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slicers/slicer1.xml" ContentType="application/vnd.ms-excel.slicer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2.xml" ContentType="application/vnd.openxmlformats-officedocument.drawing+xml"/>
  <Override PartName="/xl/tables/table16.xml" ContentType="application/vnd.openxmlformats-officedocument.spreadsheetml.table+xml"/>
  <Override PartName="/xl/slicers/slicer2.xml" ContentType="application/vnd.ms-excel.slicer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RESPALDO\NUEVO J.D\J.D\"/>
    </mc:Choice>
  </mc:AlternateContent>
  <xr:revisionPtr revIDLastSave="0" documentId="13_ncr:1_{280DF4E6-DD71-4513-AC09-FB1273621A1D}" xr6:coauthVersionLast="47" xr6:coauthVersionMax="47" xr10:uidLastSave="{00000000-0000-0000-0000-000000000000}"/>
  <bookViews>
    <workbookView xWindow="-120" yWindow="-120" windowWidth="21840" windowHeight="13020" tabRatio="867" firstSheet="1" activeTab="13" xr2:uid="{00000000-000D-0000-FFFF-FFFF00000000}"/>
  </bookViews>
  <sheets>
    <sheet name="CLIENTES " sheetId="4" state="hidden" r:id="rId1"/>
    <sheet name="GUIAS  SALIDA" sheetId="2" r:id="rId2"/>
    <sheet name="BUSCAR CODIGO" sheetId="27" r:id="rId3"/>
    <sheet name="PRODUCTOS " sheetId="3" state="hidden" r:id="rId4"/>
    <sheet name="FAMILIAS" sheetId="11" state="hidden" r:id="rId5"/>
    <sheet name="CLIENTE_CREDITO" sheetId="36" state="hidden" r:id="rId6"/>
    <sheet name="PRESTAMOS INTERNOS" sheetId="7" state="hidden" r:id="rId7"/>
    <sheet name="ABC" sheetId="16" state="hidden" r:id="rId8"/>
    <sheet name="INGRESO MERCADERIA" sheetId="14" state="hidden" r:id="rId9"/>
    <sheet name="EQUIPOS PARA EXHIBICION" sheetId="40" state="hidden" r:id="rId10"/>
    <sheet name="DANFOSS" sheetId="38" state="hidden" r:id="rId11"/>
    <sheet name="EQUIPOS" sheetId="30" state="hidden" r:id="rId12"/>
    <sheet name="STOCK_ALM1" sheetId="8" r:id="rId13"/>
    <sheet name="SALIDA MERCADERIA" sheetId="12" r:id="rId14"/>
    <sheet name="DATA PARA CUADRE" sheetId="20" r:id="rId15"/>
    <sheet name="MAERFAN" sheetId="35" state="hidden" r:id="rId16"/>
    <sheet name="STOCK ALM05" sheetId="21" r:id="rId17"/>
    <sheet name="EVERFROST" sheetId="37" state="hidden" r:id="rId18"/>
    <sheet name="RQ-ALM01" sheetId="19" state="hidden" r:id="rId19"/>
    <sheet name="RQ-GASES ALM01" sheetId="23" state="hidden" r:id="rId20"/>
    <sheet name="LAMAS-ALM01" sheetId="26" state="hidden" r:id="rId21"/>
    <sheet name="RQ-MANGAS ALM01" sheetId="25" state="hidden" r:id="rId22"/>
  </sheets>
  <definedNames>
    <definedName name="_xlnm._FilterDatabase" localSheetId="20" hidden="1">'LAMAS-ALM01'!$A$2:$G$8</definedName>
    <definedName name="_xlnm._FilterDatabase" localSheetId="19" hidden="1">'RQ-GASES ALM01'!$A$2:$I$41</definedName>
    <definedName name="_xlnm._FilterDatabase" localSheetId="21" hidden="1">'RQ-MANGAS ALM01'!$A$2:$I$21</definedName>
    <definedName name="CLIENTES">Tabla15[#All]</definedName>
    <definedName name="SegmentaciónDeDatos_CLASIFICACION">#N/A</definedName>
    <definedName name="SegmentaciónDeDatos_CODIGO">#N/A</definedName>
    <definedName name="SegmentaciónDeDatos_CUADRE">#N/A</definedName>
    <definedName name="SegmentaciónDeDatos_FAMILIA">#N/A</definedName>
    <definedName name="SegmentaciónDeDatos_UBICACIÓN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3"/>
        <x14:slicerCache r:id="rId24"/>
        <x14:slicerCache r:id="rId25"/>
        <x14:slicerCache r:id="rId26"/>
        <x14:slicerCache r:id="rId2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4" i="8" l="1"/>
  <c r="B3276" i="2"/>
  <c r="C3276" i="2"/>
  <c r="D3276" i="2"/>
  <c r="B3275" i="2"/>
  <c r="C3275" i="2"/>
  <c r="D3275" i="2"/>
  <c r="B3274" i="2"/>
  <c r="C3274" i="2"/>
  <c r="D3274" i="2"/>
  <c r="B3273" i="2"/>
  <c r="C3273" i="2"/>
  <c r="D3273" i="2"/>
  <c r="B3272" i="2"/>
  <c r="C3272" i="2"/>
  <c r="D3272" i="2"/>
  <c r="B3271" i="2"/>
  <c r="C3271" i="2"/>
  <c r="D3271" i="2"/>
  <c r="B3270" i="2"/>
  <c r="C3270" i="2"/>
  <c r="D3270" i="2"/>
  <c r="B3269" i="2"/>
  <c r="C3269" i="2"/>
  <c r="D3269" i="2"/>
  <c r="B3268" i="2"/>
  <c r="C3268" i="2"/>
  <c r="D3268" i="2"/>
  <c r="B3267" i="2"/>
  <c r="C3267" i="2"/>
  <c r="D3267" i="2"/>
  <c r="B3266" i="2"/>
  <c r="C3266" i="2"/>
  <c r="D3266" i="2"/>
  <c r="B3265" i="2"/>
  <c r="C3265" i="2"/>
  <c r="D3265" i="2"/>
  <c r="B3264" i="2"/>
  <c r="C3264" i="2"/>
  <c r="D3264" i="2"/>
  <c r="B3263" i="2"/>
  <c r="C3263" i="2"/>
  <c r="D3263" i="2"/>
  <c r="B3262" i="2"/>
  <c r="C3262" i="2"/>
  <c r="D3262" i="2"/>
  <c r="B3261" i="2"/>
  <c r="C3261" i="2"/>
  <c r="D3261" i="2"/>
  <c r="B3260" i="2"/>
  <c r="C3260" i="2"/>
  <c r="D3260" i="2"/>
  <c r="B3259" i="2"/>
  <c r="C3259" i="2"/>
  <c r="D3259" i="2"/>
  <c r="B3258" i="2"/>
  <c r="C3258" i="2"/>
  <c r="D3258" i="2"/>
  <c r="B3257" i="2"/>
  <c r="C3257" i="2"/>
  <c r="D3257" i="2"/>
  <c r="B3256" i="2"/>
  <c r="C3256" i="2"/>
  <c r="D3256" i="2"/>
  <c r="B3255" i="2"/>
  <c r="C3255" i="2"/>
  <c r="D3255" i="2"/>
  <c r="B3254" i="2"/>
  <c r="C3254" i="2"/>
  <c r="D3254" i="2"/>
  <c r="B3253" i="2"/>
  <c r="C3253" i="2"/>
  <c r="D3253" i="2"/>
  <c r="B3252" i="2"/>
  <c r="C3252" i="2"/>
  <c r="D3252" i="2"/>
  <c r="B3251" i="2"/>
  <c r="C3251" i="2"/>
  <c r="D3251" i="2"/>
  <c r="B3250" i="2"/>
  <c r="C3250" i="2"/>
  <c r="D3250" i="2"/>
  <c r="B3249" i="2"/>
  <c r="C3249" i="2"/>
  <c r="D3249" i="2"/>
  <c r="B3248" i="2"/>
  <c r="C3248" i="2"/>
  <c r="D3248" i="2"/>
  <c r="B3247" i="2"/>
  <c r="C3247" i="2"/>
  <c r="D3247" i="2"/>
  <c r="B3246" i="2"/>
  <c r="C3246" i="2"/>
  <c r="D3246" i="2"/>
  <c r="B3245" i="2"/>
  <c r="C3245" i="2"/>
  <c r="D3245" i="2"/>
  <c r="B246" i="19"/>
  <c r="B245" i="19"/>
  <c r="B244" i="19"/>
  <c r="B3244" i="2"/>
  <c r="C3244" i="2"/>
  <c r="D3244" i="2"/>
  <c r="B3243" i="2"/>
  <c r="C3243" i="2"/>
  <c r="D3243" i="2"/>
  <c r="B3242" i="2"/>
  <c r="C3242" i="2"/>
  <c r="D3242" i="2"/>
  <c r="B3241" i="2"/>
  <c r="C3241" i="2"/>
  <c r="D3241" i="2"/>
  <c r="B3240" i="2"/>
  <c r="C3240" i="2"/>
  <c r="D3240" i="2"/>
  <c r="B3239" i="2"/>
  <c r="C3239" i="2"/>
  <c r="D3239" i="2"/>
  <c r="B3238" i="2"/>
  <c r="C3238" i="2"/>
  <c r="D3238" i="2"/>
  <c r="B3237" i="2"/>
  <c r="C3237" i="2"/>
  <c r="D3237" i="2"/>
  <c r="B3236" i="2"/>
  <c r="C3236" i="2"/>
  <c r="D3236" i="2"/>
  <c r="B3235" i="2"/>
  <c r="C3235" i="2"/>
  <c r="D3235" i="2"/>
  <c r="B3234" i="2"/>
  <c r="C3234" i="2"/>
  <c r="D3234" i="2"/>
  <c r="B3233" i="2"/>
  <c r="C3233" i="2"/>
  <c r="D3233" i="2"/>
  <c r="B3232" i="2"/>
  <c r="C3232" i="2"/>
  <c r="D3232" i="2"/>
  <c r="B3231" i="2"/>
  <c r="C3231" i="2"/>
  <c r="D3231" i="2"/>
  <c r="B3230" i="2"/>
  <c r="C3230" i="2"/>
  <c r="D3230" i="2"/>
  <c r="B3229" i="2"/>
  <c r="C3229" i="2"/>
  <c r="D3229" i="2"/>
  <c r="B3228" i="2"/>
  <c r="C3228" i="2"/>
  <c r="D3228" i="2"/>
  <c r="E2390" i="8"/>
  <c r="H2390" i="8"/>
  <c r="I2390" i="8"/>
  <c r="K2390" i="8"/>
  <c r="L2390" i="8"/>
  <c r="B3227" i="2"/>
  <c r="C3227" i="2"/>
  <c r="D3227" i="2"/>
  <c r="B3226" i="2"/>
  <c r="C3226" i="2"/>
  <c r="D3226" i="2"/>
  <c r="B3225" i="2"/>
  <c r="C3225" i="2"/>
  <c r="D3225" i="2"/>
  <c r="B3224" i="2"/>
  <c r="C3224" i="2"/>
  <c r="D3224" i="2"/>
  <c r="B3223" i="2"/>
  <c r="C3223" i="2"/>
  <c r="D3223" i="2"/>
  <c r="B3222" i="2"/>
  <c r="C3222" i="2"/>
  <c r="D3222" i="2"/>
  <c r="B3221" i="2"/>
  <c r="C3221" i="2"/>
  <c r="D3221" i="2"/>
  <c r="B3220" i="2"/>
  <c r="C3220" i="2"/>
  <c r="D3220" i="2"/>
  <c r="B3219" i="2"/>
  <c r="C3219" i="2"/>
  <c r="D3219" i="2"/>
  <c r="B3218" i="2"/>
  <c r="C3218" i="2"/>
  <c r="D3218" i="2"/>
  <c r="B3217" i="2"/>
  <c r="C3217" i="2"/>
  <c r="D3217" i="2"/>
  <c r="B3216" i="2"/>
  <c r="C3216" i="2"/>
  <c r="D3216" i="2"/>
  <c r="B3215" i="2"/>
  <c r="C3215" i="2"/>
  <c r="D3215" i="2"/>
  <c r="B3214" i="2"/>
  <c r="C3214" i="2"/>
  <c r="D3214" i="2"/>
  <c r="B3213" i="2"/>
  <c r="C3213" i="2"/>
  <c r="D3213" i="2"/>
  <c r="B3212" i="2"/>
  <c r="C3212" i="2"/>
  <c r="D3212" i="2"/>
  <c r="B3211" i="2"/>
  <c r="C3211" i="2"/>
  <c r="D3211" i="2"/>
  <c r="B3210" i="2"/>
  <c r="C3210" i="2"/>
  <c r="D3210" i="2"/>
  <c r="B3209" i="2"/>
  <c r="C3209" i="2"/>
  <c r="D3209" i="2"/>
  <c r="B3208" i="2"/>
  <c r="C3208" i="2"/>
  <c r="D3208" i="2"/>
  <c r="B3207" i="2"/>
  <c r="C3207" i="2"/>
  <c r="D3207" i="2"/>
  <c r="B3206" i="2"/>
  <c r="C3206" i="2"/>
  <c r="D3206" i="2"/>
  <c r="B3205" i="2"/>
  <c r="C3205" i="2"/>
  <c r="D3205" i="2"/>
  <c r="B3204" i="2"/>
  <c r="C3204" i="2"/>
  <c r="D3204" i="2"/>
  <c r="B3203" i="2"/>
  <c r="C3203" i="2"/>
  <c r="D3203" i="2"/>
  <c r="B3202" i="2"/>
  <c r="C3202" i="2"/>
  <c r="D3202" i="2"/>
  <c r="B3201" i="2"/>
  <c r="C3201" i="2"/>
  <c r="D3201" i="2"/>
  <c r="B3200" i="2"/>
  <c r="C3200" i="2"/>
  <c r="D3200" i="2"/>
  <c r="B3199" i="2"/>
  <c r="C3199" i="2"/>
  <c r="D3199" i="2"/>
  <c r="B3198" i="2"/>
  <c r="C3198" i="2"/>
  <c r="D3198" i="2"/>
  <c r="B3197" i="2"/>
  <c r="C3197" i="2"/>
  <c r="D3197" i="2"/>
  <c r="B3196" i="2"/>
  <c r="C3196" i="2"/>
  <c r="D3196" i="2"/>
  <c r="B3195" i="2"/>
  <c r="C3195" i="2"/>
  <c r="D3195" i="2"/>
  <c r="B3194" i="2"/>
  <c r="C3194" i="2"/>
  <c r="D3194" i="2"/>
  <c r="B133" i="7"/>
  <c r="B132" i="7"/>
  <c r="B131" i="7"/>
  <c r="B130" i="7"/>
  <c r="B129" i="7"/>
  <c r="B128" i="7"/>
  <c r="B127" i="7"/>
  <c r="B126" i="7"/>
  <c r="B125" i="7"/>
  <c r="B124" i="7"/>
  <c r="B123" i="7"/>
  <c r="E2389" i="8"/>
  <c r="H2389" i="8"/>
  <c r="I2389" i="8"/>
  <c r="K2389" i="8"/>
  <c r="L2389" i="8"/>
  <c r="E2388" i="8"/>
  <c r="H2388" i="8"/>
  <c r="I2388" i="8"/>
  <c r="K2388" i="8"/>
  <c r="L2388" i="8"/>
  <c r="B122" i="7"/>
  <c r="B121" i="7"/>
  <c r="B120" i="7"/>
  <c r="B119" i="7"/>
  <c r="B118" i="7"/>
  <c r="B117" i="7"/>
  <c r="B115" i="7"/>
  <c r="B116" i="7"/>
  <c r="B114" i="7"/>
  <c r="B113" i="7"/>
  <c r="B112" i="7"/>
  <c r="B111" i="7"/>
  <c r="B3193" i="2"/>
  <c r="C3193" i="2"/>
  <c r="D3193" i="2"/>
  <c r="B3192" i="2"/>
  <c r="C3192" i="2"/>
  <c r="D3192" i="2"/>
  <c r="B3191" i="2"/>
  <c r="C3191" i="2"/>
  <c r="D3191" i="2"/>
  <c r="B3190" i="2"/>
  <c r="C3190" i="2"/>
  <c r="D3190" i="2"/>
  <c r="B3189" i="2"/>
  <c r="C3189" i="2"/>
  <c r="D3189" i="2"/>
  <c r="B3188" i="2"/>
  <c r="C3188" i="2"/>
  <c r="D3188" i="2"/>
  <c r="B3187" i="2"/>
  <c r="C3187" i="2"/>
  <c r="D3187" i="2"/>
  <c r="B3186" i="2"/>
  <c r="C3186" i="2"/>
  <c r="D3186" i="2"/>
  <c r="B3185" i="2"/>
  <c r="C3185" i="2"/>
  <c r="D3185" i="2"/>
  <c r="B3184" i="2"/>
  <c r="C3184" i="2"/>
  <c r="D3184" i="2"/>
  <c r="B3183" i="2"/>
  <c r="C3183" i="2"/>
  <c r="D3183" i="2"/>
  <c r="B3182" i="2"/>
  <c r="C3182" i="2"/>
  <c r="D3182" i="2"/>
  <c r="B3181" i="2"/>
  <c r="C3181" i="2"/>
  <c r="D3181" i="2"/>
  <c r="B3178" i="2"/>
  <c r="B3179" i="2"/>
  <c r="B3180" i="2"/>
  <c r="C3178" i="2"/>
  <c r="C3179" i="2"/>
  <c r="C3180" i="2"/>
  <c r="D3178" i="2"/>
  <c r="D3179" i="2"/>
  <c r="D3180" i="2"/>
  <c r="B3177" i="2"/>
  <c r="C3177" i="2"/>
  <c r="D3177" i="2"/>
  <c r="B3176" i="2"/>
  <c r="C3176" i="2"/>
  <c r="D3176" i="2"/>
  <c r="B3175" i="2"/>
  <c r="C3175" i="2"/>
  <c r="D3175" i="2"/>
  <c r="B3174" i="2"/>
  <c r="C3174" i="2"/>
  <c r="D3174" i="2"/>
  <c r="B3173" i="2"/>
  <c r="C3173" i="2"/>
  <c r="D3173" i="2"/>
  <c r="B3172" i="2"/>
  <c r="C3172" i="2"/>
  <c r="D3172" i="2"/>
  <c r="B3171" i="2"/>
  <c r="C3171" i="2"/>
  <c r="D3171" i="2"/>
  <c r="B3170" i="2"/>
  <c r="C3170" i="2"/>
  <c r="D3170" i="2"/>
  <c r="B3169" i="2"/>
  <c r="C3169" i="2"/>
  <c r="D3169" i="2"/>
  <c r="B3168" i="2"/>
  <c r="C3168" i="2"/>
  <c r="D3168" i="2"/>
  <c r="B3167" i="2"/>
  <c r="C3167" i="2"/>
  <c r="D3167" i="2"/>
  <c r="B3166" i="2"/>
  <c r="C3166" i="2"/>
  <c r="D3166" i="2"/>
  <c r="B3165" i="2"/>
  <c r="C3165" i="2"/>
  <c r="D3165" i="2"/>
  <c r="B3164" i="2"/>
  <c r="C3164" i="2"/>
  <c r="D3164" i="2"/>
  <c r="B3163" i="2"/>
  <c r="C3163" i="2"/>
  <c r="D3163" i="2"/>
  <c r="B3162" i="2"/>
  <c r="C3162" i="2"/>
  <c r="D3162" i="2"/>
  <c r="B3161" i="2"/>
  <c r="C3161" i="2"/>
  <c r="D3161" i="2"/>
  <c r="B3160" i="2"/>
  <c r="C3160" i="2"/>
  <c r="D3160" i="2"/>
  <c r="B3159" i="2"/>
  <c r="C3159" i="2"/>
  <c r="D3159" i="2"/>
  <c r="B3158" i="2"/>
  <c r="C3158" i="2"/>
  <c r="D3158" i="2"/>
  <c r="B3157" i="2"/>
  <c r="C3157" i="2"/>
  <c r="D3157" i="2"/>
  <c r="B3156" i="2"/>
  <c r="C3156" i="2"/>
  <c r="D3156" i="2"/>
  <c r="B3155" i="2"/>
  <c r="C3155" i="2"/>
  <c r="D3155" i="2"/>
  <c r="B3154" i="2"/>
  <c r="C3154" i="2"/>
  <c r="D3154" i="2"/>
  <c r="B3153" i="2"/>
  <c r="C3153" i="2"/>
  <c r="D3153" i="2"/>
  <c r="B3152" i="2"/>
  <c r="C3152" i="2"/>
  <c r="D3152" i="2"/>
  <c r="B3151" i="2"/>
  <c r="C3151" i="2"/>
  <c r="D3151" i="2"/>
  <c r="B3150" i="2"/>
  <c r="C3150" i="2"/>
  <c r="D3150" i="2"/>
  <c r="B3149" i="2"/>
  <c r="C3149" i="2"/>
  <c r="D3149" i="2"/>
  <c r="B3148" i="2"/>
  <c r="C3148" i="2"/>
  <c r="D3148" i="2"/>
  <c r="G4495" i="12"/>
  <c r="B3147" i="2"/>
  <c r="C3147" i="2"/>
  <c r="D3147" i="2"/>
  <c r="B3146" i="2"/>
  <c r="C3146" i="2"/>
  <c r="D3146" i="2"/>
  <c r="B3145" i="2"/>
  <c r="C3145" i="2"/>
  <c r="D3145" i="2"/>
  <c r="B3144" i="2"/>
  <c r="C3144" i="2"/>
  <c r="D3144" i="2"/>
  <c r="B3143" i="2"/>
  <c r="C3143" i="2"/>
  <c r="D3143" i="2"/>
  <c r="B3142" i="2"/>
  <c r="C3142" i="2"/>
  <c r="D3142" i="2"/>
  <c r="B3141" i="2"/>
  <c r="C3141" i="2"/>
  <c r="D3141" i="2"/>
  <c r="B3140" i="2"/>
  <c r="C3140" i="2"/>
  <c r="D3140" i="2"/>
  <c r="B3139" i="2"/>
  <c r="C3139" i="2"/>
  <c r="D3139" i="2"/>
  <c r="B3138" i="2"/>
  <c r="C3138" i="2"/>
  <c r="D3138" i="2"/>
  <c r="B3137" i="2"/>
  <c r="C3137" i="2"/>
  <c r="D3137" i="2"/>
  <c r="B3136" i="2"/>
  <c r="C3136" i="2"/>
  <c r="D3136" i="2"/>
  <c r="B3135" i="2"/>
  <c r="C3135" i="2"/>
  <c r="D3135" i="2"/>
  <c r="B3134" i="2"/>
  <c r="C3134" i="2"/>
  <c r="D3134" i="2"/>
  <c r="B3133" i="2"/>
  <c r="C3133" i="2"/>
  <c r="D3133" i="2"/>
  <c r="B3132" i="2"/>
  <c r="C3132" i="2"/>
  <c r="D3132" i="2"/>
  <c r="B3131" i="2"/>
  <c r="C3131" i="2"/>
  <c r="D3131" i="2"/>
  <c r="B243" i="19"/>
  <c r="B3130" i="2"/>
  <c r="C3130" i="2"/>
  <c r="D3130" i="2"/>
  <c r="B3129" i="2"/>
  <c r="C3129" i="2"/>
  <c r="D3129" i="2"/>
  <c r="B3128" i="2"/>
  <c r="C3128" i="2"/>
  <c r="D3128" i="2"/>
  <c r="B3127" i="2"/>
  <c r="C3127" i="2"/>
  <c r="D3127" i="2"/>
  <c r="B3126" i="2"/>
  <c r="C3126" i="2"/>
  <c r="D3126" i="2"/>
  <c r="B3125" i="2"/>
  <c r="C3125" i="2"/>
  <c r="D3125" i="2"/>
  <c r="B3124" i="2"/>
  <c r="C3124" i="2"/>
  <c r="D3124" i="2"/>
  <c r="B3123" i="2"/>
  <c r="C3123" i="2"/>
  <c r="D3123" i="2"/>
  <c r="B3122" i="2"/>
  <c r="C3122" i="2"/>
  <c r="D3122" i="2"/>
  <c r="B3121" i="2"/>
  <c r="C3121" i="2"/>
  <c r="D3121" i="2"/>
  <c r="B3120" i="2"/>
  <c r="C3120" i="2"/>
  <c r="D3120" i="2"/>
  <c r="B3119" i="2"/>
  <c r="C3119" i="2"/>
  <c r="D3119" i="2"/>
  <c r="B3118" i="2"/>
  <c r="C3118" i="2"/>
  <c r="D3118" i="2"/>
  <c r="B3117" i="2"/>
  <c r="C3117" i="2"/>
  <c r="D3117" i="2"/>
  <c r="B3116" i="2"/>
  <c r="C3116" i="2"/>
  <c r="D3116" i="2"/>
  <c r="B3115" i="2"/>
  <c r="C3115" i="2"/>
  <c r="D3115" i="2"/>
  <c r="B3114" i="2"/>
  <c r="C3114" i="2"/>
  <c r="D3114" i="2"/>
  <c r="B3113" i="2"/>
  <c r="C3113" i="2"/>
  <c r="D3113" i="2"/>
  <c r="B3112" i="2"/>
  <c r="C3112" i="2"/>
  <c r="D3112" i="2"/>
  <c r="B3111" i="2"/>
  <c r="C3111" i="2"/>
  <c r="D3111" i="2"/>
  <c r="B3110" i="2"/>
  <c r="C3110" i="2"/>
  <c r="D3110" i="2"/>
  <c r="B3109" i="2"/>
  <c r="C3109" i="2"/>
  <c r="D3109" i="2"/>
  <c r="B3108" i="2"/>
  <c r="C3108" i="2"/>
  <c r="D3108" i="2"/>
  <c r="B3107" i="2"/>
  <c r="C3107" i="2"/>
  <c r="D3107" i="2"/>
  <c r="B3106" i="2"/>
  <c r="C3106" i="2"/>
  <c r="D3106" i="2"/>
  <c r="B3105" i="2"/>
  <c r="C3105" i="2"/>
  <c r="D3105" i="2"/>
  <c r="B3104" i="2"/>
  <c r="C3104" i="2"/>
  <c r="D3104" i="2"/>
  <c r="B3103" i="2"/>
  <c r="C3103" i="2"/>
  <c r="D3103" i="2"/>
  <c r="B3102" i="2"/>
  <c r="C3102" i="2"/>
  <c r="D3102" i="2"/>
  <c r="B3101" i="2"/>
  <c r="C3101" i="2"/>
  <c r="D3101" i="2"/>
  <c r="B3100" i="2"/>
  <c r="C3100" i="2"/>
  <c r="D3100" i="2"/>
  <c r="B3099" i="2"/>
  <c r="C3099" i="2"/>
  <c r="D3099" i="2"/>
  <c r="B3098" i="2"/>
  <c r="C3098" i="2"/>
  <c r="D3098" i="2"/>
  <c r="H4443" i="12"/>
  <c r="F1866" i="21"/>
  <c r="G1866" i="21"/>
  <c r="H1866" i="21"/>
  <c r="B3705" i="14"/>
  <c r="E3705" i="14"/>
  <c r="B3097" i="2"/>
  <c r="C3097" i="2"/>
  <c r="D3097" i="2"/>
  <c r="B3096" i="2"/>
  <c r="C3096" i="2"/>
  <c r="D3096" i="2"/>
  <c r="B3095" i="2"/>
  <c r="C3095" i="2"/>
  <c r="D3095" i="2"/>
  <c r="B3094" i="2"/>
  <c r="C3094" i="2"/>
  <c r="D3094" i="2"/>
  <c r="B3093" i="2"/>
  <c r="C3093" i="2"/>
  <c r="D3093" i="2"/>
  <c r="B3092" i="2"/>
  <c r="C3092" i="2"/>
  <c r="D3092" i="2"/>
  <c r="B3091" i="2"/>
  <c r="C3091" i="2"/>
  <c r="D3091" i="2"/>
  <c r="B3090" i="2"/>
  <c r="C3090" i="2"/>
  <c r="D3090" i="2"/>
  <c r="B3089" i="2"/>
  <c r="C3089" i="2"/>
  <c r="D3089" i="2"/>
  <c r="B3088" i="2"/>
  <c r="C3088" i="2"/>
  <c r="D3088" i="2"/>
  <c r="B110" i="7"/>
  <c r="B3087" i="2"/>
  <c r="C3087" i="2"/>
  <c r="D3087" i="2"/>
  <c r="B3086" i="2"/>
  <c r="C3086" i="2"/>
  <c r="D3086" i="2"/>
  <c r="B3085" i="2"/>
  <c r="C3085" i="2"/>
  <c r="D3085" i="2"/>
  <c r="B3084" i="2"/>
  <c r="C3084" i="2"/>
  <c r="D3084" i="2"/>
  <c r="B3083" i="2"/>
  <c r="C3083" i="2"/>
  <c r="D3083" i="2"/>
  <c r="B3082" i="2"/>
  <c r="C3082" i="2"/>
  <c r="D3082" i="2"/>
  <c r="B3081" i="2"/>
  <c r="C3081" i="2"/>
  <c r="D3081" i="2"/>
  <c r="B3080" i="2"/>
  <c r="C3080" i="2"/>
  <c r="D3080" i="2"/>
  <c r="B3079" i="2"/>
  <c r="C3079" i="2"/>
  <c r="D3079" i="2"/>
  <c r="B3078" i="2"/>
  <c r="C3078" i="2"/>
  <c r="D3078" i="2"/>
  <c r="B3077" i="2"/>
  <c r="C3077" i="2"/>
  <c r="D3077" i="2"/>
  <c r="B3076" i="2"/>
  <c r="C3076" i="2"/>
  <c r="D3076" i="2"/>
  <c r="B3075" i="2"/>
  <c r="C3075" i="2"/>
  <c r="D3075" i="2"/>
  <c r="F1852" i="21"/>
  <c r="F1853" i="21"/>
  <c r="F1854" i="21"/>
  <c r="F1855" i="21"/>
  <c r="F1856" i="21"/>
  <c r="F1857" i="21"/>
  <c r="F1858" i="21"/>
  <c r="F1859" i="21"/>
  <c r="F1860" i="21"/>
  <c r="F1861" i="21"/>
  <c r="F1862" i="21"/>
  <c r="F1863" i="21"/>
  <c r="F1864" i="21"/>
  <c r="F1865" i="21"/>
  <c r="G1853" i="21"/>
  <c r="G1854" i="21"/>
  <c r="G1855" i="21"/>
  <c r="G1856" i="21"/>
  <c r="G1857" i="21"/>
  <c r="G1858" i="21"/>
  <c r="G1859" i="21"/>
  <c r="G1860" i="21"/>
  <c r="G1861" i="21"/>
  <c r="G1862" i="21"/>
  <c r="G1863" i="21"/>
  <c r="G1864" i="21"/>
  <c r="G1865" i="21"/>
  <c r="H1852" i="21"/>
  <c r="H1853" i="21"/>
  <c r="H1854" i="21"/>
  <c r="H1855" i="21"/>
  <c r="H1856" i="21"/>
  <c r="H1857" i="21"/>
  <c r="H1858" i="21"/>
  <c r="H1859" i="21"/>
  <c r="H1860" i="21"/>
  <c r="H1861" i="21"/>
  <c r="H1862" i="21"/>
  <c r="H1863" i="21"/>
  <c r="H1864" i="21"/>
  <c r="H1865" i="21"/>
  <c r="B3074" i="2"/>
  <c r="C3074" i="2"/>
  <c r="D3074" i="2"/>
  <c r="B3073" i="2"/>
  <c r="C3073" i="2"/>
  <c r="D3073" i="2"/>
  <c r="B3072" i="2"/>
  <c r="C3072" i="2"/>
  <c r="D3072" i="2"/>
  <c r="B3071" i="2"/>
  <c r="C3071" i="2"/>
  <c r="D3071" i="2"/>
  <c r="B3070" i="2"/>
  <c r="C3070" i="2"/>
  <c r="D3070" i="2"/>
  <c r="B3069" i="2"/>
  <c r="C3069" i="2"/>
  <c r="D3069" i="2"/>
  <c r="B3068" i="2"/>
  <c r="C3068" i="2"/>
  <c r="D3068" i="2"/>
  <c r="B3067" i="2"/>
  <c r="C3067" i="2"/>
  <c r="D3067" i="2"/>
  <c r="B3066" i="2"/>
  <c r="C3066" i="2"/>
  <c r="D3066" i="2"/>
  <c r="B3065" i="2"/>
  <c r="C3065" i="2"/>
  <c r="D3065" i="2"/>
  <c r="B3064" i="2"/>
  <c r="C3064" i="2"/>
  <c r="D3064" i="2"/>
  <c r="B3063" i="2"/>
  <c r="C3063" i="2"/>
  <c r="D3063" i="2"/>
  <c r="B3062" i="2"/>
  <c r="C3062" i="2"/>
  <c r="D3062" i="2"/>
  <c r="B3061" i="2"/>
  <c r="C3061" i="2"/>
  <c r="D3061" i="2"/>
  <c r="B3060" i="2"/>
  <c r="C3060" i="2"/>
  <c r="D3060" i="2"/>
  <c r="B3059" i="2"/>
  <c r="C3059" i="2"/>
  <c r="D3059" i="2"/>
  <c r="B3058" i="2"/>
  <c r="C3058" i="2"/>
  <c r="D3058" i="2"/>
  <c r="B3057" i="2"/>
  <c r="C3057" i="2"/>
  <c r="D3057" i="2"/>
  <c r="B3056" i="2"/>
  <c r="C3056" i="2"/>
  <c r="D3056" i="2"/>
  <c r="B3055" i="2"/>
  <c r="C3055" i="2"/>
  <c r="D3055" i="2"/>
  <c r="B3054" i="2"/>
  <c r="C3054" i="2"/>
  <c r="D3054" i="2"/>
  <c r="B3053" i="2"/>
  <c r="C3053" i="2"/>
  <c r="D3053" i="2"/>
  <c r="B3052" i="2"/>
  <c r="C3052" i="2"/>
  <c r="D3052" i="2"/>
  <c r="B3051" i="2"/>
  <c r="C3051" i="2"/>
  <c r="D3051" i="2"/>
  <c r="B3050" i="2"/>
  <c r="C3050" i="2"/>
  <c r="D3050" i="2"/>
  <c r="B3049" i="2"/>
  <c r="C3049" i="2"/>
  <c r="D3049" i="2"/>
  <c r="B3048" i="2"/>
  <c r="C3048" i="2"/>
  <c r="D3048" i="2"/>
  <c r="B3047" i="2"/>
  <c r="C3047" i="2"/>
  <c r="D3047" i="2"/>
  <c r="B3046" i="2"/>
  <c r="C3046" i="2"/>
  <c r="D3046" i="2"/>
  <c r="B3045" i="2"/>
  <c r="C3045" i="2"/>
  <c r="D3045" i="2"/>
  <c r="E3670" i="14"/>
  <c r="E3671" i="14"/>
  <c r="E3672" i="14"/>
  <c r="B3044" i="2"/>
  <c r="C3044" i="2"/>
  <c r="D3044" i="2"/>
  <c r="B3043" i="2"/>
  <c r="C3043" i="2"/>
  <c r="D3043" i="2"/>
  <c r="B3042" i="2"/>
  <c r="C3042" i="2"/>
  <c r="D3042" i="2"/>
  <c r="B3041" i="2"/>
  <c r="C3041" i="2"/>
  <c r="D3041" i="2"/>
  <c r="B3040" i="2"/>
  <c r="C3040" i="2"/>
  <c r="D3040" i="2"/>
  <c r="B3039" i="2"/>
  <c r="C3039" i="2"/>
  <c r="D3039" i="2"/>
  <c r="B3038" i="2"/>
  <c r="C3038" i="2"/>
  <c r="D3038" i="2"/>
  <c r="B3037" i="2"/>
  <c r="C3037" i="2"/>
  <c r="D3037" i="2"/>
  <c r="B3036" i="2"/>
  <c r="C3036" i="2"/>
  <c r="D3036" i="2"/>
  <c r="B3035" i="2"/>
  <c r="C3035" i="2"/>
  <c r="D3035" i="2"/>
  <c r="B3034" i="2"/>
  <c r="C3034" i="2"/>
  <c r="D3034" i="2"/>
  <c r="B3033" i="2"/>
  <c r="C3033" i="2"/>
  <c r="D3033" i="2"/>
  <c r="B3032" i="2"/>
  <c r="C3032" i="2"/>
  <c r="D3032" i="2"/>
  <c r="B3031" i="2"/>
  <c r="C3031" i="2"/>
  <c r="D3031" i="2"/>
  <c r="B3030" i="2"/>
  <c r="C3030" i="2"/>
  <c r="D3030" i="2"/>
  <c r="B3029" i="2"/>
  <c r="C3029" i="2"/>
  <c r="D3029" i="2"/>
  <c r="B3028" i="2"/>
  <c r="C3028" i="2"/>
  <c r="D3028" i="2"/>
  <c r="B3027" i="2"/>
  <c r="C3027" i="2"/>
  <c r="D3027" i="2"/>
  <c r="B109" i="7"/>
  <c r="B108" i="7"/>
  <c r="B23" i="40"/>
  <c r="B22" i="40"/>
  <c r="B3670" i="14"/>
  <c r="B3671" i="14"/>
  <c r="B3672" i="14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3026" i="2"/>
  <c r="C3026" i="2"/>
  <c r="D3026" i="2"/>
  <c r="B3025" i="2"/>
  <c r="C3025" i="2"/>
  <c r="D3025" i="2"/>
  <c r="B3024" i="2"/>
  <c r="C3024" i="2"/>
  <c r="D3024" i="2"/>
  <c r="B3023" i="2"/>
  <c r="C3023" i="2"/>
  <c r="D3023" i="2"/>
  <c r="B3022" i="2"/>
  <c r="C3022" i="2"/>
  <c r="D3022" i="2"/>
  <c r="B3021" i="2"/>
  <c r="C3021" i="2"/>
  <c r="D3021" i="2"/>
  <c r="B3020" i="2"/>
  <c r="C3020" i="2"/>
  <c r="D3020" i="2"/>
  <c r="B3019" i="2"/>
  <c r="C3019" i="2"/>
  <c r="D3019" i="2"/>
  <c r="B3018" i="2"/>
  <c r="C3018" i="2"/>
  <c r="D3018" i="2"/>
  <c r="B3017" i="2"/>
  <c r="C3017" i="2"/>
  <c r="D3017" i="2"/>
  <c r="B3016" i="2"/>
  <c r="C3016" i="2"/>
  <c r="D3016" i="2"/>
  <c r="B3015" i="2"/>
  <c r="C3015" i="2"/>
  <c r="D3015" i="2"/>
  <c r="B3014" i="2"/>
  <c r="C3014" i="2"/>
  <c r="D3014" i="2"/>
  <c r="B3013" i="2"/>
  <c r="C3013" i="2"/>
  <c r="D3013" i="2"/>
  <c r="B3012" i="2"/>
  <c r="C3012" i="2"/>
  <c r="D3012" i="2"/>
  <c r="B3011" i="2"/>
  <c r="C3011" i="2"/>
  <c r="D3011" i="2"/>
  <c r="B3010" i="2"/>
  <c r="C3010" i="2"/>
  <c r="D3010" i="2"/>
  <c r="B3009" i="2"/>
  <c r="C3009" i="2"/>
  <c r="D3009" i="2"/>
  <c r="B3008" i="2"/>
  <c r="C3008" i="2"/>
  <c r="D3008" i="2"/>
  <c r="B3007" i="2"/>
  <c r="C3007" i="2"/>
  <c r="D3007" i="2"/>
  <c r="B3006" i="2"/>
  <c r="C3006" i="2"/>
  <c r="D3006" i="2"/>
  <c r="B3005" i="2"/>
  <c r="C3005" i="2"/>
  <c r="D3005" i="2"/>
  <c r="B3004" i="2"/>
  <c r="C3004" i="2"/>
  <c r="D3004" i="2"/>
  <c r="B3003" i="2"/>
  <c r="C3003" i="2"/>
  <c r="D3003" i="2"/>
  <c r="B3002" i="2"/>
  <c r="C3002" i="2"/>
  <c r="D3002" i="2"/>
  <c r="B3001" i="2"/>
  <c r="C3001" i="2"/>
  <c r="D3001" i="2"/>
  <c r="B3000" i="2"/>
  <c r="C3000" i="2"/>
  <c r="D3000" i="2"/>
  <c r="B2999" i="2"/>
  <c r="C2999" i="2"/>
  <c r="D2999" i="2"/>
  <c r="B2998" i="2"/>
  <c r="C2998" i="2"/>
  <c r="D2998" i="2"/>
  <c r="B2997" i="2"/>
  <c r="C2997" i="2"/>
  <c r="D2997" i="2"/>
  <c r="B2996" i="2"/>
  <c r="C2996" i="2"/>
  <c r="D2996" i="2"/>
  <c r="B2995" i="2"/>
  <c r="C2995" i="2"/>
  <c r="D2995" i="2"/>
  <c r="B2994" i="2"/>
  <c r="C2994" i="2"/>
  <c r="D2994" i="2"/>
  <c r="B2993" i="2"/>
  <c r="C2993" i="2"/>
  <c r="D2993" i="2"/>
  <c r="B2992" i="2"/>
  <c r="C2992" i="2"/>
  <c r="D2992" i="2"/>
  <c r="B2991" i="2"/>
  <c r="C2991" i="2"/>
  <c r="D2991" i="2"/>
  <c r="B2990" i="2"/>
  <c r="C2990" i="2"/>
  <c r="D2990" i="2"/>
  <c r="B2989" i="2"/>
  <c r="C2989" i="2"/>
  <c r="D2989" i="2"/>
  <c r="B2988" i="2"/>
  <c r="C2988" i="2"/>
  <c r="D2988" i="2"/>
  <c r="B2987" i="2"/>
  <c r="C2987" i="2"/>
  <c r="D2987" i="2"/>
  <c r="B2986" i="2"/>
  <c r="C2986" i="2"/>
  <c r="D2986" i="2"/>
  <c r="B2985" i="2"/>
  <c r="C2985" i="2"/>
  <c r="D2985" i="2"/>
  <c r="B2984" i="2"/>
  <c r="C2984" i="2"/>
  <c r="D2984" i="2"/>
  <c r="B2983" i="2"/>
  <c r="C2983" i="2"/>
  <c r="D2983" i="2"/>
  <c r="B2982" i="2"/>
  <c r="C2982" i="2"/>
  <c r="D2982" i="2"/>
  <c r="B2981" i="2"/>
  <c r="C2981" i="2"/>
  <c r="D2981" i="2"/>
  <c r="B2980" i="2"/>
  <c r="C2980" i="2"/>
  <c r="D2980" i="2"/>
  <c r="B2979" i="2"/>
  <c r="C2979" i="2"/>
  <c r="D2979" i="2"/>
  <c r="B2978" i="2"/>
  <c r="C2978" i="2"/>
  <c r="D2978" i="2"/>
  <c r="B2977" i="2"/>
  <c r="C2977" i="2"/>
  <c r="D2977" i="2"/>
  <c r="B2976" i="2"/>
  <c r="C2976" i="2"/>
  <c r="D2976" i="2"/>
  <c r="B2975" i="2"/>
  <c r="C2975" i="2"/>
  <c r="D2975" i="2"/>
  <c r="B2974" i="2"/>
  <c r="C2974" i="2"/>
  <c r="D2974" i="2"/>
  <c r="B2973" i="2"/>
  <c r="C2973" i="2"/>
  <c r="D2973" i="2"/>
  <c r="B2972" i="2"/>
  <c r="C2972" i="2"/>
  <c r="D2972" i="2"/>
  <c r="B2971" i="2"/>
  <c r="C2971" i="2"/>
  <c r="D2971" i="2"/>
  <c r="B2970" i="2"/>
  <c r="C2970" i="2"/>
  <c r="D2970" i="2"/>
  <c r="B2969" i="2"/>
  <c r="C2969" i="2"/>
  <c r="D2969" i="2"/>
  <c r="B2968" i="2"/>
  <c r="C2968" i="2"/>
  <c r="D2968" i="2"/>
  <c r="B2967" i="2"/>
  <c r="C2967" i="2"/>
  <c r="D2967" i="2"/>
  <c r="B2966" i="2"/>
  <c r="C2966" i="2"/>
  <c r="D2966" i="2"/>
  <c r="B2965" i="2"/>
  <c r="C2965" i="2"/>
  <c r="D2965" i="2"/>
  <c r="B2964" i="2"/>
  <c r="C2964" i="2"/>
  <c r="D2964" i="2"/>
  <c r="B2963" i="2"/>
  <c r="C2963" i="2"/>
  <c r="D2963" i="2"/>
  <c r="B2962" i="2"/>
  <c r="C2962" i="2"/>
  <c r="D2962" i="2"/>
  <c r="B2961" i="2"/>
  <c r="C2961" i="2"/>
  <c r="D2961" i="2"/>
  <c r="B2960" i="2"/>
  <c r="C2960" i="2"/>
  <c r="D2960" i="2"/>
  <c r="B2959" i="2"/>
  <c r="C2959" i="2"/>
  <c r="D2959" i="2"/>
  <c r="B2958" i="2"/>
  <c r="C2958" i="2"/>
  <c r="D2958" i="2"/>
  <c r="B2957" i="2"/>
  <c r="C2957" i="2"/>
  <c r="D2957" i="2"/>
  <c r="B2956" i="2"/>
  <c r="C2956" i="2"/>
  <c r="D2956" i="2"/>
  <c r="B2955" i="2"/>
  <c r="C2955" i="2"/>
  <c r="D2955" i="2"/>
  <c r="B2954" i="2"/>
  <c r="C2954" i="2"/>
  <c r="D2954" i="2"/>
  <c r="B2953" i="2"/>
  <c r="C2953" i="2"/>
  <c r="D2953" i="2"/>
  <c r="B2952" i="2"/>
  <c r="C2952" i="2"/>
  <c r="D2952" i="2"/>
  <c r="B2951" i="2"/>
  <c r="C2951" i="2"/>
  <c r="D2951" i="2"/>
  <c r="B2950" i="2"/>
  <c r="C2950" i="2"/>
  <c r="D2950" i="2"/>
  <c r="B2949" i="2"/>
  <c r="C2949" i="2"/>
  <c r="D2949" i="2"/>
  <c r="B2948" i="2"/>
  <c r="C2948" i="2"/>
  <c r="D2948" i="2"/>
  <c r="B2947" i="2"/>
  <c r="C2947" i="2"/>
  <c r="D2947" i="2"/>
  <c r="B2946" i="2"/>
  <c r="C2946" i="2"/>
  <c r="D2946" i="2"/>
  <c r="B2945" i="2"/>
  <c r="C2945" i="2"/>
  <c r="D2945" i="2"/>
  <c r="B2944" i="2"/>
  <c r="C2944" i="2"/>
  <c r="D2944" i="2"/>
  <c r="B2943" i="2"/>
  <c r="C2943" i="2"/>
  <c r="D2943" i="2"/>
  <c r="B2942" i="2"/>
  <c r="C2942" i="2"/>
  <c r="D2942" i="2"/>
  <c r="B2941" i="2"/>
  <c r="C2941" i="2"/>
  <c r="D2941" i="2"/>
  <c r="B2940" i="2"/>
  <c r="C2940" i="2"/>
  <c r="D2940" i="2"/>
  <c r="B2939" i="2"/>
  <c r="C2939" i="2"/>
  <c r="D2939" i="2"/>
  <c r="B2938" i="2"/>
  <c r="C2938" i="2"/>
  <c r="D2938" i="2"/>
  <c r="B2937" i="2"/>
  <c r="C2937" i="2"/>
  <c r="D2937" i="2"/>
  <c r="B2936" i="2"/>
  <c r="C2936" i="2"/>
  <c r="D2936" i="2"/>
  <c r="B2935" i="2"/>
  <c r="C2935" i="2"/>
  <c r="D2935" i="2"/>
  <c r="B2934" i="2"/>
  <c r="C2934" i="2"/>
  <c r="D2934" i="2"/>
  <c r="B2933" i="2"/>
  <c r="C2933" i="2"/>
  <c r="D2933" i="2"/>
  <c r="B2932" i="2"/>
  <c r="C2932" i="2"/>
  <c r="D2932" i="2"/>
  <c r="B2931" i="2"/>
  <c r="C2931" i="2"/>
  <c r="D2931" i="2"/>
  <c r="B2930" i="2"/>
  <c r="C2930" i="2"/>
  <c r="D2930" i="2"/>
  <c r="B2929" i="2"/>
  <c r="C2929" i="2"/>
  <c r="D2929" i="2"/>
  <c r="B2928" i="2"/>
  <c r="C2928" i="2"/>
  <c r="D2928" i="2"/>
  <c r="B2927" i="2"/>
  <c r="C2927" i="2"/>
  <c r="D2927" i="2"/>
  <c r="B2926" i="2"/>
  <c r="C2926" i="2"/>
  <c r="D2926" i="2"/>
  <c r="B2925" i="2"/>
  <c r="C2925" i="2"/>
  <c r="D2925" i="2"/>
  <c r="B2924" i="2"/>
  <c r="C2924" i="2"/>
  <c r="D2924" i="2"/>
  <c r="B2923" i="2"/>
  <c r="C2923" i="2"/>
  <c r="D2923" i="2"/>
  <c r="B2922" i="2"/>
  <c r="C2922" i="2"/>
  <c r="D2922" i="2"/>
  <c r="B2921" i="2"/>
  <c r="C2921" i="2"/>
  <c r="D2921" i="2"/>
  <c r="B2920" i="2"/>
  <c r="C2920" i="2"/>
  <c r="D2920" i="2"/>
  <c r="B2919" i="2"/>
  <c r="C2919" i="2"/>
  <c r="D2919" i="2"/>
  <c r="E2387" i="8"/>
  <c r="H2387" i="8"/>
  <c r="I2387" i="8"/>
  <c r="K2387" i="8"/>
  <c r="L2387" i="8"/>
  <c r="F1851" i="21"/>
  <c r="H1851" i="21"/>
  <c r="B3628" i="14"/>
  <c r="B4204" i="12"/>
  <c r="E4204" i="12"/>
  <c r="F4204" i="12" s="1"/>
  <c r="G4204" i="12"/>
  <c r="J4204" i="12" s="1"/>
  <c r="H4204" i="12"/>
  <c r="K4204" i="12"/>
  <c r="L4204" i="12" s="1"/>
  <c r="B4205" i="12"/>
  <c r="E4205" i="12"/>
  <c r="F4205" i="12" s="1"/>
  <c r="G4205" i="12"/>
  <c r="J4205" i="12" s="1"/>
  <c r="H4205" i="12"/>
  <c r="K4205" i="12"/>
  <c r="L4205" i="12" s="1"/>
  <c r="B2918" i="2"/>
  <c r="C2918" i="2"/>
  <c r="D2918" i="2"/>
  <c r="B2917" i="2"/>
  <c r="C2917" i="2"/>
  <c r="D2917" i="2"/>
  <c r="B2916" i="2"/>
  <c r="C2916" i="2"/>
  <c r="D2916" i="2"/>
  <c r="B2915" i="2"/>
  <c r="C2915" i="2"/>
  <c r="D2915" i="2"/>
  <c r="B2914" i="2"/>
  <c r="C2914" i="2"/>
  <c r="D2914" i="2"/>
  <c r="B2913" i="2"/>
  <c r="C2913" i="2"/>
  <c r="D2913" i="2"/>
  <c r="B2912" i="2"/>
  <c r="C2912" i="2"/>
  <c r="D2912" i="2"/>
  <c r="B2911" i="2"/>
  <c r="C2911" i="2"/>
  <c r="D2911" i="2"/>
  <c r="B2910" i="2"/>
  <c r="C2910" i="2"/>
  <c r="D2910" i="2"/>
  <c r="B2909" i="2"/>
  <c r="C2909" i="2"/>
  <c r="D2909" i="2"/>
  <c r="B2908" i="2"/>
  <c r="C2908" i="2"/>
  <c r="D2908" i="2"/>
  <c r="B2907" i="2"/>
  <c r="C2907" i="2"/>
  <c r="D2907" i="2"/>
  <c r="B2906" i="2"/>
  <c r="C2906" i="2"/>
  <c r="D2906" i="2"/>
  <c r="B2905" i="2"/>
  <c r="C2905" i="2"/>
  <c r="D2905" i="2"/>
  <c r="B2904" i="2"/>
  <c r="C2904" i="2"/>
  <c r="D2904" i="2"/>
  <c r="B2903" i="2"/>
  <c r="C2903" i="2"/>
  <c r="D2903" i="2"/>
  <c r="B2902" i="2"/>
  <c r="C2902" i="2"/>
  <c r="D2902" i="2"/>
  <c r="B2901" i="2"/>
  <c r="C2901" i="2"/>
  <c r="D2901" i="2"/>
  <c r="B2900" i="2"/>
  <c r="C2900" i="2"/>
  <c r="D2900" i="2"/>
  <c r="B2899" i="2"/>
  <c r="C2899" i="2"/>
  <c r="D2899" i="2"/>
  <c r="B2898" i="2"/>
  <c r="C2898" i="2"/>
  <c r="D2898" i="2"/>
  <c r="B2897" i="2"/>
  <c r="C2897" i="2"/>
  <c r="D2897" i="2"/>
  <c r="B2896" i="2"/>
  <c r="C2896" i="2"/>
  <c r="D2896" i="2"/>
  <c r="B2895" i="2"/>
  <c r="C2895" i="2"/>
  <c r="D2895" i="2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H2373" i="8"/>
  <c r="H2374" i="8"/>
  <c r="H2375" i="8"/>
  <c r="H2376" i="8"/>
  <c r="H2377" i="8"/>
  <c r="H2378" i="8"/>
  <c r="H2379" i="8"/>
  <c r="H2380" i="8"/>
  <c r="H2381" i="8"/>
  <c r="H2382" i="8"/>
  <c r="H2383" i="8"/>
  <c r="H2384" i="8"/>
  <c r="H2385" i="8"/>
  <c r="H2386" i="8"/>
  <c r="I2373" i="8"/>
  <c r="I2374" i="8"/>
  <c r="I2375" i="8"/>
  <c r="I2376" i="8"/>
  <c r="I2377" i="8"/>
  <c r="I2378" i="8"/>
  <c r="I2379" i="8"/>
  <c r="I2380" i="8"/>
  <c r="I2381" i="8"/>
  <c r="I2382" i="8"/>
  <c r="I2383" i="8"/>
  <c r="I2384" i="8"/>
  <c r="I2385" i="8"/>
  <c r="I2386" i="8"/>
  <c r="K2373" i="8"/>
  <c r="K2374" i="8"/>
  <c r="K2375" i="8"/>
  <c r="K2376" i="8"/>
  <c r="K2377" i="8"/>
  <c r="K2378" i="8"/>
  <c r="K2379" i="8"/>
  <c r="K2380" i="8"/>
  <c r="K2381" i="8"/>
  <c r="K2382" i="8"/>
  <c r="K2383" i="8"/>
  <c r="K2384" i="8"/>
  <c r="K2385" i="8"/>
  <c r="K2386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F1837" i="21"/>
  <c r="F1838" i="21"/>
  <c r="F1839" i="21"/>
  <c r="F1840" i="21"/>
  <c r="F1841" i="21"/>
  <c r="F1842" i="21"/>
  <c r="F1843" i="21"/>
  <c r="F1844" i="21"/>
  <c r="F1845" i="21"/>
  <c r="F1846" i="21"/>
  <c r="F1847" i="21"/>
  <c r="F1848" i="21"/>
  <c r="F1849" i="21"/>
  <c r="F1850" i="21"/>
  <c r="H1837" i="21"/>
  <c r="H1838" i="21"/>
  <c r="H1839" i="21"/>
  <c r="H1840" i="21"/>
  <c r="H1841" i="21"/>
  <c r="H1842" i="21"/>
  <c r="H1843" i="21"/>
  <c r="H1844" i="21"/>
  <c r="H1845" i="21"/>
  <c r="H1846" i="21"/>
  <c r="H1847" i="21"/>
  <c r="H1848" i="21"/>
  <c r="H1849" i="21"/>
  <c r="H1850" i="21"/>
  <c r="B2894" i="2"/>
  <c r="C2894" i="2"/>
  <c r="D2894" i="2"/>
  <c r="B2893" i="2"/>
  <c r="C2893" i="2"/>
  <c r="D2893" i="2"/>
  <c r="B2892" i="2"/>
  <c r="C2892" i="2"/>
  <c r="D2892" i="2"/>
  <c r="B2891" i="2"/>
  <c r="C2891" i="2"/>
  <c r="D2891" i="2"/>
  <c r="B2890" i="2"/>
  <c r="C2890" i="2"/>
  <c r="D2890" i="2"/>
  <c r="B2889" i="2"/>
  <c r="C2889" i="2"/>
  <c r="D2889" i="2"/>
  <c r="B2888" i="2"/>
  <c r="C2888" i="2"/>
  <c r="D2888" i="2"/>
  <c r="B2887" i="2"/>
  <c r="C2887" i="2"/>
  <c r="D2887" i="2"/>
  <c r="B2886" i="2"/>
  <c r="C2886" i="2"/>
  <c r="D2886" i="2"/>
  <c r="B2885" i="2"/>
  <c r="C2885" i="2"/>
  <c r="D2885" i="2"/>
  <c r="B2884" i="2"/>
  <c r="C2884" i="2"/>
  <c r="D2884" i="2"/>
  <c r="B2883" i="2"/>
  <c r="C2883" i="2"/>
  <c r="D2883" i="2"/>
  <c r="B2882" i="2"/>
  <c r="C2882" i="2"/>
  <c r="D2882" i="2"/>
  <c r="B2881" i="2"/>
  <c r="C2881" i="2"/>
  <c r="D2881" i="2"/>
  <c r="B2880" i="2"/>
  <c r="C2880" i="2"/>
  <c r="D2880" i="2"/>
  <c r="B2879" i="2"/>
  <c r="C2879" i="2"/>
  <c r="D2879" i="2"/>
  <c r="B2878" i="2"/>
  <c r="C2878" i="2"/>
  <c r="D2878" i="2"/>
  <c r="B2877" i="2"/>
  <c r="C2877" i="2"/>
  <c r="D2877" i="2"/>
  <c r="B2876" i="2"/>
  <c r="C2876" i="2"/>
  <c r="D2876" i="2"/>
  <c r="B2875" i="2"/>
  <c r="C2875" i="2"/>
  <c r="D2875" i="2"/>
  <c r="B2874" i="2"/>
  <c r="C2874" i="2"/>
  <c r="D2874" i="2"/>
  <c r="B2873" i="2"/>
  <c r="C2873" i="2"/>
  <c r="D2873" i="2"/>
  <c r="B2872" i="2"/>
  <c r="C2872" i="2"/>
  <c r="D2872" i="2"/>
  <c r="B2871" i="2"/>
  <c r="C2871" i="2"/>
  <c r="D2871" i="2"/>
  <c r="B2870" i="2"/>
  <c r="C2870" i="2"/>
  <c r="D2870" i="2"/>
  <c r="B2869" i="2"/>
  <c r="C2869" i="2"/>
  <c r="D2869" i="2"/>
  <c r="B2868" i="2"/>
  <c r="C2868" i="2"/>
  <c r="D2868" i="2"/>
  <c r="B2867" i="2"/>
  <c r="C2867" i="2"/>
  <c r="D2867" i="2"/>
  <c r="B2866" i="2"/>
  <c r="C2866" i="2"/>
  <c r="D2866" i="2"/>
  <c r="B2865" i="2"/>
  <c r="C2865" i="2"/>
  <c r="D2865" i="2"/>
  <c r="B2864" i="2"/>
  <c r="C2864" i="2"/>
  <c r="D2864" i="2"/>
  <c r="B2863" i="2"/>
  <c r="C2863" i="2"/>
  <c r="D2863" i="2"/>
  <c r="B2862" i="2"/>
  <c r="C2862" i="2"/>
  <c r="D2862" i="2"/>
  <c r="B2861" i="2"/>
  <c r="C2861" i="2"/>
  <c r="D2861" i="2"/>
  <c r="B2860" i="2"/>
  <c r="C2860" i="2"/>
  <c r="D2860" i="2"/>
  <c r="B2859" i="2"/>
  <c r="C2859" i="2"/>
  <c r="D2859" i="2"/>
  <c r="B2858" i="2"/>
  <c r="C2858" i="2"/>
  <c r="D2858" i="2"/>
  <c r="B2857" i="2"/>
  <c r="C2857" i="2"/>
  <c r="D2857" i="2"/>
  <c r="B2856" i="2"/>
  <c r="C2856" i="2"/>
  <c r="D2856" i="2"/>
  <c r="B2855" i="2"/>
  <c r="C2855" i="2"/>
  <c r="D2855" i="2"/>
  <c r="B2854" i="2"/>
  <c r="C2854" i="2"/>
  <c r="D2854" i="2"/>
  <c r="B2853" i="2"/>
  <c r="C2853" i="2"/>
  <c r="D2853" i="2"/>
  <c r="B2852" i="2"/>
  <c r="C2852" i="2"/>
  <c r="D2852" i="2"/>
  <c r="E2371" i="8"/>
  <c r="E2372" i="8"/>
  <c r="H2371" i="8"/>
  <c r="H2372" i="8"/>
  <c r="I2371" i="8"/>
  <c r="I2372" i="8"/>
  <c r="K2371" i="8"/>
  <c r="K2372" i="8"/>
  <c r="L2371" i="8"/>
  <c r="L2372" i="8"/>
  <c r="F1835" i="21"/>
  <c r="F1836" i="21"/>
  <c r="H1835" i="21"/>
  <c r="H1836" i="21"/>
  <c r="B4032" i="12"/>
  <c r="E4032" i="12"/>
  <c r="F4032" i="12" s="1"/>
  <c r="G4032" i="12"/>
  <c r="J4032" i="12" s="1"/>
  <c r="H4032" i="12"/>
  <c r="K4032" i="12"/>
  <c r="L4032" i="12" s="1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H2353" i="8"/>
  <c r="H2354" i="8"/>
  <c r="H2355" i="8"/>
  <c r="H2356" i="8"/>
  <c r="H2357" i="8"/>
  <c r="H2358" i="8"/>
  <c r="H2359" i="8"/>
  <c r="H2360" i="8"/>
  <c r="H2361" i="8"/>
  <c r="H2362" i="8"/>
  <c r="H2363" i="8"/>
  <c r="H2364" i="8"/>
  <c r="H2365" i="8"/>
  <c r="H2366" i="8"/>
  <c r="H2367" i="8"/>
  <c r="H2368" i="8"/>
  <c r="H2369" i="8"/>
  <c r="H2370" i="8"/>
  <c r="I2353" i="8"/>
  <c r="I2354" i="8"/>
  <c r="I2355" i="8"/>
  <c r="I2356" i="8"/>
  <c r="I2357" i="8"/>
  <c r="I2358" i="8"/>
  <c r="I2359" i="8"/>
  <c r="I2360" i="8"/>
  <c r="I2361" i="8"/>
  <c r="I2362" i="8"/>
  <c r="I2363" i="8"/>
  <c r="I2364" i="8"/>
  <c r="I2365" i="8"/>
  <c r="I2366" i="8"/>
  <c r="I2367" i="8"/>
  <c r="I2368" i="8"/>
  <c r="I2369" i="8"/>
  <c r="I2370" i="8"/>
  <c r="K2353" i="8"/>
  <c r="K2354" i="8"/>
  <c r="K2355" i="8"/>
  <c r="K2356" i="8"/>
  <c r="K2357" i="8"/>
  <c r="K2358" i="8"/>
  <c r="K2359" i="8"/>
  <c r="K2360" i="8"/>
  <c r="K2361" i="8"/>
  <c r="K2362" i="8"/>
  <c r="K2363" i="8"/>
  <c r="K2364" i="8"/>
  <c r="K2365" i="8"/>
  <c r="K2366" i="8"/>
  <c r="K2367" i="8"/>
  <c r="K2368" i="8"/>
  <c r="K2369" i="8"/>
  <c r="K2370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F1832" i="21"/>
  <c r="F1833" i="21"/>
  <c r="F1834" i="21"/>
  <c r="H1832" i="21"/>
  <c r="H1833" i="21"/>
  <c r="H1834" i="21"/>
  <c r="B2851" i="2"/>
  <c r="C2851" i="2"/>
  <c r="D2851" i="2"/>
  <c r="B2850" i="2"/>
  <c r="C2850" i="2"/>
  <c r="D2850" i="2"/>
  <c r="B2849" i="2"/>
  <c r="C2849" i="2"/>
  <c r="D2849" i="2"/>
  <c r="B2848" i="2"/>
  <c r="C2848" i="2"/>
  <c r="D2848" i="2"/>
  <c r="B2847" i="2"/>
  <c r="C2847" i="2"/>
  <c r="D2847" i="2"/>
  <c r="B2846" i="2"/>
  <c r="C2846" i="2"/>
  <c r="D2846" i="2"/>
  <c r="B2845" i="2"/>
  <c r="C2845" i="2"/>
  <c r="D2845" i="2"/>
  <c r="B2844" i="2"/>
  <c r="C2844" i="2"/>
  <c r="D2844" i="2"/>
  <c r="B2843" i="2"/>
  <c r="C2843" i="2"/>
  <c r="D2843" i="2"/>
  <c r="B2842" i="2"/>
  <c r="C2842" i="2"/>
  <c r="D2842" i="2"/>
  <c r="B2841" i="2"/>
  <c r="C2841" i="2"/>
  <c r="D2841" i="2"/>
  <c r="B2840" i="2"/>
  <c r="C2840" i="2"/>
  <c r="D2840" i="2"/>
  <c r="B2839" i="2"/>
  <c r="C2839" i="2"/>
  <c r="D2839" i="2"/>
  <c r="B2838" i="2"/>
  <c r="C2838" i="2"/>
  <c r="D2838" i="2"/>
  <c r="B2837" i="2"/>
  <c r="C2837" i="2"/>
  <c r="D2837" i="2"/>
  <c r="B2836" i="2"/>
  <c r="C2836" i="2"/>
  <c r="D2836" i="2"/>
  <c r="B2835" i="2"/>
  <c r="C2835" i="2"/>
  <c r="D2835" i="2"/>
  <c r="B2834" i="2"/>
  <c r="C2834" i="2"/>
  <c r="D2834" i="2"/>
  <c r="B2833" i="2"/>
  <c r="C2833" i="2"/>
  <c r="D2833" i="2"/>
  <c r="B2832" i="2"/>
  <c r="C2832" i="2"/>
  <c r="D2832" i="2"/>
  <c r="B2831" i="2"/>
  <c r="C2831" i="2"/>
  <c r="D2831" i="2"/>
  <c r="B2830" i="2"/>
  <c r="C2830" i="2"/>
  <c r="D2830" i="2"/>
  <c r="B2829" i="2"/>
  <c r="C2829" i="2"/>
  <c r="D2829" i="2"/>
  <c r="B2828" i="2"/>
  <c r="C2828" i="2"/>
  <c r="D2828" i="2"/>
  <c r="B2827" i="2"/>
  <c r="C2827" i="2"/>
  <c r="D2827" i="2"/>
  <c r="B2826" i="2"/>
  <c r="C2826" i="2"/>
  <c r="D2826" i="2"/>
  <c r="B2825" i="2"/>
  <c r="C2825" i="2"/>
  <c r="D2825" i="2"/>
  <c r="B2824" i="2"/>
  <c r="C2824" i="2"/>
  <c r="D2824" i="2"/>
  <c r="B2823" i="2"/>
  <c r="C2823" i="2"/>
  <c r="D2823" i="2"/>
  <c r="B2822" i="2"/>
  <c r="C2822" i="2"/>
  <c r="D2822" i="2"/>
  <c r="E2350" i="8"/>
  <c r="E2351" i="8"/>
  <c r="E2352" i="8"/>
  <c r="H2350" i="8"/>
  <c r="H2351" i="8"/>
  <c r="H2352" i="8"/>
  <c r="I2350" i="8"/>
  <c r="I2351" i="8"/>
  <c r="I2352" i="8"/>
  <c r="K2350" i="8"/>
  <c r="K2351" i="8"/>
  <c r="K2352" i="8"/>
  <c r="L2350" i="8"/>
  <c r="L2351" i="8"/>
  <c r="L2352" i="8"/>
  <c r="F1814" i="21"/>
  <c r="F1815" i="21"/>
  <c r="F1816" i="21"/>
  <c r="F1817" i="21"/>
  <c r="F1818" i="21"/>
  <c r="F1819" i="21"/>
  <c r="F1820" i="21"/>
  <c r="F1821" i="21"/>
  <c r="F1822" i="21"/>
  <c r="F1823" i="21"/>
  <c r="F1824" i="21"/>
  <c r="F1825" i="21"/>
  <c r="F1826" i="21"/>
  <c r="F1827" i="21"/>
  <c r="F1828" i="21"/>
  <c r="F1829" i="21"/>
  <c r="F1830" i="21"/>
  <c r="F1831" i="21"/>
  <c r="H1814" i="21"/>
  <c r="H1815" i="21"/>
  <c r="H1816" i="21"/>
  <c r="H1817" i="21"/>
  <c r="H1818" i="21"/>
  <c r="H1819" i="21"/>
  <c r="H1820" i="21"/>
  <c r="H1821" i="21"/>
  <c r="H1822" i="21"/>
  <c r="H1823" i="21"/>
  <c r="H1824" i="21"/>
  <c r="H1825" i="21"/>
  <c r="H1826" i="21"/>
  <c r="H1827" i="21"/>
  <c r="H1828" i="21"/>
  <c r="H1829" i="21"/>
  <c r="H1830" i="21"/>
  <c r="H1831" i="21"/>
  <c r="B2821" i="2"/>
  <c r="C2821" i="2"/>
  <c r="D2821" i="2"/>
  <c r="B2820" i="2"/>
  <c r="C2820" i="2"/>
  <c r="D2820" i="2"/>
  <c r="B2819" i="2"/>
  <c r="C2819" i="2"/>
  <c r="D2819" i="2"/>
  <c r="B2818" i="2"/>
  <c r="C2818" i="2"/>
  <c r="D2818" i="2"/>
  <c r="B2817" i="2"/>
  <c r="C2817" i="2"/>
  <c r="D2817" i="2"/>
  <c r="B2816" i="2"/>
  <c r="C2816" i="2"/>
  <c r="D2816" i="2"/>
  <c r="J2390" i="8" l="1"/>
  <c r="M2390" i="8" s="1"/>
  <c r="J2388" i="8"/>
  <c r="M2388" i="8" s="1"/>
  <c r="J2389" i="8"/>
  <c r="D12" i="40"/>
  <c r="E129" i="7"/>
  <c r="E127" i="7"/>
  <c r="E124" i="7"/>
  <c r="J2373" i="8"/>
  <c r="J2380" i="8"/>
  <c r="J2376" i="8"/>
  <c r="J2387" i="8"/>
  <c r="J2379" i="8"/>
  <c r="J2375" i="8"/>
  <c r="J2377" i="8"/>
  <c r="G1839" i="21" s="1"/>
  <c r="J2381" i="8"/>
  <c r="M2381" i="8" s="1"/>
  <c r="J2384" i="8"/>
  <c r="J2374" i="8"/>
  <c r="M2374" i="8" s="1"/>
  <c r="J2383" i="8"/>
  <c r="J2385" i="8"/>
  <c r="G1847" i="21" s="1"/>
  <c r="M2373" i="8"/>
  <c r="J2382" i="8"/>
  <c r="G1844" i="21" s="1"/>
  <c r="J2386" i="8"/>
  <c r="G1848" i="21" s="1"/>
  <c r="J2378" i="8"/>
  <c r="G1840" i="21" s="1"/>
  <c r="J2359" i="8"/>
  <c r="J2355" i="8"/>
  <c r="J2372" i="8"/>
  <c r="J2371" i="8"/>
  <c r="J2368" i="8"/>
  <c r="J2364" i="8"/>
  <c r="J2360" i="8"/>
  <c r="M2360" i="8" s="1"/>
  <c r="J2356" i="8"/>
  <c r="G1817" i="21" s="1"/>
  <c r="J2353" i="8"/>
  <c r="J2363" i="8"/>
  <c r="J2357" i="8"/>
  <c r="M2357" i="8" s="1"/>
  <c r="J2361" i="8"/>
  <c r="M2361" i="8" s="1"/>
  <c r="J2367" i="8"/>
  <c r="J2370" i="8"/>
  <c r="M2370" i="8" s="1"/>
  <c r="J2366" i="8"/>
  <c r="J2362" i="8"/>
  <c r="J2358" i="8"/>
  <c r="J2354" i="8"/>
  <c r="M2354" i="8" s="1"/>
  <c r="J2369" i="8"/>
  <c r="M2369" i="8" s="1"/>
  <c r="J2365" i="8"/>
  <c r="M2365" i="8" s="1"/>
  <c r="J2351" i="8"/>
  <c r="J2350" i="8"/>
  <c r="J2352" i="8"/>
  <c r="B2815" i="2"/>
  <c r="C2815" i="2"/>
  <c r="D2815" i="2"/>
  <c r="B2814" i="2"/>
  <c r="C2814" i="2"/>
  <c r="D2814" i="2"/>
  <c r="B2813" i="2"/>
  <c r="C2813" i="2"/>
  <c r="D2813" i="2"/>
  <c r="B2812" i="2"/>
  <c r="C2812" i="2"/>
  <c r="D2812" i="2"/>
  <c r="B2811" i="2"/>
  <c r="C2811" i="2"/>
  <c r="D2811" i="2"/>
  <c r="B2810" i="2"/>
  <c r="C2810" i="2"/>
  <c r="D2810" i="2"/>
  <c r="B2808" i="2"/>
  <c r="B2809" i="2"/>
  <c r="C2808" i="2"/>
  <c r="C2809" i="2"/>
  <c r="D2808" i="2"/>
  <c r="D2809" i="2"/>
  <c r="B2807" i="2"/>
  <c r="C2807" i="2"/>
  <c r="D2807" i="2"/>
  <c r="B2806" i="2"/>
  <c r="C2806" i="2"/>
  <c r="D2806" i="2"/>
  <c r="B2805" i="2"/>
  <c r="C2805" i="2"/>
  <c r="D2805" i="2"/>
  <c r="B2804" i="2"/>
  <c r="C2804" i="2"/>
  <c r="D2804" i="2"/>
  <c r="E2348" i="8"/>
  <c r="E2349" i="8"/>
  <c r="H2348" i="8"/>
  <c r="H2349" i="8"/>
  <c r="I2348" i="8"/>
  <c r="I2349" i="8"/>
  <c r="K2348" i="8"/>
  <c r="K2349" i="8"/>
  <c r="L2348" i="8"/>
  <c r="L2349" i="8"/>
  <c r="B2803" i="2"/>
  <c r="C2803" i="2"/>
  <c r="D2803" i="2"/>
  <c r="B2802" i="2"/>
  <c r="C2802" i="2"/>
  <c r="D2802" i="2"/>
  <c r="B2801" i="2"/>
  <c r="C2801" i="2"/>
  <c r="D2801" i="2"/>
  <c r="B2800" i="2"/>
  <c r="C2800" i="2"/>
  <c r="D2800" i="2"/>
  <c r="B2799" i="2"/>
  <c r="C2799" i="2"/>
  <c r="D2799" i="2"/>
  <c r="B2798" i="2"/>
  <c r="C2798" i="2"/>
  <c r="D2798" i="2"/>
  <c r="B2797" i="2"/>
  <c r="C2797" i="2"/>
  <c r="D2797" i="2"/>
  <c r="B2796" i="2"/>
  <c r="C2796" i="2"/>
  <c r="D2796" i="2"/>
  <c r="B2795" i="2"/>
  <c r="C2795" i="2"/>
  <c r="D2795" i="2"/>
  <c r="B2794" i="2"/>
  <c r="C2794" i="2"/>
  <c r="D2794" i="2"/>
  <c r="B2793" i="2"/>
  <c r="C2793" i="2"/>
  <c r="D2793" i="2"/>
  <c r="B2792" i="2"/>
  <c r="C2792" i="2"/>
  <c r="D2792" i="2"/>
  <c r="B2791" i="2"/>
  <c r="C2791" i="2"/>
  <c r="D2791" i="2"/>
  <c r="B2790" i="2"/>
  <c r="C2790" i="2"/>
  <c r="D2790" i="2"/>
  <c r="B2789" i="2"/>
  <c r="C2789" i="2"/>
  <c r="D2789" i="2"/>
  <c r="B2788" i="2"/>
  <c r="C2788" i="2"/>
  <c r="D2788" i="2"/>
  <c r="B2787" i="2"/>
  <c r="C2787" i="2"/>
  <c r="D2787" i="2"/>
  <c r="B81" i="30"/>
  <c r="B82" i="30"/>
  <c r="B83" i="30"/>
  <c r="B84" i="30"/>
  <c r="B85" i="30"/>
  <c r="B86" i="30"/>
  <c r="B75" i="30"/>
  <c r="B76" i="30"/>
  <c r="B77" i="30"/>
  <c r="B78" i="30"/>
  <c r="B79" i="30"/>
  <c r="B80" i="30"/>
  <c r="B70" i="30"/>
  <c r="B71" i="30"/>
  <c r="B72" i="30"/>
  <c r="B73" i="30"/>
  <c r="B74" i="30"/>
  <c r="B69" i="30"/>
  <c r="E69" i="30"/>
  <c r="B68" i="30"/>
  <c r="E68" i="30"/>
  <c r="B67" i="30"/>
  <c r="E67" i="30"/>
  <c r="B66" i="30"/>
  <c r="B63" i="30"/>
  <c r="B64" i="30"/>
  <c r="B65" i="30"/>
  <c r="B61" i="30"/>
  <c r="B62" i="30"/>
  <c r="B60" i="30"/>
  <c r="D18" i="40" l="1"/>
  <c r="M2389" i="8"/>
  <c r="G1823" i="21"/>
  <c r="G1819" i="21"/>
  <c r="G1828" i="21"/>
  <c r="G1842" i="21"/>
  <c r="G1838" i="21"/>
  <c r="G1841" i="21"/>
  <c r="G1837" i="21"/>
  <c r="G1846" i="21"/>
  <c r="G1845" i="21"/>
  <c r="G1820" i="21"/>
  <c r="G1816" i="21"/>
  <c r="G1825" i="21"/>
  <c r="G1824" i="21"/>
  <c r="G1833" i="21"/>
  <c r="M2387" i="8"/>
  <c r="G1852" i="21"/>
  <c r="M2368" i="8"/>
  <c r="G1829" i="21"/>
  <c r="G1827" i="21"/>
  <c r="D9" i="40"/>
  <c r="M2380" i="8"/>
  <c r="M2376" i="8"/>
  <c r="G1851" i="21"/>
  <c r="M2377" i="8"/>
  <c r="M2385" i="8"/>
  <c r="M2375" i="8"/>
  <c r="M2379" i="8"/>
  <c r="G1843" i="21"/>
  <c r="M2386" i="8"/>
  <c r="M2384" i="8"/>
  <c r="M2382" i="8"/>
  <c r="M2383" i="8"/>
  <c r="M2378" i="8"/>
  <c r="M2359" i="8"/>
  <c r="M2355" i="8"/>
  <c r="M2371" i="8"/>
  <c r="G1849" i="21"/>
  <c r="M2372" i="8"/>
  <c r="G1850" i="21"/>
  <c r="G1836" i="21"/>
  <c r="M2353" i="8"/>
  <c r="G1821" i="21"/>
  <c r="M2363" i="8"/>
  <c r="M2364" i="8"/>
  <c r="G1835" i="21"/>
  <c r="G1818" i="21"/>
  <c r="M2356" i="8"/>
  <c r="G1822" i="21"/>
  <c r="M2362" i="8"/>
  <c r="M2367" i="8"/>
  <c r="G1815" i="21"/>
  <c r="G1831" i="21"/>
  <c r="M2358" i="8"/>
  <c r="G1826" i="21"/>
  <c r="M2366" i="8"/>
  <c r="G1830" i="21"/>
  <c r="M2351" i="8"/>
  <c r="M2352" i="8"/>
  <c r="G1834" i="21"/>
  <c r="M2350" i="8"/>
  <c r="G1832" i="21"/>
  <c r="J2348" i="8"/>
  <c r="M2348" i="8" s="1"/>
  <c r="J2349" i="8"/>
  <c r="M2349" i="8" s="1"/>
  <c r="B2786" i="2"/>
  <c r="C2786" i="2"/>
  <c r="D2786" i="2"/>
  <c r="B2785" i="2"/>
  <c r="C2785" i="2"/>
  <c r="D2785" i="2"/>
  <c r="B2784" i="2"/>
  <c r="C2784" i="2"/>
  <c r="D2784" i="2"/>
  <c r="B2783" i="2"/>
  <c r="C2783" i="2"/>
  <c r="D2783" i="2"/>
  <c r="B2782" i="2"/>
  <c r="C2782" i="2"/>
  <c r="D2782" i="2"/>
  <c r="B2781" i="2"/>
  <c r="C2781" i="2"/>
  <c r="D2781" i="2"/>
  <c r="B2780" i="2"/>
  <c r="C2780" i="2"/>
  <c r="D2780" i="2"/>
  <c r="B2779" i="2"/>
  <c r="C2779" i="2"/>
  <c r="D2779" i="2"/>
  <c r="B2778" i="2"/>
  <c r="C2778" i="2"/>
  <c r="D2778" i="2"/>
  <c r="B2777" i="2"/>
  <c r="C2777" i="2"/>
  <c r="D2777" i="2"/>
  <c r="B2776" i="2"/>
  <c r="C2776" i="2"/>
  <c r="D2776" i="2"/>
  <c r="B2775" i="2"/>
  <c r="C2775" i="2"/>
  <c r="D2775" i="2"/>
  <c r="F1812" i="21"/>
  <c r="F1813" i="21"/>
  <c r="H1812" i="21"/>
  <c r="H1813" i="21"/>
  <c r="B2774" i="2"/>
  <c r="C2774" i="2"/>
  <c r="D2774" i="2"/>
  <c r="B2773" i="2"/>
  <c r="C2773" i="2"/>
  <c r="D2773" i="2"/>
  <c r="B2772" i="2"/>
  <c r="C2772" i="2"/>
  <c r="D2772" i="2"/>
  <c r="B2771" i="2"/>
  <c r="C2771" i="2"/>
  <c r="D2771" i="2"/>
  <c r="B2770" i="2"/>
  <c r="C2770" i="2"/>
  <c r="D2770" i="2"/>
  <c r="D2769" i="2"/>
  <c r="C2769" i="2"/>
  <c r="B2769" i="2"/>
  <c r="B2768" i="2"/>
  <c r="C2768" i="2"/>
  <c r="D2768" i="2"/>
  <c r="B2767" i="2"/>
  <c r="C2767" i="2"/>
  <c r="D2767" i="2"/>
  <c r="B2766" i="2"/>
  <c r="C2766" i="2"/>
  <c r="D2766" i="2"/>
  <c r="B2765" i="2"/>
  <c r="C2765" i="2"/>
  <c r="D2765" i="2"/>
  <c r="B2764" i="2"/>
  <c r="C2764" i="2"/>
  <c r="D2764" i="2"/>
  <c r="B2763" i="2"/>
  <c r="C2763" i="2"/>
  <c r="D2763" i="2"/>
  <c r="B2762" i="2"/>
  <c r="C2762" i="2"/>
  <c r="D2762" i="2"/>
  <c r="B2761" i="2"/>
  <c r="C2761" i="2"/>
  <c r="D2761" i="2"/>
  <c r="B2760" i="2"/>
  <c r="C2760" i="2"/>
  <c r="D2760" i="2"/>
  <c r="B2759" i="2"/>
  <c r="C2759" i="2"/>
  <c r="D2759" i="2"/>
  <c r="B2758" i="2"/>
  <c r="C2758" i="2"/>
  <c r="D2758" i="2"/>
  <c r="B2757" i="2"/>
  <c r="C2757" i="2"/>
  <c r="D2757" i="2"/>
  <c r="B2756" i="2"/>
  <c r="C2756" i="2"/>
  <c r="D2756" i="2"/>
  <c r="B2755" i="2"/>
  <c r="C2755" i="2"/>
  <c r="D2755" i="2"/>
  <c r="B2754" i="2"/>
  <c r="C2754" i="2"/>
  <c r="D2754" i="2"/>
  <c r="B2753" i="2"/>
  <c r="C2753" i="2"/>
  <c r="D2753" i="2"/>
  <c r="B2752" i="2"/>
  <c r="C2752" i="2"/>
  <c r="D2752" i="2"/>
  <c r="B2751" i="2"/>
  <c r="C2751" i="2"/>
  <c r="D2751" i="2"/>
  <c r="B2750" i="2"/>
  <c r="C2750" i="2"/>
  <c r="D2750" i="2"/>
  <c r="B2749" i="2"/>
  <c r="C2749" i="2"/>
  <c r="D2749" i="2"/>
  <c r="B2748" i="2"/>
  <c r="C2748" i="2"/>
  <c r="D2748" i="2"/>
  <c r="B2747" i="2"/>
  <c r="C2747" i="2"/>
  <c r="D2747" i="2"/>
  <c r="B2746" i="2"/>
  <c r="C2746" i="2"/>
  <c r="D2746" i="2"/>
  <c r="B2745" i="2"/>
  <c r="C2745" i="2"/>
  <c r="D2745" i="2"/>
  <c r="B2744" i="2"/>
  <c r="C2744" i="2"/>
  <c r="D2744" i="2"/>
  <c r="B2743" i="2"/>
  <c r="C2743" i="2"/>
  <c r="D2743" i="2"/>
  <c r="B2742" i="2"/>
  <c r="C2742" i="2"/>
  <c r="D2742" i="2"/>
  <c r="B2741" i="2"/>
  <c r="C2741" i="2"/>
  <c r="D2741" i="2"/>
  <c r="B2740" i="2"/>
  <c r="C2740" i="2"/>
  <c r="D2740" i="2"/>
  <c r="B2739" i="2"/>
  <c r="C2739" i="2"/>
  <c r="D2739" i="2"/>
  <c r="B2738" i="2"/>
  <c r="C2738" i="2"/>
  <c r="D2738" i="2"/>
  <c r="B2737" i="2"/>
  <c r="C2737" i="2"/>
  <c r="D2737" i="2"/>
  <c r="B2736" i="2"/>
  <c r="C2736" i="2"/>
  <c r="D2736" i="2"/>
  <c r="B2735" i="2"/>
  <c r="C2735" i="2"/>
  <c r="D2735" i="2"/>
  <c r="B2734" i="2"/>
  <c r="C2734" i="2"/>
  <c r="D2734" i="2"/>
  <c r="B2733" i="2"/>
  <c r="C2733" i="2"/>
  <c r="D2733" i="2"/>
  <c r="B2732" i="2"/>
  <c r="C2732" i="2"/>
  <c r="D2732" i="2"/>
  <c r="B2731" i="2"/>
  <c r="C2731" i="2"/>
  <c r="D2731" i="2"/>
  <c r="B2730" i="2"/>
  <c r="C2730" i="2"/>
  <c r="D2730" i="2"/>
  <c r="B2729" i="2"/>
  <c r="C2729" i="2"/>
  <c r="D2729" i="2"/>
  <c r="B2728" i="2"/>
  <c r="C2728" i="2"/>
  <c r="D2728" i="2"/>
  <c r="B2727" i="2"/>
  <c r="C2727" i="2"/>
  <c r="D2727" i="2"/>
  <c r="B2726" i="2"/>
  <c r="C2726" i="2"/>
  <c r="D2726" i="2"/>
  <c r="B2725" i="2"/>
  <c r="C2725" i="2"/>
  <c r="D2725" i="2"/>
  <c r="B76" i="7"/>
  <c r="B77" i="7"/>
  <c r="B78" i="7"/>
  <c r="B79" i="7"/>
  <c r="B80" i="7"/>
  <c r="B2724" i="2"/>
  <c r="C2724" i="2"/>
  <c r="D2724" i="2"/>
  <c r="B2723" i="2"/>
  <c r="C2723" i="2"/>
  <c r="D2723" i="2"/>
  <c r="B2722" i="2"/>
  <c r="C2722" i="2"/>
  <c r="D2722" i="2"/>
  <c r="B2721" i="2"/>
  <c r="C2721" i="2"/>
  <c r="D2721" i="2"/>
  <c r="B2720" i="2"/>
  <c r="C2720" i="2"/>
  <c r="D2720" i="2"/>
  <c r="B2719" i="2"/>
  <c r="C2719" i="2"/>
  <c r="D2719" i="2"/>
  <c r="B2718" i="2"/>
  <c r="C2718" i="2"/>
  <c r="D2718" i="2"/>
  <c r="B2717" i="2"/>
  <c r="C2717" i="2"/>
  <c r="D2717" i="2"/>
  <c r="B2716" i="2"/>
  <c r="C2716" i="2"/>
  <c r="D2716" i="2"/>
  <c r="B2715" i="2"/>
  <c r="C2715" i="2"/>
  <c r="D2715" i="2"/>
  <c r="B2714" i="2"/>
  <c r="C2714" i="2"/>
  <c r="D2714" i="2"/>
  <c r="B2713" i="2"/>
  <c r="C2713" i="2"/>
  <c r="D2713" i="2"/>
  <c r="B2712" i="2"/>
  <c r="C2712" i="2"/>
  <c r="D2712" i="2"/>
  <c r="B2711" i="2"/>
  <c r="C2711" i="2"/>
  <c r="D2711" i="2"/>
  <c r="B2710" i="2"/>
  <c r="C2710" i="2"/>
  <c r="D2710" i="2"/>
  <c r="B2709" i="2"/>
  <c r="C2709" i="2"/>
  <c r="D2709" i="2"/>
  <c r="B2708" i="2"/>
  <c r="C2708" i="2"/>
  <c r="D2708" i="2"/>
  <c r="B2707" i="2"/>
  <c r="C2707" i="2"/>
  <c r="D2707" i="2"/>
  <c r="B2706" i="2"/>
  <c r="C2706" i="2"/>
  <c r="D2706" i="2"/>
  <c r="B2705" i="2"/>
  <c r="C2705" i="2"/>
  <c r="D2705" i="2"/>
  <c r="B2704" i="2"/>
  <c r="C2704" i="2"/>
  <c r="D2704" i="2"/>
  <c r="B2703" i="2"/>
  <c r="C2703" i="2"/>
  <c r="D2703" i="2"/>
  <c r="B2702" i="2"/>
  <c r="C2702" i="2"/>
  <c r="D2702" i="2"/>
  <c r="B2701" i="2"/>
  <c r="C2701" i="2"/>
  <c r="D2701" i="2"/>
  <c r="B2700" i="2"/>
  <c r="C2700" i="2"/>
  <c r="D2700" i="2"/>
  <c r="B2699" i="2"/>
  <c r="C2699" i="2"/>
  <c r="D2699" i="2"/>
  <c r="B2698" i="2"/>
  <c r="C2698" i="2"/>
  <c r="D2698" i="2"/>
  <c r="B2697" i="2"/>
  <c r="C2697" i="2"/>
  <c r="D2697" i="2"/>
  <c r="B2696" i="2"/>
  <c r="C2696" i="2"/>
  <c r="D2696" i="2"/>
  <c r="B2695" i="2"/>
  <c r="C2695" i="2"/>
  <c r="D2695" i="2"/>
  <c r="B2694" i="2"/>
  <c r="C2694" i="2"/>
  <c r="D2694" i="2"/>
  <c r="B2693" i="2"/>
  <c r="C2693" i="2"/>
  <c r="D2693" i="2"/>
  <c r="B2692" i="2"/>
  <c r="C2692" i="2"/>
  <c r="D2692" i="2"/>
  <c r="B2691" i="2"/>
  <c r="C2691" i="2"/>
  <c r="D2691" i="2"/>
  <c r="B2690" i="2"/>
  <c r="C2690" i="2"/>
  <c r="D2690" i="2"/>
  <c r="B2689" i="2"/>
  <c r="C2689" i="2"/>
  <c r="D2689" i="2"/>
  <c r="B2688" i="2"/>
  <c r="C2688" i="2"/>
  <c r="D2688" i="2"/>
  <c r="B2687" i="2"/>
  <c r="C2687" i="2"/>
  <c r="D2687" i="2"/>
  <c r="B2686" i="2"/>
  <c r="C2686" i="2"/>
  <c r="D2686" i="2"/>
  <c r="B2685" i="2"/>
  <c r="C2685" i="2"/>
  <c r="D2685" i="2"/>
  <c r="B2684" i="2"/>
  <c r="C2684" i="2"/>
  <c r="D2684" i="2"/>
  <c r="B2683" i="2"/>
  <c r="C2683" i="2"/>
  <c r="D2683" i="2"/>
  <c r="B2682" i="2"/>
  <c r="C2682" i="2"/>
  <c r="D2682" i="2"/>
  <c r="B2681" i="2"/>
  <c r="C2681" i="2"/>
  <c r="D2681" i="2"/>
  <c r="B2680" i="2"/>
  <c r="C2680" i="2"/>
  <c r="D2680" i="2"/>
  <c r="B2679" i="2"/>
  <c r="C2679" i="2"/>
  <c r="D2679" i="2"/>
  <c r="B2678" i="2"/>
  <c r="C2678" i="2"/>
  <c r="D2678" i="2"/>
  <c r="B2677" i="2"/>
  <c r="C2677" i="2"/>
  <c r="D2677" i="2"/>
  <c r="B2676" i="2"/>
  <c r="C2676" i="2"/>
  <c r="D2676" i="2"/>
  <c r="B2675" i="2"/>
  <c r="C2675" i="2"/>
  <c r="D2675" i="2"/>
  <c r="B2674" i="2"/>
  <c r="C2674" i="2"/>
  <c r="D2674" i="2"/>
  <c r="B2673" i="2"/>
  <c r="C2673" i="2"/>
  <c r="D2673" i="2"/>
  <c r="B2672" i="2"/>
  <c r="C2672" i="2"/>
  <c r="D2672" i="2"/>
  <c r="B2671" i="2"/>
  <c r="C2671" i="2"/>
  <c r="D2671" i="2"/>
  <c r="B2670" i="2"/>
  <c r="C2670" i="2"/>
  <c r="D2670" i="2"/>
  <c r="B2669" i="2"/>
  <c r="C2669" i="2"/>
  <c r="D2669" i="2"/>
  <c r="B2668" i="2"/>
  <c r="C2668" i="2"/>
  <c r="D2668" i="2"/>
  <c r="B2667" i="2"/>
  <c r="C2667" i="2"/>
  <c r="D2667" i="2"/>
  <c r="B2666" i="2"/>
  <c r="C2666" i="2"/>
  <c r="D2666" i="2"/>
  <c r="B2665" i="2"/>
  <c r="C2665" i="2"/>
  <c r="D2665" i="2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241" i="21"/>
  <c r="F242" i="21"/>
  <c r="F243" i="21"/>
  <c r="F244" i="21"/>
  <c r="F245" i="21"/>
  <c r="F246" i="21"/>
  <c r="F247" i="21"/>
  <c r="F248" i="21"/>
  <c r="F249" i="21"/>
  <c r="F250" i="21"/>
  <c r="F251" i="21"/>
  <c r="F252" i="21"/>
  <c r="F253" i="21"/>
  <c r="F254" i="21"/>
  <c r="F255" i="21"/>
  <c r="F256" i="21"/>
  <c r="F257" i="21"/>
  <c r="F258" i="21"/>
  <c r="F259" i="21"/>
  <c r="F260" i="21"/>
  <c r="F261" i="21"/>
  <c r="F262" i="21"/>
  <c r="F263" i="21"/>
  <c r="F264" i="21"/>
  <c r="F265" i="21"/>
  <c r="F266" i="21"/>
  <c r="F267" i="21"/>
  <c r="F268" i="21"/>
  <c r="F269" i="21"/>
  <c r="F270" i="21"/>
  <c r="F271" i="21"/>
  <c r="F272" i="21"/>
  <c r="F273" i="21"/>
  <c r="F274" i="21"/>
  <c r="F275" i="21"/>
  <c r="F276" i="21"/>
  <c r="F277" i="21"/>
  <c r="F278" i="21"/>
  <c r="F279" i="21"/>
  <c r="F280" i="21"/>
  <c r="F281" i="21"/>
  <c r="F282" i="21"/>
  <c r="F283" i="21"/>
  <c r="F284" i="21"/>
  <c r="F285" i="21"/>
  <c r="F286" i="21"/>
  <c r="F287" i="21"/>
  <c r="F288" i="21"/>
  <c r="F289" i="21"/>
  <c r="F290" i="21"/>
  <c r="F291" i="21"/>
  <c r="F292" i="21"/>
  <c r="F293" i="21"/>
  <c r="F294" i="21"/>
  <c r="F295" i="21"/>
  <c r="F296" i="21"/>
  <c r="F297" i="21"/>
  <c r="F298" i="21"/>
  <c r="F299" i="21"/>
  <c r="F300" i="21"/>
  <c r="F301" i="21"/>
  <c r="F302" i="21"/>
  <c r="F303" i="21"/>
  <c r="F304" i="21"/>
  <c r="F305" i="21"/>
  <c r="F306" i="21"/>
  <c r="F307" i="21"/>
  <c r="F308" i="21"/>
  <c r="F309" i="21"/>
  <c r="F310" i="21"/>
  <c r="F311" i="21"/>
  <c r="F312" i="21"/>
  <c r="F313" i="21"/>
  <c r="F314" i="21"/>
  <c r="F315" i="21"/>
  <c r="F316" i="21"/>
  <c r="F317" i="21"/>
  <c r="F318" i="21"/>
  <c r="F319" i="21"/>
  <c r="F320" i="21"/>
  <c r="F321" i="21"/>
  <c r="F322" i="21"/>
  <c r="F323" i="21"/>
  <c r="F324" i="21"/>
  <c r="F325" i="21"/>
  <c r="F326" i="21"/>
  <c r="F327" i="21"/>
  <c r="F328" i="21"/>
  <c r="F329" i="21"/>
  <c r="F330" i="21"/>
  <c r="F331" i="21"/>
  <c r="F332" i="21"/>
  <c r="F333" i="21"/>
  <c r="F334" i="21"/>
  <c r="F335" i="21"/>
  <c r="F336" i="21"/>
  <c r="F337" i="21"/>
  <c r="F338" i="21"/>
  <c r="F339" i="21"/>
  <c r="F340" i="21"/>
  <c r="F341" i="21"/>
  <c r="F342" i="21"/>
  <c r="F343" i="21"/>
  <c r="F344" i="21"/>
  <c r="F345" i="21"/>
  <c r="F346" i="21"/>
  <c r="F347" i="21"/>
  <c r="F348" i="21"/>
  <c r="F349" i="21"/>
  <c r="F350" i="21"/>
  <c r="F351" i="21"/>
  <c r="F352" i="21"/>
  <c r="F353" i="21"/>
  <c r="F354" i="21"/>
  <c r="F355" i="21"/>
  <c r="F356" i="21"/>
  <c r="F357" i="21"/>
  <c r="F358" i="21"/>
  <c r="F359" i="21"/>
  <c r="F360" i="21"/>
  <c r="F361" i="21"/>
  <c r="F362" i="21"/>
  <c r="F363" i="21"/>
  <c r="F364" i="21"/>
  <c r="F365" i="21"/>
  <c r="F366" i="21"/>
  <c r="F367" i="21"/>
  <c r="F368" i="21"/>
  <c r="F369" i="21"/>
  <c r="F370" i="21"/>
  <c r="F371" i="21"/>
  <c r="F372" i="21"/>
  <c r="F373" i="21"/>
  <c r="F374" i="21"/>
  <c r="F375" i="21"/>
  <c r="F376" i="21"/>
  <c r="F377" i="21"/>
  <c r="F378" i="21"/>
  <c r="F379" i="21"/>
  <c r="F380" i="21"/>
  <c r="F381" i="21"/>
  <c r="F382" i="21"/>
  <c r="F383" i="21"/>
  <c r="F384" i="21"/>
  <c r="F385" i="21"/>
  <c r="F386" i="21"/>
  <c r="F387" i="21"/>
  <c r="F388" i="21"/>
  <c r="F389" i="21"/>
  <c r="F390" i="21"/>
  <c r="F391" i="21"/>
  <c r="F392" i="21"/>
  <c r="F393" i="21"/>
  <c r="F394" i="21"/>
  <c r="F395" i="21"/>
  <c r="F396" i="21"/>
  <c r="F397" i="21"/>
  <c r="F398" i="21"/>
  <c r="F399" i="21"/>
  <c r="F400" i="21"/>
  <c r="F401" i="21"/>
  <c r="F402" i="21"/>
  <c r="F403" i="21"/>
  <c r="F404" i="21"/>
  <c r="F405" i="21"/>
  <c r="F406" i="21"/>
  <c r="F407" i="21"/>
  <c r="F408" i="21"/>
  <c r="F409" i="21"/>
  <c r="F410" i="21"/>
  <c r="F411" i="21"/>
  <c r="F412" i="21"/>
  <c r="F413" i="21"/>
  <c r="F414" i="21"/>
  <c r="F415" i="21"/>
  <c r="F416" i="21"/>
  <c r="F417" i="21"/>
  <c r="F418" i="21"/>
  <c r="F419" i="21"/>
  <c r="F420" i="21"/>
  <c r="F421" i="21"/>
  <c r="F422" i="21"/>
  <c r="F423" i="21"/>
  <c r="F424" i="21"/>
  <c r="F425" i="21"/>
  <c r="F426" i="21"/>
  <c r="F427" i="21"/>
  <c r="F428" i="21"/>
  <c r="F429" i="21"/>
  <c r="F430" i="21"/>
  <c r="F431" i="21"/>
  <c r="F432" i="21"/>
  <c r="F433" i="21"/>
  <c r="F434" i="21"/>
  <c r="F435" i="21"/>
  <c r="F436" i="21"/>
  <c r="F437" i="21"/>
  <c r="F438" i="21"/>
  <c r="F439" i="21"/>
  <c r="F440" i="21"/>
  <c r="F441" i="21"/>
  <c r="F442" i="21"/>
  <c r="F443" i="21"/>
  <c r="F444" i="21"/>
  <c r="F445" i="21"/>
  <c r="F446" i="21"/>
  <c r="F447" i="21"/>
  <c r="F448" i="21"/>
  <c r="F449" i="21"/>
  <c r="F450" i="21"/>
  <c r="F451" i="21"/>
  <c r="F452" i="21"/>
  <c r="F453" i="21"/>
  <c r="F454" i="21"/>
  <c r="F455" i="21"/>
  <c r="F456" i="21"/>
  <c r="F457" i="21"/>
  <c r="F458" i="21"/>
  <c r="F459" i="21"/>
  <c r="F460" i="21"/>
  <c r="F461" i="21"/>
  <c r="F462" i="21"/>
  <c r="F463" i="21"/>
  <c r="F464" i="21"/>
  <c r="F465" i="21"/>
  <c r="F466" i="21"/>
  <c r="F467" i="21"/>
  <c r="F468" i="21"/>
  <c r="F469" i="21"/>
  <c r="F470" i="21"/>
  <c r="F471" i="21"/>
  <c r="F472" i="21"/>
  <c r="F473" i="21"/>
  <c r="F474" i="21"/>
  <c r="F475" i="21"/>
  <c r="F476" i="21"/>
  <c r="F477" i="21"/>
  <c r="F478" i="21"/>
  <c r="F479" i="21"/>
  <c r="F480" i="21"/>
  <c r="F481" i="21"/>
  <c r="F482" i="21"/>
  <c r="F483" i="21"/>
  <c r="F484" i="21"/>
  <c r="F485" i="21"/>
  <c r="F486" i="21"/>
  <c r="F487" i="21"/>
  <c r="F488" i="21"/>
  <c r="F489" i="21"/>
  <c r="F490" i="21"/>
  <c r="F491" i="21"/>
  <c r="F492" i="21"/>
  <c r="F493" i="21"/>
  <c r="F494" i="21"/>
  <c r="F495" i="21"/>
  <c r="F496" i="21"/>
  <c r="F497" i="21"/>
  <c r="F498" i="21"/>
  <c r="F499" i="21"/>
  <c r="F500" i="21"/>
  <c r="F501" i="21"/>
  <c r="F502" i="21"/>
  <c r="F503" i="21"/>
  <c r="F504" i="21"/>
  <c r="F505" i="21"/>
  <c r="F506" i="21"/>
  <c r="F507" i="21"/>
  <c r="F508" i="21"/>
  <c r="F509" i="21"/>
  <c r="F510" i="21"/>
  <c r="F511" i="21"/>
  <c r="F512" i="21"/>
  <c r="F513" i="21"/>
  <c r="F514" i="21"/>
  <c r="F515" i="21"/>
  <c r="F516" i="21"/>
  <c r="F517" i="21"/>
  <c r="F518" i="21"/>
  <c r="F519" i="21"/>
  <c r="F520" i="21"/>
  <c r="F521" i="21"/>
  <c r="F522" i="21"/>
  <c r="F523" i="21"/>
  <c r="F524" i="21"/>
  <c r="F525" i="21"/>
  <c r="F526" i="21"/>
  <c r="F527" i="21"/>
  <c r="F528" i="21"/>
  <c r="F529" i="21"/>
  <c r="F530" i="21"/>
  <c r="F531" i="21"/>
  <c r="F532" i="21"/>
  <c r="F533" i="21"/>
  <c r="F534" i="21"/>
  <c r="F535" i="21"/>
  <c r="F536" i="21"/>
  <c r="F537" i="21"/>
  <c r="F538" i="21"/>
  <c r="F539" i="21"/>
  <c r="F540" i="21"/>
  <c r="F541" i="21"/>
  <c r="F542" i="21"/>
  <c r="F543" i="21"/>
  <c r="F544" i="21"/>
  <c r="F545" i="21"/>
  <c r="F546" i="21"/>
  <c r="F547" i="21"/>
  <c r="F548" i="21"/>
  <c r="F549" i="21"/>
  <c r="F550" i="21"/>
  <c r="F551" i="21"/>
  <c r="F552" i="21"/>
  <c r="F553" i="21"/>
  <c r="F554" i="21"/>
  <c r="F555" i="21"/>
  <c r="F556" i="21"/>
  <c r="F557" i="21"/>
  <c r="F558" i="21"/>
  <c r="F559" i="21"/>
  <c r="F560" i="21"/>
  <c r="F561" i="21"/>
  <c r="F562" i="21"/>
  <c r="F563" i="21"/>
  <c r="F564" i="21"/>
  <c r="F565" i="21"/>
  <c r="F566" i="21"/>
  <c r="F567" i="21"/>
  <c r="F568" i="21"/>
  <c r="F569" i="21"/>
  <c r="F570" i="21"/>
  <c r="F571" i="21"/>
  <c r="F572" i="21"/>
  <c r="F573" i="21"/>
  <c r="F574" i="21"/>
  <c r="F575" i="21"/>
  <c r="F576" i="21"/>
  <c r="F577" i="21"/>
  <c r="F578" i="21"/>
  <c r="F579" i="21"/>
  <c r="F580" i="21"/>
  <c r="F581" i="21"/>
  <c r="F582" i="21"/>
  <c r="F583" i="21"/>
  <c r="F584" i="21"/>
  <c r="F585" i="21"/>
  <c r="F586" i="21"/>
  <c r="F587" i="21"/>
  <c r="F588" i="21"/>
  <c r="F589" i="21"/>
  <c r="F590" i="21"/>
  <c r="F591" i="21"/>
  <c r="F592" i="21"/>
  <c r="F593" i="21"/>
  <c r="F594" i="21"/>
  <c r="F595" i="21"/>
  <c r="F596" i="21"/>
  <c r="F597" i="21"/>
  <c r="F598" i="21"/>
  <c r="F599" i="21"/>
  <c r="F600" i="21"/>
  <c r="F601" i="21"/>
  <c r="F602" i="21"/>
  <c r="F603" i="21"/>
  <c r="F604" i="21"/>
  <c r="F605" i="21"/>
  <c r="F606" i="21"/>
  <c r="F607" i="21"/>
  <c r="F608" i="21"/>
  <c r="F609" i="21"/>
  <c r="F610" i="21"/>
  <c r="F611" i="21"/>
  <c r="F612" i="21"/>
  <c r="F613" i="21"/>
  <c r="F614" i="21"/>
  <c r="F615" i="21"/>
  <c r="F616" i="21"/>
  <c r="F617" i="21"/>
  <c r="F618" i="21"/>
  <c r="F619" i="21"/>
  <c r="F620" i="21"/>
  <c r="F621" i="21"/>
  <c r="F622" i="21"/>
  <c r="F623" i="21"/>
  <c r="F624" i="21"/>
  <c r="F625" i="21"/>
  <c r="F626" i="21"/>
  <c r="F627" i="21"/>
  <c r="F628" i="21"/>
  <c r="F629" i="21"/>
  <c r="F630" i="21"/>
  <c r="F631" i="21"/>
  <c r="F632" i="21"/>
  <c r="F633" i="21"/>
  <c r="F634" i="21"/>
  <c r="F635" i="21"/>
  <c r="F636" i="21"/>
  <c r="F637" i="21"/>
  <c r="F638" i="21"/>
  <c r="F639" i="21"/>
  <c r="F640" i="21"/>
  <c r="F641" i="21"/>
  <c r="F642" i="21"/>
  <c r="F643" i="21"/>
  <c r="F644" i="21"/>
  <c r="F645" i="21"/>
  <c r="F646" i="21"/>
  <c r="F647" i="21"/>
  <c r="F648" i="21"/>
  <c r="F649" i="21"/>
  <c r="F650" i="21"/>
  <c r="F651" i="21"/>
  <c r="F652" i="21"/>
  <c r="F653" i="21"/>
  <c r="F654" i="21"/>
  <c r="F655" i="21"/>
  <c r="F656" i="21"/>
  <c r="F657" i="21"/>
  <c r="F658" i="21"/>
  <c r="F659" i="21"/>
  <c r="F660" i="21"/>
  <c r="F661" i="21"/>
  <c r="F662" i="21"/>
  <c r="F663" i="21"/>
  <c r="F664" i="21"/>
  <c r="F665" i="21"/>
  <c r="F666" i="21"/>
  <c r="F667" i="21"/>
  <c r="F668" i="21"/>
  <c r="F669" i="21"/>
  <c r="F670" i="21"/>
  <c r="F671" i="21"/>
  <c r="F672" i="21"/>
  <c r="F673" i="21"/>
  <c r="F674" i="21"/>
  <c r="F675" i="21"/>
  <c r="F676" i="21"/>
  <c r="F677" i="21"/>
  <c r="F678" i="21"/>
  <c r="F679" i="21"/>
  <c r="F680" i="21"/>
  <c r="F681" i="21"/>
  <c r="F682" i="21"/>
  <c r="F683" i="21"/>
  <c r="F684" i="21"/>
  <c r="F685" i="21"/>
  <c r="F686" i="21"/>
  <c r="F687" i="21"/>
  <c r="F688" i="21"/>
  <c r="F689" i="21"/>
  <c r="F690" i="21"/>
  <c r="F691" i="21"/>
  <c r="F692" i="21"/>
  <c r="F693" i="21"/>
  <c r="F694" i="21"/>
  <c r="F695" i="21"/>
  <c r="F696" i="21"/>
  <c r="F697" i="21"/>
  <c r="F698" i="21"/>
  <c r="F699" i="21"/>
  <c r="F700" i="21"/>
  <c r="F701" i="21"/>
  <c r="F702" i="21"/>
  <c r="F703" i="21"/>
  <c r="F704" i="21"/>
  <c r="F705" i="21"/>
  <c r="F706" i="21"/>
  <c r="F707" i="21"/>
  <c r="F708" i="21"/>
  <c r="F709" i="21"/>
  <c r="F710" i="21"/>
  <c r="F711" i="21"/>
  <c r="F712" i="21"/>
  <c r="F713" i="21"/>
  <c r="F714" i="21"/>
  <c r="F715" i="21"/>
  <c r="F716" i="21"/>
  <c r="F717" i="21"/>
  <c r="F718" i="21"/>
  <c r="F719" i="21"/>
  <c r="F720" i="21"/>
  <c r="F721" i="21"/>
  <c r="F722" i="21"/>
  <c r="F723" i="21"/>
  <c r="F724" i="21"/>
  <c r="F725" i="21"/>
  <c r="F726" i="21"/>
  <c r="F727" i="21"/>
  <c r="F728" i="21"/>
  <c r="F729" i="21"/>
  <c r="F730" i="21"/>
  <c r="F731" i="21"/>
  <c r="F732" i="21"/>
  <c r="F733" i="21"/>
  <c r="F734" i="21"/>
  <c r="F735" i="21"/>
  <c r="F736" i="21"/>
  <c r="F737" i="21"/>
  <c r="F738" i="21"/>
  <c r="F739" i="21"/>
  <c r="F740" i="21"/>
  <c r="F741" i="21"/>
  <c r="F742" i="21"/>
  <c r="F743" i="21"/>
  <c r="F744" i="21"/>
  <c r="F745" i="21"/>
  <c r="F746" i="21"/>
  <c r="F747" i="21"/>
  <c r="F748" i="21"/>
  <c r="F749" i="21"/>
  <c r="F750" i="21"/>
  <c r="F751" i="21"/>
  <c r="F752" i="21"/>
  <c r="F753" i="21"/>
  <c r="F754" i="21"/>
  <c r="F755" i="21"/>
  <c r="F756" i="21"/>
  <c r="F757" i="21"/>
  <c r="F758" i="21"/>
  <c r="F759" i="21"/>
  <c r="F760" i="21"/>
  <c r="F761" i="21"/>
  <c r="F762" i="21"/>
  <c r="F763" i="21"/>
  <c r="F764" i="21"/>
  <c r="F765" i="21"/>
  <c r="F766" i="21"/>
  <c r="F767" i="21"/>
  <c r="F768" i="21"/>
  <c r="F769" i="21"/>
  <c r="F770" i="21"/>
  <c r="F771" i="21"/>
  <c r="F772" i="21"/>
  <c r="F773" i="21"/>
  <c r="F774" i="21"/>
  <c r="F775" i="21"/>
  <c r="F776" i="21"/>
  <c r="F777" i="21"/>
  <c r="F778" i="21"/>
  <c r="F779" i="21"/>
  <c r="F780" i="21"/>
  <c r="F781" i="21"/>
  <c r="F782" i="21"/>
  <c r="F783" i="21"/>
  <c r="F784" i="21"/>
  <c r="F785" i="21"/>
  <c r="F786" i="21"/>
  <c r="F787" i="21"/>
  <c r="F788" i="21"/>
  <c r="F789" i="21"/>
  <c r="F790" i="21"/>
  <c r="F791" i="21"/>
  <c r="F792" i="21"/>
  <c r="F793" i="21"/>
  <c r="F794" i="21"/>
  <c r="F795" i="21"/>
  <c r="F796" i="21"/>
  <c r="F797" i="21"/>
  <c r="F798" i="21"/>
  <c r="F799" i="21"/>
  <c r="F800" i="21"/>
  <c r="F801" i="21"/>
  <c r="F802" i="21"/>
  <c r="F803" i="21"/>
  <c r="F804" i="21"/>
  <c r="F805" i="21"/>
  <c r="F806" i="21"/>
  <c r="F807" i="21"/>
  <c r="F808" i="21"/>
  <c r="F809" i="21"/>
  <c r="F810" i="21"/>
  <c r="F811" i="21"/>
  <c r="F812" i="21"/>
  <c r="F813" i="21"/>
  <c r="F814" i="21"/>
  <c r="F815" i="21"/>
  <c r="F816" i="21"/>
  <c r="F817" i="21"/>
  <c r="F818" i="21"/>
  <c r="F819" i="21"/>
  <c r="F820" i="21"/>
  <c r="F821" i="21"/>
  <c r="F822" i="21"/>
  <c r="F823" i="21"/>
  <c r="F824" i="21"/>
  <c r="F825" i="21"/>
  <c r="F826" i="21"/>
  <c r="F827" i="21"/>
  <c r="F828" i="21"/>
  <c r="F829" i="21"/>
  <c r="F830" i="21"/>
  <c r="F831" i="21"/>
  <c r="F832" i="21"/>
  <c r="F833" i="21"/>
  <c r="F834" i="21"/>
  <c r="F835" i="21"/>
  <c r="F836" i="21"/>
  <c r="F837" i="21"/>
  <c r="F838" i="21"/>
  <c r="F839" i="21"/>
  <c r="F840" i="21"/>
  <c r="F841" i="21"/>
  <c r="F842" i="21"/>
  <c r="F843" i="21"/>
  <c r="F844" i="21"/>
  <c r="F845" i="21"/>
  <c r="F846" i="21"/>
  <c r="F847" i="21"/>
  <c r="F848" i="21"/>
  <c r="F849" i="21"/>
  <c r="F850" i="21"/>
  <c r="F851" i="21"/>
  <c r="F852" i="21"/>
  <c r="F853" i="21"/>
  <c r="F854" i="21"/>
  <c r="F855" i="21"/>
  <c r="F856" i="21"/>
  <c r="F857" i="21"/>
  <c r="F858" i="21"/>
  <c r="F859" i="21"/>
  <c r="F860" i="21"/>
  <c r="F861" i="21"/>
  <c r="F862" i="21"/>
  <c r="F863" i="21"/>
  <c r="F864" i="21"/>
  <c r="F865" i="21"/>
  <c r="F866" i="21"/>
  <c r="F867" i="21"/>
  <c r="F868" i="21"/>
  <c r="F869" i="21"/>
  <c r="F870" i="21"/>
  <c r="F871" i="21"/>
  <c r="F872" i="21"/>
  <c r="F873" i="21"/>
  <c r="F874" i="21"/>
  <c r="F875" i="21"/>
  <c r="F876" i="21"/>
  <c r="F877" i="21"/>
  <c r="F878" i="21"/>
  <c r="F879" i="21"/>
  <c r="F880" i="21"/>
  <c r="F881" i="21"/>
  <c r="F882" i="21"/>
  <c r="F883" i="21"/>
  <c r="F884" i="21"/>
  <c r="F885" i="21"/>
  <c r="F886" i="21"/>
  <c r="F887" i="21"/>
  <c r="F888" i="21"/>
  <c r="F889" i="21"/>
  <c r="F890" i="21"/>
  <c r="F891" i="21"/>
  <c r="F892" i="21"/>
  <c r="F893" i="21"/>
  <c r="F894" i="21"/>
  <c r="F895" i="21"/>
  <c r="F896" i="21"/>
  <c r="F897" i="21"/>
  <c r="F898" i="21"/>
  <c r="F899" i="21"/>
  <c r="F900" i="21"/>
  <c r="F901" i="21"/>
  <c r="F902" i="21"/>
  <c r="F903" i="21"/>
  <c r="F904" i="21"/>
  <c r="F905" i="21"/>
  <c r="F906" i="21"/>
  <c r="F907" i="21"/>
  <c r="F908" i="21"/>
  <c r="F909" i="21"/>
  <c r="F910" i="21"/>
  <c r="F911" i="21"/>
  <c r="F912" i="21"/>
  <c r="F913" i="21"/>
  <c r="F914" i="21"/>
  <c r="F915" i="21"/>
  <c r="F916" i="21"/>
  <c r="F917" i="21"/>
  <c r="F918" i="21"/>
  <c r="F919" i="21"/>
  <c r="F920" i="21"/>
  <c r="F921" i="21"/>
  <c r="F922" i="21"/>
  <c r="F923" i="21"/>
  <c r="F924" i="21"/>
  <c r="F925" i="21"/>
  <c r="F926" i="21"/>
  <c r="F927" i="21"/>
  <c r="F928" i="21"/>
  <c r="F929" i="21"/>
  <c r="F930" i="21"/>
  <c r="F931" i="21"/>
  <c r="F932" i="21"/>
  <c r="F933" i="21"/>
  <c r="F934" i="21"/>
  <c r="F935" i="21"/>
  <c r="F936" i="21"/>
  <c r="F937" i="21"/>
  <c r="F938" i="21"/>
  <c r="F939" i="21"/>
  <c r="F940" i="21"/>
  <c r="F941" i="21"/>
  <c r="F942" i="21"/>
  <c r="F943" i="21"/>
  <c r="F944" i="21"/>
  <c r="F945" i="21"/>
  <c r="F946" i="21"/>
  <c r="F947" i="21"/>
  <c r="F948" i="21"/>
  <c r="F949" i="21"/>
  <c r="F950" i="21"/>
  <c r="F951" i="21"/>
  <c r="F952" i="21"/>
  <c r="F953" i="21"/>
  <c r="F954" i="21"/>
  <c r="F955" i="21"/>
  <c r="F956" i="21"/>
  <c r="F957" i="21"/>
  <c r="F958" i="21"/>
  <c r="F959" i="21"/>
  <c r="F960" i="21"/>
  <c r="F961" i="21"/>
  <c r="F962" i="21"/>
  <c r="F963" i="21"/>
  <c r="F964" i="21"/>
  <c r="F965" i="21"/>
  <c r="F966" i="21"/>
  <c r="F967" i="21"/>
  <c r="F968" i="21"/>
  <c r="F969" i="21"/>
  <c r="F970" i="21"/>
  <c r="F971" i="21"/>
  <c r="F972" i="21"/>
  <c r="F973" i="21"/>
  <c r="F974" i="21"/>
  <c r="F975" i="21"/>
  <c r="F976" i="21"/>
  <c r="F977" i="21"/>
  <c r="F978" i="21"/>
  <c r="F979" i="21"/>
  <c r="F980" i="21"/>
  <c r="F981" i="21"/>
  <c r="F982" i="21"/>
  <c r="F983" i="21"/>
  <c r="F984" i="21"/>
  <c r="F985" i="21"/>
  <c r="F986" i="21"/>
  <c r="F987" i="21"/>
  <c r="F988" i="21"/>
  <c r="F989" i="21"/>
  <c r="F990" i="21"/>
  <c r="F991" i="21"/>
  <c r="F992" i="21"/>
  <c r="F993" i="21"/>
  <c r="F994" i="21"/>
  <c r="F995" i="21"/>
  <c r="F996" i="21"/>
  <c r="F997" i="21"/>
  <c r="F998" i="21"/>
  <c r="F999" i="21"/>
  <c r="F1000" i="21"/>
  <c r="F1001" i="21"/>
  <c r="F1002" i="21"/>
  <c r="F1003" i="21"/>
  <c r="F1004" i="21"/>
  <c r="F1005" i="21"/>
  <c r="F1006" i="21"/>
  <c r="F1007" i="21"/>
  <c r="F1008" i="21"/>
  <c r="F1009" i="21"/>
  <c r="F1010" i="21"/>
  <c r="F1011" i="21"/>
  <c r="F1012" i="21"/>
  <c r="F1013" i="21"/>
  <c r="F1014" i="21"/>
  <c r="F1015" i="21"/>
  <c r="F1016" i="21"/>
  <c r="F1017" i="21"/>
  <c r="F1018" i="21"/>
  <c r="F1019" i="21"/>
  <c r="F1020" i="21"/>
  <c r="F1021" i="21"/>
  <c r="F1022" i="21"/>
  <c r="F1023" i="21"/>
  <c r="F1024" i="21"/>
  <c r="F1025" i="21"/>
  <c r="F1026" i="21"/>
  <c r="F1027" i="21"/>
  <c r="F1028" i="21"/>
  <c r="F1029" i="21"/>
  <c r="F1030" i="21"/>
  <c r="F1031" i="21"/>
  <c r="F1032" i="21"/>
  <c r="F1033" i="21"/>
  <c r="F1034" i="21"/>
  <c r="F1035" i="21"/>
  <c r="F1036" i="21"/>
  <c r="F1037" i="21"/>
  <c r="F1038" i="21"/>
  <c r="F1039" i="21"/>
  <c r="F1040" i="21"/>
  <c r="F1041" i="21"/>
  <c r="F1042" i="21"/>
  <c r="F1043" i="21"/>
  <c r="F1044" i="21"/>
  <c r="F1045" i="21"/>
  <c r="F1046" i="21"/>
  <c r="F1047" i="21"/>
  <c r="F1048" i="21"/>
  <c r="F1049" i="21"/>
  <c r="F1050" i="21"/>
  <c r="F1051" i="21"/>
  <c r="F1052" i="21"/>
  <c r="F1053" i="21"/>
  <c r="F1054" i="21"/>
  <c r="F1055" i="21"/>
  <c r="F1056" i="21"/>
  <c r="F1057" i="21"/>
  <c r="F1058" i="21"/>
  <c r="F1059" i="21"/>
  <c r="F1060" i="21"/>
  <c r="F1061" i="21"/>
  <c r="F1062" i="21"/>
  <c r="F1063" i="21"/>
  <c r="F1064" i="21"/>
  <c r="F1065" i="21"/>
  <c r="F1066" i="21"/>
  <c r="F1067" i="21"/>
  <c r="F1068" i="21"/>
  <c r="F1069" i="21"/>
  <c r="F1070" i="21"/>
  <c r="F1071" i="21"/>
  <c r="F1072" i="21"/>
  <c r="F1073" i="21"/>
  <c r="F1074" i="21"/>
  <c r="F1075" i="21"/>
  <c r="F1076" i="21"/>
  <c r="F1077" i="21"/>
  <c r="F1078" i="21"/>
  <c r="F1079" i="21"/>
  <c r="F1080" i="21"/>
  <c r="F1081" i="21"/>
  <c r="F1082" i="21"/>
  <c r="F1083" i="21"/>
  <c r="F1084" i="21"/>
  <c r="F1085" i="21"/>
  <c r="F1086" i="21"/>
  <c r="F1087" i="21"/>
  <c r="F1088" i="21"/>
  <c r="F1089" i="21"/>
  <c r="F1090" i="21"/>
  <c r="F1091" i="21"/>
  <c r="F1092" i="21"/>
  <c r="F1093" i="21"/>
  <c r="F1094" i="21"/>
  <c r="F1095" i="21"/>
  <c r="F1096" i="21"/>
  <c r="F1097" i="21"/>
  <c r="F1098" i="21"/>
  <c r="F1099" i="21"/>
  <c r="F1100" i="21"/>
  <c r="F1101" i="21"/>
  <c r="F1102" i="21"/>
  <c r="F1103" i="21"/>
  <c r="F1104" i="21"/>
  <c r="F1105" i="21"/>
  <c r="F1106" i="21"/>
  <c r="F1107" i="21"/>
  <c r="F1108" i="21"/>
  <c r="F1109" i="21"/>
  <c r="F1110" i="21"/>
  <c r="F1111" i="21"/>
  <c r="F1112" i="21"/>
  <c r="F1113" i="21"/>
  <c r="F1114" i="21"/>
  <c r="F1115" i="21"/>
  <c r="F1116" i="21"/>
  <c r="F1117" i="21"/>
  <c r="F1118" i="21"/>
  <c r="F1119" i="21"/>
  <c r="F1120" i="21"/>
  <c r="F1121" i="21"/>
  <c r="F1122" i="21"/>
  <c r="F1123" i="21"/>
  <c r="F1124" i="21"/>
  <c r="F1125" i="21"/>
  <c r="F1126" i="21"/>
  <c r="F1127" i="21"/>
  <c r="F1128" i="21"/>
  <c r="F1129" i="21"/>
  <c r="F1130" i="21"/>
  <c r="F1131" i="21"/>
  <c r="F1132" i="21"/>
  <c r="F1133" i="21"/>
  <c r="F1134" i="21"/>
  <c r="F1135" i="21"/>
  <c r="F1136" i="21"/>
  <c r="F1137" i="21"/>
  <c r="F1138" i="21"/>
  <c r="F1139" i="21"/>
  <c r="F1140" i="21"/>
  <c r="F1141" i="21"/>
  <c r="F1142" i="21"/>
  <c r="F1143" i="21"/>
  <c r="F1144" i="21"/>
  <c r="F1145" i="21"/>
  <c r="F1146" i="21"/>
  <c r="F1147" i="21"/>
  <c r="F1148" i="21"/>
  <c r="F1149" i="21"/>
  <c r="F1150" i="21"/>
  <c r="F1151" i="21"/>
  <c r="F1152" i="21"/>
  <c r="F1153" i="21"/>
  <c r="F1154" i="21"/>
  <c r="F1155" i="21"/>
  <c r="F1156" i="21"/>
  <c r="F1157" i="21"/>
  <c r="F1158" i="21"/>
  <c r="F1159" i="21"/>
  <c r="F1160" i="21"/>
  <c r="F1161" i="21"/>
  <c r="F1162" i="21"/>
  <c r="F1163" i="21"/>
  <c r="F1164" i="21"/>
  <c r="F1165" i="21"/>
  <c r="F1166" i="21"/>
  <c r="F1167" i="21"/>
  <c r="F1168" i="21"/>
  <c r="F1169" i="21"/>
  <c r="F1170" i="21"/>
  <c r="F1171" i="21"/>
  <c r="F1172" i="21"/>
  <c r="F1173" i="21"/>
  <c r="F1174" i="21"/>
  <c r="F1175" i="21"/>
  <c r="F1176" i="21"/>
  <c r="F1177" i="21"/>
  <c r="F1178" i="21"/>
  <c r="F1179" i="21"/>
  <c r="F1180" i="21"/>
  <c r="F1181" i="21"/>
  <c r="F1182" i="21"/>
  <c r="F1183" i="21"/>
  <c r="F1184" i="21"/>
  <c r="F1185" i="21"/>
  <c r="F1186" i="21"/>
  <c r="F1187" i="21"/>
  <c r="F1188" i="21"/>
  <c r="F1189" i="21"/>
  <c r="F1190" i="21"/>
  <c r="F1191" i="21"/>
  <c r="F1192" i="21"/>
  <c r="F1193" i="21"/>
  <c r="F1194" i="21"/>
  <c r="F1195" i="21"/>
  <c r="F1196" i="21"/>
  <c r="F1197" i="21"/>
  <c r="F1198" i="21"/>
  <c r="F1199" i="21"/>
  <c r="F1200" i="21"/>
  <c r="F1201" i="21"/>
  <c r="F1202" i="21"/>
  <c r="F1203" i="21"/>
  <c r="F1204" i="21"/>
  <c r="F1205" i="21"/>
  <c r="F1206" i="21"/>
  <c r="F1207" i="21"/>
  <c r="F1208" i="21"/>
  <c r="F1209" i="21"/>
  <c r="F1210" i="21"/>
  <c r="F1211" i="21"/>
  <c r="F1212" i="21"/>
  <c r="F1213" i="21"/>
  <c r="F1214" i="21"/>
  <c r="F1215" i="21"/>
  <c r="F1216" i="21"/>
  <c r="F1217" i="21"/>
  <c r="F1218" i="21"/>
  <c r="F1219" i="21"/>
  <c r="F1220" i="21"/>
  <c r="F1221" i="21"/>
  <c r="F1222" i="21"/>
  <c r="F1223" i="21"/>
  <c r="F1224" i="21"/>
  <c r="F1225" i="21"/>
  <c r="F1226" i="21"/>
  <c r="F1227" i="21"/>
  <c r="F1228" i="21"/>
  <c r="F1229" i="21"/>
  <c r="F1230" i="21"/>
  <c r="F1231" i="21"/>
  <c r="F1232" i="21"/>
  <c r="F1233" i="21"/>
  <c r="F1234" i="21"/>
  <c r="F1235" i="21"/>
  <c r="F1236" i="21"/>
  <c r="F1237" i="21"/>
  <c r="F1238" i="21"/>
  <c r="F1239" i="21"/>
  <c r="F1240" i="21"/>
  <c r="F1241" i="21"/>
  <c r="F1242" i="21"/>
  <c r="F1243" i="21"/>
  <c r="F1244" i="21"/>
  <c r="F1245" i="21"/>
  <c r="F1246" i="21"/>
  <c r="F1247" i="21"/>
  <c r="F1248" i="21"/>
  <c r="F1249" i="21"/>
  <c r="F1250" i="21"/>
  <c r="F1251" i="21"/>
  <c r="F1252" i="21"/>
  <c r="F1253" i="21"/>
  <c r="F1254" i="21"/>
  <c r="F1255" i="21"/>
  <c r="F1256" i="21"/>
  <c r="F1257" i="21"/>
  <c r="F1258" i="21"/>
  <c r="F1259" i="21"/>
  <c r="F1260" i="21"/>
  <c r="F1261" i="21"/>
  <c r="F1262" i="21"/>
  <c r="F1263" i="21"/>
  <c r="F1264" i="21"/>
  <c r="F1265" i="21"/>
  <c r="F1266" i="21"/>
  <c r="F1267" i="21"/>
  <c r="F1268" i="21"/>
  <c r="F1269" i="21"/>
  <c r="F1270" i="21"/>
  <c r="F1271" i="21"/>
  <c r="F1272" i="21"/>
  <c r="F1273" i="21"/>
  <c r="F1274" i="21"/>
  <c r="F1275" i="21"/>
  <c r="F1276" i="21"/>
  <c r="F1277" i="21"/>
  <c r="F1278" i="21"/>
  <c r="F1279" i="21"/>
  <c r="F1280" i="21"/>
  <c r="F1281" i="21"/>
  <c r="F1282" i="21"/>
  <c r="F1283" i="21"/>
  <c r="F1284" i="21"/>
  <c r="F1285" i="21"/>
  <c r="F1286" i="21"/>
  <c r="F1287" i="21"/>
  <c r="F1288" i="21"/>
  <c r="F1289" i="21"/>
  <c r="F1290" i="21"/>
  <c r="F1291" i="21"/>
  <c r="F1292" i="21"/>
  <c r="F1293" i="21"/>
  <c r="F1294" i="21"/>
  <c r="F1295" i="21"/>
  <c r="F1296" i="21"/>
  <c r="F1297" i="21"/>
  <c r="F1298" i="21"/>
  <c r="F1299" i="21"/>
  <c r="F1300" i="21"/>
  <c r="F1301" i="21"/>
  <c r="F1302" i="21"/>
  <c r="F1303" i="21"/>
  <c r="F1304" i="21"/>
  <c r="F1305" i="21"/>
  <c r="F1306" i="21"/>
  <c r="F1307" i="21"/>
  <c r="F1308" i="21"/>
  <c r="F1309" i="21"/>
  <c r="F1310" i="21"/>
  <c r="F1311" i="21"/>
  <c r="F1312" i="21"/>
  <c r="F1313" i="21"/>
  <c r="F1314" i="21"/>
  <c r="F1315" i="21"/>
  <c r="F1316" i="21"/>
  <c r="F1317" i="21"/>
  <c r="F1318" i="21"/>
  <c r="F1319" i="21"/>
  <c r="F1320" i="21"/>
  <c r="F1321" i="21"/>
  <c r="F1322" i="21"/>
  <c r="F1323" i="21"/>
  <c r="F1324" i="21"/>
  <c r="F1325" i="21"/>
  <c r="F1326" i="21"/>
  <c r="F1327" i="21"/>
  <c r="F1328" i="21"/>
  <c r="F1329" i="21"/>
  <c r="F1330" i="21"/>
  <c r="F1331" i="21"/>
  <c r="F1332" i="21"/>
  <c r="F1333" i="21"/>
  <c r="F1334" i="21"/>
  <c r="F1335" i="21"/>
  <c r="F1336" i="21"/>
  <c r="F1337" i="21"/>
  <c r="F1338" i="21"/>
  <c r="F1339" i="21"/>
  <c r="F1340" i="21"/>
  <c r="F1341" i="21"/>
  <c r="F1342" i="21"/>
  <c r="F1343" i="21"/>
  <c r="F1344" i="21"/>
  <c r="F1345" i="21"/>
  <c r="F1346" i="21"/>
  <c r="F1347" i="21"/>
  <c r="F1348" i="21"/>
  <c r="F1349" i="21"/>
  <c r="F1350" i="21"/>
  <c r="F1351" i="21"/>
  <c r="F1352" i="21"/>
  <c r="F1353" i="21"/>
  <c r="F1354" i="21"/>
  <c r="F1355" i="21"/>
  <c r="F1356" i="21"/>
  <c r="F1357" i="21"/>
  <c r="F1358" i="21"/>
  <c r="F1359" i="21"/>
  <c r="F1360" i="21"/>
  <c r="F1361" i="21"/>
  <c r="F1362" i="21"/>
  <c r="F1363" i="21"/>
  <c r="F1364" i="21"/>
  <c r="F1365" i="21"/>
  <c r="F1366" i="21"/>
  <c r="F1367" i="21"/>
  <c r="F1368" i="21"/>
  <c r="F1369" i="21"/>
  <c r="F1370" i="21"/>
  <c r="F1371" i="21"/>
  <c r="F1372" i="21"/>
  <c r="F1373" i="21"/>
  <c r="F1374" i="21"/>
  <c r="F1375" i="21"/>
  <c r="F1376" i="21"/>
  <c r="F1377" i="21"/>
  <c r="F1378" i="21"/>
  <c r="F1379" i="21"/>
  <c r="F1380" i="21"/>
  <c r="F1381" i="21"/>
  <c r="F1382" i="21"/>
  <c r="F1383" i="21"/>
  <c r="F1384" i="21"/>
  <c r="F1385" i="21"/>
  <c r="F1386" i="21"/>
  <c r="F1387" i="21"/>
  <c r="F1388" i="21"/>
  <c r="F1389" i="21"/>
  <c r="F1390" i="21"/>
  <c r="F1391" i="21"/>
  <c r="F1392" i="21"/>
  <c r="F1393" i="21"/>
  <c r="F1394" i="21"/>
  <c r="F1395" i="21"/>
  <c r="F1396" i="21"/>
  <c r="F1397" i="21"/>
  <c r="F1398" i="21"/>
  <c r="F1399" i="21"/>
  <c r="F1400" i="21"/>
  <c r="F1401" i="21"/>
  <c r="F1402" i="21"/>
  <c r="F1403" i="21"/>
  <c r="F1404" i="21"/>
  <c r="F1405" i="21"/>
  <c r="F1406" i="21"/>
  <c r="F1407" i="21"/>
  <c r="F1408" i="21"/>
  <c r="F1409" i="21"/>
  <c r="F1410" i="21"/>
  <c r="F1411" i="21"/>
  <c r="F1412" i="21"/>
  <c r="F1413" i="21"/>
  <c r="F1414" i="21"/>
  <c r="F1415" i="21"/>
  <c r="F1416" i="21"/>
  <c r="F1417" i="21"/>
  <c r="F1418" i="21"/>
  <c r="F1419" i="21"/>
  <c r="F1420" i="21"/>
  <c r="F1421" i="21"/>
  <c r="F1422" i="21"/>
  <c r="F1423" i="21"/>
  <c r="F1424" i="21"/>
  <c r="F1425" i="21"/>
  <c r="F1426" i="21"/>
  <c r="F1427" i="21"/>
  <c r="F1428" i="21"/>
  <c r="F1429" i="21"/>
  <c r="F1430" i="21"/>
  <c r="F1431" i="21"/>
  <c r="F1432" i="21"/>
  <c r="F1433" i="21"/>
  <c r="F1434" i="21"/>
  <c r="F1435" i="21"/>
  <c r="F1436" i="21"/>
  <c r="F1437" i="21"/>
  <c r="F1438" i="21"/>
  <c r="F1439" i="21"/>
  <c r="F1440" i="21"/>
  <c r="F1441" i="21"/>
  <c r="F1442" i="21"/>
  <c r="F1443" i="21"/>
  <c r="F1444" i="21"/>
  <c r="F1445" i="21"/>
  <c r="F1446" i="21"/>
  <c r="F1447" i="21"/>
  <c r="F1448" i="21"/>
  <c r="F1449" i="21"/>
  <c r="F1450" i="21"/>
  <c r="F1451" i="21"/>
  <c r="F1452" i="21"/>
  <c r="F1453" i="21"/>
  <c r="F1454" i="21"/>
  <c r="F1455" i="21"/>
  <c r="F1456" i="21"/>
  <c r="F1457" i="21"/>
  <c r="F1458" i="21"/>
  <c r="F1459" i="21"/>
  <c r="F1460" i="21"/>
  <c r="F1461" i="21"/>
  <c r="F1462" i="21"/>
  <c r="F1463" i="21"/>
  <c r="F1464" i="21"/>
  <c r="F1465" i="21"/>
  <c r="F1466" i="21"/>
  <c r="F1467" i="21"/>
  <c r="F1468" i="21"/>
  <c r="F1469" i="21"/>
  <c r="F1470" i="21"/>
  <c r="F1471" i="21"/>
  <c r="F1472" i="21"/>
  <c r="F1473" i="21"/>
  <c r="F1474" i="21"/>
  <c r="F1475" i="21"/>
  <c r="F1476" i="21"/>
  <c r="F1477" i="21"/>
  <c r="F1478" i="21"/>
  <c r="F1479" i="21"/>
  <c r="F1480" i="21"/>
  <c r="F1481" i="21"/>
  <c r="F1482" i="21"/>
  <c r="F1483" i="21"/>
  <c r="F1484" i="21"/>
  <c r="F1485" i="21"/>
  <c r="F1486" i="21"/>
  <c r="F1487" i="21"/>
  <c r="F1488" i="21"/>
  <c r="F1489" i="21"/>
  <c r="F1490" i="21"/>
  <c r="F1491" i="21"/>
  <c r="F1492" i="21"/>
  <c r="F1493" i="21"/>
  <c r="F1494" i="21"/>
  <c r="F1495" i="21"/>
  <c r="F1496" i="21"/>
  <c r="F1497" i="21"/>
  <c r="F1498" i="21"/>
  <c r="F1499" i="21"/>
  <c r="F1500" i="21"/>
  <c r="F1501" i="21"/>
  <c r="F1502" i="21"/>
  <c r="F1503" i="21"/>
  <c r="F1504" i="21"/>
  <c r="F1505" i="21"/>
  <c r="F1506" i="21"/>
  <c r="F1511" i="21"/>
  <c r="F1512" i="21"/>
  <c r="F1513" i="21"/>
  <c r="F1519" i="21"/>
  <c r="F1527" i="21"/>
  <c r="F1535" i="21"/>
  <c r="F1536" i="21"/>
  <c r="F1537" i="21"/>
  <c r="F1538" i="21"/>
  <c r="F1539" i="21"/>
  <c r="F1540" i="21"/>
  <c r="F1541" i="21"/>
  <c r="F1542" i="21"/>
  <c r="F1543" i="21"/>
  <c r="F1544" i="21"/>
  <c r="F1545" i="21"/>
  <c r="F1546" i="21"/>
  <c r="F1547" i="21"/>
  <c r="F1548" i="21"/>
  <c r="F1549" i="21"/>
  <c r="F1550" i="21"/>
  <c r="F1551" i="21"/>
  <c r="F1552" i="21"/>
  <c r="F1553" i="21"/>
  <c r="F1554" i="21"/>
  <c r="F1555" i="21"/>
  <c r="F1556" i="21"/>
  <c r="F1557" i="21"/>
  <c r="F1558" i="21"/>
  <c r="F1559" i="21"/>
  <c r="F1560" i="21"/>
  <c r="F1561" i="21"/>
  <c r="F1562" i="21"/>
  <c r="F1563" i="21"/>
  <c r="F1564" i="21"/>
  <c r="F1565" i="21"/>
  <c r="F1566" i="21"/>
  <c r="F1567" i="21"/>
  <c r="F1568" i="21"/>
  <c r="F1569" i="21"/>
  <c r="F1570" i="21"/>
  <c r="F1571" i="21"/>
  <c r="F1572" i="21"/>
  <c r="F1573" i="21"/>
  <c r="F1574" i="21"/>
  <c r="F1575" i="21"/>
  <c r="F1576" i="21"/>
  <c r="F1577" i="21"/>
  <c r="F1578" i="21"/>
  <c r="F1579" i="21"/>
  <c r="F1580" i="21"/>
  <c r="F1581" i="21"/>
  <c r="F1582" i="21"/>
  <c r="F1583" i="21"/>
  <c r="F1584" i="21"/>
  <c r="F1585" i="21"/>
  <c r="F1586" i="21"/>
  <c r="F1587" i="21"/>
  <c r="F1588" i="21"/>
  <c r="F1589" i="21"/>
  <c r="F1590" i="21"/>
  <c r="F1591" i="21"/>
  <c r="F1592" i="21"/>
  <c r="F1593" i="21"/>
  <c r="F1594" i="21"/>
  <c r="F1595" i="21"/>
  <c r="F1596" i="21"/>
  <c r="F1597" i="21"/>
  <c r="F1598" i="21"/>
  <c r="F1599" i="21"/>
  <c r="F1600" i="21"/>
  <c r="F1601" i="21"/>
  <c r="F1602" i="21"/>
  <c r="F1603" i="21"/>
  <c r="F1604" i="21"/>
  <c r="F1605" i="21"/>
  <c r="F1606" i="21"/>
  <c r="F1607" i="21"/>
  <c r="F1608" i="21"/>
  <c r="F1609" i="21"/>
  <c r="F1610" i="21"/>
  <c r="F1611" i="21"/>
  <c r="F1612" i="21"/>
  <c r="F1613" i="21"/>
  <c r="F1614" i="21"/>
  <c r="F1615" i="21"/>
  <c r="F1616" i="21"/>
  <c r="F1617" i="21"/>
  <c r="F1618" i="21"/>
  <c r="F1619" i="21"/>
  <c r="F1620" i="21"/>
  <c r="F1621" i="21"/>
  <c r="F1622" i="21"/>
  <c r="F1623" i="21"/>
  <c r="F1624" i="21"/>
  <c r="F1625" i="21"/>
  <c r="F1626" i="21"/>
  <c r="F1627" i="21"/>
  <c r="F1628" i="21"/>
  <c r="F1629" i="21"/>
  <c r="F1630" i="21"/>
  <c r="F1631" i="21"/>
  <c r="F1632" i="21"/>
  <c r="F1633" i="21"/>
  <c r="F1634" i="21"/>
  <c r="F1635" i="21"/>
  <c r="F1636" i="21"/>
  <c r="F1637" i="21"/>
  <c r="F1638" i="21"/>
  <c r="F1639" i="21"/>
  <c r="F1640" i="21"/>
  <c r="F1641" i="21"/>
  <c r="F1642" i="21"/>
  <c r="F1643" i="21"/>
  <c r="F1644" i="21"/>
  <c r="F1645" i="21"/>
  <c r="F1646" i="21"/>
  <c r="F1647" i="21"/>
  <c r="F1648" i="21"/>
  <c r="F1649" i="21"/>
  <c r="F1650" i="21"/>
  <c r="F1651" i="21"/>
  <c r="F1652" i="21"/>
  <c r="F1653" i="21"/>
  <c r="F1654" i="21"/>
  <c r="F1655" i="21"/>
  <c r="F1656" i="21"/>
  <c r="F1657" i="21"/>
  <c r="F1658" i="21"/>
  <c r="F1659" i="21"/>
  <c r="F1660" i="21"/>
  <c r="F1661" i="21"/>
  <c r="F1662" i="21"/>
  <c r="F1663" i="21"/>
  <c r="F1664" i="21"/>
  <c r="F1665" i="21"/>
  <c r="F1666" i="21"/>
  <c r="F1667" i="21"/>
  <c r="F1668" i="21"/>
  <c r="F1669" i="21"/>
  <c r="F1670" i="21"/>
  <c r="F1671" i="21"/>
  <c r="F1672" i="21"/>
  <c r="F1673" i="21"/>
  <c r="F1674" i="21"/>
  <c r="F1675" i="21"/>
  <c r="F1676" i="21"/>
  <c r="F1677" i="21"/>
  <c r="F1678" i="21"/>
  <c r="F1679" i="21"/>
  <c r="F1680" i="21"/>
  <c r="F1681" i="21"/>
  <c r="F1682" i="21"/>
  <c r="F1683" i="21"/>
  <c r="F1684" i="21"/>
  <c r="F1685" i="21"/>
  <c r="F1686" i="21"/>
  <c r="F1687" i="21"/>
  <c r="F1688" i="21"/>
  <c r="F1689" i="21"/>
  <c r="F1690" i="21"/>
  <c r="F1691" i="21"/>
  <c r="F1692" i="21"/>
  <c r="F1693" i="21"/>
  <c r="F1694" i="21"/>
  <c r="F1695" i="21"/>
  <c r="F1696" i="21"/>
  <c r="F1697" i="21"/>
  <c r="F1698" i="21"/>
  <c r="F1699" i="21"/>
  <c r="F1700" i="21"/>
  <c r="F1701" i="21"/>
  <c r="F1702" i="21"/>
  <c r="F1703" i="21"/>
  <c r="F1704" i="21"/>
  <c r="F1705" i="21"/>
  <c r="F1706" i="21"/>
  <c r="F1707" i="21"/>
  <c r="F1708" i="21"/>
  <c r="F1709" i="21"/>
  <c r="F1710" i="21"/>
  <c r="F1711" i="21"/>
  <c r="F1712" i="21"/>
  <c r="F1713" i="21"/>
  <c r="F1714" i="21"/>
  <c r="F1715" i="21"/>
  <c r="F1716" i="21"/>
  <c r="F1717" i="21"/>
  <c r="F1718" i="21"/>
  <c r="F1719" i="21"/>
  <c r="F1720" i="21"/>
  <c r="F1721" i="21"/>
  <c r="F1722" i="21"/>
  <c r="F1723" i="21"/>
  <c r="F1724" i="21"/>
  <c r="F1725" i="21"/>
  <c r="F1726" i="21"/>
  <c r="F1727" i="21"/>
  <c r="F1728" i="21"/>
  <c r="F1729" i="21"/>
  <c r="F1730" i="21"/>
  <c r="F1731" i="21"/>
  <c r="F1732" i="21"/>
  <c r="F1733" i="21"/>
  <c r="F1734" i="21"/>
  <c r="F1735" i="21"/>
  <c r="F1736" i="21"/>
  <c r="F1737" i="21"/>
  <c r="F1738" i="21"/>
  <c r="F1739" i="21"/>
  <c r="F1740" i="21"/>
  <c r="F1741" i="21"/>
  <c r="F1742" i="21"/>
  <c r="F1743" i="21"/>
  <c r="F1744" i="21"/>
  <c r="F1745" i="21"/>
  <c r="F1746" i="21"/>
  <c r="F1747" i="21"/>
  <c r="F1748" i="21"/>
  <c r="F1749" i="21"/>
  <c r="F1750" i="21"/>
  <c r="F1751" i="21"/>
  <c r="F1752" i="21"/>
  <c r="F1753" i="21"/>
  <c r="F1754" i="21"/>
  <c r="F1755" i="21"/>
  <c r="F1756" i="21"/>
  <c r="F1757" i="21"/>
  <c r="F1758" i="21"/>
  <c r="F1759" i="21"/>
  <c r="F1760" i="21"/>
  <c r="F1761" i="21"/>
  <c r="F1762" i="21"/>
  <c r="F1763" i="21"/>
  <c r="F1764" i="21"/>
  <c r="F1765" i="21"/>
  <c r="F1766" i="21"/>
  <c r="F1767" i="21"/>
  <c r="F1768" i="21"/>
  <c r="F1769" i="21"/>
  <c r="F1770" i="21"/>
  <c r="F1771" i="21"/>
  <c r="F1772" i="21"/>
  <c r="F1773" i="21"/>
  <c r="F1774" i="21"/>
  <c r="F1775" i="21"/>
  <c r="F1776" i="21"/>
  <c r="F1777" i="21"/>
  <c r="F1778" i="21"/>
  <c r="F1779" i="21"/>
  <c r="F1780" i="21"/>
  <c r="F1781" i="21"/>
  <c r="F1782" i="21"/>
  <c r="F1783" i="21"/>
  <c r="F1784" i="21"/>
  <c r="F1785" i="21"/>
  <c r="F1786" i="21"/>
  <c r="F1787" i="21"/>
  <c r="F1788" i="21"/>
  <c r="F1789" i="21"/>
  <c r="F1790" i="21"/>
  <c r="F1791" i="21"/>
  <c r="F1792" i="21"/>
  <c r="F1793" i="21"/>
  <c r="F1794" i="21"/>
  <c r="F1795" i="21"/>
  <c r="F1796" i="21"/>
  <c r="F1797" i="21"/>
  <c r="F1798" i="21"/>
  <c r="F1799" i="21"/>
  <c r="F1800" i="21"/>
  <c r="F1801" i="21"/>
  <c r="F1802" i="21"/>
  <c r="F1803" i="21"/>
  <c r="F1804" i="21"/>
  <c r="F1805" i="21"/>
  <c r="F1806" i="21"/>
  <c r="F1807" i="21"/>
  <c r="F1808" i="21"/>
  <c r="F1809" i="21"/>
  <c r="F1810" i="21"/>
  <c r="F1811" i="21"/>
  <c r="B21" i="40"/>
  <c r="B20" i="40"/>
  <c r="B19" i="40"/>
  <c r="E2347" i="8"/>
  <c r="H2347" i="8"/>
  <c r="I2347" i="8"/>
  <c r="K2347" i="8"/>
  <c r="L2347" i="8"/>
  <c r="E2346" i="8"/>
  <c r="H2346" i="8"/>
  <c r="I2346" i="8"/>
  <c r="K2346" i="8"/>
  <c r="L2346" i="8"/>
  <c r="E2345" i="8"/>
  <c r="H2345" i="8"/>
  <c r="I2345" i="8"/>
  <c r="K2345" i="8"/>
  <c r="L2345" i="8"/>
  <c r="B55" i="30"/>
  <c r="B56" i="30"/>
  <c r="B57" i="30"/>
  <c r="B58" i="30"/>
  <c r="B59" i="30"/>
  <c r="E2338" i="8"/>
  <c r="E2339" i="8"/>
  <c r="C56" i="30" s="1"/>
  <c r="E2340" i="8"/>
  <c r="C57" i="30" s="1"/>
  <c r="E2341" i="8"/>
  <c r="E2342" i="8"/>
  <c r="E2343" i="8"/>
  <c r="C58" i="30" s="1"/>
  <c r="E2344" i="8"/>
  <c r="C59" i="30" s="1"/>
  <c r="H2338" i="8"/>
  <c r="H2339" i="8"/>
  <c r="H2340" i="8"/>
  <c r="H2341" i="8"/>
  <c r="H2342" i="8"/>
  <c r="H2343" i="8"/>
  <c r="H2344" i="8"/>
  <c r="I2338" i="8"/>
  <c r="I2339" i="8"/>
  <c r="I2340" i="8"/>
  <c r="I2341" i="8"/>
  <c r="I2342" i="8"/>
  <c r="I2343" i="8"/>
  <c r="I2344" i="8"/>
  <c r="K2338" i="8"/>
  <c r="I55" i="30" s="1"/>
  <c r="K2339" i="8"/>
  <c r="I56" i="30" s="1"/>
  <c r="K2340" i="8"/>
  <c r="I57" i="30" s="1"/>
  <c r="K2341" i="8"/>
  <c r="K2342" i="8"/>
  <c r="K2343" i="8"/>
  <c r="I58" i="30" s="1"/>
  <c r="K2344" i="8"/>
  <c r="I59" i="30" s="1"/>
  <c r="L2338" i="8"/>
  <c r="L2339" i="8"/>
  <c r="L2340" i="8"/>
  <c r="L2341" i="8"/>
  <c r="L2342" i="8"/>
  <c r="L2343" i="8"/>
  <c r="L2344" i="8"/>
  <c r="B2664" i="2"/>
  <c r="C2664" i="2"/>
  <c r="D2664" i="2"/>
  <c r="B2663" i="2"/>
  <c r="C2663" i="2"/>
  <c r="D2663" i="2"/>
  <c r="B2662" i="2"/>
  <c r="C2662" i="2"/>
  <c r="D2662" i="2"/>
  <c r="B2661" i="2"/>
  <c r="C2661" i="2"/>
  <c r="D2661" i="2"/>
  <c r="B2660" i="2"/>
  <c r="C2660" i="2"/>
  <c r="D2660" i="2"/>
  <c r="B2659" i="2"/>
  <c r="C2659" i="2"/>
  <c r="D2659" i="2"/>
  <c r="B2658" i="2"/>
  <c r="C2658" i="2"/>
  <c r="D2658" i="2"/>
  <c r="B2657" i="2"/>
  <c r="C2657" i="2"/>
  <c r="D2657" i="2"/>
  <c r="B2656" i="2"/>
  <c r="C2656" i="2"/>
  <c r="D2656" i="2"/>
  <c r="B2655" i="2"/>
  <c r="C2655" i="2"/>
  <c r="D2655" i="2"/>
  <c r="B2654" i="2"/>
  <c r="C2654" i="2"/>
  <c r="D2654" i="2"/>
  <c r="B2653" i="2"/>
  <c r="C2653" i="2"/>
  <c r="D2653" i="2"/>
  <c r="B2652" i="2"/>
  <c r="C2652" i="2"/>
  <c r="D2652" i="2"/>
  <c r="B2651" i="2"/>
  <c r="C2651" i="2"/>
  <c r="D2651" i="2"/>
  <c r="B2650" i="2"/>
  <c r="C2650" i="2"/>
  <c r="D2650" i="2"/>
  <c r="B2649" i="2"/>
  <c r="C2649" i="2"/>
  <c r="D2649" i="2"/>
  <c r="B2648" i="2"/>
  <c r="C2648" i="2"/>
  <c r="D2648" i="2"/>
  <c r="B2647" i="2"/>
  <c r="C2647" i="2"/>
  <c r="D2647" i="2"/>
  <c r="B2646" i="2"/>
  <c r="C2646" i="2"/>
  <c r="D2646" i="2"/>
  <c r="B2645" i="2"/>
  <c r="C2645" i="2"/>
  <c r="D2645" i="2"/>
  <c r="B2644" i="2"/>
  <c r="C2644" i="2"/>
  <c r="D2644" i="2"/>
  <c r="B2643" i="2"/>
  <c r="C2643" i="2"/>
  <c r="D2643" i="2"/>
  <c r="B2642" i="2"/>
  <c r="C2642" i="2"/>
  <c r="D2642" i="2"/>
  <c r="B2641" i="2"/>
  <c r="C2641" i="2"/>
  <c r="D2641" i="2"/>
  <c r="B2640" i="2"/>
  <c r="C2640" i="2"/>
  <c r="D2640" i="2"/>
  <c r="B2639" i="2"/>
  <c r="C2639" i="2"/>
  <c r="D2639" i="2"/>
  <c r="B2638" i="2"/>
  <c r="C2638" i="2"/>
  <c r="D2638" i="2"/>
  <c r="B2637" i="2"/>
  <c r="C2637" i="2"/>
  <c r="D2637" i="2"/>
  <c r="B2636" i="2"/>
  <c r="C2636" i="2"/>
  <c r="D2636" i="2"/>
  <c r="B2635" i="2"/>
  <c r="C2635" i="2"/>
  <c r="D2635" i="2"/>
  <c r="B2634" i="2"/>
  <c r="C2634" i="2"/>
  <c r="D2634" i="2"/>
  <c r="B2633" i="2"/>
  <c r="C2633" i="2"/>
  <c r="D2633" i="2"/>
  <c r="B2632" i="2"/>
  <c r="C2632" i="2"/>
  <c r="D2632" i="2"/>
  <c r="B2631" i="2"/>
  <c r="C2631" i="2"/>
  <c r="D2631" i="2"/>
  <c r="B2630" i="2"/>
  <c r="C2630" i="2"/>
  <c r="D2630" i="2"/>
  <c r="B2629" i="2"/>
  <c r="C2629" i="2"/>
  <c r="D2629" i="2"/>
  <c r="B2628" i="2"/>
  <c r="C2628" i="2"/>
  <c r="D2628" i="2"/>
  <c r="B2627" i="2"/>
  <c r="C2627" i="2"/>
  <c r="D2627" i="2"/>
  <c r="B2626" i="2"/>
  <c r="C2626" i="2"/>
  <c r="D2626" i="2"/>
  <c r="B2625" i="2"/>
  <c r="C2625" i="2"/>
  <c r="D2625" i="2"/>
  <c r="B2624" i="2"/>
  <c r="C2624" i="2"/>
  <c r="D2624" i="2"/>
  <c r="B2623" i="2"/>
  <c r="C2623" i="2"/>
  <c r="D2623" i="2"/>
  <c r="B2622" i="2"/>
  <c r="C2622" i="2"/>
  <c r="D2622" i="2"/>
  <c r="B2621" i="2"/>
  <c r="C2621" i="2"/>
  <c r="D2621" i="2"/>
  <c r="B2620" i="2"/>
  <c r="C2620" i="2"/>
  <c r="D2620" i="2"/>
  <c r="B2619" i="2"/>
  <c r="C2619" i="2"/>
  <c r="D2619" i="2"/>
  <c r="B2618" i="2"/>
  <c r="C2618" i="2"/>
  <c r="D2618" i="2"/>
  <c r="B2617" i="2"/>
  <c r="C2617" i="2"/>
  <c r="D2617" i="2"/>
  <c r="B2616" i="2"/>
  <c r="C2616" i="2"/>
  <c r="D2616" i="2"/>
  <c r="B2615" i="2"/>
  <c r="C2615" i="2"/>
  <c r="D2615" i="2"/>
  <c r="B2614" i="2"/>
  <c r="C2614" i="2"/>
  <c r="D2614" i="2"/>
  <c r="B2613" i="2"/>
  <c r="C2613" i="2"/>
  <c r="D2613" i="2"/>
  <c r="B2612" i="2"/>
  <c r="C2612" i="2"/>
  <c r="D2612" i="2"/>
  <c r="B2611" i="2"/>
  <c r="C2611" i="2"/>
  <c r="D2611" i="2"/>
  <c r="B2610" i="2"/>
  <c r="C2610" i="2"/>
  <c r="D2610" i="2"/>
  <c r="B2609" i="2"/>
  <c r="C2609" i="2"/>
  <c r="D2609" i="2"/>
  <c r="B2608" i="2"/>
  <c r="C2608" i="2"/>
  <c r="D2608" i="2"/>
  <c r="B2607" i="2"/>
  <c r="C2607" i="2"/>
  <c r="D2607" i="2"/>
  <c r="B2606" i="2"/>
  <c r="C2606" i="2"/>
  <c r="D2606" i="2"/>
  <c r="B2605" i="2"/>
  <c r="C2605" i="2"/>
  <c r="D2605" i="2"/>
  <c r="B2604" i="2"/>
  <c r="C2604" i="2"/>
  <c r="D2604" i="2"/>
  <c r="B2603" i="2"/>
  <c r="C2603" i="2"/>
  <c r="D2603" i="2"/>
  <c r="H1805" i="21"/>
  <c r="H1806" i="21"/>
  <c r="H1807" i="21"/>
  <c r="H1808" i="21"/>
  <c r="H1809" i="21"/>
  <c r="H1810" i="21"/>
  <c r="H1811" i="21"/>
  <c r="E2154" i="8"/>
  <c r="H2154" i="8"/>
  <c r="I2154" i="8"/>
  <c r="K2154" i="8"/>
  <c r="L2154" i="8"/>
  <c r="E2333" i="8"/>
  <c r="E2334" i="8"/>
  <c r="E2335" i="8"/>
  <c r="E2336" i="8"/>
  <c r="H2333" i="8"/>
  <c r="H2334" i="8"/>
  <c r="H2335" i="8"/>
  <c r="H2336" i="8"/>
  <c r="I2333" i="8"/>
  <c r="I2334" i="8"/>
  <c r="I2335" i="8"/>
  <c r="J2335" i="8" s="1"/>
  <c r="I2336" i="8"/>
  <c r="J2333" i="8"/>
  <c r="J2334" i="8"/>
  <c r="K2333" i="8"/>
  <c r="K2334" i="8"/>
  <c r="K2335" i="8"/>
  <c r="K2336" i="8"/>
  <c r="L2333" i="8"/>
  <c r="M2333" i="8" s="1"/>
  <c r="L2334" i="8"/>
  <c r="M2334" i="8" s="1"/>
  <c r="L2335" i="8"/>
  <c r="L2336" i="8"/>
  <c r="H1801" i="21"/>
  <c r="H1802" i="21"/>
  <c r="H1803" i="21"/>
  <c r="H1804" i="21"/>
  <c r="B17" i="40"/>
  <c r="B18" i="40"/>
  <c r="B3748" i="12"/>
  <c r="E3748" i="12"/>
  <c r="F3748" i="12" s="1"/>
  <c r="G3748" i="12"/>
  <c r="J3748" i="12" s="1"/>
  <c r="H3748" i="12"/>
  <c r="K3748" i="12"/>
  <c r="L3748" i="12" s="1"/>
  <c r="B3751" i="12"/>
  <c r="E3751" i="12"/>
  <c r="F3751" i="12" s="1"/>
  <c r="G3751" i="12"/>
  <c r="J3751" i="12" s="1"/>
  <c r="H3751" i="12"/>
  <c r="K3751" i="12"/>
  <c r="L3751" i="12" s="1"/>
  <c r="B3750" i="12"/>
  <c r="E3750" i="12"/>
  <c r="F3750" i="12" s="1"/>
  <c r="G3750" i="12"/>
  <c r="J3750" i="12" s="1"/>
  <c r="H3750" i="12"/>
  <c r="K3750" i="12"/>
  <c r="L3750" i="12" s="1"/>
  <c r="B3762" i="12"/>
  <c r="E3762" i="12"/>
  <c r="F3762" i="12" s="1"/>
  <c r="G3762" i="12"/>
  <c r="J3762" i="12" s="1"/>
  <c r="H3762" i="12"/>
  <c r="K3762" i="12"/>
  <c r="L3762" i="12" s="1"/>
  <c r="B2" i="40"/>
  <c r="B3" i="40"/>
  <c r="B4" i="40"/>
  <c r="B5" i="40"/>
  <c r="B6" i="40"/>
  <c r="B7" i="40"/>
  <c r="B8" i="40"/>
  <c r="B9" i="40"/>
  <c r="B16" i="40"/>
  <c r="B14" i="40"/>
  <c r="B15" i="40"/>
  <c r="B13" i="40"/>
  <c r="B12" i="40"/>
  <c r="B11" i="40"/>
  <c r="B10" i="40"/>
  <c r="B3720" i="12"/>
  <c r="E3720" i="12"/>
  <c r="F3720" i="12" s="1"/>
  <c r="G3720" i="12"/>
  <c r="J3720" i="12" s="1"/>
  <c r="H3720" i="12"/>
  <c r="K3720" i="12"/>
  <c r="L3720" i="12" s="1"/>
  <c r="B3716" i="12"/>
  <c r="E3716" i="12"/>
  <c r="F3716" i="12" s="1"/>
  <c r="G3716" i="12"/>
  <c r="J3716" i="12" s="1"/>
  <c r="H3716" i="12"/>
  <c r="K3716" i="12"/>
  <c r="L3716" i="12" s="1"/>
  <c r="B3714" i="12"/>
  <c r="E3714" i="12"/>
  <c r="F3714" i="12" s="1"/>
  <c r="G3714" i="12"/>
  <c r="J3714" i="12" s="1"/>
  <c r="H3714" i="12"/>
  <c r="K3714" i="12"/>
  <c r="L3714" i="12" s="1"/>
  <c r="B3715" i="12"/>
  <c r="E3715" i="12"/>
  <c r="F3715" i="12" s="1"/>
  <c r="G3715" i="12"/>
  <c r="J3715" i="12" s="1"/>
  <c r="H3715" i="12"/>
  <c r="K3715" i="12"/>
  <c r="L3715" i="12" s="1"/>
  <c r="B3718" i="12"/>
  <c r="E3718" i="12"/>
  <c r="F3718" i="12" s="1"/>
  <c r="G3718" i="12"/>
  <c r="J3718" i="12" s="1"/>
  <c r="H3718" i="12"/>
  <c r="K3718" i="12"/>
  <c r="L3718" i="12" s="1"/>
  <c r="B3710" i="12"/>
  <c r="E3710" i="12"/>
  <c r="F3710" i="12" s="1"/>
  <c r="G3710" i="12"/>
  <c r="J3710" i="12" s="1"/>
  <c r="H3710" i="12"/>
  <c r="K3710" i="12"/>
  <c r="L3710" i="12" s="1"/>
  <c r="B3711" i="12"/>
  <c r="E3711" i="12"/>
  <c r="F3711" i="12" s="1"/>
  <c r="G3711" i="12"/>
  <c r="J3711" i="12" s="1"/>
  <c r="H3711" i="12"/>
  <c r="K3711" i="12"/>
  <c r="L3711" i="12" s="1"/>
  <c r="B3712" i="12"/>
  <c r="E3712" i="12"/>
  <c r="F3712" i="12" s="1"/>
  <c r="G3712" i="12"/>
  <c r="J3712" i="12" s="1"/>
  <c r="H3712" i="12"/>
  <c r="K3712" i="12"/>
  <c r="L3712" i="12" s="1"/>
  <c r="B3713" i="12"/>
  <c r="E3713" i="12"/>
  <c r="F3713" i="12" s="1"/>
  <c r="G3713" i="12"/>
  <c r="J3713" i="12" s="1"/>
  <c r="H3713" i="12"/>
  <c r="K3713" i="12"/>
  <c r="L3713" i="12" s="1"/>
  <c r="B3717" i="12"/>
  <c r="E3717" i="12"/>
  <c r="F3717" i="12" s="1"/>
  <c r="G3717" i="12"/>
  <c r="J3717" i="12" s="1"/>
  <c r="H3717" i="12"/>
  <c r="K3717" i="12"/>
  <c r="L3717" i="12" s="1"/>
  <c r="B3719" i="12"/>
  <c r="E3719" i="12"/>
  <c r="F3719" i="12" s="1"/>
  <c r="G3719" i="12"/>
  <c r="J3719" i="12" s="1"/>
  <c r="H3719" i="12"/>
  <c r="K3719" i="12"/>
  <c r="L3719" i="12" s="1"/>
  <c r="B2602" i="2"/>
  <c r="C2602" i="2"/>
  <c r="D2602" i="2"/>
  <c r="B2601" i="2"/>
  <c r="C2601" i="2"/>
  <c r="D2601" i="2"/>
  <c r="B2600" i="2"/>
  <c r="C2600" i="2"/>
  <c r="D2600" i="2"/>
  <c r="B2599" i="2"/>
  <c r="C2599" i="2"/>
  <c r="D2599" i="2"/>
  <c r="B2598" i="2"/>
  <c r="C2598" i="2"/>
  <c r="D2598" i="2"/>
  <c r="B2597" i="2"/>
  <c r="C2597" i="2"/>
  <c r="D2597" i="2"/>
  <c r="B2596" i="2"/>
  <c r="C2596" i="2"/>
  <c r="D2596" i="2"/>
  <c r="B2595" i="2"/>
  <c r="C2595" i="2"/>
  <c r="D2595" i="2"/>
  <c r="B2594" i="2"/>
  <c r="C2594" i="2"/>
  <c r="D2594" i="2"/>
  <c r="B2593" i="2"/>
  <c r="C2593" i="2"/>
  <c r="D2593" i="2"/>
  <c r="B2592" i="2"/>
  <c r="C2592" i="2"/>
  <c r="D2592" i="2"/>
  <c r="B2591" i="2"/>
  <c r="C2591" i="2"/>
  <c r="D2591" i="2"/>
  <c r="B2590" i="2"/>
  <c r="C2590" i="2"/>
  <c r="D2590" i="2"/>
  <c r="B2589" i="2"/>
  <c r="C2589" i="2"/>
  <c r="D2589" i="2"/>
  <c r="B2588" i="2"/>
  <c r="C2588" i="2"/>
  <c r="D2588" i="2"/>
  <c r="B2587" i="2"/>
  <c r="C2587" i="2"/>
  <c r="D2587" i="2"/>
  <c r="B2586" i="2"/>
  <c r="C2586" i="2"/>
  <c r="D2586" i="2"/>
  <c r="B2585" i="2"/>
  <c r="C2585" i="2"/>
  <c r="D2585" i="2"/>
  <c r="B2584" i="2"/>
  <c r="C2584" i="2"/>
  <c r="D2584" i="2"/>
  <c r="B2583" i="2"/>
  <c r="C2583" i="2"/>
  <c r="D2583" i="2"/>
  <c r="B2582" i="2"/>
  <c r="C2582" i="2"/>
  <c r="D2582" i="2"/>
  <c r="B2581" i="2"/>
  <c r="C2581" i="2"/>
  <c r="D2581" i="2"/>
  <c r="B2580" i="2"/>
  <c r="C2580" i="2"/>
  <c r="D2580" i="2"/>
  <c r="B2579" i="2"/>
  <c r="C2579" i="2"/>
  <c r="D2579" i="2"/>
  <c r="B2578" i="2"/>
  <c r="C2578" i="2"/>
  <c r="D2578" i="2"/>
  <c r="B2577" i="2"/>
  <c r="C2577" i="2"/>
  <c r="D2577" i="2"/>
  <c r="B2576" i="2"/>
  <c r="C2576" i="2"/>
  <c r="D2576" i="2"/>
  <c r="B2575" i="2"/>
  <c r="C2575" i="2"/>
  <c r="D2575" i="2"/>
  <c r="B2574" i="2"/>
  <c r="C2574" i="2"/>
  <c r="D2574" i="2"/>
  <c r="B2573" i="2"/>
  <c r="C2573" i="2"/>
  <c r="D2573" i="2"/>
  <c r="B2572" i="2"/>
  <c r="C2572" i="2"/>
  <c r="D2572" i="2"/>
  <c r="B2571" i="2"/>
  <c r="C2571" i="2"/>
  <c r="D2571" i="2"/>
  <c r="B2570" i="2"/>
  <c r="C2570" i="2"/>
  <c r="D2570" i="2"/>
  <c r="B2569" i="2"/>
  <c r="C2569" i="2"/>
  <c r="D2569" i="2"/>
  <c r="B2568" i="2"/>
  <c r="C2568" i="2"/>
  <c r="D2568" i="2"/>
  <c r="B2567" i="2"/>
  <c r="C2567" i="2"/>
  <c r="D2567" i="2"/>
  <c r="B2566" i="2"/>
  <c r="C2566" i="2"/>
  <c r="D2566" i="2"/>
  <c r="B2565" i="2"/>
  <c r="C2565" i="2"/>
  <c r="D2565" i="2"/>
  <c r="B2564" i="2"/>
  <c r="C2564" i="2"/>
  <c r="D2564" i="2"/>
  <c r="B2563" i="2"/>
  <c r="C2563" i="2"/>
  <c r="D2563" i="2"/>
  <c r="B2562" i="2"/>
  <c r="C2562" i="2"/>
  <c r="D2562" i="2"/>
  <c r="B2561" i="2"/>
  <c r="C2561" i="2"/>
  <c r="D2561" i="2"/>
  <c r="B2560" i="2"/>
  <c r="C2560" i="2"/>
  <c r="D2560" i="2"/>
  <c r="E2288" i="8"/>
  <c r="E2289" i="8"/>
  <c r="E93" i="7" s="1"/>
  <c r="E2290" i="8"/>
  <c r="E94" i="7" s="1"/>
  <c r="E2291" i="8"/>
  <c r="E95" i="7" s="1"/>
  <c r="E2292" i="8"/>
  <c r="E2293" i="8"/>
  <c r="E2294" i="8"/>
  <c r="E96" i="7" s="1"/>
  <c r="E1863" i="8"/>
  <c r="E113" i="7" s="1"/>
  <c r="E1865" i="8"/>
  <c r="E114" i="7" s="1"/>
  <c r="E2297" i="8"/>
  <c r="E2298" i="8"/>
  <c r="E97" i="7" s="1"/>
  <c r="E2299" i="8"/>
  <c r="E98" i="7" s="1"/>
  <c r="E2300" i="8"/>
  <c r="E2301" i="8"/>
  <c r="E99" i="7" s="1"/>
  <c r="E2302" i="8"/>
  <c r="E100" i="7" s="1"/>
  <c r="E1905" i="8"/>
  <c r="E91" i="7" s="1"/>
  <c r="E2304" i="8"/>
  <c r="E101" i="7" s="1"/>
  <c r="E2305" i="8"/>
  <c r="E102" i="7" s="1"/>
  <c r="E1870" i="8"/>
  <c r="E1885" i="8"/>
  <c r="E2308" i="8"/>
  <c r="E2309" i="8"/>
  <c r="E2310" i="8"/>
  <c r="E2311" i="8"/>
  <c r="E103" i="7" s="1"/>
  <c r="E2312" i="8"/>
  <c r="E104" i="7" s="1"/>
  <c r="E1913" i="8"/>
  <c r="E92" i="7" s="1"/>
  <c r="E2314" i="8"/>
  <c r="E105" i="7" s="1"/>
  <c r="E2315" i="8"/>
  <c r="E106" i="7" s="1"/>
  <c r="E2316" i="8"/>
  <c r="E107" i="7" s="1"/>
  <c r="E1908" i="8"/>
  <c r="E1910" i="8"/>
  <c r="E2319" i="8"/>
  <c r="E85" i="7" s="1"/>
  <c r="E2320" i="8"/>
  <c r="E88" i="7" s="1"/>
  <c r="E2321" i="8"/>
  <c r="E81" i="7" s="1"/>
  <c r="E2322" i="8"/>
  <c r="E82" i="7" s="1"/>
  <c r="E2323" i="8"/>
  <c r="E84" i="7" s="1"/>
  <c r="E2324" i="8"/>
  <c r="E87" i="7" s="1"/>
  <c r="E2325" i="8"/>
  <c r="E77" i="7" s="1"/>
  <c r="E2326" i="8"/>
  <c r="E80" i="7" s="1"/>
  <c r="E2327" i="8"/>
  <c r="E83" i="7" s="1"/>
  <c r="E2328" i="8"/>
  <c r="E78" i="7" s="1"/>
  <c r="E2329" i="8"/>
  <c r="E79" i="7" s="1"/>
  <c r="E2330" i="8"/>
  <c r="E86" i="7" s="1"/>
  <c r="E2331" i="8"/>
  <c r="E89" i="7" s="1"/>
  <c r="E2332" i="8"/>
  <c r="E90" i="7" s="1"/>
  <c r="H2288" i="8"/>
  <c r="H2289" i="8"/>
  <c r="H2290" i="8"/>
  <c r="H2291" i="8"/>
  <c r="H2292" i="8"/>
  <c r="H2293" i="8"/>
  <c r="H2294" i="8"/>
  <c r="H1863" i="8"/>
  <c r="H1865" i="8"/>
  <c r="H2297" i="8"/>
  <c r="H2298" i="8"/>
  <c r="H2299" i="8"/>
  <c r="H2300" i="8"/>
  <c r="H2301" i="8"/>
  <c r="H2302" i="8"/>
  <c r="H1905" i="8"/>
  <c r="H2304" i="8"/>
  <c r="H2305" i="8"/>
  <c r="H1870" i="8"/>
  <c r="H1885" i="8"/>
  <c r="H2308" i="8"/>
  <c r="H2309" i="8"/>
  <c r="H2310" i="8"/>
  <c r="H2311" i="8"/>
  <c r="H2312" i="8"/>
  <c r="H1913" i="8"/>
  <c r="H2314" i="8"/>
  <c r="H2315" i="8"/>
  <c r="H2316" i="8"/>
  <c r="H1908" i="8"/>
  <c r="H1910" i="8"/>
  <c r="H2319" i="8"/>
  <c r="H2320" i="8"/>
  <c r="H2321" i="8"/>
  <c r="H2322" i="8"/>
  <c r="H2323" i="8"/>
  <c r="H2324" i="8"/>
  <c r="H2325" i="8"/>
  <c r="H2326" i="8"/>
  <c r="H2327" i="8"/>
  <c r="H2328" i="8"/>
  <c r="H2329" i="8"/>
  <c r="H2330" i="8"/>
  <c r="H2331" i="8"/>
  <c r="H2332" i="8"/>
  <c r="I2288" i="8"/>
  <c r="I2289" i="8"/>
  <c r="I2290" i="8"/>
  <c r="I2291" i="8"/>
  <c r="I2292" i="8"/>
  <c r="I2293" i="8"/>
  <c r="I2294" i="8"/>
  <c r="I1863" i="8"/>
  <c r="I1865" i="8"/>
  <c r="I2297" i="8"/>
  <c r="I2298" i="8"/>
  <c r="I2299" i="8"/>
  <c r="I2300" i="8"/>
  <c r="I2301" i="8"/>
  <c r="I2302" i="8"/>
  <c r="I1905" i="8"/>
  <c r="I2304" i="8"/>
  <c r="I2305" i="8"/>
  <c r="I1870" i="8"/>
  <c r="I1885" i="8"/>
  <c r="I2308" i="8"/>
  <c r="I2309" i="8"/>
  <c r="I2310" i="8"/>
  <c r="I2311" i="8"/>
  <c r="I2312" i="8"/>
  <c r="I1913" i="8"/>
  <c r="I2314" i="8"/>
  <c r="I2315" i="8"/>
  <c r="I2316" i="8"/>
  <c r="I1908" i="8"/>
  <c r="I1910" i="8"/>
  <c r="I2319" i="8"/>
  <c r="I2320" i="8"/>
  <c r="I2321" i="8"/>
  <c r="I2322" i="8"/>
  <c r="I2323" i="8"/>
  <c r="I2324" i="8"/>
  <c r="I2325" i="8"/>
  <c r="I2326" i="8"/>
  <c r="I2327" i="8"/>
  <c r="I2328" i="8"/>
  <c r="I2329" i="8"/>
  <c r="I2330" i="8"/>
  <c r="I2331" i="8"/>
  <c r="I2332" i="8"/>
  <c r="K2288" i="8"/>
  <c r="K2289" i="8"/>
  <c r="K2290" i="8"/>
  <c r="K2291" i="8"/>
  <c r="K2292" i="8"/>
  <c r="K2293" i="8"/>
  <c r="K2294" i="8"/>
  <c r="K1863" i="8"/>
  <c r="K1865" i="8"/>
  <c r="K2297" i="8"/>
  <c r="K2298" i="8"/>
  <c r="K2299" i="8"/>
  <c r="K2300" i="8"/>
  <c r="K2301" i="8"/>
  <c r="K2302" i="8"/>
  <c r="K1905" i="8"/>
  <c r="K2304" i="8"/>
  <c r="K2305" i="8"/>
  <c r="K1870" i="8"/>
  <c r="K1885" i="8"/>
  <c r="K2308" i="8"/>
  <c r="K2309" i="8"/>
  <c r="K2310" i="8"/>
  <c r="K2311" i="8"/>
  <c r="K2312" i="8"/>
  <c r="K1913" i="8"/>
  <c r="K2314" i="8"/>
  <c r="K2315" i="8"/>
  <c r="K2316" i="8"/>
  <c r="K1908" i="8"/>
  <c r="K1910" i="8"/>
  <c r="K2319" i="8"/>
  <c r="K2320" i="8"/>
  <c r="K2321" i="8"/>
  <c r="K2322" i="8"/>
  <c r="K2323" i="8"/>
  <c r="K2324" i="8"/>
  <c r="K2325" i="8"/>
  <c r="K2326" i="8"/>
  <c r="K2327" i="8"/>
  <c r="K2328" i="8"/>
  <c r="K2329" i="8"/>
  <c r="K2330" i="8"/>
  <c r="K2331" i="8"/>
  <c r="K2332" i="8"/>
  <c r="L2288" i="8"/>
  <c r="L2289" i="8"/>
  <c r="L2290" i="8"/>
  <c r="L2291" i="8"/>
  <c r="L2292" i="8"/>
  <c r="L2293" i="8"/>
  <c r="L2294" i="8"/>
  <c r="L1863" i="8"/>
  <c r="L1865" i="8"/>
  <c r="L2297" i="8"/>
  <c r="L2298" i="8"/>
  <c r="L2299" i="8"/>
  <c r="L2300" i="8"/>
  <c r="L2301" i="8"/>
  <c r="L2302" i="8"/>
  <c r="L1905" i="8"/>
  <c r="L2304" i="8"/>
  <c r="L2305" i="8"/>
  <c r="L1870" i="8"/>
  <c r="L1885" i="8"/>
  <c r="L2308" i="8"/>
  <c r="L2309" i="8"/>
  <c r="L2310" i="8"/>
  <c r="L2311" i="8"/>
  <c r="L2312" i="8"/>
  <c r="L1913" i="8"/>
  <c r="L2314" i="8"/>
  <c r="L2315" i="8"/>
  <c r="L2316" i="8"/>
  <c r="L1908" i="8"/>
  <c r="L1910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H1764" i="21"/>
  <c r="H1765" i="21"/>
  <c r="H1766" i="21"/>
  <c r="H1767" i="21"/>
  <c r="H1768" i="21"/>
  <c r="H1769" i="21"/>
  <c r="H1770" i="21"/>
  <c r="H1771" i="21"/>
  <c r="H1772" i="21"/>
  <c r="H1773" i="21"/>
  <c r="H1774" i="21"/>
  <c r="H1775" i="21"/>
  <c r="H1776" i="21"/>
  <c r="H1777" i="21"/>
  <c r="H1778" i="21"/>
  <c r="H1779" i="21"/>
  <c r="H1780" i="21"/>
  <c r="H1781" i="21"/>
  <c r="H1782" i="21"/>
  <c r="H1783" i="21"/>
  <c r="H1784" i="21"/>
  <c r="H1785" i="21"/>
  <c r="H1786" i="21"/>
  <c r="H1787" i="21"/>
  <c r="H1788" i="21"/>
  <c r="H1789" i="21"/>
  <c r="H1790" i="21"/>
  <c r="H1791" i="21"/>
  <c r="H1792" i="21"/>
  <c r="H1793" i="21"/>
  <c r="H1794" i="21"/>
  <c r="H1795" i="21"/>
  <c r="H1796" i="21"/>
  <c r="H1797" i="21"/>
  <c r="H1798" i="21"/>
  <c r="H1799" i="21"/>
  <c r="H1800" i="21"/>
  <c r="B3654" i="12"/>
  <c r="E3654" i="12"/>
  <c r="F3654" i="12" s="1"/>
  <c r="G3654" i="12"/>
  <c r="J3654" i="12" s="1"/>
  <c r="H3654" i="12"/>
  <c r="K3654" i="12"/>
  <c r="L3654" i="12" s="1"/>
  <c r="E1943" i="8"/>
  <c r="E1962" i="8"/>
  <c r="H1943" i="8"/>
  <c r="H1962" i="8"/>
  <c r="I1943" i="8"/>
  <c r="I1962" i="8"/>
  <c r="K1943" i="8"/>
  <c r="K1962" i="8"/>
  <c r="L1943" i="8"/>
  <c r="L1962" i="8"/>
  <c r="E2285" i="8"/>
  <c r="H2285" i="8"/>
  <c r="I2285" i="8"/>
  <c r="K2285" i="8"/>
  <c r="L2285" i="8"/>
  <c r="B2559" i="2"/>
  <c r="C2559" i="2"/>
  <c r="D2559" i="2"/>
  <c r="B2558" i="2"/>
  <c r="C2558" i="2"/>
  <c r="D2558" i="2"/>
  <c r="B2557" i="2"/>
  <c r="C2557" i="2"/>
  <c r="D2557" i="2"/>
  <c r="B2556" i="2"/>
  <c r="C2556" i="2"/>
  <c r="D2556" i="2"/>
  <c r="B2555" i="2"/>
  <c r="C2555" i="2"/>
  <c r="D2555" i="2"/>
  <c r="B2554" i="2"/>
  <c r="C2554" i="2"/>
  <c r="D2554" i="2"/>
  <c r="B2553" i="2"/>
  <c r="C2553" i="2"/>
  <c r="D2553" i="2"/>
  <c r="B2552" i="2"/>
  <c r="C2552" i="2"/>
  <c r="D2552" i="2"/>
  <c r="B2551" i="2"/>
  <c r="C2551" i="2"/>
  <c r="D2551" i="2"/>
  <c r="B2550" i="2"/>
  <c r="C2550" i="2"/>
  <c r="D2550" i="2"/>
  <c r="B2549" i="2"/>
  <c r="C2549" i="2"/>
  <c r="D2549" i="2"/>
  <c r="B2548" i="2"/>
  <c r="C2548" i="2"/>
  <c r="D2548" i="2"/>
  <c r="B2547" i="2"/>
  <c r="C2547" i="2"/>
  <c r="D2547" i="2"/>
  <c r="B2546" i="2"/>
  <c r="C2546" i="2"/>
  <c r="D2546" i="2"/>
  <c r="B2545" i="2"/>
  <c r="C2545" i="2"/>
  <c r="D2545" i="2"/>
  <c r="B2544" i="2"/>
  <c r="C2544" i="2"/>
  <c r="D2544" i="2"/>
  <c r="B2543" i="2"/>
  <c r="C2543" i="2"/>
  <c r="D2543" i="2"/>
  <c r="B2542" i="2"/>
  <c r="C2542" i="2"/>
  <c r="D2542" i="2"/>
  <c r="B2541" i="2"/>
  <c r="C2541" i="2"/>
  <c r="D2541" i="2"/>
  <c r="B2540" i="2"/>
  <c r="C2540" i="2"/>
  <c r="D2540" i="2"/>
  <c r="B2539" i="2"/>
  <c r="C2539" i="2"/>
  <c r="D2539" i="2"/>
  <c r="B2538" i="2"/>
  <c r="C2538" i="2"/>
  <c r="D2538" i="2"/>
  <c r="B2537" i="2"/>
  <c r="C2537" i="2"/>
  <c r="D2537" i="2"/>
  <c r="B2536" i="2"/>
  <c r="C2536" i="2"/>
  <c r="D2536" i="2"/>
  <c r="B2535" i="2"/>
  <c r="C2535" i="2"/>
  <c r="D2535" i="2"/>
  <c r="B2534" i="2"/>
  <c r="C2534" i="2"/>
  <c r="D2534" i="2"/>
  <c r="B2533" i="2"/>
  <c r="C2533" i="2"/>
  <c r="D2533" i="2"/>
  <c r="B2532" i="2"/>
  <c r="C2532" i="2"/>
  <c r="D2532" i="2"/>
  <c r="B2531" i="2"/>
  <c r="C2531" i="2"/>
  <c r="D2531" i="2"/>
  <c r="B2530" i="2"/>
  <c r="C2530" i="2"/>
  <c r="D2530" i="2"/>
  <c r="B2529" i="2"/>
  <c r="C2529" i="2"/>
  <c r="D2529" i="2"/>
  <c r="B2528" i="2"/>
  <c r="C2528" i="2"/>
  <c r="D2528" i="2"/>
  <c r="B2527" i="2"/>
  <c r="C2527" i="2"/>
  <c r="D2527" i="2"/>
  <c r="B2526" i="2"/>
  <c r="C2526" i="2"/>
  <c r="D2526" i="2"/>
  <c r="B2525" i="2"/>
  <c r="C2525" i="2"/>
  <c r="D2525" i="2"/>
  <c r="B2524" i="2"/>
  <c r="C2524" i="2"/>
  <c r="D2524" i="2"/>
  <c r="B2523" i="2"/>
  <c r="C2523" i="2"/>
  <c r="D2523" i="2"/>
  <c r="B2522" i="2"/>
  <c r="C2522" i="2"/>
  <c r="D2522" i="2"/>
  <c r="B2521" i="2"/>
  <c r="C2521" i="2"/>
  <c r="D2521" i="2"/>
  <c r="B2520" i="2"/>
  <c r="C2520" i="2"/>
  <c r="D2520" i="2"/>
  <c r="B2519" i="2"/>
  <c r="C2519" i="2"/>
  <c r="D2519" i="2"/>
  <c r="B2518" i="2"/>
  <c r="C2518" i="2"/>
  <c r="D2518" i="2"/>
  <c r="B2517" i="2"/>
  <c r="C2517" i="2"/>
  <c r="D2517" i="2"/>
  <c r="B2516" i="2"/>
  <c r="C2516" i="2"/>
  <c r="D2516" i="2"/>
  <c r="B2515" i="2"/>
  <c r="C2515" i="2"/>
  <c r="D2515" i="2"/>
  <c r="B2514" i="2"/>
  <c r="C2514" i="2"/>
  <c r="D2514" i="2"/>
  <c r="B2513" i="2"/>
  <c r="C2513" i="2"/>
  <c r="D2513" i="2"/>
  <c r="B2512" i="2"/>
  <c r="C2512" i="2"/>
  <c r="D2512" i="2"/>
  <c r="B2511" i="2"/>
  <c r="C2511" i="2"/>
  <c r="D2511" i="2"/>
  <c r="B3599" i="12"/>
  <c r="E3599" i="12"/>
  <c r="F3599" i="12" s="1"/>
  <c r="G3599" i="12"/>
  <c r="J3599" i="12" s="1"/>
  <c r="H3599" i="12"/>
  <c r="K3599" i="12"/>
  <c r="L3599" i="12" s="1"/>
  <c r="B3622" i="12"/>
  <c r="E3622" i="12"/>
  <c r="F3622" i="12" s="1"/>
  <c r="G3622" i="12"/>
  <c r="J3622" i="12" s="1"/>
  <c r="H3622" i="12"/>
  <c r="K3622" i="12"/>
  <c r="L3622" i="12" s="1"/>
  <c r="B160" i="19"/>
  <c r="B161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5" i="19"/>
  <c r="B146" i="19"/>
  <c r="B144" i="19"/>
  <c r="B143" i="19"/>
  <c r="B141" i="19"/>
  <c r="B142" i="19"/>
  <c r="B140" i="19"/>
  <c r="B139" i="19"/>
  <c r="B138" i="19"/>
  <c r="B136" i="19"/>
  <c r="B137" i="19"/>
  <c r="B135" i="19"/>
  <c r="B134" i="19"/>
  <c r="B133" i="19"/>
  <c r="B132" i="19"/>
  <c r="B131" i="19"/>
  <c r="B130" i="19"/>
  <c r="B129" i="19"/>
  <c r="B127" i="19"/>
  <c r="B128" i="19"/>
  <c r="B126" i="19"/>
  <c r="B125" i="19"/>
  <c r="B124" i="19"/>
  <c r="B123" i="19"/>
  <c r="B122" i="19"/>
  <c r="B121" i="19"/>
  <c r="B120" i="19"/>
  <c r="B119" i="19"/>
  <c r="B118" i="19"/>
  <c r="B117" i="19"/>
  <c r="B115" i="19"/>
  <c r="B116" i="19"/>
  <c r="B113" i="19"/>
  <c r="B114" i="19"/>
  <c r="B112" i="19"/>
  <c r="B111" i="19"/>
  <c r="B3597" i="12"/>
  <c r="E3597" i="12"/>
  <c r="F3597" i="12" s="1"/>
  <c r="G3597" i="12"/>
  <c r="J3597" i="12" s="1"/>
  <c r="H3597" i="12"/>
  <c r="K3597" i="12"/>
  <c r="L3597" i="12" s="1"/>
  <c r="B3596" i="12"/>
  <c r="E3596" i="12"/>
  <c r="F3596" i="12" s="1"/>
  <c r="G3596" i="12"/>
  <c r="J3596" i="12" s="1"/>
  <c r="H3596" i="12"/>
  <c r="K3596" i="12"/>
  <c r="L3596" i="12" s="1"/>
  <c r="B3595" i="12"/>
  <c r="E3595" i="12"/>
  <c r="F3595" i="12" s="1"/>
  <c r="G3595" i="12"/>
  <c r="J3595" i="12" s="1"/>
  <c r="H3595" i="12"/>
  <c r="K3595" i="12"/>
  <c r="L3595" i="12" s="1"/>
  <c r="B3593" i="12"/>
  <c r="E3593" i="12"/>
  <c r="F3593" i="12" s="1"/>
  <c r="G3593" i="12"/>
  <c r="J3593" i="12" s="1"/>
  <c r="H3593" i="12"/>
  <c r="K3593" i="12"/>
  <c r="L3593" i="12" s="1"/>
  <c r="E2276" i="8"/>
  <c r="E2277" i="8"/>
  <c r="E2278" i="8"/>
  <c r="E2279" i="8"/>
  <c r="E2280" i="8"/>
  <c r="E2281" i="8"/>
  <c r="E2282" i="8"/>
  <c r="E2283" i="8"/>
  <c r="E2284" i="8"/>
  <c r="H2276" i="8"/>
  <c r="H2277" i="8"/>
  <c r="H2278" i="8"/>
  <c r="H2279" i="8"/>
  <c r="H2280" i="8"/>
  <c r="H2281" i="8"/>
  <c r="H2282" i="8"/>
  <c r="H2283" i="8"/>
  <c r="H2284" i="8"/>
  <c r="I2276" i="8"/>
  <c r="I2277" i="8"/>
  <c r="I2278" i="8"/>
  <c r="I2279" i="8"/>
  <c r="I2280" i="8"/>
  <c r="I2281" i="8"/>
  <c r="I2282" i="8"/>
  <c r="I2283" i="8"/>
  <c r="I2284" i="8"/>
  <c r="K2276" i="8"/>
  <c r="K2277" i="8"/>
  <c r="K2278" i="8"/>
  <c r="K2279" i="8"/>
  <c r="K2280" i="8"/>
  <c r="K2281" i="8"/>
  <c r="K2282" i="8"/>
  <c r="K2283" i="8"/>
  <c r="K2284" i="8"/>
  <c r="L2276" i="8"/>
  <c r="L2277" i="8"/>
  <c r="L2278" i="8"/>
  <c r="L2279" i="8"/>
  <c r="L2280" i="8"/>
  <c r="L2281" i="8"/>
  <c r="L2282" i="8"/>
  <c r="L2283" i="8"/>
  <c r="L2284" i="8"/>
  <c r="H1755" i="21"/>
  <c r="H1756" i="21"/>
  <c r="H1757" i="21"/>
  <c r="H1758" i="21"/>
  <c r="H1759" i="21"/>
  <c r="H1760" i="21"/>
  <c r="H1761" i="21"/>
  <c r="H1762" i="21"/>
  <c r="H1763" i="21"/>
  <c r="E2274" i="8"/>
  <c r="E2275" i="8"/>
  <c r="H2274" i="8"/>
  <c r="H2275" i="8"/>
  <c r="I2274" i="8"/>
  <c r="I2275" i="8"/>
  <c r="K2274" i="8"/>
  <c r="K2275" i="8"/>
  <c r="L2274" i="8"/>
  <c r="L2275" i="8"/>
  <c r="B2510" i="2"/>
  <c r="C2510" i="2"/>
  <c r="D2510" i="2"/>
  <c r="B2509" i="2"/>
  <c r="C2509" i="2"/>
  <c r="D2509" i="2"/>
  <c r="B2508" i="2"/>
  <c r="C2508" i="2"/>
  <c r="D2508" i="2"/>
  <c r="B2507" i="2"/>
  <c r="C2507" i="2"/>
  <c r="D2507" i="2"/>
  <c r="B2506" i="2"/>
  <c r="C2506" i="2"/>
  <c r="D2506" i="2"/>
  <c r="B2505" i="2"/>
  <c r="C2505" i="2"/>
  <c r="D2505" i="2"/>
  <c r="B2504" i="2"/>
  <c r="C2504" i="2"/>
  <c r="D2504" i="2"/>
  <c r="B2503" i="2"/>
  <c r="C2503" i="2"/>
  <c r="D2503" i="2"/>
  <c r="B2502" i="2"/>
  <c r="C2502" i="2"/>
  <c r="D2502" i="2"/>
  <c r="B2501" i="2"/>
  <c r="C2501" i="2"/>
  <c r="D2501" i="2"/>
  <c r="B2500" i="2"/>
  <c r="C2500" i="2"/>
  <c r="D2500" i="2"/>
  <c r="B2499" i="2"/>
  <c r="C2499" i="2"/>
  <c r="D2499" i="2"/>
  <c r="B2498" i="2"/>
  <c r="C2498" i="2"/>
  <c r="D2498" i="2"/>
  <c r="B2497" i="2"/>
  <c r="C2497" i="2"/>
  <c r="D2497" i="2"/>
  <c r="B2496" i="2"/>
  <c r="C2496" i="2"/>
  <c r="D2496" i="2"/>
  <c r="B2495" i="2"/>
  <c r="C2495" i="2"/>
  <c r="D2495" i="2"/>
  <c r="B2494" i="2"/>
  <c r="C2494" i="2"/>
  <c r="D2494" i="2"/>
  <c r="B2493" i="2"/>
  <c r="C2493" i="2"/>
  <c r="D2493" i="2"/>
  <c r="B2492" i="2"/>
  <c r="C2492" i="2"/>
  <c r="D2492" i="2"/>
  <c r="B2491" i="2"/>
  <c r="C2491" i="2"/>
  <c r="D2491" i="2"/>
  <c r="B2490" i="2"/>
  <c r="C2490" i="2"/>
  <c r="D2490" i="2"/>
  <c r="B2489" i="2"/>
  <c r="C2489" i="2"/>
  <c r="D2489" i="2"/>
  <c r="B75" i="7"/>
  <c r="B74" i="7"/>
  <c r="B73" i="7"/>
  <c r="B72" i="7"/>
  <c r="B71" i="7"/>
  <c r="B70" i="7"/>
  <c r="B2488" i="2"/>
  <c r="C2488" i="2"/>
  <c r="D2488" i="2"/>
  <c r="B2487" i="2"/>
  <c r="C2487" i="2"/>
  <c r="D2487" i="2"/>
  <c r="B2486" i="2"/>
  <c r="C2486" i="2"/>
  <c r="D2486" i="2"/>
  <c r="B2485" i="2"/>
  <c r="C2485" i="2"/>
  <c r="D2485" i="2"/>
  <c r="B2484" i="2"/>
  <c r="C2484" i="2"/>
  <c r="D2484" i="2"/>
  <c r="B2483" i="2"/>
  <c r="C2483" i="2"/>
  <c r="D2483" i="2"/>
  <c r="B2482" i="2"/>
  <c r="C2482" i="2"/>
  <c r="D2482" i="2"/>
  <c r="B2481" i="2"/>
  <c r="C2481" i="2"/>
  <c r="D2481" i="2"/>
  <c r="B2480" i="2"/>
  <c r="C2480" i="2"/>
  <c r="D2480" i="2"/>
  <c r="B2479" i="2"/>
  <c r="C2479" i="2"/>
  <c r="D2479" i="2"/>
  <c r="B2478" i="2"/>
  <c r="C2478" i="2"/>
  <c r="D2478" i="2"/>
  <c r="B2477" i="2"/>
  <c r="C2477" i="2"/>
  <c r="D2477" i="2"/>
  <c r="B2476" i="2"/>
  <c r="C2476" i="2"/>
  <c r="D2476" i="2"/>
  <c r="B2475" i="2"/>
  <c r="C2475" i="2"/>
  <c r="D2475" i="2"/>
  <c r="B2474" i="2"/>
  <c r="C2474" i="2"/>
  <c r="D2474" i="2"/>
  <c r="B2473" i="2"/>
  <c r="C2473" i="2"/>
  <c r="D2473" i="2"/>
  <c r="B2472" i="2"/>
  <c r="C2472" i="2"/>
  <c r="D2472" i="2"/>
  <c r="B2471" i="2"/>
  <c r="C2471" i="2"/>
  <c r="D2471" i="2"/>
  <c r="B2470" i="2"/>
  <c r="C2470" i="2"/>
  <c r="D2470" i="2"/>
  <c r="B2469" i="2"/>
  <c r="C2469" i="2"/>
  <c r="D2469" i="2"/>
  <c r="B2468" i="2"/>
  <c r="C2468" i="2"/>
  <c r="D2468" i="2"/>
  <c r="B2467" i="2"/>
  <c r="C2467" i="2"/>
  <c r="D2467" i="2"/>
  <c r="B2466" i="2"/>
  <c r="C2466" i="2"/>
  <c r="D2466" i="2"/>
  <c r="B2465" i="2"/>
  <c r="C2465" i="2"/>
  <c r="D2465" i="2"/>
  <c r="B2464" i="2"/>
  <c r="C2464" i="2"/>
  <c r="D2464" i="2"/>
  <c r="B2463" i="2"/>
  <c r="C2463" i="2"/>
  <c r="D2463" i="2"/>
  <c r="B2462" i="2"/>
  <c r="C2462" i="2"/>
  <c r="D2462" i="2"/>
  <c r="B2461" i="2"/>
  <c r="C2461" i="2"/>
  <c r="D2461" i="2"/>
  <c r="B2460" i="2"/>
  <c r="C2460" i="2"/>
  <c r="D2460" i="2"/>
  <c r="B2459" i="2"/>
  <c r="C2459" i="2"/>
  <c r="D2459" i="2"/>
  <c r="B2458" i="2"/>
  <c r="C2458" i="2"/>
  <c r="D2458" i="2"/>
  <c r="B2457" i="2"/>
  <c r="C2457" i="2"/>
  <c r="D2457" i="2"/>
  <c r="B2456" i="2"/>
  <c r="C2456" i="2"/>
  <c r="D2456" i="2"/>
  <c r="B2455" i="2"/>
  <c r="C2455" i="2"/>
  <c r="D2455" i="2"/>
  <c r="B2454" i="2"/>
  <c r="C2454" i="2"/>
  <c r="D2454" i="2"/>
  <c r="B2453" i="2"/>
  <c r="C2453" i="2"/>
  <c r="D2453" i="2"/>
  <c r="F2" i="38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1" i="38"/>
  <c r="F92" i="38"/>
  <c r="F93" i="38"/>
  <c r="F94" i="38"/>
  <c r="F95" i="38"/>
  <c r="F96" i="38"/>
  <c r="F97" i="38"/>
  <c r="F98" i="38"/>
  <c r="F99" i="38"/>
  <c r="F100" i="38"/>
  <c r="F101" i="38"/>
  <c r="F102" i="38"/>
  <c r="F103" i="38"/>
  <c r="F104" i="38"/>
  <c r="F105" i="38"/>
  <c r="F106" i="38"/>
  <c r="F107" i="38"/>
  <c r="F108" i="38"/>
  <c r="F109" i="38"/>
  <c r="F110" i="38"/>
  <c r="F111" i="38"/>
  <c r="F112" i="38"/>
  <c r="F113" i="38"/>
  <c r="F114" i="38"/>
  <c r="F115" i="38"/>
  <c r="F116" i="38"/>
  <c r="F117" i="38"/>
  <c r="F118" i="38"/>
  <c r="F119" i="38"/>
  <c r="F120" i="38"/>
  <c r="F121" i="38"/>
  <c r="F122" i="38"/>
  <c r="F123" i="38"/>
  <c r="F124" i="38"/>
  <c r="F125" i="38"/>
  <c r="F126" i="38"/>
  <c r="F127" i="38"/>
  <c r="F12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4" i="38"/>
  <c r="F155" i="38"/>
  <c r="F156" i="38"/>
  <c r="F157" i="38"/>
  <c r="F158" i="38"/>
  <c r="F159" i="38"/>
  <c r="F160" i="38"/>
  <c r="F161" i="38"/>
  <c r="F162" i="38"/>
  <c r="F163" i="38"/>
  <c r="F164" i="38"/>
  <c r="F165" i="38"/>
  <c r="F166" i="38"/>
  <c r="F167" i="38"/>
  <c r="F168" i="38"/>
  <c r="F169" i="38"/>
  <c r="F170" i="38"/>
  <c r="F171" i="38"/>
  <c r="F172" i="38"/>
  <c r="F173" i="38"/>
  <c r="F174" i="38"/>
  <c r="F175" i="38"/>
  <c r="F176" i="38"/>
  <c r="F177" i="38"/>
  <c r="F178" i="38"/>
  <c r="F179" i="38"/>
  <c r="F180" i="38"/>
  <c r="F181" i="38"/>
  <c r="F182" i="38"/>
  <c r="F183" i="38"/>
  <c r="F184" i="38"/>
  <c r="F185" i="38"/>
  <c r="F186" i="38"/>
  <c r="F187" i="38"/>
  <c r="F18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210" i="38"/>
  <c r="F211" i="38"/>
  <c r="F212" i="38"/>
  <c r="F213" i="38"/>
  <c r="F214" i="38"/>
  <c r="F215" i="38"/>
  <c r="F216" i="38"/>
  <c r="F217" i="38"/>
  <c r="F218" i="38"/>
  <c r="F219" i="38"/>
  <c r="F220" i="38"/>
  <c r="F221" i="38"/>
  <c r="F222" i="38"/>
  <c r="F223" i="38"/>
  <c r="F224" i="38"/>
  <c r="F225" i="38"/>
  <c r="F226" i="38"/>
  <c r="F227" i="38"/>
  <c r="F228" i="38"/>
  <c r="F229" i="38"/>
  <c r="F230" i="38"/>
  <c r="F231" i="38"/>
  <c r="F232" i="38"/>
  <c r="F233" i="38"/>
  <c r="F234" i="38"/>
  <c r="F235" i="38"/>
  <c r="F236" i="38"/>
  <c r="F237" i="38"/>
  <c r="F238" i="38"/>
  <c r="F239" i="38"/>
  <c r="F240" i="38"/>
  <c r="F241" i="38"/>
  <c r="F242" i="38"/>
  <c r="F243" i="38"/>
  <c r="F244" i="38"/>
  <c r="F245" i="38"/>
  <c r="F246" i="38"/>
  <c r="F247" i="38"/>
  <c r="F248" i="38"/>
  <c r="F249" i="38"/>
  <c r="F250" i="38"/>
  <c r="F251" i="38"/>
  <c r="F252" i="38"/>
  <c r="F253" i="38"/>
  <c r="F254" i="38"/>
  <c r="F255" i="38"/>
  <c r="F256" i="38"/>
  <c r="F257" i="38"/>
  <c r="F258" i="38"/>
  <c r="F259" i="38"/>
  <c r="F260" i="38"/>
  <c r="F261" i="38"/>
  <c r="F262" i="38"/>
  <c r="F263" i="38"/>
  <c r="F264" i="38"/>
  <c r="F265" i="38"/>
  <c r="F266" i="38"/>
  <c r="F267" i="38"/>
  <c r="F268" i="38"/>
  <c r="F269" i="38"/>
  <c r="F270" i="38"/>
  <c r="F271" i="38"/>
  <c r="F272" i="38"/>
  <c r="F273" i="38"/>
  <c r="F274" i="38"/>
  <c r="F275" i="38"/>
  <c r="F276" i="38"/>
  <c r="F277" i="38"/>
  <c r="F278" i="38"/>
  <c r="F279" i="38"/>
  <c r="F280" i="38"/>
  <c r="F281" i="38"/>
  <c r="F282" i="38"/>
  <c r="F283" i="38"/>
  <c r="F284" i="38"/>
  <c r="F285" i="38"/>
  <c r="F286" i="38"/>
  <c r="F287" i="38"/>
  <c r="F288" i="38"/>
  <c r="F289" i="38"/>
  <c r="F290" i="38"/>
  <c r="F291" i="38"/>
  <c r="F292" i="38"/>
  <c r="F293" i="38"/>
  <c r="F294" i="38"/>
  <c r="F295" i="38"/>
  <c r="F296" i="38"/>
  <c r="F297" i="38"/>
  <c r="F298" i="38"/>
  <c r="F299" i="38"/>
  <c r="F300" i="38"/>
  <c r="F301" i="38"/>
  <c r="F302" i="38"/>
  <c r="F303" i="38"/>
  <c r="F304" i="38"/>
  <c r="F305" i="38"/>
  <c r="F306" i="38"/>
  <c r="F307" i="38"/>
  <c r="F308" i="38"/>
  <c r="F309" i="38"/>
  <c r="F310" i="38"/>
  <c r="F311" i="38"/>
  <c r="F312" i="38"/>
  <c r="F313" i="38"/>
  <c r="F314" i="38"/>
  <c r="F315" i="38"/>
  <c r="F316" i="38"/>
  <c r="F317" i="38"/>
  <c r="F318" i="38"/>
  <c r="F319" i="38"/>
  <c r="F320" i="38"/>
  <c r="F321" i="38"/>
  <c r="F322" i="38"/>
  <c r="F323" i="38"/>
  <c r="F324" i="38"/>
  <c r="F325" i="38"/>
  <c r="F326" i="38"/>
  <c r="F327" i="38"/>
  <c r="F328" i="38"/>
  <c r="F329" i="38"/>
  <c r="F330" i="38"/>
  <c r="F331" i="38"/>
  <c r="F332" i="38"/>
  <c r="F333" i="38"/>
  <c r="F334" i="38"/>
  <c r="F335" i="38"/>
  <c r="F336" i="38"/>
  <c r="F337" i="38"/>
  <c r="F338" i="38"/>
  <c r="F339" i="38"/>
  <c r="F340" i="38"/>
  <c r="F341" i="38"/>
  <c r="F342" i="38"/>
  <c r="F343" i="38"/>
  <c r="F344" i="38"/>
  <c r="F345" i="38"/>
  <c r="F346" i="38"/>
  <c r="F347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60" i="38"/>
  <c r="F361" i="38"/>
  <c r="F362" i="38"/>
  <c r="F363" i="38"/>
  <c r="F364" i="38"/>
  <c r="F365" i="38"/>
  <c r="F366" i="38"/>
  <c r="F367" i="38"/>
  <c r="F368" i="38"/>
  <c r="F369" i="38"/>
  <c r="F370" i="38"/>
  <c r="F371" i="38"/>
  <c r="F372" i="38"/>
  <c r="F373" i="38"/>
  <c r="F374" i="38"/>
  <c r="F375" i="38"/>
  <c r="F376" i="38"/>
  <c r="F377" i="38"/>
  <c r="F378" i="38"/>
  <c r="F379" i="38"/>
  <c r="F380" i="38"/>
  <c r="F381" i="38"/>
  <c r="F382" i="38"/>
  <c r="F383" i="38"/>
  <c r="F384" i="38"/>
  <c r="F385" i="38"/>
  <c r="F386" i="38"/>
  <c r="F387" i="38"/>
  <c r="F388" i="38"/>
  <c r="F389" i="38"/>
  <c r="F390" i="38"/>
  <c r="F391" i="38"/>
  <c r="F392" i="38"/>
  <c r="F393" i="38"/>
  <c r="F394" i="38"/>
  <c r="F395" i="38"/>
  <c r="F396" i="38"/>
  <c r="F397" i="38"/>
  <c r="F398" i="38"/>
  <c r="F399" i="38"/>
  <c r="F400" i="38"/>
  <c r="F401" i="38"/>
  <c r="F402" i="38"/>
  <c r="F403" i="38"/>
  <c r="F404" i="38"/>
  <c r="F405" i="38"/>
  <c r="F406" i="38"/>
  <c r="F407" i="38"/>
  <c r="F408" i="38"/>
  <c r="F409" i="38"/>
  <c r="F410" i="38"/>
  <c r="B2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B105" i="38"/>
  <c r="B106" i="38"/>
  <c r="B107" i="38"/>
  <c r="B108" i="38"/>
  <c r="B109" i="38"/>
  <c r="B110" i="38"/>
  <c r="B111" i="38"/>
  <c r="B112" i="38"/>
  <c r="B113" i="38"/>
  <c r="B114" i="38"/>
  <c r="B115" i="38"/>
  <c r="B116" i="38"/>
  <c r="B117" i="38"/>
  <c r="B118" i="38"/>
  <c r="B119" i="38"/>
  <c r="B120" i="38"/>
  <c r="B121" i="38"/>
  <c r="B122" i="38"/>
  <c r="B123" i="38"/>
  <c r="B124" i="38"/>
  <c r="B125" i="38"/>
  <c r="B126" i="38"/>
  <c r="B127" i="38"/>
  <c r="B128" i="38"/>
  <c r="B129" i="38"/>
  <c r="B130" i="38"/>
  <c r="B131" i="38"/>
  <c r="B132" i="38"/>
  <c r="B133" i="38"/>
  <c r="B134" i="38"/>
  <c r="B135" i="38"/>
  <c r="B136" i="38"/>
  <c r="B137" i="38"/>
  <c r="B138" i="38"/>
  <c r="B139" i="38"/>
  <c r="B140" i="38"/>
  <c r="B141" i="38"/>
  <c r="B142" i="38"/>
  <c r="B143" i="38"/>
  <c r="B144" i="38"/>
  <c r="B145" i="38"/>
  <c r="B146" i="38"/>
  <c r="B147" i="38"/>
  <c r="B148" i="38"/>
  <c r="B149" i="38"/>
  <c r="B150" i="38"/>
  <c r="B151" i="38"/>
  <c r="B152" i="38"/>
  <c r="B153" i="38"/>
  <c r="B154" i="38"/>
  <c r="B155" i="38"/>
  <c r="B156" i="38"/>
  <c r="B157" i="38"/>
  <c r="B158" i="38"/>
  <c r="B159" i="38"/>
  <c r="B160" i="38"/>
  <c r="B161" i="38"/>
  <c r="B162" i="38"/>
  <c r="B163" i="38"/>
  <c r="B164" i="38"/>
  <c r="B165" i="38"/>
  <c r="B166" i="38"/>
  <c r="B167" i="38"/>
  <c r="B168" i="38"/>
  <c r="B169" i="38"/>
  <c r="B170" i="38"/>
  <c r="B171" i="38"/>
  <c r="B172" i="38"/>
  <c r="B173" i="38"/>
  <c r="B174" i="38"/>
  <c r="B175" i="38"/>
  <c r="B176" i="38"/>
  <c r="B177" i="38"/>
  <c r="B178" i="38"/>
  <c r="B179" i="38"/>
  <c r="B180" i="38"/>
  <c r="B181" i="38"/>
  <c r="B182" i="38"/>
  <c r="B183" i="38"/>
  <c r="B184" i="38"/>
  <c r="B185" i="38"/>
  <c r="B186" i="38"/>
  <c r="B187" i="38"/>
  <c r="B188" i="38"/>
  <c r="B189" i="38"/>
  <c r="B190" i="38"/>
  <c r="B191" i="38"/>
  <c r="B192" i="38"/>
  <c r="B193" i="38"/>
  <c r="B194" i="38"/>
  <c r="B195" i="38"/>
  <c r="B196" i="38"/>
  <c r="B197" i="38"/>
  <c r="B198" i="38"/>
  <c r="B199" i="38"/>
  <c r="B200" i="38"/>
  <c r="B201" i="38"/>
  <c r="B202" i="38"/>
  <c r="B203" i="38"/>
  <c r="B204" i="38"/>
  <c r="B205" i="38"/>
  <c r="B206" i="38"/>
  <c r="B207" i="38"/>
  <c r="B208" i="38"/>
  <c r="B209" i="38"/>
  <c r="B210" i="38"/>
  <c r="B211" i="38"/>
  <c r="B212" i="38"/>
  <c r="B213" i="38"/>
  <c r="B214" i="38"/>
  <c r="B215" i="38"/>
  <c r="B216" i="38"/>
  <c r="B217" i="38"/>
  <c r="B218" i="38"/>
  <c r="B219" i="38"/>
  <c r="B220" i="38"/>
  <c r="B221" i="38"/>
  <c r="B222" i="38"/>
  <c r="B223" i="38"/>
  <c r="B224" i="38"/>
  <c r="B225" i="38"/>
  <c r="B226" i="38"/>
  <c r="B227" i="38"/>
  <c r="B228" i="38"/>
  <c r="B229" i="38"/>
  <c r="B230" i="38"/>
  <c r="B231" i="38"/>
  <c r="B232" i="38"/>
  <c r="B233" i="38"/>
  <c r="B234" i="38"/>
  <c r="B235" i="38"/>
  <c r="B236" i="38"/>
  <c r="B237" i="38"/>
  <c r="B238" i="38"/>
  <c r="B239" i="38"/>
  <c r="B240" i="38"/>
  <c r="B241" i="38"/>
  <c r="B242" i="38"/>
  <c r="B243" i="38"/>
  <c r="B244" i="38"/>
  <c r="B245" i="38"/>
  <c r="B246" i="38"/>
  <c r="B247" i="38"/>
  <c r="B248" i="38"/>
  <c r="B249" i="38"/>
  <c r="B250" i="38"/>
  <c r="B251" i="38"/>
  <c r="B252" i="38"/>
  <c r="B253" i="38"/>
  <c r="B254" i="38"/>
  <c r="B255" i="38"/>
  <c r="B256" i="38"/>
  <c r="B257" i="38"/>
  <c r="B258" i="38"/>
  <c r="B259" i="38"/>
  <c r="B260" i="38"/>
  <c r="B261" i="38"/>
  <c r="B262" i="38"/>
  <c r="B263" i="38"/>
  <c r="B264" i="38"/>
  <c r="B265" i="38"/>
  <c r="B266" i="38"/>
  <c r="B267" i="38"/>
  <c r="B268" i="38"/>
  <c r="B269" i="38"/>
  <c r="B270" i="38"/>
  <c r="B271" i="38"/>
  <c r="B272" i="38"/>
  <c r="B273" i="38"/>
  <c r="B274" i="38"/>
  <c r="B275" i="38"/>
  <c r="B276" i="38"/>
  <c r="B277" i="38"/>
  <c r="B278" i="38"/>
  <c r="B279" i="38"/>
  <c r="B280" i="38"/>
  <c r="B281" i="38"/>
  <c r="B282" i="38"/>
  <c r="B283" i="38"/>
  <c r="B284" i="38"/>
  <c r="B285" i="38"/>
  <c r="B286" i="38"/>
  <c r="B287" i="38"/>
  <c r="B288" i="38"/>
  <c r="B289" i="38"/>
  <c r="B290" i="38"/>
  <c r="B291" i="38"/>
  <c r="B292" i="38"/>
  <c r="B293" i="38"/>
  <c r="B294" i="38"/>
  <c r="B295" i="38"/>
  <c r="B296" i="38"/>
  <c r="B297" i="38"/>
  <c r="B298" i="38"/>
  <c r="B299" i="38"/>
  <c r="B300" i="38"/>
  <c r="B301" i="38"/>
  <c r="B302" i="38"/>
  <c r="B303" i="38"/>
  <c r="B304" i="38"/>
  <c r="B305" i="38"/>
  <c r="B306" i="38"/>
  <c r="B307" i="38"/>
  <c r="B308" i="38"/>
  <c r="B309" i="38"/>
  <c r="B310" i="38"/>
  <c r="B311" i="38"/>
  <c r="B312" i="38"/>
  <c r="B313" i="38"/>
  <c r="B314" i="38"/>
  <c r="B315" i="38"/>
  <c r="B316" i="38"/>
  <c r="B317" i="38"/>
  <c r="B318" i="38"/>
  <c r="B319" i="38"/>
  <c r="B320" i="38"/>
  <c r="B321" i="38"/>
  <c r="B322" i="38"/>
  <c r="B323" i="38"/>
  <c r="B324" i="38"/>
  <c r="B325" i="38"/>
  <c r="B326" i="38"/>
  <c r="B327" i="38"/>
  <c r="B328" i="38"/>
  <c r="B329" i="38"/>
  <c r="B330" i="38"/>
  <c r="B331" i="38"/>
  <c r="B332" i="38"/>
  <c r="B333" i="38"/>
  <c r="B334" i="38"/>
  <c r="B335" i="38"/>
  <c r="B336" i="38"/>
  <c r="B337" i="38"/>
  <c r="B338" i="38"/>
  <c r="B339" i="38"/>
  <c r="B340" i="38"/>
  <c r="B341" i="38"/>
  <c r="B342" i="38"/>
  <c r="B343" i="38"/>
  <c r="B344" i="38"/>
  <c r="B345" i="38"/>
  <c r="B346" i="38"/>
  <c r="B347" i="38"/>
  <c r="B348" i="38"/>
  <c r="B349" i="38"/>
  <c r="B350" i="38"/>
  <c r="B351" i="38"/>
  <c r="B352" i="38"/>
  <c r="B353" i="38"/>
  <c r="B354" i="38"/>
  <c r="B355" i="38"/>
  <c r="B356" i="38"/>
  <c r="B357" i="38"/>
  <c r="B358" i="38"/>
  <c r="B359" i="38"/>
  <c r="B360" i="38"/>
  <c r="B361" i="38"/>
  <c r="B362" i="38"/>
  <c r="B363" i="38"/>
  <c r="B364" i="38"/>
  <c r="B365" i="38"/>
  <c r="B366" i="38"/>
  <c r="B367" i="38"/>
  <c r="B368" i="38"/>
  <c r="B369" i="38"/>
  <c r="B370" i="38"/>
  <c r="B371" i="38"/>
  <c r="B372" i="38"/>
  <c r="B373" i="38"/>
  <c r="B374" i="38"/>
  <c r="B375" i="38"/>
  <c r="B376" i="38"/>
  <c r="B377" i="38"/>
  <c r="B378" i="38"/>
  <c r="B379" i="38"/>
  <c r="B380" i="38"/>
  <c r="B381" i="38"/>
  <c r="B382" i="38"/>
  <c r="B383" i="38"/>
  <c r="B384" i="38"/>
  <c r="B385" i="38"/>
  <c r="B386" i="38"/>
  <c r="B387" i="38"/>
  <c r="B388" i="38"/>
  <c r="B389" i="38"/>
  <c r="B390" i="38"/>
  <c r="B391" i="38"/>
  <c r="B392" i="38"/>
  <c r="B393" i="38"/>
  <c r="B394" i="38"/>
  <c r="B395" i="38"/>
  <c r="B396" i="38"/>
  <c r="B397" i="38"/>
  <c r="B398" i="38"/>
  <c r="B399" i="38"/>
  <c r="B400" i="38"/>
  <c r="B401" i="38"/>
  <c r="B402" i="38"/>
  <c r="B403" i="38"/>
  <c r="B404" i="38"/>
  <c r="B405" i="38"/>
  <c r="B406" i="38"/>
  <c r="B407" i="38"/>
  <c r="B408" i="38"/>
  <c r="B409" i="38"/>
  <c r="B410" i="38"/>
  <c r="E2268" i="8"/>
  <c r="E2269" i="8"/>
  <c r="E2270" i="8"/>
  <c r="E2271" i="8"/>
  <c r="E2272" i="8"/>
  <c r="E2273" i="8"/>
  <c r="H2268" i="8"/>
  <c r="H2269" i="8"/>
  <c r="H2270" i="8"/>
  <c r="H2271" i="8"/>
  <c r="H2272" i="8"/>
  <c r="H2273" i="8"/>
  <c r="I2268" i="8"/>
  <c r="I2269" i="8"/>
  <c r="I2270" i="8"/>
  <c r="I2271" i="8"/>
  <c r="I2272" i="8"/>
  <c r="I2273" i="8"/>
  <c r="K2268" i="8"/>
  <c r="K2269" i="8"/>
  <c r="K2270" i="8"/>
  <c r="K2271" i="8"/>
  <c r="K2272" i="8"/>
  <c r="K2273" i="8"/>
  <c r="L2268" i="8"/>
  <c r="L2269" i="8"/>
  <c r="L2270" i="8"/>
  <c r="L2271" i="8"/>
  <c r="L2272" i="8"/>
  <c r="L2273" i="8"/>
  <c r="H1749" i="21"/>
  <c r="H1750" i="21"/>
  <c r="H1751" i="21"/>
  <c r="H1752" i="21"/>
  <c r="H1753" i="21"/>
  <c r="H1754" i="21"/>
  <c r="B3498" i="12"/>
  <c r="E3498" i="12"/>
  <c r="F3498" i="12" s="1"/>
  <c r="G3498" i="12"/>
  <c r="J3498" i="12" s="1"/>
  <c r="H3498" i="12"/>
  <c r="K3498" i="12"/>
  <c r="L3498" i="12" s="1"/>
  <c r="B3502" i="12"/>
  <c r="E3502" i="12"/>
  <c r="F3502" i="12" s="1"/>
  <c r="G3502" i="12"/>
  <c r="J3502" i="12" s="1"/>
  <c r="H3502" i="12"/>
  <c r="K3502" i="12"/>
  <c r="L3502" i="12" s="1"/>
  <c r="B3499" i="12"/>
  <c r="E3499" i="12"/>
  <c r="F3499" i="12" s="1"/>
  <c r="G3499" i="12"/>
  <c r="J3499" i="12" s="1"/>
  <c r="H3499" i="12"/>
  <c r="K3499" i="12"/>
  <c r="L3499" i="12" s="1"/>
  <c r="B3507" i="12"/>
  <c r="E3507" i="12"/>
  <c r="F3507" i="12" s="1"/>
  <c r="G3507" i="12"/>
  <c r="J3507" i="12" s="1"/>
  <c r="H3507" i="12"/>
  <c r="K3507" i="12"/>
  <c r="L3507" i="12" s="1"/>
  <c r="B2452" i="2"/>
  <c r="C2452" i="2"/>
  <c r="D2452" i="2"/>
  <c r="B2451" i="2"/>
  <c r="C2451" i="2"/>
  <c r="D2451" i="2"/>
  <c r="B2450" i="2"/>
  <c r="C2450" i="2"/>
  <c r="D2450" i="2"/>
  <c r="B2449" i="2"/>
  <c r="C2449" i="2"/>
  <c r="D2449" i="2"/>
  <c r="B2448" i="2"/>
  <c r="C2448" i="2"/>
  <c r="D2448" i="2"/>
  <c r="B2447" i="2"/>
  <c r="C2447" i="2"/>
  <c r="D2447" i="2"/>
  <c r="B2446" i="2"/>
  <c r="C2446" i="2"/>
  <c r="D2446" i="2"/>
  <c r="B2445" i="2"/>
  <c r="C2445" i="2"/>
  <c r="D2445" i="2"/>
  <c r="B2444" i="2"/>
  <c r="C2444" i="2"/>
  <c r="D2444" i="2"/>
  <c r="B2443" i="2"/>
  <c r="C2443" i="2"/>
  <c r="D2443" i="2"/>
  <c r="B2442" i="2"/>
  <c r="C2442" i="2"/>
  <c r="D2442" i="2"/>
  <c r="B2441" i="2"/>
  <c r="C2441" i="2"/>
  <c r="D2441" i="2"/>
  <c r="B2440" i="2"/>
  <c r="C2440" i="2"/>
  <c r="D2440" i="2"/>
  <c r="B2439" i="2"/>
  <c r="C2439" i="2"/>
  <c r="D2439" i="2"/>
  <c r="B2438" i="2"/>
  <c r="C2438" i="2"/>
  <c r="D2438" i="2"/>
  <c r="B2437" i="2"/>
  <c r="C2437" i="2"/>
  <c r="D2437" i="2"/>
  <c r="B2436" i="2"/>
  <c r="C2436" i="2"/>
  <c r="D2436" i="2"/>
  <c r="B2435" i="2"/>
  <c r="C2435" i="2"/>
  <c r="D2435" i="2"/>
  <c r="B2434" i="2"/>
  <c r="C2434" i="2"/>
  <c r="D2434" i="2"/>
  <c r="B2433" i="2"/>
  <c r="C2433" i="2"/>
  <c r="D2433" i="2"/>
  <c r="B2432" i="2"/>
  <c r="C2432" i="2"/>
  <c r="D2432" i="2"/>
  <c r="B2431" i="2"/>
  <c r="C2431" i="2"/>
  <c r="D2431" i="2"/>
  <c r="B2430" i="2"/>
  <c r="C2430" i="2"/>
  <c r="D2430" i="2"/>
  <c r="B2429" i="2"/>
  <c r="C2429" i="2"/>
  <c r="D2429" i="2"/>
  <c r="B2428" i="2"/>
  <c r="C2428" i="2"/>
  <c r="D2428" i="2"/>
  <c r="B2427" i="2"/>
  <c r="C2427" i="2"/>
  <c r="D2427" i="2"/>
  <c r="B2426" i="2"/>
  <c r="C2426" i="2"/>
  <c r="D2426" i="2"/>
  <c r="B2425" i="2"/>
  <c r="C2425" i="2"/>
  <c r="D2425" i="2"/>
  <c r="B2424" i="2"/>
  <c r="C2424" i="2"/>
  <c r="D2424" i="2"/>
  <c r="B3470" i="12"/>
  <c r="E3470" i="12"/>
  <c r="F3470" i="12" s="1"/>
  <c r="G3470" i="12"/>
  <c r="J3470" i="12" s="1"/>
  <c r="H3470" i="12"/>
  <c r="K3470" i="12"/>
  <c r="L3470" i="12" s="1"/>
  <c r="B3478" i="12"/>
  <c r="E3478" i="12"/>
  <c r="F3478" i="12" s="1"/>
  <c r="G3478" i="12"/>
  <c r="J3478" i="12" s="1"/>
  <c r="H3478" i="12"/>
  <c r="K3478" i="12"/>
  <c r="L3478" i="12" s="1"/>
  <c r="E2267" i="8"/>
  <c r="H2267" i="8"/>
  <c r="I2267" i="8"/>
  <c r="K2267" i="8"/>
  <c r="L2267" i="8"/>
  <c r="H1748" i="21"/>
  <c r="B54" i="30"/>
  <c r="B53" i="30"/>
  <c r="B5" i="30"/>
  <c r="B51" i="30"/>
  <c r="B69" i="7"/>
  <c r="B68" i="7"/>
  <c r="B2423" i="2"/>
  <c r="C2423" i="2"/>
  <c r="D2423" i="2"/>
  <c r="B2422" i="2"/>
  <c r="C2422" i="2"/>
  <c r="D2422" i="2"/>
  <c r="B2421" i="2"/>
  <c r="C2421" i="2"/>
  <c r="D2421" i="2"/>
  <c r="B2420" i="2"/>
  <c r="C2420" i="2"/>
  <c r="D2420" i="2"/>
  <c r="B2419" i="2"/>
  <c r="C2419" i="2"/>
  <c r="D2419" i="2"/>
  <c r="B2418" i="2"/>
  <c r="C2418" i="2"/>
  <c r="D2418" i="2"/>
  <c r="B2417" i="2"/>
  <c r="C2417" i="2"/>
  <c r="D2417" i="2"/>
  <c r="B2416" i="2"/>
  <c r="C2416" i="2"/>
  <c r="D2416" i="2"/>
  <c r="B2415" i="2"/>
  <c r="C2415" i="2"/>
  <c r="D2415" i="2"/>
  <c r="B2414" i="2"/>
  <c r="C2414" i="2"/>
  <c r="D2414" i="2"/>
  <c r="B2413" i="2"/>
  <c r="C2413" i="2"/>
  <c r="D2413" i="2"/>
  <c r="B2412" i="2"/>
  <c r="C2412" i="2"/>
  <c r="D2412" i="2"/>
  <c r="B2411" i="2"/>
  <c r="C2411" i="2"/>
  <c r="D2411" i="2"/>
  <c r="B2410" i="2"/>
  <c r="C2410" i="2"/>
  <c r="D2410" i="2"/>
  <c r="B2409" i="2"/>
  <c r="C2409" i="2"/>
  <c r="D2409" i="2"/>
  <c r="B2408" i="2"/>
  <c r="C2408" i="2"/>
  <c r="D2408" i="2"/>
  <c r="B2407" i="2"/>
  <c r="C2407" i="2"/>
  <c r="D2407" i="2"/>
  <c r="B2406" i="2"/>
  <c r="C2406" i="2"/>
  <c r="D2406" i="2"/>
  <c r="B2405" i="2"/>
  <c r="C2405" i="2"/>
  <c r="D2405" i="2"/>
  <c r="B2404" i="2"/>
  <c r="C2404" i="2"/>
  <c r="D2404" i="2"/>
  <c r="B2403" i="2"/>
  <c r="C2403" i="2"/>
  <c r="D2403" i="2"/>
  <c r="B2402" i="2"/>
  <c r="C2402" i="2"/>
  <c r="D2402" i="2"/>
  <c r="B2401" i="2"/>
  <c r="C2401" i="2"/>
  <c r="D2401" i="2"/>
  <c r="B2400" i="2"/>
  <c r="C2400" i="2"/>
  <c r="D2400" i="2"/>
  <c r="B2399" i="2"/>
  <c r="C2399" i="2"/>
  <c r="D2399" i="2"/>
  <c r="B2398" i="2"/>
  <c r="C2398" i="2"/>
  <c r="D2398" i="2"/>
  <c r="B2397" i="2"/>
  <c r="C2397" i="2"/>
  <c r="D2397" i="2"/>
  <c r="B2396" i="2"/>
  <c r="C2396" i="2"/>
  <c r="D2396" i="2"/>
  <c r="B2395" i="2"/>
  <c r="C2395" i="2"/>
  <c r="D2395" i="2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H2237" i="8"/>
  <c r="H2238" i="8"/>
  <c r="H2239" i="8"/>
  <c r="H2240" i="8"/>
  <c r="H2241" i="8"/>
  <c r="H2242" i="8"/>
  <c r="H2243" i="8"/>
  <c r="H2244" i="8"/>
  <c r="H2245" i="8"/>
  <c r="H2246" i="8"/>
  <c r="H2247" i="8"/>
  <c r="H2248" i="8"/>
  <c r="H2249" i="8"/>
  <c r="H2250" i="8"/>
  <c r="H2251" i="8"/>
  <c r="H2252" i="8"/>
  <c r="H2253" i="8"/>
  <c r="H2254" i="8"/>
  <c r="H2255" i="8"/>
  <c r="H2256" i="8"/>
  <c r="H2257" i="8"/>
  <c r="H2258" i="8"/>
  <c r="H2259" i="8"/>
  <c r="H2260" i="8"/>
  <c r="H2261" i="8"/>
  <c r="H2262" i="8"/>
  <c r="H2263" i="8"/>
  <c r="H2264" i="8"/>
  <c r="H2265" i="8"/>
  <c r="H2266" i="8"/>
  <c r="I2237" i="8"/>
  <c r="I2238" i="8"/>
  <c r="I2239" i="8"/>
  <c r="I2240" i="8"/>
  <c r="I2241" i="8"/>
  <c r="I2242" i="8"/>
  <c r="I2243" i="8"/>
  <c r="I2244" i="8"/>
  <c r="I2245" i="8"/>
  <c r="I2246" i="8"/>
  <c r="I2247" i="8"/>
  <c r="I2248" i="8"/>
  <c r="I2249" i="8"/>
  <c r="I2250" i="8"/>
  <c r="I2251" i="8"/>
  <c r="I2252" i="8"/>
  <c r="I2253" i="8"/>
  <c r="I2254" i="8"/>
  <c r="I2255" i="8"/>
  <c r="I2256" i="8"/>
  <c r="I2257" i="8"/>
  <c r="I2258" i="8"/>
  <c r="I2259" i="8"/>
  <c r="I2260" i="8"/>
  <c r="I2261" i="8"/>
  <c r="I2262" i="8"/>
  <c r="I2263" i="8"/>
  <c r="I2264" i="8"/>
  <c r="I2265" i="8"/>
  <c r="I2266" i="8"/>
  <c r="K2237" i="8"/>
  <c r="K2238" i="8"/>
  <c r="K2239" i="8"/>
  <c r="K2240" i="8"/>
  <c r="K2241" i="8"/>
  <c r="K2242" i="8"/>
  <c r="K2243" i="8"/>
  <c r="K2244" i="8"/>
  <c r="K2245" i="8"/>
  <c r="K2246" i="8"/>
  <c r="K2247" i="8"/>
  <c r="K2248" i="8"/>
  <c r="K2249" i="8"/>
  <c r="K2250" i="8"/>
  <c r="K2251" i="8"/>
  <c r="K2252" i="8"/>
  <c r="K2253" i="8"/>
  <c r="K2254" i="8"/>
  <c r="K2255" i="8"/>
  <c r="K2256" i="8"/>
  <c r="K2257" i="8"/>
  <c r="K2258" i="8"/>
  <c r="K2259" i="8"/>
  <c r="K2260" i="8"/>
  <c r="K2261" i="8"/>
  <c r="K2262" i="8"/>
  <c r="K2263" i="8"/>
  <c r="K2264" i="8"/>
  <c r="K2265" i="8"/>
  <c r="K226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H1718" i="21"/>
  <c r="H1719" i="21"/>
  <c r="H1720" i="21"/>
  <c r="H1721" i="21"/>
  <c r="H1722" i="21"/>
  <c r="H1723" i="21"/>
  <c r="H1724" i="21"/>
  <c r="H1725" i="21"/>
  <c r="H1726" i="21"/>
  <c r="H1727" i="21"/>
  <c r="H1728" i="21"/>
  <c r="H1729" i="21"/>
  <c r="H1730" i="21"/>
  <c r="H1731" i="21"/>
  <c r="H1732" i="21"/>
  <c r="H1733" i="21"/>
  <c r="H1734" i="21"/>
  <c r="H1735" i="21"/>
  <c r="H1736" i="21"/>
  <c r="H1737" i="21"/>
  <c r="H1738" i="21"/>
  <c r="H1739" i="21"/>
  <c r="H1740" i="21"/>
  <c r="H1741" i="21"/>
  <c r="H1742" i="21"/>
  <c r="H1743" i="21"/>
  <c r="H1744" i="21"/>
  <c r="H1745" i="21"/>
  <c r="H1746" i="21"/>
  <c r="H1747" i="21"/>
  <c r="D2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B2" i="37"/>
  <c r="B3" i="37"/>
  <c r="B4" i="37"/>
  <c r="B5" i="37"/>
  <c r="B6" i="37"/>
  <c r="B7" i="37"/>
  <c r="B8" i="37"/>
  <c r="B9" i="37"/>
  <c r="B10" i="37"/>
  <c r="B11" i="37"/>
  <c r="B12" i="37"/>
  <c r="B13" i="37"/>
  <c r="B14" i="37"/>
  <c r="B15" i="37"/>
  <c r="B16" i="37"/>
  <c r="B17" i="37"/>
  <c r="B18" i="37"/>
  <c r="B19" i="37"/>
  <c r="B20" i="37"/>
  <c r="B21" i="37"/>
  <c r="B22" i="37"/>
  <c r="B23" i="37"/>
  <c r="B24" i="37"/>
  <c r="B25" i="37"/>
  <c r="B26" i="37"/>
  <c r="B27" i="37"/>
  <c r="B28" i="37"/>
  <c r="B29" i="37"/>
  <c r="B30" i="37"/>
  <c r="B31" i="37"/>
  <c r="B32" i="37"/>
  <c r="B33" i="37"/>
  <c r="B34" i="37"/>
  <c r="B35" i="37"/>
  <c r="B36" i="37"/>
  <c r="B37" i="37"/>
  <c r="B38" i="37"/>
  <c r="B39" i="37"/>
  <c r="B40" i="37"/>
  <c r="B41" i="37"/>
  <c r="B42" i="37"/>
  <c r="B43" i="37"/>
  <c r="B44" i="37"/>
  <c r="B45" i="37"/>
  <c r="B46" i="37"/>
  <c r="B47" i="37"/>
  <c r="B48" i="37"/>
  <c r="B49" i="37"/>
  <c r="B50" i="37"/>
  <c r="B51" i="37"/>
  <c r="B52" i="37"/>
  <c r="B53" i="37"/>
  <c r="B54" i="37"/>
  <c r="B55" i="37"/>
  <c r="B56" i="37"/>
  <c r="B57" i="37"/>
  <c r="B58" i="37"/>
  <c r="B59" i="37"/>
  <c r="B60" i="37"/>
  <c r="B61" i="37"/>
  <c r="B62" i="37"/>
  <c r="B63" i="37"/>
  <c r="B64" i="37"/>
  <c r="E2171" i="8"/>
  <c r="H2171" i="8"/>
  <c r="I2171" i="8"/>
  <c r="K2171" i="8"/>
  <c r="L2171" i="8"/>
  <c r="B2394" i="2"/>
  <c r="C2394" i="2"/>
  <c r="D2394" i="2"/>
  <c r="B2393" i="2"/>
  <c r="C2393" i="2"/>
  <c r="D2393" i="2"/>
  <c r="B2392" i="2"/>
  <c r="C2392" i="2"/>
  <c r="D2392" i="2"/>
  <c r="B2391" i="2"/>
  <c r="C2391" i="2"/>
  <c r="D2391" i="2"/>
  <c r="B2390" i="2"/>
  <c r="C2390" i="2"/>
  <c r="D2390" i="2"/>
  <c r="B2389" i="2"/>
  <c r="C2389" i="2"/>
  <c r="D2389" i="2"/>
  <c r="B2388" i="2"/>
  <c r="C2388" i="2"/>
  <c r="D2388" i="2"/>
  <c r="B2387" i="2"/>
  <c r="C2387" i="2"/>
  <c r="D2387" i="2"/>
  <c r="B2386" i="2"/>
  <c r="C2386" i="2"/>
  <c r="D2386" i="2"/>
  <c r="B2385" i="2"/>
  <c r="C2385" i="2"/>
  <c r="D2385" i="2"/>
  <c r="B2384" i="2"/>
  <c r="C2384" i="2"/>
  <c r="D2384" i="2"/>
  <c r="B2383" i="2"/>
  <c r="C2383" i="2"/>
  <c r="D2383" i="2"/>
  <c r="B2382" i="2"/>
  <c r="C2382" i="2"/>
  <c r="D2382" i="2"/>
  <c r="B2381" i="2"/>
  <c r="C2381" i="2"/>
  <c r="D2381" i="2"/>
  <c r="B2380" i="2"/>
  <c r="C2380" i="2"/>
  <c r="D2380" i="2"/>
  <c r="B2379" i="2"/>
  <c r="C2379" i="2"/>
  <c r="D2379" i="2"/>
  <c r="B2378" i="2"/>
  <c r="C2378" i="2"/>
  <c r="D2378" i="2"/>
  <c r="B2377" i="2"/>
  <c r="C2377" i="2"/>
  <c r="D2377" i="2"/>
  <c r="B2376" i="2"/>
  <c r="C2376" i="2"/>
  <c r="D2376" i="2"/>
  <c r="B2375" i="2"/>
  <c r="C2375" i="2"/>
  <c r="D2375" i="2"/>
  <c r="B2374" i="2"/>
  <c r="C2374" i="2"/>
  <c r="D2374" i="2"/>
  <c r="B2373" i="2"/>
  <c r="C2373" i="2"/>
  <c r="D2373" i="2"/>
  <c r="B2372" i="2"/>
  <c r="C2372" i="2"/>
  <c r="D2372" i="2"/>
  <c r="B2371" i="2"/>
  <c r="C2371" i="2"/>
  <c r="D2371" i="2"/>
  <c r="B2370" i="2"/>
  <c r="C2370" i="2"/>
  <c r="D2370" i="2"/>
  <c r="B2369" i="2"/>
  <c r="C2369" i="2"/>
  <c r="D2369" i="2"/>
  <c r="B2368" i="2"/>
  <c r="C2368" i="2"/>
  <c r="D2368" i="2"/>
  <c r="B2367" i="2"/>
  <c r="C2367" i="2"/>
  <c r="D2367" i="2"/>
  <c r="B2366" i="2"/>
  <c r="C2366" i="2"/>
  <c r="D2366" i="2"/>
  <c r="B2365" i="2"/>
  <c r="C2365" i="2"/>
  <c r="D2365" i="2"/>
  <c r="B2364" i="2"/>
  <c r="C2364" i="2"/>
  <c r="D2364" i="2"/>
  <c r="B2363" i="2"/>
  <c r="C2363" i="2"/>
  <c r="D2363" i="2"/>
  <c r="B2362" i="2"/>
  <c r="C2362" i="2"/>
  <c r="D2362" i="2"/>
  <c r="B2361" i="2"/>
  <c r="C2361" i="2"/>
  <c r="D2361" i="2"/>
  <c r="B2360" i="2"/>
  <c r="C2360" i="2"/>
  <c r="D2360" i="2"/>
  <c r="B2359" i="2"/>
  <c r="C2359" i="2"/>
  <c r="D2359" i="2"/>
  <c r="B2358" i="2"/>
  <c r="C2358" i="2"/>
  <c r="D2358" i="2"/>
  <c r="B2357" i="2"/>
  <c r="C2357" i="2"/>
  <c r="D2357" i="2"/>
  <c r="H1717" i="21"/>
  <c r="B3395" i="12"/>
  <c r="E3395" i="12"/>
  <c r="F3395" i="12" s="1"/>
  <c r="G3395" i="12"/>
  <c r="J3395" i="12" s="1"/>
  <c r="H3395" i="12"/>
  <c r="K3395" i="12"/>
  <c r="L3395" i="12" s="1"/>
  <c r="B3398" i="12"/>
  <c r="E3398" i="12"/>
  <c r="F3398" i="12" s="1"/>
  <c r="G3398" i="12"/>
  <c r="J3398" i="12" s="1"/>
  <c r="H3398" i="12"/>
  <c r="K3398" i="12"/>
  <c r="L3398" i="12" s="1"/>
  <c r="B3353" i="12"/>
  <c r="E3353" i="12"/>
  <c r="F3353" i="12" s="1"/>
  <c r="G3353" i="12"/>
  <c r="J3353" i="12" s="1"/>
  <c r="H3353" i="12"/>
  <c r="K3353" i="12"/>
  <c r="L3353" i="12" s="1"/>
  <c r="B3360" i="12"/>
  <c r="E3360" i="12"/>
  <c r="F3360" i="12" s="1"/>
  <c r="G3360" i="12"/>
  <c r="J3360" i="12" s="1"/>
  <c r="H3360" i="12"/>
  <c r="K3360" i="12"/>
  <c r="L3360" i="12" s="1"/>
  <c r="B2356" i="2"/>
  <c r="C2356" i="2"/>
  <c r="D2356" i="2"/>
  <c r="B2355" i="2"/>
  <c r="C2355" i="2"/>
  <c r="D2355" i="2"/>
  <c r="B2354" i="2"/>
  <c r="C2354" i="2"/>
  <c r="D2354" i="2"/>
  <c r="B2353" i="2"/>
  <c r="C2353" i="2"/>
  <c r="D2353" i="2"/>
  <c r="B2352" i="2"/>
  <c r="C2352" i="2"/>
  <c r="D2352" i="2"/>
  <c r="B2351" i="2"/>
  <c r="C2351" i="2"/>
  <c r="D2351" i="2"/>
  <c r="B2350" i="2"/>
  <c r="C2350" i="2"/>
  <c r="D2350" i="2"/>
  <c r="B2349" i="2"/>
  <c r="C2349" i="2"/>
  <c r="D2349" i="2"/>
  <c r="B2348" i="2"/>
  <c r="C2348" i="2"/>
  <c r="D2348" i="2"/>
  <c r="B2347" i="2"/>
  <c r="C2347" i="2"/>
  <c r="D2347" i="2"/>
  <c r="B2346" i="2"/>
  <c r="C2346" i="2"/>
  <c r="D2346" i="2"/>
  <c r="B2345" i="2"/>
  <c r="C2345" i="2"/>
  <c r="D2345" i="2"/>
  <c r="B2344" i="2"/>
  <c r="C2344" i="2"/>
  <c r="D2344" i="2"/>
  <c r="B2343" i="2"/>
  <c r="C2343" i="2"/>
  <c r="D2343" i="2"/>
  <c r="B2342" i="2"/>
  <c r="C2342" i="2"/>
  <c r="D2342" i="2"/>
  <c r="B2341" i="2"/>
  <c r="C2341" i="2"/>
  <c r="D2341" i="2"/>
  <c r="B2340" i="2"/>
  <c r="C2340" i="2"/>
  <c r="D2340" i="2"/>
  <c r="B2339" i="2"/>
  <c r="C2339" i="2"/>
  <c r="D2339" i="2"/>
  <c r="B2338" i="2"/>
  <c r="C2338" i="2"/>
  <c r="D2338" i="2"/>
  <c r="B2337" i="2"/>
  <c r="C2337" i="2"/>
  <c r="D2337" i="2"/>
  <c r="B2336" i="2"/>
  <c r="C2336" i="2"/>
  <c r="D2336" i="2"/>
  <c r="B2335" i="2"/>
  <c r="C2335" i="2"/>
  <c r="D2335" i="2"/>
  <c r="B2334" i="2"/>
  <c r="C2334" i="2"/>
  <c r="D2334" i="2"/>
  <c r="B2333" i="2"/>
  <c r="C2333" i="2"/>
  <c r="D2333" i="2"/>
  <c r="B2332" i="2"/>
  <c r="C2332" i="2"/>
  <c r="D2332" i="2"/>
  <c r="B2331" i="2"/>
  <c r="C2331" i="2"/>
  <c r="D2331" i="2"/>
  <c r="B2330" i="2"/>
  <c r="C2330" i="2"/>
  <c r="D2330" i="2"/>
  <c r="B2329" i="2"/>
  <c r="C2329" i="2"/>
  <c r="D2329" i="2"/>
  <c r="B2328" i="2"/>
  <c r="C2328" i="2"/>
  <c r="D2328" i="2"/>
  <c r="B2327" i="2"/>
  <c r="C2327" i="2"/>
  <c r="D2327" i="2"/>
  <c r="B2326" i="2"/>
  <c r="C2326" i="2"/>
  <c r="D2326" i="2"/>
  <c r="B2325" i="2"/>
  <c r="C2325" i="2"/>
  <c r="D2325" i="2"/>
  <c r="B2324" i="2"/>
  <c r="C2324" i="2"/>
  <c r="D2324" i="2"/>
  <c r="B2323" i="2"/>
  <c r="C2323" i="2"/>
  <c r="D2323" i="2"/>
  <c r="B2322" i="2"/>
  <c r="C2322" i="2"/>
  <c r="D2322" i="2"/>
  <c r="B2321" i="2"/>
  <c r="C2321" i="2"/>
  <c r="D2321" i="2"/>
  <c r="B2320" i="2"/>
  <c r="C2320" i="2"/>
  <c r="D2320" i="2"/>
  <c r="B2319" i="2"/>
  <c r="C2319" i="2"/>
  <c r="D2319" i="2"/>
  <c r="B2318" i="2"/>
  <c r="C2318" i="2"/>
  <c r="D2318" i="2"/>
  <c r="B2317" i="2"/>
  <c r="C2317" i="2"/>
  <c r="D2317" i="2"/>
  <c r="B2316" i="2"/>
  <c r="C2316" i="2"/>
  <c r="D2316" i="2"/>
  <c r="B2315" i="2"/>
  <c r="C2315" i="2"/>
  <c r="D2315" i="2"/>
  <c r="B2314" i="2"/>
  <c r="C2314" i="2"/>
  <c r="D2314" i="2"/>
  <c r="B2313" i="2"/>
  <c r="C2313" i="2"/>
  <c r="D2313" i="2"/>
  <c r="B2312" i="2"/>
  <c r="C2312" i="2"/>
  <c r="D2312" i="2"/>
  <c r="B2311" i="2"/>
  <c r="C2311" i="2"/>
  <c r="D2311" i="2"/>
  <c r="B2310" i="2"/>
  <c r="C2310" i="2"/>
  <c r="D2310" i="2"/>
  <c r="B2309" i="2"/>
  <c r="C2309" i="2"/>
  <c r="D2309" i="2"/>
  <c r="B2308" i="2"/>
  <c r="C2308" i="2"/>
  <c r="D2308" i="2"/>
  <c r="B2307" i="2"/>
  <c r="C2307" i="2"/>
  <c r="D2307" i="2"/>
  <c r="B2306" i="2"/>
  <c r="C2306" i="2"/>
  <c r="D2306" i="2"/>
  <c r="B2305" i="2"/>
  <c r="C2305" i="2"/>
  <c r="D2305" i="2"/>
  <c r="B2304" i="2"/>
  <c r="C2304" i="2"/>
  <c r="D2304" i="2"/>
  <c r="B2303" i="2"/>
  <c r="C2303" i="2"/>
  <c r="D2303" i="2"/>
  <c r="B2302" i="2"/>
  <c r="C2302" i="2"/>
  <c r="D2302" i="2"/>
  <c r="B2301" i="2"/>
  <c r="C2301" i="2"/>
  <c r="D2301" i="2"/>
  <c r="B2300" i="2"/>
  <c r="C2300" i="2"/>
  <c r="D2300" i="2"/>
  <c r="B2299" i="2"/>
  <c r="C2299" i="2"/>
  <c r="D2299" i="2"/>
  <c r="B2298" i="2"/>
  <c r="C2298" i="2"/>
  <c r="D2298" i="2"/>
  <c r="B2297" i="2"/>
  <c r="C2297" i="2"/>
  <c r="D2297" i="2"/>
  <c r="B2296" i="2"/>
  <c r="C2296" i="2"/>
  <c r="D2296" i="2"/>
  <c r="B2295" i="2"/>
  <c r="C2295" i="2"/>
  <c r="D2295" i="2"/>
  <c r="B50" i="30"/>
  <c r="H3318" i="12"/>
  <c r="C41" i="23"/>
  <c r="C40" i="23"/>
  <c r="C39" i="23"/>
  <c r="B2294" i="2"/>
  <c r="C2294" i="2"/>
  <c r="D2294" i="2"/>
  <c r="B2293" i="2"/>
  <c r="C2293" i="2"/>
  <c r="D2293" i="2"/>
  <c r="B2292" i="2"/>
  <c r="C2292" i="2"/>
  <c r="D2292" i="2"/>
  <c r="B8" i="12"/>
  <c r="E2233" i="8"/>
  <c r="E2234" i="8"/>
  <c r="E2230" i="8"/>
  <c r="H2233" i="8"/>
  <c r="H2234" i="8"/>
  <c r="H2230" i="8"/>
  <c r="I2233" i="8"/>
  <c r="I2234" i="8"/>
  <c r="I2230" i="8"/>
  <c r="K2233" i="8"/>
  <c r="K2234" i="8"/>
  <c r="K2230" i="8"/>
  <c r="L2233" i="8"/>
  <c r="L2234" i="8"/>
  <c r="L2230" i="8"/>
  <c r="B2291" i="2"/>
  <c r="C2291" i="2"/>
  <c r="D2291" i="2"/>
  <c r="B2290" i="2"/>
  <c r="C2290" i="2"/>
  <c r="D2290" i="2"/>
  <c r="B2289" i="2"/>
  <c r="C2289" i="2"/>
  <c r="D2289" i="2"/>
  <c r="B2288" i="2"/>
  <c r="C2288" i="2"/>
  <c r="D2288" i="2"/>
  <c r="B2287" i="2"/>
  <c r="C2287" i="2"/>
  <c r="D2287" i="2"/>
  <c r="B2286" i="2"/>
  <c r="C2286" i="2"/>
  <c r="D2286" i="2"/>
  <c r="B2285" i="2"/>
  <c r="C2285" i="2"/>
  <c r="D2285" i="2"/>
  <c r="B2284" i="2"/>
  <c r="C2284" i="2"/>
  <c r="D2284" i="2"/>
  <c r="B2283" i="2"/>
  <c r="C2283" i="2"/>
  <c r="D2283" i="2"/>
  <c r="B30" i="7"/>
  <c r="E2130" i="8"/>
  <c r="H2130" i="8"/>
  <c r="I2130" i="8"/>
  <c r="K2130" i="8"/>
  <c r="L2130" i="8"/>
  <c r="B2282" i="2"/>
  <c r="C2282" i="2"/>
  <c r="D2282" i="2"/>
  <c r="B2281" i="2"/>
  <c r="C2281" i="2"/>
  <c r="D2281" i="2"/>
  <c r="B2280" i="2"/>
  <c r="C2280" i="2"/>
  <c r="D2280" i="2"/>
  <c r="B2279" i="2"/>
  <c r="C2279" i="2"/>
  <c r="D2279" i="2"/>
  <c r="B2278" i="2"/>
  <c r="C2278" i="2"/>
  <c r="D2278" i="2"/>
  <c r="B2277" i="2"/>
  <c r="C2277" i="2"/>
  <c r="D2277" i="2"/>
  <c r="B2276" i="2"/>
  <c r="C2276" i="2"/>
  <c r="D2276" i="2"/>
  <c r="B2275" i="2"/>
  <c r="C2275" i="2"/>
  <c r="D2275" i="2"/>
  <c r="B2274" i="2"/>
  <c r="C2274" i="2"/>
  <c r="D2274" i="2"/>
  <c r="B2273" i="2"/>
  <c r="C2273" i="2"/>
  <c r="D2273" i="2"/>
  <c r="B2272" i="2"/>
  <c r="C2272" i="2"/>
  <c r="D2272" i="2"/>
  <c r="B2271" i="2"/>
  <c r="C2271" i="2"/>
  <c r="D2271" i="2"/>
  <c r="B2270" i="2"/>
  <c r="C2270" i="2"/>
  <c r="D2270" i="2"/>
  <c r="B2269" i="2"/>
  <c r="C2269" i="2"/>
  <c r="D2269" i="2"/>
  <c r="B2268" i="2"/>
  <c r="C2268" i="2"/>
  <c r="D2268" i="2"/>
  <c r="B2267" i="2"/>
  <c r="C2267" i="2"/>
  <c r="D2267" i="2"/>
  <c r="B2266" i="2"/>
  <c r="C2266" i="2"/>
  <c r="D2266" i="2"/>
  <c r="B2265" i="2"/>
  <c r="C2265" i="2"/>
  <c r="D2265" i="2"/>
  <c r="B2264" i="2"/>
  <c r="C2264" i="2"/>
  <c r="D2264" i="2"/>
  <c r="B2263" i="2"/>
  <c r="C2263" i="2"/>
  <c r="D2263" i="2"/>
  <c r="B2262" i="2"/>
  <c r="C2262" i="2"/>
  <c r="D2262" i="2"/>
  <c r="B2261" i="2"/>
  <c r="C2261" i="2"/>
  <c r="D2261" i="2"/>
  <c r="B2260" i="2"/>
  <c r="C2260" i="2"/>
  <c r="D2260" i="2"/>
  <c r="B2259" i="2"/>
  <c r="C2259" i="2"/>
  <c r="D2259" i="2"/>
  <c r="B2258" i="2"/>
  <c r="C2258" i="2"/>
  <c r="D2258" i="2"/>
  <c r="B2257" i="2"/>
  <c r="C2257" i="2"/>
  <c r="D2257" i="2"/>
  <c r="B2256" i="2"/>
  <c r="C2256" i="2"/>
  <c r="D2256" i="2"/>
  <c r="B2255" i="2"/>
  <c r="C2255" i="2"/>
  <c r="D2255" i="2"/>
  <c r="B2254" i="2"/>
  <c r="C2254" i="2"/>
  <c r="D2254" i="2"/>
  <c r="B2253" i="2"/>
  <c r="C2253" i="2"/>
  <c r="D2253" i="2"/>
  <c r="B2252" i="2"/>
  <c r="C2252" i="2"/>
  <c r="D2252" i="2"/>
  <c r="B2251" i="2"/>
  <c r="C2251" i="2"/>
  <c r="D2251" i="2"/>
  <c r="B2250" i="2"/>
  <c r="C2250" i="2"/>
  <c r="D2250" i="2"/>
  <c r="B2249" i="2"/>
  <c r="C2249" i="2"/>
  <c r="D2249" i="2"/>
  <c r="B2248" i="2"/>
  <c r="C2248" i="2"/>
  <c r="D2248" i="2"/>
  <c r="B2247" i="2"/>
  <c r="C2247" i="2"/>
  <c r="D2247" i="2"/>
  <c r="B2246" i="2"/>
  <c r="C2246" i="2"/>
  <c r="D2246" i="2"/>
  <c r="B2245" i="2"/>
  <c r="C2245" i="2"/>
  <c r="D2245" i="2"/>
  <c r="B2244" i="2"/>
  <c r="C2244" i="2"/>
  <c r="D2244" i="2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" i="23"/>
  <c r="B3242" i="12"/>
  <c r="H1713" i="21"/>
  <c r="H1714" i="21"/>
  <c r="H1715" i="21"/>
  <c r="H1716" i="2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C2" i="2"/>
  <c r="B2243" i="2"/>
  <c r="B2242" i="2"/>
  <c r="B2241" i="2"/>
  <c r="B2240" i="2"/>
  <c r="B2239" i="2"/>
  <c r="B2238" i="2"/>
  <c r="B2237" i="2"/>
  <c r="B2236" i="2"/>
  <c r="B2235" i="2"/>
  <c r="B2234" i="2"/>
  <c r="B67" i="7"/>
  <c r="B66" i="7"/>
  <c r="E2296" i="8"/>
  <c r="E131" i="7" s="1"/>
  <c r="E2306" i="8"/>
  <c r="E132" i="7" s="1"/>
  <c r="E2307" i="8"/>
  <c r="E2317" i="8"/>
  <c r="H2296" i="8"/>
  <c r="H2306" i="8"/>
  <c r="H2307" i="8"/>
  <c r="H2317" i="8"/>
  <c r="I2296" i="8"/>
  <c r="I2306" i="8"/>
  <c r="I2307" i="8"/>
  <c r="I2317" i="8"/>
  <c r="K2296" i="8"/>
  <c r="K2306" i="8"/>
  <c r="K2307" i="8"/>
  <c r="K2317" i="8"/>
  <c r="L2296" i="8"/>
  <c r="L2306" i="8"/>
  <c r="L2307" i="8"/>
  <c r="L2317" i="8"/>
  <c r="H1709" i="21"/>
  <c r="H1710" i="21"/>
  <c r="H1711" i="21"/>
  <c r="H1712" i="21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49" i="30"/>
  <c r="B48" i="30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H2175" i="8"/>
  <c r="H2176" i="8"/>
  <c r="H2177" i="8"/>
  <c r="H2178" i="8"/>
  <c r="H2179" i="8"/>
  <c r="H2180" i="8"/>
  <c r="H2181" i="8"/>
  <c r="H2182" i="8"/>
  <c r="H2183" i="8"/>
  <c r="H2184" i="8"/>
  <c r="H2185" i="8"/>
  <c r="H2186" i="8"/>
  <c r="H2187" i="8"/>
  <c r="H2188" i="8"/>
  <c r="H2189" i="8"/>
  <c r="H2190" i="8"/>
  <c r="H2191" i="8"/>
  <c r="H2192" i="8"/>
  <c r="H2193" i="8"/>
  <c r="H2194" i="8"/>
  <c r="H2195" i="8"/>
  <c r="H2196" i="8"/>
  <c r="H2197" i="8"/>
  <c r="H2198" i="8"/>
  <c r="H2199" i="8"/>
  <c r="H2200" i="8"/>
  <c r="H2201" i="8"/>
  <c r="H2202" i="8"/>
  <c r="H2203" i="8"/>
  <c r="H2204" i="8"/>
  <c r="H2205" i="8"/>
  <c r="H2206" i="8"/>
  <c r="H2207" i="8"/>
  <c r="H2208" i="8"/>
  <c r="H2209" i="8"/>
  <c r="H2210" i="8"/>
  <c r="H2211" i="8"/>
  <c r="H2212" i="8"/>
  <c r="H2213" i="8"/>
  <c r="H2214" i="8"/>
  <c r="H2215" i="8"/>
  <c r="H2216" i="8"/>
  <c r="H2217" i="8"/>
  <c r="H2218" i="8"/>
  <c r="H2219" i="8"/>
  <c r="H2220" i="8"/>
  <c r="H2221" i="8"/>
  <c r="H2222" i="8"/>
  <c r="H2223" i="8"/>
  <c r="H2224" i="8"/>
  <c r="H2225" i="8"/>
  <c r="H2226" i="8"/>
  <c r="H2227" i="8"/>
  <c r="I2175" i="8"/>
  <c r="I2176" i="8"/>
  <c r="I2177" i="8"/>
  <c r="I2178" i="8"/>
  <c r="I2179" i="8"/>
  <c r="I2180" i="8"/>
  <c r="I2181" i="8"/>
  <c r="I2182" i="8"/>
  <c r="I2183" i="8"/>
  <c r="I2184" i="8"/>
  <c r="I2185" i="8"/>
  <c r="I2186" i="8"/>
  <c r="I2187" i="8"/>
  <c r="I2188" i="8"/>
  <c r="I2189" i="8"/>
  <c r="I2190" i="8"/>
  <c r="I2191" i="8"/>
  <c r="I2192" i="8"/>
  <c r="I2193" i="8"/>
  <c r="I2194" i="8"/>
  <c r="I2195" i="8"/>
  <c r="I2196" i="8"/>
  <c r="I2197" i="8"/>
  <c r="I2198" i="8"/>
  <c r="I2199" i="8"/>
  <c r="I2200" i="8"/>
  <c r="I2201" i="8"/>
  <c r="I2202" i="8"/>
  <c r="I2203" i="8"/>
  <c r="I2204" i="8"/>
  <c r="I2205" i="8"/>
  <c r="I2206" i="8"/>
  <c r="I2207" i="8"/>
  <c r="I2208" i="8"/>
  <c r="I2209" i="8"/>
  <c r="I2210" i="8"/>
  <c r="I2211" i="8"/>
  <c r="I2212" i="8"/>
  <c r="I2213" i="8"/>
  <c r="I2214" i="8"/>
  <c r="I2215" i="8"/>
  <c r="I2216" i="8"/>
  <c r="I2217" i="8"/>
  <c r="I2218" i="8"/>
  <c r="I2219" i="8"/>
  <c r="I2220" i="8"/>
  <c r="I2221" i="8"/>
  <c r="I2222" i="8"/>
  <c r="I2223" i="8"/>
  <c r="I2224" i="8"/>
  <c r="I2225" i="8"/>
  <c r="I2226" i="8"/>
  <c r="I2227" i="8"/>
  <c r="K2175" i="8"/>
  <c r="K2176" i="8"/>
  <c r="K2177" i="8"/>
  <c r="K2178" i="8"/>
  <c r="K2179" i="8"/>
  <c r="K2180" i="8"/>
  <c r="K2181" i="8"/>
  <c r="K2182" i="8"/>
  <c r="K2183" i="8"/>
  <c r="K2184" i="8"/>
  <c r="K2185" i="8"/>
  <c r="K2186" i="8"/>
  <c r="K2187" i="8"/>
  <c r="K2188" i="8"/>
  <c r="K2189" i="8"/>
  <c r="K2190" i="8"/>
  <c r="K2191" i="8"/>
  <c r="K2192" i="8"/>
  <c r="K2193" i="8"/>
  <c r="K2194" i="8"/>
  <c r="K2195" i="8"/>
  <c r="K2196" i="8"/>
  <c r="K2197" i="8"/>
  <c r="K2198" i="8"/>
  <c r="K2199" i="8"/>
  <c r="K2200" i="8"/>
  <c r="K2201" i="8"/>
  <c r="K2202" i="8"/>
  <c r="K2203" i="8"/>
  <c r="K2204" i="8"/>
  <c r="K2205" i="8"/>
  <c r="K2206" i="8"/>
  <c r="K2207" i="8"/>
  <c r="K2208" i="8"/>
  <c r="K2209" i="8"/>
  <c r="K2210" i="8"/>
  <c r="K2211" i="8"/>
  <c r="K2212" i="8"/>
  <c r="K2213" i="8"/>
  <c r="K2214" i="8"/>
  <c r="K2215" i="8"/>
  <c r="K2216" i="8"/>
  <c r="K2217" i="8"/>
  <c r="K2218" i="8"/>
  <c r="K2219" i="8"/>
  <c r="K2220" i="8"/>
  <c r="K2221" i="8"/>
  <c r="K2222" i="8"/>
  <c r="K2223" i="8"/>
  <c r="K2224" i="8"/>
  <c r="K2225" i="8"/>
  <c r="K2226" i="8"/>
  <c r="K2227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B2159" i="2"/>
  <c r="B2158" i="2"/>
  <c r="B2157" i="2"/>
  <c r="B2156" i="2"/>
  <c r="B2155" i="2"/>
  <c r="B2154" i="2"/>
  <c r="B2153" i="2"/>
  <c r="B2152" i="2"/>
  <c r="B44" i="30"/>
  <c r="B46" i="30"/>
  <c r="B47" i="30"/>
  <c r="B43" i="30"/>
  <c r="B41" i="30"/>
  <c r="H3054" i="1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E3024" i="12"/>
  <c r="F3024" i="12" s="1"/>
  <c r="G3024" i="12"/>
  <c r="E3025" i="12"/>
  <c r="F3025" i="12" s="1"/>
  <c r="G3025" i="12"/>
  <c r="E3026" i="12"/>
  <c r="F3026" i="12" s="1"/>
  <c r="G3026" i="12"/>
  <c r="E3027" i="12"/>
  <c r="F3027" i="12" s="1"/>
  <c r="G3027" i="12"/>
  <c r="E3028" i="12"/>
  <c r="F3028" i="12" s="1"/>
  <c r="G3028" i="12"/>
  <c r="E3029" i="12"/>
  <c r="F3029" i="12" s="1"/>
  <c r="G3029" i="12"/>
  <c r="E3030" i="12"/>
  <c r="F3030" i="12" s="1"/>
  <c r="G3030" i="12"/>
  <c r="E3031" i="12"/>
  <c r="F3031" i="12" s="1"/>
  <c r="G3031" i="12"/>
  <c r="E3032" i="12"/>
  <c r="F3032" i="12" s="1"/>
  <c r="G3032" i="12"/>
  <c r="E3033" i="12"/>
  <c r="F3033" i="12" s="1"/>
  <c r="G3033" i="12"/>
  <c r="E3034" i="12"/>
  <c r="F3034" i="12" s="1"/>
  <c r="G3034" i="12"/>
  <c r="E3035" i="12"/>
  <c r="F3035" i="12" s="1"/>
  <c r="G3035" i="12"/>
  <c r="E3036" i="12"/>
  <c r="F3036" i="12" s="1"/>
  <c r="G3036" i="12"/>
  <c r="E3037" i="12"/>
  <c r="F3037" i="12" s="1"/>
  <c r="G3037" i="12"/>
  <c r="E3038" i="12"/>
  <c r="F3038" i="12" s="1"/>
  <c r="G3038" i="12"/>
  <c r="E3039" i="12"/>
  <c r="F3039" i="12" s="1"/>
  <c r="G3039" i="12"/>
  <c r="E3040" i="12"/>
  <c r="F3040" i="12" s="1"/>
  <c r="G3040" i="12"/>
  <c r="E3041" i="12"/>
  <c r="F3041" i="12" s="1"/>
  <c r="G3041" i="12"/>
  <c r="E3042" i="12"/>
  <c r="F3042" i="12" s="1"/>
  <c r="G3042" i="12"/>
  <c r="E3043" i="12"/>
  <c r="F3043" i="12" s="1"/>
  <c r="G3043" i="12"/>
  <c r="E3044" i="12"/>
  <c r="F3044" i="12" s="1"/>
  <c r="G3044" i="12"/>
  <c r="E3045" i="12"/>
  <c r="F3045" i="12" s="1"/>
  <c r="G3045" i="12"/>
  <c r="E3046" i="12"/>
  <c r="F3046" i="12" s="1"/>
  <c r="G3046" i="12"/>
  <c r="E3047" i="12"/>
  <c r="F3047" i="12" s="1"/>
  <c r="G3047" i="12"/>
  <c r="E3048" i="12"/>
  <c r="F3048" i="12" s="1"/>
  <c r="G3048" i="12"/>
  <c r="E3049" i="12"/>
  <c r="F3049" i="12" s="1"/>
  <c r="G3049" i="12"/>
  <c r="E3050" i="12"/>
  <c r="F3050" i="12" s="1"/>
  <c r="G3050" i="12"/>
  <c r="E3051" i="12"/>
  <c r="F3051" i="12" s="1"/>
  <c r="G3051" i="12"/>
  <c r="E3052" i="12"/>
  <c r="F3052" i="12" s="1"/>
  <c r="G3052" i="12"/>
  <c r="E3053" i="12"/>
  <c r="F3053" i="12" s="1"/>
  <c r="G3053" i="12"/>
  <c r="E3054" i="12"/>
  <c r="F3054" i="12" s="1"/>
  <c r="G3054" i="12"/>
  <c r="E3055" i="12"/>
  <c r="F3055" i="12" s="1"/>
  <c r="G3055" i="12"/>
  <c r="E3056" i="12"/>
  <c r="F3056" i="12" s="1"/>
  <c r="G3056" i="12"/>
  <c r="E3057" i="12"/>
  <c r="F3057" i="12" s="1"/>
  <c r="G3057" i="12"/>
  <c r="E3058" i="12"/>
  <c r="F3058" i="12" s="1"/>
  <c r="G3058" i="12"/>
  <c r="E3059" i="12"/>
  <c r="F3059" i="12" s="1"/>
  <c r="G3059" i="12"/>
  <c r="E3060" i="12"/>
  <c r="F3060" i="12" s="1"/>
  <c r="G3060" i="12"/>
  <c r="E3061" i="12"/>
  <c r="F3061" i="12" s="1"/>
  <c r="G3061" i="12"/>
  <c r="E3062" i="12"/>
  <c r="F3062" i="12" s="1"/>
  <c r="G3062" i="12"/>
  <c r="E3063" i="12"/>
  <c r="F3063" i="12" s="1"/>
  <c r="G3063" i="12"/>
  <c r="E3064" i="12"/>
  <c r="F3064" i="12" s="1"/>
  <c r="G3064" i="12"/>
  <c r="E3065" i="12"/>
  <c r="F3065" i="12" s="1"/>
  <c r="G3065" i="12"/>
  <c r="E3066" i="12"/>
  <c r="F3066" i="12" s="1"/>
  <c r="G3066" i="12"/>
  <c r="E3067" i="12"/>
  <c r="F3067" i="12" s="1"/>
  <c r="G3067" i="12"/>
  <c r="E3068" i="12"/>
  <c r="F3068" i="12" s="1"/>
  <c r="G3068" i="12"/>
  <c r="E3069" i="12"/>
  <c r="F3069" i="12" s="1"/>
  <c r="G3069" i="12"/>
  <c r="E3070" i="12"/>
  <c r="F3070" i="12" s="1"/>
  <c r="G3070" i="12"/>
  <c r="E3071" i="12"/>
  <c r="F3071" i="12" s="1"/>
  <c r="G3071" i="12"/>
  <c r="E3072" i="12"/>
  <c r="F3072" i="12" s="1"/>
  <c r="G3072" i="12"/>
  <c r="E3073" i="12"/>
  <c r="F3073" i="12" s="1"/>
  <c r="G3073" i="12"/>
  <c r="E3074" i="12"/>
  <c r="F3074" i="12" s="1"/>
  <c r="G3074" i="12"/>
  <c r="E3075" i="12"/>
  <c r="F3075" i="12" s="1"/>
  <c r="G3075" i="12"/>
  <c r="E3076" i="12"/>
  <c r="F3076" i="12" s="1"/>
  <c r="G3076" i="12"/>
  <c r="E3077" i="12"/>
  <c r="F3077" i="12" s="1"/>
  <c r="G3077" i="12"/>
  <c r="E3078" i="12"/>
  <c r="F3078" i="12" s="1"/>
  <c r="G3078" i="12"/>
  <c r="E3079" i="12"/>
  <c r="F3079" i="12" s="1"/>
  <c r="G3079" i="12"/>
  <c r="E3080" i="12"/>
  <c r="F3080" i="12" s="1"/>
  <c r="G3080" i="12"/>
  <c r="E3081" i="12"/>
  <c r="F3081" i="12" s="1"/>
  <c r="G3081" i="12"/>
  <c r="E3082" i="12"/>
  <c r="F3082" i="12" s="1"/>
  <c r="G3082" i="12"/>
  <c r="E3083" i="12"/>
  <c r="F3083" i="12" s="1"/>
  <c r="G3083" i="12"/>
  <c r="E3084" i="12"/>
  <c r="F3084" i="12" s="1"/>
  <c r="G3084" i="12"/>
  <c r="E3085" i="12"/>
  <c r="F3085" i="12" s="1"/>
  <c r="G3085" i="12"/>
  <c r="E3086" i="12"/>
  <c r="F3086" i="12" s="1"/>
  <c r="G3086" i="12"/>
  <c r="E3087" i="12"/>
  <c r="F3087" i="12" s="1"/>
  <c r="G3087" i="12"/>
  <c r="E3088" i="12"/>
  <c r="F3088" i="12" s="1"/>
  <c r="G3088" i="12"/>
  <c r="E3089" i="12"/>
  <c r="F3089" i="12" s="1"/>
  <c r="G3089" i="12"/>
  <c r="E3090" i="12"/>
  <c r="F3090" i="12" s="1"/>
  <c r="G3090" i="12"/>
  <c r="E3091" i="12"/>
  <c r="F3091" i="12" s="1"/>
  <c r="G3091" i="12"/>
  <c r="E3092" i="12"/>
  <c r="F3092" i="12" s="1"/>
  <c r="G3092" i="12"/>
  <c r="E3093" i="12"/>
  <c r="F3093" i="12" s="1"/>
  <c r="G3093" i="12"/>
  <c r="E3094" i="12"/>
  <c r="F3094" i="12" s="1"/>
  <c r="G3094" i="12"/>
  <c r="E3095" i="12"/>
  <c r="F3095" i="12" s="1"/>
  <c r="G3095" i="12"/>
  <c r="E3096" i="12"/>
  <c r="F3096" i="12" s="1"/>
  <c r="G3096" i="12"/>
  <c r="E3097" i="12"/>
  <c r="F3097" i="12" s="1"/>
  <c r="G3097" i="12"/>
  <c r="E3098" i="12"/>
  <c r="F3098" i="12" s="1"/>
  <c r="G3098" i="12"/>
  <c r="E3099" i="12"/>
  <c r="F3099" i="12" s="1"/>
  <c r="G3099" i="12"/>
  <c r="E3100" i="12"/>
  <c r="F3100" i="12" s="1"/>
  <c r="G3100" i="12"/>
  <c r="E3101" i="12"/>
  <c r="F3101" i="12" s="1"/>
  <c r="G3101" i="12"/>
  <c r="E3102" i="12"/>
  <c r="F3102" i="12" s="1"/>
  <c r="G3102" i="12"/>
  <c r="E3103" i="12"/>
  <c r="F3103" i="12" s="1"/>
  <c r="G3103" i="12"/>
  <c r="E3104" i="12"/>
  <c r="F3104" i="12" s="1"/>
  <c r="G3104" i="12"/>
  <c r="E3105" i="12"/>
  <c r="F3105" i="12" s="1"/>
  <c r="G3105" i="12"/>
  <c r="E3106" i="12"/>
  <c r="F3106" i="12" s="1"/>
  <c r="G3106" i="12"/>
  <c r="E3107" i="12"/>
  <c r="F3107" i="12" s="1"/>
  <c r="G3107" i="12"/>
  <c r="E3108" i="12"/>
  <c r="F3108" i="12" s="1"/>
  <c r="G3108" i="12"/>
  <c r="E3109" i="12"/>
  <c r="F3109" i="12" s="1"/>
  <c r="G3109" i="12"/>
  <c r="E3110" i="12"/>
  <c r="F3110" i="12" s="1"/>
  <c r="G3110" i="12"/>
  <c r="E3111" i="12"/>
  <c r="F3111" i="12" s="1"/>
  <c r="G3111" i="12"/>
  <c r="E3112" i="12"/>
  <c r="F3112" i="12" s="1"/>
  <c r="G3112" i="12"/>
  <c r="E3113" i="12"/>
  <c r="F3113" i="12" s="1"/>
  <c r="G3113" i="12"/>
  <c r="E3114" i="12"/>
  <c r="F3114" i="12" s="1"/>
  <c r="G3114" i="12"/>
  <c r="E3115" i="12"/>
  <c r="F3115" i="12" s="1"/>
  <c r="G3115" i="12"/>
  <c r="E3116" i="12"/>
  <c r="F3116" i="12" s="1"/>
  <c r="G3116" i="12"/>
  <c r="E3117" i="12"/>
  <c r="F3117" i="12" s="1"/>
  <c r="G3117" i="12"/>
  <c r="E3118" i="12"/>
  <c r="F3118" i="12" s="1"/>
  <c r="G3118" i="12"/>
  <c r="E3119" i="12"/>
  <c r="F3119" i="12" s="1"/>
  <c r="G3119" i="12"/>
  <c r="E3120" i="12"/>
  <c r="F3120" i="12" s="1"/>
  <c r="G3120" i="12"/>
  <c r="E3121" i="12"/>
  <c r="F3121" i="12" s="1"/>
  <c r="G3121" i="12"/>
  <c r="E3122" i="12"/>
  <c r="F3122" i="12" s="1"/>
  <c r="G3122" i="12"/>
  <c r="E3123" i="12"/>
  <c r="F3123" i="12" s="1"/>
  <c r="G3123" i="12"/>
  <c r="E3124" i="12"/>
  <c r="F3124" i="12" s="1"/>
  <c r="G3124" i="12"/>
  <c r="E3125" i="12"/>
  <c r="F3125" i="12" s="1"/>
  <c r="G3125" i="12"/>
  <c r="E3126" i="12"/>
  <c r="F3126" i="12" s="1"/>
  <c r="G3126" i="12"/>
  <c r="E3127" i="12"/>
  <c r="F3127" i="12" s="1"/>
  <c r="G3127" i="12"/>
  <c r="E3128" i="12"/>
  <c r="F3128" i="12" s="1"/>
  <c r="G3128" i="12"/>
  <c r="E3129" i="12"/>
  <c r="F3129" i="12" s="1"/>
  <c r="G3129" i="12"/>
  <c r="E3130" i="12"/>
  <c r="F3130" i="12" s="1"/>
  <c r="G3130" i="12"/>
  <c r="E3131" i="12"/>
  <c r="F3131" i="12" s="1"/>
  <c r="G3131" i="12"/>
  <c r="E3132" i="12"/>
  <c r="F3132" i="12" s="1"/>
  <c r="G3132" i="12"/>
  <c r="E3133" i="12"/>
  <c r="F3133" i="12" s="1"/>
  <c r="G3133" i="12"/>
  <c r="E3134" i="12"/>
  <c r="F3134" i="12" s="1"/>
  <c r="G3134" i="12"/>
  <c r="E3135" i="12"/>
  <c r="F3135" i="12" s="1"/>
  <c r="G3135" i="12"/>
  <c r="E3136" i="12"/>
  <c r="F3136" i="12" s="1"/>
  <c r="G3136" i="12"/>
  <c r="E3137" i="12"/>
  <c r="F3137" i="12" s="1"/>
  <c r="G3137" i="12"/>
  <c r="E3138" i="12"/>
  <c r="F3138" i="12" s="1"/>
  <c r="G3138" i="12"/>
  <c r="E3139" i="12"/>
  <c r="F3139" i="12" s="1"/>
  <c r="G3139" i="12"/>
  <c r="E3140" i="12"/>
  <c r="F3140" i="12" s="1"/>
  <c r="G3140" i="12"/>
  <c r="E3141" i="12"/>
  <c r="F3141" i="12" s="1"/>
  <c r="G3141" i="12"/>
  <c r="E3142" i="12"/>
  <c r="F3142" i="12" s="1"/>
  <c r="G3142" i="12"/>
  <c r="E3143" i="12"/>
  <c r="F3143" i="12" s="1"/>
  <c r="G3143" i="12"/>
  <c r="E3144" i="12"/>
  <c r="F3144" i="12" s="1"/>
  <c r="G3144" i="12"/>
  <c r="E3145" i="12"/>
  <c r="F3145" i="12" s="1"/>
  <c r="G3145" i="12"/>
  <c r="E3146" i="12"/>
  <c r="F3146" i="12" s="1"/>
  <c r="G3146" i="12"/>
  <c r="E3147" i="12"/>
  <c r="F3147" i="12" s="1"/>
  <c r="G3147" i="12"/>
  <c r="E3148" i="12"/>
  <c r="F3148" i="12" s="1"/>
  <c r="G3148" i="12"/>
  <c r="E3149" i="12"/>
  <c r="F3149" i="12" s="1"/>
  <c r="G3149" i="12"/>
  <c r="E3150" i="12"/>
  <c r="F3150" i="12" s="1"/>
  <c r="G3150" i="12"/>
  <c r="E3151" i="12"/>
  <c r="F3151" i="12" s="1"/>
  <c r="G3151" i="12"/>
  <c r="E3152" i="12"/>
  <c r="F3152" i="12" s="1"/>
  <c r="G3152" i="12"/>
  <c r="E3153" i="12"/>
  <c r="F3153" i="12" s="1"/>
  <c r="G3153" i="12"/>
  <c r="E3154" i="12"/>
  <c r="F3154" i="12" s="1"/>
  <c r="G3154" i="12"/>
  <c r="E3155" i="12"/>
  <c r="F3155" i="12" s="1"/>
  <c r="G3155" i="12"/>
  <c r="E3156" i="12"/>
  <c r="F3156" i="12" s="1"/>
  <c r="G3156" i="12"/>
  <c r="E3157" i="12"/>
  <c r="F3157" i="12" s="1"/>
  <c r="G3157" i="12"/>
  <c r="E3158" i="12"/>
  <c r="F3158" i="12" s="1"/>
  <c r="G3158" i="12"/>
  <c r="E3159" i="12"/>
  <c r="F3159" i="12" s="1"/>
  <c r="G3159" i="12"/>
  <c r="E3160" i="12"/>
  <c r="F3160" i="12" s="1"/>
  <c r="G3160" i="12"/>
  <c r="E3161" i="12"/>
  <c r="F3161" i="12" s="1"/>
  <c r="G3161" i="12"/>
  <c r="E3162" i="12"/>
  <c r="F3162" i="12" s="1"/>
  <c r="G3162" i="12"/>
  <c r="E3163" i="12"/>
  <c r="F3163" i="12" s="1"/>
  <c r="G3163" i="12"/>
  <c r="E3164" i="12"/>
  <c r="F3164" i="12" s="1"/>
  <c r="G3164" i="12"/>
  <c r="E3165" i="12"/>
  <c r="F3165" i="12" s="1"/>
  <c r="G3165" i="12"/>
  <c r="E3166" i="12"/>
  <c r="F3166" i="12" s="1"/>
  <c r="G3166" i="12"/>
  <c r="E3167" i="12"/>
  <c r="F3167" i="12" s="1"/>
  <c r="G3167" i="12"/>
  <c r="E3168" i="12"/>
  <c r="F3168" i="12" s="1"/>
  <c r="G3168" i="12"/>
  <c r="E3169" i="12"/>
  <c r="F3169" i="12" s="1"/>
  <c r="G3169" i="12"/>
  <c r="E3170" i="12"/>
  <c r="F3170" i="12" s="1"/>
  <c r="G3170" i="12"/>
  <c r="E3171" i="12"/>
  <c r="F3171" i="12" s="1"/>
  <c r="G3171" i="12"/>
  <c r="E3172" i="12"/>
  <c r="F3172" i="12" s="1"/>
  <c r="G3172" i="12"/>
  <c r="E3173" i="12"/>
  <c r="F3173" i="12" s="1"/>
  <c r="G3173" i="12"/>
  <c r="E3174" i="12"/>
  <c r="F3174" i="12" s="1"/>
  <c r="G3174" i="12"/>
  <c r="E3175" i="12"/>
  <c r="F3175" i="12" s="1"/>
  <c r="G3175" i="12"/>
  <c r="E3176" i="12"/>
  <c r="F3176" i="12" s="1"/>
  <c r="G3176" i="12"/>
  <c r="E3177" i="12"/>
  <c r="F3177" i="12" s="1"/>
  <c r="G3177" i="12"/>
  <c r="E3178" i="12"/>
  <c r="F3178" i="12" s="1"/>
  <c r="G3178" i="12"/>
  <c r="E3179" i="12"/>
  <c r="F3179" i="12" s="1"/>
  <c r="G3179" i="12"/>
  <c r="E3180" i="12"/>
  <c r="F3180" i="12" s="1"/>
  <c r="G3180" i="12"/>
  <c r="E3181" i="12"/>
  <c r="F3181" i="12" s="1"/>
  <c r="G3181" i="12"/>
  <c r="E3182" i="12"/>
  <c r="F3182" i="12" s="1"/>
  <c r="G3182" i="12"/>
  <c r="E3183" i="12"/>
  <c r="F3183" i="12" s="1"/>
  <c r="G3183" i="12"/>
  <c r="E3184" i="12"/>
  <c r="F3184" i="12" s="1"/>
  <c r="G3184" i="12"/>
  <c r="E3185" i="12"/>
  <c r="F3185" i="12" s="1"/>
  <c r="G3185" i="12"/>
  <c r="E3186" i="12"/>
  <c r="F3186" i="12" s="1"/>
  <c r="G3186" i="12"/>
  <c r="E3187" i="12"/>
  <c r="F3187" i="12" s="1"/>
  <c r="G3187" i="12"/>
  <c r="E3188" i="12"/>
  <c r="F3188" i="12" s="1"/>
  <c r="G3188" i="12"/>
  <c r="E3189" i="12"/>
  <c r="F3189" i="12" s="1"/>
  <c r="G3189" i="12"/>
  <c r="E3190" i="12"/>
  <c r="F3190" i="12" s="1"/>
  <c r="G3190" i="12"/>
  <c r="E3191" i="12"/>
  <c r="F3191" i="12" s="1"/>
  <c r="G3191" i="12"/>
  <c r="E3192" i="12"/>
  <c r="F3192" i="12" s="1"/>
  <c r="G3192" i="12"/>
  <c r="E3193" i="12"/>
  <c r="F3193" i="12" s="1"/>
  <c r="G3193" i="12"/>
  <c r="E3194" i="12"/>
  <c r="F3194" i="12" s="1"/>
  <c r="G3194" i="12"/>
  <c r="E3195" i="12"/>
  <c r="F3195" i="12" s="1"/>
  <c r="G3195" i="12"/>
  <c r="E3196" i="12"/>
  <c r="F3196" i="12" s="1"/>
  <c r="G3196" i="12"/>
  <c r="E3197" i="12"/>
  <c r="F3197" i="12" s="1"/>
  <c r="G3197" i="12"/>
  <c r="E3198" i="12"/>
  <c r="F3198" i="12" s="1"/>
  <c r="G3198" i="12"/>
  <c r="E3199" i="12"/>
  <c r="F3199" i="12" s="1"/>
  <c r="G3199" i="12"/>
  <c r="E3200" i="12"/>
  <c r="F3200" i="12" s="1"/>
  <c r="G3200" i="12"/>
  <c r="E3201" i="12"/>
  <c r="F3201" i="12" s="1"/>
  <c r="G3201" i="12"/>
  <c r="E3202" i="12"/>
  <c r="F3202" i="12" s="1"/>
  <c r="G3202" i="12"/>
  <c r="E3203" i="12"/>
  <c r="F3203" i="12" s="1"/>
  <c r="G3203" i="12"/>
  <c r="E3204" i="12"/>
  <c r="F3204" i="12" s="1"/>
  <c r="G3204" i="12"/>
  <c r="E3205" i="12"/>
  <c r="F3205" i="12" s="1"/>
  <c r="G3205" i="12"/>
  <c r="E3206" i="12"/>
  <c r="F3206" i="12" s="1"/>
  <c r="G3206" i="12"/>
  <c r="E3207" i="12"/>
  <c r="F3207" i="12" s="1"/>
  <c r="G3207" i="12"/>
  <c r="E3208" i="12"/>
  <c r="F3208" i="12" s="1"/>
  <c r="G3208" i="12"/>
  <c r="E3209" i="12"/>
  <c r="F3209" i="12" s="1"/>
  <c r="G3209" i="12"/>
  <c r="E3210" i="12"/>
  <c r="F3210" i="12" s="1"/>
  <c r="G3210" i="12"/>
  <c r="E3211" i="12"/>
  <c r="F3211" i="12" s="1"/>
  <c r="G3211" i="12"/>
  <c r="E3212" i="12"/>
  <c r="F3212" i="12" s="1"/>
  <c r="G3212" i="12"/>
  <c r="E3213" i="12"/>
  <c r="F3213" i="12" s="1"/>
  <c r="G3213" i="12"/>
  <c r="E3214" i="12"/>
  <c r="F3214" i="12" s="1"/>
  <c r="G3214" i="12"/>
  <c r="E3215" i="12"/>
  <c r="F3215" i="12" s="1"/>
  <c r="G3215" i="12"/>
  <c r="E3216" i="12"/>
  <c r="F3216" i="12" s="1"/>
  <c r="G3216" i="12"/>
  <c r="E3217" i="12"/>
  <c r="F3217" i="12" s="1"/>
  <c r="G3217" i="12"/>
  <c r="E3218" i="12"/>
  <c r="F3218" i="12" s="1"/>
  <c r="G3218" i="12"/>
  <c r="E3219" i="12"/>
  <c r="F3219" i="12" s="1"/>
  <c r="G3219" i="12"/>
  <c r="E3220" i="12"/>
  <c r="F3220" i="12" s="1"/>
  <c r="G3220" i="12"/>
  <c r="E3221" i="12"/>
  <c r="F3221" i="12" s="1"/>
  <c r="G3221" i="12"/>
  <c r="E3222" i="12"/>
  <c r="F3222" i="12" s="1"/>
  <c r="G3222" i="12"/>
  <c r="E3223" i="12"/>
  <c r="F3223" i="12" s="1"/>
  <c r="G3223" i="12"/>
  <c r="E3224" i="12"/>
  <c r="F3224" i="12" s="1"/>
  <c r="G3224" i="12"/>
  <c r="E3225" i="12"/>
  <c r="F3225" i="12" s="1"/>
  <c r="G3225" i="12"/>
  <c r="E3226" i="12"/>
  <c r="F3226" i="12" s="1"/>
  <c r="G3226" i="12"/>
  <c r="E3227" i="12"/>
  <c r="F3227" i="12" s="1"/>
  <c r="G3227" i="12"/>
  <c r="E3228" i="12"/>
  <c r="F3228" i="12" s="1"/>
  <c r="G3228" i="12"/>
  <c r="E3229" i="12"/>
  <c r="F3229" i="12" s="1"/>
  <c r="G3229" i="12"/>
  <c r="E3230" i="12"/>
  <c r="F3230" i="12" s="1"/>
  <c r="G3230" i="12"/>
  <c r="E3231" i="12"/>
  <c r="F3231" i="12" s="1"/>
  <c r="G3231" i="12"/>
  <c r="E3232" i="12"/>
  <c r="F3232" i="12" s="1"/>
  <c r="G3232" i="12"/>
  <c r="E3233" i="12"/>
  <c r="F3233" i="12" s="1"/>
  <c r="G3233" i="12"/>
  <c r="E3234" i="12"/>
  <c r="F3234" i="12" s="1"/>
  <c r="G3234" i="12"/>
  <c r="E3235" i="12"/>
  <c r="F3235" i="12" s="1"/>
  <c r="G3235" i="12"/>
  <c r="E3236" i="12"/>
  <c r="F3236" i="12" s="1"/>
  <c r="G3236" i="12"/>
  <c r="E3237" i="12"/>
  <c r="F3237" i="12" s="1"/>
  <c r="G3237" i="12"/>
  <c r="E3238" i="12"/>
  <c r="F3238" i="12" s="1"/>
  <c r="G3238" i="12"/>
  <c r="E3239" i="12"/>
  <c r="F3239" i="12" s="1"/>
  <c r="G3239" i="12"/>
  <c r="E3240" i="12"/>
  <c r="F3240" i="12" s="1"/>
  <c r="G3240" i="12"/>
  <c r="E3241" i="12"/>
  <c r="F3241" i="12" s="1"/>
  <c r="G3241" i="12"/>
  <c r="E3242" i="12"/>
  <c r="F3242" i="12" s="1"/>
  <c r="G3242" i="12"/>
  <c r="E3243" i="12"/>
  <c r="F3243" i="12" s="1"/>
  <c r="G3243" i="12"/>
  <c r="E3244" i="12"/>
  <c r="F3244" i="12" s="1"/>
  <c r="G3244" i="12"/>
  <c r="E3245" i="12"/>
  <c r="F3245" i="12" s="1"/>
  <c r="G3245" i="12"/>
  <c r="E3246" i="12"/>
  <c r="F3246" i="12" s="1"/>
  <c r="G3246" i="12"/>
  <c r="E3247" i="12"/>
  <c r="F3247" i="12" s="1"/>
  <c r="G3247" i="12"/>
  <c r="E3248" i="12"/>
  <c r="F3248" i="12" s="1"/>
  <c r="G3248" i="12"/>
  <c r="E3249" i="12"/>
  <c r="F3249" i="12" s="1"/>
  <c r="G3249" i="12"/>
  <c r="E3250" i="12"/>
  <c r="F3250" i="12" s="1"/>
  <c r="G3250" i="12"/>
  <c r="E3251" i="12"/>
  <c r="F3251" i="12" s="1"/>
  <c r="G3251" i="12"/>
  <c r="E3252" i="12"/>
  <c r="F3252" i="12" s="1"/>
  <c r="G3252" i="12"/>
  <c r="E3253" i="12"/>
  <c r="F3253" i="12" s="1"/>
  <c r="G3253" i="12"/>
  <c r="E3254" i="12"/>
  <c r="F3254" i="12" s="1"/>
  <c r="G3254" i="12"/>
  <c r="E3255" i="12"/>
  <c r="F3255" i="12" s="1"/>
  <c r="G3255" i="12"/>
  <c r="E3256" i="12"/>
  <c r="F3256" i="12" s="1"/>
  <c r="G3256" i="12"/>
  <c r="E3257" i="12"/>
  <c r="F3257" i="12" s="1"/>
  <c r="G3257" i="12"/>
  <c r="E3258" i="12"/>
  <c r="F3258" i="12" s="1"/>
  <c r="G3258" i="12"/>
  <c r="E3259" i="12"/>
  <c r="F3259" i="12" s="1"/>
  <c r="G3259" i="12"/>
  <c r="E3260" i="12"/>
  <c r="F3260" i="12" s="1"/>
  <c r="G3260" i="12"/>
  <c r="E3261" i="12"/>
  <c r="F3261" i="12" s="1"/>
  <c r="G3261" i="12"/>
  <c r="E3262" i="12"/>
  <c r="F3262" i="12" s="1"/>
  <c r="G3262" i="12"/>
  <c r="E3263" i="12"/>
  <c r="F3263" i="12" s="1"/>
  <c r="G3263" i="12"/>
  <c r="E3264" i="12"/>
  <c r="F3264" i="12" s="1"/>
  <c r="G3264" i="12"/>
  <c r="E3265" i="12"/>
  <c r="F3265" i="12" s="1"/>
  <c r="G3265" i="12"/>
  <c r="E3266" i="12"/>
  <c r="F3266" i="12" s="1"/>
  <c r="G3266" i="12"/>
  <c r="E3267" i="12"/>
  <c r="F3267" i="12" s="1"/>
  <c r="G3267" i="12"/>
  <c r="E3268" i="12"/>
  <c r="F3268" i="12" s="1"/>
  <c r="G3268" i="12"/>
  <c r="E3269" i="12"/>
  <c r="F3269" i="12" s="1"/>
  <c r="G3269" i="12"/>
  <c r="E3270" i="12"/>
  <c r="F3270" i="12" s="1"/>
  <c r="G3270" i="12"/>
  <c r="E3271" i="12"/>
  <c r="F3271" i="12" s="1"/>
  <c r="G3271" i="12"/>
  <c r="E3272" i="12"/>
  <c r="F3272" i="12" s="1"/>
  <c r="G3272" i="12"/>
  <c r="E3273" i="12"/>
  <c r="F3273" i="12" s="1"/>
  <c r="G3273" i="12"/>
  <c r="E3274" i="12"/>
  <c r="F3274" i="12" s="1"/>
  <c r="G3274" i="12"/>
  <c r="E3275" i="12"/>
  <c r="F3275" i="12" s="1"/>
  <c r="G3275" i="12"/>
  <c r="E3276" i="12"/>
  <c r="F3276" i="12" s="1"/>
  <c r="G3276" i="12"/>
  <c r="E3277" i="12"/>
  <c r="F3277" i="12" s="1"/>
  <c r="G3277" i="12"/>
  <c r="E3278" i="12"/>
  <c r="F3278" i="12" s="1"/>
  <c r="G3278" i="12"/>
  <c r="E3279" i="12"/>
  <c r="F3279" i="12" s="1"/>
  <c r="G3279" i="12"/>
  <c r="E3280" i="12"/>
  <c r="F3280" i="12" s="1"/>
  <c r="G3280" i="12"/>
  <c r="E3281" i="12"/>
  <c r="F3281" i="12" s="1"/>
  <c r="G3281" i="12"/>
  <c r="E3282" i="12"/>
  <c r="F3282" i="12" s="1"/>
  <c r="G3282" i="12"/>
  <c r="E3283" i="12"/>
  <c r="F3283" i="12" s="1"/>
  <c r="G3283" i="12"/>
  <c r="E3284" i="12"/>
  <c r="F3284" i="12" s="1"/>
  <c r="G3284" i="12"/>
  <c r="E3285" i="12"/>
  <c r="F3285" i="12" s="1"/>
  <c r="G3285" i="12"/>
  <c r="E3286" i="12"/>
  <c r="F3286" i="12" s="1"/>
  <c r="G3286" i="12"/>
  <c r="E3287" i="12"/>
  <c r="F3287" i="12" s="1"/>
  <c r="G3287" i="12"/>
  <c r="E3288" i="12"/>
  <c r="F3288" i="12" s="1"/>
  <c r="G3288" i="12"/>
  <c r="E3289" i="12"/>
  <c r="F3289" i="12" s="1"/>
  <c r="G3289" i="12"/>
  <c r="E3290" i="12"/>
  <c r="F3290" i="12" s="1"/>
  <c r="G3290" i="12"/>
  <c r="E3291" i="12"/>
  <c r="F3291" i="12" s="1"/>
  <c r="G3291" i="12"/>
  <c r="E3292" i="12"/>
  <c r="F3292" i="12" s="1"/>
  <c r="G3292" i="12"/>
  <c r="E3293" i="12"/>
  <c r="F3293" i="12" s="1"/>
  <c r="G3293" i="12"/>
  <c r="E3294" i="12"/>
  <c r="F3294" i="12" s="1"/>
  <c r="G3294" i="12"/>
  <c r="E3295" i="12"/>
  <c r="F3295" i="12" s="1"/>
  <c r="G3295" i="12"/>
  <c r="E3296" i="12"/>
  <c r="F3296" i="12" s="1"/>
  <c r="G3296" i="12"/>
  <c r="E3297" i="12"/>
  <c r="F3297" i="12" s="1"/>
  <c r="G3297" i="12"/>
  <c r="E3298" i="12"/>
  <c r="F3298" i="12" s="1"/>
  <c r="G3298" i="12"/>
  <c r="E3299" i="12"/>
  <c r="F3299" i="12" s="1"/>
  <c r="G3299" i="12"/>
  <c r="E3300" i="12"/>
  <c r="F3300" i="12" s="1"/>
  <c r="G3300" i="12"/>
  <c r="E3301" i="12"/>
  <c r="F3301" i="12" s="1"/>
  <c r="G3301" i="12"/>
  <c r="E3302" i="12"/>
  <c r="F3302" i="12" s="1"/>
  <c r="G3302" i="12"/>
  <c r="E3303" i="12"/>
  <c r="F3303" i="12" s="1"/>
  <c r="G3303" i="12"/>
  <c r="E3304" i="12"/>
  <c r="F3304" i="12" s="1"/>
  <c r="G3304" i="12"/>
  <c r="E3305" i="12"/>
  <c r="F3305" i="12" s="1"/>
  <c r="G3305" i="12"/>
  <c r="E3306" i="12"/>
  <c r="F3306" i="12" s="1"/>
  <c r="G3306" i="12"/>
  <c r="E3307" i="12"/>
  <c r="F3307" i="12" s="1"/>
  <c r="G3307" i="12"/>
  <c r="E3308" i="12"/>
  <c r="F3308" i="12" s="1"/>
  <c r="G3308" i="12"/>
  <c r="E3309" i="12"/>
  <c r="F3309" i="12" s="1"/>
  <c r="G3309" i="12"/>
  <c r="E3310" i="12"/>
  <c r="F3310" i="12" s="1"/>
  <c r="G3310" i="12"/>
  <c r="E3311" i="12"/>
  <c r="F3311" i="12" s="1"/>
  <c r="G3311" i="12"/>
  <c r="E3312" i="12"/>
  <c r="F3312" i="12" s="1"/>
  <c r="G3312" i="12"/>
  <c r="E3313" i="12"/>
  <c r="F3313" i="12" s="1"/>
  <c r="G3313" i="12"/>
  <c r="E3314" i="12"/>
  <c r="F3314" i="12" s="1"/>
  <c r="G3314" i="12"/>
  <c r="E3315" i="12"/>
  <c r="F3315" i="12" s="1"/>
  <c r="G3315" i="12"/>
  <c r="E3316" i="12"/>
  <c r="F3316" i="12" s="1"/>
  <c r="G3316" i="12"/>
  <c r="E3317" i="12"/>
  <c r="F3317" i="12" s="1"/>
  <c r="G3317" i="12"/>
  <c r="E3318" i="12"/>
  <c r="F3318" i="12" s="1"/>
  <c r="G3318" i="12"/>
  <c r="E3319" i="12"/>
  <c r="F3319" i="12" s="1"/>
  <c r="G3319" i="12"/>
  <c r="E3320" i="12"/>
  <c r="F3320" i="12" s="1"/>
  <c r="G3320" i="12"/>
  <c r="E3321" i="12"/>
  <c r="F3321" i="12" s="1"/>
  <c r="G3321" i="12"/>
  <c r="E3322" i="12"/>
  <c r="F3322" i="12" s="1"/>
  <c r="G3322" i="12"/>
  <c r="E3323" i="12"/>
  <c r="F3323" i="12" s="1"/>
  <c r="G3323" i="12"/>
  <c r="E3324" i="12"/>
  <c r="F3324" i="12" s="1"/>
  <c r="G3324" i="12"/>
  <c r="E3325" i="12"/>
  <c r="F3325" i="12" s="1"/>
  <c r="G3325" i="12"/>
  <c r="E3326" i="12"/>
  <c r="F3326" i="12" s="1"/>
  <c r="G3326" i="12"/>
  <c r="E3327" i="12"/>
  <c r="F3327" i="12" s="1"/>
  <c r="G3327" i="12"/>
  <c r="E3328" i="12"/>
  <c r="F3328" i="12" s="1"/>
  <c r="G3328" i="12"/>
  <c r="E3329" i="12"/>
  <c r="F3329" i="12" s="1"/>
  <c r="G3329" i="12"/>
  <c r="E3330" i="12"/>
  <c r="F3330" i="12" s="1"/>
  <c r="G3330" i="12"/>
  <c r="E3331" i="12"/>
  <c r="F3331" i="12" s="1"/>
  <c r="G3331" i="12"/>
  <c r="E3332" i="12"/>
  <c r="F3332" i="12" s="1"/>
  <c r="G3332" i="12"/>
  <c r="E3333" i="12"/>
  <c r="F3333" i="12" s="1"/>
  <c r="G3333" i="12"/>
  <c r="E3334" i="12"/>
  <c r="F3334" i="12" s="1"/>
  <c r="G3334" i="12"/>
  <c r="E3335" i="12"/>
  <c r="F3335" i="12" s="1"/>
  <c r="G3335" i="12"/>
  <c r="E3336" i="12"/>
  <c r="F3336" i="12" s="1"/>
  <c r="G3336" i="12"/>
  <c r="E3337" i="12"/>
  <c r="F3337" i="12" s="1"/>
  <c r="G3337" i="12"/>
  <c r="E3338" i="12"/>
  <c r="F3338" i="12" s="1"/>
  <c r="G3338" i="12"/>
  <c r="E3339" i="12"/>
  <c r="F3339" i="12" s="1"/>
  <c r="G3339" i="12"/>
  <c r="E3340" i="12"/>
  <c r="F3340" i="12" s="1"/>
  <c r="G3340" i="12"/>
  <c r="E3341" i="12"/>
  <c r="F3341" i="12" s="1"/>
  <c r="G3341" i="12"/>
  <c r="E3342" i="12"/>
  <c r="F3342" i="12" s="1"/>
  <c r="G3342" i="12"/>
  <c r="E3343" i="12"/>
  <c r="F3343" i="12" s="1"/>
  <c r="G3343" i="12"/>
  <c r="E3344" i="12"/>
  <c r="F3344" i="12" s="1"/>
  <c r="G3344" i="12"/>
  <c r="E3345" i="12"/>
  <c r="F3345" i="12" s="1"/>
  <c r="G3345" i="12"/>
  <c r="E3346" i="12"/>
  <c r="F3346" i="12" s="1"/>
  <c r="G3346" i="12"/>
  <c r="E3347" i="12"/>
  <c r="F3347" i="12" s="1"/>
  <c r="G3347" i="12"/>
  <c r="E3348" i="12"/>
  <c r="F3348" i="12" s="1"/>
  <c r="G3348" i="12"/>
  <c r="E3349" i="12"/>
  <c r="F3349" i="12" s="1"/>
  <c r="G3349" i="12"/>
  <c r="E3350" i="12"/>
  <c r="F3350" i="12" s="1"/>
  <c r="G3350" i="12"/>
  <c r="E3351" i="12"/>
  <c r="F3351" i="12" s="1"/>
  <c r="G3351" i="12"/>
  <c r="E3352" i="12"/>
  <c r="F3352" i="12" s="1"/>
  <c r="G3352" i="12"/>
  <c r="E3354" i="12"/>
  <c r="F3354" i="12" s="1"/>
  <c r="G3354" i="12"/>
  <c r="E3355" i="12"/>
  <c r="F3355" i="12" s="1"/>
  <c r="G3355" i="12"/>
  <c r="E3356" i="12"/>
  <c r="F3356" i="12" s="1"/>
  <c r="G3356" i="12"/>
  <c r="E3357" i="12"/>
  <c r="F3357" i="12" s="1"/>
  <c r="G3357" i="12"/>
  <c r="E3358" i="12"/>
  <c r="F3358" i="12" s="1"/>
  <c r="G3358" i="12"/>
  <c r="E3359" i="12"/>
  <c r="F3359" i="12" s="1"/>
  <c r="G3359" i="12"/>
  <c r="E3361" i="12"/>
  <c r="F3361" i="12" s="1"/>
  <c r="G3361" i="12"/>
  <c r="E3362" i="12"/>
  <c r="F3362" i="12" s="1"/>
  <c r="G3362" i="12"/>
  <c r="E3363" i="12"/>
  <c r="F3363" i="12" s="1"/>
  <c r="G3363" i="12"/>
  <c r="E3364" i="12"/>
  <c r="F3364" i="12" s="1"/>
  <c r="G3364" i="12"/>
  <c r="E3365" i="12"/>
  <c r="F3365" i="12" s="1"/>
  <c r="G3365" i="12"/>
  <c r="E3366" i="12"/>
  <c r="F3366" i="12" s="1"/>
  <c r="G3366" i="12"/>
  <c r="E3367" i="12"/>
  <c r="F3367" i="12" s="1"/>
  <c r="G3367" i="12"/>
  <c r="E3368" i="12"/>
  <c r="F3368" i="12" s="1"/>
  <c r="G3368" i="12"/>
  <c r="E3369" i="12"/>
  <c r="F3369" i="12" s="1"/>
  <c r="G3369" i="12"/>
  <c r="E3370" i="12"/>
  <c r="F3370" i="12" s="1"/>
  <c r="G3370" i="12"/>
  <c r="E3371" i="12"/>
  <c r="F3371" i="12" s="1"/>
  <c r="G3371" i="12"/>
  <c r="E3372" i="12"/>
  <c r="F3372" i="12" s="1"/>
  <c r="G3372" i="12"/>
  <c r="E3373" i="12"/>
  <c r="F3373" i="12" s="1"/>
  <c r="G3373" i="12"/>
  <c r="E3374" i="12"/>
  <c r="F3374" i="12" s="1"/>
  <c r="G3374" i="12"/>
  <c r="E3375" i="12"/>
  <c r="F3375" i="12" s="1"/>
  <c r="G3375" i="12"/>
  <c r="E3376" i="12"/>
  <c r="F3376" i="12" s="1"/>
  <c r="G3376" i="12"/>
  <c r="E3377" i="12"/>
  <c r="F3377" i="12" s="1"/>
  <c r="G3377" i="12"/>
  <c r="E3378" i="12"/>
  <c r="F3378" i="12" s="1"/>
  <c r="G3378" i="12"/>
  <c r="E3379" i="12"/>
  <c r="F3379" i="12" s="1"/>
  <c r="G3379" i="12"/>
  <c r="E3380" i="12"/>
  <c r="F3380" i="12" s="1"/>
  <c r="G3380" i="12"/>
  <c r="E3381" i="12"/>
  <c r="F3381" i="12" s="1"/>
  <c r="G3381" i="12"/>
  <c r="E3382" i="12"/>
  <c r="F3382" i="12" s="1"/>
  <c r="G3382" i="12"/>
  <c r="E3383" i="12"/>
  <c r="F3383" i="12" s="1"/>
  <c r="G3383" i="12"/>
  <c r="E3384" i="12"/>
  <c r="F3384" i="12" s="1"/>
  <c r="G3384" i="12"/>
  <c r="E3385" i="12"/>
  <c r="F3385" i="12" s="1"/>
  <c r="G3385" i="12"/>
  <c r="E3386" i="12"/>
  <c r="F3386" i="12" s="1"/>
  <c r="G3386" i="12"/>
  <c r="E3387" i="12"/>
  <c r="F3387" i="12" s="1"/>
  <c r="G3387" i="12"/>
  <c r="E3388" i="12"/>
  <c r="F3388" i="12" s="1"/>
  <c r="G3388" i="12"/>
  <c r="E3389" i="12"/>
  <c r="F3389" i="12" s="1"/>
  <c r="G3389" i="12"/>
  <c r="E3390" i="12"/>
  <c r="F3390" i="12" s="1"/>
  <c r="G3390" i="12"/>
  <c r="E3391" i="12"/>
  <c r="F3391" i="12" s="1"/>
  <c r="G3391" i="12"/>
  <c r="E3392" i="12"/>
  <c r="F3392" i="12" s="1"/>
  <c r="G3392" i="12"/>
  <c r="E3393" i="12"/>
  <c r="F3393" i="12" s="1"/>
  <c r="G3393" i="12"/>
  <c r="E3394" i="12"/>
  <c r="F3394" i="12" s="1"/>
  <c r="G3394" i="12"/>
  <c r="E3396" i="12"/>
  <c r="F3396" i="12" s="1"/>
  <c r="G3396" i="12"/>
  <c r="E3397" i="12"/>
  <c r="F3397" i="12" s="1"/>
  <c r="G3397" i="12"/>
  <c r="E3399" i="12"/>
  <c r="F3399" i="12" s="1"/>
  <c r="G3399" i="12"/>
  <c r="E3400" i="12"/>
  <c r="F3400" i="12" s="1"/>
  <c r="G3400" i="12"/>
  <c r="E3401" i="12"/>
  <c r="F3401" i="12" s="1"/>
  <c r="G3401" i="12"/>
  <c r="E3402" i="12"/>
  <c r="F3402" i="12" s="1"/>
  <c r="G3402" i="12"/>
  <c r="E3403" i="12"/>
  <c r="F3403" i="12" s="1"/>
  <c r="G3403" i="12"/>
  <c r="E3404" i="12"/>
  <c r="F3404" i="12" s="1"/>
  <c r="G3404" i="12"/>
  <c r="E3405" i="12"/>
  <c r="F3405" i="12" s="1"/>
  <c r="G3405" i="12"/>
  <c r="E3406" i="12"/>
  <c r="F3406" i="12" s="1"/>
  <c r="G3406" i="12"/>
  <c r="E3407" i="12"/>
  <c r="F3407" i="12" s="1"/>
  <c r="G3407" i="12"/>
  <c r="E3408" i="12"/>
  <c r="F3408" i="12" s="1"/>
  <c r="G3408" i="12"/>
  <c r="E3409" i="12"/>
  <c r="F3409" i="12" s="1"/>
  <c r="G3409" i="12"/>
  <c r="E3410" i="12"/>
  <c r="F3410" i="12" s="1"/>
  <c r="G3410" i="12"/>
  <c r="E3411" i="12"/>
  <c r="F3411" i="12" s="1"/>
  <c r="G3411" i="12"/>
  <c r="E3412" i="12"/>
  <c r="F3412" i="12" s="1"/>
  <c r="G3412" i="12"/>
  <c r="E3413" i="12"/>
  <c r="F3413" i="12" s="1"/>
  <c r="G3413" i="12"/>
  <c r="E3414" i="12"/>
  <c r="F3414" i="12" s="1"/>
  <c r="G3414" i="12"/>
  <c r="E3415" i="12"/>
  <c r="F3415" i="12" s="1"/>
  <c r="G3415" i="12"/>
  <c r="E3416" i="12"/>
  <c r="F3416" i="12" s="1"/>
  <c r="G3416" i="12"/>
  <c r="E3417" i="12"/>
  <c r="F3417" i="12" s="1"/>
  <c r="G3417" i="12"/>
  <c r="E3418" i="12"/>
  <c r="F3418" i="12" s="1"/>
  <c r="G3418" i="12"/>
  <c r="E3419" i="12"/>
  <c r="F3419" i="12" s="1"/>
  <c r="G3419" i="12"/>
  <c r="E3420" i="12"/>
  <c r="F3420" i="12" s="1"/>
  <c r="G3420" i="12"/>
  <c r="E3421" i="12"/>
  <c r="F3421" i="12" s="1"/>
  <c r="G3421" i="12"/>
  <c r="E3422" i="12"/>
  <c r="F3422" i="12" s="1"/>
  <c r="G3422" i="12"/>
  <c r="E3423" i="12"/>
  <c r="F3423" i="12" s="1"/>
  <c r="G3423" i="12"/>
  <c r="E3424" i="12"/>
  <c r="F3424" i="12" s="1"/>
  <c r="G3424" i="12"/>
  <c r="E3425" i="12"/>
  <c r="F3425" i="12" s="1"/>
  <c r="G3425" i="12"/>
  <c r="E3426" i="12"/>
  <c r="F3426" i="12" s="1"/>
  <c r="G3426" i="12"/>
  <c r="E3427" i="12"/>
  <c r="F3427" i="12" s="1"/>
  <c r="G3427" i="12"/>
  <c r="E3428" i="12"/>
  <c r="F3428" i="12" s="1"/>
  <c r="G3428" i="12"/>
  <c r="E3429" i="12"/>
  <c r="F3429" i="12" s="1"/>
  <c r="G3429" i="12"/>
  <c r="E3430" i="12"/>
  <c r="F3430" i="12" s="1"/>
  <c r="G3430" i="12"/>
  <c r="E3431" i="12"/>
  <c r="F3431" i="12" s="1"/>
  <c r="G3431" i="12"/>
  <c r="E3432" i="12"/>
  <c r="F3432" i="12" s="1"/>
  <c r="G3432" i="12"/>
  <c r="E3433" i="12"/>
  <c r="F3433" i="12" s="1"/>
  <c r="G3433" i="12"/>
  <c r="E3434" i="12"/>
  <c r="F3434" i="12" s="1"/>
  <c r="G3434" i="12"/>
  <c r="E3435" i="12"/>
  <c r="F3435" i="12" s="1"/>
  <c r="G3435" i="12"/>
  <c r="E3436" i="12"/>
  <c r="F3436" i="12" s="1"/>
  <c r="G3436" i="12"/>
  <c r="E3437" i="12"/>
  <c r="F3437" i="12" s="1"/>
  <c r="G3437" i="12"/>
  <c r="E3438" i="12"/>
  <c r="F3438" i="12" s="1"/>
  <c r="G3438" i="12"/>
  <c r="E3439" i="12"/>
  <c r="F3439" i="12" s="1"/>
  <c r="G3439" i="12"/>
  <c r="E3440" i="12"/>
  <c r="F3440" i="12" s="1"/>
  <c r="G3440" i="12"/>
  <c r="E3441" i="12"/>
  <c r="F3441" i="12" s="1"/>
  <c r="G3441" i="12"/>
  <c r="E3442" i="12"/>
  <c r="F3442" i="12" s="1"/>
  <c r="G3442" i="12"/>
  <c r="E3443" i="12"/>
  <c r="F3443" i="12" s="1"/>
  <c r="G3443" i="12"/>
  <c r="E3444" i="12"/>
  <c r="F3444" i="12" s="1"/>
  <c r="G3444" i="12"/>
  <c r="E3445" i="12"/>
  <c r="F3445" i="12" s="1"/>
  <c r="G3445" i="12"/>
  <c r="E3446" i="12"/>
  <c r="F3446" i="12" s="1"/>
  <c r="G3446" i="12"/>
  <c r="E3447" i="12"/>
  <c r="F3447" i="12" s="1"/>
  <c r="G3447" i="12"/>
  <c r="E3448" i="12"/>
  <c r="F3448" i="12" s="1"/>
  <c r="G3448" i="12"/>
  <c r="E3449" i="12"/>
  <c r="F3449" i="12" s="1"/>
  <c r="G3449" i="12"/>
  <c r="E3450" i="12"/>
  <c r="F3450" i="12" s="1"/>
  <c r="G3450" i="12"/>
  <c r="E3451" i="12"/>
  <c r="F3451" i="12" s="1"/>
  <c r="G3451" i="12"/>
  <c r="E3452" i="12"/>
  <c r="F3452" i="12" s="1"/>
  <c r="G3452" i="12"/>
  <c r="E3453" i="12"/>
  <c r="F3453" i="12" s="1"/>
  <c r="G3453" i="12"/>
  <c r="E3454" i="12"/>
  <c r="F3454" i="12" s="1"/>
  <c r="G3454" i="12"/>
  <c r="E3455" i="12"/>
  <c r="F3455" i="12" s="1"/>
  <c r="G3455" i="12"/>
  <c r="E3456" i="12"/>
  <c r="F3456" i="12" s="1"/>
  <c r="G3456" i="12"/>
  <c r="E3457" i="12"/>
  <c r="F3457" i="12" s="1"/>
  <c r="G3457" i="12"/>
  <c r="E3458" i="12"/>
  <c r="F3458" i="12" s="1"/>
  <c r="G3458" i="12"/>
  <c r="E3459" i="12"/>
  <c r="F3459" i="12" s="1"/>
  <c r="G3459" i="12"/>
  <c r="E3460" i="12"/>
  <c r="F3460" i="12" s="1"/>
  <c r="G3460" i="12"/>
  <c r="E3461" i="12"/>
  <c r="F3461" i="12" s="1"/>
  <c r="G3461" i="12"/>
  <c r="E3462" i="12"/>
  <c r="F3462" i="12" s="1"/>
  <c r="G3462" i="12"/>
  <c r="E3463" i="12"/>
  <c r="F3463" i="12" s="1"/>
  <c r="G3463" i="12"/>
  <c r="E3464" i="12"/>
  <c r="F3464" i="12" s="1"/>
  <c r="G3464" i="12"/>
  <c r="E3465" i="12"/>
  <c r="F3465" i="12" s="1"/>
  <c r="G3465" i="12"/>
  <c r="E3466" i="12"/>
  <c r="F3466" i="12" s="1"/>
  <c r="G3466" i="12"/>
  <c r="E3467" i="12"/>
  <c r="F3467" i="12" s="1"/>
  <c r="G3467" i="12"/>
  <c r="E3468" i="12"/>
  <c r="F3468" i="12" s="1"/>
  <c r="G3468" i="12"/>
  <c r="E3469" i="12"/>
  <c r="F3469" i="12" s="1"/>
  <c r="G3469" i="12"/>
  <c r="E3471" i="12"/>
  <c r="F3471" i="12" s="1"/>
  <c r="G3471" i="12"/>
  <c r="E3472" i="12"/>
  <c r="F3472" i="12" s="1"/>
  <c r="G3472" i="12"/>
  <c r="E3473" i="12"/>
  <c r="F3473" i="12" s="1"/>
  <c r="G3473" i="12"/>
  <c r="E3474" i="12"/>
  <c r="F3474" i="12" s="1"/>
  <c r="G3474" i="12"/>
  <c r="E3475" i="12"/>
  <c r="F3475" i="12" s="1"/>
  <c r="G3475" i="12"/>
  <c r="E3476" i="12"/>
  <c r="F3476" i="12" s="1"/>
  <c r="G3476" i="12"/>
  <c r="E3477" i="12"/>
  <c r="F3477" i="12" s="1"/>
  <c r="G3477" i="12"/>
  <c r="E3479" i="12"/>
  <c r="F3479" i="12" s="1"/>
  <c r="G3479" i="12"/>
  <c r="E3480" i="12"/>
  <c r="F3480" i="12" s="1"/>
  <c r="G3480" i="12"/>
  <c r="E3481" i="12"/>
  <c r="F3481" i="12" s="1"/>
  <c r="G3481" i="12"/>
  <c r="E3482" i="12"/>
  <c r="F3482" i="12" s="1"/>
  <c r="G3482" i="12"/>
  <c r="E3483" i="12"/>
  <c r="F3483" i="12" s="1"/>
  <c r="G3483" i="12"/>
  <c r="E3484" i="12"/>
  <c r="F3484" i="12" s="1"/>
  <c r="G3484" i="12"/>
  <c r="E3485" i="12"/>
  <c r="F3485" i="12" s="1"/>
  <c r="G3485" i="12"/>
  <c r="E3486" i="12"/>
  <c r="F3486" i="12" s="1"/>
  <c r="G3486" i="12"/>
  <c r="E3487" i="12"/>
  <c r="F3487" i="12" s="1"/>
  <c r="G3487" i="12"/>
  <c r="E3488" i="12"/>
  <c r="F3488" i="12" s="1"/>
  <c r="G3488" i="12"/>
  <c r="E3489" i="12"/>
  <c r="F3489" i="12" s="1"/>
  <c r="G3489" i="12"/>
  <c r="E3490" i="12"/>
  <c r="F3490" i="12" s="1"/>
  <c r="G3490" i="12"/>
  <c r="E3491" i="12"/>
  <c r="F3491" i="12" s="1"/>
  <c r="G3491" i="12"/>
  <c r="E3492" i="12"/>
  <c r="F3492" i="12" s="1"/>
  <c r="G3492" i="12"/>
  <c r="E3493" i="12"/>
  <c r="F3493" i="12" s="1"/>
  <c r="G3493" i="12"/>
  <c r="E3494" i="12"/>
  <c r="F3494" i="12" s="1"/>
  <c r="G3494" i="12"/>
  <c r="E3495" i="12"/>
  <c r="F3495" i="12" s="1"/>
  <c r="G3495" i="12"/>
  <c r="E3496" i="12"/>
  <c r="F3496" i="12" s="1"/>
  <c r="G3496" i="12"/>
  <c r="E3497" i="12"/>
  <c r="F3497" i="12" s="1"/>
  <c r="G3497" i="12"/>
  <c r="E3500" i="12"/>
  <c r="F3500" i="12" s="1"/>
  <c r="G3500" i="12"/>
  <c r="E3501" i="12"/>
  <c r="F3501" i="12" s="1"/>
  <c r="G3501" i="12"/>
  <c r="E3503" i="12"/>
  <c r="F3503" i="12" s="1"/>
  <c r="G3503" i="12"/>
  <c r="E3504" i="12"/>
  <c r="F3504" i="12" s="1"/>
  <c r="G3504" i="12"/>
  <c r="E3505" i="12"/>
  <c r="F3505" i="12" s="1"/>
  <c r="G3505" i="12"/>
  <c r="E3506" i="12"/>
  <c r="F3506" i="12" s="1"/>
  <c r="G3506" i="12"/>
  <c r="E3508" i="12"/>
  <c r="F3508" i="12" s="1"/>
  <c r="G3508" i="12"/>
  <c r="E3509" i="12"/>
  <c r="F3509" i="12" s="1"/>
  <c r="G3509" i="12"/>
  <c r="E3510" i="12"/>
  <c r="F3510" i="12" s="1"/>
  <c r="G3510" i="12"/>
  <c r="E3511" i="12"/>
  <c r="F3511" i="12" s="1"/>
  <c r="G3511" i="12"/>
  <c r="E3512" i="12"/>
  <c r="F3512" i="12" s="1"/>
  <c r="G3512" i="12"/>
  <c r="E3513" i="12"/>
  <c r="F3513" i="12" s="1"/>
  <c r="G3513" i="12"/>
  <c r="E3514" i="12"/>
  <c r="F3514" i="12" s="1"/>
  <c r="G3514" i="12"/>
  <c r="E3515" i="12"/>
  <c r="F3515" i="12" s="1"/>
  <c r="G3515" i="12"/>
  <c r="E3516" i="12"/>
  <c r="F3516" i="12" s="1"/>
  <c r="G3516" i="12"/>
  <c r="E3517" i="12"/>
  <c r="F3517" i="12" s="1"/>
  <c r="G3517" i="12"/>
  <c r="E3518" i="12"/>
  <c r="F3518" i="12" s="1"/>
  <c r="G3518" i="12"/>
  <c r="E3519" i="12"/>
  <c r="F3519" i="12" s="1"/>
  <c r="G3519" i="12"/>
  <c r="E3520" i="12"/>
  <c r="F3520" i="12" s="1"/>
  <c r="G3520" i="12"/>
  <c r="E3521" i="12"/>
  <c r="F3521" i="12" s="1"/>
  <c r="G3521" i="12"/>
  <c r="E3522" i="12"/>
  <c r="F3522" i="12" s="1"/>
  <c r="G3522" i="12"/>
  <c r="E3523" i="12"/>
  <c r="F3523" i="12" s="1"/>
  <c r="G3523" i="12"/>
  <c r="E3524" i="12"/>
  <c r="F3524" i="12" s="1"/>
  <c r="G3524" i="12"/>
  <c r="E3525" i="12"/>
  <c r="F3525" i="12" s="1"/>
  <c r="G3525" i="12"/>
  <c r="E3526" i="12"/>
  <c r="F3526" i="12" s="1"/>
  <c r="G3526" i="12"/>
  <c r="E3527" i="12"/>
  <c r="F3527" i="12" s="1"/>
  <c r="G3527" i="12"/>
  <c r="E3528" i="12"/>
  <c r="F3528" i="12" s="1"/>
  <c r="G3528" i="12"/>
  <c r="E3529" i="12"/>
  <c r="F3529" i="12" s="1"/>
  <c r="G3529" i="12"/>
  <c r="E3530" i="12"/>
  <c r="F3530" i="12" s="1"/>
  <c r="G3530" i="12"/>
  <c r="E3531" i="12"/>
  <c r="F3531" i="12" s="1"/>
  <c r="G3531" i="12"/>
  <c r="E3532" i="12"/>
  <c r="F3532" i="12" s="1"/>
  <c r="G3532" i="12"/>
  <c r="E3533" i="12"/>
  <c r="F3533" i="12" s="1"/>
  <c r="G3533" i="12"/>
  <c r="E3534" i="12"/>
  <c r="F3534" i="12" s="1"/>
  <c r="G3534" i="12"/>
  <c r="E3535" i="12"/>
  <c r="F3535" i="12" s="1"/>
  <c r="G3535" i="12"/>
  <c r="E3536" i="12"/>
  <c r="F3536" i="12" s="1"/>
  <c r="G3536" i="12"/>
  <c r="E3537" i="12"/>
  <c r="F3537" i="12" s="1"/>
  <c r="G3537" i="12"/>
  <c r="E3538" i="12"/>
  <c r="F3538" i="12" s="1"/>
  <c r="G3538" i="12"/>
  <c r="E3539" i="12"/>
  <c r="F3539" i="12" s="1"/>
  <c r="G3539" i="12"/>
  <c r="E3540" i="12"/>
  <c r="F3540" i="12" s="1"/>
  <c r="G3540" i="12"/>
  <c r="E3541" i="12"/>
  <c r="F3541" i="12" s="1"/>
  <c r="G3541" i="12"/>
  <c r="E3542" i="12"/>
  <c r="F3542" i="12" s="1"/>
  <c r="G3542" i="12"/>
  <c r="E3543" i="12"/>
  <c r="F3543" i="12" s="1"/>
  <c r="G3543" i="12"/>
  <c r="E3544" i="12"/>
  <c r="F3544" i="12" s="1"/>
  <c r="G3544" i="12"/>
  <c r="E3545" i="12"/>
  <c r="F3545" i="12" s="1"/>
  <c r="G3545" i="12"/>
  <c r="E3546" i="12"/>
  <c r="F3546" i="12" s="1"/>
  <c r="G3546" i="12"/>
  <c r="E3547" i="12"/>
  <c r="F3547" i="12" s="1"/>
  <c r="G3547" i="12"/>
  <c r="E3548" i="12"/>
  <c r="F3548" i="12" s="1"/>
  <c r="G3548" i="12"/>
  <c r="E3549" i="12"/>
  <c r="F3549" i="12" s="1"/>
  <c r="G3549" i="12"/>
  <c r="E3550" i="12"/>
  <c r="F3550" i="12" s="1"/>
  <c r="G3550" i="12"/>
  <c r="E3551" i="12"/>
  <c r="F3551" i="12" s="1"/>
  <c r="G3551" i="12"/>
  <c r="E3552" i="12"/>
  <c r="F3552" i="12" s="1"/>
  <c r="G3552" i="12"/>
  <c r="E3553" i="12"/>
  <c r="F3553" i="12" s="1"/>
  <c r="G3553" i="12"/>
  <c r="E3554" i="12"/>
  <c r="F3554" i="12" s="1"/>
  <c r="G3554" i="12"/>
  <c r="E3555" i="12"/>
  <c r="F3555" i="12" s="1"/>
  <c r="G3555" i="12"/>
  <c r="E3556" i="12"/>
  <c r="F3556" i="12" s="1"/>
  <c r="G3556" i="12"/>
  <c r="E3557" i="12"/>
  <c r="F3557" i="12" s="1"/>
  <c r="G3557" i="12"/>
  <c r="E3558" i="12"/>
  <c r="F3558" i="12" s="1"/>
  <c r="G3558" i="12"/>
  <c r="E3559" i="12"/>
  <c r="F3559" i="12" s="1"/>
  <c r="G3559" i="12"/>
  <c r="E3560" i="12"/>
  <c r="F3560" i="12" s="1"/>
  <c r="G3560" i="12"/>
  <c r="E3561" i="12"/>
  <c r="F3561" i="12" s="1"/>
  <c r="G3561" i="12"/>
  <c r="E3562" i="12"/>
  <c r="F3562" i="12" s="1"/>
  <c r="G3562" i="12"/>
  <c r="E3563" i="12"/>
  <c r="F3563" i="12" s="1"/>
  <c r="G3563" i="12"/>
  <c r="E3564" i="12"/>
  <c r="F3564" i="12" s="1"/>
  <c r="G3564" i="12"/>
  <c r="E3565" i="12"/>
  <c r="F3565" i="12" s="1"/>
  <c r="G3565" i="12"/>
  <c r="E3566" i="12"/>
  <c r="F3566" i="12" s="1"/>
  <c r="G3566" i="12"/>
  <c r="E3567" i="12"/>
  <c r="F3567" i="12" s="1"/>
  <c r="G3567" i="12"/>
  <c r="E3568" i="12"/>
  <c r="F3568" i="12" s="1"/>
  <c r="G3568" i="12"/>
  <c r="E3569" i="12"/>
  <c r="F3569" i="12" s="1"/>
  <c r="G3569" i="12"/>
  <c r="E3570" i="12"/>
  <c r="F3570" i="12" s="1"/>
  <c r="G3570" i="12"/>
  <c r="E3571" i="12"/>
  <c r="F3571" i="12" s="1"/>
  <c r="G3571" i="12"/>
  <c r="E3572" i="12"/>
  <c r="F3572" i="12" s="1"/>
  <c r="G3572" i="12"/>
  <c r="E3573" i="12"/>
  <c r="F3573" i="12" s="1"/>
  <c r="G3573" i="12"/>
  <c r="E3574" i="12"/>
  <c r="F3574" i="12" s="1"/>
  <c r="G3574" i="12"/>
  <c r="E3575" i="12"/>
  <c r="F3575" i="12" s="1"/>
  <c r="G3575" i="12"/>
  <c r="E3576" i="12"/>
  <c r="F3576" i="12" s="1"/>
  <c r="G3576" i="12"/>
  <c r="E3577" i="12"/>
  <c r="F3577" i="12" s="1"/>
  <c r="G3577" i="12"/>
  <c r="E3578" i="12"/>
  <c r="F3578" i="12" s="1"/>
  <c r="G3578" i="12"/>
  <c r="E3579" i="12"/>
  <c r="F3579" i="12" s="1"/>
  <c r="G3579" i="12"/>
  <c r="E3580" i="12"/>
  <c r="F3580" i="12" s="1"/>
  <c r="G3580" i="12"/>
  <c r="E3581" i="12"/>
  <c r="F3581" i="12" s="1"/>
  <c r="G3581" i="12"/>
  <c r="E3582" i="12"/>
  <c r="F3582" i="12" s="1"/>
  <c r="G3582" i="12"/>
  <c r="E3583" i="12"/>
  <c r="F3583" i="12" s="1"/>
  <c r="G3583" i="12"/>
  <c r="E3584" i="12"/>
  <c r="F3584" i="12" s="1"/>
  <c r="G3584" i="12"/>
  <c r="E3585" i="12"/>
  <c r="F3585" i="12" s="1"/>
  <c r="G3585" i="12"/>
  <c r="E3586" i="12"/>
  <c r="F3586" i="12" s="1"/>
  <c r="G3586" i="12"/>
  <c r="E3587" i="12"/>
  <c r="F3587" i="12" s="1"/>
  <c r="G3587" i="12"/>
  <c r="E3588" i="12"/>
  <c r="F3588" i="12" s="1"/>
  <c r="G3588" i="12"/>
  <c r="E3589" i="12"/>
  <c r="F3589" i="12" s="1"/>
  <c r="G3589" i="12"/>
  <c r="E3590" i="12"/>
  <c r="F3590" i="12" s="1"/>
  <c r="G3590" i="12"/>
  <c r="E3591" i="12"/>
  <c r="F3591" i="12" s="1"/>
  <c r="G3591" i="12"/>
  <c r="E3592" i="12"/>
  <c r="F3592" i="12" s="1"/>
  <c r="G3592" i="12"/>
  <c r="E3594" i="12"/>
  <c r="F3594" i="12" s="1"/>
  <c r="G3594" i="12"/>
  <c r="E3598" i="12"/>
  <c r="F3598" i="12" s="1"/>
  <c r="G3598" i="12"/>
  <c r="E3600" i="12"/>
  <c r="F3600" i="12" s="1"/>
  <c r="G3600" i="12"/>
  <c r="E3601" i="12"/>
  <c r="F3601" i="12" s="1"/>
  <c r="G3601" i="12"/>
  <c r="E3602" i="12"/>
  <c r="F3602" i="12" s="1"/>
  <c r="G3602" i="12"/>
  <c r="E3603" i="12"/>
  <c r="F3603" i="12" s="1"/>
  <c r="G3603" i="12"/>
  <c r="E3604" i="12"/>
  <c r="F3604" i="12" s="1"/>
  <c r="G3604" i="12"/>
  <c r="E3605" i="12"/>
  <c r="F3605" i="12" s="1"/>
  <c r="G3605" i="12"/>
  <c r="E3606" i="12"/>
  <c r="F3606" i="12" s="1"/>
  <c r="G3606" i="12"/>
  <c r="E3607" i="12"/>
  <c r="F3607" i="12" s="1"/>
  <c r="G3607" i="12"/>
  <c r="E3608" i="12"/>
  <c r="F3608" i="12" s="1"/>
  <c r="G3608" i="12"/>
  <c r="E3609" i="12"/>
  <c r="F3609" i="12" s="1"/>
  <c r="G3609" i="12"/>
  <c r="E3610" i="12"/>
  <c r="F3610" i="12" s="1"/>
  <c r="G3610" i="12"/>
  <c r="E3611" i="12"/>
  <c r="F3611" i="12" s="1"/>
  <c r="G3611" i="12"/>
  <c r="E3612" i="12"/>
  <c r="F3612" i="12" s="1"/>
  <c r="G3612" i="12"/>
  <c r="E3613" i="12"/>
  <c r="F3613" i="12" s="1"/>
  <c r="G3613" i="12"/>
  <c r="E3614" i="12"/>
  <c r="F3614" i="12" s="1"/>
  <c r="G3614" i="12"/>
  <c r="E3615" i="12"/>
  <c r="F3615" i="12" s="1"/>
  <c r="G3615" i="12"/>
  <c r="E3616" i="12"/>
  <c r="F3616" i="12" s="1"/>
  <c r="G3616" i="12"/>
  <c r="E3617" i="12"/>
  <c r="F3617" i="12" s="1"/>
  <c r="G3617" i="12"/>
  <c r="E3618" i="12"/>
  <c r="F3618" i="12" s="1"/>
  <c r="G3618" i="12"/>
  <c r="E3619" i="12"/>
  <c r="F3619" i="12" s="1"/>
  <c r="G3619" i="12"/>
  <c r="E3620" i="12"/>
  <c r="F3620" i="12" s="1"/>
  <c r="G3620" i="12"/>
  <c r="E3621" i="12"/>
  <c r="F3621" i="12" s="1"/>
  <c r="G3621" i="12"/>
  <c r="E3623" i="12"/>
  <c r="F3623" i="12" s="1"/>
  <c r="G3623" i="12"/>
  <c r="E3624" i="12"/>
  <c r="F3624" i="12" s="1"/>
  <c r="G3624" i="12"/>
  <c r="E3625" i="12"/>
  <c r="F3625" i="12" s="1"/>
  <c r="G3625" i="12"/>
  <c r="E3626" i="12"/>
  <c r="F3626" i="12" s="1"/>
  <c r="G3626" i="12"/>
  <c r="E3627" i="12"/>
  <c r="F3627" i="12" s="1"/>
  <c r="G3627" i="12"/>
  <c r="E3628" i="12"/>
  <c r="F3628" i="12" s="1"/>
  <c r="G3628" i="12"/>
  <c r="E3629" i="12"/>
  <c r="F3629" i="12" s="1"/>
  <c r="G3629" i="12"/>
  <c r="E3630" i="12"/>
  <c r="F3630" i="12" s="1"/>
  <c r="G3630" i="12"/>
  <c r="E3631" i="12"/>
  <c r="F3631" i="12" s="1"/>
  <c r="G3631" i="12"/>
  <c r="E3632" i="12"/>
  <c r="F3632" i="12" s="1"/>
  <c r="G3632" i="12"/>
  <c r="E3633" i="12"/>
  <c r="F3633" i="12" s="1"/>
  <c r="G3633" i="12"/>
  <c r="E3634" i="12"/>
  <c r="F3634" i="12" s="1"/>
  <c r="G3634" i="12"/>
  <c r="E3635" i="12"/>
  <c r="F3635" i="12" s="1"/>
  <c r="G3635" i="12"/>
  <c r="E3636" i="12"/>
  <c r="F3636" i="12" s="1"/>
  <c r="G3636" i="12"/>
  <c r="E3637" i="12"/>
  <c r="F3637" i="12" s="1"/>
  <c r="G3637" i="12"/>
  <c r="E3638" i="12"/>
  <c r="F3638" i="12" s="1"/>
  <c r="G3638" i="12"/>
  <c r="E3639" i="12"/>
  <c r="F3639" i="12" s="1"/>
  <c r="G3639" i="12"/>
  <c r="E3640" i="12"/>
  <c r="F3640" i="12" s="1"/>
  <c r="G3640" i="12"/>
  <c r="E3641" i="12"/>
  <c r="F3641" i="12" s="1"/>
  <c r="G3641" i="12"/>
  <c r="E3642" i="12"/>
  <c r="F3642" i="12" s="1"/>
  <c r="G3642" i="12"/>
  <c r="E3643" i="12"/>
  <c r="F3643" i="12" s="1"/>
  <c r="G3643" i="12"/>
  <c r="E3644" i="12"/>
  <c r="F3644" i="12" s="1"/>
  <c r="G3644" i="12"/>
  <c r="E3645" i="12"/>
  <c r="F3645" i="12" s="1"/>
  <c r="G3645" i="12"/>
  <c r="E3646" i="12"/>
  <c r="F3646" i="12" s="1"/>
  <c r="G3646" i="12"/>
  <c r="E3647" i="12"/>
  <c r="F3647" i="12" s="1"/>
  <c r="G3647" i="12"/>
  <c r="E3648" i="12"/>
  <c r="F3648" i="12" s="1"/>
  <c r="G3648" i="12"/>
  <c r="E3649" i="12"/>
  <c r="F3649" i="12" s="1"/>
  <c r="G3649" i="12"/>
  <c r="E3650" i="12"/>
  <c r="F3650" i="12" s="1"/>
  <c r="G3650" i="12"/>
  <c r="E3651" i="12"/>
  <c r="F3651" i="12" s="1"/>
  <c r="G3651" i="12"/>
  <c r="E3652" i="12"/>
  <c r="F3652" i="12" s="1"/>
  <c r="G3652" i="12"/>
  <c r="E3653" i="12"/>
  <c r="F3653" i="12" s="1"/>
  <c r="G3653" i="12"/>
  <c r="E3655" i="12"/>
  <c r="F3655" i="12" s="1"/>
  <c r="G3655" i="12"/>
  <c r="E3656" i="12"/>
  <c r="F3656" i="12" s="1"/>
  <c r="G3656" i="12"/>
  <c r="E3657" i="12"/>
  <c r="F3657" i="12" s="1"/>
  <c r="G3657" i="12"/>
  <c r="E3658" i="12"/>
  <c r="F3658" i="12" s="1"/>
  <c r="G3658" i="12"/>
  <c r="E3659" i="12"/>
  <c r="F3659" i="12" s="1"/>
  <c r="G3659" i="12"/>
  <c r="E3660" i="12"/>
  <c r="F3660" i="12" s="1"/>
  <c r="G3660" i="12"/>
  <c r="E3661" i="12"/>
  <c r="F3661" i="12" s="1"/>
  <c r="G3661" i="12"/>
  <c r="E3662" i="12"/>
  <c r="F3662" i="12" s="1"/>
  <c r="G3662" i="12"/>
  <c r="E3663" i="12"/>
  <c r="F3663" i="12" s="1"/>
  <c r="G3663" i="12"/>
  <c r="E3664" i="12"/>
  <c r="F3664" i="12" s="1"/>
  <c r="G3664" i="12"/>
  <c r="E3665" i="12"/>
  <c r="F3665" i="12" s="1"/>
  <c r="G3665" i="12"/>
  <c r="E3666" i="12"/>
  <c r="F3666" i="12" s="1"/>
  <c r="G3666" i="12"/>
  <c r="E3667" i="12"/>
  <c r="F3667" i="12" s="1"/>
  <c r="G3667" i="12"/>
  <c r="E3668" i="12"/>
  <c r="F3668" i="12" s="1"/>
  <c r="G3668" i="12"/>
  <c r="E3669" i="12"/>
  <c r="F3669" i="12" s="1"/>
  <c r="G3669" i="12"/>
  <c r="E3670" i="12"/>
  <c r="F3670" i="12" s="1"/>
  <c r="G3670" i="12"/>
  <c r="E3671" i="12"/>
  <c r="F3671" i="12" s="1"/>
  <c r="G3671" i="12"/>
  <c r="E3672" i="12"/>
  <c r="F3672" i="12" s="1"/>
  <c r="G3672" i="12"/>
  <c r="E3673" i="12"/>
  <c r="F3673" i="12" s="1"/>
  <c r="G3673" i="12"/>
  <c r="E3674" i="12"/>
  <c r="F3674" i="12" s="1"/>
  <c r="G3674" i="12"/>
  <c r="E3675" i="12"/>
  <c r="F3675" i="12" s="1"/>
  <c r="G3675" i="12"/>
  <c r="E3676" i="12"/>
  <c r="F3676" i="12" s="1"/>
  <c r="G3676" i="12"/>
  <c r="E3677" i="12"/>
  <c r="F3677" i="12" s="1"/>
  <c r="G3677" i="12"/>
  <c r="E3678" i="12"/>
  <c r="F3678" i="12" s="1"/>
  <c r="G3678" i="12"/>
  <c r="E3679" i="12"/>
  <c r="F3679" i="12" s="1"/>
  <c r="G3679" i="12"/>
  <c r="E3680" i="12"/>
  <c r="F3680" i="12" s="1"/>
  <c r="G3680" i="12"/>
  <c r="E3681" i="12"/>
  <c r="F3681" i="12" s="1"/>
  <c r="G3681" i="12"/>
  <c r="E3682" i="12"/>
  <c r="F3682" i="12" s="1"/>
  <c r="G3682" i="12"/>
  <c r="E3683" i="12"/>
  <c r="F3683" i="12" s="1"/>
  <c r="G3683" i="12"/>
  <c r="E3684" i="12"/>
  <c r="F3684" i="12" s="1"/>
  <c r="G3684" i="12"/>
  <c r="E3685" i="12"/>
  <c r="F3685" i="12" s="1"/>
  <c r="G3685" i="12"/>
  <c r="E3686" i="12"/>
  <c r="F3686" i="12" s="1"/>
  <c r="G3686" i="12"/>
  <c r="E3687" i="12"/>
  <c r="F3687" i="12" s="1"/>
  <c r="G3687" i="12"/>
  <c r="E3688" i="12"/>
  <c r="F3688" i="12" s="1"/>
  <c r="G3688" i="12"/>
  <c r="E3689" i="12"/>
  <c r="F3689" i="12" s="1"/>
  <c r="G3689" i="12"/>
  <c r="E3690" i="12"/>
  <c r="F3690" i="12" s="1"/>
  <c r="G3690" i="12"/>
  <c r="E3691" i="12"/>
  <c r="F3691" i="12" s="1"/>
  <c r="G3691" i="12"/>
  <c r="E3692" i="12"/>
  <c r="F3692" i="12" s="1"/>
  <c r="G3692" i="12"/>
  <c r="E3693" i="12"/>
  <c r="F3693" i="12" s="1"/>
  <c r="G3693" i="12"/>
  <c r="E3694" i="12"/>
  <c r="F3694" i="12" s="1"/>
  <c r="G3694" i="12"/>
  <c r="E3695" i="12"/>
  <c r="F3695" i="12" s="1"/>
  <c r="G3695" i="12"/>
  <c r="E3696" i="12"/>
  <c r="F3696" i="12" s="1"/>
  <c r="G3696" i="12"/>
  <c r="E3697" i="12"/>
  <c r="F3697" i="12" s="1"/>
  <c r="G3697" i="12"/>
  <c r="E3698" i="12"/>
  <c r="F3698" i="12" s="1"/>
  <c r="G3698" i="12"/>
  <c r="E3699" i="12"/>
  <c r="F3699" i="12" s="1"/>
  <c r="G3699" i="12"/>
  <c r="E3700" i="12"/>
  <c r="F3700" i="12" s="1"/>
  <c r="G3700" i="12"/>
  <c r="E3701" i="12"/>
  <c r="F3701" i="12" s="1"/>
  <c r="G3701" i="12"/>
  <c r="E3702" i="12"/>
  <c r="F3702" i="12" s="1"/>
  <c r="G3702" i="12"/>
  <c r="E3703" i="12"/>
  <c r="F3703" i="12" s="1"/>
  <c r="G3703" i="12"/>
  <c r="E3704" i="12"/>
  <c r="F3704" i="12" s="1"/>
  <c r="G3704" i="12"/>
  <c r="E3705" i="12"/>
  <c r="F3705" i="12" s="1"/>
  <c r="G3705" i="12"/>
  <c r="E3706" i="12"/>
  <c r="F3706" i="12" s="1"/>
  <c r="G3706" i="12"/>
  <c r="E3707" i="12"/>
  <c r="F3707" i="12" s="1"/>
  <c r="G3707" i="12"/>
  <c r="E3708" i="12"/>
  <c r="F3708" i="12" s="1"/>
  <c r="G3708" i="12"/>
  <c r="E3709" i="12"/>
  <c r="F3709" i="12" s="1"/>
  <c r="G3709" i="12"/>
  <c r="J3709" i="12" s="1"/>
  <c r="E3721" i="12"/>
  <c r="F3721" i="12" s="1"/>
  <c r="G3721" i="12"/>
  <c r="E3722" i="12"/>
  <c r="F3722" i="12" s="1"/>
  <c r="G3722" i="12"/>
  <c r="E3723" i="12"/>
  <c r="F3723" i="12" s="1"/>
  <c r="G3723" i="12"/>
  <c r="E3724" i="12"/>
  <c r="F3724" i="12" s="1"/>
  <c r="G3724" i="12"/>
  <c r="E3725" i="12"/>
  <c r="F3725" i="12" s="1"/>
  <c r="G3725" i="12"/>
  <c r="E3726" i="12"/>
  <c r="F3726" i="12" s="1"/>
  <c r="G3726" i="12"/>
  <c r="E3727" i="12"/>
  <c r="F3727" i="12" s="1"/>
  <c r="G3727" i="12"/>
  <c r="E3728" i="12"/>
  <c r="F3728" i="12" s="1"/>
  <c r="G3728" i="12"/>
  <c r="E3729" i="12"/>
  <c r="F3729" i="12" s="1"/>
  <c r="G3729" i="12"/>
  <c r="E3730" i="12"/>
  <c r="F3730" i="12" s="1"/>
  <c r="G3730" i="12"/>
  <c r="E3731" i="12"/>
  <c r="F3731" i="12" s="1"/>
  <c r="G3731" i="12"/>
  <c r="E3732" i="12"/>
  <c r="F3732" i="12" s="1"/>
  <c r="G3732" i="12"/>
  <c r="E3733" i="12"/>
  <c r="F3733" i="12" s="1"/>
  <c r="G3733" i="12"/>
  <c r="E3734" i="12"/>
  <c r="F3734" i="12" s="1"/>
  <c r="G3734" i="12"/>
  <c r="E3735" i="12"/>
  <c r="F3735" i="12" s="1"/>
  <c r="G3735" i="12"/>
  <c r="E3736" i="12"/>
  <c r="F3736" i="12" s="1"/>
  <c r="G3736" i="12"/>
  <c r="E3737" i="12"/>
  <c r="F3737" i="12" s="1"/>
  <c r="G3737" i="12"/>
  <c r="E3738" i="12"/>
  <c r="F3738" i="12" s="1"/>
  <c r="G3738" i="12"/>
  <c r="E3739" i="12"/>
  <c r="F3739" i="12" s="1"/>
  <c r="G3739" i="12"/>
  <c r="E3740" i="12"/>
  <c r="F3740" i="12" s="1"/>
  <c r="G3740" i="12"/>
  <c r="E3741" i="12"/>
  <c r="F3741" i="12" s="1"/>
  <c r="G3741" i="12"/>
  <c r="E3742" i="12"/>
  <c r="F3742" i="12" s="1"/>
  <c r="G3742" i="12"/>
  <c r="E3743" i="12"/>
  <c r="F3743" i="12" s="1"/>
  <c r="G3743" i="12"/>
  <c r="E3744" i="12"/>
  <c r="F3744" i="12" s="1"/>
  <c r="G3744" i="12"/>
  <c r="E3745" i="12"/>
  <c r="F3745" i="12" s="1"/>
  <c r="G3745" i="12"/>
  <c r="E3746" i="12"/>
  <c r="F3746" i="12" s="1"/>
  <c r="G3746" i="12"/>
  <c r="E3747" i="12"/>
  <c r="F3747" i="12" s="1"/>
  <c r="G3747" i="12"/>
  <c r="E3749" i="12"/>
  <c r="F3749" i="12" s="1"/>
  <c r="G3749" i="12"/>
  <c r="E3752" i="12"/>
  <c r="F3752" i="12" s="1"/>
  <c r="G3752" i="12"/>
  <c r="E3753" i="12"/>
  <c r="F3753" i="12" s="1"/>
  <c r="G3753" i="12"/>
  <c r="E3754" i="12"/>
  <c r="F3754" i="12" s="1"/>
  <c r="G3754" i="12"/>
  <c r="E3755" i="12"/>
  <c r="F3755" i="12" s="1"/>
  <c r="G3755" i="12"/>
  <c r="E3756" i="12"/>
  <c r="F3756" i="12" s="1"/>
  <c r="G3756" i="12"/>
  <c r="E3757" i="12"/>
  <c r="F3757" i="12" s="1"/>
  <c r="G3757" i="12"/>
  <c r="E3758" i="12"/>
  <c r="F3758" i="12" s="1"/>
  <c r="G3758" i="12"/>
  <c r="E3759" i="12"/>
  <c r="F3759" i="12" s="1"/>
  <c r="G3759" i="12"/>
  <c r="E3760" i="12"/>
  <c r="F3760" i="12" s="1"/>
  <c r="G3760" i="12"/>
  <c r="E3761" i="12"/>
  <c r="F3761" i="12" s="1"/>
  <c r="G3761" i="12"/>
  <c r="E3763" i="12"/>
  <c r="F3763" i="12" s="1"/>
  <c r="G3763" i="12"/>
  <c r="E3764" i="12"/>
  <c r="F3764" i="12" s="1"/>
  <c r="G3764" i="12"/>
  <c r="E3765" i="12"/>
  <c r="F3765" i="12" s="1"/>
  <c r="G3765" i="12"/>
  <c r="E3766" i="12"/>
  <c r="F3766" i="12" s="1"/>
  <c r="G3766" i="12"/>
  <c r="E3767" i="12"/>
  <c r="F3767" i="12" s="1"/>
  <c r="G3767" i="12"/>
  <c r="E3768" i="12"/>
  <c r="F3768" i="12" s="1"/>
  <c r="G3768" i="12"/>
  <c r="E3769" i="12"/>
  <c r="F3769" i="12" s="1"/>
  <c r="G3769" i="12"/>
  <c r="E3770" i="12"/>
  <c r="F3770" i="12" s="1"/>
  <c r="G3770" i="12"/>
  <c r="E3771" i="12"/>
  <c r="F3771" i="12" s="1"/>
  <c r="G3771" i="12"/>
  <c r="E3772" i="12"/>
  <c r="F3772" i="12" s="1"/>
  <c r="G3772" i="12"/>
  <c r="E3773" i="12"/>
  <c r="F3773" i="12" s="1"/>
  <c r="G3773" i="12"/>
  <c r="E3774" i="12"/>
  <c r="F3774" i="12" s="1"/>
  <c r="G3774" i="12"/>
  <c r="E3775" i="12"/>
  <c r="F3775" i="12" s="1"/>
  <c r="G3775" i="12"/>
  <c r="E3776" i="12"/>
  <c r="F3776" i="12" s="1"/>
  <c r="G3776" i="12"/>
  <c r="E3777" i="12"/>
  <c r="F3777" i="12" s="1"/>
  <c r="G3777" i="12"/>
  <c r="E3778" i="12"/>
  <c r="F3778" i="12" s="1"/>
  <c r="G3778" i="12"/>
  <c r="E3779" i="12"/>
  <c r="F3779" i="12" s="1"/>
  <c r="G3779" i="12"/>
  <c r="E3780" i="12"/>
  <c r="F3780" i="12" s="1"/>
  <c r="G3780" i="12"/>
  <c r="E3781" i="12"/>
  <c r="F3781" i="12" s="1"/>
  <c r="G3781" i="12"/>
  <c r="E3782" i="12"/>
  <c r="F3782" i="12" s="1"/>
  <c r="G3782" i="12"/>
  <c r="E3783" i="12"/>
  <c r="F3783" i="12" s="1"/>
  <c r="G3783" i="12"/>
  <c r="E3784" i="12"/>
  <c r="F3784" i="12" s="1"/>
  <c r="G3784" i="12"/>
  <c r="E3785" i="12"/>
  <c r="F3785" i="12" s="1"/>
  <c r="G3785" i="12"/>
  <c r="E3786" i="12"/>
  <c r="F3786" i="12" s="1"/>
  <c r="G3786" i="12"/>
  <c r="E3787" i="12"/>
  <c r="F3787" i="12" s="1"/>
  <c r="G3787" i="12"/>
  <c r="E3788" i="12"/>
  <c r="F3788" i="12" s="1"/>
  <c r="G3788" i="12"/>
  <c r="E3789" i="12"/>
  <c r="F3789" i="12" s="1"/>
  <c r="G3789" i="12"/>
  <c r="E3790" i="12"/>
  <c r="F3790" i="12" s="1"/>
  <c r="G3790" i="12"/>
  <c r="E3791" i="12"/>
  <c r="F3791" i="12" s="1"/>
  <c r="G3791" i="12"/>
  <c r="E3792" i="12"/>
  <c r="F3792" i="12" s="1"/>
  <c r="G3792" i="12"/>
  <c r="E3793" i="12"/>
  <c r="F3793" i="12" s="1"/>
  <c r="G3793" i="12"/>
  <c r="E3794" i="12"/>
  <c r="F3794" i="12" s="1"/>
  <c r="G3794" i="12"/>
  <c r="E3795" i="12"/>
  <c r="F3795" i="12" s="1"/>
  <c r="G3795" i="12"/>
  <c r="E3796" i="12"/>
  <c r="F3796" i="12" s="1"/>
  <c r="G3796" i="12"/>
  <c r="E3797" i="12"/>
  <c r="F3797" i="12" s="1"/>
  <c r="G3797" i="12"/>
  <c r="E3798" i="12"/>
  <c r="F3798" i="12" s="1"/>
  <c r="G3798" i="12"/>
  <c r="E3799" i="12"/>
  <c r="F3799" i="12" s="1"/>
  <c r="G3799" i="12"/>
  <c r="E3800" i="12"/>
  <c r="F3800" i="12" s="1"/>
  <c r="G3800" i="12"/>
  <c r="E3801" i="12"/>
  <c r="F3801" i="12" s="1"/>
  <c r="G3801" i="12"/>
  <c r="E3802" i="12"/>
  <c r="F3802" i="12" s="1"/>
  <c r="G3802" i="12"/>
  <c r="E3803" i="12"/>
  <c r="F3803" i="12" s="1"/>
  <c r="G3803" i="12"/>
  <c r="E3804" i="12"/>
  <c r="F3804" i="12" s="1"/>
  <c r="G3804" i="12"/>
  <c r="E3805" i="12"/>
  <c r="F3805" i="12" s="1"/>
  <c r="G3805" i="12"/>
  <c r="E3806" i="12"/>
  <c r="F3806" i="12" s="1"/>
  <c r="G3806" i="12"/>
  <c r="E3807" i="12"/>
  <c r="F3807" i="12" s="1"/>
  <c r="G3807" i="12"/>
  <c r="E3808" i="12"/>
  <c r="F3808" i="12" s="1"/>
  <c r="G3808" i="12"/>
  <c r="E3809" i="12"/>
  <c r="F3809" i="12" s="1"/>
  <c r="G3809" i="12"/>
  <c r="E3810" i="12"/>
  <c r="F3810" i="12" s="1"/>
  <c r="G3810" i="12"/>
  <c r="E3811" i="12"/>
  <c r="F3811" i="12" s="1"/>
  <c r="G3811" i="12"/>
  <c r="E3812" i="12"/>
  <c r="F3812" i="12" s="1"/>
  <c r="G3812" i="12"/>
  <c r="E3813" i="12"/>
  <c r="F3813" i="12" s="1"/>
  <c r="G3813" i="12"/>
  <c r="E3814" i="12"/>
  <c r="F3814" i="12" s="1"/>
  <c r="G3814" i="12"/>
  <c r="E3815" i="12"/>
  <c r="F3815" i="12" s="1"/>
  <c r="G3815" i="12"/>
  <c r="E3816" i="12"/>
  <c r="F3816" i="12" s="1"/>
  <c r="G3816" i="12"/>
  <c r="E3817" i="12"/>
  <c r="F3817" i="12" s="1"/>
  <c r="G3817" i="12"/>
  <c r="E3818" i="12"/>
  <c r="F3818" i="12" s="1"/>
  <c r="G3818" i="12"/>
  <c r="E3819" i="12"/>
  <c r="F3819" i="12" s="1"/>
  <c r="G3819" i="12"/>
  <c r="E3820" i="12"/>
  <c r="F3820" i="12" s="1"/>
  <c r="G3820" i="12"/>
  <c r="E3821" i="12"/>
  <c r="F3821" i="12" s="1"/>
  <c r="G3821" i="12"/>
  <c r="E3822" i="12"/>
  <c r="F3822" i="12" s="1"/>
  <c r="G3822" i="12"/>
  <c r="E3823" i="12"/>
  <c r="F3823" i="12" s="1"/>
  <c r="G3823" i="12"/>
  <c r="E3824" i="12"/>
  <c r="F3824" i="12" s="1"/>
  <c r="G3824" i="12"/>
  <c r="E3825" i="12"/>
  <c r="F3825" i="12" s="1"/>
  <c r="G3825" i="12"/>
  <c r="E3826" i="12"/>
  <c r="F3826" i="12" s="1"/>
  <c r="G3826" i="12"/>
  <c r="E3827" i="12"/>
  <c r="F3827" i="12" s="1"/>
  <c r="G3827" i="12"/>
  <c r="E3828" i="12"/>
  <c r="F3828" i="12" s="1"/>
  <c r="G3828" i="12"/>
  <c r="E3829" i="12"/>
  <c r="F3829" i="12" s="1"/>
  <c r="G3829" i="12"/>
  <c r="E3830" i="12"/>
  <c r="F3830" i="12" s="1"/>
  <c r="G3830" i="12"/>
  <c r="E3831" i="12"/>
  <c r="F3831" i="12" s="1"/>
  <c r="G3831" i="12"/>
  <c r="E3832" i="12"/>
  <c r="F3832" i="12" s="1"/>
  <c r="G3832" i="12"/>
  <c r="E3833" i="12"/>
  <c r="F3833" i="12" s="1"/>
  <c r="G3833" i="12"/>
  <c r="E3834" i="12"/>
  <c r="F3834" i="12" s="1"/>
  <c r="G3834" i="12"/>
  <c r="E3835" i="12"/>
  <c r="F3835" i="12" s="1"/>
  <c r="G3835" i="12"/>
  <c r="E3836" i="12"/>
  <c r="F3836" i="12" s="1"/>
  <c r="G3836" i="12"/>
  <c r="E3837" i="12"/>
  <c r="F3837" i="12" s="1"/>
  <c r="G3837" i="12"/>
  <c r="E3838" i="12"/>
  <c r="F3838" i="12" s="1"/>
  <c r="G3838" i="12"/>
  <c r="E3839" i="12"/>
  <c r="F3839" i="12" s="1"/>
  <c r="G3839" i="12"/>
  <c r="E3840" i="12"/>
  <c r="F3840" i="12" s="1"/>
  <c r="G3840" i="12"/>
  <c r="E3841" i="12"/>
  <c r="F3841" i="12" s="1"/>
  <c r="G3841" i="12"/>
  <c r="E3842" i="12"/>
  <c r="F3842" i="12" s="1"/>
  <c r="G3842" i="12"/>
  <c r="E3843" i="12"/>
  <c r="F3843" i="12" s="1"/>
  <c r="G3843" i="12"/>
  <c r="E3844" i="12"/>
  <c r="F3844" i="12" s="1"/>
  <c r="G3844" i="12"/>
  <c r="E3845" i="12"/>
  <c r="F3845" i="12" s="1"/>
  <c r="G3845" i="12"/>
  <c r="E3846" i="12"/>
  <c r="F3846" i="12" s="1"/>
  <c r="G3846" i="12"/>
  <c r="E3847" i="12"/>
  <c r="F3847" i="12" s="1"/>
  <c r="G3847" i="12"/>
  <c r="E3848" i="12"/>
  <c r="F3848" i="12" s="1"/>
  <c r="G3848" i="12"/>
  <c r="E3849" i="12"/>
  <c r="F3849" i="12" s="1"/>
  <c r="G3849" i="12"/>
  <c r="E3850" i="12"/>
  <c r="F3850" i="12" s="1"/>
  <c r="G3850" i="12"/>
  <c r="E3851" i="12"/>
  <c r="F3851" i="12" s="1"/>
  <c r="G3851" i="12"/>
  <c r="E3852" i="12"/>
  <c r="F3852" i="12" s="1"/>
  <c r="G3852" i="12"/>
  <c r="E3853" i="12"/>
  <c r="F3853" i="12" s="1"/>
  <c r="G3853" i="12"/>
  <c r="E3854" i="12"/>
  <c r="F3854" i="12" s="1"/>
  <c r="G3854" i="12"/>
  <c r="E3855" i="12"/>
  <c r="F3855" i="12" s="1"/>
  <c r="G3855" i="12"/>
  <c r="E3856" i="12"/>
  <c r="F3856" i="12" s="1"/>
  <c r="G3856" i="12"/>
  <c r="E3857" i="12"/>
  <c r="F3857" i="12" s="1"/>
  <c r="G3857" i="12"/>
  <c r="E3858" i="12"/>
  <c r="F3858" i="12" s="1"/>
  <c r="G3858" i="12"/>
  <c r="E3859" i="12"/>
  <c r="F3859" i="12" s="1"/>
  <c r="G3859" i="12"/>
  <c r="E3860" i="12"/>
  <c r="F3860" i="12" s="1"/>
  <c r="G3860" i="12"/>
  <c r="E3861" i="12"/>
  <c r="F3861" i="12" s="1"/>
  <c r="G3861" i="12"/>
  <c r="E3862" i="12"/>
  <c r="F3862" i="12" s="1"/>
  <c r="G3862" i="12"/>
  <c r="E3863" i="12"/>
  <c r="F3863" i="12" s="1"/>
  <c r="G3863" i="12"/>
  <c r="E3864" i="12"/>
  <c r="F3864" i="12" s="1"/>
  <c r="G3864" i="12"/>
  <c r="E3865" i="12"/>
  <c r="F3865" i="12" s="1"/>
  <c r="G3865" i="12"/>
  <c r="E3866" i="12"/>
  <c r="F3866" i="12" s="1"/>
  <c r="G3866" i="12"/>
  <c r="E3867" i="12"/>
  <c r="F3867" i="12" s="1"/>
  <c r="G3867" i="12"/>
  <c r="E3868" i="12"/>
  <c r="F3868" i="12" s="1"/>
  <c r="G3868" i="12"/>
  <c r="E3869" i="12"/>
  <c r="F3869" i="12" s="1"/>
  <c r="G3869" i="12"/>
  <c r="E3870" i="12"/>
  <c r="F3870" i="12" s="1"/>
  <c r="G3870" i="12"/>
  <c r="E3871" i="12"/>
  <c r="F3871" i="12" s="1"/>
  <c r="G3871" i="12"/>
  <c r="E3872" i="12"/>
  <c r="F3872" i="12" s="1"/>
  <c r="G3872" i="12"/>
  <c r="E3873" i="12"/>
  <c r="F3873" i="12" s="1"/>
  <c r="G3873" i="12"/>
  <c r="E3874" i="12"/>
  <c r="F3874" i="12" s="1"/>
  <c r="G3874" i="12"/>
  <c r="E3875" i="12"/>
  <c r="F3875" i="12" s="1"/>
  <c r="G3875" i="12"/>
  <c r="E3876" i="12"/>
  <c r="F3876" i="12" s="1"/>
  <c r="G3876" i="12"/>
  <c r="E3877" i="12"/>
  <c r="F3877" i="12" s="1"/>
  <c r="G3877" i="12"/>
  <c r="E3878" i="12"/>
  <c r="F3878" i="12" s="1"/>
  <c r="G3878" i="12"/>
  <c r="E3879" i="12"/>
  <c r="F3879" i="12" s="1"/>
  <c r="G3879" i="12"/>
  <c r="E3880" i="12"/>
  <c r="F3880" i="12" s="1"/>
  <c r="G3880" i="12"/>
  <c r="E3881" i="12"/>
  <c r="F3881" i="12" s="1"/>
  <c r="G3881" i="12"/>
  <c r="E3882" i="12"/>
  <c r="F3882" i="12" s="1"/>
  <c r="G3882" i="12"/>
  <c r="E3883" i="12"/>
  <c r="F3883" i="12" s="1"/>
  <c r="G3883" i="12"/>
  <c r="E3884" i="12"/>
  <c r="F3884" i="12" s="1"/>
  <c r="G3884" i="12"/>
  <c r="E3885" i="12"/>
  <c r="F3885" i="12" s="1"/>
  <c r="G3885" i="12"/>
  <c r="E3886" i="12"/>
  <c r="F3886" i="12" s="1"/>
  <c r="G3886" i="12"/>
  <c r="E3887" i="12"/>
  <c r="F3887" i="12" s="1"/>
  <c r="G3887" i="12"/>
  <c r="E3888" i="12"/>
  <c r="F3888" i="12" s="1"/>
  <c r="G3888" i="12"/>
  <c r="E3889" i="12"/>
  <c r="F3889" i="12" s="1"/>
  <c r="G3889" i="12"/>
  <c r="E3890" i="12"/>
  <c r="F3890" i="12" s="1"/>
  <c r="G3890" i="12"/>
  <c r="E3891" i="12"/>
  <c r="F3891" i="12" s="1"/>
  <c r="G3891" i="12"/>
  <c r="E3892" i="12"/>
  <c r="F3892" i="12" s="1"/>
  <c r="G3892" i="12"/>
  <c r="E3893" i="12"/>
  <c r="F3893" i="12" s="1"/>
  <c r="G3893" i="12"/>
  <c r="E3894" i="12"/>
  <c r="F3894" i="12" s="1"/>
  <c r="G3894" i="12"/>
  <c r="E3895" i="12"/>
  <c r="F3895" i="12" s="1"/>
  <c r="G3895" i="12"/>
  <c r="E3896" i="12"/>
  <c r="F3896" i="12" s="1"/>
  <c r="G3896" i="12"/>
  <c r="E3897" i="12"/>
  <c r="F3897" i="12" s="1"/>
  <c r="G3897" i="12"/>
  <c r="E3898" i="12"/>
  <c r="F3898" i="12" s="1"/>
  <c r="G3898" i="12"/>
  <c r="E3899" i="12"/>
  <c r="F3899" i="12" s="1"/>
  <c r="G3899" i="12"/>
  <c r="E3900" i="12"/>
  <c r="F3900" i="12" s="1"/>
  <c r="G3900" i="12"/>
  <c r="E3901" i="12"/>
  <c r="F3901" i="12" s="1"/>
  <c r="G3901" i="12"/>
  <c r="E3902" i="12"/>
  <c r="F3902" i="12" s="1"/>
  <c r="G3902" i="12"/>
  <c r="E3903" i="12"/>
  <c r="F3903" i="12" s="1"/>
  <c r="G3903" i="12"/>
  <c r="E3904" i="12"/>
  <c r="F3904" i="12" s="1"/>
  <c r="G3904" i="12"/>
  <c r="E3905" i="12"/>
  <c r="F3905" i="12" s="1"/>
  <c r="G3905" i="12"/>
  <c r="E3906" i="12"/>
  <c r="F3906" i="12" s="1"/>
  <c r="G3906" i="12"/>
  <c r="E3907" i="12"/>
  <c r="F3907" i="12" s="1"/>
  <c r="G3907" i="12"/>
  <c r="E3908" i="12"/>
  <c r="F3908" i="12" s="1"/>
  <c r="G3908" i="12"/>
  <c r="E3909" i="12"/>
  <c r="F3909" i="12" s="1"/>
  <c r="G3909" i="12"/>
  <c r="E3910" i="12"/>
  <c r="F3910" i="12" s="1"/>
  <c r="G3910" i="12"/>
  <c r="E3911" i="12"/>
  <c r="F3911" i="12" s="1"/>
  <c r="G3911" i="12"/>
  <c r="E3912" i="12"/>
  <c r="F3912" i="12" s="1"/>
  <c r="G3912" i="12"/>
  <c r="E3913" i="12"/>
  <c r="F3913" i="12" s="1"/>
  <c r="G3913" i="12"/>
  <c r="E3914" i="12"/>
  <c r="F3914" i="12" s="1"/>
  <c r="G3914" i="12"/>
  <c r="E3915" i="12"/>
  <c r="F3915" i="12" s="1"/>
  <c r="G3915" i="12"/>
  <c r="E3916" i="12"/>
  <c r="F3916" i="12" s="1"/>
  <c r="G3916" i="12"/>
  <c r="E3917" i="12"/>
  <c r="F3917" i="12" s="1"/>
  <c r="G3917" i="12"/>
  <c r="E3918" i="12"/>
  <c r="F3918" i="12" s="1"/>
  <c r="G3918" i="12"/>
  <c r="E3919" i="12"/>
  <c r="F3919" i="12" s="1"/>
  <c r="G3919" i="12"/>
  <c r="E3920" i="12"/>
  <c r="F3920" i="12" s="1"/>
  <c r="G3920" i="12"/>
  <c r="E3921" i="12"/>
  <c r="F3921" i="12" s="1"/>
  <c r="G3921" i="12"/>
  <c r="E3922" i="12"/>
  <c r="F3922" i="12" s="1"/>
  <c r="G3922" i="12"/>
  <c r="E3923" i="12"/>
  <c r="F3923" i="12" s="1"/>
  <c r="G3923" i="12"/>
  <c r="E3924" i="12"/>
  <c r="F3924" i="12" s="1"/>
  <c r="G3924" i="12"/>
  <c r="E3925" i="12"/>
  <c r="F3925" i="12" s="1"/>
  <c r="G3925" i="12"/>
  <c r="E3926" i="12"/>
  <c r="F3926" i="12" s="1"/>
  <c r="G3926" i="12"/>
  <c r="E3927" i="12"/>
  <c r="F3927" i="12" s="1"/>
  <c r="G3927" i="12"/>
  <c r="E3928" i="12"/>
  <c r="F3928" i="12" s="1"/>
  <c r="G3928" i="12"/>
  <c r="E3929" i="12"/>
  <c r="F3929" i="12" s="1"/>
  <c r="G3929" i="12"/>
  <c r="E3930" i="12"/>
  <c r="F3930" i="12" s="1"/>
  <c r="G3930" i="12"/>
  <c r="E3931" i="12"/>
  <c r="F3931" i="12" s="1"/>
  <c r="G3931" i="12"/>
  <c r="E3932" i="12"/>
  <c r="F3932" i="12" s="1"/>
  <c r="G3932" i="12"/>
  <c r="E3933" i="12"/>
  <c r="F3933" i="12" s="1"/>
  <c r="G3933" i="12"/>
  <c r="E3934" i="12"/>
  <c r="F3934" i="12" s="1"/>
  <c r="G3934" i="12"/>
  <c r="E3935" i="12"/>
  <c r="F3935" i="12" s="1"/>
  <c r="G3935" i="12"/>
  <c r="E3936" i="12"/>
  <c r="F3936" i="12" s="1"/>
  <c r="G3936" i="12"/>
  <c r="E3937" i="12"/>
  <c r="F3937" i="12" s="1"/>
  <c r="G3937" i="12"/>
  <c r="E3938" i="12"/>
  <c r="F3938" i="12" s="1"/>
  <c r="G3938" i="12"/>
  <c r="E3939" i="12"/>
  <c r="F3939" i="12" s="1"/>
  <c r="G3939" i="12"/>
  <c r="E3940" i="12"/>
  <c r="F3940" i="12" s="1"/>
  <c r="G3940" i="12"/>
  <c r="E3941" i="12"/>
  <c r="F3941" i="12" s="1"/>
  <c r="G3941" i="12"/>
  <c r="E3942" i="12"/>
  <c r="F3942" i="12" s="1"/>
  <c r="G3942" i="12"/>
  <c r="E3943" i="12"/>
  <c r="F3943" i="12" s="1"/>
  <c r="G3943" i="12"/>
  <c r="E3944" i="12"/>
  <c r="F3944" i="12" s="1"/>
  <c r="G3944" i="12"/>
  <c r="E3945" i="12"/>
  <c r="F3945" i="12" s="1"/>
  <c r="G3945" i="12"/>
  <c r="E3946" i="12"/>
  <c r="F3946" i="12" s="1"/>
  <c r="G3946" i="12"/>
  <c r="E3947" i="12"/>
  <c r="F3947" i="12" s="1"/>
  <c r="G3947" i="12"/>
  <c r="E3948" i="12"/>
  <c r="F3948" i="12" s="1"/>
  <c r="G3948" i="12"/>
  <c r="E3949" i="12"/>
  <c r="F3949" i="12" s="1"/>
  <c r="G3949" i="12"/>
  <c r="E3950" i="12"/>
  <c r="F3950" i="12" s="1"/>
  <c r="G3950" i="12"/>
  <c r="E3951" i="12"/>
  <c r="F3951" i="12" s="1"/>
  <c r="G3951" i="12"/>
  <c r="E3952" i="12"/>
  <c r="F3952" i="12" s="1"/>
  <c r="G3952" i="12"/>
  <c r="E3953" i="12"/>
  <c r="F3953" i="12" s="1"/>
  <c r="G3953" i="12"/>
  <c r="E3954" i="12"/>
  <c r="F3954" i="12" s="1"/>
  <c r="G3954" i="12"/>
  <c r="E3955" i="12"/>
  <c r="F3955" i="12" s="1"/>
  <c r="G3955" i="12"/>
  <c r="E3956" i="12"/>
  <c r="F3956" i="12" s="1"/>
  <c r="G3956" i="12"/>
  <c r="E3957" i="12"/>
  <c r="F3957" i="12" s="1"/>
  <c r="G3957" i="12"/>
  <c r="E3958" i="12"/>
  <c r="F3958" i="12" s="1"/>
  <c r="G3958" i="12"/>
  <c r="E3959" i="12"/>
  <c r="F3959" i="12" s="1"/>
  <c r="G3959" i="12"/>
  <c r="E3960" i="12"/>
  <c r="F3960" i="12" s="1"/>
  <c r="G3960" i="12"/>
  <c r="E3961" i="12"/>
  <c r="F3961" i="12" s="1"/>
  <c r="G3961" i="12"/>
  <c r="E3962" i="12"/>
  <c r="F3962" i="12" s="1"/>
  <c r="G3962" i="12"/>
  <c r="E3963" i="12"/>
  <c r="F3963" i="12" s="1"/>
  <c r="G3963" i="12"/>
  <c r="E3964" i="12"/>
  <c r="F3964" i="12" s="1"/>
  <c r="G3964" i="12"/>
  <c r="E3965" i="12"/>
  <c r="F3965" i="12" s="1"/>
  <c r="G3965" i="12"/>
  <c r="E3966" i="12"/>
  <c r="F3966" i="12" s="1"/>
  <c r="G3966" i="12"/>
  <c r="E3967" i="12"/>
  <c r="F3967" i="12" s="1"/>
  <c r="G3967" i="12"/>
  <c r="E3968" i="12"/>
  <c r="F3968" i="12" s="1"/>
  <c r="G3968" i="12"/>
  <c r="E3969" i="12"/>
  <c r="F3969" i="12" s="1"/>
  <c r="G3969" i="12"/>
  <c r="E3970" i="12"/>
  <c r="F3970" i="12" s="1"/>
  <c r="G3970" i="12"/>
  <c r="E3971" i="12"/>
  <c r="F3971" i="12" s="1"/>
  <c r="G3971" i="12"/>
  <c r="E3972" i="12"/>
  <c r="F3972" i="12" s="1"/>
  <c r="G3972" i="12"/>
  <c r="E3973" i="12"/>
  <c r="F3973" i="12" s="1"/>
  <c r="G3973" i="12"/>
  <c r="E3974" i="12"/>
  <c r="F3974" i="12" s="1"/>
  <c r="G3974" i="12"/>
  <c r="E3975" i="12"/>
  <c r="F3975" i="12" s="1"/>
  <c r="G3975" i="12"/>
  <c r="E3976" i="12"/>
  <c r="F3976" i="12" s="1"/>
  <c r="G3976" i="12"/>
  <c r="E3977" i="12"/>
  <c r="F3977" i="12" s="1"/>
  <c r="G3977" i="12"/>
  <c r="E3978" i="12"/>
  <c r="F3978" i="12" s="1"/>
  <c r="G3978" i="12"/>
  <c r="E3979" i="12"/>
  <c r="F3979" i="12" s="1"/>
  <c r="G3979" i="12"/>
  <c r="E3980" i="12"/>
  <c r="F3980" i="12" s="1"/>
  <c r="G3980" i="12"/>
  <c r="E3981" i="12"/>
  <c r="F3981" i="12" s="1"/>
  <c r="G3981" i="12"/>
  <c r="E3982" i="12"/>
  <c r="F3982" i="12" s="1"/>
  <c r="G3982" i="12"/>
  <c r="E3983" i="12"/>
  <c r="F3983" i="12" s="1"/>
  <c r="G3983" i="12"/>
  <c r="E3984" i="12"/>
  <c r="F3984" i="12" s="1"/>
  <c r="G3984" i="12"/>
  <c r="E3985" i="12"/>
  <c r="F3985" i="12" s="1"/>
  <c r="G3985" i="12"/>
  <c r="E3986" i="12"/>
  <c r="F3986" i="12" s="1"/>
  <c r="G3986" i="12"/>
  <c r="E3987" i="12"/>
  <c r="F3987" i="12" s="1"/>
  <c r="G3987" i="12"/>
  <c r="E3988" i="12"/>
  <c r="F3988" i="12" s="1"/>
  <c r="G3988" i="12"/>
  <c r="E3989" i="12"/>
  <c r="F3989" i="12" s="1"/>
  <c r="G3989" i="12"/>
  <c r="E3990" i="12"/>
  <c r="F3990" i="12" s="1"/>
  <c r="G3990" i="12"/>
  <c r="E3991" i="12"/>
  <c r="F3991" i="12" s="1"/>
  <c r="G3991" i="12"/>
  <c r="E3992" i="12"/>
  <c r="F3992" i="12" s="1"/>
  <c r="G3992" i="12"/>
  <c r="E3993" i="12"/>
  <c r="F3993" i="12" s="1"/>
  <c r="G3993" i="12"/>
  <c r="E3994" i="12"/>
  <c r="F3994" i="12" s="1"/>
  <c r="G3994" i="12"/>
  <c r="E3995" i="12"/>
  <c r="F3995" i="12" s="1"/>
  <c r="G3995" i="12"/>
  <c r="E3996" i="12"/>
  <c r="F3996" i="12" s="1"/>
  <c r="G3996" i="12"/>
  <c r="E3997" i="12"/>
  <c r="F3997" i="12" s="1"/>
  <c r="G3997" i="12"/>
  <c r="E3998" i="12"/>
  <c r="F3998" i="12" s="1"/>
  <c r="G3998" i="12"/>
  <c r="E3999" i="12"/>
  <c r="F3999" i="12" s="1"/>
  <c r="G3999" i="12"/>
  <c r="E4000" i="12"/>
  <c r="F4000" i="12" s="1"/>
  <c r="G4000" i="12"/>
  <c r="E4001" i="12"/>
  <c r="F4001" i="12" s="1"/>
  <c r="G4001" i="12"/>
  <c r="E4002" i="12"/>
  <c r="F4002" i="12" s="1"/>
  <c r="G4002" i="12"/>
  <c r="E4003" i="12"/>
  <c r="F4003" i="12" s="1"/>
  <c r="G4003" i="12"/>
  <c r="E4004" i="12"/>
  <c r="F4004" i="12" s="1"/>
  <c r="G4004" i="12"/>
  <c r="E4005" i="12"/>
  <c r="F4005" i="12" s="1"/>
  <c r="G4005" i="12"/>
  <c r="E4006" i="12"/>
  <c r="F4006" i="12" s="1"/>
  <c r="G4006" i="12"/>
  <c r="E4007" i="12"/>
  <c r="F4007" i="12" s="1"/>
  <c r="G4007" i="12"/>
  <c r="E4008" i="12"/>
  <c r="F4008" i="12" s="1"/>
  <c r="G4008" i="12"/>
  <c r="E4009" i="12"/>
  <c r="F4009" i="12" s="1"/>
  <c r="G4009" i="12"/>
  <c r="E4010" i="12"/>
  <c r="F4010" i="12" s="1"/>
  <c r="G4010" i="12"/>
  <c r="E4011" i="12"/>
  <c r="F4011" i="12" s="1"/>
  <c r="G4011" i="12"/>
  <c r="E4012" i="12"/>
  <c r="F4012" i="12" s="1"/>
  <c r="G4012" i="12"/>
  <c r="E4013" i="12"/>
  <c r="F4013" i="12" s="1"/>
  <c r="G4013" i="12"/>
  <c r="E4014" i="12"/>
  <c r="F4014" i="12" s="1"/>
  <c r="G4014" i="12"/>
  <c r="E4015" i="12"/>
  <c r="F4015" i="12" s="1"/>
  <c r="G4015" i="12"/>
  <c r="E4016" i="12"/>
  <c r="F4016" i="12" s="1"/>
  <c r="G4016" i="12"/>
  <c r="E4017" i="12"/>
  <c r="F4017" i="12" s="1"/>
  <c r="G4017" i="12"/>
  <c r="E4018" i="12"/>
  <c r="F4018" i="12" s="1"/>
  <c r="G4018" i="12"/>
  <c r="E4019" i="12"/>
  <c r="F4019" i="12" s="1"/>
  <c r="G4019" i="12"/>
  <c r="E4020" i="12"/>
  <c r="F4020" i="12" s="1"/>
  <c r="G4020" i="12"/>
  <c r="E4021" i="12"/>
  <c r="F4021" i="12" s="1"/>
  <c r="G4021" i="12"/>
  <c r="E4022" i="12"/>
  <c r="F4022" i="12" s="1"/>
  <c r="G4022" i="12"/>
  <c r="E4023" i="12"/>
  <c r="F4023" i="12" s="1"/>
  <c r="G4023" i="12"/>
  <c r="E4024" i="12"/>
  <c r="F4024" i="12" s="1"/>
  <c r="G4024" i="12"/>
  <c r="E4025" i="12"/>
  <c r="F4025" i="12" s="1"/>
  <c r="G4025" i="12"/>
  <c r="E4026" i="12"/>
  <c r="F4026" i="12" s="1"/>
  <c r="G4026" i="12"/>
  <c r="E4027" i="12"/>
  <c r="F4027" i="12" s="1"/>
  <c r="G4027" i="12"/>
  <c r="E4028" i="12"/>
  <c r="F4028" i="12" s="1"/>
  <c r="G4028" i="12"/>
  <c r="E4029" i="12"/>
  <c r="F4029" i="12" s="1"/>
  <c r="G4029" i="12"/>
  <c r="E4030" i="12"/>
  <c r="F4030" i="12" s="1"/>
  <c r="G4030" i="12"/>
  <c r="E4031" i="12"/>
  <c r="F4031" i="12" s="1"/>
  <c r="G4031" i="12"/>
  <c r="E4033" i="12"/>
  <c r="F4033" i="12" s="1"/>
  <c r="G4033" i="12"/>
  <c r="E4034" i="12"/>
  <c r="F4034" i="12" s="1"/>
  <c r="G4034" i="12"/>
  <c r="E4035" i="12"/>
  <c r="F4035" i="12" s="1"/>
  <c r="G4035" i="12"/>
  <c r="E4036" i="12"/>
  <c r="F4036" i="12" s="1"/>
  <c r="G4036" i="12"/>
  <c r="E4037" i="12"/>
  <c r="F4037" i="12" s="1"/>
  <c r="G4037" i="12"/>
  <c r="E4038" i="12"/>
  <c r="F4038" i="12" s="1"/>
  <c r="G4038" i="12"/>
  <c r="E4039" i="12"/>
  <c r="F4039" i="12" s="1"/>
  <c r="G4039" i="12"/>
  <c r="E4040" i="12"/>
  <c r="F4040" i="12" s="1"/>
  <c r="G4040" i="12"/>
  <c r="E4041" i="12"/>
  <c r="F4041" i="12" s="1"/>
  <c r="G4041" i="12"/>
  <c r="E4042" i="12"/>
  <c r="F4042" i="12" s="1"/>
  <c r="G4042" i="12"/>
  <c r="E4043" i="12"/>
  <c r="F4043" i="12" s="1"/>
  <c r="G4043" i="12"/>
  <c r="E4044" i="12"/>
  <c r="F4044" i="12" s="1"/>
  <c r="G4044" i="12"/>
  <c r="E4045" i="12"/>
  <c r="F4045" i="12" s="1"/>
  <c r="G4045" i="12"/>
  <c r="E4046" i="12"/>
  <c r="F4046" i="12" s="1"/>
  <c r="G4046" i="12"/>
  <c r="E4047" i="12"/>
  <c r="F4047" i="12" s="1"/>
  <c r="G4047" i="12"/>
  <c r="E4048" i="12"/>
  <c r="F4048" i="12" s="1"/>
  <c r="G4048" i="12"/>
  <c r="E4049" i="12"/>
  <c r="F4049" i="12" s="1"/>
  <c r="G4049" i="12"/>
  <c r="E4050" i="12"/>
  <c r="F4050" i="12" s="1"/>
  <c r="G4050" i="12"/>
  <c r="E4051" i="12"/>
  <c r="F4051" i="12" s="1"/>
  <c r="G4051" i="12"/>
  <c r="E4052" i="12"/>
  <c r="F4052" i="12" s="1"/>
  <c r="G4052" i="12"/>
  <c r="E4053" i="12"/>
  <c r="F4053" i="12" s="1"/>
  <c r="G4053" i="12"/>
  <c r="E4054" i="12"/>
  <c r="F4054" i="12" s="1"/>
  <c r="G4054" i="12"/>
  <c r="E4055" i="12"/>
  <c r="F4055" i="12" s="1"/>
  <c r="G4055" i="12"/>
  <c r="E4056" i="12"/>
  <c r="F4056" i="12" s="1"/>
  <c r="G4056" i="12"/>
  <c r="E4057" i="12"/>
  <c r="F4057" i="12" s="1"/>
  <c r="G4057" i="12"/>
  <c r="E4058" i="12"/>
  <c r="F4058" i="12" s="1"/>
  <c r="G4058" i="12"/>
  <c r="E4059" i="12"/>
  <c r="F4059" i="12" s="1"/>
  <c r="G4059" i="12"/>
  <c r="E4060" i="12"/>
  <c r="F4060" i="12" s="1"/>
  <c r="G4060" i="12"/>
  <c r="E4061" i="12"/>
  <c r="F4061" i="12" s="1"/>
  <c r="G4061" i="12"/>
  <c r="E4062" i="12"/>
  <c r="F4062" i="12" s="1"/>
  <c r="G4062" i="12"/>
  <c r="E4063" i="12"/>
  <c r="F4063" i="12" s="1"/>
  <c r="G4063" i="12"/>
  <c r="E4064" i="12"/>
  <c r="F4064" i="12" s="1"/>
  <c r="G4064" i="12"/>
  <c r="E4065" i="12"/>
  <c r="F4065" i="12" s="1"/>
  <c r="G4065" i="12"/>
  <c r="E4066" i="12"/>
  <c r="F4066" i="12" s="1"/>
  <c r="G4066" i="12"/>
  <c r="E4067" i="12"/>
  <c r="F4067" i="12" s="1"/>
  <c r="G4067" i="12"/>
  <c r="E4068" i="12"/>
  <c r="F4068" i="12" s="1"/>
  <c r="G4068" i="12"/>
  <c r="E4069" i="12"/>
  <c r="F4069" i="12" s="1"/>
  <c r="G4069" i="12"/>
  <c r="E4070" i="12"/>
  <c r="F4070" i="12" s="1"/>
  <c r="G4070" i="12"/>
  <c r="E4071" i="12"/>
  <c r="F4071" i="12" s="1"/>
  <c r="G4071" i="12"/>
  <c r="E4072" i="12"/>
  <c r="F4072" i="12" s="1"/>
  <c r="G4072" i="12"/>
  <c r="E4073" i="12"/>
  <c r="F4073" i="12" s="1"/>
  <c r="G4073" i="12"/>
  <c r="E4074" i="12"/>
  <c r="F4074" i="12" s="1"/>
  <c r="G4074" i="12"/>
  <c r="E4075" i="12"/>
  <c r="F4075" i="12" s="1"/>
  <c r="G4075" i="12"/>
  <c r="E4076" i="12"/>
  <c r="F4076" i="12" s="1"/>
  <c r="G4076" i="12"/>
  <c r="E4077" i="12"/>
  <c r="F4077" i="12" s="1"/>
  <c r="G4077" i="12"/>
  <c r="E4078" i="12"/>
  <c r="F4078" i="12" s="1"/>
  <c r="G4078" i="12"/>
  <c r="E4079" i="12"/>
  <c r="F4079" i="12" s="1"/>
  <c r="G4079" i="12"/>
  <c r="E4080" i="12"/>
  <c r="F4080" i="12" s="1"/>
  <c r="G4080" i="12"/>
  <c r="E4081" i="12"/>
  <c r="F4081" i="12" s="1"/>
  <c r="G4081" i="12"/>
  <c r="E4082" i="12"/>
  <c r="F4082" i="12" s="1"/>
  <c r="G4082" i="12"/>
  <c r="E4083" i="12"/>
  <c r="F4083" i="12" s="1"/>
  <c r="G4083" i="12"/>
  <c r="E4084" i="12"/>
  <c r="F4084" i="12" s="1"/>
  <c r="G4084" i="12"/>
  <c r="E4085" i="12"/>
  <c r="F4085" i="12" s="1"/>
  <c r="G4085" i="12"/>
  <c r="E4086" i="12"/>
  <c r="F4086" i="12" s="1"/>
  <c r="G4086" i="12"/>
  <c r="E4087" i="12"/>
  <c r="F4087" i="12" s="1"/>
  <c r="G4087" i="12"/>
  <c r="E4088" i="12"/>
  <c r="F4088" i="12" s="1"/>
  <c r="G4088" i="12"/>
  <c r="E4089" i="12"/>
  <c r="F4089" i="12" s="1"/>
  <c r="G4089" i="12"/>
  <c r="E4090" i="12"/>
  <c r="F4090" i="12" s="1"/>
  <c r="G4090" i="12"/>
  <c r="E4091" i="12"/>
  <c r="F4091" i="12" s="1"/>
  <c r="G4091" i="12"/>
  <c r="E4092" i="12"/>
  <c r="F4092" i="12" s="1"/>
  <c r="G4092" i="12"/>
  <c r="E4093" i="12"/>
  <c r="F4093" i="12" s="1"/>
  <c r="G4093" i="12"/>
  <c r="E4094" i="12"/>
  <c r="F4094" i="12" s="1"/>
  <c r="G4094" i="12"/>
  <c r="E4095" i="12"/>
  <c r="F4095" i="12" s="1"/>
  <c r="G4095" i="12"/>
  <c r="E4096" i="12"/>
  <c r="F4096" i="12" s="1"/>
  <c r="G4096" i="12"/>
  <c r="E4097" i="12"/>
  <c r="F4097" i="12" s="1"/>
  <c r="G4097" i="12"/>
  <c r="E4098" i="12"/>
  <c r="F4098" i="12" s="1"/>
  <c r="G4098" i="12"/>
  <c r="E4099" i="12"/>
  <c r="F4099" i="12" s="1"/>
  <c r="G4099" i="12"/>
  <c r="E4100" i="12"/>
  <c r="F4100" i="12" s="1"/>
  <c r="G4100" i="12"/>
  <c r="E4101" i="12"/>
  <c r="F4101" i="12" s="1"/>
  <c r="G4101" i="12"/>
  <c r="E4102" i="12"/>
  <c r="F4102" i="12" s="1"/>
  <c r="G4102" i="12"/>
  <c r="E4103" i="12"/>
  <c r="F4103" i="12" s="1"/>
  <c r="G4103" i="12"/>
  <c r="E4104" i="12"/>
  <c r="F4104" i="12" s="1"/>
  <c r="G4104" i="12"/>
  <c r="E4105" i="12"/>
  <c r="F4105" i="12" s="1"/>
  <c r="G4105" i="12"/>
  <c r="E4106" i="12"/>
  <c r="F4106" i="12" s="1"/>
  <c r="G4106" i="12"/>
  <c r="E4107" i="12"/>
  <c r="F4107" i="12" s="1"/>
  <c r="G4107" i="12"/>
  <c r="E4108" i="12"/>
  <c r="F4108" i="12" s="1"/>
  <c r="G4108" i="12"/>
  <c r="E4109" i="12"/>
  <c r="F4109" i="12" s="1"/>
  <c r="G4109" i="12"/>
  <c r="E4110" i="12"/>
  <c r="F4110" i="12" s="1"/>
  <c r="G4110" i="12"/>
  <c r="E4111" i="12"/>
  <c r="F4111" i="12" s="1"/>
  <c r="G4111" i="12"/>
  <c r="E4112" i="12"/>
  <c r="F4112" i="12" s="1"/>
  <c r="G4112" i="12"/>
  <c r="E4113" i="12"/>
  <c r="F4113" i="12" s="1"/>
  <c r="G4113" i="12"/>
  <c r="E4114" i="12"/>
  <c r="F4114" i="12" s="1"/>
  <c r="G4114" i="12"/>
  <c r="E4115" i="12"/>
  <c r="F4115" i="12" s="1"/>
  <c r="G4115" i="12"/>
  <c r="E4116" i="12"/>
  <c r="F4116" i="12" s="1"/>
  <c r="G4116" i="12"/>
  <c r="E4117" i="12"/>
  <c r="F4117" i="12" s="1"/>
  <c r="G4117" i="12"/>
  <c r="E4118" i="12"/>
  <c r="F4118" i="12" s="1"/>
  <c r="G4118" i="12"/>
  <c r="E4119" i="12"/>
  <c r="F4119" i="12" s="1"/>
  <c r="G4119" i="12"/>
  <c r="E4120" i="12"/>
  <c r="F4120" i="12" s="1"/>
  <c r="G4120" i="12"/>
  <c r="E4121" i="12"/>
  <c r="F4121" i="12" s="1"/>
  <c r="G4121" i="12"/>
  <c r="E4122" i="12"/>
  <c r="F4122" i="12" s="1"/>
  <c r="G4122" i="12"/>
  <c r="E4123" i="12"/>
  <c r="F4123" i="12" s="1"/>
  <c r="G4123" i="12"/>
  <c r="E4124" i="12"/>
  <c r="F4124" i="12" s="1"/>
  <c r="G4124" i="12"/>
  <c r="E4125" i="12"/>
  <c r="F4125" i="12" s="1"/>
  <c r="G4125" i="12"/>
  <c r="E4126" i="12"/>
  <c r="F4126" i="12" s="1"/>
  <c r="G4126" i="12"/>
  <c r="E4127" i="12"/>
  <c r="F4127" i="12" s="1"/>
  <c r="G4127" i="12"/>
  <c r="E4128" i="12"/>
  <c r="F4128" i="12" s="1"/>
  <c r="G4128" i="12"/>
  <c r="E4129" i="12"/>
  <c r="F4129" i="12" s="1"/>
  <c r="G4129" i="12"/>
  <c r="E4130" i="12"/>
  <c r="F4130" i="12" s="1"/>
  <c r="G4130" i="12"/>
  <c r="E4131" i="12"/>
  <c r="F4131" i="12" s="1"/>
  <c r="G4131" i="12"/>
  <c r="E4132" i="12"/>
  <c r="F4132" i="12" s="1"/>
  <c r="G4132" i="12"/>
  <c r="E4133" i="12"/>
  <c r="F4133" i="12" s="1"/>
  <c r="G4133" i="12"/>
  <c r="E4134" i="12"/>
  <c r="F4134" i="12" s="1"/>
  <c r="G4134" i="12"/>
  <c r="E4135" i="12"/>
  <c r="F4135" i="12" s="1"/>
  <c r="G4135" i="12"/>
  <c r="E4136" i="12"/>
  <c r="F4136" i="12" s="1"/>
  <c r="G4136" i="12"/>
  <c r="E4137" i="12"/>
  <c r="F4137" i="12" s="1"/>
  <c r="G4137" i="12"/>
  <c r="E4138" i="12"/>
  <c r="F4138" i="12" s="1"/>
  <c r="G4138" i="12"/>
  <c r="E4139" i="12"/>
  <c r="F4139" i="12" s="1"/>
  <c r="G4139" i="12"/>
  <c r="E4140" i="12"/>
  <c r="F4140" i="12" s="1"/>
  <c r="G4140" i="12"/>
  <c r="E4141" i="12"/>
  <c r="F4141" i="12" s="1"/>
  <c r="G4141" i="12"/>
  <c r="E4142" i="12"/>
  <c r="F4142" i="12" s="1"/>
  <c r="G4142" i="12"/>
  <c r="E4143" i="12"/>
  <c r="F4143" i="12" s="1"/>
  <c r="G4143" i="12"/>
  <c r="E4144" i="12"/>
  <c r="F4144" i="12" s="1"/>
  <c r="G4144" i="12"/>
  <c r="E4145" i="12"/>
  <c r="F4145" i="12" s="1"/>
  <c r="G4145" i="12"/>
  <c r="E4146" i="12"/>
  <c r="F4146" i="12" s="1"/>
  <c r="G4146" i="12"/>
  <c r="E4147" i="12"/>
  <c r="F4147" i="12" s="1"/>
  <c r="G4147" i="12"/>
  <c r="E4148" i="12"/>
  <c r="F4148" i="12" s="1"/>
  <c r="G4148" i="12"/>
  <c r="E4149" i="12"/>
  <c r="F4149" i="12" s="1"/>
  <c r="G4149" i="12"/>
  <c r="E4150" i="12"/>
  <c r="F4150" i="12" s="1"/>
  <c r="G4150" i="12"/>
  <c r="E4151" i="12"/>
  <c r="F4151" i="12" s="1"/>
  <c r="G4151" i="12"/>
  <c r="E4152" i="12"/>
  <c r="F4152" i="12" s="1"/>
  <c r="G4152" i="12"/>
  <c r="E4153" i="12"/>
  <c r="F4153" i="12" s="1"/>
  <c r="G4153" i="12"/>
  <c r="E4154" i="12"/>
  <c r="F4154" i="12" s="1"/>
  <c r="G4154" i="12"/>
  <c r="E4155" i="12"/>
  <c r="F4155" i="12" s="1"/>
  <c r="G4155" i="12"/>
  <c r="E4156" i="12"/>
  <c r="F4156" i="12" s="1"/>
  <c r="G4156" i="12"/>
  <c r="E4157" i="12"/>
  <c r="F4157" i="12" s="1"/>
  <c r="G4157" i="12"/>
  <c r="E4158" i="12"/>
  <c r="F4158" i="12" s="1"/>
  <c r="G4158" i="12"/>
  <c r="E4159" i="12"/>
  <c r="F4159" i="12" s="1"/>
  <c r="G4159" i="12"/>
  <c r="E4160" i="12"/>
  <c r="F4160" i="12" s="1"/>
  <c r="G4160" i="12"/>
  <c r="E4161" i="12"/>
  <c r="F4161" i="12" s="1"/>
  <c r="G4161" i="12"/>
  <c r="E4162" i="12"/>
  <c r="F4162" i="12" s="1"/>
  <c r="G4162" i="12"/>
  <c r="E4163" i="12"/>
  <c r="F4163" i="12" s="1"/>
  <c r="G4163" i="12"/>
  <c r="E4164" i="12"/>
  <c r="F4164" i="12" s="1"/>
  <c r="G4164" i="12"/>
  <c r="E4165" i="12"/>
  <c r="F4165" i="12" s="1"/>
  <c r="G4165" i="12"/>
  <c r="E4166" i="12"/>
  <c r="F4166" i="12" s="1"/>
  <c r="G4166" i="12"/>
  <c r="E4167" i="12"/>
  <c r="F4167" i="12" s="1"/>
  <c r="G4167" i="12"/>
  <c r="E4168" i="12"/>
  <c r="F4168" i="12" s="1"/>
  <c r="G4168" i="12"/>
  <c r="E4169" i="12"/>
  <c r="F4169" i="12" s="1"/>
  <c r="G4169" i="12"/>
  <c r="E4170" i="12"/>
  <c r="F4170" i="12" s="1"/>
  <c r="G4170" i="12"/>
  <c r="E4171" i="12"/>
  <c r="F4171" i="12" s="1"/>
  <c r="G4171" i="12"/>
  <c r="E4172" i="12"/>
  <c r="F4172" i="12" s="1"/>
  <c r="G4172" i="12"/>
  <c r="E4173" i="12"/>
  <c r="F4173" i="12" s="1"/>
  <c r="G4173" i="12"/>
  <c r="E4174" i="12"/>
  <c r="F4174" i="12" s="1"/>
  <c r="G4174" i="12"/>
  <c r="E4175" i="12"/>
  <c r="F4175" i="12" s="1"/>
  <c r="G4175" i="12"/>
  <c r="E4176" i="12"/>
  <c r="F4176" i="12" s="1"/>
  <c r="G4176" i="12"/>
  <c r="E4177" i="12"/>
  <c r="F4177" i="12" s="1"/>
  <c r="G4177" i="12"/>
  <c r="E4178" i="12"/>
  <c r="F4178" i="12" s="1"/>
  <c r="G4178" i="12"/>
  <c r="E4179" i="12"/>
  <c r="F4179" i="12" s="1"/>
  <c r="G4179" i="12"/>
  <c r="E4180" i="12"/>
  <c r="F4180" i="12" s="1"/>
  <c r="G4180" i="12"/>
  <c r="E4181" i="12"/>
  <c r="F4181" i="12" s="1"/>
  <c r="G4181" i="12"/>
  <c r="E4182" i="12"/>
  <c r="F4182" i="12" s="1"/>
  <c r="G4182" i="12"/>
  <c r="E4183" i="12"/>
  <c r="F4183" i="12" s="1"/>
  <c r="G4183" i="12"/>
  <c r="E4184" i="12"/>
  <c r="F4184" i="12" s="1"/>
  <c r="G4184" i="12"/>
  <c r="E4185" i="12"/>
  <c r="F4185" i="12" s="1"/>
  <c r="G4185" i="12"/>
  <c r="E4186" i="12"/>
  <c r="F4186" i="12" s="1"/>
  <c r="G4186" i="12"/>
  <c r="E4187" i="12"/>
  <c r="F4187" i="12" s="1"/>
  <c r="G4187" i="12"/>
  <c r="E4188" i="12"/>
  <c r="F4188" i="12" s="1"/>
  <c r="G4188" i="12"/>
  <c r="E4189" i="12"/>
  <c r="F4189" i="12" s="1"/>
  <c r="G4189" i="12"/>
  <c r="E4190" i="12"/>
  <c r="F4190" i="12" s="1"/>
  <c r="G4190" i="12"/>
  <c r="E4191" i="12"/>
  <c r="F4191" i="12" s="1"/>
  <c r="G4191" i="12"/>
  <c r="E4192" i="12"/>
  <c r="F4192" i="12" s="1"/>
  <c r="G4192" i="12"/>
  <c r="E4193" i="12"/>
  <c r="F4193" i="12" s="1"/>
  <c r="G4193" i="12"/>
  <c r="E4194" i="12"/>
  <c r="F4194" i="12" s="1"/>
  <c r="G4194" i="12"/>
  <c r="E4195" i="12"/>
  <c r="F4195" i="12" s="1"/>
  <c r="G4195" i="12"/>
  <c r="E4196" i="12"/>
  <c r="F4196" i="12" s="1"/>
  <c r="G4196" i="12"/>
  <c r="E4197" i="12"/>
  <c r="F4197" i="12" s="1"/>
  <c r="G4197" i="12"/>
  <c r="E4198" i="12"/>
  <c r="F4198" i="12" s="1"/>
  <c r="G4198" i="12"/>
  <c r="E4199" i="12"/>
  <c r="F4199" i="12" s="1"/>
  <c r="G4199" i="12"/>
  <c r="E4200" i="12"/>
  <c r="F4200" i="12" s="1"/>
  <c r="G4200" i="12"/>
  <c r="E4201" i="12"/>
  <c r="F4201" i="12" s="1"/>
  <c r="G4201" i="12"/>
  <c r="E4202" i="12"/>
  <c r="F4202" i="12" s="1"/>
  <c r="G4202" i="12"/>
  <c r="E4203" i="12"/>
  <c r="F4203" i="12" s="1"/>
  <c r="G4203" i="12"/>
  <c r="E4206" i="12"/>
  <c r="F4206" i="12" s="1"/>
  <c r="G4206" i="12"/>
  <c r="E4207" i="12"/>
  <c r="F4207" i="12" s="1"/>
  <c r="G4207" i="12"/>
  <c r="E4208" i="12"/>
  <c r="F4208" i="12" s="1"/>
  <c r="G4208" i="12"/>
  <c r="E4209" i="12"/>
  <c r="F4209" i="12" s="1"/>
  <c r="G4209" i="12"/>
  <c r="E4210" i="12"/>
  <c r="F4210" i="12" s="1"/>
  <c r="G4210" i="12"/>
  <c r="E4211" i="12"/>
  <c r="F4211" i="12" s="1"/>
  <c r="G4211" i="12"/>
  <c r="E4212" i="12"/>
  <c r="F4212" i="12" s="1"/>
  <c r="G4212" i="12"/>
  <c r="E4213" i="12"/>
  <c r="F4213" i="12" s="1"/>
  <c r="G4213" i="12"/>
  <c r="E4214" i="12"/>
  <c r="F4214" i="12" s="1"/>
  <c r="G4214" i="12"/>
  <c r="E4215" i="12"/>
  <c r="F4215" i="12" s="1"/>
  <c r="G4215" i="12"/>
  <c r="E4216" i="12"/>
  <c r="F4216" i="12" s="1"/>
  <c r="G4216" i="12"/>
  <c r="E4217" i="12"/>
  <c r="F4217" i="12" s="1"/>
  <c r="G4217" i="12"/>
  <c r="E4218" i="12"/>
  <c r="F4218" i="12" s="1"/>
  <c r="G4218" i="12"/>
  <c r="E4219" i="12"/>
  <c r="F4219" i="12" s="1"/>
  <c r="G4219" i="12"/>
  <c r="E4220" i="12"/>
  <c r="F4220" i="12" s="1"/>
  <c r="G4220" i="12"/>
  <c r="E4221" i="12"/>
  <c r="F4221" i="12" s="1"/>
  <c r="G4221" i="12"/>
  <c r="E4222" i="12"/>
  <c r="F4222" i="12" s="1"/>
  <c r="G4222" i="12"/>
  <c r="E4223" i="12"/>
  <c r="F4223" i="12" s="1"/>
  <c r="G4223" i="12"/>
  <c r="E4224" i="12"/>
  <c r="F4224" i="12" s="1"/>
  <c r="G4224" i="12"/>
  <c r="E4225" i="12"/>
  <c r="F4225" i="12" s="1"/>
  <c r="G4225" i="12"/>
  <c r="E4226" i="12"/>
  <c r="F4226" i="12" s="1"/>
  <c r="G4226" i="12"/>
  <c r="E4227" i="12"/>
  <c r="F4227" i="12" s="1"/>
  <c r="G4227" i="12"/>
  <c r="E4228" i="12"/>
  <c r="F4228" i="12" s="1"/>
  <c r="G4228" i="12"/>
  <c r="E4229" i="12"/>
  <c r="F4229" i="12" s="1"/>
  <c r="G4229" i="12"/>
  <c r="E4230" i="12"/>
  <c r="F4230" i="12" s="1"/>
  <c r="G4230" i="12"/>
  <c r="E4231" i="12"/>
  <c r="F4231" i="12" s="1"/>
  <c r="G4231" i="12"/>
  <c r="E4232" i="12"/>
  <c r="F4232" i="12" s="1"/>
  <c r="G4232" i="12"/>
  <c r="E4233" i="12"/>
  <c r="F4233" i="12" s="1"/>
  <c r="G4233" i="12"/>
  <c r="E4234" i="12"/>
  <c r="F4234" i="12" s="1"/>
  <c r="G4234" i="12"/>
  <c r="E4235" i="12"/>
  <c r="F4235" i="12" s="1"/>
  <c r="G4235" i="12"/>
  <c r="E4236" i="12"/>
  <c r="F4236" i="12" s="1"/>
  <c r="G4236" i="12"/>
  <c r="E4237" i="12"/>
  <c r="F4237" i="12" s="1"/>
  <c r="G4237" i="12"/>
  <c r="E4238" i="12"/>
  <c r="F4238" i="12" s="1"/>
  <c r="G4238" i="12"/>
  <c r="E4239" i="12"/>
  <c r="F4239" i="12" s="1"/>
  <c r="G4239" i="12"/>
  <c r="E4240" i="12"/>
  <c r="F4240" i="12" s="1"/>
  <c r="G4240" i="12"/>
  <c r="E4241" i="12"/>
  <c r="F4241" i="12" s="1"/>
  <c r="G4241" i="12"/>
  <c r="E4242" i="12"/>
  <c r="F4242" i="12" s="1"/>
  <c r="G4242" i="12"/>
  <c r="E4243" i="12"/>
  <c r="F4243" i="12" s="1"/>
  <c r="G4243" i="12"/>
  <c r="E4244" i="12"/>
  <c r="F4244" i="12" s="1"/>
  <c r="G4244" i="12"/>
  <c r="E4245" i="12"/>
  <c r="F4245" i="12" s="1"/>
  <c r="G4245" i="12"/>
  <c r="E4246" i="12"/>
  <c r="F4246" i="12" s="1"/>
  <c r="G4246" i="12"/>
  <c r="E4247" i="12"/>
  <c r="F4247" i="12" s="1"/>
  <c r="G4247" i="12"/>
  <c r="E4248" i="12"/>
  <c r="F4248" i="12" s="1"/>
  <c r="G4248" i="12"/>
  <c r="E4249" i="12"/>
  <c r="F4249" i="12" s="1"/>
  <c r="G4249" i="12"/>
  <c r="E4250" i="12"/>
  <c r="F4250" i="12" s="1"/>
  <c r="G4250" i="12"/>
  <c r="E4251" i="12"/>
  <c r="F4251" i="12" s="1"/>
  <c r="G4251" i="12"/>
  <c r="E4252" i="12"/>
  <c r="F4252" i="12" s="1"/>
  <c r="G4252" i="12"/>
  <c r="E4253" i="12"/>
  <c r="F4253" i="12" s="1"/>
  <c r="G4253" i="12"/>
  <c r="E4254" i="12"/>
  <c r="F4254" i="12" s="1"/>
  <c r="G4254" i="12"/>
  <c r="E4255" i="12"/>
  <c r="F4255" i="12" s="1"/>
  <c r="G4255" i="12"/>
  <c r="E4256" i="12"/>
  <c r="F4256" i="12" s="1"/>
  <c r="G4256" i="12"/>
  <c r="E4257" i="12"/>
  <c r="F4257" i="12" s="1"/>
  <c r="G4257" i="12"/>
  <c r="E4258" i="12"/>
  <c r="F4258" i="12" s="1"/>
  <c r="G4258" i="12"/>
  <c r="E4259" i="12"/>
  <c r="F4259" i="12" s="1"/>
  <c r="G4259" i="12"/>
  <c r="E4260" i="12"/>
  <c r="F4260" i="12" s="1"/>
  <c r="G4260" i="12"/>
  <c r="E4261" i="12"/>
  <c r="F4261" i="12" s="1"/>
  <c r="G4261" i="12"/>
  <c r="E4262" i="12"/>
  <c r="F4262" i="12" s="1"/>
  <c r="G4262" i="12"/>
  <c r="E4263" i="12"/>
  <c r="F4263" i="12" s="1"/>
  <c r="G4263" i="12"/>
  <c r="E4264" i="12"/>
  <c r="F4264" i="12" s="1"/>
  <c r="G4264" i="12"/>
  <c r="E4265" i="12"/>
  <c r="F4265" i="12" s="1"/>
  <c r="G4265" i="12"/>
  <c r="E4266" i="12"/>
  <c r="F4266" i="12" s="1"/>
  <c r="G4266" i="12"/>
  <c r="E4267" i="12"/>
  <c r="F4267" i="12" s="1"/>
  <c r="G4267" i="12"/>
  <c r="E4268" i="12"/>
  <c r="F4268" i="12" s="1"/>
  <c r="G4268" i="12"/>
  <c r="E4269" i="12"/>
  <c r="F4269" i="12" s="1"/>
  <c r="G4269" i="12"/>
  <c r="E4270" i="12"/>
  <c r="F4270" i="12" s="1"/>
  <c r="G4270" i="12"/>
  <c r="E4271" i="12"/>
  <c r="F4271" i="12" s="1"/>
  <c r="G4271" i="12"/>
  <c r="E4272" i="12"/>
  <c r="F4272" i="12" s="1"/>
  <c r="G4272" i="12"/>
  <c r="E4273" i="12"/>
  <c r="F4273" i="12" s="1"/>
  <c r="G4273" i="12"/>
  <c r="E4274" i="12"/>
  <c r="F4274" i="12" s="1"/>
  <c r="G4274" i="12"/>
  <c r="E4275" i="12"/>
  <c r="F4275" i="12" s="1"/>
  <c r="G4275" i="12"/>
  <c r="E4276" i="12"/>
  <c r="F4276" i="12" s="1"/>
  <c r="G4276" i="12"/>
  <c r="E4277" i="12"/>
  <c r="F4277" i="12" s="1"/>
  <c r="G4277" i="12"/>
  <c r="E4278" i="12"/>
  <c r="F4278" i="12" s="1"/>
  <c r="G4278" i="12"/>
  <c r="E4279" i="12"/>
  <c r="F4279" i="12" s="1"/>
  <c r="G4279" i="12"/>
  <c r="E4280" i="12"/>
  <c r="F4280" i="12" s="1"/>
  <c r="G4280" i="12"/>
  <c r="E4281" i="12"/>
  <c r="F4281" i="12" s="1"/>
  <c r="G4281" i="12"/>
  <c r="E4282" i="12"/>
  <c r="F4282" i="12" s="1"/>
  <c r="G4282" i="12"/>
  <c r="E4283" i="12"/>
  <c r="F4283" i="12" s="1"/>
  <c r="G4283" i="12"/>
  <c r="E4284" i="12"/>
  <c r="F4284" i="12" s="1"/>
  <c r="G4284" i="12"/>
  <c r="E4285" i="12"/>
  <c r="F4285" i="12" s="1"/>
  <c r="G4285" i="12"/>
  <c r="E4286" i="12"/>
  <c r="F4286" i="12" s="1"/>
  <c r="G4286" i="12"/>
  <c r="E4287" i="12"/>
  <c r="F4287" i="12" s="1"/>
  <c r="G4287" i="12"/>
  <c r="E4288" i="12"/>
  <c r="F4288" i="12" s="1"/>
  <c r="G4288" i="12"/>
  <c r="E4289" i="12"/>
  <c r="F4289" i="12" s="1"/>
  <c r="G4289" i="12"/>
  <c r="E4290" i="12"/>
  <c r="F4290" i="12" s="1"/>
  <c r="G4290" i="12"/>
  <c r="E4291" i="12"/>
  <c r="F4291" i="12" s="1"/>
  <c r="G4291" i="12"/>
  <c r="E4292" i="12"/>
  <c r="F4292" i="12" s="1"/>
  <c r="G4292" i="12"/>
  <c r="E4293" i="12"/>
  <c r="F4293" i="12" s="1"/>
  <c r="G4293" i="12"/>
  <c r="E4294" i="12"/>
  <c r="F4294" i="12" s="1"/>
  <c r="G4294" i="12"/>
  <c r="E4295" i="12"/>
  <c r="F4295" i="12" s="1"/>
  <c r="G4295" i="12"/>
  <c r="E4296" i="12"/>
  <c r="F4296" i="12" s="1"/>
  <c r="G4296" i="12"/>
  <c r="E4297" i="12"/>
  <c r="F4297" i="12" s="1"/>
  <c r="G4297" i="12"/>
  <c r="E4298" i="12"/>
  <c r="F4298" i="12" s="1"/>
  <c r="G4298" i="12"/>
  <c r="E4299" i="12"/>
  <c r="F4299" i="12" s="1"/>
  <c r="G4299" i="12"/>
  <c r="E4300" i="12"/>
  <c r="F4300" i="12" s="1"/>
  <c r="G4300" i="12"/>
  <c r="E4301" i="12"/>
  <c r="F4301" i="12" s="1"/>
  <c r="G4301" i="12"/>
  <c r="E4302" i="12"/>
  <c r="F4302" i="12" s="1"/>
  <c r="G4302" i="12"/>
  <c r="E4303" i="12"/>
  <c r="F4303" i="12" s="1"/>
  <c r="G4303" i="12"/>
  <c r="E4304" i="12"/>
  <c r="F4304" i="12" s="1"/>
  <c r="G4304" i="12"/>
  <c r="E4305" i="12"/>
  <c r="F4305" i="12" s="1"/>
  <c r="G4305" i="12"/>
  <c r="E4306" i="12"/>
  <c r="F4306" i="12" s="1"/>
  <c r="G4306" i="12"/>
  <c r="E4307" i="12"/>
  <c r="F4307" i="12" s="1"/>
  <c r="G4307" i="12"/>
  <c r="E4308" i="12"/>
  <c r="F4308" i="12" s="1"/>
  <c r="G4308" i="12"/>
  <c r="E4309" i="12"/>
  <c r="F4309" i="12" s="1"/>
  <c r="G4309" i="12"/>
  <c r="E4310" i="12"/>
  <c r="F4310" i="12" s="1"/>
  <c r="G4310" i="12"/>
  <c r="E4311" i="12"/>
  <c r="F4311" i="12" s="1"/>
  <c r="G4311" i="12"/>
  <c r="E4312" i="12"/>
  <c r="F4312" i="12" s="1"/>
  <c r="G4312" i="12"/>
  <c r="E4313" i="12"/>
  <c r="F4313" i="12" s="1"/>
  <c r="G4313" i="12"/>
  <c r="E4314" i="12"/>
  <c r="F4314" i="12" s="1"/>
  <c r="G4314" i="12"/>
  <c r="E4315" i="12"/>
  <c r="F4315" i="12" s="1"/>
  <c r="G4315" i="12"/>
  <c r="E4316" i="12"/>
  <c r="F4316" i="12" s="1"/>
  <c r="G4316" i="12"/>
  <c r="E4317" i="12"/>
  <c r="F4317" i="12" s="1"/>
  <c r="G4317" i="12"/>
  <c r="E4318" i="12"/>
  <c r="F4318" i="12" s="1"/>
  <c r="G4318" i="12"/>
  <c r="E4319" i="12"/>
  <c r="F4319" i="12" s="1"/>
  <c r="G4319" i="12"/>
  <c r="E4320" i="12"/>
  <c r="F4320" i="12" s="1"/>
  <c r="G4320" i="12"/>
  <c r="E4321" i="12"/>
  <c r="F4321" i="12" s="1"/>
  <c r="G4321" i="12"/>
  <c r="E4322" i="12"/>
  <c r="F4322" i="12" s="1"/>
  <c r="G4322" i="12"/>
  <c r="E4323" i="12"/>
  <c r="F4323" i="12" s="1"/>
  <c r="G4323" i="12"/>
  <c r="E4324" i="12"/>
  <c r="F4324" i="12" s="1"/>
  <c r="G4324" i="12"/>
  <c r="E4325" i="12"/>
  <c r="F4325" i="12" s="1"/>
  <c r="G4325" i="12"/>
  <c r="E4326" i="12"/>
  <c r="F4326" i="12" s="1"/>
  <c r="G4326" i="12"/>
  <c r="E4327" i="12"/>
  <c r="F4327" i="12" s="1"/>
  <c r="G4327" i="12"/>
  <c r="E4328" i="12"/>
  <c r="F4328" i="12" s="1"/>
  <c r="G4328" i="12"/>
  <c r="E4329" i="12"/>
  <c r="F4329" i="12" s="1"/>
  <c r="G4329" i="12"/>
  <c r="E4330" i="12"/>
  <c r="F4330" i="12" s="1"/>
  <c r="G4330" i="12"/>
  <c r="E4331" i="12"/>
  <c r="F4331" i="12" s="1"/>
  <c r="G4331" i="12"/>
  <c r="E4332" i="12"/>
  <c r="F4332" i="12" s="1"/>
  <c r="G4332" i="12"/>
  <c r="E4333" i="12"/>
  <c r="F4333" i="12" s="1"/>
  <c r="G4333" i="12"/>
  <c r="E4334" i="12"/>
  <c r="F4334" i="12" s="1"/>
  <c r="G4334" i="12"/>
  <c r="E4335" i="12"/>
  <c r="F4335" i="12" s="1"/>
  <c r="G4335" i="12"/>
  <c r="E4336" i="12"/>
  <c r="F4336" i="12" s="1"/>
  <c r="G4336" i="12"/>
  <c r="E4337" i="12"/>
  <c r="F4337" i="12" s="1"/>
  <c r="G4337" i="12"/>
  <c r="E4338" i="12"/>
  <c r="F4338" i="12" s="1"/>
  <c r="G4338" i="12"/>
  <c r="E4339" i="12"/>
  <c r="F4339" i="12" s="1"/>
  <c r="G4339" i="12"/>
  <c r="E4340" i="12"/>
  <c r="F4340" i="12" s="1"/>
  <c r="G4340" i="12"/>
  <c r="E4341" i="12"/>
  <c r="F4341" i="12" s="1"/>
  <c r="G4341" i="12"/>
  <c r="E4342" i="12"/>
  <c r="F4342" i="12" s="1"/>
  <c r="G4342" i="12"/>
  <c r="E4343" i="12"/>
  <c r="F4343" i="12" s="1"/>
  <c r="G4343" i="12"/>
  <c r="E4344" i="12"/>
  <c r="F4344" i="12" s="1"/>
  <c r="G4344" i="12"/>
  <c r="E4345" i="12"/>
  <c r="F4345" i="12" s="1"/>
  <c r="G4345" i="12"/>
  <c r="E4346" i="12"/>
  <c r="F4346" i="12" s="1"/>
  <c r="G4346" i="12"/>
  <c r="E4347" i="12"/>
  <c r="F4347" i="12" s="1"/>
  <c r="G4347" i="12"/>
  <c r="E4348" i="12"/>
  <c r="F4348" i="12" s="1"/>
  <c r="G4348" i="12"/>
  <c r="E4349" i="12"/>
  <c r="F4349" i="12" s="1"/>
  <c r="G4349" i="12"/>
  <c r="E4350" i="12"/>
  <c r="F4350" i="12" s="1"/>
  <c r="G4350" i="12"/>
  <c r="E4351" i="12"/>
  <c r="F4351" i="12" s="1"/>
  <c r="G4351" i="12"/>
  <c r="E4352" i="12"/>
  <c r="F4352" i="12" s="1"/>
  <c r="G4352" i="12"/>
  <c r="E4353" i="12"/>
  <c r="F4353" i="12" s="1"/>
  <c r="G4353" i="12"/>
  <c r="E4354" i="12"/>
  <c r="F4354" i="12" s="1"/>
  <c r="G4354" i="12"/>
  <c r="E4355" i="12"/>
  <c r="F4355" i="12" s="1"/>
  <c r="G4355" i="12"/>
  <c r="E4356" i="12"/>
  <c r="F4356" i="12" s="1"/>
  <c r="G4356" i="12"/>
  <c r="E4357" i="12"/>
  <c r="F4357" i="12" s="1"/>
  <c r="G4357" i="12"/>
  <c r="E4358" i="12"/>
  <c r="F4358" i="12" s="1"/>
  <c r="G4358" i="12"/>
  <c r="E4359" i="12"/>
  <c r="F4359" i="12" s="1"/>
  <c r="G4359" i="12"/>
  <c r="E4360" i="12"/>
  <c r="F4360" i="12" s="1"/>
  <c r="G4360" i="12"/>
  <c r="E4361" i="12"/>
  <c r="F4361" i="12" s="1"/>
  <c r="G4361" i="12"/>
  <c r="E4362" i="12"/>
  <c r="F4362" i="12" s="1"/>
  <c r="G4362" i="12"/>
  <c r="E4363" i="12"/>
  <c r="F4363" i="12" s="1"/>
  <c r="G4363" i="12"/>
  <c r="E4364" i="12"/>
  <c r="F4364" i="12" s="1"/>
  <c r="G4364" i="12"/>
  <c r="E4365" i="12"/>
  <c r="F4365" i="12" s="1"/>
  <c r="G4365" i="12"/>
  <c r="E4366" i="12"/>
  <c r="F4366" i="12" s="1"/>
  <c r="G4366" i="12"/>
  <c r="E4367" i="12"/>
  <c r="F4367" i="12" s="1"/>
  <c r="G4367" i="12"/>
  <c r="E4368" i="12"/>
  <c r="F4368" i="12" s="1"/>
  <c r="G4368" i="12"/>
  <c r="E4369" i="12"/>
  <c r="F4369" i="12" s="1"/>
  <c r="G4369" i="12"/>
  <c r="E4370" i="12"/>
  <c r="F4370" i="12" s="1"/>
  <c r="G4370" i="12"/>
  <c r="E4371" i="12"/>
  <c r="F4371" i="12" s="1"/>
  <c r="G4371" i="12"/>
  <c r="E4372" i="12"/>
  <c r="F4372" i="12" s="1"/>
  <c r="G4372" i="12"/>
  <c r="E4373" i="12"/>
  <c r="F4373" i="12" s="1"/>
  <c r="G4373" i="12"/>
  <c r="E4374" i="12"/>
  <c r="F4374" i="12" s="1"/>
  <c r="G4374" i="12"/>
  <c r="E4375" i="12"/>
  <c r="F4375" i="12" s="1"/>
  <c r="G4375" i="12"/>
  <c r="E4376" i="12"/>
  <c r="F4376" i="12" s="1"/>
  <c r="G4376" i="12"/>
  <c r="E4377" i="12"/>
  <c r="F4377" i="12" s="1"/>
  <c r="G4377" i="12"/>
  <c r="E4378" i="12"/>
  <c r="F4378" i="12" s="1"/>
  <c r="G4378" i="12"/>
  <c r="E4379" i="12"/>
  <c r="F4379" i="12" s="1"/>
  <c r="G4379" i="12"/>
  <c r="E4380" i="12"/>
  <c r="F4380" i="12" s="1"/>
  <c r="G4380" i="12"/>
  <c r="E4381" i="12"/>
  <c r="F4381" i="12" s="1"/>
  <c r="G4381" i="12"/>
  <c r="E4382" i="12"/>
  <c r="F4382" i="12" s="1"/>
  <c r="G4382" i="12"/>
  <c r="E4383" i="12"/>
  <c r="F4383" i="12" s="1"/>
  <c r="G4383" i="12"/>
  <c r="E4384" i="12"/>
  <c r="F4384" i="12" s="1"/>
  <c r="G4384" i="12"/>
  <c r="E4385" i="12"/>
  <c r="F4385" i="12" s="1"/>
  <c r="G4385" i="12"/>
  <c r="E4386" i="12"/>
  <c r="F4386" i="12" s="1"/>
  <c r="G4386" i="12"/>
  <c r="E4387" i="12"/>
  <c r="F4387" i="12" s="1"/>
  <c r="G4387" i="12"/>
  <c r="E4388" i="12"/>
  <c r="F4388" i="12" s="1"/>
  <c r="G4388" i="12"/>
  <c r="E4389" i="12"/>
  <c r="F4389" i="12" s="1"/>
  <c r="G4389" i="12"/>
  <c r="E4390" i="12"/>
  <c r="F4390" i="12" s="1"/>
  <c r="G4390" i="12"/>
  <c r="E4391" i="12"/>
  <c r="F4391" i="12" s="1"/>
  <c r="G4391" i="12"/>
  <c r="E4392" i="12"/>
  <c r="F4392" i="12" s="1"/>
  <c r="G4392" i="12"/>
  <c r="E4393" i="12"/>
  <c r="F4393" i="12" s="1"/>
  <c r="G4393" i="12"/>
  <c r="E4394" i="12"/>
  <c r="F4394" i="12" s="1"/>
  <c r="G4394" i="12"/>
  <c r="E4395" i="12"/>
  <c r="F4395" i="12" s="1"/>
  <c r="G4395" i="12"/>
  <c r="E4396" i="12"/>
  <c r="F4396" i="12" s="1"/>
  <c r="G4396" i="12"/>
  <c r="E4397" i="12"/>
  <c r="F4397" i="12" s="1"/>
  <c r="G4397" i="12"/>
  <c r="E4398" i="12"/>
  <c r="F4398" i="12" s="1"/>
  <c r="G4398" i="12"/>
  <c r="E4399" i="12"/>
  <c r="F4399" i="12" s="1"/>
  <c r="G4399" i="12"/>
  <c r="E4400" i="12"/>
  <c r="F4400" i="12" s="1"/>
  <c r="G4400" i="12"/>
  <c r="E4401" i="12"/>
  <c r="F4401" i="12" s="1"/>
  <c r="G4401" i="12"/>
  <c r="E4402" i="12"/>
  <c r="F4402" i="12" s="1"/>
  <c r="G4402" i="12"/>
  <c r="E4403" i="12"/>
  <c r="F4403" i="12" s="1"/>
  <c r="G4403" i="12"/>
  <c r="E4404" i="12"/>
  <c r="F4404" i="12" s="1"/>
  <c r="G4404" i="12"/>
  <c r="E4405" i="12"/>
  <c r="F4405" i="12" s="1"/>
  <c r="G4405" i="12"/>
  <c r="E4406" i="12"/>
  <c r="F4406" i="12" s="1"/>
  <c r="G4406" i="12"/>
  <c r="E4407" i="12"/>
  <c r="F4407" i="12" s="1"/>
  <c r="G4407" i="12"/>
  <c r="E4408" i="12"/>
  <c r="F4408" i="12" s="1"/>
  <c r="G4408" i="12"/>
  <c r="E4409" i="12"/>
  <c r="F4409" i="12" s="1"/>
  <c r="G4409" i="12"/>
  <c r="E4410" i="12"/>
  <c r="F4410" i="12" s="1"/>
  <c r="G4410" i="12"/>
  <c r="E4411" i="12"/>
  <c r="F4411" i="12" s="1"/>
  <c r="G4411" i="12"/>
  <c r="E4412" i="12"/>
  <c r="F4412" i="12" s="1"/>
  <c r="G4412" i="12"/>
  <c r="E4413" i="12"/>
  <c r="F4413" i="12" s="1"/>
  <c r="G4413" i="12"/>
  <c r="E4414" i="12"/>
  <c r="F4414" i="12" s="1"/>
  <c r="G4414" i="12"/>
  <c r="E4415" i="12"/>
  <c r="F4415" i="12" s="1"/>
  <c r="G4415" i="12"/>
  <c r="E4416" i="12"/>
  <c r="F4416" i="12" s="1"/>
  <c r="G4416" i="12"/>
  <c r="E4417" i="12"/>
  <c r="F4417" i="12" s="1"/>
  <c r="G4417" i="12"/>
  <c r="E4418" i="12"/>
  <c r="F4418" i="12" s="1"/>
  <c r="G4418" i="12"/>
  <c r="E4419" i="12"/>
  <c r="F4419" i="12" s="1"/>
  <c r="G4419" i="12"/>
  <c r="E4420" i="12"/>
  <c r="F4420" i="12" s="1"/>
  <c r="G4420" i="12"/>
  <c r="E4421" i="12"/>
  <c r="F4421" i="12" s="1"/>
  <c r="G4421" i="12"/>
  <c r="E4422" i="12"/>
  <c r="F4422" i="12" s="1"/>
  <c r="G4422" i="12"/>
  <c r="E4423" i="12"/>
  <c r="F4423" i="12" s="1"/>
  <c r="G4423" i="12"/>
  <c r="E4424" i="12"/>
  <c r="F4424" i="12" s="1"/>
  <c r="G4424" i="12"/>
  <c r="E4425" i="12"/>
  <c r="F4425" i="12" s="1"/>
  <c r="G4425" i="12"/>
  <c r="E4426" i="12"/>
  <c r="F4426" i="12" s="1"/>
  <c r="G4426" i="12"/>
  <c r="E4427" i="12"/>
  <c r="F4427" i="12" s="1"/>
  <c r="G4427" i="12"/>
  <c r="E4428" i="12"/>
  <c r="F4428" i="12" s="1"/>
  <c r="G4428" i="12"/>
  <c r="E4429" i="12"/>
  <c r="F4429" i="12" s="1"/>
  <c r="G4429" i="12"/>
  <c r="E4430" i="12"/>
  <c r="F4430" i="12" s="1"/>
  <c r="G4430" i="12"/>
  <c r="E4431" i="12"/>
  <c r="F4431" i="12" s="1"/>
  <c r="G4431" i="12"/>
  <c r="E4432" i="12"/>
  <c r="F4432" i="12" s="1"/>
  <c r="G4432" i="12"/>
  <c r="E4433" i="12"/>
  <c r="F4433" i="12" s="1"/>
  <c r="G4433" i="12"/>
  <c r="E4434" i="12"/>
  <c r="F4434" i="12" s="1"/>
  <c r="G4434" i="12"/>
  <c r="E4435" i="12"/>
  <c r="F4435" i="12" s="1"/>
  <c r="G4435" i="12"/>
  <c r="E4436" i="12"/>
  <c r="F4436" i="12" s="1"/>
  <c r="G4436" i="12"/>
  <c r="E4437" i="12"/>
  <c r="F4437" i="12" s="1"/>
  <c r="G4437" i="12"/>
  <c r="E4438" i="12"/>
  <c r="F4438" i="12" s="1"/>
  <c r="G4438" i="12"/>
  <c r="E4439" i="12"/>
  <c r="F4439" i="12" s="1"/>
  <c r="G4439" i="12"/>
  <c r="E4440" i="12"/>
  <c r="F4440" i="12" s="1"/>
  <c r="G4440" i="12"/>
  <c r="E4441" i="12"/>
  <c r="F4441" i="12" s="1"/>
  <c r="G4441" i="12"/>
  <c r="E4442" i="12"/>
  <c r="F4442" i="12" s="1"/>
  <c r="G4442" i="12"/>
  <c r="E4443" i="12"/>
  <c r="F4443" i="12" s="1"/>
  <c r="G4443" i="12"/>
  <c r="E4444" i="12"/>
  <c r="F4444" i="12" s="1"/>
  <c r="G4444" i="12"/>
  <c r="E4445" i="12"/>
  <c r="F4445" i="12" s="1"/>
  <c r="G4445" i="12"/>
  <c r="E4446" i="12"/>
  <c r="F4446" i="12" s="1"/>
  <c r="G4446" i="12"/>
  <c r="E4447" i="12"/>
  <c r="F4447" i="12" s="1"/>
  <c r="G4447" i="12"/>
  <c r="E4448" i="12"/>
  <c r="F4448" i="12" s="1"/>
  <c r="G4448" i="12"/>
  <c r="E4449" i="12"/>
  <c r="F4449" i="12" s="1"/>
  <c r="G4449" i="12"/>
  <c r="E4450" i="12"/>
  <c r="F4450" i="12" s="1"/>
  <c r="G4450" i="12"/>
  <c r="E4451" i="12"/>
  <c r="F4451" i="12" s="1"/>
  <c r="G4451" i="12"/>
  <c r="E4452" i="12"/>
  <c r="F4452" i="12" s="1"/>
  <c r="G4452" i="12"/>
  <c r="E4453" i="12"/>
  <c r="F4453" i="12" s="1"/>
  <c r="G4453" i="12"/>
  <c r="E4454" i="12"/>
  <c r="F4454" i="12" s="1"/>
  <c r="G4454" i="12"/>
  <c r="E4455" i="12"/>
  <c r="F4455" i="12" s="1"/>
  <c r="G4455" i="12"/>
  <c r="E4456" i="12"/>
  <c r="F4456" i="12" s="1"/>
  <c r="G4456" i="12"/>
  <c r="E4457" i="12"/>
  <c r="F4457" i="12" s="1"/>
  <c r="G4457" i="12"/>
  <c r="E4458" i="12"/>
  <c r="F4458" i="12" s="1"/>
  <c r="G4458" i="12"/>
  <c r="E4459" i="12"/>
  <c r="F4459" i="12" s="1"/>
  <c r="G4459" i="12"/>
  <c r="E4460" i="12"/>
  <c r="F4460" i="12" s="1"/>
  <c r="G4460" i="12"/>
  <c r="E4461" i="12"/>
  <c r="F4461" i="12" s="1"/>
  <c r="G4461" i="12"/>
  <c r="E4462" i="12"/>
  <c r="F4462" i="12" s="1"/>
  <c r="G4462" i="12"/>
  <c r="E4463" i="12"/>
  <c r="F4463" i="12" s="1"/>
  <c r="G4463" i="12"/>
  <c r="E4464" i="12"/>
  <c r="F4464" i="12" s="1"/>
  <c r="G4464" i="12"/>
  <c r="E4465" i="12"/>
  <c r="F4465" i="12" s="1"/>
  <c r="G4465" i="12"/>
  <c r="E4466" i="12"/>
  <c r="F4466" i="12" s="1"/>
  <c r="G4466" i="12"/>
  <c r="E4467" i="12"/>
  <c r="F4467" i="12" s="1"/>
  <c r="G4467" i="12"/>
  <c r="E4468" i="12"/>
  <c r="F4468" i="12" s="1"/>
  <c r="G4468" i="12"/>
  <c r="E4469" i="12"/>
  <c r="F4469" i="12" s="1"/>
  <c r="G4469" i="12"/>
  <c r="E4470" i="12"/>
  <c r="F4470" i="12" s="1"/>
  <c r="G4470" i="12"/>
  <c r="E4471" i="12"/>
  <c r="F4471" i="12" s="1"/>
  <c r="G4471" i="12"/>
  <c r="E4472" i="12"/>
  <c r="F4472" i="12" s="1"/>
  <c r="G4472" i="12"/>
  <c r="E4473" i="12"/>
  <c r="F4473" i="12" s="1"/>
  <c r="G4473" i="12"/>
  <c r="E4474" i="12"/>
  <c r="F4474" i="12" s="1"/>
  <c r="G4474" i="12"/>
  <c r="E4475" i="12"/>
  <c r="F4475" i="12" s="1"/>
  <c r="G4475" i="12"/>
  <c r="E4476" i="12"/>
  <c r="F4476" i="12" s="1"/>
  <c r="G4476" i="12"/>
  <c r="E4477" i="12"/>
  <c r="F4477" i="12" s="1"/>
  <c r="G4477" i="12"/>
  <c r="E4478" i="12"/>
  <c r="F4478" i="12" s="1"/>
  <c r="G4478" i="12"/>
  <c r="E4479" i="12"/>
  <c r="F4479" i="12" s="1"/>
  <c r="G4479" i="12"/>
  <c r="E4480" i="12"/>
  <c r="F4480" i="12" s="1"/>
  <c r="G4480" i="12"/>
  <c r="E4481" i="12"/>
  <c r="F4481" i="12" s="1"/>
  <c r="G4481" i="12"/>
  <c r="E4482" i="12"/>
  <c r="F4482" i="12" s="1"/>
  <c r="G4482" i="12"/>
  <c r="E4483" i="12"/>
  <c r="F4483" i="12" s="1"/>
  <c r="G4483" i="12"/>
  <c r="E4484" i="12"/>
  <c r="F4484" i="12" s="1"/>
  <c r="G4484" i="12"/>
  <c r="E4485" i="12"/>
  <c r="F4485" i="12" s="1"/>
  <c r="G4485" i="12"/>
  <c r="E4486" i="12"/>
  <c r="F4486" i="12" s="1"/>
  <c r="G4486" i="12"/>
  <c r="E4487" i="12"/>
  <c r="F4487" i="12" s="1"/>
  <c r="G4487" i="12"/>
  <c r="E4488" i="12"/>
  <c r="F4488" i="12" s="1"/>
  <c r="G4488" i="12"/>
  <c r="E4489" i="12"/>
  <c r="F4489" i="12" s="1"/>
  <c r="G4489" i="12"/>
  <c r="E4490" i="12"/>
  <c r="F4490" i="12" s="1"/>
  <c r="G4490" i="12"/>
  <c r="E4491" i="12"/>
  <c r="F4491" i="12" s="1"/>
  <c r="G4491" i="12"/>
  <c r="E4492" i="12"/>
  <c r="F4492" i="12" s="1"/>
  <c r="G4492" i="12"/>
  <c r="E4493" i="12"/>
  <c r="F4493" i="12" s="1"/>
  <c r="G4493" i="12"/>
  <c r="E4494" i="12"/>
  <c r="F4494" i="12" s="1"/>
  <c r="G4494" i="12"/>
  <c r="E4495" i="12"/>
  <c r="F4495" i="12" s="1"/>
  <c r="E4496" i="12"/>
  <c r="F4496" i="12" s="1"/>
  <c r="G4496" i="12"/>
  <c r="E4497" i="12"/>
  <c r="F4497" i="12" s="1"/>
  <c r="G4497" i="12"/>
  <c r="E4498" i="12"/>
  <c r="F4498" i="12" s="1"/>
  <c r="G4498" i="12"/>
  <c r="E4499" i="12"/>
  <c r="F4499" i="12" s="1"/>
  <c r="G4499" i="12"/>
  <c r="E4500" i="12"/>
  <c r="F4500" i="12" s="1"/>
  <c r="G4500" i="12"/>
  <c r="E4501" i="12"/>
  <c r="F4501" i="12" s="1"/>
  <c r="G4501" i="12"/>
  <c r="E4502" i="12"/>
  <c r="F4502" i="12" s="1"/>
  <c r="G4502" i="12"/>
  <c r="E4503" i="12"/>
  <c r="F4503" i="12" s="1"/>
  <c r="G4503" i="12"/>
  <c r="E4504" i="12"/>
  <c r="F4504" i="12" s="1"/>
  <c r="G4504" i="12"/>
  <c r="E4505" i="12"/>
  <c r="F4505" i="12" s="1"/>
  <c r="G4505" i="12"/>
  <c r="E4506" i="12"/>
  <c r="F4506" i="12" s="1"/>
  <c r="G4506" i="12"/>
  <c r="E4507" i="12"/>
  <c r="F4507" i="12" s="1"/>
  <c r="G4507" i="12"/>
  <c r="E4508" i="12"/>
  <c r="F4508" i="12" s="1"/>
  <c r="G4508" i="12"/>
  <c r="E4509" i="12"/>
  <c r="F4509" i="12" s="1"/>
  <c r="G4509" i="12"/>
  <c r="E4510" i="12"/>
  <c r="F4510" i="12" s="1"/>
  <c r="G4510" i="12"/>
  <c r="E4511" i="12"/>
  <c r="F4511" i="12" s="1"/>
  <c r="G4511" i="12"/>
  <c r="E4512" i="12"/>
  <c r="F4512" i="12" s="1"/>
  <c r="G4512" i="12"/>
  <c r="E4513" i="12"/>
  <c r="F4513" i="12" s="1"/>
  <c r="G4513" i="12"/>
  <c r="E4514" i="12"/>
  <c r="F4514" i="12" s="1"/>
  <c r="G4514" i="12"/>
  <c r="E4515" i="12"/>
  <c r="F4515" i="12" s="1"/>
  <c r="G4515" i="12"/>
  <c r="E4516" i="12"/>
  <c r="F4516" i="12" s="1"/>
  <c r="G4516" i="12"/>
  <c r="E4517" i="12"/>
  <c r="F4517" i="12" s="1"/>
  <c r="G4517" i="12"/>
  <c r="E4518" i="12"/>
  <c r="F4518" i="12" s="1"/>
  <c r="G4518" i="12"/>
  <c r="E4519" i="12"/>
  <c r="F4519" i="12" s="1"/>
  <c r="G4519" i="12"/>
  <c r="E4520" i="12"/>
  <c r="F4520" i="12" s="1"/>
  <c r="G4520" i="12"/>
  <c r="E4521" i="12"/>
  <c r="F4521" i="12" s="1"/>
  <c r="G4521" i="12"/>
  <c r="E4522" i="12"/>
  <c r="F4522" i="12" s="1"/>
  <c r="G4522" i="12"/>
  <c r="E4523" i="12"/>
  <c r="F4523" i="12" s="1"/>
  <c r="G4523" i="12"/>
  <c r="E4524" i="12"/>
  <c r="F4524" i="12" s="1"/>
  <c r="G4524" i="12"/>
  <c r="E4525" i="12"/>
  <c r="F4525" i="12" s="1"/>
  <c r="G4525" i="12"/>
  <c r="E4526" i="12"/>
  <c r="F4526" i="12" s="1"/>
  <c r="G4526" i="12"/>
  <c r="E4527" i="12"/>
  <c r="F4527" i="12" s="1"/>
  <c r="G4527" i="12"/>
  <c r="E4528" i="12"/>
  <c r="F4528" i="12" s="1"/>
  <c r="G4528" i="12"/>
  <c r="E4529" i="12"/>
  <c r="F4529" i="12" s="1"/>
  <c r="G4529" i="12"/>
  <c r="E4530" i="12"/>
  <c r="F4530" i="12" s="1"/>
  <c r="G4530" i="12"/>
  <c r="E4531" i="12"/>
  <c r="F4531" i="12" s="1"/>
  <c r="G4531" i="12"/>
  <c r="E4532" i="12"/>
  <c r="F4532" i="12" s="1"/>
  <c r="G4532" i="12"/>
  <c r="E4533" i="12"/>
  <c r="F4533" i="12" s="1"/>
  <c r="G4533" i="12"/>
  <c r="E4534" i="12"/>
  <c r="F4534" i="12" s="1"/>
  <c r="G4534" i="12"/>
  <c r="E4535" i="12"/>
  <c r="F4535" i="12" s="1"/>
  <c r="G4535" i="12"/>
  <c r="E4536" i="12"/>
  <c r="F4536" i="12" s="1"/>
  <c r="G4536" i="12"/>
  <c r="E4537" i="12"/>
  <c r="F4537" i="12" s="1"/>
  <c r="G4537" i="12"/>
  <c r="E4538" i="12"/>
  <c r="F4538" i="12" s="1"/>
  <c r="G4538" i="12"/>
  <c r="E4539" i="12"/>
  <c r="F4539" i="12" s="1"/>
  <c r="G4539" i="12"/>
  <c r="E4540" i="12"/>
  <c r="F4540" i="12" s="1"/>
  <c r="G4540" i="12"/>
  <c r="E4541" i="12"/>
  <c r="F4541" i="12" s="1"/>
  <c r="G4541" i="12"/>
  <c r="E4542" i="12"/>
  <c r="F4542" i="12" s="1"/>
  <c r="G4542" i="12"/>
  <c r="E4543" i="12"/>
  <c r="F4543" i="12" s="1"/>
  <c r="G4543" i="12"/>
  <c r="E4544" i="12"/>
  <c r="F4544" i="12" s="1"/>
  <c r="G4544" i="12"/>
  <c r="E4545" i="12"/>
  <c r="F4545" i="12" s="1"/>
  <c r="G4545" i="12"/>
  <c r="E4546" i="12"/>
  <c r="F4546" i="12" s="1"/>
  <c r="G4546" i="12"/>
  <c r="E4547" i="12"/>
  <c r="F4547" i="12" s="1"/>
  <c r="G4547" i="12"/>
  <c r="E4548" i="12"/>
  <c r="F4548" i="12" s="1"/>
  <c r="G4548" i="12"/>
  <c r="E4549" i="12"/>
  <c r="F4549" i="12" s="1"/>
  <c r="G4549" i="12"/>
  <c r="E4550" i="12"/>
  <c r="F4550" i="12" s="1"/>
  <c r="G4550" i="12"/>
  <c r="E4551" i="12"/>
  <c r="F4551" i="12" s="1"/>
  <c r="G4551" i="12"/>
  <c r="E4552" i="12"/>
  <c r="F4552" i="12" s="1"/>
  <c r="G4552" i="12"/>
  <c r="E4553" i="12"/>
  <c r="F4553" i="12" s="1"/>
  <c r="G4553" i="12"/>
  <c r="E4554" i="12"/>
  <c r="F4554" i="12" s="1"/>
  <c r="G4554" i="12"/>
  <c r="E4555" i="12"/>
  <c r="F4555" i="12" s="1"/>
  <c r="G4555" i="12"/>
  <c r="E4556" i="12"/>
  <c r="F4556" i="12" s="1"/>
  <c r="G4556" i="12"/>
  <c r="E4557" i="12"/>
  <c r="F4557" i="12" s="1"/>
  <c r="G4557" i="12"/>
  <c r="E4558" i="12"/>
  <c r="F4558" i="12" s="1"/>
  <c r="G4558" i="12"/>
  <c r="E4559" i="12"/>
  <c r="F4559" i="12" s="1"/>
  <c r="G4559" i="12"/>
  <c r="E4560" i="12"/>
  <c r="F4560" i="12" s="1"/>
  <c r="G4560" i="12"/>
  <c r="E4561" i="12"/>
  <c r="F4561" i="12" s="1"/>
  <c r="G4561" i="12"/>
  <c r="E4562" i="12"/>
  <c r="F4562" i="12" s="1"/>
  <c r="G4562" i="12"/>
  <c r="E4563" i="12"/>
  <c r="F4563" i="12" s="1"/>
  <c r="G4563" i="12"/>
  <c r="E4564" i="12"/>
  <c r="F4564" i="12" s="1"/>
  <c r="G4564" i="12"/>
  <c r="E4565" i="12"/>
  <c r="F4565" i="12" s="1"/>
  <c r="G4565" i="12"/>
  <c r="E4566" i="12"/>
  <c r="F4566" i="12" s="1"/>
  <c r="G4566" i="12"/>
  <c r="E4567" i="12"/>
  <c r="F4567" i="12" s="1"/>
  <c r="G4567" i="12"/>
  <c r="E4568" i="12"/>
  <c r="F4568" i="12" s="1"/>
  <c r="G4568" i="12"/>
  <c r="E4569" i="12"/>
  <c r="F4569" i="12" s="1"/>
  <c r="G4569" i="12"/>
  <c r="E4570" i="12"/>
  <c r="F4570" i="12" s="1"/>
  <c r="G4570" i="12"/>
  <c r="E4571" i="12"/>
  <c r="F4571" i="12" s="1"/>
  <c r="G4571" i="12"/>
  <c r="E4572" i="12"/>
  <c r="F4572" i="12" s="1"/>
  <c r="G4572" i="12"/>
  <c r="E4573" i="12"/>
  <c r="F4573" i="12" s="1"/>
  <c r="G4573" i="12"/>
  <c r="E4574" i="12"/>
  <c r="F4574" i="12" s="1"/>
  <c r="G4574" i="12"/>
  <c r="E4575" i="12"/>
  <c r="F4575" i="12" s="1"/>
  <c r="G4575" i="12"/>
  <c r="E4576" i="12"/>
  <c r="F4576" i="12" s="1"/>
  <c r="G4576" i="12"/>
  <c r="E4577" i="12"/>
  <c r="F4577" i="12" s="1"/>
  <c r="G4577" i="12"/>
  <c r="E4578" i="12"/>
  <c r="F4578" i="12" s="1"/>
  <c r="G4578" i="12"/>
  <c r="E4579" i="12"/>
  <c r="F4579" i="12" s="1"/>
  <c r="G4579" i="12"/>
  <c r="E4580" i="12"/>
  <c r="F4580" i="12" s="1"/>
  <c r="G4580" i="12"/>
  <c r="E4581" i="12"/>
  <c r="F4581" i="12" s="1"/>
  <c r="G4581" i="12"/>
  <c r="E4582" i="12"/>
  <c r="F4582" i="12" s="1"/>
  <c r="G4582" i="12"/>
  <c r="E4583" i="12"/>
  <c r="F4583" i="12" s="1"/>
  <c r="G4583" i="12"/>
  <c r="E4584" i="12"/>
  <c r="F4584" i="12" s="1"/>
  <c r="G4584" i="12"/>
  <c r="E4585" i="12"/>
  <c r="F4585" i="12" s="1"/>
  <c r="G4585" i="12"/>
  <c r="E4586" i="12"/>
  <c r="F4586" i="12" s="1"/>
  <c r="G4586" i="12"/>
  <c r="E4587" i="12"/>
  <c r="F4587" i="12" s="1"/>
  <c r="G4587" i="12"/>
  <c r="E4588" i="12"/>
  <c r="F4588" i="12" s="1"/>
  <c r="G4588" i="12"/>
  <c r="E4589" i="12"/>
  <c r="F4589" i="12" s="1"/>
  <c r="G4589" i="12"/>
  <c r="E4590" i="12"/>
  <c r="F4590" i="12" s="1"/>
  <c r="G4590" i="12"/>
  <c r="E4591" i="12"/>
  <c r="F4591" i="12" s="1"/>
  <c r="G4591" i="12"/>
  <c r="E4592" i="12"/>
  <c r="F4592" i="12" s="1"/>
  <c r="G4592" i="12"/>
  <c r="E4593" i="12"/>
  <c r="F4593" i="12" s="1"/>
  <c r="G4593" i="12"/>
  <c r="E4594" i="12"/>
  <c r="F4594" i="12" s="1"/>
  <c r="G4594" i="12"/>
  <c r="E4595" i="12"/>
  <c r="F4595" i="12" s="1"/>
  <c r="G4595" i="12"/>
  <c r="E4596" i="12"/>
  <c r="F4596" i="12" s="1"/>
  <c r="G4596" i="12"/>
  <c r="E4597" i="12"/>
  <c r="F4597" i="12" s="1"/>
  <c r="G4597" i="12"/>
  <c r="E4598" i="12"/>
  <c r="F4598" i="12" s="1"/>
  <c r="G4598" i="12"/>
  <c r="E4599" i="12"/>
  <c r="F4599" i="12" s="1"/>
  <c r="G4599" i="12"/>
  <c r="E4600" i="12"/>
  <c r="F4600" i="12" s="1"/>
  <c r="G4600" i="12"/>
  <c r="E4601" i="12"/>
  <c r="F4601" i="12" s="1"/>
  <c r="G4601" i="12"/>
  <c r="E4602" i="12"/>
  <c r="F4602" i="12" s="1"/>
  <c r="G4602" i="12"/>
  <c r="E4603" i="12"/>
  <c r="F4603" i="12" s="1"/>
  <c r="G4603" i="12"/>
  <c r="E4604" i="12"/>
  <c r="F4604" i="12" s="1"/>
  <c r="G4604" i="12"/>
  <c r="E4605" i="12"/>
  <c r="F4605" i="12" s="1"/>
  <c r="G4605" i="12"/>
  <c r="E4606" i="12"/>
  <c r="F4606" i="12" s="1"/>
  <c r="G4606" i="12"/>
  <c r="E4607" i="12"/>
  <c r="F4607" i="12" s="1"/>
  <c r="G4607" i="12"/>
  <c r="E4608" i="12"/>
  <c r="F4608" i="12" s="1"/>
  <c r="G4608" i="12"/>
  <c r="E4609" i="12"/>
  <c r="F4609" i="12" s="1"/>
  <c r="G4609" i="12"/>
  <c r="E4610" i="12"/>
  <c r="F4610" i="12" s="1"/>
  <c r="G4610" i="12"/>
  <c r="E4611" i="12"/>
  <c r="F4611" i="12" s="1"/>
  <c r="G4611" i="12"/>
  <c r="E4612" i="12"/>
  <c r="F4612" i="12" s="1"/>
  <c r="G4612" i="12"/>
  <c r="E4613" i="12"/>
  <c r="F4613" i="12" s="1"/>
  <c r="G4613" i="12"/>
  <c r="E4614" i="12"/>
  <c r="F4614" i="12" s="1"/>
  <c r="G4614" i="12"/>
  <c r="E4615" i="12"/>
  <c r="F4615" i="12" s="1"/>
  <c r="G4615" i="12"/>
  <c r="E4616" i="12"/>
  <c r="F4616" i="12" s="1"/>
  <c r="G4616" i="12"/>
  <c r="E4617" i="12"/>
  <c r="F4617" i="12" s="1"/>
  <c r="G4617" i="12"/>
  <c r="E4618" i="12"/>
  <c r="F4618" i="12" s="1"/>
  <c r="G4618" i="12"/>
  <c r="E4619" i="12"/>
  <c r="F4619" i="12" s="1"/>
  <c r="G4619" i="12"/>
  <c r="E4620" i="12"/>
  <c r="F4620" i="12" s="1"/>
  <c r="G4620" i="12"/>
  <c r="E4621" i="12"/>
  <c r="F4621" i="12" s="1"/>
  <c r="G4621" i="12"/>
  <c r="E4622" i="12"/>
  <c r="F4622" i="12" s="1"/>
  <c r="G4622" i="12"/>
  <c r="E4623" i="12"/>
  <c r="F4623" i="12" s="1"/>
  <c r="G4623" i="12"/>
  <c r="E4624" i="12"/>
  <c r="F4624" i="12" s="1"/>
  <c r="G4624" i="12"/>
  <c r="E4625" i="12"/>
  <c r="F4625" i="12" s="1"/>
  <c r="G4625" i="12"/>
  <c r="E4626" i="12"/>
  <c r="F4626" i="12" s="1"/>
  <c r="G4626" i="12"/>
  <c r="E4627" i="12"/>
  <c r="F4627" i="12" s="1"/>
  <c r="G4627" i="12"/>
  <c r="E4628" i="12"/>
  <c r="F4628" i="12" s="1"/>
  <c r="G4628" i="12"/>
  <c r="E4629" i="12"/>
  <c r="F4629" i="12" s="1"/>
  <c r="G4629" i="12"/>
  <c r="E4630" i="12"/>
  <c r="F4630" i="12" s="1"/>
  <c r="G4630" i="12"/>
  <c r="E4631" i="12"/>
  <c r="F4631" i="12" s="1"/>
  <c r="G4631" i="12"/>
  <c r="E4632" i="12"/>
  <c r="F4632" i="12" s="1"/>
  <c r="G4632" i="12"/>
  <c r="E4633" i="12"/>
  <c r="F4633" i="12" s="1"/>
  <c r="G4633" i="12"/>
  <c r="E4634" i="12"/>
  <c r="F4634" i="12" s="1"/>
  <c r="G4634" i="12"/>
  <c r="E4635" i="12"/>
  <c r="F4635" i="12" s="1"/>
  <c r="G4635" i="12"/>
  <c r="E4636" i="12"/>
  <c r="F4636" i="12" s="1"/>
  <c r="G4636" i="12"/>
  <c r="E4637" i="12"/>
  <c r="F4637" i="12" s="1"/>
  <c r="G4637" i="12"/>
  <c r="E4638" i="12"/>
  <c r="F4638" i="12" s="1"/>
  <c r="G4638" i="12"/>
  <c r="E4639" i="12"/>
  <c r="F4639" i="12" s="1"/>
  <c r="G4639" i="12"/>
  <c r="E4640" i="12"/>
  <c r="F4640" i="12" s="1"/>
  <c r="G4640" i="12"/>
  <c r="E4641" i="12"/>
  <c r="F4641" i="12" s="1"/>
  <c r="G4641" i="12"/>
  <c r="E4642" i="12"/>
  <c r="F4642" i="12" s="1"/>
  <c r="G4642" i="12"/>
  <c r="E4643" i="12"/>
  <c r="F4643" i="12" s="1"/>
  <c r="G4643" i="12"/>
  <c r="E4644" i="12"/>
  <c r="F4644" i="12" s="1"/>
  <c r="G4644" i="12"/>
  <c r="E4645" i="12"/>
  <c r="F4645" i="12" s="1"/>
  <c r="G4645" i="12"/>
  <c r="E4646" i="12"/>
  <c r="F4646" i="12" s="1"/>
  <c r="G4646" i="12"/>
  <c r="E4647" i="12"/>
  <c r="F4647" i="12" s="1"/>
  <c r="G4647" i="12"/>
  <c r="E4648" i="12"/>
  <c r="F4648" i="12" s="1"/>
  <c r="G4648" i="12"/>
  <c r="E4649" i="12"/>
  <c r="F4649" i="12" s="1"/>
  <c r="G4649" i="12"/>
  <c r="E4650" i="12"/>
  <c r="F4650" i="12" s="1"/>
  <c r="G4650" i="12"/>
  <c r="E4651" i="12"/>
  <c r="F4651" i="12" s="1"/>
  <c r="G4651" i="12"/>
  <c r="E4652" i="12"/>
  <c r="F4652" i="12" s="1"/>
  <c r="G4652" i="12"/>
  <c r="E4653" i="12"/>
  <c r="F4653" i="12" s="1"/>
  <c r="G4653" i="12"/>
  <c r="E4654" i="12"/>
  <c r="F4654" i="12" s="1"/>
  <c r="G4654" i="12"/>
  <c r="E4655" i="12"/>
  <c r="F4655" i="12" s="1"/>
  <c r="G4655" i="12"/>
  <c r="E4656" i="12"/>
  <c r="F4656" i="12" s="1"/>
  <c r="G4656" i="12"/>
  <c r="E4657" i="12"/>
  <c r="F4657" i="12" s="1"/>
  <c r="G4657" i="12"/>
  <c r="E4658" i="12"/>
  <c r="F4658" i="12" s="1"/>
  <c r="G4658" i="12"/>
  <c r="E4659" i="12"/>
  <c r="F4659" i="12" s="1"/>
  <c r="G4659" i="12"/>
  <c r="E4660" i="12"/>
  <c r="F4660" i="12" s="1"/>
  <c r="G4660" i="12"/>
  <c r="E4661" i="12"/>
  <c r="F4661" i="12" s="1"/>
  <c r="G4661" i="12"/>
  <c r="E4662" i="12"/>
  <c r="F4662" i="12" s="1"/>
  <c r="G4662" i="12"/>
  <c r="E4663" i="12"/>
  <c r="F4663" i="12" s="1"/>
  <c r="G4663" i="12"/>
  <c r="E4664" i="12"/>
  <c r="F4664" i="12" s="1"/>
  <c r="G4664" i="12"/>
  <c r="E4665" i="12"/>
  <c r="F4665" i="12" s="1"/>
  <c r="G4665" i="12"/>
  <c r="E4666" i="12"/>
  <c r="F4666" i="12" s="1"/>
  <c r="G4666" i="12"/>
  <c r="E4667" i="12"/>
  <c r="F4667" i="12" s="1"/>
  <c r="G4667" i="12"/>
  <c r="E4668" i="12"/>
  <c r="F4668" i="12" s="1"/>
  <c r="G4668" i="12"/>
  <c r="E4669" i="12"/>
  <c r="F4669" i="12" s="1"/>
  <c r="G4669" i="12"/>
  <c r="E4670" i="12"/>
  <c r="F4670" i="12" s="1"/>
  <c r="G4670" i="12"/>
  <c r="E4671" i="12"/>
  <c r="F4671" i="12" s="1"/>
  <c r="G4671" i="12"/>
  <c r="E4672" i="12"/>
  <c r="F4672" i="12" s="1"/>
  <c r="G4672" i="12"/>
  <c r="E4673" i="12"/>
  <c r="F4673" i="12" s="1"/>
  <c r="G4673" i="12"/>
  <c r="E4674" i="12"/>
  <c r="F4674" i="12" s="1"/>
  <c r="G4674" i="12"/>
  <c r="E4675" i="12"/>
  <c r="F4675" i="12" s="1"/>
  <c r="G4675" i="12"/>
  <c r="E4676" i="12"/>
  <c r="F4676" i="12" s="1"/>
  <c r="G4676" i="12"/>
  <c r="E4677" i="12"/>
  <c r="F4677" i="12" s="1"/>
  <c r="G4677" i="12"/>
  <c r="E4678" i="12"/>
  <c r="F4678" i="12" s="1"/>
  <c r="G4678" i="12"/>
  <c r="E4679" i="12"/>
  <c r="F4679" i="12" s="1"/>
  <c r="G4679" i="12"/>
  <c r="E4680" i="12"/>
  <c r="F4680" i="12" s="1"/>
  <c r="G4680" i="12"/>
  <c r="E4681" i="12"/>
  <c r="F4681" i="12" s="1"/>
  <c r="G4681" i="12"/>
  <c r="E4682" i="12"/>
  <c r="F4682" i="12" s="1"/>
  <c r="G4682" i="12"/>
  <c r="E4683" i="12"/>
  <c r="F4683" i="12" s="1"/>
  <c r="G4683" i="12"/>
  <c r="E4684" i="12"/>
  <c r="F4684" i="12" s="1"/>
  <c r="G4684" i="12"/>
  <c r="E4685" i="12"/>
  <c r="F4685" i="12" s="1"/>
  <c r="G4685" i="12"/>
  <c r="E4686" i="12"/>
  <c r="F4686" i="12" s="1"/>
  <c r="G4686" i="12"/>
  <c r="E4687" i="12"/>
  <c r="F4687" i="12" s="1"/>
  <c r="G4687" i="12"/>
  <c r="E4688" i="12"/>
  <c r="F4688" i="12" s="1"/>
  <c r="G4688" i="12"/>
  <c r="E4689" i="12"/>
  <c r="F4689" i="12" s="1"/>
  <c r="G4689" i="12"/>
  <c r="E4690" i="12"/>
  <c r="F4690" i="12" s="1"/>
  <c r="G4690" i="12"/>
  <c r="E4691" i="12"/>
  <c r="F4691" i="12" s="1"/>
  <c r="G4691" i="12"/>
  <c r="E4692" i="12"/>
  <c r="F4692" i="12" s="1"/>
  <c r="G4692" i="12"/>
  <c r="E4693" i="12"/>
  <c r="F4693" i="12" s="1"/>
  <c r="G4693" i="12"/>
  <c r="E4694" i="12"/>
  <c r="F4694" i="12" s="1"/>
  <c r="G4694" i="12"/>
  <c r="E4695" i="12"/>
  <c r="F4695" i="12" s="1"/>
  <c r="G4695" i="12"/>
  <c r="E4696" i="12"/>
  <c r="F4696" i="12" s="1"/>
  <c r="G4696" i="12"/>
  <c r="E4697" i="12"/>
  <c r="F4697" i="12" s="1"/>
  <c r="G4697" i="12"/>
  <c r="E4698" i="12"/>
  <c r="F4698" i="12" s="1"/>
  <c r="G4698" i="12"/>
  <c r="E4699" i="12"/>
  <c r="F4699" i="12" s="1"/>
  <c r="G4699" i="12"/>
  <c r="E4700" i="12"/>
  <c r="F4700" i="12" s="1"/>
  <c r="G4700" i="12"/>
  <c r="E4701" i="12"/>
  <c r="F4701" i="12" s="1"/>
  <c r="G4701" i="12"/>
  <c r="E4702" i="12"/>
  <c r="F4702" i="12" s="1"/>
  <c r="G4702" i="12"/>
  <c r="E4703" i="12"/>
  <c r="F4703" i="12" s="1"/>
  <c r="G4703" i="12"/>
  <c r="E4704" i="12"/>
  <c r="F4704" i="12" s="1"/>
  <c r="G4704" i="12"/>
  <c r="E4705" i="12"/>
  <c r="F4705" i="12" s="1"/>
  <c r="G4705" i="12"/>
  <c r="E4706" i="12"/>
  <c r="F4706" i="12" s="1"/>
  <c r="G4706" i="12"/>
  <c r="E4707" i="12"/>
  <c r="F4707" i="12" s="1"/>
  <c r="G4707" i="12"/>
  <c r="E4708" i="12"/>
  <c r="F4708" i="12" s="1"/>
  <c r="G4708" i="12"/>
  <c r="E4709" i="12"/>
  <c r="F4709" i="12" s="1"/>
  <c r="G4709" i="12"/>
  <c r="E4710" i="12"/>
  <c r="F4710" i="12" s="1"/>
  <c r="G4710" i="12"/>
  <c r="E4711" i="12"/>
  <c r="F4711" i="12" s="1"/>
  <c r="G4711" i="12"/>
  <c r="E4712" i="12"/>
  <c r="F4712" i="12" s="1"/>
  <c r="G4712" i="12"/>
  <c r="E4713" i="12"/>
  <c r="F4713" i="12" s="1"/>
  <c r="G4713" i="12"/>
  <c r="E4714" i="12"/>
  <c r="F4714" i="12" s="1"/>
  <c r="G4714" i="12"/>
  <c r="E4715" i="12"/>
  <c r="F4715" i="12" s="1"/>
  <c r="G4715" i="12"/>
  <c r="E4716" i="12"/>
  <c r="F4716" i="12" s="1"/>
  <c r="G4716" i="12"/>
  <c r="E4717" i="12"/>
  <c r="F4717" i="12" s="1"/>
  <c r="G4717" i="12"/>
  <c r="E4718" i="12"/>
  <c r="F4718" i="12" s="1"/>
  <c r="G4718" i="12"/>
  <c r="E4719" i="12"/>
  <c r="F4719" i="12" s="1"/>
  <c r="G4719" i="12"/>
  <c r="E4720" i="12"/>
  <c r="F4720" i="12" s="1"/>
  <c r="G4720" i="12"/>
  <c r="E4721" i="12"/>
  <c r="F4721" i="12" s="1"/>
  <c r="G4721" i="12"/>
  <c r="E4722" i="12"/>
  <c r="F4722" i="12" s="1"/>
  <c r="G4722" i="12"/>
  <c r="E4723" i="12"/>
  <c r="F4723" i="12" s="1"/>
  <c r="G4723" i="12"/>
  <c r="E4724" i="12"/>
  <c r="F4724" i="12" s="1"/>
  <c r="G4724" i="12"/>
  <c r="E4725" i="12"/>
  <c r="F4725" i="12" s="1"/>
  <c r="G4725" i="12"/>
  <c r="E4726" i="12"/>
  <c r="F4726" i="12" s="1"/>
  <c r="G4726" i="12"/>
  <c r="E4727" i="12"/>
  <c r="F4727" i="12" s="1"/>
  <c r="G4727" i="12"/>
  <c r="E4728" i="12"/>
  <c r="F4728" i="12" s="1"/>
  <c r="G4728" i="12"/>
  <c r="E4729" i="12"/>
  <c r="F4729" i="12" s="1"/>
  <c r="G4729" i="12"/>
  <c r="E4730" i="12"/>
  <c r="F4730" i="12" s="1"/>
  <c r="G4730" i="12"/>
  <c r="E4731" i="12"/>
  <c r="F4731" i="12" s="1"/>
  <c r="G4731" i="12"/>
  <c r="E4732" i="12"/>
  <c r="F4732" i="12" s="1"/>
  <c r="G4732" i="12"/>
  <c r="E4733" i="12"/>
  <c r="F4733" i="12" s="1"/>
  <c r="G4733" i="12"/>
  <c r="E4734" i="12"/>
  <c r="F4734" i="12" s="1"/>
  <c r="G4734" i="12"/>
  <c r="E4735" i="12"/>
  <c r="F4735" i="12" s="1"/>
  <c r="G4735" i="12"/>
  <c r="E4736" i="12"/>
  <c r="F4736" i="12" s="1"/>
  <c r="G4736" i="12"/>
  <c r="E4737" i="12"/>
  <c r="F4737" i="12" s="1"/>
  <c r="G4737" i="12"/>
  <c r="E4738" i="12"/>
  <c r="F4738" i="12" s="1"/>
  <c r="G4738" i="12"/>
  <c r="E4739" i="12"/>
  <c r="F4739" i="12" s="1"/>
  <c r="G4739" i="12"/>
  <c r="E4740" i="12"/>
  <c r="F4740" i="12" s="1"/>
  <c r="G4740" i="12"/>
  <c r="E4741" i="12"/>
  <c r="F4741" i="12" s="1"/>
  <c r="G4741" i="12"/>
  <c r="E4742" i="12"/>
  <c r="F4742" i="12" s="1"/>
  <c r="G4742" i="12"/>
  <c r="E4743" i="12"/>
  <c r="F4743" i="12" s="1"/>
  <c r="G4743" i="12"/>
  <c r="E4744" i="12"/>
  <c r="F4744" i="12" s="1"/>
  <c r="G4744" i="12"/>
  <c r="E4745" i="12"/>
  <c r="F4745" i="12" s="1"/>
  <c r="G4745" i="12"/>
  <c r="E4746" i="12"/>
  <c r="F4746" i="12" s="1"/>
  <c r="G4746" i="12"/>
  <c r="E4747" i="12"/>
  <c r="F4747" i="12" s="1"/>
  <c r="G4747" i="12"/>
  <c r="E4748" i="12"/>
  <c r="F4748" i="12" s="1"/>
  <c r="G4748" i="12"/>
  <c r="E4749" i="12"/>
  <c r="F4749" i="12" s="1"/>
  <c r="G4749" i="12"/>
  <c r="E4750" i="12"/>
  <c r="F4750" i="12" s="1"/>
  <c r="G4750" i="12"/>
  <c r="E4751" i="12"/>
  <c r="F4751" i="12" s="1"/>
  <c r="G4751" i="12"/>
  <c r="E4752" i="12"/>
  <c r="F4752" i="12" s="1"/>
  <c r="G4752" i="12"/>
  <c r="E4753" i="12"/>
  <c r="F4753" i="12" s="1"/>
  <c r="G4753" i="12"/>
  <c r="E4754" i="12"/>
  <c r="F4754" i="12" s="1"/>
  <c r="G4754" i="12"/>
  <c r="E4755" i="12"/>
  <c r="F4755" i="12" s="1"/>
  <c r="G4755" i="12"/>
  <c r="E4756" i="12"/>
  <c r="F4756" i="12" s="1"/>
  <c r="G4756" i="12"/>
  <c r="E4757" i="12"/>
  <c r="F4757" i="12" s="1"/>
  <c r="G4757" i="12"/>
  <c r="E4758" i="12"/>
  <c r="F4758" i="12" s="1"/>
  <c r="G4758" i="12"/>
  <c r="E4759" i="12"/>
  <c r="F4759" i="12" s="1"/>
  <c r="G4759" i="12"/>
  <c r="E4760" i="12"/>
  <c r="F4760" i="12" s="1"/>
  <c r="G4760" i="12"/>
  <c r="E4761" i="12"/>
  <c r="F4761" i="12" s="1"/>
  <c r="G4761" i="12"/>
  <c r="E4762" i="12"/>
  <c r="F4762" i="12" s="1"/>
  <c r="G4762" i="12"/>
  <c r="E4763" i="12"/>
  <c r="F4763" i="12" s="1"/>
  <c r="G4763" i="12"/>
  <c r="E4764" i="12"/>
  <c r="F4764" i="12" s="1"/>
  <c r="G4764" i="12"/>
  <c r="E4765" i="12"/>
  <c r="F4765" i="12" s="1"/>
  <c r="G4765" i="12"/>
  <c r="E4766" i="12"/>
  <c r="F4766" i="12" s="1"/>
  <c r="G4766" i="12"/>
  <c r="E4767" i="12"/>
  <c r="F4767" i="12" s="1"/>
  <c r="G4767" i="12"/>
  <c r="E4768" i="12"/>
  <c r="F4768" i="12" s="1"/>
  <c r="G4768" i="12"/>
  <c r="E4769" i="12"/>
  <c r="F4769" i="12" s="1"/>
  <c r="G4769" i="12"/>
  <c r="E4770" i="12"/>
  <c r="F4770" i="12" s="1"/>
  <c r="G4770" i="12"/>
  <c r="E4771" i="12"/>
  <c r="F4771" i="12" s="1"/>
  <c r="G4771" i="12"/>
  <c r="E4772" i="12"/>
  <c r="F4772" i="12" s="1"/>
  <c r="G4772" i="12"/>
  <c r="E4773" i="12"/>
  <c r="F4773" i="12" s="1"/>
  <c r="G4773" i="12"/>
  <c r="E4774" i="12"/>
  <c r="F4774" i="12" s="1"/>
  <c r="G4774" i="12"/>
  <c r="E4775" i="12"/>
  <c r="F4775" i="12" s="1"/>
  <c r="G4775" i="12"/>
  <c r="E4776" i="12"/>
  <c r="F4776" i="12" s="1"/>
  <c r="G4776" i="12"/>
  <c r="E4777" i="12"/>
  <c r="F4777" i="12" s="1"/>
  <c r="G4777" i="12"/>
  <c r="E4778" i="12"/>
  <c r="F4778" i="12" s="1"/>
  <c r="G4778" i="12"/>
  <c r="E4779" i="12"/>
  <c r="F4779" i="12" s="1"/>
  <c r="G4779" i="12"/>
  <c r="E4780" i="12"/>
  <c r="F4780" i="12" s="1"/>
  <c r="G4780" i="12"/>
  <c r="E4781" i="12"/>
  <c r="F4781" i="12" s="1"/>
  <c r="G4781" i="12"/>
  <c r="E4782" i="12"/>
  <c r="F4782" i="12" s="1"/>
  <c r="G4782" i="12"/>
  <c r="E4783" i="12"/>
  <c r="F4783" i="12" s="1"/>
  <c r="G4783" i="12"/>
  <c r="E4784" i="12"/>
  <c r="F4784" i="12" s="1"/>
  <c r="G4784" i="12"/>
  <c r="E4785" i="12"/>
  <c r="F4785" i="12" s="1"/>
  <c r="G4785" i="12"/>
  <c r="E4786" i="12"/>
  <c r="F4786" i="12" s="1"/>
  <c r="G4786" i="12"/>
  <c r="E4787" i="12"/>
  <c r="F4787" i="12" s="1"/>
  <c r="G4787" i="12"/>
  <c r="E4788" i="12"/>
  <c r="F4788" i="12" s="1"/>
  <c r="G4788" i="12"/>
  <c r="E4789" i="12"/>
  <c r="F4789" i="12" s="1"/>
  <c r="G4789" i="12"/>
  <c r="E4790" i="12"/>
  <c r="F4790" i="12" s="1"/>
  <c r="G4790" i="12"/>
  <c r="E4791" i="12"/>
  <c r="F4791" i="12" s="1"/>
  <c r="G4791" i="12"/>
  <c r="E4792" i="12"/>
  <c r="F4792" i="12" s="1"/>
  <c r="G4792" i="12"/>
  <c r="E4793" i="12"/>
  <c r="F4793" i="12" s="1"/>
  <c r="G4793" i="12"/>
  <c r="E4794" i="12"/>
  <c r="F4794" i="12" s="1"/>
  <c r="G4794" i="12"/>
  <c r="E4795" i="12"/>
  <c r="F4795" i="12" s="1"/>
  <c r="G4795" i="12"/>
  <c r="E4796" i="12"/>
  <c r="F4796" i="12" s="1"/>
  <c r="G4796" i="12"/>
  <c r="E4797" i="12"/>
  <c r="F4797" i="12" s="1"/>
  <c r="G4797" i="12"/>
  <c r="E4798" i="12"/>
  <c r="F4798" i="12" s="1"/>
  <c r="G4798" i="12"/>
  <c r="E4799" i="12"/>
  <c r="F4799" i="12" s="1"/>
  <c r="G4799" i="12"/>
  <c r="E4800" i="12"/>
  <c r="F4800" i="12" s="1"/>
  <c r="G4800" i="12"/>
  <c r="E4801" i="12"/>
  <c r="F4801" i="12" s="1"/>
  <c r="G4801" i="12"/>
  <c r="E4802" i="12"/>
  <c r="F4802" i="12" s="1"/>
  <c r="G4802" i="12"/>
  <c r="E4803" i="12"/>
  <c r="F4803" i="12" s="1"/>
  <c r="G4803" i="12"/>
  <c r="E4804" i="12"/>
  <c r="F4804" i="12" s="1"/>
  <c r="G4804" i="12"/>
  <c r="E4805" i="12"/>
  <c r="F4805" i="12" s="1"/>
  <c r="G4805" i="12"/>
  <c r="E4806" i="12"/>
  <c r="F4806" i="12" s="1"/>
  <c r="G4806" i="12"/>
  <c r="E4807" i="12"/>
  <c r="F4807" i="12" s="1"/>
  <c r="G4807" i="12"/>
  <c r="E4808" i="12"/>
  <c r="F4808" i="12" s="1"/>
  <c r="G4808" i="12"/>
  <c r="E4809" i="12"/>
  <c r="F4809" i="12" s="1"/>
  <c r="G4809" i="12"/>
  <c r="E4810" i="12"/>
  <c r="F4810" i="12" s="1"/>
  <c r="G4810" i="12"/>
  <c r="E4811" i="12"/>
  <c r="F4811" i="12" s="1"/>
  <c r="G4811" i="12"/>
  <c r="E4812" i="12"/>
  <c r="F4812" i="12" s="1"/>
  <c r="G4812" i="12"/>
  <c r="E4813" i="12"/>
  <c r="F4813" i="12" s="1"/>
  <c r="G4813" i="12"/>
  <c r="E4814" i="12"/>
  <c r="F4814" i="12" s="1"/>
  <c r="G4814" i="12"/>
  <c r="E4815" i="12"/>
  <c r="F4815" i="12" s="1"/>
  <c r="G4815" i="12"/>
  <c r="E4816" i="12"/>
  <c r="F4816" i="12" s="1"/>
  <c r="G4816" i="12"/>
  <c r="E4817" i="12"/>
  <c r="F4817" i="12" s="1"/>
  <c r="G4817" i="12"/>
  <c r="E4818" i="12"/>
  <c r="F4818" i="12" s="1"/>
  <c r="G4818" i="12"/>
  <c r="E4819" i="12"/>
  <c r="F4819" i="12" s="1"/>
  <c r="G4819" i="12"/>
  <c r="E4820" i="12"/>
  <c r="F4820" i="12" s="1"/>
  <c r="G4820" i="12"/>
  <c r="E4821" i="12"/>
  <c r="F4821" i="12" s="1"/>
  <c r="G4821" i="12"/>
  <c r="E4822" i="12"/>
  <c r="F4822" i="12" s="1"/>
  <c r="G4822" i="12"/>
  <c r="E4823" i="12"/>
  <c r="F4823" i="12" s="1"/>
  <c r="G4823" i="12"/>
  <c r="E4824" i="12"/>
  <c r="F4824" i="12" s="1"/>
  <c r="G4824" i="12"/>
  <c r="E4825" i="12"/>
  <c r="F4825" i="12" s="1"/>
  <c r="G4825" i="12"/>
  <c r="E4826" i="12"/>
  <c r="F4826" i="12" s="1"/>
  <c r="G4826" i="12"/>
  <c r="E4827" i="12"/>
  <c r="F4827" i="12" s="1"/>
  <c r="G4827" i="12"/>
  <c r="E4828" i="12"/>
  <c r="F4828" i="12" s="1"/>
  <c r="G4828" i="12"/>
  <c r="E4829" i="12"/>
  <c r="F4829" i="12" s="1"/>
  <c r="G4829" i="12"/>
  <c r="E4830" i="12"/>
  <c r="F4830" i="12" s="1"/>
  <c r="G4830" i="12"/>
  <c r="E4831" i="12"/>
  <c r="F4831" i="12" s="1"/>
  <c r="G4831" i="12"/>
  <c r="E4832" i="12"/>
  <c r="F4832" i="12" s="1"/>
  <c r="G4832" i="12"/>
  <c r="E4833" i="12"/>
  <c r="F4833" i="12" s="1"/>
  <c r="G4833" i="12"/>
  <c r="E4834" i="12"/>
  <c r="F4834" i="12" s="1"/>
  <c r="G4834" i="12"/>
  <c r="E4835" i="12"/>
  <c r="F4835" i="12" s="1"/>
  <c r="G4835" i="12"/>
  <c r="E4836" i="12"/>
  <c r="F4836" i="12" s="1"/>
  <c r="G4836" i="12"/>
  <c r="E4837" i="12"/>
  <c r="F4837" i="12" s="1"/>
  <c r="G4837" i="12"/>
  <c r="E4838" i="12"/>
  <c r="F4838" i="12" s="1"/>
  <c r="G4838" i="12"/>
  <c r="E4839" i="12"/>
  <c r="F4839" i="12" s="1"/>
  <c r="G4839" i="12"/>
  <c r="E4840" i="12"/>
  <c r="F4840" i="12" s="1"/>
  <c r="G4840" i="12"/>
  <c r="E4841" i="12"/>
  <c r="F4841" i="12" s="1"/>
  <c r="G4841" i="12"/>
  <c r="E4842" i="12"/>
  <c r="F4842" i="12" s="1"/>
  <c r="G4842" i="12"/>
  <c r="E4843" i="12"/>
  <c r="F4843" i="12" s="1"/>
  <c r="G4843" i="12"/>
  <c r="E4844" i="12"/>
  <c r="F4844" i="12" s="1"/>
  <c r="G4844" i="12"/>
  <c r="E4845" i="12"/>
  <c r="F4845" i="12" s="1"/>
  <c r="G4845" i="12"/>
  <c r="E4846" i="12"/>
  <c r="F4846" i="12" s="1"/>
  <c r="G4846" i="12"/>
  <c r="E4847" i="12"/>
  <c r="F4847" i="12" s="1"/>
  <c r="G4847" i="12"/>
  <c r="E4848" i="12"/>
  <c r="F4848" i="12" s="1"/>
  <c r="G4848" i="12"/>
  <c r="E4849" i="12"/>
  <c r="F4849" i="12" s="1"/>
  <c r="G4849" i="12"/>
  <c r="E4850" i="12"/>
  <c r="F4850" i="12" s="1"/>
  <c r="G4850" i="12"/>
  <c r="E4851" i="12"/>
  <c r="F4851" i="12" s="1"/>
  <c r="G4851" i="12"/>
  <c r="E4852" i="12"/>
  <c r="F4852" i="12" s="1"/>
  <c r="G4852" i="12"/>
  <c r="E4853" i="12"/>
  <c r="F4853" i="12" s="1"/>
  <c r="G4853" i="12"/>
  <c r="E4854" i="12"/>
  <c r="F4854" i="12" s="1"/>
  <c r="G4854" i="12"/>
  <c r="E4855" i="12"/>
  <c r="F4855" i="12" s="1"/>
  <c r="G4855" i="12"/>
  <c r="E4856" i="12"/>
  <c r="F4856" i="12" s="1"/>
  <c r="G4856" i="12"/>
  <c r="E4857" i="12"/>
  <c r="F4857" i="12" s="1"/>
  <c r="G4857" i="12"/>
  <c r="E4858" i="12"/>
  <c r="F4858" i="12" s="1"/>
  <c r="G4858" i="12"/>
  <c r="E4859" i="12"/>
  <c r="F4859" i="12" s="1"/>
  <c r="G4859" i="12"/>
  <c r="E4860" i="12"/>
  <c r="F4860" i="12" s="1"/>
  <c r="G4860" i="12"/>
  <c r="E4861" i="12"/>
  <c r="F4861" i="12" s="1"/>
  <c r="G4861" i="12"/>
  <c r="E4862" i="12"/>
  <c r="F4862" i="12" s="1"/>
  <c r="G4862" i="12"/>
  <c r="E4863" i="12"/>
  <c r="F4863" i="12" s="1"/>
  <c r="G4863" i="12"/>
  <c r="E4864" i="12"/>
  <c r="F4864" i="12" s="1"/>
  <c r="G4864" i="12"/>
  <c r="E4865" i="12"/>
  <c r="F4865" i="12" s="1"/>
  <c r="G4865" i="12"/>
  <c r="E4866" i="12"/>
  <c r="F4866" i="12" s="1"/>
  <c r="G4866" i="12"/>
  <c r="E4867" i="12"/>
  <c r="F4867" i="12" s="1"/>
  <c r="G4867" i="12"/>
  <c r="E4868" i="12"/>
  <c r="F4868" i="12" s="1"/>
  <c r="G4868" i="12"/>
  <c r="E4869" i="12"/>
  <c r="F4869" i="12" s="1"/>
  <c r="G4869" i="12"/>
  <c r="E4870" i="12"/>
  <c r="F4870" i="12" s="1"/>
  <c r="G4870" i="12"/>
  <c r="E4871" i="12"/>
  <c r="F4871" i="12" s="1"/>
  <c r="G4871" i="12"/>
  <c r="E4872" i="12"/>
  <c r="F4872" i="12" s="1"/>
  <c r="G4872" i="12"/>
  <c r="E4873" i="12"/>
  <c r="F4873" i="12" s="1"/>
  <c r="G4873" i="12"/>
  <c r="E4874" i="12"/>
  <c r="F4874" i="12" s="1"/>
  <c r="G4874" i="12"/>
  <c r="E4875" i="12"/>
  <c r="F4875" i="12" s="1"/>
  <c r="G4875" i="12"/>
  <c r="E4876" i="12"/>
  <c r="F4876" i="12" s="1"/>
  <c r="G4876" i="12"/>
  <c r="E4877" i="12"/>
  <c r="F4877" i="12" s="1"/>
  <c r="G4877" i="12"/>
  <c r="E4878" i="12"/>
  <c r="F4878" i="12" s="1"/>
  <c r="G4878" i="12"/>
  <c r="E4879" i="12"/>
  <c r="F4879" i="12" s="1"/>
  <c r="G4879" i="12"/>
  <c r="E4880" i="12"/>
  <c r="F4880" i="12" s="1"/>
  <c r="G4880" i="12"/>
  <c r="E4881" i="12"/>
  <c r="F4881" i="12" s="1"/>
  <c r="G4881" i="12"/>
  <c r="E4882" i="12"/>
  <c r="F4882" i="12" s="1"/>
  <c r="G4882" i="12"/>
  <c r="E4883" i="12"/>
  <c r="F4883" i="12" s="1"/>
  <c r="G4883" i="12"/>
  <c r="E4884" i="12"/>
  <c r="F4884" i="12" s="1"/>
  <c r="G4884" i="12"/>
  <c r="E4885" i="12"/>
  <c r="F4885" i="12" s="1"/>
  <c r="G4885" i="12"/>
  <c r="E4886" i="12"/>
  <c r="F4886" i="12" s="1"/>
  <c r="G4886" i="12"/>
  <c r="E4887" i="12"/>
  <c r="F4887" i="12" s="1"/>
  <c r="G4887" i="12"/>
  <c r="E4888" i="12"/>
  <c r="F4888" i="12" s="1"/>
  <c r="G4888" i="12"/>
  <c r="E4889" i="12"/>
  <c r="F4889" i="12" s="1"/>
  <c r="G4889" i="12"/>
  <c r="E4890" i="12"/>
  <c r="F4890" i="12" s="1"/>
  <c r="G4890" i="12"/>
  <c r="E4891" i="12"/>
  <c r="F4891" i="12" s="1"/>
  <c r="G4891" i="12"/>
  <c r="E4892" i="12"/>
  <c r="F4892" i="12" s="1"/>
  <c r="G4892" i="12"/>
  <c r="E4893" i="12"/>
  <c r="F4893" i="12" s="1"/>
  <c r="G4893" i="12"/>
  <c r="E4894" i="12"/>
  <c r="F4894" i="12" s="1"/>
  <c r="G4894" i="12"/>
  <c r="E4895" i="12"/>
  <c r="F4895" i="12" s="1"/>
  <c r="G4895" i="12"/>
  <c r="E4896" i="12"/>
  <c r="F4896" i="12" s="1"/>
  <c r="G4896" i="12"/>
  <c r="E4897" i="12"/>
  <c r="F4897" i="12" s="1"/>
  <c r="G4897" i="12"/>
  <c r="E4898" i="12"/>
  <c r="F4898" i="12" s="1"/>
  <c r="G4898" i="12"/>
  <c r="E4899" i="12"/>
  <c r="F4899" i="12" s="1"/>
  <c r="G4899" i="12"/>
  <c r="E4900" i="12"/>
  <c r="F4900" i="12" s="1"/>
  <c r="G4900" i="12"/>
  <c r="E4901" i="12"/>
  <c r="F4901" i="12" s="1"/>
  <c r="G4901" i="12"/>
  <c r="E4902" i="12"/>
  <c r="F4902" i="12" s="1"/>
  <c r="G4902" i="12"/>
  <c r="E4903" i="12"/>
  <c r="F4903" i="12" s="1"/>
  <c r="G4903" i="12"/>
  <c r="E4904" i="12"/>
  <c r="F4904" i="12" s="1"/>
  <c r="G4904" i="12"/>
  <c r="E4905" i="12"/>
  <c r="F4905" i="12" s="1"/>
  <c r="G4905" i="12"/>
  <c r="E4906" i="12"/>
  <c r="F4906" i="12" s="1"/>
  <c r="G4906" i="12"/>
  <c r="E4907" i="12"/>
  <c r="F4907" i="12" s="1"/>
  <c r="G4907" i="12"/>
  <c r="E4908" i="12"/>
  <c r="F4908" i="12" s="1"/>
  <c r="G4908" i="12"/>
  <c r="E4909" i="12"/>
  <c r="F4909" i="12" s="1"/>
  <c r="G4909" i="12"/>
  <c r="E4910" i="12"/>
  <c r="F4910" i="12" s="1"/>
  <c r="G4910" i="12"/>
  <c r="E4911" i="12"/>
  <c r="F4911" i="12" s="1"/>
  <c r="G4911" i="12"/>
  <c r="E4912" i="12"/>
  <c r="F4912" i="12" s="1"/>
  <c r="G4912" i="12"/>
  <c r="E4913" i="12"/>
  <c r="F4913" i="12" s="1"/>
  <c r="G4913" i="12"/>
  <c r="E4914" i="12"/>
  <c r="F4914" i="12" s="1"/>
  <c r="G4914" i="12"/>
  <c r="E4915" i="12"/>
  <c r="F4915" i="12" s="1"/>
  <c r="G4915" i="12"/>
  <c r="E4916" i="12"/>
  <c r="F4916" i="12" s="1"/>
  <c r="G4916" i="12"/>
  <c r="E4917" i="12"/>
  <c r="F4917" i="12" s="1"/>
  <c r="G4917" i="12"/>
  <c r="E4918" i="12"/>
  <c r="F4918" i="12" s="1"/>
  <c r="G4918" i="12"/>
  <c r="E4919" i="12"/>
  <c r="F4919" i="12" s="1"/>
  <c r="G4919" i="12"/>
  <c r="E4920" i="12"/>
  <c r="F4920" i="12" s="1"/>
  <c r="G4920" i="12"/>
  <c r="E4921" i="12"/>
  <c r="F4921" i="12" s="1"/>
  <c r="G4921" i="12"/>
  <c r="E4922" i="12"/>
  <c r="F4922" i="12" s="1"/>
  <c r="G4922" i="12"/>
  <c r="E4923" i="12"/>
  <c r="F4923" i="12" s="1"/>
  <c r="G4923" i="12"/>
  <c r="E4924" i="12"/>
  <c r="F4924" i="12" s="1"/>
  <c r="G4924" i="12"/>
  <c r="E4925" i="12"/>
  <c r="F4925" i="12" s="1"/>
  <c r="G4925" i="12"/>
  <c r="E4926" i="12"/>
  <c r="F4926" i="12" s="1"/>
  <c r="G4926" i="12"/>
  <c r="E4927" i="12"/>
  <c r="F4927" i="12" s="1"/>
  <c r="G4927" i="12"/>
  <c r="E4928" i="12"/>
  <c r="F4928" i="12" s="1"/>
  <c r="G4928" i="12"/>
  <c r="E4929" i="12"/>
  <c r="F4929" i="12" s="1"/>
  <c r="G4929" i="12"/>
  <c r="E4930" i="12"/>
  <c r="F4930" i="12" s="1"/>
  <c r="G4930" i="12"/>
  <c r="E4931" i="12"/>
  <c r="F4931" i="12" s="1"/>
  <c r="G4931" i="12"/>
  <c r="E4932" i="12"/>
  <c r="F4932" i="12" s="1"/>
  <c r="G4932" i="12"/>
  <c r="E4933" i="12"/>
  <c r="F4933" i="12" s="1"/>
  <c r="G4933" i="12"/>
  <c r="E4934" i="12"/>
  <c r="F4934" i="12" s="1"/>
  <c r="G4934" i="12"/>
  <c r="E4935" i="12"/>
  <c r="F4935" i="12" s="1"/>
  <c r="G4935" i="12"/>
  <c r="E4936" i="12"/>
  <c r="F4936" i="12" s="1"/>
  <c r="G4936" i="12"/>
  <c r="E4937" i="12"/>
  <c r="F4937" i="12" s="1"/>
  <c r="G4937" i="12"/>
  <c r="E4938" i="12"/>
  <c r="F4938" i="12" s="1"/>
  <c r="G4938" i="12"/>
  <c r="E4939" i="12"/>
  <c r="F4939" i="12" s="1"/>
  <c r="G4939" i="12"/>
  <c r="E4940" i="12"/>
  <c r="F4940" i="12" s="1"/>
  <c r="G4940" i="12"/>
  <c r="E4941" i="12"/>
  <c r="F4941" i="12" s="1"/>
  <c r="G4941" i="12"/>
  <c r="E4942" i="12"/>
  <c r="F4942" i="12" s="1"/>
  <c r="G4942" i="12"/>
  <c r="E4943" i="12"/>
  <c r="F4943" i="12" s="1"/>
  <c r="G4943" i="12"/>
  <c r="E4944" i="12"/>
  <c r="F4944" i="12" s="1"/>
  <c r="G4944" i="12"/>
  <c r="E4945" i="12"/>
  <c r="F4945" i="12" s="1"/>
  <c r="G4945" i="12"/>
  <c r="E4946" i="12"/>
  <c r="F4946" i="12" s="1"/>
  <c r="G4946" i="12"/>
  <c r="E4947" i="12"/>
  <c r="F4947" i="12" s="1"/>
  <c r="G4947" i="12"/>
  <c r="E4948" i="12"/>
  <c r="F4948" i="12" s="1"/>
  <c r="G4948" i="12"/>
  <c r="E4949" i="12"/>
  <c r="F4949" i="12" s="1"/>
  <c r="G4949" i="12"/>
  <c r="E4950" i="12"/>
  <c r="F4950" i="12" s="1"/>
  <c r="G4950" i="12"/>
  <c r="E4951" i="12"/>
  <c r="F4951" i="12" s="1"/>
  <c r="G4951" i="12"/>
  <c r="E4952" i="12"/>
  <c r="F4952" i="12" s="1"/>
  <c r="G4952" i="12"/>
  <c r="E4953" i="12"/>
  <c r="F4953" i="12" s="1"/>
  <c r="G4953" i="12"/>
  <c r="E4954" i="12"/>
  <c r="F4954" i="12" s="1"/>
  <c r="G4954" i="12"/>
  <c r="E4955" i="12"/>
  <c r="F4955" i="12" s="1"/>
  <c r="G4955" i="12"/>
  <c r="E4956" i="12"/>
  <c r="F4956" i="12" s="1"/>
  <c r="G4956" i="12"/>
  <c r="E4957" i="12"/>
  <c r="F4957" i="12" s="1"/>
  <c r="G4957" i="12"/>
  <c r="E4958" i="12"/>
  <c r="F4958" i="12" s="1"/>
  <c r="G4958" i="12"/>
  <c r="E4959" i="12"/>
  <c r="F4959" i="12" s="1"/>
  <c r="G4959" i="12"/>
  <c r="E4960" i="12"/>
  <c r="F4960" i="12" s="1"/>
  <c r="G4960" i="12"/>
  <c r="E4961" i="12"/>
  <c r="F4961" i="12" s="1"/>
  <c r="G4961" i="12"/>
  <c r="E4962" i="12"/>
  <c r="F4962" i="12" s="1"/>
  <c r="G4962" i="12"/>
  <c r="E4963" i="12"/>
  <c r="F4963" i="12" s="1"/>
  <c r="G4963" i="12"/>
  <c r="E4964" i="12"/>
  <c r="F4964" i="12" s="1"/>
  <c r="G4964" i="12"/>
  <c r="E4965" i="12"/>
  <c r="F4965" i="12" s="1"/>
  <c r="G4965" i="12"/>
  <c r="E4966" i="12"/>
  <c r="F4966" i="12" s="1"/>
  <c r="G4966" i="12"/>
  <c r="E4967" i="12"/>
  <c r="F4967" i="12" s="1"/>
  <c r="G4967" i="12"/>
  <c r="E4968" i="12"/>
  <c r="F4968" i="12" s="1"/>
  <c r="G4968" i="12"/>
  <c r="E4969" i="12"/>
  <c r="F4969" i="12" s="1"/>
  <c r="G4969" i="12"/>
  <c r="E4970" i="12"/>
  <c r="F4970" i="12" s="1"/>
  <c r="G4970" i="12"/>
  <c r="E4971" i="12"/>
  <c r="F4971" i="12" s="1"/>
  <c r="G4971" i="12"/>
  <c r="E4972" i="12"/>
  <c r="F4972" i="12" s="1"/>
  <c r="G4972" i="12"/>
  <c r="E4973" i="12"/>
  <c r="F4973" i="12" s="1"/>
  <c r="G4973" i="12"/>
  <c r="E4974" i="12"/>
  <c r="F4974" i="12" s="1"/>
  <c r="G4974" i="12"/>
  <c r="E4975" i="12"/>
  <c r="F4975" i="12" s="1"/>
  <c r="G4975" i="12"/>
  <c r="E4976" i="12"/>
  <c r="F4976" i="12" s="1"/>
  <c r="G4976" i="12"/>
  <c r="E4977" i="12"/>
  <c r="F4977" i="12" s="1"/>
  <c r="G4977" i="12"/>
  <c r="E4978" i="12"/>
  <c r="F4978" i="12" s="1"/>
  <c r="G4978" i="12"/>
  <c r="E4979" i="12"/>
  <c r="F4979" i="12" s="1"/>
  <c r="G4979" i="12"/>
  <c r="E4980" i="12"/>
  <c r="F4980" i="12" s="1"/>
  <c r="G4980" i="12"/>
  <c r="E4981" i="12"/>
  <c r="F4981" i="12" s="1"/>
  <c r="G4981" i="12"/>
  <c r="E4982" i="12"/>
  <c r="F4982" i="12" s="1"/>
  <c r="G4982" i="12"/>
  <c r="E4983" i="12"/>
  <c r="F4983" i="12" s="1"/>
  <c r="G4983" i="12"/>
  <c r="E4984" i="12"/>
  <c r="F4984" i="12" s="1"/>
  <c r="G4984" i="12"/>
  <c r="E4985" i="12"/>
  <c r="F4985" i="12" s="1"/>
  <c r="G4985" i="12"/>
  <c r="E4986" i="12"/>
  <c r="F4986" i="12" s="1"/>
  <c r="G4986" i="12"/>
  <c r="E4987" i="12"/>
  <c r="F4987" i="12" s="1"/>
  <c r="G4987" i="12"/>
  <c r="E4988" i="12"/>
  <c r="F4988" i="12" s="1"/>
  <c r="G4988" i="12"/>
  <c r="E4989" i="12"/>
  <c r="F4989" i="12" s="1"/>
  <c r="G4989" i="12"/>
  <c r="E4990" i="12"/>
  <c r="F4990" i="12" s="1"/>
  <c r="G4990" i="12"/>
  <c r="E4991" i="12"/>
  <c r="F4991" i="12" s="1"/>
  <c r="G4991" i="12"/>
  <c r="E4992" i="12"/>
  <c r="F4992" i="12" s="1"/>
  <c r="G4992" i="12"/>
  <c r="E4993" i="12"/>
  <c r="F4993" i="12" s="1"/>
  <c r="G4993" i="12"/>
  <c r="E4994" i="12"/>
  <c r="F4994" i="12" s="1"/>
  <c r="G4994" i="12"/>
  <c r="E4995" i="12"/>
  <c r="F4995" i="12" s="1"/>
  <c r="G4995" i="12"/>
  <c r="E4996" i="12"/>
  <c r="F4996" i="12" s="1"/>
  <c r="G4996" i="12"/>
  <c r="E4997" i="12"/>
  <c r="F4997" i="12" s="1"/>
  <c r="G4997" i="12"/>
  <c r="E4998" i="12"/>
  <c r="F4998" i="12" s="1"/>
  <c r="G4998" i="12"/>
  <c r="E4999" i="12"/>
  <c r="F4999" i="12" s="1"/>
  <c r="G4999" i="12"/>
  <c r="E5000" i="12"/>
  <c r="F5000" i="12" s="1"/>
  <c r="G5000" i="12"/>
  <c r="E5001" i="12"/>
  <c r="F5001" i="12" s="1"/>
  <c r="G5001" i="12"/>
  <c r="E5002" i="12"/>
  <c r="F5002" i="12" s="1"/>
  <c r="G5002" i="12"/>
  <c r="E5003" i="12"/>
  <c r="F5003" i="12" s="1"/>
  <c r="G5003" i="12"/>
  <c r="E5004" i="12"/>
  <c r="F5004" i="12" s="1"/>
  <c r="G5004" i="12"/>
  <c r="E5005" i="12"/>
  <c r="F5005" i="12" s="1"/>
  <c r="G5005" i="12"/>
  <c r="E5006" i="12"/>
  <c r="F5006" i="12" s="1"/>
  <c r="G5006" i="12"/>
  <c r="E5007" i="12"/>
  <c r="F5007" i="12" s="1"/>
  <c r="G5007" i="12"/>
  <c r="E5008" i="12"/>
  <c r="F5008" i="12" s="1"/>
  <c r="G5008" i="12"/>
  <c r="E5009" i="12"/>
  <c r="F5009" i="12" s="1"/>
  <c r="G5009" i="12"/>
  <c r="E5010" i="12"/>
  <c r="F5010" i="12" s="1"/>
  <c r="G5010" i="12"/>
  <c r="E5011" i="12"/>
  <c r="F5011" i="12" s="1"/>
  <c r="G5011" i="12"/>
  <c r="E5012" i="12"/>
  <c r="F5012" i="12" s="1"/>
  <c r="G5012" i="12"/>
  <c r="E5013" i="12"/>
  <c r="F5013" i="12" s="1"/>
  <c r="G5013" i="12"/>
  <c r="E5014" i="12"/>
  <c r="F5014" i="12" s="1"/>
  <c r="G5014" i="12"/>
  <c r="E5015" i="12"/>
  <c r="F5015" i="12" s="1"/>
  <c r="G5015" i="12"/>
  <c r="E5016" i="12"/>
  <c r="F5016" i="12" s="1"/>
  <c r="G5016" i="12"/>
  <c r="E5017" i="12"/>
  <c r="F5017" i="12" s="1"/>
  <c r="G5017" i="12"/>
  <c r="E5018" i="12"/>
  <c r="F5018" i="12" s="1"/>
  <c r="G5018" i="12"/>
  <c r="E5019" i="12"/>
  <c r="F5019" i="12" s="1"/>
  <c r="G5019" i="12"/>
  <c r="E5020" i="12"/>
  <c r="F5020" i="12" s="1"/>
  <c r="G5020" i="12"/>
  <c r="E5021" i="12"/>
  <c r="F5021" i="12" s="1"/>
  <c r="G5021" i="12"/>
  <c r="E5022" i="12"/>
  <c r="F5022" i="12" s="1"/>
  <c r="G5022" i="12"/>
  <c r="E5023" i="12"/>
  <c r="F5023" i="12" s="1"/>
  <c r="G5023" i="12"/>
  <c r="E5024" i="12"/>
  <c r="F5024" i="12" s="1"/>
  <c r="G5024" i="12"/>
  <c r="E5025" i="12"/>
  <c r="F5025" i="12" s="1"/>
  <c r="G5025" i="12"/>
  <c r="E5026" i="12"/>
  <c r="F5026" i="12" s="1"/>
  <c r="G5026" i="12"/>
  <c r="E5027" i="12"/>
  <c r="F5027" i="12" s="1"/>
  <c r="G5027" i="12"/>
  <c r="E5028" i="12"/>
  <c r="F5028" i="12" s="1"/>
  <c r="G5028" i="12"/>
  <c r="E5029" i="12"/>
  <c r="F5029" i="12" s="1"/>
  <c r="G5029" i="12"/>
  <c r="E5030" i="12"/>
  <c r="F5030" i="12" s="1"/>
  <c r="G5030" i="12"/>
  <c r="E5031" i="12"/>
  <c r="F5031" i="12" s="1"/>
  <c r="G5031" i="12"/>
  <c r="E5032" i="12"/>
  <c r="F5032" i="12" s="1"/>
  <c r="G5032" i="12"/>
  <c r="E5033" i="12"/>
  <c r="F5033" i="12" s="1"/>
  <c r="G5033" i="12"/>
  <c r="E5034" i="12"/>
  <c r="F5034" i="12" s="1"/>
  <c r="G5034" i="12"/>
  <c r="E5035" i="12"/>
  <c r="F5035" i="12" s="1"/>
  <c r="G5035" i="12"/>
  <c r="E5036" i="12"/>
  <c r="F5036" i="12" s="1"/>
  <c r="G5036" i="12"/>
  <c r="E5037" i="12"/>
  <c r="F5037" i="12" s="1"/>
  <c r="G5037" i="12"/>
  <c r="E5038" i="12"/>
  <c r="F5038" i="12" s="1"/>
  <c r="G5038" i="12"/>
  <c r="E5039" i="12"/>
  <c r="F5039" i="12" s="1"/>
  <c r="G5039" i="12"/>
  <c r="E5040" i="12"/>
  <c r="F5040" i="12" s="1"/>
  <c r="G5040" i="12"/>
  <c r="E5041" i="12"/>
  <c r="F5041" i="12" s="1"/>
  <c r="G5041" i="12"/>
  <c r="E5042" i="12"/>
  <c r="F5042" i="12" s="1"/>
  <c r="G5042" i="12"/>
  <c r="E5043" i="12"/>
  <c r="F5043" i="12" s="1"/>
  <c r="G5043" i="12"/>
  <c r="E5044" i="12"/>
  <c r="F5044" i="12" s="1"/>
  <c r="G5044" i="12"/>
  <c r="E5045" i="12"/>
  <c r="F5045" i="12" s="1"/>
  <c r="G5045" i="12"/>
  <c r="E5046" i="12"/>
  <c r="F5046" i="12" s="1"/>
  <c r="G5046" i="12"/>
  <c r="E5047" i="12"/>
  <c r="F5047" i="12" s="1"/>
  <c r="G5047" i="12"/>
  <c r="E5048" i="12"/>
  <c r="F5048" i="12" s="1"/>
  <c r="G5048" i="12"/>
  <c r="E5049" i="12"/>
  <c r="F5049" i="12" s="1"/>
  <c r="G5049" i="12"/>
  <c r="E5050" i="12"/>
  <c r="F5050" i="12" s="1"/>
  <c r="G5050" i="12"/>
  <c r="E5051" i="12"/>
  <c r="F5051" i="12" s="1"/>
  <c r="G5051" i="12"/>
  <c r="E5052" i="12"/>
  <c r="F5052" i="12" s="1"/>
  <c r="G5052" i="12"/>
  <c r="E5053" i="12"/>
  <c r="F5053" i="12" s="1"/>
  <c r="G5053" i="12"/>
  <c r="E5054" i="12"/>
  <c r="F5054" i="12" s="1"/>
  <c r="G5054" i="12"/>
  <c r="E5055" i="12"/>
  <c r="F5055" i="12" s="1"/>
  <c r="G5055" i="12"/>
  <c r="E5056" i="12"/>
  <c r="F5056" i="12" s="1"/>
  <c r="G5056" i="12"/>
  <c r="E5057" i="12"/>
  <c r="F5057" i="12" s="1"/>
  <c r="G5057" i="12"/>
  <c r="E5058" i="12"/>
  <c r="F5058" i="12" s="1"/>
  <c r="G5058" i="12"/>
  <c r="E5059" i="12"/>
  <c r="F5059" i="12" s="1"/>
  <c r="G5059" i="12"/>
  <c r="E5060" i="12"/>
  <c r="F5060" i="12" s="1"/>
  <c r="G5060" i="12"/>
  <c r="E5061" i="12"/>
  <c r="F5061" i="12" s="1"/>
  <c r="G5061" i="12"/>
  <c r="E5062" i="12"/>
  <c r="F5062" i="12" s="1"/>
  <c r="G5062" i="12"/>
  <c r="E5063" i="12"/>
  <c r="F5063" i="12" s="1"/>
  <c r="G5063" i="12"/>
  <c r="E5064" i="12"/>
  <c r="F5064" i="12" s="1"/>
  <c r="G5064" i="12"/>
  <c r="E5065" i="12"/>
  <c r="F5065" i="12" s="1"/>
  <c r="G5065" i="12"/>
  <c r="E5066" i="12"/>
  <c r="F5066" i="12" s="1"/>
  <c r="G5066" i="12"/>
  <c r="E5067" i="12"/>
  <c r="F5067" i="12" s="1"/>
  <c r="G5067" i="12"/>
  <c r="E5068" i="12"/>
  <c r="F5068" i="12" s="1"/>
  <c r="G5068" i="12"/>
  <c r="E5069" i="12"/>
  <c r="F5069" i="12" s="1"/>
  <c r="G5069" i="12"/>
  <c r="E5070" i="12"/>
  <c r="F5070" i="12" s="1"/>
  <c r="G5070" i="12"/>
  <c r="E5071" i="12"/>
  <c r="F5071" i="12" s="1"/>
  <c r="G5071" i="12"/>
  <c r="E5072" i="12"/>
  <c r="F5072" i="12" s="1"/>
  <c r="G5072" i="12"/>
  <c r="E5073" i="12"/>
  <c r="F5073" i="12" s="1"/>
  <c r="G5073" i="12"/>
  <c r="E5074" i="12"/>
  <c r="F5074" i="12" s="1"/>
  <c r="G5074" i="12"/>
  <c r="E5075" i="12"/>
  <c r="F5075" i="12" s="1"/>
  <c r="G5075" i="12"/>
  <c r="E5076" i="12"/>
  <c r="F5076" i="12" s="1"/>
  <c r="G5076" i="12"/>
  <c r="E5077" i="12"/>
  <c r="F5077" i="12" s="1"/>
  <c r="G5077" i="12"/>
  <c r="E5078" i="12"/>
  <c r="F5078" i="12" s="1"/>
  <c r="G5078" i="12"/>
  <c r="E5079" i="12"/>
  <c r="F5079" i="12" s="1"/>
  <c r="G5079" i="12"/>
  <c r="E5080" i="12"/>
  <c r="F5080" i="12" s="1"/>
  <c r="G5080" i="12"/>
  <c r="E5081" i="12"/>
  <c r="F5081" i="12" s="1"/>
  <c r="G5081" i="12"/>
  <c r="E5082" i="12"/>
  <c r="F5082" i="12" s="1"/>
  <c r="G5082" i="12"/>
  <c r="E5083" i="12"/>
  <c r="F5083" i="12" s="1"/>
  <c r="G5083" i="12"/>
  <c r="E5084" i="12"/>
  <c r="F5084" i="12" s="1"/>
  <c r="G5084" i="12"/>
  <c r="E5085" i="12"/>
  <c r="F5085" i="12" s="1"/>
  <c r="G5085" i="12"/>
  <c r="E5086" i="12"/>
  <c r="F5086" i="12" s="1"/>
  <c r="G5086" i="12"/>
  <c r="E5087" i="12"/>
  <c r="F5087" i="12" s="1"/>
  <c r="G5087" i="12"/>
  <c r="E5088" i="12"/>
  <c r="F5088" i="12" s="1"/>
  <c r="G5088" i="12"/>
  <c r="E5089" i="12"/>
  <c r="F5089" i="12" s="1"/>
  <c r="G5089" i="12"/>
  <c r="E5090" i="12"/>
  <c r="F5090" i="12" s="1"/>
  <c r="G5090" i="12"/>
  <c r="E5091" i="12"/>
  <c r="F5091" i="12" s="1"/>
  <c r="G5091" i="12"/>
  <c r="E5092" i="12"/>
  <c r="F5092" i="12" s="1"/>
  <c r="G5092" i="12"/>
  <c r="E5093" i="12"/>
  <c r="F5093" i="12" s="1"/>
  <c r="G5093" i="12"/>
  <c r="E5094" i="12"/>
  <c r="F5094" i="12" s="1"/>
  <c r="G5094" i="12"/>
  <c r="E5095" i="12"/>
  <c r="F5095" i="12" s="1"/>
  <c r="G5095" i="12"/>
  <c r="E5096" i="12"/>
  <c r="F5096" i="12" s="1"/>
  <c r="G5096" i="12"/>
  <c r="E5097" i="12"/>
  <c r="F5097" i="12" s="1"/>
  <c r="G5097" i="12"/>
  <c r="E5098" i="12"/>
  <c r="F5098" i="12" s="1"/>
  <c r="G5098" i="12"/>
  <c r="E5099" i="12"/>
  <c r="F5099" i="12" s="1"/>
  <c r="G5099" i="12"/>
  <c r="E5100" i="12"/>
  <c r="F5100" i="12" s="1"/>
  <c r="G5100" i="12"/>
  <c r="E5101" i="12"/>
  <c r="F5101" i="12" s="1"/>
  <c r="G5101" i="12"/>
  <c r="E5102" i="12"/>
  <c r="F5102" i="12" s="1"/>
  <c r="G5102" i="12"/>
  <c r="E5103" i="12"/>
  <c r="F5103" i="12" s="1"/>
  <c r="G5103" i="12"/>
  <c r="E5104" i="12"/>
  <c r="F5104" i="12" s="1"/>
  <c r="G5104" i="12"/>
  <c r="E5105" i="12"/>
  <c r="F5105" i="12" s="1"/>
  <c r="G5105" i="12"/>
  <c r="E5106" i="12"/>
  <c r="F5106" i="12" s="1"/>
  <c r="G5106" i="12"/>
  <c r="E5107" i="12"/>
  <c r="F5107" i="12" s="1"/>
  <c r="G5107" i="12"/>
  <c r="E5108" i="12"/>
  <c r="F5108" i="12" s="1"/>
  <c r="G5108" i="12"/>
  <c r="E5109" i="12"/>
  <c r="F5109" i="12" s="1"/>
  <c r="G5109" i="12"/>
  <c r="E5110" i="12"/>
  <c r="F5110" i="12" s="1"/>
  <c r="G5110" i="12"/>
  <c r="E5111" i="12"/>
  <c r="F5111" i="12" s="1"/>
  <c r="G5111" i="12"/>
  <c r="E5112" i="12"/>
  <c r="F5112" i="12" s="1"/>
  <c r="G5112" i="12"/>
  <c r="E5113" i="12"/>
  <c r="F5113" i="12" s="1"/>
  <c r="G5113" i="12"/>
  <c r="E5114" i="12"/>
  <c r="F5114" i="12" s="1"/>
  <c r="G5114" i="12"/>
  <c r="E5115" i="12"/>
  <c r="F5115" i="12" s="1"/>
  <c r="G5115" i="12"/>
  <c r="E5116" i="12"/>
  <c r="F5116" i="12" s="1"/>
  <c r="G5116" i="12"/>
  <c r="E5117" i="12"/>
  <c r="F5117" i="12" s="1"/>
  <c r="G5117" i="12"/>
  <c r="E5118" i="12"/>
  <c r="F5118" i="12" s="1"/>
  <c r="G5118" i="12"/>
  <c r="E5119" i="12"/>
  <c r="F5119" i="12" s="1"/>
  <c r="G5119" i="12"/>
  <c r="E5120" i="12"/>
  <c r="F5120" i="12" s="1"/>
  <c r="G5120" i="12"/>
  <c r="E5121" i="12"/>
  <c r="F5121" i="12" s="1"/>
  <c r="G5121" i="12"/>
  <c r="E5122" i="12"/>
  <c r="F5122" i="12" s="1"/>
  <c r="G5122" i="12"/>
  <c r="E5123" i="12"/>
  <c r="F5123" i="12" s="1"/>
  <c r="G5123" i="12"/>
  <c r="E5124" i="12"/>
  <c r="F5124" i="12" s="1"/>
  <c r="G5124" i="12"/>
  <c r="E5125" i="12"/>
  <c r="F5125" i="12" s="1"/>
  <c r="G5125" i="12"/>
  <c r="E5126" i="12"/>
  <c r="F5126" i="12" s="1"/>
  <c r="G5126" i="12"/>
  <c r="E5127" i="12"/>
  <c r="F5127" i="12" s="1"/>
  <c r="G5127" i="12"/>
  <c r="E5128" i="12"/>
  <c r="F5128" i="12" s="1"/>
  <c r="G5128" i="12"/>
  <c r="E5129" i="12"/>
  <c r="F5129" i="12" s="1"/>
  <c r="G5129" i="12"/>
  <c r="E5130" i="12"/>
  <c r="F5130" i="12" s="1"/>
  <c r="G5130" i="12"/>
  <c r="E5131" i="12"/>
  <c r="F5131" i="12" s="1"/>
  <c r="G5131" i="12"/>
  <c r="E5132" i="12"/>
  <c r="F5132" i="12" s="1"/>
  <c r="G5132" i="12"/>
  <c r="E5133" i="12"/>
  <c r="F5133" i="12" s="1"/>
  <c r="G5133" i="12"/>
  <c r="E5134" i="12"/>
  <c r="F5134" i="12" s="1"/>
  <c r="G5134" i="12"/>
  <c r="E5135" i="12"/>
  <c r="F5135" i="12" s="1"/>
  <c r="G5135" i="12"/>
  <c r="E5136" i="12"/>
  <c r="F5136" i="12" s="1"/>
  <c r="G5136" i="12"/>
  <c r="E5137" i="12"/>
  <c r="F5137" i="12" s="1"/>
  <c r="G5137" i="12"/>
  <c r="E5138" i="12"/>
  <c r="F5138" i="12" s="1"/>
  <c r="G5138" i="12"/>
  <c r="E5139" i="12"/>
  <c r="F5139" i="12" s="1"/>
  <c r="G5139" i="12"/>
  <c r="E5140" i="12"/>
  <c r="F5140" i="12" s="1"/>
  <c r="G5140" i="12"/>
  <c r="E5141" i="12"/>
  <c r="F5141" i="12" s="1"/>
  <c r="G5141" i="12"/>
  <c r="E5142" i="12"/>
  <c r="F5142" i="12" s="1"/>
  <c r="G5142" i="12"/>
  <c r="E5143" i="12"/>
  <c r="F5143" i="12" s="1"/>
  <c r="G5143" i="12"/>
  <c r="E5144" i="12"/>
  <c r="F5144" i="12" s="1"/>
  <c r="G5144" i="12"/>
  <c r="E5145" i="12"/>
  <c r="F5145" i="12" s="1"/>
  <c r="G5145" i="12"/>
  <c r="E5146" i="12"/>
  <c r="F5146" i="12" s="1"/>
  <c r="G5146" i="12"/>
  <c r="E5147" i="12"/>
  <c r="F5147" i="12" s="1"/>
  <c r="G5147" i="12"/>
  <c r="E5148" i="12"/>
  <c r="F5148" i="12" s="1"/>
  <c r="G5148" i="12"/>
  <c r="E5149" i="12"/>
  <c r="F5149" i="12" s="1"/>
  <c r="G5149" i="12"/>
  <c r="E5150" i="12"/>
  <c r="F5150" i="12" s="1"/>
  <c r="G5150" i="12"/>
  <c r="E5151" i="12"/>
  <c r="F5151" i="12" s="1"/>
  <c r="G5151" i="12"/>
  <c r="E5152" i="12"/>
  <c r="F5152" i="12" s="1"/>
  <c r="G5152" i="12"/>
  <c r="E5153" i="12"/>
  <c r="F5153" i="12" s="1"/>
  <c r="G5153" i="12"/>
  <c r="E5154" i="12"/>
  <c r="F5154" i="12" s="1"/>
  <c r="G5154" i="12"/>
  <c r="E5155" i="12"/>
  <c r="F5155" i="12" s="1"/>
  <c r="G5155" i="12"/>
  <c r="E5156" i="12"/>
  <c r="F5156" i="12" s="1"/>
  <c r="G5156" i="12"/>
  <c r="E5157" i="12"/>
  <c r="F5157" i="12" s="1"/>
  <c r="G5157" i="12"/>
  <c r="E5158" i="12"/>
  <c r="F5158" i="12" s="1"/>
  <c r="G5158" i="12"/>
  <c r="E5159" i="12"/>
  <c r="F5159" i="12" s="1"/>
  <c r="G5159" i="12"/>
  <c r="E5160" i="12"/>
  <c r="F5160" i="12" s="1"/>
  <c r="G5160" i="12"/>
  <c r="E5161" i="12"/>
  <c r="F5161" i="12" s="1"/>
  <c r="G5161" i="12"/>
  <c r="E5162" i="12"/>
  <c r="F5162" i="12" s="1"/>
  <c r="G5162" i="12"/>
  <c r="E5163" i="12"/>
  <c r="F5163" i="12" s="1"/>
  <c r="G5163" i="12"/>
  <c r="E5164" i="12"/>
  <c r="F5164" i="12" s="1"/>
  <c r="G5164" i="12"/>
  <c r="E5165" i="12"/>
  <c r="F5165" i="12" s="1"/>
  <c r="G5165" i="12"/>
  <c r="E5166" i="12"/>
  <c r="F5166" i="12" s="1"/>
  <c r="G5166" i="12"/>
  <c r="E5167" i="12"/>
  <c r="F5167" i="12" s="1"/>
  <c r="G5167" i="12"/>
  <c r="E5168" i="12"/>
  <c r="F5168" i="12" s="1"/>
  <c r="G5168" i="12"/>
  <c r="E5169" i="12"/>
  <c r="F5169" i="12" s="1"/>
  <c r="G5169" i="12"/>
  <c r="E5170" i="12"/>
  <c r="F5170" i="12" s="1"/>
  <c r="G5170" i="12"/>
  <c r="E5171" i="12"/>
  <c r="F5171" i="12" s="1"/>
  <c r="G5171" i="12"/>
  <c r="E5172" i="12"/>
  <c r="F5172" i="12" s="1"/>
  <c r="G5172" i="12"/>
  <c r="E5173" i="12"/>
  <c r="F5173" i="12" s="1"/>
  <c r="G5173" i="12"/>
  <c r="E5174" i="12"/>
  <c r="F5174" i="12" s="1"/>
  <c r="G5174" i="12"/>
  <c r="E5175" i="12"/>
  <c r="F5175" i="12" s="1"/>
  <c r="G5175" i="12"/>
  <c r="E5176" i="12"/>
  <c r="F5176" i="12" s="1"/>
  <c r="G5176" i="12"/>
  <c r="E5177" i="12"/>
  <c r="F5177" i="12" s="1"/>
  <c r="G5177" i="12"/>
  <c r="E5178" i="12"/>
  <c r="F5178" i="12" s="1"/>
  <c r="G5178" i="12"/>
  <c r="E5179" i="12"/>
  <c r="F5179" i="12" s="1"/>
  <c r="G5179" i="1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H1659" i="21"/>
  <c r="H1660" i="21"/>
  <c r="H1661" i="21"/>
  <c r="H1662" i="21"/>
  <c r="H1663" i="21"/>
  <c r="H1664" i="21"/>
  <c r="H1665" i="21"/>
  <c r="H1666" i="21"/>
  <c r="H1667" i="21"/>
  <c r="H1668" i="21"/>
  <c r="H1669" i="21"/>
  <c r="H1670" i="21"/>
  <c r="H1671" i="21"/>
  <c r="H1672" i="21"/>
  <c r="H1673" i="21"/>
  <c r="H1674" i="21"/>
  <c r="H1675" i="21"/>
  <c r="H1676" i="21"/>
  <c r="H1677" i="21"/>
  <c r="H1678" i="21"/>
  <c r="H1679" i="21"/>
  <c r="H1680" i="21"/>
  <c r="H1681" i="21"/>
  <c r="H1682" i="21"/>
  <c r="H1683" i="21"/>
  <c r="E55" i="30" s="1"/>
  <c r="H1684" i="21"/>
  <c r="E56" i="30" s="1"/>
  <c r="H1685" i="21"/>
  <c r="E57" i="30" s="1"/>
  <c r="H1686" i="21"/>
  <c r="H1687" i="21"/>
  <c r="H1688" i="21"/>
  <c r="E58" i="30" s="1"/>
  <c r="H1689" i="21"/>
  <c r="E59" i="30" s="1"/>
  <c r="H1690" i="21"/>
  <c r="H1691" i="21"/>
  <c r="H1692" i="21"/>
  <c r="H1693" i="21"/>
  <c r="H1694" i="21"/>
  <c r="H1695" i="21"/>
  <c r="H1696" i="21"/>
  <c r="H1697" i="21"/>
  <c r="H1698" i="21"/>
  <c r="H1699" i="21"/>
  <c r="H1700" i="21"/>
  <c r="H1701" i="21"/>
  <c r="H1702" i="21"/>
  <c r="H1703" i="21"/>
  <c r="H1704" i="21"/>
  <c r="H1705" i="21"/>
  <c r="H1706" i="21"/>
  <c r="H1707" i="21"/>
  <c r="H1708" i="21"/>
  <c r="B65" i="7"/>
  <c r="B64" i="7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987" i="12"/>
  <c r="E2987" i="12"/>
  <c r="F2987" i="12" s="1"/>
  <c r="G2987" i="12"/>
  <c r="J2987" i="12" s="1"/>
  <c r="H2987" i="12"/>
  <c r="K2987" i="12"/>
  <c r="L2987" i="12" s="1"/>
  <c r="B13" i="7"/>
  <c r="B50" i="7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H1658" i="21"/>
  <c r="B2024" i="2"/>
  <c r="H1656" i="21"/>
  <c r="H1657" i="21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12" i="7"/>
  <c r="B2003" i="2"/>
  <c r="B2002" i="2"/>
  <c r="B2001" i="2"/>
  <c r="B2000" i="2"/>
  <c r="B1999" i="2"/>
  <c r="B1998" i="2"/>
  <c r="B1997" i="2"/>
  <c r="B23" i="35"/>
  <c r="B24" i="35"/>
  <c r="B22" i="35"/>
  <c r="B21" i="35"/>
  <c r="B20" i="35"/>
  <c r="B19" i="35"/>
  <c r="B17" i="35"/>
  <c r="B18" i="35"/>
  <c r="B15" i="35"/>
  <c r="B16" i="35"/>
  <c r="B14" i="35"/>
  <c r="B12" i="35"/>
  <c r="B13" i="35"/>
  <c r="B11" i="35"/>
  <c r="B10" i="35"/>
  <c r="B9" i="35"/>
  <c r="B8" i="35"/>
  <c r="B7" i="35"/>
  <c r="B6" i="35"/>
  <c r="B5" i="35"/>
  <c r="B4" i="35"/>
  <c r="B3" i="35"/>
  <c r="B2" i="35"/>
  <c r="B1996" i="2"/>
  <c r="B1995" i="2"/>
  <c r="B1994" i="2"/>
  <c r="B1993" i="2"/>
  <c r="B1992" i="2"/>
  <c r="B1991" i="2"/>
  <c r="B1990" i="2"/>
  <c r="B1989" i="2"/>
  <c r="B1988" i="2"/>
  <c r="B1987" i="2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1" i="7"/>
  <c r="B52" i="7"/>
  <c r="B53" i="7"/>
  <c r="B54" i="7"/>
  <c r="B55" i="7"/>
  <c r="B56" i="7"/>
  <c r="B57" i="7"/>
  <c r="B58" i="7"/>
  <c r="B59" i="7"/>
  <c r="H2840" i="1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4" i="7"/>
  <c r="B2811" i="12"/>
  <c r="E2811" i="12"/>
  <c r="F2811" i="12" s="1"/>
  <c r="G2811" i="12"/>
  <c r="J2811" i="12" s="1"/>
  <c r="H2811" i="12"/>
  <c r="K2811" i="12"/>
  <c r="L2811" i="12" s="1"/>
  <c r="E2173" i="8"/>
  <c r="E2174" i="8"/>
  <c r="H2173" i="8"/>
  <c r="H2174" i="8"/>
  <c r="I2173" i="8"/>
  <c r="I2174" i="8"/>
  <c r="K2173" i="8"/>
  <c r="K2174" i="8"/>
  <c r="L2173" i="8"/>
  <c r="L2174" i="8"/>
  <c r="E2109" i="8"/>
  <c r="E126" i="7" s="1"/>
  <c r="E1236" i="8"/>
  <c r="E34" i="7" s="1"/>
  <c r="E1312" i="8"/>
  <c r="E35" i="7" s="1"/>
  <c r="E1319" i="8"/>
  <c r="E36" i="7" s="1"/>
  <c r="E2113" i="8"/>
  <c r="E37" i="7" s="1"/>
  <c r="E2114" i="8"/>
  <c r="E38" i="7" s="1"/>
  <c r="E1357" i="8"/>
  <c r="E39" i="7" s="1"/>
  <c r="E1391" i="8"/>
  <c r="E40" i="7" s="1"/>
  <c r="E1393" i="8"/>
  <c r="E1413" i="8"/>
  <c r="E2119" i="8"/>
  <c r="E1432" i="8"/>
  <c r="E1433" i="8"/>
  <c r="E1459" i="8"/>
  <c r="E1488" i="8"/>
  <c r="E1505" i="8"/>
  <c r="E1540" i="8"/>
  <c r="E2126" i="8"/>
  <c r="E1555" i="8"/>
  <c r="E1561" i="8"/>
  <c r="E1568" i="8"/>
  <c r="E1605" i="8"/>
  <c r="E2131" i="8"/>
  <c r="E1649" i="8"/>
  <c r="E2133" i="8"/>
  <c r="E1656" i="8"/>
  <c r="E41" i="7" s="1"/>
  <c r="E1668" i="8"/>
  <c r="E1669" i="8"/>
  <c r="E42" i="7" s="1"/>
  <c r="E2036" i="8"/>
  <c r="E1681" i="8"/>
  <c r="E43" i="7" s="1"/>
  <c r="E1702" i="8"/>
  <c r="E44" i="7" s="1"/>
  <c r="E1708" i="8"/>
  <c r="E45" i="7" s="1"/>
  <c r="E1722" i="8"/>
  <c r="E46" i="7" s="1"/>
  <c r="E1733" i="8"/>
  <c r="E47" i="7" s="1"/>
  <c r="E1734" i="8"/>
  <c r="E48" i="7" s="1"/>
  <c r="E1735" i="8"/>
  <c r="E49" i="7" s="1"/>
  <c r="E1748" i="8"/>
  <c r="E51" i="7" s="1"/>
  <c r="E1753" i="8"/>
  <c r="E52" i="7" s="1"/>
  <c r="E1757" i="8"/>
  <c r="E53" i="7" s="1"/>
  <c r="E1758" i="8"/>
  <c r="E54" i="7" s="1"/>
  <c r="E1760" i="8"/>
  <c r="E55" i="7" s="1"/>
  <c r="E1762" i="8"/>
  <c r="E56" i="7" s="1"/>
  <c r="E2151" i="8"/>
  <c r="E1763" i="8"/>
  <c r="E57" i="7" s="1"/>
  <c r="E1767" i="8"/>
  <c r="E58" i="7" s="1"/>
  <c r="E1771" i="8"/>
  <c r="E59" i="7" s="1"/>
  <c r="E2155" i="8"/>
  <c r="E2156" i="8"/>
  <c r="E1774" i="8"/>
  <c r="E1779" i="8"/>
  <c r="E1792" i="8"/>
  <c r="E1793" i="8"/>
  <c r="E1798" i="8"/>
  <c r="E1823" i="8"/>
  <c r="E1835" i="8"/>
  <c r="E1837" i="8"/>
  <c r="E1869" i="8"/>
  <c r="E1876" i="8"/>
  <c r="E1877" i="8"/>
  <c r="E1883" i="8"/>
  <c r="E1884" i="8"/>
  <c r="E2170" i="8"/>
  <c r="C54" i="30" s="1"/>
  <c r="E1900" i="8"/>
  <c r="E2172" i="8"/>
  <c r="H2109" i="8"/>
  <c r="H1236" i="8"/>
  <c r="H1312" i="8"/>
  <c r="H1319" i="8"/>
  <c r="H2113" i="8"/>
  <c r="H2114" i="8"/>
  <c r="H1357" i="8"/>
  <c r="H1391" i="8"/>
  <c r="H1393" i="8"/>
  <c r="H1413" i="8"/>
  <c r="H2119" i="8"/>
  <c r="H1432" i="8"/>
  <c r="H1433" i="8"/>
  <c r="H1459" i="8"/>
  <c r="H1488" i="8"/>
  <c r="H1505" i="8"/>
  <c r="H1540" i="8"/>
  <c r="H2126" i="8"/>
  <c r="H1555" i="8"/>
  <c r="H1561" i="8"/>
  <c r="H1568" i="8"/>
  <c r="H1605" i="8"/>
  <c r="H2131" i="8"/>
  <c r="H1649" i="8"/>
  <c r="H2133" i="8"/>
  <c r="H1656" i="8"/>
  <c r="H1668" i="8"/>
  <c r="H1669" i="8"/>
  <c r="H2036" i="8"/>
  <c r="H1681" i="8"/>
  <c r="H1702" i="8"/>
  <c r="H1708" i="8"/>
  <c r="H1722" i="8"/>
  <c r="H1733" i="8"/>
  <c r="H1734" i="8"/>
  <c r="H1735" i="8"/>
  <c r="H1748" i="8"/>
  <c r="H1753" i="8"/>
  <c r="H1757" i="8"/>
  <c r="H1758" i="8"/>
  <c r="H1760" i="8"/>
  <c r="H1762" i="8"/>
  <c r="H2151" i="8"/>
  <c r="H1763" i="8"/>
  <c r="H1767" i="8"/>
  <c r="H1771" i="8"/>
  <c r="H2155" i="8"/>
  <c r="H2156" i="8"/>
  <c r="H1774" i="8"/>
  <c r="H1779" i="8"/>
  <c r="H1792" i="8"/>
  <c r="H1793" i="8"/>
  <c r="H1798" i="8"/>
  <c r="H1823" i="8"/>
  <c r="H1835" i="8"/>
  <c r="H1837" i="8"/>
  <c r="H1869" i="8"/>
  <c r="H1876" i="8"/>
  <c r="H1877" i="8"/>
  <c r="H1883" i="8"/>
  <c r="H1884" i="8"/>
  <c r="H2170" i="8"/>
  <c r="H1900" i="8"/>
  <c r="H2172" i="8"/>
  <c r="I2109" i="8"/>
  <c r="I1236" i="8"/>
  <c r="I1312" i="8"/>
  <c r="I1319" i="8"/>
  <c r="I2113" i="8"/>
  <c r="I2114" i="8"/>
  <c r="I1357" i="8"/>
  <c r="I1391" i="8"/>
  <c r="I1393" i="8"/>
  <c r="I1413" i="8"/>
  <c r="I2119" i="8"/>
  <c r="I1432" i="8"/>
  <c r="I1433" i="8"/>
  <c r="I1459" i="8"/>
  <c r="I1488" i="8"/>
  <c r="I1505" i="8"/>
  <c r="I1540" i="8"/>
  <c r="I2126" i="8"/>
  <c r="I1555" i="8"/>
  <c r="I1561" i="8"/>
  <c r="I1568" i="8"/>
  <c r="I1605" i="8"/>
  <c r="I2131" i="8"/>
  <c r="I1649" i="8"/>
  <c r="I2133" i="8"/>
  <c r="I1656" i="8"/>
  <c r="I1668" i="8"/>
  <c r="I1669" i="8"/>
  <c r="I2036" i="8"/>
  <c r="I1681" i="8"/>
  <c r="I1702" i="8"/>
  <c r="I1708" i="8"/>
  <c r="I1722" i="8"/>
  <c r="I1733" i="8"/>
  <c r="I1734" i="8"/>
  <c r="I1735" i="8"/>
  <c r="I1748" i="8"/>
  <c r="I1753" i="8"/>
  <c r="I1757" i="8"/>
  <c r="I1758" i="8"/>
  <c r="I1760" i="8"/>
  <c r="I1762" i="8"/>
  <c r="I2151" i="8"/>
  <c r="I1763" i="8"/>
  <c r="I1767" i="8"/>
  <c r="I1771" i="8"/>
  <c r="I2155" i="8"/>
  <c r="I2156" i="8"/>
  <c r="I1774" i="8"/>
  <c r="I1779" i="8"/>
  <c r="I1792" i="8"/>
  <c r="I1793" i="8"/>
  <c r="I1798" i="8"/>
  <c r="I1823" i="8"/>
  <c r="I1835" i="8"/>
  <c r="I1837" i="8"/>
  <c r="I1869" i="8"/>
  <c r="I1876" i="8"/>
  <c r="I1877" i="8"/>
  <c r="I1883" i="8"/>
  <c r="I1884" i="8"/>
  <c r="I2170" i="8"/>
  <c r="I1900" i="8"/>
  <c r="I2172" i="8"/>
  <c r="K2109" i="8"/>
  <c r="K1236" i="8"/>
  <c r="K1312" i="8"/>
  <c r="K1319" i="8"/>
  <c r="K2113" i="8"/>
  <c r="K2114" i="8"/>
  <c r="K1357" i="8"/>
  <c r="K1391" i="8"/>
  <c r="K1393" i="8"/>
  <c r="K1413" i="8"/>
  <c r="K2119" i="8"/>
  <c r="K1432" i="8"/>
  <c r="K1433" i="8"/>
  <c r="K1459" i="8"/>
  <c r="K1488" i="8"/>
  <c r="K1505" i="8"/>
  <c r="K1540" i="8"/>
  <c r="K2126" i="8"/>
  <c r="K1555" i="8"/>
  <c r="K1561" i="8"/>
  <c r="K1568" i="8"/>
  <c r="K1605" i="8"/>
  <c r="K2131" i="8"/>
  <c r="K1649" i="8"/>
  <c r="K2133" i="8"/>
  <c r="K1656" i="8"/>
  <c r="K1668" i="8"/>
  <c r="K1669" i="8"/>
  <c r="K2036" i="8"/>
  <c r="K1681" i="8"/>
  <c r="K1702" i="8"/>
  <c r="K1708" i="8"/>
  <c r="K1722" i="8"/>
  <c r="K1733" i="8"/>
  <c r="K1734" i="8"/>
  <c r="K1735" i="8"/>
  <c r="K1748" i="8"/>
  <c r="K1753" i="8"/>
  <c r="K1757" i="8"/>
  <c r="K1758" i="8"/>
  <c r="K1760" i="8"/>
  <c r="K1762" i="8"/>
  <c r="K2151" i="8"/>
  <c r="K1763" i="8"/>
  <c r="K1767" i="8"/>
  <c r="K1771" i="8"/>
  <c r="K2155" i="8"/>
  <c r="K2156" i="8"/>
  <c r="K1774" i="8"/>
  <c r="K1779" i="8"/>
  <c r="K1792" i="8"/>
  <c r="K1793" i="8"/>
  <c r="K1798" i="8"/>
  <c r="K1823" i="8"/>
  <c r="K1835" i="8"/>
  <c r="K1837" i="8"/>
  <c r="K1869" i="8"/>
  <c r="K1876" i="8"/>
  <c r="K1877" i="8"/>
  <c r="K1883" i="8"/>
  <c r="K1884" i="8"/>
  <c r="K2170" i="8"/>
  <c r="I54" i="30" s="1"/>
  <c r="K1900" i="8"/>
  <c r="K2172" i="8"/>
  <c r="L2109" i="8"/>
  <c r="L1236" i="8"/>
  <c r="L1312" i="8"/>
  <c r="L1319" i="8"/>
  <c r="L2113" i="8"/>
  <c r="L2114" i="8"/>
  <c r="L1357" i="8"/>
  <c r="L1391" i="8"/>
  <c r="L1393" i="8"/>
  <c r="L1413" i="8"/>
  <c r="L2119" i="8"/>
  <c r="L1432" i="8"/>
  <c r="L1433" i="8"/>
  <c r="L1459" i="8"/>
  <c r="L1488" i="8"/>
  <c r="L1505" i="8"/>
  <c r="L1540" i="8"/>
  <c r="L2126" i="8"/>
  <c r="L1555" i="8"/>
  <c r="L1561" i="8"/>
  <c r="L1568" i="8"/>
  <c r="L1605" i="8"/>
  <c r="L2131" i="8"/>
  <c r="L1649" i="8"/>
  <c r="L2133" i="8"/>
  <c r="L1656" i="8"/>
  <c r="L1668" i="8"/>
  <c r="L1669" i="8"/>
  <c r="L2036" i="8"/>
  <c r="L1681" i="8"/>
  <c r="L1702" i="8"/>
  <c r="L1708" i="8"/>
  <c r="L1722" i="8"/>
  <c r="L1733" i="8"/>
  <c r="L1734" i="8"/>
  <c r="L1735" i="8"/>
  <c r="L1748" i="8"/>
  <c r="L1753" i="8"/>
  <c r="L1757" i="8"/>
  <c r="L1758" i="8"/>
  <c r="L1760" i="8"/>
  <c r="L1762" i="8"/>
  <c r="L2151" i="8"/>
  <c r="L1763" i="8"/>
  <c r="L1767" i="8"/>
  <c r="L1771" i="8"/>
  <c r="L2155" i="8"/>
  <c r="L2156" i="8"/>
  <c r="L1774" i="8"/>
  <c r="L1779" i="8"/>
  <c r="L1792" i="8"/>
  <c r="L1793" i="8"/>
  <c r="L1798" i="8"/>
  <c r="L1823" i="8"/>
  <c r="L1835" i="8"/>
  <c r="L1837" i="8"/>
  <c r="L1869" i="8"/>
  <c r="L1876" i="8"/>
  <c r="L1877" i="8"/>
  <c r="L1883" i="8"/>
  <c r="L1884" i="8"/>
  <c r="L2170" i="8"/>
  <c r="L1900" i="8"/>
  <c r="L2172" i="8"/>
  <c r="H1591" i="21"/>
  <c r="H1592" i="21"/>
  <c r="H1593" i="21"/>
  <c r="H1594" i="21"/>
  <c r="H1595" i="21"/>
  <c r="H1596" i="21"/>
  <c r="H1597" i="21"/>
  <c r="H1598" i="21"/>
  <c r="H1599" i="21"/>
  <c r="H1600" i="21"/>
  <c r="H1601" i="21"/>
  <c r="H1602" i="21"/>
  <c r="H1603" i="21"/>
  <c r="H1604" i="21"/>
  <c r="H1605" i="21"/>
  <c r="H1606" i="21"/>
  <c r="H1607" i="21"/>
  <c r="H1608" i="21"/>
  <c r="H1609" i="21"/>
  <c r="H1610" i="21"/>
  <c r="H1611" i="21"/>
  <c r="H1612" i="21"/>
  <c r="H1613" i="21"/>
  <c r="H1614" i="21"/>
  <c r="H1615" i="21"/>
  <c r="H1616" i="21"/>
  <c r="H1617" i="21"/>
  <c r="H1618" i="21"/>
  <c r="H1619" i="21"/>
  <c r="H1620" i="21"/>
  <c r="H1621" i="21"/>
  <c r="H1622" i="21"/>
  <c r="H1623" i="21"/>
  <c r="H1624" i="21"/>
  <c r="H1625" i="21"/>
  <c r="H1626" i="21"/>
  <c r="H1627" i="21"/>
  <c r="H1628" i="21"/>
  <c r="H1629" i="21"/>
  <c r="H1630" i="21"/>
  <c r="H1631" i="21"/>
  <c r="H1632" i="21"/>
  <c r="H1633" i="21"/>
  <c r="H1634" i="21"/>
  <c r="H1635" i="21"/>
  <c r="H1636" i="21"/>
  <c r="H1637" i="21"/>
  <c r="H1638" i="21"/>
  <c r="H1639" i="21"/>
  <c r="H1640" i="21"/>
  <c r="H1641" i="21"/>
  <c r="H1642" i="21"/>
  <c r="H1643" i="21"/>
  <c r="H1644" i="21"/>
  <c r="H1645" i="21"/>
  <c r="H1646" i="21"/>
  <c r="H1647" i="21"/>
  <c r="H1648" i="21"/>
  <c r="H1649" i="21"/>
  <c r="H1650" i="21"/>
  <c r="H1651" i="21"/>
  <c r="H1652" i="21"/>
  <c r="H1653" i="21"/>
  <c r="H1654" i="21"/>
  <c r="H1655" i="21"/>
  <c r="H2791" i="12"/>
  <c r="B2783" i="12"/>
  <c r="E2783" i="12"/>
  <c r="F2783" i="12" s="1"/>
  <c r="G2783" i="12"/>
  <c r="J2783" i="12" s="1"/>
  <c r="H2783" i="12"/>
  <c r="K2783" i="12"/>
  <c r="L2783" i="12" s="1"/>
  <c r="B1949" i="2"/>
  <c r="B1948" i="2"/>
  <c r="B1947" i="2"/>
  <c r="B1946" i="2"/>
  <c r="H1589" i="21"/>
  <c r="H1590" i="21"/>
  <c r="B2699" i="12"/>
  <c r="E2699" i="12"/>
  <c r="F2699" i="12" s="1"/>
  <c r="G2699" i="12"/>
  <c r="J2699" i="12" s="1"/>
  <c r="H2699" i="12"/>
  <c r="K2699" i="12"/>
  <c r="L2699" i="12" s="1"/>
  <c r="B2700" i="12"/>
  <c r="E2700" i="12"/>
  <c r="F2700" i="12" s="1"/>
  <c r="G2700" i="12"/>
  <c r="J2700" i="12" s="1"/>
  <c r="H2700" i="12"/>
  <c r="K2700" i="12"/>
  <c r="L2700" i="12" s="1"/>
  <c r="B2701" i="12"/>
  <c r="E2701" i="12"/>
  <c r="F2701" i="12" s="1"/>
  <c r="G2701" i="12"/>
  <c r="J2701" i="12" s="1"/>
  <c r="H2701" i="12"/>
  <c r="K2701" i="12"/>
  <c r="L2701" i="12" s="1"/>
  <c r="B2694" i="12"/>
  <c r="E2694" i="12"/>
  <c r="F2694" i="12" s="1"/>
  <c r="G2694" i="12"/>
  <c r="J2694" i="12" s="1"/>
  <c r="H2694" i="12"/>
  <c r="K2694" i="12"/>
  <c r="L2694" i="12" s="1"/>
  <c r="B2695" i="12"/>
  <c r="E2695" i="12"/>
  <c r="F2695" i="12" s="1"/>
  <c r="G2695" i="12"/>
  <c r="J2695" i="12" s="1"/>
  <c r="H2695" i="12"/>
  <c r="K2695" i="12"/>
  <c r="L2695" i="12" s="1"/>
  <c r="B2696" i="12"/>
  <c r="E2696" i="12"/>
  <c r="F2696" i="12" s="1"/>
  <c r="G2696" i="12"/>
  <c r="J2696" i="12" s="1"/>
  <c r="H2696" i="12"/>
  <c r="K2696" i="12"/>
  <c r="L2696" i="12" s="1"/>
  <c r="B2697" i="12"/>
  <c r="E2697" i="12"/>
  <c r="F2697" i="12" s="1"/>
  <c r="G2697" i="12"/>
  <c r="J2697" i="12" s="1"/>
  <c r="H2697" i="12"/>
  <c r="K2697" i="12"/>
  <c r="L2697" i="12" s="1"/>
  <c r="B2698" i="12"/>
  <c r="E2698" i="12"/>
  <c r="F2698" i="12" s="1"/>
  <c r="G2698" i="12"/>
  <c r="J2698" i="12" s="1"/>
  <c r="H2698" i="12"/>
  <c r="K2698" i="12"/>
  <c r="L2698" i="12" s="1"/>
  <c r="B1945" i="2"/>
  <c r="B1944" i="2"/>
  <c r="B1943" i="2"/>
  <c r="B1942" i="2"/>
  <c r="B2680" i="12"/>
  <c r="J2336" i="8" l="1"/>
  <c r="C55" i="30"/>
  <c r="E122" i="7"/>
  <c r="M2335" i="8"/>
  <c r="M2336" i="8"/>
  <c r="J2347" i="8"/>
  <c r="J2346" i="8"/>
  <c r="M2346" i="8" s="1"/>
  <c r="J2343" i="8"/>
  <c r="D58" i="30" s="1"/>
  <c r="G58" i="30" s="1"/>
  <c r="H58" i="30" s="1"/>
  <c r="J2339" i="8"/>
  <c r="M2339" i="8" s="1"/>
  <c r="J2345" i="8"/>
  <c r="J2341" i="8"/>
  <c r="M2341" i="8" s="1"/>
  <c r="J2344" i="8"/>
  <c r="M2344" i="8" s="1"/>
  <c r="J2340" i="8"/>
  <c r="M2340" i="8" s="1"/>
  <c r="J2342" i="8"/>
  <c r="M2342" i="8" s="1"/>
  <c r="J2338" i="8"/>
  <c r="J2288" i="8"/>
  <c r="M2288" i="8" s="1"/>
  <c r="J2154" i="8"/>
  <c r="E54" i="30"/>
  <c r="J2289" i="8"/>
  <c r="J2291" i="8"/>
  <c r="J2290" i="8"/>
  <c r="J2297" i="8"/>
  <c r="J2293" i="8"/>
  <c r="J2298" i="8"/>
  <c r="J2294" i="8"/>
  <c r="J1865" i="8"/>
  <c r="J2292" i="8"/>
  <c r="J2301" i="8"/>
  <c r="J2309" i="8"/>
  <c r="J2302" i="8"/>
  <c r="J1905" i="8"/>
  <c r="J2255" i="8"/>
  <c r="M2255" i="8" s="1"/>
  <c r="J2328" i="8"/>
  <c r="J1908" i="8"/>
  <c r="J1913" i="8"/>
  <c r="J2261" i="8"/>
  <c r="J2249" i="8"/>
  <c r="J2241" i="8"/>
  <c r="M2241" i="8" s="1"/>
  <c r="J2281" i="8"/>
  <c r="M2281" i="8" s="1"/>
  <c r="J2177" i="8"/>
  <c r="M2177" i="8" s="1"/>
  <c r="J2331" i="8"/>
  <c r="J2327" i="8"/>
  <c r="J2323" i="8"/>
  <c r="J2319" i="8"/>
  <c r="J2315" i="8"/>
  <c r="J2311" i="8"/>
  <c r="J1885" i="8"/>
  <c r="J2299" i="8"/>
  <c r="J1863" i="8"/>
  <c r="J2238" i="8"/>
  <c r="M2238" i="8" s="1"/>
  <c r="J2326" i="8"/>
  <c r="J2330" i="8"/>
  <c r="J2322" i="8"/>
  <c r="J1910" i="8"/>
  <c r="J2314" i="8"/>
  <c r="J2310" i="8"/>
  <c r="M2310" i="8" s="1"/>
  <c r="J1870" i="8"/>
  <c r="J2254" i="8"/>
  <c r="M2254" i="8" s="1"/>
  <c r="J2252" i="8"/>
  <c r="M2252" i="8" s="1"/>
  <c r="J2240" i="8"/>
  <c r="M2240" i="8" s="1"/>
  <c r="J2188" i="8"/>
  <c r="M2188" i="8" s="1"/>
  <c r="J2185" i="8"/>
  <c r="M2185" i="8" s="1"/>
  <c r="J2305" i="8"/>
  <c r="J2260" i="8"/>
  <c r="J2256" i="8"/>
  <c r="J2248" i="8"/>
  <c r="M2248" i="8" s="1"/>
  <c r="J2244" i="8"/>
  <c r="M2244" i="8" s="1"/>
  <c r="J2250" i="8"/>
  <c r="J2242" i="8"/>
  <c r="M2242" i="8" s="1"/>
  <c r="J2268" i="8"/>
  <c r="M2268" i="8" s="1"/>
  <c r="J2274" i="8"/>
  <c r="J2277" i="8"/>
  <c r="M2277" i="8" s="1"/>
  <c r="J2324" i="8"/>
  <c r="J2191" i="8"/>
  <c r="M2191" i="8" s="1"/>
  <c r="J2187" i="8"/>
  <c r="M2187" i="8" s="1"/>
  <c r="J2175" i="8"/>
  <c r="J2283" i="8"/>
  <c r="M2283" i="8" s="1"/>
  <c r="J2193" i="8"/>
  <c r="M2193" i="8" s="1"/>
  <c r="J2189" i="8"/>
  <c r="M2189" i="8" s="1"/>
  <c r="J2282" i="8"/>
  <c r="M2282" i="8" s="1"/>
  <c r="J2278" i="8"/>
  <c r="M2278" i="8" s="1"/>
  <c r="J2320" i="8"/>
  <c r="J2316" i="8"/>
  <c r="J2312" i="8"/>
  <c r="J2308" i="8"/>
  <c r="J2304" i="8"/>
  <c r="J2300" i="8"/>
  <c r="J2329" i="8"/>
  <c r="J2325" i="8"/>
  <c r="J2257" i="8"/>
  <c r="J2253" i="8"/>
  <c r="M2253" i="8" s="1"/>
  <c r="J2237" i="8"/>
  <c r="M2237" i="8" s="1"/>
  <c r="J2251" i="8"/>
  <c r="M2251" i="8" s="1"/>
  <c r="J2243" i="8"/>
  <c r="M2243" i="8" s="1"/>
  <c r="J2263" i="8"/>
  <c r="J2259" i="8"/>
  <c r="J2247" i="8"/>
  <c r="M2247" i="8" s="1"/>
  <c r="J2239" i="8"/>
  <c r="M2239" i="8" s="1"/>
  <c r="J1943" i="8"/>
  <c r="J2224" i="8"/>
  <c r="M2224" i="8" s="1"/>
  <c r="J2192" i="8"/>
  <c r="M2192" i="8" s="1"/>
  <c r="J2184" i="8"/>
  <c r="M2184" i="8" s="1"/>
  <c r="J2258" i="8"/>
  <c r="J2246" i="8"/>
  <c r="M2246" i="8" s="1"/>
  <c r="J2280" i="8"/>
  <c r="M2280" i="8" s="1"/>
  <c r="J2321" i="8"/>
  <c r="J2190" i="8"/>
  <c r="M2190" i="8" s="1"/>
  <c r="J2186" i="8"/>
  <c r="M2186" i="8" s="1"/>
  <c r="J2332" i="8"/>
  <c r="J2276" i="8"/>
  <c r="M2276" i="8" s="1"/>
  <c r="J2245" i="8"/>
  <c r="M2245" i="8" s="1"/>
  <c r="J2217" i="8"/>
  <c r="M2217" i="8" s="1"/>
  <c r="J1962" i="8"/>
  <c r="J2285" i="8"/>
  <c r="M2285" i="8" s="1"/>
  <c r="J2296" i="8"/>
  <c r="D20" i="40" s="1"/>
  <c r="J2279" i="8"/>
  <c r="M2279" i="8" s="1"/>
  <c r="J2262" i="8"/>
  <c r="J2269" i="8"/>
  <c r="M2269" i="8" s="1"/>
  <c r="J2270" i="8"/>
  <c r="M2270" i="8" s="1"/>
  <c r="J2284" i="8"/>
  <c r="M2284" i="8" s="1"/>
  <c r="J2264" i="8"/>
  <c r="J2271" i="8"/>
  <c r="M2271" i="8" s="1"/>
  <c r="J2275" i="8"/>
  <c r="J2272" i="8"/>
  <c r="M2272" i="8" s="1"/>
  <c r="J2273" i="8"/>
  <c r="M2273" i="8" s="1"/>
  <c r="J2267" i="8"/>
  <c r="M2267" i="8" s="1"/>
  <c r="J2265" i="8"/>
  <c r="J2266" i="8"/>
  <c r="J2171" i="8"/>
  <c r="J2230" i="8"/>
  <c r="J2233" i="8"/>
  <c r="J2178" i="8"/>
  <c r="M2178" i="8" s="1"/>
  <c r="J2234" i="8"/>
  <c r="J2130" i="8"/>
  <c r="J2179" i="8"/>
  <c r="M2179" i="8" s="1"/>
  <c r="J2225" i="8"/>
  <c r="J2196" i="8"/>
  <c r="J2194" i="8"/>
  <c r="M2194" i="8" s="1"/>
  <c r="J2197" i="8"/>
  <c r="J2223" i="8"/>
  <c r="J2219" i="8"/>
  <c r="J2199" i="8"/>
  <c r="J2198" i="8"/>
  <c r="J2180" i="8"/>
  <c r="M2180" i="8" s="1"/>
  <c r="J2213" i="8"/>
  <c r="J2215" i="8"/>
  <c r="J2176" i="8"/>
  <c r="J2205" i="8"/>
  <c r="J2207" i="8"/>
  <c r="E47" i="30"/>
  <c r="J2216" i="8"/>
  <c r="J2195" i="8"/>
  <c r="M2195" i="8" s="1"/>
  <c r="J2203" i="8"/>
  <c r="J2204" i="8"/>
  <c r="J2201" i="8"/>
  <c r="J2200" i="8"/>
  <c r="J2227" i="8"/>
  <c r="M2227" i="8" s="1"/>
  <c r="J2214" i="8"/>
  <c r="M2214" i="8" s="1"/>
  <c r="J2202" i="8"/>
  <c r="J2181" i="8"/>
  <c r="M2181" i="8" s="1"/>
  <c r="J2206" i="8"/>
  <c r="J2211" i="8"/>
  <c r="J2209" i="8"/>
  <c r="J2182" i="8"/>
  <c r="M2182" i="8" s="1"/>
  <c r="J2210" i="8"/>
  <c r="J2218" i="8"/>
  <c r="J2307" i="8"/>
  <c r="J2212" i="8"/>
  <c r="J2317" i="8"/>
  <c r="J2183" i="8"/>
  <c r="M2183" i="8" s="1"/>
  <c r="J2208" i="8"/>
  <c r="J2306" i="8"/>
  <c r="D19" i="40" s="1"/>
  <c r="J2220" i="8"/>
  <c r="J2221" i="8"/>
  <c r="M2221" i="8" s="1"/>
  <c r="J2226" i="8"/>
  <c r="M2226" i="8" s="1"/>
  <c r="J2222" i="8"/>
  <c r="M2222" i="8" s="1"/>
  <c r="E46" i="30"/>
  <c r="J2174" i="8"/>
  <c r="J2173" i="8"/>
  <c r="J2109" i="8"/>
  <c r="D7" i="40" s="1"/>
  <c r="J1236" i="8"/>
  <c r="J1312" i="8"/>
  <c r="J1319" i="8"/>
  <c r="J2113" i="8"/>
  <c r="J2114" i="8"/>
  <c r="J1357" i="8"/>
  <c r="J1391" i="8"/>
  <c r="J1393" i="8"/>
  <c r="J1413" i="8"/>
  <c r="J2119" i="8"/>
  <c r="J1432" i="8"/>
  <c r="J1433" i="8"/>
  <c r="J1459" i="8"/>
  <c r="J1488" i="8"/>
  <c r="J1505" i="8"/>
  <c r="J1540" i="8"/>
  <c r="J2126" i="8"/>
  <c r="J1555" i="8"/>
  <c r="J1561" i="8"/>
  <c r="J1568" i="8"/>
  <c r="J1605" i="8"/>
  <c r="J2131" i="8"/>
  <c r="J1649" i="8"/>
  <c r="J2133" i="8"/>
  <c r="J1656" i="8"/>
  <c r="J1668" i="8"/>
  <c r="J1669" i="8"/>
  <c r="J2036" i="8"/>
  <c r="D6" i="40" s="1"/>
  <c r="J1681" i="8"/>
  <c r="J1702" i="8"/>
  <c r="J1708" i="8"/>
  <c r="J1722" i="8"/>
  <c r="J1733" i="8"/>
  <c r="J1734" i="8"/>
  <c r="J1735" i="8"/>
  <c r="J1748" i="8"/>
  <c r="J1753" i="8"/>
  <c r="J1757" i="8"/>
  <c r="J1758" i="8"/>
  <c r="J1760" i="8"/>
  <c r="J1762" i="8"/>
  <c r="J2151" i="8"/>
  <c r="J1763" i="8"/>
  <c r="J1767" i="8"/>
  <c r="J1771" i="8"/>
  <c r="J2155" i="8"/>
  <c r="J2156" i="8"/>
  <c r="J1774" i="8"/>
  <c r="J1779" i="8"/>
  <c r="J1792" i="8"/>
  <c r="J1793" i="8"/>
  <c r="J1798" i="8"/>
  <c r="J1823" i="8"/>
  <c r="J1835" i="8"/>
  <c r="J1837" i="8"/>
  <c r="J1869" i="8"/>
  <c r="J1876" i="8"/>
  <c r="J1877" i="8"/>
  <c r="J1883" i="8"/>
  <c r="J1884" i="8"/>
  <c r="J2170" i="8"/>
  <c r="J1900" i="8"/>
  <c r="J2172" i="8"/>
  <c r="B1941" i="2"/>
  <c r="B1940" i="2"/>
  <c r="B1939" i="2"/>
  <c r="B1938" i="2"/>
  <c r="B1937" i="2"/>
  <c r="B1936" i="2"/>
  <c r="B1935" i="2"/>
  <c r="B1934" i="2"/>
  <c r="B1933" i="2"/>
  <c r="M2338" i="8" l="1"/>
  <c r="D16" i="40"/>
  <c r="M2347" i="8"/>
  <c r="M2343" i="8"/>
  <c r="D56" i="30"/>
  <c r="G56" i="30" s="1"/>
  <c r="H56" i="30" s="1"/>
  <c r="D57" i="30"/>
  <c r="G57" i="30" s="1"/>
  <c r="H57" i="30" s="1"/>
  <c r="M2345" i="8"/>
  <c r="D59" i="30"/>
  <c r="G59" i="30" s="1"/>
  <c r="H59" i="30" s="1"/>
  <c r="C48" i="37"/>
  <c r="F48" i="37" s="1"/>
  <c r="G48" i="37" s="1"/>
  <c r="C40" i="37"/>
  <c r="F40" i="37" s="1"/>
  <c r="G40" i="37" s="1"/>
  <c r="C36" i="37"/>
  <c r="F36" i="37" s="1"/>
  <c r="G36" i="37" s="1"/>
  <c r="C29" i="37"/>
  <c r="F29" i="37" s="1"/>
  <c r="G29" i="37" s="1"/>
  <c r="C25" i="37"/>
  <c r="F25" i="37" s="1"/>
  <c r="G25" i="37" s="1"/>
  <c r="C17" i="37"/>
  <c r="F17" i="37" s="1"/>
  <c r="G17" i="37" s="1"/>
  <c r="C13" i="37"/>
  <c r="F13" i="37" s="1"/>
  <c r="G13" i="37" s="1"/>
  <c r="C5" i="37"/>
  <c r="F5" i="37" s="1"/>
  <c r="G5" i="37" s="1"/>
  <c r="C59" i="37"/>
  <c r="F59" i="37" s="1"/>
  <c r="G59" i="37" s="1"/>
  <c r="C47" i="37"/>
  <c r="F47" i="37" s="1"/>
  <c r="G47" i="37" s="1"/>
  <c r="C39" i="37"/>
  <c r="F39" i="37" s="1"/>
  <c r="G39" i="37" s="1"/>
  <c r="C16" i="37"/>
  <c r="F16" i="37" s="1"/>
  <c r="G16" i="37" s="1"/>
  <c r="M2317" i="8"/>
  <c r="M2296" i="8"/>
  <c r="M1943" i="8"/>
  <c r="M2312" i="8"/>
  <c r="M2175" i="8"/>
  <c r="M2319" i="8"/>
  <c r="M2291" i="8"/>
  <c r="C55" i="37"/>
  <c r="F55" i="37" s="1"/>
  <c r="G55" i="37" s="1"/>
  <c r="C51" i="37"/>
  <c r="F51" i="37" s="1"/>
  <c r="G51" i="37" s="1"/>
  <c r="C43" i="37"/>
  <c r="F43" i="37" s="1"/>
  <c r="G43" i="37" s="1"/>
  <c r="C35" i="37"/>
  <c r="F35" i="37" s="1"/>
  <c r="G35" i="37" s="1"/>
  <c r="C28" i="37"/>
  <c r="F28" i="37" s="1"/>
  <c r="G28" i="37" s="1"/>
  <c r="C20" i="37"/>
  <c r="F20" i="37" s="1"/>
  <c r="G20" i="37" s="1"/>
  <c r="C8" i="37"/>
  <c r="F8" i="37" s="1"/>
  <c r="G8" i="37" s="1"/>
  <c r="C410" i="38"/>
  <c r="E410" i="38" s="1"/>
  <c r="G410" i="38" s="1"/>
  <c r="C54" i="37"/>
  <c r="F54" i="37" s="1"/>
  <c r="G54" i="37" s="1"/>
  <c r="C50" i="37"/>
  <c r="F50" i="37" s="1"/>
  <c r="G50" i="37" s="1"/>
  <c r="C46" i="37"/>
  <c r="F46" i="37" s="1"/>
  <c r="G46" i="37" s="1"/>
  <c r="C42" i="37"/>
  <c r="F42" i="37" s="1"/>
  <c r="G42" i="37" s="1"/>
  <c r="C38" i="37"/>
  <c r="F38" i="37" s="1"/>
  <c r="G38" i="37" s="1"/>
  <c r="C34" i="37"/>
  <c r="F34" i="37" s="1"/>
  <c r="G34" i="37" s="1"/>
  <c r="C31" i="37"/>
  <c r="F31" i="37" s="1"/>
  <c r="G31" i="37" s="1"/>
  <c r="C27" i="37"/>
  <c r="F27" i="37" s="1"/>
  <c r="G27" i="37" s="1"/>
  <c r="C23" i="37"/>
  <c r="F23" i="37" s="1"/>
  <c r="G23" i="37" s="1"/>
  <c r="C19" i="37"/>
  <c r="F19" i="37" s="1"/>
  <c r="G19" i="37" s="1"/>
  <c r="C15" i="37"/>
  <c r="F15" i="37" s="1"/>
  <c r="G15" i="37" s="1"/>
  <c r="C11" i="37"/>
  <c r="F11" i="37" s="1"/>
  <c r="G11" i="37" s="1"/>
  <c r="C7" i="37"/>
  <c r="F7" i="37" s="1"/>
  <c r="G7" i="37" s="1"/>
  <c r="M2306" i="8"/>
  <c r="M2130" i="8"/>
  <c r="M2230" i="8"/>
  <c r="M2321" i="8"/>
  <c r="M2292" i="8"/>
  <c r="M2293" i="8"/>
  <c r="M2289" i="8"/>
  <c r="D54" i="30"/>
  <c r="G54" i="30" s="1"/>
  <c r="H54" i="30" s="1"/>
  <c r="C24" i="37"/>
  <c r="F24" i="37" s="1"/>
  <c r="G24" i="37" s="1"/>
  <c r="C12" i="37"/>
  <c r="F12" i="37" s="1"/>
  <c r="G12" i="37" s="1"/>
  <c r="C64" i="37"/>
  <c r="F64" i="37" s="1"/>
  <c r="G64" i="37" s="1"/>
  <c r="C57" i="37"/>
  <c r="F57" i="37" s="1"/>
  <c r="G57" i="37" s="1"/>
  <c r="C53" i="37"/>
  <c r="F53" i="37" s="1"/>
  <c r="G53" i="37" s="1"/>
  <c r="C49" i="37"/>
  <c r="F49" i="37" s="1"/>
  <c r="G49" i="37" s="1"/>
  <c r="C45" i="37"/>
  <c r="F45" i="37" s="1"/>
  <c r="G45" i="37" s="1"/>
  <c r="C41" i="37"/>
  <c r="F41" i="37" s="1"/>
  <c r="G41" i="37" s="1"/>
  <c r="C37" i="37"/>
  <c r="F37" i="37" s="1"/>
  <c r="G37" i="37" s="1"/>
  <c r="C33" i="37"/>
  <c r="F33" i="37" s="1"/>
  <c r="G33" i="37" s="1"/>
  <c r="C30" i="37"/>
  <c r="F30" i="37" s="1"/>
  <c r="G30" i="37" s="1"/>
  <c r="C26" i="37"/>
  <c r="F26" i="37" s="1"/>
  <c r="G26" i="37" s="1"/>
  <c r="C22" i="37"/>
  <c r="F22" i="37" s="1"/>
  <c r="G22" i="37" s="1"/>
  <c r="C18" i="37"/>
  <c r="F18" i="37" s="1"/>
  <c r="G18" i="37" s="1"/>
  <c r="C14" i="37"/>
  <c r="F14" i="37" s="1"/>
  <c r="G14" i="37" s="1"/>
  <c r="C10" i="37"/>
  <c r="F10" i="37" s="1"/>
  <c r="G10" i="37" s="1"/>
  <c r="C6" i="37"/>
  <c r="F6" i="37" s="1"/>
  <c r="G6" i="37" s="1"/>
  <c r="M2176" i="8"/>
  <c r="M2234" i="8"/>
  <c r="M2171" i="8"/>
  <c r="M1962" i="8"/>
  <c r="M2320" i="8"/>
  <c r="M1908" i="8"/>
  <c r="M2302" i="8"/>
  <c r="C52" i="37"/>
  <c r="F52" i="37" s="1"/>
  <c r="G52" i="37" s="1"/>
  <c r="C44" i="37"/>
  <c r="F44" i="37" s="1"/>
  <c r="G44" i="37" s="1"/>
  <c r="C32" i="37"/>
  <c r="F32" i="37" s="1"/>
  <c r="G32" i="37" s="1"/>
  <c r="C21" i="37"/>
  <c r="F21" i="37" s="1"/>
  <c r="G21" i="37" s="1"/>
  <c r="C9" i="37"/>
  <c r="F9" i="37" s="1"/>
  <c r="G9" i="37" s="1"/>
  <c r="M2329" i="8"/>
  <c r="M2308" i="8"/>
  <c r="M2324" i="8"/>
  <c r="M1870" i="8"/>
  <c r="M2322" i="8"/>
  <c r="M1863" i="8"/>
  <c r="M2315" i="8"/>
  <c r="M2294" i="8"/>
  <c r="M2154" i="8"/>
  <c r="J58" i="30"/>
  <c r="D55" i="30"/>
  <c r="G55" i="30" s="1"/>
  <c r="M2297" i="8"/>
  <c r="M2290" i="8"/>
  <c r="M2298" i="8"/>
  <c r="M1865" i="8"/>
  <c r="M2249" i="8"/>
  <c r="M2325" i="8"/>
  <c r="M2301" i="8"/>
  <c r="M2309" i="8"/>
  <c r="M2256" i="8"/>
  <c r="M2323" i="8"/>
  <c r="M1905" i="8"/>
  <c r="M2328" i="8"/>
  <c r="M1913" i="8"/>
  <c r="M2261" i="8"/>
  <c r="M2250" i="8"/>
  <c r="M2331" i="8"/>
  <c r="M2260" i="8"/>
  <c r="M2311" i="8"/>
  <c r="M2304" i="8"/>
  <c r="M1885" i="8"/>
  <c r="M2314" i="8"/>
  <c r="M1910" i="8"/>
  <c r="M2326" i="8"/>
  <c r="M2263" i="8"/>
  <c r="M2258" i="8"/>
  <c r="M2316" i="8"/>
  <c r="M2327" i="8"/>
  <c r="M2300" i="8"/>
  <c r="M2330" i="8"/>
  <c r="M2299" i="8"/>
  <c r="M2305" i="8"/>
  <c r="M2274" i="8"/>
  <c r="M2257" i="8"/>
  <c r="M2259" i="8"/>
  <c r="M2262" i="8"/>
  <c r="M2266" i="8"/>
  <c r="M2265" i="8"/>
  <c r="M2264" i="8"/>
  <c r="M2332" i="8"/>
  <c r="M2275" i="8"/>
  <c r="M2233" i="8"/>
  <c r="M2225" i="8"/>
  <c r="M2307" i="8"/>
  <c r="C56" i="37"/>
  <c r="F56" i="37" s="1"/>
  <c r="G56" i="37" s="1"/>
  <c r="C58" i="37"/>
  <c r="F58" i="37" s="1"/>
  <c r="G58" i="37" s="1"/>
  <c r="C60" i="37"/>
  <c r="F60" i="37" s="1"/>
  <c r="G60" i="37" s="1"/>
  <c r="C61" i="37"/>
  <c r="F61" i="37" s="1"/>
  <c r="G61" i="37" s="1"/>
  <c r="C62" i="37"/>
  <c r="F62" i="37" s="1"/>
  <c r="G62" i="37" s="1"/>
  <c r="C63" i="37"/>
  <c r="F63" i="37" s="1"/>
  <c r="G63" i="37" s="1"/>
  <c r="M2196" i="8"/>
  <c r="M2197" i="8"/>
  <c r="M2223" i="8"/>
  <c r="M2199" i="8"/>
  <c r="M2210" i="8"/>
  <c r="M2198" i="8"/>
  <c r="M2204" i="8"/>
  <c r="M2219" i="8"/>
  <c r="M2213" i="8"/>
  <c r="M2215" i="8"/>
  <c r="M2205" i="8"/>
  <c r="M2207" i="8"/>
  <c r="M2203" i="8"/>
  <c r="M2201" i="8"/>
  <c r="M2216" i="8"/>
  <c r="M2202" i="8"/>
  <c r="M2200" i="8"/>
  <c r="M2211" i="8"/>
  <c r="M2206" i="8"/>
  <c r="M2209" i="8"/>
  <c r="M2220" i="8"/>
  <c r="M2218" i="8"/>
  <c r="M2212" i="8"/>
  <c r="M2208" i="8"/>
  <c r="M2173" i="8"/>
  <c r="M2174" i="8"/>
  <c r="M1876" i="8"/>
  <c r="M1877" i="8"/>
  <c r="M1884" i="8"/>
  <c r="M2170" i="8"/>
  <c r="M1900" i="8"/>
  <c r="M2172" i="8"/>
  <c r="M2151" i="8"/>
  <c r="M1763" i="8"/>
  <c r="G1608" i="21"/>
  <c r="M1767" i="8"/>
  <c r="M1771" i="8"/>
  <c r="M1883" i="8"/>
  <c r="M2155" i="8"/>
  <c r="M2156" i="8"/>
  <c r="M1774" i="8"/>
  <c r="M1779" i="8"/>
  <c r="M1792" i="8"/>
  <c r="M1793" i="8"/>
  <c r="M1798" i="8"/>
  <c r="M1835" i="8"/>
  <c r="M1837" i="8"/>
  <c r="M1869" i="8"/>
  <c r="M2109" i="8"/>
  <c r="M1236" i="8"/>
  <c r="M1312" i="8"/>
  <c r="M1319" i="8"/>
  <c r="M2113" i="8"/>
  <c r="M2114" i="8"/>
  <c r="M1357" i="8"/>
  <c r="M1391" i="8"/>
  <c r="M1393" i="8"/>
  <c r="M1413" i="8"/>
  <c r="M2119" i="8"/>
  <c r="M1432" i="8"/>
  <c r="M1433" i="8"/>
  <c r="M1459" i="8"/>
  <c r="M1488" i="8"/>
  <c r="M1505" i="8"/>
  <c r="M1540" i="8"/>
  <c r="M2126" i="8"/>
  <c r="M1555" i="8"/>
  <c r="M1561" i="8"/>
  <c r="M1568" i="8"/>
  <c r="M1605" i="8"/>
  <c r="M2131" i="8"/>
  <c r="M1649" i="8"/>
  <c r="M2133" i="8"/>
  <c r="M1656" i="8"/>
  <c r="M1668" i="8"/>
  <c r="M1669" i="8"/>
  <c r="M2036" i="8"/>
  <c r="M1681" i="8"/>
  <c r="M1702" i="8"/>
  <c r="M1708" i="8"/>
  <c r="M1722" i="8"/>
  <c r="M1733" i="8"/>
  <c r="M1734" i="8"/>
  <c r="M1735" i="8"/>
  <c r="M1748" i="8"/>
  <c r="M1753" i="8"/>
  <c r="M1757" i="8"/>
  <c r="M1758" i="8"/>
  <c r="M1760" i="8"/>
  <c r="M1762" i="8"/>
  <c r="M1823" i="8"/>
  <c r="B1932" i="2"/>
  <c r="B1931" i="2"/>
  <c r="B1930" i="2"/>
  <c r="B1929" i="2"/>
  <c r="B1928" i="2"/>
  <c r="B1927" i="2"/>
  <c r="B1926" i="2"/>
  <c r="B1925" i="2"/>
  <c r="B1924" i="2"/>
  <c r="B1923" i="2"/>
  <c r="J57" i="30" l="1"/>
  <c r="J56" i="30"/>
  <c r="J54" i="30"/>
  <c r="J59" i="30"/>
  <c r="H55" i="30"/>
  <c r="J55" i="30"/>
  <c r="E2106" i="8"/>
  <c r="E2107" i="8"/>
  <c r="E2108" i="8"/>
  <c r="H2106" i="8"/>
  <c r="H2107" i="8"/>
  <c r="H2108" i="8"/>
  <c r="I2106" i="8"/>
  <c r="I2107" i="8"/>
  <c r="I2108" i="8"/>
  <c r="K2106" i="8"/>
  <c r="K2107" i="8"/>
  <c r="K2108" i="8"/>
  <c r="L2106" i="8"/>
  <c r="L2107" i="8"/>
  <c r="L2108" i="8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H2668" i="12"/>
  <c r="B1908" i="2"/>
  <c r="B1907" i="2"/>
  <c r="J2108" i="8" l="1"/>
  <c r="J2106" i="8"/>
  <c r="J2107" i="8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H1588" i="21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2" i="19"/>
  <c r="B183" i="19"/>
  <c r="B181" i="19"/>
  <c r="B180" i="19"/>
  <c r="B179" i="19"/>
  <c r="B178" i="19"/>
  <c r="B177" i="19"/>
  <c r="H1586" i="21"/>
  <c r="H1587" i="21"/>
  <c r="B2561" i="12"/>
  <c r="E2561" i="12"/>
  <c r="F2561" i="12" s="1"/>
  <c r="G2561" i="12"/>
  <c r="J2561" i="12" s="1"/>
  <c r="H2561" i="12"/>
  <c r="K2561" i="12"/>
  <c r="L2561" i="12" s="1"/>
  <c r="B2565" i="12"/>
  <c r="E2565" i="12"/>
  <c r="F2565" i="12" s="1"/>
  <c r="G2565" i="12"/>
  <c r="J2565" i="12" s="1"/>
  <c r="H2565" i="12"/>
  <c r="K2565" i="12"/>
  <c r="L2565" i="12" s="1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G2526" i="1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G2495" i="1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M2108" i="8" l="1"/>
  <c r="M2106" i="8"/>
  <c r="M2107" i="8"/>
  <c r="B1773" i="2"/>
  <c r="B1772" i="2"/>
  <c r="B26" i="19"/>
  <c r="B25" i="19"/>
  <c r="B24" i="19"/>
  <c r="B223" i="19"/>
  <c r="B224" i="19"/>
  <c r="B222" i="19"/>
  <c r="B221" i="19"/>
  <c r="B220" i="19"/>
  <c r="B219" i="19"/>
  <c r="B218" i="19"/>
  <c r="B217" i="19"/>
  <c r="B216" i="19"/>
  <c r="B214" i="19"/>
  <c r="B215" i="19"/>
  <c r="B212" i="19"/>
  <c r="B213" i="19"/>
  <c r="B204" i="19"/>
  <c r="B205" i="19"/>
  <c r="B206" i="19"/>
  <c r="B207" i="19"/>
  <c r="B208" i="19"/>
  <c r="B209" i="19"/>
  <c r="B210" i="19"/>
  <c r="B211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0" i="19"/>
  <c r="B191" i="19"/>
  <c r="B189" i="19"/>
  <c r="B188" i="19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238" i="19"/>
  <c r="B239" i="19"/>
  <c r="B240" i="19"/>
  <c r="B237" i="19"/>
  <c r="B236" i="19"/>
  <c r="B235" i="19"/>
  <c r="B234" i="19"/>
  <c r="B233" i="19"/>
  <c r="B232" i="19"/>
  <c r="B230" i="19"/>
  <c r="B231" i="19"/>
  <c r="B229" i="19"/>
  <c r="B228" i="19"/>
  <c r="B1741" i="2"/>
  <c r="B1740" i="2"/>
  <c r="B1739" i="2"/>
  <c r="B1738" i="2"/>
  <c r="B4" i="7"/>
  <c r="B33" i="7"/>
  <c r="B1737" i="2"/>
  <c r="B1736" i="2"/>
  <c r="B1735" i="2"/>
  <c r="B1734" i="2"/>
  <c r="B1733" i="2"/>
  <c r="B1732" i="2"/>
  <c r="B1731" i="2"/>
  <c r="B1730" i="2"/>
  <c r="B1729" i="2" l="1"/>
  <c r="B1728" i="2"/>
  <c r="B1727" i="2"/>
  <c r="B1726" i="2"/>
  <c r="B1725" i="2"/>
  <c r="B1724" i="2"/>
  <c r="B1723" i="2"/>
  <c r="B1722" i="2"/>
  <c r="E2102" i="8" l="1"/>
  <c r="E2103" i="8"/>
  <c r="E2152" i="8"/>
  <c r="E2153" i="8"/>
  <c r="H2102" i="8"/>
  <c r="H2103" i="8"/>
  <c r="H2152" i="8"/>
  <c r="H2153" i="8"/>
  <c r="I2102" i="8"/>
  <c r="I2103" i="8"/>
  <c r="I2152" i="8"/>
  <c r="I2153" i="8"/>
  <c r="K2102" i="8"/>
  <c r="K2103" i="8"/>
  <c r="K2152" i="8"/>
  <c r="K2153" i="8"/>
  <c r="L2102" i="8"/>
  <c r="L2103" i="8"/>
  <c r="L2152" i="8"/>
  <c r="L2153" i="8"/>
  <c r="H1584" i="21"/>
  <c r="H1585" i="21"/>
  <c r="B1721" i="2"/>
  <c r="B1720" i="2"/>
  <c r="B1719" i="2"/>
  <c r="B1718" i="2"/>
  <c r="B1717" i="2"/>
  <c r="B1716" i="2"/>
  <c r="B1715" i="2"/>
  <c r="B1714" i="2"/>
  <c r="B1713" i="2"/>
  <c r="B1712" i="2"/>
  <c r="B1711" i="2"/>
  <c r="B2341" i="12"/>
  <c r="E2341" i="12"/>
  <c r="F2341" i="12" s="1"/>
  <c r="G2341" i="12"/>
  <c r="J2341" i="12" s="1"/>
  <c r="H2341" i="12"/>
  <c r="K2341" i="12"/>
  <c r="L2341" i="12" s="1"/>
  <c r="B2342" i="12"/>
  <c r="E2342" i="12"/>
  <c r="F2342" i="12" s="1"/>
  <c r="G2342" i="12"/>
  <c r="J2342" i="12" s="1"/>
  <c r="H2342" i="12"/>
  <c r="K2342" i="12"/>
  <c r="L2342" i="12" s="1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H1583" i="21"/>
  <c r="B63" i="7"/>
  <c r="B62" i="7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H1582" i="21"/>
  <c r="B1647" i="2"/>
  <c r="B1646" i="2"/>
  <c r="J2103" i="8" l="1"/>
  <c r="M2103" i="8" s="1"/>
  <c r="J2152" i="8"/>
  <c r="J2102" i="8"/>
  <c r="M2102" i="8" s="1"/>
  <c r="J2153" i="8"/>
  <c r="B1645" i="2"/>
  <c r="B1644" i="2"/>
  <c r="B1643" i="2"/>
  <c r="B1642" i="2"/>
  <c r="B1641" i="2"/>
  <c r="B1640" i="2"/>
  <c r="B1639" i="2"/>
  <c r="M2153" i="8" l="1"/>
  <c r="M2152" i="8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E2229" i="8"/>
  <c r="H2229" i="8"/>
  <c r="I2229" i="8"/>
  <c r="K2229" i="8"/>
  <c r="L2229" i="8"/>
  <c r="E2228" i="8"/>
  <c r="C48" i="30" s="1"/>
  <c r="H2228" i="8"/>
  <c r="I2228" i="8"/>
  <c r="K2228" i="8"/>
  <c r="I48" i="30" s="1"/>
  <c r="L2228" i="8"/>
  <c r="B1601" i="2"/>
  <c r="B1600" i="2"/>
  <c r="B1599" i="2"/>
  <c r="B1598" i="2"/>
  <c r="B1597" i="2"/>
  <c r="B1595" i="2"/>
  <c r="B1596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H1581" i="21"/>
  <c r="B1552" i="2"/>
  <c r="B24" i="7"/>
  <c r="B1551" i="2"/>
  <c r="B1550" i="2"/>
  <c r="B1549" i="2"/>
  <c r="B1548" i="2"/>
  <c r="B1547" i="2"/>
  <c r="B1546" i="2"/>
  <c r="J2229" i="8" l="1"/>
  <c r="J2228" i="8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G2073" i="12"/>
  <c r="B9" i="7"/>
  <c r="B10" i="7"/>
  <c r="E2039" i="8"/>
  <c r="E1967" i="8"/>
  <c r="E1909" i="8"/>
  <c r="E1728" i="8"/>
  <c r="E1730" i="8"/>
  <c r="E1212" i="8"/>
  <c r="E1242" i="8"/>
  <c r="E1243" i="8"/>
  <c r="E1245" i="8"/>
  <c r="E1435" i="8"/>
  <c r="E1503" i="8"/>
  <c r="E125" i="7" s="1"/>
  <c r="E1504" i="8"/>
  <c r="E1611" i="8"/>
  <c r="E1619" i="8"/>
  <c r="E1740" i="8"/>
  <c r="E1769" i="8"/>
  <c r="H2039" i="8"/>
  <c r="H1967" i="8"/>
  <c r="H1909" i="8"/>
  <c r="H1728" i="8"/>
  <c r="H1730" i="8"/>
  <c r="H1212" i="8"/>
  <c r="H1242" i="8"/>
  <c r="H1243" i="8"/>
  <c r="H1245" i="8"/>
  <c r="H1435" i="8"/>
  <c r="H1503" i="8"/>
  <c r="H1504" i="8"/>
  <c r="H1611" i="8"/>
  <c r="H1619" i="8"/>
  <c r="H1740" i="8"/>
  <c r="H1769" i="8"/>
  <c r="I2039" i="8"/>
  <c r="I1967" i="8"/>
  <c r="I1909" i="8"/>
  <c r="I1728" i="8"/>
  <c r="I1730" i="8"/>
  <c r="I1212" i="8"/>
  <c r="I1242" i="8"/>
  <c r="I1243" i="8"/>
  <c r="I1245" i="8"/>
  <c r="I1435" i="8"/>
  <c r="I1503" i="8"/>
  <c r="I1504" i="8"/>
  <c r="I1611" i="8"/>
  <c r="I1619" i="8"/>
  <c r="I1740" i="8"/>
  <c r="I1769" i="8"/>
  <c r="K2039" i="8"/>
  <c r="K1967" i="8"/>
  <c r="K1909" i="8"/>
  <c r="K1728" i="8"/>
  <c r="K1730" i="8"/>
  <c r="K1212" i="8"/>
  <c r="K1242" i="8"/>
  <c r="K1243" i="8"/>
  <c r="K1245" i="8"/>
  <c r="K1435" i="8"/>
  <c r="K1503" i="8"/>
  <c r="K1504" i="8"/>
  <c r="K1611" i="8"/>
  <c r="K1619" i="8"/>
  <c r="K1740" i="8"/>
  <c r="K1769" i="8"/>
  <c r="L2039" i="8"/>
  <c r="L1967" i="8"/>
  <c r="L1909" i="8"/>
  <c r="L1728" i="8"/>
  <c r="L1730" i="8"/>
  <c r="L1212" i="8"/>
  <c r="L1242" i="8"/>
  <c r="L1243" i="8"/>
  <c r="L1245" i="8"/>
  <c r="L1435" i="8"/>
  <c r="L1503" i="8"/>
  <c r="L1504" i="8"/>
  <c r="L1611" i="8"/>
  <c r="L1619" i="8"/>
  <c r="L1740" i="8"/>
  <c r="L1769" i="8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H1565" i="21"/>
  <c r="H1566" i="21"/>
  <c r="H1567" i="21"/>
  <c r="H1568" i="21"/>
  <c r="H1569" i="21"/>
  <c r="H1570" i="21"/>
  <c r="H1571" i="21"/>
  <c r="H1572" i="21"/>
  <c r="H1573" i="21"/>
  <c r="H1574" i="21"/>
  <c r="H1575" i="21"/>
  <c r="H1576" i="21"/>
  <c r="H1577" i="21"/>
  <c r="H1578" i="21"/>
  <c r="H1579" i="21"/>
  <c r="H1580" i="21"/>
  <c r="G2026" i="12"/>
  <c r="C2" i="27"/>
  <c r="B23" i="7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M2229" i="8" l="1"/>
  <c r="M2228" i="8"/>
  <c r="D48" i="30"/>
  <c r="G48" i="30" s="1"/>
  <c r="D219" i="19"/>
  <c r="E21" i="30"/>
  <c r="D218" i="19"/>
  <c r="D220" i="19"/>
  <c r="D217" i="19"/>
  <c r="E20" i="30"/>
  <c r="E19" i="30"/>
  <c r="J1243" i="8"/>
  <c r="J1728" i="8"/>
  <c r="J2039" i="8"/>
  <c r="J1730" i="8"/>
  <c r="J1212" i="8"/>
  <c r="J1967" i="8"/>
  <c r="E10" i="7"/>
  <c r="E9" i="7"/>
  <c r="J1435" i="8"/>
  <c r="J1504" i="8"/>
  <c r="J1242" i="8"/>
  <c r="J1909" i="8"/>
  <c r="J1503" i="8"/>
  <c r="D3" i="40" s="1"/>
  <c r="J1740" i="8"/>
  <c r="J1245" i="8"/>
  <c r="J1619" i="8"/>
  <c r="J1769" i="8"/>
  <c r="J1611" i="8"/>
  <c r="H1564" i="21"/>
  <c r="E2098" i="8"/>
  <c r="H2098" i="8"/>
  <c r="I2098" i="8"/>
  <c r="K2098" i="8"/>
  <c r="L2098" i="8"/>
  <c r="M1243" i="8" l="1"/>
  <c r="C342" i="38"/>
  <c r="E342" i="38" s="1"/>
  <c r="G342" i="38" s="1"/>
  <c r="M1212" i="8"/>
  <c r="C334" i="38"/>
  <c r="E334" i="38" s="1"/>
  <c r="G334" i="38" s="1"/>
  <c r="M1435" i="8"/>
  <c r="M1504" i="8"/>
  <c r="M1242" i="8"/>
  <c r="C341" i="38"/>
  <c r="E341" i="38" s="1"/>
  <c r="G341" i="38" s="1"/>
  <c r="M1503" i="8"/>
  <c r="M1740" i="8"/>
  <c r="M1245" i="8"/>
  <c r="M1619" i="8"/>
  <c r="M1769" i="8"/>
  <c r="M1611" i="8"/>
  <c r="H48" i="30"/>
  <c r="C238" i="19"/>
  <c r="F238" i="19" s="1"/>
  <c r="M2039" i="8"/>
  <c r="M1730" i="8"/>
  <c r="C183" i="19"/>
  <c r="F183" i="19" s="1"/>
  <c r="M1728" i="8"/>
  <c r="C182" i="19"/>
  <c r="F182" i="19" s="1"/>
  <c r="M1967" i="8"/>
  <c r="C239" i="19"/>
  <c r="F239" i="19" s="1"/>
  <c r="M1909" i="8"/>
  <c r="C240" i="19"/>
  <c r="F240" i="19" s="1"/>
  <c r="J2098" i="8"/>
  <c r="H1563" i="21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39" i="30"/>
  <c r="B45" i="30"/>
  <c r="B52" i="30"/>
  <c r="B42" i="30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G1813" i="21" l="1"/>
  <c r="G1814" i="21"/>
  <c r="M2098" i="8"/>
  <c r="E2094" i="8"/>
  <c r="C39" i="30" s="1"/>
  <c r="E2286" i="8"/>
  <c r="C45" i="30" s="1"/>
  <c r="E2287" i="8"/>
  <c r="C52" i="30" s="1"/>
  <c r="E2295" i="8"/>
  <c r="C42" i="30" s="1"/>
  <c r="H2094" i="8"/>
  <c r="H2286" i="8"/>
  <c r="H2287" i="8"/>
  <c r="H2295" i="8"/>
  <c r="I2094" i="8"/>
  <c r="I2286" i="8"/>
  <c r="I2287" i="8"/>
  <c r="I2295" i="8"/>
  <c r="K2094" i="8"/>
  <c r="I39" i="30" s="1"/>
  <c r="K2286" i="8"/>
  <c r="I45" i="30" s="1"/>
  <c r="K2287" i="8"/>
  <c r="I52" i="30" s="1"/>
  <c r="K2295" i="8"/>
  <c r="I42" i="30" s="1"/>
  <c r="L2094" i="8"/>
  <c r="L2286" i="8"/>
  <c r="L2287" i="8"/>
  <c r="L2295" i="8"/>
  <c r="H1559" i="21"/>
  <c r="H1560" i="21"/>
  <c r="H1561" i="21"/>
  <c r="H1562" i="21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E2" i="8"/>
  <c r="E1955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956" i="8"/>
  <c r="E18" i="8"/>
  <c r="E19" i="8"/>
  <c r="E20" i="8"/>
  <c r="E21" i="8"/>
  <c r="E22" i="8"/>
  <c r="E23" i="8"/>
  <c r="E24" i="8"/>
  <c r="E3" i="8"/>
  <c r="E50" i="7" s="1"/>
  <c r="E26" i="8"/>
  <c r="E27" i="8"/>
  <c r="E17" i="8"/>
  <c r="E25" i="8"/>
  <c r="E30" i="8"/>
  <c r="E31" i="8"/>
  <c r="E32" i="8"/>
  <c r="E33" i="8"/>
  <c r="E34" i="8"/>
  <c r="E35" i="8"/>
  <c r="E28" i="8"/>
  <c r="E37" i="8"/>
  <c r="E38" i="8"/>
  <c r="E29" i="8"/>
  <c r="E40" i="8"/>
  <c r="E41" i="8"/>
  <c r="E42" i="8"/>
  <c r="E1387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36" i="8"/>
  <c r="E23" i="7" s="1"/>
  <c r="E58" i="8"/>
  <c r="E59" i="8"/>
  <c r="E60" i="8"/>
  <c r="E61" i="8"/>
  <c r="E62" i="8"/>
  <c r="E63" i="8"/>
  <c r="E43" i="8"/>
  <c r="E64" i="8"/>
  <c r="E66" i="8"/>
  <c r="E67" i="8"/>
  <c r="E68" i="8"/>
  <c r="E65" i="8"/>
  <c r="E70" i="8"/>
  <c r="E69" i="8"/>
  <c r="E71" i="8"/>
  <c r="E72" i="8"/>
  <c r="E74" i="8"/>
  <c r="E75" i="8"/>
  <c r="E76" i="8"/>
  <c r="E73" i="8"/>
  <c r="E78" i="8"/>
  <c r="E79" i="8"/>
  <c r="E80" i="8"/>
  <c r="E81" i="8"/>
  <c r="E172" i="8"/>
  <c r="E82" i="8"/>
  <c r="E83" i="8"/>
  <c r="E85" i="8"/>
  <c r="E84" i="8"/>
  <c r="E87" i="8"/>
  <c r="E88" i="8"/>
  <c r="E86" i="8"/>
  <c r="E89" i="8"/>
  <c r="E90" i="8"/>
  <c r="E92" i="8"/>
  <c r="E91" i="8"/>
  <c r="E94" i="8"/>
  <c r="E95" i="8"/>
  <c r="E96" i="8"/>
  <c r="E93" i="8"/>
  <c r="E98" i="8"/>
  <c r="E99" i="8"/>
  <c r="E100" i="8"/>
  <c r="E101" i="8"/>
  <c r="E102" i="8"/>
  <c r="E103" i="8"/>
  <c r="E97" i="8"/>
  <c r="E105" i="8"/>
  <c r="E106" i="8"/>
  <c r="E104" i="8"/>
  <c r="E107" i="8"/>
  <c r="E108" i="8"/>
  <c r="E109" i="8"/>
  <c r="E173" i="8"/>
  <c r="E112" i="8"/>
  <c r="E110" i="8"/>
  <c r="E114" i="8"/>
  <c r="E115" i="8"/>
  <c r="E116" i="8"/>
  <c r="E117" i="8"/>
  <c r="E118" i="8"/>
  <c r="E119" i="8"/>
  <c r="E111" i="8"/>
  <c r="E121" i="8"/>
  <c r="E122" i="8"/>
  <c r="E123" i="8"/>
  <c r="E124" i="8"/>
  <c r="E125" i="8"/>
  <c r="E126" i="8"/>
  <c r="E113" i="8"/>
  <c r="E120" i="8"/>
  <c r="E129" i="8"/>
  <c r="E127" i="8"/>
  <c r="E128" i="8"/>
  <c r="E130" i="8"/>
  <c r="E13" i="7" s="1"/>
  <c r="E133" i="8"/>
  <c r="E134" i="8"/>
  <c r="E135" i="8"/>
  <c r="E136" i="8"/>
  <c r="E131" i="8"/>
  <c r="E138" i="8"/>
  <c r="E139" i="8"/>
  <c r="E132" i="8"/>
  <c r="E141" i="8"/>
  <c r="E142" i="8"/>
  <c r="E143" i="8"/>
  <c r="E144" i="8"/>
  <c r="E39" i="8"/>
  <c r="E4" i="7" s="1"/>
  <c r="E57" i="8"/>
  <c r="E68" i="7" s="1"/>
  <c r="E147" i="8"/>
  <c r="E145" i="8"/>
  <c r="E148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37" i="8"/>
  <c r="E140" i="8"/>
  <c r="E174" i="8"/>
  <c r="E175" i="8"/>
  <c r="E176" i="8"/>
  <c r="E177" i="8"/>
  <c r="E178" i="8"/>
  <c r="E179" i="8"/>
  <c r="E2049" i="8"/>
  <c r="E2050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060" i="8"/>
  <c r="E234" i="8"/>
  <c r="E149" i="8"/>
  <c r="C60" i="30" s="1"/>
  <c r="E215" i="8"/>
  <c r="E216" i="8"/>
  <c r="E217" i="8"/>
  <c r="E218" i="8"/>
  <c r="E219" i="8"/>
  <c r="E220" i="8"/>
  <c r="E367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040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21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0" i="7" s="1"/>
  <c r="E316" i="8"/>
  <c r="E317" i="8"/>
  <c r="E318" i="8"/>
  <c r="E319" i="8"/>
  <c r="E320" i="8"/>
  <c r="E321" i="8"/>
  <c r="E322" i="8"/>
  <c r="E2076" i="8"/>
  <c r="E324" i="8"/>
  <c r="E325" i="8"/>
  <c r="E326" i="8"/>
  <c r="E327" i="8"/>
  <c r="E328" i="8"/>
  <c r="E608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892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607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1786" i="8"/>
  <c r="E470" i="8"/>
  <c r="E471" i="8"/>
  <c r="E472" i="8"/>
  <c r="E473" i="8"/>
  <c r="E474" i="8"/>
  <c r="E475" i="8"/>
  <c r="E476" i="8"/>
  <c r="E477" i="8"/>
  <c r="E478" i="8"/>
  <c r="E479" i="8"/>
  <c r="E480" i="8"/>
  <c r="E469" i="8"/>
  <c r="E482" i="8"/>
  <c r="E481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483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04" i="8"/>
  <c r="E528" i="8"/>
  <c r="E530" i="8"/>
  <c r="E531" i="8"/>
  <c r="E532" i="8"/>
  <c r="E533" i="8"/>
  <c r="E529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34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69" i="8"/>
  <c r="E582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583" i="8"/>
  <c r="E601" i="8"/>
  <c r="E602" i="8"/>
  <c r="E603" i="8"/>
  <c r="E605" i="8"/>
  <c r="E606" i="8"/>
  <c r="E1970" i="8"/>
  <c r="E644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C63" i="30" s="1"/>
  <c r="E636" i="8"/>
  <c r="C64" i="30" s="1"/>
  <c r="E637" i="8"/>
  <c r="C65" i="30" s="1"/>
  <c r="E638" i="8"/>
  <c r="E639" i="8"/>
  <c r="E640" i="8"/>
  <c r="E641" i="8"/>
  <c r="E642" i="8"/>
  <c r="E643" i="8"/>
  <c r="E712" i="8"/>
  <c r="E924" i="8"/>
  <c r="E646" i="8"/>
  <c r="E647" i="8"/>
  <c r="E648" i="8"/>
  <c r="E649" i="8"/>
  <c r="E650" i="8"/>
  <c r="E651" i="8"/>
  <c r="E652" i="8"/>
  <c r="E604" i="8"/>
  <c r="E654" i="8"/>
  <c r="E655" i="8"/>
  <c r="E653" i="8"/>
  <c r="E657" i="8"/>
  <c r="E658" i="8"/>
  <c r="E659" i="8"/>
  <c r="E660" i="8"/>
  <c r="E661" i="8"/>
  <c r="E662" i="8"/>
  <c r="E663" i="8"/>
  <c r="E656" i="8"/>
  <c r="E665" i="8"/>
  <c r="E666" i="8"/>
  <c r="E667" i="8"/>
  <c r="E668" i="8"/>
  <c r="E1772" i="8"/>
  <c r="E670" i="8"/>
  <c r="E671" i="8"/>
  <c r="E672" i="8"/>
  <c r="E755" i="8"/>
  <c r="E674" i="8"/>
  <c r="E675" i="8"/>
  <c r="E676" i="8"/>
  <c r="E677" i="8"/>
  <c r="E76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664" i="8"/>
  <c r="E711" i="8"/>
  <c r="E710" i="8"/>
  <c r="E713" i="8"/>
  <c r="E77" i="8"/>
  <c r="E714" i="8"/>
  <c r="E715" i="8"/>
  <c r="E716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17" i="8"/>
  <c r="E732" i="8"/>
  <c r="E731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33" i="8"/>
  <c r="E753" i="8"/>
  <c r="E754" i="8"/>
  <c r="E1964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927" i="8"/>
  <c r="E769" i="8"/>
  <c r="E770" i="8"/>
  <c r="E771" i="8"/>
  <c r="E75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1008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1021" i="8"/>
  <c r="E925" i="8"/>
  <c r="E926" i="8"/>
  <c r="E1972" i="8"/>
  <c r="E928" i="8"/>
  <c r="E929" i="8"/>
  <c r="E930" i="8"/>
  <c r="E931" i="8"/>
  <c r="E932" i="8"/>
  <c r="E933" i="8"/>
  <c r="E934" i="8"/>
  <c r="E772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35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54" i="8"/>
  <c r="E979" i="8"/>
  <c r="E980" i="8"/>
  <c r="E978" i="8"/>
  <c r="E981" i="8"/>
  <c r="E983" i="8"/>
  <c r="E984" i="8"/>
  <c r="E982" i="8"/>
  <c r="E986" i="8"/>
  <c r="E985" i="8"/>
  <c r="E64" i="7" s="1"/>
  <c r="E988" i="8"/>
  <c r="E989" i="8"/>
  <c r="E990" i="8"/>
  <c r="E991" i="8"/>
  <c r="E987" i="8"/>
  <c r="E993" i="8"/>
  <c r="E994" i="8"/>
  <c r="E146" i="8"/>
  <c r="E24" i="7" s="1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975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42" i="8"/>
  <c r="E1816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104" i="8"/>
  <c r="E1043" i="8"/>
  <c r="E1044" i="8"/>
  <c r="E1045" i="8"/>
  <c r="E1046" i="8"/>
  <c r="E1047" i="8"/>
  <c r="E1048" i="8"/>
  <c r="E1049" i="8"/>
  <c r="E1050" i="8"/>
  <c r="E1051" i="8"/>
  <c r="E1052" i="8"/>
  <c r="E992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825" i="8"/>
  <c r="E1073" i="8"/>
  <c r="E1074" i="8"/>
  <c r="E1075" i="8"/>
  <c r="E1076" i="8"/>
  <c r="E1077" i="8"/>
  <c r="E1078" i="8"/>
  <c r="E1079" i="8"/>
  <c r="E1080" i="8"/>
  <c r="E1081" i="8"/>
  <c r="E1082" i="8"/>
  <c r="E995" i="8"/>
  <c r="E1084" i="8"/>
  <c r="C67" i="30" s="1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53" i="8"/>
  <c r="E1098" i="8"/>
  <c r="E1099" i="8"/>
  <c r="E1100" i="8"/>
  <c r="E1101" i="8"/>
  <c r="E1102" i="8"/>
  <c r="E1103" i="8"/>
  <c r="E1227" i="8"/>
  <c r="E1105" i="8"/>
  <c r="E1083" i="8"/>
  <c r="E1097" i="8"/>
  <c r="E1108" i="8"/>
  <c r="E1109" i="8"/>
  <c r="E1110" i="8"/>
  <c r="E1111" i="8"/>
  <c r="E323" i="8"/>
  <c r="E645" i="8"/>
  <c r="E1114" i="8"/>
  <c r="E1106" i="8"/>
  <c r="E1116" i="8"/>
  <c r="E1117" i="8"/>
  <c r="E1118" i="8"/>
  <c r="E1107" i="8"/>
  <c r="E1120" i="8"/>
  <c r="E1115" i="8"/>
  <c r="E1122" i="8"/>
  <c r="E1123" i="8"/>
  <c r="E1124" i="8"/>
  <c r="E1125" i="8"/>
  <c r="E1126" i="8"/>
  <c r="E1127" i="8"/>
  <c r="E1119" i="8"/>
  <c r="E1121" i="8"/>
  <c r="E1130" i="8"/>
  <c r="E1131" i="8"/>
  <c r="E1132" i="8"/>
  <c r="E1133" i="8"/>
  <c r="E1134" i="8"/>
  <c r="E1135" i="8"/>
  <c r="E1136" i="8"/>
  <c r="E1137" i="8"/>
  <c r="E1129" i="8"/>
  <c r="E1139" i="8"/>
  <c r="E1140" i="8"/>
  <c r="E1141" i="8"/>
  <c r="E1142" i="8"/>
  <c r="E1143" i="8"/>
  <c r="E1144" i="8"/>
  <c r="E1145" i="8"/>
  <c r="E1146" i="8"/>
  <c r="E1147" i="8"/>
  <c r="E1148" i="8"/>
  <c r="E1149" i="8"/>
  <c r="E1138" i="8"/>
  <c r="E1151" i="8"/>
  <c r="E1150" i="8"/>
  <c r="E1128" i="8"/>
  <c r="E1154" i="8"/>
  <c r="E1155" i="8"/>
  <c r="E1156" i="8"/>
  <c r="E1157" i="8"/>
  <c r="E1158" i="8"/>
  <c r="E1159" i="8"/>
  <c r="E1160" i="8"/>
  <c r="E1161" i="8"/>
  <c r="E1152" i="8"/>
  <c r="E1163" i="8"/>
  <c r="E1164" i="8"/>
  <c r="E1165" i="8"/>
  <c r="E1153" i="8"/>
  <c r="E1167" i="8"/>
  <c r="E1162" i="8"/>
  <c r="E1169" i="8"/>
  <c r="E1170" i="8"/>
  <c r="E112" i="7" s="1"/>
  <c r="E1171" i="8"/>
  <c r="E1172" i="8"/>
  <c r="E1992" i="8"/>
  <c r="E1174" i="8"/>
  <c r="E1175" i="8"/>
  <c r="E1176" i="8"/>
  <c r="E1166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022" i="8"/>
  <c r="E1213" i="8"/>
  <c r="E130" i="7" s="1"/>
  <c r="E1214" i="8"/>
  <c r="E1215" i="8"/>
  <c r="E1216" i="8"/>
  <c r="E1217" i="8"/>
  <c r="E1218" i="8"/>
  <c r="E1219" i="8"/>
  <c r="E1168" i="8"/>
  <c r="E1221" i="8"/>
  <c r="E1222" i="8"/>
  <c r="E1223" i="8"/>
  <c r="E1224" i="8"/>
  <c r="E1225" i="8"/>
  <c r="E1226" i="8"/>
  <c r="E2158" i="8"/>
  <c r="B31" i="23" s="1"/>
  <c r="E1228" i="8"/>
  <c r="E1229" i="8"/>
  <c r="E1235" i="8"/>
  <c r="E1231" i="8"/>
  <c r="E1232" i="8"/>
  <c r="E1233" i="8"/>
  <c r="E1234" i="8"/>
  <c r="E1230" i="8"/>
  <c r="E1922" i="8"/>
  <c r="E1237" i="8"/>
  <c r="E1238" i="8"/>
  <c r="E1239" i="8"/>
  <c r="E1240" i="8"/>
  <c r="E1241" i="8"/>
  <c r="E110" i="7" s="1"/>
  <c r="E2079" i="8"/>
  <c r="E119" i="7" s="1"/>
  <c r="E2083" i="8"/>
  <c r="E1173" i="8"/>
  <c r="E1941" i="8"/>
  <c r="E1246" i="8"/>
  <c r="E1247" i="8"/>
  <c r="E1248" i="8"/>
  <c r="E1249" i="8"/>
  <c r="E1177" i="8"/>
  <c r="E1251" i="8"/>
  <c r="E1252" i="8"/>
  <c r="E1253" i="8"/>
  <c r="E1254" i="8"/>
  <c r="E1220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44" i="8"/>
  <c r="E1281" i="8"/>
  <c r="E1282" i="8"/>
  <c r="E1250" i="8"/>
  <c r="E1284" i="8"/>
  <c r="E1285" i="8"/>
  <c r="E1286" i="8"/>
  <c r="E1255" i="8"/>
  <c r="E1288" i="8"/>
  <c r="E1289" i="8"/>
  <c r="E1290" i="8"/>
  <c r="E1291" i="8"/>
  <c r="E1292" i="8"/>
  <c r="E1293" i="8"/>
  <c r="E1294" i="8"/>
  <c r="E1295" i="8"/>
  <c r="E1280" i="8"/>
  <c r="E108" i="7" s="1"/>
  <c r="E1297" i="8"/>
  <c r="E1298" i="8"/>
  <c r="E1283" i="8"/>
  <c r="E109" i="7" s="1"/>
  <c r="E1300" i="8"/>
  <c r="E1301" i="8"/>
  <c r="E1302" i="8"/>
  <c r="E1287" i="8"/>
  <c r="E1296" i="8"/>
  <c r="E1305" i="8"/>
  <c r="E1306" i="8"/>
  <c r="E1307" i="8"/>
  <c r="E1308" i="8"/>
  <c r="E1309" i="8"/>
  <c r="E1310" i="8"/>
  <c r="E1311" i="8"/>
  <c r="E1618" i="8"/>
  <c r="B30" i="23" s="1"/>
  <c r="E1313" i="8"/>
  <c r="E1314" i="8"/>
  <c r="E1315" i="8"/>
  <c r="E1316" i="8"/>
  <c r="E1317" i="8"/>
  <c r="E1318" i="8"/>
  <c r="E1927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299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929" i="8"/>
  <c r="E1358" i="8"/>
  <c r="E1359" i="8"/>
  <c r="E1360" i="8"/>
  <c r="E1361" i="8"/>
  <c r="E1362" i="8"/>
  <c r="E1363" i="8"/>
  <c r="E1303" i="8"/>
  <c r="E1365" i="8"/>
  <c r="E1366" i="8"/>
  <c r="E1367" i="8"/>
  <c r="E1368" i="8"/>
  <c r="E1336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04" i="8"/>
  <c r="E1383" i="8"/>
  <c r="E1384" i="8"/>
  <c r="E1385" i="8"/>
  <c r="E1386" i="8"/>
  <c r="E1364" i="8"/>
  <c r="E1388" i="8"/>
  <c r="E1389" i="8"/>
  <c r="E1390" i="8"/>
  <c r="E1942" i="8"/>
  <c r="E1392" i="8"/>
  <c r="E1946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53" i="8"/>
  <c r="E1414" i="8"/>
  <c r="C68" i="30" s="1"/>
  <c r="E1415" i="8"/>
  <c r="E1382" i="8"/>
  <c r="E1417" i="8"/>
  <c r="E1418" i="8"/>
  <c r="E1419" i="8"/>
  <c r="E1420" i="8"/>
  <c r="E2232" i="8"/>
  <c r="E1422" i="8"/>
  <c r="E1423" i="8"/>
  <c r="E1424" i="8"/>
  <c r="E1425" i="8"/>
  <c r="E1426" i="8"/>
  <c r="E1427" i="8"/>
  <c r="E1428" i="8"/>
  <c r="E1429" i="8"/>
  <c r="E1416" i="8"/>
  <c r="E1431" i="8"/>
  <c r="E1947" i="8"/>
  <c r="E1948" i="8"/>
  <c r="E1434" i="8"/>
  <c r="E1862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949" i="8"/>
  <c r="E1454" i="8"/>
  <c r="E1455" i="8"/>
  <c r="E1456" i="8"/>
  <c r="E1457" i="8"/>
  <c r="E1458" i="8"/>
  <c r="E2117" i="8"/>
  <c r="E1430" i="8"/>
  <c r="E1461" i="8"/>
  <c r="E1462" i="8"/>
  <c r="E1463" i="8"/>
  <c r="E1464" i="8"/>
  <c r="E1465" i="8"/>
  <c r="E1460" i="8"/>
  <c r="E1467" i="8"/>
  <c r="E1468" i="8"/>
  <c r="E1469" i="8"/>
  <c r="E1470" i="8"/>
  <c r="E1471" i="8"/>
  <c r="E1472" i="8"/>
  <c r="E1473" i="8"/>
  <c r="E1466" i="8"/>
  <c r="E1475" i="8"/>
  <c r="E1476" i="8"/>
  <c r="E1477" i="8"/>
  <c r="E1478" i="8"/>
  <c r="E1479" i="8"/>
  <c r="E1480" i="8"/>
  <c r="E1481" i="8"/>
  <c r="E1482" i="8"/>
  <c r="E1474" i="8"/>
  <c r="E1483" i="8"/>
  <c r="E1485" i="8"/>
  <c r="E1486" i="8"/>
  <c r="E1484" i="8"/>
  <c r="E1950" i="8"/>
  <c r="E1487" i="8"/>
  <c r="E1490" i="8"/>
  <c r="E1491" i="8"/>
  <c r="E1492" i="8"/>
  <c r="E1493" i="8"/>
  <c r="E1494" i="8"/>
  <c r="E1495" i="8"/>
  <c r="E1496" i="8"/>
  <c r="E1489" i="8"/>
  <c r="E1498" i="8"/>
  <c r="E1499" i="8"/>
  <c r="E1500" i="8"/>
  <c r="E1497" i="8"/>
  <c r="E1502" i="8"/>
  <c r="E2089" i="8"/>
  <c r="E1979" i="8"/>
  <c r="E1978" i="8"/>
  <c r="E1506" i="8"/>
  <c r="E1507" i="8"/>
  <c r="E1508" i="8"/>
  <c r="E1501" i="8"/>
  <c r="E1510" i="8"/>
  <c r="E1509" i="8"/>
  <c r="E1512" i="8"/>
  <c r="E1511" i="8"/>
  <c r="E1514" i="8"/>
  <c r="E1515" i="8"/>
  <c r="E1513" i="8"/>
  <c r="E1517" i="8"/>
  <c r="E1518" i="8"/>
  <c r="E1519" i="8"/>
  <c r="E1520" i="8"/>
  <c r="E1516" i="8"/>
  <c r="E1522" i="8"/>
  <c r="E1523" i="8"/>
  <c r="E1524" i="8"/>
  <c r="E1521" i="8"/>
  <c r="E1526" i="8"/>
  <c r="E1527" i="8"/>
  <c r="E1528" i="8"/>
  <c r="E1529" i="8"/>
  <c r="E1530" i="8"/>
  <c r="E1531" i="8"/>
  <c r="E1532" i="8"/>
  <c r="E1533" i="8"/>
  <c r="E1534" i="8"/>
  <c r="E1535" i="8"/>
  <c r="E128" i="7" s="1"/>
  <c r="E1536" i="8"/>
  <c r="E1537" i="8"/>
  <c r="E1538" i="8"/>
  <c r="E1539" i="8"/>
  <c r="E1615" i="8"/>
  <c r="E1541" i="8"/>
  <c r="E1542" i="8"/>
  <c r="E1543" i="8"/>
  <c r="E1544" i="8"/>
  <c r="E1545" i="8"/>
  <c r="E1546" i="8"/>
  <c r="E1547" i="8"/>
  <c r="E1548" i="8"/>
  <c r="E1788" i="8"/>
  <c r="E1550" i="8"/>
  <c r="E1551" i="8"/>
  <c r="E1552" i="8"/>
  <c r="E1553" i="8"/>
  <c r="E1554" i="8"/>
  <c r="E1617" i="8"/>
  <c r="E1556" i="8"/>
  <c r="E1557" i="8"/>
  <c r="E1558" i="8"/>
  <c r="E1559" i="8"/>
  <c r="E1560" i="8"/>
  <c r="E2138" i="8"/>
  <c r="E1562" i="8"/>
  <c r="E1525" i="8"/>
  <c r="E63" i="7" s="1"/>
  <c r="E1549" i="8"/>
  <c r="E1565" i="8"/>
  <c r="E1563" i="8"/>
  <c r="E1567" i="8"/>
  <c r="E416" i="8"/>
  <c r="E1569" i="8"/>
  <c r="E1564" i="8"/>
  <c r="E1566" i="8"/>
  <c r="E1570" i="8"/>
  <c r="E1573" i="8"/>
  <c r="E1574" i="8"/>
  <c r="E1575" i="8"/>
  <c r="E1576" i="8"/>
  <c r="E1577" i="8"/>
  <c r="E1578" i="8"/>
  <c r="E1571" i="8"/>
  <c r="E1580" i="8"/>
  <c r="E1581" i="8"/>
  <c r="E1582" i="8"/>
  <c r="E1583" i="8"/>
  <c r="E1584" i="8"/>
  <c r="E1585" i="8"/>
  <c r="E1586" i="8"/>
  <c r="E1587" i="8"/>
  <c r="E1572" i="8"/>
  <c r="E1589" i="8"/>
  <c r="E1579" i="8"/>
  <c r="E1591" i="8"/>
  <c r="E1592" i="8"/>
  <c r="E1593" i="8"/>
  <c r="E1588" i="8"/>
  <c r="E1590" i="8"/>
  <c r="E1596" i="8"/>
  <c r="E1594" i="8"/>
  <c r="E1598" i="8"/>
  <c r="E1599" i="8"/>
  <c r="E1595" i="8"/>
  <c r="E1601" i="8"/>
  <c r="E1602" i="8"/>
  <c r="E1597" i="8"/>
  <c r="E1600" i="8"/>
  <c r="E1621" i="8"/>
  <c r="E62" i="7" s="1"/>
  <c r="E1606" i="8"/>
  <c r="E1607" i="8"/>
  <c r="E1369" i="8"/>
  <c r="E1609" i="8"/>
  <c r="E1610" i="8"/>
  <c r="E1867" i="8"/>
  <c r="E1612" i="8"/>
  <c r="E1613" i="8"/>
  <c r="E1614" i="8"/>
  <c r="E1603" i="8"/>
  <c r="E1616" i="8"/>
  <c r="B39" i="23" s="1"/>
  <c r="E1987" i="8"/>
  <c r="E1112" i="8"/>
  <c r="E1931" i="8"/>
  <c r="C53" i="30" s="1"/>
  <c r="E1604" i="8"/>
  <c r="E1990" i="8"/>
  <c r="E1622" i="8"/>
  <c r="E1623" i="8"/>
  <c r="E1624" i="8"/>
  <c r="E1625" i="8"/>
  <c r="C51" i="30" s="1"/>
  <c r="E1626" i="8"/>
  <c r="C5" i="30" s="1"/>
  <c r="E1608" i="8"/>
  <c r="E1628" i="8"/>
  <c r="E1629" i="8"/>
  <c r="E1630" i="8"/>
  <c r="E1631" i="8"/>
  <c r="E1632" i="8"/>
  <c r="E1986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20" i="8"/>
  <c r="E2005" i="8"/>
  <c r="E1650" i="8"/>
  <c r="E1651" i="8"/>
  <c r="E1627" i="8"/>
  <c r="E1633" i="8"/>
  <c r="E1648" i="8"/>
  <c r="E1652" i="8"/>
  <c r="E1653" i="8"/>
  <c r="E1657" i="8"/>
  <c r="E1658" i="8"/>
  <c r="E1659" i="8"/>
  <c r="E1660" i="8"/>
  <c r="E1661" i="8"/>
  <c r="E1662" i="8"/>
  <c r="E1663" i="8"/>
  <c r="E1664" i="8"/>
  <c r="E1665" i="8"/>
  <c r="E1666" i="8"/>
  <c r="E1667" i="8"/>
  <c r="E1654" i="8"/>
  <c r="E1655" i="8"/>
  <c r="E1670" i="8"/>
  <c r="E1671" i="8"/>
  <c r="E1672" i="8"/>
  <c r="E1673" i="8"/>
  <c r="E1674" i="8"/>
  <c r="E1675" i="8"/>
  <c r="E1676" i="8"/>
  <c r="E1677" i="8"/>
  <c r="E1678" i="8"/>
  <c r="E1679" i="8"/>
  <c r="E1687" i="8"/>
  <c r="E1688" i="8"/>
  <c r="E1690" i="8"/>
  <c r="E1683" i="8"/>
  <c r="E1684" i="8"/>
  <c r="E1685" i="8"/>
  <c r="E1686" i="8"/>
  <c r="E1695" i="8"/>
  <c r="E1680" i="8"/>
  <c r="E1689" i="8"/>
  <c r="E1698" i="8"/>
  <c r="E1691" i="8"/>
  <c r="E1692" i="8"/>
  <c r="E1693" i="8"/>
  <c r="E1694" i="8"/>
  <c r="E1699" i="8"/>
  <c r="E1696" i="8"/>
  <c r="E1697" i="8"/>
  <c r="E1710" i="8"/>
  <c r="E1717" i="8"/>
  <c r="E1700" i="8"/>
  <c r="E1701" i="8"/>
  <c r="E2002" i="8"/>
  <c r="E1703" i="8"/>
  <c r="E1704" i="8"/>
  <c r="E1705" i="8"/>
  <c r="E1706" i="8"/>
  <c r="E1707" i="8"/>
  <c r="E1966" i="8"/>
  <c r="E1709" i="8"/>
  <c r="E2008" i="8"/>
  <c r="E1711" i="8"/>
  <c r="E1712" i="8"/>
  <c r="E1713" i="8"/>
  <c r="E1714" i="8"/>
  <c r="E1715" i="8"/>
  <c r="E1716" i="8"/>
  <c r="E1726" i="8"/>
  <c r="E1718" i="8"/>
  <c r="E1719" i="8"/>
  <c r="E1720" i="8"/>
  <c r="E1721" i="8"/>
  <c r="E2112" i="8"/>
  <c r="E1723" i="8"/>
  <c r="E1751" i="8"/>
  <c r="E1725" i="8"/>
  <c r="E2115" i="8"/>
  <c r="E1727" i="8"/>
  <c r="E2111" i="8"/>
  <c r="E1729" i="8"/>
  <c r="E1759" i="8"/>
  <c r="E1731" i="8"/>
  <c r="E1732" i="8"/>
  <c r="E1761" i="8"/>
  <c r="E1800" i="8"/>
  <c r="E1724" i="8"/>
  <c r="E1736" i="8"/>
  <c r="E1737" i="8"/>
  <c r="E1738" i="8"/>
  <c r="E1739" i="8"/>
  <c r="E1932" i="8"/>
  <c r="E1741" i="8"/>
  <c r="E1742" i="8"/>
  <c r="E1743" i="8"/>
  <c r="E1744" i="8"/>
  <c r="E1745" i="8"/>
  <c r="E1746" i="8"/>
  <c r="E1747" i="8"/>
  <c r="E2067" i="8"/>
  <c r="E1749" i="8"/>
  <c r="E1750" i="8"/>
  <c r="E1804" i="8"/>
  <c r="E1752" i="8"/>
  <c r="E1809" i="8"/>
  <c r="E1754" i="8"/>
  <c r="E1755" i="8"/>
  <c r="E1756" i="8"/>
  <c r="E2013" i="8"/>
  <c r="E2016" i="8"/>
  <c r="E2017" i="8"/>
  <c r="E2019" i="8"/>
  <c r="E1764" i="8"/>
  <c r="E2116" i="8"/>
  <c r="E2020" i="8"/>
  <c r="E1811" i="8"/>
  <c r="E1765" i="8"/>
  <c r="E1766" i="8"/>
  <c r="E2030" i="8"/>
  <c r="E65" i="7" s="1"/>
  <c r="E1768" i="8"/>
  <c r="E2090" i="8"/>
  <c r="E1770" i="8"/>
  <c r="E2092" i="8"/>
  <c r="E2011" i="8"/>
  <c r="E1773" i="8"/>
  <c r="E2157" i="8"/>
  <c r="E69" i="7" s="1"/>
  <c r="E1775" i="8"/>
  <c r="E1776" i="8"/>
  <c r="E1777" i="8"/>
  <c r="E1778" i="8"/>
  <c r="E2033" i="8"/>
  <c r="E1780" i="8"/>
  <c r="E1781" i="8"/>
  <c r="E1782" i="8"/>
  <c r="E1783" i="8"/>
  <c r="E1784" i="8"/>
  <c r="E1785" i="8"/>
  <c r="E1814" i="8"/>
  <c r="E1787" i="8"/>
  <c r="E1819" i="8"/>
  <c r="E1789" i="8"/>
  <c r="E1790" i="8"/>
  <c r="E1791" i="8"/>
  <c r="E2167" i="8"/>
  <c r="E2166" i="8"/>
  <c r="E1794" i="8"/>
  <c r="E1795" i="8"/>
  <c r="E1796" i="8"/>
  <c r="E1797" i="8"/>
  <c r="E678" i="8"/>
  <c r="E1799" i="8"/>
  <c r="E1828" i="8"/>
  <c r="E1801" i="8"/>
  <c r="E1802" i="8"/>
  <c r="E1803" i="8"/>
  <c r="E1841" i="8"/>
  <c r="E1805" i="8"/>
  <c r="E1806" i="8"/>
  <c r="E1807" i="8"/>
  <c r="E1808" i="8"/>
  <c r="E1842" i="8"/>
  <c r="E1810" i="8"/>
  <c r="E1843" i="8"/>
  <c r="E1812" i="8"/>
  <c r="E1813" i="8"/>
  <c r="E1815" i="8"/>
  <c r="E1844" i="8"/>
  <c r="E2012" i="8"/>
  <c r="E1817" i="8"/>
  <c r="E1818" i="8"/>
  <c r="E1845" i="8"/>
  <c r="E1820" i="8"/>
  <c r="E2042" i="8"/>
  <c r="E1822" i="8"/>
  <c r="E2043" i="8"/>
  <c r="E1824" i="8"/>
  <c r="E2014" i="8"/>
  <c r="E1826" i="8"/>
  <c r="E1827" i="8"/>
  <c r="E1846" i="8"/>
  <c r="E1829" i="8"/>
  <c r="E1821" i="8"/>
  <c r="E2028" i="8"/>
  <c r="E1832" i="8"/>
  <c r="E1833" i="8"/>
  <c r="E1834" i="8"/>
  <c r="E2044" i="8"/>
  <c r="E1836" i="8"/>
  <c r="E1830" i="8"/>
  <c r="E1838" i="8"/>
  <c r="E1839" i="8"/>
  <c r="E1840" i="8"/>
  <c r="E1847" i="8"/>
  <c r="E1848" i="8"/>
  <c r="E1849" i="8"/>
  <c r="E1850" i="8"/>
  <c r="E1851" i="8"/>
  <c r="E1860" i="8"/>
  <c r="E1861" i="8"/>
  <c r="E1872" i="8"/>
  <c r="E2068" i="8"/>
  <c r="E1878" i="8"/>
  <c r="E1855" i="8"/>
  <c r="E1852" i="8"/>
  <c r="E1853" i="8"/>
  <c r="E2303" i="8"/>
  <c r="E1879" i="8"/>
  <c r="E1856" i="8"/>
  <c r="E1857" i="8"/>
  <c r="E1858" i="8"/>
  <c r="E1859" i="8"/>
  <c r="E1880" i="8"/>
  <c r="E1888" i="8"/>
  <c r="E2004" i="8"/>
  <c r="E1875" i="8"/>
  <c r="E1864" i="8"/>
  <c r="E2035" i="8"/>
  <c r="E1866" i="8"/>
  <c r="E1887" i="8"/>
  <c r="E1868" i="8"/>
  <c r="E2029" i="8"/>
  <c r="E2100" i="8"/>
  <c r="B40" i="23" s="1"/>
  <c r="E1871" i="8"/>
  <c r="E1889" i="8"/>
  <c r="E1873" i="8"/>
  <c r="E1874" i="8"/>
  <c r="E2032" i="8"/>
  <c r="E2075" i="8"/>
  <c r="E2110" i="8"/>
  <c r="E2118" i="8"/>
  <c r="E2120" i="8"/>
  <c r="E1890" i="8"/>
  <c r="E1881" i="8"/>
  <c r="E1882" i="8"/>
  <c r="E213" i="8"/>
  <c r="E268" i="8"/>
  <c r="E212" i="8"/>
  <c r="E1886" i="8"/>
  <c r="E2091" i="8"/>
  <c r="E120" i="7" s="1"/>
  <c r="E2231" i="8"/>
  <c r="E2235" i="8"/>
  <c r="E1895" i="8"/>
  <c r="E1891" i="8"/>
  <c r="C69" i="30" s="1"/>
  <c r="E1892" i="8"/>
  <c r="E1893" i="8"/>
  <c r="E1894" i="8"/>
  <c r="E1898" i="8"/>
  <c r="E1896" i="8"/>
  <c r="E1897" i="8"/>
  <c r="E1903" i="8"/>
  <c r="E1899" i="8"/>
  <c r="E2142" i="8"/>
  <c r="E1901" i="8"/>
  <c r="E1902" i="8"/>
  <c r="E1906" i="8"/>
  <c r="E1904" i="8"/>
  <c r="E2121" i="8"/>
  <c r="E1907" i="8"/>
  <c r="E1915" i="8"/>
  <c r="E2093" i="8"/>
  <c r="C41" i="30" s="1"/>
  <c r="E2095" i="8"/>
  <c r="C44" i="30" s="1"/>
  <c r="E2099" i="8"/>
  <c r="E1911" i="8"/>
  <c r="E1912" i="8"/>
  <c r="E214" i="8"/>
  <c r="E329" i="8"/>
  <c r="E1916" i="8"/>
  <c r="E1917" i="8"/>
  <c r="E2141" i="8"/>
  <c r="E12" i="7" s="1"/>
  <c r="E1918" i="8"/>
  <c r="E1919" i="8"/>
  <c r="E1920" i="8"/>
  <c r="E1921" i="8"/>
  <c r="E1926" i="8"/>
  <c r="E1923" i="8"/>
  <c r="E1924" i="8"/>
  <c r="E1925" i="8"/>
  <c r="E1939" i="8"/>
  <c r="E2122" i="8"/>
  <c r="E1928" i="8"/>
  <c r="E2168" i="8"/>
  <c r="E121" i="7" s="1"/>
  <c r="E1930" i="8"/>
  <c r="C46" i="30" s="1"/>
  <c r="E2045" i="8"/>
  <c r="C47" i="30" s="1"/>
  <c r="E2048" i="8"/>
  <c r="E1933" i="8"/>
  <c r="E1934" i="8"/>
  <c r="E1935" i="8"/>
  <c r="E1936" i="8"/>
  <c r="E1937" i="8"/>
  <c r="E1938" i="8"/>
  <c r="E1940" i="8"/>
  <c r="E1944" i="8"/>
  <c r="E1960" i="8"/>
  <c r="E123" i="7" s="1"/>
  <c r="E1945" i="8"/>
  <c r="E1951" i="8"/>
  <c r="E115" i="7" s="1"/>
  <c r="E1952" i="8"/>
  <c r="E116" i="7" s="1"/>
  <c r="E1954" i="8"/>
  <c r="E1914" i="8"/>
  <c r="E2129" i="8"/>
  <c r="E2123" i="8"/>
  <c r="E2124" i="8"/>
  <c r="E2125" i="8"/>
  <c r="E1959" i="8"/>
  <c r="E117" i="7" s="1"/>
  <c r="E1968" i="8"/>
  <c r="E1953" i="8"/>
  <c r="E1977" i="8"/>
  <c r="E2127" i="8"/>
  <c r="E2128" i="8"/>
  <c r="E1957" i="8"/>
  <c r="E1958" i="8"/>
  <c r="E1982" i="8"/>
  <c r="E1985" i="8"/>
  <c r="E1961" i="8"/>
  <c r="E2132" i="8"/>
  <c r="E1963" i="8"/>
  <c r="E2134" i="8"/>
  <c r="E1988" i="8"/>
  <c r="E2135" i="8"/>
  <c r="E1991" i="8"/>
  <c r="E1997" i="8"/>
  <c r="E1969" i="8"/>
  <c r="E2136" i="8"/>
  <c r="E1971" i="8"/>
  <c r="E2137" i="8"/>
  <c r="E76" i="7" s="1"/>
  <c r="E1113" i="8"/>
  <c r="B29" i="23" s="1"/>
  <c r="E1421" i="8"/>
  <c r="E2139" i="8"/>
  <c r="E1976" i="8"/>
  <c r="E2140" i="8"/>
  <c r="E1973" i="8"/>
  <c r="E1072" i="8"/>
  <c r="E1980" i="8"/>
  <c r="E1981" i="8"/>
  <c r="E1998" i="8"/>
  <c r="E1983" i="8"/>
  <c r="E1984" i="8"/>
  <c r="E2001" i="8"/>
  <c r="E2143" i="8"/>
  <c r="E2159" i="8"/>
  <c r="E2144" i="8"/>
  <c r="E1989" i="8"/>
  <c r="E2145" i="8"/>
  <c r="E2003" i="8"/>
  <c r="E2006" i="8"/>
  <c r="E1993" i="8"/>
  <c r="E1994" i="8"/>
  <c r="E2096" i="8"/>
  <c r="E1996" i="8"/>
  <c r="E2023" i="8"/>
  <c r="E2024" i="8"/>
  <c r="E1999" i="8"/>
  <c r="B21" i="25" s="1"/>
  <c r="E2000" i="8"/>
  <c r="E2146" i="8"/>
  <c r="E1831" i="8"/>
  <c r="E2025" i="8"/>
  <c r="E2147" i="8"/>
  <c r="E2148" i="8"/>
  <c r="E2026" i="8"/>
  <c r="E2007" i="8"/>
  <c r="E2149" i="8"/>
  <c r="E2009" i="8"/>
  <c r="E2010" i="8"/>
  <c r="E2097" i="8"/>
  <c r="E133" i="7" s="1"/>
  <c r="E2080" i="8"/>
  <c r="E2150" i="8"/>
  <c r="E2081" i="8"/>
  <c r="E2015" i="8"/>
  <c r="E2022" i="8"/>
  <c r="E2027" i="8"/>
  <c r="E2018" i="8"/>
  <c r="E2160" i="8"/>
  <c r="E2161" i="8"/>
  <c r="B32" i="23" s="1"/>
  <c r="E2021" i="8"/>
  <c r="E2162" i="8"/>
  <c r="B33" i="23" s="1"/>
  <c r="E2031" i="8"/>
  <c r="E2034" i="8"/>
  <c r="E2046" i="8"/>
  <c r="E2047" i="8"/>
  <c r="E2078" i="8"/>
  <c r="E2318" i="8"/>
  <c r="E2037" i="8"/>
  <c r="B34" i="23" s="1"/>
  <c r="E2236" i="8"/>
  <c r="B41" i="23" s="1"/>
  <c r="E2085" i="8"/>
  <c r="E2313" i="8"/>
  <c r="E2041" i="8"/>
  <c r="B35" i="23" s="1"/>
  <c r="E1965" i="8"/>
  <c r="E118" i="7" s="1"/>
  <c r="E2082" i="8"/>
  <c r="E2163" i="8"/>
  <c r="B36" i="23" s="1"/>
  <c r="E2164" i="8"/>
  <c r="B37" i="23" s="1"/>
  <c r="E2038" i="8"/>
  <c r="E2101" i="8"/>
  <c r="C43" i="30" s="1"/>
  <c r="E1854" i="8"/>
  <c r="E673" i="8"/>
  <c r="E111" i="7" s="1"/>
  <c r="E2165" i="8"/>
  <c r="B38" i="23" s="1"/>
  <c r="E2169" i="8"/>
  <c r="E2104" i="8"/>
  <c r="E2084" i="8"/>
  <c r="E2087" i="8"/>
  <c r="E2088" i="8"/>
  <c r="E2086" i="8"/>
  <c r="E2105" i="8"/>
  <c r="E1974" i="8"/>
  <c r="E2051" i="8"/>
  <c r="E2052" i="8"/>
  <c r="E2053" i="8"/>
  <c r="E2054" i="8"/>
  <c r="E2055" i="8"/>
  <c r="C70" i="30" s="1"/>
  <c r="E2056" i="8"/>
  <c r="C71" i="30" s="1"/>
  <c r="E2057" i="8"/>
  <c r="C72" i="30" s="1"/>
  <c r="E2058" i="8"/>
  <c r="C73" i="30" s="1"/>
  <c r="E2059" i="8"/>
  <c r="C74" i="30" s="1"/>
  <c r="E669" i="8"/>
  <c r="C66" i="30" s="1"/>
  <c r="E2061" i="8"/>
  <c r="C75" i="30" s="1"/>
  <c r="E2062" i="8"/>
  <c r="C76" i="30" s="1"/>
  <c r="E2063" i="8"/>
  <c r="C77" i="30" s="1"/>
  <c r="E2064" i="8"/>
  <c r="C78" i="30" s="1"/>
  <c r="E2065" i="8"/>
  <c r="C79" i="30" s="1"/>
  <c r="E2066" i="8"/>
  <c r="C80" i="30" s="1"/>
  <c r="E180" i="8"/>
  <c r="C61" i="30" s="1"/>
  <c r="E181" i="8"/>
  <c r="C62" i="30" s="1"/>
  <c r="E2069" i="8"/>
  <c r="C81" i="30" s="1"/>
  <c r="E2070" i="8"/>
  <c r="C82" i="30" s="1"/>
  <c r="E2071" i="8"/>
  <c r="C83" i="30" s="1"/>
  <c r="G1921" i="12"/>
  <c r="H1902" i="8"/>
  <c r="I1902" i="8"/>
  <c r="K1902" i="8"/>
  <c r="L1902" i="8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E2077" i="8"/>
  <c r="H2077" i="8"/>
  <c r="I2077" i="8"/>
  <c r="K2077" i="8"/>
  <c r="L2077" i="8"/>
  <c r="E73" i="7" l="1"/>
  <c r="E72" i="7"/>
  <c r="E71" i="7"/>
  <c r="E70" i="7"/>
  <c r="E75" i="7"/>
  <c r="E74" i="7"/>
  <c r="B28" i="23"/>
  <c r="E67" i="7"/>
  <c r="C49" i="30"/>
  <c r="C50" i="30"/>
  <c r="E66" i="7"/>
  <c r="E14" i="7"/>
  <c r="B27" i="23"/>
  <c r="E33" i="7"/>
  <c r="J2287" i="8"/>
  <c r="J2286" i="8"/>
  <c r="J2094" i="8"/>
  <c r="J2295" i="8"/>
  <c r="J1902" i="8"/>
  <c r="J2077" i="8"/>
  <c r="B1890" i="1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D39" i="30" l="1"/>
  <c r="G39" i="30" s="1"/>
  <c r="D42" i="30"/>
  <c r="G42" i="30" s="1"/>
  <c r="M2077" i="8"/>
  <c r="D45" i="30"/>
  <c r="G45" i="30" s="1"/>
  <c r="D52" i="30"/>
  <c r="G52" i="30" s="1"/>
  <c r="M1902" i="8"/>
  <c r="C14" i="35"/>
  <c r="F14" i="35" s="1"/>
  <c r="M2295" i="8"/>
  <c r="M2094" i="8"/>
  <c r="M2286" i="8"/>
  <c r="M2287" i="8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H42" i="30" l="1"/>
  <c r="H39" i="30"/>
  <c r="H45" i="30"/>
  <c r="H52" i="30"/>
  <c r="B1312" i="2"/>
  <c r="B1311" i="2"/>
  <c r="B1310" i="2"/>
  <c r="B1309" i="2"/>
  <c r="B38" i="30"/>
  <c r="B37" i="30"/>
  <c r="B36" i="30"/>
  <c r="B35" i="30"/>
  <c r="B2" i="30"/>
  <c r="B3" i="30"/>
  <c r="B4" i="30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28" i="30" l="1"/>
  <c r="B29" i="30"/>
  <c r="B6" i="30"/>
  <c r="B7" i="30"/>
  <c r="B32" i="30"/>
  <c r="B33" i="30"/>
  <c r="B34" i="30"/>
  <c r="B25" i="30"/>
  <c r="B26" i="30"/>
  <c r="B27" i="30"/>
  <c r="B9" i="30"/>
  <c r="B12" i="30"/>
  <c r="B13" i="30"/>
  <c r="B14" i="30"/>
  <c r="B10" i="30"/>
  <c r="B11" i="30"/>
  <c r="B22" i="30"/>
  <c r="B30" i="30"/>
  <c r="B31" i="30"/>
  <c r="B15" i="30"/>
  <c r="B16" i="30"/>
  <c r="B17" i="30"/>
  <c r="B18" i="30"/>
  <c r="B19" i="30"/>
  <c r="B20" i="30"/>
  <c r="B21" i="30"/>
  <c r="B40" i="30"/>
  <c r="B23" i="30"/>
  <c r="B24" i="30"/>
  <c r="B8" i="30"/>
  <c r="B1295" i="2"/>
  <c r="B1294" i="2"/>
  <c r="B1293" i="2"/>
  <c r="B1292" i="2"/>
  <c r="B1291" i="2"/>
  <c r="B1290" i="2" l="1"/>
  <c r="B1289" i="2"/>
  <c r="B1288" i="2"/>
  <c r="B1287" i="2"/>
  <c r="B1286" i="2"/>
  <c r="B1285" i="2"/>
  <c r="B1284" i="2"/>
  <c r="B1283" i="2"/>
  <c r="B1282" i="2"/>
  <c r="G1734" i="12" l="1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H2081" i="8"/>
  <c r="I2081" i="8"/>
  <c r="K2081" i="8"/>
  <c r="L2081" i="8"/>
  <c r="J2081" i="8" l="1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M2081" i="8" l="1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 l="1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 l="1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E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07" i="14"/>
  <c r="E208" i="14"/>
  <c r="E209" i="14"/>
  <c r="E210" i="14"/>
  <c r="E211" i="14"/>
  <c r="E212" i="14"/>
  <c r="E213" i="14"/>
  <c r="E214" i="14"/>
  <c r="E215" i="14"/>
  <c r="E216" i="14"/>
  <c r="E217" i="14"/>
  <c r="E218" i="14"/>
  <c r="E219" i="14"/>
  <c r="E220" i="14"/>
  <c r="E221" i="14"/>
  <c r="E222" i="14"/>
  <c r="E223" i="14"/>
  <c r="E224" i="14"/>
  <c r="E225" i="14"/>
  <c r="E226" i="14"/>
  <c r="E227" i="14"/>
  <c r="E228" i="14"/>
  <c r="E229" i="14"/>
  <c r="E230" i="14"/>
  <c r="E231" i="14"/>
  <c r="E232" i="14"/>
  <c r="E233" i="14"/>
  <c r="E234" i="14"/>
  <c r="E235" i="14"/>
  <c r="E236" i="14"/>
  <c r="E237" i="14"/>
  <c r="E238" i="14"/>
  <c r="E239" i="14"/>
  <c r="E240" i="14"/>
  <c r="E241" i="14"/>
  <c r="E242" i="14"/>
  <c r="E243" i="14"/>
  <c r="E244" i="14"/>
  <c r="E245" i="14"/>
  <c r="E246" i="14"/>
  <c r="E247" i="14"/>
  <c r="E248" i="14"/>
  <c r="E249" i="14"/>
  <c r="E250" i="14"/>
  <c r="E251" i="14"/>
  <c r="E252" i="14"/>
  <c r="E253" i="14"/>
  <c r="E254" i="14"/>
  <c r="E255" i="14"/>
  <c r="E256" i="14"/>
  <c r="E257" i="14"/>
  <c r="E258" i="14"/>
  <c r="E259" i="14"/>
  <c r="E260" i="14"/>
  <c r="E261" i="14"/>
  <c r="E262" i="14"/>
  <c r="E263" i="14"/>
  <c r="E264" i="14"/>
  <c r="E265" i="14"/>
  <c r="E266" i="14"/>
  <c r="E267" i="14"/>
  <c r="E268" i="14"/>
  <c r="E269" i="14"/>
  <c r="E270" i="14"/>
  <c r="E271" i="14"/>
  <c r="E272" i="14"/>
  <c r="E273" i="14"/>
  <c r="E274" i="14"/>
  <c r="E275" i="14"/>
  <c r="E276" i="14"/>
  <c r="E277" i="14"/>
  <c r="E278" i="14"/>
  <c r="E279" i="14"/>
  <c r="E280" i="14"/>
  <c r="E281" i="14"/>
  <c r="E282" i="14"/>
  <c r="E283" i="14"/>
  <c r="E284" i="14"/>
  <c r="E285" i="14"/>
  <c r="E286" i="14"/>
  <c r="E287" i="14"/>
  <c r="E288" i="14"/>
  <c r="E289" i="14"/>
  <c r="E290" i="14"/>
  <c r="E291" i="14"/>
  <c r="E292" i="14"/>
  <c r="E293" i="14"/>
  <c r="E294" i="14"/>
  <c r="E295" i="14"/>
  <c r="E296" i="14"/>
  <c r="E297" i="14"/>
  <c r="E298" i="14"/>
  <c r="E299" i="14"/>
  <c r="E300" i="14"/>
  <c r="E301" i="14"/>
  <c r="E302" i="14"/>
  <c r="E303" i="14"/>
  <c r="E304" i="14"/>
  <c r="E305" i="14"/>
  <c r="E306" i="14"/>
  <c r="E307" i="14"/>
  <c r="E308" i="14"/>
  <c r="E309" i="14"/>
  <c r="E310" i="14"/>
  <c r="E311" i="14"/>
  <c r="E312" i="14"/>
  <c r="E313" i="14"/>
  <c r="E314" i="14"/>
  <c r="E315" i="14"/>
  <c r="E316" i="14"/>
  <c r="E317" i="14"/>
  <c r="E318" i="14"/>
  <c r="E319" i="14"/>
  <c r="E320" i="14"/>
  <c r="E321" i="14"/>
  <c r="E322" i="14"/>
  <c r="E323" i="14"/>
  <c r="E324" i="14"/>
  <c r="E325" i="14"/>
  <c r="E326" i="14"/>
  <c r="E327" i="14"/>
  <c r="E328" i="14"/>
  <c r="E329" i="14"/>
  <c r="E330" i="14"/>
  <c r="E331" i="14"/>
  <c r="E332" i="14"/>
  <c r="E333" i="14"/>
  <c r="E334" i="14"/>
  <c r="E335" i="14"/>
  <c r="E336" i="14"/>
  <c r="E337" i="14"/>
  <c r="E338" i="14"/>
  <c r="E339" i="14"/>
  <c r="E340" i="14"/>
  <c r="E341" i="14"/>
  <c r="E342" i="14"/>
  <c r="E343" i="14"/>
  <c r="E344" i="14"/>
  <c r="E345" i="14"/>
  <c r="E346" i="14"/>
  <c r="E347" i="14"/>
  <c r="E348" i="14"/>
  <c r="E349" i="14"/>
  <c r="E350" i="14"/>
  <c r="E351" i="14"/>
  <c r="E352" i="14"/>
  <c r="E353" i="14"/>
  <c r="E354" i="14"/>
  <c r="E355" i="14"/>
  <c r="E356" i="14"/>
  <c r="E357" i="14"/>
  <c r="E358" i="14"/>
  <c r="E359" i="14"/>
  <c r="E360" i="14"/>
  <c r="E361" i="14"/>
  <c r="E362" i="14"/>
  <c r="E363" i="14"/>
  <c r="E364" i="14"/>
  <c r="E365" i="14"/>
  <c r="E366" i="14"/>
  <c r="E367" i="14"/>
  <c r="E368" i="14"/>
  <c r="E369" i="14"/>
  <c r="E370" i="14"/>
  <c r="E371" i="14"/>
  <c r="E372" i="14"/>
  <c r="E373" i="14"/>
  <c r="E374" i="14"/>
  <c r="E375" i="14"/>
  <c r="E376" i="14"/>
  <c r="E377" i="14"/>
  <c r="E378" i="14"/>
  <c r="E379" i="14"/>
  <c r="E380" i="14"/>
  <c r="E381" i="14"/>
  <c r="E382" i="14"/>
  <c r="E383" i="14"/>
  <c r="E384" i="14"/>
  <c r="E385" i="14"/>
  <c r="E386" i="14"/>
  <c r="E387" i="14"/>
  <c r="E388" i="14"/>
  <c r="E389" i="14"/>
  <c r="E390" i="14"/>
  <c r="E391" i="14"/>
  <c r="E392" i="14"/>
  <c r="E393" i="14"/>
  <c r="E394" i="14"/>
  <c r="E395" i="14"/>
  <c r="E396" i="14"/>
  <c r="E397" i="14"/>
  <c r="E398" i="14"/>
  <c r="E399" i="14"/>
  <c r="E400" i="14"/>
  <c r="E401" i="14"/>
  <c r="E402" i="14"/>
  <c r="E403" i="14"/>
  <c r="E404" i="14"/>
  <c r="E405" i="14"/>
  <c r="E406" i="14"/>
  <c r="E407" i="14"/>
  <c r="E408" i="14"/>
  <c r="E409" i="14"/>
  <c r="E410" i="14"/>
  <c r="E411" i="14"/>
  <c r="E412" i="14"/>
  <c r="E413" i="14"/>
  <c r="E414" i="14"/>
  <c r="E415" i="14"/>
  <c r="E416" i="14"/>
  <c r="E417" i="14"/>
  <c r="E418" i="14"/>
  <c r="E419" i="14"/>
  <c r="E420" i="14"/>
  <c r="E421" i="14"/>
  <c r="E422" i="14"/>
  <c r="E423" i="14"/>
  <c r="E424" i="14"/>
  <c r="E425" i="14"/>
  <c r="E426" i="14"/>
  <c r="E427" i="14"/>
  <c r="E428" i="14"/>
  <c r="E429" i="14"/>
  <c r="E430" i="14"/>
  <c r="E431" i="14"/>
  <c r="E432" i="14"/>
  <c r="E433" i="14"/>
  <c r="E434" i="14"/>
  <c r="E435" i="14"/>
  <c r="E436" i="14"/>
  <c r="E437" i="14"/>
  <c r="E438" i="14"/>
  <c r="E439" i="14"/>
  <c r="E440" i="14"/>
  <c r="E441" i="14"/>
  <c r="E442" i="14"/>
  <c r="E443" i="14"/>
  <c r="E444" i="14"/>
  <c r="E445" i="14"/>
  <c r="E446" i="14"/>
  <c r="E447" i="14"/>
  <c r="E448" i="14"/>
  <c r="E449" i="14"/>
  <c r="E450" i="14"/>
  <c r="E451" i="14"/>
  <c r="E452" i="14"/>
  <c r="E453" i="14"/>
  <c r="E454" i="14"/>
  <c r="E455" i="14"/>
  <c r="E456" i="14"/>
  <c r="E457" i="14"/>
  <c r="E458" i="14"/>
  <c r="E459" i="14"/>
  <c r="E460" i="14"/>
  <c r="E461" i="14"/>
  <c r="E462" i="14"/>
  <c r="E463" i="14"/>
  <c r="E464" i="14"/>
  <c r="E465" i="14"/>
  <c r="E466" i="14"/>
  <c r="E467" i="14"/>
  <c r="E468" i="14"/>
  <c r="E469" i="14"/>
  <c r="E470" i="14"/>
  <c r="E471" i="14"/>
  <c r="E472" i="14"/>
  <c r="E473" i="14"/>
  <c r="E474" i="14"/>
  <c r="E475" i="14"/>
  <c r="E476" i="14"/>
  <c r="E477" i="14"/>
  <c r="E478" i="14"/>
  <c r="E479" i="14"/>
  <c r="E480" i="14"/>
  <c r="E481" i="14"/>
  <c r="E482" i="14"/>
  <c r="E483" i="14"/>
  <c r="E484" i="14"/>
  <c r="E485" i="14"/>
  <c r="E486" i="14"/>
  <c r="E487" i="14"/>
  <c r="E488" i="14"/>
  <c r="E489" i="14"/>
  <c r="E490" i="14"/>
  <c r="E491" i="14"/>
  <c r="E492" i="14"/>
  <c r="E493" i="14"/>
  <c r="E494" i="14"/>
  <c r="E495" i="14"/>
  <c r="E496" i="14"/>
  <c r="E497" i="14"/>
  <c r="E498" i="14"/>
  <c r="E499" i="14"/>
  <c r="E500" i="14"/>
  <c r="E501" i="14"/>
  <c r="E502" i="14"/>
  <c r="E503" i="14"/>
  <c r="E504" i="14"/>
  <c r="E505" i="14"/>
  <c r="E506" i="14"/>
  <c r="E507" i="14"/>
  <c r="E508" i="14"/>
  <c r="E509" i="14"/>
  <c r="E510" i="14"/>
  <c r="E511" i="14"/>
  <c r="E512" i="14"/>
  <c r="E513" i="14"/>
  <c r="E514" i="14"/>
  <c r="E515" i="14"/>
  <c r="E516" i="14"/>
  <c r="E517" i="14"/>
  <c r="E518" i="14"/>
  <c r="E519" i="14"/>
  <c r="E520" i="14"/>
  <c r="E521" i="14"/>
  <c r="E522" i="14"/>
  <c r="E523" i="14"/>
  <c r="E524" i="14"/>
  <c r="E525" i="14"/>
  <c r="E526" i="14"/>
  <c r="E527" i="14"/>
  <c r="E528" i="14"/>
  <c r="E529" i="14"/>
  <c r="E530" i="14"/>
  <c r="E531" i="14"/>
  <c r="E532" i="14"/>
  <c r="E533" i="14"/>
  <c r="E534" i="14"/>
  <c r="E535" i="14"/>
  <c r="E536" i="14"/>
  <c r="E537" i="14"/>
  <c r="E538" i="14"/>
  <c r="E539" i="14"/>
  <c r="E540" i="14"/>
  <c r="E541" i="14"/>
  <c r="E542" i="14"/>
  <c r="E543" i="14"/>
  <c r="E544" i="14"/>
  <c r="E545" i="14"/>
  <c r="E546" i="14"/>
  <c r="E547" i="14"/>
  <c r="E548" i="14"/>
  <c r="E549" i="14"/>
  <c r="E550" i="14"/>
  <c r="E551" i="14"/>
  <c r="E552" i="14"/>
  <c r="E553" i="14"/>
  <c r="E554" i="14"/>
  <c r="E555" i="14"/>
  <c r="E556" i="14"/>
  <c r="E557" i="14"/>
  <c r="E558" i="14"/>
  <c r="E559" i="14"/>
  <c r="E560" i="14"/>
  <c r="E561" i="14"/>
  <c r="E562" i="14"/>
  <c r="E563" i="14"/>
  <c r="E564" i="14"/>
  <c r="E565" i="14"/>
  <c r="E566" i="14"/>
  <c r="E567" i="14"/>
  <c r="E568" i="14"/>
  <c r="E569" i="14"/>
  <c r="E570" i="14"/>
  <c r="E571" i="14"/>
  <c r="E572" i="14"/>
  <c r="E573" i="14"/>
  <c r="E574" i="14"/>
  <c r="E575" i="14"/>
  <c r="E576" i="14"/>
  <c r="E577" i="14"/>
  <c r="E578" i="14"/>
  <c r="E579" i="14"/>
  <c r="E580" i="14"/>
  <c r="E581" i="14"/>
  <c r="E582" i="14"/>
  <c r="E583" i="14"/>
  <c r="E584" i="14"/>
  <c r="E585" i="14"/>
  <c r="E586" i="14"/>
  <c r="E587" i="14"/>
  <c r="E588" i="14"/>
  <c r="E589" i="14"/>
  <c r="E590" i="14"/>
  <c r="E591" i="14"/>
  <c r="E592" i="14"/>
  <c r="E593" i="14"/>
  <c r="E594" i="14"/>
  <c r="E595" i="14"/>
  <c r="E596" i="14"/>
  <c r="E597" i="14"/>
  <c r="E598" i="14"/>
  <c r="E599" i="14"/>
  <c r="E600" i="14"/>
  <c r="E601" i="14"/>
  <c r="E602" i="14"/>
  <c r="E603" i="14"/>
  <c r="E604" i="14"/>
  <c r="E605" i="14"/>
  <c r="E606" i="14"/>
  <c r="E607" i="14"/>
  <c r="E608" i="14"/>
  <c r="E609" i="14"/>
  <c r="E610" i="14"/>
  <c r="E611" i="14"/>
  <c r="E612" i="14"/>
  <c r="E613" i="14"/>
  <c r="E614" i="14"/>
  <c r="E615" i="14"/>
  <c r="E616" i="14"/>
  <c r="E617" i="14"/>
  <c r="E618" i="14"/>
  <c r="E619" i="14"/>
  <c r="E620" i="14"/>
  <c r="E621" i="14"/>
  <c r="E622" i="14"/>
  <c r="E623" i="14"/>
  <c r="E624" i="14"/>
  <c r="E625" i="14"/>
  <c r="E626" i="14"/>
  <c r="E627" i="14"/>
  <c r="E628" i="14"/>
  <c r="E629" i="14"/>
  <c r="E630" i="14"/>
  <c r="E631" i="14"/>
  <c r="E632" i="14"/>
  <c r="E633" i="14"/>
  <c r="E634" i="14"/>
  <c r="E635" i="14"/>
  <c r="E636" i="14"/>
  <c r="E637" i="14"/>
  <c r="E638" i="14"/>
  <c r="E639" i="14"/>
  <c r="E640" i="14"/>
  <c r="E641" i="14"/>
  <c r="E642" i="14"/>
  <c r="E643" i="14"/>
  <c r="E644" i="14"/>
  <c r="E645" i="14"/>
  <c r="E646" i="14"/>
  <c r="E647" i="14"/>
  <c r="E648" i="14"/>
  <c r="E649" i="14"/>
  <c r="E650" i="14"/>
  <c r="E651" i="14"/>
  <c r="E652" i="14"/>
  <c r="E653" i="14"/>
  <c r="E654" i="14"/>
  <c r="E655" i="14"/>
  <c r="E656" i="14"/>
  <c r="E657" i="14"/>
  <c r="E658" i="14"/>
  <c r="E659" i="14"/>
  <c r="E660" i="14"/>
  <c r="E661" i="14"/>
  <c r="E662" i="14"/>
  <c r="E663" i="14"/>
  <c r="E664" i="14"/>
  <c r="E665" i="14"/>
  <c r="E666" i="14"/>
  <c r="E667" i="14"/>
  <c r="E668" i="14"/>
  <c r="E669" i="14"/>
  <c r="E670" i="14"/>
  <c r="E671" i="14"/>
  <c r="E672" i="14"/>
  <c r="E673" i="14"/>
  <c r="E674" i="14"/>
  <c r="E675" i="14"/>
  <c r="E676" i="14"/>
  <c r="E677" i="14"/>
  <c r="E678" i="14"/>
  <c r="E679" i="14"/>
  <c r="E680" i="14"/>
  <c r="E681" i="14"/>
  <c r="E682" i="14"/>
  <c r="E683" i="14"/>
  <c r="E684" i="14"/>
  <c r="E685" i="14"/>
  <c r="E686" i="14"/>
  <c r="E687" i="14"/>
  <c r="E688" i="14"/>
  <c r="E689" i="14"/>
  <c r="E690" i="14"/>
  <c r="E691" i="14"/>
  <c r="E692" i="14"/>
  <c r="E693" i="14"/>
  <c r="E694" i="14"/>
  <c r="E695" i="14"/>
  <c r="E696" i="14"/>
  <c r="E697" i="14"/>
  <c r="E698" i="14"/>
  <c r="E699" i="14"/>
  <c r="E700" i="14"/>
  <c r="E701" i="14"/>
  <c r="E702" i="14"/>
  <c r="E703" i="14"/>
  <c r="E704" i="14"/>
  <c r="E705" i="14"/>
  <c r="E706" i="14"/>
  <c r="E707" i="14"/>
  <c r="E708" i="14"/>
  <c r="E709" i="14"/>
  <c r="E710" i="14"/>
  <c r="E711" i="14"/>
  <c r="E712" i="14"/>
  <c r="E713" i="14"/>
  <c r="E714" i="14"/>
  <c r="E715" i="14"/>
  <c r="E716" i="14"/>
  <c r="E717" i="14"/>
  <c r="E718" i="14"/>
  <c r="E719" i="14"/>
  <c r="E720" i="14"/>
  <c r="E721" i="14"/>
  <c r="E722" i="14"/>
  <c r="E723" i="14"/>
  <c r="E724" i="14"/>
  <c r="E725" i="14"/>
  <c r="E726" i="14"/>
  <c r="E727" i="14"/>
  <c r="E728" i="14"/>
  <c r="E729" i="14"/>
  <c r="E730" i="14"/>
  <c r="E731" i="14"/>
  <c r="E732" i="14"/>
  <c r="E733" i="14"/>
  <c r="E734" i="14"/>
  <c r="E735" i="14"/>
  <c r="E736" i="14"/>
  <c r="E737" i="14"/>
  <c r="E738" i="14"/>
  <c r="E739" i="14"/>
  <c r="E740" i="14"/>
  <c r="E741" i="14"/>
  <c r="E742" i="14"/>
  <c r="E743" i="14"/>
  <c r="E744" i="14"/>
  <c r="E745" i="14"/>
  <c r="E746" i="14"/>
  <c r="E747" i="14"/>
  <c r="E748" i="14"/>
  <c r="E749" i="14"/>
  <c r="E750" i="14"/>
  <c r="E751" i="14"/>
  <c r="E752" i="14"/>
  <c r="E753" i="14"/>
  <c r="E754" i="14"/>
  <c r="E755" i="14"/>
  <c r="E756" i="14"/>
  <c r="E757" i="14"/>
  <c r="E758" i="14"/>
  <c r="E759" i="14"/>
  <c r="E760" i="14"/>
  <c r="E761" i="14"/>
  <c r="E762" i="14"/>
  <c r="E763" i="14"/>
  <c r="E764" i="14"/>
  <c r="E765" i="14"/>
  <c r="E766" i="14"/>
  <c r="E767" i="14"/>
  <c r="E768" i="14"/>
  <c r="E769" i="14"/>
  <c r="E770" i="14"/>
  <c r="E771" i="14"/>
  <c r="E772" i="14"/>
  <c r="E773" i="14"/>
  <c r="E774" i="14"/>
  <c r="E775" i="14"/>
  <c r="E776" i="14"/>
  <c r="E777" i="14"/>
  <c r="E778" i="14"/>
  <c r="E779" i="14"/>
  <c r="E780" i="14"/>
  <c r="E781" i="14"/>
  <c r="E782" i="14"/>
  <c r="E783" i="14"/>
  <c r="E784" i="14"/>
  <c r="E785" i="14"/>
  <c r="E786" i="14"/>
  <c r="E787" i="14"/>
  <c r="E788" i="14"/>
  <c r="E789" i="14"/>
  <c r="E790" i="14"/>
  <c r="E791" i="14"/>
  <c r="E792" i="14"/>
  <c r="E793" i="14"/>
  <c r="E794" i="14"/>
  <c r="E795" i="14"/>
  <c r="E796" i="14"/>
  <c r="E797" i="14"/>
  <c r="E798" i="14"/>
  <c r="E799" i="14"/>
  <c r="E800" i="14"/>
  <c r="E801" i="14"/>
  <c r="E802" i="14"/>
  <c r="E803" i="14"/>
  <c r="E804" i="14"/>
  <c r="E805" i="14"/>
  <c r="E806" i="14"/>
  <c r="E807" i="14"/>
  <c r="E808" i="14"/>
  <c r="E809" i="14"/>
  <c r="E810" i="14"/>
  <c r="E811" i="14"/>
  <c r="E812" i="14"/>
  <c r="E813" i="14"/>
  <c r="E814" i="14"/>
  <c r="E815" i="14"/>
  <c r="E816" i="14"/>
  <c r="E817" i="14"/>
  <c r="E818" i="14"/>
  <c r="E819" i="14"/>
  <c r="E820" i="14"/>
  <c r="E821" i="14"/>
  <c r="E822" i="14"/>
  <c r="E823" i="14"/>
  <c r="E824" i="14"/>
  <c r="E825" i="14"/>
  <c r="E826" i="14"/>
  <c r="E827" i="14"/>
  <c r="E828" i="14"/>
  <c r="E829" i="14"/>
  <c r="E830" i="14"/>
  <c r="E831" i="14"/>
  <c r="E832" i="14"/>
  <c r="E833" i="14"/>
  <c r="E834" i="14"/>
  <c r="E835" i="14"/>
  <c r="E836" i="14"/>
  <c r="E837" i="14"/>
  <c r="E838" i="14"/>
  <c r="E839" i="14"/>
  <c r="E840" i="14"/>
  <c r="E841" i="14"/>
  <c r="E842" i="14"/>
  <c r="E843" i="14"/>
  <c r="E844" i="14"/>
  <c r="E845" i="14"/>
  <c r="E846" i="14"/>
  <c r="E847" i="14"/>
  <c r="E848" i="14"/>
  <c r="E849" i="14"/>
  <c r="E850" i="14"/>
  <c r="E851" i="14"/>
  <c r="E852" i="14"/>
  <c r="E853" i="14"/>
  <c r="E854" i="14"/>
  <c r="E855" i="14"/>
  <c r="E856" i="14"/>
  <c r="E857" i="14"/>
  <c r="E858" i="14"/>
  <c r="E859" i="14"/>
  <c r="E860" i="14"/>
  <c r="E861" i="14"/>
  <c r="E862" i="14"/>
  <c r="E863" i="14"/>
  <c r="E864" i="14"/>
  <c r="E865" i="14"/>
  <c r="E866" i="14"/>
  <c r="E867" i="14"/>
  <c r="E868" i="14"/>
  <c r="E869" i="14"/>
  <c r="E870" i="14"/>
  <c r="E871" i="14"/>
  <c r="E872" i="14"/>
  <c r="E873" i="14"/>
  <c r="E874" i="14"/>
  <c r="E875" i="14"/>
  <c r="E876" i="14"/>
  <c r="E877" i="14"/>
  <c r="E878" i="14"/>
  <c r="E879" i="14"/>
  <c r="E880" i="14"/>
  <c r="E881" i="14"/>
  <c r="E882" i="14"/>
  <c r="E883" i="14"/>
  <c r="E884" i="14"/>
  <c r="E885" i="14"/>
  <c r="E886" i="14"/>
  <c r="E887" i="14"/>
  <c r="E888" i="14"/>
  <c r="E889" i="14"/>
  <c r="E890" i="14"/>
  <c r="E891" i="14"/>
  <c r="E892" i="14"/>
  <c r="E893" i="14"/>
  <c r="E894" i="14"/>
  <c r="E895" i="14"/>
  <c r="E896" i="14"/>
  <c r="E897" i="14"/>
  <c r="E898" i="14"/>
  <c r="E899" i="14"/>
  <c r="E900" i="14"/>
  <c r="E901" i="14"/>
  <c r="E902" i="14"/>
  <c r="E903" i="14"/>
  <c r="E904" i="14"/>
  <c r="E905" i="14"/>
  <c r="E906" i="14"/>
  <c r="E907" i="14"/>
  <c r="E908" i="14"/>
  <c r="E909" i="14"/>
  <c r="E910" i="14"/>
  <c r="E911" i="14"/>
  <c r="E912" i="14"/>
  <c r="E913" i="14"/>
  <c r="E914" i="14"/>
  <c r="E915" i="14"/>
  <c r="E916" i="14"/>
  <c r="E917" i="14"/>
  <c r="E918" i="14"/>
  <c r="E919" i="14"/>
  <c r="E920" i="14"/>
  <c r="E921" i="14"/>
  <c r="E922" i="14"/>
  <c r="E923" i="14"/>
  <c r="E924" i="14"/>
  <c r="E925" i="14"/>
  <c r="E926" i="14"/>
  <c r="E927" i="14"/>
  <c r="E928" i="14"/>
  <c r="E929" i="14"/>
  <c r="E930" i="14"/>
  <c r="E931" i="14"/>
  <c r="E932" i="14"/>
  <c r="E933" i="14"/>
  <c r="E934" i="14"/>
  <c r="E935" i="14"/>
  <c r="E936" i="14"/>
  <c r="E937" i="14"/>
  <c r="E938" i="14"/>
  <c r="E939" i="14"/>
  <c r="E940" i="14"/>
  <c r="E941" i="14"/>
  <c r="E942" i="14"/>
  <c r="E943" i="14"/>
  <c r="E944" i="14"/>
  <c r="E945" i="14"/>
  <c r="E946" i="14"/>
  <c r="E947" i="14"/>
  <c r="E948" i="14"/>
  <c r="E949" i="14"/>
  <c r="E950" i="14"/>
  <c r="E951" i="14"/>
  <c r="E952" i="14"/>
  <c r="E953" i="14"/>
  <c r="E954" i="14"/>
  <c r="E955" i="14"/>
  <c r="E956" i="14"/>
  <c r="E957" i="14"/>
  <c r="E958" i="14"/>
  <c r="E959" i="14"/>
  <c r="E960" i="14"/>
  <c r="E961" i="14"/>
  <c r="E962" i="14"/>
  <c r="E963" i="14"/>
  <c r="E964" i="14"/>
  <c r="E965" i="14"/>
  <c r="E966" i="14"/>
  <c r="E967" i="14"/>
  <c r="E968" i="14"/>
  <c r="E969" i="14"/>
  <c r="E970" i="14"/>
  <c r="E971" i="14"/>
  <c r="E972" i="14"/>
  <c r="E973" i="14"/>
  <c r="E974" i="14"/>
  <c r="E975" i="14"/>
  <c r="E976" i="14"/>
  <c r="E977" i="14"/>
  <c r="E978" i="14"/>
  <c r="E979" i="14"/>
  <c r="E980" i="14"/>
  <c r="E981" i="14"/>
  <c r="E982" i="14"/>
  <c r="E983" i="14"/>
  <c r="E984" i="14"/>
  <c r="E985" i="14"/>
  <c r="E986" i="14"/>
  <c r="E987" i="14"/>
  <c r="E988" i="14"/>
  <c r="E989" i="14"/>
  <c r="E990" i="14"/>
  <c r="E991" i="14"/>
  <c r="E992" i="14"/>
  <c r="E993" i="14"/>
  <c r="E994" i="14"/>
  <c r="E995" i="14"/>
  <c r="E996" i="14"/>
  <c r="E997" i="14"/>
  <c r="E998" i="14"/>
  <c r="E999" i="14"/>
  <c r="E1000" i="14"/>
  <c r="E1001" i="14"/>
  <c r="E1002" i="14"/>
  <c r="E1003" i="14"/>
  <c r="E1004" i="14"/>
  <c r="E1005" i="14"/>
  <c r="E1006" i="14"/>
  <c r="E1007" i="14"/>
  <c r="E1008" i="14"/>
  <c r="E1009" i="14"/>
  <c r="E1010" i="14"/>
  <c r="E1011" i="14"/>
  <c r="E1012" i="14"/>
  <c r="E1013" i="14"/>
  <c r="E1014" i="14"/>
  <c r="E1015" i="14"/>
  <c r="E1016" i="14"/>
  <c r="E1017" i="14"/>
  <c r="E1018" i="14"/>
  <c r="E1019" i="14"/>
  <c r="E1020" i="14"/>
  <c r="E1021" i="14"/>
  <c r="E1022" i="14"/>
  <c r="E1023" i="14"/>
  <c r="E1024" i="14"/>
  <c r="E1025" i="14"/>
  <c r="E1026" i="14"/>
  <c r="E1027" i="14"/>
  <c r="E1028" i="14"/>
  <c r="E1029" i="14"/>
  <c r="E1030" i="14"/>
  <c r="E1031" i="14"/>
  <c r="E1032" i="14"/>
  <c r="E1033" i="14"/>
  <c r="E1034" i="14"/>
  <c r="E1035" i="14"/>
  <c r="E1036" i="14"/>
  <c r="E1037" i="14"/>
  <c r="E1038" i="14"/>
  <c r="E1039" i="14"/>
  <c r="E1040" i="14"/>
  <c r="E1041" i="14"/>
  <c r="E1042" i="14"/>
  <c r="E1043" i="14"/>
  <c r="E1044" i="14"/>
  <c r="E1045" i="14"/>
  <c r="E1046" i="14"/>
  <c r="E1047" i="14"/>
  <c r="E1048" i="14"/>
  <c r="E1049" i="14"/>
  <c r="E1050" i="14"/>
  <c r="E1051" i="14"/>
  <c r="E1052" i="14"/>
  <c r="E1053" i="14"/>
  <c r="E1054" i="14"/>
  <c r="E1055" i="14"/>
  <c r="E1056" i="14"/>
  <c r="E1057" i="14"/>
  <c r="E1058" i="14"/>
  <c r="E1059" i="14"/>
  <c r="E1060" i="14"/>
  <c r="E1061" i="14"/>
  <c r="E1062" i="14"/>
  <c r="E1063" i="14"/>
  <c r="E1064" i="14"/>
  <c r="E1065" i="14"/>
  <c r="E1066" i="14"/>
  <c r="E1067" i="14"/>
  <c r="E1068" i="14"/>
  <c r="E1069" i="14"/>
  <c r="E1070" i="14"/>
  <c r="E1071" i="14"/>
  <c r="E1072" i="14"/>
  <c r="E1073" i="14"/>
  <c r="E1074" i="14"/>
  <c r="E1075" i="14"/>
  <c r="E1076" i="14"/>
  <c r="E1077" i="14"/>
  <c r="E1078" i="14"/>
  <c r="E1079" i="14"/>
  <c r="E1080" i="14"/>
  <c r="E1081" i="14"/>
  <c r="E1082" i="14"/>
  <c r="E1083" i="14"/>
  <c r="E1084" i="14"/>
  <c r="E1085" i="14"/>
  <c r="E1086" i="14"/>
  <c r="E1087" i="14"/>
  <c r="E1088" i="14"/>
  <c r="E1089" i="14"/>
  <c r="E1090" i="14"/>
  <c r="E1091" i="14"/>
  <c r="E1092" i="14"/>
  <c r="E1093" i="14"/>
  <c r="E1094" i="14"/>
  <c r="E1095" i="14"/>
  <c r="E1096" i="14"/>
  <c r="E1097" i="14"/>
  <c r="E1098" i="14"/>
  <c r="E1099" i="14"/>
  <c r="E1100" i="14"/>
  <c r="E1101" i="14"/>
  <c r="E1102" i="14"/>
  <c r="E1103" i="14"/>
  <c r="E1104" i="14"/>
  <c r="E1105" i="14"/>
  <c r="E1106" i="14"/>
  <c r="E1107" i="14"/>
  <c r="E1108" i="14"/>
  <c r="E1109" i="14"/>
  <c r="E1110" i="14"/>
  <c r="E1111" i="14"/>
  <c r="E1112" i="14"/>
  <c r="E1113" i="14"/>
  <c r="E1114" i="14"/>
  <c r="E1115" i="14"/>
  <c r="E1116" i="14"/>
  <c r="E1117" i="14"/>
  <c r="E1118" i="14"/>
  <c r="E1119" i="14"/>
  <c r="E1120" i="14"/>
  <c r="E1121" i="14"/>
  <c r="E1122" i="14"/>
  <c r="E1123" i="14"/>
  <c r="E1124" i="14"/>
  <c r="E1125" i="14"/>
  <c r="E1126" i="14"/>
  <c r="E1127" i="14"/>
  <c r="E1128" i="14"/>
  <c r="E1129" i="14"/>
  <c r="E1130" i="14"/>
  <c r="E1131" i="14"/>
  <c r="E1132" i="14"/>
  <c r="E1133" i="14"/>
  <c r="E1134" i="14"/>
  <c r="E1135" i="14"/>
  <c r="E1136" i="14"/>
  <c r="E1137" i="14"/>
  <c r="E1138" i="14"/>
  <c r="E1139" i="14"/>
  <c r="E1140" i="14"/>
  <c r="E1141" i="14"/>
  <c r="E1142" i="14"/>
  <c r="E1143" i="14"/>
  <c r="E1144" i="14"/>
  <c r="E1145" i="14"/>
  <c r="E1146" i="14"/>
  <c r="E1147" i="14"/>
  <c r="E1148" i="14"/>
  <c r="E1149" i="14"/>
  <c r="E1150" i="14"/>
  <c r="E1151" i="14"/>
  <c r="E1152" i="14"/>
  <c r="E1153" i="14"/>
  <c r="E1154" i="14"/>
  <c r="E1155" i="14"/>
  <c r="E1156" i="14"/>
  <c r="E1157" i="14"/>
  <c r="E1158" i="14"/>
  <c r="E1159" i="14"/>
  <c r="E1160" i="14"/>
  <c r="E1161" i="14"/>
  <c r="E1162" i="14"/>
  <c r="E1163" i="14"/>
  <c r="E1164" i="14"/>
  <c r="E1165" i="14"/>
  <c r="E1166" i="14"/>
  <c r="E1167" i="14"/>
  <c r="E1168" i="14"/>
  <c r="E1169" i="14"/>
  <c r="E1170" i="14"/>
  <c r="E1171" i="14"/>
  <c r="E1172" i="14"/>
  <c r="E1173" i="14"/>
  <c r="E1174" i="14"/>
  <c r="E1175" i="14"/>
  <c r="E1176" i="14"/>
  <c r="E1177" i="14"/>
  <c r="E1178" i="14"/>
  <c r="E1179" i="14"/>
  <c r="E1180" i="14"/>
  <c r="E1181" i="14"/>
  <c r="E1182" i="14"/>
  <c r="E1183" i="14"/>
  <c r="E1184" i="14"/>
  <c r="E1185" i="14"/>
  <c r="E1186" i="14"/>
  <c r="E1187" i="14"/>
  <c r="E1188" i="14"/>
  <c r="E1189" i="14"/>
  <c r="E1190" i="14"/>
  <c r="E1191" i="14"/>
  <c r="E1192" i="14"/>
  <c r="E1193" i="14"/>
  <c r="E1194" i="14"/>
  <c r="E1195" i="14"/>
  <c r="E1196" i="14"/>
  <c r="E1197" i="14"/>
  <c r="E1198" i="14"/>
  <c r="E1199" i="14"/>
  <c r="E1200" i="14"/>
  <c r="E1201" i="14"/>
  <c r="E1202" i="14"/>
  <c r="E1203" i="14"/>
  <c r="E1204" i="14"/>
  <c r="E1205" i="14"/>
  <c r="E1206" i="14"/>
  <c r="E1207" i="14"/>
  <c r="E1208" i="14"/>
  <c r="E1209" i="14"/>
  <c r="E1210" i="14"/>
  <c r="E1211" i="14"/>
  <c r="E1212" i="14"/>
  <c r="E1213" i="14"/>
  <c r="E1214" i="14"/>
  <c r="E1215" i="14"/>
  <c r="E1216" i="14"/>
  <c r="E1217" i="14"/>
  <c r="E1218" i="14"/>
  <c r="E1219" i="14"/>
  <c r="E1220" i="14"/>
  <c r="E1221" i="14"/>
  <c r="E1222" i="14"/>
  <c r="E1223" i="14"/>
  <c r="E1224" i="14"/>
  <c r="E1225" i="14"/>
  <c r="E1226" i="14"/>
  <c r="E1227" i="14"/>
  <c r="E1228" i="14"/>
  <c r="E1229" i="14"/>
  <c r="E1230" i="14"/>
  <c r="E1231" i="14"/>
  <c r="E1232" i="14"/>
  <c r="E1233" i="14"/>
  <c r="E1234" i="14"/>
  <c r="E1235" i="14"/>
  <c r="E1236" i="14"/>
  <c r="E1237" i="14"/>
  <c r="E1238" i="14"/>
  <c r="E1239" i="14"/>
  <c r="E1240" i="14"/>
  <c r="E1241" i="14"/>
  <c r="E1242" i="14"/>
  <c r="E1243" i="14"/>
  <c r="E1244" i="14"/>
  <c r="E1245" i="14"/>
  <c r="E1246" i="14"/>
  <c r="E1247" i="14"/>
  <c r="E1248" i="14"/>
  <c r="E1249" i="14"/>
  <c r="E1250" i="14"/>
  <c r="E1251" i="14"/>
  <c r="E1252" i="14"/>
  <c r="E1253" i="14"/>
  <c r="E1254" i="14"/>
  <c r="E1255" i="14"/>
  <c r="E1256" i="14"/>
  <c r="E1257" i="14"/>
  <c r="E1258" i="14"/>
  <c r="E1259" i="14"/>
  <c r="E1260" i="14"/>
  <c r="E1261" i="14"/>
  <c r="E1262" i="14"/>
  <c r="E1263" i="14"/>
  <c r="E1264" i="14"/>
  <c r="E1265" i="14"/>
  <c r="E1266" i="14"/>
  <c r="E1267" i="14"/>
  <c r="E1268" i="14"/>
  <c r="E1269" i="14"/>
  <c r="E1270" i="14"/>
  <c r="E1271" i="14"/>
  <c r="E1272" i="14"/>
  <c r="E1273" i="14"/>
  <c r="E1274" i="14"/>
  <c r="E1275" i="14"/>
  <c r="E1276" i="14"/>
  <c r="E1277" i="14"/>
  <c r="E1278" i="14"/>
  <c r="E1279" i="14"/>
  <c r="E1280" i="14"/>
  <c r="E1281" i="14"/>
  <c r="E1282" i="14"/>
  <c r="E1283" i="14"/>
  <c r="E1284" i="14"/>
  <c r="E1285" i="14"/>
  <c r="E1286" i="14"/>
  <c r="E1287" i="14"/>
  <c r="E1288" i="14"/>
  <c r="E1289" i="14"/>
  <c r="E1290" i="14"/>
  <c r="E1291" i="14"/>
  <c r="E1292" i="14"/>
  <c r="E1293" i="14"/>
  <c r="E1294" i="14"/>
  <c r="E1295" i="14"/>
  <c r="E1296" i="14"/>
  <c r="E1297" i="14"/>
  <c r="E1298" i="14"/>
  <c r="E1299" i="14"/>
  <c r="E1300" i="14"/>
  <c r="E1301" i="14"/>
  <c r="E1302" i="14"/>
  <c r="E1303" i="14"/>
  <c r="E1304" i="14"/>
  <c r="E1305" i="14"/>
  <c r="E1306" i="14"/>
  <c r="E1307" i="14"/>
  <c r="E1308" i="14"/>
  <c r="E1309" i="14"/>
  <c r="E1310" i="14"/>
  <c r="E1311" i="14"/>
  <c r="E1312" i="14"/>
  <c r="E1313" i="14"/>
  <c r="E1314" i="14"/>
  <c r="E1315" i="14"/>
  <c r="E1316" i="14"/>
  <c r="E1317" i="14"/>
  <c r="E1318" i="14"/>
  <c r="E1319" i="14"/>
  <c r="E1320" i="14"/>
  <c r="E1321" i="14"/>
  <c r="E1322" i="14"/>
  <c r="E1323" i="14"/>
  <c r="E1324" i="14"/>
  <c r="E1325" i="14"/>
  <c r="E1326" i="14"/>
  <c r="E1327" i="14"/>
  <c r="E1328" i="14"/>
  <c r="E1329" i="14"/>
  <c r="E1330" i="14"/>
  <c r="E1331" i="14"/>
  <c r="E1332" i="14"/>
  <c r="E1333" i="14"/>
  <c r="E1334" i="14"/>
  <c r="E1335" i="14"/>
  <c r="E1336" i="14"/>
  <c r="E1337" i="14"/>
  <c r="E1338" i="14"/>
  <c r="E1339" i="14"/>
  <c r="E1340" i="14"/>
  <c r="E1341" i="14"/>
  <c r="E1342" i="14"/>
  <c r="E1343" i="14"/>
  <c r="E1344" i="14"/>
  <c r="E1345" i="14"/>
  <c r="E1346" i="14"/>
  <c r="E1347" i="14"/>
  <c r="E1348" i="14"/>
  <c r="E1349" i="14"/>
  <c r="E1350" i="14"/>
  <c r="E1351" i="14"/>
  <c r="E1352" i="14"/>
  <c r="E1353" i="14"/>
  <c r="E1354" i="14"/>
  <c r="E1355" i="14"/>
  <c r="E1356" i="14"/>
  <c r="E1357" i="14"/>
  <c r="E1358" i="14"/>
  <c r="E1359" i="14"/>
  <c r="E1360" i="14"/>
  <c r="E1361" i="14"/>
  <c r="E1362" i="14"/>
  <c r="E1363" i="14"/>
  <c r="E1364" i="14"/>
  <c r="E1365" i="14"/>
  <c r="E1366" i="14"/>
  <c r="E1367" i="14"/>
  <c r="E1368" i="14"/>
  <c r="E1369" i="14"/>
  <c r="E1370" i="14"/>
  <c r="E1371" i="14"/>
  <c r="E1372" i="14"/>
  <c r="E1373" i="14"/>
  <c r="E1374" i="14"/>
  <c r="E1375" i="14"/>
  <c r="E1376" i="14"/>
  <c r="E1377" i="14"/>
  <c r="E1378" i="14"/>
  <c r="E1379" i="14"/>
  <c r="E1380" i="14"/>
  <c r="E1381" i="14"/>
  <c r="E1382" i="14"/>
  <c r="E1383" i="14"/>
  <c r="E1384" i="14"/>
  <c r="E1385" i="14"/>
  <c r="E1386" i="14"/>
  <c r="E1387" i="14"/>
  <c r="E1388" i="14"/>
  <c r="E1389" i="14"/>
  <c r="E1390" i="14"/>
  <c r="E1391" i="14"/>
  <c r="E1392" i="14"/>
  <c r="E1393" i="14"/>
  <c r="E1394" i="14"/>
  <c r="E1395" i="14"/>
  <c r="E1396" i="14"/>
  <c r="E1397" i="14"/>
  <c r="E1398" i="14"/>
  <c r="E1399" i="14"/>
  <c r="E1400" i="14"/>
  <c r="E1401" i="14"/>
  <c r="E1402" i="14"/>
  <c r="E1403" i="14"/>
  <c r="E1404" i="14"/>
  <c r="E1405" i="14"/>
  <c r="E1406" i="14"/>
  <c r="E1407" i="14"/>
  <c r="E1408" i="14"/>
  <c r="E1409" i="14"/>
  <c r="E1410" i="14"/>
  <c r="E1411" i="14"/>
  <c r="E1412" i="14"/>
  <c r="E1413" i="14"/>
  <c r="E1414" i="14"/>
  <c r="E1415" i="14"/>
  <c r="E1416" i="14"/>
  <c r="E1417" i="14"/>
  <c r="E1418" i="14"/>
  <c r="E1419" i="14"/>
  <c r="E1420" i="14"/>
  <c r="E1421" i="14"/>
  <c r="E1422" i="14"/>
  <c r="E1423" i="14"/>
  <c r="E1424" i="14"/>
  <c r="E1425" i="14"/>
  <c r="E1426" i="14"/>
  <c r="E1427" i="14"/>
  <c r="E1428" i="14"/>
  <c r="E1429" i="14"/>
  <c r="E1430" i="14"/>
  <c r="E1431" i="14"/>
  <c r="E1432" i="14"/>
  <c r="E1433" i="14"/>
  <c r="E1434" i="14"/>
  <c r="E1435" i="14"/>
  <c r="E1436" i="14"/>
  <c r="E1437" i="14"/>
  <c r="E1438" i="14"/>
  <c r="E1439" i="14"/>
  <c r="E1440" i="14"/>
  <c r="E1441" i="14"/>
  <c r="E1442" i="14"/>
  <c r="E1443" i="14"/>
  <c r="E1444" i="14"/>
  <c r="E1445" i="14"/>
  <c r="E1446" i="14"/>
  <c r="E1447" i="14"/>
  <c r="E1448" i="14"/>
  <c r="E1449" i="14"/>
  <c r="E1450" i="14"/>
  <c r="E1451" i="14"/>
  <c r="E1452" i="14"/>
  <c r="E1453" i="14"/>
  <c r="E1454" i="14"/>
  <c r="E1455" i="14"/>
  <c r="E1456" i="14"/>
  <c r="E1457" i="14"/>
  <c r="E1458" i="14"/>
  <c r="E1459" i="14"/>
  <c r="E1460" i="14"/>
  <c r="E1461" i="14"/>
  <c r="E1462" i="14"/>
  <c r="E1463" i="14"/>
  <c r="E1464" i="14"/>
  <c r="E1465" i="14"/>
  <c r="E1466" i="14"/>
  <c r="E1467" i="14"/>
  <c r="E1468" i="14"/>
  <c r="E1469" i="14"/>
  <c r="E1470" i="14"/>
  <c r="E1471" i="14"/>
  <c r="E1472" i="14"/>
  <c r="E1473" i="14"/>
  <c r="E1474" i="14"/>
  <c r="E1475" i="14"/>
  <c r="E1476" i="14"/>
  <c r="E1477" i="14"/>
  <c r="E1478" i="14"/>
  <c r="E1479" i="14"/>
  <c r="E1480" i="14"/>
  <c r="E1481" i="14"/>
  <c r="E1482" i="14"/>
  <c r="E1483" i="14"/>
  <c r="E1484" i="14"/>
  <c r="E1485" i="14"/>
  <c r="E1486" i="14"/>
  <c r="E1487" i="14"/>
  <c r="E1488" i="14"/>
  <c r="E1489" i="14"/>
  <c r="E1490" i="14"/>
  <c r="E1491" i="14"/>
  <c r="E1492" i="14"/>
  <c r="E1493" i="14"/>
  <c r="E1494" i="14"/>
  <c r="E1495" i="14"/>
  <c r="E1496" i="14"/>
  <c r="E1497" i="14"/>
  <c r="E1498" i="14"/>
  <c r="E1499" i="14"/>
  <c r="E1500" i="14"/>
  <c r="E1501" i="14"/>
  <c r="E1502" i="14"/>
  <c r="E1503" i="14"/>
  <c r="E1504" i="14"/>
  <c r="E1505" i="14"/>
  <c r="E1506" i="14"/>
  <c r="E1507" i="14"/>
  <c r="E1508" i="14"/>
  <c r="E1509" i="14"/>
  <c r="E1510" i="14"/>
  <c r="E1511" i="14"/>
  <c r="E1512" i="14"/>
  <c r="E1513" i="14"/>
  <c r="E1514" i="14"/>
  <c r="E1515" i="14"/>
  <c r="E1516" i="14"/>
  <c r="E1517" i="14"/>
  <c r="E1518" i="14"/>
  <c r="E1519" i="14"/>
  <c r="E1520" i="14"/>
  <c r="E1521" i="14"/>
  <c r="E1522" i="14"/>
  <c r="E1523" i="14"/>
  <c r="E1524" i="14"/>
  <c r="E1525" i="14"/>
  <c r="E1526" i="14"/>
  <c r="E1527" i="14"/>
  <c r="E1528" i="14"/>
  <c r="E1529" i="14"/>
  <c r="E1530" i="14"/>
  <c r="E1531" i="14"/>
  <c r="E1532" i="14"/>
  <c r="E1533" i="14"/>
  <c r="E1534" i="14"/>
  <c r="E1535" i="14"/>
  <c r="E1536" i="14"/>
  <c r="E1537" i="14"/>
  <c r="E1538" i="14"/>
  <c r="E1539" i="14"/>
  <c r="E1540" i="14"/>
  <c r="E1541" i="14"/>
  <c r="E1542" i="14"/>
  <c r="E1543" i="14"/>
  <c r="E1544" i="14"/>
  <c r="E1545" i="14"/>
  <c r="E1546" i="14"/>
  <c r="E1547" i="14"/>
  <c r="E1548" i="14"/>
  <c r="E1549" i="14"/>
  <c r="E1550" i="14"/>
  <c r="E1551" i="14"/>
  <c r="E1552" i="14"/>
  <c r="E1553" i="14"/>
  <c r="E1554" i="14"/>
  <c r="E1555" i="14"/>
  <c r="E1556" i="14"/>
  <c r="E1557" i="14"/>
  <c r="E1558" i="14"/>
  <c r="E1559" i="14"/>
  <c r="E1560" i="14"/>
  <c r="E1561" i="14"/>
  <c r="E1562" i="14"/>
  <c r="E1563" i="14"/>
  <c r="E1564" i="14"/>
  <c r="E1565" i="14"/>
  <c r="E1566" i="14"/>
  <c r="E1567" i="14"/>
  <c r="E1568" i="14"/>
  <c r="E1569" i="14"/>
  <c r="E1570" i="14"/>
  <c r="E1571" i="14"/>
  <c r="E1572" i="14"/>
  <c r="E1573" i="14"/>
  <c r="E1574" i="14"/>
  <c r="E1575" i="14"/>
  <c r="E1576" i="14"/>
  <c r="E1577" i="14"/>
  <c r="E1578" i="14"/>
  <c r="E1579" i="14"/>
  <c r="E1580" i="14"/>
  <c r="E1581" i="14"/>
  <c r="E1582" i="14"/>
  <c r="E1583" i="14"/>
  <c r="E1584" i="14"/>
  <c r="E1585" i="14"/>
  <c r="E1586" i="14"/>
  <c r="E1587" i="14"/>
  <c r="E1588" i="14"/>
  <c r="E1589" i="14"/>
  <c r="E1590" i="14"/>
  <c r="E1591" i="14"/>
  <c r="E1592" i="14"/>
  <c r="E1593" i="14"/>
  <c r="E1594" i="14"/>
  <c r="E1595" i="14"/>
  <c r="E1596" i="14"/>
  <c r="E1597" i="14"/>
  <c r="E1598" i="14"/>
  <c r="E1599" i="14"/>
  <c r="E1600" i="14"/>
  <c r="E1601" i="14"/>
  <c r="E1602" i="14"/>
  <c r="E1603" i="14"/>
  <c r="E1604" i="14"/>
  <c r="E1605" i="14"/>
  <c r="E1606" i="14"/>
  <c r="E1607" i="14"/>
  <c r="E1608" i="14"/>
  <c r="E1609" i="14"/>
  <c r="E1610" i="14"/>
  <c r="E1611" i="14"/>
  <c r="E1612" i="14"/>
  <c r="E1613" i="14"/>
  <c r="E1614" i="14"/>
  <c r="E1615" i="14"/>
  <c r="E1616" i="14"/>
  <c r="E1617" i="14"/>
  <c r="E1618" i="14"/>
  <c r="E1619" i="14"/>
  <c r="E1620" i="14"/>
  <c r="E1621" i="14"/>
  <c r="E1622" i="14"/>
  <c r="E1623" i="14"/>
  <c r="E1624" i="14"/>
  <c r="E1625" i="14"/>
  <c r="E1626" i="14"/>
  <c r="E1627" i="14"/>
  <c r="E1628" i="14"/>
  <c r="E1629" i="14"/>
  <c r="E1630" i="14"/>
  <c r="E1631" i="14"/>
  <c r="E1632" i="14"/>
  <c r="E1633" i="14"/>
  <c r="E1634" i="14"/>
  <c r="E1635" i="14"/>
  <c r="E1636" i="14"/>
  <c r="E1637" i="14"/>
  <c r="E1638" i="14"/>
  <c r="E1639" i="14"/>
  <c r="E1640" i="14"/>
  <c r="E1641" i="14"/>
  <c r="E1642" i="14"/>
  <c r="E1643" i="14"/>
  <c r="E1644" i="14"/>
  <c r="E1645" i="14"/>
  <c r="E1646" i="14"/>
  <c r="E1647" i="14"/>
  <c r="E1648" i="14"/>
  <c r="E1649" i="14"/>
  <c r="E1650" i="14"/>
  <c r="E1651" i="14"/>
  <c r="E1652" i="14"/>
  <c r="E1653" i="14"/>
  <c r="E1654" i="14"/>
  <c r="E1655" i="14"/>
  <c r="E1656" i="14"/>
  <c r="E1657" i="14"/>
  <c r="E1658" i="14"/>
  <c r="E1659" i="14"/>
  <c r="E1660" i="14"/>
  <c r="E1661" i="14"/>
  <c r="E1662" i="14"/>
  <c r="E1663" i="14"/>
  <c r="E1664" i="14"/>
  <c r="E1665" i="14"/>
  <c r="E1666" i="14"/>
  <c r="E1667" i="14"/>
  <c r="E1668" i="14"/>
  <c r="E1669" i="14"/>
  <c r="E1670" i="14"/>
  <c r="E1671" i="14"/>
  <c r="E1672" i="14"/>
  <c r="E1673" i="14"/>
  <c r="E1674" i="14"/>
  <c r="E1675" i="14"/>
  <c r="E1676" i="14"/>
  <c r="E1677" i="14"/>
  <c r="E1678" i="14"/>
  <c r="E1679" i="14"/>
  <c r="E1680" i="14"/>
  <c r="E1681" i="14"/>
  <c r="E1682" i="14"/>
  <c r="E1683" i="14"/>
  <c r="E1684" i="14"/>
  <c r="E1685" i="14"/>
  <c r="E1686" i="14"/>
  <c r="E1687" i="14"/>
  <c r="E1688" i="14"/>
  <c r="E1689" i="14"/>
  <c r="E1690" i="14"/>
  <c r="E1691" i="14"/>
  <c r="E1692" i="14"/>
  <c r="E1693" i="14"/>
  <c r="E1694" i="14"/>
  <c r="E1695" i="14"/>
  <c r="E1696" i="14"/>
  <c r="E1697" i="14"/>
  <c r="E1698" i="14"/>
  <c r="E1699" i="14"/>
  <c r="E1700" i="14"/>
  <c r="E1701" i="14"/>
  <c r="E1702" i="14"/>
  <c r="E1703" i="14"/>
  <c r="E1704" i="14"/>
  <c r="E1705" i="14"/>
  <c r="E1706" i="14"/>
  <c r="E1707" i="14"/>
  <c r="E1708" i="14"/>
  <c r="E1709" i="14"/>
  <c r="E1710" i="14"/>
  <c r="E1711" i="14"/>
  <c r="E1712" i="14"/>
  <c r="E1713" i="14"/>
  <c r="E1714" i="14"/>
  <c r="E1715" i="14"/>
  <c r="E1716" i="14"/>
  <c r="E1717" i="14"/>
  <c r="E1718" i="14"/>
  <c r="E1719" i="14"/>
  <c r="E1720" i="14"/>
  <c r="E1721" i="14"/>
  <c r="E1722" i="14"/>
  <c r="E1723" i="14"/>
  <c r="E1724" i="14"/>
  <c r="E1725" i="14"/>
  <c r="E1726" i="14"/>
  <c r="E1727" i="14"/>
  <c r="E1728" i="14"/>
  <c r="E1729" i="14"/>
  <c r="E1730" i="14"/>
  <c r="E1731" i="14"/>
  <c r="E1732" i="14"/>
  <c r="E1733" i="14"/>
  <c r="E1734" i="14"/>
  <c r="E1735" i="14"/>
  <c r="E1736" i="14"/>
  <c r="E1737" i="14"/>
  <c r="E1738" i="14"/>
  <c r="E1739" i="14"/>
  <c r="E1740" i="14"/>
  <c r="E1741" i="14"/>
  <c r="E1742" i="14"/>
  <c r="E1743" i="14"/>
  <c r="E1744" i="14"/>
  <c r="E1745" i="14"/>
  <c r="E1746" i="14"/>
  <c r="E1747" i="14"/>
  <c r="E1748" i="14"/>
  <c r="E1749" i="14"/>
  <c r="E1750" i="14"/>
  <c r="E1751" i="14"/>
  <c r="E1752" i="14"/>
  <c r="E1753" i="14"/>
  <c r="E1754" i="14"/>
  <c r="E1755" i="14"/>
  <c r="E1756" i="14"/>
  <c r="E1757" i="14"/>
  <c r="E1758" i="14"/>
  <c r="E1759" i="14"/>
  <c r="E1760" i="14"/>
  <c r="E1761" i="14"/>
  <c r="E1762" i="14"/>
  <c r="E1763" i="14"/>
  <c r="E1764" i="14"/>
  <c r="E1765" i="14"/>
  <c r="E1766" i="14"/>
  <c r="E1767" i="14"/>
  <c r="E1768" i="14"/>
  <c r="E1769" i="14"/>
  <c r="E1770" i="14"/>
  <c r="E1771" i="14"/>
  <c r="E1772" i="14"/>
  <c r="E1773" i="14"/>
  <c r="E1774" i="14"/>
  <c r="E1775" i="14"/>
  <c r="E1776" i="14"/>
  <c r="E1777" i="14"/>
  <c r="E1778" i="14"/>
  <c r="E1779" i="14"/>
  <c r="E1780" i="14"/>
  <c r="E1781" i="14"/>
  <c r="E1782" i="14"/>
  <c r="E1783" i="14"/>
  <c r="E1784" i="14"/>
  <c r="E1785" i="14"/>
  <c r="E1786" i="14"/>
  <c r="E1787" i="14"/>
  <c r="E1788" i="14"/>
  <c r="E1789" i="14"/>
  <c r="E1790" i="14"/>
  <c r="E1791" i="14"/>
  <c r="E1792" i="14"/>
  <c r="E1793" i="14"/>
  <c r="E1794" i="14"/>
  <c r="E1795" i="14"/>
  <c r="E1796" i="14"/>
  <c r="E1797" i="14"/>
  <c r="E1798" i="14"/>
  <c r="E1799" i="14"/>
  <c r="E1800" i="14"/>
  <c r="E1801" i="14"/>
  <c r="E1802" i="14"/>
  <c r="E1803" i="14"/>
  <c r="E1804" i="14"/>
  <c r="E1805" i="14"/>
  <c r="E1806" i="14"/>
  <c r="E1807" i="14"/>
  <c r="E1808" i="14"/>
  <c r="E1809" i="14"/>
  <c r="E1810" i="14"/>
  <c r="E1811" i="14"/>
  <c r="E1812" i="14"/>
  <c r="E1813" i="14"/>
  <c r="E1814" i="14"/>
  <c r="E1815" i="14"/>
  <c r="E1816" i="14"/>
  <c r="E1817" i="14"/>
  <c r="E1818" i="14"/>
  <c r="E1819" i="14"/>
  <c r="E1820" i="14"/>
  <c r="E1821" i="14"/>
  <c r="E1822" i="14"/>
  <c r="E1823" i="14"/>
  <c r="E1824" i="14"/>
  <c r="E1825" i="14"/>
  <c r="E1826" i="14"/>
  <c r="E1827" i="14"/>
  <c r="E1828" i="14"/>
  <c r="E1829" i="14"/>
  <c r="E1830" i="14"/>
  <c r="E1831" i="14"/>
  <c r="E1832" i="14"/>
  <c r="E1833" i="14"/>
  <c r="E1834" i="14"/>
  <c r="E1835" i="14"/>
  <c r="E1836" i="14"/>
  <c r="E1837" i="14"/>
  <c r="E1838" i="14"/>
  <c r="E1839" i="14"/>
  <c r="E1840" i="14"/>
  <c r="E1841" i="14"/>
  <c r="E1842" i="14"/>
  <c r="E1843" i="14"/>
  <c r="E1844" i="14"/>
  <c r="E1845" i="14"/>
  <c r="E1846" i="14"/>
  <c r="E1847" i="14"/>
  <c r="E1848" i="14"/>
  <c r="E1849" i="14"/>
  <c r="E1850" i="14"/>
  <c r="E1851" i="14"/>
  <c r="E1852" i="14"/>
  <c r="E1853" i="14"/>
  <c r="E1854" i="14"/>
  <c r="E1855" i="14"/>
  <c r="E1856" i="14"/>
  <c r="E1857" i="14"/>
  <c r="E1858" i="14"/>
  <c r="E1859" i="14"/>
  <c r="E1860" i="14"/>
  <c r="E1861" i="14"/>
  <c r="E1862" i="14"/>
  <c r="E1863" i="14"/>
  <c r="E1864" i="14"/>
  <c r="E1865" i="14"/>
  <c r="E1866" i="14"/>
  <c r="E1867" i="14"/>
  <c r="E1868" i="14"/>
  <c r="E1869" i="14"/>
  <c r="E1870" i="14"/>
  <c r="E1871" i="14"/>
  <c r="E1872" i="14"/>
  <c r="E1873" i="14"/>
  <c r="E1874" i="14"/>
  <c r="E1875" i="14"/>
  <c r="E1876" i="14"/>
  <c r="E1877" i="14"/>
  <c r="E1878" i="14"/>
  <c r="E1879" i="14"/>
  <c r="E1880" i="14"/>
  <c r="E1881" i="14"/>
  <c r="E1882" i="14"/>
  <c r="E1883" i="14"/>
  <c r="E1884" i="14"/>
  <c r="E1885" i="14"/>
  <c r="E1886" i="14"/>
  <c r="E1887" i="14"/>
  <c r="E1888" i="14"/>
  <c r="E1889" i="14"/>
  <c r="E1890" i="14"/>
  <c r="E1891" i="14"/>
  <c r="E1892" i="14"/>
  <c r="E1893" i="14"/>
  <c r="E1894" i="14"/>
  <c r="E1895" i="14"/>
  <c r="E1896" i="14"/>
  <c r="E1897" i="14"/>
  <c r="E1898" i="14"/>
  <c r="E1899" i="14"/>
  <c r="E1900" i="14"/>
  <c r="E1901" i="14"/>
  <c r="E1902" i="14"/>
  <c r="E1903" i="14"/>
  <c r="E1904" i="14"/>
  <c r="E1905" i="14"/>
  <c r="E1906" i="14"/>
  <c r="E1907" i="14"/>
  <c r="E1908" i="14"/>
  <c r="E1909" i="14"/>
  <c r="E1910" i="14"/>
  <c r="E1911" i="14"/>
  <c r="E1912" i="14"/>
  <c r="E1913" i="14"/>
  <c r="E1914" i="14"/>
  <c r="E1915" i="14"/>
  <c r="E1916" i="14"/>
  <c r="E1917" i="14"/>
  <c r="E1918" i="14"/>
  <c r="E1919" i="14"/>
  <c r="E1920" i="14"/>
  <c r="E1921" i="14"/>
  <c r="E1922" i="14"/>
  <c r="E1923" i="14"/>
  <c r="E1924" i="14"/>
  <c r="E1925" i="14"/>
  <c r="E1926" i="14"/>
  <c r="E1927" i="14"/>
  <c r="E1928" i="14"/>
  <c r="E1929" i="14"/>
  <c r="E1930" i="14"/>
  <c r="E1931" i="14"/>
  <c r="E1932" i="14"/>
  <c r="E1933" i="14"/>
  <c r="E1934" i="14"/>
  <c r="E1935" i="14"/>
  <c r="E1936" i="14"/>
  <c r="E1937" i="14"/>
  <c r="E1938" i="14"/>
  <c r="E1939" i="14"/>
  <c r="E1940" i="14"/>
  <c r="E1941" i="14"/>
  <c r="E1942" i="14"/>
  <c r="E1943" i="14"/>
  <c r="E1944" i="14"/>
  <c r="E1945" i="14"/>
  <c r="E1946" i="14"/>
  <c r="E1947" i="14"/>
  <c r="E1948" i="14"/>
  <c r="E1949" i="14"/>
  <c r="E1950" i="14"/>
  <c r="E1951" i="14"/>
  <c r="E1952" i="14"/>
  <c r="E1953" i="14"/>
  <c r="E1954" i="14"/>
  <c r="E1955" i="14"/>
  <c r="E1956" i="14"/>
  <c r="E1957" i="14"/>
  <c r="E1958" i="14"/>
  <c r="E1959" i="14"/>
  <c r="E1960" i="14"/>
  <c r="E1961" i="14"/>
  <c r="E1962" i="14"/>
  <c r="E1963" i="14"/>
  <c r="E1964" i="14"/>
  <c r="E1965" i="14"/>
  <c r="E1966" i="14"/>
  <c r="E1967" i="14"/>
  <c r="E1968" i="14"/>
  <c r="E1969" i="14"/>
  <c r="E1970" i="14"/>
  <c r="E1971" i="14"/>
  <c r="E1972" i="14"/>
  <c r="E1973" i="14"/>
  <c r="E1974" i="14"/>
  <c r="E1975" i="14"/>
  <c r="E1976" i="14"/>
  <c r="E1977" i="14"/>
  <c r="E1978" i="14"/>
  <c r="E1979" i="14"/>
  <c r="E1980" i="14"/>
  <c r="E1981" i="14"/>
  <c r="E1982" i="14"/>
  <c r="E1983" i="14"/>
  <c r="E1984" i="14"/>
  <c r="E1985" i="14"/>
  <c r="E1986" i="14"/>
  <c r="E1987" i="14"/>
  <c r="E1988" i="14"/>
  <c r="E1989" i="14"/>
  <c r="E1990" i="14"/>
  <c r="E1991" i="14"/>
  <c r="E1992" i="14"/>
  <c r="E1993" i="14"/>
  <c r="E1994" i="14"/>
  <c r="E1995" i="14"/>
  <c r="E1996" i="14"/>
  <c r="E1997" i="14"/>
  <c r="E1998" i="14"/>
  <c r="E1999" i="14"/>
  <c r="E2000" i="14"/>
  <c r="E2001" i="14"/>
  <c r="E2002" i="14"/>
  <c r="E2003" i="14"/>
  <c r="E2004" i="14"/>
  <c r="E2005" i="14"/>
  <c r="E2006" i="14"/>
  <c r="E2007" i="14"/>
  <c r="E2008" i="14"/>
  <c r="E2009" i="14"/>
  <c r="E2010" i="14"/>
  <c r="E2011" i="14"/>
  <c r="E2012" i="14"/>
  <c r="E2013" i="14"/>
  <c r="E2014" i="14"/>
  <c r="E2015" i="14"/>
  <c r="E2016" i="14"/>
  <c r="E2017" i="14"/>
  <c r="E2018" i="14"/>
  <c r="E2019" i="14"/>
  <c r="E2020" i="14"/>
  <c r="E2021" i="14"/>
  <c r="E2022" i="14"/>
  <c r="E2023" i="14"/>
  <c r="E2024" i="14"/>
  <c r="E2025" i="14"/>
  <c r="E2026" i="14"/>
  <c r="E2027" i="14"/>
  <c r="E2028" i="14"/>
  <c r="E2029" i="14"/>
  <c r="E2030" i="14"/>
  <c r="E2031" i="14"/>
  <c r="E2032" i="14"/>
  <c r="E2033" i="14"/>
  <c r="E2034" i="14"/>
  <c r="E2035" i="14"/>
  <c r="E2036" i="14"/>
  <c r="E2037" i="14"/>
  <c r="E2038" i="14"/>
  <c r="E2039" i="14"/>
  <c r="E2040" i="14"/>
  <c r="E2041" i="14"/>
  <c r="E2042" i="14"/>
  <c r="E2043" i="14"/>
  <c r="E2044" i="14"/>
  <c r="E2045" i="14"/>
  <c r="E2046" i="14"/>
  <c r="E2047" i="14"/>
  <c r="E2048" i="14"/>
  <c r="E2049" i="14"/>
  <c r="E2050" i="14"/>
  <c r="E2051" i="14"/>
  <c r="E2052" i="14"/>
  <c r="E2053" i="14"/>
  <c r="E2054" i="14"/>
  <c r="E2055" i="14"/>
  <c r="E2056" i="14"/>
  <c r="E2057" i="14"/>
  <c r="E2058" i="14"/>
  <c r="E2059" i="14"/>
  <c r="E2060" i="14"/>
  <c r="E2061" i="14"/>
  <c r="E2062" i="14"/>
  <c r="E2063" i="14"/>
  <c r="E2064" i="14"/>
  <c r="E2065" i="14"/>
  <c r="E2066" i="14"/>
  <c r="E2067" i="14"/>
  <c r="E2068" i="14"/>
  <c r="E2069" i="14"/>
  <c r="E2070" i="14"/>
  <c r="E2071" i="14"/>
  <c r="E2072" i="14"/>
  <c r="E2073" i="14"/>
  <c r="E2074" i="14"/>
  <c r="E2075" i="14"/>
  <c r="E2076" i="14"/>
  <c r="E2077" i="14"/>
  <c r="E2078" i="14"/>
  <c r="E2079" i="14"/>
  <c r="E2080" i="14"/>
  <c r="E2081" i="14"/>
  <c r="E2082" i="14"/>
  <c r="E2083" i="14"/>
  <c r="E2084" i="14"/>
  <c r="E2085" i="14"/>
  <c r="E2086" i="14"/>
  <c r="E2087" i="14"/>
  <c r="E2088" i="14"/>
  <c r="E2089" i="14"/>
  <c r="E2090" i="14"/>
  <c r="E2091" i="14"/>
  <c r="E2092" i="14"/>
  <c r="E2093" i="14"/>
  <c r="E2094" i="14"/>
  <c r="E2095" i="14"/>
  <c r="E2096" i="14"/>
  <c r="E2097" i="14"/>
  <c r="E2098" i="14"/>
  <c r="E2099" i="14"/>
  <c r="E2100" i="14"/>
  <c r="E2101" i="14"/>
  <c r="E2102" i="14"/>
  <c r="E2103" i="14"/>
  <c r="E2104" i="14"/>
  <c r="E2105" i="14"/>
  <c r="E2106" i="14"/>
  <c r="E2107" i="14"/>
  <c r="E2108" i="14"/>
  <c r="E2109" i="14"/>
  <c r="E2110" i="14"/>
  <c r="E2111" i="14"/>
  <c r="E2112" i="14"/>
  <c r="E2113" i="14"/>
  <c r="E2114" i="14"/>
  <c r="E2115" i="14"/>
  <c r="E2116" i="14"/>
  <c r="E2117" i="14"/>
  <c r="E2118" i="14"/>
  <c r="E2119" i="14"/>
  <c r="E2120" i="14"/>
  <c r="E2121" i="14"/>
  <c r="E2122" i="14"/>
  <c r="E2123" i="14"/>
  <c r="E2124" i="14"/>
  <c r="E2125" i="14"/>
  <c r="E2126" i="14"/>
  <c r="E2127" i="14"/>
  <c r="E2128" i="14"/>
  <c r="E2129" i="14"/>
  <c r="E2130" i="14"/>
  <c r="E2131" i="14"/>
  <c r="E2132" i="14"/>
  <c r="E2133" i="14"/>
  <c r="E2134" i="14"/>
  <c r="E2135" i="14"/>
  <c r="E2136" i="14"/>
  <c r="E2137" i="14"/>
  <c r="E2138" i="14"/>
  <c r="E2139" i="14"/>
  <c r="E2140" i="14"/>
  <c r="E2141" i="14"/>
  <c r="E2142" i="14"/>
  <c r="E2143" i="14"/>
  <c r="E2144" i="14"/>
  <c r="E2145" i="14"/>
  <c r="E2146" i="14"/>
  <c r="E2147" i="14"/>
  <c r="E2148" i="14"/>
  <c r="E2149" i="14"/>
  <c r="E2150" i="14"/>
  <c r="E2151" i="14"/>
  <c r="E2152" i="14"/>
  <c r="E2153" i="14"/>
  <c r="E2154" i="14"/>
  <c r="E2155" i="14"/>
  <c r="E2156" i="14"/>
  <c r="E2157" i="14"/>
  <c r="E2158" i="14"/>
  <c r="E2159" i="14"/>
  <c r="E2160" i="14"/>
  <c r="E2161" i="14"/>
  <c r="E2162" i="14"/>
  <c r="E2163" i="14"/>
  <c r="E2164" i="14"/>
  <c r="E2165" i="14"/>
  <c r="E2166" i="14"/>
  <c r="E2167" i="14"/>
  <c r="E2168" i="14"/>
  <c r="E2169" i="14"/>
  <c r="E2170" i="14"/>
  <c r="E2171" i="14"/>
  <c r="E2172" i="14"/>
  <c r="E2173" i="14"/>
  <c r="E2174" i="14"/>
  <c r="E2175" i="14"/>
  <c r="E2176" i="14"/>
  <c r="E2177" i="14"/>
  <c r="E2178" i="14"/>
  <c r="E2179" i="14"/>
  <c r="E2180" i="14"/>
  <c r="E2181" i="14"/>
  <c r="E2182" i="14"/>
  <c r="E2183" i="14"/>
  <c r="E2184" i="14"/>
  <c r="E2185" i="14"/>
  <c r="E2186" i="14"/>
  <c r="E2187" i="14"/>
  <c r="E2188" i="14"/>
  <c r="E2189" i="14"/>
  <c r="E2190" i="14"/>
  <c r="E2191" i="14"/>
  <c r="E2192" i="14"/>
  <c r="E2193" i="14"/>
  <c r="E2194" i="14"/>
  <c r="E2195" i="14"/>
  <c r="E2196" i="14"/>
  <c r="E2197" i="14"/>
  <c r="E2198" i="14"/>
  <c r="E2199" i="14"/>
  <c r="E2200" i="14"/>
  <c r="E2201" i="14"/>
  <c r="E2202" i="14"/>
  <c r="E2203" i="14"/>
  <c r="E2204" i="14"/>
  <c r="E2205" i="14"/>
  <c r="E2206" i="14"/>
  <c r="E2207" i="14"/>
  <c r="E2208" i="14"/>
  <c r="E2209" i="14"/>
  <c r="E2210" i="14"/>
  <c r="E2211" i="14"/>
  <c r="E2212" i="14"/>
  <c r="E2213" i="14"/>
  <c r="E2214" i="14"/>
  <c r="E2215" i="14"/>
  <c r="E2216" i="14"/>
  <c r="E2217" i="14"/>
  <c r="E2218" i="14"/>
  <c r="E2219" i="14"/>
  <c r="E2220" i="14"/>
  <c r="E2221" i="14"/>
  <c r="E2222" i="14"/>
  <c r="E2223" i="14"/>
  <c r="E2224" i="14"/>
  <c r="E2225" i="14"/>
  <c r="E2226" i="14"/>
  <c r="E2227" i="14"/>
  <c r="E2228" i="14"/>
  <c r="E2229" i="14"/>
  <c r="E2230" i="14"/>
  <c r="E2231" i="14"/>
  <c r="E2232" i="14"/>
  <c r="E2233" i="14"/>
  <c r="E2234" i="14"/>
  <c r="E2235" i="14"/>
  <c r="E2236" i="14"/>
  <c r="E2237" i="14"/>
  <c r="E2238" i="14"/>
  <c r="E2239" i="14"/>
  <c r="E2240" i="14"/>
  <c r="E2241" i="14"/>
  <c r="E2242" i="14"/>
  <c r="E2243" i="14"/>
  <c r="E2244" i="14"/>
  <c r="E2245" i="14"/>
  <c r="E2246" i="14"/>
  <c r="E2247" i="14"/>
  <c r="E2248" i="14"/>
  <c r="E2249" i="14"/>
  <c r="E2250" i="14"/>
  <c r="E2251" i="14"/>
  <c r="E2252" i="14"/>
  <c r="E2253" i="14"/>
  <c r="E2254" i="14"/>
  <c r="E2255" i="14"/>
  <c r="E2256" i="14"/>
  <c r="E2257" i="14"/>
  <c r="E2258" i="14"/>
  <c r="E2259" i="14"/>
  <c r="E2260" i="14"/>
  <c r="E2261" i="14"/>
  <c r="E2262" i="14"/>
  <c r="E2263" i="14"/>
  <c r="E2264" i="14"/>
  <c r="E2265" i="14"/>
  <c r="E2266" i="14"/>
  <c r="E2267" i="14"/>
  <c r="E2268" i="14"/>
  <c r="E2269" i="14"/>
  <c r="E2270" i="14"/>
  <c r="E2271" i="14"/>
  <c r="E2272" i="14"/>
  <c r="E2273" i="14"/>
  <c r="E2274" i="14"/>
  <c r="E2275" i="14"/>
  <c r="E2276" i="14"/>
  <c r="E2277" i="14"/>
  <c r="E2278" i="14"/>
  <c r="E2279" i="14"/>
  <c r="E2280" i="14"/>
  <c r="E2281" i="14"/>
  <c r="E2282" i="14"/>
  <c r="E2283" i="14"/>
  <c r="E2284" i="14"/>
  <c r="E2285" i="14"/>
  <c r="E2286" i="14"/>
  <c r="E2287" i="14"/>
  <c r="E2288" i="14"/>
  <c r="E2289" i="14"/>
  <c r="E2290" i="14"/>
  <c r="E2291" i="14"/>
  <c r="E2292" i="14"/>
  <c r="E2293" i="14"/>
  <c r="E2294" i="14"/>
  <c r="E2295" i="14"/>
  <c r="E2296" i="14"/>
  <c r="E2297" i="14"/>
  <c r="E2298" i="14"/>
  <c r="E2299" i="14"/>
  <c r="E2300" i="14"/>
  <c r="E2301" i="14"/>
  <c r="E2302" i="14"/>
  <c r="E2303" i="14"/>
  <c r="E2304" i="14"/>
  <c r="E2305" i="14"/>
  <c r="E2306" i="14"/>
  <c r="E2307" i="14"/>
  <c r="E2308" i="14"/>
  <c r="E2309" i="14"/>
  <c r="E2310" i="14"/>
  <c r="E2311" i="14"/>
  <c r="E2312" i="14"/>
  <c r="E2313" i="14"/>
  <c r="E2314" i="14"/>
  <c r="E2315" i="14"/>
  <c r="E2316" i="14"/>
  <c r="E2317" i="14"/>
  <c r="E2318" i="14"/>
  <c r="E2319" i="14"/>
  <c r="E2320" i="14"/>
  <c r="E2321" i="14"/>
  <c r="E2322" i="14"/>
  <c r="E2323" i="14"/>
  <c r="E2324" i="14"/>
  <c r="E2325" i="14"/>
  <c r="E2326" i="14"/>
  <c r="E2327" i="14"/>
  <c r="E2328" i="14"/>
  <c r="E2329" i="14"/>
  <c r="E2330" i="14"/>
  <c r="E2331" i="14"/>
  <c r="E2332" i="14"/>
  <c r="E2333" i="14"/>
  <c r="E2334" i="14"/>
  <c r="E2335" i="14"/>
  <c r="E2336" i="14"/>
  <c r="E2337" i="14"/>
  <c r="E2338" i="14"/>
  <c r="E2339" i="14"/>
  <c r="E2340" i="14"/>
  <c r="E2341" i="14"/>
  <c r="E2342" i="14"/>
  <c r="E2343" i="14"/>
  <c r="E2344" i="14"/>
  <c r="E2345" i="14"/>
  <c r="E2346" i="14"/>
  <c r="E2347" i="14"/>
  <c r="E2348" i="14"/>
  <c r="E2349" i="14"/>
  <c r="E2350" i="14"/>
  <c r="E2351" i="14"/>
  <c r="E2352" i="14"/>
  <c r="E2353" i="14"/>
  <c r="E2354" i="14"/>
  <c r="E2355" i="14"/>
  <c r="E2356" i="14"/>
  <c r="E2357" i="14"/>
  <c r="E2358" i="14"/>
  <c r="E2359" i="14"/>
  <c r="E2360" i="14"/>
  <c r="E2361" i="14"/>
  <c r="E2362" i="14"/>
  <c r="E2363" i="14"/>
  <c r="E2364" i="14"/>
  <c r="E2365" i="14"/>
  <c r="E2366" i="14"/>
  <c r="E2367" i="14"/>
  <c r="E2368" i="14"/>
  <c r="E2369" i="14"/>
  <c r="E2370" i="14"/>
  <c r="E2371" i="14"/>
  <c r="E2372" i="14"/>
  <c r="E2373" i="14"/>
  <c r="E2374" i="14"/>
  <c r="E2375" i="14"/>
  <c r="E2376" i="14"/>
  <c r="E2377" i="14"/>
  <c r="E2378" i="14"/>
  <c r="E2379" i="14"/>
  <c r="E2380" i="14"/>
  <c r="E2381" i="14"/>
  <c r="E2382" i="14"/>
  <c r="E2383" i="14"/>
  <c r="E2384" i="14"/>
  <c r="E2385" i="14"/>
  <c r="E2386" i="14"/>
  <c r="E2387" i="14"/>
  <c r="E2388" i="14"/>
  <c r="E2389" i="14"/>
  <c r="E2390" i="14"/>
  <c r="E2391" i="14"/>
  <c r="E2392" i="14"/>
  <c r="E2393" i="14"/>
  <c r="E2394" i="14"/>
  <c r="E2395" i="14"/>
  <c r="E2396" i="14"/>
  <c r="E2397" i="14"/>
  <c r="E2398" i="14"/>
  <c r="E2399" i="14"/>
  <c r="E2400" i="14"/>
  <c r="E2401" i="14"/>
  <c r="E2402" i="14"/>
  <c r="E2403" i="14"/>
  <c r="E2404" i="14"/>
  <c r="E2405" i="14"/>
  <c r="E2406" i="14"/>
  <c r="E2407" i="14"/>
  <c r="E2408" i="14"/>
  <c r="E2409" i="14"/>
  <c r="E2410" i="14"/>
  <c r="E2411" i="14"/>
  <c r="E2412" i="14"/>
  <c r="E2413" i="14"/>
  <c r="E2414" i="14"/>
  <c r="E2415" i="14"/>
  <c r="E2416" i="14"/>
  <c r="E2417" i="14"/>
  <c r="E2418" i="14"/>
  <c r="E2419" i="14"/>
  <c r="E2420" i="14"/>
  <c r="E2421" i="14"/>
  <c r="E2422" i="14"/>
  <c r="E2423" i="14"/>
  <c r="E2424" i="14"/>
  <c r="E2425" i="14"/>
  <c r="E2426" i="14"/>
  <c r="E2427" i="14"/>
  <c r="E2428" i="14"/>
  <c r="E2429" i="14"/>
  <c r="E2430" i="14"/>
  <c r="E2431" i="14"/>
  <c r="E2432" i="14"/>
  <c r="E2433" i="14"/>
  <c r="E2434" i="14"/>
  <c r="E2435" i="14"/>
  <c r="E2436" i="14"/>
  <c r="E2437" i="14"/>
  <c r="E2438" i="14"/>
  <c r="E2439" i="14"/>
  <c r="E2440" i="14"/>
  <c r="E2441" i="14"/>
  <c r="E2442" i="14"/>
  <c r="E2443" i="14"/>
  <c r="E2444" i="14"/>
  <c r="E2445" i="14"/>
  <c r="E2446" i="14"/>
  <c r="E2447" i="14"/>
  <c r="E2448" i="14"/>
  <c r="E2449" i="14"/>
  <c r="E2450" i="14"/>
  <c r="E2451" i="14"/>
  <c r="E2452" i="14"/>
  <c r="E2453" i="14"/>
  <c r="E2454" i="14"/>
  <c r="E2455" i="14"/>
  <c r="E2456" i="14"/>
  <c r="E2457" i="14"/>
  <c r="E2458" i="14"/>
  <c r="E2459" i="14"/>
  <c r="E2460" i="14"/>
  <c r="E2461" i="14"/>
  <c r="E2462" i="14"/>
  <c r="E2463" i="14"/>
  <c r="E2464" i="14"/>
  <c r="E2465" i="14"/>
  <c r="E2466" i="14"/>
  <c r="E2467" i="14"/>
  <c r="E2468" i="14"/>
  <c r="E2469" i="14"/>
  <c r="E2470" i="14"/>
  <c r="E2471" i="14"/>
  <c r="E2472" i="14"/>
  <c r="E2473" i="14"/>
  <c r="E2474" i="14"/>
  <c r="E2475" i="14"/>
  <c r="E2476" i="14"/>
  <c r="E2477" i="14"/>
  <c r="E2478" i="14"/>
  <c r="E2479" i="14"/>
  <c r="E2480" i="14"/>
  <c r="E2481" i="14"/>
  <c r="E2482" i="14"/>
  <c r="E2483" i="14"/>
  <c r="E2484" i="14"/>
  <c r="E2485" i="14"/>
  <c r="E2486" i="14"/>
  <c r="E2487" i="14"/>
  <c r="E2488" i="14"/>
  <c r="E2489" i="14"/>
  <c r="E2490" i="14"/>
  <c r="E2491" i="14"/>
  <c r="E2492" i="14"/>
  <c r="E2493" i="14"/>
  <c r="E2494" i="14"/>
  <c r="E2495" i="14"/>
  <c r="E2496" i="14"/>
  <c r="E2497" i="14"/>
  <c r="E2498" i="14"/>
  <c r="E2499" i="14"/>
  <c r="E2500" i="14"/>
  <c r="E2501" i="14"/>
  <c r="E2502" i="14"/>
  <c r="E2503" i="14"/>
  <c r="E2504" i="14"/>
  <c r="E2505" i="14"/>
  <c r="E2506" i="14"/>
  <c r="E2507" i="14"/>
  <c r="E2508" i="14"/>
  <c r="E2509" i="14"/>
  <c r="E2510" i="14"/>
  <c r="E2511" i="14"/>
  <c r="E2512" i="14"/>
  <c r="E2513" i="14"/>
  <c r="E2514" i="14"/>
  <c r="E2515" i="14"/>
  <c r="E2516" i="14"/>
  <c r="E2517" i="14"/>
  <c r="E2518" i="14"/>
  <c r="E2519" i="14"/>
  <c r="E2520" i="14"/>
  <c r="E2521" i="14"/>
  <c r="E2522" i="14"/>
  <c r="E2523" i="14"/>
  <c r="E2524" i="14"/>
  <c r="E2525" i="14"/>
  <c r="E2526" i="14"/>
  <c r="E2527" i="14"/>
  <c r="E2528" i="14"/>
  <c r="E2529" i="14"/>
  <c r="E2530" i="14"/>
  <c r="E2531" i="14"/>
  <c r="E2532" i="14"/>
  <c r="E2533" i="14"/>
  <c r="E2534" i="14"/>
  <c r="E2535" i="14"/>
  <c r="E2536" i="14"/>
  <c r="E2537" i="14"/>
  <c r="E2538" i="14"/>
  <c r="E2539" i="14"/>
  <c r="E2540" i="14"/>
  <c r="E2541" i="14"/>
  <c r="E2542" i="14"/>
  <c r="E2543" i="14"/>
  <c r="E2544" i="14"/>
  <c r="E2545" i="14"/>
  <c r="E2546" i="14"/>
  <c r="E2547" i="14"/>
  <c r="E2548" i="14"/>
  <c r="E2549" i="14"/>
  <c r="E2550" i="14"/>
  <c r="E2551" i="14"/>
  <c r="E2552" i="14"/>
  <c r="E2553" i="14"/>
  <c r="E2554" i="14"/>
  <c r="E2555" i="14"/>
  <c r="E2556" i="14"/>
  <c r="E2557" i="14"/>
  <c r="E2558" i="14"/>
  <c r="E2559" i="14"/>
  <c r="E2560" i="14"/>
  <c r="E2561" i="14"/>
  <c r="E2562" i="14"/>
  <c r="E2563" i="14"/>
  <c r="E2564" i="14"/>
  <c r="E2565" i="14"/>
  <c r="E2566" i="14"/>
  <c r="E2567" i="14"/>
  <c r="E2568" i="14"/>
  <c r="E2569" i="14"/>
  <c r="E2570" i="14"/>
  <c r="E2571" i="14"/>
  <c r="E2572" i="14"/>
  <c r="E2573" i="14"/>
  <c r="E2574" i="14"/>
  <c r="E2575" i="14"/>
  <c r="E2576" i="14"/>
  <c r="E2577" i="14"/>
  <c r="E2578" i="14"/>
  <c r="E2579" i="14"/>
  <c r="E2580" i="14"/>
  <c r="E2581" i="14"/>
  <c r="E2582" i="14"/>
  <c r="E2583" i="14"/>
  <c r="E2584" i="14"/>
  <c r="E2585" i="14"/>
  <c r="E2586" i="14"/>
  <c r="E2587" i="14"/>
  <c r="E2588" i="14"/>
  <c r="E2589" i="14"/>
  <c r="E2590" i="14"/>
  <c r="E2591" i="14"/>
  <c r="E2592" i="14"/>
  <c r="E2593" i="14"/>
  <c r="E2594" i="14"/>
  <c r="E2595" i="14"/>
  <c r="E2596" i="14"/>
  <c r="E2597" i="14"/>
  <c r="E2598" i="14"/>
  <c r="E2599" i="14"/>
  <c r="E2600" i="14"/>
  <c r="E2601" i="14"/>
  <c r="E2602" i="14"/>
  <c r="E2603" i="14"/>
  <c r="E2604" i="14"/>
  <c r="E2605" i="14"/>
  <c r="E2606" i="14"/>
  <c r="E2607" i="14"/>
  <c r="E2608" i="14"/>
  <c r="E2609" i="14"/>
  <c r="E2610" i="14"/>
  <c r="E2611" i="14"/>
  <c r="E2612" i="14"/>
  <c r="E2613" i="14"/>
  <c r="E2614" i="14"/>
  <c r="E2615" i="14"/>
  <c r="E2616" i="14"/>
  <c r="E2617" i="14"/>
  <c r="E2618" i="14"/>
  <c r="E2619" i="14"/>
  <c r="E2620" i="14"/>
  <c r="E2621" i="14"/>
  <c r="E2622" i="14"/>
  <c r="E2623" i="14"/>
  <c r="E2624" i="14"/>
  <c r="E2625" i="14"/>
  <c r="E2626" i="14"/>
  <c r="E2627" i="14"/>
  <c r="E2628" i="14"/>
  <c r="E2629" i="14"/>
  <c r="E2630" i="14"/>
  <c r="E2631" i="14"/>
  <c r="E2632" i="14"/>
  <c r="E2633" i="14"/>
  <c r="E2634" i="14"/>
  <c r="E2635" i="14"/>
  <c r="E2636" i="14"/>
  <c r="E2637" i="14"/>
  <c r="E2638" i="14"/>
  <c r="E2639" i="14"/>
  <c r="E2640" i="14"/>
  <c r="E2641" i="14"/>
  <c r="E2642" i="14"/>
  <c r="E2643" i="14"/>
  <c r="E2644" i="14"/>
  <c r="E2645" i="14"/>
  <c r="E2646" i="14"/>
  <c r="E2647" i="14"/>
  <c r="E2648" i="14"/>
  <c r="E2649" i="14"/>
  <c r="E2650" i="14"/>
  <c r="E2651" i="14"/>
  <c r="E2652" i="14"/>
  <c r="E2653" i="14"/>
  <c r="E2654" i="14"/>
  <c r="E2655" i="14"/>
  <c r="E2656" i="14"/>
  <c r="E2657" i="14"/>
  <c r="E2658" i="14"/>
  <c r="E2659" i="14"/>
  <c r="E2660" i="14"/>
  <c r="E2661" i="14"/>
  <c r="E2662" i="14"/>
  <c r="E2663" i="14"/>
  <c r="E2664" i="14"/>
  <c r="E2665" i="14"/>
  <c r="E2666" i="14"/>
  <c r="E2667" i="14"/>
  <c r="E2668" i="14"/>
  <c r="E2669" i="14"/>
  <c r="E2670" i="14"/>
  <c r="E2671" i="14"/>
  <c r="E2672" i="14"/>
  <c r="E2673" i="14"/>
  <c r="E2674" i="14"/>
  <c r="E2675" i="14"/>
  <c r="E2676" i="14"/>
  <c r="E2677" i="14"/>
  <c r="E2678" i="14"/>
  <c r="E2679" i="14"/>
  <c r="E2680" i="14"/>
  <c r="E2681" i="14"/>
  <c r="E2682" i="14"/>
  <c r="E2683" i="14"/>
  <c r="E2684" i="14"/>
  <c r="E2685" i="14"/>
  <c r="E2686" i="14"/>
  <c r="E2687" i="14"/>
  <c r="E2688" i="14"/>
  <c r="E2689" i="14"/>
  <c r="E2690" i="14"/>
  <c r="E2691" i="14"/>
  <c r="E2692" i="14"/>
  <c r="E2693" i="14"/>
  <c r="E2694" i="14"/>
  <c r="E2695" i="14"/>
  <c r="E2696" i="14"/>
  <c r="E2697" i="14"/>
  <c r="E2698" i="14"/>
  <c r="E2699" i="14"/>
  <c r="E2700" i="14"/>
  <c r="E2701" i="14"/>
  <c r="E2702" i="14"/>
  <c r="E2703" i="14"/>
  <c r="E2704" i="14"/>
  <c r="E2705" i="14"/>
  <c r="E2706" i="14"/>
  <c r="E2707" i="14"/>
  <c r="E2708" i="14"/>
  <c r="E2709" i="14"/>
  <c r="E2710" i="14"/>
  <c r="E2711" i="14"/>
  <c r="E2712" i="14"/>
  <c r="E2713" i="14"/>
  <c r="E2714" i="14"/>
  <c r="E2715" i="14"/>
  <c r="E2716" i="14"/>
  <c r="E2717" i="14"/>
  <c r="E2718" i="14"/>
  <c r="E2719" i="14"/>
  <c r="E2720" i="14"/>
  <c r="E2721" i="14"/>
  <c r="E2722" i="14"/>
  <c r="E2723" i="14"/>
  <c r="E2724" i="14"/>
  <c r="E2725" i="14"/>
  <c r="E2726" i="14"/>
  <c r="E2727" i="14"/>
  <c r="E2728" i="14"/>
  <c r="E2729" i="14"/>
  <c r="E2730" i="14"/>
  <c r="E2731" i="14"/>
  <c r="E2732" i="14"/>
  <c r="E2733" i="14"/>
  <c r="E2734" i="14"/>
  <c r="E2735" i="14"/>
  <c r="E2736" i="14"/>
  <c r="E2737" i="14"/>
  <c r="E2738" i="14"/>
  <c r="E2739" i="14"/>
  <c r="E2740" i="14"/>
  <c r="E2741" i="14"/>
  <c r="E2742" i="14"/>
  <c r="E2743" i="14"/>
  <c r="E2744" i="14"/>
  <c r="E2745" i="14"/>
  <c r="E2746" i="14"/>
  <c r="E2747" i="14"/>
  <c r="E2748" i="14"/>
  <c r="E2749" i="14"/>
  <c r="E2750" i="14"/>
  <c r="E2751" i="14"/>
  <c r="E2752" i="14"/>
  <c r="E2753" i="14"/>
  <c r="E2754" i="14"/>
  <c r="E2755" i="14"/>
  <c r="E2756" i="14"/>
  <c r="E2757" i="14"/>
  <c r="E2758" i="14"/>
  <c r="E2759" i="14"/>
  <c r="E2760" i="14"/>
  <c r="E2761" i="14"/>
  <c r="E2762" i="14"/>
  <c r="E2763" i="14"/>
  <c r="E2764" i="14"/>
  <c r="E2765" i="14"/>
  <c r="E2766" i="14"/>
  <c r="E2767" i="14"/>
  <c r="E2768" i="14"/>
  <c r="E2769" i="14"/>
  <c r="E2770" i="14"/>
  <c r="E2771" i="14"/>
  <c r="E2772" i="14"/>
  <c r="E2773" i="14"/>
  <c r="E2774" i="14"/>
  <c r="E2775" i="14"/>
  <c r="E2776" i="14"/>
  <c r="E2777" i="14"/>
  <c r="E2778" i="14"/>
  <c r="E2779" i="14"/>
  <c r="E2780" i="14"/>
  <c r="E2781" i="14"/>
  <c r="E2782" i="14"/>
  <c r="E2783" i="14"/>
  <c r="E2784" i="14"/>
  <c r="E2785" i="14"/>
  <c r="E2786" i="14"/>
  <c r="E2787" i="14"/>
  <c r="E2788" i="14"/>
  <c r="E2789" i="14"/>
  <c r="E2790" i="14"/>
  <c r="E2791" i="14"/>
  <c r="E2792" i="14"/>
  <c r="E2793" i="14"/>
  <c r="E2794" i="14"/>
  <c r="E2795" i="14"/>
  <c r="E2796" i="14"/>
  <c r="E2797" i="14"/>
  <c r="E2798" i="14"/>
  <c r="E2799" i="14"/>
  <c r="E2800" i="14"/>
  <c r="E2801" i="14"/>
  <c r="E2802" i="14"/>
  <c r="E2803" i="14"/>
  <c r="E2804" i="14"/>
  <c r="E2805" i="14"/>
  <c r="E2806" i="14"/>
  <c r="E2807" i="14"/>
  <c r="E2808" i="14"/>
  <c r="E2809" i="14"/>
  <c r="E2810" i="14"/>
  <c r="E2811" i="14"/>
  <c r="E2812" i="14"/>
  <c r="E2813" i="14"/>
  <c r="E2814" i="14"/>
  <c r="E2815" i="14"/>
  <c r="E2816" i="14"/>
  <c r="E2817" i="14"/>
  <c r="E2818" i="14"/>
  <c r="E2819" i="14"/>
  <c r="E2820" i="14"/>
  <c r="E2821" i="14"/>
  <c r="E2822" i="14"/>
  <c r="E2823" i="14"/>
  <c r="E2824" i="14"/>
  <c r="E2825" i="14"/>
  <c r="E2826" i="14"/>
  <c r="E2827" i="14"/>
  <c r="E2828" i="14"/>
  <c r="E2829" i="14"/>
  <c r="E2830" i="14"/>
  <c r="E2831" i="14"/>
  <c r="E2832" i="14"/>
  <c r="E2833" i="14"/>
  <c r="E2834" i="14"/>
  <c r="E2835" i="14"/>
  <c r="E2836" i="14"/>
  <c r="E2837" i="14"/>
  <c r="E2838" i="14"/>
  <c r="E2839" i="14"/>
  <c r="E2840" i="14"/>
  <c r="E2841" i="14"/>
  <c r="E2842" i="14"/>
  <c r="E2843" i="14"/>
  <c r="E2844" i="14"/>
  <c r="E2845" i="14"/>
  <c r="E2846" i="14"/>
  <c r="E2847" i="14"/>
  <c r="E2848" i="14"/>
  <c r="E2849" i="14"/>
  <c r="E2850" i="14"/>
  <c r="E2851" i="14"/>
  <c r="E2852" i="14"/>
  <c r="E2853" i="14"/>
  <c r="E2854" i="14"/>
  <c r="E2855" i="14"/>
  <c r="E2856" i="14"/>
  <c r="E2857" i="14"/>
  <c r="E2858" i="14"/>
  <c r="E2859" i="14"/>
  <c r="E2860" i="14"/>
  <c r="E2861" i="14"/>
  <c r="E2862" i="14"/>
  <c r="E2863" i="14"/>
  <c r="E2864" i="14"/>
  <c r="E2865" i="14"/>
  <c r="E2866" i="14"/>
  <c r="E2867" i="14"/>
  <c r="E2868" i="14"/>
  <c r="E2869" i="14"/>
  <c r="E2870" i="14"/>
  <c r="E2871" i="14"/>
  <c r="E2872" i="14"/>
  <c r="E2873" i="14"/>
  <c r="E2874" i="14"/>
  <c r="E2875" i="14"/>
  <c r="E2876" i="14"/>
  <c r="E2877" i="14"/>
  <c r="E2878" i="14"/>
  <c r="E2879" i="14"/>
  <c r="E2880" i="14"/>
  <c r="E2881" i="14"/>
  <c r="E2882" i="14"/>
  <c r="E2883" i="14"/>
  <c r="E2884" i="14"/>
  <c r="E2885" i="14"/>
  <c r="E2886" i="14"/>
  <c r="E2887" i="14"/>
  <c r="E2888" i="14"/>
  <c r="E2889" i="14"/>
  <c r="E2890" i="14"/>
  <c r="E2891" i="14"/>
  <c r="E2892" i="14"/>
  <c r="E2893" i="14"/>
  <c r="E2894" i="14"/>
  <c r="E2895" i="14"/>
  <c r="E2896" i="14"/>
  <c r="E2897" i="14"/>
  <c r="E2898" i="14"/>
  <c r="E2899" i="14"/>
  <c r="E2900" i="14"/>
  <c r="E2901" i="14"/>
  <c r="E2902" i="14"/>
  <c r="E2903" i="14"/>
  <c r="E2904" i="14"/>
  <c r="E2905" i="14"/>
  <c r="E2906" i="14"/>
  <c r="E2907" i="14"/>
  <c r="E2908" i="14"/>
  <c r="E2909" i="14"/>
  <c r="E2910" i="14"/>
  <c r="E2911" i="14"/>
  <c r="E2912" i="14"/>
  <c r="E2913" i="14"/>
  <c r="E2914" i="14"/>
  <c r="E2915" i="14"/>
  <c r="E2916" i="14"/>
  <c r="E2917" i="14"/>
  <c r="E2918" i="14"/>
  <c r="E2919" i="14"/>
  <c r="E2920" i="14"/>
  <c r="E2921" i="14"/>
  <c r="E2922" i="14"/>
  <c r="E2923" i="14"/>
  <c r="E2924" i="14"/>
  <c r="E2925" i="14"/>
  <c r="E2926" i="14"/>
  <c r="E2927" i="14"/>
  <c r="E2928" i="14"/>
  <c r="E2929" i="14"/>
  <c r="E2930" i="14"/>
  <c r="E2931" i="14"/>
  <c r="E2932" i="14"/>
  <c r="E2933" i="14"/>
  <c r="E2934" i="14"/>
  <c r="E2935" i="14"/>
  <c r="E2936" i="14"/>
  <c r="E2937" i="14"/>
  <c r="E2938" i="14"/>
  <c r="E2939" i="14"/>
  <c r="E2940" i="14"/>
  <c r="E2941" i="14"/>
  <c r="E2942" i="14"/>
  <c r="E2943" i="14"/>
  <c r="E2944" i="14"/>
  <c r="E2945" i="14"/>
  <c r="E2946" i="14"/>
  <c r="E2947" i="14"/>
  <c r="E2948" i="14"/>
  <c r="E2949" i="14"/>
  <c r="E2950" i="14"/>
  <c r="E2951" i="14"/>
  <c r="E2952" i="14"/>
  <c r="E2953" i="14"/>
  <c r="E2954" i="14"/>
  <c r="E2955" i="14"/>
  <c r="E2956" i="14"/>
  <c r="E2957" i="14"/>
  <c r="E2958" i="14"/>
  <c r="E2959" i="14"/>
  <c r="E2960" i="14"/>
  <c r="E2961" i="14"/>
  <c r="E2962" i="14"/>
  <c r="E2963" i="14"/>
  <c r="E2964" i="14"/>
  <c r="E2965" i="14"/>
  <c r="E2966" i="14"/>
  <c r="E2967" i="14"/>
  <c r="E2968" i="14"/>
  <c r="E2969" i="14"/>
  <c r="E2970" i="14"/>
  <c r="E2971" i="14"/>
  <c r="E2972" i="14"/>
  <c r="E2973" i="14"/>
  <c r="E2974" i="14"/>
  <c r="E2975" i="14"/>
  <c r="E2976" i="14"/>
  <c r="E2977" i="14"/>
  <c r="E2978" i="14"/>
  <c r="E2979" i="14"/>
  <c r="E2980" i="14"/>
  <c r="E2981" i="14"/>
  <c r="E2982" i="14"/>
  <c r="E2983" i="14"/>
  <c r="E2984" i="14"/>
  <c r="E2985" i="14"/>
  <c r="E2986" i="14"/>
  <c r="E2987" i="14"/>
  <c r="E2988" i="14"/>
  <c r="E2989" i="14"/>
  <c r="E2990" i="14"/>
  <c r="E2991" i="14"/>
  <c r="E2992" i="14"/>
  <c r="E2993" i="14"/>
  <c r="E2994" i="14"/>
  <c r="E2995" i="14"/>
  <c r="E2996" i="14"/>
  <c r="E2997" i="14"/>
  <c r="E2998" i="14"/>
  <c r="E2999" i="14"/>
  <c r="E3000" i="14"/>
  <c r="E3001" i="14"/>
  <c r="E3002" i="14"/>
  <c r="E3003" i="14"/>
  <c r="E3004" i="14"/>
  <c r="E3005" i="14"/>
  <c r="E3006" i="14"/>
  <c r="E3007" i="14"/>
  <c r="E3008" i="14"/>
  <c r="E3009" i="14"/>
  <c r="E3010" i="14"/>
  <c r="E3011" i="14"/>
  <c r="E3012" i="14"/>
  <c r="E3013" i="14"/>
  <c r="E3014" i="14"/>
  <c r="E3015" i="14"/>
  <c r="E3016" i="14"/>
  <c r="E3017" i="14"/>
  <c r="E3018" i="14"/>
  <c r="E3019" i="14"/>
  <c r="E3020" i="14"/>
  <c r="E3021" i="14"/>
  <c r="E3022" i="14"/>
  <c r="E3023" i="14"/>
  <c r="E3024" i="14"/>
  <c r="E3025" i="14"/>
  <c r="E3026" i="14"/>
  <c r="E3027" i="14"/>
  <c r="E3028" i="14"/>
  <c r="E3029" i="14"/>
  <c r="E3030" i="14"/>
  <c r="E3031" i="14"/>
  <c r="E3032" i="14"/>
  <c r="E3033" i="14"/>
  <c r="E3034" i="14"/>
  <c r="E3035" i="14"/>
  <c r="E3036" i="14"/>
  <c r="E3037" i="14"/>
  <c r="E3038" i="14"/>
  <c r="E3039" i="14"/>
  <c r="E3040" i="14"/>
  <c r="E3041" i="14"/>
  <c r="E3042" i="14"/>
  <c r="E3043" i="14"/>
  <c r="E3044" i="14"/>
  <c r="E3045" i="14"/>
  <c r="E3046" i="14"/>
  <c r="E3047" i="14"/>
  <c r="E3048" i="14"/>
  <c r="E3049" i="14"/>
  <c r="E3050" i="14"/>
  <c r="E3051" i="14"/>
  <c r="E3052" i="14"/>
  <c r="E3053" i="14"/>
  <c r="E3054" i="14"/>
  <c r="E3055" i="14"/>
  <c r="E3056" i="14"/>
  <c r="E3057" i="14"/>
  <c r="E3058" i="14"/>
  <c r="E3059" i="14"/>
  <c r="E3060" i="14"/>
  <c r="E3061" i="14"/>
  <c r="E3062" i="14"/>
  <c r="E3063" i="14"/>
  <c r="E3064" i="14"/>
  <c r="E3065" i="14"/>
  <c r="E3066" i="14"/>
  <c r="E3067" i="14"/>
  <c r="E3068" i="14"/>
  <c r="E3069" i="14"/>
  <c r="E3070" i="14"/>
  <c r="E3071" i="14"/>
  <c r="E3072" i="14"/>
  <c r="E3073" i="14"/>
  <c r="E3074" i="14"/>
  <c r="E3075" i="14"/>
  <c r="E3076" i="14"/>
  <c r="E3077" i="14"/>
  <c r="E3078" i="14"/>
  <c r="E3079" i="14"/>
  <c r="E3080" i="14"/>
  <c r="E3081" i="14"/>
  <c r="E3082" i="14"/>
  <c r="E3083" i="14"/>
  <c r="E3084" i="14"/>
  <c r="E3085" i="14"/>
  <c r="E3086" i="14"/>
  <c r="E3087" i="14"/>
  <c r="E3088" i="14"/>
  <c r="E3089" i="14"/>
  <c r="E3090" i="14"/>
  <c r="E3091" i="14"/>
  <c r="E3092" i="14"/>
  <c r="E3093" i="14"/>
  <c r="E3094" i="14"/>
  <c r="E3095" i="14"/>
  <c r="E3096" i="14"/>
  <c r="E3097" i="14"/>
  <c r="E3098" i="14"/>
  <c r="E3099" i="14"/>
  <c r="E3100" i="14"/>
  <c r="E3101" i="14"/>
  <c r="E3102" i="14"/>
  <c r="E3103" i="14"/>
  <c r="E3104" i="14"/>
  <c r="E3105" i="14"/>
  <c r="E3106" i="14"/>
  <c r="E3107" i="14"/>
  <c r="E3108" i="14"/>
  <c r="E3109" i="14"/>
  <c r="E3110" i="14"/>
  <c r="E3111" i="14"/>
  <c r="E3112" i="14"/>
  <c r="E3113" i="14"/>
  <c r="E3114" i="14"/>
  <c r="E3115" i="14"/>
  <c r="E3116" i="14"/>
  <c r="E3117" i="14"/>
  <c r="E3118" i="14"/>
  <c r="E3119" i="14"/>
  <c r="E3120" i="14"/>
  <c r="E3121" i="14"/>
  <c r="E3122" i="14"/>
  <c r="E3123" i="14"/>
  <c r="E3124" i="14"/>
  <c r="E3125" i="14"/>
  <c r="E3126" i="14"/>
  <c r="E3127" i="14"/>
  <c r="E3128" i="14"/>
  <c r="E3129" i="14"/>
  <c r="E3130" i="14"/>
  <c r="E3131" i="14"/>
  <c r="E3132" i="14"/>
  <c r="E3133" i="14"/>
  <c r="E3134" i="14"/>
  <c r="E3135" i="14"/>
  <c r="E3136" i="14"/>
  <c r="E3137" i="14"/>
  <c r="E3138" i="14"/>
  <c r="E3139" i="14"/>
  <c r="E3140" i="14"/>
  <c r="E3141" i="14"/>
  <c r="E3142" i="14"/>
  <c r="E3143" i="14"/>
  <c r="E3144" i="14"/>
  <c r="E3145" i="14"/>
  <c r="E3146" i="14"/>
  <c r="E3147" i="14"/>
  <c r="E3148" i="14"/>
  <c r="E3149" i="14"/>
  <c r="E3150" i="14"/>
  <c r="E3151" i="14"/>
  <c r="E3152" i="14"/>
  <c r="E3153" i="14"/>
  <c r="E3154" i="14"/>
  <c r="E3155" i="14"/>
  <c r="E3156" i="14"/>
  <c r="E3157" i="14"/>
  <c r="E3158" i="14"/>
  <c r="E3159" i="14"/>
  <c r="E3160" i="14"/>
  <c r="E3161" i="14"/>
  <c r="E3162" i="14"/>
  <c r="E3163" i="14"/>
  <c r="E3164" i="14"/>
  <c r="E3165" i="14"/>
  <c r="E3166" i="14"/>
  <c r="E3167" i="14"/>
  <c r="E3168" i="14"/>
  <c r="E3169" i="14"/>
  <c r="E3170" i="14"/>
  <c r="E3171" i="14"/>
  <c r="E3172" i="14"/>
  <c r="E3173" i="14"/>
  <c r="E3174" i="14"/>
  <c r="E3175" i="14"/>
  <c r="E3176" i="14"/>
  <c r="E3177" i="14"/>
  <c r="E3178" i="14"/>
  <c r="E3179" i="14"/>
  <c r="E3180" i="14"/>
  <c r="E3181" i="14"/>
  <c r="E3182" i="14"/>
  <c r="E3183" i="14"/>
  <c r="E3184" i="14"/>
  <c r="E3185" i="14"/>
  <c r="E3186" i="14"/>
  <c r="E3187" i="14"/>
  <c r="E3188" i="14"/>
  <c r="E3189" i="14"/>
  <c r="E3190" i="14"/>
  <c r="E3191" i="14"/>
  <c r="E3192" i="14"/>
  <c r="E3193" i="14"/>
  <c r="E3194" i="14"/>
  <c r="E3195" i="14"/>
  <c r="E3196" i="14"/>
  <c r="E3197" i="14"/>
  <c r="E3198" i="14"/>
  <c r="E3199" i="14"/>
  <c r="E3200" i="14"/>
  <c r="E3201" i="14"/>
  <c r="E3202" i="14"/>
  <c r="E3203" i="14"/>
  <c r="E3204" i="14"/>
  <c r="E3205" i="14"/>
  <c r="E3206" i="14"/>
  <c r="E3207" i="14"/>
  <c r="E3208" i="14"/>
  <c r="E3209" i="14"/>
  <c r="E3210" i="14"/>
  <c r="E3211" i="14"/>
  <c r="E3212" i="14"/>
  <c r="E3213" i="14"/>
  <c r="E3214" i="14"/>
  <c r="E3215" i="14"/>
  <c r="E3216" i="14"/>
  <c r="E3217" i="14"/>
  <c r="E3218" i="14"/>
  <c r="E3219" i="14"/>
  <c r="E3220" i="14"/>
  <c r="E3221" i="14"/>
  <c r="E3222" i="14"/>
  <c r="E3223" i="14"/>
  <c r="E3224" i="14"/>
  <c r="E3225" i="14"/>
  <c r="E3226" i="14"/>
  <c r="E3227" i="14"/>
  <c r="E3228" i="14"/>
  <c r="E3229" i="14"/>
  <c r="E3230" i="14"/>
  <c r="E3231" i="14"/>
  <c r="E3232" i="14"/>
  <c r="E3233" i="14"/>
  <c r="E3234" i="14"/>
  <c r="E3235" i="14"/>
  <c r="E3236" i="14"/>
  <c r="E3237" i="14"/>
  <c r="E3238" i="14"/>
  <c r="E3239" i="14"/>
  <c r="E3240" i="14"/>
  <c r="E3241" i="14"/>
  <c r="E3242" i="14"/>
  <c r="E3243" i="14"/>
  <c r="E3244" i="14"/>
  <c r="E3245" i="14"/>
  <c r="E3246" i="14"/>
  <c r="E3247" i="14"/>
  <c r="E3248" i="14"/>
  <c r="E3249" i="14"/>
  <c r="E3250" i="14"/>
  <c r="E3251" i="14"/>
  <c r="E3252" i="14"/>
  <c r="E3253" i="14"/>
  <c r="E3254" i="14"/>
  <c r="E3255" i="14"/>
  <c r="E3256" i="14"/>
  <c r="E3257" i="14"/>
  <c r="E3258" i="14"/>
  <c r="E3259" i="14"/>
  <c r="E3260" i="14"/>
  <c r="E3261" i="14"/>
  <c r="E3262" i="14"/>
  <c r="E3263" i="14"/>
  <c r="E3264" i="14"/>
  <c r="E3265" i="14"/>
  <c r="E3266" i="14"/>
  <c r="E3267" i="14"/>
  <c r="E3268" i="14"/>
  <c r="E3269" i="14"/>
  <c r="E3270" i="14"/>
  <c r="E3271" i="14"/>
  <c r="E3272" i="14"/>
  <c r="E3273" i="14"/>
  <c r="E3274" i="14"/>
  <c r="E3275" i="14"/>
  <c r="E3276" i="14"/>
  <c r="E3277" i="14"/>
  <c r="E3278" i="14"/>
  <c r="E3279" i="14"/>
  <c r="E3280" i="14"/>
  <c r="E3281" i="14"/>
  <c r="E3282" i="14"/>
  <c r="E3283" i="14"/>
  <c r="E3284" i="14"/>
  <c r="E3285" i="14"/>
  <c r="E3286" i="14"/>
  <c r="E3287" i="14"/>
  <c r="E3288" i="14"/>
  <c r="E3289" i="14"/>
  <c r="E3290" i="14"/>
  <c r="E3291" i="14"/>
  <c r="E3292" i="14"/>
  <c r="E3293" i="14"/>
  <c r="E3294" i="14"/>
  <c r="E3295" i="14"/>
  <c r="E3296" i="14"/>
  <c r="E3297" i="14"/>
  <c r="E3298" i="14"/>
  <c r="E3299" i="14"/>
  <c r="E3300" i="14"/>
  <c r="E3301" i="14"/>
  <c r="E3302" i="14"/>
  <c r="E3303" i="14"/>
  <c r="E3304" i="14"/>
  <c r="E3305" i="14"/>
  <c r="E3306" i="14"/>
  <c r="E3307" i="14"/>
  <c r="E3308" i="14"/>
  <c r="E3309" i="14"/>
  <c r="E3310" i="14"/>
  <c r="E3311" i="14"/>
  <c r="E3312" i="14"/>
  <c r="E3313" i="14"/>
  <c r="E3314" i="14"/>
  <c r="E3315" i="14"/>
  <c r="E3316" i="14"/>
  <c r="E3317" i="14"/>
  <c r="E3318" i="14"/>
  <c r="E3319" i="14"/>
  <c r="E3320" i="14"/>
  <c r="E3321" i="14"/>
  <c r="E3322" i="14"/>
  <c r="E3323" i="14"/>
  <c r="E3324" i="14"/>
  <c r="E3325" i="14"/>
  <c r="E3326" i="14"/>
  <c r="E3327" i="14"/>
  <c r="E3328" i="14"/>
  <c r="E3329" i="14"/>
  <c r="E3330" i="14"/>
  <c r="E3331" i="14"/>
  <c r="E3332" i="14"/>
  <c r="E3333" i="14"/>
  <c r="E3334" i="14"/>
  <c r="E3335" i="14"/>
  <c r="E3336" i="14"/>
  <c r="E3337" i="14"/>
  <c r="E3338" i="14"/>
  <c r="E3339" i="14"/>
  <c r="E3340" i="14"/>
  <c r="E3341" i="14"/>
  <c r="E3342" i="14"/>
  <c r="E3343" i="14"/>
  <c r="E3344" i="14"/>
  <c r="E3345" i="14"/>
  <c r="E3346" i="14"/>
  <c r="E3347" i="14"/>
  <c r="E3348" i="14"/>
  <c r="E3349" i="14"/>
  <c r="E3350" i="14"/>
  <c r="E3351" i="14"/>
  <c r="E3352" i="14"/>
  <c r="E3353" i="14"/>
  <c r="E3354" i="14"/>
  <c r="E3355" i="14"/>
  <c r="E3356" i="14"/>
  <c r="E3357" i="14"/>
  <c r="E3358" i="14"/>
  <c r="E3359" i="14"/>
  <c r="E3360" i="14"/>
  <c r="E3361" i="14"/>
  <c r="E3362" i="14"/>
  <c r="E3363" i="14"/>
  <c r="E3364" i="14"/>
  <c r="E3365" i="14"/>
  <c r="E3366" i="14"/>
  <c r="E3367" i="14"/>
  <c r="E3368" i="14"/>
  <c r="E3369" i="14"/>
  <c r="E3370" i="14"/>
  <c r="E3371" i="14"/>
  <c r="E3372" i="14"/>
  <c r="E3373" i="14"/>
  <c r="E3374" i="14"/>
  <c r="E3375" i="14"/>
  <c r="E3376" i="14"/>
  <c r="E3377" i="14"/>
  <c r="E3378" i="14"/>
  <c r="E3379" i="14"/>
  <c r="E3380" i="14"/>
  <c r="E3381" i="14"/>
  <c r="E3382" i="14"/>
  <c r="E3383" i="14"/>
  <c r="E3384" i="14"/>
  <c r="E3385" i="14"/>
  <c r="E3386" i="14"/>
  <c r="E3387" i="14"/>
  <c r="E3388" i="14"/>
  <c r="E3389" i="14"/>
  <c r="E3390" i="14"/>
  <c r="E3391" i="14"/>
  <c r="E3392" i="14"/>
  <c r="E3393" i="14"/>
  <c r="E3394" i="14"/>
  <c r="E3395" i="14"/>
  <c r="E3396" i="14"/>
  <c r="E3397" i="14"/>
  <c r="E3398" i="14"/>
  <c r="E3399" i="14"/>
  <c r="E3400" i="14"/>
  <c r="E3401" i="14"/>
  <c r="E3402" i="14"/>
  <c r="E3403" i="14"/>
  <c r="E3404" i="14"/>
  <c r="E3405" i="14"/>
  <c r="E3406" i="14"/>
  <c r="E3407" i="14"/>
  <c r="E3408" i="14"/>
  <c r="E3409" i="14"/>
  <c r="E3410" i="14"/>
  <c r="E3411" i="14"/>
  <c r="E3412" i="14"/>
  <c r="E3413" i="14"/>
  <c r="E3414" i="14"/>
  <c r="E3415" i="14"/>
  <c r="E3416" i="14"/>
  <c r="E3417" i="14"/>
  <c r="E3418" i="14"/>
  <c r="E3419" i="14"/>
  <c r="E3420" i="14"/>
  <c r="E3421" i="14"/>
  <c r="E3422" i="14"/>
  <c r="E3423" i="14"/>
  <c r="E3424" i="14"/>
  <c r="E3425" i="14"/>
  <c r="E3426" i="14"/>
  <c r="E3427" i="14"/>
  <c r="E3428" i="14"/>
  <c r="E3429" i="14"/>
  <c r="E3430" i="14"/>
  <c r="E3431" i="14"/>
  <c r="E3432" i="14"/>
  <c r="E3433" i="14"/>
  <c r="E3434" i="14"/>
  <c r="E3435" i="14"/>
  <c r="E3436" i="14"/>
  <c r="E3437" i="14"/>
  <c r="E3438" i="14"/>
  <c r="E3439" i="14"/>
  <c r="E3440" i="14"/>
  <c r="E3441" i="14"/>
  <c r="E3442" i="14"/>
  <c r="E3443" i="14"/>
  <c r="E3444" i="14"/>
  <c r="E3445" i="14"/>
  <c r="E3446" i="14"/>
  <c r="E3447" i="14"/>
  <c r="E3448" i="14"/>
  <c r="E3449" i="14"/>
  <c r="E3450" i="14"/>
  <c r="E3451" i="14"/>
  <c r="E3452" i="14"/>
  <c r="E3453" i="14"/>
  <c r="E3454" i="14"/>
  <c r="E3455" i="14"/>
  <c r="E3456" i="14"/>
  <c r="E3457" i="14"/>
  <c r="E3458" i="14"/>
  <c r="E3459" i="14"/>
  <c r="E3460" i="14"/>
  <c r="E3461" i="14"/>
  <c r="E3462" i="14"/>
  <c r="E3463" i="14"/>
  <c r="E3464" i="14"/>
  <c r="E3465" i="14"/>
  <c r="E3466" i="14"/>
  <c r="E3467" i="14"/>
  <c r="E3468" i="14"/>
  <c r="E3469" i="14"/>
  <c r="E3470" i="14"/>
  <c r="E3471" i="14"/>
  <c r="E3472" i="14"/>
  <c r="E3473" i="14"/>
  <c r="E3474" i="14"/>
  <c r="E3475" i="14"/>
  <c r="E3476" i="14"/>
  <c r="E3477" i="14"/>
  <c r="E3478" i="14"/>
  <c r="E3479" i="14"/>
  <c r="E3480" i="14"/>
  <c r="E3481" i="14"/>
  <c r="E3482" i="14"/>
  <c r="E3483" i="14"/>
  <c r="E3484" i="14"/>
  <c r="E3485" i="14"/>
  <c r="E3486" i="14"/>
  <c r="E3487" i="14"/>
  <c r="E3488" i="14"/>
  <c r="E3489" i="14"/>
  <c r="E3490" i="14"/>
  <c r="E3491" i="14"/>
  <c r="E3492" i="14"/>
  <c r="E3493" i="14"/>
  <c r="E3494" i="14"/>
  <c r="E3495" i="14"/>
  <c r="E3496" i="14"/>
  <c r="E3497" i="14"/>
  <c r="E3498" i="14"/>
  <c r="E3499" i="14"/>
  <c r="E3500" i="14"/>
  <c r="E3501" i="14"/>
  <c r="E3502" i="14"/>
  <c r="E3503" i="14"/>
  <c r="E3504" i="14"/>
  <c r="E3505" i="14"/>
  <c r="E3506" i="14"/>
  <c r="E3507" i="14"/>
  <c r="E3508" i="14"/>
  <c r="E3509" i="14"/>
  <c r="E3510" i="14"/>
  <c r="E3511" i="14"/>
  <c r="E3512" i="14"/>
  <c r="E3513" i="14"/>
  <c r="E3514" i="14"/>
  <c r="E3515" i="14"/>
  <c r="E3516" i="14"/>
  <c r="E3517" i="14"/>
  <c r="E3518" i="14"/>
  <c r="E3519" i="14"/>
  <c r="E3520" i="14"/>
  <c r="E3521" i="14"/>
  <c r="E3522" i="14"/>
  <c r="E3523" i="14"/>
  <c r="E3524" i="14"/>
  <c r="E3525" i="14"/>
  <c r="E3526" i="14"/>
  <c r="E3527" i="14"/>
  <c r="E3528" i="14"/>
  <c r="E3529" i="14"/>
  <c r="E3530" i="14"/>
  <c r="E3531" i="14"/>
  <c r="E3532" i="14"/>
  <c r="E3533" i="14"/>
  <c r="E3534" i="14"/>
  <c r="E3535" i="14"/>
  <c r="E3536" i="14"/>
  <c r="E3537" i="14"/>
  <c r="E3538" i="14"/>
  <c r="E3539" i="14"/>
  <c r="E3540" i="14"/>
  <c r="E3541" i="14"/>
  <c r="E3542" i="14"/>
  <c r="E3543" i="14"/>
  <c r="E3544" i="14"/>
  <c r="E3545" i="14"/>
  <c r="E3546" i="14"/>
  <c r="E3547" i="14"/>
  <c r="E3548" i="14"/>
  <c r="E3549" i="14"/>
  <c r="E3550" i="14"/>
  <c r="E3551" i="14"/>
  <c r="E3552" i="14"/>
  <c r="E3553" i="14"/>
  <c r="E3554" i="14"/>
  <c r="E3555" i="14"/>
  <c r="E3556" i="14"/>
  <c r="E3557" i="14"/>
  <c r="E3558" i="14"/>
  <c r="E3559" i="14"/>
  <c r="E3560" i="14"/>
  <c r="E3561" i="14"/>
  <c r="E3562" i="14"/>
  <c r="E3563" i="14"/>
  <c r="E3564" i="14"/>
  <c r="E3565" i="14"/>
  <c r="E3566" i="14"/>
  <c r="E3567" i="14"/>
  <c r="E3568" i="14"/>
  <c r="E3569" i="14"/>
  <c r="E3570" i="14"/>
  <c r="E3571" i="14"/>
  <c r="E3572" i="14"/>
  <c r="E3573" i="14"/>
  <c r="E3574" i="14"/>
  <c r="E3575" i="14"/>
  <c r="E3576" i="14"/>
  <c r="E3577" i="14"/>
  <c r="E3578" i="14"/>
  <c r="E3579" i="14"/>
  <c r="E3580" i="14"/>
  <c r="E3581" i="14"/>
  <c r="E3582" i="14"/>
  <c r="E3583" i="14"/>
  <c r="E3584" i="14"/>
  <c r="E3585" i="14"/>
  <c r="E3586" i="14"/>
  <c r="E3587" i="14"/>
  <c r="E3588" i="14"/>
  <c r="E3589" i="14"/>
  <c r="E3590" i="14"/>
  <c r="E3591" i="14"/>
  <c r="E3592" i="14"/>
  <c r="E3593" i="14"/>
  <c r="E3594" i="14"/>
  <c r="E3595" i="14"/>
  <c r="E3596" i="14"/>
  <c r="E3597" i="14"/>
  <c r="E3598" i="14"/>
  <c r="E3599" i="14"/>
  <c r="E3600" i="14"/>
  <c r="E3601" i="14"/>
  <c r="E3602" i="14"/>
  <c r="E3603" i="14"/>
  <c r="E3604" i="14"/>
  <c r="E3605" i="14"/>
  <c r="E3606" i="14"/>
  <c r="E3607" i="14"/>
  <c r="E3608" i="14"/>
  <c r="E3609" i="14"/>
  <c r="E3610" i="14"/>
  <c r="E3611" i="14"/>
  <c r="E3612" i="14"/>
  <c r="E3613" i="14"/>
  <c r="E3614" i="14"/>
  <c r="E3615" i="14"/>
  <c r="E3616" i="14"/>
  <c r="E3617" i="14"/>
  <c r="E3618" i="14"/>
  <c r="E3619" i="14"/>
  <c r="E3620" i="14"/>
  <c r="E3621" i="14"/>
  <c r="E3622" i="14"/>
  <c r="E3623" i="14"/>
  <c r="E3624" i="14"/>
  <c r="E3625" i="14"/>
  <c r="E3626" i="14"/>
  <c r="E3627" i="14"/>
  <c r="E3629" i="14"/>
  <c r="E3630" i="14"/>
  <c r="E3631" i="14"/>
  <c r="E3632" i="14"/>
  <c r="E3633" i="14"/>
  <c r="E3634" i="14"/>
  <c r="E3635" i="14"/>
  <c r="E3636" i="14"/>
  <c r="E3637" i="14"/>
  <c r="E3638" i="14"/>
  <c r="E3639" i="14"/>
  <c r="E3640" i="14"/>
  <c r="E3641" i="14"/>
  <c r="E3642" i="14"/>
  <c r="E3643" i="14"/>
  <c r="E3644" i="14"/>
  <c r="E3645" i="14"/>
  <c r="E3646" i="14"/>
  <c r="E3647" i="14"/>
  <c r="E3648" i="14"/>
  <c r="E3649" i="14"/>
  <c r="E3650" i="14"/>
  <c r="E3651" i="14"/>
  <c r="E3652" i="14"/>
  <c r="E3653" i="14"/>
  <c r="E3654" i="14"/>
  <c r="E3655" i="14"/>
  <c r="E3656" i="14"/>
  <c r="E3657" i="14"/>
  <c r="E3658" i="14"/>
  <c r="E3659" i="14"/>
  <c r="E3660" i="14"/>
  <c r="E3661" i="14"/>
  <c r="E3662" i="14"/>
  <c r="E3663" i="14"/>
  <c r="E3664" i="14"/>
  <c r="E3665" i="14"/>
  <c r="E3666" i="14"/>
  <c r="E3667" i="14"/>
  <c r="E3668" i="14"/>
  <c r="E3669" i="14"/>
  <c r="E3673" i="14"/>
  <c r="E3674" i="14"/>
  <c r="E3675" i="14"/>
  <c r="E3676" i="14"/>
  <c r="E3677" i="14"/>
  <c r="E3678" i="14"/>
  <c r="E3679" i="14"/>
  <c r="E3680" i="14"/>
  <c r="E3681" i="14"/>
  <c r="E3682" i="14"/>
  <c r="E3683" i="14"/>
  <c r="E3684" i="14"/>
  <c r="E3685" i="14"/>
  <c r="E3686" i="14"/>
  <c r="E3687" i="14"/>
  <c r="E3688" i="14"/>
  <c r="E3689" i="14"/>
  <c r="E3690" i="14"/>
  <c r="E3691" i="14"/>
  <c r="E3692" i="14"/>
  <c r="E3693" i="14"/>
  <c r="E3694" i="14"/>
  <c r="E3695" i="14"/>
  <c r="E3696" i="14"/>
  <c r="E3697" i="14"/>
  <c r="E3698" i="14"/>
  <c r="E3699" i="14"/>
  <c r="E3700" i="14"/>
  <c r="E3701" i="14"/>
  <c r="E3702" i="14"/>
  <c r="E3703" i="14"/>
  <c r="E3704" i="14"/>
  <c r="E3706" i="14"/>
  <c r="E3707" i="14"/>
  <c r="E3708" i="14"/>
  <c r="E3709" i="14"/>
  <c r="E3710" i="14"/>
  <c r="E3711" i="14"/>
  <c r="E3712" i="14"/>
  <c r="E3713" i="14"/>
  <c r="E3714" i="14"/>
  <c r="E3715" i="14"/>
  <c r="E3716" i="14"/>
  <c r="E3717" i="14"/>
  <c r="E3718" i="14"/>
  <c r="E3719" i="14"/>
  <c r="E3720" i="14"/>
  <c r="E3721" i="14"/>
  <c r="E3722" i="14"/>
  <c r="E3723" i="14"/>
  <c r="E3724" i="14"/>
  <c r="E3725" i="14"/>
  <c r="E3726" i="14"/>
  <c r="E3727" i="14"/>
  <c r="E3728" i="14"/>
  <c r="E3729" i="14"/>
  <c r="E3730" i="14"/>
  <c r="E3731" i="14"/>
  <c r="E3732" i="14"/>
  <c r="E3733" i="14"/>
  <c r="E3734" i="14"/>
  <c r="E3735" i="14"/>
  <c r="E3736" i="14"/>
  <c r="E3737" i="14"/>
  <c r="E3738" i="14"/>
  <c r="E3739" i="14"/>
  <c r="E3740" i="14"/>
  <c r="E3741" i="14"/>
  <c r="E3742" i="14"/>
  <c r="E3743" i="14"/>
  <c r="E3744" i="14"/>
  <c r="E3745" i="14"/>
  <c r="E3746" i="14"/>
  <c r="E3747" i="14"/>
  <c r="E3748" i="14"/>
  <c r="E3749" i="14"/>
  <c r="E3750" i="14"/>
  <c r="E3751" i="14"/>
  <c r="E3752" i="14"/>
  <c r="E3753" i="14"/>
  <c r="E3754" i="14"/>
  <c r="E3755" i="14"/>
  <c r="E3756" i="14"/>
  <c r="E3757" i="14"/>
  <c r="E3758" i="14"/>
  <c r="E3759" i="14"/>
  <c r="E3760" i="14"/>
  <c r="E3761" i="14"/>
  <c r="E3762" i="14"/>
  <c r="E3763" i="14"/>
  <c r="E3764" i="14"/>
  <c r="E3765" i="14"/>
  <c r="E3766" i="14"/>
  <c r="E3767" i="14"/>
  <c r="E3768" i="14"/>
  <c r="E3769" i="14"/>
  <c r="E3770" i="14"/>
  <c r="E3771" i="14"/>
  <c r="E3772" i="14"/>
  <c r="E3773" i="14"/>
  <c r="E3774" i="14"/>
  <c r="E3775" i="14"/>
  <c r="E3776" i="14"/>
  <c r="E3777" i="14"/>
  <c r="E3778" i="14"/>
  <c r="E3779" i="14"/>
  <c r="E3780" i="14"/>
  <c r="E3781" i="14"/>
  <c r="E3782" i="14"/>
  <c r="E3783" i="14"/>
  <c r="E3784" i="14"/>
  <c r="E3785" i="14"/>
  <c r="E3786" i="14"/>
  <c r="E3787" i="14"/>
  <c r="E3788" i="14"/>
  <c r="E3789" i="14"/>
  <c r="E3790" i="14"/>
  <c r="E3791" i="14"/>
  <c r="E3792" i="14"/>
  <c r="E3793" i="14"/>
  <c r="E3794" i="14"/>
  <c r="E3795" i="14"/>
  <c r="E3796" i="14"/>
  <c r="E3797" i="14"/>
  <c r="E3798" i="14"/>
  <c r="E3799" i="14"/>
  <c r="E3800" i="14"/>
  <c r="E3801" i="14"/>
  <c r="E3802" i="14"/>
  <c r="E3803" i="14"/>
  <c r="E3804" i="14"/>
  <c r="E3805" i="14"/>
  <c r="E3806" i="14"/>
  <c r="E3807" i="14"/>
  <c r="E3808" i="14"/>
  <c r="E3809" i="14"/>
  <c r="E3810" i="14"/>
  <c r="E3811" i="14"/>
  <c r="E3812" i="14"/>
  <c r="E3813" i="14"/>
  <c r="E3814" i="14"/>
  <c r="E3815" i="14"/>
  <c r="E3816" i="14"/>
  <c r="E3817" i="14"/>
  <c r="E3818" i="14"/>
  <c r="E3819" i="14"/>
  <c r="E3820" i="14"/>
  <c r="E3821" i="14"/>
  <c r="E3822" i="14"/>
  <c r="E3823" i="14"/>
  <c r="E3824" i="14"/>
  <c r="E3825" i="14"/>
  <c r="E3826" i="14"/>
  <c r="E3827" i="14"/>
  <c r="E3828" i="14"/>
  <c r="E3829" i="14"/>
  <c r="E3830" i="14"/>
  <c r="E3831" i="14"/>
  <c r="E3832" i="14"/>
  <c r="E3833" i="14"/>
  <c r="E3834" i="14"/>
  <c r="E3835" i="14"/>
  <c r="E3836" i="14"/>
  <c r="E3837" i="14"/>
  <c r="E3838" i="14"/>
  <c r="E3839" i="14"/>
  <c r="E3840" i="14"/>
  <c r="E3841" i="14"/>
  <c r="E3842" i="14"/>
  <c r="E3843" i="14"/>
  <c r="E3844" i="14"/>
  <c r="E3845" i="14"/>
  <c r="E3846" i="14"/>
  <c r="E3847" i="14"/>
  <c r="E3848" i="14"/>
  <c r="E3849" i="14"/>
  <c r="E3850" i="14"/>
  <c r="E3851" i="14"/>
  <c r="E3852" i="14"/>
  <c r="E3853" i="14"/>
  <c r="E3854" i="14"/>
  <c r="E3855" i="14"/>
  <c r="E3856" i="14"/>
  <c r="E3857" i="14"/>
  <c r="E3858" i="14"/>
  <c r="E3859" i="14"/>
  <c r="E3860" i="14"/>
  <c r="E3861" i="14"/>
  <c r="E3862" i="14"/>
  <c r="E3863" i="14"/>
  <c r="E3864" i="14"/>
  <c r="E3865" i="14"/>
  <c r="E3866" i="14"/>
  <c r="E3867" i="14"/>
  <c r="E3868" i="14"/>
  <c r="E3869" i="14"/>
  <c r="E3870" i="14"/>
  <c r="E3871" i="14"/>
  <c r="E3872" i="14"/>
  <c r="E3873" i="14"/>
  <c r="E3874" i="14"/>
  <c r="E3875" i="14"/>
  <c r="E3876" i="14"/>
  <c r="E3877" i="14"/>
  <c r="E3878" i="14"/>
  <c r="E3879" i="14"/>
  <c r="E3880" i="14"/>
  <c r="E3881" i="14"/>
  <c r="E3882" i="14"/>
  <c r="E3883" i="14"/>
  <c r="E3884" i="14"/>
  <c r="E3885" i="14"/>
  <c r="E3886" i="14"/>
  <c r="E3887" i="14"/>
  <c r="E3888" i="14"/>
  <c r="E3889" i="14"/>
  <c r="E3890" i="14"/>
  <c r="E3891" i="14"/>
  <c r="E3892" i="14"/>
  <c r="E3893" i="14"/>
  <c r="E3894" i="14"/>
  <c r="E3895" i="14"/>
  <c r="E3896" i="14"/>
  <c r="E3897" i="14"/>
  <c r="E3898" i="14"/>
  <c r="E3899" i="14"/>
  <c r="E3900" i="14"/>
  <c r="E3901" i="14"/>
  <c r="E3902" i="14"/>
  <c r="E3903" i="14"/>
  <c r="E3904" i="14"/>
  <c r="E3905" i="14"/>
  <c r="E3906" i="14"/>
  <c r="E3907" i="14"/>
  <c r="E3908" i="14"/>
  <c r="E3909" i="14"/>
  <c r="E3910" i="14"/>
  <c r="E3911" i="14"/>
  <c r="E3912" i="14"/>
  <c r="E3913" i="14"/>
  <c r="E3914" i="14"/>
  <c r="E3915" i="14"/>
  <c r="E3916" i="14"/>
  <c r="E3917" i="14"/>
  <c r="E3918" i="14"/>
  <c r="E3919" i="14"/>
  <c r="E3920" i="14"/>
  <c r="E3921" i="14"/>
  <c r="E3922" i="14"/>
  <c r="E3923" i="14"/>
  <c r="E3924" i="14"/>
  <c r="E3925" i="14"/>
  <c r="E3926" i="14"/>
  <c r="E3927" i="14"/>
  <c r="E3928" i="14"/>
  <c r="E3929" i="14"/>
  <c r="E3930" i="14"/>
  <c r="E3931" i="14"/>
  <c r="E3932" i="14"/>
  <c r="E3933" i="14"/>
  <c r="E3934" i="14"/>
  <c r="E3935" i="14"/>
  <c r="E3936" i="14"/>
  <c r="E3937" i="14"/>
  <c r="E3938" i="14"/>
  <c r="E3939" i="14"/>
  <c r="E3940" i="14"/>
  <c r="E3941" i="14"/>
  <c r="E3942" i="14"/>
  <c r="E3943" i="14"/>
  <c r="E3944" i="14"/>
  <c r="E3945" i="14"/>
  <c r="E3946" i="14"/>
  <c r="E3947" i="14"/>
  <c r="E3948" i="14"/>
  <c r="E3949" i="14"/>
  <c r="E3950" i="14"/>
  <c r="E3951" i="14"/>
  <c r="E3952" i="14"/>
  <c r="E3953" i="14"/>
  <c r="E3954" i="14"/>
  <c r="E3955" i="14"/>
  <c r="E3956" i="14"/>
  <c r="E3957" i="14"/>
  <c r="E3958" i="14"/>
  <c r="E3959" i="14"/>
  <c r="E3960" i="14"/>
  <c r="E3961" i="14"/>
  <c r="E3962" i="14"/>
  <c r="E3963" i="14"/>
  <c r="E3964" i="14"/>
  <c r="E3965" i="14"/>
  <c r="E3966" i="14"/>
  <c r="E3967" i="14"/>
  <c r="E3968" i="14"/>
  <c r="E3969" i="14"/>
  <c r="E3970" i="14"/>
  <c r="E3971" i="14"/>
  <c r="E3972" i="14"/>
  <c r="E3973" i="14"/>
  <c r="E3974" i="14"/>
  <c r="E3975" i="14"/>
  <c r="E3976" i="14"/>
  <c r="E3977" i="14"/>
  <c r="E3978" i="14"/>
  <c r="E3979" i="14"/>
  <c r="E3980" i="14"/>
  <c r="E3981" i="14"/>
  <c r="E3982" i="14"/>
  <c r="E3983" i="14"/>
  <c r="E3984" i="14"/>
  <c r="E3985" i="14"/>
  <c r="E3986" i="14"/>
  <c r="E3987" i="14"/>
  <c r="E3988" i="14"/>
  <c r="E3989" i="14"/>
  <c r="E3990" i="14"/>
  <c r="E3991" i="14"/>
  <c r="E3992" i="14"/>
  <c r="E3993" i="14"/>
  <c r="E3994" i="14"/>
  <c r="E3995" i="14"/>
  <c r="E3996" i="14"/>
  <c r="E3997" i="14"/>
  <c r="E3998" i="14"/>
  <c r="E3999" i="14"/>
  <c r="E4000" i="14"/>
  <c r="E4001" i="14"/>
  <c r="E4002" i="14"/>
  <c r="E4003" i="14"/>
  <c r="E4004" i="14"/>
  <c r="E4005" i="14"/>
  <c r="E4006" i="14"/>
  <c r="E4007" i="14"/>
  <c r="E4008" i="14"/>
  <c r="E4009" i="14"/>
  <c r="E4010" i="14"/>
  <c r="E4011" i="14"/>
  <c r="E4012" i="14"/>
  <c r="E4013" i="14"/>
  <c r="E4014" i="14"/>
  <c r="E4015" i="14"/>
  <c r="E4016" i="14"/>
  <c r="E4017" i="14"/>
  <c r="E4018" i="14"/>
  <c r="E4019" i="14"/>
  <c r="E4020" i="14"/>
  <c r="E4021" i="14"/>
  <c r="E4022" i="14"/>
  <c r="E4023" i="14"/>
  <c r="E4024" i="14"/>
  <c r="E4025" i="14"/>
  <c r="E4026" i="14"/>
  <c r="E4027" i="14"/>
  <c r="E4028" i="14"/>
  <c r="E4029" i="14"/>
  <c r="E4030" i="14"/>
  <c r="E4031" i="14"/>
  <c r="E4032" i="14"/>
  <c r="E4033" i="14"/>
  <c r="E4034" i="14"/>
  <c r="E4035" i="14"/>
  <c r="E4036" i="14"/>
  <c r="E4037" i="14"/>
  <c r="E4038" i="14"/>
  <c r="E4039" i="14"/>
  <c r="E4040" i="14"/>
  <c r="E4041" i="14"/>
  <c r="E4042" i="14"/>
  <c r="E4043" i="14"/>
  <c r="E4044" i="14"/>
  <c r="E4045" i="14"/>
  <c r="E4046" i="14"/>
  <c r="E4047" i="14"/>
  <c r="E4048" i="14"/>
  <c r="E4049" i="14"/>
  <c r="E4050" i="14"/>
  <c r="E4051" i="14"/>
  <c r="E4052" i="14"/>
  <c r="E4053" i="14"/>
  <c r="E4054" i="14"/>
  <c r="E4055" i="14"/>
  <c r="E4056" i="14"/>
  <c r="E4057" i="14"/>
  <c r="E4058" i="14"/>
  <c r="E4059" i="14"/>
  <c r="E4060" i="14"/>
  <c r="E4061" i="14"/>
  <c r="E4062" i="14"/>
  <c r="E4063" i="14"/>
  <c r="E4064" i="14"/>
  <c r="E4065" i="14"/>
  <c r="E4066" i="14"/>
  <c r="E4067" i="14"/>
  <c r="E4068" i="14"/>
  <c r="E4069" i="14"/>
  <c r="E4070" i="14"/>
  <c r="E4071" i="14"/>
  <c r="E4072" i="14"/>
  <c r="E4073" i="14"/>
  <c r="E4074" i="14"/>
  <c r="E4075" i="14"/>
  <c r="E4076" i="14"/>
  <c r="E4077" i="14"/>
  <c r="E4078" i="14"/>
  <c r="E4079" i="14"/>
  <c r="E4080" i="14"/>
  <c r="E4081" i="14"/>
  <c r="E4082" i="14"/>
  <c r="E4083" i="14"/>
  <c r="E4084" i="14"/>
  <c r="E4085" i="14"/>
  <c r="E4086" i="14"/>
  <c r="E4087" i="14"/>
  <c r="E4088" i="14"/>
  <c r="E4089" i="14"/>
  <c r="E4090" i="14"/>
  <c r="E4091" i="14"/>
  <c r="E4092" i="14"/>
  <c r="E4093" i="14"/>
  <c r="E4094" i="14"/>
  <c r="E4095" i="14"/>
  <c r="E4096" i="14"/>
  <c r="E4097" i="14"/>
  <c r="E4098" i="14"/>
  <c r="E4099" i="14"/>
  <c r="E4100" i="14"/>
  <c r="E4101" i="14"/>
  <c r="E4102" i="14"/>
  <c r="E4103" i="14"/>
  <c r="E4104" i="14"/>
  <c r="E4105" i="14"/>
  <c r="E4106" i="14"/>
  <c r="E4107" i="14"/>
  <c r="E4108" i="14"/>
  <c r="E4109" i="14"/>
  <c r="E4110" i="14"/>
  <c r="E4111" i="14"/>
  <c r="E4112" i="14"/>
  <c r="E4113" i="14"/>
  <c r="E4114" i="14"/>
  <c r="E4115" i="14"/>
  <c r="E4116" i="14"/>
  <c r="E4117" i="14"/>
  <c r="E4118" i="14"/>
  <c r="E4119" i="14"/>
  <c r="E4120" i="14"/>
  <c r="E4121" i="14"/>
  <c r="E4122" i="14"/>
  <c r="E4123" i="14"/>
  <c r="E4124" i="14"/>
  <c r="E4125" i="14"/>
  <c r="E4126" i="14"/>
  <c r="E4127" i="14"/>
  <c r="E4128" i="14"/>
  <c r="E4129" i="14"/>
  <c r="E4130" i="14"/>
  <c r="E4131" i="14"/>
  <c r="E4132" i="14"/>
  <c r="E4133" i="14"/>
  <c r="E4134" i="14"/>
  <c r="E4135" i="14"/>
  <c r="E4136" i="14"/>
  <c r="E4137" i="14"/>
  <c r="E4138" i="14"/>
  <c r="E4139" i="14"/>
  <c r="E4140" i="14"/>
  <c r="E4141" i="14"/>
  <c r="E4142" i="14"/>
  <c r="E4143" i="14"/>
  <c r="E4144" i="14"/>
  <c r="E4145" i="14"/>
  <c r="E4146" i="14"/>
  <c r="E4147" i="14"/>
  <c r="E4148" i="14"/>
  <c r="E4149" i="14"/>
  <c r="E4150" i="14"/>
  <c r="E4151" i="14"/>
  <c r="E4152" i="14"/>
  <c r="E4153" i="14"/>
  <c r="E4154" i="14"/>
  <c r="E4155" i="14"/>
  <c r="E4156" i="14"/>
  <c r="E4157" i="14"/>
  <c r="E4158" i="14"/>
  <c r="E4159" i="14"/>
  <c r="E4160" i="14"/>
  <c r="E4161" i="14"/>
  <c r="E4162" i="14"/>
  <c r="E4163" i="14"/>
  <c r="E4164" i="14"/>
  <c r="E4165" i="14"/>
  <c r="E4166" i="14"/>
  <c r="E4167" i="14"/>
  <c r="E4168" i="14"/>
  <c r="E4169" i="14"/>
  <c r="E4170" i="14"/>
  <c r="E4171" i="14"/>
  <c r="E4172" i="14"/>
  <c r="E4173" i="14"/>
  <c r="E4174" i="14"/>
  <c r="E4175" i="14"/>
  <c r="E4176" i="14"/>
  <c r="E4177" i="14"/>
  <c r="E4178" i="14"/>
  <c r="E4179" i="14"/>
  <c r="E4180" i="14"/>
  <c r="E4181" i="14"/>
  <c r="E4182" i="14"/>
  <c r="E4183" i="14"/>
  <c r="E4184" i="14"/>
  <c r="E4185" i="14"/>
  <c r="E4186" i="14"/>
  <c r="E4187" i="14"/>
  <c r="E4188" i="14"/>
  <c r="E4189" i="14"/>
  <c r="E4190" i="14"/>
  <c r="E4191" i="14"/>
  <c r="E4192" i="14"/>
  <c r="E4193" i="14"/>
  <c r="E4194" i="14"/>
  <c r="E4195" i="14"/>
  <c r="E4196" i="14"/>
  <c r="E4197" i="14"/>
  <c r="E4198" i="14"/>
  <c r="E4199" i="14"/>
  <c r="E4200" i="14"/>
  <c r="E4201" i="14"/>
  <c r="E4202" i="14"/>
  <c r="E4203" i="14"/>
  <c r="E4204" i="14"/>
  <c r="E4205" i="14"/>
  <c r="E4206" i="14"/>
  <c r="E4207" i="14"/>
  <c r="E4208" i="14"/>
  <c r="E4209" i="14"/>
  <c r="E4210" i="14"/>
  <c r="E4211" i="14"/>
  <c r="E4212" i="14"/>
  <c r="E4213" i="14"/>
  <c r="E4214" i="14"/>
  <c r="E4215" i="14"/>
  <c r="E4216" i="14"/>
  <c r="E4217" i="14"/>
  <c r="E4218" i="14"/>
  <c r="E4219" i="14"/>
  <c r="E4220" i="14"/>
  <c r="E4221" i="14"/>
  <c r="E4222" i="14"/>
  <c r="E4223" i="14"/>
  <c r="E4224" i="14"/>
  <c r="E4225" i="14"/>
  <c r="E4226" i="14"/>
  <c r="E4227" i="14"/>
  <c r="E4228" i="14"/>
  <c r="E4229" i="14"/>
  <c r="E4230" i="14"/>
  <c r="E4231" i="14"/>
  <c r="E4232" i="14"/>
  <c r="E4233" i="14"/>
  <c r="E4234" i="14"/>
  <c r="E4235" i="14"/>
  <c r="E4236" i="14"/>
  <c r="E4237" i="14"/>
  <c r="E4238" i="14"/>
  <c r="E4239" i="14"/>
  <c r="E4240" i="14"/>
  <c r="E4241" i="14"/>
  <c r="E4242" i="14"/>
  <c r="E4243" i="14"/>
  <c r="E4244" i="14"/>
  <c r="E4245" i="14"/>
  <c r="E4246" i="14"/>
  <c r="E4247" i="14"/>
  <c r="E4248" i="14"/>
  <c r="E4249" i="14"/>
  <c r="E4250" i="14"/>
  <c r="E4251" i="14"/>
  <c r="E4252" i="14"/>
  <c r="E4253" i="14"/>
  <c r="E4254" i="14"/>
  <c r="E4255" i="14"/>
  <c r="E4256" i="14"/>
  <c r="E4257" i="14"/>
  <c r="E4258" i="14"/>
  <c r="E4259" i="14"/>
  <c r="E4260" i="14"/>
  <c r="E4261" i="14"/>
  <c r="E4262" i="14"/>
  <c r="E4263" i="14"/>
  <c r="E4264" i="14"/>
  <c r="E4265" i="14"/>
  <c r="E4266" i="14"/>
  <c r="E4267" i="14"/>
  <c r="E4268" i="14"/>
  <c r="E4269" i="14"/>
  <c r="E4270" i="14"/>
  <c r="E4271" i="14"/>
  <c r="E4272" i="14"/>
  <c r="E4273" i="14"/>
  <c r="E4274" i="14"/>
  <c r="E4275" i="14"/>
  <c r="E4276" i="14"/>
  <c r="E4277" i="14"/>
  <c r="E4278" i="14"/>
  <c r="E4279" i="14"/>
  <c r="E4280" i="14"/>
  <c r="E4281" i="14"/>
  <c r="E4282" i="14"/>
  <c r="E4283" i="14"/>
  <c r="E4284" i="14"/>
  <c r="E4285" i="14"/>
  <c r="E4286" i="14"/>
  <c r="E4287" i="14"/>
  <c r="E4288" i="14"/>
  <c r="E4289" i="14"/>
  <c r="E4290" i="14"/>
  <c r="E4291" i="14"/>
  <c r="E4292" i="14"/>
  <c r="E4293" i="14"/>
  <c r="E4294" i="14"/>
  <c r="E4295" i="14"/>
  <c r="E4296" i="14"/>
  <c r="E4297" i="14"/>
  <c r="E4298" i="14"/>
  <c r="E4299" i="14"/>
  <c r="E4300" i="14"/>
  <c r="E4301" i="14"/>
  <c r="E4302" i="14"/>
  <c r="E4303" i="14"/>
  <c r="E4304" i="14"/>
  <c r="E4305" i="14"/>
  <c r="E4306" i="14"/>
  <c r="E4307" i="14"/>
  <c r="E4308" i="14"/>
  <c r="E4309" i="14"/>
  <c r="E4310" i="14"/>
  <c r="E4311" i="14"/>
  <c r="E4312" i="14"/>
  <c r="E4313" i="14"/>
  <c r="E4314" i="14"/>
  <c r="E4315" i="14"/>
  <c r="E4316" i="14"/>
  <c r="E4317" i="14"/>
  <c r="E4318" i="14"/>
  <c r="E4319" i="14"/>
  <c r="E4320" i="14"/>
  <c r="E4321" i="14"/>
  <c r="E4322" i="14"/>
  <c r="E4323" i="14"/>
  <c r="E4324" i="14"/>
  <c r="E4325" i="14"/>
  <c r="E4326" i="14"/>
  <c r="E4327" i="14"/>
  <c r="E4328" i="14"/>
  <c r="E4329" i="14"/>
  <c r="E4330" i="14"/>
  <c r="E4331" i="14"/>
  <c r="E4332" i="14"/>
  <c r="E4333" i="14"/>
  <c r="E4334" i="14"/>
  <c r="E4335" i="14"/>
  <c r="E4336" i="14"/>
  <c r="E4337" i="14"/>
  <c r="E4338" i="14"/>
  <c r="E4339" i="14"/>
  <c r="E4340" i="14"/>
  <c r="E4341" i="14"/>
  <c r="E4342" i="14"/>
  <c r="E4343" i="14"/>
  <c r="E4344" i="14"/>
  <c r="E4345" i="14"/>
  <c r="E4346" i="14"/>
  <c r="E4347" i="14"/>
  <c r="E4348" i="14"/>
  <c r="E4349" i="14"/>
  <c r="E4350" i="14"/>
  <c r="E4351" i="14"/>
  <c r="E4352" i="14"/>
  <c r="E4353" i="14"/>
  <c r="E4354" i="14"/>
  <c r="E4355" i="14"/>
  <c r="E4356" i="14"/>
  <c r="E4357" i="14"/>
  <c r="E4358" i="14"/>
  <c r="E4359" i="14"/>
  <c r="E4360" i="14"/>
  <c r="E4361" i="14"/>
  <c r="E4362" i="14"/>
  <c r="E4363" i="14"/>
  <c r="E4364" i="14"/>
  <c r="E4365" i="14"/>
  <c r="E4366" i="14"/>
  <c r="E4367" i="14"/>
  <c r="E4368" i="14"/>
  <c r="E4369" i="14"/>
  <c r="E4370" i="14"/>
  <c r="E4371" i="14"/>
  <c r="E4372" i="14"/>
  <c r="E4373" i="14"/>
  <c r="E4374" i="14"/>
  <c r="E4375" i="14"/>
  <c r="E4376" i="14"/>
  <c r="E4377" i="14"/>
  <c r="E4378" i="14"/>
  <c r="E4379" i="14"/>
  <c r="E4380" i="14"/>
  <c r="E4381" i="14"/>
  <c r="E4382" i="14"/>
  <c r="E4383" i="14"/>
  <c r="E4384" i="14"/>
  <c r="E4385" i="14"/>
  <c r="E4386" i="14"/>
  <c r="E4387" i="14"/>
  <c r="E4388" i="14"/>
  <c r="E4389" i="14"/>
  <c r="E4390" i="14"/>
  <c r="E4391" i="14"/>
  <c r="E4392" i="14"/>
  <c r="E4393" i="14"/>
  <c r="E4394" i="14"/>
  <c r="E4395" i="14"/>
  <c r="E4396" i="14"/>
  <c r="E4397" i="14"/>
  <c r="E4398" i="14"/>
  <c r="E4399" i="14"/>
  <c r="E4400" i="14"/>
  <c r="E4401" i="14"/>
  <c r="E4402" i="14"/>
  <c r="E4403" i="14"/>
  <c r="E4404" i="14"/>
  <c r="E4405" i="14"/>
  <c r="E4406" i="14"/>
  <c r="E4407" i="14"/>
  <c r="E4408" i="14"/>
  <c r="E4409" i="14"/>
  <c r="E4410" i="14"/>
  <c r="E4411" i="14"/>
  <c r="E4412" i="14"/>
  <c r="E4413" i="14"/>
  <c r="E4414" i="14"/>
  <c r="E4415" i="14"/>
  <c r="E4416" i="14"/>
  <c r="E4417" i="14"/>
  <c r="E4418" i="14"/>
  <c r="E4419" i="14"/>
  <c r="E4420" i="14"/>
  <c r="E4421" i="14"/>
  <c r="E4422" i="14"/>
  <c r="E4423" i="14"/>
  <c r="E4424" i="14"/>
  <c r="E4425" i="14"/>
  <c r="E4426" i="14"/>
  <c r="E4427" i="14"/>
  <c r="E4428" i="14"/>
  <c r="E4429" i="14"/>
  <c r="E4430" i="14"/>
  <c r="E4431" i="14"/>
  <c r="E4432" i="14"/>
  <c r="E4433" i="14"/>
  <c r="E4434" i="14"/>
  <c r="E4435" i="14"/>
  <c r="E4436" i="14"/>
  <c r="E4437" i="14"/>
  <c r="E4438" i="14"/>
  <c r="E4439" i="14"/>
  <c r="E4440" i="14"/>
  <c r="E4441" i="14"/>
  <c r="E4442" i="14"/>
  <c r="E4443" i="14"/>
  <c r="E4444" i="14"/>
  <c r="E4445" i="14"/>
  <c r="E4446" i="14"/>
  <c r="E4447" i="14"/>
  <c r="E4448" i="14"/>
  <c r="E4449" i="14"/>
  <c r="E4450" i="14"/>
  <c r="E4451" i="14"/>
  <c r="E4452" i="14"/>
  <c r="E4453" i="14"/>
  <c r="E4454" i="14"/>
  <c r="E4455" i="14"/>
  <c r="E4456" i="14"/>
  <c r="E4457" i="14"/>
  <c r="E4458" i="14"/>
  <c r="E4459" i="14"/>
  <c r="E4460" i="14"/>
  <c r="E4461" i="14"/>
  <c r="E4462" i="14"/>
  <c r="E4463" i="14"/>
  <c r="E4464" i="14"/>
  <c r="E4465" i="14"/>
  <c r="E4466" i="14"/>
  <c r="E4467" i="14"/>
  <c r="E4468" i="14"/>
  <c r="E4469" i="14"/>
  <c r="E4470" i="14"/>
  <c r="E4471" i="14"/>
  <c r="E4472" i="14"/>
  <c r="E4473" i="14"/>
  <c r="E4474" i="14"/>
  <c r="E4475" i="14"/>
  <c r="E4476" i="14"/>
  <c r="E4477" i="14"/>
  <c r="E4478" i="14"/>
  <c r="E4479" i="14"/>
  <c r="E4480" i="14"/>
  <c r="E4481" i="14"/>
  <c r="E4482" i="14"/>
  <c r="E4483" i="14"/>
  <c r="E4484" i="14"/>
  <c r="E4485" i="14"/>
  <c r="E4486" i="14"/>
  <c r="E4487" i="14"/>
  <c r="E4488" i="14"/>
  <c r="E4489" i="14"/>
  <c r="E4490" i="14"/>
  <c r="E4491" i="14"/>
  <c r="E4492" i="14"/>
  <c r="E4493" i="14"/>
  <c r="E4494" i="14"/>
  <c r="E4495" i="14"/>
  <c r="E4496" i="14"/>
  <c r="E4497" i="14"/>
  <c r="E4498" i="14"/>
  <c r="E4499" i="14"/>
  <c r="E4500" i="14"/>
  <c r="E4501" i="14"/>
  <c r="E4502" i="14"/>
  <c r="E4503" i="14"/>
  <c r="E4504" i="14"/>
  <c r="E4505" i="14"/>
  <c r="E4506" i="14"/>
  <c r="E4507" i="14"/>
  <c r="E4508" i="14"/>
  <c r="E4509" i="14"/>
  <c r="E4510" i="14"/>
  <c r="E4511" i="14"/>
  <c r="E4512" i="14"/>
  <c r="E4513" i="14"/>
  <c r="E4514" i="14"/>
  <c r="E4515" i="14"/>
  <c r="E4516" i="14"/>
  <c r="E4517" i="14"/>
  <c r="E4518" i="14"/>
  <c r="E4519" i="14"/>
  <c r="E4520" i="14"/>
  <c r="E4521" i="14"/>
  <c r="E4522" i="14"/>
  <c r="E4523" i="14"/>
  <c r="E4524" i="14"/>
  <c r="E4525" i="14"/>
  <c r="E4526" i="14"/>
  <c r="E4527" i="14"/>
  <c r="E4528" i="14"/>
  <c r="E4529" i="14"/>
  <c r="E4530" i="14"/>
  <c r="E4531" i="14"/>
  <c r="E4532" i="14"/>
  <c r="E4533" i="14"/>
  <c r="E4534" i="14"/>
  <c r="E4535" i="14"/>
  <c r="E4536" i="14"/>
  <c r="E4537" i="14"/>
  <c r="E4538" i="14"/>
  <c r="E4539" i="14"/>
  <c r="E4540" i="14"/>
  <c r="E4541" i="14"/>
  <c r="E4542" i="14"/>
  <c r="E4543" i="14"/>
  <c r="E4544" i="14"/>
  <c r="E4545" i="14"/>
  <c r="E4546" i="14"/>
  <c r="E4547" i="14"/>
  <c r="E4548" i="14"/>
  <c r="E4549" i="14"/>
  <c r="E4550" i="14"/>
  <c r="E4551" i="14"/>
  <c r="E4552" i="14"/>
  <c r="E4553" i="14"/>
  <c r="E4554" i="14"/>
  <c r="E4555" i="14"/>
  <c r="E4556" i="14"/>
  <c r="E4557" i="14"/>
  <c r="E4558" i="14"/>
  <c r="E4559" i="14"/>
  <c r="E4560" i="14"/>
  <c r="E4561" i="14"/>
  <c r="E4562" i="14"/>
  <c r="E4563" i="14"/>
  <c r="E4564" i="14"/>
  <c r="E4565" i="14"/>
  <c r="E4566" i="14"/>
  <c r="E4567" i="14"/>
  <c r="E4568" i="14"/>
  <c r="E4569" i="14"/>
  <c r="E4570" i="14"/>
  <c r="E4571" i="14"/>
  <c r="E4572" i="14"/>
  <c r="E4573" i="14"/>
  <c r="E4574" i="14"/>
  <c r="E4575" i="14"/>
  <c r="E4576" i="14"/>
  <c r="E4577" i="14"/>
  <c r="E4578" i="14"/>
  <c r="E4579" i="14"/>
  <c r="E4580" i="14"/>
  <c r="E4581" i="14"/>
  <c r="E4582" i="14"/>
  <c r="E4583" i="14"/>
  <c r="E4584" i="14"/>
  <c r="E4585" i="14"/>
  <c r="E4586" i="14"/>
  <c r="E4587" i="14"/>
  <c r="E4588" i="14"/>
  <c r="E4589" i="14"/>
  <c r="E4590" i="14"/>
  <c r="E4591" i="14"/>
  <c r="E4592" i="14"/>
  <c r="E4593" i="14"/>
  <c r="E4594" i="14"/>
  <c r="E4595" i="14"/>
  <c r="E4596" i="14"/>
  <c r="E4597" i="14"/>
  <c r="E4598" i="14"/>
  <c r="E4599" i="14"/>
  <c r="E4600" i="14"/>
  <c r="E4601" i="14"/>
  <c r="E4602" i="14"/>
  <c r="E4603" i="14"/>
  <c r="E4604" i="14"/>
  <c r="E4605" i="14"/>
  <c r="E4606" i="14"/>
  <c r="E4607" i="14"/>
  <c r="E4608" i="14"/>
  <c r="E4609" i="14"/>
  <c r="E4610" i="14"/>
  <c r="E4611" i="14"/>
  <c r="E4612" i="14"/>
  <c r="E4613" i="14"/>
  <c r="E4614" i="14"/>
  <c r="E4615" i="14"/>
  <c r="E4616" i="14"/>
  <c r="E4617" i="14"/>
  <c r="E4618" i="14"/>
  <c r="E4619" i="14"/>
  <c r="E4620" i="14"/>
  <c r="E4621" i="14"/>
  <c r="E4622" i="14"/>
  <c r="E4623" i="14"/>
  <c r="E4624" i="14"/>
  <c r="E4625" i="14"/>
  <c r="E4626" i="14"/>
  <c r="E4627" i="14"/>
  <c r="E4628" i="14"/>
  <c r="E4629" i="14"/>
  <c r="E4630" i="14"/>
  <c r="E4631" i="14"/>
  <c r="E4632" i="14"/>
  <c r="E4633" i="14"/>
  <c r="E4634" i="14"/>
  <c r="E4635" i="14"/>
  <c r="E4636" i="14"/>
  <c r="E4637" i="14"/>
  <c r="E4638" i="14"/>
  <c r="E4639" i="14"/>
  <c r="E4640" i="14"/>
  <c r="E4641" i="14"/>
  <c r="E4642" i="14"/>
  <c r="E4643" i="14"/>
  <c r="E4644" i="14"/>
  <c r="E4645" i="14"/>
  <c r="E4646" i="14"/>
  <c r="E4647" i="14"/>
  <c r="E4648" i="14"/>
  <c r="E4649" i="14"/>
  <c r="E4650" i="14"/>
  <c r="E4651" i="14"/>
  <c r="E4652" i="14"/>
  <c r="E4653" i="14"/>
  <c r="E4654" i="14"/>
  <c r="E4655" i="14"/>
  <c r="E4656" i="14"/>
  <c r="E4657" i="14"/>
  <c r="E4658" i="14"/>
  <c r="E4659" i="14"/>
  <c r="E4660" i="14"/>
  <c r="E4661" i="14"/>
  <c r="E4662" i="14"/>
  <c r="E4663" i="14"/>
  <c r="E4664" i="14"/>
  <c r="E4665" i="14"/>
  <c r="E4666" i="14"/>
  <c r="E4667" i="14"/>
  <c r="E4668" i="14"/>
  <c r="E4669" i="14"/>
  <c r="E4670" i="14"/>
  <c r="E4671" i="14"/>
  <c r="E4672" i="14"/>
  <c r="E4673" i="14"/>
  <c r="E4674" i="14"/>
  <c r="E4675" i="14"/>
  <c r="E4676" i="14"/>
  <c r="E4677" i="14"/>
  <c r="E4678" i="14"/>
  <c r="E4679" i="14"/>
  <c r="E4680" i="14"/>
  <c r="E4681" i="14"/>
  <c r="E4682" i="14"/>
  <c r="E4683" i="14"/>
  <c r="E4684" i="14"/>
  <c r="E4685" i="14"/>
  <c r="E4686" i="14"/>
  <c r="E4687" i="14"/>
  <c r="E4688" i="14"/>
  <c r="E4689" i="14"/>
  <c r="E4690" i="14"/>
  <c r="E4691" i="14"/>
  <c r="E4692" i="14"/>
  <c r="E4693" i="14"/>
  <c r="E4694" i="14"/>
  <c r="E4695" i="14"/>
  <c r="E4696" i="14"/>
  <c r="E4697" i="14"/>
  <c r="E4698" i="14"/>
  <c r="E4699" i="14"/>
  <c r="E4700" i="14"/>
  <c r="E4701" i="14"/>
  <c r="E4702" i="14"/>
  <c r="E4703" i="14"/>
  <c r="E4704" i="14"/>
  <c r="E4705" i="14"/>
  <c r="E4706" i="14"/>
  <c r="E4707" i="14"/>
  <c r="E4708" i="14"/>
  <c r="E4709" i="14"/>
  <c r="E4710" i="14"/>
  <c r="E4711" i="14"/>
  <c r="E4712" i="14"/>
  <c r="E4713" i="14"/>
  <c r="E4714" i="14"/>
  <c r="E4715" i="14"/>
  <c r="E4716" i="14"/>
  <c r="E4717" i="14"/>
  <c r="E4718" i="14"/>
  <c r="E4719" i="14"/>
  <c r="E4720" i="14"/>
  <c r="E4721" i="14"/>
  <c r="E4722" i="14"/>
  <c r="E4723" i="14"/>
  <c r="E4724" i="14"/>
  <c r="E4725" i="14"/>
  <c r="E4726" i="14"/>
  <c r="E4727" i="14"/>
  <c r="E4728" i="14"/>
  <c r="E4729" i="14"/>
  <c r="E4730" i="14"/>
  <c r="E4731" i="14"/>
  <c r="E4732" i="14"/>
  <c r="E4733" i="14"/>
  <c r="E4734" i="14"/>
  <c r="E4735" i="14"/>
  <c r="E4736" i="14"/>
  <c r="E4737" i="14"/>
  <c r="E4738" i="14"/>
  <c r="E4739" i="14"/>
  <c r="E4740" i="14"/>
  <c r="E4741" i="14"/>
  <c r="E4742" i="14"/>
  <c r="E4743" i="14"/>
  <c r="E4744" i="14"/>
  <c r="E4745" i="14"/>
  <c r="E4746" i="14"/>
  <c r="E4747" i="14"/>
  <c r="E4748" i="14"/>
  <c r="E4749" i="14"/>
  <c r="E4750" i="14"/>
  <c r="E4751" i="14"/>
  <c r="E4752" i="14"/>
  <c r="E4753" i="14"/>
  <c r="E4754" i="14"/>
  <c r="E4755" i="14"/>
  <c r="E4756" i="14"/>
  <c r="E4757" i="14"/>
  <c r="E4758" i="14"/>
  <c r="E4759" i="14"/>
  <c r="E4760" i="14"/>
  <c r="E4761" i="14"/>
  <c r="E4762" i="14"/>
  <c r="E4763" i="14"/>
  <c r="E4764" i="14"/>
  <c r="E4765" i="14"/>
  <c r="E4766" i="14"/>
  <c r="E4767" i="14"/>
  <c r="E4768" i="14"/>
  <c r="E4769" i="14"/>
  <c r="E4770" i="14"/>
  <c r="E4771" i="14"/>
  <c r="E4772" i="14"/>
  <c r="E4773" i="14"/>
  <c r="E4774" i="14"/>
  <c r="E4775" i="14"/>
  <c r="E4776" i="14"/>
  <c r="E4777" i="14"/>
  <c r="E4778" i="14"/>
  <c r="E4779" i="14"/>
  <c r="E4780" i="14"/>
  <c r="E4781" i="14"/>
  <c r="E4782" i="14"/>
  <c r="E4783" i="14"/>
  <c r="E4784" i="14"/>
  <c r="E4785" i="14"/>
  <c r="E4786" i="14"/>
  <c r="E4787" i="14"/>
  <c r="E4788" i="14"/>
  <c r="E4789" i="14"/>
  <c r="E4790" i="14"/>
  <c r="E4791" i="14"/>
  <c r="E4792" i="14"/>
  <c r="E4793" i="14"/>
  <c r="E4794" i="14"/>
  <c r="E4795" i="14"/>
  <c r="E4796" i="14"/>
  <c r="E4797" i="14"/>
  <c r="E4798" i="14"/>
  <c r="E4799" i="14"/>
  <c r="E4800" i="14"/>
  <c r="E4801" i="14"/>
  <c r="E4802" i="14"/>
  <c r="E4803" i="14"/>
  <c r="E4804" i="14"/>
  <c r="E4805" i="14"/>
  <c r="E4806" i="14"/>
  <c r="E4807" i="14"/>
  <c r="E4808" i="14"/>
  <c r="E4809" i="14"/>
  <c r="E4810" i="14"/>
  <c r="E4811" i="14"/>
  <c r="E4812" i="14"/>
  <c r="E4813" i="14"/>
  <c r="E4814" i="14"/>
  <c r="E4815" i="14"/>
  <c r="E4816" i="14"/>
  <c r="E4817" i="14"/>
  <c r="E4818" i="14"/>
  <c r="E4819" i="14"/>
  <c r="E4820" i="14"/>
  <c r="E4821" i="14"/>
  <c r="E4822" i="14"/>
  <c r="E4823" i="14"/>
  <c r="E4824" i="14"/>
  <c r="E4825" i="14"/>
  <c r="E4826" i="14"/>
  <c r="E4827" i="14"/>
  <c r="E4828" i="14"/>
  <c r="E4829" i="14"/>
  <c r="E4830" i="14"/>
  <c r="E4831" i="14"/>
  <c r="E4832" i="14"/>
  <c r="E4833" i="14"/>
  <c r="E4834" i="14"/>
  <c r="E4835" i="14"/>
  <c r="E4836" i="14"/>
  <c r="E4837" i="14"/>
  <c r="E4838" i="14"/>
  <c r="E4839" i="14"/>
  <c r="E4840" i="14"/>
  <c r="E4841" i="14"/>
  <c r="E4842" i="14"/>
  <c r="E4843" i="14"/>
  <c r="E4844" i="14"/>
  <c r="E4845" i="14"/>
  <c r="E4846" i="14"/>
  <c r="E4847" i="14"/>
  <c r="E4848" i="14"/>
  <c r="E4849" i="14"/>
  <c r="E4850" i="14"/>
  <c r="E4851" i="14"/>
  <c r="E4852" i="14"/>
  <c r="E4853" i="14"/>
  <c r="E4854" i="14"/>
  <c r="E4855" i="14"/>
  <c r="E4856" i="14"/>
  <c r="E4857" i="14"/>
  <c r="E4858" i="14"/>
  <c r="E4859" i="14"/>
  <c r="E4860" i="14"/>
  <c r="E4861" i="14"/>
  <c r="E4862" i="14"/>
  <c r="E4863" i="14"/>
  <c r="E4864" i="14"/>
  <c r="E4865" i="14"/>
  <c r="E4866" i="14"/>
  <c r="E4867" i="14"/>
  <c r="E4868" i="14"/>
  <c r="E4869" i="14"/>
  <c r="E4870" i="14"/>
  <c r="E4871" i="14"/>
  <c r="E4872" i="14"/>
  <c r="E4873" i="14"/>
  <c r="E4874" i="14"/>
  <c r="E4875" i="14"/>
  <c r="E4876" i="14"/>
  <c r="E4877" i="14"/>
  <c r="E4878" i="14"/>
  <c r="E4879" i="14"/>
  <c r="E4880" i="14"/>
  <c r="E4881" i="14"/>
  <c r="E4882" i="14"/>
  <c r="E4883" i="14"/>
  <c r="E4884" i="14"/>
  <c r="E4885" i="14"/>
  <c r="E4886" i="14"/>
  <c r="E4887" i="14"/>
  <c r="E4888" i="14"/>
  <c r="E4889" i="14"/>
  <c r="E4890" i="14"/>
  <c r="E4891" i="14"/>
  <c r="E4892" i="14"/>
  <c r="E4893" i="14"/>
  <c r="E4894" i="14"/>
  <c r="E4895" i="14"/>
  <c r="E4896" i="14"/>
  <c r="E4897" i="14"/>
  <c r="E4898" i="14"/>
  <c r="E4899" i="14"/>
  <c r="E4900" i="14"/>
  <c r="E4901" i="14"/>
  <c r="E4902" i="14"/>
  <c r="E4903" i="14"/>
  <c r="E4904" i="14"/>
  <c r="E4905" i="14"/>
  <c r="E4906" i="14"/>
  <c r="E4907" i="14"/>
  <c r="E4908" i="14"/>
  <c r="E4909" i="14"/>
  <c r="E4910" i="14"/>
  <c r="E4911" i="14"/>
  <c r="E4912" i="14"/>
  <c r="E4913" i="14"/>
  <c r="E4914" i="14"/>
  <c r="E4915" i="14"/>
  <c r="E4916" i="14"/>
  <c r="E4917" i="14"/>
  <c r="E4918" i="14"/>
  <c r="E4919" i="14"/>
  <c r="E4920" i="14"/>
  <c r="E4921" i="14"/>
  <c r="E4922" i="14"/>
  <c r="E4923" i="14"/>
  <c r="E4924" i="14"/>
  <c r="E4925" i="14"/>
  <c r="E4926" i="14"/>
  <c r="E4927" i="14"/>
  <c r="E4928" i="14"/>
  <c r="E4929" i="14"/>
  <c r="E4930" i="14"/>
  <c r="E4931" i="14"/>
  <c r="E4932" i="14"/>
  <c r="E4933" i="14"/>
  <c r="E4934" i="14"/>
  <c r="E4935" i="14"/>
  <c r="E4936" i="14"/>
  <c r="E4937" i="14"/>
  <c r="E4938" i="14"/>
  <c r="E4939" i="14"/>
  <c r="E4940" i="14"/>
  <c r="E4941" i="14"/>
  <c r="E4942" i="14"/>
  <c r="E4943" i="14"/>
  <c r="E4944" i="14"/>
  <c r="E4945" i="14"/>
  <c r="E4946" i="14"/>
  <c r="E4947" i="14"/>
  <c r="E4948" i="14"/>
  <c r="E4949" i="14"/>
  <c r="E4950" i="14"/>
  <c r="E4951" i="14"/>
  <c r="E4952" i="14"/>
  <c r="E4953" i="14"/>
  <c r="E4954" i="14"/>
  <c r="E4955" i="14"/>
  <c r="E4956" i="14"/>
  <c r="E4957" i="14"/>
  <c r="E4958" i="14"/>
  <c r="E4959" i="14"/>
  <c r="E4960" i="14"/>
  <c r="E4961" i="14"/>
  <c r="E4962" i="14"/>
  <c r="E4963" i="14"/>
  <c r="E4964" i="14"/>
  <c r="E4965" i="14"/>
  <c r="E4966" i="14"/>
  <c r="E4967" i="14"/>
  <c r="E4968" i="14"/>
  <c r="E4969" i="14"/>
  <c r="E4970" i="14"/>
  <c r="E4971" i="14"/>
  <c r="E4972" i="14"/>
  <c r="E4973" i="14"/>
  <c r="E4974" i="14"/>
  <c r="E4975" i="14"/>
  <c r="E4976" i="14"/>
  <c r="E4977" i="14"/>
  <c r="E4978" i="14"/>
  <c r="E4979" i="14"/>
  <c r="E4980" i="14"/>
  <c r="E4981" i="14"/>
  <c r="E4982" i="14"/>
  <c r="E4983" i="14"/>
  <c r="E4984" i="14"/>
  <c r="E4985" i="14"/>
  <c r="E4986" i="14"/>
  <c r="E4987" i="14"/>
  <c r="E4988" i="14"/>
  <c r="E4989" i="14"/>
  <c r="E4990" i="14"/>
  <c r="E4991" i="14"/>
  <c r="E4992" i="14"/>
  <c r="E4993" i="14"/>
  <c r="E4994" i="14"/>
  <c r="E4995" i="14"/>
  <c r="E4996" i="14"/>
  <c r="E4997" i="14"/>
  <c r="E4998" i="14"/>
  <c r="E4999" i="14"/>
  <c r="E5000" i="14"/>
  <c r="E5001" i="14"/>
  <c r="E5002" i="14"/>
  <c r="E5003" i="14"/>
  <c r="E5004" i="14"/>
  <c r="E5005" i="14"/>
  <c r="E5006" i="14"/>
  <c r="E5007" i="14"/>
  <c r="E5008" i="14"/>
  <c r="E5009" i="14"/>
  <c r="E5010" i="14"/>
  <c r="E5011" i="14"/>
  <c r="E5012" i="14"/>
  <c r="E5013" i="14"/>
  <c r="E5014" i="14"/>
  <c r="E5015" i="14"/>
  <c r="E5016" i="14"/>
  <c r="E5017" i="14"/>
  <c r="E5018" i="14"/>
  <c r="E5019" i="14"/>
  <c r="E5020" i="14"/>
  <c r="E5021" i="14"/>
  <c r="E5022" i="14"/>
  <c r="E5023" i="14"/>
  <c r="E5024" i="14"/>
  <c r="E5025" i="14"/>
  <c r="E5026" i="14"/>
  <c r="E5027" i="14"/>
  <c r="E5028" i="14"/>
  <c r="E5029" i="14"/>
  <c r="E5030" i="14"/>
  <c r="E5031" i="14"/>
  <c r="E5032" i="14"/>
  <c r="E5033" i="14"/>
  <c r="E5034" i="14"/>
  <c r="E5035" i="14"/>
  <c r="E5036" i="14"/>
  <c r="E5037" i="14"/>
  <c r="E5038" i="14"/>
  <c r="E5039" i="14"/>
  <c r="E5040" i="14"/>
  <c r="E5041" i="14"/>
  <c r="E5042" i="14"/>
  <c r="E5043" i="14"/>
  <c r="E5044" i="14"/>
  <c r="E5045" i="14"/>
  <c r="E5046" i="14"/>
  <c r="E5047" i="14"/>
  <c r="E5048" i="14"/>
  <c r="E5049" i="14"/>
  <c r="E5050" i="14"/>
  <c r="E5051" i="14"/>
  <c r="E5052" i="14"/>
  <c r="E5053" i="14"/>
  <c r="E5054" i="14"/>
  <c r="E5055" i="14"/>
  <c r="E5056" i="14"/>
  <c r="E5057" i="14"/>
  <c r="E5058" i="14"/>
  <c r="E5059" i="14"/>
  <c r="E5060" i="14"/>
  <c r="E5061" i="14"/>
  <c r="E5062" i="14"/>
  <c r="E5063" i="14"/>
  <c r="E5064" i="14"/>
  <c r="E5065" i="14"/>
  <c r="E5066" i="14"/>
  <c r="E5067" i="14"/>
  <c r="E5068" i="14"/>
  <c r="E5069" i="14"/>
  <c r="E5070" i="14"/>
  <c r="E5071" i="14"/>
  <c r="E5072" i="14"/>
  <c r="E5073" i="14"/>
  <c r="E5074" i="14"/>
  <c r="E5075" i="14"/>
  <c r="E5076" i="14"/>
  <c r="E5077" i="14"/>
  <c r="E5078" i="14"/>
  <c r="E5079" i="14"/>
  <c r="E5080" i="14"/>
  <c r="E5081" i="14"/>
  <c r="E5082" i="14"/>
  <c r="E5083" i="14"/>
  <c r="E5084" i="14"/>
  <c r="E5085" i="14"/>
  <c r="E5086" i="14"/>
  <c r="E5087" i="14"/>
  <c r="E5088" i="14"/>
  <c r="E5089" i="14"/>
  <c r="E5090" i="14"/>
  <c r="E5091" i="14"/>
  <c r="E5092" i="14"/>
  <c r="E5093" i="14"/>
  <c r="E5094" i="14"/>
  <c r="E5095" i="14"/>
  <c r="E5096" i="14"/>
  <c r="E5097" i="14"/>
  <c r="E5098" i="14"/>
  <c r="E5099" i="14"/>
  <c r="E5100" i="14"/>
  <c r="E5101" i="14"/>
  <c r="E5102" i="14"/>
  <c r="E5103" i="14"/>
  <c r="E5104" i="14"/>
  <c r="E5105" i="14"/>
  <c r="E5106" i="14"/>
  <c r="E5107" i="14"/>
  <c r="E5108" i="14"/>
  <c r="E5109" i="14"/>
  <c r="E5110" i="14"/>
  <c r="E5111" i="14"/>
  <c r="E5112" i="14"/>
  <c r="E5113" i="14"/>
  <c r="E5114" i="14"/>
  <c r="E5115" i="14"/>
  <c r="E5116" i="14"/>
  <c r="E5117" i="14"/>
  <c r="E5118" i="14"/>
  <c r="E5119" i="14"/>
  <c r="E5120" i="14"/>
  <c r="E5121" i="14"/>
  <c r="E5122" i="14"/>
  <c r="E5123" i="14"/>
  <c r="E5124" i="14"/>
  <c r="E5125" i="14"/>
  <c r="E5126" i="14"/>
  <c r="E5127" i="14"/>
  <c r="E5128" i="14"/>
  <c r="E5129" i="14"/>
  <c r="E5130" i="14"/>
  <c r="E5131" i="14"/>
  <c r="E5132" i="14"/>
  <c r="E5133" i="14"/>
  <c r="E5134" i="14"/>
  <c r="E5135" i="14"/>
  <c r="E5136" i="14"/>
  <c r="E5137" i="14"/>
  <c r="E5138" i="14"/>
  <c r="E5139" i="14"/>
  <c r="E5140" i="14"/>
  <c r="E5141" i="14"/>
  <c r="E5142" i="14"/>
  <c r="E5143" i="14"/>
  <c r="E5144" i="14"/>
  <c r="E5145" i="14"/>
  <c r="E5146" i="14"/>
  <c r="E5147" i="14"/>
  <c r="E5148" i="14"/>
  <c r="E5149" i="14"/>
  <c r="E5150" i="14"/>
  <c r="E5151" i="14"/>
  <c r="E5152" i="14"/>
  <c r="E5153" i="14"/>
  <c r="E5154" i="14"/>
  <c r="E5155" i="14"/>
  <c r="E5156" i="14"/>
  <c r="E5157" i="14"/>
  <c r="E5158" i="14"/>
  <c r="E5159" i="14"/>
  <c r="E5160" i="14"/>
  <c r="E5161" i="14"/>
  <c r="E5162" i="14"/>
  <c r="E5163" i="14"/>
  <c r="E5164" i="14"/>
  <c r="E5165" i="14"/>
  <c r="E5166" i="14"/>
  <c r="E5167" i="14"/>
  <c r="E5168" i="14"/>
  <c r="E5169" i="14"/>
  <c r="E5170" i="14"/>
  <c r="E5171" i="14"/>
  <c r="E5172" i="14"/>
  <c r="E5173" i="14"/>
  <c r="E5174" i="14"/>
  <c r="E5175" i="14"/>
  <c r="E5176" i="14"/>
  <c r="E5177" i="14"/>
  <c r="E5178" i="14"/>
  <c r="E5179" i="14"/>
  <c r="E5180" i="14"/>
  <c r="E5181" i="14"/>
  <c r="E5182" i="14"/>
  <c r="E5183" i="14"/>
  <c r="E5184" i="14"/>
  <c r="E5185" i="14"/>
  <c r="E5186" i="14"/>
  <c r="E5187" i="14"/>
  <c r="E5188" i="14"/>
  <c r="E5189" i="14"/>
  <c r="E5190" i="14"/>
  <c r="E5191" i="14"/>
  <c r="E5192" i="14"/>
  <c r="E5193" i="14"/>
  <c r="E5194" i="14"/>
  <c r="E5195" i="14"/>
  <c r="E5196" i="14"/>
  <c r="E5197" i="14"/>
  <c r="E5198" i="14"/>
  <c r="E5199" i="14"/>
  <c r="E5200" i="14"/>
  <c r="E5201" i="14"/>
  <c r="E5202" i="14"/>
  <c r="E5203" i="14"/>
  <c r="E5204" i="14"/>
  <c r="E5205" i="14"/>
  <c r="E5206" i="14"/>
  <c r="E5207" i="14"/>
  <c r="E5208" i="14"/>
  <c r="E5209" i="14"/>
  <c r="E5210" i="14"/>
  <c r="E5211" i="14"/>
  <c r="E5212" i="14"/>
  <c r="E5213" i="14"/>
  <c r="E5214" i="14"/>
  <c r="E5215" i="14"/>
  <c r="E5216" i="14"/>
  <c r="E5217" i="14"/>
  <c r="E5218" i="14"/>
  <c r="E5219" i="14"/>
  <c r="E5220" i="14"/>
  <c r="E5221" i="14"/>
  <c r="E5222" i="14"/>
  <c r="E5223" i="14"/>
  <c r="E5224" i="14"/>
  <c r="E5225" i="14"/>
  <c r="E5226" i="14"/>
  <c r="E5227" i="14"/>
  <c r="E5228" i="14"/>
  <c r="E5229" i="14"/>
  <c r="E5230" i="14"/>
  <c r="E5231" i="14"/>
  <c r="E5232" i="14"/>
  <c r="E5233" i="14"/>
  <c r="E5234" i="14"/>
  <c r="E5235" i="14"/>
  <c r="E5236" i="14"/>
  <c r="E5237" i="14"/>
  <c r="E5238" i="14"/>
  <c r="E5239" i="14"/>
  <c r="E5240" i="14"/>
  <c r="E5241" i="14"/>
  <c r="E5242" i="14"/>
  <c r="E5243" i="14"/>
  <c r="E5244" i="14"/>
  <c r="E5245" i="14"/>
  <c r="E5246" i="14"/>
  <c r="E5247" i="14"/>
  <c r="E5248" i="14"/>
  <c r="E5249" i="14"/>
  <c r="E5250" i="14"/>
  <c r="E5251" i="14"/>
  <c r="E5252" i="14"/>
  <c r="E5253" i="14"/>
  <c r="E5254" i="14"/>
  <c r="E5255" i="14"/>
  <c r="E5256" i="14"/>
  <c r="E5257" i="14"/>
  <c r="E5258" i="14"/>
  <c r="E5259" i="14"/>
  <c r="E5260" i="14"/>
  <c r="E5261" i="14"/>
  <c r="E5262" i="14"/>
  <c r="E5263" i="14"/>
  <c r="E5264" i="14"/>
  <c r="E5265" i="14"/>
  <c r="E5266" i="14"/>
  <c r="E5267" i="14"/>
  <c r="E5268" i="14"/>
  <c r="E5269" i="14"/>
  <c r="E5270" i="14"/>
  <c r="E5271" i="14"/>
  <c r="E5272" i="14"/>
  <c r="E5273" i="14"/>
  <c r="E5274" i="14"/>
  <c r="E5275" i="14"/>
  <c r="E5276" i="14"/>
  <c r="E5277" i="14"/>
  <c r="E5278" i="14"/>
  <c r="E5279" i="14"/>
  <c r="E5280" i="14"/>
  <c r="E5281" i="14"/>
  <c r="E5282" i="14"/>
  <c r="E5283" i="14"/>
  <c r="E5284" i="14"/>
  <c r="E5285" i="14"/>
  <c r="E5286" i="14"/>
  <c r="E5287" i="14"/>
  <c r="E5288" i="14"/>
  <c r="E5289" i="14"/>
  <c r="E5290" i="14"/>
  <c r="E5291" i="14"/>
  <c r="E5292" i="14"/>
  <c r="E5293" i="14"/>
  <c r="E5294" i="14"/>
  <c r="E5295" i="14"/>
  <c r="E5296" i="14"/>
  <c r="E5297" i="14"/>
  <c r="E5298" i="14"/>
  <c r="E5299" i="14"/>
  <c r="E5300" i="14"/>
  <c r="E5301" i="14"/>
  <c r="E5302" i="14"/>
  <c r="E5303" i="14"/>
  <c r="E5304" i="14"/>
  <c r="E5305" i="14"/>
  <c r="E5306" i="14"/>
  <c r="E5307" i="14"/>
  <c r="E5308" i="14"/>
  <c r="E5309" i="14"/>
  <c r="E5310" i="14"/>
  <c r="E5311" i="14"/>
  <c r="E5312" i="14"/>
  <c r="E5313" i="14"/>
  <c r="E5314" i="14"/>
  <c r="E5315" i="14"/>
  <c r="E5316" i="14"/>
  <c r="E5317" i="14"/>
  <c r="E5318" i="14"/>
  <c r="E5319" i="14"/>
  <c r="E5320" i="14"/>
  <c r="E5321" i="14"/>
  <c r="E5322" i="14"/>
  <c r="E5323" i="14"/>
  <c r="E5324" i="14"/>
  <c r="E5325" i="14"/>
  <c r="E5326" i="14"/>
  <c r="E5327" i="14"/>
  <c r="E5328" i="14"/>
  <c r="E5329" i="14"/>
  <c r="E5330" i="14"/>
  <c r="E5331" i="14"/>
  <c r="E5332" i="14"/>
  <c r="E5333" i="14"/>
  <c r="E5334" i="14"/>
  <c r="E5335" i="14"/>
  <c r="E5336" i="14"/>
  <c r="E5337" i="14"/>
  <c r="E5338" i="14"/>
  <c r="E5339" i="14"/>
  <c r="E5340" i="14"/>
  <c r="E5341" i="14"/>
  <c r="E5342" i="14"/>
  <c r="E5343" i="14"/>
  <c r="E5344" i="14"/>
  <c r="E5345" i="14"/>
  <c r="E5346" i="14"/>
  <c r="E5347" i="14"/>
  <c r="E5348" i="14"/>
  <c r="E5349" i="14"/>
  <c r="E5350" i="14"/>
  <c r="E5351" i="14"/>
  <c r="E5352" i="14"/>
  <c r="E5353" i="14"/>
  <c r="E5354" i="14"/>
  <c r="E5355" i="14"/>
  <c r="E5356" i="14"/>
  <c r="E5357" i="14"/>
  <c r="E5358" i="14"/>
  <c r="E5359" i="14"/>
  <c r="E5360" i="14"/>
  <c r="E5361" i="14"/>
  <c r="E5362" i="14"/>
  <c r="E5363" i="14"/>
  <c r="E5364" i="14"/>
  <c r="E5365" i="14"/>
  <c r="E5366" i="14"/>
  <c r="E5367" i="14"/>
  <c r="E5368" i="14"/>
  <c r="E5369" i="14"/>
  <c r="E5370" i="14"/>
  <c r="E5371" i="14"/>
  <c r="E5372" i="14"/>
  <c r="E5373" i="14"/>
  <c r="E5374" i="14"/>
  <c r="E5375" i="14"/>
  <c r="E5376" i="14"/>
  <c r="E5377" i="14"/>
  <c r="E5378" i="14"/>
  <c r="E5379" i="14"/>
  <c r="E5380" i="14"/>
  <c r="E5381" i="14"/>
  <c r="E5382" i="14"/>
  <c r="E5383" i="14"/>
  <c r="E5384" i="14"/>
  <c r="E5385" i="14"/>
  <c r="E5386" i="14"/>
  <c r="E5387" i="14"/>
  <c r="E5388" i="14"/>
  <c r="E5389" i="14"/>
  <c r="E5390" i="14"/>
  <c r="E5391" i="14"/>
  <c r="E5392" i="14"/>
  <c r="E5393" i="14"/>
  <c r="E5394" i="14"/>
  <c r="E5395" i="14"/>
  <c r="E5396" i="14"/>
  <c r="E5397" i="14"/>
  <c r="E5398" i="14"/>
  <c r="E5399" i="14"/>
  <c r="E5400" i="14"/>
  <c r="E5401" i="14"/>
  <c r="E5402" i="14"/>
  <c r="E5403" i="14"/>
  <c r="E5404" i="14"/>
  <c r="E5405" i="14"/>
  <c r="E5406" i="14"/>
  <c r="E5407" i="14"/>
  <c r="E5408" i="14"/>
  <c r="E5409" i="14"/>
  <c r="E5410" i="14"/>
  <c r="E5411" i="14"/>
  <c r="E5412" i="14"/>
  <c r="E5413" i="14"/>
  <c r="E5414" i="14"/>
  <c r="E5415" i="14"/>
  <c r="E5416" i="14"/>
  <c r="E5417" i="14"/>
  <c r="E5418" i="14"/>
  <c r="E5419" i="14"/>
  <c r="E5420" i="14"/>
  <c r="E5421" i="14"/>
  <c r="E5422" i="14"/>
  <c r="E5423" i="14"/>
  <c r="E5424" i="14"/>
  <c r="E5425" i="14"/>
  <c r="E5426" i="14"/>
  <c r="E5427" i="14"/>
  <c r="E5428" i="14"/>
  <c r="E5429" i="14"/>
  <c r="E5430" i="14"/>
  <c r="E5431" i="14"/>
  <c r="E5432" i="14"/>
  <c r="E5433" i="14"/>
  <c r="E5434" i="14"/>
  <c r="E5435" i="14"/>
  <c r="E5436" i="14"/>
  <c r="E5437" i="14"/>
  <c r="E5438" i="14"/>
  <c r="E5439" i="14"/>
  <c r="E5440" i="14"/>
  <c r="E5441" i="14"/>
  <c r="E5442" i="14"/>
  <c r="E5443" i="14"/>
  <c r="E5444" i="14"/>
  <c r="E5445" i="14"/>
  <c r="E5446" i="14"/>
  <c r="E5447" i="14"/>
  <c r="E5448" i="14"/>
  <c r="E5449" i="14"/>
  <c r="E5450" i="14"/>
  <c r="E5451" i="14"/>
  <c r="E5452" i="14"/>
  <c r="E5453" i="14"/>
  <c r="E5454" i="14"/>
  <c r="E5455" i="14"/>
  <c r="E5456" i="14"/>
  <c r="E5457" i="14"/>
  <c r="E5458" i="14"/>
  <c r="E5459" i="14"/>
  <c r="E5460" i="14"/>
  <c r="E5461" i="14"/>
  <c r="E5462" i="14"/>
  <c r="E5463" i="14"/>
  <c r="E5464" i="14"/>
  <c r="E5465" i="14"/>
  <c r="E5466" i="14"/>
  <c r="E5467" i="14"/>
  <c r="E5468" i="14"/>
  <c r="E5469" i="14"/>
  <c r="E5470" i="14"/>
  <c r="E5471" i="14"/>
  <c r="E5472" i="14"/>
  <c r="E5473" i="14"/>
  <c r="E5474" i="14"/>
  <c r="E5475" i="14"/>
  <c r="E5476" i="14"/>
  <c r="E5477" i="14"/>
  <c r="E5478" i="14"/>
  <c r="E5479" i="14"/>
  <c r="E5480" i="14"/>
  <c r="E5481" i="14"/>
  <c r="E5482" i="14"/>
  <c r="E5483" i="14"/>
  <c r="E5484" i="14"/>
  <c r="E5485" i="14"/>
  <c r="E5486" i="14"/>
  <c r="E5487" i="14"/>
  <c r="B1139" i="2" l="1"/>
  <c r="B1533" i="1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E2072" i="8"/>
  <c r="C84" i="30" s="1"/>
  <c r="E2073" i="8"/>
  <c r="C85" i="30" s="1"/>
  <c r="E2074" i="8"/>
  <c r="C86" i="30" s="1"/>
  <c r="H2055" i="8"/>
  <c r="H2056" i="8"/>
  <c r="H2057" i="8"/>
  <c r="H2058" i="8"/>
  <c r="H2059" i="8"/>
  <c r="H669" i="8"/>
  <c r="H2061" i="8"/>
  <c r="H2062" i="8"/>
  <c r="H2063" i="8"/>
  <c r="H2064" i="8"/>
  <c r="H2065" i="8"/>
  <c r="H2066" i="8"/>
  <c r="H180" i="8"/>
  <c r="H181" i="8"/>
  <c r="H2069" i="8"/>
  <c r="H2070" i="8"/>
  <c r="H2071" i="8"/>
  <c r="H2072" i="8"/>
  <c r="H2073" i="8"/>
  <c r="H2074" i="8"/>
  <c r="H149" i="8"/>
  <c r="I2055" i="8"/>
  <c r="I2056" i="8"/>
  <c r="I2057" i="8"/>
  <c r="I2058" i="8"/>
  <c r="I2059" i="8"/>
  <c r="I669" i="8"/>
  <c r="I2061" i="8"/>
  <c r="I2062" i="8"/>
  <c r="I2063" i="8"/>
  <c r="I2064" i="8"/>
  <c r="I2065" i="8"/>
  <c r="I2066" i="8"/>
  <c r="I180" i="8"/>
  <c r="I181" i="8"/>
  <c r="I2069" i="8"/>
  <c r="I2070" i="8"/>
  <c r="I2071" i="8"/>
  <c r="I2072" i="8"/>
  <c r="I2073" i="8"/>
  <c r="I2074" i="8"/>
  <c r="I149" i="8"/>
  <c r="K2055" i="8"/>
  <c r="I70" i="30" s="1"/>
  <c r="K2056" i="8"/>
  <c r="I71" i="30" s="1"/>
  <c r="K2057" i="8"/>
  <c r="I72" i="30" s="1"/>
  <c r="K2058" i="8"/>
  <c r="I73" i="30" s="1"/>
  <c r="K2059" i="8"/>
  <c r="I74" i="30" s="1"/>
  <c r="K669" i="8"/>
  <c r="I66" i="30" s="1"/>
  <c r="K2061" i="8"/>
  <c r="I75" i="30" s="1"/>
  <c r="K2062" i="8"/>
  <c r="I76" i="30" s="1"/>
  <c r="K2063" i="8"/>
  <c r="I77" i="30" s="1"/>
  <c r="K2064" i="8"/>
  <c r="I78" i="30" s="1"/>
  <c r="K2065" i="8"/>
  <c r="I79" i="30" s="1"/>
  <c r="K2066" i="8"/>
  <c r="I80" i="30" s="1"/>
  <c r="K180" i="8"/>
  <c r="I61" i="30" s="1"/>
  <c r="K181" i="8"/>
  <c r="I62" i="30" s="1"/>
  <c r="K2069" i="8"/>
  <c r="I81" i="30" s="1"/>
  <c r="K2070" i="8"/>
  <c r="I82" i="30" s="1"/>
  <c r="K2071" i="8"/>
  <c r="I83" i="30" s="1"/>
  <c r="K2072" i="8"/>
  <c r="I84" i="30" s="1"/>
  <c r="K2073" i="8"/>
  <c r="I85" i="30" s="1"/>
  <c r="K2074" i="8"/>
  <c r="I86" i="30" s="1"/>
  <c r="K149" i="8"/>
  <c r="I60" i="30" s="1"/>
  <c r="L2055" i="8"/>
  <c r="L2056" i="8"/>
  <c r="L2057" i="8"/>
  <c r="L2058" i="8"/>
  <c r="L2059" i="8"/>
  <c r="L669" i="8"/>
  <c r="L2061" i="8"/>
  <c r="L2062" i="8"/>
  <c r="L2063" i="8"/>
  <c r="L2064" i="8"/>
  <c r="L2065" i="8"/>
  <c r="L2066" i="8"/>
  <c r="L180" i="8"/>
  <c r="L181" i="8"/>
  <c r="L2069" i="8"/>
  <c r="L2070" i="8"/>
  <c r="L2071" i="8"/>
  <c r="L2072" i="8"/>
  <c r="L2073" i="8"/>
  <c r="L2074" i="8"/>
  <c r="L149" i="8"/>
  <c r="H1538" i="21"/>
  <c r="H1539" i="21"/>
  <c r="H1540" i="21"/>
  <c r="H1541" i="21"/>
  <c r="H1542" i="21"/>
  <c r="H1543" i="21"/>
  <c r="H1544" i="21"/>
  <c r="H1545" i="21"/>
  <c r="H1546" i="21"/>
  <c r="H1547" i="21"/>
  <c r="H1548" i="21"/>
  <c r="H1549" i="21"/>
  <c r="H1550" i="21"/>
  <c r="H1551" i="21"/>
  <c r="H1552" i="21"/>
  <c r="H1553" i="21"/>
  <c r="H1554" i="21"/>
  <c r="H1555" i="21"/>
  <c r="H1556" i="21"/>
  <c r="H1557" i="21"/>
  <c r="H1558" i="21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L2" i="8"/>
  <c r="L1955" i="8"/>
  <c r="L4" i="8"/>
  <c r="L5" i="8"/>
  <c r="L6" i="8"/>
  <c r="L7" i="8"/>
  <c r="L8" i="8"/>
  <c r="L9" i="8"/>
  <c r="L10" i="8"/>
  <c r="L11" i="8"/>
  <c r="L12" i="8"/>
  <c r="L13" i="8"/>
  <c r="L14" i="8"/>
  <c r="L1978" i="8"/>
  <c r="L16" i="8"/>
  <c r="L1956" i="8"/>
  <c r="L18" i="8"/>
  <c r="L19" i="8"/>
  <c r="L20" i="8"/>
  <c r="L21" i="8"/>
  <c r="L22" i="8"/>
  <c r="L23" i="8"/>
  <c r="L24" i="8"/>
  <c r="L15" i="8"/>
  <c r="L26" i="8"/>
  <c r="L27" i="8"/>
  <c r="L1617" i="8"/>
  <c r="L1987" i="8"/>
  <c r="L30" i="8"/>
  <c r="L31" i="8"/>
  <c r="L32" i="8"/>
  <c r="L33" i="8"/>
  <c r="L34" i="8"/>
  <c r="L35" i="8"/>
  <c r="L1990" i="8"/>
  <c r="L37" i="8"/>
  <c r="L38" i="8"/>
  <c r="L2005" i="8"/>
  <c r="L40" i="8"/>
  <c r="L41" i="8"/>
  <c r="L42" i="8"/>
  <c r="L1387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328" i="8"/>
  <c r="L58" i="8"/>
  <c r="L59" i="8"/>
  <c r="L60" i="8"/>
  <c r="L61" i="8"/>
  <c r="L62" i="8"/>
  <c r="L63" i="8"/>
  <c r="L43" i="8"/>
  <c r="L236" i="8"/>
  <c r="L66" i="8"/>
  <c r="L67" i="8"/>
  <c r="L68" i="8"/>
  <c r="L64" i="8"/>
  <c r="L70" i="8"/>
  <c r="L65" i="8"/>
  <c r="L69" i="8"/>
  <c r="L71" i="8"/>
  <c r="L74" i="8"/>
  <c r="L75" i="8"/>
  <c r="L76" i="8"/>
  <c r="L250" i="8"/>
  <c r="L78" i="8"/>
  <c r="L79" i="8"/>
  <c r="L80" i="8"/>
  <c r="L278" i="8"/>
  <c r="L172" i="8"/>
  <c r="L72" i="8"/>
  <c r="L280" i="8"/>
  <c r="L85" i="8"/>
  <c r="L81" i="8"/>
  <c r="L87" i="8"/>
  <c r="L88" i="8"/>
  <c r="L82" i="8"/>
  <c r="L282" i="8"/>
  <c r="L83" i="8"/>
  <c r="L92" i="8"/>
  <c r="L314" i="8"/>
  <c r="L94" i="8"/>
  <c r="L95" i="8"/>
  <c r="L96" i="8"/>
  <c r="L84" i="8"/>
  <c r="L98" i="8"/>
  <c r="L99" i="8"/>
  <c r="L100" i="8"/>
  <c r="L101" i="8"/>
  <c r="L102" i="8"/>
  <c r="L103" i="8"/>
  <c r="L86" i="8"/>
  <c r="L105" i="8"/>
  <c r="L106" i="8"/>
  <c r="L89" i="8"/>
  <c r="L90" i="8"/>
  <c r="L315" i="8"/>
  <c r="L91" i="8"/>
  <c r="L173" i="8"/>
  <c r="L112" i="8"/>
  <c r="L93" i="8"/>
  <c r="L114" i="8"/>
  <c r="L115" i="8"/>
  <c r="L116" i="8"/>
  <c r="L117" i="8"/>
  <c r="L118" i="8"/>
  <c r="L119" i="8"/>
  <c r="L97" i="8"/>
  <c r="L121" i="8"/>
  <c r="L122" i="8"/>
  <c r="L123" i="8"/>
  <c r="L124" i="8"/>
  <c r="L125" i="8"/>
  <c r="L126" i="8"/>
  <c r="L104" i="8"/>
  <c r="L107" i="8"/>
  <c r="L129" i="8"/>
  <c r="L108" i="8"/>
  <c r="L109" i="8"/>
  <c r="L110" i="8"/>
  <c r="L111" i="8"/>
  <c r="L134" i="8"/>
  <c r="L113" i="8"/>
  <c r="L120" i="8"/>
  <c r="L127" i="8"/>
  <c r="L138" i="8"/>
  <c r="L139" i="8"/>
  <c r="L128" i="8"/>
  <c r="L141" i="8"/>
  <c r="L142" i="8"/>
  <c r="L143" i="8"/>
  <c r="L144" i="8"/>
  <c r="L927" i="8"/>
  <c r="L1008" i="8"/>
  <c r="L147" i="8"/>
  <c r="L1021" i="8"/>
  <c r="L974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30" i="8"/>
  <c r="L133" i="8"/>
  <c r="L174" i="8"/>
  <c r="L175" i="8"/>
  <c r="L176" i="8"/>
  <c r="L177" i="8"/>
  <c r="L178" i="8"/>
  <c r="L179" i="8"/>
  <c r="L2049" i="8"/>
  <c r="L2050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3" i="8"/>
  <c r="L17" i="8"/>
  <c r="L25" i="8"/>
  <c r="L215" i="8"/>
  <c r="L216" i="8"/>
  <c r="L217" i="8"/>
  <c r="L218" i="8"/>
  <c r="L219" i="8"/>
  <c r="L220" i="8"/>
  <c r="L2134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040" i="8"/>
  <c r="L1781" i="8"/>
  <c r="L135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136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21" i="8"/>
  <c r="L269" i="8"/>
  <c r="L270" i="8"/>
  <c r="L271" i="8"/>
  <c r="L272" i="8"/>
  <c r="L273" i="8"/>
  <c r="L274" i="8"/>
  <c r="L275" i="8"/>
  <c r="L276" i="8"/>
  <c r="L277" i="8"/>
  <c r="L131" i="8"/>
  <c r="L279" i="8"/>
  <c r="L140" i="8"/>
  <c r="L281" i="8"/>
  <c r="L2076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2135" i="8"/>
  <c r="L312" i="8"/>
  <c r="L313" i="8"/>
  <c r="L339" i="8"/>
  <c r="L346" i="8"/>
  <c r="L316" i="8"/>
  <c r="L317" i="8"/>
  <c r="L318" i="8"/>
  <c r="L319" i="8"/>
  <c r="L320" i="8"/>
  <c r="L321" i="8"/>
  <c r="L322" i="8"/>
  <c r="L347" i="8"/>
  <c r="L324" i="8"/>
  <c r="L325" i="8"/>
  <c r="L326" i="8"/>
  <c r="L327" i="8"/>
  <c r="L1680" i="8"/>
  <c r="L2002" i="8"/>
  <c r="L330" i="8"/>
  <c r="L331" i="8"/>
  <c r="L332" i="8"/>
  <c r="L333" i="8"/>
  <c r="L334" i="8"/>
  <c r="L335" i="8"/>
  <c r="L336" i="8"/>
  <c r="L337" i="8"/>
  <c r="L338" i="8"/>
  <c r="L348" i="8"/>
  <c r="L340" i="8"/>
  <c r="L341" i="8"/>
  <c r="L342" i="8"/>
  <c r="L343" i="8"/>
  <c r="L344" i="8"/>
  <c r="L345" i="8"/>
  <c r="L349" i="8"/>
  <c r="L351" i="8"/>
  <c r="L366" i="8"/>
  <c r="L371" i="8"/>
  <c r="L350" i="8"/>
  <c r="L372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73" i="8"/>
  <c r="L2136" i="8"/>
  <c r="L368" i="8"/>
  <c r="L369" i="8"/>
  <c r="L370" i="8"/>
  <c r="L375" i="8"/>
  <c r="L377" i="8"/>
  <c r="L381" i="8"/>
  <c r="L374" i="8"/>
  <c r="L382" i="8"/>
  <c r="L376" i="8"/>
  <c r="L397" i="8"/>
  <c r="L378" i="8"/>
  <c r="L379" i="8"/>
  <c r="L380" i="8"/>
  <c r="L402" i="8"/>
  <c r="L410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420" i="8"/>
  <c r="L398" i="8"/>
  <c r="L399" i="8"/>
  <c r="L400" i="8"/>
  <c r="L401" i="8"/>
  <c r="L425" i="8"/>
  <c r="L403" i="8"/>
  <c r="L404" i="8"/>
  <c r="L405" i="8"/>
  <c r="L406" i="8"/>
  <c r="L407" i="8"/>
  <c r="L408" i="8"/>
  <c r="L409" i="8"/>
  <c r="L433" i="8"/>
  <c r="L411" i="8"/>
  <c r="L412" i="8"/>
  <c r="L413" i="8"/>
  <c r="L414" i="8"/>
  <c r="L415" i="8"/>
  <c r="L2139" i="8"/>
  <c r="L417" i="8"/>
  <c r="L418" i="8"/>
  <c r="L419" i="8"/>
  <c r="L435" i="8"/>
  <c r="L421" i="8"/>
  <c r="L422" i="8"/>
  <c r="L423" i="8"/>
  <c r="L424" i="8"/>
  <c r="L456" i="8"/>
  <c r="L426" i="8"/>
  <c r="L427" i="8"/>
  <c r="L428" i="8"/>
  <c r="L429" i="8"/>
  <c r="L430" i="8"/>
  <c r="L431" i="8"/>
  <c r="L432" i="8"/>
  <c r="L457" i="8"/>
  <c r="L434" i="8"/>
  <c r="L460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67" i="8"/>
  <c r="L468" i="8"/>
  <c r="L458" i="8"/>
  <c r="L459" i="8"/>
  <c r="L469" i="8"/>
  <c r="L461" i="8"/>
  <c r="L462" i="8"/>
  <c r="L463" i="8"/>
  <c r="L464" i="8"/>
  <c r="L465" i="8"/>
  <c r="L466" i="8"/>
  <c r="L481" i="8"/>
  <c r="L483" i="8"/>
  <c r="L1786" i="8"/>
  <c r="L470" i="8"/>
  <c r="L471" i="8"/>
  <c r="L472" i="8"/>
  <c r="L473" i="8"/>
  <c r="L474" i="8"/>
  <c r="L475" i="8"/>
  <c r="L476" i="8"/>
  <c r="L477" i="8"/>
  <c r="L478" i="8"/>
  <c r="L479" i="8"/>
  <c r="L480" i="8"/>
  <c r="L504" i="8"/>
  <c r="L2140" i="8"/>
  <c r="L528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29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34" i="8"/>
  <c r="L569" i="8"/>
  <c r="L530" i="8"/>
  <c r="L531" i="8"/>
  <c r="L532" i="8"/>
  <c r="L533" i="8"/>
  <c r="L582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83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601" i="8"/>
  <c r="L602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3" i="8"/>
  <c r="L604" i="8"/>
  <c r="L653" i="8"/>
  <c r="L656" i="8"/>
  <c r="L605" i="8"/>
  <c r="L606" i="8"/>
  <c r="L1486" i="8"/>
  <c r="L1816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712" i="8"/>
  <c r="L924" i="8"/>
  <c r="L646" i="8"/>
  <c r="L647" i="8"/>
  <c r="L648" i="8"/>
  <c r="L649" i="8"/>
  <c r="L650" i="8"/>
  <c r="L651" i="8"/>
  <c r="L755" i="8"/>
  <c r="L664" i="8"/>
  <c r="L654" i="8"/>
  <c r="L655" i="8"/>
  <c r="L710" i="8"/>
  <c r="L657" i="8"/>
  <c r="L658" i="8"/>
  <c r="L659" i="8"/>
  <c r="L660" i="8"/>
  <c r="L661" i="8"/>
  <c r="L662" i="8"/>
  <c r="L663" i="8"/>
  <c r="L713" i="8"/>
  <c r="L665" i="8"/>
  <c r="L666" i="8"/>
  <c r="L667" i="8"/>
  <c r="L668" i="8"/>
  <c r="L1772" i="8"/>
  <c r="L670" i="8"/>
  <c r="L671" i="8"/>
  <c r="L672" i="8"/>
  <c r="L768" i="8"/>
  <c r="L674" i="8"/>
  <c r="L675" i="8"/>
  <c r="L676" i="8"/>
  <c r="L677" i="8"/>
  <c r="L206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4" i="8"/>
  <c r="L711" i="8"/>
  <c r="L715" i="8"/>
  <c r="L716" i="8"/>
  <c r="L77" i="8"/>
  <c r="L717" i="8"/>
  <c r="L731" i="8"/>
  <c r="L733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52" i="8"/>
  <c r="L732" i="8"/>
  <c r="L772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935" i="8"/>
  <c r="L753" i="8"/>
  <c r="L754" i="8"/>
  <c r="L1964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1922" i="8"/>
  <c r="L769" i="8"/>
  <c r="L770" i="8"/>
  <c r="L771" i="8"/>
  <c r="L976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2075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608" i="8"/>
  <c r="L925" i="8"/>
  <c r="L926" i="8"/>
  <c r="L1972" i="8"/>
  <c r="L928" i="8"/>
  <c r="L929" i="8"/>
  <c r="L930" i="8"/>
  <c r="L931" i="8"/>
  <c r="L932" i="8"/>
  <c r="L933" i="8"/>
  <c r="L934" i="8"/>
  <c r="L954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78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28" i="8"/>
  <c r="L975" i="8"/>
  <c r="L981" i="8"/>
  <c r="L977" i="8"/>
  <c r="L982" i="8"/>
  <c r="L979" i="8"/>
  <c r="L980" i="8"/>
  <c r="L985" i="8"/>
  <c r="L987" i="8"/>
  <c r="L983" i="8"/>
  <c r="L984" i="8"/>
  <c r="L992" i="8"/>
  <c r="L986" i="8"/>
  <c r="L995" i="8"/>
  <c r="L988" i="8"/>
  <c r="L989" i="8"/>
  <c r="L990" i="8"/>
  <c r="L991" i="8"/>
  <c r="L1053" i="8"/>
  <c r="L993" i="8"/>
  <c r="L994" i="8"/>
  <c r="L146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975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892" i="8"/>
  <c r="L607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2008" i="8"/>
  <c r="L1043" i="8"/>
  <c r="L1044" i="8"/>
  <c r="L1045" i="8"/>
  <c r="L1046" i="8"/>
  <c r="L1047" i="8"/>
  <c r="L1048" i="8"/>
  <c r="L1049" i="8"/>
  <c r="L1050" i="8"/>
  <c r="L1051" i="8"/>
  <c r="L1052" i="8"/>
  <c r="L108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367" i="8"/>
  <c r="L1073" i="8"/>
  <c r="L1074" i="8"/>
  <c r="L1075" i="8"/>
  <c r="L1076" i="8"/>
  <c r="L1077" i="8"/>
  <c r="L1078" i="8"/>
  <c r="L1079" i="8"/>
  <c r="L1080" i="8"/>
  <c r="L1081" i="8"/>
  <c r="L1082" i="8"/>
  <c r="L1097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106" i="8"/>
  <c r="L1098" i="8"/>
  <c r="L1099" i="8"/>
  <c r="L1100" i="8"/>
  <c r="L1101" i="8"/>
  <c r="L1102" i="8"/>
  <c r="L1103" i="8"/>
  <c r="L1104" i="8"/>
  <c r="L1105" i="8"/>
  <c r="L1107" i="8"/>
  <c r="L1115" i="8"/>
  <c r="L1108" i="8"/>
  <c r="L1109" i="8"/>
  <c r="L1110" i="8"/>
  <c r="L1111" i="8"/>
  <c r="L323" i="8"/>
  <c r="L645" i="8"/>
  <c r="L1114" i="8"/>
  <c r="L1119" i="8"/>
  <c r="L1116" i="8"/>
  <c r="L1117" i="8"/>
  <c r="L1118" i="8"/>
  <c r="L1121" i="8"/>
  <c r="L1120" i="8"/>
  <c r="L1129" i="8"/>
  <c r="L1122" i="8"/>
  <c r="L1123" i="8"/>
  <c r="L1124" i="8"/>
  <c r="L1125" i="8"/>
  <c r="L1126" i="8"/>
  <c r="L1127" i="8"/>
  <c r="L1138" i="8"/>
  <c r="L1150" i="8"/>
  <c r="L1130" i="8"/>
  <c r="L1131" i="8"/>
  <c r="L1132" i="8"/>
  <c r="L1133" i="8"/>
  <c r="L1134" i="8"/>
  <c r="L1135" i="8"/>
  <c r="L1136" i="8"/>
  <c r="L1137" i="8"/>
  <c r="L1128" i="8"/>
  <c r="L1139" i="8"/>
  <c r="L1140" i="8"/>
  <c r="L1141" i="8"/>
  <c r="L1142" i="8"/>
  <c r="L1143" i="8"/>
  <c r="L1144" i="8"/>
  <c r="L1145" i="8"/>
  <c r="L1146" i="8"/>
  <c r="L1147" i="8"/>
  <c r="L1148" i="8"/>
  <c r="L1149" i="8"/>
  <c r="L1152" i="8"/>
  <c r="L1151" i="8"/>
  <c r="L1153" i="8"/>
  <c r="L1162" i="8"/>
  <c r="L1154" i="8"/>
  <c r="L1155" i="8"/>
  <c r="L1156" i="8"/>
  <c r="L1157" i="8"/>
  <c r="L1158" i="8"/>
  <c r="L1159" i="8"/>
  <c r="L1160" i="8"/>
  <c r="L1161" i="8"/>
  <c r="L1166" i="8"/>
  <c r="L1163" i="8"/>
  <c r="L1164" i="8"/>
  <c r="L1165" i="8"/>
  <c r="L1206" i="8"/>
  <c r="L1167" i="8"/>
  <c r="L1168" i="8"/>
  <c r="L1169" i="8"/>
  <c r="L1170" i="8"/>
  <c r="L1171" i="8"/>
  <c r="L1172" i="8"/>
  <c r="L1948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20" i="8"/>
  <c r="L1207" i="8"/>
  <c r="L1208" i="8"/>
  <c r="L1209" i="8"/>
  <c r="L1210" i="8"/>
  <c r="L1211" i="8"/>
  <c r="L1022" i="8"/>
  <c r="L1213" i="8"/>
  <c r="L1214" i="8"/>
  <c r="L1215" i="8"/>
  <c r="L1216" i="8"/>
  <c r="L1217" i="8"/>
  <c r="L1218" i="8"/>
  <c r="L1219" i="8"/>
  <c r="L1244" i="8"/>
  <c r="L1221" i="8"/>
  <c r="L1222" i="8"/>
  <c r="L1223" i="8"/>
  <c r="L1224" i="8"/>
  <c r="L1225" i="8"/>
  <c r="L1226" i="8"/>
  <c r="L1765" i="8"/>
  <c r="L1228" i="8"/>
  <c r="L2030" i="8"/>
  <c r="L1778" i="8"/>
  <c r="L1231" i="8"/>
  <c r="L1232" i="8"/>
  <c r="L1233" i="8"/>
  <c r="L1234" i="8"/>
  <c r="L1825" i="8"/>
  <c r="L2022" i="8"/>
  <c r="L1237" i="8"/>
  <c r="L1238" i="8"/>
  <c r="L1239" i="8"/>
  <c r="L1240" i="8"/>
  <c r="L1241" i="8"/>
  <c r="L2079" i="8"/>
  <c r="L2083" i="8"/>
  <c r="L2060" i="8"/>
  <c r="L1941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48" i="8"/>
  <c r="L1302" i="8"/>
  <c r="L1424" i="8"/>
  <c r="L1416" i="8"/>
  <c r="L1305" i="8"/>
  <c r="L1306" i="8"/>
  <c r="L1307" i="8"/>
  <c r="L1308" i="8"/>
  <c r="L1309" i="8"/>
  <c r="L1310" i="8"/>
  <c r="L1311" i="8"/>
  <c r="L1618" i="8"/>
  <c r="L1313" i="8"/>
  <c r="L1314" i="8"/>
  <c r="L1315" i="8"/>
  <c r="L1316" i="8"/>
  <c r="L1317" i="8"/>
  <c r="L1318" i="8"/>
  <c r="L2042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1333" i="8"/>
  <c r="L1334" i="8"/>
  <c r="L1335" i="8"/>
  <c r="L1451" i="8"/>
  <c r="L1430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042" i="8"/>
  <c r="L1358" i="8"/>
  <c r="L1359" i="8"/>
  <c r="L1360" i="8"/>
  <c r="L1361" i="8"/>
  <c r="L1362" i="8"/>
  <c r="L1363" i="8"/>
  <c r="L1460" i="8"/>
  <c r="L1365" i="8"/>
  <c r="L1366" i="8"/>
  <c r="L1367" i="8"/>
  <c r="L1368" i="8"/>
  <c r="L1466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480" i="8"/>
  <c r="L1383" i="8"/>
  <c r="L1384" i="8"/>
  <c r="L1385" i="8"/>
  <c r="L1386" i="8"/>
  <c r="L1474" i="8"/>
  <c r="L1388" i="8"/>
  <c r="L1389" i="8"/>
  <c r="L1390" i="8"/>
  <c r="L1961" i="8"/>
  <c r="L1392" i="8"/>
  <c r="L2132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621" i="8"/>
  <c r="L1414" i="8"/>
  <c r="L1415" i="8"/>
  <c r="L1483" i="8"/>
  <c r="L1417" i="8"/>
  <c r="L1418" i="8"/>
  <c r="L1419" i="8"/>
  <c r="L1420" i="8"/>
  <c r="L2232" i="8"/>
  <c r="L1422" i="8"/>
  <c r="L1423" i="8"/>
  <c r="L1484" i="8"/>
  <c r="L1425" i="8"/>
  <c r="L1426" i="8"/>
  <c r="L1427" i="8"/>
  <c r="L1428" i="8"/>
  <c r="L1429" i="8"/>
  <c r="L1487" i="8"/>
  <c r="L1431" i="8"/>
  <c r="L1301" i="8"/>
  <c r="L1927" i="8"/>
  <c r="L1434" i="8"/>
  <c r="L1929" i="8"/>
  <c r="L1603" i="8"/>
  <c r="L1437" i="8"/>
  <c r="L1438" i="8"/>
  <c r="L1439" i="8"/>
  <c r="L1440" i="8"/>
  <c r="L1942" i="8"/>
  <c r="L1442" i="8"/>
  <c r="L1443" i="8"/>
  <c r="L1444" i="8"/>
  <c r="L1445" i="8"/>
  <c r="L1446" i="8"/>
  <c r="L1447" i="8"/>
  <c r="L1448" i="8"/>
  <c r="L1449" i="8"/>
  <c r="L1450" i="8"/>
  <c r="L1496" i="8"/>
  <c r="L1452" i="8"/>
  <c r="L1604" i="8"/>
  <c r="L1454" i="8"/>
  <c r="L1455" i="8"/>
  <c r="L1456" i="8"/>
  <c r="L1457" i="8"/>
  <c r="L1458" i="8"/>
  <c r="L1173" i="8"/>
  <c r="L1489" i="8"/>
  <c r="L1461" i="8"/>
  <c r="L1462" i="8"/>
  <c r="L1463" i="8"/>
  <c r="L1464" i="8"/>
  <c r="L1465" i="8"/>
  <c r="L1497" i="8"/>
  <c r="L1467" i="8"/>
  <c r="L1468" i="8"/>
  <c r="L1469" i="8"/>
  <c r="L1470" i="8"/>
  <c r="L1471" i="8"/>
  <c r="L1472" i="8"/>
  <c r="L1473" i="8"/>
  <c r="L1501" i="8"/>
  <c r="L1475" i="8"/>
  <c r="L1476" i="8"/>
  <c r="L1477" i="8"/>
  <c r="L1478" i="8"/>
  <c r="L1479" i="8"/>
  <c r="L1509" i="8"/>
  <c r="L1481" i="8"/>
  <c r="L1482" i="8"/>
  <c r="L1337" i="8"/>
  <c r="L1511" i="8"/>
  <c r="L1485" i="8"/>
  <c r="L1682" i="8"/>
  <c r="L1303" i="8"/>
  <c r="L1946" i="8"/>
  <c r="L1513" i="8"/>
  <c r="L1490" i="8"/>
  <c r="L1491" i="8"/>
  <c r="L1492" i="8"/>
  <c r="L1493" i="8"/>
  <c r="L1494" i="8"/>
  <c r="L1495" i="8"/>
  <c r="L1516" i="8"/>
  <c r="L1521" i="8"/>
  <c r="L1498" i="8"/>
  <c r="L235" i="8"/>
  <c r="L1500" i="8"/>
  <c r="L1525" i="8"/>
  <c r="L1502" i="8"/>
  <c r="L2089" i="8"/>
  <c r="L1979" i="8"/>
  <c r="L2010" i="8"/>
  <c r="L1506" i="8"/>
  <c r="L1507" i="8"/>
  <c r="L1508" i="8"/>
  <c r="L1549" i="8"/>
  <c r="L1510" i="8"/>
  <c r="L1563" i="8"/>
  <c r="L1512" i="8"/>
  <c r="L1564" i="8"/>
  <c r="L1514" i="8"/>
  <c r="L1515" i="8"/>
  <c r="L1566" i="8"/>
  <c r="L1517" i="8"/>
  <c r="L1518" i="8"/>
  <c r="L1519" i="8"/>
  <c r="L1520" i="8"/>
  <c r="L1920" i="8"/>
  <c r="L1522" i="8"/>
  <c r="L1523" i="8"/>
  <c r="L1524" i="8"/>
  <c r="L1336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615" i="8"/>
  <c r="L1541" i="8"/>
  <c r="L1542" i="8"/>
  <c r="L1543" i="8"/>
  <c r="L1544" i="8"/>
  <c r="L1545" i="8"/>
  <c r="L1546" i="8"/>
  <c r="L1547" i="8"/>
  <c r="L1548" i="8"/>
  <c r="L1788" i="8"/>
  <c r="L1550" i="8"/>
  <c r="L1551" i="8"/>
  <c r="L1552" i="8"/>
  <c r="L1553" i="8"/>
  <c r="L1554" i="8"/>
  <c r="L311" i="8"/>
  <c r="L1556" i="8"/>
  <c r="L1557" i="8"/>
  <c r="L1558" i="8"/>
  <c r="L1559" i="8"/>
  <c r="L1560" i="8"/>
  <c r="L2138" i="8"/>
  <c r="L1562" i="8"/>
  <c r="L1570" i="8"/>
  <c r="L1304" i="8"/>
  <c r="L1565" i="8"/>
  <c r="L1571" i="8"/>
  <c r="L1567" i="8"/>
  <c r="L416" i="8"/>
  <c r="L1569" i="8"/>
  <c r="L1572" i="8"/>
  <c r="L1579" i="8"/>
  <c r="L1588" i="8"/>
  <c r="L1573" i="8"/>
  <c r="L1574" i="8"/>
  <c r="L1575" i="8"/>
  <c r="L1576" i="8"/>
  <c r="L1577" i="8"/>
  <c r="L1578" i="8"/>
  <c r="L1590" i="8"/>
  <c r="L1580" i="8"/>
  <c r="L1581" i="8"/>
  <c r="L1582" i="8"/>
  <c r="L1583" i="8"/>
  <c r="L1584" i="8"/>
  <c r="L1585" i="8"/>
  <c r="L1586" i="8"/>
  <c r="L1587" i="8"/>
  <c r="L1596" i="8"/>
  <c r="L1589" i="8"/>
  <c r="L1594" i="8"/>
  <c r="L1591" i="8"/>
  <c r="L1592" i="8"/>
  <c r="L1593" i="8"/>
  <c r="L1595" i="8"/>
  <c r="L1698" i="8"/>
  <c r="L1597" i="8"/>
  <c r="L1600" i="8"/>
  <c r="L1598" i="8"/>
  <c r="L1599" i="8"/>
  <c r="L1687" i="8"/>
  <c r="L1601" i="8"/>
  <c r="L1602" i="8"/>
  <c r="L1364" i="8"/>
  <c r="L1688" i="8"/>
  <c r="L1690" i="8"/>
  <c r="L1606" i="8"/>
  <c r="L1607" i="8"/>
  <c r="L1369" i="8"/>
  <c r="L1609" i="8"/>
  <c r="L1610" i="8"/>
  <c r="L1867" i="8"/>
  <c r="L1612" i="8"/>
  <c r="L1613" i="8"/>
  <c r="L1614" i="8"/>
  <c r="L1695" i="8"/>
  <c r="L1616" i="8"/>
  <c r="L1974" i="8"/>
  <c r="L1112" i="8"/>
  <c r="L1931" i="8"/>
  <c r="L1699" i="8"/>
  <c r="L1724" i="8"/>
  <c r="L1622" i="8"/>
  <c r="L1623" i="8"/>
  <c r="L1624" i="8"/>
  <c r="L1625" i="8"/>
  <c r="L1626" i="8"/>
  <c r="L1710" i="8"/>
  <c r="L1628" i="8"/>
  <c r="L1629" i="8"/>
  <c r="L1630" i="8"/>
  <c r="L1631" i="8"/>
  <c r="L1632" i="8"/>
  <c r="L1717" i="8"/>
  <c r="L1634" i="8"/>
  <c r="L1635" i="8"/>
  <c r="L1636" i="8"/>
  <c r="L1637" i="8"/>
  <c r="L1638" i="8"/>
  <c r="L1639" i="8"/>
  <c r="L1640" i="8"/>
  <c r="L1641" i="8"/>
  <c r="L1642" i="8"/>
  <c r="L1643" i="8"/>
  <c r="L1644" i="8"/>
  <c r="L1645" i="8"/>
  <c r="L1646" i="8"/>
  <c r="L1647" i="8"/>
  <c r="L1726" i="8"/>
  <c r="L2043" i="8"/>
  <c r="L1650" i="8"/>
  <c r="L1651" i="8"/>
  <c r="L1759" i="8"/>
  <c r="L1761" i="8"/>
  <c r="L1800" i="8"/>
  <c r="L1743" i="8"/>
  <c r="L1804" i="8"/>
  <c r="L1657" i="8"/>
  <c r="L1658" i="8"/>
  <c r="L1659" i="8"/>
  <c r="L1660" i="8"/>
  <c r="L1661" i="8"/>
  <c r="L1662" i="8"/>
  <c r="L1663" i="8"/>
  <c r="L1664" i="8"/>
  <c r="L1665" i="8"/>
  <c r="L1666" i="8"/>
  <c r="L1667" i="8"/>
  <c r="L1809" i="8"/>
  <c r="L1755" i="8"/>
  <c r="L1670" i="8"/>
  <c r="L1671" i="8"/>
  <c r="L1672" i="8"/>
  <c r="L1673" i="8"/>
  <c r="L1674" i="8"/>
  <c r="L1675" i="8"/>
  <c r="L1676" i="8"/>
  <c r="L1677" i="8"/>
  <c r="L1678" i="8"/>
  <c r="L1679" i="8"/>
  <c r="L1764" i="8"/>
  <c r="L1811" i="8"/>
  <c r="L1814" i="8"/>
  <c r="L1683" i="8"/>
  <c r="L1684" i="8"/>
  <c r="L1685" i="8"/>
  <c r="L1686" i="8"/>
  <c r="L1819" i="8"/>
  <c r="L1453" i="8"/>
  <c r="L1689" i="8"/>
  <c r="L1828" i="8"/>
  <c r="L1691" i="8"/>
  <c r="L1692" i="8"/>
  <c r="L1693" i="8"/>
  <c r="L1694" i="8"/>
  <c r="L1841" i="8"/>
  <c r="L1696" i="8"/>
  <c r="L1697" i="8"/>
  <c r="L1842" i="8"/>
  <c r="L1843" i="8"/>
  <c r="L1700" i="8"/>
  <c r="L1701" i="8"/>
  <c r="L1973" i="8"/>
  <c r="L1703" i="8"/>
  <c r="L1704" i="8"/>
  <c r="L1705" i="8"/>
  <c r="L1706" i="8"/>
  <c r="L1707" i="8"/>
  <c r="L1966" i="8"/>
  <c r="L1709" i="8"/>
  <c r="L1947" i="8"/>
  <c r="L1711" i="8"/>
  <c r="L1712" i="8"/>
  <c r="L1713" i="8"/>
  <c r="L1714" i="8"/>
  <c r="L1715" i="8"/>
  <c r="L1716" i="8"/>
  <c r="L1815" i="8"/>
  <c r="L1718" i="8"/>
  <c r="L1719" i="8"/>
  <c r="L1720" i="8"/>
  <c r="L1721" i="8"/>
  <c r="L1844" i="8"/>
  <c r="L1723" i="8"/>
  <c r="L1845" i="8"/>
  <c r="L1725" i="8"/>
  <c r="L1846" i="8"/>
  <c r="L1727" i="8"/>
  <c r="L1847" i="8"/>
  <c r="L1729" i="8"/>
  <c r="L2118" i="8"/>
  <c r="L1731" i="8"/>
  <c r="L1732" i="8"/>
  <c r="L482" i="8"/>
  <c r="L644" i="8"/>
  <c r="L652" i="8"/>
  <c r="L1736" i="8"/>
  <c r="L1737" i="8"/>
  <c r="L1738" i="8"/>
  <c r="L1739" i="8"/>
  <c r="L1932" i="8"/>
  <c r="L1741" i="8"/>
  <c r="L1742" i="8"/>
  <c r="L1848" i="8"/>
  <c r="L1744" i="8"/>
  <c r="L1745" i="8"/>
  <c r="L1746" i="8"/>
  <c r="L1747" i="8"/>
  <c r="L2067" i="8"/>
  <c r="L1749" i="8"/>
  <c r="L1750" i="8"/>
  <c r="L1849" i="8"/>
  <c r="L1752" i="8"/>
  <c r="L1382" i="8"/>
  <c r="L1754" i="8"/>
  <c r="L1850" i="8"/>
  <c r="L1756" i="8"/>
  <c r="L2120" i="8"/>
  <c r="L2112" i="8"/>
  <c r="L2117" i="8"/>
  <c r="L1751" i="8"/>
  <c r="L1904" i="8"/>
  <c r="L2116" i="8"/>
  <c r="L2121" i="8"/>
  <c r="L2122" i="8"/>
  <c r="L1914" i="8"/>
  <c r="L1766" i="8"/>
  <c r="L2129" i="8"/>
  <c r="L1768" i="8"/>
  <c r="L2090" i="8"/>
  <c r="L1770" i="8"/>
  <c r="L2092" i="8"/>
  <c r="L2011" i="8"/>
  <c r="L1773" i="8"/>
  <c r="L2157" i="8"/>
  <c r="L1775" i="8"/>
  <c r="L1776" i="8"/>
  <c r="L1777" i="8"/>
  <c r="L2147" i="8"/>
  <c r="L2148" i="8"/>
  <c r="L1780" i="8"/>
  <c r="L2110" i="8"/>
  <c r="L1782" i="8"/>
  <c r="L1783" i="8"/>
  <c r="L1784" i="8"/>
  <c r="L1785" i="8"/>
  <c r="L1851" i="8"/>
  <c r="L1787" i="8"/>
  <c r="L1860" i="8"/>
  <c r="L1789" i="8"/>
  <c r="L1790" i="8"/>
  <c r="L1791" i="8"/>
  <c r="L2167" i="8"/>
  <c r="L2166" i="8"/>
  <c r="L1794" i="8"/>
  <c r="L1795" i="8"/>
  <c r="L1796" i="8"/>
  <c r="L1797" i="8"/>
  <c r="L678" i="8"/>
  <c r="L1799" i="8"/>
  <c r="L1861" i="8"/>
  <c r="L1801" i="8"/>
  <c r="L1802" i="8"/>
  <c r="L1803" i="8"/>
  <c r="L1872" i="8"/>
  <c r="L1805" i="8"/>
  <c r="L1806" i="8"/>
  <c r="L1807" i="8"/>
  <c r="L1808" i="8"/>
  <c r="L1878" i="8"/>
  <c r="L1810" i="8"/>
  <c r="L1855" i="8"/>
  <c r="L1812" i="8"/>
  <c r="L1813" i="8"/>
  <c r="L1879" i="8"/>
  <c r="L1880" i="8"/>
  <c r="L2012" i="8"/>
  <c r="L1817" i="8"/>
  <c r="L1818" i="8"/>
  <c r="L1888" i="8"/>
  <c r="L1820" i="8"/>
  <c r="L2149" i="8"/>
  <c r="L1822" i="8"/>
  <c r="L1971" i="8"/>
  <c r="L1824" i="8"/>
  <c r="L2014" i="8"/>
  <c r="L1826" i="8"/>
  <c r="L1827" i="8"/>
  <c r="L1889" i="8"/>
  <c r="L1829" i="8"/>
  <c r="L2123" i="8"/>
  <c r="L2028" i="8"/>
  <c r="L1832" i="8"/>
  <c r="L1833" i="8"/>
  <c r="L1834" i="8"/>
  <c r="L1862" i="8"/>
  <c r="L1836" i="8"/>
  <c r="L1436" i="8"/>
  <c r="L1838" i="8"/>
  <c r="L1839" i="8"/>
  <c r="L1840" i="8"/>
  <c r="L1890" i="8"/>
  <c r="L2023" i="8"/>
  <c r="L1895" i="8"/>
  <c r="L1906" i="8"/>
  <c r="L2024" i="8"/>
  <c r="L1907" i="8"/>
  <c r="L1915" i="8"/>
  <c r="L1916" i="8"/>
  <c r="L1917" i="8"/>
  <c r="L1926" i="8"/>
  <c r="L1939" i="8"/>
  <c r="L1852" i="8"/>
  <c r="L1853" i="8"/>
  <c r="L1992" i="8"/>
  <c r="L1999" i="8"/>
  <c r="L1856" i="8"/>
  <c r="L1857" i="8"/>
  <c r="L1858" i="8"/>
  <c r="L1859" i="8"/>
  <c r="L1940" i="8"/>
  <c r="L1944" i="8"/>
  <c r="L2004" i="8"/>
  <c r="L1875" i="8"/>
  <c r="L1864" i="8"/>
  <c r="L2035" i="8"/>
  <c r="L1866" i="8"/>
  <c r="L1887" i="8"/>
  <c r="L1868" i="8"/>
  <c r="L2029" i="8"/>
  <c r="L2100" i="8"/>
  <c r="L1871" i="8"/>
  <c r="L1968" i="8"/>
  <c r="L1873" i="8"/>
  <c r="L1874" i="8"/>
  <c r="L2032" i="8"/>
  <c r="L2124" i="8"/>
  <c r="L2125" i="8"/>
  <c r="L2115" i="8"/>
  <c r="L2127" i="8"/>
  <c r="L2128" i="8"/>
  <c r="L1881" i="8"/>
  <c r="L1882" i="8"/>
  <c r="L213" i="8"/>
  <c r="L268" i="8"/>
  <c r="L212" i="8"/>
  <c r="L1886" i="8"/>
  <c r="L2091" i="8"/>
  <c r="L2231" i="8"/>
  <c r="L2235" i="8"/>
  <c r="L1977" i="8"/>
  <c r="L1891" i="8"/>
  <c r="L1892" i="8"/>
  <c r="L1893" i="8"/>
  <c r="L1894" i="8"/>
  <c r="L1982" i="8"/>
  <c r="L1896" i="8"/>
  <c r="L1897" i="8"/>
  <c r="L1985" i="8"/>
  <c r="L1899" i="8"/>
  <c r="L2142" i="8"/>
  <c r="L1901" i="8"/>
  <c r="L1984" i="8"/>
  <c r="L2143" i="8"/>
  <c r="L2144" i="8"/>
  <c r="L2145" i="8"/>
  <c r="L1991" i="8"/>
  <c r="L1997" i="8"/>
  <c r="L2093" i="8"/>
  <c r="L2095" i="8"/>
  <c r="L2099" i="8"/>
  <c r="L1911" i="8"/>
  <c r="L1912" i="8"/>
  <c r="L214" i="8"/>
  <c r="L329" i="8"/>
  <c r="L1998" i="8"/>
  <c r="L2003" i="8"/>
  <c r="L2006" i="8"/>
  <c r="L2025" i="8"/>
  <c r="L1919" i="8"/>
  <c r="L1898" i="8"/>
  <c r="L1921" i="8"/>
  <c r="L2026" i="8"/>
  <c r="L1923" i="8"/>
  <c r="L1924" i="8"/>
  <c r="L1925" i="8"/>
  <c r="L2027" i="8"/>
  <c r="L2104" i="8"/>
  <c r="L1928" i="8"/>
  <c r="L2168" i="8"/>
  <c r="L1930" i="8"/>
  <c r="L2045" i="8"/>
  <c r="L2048" i="8"/>
  <c r="L1933" i="8"/>
  <c r="L1934" i="8"/>
  <c r="L1935" i="8"/>
  <c r="L1936" i="8"/>
  <c r="L1937" i="8"/>
  <c r="L1938" i="8"/>
  <c r="L2031" i="8"/>
  <c r="L2034" i="8"/>
  <c r="L2046" i="8"/>
  <c r="L2047" i="8"/>
  <c r="L2078" i="8"/>
  <c r="L2085" i="8"/>
  <c r="L2017" i="8"/>
  <c r="L2137" i="8"/>
  <c r="L2051" i="8"/>
  <c r="L2150" i="8"/>
  <c r="L2013" i="8"/>
  <c r="L2016" i="8"/>
  <c r="L73" i="8"/>
  <c r="L1227" i="8"/>
  <c r="L1953" i="8"/>
  <c r="L132" i="8"/>
  <c r="L29" i="8"/>
  <c r="L1821" i="8"/>
  <c r="L1957" i="8"/>
  <c r="L1958" i="8"/>
  <c r="L137" i="8"/>
  <c r="L1620" i="8"/>
  <c r="L36" i="8"/>
  <c r="L39" i="8"/>
  <c r="L57" i="8"/>
  <c r="L2105" i="8"/>
  <c r="L1988" i="8"/>
  <c r="L2313" i="8"/>
  <c r="L1627" i="8"/>
  <c r="L1633" i="8"/>
  <c r="L1969" i="8"/>
  <c r="L1970" i="8"/>
  <c r="L2019" i="8"/>
  <c r="L2160" i="8"/>
  <c r="L1113" i="8"/>
  <c r="L1421" i="8"/>
  <c r="L2033" i="8"/>
  <c r="L1976" i="8"/>
  <c r="L2161" i="8"/>
  <c r="L1608" i="8"/>
  <c r="L1072" i="8"/>
  <c r="L1980" i="8"/>
  <c r="L1981" i="8"/>
  <c r="L2162" i="8"/>
  <c r="L2037" i="8"/>
  <c r="L145" i="8"/>
  <c r="L2001" i="8"/>
  <c r="L2020" i="8"/>
  <c r="L2158" i="8"/>
  <c r="L1963" i="8"/>
  <c r="L1989" i="8"/>
  <c r="L1986" i="8"/>
  <c r="L1648" i="8"/>
  <c r="L1652" i="8"/>
  <c r="L1993" i="8"/>
  <c r="L2041" i="8"/>
  <c r="L2096" i="8"/>
  <c r="L1996" i="8"/>
  <c r="L1653" i="8"/>
  <c r="L1654" i="8"/>
  <c r="L1655" i="8"/>
  <c r="L2000" i="8"/>
  <c r="L2044" i="8"/>
  <c r="L1831" i="8"/>
  <c r="L2052" i="8"/>
  <c r="L1995" i="8"/>
  <c r="L1830" i="8"/>
  <c r="L2111" i="8"/>
  <c r="L2007" i="8"/>
  <c r="L2163" i="8"/>
  <c r="L2009" i="8"/>
  <c r="L1983" i="8"/>
  <c r="L2097" i="8"/>
  <c r="L2080" i="8"/>
  <c r="L2164" i="8"/>
  <c r="L2303" i="8"/>
  <c r="L2015" i="8"/>
  <c r="L2169" i="8"/>
  <c r="L1903" i="8"/>
  <c r="L2018" i="8"/>
  <c r="L2159" i="8"/>
  <c r="L1994" i="8"/>
  <c r="L2021" i="8"/>
  <c r="L2146" i="8"/>
  <c r="L2141" i="8"/>
  <c r="L1918" i="8"/>
  <c r="L1945" i="8"/>
  <c r="L1951" i="8"/>
  <c r="L1952" i="8"/>
  <c r="L2318" i="8"/>
  <c r="L2337" i="8"/>
  <c r="L2236" i="8"/>
  <c r="L1954" i="8"/>
  <c r="L1959" i="8"/>
  <c r="L1960" i="8"/>
  <c r="L1965" i="8"/>
  <c r="L2082" i="8"/>
  <c r="L2165" i="8"/>
  <c r="L234" i="8"/>
  <c r="L2038" i="8"/>
  <c r="L2101" i="8"/>
  <c r="L1854" i="8"/>
  <c r="L673" i="8"/>
  <c r="L1229" i="8"/>
  <c r="L1235" i="8"/>
  <c r="L1230" i="8"/>
  <c r="L2084" i="8"/>
  <c r="L2087" i="8"/>
  <c r="L2088" i="8"/>
  <c r="L2086" i="8"/>
  <c r="L1441" i="8"/>
  <c r="L1949" i="8"/>
  <c r="L1950" i="8"/>
  <c r="L1499" i="8"/>
  <c r="L2053" i="8"/>
  <c r="L2054" i="8"/>
  <c r="H1536" i="21"/>
  <c r="H1537" i="21"/>
  <c r="H2054" i="8"/>
  <c r="I2054" i="8"/>
  <c r="K2054" i="8"/>
  <c r="H2053" i="8"/>
  <c r="I2053" i="8"/>
  <c r="K2053" i="8"/>
  <c r="B24" i="23"/>
  <c r="H1949" i="8"/>
  <c r="H1950" i="8"/>
  <c r="H1499" i="8"/>
  <c r="I1949" i="8"/>
  <c r="I1950" i="8"/>
  <c r="I1499" i="8"/>
  <c r="K1949" i="8"/>
  <c r="K1950" i="8"/>
  <c r="K1499" i="8"/>
  <c r="B23" i="23"/>
  <c r="H1441" i="8"/>
  <c r="I1441" i="8"/>
  <c r="K1441" i="8"/>
  <c r="H1532" i="21"/>
  <c r="H1533" i="21"/>
  <c r="H1534" i="21"/>
  <c r="H1535" i="21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20" i="23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H1375" i="21"/>
  <c r="H3" i="21"/>
  <c r="H4" i="21"/>
  <c r="D59" i="19" s="1"/>
  <c r="H5" i="21"/>
  <c r="H6" i="21"/>
  <c r="H7" i="21"/>
  <c r="D61" i="19" s="1"/>
  <c r="H8" i="21"/>
  <c r="H9" i="21"/>
  <c r="H25" i="21"/>
  <c r="H11" i="21"/>
  <c r="D113" i="19" s="1"/>
  <c r="H12" i="21"/>
  <c r="H13" i="21"/>
  <c r="D64" i="19" s="1"/>
  <c r="H14" i="21"/>
  <c r="H15" i="21"/>
  <c r="H16" i="21"/>
  <c r="D150" i="19" s="1"/>
  <c r="H17" i="21"/>
  <c r="H981" i="21"/>
  <c r="H19" i="21"/>
  <c r="D67" i="19" s="1"/>
  <c r="H20" i="21"/>
  <c r="D68" i="19" s="1"/>
  <c r="H21" i="21"/>
  <c r="H22" i="21"/>
  <c r="H23" i="21"/>
  <c r="D69" i="19" s="1"/>
  <c r="H24" i="21"/>
  <c r="H1013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H213" i="21"/>
  <c r="H214" i="21"/>
  <c r="H215" i="21"/>
  <c r="H216" i="21"/>
  <c r="H217" i="21"/>
  <c r="H218" i="21"/>
  <c r="H219" i="21"/>
  <c r="H220" i="21"/>
  <c r="H221" i="21"/>
  <c r="H222" i="21"/>
  <c r="H223" i="21"/>
  <c r="H224" i="21"/>
  <c r="H225" i="21"/>
  <c r="H226" i="21"/>
  <c r="H227" i="21"/>
  <c r="H228" i="21"/>
  <c r="H229" i="21"/>
  <c r="H230" i="21"/>
  <c r="H231" i="21"/>
  <c r="H232" i="21"/>
  <c r="H233" i="21"/>
  <c r="H234" i="21"/>
  <c r="H235" i="21"/>
  <c r="H236" i="21"/>
  <c r="H237" i="21"/>
  <c r="H238" i="21"/>
  <c r="H239" i="21"/>
  <c r="H240" i="21"/>
  <c r="H241" i="21"/>
  <c r="H242" i="21"/>
  <c r="H243" i="21"/>
  <c r="H244" i="21"/>
  <c r="H245" i="21"/>
  <c r="H246" i="21"/>
  <c r="H247" i="21"/>
  <c r="H248" i="21"/>
  <c r="H249" i="21"/>
  <c r="H250" i="21"/>
  <c r="H251" i="21"/>
  <c r="H252" i="21"/>
  <c r="H253" i="21"/>
  <c r="H254" i="21"/>
  <c r="H255" i="21"/>
  <c r="H256" i="21"/>
  <c r="H257" i="21"/>
  <c r="H258" i="21"/>
  <c r="H259" i="21"/>
  <c r="H260" i="21"/>
  <c r="H261" i="21"/>
  <c r="H262" i="21"/>
  <c r="H263" i="21"/>
  <c r="H264" i="21"/>
  <c r="H265" i="21"/>
  <c r="H266" i="21"/>
  <c r="H267" i="21"/>
  <c r="H268" i="21"/>
  <c r="H2" i="21"/>
  <c r="H270" i="21"/>
  <c r="H271" i="21"/>
  <c r="H272" i="21"/>
  <c r="H273" i="21"/>
  <c r="H274" i="21"/>
  <c r="H275" i="21"/>
  <c r="H276" i="21"/>
  <c r="H277" i="21"/>
  <c r="H278" i="21"/>
  <c r="H279" i="21"/>
  <c r="H280" i="21"/>
  <c r="H281" i="21"/>
  <c r="H282" i="21"/>
  <c r="H283" i="21"/>
  <c r="H284" i="21"/>
  <c r="H285" i="21"/>
  <c r="H286" i="21"/>
  <c r="H287" i="21"/>
  <c r="H288" i="21"/>
  <c r="H289" i="21"/>
  <c r="H290" i="21"/>
  <c r="H291" i="21"/>
  <c r="H292" i="21"/>
  <c r="H293" i="21"/>
  <c r="H294" i="21"/>
  <c r="H295" i="21"/>
  <c r="H296" i="21"/>
  <c r="H297" i="21"/>
  <c r="H298" i="21"/>
  <c r="H299" i="21"/>
  <c r="H300" i="21"/>
  <c r="H301" i="21"/>
  <c r="H302" i="21"/>
  <c r="H303" i="21"/>
  <c r="H304" i="21"/>
  <c r="H305" i="21"/>
  <c r="H306" i="21"/>
  <c r="H307" i="21"/>
  <c r="H308" i="21"/>
  <c r="H309" i="21"/>
  <c r="H310" i="21"/>
  <c r="H311" i="21"/>
  <c r="H312" i="21"/>
  <c r="H313" i="21"/>
  <c r="H314" i="21"/>
  <c r="H315" i="21"/>
  <c r="H316" i="21"/>
  <c r="H317" i="21"/>
  <c r="H318" i="21"/>
  <c r="H319" i="21"/>
  <c r="H320" i="21"/>
  <c r="H321" i="21"/>
  <c r="H322" i="21"/>
  <c r="H323" i="21"/>
  <c r="H324" i="21"/>
  <c r="H325" i="21"/>
  <c r="H326" i="21"/>
  <c r="H327" i="21"/>
  <c r="H328" i="21"/>
  <c r="H329" i="21"/>
  <c r="H330" i="21"/>
  <c r="H331" i="21"/>
  <c r="H332" i="21"/>
  <c r="H333" i="21"/>
  <c r="H334" i="21"/>
  <c r="H335" i="21"/>
  <c r="H336" i="21"/>
  <c r="H337" i="21"/>
  <c r="H338" i="21"/>
  <c r="H339" i="21"/>
  <c r="H340" i="21"/>
  <c r="H341" i="21"/>
  <c r="H342" i="21"/>
  <c r="H343" i="21"/>
  <c r="H344" i="21"/>
  <c r="H345" i="21"/>
  <c r="H346" i="21"/>
  <c r="H347" i="21"/>
  <c r="H348" i="21"/>
  <c r="H349" i="21"/>
  <c r="H350" i="21"/>
  <c r="H351" i="21"/>
  <c r="H352" i="21"/>
  <c r="H353" i="21"/>
  <c r="H354" i="21"/>
  <c r="H355" i="21"/>
  <c r="H356" i="21"/>
  <c r="H357" i="21"/>
  <c r="H358" i="21"/>
  <c r="H359" i="21"/>
  <c r="H1376" i="21"/>
  <c r="H361" i="21"/>
  <c r="H362" i="21"/>
  <c r="H363" i="21"/>
  <c r="H364" i="21"/>
  <c r="H365" i="21"/>
  <c r="H366" i="21"/>
  <c r="H367" i="21"/>
  <c r="H368" i="21"/>
  <c r="H369" i="21"/>
  <c r="H370" i="21"/>
  <c r="H371" i="21"/>
  <c r="H372" i="21"/>
  <c r="H373" i="21"/>
  <c r="H374" i="21"/>
  <c r="H375" i="21"/>
  <c r="H376" i="21"/>
  <c r="H377" i="21"/>
  <c r="H378" i="21"/>
  <c r="H379" i="21"/>
  <c r="E64" i="30" s="1"/>
  <c r="H380" i="21"/>
  <c r="H381" i="21"/>
  <c r="H382" i="21"/>
  <c r="H383" i="21"/>
  <c r="H384" i="21"/>
  <c r="H385" i="21"/>
  <c r="H386" i="21"/>
  <c r="H387" i="21"/>
  <c r="H1466" i="21"/>
  <c r="H389" i="21"/>
  <c r="H390" i="21"/>
  <c r="H391" i="21"/>
  <c r="H392" i="21"/>
  <c r="H393" i="21"/>
  <c r="H394" i="21"/>
  <c r="H395" i="21"/>
  <c r="H396" i="21"/>
  <c r="H397" i="21"/>
  <c r="H398" i="21"/>
  <c r="H399" i="21"/>
  <c r="H400" i="21"/>
  <c r="H401" i="21"/>
  <c r="H402" i="21"/>
  <c r="H403" i="21"/>
  <c r="H404" i="21"/>
  <c r="H405" i="21"/>
  <c r="H406" i="21"/>
  <c r="H407" i="21"/>
  <c r="H408" i="21"/>
  <c r="H409" i="21"/>
  <c r="H410" i="21"/>
  <c r="H411" i="21"/>
  <c r="H412" i="21"/>
  <c r="H413" i="21"/>
  <c r="H414" i="21"/>
  <c r="H415" i="21"/>
  <c r="H416" i="21"/>
  <c r="H417" i="21"/>
  <c r="H418" i="21"/>
  <c r="H419" i="21"/>
  <c r="H420" i="21"/>
  <c r="H421" i="21"/>
  <c r="H422" i="21"/>
  <c r="H423" i="21"/>
  <c r="H424" i="21"/>
  <c r="H425" i="21"/>
  <c r="H426" i="21"/>
  <c r="H427" i="21"/>
  <c r="H428" i="21"/>
  <c r="H429" i="21"/>
  <c r="H430" i="21"/>
  <c r="H431" i="21"/>
  <c r="H432" i="21"/>
  <c r="H433" i="21"/>
  <c r="H434" i="21"/>
  <c r="H435" i="21"/>
  <c r="H436" i="21"/>
  <c r="H437" i="21"/>
  <c r="H438" i="21"/>
  <c r="H439" i="21"/>
  <c r="H440" i="21"/>
  <c r="H441" i="21"/>
  <c r="H442" i="21"/>
  <c r="H443" i="21"/>
  <c r="H444" i="21"/>
  <c r="H445" i="21"/>
  <c r="H446" i="21"/>
  <c r="H447" i="21"/>
  <c r="H448" i="21"/>
  <c r="H449" i="21"/>
  <c r="H450" i="21"/>
  <c r="H451" i="21"/>
  <c r="H452" i="21"/>
  <c r="H453" i="21"/>
  <c r="H454" i="21"/>
  <c r="H455" i="21"/>
  <c r="H456" i="21"/>
  <c r="H457" i="21"/>
  <c r="H458" i="21"/>
  <c r="H459" i="21"/>
  <c r="H460" i="21"/>
  <c r="H461" i="21"/>
  <c r="H462" i="21"/>
  <c r="H463" i="21"/>
  <c r="H464" i="21"/>
  <c r="H465" i="21"/>
  <c r="H466" i="21"/>
  <c r="H467" i="21"/>
  <c r="H468" i="21"/>
  <c r="H469" i="21"/>
  <c r="H470" i="21"/>
  <c r="H471" i="21"/>
  <c r="H472" i="21"/>
  <c r="H473" i="21"/>
  <c r="H474" i="21"/>
  <c r="H475" i="21"/>
  <c r="H476" i="21"/>
  <c r="H477" i="21"/>
  <c r="H478" i="21"/>
  <c r="H479" i="21"/>
  <c r="H480" i="21"/>
  <c r="H481" i="21"/>
  <c r="H482" i="21"/>
  <c r="H483" i="21"/>
  <c r="H484" i="21"/>
  <c r="H485" i="21"/>
  <c r="H486" i="21"/>
  <c r="H487" i="21"/>
  <c r="H488" i="21"/>
  <c r="H489" i="21"/>
  <c r="H490" i="21"/>
  <c r="H491" i="21"/>
  <c r="H492" i="21"/>
  <c r="H493" i="21"/>
  <c r="H494" i="21"/>
  <c r="H495" i="21"/>
  <c r="H496" i="21"/>
  <c r="H497" i="21"/>
  <c r="H498" i="21"/>
  <c r="H499" i="21"/>
  <c r="H500" i="21"/>
  <c r="H501" i="21"/>
  <c r="H502" i="21"/>
  <c r="H503" i="21"/>
  <c r="H504" i="21"/>
  <c r="H505" i="21"/>
  <c r="H506" i="21"/>
  <c r="H507" i="21"/>
  <c r="H508" i="21"/>
  <c r="H509" i="21"/>
  <c r="H510" i="21"/>
  <c r="H511" i="21"/>
  <c r="H512" i="21"/>
  <c r="H513" i="21"/>
  <c r="H514" i="21"/>
  <c r="H515" i="21"/>
  <c r="H516" i="21"/>
  <c r="H517" i="21"/>
  <c r="H518" i="21"/>
  <c r="H519" i="21"/>
  <c r="H520" i="21"/>
  <c r="H521" i="21"/>
  <c r="H522" i="21"/>
  <c r="H523" i="21"/>
  <c r="H524" i="21"/>
  <c r="H525" i="21"/>
  <c r="H526" i="21"/>
  <c r="H527" i="21"/>
  <c r="H528" i="21"/>
  <c r="H529" i="21"/>
  <c r="H530" i="21"/>
  <c r="H531" i="21"/>
  <c r="H532" i="21"/>
  <c r="H533" i="21"/>
  <c r="H534" i="21"/>
  <c r="H535" i="21"/>
  <c r="H10" i="21"/>
  <c r="H537" i="21"/>
  <c r="H538" i="21"/>
  <c r="H539" i="21"/>
  <c r="H540" i="21"/>
  <c r="H541" i="21"/>
  <c r="H542" i="21"/>
  <c r="H543" i="21"/>
  <c r="H544" i="21"/>
  <c r="H545" i="21"/>
  <c r="H546" i="21"/>
  <c r="H547" i="21"/>
  <c r="H548" i="21"/>
  <c r="H549" i="21"/>
  <c r="H550" i="21"/>
  <c r="H551" i="21"/>
  <c r="H552" i="21"/>
  <c r="H553" i="21"/>
  <c r="H554" i="21"/>
  <c r="H555" i="21"/>
  <c r="H556" i="21"/>
  <c r="H557" i="21"/>
  <c r="H558" i="21"/>
  <c r="H559" i="21"/>
  <c r="H560" i="21"/>
  <c r="H561" i="21"/>
  <c r="H562" i="21"/>
  <c r="H563" i="21"/>
  <c r="H564" i="21"/>
  <c r="H565" i="21"/>
  <c r="H566" i="21"/>
  <c r="H567" i="21"/>
  <c r="H568" i="21"/>
  <c r="H569" i="21"/>
  <c r="H570" i="21"/>
  <c r="H571" i="21"/>
  <c r="H572" i="21"/>
  <c r="H573" i="21"/>
  <c r="H574" i="21"/>
  <c r="H575" i="21"/>
  <c r="H576" i="21"/>
  <c r="H577" i="21"/>
  <c r="H578" i="21"/>
  <c r="H579" i="21"/>
  <c r="H580" i="21"/>
  <c r="H581" i="21"/>
  <c r="H582" i="21"/>
  <c r="H583" i="21"/>
  <c r="H584" i="21"/>
  <c r="H585" i="21"/>
  <c r="H586" i="21"/>
  <c r="H587" i="21"/>
  <c r="H588" i="21"/>
  <c r="H589" i="21"/>
  <c r="H590" i="21"/>
  <c r="H591" i="21"/>
  <c r="H592" i="21"/>
  <c r="H593" i="21"/>
  <c r="H594" i="21"/>
  <c r="H595" i="21"/>
  <c r="H596" i="21"/>
  <c r="H597" i="21"/>
  <c r="H598" i="21"/>
  <c r="H599" i="21"/>
  <c r="H600" i="21"/>
  <c r="H601" i="21"/>
  <c r="H602" i="21"/>
  <c r="H603" i="21"/>
  <c r="H604" i="21"/>
  <c r="H605" i="21"/>
  <c r="H606" i="21"/>
  <c r="H607" i="21"/>
  <c r="H608" i="21"/>
  <c r="H609" i="21"/>
  <c r="H610" i="21"/>
  <c r="H611" i="21"/>
  <c r="H612" i="21"/>
  <c r="H613" i="21"/>
  <c r="H614" i="21"/>
  <c r="H615" i="21"/>
  <c r="H616" i="21"/>
  <c r="H617" i="21"/>
  <c r="H618" i="21"/>
  <c r="H619" i="21"/>
  <c r="H620" i="21"/>
  <c r="H621" i="21"/>
  <c r="H622" i="21"/>
  <c r="H623" i="21"/>
  <c r="H624" i="21"/>
  <c r="H625" i="21"/>
  <c r="H626" i="21"/>
  <c r="H627" i="21"/>
  <c r="H628" i="21"/>
  <c r="H629" i="21"/>
  <c r="H630" i="21"/>
  <c r="H631" i="21"/>
  <c r="H632" i="21"/>
  <c r="H633" i="21"/>
  <c r="H634" i="21"/>
  <c r="H635" i="21"/>
  <c r="H636" i="21"/>
  <c r="H637" i="21"/>
  <c r="H638" i="21"/>
  <c r="H639" i="21"/>
  <c r="H640" i="21"/>
  <c r="H641" i="21"/>
  <c r="H642" i="21"/>
  <c r="H643" i="21"/>
  <c r="H644" i="21"/>
  <c r="H645" i="21"/>
  <c r="H646" i="21"/>
  <c r="H647" i="21"/>
  <c r="H648" i="21"/>
  <c r="H649" i="21"/>
  <c r="H650" i="21"/>
  <c r="H651" i="21"/>
  <c r="H652" i="21"/>
  <c r="H653" i="21"/>
  <c r="H654" i="21"/>
  <c r="H655" i="21"/>
  <c r="H656" i="21"/>
  <c r="H657" i="21"/>
  <c r="H658" i="21"/>
  <c r="H659" i="21"/>
  <c r="H660" i="21"/>
  <c r="H661" i="21"/>
  <c r="H662" i="21"/>
  <c r="H663" i="21"/>
  <c r="H664" i="21"/>
  <c r="H665" i="21"/>
  <c r="H666" i="21"/>
  <c r="H667" i="21"/>
  <c r="H668" i="21"/>
  <c r="H669" i="21"/>
  <c r="H670" i="21"/>
  <c r="H671" i="21"/>
  <c r="H672" i="21"/>
  <c r="H673" i="21"/>
  <c r="H674" i="21"/>
  <c r="H675" i="21"/>
  <c r="H676" i="21"/>
  <c r="H677" i="21"/>
  <c r="H678" i="21"/>
  <c r="H679" i="21"/>
  <c r="H680" i="21"/>
  <c r="H681" i="21"/>
  <c r="H682" i="21"/>
  <c r="H683" i="21"/>
  <c r="H684" i="21"/>
  <c r="H685" i="21"/>
  <c r="H686" i="21"/>
  <c r="H687" i="21"/>
  <c r="H688" i="21"/>
  <c r="H689" i="21"/>
  <c r="H690" i="21"/>
  <c r="H691" i="21"/>
  <c r="H692" i="21"/>
  <c r="H693" i="21"/>
  <c r="H694" i="21"/>
  <c r="H695" i="21"/>
  <c r="H696" i="21"/>
  <c r="H697" i="21"/>
  <c r="H698" i="21"/>
  <c r="H699" i="21"/>
  <c r="H700" i="21"/>
  <c r="H701" i="21"/>
  <c r="H702" i="21"/>
  <c r="H703" i="21"/>
  <c r="H704" i="21"/>
  <c r="H705" i="21"/>
  <c r="H706" i="21"/>
  <c r="H707" i="21"/>
  <c r="H708" i="21"/>
  <c r="H709" i="21"/>
  <c r="H710" i="21"/>
  <c r="H711" i="21"/>
  <c r="H712" i="21"/>
  <c r="H713" i="21"/>
  <c r="H714" i="21"/>
  <c r="H715" i="21"/>
  <c r="H716" i="21"/>
  <c r="H717" i="21"/>
  <c r="H718" i="21"/>
  <c r="H719" i="21"/>
  <c r="H720" i="21"/>
  <c r="H721" i="21"/>
  <c r="H722" i="21"/>
  <c r="H723" i="21"/>
  <c r="H724" i="21"/>
  <c r="H725" i="21"/>
  <c r="H726" i="21"/>
  <c r="H727" i="21"/>
  <c r="H728" i="21"/>
  <c r="H729" i="21"/>
  <c r="H730" i="21"/>
  <c r="H731" i="21"/>
  <c r="H732" i="21"/>
  <c r="H733" i="21"/>
  <c r="H734" i="21"/>
  <c r="H735" i="21"/>
  <c r="H736" i="21"/>
  <c r="H737" i="21"/>
  <c r="H738" i="21"/>
  <c r="H739" i="21"/>
  <c r="H740" i="21"/>
  <c r="H741" i="21"/>
  <c r="H742" i="21"/>
  <c r="H743" i="21"/>
  <c r="H744" i="21"/>
  <c r="H745" i="21"/>
  <c r="H746" i="21"/>
  <c r="H747" i="21"/>
  <c r="H748" i="21"/>
  <c r="H749" i="21"/>
  <c r="H750" i="21"/>
  <c r="H751" i="21"/>
  <c r="H752" i="21"/>
  <c r="H753" i="21"/>
  <c r="H754" i="21"/>
  <c r="H755" i="21"/>
  <c r="H756" i="21"/>
  <c r="H757" i="21"/>
  <c r="H758" i="21"/>
  <c r="H759" i="21"/>
  <c r="H760" i="21"/>
  <c r="H761" i="21"/>
  <c r="H762" i="21"/>
  <c r="H763" i="21"/>
  <c r="H764" i="21"/>
  <c r="H765" i="21"/>
  <c r="H766" i="21"/>
  <c r="H767" i="21"/>
  <c r="H768" i="21"/>
  <c r="H769" i="21"/>
  <c r="H770" i="21"/>
  <c r="H771" i="21"/>
  <c r="H772" i="21"/>
  <c r="H773" i="21"/>
  <c r="H774" i="21"/>
  <c r="H775" i="21"/>
  <c r="H776" i="21"/>
  <c r="H777" i="21"/>
  <c r="H778" i="21"/>
  <c r="H779" i="21"/>
  <c r="H780" i="21"/>
  <c r="H781" i="21"/>
  <c r="H782" i="21"/>
  <c r="H783" i="21"/>
  <c r="H784" i="21"/>
  <c r="H785" i="21"/>
  <c r="H786" i="21"/>
  <c r="H787" i="21"/>
  <c r="H788" i="21"/>
  <c r="H789" i="21"/>
  <c r="H790" i="21"/>
  <c r="H791" i="21"/>
  <c r="H792" i="21"/>
  <c r="H793" i="21"/>
  <c r="H794" i="21"/>
  <c r="H795" i="21"/>
  <c r="H796" i="21"/>
  <c r="H797" i="21"/>
  <c r="H798" i="21"/>
  <c r="H799" i="21"/>
  <c r="H800" i="21"/>
  <c r="H801" i="21"/>
  <c r="H802" i="21"/>
  <c r="H803" i="21"/>
  <c r="H804" i="21"/>
  <c r="H805" i="21"/>
  <c r="H806" i="21"/>
  <c r="H807" i="21"/>
  <c r="H808" i="21"/>
  <c r="H809" i="21"/>
  <c r="H810" i="21"/>
  <c r="H811" i="21"/>
  <c r="H812" i="21"/>
  <c r="H813" i="21"/>
  <c r="H814" i="21"/>
  <c r="H815" i="21"/>
  <c r="H816" i="21"/>
  <c r="H817" i="21"/>
  <c r="H818" i="21"/>
  <c r="H819" i="21"/>
  <c r="H820" i="21"/>
  <c r="H269" i="21"/>
  <c r="H822" i="21"/>
  <c r="H823" i="21"/>
  <c r="H824" i="21"/>
  <c r="H825" i="21"/>
  <c r="H826" i="21"/>
  <c r="H827" i="21"/>
  <c r="H828" i="21"/>
  <c r="H829" i="21"/>
  <c r="H830" i="21"/>
  <c r="H831" i="21"/>
  <c r="H832" i="21"/>
  <c r="H833" i="21"/>
  <c r="H834" i="21"/>
  <c r="H835" i="21"/>
  <c r="H836" i="21"/>
  <c r="H837" i="21"/>
  <c r="H838" i="21"/>
  <c r="H839" i="21"/>
  <c r="H840" i="21"/>
  <c r="H841" i="21"/>
  <c r="H842" i="21"/>
  <c r="H843" i="21"/>
  <c r="H844" i="21"/>
  <c r="H845" i="21"/>
  <c r="H846" i="21"/>
  <c r="H847" i="21"/>
  <c r="H848" i="21"/>
  <c r="H849" i="21"/>
  <c r="H850" i="21"/>
  <c r="H851" i="21"/>
  <c r="H852" i="21"/>
  <c r="H853" i="21"/>
  <c r="H854" i="21"/>
  <c r="H855" i="21"/>
  <c r="H856" i="21"/>
  <c r="H857" i="21"/>
  <c r="H858" i="21"/>
  <c r="H859" i="21"/>
  <c r="H860" i="21"/>
  <c r="H861" i="21"/>
  <c r="H862" i="21"/>
  <c r="H863" i="21"/>
  <c r="H864" i="21"/>
  <c r="H865" i="21"/>
  <c r="H866" i="21"/>
  <c r="H867" i="21"/>
  <c r="H868" i="21"/>
  <c r="H869" i="21"/>
  <c r="H870" i="21"/>
  <c r="H871" i="21"/>
  <c r="H872" i="21"/>
  <c r="H873" i="21"/>
  <c r="H874" i="21"/>
  <c r="H875" i="21"/>
  <c r="H876" i="21"/>
  <c r="H877" i="21"/>
  <c r="H878" i="21"/>
  <c r="H879" i="21"/>
  <c r="H880" i="21"/>
  <c r="H881" i="21"/>
  <c r="H882" i="21"/>
  <c r="H883" i="21"/>
  <c r="H884" i="21"/>
  <c r="H885" i="21"/>
  <c r="H886" i="21"/>
  <c r="H887" i="21"/>
  <c r="H888" i="21"/>
  <c r="H889" i="21"/>
  <c r="H890" i="21"/>
  <c r="H891" i="21"/>
  <c r="H892" i="21"/>
  <c r="H893" i="21"/>
  <c r="H894" i="21"/>
  <c r="H895" i="21"/>
  <c r="H896" i="21"/>
  <c r="H897" i="21"/>
  <c r="H898" i="21"/>
  <c r="H899" i="21"/>
  <c r="H900" i="21"/>
  <c r="H901" i="21"/>
  <c r="H902" i="21"/>
  <c r="H903" i="21"/>
  <c r="H904" i="21"/>
  <c r="H905" i="21"/>
  <c r="H906" i="21"/>
  <c r="H907" i="21"/>
  <c r="H908" i="21"/>
  <c r="H909" i="21"/>
  <c r="H910" i="21"/>
  <c r="H911" i="21"/>
  <c r="H912" i="21"/>
  <c r="H913" i="21"/>
  <c r="H914" i="21"/>
  <c r="H915" i="21"/>
  <c r="H916" i="21"/>
  <c r="H917" i="21"/>
  <c r="H918" i="21"/>
  <c r="H919" i="21"/>
  <c r="H920" i="21"/>
  <c r="H921" i="21"/>
  <c r="H922" i="21"/>
  <c r="H923" i="21"/>
  <c r="H924" i="21"/>
  <c r="H925" i="21"/>
  <c r="H926" i="21"/>
  <c r="H927" i="21"/>
  <c r="H928" i="21"/>
  <c r="H929" i="21"/>
  <c r="H930" i="21"/>
  <c r="H931" i="21"/>
  <c r="H932" i="21"/>
  <c r="H933" i="21"/>
  <c r="H934" i="21"/>
  <c r="H935" i="21"/>
  <c r="H936" i="21"/>
  <c r="H937" i="21"/>
  <c r="H938" i="21"/>
  <c r="H939" i="21"/>
  <c r="H940" i="21"/>
  <c r="H941" i="21"/>
  <c r="H942" i="21"/>
  <c r="H943" i="21"/>
  <c r="H944" i="21"/>
  <c r="H945" i="21"/>
  <c r="H946" i="21"/>
  <c r="H947" i="21"/>
  <c r="H948" i="21"/>
  <c r="H949" i="21"/>
  <c r="H950" i="21"/>
  <c r="H951" i="21"/>
  <c r="H952" i="21"/>
  <c r="H953" i="21"/>
  <c r="H954" i="21"/>
  <c r="H955" i="21"/>
  <c r="H956" i="21"/>
  <c r="H957" i="21"/>
  <c r="H958" i="21"/>
  <c r="H959" i="21"/>
  <c r="H960" i="21"/>
  <c r="H961" i="21"/>
  <c r="H962" i="21"/>
  <c r="H963" i="21"/>
  <c r="H964" i="21"/>
  <c r="H965" i="21"/>
  <c r="H966" i="21"/>
  <c r="H967" i="21"/>
  <c r="H968" i="21"/>
  <c r="H969" i="21"/>
  <c r="H970" i="21"/>
  <c r="H971" i="21"/>
  <c r="H972" i="21"/>
  <c r="H973" i="21"/>
  <c r="H974" i="21"/>
  <c r="H975" i="21"/>
  <c r="H976" i="21"/>
  <c r="H977" i="21"/>
  <c r="H978" i="21"/>
  <c r="H979" i="21"/>
  <c r="H980" i="21"/>
  <c r="H360" i="21"/>
  <c r="H982" i="21"/>
  <c r="D243" i="19" s="1"/>
  <c r="H983" i="21"/>
  <c r="H984" i="21"/>
  <c r="H985" i="21"/>
  <c r="H986" i="21"/>
  <c r="H987" i="21"/>
  <c r="H988" i="21"/>
  <c r="H989" i="21"/>
  <c r="H990" i="21"/>
  <c r="H991" i="21"/>
  <c r="H992" i="21"/>
  <c r="H993" i="21"/>
  <c r="H994" i="21"/>
  <c r="H995" i="21"/>
  <c r="H996" i="21"/>
  <c r="H997" i="21"/>
  <c r="H998" i="21"/>
  <c r="H999" i="21"/>
  <c r="H1000" i="21"/>
  <c r="H1001" i="21"/>
  <c r="H1002" i="21"/>
  <c r="H1003" i="21"/>
  <c r="H1004" i="21"/>
  <c r="H1005" i="21"/>
  <c r="H1006" i="21"/>
  <c r="H1007" i="21"/>
  <c r="H1008" i="21"/>
  <c r="H1009" i="21"/>
  <c r="H1467" i="21"/>
  <c r="H1011" i="21"/>
  <c r="H1010" i="21"/>
  <c r="H1012" i="21"/>
  <c r="D155" i="19" s="1"/>
  <c r="H1014" i="21"/>
  <c r="H1015" i="21"/>
  <c r="H1016" i="21"/>
  <c r="H1017" i="21"/>
  <c r="H1018" i="21"/>
  <c r="H1019" i="21"/>
  <c r="H1020" i="21"/>
  <c r="H1021" i="21"/>
  <c r="H1022" i="21"/>
  <c r="H1023" i="21"/>
  <c r="H1024" i="21"/>
  <c r="H1025" i="21"/>
  <c r="H1026" i="21"/>
  <c r="H1027" i="21"/>
  <c r="H1028" i="21"/>
  <c r="H1029" i="21"/>
  <c r="H1030" i="21"/>
  <c r="H1031" i="21"/>
  <c r="H1032" i="21"/>
  <c r="H1033" i="21"/>
  <c r="H1034" i="21"/>
  <c r="H1035" i="21"/>
  <c r="H1036" i="21"/>
  <c r="H1037" i="21"/>
  <c r="H1038" i="21"/>
  <c r="H1039" i="21"/>
  <c r="H1040" i="21"/>
  <c r="H1041" i="21"/>
  <c r="H1042" i="21"/>
  <c r="H1043" i="21"/>
  <c r="H1044" i="21"/>
  <c r="H1045" i="21"/>
  <c r="H1046" i="21"/>
  <c r="H1047" i="21"/>
  <c r="H1048" i="21"/>
  <c r="H1049" i="21"/>
  <c r="H1050" i="21"/>
  <c r="H1051" i="21"/>
  <c r="H1052" i="21"/>
  <c r="H1053" i="21"/>
  <c r="H1054" i="21"/>
  <c r="H1055" i="21"/>
  <c r="H1056" i="21"/>
  <c r="H1057" i="21"/>
  <c r="H1058" i="21"/>
  <c r="H1059" i="21"/>
  <c r="H1060" i="21"/>
  <c r="H1061" i="21"/>
  <c r="H1062" i="21"/>
  <c r="H1063" i="21"/>
  <c r="H1064" i="21"/>
  <c r="H1065" i="21"/>
  <c r="H1066" i="21"/>
  <c r="H1067" i="21"/>
  <c r="H1068" i="21"/>
  <c r="H1069" i="21"/>
  <c r="H1070" i="21"/>
  <c r="H1071" i="21"/>
  <c r="H1072" i="21"/>
  <c r="H1073" i="21"/>
  <c r="H1074" i="21"/>
  <c r="H1075" i="21"/>
  <c r="H1076" i="21"/>
  <c r="H1077" i="21"/>
  <c r="H1078" i="21"/>
  <c r="H1079" i="21"/>
  <c r="H1080" i="21"/>
  <c r="H1081" i="21"/>
  <c r="H1082" i="21"/>
  <c r="H1083" i="21"/>
  <c r="H1084" i="21"/>
  <c r="H1085" i="21"/>
  <c r="H1086" i="21"/>
  <c r="H1087" i="21"/>
  <c r="H1088" i="21"/>
  <c r="H1089" i="21"/>
  <c r="H1090" i="21"/>
  <c r="H1091" i="21"/>
  <c r="H1092" i="21"/>
  <c r="H1093" i="21"/>
  <c r="H1094" i="21"/>
  <c r="H1095" i="21"/>
  <c r="H1096" i="21"/>
  <c r="H1097" i="21"/>
  <c r="H1098" i="21"/>
  <c r="H1099" i="21"/>
  <c r="H1100" i="21"/>
  <c r="H1101" i="21"/>
  <c r="H1102" i="21"/>
  <c r="H1103" i="21"/>
  <c r="H1104" i="21"/>
  <c r="H1105" i="21"/>
  <c r="H1106" i="21"/>
  <c r="H1107" i="21"/>
  <c r="H1108" i="21"/>
  <c r="H1109" i="21"/>
  <c r="H1110" i="21"/>
  <c r="H1111" i="21"/>
  <c r="H1112" i="21"/>
  <c r="H1113" i="21"/>
  <c r="H1114" i="21"/>
  <c r="H1115" i="21"/>
  <c r="H1116" i="21"/>
  <c r="H1117" i="21"/>
  <c r="H1118" i="21"/>
  <c r="H1119" i="21"/>
  <c r="H1120" i="21"/>
  <c r="H1121" i="21"/>
  <c r="H1122" i="21"/>
  <c r="H1123" i="21"/>
  <c r="H1124" i="21"/>
  <c r="H1125" i="21"/>
  <c r="H1126" i="21"/>
  <c r="H1127" i="21"/>
  <c r="H1128" i="21"/>
  <c r="H1129" i="21"/>
  <c r="H1130" i="21"/>
  <c r="H1131" i="21"/>
  <c r="H1132" i="21"/>
  <c r="H1133" i="21"/>
  <c r="H1134" i="21"/>
  <c r="H1135" i="21"/>
  <c r="H1136" i="21"/>
  <c r="H1137" i="21"/>
  <c r="H1138" i="21"/>
  <c r="H1139" i="21"/>
  <c r="H1140" i="21"/>
  <c r="H1141" i="21"/>
  <c r="H1142" i="21"/>
  <c r="H1143" i="21"/>
  <c r="H1144" i="21"/>
  <c r="H1145" i="21"/>
  <c r="H1146" i="21"/>
  <c r="H18" i="21"/>
  <c r="D66" i="19" s="1"/>
  <c r="H1148" i="21"/>
  <c r="H1149" i="21"/>
  <c r="H1150" i="21"/>
  <c r="H1151" i="21"/>
  <c r="H1152" i="21"/>
  <c r="H1153" i="21"/>
  <c r="H1154" i="21"/>
  <c r="H1155" i="21"/>
  <c r="H1156" i="21"/>
  <c r="H1157" i="21"/>
  <c r="H1158" i="21"/>
  <c r="H1159" i="21"/>
  <c r="H1160" i="21"/>
  <c r="H1161" i="21"/>
  <c r="H1162" i="21"/>
  <c r="H1163" i="21"/>
  <c r="H1164" i="21"/>
  <c r="H1165" i="21"/>
  <c r="H1166" i="21"/>
  <c r="H1167" i="21"/>
  <c r="H1168" i="21"/>
  <c r="H1169" i="21"/>
  <c r="H1170" i="21"/>
  <c r="H1171" i="21"/>
  <c r="H1172" i="21"/>
  <c r="H1173" i="21"/>
  <c r="H1174" i="21"/>
  <c r="H1175" i="21"/>
  <c r="H1176" i="21"/>
  <c r="H1177" i="21"/>
  <c r="H1178" i="21"/>
  <c r="H1179" i="21"/>
  <c r="H1180" i="21"/>
  <c r="H1181" i="21"/>
  <c r="H1182" i="21"/>
  <c r="H1183" i="21"/>
  <c r="H1184" i="21"/>
  <c r="H1185" i="21"/>
  <c r="H1186" i="21"/>
  <c r="H1187" i="21"/>
  <c r="H1188" i="21"/>
  <c r="H1189" i="21"/>
  <c r="H1190" i="21"/>
  <c r="H1191" i="21"/>
  <c r="H1192" i="21"/>
  <c r="H1193" i="21"/>
  <c r="H1194" i="21"/>
  <c r="H1195" i="21"/>
  <c r="H1196" i="21"/>
  <c r="H1197" i="21"/>
  <c r="H1198" i="21"/>
  <c r="H1199" i="21"/>
  <c r="H1200" i="21"/>
  <c r="H1201" i="21"/>
  <c r="H1202" i="21"/>
  <c r="H1203" i="21"/>
  <c r="H1204" i="21"/>
  <c r="H1205" i="21"/>
  <c r="H1206" i="21"/>
  <c r="H1207" i="21"/>
  <c r="H1208" i="21"/>
  <c r="H1209" i="21"/>
  <c r="H1210" i="21"/>
  <c r="H1211" i="21"/>
  <c r="H1212" i="21"/>
  <c r="H1213" i="21"/>
  <c r="H1214" i="21"/>
  <c r="H1215" i="21"/>
  <c r="H1216" i="21"/>
  <c r="H1217" i="21"/>
  <c r="H1218" i="21"/>
  <c r="H1219" i="21"/>
  <c r="H1220" i="21"/>
  <c r="H1221" i="21"/>
  <c r="H1222" i="21"/>
  <c r="H1223" i="21"/>
  <c r="H1224" i="21"/>
  <c r="H1225" i="21"/>
  <c r="H1226" i="21"/>
  <c r="H1227" i="21"/>
  <c r="H1228" i="21"/>
  <c r="H1229" i="21"/>
  <c r="H1230" i="21"/>
  <c r="H1231" i="21"/>
  <c r="H1232" i="21"/>
  <c r="H1233" i="21"/>
  <c r="H1234" i="21"/>
  <c r="H1235" i="21"/>
  <c r="H1236" i="21"/>
  <c r="H1237" i="21"/>
  <c r="H1238" i="21"/>
  <c r="H1239" i="21"/>
  <c r="H1240" i="21"/>
  <c r="H1241" i="21"/>
  <c r="H1242" i="21"/>
  <c r="H1243" i="21"/>
  <c r="H1244" i="21"/>
  <c r="H1245" i="21"/>
  <c r="H1246" i="21"/>
  <c r="H1247" i="21"/>
  <c r="H1248" i="21"/>
  <c r="H1249" i="21"/>
  <c r="H1250" i="21"/>
  <c r="H1251" i="21"/>
  <c r="H1252" i="21"/>
  <c r="H1253" i="21"/>
  <c r="H1254" i="21"/>
  <c r="H1255" i="21"/>
  <c r="H1256" i="21"/>
  <c r="H1257" i="21"/>
  <c r="H1258" i="21"/>
  <c r="H1259" i="21"/>
  <c r="H1260" i="21"/>
  <c r="H1261" i="21"/>
  <c r="H1262" i="21"/>
  <c r="H1263" i="21"/>
  <c r="H1264" i="21"/>
  <c r="H1265" i="21"/>
  <c r="H1266" i="21"/>
  <c r="H1267" i="21"/>
  <c r="H1268" i="21"/>
  <c r="H1269" i="21"/>
  <c r="H1270" i="21"/>
  <c r="H1271" i="21"/>
  <c r="H1272" i="21"/>
  <c r="H1273" i="21"/>
  <c r="H1274" i="21"/>
  <c r="H1275" i="21"/>
  <c r="H1276" i="21"/>
  <c r="H1277" i="21"/>
  <c r="H1278" i="21"/>
  <c r="H1279" i="21"/>
  <c r="H1280" i="21"/>
  <c r="H1281" i="21"/>
  <c r="H1282" i="21"/>
  <c r="H1283" i="21"/>
  <c r="H1284" i="21"/>
  <c r="H1285" i="21"/>
  <c r="H1286" i="21"/>
  <c r="H1287" i="21"/>
  <c r="H1288" i="21"/>
  <c r="H1289" i="21"/>
  <c r="H1290" i="21"/>
  <c r="H1291" i="21"/>
  <c r="H1292" i="21"/>
  <c r="H1293" i="21"/>
  <c r="H1294" i="21"/>
  <c r="H1295" i="21"/>
  <c r="H1296" i="21"/>
  <c r="H1297" i="21"/>
  <c r="H1298" i="21"/>
  <c r="H1299" i="21"/>
  <c r="H1300" i="21"/>
  <c r="H1301" i="21"/>
  <c r="H1302" i="21"/>
  <c r="H1303" i="21"/>
  <c r="H1304" i="21"/>
  <c r="H1305" i="21"/>
  <c r="H1306" i="21"/>
  <c r="H1307" i="21"/>
  <c r="H1308" i="21"/>
  <c r="H1309" i="21"/>
  <c r="H1310" i="21"/>
  <c r="H1311" i="21"/>
  <c r="H1312" i="21"/>
  <c r="H1313" i="21"/>
  <c r="H1314" i="21"/>
  <c r="H1315" i="21"/>
  <c r="H1316" i="21"/>
  <c r="H1317" i="21"/>
  <c r="H1318" i="21"/>
  <c r="H1319" i="21"/>
  <c r="H1320" i="21"/>
  <c r="H1321" i="21"/>
  <c r="H1322" i="21"/>
  <c r="H1323" i="21"/>
  <c r="H1324" i="21"/>
  <c r="H1325" i="21"/>
  <c r="H1326" i="21"/>
  <c r="H1327" i="21"/>
  <c r="H1328" i="21"/>
  <c r="H1329" i="21"/>
  <c r="H1330" i="21"/>
  <c r="H1331" i="21"/>
  <c r="H1332" i="21"/>
  <c r="H1333" i="21"/>
  <c r="H1334" i="21"/>
  <c r="H1335" i="21"/>
  <c r="H1336" i="21"/>
  <c r="H1337" i="21"/>
  <c r="H1338" i="21"/>
  <c r="H1339" i="21"/>
  <c r="H1340" i="21"/>
  <c r="H1341" i="21"/>
  <c r="H1342" i="21"/>
  <c r="H1343" i="21"/>
  <c r="H1344" i="21"/>
  <c r="H1345" i="21"/>
  <c r="H1346" i="21"/>
  <c r="H1347" i="21"/>
  <c r="H1348" i="21"/>
  <c r="H1349" i="21"/>
  <c r="H1350" i="21"/>
  <c r="H1351" i="21"/>
  <c r="H1352" i="21"/>
  <c r="H1353" i="21"/>
  <c r="H1354" i="21"/>
  <c r="H1355" i="21"/>
  <c r="H1356" i="21"/>
  <c r="H1357" i="21"/>
  <c r="H1358" i="21"/>
  <c r="H1359" i="21"/>
  <c r="H1360" i="21"/>
  <c r="H1361" i="21"/>
  <c r="H1362" i="21"/>
  <c r="H1363" i="21"/>
  <c r="H1364" i="21"/>
  <c r="H1365" i="21"/>
  <c r="H1366" i="21"/>
  <c r="H1367" i="21"/>
  <c r="H1368" i="21"/>
  <c r="H1369" i="21"/>
  <c r="H1370" i="21"/>
  <c r="H1371" i="21"/>
  <c r="H1372" i="21"/>
  <c r="H1373" i="21"/>
  <c r="H1374" i="21"/>
  <c r="H388" i="21"/>
  <c r="H1419" i="21"/>
  <c r="H1377" i="21"/>
  <c r="H1378" i="21"/>
  <c r="H1379" i="21"/>
  <c r="H1380" i="21"/>
  <c r="H1381" i="21"/>
  <c r="H1382" i="21"/>
  <c r="H1383" i="21"/>
  <c r="H1384" i="21"/>
  <c r="H1385" i="21"/>
  <c r="H1386" i="21"/>
  <c r="H1387" i="21"/>
  <c r="H1388" i="21"/>
  <c r="H1389" i="21"/>
  <c r="H1390" i="21"/>
  <c r="H1391" i="21"/>
  <c r="H1392" i="21"/>
  <c r="H1393" i="21"/>
  <c r="H1394" i="21"/>
  <c r="H1395" i="21"/>
  <c r="H1396" i="21"/>
  <c r="H1397" i="21"/>
  <c r="H1398" i="21"/>
  <c r="H1399" i="21"/>
  <c r="H1400" i="21"/>
  <c r="H1401" i="21"/>
  <c r="H1402" i="21"/>
  <c r="H1403" i="21"/>
  <c r="H1404" i="21"/>
  <c r="H1405" i="21"/>
  <c r="H1406" i="21"/>
  <c r="H1407" i="21"/>
  <c r="H1408" i="21"/>
  <c r="H1409" i="21"/>
  <c r="H1410" i="21"/>
  <c r="H1411" i="21"/>
  <c r="H1412" i="21"/>
  <c r="H1413" i="21"/>
  <c r="H1414" i="21"/>
  <c r="H1415" i="21"/>
  <c r="H1416" i="21"/>
  <c r="H1417" i="21"/>
  <c r="H1418" i="21"/>
  <c r="H536" i="21"/>
  <c r="H1147" i="21"/>
  <c r="H1421" i="21"/>
  <c r="H1422" i="21"/>
  <c r="H1423" i="21"/>
  <c r="H1424" i="21"/>
  <c r="H1425" i="21"/>
  <c r="H1426" i="21"/>
  <c r="H1427" i="21"/>
  <c r="H1428" i="21"/>
  <c r="H1429" i="21"/>
  <c r="H1430" i="21"/>
  <c r="H1431" i="21"/>
  <c r="H1432" i="21"/>
  <c r="H1433" i="21"/>
  <c r="H1434" i="21"/>
  <c r="H1435" i="21"/>
  <c r="H1436" i="21"/>
  <c r="H1437" i="21"/>
  <c r="H1438" i="21"/>
  <c r="H1439" i="21"/>
  <c r="H1440" i="21"/>
  <c r="H1441" i="21"/>
  <c r="H1442" i="21"/>
  <c r="H1443" i="21"/>
  <c r="H1444" i="21"/>
  <c r="H1445" i="21"/>
  <c r="H1446" i="21"/>
  <c r="H1447" i="21"/>
  <c r="H1448" i="21"/>
  <c r="H1449" i="21"/>
  <c r="H1450" i="21"/>
  <c r="H1451" i="21"/>
  <c r="H1452" i="21"/>
  <c r="H1453" i="21"/>
  <c r="H1454" i="21"/>
  <c r="H1455" i="21"/>
  <c r="H1456" i="21"/>
  <c r="H1457" i="21"/>
  <c r="H1458" i="21"/>
  <c r="H1459" i="21"/>
  <c r="H1460" i="21"/>
  <c r="H1461" i="21"/>
  <c r="H1462" i="21"/>
  <c r="H1463" i="21"/>
  <c r="H1464" i="21"/>
  <c r="H1465" i="21"/>
  <c r="H1489" i="21"/>
  <c r="H1513" i="21"/>
  <c r="E75" i="30" s="1"/>
  <c r="H1468" i="21"/>
  <c r="H1469" i="21"/>
  <c r="H1470" i="21"/>
  <c r="H1471" i="21"/>
  <c r="H1472" i="21"/>
  <c r="H1473" i="21"/>
  <c r="H1474" i="21"/>
  <c r="H1475" i="21"/>
  <c r="H1476" i="21"/>
  <c r="H1477" i="21"/>
  <c r="H1478" i="21"/>
  <c r="H1479" i="21"/>
  <c r="H1480" i="21"/>
  <c r="H1481" i="21"/>
  <c r="H1482" i="21"/>
  <c r="H1483" i="21"/>
  <c r="D245" i="19" s="1"/>
  <c r="H1484" i="21"/>
  <c r="D246" i="19" s="1"/>
  <c r="H1485" i="21"/>
  <c r="D244" i="19" s="1"/>
  <c r="H1486" i="21"/>
  <c r="H1487" i="21"/>
  <c r="H1488" i="21"/>
  <c r="H821" i="21"/>
  <c r="H1490" i="21"/>
  <c r="H1491" i="21"/>
  <c r="H1492" i="21"/>
  <c r="H1493" i="21"/>
  <c r="H1494" i="21"/>
  <c r="H1495" i="21"/>
  <c r="H1496" i="21"/>
  <c r="H1497" i="21"/>
  <c r="H1498" i="21"/>
  <c r="H1499" i="21"/>
  <c r="H1500" i="21"/>
  <c r="H1501" i="21"/>
  <c r="H1502" i="21"/>
  <c r="H1503" i="21"/>
  <c r="H1504" i="21"/>
  <c r="H1505" i="21"/>
  <c r="H1506" i="21"/>
  <c r="H1507" i="21"/>
  <c r="E70" i="30" s="1"/>
  <c r="H1508" i="21"/>
  <c r="E71" i="30" s="1"/>
  <c r="H1509" i="21"/>
  <c r="E72" i="30" s="1"/>
  <c r="H1510" i="21"/>
  <c r="E73" i="30" s="1"/>
  <c r="H1511" i="21"/>
  <c r="E74" i="30" s="1"/>
  <c r="H1512" i="21"/>
  <c r="E66" i="30" s="1"/>
  <c r="H1420" i="21"/>
  <c r="H1514" i="21"/>
  <c r="E76" i="30" s="1"/>
  <c r="H1515" i="21"/>
  <c r="E77" i="30" s="1"/>
  <c r="H1516" i="21"/>
  <c r="E78" i="30" s="1"/>
  <c r="H1517" i="21"/>
  <c r="E79" i="30" s="1"/>
  <c r="H1518" i="21"/>
  <c r="E80" i="30" s="1"/>
  <c r="H1519" i="21"/>
  <c r="E61" i="30" s="1"/>
  <c r="H1520" i="21"/>
  <c r="E62" i="30" s="1"/>
  <c r="H1521" i="21"/>
  <c r="E81" i="30" s="1"/>
  <c r="H1522" i="21"/>
  <c r="E82" i="30" s="1"/>
  <c r="H1523" i="21"/>
  <c r="E83" i="30" s="1"/>
  <c r="H1524" i="21"/>
  <c r="E84" i="30" s="1"/>
  <c r="H1525" i="21"/>
  <c r="E85" i="30" s="1"/>
  <c r="H1526" i="21"/>
  <c r="E86" i="30" s="1"/>
  <c r="H1527" i="21"/>
  <c r="E60" i="30" s="1"/>
  <c r="H1528" i="21"/>
  <c r="H1529" i="21"/>
  <c r="H1530" i="21"/>
  <c r="H1531" i="21"/>
  <c r="B22" i="7"/>
  <c r="B18" i="7"/>
  <c r="B1044" i="2"/>
  <c r="B1043" i="2"/>
  <c r="B1042" i="2"/>
  <c r="B1041" i="2"/>
  <c r="B1040" i="2"/>
  <c r="B1039" i="2"/>
  <c r="B1038" i="2"/>
  <c r="B1037" i="2"/>
  <c r="B1036" i="2"/>
  <c r="B1035" i="2"/>
  <c r="B1034" i="2"/>
  <c r="B173" i="19"/>
  <c r="B172" i="19"/>
  <c r="B171" i="19"/>
  <c r="B170" i="19"/>
  <c r="B169" i="19"/>
  <c r="B168" i="19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7" i="7"/>
  <c r="B29" i="7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H2150" i="8"/>
  <c r="I2150" i="8"/>
  <c r="K2150" i="8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E63" i="30" l="1"/>
  <c r="D132" i="19"/>
  <c r="E65" i="30"/>
  <c r="E38" i="23"/>
  <c r="I38" i="23" s="1"/>
  <c r="D153" i="19"/>
  <c r="D140" i="19"/>
  <c r="D23" i="35"/>
  <c r="G23" i="35" s="1"/>
  <c r="D147" i="19"/>
  <c r="D146" i="19"/>
  <c r="D145" i="19"/>
  <c r="D129" i="19"/>
  <c r="D128" i="19"/>
  <c r="D137" i="19"/>
  <c r="D144" i="19"/>
  <c r="D126" i="19"/>
  <c r="D125" i="19"/>
  <c r="D199" i="19"/>
  <c r="D197" i="19"/>
  <c r="D195" i="19"/>
  <c r="D151" i="19"/>
  <c r="D62" i="19"/>
  <c r="E27" i="23"/>
  <c r="I27" i="23" s="1"/>
  <c r="D26" i="19"/>
  <c r="E33" i="23"/>
  <c r="I33" i="23" s="1"/>
  <c r="D127" i="19"/>
  <c r="D138" i="19"/>
  <c r="D152" i="19"/>
  <c r="D143" i="19"/>
  <c r="D135" i="19"/>
  <c r="D131" i="19"/>
  <c r="D123" i="19"/>
  <c r="D133" i="19"/>
  <c r="D120" i="19"/>
  <c r="D192" i="19"/>
  <c r="D117" i="19"/>
  <c r="D116" i="19"/>
  <c r="D157" i="19"/>
  <c r="D71" i="19"/>
  <c r="D130" i="19"/>
  <c r="D154" i="19"/>
  <c r="D193" i="19"/>
  <c r="E34" i="23"/>
  <c r="I34" i="23" s="1"/>
  <c r="E32" i="23"/>
  <c r="I32" i="23" s="1"/>
  <c r="E28" i="23"/>
  <c r="I28" i="23" s="1"/>
  <c r="D136" i="19"/>
  <c r="D124" i="19"/>
  <c r="D111" i="19"/>
  <c r="D198" i="19"/>
  <c r="D196" i="19"/>
  <c r="D194" i="19"/>
  <c r="D119" i="19"/>
  <c r="D118" i="19"/>
  <c r="D25" i="19"/>
  <c r="D115" i="19"/>
  <c r="D65" i="19"/>
  <c r="D112" i="19"/>
  <c r="D134" i="19"/>
  <c r="D63" i="19"/>
  <c r="E29" i="23"/>
  <c r="I29" i="23" s="1"/>
  <c r="D122" i="19"/>
  <c r="D121" i="19"/>
  <c r="D222" i="19"/>
  <c r="D24" i="19"/>
  <c r="D70" i="19"/>
  <c r="D114" i="19"/>
  <c r="D60" i="19"/>
  <c r="D158" i="19"/>
  <c r="E36" i="23"/>
  <c r="I36" i="23" s="1"/>
  <c r="E5" i="30"/>
  <c r="E39" i="23"/>
  <c r="I39" i="23" s="1"/>
  <c r="E50" i="30"/>
  <c r="E41" i="23"/>
  <c r="I41" i="23" s="1"/>
  <c r="E53" i="30"/>
  <c r="D139" i="19"/>
  <c r="D141" i="19"/>
  <c r="E51" i="30"/>
  <c r="D148" i="19"/>
  <c r="D149" i="19"/>
  <c r="E37" i="23"/>
  <c r="I37" i="23" s="1"/>
  <c r="D159" i="19"/>
  <c r="D156" i="19"/>
  <c r="D142" i="19"/>
  <c r="E35" i="23"/>
  <c r="I35" i="23" s="1"/>
  <c r="E40" i="23"/>
  <c r="I40" i="23" s="1"/>
  <c r="E31" i="23"/>
  <c r="I31" i="23" s="1"/>
  <c r="E30" i="23"/>
  <c r="I30" i="23" s="1"/>
  <c r="D161" i="19"/>
  <c r="D160" i="19"/>
  <c r="D223" i="19"/>
  <c r="D202" i="19"/>
  <c r="D203" i="19"/>
  <c r="D205" i="19"/>
  <c r="D206" i="19"/>
  <c r="D207" i="19"/>
  <c r="D208" i="19"/>
  <c r="D209" i="19"/>
  <c r="D211" i="19"/>
  <c r="E41" i="30"/>
  <c r="E43" i="30"/>
  <c r="D14" i="35"/>
  <c r="G14" i="35" s="1"/>
  <c r="D210" i="19"/>
  <c r="D204" i="19"/>
  <c r="D19" i="35"/>
  <c r="G19" i="35" s="1"/>
  <c r="D21" i="25"/>
  <c r="I21" i="25" s="1"/>
  <c r="E49" i="30"/>
  <c r="E48" i="30"/>
  <c r="J48" i="30" s="1"/>
  <c r="D20" i="35"/>
  <c r="G20" i="35" s="1"/>
  <c r="D21" i="35"/>
  <c r="G21" i="35" s="1"/>
  <c r="D6" i="35"/>
  <c r="G6" i="35" s="1"/>
  <c r="D22" i="35"/>
  <c r="G22" i="35" s="1"/>
  <c r="E44" i="30"/>
  <c r="D190" i="19"/>
  <c r="D12" i="35"/>
  <c r="G12" i="35" s="1"/>
  <c r="D4" i="35"/>
  <c r="G4" i="35" s="1"/>
  <c r="D11" i="35"/>
  <c r="G11" i="35" s="1"/>
  <c r="D13" i="35"/>
  <c r="G13" i="35" s="1"/>
  <c r="D3" i="35"/>
  <c r="G3" i="35" s="1"/>
  <c r="D10" i="35"/>
  <c r="G10" i="35" s="1"/>
  <c r="D5" i="35"/>
  <c r="G5" i="35" s="1"/>
  <c r="D15" i="35"/>
  <c r="G15" i="35" s="1"/>
  <c r="D7" i="35"/>
  <c r="G7" i="35" s="1"/>
  <c r="D16" i="35"/>
  <c r="G16" i="35" s="1"/>
  <c r="D17" i="35"/>
  <c r="G17" i="35" s="1"/>
  <c r="D18" i="35"/>
  <c r="G18" i="35" s="1"/>
  <c r="D8" i="35"/>
  <c r="G8" i="35" s="1"/>
  <c r="D24" i="35"/>
  <c r="G24" i="35" s="1"/>
  <c r="D2" i="35"/>
  <c r="G2" i="35" s="1"/>
  <c r="D9" i="35"/>
  <c r="G9" i="35" s="1"/>
  <c r="D201" i="19"/>
  <c r="D200" i="19"/>
  <c r="G2" i="27"/>
  <c r="F2" i="27"/>
  <c r="D237" i="19"/>
  <c r="D238" i="19"/>
  <c r="G238" i="19" s="1"/>
  <c r="D239" i="19"/>
  <c r="G239" i="19" s="1"/>
  <c r="D240" i="19"/>
  <c r="G240" i="19" s="1"/>
  <c r="D182" i="19"/>
  <c r="G182" i="19" s="1"/>
  <c r="D183" i="19"/>
  <c r="G183" i="19" s="1"/>
  <c r="D191" i="19"/>
  <c r="D188" i="19"/>
  <c r="D177" i="19"/>
  <c r="D180" i="19"/>
  <c r="D178" i="19"/>
  <c r="D181" i="19"/>
  <c r="D179" i="19"/>
  <c r="D232" i="19"/>
  <c r="D233" i="19"/>
  <c r="D234" i="19"/>
  <c r="D235" i="19"/>
  <c r="D230" i="19"/>
  <c r="D231" i="19"/>
  <c r="D229" i="19"/>
  <c r="D212" i="19"/>
  <c r="D103" i="19"/>
  <c r="D224" i="19"/>
  <c r="D189" i="19"/>
  <c r="D221" i="19"/>
  <c r="D213" i="19"/>
  <c r="D214" i="19"/>
  <c r="D215" i="19"/>
  <c r="D216" i="19"/>
  <c r="D228" i="19"/>
  <c r="D236" i="19"/>
  <c r="E23" i="23"/>
  <c r="I23" i="23" s="1"/>
  <c r="D108" i="19"/>
  <c r="E37" i="30"/>
  <c r="D107" i="19"/>
  <c r="D10" i="25"/>
  <c r="I10" i="25" s="1"/>
  <c r="E16" i="30"/>
  <c r="D4" i="26"/>
  <c r="E31" i="30"/>
  <c r="D169" i="19"/>
  <c r="D184" i="19"/>
  <c r="D27" i="19"/>
  <c r="D28" i="19"/>
  <c r="D100" i="19"/>
  <c r="D163" i="19"/>
  <c r="E7" i="23"/>
  <c r="I7" i="23" s="1"/>
  <c r="D90" i="19"/>
  <c r="D49" i="19"/>
  <c r="D45" i="19"/>
  <c r="D44" i="19"/>
  <c r="D40" i="19"/>
  <c r="D89" i="19"/>
  <c r="D4" i="19"/>
  <c r="D88" i="19"/>
  <c r="D227" i="19"/>
  <c r="D162" i="19"/>
  <c r="D78" i="19"/>
  <c r="D31" i="19"/>
  <c r="D84" i="19"/>
  <c r="D81" i="19"/>
  <c r="D171" i="19"/>
  <c r="D226" i="19"/>
  <c r="D22" i="19"/>
  <c r="D7" i="25"/>
  <c r="I7" i="25" s="1"/>
  <c r="D77" i="19"/>
  <c r="D16" i="25"/>
  <c r="I16" i="25" s="1"/>
  <c r="D5" i="26"/>
  <c r="D4" i="25"/>
  <c r="I4" i="25" s="1"/>
  <c r="D75" i="19"/>
  <c r="D14" i="19"/>
  <c r="D13" i="19"/>
  <c r="D11" i="19"/>
  <c r="D164" i="19"/>
  <c r="E13" i="23"/>
  <c r="I13" i="23" s="1"/>
  <c r="D172" i="19"/>
  <c r="D18" i="19"/>
  <c r="E39" i="30"/>
  <c r="J39" i="30" s="1"/>
  <c r="D86" i="19"/>
  <c r="E25" i="23"/>
  <c r="I25" i="23" s="1"/>
  <c r="E20" i="23"/>
  <c r="I20" i="23" s="1"/>
  <c r="E19" i="23"/>
  <c r="I19" i="23" s="1"/>
  <c r="E9" i="23"/>
  <c r="I9" i="23" s="1"/>
  <c r="E35" i="30"/>
  <c r="D105" i="19"/>
  <c r="D11" i="25"/>
  <c r="I11" i="25" s="1"/>
  <c r="D2" i="19"/>
  <c r="D241" i="19"/>
  <c r="E30" i="30"/>
  <c r="E11" i="30"/>
  <c r="D170" i="19"/>
  <c r="D29" i="19"/>
  <c r="D104" i="19"/>
  <c r="D96" i="19"/>
  <c r="D99" i="19"/>
  <c r="D167" i="19"/>
  <c r="D95" i="19"/>
  <c r="E5" i="23"/>
  <c r="I5" i="23" s="1"/>
  <c r="D55" i="19"/>
  <c r="D54" i="19"/>
  <c r="D94" i="19"/>
  <c r="D92" i="19"/>
  <c r="D53" i="19"/>
  <c r="D51" i="19"/>
  <c r="D47" i="19"/>
  <c r="D42" i="19"/>
  <c r="D39" i="19"/>
  <c r="E3" i="23"/>
  <c r="I3" i="23" s="1"/>
  <c r="D23" i="19"/>
  <c r="D37" i="19"/>
  <c r="D33" i="19"/>
  <c r="E17" i="23"/>
  <c r="I17" i="23" s="1"/>
  <c r="D30" i="19"/>
  <c r="D20" i="25"/>
  <c r="I20" i="25" s="1"/>
  <c r="D14" i="25"/>
  <c r="I14" i="25" s="1"/>
  <c r="D173" i="19"/>
  <c r="D15" i="25"/>
  <c r="I15" i="25" s="1"/>
  <c r="D8" i="26"/>
  <c r="D13" i="25"/>
  <c r="I13" i="25" s="1"/>
  <c r="E15" i="23"/>
  <c r="I15" i="23" s="1"/>
  <c r="E14" i="23"/>
  <c r="I14" i="23" s="1"/>
  <c r="D186" i="19"/>
  <c r="D73" i="19"/>
  <c r="D166" i="19"/>
  <c r="D34" i="19"/>
  <c r="D7" i="19"/>
  <c r="D6" i="19"/>
  <c r="D8" i="19"/>
  <c r="E52" i="30"/>
  <c r="J52" i="30" s="1"/>
  <c r="E26" i="23"/>
  <c r="I26" i="23" s="1"/>
  <c r="E3" i="30"/>
  <c r="E36" i="30"/>
  <c r="D106" i="19"/>
  <c r="D12" i="25"/>
  <c r="I12" i="25" s="1"/>
  <c r="E21" i="23"/>
  <c r="I21" i="23" s="1"/>
  <c r="D3" i="26"/>
  <c r="D3" i="19"/>
  <c r="D56" i="19"/>
  <c r="D242" i="19"/>
  <c r="D32" i="19"/>
  <c r="D57" i="19"/>
  <c r="D101" i="19"/>
  <c r="D97" i="19"/>
  <c r="D93" i="19"/>
  <c r="E6" i="23"/>
  <c r="I6" i="23" s="1"/>
  <c r="D176" i="19"/>
  <c r="D52" i="19"/>
  <c r="D225" i="19"/>
  <c r="D48" i="19"/>
  <c r="D43" i="19"/>
  <c r="D36" i="19"/>
  <c r="D35" i="19"/>
  <c r="E12" i="30"/>
  <c r="D58" i="19"/>
  <c r="D5" i="19"/>
  <c r="D21" i="19"/>
  <c r="D6" i="25"/>
  <c r="I6" i="25" s="1"/>
  <c r="D7" i="26"/>
  <c r="D5" i="25"/>
  <c r="I5" i="25" s="1"/>
  <c r="D3" i="25"/>
  <c r="I3" i="25" s="1"/>
  <c r="D76" i="19"/>
  <c r="D187" i="19"/>
  <c r="D15" i="19"/>
  <c r="E16" i="23"/>
  <c r="I16" i="23" s="1"/>
  <c r="D20" i="19"/>
  <c r="D19" i="19"/>
  <c r="D74" i="19"/>
  <c r="E12" i="23"/>
  <c r="I12" i="23" s="1"/>
  <c r="D168" i="19"/>
  <c r="E42" i="30"/>
  <c r="J42" i="30" s="1"/>
  <c r="E24" i="23"/>
  <c r="I24" i="23" s="1"/>
  <c r="D109" i="19"/>
  <c r="E10" i="23"/>
  <c r="I10" i="23" s="1"/>
  <c r="E38" i="30"/>
  <c r="D110" i="19"/>
  <c r="D17" i="25"/>
  <c r="I17" i="25" s="1"/>
  <c r="D9" i="25"/>
  <c r="I9" i="25" s="1"/>
  <c r="E22" i="23"/>
  <c r="I22" i="23" s="1"/>
  <c r="E17" i="30"/>
  <c r="D6" i="26"/>
  <c r="D175" i="19"/>
  <c r="D102" i="19"/>
  <c r="D98" i="19"/>
  <c r="E8" i="23"/>
  <c r="I8" i="23" s="1"/>
  <c r="E4" i="23"/>
  <c r="I4" i="23" s="1"/>
  <c r="D174" i="19"/>
  <c r="D16" i="19"/>
  <c r="D91" i="19"/>
  <c r="D50" i="19"/>
  <c r="D46" i="19"/>
  <c r="D41" i="19"/>
  <c r="D38" i="19"/>
  <c r="D185" i="19"/>
  <c r="E18" i="23"/>
  <c r="I18" i="23" s="1"/>
  <c r="D85" i="19"/>
  <c r="D83" i="19"/>
  <c r="D82" i="19"/>
  <c r="D80" i="19"/>
  <c r="D79" i="19"/>
  <c r="D8" i="25"/>
  <c r="I8" i="25" s="1"/>
  <c r="D18" i="25"/>
  <c r="I18" i="25" s="1"/>
  <c r="D19" i="25"/>
  <c r="I19" i="25" s="1"/>
  <c r="D17" i="19"/>
  <c r="D12" i="19"/>
  <c r="D165" i="19"/>
  <c r="E11" i="23"/>
  <c r="I11" i="23" s="1"/>
  <c r="D10" i="19"/>
  <c r="D9" i="19"/>
  <c r="E45" i="30"/>
  <c r="J45" i="30" s="1"/>
  <c r="E32" i="30"/>
  <c r="E4" i="30"/>
  <c r="E7" i="30"/>
  <c r="E14" i="30"/>
  <c r="D87" i="19"/>
  <c r="E13" i="30"/>
  <c r="E34" i="30"/>
  <c r="E27" i="30"/>
  <c r="E15" i="30"/>
  <c r="E22" i="30"/>
  <c r="E23" i="30"/>
  <c r="D72" i="19"/>
  <c r="E6" i="30"/>
  <c r="E2" i="30"/>
  <c r="E26" i="30"/>
  <c r="E28" i="30"/>
  <c r="E10" i="30"/>
  <c r="E9" i="30"/>
  <c r="E33" i="30"/>
  <c r="E25" i="30"/>
  <c r="E18" i="30"/>
  <c r="E29" i="30"/>
  <c r="E24" i="30"/>
  <c r="E40" i="30"/>
  <c r="E8" i="30"/>
  <c r="B25" i="23"/>
  <c r="B26" i="23"/>
  <c r="J2055" i="8"/>
  <c r="J2056" i="8"/>
  <c r="J2059" i="8"/>
  <c r="J2064" i="8"/>
  <c r="J669" i="8"/>
  <c r="D66" i="30" s="1"/>
  <c r="G66" i="30" s="1"/>
  <c r="J2062" i="8"/>
  <c r="J2058" i="8"/>
  <c r="J2057" i="8"/>
  <c r="J2061" i="8"/>
  <c r="J2063" i="8"/>
  <c r="D77" i="30" s="1"/>
  <c r="G77" i="30" s="1"/>
  <c r="J2074" i="8"/>
  <c r="J2070" i="8"/>
  <c r="D82" i="30" s="1"/>
  <c r="G82" i="30" s="1"/>
  <c r="J2066" i="8"/>
  <c r="D10" i="40" s="1"/>
  <c r="J149" i="8"/>
  <c r="D60" i="30" s="1"/>
  <c r="G60" i="30" s="1"/>
  <c r="J2071" i="8"/>
  <c r="J180" i="8"/>
  <c r="D61" i="30" s="1"/>
  <c r="G61" i="30" s="1"/>
  <c r="J2072" i="8"/>
  <c r="D84" i="30" s="1"/>
  <c r="G84" i="30" s="1"/>
  <c r="J181" i="8"/>
  <c r="D62" i="30" s="1"/>
  <c r="G62" i="30" s="1"/>
  <c r="J2073" i="8"/>
  <c r="J2069" i="8"/>
  <c r="D81" i="30" s="1"/>
  <c r="G81" i="30" s="1"/>
  <c r="J2065" i="8"/>
  <c r="J2054" i="8"/>
  <c r="J1499" i="8"/>
  <c r="J2053" i="8"/>
  <c r="J1950" i="8"/>
  <c r="J1949" i="8"/>
  <c r="J1441" i="8"/>
  <c r="J2150" i="8"/>
  <c r="E2" i="12"/>
  <c r="F2" i="12" s="1"/>
  <c r="E3" i="12"/>
  <c r="F3" i="12" s="1"/>
  <c r="E4" i="12"/>
  <c r="F4" i="12" s="1"/>
  <c r="E5" i="12"/>
  <c r="F5" i="12" s="1"/>
  <c r="E6" i="12"/>
  <c r="F6" i="12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E22" i="12"/>
  <c r="F22" i="12" s="1"/>
  <c r="E23" i="12"/>
  <c r="F23" i="12" s="1"/>
  <c r="E24" i="12"/>
  <c r="F24" i="12" s="1"/>
  <c r="E25" i="12"/>
  <c r="F25" i="12" s="1"/>
  <c r="E26" i="12"/>
  <c r="F26" i="12" s="1"/>
  <c r="E27" i="12"/>
  <c r="F27" i="12" s="1"/>
  <c r="E28" i="12"/>
  <c r="F28" i="12" s="1"/>
  <c r="E29" i="12"/>
  <c r="F29" i="12" s="1"/>
  <c r="E30" i="12"/>
  <c r="F30" i="12" s="1"/>
  <c r="E31" i="12"/>
  <c r="F31" i="12" s="1"/>
  <c r="E32" i="12"/>
  <c r="F32" i="12" s="1"/>
  <c r="E33" i="12"/>
  <c r="F33" i="12" s="1"/>
  <c r="E34" i="12"/>
  <c r="F34" i="12" s="1"/>
  <c r="E35" i="12"/>
  <c r="F35" i="12" s="1"/>
  <c r="E36" i="12"/>
  <c r="F36" i="12" s="1"/>
  <c r="E37" i="12"/>
  <c r="F37" i="12" s="1"/>
  <c r="E38" i="12"/>
  <c r="F38" i="12" s="1"/>
  <c r="E39" i="12"/>
  <c r="F39" i="12" s="1"/>
  <c r="E40" i="12"/>
  <c r="F40" i="12" s="1"/>
  <c r="E41" i="12"/>
  <c r="F41" i="12" s="1"/>
  <c r="E42" i="12"/>
  <c r="F42" i="12" s="1"/>
  <c r="E43" i="12"/>
  <c r="F43" i="12" s="1"/>
  <c r="E44" i="12"/>
  <c r="F44" i="12" s="1"/>
  <c r="E45" i="12"/>
  <c r="F45" i="12" s="1"/>
  <c r="E46" i="12"/>
  <c r="F46" i="12" s="1"/>
  <c r="E47" i="12"/>
  <c r="F47" i="12" s="1"/>
  <c r="E48" i="12"/>
  <c r="F48" i="12" s="1"/>
  <c r="E49" i="12"/>
  <c r="F49" i="12" s="1"/>
  <c r="E50" i="12"/>
  <c r="F50" i="12" s="1"/>
  <c r="E51" i="12"/>
  <c r="F51" i="12" s="1"/>
  <c r="E52" i="12"/>
  <c r="F52" i="12" s="1"/>
  <c r="E53" i="12"/>
  <c r="F53" i="12" s="1"/>
  <c r="E54" i="12"/>
  <c r="F54" i="12" s="1"/>
  <c r="E55" i="12"/>
  <c r="F55" i="12" s="1"/>
  <c r="E56" i="12"/>
  <c r="F56" i="12" s="1"/>
  <c r="E57" i="12"/>
  <c r="F57" i="12" s="1"/>
  <c r="E58" i="12"/>
  <c r="F58" i="12" s="1"/>
  <c r="E59" i="12"/>
  <c r="F59" i="12" s="1"/>
  <c r="E60" i="12"/>
  <c r="F60" i="12" s="1"/>
  <c r="E61" i="12"/>
  <c r="F61" i="12" s="1"/>
  <c r="E62" i="12"/>
  <c r="F62" i="12" s="1"/>
  <c r="E63" i="12"/>
  <c r="F63" i="12" s="1"/>
  <c r="E64" i="12"/>
  <c r="F64" i="12" s="1"/>
  <c r="E65" i="12"/>
  <c r="F65" i="12" s="1"/>
  <c r="E66" i="12"/>
  <c r="F66" i="12" s="1"/>
  <c r="E67" i="12"/>
  <c r="F67" i="12" s="1"/>
  <c r="E68" i="12"/>
  <c r="F68" i="12" s="1"/>
  <c r="E69" i="12"/>
  <c r="F69" i="12" s="1"/>
  <c r="E70" i="12"/>
  <c r="F70" i="12" s="1"/>
  <c r="E71" i="12"/>
  <c r="F71" i="12" s="1"/>
  <c r="E72" i="12"/>
  <c r="F72" i="12" s="1"/>
  <c r="E73" i="12"/>
  <c r="F73" i="12" s="1"/>
  <c r="E74" i="12"/>
  <c r="F74" i="12" s="1"/>
  <c r="E75" i="12"/>
  <c r="F75" i="12" s="1"/>
  <c r="E76" i="12"/>
  <c r="F76" i="12" s="1"/>
  <c r="E77" i="12"/>
  <c r="F77" i="12" s="1"/>
  <c r="E78" i="12"/>
  <c r="F78" i="12" s="1"/>
  <c r="E79" i="12"/>
  <c r="F79" i="12" s="1"/>
  <c r="E80" i="12"/>
  <c r="F80" i="12" s="1"/>
  <c r="E81" i="12"/>
  <c r="F81" i="12" s="1"/>
  <c r="E82" i="12"/>
  <c r="F82" i="12" s="1"/>
  <c r="E83" i="12"/>
  <c r="F83" i="12" s="1"/>
  <c r="E84" i="12"/>
  <c r="F84" i="12" s="1"/>
  <c r="E85" i="12"/>
  <c r="F85" i="12" s="1"/>
  <c r="E86" i="12"/>
  <c r="F86" i="12" s="1"/>
  <c r="E87" i="12"/>
  <c r="F87" i="12" s="1"/>
  <c r="E88" i="12"/>
  <c r="F88" i="12" s="1"/>
  <c r="E89" i="12"/>
  <c r="F89" i="12" s="1"/>
  <c r="E90" i="12"/>
  <c r="F90" i="12" s="1"/>
  <c r="E91" i="12"/>
  <c r="F91" i="12" s="1"/>
  <c r="E92" i="12"/>
  <c r="F92" i="12" s="1"/>
  <c r="E93" i="12"/>
  <c r="F93" i="12" s="1"/>
  <c r="E94" i="12"/>
  <c r="F94" i="12" s="1"/>
  <c r="E95" i="12"/>
  <c r="F95" i="12" s="1"/>
  <c r="E96" i="12"/>
  <c r="F96" i="12" s="1"/>
  <c r="E97" i="12"/>
  <c r="F97" i="12" s="1"/>
  <c r="E98" i="12"/>
  <c r="F98" i="12" s="1"/>
  <c r="E99" i="12"/>
  <c r="F99" i="12" s="1"/>
  <c r="E100" i="12"/>
  <c r="F100" i="12" s="1"/>
  <c r="E101" i="12"/>
  <c r="F101" i="12" s="1"/>
  <c r="E102" i="12"/>
  <c r="F102" i="12" s="1"/>
  <c r="E103" i="12"/>
  <c r="F103" i="12" s="1"/>
  <c r="E104" i="12"/>
  <c r="F104" i="12" s="1"/>
  <c r="E105" i="12"/>
  <c r="F105" i="12" s="1"/>
  <c r="E106" i="12"/>
  <c r="F106" i="12" s="1"/>
  <c r="E107" i="12"/>
  <c r="F107" i="12" s="1"/>
  <c r="E108" i="12"/>
  <c r="F108" i="12" s="1"/>
  <c r="E109" i="12"/>
  <c r="F109" i="12" s="1"/>
  <c r="E110" i="12"/>
  <c r="F110" i="12" s="1"/>
  <c r="E111" i="12"/>
  <c r="F111" i="12" s="1"/>
  <c r="E112" i="12"/>
  <c r="F112" i="12" s="1"/>
  <c r="E113" i="12"/>
  <c r="F113" i="12" s="1"/>
  <c r="E114" i="12"/>
  <c r="F114" i="12" s="1"/>
  <c r="E115" i="12"/>
  <c r="F115" i="12" s="1"/>
  <c r="E116" i="12"/>
  <c r="F116" i="12" s="1"/>
  <c r="E117" i="12"/>
  <c r="F117" i="12" s="1"/>
  <c r="E118" i="12"/>
  <c r="F118" i="12" s="1"/>
  <c r="E119" i="12"/>
  <c r="F119" i="12" s="1"/>
  <c r="E120" i="12"/>
  <c r="F120" i="12" s="1"/>
  <c r="E121" i="12"/>
  <c r="F121" i="12" s="1"/>
  <c r="E122" i="12"/>
  <c r="F122" i="12" s="1"/>
  <c r="E123" i="12"/>
  <c r="F123" i="12" s="1"/>
  <c r="E124" i="12"/>
  <c r="F124" i="12" s="1"/>
  <c r="E125" i="12"/>
  <c r="F125" i="12" s="1"/>
  <c r="E126" i="12"/>
  <c r="F126" i="12" s="1"/>
  <c r="E127" i="12"/>
  <c r="F127" i="12" s="1"/>
  <c r="E128" i="12"/>
  <c r="F128" i="12" s="1"/>
  <c r="E129" i="12"/>
  <c r="F129" i="12" s="1"/>
  <c r="E130" i="12"/>
  <c r="F130" i="12" s="1"/>
  <c r="E131" i="12"/>
  <c r="F131" i="12" s="1"/>
  <c r="E132" i="12"/>
  <c r="F132" i="12" s="1"/>
  <c r="E133" i="12"/>
  <c r="F133" i="12" s="1"/>
  <c r="E134" i="12"/>
  <c r="F134" i="12" s="1"/>
  <c r="E135" i="12"/>
  <c r="F135" i="12" s="1"/>
  <c r="E136" i="12"/>
  <c r="F136" i="12" s="1"/>
  <c r="E137" i="12"/>
  <c r="F137" i="12" s="1"/>
  <c r="E138" i="12"/>
  <c r="F138" i="12" s="1"/>
  <c r="E139" i="12"/>
  <c r="F139" i="12" s="1"/>
  <c r="E140" i="12"/>
  <c r="F140" i="12" s="1"/>
  <c r="E141" i="12"/>
  <c r="F141" i="12" s="1"/>
  <c r="E142" i="12"/>
  <c r="F142" i="12" s="1"/>
  <c r="E143" i="12"/>
  <c r="F143" i="12" s="1"/>
  <c r="E144" i="12"/>
  <c r="F144" i="12" s="1"/>
  <c r="E145" i="12"/>
  <c r="F145" i="12" s="1"/>
  <c r="E146" i="12"/>
  <c r="F146" i="12" s="1"/>
  <c r="E147" i="12"/>
  <c r="F147" i="12" s="1"/>
  <c r="E148" i="12"/>
  <c r="F148" i="12" s="1"/>
  <c r="E149" i="12"/>
  <c r="F149" i="12" s="1"/>
  <c r="E150" i="12"/>
  <c r="F150" i="12" s="1"/>
  <c r="E151" i="12"/>
  <c r="F151" i="12" s="1"/>
  <c r="E152" i="12"/>
  <c r="F152" i="12" s="1"/>
  <c r="E153" i="12"/>
  <c r="F153" i="12" s="1"/>
  <c r="E154" i="12"/>
  <c r="F154" i="12" s="1"/>
  <c r="E155" i="12"/>
  <c r="F155" i="12" s="1"/>
  <c r="E156" i="12"/>
  <c r="F156" i="12" s="1"/>
  <c r="E157" i="12"/>
  <c r="F157" i="12" s="1"/>
  <c r="E158" i="12"/>
  <c r="F158" i="12" s="1"/>
  <c r="E159" i="12"/>
  <c r="F159" i="12" s="1"/>
  <c r="E160" i="12"/>
  <c r="F160" i="12" s="1"/>
  <c r="E161" i="12"/>
  <c r="F161" i="12" s="1"/>
  <c r="E162" i="12"/>
  <c r="F162" i="12" s="1"/>
  <c r="E163" i="12"/>
  <c r="F163" i="12" s="1"/>
  <c r="E164" i="12"/>
  <c r="F164" i="12" s="1"/>
  <c r="E165" i="12"/>
  <c r="F165" i="12" s="1"/>
  <c r="E166" i="12"/>
  <c r="F166" i="12" s="1"/>
  <c r="E167" i="12"/>
  <c r="F167" i="12" s="1"/>
  <c r="E168" i="12"/>
  <c r="F168" i="12" s="1"/>
  <c r="E169" i="12"/>
  <c r="F169" i="12" s="1"/>
  <c r="E170" i="12"/>
  <c r="F170" i="12" s="1"/>
  <c r="E171" i="12"/>
  <c r="F171" i="12" s="1"/>
  <c r="E172" i="12"/>
  <c r="F172" i="12" s="1"/>
  <c r="E173" i="12"/>
  <c r="F173" i="12" s="1"/>
  <c r="E174" i="12"/>
  <c r="F174" i="12" s="1"/>
  <c r="E175" i="12"/>
  <c r="F175" i="12" s="1"/>
  <c r="E176" i="12"/>
  <c r="F176" i="12" s="1"/>
  <c r="E177" i="12"/>
  <c r="F177" i="12" s="1"/>
  <c r="E178" i="12"/>
  <c r="F178" i="12" s="1"/>
  <c r="E179" i="12"/>
  <c r="F179" i="12" s="1"/>
  <c r="E180" i="12"/>
  <c r="F180" i="12" s="1"/>
  <c r="E181" i="12"/>
  <c r="F181" i="12" s="1"/>
  <c r="E182" i="12"/>
  <c r="F182" i="12" s="1"/>
  <c r="E183" i="12"/>
  <c r="F183" i="12" s="1"/>
  <c r="E184" i="12"/>
  <c r="F184" i="12" s="1"/>
  <c r="E185" i="12"/>
  <c r="F185" i="12" s="1"/>
  <c r="E186" i="12"/>
  <c r="F186" i="12" s="1"/>
  <c r="E187" i="12"/>
  <c r="F187" i="12" s="1"/>
  <c r="E188" i="12"/>
  <c r="F188" i="12" s="1"/>
  <c r="E189" i="12"/>
  <c r="F189" i="12" s="1"/>
  <c r="E190" i="12"/>
  <c r="F190" i="12" s="1"/>
  <c r="E191" i="12"/>
  <c r="F191" i="12" s="1"/>
  <c r="E192" i="12"/>
  <c r="F192" i="12" s="1"/>
  <c r="E193" i="12"/>
  <c r="F193" i="12" s="1"/>
  <c r="E194" i="12"/>
  <c r="F194" i="12" s="1"/>
  <c r="E195" i="12"/>
  <c r="F195" i="12" s="1"/>
  <c r="E196" i="12"/>
  <c r="F196" i="12" s="1"/>
  <c r="E197" i="12"/>
  <c r="F197" i="12" s="1"/>
  <c r="E198" i="12"/>
  <c r="F198" i="12" s="1"/>
  <c r="E199" i="12"/>
  <c r="F199" i="12" s="1"/>
  <c r="E200" i="12"/>
  <c r="F200" i="12" s="1"/>
  <c r="E201" i="12"/>
  <c r="F201" i="12" s="1"/>
  <c r="E202" i="12"/>
  <c r="F202" i="12" s="1"/>
  <c r="E203" i="12"/>
  <c r="F203" i="12" s="1"/>
  <c r="E204" i="12"/>
  <c r="F204" i="12" s="1"/>
  <c r="E205" i="12"/>
  <c r="F205" i="12" s="1"/>
  <c r="E206" i="12"/>
  <c r="F206" i="12" s="1"/>
  <c r="E207" i="12"/>
  <c r="F207" i="12" s="1"/>
  <c r="E208" i="12"/>
  <c r="F208" i="12" s="1"/>
  <c r="E209" i="12"/>
  <c r="F209" i="12" s="1"/>
  <c r="E210" i="12"/>
  <c r="F210" i="12" s="1"/>
  <c r="E211" i="12"/>
  <c r="F211" i="12" s="1"/>
  <c r="E212" i="12"/>
  <c r="F212" i="12" s="1"/>
  <c r="E213" i="12"/>
  <c r="F213" i="12" s="1"/>
  <c r="E214" i="12"/>
  <c r="F214" i="12" s="1"/>
  <c r="E215" i="12"/>
  <c r="F215" i="12" s="1"/>
  <c r="E216" i="12"/>
  <c r="F216" i="12" s="1"/>
  <c r="E217" i="12"/>
  <c r="F217" i="12" s="1"/>
  <c r="E218" i="12"/>
  <c r="F218" i="12" s="1"/>
  <c r="E219" i="12"/>
  <c r="F219" i="12" s="1"/>
  <c r="E220" i="12"/>
  <c r="F220" i="12" s="1"/>
  <c r="E221" i="12"/>
  <c r="F221" i="12" s="1"/>
  <c r="E222" i="12"/>
  <c r="F222" i="12" s="1"/>
  <c r="E223" i="12"/>
  <c r="F223" i="12" s="1"/>
  <c r="E224" i="12"/>
  <c r="F224" i="12" s="1"/>
  <c r="E225" i="12"/>
  <c r="F225" i="12" s="1"/>
  <c r="E226" i="12"/>
  <c r="F226" i="12" s="1"/>
  <c r="E227" i="12"/>
  <c r="F227" i="12" s="1"/>
  <c r="E228" i="12"/>
  <c r="F228" i="12" s="1"/>
  <c r="E229" i="12"/>
  <c r="F229" i="12" s="1"/>
  <c r="E230" i="12"/>
  <c r="F230" i="12" s="1"/>
  <c r="E231" i="12"/>
  <c r="F231" i="12" s="1"/>
  <c r="E232" i="12"/>
  <c r="F232" i="12" s="1"/>
  <c r="E233" i="12"/>
  <c r="F233" i="12" s="1"/>
  <c r="E234" i="12"/>
  <c r="F234" i="12" s="1"/>
  <c r="E235" i="12"/>
  <c r="F235" i="12" s="1"/>
  <c r="E236" i="12"/>
  <c r="F236" i="12" s="1"/>
  <c r="E237" i="12"/>
  <c r="F237" i="12" s="1"/>
  <c r="E238" i="12"/>
  <c r="F238" i="12" s="1"/>
  <c r="E239" i="12"/>
  <c r="F239" i="12" s="1"/>
  <c r="E240" i="12"/>
  <c r="F240" i="12" s="1"/>
  <c r="E241" i="12"/>
  <c r="F241" i="12" s="1"/>
  <c r="E242" i="12"/>
  <c r="F242" i="12" s="1"/>
  <c r="E243" i="12"/>
  <c r="F243" i="12" s="1"/>
  <c r="E244" i="12"/>
  <c r="F244" i="12" s="1"/>
  <c r="E245" i="12"/>
  <c r="F245" i="12" s="1"/>
  <c r="E246" i="12"/>
  <c r="F246" i="12" s="1"/>
  <c r="E247" i="12"/>
  <c r="F247" i="12" s="1"/>
  <c r="E248" i="12"/>
  <c r="F248" i="12" s="1"/>
  <c r="E249" i="12"/>
  <c r="F249" i="12" s="1"/>
  <c r="E250" i="12"/>
  <c r="F250" i="12" s="1"/>
  <c r="E251" i="12"/>
  <c r="F251" i="12" s="1"/>
  <c r="E252" i="12"/>
  <c r="F252" i="12" s="1"/>
  <c r="E253" i="12"/>
  <c r="F253" i="12" s="1"/>
  <c r="E254" i="12"/>
  <c r="F254" i="12" s="1"/>
  <c r="E255" i="12"/>
  <c r="F255" i="12" s="1"/>
  <c r="E256" i="12"/>
  <c r="F256" i="12" s="1"/>
  <c r="E257" i="12"/>
  <c r="F257" i="12" s="1"/>
  <c r="E258" i="12"/>
  <c r="F258" i="12" s="1"/>
  <c r="E259" i="12"/>
  <c r="F259" i="12" s="1"/>
  <c r="E260" i="12"/>
  <c r="F260" i="12" s="1"/>
  <c r="E261" i="12"/>
  <c r="F261" i="12" s="1"/>
  <c r="E262" i="12"/>
  <c r="F262" i="12" s="1"/>
  <c r="E263" i="12"/>
  <c r="F263" i="12" s="1"/>
  <c r="E264" i="12"/>
  <c r="F264" i="12" s="1"/>
  <c r="E265" i="12"/>
  <c r="F265" i="12" s="1"/>
  <c r="E266" i="12"/>
  <c r="F266" i="12" s="1"/>
  <c r="E267" i="12"/>
  <c r="F267" i="12" s="1"/>
  <c r="E268" i="12"/>
  <c r="F268" i="12" s="1"/>
  <c r="E269" i="12"/>
  <c r="F269" i="12" s="1"/>
  <c r="E270" i="12"/>
  <c r="F270" i="12" s="1"/>
  <c r="E271" i="12"/>
  <c r="F271" i="12" s="1"/>
  <c r="E272" i="12"/>
  <c r="F272" i="12" s="1"/>
  <c r="E273" i="12"/>
  <c r="F273" i="12" s="1"/>
  <c r="E274" i="12"/>
  <c r="F274" i="12" s="1"/>
  <c r="E275" i="12"/>
  <c r="F275" i="12" s="1"/>
  <c r="E276" i="12"/>
  <c r="F276" i="12" s="1"/>
  <c r="E277" i="12"/>
  <c r="F277" i="12" s="1"/>
  <c r="E278" i="12"/>
  <c r="F278" i="12" s="1"/>
  <c r="E279" i="12"/>
  <c r="F279" i="12" s="1"/>
  <c r="E280" i="12"/>
  <c r="F280" i="12" s="1"/>
  <c r="E281" i="12"/>
  <c r="F281" i="12" s="1"/>
  <c r="E282" i="12"/>
  <c r="F282" i="12" s="1"/>
  <c r="E283" i="12"/>
  <c r="F283" i="12" s="1"/>
  <c r="E284" i="12"/>
  <c r="F284" i="12" s="1"/>
  <c r="E285" i="12"/>
  <c r="F285" i="12" s="1"/>
  <c r="E286" i="12"/>
  <c r="F286" i="12" s="1"/>
  <c r="E287" i="12"/>
  <c r="F287" i="12" s="1"/>
  <c r="E288" i="12"/>
  <c r="F288" i="12" s="1"/>
  <c r="E289" i="12"/>
  <c r="F289" i="12" s="1"/>
  <c r="E290" i="12"/>
  <c r="F290" i="12" s="1"/>
  <c r="E291" i="12"/>
  <c r="F291" i="12" s="1"/>
  <c r="E292" i="12"/>
  <c r="F292" i="12" s="1"/>
  <c r="E293" i="12"/>
  <c r="F293" i="12" s="1"/>
  <c r="E294" i="12"/>
  <c r="F294" i="12" s="1"/>
  <c r="E295" i="12"/>
  <c r="F295" i="12" s="1"/>
  <c r="E296" i="12"/>
  <c r="F296" i="12" s="1"/>
  <c r="E297" i="12"/>
  <c r="F297" i="12" s="1"/>
  <c r="E298" i="12"/>
  <c r="F298" i="12" s="1"/>
  <c r="E299" i="12"/>
  <c r="F299" i="12" s="1"/>
  <c r="E300" i="12"/>
  <c r="F300" i="12" s="1"/>
  <c r="E301" i="12"/>
  <c r="F301" i="12" s="1"/>
  <c r="E302" i="12"/>
  <c r="F302" i="12" s="1"/>
  <c r="E303" i="12"/>
  <c r="F303" i="12" s="1"/>
  <c r="E304" i="12"/>
  <c r="F304" i="12" s="1"/>
  <c r="E305" i="12"/>
  <c r="F305" i="12" s="1"/>
  <c r="E306" i="12"/>
  <c r="F306" i="12" s="1"/>
  <c r="E307" i="12"/>
  <c r="F307" i="12" s="1"/>
  <c r="E308" i="12"/>
  <c r="F308" i="12" s="1"/>
  <c r="E309" i="12"/>
  <c r="F309" i="12" s="1"/>
  <c r="E310" i="12"/>
  <c r="F310" i="12" s="1"/>
  <c r="E311" i="12"/>
  <c r="F311" i="12" s="1"/>
  <c r="E312" i="12"/>
  <c r="F312" i="12" s="1"/>
  <c r="E313" i="12"/>
  <c r="F313" i="12" s="1"/>
  <c r="E314" i="12"/>
  <c r="F314" i="12" s="1"/>
  <c r="E315" i="12"/>
  <c r="F315" i="12" s="1"/>
  <c r="E316" i="12"/>
  <c r="F316" i="12" s="1"/>
  <c r="E317" i="12"/>
  <c r="F317" i="12" s="1"/>
  <c r="E318" i="12"/>
  <c r="F318" i="12" s="1"/>
  <c r="E319" i="12"/>
  <c r="F319" i="12" s="1"/>
  <c r="E320" i="12"/>
  <c r="F320" i="12" s="1"/>
  <c r="E321" i="12"/>
  <c r="F321" i="12" s="1"/>
  <c r="E322" i="12"/>
  <c r="F322" i="12" s="1"/>
  <c r="E323" i="12"/>
  <c r="F323" i="12" s="1"/>
  <c r="E324" i="12"/>
  <c r="F324" i="12" s="1"/>
  <c r="E325" i="12"/>
  <c r="F325" i="12" s="1"/>
  <c r="E326" i="12"/>
  <c r="F326" i="12" s="1"/>
  <c r="E327" i="12"/>
  <c r="F327" i="12" s="1"/>
  <c r="E328" i="12"/>
  <c r="F328" i="12" s="1"/>
  <c r="E329" i="12"/>
  <c r="F329" i="12" s="1"/>
  <c r="E330" i="12"/>
  <c r="F330" i="12" s="1"/>
  <c r="E331" i="12"/>
  <c r="F331" i="12" s="1"/>
  <c r="E332" i="12"/>
  <c r="F332" i="12" s="1"/>
  <c r="E333" i="12"/>
  <c r="F333" i="12" s="1"/>
  <c r="E334" i="12"/>
  <c r="F334" i="12" s="1"/>
  <c r="E335" i="12"/>
  <c r="F335" i="12" s="1"/>
  <c r="E336" i="12"/>
  <c r="F336" i="12" s="1"/>
  <c r="E337" i="12"/>
  <c r="F337" i="12" s="1"/>
  <c r="E338" i="12"/>
  <c r="F338" i="12" s="1"/>
  <c r="E339" i="12"/>
  <c r="F339" i="12" s="1"/>
  <c r="E340" i="12"/>
  <c r="F340" i="12" s="1"/>
  <c r="E341" i="12"/>
  <c r="F341" i="12" s="1"/>
  <c r="E342" i="12"/>
  <c r="F342" i="12" s="1"/>
  <c r="E343" i="12"/>
  <c r="F343" i="12" s="1"/>
  <c r="E344" i="12"/>
  <c r="F344" i="12" s="1"/>
  <c r="E345" i="12"/>
  <c r="F345" i="12" s="1"/>
  <c r="E346" i="12"/>
  <c r="F346" i="12" s="1"/>
  <c r="E347" i="12"/>
  <c r="F347" i="12" s="1"/>
  <c r="E348" i="12"/>
  <c r="F348" i="12" s="1"/>
  <c r="E349" i="12"/>
  <c r="F349" i="12" s="1"/>
  <c r="E350" i="12"/>
  <c r="F350" i="12" s="1"/>
  <c r="E351" i="12"/>
  <c r="F351" i="12" s="1"/>
  <c r="E352" i="12"/>
  <c r="F352" i="12" s="1"/>
  <c r="E353" i="12"/>
  <c r="F353" i="12" s="1"/>
  <c r="E354" i="12"/>
  <c r="F354" i="12" s="1"/>
  <c r="E355" i="12"/>
  <c r="F355" i="12" s="1"/>
  <c r="E356" i="12"/>
  <c r="F356" i="12" s="1"/>
  <c r="E357" i="12"/>
  <c r="F357" i="12" s="1"/>
  <c r="E358" i="12"/>
  <c r="F358" i="12" s="1"/>
  <c r="E359" i="12"/>
  <c r="F359" i="12" s="1"/>
  <c r="E360" i="12"/>
  <c r="F360" i="12" s="1"/>
  <c r="E361" i="12"/>
  <c r="F361" i="12" s="1"/>
  <c r="E362" i="12"/>
  <c r="F362" i="12" s="1"/>
  <c r="E363" i="12"/>
  <c r="F363" i="12" s="1"/>
  <c r="E364" i="12"/>
  <c r="F364" i="12" s="1"/>
  <c r="E365" i="12"/>
  <c r="F365" i="12" s="1"/>
  <c r="E366" i="12"/>
  <c r="F366" i="12" s="1"/>
  <c r="E367" i="12"/>
  <c r="F367" i="12" s="1"/>
  <c r="E368" i="12"/>
  <c r="F368" i="12" s="1"/>
  <c r="E369" i="12"/>
  <c r="F369" i="12" s="1"/>
  <c r="E370" i="12"/>
  <c r="F370" i="12" s="1"/>
  <c r="E371" i="12"/>
  <c r="F371" i="12" s="1"/>
  <c r="E372" i="12"/>
  <c r="F372" i="12" s="1"/>
  <c r="E373" i="12"/>
  <c r="F373" i="12" s="1"/>
  <c r="E374" i="12"/>
  <c r="F374" i="12" s="1"/>
  <c r="E375" i="12"/>
  <c r="F375" i="12" s="1"/>
  <c r="E376" i="12"/>
  <c r="F376" i="12" s="1"/>
  <c r="E377" i="12"/>
  <c r="F377" i="12" s="1"/>
  <c r="E378" i="12"/>
  <c r="F378" i="12" s="1"/>
  <c r="E379" i="12"/>
  <c r="F379" i="12" s="1"/>
  <c r="E380" i="12"/>
  <c r="F380" i="12" s="1"/>
  <c r="E381" i="12"/>
  <c r="F381" i="12" s="1"/>
  <c r="E382" i="12"/>
  <c r="F382" i="12" s="1"/>
  <c r="E383" i="12"/>
  <c r="F383" i="12" s="1"/>
  <c r="E384" i="12"/>
  <c r="F384" i="12" s="1"/>
  <c r="E385" i="12"/>
  <c r="F385" i="12" s="1"/>
  <c r="E386" i="12"/>
  <c r="F386" i="12" s="1"/>
  <c r="E387" i="12"/>
  <c r="F387" i="12" s="1"/>
  <c r="E388" i="12"/>
  <c r="F388" i="12" s="1"/>
  <c r="E389" i="12"/>
  <c r="F389" i="12" s="1"/>
  <c r="E390" i="12"/>
  <c r="F390" i="12" s="1"/>
  <c r="E391" i="12"/>
  <c r="F391" i="12" s="1"/>
  <c r="E392" i="12"/>
  <c r="F392" i="12" s="1"/>
  <c r="E393" i="12"/>
  <c r="F393" i="12" s="1"/>
  <c r="E394" i="12"/>
  <c r="F394" i="12" s="1"/>
  <c r="E395" i="12"/>
  <c r="F395" i="12" s="1"/>
  <c r="E396" i="12"/>
  <c r="F396" i="12" s="1"/>
  <c r="E397" i="12"/>
  <c r="F397" i="12" s="1"/>
  <c r="E398" i="12"/>
  <c r="F398" i="12" s="1"/>
  <c r="E399" i="12"/>
  <c r="F399" i="12" s="1"/>
  <c r="E400" i="12"/>
  <c r="F400" i="12" s="1"/>
  <c r="E401" i="12"/>
  <c r="F401" i="12" s="1"/>
  <c r="E402" i="12"/>
  <c r="F402" i="12" s="1"/>
  <c r="E403" i="12"/>
  <c r="F403" i="12" s="1"/>
  <c r="E404" i="12"/>
  <c r="F404" i="12" s="1"/>
  <c r="E405" i="12"/>
  <c r="F405" i="12" s="1"/>
  <c r="E406" i="12"/>
  <c r="F406" i="12" s="1"/>
  <c r="E407" i="12"/>
  <c r="F407" i="12" s="1"/>
  <c r="E408" i="12"/>
  <c r="F408" i="12" s="1"/>
  <c r="E409" i="12"/>
  <c r="F409" i="12" s="1"/>
  <c r="E410" i="12"/>
  <c r="F410" i="12" s="1"/>
  <c r="E411" i="12"/>
  <c r="F411" i="12" s="1"/>
  <c r="E412" i="12"/>
  <c r="F412" i="12" s="1"/>
  <c r="E413" i="12"/>
  <c r="F413" i="12" s="1"/>
  <c r="E414" i="12"/>
  <c r="F414" i="12" s="1"/>
  <c r="E415" i="12"/>
  <c r="F415" i="12" s="1"/>
  <c r="E416" i="12"/>
  <c r="F416" i="12" s="1"/>
  <c r="E417" i="12"/>
  <c r="F417" i="12" s="1"/>
  <c r="E418" i="12"/>
  <c r="F418" i="12" s="1"/>
  <c r="E419" i="12"/>
  <c r="F419" i="12" s="1"/>
  <c r="E420" i="12"/>
  <c r="F420" i="12" s="1"/>
  <c r="E421" i="12"/>
  <c r="F421" i="12" s="1"/>
  <c r="E422" i="12"/>
  <c r="F422" i="12" s="1"/>
  <c r="E423" i="12"/>
  <c r="F423" i="12" s="1"/>
  <c r="E424" i="12"/>
  <c r="F424" i="12" s="1"/>
  <c r="E425" i="12"/>
  <c r="F425" i="12" s="1"/>
  <c r="E426" i="12"/>
  <c r="F426" i="12" s="1"/>
  <c r="E427" i="12"/>
  <c r="F427" i="12" s="1"/>
  <c r="E428" i="12"/>
  <c r="F428" i="12" s="1"/>
  <c r="E429" i="12"/>
  <c r="F429" i="12" s="1"/>
  <c r="E430" i="12"/>
  <c r="F430" i="12" s="1"/>
  <c r="E431" i="12"/>
  <c r="F431" i="12" s="1"/>
  <c r="E432" i="12"/>
  <c r="F432" i="12" s="1"/>
  <c r="E433" i="12"/>
  <c r="F433" i="12" s="1"/>
  <c r="E434" i="12"/>
  <c r="F434" i="12" s="1"/>
  <c r="E435" i="12"/>
  <c r="F435" i="12" s="1"/>
  <c r="E436" i="12"/>
  <c r="F436" i="12" s="1"/>
  <c r="E437" i="12"/>
  <c r="F437" i="12" s="1"/>
  <c r="E438" i="12"/>
  <c r="F438" i="12" s="1"/>
  <c r="E439" i="12"/>
  <c r="F439" i="12" s="1"/>
  <c r="E440" i="12"/>
  <c r="F440" i="12" s="1"/>
  <c r="E441" i="12"/>
  <c r="F441" i="12" s="1"/>
  <c r="E442" i="12"/>
  <c r="F442" i="12" s="1"/>
  <c r="E443" i="12"/>
  <c r="F443" i="12" s="1"/>
  <c r="E444" i="12"/>
  <c r="F444" i="12" s="1"/>
  <c r="E445" i="12"/>
  <c r="F445" i="12" s="1"/>
  <c r="E446" i="12"/>
  <c r="F446" i="12" s="1"/>
  <c r="E447" i="12"/>
  <c r="F447" i="12" s="1"/>
  <c r="E448" i="12"/>
  <c r="F448" i="12" s="1"/>
  <c r="E449" i="12"/>
  <c r="F449" i="12" s="1"/>
  <c r="E450" i="12"/>
  <c r="F450" i="12" s="1"/>
  <c r="E451" i="12"/>
  <c r="F451" i="12" s="1"/>
  <c r="E452" i="12"/>
  <c r="F452" i="12" s="1"/>
  <c r="E453" i="12"/>
  <c r="F453" i="12" s="1"/>
  <c r="E454" i="12"/>
  <c r="F454" i="12" s="1"/>
  <c r="E455" i="12"/>
  <c r="F455" i="12" s="1"/>
  <c r="E456" i="12"/>
  <c r="F456" i="12" s="1"/>
  <c r="E457" i="12"/>
  <c r="F457" i="12" s="1"/>
  <c r="E458" i="12"/>
  <c r="F458" i="12" s="1"/>
  <c r="E459" i="12"/>
  <c r="F459" i="12" s="1"/>
  <c r="E460" i="12"/>
  <c r="F460" i="12" s="1"/>
  <c r="E461" i="12"/>
  <c r="F461" i="12" s="1"/>
  <c r="E462" i="12"/>
  <c r="F462" i="12" s="1"/>
  <c r="E463" i="12"/>
  <c r="F463" i="12" s="1"/>
  <c r="E464" i="12"/>
  <c r="F464" i="12" s="1"/>
  <c r="E465" i="12"/>
  <c r="F465" i="12" s="1"/>
  <c r="E466" i="12"/>
  <c r="F466" i="12" s="1"/>
  <c r="E467" i="12"/>
  <c r="F467" i="12" s="1"/>
  <c r="E468" i="12"/>
  <c r="F468" i="12" s="1"/>
  <c r="E469" i="12"/>
  <c r="F469" i="12" s="1"/>
  <c r="E470" i="12"/>
  <c r="F470" i="12" s="1"/>
  <c r="E471" i="12"/>
  <c r="F471" i="12" s="1"/>
  <c r="E472" i="12"/>
  <c r="F472" i="12" s="1"/>
  <c r="E473" i="12"/>
  <c r="F473" i="12" s="1"/>
  <c r="E474" i="12"/>
  <c r="F474" i="12" s="1"/>
  <c r="E475" i="12"/>
  <c r="F475" i="12" s="1"/>
  <c r="E476" i="12"/>
  <c r="F476" i="12" s="1"/>
  <c r="E477" i="12"/>
  <c r="F477" i="12" s="1"/>
  <c r="E478" i="12"/>
  <c r="F478" i="12" s="1"/>
  <c r="E479" i="12"/>
  <c r="F479" i="12" s="1"/>
  <c r="E480" i="12"/>
  <c r="F480" i="12" s="1"/>
  <c r="E481" i="12"/>
  <c r="F481" i="12" s="1"/>
  <c r="E482" i="12"/>
  <c r="F482" i="12" s="1"/>
  <c r="E483" i="12"/>
  <c r="F483" i="12" s="1"/>
  <c r="E484" i="12"/>
  <c r="F484" i="12" s="1"/>
  <c r="E485" i="12"/>
  <c r="F485" i="12" s="1"/>
  <c r="E486" i="12"/>
  <c r="F486" i="12" s="1"/>
  <c r="E487" i="12"/>
  <c r="F487" i="12" s="1"/>
  <c r="E488" i="12"/>
  <c r="F488" i="12" s="1"/>
  <c r="E489" i="12"/>
  <c r="F489" i="12" s="1"/>
  <c r="E490" i="12"/>
  <c r="F490" i="12" s="1"/>
  <c r="E491" i="12"/>
  <c r="F491" i="12" s="1"/>
  <c r="E492" i="12"/>
  <c r="F492" i="12" s="1"/>
  <c r="E493" i="12"/>
  <c r="F493" i="12" s="1"/>
  <c r="E494" i="12"/>
  <c r="F494" i="12" s="1"/>
  <c r="E495" i="12"/>
  <c r="F495" i="12" s="1"/>
  <c r="E496" i="12"/>
  <c r="F496" i="12" s="1"/>
  <c r="E497" i="12"/>
  <c r="F497" i="12" s="1"/>
  <c r="E498" i="12"/>
  <c r="F498" i="12" s="1"/>
  <c r="E499" i="12"/>
  <c r="F499" i="12" s="1"/>
  <c r="E500" i="12"/>
  <c r="F500" i="12" s="1"/>
  <c r="E501" i="12"/>
  <c r="F501" i="12" s="1"/>
  <c r="E502" i="12"/>
  <c r="F502" i="12" s="1"/>
  <c r="E503" i="12"/>
  <c r="F503" i="12" s="1"/>
  <c r="E504" i="12"/>
  <c r="F504" i="12" s="1"/>
  <c r="E505" i="12"/>
  <c r="F505" i="12" s="1"/>
  <c r="E506" i="12"/>
  <c r="F506" i="12" s="1"/>
  <c r="E507" i="12"/>
  <c r="F507" i="12" s="1"/>
  <c r="E508" i="12"/>
  <c r="F508" i="12" s="1"/>
  <c r="E509" i="12"/>
  <c r="F509" i="12" s="1"/>
  <c r="E510" i="12"/>
  <c r="F510" i="12" s="1"/>
  <c r="E511" i="12"/>
  <c r="F511" i="12" s="1"/>
  <c r="E512" i="12"/>
  <c r="F512" i="12" s="1"/>
  <c r="E513" i="12"/>
  <c r="F513" i="12" s="1"/>
  <c r="E514" i="12"/>
  <c r="F514" i="12" s="1"/>
  <c r="E515" i="12"/>
  <c r="F515" i="12" s="1"/>
  <c r="E516" i="12"/>
  <c r="F516" i="12" s="1"/>
  <c r="E517" i="12"/>
  <c r="F517" i="12" s="1"/>
  <c r="E518" i="12"/>
  <c r="F518" i="12" s="1"/>
  <c r="E519" i="12"/>
  <c r="F519" i="12" s="1"/>
  <c r="E520" i="12"/>
  <c r="F520" i="12" s="1"/>
  <c r="E521" i="12"/>
  <c r="F521" i="12" s="1"/>
  <c r="E522" i="12"/>
  <c r="F522" i="12" s="1"/>
  <c r="E523" i="12"/>
  <c r="F523" i="12" s="1"/>
  <c r="E524" i="12"/>
  <c r="F524" i="12" s="1"/>
  <c r="E525" i="12"/>
  <c r="F525" i="12" s="1"/>
  <c r="E526" i="12"/>
  <c r="F526" i="12" s="1"/>
  <c r="E527" i="12"/>
  <c r="F527" i="12" s="1"/>
  <c r="E528" i="12"/>
  <c r="F528" i="12" s="1"/>
  <c r="E529" i="12"/>
  <c r="F529" i="12" s="1"/>
  <c r="E530" i="12"/>
  <c r="F530" i="12" s="1"/>
  <c r="E531" i="12"/>
  <c r="F531" i="12" s="1"/>
  <c r="E532" i="12"/>
  <c r="F532" i="12" s="1"/>
  <c r="E533" i="12"/>
  <c r="F533" i="12" s="1"/>
  <c r="E534" i="12"/>
  <c r="F534" i="12" s="1"/>
  <c r="E535" i="12"/>
  <c r="F535" i="12" s="1"/>
  <c r="E536" i="12"/>
  <c r="F536" i="12" s="1"/>
  <c r="E537" i="12"/>
  <c r="F537" i="12" s="1"/>
  <c r="E538" i="12"/>
  <c r="F538" i="12" s="1"/>
  <c r="E539" i="12"/>
  <c r="F539" i="12" s="1"/>
  <c r="E540" i="12"/>
  <c r="F540" i="12" s="1"/>
  <c r="E541" i="12"/>
  <c r="F541" i="12" s="1"/>
  <c r="E542" i="12"/>
  <c r="F542" i="12" s="1"/>
  <c r="E543" i="12"/>
  <c r="F543" i="12" s="1"/>
  <c r="E544" i="12"/>
  <c r="F544" i="12" s="1"/>
  <c r="E545" i="12"/>
  <c r="F545" i="12" s="1"/>
  <c r="E546" i="12"/>
  <c r="F546" i="12" s="1"/>
  <c r="E547" i="12"/>
  <c r="F547" i="12" s="1"/>
  <c r="E548" i="12"/>
  <c r="F548" i="12" s="1"/>
  <c r="E549" i="12"/>
  <c r="F549" i="12" s="1"/>
  <c r="E550" i="12"/>
  <c r="F550" i="12" s="1"/>
  <c r="E551" i="12"/>
  <c r="F551" i="12" s="1"/>
  <c r="E552" i="12"/>
  <c r="F552" i="12" s="1"/>
  <c r="E553" i="12"/>
  <c r="F553" i="12" s="1"/>
  <c r="E554" i="12"/>
  <c r="F554" i="12" s="1"/>
  <c r="E555" i="12"/>
  <c r="F555" i="12" s="1"/>
  <c r="E556" i="12"/>
  <c r="F556" i="12" s="1"/>
  <c r="E557" i="12"/>
  <c r="F557" i="12" s="1"/>
  <c r="E558" i="12"/>
  <c r="F558" i="12" s="1"/>
  <c r="E559" i="12"/>
  <c r="F559" i="12" s="1"/>
  <c r="E560" i="12"/>
  <c r="F560" i="12" s="1"/>
  <c r="E561" i="12"/>
  <c r="F561" i="12" s="1"/>
  <c r="E562" i="12"/>
  <c r="F562" i="12" s="1"/>
  <c r="E563" i="12"/>
  <c r="F563" i="12" s="1"/>
  <c r="E564" i="12"/>
  <c r="F564" i="12" s="1"/>
  <c r="E565" i="12"/>
  <c r="F565" i="12" s="1"/>
  <c r="E566" i="12"/>
  <c r="F566" i="12" s="1"/>
  <c r="E567" i="12"/>
  <c r="F567" i="12" s="1"/>
  <c r="E568" i="12"/>
  <c r="F568" i="12" s="1"/>
  <c r="E569" i="12"/>
  <c r="F569" i="12" s="1"/>
  <c r="E570" i="12"/>
  <c r="F570" i="12" s="1"/>
  <c r="E571" i="12"/>
  <c r="F571" i="12" s="1"/>
  <c r="E572" i="12"/>
  <c r="F572" i="12" s="1"/>
  <c r="E573" i="12"/>
  <c r="F573" i="12" s="1"/>
  <c r="E574" i="12"/>
  <c r="F574" i="12" s="1"/>
  <c r="E575" i="12"/>
  <c r="F575" i="12" s="1"/>
  <c r="E576" i="12"/>
  <c r="F576" i="12" s="1"/>
  <c r="E577" i="12"/>
  <c r="F577" i="12" s="1"/>
  <c r="E578" i="12"/>
  <c r="F578" i="12" s="1"/>
  <c r="E579" i="12"/>
  <c r="F579" i="12" s="1"/>
  <c r="E580" i="12"/>
  <c r="F580" i="12" s="1"/>
  <c r="E581" i="12"/>
  <c r="F581" i="12" s="1"/>
  <c r="E582" i="12"/>
  <c r="F582" i="12" s="1"/>
  <c r="E583" i="12"/>
  <c r="F583" i="12" s="1"/>
  <c r="E584" i="12"/>
  <c r="F584" i="12" s="1"/>
  <c r="E585" i="12"/>
  <c r="F585" i="12" s="1"/>
  <c r="E586" i="12"/>
  <c r="F586" i="12" s="1"/>
  <c r="E587" i="12"/>
  <c r="F587" i="12" s="1"/>
  <c r="E588" i="12"/>
  <c r="F588" i="12" s="1"/>
  <c r="E589" i="12"/>
  <c r="F589" i="12" s="1"/>
  <c r="E590" i="12"/>
  <c r="F590" i="12" s="1"/>
  <c r="E591" i="12"/>
  <c r="F591" i="12" s="1"/>
  <c r="E592" i="12"/>
  <c r="F592" i="12" s="1"/>
  <c r="E593" i="12"/>
  <c r="F593" i="12" s="1"/>
  <c r="E594" i="12"/>
  <c r="F594" i="12" s="1"/>
  <c r="E595" i="12"/>
  <c r="F595" i="12" s="1"/>
  <c r="E596" i="12"/>
  <c r="F596" i="12" s="1"/>
  <c r="E597" i="12"/>
  <c r="F597" i="12" s="1"/>
  <c r="E598" i="12"/>
  <c r="F598" i="12" s="1"/>
  <c r="E599" i="12"/>
  <c r="F599" i="12" s="1"/>
  <c r="E600" i="12"/>
  <c r="F600" i="12" s="1"/>
  <c r="E601" i="12"/>
  <c r="F601" i="12" s="1"/>
  <c r="E602" i="12"/>
  <c r="F602" i="12" s="1"/>
  <c r="E603" i="12"/>
  <c r="F603" i="12" s="1"/>
  <c r="E604" i="12"/>
  <c r="F604" i="12" s="1"/>
  <c r="E605" i="12"/>
  <c r="F605" i="12" s="1"/>
  <c r="E606" i="12"/>
  <c r="F606" i="12" s="1"/>
  <c r="E607" i="12"/>
  <c r="F607" i="12" s="1"/>
  <c r="E608" i="12"/>
  <c r="F608" i="12" s="1"/>
  <c r="E609" i="12"/>
  <c r="F609" i="12" s="1"/>
  <c r="E610" i="12"/>
  <c r="F610" i="12" s="1"/>
  <c r="E611" i="12"/>
  <c r="F611" i="12" s="1"/>
  <c r="E612" i="12"/>
  <c r="F612" i="12" s="1"/>
  <c r="E613" i="12"/>
  <c r="F613" i="12" s="1"/>
  <c r="E614" i="12"/>
  <c r="F614" i="12" s="1"/>
  <c r="E615" i="12"/>
  <c r="F615" i="12" s="1"/>
  <c r="E616" i="12"/>
  <c r="F616" i="12" s="1"/>
  <c r="E617" i="12"/>
  <c r="F617" i="12" s="1"/>
  <c r="E618" i="12"/>
  <c r="F618" i="12" s="1"/>
  <c r="E619" i="12"/>
  <c r="F619" i="12" s="1"/>
  <c r="E620" i="12"/>
  <c r="F620" i="12" s="1"/>
  <c r="E621" i="12"/>
  <c r="F621" i="12" s="1"/>
  <c r="E622" i="12"/>
  <c r="F622" i="12" s="1"/>
  <c r="E623" i="12"/>
  <c r="F623" i="12" s="1"/>
  <c r="E624" i="12"/>
  <c r="F624" i="12" s="1"/>
  <c r="E625" i="12"/>
  <c r="F625" i="12" s="1"/>
  <c r="E626" i="12"/>
  <c r="F626" i="12" s="1"/>
  <c r="E627" i="12"/>
  <c r="F627" i="12" s="1"/>
  <c r="E628" i="12"/>
  <c r="F628" i="12" s="1"/>
  <c r="E629" i="12"/>
  <c r="F629" i="12" s="1"/>
  <c r="E630" i="12"/>
  <c r="F630" i="12" s="1"/>
  <c r="E631" i="12"/>
  <c r="F631" i="12" s="1"/>
  <c r="E632" i="12"/>
  <c r="F632" i="12" s="1"/>
  <c r="E633" i="12"/>
  <c r="F633" i="12" s="1"/>
  <c r="E634" i="12"/>
  <c r="F634" i="12" s="1"/>
  <c r="E635" i="12"/>
  <c r="F635" i="12" s="1"/>
  <c r="E636" i="12"/>
  <c r="F636" i="12" s="1"/>
  <c r="E637" i="12"/>
  <c r="F637" i="12" s="1"/>
  <c r="E638" i="12"/>
  <c r="F638" i="12" s="1"/>
  <c r="E639" i="12"/>
  <c r="F639" i="12" s="1"/>
  <c r="E640" i="12"/>
  <c r="F640" i="12" s="1"/>
  <c r="E641" i="12"/>
  <c r="F641" i="12" s="1"/>
  <c r="E642" i="12"/>
  <c r="F642" i="12" s="1"/>
  <c r="E643" i="12"/>
  <c r="F643" i="12" s="1"/>
  <c r="E644" i="12"/>
  <c r="F644" i="12" s="1"/>
  <c r="E645" i="12"/>
  <c r="F645" i="12" s="1"/>
  <c r="E646" i="12"/>
  <c r="F646" i="12" s="1"/>
  <c r="E647" i="12"/>
  <c r="F647" i="12" s="1"/>
  <c r="E648" i="12"/>
  <c r="F648" i="12" s="1"/>
  <c r="E649" i="12"/>
  <c r="F649" i="12" s="1"/>
  <c r="E650" i="12"/>
  <c r="F650" i="12" s="1"/>
  <c r="E651" i="12"/>
  <c r="F651" i="12" s="1"/>
  <c r="E652" i="12"/>
  <c r="F652" i="12" s="1"/>
  <c r="E653" i="12"/>
  <c r="F653" i="12" s="1"/>
  <c r="E654" i="12"/>
  <c r="F654" i="12" s="1"/>
  <c r="E655" i="12"/>
  <c r="F655" i="12" s="1"/>
  <c r="E656" i="12"/>
  <c r="F656" i="12" s="1"/>
  <c r="E657" i="12"/>
  <c r="F657" i="12" s="1"/>
  <c r="E658" i="12"/>
  <c r="F658" i="12" s="1"/>
  <c r="E659" i="12"/>
  <c r="F659" i="12" s="1"/>
  <c r="E660" i="12"/>
  <c r="F660" i="12" s="1"/>
  <c r="E661" i="12"/>
  <c r="F661" i="12" s="1"/>
  <c r="E662" i="12"/>
  <c r="F662" i="12" s="1"/>
  <c r="E663" i="12"/>
  <c r="F663" i="12" s="1"/>
  <c r="E664" i="12"/>
  <c r="F664" i="12" s="1"/>
  <c r="E665" i="12"/>
  <c r="F665" i="12" s="1"/>
  <c r="E666" i="12"/>
  <c r="F666" i="12" s="1"/>
  <c r="E667" i="12"/>
  <c r="F667" i="12" s="1"/>
  <c r="E668" i="12"/>
  <c r="F668" i="12" s="1"/>
  <c r="E669" i="12"/>
  <c r="F669" i="12" s="1"/>
  <c r="E670" i="12"/>
  <c r="F670" i="12" s="1"/>
  <c r="E671" i="12"/>
  <c r="F671" i="12" s="1"/>
  <c r="E672" i="12"/>
  <c r="F672" i="12" s="1"/>
  <c r="E673" i="12"/>
  <c r="F673" i="12" s="1"/>
  <c r="E674" i="12"/>
  <c r="F674" i="12" s="1"/>
  <c r="E675" i="12"/>
  <c r="F675" i="12" s="1"/>
  <c r="E676" i="12"/>
  <c r="F676" i="12" s="1"/>
  <c r="E677" i="12"/>
  <c r="F677" i="12" s="1"/>
  <c r="E678" i="12"/>
  <c r="F678" i="12" s="1"/>
  <c r="E679" i="12"/>
  <c r="F679" i="12" s="1"/>
  <c r="E680" i="12"/>
  <c r="F680" i="12" s="1"/>
  <c r="E681" i="12"/>
  <c r="F681" i="12" s="1"/>
  <c r="E682" i="12"/>
  <c r="F682" i="12" s="1"/>
  <c r="E683" i="12"/>
  <c r="F683" i="12" s="1"/>
  <c r="E684" i="12"/>
  <c r="F684" i="12" s="1"/>
  <c r="E685" i="12"/>
  <c r="F685" i="12" s="1"/>
  <c r="E686" i="12"/>
  <c r="F686" i="12" s="1"/>
  <c r="E687" i="12"/>
  <c r="F687" i="12" s="1"/>
  <c r="E688" i="12"/>
  <c r="F688" i="12" s="1"/>
  <c r="E689" i="12"/>
  <c r="F689" i="12" s="1"/>
  <c r="E690" i="12"/>
  <c r="F690" i="12" s="1"/>
  <c r="E691" i="12"/>
  <c r="F691" i="12" s="1"/>
  <c r="E692" i="12"/>
  <c r="F692" i="12" s="1"/>
  <c r="E693" i="12"/>
  <c r="F693" i="12" s="1"/>
  <c r="E694" i="12"/>
  <c r="F694" i="12" s="1"/>
  <c r="E695" i="12"/>
  <c r="F695" i="12" s="1"/>
  <c r="E696" i="12"/>
  <c r="F696" i="12" s="1"/>
  <c r="E697" i="12"/>
  <c r="F697" i="12" s="1"/>
  <c r="E698" i="12"/>
  <c r="F698" i="12" s="1"/>
  <c r="E699" i="12"/>
  <c r="F699" i="12" s="1"/>
  <c r="E700" i="12"/>
  <c r="F700" i="12" s="1"/>
  <c r="E701" i="12"/>
  <c r="F701" i="12" s="1"/>
  <c r="E702" i="12"/>
  <c r="F702" i="12" s="1"/>
  <c r="E703" i="12"/>
  <c r="F703" i="12" s="1"/>
  <c r="E704" i="12"/>
  <c r="F704" i="12" s="1"/>
  <c r="E705" i="12"/>
  <c r="F705" i="12" s="1"/>
  <c r="E706" i="12"/>
  <c r="F706" i="12" s="1"/>
  <c r="E707" i="12"/>
  <c r="F707" i="12" s="1"/>
  <c r="E708" i="12"/>
  <c r="F708" i="12" s="1"/>
  <c r="E709" i="12"/>
  <c r="F709" i="12" s="1"/>
  <c r="E710" i="12"/>
  <c r="F710" i="12" s="1"/>
  <c r="E711" i="12"/>
  <c r="F711" i="12" s="1"/>
  <c r="E712" i="12"/>
  <c r="F712" i="12" s="1"/>
  <c r="E713" i="12"/>
  <c r="F713" i="12" s="1"/>
  <c r="E714" i="12"/>
  <c r="F714" i="12" s="1"/>
  <c r="E715" i="12"/>
  <c r="F715" i="12" s="1"/>
  <c r="E716" i="12"/>
  <c r="F716" i="12" s="1"/>
  <c r="E717" i="12"/>
  <c r="F717" i="12" s="1"/>
  <c r="E718" i="12"/>
  <c r="F718" i="12" s="1"/>
  <c r="E719" i="12"/>
  <c r="F719" i="12" s="1"/>
  <c r="E720" i="12"/>
  <c r="F720" i="12" s="1"/>
  <c r="E721" i="12"/>
  <c r="F721" i="12" s="1"/>
  <c r="E722" i="12"/>
  <c r="F722" i="12" s="1"/>
  <c r="E723" i="12"/>
  <c r="F723" i="12" s="1"/>
  <c r="E724" i="12"/>
  <c r="F724" i="12" s="1"/>
  <c r="E725" i="12"/>
  <c r="F725" i="12" s="1"/>
  <c r="E726" i="12"/>
  <c r="F726" i="12" s="1"/>
  <c r="E727" i="12"/>
  <c r="F727" i="12" s="1"/>
  <c r="E728" i="12"/>
  <c r="F728" i="12" s="1"/>
  <c r="E729" i="12"/>
  <c r="F729" i="12" s="1"/>
  <c r="E730" i="12"/>
  <c r="F730" i="12" s="1"/>
  <c r="E731" i="12"/>
  <c r="F731" i="12" s="1"/>
  <c r="E732" i="12"/>
  <c r="F732" i="12" s="1"/>
  <c r="E733" i="12"/>
  <c r="F733" i="12" s="1"/>
  <c r="E734" i="12"/>
  <c r="F734" i="12" s="1"/>
  <c r="E735" i="12"/>
  <c r="F735" i="12" s="1"/>
  <c r="E736" i="12"/>
  <c r="F736" i="12" s="1"/>
  <c r="E737" i="12"/>
  <c r="F737" i="12" s="1"/>
  <c r="E738" i="12"/>
  <c r="F738" i="12" s="1"/>
  <c r="E739" i="12"/>
  <c r="F739" i="12" s="1"/>
  <c r="E740" i="12"/>
  <c r="F740" i="12" s="1"/>
  <c r="E741" i="12"/>
  <c r="F741" i="12" s="1"/>
  <c r="E742" i="12"/>
  <c r="F742" i="12" s="1"/>
  <c r="E743" i="12"/>
  <c r="F743" i="12" s="1"/>
  <c r="E744" i="12"/>
  <c r="F744" i="12" s="1"/>
  <c r="E745" i="12"/>
  <c r="F745" i="12" s="1"/>
  <c r="E746" i="12"/>
  <c r="F746" i="12" s="1"/>
  <c r="E747" i="12"/>
  <c r="F747" i="12" s="1"/>
  <c r="E748" i="12"/>
  <c r="F748" i="12" s="1"/>
  <c r="E749" i="12"/>
  <c r="F749" i="12" s="1"/>
  <c r="E750" i="12"/>
  <c r="F750" i="12" s="1"/>
  <c r="E751" i="12"/>
  <c r="F751" i="12" s="1"/>
  <c r="E752" i="12"/>
  <c r="F752" i="12" s="1"/>
  <c r="E753" i="12"/>
  <c r="F753" i="12" s="1"/>
  <c r="E754" i="12"/>
  <c r="F754" i="12" s="1"/>
  <c r="E755" i="12"/>
  <c r="F755" i="12" s="1"/>
  <c r="E756" i="12"/>
  <c r="F756" i="12" s="1"/>
  <c r="E757" i="12"/>
  <c r="F757" i="12" s="1"/>
  <c r="E758" i="12"/>
  <c r="F758" i="12" s="1"/>
  <c r="E759" i="12"/>
  <c r="F759" i="12" s="1"/>
  <c r="E760" i="12"/>
  <c r="F760" i="12" s="1"/>
  <c r="E761" i="12"/>
  <c r="F761" i="12" s="1"/>
  <c r="E762" i="12"/>
  <c r="F762" i="12" s="1"/>
  <c r="E763" i="12"/>
  <c r="F763" i="12" s="1"/>
  <c r="E764" i="12"/>
  <c r="F764" i="12" s="1"/>
  <c r="E765" i="12"/>
  <c r="F765" i="12" s="1"/>
  <c r="E766" i="12"/>
  <c r="F766" i="12" s="1"/>
  <c r="E767" i="12"/>
  <c r="F767" i="12" s="1"/>
  <c r="E768" i="12"/>
  <c r="F768" i="12" s="1"/>
  <c r="E769" i="12"/>
  <c r="F769" i="12" s="1"/>
  <c r="E770" i="12"/>
  <c r="F770" i="12" s="1"/>
  <c r="E771" i="12"/>
  <c r="F771" i="12" s="1"/>
  <c r="E772" i="12"/>
  <c r="F772" i="12" s="1"/>
  <c r="E773" i="12"/>
  <c r="F773" i="12" s="1"/>
  <c r="E774" i="12"/>
  <c r="F774" i="12" s="1"/>
  <c r="E775" i="12"/>
  <c r="F775" i="12" s="1"/>
  <c r="E776" i="12"/>
  <c r="F776" i="12" s="1"/>
  <c r="E777" i="12"/>
  <c r="F777" i="12" s="1"/>
  <c r="E778" i="12"/>
  <c r="F778" i="12" s="1"/>
  <c r="E779" i="12"/>
  <c r="F779" i="12" s="1"/>
  <c r="E780" i="12"/>
  <c r="F780" i="12" s="1"/>
  <c r="E781" i="12"/>
  <c r="F781" i="12" s="1"/>
  <c r="E782" i="12"/>
  <c r="F782" i="12" s="1"/>
  <c r="E783" i="12"/>
  <c r="F783" i="12" s="1"/>
  <c r="E784" i="12"/>
  <c r="F784" i="12" s="1"/>
  <c r="E785" i="12"/>
  <c r="F785" i="12" s="1"/>
  <c r="E786" i="12"/>
  <c r="F786" i="12" s="1"/>
  <c r="E787" i="12"/>
  <c r="F787" i="12" s="1"/>
  <c r="E788" i="12"/>
  <c r="F788" i="12" s="1"/>
  <c r="E789" i="12"/>
  <c r="F789" i="12" s="1"/>
  <c r="E790" i="12"/>
  <c r="F790" i="12" s="1"/>
  <c r="E791" i="12"/>
  <c r="F791" i="12" s="1"/>
  <c r="E792" i="12"/>
  <c r="F792" i="12" s="1"/>
  <c r="E793" i="12"/>
  <c r="F793" i="12" s="1"/>
  <c r="E794" i="12"/>
  <c r="F794" i="12" s="1"/>
  <c r="E795" i="12"/>
  <c r="F795" i="12" s="1"/>
  <c r="E796" i="12"/>
  <c r="F796" i="12" s="1"/>
  <c r="E797" i="12"/>
  <c r="F797" i="12" s="1"/>
  <c r="E798" i="12"/>
  <c r="F798" i="12" s="1"/>
  <c r="E799" i="12"/>
  <c r="F799" i="12" s="1"/>
  <c r="E800" i="12"/>
  <c r="F800" i="12" s="1"/>
  <c r="E801" i="12"/>
  <c r="F801" i="12" s="1"/>
  <c r="E802" i="12"/>
  <c r="F802" i="12" s="1"/>
  <c r="E803" i="12"/>
  <c r="F803" i="12" s="1"/>
  <c r="E804" i="12"/>
  <c r="F804" i="12" s="1"/>
  <c r="E805" i="12"/>
  <c r="F805" i="12" s="1"/>
  <c r="E806" i="12"/>
  <c r="F806" i="12" s="1"/>
  <c r="E807" i="12"/>
  <c r="F807" i="12" s="1"/>
  <c r="E808" i="12"/>
  <c r="F808" i="12" s="1"/>
  <c r="E809" i="12"/>
  <c r="F809" i="12" s="1"/>
  <c r="E810" i="12"/>
  <c r="F810" i="12" s="1"/>
  <c r="E811" i="12"/>
  <c r="F811" i="12" s="1"/>
  <c r="E812" i="12"/>
  <c r="F812" i="12" s="1"/>
  <c r="E813" i="12"/>
  <c r="F813" i="12" s="1"/>
  <c r="E814" i="12"/>
  <c r="F814" i="12" s="1"/>
  <c r="E815" i="12"/>
  <c r="F815" i="12" s="1"/>
  <c r="E816" i="12"/>
  <c r="F816" i="12" s="1"/>
  <c r="E817" i="12"/>
  <c r="F817" i="12" s="1"/>
  <c r="E818" i="12"/>
  <c r="F818" i="12" s="1"/>
  <c r="E819" i="12"/>
  <c r="F819" i="12" s="1"/>
  <c r="E820" i="12"/>
  <c r="F820" i="12" s="1"/>
  <c r="E821" i="12"/>
  <c r="F821" i="12" s="1"/>
  <c r="E822" i="12"/>
  <c r="F822" i="12" s="1"/>
  <c r="E823" i="12"/>
  <c r="F823" i="12" s="1"/>
  <c r="E824" i="12"/>
  <c r="F824" i="12" s="1"/>
  <c r="E825" i="12"/>
  <c r="F825" i="12" s="1"/>
  <c r="E826" i="12"/>
  <c r="F826" i="12" s="1"/>
  <c r="E827" i="12"/>
  <c r="F827" i="12" s="1"/>
  <c r="E828" i="12"/>
  <c r="F828" i="12" s="1"/>
  <c r="E829" i="12"/>
  <c r="F829" i="12" s="1"/>
  <c r="E830" i="12"/>
  <c r="F830" i="12" s="1"/>
  <c r="E831" i="12"/>
  <c r="F831" i="12" s="1"/>
  <c r="E832" i="12"/>
  <c r="F832" i="12" s="1"/>
  <c r="E833" i="12"/>
  <c r="F833" i="12" s="1"/>
  <c r="E834" i="12"/>
  <c r="F834" i="12" s="1"/>
  <c r="E835" i="12"/>
  <c r="F835" i="12" s="1"/>
  <c r="E836" i="12"/>
  <c r="F836" i="12" s="1"/>
  <c r="E837" i="12"/>
  <c r="F837" i="12" s="1"/>
  <c r="E838" i="12"/>
  <c r="F838" i="12" s="1"/>
  <c r="E839" i="12"/>
  <c r="F839" i="12" s="1"/>
  <c r="E840" i="12"/>
  <c r="F840" i="12" s="1"/>
  <c r="E841" i="12"/>
  <c r="F841" i="12" s="1"/>
  <c r="E842" i="12"/>
  <c r="F842" i="12" s="1"/>
  <c r="E843" i="12"/>
  <c r="F843" i="12" s="1"/>
  <c r="E844" i="12"/>
  <c r="F844" i="12" s="1"/>
  <c r="E845" i="12"/>
  <c r="F845" i="12" s="1"/>
  <c r="E846" i="12"/>
  <c r="F846" i="12" s="1"/>
  <c r="E847" i="12"/>
  <c r="F847" i="12" s="1"/>
  <c r="E848" i="12"/>
  <c r="F848" i="12" s="1"/>
  <c r="E849" i="12"/>
  <c r="F849" i="12" s="1"/>
  <c r="E850" i="12"/>
  <c r="F850" i="12" s="1"/>
  <c r="E851" i="12"/>
  <c r="F851" i="12" s="1"/>
  <c r="E852" i="12"/>
  <c r="F852" i="12" s="1"/>
  <c r="E853" i="12"/>
  <c r="F853" i="12" s="1"/>
  <c r="E854" i="12"/>
  <c r="F854" i="12" s="1"/>
  <c r="E855" i="12"/>
  <c r="F855" i="12" s="1"/>
  <c r="E856" i="12"/>
  <c r="F856" i="12" s="1"/>
  <c r="E857" i="12"/>
  <c r="F857" i="12" s="1"/>
  <c r="E858" i="12"/>
  <c r="F858" i="12" s="1"/>
  <c r="E859" i="12"/>
  <c r="F859" i="12" s="1"/>
  <c r="E860" i="12"/>
  <c r="F860" i="12" s="1"/>
  <c r="E861" i="12"/>
  <c r="F861" i="12" s="1"/>
  <c r="E862" i="12"/>
  <c r="F862" i="12" s="1"/>
  <c r="E863" i="12"/>
  <c r="F863" i="12" s="1"/>
  <c r="E864" i="12"/>
  <c r="F864" i="12" s="1"/>
  <c r="E865" i="12"/>
  <c r="F865" i="12" s="1"/>
  <c r="E866" i="12"/>
  <c r="F866" i="12" s="1"/>
  <c r="E867" i="12"/>
  <c r="F867" i="12" s="1"/>
  <c r="E868" i="12"/>
  <c r="F868" i="12" s="1"/>
  <c r="E869" i="12"/>
  <c r="F869" i="12" s="1"/>
  <c r="E870" i="12"/>
  <c r="F870" i="12" s="1"/>
  <c r="E871" i="12"/>
  <c r="F871" i="12" s="1"/>
  <c r="E872" i="12"/>
  <c r="F872" i="12" s="1"/>
  <c r="E873" i="12"/>
  <c r="F873" i="12" s="1"/>
  <c r="E874" i="12"/>
  <c r="F874" i="12" s="1"/>
  <c r="E875" i="12"/>
  <c r="F875" i="12" s="1"/>
  <c r="E876" i="12"/>
  <c r="F876" i="12" s="1"/>
  <c r="E877" i="12"/>
  <c r="F877" i="12" s="1"/>
  <c r="E878" i="12"/>
  <c r="F878" i="12" s="1"/>
  <c r="E879" i="12"/>
  <c r="F879" i="12" s="1"/>
  <c r="E880" i="12"/>
  <c r="F880" i="12" s="1"/>
  <c r="E881" i="12"/>
  <c r="F881" i="12" s="1"/>
  <c r="E882" i="12"/>
  <c r="F882" i="12" s="1"/>
  <c r="E883" i="12"/>
  <c r="F883" i="12" s="1"/>
  <c r="E884" i="12"/>
  <c r="F884" i="12" s="1"/>
  <c r="E885" i="12"/>
  <c r="F885" i="12" s="1"/>
  <c r="E886" i="12"/>
  <c r="F886" i="12" s="1"/>
  <c r="E887" i="12"/>
  <c r="F887" i="12" s="1"/>
  <c r="E888" i="12"/>
  <c r="F888" i="12" s="1"/>
  <c r="E889" i="12"/>
  <c r="F889" i="12" s="1"/>
  <c r="E890" i="12"/>
  <c r="F890" i="12" s="1"/>
  <c r="E891" i="12"/>
  <c r="F891" i="12" s="1"/>
  <c r="E892" i="12"/>
  <c r="F892" i="12" s="1"/>
  <c r="E893" i="12"/>
  <c r="F893" i="12" s="1"/>
  <c r="E894" i="12"/>
  <c r="F894" i="12" s="1"/>
  <c r="E895" i="12"/>
  <c r="F895" i="12" s="1"/>
  <c r="E896" i="12"/>
  <c r="F896" i="12" s="1"/>
  <c r="E897" i="12"/>
  <c r="F897" i="12" s="1"/>
  <c r="E898" i="12"/>
  <c r="F898" i="12" s="1"/>
  <c r="E899" i="12"/>
  <c r="F899" i="12" s="1"/>
  <c r="E900" i="12"/>
  <c r="F900" i="12" s="1"/>
  <c r="E901" i="12"/>
  <c r="F901" i="12" s="1"/>
  <c r="E902" i="12"/>
  <c r="F902" i="12" s="1"/>
  <c r="E903" i="12"/>
  <c r="F903" i="12" s="1"/>
  <c r="E904" i="12"/>
  <c r="F904" i="12" s="1"/>
  <c r="E905" i="12"/>
  <c r="F905" i="12" s="1"/>
  <c r="E906" i="12"/>
  <c r="F906" i="12" s="1"/>
  <c r="E907" i="12"/>
  <c r="F907" i="12" s="1"/>
  <c r="E908" i="12"/>
  <c r="F908" i="12" s="1"/>
  <c r="E909" i="12"/>
  <c r="F909" i="12" s="1"/>
  <c r="E910" i="12"/>
  <c r="F910" i="12" s="1"/>
  <c r="E911" i="12"/>
  <c r="F911" i="12" s="1"/>
  <c r="E912" i="12"/>
  <c r="F912" i="12" s="1"/>
  <c r="E913" i="12"/>
  <c r="F913" i="12" s="1"/>
  <c r="E914" i="12"/>
  <c r="F914" i="12" s="1"/>
  <c r="E915" i="12"/>
  <c r="F915" i="12" s="1"/>
  <c r="E916" i="12"/>
  <c r="F916" i="12" s="1"/>
  <c r="E917" i="12"/>
  <c r="F917" i="12" s="1"/>
  <c r="E918" i="12"/>
  <c r="F918" i="12" s="1"/>
  <c r="E919" i="12"/>
  <c r="F919" i="12" s="1"/>
  <c r="E920" i="12"/>
  <c r="F920" i="12" s="1"/>
  <c r="E921" i="12"/>
  <c r="F921" i="12" s="1"/>
  <c r="E922" i="12"/>
  <c r="F922" i="12" s="1"/>
  <c r="E923" i="12"/>
  <c r="F923" i="12" s="1"/>
  <c r="E924" i="12"/>
  <c r="F924" i="12" s="1"/>
  <c r="E925" i="12"/>
  <c r="F925" i="12" s="1"/>
  <c r="E926" i="12"/>
  <c r="F926" i="12" s="1"/>
  <c r="E927" i="12"/>
  <c r="F927" i="12" s="1"/>
  <c r="E928" i="12"/>
  <c r="F928" i="12" s="1"/>
  <c r="E929" i="12"/>
  <c r="F929" i="12" s="1"/>
  <c r="E930" i="12"/>
  <c r="F930" i="12" s="1"/>
  <c r="E931" i="12"/>
  <c r="F931" i="12" s="1"/>
  <c r="E932" i="12"/>
  <c r="F932" i="12" s="1"/>
  <c r="E933" i="12"/>
  <c r="F933" i="12" s="1"/>
  <c r="E934" i="12"/>
  <c r="F934" i="12" s="1"/>
  <c r="E935" i="12"/>
  <c r="F935" i="12" s="1"/>
  <c r="E936" i="12"/>
  <c r="F936" i="12" s="1"/>
  <c r="E937" i="12"/>
  <c r="F937" i="12" s="1"/>
  <c r="E938" i="12"/>
  <c r="F938" i="12" s="1"/>
  <c r="E939" i="12"/>
  <c r="F939" i="12" s="1"/>
  <c r="E940" i="12"/>
  <c r="F940" i="12" s="1"/>
  <c r="E941" i="12"/>
  <c r="F941" i="12" s="1"/>
  <c r="E942" i="12"/>
  <c r="F942" i="12" s="1"/>
  <c r="E943" i="12"/>
  <c r="F943" i="12" s="1"/>
  <c r="E944" i="12"/>
  <c r="F944" i="12" s="1"/>
  <c r="E945" i="12"/>
  <c r="F945" i="12" s="1"/>
  <c r="E946" i="12"/>
  <c r="F946" i="12" s="1"/>
  <c r="E947" i="12"/>
  <c r="F947" i="12" s="1"/>
  <c r="E948" i="12"/>
  <c r="F948" i="12" s="1"/>
  <c r="E949" i="12"/>
  <c r="F949" i="12" s="1"/>
  <c r="E950" i="12"/>
  <c r="F950" i="12" s="1"/>
  <c r="E951" i="12"/>
  <c r="F951" i="12" s="1"/>
  <c r="E952" i="12"/>
  <c r="F952" i="12" s="1"/>
  <c r="E953" i="12"/>
  <c r="F953" i="12" s="1"/>
  <c r="E954" i="12"/>
  <c r="F954" i="12" s="1"/>
  <c r="E955" i="12"/>
  <c r="F955" i="12" s="1"/>
  <c r="E956" i="12"/>
  <c r="F956" i="12" s="1"/>
  <c r="E957" i="12"/>
  <c r="F957" i="12" s="1"/>
  <c r="E958" i="12"/>
  <c r="F958" i="12" s="1"/>
  <c r="E959" i="12"/>
  <c r="F959" i="12" s="1"/>
  <c r="E960" i="12"/>
  <c r="F960" i="12" s="1"/>
  <c r="E961" i="12"/>
  <c r="F961" i="12" s="1"/>
  <c r="E962" i="12"/>
  <c r="F962" i="12" s="1"/>
  <c r="E963" i="12"/>
  <c r="F963" i="12" s="1"/>
  <c r="E964" i="12"/>
  <c r="F964" i="12" s="1"/>
  <c r="E965" i="12"/>
  <c r="F965" i="12" s="1"/>
  <c r="E966" i="12"/>
  <c r="F966" i="12" s="1"/>
  <c r="E967" i="12"/>
  <c r="F967" i="12" s="1"/>
  <c r="E968" i="12"/>
  <c r="F968" i="12" s="1"/>
  <c r="E969" i="12"/>
  <c r="F969" i="12" s="1"/>
  <c r="E970" i="12"/>
  <c r="F970" i="12" s="1"/>
  <c r="E971" i="12"/>
  <c r="F971" i="12" s="1"/>
  <c r="E972" i="12"/>
  <c r="F972" i="12" s="1"/>
  <c r="E973" i="12"/>
  <c r="F973" i="12" s="1"/>
  <c r="E974" i="12"/>
  <c r="F974" i="12" s="1"/>
  <c r="E975" i="12"/>
  <c r="F975" i="12" s="1"/>
  <c r="E976" i="12"/>
  <c r="F976" i="12" s="1"/>
  <c r="E977" i="12"/>
  <c r="F977" i="12" s="1"/>
  <c r="E978" i="12"/>
  <c r="F978" i="12" s="1"/>
  <c r="E979" i="12"/>
  <c r="F979" i="12" s="1"/>
  <c r="E980" i="12"/>
  <c r="F980" i="12" s="1"/>
  <c r="E981" i="12"/>
  <c r="F981" i="12" s="1"/>
  <c r="E982" i="12"/>
  <c r="F982" i="12" s="1"/>
  <c r="E983" i="12"/>
  <c r="F983" i="12" s="1"/>
  <c r="E984" i="12"/>
  <c r="F984" i="12" s="1"/>
  <c r="E985" i="12"/>
  <c r="F985" i="12" s="1"/>
  <c r="E986" i="12"/>
  <c r="F986" i="12" s="1"/>
  <c r="E987" i="12"/>
  <c r="F987" i="12" s="1"/>
  <c r="E988" i="12"/>
  <c r="F988" i="12" s="1"/>
  <c r="E989" i="12"/>
  <c r="F989" i="12" s="1"/>
  <c r="E990" i="12"/>
  <c r="F990" i="12" s="1"/>
  <c r="E991" i="12"/>
  <c r="F991" i="12" s="1"/>
  <c r="E992" i="12"/>
  <c r="F992" i="12" s="1"/>
  <c r="E993" i="12"/>
  <c r="F993" i="12" s="1"/>
  <c r="E994" i="12"/>
  <c r="F994" i="12" s="1"/>
  <c r="E995" i="12"/>
  <c r="F995" i="12" s="1"/>
  <c r="E996" i="12"/>
  <c r="F996" i="12" s="1"/>
  <c r="E997" i="12"/>
  <c r="F997" i="12" s="1"/>
  <c r="E998" i="12"/>
  <c r="F998" i="12" s="1"/>
  <c r="E999" i="12"/>
  <c r="F999" i="12" s="1"/>
  <c r="E1000" i="12"/>
  <c r="F1000" i="12" s="1"/>
  <c r="E1001" i="12"/>
  <c r="F1001" i="12" s="1"/>
  <c r="E1002" i="12"/>
  <c r="F1002" i="12" s="1"/>
  <c r="E1003" i="12"/>
  <c r="F1003" i="12" s="1"/>
  <c r="E1004" i="12"/>
  <c r="F1004" i="12" s="1"/>
  <c r="E1005" i="12"/>
  <c r="F1005" i="12" s="1"/>
  <c r="E1006" i="12"/>
  <c r="F1006" i="12" s="1"/>
  <c r="E1007" i="12"/>
  <c r="F1007" i="12" s="1"/>
  <c r="E1008" i="12"/>
  <c r="F1008" i="12" s="1"/>
  <c r="E1009" i="12"/>
  <c r="F1009" i="12" s="1"/>
  <c r="E1010" i="12"/>
  <c r="F1010" i="12" s="1"/>
  <c r="E1011" i="12"/>
  <c r="F1011" i="12" s="1"/>
  <c r="E1012" i="12"/>
  <c r="F1012" i="12" s="1"/>
  <c r="E1013" i="12"/>
  <c r="F1013" i="12" s="1"/>
  <c r="E1014" i="12"/>
  <c r="F1014" i="12" s="1"/>
  <c r="E1015" i="12"/>
  <c r="F1015" i="12" s="1"/>
  <c r="E1016" i="12"/>
  <c r="F1016" i="12" s="1"/>
  <c r="E1017" i="12"/>
  <c r="F1017" i="12" s="1"/>
  <c r="E1018" i="12"/>
  <c r="F1018" i="12" s="1"/>
  <c r="E1019" i="12"/>
  <c r="F1019" i="12" s="1"/>
  <c r="E1020" i="12"/>
  <c r="F1020" i="12" s="1"/>
  <c r="E1021" i="12"/>
  <c r="F1021" i="12" s="1"/>
  <c r="E1022" i="12"/>
  <c r="F1022" i="12" s="1"/>
  <c r="E1023" i="12"/>
  <c r="F1023" i="12" s="1"/>
  <c r="E1024" i="12"/>
  <c r="F1024" i="12" s="1"/>
  <c r="E1025" i="12"/>
  <c r="F1025" i="12" s="1"/>
  <c r="E1026" i="12"/>
  <c r="F1026" i="12" s="1"/>
  <c r="E1027" i="12"/>
  <c r="F1027" i="12" s="1"/>
  <c r="E1028" i="12"/>
  <c r="F1028" i="12" s="1"/>
  <c r="E1029" i="12"/>
  <c r="F1029" i="12" s="1"/>
  <c r="E1030" i="12"/>
  <c r="F1030" i="12" s="1"/>
  <c r="E1031" i="12"/>
  <c r="F1031" i="12" s="1"/>
  <c r="E1032" i="12"/>
  <c r="F1032" i="12" s="1"/>
  <c r="E1033" i="12"/>
  <c r="F1033" i="12" s="1"/>
  <c r="E1034" i="12"/>
  <c r="F1034" i="12" s="1"/>
  <c r="E1035" i="12"/>
  <c r="F1035" i="12" s="1"/>
  <c r="E1036" i="12"/>
  <c r="F1036" i="12" s="1"/>
  <c r="E1037" i="12"/>
  <c r="F1037" i="12" s="1"/>
  <c r="E1038" i="12"/>
  <c r="F1038" i="12" s="1"/>
  <c r="E1039" i="12"/>
  <c r="F1039" i="12" s="1"/>
  <c r="E1040" i="12"/>
  <c r="F1040" i="12" s="1"/>
  <c r="E1041" i="12"/>
  <c r="F1041" i="12" s="1"/>
  <c r="E1042" i="12"/>
  <c r="F1042" i="12" s="1"/>
  <c r="E1043" i="12"/>
  <c r="F1043" i="12" s="1"/>
  <c r="E1044" i="12"/>
  <c r="F1044" i="12" s="1"/>
  <c r="E1045" i="12"/>
  <c r="F1045" i="12" s="1"/>
  <c r="E1046" i="12"/>
  <c r="F1046" i="12" s="1"/>
  <c r="E1047" i="12"/>
  <c r="F1047" i="12" s="1"/>
  <c r="E1048" i="12"/>
  <c r="F1048" i="12" s="1"/>
  <c r="E1049" i="12"/>
  <c r="F1049" i="12" s="1"/>
  <c r="E1050" i="12"/>
  <c r="F1050" i="12" s="1"/>
  <c r="E1051" i="12"/>
  <c r="F1051" i="12" s="1"/>
  <c r="E1052" i="12"/>
  <c r="F1052" i="12" s="1"/>
  <c r="E1053" i="12"/>
  <c r="F1053" i="12" s="1"/>
  <c r="E1054" i="12"/>
  <c r="F1054" i="12" s="1"/>
  <c r="E1055" i="12"/>
  <c r="F1055" i="12" s="1"/>
  <c r="E1056" i="12"/>
  <c r="F1056" i="12" s="1"/>
  <c r="E1057" i="12"/>
  <c r="F1057" i="12" s="1"/>
  <c r="E1058" i="12"/>
  <c r="F1058" i="12" s="1"/>
  <c r="E1059" i="12"/>
  <c r="F1059" i="12" s="1"/>
  <c r="E1060" i="12"/>
  <c r="F1060" i="12" s="1"/>
  <c r="E1061" i="12"/>
  <c r="F1061" i="12" s="1"/>
  <c r="E1062" i="12"/>
  <c r="F1062" i="12" s="1"/>
  <c r="E1063" i="12"/>
  <c r="F1063" i="12" s="1"/>
  <c r="E1064" i="12"/>
  <c r="F1064" i="12" s="1"/>
  <c r="E1065" i="12"/>
  <c r="F1065" i="12" s="1"/>
  <c r="E1066" i="12"/>
  <c r="F1066" i="12" s="1"/>
  <c r="E1067" i="12"/>
  <c r="F1067" i="12" s="1"/>
  <c r="E1068" i="12"/>
  <c r="F1068" i="12" s="1"/>
  <c r="E1069" i="12"/>
  <c r="F1069" i="12" s="1"/>
  <c r="E1070" i="12"/>
  <c r="F1070" i="12" s="1"/>
  <c r="E1071" i="12"/>
  <c r="F1071" i="12" s="1"/>
  <c r="E1072" i="12"/>
  <c r="F1072" i="12" s="1"/>
  <c r="E1073" i="12"/>
  <c r="F1073" i="12" s="1"/>
  <c r="E1074" i="12"/>
  <c r="F1074" i="12" s="1"/>
  <c r="E1075" i="12"/>
  <c r="F1075" i="12" s="1"/>
  <c r="E1076" i="12"/>
  <c r="F1076" i="12" s="1"/>
  <c r="E1077" i="12"/>
  <c r="F1077" i="12" s="1"/>
  <c r="E1078" i="12"/>
  <c r="F1078" i="12" s="1"/>
  <c r="E1079" i="12"/>
  <c r="F1079" i="12" s="1"/>
  <c r="E1080" i="12"/>
  <c r="F1080" i="12" s="1"/>
  <c r="E1081" i="12"/>
  <c r="F1081" i="12" s="1"/>
  <c r="E1082" i="12"/>
  <c r="F1082" i="12" s="1"/>
  <c r="E1083" i="12"/>
  <c r="F1083" i="12" s="1"/>
  <c r="E1084" i="12"/>
  <c r="F1084" i="12" s="1"/>
  <c r="E1085" i="12"/>
  <c r="F1085" i="12" s="1"/>
  <c r="E1086" i="12"/>
  <c r="F1086" i="12" s="1"/>
  <c r="E1087" i="12"/>
  <c r="F1087" i="12" s="1"/>
  <c r="E1088" i="12"/>
  <c r="F1088" i="12" s="1"/>
  <c r="E1089" i="12"/>
  <c r="F1089" i="12" s="1"/>
  <c r="E1090" i="12"/>
  <c r="F1090" i="12" s="1"/>
  <c r="E1091" i="12"/>
  <c r="F1091" i="12" s="1"/>
  <c r="E1092" i="12"/>
  <c r="F1092" i="12" s="1"/>
  <c r="E1093" i="12"/>
  <c r="F1093" i="12" s="1"/>
  <c r="E1094" i="12"/>
  <c r="F1094" i="12" s="1"/>
  <c r="E1095" i="12"/>
  <c r="F1095" i="12" s="1"/>
  <c r="E1096" i="12"/>
  <c r="F1096" i="12" s="1"/>
  <c r="E1097" i="12"/>
  <c r="F1097" i="12" s="1"/>
  <c r="E1098" i="12"/>
  <c r="F1098" i="12" s="1"/>
  <c r="E1099" i="12"/>
  <c r="F1099" i="12" s="1"/>
  <c r="E1100" i="12"/>
  <c r="F1100" i="12" s="1"/>
  <c r="E1101" i="12"/>
  <c r="F1101" i="12" s="1"/>
  <c r="E1102" i="12"/>
  <c r="F1102" i="12" s="1"/>
  <c r="E1103" i="12"/>
  <c r="F1103" i="12" s="1"/>
  <c r="E1104" i="12"/>
  <c r="F1104" i="12" s="1"/>
  <c r="E1105" i="12"/>
  <c r="F1105" i="12" s="1"/>
  <c r="E1106" i="12"/>
  <c r="F1106" i="12" s="1"/>
  <c r="E1107" i="12"/>
  <c r="F1107" i="12" s="1"/>
  <c r="E1108" i="12"/>
  <c r="F1108" i="12" s="1"/>
  <c r="E1109" i="12"/>
  <c r="F1109" i="12" s="1"/>
  <c r="E1110" i="12"/>
  <c r="F1110" i="12" s="1"/>
  <c r="E1111" i="12"/>
  <c r="F1111" i="12" s="1"/>
  <c r="E1112" i="12"/>
  <c r="F1112" i="12" s="1"/>
  <c r="E1113" i="12"/>
  <c r="F1113" i="12" s="1"/>
  <c r="E1114" i="12"/>
  <c r="F1114" i="12" s="1"/>
  <c r="E1115" i="12"/>
  <c r="F1115" i="12" s="1"/>
  <c r="E1116" i="12"/>
  <c r="F1116" i="12" s="1"/>
  <c r="E1117" i="12"/>
  <c r="F1117" i="12" s="1"/>
  <c r="E1118" i="12"/>
  <c r="F1118" i="12" s="1"/>
  <c r="E1119" i="12"/>
  <c r="F1119" i="12" s="1"/>
  <c r="E1120" i="12"/>
  <c r="F1120" i="12" s="1"/>
  <c r="E1121" i="12"/>
  <c r="F1121" i="12" s="1"/>
  <c r="E1122" i="12"/>
  <c r="F1122" i="12" s="1"/>
  <c r="E1123" i="12"/>
  <c r="F1123" i="12" s="1"/>
  <c r="E1124" i="12"/>
  <c r="F1124" i="12" s="1"/>
  <c r="E1125" i="12"/>
  <c r="F1125" i="12" s="1"/>
  <c r="E1126" i="12"/>
  <c r="F1126" i="12" s="1"/>
  <c r="E1127" i="12"/>
  <c r="F1127" i="12" s="1"/>
  <c r="E1128" i="12"/>
  <c r="F1128" i="12" s="1"/>
  <c r="E1129" i="12"/>
  <c r="F1129" i="12" s="1"/>
  <c r="E1130" i="12"/>
  <c r="F1130" i="12" s="1"/>
  <c r="E1131" i="12"/>
  <c r="F1131" i="12" s="1"/>
  <c r="E1132" i="12"/>
  <c r="F1132" i="12" s="1"/>
  <c r="E1133" i="12"/>
  <c r="F1133" i="12" s="1"/>
  <c r="E1134" i="12"/>
  <c r="F1134" i="12" s="1"/>
  <c r="E1135" i="12"/>
  <c r="F1135" i="12" s="1"/>
  <c r="E1136" i="12"/>
  <c r="F1136" i="12" s="1"/>
  <c r="E1137" i="12"/>
  <c r="F1137" i="12" s="1"/>
  <c r="E1138" i="12"/>
  <c r="F1138" i="12" s="1"/>
  <c r="E1139" i="12"/>
  <c r="F1139" i="12" s="1"/>
  <c r="E1140" i="12"/>
  <c r="F1140" i="12" s="1"/>
  <c r="E1141" i="12"/>
  <c r="F1141" i="12" s="1"/>
  <c r="E1142" i="12"/>
  <c r="F1142" i="12" s="1"/>
  <c r="E1143" i="12"/>
  <c r="F1143" i="12" s="1"/>
  <c r="E1144" i="12"/>
  <c r="F1144" i="12" s="1"/>
  <c r="E1145" i="12"/>
  <c r="F1145" i="12" s="1"/>
  <c r="E1146" i="12"/>
  <c r="F1146" i="12" s="1"/>
  <c r="E1147" i="12"/>
  <c r="F1147" i="12" s="1"/>
  <c r="E1148" i="12"/>
  <c r="F1148" i="12" s="1"/>
  <c r="E1149" i="12"/>
  <c r="F1149" i="12" s="1"/>
  <c r="E1150" i="12"/>
  <c r="F1150" i="12" s="1"/>
  <c r="E1151" i="12"/>
  <c r="F1151" i="12" s="1"/>
  <c r="E1152" i="12"/>
  <c r="F1152" i="12" s="1"/>
  <c r="E1153" i="12"/>
  <c r="F1153" i="12" s="1"/>
  <c r="E1154" i="12"/>
  <c r="F1154" i="12" s="1"/>
  <c r="E1155" i="12"/>
  <c r="F1155" i="12" s="1"/>
  <c r="E1156" i="12"/>
  <c r="F1156" i="12" s="1"/>
  <c r="E1157" i="12"/>
  <c r="F1157" i="12" s="1"/>
  <c r="E1158" i="12"/>
  <c r="F1158" i="12" s="1"/>
  <c r="E1159" i="12"/>
  <c r="F1159" i="12" s="1"/>
  <c r="E1160" i="12"/>
  <c r="F1160" i="12" s="1"/>
  <c r="E1161" i="12"/>
  <c r="F1161" i="12" s="1"/>
  <c r="E1162" i="12"/>
  <c r="F1162" i="12" s="1"/>
  <c r="E1163" i="12"/>
  <c r="F1163" i="12" s="1"/>
  <c r="E1164" i="12"/>
  <c r="F1164" i="12" s="1"/>
  <c r="E1165" i="12"/>
  <c r="F1165" i="12" s="1"/>
  <c r="E1166" i="12"/>
  <c r="F1166" i="12" s="1"/>
  <c r="E1167" i="12"/>
  <c r="F1167" i="12" s="1"/>
  <c r="E1168" i="12"/>
  <c r="F1168" i="12" s="1"/>
  <c r="E1169" i="12"/>
  <c r="F1169" i="12" s="1"/>
  <c r="E1170" i="12"/>
  <c r="F1170" i="12" s="1"/>
  <c r="E1171" i="12"/>
  <c r="F1171" i="12" s="1"/>
  <c r="E1172" i="12"/>
  <c r="F1172" i="12" s="1"/>
  <c r="E1173" i="12"/>
  <c r="F1173" i="12" s="1"/>
  <c r="E1174" i="12"/>
  <c r="F1174" i="12" s="1"/>
  <c r="E1175" i="12"/>
  <c r="F1175" i="12" s="1"/>
  <c r="E1176" i="12"/>
  <c r="F1176" i="12" s="1"/>
  <c r="E1177" i="12"/>
  <c r="F1177" i="12" s="1"/>
  <c r="E1178" i="12"/>
  <c r="F1178" i="12" s="1"/>
  <c r="E1179" i="12"/>
  <c r="F1179" i="12" s="1"/>
  <c r="E1180" i="12"/>
  <c r="F1180" i="12" s="1"/>
  <c r="E1181" i="12"/>
  <c r="F1181" i="12" s="1"/>
  <c r="E1182" i="12"/>
  <c r="F1182" i="12" s="1"/>
  <c r="E1183" i="12"/>
  <c r="F1183" i="12" s="1"/>
  <c r="E1184" i="12"/>
  <c r="F1184" i="12" s="1"/>
  <c r="E1185" i="12"/>
  <c r="F1185" i="12" s="1"/>
  <c r="E1186" i="12"/>
  <c r="F1186" i="12" s="1"/>
  <c r="E1187" i="12"/>
  <c r="F1187" i="12" s="1"/>
  <c r="E1188" i="12"/>
  <c r="F1188" i="12" s="1"/>
  <c r="E1189" i="12"/>
  <c r="F1189" i="12" s="1"/>
  <c r="E1190" i="12"/>
  <c r="F1190" i="12" s="1"/>
  <c r="E1191" i="12"/>
  <c r="F1191" i="12" s="1"/>
  <c r="E1192" i="12"/>
  <c r="F1192" i="12" s="1"/>
  <c r="E1193" i="12"/>
  <c r="F1193" i="12" s="1"/>
  <c r="E1194" i="12"/>
  <c r="F1194" i="12" s="1"/>
  <c r="E1195" i="12"/>
  <c r="F1195" i="12" s="1"/>
  <c r="E1196" i="12"/>
  <c r="F1196" i="12" s="1"/>
  <c r="E1197" i="12"/>
  <c r="F1197" i="12" s="1"/>
  <c r="E1198" i="12"/>
  <c r="F1198" i="12" s="1"/>
  <c r="E1199" i="12"/>
  <c r="F1199" i="12" s="1"/>
  <c r="E1200" i="12"/>
  <c r="F1200" i="12" s="1"/>
  <c r="E1201" i="12"/>
  <c r="F1201" i="12" s="1"/>
  <c r="E1202" i="12"/>
  <c r="F1202" i="12" s="1"/>
  <c r="E1203" i="12"/>
  <c r="F1203" i="12" s="1"/>
  <c r="E1204" i="12"/>
  <c r="F1204" i="12" s="1"/>
  <c r="E1205" i="12"/>
  <c r="F1205" i="12" s="1"/>
  <c r="E1206" i="12"/>
  <c r="F1206" i="12" s="1"/>
  <c r="E1207" i="12"/>
  <c r="F1207" i="12" s="1"/>
  <c r="E1208" i="12"/>
  <c r="F1208" i="12" s="1"/>
  <c r="E1209" i="12"/>
  <c r="F1209" i="12" s="1"/>
  <c r="E1210" i="12"/>
  <c r="F1210" i="12" s="1"/>
  <c r="E1211" i="12"/>
  <c r="F1211" i="12" s="1"/>
  <c r="E1212" i="12"/>
  <c r="F1212" i="12" s="1"/>
  <c r="E1213" i="12"/>
  <c r="F1213" i="12" s="1"/>
  <c r="E1214" i="12"/>
  <c r="F1214" i="12" s="1"/>
  <c r="E1215" i="12"/>
  <c r="F1215" i="12" s="1"/>
  <c r="E1216" i="12"/>
  <c r="F1216" i="12" s="1"/>
  <c r="E1217" i="12"/>
  <c r="F1217" i="12" s="1"/>
  <c r="E1218" i="12"/>
  <c r="F1218" i="12" s="1"/>
  <c r="E1219" i="12"/>
  <c r="F1219" i="12" s="1"/>
  <c r="E1220" i="12"/>
  <c r="F1220" i="12" s="1"/>
  <c r="E1221" i="12"/>
  <c r="F1221" i="12" s="1"/>
  <c r="E1222" i="12"/>
  <c r="F1222" i="12" s="1"/>
  <c r="E1223" i="12"/>
  <c r="F1223" i="12" s="1"/>
  <c r="E1224" i="12"/>
  <c r="F1224" i="12" s="1"/>
  <c r="E1225" i="12"/>
  <c r="F1225" i="12" s="1"/>
  <c r="E1226" i="12"/>
  <c r="F1226" i="12" s="1"/>
  <c r="E1227" i="12"/>
  <c r="F1227" i="12" s="1"/>
  <c r="E1228" i="12"/>
  <c r="F1228" i="12" s="1"/>
  <c r="E1229" i="12"/>
  <c r="F1229" i="12" s="1"/>
  <c r="E1230" i="12"/>
  <c r="F1230" i="12" s="1"/>
  <c r="E1231" i="12"/>
  <c r="F1231" i="12" s="1"/>
  <c r="E1232" i="12"/>
  <c r="F1232" i="12" s="1"/>
  <c r="E1233" i="12"/>
  <c r="F1233" i="12" s="1"/>
  <c r="E1234" i="12"/>
  <c r="F1234" i="12" s="1"/>
  <c r="E1235" i="12"/>
  <c r="F1235" i="12" s="1"/>
  <c r="E1236" i="12"/>
  <c r="F1236" i="12" s="1"/>
  <c r="E1237" i="12"/>
  <c r="F1237" i="12" s="1"/>
  <c r="E1238" i="12"/>
  <c r="F1238" i="12" s="1"/>
  <c r="E1239" i="12"/>
  <c r="F1239" i="12" s="1"/>
  <c r="E1240" i="12"/>
  <c r="F1240" i="12" s="1"/>
  <c r="E1241" i="12"/>
  <c r="F1241" i="12" s="1"/>
  <c r="E1242" i="12"/>
  <c r="F1242" i="12" s="1"/>
  <c r="E1243" i="12"/>
  <c r="F1243" i="12" s="1"/>
  <c r="E1244" i="12"/>
  <c r="F1244" i="12" s="1"/>
  <c r="E1245" i="12"/>
  <c r="F1245" i="12" s="1"/>
  <c r="E1246" i="12"/>
  <c r="F1246" i="12" s="1"/>
  <c r="E1247" i="12"/>
  <c r="F1247" i="12" s="1"/>
  <c r="E1248" i="12"/>
  <c r="F1248" i="12" s="1"/>
  <c r="E1249" i="12"/>
  <c r="F1249" i="12" s="1"/>
  <c r="E1250" i="12"/>
  <c r="F1250" i="12" s="1"/>
  <c r="E1251" i="12"/>
  <c r="F1251" i="12" s="1"/>
  <c r="E1252" i="12"/>
  <c r="F1252" i="12" s="1"/>
  <c r="E1253" i="12"/>
  <c r="F1253" i="12" s="1"/>
  <c r="E1254" i="12"/>
  <c r="F1254" i="12" s="1"/>
  <c r="E1255" i="12"/>
  <c r="F1255" i="12" s="1"/>
  <c r="E1256" i="12"/>
  <c r="F1256" i="12" s="1"/>
  <c r="E1257" i="12"/>
  <c r="F1257" i="12" s="1"/>
  <c r="E1258" i="12"/>
  <c r="F1258" i="12" s="1"/>
  <c r="E1259" i="12"/>
  <c r="F1259" i="12" s="1"/>
  <c r="E1260" i="12"/>
  <c r="F1260" i="12" s="1"/>
  <c r="E1261" i="12"/>
  <c r="F1261" i="12" s="1"/>
  <c r="E1262" i="12"/>
  <c r="F1262" i="12" s="1"/>
  <c r="E1263" i="12"/>
  <c r="F1263" i="12" s="1"/>
  <c r="E1264" i="12"/>
  <c r="F1264" i="12" s="1"/>
  <c r="E1265" i="12"/>
  <c r="F1265" i="12" s="1"/>
  <c r="E1266" i="12"/>
  <c r="F1266" i="12" s="1"/>
  <c r="E1267" i="12"/>
  <c r="F1267" i="12" s="1"/>
  <c r="E1268" i="12"/>
  <c r="F1268" i="12" s="1"/>
  <c r="E1269" i="12"/>
  <c r="F1269" i="12" s="1"/>
  <c r="E1270" i="12"/>
  <c r="F1270" i="12" s="1"/>
  <c r="E1271" i="12"/>
  <c r="F1271" i="12" s="1"/>
  <c r="E1272" i="12"/>
  <c r="F1272" i="12" s="1"/>
  <c r="E1273" i="12"/>
  <c r="F1273" i="12" s="1"/>
  <c r="E1274" i="12"/>
  <c r="F1274" i="12" s="1"/>
  <c r="E1275" i="12"/>
  <c r="F1275" i="12" s="1"/>
  <c r="E1276" i="12"/>
  <c r="F1276" i="12" s="1"/>
  <c r="E1277" i="12"/>
  <c r="F1277" i="12" s="1"/>
  <c r="E1278" i="12"/>
  <c r="F1278" i="12" s="1"/>
  <c r="E1279" i="12"/>
  <c r="F1279" i="12" s="1"/>
  <c r="E1280" i="12"/>
  <c r="F1280" i="12" s="1"/>
  <c r="E1281" i="12"/>
  <c r="F1281" i="12" s="1"/>
  <c r="E1282" i="12"/>
  <c r="F1282" i="12" s="1"/>
  <c r="E1283" i="12"/>
  <c r="F1283" i="12" s="1"/>
  <c r="E1284" i="12"/>
  <c r="F1284" i="12" s="1"/>
  <c r="E1285" i="12"/>
  <c r="F1285" i="12" s="1"/>
  <c r="E1286" i="12"/>
  <c r="F1286" i="12" s="1"/>
  <c r="E1287" i="12"/>
  <c r="F1287" i="12" s="1"/>
  <c r="E1288" i="12"/>
  <c r="F1288" i="12" s="1"/>
  <c r="E1289" i="12"/>
  <c r="F1289" i="12" s="1"/>
  <c r="E1290" i="12"/>
  <c r="F1290" i="12" s="1"/>
  <c r="E1291" i="12"/>
  <c r="F1291" i="12" s="1"/>
  <c r="E1292" i="12"/>
  <c r="F1292" i="12" s="1"/>
  <c r="E1293" i="12"/>
  <c r="F1293" i="12" s="1"/>
  <c r="E1294" i="12"/>
  <c r="F1294" i="12" s="1"/>
  <c r="E1295" i="12"/>
  <c r="F1295" i="12" s="1"/>
  <c r="E1296" i="12"/>
  <c r="F1296" i="12" s="1"/>
  <c r="E1297" i="12"/>
  <c r="F1297" i="12" s="1"/>
  <c r="E1298" i="12"/>
  <c r="F1298" i="12" s="1"/>
  <c r="E1299" i="12"/>
  <c r="F1299" i="12" s="1"/>
  <c r="E1300" i="12"/>
  <c r="F1300" i="12" s="1"/>
  <c r="E1301" i="12"/>
  <c r="F1301" i="12" s="1"/>
  <c r="E1302" i="12"/>
  <c r="F1302" i="12" s="1"/>
  <c r="E1303" i="12"/>
  <c r="F1303" i="12" s="1"/>
  <c r="E1304" i="12"/>
  <c r="F1304" i="12" s="1"/>
  <c r="E1305" i="12"/>
  <c r="F1305" i="12" s="1"/>
  <c r="E1306" i="12"/>
  <c r="F1306" i="12" s="1"/>
  <c r="E1307" i="12"/>
  <c r="F1307" i="12" s="1"/>
  <c r="E1308" i="12"/>
  <c r="F1308" i="12" s="1"/>
  <c r="E1309" i="12"/>
  <c r="F1309" i="12" s="1"/>
  <c r="E1310" i="12"/>
  <c r="F1310" i="12" s="1"/>
  <c r="E1311" i="12"/>
  <c r="F1311" i="12" s="1"/>
  <c r="E1312" i="12"/>
  <c r="F1312" i="12" s="1"/>
  <c r="E1313" i="12"/>
  <c r="F1313" i="12" s="1"/>
  <c r="E1314" i="12"/>
  <c r="F1314" i="12" s="1"/>
  <c r="E1315" i="12"/>
  <c r="F1315" i="12" s="1"/>
  <c r="E1316" i="12"/>
  <c r="F1316" i="12" s="1"/>
  <c r="E1317" i="12"/>
  <c r="F1317" i="12" s="1"/>
  <c r="E1318" i="12"/>
  <c r="F1318" i="12" s="1"/>
  <c r="E1319" i="12"/>
  <c r="F1319" i="12" s="1"/>
  <c r="E1320" i="12"/>
  <c r="F1320" i="12" s="1"/>
  <c r="E1321" i="12"/>
  <c r="F1321" i="12" s="1"/>
  <c r="E1322" i="12"/>
  <c r="F1322" i="12" s="1"/>
  <c r="E1323" i="12"/>
  <c r="F1323" i="12" s="1"/>
  <c r="E1324" i="12"/>
  <c r="F1324" i="12" s="1"/>
  <c r="E1325" i="12"/>
  <c r="F1325" i="12" s="1"/>
  <c r="E1326" i="12"/>
  <c r="F1326" i="12" s="1"/>
  <c r="E1327" i="12"/>
  <c r="F1327" i="12" s="1"/>
  <c r="E1328" i="12"/>
  <c r="F1328" i="12" s="1"/>
  <c r="E1329" i="12"/>
  <c r="F1329" i="12" s="1"/>
  <c r="E1330" i="12"/>
  <c r="F1330" i="12" s="1"/>
  <c r="E1331" i="12"/>
  <c r="F1331" i="12" s="1"/>
  <c r="E1332" i="12"/>
  <c r="F1332" i="12" s="1"/>
  <c r="E1333" i="12"/>
  <c r="F1333" i="12" s="1"/>
  <c r="E1334" i="12"/>
  <c r="F1334" i="12" s="1"/>
  <c r="E1335" i="12"/>
  <c r="F1335" i="12" s="1"/>
  <c r="E1336" i="12"/>
  <c r="F1336" i="12" s="1"/>
  <c r="E1337" i="12"/>
  <c r="F1337" i="12" s="1"/>
  <c r="E1338" i="12"/>
  <c r="F1338" i="12" s="1"/>
  <c r="E1339" i="12"/>
  <c r="F1339" i="12" s="1"/>
  <c r="E1340" i="12"/>
  <c r="F1340" i="12" s="1"/>
  <c r="E1341" i="12"/>
  <c r="F1341" i="12" s="1"/>
  <c r="E1342" i="12"/>
  <c r="F1342" i="12" s="1"/>
  <c r="E1343" i="12"/>
  <c r="F1343" i="12" s="1"/>
  <c r="E1344" i="12"/>
  <c r="F1344" i="12" s="1"/>
  <c r="E1345" i="12"/>
  <c r="F1345" i="12" s="1"/>
  <c r="E1346" i="12"/>
  <c r="F1346" i="12" s="1"/>
  <c r="E1347" i="12"/>
  <c r="F1347" i="12" s="1"/>
  <c r="E1348" i="12"/>
  <c r="F1348" i="12" s="1"/>
  <c r="E1349" i="12"/>
  <c r="F1349" i="12" s="1"/>
  <c r="E1350" i="12"/>
  <c r="F1350" i="12" s="1"/>
  <c r="E1351" i="12"/>
  <c r="F1351" i="12" s="1"/>
  <c r="E1352" i="12"/>
  <c r="F1352" i="12" s="1"/>
  <c r="E1353" i="12"/>
  <c r="F1353" i="12" s="1"/>
  <c r="E1354" i="12"/>
  <c r="F1354" i="12" s="1"/>
  <c r="E1355" i="12"/>
  <c r="F1355" i="12" s="1"/>
  <c r="E1356" i="12"/>
  <c r="F1356" i="12" s="1"/>
  <c r="E1357" i="12"/>
  <c r="F1357" i="12" s="1"/>
  <c r="E1358" i="12"/>
  <c r="F1358" i="12" s="1"/>
  <c r="E1359" i="12"/>
  <c r="F1359" i="12" s="1"/>
  <c r="E1360" i="12"/>
  <c r="F1360" i="12" s="1"/>
  <c r="E1361" i="12"/>
  <c r="F1361" i="12" s="1"/>
  <c r="E1362" i="12"/>
  <c r="F1362" i="12" s="1"/>
  <c r="E1363" i="12"/>
  <c r="F1363" i="12" s="1"/>
  <c r="E1364" i="12"/>
  <c r="F1364" i="12" s="1"/>
  <c r="E1365" i="12"/>
  <c r="F1365" i="12" s="1"/>
  <c r="E1366" i="12"/>
  <c r="F1366" i="12" s="1"/>
  <c r="E1367" i="12"/>
  <c r="F1367" i="12" s="1"/>
  <c r="E1368" i="12"/>
  <c r="F1368" i="12" s="1"/>
  <c r="E1369" i="12"/>
  <c r="F1369" i="12" s="1"/>
  <c r="E1370" i="12"/>
  <c r="F1370" i="12" s="1"/>
  <c r="E1371" i="12"/>
  <c r="F1371" i="12" s="1"/>
  <c r="E1372" i="12"/>
  <c r="F1372" i="12" s="1"/>
  <c r="E1373" i="12"/>
  <c r="F1373" i="12" s="1"/>
  <c r="E1374" i="12"/>
  <c r="F1374" i="12" s="1"/>
  <c r="E1375" i="12"/>
  <c r="F1375" i="12" s="1"/>
  <c r="E1376" i="12"/>
  <c r="F1376" i="12" s="1"/>
  <c r="E1377" i="12"/>
  <c r="F1377" i="12" s="1"/>
  <c r="E1378" i="12"/>
  <c r="F1378" i="12" s="1"/>
  <c r="E1379" i="12"/>
  <c r="F1379" i="12" s="1"/>
  <c r="E1380" i="12"/>
  <c r="F1380" i="12" s="1"/>
  <c r="E1381" i="12"/>
  <c r="F1381" i="12" s="1"/>
  <c r="E1382" i="12"/>
  <c r="F1382" i="12" s="1"/>
  <c r="E1383" i="12"/>
  <c r="F1383" i="12" s="1"/>
  <c r="E1384" i="12"/>
  <c r="F1384" i="12" s="1"/>
  <c r="E1385" i="12"/>
  <c r="F1385" i="12" s="1"/>
  <c r="E1386" i="12"/>
  <c r="F1386" i="12" s="1"/>
  <c r="E1387" i="12"/>
  <c r="F1387" i="12" s="1"/>
  <c r="E1388" i="12"/>
  <c r="F1388" i="12" s="1"/>
  <c r="E1389" i="12"/>
  <c r="F1389" i="12" s="1"/>
  <c r="E1390" i="12"/>
  <c r="F1390" i="12" s="1"/>
  <c r="E1391" i="12"/>
  <c r="F1391" i="12" s="1"/>
  <c r="E1392" i="12"/>
  <c r="F1392" i="12" s="1"/>
  <c r="E1393" i="12"/>
  <c r="F1393" i="12" s="1"/>
  <c r="E1394" i="12"/>
  <c r="F1394" i="12" s="1"/>
  <c r="E1395" i="12"/>
  <c r="F1395" i="12" s="1"/>
  <c r="E1396" i="12"/>
  <c r="F1396" i="12" s="1"/>
  <c r="E1397" i="12"/>
  <c r="F1397" i="12" s="1"/>
  <c r="E1398" i="12"/>
  <c r="F1398" i="12" s="1"/>
  <c r="E1399" i="12"/>
  <c r="F1399" i="12" s="1"/>
  <c r="E1400" i="12"/>
  <c r="F1400" i="12" s="1"/>
  <c r="E1401" i="12"/>
  <c r="F1401" i="12" s="1"/>
  <c r="E1402" i="12"/>
  <c r="F1402" i="12" s="1"/>
  <c r="E1403" i="12"/>
  <c r="F1403" i="12" s="1"/>
  <c r="E1404" i="12"/>
  <c r="F1404" i="12" s="1"/>
  <c r="E1405" i="12"/>
  <c r="F1405" i="12" s="1"/>
  <c r="E1406" i="12"/>
  <c r="F1406" i="12" s="1"/>
  <c r="E1407" i="12"/>
  <c r="F1407" i="12" s="1"/>
  <c r="E1408" i="12"/>
  <c r="F1408" i="12" s="1"/>
  <c r="E1409" i="12"/>
  <c r="F1409" i="12" s="1"/>
  <c r="E1410" i="12"/>
  <c r="F1410" i="12" s="1"/>
  <c r="E1411" i="12"/>
  <c r="F1411" i="12" s="1"/>
  <c r="E1412" i="12"/>
  <c r="F1412" i="12" s="1"/>
  <c r="E1413" i="12"/>
  <c r="F1413" i="12" s="1"/>
  <c r="E1414" i="12"/>
  <c r="F1414" i="12" s="1"/>
  <c r="E1415" i="12"/>
  <c r="F1415" i="12" s="1"/>
  <c r="E1416" i="12"/>
  <c r="F1416" i="12" s="1"/>
  <c r="E1417" i="12"/>
  <c r="F1417" i="12" s="1"/>
  <c r="E1418" i="12"/>
  <c r="F1418" i="12" s="1"/>
  <c r="E1419" i="12"/>
  <c r="F1419" i="12" s="1"/>
  <c r="E1420" i="12"/>
  <c r="F1420" i="12" s="1"/>
  <c r="E1421" i="12"/>
  <c r="F1421" i="12" s="1"/>
  <c r="E1422" i="12"/>
  <c r="F1422" i="12" s="1"/>
  <c r="E1423" i="12"/>
  <c r="F1423" i="12" s="1"/>
  <c r="E1424" i="12"/>
  <c r="F1424" i="12" s="1"/>
  <c r="E1425" i="12"/>
  <c r="F1425" i="12" s="1"/>
  <c r="E1426" i="12"/>
  <c r="F1426" i="12" s="1"/>
  <c r="E1427" i="12"/>
  <c r="F1427" i="12" s="1"/>
  <c r="E1428" i="12"/>
  <c r="F1428" i="12" s="1"/>
  <c r="E1429" i="12"/>
  <c r="F1429" i="12" s="1"/>
  <c r="E1430" i="12"/>
  <c r="F1430" i="12" s="1"/>
  <c r="E1431" i="12"/>
  <c r="F1431" i="12" s="1"/>
  <c r="E1432" i="12"/>
  <c r="F1432" i="12" s="1"/>
  <c r="E1433" i="12"/>
  <c r="F1433" i="12" s="1"/>
  <c r="E1434" i="12"/>
  <c r="F1434" i="12" s="1"/>
  <c r="E1435" i="12"/>
  <c r="F1435" i="12" s="1"/>
  <c r="E1436" i="12"/>
  <c r="F1436" i="12" s="1"/>
  <c r="E1437" i="12"/>
  <c r="F1437" i="12" s="1"/>
  <c r="E1438" i="12"/>
  <c r="F1438" i="12" s="1"/>
  <c r="E1439" i="12"/>
  <c r="F1439" i="12" s="1"/>
  <c r="E1440" i="12"/>
  <c r="E1441" i="12"/>
  <c r="F1441" i="12" s="1"/>
  <c r="E1442" i="12"/>
  <c r="F1442" i="12" s="1"/>
  <c r="E1443" i="12"/>
  <c r="F1443" i="12" s="1"/>
  <c r="E1444" i="12"/>
  <c r="F1444" i="12" s="1"/>
  <c r="E1445" i="12"/>
  <c r="F1445" i="12" s="1"/>
  <c r="E1446" i="12"/>
  <c r="F1446" i="12" s="1"/>
  <c r="E1447" i="12"/>
  <c r="F1447" i="12" s="1"/>
  <c r="E1448" i="12"/>
  <c r="F1448" i="12" s="1"/>
  <c r="E1449" i="12"/>
  <c r="F1449" i="12" s="1"/>
  <c r="E1450" i="12"/>
  <c r="F1450" i="12" s="1"/>
  <c r="E1451" i="12"/>
  <c r="F1451" i="12" s="1"/>
  <c r="E1452" i="12"/>
  <c r="F1452" i="12" s="1"/>
  <c r="E1453" i="12"/>
  <c r="F1453" i="12" s="1"/>
  <c r="E1454" i="12"/>
  <c r="F1454" i="12" s="1"/>
  <c r="E1455" i="12"/>
  <c r="F1455" i="12" s="1"/>
  <c r="E1456" i="12"/>
  <c r="F1456" i="12" s="1"/>
  <c r="E1457" i="12"/>
  <c r="F1457" i="12" s="1"/>
  <c r="E1458" i="12"/>
  <c r="F1458" i="12" s="1"/>
  <c r="E1459" i="12"/>
  <c r="F1459" i="12" s="1"/>
  <c r="E1460" i="12"/>
  <c r="F1460" i="12" s="1"/>
  <c r="E1461" i="12"/>
  <c r="F1461" i="12" s="1"/>
  <c r="E1462" i="12"/>
  <c r="F1462" i="12" s="1"/>
  <c r="E1463" i="12"/>
  <c r="F1463" i="12" s="1"/>
  <c r="E1464" i="12"/>
  <c r="F1464" i="12" s="1"/>
  <c r="E1465" i="12"/>
  <c r="F1465" i="12" s="1"/>
  <c r="E1466" i="12"/>
  <c r="F1466" i="12" s="1"/>
  <c r="E1467" i="12"/>
  <c r="F1467" i="12" s="1"/>
  <c r="E1468" i="12"/>
  <c r="F1468" i="12" s="1"/>
  <c r="E1469" i="12"/>
  <c r="F1469" i="12" s="1"/>
  <c r="E1470" i="12"/>
  <c r="F1470" i="12" s="1"/>
  <c r="E1471" i="12"/>
  <c r="F1471" i="12" s="1"/>
  <c r="E1472" i="12"/>
  <c r="F1472" i="12" s="1"/>
  <c r="E1473" i="12"/>
  <c r="F1473" i="12" s="1"/>
  <c r="E1474" i="12"/>
  <c r="F1474" i="12" s="1"/>
  <c r="E1475" i="12"/>
  <c r="F1475" i="12" s="1"/>
  <c r="E1476" i="12"/>
  <c r="F1476" i="12" s="1"/>
  <c r="E1477" i="12"/>
  <c r="F1477" i="12" s="1"/>
  <c r="E1478" i="12"/>
  <c r="F1478" i="12" s="1"/>
  <c r="E1479" i="12"/>
  <c r="F1479" i="12" s="1"/>
  <c r="E1480" i="12"/>
  <c r="F1480" i="12" s="1"/>
  <c r="E1481" i="12"/>
  <c r="F1481" i="12" s="1"/>
  <c r="E1482" i="12"/>
  <c r="F1482" i="12" s="1"/>
  <c r="E1483" i="12"/>
  <c r="F1483" i="12" s="1"/>
  <c r="E1484" i="12"/>
  <c r="F1484" i="12" s="1"/>
  <c r="E1485" i="12"/>
  <c r="F1485" i="12" s="1"/>
  <c r="E1486" i="12"/>
  <c r="F1486" i="12" s="1"/>
  <c r="E1487" i="12"/>
  <c r="F1487" i="12" s="1"/>
  <c r="E1488" i="12"/>
  <c r="F1488" i="12" s="1"/>
  <c r="E1489" i="12"/>
  <c r="F1489" i="12" s="1"/>
  <c r="E1490" i="12"/>
  <c r="F1490" i="12" s="1"/>
  <c r="E1491" i="12"/>
  <c r="F1491" i="12" s="1"/>
  <c r="E1492" i="12"/>
  <c r="F1492" i="12" s="1"/>
  <c r="E1493" i="12"/>
  <c r="F1493" i="12" s="1"/>
  <c r="E1494" i="12"/>
  <c r="F1494" i="12" s="1"/>
  <c r="E1495" i="12"/>
  <c r="F1495" i="12" s="1"/>
  <c r="E1496" i="12"/>
  <c r="F1496" i="12" s="1"/>
  <c r="E1497" i="12"/>
  <c r="F1497" i="12" s="1"/>
  <c r="E1498" i="12"/>
  <c r="F1498" i="12" s="1"/>
  <c r="E1499" i="12"/>
  <c r="F1499" i="12" s="1"/>
  <c r="E1500" i="12"/>
  <c r="F1500" i="12" s="1"/>
  <c r="E1501" i="12"/>
  <c r="F1501" i="12" s="1"/>
  <c r="E1502" i="12"/>
  <c r="F1502" i="12" s="1"/>
  <c r="E1503" i="12"/>
  <c r="F1503" i="12" s="1"/>
  <c r="E1504" i="12"/>
  <c r="F1504" i="12" s="1"/>
  <c r="E1505" i="12"/>
  <c r="F1505" i="12" s="1"/>
  <c r="E1506" i="12"/>
  <c r="F1506" i="12" s="1"/>
  <c r="E1507" i="12"/>
  <c r="F1507" i="12" s="1"/>
  <c r="E1508" i="12"/>
  <c r="F1508" i="12" s="1"/>
  <c r="E1509" i="12"/>
  <c r="F1509" i="12" s="1"/>
  <c r="E1510" i="12"/>
  <c r="F1510" i="12" s="1"/>
  <c r="E1511" i="12"/>
  <c r="F1511" i="12" s="1"/>
  <c r="E1512" i="12"/>
  <c r="F1512" i="12" s="1"/>
  <c r="E1513" i="12"/>
  <c r="F1513" i="12" s="1"/>
  <c r="E1514" i="12"/>
  <c r="F1514" i="12" s="1"/>
  <c r="E1515" i="12"/>
  <c r="F1515" i="12" s="1"/>
  <c r="E1516" i="12"/>
  <c r="F1516" i="12" s="1"/>
  <c r="E1517" i="12"/>
  <c r="F1517" i="12" s="1"/>
  <c r="E1518" i="12"/>
  <c r="F1518" i="12" s="1"/>
  <c r="E1519" i="12"/>
  <c r="F1519" i="12" s="1"/>
  <c r="E1520" i="12"/>
  <c r="F1520" i="12" s="1"/>
  <c r="E1521" i="12"/>
  <c r="F1521" i="12" s="1"/>
  <c r="E1522" i="12"/>
  <c r="F1522" i="12" s="1"/>
  <c r="E1523" i="12"/>
  <c r="F1523" i="12" s="1"/>
  <c r="E1524" i="12"/>
  <c r="F1524" i="12" s="1"/>
  <c r="E1525" i="12"/>
  <c r="F1525" i="12" s="1"/>
  <c r="E1526" i="12"/>
  <c r="F1526" i="12" s="1"/>
  <c r="E1527" i="12"/>
  <c r="F1527" i="12" s="1"/>
  <c r="E1528" i="12"/>
  <c r="F1528" i="12" s="1"/>
  <c r="E1529" i="12"/>
  <c r="F1529" i="12" s="1"/>
  <c r="E1530" i="12"/>
  <c r="F1530" i="12" s="1"/>
  <c r="E1531" i="12"/>
  <c r="F1531" i="12" s="1"/>
  <c r="E1532" i="12"/>
  <c r="F1532" i="12" s="1"/>
  <c r="E1533" i="12"/>
  <c r="F1533" i="12" s="1"/>
  <c r="E1534" i="12"/>
  <c r="F1534" i="12" s="1"/>
  <c r="E1535" i="12"/>
  <c r="F1535" i="12" s="1"/>
  <c r="E1536" i="12"/>
  <c r="F1536" i="12" s="1"/>
  <c r="E1537" i="12"/>
  <c r="F1537" i="12" s="1"/>
  <c r="E1538" i="12"/>
  <c r="F1538" i="12" s="1"/>
  <c r="E1539" i="12"/>
  <c r="F1539" i="12" s="1"/>
  <c r="E1540" i="12"/>
  <c r="F1540" i="12" s="1"/>
  <c r="E1541" i="12"/>
  <c r="F1541" i="12" s="1"/>
  <c r="E1542" i="12"/>
  <c r="F1542" i="12" s="1"/>
  <c r="E1543" i="12"/>
  <c r="F1543" i="12" s="1"/>
  <c r="E1544" i="12"/>
  <c r="F1544" i="12" s="1"/>
  <c r="E1545" i="12"/>
  <c r="F1545" i="12" s="1"/>
  <c r="E1546" i="12"/>
  <c r="F1546" i="12" s="1"/>
  <c r="E1547" i="12"/>
  <c r="F1547" i="12" s="1"/>
  <c r="E1548" i="12"/>
  <c r="F1548" i="12" s="1"/>
  <c r="E1549" i="12"/>
  <c r="F1549" i="12" s="1"/>
  <c r="E1550" i="12"/>
  <c r="F1550" i="12" s="1"/>
  <c r="E1551" i="12"/>
  <c r="F1551" i="12" s="1"/>
  <c r="E1552" i="12"/>
  <c r="F1552" i="12" s="1"/>
  <c r="E1553" i="12"/>
  <c r="F1553" i="12" s="1"/>
  <c r="E1554" i="12"/>
  <c r="F1554" i="12" s="1"/>
  <c r="E1555" i="12"/>
  <c r="F1555" i="12" s="1"/>
  <c r="E1556" i="12"/>
  <c r="F1556" i="12" s="1"/>
  <c r="E1557" i="12"/>
  <c r="F1557" i="12" s="1"/>
  <c r="E1558" i="12"/>
  <c r="F1558" i="12" s="1"/>
  <c r="E1559" i="12"/>
  <c r="F1559" i="12" s="1"/>
  <c r="E1560" i="12"/>
  <c r="F1560" i="12" s="1"/>
  <c r="E1561" i="12"/>
  <c r="F1561" i="12" s="1"/>
  <c r="E1562" i="12"/>
  <c r="F1562" i="12" s="1"/>
  <c r="E1563" i="12"/>
  <c r="F1563" i="12" s="1"/>
  <c r="E1564" i="12"/>
  <c r="F1564" i="12" s="1"/>
  <c r="E1565" i="12"/>
  <c r="F1565" i="12" s="1"/>
  <c r="E1566" i="12"/>
  <c r="F1566" i="12" s="1"/>
  <c r="E1567" i="12"/>
  <c r="F1567" i="12" s="1"/>
  <c r="E1568" i="12"/>
  <c r="F1568" i="12" s="1"/>
  <c r="E1569" i="12"/>
  <c r="F1569" i="12" s="1"/>
  <c r="E1570" i="12"/>
  <c r="F1570" i="12" s="1"/>
  <c r="E1571" i="12"/>
  <c r="F1571" i="12" s="1"/>
  <c r="E1572" i="12"/>
  <c r="F1572" i="12" s="1"/>
  <c r="E1573" i="12"/>
  <c r="F1573" i="12" s="1"/>
  <c r="E1574" i="12"/>
  <c r="F1574" i="12" s="1"/>
  <c r="E1575" i="12"/>
  <c r="F1575" i="12" s="1"/>
  <c r="E1576" i="12"/>
  <c r="F1576" i="12" s="1"/>
  <c r="E1577" i="12"/>
  <c r="F1577" i="12" s="1"/>
  <c r="E1578" i="12"/>
  <c r="F1578" i="12" s="1"/>
  <c r="E1579" i="12"/>
  <c r="F1579" i="12" s="1"/>
  <c r="E1580" i="12"/>
  <c r="F1580" i="12" s="1"/>
  <c r="E1581" i="12"/>
  <c r="F1581" i="12" s="1"/>
  <c r="E1582" i="12"/>
  <c r="F1582" i="12" s="1"/>
  <c r="E1583" i="12"/>
  <c r="F1583" i="12" s="1"/>
  <c r="E1584" i="12"/>
  <c r="F1584" i="12" s="1"/>
  <c r="E1585" i="12"/>
  <c r="F1585" i="12" s="1"/>
  <c r="E1586" i="12"/>
  <c r="F1586" i="12" s="1"/>
  <c r="E1587" i="12"/>
  <c r="F1587" i="12" s="1"/>
  <c r="E1588" i="12"/>
  <c r="F1588" i="12" s="1"/>
  <c r="E1589" i="12"/>
  <c r="F1589" i="12" s="1"/>
  <c r="E1590" i="12"/>
  <c r="F1590" i="12" s="1"/>
  <c r="E1591" i="12"/>
  <c r="F1591" i="12" s="1"/>
  <c r="E1592" i="12"/>
  <c r="F1592" i="12" s="1"/>
  <c r="E1593" i="12"/>
  <c r="F1593" i="12" s="1"/>
  <c r="E1594" i="12"/>
  <c r="F1594" i="12" s="1"/>
  <c r="E1595" i="12"/>
  <c r="F1595" i="12" s="1"/>
  <c r="E1596" i="12"/>
  <c r="F1596" i="12" s="1"/>
  <c r="E1597" i="12"/>
  <c r="F1597" i="12" s="1"/>
  <c r="E1598" i="12"/>
  <c r="F1598" i="12" s="1"/>
  <c r="E1599" i="12"/>
  <c r="F1599" i="12" s="1"/>
  <c r="E1600" i="12"/>
  <c r="F1600" i="12" s="1"/>
  <c r="E1601" i="12"/>
  <c r="F1601" i="12" s="1"/>
  <c r="E1602" i="12"/>
  <c r="F1602" i="12" s="1"/>
  <c r="E1603" i="12"/>
  <c r="F1603" i="12" s="1"/>
  <c r="E1604" i="12"/>
  <c r="F1604" i="12" s="1"/>
  <c r="E1605" i="12"/>
  <c r="F1605" i="12" s="1"/>
  <c r="E1606" i="12"/>
  <c r="F1606" i="12" s="1"/>
  <c r="E1607" i="12"/>
  <c r="F1607" i="12" s="1"/>
  <c r="E1608" i="12"/>
  <c r="F1608" i="12" s="1"/>
  <c r="E1609" i="12"/>
  <c r="F1609" i="12" s="1"/>
  <c r="E1610" i="12"/>
  <c r="F1610" i="12" s="1"/>
  <c r="E1611" i="12"/>
  <c r="F1611" i="12" s="1"/>
  <c r="E1612" i="12"/>
  <c r="F1612" i="12" s="1"/>
  <c r="E1613" i="12"/>
  <c r="F1613" i="12" s="1"/>
  <c r="E1614" i="12"/>
  <c r="F1614" i="12" s="1"/>
  <c r="E1615" i="12"/>
  <c r="F1615" i="12" s="1"/>
  <c r="E1616" i="12"/>
  <c r="F1616" i="12" s="1"/>
  <c r="E1617" i="12"/>
  <c r="F1617" i="12" s="1"/>
  <c r="E1618" i="12"/>
  <c r="F1618" i="12" s="1"/>
  <c r="E1619" i="12"/>
  <c r="F1619" i="12" s="1"/>
  <c r="E1620" i="12"/>
  <c r="F1620" i="12" s="1"/>
  <c r="E1621" i="12"/>
  <c r="F1621" i="12" s="1"/>
  <c r="E1622" i="12"/>
  <c r="F1622" i="12" s="1"/>
  <c r="E1623" i="12"/>
  <c r="F1623" i="12" s="1"/>
  <c r="E1624" i="12"/>
  <c r="F1624" i="12" s="1"/>
  <c r="E1625" i="12"/>
  <c r="F1625" i="12" s="1"/>
  <c r="E1626" i="12"/>
  <c r="F1626" i="12" s="1"/>
  <c r="E1627" i="12"/>
  <c r="F1627" i="12" s="1"/>
  <c r="E1628" i="12"/>
  <c r="F1628" i="12" s="1"/>
  <c r="E1629" i="12"/>
  <c r="F1629" i="12" s="1"/>
  <c r="E1630" i="12"/>
  <c r="F1630" i="12" s="1"/>
  <c r="E1631" i="12"/>
  <c r="F1631" i="12" s="1"/>
  <c r="E1632" i="12"/>
  <c r="F1632" i="12" s="1"/>
  <c r="E1633" i="12"/>
  <c r="F1633" i="12" s="1"/>
  <c r="E1634" i="12"/>
  <c r="F1634" i="12" s="1"/>
  <c r="E1635" i="12"/>
  <c r="F1635" i="12" s="1"/>
  <c r="E1636" i="12"/>
  <c r="F1636" i="12" s="1"/>
  <c r="E1637" i="12"/>
  <c r="F1637" i="12" s="1"/>
  <c r="E1638" i="12"/>
  <c r="F1638" i="12" s="1"/>
  <c r="E1639" i="12"/>
  <c r="F1639" i="12" s="1"/>
  <c r="E1640" i="12"/>
  <c r="F1640" i="12" s="1"/>
  <c r="E1641" i="12"/>
  <c r="F1641" i="12" s="1"/>
  <c r="E1642" i="12"/>
  <c r="F1642" i="12" s="1"/>
  <c r="E1643" i="12"/>
  <c r="F1643" i="12" s="1"/>
  <c r="E1644" i="12"/>
  <c r="F1644" i="12" s="1"/>
  <c r="E1645" i="12"/>
  <c r="F1645" i="12" s="1"/>
  <c r="E1646" i="12"/>
  <c r="F1646" i="12" s="1"/>
  <c r="E1647" i="12"/>
  <c r="F1647" i="12" s="1"/>
  <c r="E1648" i="12"/>
  <c r="F1648" i="12" s="1"/>
  <c r="E1649" i="12"/>
  <c r="F1649" i="12" s="1"/>
  <c r="E1650" i="12"/>
  <c r="F1650" i="12" s="1"/>
  <c r="E1651" i="12"/>
  <c r="F1651" i="12" s="1"/>
  <c r="E1652" i="12"/>
  <c r="F1652" i="12" s="1"/>
  <c r="E1653" i="12"/>
  <c r="F1653" i="12" s="1"/>
  <c r="E1654" i="12"/>
  <c r="F1654" i="12" s="1"/>
  <c r="E1655" i="12"/>
  <c r="F1655" i="12" s="1"/>
  <c r="E1656" i="12"/>
  <c r="F1656" i="12" s="1"/>
  <c r="E1657" i="12"/>
  <c r="F1657" i="12" s="1"/>
  <c r="E1658" i="12"/>
  <c r="F1658" i="12" s="1"/>
  <c r="E1659" i="12"/>
  <c r="F1659" i="12" s="1"/>
  <c r="E1660" i="12"/>
  <c r="F1660" i="12" s="1"/>
  <c r="E1661" i="12"/>
  <c r="F1661" i="12" s="1"/>
  <c r="E1662" i="12"/>
  <c r="F1662" i="12" s="1"/>
  <c r="E1663" i="12"/>
  <c r="F1663" i="12" s="1"/>
  <c r="E1664" i="12"/>
  <c r="F1664" i="12" s="1"/>
  <c r="E1665" i="12"/>
  <c r="F1665" i="12" s="1"/>
  <c r="E1666" i="12"/>
  <c r="F1666" i="12" s="1"/>
  <c r="E1667" i="12"/>
  <c r="F1667" i="12" s="1"/>
  <c r="E1668" i="12"/>
  <c r="F1668" i="12" s="1"/>
  <c r="E1669" i="12"/>
  <c r="F1669" i="12" s="1"/>
  <c r="E1670" i="12"/>
  <c r="F1670" i="12" s="1"/>
  <c r="E1671" i="12"/>
  <c r="F1671" i="12" s="1"/>
  <c r="E1672" i="12"/>
  <c r="F1672" i="12" s="1"/>
  <c r="E1673" i="12"/>
  <c r="F1673" i="12" s="1"/>
  <c r="E1674" i="12"/>
  <c r="F1674" i="12" s="1"/>
  <c r="E1675" i="12"/>
  <c r="F1675" i="12" s="1"/>
  <c r="E1676" i="12"/>
  <c r="F1676" i="12" s="1"/>
  <c r="E1677" i="12"/>
  <c r="F1677" i="12" s="1"/>
  <c r="E1678" i="12"/>
  <c r="F1678" i="12" s="1"/>
  <c r="E1679" i="12"/>
  <c r="F1679" i="12" s="1"/>
  <c r="E1680" i="12"/>
  <c r="F1680" i="12" s="1"/>
  <c r="E1681" i="12"/>
  <c r="F1681" i="12" s="1"/>
  <c r="E1682" i="12"/>
  <c r="F1682" i="12" s="1"/>
  <c r="E1683" i="12"/>
  <c r="F1683" i="12" s="1"/>
  <c r="E1684" i="12"/>
  <c r="F1684" i="12" s="1"/>
  <c r="E1685" i="12"/>
  <c r="F1685" i="12" s="1"/>
  <c r="E1686" i="12"/>
  <c r="F1686" i="12" s="1"/>
  <c r="E1687" i="12"/>
  <c r="F1687" i="12" s="1"/>
  <c r="E1688" i="12"/>
  <c r="F1688" i="12" s="1"/>
  <c r="E1689" i="12"/>
  <c r="F1689" i="12" s="1"/>
  <c r="E1690" i="12"/>
  <c r="F1690" i="12" s="1"/>
  <c r="E1691" i="12"/>
  <c r="F1691" i="12" s="1"/>
  <c r="E1692" i="12"/>
  <c r="F1692" i="12" s="1"/>
  <c r="E1693" i="12"/>
  <c r="F1693" i="12" s="1"/>
  <c r="E1694" i="12"/>
  <c r="F1694" i="12" s="1"/>
  <c r="E1695" i="12"/>
  <c r="F1695" i="12" s="1"/>
  <c r="E1696" i="12"/>
  <c r="F1696" i="12" s="1"/>
  <c r="E1697" i="12"/>
  <c r="F1697" i="12" s="1"/>
  <c r="E1698" i="12"/>
  <c r="F1698" i="12" s="1"/>
  <c r="E1699" i="12"/>
  <c r="F1699" i="12" s="1"/>
  <c r="E1700" i="12"/>
  <c r="F1700" i="12" s="1"/>
  <c r="E1701" i="12"/>
  <c r="F1701" i="12" s="1"/>
  <c r="E1702" i="12"/>
  <c r="F1702" i="12" s="1"/>
  <c r="E1703" i="12"/>
  <c r="F1703" i="12" s="1"/>
  <c r="E1704" i="12"/>
  <c r="F1704" i="12" s="1"/>
  <c r="E1705" i="12"/>
  <c r="F1705" i="12" s="1"/>
  <c r="E1706" i="12"/>
  <c r="F1706" i="12" s="1"/>
  <c r="E1707" i="12"/>
  <c r="F1707" i="12" s="1"/>
  <c r="E1708" i="12"/>
  <c r="F1708" i="12" s="1"/>
  <c r="E1709" i="12"/>
  <c r="F1709" i="12" s="1"/>
  <c r="E1710" i="12"/>
  <c r="F1710" i="12" s="1"/>
  <c r="E1711" i="12"/>
  <c r="F1711" i="12" s="1"/>
  <c r="E1712" i="12"/>
  <c r="F1712" i="12" s="1"/>
  <c r="E1713" i="12"/>
  <c r="F1713" i="12" s="1"/>
  <c r="E1714" i="12"/>
  <c r="F1714" i="12" s="1"/>
  <c r="E1715" i="12"/>
  <c r="F1715" i="12" s="1"/>
  <c r="E1716" i="12"/>
  <c r="F1716" i="12" s="1"/>
  <c r="E1717" i="12"/>
  <c r="F1717" i="12" s="1"/>
  <c r="E1718" i="12"/>
  <c r="F1718" i="12" s="1"/>
  <c r="E1719" i="12"/>
  <c r="F1719" i="12" s="1"/>
  <c r="E1720" i="12"/>
  <c r="F1720" i="12" s="1"/>
  <c r="E1721" i="12"/>
  <c r="F1721" i="12" s="1"/>
  <c r="E1722" i="12"/>
  <c r="F1722" i="12" s="1"/>
  <c r="E1723" i="12"/>
  <c r="F1723" i="12" s="1"/>
  <c r="E1724" i="12"/>
  <c r="F1724" i="12" s="1"/>
  <c r="E1725" i="12"/>
  <c r="F1725" i="12" s="1"/>
  <c r="E1726" i="12"/>
  <c r="F1726" i="12" s="1"/>
  <c r="E1727" i="12"/>
  <c r="F1727" i="12" s="1"/>
  <c r="E1728" i="12"/>
  <c r="F1728" i="12" s="1"/>
  <c r="E1729" i="12"/>
  <c r="F1729" i="12" s="1"/>
  <c r="E1730" i="12"/>
  <c r="F1730" i="12" s="1"/>
  <c r="E1731" i="12"/>
  <c r="F1731" i="12" s="1"/>
  <c r="E1732" i="12"/>
  <c r="F1732" i="12" s="1"/>
  <c r="E1733" i="12"/>
  <c r="F1733" i="12" s="1"/>
  <c r="E1734" i="12"/>
  <c r="F1734" i="12" s="1"/>
  <c r="E1735" i="12"/>
  <c r="F1735" i="12" s="1"/>
  <c r="E1736" i="12"/>
  <c r="F1736" i="12" s="1"/>
  <c r="E1737" i="12"/>
  <c r="F1737" i="12" s="1"/>
  <c r="E1738" i="12"/>
  <c r="F1738" i="12" s="1"/>
  <c r="E1739" i="12"/>
  <c r="F1739" i="12" s="1"/>
  <c r="E1740" i="12"/>
  <c r="F1740" i="12" s="1"/>
  <c r="E1741" i="12"/>
  <c r="F1741" i="12" s="1"/>
  <c r="E1742" i="12"/>
  <c r="F1742" i="12" s="1"/>
  <c r="E1743" i="12"/>
  <c r="F1743" i="12" s="1"/>
  <c r="E1744" i="12"/>
  <c r="F1744" i="12" s="1"/>
  <c r="E1745" i="12"/>
  <c r="F1745" i="12" s="1"/>
  <c r="E1746" i="12"/>
  <c r="F1746" i="12" s="1"/>
  <c r="E1747" i="12"/>
  <c r="F1747" i="12" s="1"/>
  <c r="E1748" i="12"/>
  <c r="F1748" i="12" s="1"/>
  <c r="E1749" i="12"/>
  <c r="F1749" i="12" s="1"/>
  <c r="E1750" i="12"/>
  <c r="F1750" i="12" s="1"/>
  <c r="E1751" i="12"/>
  <c r="F1751" i="12" s="1"/>
  <c r="E1752" i="12"/>
  <c r="F1752" i="12" s="1"/>
  <c r="E1753" i="12"/>
  <c r="F1753" i="12" s="1"/>
  <c r="E1754" i="12"/>
  <c r="F1754" i="12" s="1"/>
  <c r="E1755" i="12"/>
  <c r="F1755" i="12" s="1"/>
  <c r="E1756" i="12"/>
  <c r="F1756" i="12" s="1"/>
  <c r="E1757" i="12"/>
  <c r="F1757" i="12" s="1"/>
  <c r="E1758" i="12"/>
  <c r="F1758" i="12" s="1"/>
  <c r="E1759" i="12"/>
  <c r="F1759" i="12" s="1"/>
  <c r="E1760" i="12"/>
  <c r="F1760" i="12" s="1"/>
  <c r="E1761" i="12"/>
  <c r="F1761" i="12" s="1"/>
  <c r="E1762" i="12"/>
  <c r="F1762" i="12" s="1"/>
  <c r="E1763" i="12"/>
  <c r="F1763" i="12" s="1"/>
  <c r="E1764" i="12"/>
  <c r="F1764" i="12" s="1"/>
  <c r="E1765" i="12"/>
  <c r="F1765" i="12" s="1"/>
  <c r="E1766" i="12"/>
  <c r="F1766" i="12" s="1"/>
  <c r="E1767" i="12"/>
  <c r="F1767" i="12" s="1"/>
  <c r="E1768" i="12"/>
  <c r="F1768" i="12" s="1"/>
  <c r="E1769" i="12"/>
  <c r="F1769" i="12" s="1"/>
  <c r="E1770" i="12"/>
  <c r="F1770" i="12" s="1"/>
  <c r="E1771" i="12"/>
  <c r="F1771" i="12" s="1"/>
  <c r="E1772" i="12"/>
  <c r="F1772" i="12" s="1"/>
  <c r="E1773" i="12"/>
  <c r="F1773" i="12" s="1"/>
  <c r="E1774" i="12"/>
  <c r="F1774" i="12" s="1"/>
  <c r="E1775" i="12"/>
  <c r="F1775" i="12" s="1"/>
  <c r="E1776" i="12"/>
  <c r="F1776" i="12" s="1"/>
  <c r="E1777" i="12"/>
  <c r="F1777" i="12" s="1"/>
  <c r="E1778" i="12"/>
  <c r="F1778" i="12" s="1"/>
  <c r="E1779" i="12"/>
  <c r="F1779" i="12" s="1"/>
  <c r="E1780" i="12"/>
  <c r="F1780" i="12" s="1"/>
  <c r="E1781" i="12"/>
  <c r="F1781" i="12" s="1"/>
  <c r="E1782" i="12"/>
  <c r="F1782" i="12" s="1"/>
  <c r="E1783" i="12"/>
  <c r="F1783" i="12" s="1"/>
  <c r="E1784" i="12"/>
  <c r="F1784" i="12" s="1"/>
  <c r="E1785" i="12"/>
  <c r="F1785" i="12" s="1"/>
  <c r="E1786" i="12"/>
  <c r="F1786" i="12" s="1"/>
  <c r="E1787" i="12"/>
  <c r="F1787" i="12" s="1"/>
  <c r="E1788" i="12"/>
  <c r="F1788" i="12" s="1"/>
  <c r="E1789" i="12"/>
  <c r="F1789" i="12" s="1"/>
  <c r="E1790" i="12"/>
  <c r="F1790" i="12" s="1"/>
  <c r="E1791" i="12"/>
  <c r="F1791" i="12" s="1"/>
  <c r="E1792" i="12"/>
  <c r="F1792" i="12" s="1"/>
  <c r="E1793" i="12"/>
  <c r="F1793" i="12" s="1"/>
  <c r="E1794" i="12"/>
  <c r="F1794" i="12" s="1"/>
  <c r="E1795" i="12"/>
  <c r="F1795" i="12" s="1"/>
  <c r="E1796" i="12"/>
  <c r="F1796" i="12" s="1"/>
  <c r="E1797" i="12"/>
  <c r="F1797" i="12" s="1"/>
  <c r="E1798" i="12"/>
  <c r="F1798" i="12" s="1"/>
  <c r="E1799" i="12"/>
  <c r="F1799" i="12" s="1"/>
  <c r="E1800" i="12"/>
  <c r="F1800" i="12" s="1"/>
  <c r="E1801" i="12"/>
  <c r="F1801" i="12" s="1"/>
  <c r="E1802" i="12"/>
  <c r="F1802" i="12" s="1"/>
  <c r="E1803" i="12"/>
  <c r="F1803" i="12" s="1"/>
  <c r="E1804" i="12"/>
  <c r="F1804" i="12" s="1"/>
  <c r="E1805" i="12"/>
  <c r="F1805" i="12" s="1"/>
  <c r="E1806" i="12"/>
  <c r="F1806" i="12" s="1"/>
  <c r="E1807" i="12"/>
  <c r="F1807" i="12" s="1"/>
  <c r="E1808" i="12"/>
  <c r="F1808" i="12" s="1"/>
  <c r="E1809" i="12"/>
  <c r="F1809" i="12" s="1"/>
  <c r="E1810" i="12"/>
  <c r="F1810" i="12" s="1"/>
  <c r="E1811" i="12"/>
  <c r="F1811" i="12" s="1"/>
  <c r="E1812" i="12"/>
  <c r="F1812" i="12" s="1"/>
  <c r="E1813" i="12"/>
  <c r="F1813" i="12" s="1"/>
  <c r="E1814" i="12"/>
  <c r="F1814" i="12" s="1"/>
  <c r="E1815" i="12"/>
  <c r="F1815" i="12" s="1"/>
  <c r="E1816" i="12"/>
  <c r="F1816" i="12" s="1"/>
  <c r="E1817" i="12"/>
  <c r="F1817" i="12" s="1"/>
  <c r="E1818" i="12"/>
  <c r="F1818" i="12" s="1"/>
  <c r="E1819" i="12"/>
  <c r="F1819" i="12" s="1"/>
  <c r="E1820" i="12"/>
  <c r="F1820" i="12" s="1"/>
  <c r="E1821" i="12"/>
  <c r="F1821" i="12" s="1"/>
  <c r="E1822" i="12"/>
  <c r="F1822" i="12" s="1"/>
  <c r="E1823" i="12"/>
  <c r="F1823" i="12" s="1"/>
  <c r="E1824" i="12"/>
  <c r="F1824" i="12" s="1"/>
  <c r="E1825" i="12"/>
  <c r="F1825" i="12" s="1"/>
  <c r="E1826" i="12"/>
  <c r="F1826" i="12" s="1"/>
  <c r="E1827" i="12"/>
  <c r="F1827" i="12" s="1"/>
  <c r="E1828" i="12"/>
  <c r="F1828" i="12" s="1"/>
  <c r="E1829" i="12"/>
  <c r="F1829" i="12" s="1"/>
  <c r="E1830" i="12"/>
  <c r="F1830" i="12" s="1"/>
  <c r="E1831" i="12"/>
  <c r="F1831" i="12" s="1"/>
  <c r="E1832" i="12"/>
  <c r="F1832" i="12" s="1"/>
  <c r="E1833" i="12"/>
  <c r="F1833" i="12" s="1"/>
  <c r="E1834" i="12"/>
  <c r="F1834" i="12" s="1"/>
  <c r="E1835" i="12"/>
  <c r="F1835" i="12" s="1"/>
  <c r="E1836" i="12"/>
  <c r="F1836" i="12" s="1"/>
  <c r="E1837" i="12"/>
  <c r="F1837" i="12" s="1"/>
  <c r="E1838" i="12"/>
  <c r="F1838" i="12" s="1"/>
  <c r="E1839" i="12"/>
  <c r="F1839" i="12" s="1"/>
  <c r="E1840" i="12"/>
  <c r="F1840" i="12" s="1"/>
  <c r="E1841" i="12"/>
  <c r="F1841" i="12" s="1"/>
  <c r="E1842" i="12"/>
  <c r="F1842" i="12" s="1"/>
  <c r="E1843" i="12"/>
  <c r="F1843" i="12" s="1"/>
  <c r="E1844" i="12"/>
  <c r="F1844" i="12" s="1"/>
  <c r="E1845" i="12"/>
  <c r="F1845" i="12" s="1"/>
  <c r="E1846" i="12"/>
  <c r="F1846" i="12" s="1"/>
  <c r="E1847" i="12"/>
  <c r="F1847" i="12" s="1"/>
  <c r="E1848" i="12"/>
  <c r="F1848" i="12" s="1"/>
  <c r="E1849" i="12"/>
  <c r="F1849" i="12" s="1"/>
  <c r="E1850" i="12"/>
  <c r="F1850" i="12" s="1"/>
  <c r="E1851" i="12"/>
  <c r="F1851" i="12" s="1"/>
  <c r="E1852" i="12"/>
  <c r="F1852" i="12" s="1"/>
  <c r="E1853" i="12"/>
  <c r="F1853" i="12" s="1"/>
  <c r="E1854" i="12"/>
  <c r="F1854" i="12" s="1"/>
  <c r="E1855" i="12"/>
  <c r="F1855" i="12" s="1"/>
  <c r="E1856" i="12"/>
  <c r="F1856" i="12" s="1"/>
  <c r="E1857" i="12"/>
  <c r="F1857" i="12" s="1"/>
  <c r="E1858" i="12"/>
  <c r="F1858" i="12" s="1"/>
  <c r="E1859" i="12"/>
  <c r="F1859" i="12" s="1"/>
  <c r="E1860" i="12"/>
  <c r="F1860" i="12" s="1"/>
  <c r="E1861" i="12"/>
  <c r="F1861" i="12" s="1"/>
  <c r="E1862" i="12"/>
  <c r="F1862" i="12" s="1"/>
  <c r="E1863" i="12"/>
  <c r="F1863" i="12" s="1"/>
  <c r="E1864" i="12"/>
  <c r="F1864" i="12" s="1"/>
  <c r="E1865" i="12"/>
  <c r="F1865" i="12" s="1"/>
  <c r="E1866" i="12"/>
  <c r="F1866" i="12" s="1"/>
  <c r="E1867" i="12"/>
  <c r="F1867" i="12" s="1"/>
  <c r="E1868" i="12"/>
  <c r="F1868" i="12" s="1"/>
  <c r="E1869" i="12"/>
  <c r="F1869" i="12" s="1"/>
  <c r="E1870" i="12"/>
  <c r="F1870" i="12" s="1"/>
  <c r="E1871" i="12"/>
  <c r="F1871" i="12" s="1"/>
  <c r="E1872" i="12"/>
  <c r="F1872" i="12" s="1"/>
  <c r="E1873" i="12"/>
  <c r="F1873" i="12" s="1"/>
  <c r="E1874" i="12"/>
  <c r="F1874" i="12" s="1"/>
  <c r="E1875" i="12"/>
  <c r="F1875" i="12" s="1"/>
  <c r="E1876" i="12"/>
  <c r="F1876" i="12" s="1"/>
  <c r="E1877" i="12"/>
  <c r="F1877" i="12" s="1"/>
  <c r="E1878" i="12"/>
  <c r="F1878" i="12" s="1"/>
  <c r="E1879" i="12"/>
  <c r="F1879" i="12" s="1"/>
  <c r="E1880" i="12"/>
  <c r="F1880" i="12" s="1"/>
  <c r="E1881" i="12"/>
  <c r="F1881" i="12" s="1"/>
  <c r="E1882" i="12"/>
  <c r="F1882" i="12" s="1"/>
  <c r="E1883" i="12"/>
  <c r="F1883" i="12" s="1"/>
  <c r="E1884" i="12"/>
  <c r="F1884" i="12" s="1"/>
  <c r="E1885" i="12"/>
  <c r="F1885" i="12" s="1"/>
  <c r="E1886" i="12"/>
  <c r="F1886" i="12" s="1"/>
  <c r="E1887" i="12"/>
  <c r="F1887" i="12" s="1"/>
  <c r="E1888" i="12"/>
  <c r="F1888" i="12" s="1"/>
  <c r="E1889" i="12"/>
  <c r="F1889" i="12" s="1"/>
  <c r="E1890" i="12"/>
  <c r="F1890" i="12" s="1"/>
  <c r="E1891" i="12"/>
  <c r="F1891" i="12" s="1"/>
  <c r="E1892" i="12"/>
  <c r="F1892" i="12" s="1"/>
  <c r="E1893" i="12"/>
  <c r="F1893" i="12" s="1"/>
  <c r="E1894" i="12"/>
  <c r="F1894" i="12" s="1"/>
  <c r="E1895" i="12"/>
  <c r="F1895" i="12" s="1"/>
  <c r="E1896" i="12"/>
  <c r="F1896" i="12" s="1"/>
  <c r="E1897" i="12"/>
  <c r="F1897" i="12" s="1"/>
  <c r="E1898" i="12"/>
  <c r="F1898" i="12" s="1"/>
  <c r="E1899" i="12"/>
  <c r="F1899" i="12" s="1"/>
  <c r="E1900" i="12"/>
  <c r="F1900" i="12" s="1"/>
  <c r="E1901" i="12"/>
  <c r="F1901" i="12" s="1"/>
  <c r="E1902" i="12"/>
  <c r="F1902" i="12" s="1"/>
  <c r="E1903" i="12"/>
  <c r="F1903" i="12" s="1"/>
  <c r="E1904" i="12"/>
  <c r="F1904" i="12" s="1"/>
  <c r="E1905" i="12"/>
  <c r="F1905" i="12" s="1"/>
  <c r="E1906" i="12"/>
  <c r="F1906" i="12" s="1"/>
  <c r="E1907" i="12"/>
  <c r="F1907" i="12" s="1"/>
  <c r="E1908" i="12"/>
  <c r="F1908" i="12" s="1"/>
  <c r="E1909" i="12"/>
  <c r="F1909" i="12" s="1"/>
  <c r="E1910" i="12"/>
  <c r="F1910" i="12" s="1"/>
  <c r="E1911" i="12"/>
  <c r="F1911" i="12" s="1"/>
  <c r="E1912" i="12"/>
  <c r="F1912" i="12" s="1"/>
  <c r="E1913" i="12"/>
  <c r="F1913" i="12" s="1"/>
  <c r="E1914" i="12"/>
  <c r="F1914" i="12" s="1"/>
  <c r="E1915" i="12"/>
  <c r="F1915" i="12" s="1"/>
  <c r="E1916" i="12"/>
  <c r="F1916" i="12" s="1"/>
  <c r="E1917" i="12"/>
  <c r="F1917" i="12" s="1"/>
  <c r="E1918" i="12"/>
  <c r="F1918" i="12" s="1"/>
  <c r="E1919" i="12"/>
  <c r="F1919" i="12" s="1"/>
  <c r="E1920" i="12"/>
  <c r="F1920" i="12" s="1"/>
  <c r="E1921" i="12"/>
  <c r="F1921" i="12" s="1"/>
  <c r="E1922" i="12"/>
  <c r="F1922" i="12" s="1"/>
  <c r="E1923" i="12"/>
  <c r="F1923" i="12" s="1"/>
  <c r="E1924" i="12"/>
  <c r="F1924" i="12" s="1"/>
  <c r="E1925" i="12"/>
  <c r="F1925" i="12" s="1"/>
  <c r="E1926" i="12"/>
  <c r="F1926" i="12" s="1"/>
  <c r="E1927" i="12"/>
  <c r="F1927" i="12" s="1"/>
  <c r="E1928" i="12"/>
  <c r="F1928" i="12" s="1"/>
  <c r="E1929" i="12"/>
  <c r="F1929" i="12" s="1"/>
  <c r="E1930" i="12"/>
  <c r="F1930" i="12" s="1"/>
  <c r="E1931" i="12"/>
  <c r="F1931" i="12" s="1"/>
  <c r="E1932" i="12"/>
  <c r="F1932" i="12" s="1"/>
  <c r="E1933" i="12"/>
  <c r="F1933" i="12" s="1"/>
  <c r="E1934" i="12"/>
  <c r="F1934" i="12" s="1"/>
  <c r="E1935" i="12"/>
  <c r="F1935" i="12" s="1"/>
  <c r="E1936" i="12"/>
  <c r="F1936" i="12" s="1"/>
  <c r="E1937" i="12"/>
  <c r="F1937" i="12" s="1"/>
  <c r="E1938" i="12"/>
  <c r="F1938" i="12" s="1"/>
  <c r="E1939" i="12"/>
  <c r="F1939" i="12" s="1"/>
  <c r="E1940" i="12"/>
  <c r="F1940" i="12" s="1"/>
  <c r="E1941" i="12"/>
  <c r="F1941" i="12" s="1"/>
  <c r="E1942" i="12"/>
  <c r="F1942" i="12" s="1"/>
  <c r="E1943" i="12"/>
  <c r="F1943" i="12" s="1"/>
  <c r="E1944" i="12"/>
  <c r="F1944" i="12" s="1"/>
  <c r="E1945" i="12"/>
  <c r="F1945" i="12" s="1"/>
  <c r="E1946" i="12"/>
  <c r="F1946" i="12" s="1"/>
  <c r="E1947" i="12"/>
  <c r="F1947" i="12" s="1"/>
  <c r="E1948" i="12"/>
  <c r="F1948" i="12" s="1"/>
  <c r="E1949" i="12"/>
  <c r="F1949" i="12" s="1"/>
  <c r="E1950" i="12"/>
  <c r="F1950" i="12" s="1"/>
  <c r="E1951" i="12"/>
  <c r="F1951" i="12" s="1"/>
  <c r="E1952" i="12"/>
  <c r="F1952" i="12" s="1"/>
  <c r="E1953" i="12"/>
  <c r="F1953" i="12" s="1"/>
  <c r="E1954" i="12"/>
  <c r="F1954" i="12" s="1"/>
  <c r="E1955" i="12"/>
  <c r="F1955" i="12" s="1"/>
  <c r="E1956" i="12"/>
  <c r="F1956" i="12" s="1"/>
  <c r="E1957" i="12"/>
  <c r="F1957" i="12" s="1"/>
  <c r="E1958" i="12"/>
  <c r="F1958" i="12" s="1"/>
  <c r="E1959" i="12"/>
  <c r="F1959" i="12" s="1"/>
  <c r="E1960" i="12"/>
  <c r="F1960" i="12" s="1"/>
  <c r="E1961" i="12"/>
  <c r="F1961" i="12" s="1"/>
  <c r="E1962" i="12"/>
  <c r="F1962" i="12" s="1"/>
  <c r="E1963" i="12"/>
  <c r="F1963" i="12" s="1"/>
  <c r="E1964" i="12"/>
  <c r="F1964" i="12" s="1"/>
  <c r="E1965" i="12"/>
  <c r="F1965" i="12" s="1"/>
  <c r="E1966" i="12"/>
  <c r="F1966" i="12" s="1"/>
  <c r="E1967" i="12"/>
  <c r="F1967" i="12" s="1"/>
  <c r="E1968" i="12"/>
  <c r="F1968" i="12" s="1"/>
  <c r="E1969" i="12"/>
  <c r="F1969" i="12" s="1"/>
  <c r="E1970" i="12"/>
  <c r="F1970" i="12" s="1"/>
  <c r="E1971" i="12"/>
  <c r="F1971" i="12" s="1"/>
  <c r="E1972" i="12"/>
  <c r="F1972" i="12" s="1"/>
  <c r="E1973" i="12"/>
  <c r="F1973" i="12" s="1"/>
  <c r="E1974" i="12"/>
  <c r="F1974" i="12" s="1"/>
  <c r="E1975" i="12"/>
  <c r="F1975" i="12" s="1"/>
  <c r="E1976" i="12"/>
  <c r="F1976" i="12" s="1"/>
  <c r="E1977" i="12"/>
  <c r="F1977" i="12" s="1"/>
  <c r="E1978" i="12"/>
  <c r="F1978" i="12" s="1"/>
  <c r="E1979" i="12"/>
  <c r="F1979" i="12" s="1"/>
  <c r="E1980" i="12"/>
  <c r="F1980" i="12" s="1"/>
  <c r="E1981" i="12"/>
  <c r="F1981" i="12" s="1"/>
  <c r="E1982" i="12"/>
  <c r="F1982" i="12" s="1"/>
  <c r="E1983" i="12"/>
  <c r="F1983" i="12" s="1"/>
  <c r="E1984" i="12"/>
  <c r="F1984" i="12" s="1"/>
  <c r="E1985" i="12"/>
  <c r="F1985" i="12" s="1"/>
  <c r="E1986" i="12"/>
  <c r="F1986" i="12" s="1"/>
  <c r="E1987" i="12"/>
  <c r="F1987" i="12" s="1"/>
  <c r="E1988" i="12"/>
  <c r="F1988" i="12" s="1"/>
  <c r="E1989" i="12"/>
  <c r="F1989" i="12" s="1"/>
  <c r="E1990" i="12"/>
  <c r="F1990" i="12" s="1"/>
  <c r="E1991" i="12"/>
  <c r="F1991" i="12" s="1"/>
  <c r="E1992" i="12"/>
  <c r="F1992" i="12" s="1"/>
  <c r="E1993" i="12"/>
  <c r="F1993" i="12" s="1"/>
  <c r="E1994" i="12"/>
  <c r="F1994" i="12" s="1"/>
  <c r="E1995" i="12"/>
  <c r="F1995" i="12" s="1"/>
  <c r="E1996" i="12"/>
  <c r="F1996" i="12" s="1"/>
  <c r="E1997" i="12"/>
  <c r="F1997" i="12" s="1"/>
  <c r="E1998" i="12"/>
  <c r="F1998" i="12" s="1"/>
  <c r="E1999" i="12"/>
  <c r="F1999" i="12" s="1"/>
  <c r="E2000" i="12"/>
  <c r="F2000" i="12" s="1"/>
  <c r="E2001" i="12"/>
  <c r="F2001" i="12" s="1"/>
  <c r="E2002" i="12"/>
  <c r="F2002" i="12" s="1"/>
  <c r="E2003" i="12"/>
  <c r="F2003" i="12" s="1"/>
  <c r="E2004" i="12"/>
  <c r="F2004" i="12" s="1"/>
  <c r="E2005" i="12"/>
  <c r="F2005" i="12" s="1"/>
  <c r="E2006" i="12"/>
  <c r="F2006" i="12" s="1"/>
  <c r="E2007" i="12"/>
  <c r="F2007" i="12" s="1"/>
  <c r="E2008" i="12"/>
  <c r="F2008" i="12" s="1"/>
  <c r="E2009" i="12"/>
  <c r="F2009" i="12" s="1"/>
  <c r="E2010" i="12"/>
  <c r="F2010" i="12" s="1"/>
  <c r="E2011" i="12"/>
  <c r="F2011" i="12" s="1"/>
  <c r="E2012" i="12"/>
  <c r="F2012" i="12" s="1"/>
  <c r="E2013" i="12"/>
  <c r="F2013" i="12" s="1"/>
  <c r="E2014" i="12"/>
  <c r="F2014" i="12" s="1"/>
  <c r="E2015" i="12"/>
  <c r="F2015" i="12" s="1"/>
  <c r="E2016" i="12"/>
  <c r="F2016" i="12" s="1"/>
  <c r="E2017" i="12"/>
  <c r="F2017" i="12" s="1"/>
  <c r="E2018" i="12"/>
  <c r="F2018" i="12" s="1"/>
  <c r="E2019" i="12"/>
  <c r="F2019" i="12" s="1"/>
  <c r="E2020" i="12"/>
  <c r="F2020" i="12" s="1"/>
  <c r="E2021" i="12"/>
  <c r="F2021" i="12" s="1"/>
  <c r="E2022" i="12"/>
  <c r="F2022" i="12" s="1"/>
  <c r="E2023" i="12"/>
  <c r="F2023" i="12" s="1"/>
  <c r="E2024" i="12"/>
  <c r="F2024" i="12" s="1"/>
  <c r="E2025" i="12"/>
  <c r="F2025" i="12" s="1"/>
  <c r="E2026" i="12"/>
  <c r="F2026" i="12" s="1"/>
  <c r="E2027" i="12"/>
  <c r="F2027" i="12" s="1"/>
  <c r="E2028" i="12"/>
  <c r="F2028" i="12" s="1"/>
  <c r="E2029" i="12"/>
  <c r="F2029" i="12" s="1"/>
  <c r="E2030" i="12"/>
  <c r="F2030" i="12" s="1"/>
  <c r="E2031" i="12"/>
  <c r="F2031" i="12" s="1"/>
  <c r="E2032" i="12"/>
  <c r="F2032" i="12" s="1"/>
  <c r="E2033" i="12"/>
  <c r="F2033" i="12" s="1"/>
  <c r="E2034" i="12"/>
  <c r="F2034" i="12" s="1"/>
  <c r="E2035" i="12"/>
  <c r="F2035" i="12" s="1"/>
  <c r="E2036" i="12"/>
  <c r="F2036" i="12" s="1"/>
  <c r="E2037" i="12"/>
  <c r="F2037" i="12" s="1"/>
  <c r="E2038" i="12"/>
  <c r="F2038" i="12" s="1"/>
  <c r="E2039" i="12"/>
  <c r="F2039" i="12" s="1"/>
  <c r="E2040" i="12"/>
  <c r="F2040" i="12" s="1"/>
  <c r="E2041" i="12"/>
  <c r="F2041" i="12" s="1"/>
  <c r="E2042" i="12"/>
  <c r="F2042" i="12" s="1"/>
  <c r="E2043" i="12"/>
  <c r="F2043" i="12" s="1"/>
  <c r="E2044" i="12"/>
  <c r="F2044" i="12" s="1"/>
  <c r="E2045" i="12"/>
  <c r="F2045" i="12" s="1"/>
  <c r="E2046" i="12"/>
  <c r="F2046" i="12" s="1"/>
  <c r="E2047" i="12"/>
  <c r="F2047" i="12" s="1"/>
  <c r="E2048" i="12"/>
  <c r="F2048" i="12" s="1"/>
  <c r="E2049" i="12"/>
  <c r="F2049" i="12" s="1"/>
  <c r="E2050" i="12"/>
  <c r="F2050" i="12" s="1"/>
  <c r="E2051" i="12"/>
  <c r="F2051" i="12" s="1"/>
  <c r="E2052" i="12"/>
  <c r="F2052" i="12" s="1"/>
  <c r="E2053" i="12"/>
  <c r="F2053" i="12" s="1"/>
  <c r="E2054" i="12"/>
  <c r="F2054" i="12" s="1"/>
  <c r="E2055" i="12"/>
  <c r="F2055" i="12" s="1"/>
  <c r="E2056" i="12"/>
  <c r="F2056" i="12" s="1"/>
  <c r="E2057" i="12"/>
  <c r="F2057" i="12" s="1"/>
  <c r="E2058" i="12"/>
  <c r="F2058" i="12" s="1"/>
  <c r="E2059" i="12"/>
  <c r="F2059" i="12" s="1"/>
  <c r="E2060" i="12"/>
  <c r="F2060" i="12" s="1"/>
  <c r="E2061" i="12"/>
  <c r="F2061" i="12" s="1"/>
  <c r="E2062" i="12"/>
  <c r="F2062" i="12" s="1"/>
  <c r="E2063" i="12"/>
  <c r="F2063" i="12" s="1"/>
  <c r="E2064" i="12"/>
  <c r="F2064" i="12" s="1"/>
  <c r="E2065" i="12"/>
  <c r="F2065" i="12" s="1"/>
  <c r="E2066" i="12"/>
  <c r="F2066" i="12" s="1"/>
  <c r="E2067" i="12"/>
  <c r="F2067" i="12" s="1"/>
  <c r="E2068" i="12"/>
  <c r="F2068" i="12" s="1"/>
  <c r="E2069" i="12"/>
  <c r="F2069" i="12" s="1"/>
  <c r="E2070" i="12"/>
  <c r="F2070" i="12" s="1"/>
  <c r="E2071" i="12"/>
  <c r="F2071" i="12" s="1"/>
  <c r="E2072" i="12"/>
  <c r="F2072" i="12" s="1"/>
  <c r="E2073" i="12"/>
  <c r="F2073" i="12" s="1"/>
  <c r="E2074" i="12"/>
  <c r="F2074" i="12" s="1"/>
  <c r="E2075" i="12"/>
  <c r="F2075" i="12" s="1"/>
  <c r="E2076" i="12"/>
  <c r="F2076" i="12" s="1"/>
  <c r="E2077" i="12"/>
  <c r="F2077" i="12" s="1"/>
  <c r="E2078" i="12"/>
  <c r="F2078" i="12" s="1"/>
  <c r="E2079" i="12"/>
  <c r="F2079" i="12" s="1"/>
  <c r="E2080" i="12"/>
  <c r="F2080" i="12" s="1"/>
  <c r="E2081" i="12"/>
  <c r="F2081" i="12" s="1"/>
  <c r="E2082" i="12"/>
  <c r="F2082" i="12" s="1"/>
  <c r="E2083" i="12"/>
  <c r="F2083" i="12" s="1"/>
  <c r="E2084" i="12"/>
  <c r="F2084" i="12" s="1"/>
  <c r="E2085" i="12"/>
  <c r="F2085" i="12" s="1"/>
  <c r="E2086" i="12"/>
  <c r="F2086" i="12" s="1"/>
  <c r="E2087" i="12"/>
  <c r="F2087" i="12" s="1"/>
  <c r="E2088" i="12"/>
  <c r="F2088" i="12" s="1"/>
  <c r="E2089" i="12"/>
  <c r="F2089" i="12" s="1"/>
  <c r="E2090" i="12"/>
  <c r="F2090" i="12" s="1"/>
  <c r="E2091" i="12"/>
  <c r="F2091" i="12" s="1"/>
  <c r="E2092" i="12"/>
  <c r="F2092" i="12" s="1"/>
  <c r="E2093" i="12"/>
  <c r="F2093" i="12" s="1"/>
  <c r="E2094" i="12"/>
  <c r="F2094" i="12" s="1"/>
  <c r="E2095" i="12"/>
  <c r="F2095" i="12" s="1"/>
  <c r="E2096" i="12"/>
  <c r="F2096" i="12" s="1"/>
  <c r="E2097" i="12"/>
  <c r="F2097" i="12" s="1"/>
  <c r="E2098" i="12"/>
  <c r="F2098" i="12" s="1"/>
  <c r="E2099" i="12"/>
  <c r="F2099" i="12" s="1"/>
  <c r="E2100" i="12"/>
  <c r="F2100" i="12" s="1"/>
  <c r="E2101" i="12"/>
  <c r="F2101" i="12" s="1"/>
  <c r="E2102" i="12"/>
  <c r="F2102" i="12" s="1"/>
  <c r="E2103" i="12"/>
  <c r="F2103" i="12" s="1"/>
  <c r="E2104" i="12"/>
  <c r="F2104" i="12" s="1"/>
  <c r="E2105" i="12"/>
  <c r="F2105" i="12" s="1"/>
  <c r="E2106" i="12"/>
  <c r="F2106" i="12" s="1"/>
  <c r="E2107" i="12"/>
  <c r="F2107" i="12" s="1"/>
  <c r="E2108" i="12"/>
  <c r="F2108" i="12" s="1"/>
  <c r="E2109" i="12"/>
  <c r="F2109" i="12" s="1"/>
  <c r="E2110" i="12"/>
  <c r="F2110" i="12" s="1"/>
  <c r="E2111" i="12"/>
  <c r="F2111" i="12" s="1"/>
  <c r="E2112" i="12"/>
  <c r="F2112" i="12" s="1"/>
  <c r="E2113" i="12"/>
  <c r="F2113" i="12" s="1"/>
  <c r="E2114" i="12"/>
  <c r="F2114" i="12" s="1"/>
  <c r="E2115" i="12"/>
  <c r="F2115" i="12" s="1"/>
  <c r="E2116" i="12"/>
  <c r="F2116" i="12" s="1"/>
  <c r="E2117" i="12"/>
  <c r="F2117" i="12" s="1"/>
  <c r="E2118" i="12"/>
  <c r="F2118" i="12" s="1"/>
  <c r="E2119" i="12"/>
  <c r="F2119" i="12" s="1"/>
  <c r="E2120" i="12"/>
  <c r="F2120" i="12" s="1"/>
  <c r="E2121" i="12"/>
  <c r="F2121" i="12" s="1"/>
  <c r="E2122" i="12"/>
  <c r="F2122" i="12" s="1"/>
  <c r="E2123" i="12"/>
  <c r="F2123" i="12" s="1"/>
  <c r="E2124" i="12"/>
  <c r="F2124" i="12" s="1"/>
  <c r="E2125" i="12"/>
  <c r="F2125" i="12" s="1"/>
  <c r="E2126" i="12"/>
  <c r="F2126" i="12" s="1"/>
  <c r="E2127" i="12"/>
  <c r="F2127" i="12" s="1"/>
  <c r="E2128" i="12"/>
  <c r="F2128" i="12" s="1"/>
  <c r="E2129" i="12"/>
  <c r="F2129" i="12" s="1"/>
  <c r="E2130" i="12"/>
  <c r="F2130" i="12" s="1"/>
  <c r="E2131" i="12"/>
  <c r="F2131" i="12" s="1"/>
  <c r="E2132" i="12"/>
  <c r="F2132" i="12" s="1"/>
  <c r="E2133" i="12"/>
  <c r="F2133" i="12" s="1"/>
  <c r="E2134" i="12"/>
  <c r="F2134" i="12" s="1"/>
  <c r="E2135" i="12"/>
  <c r="F2135" i="12" s="1"/>
  <c r="E2136" i="12"/>
  <c r="F2136" i="12" s="1"/>
  <c r="E2137" i="12"/>
  <c r="F2137" i="12" s="1"/>
  <c r="E2138" i="12"/>
  <c r="F2138" i="12" s="1"/>
  <c r="E2139" i="12"/>
  <c r="F2139" i="12" s="1"/>
  <c r="E2140" i="12"/>
  <c r="F2140" i="12" s="1"/>
  <c r="E2141" i="12"/>
  <c r="F2141" i="12" s="1"/>
  <c r="E2142" i="12"/>
  <c r="F2142" i="12" s="1"/>
  <c r="E2143" i="12"/>
  <c r="F2143" i="12" s="1"/>
  <c r="E2144" i="12"/>
  <c r="F2144" i="12" s="1"/>
  <c r="E2145" i="12"/>
  <c r="F2145" i="12" s="1"/>
  <c r="E2146" i="12"/>
  <c r="F2146" i="12" s="1"/>
  <c r="E2147" i="12"/>
  <c r="F2147" i="12" s="1"/>
  <c r="E2148" i="12"/>
  <c r="F2148" i="12" s="1"/>
  <c r="E2149" i="12"/>
  <c r="F2149" i="12" s="1"/>
  <c r="E2150" i="12"/>
  <c r="F2150" i="12" s="1"/>
  <c r="E2151" i="12"/>
  <c r="F2151" i="12" s="1"/>
  <c r="E2152" i="12"/>
  <c r="F2152" i="12" s="1"/>
  <c r="E2153" i="12"/>
  <c r="F2153" i="12" s="1"/>
  <c r="E2154" i="12"/>
  <c r="F2154" i="12" s="1"/>
  <c r="E2155" i="12"/>
  <c r="F2155" i="12" s="1"/>
  <c r="E2156" i="12"/>
  <c r="F2156" i="12" s="1"/>
  <c r="E2157" i="12"/>
  <c r="F2157" i="12" s="1"/>
  <c r="E2158" i="12"/>
  <c r="F2158" i="12" s="1"/>
  <c r="E2159" i="12"/>
  <c r="F2159" i="12" s="1"/>
  <c r="E2160" i="12"/>
  <c r="F2160" i="12" s="1"/>
  <c r="E2161" i="12"/>
  <c r="F2161" i="12" s="1"/>
  <c r="E2162" i="12"/>
  <c r="F2162" i="12" s="1"/>
  <c r="E2163" i="12"/>
  <c r="F2163" i="12" s="1"/>
  <c r="E2164" i="12"/>
  <c r="F2164" i="12" s="1"/>
  <c r="E2165" i="12"/>
  <c r="F2165" i="12" s="1"/>
  <c r="E2166" i="12"/>
  <c r="F2166" i="12" s="1"/>
  <c r="E2167" i="12"/>
  <c r="F2167" i="12" s="1"/>
  <c r="E2168" i="12"/>
  <c r="F2168" i="12" s="1"/>
  <c r="E2169" i="12"/>
  <c r="F2169" i="12" s="1"/>
  <c r="E2170" i="12"/>
  <c r="F2170" i="12" s="1"/>
  <c r="E2171" i="12"/>
  <c r="F2171" i="12" s="1"/>
  <c r="E2172" i="12"/>
  <c r="F2172" i="12" s="1"/>
  <c r="E2173" i="12"/>
  <c r="F2173" i="12" s="1"/>
  <c r="E2174" i="12"/>
  <c r="F2174" i="12" s="1"/>
  <c r="E2175" i="12"/>
  <c r="F2175" i="12" s="1"/>
  <c r="E2176" i="12"/>
  <c r="F2176" i="12" s="1"/>
  <c r="E2177" i="12"/>
  <c r="F2177" i="12" s="1"/>
  <c r="E2178" i="12"/>
  <c r="F2178" i="12" s="1"/>
  <c r="E2179" i="12"/>
  <c r="F2179" i="12" s="1"/>
  <c r="E2180" i="12"/>
  <c r="F2180" i="12" s="1"/>
  <c r="E2181" i="12"/>
  <c r="F2181" i="12" s="1"/>
  <c r="E2182" i="12"/>
  <c r="F2182" i="12" s="1"/>
  <c r="E2183" i="12"/>
  <c r="F2183" i="12" s="1"/>
  <c r="E2184" i="12"/>
  <c r="F2184" i="12" s="1"/>
  <c r="E2185" i="12"/>
  <c r="F2185" i="12" s="1"/>
  <c r="E2186" i="12"/>
  <c r="F2186" i="12" s="1"/>
  <c r="E2187" i="12"/>
  <c r="F2187" i="12" s="1"/>
  <c r="E2188" i="12"/>
  <c r="F2188" i="12" s="1"/>
  <c r="E2189" i="12"/>
  <c r="F2189" i="12" s="1"/>
  <c r="E2190" i="12"/>
  <c r="F2190" i="12" s="1"/>
  <c r="E2191" i="12"/>
  <c r="F2191" i="12" s="1"/>
  <c r="E2192" i="12"/>
  <c r="F2192" i="12" s="1"/>
  <c r="E2193" i="12"/>
  <c r="F2193" i="12" s="1"/>
  <c r="E2194" i="12"/>
  <c r="F2194" i="12" s="1"/>
  <c r="E2195" i="12"/>
  <c r="F2195" i="12" s="1"/>
  <c r="E2196" i="12"/>
  <c r="F2196" i="12" s="1"/>
  <c r="E2197" i="12"/>
  <c r="F2197" i="12" s="1"/>
  <c r="E2198" i="12"/>
  <c r="F2198" i="12" s="1"/>
  <c r="E2199" i="12"/>
  <c r="F2199" i="12" s="1"/>
  <c r="E2200" i="12"/>
  <c r="F2200" i="12" s="1"/>
  <c r="E2201" i="12"/>
  <c r="F2201" i="12" s="1"/>
  <c r="E2202" i="12"/>
  <c r="F2202" i="12" s="1"/>
  <c r="E2203" i="12"/>
  <c r="F2203" i="12" s="1"/>
  <c r="E2204" i="12"/>
  <c r="F2204" i="12" s="1"/>
  <c r="E2205" i="12"/>
  <c r="F2205" i="12" s="1"/>
  <c r="E2206" i="12"/>
  <c r="F2206" i="12" s="1"/>
  <c r="E2207" i="12"/>
  <c r="F2207" i="12" s="1"/>
  <c r="E2208" i="12"/>
  <c r="F2208" i="12" s="1"/>
  <c r="E2209" i="12"/>
  <c r="F2209" i="12" s="1"/>
  <c r="E2210" i="12"/>
  <c r="F2210" i="12" s="1"/>
  <c r="E2211" i="12"/>
  <c r="F2211" i="12" s="1"/>
  <c r="E2212" i="12"/>
  <c r="F2212" i="12" s="1"/>
  <c r="E2213" i="12"/>
  <c r="F2213" i="12" s="1"/>
  <c r="E2214" i="12"/>
  <c r="F2214" i="12" s="1"/>
  <c r="E2215" i="12"/>
  <c r="F2215" i="12" s="1"/>
  <c r="E2216" i="12"/>
  <c r="F2216" i="12" s="1"/>
  <c r="E2217" i="12"/>
  <c r="F2217" i="12" s="1"/>
  <c r="E2218" i="12"/>
  <c r="F2218" i="12" s="1"/>
  <c r="E2219" i="12"/>
  <c r="F2219" i="12" s="1"/>
  <c r="E2220" i="12"/>
  <c r="F2220" i="12" s="1"/>
  <c r="E2221" i="12"/>
  <c r="F2221" i="12" s="1"/>
  <c r="E2222" i="12"/>
  <c r="F2222" i="12" s="1"/>
  <c r="E2223" i="12"/>
  <c r="F2223" i="12" s="1"/>
  <c r="E2224" i="12"/>
  <c r="F2224" i="12" s="1"/>
  <c r="E2225" i="12"/>
  <c r="F2225" i="12" s="1"/>
  <c r="E2226" i="12"/>
  <c r="F2226" i="12" s="1"/>
  <c r="E2227" i="12"/>
  <c r="F2227" i="12" s="1"/>
  <c r="E2228" i="12"/>
  <c r="F2228" i="12" s="1"/>
  <c r="E2229" i="12"/>
  <c r="F2229" i="12" s="1"/>
  <c r="E2230" i="12"/>
  <c r="F2230" i="12" s="1"/>
  <c r="E2231" i="12"/>
  <c r="F2231" i="12" s="1"/>
  <c r="E2232" i="12"/>
  <c r="F2232" i="12" s="1"/>
  <c r="E2233" i="12"/>
  <c r="F2233" i="12" s="1"/>
  <c r="E2234" i="12"/>
  <c r="F2234" i="12" s="1"/>
  <c r="E2235" i="12"/>
  <c r="F2235" i="12" s="1"/>
  <c r="E2236" i="12"/>
  <c r="F2236" i="12" s="1"/>
  <c r="E2237" i="12"/>
  <c r="F2237" i="12" s="1"/>
  <c r="E2238" i="12"/>
  <c r="F2238" i="12" s="1"/>
  <c r="E2239" i="12"/>
  <c r="F2239" i="12" s="1"/>
  <c r="E2240" i="12"/>
  <c r="F2240" i="12" s="1"/>
  <c r="E2241" i="12"/>
  <c r="F2241" i="12" s="1"/>
  <c r="E2242" i="12"/>
  <c r="F2242" i="12" s="1"/>
  <c r="E2243" i="12"/>
  <c r="F2243" i="12" s="1"/>
  <c r="E2244" i="12"/>
  <c r="F2244" i="12" s="1"/>
  <c r="E2245" i="12"/>
  <c r="F2245" i="12" s="1"/>
  <c r="E2246" i="12"/>
  <c r="F2246" i="12" s="1"/>
  <c r="E2247" i="12"/>
  <c r="F2247" i="12" s="1"/>
  <c r="E2248" i="12"/>
  <c r="F2248" i="12" s="1"/>
  <c r="E2249" i="12"/>
  <c r="F2249" i="12" s="1"/>
  <c r="E2250" i="12"/>
  <c r="F2250" i="12" s="1"/>
  <c r="E2251" i="12"/>
  <c r="F2251" i="12" s="1"/>
  <c r="E2252" i="12"/>
  <c r="F2252" i="12" s="1"/>
  <c r="E2253" i="12"/>
  <c r="F2253" i="12" s="1"/>
  <c r="E2254" i="12"/>
  <c r="F2254" i="12" s="1"/>
  <c r="E2255" i="12"/>
  <c r="F2255" i="12" s="1"/>
  <c r="E2256" i="12"/>
  <c r="F2256" i="12" s="1"/>
  <c r="E2257" i="12"/>
  <c r="F2257" i="12" s="1"/>
  <c r="E2258" i="12"/>
  <c r="F2258" i="12" s="1"/>
  <c r="E2259" i="12"/>
  <c r="F2259" i="12" s="1"/>
  <c r="E2260" i="12"/>
  <c r="F2260" i="12" s="1"/>
  <c r="E2261" i="12"/>
  <c r="F2261" i="12" s="1"/>
  <c r="E2262" i="12"/>
  <c r="F2262" i="12" s="1"/>
  <c r="E2263" i="12"/>
  <c r="F2263" i="12" s="1"/>
  <c r="E2264" i="12"/>
  <c r="F2264" i="12" s="1"/>
  <c r="E2265" i="12"/>
  <c r="F2265" i="12" s="1"/>
  <c r="E2266" i="12"/>
  <c r="F2266" i="12" s="1"/>
  <c r="E2267" i="12"/>
  <c r="F2267" i="12" s="1"/>
  <c r="E2268" i="12"/>
  <c r="F2268" i="12" s="1"/>
  <c r="E2269" i="12"/>
  <c r="F2269" i="12" s="1"/>
  <c r="E2270" i="12"/>
  <c r="F2270" i="12" s="1"/>
  <c r="E2271" i="12"/>
  <c r="F2271" i="12" s="1"/>
  <c r="E2272" i="12"/>
  <c r="F2272" i="12" s="1"/>
  <c r="E2273" i="12"/>
  <c r="F2273" i="12" s="1"/>
  <c r="E2274" i="12"/>
  <c r="F2274" i="12" s="1"/>
  <c r="E2275" i="12"/>
  <c r="F2275" i="12" s="1"/>
  <c r="E2276" i="12"/>
  <c r="F2276" i="12" s="1"/>
  <c r="E2277" i="12"/>
  <c r="F2277" i="12" s="1"/>
  <c r="E2278" i="12"/>
  <c r="F2278" i="12" s="1"/>
  <c r="E2279" i="12"/>
  <c r="F2279" i="12" s="1"/>
  <c r="E2280" i="12"/>
  <c r="F2280" i="12" s="1"/>
  <c r="E2281" i="12"/>
  <c r="F2281" i="12" s="1"/>
  <c r="E2282" i="12"/>
  <c r="F2282" i="12" s="1"/>
  <c r="E2283" i="12"/>
  <c r="F2283" i="12" s="1"/>
  <c r="E2284" i="12"/>
  <c r="F2284" i="12" s="1"/>
  <c r="E2285" i="12"/>
  <c r="F2285" i="12" s="1"/>
  <c r="E2286" i="12"/>
  <c r="F2286" i="12" s="1"/>
  <c r="E2287" i="12"/>
  <c r="F2287" i="12" s="1"/>
  <c r="E2288" i="12"/>
  <c r="F2288" i="12" s="1"/>
  <c r="E2289" i="12"/>
  <c r="F2289" i="12" s="1"/>
  <c r="E2290" i="12"/>
  <c r="F2290" i="12" s="1"/>
  <c r="E2291" i="12"/>
  <c r="F2291" i="12" s="1"/>
  <c r="E2292" i="12"/>
  <c r="F2292" i="12" s="1"/>
  <c r="E2293" i="12"/>
  <c r="F2293" i="12" s="1"/>
  <c r="E2294" i="12"/>
  <c r="F2294" i="12" s="1"/>
  <c r="E2295" i="12"/>
  <c r="F2295" i="12" s="1"/>
  <c r="E2296" i="12"/>
  <c r="F2296" i="12" s="1"/>
  <c r="E2297" i="12"/>
  <c r="F2297" i="12" s="1"/>
  <c r="E2298" i="12"/>
  <c r="F2298" i="12" s="1"/>
  <c r="E2299" i="12"/>
  <c r="F2299" i="12" s="1"/>
  <c r="E2300" i="12"/>
  <c r="F2300" i="12" s="1"/>
  <c r="E2301" i="12"/>
  <c r="F2301" i="12" s="1"/>
  <c r="E2302" i="12"/>
  <c r="F2302" i="12" s="1"/>
  <c r="E2303" i="12"/>
  <c r="F2303" i="12" s="1"/>
  <c r="E2304" i="12"/>
  <c r="F2304" i="12" s="1"/>
  <c r="E2305" i="12"/>
  <c r="F2305" i="12" s="1"/>
  <c r="E2306" i="12"/>
  <c r="F2306" i="12" s="1"/>
  <c r="E2307" i="12"/>
  <c r="F2307" i="12" s="1"/>
  <c r="E2308" i="12"/>
  <c r="F2308" i="12" s="1"/>
  <c r="E2309" i="12"/>
  <c r="F2309" i="12" s="1"/>
  <c r="E2310" i="12"/>
  <c r="F2310" i="12" s="1"/>
  <c r="E2311" i="12"/>
  <c r="F2311" i="12" s="1"/>
  <c r="E2312" i="12"/>
  <c r="F2312" i="12" s="1"/>
  <c r="E2313" i="12"/>
  <c r="F2313" i="12" s="1"/>
  <c r="E2314" i="12"/>
  <c r="F2314" i="12" s="1"/>
  <c r="E2315" i="12"/>
  <c r="F2315" i="12" s="1"/>
  <c r="E2316" i="12"/>
  <c r="F2316" i="12" s="1"/>
  <c r="E2317" i="12"/>
  <c r="F2317" i="12" s="1"/>
  <c r="E2318" i="12"/>
  <c r="F2318" i="12" s="1"/>
  <c r="E2319" i="12"/>
  <c r="F2319" i="12" s="1"/>
  <c r="E2320" i="12"/>
  <c r="F2320" i="12" s="1"/>
  <c r="E2321" i="12"/>
  <c r="F2321" i="12" s="1"/>
  <c r="E2322" i="12"/>
  <c r="F2322" i="12" s="1"/>
  <c r="E2323" i="12"/>
  <c r="F2323" i="12" s="1"/>
  <c r="E2324" i="12"/>
  <c r="F2324" i="12" s="1"/>
  <c r="E2325" i="12"/>
  <c r="F2325" i="12" s="1"/>
  <c r="E2326" i="12"/>
  <c r="F2326" i="12" s="1"/>
  <c r="E2327" i="12"/>
  <c r="F2327" i="12" s="1"/>
  <c r="E2328" i="12"/>
  <c r="F2328" i="12" s="1"/>
  <c r="E2329" i="12"/>
  <c r="F2329" i="12" s="1"/>
  <c r="E2330" i="12"/>
  <c r="F2330" i="12" s="1"/>
  <c r="E2331" i="12"/>
  <c r="F2331" i="12" s="1"/>
  <c r="E2332" i="12"/>
  <c r="F2332" i="12" s="1"/>
  <c r="E2333" i="12"/>
  <c r="F2333" i="12" s="1"/>
  <c r="E2334" i="12"/>
  <c r="F2334" i="12" s="1"/>
  <c r="E2335" i="12"/>
  <c r="F2335" i="12" s="1"/>
  <c r="E2336" i="12"/>
  <c r="F2336" i="12" s="1"/>
  <c r="E2337" i="12"/>
  <c r="F2337" i="12" s="1"/>
  <c r="E2338" i="12"/>
  <c r="F2338" i="12" s="1"/>
  <c r="E2339" i="12"/>
  <c r="F2339" i="12" s="1"/>
  <c r="E2340" i="12"/>
  <c r="F2340" i="12" s="1"/>
  <c r="E2343" i="12"/>
  <c r="F2343" i="12" s="1"/>
  <c r="E2344" i="12"/>
  <c r="F2344" i="12" s="1"/>
  <c r="E2345" i="12"/>
  <c r="F2345" i="12" s="1"/>
  <c r="E2346" i="12"/>
  <c r="F2346" i="12" s="1"/>
  <c r="E2347" i="12"/>
  <c r="F2347" i="12" s="1"/>
  <c r="E2348" i="12"/>
  <c r="F2348" i="12" s="1"/>
  <c r="E2349" i="12"/>
  <c r="F2349" i="12" s="1"/>
  <c r="E2350" i="12"/>
  <c r="F2350" i="12" s="1"/>
  <c r="E2351" i="12"/>
  <c r="F2351" i="12" s="1"/>
  <c r="E2352" i="12"/>
  <c r="F2352" i="12" s="1"/>
  <c r="E2353" i="12"/>
  <c r="F2353" i="12" s="1"/>
  <c r="E2354" i="12"/>
  <c r="F2354" i="12" s="1"/>
  <c r="E2355" i="12"/>
  <c r="F2355" i="12" s="1"/>
  <c r="E2356" i="12"/>
  <c r="F2356" i="12" s="1"/>
  <c r="E2357" i="12"/>
  <c r="F2357" i="12" s="1"/>
  <c r="E2358" i="12"/>
  <c r="F2358" i="12" s="1"/>
  <c r="E2359" i="12"/>
  <c r="F2359" i="12" s="1"/>
  <c r="E2360" i="12"/>
  <c r="F2360" i="12" s="1"/>
  <c r="E2361" i="12"/>
  <c r="F2361" i="12" s="1"/>
  <c r="E2362" i="12"/>
  <c r="F2362" i="12" s="1"/>
  <c r="E2363" i="12"/>
  <c r="F2363" i="12" s="1"/>
  <c r="E2364" i="12"/>
  <c r="F2364" i="12" s="1"/>
  <c r="E2365" i="12"/>
  <c r="F2365" i="12" s="1"/>
  <c r="E2366" i="12"/>
  <c r="F2366" i="12" s="1"/>
  <c r="E2367" i="12"/>
  <c r="F2367" i="12" s="1"/>
  <c r="E2368" i="12"/>
  <c r="F2368" i="12" s="1"/>
  <c r="E2369" i="12"/>
  <c r="F2369" i="12" s="1"/>
  <c r="E2370" i="12"/>
  <c r="F2370" i="12" s="1"/>
  <c r="E2371" i="12"/>
  <c r="F2371" i="12" s="1"/>
  <c r="E2372" i="12"/>
  <c r="F2372" i="12" s="1"/>
  <c r="E2373" i="12"/>
  <c r="F2373" i="12" s="1"/>
  <c r="E2374" i="12"/>
  <c r="F2374" i="12" s="1"/>
  <c r="E2375" i="12"/>
  <c r="F2375" i="12" s="1"/>
  <c r="E2376" i="12"/>
  <c r="F2376" i="12" s="1"/>
  <c r="E2377" i="12"/>
  <c r="F2377" i="12" s="1"/>
  <c r="E2378" i="12"/>
  <c r="F2378" i="12" s="1"/>
  <c r="E2379" i="12"/>
  <c r="F2379" i="12" s="1"/>
  <c r="E2380" i="12"/>
  <c r="F2380" i="12" s="1"/>
  <c r="E2381" i="12"/>
  <c r="F2381" i="12" s="1"/>
  <c r="E2382" i="12"/>
  <c r="F2382" i="12" s="1"/>
  <c r="E2383" i="12"/>
  <c r="F2383" i="12" s="1"/>
  <c r="E2384" i="12"/>
  <c r="F2384" i="12" s="1"/>
  <c r="E2385" i="12"/>
  <c r="F2385" i="12" s="1"/>
  <c r="E2386" i="12"/>
  <c r="F2386" i="12" s="1"/>
  <c r="E2387" i="12"/>
  <c r="F2387" i="12" s="1"/>
  <c r="E2388" i="12"/>
  <c r="F2388" i="12" s="1"/>
  <c r="E2389" i="12"/>
  <c r="F2389" i="12" s="1"/>
  <c r="E2390" i="12"/>
  <c r="F2390" i="12" s="1"/>
  <c r="E2391" i="12"/>
  <c r="F2391" i="12" s="1"/>
  <c r="E2392" i="12"/>
  <c r="F2392" i="12" s="1"/>
  <c r="E2393" i="12"/>
  <c r="F2393" i="12" s="1"/>
  <c r="E2394" i="12"/>
  <c r="F2394" i="12" s="1"/>
  <c r="E2395" i="12"/>
  <c r="F2395" i="12" s="1"/>
  <c r="E2396" i="12"/>
  <c r="F2396" i="12" s="1"/>
  <c r="E2397" i="12"/>
  <c r="F2397" i="12" s="1"/>
  <c r="E2398" i="12"/>
  <c r="F2398" i="12" s="1"/>
  <c r="E2399" i="12"/>
  <c r="F2399" i="12" s="1"/>
  <c r="E2400" i="12"/>
  <c r="F2400" i="12" s="1"/>
  <c r="E2401" i="12"/>
  <c r="F2401" i="12" s="1"/>
  <c r="E2402" i="12"/>
  <c r="F2402" i="12" s="1"/>
  <c r="E2403" i="12"/>
  <c r="F2403" i="12" s="1"/>
  <c r="E2404" i="12"/>
  <c r="F2404" i="12" s="1"/>
  <c r="E2405" i="12"/>
  <c r="F2405" i="12" s="1"/>
  <c r="E2406" i="12"/>
  <c r="F2406" i="12" s="1"/>
  <c r="E2407" i="12"/>
  <c r="F2407" i="12" s="1"/>
  <c r="E2408" i="12"/>
  <c r="F2408" i="12" s="1"/>
  <c r="E2409" i="12"/>
  <c r="F2409" i="12" s="1"/>
  <c r="E2410" i="12"/>
  <c r="F2410" i="12" s="1"/>
  <c r="E2411" i="12"/>
  <c r="F2411" i="12" s="1"/>
  <c r="E2412" i="12"/>
  <c r="F2412" i="12" s="1"/>
  <c r="E2413" i="12"/>
  <c r="F2413" i="12" s="1"/>
  <c r="E2414" i="12"/>
  <c r="F2414" i="12" s="1"/>
  <c r="E2415" i="12"/>
  <c r="F2415" i="12" s="1"/>
  <c r="E2416" i="12"/>
  <c r="F2416" i="12" s="1"/>
  <c r="E2417" i="12"/>
  <c r="F2417" i="12" s="1"/>
  <c r="E2418" i="12"/>
  <c r="F2418" i="12" s="1"/>
  <c r="E2419" i="12"/>
  <c r="F2419" i="12" s="1"/>
  <c r="E2420" i="12"/>
  <c r="F2420" i="12" s="1"/>
  <c r="E2421" i="12"/>
  <c r="F2421" i="12" s="1"/>
  <c r="E2422" i="12"/>
  <c r="F2422" i="12" s="1"/>
  <c r="E2423" i="12"/>
  <c r="F2423" i="12" s="1"/>
  <c r="E2424" i="12"/>
  <c r="F2424" i="12" s="1"/>
  <c r="E2425" i="12"/>
  <c r="F2425" i="12" s="1"/>
  <c r="E2426" i="12"/>
  <c r="F2426" i="12" s="1"/>
  <c r="E2427" i="12"/>
  <c r="F2427" i="12" s="1"/>
  <c r="E2428" i="12"/>
  <c r="F2428" i="12" s="1"/>
  <c r="E2429" i="12"/>
  <c r="F2429" i="12" s="1"/>
  <c r="E2430" i="12"/>
  <c r="F2430" i="12" s="1"/>
  <c r="E2431" i="12"/>
  <c r="F2431" i="12" s="1"/>
  <c r="E2432" i="12"/>
  <c r="F2432" i="12" s="1"/>
  <c r="E2433" i="12"/>
  <c r="F2433" i="12" s="1"/>
  <c r="E2434" i="12"/>
  <c r="F2434" i="12" s="1"/>
  <c r="E2435" i="12"/>
  <c r="F2435" i="12" s="1"/>
  <c r="E2436" i="12"/>
  <c r="F2436" i="12" s="1"/>
  <c r="E2437" i="12"/>
  <c r="F2437" i="12" s="1"/>
  <c r="E2438" i="12"/>
  <c r="F2438" i="12" s="1"/>
  <c r="E2439" i="12"/>
  <c r="F2439" i="12" s="1"/>
  <c r="E2440" i="12"/>
  <c r="F2440" i="12" s="1"/>
  <c r="E2441" i="12"/>
  <c r="F2441" i="12" s="1"/>
  <c r="E2442" i="12"/>
  <c r="F2442" i="12" s="1"/>
  <c r="E2443" i="12"/>
  <c r="F2443" i="12" s="1"/>
  <c r="E2444" i="12"/>
  <c r="F2444" i="12" s="1"/>
  <c r="E2445" i="12"/>
  <c r="F2445" i="12" s="1"/>
  <c r="E2446" i="12"/>
  <c r="F2446" i="12" s="1"/>
  <c r="E2447" i="12"/>
  <c r="F2447" i="12" s="1"/>
  <c r="E2448" i="12"/>
  <c r="F2448" i="12" s="1"/>
  <c r="E2449" i="12"/>
  <c r="F2449" i="12" s="1"/>
  <c r="E2450" i="12"/>
  <c r="F2450" i="12" s="1"/>
  <c r="E2451" i="12"/>
  <c r="F2451" i="12" s="1"/>
  <c r="E2452" i="12"/>
  <c r="F2452" i="12" s="1"/>
  <c r="E2453" i="12"/>
  <c r="F2453" i="12" s="1"/>
  <c r="E2454" i="12"/>
  <c r="F2454" i="12" s="1"/>
  <c r="E2455" i="12"/>
  <c r="F2455" i="12" s="1"/>
  <c r="E2456" i="12"/>
  <c r="F2456" i="12" s="1"/>
  <c r="E2457" i="12"/>
  <c r="F2457" i="12" s="1"/>
  <c r="E2458" i="12"/>
  <c r="F2458" i="12" s="1"/>
  <c r="E2459" i="12"/>
  <c r="F2459" i="12" s="1"/>
  <c r="E2460" i="12"/>
  <c r="F2460" i="12" s="1"/>
  <c r="E2461" i="12"/>
  <c r="F2461" i="12" s="1"/>
  <c r="E2462" i="12"/>
  <c r="F2462" i="12" s="1"/>
  <c r="E2463" i="12"/>
  <c r="F2463" i="12" s="1"/>
  <c r="E2464" i="12"/>
  <c r="F2464" i="12" s="1"/>
  <c r="E2465" i="12"/>
  <c r="F2465" i="12" s="1"/>
  <c r="E2466" i="12"/>
  <c r="F2466" i="12" s="1"/>
  <c r="E2467" i="12"/>
  <c r="F2467" i="12" s="1"/>
  <c r="E2468" i="12"/>
  <c r="F2468" i="12" s="1"/>
  <c r="E2469" i="12"/>
  <c r="F2469" i="12" s="1"/>
  <c r="E2470" i="12"/>
  <c r="F2470" i="12" s="1"/>
  <c r="E2471" i="12"/>
  <c r="F2471" i="12" s="1"/>
  <c r="E2472" i="12"/>
  <c r="F2472" i="12" s="1"/>
  <c r="E2473" i="12"/>
  <c r="F2473" i="12" s="1"/>
  <c r="E2474" i="12"/>
  <c r="F2474" i="12" s="1"/>
  <c r="E2475" i="12"/>
  <c r="F2475" i="12" s="1"/>
  <c r="E2476" i="12"/>
  <c r="F2476" i="12" s="1"/>
  <c r="E2477" i="12"/>
  <c r="F2477" i="12" s="1"/>
  <c r="E2478" i="12"/>
  <c r="F2478" i="12" s="1"/>
  <c r="E2479" i="12"/>
  <c r="F2479" i="12" s="1"/>
  <c r="E2480" i="12"/>
  <c r="F2480" i="12" s="1"/>
  <c r="E2481" i="12"/>
  <c r="F2481" i="12" s="1"/>
  <c r="E2482" i="12"/>
  <c r="F2482" i="12" s="1"/>
  <c r="E2483" i="12"/>
  <c r="F2483" i="12" s="1"/>
  <c r="E2484" i="12"/>
  <c r="F2484" i="12" s="1"/>
  <c r="E2485" i="12"/>
  <c r="F2485" i="12" s="1"/>
  <c r="E2486" i="12"/>
  <c r="F2486" i="12" s="1"/>
  <c r="E2487" i="12"/>
  <c r="F2487" i="12" s="1"/>
  <c r="E2488" i="12"/>
  <c r="F2488" i="12" s="1"/>
  <c r="E2489" i="12"/>
  <c r="F2489" i="12" s="1"/>
  <c r="E2490" i="12"/>
  <c r="F2490" i="12" s="1"/>
  <c r="E2491" i="12"/>
  <c r="F2491" i="12" s="1"/>
  <c r="E2492" i="12"/>
  <c r="F2492" i="12" s="1"/>
  <c r="E2493" i="12"/>
  <c r="F2493" i="12" s="1"/>
  <c r="E2494" i="12"/>
  <c r="F2494" i="12" s="1"/>
  <c r="E2495" i="12"/>
  <c r="F2495" i="12" s="1"/>
  <c r="E2496" i="12"/>
  <c r="F2496" i="12" s="1"/>
  <c r="E2497" i="12"/>
  <c r="F2497" i="12" s="1"/>
  <c r="E2498" i="12"/>
  <c r="F2498" i="12" s="1"/>
  <c r="E2499" i="12"/>
  <c r="F2499" i="12" s="1"/>
  <c r="E2500" i="12"/>
  <c r="F2500" i="12" s="1"/>
  <c r="E2501" i="12"/>
  <c r="F2501" i="12" s="1"/>
  <c r="E2502" i="12"/>
  <c r="F2502" i="12" s="1"/>
  <c r="E2503" i="12"/>
  <c r="F2503" i="12" s="1"/>
  <c r="E2504" i="12"/>
  <c r="F2504" i="12" s="1"/>
  <c r="E2505" i="12"/>
  <c r="F2505" i="12" s="1"/>
  <c r="E2506" i="12"/>
  <c r="F2506" i="12" s="1"/>
  <c r="E2507" i="12"/>
  <c r="F2507" i="12" s="1"/>
  <c r="E2508" i="12"/>
  <c r="F2508" i="12" s="1"/>
  <c r="E2509" i="12"/>
  <c r="F2509" i="12" s="1"/>
  <c r="E2510" i="12"/>
  <c r="F2510" i="12" s="1"/>
  <c r="E2511" i="12"/>
  <c r="F2511" i="12" s="1"/>
  <c r="E2512" i="12"/>
  <c r="F2512" i="12" s="1"/>
  <c r="E2513" i="12"/>
  <c r="F2513" i="12" s="1"/>
  <c r="E2514" i="12"/>
  <c r="F2514" i="12" s="1"/>
  <c r="E2515" i="12"/>
  <c r="F2515" i="12" s="1"/>
  <c r="E2516" i="12"/>
  <c r="F2516" i="12" s="1"/>
  <c r="E2517" i="12"/>
  <c r="F2517" i="12" s="1"/>
  <c r="E2518" i="12"/>
  <c r="F2518" i="12" s="1"/>
  <c r="E2519" i="12"/>
  <c r="F2519" i="12" s="1"/>
  <c r="E2520" i="12"/>
  <c r="F2520" i="12" s="1"/>
  <c r="E2521" i="12"/>
  <c r="F2521" i="12" s="1"/>
  <c r="E2522" i="12"/>
  <c r="F2522" i="12" s="1"/>
  <c r="E2523" i="12"/>
  <c r="F2523" i="12" s="1"/>
  <c r="E2524" i="12"/>
  <c r="F2524" i="12" s="1"/>
  <c r="E2525" i="12"/>
  <c r="F2525" i="12" s="1"/>
  <c r="E2526" i="12"/>
  <c r="F2526" i="12" s="1"/>
  <c r="E2527" i="12"/>
  <c r="F2527" i="12" s="1"/>
  <c r="E2528" i="12"/>
  <c r="F2528" i="12" s="1"/>
  <c r="E2529" i="12"/>
  <c r="F2529" i="12" s="1"/>
  <c r="E2530" i="12"/>
  <c r="F2530" i="12" s="1"/>
  <c r="E2531" i="12"/>
  <c r="F2531" i="12" s="1"/>
  <c r="E2532" i="12"/>
  <c r="F2532" i="12" s="1"/>
  <c r="E2533" i="12"/>
  <c r="F2533" i="12" s="1"/>
  <c r="E2534" i="12"/>
  <c r="F2534" i="12" s="1"/>
  <c r="E2535" i="12"/>
  <c r="F2535" i="12" s="1"/>
  <c r="E2536" i="12"/>
  <c r="F2536" i="12" s="1"/>
  <c r="E2537" i="12"/>
  <c r="F2537" i="12" s="1"/>
  <c r="E2538" i="12"/>
  <c r="F2538" i="12" s="1"/>
  <c r="E2539" i="12"/>
  <c r="F2539" i="12" s="1"/>
  <c r="E2540" i="12"/>
  <c r="F2540" i="12" s="1"/>
  <c r="E2541" i="12"/>
  <c r="F2541" i="12" s="1"/>
  <c r="E2542" i="12"/>
  <c r="F2542" i="12" s="1"/>
  <c r="E2543" i="12"/>
  <c r="F2543" i="12" s="1"/>
  <c r="E2544" i="12"/>
  <c r="F2544" i="12" s="1"/>
  <c r="E2545" i="12"/>
  <c r="F2545" i="12" s="1"/>
  <c r="E2546" i="12"/>
  <c r="F2546" i="12" s="1"/>
  <c r="E2547" i="12"/>
  <c r="F2547" i="12" s="1"/>
  <c r="E2548" i="12"/>
  <c r="F2548" i="12" s="1"/>
  <c r="E2549" i="12"/>
  <c r="F2549" i="12" s="1"/>
  <c r="E2550" i="12"/>
  <c r="F2550" i="12" s="1"/>
  <c r="E2551" i="12"/>
  <c r="F2551" i="12" s="1"/>
  <c r="E2552" i="12"/>
  <c r="F2552" i="12" s="1"/>
  <c r="E2553" i="12"/>
  <c r="F2553" i="12" s="1"/>
  <c r="E2554" i="12"/>
  <c r="F2554" i="12" s="1"/>
  <c r="E2555" i="12"/>
  <c r="F2555" i="12" s="1"/>
  <c r="E2556" i="12"/>
  <c r="F2556" i="12" s="1"/>
  <c r="E2557" i="12"/>
  <c r="F2557" i="12" s="1"/>
  <c r="E2558" i="12"/>
  <c r="F2558" i="12" s="1"/>
  <c r="E2559" i="12"/>
  <c r="F2559" i="12" s="1"/>
  <c r="E2560" i="12"/>
  <c r="F2560" i="12" s="1"/>
  <c r="E2562" i="12"/>
  <c r="F2562" i="12" s="1"/>
  <c r="E2563" i="12"/>
  <c r="F2563" i="12" s="1"/>
  <c r="E2564" i="12"/>
  <c r="F2564" i="12" s="1"/>
  <c r="E2566" i="12"/>
  <c r="F2566" i="12" s="1"/>
  <c r="E2567" i="12"/>
  <c r="F2567" i="12" s="1"/>
  <c r="E2568" i="12"/>
  <c r="F2568" i="12" s="1"/>
  <c r="E2569" i="12"/>
  <c r="F2569" i="12" s="1"/>
  <c r="E2570" i="12"/>
  <c r="F2570" i="12" s="1"/>
  <c r="E2571" i="12"/>
  <c r="F2571" i="12" s="1"/>
  <c r="E2572" i="12"/>
  <c r="F2572" i="12" s="1"/>
  <c r="E2573" i="12"/>
  <c r="F2573" i="12" s="1"/>
  <c r="E2574" i="12"/>
  <c r="F2574" i="12" s="1"/>
  <c r="E2575" i="12"/>
  <c r="F2575" i="12" s="1"/>
  <c r="E2576" i="12"/>
  <c r="F2576" i="12" s="1"/>
  <c r="E2577" i="12"/>
  <c r="F2577" i="12" s="1"/>
  <c r="E2578" i="12"/>
  <c r="F2578" i="12" s="1"/>
  <c r="E2579" i="12"/>
  <c r="F2579" i="12" s="1"/>
  <c r="E2580" i="12"/>
  <c r="F2580" i="12" s="1"/>
  <c r="E2581" i="12"/>
  <c r="F2581" i="12" s="1"/>
  <c r="E2582" i="12"/>
  <c r="F2582" i="12" s="1"/>
  <c r="E2583" i="12"/>
  <c r="F2583" i="12" s="1"/>
  <c r="E2584" i="12"/>
  <c r="F2584" i="12" s="1"/>
  <c r="E2585" i="12"/>
  <c r="F2585" i="12" s="1"/>
  <c r="E2586" i="12"/>
  <c r="F2586" i="12" s="1"/>
  <c r="E2587" i="12"/>
  <c r="F2587" i="12" s="1"/>
  <c r="E2588" i="12"/>
  <c r="F2588" i="12" s="1"/>
  <c r="E2589" i="12"/>
  <c r="F2589" i="12" s="1"/>
  <c r="E2590" i="12"/>
  <c r="F2590" i="12" s="1"/>
  <c r="E2591" i="12"/>
  <c r="F2591" i="12" s="1"/>
  <c r="E2592" i="12"/>
  <c r="F2592" i="12" s="1"/>
  <c r="E2593" i="12"/>
  <c r="F2593" i="12" s="1"/>
  <c r="E2594" i="12"/>
  <c r="F2594" i="12" s="1"/>
  <c r="E2595" i="12"/>
  <c r="F2595" i="12" s="1"/>
  <c r="E2596" i="12"/>
  <c r="F2596" i="12" s="1"/>
  <c r="E2597" i="12"/>
  <c r="F2597" i="12" s="1"/>
  <c r="E2598" i="12"/>
  <c r="F2598" i="12" s="1"/>
  <c r="E2599" i="12"/>
  <c r="F2599" i="12" s="1"/>
  <c r="E2600" i="12"/>
  <c r="F2600" i="12" s="1"/>
  <c r="E2601" i="12"/>
  <c r="F2601" i="12" s="1"/>
  <c r="E2602" i="12"/>
  <c r="F2602" i="12" s="1"/>
  <c r="E2603" i="12"/>
  <c r="F2603" i="12" s="1"/>
  <c r="E2604" i="12"/>
  <c r="F2604" i="12" s="1"/>
  <c r="E2605" i="12"/>
  <c r="F2605" i="12" s="1"/>
  <c r="E2606" i="12"/>
  <c r="F2606" i="12" s="1"/>
  <c r="E2607" i="12"/>
  <c r="F2607" i="12" s="1"/>
  <c r="E2608" i="12"/>
  <c r="F2608" i="12" s="1"/>
  <c r="E2609" i="12"/>
  <c r="F2609" i="12" s="1"/>
  <c r="E2610" i="12"/>
  <c r="F2610" i="12" s="1"/>
  <c r="E2611" i="12"/>
  <c r="F2611" i="12" s="1"/>
  <c r="E2612" i="12"/>
  <c r="F2612" i="12" s="1"/>
  <c r="E2613" i="12"/>
  <c r="F2613" i="12" s="1"/>
  <c r="E2614" i="12"/>
  <c r="F2614" i="12" s="1"/>
  <c r="E2615" i="12"/>
  <c r="F2615" i="12" s="1"/>
  <c r="E2616" i="12"/>
  <c r="F2616" i="12" s="1"/>
  <c r="E2617" i="12"/>
  <c r="F2617" i="12" s="1"/>
  <c r="E2618" i="12"/>
  <c r="F2618" i="12" s="1"/>
  <c r="E2619" i="12"/>
  <c r="F2619" i="12" s="1"/>
  <c r="E2620" i="12"/>
  <c r="F2620" i="12" s="1"/>
  <c r="E2621" i="12"/>
  <c r="F2621" i="12" s="1"/>
  <c r="E2622" i="12"/>
  <c r="F2622" i="12" s="1"/>
  <c r="E2623" i="12"/>
  <c r="F2623" i="12" s="1"/>
  <c r="E2624" i="12"/>
  <c r="F2624" i="12" s="1"/>
  <c r="E2625" i="12"/>
  <c r="F2625" i="12" s="1"/>
  <c r="E2626" i="12"/>
  <c r="F2626" i="12" s="1"/>
  <c r="E2627" i="12"/>
  <c r="F2627" i="12" s="1"/>
  <c r="E2628" i="12"/>
  <c r="F2628" i="12" s="1"/>
  <c r="E2629" i="12"/>
  <c r="F2629" i="12" s="1"/>
  <c r="E2630" i="12"/>
  <c r="F2630" i="12" s="1"/>
  <c r="E2631" i="12"/>
  <c r="F2631" i="12" s="1"/>
  <c r="E2632" i="12"/>
  <c r="F2632" i="12" s="1"/>
  <c r="E2633" i="12"/>
  <c r="F2633" i="12" s="1"/>
  <c r="E2634" i="12"/>
  <c r="F2634" i="12" s="1"/>
  <c r="E2635" i="12"/>
  <c r="F2635" i="12" s="1"/>
  <c r="E2636" i="12"/>
  <c r="F2636" i="12" s="1"/>
  <c r="E2637" i="12"/>
  <c r="F2637" i="12" s="1"/>
  <c r="E2638" i="12"/>
  <c r="F2638" i="12" s="1"/>
  <c r="E2639" i="12"/>
  <c r="F2639" i="12" s="1"/>
  <c r="E2640" i="12"/>
  <c r="F2640" i="12" s="1"/>
  <c r="E2641" i="12"/>
  <c r="F2641" i="12" s="1"/>
  <c r="E2642" i="12"/>
  <c r="F2642" i="12" s="1"/>
  <c r="E2643" i="12"/>
  <c r="F2643" i="12" s="1"/>
  <c r="E2644" i="12"/>
  <c r="F2644" i="12" s="1"/>
  <c r="E2645" i="12"/>
  <c r="F2645" i="12" s="1"/>
  <c r="E2646" i="12"/>
  <c r="F2646" i="12" s="1"/>
  <c r="E2647" i="12"/>
  <c r="F2647" i="12" s="1"/>
  <c r="E2648" i="12"/>
  <c r="F2648" i="12" s="1"/>
  <c r="E2649" i="12"/>
  <c r="F2649" i="12" s="1"/>
  <c r="E2650" i="12"/>
  <c r="F2650" i="12" s="1"/>
  <c r="E2651" i="12"/>
  <c r="F2651" i="12" s="1"/>
  <c r="E2652" i="12"/>
  <c r="F2652" i="12" s="1"/>
  <c r="E2653" i="12"/>
  <c r="F2653" i="12" s="1"/>
  <c r="E2654" i="12"/>
  <c r="F2654" i="12" s="1"/>
  <c r="E2655" i="12"/>
  <c r="F2655" i="12" s="1"/>
  <c r="E2656" i="12"/>
  <c r="F2656" i="12" s="1"/>
  <c r="E2657" i="12"/>
  <c r="F2657" i="12" s="1"/>
  <c r="E2658" i="12"/>
  <c r="F2658" i="12" s="1"/>
  <c r="E2659" i="12"/>
  <c r="F2659" i="12" s="1"/>
  <c r="E2660" i="12"/>
  <c r="F2660" i="12" s="1"/>
  <c r="E2661" i="12"/>
  <c r="F2661" i="12" s="1"/>
  <c r="E2662" i="12"/>
  <c r="F2662" i="12" s="1"/>
  <c r="E2663" i="12"/>
  <c r="F2663" i="12" s="1"/>
  <c r="E2664" i="12"/>
  <c r="F2664" i="12" s="1"/>
  <c r="E2665" i="12"/>
  <c r="F2665" i="12" s="1"/>
  <c r="E2666" i="12"/>
  <c r="F2666" i="12" s="1"/>
  <c r="E2667" i="12"/>
  <c r="F2667" i="12" s="1"/>
  <c r="E2668" i="12"/>
  <c r="F2668" i="12" s="1"/>
  <c r="E2669" i="12"/>
  <c r="F2669" i="12" s="1"/>
  <c r="E2670" i="12"/>
  <c r="F2670" i="12" s="1"/>
  <c r="E2671" i="12"/>
  <c r="F2671" i="12" s="1"/>
  <c r="E2672" i="12"/>
  <c r="F2672" i="12" s="1"/>
  <c r="E2673" i="12"/>
  <c r="F2673" i="12" s="1"/>
  <c r="E2674" i="12"/>
  <c r="F2674" i="12" s="1"/>
  <c r="E2675" i="12"/>
  <c r="F2675" i="12" s="1"/>
  <c r="E2676" i="12"/>
  <c r="F2676" i="12" s="1"/>
  <c r="E2677" i="12"/>
  <c r="F2677" i="12" s="1"/>
  <c r="E2678" i="12"/>
  <c r="F2678" i="12" s="1"/>
  <c r="E2679" i="12"/>
  <c r="F2679" i="12" s="1"/>
  <c r="E2680" i="12"/>
  <c r="F2680" i="12" s="1"/>
  <c r="E2681" i="12"/>
  <c r="F2681" i="12" s="1"/>
  <c r="E2682" i="12"/>
  <c r="F2682" i="12" s="1"/>
  <c r="E2683" i="12"/>
  <c r="F2683" i="12" s="1"/>
  <c r="E2684" i="12"/>
  <c r="F2684" i="12" s="1"/>
  <c r="E2685" i="12"/>
  <c r="F2685" i="12" s="1"/>
  <c r="E2686" i="12"/>
  <c r="F2686" i="12" s="1"/>
  <c r="E2687" i="12"/>
  <c r="F2687" i="12" s="1"/>
  <c r="E2688" i="12"/>
  <c r="F2688" i="12" s="1"/>
  <c r="E2689" i="12"/>
  <c r="F2689" i="12" s="1"/>
  <c r="E2690" i="12"/>
  <c r="F2690" i="12" s="1"/>
  <c r="E2691" i="12"/>
  <c r="F2691" i="12" s="1"/>
  <c r="E2692" i="12"/>
  <c r="F2692" i="12" s="1"/>
  <c r="E2693" i="12"/>
  <c r="F2693" i="12" s="1"/>
  <c r="E2702" i="12"/>
  <c r="F2702" i="12" s="1"/>
  <c r="E2703" i="12"/>
  <c r="F2703" i="12" s="1"/>
  <c r="E2704" i="12"/>
  <c r="F2704" i="12" s="1"/>
  <c r="E2705" i="12"/>
  <c r="F2705" i="12" s="1"/>
  <c r="E2706" i="12"/>
  <c r="F2706" i="12" s="1"/>
  <c r="E2707" i="12"/>
  <c r="F2707" i="12" s="1"/>
  <c r="E2708" i="12"/>
  <c r="F2708" i="12" s="1"/>
  <c r="E2709" i="12"/>
  <c r="F2709" i="12" s="1"/>
  <c r="E2710" i="12"/>
  <c r="F2710" i="12" s="1"/>
  <c r="E2711" i="12"/>
  <c r="F2711" i="12" s="1"/>
  <c r="E2712" i="12"/>
  <c r="F2712" i="12" s="1"/>
  <c r="E2713" i="12"/>
  <c r="F2713" i="12" s="1"/>
  <c r="E2714" i="12"/>
  <c r="F2714" i="12" s="1"/>
  <c r="E2715" i="12"/>
  <c r="F2715" i="12" s="1"/>
  <c r="E2716" i="12"/>
  <c r="F2716" i="12" s="1"/>
  <c r="E2717" i="12"/>
  <c r="F2717" i="12" s="1"/>
  <c r="E2718" i="12"/>
  <c r="F2718" i="12" s="1"/>
  <c r="E2719" i="12"/>
  <c r="F2719" i="12" s="1"/>
  <c r="E2720" i="12"/>
  <c r="F2720" i="12" s="1"/>
  <c r="E2721" i="12"/>
  <c r="F2721" i="12" s="1"/>
  <c r="E2722" i="12"/>
  <c r="F2722" i="12" s="1"/>
  <c r="E2723" i="12"/>
  <c r="F2723" i="12" s="1"/>
  <c r="E2724" i="12"/>
  <c r="F2724" i="12" s="1"/>
  <c r="E2725" i="12"/>
  <c r="F2725" i="12" s="1"/>
  <c r="E2726" i="12"/>
  <c r="F2726" i="12" s="1"/>
  <c r="E2727" i="12"/>
  <c r="F2727" i="12" s="1"/>
  <c r="E2728" i="12"/>
  <c r="F2728" i="12" s="1"/>
  <c r="E2729" i="12"/>
  <c r="F2729" i="12" s="1"/>
  <c r="E2730" i="12"/>
  <c r="F2730" i="12" s="1"/>
  <c r="E2731" i="12"/>
  <c r="F2731" i="12" s="1"/>
  <c r="E2732" i="12"/>
  <c r="F2732" i="12" s="1"/>
  <c r="E2733" i="12"/>
  <c r="F2733" i="12" s="1"/>
  <c r="E2734" i="12"/>
  <c r="F2734" i="12" s="1"/>
  <c r="E2735" i="12"/>
  <c r="F2735" i="12" s="1"/>
  <c r="E2736" i="12"/>
  <c r="F2736" i="12" s="1"/>
  <c r="E2737" i="12"/>
  <c r="F2737" i="12" s="1"/>
  <c r="E2738" i="12"/>
  <c r="F2738" i="12" s="1"/>
  <c r="E2739" i="12"/>
  <c r="F2739" i="12" s="1"/>
  <c r="E2740" i="12"/>
  <c r="F2740" i="12" s="1"/>
  <c r="E2741" i="12"/>
  <c r="F2741" i="12" s="1"/>
  <c r="E2742" i="12"/>
  <c r="F2742" i="12" s="1"/>
  <c r="E2743" i="12"/>
  <c r="F2743" i="12" s="1"/>
  <c r="E2744" i="12"/>
  <c r="F2744" i="12" s="1"/>
  <c r="E2745" i="12"/>
  <c r="F2745" i="12" s="1"/>
  <c r="E2746" i="12"/>
  <c r="F2746" i="12" s="1"/>
  <c r="E2747" i="12"/>
  <c r="F2747" i="12" s="1"/>
  <c r="E2748" i="12"/>
  <c r="F2748" i="12" s="1"/>
  <c r="E2749" i="12"/>
  <c r="F2749" i="12" s="1"/>
  <c r="E2750" i="12"/>
  <c r="F2750" i="12" s="1"/>
  <c r="E2751" i="12"/>
  <c r="F2751" i="12" s="1"/>
  <c r="E2752" i="12"/>
  <c r="F2752" i="12" s="1"/>
  <c r="E2753" i="12"/>
  <c r="F2753" i="12" s="1"/>
  <c r="E2754" i="12"/>
  <c r="F2754" i="12" s="1"/>
  <c r="E2755" i="12"/>
  <c r="F2755" i="12" s="1"/>
  <c r="E2756" i="12"/>
  <c r="F2756" i="12" s="1"/>
  <c r="E2757" i="12"/>
  <c r="F2757" i="12" s="1"/>
  <c r="E2758" i="12"/>
  <c r="F2758" i="12" s="1"/>
  <c r="E2759" i="12"/>
  <c r="F2759" i="12" s="1"/>
  <c r="E2760" i="12"/>
  <c r="F2760" i="12" s="1"/>
  <c r="E2761" i="12"/>
  <c r="F2761" i="12" s="1"/>
  <c r="E2762" i="12"/>
  <c r="F2762" i="12" s="1"/>
  <c r="E2763" i="12"/>
  <c r="F2763" i="12" s="1"/>
  <c r="E2764" i="12"/>
  <c r="F2764" i="12" s="1"/>
  <c r="E2765" i="12"/>
  <c r="F2765" i="12" s="1"/>
  <c r="E2766" i="12"/>
  <c r="F2766" i="12" s="1"/>
  <c r="E2767" i="12"/>
  <c r="F2767" i="12" s="1"/>
  <c r="E2768" i="12"/>
  <c r="F2768" i="12" s="1"/>
  <c r="E2769" i="12"/>
  <c r="F2769" i="12" s="1"/>
  <c r="E2770" i="12"/>
  <c r="F2770" i="12" s="1"/>
  <c r="E2771" i="12"/>
  <c r="F2771" i="12" s="1"/>
  <c r="E2772" i="12"/>
  <c r="F2772" i="12" s="1"/>
  <c r="E2773" i="12"/>
  <c r="F2773" i="12" s="1"/>
  <c r="E2774" i="12"/>
  <c r="F2774" i="12" s="1"/>
  <c r="E2775" i="12"/>
  <c r="F2775" i="12" s="1"/>
  <c r="E2776" i="12"/>
  <c r="F2776" i="12" s="1"/>
  <c r="E2777" i="12"/>
  <c r="F2777" i="12" s="1"/>
  <c r="E2778" i="12"/>
  <c r="F2778" i="12" s="1"/>
  <c r="E2779" i="12"/>
  <c r="F2779" i="12" s="1"/>
  <c r="E2780" i="12"/>
  <c r="F2780" i="12" s="1"/>
  <c r="E2781" i="12"/>
  <c r="F2781" i="12" s="1"/>
  <c r="E2782" i="12"/>
  <c r="F2782" i="12" s="1"/>
  <c r="E2784" i="12"/>
  <c r="F2784" i="12" s="1"/>
  <c r="E2785" i="12"/>
  <c r="F2785" i="12" s="1"/>
  <c r="E2786" i="12"/>
  <c r="F2786" i="12" s="1"/>
  <c r="E2787" i="12"/>
  <c r="F2787" i="12" s="1"/>
  <c r="E2788" i="12"/>
  <c r="F2788" i="12" s="1"/>
  <c r="E2789" i="12"/>
  <c r="F2789" i="12" s="1"/>
  <c r="E2790" i="12"/>
  <c r="F2790" i="12" s="1"/>
  <c r="E2791" i="12"/>
  <c r="F2791" i="12" s="1"/>
  <c r="E2792" i="12"/>
  <c r="F2792" i="12" s="1"/>
  <c r="E2793" i="12"/>
  <c r="F2793" i="12" s="1"/>
  <c r="E2794" i="12"/>
  <c r="F2794" i="12" s="1"/>
  <c r="E2795" i="12"/>
  <c r="F2795" i="12" s="1"/>
  <c r="E2796" i="12"/>
  <c r="F2796" i="12" s="1"/>
  <c r="E2797" i="12"/>
  <c r="F2797" i="12" s="1"/>
  <c r="E2798" i="12"/>
  <c r="F2798" i="12" s="1"/>
  <c r="E2799" i="12"/>
  <c r="F2799" i="12" s="1"/>
  <c r="E2800" i="12"/>
  <c r="F2800" i="12" s="1"/>
  <c r="E2801" i="12"/>
  <c r="F2801" i="12" s="1"/>
  <c r="E2802" i="12"/>
  <c r="F2802" i="12" s="1"/>
  <c r="E2803" i="12"/>
  <c r="F2803" i="12" s="1"/>
  <c r="E2804" i="12"/>
  <c r="F2804" i="12" s="1"/>
  <c r="E2805" i="12"/>
  <c r="F2805" i="12" s="1"/>
  <c r="E2806" i="12"/>
  <c r="F2806" i="12" s="1"/>
  <c r="E2807" i="12"/>
  <c r="F2807" i="12" s="1"/>
  <c r="E2808" i="12"/>
  <c r="F2808" i="12" s="1"/>
  <c r="E2809" i="12"/>
  <c r="F2809" i="12" s="1"/>
  <c r="E2810" i="12"/>
  <c r="F2810" i="12" s="1"/>
  <c r="E2812" i="12"/>
  <c r="F2812" i="12" s="1"/>
  <c r="E2813" i="12"/>
  <c r="F2813" i="12" s="1"/>
  <c r="E2814" i="12"/>
  <c r="F2814" i="12" s="1"/>
  <c r="E2815" i="12"/>
  <c r="F2815" i="12" s="1"/>
  <c r="E2816" i="12"/>
  <c r="F2816" i="12" s="1"/>
  <c r="E2817" i="12"/>
  <c r="F2817" i="12" s="1"/>
  <c r="E2818" i="12"/>
  <c r="F2818" i="12" s="1"/>
  <c r="E2819" i="12"/>
  <c r="F2819" i="12" s="1"/>
  <c r="E2820" i="12"/>
  <c r="F2820" i="12" s="1"/>
  <c r="E2821" i="12"/>
  <c r="F2821" i="12" s="1"/>
  <c r="E2822" i="12"/>
  <c r="F2822" i="12" s="1"/>
  <c r="E2823" i="12"/>
  <c r="F2823" i="12" s="1"/>
  <c r="E2824" i="12"/>
  <c r="F2824" i="12" s="1"/>
  <c r="E2825" i="12"/>
  <c r="F2825" i="12" s="1"/>
  <c r="E2826" i="12"/>
  <c r="F2826" i="12" s="1"/>
  <c r="E2827" i="12"/>
  <c r="F2827" i="12" s="1"/>
  <c r="E2828" i="12"/>
  <c r="F2828" i="12" s="1"/>
  <c r="E2829" i="12"/>
  <c r="F2829" i="12" s="1"/>
  <c r="E2830" i="12"/>
  <c r="F2830" i="12" s="1"/>
  <c r="E2831" i="12"/>
  <c r="F2831" i="12" s="1"/>
  <c r="E2832" i="12"/>
  <c r="F2832" i="12" s="1"/>
  <c r="E2833" i="12"/>
  <c r="F2833" i="12" s="1"/>
  <c r="E2834" i="12"/>
  <c r="F2834" i="12" s="1"/>
  <c r="E2835" i="12"/>
  <c r="F2835" i="12" s="1"/>
  <c r="E2836" i="12"/>
  <c r="F2836" i="12" s="1"/>
  <c r="E2837" i="12"/>
  <c r="F2837" i="12" s="1"/>
  <c r="E2838" i="12"/>
  <c r="F2838" i="12" s="1"/>
  <c r="E2839" i="12"/>
  <c r="F2839" i="12" s="1"/>
  <c r="E2840" i="12"/>
  <c r="F2840" i="12" s="1"/>
  <c r="E2841" i="12"/>
  <c r="F2841" i="12" s="1"/>
  <c r="E2842" i="12"/>
  <c r="F2842" i="12" s="1"/>
  <c r="E2843" i="12"/>
  <c r="F2843" i="12" s="1"/>
  <c r="E2844" i="12"/>
  <c r="F2844" i="12" s="1"/>
  <c r="E2845" i="12"/>
  <c r="F2845" i="12" s="1"/>
  <c r="E2846" i="12"/>
  <c r="F2846" i="12" s="1"/>
  <c r="E2847" i="12"/>
  <c r="F2847" i="12" s="1"/>
  <c r="E2848" i="12"/>
  <c r="F2848" i="12" s="1"/>
  <c r="E2849" i="12"/>
  <c r="F2849" i="12" s="1"/>
  <c r="E2850" i="12"/>
  <c r="F2850" i="12" s="1"/>
  <c r="E2851" i="12"/>
  <c r="F2851" i="12" s="1"/>
  <c r="E2852" i="12"/>
  <c r="F2852" i="12" s="1"/>
  <c r="E2853" i="12"/>
  <c r="F2853" i="12" s="1"/>
  <c r="E2854" i="12"/>
  <c r="F2854" i="12" s="1"/>
  <c r="E2855" i="12"/>
  <c r="F2855" i="12" s="1"/>
  <c r="E2856" i="12"/>
  <c r="F2856" i="12" s="1"/>
  <c r="E2857" i="12"/>
  <c r="F2857" i="12" s="1"/>
  <c r="E2858" i="12"/>
  <c r="F2858" i="12" s="1"/>
  <c r="E2859" i="12"/>
  <c r="F2859" i="12" s="1"/>
  <c r="E2860" i="12"/>
  <c r="F2860" i="12" s="1"/>
  <c r="E2861" i="12"/>
  <c r="F2861" i="12" s="1"/>
  <c r="E2862" i="12"/>
  <c r="F2862" i="12" s="1"/>
  <c r="E2863" i="12"/>
  <c r="F2863" i="12" s="1"/>
  <c r="E2864" i="12"/>
  <c r="F2864" i="12" s="1"/>
  <c r="E2865" i="12"/>
  <c r="F2865" i="12" s="1"/>
  <c r="E2866" i="12"/>
  <c r="F2866" i="12" s="1"/>
  <c r="E2867" i="12"/>
  <c r="F2867" i="12" s="1"/>
  <c r="E2868" i="12"/>
  <c r="F2868" i="12" s="1"/>
  <c r="E2869" i="12"/>
  <c r="F2869" i="12" s="1"/>
  <c r="E2870" i="12"/>
  <c r="F2870" i="12" s="1"/>
  <c r="E2871" i="12"/>
  <c r="F2871" i="12" s="1"/>
  <c r="E2872" i="12"/>
  <c r="F2872" i="12" s="1"/>
  <c r="E2873" i="12"/>
  <c r="F2873" i="12" s="1"/>
  <c r="E2874" i="12"/>
  <c r="F2874" i="12" s="1"/>
  <c r="E2875" i="12"/>
  <c r="F2875" i="12" s="1"/>
  <c r="E2876" i="12"/>
  <c r="F2876" i="12" s="1"/>
  <c r="E2877" i="12"/>
  <c r="F2877" i="12" s="1"/>
  <c r="E2878" i="12"/>
  <c r="F2878" i="12" s="1"/>
  <c r="E2879" i="12"/>
  <c r="F2879" i="12" s="1"/>
  <c r="E2880" i="12"/>
  <c r="F2880" i="12" s="1"/>
  <c r="E2881" i="12"/>
  <c r="F2881" i="12" s="1"/>
  <c r="E2882" i="12"/>
  <c r="F2882" i="12" s="1"/>
  <c r="E2883" i="12"/>
  <c r="F2883" i="12" s="1"/>
  <c r="E2884" i="12"/>
  <c r="F2884" i="12" s="1"/>
  <c r="E2885" i="12"/>
  <c r="F2885" i="12" s="1"/>
  <c r="E2886" i="12"/>
  <c r="F2886" i="12" s="1"/>
  <c r="E2887" i="12"/>
  <c r="F2887" i="12" s="1"/>
  <c r="E2888" i="12"/>
  <c r="F2888" i="12" s="1"/>
  <c r="E2889" i="12"/>
  <c r="F2889" i="12" s="1"/>
  <c r="E2890" i="12"/>
  <c r="F2890" i="12" s="1"/>
  <c r="E2891" i="12"/>
  <c r="F2891" i="12" s="1"/>
  <c r="E2892" i="12"/>
  <c r="F2892" i="12" s="1"/>
  <c r="E2893" i="12"/>
  <c r="F2893" i="12" s="1"/>
  <c r="E2894" i="12"/>
  <c r="F2894" i="12" s="1"/>
  <c r="E2895" i="12"/>
  <c r="F2895" i="12" s="1"/>
  <c r="E2896" i="12"/>
  <c r="F2896" i="12" s="1"/>
  <c r="E2897" i="12"/>
  <c r="F2897" i="12" s="1"/>
  <c r="E2898" i="12"/>
  <c r="F2898" i="12" s="1"/>
  <c r="E2899" i="12"/>
  <c r="F2899" i="12" s="1"/>
  <c r="E2900" i="12"/>
  <c r="F2900" i="12" s="1"/>
  <c r="E2901" i="12"/>
  <c r="F2901" i="12" s="1"/>
  <c r="E2902" i="12"/>
  <c r="F2902" i="12" s="1"/>
  <c r="E2903" i="12"/>
  <c r="F2903" i="12" s="1"/>
  <c r="E2904" i="12"/>
  <c r="F2904" i="12" s="1"/>
  <c r="E2905" i="12"/>
  <c r="F2905" i="12" s="1"/>
  <c r="E2906" i="12"/>
  <c r="F2906" i="12" s="1"/>
  <c r="E2907" i="12"/>
  <c r="F2907" i="12" s="1"/>
  <c r="E2908" i="12"/>
  <c r="F2908" i="12" s="1"/>
  <c r="E2909" i="12"/>
  <c r="F2909" i="12" s="1"/>
  <c r="E2910" i="12"/>
  <c r="F2910" i="12" s="1"/>
  <c r="E2911" i="12"/>
  <c r="F2911" i="12" s="1"/>
  <c r="E2912" i="12"/>
  <c r="F2912" i="12" s="1"/>
  <c r="E2913" i="12"/>
  <c r="F2913" i="12" s="1"/>
  <c r="E2914" i="12"/>
  <c r="F2914" i="12" s="1"/>
  <c r="E2915" i="12"/>
  <c r="F2915" i="12" s="1"/>
  <c r="E2916" i="12"/>
  <c r="F2916" i="12" s="1"/>
  <c r="E2917" i="12"/>
  <c r="F2917" i="12" s="1"/>
  <c r="E2918" i="12"/>
  <c r="F2918" i="12" s="1"/>
  <c r="E2919" i="12"/>
  <c r="F2919" i="12" s="1"/>
  <c r="E2920" i="12"/>
  <c r="F2920" i="12" s="1"/>
  <c r="E2921" i="12"/>
  <c r="F2921" i="12" s="1"/>
  <c r="E2922" i="12"/>
  <c r="F2922" i="12" s="1"/>
  <c r="E2923" i="12"/>
  <c r="F2923" i="12" s="1"/>
  <c r="E2924" i="12"/>
  <c r="F2924" i="12" s="1"/>
  <c r="E2925" i="12"/>
  <c r="F2925" i="12" s="1"/>
  <c r="E2926" i="12"/>
  <c r="F2926" i="12" s="1"/>
  <c r="E2927" i="12"/>
  <c r="F2927" i="12" s="1"/>
  <c r="E2928" i="12"/>
  <c r="F2928" i="12" s="1"/>
  <c r="E2929" i="12"/>
  <c r="F2929" i="12" s="1"/>
  <c r="E2930" i="12"/>
  <c r="F2930" i="12" s="1"/>
  <c r="E2931" i="12"/>
  <c r="F2931" i="12" s="1"/>
  <c r="E2932" i="12"/>
  <c r="F2932" i="12" s="1"/>
  <c r="E2933" i="12"/>
  <c r="F2933" i="12" s="1"/>
  <c r="E2934" i="12"/>
  <c r="F2934" i="12" s="1"/>
  <c r="E2935" i="12"/>
  <c r="F2935" i="12" s="1"/>
  <c r="E2936" i="12"/>
  <c r="F2936" i="12" s="1"/>
  <c r="E2937" i="12"/>
  <c r="F2937" i="12" s="1"/>
  <c r="E2938" i="12"/>
  <c r="F2938" i="12" s="1"/>
  <c r="E2939" i="12"/>
  <c r="F2939" i="12" s="1"/>
  <c r="E2940" i="12"/>
  <c r="F2940" i="12" s="1"/>
  <c r="E2941" i="12"/>
  <c r="F2941" i="12" s="1"/>
  <c r="E2942" i="12"/>
  <c r="F2942" i="12" s="1"/>
  <c r="E2943" i="12"/>
  <c r="F2943" i="12" s="1"/>
  <c r="E2944" i="12"/>
  <c r="F2944" i="12" s="1"/>
  <c r="E2945" i="12"/>
  <c r="F2945" i="12" s="1"/>
  <c r="E2946" i="12"/>
  <c r="F2946" i="12" s="1"/>
  <c r="E2947" i="12"/>
  <c r="F2947" i="12" s="1"/>
  <c r="E2948" i="12"/>
  <c r="F2948" i="12" s="1"/>
  <c r="E2949" i="12"/>
  <c r="F2949" i="12" s="1"/>
  <c r="E2950" i="12"/>
  <c r="F2950" i="12" s="1"/>
  <c r="E2951" i="12"/>
  <c r="F2951" i="12" s="1"/>
  <c r="E2952" i="12"/>
  <c r="F2952" i="12" s="1"/>
  <c r="E2953" i="12"/>
  <c r="F2953" i="12" s="1"/>
  <c r="E2954" i="12"/>
  <c r="F2954" i="12" s="1"/>
  <c r="E2955" i="12"/>
  <c r="F2955" i="12" s="1"/>
  <c r="E2956" i="12"/>
  <c r="F2956" i="12" s="1"/>
  <c r="E2957" i="12"/>
  <c r="F2957" i="12" s="1"/>
  <c r="E2958" i="12"/>
  <c r="F2958" i="12" s="1"/>
  <c r="E2959" i="12"/>
  <c r="F2959" i="12" s="1"/>
  <c r="E2960" i="12"/>
  <c r="F2960" i="12" s="1"/>
  <c r="E2961" i="12"/>
  <c r="F2961" i="12" s="1"/>
  <c r="E2962" i="12"/>
  <c r="F2962" i="12" s="1"/>
  <c r="E2963" i="12"/>
  <c r="F2963" i="12" s="1"/>
  <c r="E2964" i="12"/>
  <c r="F2964" i="12" s="1"/>
  <c r="E2965" i="12"/>
  <c r="F2965" i="12" s="1"/>
  <c r="E2966" i="12"/>
  <c r="F2966" i="12" s="1"/>
  <c r="E2967" i="12"/>
  <c r="F2967" i="12" s="1"/>
  <c r="E2968" i="12"/>
  <c r="F2968" i="12" s="1"/>
  <c r="E2969" i="12"/>
  <c r="F2969" i="12" s="1"/>
  <c r="E2970" i="12"/>
  <c r="F2970" i="12" s="1"/>
  <c r="E2971" i="12"/>
  <c r="F2971" i="12" s="1"/>
  <c r="E2972" i="12"/>
  <c r="F2972" i="12" s="1"/>
  <c r="E2973" i="12"/>
  <c r="F2973" i="12" s="1"/>
  <c r="E2974" i="12"/>
  <c r="F2974" i="12" s="1"/>
  <c r="E2975" i="12"/>
  <c r="F2975" i="12" s="1"/>
  <c r="E2976" i="12"/>
  <c r="F2976" i="12" s="1"/>
  <c r="E2977" i="12"/>
  <c r="F2977" i="12" s="1"/>
  <c r="E2978" i="12"/>
  <c r="F2978" i="12" s="1"/>
  <c r="E2979" i="12"/>
  <c r="F2979" i="12" s="1"/>
  <c r="E2980" i="12"/>
  <c r="F2980" i="12" s="1"/>
  <c r="E2981" i="12"/>
  <c r="F2981" i="12" s="1"/>
  <c r="E2982" i="12"/>
  <c r="F2982" i="12" s="1"/>
  <c r="E2983" i="12"/>
  <c r="F2983" i="12" s="1"/>
  <c r="E2984" i="12"/>
  <c r="F2984" i="12" s="1"/>
  <c r="E2985" i="12"/>
  <c r="F2985" i="12" s="1"/>
  <c r="E2986" i="12"/>
  <c r="F2986" i="12" s="1"/>
  <c r="E2988" i="12"/>
  <c r="F2988" i="12" s="1"/>
  <c r="E2989" i="12"/>
  <c r="F2989" i="12" s="1"/>
  <c r="E2990" i="12"/>
  <c r="F2990" i="12" s="1"/>
  <c r="E2991" i="12"/>
  <c r="F2991" i="12" s="1"/>
  <c r="E2992" i="12"/>
  <c r="F2992" i="12" s="1"/>
  <c r="E2993" i="12"/>
  <c r="F2993" i="12" s="1"/>
  <c r="E2994" i="12"/>
  <c r="F2994" i="12" s="1"/>
  <c r="E2995" i="12"/>
  <c r="F2995" i="12" s="1"/>
  <c r="E2996" i="12"/>
  <c r="F2996" i="12" s="1"/>
  <c r="E2997" i="12"/>
  <c r="F2997" i="12" s="1"/>
  <c r="E2998" i="12"/>
  <c r="F2998" i="12" s="1"/>
  <c r="E2999" i="12"/>
  <c r="F2999" i="12" s="1"/>
  <c r="E3000" i="12"/>
  <c r="F3000" i="12" s="1"/>
  <c r="E3001" i="12"/>
  <c r="F3001" i="12" s="1"/>
  <c r="E3002" i="12"/>
  <c r="F3002" i="12" s="1"/>
  <c r="E3003" i="12"/>
  <c r="F3003" i="12" s="1"/>
  <c r="E3004" i="12"/>
  <c r="F3004" i="12" s="1"/>
  <c r="E3005" i="12"/>
  <c r="F3005" i="12" s="1"/>
  <c r="E3006" i="12"/>
  <c r="F3006" i="12" s="1"/>
  <c r="E3007" i="12"/>
  <c r="F3007" i="12" s="1"/>
  <c r="E3008" i="12"/>
  <c r="F3008" i="12" s="1"/>
  <c r="E3009" i="12"/>
  <c r="F3009" i="12" s="1"/>
  <c r="E3010" i="12"/>
  <c r="F3010" i="12" s="1"/>
  <c r="E3011" i="12"/>
  <c r="F3011" i="12" s="1"/>
  <c r="E3012" i="12"/>
  <c r="F3012" i="12" s="1"/>
  <c r="E3013" i="12"/>
  <c r="F3013" i="12" s="1"/>
  <c r="E3014" i="12"/>
  <c r="F3014" i="12" s="1"/>
  <c r="E3015" i="12"/>
  <c r="F3015" i="12" s="1"/>
  <c r="E3016" i="12"/>
  <c r="F3016" i="12" s="1"/>
  <c r="E3017" i="12"/>
  <c r="F3017" i="12" s="1"/>
  <c r="E3018" i="12"/>
  <c r="F3018" i="12" s="1"/>
  <c r="E3019" i="12"/>
  <c r="F3019" i="12" s="1"/>
  <c r="E3020" i="12"/>
  <c r="F3020" i="12" s="1"/>
  <c r="E3021" i="12"/>
  <c r="F3021" i="12" s="1"/>
  <c r="E3022" i="12"/>
  <c r="F3022" i="12" s="1"/>
  <c r="E3023" i="12"/>
  <c r="F3023" i="12" s="1"/>
  <c r="E5180" i="12"/>
  <c r="F5180" i="12" s="1"/>
  <c r="E5181" i="12"/>
  <c r="F5181" i="12" s="1"/>
  <c r="E5182" i="12"/>
  <c r="F5182" i="12" s="1"/>
  <c r="E5183" i="12"/>
  <c r="F5183" i="12" s="1"/>
  <c r="E5184" i="12"/>
  <c r="F5184" i="12" s="1"/>
  <c r="E5185" i="12"/>
  <c r="F5185" i="12" s="1"/>
  <c r="E5186" i="12"/>
  <c r="F5186" i="12" s="1"/>
  <c r="E5187" i="12"/>
  <c r="F5187" i="12" s="1"/>
  <c r="E5188" i="12"/>
  <c r="F5188" i="12" s="1"/>
  <c r="E5189" i="12"/>
  <c r="F5189" i="12" s="1"/>
  <c r="E5190" i="12"/>
  <c r="F5190" i="12" s="1"/>
  <c r="E5191" i="12"/>
  <c r="F5191" i="12" s="1"/>
  <c r="E5192" i="12"/>
  <c r="F5192" i="12" s="1"/>
  <c r="E5193" i="12"/>
  <c r="F5193" i="12" s="1"/>
  <c r="E5194" i="12"/>
  <c r="F5194" i="12" s="1"/>
  <c r="E5195" i="12"/>
  <c r="F5195" i="12" s="1"/>
  <c r="E5196" i="12"/>
  <c r="F5196" i="12" s="1"/>
  <c r="E5197" i="12"/>
  <c r="F5197" i="12" s="1"/>
  <c r="E5198" i="12"/>
  <c r="F5198" i="12" s="1"/>
  <c r="E5199" i="12"/>
  <c r="F5199" i="12" s="1"/>
  <c r="E5200" i="12"/>
  <c r="F5200" i="12" s="1"/>
  <c r="E5201" i="12"/>
  <c r="F5201" i="12" s="1"/>
  <c r="E5202" i="12"/>
  <c r="F5202" i="12" s="1"/>
  <c r="E5203" i="12"/>
  <c r="F5203" i="12" s="1"/>
  <c r="E5204" i="12"/>
  <c r="F5204" i="12" s="1"/>
  <c r="E5205" i="12"/>
  <c r="F5205" i="12" s="1"/>
  <c r="E5206" i="12"/>
  <c r="F5206" i="12" s="1"/>
  <c r="E5207" i="12"/>
  <c r="F5207" i="12" s="1"/>
  <c r="E5208" i="12"/>
  <c r="F5208" i="12" s="1"/>
  <c r="E5209" i="12"/>
  <c r="F5209" i="12" s="1"/>
  <c r="E5210" i="12"/>
  <c r="F5210" i="12" s="1"/>
  <c r="E5211" i="12"/>
  <c r="F5211" i="12" s="1"/>
  <c r="E5212" i="12"/>
  <c r="F5212" i="12" s="1"/>
  <c r="E5213" i="12"/>
  <c r="F5213" i="12" s="1"/>
  <c r="E5214" i="12"/>
  <c r="F5214" i="12" s="1"/>
  <c r="E5215" i="12"/>
  <c r="F5215" i="12" s="1"/>
  <c r="E5216" i="12"/>
  <c r="F5216" i="12" s="1"/>
  <c r="E5217" i="12"/>
  <c r="F5217" i="12" s="1"/>
  <c r="E5218" i="12"/>
  <c r="F5218" i="12" s="1"/>
  <c r="E5219" i="12"/>
  <c r="F5219" i="12" s="1"/>
  <c r="E5220" i="12"/>
  <c r="F5220" i="12" s="1"/>
  <c r="E5221" i="12"/>
  <c r="F5221" i="12" s="1"/>
  <c r="E5222" i="12"/>
  <c r="F5222" i="12" s="1"/>
  <c r="E5223" i="12"/>
  <c r="F5223" i="12" s="1"/>
  <c r="E5224" i="12"/>
  <c r="F5224" i="12" s="1"/>
  <c r="E5225" i="12"/>
  <c r="F5225" i="12" s="1"/>
  <c r="E5226" i="12"/>
  <c r="F5226" i="12" s="1"/>
  <c r="E5227" i="12"/>
  <c r="F5227" i="12" s="1"/>
  <c r="E5228" i="12"/>
  <c r="F5228" i="12" s="1"/>
  <c r="E5229" i="12"/>
  <c r="F5229" i="12" s="1"/>
  <c r="E5230" i="12"/>
  <c r="F5230" i="12" s="1"/>
  <c r="E5231" i="12"/>
  <c r="F5231" i="12" s="1"/>
  <c r="E5232" i="12"/>
  <c r="F5232" i="12" s="1"/>
  <c r="E5233" i="12"/>
  <c r="F5233" i="12" s="1"/>
  <c r="E5234" i="12"/>
  <c r="F5234" i="12" s="1"/>
  <c r="E5235" i="12"/>
  <c r="F5235" i="12" s="1"/>
  <c r="E5236" i="12"/>
  <c r="F5236" i="12" s="1"/>
  <c r="E5237" i="12"/>
  <c r="F5237" i="12" s="1"/>
  <c r="E5238" i="12"/>
  <c r="F5238" i="12" s="1"/>
  <c r="E5239" i="12"/>
  <c r="F5239" i="12" s="1"/>
  <c r="E5240" i="12"/>
  <c r="F5240" i="12" s="1"/>
  <c r="E5241" i="12"/>
  <c r="F5241" i="12" s="1"/>
  <c r="E5242" i="12"/>
  <c r="F5242" i="12" s="1"/>
  <c r="E5243" i="12"/>
  <c r="F5243" i="12" s="1"/>
  <c r="E5244" i="12"/>
  <c r="F5244" i="12" s="1"/>
  <c r="E5245" i="12"/>
  <c r="F5245" i="12" s="1"/>
  <c r="E5246" i="12"/>
  <c r="F5246" i="12" s="1"/>
  <c r="E5247" i="12"/>
  <c r="F5247" i="12" s="1"/>
  <c r="E5248" i="12"/>
  <c r="F5248" i="12" s="1"/>
  <c r="E5249" i="12"/>
  <c r="F5249" i="12" s="1"/>
  <c r="E5250" i="12"/>
  <c r="F5250" i="12" s="1"/>
  <c r="E5251" i="12"/>
  <c r="F5251" i="12" s="1"/>
  <c r="E5252" i="12"/>
  <c r="F5252" i="12" s="1"/>
  <c r="E5253" i="12"/>
  <c r="F5253" i="12" s="1"/>
  <c r="E5254" i="12"/>
  <c r="F5254" i="12" s="1"/>
  <c r="E5255" i="12"/>
  <c r="F5255" i="12" s="1"/>
  <c r="E5256" i="12"/>
  <c r="F5256" i="12" s="1"/>
  <c r="E5257" i="12"/>
  <c r="F5257" i="12" s="1"/>
  <c r="E5258" i="12"/>
  <c r="F5258" i="12" s="1"/>
  <c r="E5259" i="12"/>
  <c r="F5259" i="12" s="1"/>
  <c r="E5260" i="12"/>
  <c r="F5260" i="12" s="1"/>
  <c r="E5261" i="12"/>
  <c r="F5261" i="12" s="1"/>
  <c r="E5262" i="12"/>
  <c r="F5262" i="12" s="1"/>
  <c r="E5263" i="12"/>
  <c r="F5263" i="12" s="1"/>
  <c r="E5264" i="12"/>
  <c r="F5264" i="12" s="1"/>
  <c r="E5265" i="12"/>
  <c r="F5265" i="12" s="1"/>
  <c r="E5266" i="12"/>
  <c r="F5266" i="12" s="1"/>
  <c r="E5267" i="12"/>
  <c r="F5267" i="12" s="1"/>
  <c r="E5268" i="12"/>
  <c r="F5268" i="12" s="1"/>
  <c r="E5269" i="12"/>
  <c r="F5269" i="12" s="1"/>
  <c r="E5270" i="12"/>
  <c r="F5270" i="12" s="1"/>
  <c r="E5271" i="12"/>
  <c r="F5271" i="12" s="1"/>
  <c r="E5272" i="12"/>
  <c r="F5272" i="12" s="1"/>
  <c r="E5273" i="12"/>
  <c r="F5273" i="12" s="1"/>
  <c r="E5274" i="12"/>
  <c r="F5274" i="12" s="1"/>
  <c r="E5275" i="12"/>
  <c r="F5275" i="12" s="1"/>
  <c r="E5276" i="12"/>
  <c r="F5276" i="12" s="1"/>
  <c r="E5277" i="12"/>
  <c r="F5277" i="12" s="1"/>
  <c r="E5278" i="12"/>
  <c r="F5278" i="12" s="1"/>
  <c r="E5279" i="12"/>
  <c r="F5279" i="12" s="1"/>
  <c r="E5280" i="12"/>
  <c r="F5280" i="12" s="1"/>
  <c r="E5281" i="12"/>
  <c r="F5281" i="12" s="1"/>
  <c r="E5282" i="12"/>
  <c r="F5282" i="12" s="1"/>
  <c r="E5283" i="12"/>
  <c r="F5283" i="12" s="1"/>
  <c r="E5284" i="12"/>
  <c r="F5284" i="12" s="1"/>
  <c r="E5285" i="12"/>
  <c r="F5285" i="12" s="1"/>
  <c r="E5286" i="12"/>
  <c r="F5286" i="12" s="1"/>
  <c r="E5287" i="12"/>
  <c r="F5287" i="12" s="1"/>
  <c r="E5288" i="12"/>
  <c r="F5288" i="12" s="1"/>
  <c r="E5289" i="12"/>
  <c r="F5289" i="12" s="1"/>
  <c r="E5290" i="12"/>
  <c r="F5290" i="12" s="1"/>
  <c r="E5291" i="12"/>
  <c r="F5291" i="12" s="1"/>
  <c r="E5292" i="12"/>
  <c r="F5292" i="12" s="1"/>
  <c r="E5293" i="12"/>
  <c r="F5293" i="12" s="1"/>
  <c r="E5294" i="12"/>
  <c r="F5294" i="12" s="1"/>
  <c r="E5295" i="12"/>
  <c r="F5295" i="12" s="1"/>
  <c r="E5296" i="12"/>
  <c r="F5296" i="12" s="1"/>
  <c r="E5297" i="12"/>
  <c r="F5297" i="12" s="1"/>
  <c r="E5298" i="12"/>
  <c r="F5298" i="12" s="1"/>
  <c r="E5299" i="12"/>
  <c r="F5299" i="12" s="1"/>
  <c r="E5300" i="12"/>
  <c r="F5300" i="12" s="1"/>
  <c r="E5301" i="12"/>
  <c r="F5301" i="12" s="1"/>
  <c r="E5302" i="12"/>
  <c r="F5302" i="12" s="1"/>
  <c r="E5303" i="12"/>
  <c r="F5303" i="12" s="1"/>
  <c r="E5304" i="12"/>
  <c r="F5304" i="12" s="1"/>
  <c r="E5305" i="12"/>
  <c r="F5305" i="12" s="1"/>
  <c r="E5306" i="12"/>
  <c r="F5306" i="12" s="1"/>
  <c r="E5307" i="12"/>
  <c r="F5307" i="12" s="1"/>
  <c r="E5308" i="12"/>
  <c r="F5308" i="12" s="1"/>
  <c r="E5309" i="12"/>
  <c r="F5309" i="12" s="1"/>
  <c r="E5310" i="12"/>
  <c r="F5310" i="12" s="1"/>
  <c r="E5311" i="12"/>
  <c r="F5311" i="12" s="1"/>
  <c r="E5312" i="12"/>
  <c r="F5312" i="12" s="1"/>
  <c r="E5313" i="12"/>
  <c r="F5313" i="12" s="1"/>
  <c r="E5314" i="12"/>
  <c r="F5314" i="12" s="1"/>
  <c r="E5315" i="12"/>
  <c r="F5315" i="12" s="1"/>
  <c r="E5316" i="12"/>
  <c r="F5316" i="12" s="1"/>
  <c r="E5317" i="12"/>
  <c r="F5317" i="12" s="1"/>
  <c r="E5318" i="12"/>
  <c r="F5318" i="12" s="1"/>
  <c r="E5319" i="12"/>
  <c r="F5319" i="12" s="1"/>
  <c r="E5320" i="12"/>
  <c r="F5320" i="12" s="1"/>
  <c r="E5321" i="12"/>
  <c r="F5321" i="12" s="1"/>
  <c r="E5322" i="12"/>
  <c r="F5322" i="12" s="1"/>
  <c r="E5323" i="12"/>
  <c r="F5323" i="12" s="1"/>
  <c r="E5324" i="12"/>
  <c r="F5324" i="12" s="1"/>
  <c r="E5325" i="12"/>
  <c r="F5325" i="12" s="1"/>
  <c r="E5326" i="12"/>
  <c r="F5326" i="12" s="1"/>
  <c r="E5327" i="12"/>
  <c r="F5327" i="12" s="1"/>
  <c r="E5328" i="12"/>
  <c r="F5328" i="12" s="1"/>
  <c r="E5329" i="12"/>
  <c r="F5329" i="12" s="1"/>
  <c r="E5330" i="12"/>
  <c r="F5330" i="12" s="1"/>
  <c r="E5331" i="12"/>
  <c r="F5331" i="12" s="1"/>
  <c r="E5332" i="12"/>
  <c r="F5332" i="12" s="1"/>
  <c r="E5333" i="12"/>
  <c r="F5333" i="12" s="1"/>
  <c r="E5334" i="12"/>
  <c r="F5334" i="12" s="1"/>
  <c r="E5335" i="12"/>
  <c r="F5335" i="12" s="1"/>
  <c r="E5336" i="12"/>
  <c r="F5336" i="12" s="1"/>
  <c r="E5337" i="12"/>
  <c r="F5337" i="12" s="1"/>
  <c r="E5338" i="12"/>
  <c r="F5338" i="12" s="1"/>
  <c r="E5339" i="12"/>
  <c r="F5339" i="12" s="1"/>
  <c r="E5340" i="12"/>
  <c r="F5340" i="12" s="1"/>
  <c r="E5341" i="12"/>
  <c r="F5341" i="12" s="1"/>
  <c r="E5342" i="12"/>
  <c r="F5342" i="12" s="1"/>
  <c r="E5343" i="12"/>
  <c r="F5343" i="12" s="1"/>
  <c r="E5344" i="12"/>
  <c r="F5344" i="12" s="1"/>
  <c r="E5345" i="12"/>
  <c r="F5345" i="12" s="1"/>
  <c r="E5346" i="12"/>
  <c r="F5346" i="12" s="1"/>
  <c r="E5347" i="12"/>
  <c r="F5347" i="12" s="1"/>
  <c r="E5348" i="12"/>
  <c r="F5348" i="12" s="1"/>
  <c r="E5349" i="12"/>
  <c r="F5349" i="12" s="1"/>
  <c r="E5350" i="12"/>
  <c r="F5350" i="12" s="1"/>
  <c r="E5351" i="12"/>
  <c r="F5351" i="12" s="1"/>
  <c r="E5352" i="12"/>
  <c r="F5352" i="12" s="1"/>
  <c r="E5353" i="12"/>
  <c r="F5353" i="12" s="1"/>
  <c r="E5354" i="12"/>
  <c r="F5354" i="12" s="1"/>
  <c r="E5355" i="12"/>
  <c r="F5355" i="12" s="1"/>
  <c r="E5356" i="12"/>
  <c r="F5356" i="12" s="1"/>
  <c r="E5357" i="12"/>
  <c r="F5357" i="12" s="1"/>
  <c r="E5358" i="12"/>
  <c r="F5358" i="12" s="1"/>
  <c r="E5359" i="12"/>
  <c r="F5359" i="12" s="1"/>
  <c r="E5360" i="12"/>
  <c r="F5360" i="12" s="1"/>
  <c r="E5361" i="12"/>
  <c r="F5361" i="12" s="1"/>
  <c r="E5362" i="12"/>
  <c r="F5362" i="12" s="1"/>
  <c r="E5363" i="12"/>
  <c r="F5363" i="12" s="1"/>
  <c r="E5364" i="12"/>
  <c r="F5364" i="12" s="1"/>
  <c r="E5365" i="12"/>
  <c r="F5365" i="12" s="1"/>
  <c r="E5366" i="12"/>
  <c r="F5366" i="12" s="1"/>
  <c r="E5367" i="12"/>
  <c r="F5367" i="12" s="1"/>
  <c r="E5368" i="12"/>
  <c r="F5368" i="12" s="1"/>
  <c r="E5369" i="12"/>
  <c r="F5369" i="12" s="1"/>
  <c r="E5370" i="12"/>
  <c r="F5370" i="12" s="1"/>
  <c r="E5371" i="12"/>
  <c r="F5371" i="12" s="1"/>
  <c r="E5372" i="12"/>
  <c r="F5372" i="12" s="1"/>
  <c r="E5373" i="12"/>
  <c r="F5373" i="12" s="1"/>
  <c r="E5374" i="12"/>
  <c r="F5374" i="12" s="1"/>
  <c r="E5375" i="12"/>
  <c r="F5375" i="12" s="1"/>
  <c r="E5376" i="12"/>
  <c r="F5376" i="12" s="1"/>
  <c r="E5377" i="12"/>
  <c r="F5377" i="12" s="1"/>
  <c r="E5378" i="12"/>
  <c r="F5378" i="12" s="1"/>
  <c r="E5379" i="12"/>
  <c r="F5379" i="12" s="1"/>
  <c r="E5380" i="12"/>
  <c r="F5380" i="12" s="1"/>
  <c r="E5381" i="12"/>
  <c r="F5381" i="12" s="1"/>
  <c r="E5382" i="12"/>
  <c r="F5382" i="12" s="1"/>
  <c r="E5383" i="12"/>
  <c r="F5383" i="12" s="1"/>
  <c r="E5384" i="12"/>
  <c r="F5384" i="12" s="1"/>
  <c r="E5385" i="12"/>
  <c r="F5385" i="12" s="1"/>
  <c r="E5386" i="12"/>
  <c r="F5386" i="12" s="1"/>
  <c r="E5387" i="12"/>
  <c r="F5387" i="12" s="1"/>
  <c r="E5388" i="12"/>
  <c r="F5388" i="12" s="1"/>
  <c r="E5389" i="12"/>
  <c r="F5389" i="12" s="1"/>
  <c r="E5390" i="12"/>
  <c r="F5390" i="12" s="1"/>
  <c r="E5391" i="12"/>
  <c r="F5391" i="12" s="1"/>
  <c r="E5392" i="12"/>
  <c r="F5392" i="12" s="1"/>
  <c r="E5393" i="12"/>
  <c r="F5393" i="12" s="1"/>
  <c r="E5394" i="12"/>
  <c r="F5394" i="12" s="1"/>
  <c r="E5395" i="12"/>
  <c r="F5395" i="12" s="1"/>
  <c r="E5396" i="12"/>
  <c r="F5396" i="12" s="1"/>
  <c r="E5397" i="12"/>
  <c r="F5397" i="12" s="1"/>
  <c r="E5398" i="12"/>
  <c r="F5398" i="12" s="1"/>
  <c r="E5399" i="12"/>
  <c r="F5399" i="12" s="1"/>
  <c r="E5400" i="12"/>
  <c r="F5400" i="12" s="1"/>
  <c r="E5401" i="12"/>
  <c r="F5401" i="12" s="1"/>
  <c r="E5402" i="12"/>
  <c r="F5402" i="12" s="1"/>
  <c r="E5403" i="12"/>
  <c r="F5403" i="12" s="1"/>
  <c r="E5404" i="12"/>
  <c r="F5404" i="12" s="1"/>
  <c r="E5405" i="12"/>
  <c r="F5405" i="12" s="1"/>
  <c r="E5406" i="12"/>
  <c r="F5406" i="12" s="1"/>
  <c r="E5407" i="12"/>
  <c r="F5407" i="12" s="1"/>
  <c r="E5408" i="12"/>
  <c r="F5408" i="12" s="1"/>
  <c r="E5409" i="12"/>
  <c r="F5409" i="12" s="1"/>
  <c r="E5410" i="12"/>
  <c r="F5410" i="12" s="1"/>
  <c r="E5411" i="12"/>
  <c r="F5411" i="12" s="1"/>
  <c r="E5412" i="12"/>
  <c r="F5412" i="12" s="1"/>
  <c r="E5413" i="12"/>
  <c r="F5413" i="12" s="1"/>
  <c r="E5414" i="12"/>
  <c r="F5414" i="12" s="1"/>
  <c r="E5415" i="12"/>
  <c r="F5415" i="12" s="1"/>
  <c r="E5416" i="12"/>
  <c r="F5416" i="12" s="1"/>
  <c r="E5417" i="12"/>
  <c r="F5417" i="12" s="1"/>
  <c r="E5418" i="12"/>
  <c r="F5418" i="12" s="1"/>
  <c r="E5419" i="12"/>
  <c r="F5419" i="12" s="1"/>
  <c r="E5420" i="12"/>
  <c r="F5420" i="12" s="1"/>
  <c r="E5421" i="12"/>
  <c r="F5421" i="12" s="1"/>
  <c r="E5422" i="12"/>
  <c r="F5422" i="12" s="1"/>
  <c r="E5423" i="12"/>
  <c r="F5423" i="12" s="1"/>
  <c r="E5424" i="12"/>
  <c r="F5424" i="12" s="1"/>
  <c r="E5425" i="12"/>
  <c r="F5425" i="12" s="1"/>
  <c r="E5426" i="12"/>
  <c r="F5426" i="12" s="1"/>
  <c r="E5427" i="12"/>
  <c r="F5427" i="12" s="1"/>
  <c r="E5428" i="12"/>
  <c r="F5428" i="12" s="1"/>
  <c r="E5429" i="12"/>
  <c r="F5429" i="12" s="1"/>
  <c r="E5430" i="12"/>
  <c r="F5430" i="12" s="1"/>
  <c r="E5431" i="12"/>
  <c r="F5431" i="12" s="1"/>
  <c r="E5432" i="12"/>
  <c r="F5432" i="12" s="1"/>
  <c r="E5433" i="12"/>
  <c r="F5433" i="12" s="1"/>
  <c r="E5434" i="12"/>
  <c r="F5434" i="12" s="1"/>
  <c r="E5435" i="12"/>
  <c r="F5435" i="12" s="1"/>
  <c r="E5436" i="12"/>
  <c r="F5436" i="12" s="1"/>
  <c r="E5437" i="12"/>
  <c r="F5437" i="12" s="1"/>
  <c r="E5438" i="12"/>
  <c r="F5438" i="12" s="1"/>
  <c r="E5439" i="12"/>
  <c r="F5439" i="12" s="1"/>
  <c r="E5440" i="12"/>
  <c r="F5440" i="12" s="1"/>
  <c r="E5441" i="12"/>
  <c r="F5441" i="12" s="1"/>
  <c r="E5442" i="12"/>
  <c r="F5442" i="12" s="1"/>
  <c r="E5443" i="12"/>
  <c r="F5443" i="12" s="1"/>
  <c r="E5444" i="12"/>
  <c r="F5444" i="12" s="1"/>
  <c r="E5445" i="12"/>
  <c r="F5445" i="12" s="1"/>
  <c r="E5446" i="12"/>
  <c r="F5446" i="12" s="1"/>
  <c r="E5447" i="12"/>
  <c r="F5447" i="12" s="1"/>
  <c r="E5448" i="12"/>
  <c r="F5448" i="12" s="1"/>
  <c r="E5449" i="12"/>
  <c r="F5449" i="12" s="1"/>
  <c r="E5450" i="12"/>
  <c r="F5450" i="12" s="1"/>
  <c r="E5451" i="12"/>
  <c r="F5451" i="12" s="1"/>
  <c r="E5452" i="12"/>
  <c r="F5452" i="12" s="1"/>
  <c r="E5453" i="12"/>
  <c r="F5453" i="12" s="1"/>
  <c r="E5454" i="12"/>
  <c r="F5454" i="12" s="1"/>
  <c r="E5455" i="12"/>
  <c r="F5455" i="12" s="1"/>
  <c r="E5456" i="12"/>
  <c r="F5456" i="12" s="1"/>
  <c r="E5457" i="12"/>
  <c r="F5457" i="12" s="1"/>
  <c r="E5458" i="12"/>
  <c r="F5458" i="12" s="1"/>
  <c r="E5459" i="12"/>
  <c r="F5459" i="12" s="1"/>
  <c r="E5460" i="12"/>
  <c r="F5460" i="12" s="1"/>
  <c r="E5461" i="12"/>
  <c r="F5461" i="12" s="1"/>
  <c r="E5462" i="12"/>
  <c r="F5462" i="12" s="1"/>
  <c r="E5463" i="12"/>
  <c r="F5463" i="12" s="1"/>
  <c r="E5464" i="12"/>
  <c r="F5464" i="12" s="1"/>
  <c r="E5465" i="12"/>
  <c r="F5465" i="12" s="1"/>
  <c r="E5466" i="12"/>
  <c r="F5466" i="12" s="1"/>
  <c r="E5467" i="12"/>
  <c r="F5467" i="12" s="1"/>
  <c r="E5468" i="12"/>
  <c r="F5468" i="12" s="1"/>
  <c r="E5469" i="12"/>
  <c r="F5469" i="12" s="1"/>
  <c r="E5470" i="12"/>
  <c r="F5470" i="12" s="1"/>
  <c r="E5471" i="12"/>
  <c r="F5471" i="12" s="1"/>
  <c r="E5472" i="12"/>
  <c r="F5472" i="12" s="1"/>
  <c r="E5473" i="12"/>
  <c r="F5473" i="12" s="1"/>
  <c r="E5474" i="12"/>
  <c r="F5474" i="12" s="1"/>
  <c r="E5475" i="12"/>
  <c r="F5475" i="12" s="1"/>
  <c r="E5476" i="12"/>
  <c r="F5476" i="12" s="1"/>
  <c r="E5477" i="12"/>
  <c r="F5477" i="12" s="1"/>
  <c r="E5478" i="12"/>
  <c r="F5478" i="12" s="1"/>
  <c r="E5479" i="12"/>
  <c r="F5479" i="12" s="1"/>
  <c r="E5480" i="12"/>
  <c r="F5480" i="12" s="1"/>
  <c r="E5481" i="12"/>
  <c r="F5481" i="12" s="1"/>
  <c r="E5482" i="12"/>
  <c r="F5482" i="12" s="1"/>
  <c r="E5483" i="12"/>
  <c r="F5483" i="12" s="1"/>
  <c r="E5484" i="12"/>
  <c r="F5484" i="12" s="1"/>
  <c r="E5485" i="12"/>
  <c r="F5485" i="12" s="1"/>
  <c r="E5486" i="12"/>
  <c r="F5486" i="12" s="1"/>
  <c r="E5487" i="12"/>
  <c r="F5487" i="12" s="1"/>
  <c r="E5488" i="12"/>
  <c r="F5488" i="12" s="1"/>
  <c r="E5489" i="12"/>
  <c r="F5489" i="12" s="1"/>
  <c r="E5490" i="12"/>
  <c r="F5490" i="12" s="1"/>
  <c r="E5491" i="12"/>
  <c r="F5491" i="12" s="1"/>
  <c r="E5492" i="12"/>
  <c r="F5492" i="12" s="1"/>
  <c r="E5493" i="12"/>
  <c r="F5493" i="12" s="1"/>
  <c r="E5494" i="12"/>
  <c r="F5494" i="12" s="1"/>
  <c r="E5495" i="12"/>
  <c r="F5495" i="12" s="1"/>
  <c r="E5496" i="12"/>
  <c r="F5496" i="12" s="1"/>
  <c r="E5497" i="12"/>
  <c r="F5497" i="12" s="1"/>
  <c r="E5498" i="12"/>
  <c r="F5498" i="12" s="1"/>
  <c r="E5499" i="12"/>
  <c r="F5499" i="12" s="1"/>
  <c r="E5500" i="12"/>
  <c r="F5500" i="12" s="1"/>
  <c r="E5501" i="12"/>
  <c r="F5501" i="12" s="1"/>
  <c r="E5502" i="12"/>
  <c r="F5502" i="12" s="1"/>
  <c r="E5503" i="12"/>
  <c r="F5503" i="12" s="1"/>
  <c r="E5504" i="12"/>
  <c r="F5504" i="12" s="1"/>
  <c r="E5505" i="12"/>
  <c r="F5505" i="12" s="1"/>
  <c r="E5506" i="12"/>
  <c r="F5506" i="12" s="1"/>
  <c r="E5507" i="12"/>
  <c r="F5507" i="12" s="1"/>
  <c r="E5508" i="12"/>
  <c r="F5508" i="12" s="1"/>
  <c r="E5509" i="12"/>
  <c r="F5509" i="12" s="1"/>
  <c r="E5510" i="12"/>
  <c r="F5510" i="12" s="1"/>
  <c r="E5511" i="12"/>
  <c r="F5511" i="12" s="1"/>
  <c r="E5512" i="12"/>
  <c r="F5512" i="12" s="1"/>
  <c r="E5513" i="12"/>
  <c r="F5513" i="12" s="1"/>
  <c r="E5514" i="12"/>
  <c r="F5514" i="12" s="1"/>
  <c r="E5515" i="12"/>
  <c r="F5515" i="12" s="1"/>
  <c r="E5516" i="12"/>
  <c r="F5516" i="12" s="1"/>
  <c r="E5517" i="12"/>
  <c r="F5517" i="12" s="1"/>
  <c r="E5518" i="12"/>
  <c r="F5518" i="12" s="1"/>
  <c r="E5519" i="12"/>
  <c r="F5519" i="12" s="1"/>
  <c r="E5520" i="12"/>
  <c r="F5520" i="12" s="1"/>
  <c r="E5521" i="12"/>
  <c r="F5521" i="12" s="1"/>
  <c r="E5522" i="12"/>
  <c r="F5522" i="12" s="1"/>
  <c r="E5523" i="12"/>
  <c r="F5523" i="12" s="1"/>
  <c r="E5524" i="12"/>
  <c r="F5524" i="12" s="1"/>
  <c r="E5525" i="12"/>
  <c r="F5525" i="12" s="1"/>
  <c r="E5526" i="12"/>
  <c r="F5526" i="12" s="1"/>
  <c r="E5527" i="12"/>
  <c r="F5527" i="12" s="1"/>
  <c r="E5528" i="12"/>
  <c r="F5528" i="12" s="1"/>
  <c r="E5529" i="12"/>
  <c r="F5529" i="12" s="1"/>
  <c r="E5530" i="12"/>
  <c r="F5530" i="12" s="1"/>
  <c r="E5531" i="12"/>
  <c r="F5531" i="12" s="1"/>
  <c r="E5532" i="12"/>
  <c r="F5532" i="12" s="1"/>
  <c r="E5533" i="12"/>
  <c r="F5533" i="12" s="1"/>
  <c r="E5534" i="12"/>
  <c r="F5534" i="12" s="1"/>
  <c r="E5535" i="12"/>
  <c r="F5535" i="12" s="1"/>
  <c r="E5536" i="12"/>
  <c r="F5536" i="12" s="1"/>
  <c r="E5537" i="12"/>
  <c r="F5537" i="12" s="1"/>
  <c r="E5538" i="12"/>
  <c r="F5538" i="12" s="1"/>
  <c r="E5539" i="12"/>
  <c r="F5539" i="12" s="1"/>
  <c r="E5540" i="12"/>
  <c r="F5540" i="12" s="1"/>
  <c r="E5541" i="12"/>
  <c r="F5541" i="12" s="1"/>
  <c r="E5542" i="12"/>
  <c r="F5542" i="12" s="1"/>
  <c r="E5543" i="12"/>
  <c r="F5543" i="12" s="1"/>
  <c r="E5544" i="12"/>
  <c r="F5544" i="12" s="1"/>
  <c r="E5545" i="12"/>
  <c r="F5545" i="12" s="1"/>
  <c r="E5546" i="12"/>
  <c r="F5546" i="12" s="1"/>
  <c r="E5547" i="12"/>
  <c r="F5547" i="12" s="1"/>
  <c r="E5548" i="12"/>
  <c r="F5548" i="12" s="1"/>
  <c r="E5549" i="12"/>
  <c r="F5549" i="12" s="1"/>
  <c r="E5550" i="12"/>
  <c r="F5550" i="12" s="1"/>
  <c r="E5551" i="12"/>
  <c r="F5551" i="12" s="1"/>
  <c r="E5552" i="12"/>
  <c r="F5552" i="12" s="1"/>
  <c r="E5553" i="12"/>
  <c r="F5553" i="12" s="1"/>
  <c r="E5554" i="12"/>
  <c r="F5554" i="12" s="1"/>
  <c r="E5555" i="12"/>
  <c r="F5555" i="12" s="1"/>
  <c r="E5556" i="12"/>
  <c r="F5556" i="12" s="1"/>
  <c r="E5557" i="12"/>
  <c r="F5557" i="12" s="1"/>
  <c r="E5558" i="12"/>
  <c r="F5558" i="12" s="1"/>
  <c r="E5559" i="12"/>
  <c r="F5559" i="12" s="1"/>
  <c r="E5560" i="12"/>
  <c r="F5560" i="12" s="1"/>
  <c r="E5561" i="12"/>
  <c r="F5561" i="12" s="1"/>
  <c r="E5562" i="12"/>
  <c r="F5562" i="12" s="1"/>
  <c r="E5563" i="12"/>
  <c r="F5563" i="12" s="1"/>
  <c r="E5564" i="12"/>
  <c r="F5564" i="12" s="1"/>
  <c r="E5565" i="12"/>
  <c r="F5565" i="12" s="1"/>
  <c r="E5566" i="12"/>
  <c r="F5566" i="12" s="1"/>
  <c r="E5567" i="12"/>
  <c r="F5567" i="12" s="1"/>
  <c r="E5568" i="12"/>
  <c r="F5568" i="12" s="1"/>
  <c r="E5569" i="12"/>
  <c r="F5569" i="12" s="1"/>
  <c r="E5570" i="12"/>
  <c r="F5570" i="12" s="1"/>
  <c r="E5571" i="12"/>
  <c r="F5571" i="12" s="1"/>
  <c r="E5572" i="12"/>
  <c r="F5572" i="12" s="1"/>
  <c r="E5573" i="12"/>
  <c r="F5573" i="12" s="1"/>
  <c r="E5574" i="12"/>
  <c r="F5574" i="12" s="1"/>
  <c r="E5575" i="12"/>
  <c r="F5575" i="12" s="1"/>
  <c r="E5576" i="12"/>
  <c r="F5576" i="12" s="1"/>
  <c r="E5577" i="12"/>
  <c r="F5577" i="12" s="1"/>
  <c r="E5578" i="12"/>
  <c r="F5578" i="12" s="1"/>
  <c r="E5579" i="12"/>
  <c r="F5579" i="12" s="1"/>
  <c r="E5580" i="12"/>
  <c r="F5580" i="12" s="1"/>
  <c r="E5581" i="12"/>
  <c r="F5581" i="12" s="1"/>
  <c r="E5582" i="12"/>
  <c r="F5582" i="12" s="1"/>
  <c r="E5583" i="12"/>
  <c r="F5583" i="12" s="1"/>
  <c r="E5584" i="12"/>
  <c r="F5584" i="12" s="1"/>
  <c r="E5585" i="12"/>
  <c r="F5585" i="12" s="1"/>
  <c r="E5586" i="12"/>
  <c r="F5586" i="12" s="1"/>
  <c r="E5587" i="12"/>
  <c r="F5587" i="12" s="1"/>
  <c r="E5588" i="12"/>
  <c r="F5588" i="12" s="1"/>
  <c r="E5589" i="12"/>
  <c r="F5589" i="12" s="1"/>
  <c r="E5590" i="12"/>
  <c r="F5590" i="12" s="1"/>
  <c r="E5591" i="12"/>
  <c r="F5591" i="12" s="1"/>
  <c r="E5592" i="12"/>
  <c r="F5592" i="12" s="1"/>
  <c r="E5593" i="12"/>
  <c r="F5593" i="12" s="1"/>
  <c r="E5594" i="12"/>
  <c r="F5594" i="12" s="1"/>
  <c r="E5595" i="12"/>
  <c r="F5595" i="12" s="1"/>
  <c r="E5596" i="12"/>
  <c r="F5596" i="12" s="1"/>
  <c r="E5597" i="12"/>
  <c r="F5597" i="12" s="1"/>
  <c r="E5598" i="12"/>
  <c r="F5598" i="12" s="1"/>
  <c r="E5599" i="12"/>
  <c r="F5599" i="12" s="1"/>
  <c r="E5600" i="12"/>
  <c r="F5600" i="12" s="1"/>
  <c r="E5601" i="12"/>
  <c r="F5601" i="12" s="1"/>
  <c r="E5602" i="12"/>
  <c r="F5602" i="12" s="1"/>
  <c r="E5603" i="12"/>
  <c r="F5603" i="12" s="1"/>
  <c r="E5604" i="12"/>
  <c r="F5604" i="12" s="1"/>
  <c r="E5605" i="12"/>
  <c r="F5605" i="12" s="1"/>
  <c r="E5606" i="12"/>
  <c r="F5606" i="12" s="1"/>
  <c r="E5607" i="12"/>
  <c r="F5607" i="12" s="1"/>
  <c r="E5608" i="12"/>
  <c r="F5608" i="12" s="1"/>
  <c r="E5609" i="12"/>
  <c r="F5609" i="12" s="1"/>
  <c r="E5610" i="12"/>
  <c r="F5610" i="12" s="1"/>
  <c r="E5611" i="12"/>
  <c r="F5611" i="12" s="1"/>
  <c r="E5612" i="12"/>
  <c r="F5612" i="12" s="1"/>
  <c r="E5613" i="12"/>
  <c r="F5613" i="12" s="1"/>
  <c r="E5614" i="12"/>
  <c r="F5614" i="12" s="1"/>
  <c r="E5615" i="12"/>
  <c r="F5615" i="12" s="1"/>
  <c r="E5616" i="12"/>
  <c r="F5616" i="12" s="1"/>
  <c r="E5617" i="12"/>
  <c r="F5617" i="12" s="1"/>
  <c r="E5618" i="12"/>
  <c r="F5618" i="12" s="1"/>
  <c r="E5619" i="12"/>
  <c r="F5619" i="12" s="1"/>
  <c r="E5620" i="12"/>
  <c r="F5620" i="12" s="1"/>
  <c r="E5621" i="12"/>
  <c r="F5621" i="12" s="1"/>
  <c r="E5622" i="12"/>
  <c r="F5622" i="12" s="1"/>
  <c r="E5623" i="12"/>
  <c r="F5623" i="12" s="1"/>
  <c r="E5624" i="12"/>
  <c r="F5624" i="12" s="1"/>
  <c r="E5625" i="12"/>
  <c r="F5625" i="12" s="1"/>
  <c r="E5626" i="12"/>
  <c r="F5626" i="12" s="1"/>
  <c r="E5627" i="12"/>
  <c r="F5627" i="12" s="1"/>
  <c r="E5628" i="12"/>
  <c r="F5628" i="12" s="1"/>
  <c r="E5629" i="12"/>
  <c r="F5629" i="12" s="1"/>
  <c r="E5630" i="12"/>
  <c r="F5630" i="12" s="1"/>
  <c r="E5631" i="12"/>
  <c r="F5631" i="12" s="1"/>
  <c r="E5632" i="12"/>
  <c r="F5632" i="12" s="1"/>
  <c r="E5633" i="12"/>
  <c r="F5633" i="12" s="1"/>
  <c r="E5634" i="12"/>
  <c r="F5634" i="12" s="1"/>
  <c r="E5635" i="12"/>
  <c r="F5635" i="12" s="1"/>
  <c r="E5636" i="12"/>
  <c r="F5636" i="12" s="1"/>
  <c r="E5637" i="12"/>
  <c r="F5637" i="12" s="1"/>
  <c r="E5638" i="12"/>
  <c r="F5638" i="12" s="1"/>
  <c r="E5639" i="12"/>
  <c r="F5639" i="12" s="1"/>
  <c r="E5640" i="12"/>
  <c r="F5640" i="12" s="1"/>
  <c r="E5641" i="12"/>
  <c r="F5641" i="12" s="1"/>
  <c r="E5642" i="12"/>
  <c r="F5642" i="12" s="1"/>
  <c r="E5643" i="12"/>
  <c r="F5643" i="12" s="1"/>
  <c r="E5644" i="12"/>
  <c r="F5644" i="12" s="1"/>
  <c r="E5645" i="12"/>
  <c r="F5645" i="12" s="1"/>
  <c r="E5646" i="12"/>
  <c r="F5646" i="12" s="1"/>
  <c r="E5647" i="12"/>
  <c r="F5647" i="12" s="1"/>
  <c r="E5648" i="12"/>
  <c r="F5648" i="12" s="1"/>
  <c r="E5649" i="12"/>
  <c r="F5649" i="12" s="1"/>
  <c r="E5650" i="12"/>
  <c r="F5650" i="12" s="1"/>
  <c r="E5651" i="12"/>
  <c r="F5651" i="12" s="1"/>
  <c r="E5652" i="12"/>
  <c r="F5652" i="12" s="1"/>
  <c r="E5653" i="12"/>
  <c r="F5653" i="12" s="1"/>
  <c r="E5654" i="12"/>
  <c r="F5654" i="12" s="1"/>
  <c r="E5655" i="12"/>
  <c r="F5655" i="12" s="1"/>
  <c r="E5656" i="12"/>
  <c r="F5656" i="12" s="1"/>
  <c r="E5657" i="12"/>
  <c r="F5657" i="12" s="1"/>
  <c r="E5658" i="12"/>
  <c r="F5658" i="12" s="1"/>
  <c r="E5659" i="12"/>
  <c r="F5659" i="12" s="1"/>
  <c r="E5660" i="12"/>
  <c r="F5660" i="12" s="1"/>
  <c r="E5661" i="12"/>
  <c r="F5661" i="12" s="1"/>
  <c r="E5662" i="12"/>
  <c r="F5662" i="12" s="1"/>
  <c r="E5663" i="12"/>
  <c r="F5663" i="12" s="1"/>
  <c r="E5664" i="12"/>
  <c r="F5664" i="12" s="1"/>
  <c r="E5665" i="12"/>
  <c r="F5665" i="12" s="1"/>
  <c r="E5666" i="12"/>
  <c r="F5666" i="12" s="1"/>
  <c r="E5667" i="12"/>
  <c r="F5667" i="12" s="1"/>
  <c r="E5668" i="12"/>
  <c r="F5668" i="12" s="1"/>
  <c r="E5669" i="12"/>
  <c r="F5669" i="12" s="1"/>
  <c r="E5670" i="12"/>
  <c r="F5670" i="12" s="1"/>
  <c r="E5671" i="12"/>
  <c r="F5671" i="12" s="1"/>
  <c r="E5672" i="12"/>
  <c r="F5672" i="12" s="1"/>
  <c r="E5673" i="12"/>
  <c r="F5673" i="12" s="1"/>
  <c r="E5674" i="12"/>
  <c r="F5674" i="12" s="1"/>
  <c r="E5675" i="12"/>
  <c r="F5675" i="12" s="1"/>
  <c r="E5676" i="12"/>
  <c r="F5676" i="12" s="1"/>
  <c r="E5677" i="12"/>
  <c r="F5677" i="12" s="1"/>
  <c r="E5678" i="12"/>
  <c r="F5678" i="12" s="1"/>
  <c r="E5679" i="12"/>
  <c r="F5679" i="12" s="1"/>
  <c r="E5680" i="12"/>
  <c r="F5680" i="12" s="1"/>
  <c r="E5681" i="12"/>
  <c r="F5681" i="12" s="1"/>
  <c r="E5682" i="12"/>
  <c r="F5682" i="12" s="1"/>
  <c r="E5683" i="12"/>
  <c r="F5683" i="12" s="1"/>
  <c r="E5684" i="12"/>
  <c r="F5684" i="12" s="1"/>
  <c r="E5685" i="12"/>
  <c r="F5685" i="12" s="1"/>
  <c r="E5686" i="12"/>
  <c r="F5686" i="12" s="1"/>
  <c r="E5687" i="12"/>
  <c r="F5687" i="12" s="1"/>
  <c r="E5688" i="12"/>
  <c r="F5688" i="12" s="1"/>
  <c r="E5689" i="12"/>
  <c r="F5689" i="12" s="1"/>
  <c r="E5690" i="12"/>
  <c r="F5690" i="12" s="1"/>
  <c r="E5691" i="12"/>
  <c r="F5691" i="12" s="1"/>
  <c r="E5692" i="12"/>
  <c r="F5692" i="12" s="1"/>
  <c r="E5693" i="12"/>
  <c r="F5693" i="12" s="1"/>
  <c r="E5694" i="12"/>
  <c r="F5694" i="12" s="1"/>
  <c r="E5695" i="12"/>
  <c r="F5695" i="12" s="1"/>
  <c r="E5696" i="12"/>
  <c r="F5696" i="12" s="1"/>
  <c r="E5697" i="12"/>
  <c r="F5697" i="12" s="1"/>
  <c r="E5698" i="12"/>
  <c r="F5698" i="12" s="1"/>
  <c r="E5699" i="12"/>
  <c r="F5699" i="12" s="1"/>
  <c r="E5700" i="12"/>
  <c r="F5700" i="12" s="1"/>
  <c r="E5701" i="12"/>
  <c r="F5701" i="12" s="1"/>
  <c r="E5702" i="12"/>
  <c r="F5702" i="12" s="1"/>
  <c r="E5703" i="12"/>
  <c r="F5703" i="12" s="1"/>
  <c r="E5704" i="12"/>
  <c r="F5704" i="12" s="1"/>
  <c r="E5705" i="12"/>
  <c r="F5705" i="12" s="1"/>
  <c r="E5706" i="12"/>
  <c r="F5706" i="12" s="1"/>
  <c r="E5707" i="12"/>
  <c r="F5707" i="12" s="1"/>
  <c r="E5708" i="12"/>
  <c r="F5708" i="12" s="1"/>
  <c r="E5709" i="12"/>
  <c r="F5709" i="12" s="1"/>
  <c r="E5710" i="12"/>
  <c r="F5710" i="12" s="1"/>
  <c r="E5711" i="12"/>
  <c r="F5711" i="12" s="1"/>
  <c r="E5712" i="12"/>
  <c r="F5712" i="12" s="1"/>
  <c r="E5713" i="12"/>
  <c r="F5713" i="12" s="1"/>
  <c r="E5714" i="12"/>
  <c r="F5714" i="12" s="1"/>
  <c r="E5715" i="12"/>
  <c r="F5715" i="12" s="1"/>
  <c r="E5716" i="12"/>
  <c r="F5716" i="12" s="1"/>
  <c r="E5717" i="12"/>
  <c r="F5717" i="12" s="1"/>
  <c r="E5718" i="12"/>
  <c r="F5718" i="12" s="1"/>
  <c r="E5719" i="12"/>
  <c r="F5719" i="12" s="1"/>
  <c r="E5720" i="12"/>
  <c r="F5720" i="12" s="1"/>
  <c r="E5721" i="12"/>
  <c r="F5721" i="12" s="1"/>
  <c r="E5722" i="12"/>
  <c r="F5722" i="12" s="1"/>
  <c r="E5723" i="12"/>
  <c r="F5723" i="12" s="1"/>
  <c r="E5724" i="12"/>
  <c r="F5724" i="12" s="1"/>
  <c r="E5725" i="12"/>
  <c r="F5725" i="12" s="1"/>
  <c r="E5726" i="12"/>
  <c r="F5726" i="12" s="1"/>
  <c r="E5727" i="12"/>
  <c r="F5727" i="12" s="1"/>
  <c r="E5728" i="12"/>
  <c r="F5728" i="12" s="1"/>
  <c r="E5729" i="12"/>
  <c r="F5729" i="12" s="1"/>
  <c r="E5730" i="12"/>
  <c r="F5730" i="12" s="1"/>
  <c r="E5731" i="12"/>
  <c r="F5731" i="12" s="1"/>
  <c r="E5732" i="12"/>
  <c r="F5732" i="12" s="1"/>
  <c r="E5733" i="12"/>
  <c r="F5733" i="12" s="1"/>
  <c r="E5734" i="12"/>
  <c r="F5734" i="12" s="1"/>
  <c r="E5735" i="12"/>
  <c r="F5735" i="12" s="1"/>
  <c r="E5736" i="12"/>
  <c r="F5736" i="12" s="1"/>
  <c r="E5737" i="12"/>
  <c r="F5737" i="12" s="1"/>
  <c r="E5738" i="12"/>
  <c r="F5738" i="12" s="1"/>
  <c r="E5739" i="12"/>
  <c r="F5739" i="12" s="1"/>
  <c r="E5740" i="12"/>
  <c r="F5740" i="12" s="1"/>
  <c r="E5741" i="12"/>
  <c r="F5741" i="12" s="1"/>
  <c r="E5742" i="12"/>
  <c r="F5742" i="12" s="1"/>
  <c r="E5743" i="12"/>
  <c r="F5743" i="12" s="1"/>
  <c r="E5744" i="12"/>
  <c r="F5744" i="12" s="1"/>
  <c r="E5745" i="12"/>
  <c r="F5745" i="12" s="1"/>
  <c r="E5746" i="12"/>
  <c r="F5746" i="12" s="1"/>
  <c r="E5747" i="12"/>
  <c r="F5747" i="12" s="1"/>
  <c r="E5748" i="12"/>
  <c r="F5748" i="12" s="1"/>
  <c r="E5749" i="12"/>
  <c r="F5749" i="12" s="1"/>
  <c r="E5750" i="12"/>
  <c r="F5750" i="12" s="1"/>
  <c r="E5751" i="12"/>
  <c r="F5751" i="12" s="1"/>
  <c r="E5752" i="12"/>
  <c r="F5752" i="12" s="1"/>
  <c r="E5753" i="12"/>
  <c r="F5753" i="12" s="1"/>
  <c r="E5754" i="12"/>
  <c r="F5754" i="12" s="1"/>
  <c r="E5755" i="12"/>
  <c r="F5755" i="12" s="1"/>
  <c r="E5756" i="12"/>
  <c r="F5756" i="12" s="1"/>
  <c r="E5757" i="12"/>
  <c r="F5757" i="12" s="1"/>
  <c r="E5758" i="12"/>
  <c r="F5758" i="12" s="1"/>
  <c r="E5759" i="12"/>
  <c r="F5759" i="12" s="1"/>
  <c r="E5760" i="12"/>
  <c r="F5760" i="12" s="1"/>
  <c r="E5761" i="12"/>
  <c r="F5761" i="12" s="1"/>
  <c r="E5762" i="12"/>
  <c r="F5762" i="12" s="1"/>
  <c r="E5763" i="12"/>
  <c r="F5763" i="12" s="1"/>
  <c r="E5764" i="12"/>
  <c r="F5764" i="12" s="1"/>
  <c r="E5765" i="12"/>
  <c r="F5765" i="12" s="1"/>
  <c r="E5766" i="12"/>
  <c r="F5766" i="12" s="1"/>
  <c r="E5767" i="12"/>
  <c r="F5767" i="12" s="1"/>
  <c r="E5768" i="12"/>
  <c r="F5768" i="12" s="1"/>
  <c r="E5769" i="12"/>
  <c r="F5769" i="12" s="1"/>
  <c r="E5770" i="12"/>
  <c r="F5770" i="12" s="1"/>
  <c r="E5771" i="12"/>
  <c r="F5771" i="12" s="1"/>
  <c r="E5772" i="12"/>
  <c r="F5772" i="12" s="1"/>
  <c r="E5773" i="12"/>
  <c r="F5773" i="12" s="1"/>
  <c r="E5774" i="12"/>
  <c r="F5774" i="12" s="1"/>
  <c r="E5775" i="12"/>
  <c r="F5775" i="12" s="1"/>
  <c r="E5776" i="12"/>
  <c r="F5776" i="12" s="1"/>
  <c r="E5777" i="12"/>
  <c r="F5777" i="12" s="1"/>
  <c r="E5778" i="12"/>
  <c r="F5778" i="12" s="1"/>
  <c r="E5779" i="12"/>
  <c r="F5779" i="12" s="1"/>
  <c r="E5780" i="12"/>
  <c r="F5780" i="12" s="1"/>
  <c r="H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H1189" i="12"/>
  <c r="H1190" i="12"/>
  <c r="H1191" i="12"/>
  <c r="H1192" i="12"/>
  <c r="H1193" i="12"/>
  <c r="H1194" i="12"/>
  <c r="H1195" i="12"/>
  <c r="H1196" i="12"/>
  <c r="H1197" i="12"/>
  <c r="H1198" i="12"/>
  <c r="H1199" i="12"/>
  <c r="H1200" i="12"/>
  <c r="H1201" i="12"/>
  <c r="H1202" i="12"/>
  <c r="H1203" i="12"/>
  <c r="H1204" i="12"/>
  <c r="H1205" i="12"/>
  <c r="H1206" i="12"/>
  <c r="H1207" i="12"/>
  <c r="H1208" i="12"/>
  <c r="H1209" i="12"/>
  <c r="H1210" i="12"/>
  <c r="H1211" i="12"/>
  <c r="H1212" i="12"/>
  <c r="H1213" i="12"/>
  <c r="H1214" i="12"/>
  <c r="H1215" i="12"/>
  <c r="H1216" i="12"/>
  <c r="H1217" i="12"/>
  <c r="H1218" i="12"/>
  <c r="H1219" i="12"/>
  <c r="H1220" i="12"/>
  <c r="H1221" i="12"/>
  <c r="H1222" i="12"/>
  <c r="H1223" i="12"/>
  <c r="H1224" i="12"/>
  <c r="H1225" i="12"/>
  <c r="H1226" i="12"/>
  <c r="H1227" i="12"/>
  <c r="H1228" i="12"/>
  <c r="H1229" i="12"/>
  <c r="H1230" i="12"/>
  <c r="H1231" i="12"/>
  <c r="H1232" i="12"/>
  <c r="H1233" i="12"/>
  <c r="H1234" i="12"/>
  <c r="H1235" i="12"/>
  <c r="H1236" i="12"/>
  <c r="H1237" i="12"/>
  <c r="H1238" i="12"/>
  <c r="H1239" i="12"/>
  <c r="H1240" i="12"/>
  <c r="H1241" i="12"/>
  <c r="H1242" i="12"/>
  <c r="H1243" i="12"/>
  <c r="H1244" i="12"/>
  <c r="H1245" i="12"/>
  <c r="H1246" i="12"/>
  <c r="H1247" i="12"/>
  <c r="H1248" i="12"/>
  <c r="H1249" i="12"/>
  <c r="H1250" i="12"/>
  <c r="H1251" i="12"/>
  <c r="H1252" i="12"/>
  <c r="H1253" i="12"/>
  <c r="H1254" i="12"/>
  <c r="H1255" i="12"/>
  <c r="H1256" i="12"/>
  <c r="H1257" i="12"/>
  <c r="H1258" i="12"/>
  <c r="H1259" i="12"/>
  <c r="H1260" i="12"/>
  <c r="H1261" i="12"/>
  <c r="H1262" i="12"/>
  <c r="H1263" i="12"/>
  <c r="H1264" i="12"/>
  <c r="H1265" i="12"/>
  <c r="H1266" i="12"/>
  <c r="H1267" i="12"/>
  <c r="H1268" i="12"/>
  <c r="H1269" i="12"/>
  <c r="H1270" i="12"/>
  <c r="H1271" i="12"/>
  <c r="H1272" i="12"/>
  <c r="H1273" i="12"/>
  <c r="H1274" i="12"/>
  <c r="H1275" i="12"/>
  <c r="H1276" i="12"/>
  <c r="H1277" i="12"/>
  <c r="H1278" i="12"/>
  <c r="H1279" i="12"/>
  <c r="H1280" i="12"/>
  <c r="H1281" i="12"/>
  <c r="H1282" i="12"/>
  <c r="H1283" i="12"/>
  <c r="H1284" i="12"/>
  <c r="H1285" i="12"/>
  <c r="H1286" i="12"/>
  <c r="H1287" i="12"/>
  <c r="H1288" i="12"/>
  <c r="H1289" i="12"/>
  <c r="H1290" i="12"/>
  <c r="H1291" i="12"/>
  <c r="H1292" i="12"/>
  <c r="H1293" i="12"/>
  <c r="H1294" i="12"/>
  <c r="H1295" i="12"/>
  <c r="H1296" i="12"/>
  <c r="H1297" i="12"/>
  <c r="H1298" i="12"/>
  <c r="H1299" i="12"/>
  <c r="H1300" i="12"/>
  <c r="H1301" i="12"/>
  <c r="H1302" i="12"/>
  <c r="H1303" i="12"/>
  <c r="H1304" i="12"/>
  <c r="H1305" i="12"/>
  <c r="H1306" i="12"/>
  <c r="H1307" i="12"/>
  <c r="H1308" i="12"/>
  <c r="H1309" i="12"/>
  <c r="H1310" i="12"/>
  <c r="H1311" i="12"/>
  <c r="H1312" i="12"/>
  <c r="H1313" i="12"/>
  <c r="H1314" i="12"/>
  <c r="H1315" i="12"/>
  <c r="H1316" i="12"/>
  <c r="H1317" i="12"/>
  <c r="H1318" i="12"/>
  <c r="H1319" i="12"/>
  <c r="H1320" i="12"/>
  <c r="H1321" i="12"/>
  <c r="H1322" i="12"/>
  <c r="H1323" i="12"/>
  <c r="H1324" i="12"/>
  <c r="H1325" i="12"/>
  <c r="H1326" i="12"/>
  <c r="H1327" i="12"/>
  <c r="H1328" i="12"/>
  <c r="H1329" i="12"/>
  <c r="H1330" i="12"/>
  <c r="H1331" i="12"/>
  <c r="H1332" i="12"/>
  <c r="H1333" i="12"/>
  <c r="H1334" i="12"/>
  <c r="H1335" i="12"/>
  <c r="H1336" i="12"/>
  <c r="H1337" i="12"/>
  <c r="H1338" i="12"/>
  <c r="H1339" i="12"/>
  <c r="H1340" i="12"/>
  <c r="H1341" i="12"/>
  <c r="H1342" i="12"/>
  <c r="H1343" i="12"/>
  <c r="H1344" i="12"/>
  <c r="H1345" i="12"/>
  <c r="H1346" i="12"/>
  <c r="H1347" i="12"/>
  <c r="H1348" i="12"/>
  <c r="H1349" i="12"/>
  <c r="H1350" i="12"/>
  <c r="H1351" i="12"/>
  <c r="H1352" i="12"/>
  <c r="H1353" i="12"/>
  <c r="H1354" i="12"/>
  <c r="H1355" i="12"/>
  <c r="H1356" i="12"/>
  <c r="H1357" i="12"/>
  <c r="H1358" i="12"/>
  <c r="H1359" i="12"/>
  <c r="H1360" i="12"/>
  <c r="H1361" i="12"/>
  <c r="H1362" i="12"/>
  <c r="H1363" i="12"/>
  <c r="H1364" i="12"/>
  <c r="H1365" i="12"/>
  <c r="H1366" i="12"/>
  <c r="H1367" i="12"/>
  <c r="H1368" i="12"/>
  <c r="H1369" i="12"/>
  <c r="H1370" i="12"/>
  <c r="H1371" i="12"/>
  <c r="H1372" i="12"/>
  <c r="H1373" i="12"/>
  <c r="H1374" i="12"/>
  <c r="H1375" i="12"/>
  <c r="H1376" i="12"/>
  <c r="H1377" i="12"/>
  <c r="H1378" i="12"/>
  <c r="H1379" i="12"/>
  <c r="H1380" i="12"/>
  <c r="H1381" i="12"/>
  <c r="H1382" i="12"/>
  <c r="H1383" i="12"/>
  <c r="H1384" i="12"/>
  <c r="H1385" i="12"/>
  <c r="H1386" i="12"/>
  <c r="H1387" i="12"/>
  <c r="H1388" i="12"/>
  <c r="H1389" i="12"/>
  <c r="H1390" i="12"/>
  <c r="H1391" i="12"/>
  <c r="H1392" i="12"/>
  <c r="H1393" i="12"/>
  <c r="H1394" i="12"/>
  <c r="H1395" i="12"/>
  <c r="H1396" i="12"/>
  <c r="H1397" i="12"/>
  <c r="H1398" i="12"/>
  <c r="H1399" i="12"/>
  <c r="H1400" i="12"/>
  <c r="H1401" i="12"/>
  <c r="H1402" i="12"/>
  <c r="H1403" i="12"/>
  <c r="H1404" i="12"/>
  <c r="H1405" i="12"/>
  <c r="H1406" i="12"/>
  <c r="H1407" i="12"/>
  <c r="H1408" i="12"/>
  <c r="H1409" i="12"/>
  <c r="H1410" i="12"/>
  <c r="H1411" i="12"/>
  <c r="H1412" i="12"/>
  <c r="H1413" i="12"/>
  <c r="H1414" i="12"/>
  <c r="H1415" i="12"/>
  <c r="H1416" i="12"/>
  <c r="H1417" i="12"/>
  <c r="H1418" i="12"/>
  <c r="H1419" i="12"/>
  <c r="H1420" i="12"/>
  <c r="H1421" i="12"/>
  <c r="H1422" i="12"/>
  <c r="H1423" i="12"/>
  <c r="H1424" i="12"/>
  <c r="H1425" i="12"/>
  <c r="H1426" i="12"/>
  <c r="H1427" i="12"/>
  <c r="H1428" i="12"/>
  <c r="H1429" i="12"/>
  <c r="H1430" i="12"/>
  <c r="H1431" i="12"/>
  <c r="H1432" i="12"/>
  <c r="H1433" i="12"/>
  <c r="H1434" i="12"/>
  <c r="H1435" i="12"/>
  <c r="H1436" i="12"/>
  <c r="H1437" i="12"/>
  <c r="H1438" i="12"/>
  <c r="H1439" i="12"/>
  <c r="H1440" i="12"/>
  <c r="H1441" i="12"/>
  <c r="H1442" i="12"/>
  <c r="H1443" i="12"/>
  <c r="H1444" i="12"/>
  <c r="H1445" i="12"/>
  <c r="H1446" i="12"/>
  <c r="H1447" i="12"/>
  <c r="H1448" i="12"/>
  <c r="H1449" i="12"/>
  <c r="H1450" i="12"/>
  <c r="H1451" i="12"/>
  <c r="H1452" i="12"/>
  <c r="H1453" i="12"/>
  <c r="H1454" i="12"/>
  <c r="H1455" i="12"/>
  <c r="H1456" i="12"/>
  <c r="H1457" i="12"/>
  <c r="H1458" i="12"/>
  <c r="H1459" i="12"/>
  <c r="H1460" i="12"/>
  <c r="H1461" i="12"/>
  <c r="H1462" i="12"/>
  <c r="H1463" i="12"/>
  <c r="H1464" i="12"/>
  <c r="H1465" i="12"/>
  <c r="H1466" i="12"/>
  <c r="H1467" i="12"/>
  <c r="H1468" i="12"/>
  <c r="H1469" i="12"/>
  <c r="H1470" i="12"/>
  <c r="H1471" i="12"/>
  <c r="H1472" i="12"/>
  <c r="H1473" i="12"/>
  <c r="H1474" i="12"/>
  <c r="H1475" i="12"/>
  <c r="H1476" i="12"/>
  <c r="H1477" i="12"/>
  <c r="H1478" i="12"/>
  <c r="H1479" i="12"/>
  <c r="H1480" i="12"/>
  <c r="H1481" i="12"/>
  <c r="H1482" i="12"/>
  <c r="H1483" i="12"/>
  <c r="H1484" i="12"/>
  <c r="H1485" i="12"/>
  <c r="H1486" i="12"/>
  <c r="H1487" i="12"/>
  <c r="H1488" i="12"/>
  <c r="H1489" i="12"/>
  <c r="H1490" i="12"/>
  <c r="H1491" i="12"/>
  <c r="H1492" i="12"/>
  <c r="H1493" i="12"/>
  <c r="H1494" i="12"/>
  <c r="H1495" i="12"/>
  <c r="H1496" i="12"/>
  <c r="H1497" i="12"/>
  <c r="H1498" i="12"/>
  <c r="H1499" i="12"/>
  <c r="H1500" i="12"/>
  <c r="H1501" i="12"/>
  <c r="H1502" i="12"/>
  <c r="H1503" i="12"/>
  <c r="H1504" i="12"/>
  <c r="H1505" i="12"/>
  <c r="H1506" i="12"/>
  <c r="H1507" i="12"/>
  <c r="H1508" i="12"/>
  <c r="H1509" i="12"/>
  <c r="H1510" i="12"/>
  <c r="H1511" i="12"/>
  <c r="H1512" i="12"/>
  <c r="H1513" i="12"/>
  <c r="H1514" i="12"/>
  <c r="H1515" i="12"/>
  <c r="H1516" i="12"/>
  <c r="H1517" i="12"/>
  <c r="H1518" i="12"/>
  <c r="H1519" i="12"/>
  <c r="H1520" i="12"/>
  <c r="H1521" i="12"/>
  <c r="H1522" i="12"/>
  <c r="H1523" i="12"/>
  <c r="H1524" i="12"/>
  <c r="H1525" i="12"/>
  <c r="H1526" i="12"/>
  <c r="H1527" i="12"/>
  <c r="H1528" i="12"/>
  <c r="H1529" i="12"/>
  <c r="H1530" i="12"/>
  <c r="H1531" i="12"/>
  <c r="H1532" i="12"/>
  <c r="H1533" i="12"/>
  <c r="H1534" i="12"/>
  <c r="H1535" i="12"/>
  <c r="H1536" i="12"/>
  <c r="H1537" i="12"/>
  <c r="H1538" i="12"/>
  <c r="H1539" i="12"/>
  <c r="H1540" i="12"/>
  <c r="H1541" i="12"/>
  <c r="H1542" i="12"/>
  <c r="H1543" i="12"/>
  <c r="H1544" i="12"/>
  <c r="H1545" i="12"/>
  <c r="H1546" i="12"/>
  <c r="H1547" i="12"/>
  <c r="H1548" i="12"/>
  <c r="H1549" i="12"/>
  <c r="H1550" i="12"/>
  <c r="H1551" i="12"/>
  <c r="H1552" i="12"/>
  <c r="H1553" i="12"/>
  <c r="H1554" i="12"/>
  <c r="H1555" i="12"/>
  <c r="H1556" i="12"/>
  <c r="H1557" i="12"/>
  <c r="H1558" i="12"/>
  <c r="H1559" i="12"/>
  <c r="H1560" i="12"/>
  <c r="H1561" i="12"/>
  <c r="H1562" i="12"/>
  <c r="H1563" i="12"/>
  <c r="H1564" i="12"/>
  <c r="H1565" i="12"/>
  <c r="H1566" i="12"/>
  <c r="H1567" i="12"/>
  <c r="H1568" i="12"/>
  <c r="H1569" i="12"/>
  <c r="H1570" i="12"/>
  <c r="H1571" i="12"/>
  <c r="H1572" i="12"/>
  <c r="H1573" i="12"/>
  <c r="H1574" i="12"/>
  <c r="H1575" i="12"/>
  <c r="H1576" i="12"/>
  <c r="H1577" i="12"/>
  <c r="H1578" i="12"/>
  <c r="H1579" i="12"/>
  <c r="H1580" i="12"/>
  <c r="H1581" i="12"/>
  <c r="H1582" i="12"/>
  <c r="H1583" i="12"/>
  <c r="H1584" i="12"/>
  <c r="H1585" i="12"/>
  <c r="H1586" i="12"/>
  <c r="H1587" i="12"/>
  <c r="H1588" i="12"/>
  <c r="H1589" i="12"/>
  <c r="H1590" i="12"/>
  <c r="H1591" i="12"/>
  <c r="H1592" i="12"/>
  <c r="H1593" i="12"/>
  <c r="H1594" i="12"/>
  <c r="H1595" i="12"/>
  <c r="H1596" i="12"/>
  <c r="H1597" i="12"/>
  <c r="H1598" i="12"/>
  <c r="H1599" i="12"/>
  <c r="H1600" i="12"/>
  <c r="H1601" i="12"/>
  <c r="H1602" i="12"/>
  <c r="H1603" i="12"/>
  <c r="H1604" i="12"/>
  <c r="H1605" i="12"/>
  <c r="H1606" i="12"/>
  <c r="H1607" i="12"/>
  <c r="H1608" i="12"/>
  <c r="H1609" i="12"/>
  <c r="H1610" i="12"/>
  <c r="H1611" i="12"/>
  <c r="H1612" i="12"/>
  <c r="H1613" i="12"/>
  <c r="H1614" i="12"/>
  <c r="H1615" i="12"/>
  <c r="H1616" i="12"/>
  <c r="H1617" i="12"/>
  <c r="H1618" i="12"/>
  <c r="H1619" i="12"/>
  <c r="H1620" i="12"/>
  <c r="H1621" i="12"/>
  <c r="H1622" i="12"/>
  <c r="H1623" i="12"/>
  <c r="H1624" i="12"/>
  <c r="H1625" i="12"/>
  <c r="H1626" i="12"/>
  <c r="H1627" i="12"/>
  <c r="H1628" i="12"/>
  <c r="H1629" i="12"/>
  <c r="H1630" i="12"/>
  <c r="H1631" i="12"/>
  <c r="H1632" i="12"/>
  <c r="H1633" i="12"/>
  <c r="H1634" i="12"/>
  <c r="H1635" i="12"/>
  <c r="H1636" i="12"/>
  <c r="H1637" i="12"/>
  <c r="H1638" i="12"/>
  <c r="H1639" i="12"/>
  <c r="H1640" i="12"/>
  <c r="H1641" i="12"/>
  <c r="H1642" i="12"/>
  <c r="H1643" i="12"/>
  <c r="H1644" i="12"/>
  <c r="H1645" i="12"/>
  <c r="H1646" i="12"/>
  <c r="H1647" i="12"/>
  <c r="H1648" i="12"/>
  <c r="H1649" i="12"/>
  <c r="H1650" i="12"/>
  <c r="H1651" i="12"/>
  <c r="H1652" i="12"/>
  <c r="H1653" i="12"/>
  <c r="H1654" i="12"/>
  <c r="H1655" i="12"/>
  <c r="H1656" i="12"/>
  <c r="H1657" i="12"/>
  <c r="H1658" i="12"/>
  <c r="H1659" i="12"/>
  <c r="H1660" i="12"/>
  <c r="H1661" i="12"/>
  <c r="H1662" i="12"/>
  <c r="H1663" i="12"/>
  <c r="H1664" i="12"/>
  <c r="H1665" i="12"/>
  <c r="H1666" i="12"/>
  <c r="H1667" i="12"/>
  <c r="H1668" i="12"/>
  <c r="H1669" i="12"/>
  <c r="H1670" i="12"/>
  <c r="H1671" i="12"/>
  <c r="H1672" i="12"/>
  <c r="H1673" i="12"/>
  <c r="H1674" i="12"/>
  <c r="H1675" i="12"/>
  <c r="H1676" i="12"/>
  <c r="H1677" i="12"/>
  <c r="H1678" i="12"/>
  <c r="H1679" i="12"/>
  <c r="H1680" i="12"/>
  <c r="H1681" i="12"/>
  <c r="H1682" i="12"/>
  <c r="H1683" i="12"/>
  <c r="H1684" i="12"/>
  <c r="H1685" i="12"/>
  <c r="H1686" i="12"/>
  <c r="H1687" i="12"/>
  <c r="H1688" i="12"/>
  <c r="H1689" i="12"/>
  <c r="H1690" i="12"/>
  <c r="H1691" i="12"/>
  <c r="H1692" i="12"/>
  <c r="H1693" i="12"/>
  <c r="H1694" i="12"/>
  <c r="H1695" i="12"/>
  <c r="H1696" i="12"/>
  <c r="H1697" i="12"/>
  <c r="H1698" i="12"/>
  <c r="H1699" i="12"/>
  <c r="H1700" i="12"/>
  <c r="H1701" i="12"/>
  <c r="H1702" i="12"/>
  <c r="H1703" i="12"/>
  <c r="H1704" i="12"/>
  <c r="H1705" i="12"/>
  <c r="H1706" i="12"/>
  <c r="H1707" i="12"/>
  <c r="H1708" i="12"/>
  <c r="H1709" i="12"/>
  <c r="H1710" i="12"/>
  <c r="H1711" i="12"/>
  <c r="H1712" i="12"/>
  <c r="H1713" i="12"/>
  <c r="H1714" i="12"/>
  <c r="H1715" i="12"/>
  <c r="H1716" i="12"/>
  <c r="H1717" i="12"/>
  <c r="H1718" i="12"/>
  <c r="H1719" i="12"/>
  <c r="H1720" i="12"/>
  <c r="H1721" i="12"/>
  <c r="H1722" i="12"/>
  <c r="H1723" i="12"/>
  <c r="H1724" i="12"/>
  <c r="H1725" i="12"/>
  <c r="H1726" i="12"/>
  <c r="H1727" i="12"/>
  <c r="H1728" i="12"/>
  <c r="H1729" i="12"/>
  <c r="H1730" i="12"/>
  <c r="H1731" i="12"/>
  <c r="H1732" i="12"/>
  <c r="H1733" i="12"/>
  <c r="H1734" i="12"/>
  <c r="H1735" i="12"/>
  <c r="H1736" i="12"/>
  <c r="H1737" i="12"/>
  <c r="H1738" i="12"/>
  <c r="H1739" i="12"/>
  <c r="H1740" i="12"/>
  <c r="H1741" i="12"/>
  <c r="H1742" i="12"/>
  <c r="H1743" i="12"/>
  <c r="H1744" i="12"/>
  <c r="H1745" i="12"/>
  <c r="H1746" i="12"/>
  <c r="H1747" i="12"/>
  <c r="H1748" i="12"/>
  <c r="H1749" i="12"/>
  <c r="H1750" i="12"/>
  <c r="H1751" i="12"/>
  <c r="H1752" i="12"/>
  <c r="H1753" i="12"/>
  <c r="H1754" i="12"/>
  <c r="H1755" i="12"/>
  <c r="H1756" i="12"/>
  <c r="H1757" i="12"/>
  <c r="H1758" i="12"/>
  <c r="H1759" i="12"/>
  <c r="H1760" i="12"/>
  <c r="H1761" i="12"/>
  <c r="H1762" i="12"/>
  <c r="H1763" i="12"/>
  <c r="H1764" i="12"/>
  <c r="H1765" i="12"/>
  <c r="H1766" i="12"/>
  <c r="H1767" i="12"/>
  <c r="H1768" i="12"/>
  <c r="H1769" i="12"/>
  <c r="H1770" i="12"/>
  <c r="H1771" i="12"/>
  <c r="H1772" i="12"/>
  <c r="H1773" i="12"/>
  <c r="H1774" i="12"/>
  <c r="H1775" i="12"/>
  <c r="H1776" i="12"/>
  <c r="H1777" i="12"/>
  <c r="H1778" i="12"/>
  <c r="H1779" i="12"/>
  <c r="H1780" i="12"/>
  <c r="H1781" i="12"/>
  <c r="H1782" i="12"/>
  <c r="H1783" i="12"/>
  <c r="H1784" i="12"/>
  <c r="H1785" i="12"/>
  <c r="H1786" i="12"/>
  <c r="H1787" i="12"/>
  <c r="H1788" i="12"/>
  <c r="H1789" i="12"/>
  <c r="H1790" i="12"/>
  <c r="H1791" i="12"/>
  <c r="H1792" i="12"/>
  <c r="H1793" i="12"/>
  <c r="H1794" i="12"/>
  <c r="H1795" i="12"/>
  <c r="H1796" i="12"/>
  <c r="H1797" i="12"/>
  <c r="H1798" i="12"/>
  <c r="H1799" i="12"/>
  <c r="H1800" i="12"/>
  <c r="H1801" i="12"/>
  <c r="H1802" i="12"/>
  <c r="H1803" i="12"/>
  <c r="H1804" i="12"/>
  <c r="H1805" i="12"/>
  <c r="H1806" i="12"/>
  <c r="H1807" i="12"/>
  <c r="H1808" i="12"/>
  <c r="H1809" i="12"/>
  <c r="H1810" i="12"/>
  <c r="H1811" i="12"/>
  <c r="H1812" i="12"/>
  <c r="H1813" i="12"/>
  <c r="H1814" i="12"/>
  <c r="H1815" i="12"/>
  <c r="H1816" i="12"/>
  <c r="H1817" i="12"/>
  <c r="H1818" i="12"/>
  <c r="H1819" i="12"/>
  <c r="H1820" i="12"/>
  <c r="H1821" i="12"/>
  <c r="H1822" i="12"/>
  <c r="H1823" i="12"/>
  <c r="H1824" i="12"/>
  <c r="H1825" i="12"/>
  <c r="H1826" i="12"/>
  <c r="H1827" i="12"/>
  <c r="H1828" i="12"/>
  <c r="H1829" i="12"/>
  <c r="H1830" i="12"/>
  <c r="H1831" i="12"/>
  <c r="H1832" i="12"/>
  <c r="H1833" i="12"/>
  <c r="H1834" i="12"/>
  <c r="H1835" i="12"/>
  <c r="H1836" i="12"/>
  <c r="H1837" i="12"/>
  <c r="H1838" i="12"/>
  <c r="H1839" i="12"/>
  <c r="H1840" i="12"/>
  <c r="H1841" i="12"/>
  <c r="H1842" i="12"/>
  <c r="H1843" i="12"/>
  <c r="H1844" i="12"/>
  <c r="H1845" i="12"/>
  <c r="H1846" i="12"/>
  <c r="H1847" i="12"/>
  <c r="H1848" i="12"/>
  <c r="H1849" i="12"/>
  <c r="H1850" i="12"/>
  <c r="H1851" i="12"/>
  <c r="H1852" i="12"/>
  <c r="H1853" i="12"/>
  <c r="H1854" i="12"/>
  <c r="H1855" i="12"/>
  <c r="H1856" i="12"/>
  <c r="H1857" i="12"/>
  <c r="H1858" i="12"/>
  <c r="H1859" i="12"/>
  <c r="H1860" i="12"/>
  <c r="H1861" i="12"/>
  <c r="H1862" i="12"/>
  <c r="H1863" i="12"/>
  <c r="H1864" i="12"/>
  <c r="H1865" i="12"/>
  <c r="H1866" i="12"/>
  <c r="H1867" i="12"/>
  <c r="H1868" i="12"/>
  <c r="H1869" i="12"/>
  <c r="H1870" i="12"/>
  <c r="H1871" i="12"/>
  <c r="H1872" i="12"/>
  <c r="H1873" i="12"/>
  <c r="H1874" i="12"/>
  <c r="H1875" i="12"/>
  <c r="H1876" i="12"/>
  <c r="H1877" i="12"/>
  <c r="H1878" i="12"/>
  <c r="H1879" i="12"/>
  <c r="H1880" i="12"/>
  <c r="H1881" i="12"/>
  <c r="H1882" i="12"/>
  <c r="H1883" i="12"/>
  <c r="H1884" i="12"/>
  <c r="H1885" i="12"/>
  <c r="H1886" i="12"/>
  <c r="H1887" i="12"/>
  <c r="H1888" i="12"/>
  <c r="H1889" i="12"/>
  <c r="H1890" i="12"/>
  <c r="H1891" i="12"/>
  <c r="H1892" i="12"/>
  <c r="H1893" i="12"/>
  <c r="H1894" i="12"/>
  <c r="H1895" i="12"/>
  <c r="H1896" i="12"/>
  <c r="H1897" i="12"/>
  <c r="H1898" i="12"/>
  <c r="H1899" i="12"/>
  <c r="H1900" i="12"/>
  <c r="H1901" i="12"/>
  <c r="H1902" i="12"/>
  <c r="H1903" i="12"/>
  <c r="H1904" i="12"/>
  <c r="H1905" i="12"/>
  <c r="H1906" i="12"/>
  <c r="H1907" i="12"/>
  <c r="H1908" i="12"/>
  <c r="H1909" i="12"/>
  <c r="H1910" i="12"/>
  <c r="H1911" i="12"/>
  <c r="H1912" i="12"/>
  <c r="H1913" i="12"/>
  <c r="H1914" i="12"/>
  <c r="H1915" i="12"/>
  <c r="H1916" i="12"/>
  <c r="H1917" i="12"/>
  <c r="H1918" i="12"/>
  <c r="H1919" i="12"/>
  <c r="H1920" i="12"/>
  <c r="H1921" i="12"/>
  <c r="H1922" i="12"/>
  <c r="H1923" i="12"/>
  <c r="H1924" i="12"/>
  <c r="H1925" i="12"/>
  <c r="H1926" i="12"/>
  <c r="H1927" i="12"/>
  <c r="H1928" i="12"/>
  <c r="H1929" i="12"/>
  <c r="H1930" i="12"/>
  <c r="H1931" i="12"/>
  <c r="H1932" i="12"/>
  <c r="H1933" i="12"/>
  <c r="H1934" i="12"/>
  <c r="H1935" i="12"/>
  <c r="H1936" i="12"/>
  <c r="H1937" i="12"/>
  <c r="H1938" i="12"/>
  <c r="H1939" i="12"/>
  <c r="H1940" i="12"/>
  <c r="H1941" i="12"/>
  <c r="H1942" i="12"/>
  <c r="H1943" i="12"/>
  <c r="H1944" i="12"/>
  <c r="H1945" i="12"/>
  <c r="H1946" i="12"/>
  <c r="H1947" i="12"/>
  <c r="H1948" i="12"/>
  <c r="H1949" i="12"/>
  <c r="H1950" i="12"/>
  <c r="H1951" i="12"/>
  <c r="H1952" i="12"/>
  <c r="H1953" i="12"/>
  <c r="H1954" i="12"/>
  <c r="H1955" i="12"/>
  <c r="H1956" i="12"/>
  <c r="H1957" i="12"/>
  <c r="H1958" i="12"/>
  <c r="H1959" i="12"/>
  <c r="H1960" i="12"/>
  <c r="H1961" i="12"/>
  <c r="H1962" i="12"/>
  <c r="H1963" i="12"/>
  <c r="H1964" i="12"/>
  <c r="H1965" i="12"/>
  <c r="H1966" i="12"/>
  <c r="H1967" i="12"/>
  <c r="H1968" i="12"/>
  <c r="H1969" i="12"/>
  <c r="H1970" i="12"/>
  <c r="H1971" i="12"/>
  <c r="H1972" i="12"/>
  <c r="H1973" i="12"/>
  <c r="H1974" i="12"/>
  <c r="H1975" i="12"/>
  <c r="H1976" i="12"/>
  <c r="H1977" i="12"/>
  <c r="H1978" i="12"/>
  <c r="H1979" i="12"/>
  <c r="H1980" i="12"/>
  <c r="H1981" i="12"/>
  <c r="H1982" i="12"/>
  <c r="H1983" i="12"/>
  <c r="H1984" i="12"/>
  <c r="H1985" i="12"/>
  <c r="H1986" i="12"/>
  <c r="H1987" i="12"/>
  <c r="H1988" i="12"/>
  <c r="H1989" i="12"/>
  <c r="H1990" i="12"/>
  <c r="H1991" i="12"/>
  <c r="H1992" i="12"/>
  <c r="H1993" i="12"/>
  <c r="H1994" i="12"/>
  <c r="H1995" i="12"/>
  <c r="H1996" i="12"/>
  <c r="H1997" i="12"/>
  <c r="H1998" i="12"/>
  <c r="H1999" i="12"/>
  <c r="H2000" i="12"/>
  <c r="H2001" i="12"/>
  <c r="H2002" i="12"/>
  <c r="H2003" i="12"/>
  <c r="H2004" i="12"/>
  <c r="H2005" i="12"/>
  <c r="H2006" i="12"/>
  <c r="H2007" i="12"/>
  <c r="H2008" i="12"/>
  <c r="H2009" i="12"/>
  <c r="H2010" i="12"/>
  <c r="H2011" i="12"/>
  <c r="H2012" i="12"/>
  <c r="H2013" i="12"/>
  <c r="H2014" i="12"/>
  <c r="H2015" i="12"/>
  <c r="H2016" i="12"/>
  <c r="H2017" i="12"/>
  <c r="H2018" i="12"/>
  <c r="H2019" i="12"/>
  <c r="H2020" i="12"/>
  <c r="H2021" i="12"/>
  <c r="H2022" i="12"/>
  <c r="H2023" i="12"/>
  <c r="H2024" i="12"/>
  <c r="H2025" i="12"/>
  <c r="H2026" i="12"/>
  <c r="H2027" i="12"/>
  <c r="H2028" i="12"/>
  <c r="H2029" i="12"/>
  <c r="H2030" i="12"/>
  <c r="H2031" i="12"/>
  <c r="H2032" i="12"/>
  <c r="H2033" i="12"/>
  <c r="H2034" i="12"/>
  <c r="H2035" i="12"/>
  <c r="H2036" i="12"/>
  <c r="H2037" i="12"/>
  <c r="H2038" i="12"/>
  <c r="H2039" i="12"/>
  <c r="H2040" i="12"/>
  <c r="H2041" i="12"/>
  <c r="H2042" i="12"/>
  <c r="H2043" i="12"/>
  <c r="H2044" i="12"/>
  <c r="H2045" i="12"/>
  <c r="H2046" i="12"/>
  <c r="H2047" i="12"/>
  <c r="H2048" i="12"/>
  <c r="H2049" i="12"/>
  <c r="H2050" i="12"/>
  <c r="H2051" i="12"/>
  <c r="H2052" i="12"/>
  <c r="H2053" i="12"/>
  <c r="H2054" i="12"/>
  <c r="H2055" i="12"/>
  <c r="H2056" i="12"/>
  <c r="H2057" i="12"/>
  <c r="H2058" i="12"/>
  <c r="H2059" i="12"/>
  <c r="H2060" i="12"/>
  <c r="H2061" i="12"/>
  <c r="H2062" i="12"/>
  <c r="H2063" i="12"/>
  <c r="H2064" i="12"/>
  <c r="H2065" i="12"/>
  <c r="H2066" i="12"/>
  <c r="H2067" i="12"/>
  <c r="H2068" i="12"/>
  <c r="H2069" i="12"/>
  <c r="H2070" i="12"/>
  <c r="H2071" i="12"/>
  <c r="H2072" i="12"/>
  <c r="H2073" i="12"/>
  <c r="H2074" i="12"/>
  <c r="H2075" i="12"/>
  <c r="H2076" i="12"/>
  <c r="H2077" i="12"/>
  <c r="H2078" i="12"/>
  <c r="H2079" i="12"/>
  <c r="H2080" i="12"/>
  <c r="H2081" i="12"/>
  <c r="H2082" i="12"/>
  <c r="H2083" i="12"/>
  <c r="H2084" i="12"/>
  <c r="H2085" i="12"/>
  <c r="H2086" i="12"/>
  <c r="H2087" i="12"/>
  <c r="H2088" i="12"/>
  <c r="H2089" i="12"/>
  <c r="H2090" i="12"/>
  <c r="H2091" i="12"/>
  <c r="H2092" i="12"/>
  <c r="H2093" i="12"/>
  <c r="H2094" i="12"/>
  <c r="H2095" i="12"/>
  <c r="H2096" i="12"/>
  <c r="H2097" i="12"/>
  <c r="H2098" i="12"/>
  <c r="H2099" i="12"/>
  <c r="H2100" i="12"/>
  <c r="H2101" i="12"/>
  <c r="H2102" i="12"/>
  <c r="H2103" i="12"/>
  <c r="H2104" i="12"/>
  <c r="H2105" i="12"/>
  <c r="H2106" i="12"/>
  <c r="H2107" i="12"/>
  <c r="H2108" i="12"/>
  <c r="H2109" i="12"/>
  <c r="H2110" i="12"/>
  <c r="H2111" i="12"/>
  <c r="H2112" i="12"/>
  <c r="H2113" i="12"/>
  <c r="H2114" i="12"/>
  <c r="H2115" i="12"/>
  <c r="H2116" i="12"/>
  <c r="H2117" i="12"/>
  <c r="H2118" i="12"/>
  <c r="H2119" i="12"/>
  <c r="H2120" i="12"/>
  <c r="H2121" i="12"/>
  <c r="H2122" i="12"/>
  <c r="H2123" i="12"/>
  <c r="H2124" i="12"/>
  <c r="H2125" i="12"/>
  <c r="H2126" i="12"/>
  <c r="H2127" i="12"/>
  <c r="H2128" i="12"/>
  <c r="H2129" i="12"/>
  <c r="H2130" i="12"/>
  <c r="H2131" i="12"/>
  <c r="H2132" i="12"/>
  <c r="H2133" i="12"/>
  <c r="H2134" i="12"/>
  <c r="H2135" i="12"/>
  <c r="H2136" i="12"/>
  <c r="H2137" i="12"/>
  <c r="H2138" i="12"/>
  <c r="H2139" i="12"/>
  <c r="H2140" i="12"/>
  <c r="H2141" i="12"/>
  <c r="H2142" i="12"/>
  <c r="H2143" i="12"/>
  <c r="H2144" i="12"/>
  <c r="H2145" i="12"/>
  <c r="H2146" i="12"/>
  <c r="H2147" i="12"/>
  <c r="H2148" i="12"/>
  <c r="H2149" i="12"/>
  <c r="H2150" i="12"/>
  <c r="H2151" i="12"/>
  <c r="H2152" i="12"/>
  <c r="H2153" i="12"/>
  <c r="H2154" i="12"/>
  <c r="H2155" i="12"/>
  <c r="H2156" i="12"/>
  <c r="H2157" i="12"/>
  <c r="H2158" i="12"/>
  <c r="H2159" i="12"/>
  <c r="H2160" i="12"/>
  <c r="H2161" i="12"/>
  <c r="H2162" i="12"/>
  <c r="H2163" i="12"/>
  <c r="H2164" i="12"/>
  <c r="H2165" i="12"/>
  <c r="H2166" i="12"/>
  <c r="H2167" i="12"/>
  <c r="H2168" i="12"/>
  <c r="H2169" i="12"/>
  <c r="H2170" i="12"/>
  <c r="H2171" i="12"/>
  <c r="H2172" i="12"/>
  <c r="H2173" i="12"/>
  <c r="H2174" i="12"/>
  <c r="H2175" i="12"/>
  <c r="H2176" i="12"/>
  <c r="H2177" i="12"/>
  <c r="H2178" i="12"/>
  <c r="H2179" i="12"/>
  <c r="H2180" i="12"/>
  <c r="H2181" i="12"/>
  <c r="H2182" i="12"/>
  <c r="H2183" i="12"/>
  <c r="H2184" i="12"/>
  <c r="H2185" i="12"/>
  <c r="H2186" i="12"/>
  <c r="H2187" i="12"/>
  <c r="H2188" i="12"/>
  <c r="H2189" i="12"/>
  <c r="H2190" i="12"/>
  <c r="H2191" i="12"/>
  <c r="H2192" i="12"/>
  <c r="H2193" i="12"/>
  <c r="H2194" i="12"/>
  <c r="H2195" i="12"/>
  <c r="H2196" i="12"/>
  <c r="H2197" i="12"/>
  <c r="H2198" i="12"/>
  <c r="H2199" i="12"/>
  <c r="H2200" i="12"/>
  <c r="H2201" i="12"/>
  <c r="H2202" i="12"/>
  <c r="H2203" i="12"/>
  <c r="H2204" i="12"/>
  <c r="H2205" i="12"/>
  <c r="H2206" i="12"/>
  <c r="H2207" i="12"/>
  <c r="H2208" i="12"/>
  <c r="H2209" i="12"/>
  <c r="H2210" i="12"/>
  <c r="H2211" i="12"/>
  <c r="H2212" i="12"/>
  <c r="H2213" i="12"/>
  <c r="H2214" i="12"/>
  <c r="H2215" i="12"/>
  <c r="H2216" i="12"/>
  <c r="H2217" i="12"/>
  <c r="H2218" i="12"/>
  <c r="H2219" i="12"/>
  <c r="H2220" i="12"/>
  <c r="H2221" i="12"/>
  <c r="H2222" i="12"/>
  <c r="H2223" i="12"/>
  <c r="H2224" i="12"/>
  <c r="H2225" i="12"/>
  <c r="H2226" i="12"/>
  <c r="H2227" i="12"/>
  <c r="H2228" i="12"/>
  <c r="H2229" i="12"/>
  <c r="H2230" i="12"/>
  <c r="H2231" i="12"/>
  <c r="H2232" i="12"/>
  <c r="H2233" i="12"/>
  <c r="H2234" i="12"/>
  <c r="H2235" i="12"/>
  <c r="H2236" i="12"/>
  <c r="H2237" i="12"/>
  <c r="H2238" i="12"/>
  <c r="H2239" i="12"/>
  <c r="H2240" i="12"/>
  <c r="H2241" i="12"/>
  <c r="H2242" i="12"/>
  <c r="H2243" i="12"/>
  <c r="H2244" i="12"/>
  <c r="H2245" i="12"/>
  <c r="H2246" i="12"/>
  <c r="H2247" i="12"/>
  <c r="H2248" i="12"/>
  <c r="H2249" i="12"/>
  <c r="H2250" i="12"/>
  <c r="H2251" i="12"/>
  <c r="H2252" i="12"/>
  <c r="H2253" i="12"/>
  <c r="H2254" i="12"/>
  <c r="H2255" i="12"/>
  <c r="H2256" i="12"/>
  <c r="H2257" i="12"/>
  <c r="H2258" i="12"/>
  <c r="H2259" i="12"/>
  <c r="H2260" i="12"/>
  <c r="H2261" i="12"/>
  <c r="H2262" i="12"/>
  <c r="H2263" i="12"/>
  <c r="H2264" i="12"/>
  <c r="H2265" i="12"/>
  <c r="H2266" i="12"/>
  <c r="H2267" i="12"/>
  <c r="H2268" i="12"/>
  <c r="H2269" i="12"/>
  <c r="H2270" i="12"/>
  <c r="H2271" i="12"/>
  <c r="H2272" i="12"/>
  <c r="H2273" i="12"/>
  <c r="H2274" i="12"/>
  <c r="H2275" i="12"/>
  <c r="H2276" i="12"/>
  <c r="H2277" i="12"/>
  <c r="H2278" i="12"/>
  <c r="H2279" i="12"/>
  <c r="H2280" i="12"/>
  <c r="H2281" i="12"/>
  <c r="H2282" i="12"/>
  <c r="H2283" i="12"/>
  <c r="H2284" i="12"/>
  <c r="H2285" i="12"/>
  <c r="H2286" i="12"/>
  <c r="H2287" i="12"/>
  <c r="H2288" i="12"/>
  <c r="H2289" i="12"/>
  <c r="H2290" i="12"/>
  <c r="H2291" i="12"/>
  <c r="H2292" i="12"/>
  <c r="H2293" i="12"/>
  <c r="H2294" i="12"/>
  <c r="H2295" i="12"/>
  <c r="H2296" i="12"/>
  <c r="H2297" i="12"/>
  <c r="H2298" i="12"/>
  <c r="H2299" i="12"/>
  <c r="H2300" i="12"/>
  <c r="H2301" i="12"/>
  <c r="H2302" i="12"/>
  <c r="H2303" i="12"/>
  <c r="H2304" i="12"/>
  <c r="H2305" i="12"/>
  <c r="H2306" i="12"/>
  <c r="H2307" i="12"/>
  <c r="H2308" i="12"/>
  <c r="H2309" i="12"/>
  <c r="H2310" i="12"/>
  <c r="H2311" i="12"/>
  <c r="H2312" i="12"/>
  <c r="H2313" i="12"/>
  <c r="H2314" i="12"/>
  <c r="H2315" i="12"/>
  <c r="H2316" i="12"/>
  <c r="H2317" i="12"/>
  <c r="H2318" i="12"/>
  <c r="H2319" i="12"/>
  <c r="H2320" i="12"/>
  <c r="H2321" i="12"/>
  <c r="H2322" i="12"/>
  <c r="H2323" i="12"/>
  <c r="H2324" i="12"/>
  <c r="H2325" i="12"/>
  <c r="H2326" i="12"/>
  <c r="H2327" i="12"/>
  <c r="H2328" i="12"/>
  <c r="H2329" i="12"/>
  <c r="H2330" i="12"/>
  <c r="H2331" i="12"/>
  <c r="H2332" i="12"/>
  <c r="H2333" i="12"/>
  <c r="H2334" i="12"/>
  <c r="H2335" i="12"/>
  <c r="H2336" i="12"/>
  <c r="H2337" i="12"/>
  <c r="H2338" i="12"/>
  <c r="H2339" i="12"/>
  <c r="H2340" i="12"/>
  <c r="H2343" i="12"/>
  <c r="H2344" i="12"/>
  <c r="H2345" i="12"/>
  <c r="H2346" i="12"/>
  <c r="H2347" i="12"/>
  <c r="H2348" i="12"/>
  <c r="H2349" i="12"/>
  <c r="H2350" i="12"/>
  <c r="H2351" i="12"/>
  <c r="H2352" i="12"/>
  <c r="H2353" i="12"/>
  <c r="H2354" i="12"/>
  <c r="H2355" i="12"/>
  <c r="H2356" i="12"/>
  <c r="H2357" i="12"/>
  <c r="H2358" i="12"/>
  <c r="H2359" i="12"/>
  <c r="H2360" i="12"/>
  <c r="H2361" i="12"/>
  <c r="H2362" i="12"/>
  <c r="H2363" i="12"/>
  <c r="H2364" i="12"/>
  <c r="H2365" i="12"/>
  <c r="H2366" i="12"/>
  <c r="H2367" i="12"/>
  <c r="H2368" i="12"/>
  <c r="H2369" i="12"/>
  <c r="H2370" i="12"/>
  <c r="H2371" i="12"/>
  <c r="H2372" i="12"/>
  <c r="H2373" i="12"/>
  <c r="H2374" i="12"/>
  <c r="H2375" i="12"/>
  <c r="H2376" i="12"/>
  <c r="H2377" i="12"/>
  <c r="H2378" i="12"/>
  <c r="H2379" i="12"/>
  <c r="H2380" i="12"/>
  <c r="H2381" i="12"/>
  <c r="H2382" i="12"/>
  <c r="H2383" i="12"/>
  <c r="H2384" i="12"/>
  <c r="H2385" i="12"/>
  <c r="H2386" i="12"/>
  <c r="H2387" i="12"/>
  <c r="H2388" i="12"/>
  <c r="H2389" i="12"/>
  <c r="H2390" i="12"/>
  <c r="H2391" i="12"/>
  <c r="H2392" i="12"/>
  <c r="H2393" i="12"/>
  <c r="H2394" i="12"/>
  <c r="H2395" i="12"/>
  <c r="H2396" i="12"/>
  <c r="H2397" i="12"/>
  <c r="H2398" i="12"/>
  <c r="H2399" i="12"/>
  <c r="H2400" i="12"/>
  <c r="H2401" i="12"/>
  <c r="H2402" i="12"/>
  <c r="H2403" i="12"/>
  <c r="H2404" i="12"/>
  <c r="H2405" i="12"/>
  <c r="H2406" i="12"/>
  <c r="H2407" i="12"/>
  <c r="H2408" i="12"/>
  <c r="H2409" i="12"/>
  <c r="H2410" i="12"/>
  <c r="H2411" i="12"/>
  <c r="H2412" i="12"/>
  <c r="H2413" i="12"/>
  <c r="H2414" i="12"/>
  <c r="H2415" i="12"/>
  <c r="H2416" i="12"/>
  <c r="H2417" i="12"/>
  <c r="H2418" i="12"/>
  <c r="H2419" i="12"/>
  <c r="H2420" i="12"/>
  <c r="H2421" i="12"/>
  <c r="H2422" i="12"/>
  <c r="H2423" i="12"/>
  <c r="H2424" i="12"/>
  <c r="H2425" i="12"/>
  <c r="H2426" i="12"/>
  <c r="H2427" i="12"/>
  <c r="H2428" i="12"/>
  <c r="H2429" i="12"/>
  <c r="H2430" i="12"/>
  <c r="H2431" i="12"/>
  <c r="H2432" i="12"/>
  <c r="H2433" i="12"/>
  <c r="H2434" i="12"/>
  <c r="H2435" i="12"/>
  <c r="H2436" i="12"/>
  <c r="H2437" i="12"/>
  <c r="H2438" i="12"/>
  <c r="H2439" i="12"/>
  <c r="H2440" i="12"/>
  <c r="H2441" i="12"/>
  <c r="H2442" i="12"/>
  <c r="H2443" i="12"/>
  <c r="H2444" i="12"/>
  <c r="H2445" i="12"/>
  <c r="H2446" i="12"/>
  <c r="H2447" i="12"/>
  <c r="H2448" i="12"/>
  <c r="H2449" i="12"/>
  <c r="H2450" i="12"/>
  <c r="H2451" i="12"/>
  <c r="H2452" i="12"/>
  <c r="H2453" i="12"/>
  <c r="H2454" i="12"/>
  <c r="H2455" i="12"/>
  <c r="H2456" i="12"/>
  <c r="H2457" i="12"/>
  <c r="H2458" i="12"/>
  <c r="H2459" i="12"/>
  <c r="H2460" i="12"/>
  <c r="H2461" i="12"/>
  <c r="H2462" i="12"/>
  <c r="H2463" i="12"/>
  <c r="H2464" i="12"/>
  <c r="H2465" i="12"/>
  <c r="H2466" i="12"/>
  <c r="H2467" i="12"/>
  <c r="H2468" i="12"/>
  <c r="H2469" i="12"/>
  <c r="H2470" i="12"/>
  <c r="H2471" i="12"/>
  <c r="H2472" i="12"/>
  <c r="H2473" i="12"/>
  <c r="H2474" i="12"/>
  <c r="H2475" i="12"/>
  <c r="H2476" i="12"/>
  <c r="H2477" i="12"/>
  <c r="H2478" i="12"/>
  <c r="H2479" i="12"/>
  <c r="H2480" i="12"/>
  <c r="H2481" i="12"/>
  <c r="H2482" i="12"/>
  <c r="H2483" i="12"/>
  <c r="H2484" i="12"/>
  <c r="H2485" i="12"/>
  <c r="H2486" i="12"/>
  <c r="H2487" i="12"/>
  <c r="H2488" i="12"/>
  <c r="H2489" i="12"/>
  <c r="H2490" i="12"/>
  <c r="H2491" i="12"/>
  <c r="H2492" i="12"/>
  <c r="H2493" i="12"/>
  <c r="H2494" i="12"/>
  <c r="H2495" i="12"/>
  <c r="H2496" i="12"/>
  <c r="H2497" i="12"/>
  <c r="H2498" i="12"/>
  <c r="H2499" i="12"/>
  <c r="H2500" i="12"/>
  <c r="H2501" i="12"/>
  <c r="H2502" i="12"/>
  <c r="H2503" i="12"/>
  <c r="H2504" i="12"/>
  <c r="H2505" i="12"/>
  <c r="H2506" i="12"/>
  <c r="H2507" i="12"/>
  <c r="H2508" i="12"/>
  <c r="H2509" i="12"/>
  <c r="H2510" i="12"/>
  <c r="H2511" i="12"/>
  <c r="H2512" i="12"/>
  <c r="H2513" i="12"/>
  <c r="H2514" i="12"/>
  <c r="H2515" i="12"/>
  <c r="H2516" i="12"/>
  <c r="H2517" i="12"/>
  <c r="H2518" i="12"/>
  <c r="H2519" i="12"/>
  <c r="H2520" i="12"/>
  <c r="H2521" i="12"/>
  <c r="H2522" i="12"/>
  <c r="H2523" i="12"/>
  <c r="H2524" i="12"/>
  <c r="H2525" i="12"/>
  <c r="H2526" i="12"/>
  <c r="H2527" i="12"/>
  <c r="H2528" i="12"/>
  <c r="H2529" i="12"/>
  <c r="H2530" i="12"/>
  <c r="H2531" i="12"/>
  <c r="H2532" i="12"/>
  <c r="H2533" i="12"/>
  <c r="H2534" i="12"/>
  <c r="H2535" i="12"/>
  <c r="H2536" i="12"/>
  <c r="H2537" i="12"/>
  <c r="H2538" i="12"/>
  <c r="H2539" i="12"/>
  <c r="H2540" i="12"/>
  <c r="H2541" i="12"/>
  <c r="H2542" i="12"/>
  <c r="H2543" i="12"/>
  <c r="H2544" i="12"/>
  <c r="H2545" i="12"/>
  <c r="H2546" i="12"/>
  <c r="H2547" i="12"/>
  <c r="H2548" i="12"/>
  <c r="H2549" i="12"/>
  <c r="H2550" i="12"/>
  <c r="H2551" i="12"/>
  <c r="H2552" i="12"/>
  <c r="H2553" i="12"/>
  <c r="H2554" i="12"/>
  <c r="H2555" i="12"/>
  <c r="H2556" i="12"/>
  <c r="H2557" i="12"/>
  <c r="H2558" i="12"/>
  <c r="H2559" i="12"/>
  <c r="H2560" i="12"/>
  <c r="H2562" i="12"/>
  <c r="H2563" i="12"/>
  <c r="H2564" i="12"/>
  <c r="H2566" i="12"/>
  <c r="H2567" i="12"/>
  <c r="H2568" i="12"/>
  <c r="H2569" i="12"/>
  <c r="H2570" i="12"/>
  <c r="H2571" i="12"/>
  <c r="H2572" i="12"/>
  <c r="H2573" i="12"/>
  <c r="H2574" i="12"/>
  <c r="H2575" i="12"/>
  <c r="H2576" i="12"/>
  <c r="H2577" i="12"/>
  <c r="H2578" i="12"/>
  <c r="H2579" i="12"/>
  <c r="H2580" i="12"/>
  <c r="H2581" i="12"/>
  <c r="H2582" i="12"/>
  <c r="H2583" i="12"/>
  <c r="H2584" i="12"/>
  <c r="H2585" i="12"/>
  <c r="H2586" i="12"/>
  <c r="H2587" i="12"/>
  <c r="H2588" i="12"/>
  <c r="H2589" i="12"/>
  <c r="H2590" i="12"/>
  <c r="H2591" i="12"/>
  <c r="H2592" i="12"/>
  <c r="H2593" i="12"/>
  <c r="H2594" i="12"/>
  <c r="H2595" i="12"/>
  <c r="H2596" i="12"/>
  <c r="H2597" i="12"/>
  <c r="H2598" i="12"/>
  <c r="H2599" i="12"/>
  <c r="H2600" i="12"/>
  <c r="H2601" i="12"/>
  <c r="H2602" i="12"/>
  <c r="H2603" i="12"/>
  <c r="H2604" i="12"/>
  <c r="H2605" i="12"/>
  <c r="H2606" i="12"/>
  <c r="H2607" i="12"/>
  <c r="H2608" i="12"/>
  <c r="H2609" i="12"/>
  <c r="H2610" i="12"/>
  <c r="H2611" i="12"/>
  <c r="H2612" i="12"/>
  <c r="H2613" i="12"/>
  <c r="H2614" i="12"/>
  <c r="H2615" i="12"/>
  <c r="H2616" i="12"/>
  <c r="H2617" i="12"/>
  <c r="H2618" i="12"/>
  <c r="H2619" i="12"/>
  <c r="H2620" i="12"/>
  <c r="H2621" i="12"/>
  <c r="H2622" i="12"/>
  <c r="H2623" i="12"/>
  <c r="H2624" i="12"/>
  <c r="H2625" i="12"/>
  <c r="H2626" i="12"/>
  <c r="H2627" i="12"/>
  <c r="H2628" i="12"/>
  <c r="H2629" i="12"/>
  <c r="H2630" i="12"/>
  <c r="H2631" i="12"/>
  <c r="H2632" i="12"/>
  <c r="H2633" i="12"/>
  <c r="H2634" i="12"/>
  <c r="H2635" i="12"/>
  <c r="H2636" i="12"/>
  <c r="H2637" i="12"/>
  <c r="H2638" i="12"/>
  <c r="H2639" i="12"/>
  <c r="H2640" i="12"/>
  <c r="H2641" i="12"/>
  <c r="H2642" i="12"/>
  <c r="H2643" i="12"/>
  <c r="H2644" i="12"/>
  <c r="H2645" i="12"/>
  <c r="H2646" i="12"/>
  <c r="H2647" i="12"/>
  <c r="H2648" i="12"/>
  <c r="H2649" i="12"/>
  <c r="H2650" i="12"/>
  <c r="H2651" i="12"/>
  <c r="H2652" i="12"/>
  <c r="H2653" i="12"/>
  <c r="H2654" i="12"/>
  <c r="H2655" i="12"/>
  <c r="H2656" i="12"/>
  <c r="H2657" i="12"/>
  <c r="H2658" i="12"/>
  <c r="H2659" i="12"/>
  <c r="H2660" i="12"/>
  <c r="H2661" i="12"/>
  <c r="H2662" i="12"/>
  <c r="H2663" i="12"/>
  <c r="H2664" i="12"/>
  <c r="H2665" i="12"/>
  <c r="H2666" i="12"/>
  <c r="H2667" i="12"/>
  <c r="H2669" i="12"/>
  <c r="H2670" i="12"/>
  <c r="H2671" i="12"/>
  <c r="H2672" i="12"/>
  <c r="H2673" i="12"/>
  <c r="H2674" i="12"/>
  <c r="H2675" i="12"/>
  <c r="H2676" i="12"/>
  <c r="H2677" i="12"/>
  <c r="H2678" i="12"/>
  <c r="H2679" i="12"/>
  <c r="H2680" i="12"/>
  <c r="H2681" i="12"/>
  <c r="H2682" i="12"/>
  <c r="H2683" i="12"/>
  <c r="H2684" i="12"/>
  <c r="H2685" i="12"/>
  <c r="H2686" i="12"/>
  <c r="H2687" i="12"/>
  <c r="H2688" i="12"/>
  <c r="H2689" i="12"/>
  <c r="H2690" i="12"/>
  <c r="H2691" i="12"/>
  <c r="H2692" i="12"/>
  <c r="H2693" i="12"/>
  <c r="H2702" i="12"/>
  <c r="H2703" i="12"/>
  <c r="H2704" i="12"/>
  <c r="H2705" i="12"/>
  <c r="H2706" i="12"/>
  <c r="H2707" i="12"/>
  <c r="H2708" i="12"/>
  <c r="H2709" i="12"/>
  <c r="H2710" i="12"/>
  <c r="H2711" i="12"/>
  <c r="H2712" i="12"/>
  <c r="H2713" i="12"/>
  <c r="H2714" i="12"/>
  <c r="H2715" i="12"/>
  <c r="H2716" i="12"/>
  <c r="H2717" i="12"/>
  <c r="H2718" i="12"/>
  <c r="H2719" i="12"/>
  <c r="H2720" i="12"/>
  <c r="H2721" i="12"/>
  <c r="H2722" i="12"/>
  <c r="H2723" i="12"/>
  <c r="H2724" i="12"/>
  <c r="H2725" i="12"/>
  <c r="H2726" i="12"/>
  <c r="H2727" i="12"/>
  <c r="H2728" i="12"/>
  <c r="H2729" i="12"/>
  <c r="H2730" i="12"/>
  <c r="H2731" i="12"/>
  <c r="H2732" i="12"/>
  <c r="H2733" i="12"/>
  <c r="H2734" i="12"/>
  <c r="H2735" i="12"/>
  <c r="H2736" i="12"/>
  <c r="H2737" i="12"/>
  <c r="H2738" i="12"/>
  <c r="H2739" i="12"/>
  <c r="H2740" i="12"/>
  <c r="H2741" i="12"/>
  <c r="H2742" i="12"/>
  <c r="H2743" i="12"/>
  <c r="H2744" i="12"/>
  <c r="H2745" i="12"/>
  <c r="H2746" i="12"/>
  <c r="H2747" i="12"/>
  <c r="H2748" i="12"/>
  <c r="H2749" i="12"/>
  <c r="H2750" i="12"/>
  <c r="H2751" i="12"/>
  <c r="H2752" i="12"/>
  <c r="H2753" i="12"/>
  <c r="H2754" i="12"/>
  <c r="H2755" i="12"/>
  <c r="H2756" i="12"/>
  <c r="H2757" i="12"/>
  <c r="H2758" i="12"/>
  <c r="H2759" i="12"/>
  <c r="H2760" i="12"/>
  <c r="H2761" i="12"/>
  <c r="H2762" i="12"/>
  <c r="H2763" i="12"/>
  <c r="H2764" i="12"/>
  <c r="H2765" i="12"/>
  <c r="H2766" i="12"/>
  <c r="H2767" i="12"/>
  <c r="H2768" i="12"/>
  <c r="H2769" i="12"/>
  <c r="H2770" i="12"/>
  <c r="H2771" i="12"/>
  <c r="H2772" i="12"/>
  <c r="H2773" i="12"/>
  <c r="H2774" i="12"/>
  <c r="H2775" i="12"/>
  <c r="H2776" i="12"/>
  <c r="H2777" i="12"/>
  <c r="H2778" i="12"/>
  <c r="H2779" i="12"/>
  <c r="H2780" i="12"/>
  <c r="H2781" i="12"/>
  <c r="H2782" i="12"/>
  <c r="H2784" i="12"/>
  <c r="H2785" i="12"/>
  <c r="H2786" i="12"/>
  <c r="H2787" i="12"/>
  <c r="H2788" i="12"/>
  <c r="H2789" i="12"/>
  <c r="H2790" i="12"/>
  <c r="H2792" i="12"/>
  <c r="H2793" i="12"/>
  <c r="H2794" i="12"/>
  <c r="H2795" i="12"/>
  <c r="H2796" i="12"/>
  <c r="H2797" i="12"/>
  <c r="H2798" i="12"/>
  <c r="H2799" i="12"/>
  <c r="H2800" i="12"/>
  <c r="H2801" i="12"/>
  <c r="H2802" i="12"/>
  <c r="H2803" i="12"/>
  <c r="H2804" i="12"/>
  <c r="H2805" i="12"/>
  <c r="H2806" i="12"/>
  <c r="H2807" i="12"/>
  <c r="H2808" i="12"/>
  <c r="H2809" i="12"/>
  <c r="H2810" i="12"/>
  <c r="H2812" i="12"/>
  <c r="H2813" i="12"/>
  <c r="H2814" i="12"/>
  <c r="H2815" i="12"/>
  <c r="H2816" i="12"/>
  <c r="H2817" i="12"/>
  <c r="H2818" i="12"/>
  <c r="H2819" i="12"/>
  <c r="H2820" i="12"/>
  <c r="H2821" i="12"/>
  <c r="H2822" i="12"/>
  <c r="H2823" i="12"/>
  <c r="H2824" i="12"/>
  <c r="H2825" i="12"/>
  <c r="H2826" i="12"/>
  <c r="H2827" i="12"/>
  <c r="H2828" i="12"/>
  <c r="H2829" i="12"/>
  <c r="H2830" i="12"/>
  <c r="H2831" i="12"/>
  <c r="H2832" i="12"/>
  <c r="H2833" i="12"/>
  <c r="H2834" i="12"/>
  <c r="H2835" i="12"/>
  <c r="H2836" i="12"/>
  <c r="H2837" i="12"/>
  <c r="H2838" i="12"/>
  <c r="H2839" i="12"/>
  <c r="H2841" i="12"/>
  <c r="H2842" i="12"/>
  <c r="H2843" i="12"/>
  <c r="H2844" i="12"/>
  <c r="H2845" i="12"/>
  <c r="H2846" i="12"/>
  <c r="H2847" i="12"/>
  <c r="H2848" i="12"/>
  <c r="H2849" i="12"/>
  <c r="H2850" i="12"/>
  <c r="H2851" i="12"/>
  <c r="H2852" i="12"/>
  <c r="H2853" i="12"/>
  <c r="H2854" i="12"/>
  <c r="H2855" i="12"/>
  <c r="H2856" i="12"/>
  <c r="H2857" i="12"/>
  <c r="H2858" i="12"/>
  <c r="H2859" i="12"/>
  <c r="H2860" i="12"/>
  <c r="H2861" i="12"/>
  <c r="H2862" i="12"/>
  <c r="H2863" i="12"/>
  <c r="H2864" i="12"/>
  <c r="H2865" i="12"/>
  <c r="H2866" i="12"/>
  <c r="H2867" i="12"/>
  <c r="H2868" i="12"/>
  <c r="H2869" i="12"/>
  <c r="H2870" i="12"/>
  <c r="H2871" i="12"/>
  <c r="H2872" i="12"/>
  <c r="H2873" i="12"/>
  <c r="H2874" i="12"/>
  <c r="H2875" i="12"/>
  <c r="H2876" i="12"/>
  <c r="H2877" i="12"/>
  <c r="H2878" i="12"/>
  <c r="H2879" i="12"/>
  <c r="H2880" i="12"/>
  <c r="H2881" i="12"/>
  <c r="H2882" i="12"/>
  <c r="H2883" i="12"/>
  <c r="H2884" i="12"/>
  <c r="H2885" i="12"/>
  <c r="H2886" i="12"/>
  <c r="H2887" i="12"/>
  <c r="H2888" i="12"/>
  <c r="H2889" i="12"/>
  <c r="H2890" i="12"/>
  <c r="H2891" i="12"/>
  <c r="H2892" i="12"/>
  <c r="H2893" i="12"/>
  <c r="H2894" i="12"/>
  <c r="H2895" i="12"/>
  <c r="H2896" i="12"/>
  <c r="H2897" i="12"/>
  <c r="H2898" i="12"/>
  <c r="H2899" i="12"/>
  <c r="H2900" i="12"/>
  <c r="H2901" i="12"/>
  <c r="H2902" i="12"/>
  <c r="H2903" i="12"/>
  <c r="H2904" i="12"/>
  <c r="H2905" i="12"/>
  <c r="H2906" i="12"/>
  <c r="H2907" i="12"/>
  <c r="H2908" i="12"/>
  <c r="H2909" i="12"/>
  <c r="H2910" i="12"/>
  <c r="H2911" i="12"/>
  <c r="H2912" i="12"/>
  <c r="H2913" i="12"/>
  <c r="H2914" i="12"/>
  <c r="H2915" i="12"/>
  <c r="H2916" i="12"/>
  <c r="H2917" i="12"/>
  <c r="H2918" i="12"/>
  <c r="H2919" i="12"/>
  <c r="H2920" i="12"/>
  <c r="H2921" i="12"/>
  <c r="H2922" i="12"/>
  <c r="H2923" i="12"/>
  <c r="H2924" i="12"/>
  <c r="H2925" i="12"/>
  <c r="H2926" i="12"/>
  <c r="H2927" i="12"/>
  <c r="H2928" i="12"/>
  <c r="H2929" i="12"/>
  <c r="H2930" i="12"/>
  <c r="H2931" i="12"/>
  <c r="H2932" i="12"/>
  <c r="H2933" i="12"/>
  <c r="H2934" i="12"/>
  <c r="H2935" i="12"/>
  <c r="H2936" i="12"/>
  <c r="H2937" i="12"/>
  <c r="H2938" i="12"/>
  <c r="H2939" i="12"/>
  <c r="H2940" i="12"/>
  <c r="H2941" i="12"/>
  <c r="H2942" i="12"/>
  <c r="H2943" i="12"/>
  <c r="H2944" i="12"/>
  <c r="H2945" i="12"/>
  <c r="H2946" i="12"/>
  <c r="H2947" i="12"/>
  <c r="H2948" i="12"/>
  <c r="H2949" i="12"/>
  <c r="H2950" i="12"/>
  <c r="H2951" i="12"/>
  <c r="H2952" i="12"/>
  <c r="H2953" i="12"/>
  <c r="H2954" i="12"/>
  <c r="H2955" i="12"/>
  <c r="H2956" i="12"/>
  <c r="H2957" i="12"/>
  <c r="H2958" i="12"/>
  <c r="H2959" i="12"/>
  <c r="H2960" i="12"/>
  <c r="H2961" i="12"/>
  <c r="H2962" i="12"/>
  <c r="H2963" i="12"/>
  <c r="H2964" i="12"/>
  <c r="H2965" i="12"/>
  <c r="H2966" i="12"/>
  <c r="H2967" i="12"/>
  <c r="H2968" i="12"/>
  <c r="H2969" i="12"/>
  <c r="H2970" i="12"/>
  <c r="H2971" i="12"/>
  <c r="H2972" i="12"/>
  <c r="H2973" i="12"/>
  <c r="H2974" i="12"/>
  <c r="H2975" i="12"/>
  <c r="H2976" i="12"/>
  <c r="H2977" i="12"/>
  <c r="H2978" i="12"/>
  <c r="H2979" i="12"/>
  <c r="H2980" i="12"/>
  <c r="H2981" i="12"/>
  <c r="H2982" i="12"/>
  <c r="H2983" i="12"/>
  <c r="H2984" i="12"/>
  <c r="H2985" i="12"/>
  <c r="H2986" i="12"/>
  <c r="H2988" i="12"/>
  <c r="H2989" i="12"/>
  <c r="H2990" i="12"/>
  <c r="H2991" i="12"/>
  <c r="H2992" i="12"/>
  <c r="H2993" i="12"/>
  <c r="H2994" i="12"/>
  <c r="H2995" i="12"/>
  <c r="H2996" i="12"/>
  <c r="H2997" i="12"/>
  <c r="H2998" i="12"/>
  <c r="H2999" i="12"/>
  <c r="H3000" i="12"/>
  <c r="H3001" i="12"/>
  <c r="H3002" i="12"/>
  <c r="H3003" i="12"/>
  <c r="H3004" i="12"/>
  <c r="H3005" i="12"/>
  <c r="H3006" i="12"/>
  <c r="H3007" i="12"/>
  <c r="H3008" i="12"/>
  <c r="H3009" i="12"/>
  <c r="H3010" i="12"/>
  <c r="H3011" i="12"/>
  <c r="H3012" i="12"/>
  <c r="H3013" i="12"/>
  <c r="H3014" i="12"/>
  <c r="H3015" i="12"/>
  <c r="H3016" i="12"/>
  <c r="H3017" i="12"/>
  <c r="H3018" i="12"/>
  <c r="H3019" i="12"/>
  <c r="H3020" i="12"/>
  <c r="H3021" i="12"/>
  <c r="H3022" i="12"/>
  <c r="H3023" i="12"/>
  <c r="H3024" i="12"/>
  <c r="H3025" i="12"/>
  <c r="H3026" i="12"/>
  <c r="H3027" i="12"/>
  <c r="H3028" i="12"/>
  <c r="H3029" i="12"/>
  <c r="H3030" i="12"/>
  <c r="H3031" i="12"/>
  <c r="H3032" i="12"/>
  <c r="H3033" i="12"/>
  <c r="H3034" i="12"/>
  <c r="H3035" i="12"/>
  <c r="H3036" i="12"/>
  <c r="H3037" i="12"/>
  <c r="H3038" i="12"/>
  <c r="H3039" i="12"/>
  <c r="H3040" i="12"/>
  <c r="H3041" i="12"/>
  <c r="H3042" i="12"/>
  <c r="H3043" i="12"/>
  <c r="H3044" i="12"/>
  <c r="H3045" i="12"/>
  <c r="H3046" i="12"/>
  <c r="H3047" i="12"/>
  <c r="H3048" i="12"/>
  <c r="H3049" i="12"/>
  <c r="H3050" i="12"/>
  <c r="H3051" i="12"/>
  <c r="H3052" i="12"/>
  <c r="H3053" i="12"/>
  <c r="H3055" i="12"/>
  <c r="H3056" i="12"/>
  <c r="H3057" i="12"/>
  <c r="H3058" i="12"/>
  <c r="H3059" i="12"/>
  <c r="H3060" i="12"/>
  <c r="H3061" i="12"/>
  <c r="H3062" i="12"/>
  <c r="H3063" i="12"/>
  <c r="H3064" i="12"/>
  <c r="H3065" i="12"/>
  <c r="H3066" i="12"/>
  <c r="H3067" i="12"/>
  <c r="H3068" i="12"/>
  <c r="H3069" i="12"/>
  <c r="H3070" i="12"/>
  <c r="H3071" i="12"/>
  <c r="H3072" i="12"/>
  <c r="H3073" i="12"/>
  <c r="H3074" i="12"/>
  <c r="H3075" i="12"/>
  <c r="H3076" i="12"/>
  <c r="H3077" i="12"/>
  <c r="H3078" i="12"/>
  <c r="H3079" i="12"/>
  <c r="H3080" i="12"/>
  <c r="H3081" i="12"/>
  <c r="H3082" i="12"/>
  <c r="H3083" i="12"/>
  <c r="H3084" i="12"/>
  <c r="H3085" i="12"/>
  <c r="H3086" i="12"/>
  <c r="H3087" i="12"/>
  <c r="H3088" i="12"/>
  <c r="H3089" i="12"/>
  <c r="H3090" i="12"/>
  <c r="H3091" i="12"/>
  <c r="H3092" i="12"/>
  <c r="H3093" i="12"/>
  <c r="H3094" i="12"/>
  <c r="H3095" i="12"/>
  <c r="H3096" i="12"/>
  <c r="H3097" i="12"/>
  <c r="H3098" i="12"/>
  <c r="H3099" i="12"/>
  <c r="H3100" i="12"/>
  <c r="H3101" i="12"/>
  <c r="H3102" i="12"/>
  <c r="H3103" i="12"/>
  <c r="H3104" i="12"/>
  <c r="H3105" i="12"/>
  <c r="H3106" i="12"/>
  <c r="H3107" i="12"/>
  <c r="H3108" i="12"/>
  <c r="H3109" i="12"/>
  <c r="H3110" i="12"/>
  <c r="H3111" i="12"/>
  <c r="H3112" i="12"/>
  <c r="H3113" i="12"/>
  <c r="H3114" i="12"/>
  <c r="H3115" i="12"/>
  <c r="H3116" i="12"/>
  <c r="H3117" i="12"/>
  <c r="H3118" i="12"/>
  <c r="H3119" i="12"/>
  <c r="H3120" i="12"/>
  <c r="H3121" i="12"/>
  <c r="H3122" i="12"/>
  <c r="H3123" i="12"/>
  <c r="H3124" i="12"/>
  <c r="H3125" i="12"/>
  <c r="H3126" i="12"/>
  <c r="H3127" i="12"/>
  <c r="H3128" i="12"/>
  <c r="H3129" i="12"/>
  <c r="H3130" i="12"/>
  <c r="H3131" i="12"/>
  <c r="H3132" i="12"/>
  <c r="H3133" i="12"/>
  <c r="H3134" i="12"/>
  <c r="H3135" i="12"/>
  <c r="H3136" i="12"/>
  <c r="H3137" i="12"/>
  <c r="H3138" i="12"/>
  <c r="H3139" i="12"/>
  <c r="H3140" i="12"/>
  <c r="H3141" i="12"/>
  <c r="H3142" i="12"/>
  <c r="H3143" i="12"/>
  <c r="H3144" i="12"/>
  <c r="H3145" i="12"/>
  <c r="H3146" i="12"/>
  <c r="H3147" i="12"/>
  <c r="H3148" i="12"/>
  <c r="H3149" i="12"/>
  <c r="H3150" i="12"/>
  <c r="H3151" i="12"/>
  <c r="H3152" i="12"/>
  <c r="H3153" i="12"/>
  <c r="H3154" i="12"/>
  <c r="H3155" i="12"/>
  <c r="H3156" i="12"/>
  <c r="H3157" i="12"/>
  <c r="H3158" i="12"/>
  <c r="H3159" i="12"/>
  <c r="H3160" i="12"/>
  <c r="H3161" i="12"/>
  <c r="H3162" i="12"/>
  <c r="H3163" i="12"/>
  <c r="H3164" i="12"/>
  <c r="H3165" i="12"/>
  <c r="H3166" i="12"/>
  <c r="H3167" i="12"/>
  <c r="H3168" i="12"/>
  <c r="H3169" i="12"/>
  <c r="H3170" i="12"/>
  <c r="H3171" i="12"/>
  <c r="H3172" i="12"/>
  <c r="H3173" i="12"/>
  <c r="H3174" i="12"/>
  <c r="H3175" i="12"/>
  <c r="H3176" i="12"/>
  <c r="H3177" i="12"/>
  <c r="H3178" i="12"/>
  <c r="H3179" i="12"/>
  <c r="H3180" i="12"/>
  <c r="H3181" i="12"/>
  <c r="H3182" i="12"/>
  <c r="H3183" i="12"/>
  <c r="H3184" i="12"/>
  <c r="H3185" i="12"/>
  <c r="H3186" i="12"/>
  <c r="H3187" i="12"/>
  <c r="H3188" i="12"/>
  <c r="H3189" i="12"/>
  <c r="H3190" i="12"/>
  <c r="H3191" i="12"/>
  <c r="H3192" i="12"/>
  <c r="H3193" i="12"/>
  <c r="H3194" i="12"/>
  <c r="H3195" i="12"/>
  <c r="H3196" i="12"/>
  <c r="H3197" i="12"/>
  <c r="H3198" i="12"/>
  <c r="H3199" i="12"/>
  <c r="H3200" i="12"/>
  <c r="H3201" i="12"/>
  <c r="H3202" i="12"/>
  <c r="H3203" i="12"/>
  <c r="H3204" i="12"/>
  <c r="H3205" i="12"/>
  <c r="H3206" i="12"/>
  <c r="H3207" i="12"/>
  <c r="H3208" i="12"/>
  <c r="H3209" i="12"/>
  <c r="H3210" i="12"/>
  <c r="H3211" i="12"/>
  <c r="H3212" i="12"/>
  <c r="H3213" i="12"/>
  <c r="H3214" i="12"/>
  <c r="H3215" i="12"/>
  <c r="H3216" i="12"/>
  <c r="H3217" i="12"/>
  <c r="H3218" i="12"/>
  <c r="H3219" i="12"/>
  <c r="H3220" i="12"/>
  <c r="H3221" i="12"/>
  <c r="H3222" i="12"/>
  <c r="H3223" i="12"/>
  <c r="H3224" i="12"/>
  <c r="H3225" i="12"/>
  <c r="H3226" i="12"/>
  <c r="H3227" i="12"/>
  <c r="H3228" i="12"/>
  <c r="H3229" i="12"/>
  <c r="H3230" i="12"/>
  <c r="H3231" i="12"/>
  <c r="H3232" i="12"/>
  <c r="H3233" i="12"/>
  <c r="H3234" i="12"/>
  <c r="H3235" i="12"/>
  <c r="H3236" i="12"/>
  <c r="H3237" i="12"/>
  <c r="H3238" i="12"/>
  <c r="H3239" i="12"/>
  <c r="H3240" i="12"/>
  <c r="H3241" i="12"/>
  <c r="H3242" i="12"/>
  <c r="H3243" i="12"/>
  <c r="H3244" i="12"/>
  <c r="H3245" i="12"/>
  <c r="H3246" i="12"/>
  <c r="H3247" i="12"/>
  <c r="H3248" i="12"/>
  <c r="H3249" i="12"/>
  <c r="H3250" i="12"/>
  <c r="H3251" i="12"/>
  <c r="H3252" i="12"/>
  <c r="H3253" i="12"/>
  <c r="H3254" i="12"/>
  <c r="H3255" i="12"/>
  <c r="H3256" i="12"/>
  <c r="H3257" i="12"/>
  <c r="H3258" i="12"/>
  <c r="H3259" i="12"/>
  <c r="H3260" i="12"/>
  <c r="H3261" i="12"/>
  <c r="H3262" i="12"/>
  <c r="H3263" i="12"/>
  <c r="H3264" i="12"/>
  <c r="H3265" i="12"/>
  <c r="H3266" i="12"/>
  <c r="H3267" i="12"/>
  <c r="H3268" i="12"/>
  <c r="H3269" i="12"/>
  <c r="H3270" i="12"/>
  <c r="H3271" i="12"/>
  <c r="H3272" i="12"/>
  <c r="H3273" i="12"/>
  <c r="H3274" i="12"/>
  <c r="H3275" i="12"/>
  <c r="H3276" i="12"/>
  <c r="H3277" i="12"/>
  <c r="H3278" i="12"/>
  <c r="H3279" i="12"/>
  <c r="H3280" i="12"/>
  <c r="H3281" i="12"/>
  <c r="H3282" i="12"/>
  <c r="H3283" i="12"/>
  <c r="H3284" i="12"/>
  <c r="H3285" i="12"/>
  <c r="H3286" i="12"/>
  <c r="H3287" i="12"/>
  <c r="H3288" i="12"/>
  <c r="H3289" i="12"/>
  <c r="H3290" i="12"/>
  <c r="H3291" i="12"/>
  <c r="H3292" i="12"/>
  <c r="H3293" i="12"/>
  <c r="H3294" i="12"/>
  <c r="H3295" i="12"/>
  <c r="H3296" i="12"/>
  <c r="H3297" i="12"/>
  <c r="H3298" i="12"/>
  <c r="H3299" i="12"/>
  <c r="H3300" i="12"/>
  <c r="H3301" i="12"/>
  <c r="H3302" i="12"/>
  <c r="H3303" i="12"/>
  <c r="H3304" i="12"/>
  <c r="H3305" i="12"/>
  <c r="H3306" i="12"/>
  <c r="H3307" i="12"/>
  <c r="H3308" i="12"/>
  <c r="H3309" i="12"/>
  <c r="H3310" i="12"/>
  <c r="H3311" i="12"/>
  <c r="H3312" i="12"/>
  <c r="H3313" i="12"/>
  <c r="H3314" i="12"/>
  <c r="H3315" i="12"/>
  <c r="H3316" i="12"/>
  <c r="H3317" i="12"/>
  <c r="H3319" i="12"/>
  <c r="H3320" i="12"/>
  <c r="H3321" i="12"/>
  <c r="H3322" i="12"/>
  <c r="H3323" i="12"/>
  <c r="H3324" i="12"/>
  <c r="H3325" i="12"/>
  <c r="H3326" i="12"/>
  <c r="H3327" i="12"/>
  <c r="H3328" i="12"/>
  <c r="H3329" i="12"/>
  <c r="H3330" i="12"/>
  <c r="H3331" i="12"/>
  <c r="H3332" i="12"/>
  <c r="H3333" i="12"/>
  <c r="H3334" i="12"/>
  <c r="H3335" i="12"/>
  <c r="H3336" i="12"/>
  <c r="H3337" i="12"/>
  <c r="H3338" i="12"/>
  <c r="H3339" i="12"/>
  <c r="H3340" i="12"/>
  <c r="H3341" i="12"/>
  <c r="H3342" i="12"/>
  <c r="H3343" i="12"/>
  <c r="H3344" i="12"/>
  <c r="H3345" i="12"/>
  <c r="H3346" i="12"/>
  <c r="H3347" i="12"/>
  <c r="H3348" i="12"/>
  <c r="H3349" i="12"/>
  <c r="H3350" i="12"/>
  <c r="H3351" i="12"/>
  <c r="H3352" i="12"/>
  <c r="H3354" i="12"/>
  <c r="H3355" i="12"/>
  <c r="H3356" i="12"/>
  <c r="H3357" i="12"/>
  <c r="H3358" i="12"/>
  <c r="H3359" i="12"/>
  <c r="H3361" i="12"/>
  <c r="H3362" i="12"/>
  <c r="H3363" i="12"/>
  <c r="H3364" i="12"/>
  <c r="H3365" i="12"/>
  <c r="H3366" i="12"/>
  <c r="H3367" i="12"/>
  <c r="H3368" i="12"/>
  <c r="H3369" i="12"/>
  <c r="H3370" i="12"/>
  <c r="H3371" i="12"/>
  <c r="H3372" i="12"/>
  <c r="H3373" i="12"/>
  <c r="H3374" i="12"/>
  <c r="H3375" i="12"/>
  <c r="H3376" i="12"/>
  <c r="H3377" i="12"/>
  <c r="H3378" i="12"/>
  <c r="H3379" i="12"/>
  <c r="H3380" i="12"/>
  <c r="H3381" i="12"/>
  <c r="H3382" i="12"/>
  <c r="H3383" i="12"/>
  <c r="H3384" i="12"/>
  <c r="H3385" i="12"/>
  <c r="H3386" i="12"/>
  <c r="H3387" i="12"/>
  <c r="H3388" i="12"/>
  <c r="H3389" i="12"/>
  <c r="H3390" i="12"/>
  <c r="H3391" i="12"/>
  <c r="H3392" i="12"/>
  <c r="H3393" i="12"/>
  <c r="H3394" i="12"/>
  <c r="H3396" i="12"/>
  <c r="H3397" i="12"/>
  <c r="H3399" i="12"/>
  <c r="H3400" i="12"/>
  <c r="H3401" i="12"/>
  <c r="H3402" i="12"/>
  <c r="H3403" i="12"/>
  <c r="H3404" i="12"/>
  <c r="H3405" i="12"/>
  <c r="H3406" i="12"/>
  <c r="H3407" i="12"/>
  <c r="H3408" i="12"/>
  <c r="H3409" i="12"/>
  <c r="H3410" i="12"/>
  <c r="H3411" i="12"/>
  <c r="H3412" i="12"/>
  <c r="H3413" i="12"/>
  <c r="H3414" i="12"/>
  <c r="H3415" i="12"/>
  <c r="H3416" i="12"/>
  <c r="H3417" i="12"/>
  <c r="H3418" i="12"/>
  <c r="H3419" i="12"/>
  <c r="H3420" i="12"/>
  <c r="H3421" i="12"/>
  <c r="H3422" i="12"/>
  <c r="H3423" i="12"/>
  <c r="H3424" i="12"/>
  <c r="H3425" i="12"/>
  <c r="H3426" i="12"/>
  <c r="H3427" i="12"/>
  <c r="H3428" i="12"/>
  <c r="H3429" i="12"/>
  <c r="H3430" i="12"/>
  <c r="H3431" i="12"/>
  <c r="H3432" i="12"/>
  <c r="H3433" i="12"/>
  <c r="H3434" i="12"/>
  <c r="H3435" i="12"/>
  <c r="H3436" i="12"/>
  <c r="H3437" i="12"/>
  <c r="H3438" i="12"/>
  <c r="H3439" i="12"/>
  <c r="H3440" i="12"/>
  <c r="H3441" i="12"/>
  <c r="H3442" i="12"/>
  <c r="H3443" i="12"/>
  <c r="H3444" i="12"/>
  <c r="H3445" i="12"/>
  <c r="H3446" i="12"/>
  <c r="H3447" i="12"/>
  <c r="H3448" i="12"/>
  <c r="H3449" i="12"/>
  <c r="H3450" i="12"/>
  <c r="H3451" i="12"/>
  <c r="H3452" i="12"/>
  <c r="H3453" i="12"/>
  <c r="H3454" i="12"/>
  <c r="H3455" i="12"/>
  <c r="H3456" i="12"/>
  <c r="H3457" i="12"/>
  <c r="H3458" i="12"/>
  <c r="H3459" i="12"/>
  <c r="H3460" i="12"/>
  <c r="H3461" i="12"/>
  <c r="H3462" i="12"/>
  <c r="H3463" i="12"/>
  <c r="H3464" i="12"/>
  <c r="H3465" i="12"/>
  <c r="H3466" i="12"/>
  <c r="H3467" i="12"/>
  <c r="H3468" i="12"/>
  <c r="H3469" i="12"/>
  <c r="H3471" i="12"/>
  <c r="H3472" i="12"/>
  <c r="H3473" i="12"/>
  <c r="H3474" i="12"/>
  <c r="H3475" i="12"/>
  <c r="H3476" i="12"/>
  <c r="H3477" i="12"/>
  <c r="H3479" i="12"/>
  <c r="H3480" i="12"/>
  <c r="H3481" i="12"/>
  <c r="H3482" i="12"/>
  <c r="H3483" i="12"/>
  <c r="H3484" i="12"/>
  <c r="H3485" i="12"/>
  <c r="H3486" i="12"/>
  <c r="H3487" i="12"/>
  <c r="H3488" i="12"/>
  <c r="H3489" i="12"/>
  <c r="H3490" i="12"/>
  <c r="H3491" i="12"/>
  <c r="H3492" i="12"/>
  <c r="H3493" i="12"/>
  <c r="H3494" i="12"/>
  <c r="H3495" i="12"/>
  <c r="H3496" i="12"/>
  <c r="H3497" i="12"/>
  <c r="H3500" i="12"/>
  <c r="H3501" i="12"/>
  <c r="H3503" i="12"/>
  <c r="H3504" i="12"/>
  <c r="H3505" i="12"/>
  <c r="H3506" i="12"/>
  <c r="H3508" i="12"/>
  <c r="H3509" i="12"/>
  <c r="H3510" i="12"/>
  <c r="H3511" i="12"/>
  <c r="H3512" i="12"/>
  <c r="H3513" i="12"/>
  <c r="H3514" i="12"/>
  <c r="H3515" i="12"/>
  <c r="H3516" i="12"/>
  <c r="H3517" i="12"/>
  <c r="H3518" i="12"/>
  <c r="H3519" i="12"/>
  <c r="H3520" i="12"/>
  <c r="H3521" i="12"/>
  <c r="H3522" i="12"/>
  <c r="H3523" i="12"/>
  <c r="H3524" i="12"/>
  <c r="H3525" i="12"/>
  <c r="H3526" i="12"/>
  <c r="H3527" i="12"/>
  <c r="H3528" i="12"/>
  <c r="H3529" i="12"/>
  <c r="H3530" i="12"/>
  <c r="H3531" i="12"/>
  <c r="H3532" i="12"/>
  <c r="H3533" i="12"/>
  <c r="H3534" i="12"/>
  <c r="H3535" i="12"/>
  <c r="H3536" i="12"/>
  <c r="H3537" i="12"/>
  <c r="H3538" i="12"/>
  <c r="H3539" i="12"/>
  <c r="H3540" i="12"/>
  <c r="H3541" i="12"/>
  <c r="H3542" i="12"/>
  <c r="H3543" i="12"/>
  <c r="H3544" i="12"/>
  <c r="H3545" i="12"/>
  <c r="H3546" i="12"/>
  <c r="H3547" i="12"/>
  <c r="H3548" i="12"/>
  <c r="H3549" i="12"/>
  <c r="H3550" i="12"/>
  <c r="H3551" i="12"/>
  <c r="H3552" i="12"/>
  <c r="H3553" i="12"/>
  <c r="H3554" i="12"/>
  <c r="H3555" i="12"/>
  <c r="H3556" i="12"/>
  <c r="H3557" i="12"/>
  <c r="H3558" i="12"/>
  <c r="H3559" i="12"/>
  <c r="H3560" i="12"/>
  <c r="H3561" i="12"/>
  <c r="H3562" i="12"/>
  <c r="H3563" i="12"/>
  <c r="H3564" i="12"/>
  <c r="H3565" i="12"/>
  <c r="H3566" i="12"/>
  <c r="H3567" i="12"/>
  <c r="H3568" i="12"/>
  <c r="H3569" i="12"/>
  <c r="H3570" i="12"/>
  <c r="H3571" i="12"/>
  <c r="H3572" i="12"/>
  <c r="H3573" i="12"/>
  <c r="H3574" i="12"/>
  <c r="H3575" i="12"/>
  <c r="H3576" i="12"/>
  <c r="H3577" i="12"/>
  <c r="H3578" i="12"/>
  <c r="H3579" i="12"/>
  <c r="H3580" i="12"/>
  <c r="H3581" i="12"/>
  <c r="H3582" i="12"/>
  <c r="H3583" i="12"/>
  <c r="H3584" i="12"/>
  <c r="H3585" i="12"/>
  <c r="H3586" i="12"/>
  <c r="H3587" i="12"/>
  <c r="H3588" i="12"/>
  <c r="H3589" i="12"/>
  <c r="H3590" i="12"/>
  <c r="H3591" i="12"/>
  <c r="H3592" i="12"/>
  <c r="H3594" i="12"/>
  <c r="H3598" i="12"/>
  <c r="H3600" i="12"/>
  <c r="H3601" i="12"/>
  <c r="H3602" i="12"/>
  <c r="H3603" i="12"/>
  <c r="H3604" i="12"/>
  <c r="H3605" i="12"/>
  <c r="H3606" i="12"/>
  <c r="H3607" i="12"/>
  <c r="H3608" i="12"/>
  <c r="H3609" i="12"/>
  <c r="H3610" i="12"/>
  <c r="H3611" i="12"/>
  <c r="H3612" i="12"/>
  <c r="H3613" i="12"/>
  <c r="H3614" i="12"/>
  <c r="H3615" i="12"/>
  <c r="H3616" i="12"/>
  <c r="H3617" i="12"/>
  <c r="H3618" i="12"/>
  <c r="H3619" i="12"/>
  <c r="H3620" i="12"/>
  <c r="H3621" i="12"/>
  <c r="H3623" i="12"/>
  <c r="H3624" i="12"/>
  <c r="H3625" i="12"/>
  <c r="H3626" i="12"/>
  <c r="H3627" i="12"/>
  <c r="H3628" i="12"/>
  <c r="H3629" i="12"/>
  <c r="H3630" i="12"/>
  <c r="H3631" i="12"/>
  <c r="H3632" i="12"/>
  <c r="H3633" i="12"/>
  <c r="H3634" i="12"/>
  <c r="H3635" i="12"/>
  <c r="H3636" i="12"/>
  <c r="H3637" i="12"/>
  <c r="H3638" i="12"/>
  <c r="H3639" i="12"/>
  <c r="H3640" i="12"/>
  <c r="H3641" i="12"/>
  <c r="H3642" i="12"/>
  <c r="H3643" i="12"/>
  <c r="H3644" i="12"/>
  <c r="H3645" i="12"/>
  <c r="H3646" i="12"/>
  <c r="H3647" i="12"/>
  <c r="H3648" i="12"/>
  <c r="H3649" i="12"/>
  <c r="H3650" i="12"/>
  <c r="H3651" i="12"/>
  <c r="H3652" i="12"/>
  <c r="H3653" i="12"/>
  <c r="H3655" i="12"/>
  <c r="H3656" i="12"/>
  <c r="H3657" i="12"/>
  <c r="H3658" i="12"/>
  <c r="H3659" i="12"/>
  <c r="H3660" i="12"/>
  <c r="H3661" i="12"/>
  <c r="H3662" i="12"/>
  <c r="H3663" i="12"/>
  <c r="H3664" i="12"/>
  <c r="H3665" i="12"/>
  <c r="H3666" i="12"/>
  <c r="H3667" i="12"/>
  <c r="H3668" i="12"/>
  <c r="H3669" i="12"/>
  <c r="H3670" i="12"/>
  <c r="H3671" i="12"/>
  <c r="H3672" i="12"/>
  <c r="H3673" i="12"/>
  <c r="H3674" i="12"/>
  <c r="H3675" i="12"/>
  <c r="H3676" i="12"/>
  <c r="H3677" i="12"/>
  <c r="H3678" i="12"/>
  <c r="H3679" i="12"/>
  <c r="H3680" i="12"/>
  <c r="H3681" i="12"/>
  <c r="H3682" i="12"/>
  <c r="H3683" i="12"/>
  <c r="H3684" i="12"/>
  <c r="H3685" i="12"/>
  <c r="H3686" i="12"/>
  <c r="H3687" i="12"/>
  <c r="H3688" i="12"/>
  <c r="H3689" i="12"/>
  <c r="H3690" i="12"/>
  <c r="H3691" i="12"/>
  <c r="H3692" i="12"/>
  <c r="H3693" i="12"/>
  <c r="H3694" i="12"/>
  <c r="H3695" i="12"/>
  <c r="H3696" i="12"/>
  <c r="H3697" i="12"/>
  <c r="H3698" i="12"/>
  <c r="H3699" i="12"/>
  <c r="H3700" i="12"/>
  <c r="H3701" i="12"/>
  <c r="H3702" i="12"/>
  <c r="H3703" i="12"/>
  <c r="H3704" i="12"/>
  <c r="H3705" i="12"/>
  <c r="H3706" i="12"/>
  <c r="H3707" i="12"/>
  <c r="H3708" i="12"/>
  <c r="H3709" i="12"/>
  <c r="H3721" i="12"/>
  <c r="H3722" i="12"/>
  <c r="H3723" i="12"/>
  <c r="H3724" i="12"/>
  <c r="H3725" i="12"/>
  <c r="H3726" i="12"/>
  <c r="H3727" i="12"/>
  <c r="H3728" i="12"/>
  <c r="H3729" i="12"/>
  <c r="H3730" i="12"/>
  <c r="H3731" i="12"/>
  <c r="H3732" i="12"/>
  <c r="H3733" i="12"/>
  <c r="H3734" i="12"/>
  <c r="H3735" i="12"/>
  <c r="H3736" i="12"/>
  <c r="H3737" i="12"/>
  <c r="H3738" i="12"/>
  <c r="H3739" i="12"/>
  <c r="H3740" i="12"/>
  <c r="H3741" i="12"/>
  <c r="H3742" i="12"/>
  <c r="H3743" i="12"/>
  <c r="H3744" i="12"/>
  <c r="H3745" i="12"/>
  <c r="H3746" i="12"/>
  <c r="H3747" i="12"/>
  <c r="H3749" i="12"/>
  <c r="H3752" i="12"/>
  <c r="H3753" i="12"/>
  <c r="H3754" i="12"/>
  <c r="H3755" i="12"/>
  <c r="H3756" i="12"/>
  <c r="H3757" i="12"/>
  <c r="H3758" i="12"/>
  <c r="H3759" i="12"/>
  <c r="H3760" i="12"/>
  <c r="H3761" i="12"/>
  <c r="H3763" i="12"/>
  <c r="H3764" i="12"/>
  <c r="H3765" i="12"/>
  <c r="H3766" i="12"/>
  <c r="H3767" i="12"/>
  <c r="H3768" i="12"/>
  <c r="H3769" i="12"/>
  <c r="H3770" i="12"/>
  <c r="H3771" i="12"/>
  <c r="H3772" i="12"/>
  <c r="H3773" i="12"/>
  <c r="H3774" i="12"/>
  <c r="H3775" i="12"/>
  <c r="H3776" i="12"/>
  <c r="H3777" i="12"/>
  <c r="H3778" i="12"/>
  <c r="H3779" i="12"/>
  <c r="H3780" i="12"/>
  <c r="H3781" i="12"/>
  <c r="H3782" i="12"/>
  <c r="H3783" i="12"/>
  <c r="H3784" i="12"/>
  <c r="H3785" i="12"/>
  <c r="H3786" i="12"/>
  <c r="H3787" i="12"/>
  <c r="H3788" i="12"/>
  <c r="H3789" i="12"/>
  <c r="H3790" i="12"/>
  <c r="H3791" i="12"/>
  <c r="H3792" i="12"/>
  <c r="H3793" i="12"/>
  <c r="H3794" i="12"/>
  <c r="H3795" i="12"/>
  <c r="H3796" i="12"/>
  <c r="H3797" i="12"/>
  <c r="H3798" i="12"/>
  <c r="H3799" i="12"/>
  <c r="H3800" i="12"/>
  <c r="H3801" i="12"/>
  <c r="H3802" i="12"/>
  <c r="H3803" i="12"/>
  <c r="H3804" i="12"/>
  <c r="H3805" i="12"/>
  <c r="H3806" i="12"/>
  <c r="H3807" i="12"/>
  <c r="H3808" i="12"/>
  <c r="H3809" i="12"/>
  <c r="H3810" i="12"/>
  <c r="H3811" i="12"/>
  <c r="H3812" i="12"/>
  <c r="H3813" i="12"/>
  <c r="H3814" i="12"/>
  <c r="H3815" i="12"/>
  <c r="H3816" i="12"/>
  <c r="H3817" i="12"/>
  <c r="H3818" i="12"/>
  <c r="H3819" i="12"/>
  <c r="H3820" i="12"/>
  <c r="H3821" i="12"/>
  <c r="H3822" i="12"/>
  <c r="H3823" i="12"/>
  <c r="H3824" i="12"/>
  <c r="H3825" i="12"/>
  <c r="H3826" i="12"/>
  <c r="H3827" i="12"/>
  <c r="H3828" i="12"/>
  <c r="H3829" i="12"/>
  <c r="H3830" i="12"/>
  <c r="H3831" i="12"/>
  <c r="H3832" i="12"/>
  <c r="H3833" i="12"/>
  <c r="H3834" i="12"/>
  <c r="H3835" i="12"/>
  <c r="H3836" i="12"/>
  <c r="H3837" i="12"/>
  <c r="H3838" i="12"/>
  <c r="H3839" i="12"/>
  <c r="H3840" i="12"/>
  <c r="H3841" i="12"/>
  <c r="H3842" i="12"/>
  <c r="H3843" i="12"/>
  <c r="H3844" i="12"/>
  <c r="H3845" i="12"/>
  <c r="H3846" i="12"/>
  <c r="H3847" i="12"/>
  <c r="H3848" i="12"/>
  <c r="H3849" i="12"/>
  <c r="H3850" i="12"/>
  <c r="H3851" i="12"/>
  <c r="H3852" i="12"/>
  <c r="H3853" i="12"/>
  <c r="H3854" i="12"/>
  <c r="H3855" i="12"/>
  <c r="H3856" i="12"/>
  <c r="H3857" i="12"/>
  <c r="H3858" i="12"/>
  <c r="H3859" i="12"/>
  <c r="H3860" i="12"/>
  <c r="H3861" i="12"/>
  <c r="H3862" i="12"/>
  <c r="H3863" i="12"/>
  <c r="H3864" i="12"/>
  <c r="H3865" i="12"/>
  <c r="H3866" i="12"/>
  <c r="H3867" i="12"/>
  <c r="H3868" i="12"/>
  <c r="H3869" i="12"/>
  <c r="H3870" i="12"/>
  <c r="H3871" i="12"/>
  <c r="H3872" i="12"/>
  <c r="H3873" i="12"/>
  <c r="H3874" i="12"/>
  <c r="H3875" i="12"/>
  <c r="H3876" i="12"/>
  <c r="H3877" i="12"/>
  <c r="H3878" i="12"/>
  <c r="H3879" i="12"/>
  <c r="H3880" i="12"/>
  <c r="H3881" i="12"/>
  <c r="H3882" i="12"/>
  <c r="H3883" i="12"/>
  <c r="H3884" i="12"/>
  <c r="H3885" i="12"/>
  <c r="H3886" i="12"/>
  <c r="H3887" i="12"/>
  <c r="H3888" i="12"/>
  <c r="H3889" i="12"/>
  <c r="H3890" i="12"/>
  <c r="H3891" i="12"/>
  <c r="H3892" i="12"/>
  <c r="H3893" i="12"/>
  <c r="H3894" i="12"/>
  <c r="H3895" i="12"/>
  <c r="H3896" i="12"/>
  <c r="H3897" i="12"/>
  <c r="H3898" i="12"/>
  <c r="H3899" i="12"/>
  <c r="H3900" i="12"/>
  <c r="H3901" i="12"/>
  <c r="H3902" i="12"/>
  <c r="H3903" i="12"/>
  <c r="H3904" i="12"/>
  <c r="H3905" i="12"/>
  <c r="H3906" i="12"/>
  <c r="H3907" i="12"/>
  <c r="H3908" i="12"/>
  <c r="H3909" i="12"/>
  <c r="H3910" i="12"/>
  <c r="H3911" i="12"/>
  <c r="H3912" i="12"/>
  <c r="H3913" i="12"/>
  <c r="H3914" i="12"/>
  <c r="H3915" i="12"/>
  <c r="H3916" i="12"/>
  <c r="H3917" i="12"/>
  <c r="H3918" i="12"/>
  <c r="H3919" i="12"/>
  <c r="H3920" i="12"/>
  <c r="H3921" i="12"/>
  <c r="H3922" i="12"/>
  <c r="H3923" i="12"/>
  <c r="H3924" i="12"/>
  <c r="H3925" i="12"/>
  <c r="H3926" i="12"/>
  <c r="H3927" i="12"/>
  <c r="H3928" i="12"/>
  <c r="H3929" i="12"/>
  <c r="H3930" i="12"/>
  <c r="H3931" i="12"/>
  <c r="H3932" i="12"/>
  <c r="H3933" i="12"/>
  <c r="H3934" i="12"/>
  <c r="H3935" i="12"/>
  <c r="H3936" i="12"/>
  <c r="H3937" i="12"/>
  <c r="H3938" i="12"/>
  <c r="H3939" i="12"/>
  <c r="H3940" i="12"/>
  <c r="H3941" i="12"/>
  <c r="H3942" i="12"/>
  <c r="H3943" i="12"/>
  <c r="H3944" i="12"/>
  <c r="H3945" i="12"/>
  <c r="H3946" i="12"/>
  <c r="H3947" i="12"/>
  <c r="H3948" i="12"/>
  <c r="H3949" i="12"/>
  <c r="H3950" i="12"/>
  <c r="H3951" i="12"/>
  <c r="H3952" i="12"/>
  <c r="H3953" i="12"/>
  <c r="H3954" i="12"/>
  <c r="H3955" i="12"/>
  <c r="H3956" i="12"/>
  <c r="H3957" i="12"/>
  <c r="H3958" i="12"/>
  <c r="H3959" i="12"/>
  <c r="H3960" i="12"/>
  <c r="H3961" i="12"/>
  <c r="H3962" i="12"/>
  <c r="H3963" i="12"/>
  <c r="H3964" i="12"/>
  <c r="H3965" i="12"/>
  <c r="H3966" i="12"/>
  <c r="H3967" i="12"/>
  <c r="H3968" i="12"/>
  <c r="H3969" i="12"/>
  <c r="H3970" i="12"/>
  <c r="H3971" i="12"/>
  <c r="H3972" i="12"/>
  <c r="H3973" i="12"/>
  <c r="H3974" i="12"/>
  <c r="H3975" i="12"/>
  <c r="H3976" i="12"/>
  <c r="H3977" i="12"/>
  <c r="H3978" i="12"/>
  <c r="H3979" i="12"/>
  <c r="H3980" i="12"/>
  <c r="H3981" i="12"/>
  <c r="H3982" i="12"/>
  <c r="H3983" i="12"/>
  <c r="H3984" i="12"/>
  <c r="H3985" i="12"/>
  <c r="H3986" i="12"/>
  <c r="H3987" i="12"/>
  <c r="H3988" i="12"/>
  <c r="H3989" i="12"/>
  <c r="H3990" i="12"/>
  <c r="H3991" i="12"/>
  <c r="H3992" i="12"/>
  <c r="H3993" i="12"/>
  <c r="H3994" i="12"/>
  <c r="H3995" i="12"/>
  <c r="H3996" i="12"/>
  <c r="H3997" i="12"/>
  <c r="H3998" i="12"/>
  <c r="H3999" i="12"/>
  <c r="H4000" i="12"/>
  <c r="H4001" i="12"/>
  <c r="H4002" i="12"/>
  <c r="H4003" i="12"/>
  <c r="H4004" i="12"/>
  <c r="H4005" i="12"/>
  <c r="H4006" i="12"/>
  <c r="H4007" i="12"/>
  <c r="H4008" i="12"/>
  <c r="H4009" i="12"/>
  <c r="H4010" i="12"/>
  <c r="H4011" i="12"/>
  <c r="H4012" i="12"/>
  <c r="H4013" i="12"/>
  <c r="H4014" i="12"/>
  <c r="H4015" i="12"/>
  <c r="H4016" i="12"/>
  <c r="H4017" i="12"/>
  <c r="H4018" i="12"/>
  <c r="H4019" i="12"/>
  <c r="H4020" i="12"/>
  <c r="H4021" i="12"/>
  <c r="H4022" i="12"/>
  <c r="H4023" i="12"/>
  <c r="H4024" i="12"/>
  <c r="H4025" i="12"/>
  <c r="H4026" i="12"/>
  <c r="H4027" i="12"/>
  <c r="H4028" i="12"/>
  <c r="H4029" i="12"/>
  <c r="H4030" i="12"/>
  <c r="H4031" i="12"/>
  <c r="H4033" i="12"/>
  <c r="H4034" i="12"/>
  <c r="H4035" i="12"/>
  <c r="H4036" i="12"/>
  <c r="H4037" i="12"/>
  <c r="H4038" i="12"/>
  <c r="H4039" i="12"/>
  <c r="H4040" i="12"/>
  <c r="H4041" i="12"/>
  <c r="H4042" i="12"/>
  <c r="H4043" i="12"/>
  <c r="H4044" i="12"/>
  <c r="H4045" i="12"/>
  <c r="H4046" i="12"/>
  <c r="H4047" i="12"/>
  <c r="H4048" i="12"/>
  <c r="H4049" i="12"/>
  <c r="H4050" i="12"/>
  <c r="H4051" i="12"/>
  <c r="H4052" i="12"/>
  <c r="H4053" i="12"/>
  <c r="H4054" i="12"/>
  <c r="H4055" i="12"/>
  <c r="H4056" i="12"/>
  <c r="H4057" i="12"/>
  <c r="H4058" i="12"/>
  <c r="H4059" i="12"/>
  <c r="H4060" i="12"/>
  <c r="H4061" i="12"/>
  <c r="H4062" i="12"/>
  <c r="H4063" i="12"/>
  <c r="H4064" i="12"/>
  <c r="H4065" i="12"/>
  <c r="H4066" i="12"/>
  <c r="H4067" i="12"/>
  <c r="H4068" i="12"/>
  <c r="H4069" i="12"/>
  <c r="H4070" i="12"/>
  <c r="H4071" i="12"/>
  <c r="H4072" i="12"/>
  <c r="H4073" i="12"/>
  <c r="H4074" i="12"/>
  <c r="H4075" i="12"/>
  <c r="H4076" i="12"/>
  <c r="H4077" i="12"/>
  <c r="H4078" i="12"/>
  <c r="H4079" i="12"/>
  <c r="H4080" i="12"/>
  <c r="H4081" i="12"/>
  <c r="H4082" i="12"/>
  <c r="H4083" i="12"/>
  <c r="H4084" i="12"/>
  <c r="H4085" i="12"/>
  <c r="H4086" i="12"/>
  <c r="H4087" i="12"/>
  <c r="H4088" i="12"/>
  <c r="H4089" i="12"/>
  <c r="H4090" i="12"/>
  <c r="H4091" i="12"/>
  <c r="H4092" i="12"/>
  <c r="H4093" i="12"/>
  <c r="H4094" i="12"/>
  <c r="H4095" i="12"/>
  <c r="H4096" i="12"/>
  <c r="H4097" i="12"/>
  <c r="H4098" i="12"/>
  <c r="H4099" i="12"/>
  <c r="H4100" i="12"/>
  <c r="H4101" i="12"/>
  <c r="H4102" i="12"/>
  <c r="H4103" i="12"/>
  <c r="H4104" i="12"/>
  <c r="H4105" i="12"/>
  <c r="H4106" i="12"/>
  <c r="H4107" i="12"/>
  <c r="H4108" i="12"/>
  <c r="H4109" i="12"/>
  <c r="H4110" i="12"/>
  <c r="H4111" i="12"/>
  <c r="H4112" i="12"/>
  <c r="H4113" i="12"/>
  <c r="H4114" i="12"/>
  <c r="H4115" i="12"/>
  <c r="H4116" i="12"/>
  <c r="H4117" i="12"/>
  <c r="H4118" i="12"/>
  <c r="H4119" i="12"/>
  <c r="H4120" i="12"/>
  <c r="H4121" i="12"/>
  <c r="H4122" i="12"/>
  <c r="H4123" i="12"/>
  <c r="H4124" i="12"/>
  <c r="H4125" i="12"/>
  <c r="H4126" i="12"/>
  <c r="H4127" i="12"/>
  <c r="H4128" i="12"/>
  <c r="H4129" i="12"/>
  <c r="H4130" i="12"/>
  <c r="H4131" i="12"/>
  <c r="H4132" i="12"/>
  <c r="H4133" i="12"/>
  <c r="H4134" i="12"/>
  <c r="H4135" i="12"/>
  <c r="H4136" i="12"/>
  <c r="H4137" i="12"/>
  <c r="H4138" i="12"/>
  <c r="H4139" i="12"/>
  <c r="H4140" i="12"/>
  <c r="H4141" i="12"/>
  <c r="H4142" i="12"/>
  <c r="H4143" i="12"/>
  <c r="H4144" i="12"/>
  <c r="H4145" i="12"/>
  <c r="H4146" i="12"/>
  <c r="H4147" i="12"/>
  <c r="H4148" i="12"/>
  <c r="H4149" i="12"/>
  <c r="H4150" i="12"/>
  <c r="H4151" i="12"/>
  <c r="H4152" i="12"/>
  <c r="H4153" i="12"/>
  <c r="H4154" i="12"/>
  <c r="H4155" i="12"/>
  <c r="H4156" i="12"/>
  <c r="H4157" i="12"/>
  <c r="H4158" i="12"/>
  <c r="H4159" i="12"/>
  <c r="H4160" i="12"/>
  <c r="H4161" i="12"/>
  <c r="H4162" i="12"/>
  <c r="H4163" i="12"/>
  <c r="H4164" i="12"/>
  <c r="H4165" i="12"/>
  <c r="H4166" i="12"/>
  <c r="H4167" i="12"/>
  <c r="H4168" i="12"/>
  <c r="H4169" i="12"/>
  <c r="H4170" i="12"/>
  <c r="H4171" i="12"/>
  <c r="H4172" i="12"/>
  <c r="H4173" i="12"/>
  <c r="H4174" i="12"/>
  <c r="H4175" i="12"/>
  <c r="H4176" i="12"/>
  <c r="H4177" i="12"/>
  <c r="H4178" i="12"/>
  <c r="H4179" i="12"/>
  <c r="H4180" i="12"/>
  <c r="H4181" i="12"/>
  <c r="H4182" i="12"/>
  <c r="H4183" i="12"/>
  <c r="H4184" i="12"/>
  <c r="H4185" i="12"/>
  <c r="H4186" i="12"/>
  <c r="H4187" i="12"/>
  <c r="H4188" i="12"/>
  <c r="H4189" i="12"/>
  <c r="H4190" i="12"/>
  <c r="H4191" i="12"/>
  <c r="H4192" i="12"/>
  <c r="H4193" i="12"/>
  <c r="H4194" i="12"/>
  <c r="H4195" i="12"/>
  <c r="H4196" i="12"/>
  <c r="H4197" i="12"/>
  <c r="H4198" i="12"/>
  <c r="H4199" i="12"/>
  <c r="H4200" i="12"/>
  <c r="H4201" i="12"/>
  <c r="H4202" i="12"/>
  <c r="H4203" i="12"/>
  <c r="H4206" i="12"/>
  <c r="H4207" i="12"/>
  <c r="H4208" i="12"/>
  <c r="H4209" i="12"/>
  <c r="H4210" i="12"/>
  <c r="H4211" i="12"/>
  <c r="H4212" i="12"/>
  <c r="H4213" i="12"/>
  <c r="H4214" i="12"/>
  <c r="H4215" i="12"/>
  <c r="H4216" i="12"/>
  <c r="H4217" i="12"/>
  <c r="H4218" i="12"/>
  <c r="H4219" i="12"/>
  <c r="H4220" i="12"/>
  <c r="H4221" i="12"/>
  <c r="H4222" i="12"/>
  <c r="H4223" i="12"/>
  <c r="H4224" i="12"/>
  <c r="H4225" i="12"/>
  <c r="H4226" i="12"/>
  <c r="H4227" i="12"/>
  <c r="H4228" i="12"/>
  <c r="H4229" i="12"/>
  <c r="H4230" i="12"/>
  <c r="H4231" i="12"/>
  <c r="H4232" i="12"/>
  <c r="H4233" i="12"/>
  <c r="H4234" i="12"/>
  <c r="H4235" i="12"/>
  <c r="H4236" i="12"/>
  <c r="H4237" i="12"/>
  <c r="H4238" i="12"/>
  <c r="H4239" i="12"/>
  <c r="H4240" i="12"/>
  <c r="H4241" i="12"/>
  <c r="H4242" i="12"/>
  <c r="H4243" i="12"/>
  <c r="H4244" i="12"/>
  <c r="H4245" i="12"/>
  <c r="H4246" i="12"/>
  <c r="H4247" i="12"/>
  <c r="H4248" i="12"/>
  <c r="H4249" i="12"/>
  <c r="H4250" i="12"/>
  <c r="H4251" i="12"/>
  <c r="H4252" i="12"/>
  <c r="H4253" i="12"/>
  <c r="H4254" i="12"/>
  <c r="H4255" i="12"/>
  <c r="H4256" i="12"/>
  <c r="H4257" i="12"/>
  <c r="H4258" i="12"/>
  <c r="H4259" i="12"/>
  <c r="H4260" i="12"/>
  <c r="H4261" i="12"/>
  <c r="H4262" i="12"/>
  <c r="H4263" i="12"/>
  <c r="H4264" i="12"/>
  <c r="H4265" i="12"/>
  <c r="H4266" i="12"/>
  <c r="H4267" i="12"/>
  <c r="H4268" i="12"/>
  <c r="H4269" i="12"/>
  <c r="H4270" i="12"/>
  <c r="H4271" i="12"/>
  <c r="H4272" i="12"/>
  <c r="H4273" i="12"/>
  <c r="H4274" i="12"/>
  <c r="H4275" i="12"/>
  <c r="H4276" i="12"/>
  <c r="H4277" i="12"/>
  <c r="H4278" i="12"/>
  <c r="H4279" i="12"/>
  <c r="H4280" i="12"/>
  <c r="H4281" i="12"/>
  <c r="H4282" i="12"/>
  <c r="H4283" i="12"/>
  <c r="H4284" i="12"/>
  <c r="H4285" i="12"/>
  <c r="H4286" i="12"/>
  <c r="H4287" i="12"/>
  <c r="H4288" i="12"/>
  <c r="H4289" i="12"/>
  <c r="H4290" i="12"/>
  <c r="H4291" i="12"/>
  <c r="H4292" i="12"/>
  <c r="H4293" i="12"/>
  <c r="H4294" i="12"/>
  <c r="H4295" i="12"/>
  <c r="H4296" i="12"/>
  <c r="H4297" i="12"/>
  <c r="H4298" i="12"/>
  <c r="H4299" i="12"/>
  <c r="H4300" i="12"/>
  <c r="H4301" i="12"/>
  <c r="H4302" i="12"/>
  <c r="H4303" i="12"/>
  <c r="H4304" i="12"/>
  <c r="H4305" i="12"/>
  <c r="H4306" i="12"/>
  <c r="H4307" i="12"/>
  <c r="H4308" i="12"/>
  <c r="H4309" i="12"/>
  <c r="H4310" i="12"/>
  <c r="H4311" i="12"/>
  <c r="H4312" i="12"/>
  <c r="H4313" i="12"/>
  <c r="H4314" i="12"/>
  <c r="H4315" i="12"/>
  <c r="H4316" i="12"/>
  <c r="H4317" i="12"/>
  <c r="H4318" i="12"/>
  <c r="H4319" i="12"/>
  <c r="H4320" i="12"/>
  <c r="H4321" i="12"/>
  <c r="H4322" i="12"/>
  <c r="H4323" i="12"/>
  <c r="H4324" i="12"/>
  <c r="H4325" i="12"/>
  <c r="H4326" i="12"/>
  <c r="H4327" i="12"/>
  <c r="H4328" i="12"/>
  <c r="H4329" i="12"/>
  <c r="H4330" i="12"/>
  <c r="H4331" i="12"/>
  <c r="H4332" i="12"/>
  <c r="H4333" i="12"/>
  <c r="H4334" i="12"/>
  <c r="H4335" i="12"/>
  <c r="H4336" i="12"/>
  <c r="H4337" i="12"/>
  <c r="H4338" i="12"/>
  <c r="H4339" i="12"/>
  <c r="H4340" i="12"/>
  <c r="H4341" i="12"/>
  <c r="H4342" i="12"/>
  <c r="H4343" i="12"/>
  <c r="H4344" i="12"/>
  <c r="H4345" i="12"/>
  <c r="H4346" i="12"/>
  <c r="H4347" i="12"/>
  <c r="H4348" i="12"/>
  <c r="H4349" i="12"/>
  <c r="H4350" i="12"/>
  <c r="H4351" i="12"/>
  <c r="H4352" i="12"/>
  <c r="H4353" i="12"/>
  <c r="H4354" i="12"/>
  <c r="H4355" i="12"/>
  <c r="H4356" i="12"/>
  <c r="H4357" i="12"/>
  <c r="H4358" i="12"/>
  <c r="H4359" i="12"/>
  <c r="H4360" i="12"/>
  <c r="H4361" i="12"/>
  <c r="H4362" i="12"/>
  <c r="H4363" i="12"/>
  <c r="H4364" i="12"/>
  <c r="H4365" i="12"/>
  <c r="H4366" i="12"/>
  <c r="H4367" i="12"/>
  <c r="H4368" i="12"/>
  <c r="H4369" i="12"/>
  <c r="H4370" i="12"/>
  <c r="H4371" i="12"/>
  <c r="H4372" i="12"/>
  <c r="H4373" i="12"/>
  <c r="H4374" i="12"/>
  <c r="H4375" i="12"/>
  <c r="H4376" i="12"/>
  <c r="H4377" i="12"/>
  <c r="H4378" i="12"/>
  <c r="H4379" i="12"/>
  <c r="H4380" i="12"/>
  <c r="H4381" i="12"/>
  <c r="H4382" i="12"/>
  <c r="H4383" i="12"/>
  <c r="H4384" i="12"/>
  <c r="H4385" i="12"/>
  <c r="H4386" i="12"/>
  <c r="H4387" i="12"/>
  <c r="H4388" i="12"/>
  <c r="H4389" i="12"/>
  <c r="H4390" i="12"/>
  <c r="H4391" i="12"/>
  <c r="H4392" i="12"/>
  <c r="H4393" i="12"/>
  <c r="H4394" i="12"/>
  <c r="H4395" i="12"/>
  <c r="H4396" i="12"/>
  <c r="H4397" i="12"/>
  <c r="H4398" i="12"/>
  <c r="H4399" i="12"/>
  <c r="H4400" i="12"/>
  <c r="H4401" i="12"/>
  <c r="H4402" i="12"/>
  <c r="H4403" i="12"/>
  <c r="H4404" i="12"/>
  <c r="H4405" i="12"/>
  <c r="H4406" i="12"/>
  <c r="H4407" i="12"/>
  <c r="H4408" i="12"/>
  <c r="H4409" i="12"/>
  <c r="H4410" i="12"/>
  <c r="H4411" i="12"/>
  <c r="H4412" i="12"/>
  <c r="H4413" i="12"/>
  <c r="H4414" i="12"/>
  <c r="H4415" i="12"/>
  <c r="H4416" i="12"/>
  <c r="H4417" i="12"/>
  <c r="H4418" i="12"/>
  <c r="H4419" i="12"/>
  <c r="H4420" i="12"/>
  <c r="H4421" i="12"/>
  <c r="H4422" i="12"/>
  <c r="H4423" i="12"/>
  <c r="H4424" i="12"/>
  <c r="H4425" i="12"/>
  <c r="H4426" i="12"/>
  <c r="H4427" i="12"/>
  <c r="H4428" i="12"/>
  <c r="H4429" i="12"/>
  <c r="H4430" i="12"/>
  <c r="H4431" i="12"/>
  <c r="H4432" i="12"/>
  <c r="H4433" i="12"/>
  <c r="H4434" i="12"/>
  <c r="H4435" i="12"/>
  <c r="H4436" i="12"/>
  <c r="H4437" i="12"/>
  <c r="H4438" i="12"/>
  <c r="H4439" i="12"/>
  <c r="H4440" i="12"/>
  <c r="H4441" i="12"/>
  <c r="H4442" i="12"/>
  <c r="H4444" i="12"/>
  <c r="H4445" i="12"/>
  <c r="H4446" i="12"/>
  <c r="H4447" i="12"/>
  <c r="H4448" i="12"/>
  <c r="H4449" i="12"/>
  <c r="H4450" i="12"/>
  <c r="H4451" i="12"/>
  <c r="H4452" i="12"/>
  <c r="H4453" i="12"/>
  <c r="H4454" i="12"/>
  <c r="H4455" i="12"/>
  <c r="H4456" i="12"/>
  <c r="H4457" i="12"/>
  <c r="H4458" i="12"/>
  <c r="H4459" i="12"/>
  <c r="H4460" i="12"/>
  <c r="H4461" i="12"/>
  <c r="H4462" i="12"/>
  <c r="H4463" i="12"/>
  <c r="H4464" i="12"/>
  <c r="H4465" i="12"/>
  <c r="H4466" i="12"/>
  <c r="H4467" i="12"/>
  <c r="H4468" i="12"/>
  <c r="H4469" i="12"/>
  <c r="H4470" i="12"/>
  <c r="H4471" i="12"/>
  <c r="H4472" i="12"/>
  <c r="H4473" i="12"/>
  <c r="H4474" i="12"/>
  <c r="H4475" i="12"/>
  <c r="H4476" i="12"/>
  <c r="H4477" i="12"/>
  <c r="H4478" i="12"/>
  <c r="H4479" i="12"/>
  <c r="H4480" i="12"/>
  <c r="H4481" i="12"/>
  <c r="H4482" i="12"/>
  <c r="H4483" i="12"/>
  <c r="H4484" i="12"/>
  <c r="H4485" i="12"/>
  <c r="H4486" i="12"/>
  <c r="H4487" i="12"/>
  <c r="H4488" i="12"/>
  <c r="H4489" i="12"/>
  <c r="H4490" i="12"/>
  <c r="H4491" i="12"/>
  <c r="H4492" i="12"/>
  <c r="H4493" i="12"/>
  <c r="H4494" i="12"/>
  <c r="H4495" i="12"/>
  <c r="H4496" i="12"/>
  <c r="H4497" i="12"/>
  <c r="H4498" i="12"/>
  <c r="H4499" i="12"/>
  <c r="H4500" i="12"/>
  <c r="H4501" i="12"/>
  <c r="H4502" i="12"/>
  <c r="H4503" i="12"/>
  <c r="H4504" i="12"/>
  <c r="H4505" i="12"/>
  <c r="H4506" i="12"/>
  <c r="H4507" i="12"/>
  <c r="H4508" i="12"/>
  <c r="H4509" i="12"/>
  <c r="H4510" i="12"/>
  <c r="H4511" i="12"/>
  <c r="H4512" i="12"/>
  <c r="H4513" i="12"/>
  <c r="H4514" i="12"/>
  <c r="H4515" i="12"/>
  <c r="H4516" i="12"/>
  <c r="H4517" i="12"/>
  <c r="H4518" i="12"/>
  <c r="H4519" i="12"/>
  <c r="H4520" i="12"/>
  <c r="H4521" i="12"/>
  <c r="H4522" i="12"/>
  <c r="H4523" i="12"/>
  <c r="H4524" i="12"/>
  <c r="H4525" i="12"/>
  <c r="H4526" i="12"/>
  <c r="H4527" i="12"/>
  <c r="H4528" i="12"/>
  <c r="H4529" i="12"/>
  <c r="H4530" i="12"/>
  <c r="H4531" i="12"/>
  <c r="H4532" i="12"/>
  <c r="H4533" i="12"/>
  <c r="H4534" i="12"/>
  <c r="H4535" i="12"/>
  <c r="H4536" i="12"/>
  <c r="H4537" i="12"/>
  <c r="H4538" i="12"/>
  <c r="H4539" i="12"/>
  <c r="H4540" i="12"/>
  <c r="H4541" i="12"/>
  <c r="H4542" i="12"/>
  <c r="H4543" i="12"/>
  <c r="H4544" i="12"/>
  <c r="H4545" i="12"/>
  <c r="H4546" i="12"/>
  <c r="H4547" i="12"/>
  <c r="H4548" i="12"/>
  <c r="H4549" i="12"/>
  <c r="H4550" i="12"/>
  <c r="H4551" i="12"/>
  <c r="H4552" i="12"/>
  <c r="H4553" i="12"/>
  <c r="H4554" i="12"/>
  <c r="H4555" i="12"/>
  <c r="H4556" i="12"/>
  <c r="H4557" i="12"/>
  <c r="H4558" i="12"/>
  <c r="H4559" i="12"/>
  <c r="H4560" i="12"/>
  <c r="H4561" i="12"/>
  <c r="H4562" i="12"/>
  <c r="H4563" i="12"/>
  <c r="H4564" i="12"/>
  <c r="H4565" i="12"/>
  <c r="H4566" i="12"/>
  <c r="H4567" i="12"/>
  <c r="H4568" i="12"/>
  <c r="H4569" i="12"/>
  <c r="H4570" i="12"/>
  <c r="H4571" i="12"/>
  <c r="H4572" i="12"/>
  <c r="H4573" i="12"/>
  <c r="H4574" i="12"/>
  <c r="H4575" i="12"/>
  <c r="H4576" i="12"/>
  <c r="H4577" i="12"/>
  <c r="H4578" i="12"/>
  <c r="H4579" i="12"/>
  <c r="H4580" i="12"/>
  <c r="H4581" i="12"/>
  <c r="H4582" i="12"/>
  <c r="H4583" i="12"/>
  <c r="H4584" i="12"/>
  <c r="H4585" i="12"/>
  <c r="H4586" i="12"/>
  <c r="H4587" i="12"/>
  <c r="H4588" i="12"/>
  <c r="H4589" i="12"/>
  <c r="H4590" i="12"/>
  <c r="H4591" i="12"/>
  <c r="H4592" i="12"/>
  <c r="H4593" i="12"/>
  <c r="H4594" i="12"/>
  <c r="H4595" i="12"/>
  <c r="H4596" i="12"/>
  <c r="H4597" i="12"/>
  <c r="H4598" i="12"/>
  <c r="H4599" i="12"/>
  <c r="H4600" i="12"/>
  <c r="H4601" i="12"/>
  <c r="H4602" i="12"/>
  <c r="H4603" i="12"/>
  <c r="H4604" i="12"/>
  <c r="H4605" i="12"/>
  <c r="H4606" i="12"/>
  <c r="H4607" i="12"/>
  <c r="H4608" i="12"/>
  <c r="H4609" i="12"/>
  <c r="H4610" i="12"/>
  <c r="H4611" i="12"/>
  <c r="H4612" i="12"/>
  <c r="H4613" i="12"/>
  <c r="H4614" i="12"/>
  <c r="H4615" i="12"/>
  <c r="H4616" i="12"/>
  <c r="H4617" i="12"/>
  <c r="H4618" i="12"/>
  <c r="H4619" i="12"/>
  <c r="H4620" i="12"/>
  <c r="H4621" i="12"/>
  <c r="H4622" i="12"/>
  <c r="H4623" i="12"/>
  <c r="H4624" i="12"/>
  <c r="H4625" i="12"/>
  <c r="H4626" i="12"/>
  <c r="H4627" i="12"/>
  <c r="H4628" i="12"/>
  <c r="H4629" i="12"/>
  <c r="H4630" i="12"/>
  <c r="H4631" i="12"/>
  <c r="H4632" i="12"/>
  <c r="H4633" i="12"/>
  <c r="H4634" i="12"/>
  <c r="H4635" i="12"/>
  <c r="H4636" i="12"/>
  <c r="H4637" i="12"/>
  <c r="H4638" i="12"/>
  <c r="H4639" i="12"/>
  <c r="H4640" i="12"/>
  <c r="H4641" i="12"/>
  <c r="H4642" i="12"/>
  <c r="H4643" i="12"/>
  <c r="H4644" i="12"/>
  <c r="H4645" i="12"/>
  <c r="H4646" i="12"/>
  <c r="H4647" i="12"/>
  <c r="H4648" i="12"/>
  <c r="H4649" i="12"/>
  <c r="H4650" i="12"/>
  <c r="H4651" i="12"/>
  <c r="H4652" i="12"/>
  <c r="H4653" i="12"/>
  <c r="H4654" i="12"/>
  <c r="H4655" i="12"/>
  <c r="H4656" i="12"/>
  <c r="H4657" i="12"/>
  <c r="H4658" i="12"/>
  <c r="H4659" i="12"/>
  <c r="H4660" i="12"/>
  <c r="H4661" i="12"/>
  <c r="H4662" i="12"/>
  <c r="H4663" i="12"/>
  <c r="H4664" i="12"/>
  <c r="H4665" i="12"/>
  <c r="H4666" i="12"/>
  <c r="H4667" i="12"/>
  <c r="H4668" i="12"/>
  <c r="H4669" i="12"/>
  <c r="H4670" i="12"/>
  <c r="H4671" i="12"/>
  <c r="H4672" i="12"/>
  <c r="H4673" i="12"/>
  <c r="H4674" i="12"/>
  <c r="H4675" i="12"/>
  <c r="H4676" i="12"/>
  <c r="H4677" i="12"/>
  <c r="H4678" i="12"/>
  <c r="H4679" i="12"/>
  <c r="H4680" i="12"/>
  <c r="H4681" i="12"/>
  <c r="H4682" i="12"/>
  <c r="H4683" i="12"/>
  <c r="H4684" i="12"/>
  <c r="H4685" i="12"/>
  <c r="H4686" i="12"/>
  <c r="H4687" i="12"/>
  <c r="H4688" i="12"/>
  <c r="H4689" i="12"/>
  <c r="H4690" i="12"/>
  <c r="H4691" i="12"/>
  <c r="H4692" i="12"/>
  <c r="H4693" i="12"/>
  <c r="H4694" i="12"/>
  <c r="H4695" i="12"/>
  <c r="H4696" i="12"/>
  <c r="H4697" i="12"/>
  <c r="H4698" i="12"/>
  <c r="H4699" i="12"/>
  <c r="H4700" i="12"/>
  <c r="H4701" i="12"/>
  <c r="H4702" i="12"/>
  <c r="H4703" i="12"/>
  <c r="H4704" i="12"/>
  <c r="H4705" i="12"/>
  <c r="H4706" i="12"/>
  <c r="H4707" i="12"/>
  <c r="H4708" i="12"/>
  <c r="H4709" i="12"/>
  <c r="H4710" i="12"/>
  <c r="H4711" i="12"/>
  <c r="H4712" i="12"/>
  <c r="H4713" i="12"/>
  <c r="H4714" i="12"/>
  <c r="H4715" i="12"/>
  <c r="H4716" i="12"/>
  <c r="H4717" i="12"/>
  <c r="H4718" i="12"/>
  <c r="H4719" i="12"/>
  <c r="H4720" i="12"/>
  <c r="H4721" i="12"/>
  <c r="H4722" i="12"/>
  <c r="H4723" i="12"/>
  <c r="H4724" i="12"/>
  <c r="H4725" i="12"/>
  <c r="H4726" i="12"/>
  <c r="H4727" i="12"/>
  <c r="H4728" i="12"/>
  <c r="H4729" i="12"/>
  <c r="H4730" i="12"/>
  <c r="H4731" i="12"/>
  <c r="H4732" i="12"/>
  <c r="H4733" i="12"/>
  <c r="H4734" i="12"/>
  <c r="H4735" i="12"/>
  <c r="H4736" i="12"/>
  <c r="H4737" i="12"/>
  <c r="H4738" i="12"/>
  <c r="H4739" i="12"/>
  <c r="H4740" i="12"/>
  <c r="H4741" i="12"/>
  <c r="H4742" i="12"/>
  <c r="H4743" i="12"/>
  <c r="H4744" i="12"/>
  <c r="H4745" i="12"/>
  <c r="H4746" i="12"/>
  <c r="H4747" i="12"/>
  <c r="H4748" i="12"/>
  <c r="H4749" i="12"/>
  <c r="H4750" i="12"/>
  <c r="H4751" i="12"/>
  <c r="H4752" i="12"/>
  <c r="H4753" i="12"/>
  <c r="H4754" i="12"/>
  <c r="H4755" i="12"/>
  <c r="H4756" i="12"/>
  <c r="H4757" i="12"/>
  <c r="H4758" i="12"/>
  <c r="H4759" i="12"/>
  <c r="H4760" i="12"/>
  <c r="H4761" i="12"/>
  <c r="H4762" i="12"/>
  <c r="H4763" i="12"/>
  <c r="H4764" i="12"/>
  <c r="H4765" i="12"/>
  <c r="H4766" i="12"/>
  <c r="H4767" i="12"/>
  <c r="H4768" i="12"/>
  <c r="H4769" i="12"/>
  <c r="H4770" i="12"/>
  <c r="H4771" i="12"/>
  <c r="H4772" i="12"/>
  <c r="H4773" i="12"/>
  <c r="H4774" i="12"/>
  <c r="H4775" i="12"/>
  <c r="H4776" i="12"/>
  <c r="H4777" i="12"/>
  <c r="H4778" i="12"/>
  <c r="H4779" i="12"/>
  <c r="H4780" i="12"/>
  <c r="H4781" i="12"/>
  <c r="H4782" i="12"/>
  <c r="H4783" i="12"/>
  <c r="H4784" i="12"/>
  <c r="H4785" i="12"/>
  <c r="H4786" i="12"/>
  <c r="H4787" i="12"/>
  <c r="H4788" i="12"/>
  <c r="H4789" i="12"/>
  <c r="H4790" i="12"/>
  <c r="H4791" i="12"/>
  <c r="H4792" i="12"/>
  <c r="H4793" i="12"/>
  <c r="H4794" i="12"/>
  <c r="H4795" i="12"/>
  <c r="H4796" i="12"/>
  <c r="H4797" i="12"/>
  <c r="H4798" i="12"/>
  <c r="H4799" i="12"/>
  <c r="H4800" i="12"/>
  <c r="H4801" i="12"/>
  <c r="H4802" i="12"/>
  <c r="H4803" i="12"/>
  <c r="H4804" i="12"/>
  <c r="H4805" i="12"/>
  <c r="H4806" i="12"/>
  <c r="H4807" i="12"/>
  <c r="H4808" i="12"/>
  <c r="H4809" i="12"/>
  <c r="H4810" i="12"/>
  <c r="H4811" i="12"/>
  <c r="H4812" i="12"/>
  <c r="H4813" i="12"/>
  <c r="H4814" i="12"/>
  <c r="H4815" i="12"/>
  <c r="H4816" i="12"/>
  <c r="H4817" i="12"/>
  <c r="H4818" i="12"/>
  <c r="H4819" i="12"/>
  <c r="H4820" i="12"/>
  <c r="H4821" i="12"/>
  <c r="H4822" i="12"/>
  <c r="H4823" i="12"/>
  <c r="H4824" i="12"/>
  <c r="H4825" i="12"/>
  <c r="H4826" i="12"/>
  <c r="H4827" i="12"/>
  <c r="H4828" i="12"/>
  <c r="H4829" i="12"/>
  <c r="H4830" i="12"/>
  <c r="H4831" i="12"/>
  <c r="H4832" i="12"/>
  <c r="H4833" i="12"/>
  <c r="H4834" i="12"/>
  <c r="H4835" i="12"/>
  <c r="H4836" i="12"/>
  <c r="H4837" i="12"/>
  <c r="H4838" i="12"/>
  <c r="H4839" i="12"/>
  <c r="H4840" i="12"/>
  <c r="H4841" i="12"/>
  <c r="H4842" i="12"/>
  <c r="H4843" i="12"/>
  <c r="H4844" i="12"/>
  <c r="H4845" i="12"/>
  <c r="H4846" i="12"/>
  <c r="H4847" i="12"/>
  <c r="H4848" i="12"/>
  <c r="H4849" i="12"/>
  <c r="H4850" i="12"/>
  <c r="H4851" i="12"/>
  <c r="H4852" i="12"/>
  <c r="H4853" i="12"/>
  <c r="H4854" i="12"/>
  <c r="H4855" i="12"/>
  <c r="H4856" i="12"/>
  <c r="H4857" i="12"/>
  <c r="H4858" i="12"/>
  <c r="H4859" i="12"/>
  <c r="H4860" i="12"/>
  <c r="H4861" i="12"/>
  <c r="H4862" i="12"/>
  <c r="H4863" i="12"/>
  <c r="H4864" i="12"/>
  <c r="H4865" i="12"/>
  <c r="H4866" i="12"/>
  <c r="H4867" i="12"/>
  <c r="H4868" i="12"/>
  <c r="H4869" i="12"/>
  <c r="H4870" i="12"/>
  <c r="H4871" i="12"/>
  <c r="H4872" i="12"/>
  <c r="H4873" i="12"/>
  <c r="H4874" i="12"/>
  <c r="H4875" i="12"/>
  <c r="H4876" i="12"/>
  <c r="H4877" i="12"/>
  <c r="H4878" i="12"/>
  <c r="H4879" i="12"/>
  <c r="H4880" i="12"/>
  <c r="H4881" i="12"/>
  <c r="H4882" i="12"/>
  <c r="H4883" i="12"/>
  <c r="H4884" i="12"/>
  <c r="H4885" i="12"/>
  <c r="H4886" i="12"/>
  <c r="H4887" i="12"/>
  <c r="H4888" i="12"/>
  <c r="H4889" i="12"/>
  <c r="H4890" i="12"/>
  <c r="H4891" i="12"/>
  <c r="H4892" i="12"/>
  <c r="H4893" i="12"/>
  <c r="H4894" i="12"/>
  <c r="H4895" i="12"/>
  <c r="H4896" i="12"/>
  <c r="H4897" i="12"/>
  <c r="H4898" i="12"/>
  <c r="H4899" i="12"/>
  <c r="H4900" i="12"/>
  <c r="H4901" i="12"/>
  <c r="H4902" i="12"/>
  <c r="H4903" i="12"/>
  <c r="H4904" i="12"/>
  <c r="H4905" i="12"/>
  <c r="H4906" i="12"/>
  <c r="H4907" i="12"/>
  <c r="H4908" i="12"/>
  <c r="H4909" i="12"/>
  <c r="H4910" i="12"/>
  <c r="H4911" i="12"/>
  <c r="H4912" i="12"/>
  <c r="H4913" i="12"/>
  <c r="H4914" i="12"/>
  <c r="H4915" i="12"/>
  <c r="H4916" i="12"/>
  <c r="H4917" i="12"/>
  <c r="H4918" i="12"/>
  <c r="H4919" i="12"/>
  <c r="H4920" i="12"/>
  <c r="H4921" i="12"/>
  <c r="H4922" i="12"/>
  <c r="H4923" i="12"/>
  <c r="H4924" i="12"/>
  <c r="H4925" i="12"/>
  <c r="H4926" i="12"/>
  <c r="H4927" i="12"/>
  <c r="H4928" i="12"/>
  <c r="H4929" i="12"/>
  <c r="H4930" i="12"/>
  <c r="H4931" i="12"/>
  <c r="H4932" i="12"/>
  <c r="H4933" i="12"/>
  <c r="H4934" i="12"/>
  <c r="H4935" i="12"/>
  <c r="H4936" i="12"/>
  <c r="H4937" i="12"/>
  <c r="H4938" i="12"/>
  <c r="H4939" i="12"/>
  <c r="H4940" i="12"/>
  <c r="H4941" i="12"/>
  <c r="H4942" i="12"/>
  <c r="H4943" i="12"/>
  <c r="H4944" i="12"/>
  <c r="H4945" i="12"/>
  <c r="H4946" i="12"/>
  <c r="H4947" i="12"/>
  <c r="H4948" i="12"/>
  <c r="H4949" i="12"/>
  <c r="H4950" i="12"/>
  <c r="H4951" i="12"/>
  <c r="H4952" i="12"/>
  <c r="H4953" i="12"/>
  <c r="H4954" i="12"/>
  <c r="H4955" i="12"/>
  <c r="H4956" i="12"/>
  <c r="H4957" i="12"/>
  <c r="H4958" i="12"/>
  <c r="H4959" i="12"/>
  <c r="H4960" i="12"/>
  <c r="H4961" i="12"/>
  <c r="H4962" i="12"/>
  <c r="H4963" i="12"/>
  <c r="H4964" i="12"/>
  <c r="H4965" i="12"/>
  <c r="H4966" i="12"/>
  <c r="H4967" i="12"/>
  <c r="H4968" i="12"/>
  <c r="H4969" i="12"/>
  <c r="H4970" i="12"/>
  <c r="H4971" i="12"/>
  <c r="H4972" i="12"/>
  <c r="H4973" i="12"/>
  <c r="H4974" i="12"/>
  <c r="H4975" i="12"/>
  <c r="H4976" i="12"/>
  <c r="H4977" i="12"/>
  <c r="H4978" i="12"/>
  <c r="H4979" i="12"/>
  <c r="H4980" i="12"/>
  <c r="H4981" i="12"/>
  <c r="H4982" i="12"/>
  <c r="H4983" i="12"/>
  <c r="H4984" i="12"/>
  <c r="H4985" i="12"/>
  <c r="H4986" i="12"/>
  <c r="H4987" i="12"/>
  <c r="H4988" i="12"/>
  <c r="H4989" i="12"/>
  <c r="H4990" i="12"/>
  <c r="H4991" i="12"/>
  <c r="H4992" i="12"/>
  <c r="H4993" i="12"/>
  <c r="H4994" i="12"/>
  <c r="H4995" i="12"/>
  <c r="H4996" i="12"/>
  <c r="H4997" i="12"/>
  <c r="H4998" i="12"/>
  <c r="H4999" i="12"/>
  <c r="H5000" i="12"/>
  <c r="H5001" i="12"/>
  <c r="H5002" i="12"/>
  <c r="H5003" i="12"/>
  <c r="H5004" i="12"/>
  <c r="H5005" i="12"/>
  <c r="H5006" i="12"/>
  <c r="H5007" i="12"/>
  <c r="H5008" i="12"/>
  <c r="H5009" i="12"/>
  <c r="H5010" i="12"/>
  <c r="H5011" i="12"/>
  <c r="H5012" i="12"/>
  <c r="H5013" i="12"/>
  <c r="H5014" i="12"/>
  <c r="H5015" i="12"/>
  <c r="H5016" i="12"/>
  <c r="H5017" i="12"/>
  <c r="H5018" i="12"/>
  <c r="H5019" i="12"/>
  <c r="H5020" i="12"/>
  <c r="H5021" i="12"/>
  <c r="H5022" i="12"/>
  <c r="H5023" i="12"/>
  <c r="H5024" i="12"/>
  <c r="H5025" i="12"/>
  <c r="H5026" i="12"/>
  <c r="H5027" i="12"/>
  <c r="H5028" i="12"/>
  <c r="H5029" i="12"/>
  <c r="H5030" i="12"/>
  <c r="H5031" i="12"/>
  <c r="H5032" i="12"/>
  <c r="H5033" i="12"/>
  <c r="H5034" i="12"/>
  <c r="H5035" i="12"/>
  <c r="H5036" i="12"/>
  <c r="H5037" i="12"/>
  <c r="H5038" i="12"/>
  <c r="H5039" i="12"/>
  <c r="H5040" i="12"/>
  <c r="H5041" i="12"/>
  <c r="H5042" i="12"/>
  <c r="H5043" i="12"/>
  <c r="H5044" i="12"/>
  <c r="H5045" i="12"/>
  <c r="H5046" i="12"/>
  <c r="H5047" i="12"/>
  <c r="H5048" i="12"/>
  <c r="H5049" i="12"/>
  <c r="H5050" i="12"/>
  <c r="H5051" i="12"/>
  <c r="H5052" i="12"/>
  <c r="H5053" i="12"/>
  <c r="H5054" i="12"/>
  <c r="H5055" i="12"/>
  <c r="H5056" i="12"/>
  <c r="H5057" i="12"/>
  <c r="H5058" i="12"/>
  <c r="H5059" i="12"/>
  <c r="H5060" i="12"/>
  <c r="H5061" i="12"/>
  <c r="H5062" i="12"/>
  <c r="H5063" i="12"/>
  <c r="H5064" i="12"/>
  <c r="H5065" i="12"/>
  <c r="H5066" i="12"/>
  <c r="H5067" i="12"/>
  <c r="H5068" i="12"/>
  <c r="H5069" i="12"/>
  <c r="H5070" i="12"/>
  <c r="H5071" i="12"/>
  <c r="H5072" i="12"/>
  <c r="H5073" i="12"/>
  <c r="H5074" i="12"/>
  <c r="H5075" i="12"/>
  <c r="H5076" i="12"/>
  <c r="H5077" i="12"/>
  <c r="H5078" i="12"/>
  <c r="H5079" i="12"/>
  <c r="H5080" i="12"/>
  <c r="H5081" i="12"/>
  <c r="H5082" i="12"/>
  <c r="H5083" i="12"/>
  <c r="H5084" i="12"/>
  <c r="H5085" i="12"/>
  <c r="H5086" i="12"/>
  <c r="H5087" i="12"/>
  <c r="H5088" i="12"/>
  <c r="H5089" i="12"/>
  <c r="H5090" i="12"/>
  <c r="H5091" i="12"/>
  <c r="H5092" i="12"/>
  <c r="H5093" i="12"/>
  <c r="H5094" i="12"/>
  <c r="H5095" i="12"/>
  <c r="H5096" i="12"/>
  <c r="H5097" i="12"/>
  <c r="H5098" i="12"/>
  <c r="H5099" i="12"/>
  <c r="H5100" i="12"/>
  <c r="H5101" i="12"/>
  <c r="H5102" i="12"/>
  <c r="H5103" i="12"/>
  <c r="H5104" i="12"/>
  <c r="H5105" i="12"/>
  <c r="H5106" i="12"/>
  <c r="H5107" i="12"/>
  <c r="H5108" i="12"/>
  <c r="H5109" i="12"/>
  <c r="H5110" i="12"/>
  <c r="H5111" i="12"/>
  <c r="H5112" i="12"/>
  <c r="H5113" i="12"/>
  <c r="H5114" i="12"/>
  <c r="H5115" i="12"/>
  <c r="H5116" i="12"/>
  <c r="H5117" i="12"/>
  <c r="H5118" i="12"/>
  <c r="H5119" i="12"/>
  <c r="H5120" i="12"/>
  <c r="H5121" i="12"/>
  <c r="H5122" i="12"/>
  <c r="H5123" i="12"/>
  <c r="H5124" i="12"/>
  <c r="H5125" i="12"/>
  <c r="H5126" i="12"/>
  <c r="H5127" i="12"/>
  <c r="H5128" i="12"/>
  <c r="H5129" i="12"/>
  <c r="H5130" i="12"/>
  <c r="H5131" i="12"/>
  <c r="H5132" i="12"/>
  <c r="H5133" i="12"/>
  <c r="H5134" i="12"/>
  <c r="H5135" i="12"/>
  <c r="H5136" i="12"/>
  <c r="H5137" i="12"/>
  <c r="H5138" i="12"/>
  <c r="H5139" i="12"/>
  <c r="H5140" i="12"/>
  <c r="H5141" i="12"/>
  <c r="H5142" i="12"/>
  <c r="H5143" i="12"/>
  <c r="H5144" i="12"/>
  <c r="H5145" i="12"/>
  <c r="H5146" i="12"/>
  <c r="H5147" i="12"/>
  <c r="H5148" i="12"/>
  <c r="H5149" i="12"/>
  <c r="H5150" i="12"/>
  <c r="H5151" i="12"/>
  <c r="H5152" i="12"/>
  <c r="H5153" i="12"/>
  <c r="H5154" i="12"/>
  <c r="H5155" i="12"/>
  <c r="H5156" i="12"/>
  <c r="H5157" i="12"/>
  <c r="H5158" i="12"/>
  <c r="H5159" i="12"/>
  <c r="H5160" i="12"/>
  <c r="H5161" i="12"/>
  <c r="H5162" i="12"/>
  <c r="H5163" i="12"/>
  <c r="H5164" i="12"/>
  <c r="H5165" i="12"/>
  <c r="H5166" i="12"/>
  <c r="H5167" i="12"/>
  <c r="H5168" i="12"/>
  <c r="H5169" i="12"/>
  <c r="H5170" i="12"/>
  <c r="H5171" i="12"/>
  <c r="H5172" i="12"/>
  <c r="H5173" i="12"/>
  <c r="H5174" i="12"/>
  <c r="H5175" i="12"/>
  <c r="H5176" i="12"/>
  <c r="H5177" i="12"/>
  <c r="H5178" i="12"/>
  <c r="H5179" i="12"/>
  <c r="H5180" i="12"/>
  <c r="H5181" i="12"/>
  <c r="H5182" i="12"/>
  <c r="H5183" i="12"/>
  <c r="H5184" i="12"/>
  <c r="H5185" i="12"/>
  <c r="H5186" i="12"/>
  <c r="H5187" i="12"/>
  <c r="H5188" i="12"/>
  <c r="H5189" i="12"/>
  <c r="H5190" i="12"/>
  <c r="H5191" i="12"/>
  <c r="H5192" i="12"/>
  <c r="H5193" i="12"/>
  <c r="H5194" i="12"/>
  <c r="H5195" i="12"/>
  <c r="H5196" i="12"/>
  <c r="H5197" i="12"/>
  <c r="H5198" i="12"/>
  <c r="H5199" i="12"/>
  <c r="H5200" i="12"/>
  <c r="H5201" i="12"/>
  <c r="H5202" i="12"/>
  <c r="H5203" i="12"/>
  <c r="H5204" i="12"/>
  <c r="H5205" i="12"/>
  <c r="H5206" i="12"/>
  <c r="H5207" i="12"/>
  <c r="H5208" i="12"/>
  <c r="H5209" i="12"/>
  <c r="H5210" i="12"/>
  <c r="H5211" i="12"/>
  <c r="H5212" i="12"/>
  <c r="H5213" i="12"/>
  <c r="H5214" i="12"/>
  <c r="H5215" i="12"/>
  <c r="H5216" i="12"/>
  <c r="H5217" i="12"/>
  <c r="H5218" i="12"/>
  <c r="H5219" i="12"/>
  <c r="H5220" i="12"/>
  <c r="H5221" i="12"/>
  <c r="H5222" i="12"/>
  <c r="H5223" i="12"/>
  <c r="H5224" i="12"/>
  <c r="H5225" i="12"/>
  <c r="H5226" i="12"/>
  <c r="H5227" i="12"/>
  <c r="H5228" i="12"/>
  <c r="H5229" i="12"/>
  <c r="H5230" i="12"/>
  <c r="H5231" i="12"/>
  <c r="H5232" i="12"/>
  <c r="H5233" i="12"/>
  <c r="H5234" i="12"/>
  <c r="H5235" i="12"/>
  <c r="H5236" i="12"/>
  <c r="H5237" i="12"/>
  <c r="H5238" i="12"/>
  <c r="H5239" i="12"/>
  <c r="H5240" i="12"/>
  <c r="H5241" i="12"/>
  <c r="H5242" i="12"/>
  <c r="H5243" i="12"/>
  <c r="H5244" i="12"/>
  <c r="H5245" i="12"/>
  <c r="H5246" i="12"/>
  <c r="H5247" i="12"/>
  <c r="H5248" i="12"/>
  <c r="H5249" i="12"/>
  <c r="H5250" i="12"/>
  <c r="H5251" i="12"/>
  <c r="H5252" i="12"/>
  <c r="H5253" i="12"/>
  <c r="H5254" i="12"/>
  <c r="H5255" i="12"/>
  <c r="H5256" i="12"/>
  <c r="H5257" i="12"/>
  <c r="H5258" i="12"/>
  <c r="H5259" i="12"/>
  <c r="H5260" i="12"/>
  <c r="H5261" i="12"/>
  <c r="H5262" i="12"/>
  <c r="H5263" i="12"/>
  <c r="H5264" i="12"/>
  <c r="H5265" i="12"/>
  <c r="H5266" i="12"/>
  <c r="H5267" i="12"/>
  <c r="H5268" i="12"/>
  <c r="H5269" i="12"/>
  <c r="H5270" i="12"/>
  <c r="H5271" i="12"/>
  <c r="H5272" i="12"/>
  <c r="H5273" i="12"/>
  <c r="H5274" i="12"/>
  <c r="H5275" i="12"/>
  <c r="H5276" i="12"/>
  <c r="H5277" i="12"/>
  <c r="H5278" i="12"/>
  <c r="H5279" i="12"/>
  <c r="H5280" i="12"/>
  <c r="H5281" i="12"/>
  <c r="H5282" i="12"/>
  <c r="H5283" i="12"/>
  <c r="H5284" i="12"/>
  <c r="H5285" i="12"/>
  <c r="H5286" i="12"/>
  <c r="H5287" i="12"/>
  <c r="H5288" i="12"/>
  <c r="H5289" i="12"/>
  <c r="H5290" i="12"/>
  <c r="H5291" i="12"/>
  <c r="H5292" i="12"/>
  <c r="H5293" i="12"/>
  <c r="H5294" i="12"/>
  <c r="H5295" i="12"/>
  <c r="H5296" i="12"/>
  <c r="H5297" i="12"/>
  <c r="H5298" i="12"/>
  <c r="H5299" i="12"/>
  <c r="H5300" i="12"/>
  <c r="H5301" i="12"/>
  <c r="H5302" i="12"/>
  <c r="H5303" i="12"/>
  <c r="H5304" i="12"/>
  <c r="H5305" i="12"/>
  <c r="H5306" i="12"/>
  <c r="H5307" i="12"/>
  <c r="H5308" i="12"/>
  <c r="H5309" i="12"/>
  <c r="H5310" i="12"/>
  <c r="H5311" i="12"/>
  <c r="H5312" i="12"/>
  <c r="H5313" i="12"/>
  <c r="H5314" i="12"/>
  <c r="H5315" i="12"/>
  <c r="H5316" i="12"/>
  <c r="H5317" i="12"/>
  <c r="H5318" i="12"/>
  <c r="H5319" i="12"/>
  <c r="H5320" i="12"/>
  <c r="H5321" i="12"/>
  <c r="H5322" i="12"/>
  <c r="H5323" i="12"/>
  <c r="H5324" i="12"/>
  <c r="H5325" i="12"/>
  <c r="H5326" i="12"/>
  <c r="H5327" i="12"/>
  <c r="H5328" i="12"/>
  <c r="H5329" i="12"/>
  <c r="H5330" i="12"/>
  <c r="H5331" i="12"/>
  <c r="H5332" i="12"/>
  <c r="H5333" i="12"/>
  <c r="H5334" i="12"/>
  <c r="H5335" i="12"/>
  <c r="H5336" i="12"/>
  <c r="H5337" i="12"/>
  <c r="H5338" i="12"/>
  <c r="H5339" i="12"/>
  <c r="H5340" i="12"/>
  <c r="H5341" i="12"/>
  <c r="H5342" i="12"/>
  <c r="H5343" i="12"/>
  <c r="H5344" i="12"/>
  <c r="H5345" i="12"/>
  <c r="H5346" i="12"/>
  <c r="H5347" i="12"/>
  <c r="H5348" i="12"/>
  <c r="H5349" i="12"/>
  <c r="H5350" i="12"/>
  <c r="H5351" i="12"/>
  <c r="H5352" i="12"/>
  <c r="H5353" i="12"/>
  <c r="H5354" i="12"/>
  <c r="H5355" i="12"/>
  <c r="H5356" i="12"/>
  <c r="H5357" i="12"/>
  <c r="H5358" i="12"/>
  <c r="H5359" i="12"/>
  <c r="H5360" i="12"/>
  <c r="H5361" i="12"/>
  <c r="H5362" i="12"/>
  <c r="H5363" i="12"/>
  <c r="H5364" i="12"/>
  <c r="H5365" i="12"/>
  <c r="H5366" i="12"/>
  <c r="H5367" i="12"/>
  <c r="H5368" i="12"/>
  <c r="H5369" i="12"/>
  <c r="H5370" i="12"/>
  <c r="H5371" i="12"/>
  <c r="H5372" i="12"/>
  <c r="H5373" i="12"/>
  <c r="H5374" i="12"/>
  <c r="H5375" i="12"/>
  <c r="H5376" i="12"/>
  <c r="H5377" i="12"/>
  <c r="H5378" i="12"/>
  <c r="H5379" i="12"/>
  <c r="H5380" i="12"/>
  <c r="H5381" i="12"/>
  <c r="H5382" i="12"/>
  <c r="H5383" i="12"/>
  <c r="H5384" i="12"/>
  <c r="H5385" i="12"/>
  <c r="H5386" i="12"/>
  <c r="H5387" i="12"/>
  <c r="H5388" i="12"/>
  <c r="H5389" i="12"/>
  <c r="H5390" i="12"/>
  <c r="H5391" i="12"/>
  <c r="H5392" i="12"/>
  <c r="H5393" i="12"/>
  <c r="H5394" i="12"/>
  <c r="H5395" i="12"/>
  <c r="H5396" i="12"/>
  <c r="H5397" i="12"/>
  <c r="H5398" i="12"/>
  <c r="H5399" i="12"/>
  <c r="H5400" i="12"/>
  <c r="H5401" i="12"/>
  <c r="H5402" i="12"/>
  <c r="H5403" i="12"/>
  <c r="H5404" i="12"/>
  <c r="H5405" i="12"/>
  <c r="H5406" i="12"/>
  <c r="H5407" i="12"/>
  <c r="H5408" i="12"/>
  <c r="H5409" i="12"/>
  <c r="H5410" i="12"/>
  <c r="H5411" i="12"/>
  <c r="H5412" i="12"/>
  <c r="H5413" i="12"/>
  <c r="H5414" i="12"/>
  <c r="H5415" i="12"/>
  <c r="H5416" i="12"/>
  <c r="H5417" i="12"/>
  <c r="H5418" i="12"/>
  <c r="H5419" i="12"/>
  <c r="H5420" i="12"/>
  <c r="H5421" i="12"/>
  <c r="H5422" i="12"/>
  <c r="H5423" i="12"/>
  <c r="H5424" i="12"/>
  <c r="H5425" i="12"/>
  <c r="H5426" i="12"/>
  <c r="H5427" i="12"/>
  <c r="H5428" i="12"/>
  <c r="H5429" i="12"/>
  <c r="H5430" i="12"/>
  <c r="H5431" i="12"/>
  <c r="H5432" i="12"/>
  <c r="H5433" i="12"/>
  <c r="H5434" i="12"/>
  <c r="H5435" i="12"/>
  <c r="H5436" i="12"/>
  <c r="H5437" i="12"/>
  <c r="H5438" i="12"/>
  <c r="H5439" i="12"/>
  <c r="H5440" i="12"/>
  <c r="H5441" i="12"/>
  <c r="H5442" i="12"/>
  <c r="H5443" i="12"/>
  <c r="H5444" i="12"/>
  <c r="H5445" i="12"/>
  <c r="H5446" i="12"/>
  <c r="H5447" i="12"/>
  <c r="H5448" i="12"/>
  <c r="H5449" i="12"/>
  <c r="H5450" i="12"/>
  <c r="H5451" i="12"/>
  <c r="H5452" i="12"/>
  <c r="H5453" i="12"/>
  <c r="H5454" i="12"/>
  <c r="H5455" i="12"/>
  <c r="H5456" i="12"/>
  <c r="H5457" i="12"/>
  <c r="H5458" i="12"/>
  <c r="H5459" i="12"/>
  <c r="H5460" i="12"/>
  <c r="H5461" i="12"/>
  <c r="H5462" i="12"/>
  <c r="H5463" i="12"/>
  <c r="H5464" i="12"/>
  <c r="H5465" i="12"/>
  <c r="H5466" i="12"/>
  <c r="H5467" i="12"/>
  <c r="H5468" i="12"/>
  <c r="H5469" i="12"/>
  <c r="H5470" i="12"/>
  <c r="H5471" i="12"/>
  <c r="H5472" i="12"/>
  <c r="H5473" i="12"/>
  <c r="H5474" i="12"/>
  <c r="H5475" i="12"/>
  <c r="H5476" i="12"/>
  <c r="H5477" i="12"/>
  <c r="H5478" i="12"/>
  <c r="H5479" i="12"/>
  <c r="H5480" i="12"/>
  <c r="H5481" i="12"/>
  <c r="H5482" i="12"/>
  <c r="H5483" i="12"/>
  <c r="H5484" i="12"/>
  <c r="H5485" i="12"/>
  <c r="H5486" i="12"/>
  <c r="H5487" i="12"/>
  <c r="H5488" i="12"/>
  <c r="H5489" i="12"/>
  <c r="H5490" i="12"/>
  <c r="H5491" i="12"/>
  <c r="H5492" i="12"/>
  <c r="H5493" i="12"/>
  <c r="H5494" i="12"/>
  <c r="H5495" i="12"/>
  <c r="H5496" i="12"/>
  <c r="H5497" i="12"/>
  <c r="H5498" i="12"/>
  <c r="H5499" i="12"/>
  <c r="H5500" i="12"/>
  <c r="H5501" i="12"/>
  <c r="H5502" i="12"/>
  <c r="H5503" i="12"/>
  <c r="H5504" i="12"/>
  <c r="H5505" i="12"/>
  <c r="H5506" i="12"/>
  <c r="H5507" i="12"/>
  <c r="H5508" i="12"/>
  <c r="H5509" i="12"/>
  <c r="H5510" i="12"/>
  <c r="H5511" i="12"/>
  <c r="H5512" i="12"/>
  <c r="H5513" i="12"/>
  <c r="H5514" i="12"/>
  <c r="H5515" i="12"/>
  <c r="H5516" i="12"/>
  <c r="H5517" i="12"/>
  <c r="H5518" i="12"/>
  <c r="H5519" i="12"/>
  <c r="H5520" i="12"/>
  <c r="H5521" i="12"/>
  <c r="H5522" i="12"/>
  <c r="H5523" i="12"/>
  <c r="H5524" i="12"/>
  <c r="H5525" i="12"/>
  <c r="H5526" i="12"/>
  <c r="H5527" i="12"/>
  <c r="H5528" i="12"/>
  <c r="H5529" i="12"/>
  <c r="H5530" i="12"/>
  <c r="H5531" i="12"/>
  <c r="H5532" i="12"/>
  <c r="H5533" i="12"/>
  <c r="H5534" i="12"/>
  <c r="H5535" i="12"/>
  <c r="H5536" i="12"/>
  <c r="H5537" i="12"/>
  <c r="H5538" i="12"/>
  <c r="H5539" i="12"/>
  <c r="H5540" i="12"/>
  <c r="H5541" i="12"/>
  <c r="H5542" i="12"/>
  <c r="H5543" i="12"/>
  <c r="H5544" i="12"/>
  <c r="H5545" i="12"/>
  <c r="H5546" i="12"/>
  <c r="H5547" i="12"/>
  <c r="H5548" i="12"/>
  <c r="H5549" i="12"/>
  <c r="H5550" i="12"/>
  <c r="H5551" i="12"/>
  <c r="H5552" i="12"/>
  <c r="H5553" i="12"/>
  <c r="H5554" i="12"/>
  <c r="H5555" i="12"/>
  <c r="H5556" i="12"/>
  <c r="H5557" i="12"/>
  <c r="H5558" i="12"/>
  <c r="H5559" i="12"/>
  <c r="H5560" i="12"/>
  <c r="H5561" i="12"/>
  <c r="H5562" i="12"/>
  <c r="H5563" i="12"/>
  <c r="H5564" i="12"/>
  <c r="H5565" i="12"/>
  <c r="H5566" i="12"/>
  <c r="H5567" i="12"/>
  <c r="H5568" i="12"/>
  <c r="H5569" i="12"/>
  <c r="H5570" i="12"/>
  <c r="H5571" i="12"/>
  <c r="H5572" i="12"/>
  <c r="H5573" i="12"/>
  <c r="H5574" i="12"/>
  <c r="H5575" i="12"/>
  <c r="H5576" i="12"/>
  <c r="H5577" i="12"/>
  <c r="H5578" i="12"/>
  <c r="H5579" i="12"/>
  <c r="H5580" i="12"/>
  <c r="H5581" i="12"/>
  <c r="H5582" i="12"/>
  <c r="H5583" i="12"/>
  <c r="H5584" i="12"/>
  <c r="H5585" i="12"/>
  <c r="H5586" i="12"/>
  <c r="H5587" i="12"/>
  <c r="H5588" i="12"/>
  <c r="H5589" i="12"/>
  <c r="H5590" i="12"/>
  <c r="H5591" i="12"/>
  <c r="H5592" i="12"/>
  <c r="H5593" i="12"/>
  <c r="H5594" i="12"/>
  <c r="H5595" i="12"/>
  <c r="H5596" i="12"/>
  <c r="H5597" i="12"/>
  <c r="H5598" i="12"/>
  <c r="H5599" i="12"/>
  <c r="H5600" i="12"/>
  <c r="H5601" i="12"/>
  <c r="H5602" i="12"/>
  <c r="H5603" i="12"/>
  <c r="H5604" i="12"/>
  <c r="H5605" i="12"/>
  <c r="H5606" i="12"/>
  <c r="H5607" i="12"/>
  <c r="H5608" i="12"/>
  <c r="H5609" i="12"/>
  <c r="H5610" i="12"/>
  <c r="H5611" i="12"/>
  <c r="H5612" i="12"/>
  <c r="H5613" i="12"/>
  <c r="H5614" i="12"/>
  <c r="H5615" i="12"/>
  <c r="H5616" i="12"/>
  <c r="H5617" i="12"/>
  <c r="H5618" i="12"/>
  <c r="H5619" i="12"/>
  <c r="H5620" i="12"/>
  <c r="H5621" i="12"/>
  <c r="H5622" i="12"/>
  <c r="H5623" i="12"/>
  <c r="H5624" i="12"/>
  <c r="H5625" i="12"/>
  <c r="H5626" i="12"/>
  <c r="H5627" i="12"/>
  <c r="H5628" i="12"/>
  <c r="H5629" i="12"/>
  <c r="H5630" i="12"/>
  <c r="H5631" i="12"/>
  <c r="H5632" i="12"/>
  <c r="H5633" i="12"/>
  <c r="H5634" i="12"/>
  <c r="H5635" i="12"/>
  <c r="H5636" i="12"/>
  <c r="H5637" i="12"/>
  <c r="H5638" i="12"/>
  <c r="H5639" i="12"/>
  <c r="H5640" i="12"/>
  <c r="H5641" i="12"/>
  <c r="H5642" i="12"/>
  <c r="H5643" i="12"/>
  <c r="H5644" i="12"/>
  <c r="H5645" i="12"/>
  <c r="H5646" i="12"/>
  <c r="H5647" i="12"/>
  <c r="H5648" i="12"/>
  <c r="H5649" i="12"/>
  <c r="H5650" i="12"/>
  <c r="H5651" i="12"/>
  <c r="H5652" i="12"/>
  <c r="H5653" i="12"/>
  <c r="H5654" i="12"/>
  <c r="H5655" i="12"/>
  <c r="H5656" i="12"/>
  <c r="H5657" i="12"/>
  <c r="H5658" i="12"/>
  <c r="H5659" i="12"/>
  <c r="H5660" i="12"/>
  <c r="H5661" i="12"/>
  <c r="H5662" i="12"/>
  <c r="H5663" i="12"/>
  <c r="H5664" i="12"/>
  <c r="H5665" i="12"/>
  <c r="H5666" i="12"/>
  <c r="H5667" i="12"/>
  <c r="H5668" i="12"/>
  <c r="H5669" i="12"/>
  <c r="H5670" i="12"/>
  <c r="H5671" i="12"/>
  <c r="H5672" i="12"/>
  <c r="H5673" i="12"/>
  <c r="H5674" i="12"/>
  <c r="H5675" i="12"/>
  <c r="H5676" i="12"/>
  <c r="H5677" i="12"/>
  <c r="H5678" i="12"/>
  <c r="H5679" i="12"/>
  <c r="H5680" i="12"/>
  <c r="H5681" i="12"/>
  <c r="H5682" i="12"/>
  <c r="H5683" i="12"/>
  <c r="H5684" i="12"/>
  <c r="H5685" i="12"/>
  <c r="H5686" i="12"/>
  <c r="H5687" i="12"/>
  <c r="H5688" i="12"/>
  <c r="H5689" i="12"/>
  <c r="H5690" i="12"/>
  <c r="H5691" i="12"/>
  <c r="H5692" i="12"/>
  <c r="H5693" i="12"/>
  <c r="H5694" i="12"/>
  <c r="H5695" i="12"/>
  <c r="H5696" i="12"/>
  <c r="H5697" i="12"/>
  <c r="H5698" i="12"/>
  <c r="H5699" i="12"/>
  <c r="H5700" i="12"/>
  <c r="H5701" i="12"/>
  <c r="H5702" i="12"/>
  <c r="H5703" i="12"/>
  <c r="H5704" i="12"/>
  <c r="H5705" i="12"/>
  <c r="H5706" i="12"/>
  <c r="H5707" i="12"/>
  <c r="H5708" i="12"/>
  <c r="H5709" i="12"/>
  <c r="H5710" i="12"/>
  <c r="H5711" i="12"/>
  <c r="H5712" i="12"/>
  <c r="H5713" i="12"/>
  <c r="H5714" i="12"/>
  <c r="H5715" i="12"/>
  <c r="H5716" i="12"/>
  <c r="H5717" i="12"/>
  <c r="H5718" i="12"/>
  <c r="H5719" i="12"/>
  <c r="H5720" i="12"/>
  <c r="H5721" i="12"/>
  <c r="H5722" i="12"/>
  <c r="H5723" i="12"/>
  <c r="H5724" i="12"/>
  <c r="H5725" i="12"/>
  <c r="H5726" i="12"/>
  <c r="H5727" i="12"/>
  <c r="H5728" i="12"/>
  <c r="H5729" i="12"/>
  <c r="H5730" i="12"/>
  <c r="H5731" i="12"/>
  <c r="H5732" i="12"/>
  <c r="H5733" i="12"/>
  <c r="H5734" i="12"/>
  <c r="H5735" i="12"/>
  <c r="H5736" i="12"/>
  <c r="H5737" i="12"/>
  <c r="H5738" i="12"/>
  <c r="H5739" i="12"/>
  <c r="H5740" i="12"/>
  <c r="H5741" i="12"/>
  <c r="H5742" i="12"/>
  <c r="H5743" i="12"/>
  <c r="H5744" i="12"/>
  <c r="H5745" i="12"/>
  <c r="H5746" i="12"/>
  <c r="H5747" i="12"/>
  <c r="H5748" i="12"/>
  <c r="H5749" i="12"/>
  <c r="H5750" i="12"/>
  <c r="H5751" i="12"/>
  <c r="H5752" i="12"/>
  <c r="H5753" i="12"/>
  <c r="H5754" i="12"/>
  <c r="H5755" i="12"/>
  <c r="H5756" i="12"/>
  <c r="H5757" i="12"/>
  <c r="H5758" i="12"/>
  <c r="H5759" i="12"/>
  <c r="H5760" i="12"/>
  <c r="H5761" i="12"/>
  <c r="H5762" i="12"/>
  <c r="H5763" i="12"/>
  <c r="H5764" i="12"/>
  <c r="H5765" i="12"/>
  <c r="H5766" i="12"/>
  <c r="H5767" i="12"/>
  <c r="H5768" i="12"/>
  <c r="H5769" i="12"/>
  <c r="H5770" i="12"/>
  <c r="H5771" i="12"/>
  <c r="H5772" i="12"/>
  <c r="H5773" i="12"/>
  <c r="H5774" i="12"/>
  <c r="H5775" i="12"/>
  <c r="H5776" i="12"/>
  <c r="H5777" i="12"/>
  <c r="H5778" i="12"/>
  <c r="H5779" i="12"/>
  <c r="H5780" i="12"/>
  <c r="M2073" i="8" l="1"/>
  <c r="D85" i="30"/>
  <c r="G85" i="30" s="1"/>
  <c r="M2071" i="8"/>
  <c r="D83" i="30"/>
  <c r="G83" i="30" s="1"/>
  <c r="M2074" i="8"/>
  <c r="D86" i="30"/>
  <c r="G86" i="30" s="1"/>
  <c r="M2058" i="8"/>
  <c r="D73" i="30"/>
  <c r="G73" i="30" s="1"/>
  <c r="M2059" i="8"/>
  <c r="D74" i="30"/>
  <c r="G74" i="30" s="1"/>
  <c r="H62" i="30"/>
  <c r="J62" i="30"/>
  <c r="H60" i="30"/>
  <c r="J60" i="30"/>
  <c r="H77" i="30"/>
  <c r="J77" i="30"/>
  <c r="M2062" i="8"/>
  <c r="D76" i="30"/>
  <c r="G76" i="30" s="1"/>
  <c r="M2056" i="8"/>
  <c r="D71" i="30"/>
  <c r="G71" i="30" s="1"/>
  <c r="M2065" i="8"/>
  <c r="D79" i="30"/>
  <c r="G79" i="30" s="1"/>
  <c r="H84" i="30"/>
  <c r="J84" i="30"/>
  <c r="M2066" i="8"/>
  <c r="D80" i="30"/>
  <c r="G80" i="30" s="1"/>
  <c r="M2061" i="8"/>
  <c r="D75" i="30"/>
  <c r="G75" i="30" s="1"/>
  <c r="H66" i="30"/>
  <c r="J66" i="30"/>
  <c r="M2055" i="8"/>
  <c r="D70" i="30"/>
  <c r="G70" i="30" s="1"/>
  <c r="H81" i="30"/>
  <c r="J81" i="30"/>
  <c r="H61" i="30"/>
  <c r="J61" i="30"/>
  <c r="H82" i="30"/>
  <c r="J82" i="30"/>
  <c r="M2057" i="8"/>
  <c r="D72" i="30"/>
  <c r="G72" i="30" s="1"/>
  <c r="M2064" i="8"/>
  <c r="D78" i="30"/>
  <c r="G78" i="30" s="1"/>
  <c r="M2072" i="8"/>
  <c r="M669" i="8"/>
  <c r="M2069" i="8"/>
  <c r="M180" i="8"/>
  <c r="M2070" i="8"/>
  <c r="M181" i="8"/>
  <c r="M149" i="8"/>
  <c r="M2063" i="8"/>
  <c r="M2054" i="8"/>
  <c r="C161" i="19"/>
  <c r="F161" i="19" s="1"/>
  <c r="G161" i="19" s="1"/>
  <c r="M2053" i="8"/>
  <c r="C160" i="19"/>
  <c r="F160" i="19" s="1"/>
  <c r="G160" i="19" s="1"/>
  <c r="M2150" i="8"/>
  <c r="M1441" i="8"/>
  <c r="M1499" i="8"/>
  <c r="M1949" i="8"/>
  <c r="M1950" i="8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H70" i="30" l="1"/>
  <c r="J70" i="30"/>
  <c r="J71" i="30"/>
  <c r="H71" i="30"/>
  <c r="H73" i="30"/>
  <c r="J73" i="30"/>
  <c r="H83" i="30"/>
  <c r="J83" i="30"/>
  <c r="H72" i="30"/>
  <c r="J72" i="30"/>
  <c r="H75" i="30"/>
  <c r="J75" i="30"/>
  <c r="H78" i="30"/>
  <c r="J78" i="30"/>
  <c r="H80" i="30"/>
  <c r="J80" i="30"/>
  <c r="H79" i="30"/>
  <c r="J79" i="30"/>
  <c r="H74" i="30"/>
  <c r="J74" i="30"/>
  <c r="H86" i="30"/>
  <c r="J86" i="30"/>
  <c r="H85" i="30"/>
  <c r="J85" i="30"/>
  <c r="H76" i="30"/>
  <c r="J76" i="30"/>
  <c r="H2051" i="8" l="1"/>
  <c r="I2051" i="8"/>
  <c r="K2051" i="8"/>
  <c r="B750" i="2"/>
  <c r="B749" i="2"/>
  <c r="B748" i="2"/>
  <c r="B747" i="2"/>
  <c r="B746" i="2"/>
  <c r="B745" i="2"/>
  <c r="B744" i="2"/>
  <c r="B743" i="2"/>
  <c r="B742" i="2"/>
  <c r="B741" i="2"/>
  <c r="J2051" i="8" l="1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M2051" i="8" l="1"/>
  <c r="B726" i="2"/>
  <c r="B725" i="2"/>
  <c r="B724" i="2"/>
  <c r="B723" i="2"/>
  <c r="B722" i="2"/>
  <c r="B721" i="2"/>
  <c r="B720" i="2"/>
  <c r="B719" i="2"/>
  <c r="B718" i="2"/>
  <c r="B923" i="12"/>
  <c r="B924" i="12"/>
  <c r="B925" i="12"/>
  <c r="B926" i="12"/>
  <c r="B927" i="12"/>
  <c r="B928" i="12"/>
  <c r="B929" i="12"/>
  <c r="B930" i="12"/>
  <c r="B931" i="12"/>
  <c r="B932" i="12"/>
  <c r="B933" i="12"/>
  <c r="B934" i="12"/>
  <c r="B935" i="12"/>
  <c r="B936" i="12"/>
  <c r="B937" i="12"/>
  <c r="B938" i="12"/>
  <c r="B939" i="12"/>
  <c r="B940" i="12"/>
  <c r="B941" i="12"/>
  <c r="B942" i="12"/>
  <c r="B943" i="12"/>
  <c r="B944" i="12"/>
  <c r="B945" i="12"/>
  <c r="B946" i="12"/>
  <c r="B947" i="12"/>
  <c r="B948" i="12"/>
  <c r="B949" i="12"/>
  <c r="B950" i="12"/>
  <c r="B951" i="12"/>
  <c r="B952" i="12"/>
  <c r="B953" i="12"/>
  <c r="B954" i="12"/>
  <c r="B955" i="12"/>
  <c r="B956" i="12"/>
  <c r="B957" i="12"/>
  <c r="B958" i="12"/>
  <c r="B959" i="12"/>
  <c r="B960" i="12"/>
  <c r="B961" i="12"/>
  <c r="B962" i="12"/>
  <c r="B963" i="12"/>
  <c r="B964" i="12"/>
  <c r="B965" i="12"/>
  <c r="B966" i="12"/>
  <c r="B967" i="12"/>
  <c r="B968" i="12"/>
  <c r="B969" i="12"/>
  <c r="B970" i="12"/>
  <c r="B971" i="12"/>
  <c r="B972" i="12"/>
  <c r="B973" i="12"/>
  <c r="B974" i="12"/>
  <c r="B975" i="12"/>
  <c r="B976" i="12"/>
  <c r="B977" i="12"/>
  <c r="B978" i="12"/>
  <c r="B979" i="12"/>
  <c r="B980" i="12"/>
  <c r="B981" i="12"/>
  <c r="B982" i="12"/>
  <c r="B983" i="12"/>
  <c r="B984" i="12"/>
  <c r="B985" i="12"/>
  <c r="B986" i="12"/>
  <c r="B987" i="12"/>
  <c r="B988" i="12"/>
  <c r="B989" i="12"/>
  <c r="B990" i="12"/>
  <c r="B991" i="12"/>
  <c r="B992" i="12"/>
  <c r="B993" i="12"/>
  <c r="B994" i="12"/>
  <c r="B995" i="12"/>
  <c r="B996" i="12"/>
  <c r="B997" i="12"/>
  <c r="B998" i="12"/>
  <c r="B999" i="12"/>
  <c r="B1000" i="12"/>
  <c r="B1001" i="12"/>
  <c r="B1002" i="12"/>
  <c r="B1003" i="12"/>
  <c r="B1004" i="12"/>
  <c r="B1005" i="12"/>
  <c r="B1006" i="12"/>
  <c r="B1007" i="12"/>
  <c r="B1008" i="12"/>
  <c r="B1009" i="12"/>
  <c r="B1010" i="12"/>
  <c r="B1011" i="12"/>
  <c r="B1012" i="12"/>
  <c r="B1013" i="12"/>
  <c r="B1014" i="12"/>
  <c r="B1015" i="12"/>
  <c r="B1016" i="12"/>
  <c r="B1017" i="12"/>
  <c r="B1018" i="12"/>
  <c r="B1019" i="12"/>
  <c r="B1020" i="12"/>
  <c r="B1021" i="12"/>
  <c r="B1022" i="12"/>
  <c r="B1023" i="12"/>
  <c r="B1024" i="12"/>
  <c r="B1025" i="12"/>
  <c r="B1026" i="12"/>
  <c r="B1027" i="12"/>
  <c r="B1028" i="12"/>
  <c r="B1029" i="12"/>
  <c r="B1030" i="12"/>
  <c r="B1031" i="12"/>
  <c r="B1032" i="12"/>
  <c r="B1033" i="12"/>
  <c r="B1034" i="12"/>
  <c r="B1035" i="12"/>
  <c r="B1036" i="12"/>
  <c r="B1037" i="12"/>
  <c r="B1038" i="12"/>
  <c r="B1039" i="12"/>
  <c r="B1040" i="12"/>
  <c r="B1041" i="12"/>
  <c r="B1042" i="12"/>
  <c r="B1043" i="12"/>
  <c r="B1044" i="12"/>
  <c r="B1045" i="12"/>
  <c r="B1046" i="12"/>
  <c r="B1047" i="12"/>
  <c r="B1048" i="12"/>
  <c r="B1049" i="12"/>
  <c r="B1050" i="12"/>
  <c r="B1051" i="12"/>
  <c r="B1052" i="12"/>
  <c r="B1053" i="12"/>
  <c r="B1054" i="12"/>
  <c r="B1055" i="12"/>
  <c r="B1056" i="12"/>
  <c r="B1057" i="12"/>
  <c r="B1058" i="12"/>
  <c r="B1059" i="12"/>
  <c r="B1060" i="12"/>
  <c r="B1061" i="12"/>
  <c r="B1062" i="12"/>
  <c r="B1063" i="12"/>
  <c r="B1064" i="12"/>
  <c r="B1065" i="12"/>
  <c r="B1066" i="12"/>
  <c r="B1067" i="12"/>
  <c r="B1068" i="12"/>
  <c r="B1069" i="12"/>
  <c r="B1070" i="12"/>
  <c r="B1071" i="12"/>
  <c r="B1072" i="12"/>
  <c r="B1073" i="12"/>
  <c r="B1074" i="12"/>
  <c r="B1075" i="12"/>
  <c r="B1076" i="12"/>
  <c r="B1077" i="12"/>
  <c r="B1078" i="12"/>
  <c r="B1079" i="12"/>
  <c r="B1080" i="12"/>
  <c r="B1081" i="12"/>
  <c r="B1082" i="12"/>
  <c r="B1083" i="12"/>
  <c r="B1084" i="12"/>
  <c r="B1085" i="12"/>
  <c r="B1086" i="12"/>
  <c r="B1087" i="12"/>
  <c r="B1088" i="12"/>
  <c r="B1089" i="12"/>
  <c r="B1090" i="12"/>
  <c r="B1091" i="12"/>
  <c r="B1092" i="12"/>
  <c r="B1093" i="12"/>
  <c r="B1094" i="12"/>
  <c r="B1095" i="12"/>
  <c r="B1096" i="12"/>
  <c r="B1097" i="12"/>
  <c r="B1098" i="12"/>
  <c r="B1099" i="12"/>
  <c r="B1100" i="12"/>
  <c r="B1101" i="12"/>
  <c r="B1102" i="12"/>
  <c r="B1103" i="12"/>
  <c r="B1104" i="12"/>
  <c r="B1105" i="12"/>
  <c r="B1106" i="12"/>
  <c r="B1107" i="12"/>
  <c r="B1108" i="12"/>
  <c r="B1109" i="12"/>
  <c r="B1110" i="12"/>
  <c r="B1111" i="12"/>
  <c r="B1112" i="12"/>
  <c r="B1113" i="12"/>
  <c r="B1114" i="12"/>
  <c r="B1115" i="12"/>
  <c r="B1116" i="12"/>
  <c r="B1117" i="12"/>
  <c r="B1118" i="12"/>
  <c r="B1119" i="12"/>
  <c r="B1120" i="12"/>
  <c r="B1121" i="12"/>
  <c r="B1122" i="12"/>
  <c r="B1123" i="12"/>
  <c r="B1124" i="12"/>
  <c r="B1125" i="12"/>
  <c r="B1126" i="12"/>
  <c r="B1127" i="12"/>
  <c r="B1128" i="12"/>
  <c r="B1129" i="12"/>
  <c r="B1130" i="12"/>
  <c r="B1131" i="12"/>
  <c r="B1132" i="12"/>
  <c r="B1133" i="12"/>
  <c r="B1134" i="12"/>
  <c r="B1135" i="12"/>
  <c r="B1136" i="12"/>
  <c r="B1137" i="12"/>
  <c r="B1138" i="12"/>
  <c r="B1139" i="12"/>
  <c r="B1140" i="12"/>
  <c r="B1141" i="12"/>
  <c r="B1142" i="12"/>
  <c r="B1143" i="12"/>
  <c r="B1144" i="12"/>
  <c r="B1145" i="12"/>
  <c r="B1146" i="12"/>
  <c r="B1147" i="12"/>
  <c r="B1148" i="12"/>
  <c r="B1149" i="12"/>
  <c r="B1150" i="12"/>
  <c r="B1151" i="12"/>
  <c r="B1152" i="12"/>
  <c r="B1153" i="12"/>
  <c r="B1154" i="12"/>
  <c r="B1155" i="12"/>
  <c r="B1156" i="12"/>
  <c r="B1157" i="12"/>
  <c r="B1158" i="12"/>
  <c r="B1159" i="12"/>
  <c r="B1160" i="12"/>
  <c r="B1161" i="12"/>
  <c r="B1162" i="12"/>
  <c r="B1163" i="12"/>
  <c r="B1164" i="12"/>
  <c r="B1165" i="12"/>
  <c r="B1166" i="12"/>
  <c r="B1167" i="12"/>
  <c r="B1168" i="12"/>
  <c r="B1169" i="12"/>
  <c r="B1170" i="12"/>
  <c r="B1171" i="12"/>
  <c r="B1172" i="12"/>
  <c r="B1173" i="12"/>
  <c r="B1174" i="12"/>
  <c r="B1175" i="12"/>
  <c r="B1176" i="12"/>
  <c r="B1177" i="12"/>
  <c r="B1178" i="12"/>
  <c r="B1179" i="12"/>
  <c r="B1180" i="12"/>
  <c r="B1181" i="12"/>
  <c r="B1182" i="12"/>
  <c r="B1183" i="12"/>
  <c r="B1184" i="12"/>
  <c r="B1185" i="12"/>
  <c r="B1186" i="12"/>
  <c r="B1187" i="12"/>
  <c r="B1188" i="12"/>
  <c r="B1189" i="12"/>
  <c r="B1190" i="12"/>
  <c r="B1191" i="12"/>
  <c r="B1192" i="12"/>
  <c r="B1193" i="12"/>
  <c r="B1194" i="12"/>
  <c r="B1195" i="12"/>
  <c r="B1196" i="12"/>
  <c r="B1197" i="12"/>
  <c r="B1198" i="12"/>
  <c r="B1199" i="12"/>
  <c r="B1200" i="12"/>
  <c r="B1201" i="12"/>
  <c r="B1202" i="12"/>
  <c r="B1203" i="12"/>
  <c r="B1204" i="12"/>
  <c r="B1205" i="12"/>
  <c r="B1206" i="12"/>
  <c r="B1207" i="12"/>
  <c r="B1208" i="12"/>
  <c r="B1209" i="12"/>
  <c r="B1210" i="12"/>
  <c r="B1211" i="12"/>
  <c r="B1212" i="12"/>
  <c r="B1213" i="12"/>
  <c r="B1214" i="12"/>
  <c r="B1215" i="12"/>
  <c r="B1216" i="12"/>
  <c r="B1217" i="12"/>
  <c r="B1218" i="12"/>
  <c r="B1219" i="12"/>
  <c r="B1220" i="12"/>
  <c r="B1221" i="12"/>
  <c r="B1222" i="12"/>
  <c r="B1223" i="12"/>
  <c r="B1224" i="12"/>
  <c r="B1225" i="12"/>
  <c r="B1226" i="12"/>
  <c r="B1227" i="12"/>
  <c r="B1228" i="12"/>
  <c r="B1229" i="12"/>
  <c r="B1230" i="12"/>
  <c r="B1231" i="12"/>
  <c r="B1232" i="12"/>
  <c r="B1233" i="12"/>
  <c r="B1234" i="12"/>
  <c r="B1235" i="12"/>
  <c r="B1236" i="12"/>
  <c r="B1237" i="12"/>
  <c r="B1238" i="12"/>
  <c r="B1239" i="12"/>
  <c r="B1240" i="12"/>
  <c r="B1241" i="12"/>
  <c r="B1242" i="12"/>
  <c r="B1243" i="12"/>
  <c r="B1244" i="12"/>
  <c r="B1245" i="12"/>
  <c r="B1246" i="12"/>
  <c r="B1247" i="12"/>
  <c r="B1248" i="12"/>
  <c r="B1249" i="12"/>
  <c r="B1250" i="12"/>
  <c r="B1251" i="12"/>
  <c r="B1252" i="12"/>
  <c r="B1253" i="12"/>
  <c r="B1254" i="12"/>
  <c r="B1255" i="12"/>
  <c r="B1256" i="12"/>
  <c r="B1257" i="12"/>
  <c r="B1258" i="12"/>
  <c r="B1259" i="12"/>
  <c r="B1260" i="12"/>
  <c r="B1261" i="12"/>
  <c r="B1262" i="12"/>
  <c r="B1263" i="12"/>
  <c r="B1264" i="12"/>
  <c r="B1265" i="12"/>
  <c r="B1266" i="12"/>
  <c r="B1267" i="12"/>
  <c r="B1268" i="12"/>
  <c r="B1269" i="12"/>
  <c r="B1270" i="12"/>
  <c r="B1271" i="12"/>
  <c r="B1272" i="12"/>
  <c r="B1273" i="12"/>
  <c r="B1274" i="12"/>
  <c r="B1275" i="12"/>
  <c r="B1276" i="12"/>
  <c r="B1277" i="12"/>
  <c r="B1278" i="12"/>
  <c r="B1279" i="12"/>
  <c r="B1280" i="12"/>
  <c r="B1281" i="12"/>
  <c r="B1282" i="12"/>
  <c r="B1283" i="12"/>
  <c r="B1284" i="12"/>
  <c r="B1285" i="12"/>
  <c r="B1286" i="12"/>
  <c r="B1287" i="12"/>
  <c r="B1288" i="12"/>
  <c r="B1289" i="12"/>
  <c r="B1290" i="12"/>
  <c r="B1291" i="12"/>
  <c r="B1292" i="12"/>
  <c r="B1293" i="12"/>
  <c r="B1294" i="12"/>
  <c r="B1295" i="12"/>
  <c r="B1296" i="12"/>
  <c r="B1297" i="12"/>
  <c r="B1298" i="12"/>
  <c r="B1299" i="12"/>
  <c r="B1300" i="12"/>
  <c r="B1301" i="12"/>
  <c r="B1302" i="12"/>
  <c r="B1303" i="12"/>
  <c r="B1304" i="12"/>
  <c r="B1305" i="12"/>
  <c r="B1306" i="12"/>
  <c r="B1307" i="12"/>
  <c r="B1308" i="12"/>
  <c r="B1309" i="12"/>
  <c r="B1310" i="12"/>
  <c r="B1311" i="12"/>
  <c r="B1312" i="12"/>
  <c r="B1313" i="12"/>
  <c r="B1314" i="12"/>
  <c r="B1315" i="12"/>
  <c r="B1316" i="12"/>
  <c r="B1317" i="12"/>
  <c r="B1318" i="12"/>
  <c r="B1319" i="12"/>
  <c r="B1320" i="12"/>
  <c r="B1321" i="12"/>
  <c r="B1322" i="12"/>
  <c r="B1323" i="12"/>
  <c r="B1324" i="12"/>
  <c r="B1325" i="12"/>
  <c r="B1326" i="12"/>
  <c r="B1327" i="12"/>
  <c r="B1328" i="12"/>
  <c r="B1329" i="12"/>
  <c r="B1330" i="12"/>
  <c r="B1331" i="12"/>
  <c r="B1332" i="12"/>
  <c r="B1333" i="12"/>
  <c r="B1334" i="12"/>
  <c r="B1335" i="12"/>
  <c r="B1336" i="12"/>
  <c r="B1337" i="12"/>
  <c r="B1338" i="12"/>
  <c r="B1339" i="12"/>
  <c r="B1340" i="12"/>
  <c r="B1341" i="12"/>
  <c r="B1342" i="12"/>
  <c r="B1343" i="12"/>
  <c r="B1344" i="12"/>
  <c r="B1345" i="12"/>
  <c r="B1346" i="12"/>
  <c r="B1347" i="12"/>
  <c r="B1348" i="12"/>
  <c r="B1349" i="12"/>
  <c r="B1350" i="12"/>
  <c r="B1351" i="12"/>
  <c r="B1352" i="12"/>
  <c r="B1353" i="12"/>
  <c r="B1354" i="12"/>
  <c r="B1355" i="12"/>
  <c r="B1356" i="12"/>
  <c r="B1357" i="12"/>
  <c r="B1358" i="12"/>
  <c r="B1359" i="12"/>
  <c r="B1360" i="12"/>
  <c r="B1361" i="12"/>
  <c r="B1362" i="12"/>
  <c r="B1363" i="12"/>
  <c r="B1364" i="12"/>
  <c r="B1365" i="12"/>
  <c r="B1366" i="12"/>
  <c r="B1367" i="12"/>
  <c r="B1368" i="12"/>
  <c r="B1369" i="12"/>
  <c r="B1370" i="12"/>
  <c r="B1371" i="12"/>
  <c r="B1372" i="12"/>
  <c r="B1373" i="12"/>
  <c r="B1374" i="12"/>
  <c r="B1375" i="12"/>
  <c r="B1376" i="12"/>
  <c r="B1377" i="12"/>
  <c r="B1378" i="12"/>
  <c r="B1379" i="12"/>
  <c r="B1380" i="12"/>
  <c r="B1381" i="12"/>
  <c r="B1382" i="12"/>
  <c r="B1383" i="12"/>
  <c r="B1384" i="12"/>
  <c r="B1385" i="12"/>
  <c r="B1386" i="12"/>
  <c r="B1387" i="12"/>
  <c r="B1388" i="12"/>
  <c r="B1389" i="12"/>
  <c r="B1390" i="12"/>
  <c r="B1391" i="12"/>
  <c r="B1392" i="12"/>
  <c r="B1393" i="12"/>
  <c r="B1394" i="12"/>
  <c r="B1395" i="12"/>
  <c r="B1396" i="12"/>
  <c r="B1397" i="12"/>
  <c r="B1398" i="12"/>
  <c r="B1399" i="12"/>
  <c r="B1400" i="12"/>
  <c r="B1401" i="12"/>
  <c r="B1402" i="12"/>
  <c r="B1403" i="12"/>
  <c r="B1404" i="12"/>
  <c r="B1405" i="12"/>
  <c r="B1406" i="12"/>
  <c r="B1407" i="12"/>
  <c r="B1408" i="12"/>
  <c r="B1409" i="12"/>
  <c r="B1410" i="12"/>
  <c r="B1411" i="12"/>
  <c r="B1412" i="12"/>
  <c r="B1413" i="12"/>
  <c r="B1414" i="12"/>
  <c r="B1415" i="12"/>
  <c r="B1416" i="12"/>
  <c r="B1417" i="12"/>
  <c r="B1418" i="12"/>
  <c r="B1419" i="12"/>
  <c r="B1420" i="12"/>
  <c r="B1421" i="12"/>
  <c r="B1422" i="12"/>
  <c r="B1423" i="12"/>
  <c r="B1424" i="12"/>
  <c r="B1425" i="12"/>
  <c r="B1426" i="12"/>
  <c r="B1427" i="12"/>
  <c r="B1428" i="12"/>
  <c r="B1429" i="12"/>
  <c r="B1430" i="12"/>
  <c r="B1431" i="12"/>
  <c r="B1432" i="12"/>
  <c r="B1433" i="12"/>
  <c r="B1434" i="12"/>
  <c r="B1435" i="12"/>
  <c r="B1436" i="12"/>
  <c r="B1437" i="12"/>
  <c r="B1438" i="12"/>
  <c r="B1439" i="12"/>
  <c r="B1440" i="12"/>
  <c r="B1441" i="12"/>
  <c r="B1442" i="12"/>
  <c r="B1443" i="12"/>
  <c r="B1444" i="12"/>
  <c r="B1445" i="12"/>
  <c r="B1446" i="12"/>
  <c r="B1447" i="12"/>
  <c r="B1448" i="12"/>
  <c r="B1449" i="12"/>
  <c r="B1450" i="12"/>
  <c r="B1451" i="12"/>
  <c r="B1452" i="12"/>
  <c r="B1453" i="12"/>
  <c r="B1454" i="12"/>
  <c r="B1455" i="12"/>
  <c r="B1456" i="12"/>
  <c r="B1457" i="12"/>
  <c r="B1458" i="12"/>
  <c r="B1459" i="12"/>
  <c r="B1460" i="12"/>
  <c r="B1461" i="12"/>
  <c r="B1462" i="12"/>
  <c r="B1463" i="12"/>
  <c r="B1464" i="12"/>
  <c r="B1465" i="12"/>
  <c r="B1466" i="12"/>
  <c r="B1467" i="12"/>
  <c r="B1468" i="12"/>
  <c r="B1469" i="12"/>
  <c r="B1470" i="12"/>
  <c r="B1471" i="12"/>
  <c r="B1472" i="12"/>
  <c r="B1473" i="12"/>
  <c r="B1474" i="12"/>
  <c r="B1475" i="12"/>
  <c r="B1476" i="12"/>
  <c r="B1477" i="12"/>
  <c r="B1478" i="12"/>
  <c r="B1479" i="12"/>
  <c r="B1480" i="12"/>
  <c r="B1481" i="12"/>
  <c r="B1482" i="12"/>
  <c r="B1483" i="12"/>
  <c r="B1484" i="12"/>
  <c r="B1485" i="12"/>
  <c r="B1486" i="12"/>
  <c r="B1487" i="12"/>
  <c r="B1488" i="12"/>
  <c r="B1489" i="12"/>
  <c r="B1490" i="12"/>
  <c r="B1491" i="12"/>
  <c r="B1492" i="12"/>
  <c r="B1493" i="12"/>
  <c r="B1494" i="12"/>
  <c r="B1495" i="12"/>
  <c r="B1496" i="12"/>
  <c r="B1497" i="12"/>
  <c r="B1498" i="12"/>
  <c r="B1499" i="12"/>
  <c r="B1500" i="12"/>
  <c r="B1501" i="12"/>
  <c r="B1502" i="12"/>
  <c r="B1503" i="12"/>
  <c r="B1504" i="12"/>
  <c r="B1505" i="12"/>
  <c r="B1506" i="12"/>
  <c r="B1507" i="12"/>
  <c r="B1508" i="12"/>
  <c r="B1509" i="12"/>
  <c r="B1510" i="12"/>
  <c r="B1511" i="12"/>
  <c r="B1512" i="12"/>
  <c r="B1513" i="12"/>
  <c r="B1514" i="12"/>
  <c r="B1515" i="12"/>
  <c r="B1516" i="12"/>
  <c r="B1517" i="12"/>
  <c r="B1518" i="12"/>
  <c r="B1519" i="12"/>
  <c r="B1520" i="12"/>
  <c r="B1521" i="12"/>
  <c r="B1522" i="12"/>
  <c r="B1523" i="12"/>
  <c r="B1524" i="12"/>
  <c r="B1525" i="12"/>
  <c r="B1526" i="12"/>
  <c r="B1527" i="12"/>
  <c r="B1528" i="12"/>
  <c r="B1529" i="12"/>
  <c r="B1530" i="12"/>
  <c r="B1531" i="12"/>
  <c r="B1532" i="12"/>
  <c r="B1534" i="12"/>
  <c r="B1535" i="12"/>
  <c r="B1536" i="12"/>
  <c r="B1537" i="12"/>
  <c r="B1538" i="12"/>
  <c r="B1539" i="12"/>
  <c r="B1540" i="12"/>
  <c r="B1541" i="12"/>
  <c r="B1542" i="12"/>
  <c r="B1543" i="12"/>
  <c r="B1544" i="12"/>
  <c r="B1545" i="12"/>
  <c r="B1546" i="12"/>
  <c r="B1547" i="12"/>
  <c r="B1548" i="12"/>
  <c r="B1549" i="12"/>
  <c r="B1550" i="12"/>
  <c r="B1551" i="12"/>
  <c r="B1552" i="12"/>
  <c r="B1553" i="12"/>
  <c r="B1554" i="12"/>
  <c r="B1555" i="12"/>
  <c r="B1556" i="12"/>
  <c r="B1557" i="12"/>
  <c r="B1558" i="12"/>
  <c r="B1559" i="12"/>
  <c r="B1560" i="12"/>
  <c r="B1561" i="12"/>
  <c r="B1562" i="12"/>
  <c r="B1563" i="12"/>
  <c r="B1564" i="12"/>
  <c r="B1565" i="12"/>
  <c r="B1566" i="12"/>
  <c r="B1567" i="12"/>
  <c r="B1568" i="12"/>
  <c r="B1569" i="12"/>
  <c r="B1570" i="12"/>
  <c r="B1571" i="12"/>
  <c r="B1572" i="12"/>
  <c r="B1573" i="12"/>
  <c r="B1574" i="12"/>
  <c r="B1575" i="12"/>
  <c r="B1576" i="12"/>
  <c r="B1577" i="12"/>
  <c r="B1578" i="12"/>
  <c r="B1579" i="12"/>
  <c r="B1580" i="12"/>
  <c r="B1581" i="12"/>
  <c r="B1582" i="12"/>
  <c r="B1583" i="12"/>
  <c r="B1584" i="12"/>
  <c r="B1585" i="12"/>
  <c r="B1586" i="12"/>
  <c r="B1587" i="12"/>
  <c r="B1588" i="12"/>
  <c r="B1589" i="12"/>
  <c r="B1590" i="12"/>
  <c r="B1591" i="12"/>
  <c r="B1592" i="12"/>
  <c r="B1593" i="12"/>
  <c r="B1594" i="12"/>
  <c r="B1595" i="12"/>
  <c r="B1596" i="12"/>
  <c r="B1597" i="12"/>
  <c r="B1598" i="12"/>
  <c r="B1599" i="12"/>
  <c r="B1600" i="12"/>
  <c r="B1601" i="12"/>
  <c r="B1602" i="12"/>
  <c r="B1603" i="12"/>
  <c r="B1604" i="12"/>
  <c r="B1605" i="12"/>
  <c r="B1606" i="12"/>
  <c r="B1607" i="12"/>
  <c r="B1608" i="12"/>
  <c r="B1609" i="12"/>
  <c r="B1610" i="12"/>
  <c r="B1611" i="12"/>
  <c r="B1612" i="12"/>
  <c r="B1613" i="12"/>
  <c r="B1614" i="12"/>
  <c r="B1615" i="12"/>
  <c r="B1616" i="12"/>
  <c r="B1617" i="12"/>
  <c r="B1618" i="12"/>
  <c r="B1619" i="12"/>
  <c r="B1620" i="12"/>
  <c r="B1621" i="12"/>
  <c r="B1622" i="12"/>
  <c r="B1623" i="12"/>
  <c r="B1624" i="12"/>
  <c r="B1625" i="12"/>
  <c r="B1626" i="12"/>
  <c r="B1627" i="12"/>
  <c r="B1628" i="12"/>
  <c r="B1629" i="12"/>
  <c r="B1630" i="12"/>
  <c r="B1631" i="12"/>
  <c r="B1632" i="12"/>
  <c r="B1633" i="12"/>
  <c r="B1634" i="12"/>
  <c r="B1635" i="12"/>
  <c r="B1636" i="12"/>
  <c r="B1637" i="12"/>
  <c r="B1638" i="12"/>
  <c r="B1639" i="12"/>
  <c r="B1640" i="12"/>
  <c r="B1641" i="12"/>
  <c r="B1642" i="12"/>
  <c r="B1643" i="12"/>
  <c r="B1644" i="12"/>
  <c r="B1645" i="12"/>
  <c r="B1646" i="12"/>
  <c r="B1647" i="12"/>
  <c r="B1648" i="12"/>
  <c r="B1649" i="12"/>
  <c r="B1650" i="12"/>
  <c r="B1651" i="12"/>
  <c r="B1652" i="12"/>
  <c r="B1653" i="12"/>
  <c r="B1654" i="12"/>
  <c r="B1655" i="12"/>
  <c r="B1656" i="12"/>
  <c r="B1657" i="12"/>
  <c r="B1658" i="12"/>
  <c r="B1659" i="12"/>
  <c r="B1660" i="12"/>
  <c r="B1661" i="12"/>
  <c r="B1662" i="12"/>
  <c r="B1663" i="12"/>
  <c r="B1664" i="12"/>
  <c r="B1665" i="12"/>
  <c r="B1666" i="12"/>
  <c r="B1667" i="12"/>
  <c r="B1668" i="12"/>
  <c r="B1669" i="12"/>
  <c r="B1670" i="12"/>
  <c r="B1671" i="12"/>
  <c r="B1672" i="12"/>
  <c r="B1673" i="12"/>
  <c r="B1674" i="12"/>
  <c r="B1675" i="12"/>
  <c r="B1676" i="12"/>
  <c r="B1677" i="12"/>
  <c r="B1678" i="12"/>
  <c r="B1679" i="12"/>
  <c r="B1680" i="12"/>
  <c r="B1681" i="12"/>
  <c r="B1682" i="12"/>
  <c r="B1683" i="12"/>
  <c r="B1684" i="12"/>
  <c r="B1685" i="12"/>
  <c r="B1686" i="12"/>
  <c r="B1687" i="12"/>
  <c r="B1688" i="12"/>
  <c r="B1689" i="12"/>
  <c r="B1690" i="12"/>
  <c r="B1691" i="12"/>
  <c r="B1692" i="12"/>
  <c r="B1693" i="12"/>
  <c r="B1694" i="12"/>
  <c r="B1695" i="12"/>
  <c r="B1696" i="12"/>
  <c r="B1697" i="12"/>
  <c r="B1698" i="12"/>
  <c r="B1699" i="12"/>
  <c r="B1700" i="12"/>
  <c r="B1701" i="12"/>
  <c r="B1702" i="12"/>
  <c r="B1703" i="12"/>
  <c r="B1704" i="12"/>
  <c r="B1705" i="12"/>
  <c r="B1706" i="12"/>
  <c r="B1707" i="12"/>
  <c r="B1708" i="12"/>
  <c r="B1709" i="12"/>
  <c r="B1710" i="12"/>
  <c r="B1711" i="12"/>
  <c r="B1712" i="12"/>
  <c r="B1713" i="12"/>
  <c r="B1714" i="12"/>
  <c r="B1715" i="12"/>
  <c r="B1716" i="12"/>
  <c r="B1717" i="12"/>
  <c r="B1718" i="12"/>
  <c r="B1719" i="12"/>
  <c r="B1720" i="12"/>
  <c r="B1721" i="12"/>
  <c r="B1722" i="12"/>
  <c r="B1723" i="12"/>
  <c r="B1724" i="12"/>
  <c r="B1725" i="12"/>
  <c r="B1726" i="12"/>
  <c r="B1727" i="12"/>
  <c r="B1728" i="12"/>
  <c r="B1729" i="12"/>
  <c r="B1730" i="12"/>
  <c r="B1731" i="12"/>
  <c r="B1732" i="12"/>
  <c r="B1733" i="12"/>
  <c r="B1734" i="12"/>
  <c r="B1735" i="12"/>
  <c r="B1736" i="12"/>
  <c r="B1737" i="12"/>
  <c r="B1738" i="12"/>
  <c r="B1739" i="12"/>
  <c r="B1740" i="12"/>
  <c r="B1741" i="12"/>
  <c r="B1742" i="12"/>
  <c r="B1743" i="12"/>
  <c r="B1744" i="12"/>
  <c r="B1745" i="12"/>
  <c r="B1746" i="12"/>
  <c r="B1747" i="12"/>
  <c r="B1748" i="12"/>
  <c r="B1749" i="12"/>
  <c r="B1750" i="12"/>
  <c r="B1751" i="12"/>
  <c r="B1752" i="12"/>
  <c r="B1753" i="12"/>
  <c r="B1754" i="12"/>
  <c r="B1755" i="12"/>
  <c r="B1756" i="12"/>
  <c r="B1757" i="12"/>
  <c r="B1758" i="12"/>
  <c r="B1759" i="12"/>
  <c r="B1760" i="12"/>
  <c r="B1761" i="12"/>
  <c r="B1762" i="12"/>
  <c r="B1763" i="12"/>
  <c r="B1764" i="12"/>
  <c r="B1765" i="12"/>
  <c r="B1766" i="12"/>
  <c r="B1767" i="12"/>
  <c r="B1768" i="12"/>
  <c r="B1769" i="12"/>
  <c r="B1770" i="12"/>
  <c r="B1771" i="12"/>
  <c r="B1772" i="12"/>
  <c r="B1773" i="12"/>
  <c r="B1774" i="12"/>
  <c r="B1775" i="12"/>
  <c r="B1776" i="12"/>
  <c r="B1777" i="12"/>
  <c r="B1778" i="12"/>
  <c r="B1779" i="12"/>
  <c r="B1780" i="12"/>
  <c r="B1781" i="12"/>
  <c r="B1782" i="12"/>
  <c r="B1783" i="12"/>
  <c r="B1784" i="12"/>
  <c r="B1785" i="12"/>
  <c r="B1786" i="12"/>
  <c r="B1787" i="12"/>
  <c r="B1788" i="12"/>
  <c r="B1789" i="12"/>
  <c r="B1790" i="12"/>
  <c r="B1791" i="12"/>
  <c r="B1792" i="12"/>
  <c r="B1793" i="12"/>
  <c r="B1794" i="12"/>
  <c r="B1795" i="12"/>
  <c r="B1796" i="12"/>
  <c r="B1797" i="12"/>
  <c r="B1798" i="12"/>
  <c r="B1799" i="12"/>
  <c r="B1800" i="12"/>
  <c r="B1801" i="12"/>
  <c r="B1802" i="12"/>
  <c r="B1803" i="12"/>
  <c r="B1804" i="12"/>
  <c r="B1805" i="12"/>
  <c r="B1806" i="12"/>
  <c r="B1807" i="12"/>
  <c r="B1808" i="12"/>
  <c r="B1809" i="12"/>
  <c r="B1810" i="12"/>
  <c r="B1811" i="12"/>
  <c r="B1812" i="12"/>
  <c r="B1813" i="12"/>
  <c r="B1814" i="12"/>
  <c r="B1815" i="12"/>
  <c r="B1816" i="12"/>
  <c r="B1817" i="12"/>
  <c r="B1818" i="12"/>
  <c r="B1819" i="12"/>
  <c r="B1820" i="12"/>
  <c r="B1821" i="12"/>
  <c r="B1822" i="12"/>
  <c r="B1823" i="12"/>
  <c r="B1824" i="12"/>
  <c r="B1825" i="12"/>
  <c r="B1826" i="12"/>
  <c r="B1827" i="12"/>
  <c r="B1828" i="12"/>
  <c r="B1829" i="12"/>
  <c r="B1830" i="12"/>
  <c r="B1831" i="12"/>
  <c r="B1832" i="12"/>
  <c r="B1833" i="12"/>
  <c r="B1834" i="12"/>
  <c r="B1835" i="12"/>
  <c r="B1836" i="12"/>
  <c r="B1837" i="12"/>
  <c r="B1838" i="12"/>
  <c r="B1839" i="12"/>
  <c r="B1840" i="12"/>
  <c r="B1841" i="12"/>
  <c r="B1842" i="12"/>
  <c r="B1843" i="12"/>
  <c r="B1844" i="12"/>
  <c r="B1845" i="12"/>
  <c r="B1846" i="12"/>
  <c r="B1847" i="12"/>
  <c r="B1848" i="12"/>
  <c r="B1849" i="12"/>
  <c r="B1850" i="12"/>
  <c r="B1851" i="12"/>
  <c r="B1852" i="12"/>
  <c r="B1853" i="12"/>
  <c r="B1854" i="12"/>
  <c r="B1855" i="12"/>
  <c r="B1856" i="12"/>
  <c r="B1857" i="12"/>
  <c r="B1858" i="12"/>
  <c r="B1859" i="12"/>
  <c r="B1860" i="12"/>
  <c r="B1861" i="12"/>
  <c r="B1862" i="12"/>
  <c r="B1863" i="12"/>
  <c r="B1864" i="12"/>
  <c r="B1865" i="12"/>
  <c r="B1866" i="12"/>
  <c r="B1867" i="12"/>
  <c r="B1868" i="12"/>
  <c r="B1869" i="12"/>
  <c r="B1870" i="12"/>
  <c r="B1871" i="12"/>
  <c r="B1872" i="12"/>
  <c r="B1873" i="12"/>
  <c r="B1874" i="12"/>
  <c r="B1875" i="12"/>
  <c r="B1876" i="12"/>
  <c r="B1877" i="12"/>
  <c r="B1878" i="12"/>
  <c r="B1879" i="12"/>
  <c r="B1880" i="12"/>
  <c r="B1881" i="12"/>
  <c r="B1882" i="12"/>
  <c r="B1883" i="12"/>
  <c r="B1884" i="12"/>
  <c r="B1885" i="12"/>
  <c r="B1886" i="12"/>
  <c r="B1887" i="12"/>
  <c r="B1888" i="12"/>
  <c r="B1889" i="12"/>
  <c r="B1891" i="12"/>
  <c r="B1892" i="12"/>
  <c r="B1893" i="12"/>
  <c r="B1894" i="12"/>
  <c r="B1895" i="12"/>
  <c r="B1896" i="12"/>
  <c r="B1897" i="12"/>
  <c r="B1898" i="12"/>
  <c r="B1899" i="12"/>
  <c r="B1900" i="12"/>
  <c r="B1901" i="12"/>
  <c r="B1902" i="12"/>
  <c r="B1903" i="12"/>
  <c r="B1904" i="12"/>
  <c r="B1905" i="12"/>
  <c r="B1906" i="12"/>
  <c r="B1907" i="12"/>
  <c r="B1908" i="12"/>
  <c r="B1909" i="12"/>
  <c r="B1910" i="12"/>
  <c r="B1911" i="12"/>
  <c r="B1912" i="12"/>
  <c r="B1913" i="12"/>
  <c r="B1914" i="12"/>
  <c r="B1915" i="12"/>
  <c r="B1916" i="12"/>
  <c r="B1917" i="12"/>
  <c r="B1918" i="12"/>
  <c r="B1919" i="12"/>
  <c r="B1920" i="12"/>
  <c r="B1921" i="12"/>
  <c r="B1922" i="12"/>
  <c r="B1923" i="12"/>
  <c r="B1924" i="12"/>
  <c r="B1925" i="12"/>
  <c r="B1926" i="12"/>
  <c r="B1927" i="12"/>
  <c r="B1928" i="12"/>
  <c r="B1929" i="12"/>
  <c r="B1930" i="12"/>
  <c r="B1931" i="12"/>
  <c r="B1932" i="12"/>
  <c r="B1933" i="12"/>
  <c r="B1934" i="12"/>
  <c r="B1935" i="12"/>
  <c r="B1936" i="12"/>
  <c r="B1937" i="12"/>
  <c r="B1938" i="12"/>
  <c r="B1939" i="12"/>
  <c r="B1940" i="12"/>
  <c r="B1941" i="12"/>
  <c r="B1942" i="12"/>
  <c r="B1943" i="12"/>
  <c r="B1944" i="12"/>
  <c r="B1945" i="12"/>
  <c r="B1946" i="12"/>
  <c r="B1947" i="12"/>
  <c r="B1948" i="12"/>
  <c r="B1949" i="12"/>
  <c r="B1950" i="12"/>
  <c r="B1951" i="12"/>
  <c r="B1952" i="12"/>
  <c r="B1953" i="12"/>
  <c r="B1954" i="12"/>
  <c r="B1955" i="12"/>
  <c r="B1956" i="12"/>
  <c r="B1957" i="12"/>
  <c r="B1958" i="12"/>
  <c r="B1959" i="12"/>
  <c r="B1960" i="12"/>
  <c r="B1961" i="12"/>
  <c r="B1962" i="12"/>
  <c r="B1963" i="12"/>
  <c r="B1964" i="12"/>
  <c r="B1965" i="12"/>
  <c r="B1966" i="12"/>
  <c r="B1967" i="12"/>
  <c r="B1968" i="12"/>
  <c r="B1969" i="12"/>
  <c r="B1970" i="12"/>
  <c r="B1971" i="12"/>
  <c r="B1972" i="12"/>
  <c r="B1973" i="12"/>
  <c r="B1974" i="12"/>
  <c r="B1975" i="12"/>
  <c r="B1976" i="12"/>
  <c r="B1977" i="12"/>
  <c r="B1978" i="12"/>
  <c r="B1979" i="12"/>
  <c r="B1980" i="12"/>
  <c r="B1981" i="12"/>
  <c r="B1982" i="12"/>
  <c r="B1983" i="12"/>
  <c r="B1984" i="12"/>
  <c r="B1985" i="12"/>
  <c r="B1986" i="12"/>
  <c r="B1987" i="12"/>
  <c r="B1988" i="12"/>
  <c r="B1989" i="12"/>
  <c r="B1990" i="12"/>
  <c r="B1991" i="12"/>
  <c r="B1992" i="12"/>
  <c r="B1993" i="12"/>
  <c r="B1994" i="12"/>
  <c r="B1995" i="12"/>
  <c r="B1996" i="12"/>
  <c r="B1997" i="12"/>
  <c r="B1998" i="12"/>
  <c r="B1999" i="12"/>
  <c r="B2000" i="12"/>
  <c r="B2001" i="12"/>
  <c r="B2002" i="12"/>
  <c r="B2003" i="12"/>
  <c r="B2004" i="12"/>
  <c r="B2005" i="12"/>
  <c r="B2006" i="12"/>
  <c r="B2007" i="12"/>
  <c r="B2008" i="12"/>
  <c r="B2009" i="12"/>
  <c r="B2010" i="12"/>
  <c r="B2011" i="12"/>
  <c r="B2012" i="12"/>
  <c r="B2013" i="12"/>
  <c r="B2014" i="12"/>
  <c r="B2015" i="12"/>
  <c r="B2016" i="12"/>
  <c r="B2017" i="12"/>
  <c r="B2018" i="12"/>
  <c r="B2019" i="12"/>
  <c r="B2020" i="12"/>
  <c r="B2021" i="12"/>
  <c r="B2022" i="12"/>
  <c r="B2023" i="12"/>
  <c r="B2024" i="12"/>
  <c r="B2025" i="12"/>
  <c r="B2026" i="12"/>
  <c r="B2027" i="12"/>
  <c r="B2028" i="12"/>
  <c r="B2029" i="12"/>
  <c r="B2030" i="12"/>
  <c r="B2031" i="12"/>
  <c r="B2032" i="12"/>
  <c r="B2033" i="12"/>
  <c r="B2034" i="12"/>
  <c r="B2035" i="12"/>
  <c r="B2036" i="12"/>
  <c r="B2037" i="12"/>
  <c r="B2038" i="12"/>
  <c r="B2039" i="12"/>
  <c r="B2040" i="12"/>
  <c r="B2041" i="12"/>
  <c r="B2042" i="12"/>
  <c r="B2043" i="12"/>
  <c r="B2044" i="12"/>
  <c r="B2045" i="12"/>
  <c r="B2046" i="12"/>
  <c r="B2047" i="12"/>
  <c r="B2048" i="12"/>
  <c r="B2049" i="12"/>
  <c r="B2050" i="12"/>
  <c r="B2051" i="12"/>
  <c r="B2052" i="12"/>
  <c r="B2053" i="12"/>
  <c r="B2054" i="12"/>
  <c r="B2055" i="12"/>
  <c r="B2056" i="12"/>
  <c r="B2057" i="12"/>
  <c r="B2058" i="12"/>
  <c r="B2059" i="12"/>
  <c r="B2060" i="12"/>
  <c r="B2061" i="12"/>
  <c r="B2062" i="12"/>
  <c r="B2063" i="12"/>
  <c r="B2064" i="12"/>
  <c r="B2065" i="12"/>
  <c r="B2066" i="12"/>
  <c r="B2067" i="12"/>
  <c r="B2068" i="12"/>
  <c r="B2069" i="12"/>
  <c r="B2070" i="12"/>
  <c r="B2071" i="12"/>
  <c r="B2072" i="12"/>
  <c r="B2073" i="12"/>
  <c r="B2074" i="12"/>
  <c r="B2075" i="12"/>
  <c r="B2076" i="12"/>
  <c r="B2077" i="12"/>
  <c r="B2078" i="12"/>
  <c r="B2079" i="12"/>
  <c r="B2080" i="12"/>
  <c r="B2081" i="12"/>
  <c r="B2082" i="12"/>
  <c r="B2083" i="12"/>
  <c r="B2084" i="12"/>
  <c r="B2085" i="12"/>
  <c r="B2086" i="12"/>
  <c r="B2087" i="12"/>
  <c r="B2088" i="12"/>
  <c r="B2089" i="12"/>
  <c r="B2090" i="12"/>
  <c r="B2091" i="12"/>
  <c r="B2092" i="12"/>
  <c r="B2093" i="12"/>
  <c r="B2094" i="12"/>
  <c r="B2095" i="12"/>
  <c r="B2096" i="12"/>
  <c r="B2097" i="12"/>
  <c r="B2098" i="12"/>
  <c r="B2099" i="12"/>
  <c r="B2100" i="12"/>
  <c r="B2101" i="12"/>
  <c r="B2102" i="12"/>
  <c r="B2103" i="12"/>
  <c r="B2104" i="12"/>
  <c r="B2105" i="12"/>
  <c r="B2106" i="12"/>
  <c r="B2107" i="12"/>
  <c r="B2108" i="12"/>
  <c r="B2109" i="12"/>
  <c r="B2110" i="12"/>
  <c r="B2111" i="12"/>
  <c r="B2112" i="12"/>
  <c r="B2113" i="12"/>
  <c r="B2114" i="12"/>
  <c r="B2115" i="12"/>
  <c r="B2116" i="12"/>
  <c r="B2117" i="12"/>
  <c r="B2118" i="12"/>
  <c r="B2119" i="12"/>
  <c r="B2120" i="12"/>
  <c r="B2121" i="12"/>
  <c r="B2122" i="12"/>
  <c r="B2123" i="12"/>
  <c r="B2124" i="12"/>
  <c r="B2125" i="12"/>
  <c r="B2126" i="12"/>
  <c r="B2127" i="12"/>
  <c r="B2128" i="12"/>
  <c r="B2129" i="12"/>
  <c r="B2130" i="12"/>
  <c r="B2131" i="12"/>
  <c r="B2132" i="12"/>
  <c r="B2133" i="12"/>
  <c r="B2134" i="12"/>
  <c r="B2135" i="12"/>
  <c r="B2136" i="12"/>
  <c r="B2137" i="12"/>
  <c r="B2138" i="12"/>
  <c r="B2139" i="12"/>
  <c r="B2140" i="12"/>
  <c r="B2141" i="12"/>
  <c r="B2142" i="12"/>
  <c r="B2143" i="12"/>
  <c r="B2144" i="12"/>
  <c r="B2145" i="12"/>
  <c r="B2146" i="12"/>
  <c r="B2147" i="12"/>
  <c r="B2148" i="12"/>
  <c r="B2149" i="12"/>
  <c r="B2150" i="12"/>
  <c r="B2151" i="12"/>
  <c r="B2152" i="12"/>
  <c r="B2153" i="12"/>
  <c r="B2154" i="12"/>
  <c r="B2155" i="12"/>
  <c r="B2156" i="12"/>
  <c r="B2157" i="12"/>
  <c r="B2158" i="12"/>
  <c r="B2159" i="12"/>
  <c r="B2160" i="12"/>
  <c r="B2161" i="12"/>
  <c r="B2162" i="12"/>
  <c r="B2163" i="12"/>
  <c r="B2164" i="12"/>
  <c r="B2165" i="12"/>
  <c r="B2166" i="12"/>
  <c r="B2167" i="12"/>
  <c r="B2168" i="12"/>
  <c r="B2169" i="12"/>
  <c r="B2170" i="12"/>
  <c r="B2171" i="12"/>
  <c r="B2172" i="12"/>
  <c r="B2173" i="12"/>
  <c r="B2174" i="12"/>
  <c r="B2175" i="12"/>
  <c r="B2176" i="12"/>
  <c r="B2177" i="12"/>
  <c r="B2178" i="12"/>
  <c r="B2179" i="12"/>
  <c r="B2180" i="12"/>
  <c r="B2181" i="12"/>
  <c r="B2182" i="12"/>
  <c r="B2183" i="12"/>
  <c r="B2184" i="12"/>
  <c r="B2185" i="12"/>
  <c r="B2186" i="12"/>
  <c r="B2187" i="12"/>
  <c r="B2188" i="12"/>
  <c r="B2189" i="12"/>
  <c r="B2190" i="12"/>
  <c r="B2191" i="12"/>
  <c r="B2192" i="12"/>
  <c r="B2193" i="12"/>
  <c r="B2194" i="12"/>
  <c r="B2195" i="12"/>
  <c r="B2196" i="12"/>
  <c r="B2197" i="12"/>
  <c r="B2198" i="12"/>
  <c r="B2199" i="12"/>
  <c r="B2200" i="12"/>
  <c r="B2201" i="12"/>
  <c r="B2202" i="12"/>
  <c r="B2203" i="12"/>
  <c r="B2204" i="12"/>
  <c r="B2205" i="12"/>
  <c r="B2206" i="12"/>
  <c r="B2207" i="12"/>
  <c r="B2208" i="12"/>
  <c r="B2209" i="12"/>
  <c r="B2210" i="12"/>
  <c r="B2211" i="12"/>
  <c r="B2212" i="12"/>
  <c r="B2213" i="12"/>
  <c r="B2214" i="12"/>
  <c r="B2215" i="12"/>
  <c r="B2216" i="12"/>
  <c r="B2217" i="12"/>
  <c r="B2218" i="12"/>
  <c r="B2219" i="12"/>
  <c r="B2220" i="12"/>
  <c r="B2221" i="12"/>
  <c r="B2222" i="12"/>
  <c r="B2223" i="12"/>
  <c r="B2224" i="12"/>
  <c r="B2225" i="12"/>
  <c r="B2226" i="12"/>
  <c r="B2227" i="12"/>
  <c r="B2228" i="12"/>
  <c r="B2229" i="12"/>
  <c r="B2230" i="12"/>
  <c r="B2231" i="12"/>
  <c r="B2232" i="12"/>
  <c r="B2233" i="12"/>
  <c r="B2234" i="12"/>
  <c r="B2235" i="12"/>
  <c r="B2236" i="12"/>
  <c r="B2237" i="12"/>
  <c r="B2238" i="12"/>
  <c r="B2239" i="12"/>
  <c r="B2240" i="12"/>
  <c r="B2241" i="12"/>
  <c r="B2242" i="12"/>
  <c r="B2243" i="12"/>
  <c r="B2244" i="12"/>
  <c r="B2245" i="12"/>
  <c r="B2246" i="12"/>
  <c r="B2247" i="12"/>
  <c r="B2248" i="12"/>
  <c r="B2249" i="12"/>
  <c r="B2250" i="12"/>
  <c r="B2251" i="12"/>
  <c r="B2252" i="12"/>
  <c r="B2253" i="12"/>
  <c r="B2254" i="12"/>
  <c r="B2255" i="12"/>
  <c r="B2256" i="12"/>
  <c r="B2257" i="12"/>
  <c r="B2258" i="12"/>
  <c r="B2259" i="12"/>
  <c r="B2260" i="12"/>
  <c r="B2261" i="12"/>
  <c r="B2262" i="12"/>
  <c r="B2263" i="12"/>
  <c r="B2264" i="12"/>
  <c r="B2265" i="12"/>
  <c r="B2266" i="12"/>
  <c r="B2267" i="12"/>
  <c r="B2268" i="12"/>
  <c r="B2269" i="12"/>
  <c r="B2270" i="12"/>
  <c r="B2271" i="12"/>
  <c r="B2272" i="12"/>
  <c r="B2273" i="12"/>
  <c r="B2274" i="12"/>
  <c r="B2275" i="12"/>
  <c r="B2276" i="12"/>
  <c r="B2277" i="12"/>
  <c r="B2278" i="12"/>
  <c r="B2279" i="12"/>
  <c r="B2280" i="12"/>
  <c r="B2281" i="12"/>
  <c r="B2282" i="12"/>
  <c r="B2283" i="12"/>
  <c r="B2284" i="12"/>
  <c r="B2285" i="12"/>
  <c r="B2286" i="12"/>
  <c r="B2287" i="12"/>
  <c r="B2288" i="12"/>
  <c r="B2289" i="12"/>
  <c r="B2290" i="12"/>
  <c r="B2291" i="12"/>
  <c r="B2292" i="12"/>
  <c r="B2293" i="12"/>
  <c r="B2294" i="12"/>
  <c r="B2295" i="12"/>
  <c r="B2296" i="12"/>
  <c r="B2297" i="12"/>
  <c r="B2298" i="12"/>
  <c r="B2299" i="12"/>
  <c r="B2300" i="12"/>
  <c r="B2301" i="12"/>
  <c r="B2302" i="12"/>
  <c r="B2303" i="12"/>
  <c r="B2304" i="12"/>
  <c r="B2305" i="12"/>
  <c r="B2306" i="12"/>
  <c r="B2307" i="12"/>
  <c r="B2308" i="12"/>
  <c r="B2309" i="12"/>
  <c r="B2310" i="12"/>
  <c r="B2311" i="12"/>
  <c r="B2312" i="12"/>
  <c r="B2313" i="12"/>
  <c r="B2314" i="12"/>
  <c r="B2315" i="12"/>
  <c r="B2316" i="12"/>
  <c r="B2317" i="12"/>
  <c r="B2318" i="12"/>
  <c r="B2319" i="12"/>
  <c r="B2320" i="12"/>
  <c r="B2321" i="12"/>
  <c r="B2322" i="12"/>
  <c r="B2323" i="12"/>
  <c r="B2324" i="12"/>
  <c r="B2325" i="12"/>
  <c r="B2326" i="12"/>
  <c r="B2327" i="12"/>
  <c r="B2328" i="12"/>
  <c r="B2329" i="12"/>
  <c r="B2330" i="12"/>
  <c r="B2331" i="12"/>
  <c r="B2332" i="12"/>
  <c r="B2333" i="12"/>
  <c r="B2334" i="12"/>
  <c r="B2335" i="12"/>
  <c r="B2336" i="12"/>
  <c r="B2337" i="12"/>
  <c r="B2338" i="12"/>
  <c r="B2339" i="12"/>
  <c r="B2340" i="12"/>
  <c r="B2343" i="12"/>
  <c r="B2344" i="12"/>
  <c r="B2345" i="12"/>
  <c r="B2346" i="12"/>
  <c r="B2347" i="12"/>
  <c r="B2348" i="12"/>
  <c r="B2349" i="12"/>
  <c r="B2350" i="12"/>
  <c r="B2351" i="12"/>
  <c r="B2352" i="12"/>
  <c r="B2353" i="12"/>
  <c r="B2354" i="12"/>
  <c r="B2355" i="12"/>
  <c r="B2356" i="12"/>
  <c r="B2357" i="12"/>
  <c r="B2358" i="12"/>
  <c r="B2359" i="12"/>
  <c r="B2360" i="12"/>
  <c r="B2361" i="12"/>
  <c r="B2362" i="12"/>
  <c r="B2363" i="12"/>
  <c r="B2364" i="12"/>
  <c r="B2365" i="12"/>
  <c r="B2366" i="12"/>
  <c r="B2367" i="12"/>
  <c r="B2368" i="12"/>
  <c r="B2369" i="12"/>
  <c r="B2370" i="12"/>
  <c r="B2371" i="12"/>
  <c r="B2372" i="12"/>
  <c r="B2373" i="12"/>
  <c r="B2374" i="12"/>
  <c r="B2375" i="12"/>
  <c r="B2376" i="12"/>
  <c r="B2377" i="12"/>
  <c r="B2378" i="12"/>
  <c r="B2379" i="12"/>
  <c r="B2380" i="12"/>
  <c r="B2381" i="12"/>
  <c r="B2382" i="12"/>
  <c r="B2383" i="12"/>
  <c r="B2384" i="12"/>
  <c r="B2385" i="12"/>
  <c r="B2386" i="12"/>
  <c r="B2387" i="12"/>
  <c r="B2388" i="12"/>
  <c r="B2389" i="12"/>
  <c r="B2390" i="12"/>
  <c r="B2391" i="12"/>
  <c r="B2392" i="12"/>
  <c r="B2393" i="12"/>
  <c r="B2394" i="12"/>
  <c r="B2395" i="12"/>
  <c r="B2396" i="12"/>
  <c r="B2397" i="12"/>
  <c r="B2398" i="12"/>
  <c r="B2399" i="12"/>
  <c r="B2400" i="12"/>
  <c r="B2401" i="12"/>
  <c r="B2402" i="12"/>
  <c r="B2403" i="12"/>
  <c r="B2404" i="12"/>
  <c r="B2405" i="12"/>
  <c r="B2406" i="12"/>
  <c r="B2407" i="12"/>
  <c r="B2408" i="12"/>
  <c r="B2409" i="12"/>
  <c r="B2410" i="12"/>
  <c r="B2411" i="12"/>
  <c r="B2412" i="12"/>
  <c r="B2413" i="12"/>
  <c r="B2414" i="12"/>
  <c r="B2415" i="12"/>
  <c r="B2416" i="12"/>
  <c r="B2417" i="12"/>
  <c r="B2418" i="12"/>
  <c r="B2419" i="12"/>
  <c r="B2420" i="12"/>
  <c r="B2421" i="12"/>
  <c r="B2422" i="12"/>
  <c r="B2423" i="12"/>
  <c r="B2424" i="12"/>
  <c r="B2425" i="12"/>
  <c r="B2426" i="12"/>
  <c r="B2427" i="12"/>
  <c r="B2428" i="12"/>
  <c r="B2429" i="12"/>
  <c r="B2430" i="12"/>
  <c r="B2431" i="12"/>
  <c r="B2432" i="12"/>
  <c r="B2433" i="12"/>
  <c r="B2434" i="12"/>
  <c r="B2435" i="12"/>
  <c r="B2436" i="12"/>
  <c r="B2437" i="12"/>
  <c r="B2438" i="12"/>
  <c r="B2439" i="12"/>
  <c r="B2440" i="12"/>
  <c r="B2441" i="12"/>
  <c r="B2442" i="12"/>
  <c r="B2443" i="12"/>
  <c r="B2444" i="12"/>
  <c r="B2445" i="12"/>
  <c r="B2446" i="12"/>
  <c r="B2447" i="12"/>
  <c r="B2448" i="12"/>
  <c r="B2449" i="12"/>
  <c r="B2450" i="12"/>
  <c r="B2451" i="12"/>
  <c r="B2452" i="12"/>
  <c r="B2453" i="12"/>
  <c r="B2454" i="12"/>
  <c r="B2455" i="12"/>
  <c r="B2456" i="12"/>
  <c r="B2457" i="12"/>
  <c r="B2458" i="12"/>
  <c r="B2459" i="12"/>
  <c r="B2460" i="12"/>
  <c r="B2461" i="12"/>
  <c r="B2462" i="12"/>
  <c r="B2463" i="12"/>
  <c r="B2464" i="12"/>
  <c r="B2465" i="12"/>
  <c r="B2466" i="12"/>
  <c r="B2467" i="12"/>
  <c r="B2468" i="12"/>
  <c r="B2469" i="12"/>
  <c r="B2470" i="12"/>
  <c r="B2471" i="12"/>
  <c r="B2472" i="12"/>
  <c r="B2473" i="12"/>
  <c r="B2474" i="12"/>
  <c r="B2475" i="12"/>
  <c r="B2476" i="12"/>
  <c r="B2477" i="12"/>
  <c r="B2478" i="12"/>
  <c r="B2479" i="12"/>
  <c r="B2480" i="12"/>
  <c r="B2481" i="12"/>
  <c r="B2482" i="12"/>
  <c r="B2483" i="12"/>
  <c r="B2484" i="12"/>
  <c r="B2485" i="12"/>
  <c r="B2486" i="12"/>
  <c r="B2487" i="12"/>
  <c r="B2488" i="12"/>
  <c r="B2489" i="12"/>
  <c r="B2490" i="12"/>
  <c r="B2491" i="12"/>
  <c r="B2492" i="12"/>
  <c r="B2493" i="12"/>
  <c r="B2494" i="12"/>
  <c r="B2495" i="12"/>
  <c r="B2496" i="12"/>
  <c r="B2497" i="12"/>
  <c r="B2498" i="12"/>
  <c r="B2499" i="12"/>
  <c r="B2500" i="12"/>
  <c r="B2501" i="12"/>
  <c r="B2502" i="12"/>
  <c r="B2503" i="12"/>
  <c r="B2504" i="12"/>
  <c r="B2505" i="12"/>
  <c r="B2506" i="12"/>
  <c r="B2507" i="12"/>
  <c r="B2508" i="12"/>
  <c r="B2509" i="12"/>
  <c r="B2510" i="12"/>
  <c r="B2511" i="12"/>
  <c r="B2512" i="12"/>
  <c r="B2513" i="12"/>
  <c r="B2514" i="12"/>
  <c r="B2515" i="12"/>
  <c r="B2516" i="12"/>
  <c r="B2517" i="12"/>
  <c r="B2518" i="12"/>
  <c r="B2519" i="12"/>
  <c r="B2520" i="12"/>
  <c r="B2521" i="12"/>
  <c r="B2522" i="12"/>
  <c r="B2523" i="12"/>
  <c r="B2524" i="12"/>
  <c r="B2525" i="12"/>
  <c r="B2526" i="12"/>
  <c r="B2527" i="12"/>
  <c r="B2528" i="12"/>
  <c r="B2529" i="12"/>
  <c r="B2530" i="12"/>
  <c r="B2531" i="12"/>
  <c r="B2532" i="12"/>
  <c r="B2533" i="12"/>
  <c r="B2534" i="12"/>
  <c r="B2535" i="12"/>
  <c r="B2536" i="12"/>
  <c r="B2537" i="12"/>
  <c r="B2538" i="12"/>
  <c r="B2539" i="12"/>
  <c r="B2540" i="12"/>
  <c r="B2541" i="12"/>
  <c r="B2542" i="12"/>
  <c r="B2543" i="12"/>
  <c r="B2544" i="12"/>
  <c r="B2545" i="12"/>
  <c r="B2546" i="12"/>
  <c r="B2547" i="12"/>
  <c r="B2548" i="12"/>
  <c r="B2549" i="12"/>
  <c r="B2550" i="12"/>
  <c r="B2551" i="12"/>
  <c r="B2552" i="12"/>
  <c r="B2553" i="12"/>
  <c r="B2554" i="12"/>
  <c r="B2555" i="12"/>
  <c r="B2556" i="12"/>
  <c r="B2557" i="12"/>
  <c r="B2558" i="12"/>
  <c r="B2559" i="12"/>
  <c r="B2560" i="12"/>
  <c r="B2562" i="12"/>
  <c r="B2563" i="12"/>
  <c r="B2564" i="12"/>
  <c r="B2566" i="12"/>
  <c r="B2567" i="12"/>
  <c r="B2568" i="12"/>
  <c r="B2569" i="12"/>
  <c r="B2570" i="12"/>
  <c r="B2571" i="12"/>
  <c r="B2572" i="12"/>
  <c r="B2573" i="12"/>
  <c r="B2574" i="12"/>
  <c r="B2575" i="12"/>
  <c r="B2576" i="12"/>
  <c r="B2577" i="12"/>
  <c r="B2578" i="12"/>
  <c r="B2579" i="12"/>
  <c r="B2580" i="12"/>
  <c r="B2581" i="12"/>
  <c r="B2582" i="12"/>
  <c r="B2583" i="12"/>
  <c r="B2584" i="12"/>
  <c r="B2585" i="12"/>
  <c r="B2586" i="12"/>
  <c r="B2587" i="12"/>
  <c r="B2588" i="12"/>
  <c r="B2589" i="12"/>
  <c r="B2590" i="12"/>
  <c r="B2591" i="12"/>
  <c r="B2592" i="12"/>
  <c r="B2593" i="12"/>
  <c r="B2594" i="12"/>
  <c r="B2595" i="12"/>
  <c r="B2596" i="12"/>
  <c r="B2597" i="12"/>
  <c r="B2598" i="12"/>
  <c r="B2599" i="12"/>
  <c r="B2600" i="12"/>
  <c r="B2601" i="12"/>
  <c r="B2602" i="12"/>
  <c r="B2603" i="12"/>
  <c r="B2604" i="12"/>
  <c r="B2605" i="12"/>
  <c r="B2606" i="12"/>
  <c r="B2607" i="12"/>
  <c r="B2608" i="12"/>
  <c r="B2609" i="12"/>
  <c r="B2610" i="12"/>
  <c r="B2611" i="12"/>
  <c r="B2612" i="12"/>
  <c r="B2613" i="12"/>
  <c r="B2614" i="12"/>
  <c r="B2615" i="12"/>
  <c r="B2616" i="12"/>
  <c r="B2617" i="12"/>
  <c r="B2618" i="12"/>
  <c r="B2619" i="12"/>
  <c r="B2620" i="12"/>
  <c r="B2621" i="12"/>
  <c r="B2622" i="12"/>
  <c r="B2623" i="12"/>
  <c r="B2624" i="12"/>
  <c r="B2625" i="12"/>
  <c r="B2626" i="12"/>
  <c r="B2627" i="12"/>
  <c r="B2628" i="12"/>
  <c r="B2629" i="12"/>
  <c r="B2630" i="12"/>
  <c r="B2631" i="12"/>
  <c r="B2632" i="12"/>
  <c r="B2633" i="12"/>
  <c r="B2634" i="12"/>
  <c r="B2635" i="12"/>
  <c r="B2636" i="12"/>
  <c r="B2637" i="12"/>
  <c r="B2638" i="12"/>
  <c r="B2639" i="12"/>
  <c r="B2640" i="12"/>
  <c r="B2641" i="12"/>
  <c r="B2642" i="12"/>
  <c r="B2643" i="12"/>
  <c r="B2644" i="12"/>
  <c r="B2645" i="12"/>
  <c r="B2646" i="12"/>
  <c r="B2647" i="12"/>
  <c r="B2648" i="12"/>
  <c r="B2649" i="12"/>
  <c r="B2650" i="12"/>
  <c r="B2651" i="12"/>
  <c r="B2652" i="12"/>
  <c r="B2653" i="12"/>
  <c r="B2654" i="12"/>
  <c r="B2655" i="12"/>
  <c r="B2656" i="12"/>
  <c r="B2657" i="12"/>
  <c r="B2658" i="12"/>
  <c r="B2659" i="12"/>
  <c r="B2660" i="12"/>
  <c r="B2661" i="12"/>
  <c r="B2662" i="12"/>
  <c r="B2663" i="12"/>
  <c r="B2664" i="12"/>
  <c r="B2665" i="12"/>
  <c r="B2666" i="12"/>
  <c r="B2667" i="12"/>
  <c r="B2668" i="12"/>
  <c r="B2669" i="12"/>
  <c r="B2670" i="12"/>
  <c r="B2671" i="12"/>
  <c r="B2672" i="12"/>
  <c r="B2673" i="12"/>
  <c r="B2674" i="12"/>
  <c r="B2675" i="12"/>
  <c r="B2676" i="12"/>
  <c r="B2677" i="12"/>
  <c r="B2678" i="12"/>
  <c r="B2679" i="12"/>
  <c r="B2681" i="12"/>
  <c r="B2682" i="12"/>
  <c r="B2683" i="12"/>
  <c r="B2684" i="12"/>
  <c r="B2685" i="12"/>
  <c r="B2686" i="12"/>
  <c r="B2687" i="12"/>
  <c r="B2688" i="12"/>
  <c r="B2689" i="12"/>
  <c r="B2690" i="12"/>
  <c r="B2691" i="12"/>
  <c r="B2692" i="12"/>
  <c r="B2693" i="12"/>
  <c r="B2702" i="12"/>
  <c r="B2703" i="12"/>
  <c r="B2704" i="12"/>
  <c r="B2705" i="12"/>
  <c r="B2706" i="12"/>
  <c r="B2707" i="12"/>
  <c r="B2708" i="12"/>
  <c r="B2709" i="12"/>
  <c r="B2710" i="12"/>
  <c r="B2711" i="12"/>
  <c r="B2712" i="12"/>
  <c r="B2713" i="12"/>
  <c r="B2714" i="12"/>
  <c r="B2715" i="12"/>
  <c r="B2716" i="12"/>
  <c r="B2717" i="12"/>
  <c r="B2718" i="12"/>
  <c r="B2719" i="12"/>
  <c r="B2720" i="12"/>
  <c r="B2721" i="12"/>
  <c r="B2722" i="12"/>
  <c r="B2723" i="12"/>
  <c r="B2724" i="12"/>
  <c r="B2725" i="12"/>
  <c r="B2726" i="12"/>
  <c r="B2727" i="12"/>
  <c r="B2728" i="12"/>
  <c r="B2729" i="12"/>
  <c r="B2730" i="12"/>
  <c r="B2731" i="12"/>
  <c r="B2732" i="12"/>
  <c r="B2733" i="12"/>
  <c r="B2734" i="12"/>
  <c r="B2735" i="12"/>
  <c r="B2736" i="12"/>
  <c r="B2737" i="12"/>
  <c r="B2738" i="12"/>
  <c r="B2739" i="12"/>
  <c r="B2740" i="12"/>
  <c r="B2741" i="12"/>
  <c r="B2742" i="12"/>
  <c r="B2743" i="12"/>
  <c r="B2744" i="12"/>
  <c r="B2745" i="12"/>
  <c r="B2746" i="12"/>
  <c r="B2747" i="12"/>
  <c r="B2748" i="12"/>
  <c r="B2749" i="12"/>
  <c r="B2750" i="12"/>
  <c r="B2751" i="12"/>
  <c r="B2752" i="12"/>
  <c r="B2753" i="12"/>
  <c r="B2754" i="12"/>
  <c r="B2755" i="12"/>
  <c r="B2756" i="12"/>
  <c r="B2757" i="12"/>
  <c r="B2758" i="12"/>
  <c r="B2759" i="12"/>
  <c r="B2760" i="12"/>
  <c r="B2761" i="12"/>
  <c r="B2762" i="12"/>
  <c r="B2763" i="12"/>
  <c r="B2764" i="12"/>
  <c r="B2765" i="12"/>
  <c r="B2766" i="12"/>
  <c r="B2767" i="12"/>
  <c r="B2768" i="12"/>
  <c r="B2769" i="12"/>
  <c r="B2770" i="12"/>
  <c r="B2771" i="12"/>
  <c r="B2772" i="12"/>
  <c r="B2773" i="12"/>
  <c r="B2774" i="12"/>
  <c r="B2775" i="12"/>
  <c r="B2776" i="12"/>
  <c r="B2777" i="12"/>
  <c r="B2778" i="12"/>
  <c r="B2779" i="12"/>
  <c r="B2780" i="12"/>
  <c r="B2781" i="12"/>
  <c r="B2782" i="12"/>
  <c r="B2784" i="12"/>
  <c r="B2785" i="12"/>
  <c r="B2786" i="12"/>
  <c r="B2787" i="12"/>
  <c r="B2788" i="12"/>
  <c r="B2789" i="12"/>
  <c r="B2790" i="12"/>
  <c r="B2791" i="12"/>
  <c r="B2792" i="12"/>
  <c r="B2793" i="12"/>
  <c r="B2794" i="12"/>
  <c r="B2795" i="12"/>
  <c r="B2796" i="12"/>
  <c r="B2797" i="12"/>
  <c r="B2798" i="12"/>
  <c r="B2799" i="12"/>
  <c r="B2800" i="12"/>
  <c r="B2801" i="12"/>
  <c r="B2802" i="12"/>
  <c r="B2803" i="12"/>
  <c r="B2804" i="12"/>
  <c r="B2805" i="12"/>
  <c r="B2806" i="12"/>
  <c r="B2807" i="12"/>
  <c r="B2808" i="12"/>
  <c r="B2809" i="12"/>
  <c r="B2810" i="12"/>
  <c r="B2812" i="12"/>
  <c r="B2813" i="12"/>
  <c r="B2814" i="12"/>
  <c r="B2815" i="12"/>
  <c r="B2816" i="12"/>
  <c r="B2817" i="12"/>
  <c r="B2818" i="12"/>
  <c r="B2819" i="12"/>
  <c r="B2820" i="12"/>
  <c r="B2821" i="12"/>
  <c r="B2822" i="12"/>
  <c r="B2823" i="12"/>
  <c r="B2824" i="12"/>
  <c r="B2825" i="12"/>
  <c r="B2826" i="12"/>
  <c r="B2827" i="12"/>
  <c r="B2828" i="12"/>
  <c r="B2829" i="12"/>
  <c r="B2830" i="12"/>
  <c r="B2831" i="12"/>
  <c r="B2832" i="12"/>
  <c r="B2833" i="12"/>
  <c r="B2834" i="12"/>
  <c r="B2835" i="12"/>
  <c r="B2836" i="12"/>
  <c r="B2837" i="12"/>
  <c r="B2838" i="12"/>
  <c r="B2839" i="12"/>
  <c r="B2840" i="12"/>
  <c r="B2841" i="12"/>
  <c r="B2842" i="12"/>
  <c r="B2843" i="12"/>
  <c r="B2844" i="12"/>
  <c r="B2845" i="12"/>
  <c r="B2846" i="12"/>
  <c r="B2847" i="12"/>
  <c r="B2848" i="12"/>
  <c r="B2849" i="12"/>
  <c r="B2850" i="12"/>
  <c r="B2851" i="12"/>
  <c r="B2852" i="12"/>
  <c r="B2853" i="12"/>
  <c r="B2854" i="12"/>
  <c r="B2855" i="12"/>
  <c r="B2856" i="12"/>
  <c r="B2857" i="12"/>
  <c r="B2858" i="12"/>
  <c r="B2859" i="12"/>
  <c r="B2860" i="12"/>
  <c r="B2861" i="12"/>
  <c r="B2862" i="12"/>
  <c r="B2863" i="12"/>
  <c r="B2864" i="12"/>
  <c r="B2865" i="12"/>
  <c r="B2866" i="12"/>
  <c r="B2867" i="12"/>
  <c r="B2868" i="12"/>
  <c r="B2869" i="12"/>
  <c r="B2870" i="12"/>
  <c r="B2871" i="12"/>
  <c r="B2872" i="12"/>
  <c r="B2873" i="12"/>
  <c r="B2874" i="12"/>
  <c r="B2875" i="12"/>
  <c r="B2876" i="12"/>
  <c r="B2877" i="12"/>
  <c r="B2878" i="12"/>
  <c r="B2879" i="12"/>
  <c r="B2880" i="12"/>
  <c r="B2881" i="12"/>
  <c r="B2882" i="12"/>
  <c r="B2883" i="12"/>
  <c r="B2884" i="12"/>
  <c r="B2885" i="12"/>
  <c r="B2886" i="12"/>
  <c r="B2887" i="12"/>
  <c r="B2888" i="12"/>
  <c r="B2889" i="12"/>
  <c r="B2890" i="12"/>
  <c r="B2891" i="12"/>
  <c r="B2892" i="12"/>
  <c r="B2893" i="12"/>
  <c r="B2894" i="12"/>
  <c r="B2895" i="12"/>
  <c r="B2896" i="12"/>
  <c r="B2897" i="12"/>
  <c r="B2898" i="12"/>
  <c r="B2899" i="12"/>
  <c r="B2900" i="12"/>
  <c r="B2901" i="12"/>
  <c r="B2902" i="12"/>
  <c r="B2903" i="12"/>
  <c r="B2904" i="12"/>
  <c r="B2905" i="12"/>
  <c r="B2906" i="12"/>
  <c r="B2907" i="12"/>
  <c r="B2908" i="12"/>
  <c r="B2909" i="12"/>
  <c r="B2910" i="12"/>
  <c r="B2911" i="12"/>
  <c r="B2912" i="12"/>
  <c r="B2913" i="12"/>
  <c r="B2914" i="12"/>
  <c r="B2915" i="12"/>
  <c r="B2916" i="12"/>
  <c r="B2917" i="12"/>
  <c r="B2918" i="12"/>
  <c r="B2919" i="12"/>
  <c r="B2920" i="12"/>
  <c r="B2921" i="12"/>
  <c r="B2922" i="12"/>
  <c r="B2923" i="12"/>
  <c r="B2924" i="12"/>
  <c r="B2925" i="12"/>
  <c r="B2926" i="12"/>
  <c r="B2927" i="12"/>
  <c r="B2928" i="12"/>
  <c r="B2929" i="12"/>
  <c r="B2930" i="12"/>
  <c r="B2931" i="12"/>
  <c r="B2932" i="12"/>
  <c r="B2933" i="12"/>
  <c r="B2934" i="12"/>
  <c r="B2935" i="12"/>
  <c r="B2936" i="12"/>
  <c r="B2937" i="12"/>
  <c r="B2938" i="12"/>
  <c r="B2939" i="12"/>
  <c r="B2940" i="12"/>
  <c r="B2941" i="12"/>
  <c r="B2942" i="12"/>
  <c r="B2943" i="12"/>
  <c r="B2944" i="12"/>
  <c r="B2945" i="12"/>
  <c r="B2946" i="12"/>
  <c r="B2947" i="12"/>
  <c r="B2948" i="12"/>
  <c r="B2949" i="12"/>
  <c r="B2950" i="12"/>
  <c r="B2951" i="12"/>
  <c r="B2952" i="12"/>
  <c r="B2953" i="12"/>
  <c r="B2954" i="12"/>
  <c r="B2955" i="12"/>
  <c r="B2956" i="12"/>
  <c r="B2957" i="12"/>
  <c r="B2958" i="12"/>
  <c r="B2959" i="12"/>
  <c r="B2960" i="12"/>
  <c r="B2961" i="12"/>
  <c r="B2962" i="12"/>
  <c r="B2963" i="12"/>
  <c r="B2964" i="12"/>
  <c r="B2965" i="12"/>
  <c r="B2966" i="12"/>
  <c r="B2967" i="12"/>
  <c r="B2968" i="12"/>
  <c r="B2969" i="12"/>
  <c r="B2970" i="12"/>
  <c r="B2971" i="12"/>
  <c r="B2972" i="12"/>
  <c r="B2973" i="12"/>
  <c r="B2974" i="12"/>
  <c r="B2975" i="12"/>
  <c r="B2976" i="12"/>
  <c r="B2977" i="12"/>
  <c r="B2978" i="12"/>
  <c r="B2979" i="12"/>
  <c r="B2980" i="12"/>
  <c r="B2981" i="12"/>
  <c r="B2982" i="12"/>
  <c r="B2983" i="12"/>
  <c r="B2984" i="12"/>
  <c r="B2985" i="12"/>
  <c r="B2986" i="12"/>
  <c r="B2988" i="12"/>
  <c r="B2989" i="12"/>
  <c r="B2990" i="12"/>
  <c r="B2991" i="12"/>
  <c r="B2992" i="12"/>
  <c r="B2993" i="12"/>
  <c r="B2994" i="12"/>
  <c r="B2995" i="12"/>
  <c r="B2996" i="12"/>
  <c r="B2997" i="12"/>
  <c r="B2998" i="12"/>
  <c r="B2999" i="12"/>
  <c r="B3000" i="12"/>
  <c r="B3001" i="12"/>
  <c r="B3002" i="12"/>
  <c r="B3003" i="12"/>
  <c r="B3004" i="12"/>
  <c r="B3005" i="12"/>
  <c r="B3006" i="12"/>
  <c r="B3007" i="12"/>
  <c r="B3008" i="12"/>
  <c r="B3009" i="12"/>
  <c r="B3010" i="12"/>
  <c r="B3011" i="12"/>
  <c r="B3012" i="12"/>
  <c r="B3013" i="12"/>
  <c r="B3014" i="12"/>
  <c r="B3015" i="12"/>
  <c r="B3016" i="12"/>
  <c r="B3017" i="12"/>
  <c r="B3018" i="12"/>
  <c r="B3019" i="12"/>
  <c r="B3020" i="12"/>
  <c r="B3021" i="12"/>
  <c r="B3022" i="12"/>
  <c r="B3023" i="12"/>
  <c r="B3024" i="12"/>
  <c r="B3025" i="12"/>
  <c r="B3026" i="12"/>
  <c r="B3027" i="12"/>
  <c r="B3028" i="12"/>
  <c r="B3029" i="12"/>
  <c r="B3030" i="12"/>
  <c r="B3031" i="12"/>
  <c r="B3032" i="12"/>
  <c r="B3033" i="12"/>
  <c r="B3034" i="12"/>
  <c r="B3035" i="12"/>
  <c r="B3036" i="12"/>
  <c r="B3037" i="12"/>
  <c r="B3038" i="12"/>
  <c r="B3039" i="12"/>
  <c r="B3040" i="12"/>
  <c r="B3041" i="12"/>
  <c r="B3042" i="12"/>
  <c r="B3043" i="12"/>
  <c r="B3044" i="12"/>
  <c r="B3045" i="12"/>
  <c r="B3046" i="12"/>
  <c r="B3047" i="12"/>
  <c r="B3048" i="12"/>
  <c r="B3049" i="12"/>
  <c r="B3050" i="12"/>
  <c r="B3051" i="12"/>
  <c r="B3052" i="12"/>
  <c r="B3053" i="12"/>
  <c r="B3054" i="12"/>
  <c r="B3055" i="12"/>
  <c r="B3056" i="12"/>
  <c r="B3057" i="12"/>
  <c r="B3058" i="12"/>
  <c r="B3059" i="12"/>
  <c r="B3060" i="12"/>
  <c r="B3061" i="12"/>
  <c r="B3062" i="12"/>
  <c r="B3063" i="12"/>
  <c r="B3064" i="12"/>
  <c r="B3065" i="12"/>
  <c r="B3066" i="12"/>
  <c r="B3067" i="12"/>
  <c r="B3068" i="12"/>
  <c r="B3069" i="12"/>
  <c r="B3070" i="12"/>
  <c r="B3071" i="12"/>
  <c r="B3072" i="12"/>
  <c r="B3073" i="12"/>
  <c r="B3074" i="12"/>
  <c r="B3075" i="12"/>
  <c r="B3076" i="12"/>
  <c r="B3077" i="12"/>
  <c r="B3078" i="12"/>
  <c r="B3079" i="12"/>
  <c r="B3080" i="12"/>
  <c r="B3081" i="12"/>
  <c r="B3082" i="12"/>
  <c r="B3083" i="12"/>
  <c r="B3084" i="12"/>
  <c r="B3085" i="12"/>
  <c r="B3086" i="12"/>
  <c r="B3087" i="12"/>
  <c r="B3088" i="12"/>
  <c r="B3089" i="12"/>
  <c r="B3090" i="12"/>
  <c r="B3091" i="12"/>
  <c r="B3092" i="12"/>
  <c r="B3093" i="12"/>
  <c r="B3094" i="12"/>
  <c r="B3095" i="12"/>
  <c r="B3096" i="12"/>
  <c r="B3097" i="12"/>
  <c r="B3098" i="12"/>
  <c r="B3099" i="12"/>
  <c r="B3100" i="12"/>
  <c r="B3101" i="12"/>
  <c r="B3102" i="12"/>
  <c r="B3103" i="12"/>
  <c r="B3104" i="12"/>
  <c r="B3105" i="12"/>
  <c r="B3106" i="12"/>
  <c r="B3107" i="12"/>
  <c r="B3108" i="12"/>
  <c r="B3109" i="12"/>
  <c r="B3110" i="12"/>
  <c r="B3111" i="12"/>
  <c r="B3112" i="12"/>
  <c r="B3113" i="12"/>
  <c r="B3114" i="12"/>
  <c r="B3115" i="12"/>
  <c r="B3116" i="12"/>
  <c r="B3117" i="12"/>
  <c r="B3118" i="12"/>
  <c r="B3119" i="12"/>
  <c r="B3120" i="12"/>
  <c r="B3121" i="12"/>
  <c r="B3122" i="12"/>
  <c r="B3123" i="12"/>
  <c r="B3124" i="12"/>
  <c r="B3125" i="12"/>
  <c r="B3126" i="12"/>
  <c r="B3127" i="12"/>
  <c r="B3128" i="12"/>
  <c r="B3129" i="12"/>
  <c r="B3130" i="12"/>
  <c r="B3131" i="12"/>
  <c r="B3132" i="12"/>
  <c r="B3133" i="12"/>
  <c r="B3134" i="12"/>
  <c r="B3135" i="12"/>
  <c r="B3136" i="12"/>
  <c r="B3137" i="12"/>
  <c r="B3138" i="12"/>
  <c r="B3139" i="12"/>
  <c r="B3140" i="12"/>
  <c r="B3141" i="12"/>
  <c r="B3142" i="12"/>
  <c r="B3143" i="12"/>
  <c r="B3144" i="12"/>
  <c r="B3145" i="12"/>
  <c r="B3146" i="12"/>
  <c r="B3147" i="12"/>
  <c r="B3148" i="12"/>
  <c r="B3149" i="12"/>
  <c r="B3150" i="12"/>
  <c r="B3151" i="12"/>
  <c r="B3152" i="12"/>
  <c r="B3153" i="12"/>
  <c r="B3154" i="12"/>
  <c r="B3155" i="12"/>
  <c r="B3156" i="12"/>
  <c r="B3157" i="12"/>
  <c r="B3158" i="12"/>
  <c r="B3159" i="12"/>
  <c r="B3160" i="12"/>
  <c r="B3161" i="12"/>
  <c r="B3162" i="12"/>
  <c r="B3163" i="12"/>
  <c r="B3164" i="12"/>
  <c r="B3165" i="12"/>
  <c r="B3166" i="12"/>
  <c r="B3167" i="12"/>
  <c r="B3168" i="12"/>
  <c r="B3169" i="12"/>
  <c r="B3170" i="12"/>
  <c r="B3171" i="12"/>
  <c r="B3172" i="12"/>
  <c r="B3173" i="12"/>
  <c r="B3174" i="12"/>
  <c r="B3175" i="12"/>
  <c r="B3176" i="12"/>
  <c r="B3177" i="12"/>
  <c r="B3178" i="12"/>
  <c r="B3179" i="12"/>
  <c r="B3180" i="12"/>
  <c r="B3181" i="12"/>
  <c r="B3182" i="12"/>
  <c r="B3183" i="12"/>
  <c r="B3184" i="12"/>
  <c r="B3185" i="12"/>
  <c r="B3186" i="12"/>
  <c r="B3187" i="12"/>
  <c r="B3188" i="12"/>
  <c r="B3189" i="12"/>
  <c r="B3190" i="12"/>
  <c r="B3191" i="12"/>
  <c r="B3192" i="12"/>
  <c r="B3193" i="12"/>
  <c r="B3194" i="12"/>
  <c r="B3195" i="12"/>
  <c r="B3196" i="12"/>
  <c r="B3197" i="12"/>
  <c r="B3198" i="12"/>
  <c r="B3199" i="12"/>
  <c r="B3200" i="12"/>
  <c r="B3201" i="12"/>
  <c r="B3202" i="12"/>
  <c r="B3203" i="12"/>
  <c r="B3204" i="12"/>
  <c r="B3205" i="12"/>
  <c r="B3206" i="12"/>
  <c r="B3207" i="12"/>
  <c r="B3208" i="12"/>
  <c r="B3209" i="12"/>
  <c r="B3210" i="12"/>
  <c r="B3211" i="12"/>
  <c r="B3212" i="12"/>
  <c r="B3213" i="12"/>
  <c r="B3214" i="12"/>
  <c r="B3215" i="12"/>
  <c r="B3216" i="12"/>
  <c r="B3217" i="12"/>
  <c r="B3218" i="12"/>
  <c r="B3219" i="12"/>
  <c r="B3220" i="12"/>
  <c r="B3221" i="12"/>
  <c r="B3222" i="12"/>
  <c r="B3223" i="12"/>
  <c r="B3224" i="12"/>
  <c r="B3225" i="12"/>
  <c r="B3226" i="12"/>
  <c r="B3227" i="12"/>
  <c r="B3228" i="12"/>
  <c r="B3229" i="12"/>
  <c r="B3230" i="12"/>
  <c r="B3231" i="12"/>
  <c r="B3232" i="12"/>
  <c r="B3233" i="12"/>
  <c r="B3234" i="12"/>
  <c r="B3235" i="12"/>
  <c r="B3236" i="12"/>
  <c r="B3237" i="12"/>
  <c r="B3238" i="12"/>
  <c r="B3239" i="12"/>
  <c r="B3240" i="12"/>
  <c r="B3241" i="12"/>
  <c r="B3243" i="12"/>
  <c r="B3244" i="12"/>
  <c r="B3245" i="12"/>
  <c r="B3246" i="12"/>
  <c r="B3247" i="12"/>
  <c r="B3248" i="12"/>
  <c r="B3249" i="12"/>
  <c r="B3250" i="12"/>
  <c r="B3251" i="12"/>
  <c r="B3252" i="12"/>
  <c r="B3253" i="12"/>
  <c r="B3254" i="12"/>
  <c r="B3255" i="12"/>
  <c r="B3256" i="12"/>
  <c r="B3257" i="12"/>
  <c r="B3258" i="12"/>
  <c r="B3259" i="12"/>
  <c r="B3260" i="12"/>
  <c r="B3261" i="12"/>
  <c r="B3262" i="12"/>
  <c r="B3263" i="12"/>
  <c r="B3264" i="12"/>
  <c r="B3265" i="12"/>
  <c r="B3266" i="12"/>
  <c r="B3267" i="12"/>
  <c r="B3268" i="12"/>
  <c r="B3269" i="12"/>
  <c r="B3270" i="12"/>
  <c r="B3271" i="12"/>
  <c r="B3272" i="12"/>
  <c r="B3273" i="12"/>
  <c r="B3274" i="12"/>
  <c r="B3275" i="12"/>
  <c r="B3276" i="12"/>
  <c r="B3277" i="12"/>
  <c r="B3278" i="12"/>
  <c r="B3279" i="12"/>
  <c r="B3280" i="12"/>
  <c r="B3281" i="12"/>
  <c r="B3282" i="12"/>
  <c r="B3283" i="12"/>
  <c r="B3284" i="12"/>
  <c r="B3285" i="12"/>
  <c r="B3286" i="12"/>
  <c r="B3287" i="12"/>
  <c r="B3288" i="12"/>
  <c r="B3289" i="12"/>
  <c r="B3290" i="12"/>
  <c r="B3291" i="12"/>
  <c r="B3292" i="12"/>
  <c r="B3293" i="12"/>
  <c r="B3294" i="12"/>
  <c r="B3295" i="12"/>
  <c r="B3296" i="12"/>
  <c r="B3297" i="12"/>
  <c r="B3298" i="12"/>
  <c r="B3299" i="12"/>
  <c r="B3300" i="12"/>
  <c r="B3301" i="12"/>
  <c r="B3302" i="12"/>
  <c r="B3303" i="12"/>
  <c r="B3304" i="12"/>
  <c r="B3305" i="12"/>
  <c r="B3306" i="12"/>
  <c r="B3307" i="12"/>
  <c r="B3308" i="12"/>
  <c r="B3309" i="12"/>
  <c r="B3310" i="12"/>
  <c r="B3311" i="12"/>
  <c r="B3312" i="12"/>
  <c r="B3313" i="12"/>
  <c r="B3314" i="12"/>
  <c r="B3315" i="12"/>
  <c r="B3316" i="12"/>
  <c r="B3317" i="12"/>
  <c r="B3318" i="12"/>
  <c r="B3319" i="12"/>
  <c r="B3320" i="12"/>
  <c r="B3321" i="12"/>
  <c r="B3322" i="12"/>
  <c r="B3323" i="12"/>
  <c r="B3324" i="12"/>
  <c r="B3325" i="12"/>
  <c r="B3326" i="12"/>
  <c r="B3327" i="12"/>
  <c r="B3328" i="12"/>
  <c r="B3329" i="12"/>
  <c r="B3330" i="12"/>
  <c r="B3331" i="12"/>
  <c r="B3332" i="12"/>
  <c r="B3333" i="12"/>
  <c r="B3334" i="12"/>
  <c r="B3335" i="12"/>
  <c r="B3336" i="12"/>
  <c r="B3337" i="12"/>
  <c r="B3338" i="12"/>
  <c r="B3339" i="12"/>
  <c r="B3340" i="12"/>
  <c r="B3341" i="12"/>
  <c r="B3342" i="12"/>
  <c r="B3343" i="12"/>
  <c r="B3344" i="12"/>
  <c r="B3345" i="12"/>
  <c r="B3346" i="12"/>
  <c r="B3347" i="12"/>
  <c r="B3348" i="12"/>
  <c r="B3349" i="12"/>
  <c r="B3350" i="12"/>
  <c r="B3351" i="12"/>
  <c r="B3352" i="12"/>
  <c r="B3354" i="12"/>
  <c r="B3355" i="12"/>
  <c r="B3356" i="12"/>
  <c r="B3357" i="12"/>
  <c r="B3358" i="12"/>
  <c r="B3359" i="12"/>
  <c r="B3361" i="12"/>
  <c r="B3362" i="12"/>
  <c r="B3363" i="12"/>
  <c r="B3364" i="12"/>
  <c r="B3365" i="12"/>
  <c r="B3366" i="12"/>
  <c r="B3367" i="12"/>
  <c r="B3368" i="12"/>
  <c r="B3369" i="12"/>
  <c r="B3370" i="12"/>
  <c r="B3371" i="12"/>
  <c r="B3372" i="12"/>
  <c r="B3373" i="12"/>
  <c r="B3374" i="12"/>
  <c r="B3375" i="12"/>
  <c r="B3376" i="12"/>
  <c r="B3377" i="12"/>
  <c r="B3378" i="12"/>
  <c r="B3379" i="12"/>
  <c r="B3380" i="12"/>
  <c r="B3381" i="12"/>
  <c r="B3382" i="12"/>
  <c r="B3383" i="12"/>
  <c r="B3384" i="12"/>
  <c r="B3385" i="12"/>
  <c r="B3386" i="12"/>
  <c r="B3387" i="12"/>
  <c r="B3388" i="12"/>
  <c r="B3389" i="12"/>
  <c r="B3390" i="12"/>
  <c r="B3391" i="12"/>
  <c r="B3392" i="12"/>
  <c r="B3393" i="12"/>
  <c r="B3394" i="12"/>
  <c r="B3396" i="12"/>
  <c r="B3397" i="12"/>
  <c r="B3399" i="12"/>
  <c r="B3400" i="12"/>
  <c r="B3401" i="12"/>
  <c r="B3402" i="12"/>
  <c r="B3403" i="12"/>
  <c r="B3404" i="12"/>
  <c r="B3405" i="12"/>
  <c r="B3406" i="12"/>
  <c r="B3407" i="12"/>
  <c r="B3408" i="12"/>
  <c r="B3409" i="12"/>
  <c r="B3410" i="12"/>
  <c r="B3411" i="12"/>
  <c r="B3412" i="12"/>
  <c r="B3413" i="12"/>
  <c r="B3414" i="12"/>
  <c r="B3415" i="12"/>
  <c r="B3416" i="12"/>
  <c r="B3417" i="12"/>
  <c r="B3418" i="12"/>
  <c r="B3419" i="12"/>
  <c r="B3420" i="12"/>
  <c r="B3421" i="12"/>
  <c r="B3422" i="12"/>
  <c r="B3423" i="12"/>
  <c r="B3424" i="12"/>
  <c r="B3425" i="12"/>
  <c r="B3426" i="12"/>
  <c r="B3427" i="12"/>
  <c r="B3428" i="12"/>
  <c r="B3429" i="12"/>
  <c r="B3430" i="12"/>
  <c r="B3431" i="12"/>
  <c r="B3432" i="12"/>
  <c r="B3433" i="12"/>
  <c r="B3434" i="12"/>
  <c r="B3435" i="12"/>
  <c r="B3436" i="12"/>
  <c r="B3437" i="12"/>
  <c r="B3438" i="12"/>
  <c r="B3439" i="12"/>
  <c r="B3440" i="12"/>
  <c r="B3441" i="12"/>
  <c r="B3442" i="12"/>
  <c r="B3443" i="12"/>
  <c r="B3444" i="12"/>
  <c r="B3445" i="12"/>
  <c r="B3446" i="12"/>
  <c r="B3447" i="12"/>
  <c r="B3448" i="12"/>
  <c r="B3449" i="12"/>
  <c r="B3450" i="12"/>
  <c r="B3451" i="12"/>
  <c r="B3452" i="12"/>
  <c r="B3453" i="12"/>
  <c r="B3454" i="12"/>
  <c r="B3455" i="12"/>
  <c r="B3456" i="12"/>
  <c r="B3457" i="12"/>
  <c r="B3458" i="12"/>
  <c r="B3459" i="12"/>
  <c r="B3460" i="12"/>
  <c r="B3461" i="12"/>
  <c r="B3462" i="12"/>
  <c r="B3463" i="12"/>
  <c r="B3464" i="12"/>
  <c r="B3465" i="12"/>
  <c r="B3466" i="12"/>
  <c r="B3467" i="12"/>
  <c r="B3468" i="12"/>
  <c r="B3469" i="12"/>
  <c r="B3471" i="12"/>
  <c r="B3472" i="12"/>
  <c r="B3473" i="12"/>
  <c r="B3474" i="12"/>
  <c r="B3475" i="12"/>
  <c r="B3476" i="12"/>
  <c r="B3477" i="12"/>
  <c r="B3479" i="12"/>
  <c r="B3480" i="12"/>
  <c r="B3481" i="12"/>
  <c r="B3482" i="12"/>
  <c r="B3483" i="12"/>
  <c r="B3484" i="12"/>
  <c r="B3485" i="12"/>
  <c r="B3486" i="12"/>
  <c r="B3487" i="12"/>
  <c r="B3488" i="12"/>
  <c r="B3489" i="12"/>
  <c r="B3490" i="12"/>
  <c r="B3491" i="12"/>
  <c r="B3492" i="12"/>
  <c r="B3493" i="12"/>
  <c r="B3494" i="12"/>
  <c r="B3495" i="12"/>
  <c r="B3496" i="12"/>
  <c r="B3497" i="12"/>
  <c r="B3500" i="12"/>
  <c r="B3501" i="12"/>
  <c r="B3503" i="12"/>
  <c r="B3504" i="12"/>
  <c r="B3505" i="12"/>
  <c r="B3506" i="12"/>
  <c r="B3508" i="12"/>
  <c r="B3509" i="12"/>
  <c r="B3510" i="12"/>
  <c r="B3511" i="12"/>
  <c r="B3512" i="12"/>
  <c r="B3513" i="12"/>
  <c r="B3514" i="12"/>
  <c r="B3515" i="12"/>
  <c r="B3516" i="12"/>
  <c r="B3517" i="12"/>
  <c r="B3518" i="12"/>
  <c r="B3519" i="12"/>
  <c r="B3520" i="12"/>
  <c r="B3521" i="12"/>
  <c r="B3522" i="12"/>
  <c r="B3523" i="12"/>
  <c r="B3524" i="12"/>
  <c r="B3525" i="12"/>
  <c r="B3526" i="12"/>
  <c r="B3527" i="12"/>
  <c r="B3528" i="12"/>
  <c r="B3529" i="12"/>
  <c r="B3530" i="12"/>
  <c r="B3531" i="12"/>
  <c r="B3532" i="12"/>
  <c r="B3533" i="12"/>
  <c r="B3534" i="12"/>
  <c r="B3535" i="12"/>
  <c r="B3536" i="12"/>
  <c r="B3537" i="12"/>
  <c r="B3538" i="12"/>
  <c r="B3539" i="12"/>
  <c r="B3540" i="12"/>
  <c r="B3541" i="12"/>
  <c r="B3542" i="12"/>
  <c r="B3543" i="12"/>
  <c r="B3544" i="12"/>
  <c r="B3545" i="12"/>
  <c r="B3546" i="12"/>
  <c r="B3547" i="12"/>
  <c r="B3548" i="12"/>
  <c r="B3549" i="12"/>
  <c r="B3550" i="12"/>
  <c r="B3551" i="12"/>
  <c r="B3552" i="12"/>
  <c r="B3553" i="12"/>
  <c r="B3554" i="12"/>
  <c r="B3555" i="12"/>
  <c r="B3556" i="12"/>
  <c r="B3557" i="12"/>
  <c r="B3558" i="12"/>
  <c r="B3559" i="12"/>
  <c r="B3560" i="12"/>
  <c r="B3561" i="12"/>
  <c r="B3562" i="12"/>
  <c r="B3563" i="12"/>
  <c r="B3564" i="12"/>
  <c r="B3565" i="12"/>
  <c r="B3566" i="12"/>
  <c r="B3567" i="12"/>
  <c r="B3568" i="12"/>
  <c r="B3569" i="12"/>
  <c r="B3570" i="12"/>
  <c r="B3571" i="12"/>
  <c r="B3572" i="12"/>
  <c r="B3573" i="12"/>
  <c r="B3574" i="12"/>
  <c r="B3575" i="12"/>
  <c r="B3576" i="12"/>
  <c r="B3577" i="12"/>
  <c r="B3578" i="12"/>
  <c r="B3579" i="12"/>
  <c r="B3580" i="12"/>
  <c r="B3581" i="12"/>
  <c r="B3582" i="12"/>
  <c r="B3583" i="12"/>
  <c r="B3584" i="12"/>
  <c r="B3585" i="12"/>
  <c r="B3586" i="12"/>
  <c r="B3587" i="12"/>
  <c r="B3588" i="12"/>
  <c r="B3589" i="12"/>
  <c r="B3590" i="12"/>
  <c r="B3591" i="12"/>
  <c r="B3592" i="12"/>
  <c r="B3594" i="12"/>
  <c r="B3598" i="12"/>
  <c r="B3600" i="12"/>
  <c r="B3601" i="12"/>
  <c r="B3602" i="12"/>
  <c r="B3603" i="12"/>
  <c r="B3604" i="12"/>
  <c r="B3605" i="12"/>
  <c r="B3606" i="12"/>
  <c r="B3607" i="12"/>
  <c r="B3608" i="12"/>
  <c r="B3609" i="12"/>
  <c r="B3610" i="12"/>
  <c r="B3611" i="12"/>
  <c r="B3612" i="12"/>
  <c r="B3613" i="12"/>
  <c r="B3614" i="12"/>
  <c r="B3615" i="12"/>
  <c r="B3616" i="12"/>
  <c r="B3617" i="12"/>
  <c r="B3618" i="12"/>
  <c r="B3619" i="12"/>
  <c r="B3620" i="12"/>
  <c r="B3621" i="12"/>
  <c r="B3623" i="12"/>
  <c r="B3624" i="12"/>
  <c r="B3625" i="12"/>
  <c r="B3626" i="12"/>
  <c r="B3627" i="12"/>
  <c r="B3628" i="12"/>
  <c r="B3629" i="12"/>
  <c r="B3630" i="12"/>
  <c r="B3631" i="12"/>
  <c r="B3632" i="12"/>
  <c r="B3633" i="12"/>
  <c r="B3634" i="12"/>
  <c r="B3635" i="12"/>
  <c r="B3636" i="12"/>
  <c r="B3637" i="12"/>
  <c r="B3638" i="12"/>
  <c r="B3639" i="12"/>
  <c r="B3640" i="12"/>
  <c r="B3641" i="12"/>
  <c r="B3642" i="12"/>
  <c r="B3643" i="12"/>
  <c r="B3644" i="12"/>
  <c r="B3645" i="12"/>
  <c r="B3646" i="12"/>
  <c r="B3647" i="12"/>
  <c r="B3648" i="12"/>
  <c r="B3649" i="12"/>
  <c r="B3650" i="12"/>
  <c r="B3651" i="12"/>
  <c r="B3652" i="12"/>
  <c r="B3653" i="12"/>
  <c r="B3655" i="12"/>
  <c r="B3656" i="12"/>
  <c r="B3657" i="12"/>
  <c r="B3658" i="12"/>
  <c r="B3659" i="12"/>
  <c r="B3660" i="12"/>
  <c r="B3661" i="12"/>
  <c r="B3662" i="12"/>
  <c r="B3663" i="12"/>
  <c r="B3664" i="12"/>
  <c r="B3665" i="12"/>
  <c r="B3666" i="12"/>
  <c r="B3667" i="12"/>
  <c r="B3668" i="12"/>
  <c r="B3669" i="12"/>
  <c r="B3670" i="12"/>
  <c r="B3671" i="12"/>
  <c r="B3672" i="12"/>
  <c r="B3673" i="12"/>
  <c r="B3674" i="12"/>
  <c r="B3675" i="12"/>
  <c r="B3676" i="12"/>
  <c r="B3677" i="12"/>
  <c r="B3678" i="12"/>
  <c r="B3679" i="12"/>
  <c r="B3680" i="12"/>
  <c r="B3681" i="12"/>
  <c r="B3682" i="12"/>
  <c r="B3683" i="12"/>
  <c r="B3684" i="12"/>
  <c r="B3685" i="12"/>
  <c r="B3686" i="12"/>
  <c r="B3687" i="12"/>
  <c r="B3688" i="12"/>
  <c r="B3689" i="12"/>
  <c r="B3690" i="12"/>
  <c r="B3691" i="12"/>
  <c r="B3692" i="12"/>
  <c r="B3693" i="12"/>
  <c r="B3694" i="12"/>
  <c r="B3695" i="12"/>
  <c r="B3696" i="12"/>
  <c r="B3697" i="12"/>
  <c r="B3698" i="12"/>
  <c r="B3699" i="12"/>
  <c r="B3700" i="12"/>
  <c r="B3701" i="12"/>
  <c r="B3702" i="12"/>
  <c r="B3703" i="12"/>
  <c r="B3704" i="12"/>
  <c r="B3705" i="12"/>
  <c r="B3706" i="12"/>
  <c r="B3707" i="12"/>
  <c r="B3708" i="12"/>
  <c r="B3709" i="12"/>
  <c r="B3721" i="12"/>
  <c r="B3722" i="12"/>
  <c r="B3723" i="12"/>
  <c r="B3724" i="12"/>
  <c r="B3725" i="12"/>
  <c r="B3726" i="12"/>
  <c r="B3727" i="12"/>
  <c r="B3728" i="12"/>
  <c r="B3729" i="12"/>
  <c r="B3730" i="12"/>
  <c r="B3731" i="12"/>
  <c r="B3732" i="12"/>
  <c r="B3733" i="12"/>
  <c r="B3734" i="12"/>
  <c r="B3735" i="12"/>
  <c r="B3736" i="12"/>
  <c r="B3737" i="12"/>
  <c r="B3738" i="12"/>
  <c r="B3739" i="12"/>
  <c r="B3740" i="12"/>
  <c r="B3741" i="12"/>
  <c r="B3742" i="12"/>
  <c r="B3743" i="12"/>
  <c r="B3744" i="12"/>
  <c r="B3745" i="12"/>
  <c r="B3746" i="12"/>
  <c r="B3747" i="12"/>
  <c r="B3749" i="12"/>
  <c r="B3752" i="12"/>
  <c r="B3753" i="12"/>
  <c r="B3754" i="12"/>
  <c r="B3755" i="12"/>
  <c r="B3756" i="12"/>
  <c r="B3757" i="12"/>
  <c r="B3758" i="12"/>
  <c r="B3759" i="12"/>
  <c r="B3760" i="12"/>
  <c r="B3761" i="12"/>
  <c r="B3763" i="12"/>
  <c r="B3764" i="12"/>
  <c r="B3765" i="12"/>
  <c r="B3766" i="12"/>
  <c r="B3767" i="12"/>
  <c r="B3768" i="12"/>
  <c r="B3769" i="12"/>
  <c r="B3770" i="12"/>
  <c r="B3771" i="12"/>
  <c r="B3772" i="12"/>
  <c r="B3773" i="12"/>
  <c r="B3774" i="12"/>
  <c r="B3775" i="12"/>
  <c r="B3776" i="12"/>
  <c r="B3777" i="12"/>
  <c r="B3778" i="12"/>
  <c r="B3779" i="12"/>
  <c r="B3780" i="12"/>
  <c r="B3781" i="12"/>
  <c r="B3782" i="12"/>
  <c r="B3783" i="12"/>
  <c r="B3784" i="12"/>
  <c r="B3785" i="12"/>
  <c r="B3786" i="12"/>
  <c r="B3787" i="12"/>
  <c r="B3788" i="12"/>
  <c r="B3789" i="12"/>
  <c r="B3790" i="12"/>
  <c r="B3791" i="12"/>
  <c r="B3792" i="12"/>
  <c r="B3793" i="12"/>
  <c r="B3794" i="12"/>
  <c r="B3795" i="12"/>
  <c r="B3796" i="12"/>
  <c r="B3797" i="12"/>
  <c r="B3798" i="12"/>
  <c r="B3799" i="12"/>
  <c r="B3800" i="12"/>
  <c r="B3801" i="12"/>
  <c r="B3802" i="12"/>
  <c r="B3803" i="12"/>
  <c r="B3804" i="12"/>
  <c r="B3805" i="12"/>
  <c r="B3806" i="12"/>
  <c r="B3807" i="12"/>
  <c r="B3808" i="12"/>
  <c r="B3809" i="12"/>
  <c r="B3810" i="12"/>
  <c r="B3811" i="12"/>
  <c r="B3812" i="12"/>
  <c r="B3813" i="12"/>
  <c r="B3814" i="12"/>
  <c r="B3815" i="12"/>
  <c r="B3816" i="12"/>
  <c r="B3817" i="12"/>
  <c r="B3818" i="12"/>
  <c r="B3819" i="12"/>
  <c r="B3820" i="12"/>
  <c r="B3821" i="12"/>
  <c r="B3822" i="12"/>
  <c r="B3823" i="12"/>
  <c r="B3824" i="12"/>
  <c r="B3825" i="12"/>
  <c r="B3826" i="12"/>
  <c r="B3827" i="12"/>
  <c r="B3828" i="12"/>
  <c r="B3829" i="12"/>
  <c r="B3830" i="12"/>
  <c r="B3831" i="12"/>
  <c r="B3832" i="12"/>
  <c r="B3833" i="12"/>
  <c r="B3834" i="12"/>
  <c r="B3835" i="12"/>
  <c r="B3836" i="12"/>
  <c r="B3837" i="12"/>
  <c r="B3838" i="12"/>
  <c r="B3839" i="12"/>
  <c r="B3840" i="12"/>
  <c r="B3841" i="12"/>
  <c r="B3842" i="12"/>
  <c r="B3843" i="12"/>
  <c r="B3844" i="12"/>
  <c r="B3845" i="12"/>
  <c r="B3846" i="12"/>
  <c r="B3847" i="12"/>
  <c r="B3848" i="12"/>
  <c r="B3849" i="12"/>
  <c r="B3850" i="12"/>
  <c r="B3851" i="12"/>
  <c r="B3852" i="12"/>
  <c r="B3853" i="12"/>
  <c r="B3854" i="12"/>
  <c r="B3855" i="12"/>
  <c r="B3856" i="12"/>
  <c r="B3857" i="12"/>
  <c r="B3858" i="12"/>
  <c r="B3859" i="12"/>
  <c r="B3860" i="12"/>
  <c r="B3861" i="12"/>
  <c r="B3862" i="12"/>
  <c r="B3863" i="12"/>
  <c r="B3864" i="12"/>
  <c r="B3865" i="12"/>
  <c r="B3866" i="12"/>
  <c r="B3867" i="12"/>
  <c r="B3868" i="12"/>
  <c r="B3869" i="12"/>
  <c r="B3870" i="12"/>
  <c r="B3871" i="12"/>
  <c r="B3872" i="12"/>
  <c r="B3873" i="12"/>
  <c r="B3874" i="12"/>
  <c r="B3875" i="12"/>
  <c r="B3876" i="12"/>
  <c r="B3877" i="12"/>
  <c r="B3878" i="12"/>
  <c r="B3879" i="12"/>
  <c r="B3880" i="12"/>
  <c r="B3881" i="12"/>
  <c r="B3882" i="12"/>
  <c r="B3883" i="12"/>
  <c r="B3884" i="12"/>
  <c r="B3885" i="12"/>
  <c r="B3886" i="12"/>
  <c r="B3887" i="12"/>
  <c r="B3888" i="12"/>
  <c r="B3889" i="12"/>
  <c r="B3890" i="12"/>
  <c r="B3891" i="12"/>
  <c r="B3892" i="12"/>
  <c r="B3893" i="12"/>
  <c r="B3894" i="12"/>
  <c r="B3895" i="12"/>
  <c r="B3896" i="12"/>
  <c r="B3897" i="12"/>
  <c r="B3898" i="12"/>
  <c r="B3899" i="12"/>
  <c r="B3900" i="12"/>
  <c r="B3901" i="12"/>
  <c r="B3902" i="12"/>
  <c r="B3903" i="12"/>
  <c r="B3904" i="12"/>
  <c r="B3905" i="12"/>
  <c r="B3906" i="12"/>
  <c r="B3907" i="12"/>
  <c r="B3908" i="12"/>
  <c r="B3909" i="12"/>
  <c r="B3910" i="12"/>
  <c r="B3911" i="12"/>
  <c r="B3912" i="12"/>
  <c r="B3913" i="12"/>
  <c r="B3914" i="12"/>
  <c r="B3915" i="12"/>
  <c r="B3916" i="12"/>
  <c r="B3917" i="12"/>
  <c r="B3918" i="12"/>
  <c r="B3919" i="12"/>
  <c r="B3920" i="12"/>
  <c r="B3921" i="12"/>
  <c r="B3922" i="12"/>
  <c r="B3923" i="12"/>
  <c r="B3924" i="12"/>
  <c r="B3925" i="12"/>
  <c r="B3926" i="12"/>
  <c r="B3927" i="12"/>
  <c r="B3928" i="12"/>
  <c r="B3929" i="12"/>
  <c r="B3930" i="12"/>
  <c r="B3931" i="12"/>
  <c r="B3932" i="12"/>
  <c r="B3933" i="12"/>
  <c r="B3934" i="12"/>
  <c r="B3935" i="12"/>
  <c r="B3936" i="12"/>
  <c r="B3937" i="12"/>
  <c r="B3938" i="12"/>
  <c r="B3939" i="12"/>
  <c r="B3940" i="12"/>
  <c r="B3941" i="12"/>
  <c r="B3942" i="12"/>
  <c r="B3943" i="12"/>
  <c r="B3944" i="12"/>
  <c r="B3945" i="12"/>
  <c r="B3946" i="12"/>
  <c r="B3947" i="12"/>
  <c r="B3948" i="12"/>
  <c r="B3949" i="12"/>
  <c r="B3950" i="12"/>
  <c r="B3951" i="12"/>
  <c r="B3952" i="12"/>
  <c r="B3953" i="12"/>
  <c r="B3954" i="12"/>
  <c r="B3955" i="12"/>
  <c r="B3956" i="12"/>
  <c r="B3957" i="12"/>
  <c r="B3958" i="12"/>
  <c r="B3959" i="12"/>
  <c r="B3960" i="12"/>
  <c r="B3961" i="12"/>
  <c r="B3962" i="12"/>
  <c r="B3963" i="12"/>
  <c r="B3964" i="12"/>
  <c r="B3965" i="12"/>
  <c r="B3966" i="12"/>
  <c r="B3967" i="12"/>
  <c r="B3968" i="12"/>
  <c r="B3969" i="12"/>
  <c r="B3970" i="12"/>
  <c r="B3971" i="12"/>
  <c r="B3972" i="12"/>
  <c r="B3973" i="12"/>
  <c r="B3974" i="12"/>
  <c r="B3975" i="12"/>
  <c r="B3976" i="12"/>
  <c r="B3977" i="12"/>
  <c r="B3978" i="12"/>
  <c r="B3979" i="12"/>
  <c r="B3980" i="12"/>
  <c r="B3981" i="12"/>
  <c r="B3982" i="12"/>
  <c r="B3983" i="12"/>
  <c r="B3984" i="12"/>
  <c r="B3985" i="12"/>
  <c r="B3986" i="12"/>
  <c r="B3987" i="12"/>
  <c r="B3988" i="12"/>
  <c r="B3989" i="12"/>
  <c r="B3990" i="12"/>
  <c r="B3991" i="12"/>
  <c r="B3992" i="12"/>
  <c r="B3993" i="12"/>
  <c r="B3994" i="12"/>
  <c r="B3995" i="12"/>
  <c r="B3996" i="12"/>
  <c r="B3997" i="12"/>
  <c r="B3998" i="12"/>
  <c r="B3999" i="12"/>
  <c r="B4000" i="12"/>
  <c r="B4001" i="12"/>
  <c r="B4002" i="12"/>
  <c r="B4003" i="12"/>
  <c r="B4004" i="12"/>
  <c r="B4005" i="12"/>
  <c r="B4006" i="12"/>
  <c r="B4007" i="12"/>
  <c r="B4008" i="12"/>
  <c r="B4009" i="12"/>
  <c r="B4010" i="12"/>
  <c r="B4011" i="12"/>
  <c r="B4012" i="12"/>
  <c r="B4013" i="12"/>
  <c r="B4014" i="12"/>
  <c r="B4015" i="12"/>
  <c r="B4016" i="12"/>
  <c r="B4017" i="12"/>
  <c r="B4018" i="12"/>
  <c r="B4019" i="12"/>
  <c r="B4020" i="12"/>
  <c r="B4021" i="12"/>
  <c r="B4022" i="12"/>
  <c r="B4023" i="12"/>
  <c r="B4024" i="12"/>
  <c r="B4025" i="12"/>
  <c r="B4026" i="12"/>
  <c r="B4027" i="12"/>
  <c r="B4028" i="12"/>
  <c r="B4029" i="12"/>
  <c r="B4030" i="12"/>
  <c r="B4031" i="12"/>
  <c r="B4033" i="12"/>
  <c r="B4034" i="12"/>
  <c r="B4035" i="12"/>
  <c r="B4036" i="12"/>
  <c r="B4037" i="12"/>
  <c r="B4038" i="12"/>
  <c r="B4039" i="12"/>
  <c r="B4040" i="12"/>
  <c r="B4041" i="12"/>
  <c r="B4042" i="12"/>
  <c r="B4043" i="12"/>
  <c r="B4044" i="12"/>
  <c r="B4045" i="12"/>
  <c r="B4046" i="12"/>
  <c r="B4047" i="12"/>
  <c r="B4048" i="12"/>
  <c r="B4049" i="12"/>
  <c r="B4050" i="12"/>
  <c r="B4051" i="12"/>
  <c r="B4052" i="12"/>
  <c r="B4053" i="12"/>
  <c r="B4054" i="12"/>
  <c r="B4055" i="12"/>
  <c r="B4056" i="12"/>
  <c r="B4057" i="12"/>
  <c r="B4058" i="12"/>
  <c r="B4059" i="12"/>
  <c r="B4060" i="12"/>
  <c r="B4061" i="12"/>
  <c r="B4062" i="12"/>
  <c r="B4063" i="12"/>
  <c r="B4064" i="12"/>
  <c r="B4065" i="12"/>
  <c r="B4066" i="12"/>
  <c r="B4067" i="12"/>
  <c r="B4068" i="12"/>
  <c r="B4069" i="12"/>
  <c r="B4070" i="12"/>
  <c r="B4071" i="12"/>
  <c r="B4072" i="12"/>
  <c r="B4073" i="12"/>
  <c r="B4074" i="12"/>
  <c r="B4075" i="12"/>
  <c r="B4076" i="12"/>
  <c r="B4077" i="12"/>
  <c r="B4078" i="12"/>
  <c r="B4079" i="12"/>
  <c r="B4080" i="12"/>
  <c r="B4081" i="12"/>
  <c r="B4082" i="12"/>
  <c r="B4083" i="12"/>
  <c r="B4084" i="12"/>
  <c r="B4085" i="12"/>
  <c r="B4086" i="12"/>
  <c r="B4087" i="12"/>
  <c r="B4088" i="12"/>
  <c r="B4089" i="12"/>
  <c r="B4090" i="12"/>
  <c r="B4091" i="12"/>
  <c r="B4092" i="12"/>
  <c r="B4093" i="12"/>
  <c r="B4094" i="12"/>
  <c r="B4095" i="12"/>
  <c r="B4096" i="12"/>
  <c r="B4097" i="12"/>
  <c r="B4098" i="12"/>
  <c r="B4099" i="12"/>
  <c r="B4100" i="12"/>
  <c r="B4101" i="12"/>
  <c r="B4102" i="12"/>
  <c r="B4103" i="12"/>
  <c r="B4104" i="12"/>
  <c r="B4105" i="12"/>
  <c r="B4106" i="12"/>
  <c r="B4107" i="12"/>
  <c r="B4108" i="12"/>
  <c r="B4109" i="12"/>
  <c r="B4110" i="12"/>
  <c r="B4111" i="12"/>
  <c r="B4112" i="12"/>
  <c r="B4113" i="12"/>
  <c r="B4114" i="12"/>
  <c r="B4115" i="12"/>
  <c r="B4116" i="12"/>
  <c r="B4117" i="12"/>
  <c r="B4118" i="12"/>
  <c r="B4119" i="12"/>
  <c r="B4120" i="12"/>
  <c r="B4121" i="12"/>
  <c r="B4122" i="12"/>
  <c r="B4123" i="12"/>
  <c r="B4124" i="12"/>
  <c r="B4125" i="12"/>
  <c r="B4126" i="12"/>
  <c r="B4127" i="12"/>
  <c r="B4128" i="12"/>
  <c r="B4129" i="12"/>
  <c r="B4130" i="12"/>
  <c r="B4131" i="12"/>
  <c r="B4132" i="12"/>
  <c r="B4133" i="12"/>
  <c r="B4134" i="12"/>
  <c r="B4135" i="12"/>
  <c r="B4136" i="12"/>
  <c r="B4137" i="12"/>
  <c r="B4138" i="12"/>
  <c r="B4139" i="12"/>
  <c r="B4140" i="12"/>
  <c r="B4141" i="12"/>
  <c r="B4142" i="12"/>
  <c r="B4143" i="12"/>
  <c r="B4144" i="12"/>
  <c r="B4145" i="12"/>
  <c r="B4146" i="12"/>
  <c r="B4147" i="12"/>
  <c r="B4148" i="12"/>
  <c r="B4149" i="12"/>
  <c r="B4150" i="12"/>
  <c r="B4151" i="12"/>
  <c r="B4152" i="12"/>
  <c r="B4153" i="12"/>
  <c r="B4154" i="12"/>
  <c r="B4155" i="12"/>
  <c r="B4156" i="12"/>
  <c r="B4157" i="12"/>
  <c r="B4158" i="12"/>
  <c r="B4159" i="12"/>
  <c r="B4160" i="12"/>
  <c r="B4161" i="12"/>
  <c r="B4162" i="12"/>
  <c r="B4163" i="12"/>
  <c r="B4164" i="12"/>
  <c r="B4165" i="12"/>
  <c r="B4166" i="12"/>
  <c r="B4167" i="12"/>
  <c r="B4168" i="12"/>
  <c r="B4169" i="12"/>
  <c r="B4170" i="12"/>
  <c r="B4171" i="12"/>
  <c r="B4172" i="12"/>
  <c r="B4173" i="12"/>
  <c r="B4174" i="12"/>
  <c r="B4175" i="12"/>
  <c r="B4176" i="12"/>
  <c r="B4177" i="12"/>
  <c r="B4178" i="12"/>
  <c r="B4179" i="12"/>
  <c r="B4180" i="12"/>
  <c r="B4181" i="12"/>
  <c r="B4182" i="12"/>
  <c r="B4183" i="12"/>
  <c r="B4184" i="12"/>
  <c r="B4185" i="12"/>
  <c r="B4186" i="12"/>
  <c r="B4187" i="12"/>
  <c r="B4188" i="12"/>
  <c r="B4189" i="12"/>
  <c r="B4190" i="12"/>
  <c r="B4191" i="12"/>
  <c r="B4192" i="12"/>
  <c r="B4193" i="12"/>
  <c r="B4194" i="12"/>
  <c r="B4195" i="12"/>
  <c r="B4196" i="12"/>
  <c r="B4197" i="12"/>
  <c r="B4198" i="12"/>
  <c r="B4199" i="12"/>
  <c r="B4200" i="12"/>
  <c r="B4201" i="12"/>
  <c r="B4202" i="12"/>
  <c r="B4203" i="12"/>
  <c r="B4206" i="12"/>
  <c r="B4207" i="12"/>
  <c r="B4208" i="12"/>
  <c r="B4209" i="12"/>
  <c r="B4210" i="12"/>
  <c r="B4211" i="12"/>
  <c r="B4212" i="12"/>
  <c r="B4213" i="12"/>
  <c r="B4214" i="12"/>
  <c r="B4215" i="12"/>
  <c r="B4216" i="12"/>
  <c r="B4217" i="12"/>
  <c r="B4218" i="12"/>
  <c r="B4219" i="12"/>
  <c r="B4220" i="12"/>
  <c r="B4221" i="12"/>
  <c r="B4222" i="12"/>
  <c r="B4223" i="12"/>
  <c r="B4224" i="12"/>
  <c r="B4225" i="12"/>
  <c r="B4226" i="12"/>
  <c r="B4227" i="12"/>
  <c r="B4228" i="12"/>
  <c r="B4229" i="12"/>
  <c r="B4230" i="12"/>
  <c r="B4231" i="12"/>
  <c r="B4232" i="12"/>
  <c r="B4233" i="12"/>
  <c r="B4234" i="12"/>
  <c r="B4235" i="12"/>
  <c r="B4236" i="12"/>
  <c r="B4237" i="12"/>
  <c r="B4238" i="12"/>
  <c r="B4239" i="12"/>
  <c r="B4240" i="12"/>
  <c r="B4241" i="12"/>
  <c r="B4242" i="12"/>
  <c r="B4243" i="12"/>
  <c r="B4244" i="12"/>
  <c r="B4245" i="12"/>
  <c r="B4246" i="12"/>
  <c r="B4247" i="12"/>
  <c r="B4248" i="12"/>
  <c r="B4249" i="12"/>
  <c r="B4250" i="12"/>
  <c r="B4251" i="12"/>
  <c r="B4252" i="12"/>
  <c r="B4253" i="12"/>
  <c r="B4254" i="12"/>
  <c r="B4255" i="12"/>
  <c r="B4256" i="12"/>
  <c r="B4257" i="12"/>
  <c r="B4258" i="12"/>
  <c r="B4259" i="12"/>
  <c r="B4260" i="12"/>
  <c r="B4261" i="12"/>
  <c r="B4262" i="12"/>
  <c r="B4263" i="12"/>
  <c r="B4264" i="12"/>
  <c r="B4265" i="12"/>
  <c r="B4266" i="12"/>
  <c r="B4267" i="12"/>
  <c r="B4268" i="12"/>
  <c r="B4269" i="12"/>
  <c r="B4270" i="12"/>
  <c r="B4271" i="12"/>
  <c r="B4272" i="12"/>
  <c r="B4273" i="12"/>
  <c r="B4274" i="12"/>
  <c r="B4275" i="12"/>
  <c r="B4276" i="12"/>
  <c r="B4277" i="12"/>
  <c r="B4278" i="12"/>
  <c r="B4279" i="12"/>
  <c r="B4280" i="12"/>
  <c r="B4281" i="12"/>
  <c r="B4282" i="12"/>
  <c r="B4283" i="12"/>
  <c r="B4284" i="12"/>
  <c r="B4285" i="12"/>
  <c r="B4286" i="12"/>
  <c r="B4287" i="12"/>
  <c r="B4288" i="12"/>
  <c r="B4289" i="12"/>
  <c r="B4290" i="12"/>
  <c r="B4291" i="12"/>
  <c r="B4292" i="12"/>
  <c r="B4293" i="12"/>
  <c r="B4294" i="12"/>
  <c r="B4295" i="12"/>
  <c r="B4296" i="12"/>
  <c r="B4297" i="12"/>
  <c r="B4298" i="12"/>
  <c r="B4299" i="12"/>
  <c r="B4300" i="12"/>
  <c r="B4301" i="12"/>
  <c r="B4302" i="12"/>
  <c r="B4303" i="12"/>
  <c r="B4304" i="12"/>
  <c r="B4305" i="12"/>
  <c r="B4306" i="12"/>
  <c r="B4307" i="12"/>
  <c r="B4308" i="12"/>
  <c r="B4309" i="12"/>
  <c r="B4310" i="12"/>
  <c r="B4311" i="12"/>
  <c r="B4312" i="12"/>
  <c r="B4313" i="12"/>
  <c r="B4314" i="12"/>
  <c r="B4315" i="12"/>
  <c r="B4316" i="12"/>
  <c r="B4317" i="12"/>
  <c r="B4318" i="12"/>
  <c r="B4319" i="12"/>
  <c r="B4320" i="12"/>
  <c r="B4321" i="12"/>
  <c r="B4322" i="12"/>
  <c r="B4323" i="12"/>
  <c r="B4324" i="12"/>
  <c r="B4325" i="12"/>
  <c r="B4326" i="12"/>
  <c r="B4327" i="12"/>
  <c r="B4328" i="12"/>
  <c r="B4329" i="12"/>
  <c r="B4330" i="12"/>
  <c r="B4331" i="12"/>
  <c r="B4332" i="12"/>
  <c r="B4333" i="12"/>
  <c r="B4334" i="12"/>
  <c r="B4335" i="12"/>
  <c r="B4336" i="12"/>
  <c r="B4337" i="12"/>
  <c r="B4338" i="12"/>
  <c r="B4339" i="12"/>
  <c r="B4340" i="12"/>
  <c r="B4341" i="12"/>
  <c r="B4342" i="12"/>
  <c r="B4343" i="12"/>
  <c r="B4344" i="12"/>
  <c r="B4345" i="12"/>
  <c r="B4346" i="12"/>
  <c r="B4347" i="12"/>
  <c r="B4348" i="12"/>
  <c r="B4349" i="12"/>
  <c r="B4350" i="12"/>
  <c r="B4351" i="12"/>
  <c r="B4352" i="12"/>
  <c r="B4353" i="12"/>
  <c r="B4354" i="12"/>
  <c r="B4355" i="12"/>
  <c r="B4356" i="12"/>
  <c r="B4357" i="12"/>
  <c r="B4358" i="12"/>
  <c r="B4359" i="12"/>
  <c r="B4360" i="12"/>
  <c r="B4361" i="12"/>
  <c r="B4362" i="12"/>
  <c r="B4363" i="12"/>
  <c r="B4364" i="12"/>
  <c r="B4365" i="12"/>
  <c r="B4366" i="12"/>
  <c r="B4367" i="12"/>
  <c r="B4368" i="12"/>
  <c r="B4369" i="12"/>
  <c r="B4370" i="12"/>
  <c r="B4371" i="12"/>
  <c r="B4372" i="12"/>
  <c r="B4373" i="12"/>
  <c r="B4374" i="12"/>
  <c r="B4375" i="12"/>
  <c r="B4376" i="12"/>
  <c r="B4377" i="12"/>
  <c r="B4378" i="12"/>
  <c r="B4379" i="12"/>
  <c r="B4380" i="12"/>
  <c r="B4381" i="12"/>
  <c r="B4382" i="12"/>
  <c r="B4383" i="12"/>
  <c r="B4384" i="12"/>
  <c r="B4385" i="12"/>
  <c r="B4386" i="12"/>
  <c r="B4387" i="12"/>
  <c r="B4388" i="12"/>
  <c r="B4389" i="12"/>
  <c r="B4390" i="12"/>
  <c r="B4391" i="12"/>
  <c r="B4392" i="12"/>
  <c r="B4393" i="12"/>
  <c r="B4394" i="12"/>
  <c r="B4395" i="12"/>
  <c r="B4396" i="12"/>
  <c r="B4397" i="12"/>
  <c r="B4398" i="12"/>
  <c r="B4399" i="12"/>
  <c r="B4400" i="12"/>
  <c r="B4401" i="12"/>
  <c r="B4402" i="12"/>
  <c r="B4403" i="12"/>
  <c r="B4404" i="12"/>
  <c r="B4405" i="12"/>
  <c r="B4406" i="12"/>
  <c r="B4407" i="12"/>
  <c r="B4408" i="12"/>
  <c r="B4409" i="12"/>
  <c r="B4410" i="12"/>
  <c r="B4411" i="12"/>
  <c r="B4412" i="12"/>
  <c r="B4413" i="12"/>
  <c r="B4414" i="12"/>
  <c r="B4415" i="12"/>
  <c r="B4416" i="12"/>
  <c r="B4417" i="12"/>
  <c r="B4418" i="12"/>
  <c r="B4419" i="12"/>
  <c r="B4420" i="12"/>
  <c r="B4421" i="12"/>
  <c r="B4422" i="12"/>
  <c r="B4423" i="12"/>
  <c r="B4424" i="12"/>
  <c r="B4425" i="12"/>
  <c r="B4426" i="12"/>
  <c r="B4427" i="12"/>
  <c r="B4428" i="12"/>
  <c r="B4429" i="12"/>
  <c r="B4430" i="12"/>
  <c r="B4431" i="12"/>
  <c r="B4432" i="12"/>
  <c r="B4433" i="12"/>
  <c r="B4434" i="12"/>
  <c r="B4435" i="12"/>
  <c r="B4436" i="12"/>
  <c r="B4437" i="12"/>
  <c r="B4438" i="12"/>
  <c r="B4439" i="12"/>
  <c r="B4440" i="12"/>
  <c r="B4441" i="12"/>
  <c r="B4442" i="12"/>
  <c r="B4443" i="12"/>
  <c r="B4444" i="12"/>
  <c r="B4445" i="12"/>
  <c r="B4446" i="12"/>
  <c r="B4447" i="12"/>
  <c r="B4448" i="12"/>
  <c r="B4449" i="12"/>
  <c r="B4450" i="12"/>
  <c r="B4451" i="12"/>
  <c r="B4452" i="12"/>
  <c r="B4453" i="12"/>
  <c r="B4454" i="12"/>
  <c r="B4455" i="12"/>
  <c r="B4456" i="12"/>
  <c r="B4457" i="12"/>
  <c r="B4458" i="12"/>
  <c r="B4459" i="12"/>
  <c r="B4460" i="12"/>
  <c r="B4461" i="12"/>
  <c r="B4462" i="12"/>
  <c r="B4463" i="12"/>
  <c r="B4464" i="12"/>
  <c r="B4465" i="12"/>
  <c r="B4466" i="12"/>
  <c r="B4467" i="12"/>
  <c r="B4468" i="12"/>
  <c r="B4469" i="12"/>
  <c r="B4470" i="12"/>
  <c r="B4471" i="12"/>
  <c r="B4472" i="12"/>
  <c r="B4473" i="12"/>
  <c r="B4474" i="12"/>
  <c r="B4475" i="12"/>
  <c r="B4476" i="12"/>
  <c r="B4477" i="12"/>
  <c r="B4478" i="12"/>
  <c r="B4479" i="12"/>
  <c r="B4480" i="12"/>
  <c r="B4481" i="12"/>
  <c r="B4482" i="12"/>
  <c r="B4483" i="12"/>
  <c r="B4484" i="12"/>
  <c r="B4485" i="12"/>
  <c r="B4486" i="12"/>
  <c r="B4487" i="12"/>
  <c r="B4488" i="12"/>
  <c r="B4489" i="12"/>
  <c r="B4490" i="12"/>
  <c r="B4491" i="12"/>
  <c r="B4492" i="12"/>
  <c r="B4493" i="12"/>
  <c r="B4494" i="12"/>
  <c r="B4495" i="12"/>
  <c r="B4496" i="12"/>
  <c r="B4497" i="12"/>
  <c r="B4498" i="12"/>
  <c r="B4499" i="12"/>
  <c r="B4500" i="12"/>
  <c r="B4501" i="12"/>
  <c r="B4502" i="12"/>
  <c r="B4503" i="12"/>
  <c r="B4504" i="12"/>
  <c r="B4505" i="12"/>
  <c r="B4506" i="12"/>
  <c r="B4507" i="12"/>
  <c r="B4508" i="12"/>
  <c r="B4509" i="12"/>
  <c r="B4510" i="12"/>
  <c r="B4511" i="12"/>
  <c r="B4512" i="12"/>
  <c r="B4513" i="12"/>
  <c r="B4514" i="12"/>
  <c r="B4515" i="12"/>
  <c r="B4516" i="12"/>
  <c r="B4517" i="12"/>
  <c r="B4518" i="12"/>
  <c r="B4519" i="12"/>
  <c r="B4520" i="12"/>
  <c r="B4521" i="12"/>
  <c r="B4522" i="12"/>
  <c r="B4523" i="12"/>
  <c r="B4524" i="12"/>
  <c r="B4525" i="12"/>
  <c r="B4526" i="12"/>
  <c r="B4527" i="12"/>
  <c r="B4528" i="12"/>
  <c r="B4529" i="12"/>
  <c r="B4530" i="12"/>
  <c r="B4531" i="12"/>
  <c r="B4532" i="12"/>
  <c r="B4533" i="12"/>
  <c r="B4534" i="12"/>
  <c r="B4535" i="12"/>
  <c r="B4536" i="12"/>
  <c r="B4537" i="12"/>
  <c r="B4538" i="12"/>
  <c r="B4539" i="12"/>
  <c r="B4540" i="12"/>
  <c r="B4541" i="12"/>
  <c r="B4542" i="12"/>
  <c r="B4543" i="12"/>
  <c r="B4544" i="12"/>
  <c r="B4545" i="12"/>
  <c r="B4546" i="12"/>
  <c r="B4547" i="12"/>
  <c r="B4548" i="12"/>
  <c r="B4549" i="12"/>
  <c r="B4550" i="12"/>
  <c r="B4551" i="12"/>
  <c r="B4552" i="12"/>
  <c r="B4553" i="12"/>
  <c r="B4554" i="12"/>
  <c r="B4555" i="12"/>
  <c r="B4556" i="12"/>
  <c r="B4557" i="12"/>
  <c r="B4558" i="12"/>
  <c r="B4559" i="12"/>
  <c r="B4560" i="12"/>
  <c r="B4561" i="12"/>
  <c r="B4562" i="12"/>
  <c r="B4563" i="12"/>
  <c r="B4564" i="12"/>
  <c r="B4565" i="12"/>
  <c r="B4566" i="12"/>
  <c r="B4567" i="12"/>
  <c r="B4568" i="12"/>
  <c r="B4569" i="12"/>
  <c r="B4570" i="12"/>
  <c r="B4571" i="12"/>
  <c r="B4572" i="12"/>
  <c r="B4573" i="12"/>
  <c r="B4574" i="12"/>
  <c r="B4575" i="12"/>
  <c r="B4576" i="12"/>
  <c r="B4577" i="12"/>
  <c r="B4578" i="12"/>
  <c r="B4579" i="12"/>
  <c r="B4580" i="12"/>
  <c r="B4581" i="12"/>
  <c r="B4582" i="12"/>
  <c r="B4583" i="12"/>
  <c r="B4584" i="12"/>
  <c r="B4585" i="12"/>
  <c r="B4586" i="12"/>
  <c r="B4587" i="12"/>
  <c r="B4588" i="12"/>
  <c r="B4589" i="12"/>
  <c r="B4590" i="12"/>
  <c r="B4591" i="12"/>
  <c r="B4592" i="12"/>
  <c r="B4593" i="12"/>
  <c r="B4594" i="12"/>
  <c r="B4595" i="12"/>
  <c r="B4596" i="12"/>
  <c r="B4597" i="12"/>
  <c r="B4598" i="12"/>
  <c r="B4599" i="12"/>
  <c r="B4600" i="12"/>
  <c r="B4601" i="12"/>
  <c r="B4602" i="12"/>
  <c r="B4603" i="12"/>
  <c r="B4604" i="12"/>
  <c r="B4605" i="12"/>
  <c r="B4606" i="12"/>
  <c r="B4607" i="12"/>
  <c r="B4608" i="12"/>
  <c r="B4609" i="12"/>
  <c r="B4610" i="12"/>
  <c r="B4611" i="12"/>
  <c r="B4612" i="12"/>
  <c r="B4613" i="12"/>
  <c r="B4614" i="12"/>
  <c r="B4615" i="12"/>
  <c r="B4616" i="12"/>
  <c r="B4617" i="12"/>
  <c r="B4618" i="12"/>
  <c r="B4619" i="12"/>
  <c r="B4620" i="12"/>
  <c r="B4621" i="12"/>
  <c r="B4622" i="12"/>
  <c r="B4623" i="12"/>
  <c r="B4624" i="12"/>
  <c r="B4625" i="12"/>
  <c r="B4626" i="12"/>
  <c r="B4627" i="12"/>
  <c r="B4628" i="12"/>
  <c r="B4629" i="12"/>
  <c r="B4630" i="12"/>
  <c r="B4631" i="12"/>
  <c r="B4632" i="12"/>
  <c r="B4633" i="12"/>
  <c r="B4634" i="12"/>
  <c r="B4635" i="12"/>
  <c r="B4636" i="12"/>
  <c r="B4637" i="12"/>
  <c r="B4638" i="12"/>
  <c r="B4639" i="12"/>
  <c r="B4640" i="12"/>
  <c r="B4641" i="12"/>
  <c r="B4642" i="12"/>
  <c r="B4643" i="12"/>
  <c r="B4644" i="12"/>
  <c r="B4645" i="12"/>
  <c r="B4646" i="12"/>
  <c r="B4647" i="12"/>
  <c r="B4648" i="12"/>
  <c r="B4649" i="12"/>
  <c r="B4650" i="12"/>
  <c r="B4651" i="12"/>
  <c r="B4652" i="12"/>
  <c r="B4653" i="12"/>
  <c r="B4654" i="12"/>
  <c r="B4655" i="12"/>
  <c r="B4656" i="12"/>
  <c r="B4657" i="12"/>
  <c r="B4658" i="12"/>
  <c r="B4659" i="12"/>
  <c r="B4660" i="12"/>
  <c r="B4661" i="12"/>
  <c r="B4662" i="12"/>
  <c r="B4663" i="12"/>
  <c r="B4664" i="12"/>
  <c r="B4665" i="12"/>
  <c r="B4666" i="12"/>
  <c r="B4667" i="12"/>
  <c r="B4668" i="12"/>
  <c r="B4669" i="12"/>
  <c r="B4670" i="12"/>
  <c r="B4671" i="12"/>
  <c r="B4672" i="12"/>
  <c r="B4673" i="12"/>
  <c r="B4674" i="12"/>
  <c r="B4675" i="12"/>
  <c r="B4676" i="12"/>
  <c r="B4677" i="12"/>
  <c r="B4678" i="12"/>
  <c r="B4679" i="12"/>
  <c r="B4680" i="12"/>
  <c r="B4681" i="12"/>
  <c r="B4682" i="12"/>
  <c r="B4683" i="12"/>
  <c r="B4684" i="12"/>
  <c r="B4685" i="12"/>
  <c r="B4686" i="12"/>
  <c r="B4687" i="12"/>
  <c r="B4688" i="12"/>
  <c r="B4689" i="12"/>
  <c r="B4690" i="12"/>
  <c r="B4691" i="12"/>
  <c r="B4692" i="12"/>
  <c r="B4693" i="12"/>
  <c r="B4694" i="12"/>
  <c r="B4695" i="12"/>
  <c r="B4696" i="12"/>
  <c r="B4697" i="12"/>
  <c r="B4698" i="12"/>
  <c r="B4699" i="12"/>
  <c r="B4700" i="12"/>
  <c r="B4701" i="12"/>
  <c r="B4702" i="12"/>
  <c r="B4703" i="12"/>
  <c r="B4704" i="12"/>
  <c r="B4705" i="12"/>
  <c r="B4706" i="12"/>
  <c r="B4707" i="12"/>
  <c r="B4708" i="12"/>
  <c r="B4709" i="12"/>
  <c r="B4710" i="12"/>
  <c r="B4711" i="12"/>
  <c r="B4712" i="12"/>
  <c r="B4713" i="12"/>
  <c r="B4714" i="12"/>
  <c r="B4715" i="12"/>
  <c r="B4716" i="12"/>
  <c r="B4717" i="12"/>
  <c r="B4718" i="12"/>
  <c r="B4719" i="12"/>
  <c r="B4720" i="12"/>
  <c r="B4721" i="12"/>
  <c r="B4722" i="12"/>
  <c r="B4723" i="12"/>
  <c r="B4724" i="12"/>
  <c r="B4725" i="12"/>
  <c r="B4726" i="12"/>
  <c r="B4727" i="12"/>
  <c r="B4728" i="12"/>
  <c r="B4729" i="12"/>
  <c r="B4730" i="12"/>
  <c r="B4731" i="12"/>
  <c r="B4732" i="12"/>
  <c r="B4733" i="12"/>
  <c r="B4734" i="12"/>
  <c r="B4735" i="12"/>
  <c r="B4736" i="12"/>
  <c r="B4737" i="12"/>
  <c r="B4738" i="12"/>
  <c r="B4739" i="12"/>
  <c r="B4740" i="12"/>
  <c r="B4741" i="12"/>
  <c r="B4742" i="12"/>
  <c r="B4743" i="12"/>
  <c r="B4744" i="12"/>
  <c r="B4745" i="12"/>
  <c r="B4746" i="12"/>
  <c r="B4747" i="12"/>
  <c r="B4748" i="12"/>
  <c r="B4749" i="12"/>
  <c r="B4750" i="12"/>
  <c r="B4751" i="12"/>
  <c r="B4752" i="12"/>
  <c r="B4753" i="12"/>
  <c r="B4754" i="12"/>
  <c r="B4755" i="12"/>
  <c r="B4756" i="12"/>
  <c r="B4757" i="12"/>
  <c r="B4758" i="12"/>
  <c r="B4759" i="12"/>
  <c r="B4760" i="12"/>
  <c r="B4761" i="12"/>
  <c r="B4762" i="12"/>
  <c r="B4763" i="12"/>
  <c r="B4764" i="12"/>
  <c r="B4765" i="12"/>
  <c r="B4766" i="12"/>
  <c r="B4767" i="12"/>
  <c r="B4768" i="12"/>
  <c r="B4769" i="12"/>
  <c r="B4770" i="12"/>
  <c r="B4771" i="12"/>
  <c r="B4772" i="12"/>
  <c r="B4773" i="12"/>
  <c r="B4774" i="12"/>
  <c r="B4775" i="12"/>
  <c r="B4776" i="12"/>
  <c r="B4777" i="12"/>
  <c r="B4778" i="12"/>
  <c r="B4779" i="12"/>
  <c r="B4780" i="12"/>
  <c r="B4781" i="12"/>
  <c r="B4782" i="12"/>
  <c r="B4783" i="12"/>
  <c r="B4784" i="12"/>
  <c r="B4785" i="12"/>
  <c r="B4786" i="12"/>
  <c r="B4787" i="12"/>
  <c r="B4788" i="12"/>
  <c r="B4789" i="12"/>
  <c r="B4790" i="12"/>
  <c r="B4791" i="12"/>
  <c r="B4792" i="12"/>
  <c r="B4793" i="12"/>
  <c r="B4794" i="12"/>
  <c r="B4795" i="12"/>
  <c r="B4796" i="12"/>
  <c r="B4797" i="12"/>
  <c r="B4798" i="12"/>
  <c r="B4799" i="12"/>
  <c r="B4800" i="12"/>
  <c r="B4801" i="12"/>
  <c r="B4802" i="12"/>
  <c r="B4803" i="12"/>
  <c r="B4804" i="12"/>
  <c r="B4805" i="12"/>
  <c r="B4806" i="12"/>
  <c r="B4807" i="12"/>
  <c r="B4808" i="12"/>
  <c r="B4809" i="12"/>
  <c r="B4810" i="12"/>
  <c r="B4811" i="12"/>
  <c r="B4812" i="12"/>
  <c r="B4813" i="12"/>
  <c r="B4814" i="12"/>
  <c r="B4815" i="12"/>
  <c r="B4816" i="12"/>
  <c r="B4817" i="12"/>
  <c r="B4818" i="12"/>
  <c r="B4819" i="12"/>
  <c r="B4820" i="12"/>
  <c r="B4821" i="12"/>
  <c r="B4822" i="12"/>
  <c r="B4823" i="12"/>
  <c r="B4824" i="12"/>
  <c r="B4825" i="12"/>
  <c r="B4826" i="12"/>
  <c r="B4827" i="12"/>
  <c r="B4828" i="12"/>
  <c r="B4829" i="12"/>
  <c r="B4830" i="12"/>
  <c r="B4831" i="12"/>
  <c r="B4832" i="12"/>
  <c r="B4833" i="12"/>
  <c r="B4834" i="12"/>
  <c r="B4835" i="12"/>
  <c r="B4836" i="12"/>
  <c r="B4837" i="12"/>
  <c r="B4838" i="12"/>
  <c r="B4839" i="12"/>
  <c r="B4840" i="12"/>
  <c r="B4841" i="12"/>
  <c r="B4842" i="12"/>
  <c r="B4843" i="12"/>
  <c r="B4844" i="12"/>
  <c r="B4845" i="12"/>
  <c r="B4846" i="12"/>
  <c r="B4847" i="12"/>
  <c r="B4848" i="12"/>
  <c r="B4849" i="12"/>
  <c r="B4850" i="12"/>
  <c r="B4851" i="12"/>
  <c r="B4852" i="12"/>
  <c r="B4853" i="12"/>
  <c r="B4854" i="12"/>
  <c r="B4855" i="12"/>
  <c r="B4856" i="12"/>
  <c r="B4857" i="12"/>
  <c r="B4858" i="12"/>
  <c r="B4859" i="12"/>
  <c r="B4860" i="12"/>
  <c r="B4861" i="12"/>
  <c r="B4862" i="12"/>
  <c r="B4863" i="12"/>
  <c r="B4864" i="12"/>
  <c r="B4865" i="12"/>
  <c r="B4866" i="12"/>
  <c r="B4867" i="12"/>
  <c r="B4868" i="12"/>
  <c r="B4869" i="12"/>
  <c r="B4870" i="12"/>
  <c r="B4871" i="12"/>
  <c r="B4872" i="12"/>
  <c r="B4873" i="12"/>
  <c r="B4874" i="12"/>
  <c r="B4875" i="12"/>
  <c r="B4876" i="12"/>
  <c r="B4877" i="12"/>
  <c r="B4878" i="12"/>
  <c r="B4879" i="12"/>
  <c r="B4880" i="12"/>
  <c r="B4881" i="12"/>
  <c r="B4882" i="12"/>
  <c r="B4883" i="12"/>
  <c r="B4884" i="12"/>
  <c r="B4885" i="12"/>
  <c r="B4886" i="12"/>
  <c r="B4887" i="12"/>
  <c r="B4888" i="12"/>
  <c r="B4889" i="12"/>
  <c r="B4890" i="12"/>
  <c r="B4891" i="12"/>
  <c r="B4892" i="12"/>
  <c r="B4893" i="12"/>
  <c r="B4894" i="12"/>
  <c r="B4895" i="12"/>
  <c r="B4896" i="12"/>
  <c r="B4897" i="12"/>
  <c r="B4898" i="12"/>
  <c r="B4899" i="12"/>
  <c r="B4900" i="12"/>
  <c r="B4901" i="12"/>
  <c r="B4902" i="12"/>
  <c r="B4903" i="12"/>
  <c r="B4904" i="12"/>
  <c r="B4905" i="12"/>
  <c r="B4906" i="12"/>
  <c r="B4907" i="12"/>
  <c r="B4908" i="12"/>
  <c r="B4909" i="12"/>
  <c r="B4910" i="12"/>
  <c r="B4911" i="12"/>
  <c r="B4912" i="12"/>
  <c r="B4913" i="12"/>
  <c r="B4914" i="12"/>
  <c r="B4915" i="12"/>
  <c r="B4916" i="12"/>
  <c r="B4917" i="12"/>
  <c r="B4918" i="12"/>
  <c r="B4919" i="12"/>
  <c r="B4920" i="12"/>
  <c r="B4921" i="12"/>
  <c r="B4922" i="12"/>
  <c r="B4923" i="12"/>
  <c r="B4924" i="12"/>
  <c r="B4925" i="12"/>
  <c r="B4926" i="12"/>
  <c r="B4927" i="12"/>
  <c r="B4928" i="12"/>
  <c r="B4929" i="12"/>
  <c r="B4930" i="12"/>
  <c r="B4931" i="12"/>
  <c r="B4932" i="12"/>
  <c r="B4933" i="12"/>
  <c r="B4934" i="12"/>
  <c r="B4935" i="12"/>
  <c r="B4936" i="12"/>
  <c r="B4937" i="12"/>
  <c r="B4938" i="12"/>
  <c r="B4939" i="12"/>
  <c r="B4940" i="12"/>
  <c r="B4941" i="12"/>
  <c r="B4942" i="12"/>
  <c r="B4943" i="12"/>
  <c r="B4944" i="12"/>
  <c r="B4945" i="12"/>
  <c r="B4946" i="12"/>
  <c r="B4947" i="12"/>
  <c r="B4948" i="12"/>
  <c r="B4949" i="12"/>
  <c r="B4950" i="12"/>
  <c r="B4951" i="12"/>
  <c r="B4952" i="12"/>
  <c r="B4953" i="12"/>
  <c r="B4954" i="12"/>
  <c r="B4955" i="12"/>
  <c r="B4956" i="12"/>
  <c r="B4957" i="12"/>
  <c r="B4958" i="12"/>
  <c r="B4959" i="12"/>
  <c r="B4960" i="12"/>
  <c r="B4961" i="12"/>
  <c r="B4962" i="12"/>
  <c r="B4963" i="12"/>
  <c r="B4964" i="12"/>
  <c r="B4965" i="12"/>
  <c r="B4966" i="12"/>
  <c r="B4967" i="12"/>
  <c r="B4968" i="12"/>
  <c r="B4969" i="12"/>
  <c r="B4970" i="12"/>
  <c r="B4971" i="12"/>
  <c r="B4972" i="12"/>
  <c r="B4973" i="12"/>
  <c r="B4974" i="12"/>
  <c r="B4975" i="12"/>
  <c r="B4976" i="12"/>
  <c r="B4977" i="12"/>
  <c r="B4978" i="12"/>
  <c r="B4979" i="12"/>
  <c r="B4980" i="12"/>
  <c r="B4981" i="12"/>
  <c r="B4982" i="12"/>
  <c r="B4983" i="12"/>
  <c r="B4984" i="12"/>
  <c r="B4985" i="12"/>
  <c r="B4986" i="12"/>
  <c r="B4987" i="12"/>
  <c r="B4988" i="12"/>
  <c r="B4989" i="12"/>
  <c r="B4990" i="12"/>
  <c r="B4991" i="12"/>
  <c r="B4992" i="12"/>
  <c r="B4993" i="12"/>
  <c r="B4994" i="12"/>
  <c r="B4995" i="12"/>
  <c r="B4996" i="12"/>
  <c r="B4997" i="12"/>
  <c r="B4998" i="12"/>
  <c r="B4999" i="12"/>
  <c r="B5000" i="12"/>
  <c r="B5001" i="12"/>
  <c r="B5002" i="12"/>
  <c r="B5003" i="12"/>
  <c r="B5004" i="12"/>
  <c r="B5005" i="12"/>
  <c r="B5006" i="12"/>
  <c r="B5007" i="12"/>
  <c r="B5008" i="12"/>
  <c r="B5009" i="12"/>
  <c r="B5010" i="12"/>
  <c r="B5011" i="12"/>
  <c r="B5012" i="12"/>
  <c r="B5013" i="12"/>
  <c r="B5014" i="12"/>
  <c r="B5015" i="12"/>
  <c r="B5016" i="12"/>
  <c r="B5017" i="12"/>
  <c r="B5018" i="12"/>
  <c r="B5019" i="12"/>
  <c r="B5020" i="12"/>
  <c r="B5021" i="12"/>
  <c r="B5022" i="12"/>
  <c r="B5023" i="12"/>
  <c r="B5024" i="12"/>
  <c r="B5025" i="12"/>
  <c r="B5026" i="12"/>
  <c r="B5027" i="12"/>
  <c r="B5028" i="12"/>
  <c r="B5029" i="12"/>
  <c r="B5030" i="12"/>
  <c r="B5031" i="12"/>
  <c r="B5032" i="12"/>
  <c r="B5033" i="12"/>
  <c r="B5034" i="12"/>
  <c r="B5035" i="12"/>
  <c r="B5036" i="12"/>
  <c r="B5037" i="12"/>
  <c r="B5038" i="12"/>
  <c r="B5039" i="12"/>
  <c r="B5040" i="12"/>
  <c r="B5041" i="12"/>
  <c r="B5042" i="12"/>
  <c r="B5043" i="12"/>
  <c r="B5044" i="12"/>
  <c r="B5045" i="12"/>
  <c r="B5046" i="12"/>
  <c r="B5047" i="12"/>
  <c r="B5048" i="12"/>
  <c r="B5049" i="12"/>
  <c r="B5050" i="12"/>
  <c r="B5051" i="12"/>
  <c r="B5052" i="12"/>
  <c r="B5053" i="12"/>
  <c r="B5054" i="12"/>
  <c r="B5055" i="12"/>
  <c r="B5056" i="12"/>
  <c r="B5057" i="12"/>
  <c r="B5058" i="12"/>
  <c r="B5059" i="12"/>
  <c r="B5060" i="12"/>
  <c r="B5061" i="12"/>
  <c r="B5062" i="12"/>
  <c r="B5063" i="12"/>
  <c r="B5064" i="12"/>
  <c r="B5065" i="12"/>
  <c r="B5066" i="12"/>
  <c r="B5067" i="12"/>
  <c r="B5068" i="12"/>
  <c r="B5069" i="12"/>
  <c r="B5070" i="12"/>
  <c r="B5071" i="12"/>
  <c r="B5072" i="12"/>
  <c r="B5073" i="12"/>
  <c r="B5074" i="12"/>
  <c r="B5075" i="12"/>
  <c r="B5076" i="12"/>
  <c r="B5077" i="12"/>
  <c r="B5078" i="12"/>
  <c r="B5079" i="12"/>
  <c r="B5080" i="12"/>
  <c r="B5081" i="12"/>
  <c r="B5082" i="12"/>
  <c r="B5083" i="12"/>
  <c r="B5084" i="12"/>
  <c r="B5085" i="12"/>
  <c r="B5086" i="12"/>
  <c r="B5087" i="12"/>
  <c r="B5088" i="12"/>
  <c r="B5089" i="12"/>
  <c r="B5090" i="12"/>
  <c r="B5091" i="12"/>
  <c r="B5092" i="12"/>
  <c r="B5093" i="12"/>
  <c r="B5094" i="12"/>
  <c r="B5095" i="12"/>
  <c r="B5096" i="12"/>
  <c r="B5097" i="12"/>
  <c r="B5098" i="12"/>
  <c r="B5099" i="12"/>
  <c r="B5100" i="12"/>
  <c r="B5101" i="12"/>
  <c r="B5102" i="12"/>
  <c r="B5103" i="12"/>
  <c r="B5104" i="12"/>
  <c r="B5105" i="12"/>
  <c r="B5106" i="12"/>
  <c r="B5107" i="12"/>
  <c r="B5108" i="12"/>
  <c r="B5109" i="12"/>
  <c r="B5110" i="12"/>
  <c r="B5111" i="12"/>
  <c r="B5112" i="12"/>
  <c r="B5113" i="12"/>
  <c r="B5114" i="12"/>
  <c r="B5115" i="12"/>
  <c r="B5116" i="12"/>
  <c r="B5117" i="12"/>
  <c r="B5118" i="12"/>
  <c r="B5119" i="12"/>
  <c r="B5120" i="12"/>
  <c r="B5121" i="12"/>
  <c r="B5122" i="12"/>
  <c r="B5123" i="12"/>
  <c r="B5124" i="12"/>
  <c r="B5125" i="12"/>
  <c r="B5126" i="12"/>
  <c r="B5127" i="12"/>
  <c r="B5128" i="12"/>
  <c r="B5129" i="12"/>
  <c r="B5130" i="12"/>
  <c r="B5131" i="12"/>
  <c r="B5132" i="12"/>
  <c r="B5133" i="12"/>
  <c r="B5134" i="12"/>
  <c r="B5135" i="12"/>
  <c r="B5136" i="12"/>
  <c r="B5137" i="12"/>
  <c r="B5138" i="12"/>
  <c r="B5139" i="12"/>
  <c r="B5140" i="12"/>
  <c r="B5141" i="12"/>
  <c r="B5142" i="12"/>
  <c r="B5143" i="12"/>
  <c r="B5144" i="12"/>
  <c r="B5145" i="12"/>
  <c r="B5146" i="12"/>
  <c r="B5147" i="12"/>
  <c r="B5148" i="12"/>
  <c r="B5149" i="12"/>
  <c r="B5150" i="12"/>
  <c r="B5151" i="12"/>
  <c r="B5152" i="12"/>
  <c r="B5153" i="12"/>
  <c r="B5154" i="12"/>
  <c r="B5155" i="12"/>
  <c r="B5156" i="12"/>
  <c r="B5157" i="12"/>
  <c r="B5158" i="12"/>
  <c r="B5159" i="12"/>
  <c r="B5160" i="12"/>
  <c r="B5161" i="12"/>
  <c r="B5162" i="12"/>
  <c r="B5163" i="12"/>
  <c r="B5164" i="12"/>
  <c r="B5165" i="12"/>
  <c r="B5166" i="12"/>
  <c r="B5167" i="12"/>
  <c r="B5168" i="12"/>
  <c r="B5169" i="12"/>
  <c r="B5170" i="12"/>
  <c r="B5171" i="12"/>
  <c r="B5172" i="12"/>
  <c r="B5173" i="12"/>
  <c r="B5174" i="12"/>
  <c r="B5175" i="12"/>
  <c r="B5176" i="12"/>
  <c r="B5177" i="12"/>
  <c r="B5178" i="12"/>
  <c r="B5179" i="12"/>
  <c r="B5180" i="12"/>
  <c r="B5181" i="12"/>
  <c r="B5182" i="12"/>
  <c r="B5183" i="12"/>
  <c r="B5184" i="12"/>
  <c r="B5185" i="12"/>
  <c r="B5186" i="12"/>
  <c r="B5187" i="12"/>
  <c r="B5188" i="12"/>
  <c r="B5189" i="12"/>
  <c r="B5190" i="12"/>
  <c r="B5191" i="12"/>
  <c r="B5192" i="12"/>
  <c r="B5193" i="12"/>
  <c r="B5194" i="12"/>
  <c r="B5195" i="12"/>
  <c r="B5196" i="12"/>
  <c r="B5197" i="12"/>
  <c r="B5198" i="12"/>
  <c r="B5199" i="12"/>
  <c r="B5200" i="12"/>
  <c r="B5201" i="12"/>
  <c r="B5202" i="12"/>
  <c r="B5203" i="12"/>
  <c r="B5204" i="12"/>
  <c r="B5205" i="12"/>
  <c r="B5206" i="12"/>
  <c r="B5207" i="12"/>
  <c r="B5208" i="12"/>
  <c r="B5209" i="12"/>
  <c r="B5210" i="12"/>
  <c r="B5211" i="12"/>
  <c r="B5212" i="12"/>
  <c r="B5213" i="12"/>
  <c r="B5214" i="12"/>
  <c r="B5215" i="12"/>
  <c r="B5216" i="12"/>
  <c r="B5217" i="12"/>
  <c r="B5218" i="12"/>
  <c r="B5219" i="12"/>
  <c r="B5220" i="12"/>
  <c r="B5221" i="12"/>
  <c r="B5222" i="12"/>
  <c r="B5223" i="12"/>
  <c r="B5224" i="12"/>
  <c r="B5225" i="12"/>
  <c r="B5226" i="12"/>
  <c r="B5227" i="12"/>
  <c r="B5228" i="12"/>
  <c r="B5229" i="12"/>
  <c r="B5230" i="12"/>
  <c r="B5231" i="12"/>
  <c r="B5232" i="12"/>
  <c r="B5233" i="12"/>
  <c r="B5234" i="12"/>
  <c r="B5235" i="12"/>
  <c r="B5236" i="12"/>
  <c r="B5237" i="12"/>
  <c r="B5238" i="12"/>
  <c r="B5239" i="12"/>
  <c r="B5240" i="12"/>
  <c r="B5241" i="12"/>
  <c r="B5242" i="12"/>
  <c r="B5243" i="12"/>
  <c r="B5244" i="12"/>
  <c r="B5245" i="12"/>
  <c r="B5246" i="12"/>
  <c r="B5247" i="12"/>
  <c r="B5248" i="12"/>
  <c r="B5249" i="12"/>
  <c r="B5250" i="12"/>
  <c r="B5251" i="12"/>
  <c r="B5252" i="12"/>
  <c r="B5253" i="12"/>
  <c r="B5254" i="12"/>
  <c r="B5255" i="12"/>
  <c r="B5256" i="12"/>
  <c r="B5257" i="12"/>
  <c r="B5258" i="12"/>
  <c r="B5259" i="12"/>
  <c r="B5260" i="12"/>
  <c r="B5261" i="12"/>
  <c r="B5262" i="12"/>
  <c r="B5263" i="12"/>
  <c r="B5264" i="12"/>
  <c r="B5265" i="12"/>
  <c r="B5266" i="12"/>
  <c r="B5267" i="12"/>
  <c r="B5268" i="12"/>
  <c r="B5269" i="12"/>
  <c r="B5270" i="12"/>
  <c r="B5271" i="12"/>
  <c r="B5272" i="12"/>
  <c r="B5273" i="12"/>
  <c r="B5274" i="12"/>
  <c r="B5275" i="12"/>
  <c r="B5276" i="12"/>
  <c r="B5277" i="12"/>
  <c r="B5278" i="12"/>
  <c r="B5279" i="12"/>
  <c r="B5280" i="12"/>
  <c r="B5281" i="12"/>
  <c r="B5282" i="12"/>
  <c r="B5283" i="12"/>
  <c r="B5284" i="12"/>
  <c r="B5285" i="12"/>
  <c r="B5286" i="12"/>
  <c r="B5287" i="12"/>
  <c r="B5288" i="12"/>
  <c r="B5289" i="12"/>
  <c r="B5290" i="12"/>
  <c r="B5291" i="12"/>
  <c r="B5292" i="12"/>
  <c r="B5293" i="12"/>
  <c r="B5294" i="12"/>
  <c r="B5295" i="12"/>
  <c r="B5296" i="12"/>
  <c r="B5297" i="12"/>
  <c r="B5298" i="12"/>
  <c r="B5299" i="12"/>
  <c r="B5300" i="12"/>
  <c r="B5301" i="12"/>
  <c r="B5302" i="12"/>
  <c r="B5303" i="12"/>
  <c r="B5304" i="12"/>
  <c r="B5305" i="12"/>
  <c r="B5306" i="12"/>
  <c r="B5307" i="12"/>
  <c r="B5308" i="12"/>
  <c r="B5309" i="12"/>
  <c r="B5310" i="12"/>
  <c r="B5311" i="12"/>
  <c r="B5312" i="12"/>
  <c r="B5313" i="12"/>
  <c r="B5314" i="12"/>
  <c r="B5315" i="12"/>
  <c r="B5316" i="12"/>
  <c r="B5317" i="12"/>
  <c r="B5318" i="12"/>
  <c r="B5319" i="12"/>
  <c r="B5320" i="12"/>
  <c r="B5321" i="12"/>
  <c r="B5322" i="12"/>
  <c r="B5323" i="12"/>
  <c r="B5324" i="12"/>
  <c r="B5325" i="12"/>
  <c r="B5326" i="12"/>
  <c r="B5327" i="12"/>
  <c r="B5328" i="12"/>
  <c r="B5329" i="12"/>
  <c r="B5330" i="12"/>
  <c r="B5331" i="12"/>
  <c r="B5332" i="12"/>
  <c r="B5333" i="12"/>
  <c r="B5334" i="12"/>
  <c r="B5335" i="12"/>
  <c r="B5336" i="12"/>
  <c r="B5337" i="12"/>
  <c r="B5338" i="12"/>
  <c r="B5339" i="12"/>
  <c r="B5340" i="12"/>
  <c r="B5341" i="12"/>
  <c r="B5342" i="12"/>
  <c r="B5343" i="12"/>
  <c r="B5344" i="12"/>
  <c r="B5345" i="12"/>
  <c r="B5346" i="12"/>
  <c r="B5347" i="12"/>
  <c r="B5348" i="12"/>
  <c r="B5349" i="12"/>
  <c r="B5350" i="12"/>
  <c r="B5351" i="12"/>
  <c r="B5352" i="12"/>
  <c r="B5353" i="12"/>
  <c r="B5354" i="12"/>
  <c r="B5355" i="12"/>
  <c r="B5356" i="12"/>
  <c r="B5357" i="12"/>
  <c r="B5358" i="12"/>
  <c r="B5359" i="12"/>
  <c r="B5360" i="12"/>
  <c r="B5361" i="12"/>
  <c r="B5362" i="12"/>
  <c r="B5363" i="12"/>
  <c r="B5364" i="12"/>
  <c r="B5365" i="12"/>
  <c r="B5366" i="12"/>
  <c r="B5367" i="12"/>
  <c r="B5368" i="12"/>
  <c r="B5369" i="12"/>
  <c r="B5370" i="12"/>
  <c r="B5371" i="12"/>
  <c r="B5372" i="12"/>
  <c r="B5373" i="12"/>
  <c r="B5374" i="12"/>
  <c r="B5375" i="12"/>
  <c r="B5376" i="12"/>
  <c r="B5377" i="12"/>
  <c r="B5378" i="12"/>
  <c r="B5379" i="12"/>
  <c r="B5380" i="12"/>
  <c r="B5381" i="12"/>
  <c r="B5382" i="12"/>
  <c r="B5383" i="12"/>
  <c r="B5384" i="12"/>
  <c r="B5385" i="12"/>
  <c r="B5386" i="12"/>
  <c r="B5387" i="12"/>
  <c r="B5388" i="12"/>
  <c r="B5389" i="12"/>
  <c r="B5390" i="12"/>
  <c r="B5391" i="12"/>
  <c r="B5392" i="12"/>
  <c r="B5393" i="12"/>
  <c r="B5394" i="12"/>
  <c r="B5395" i="12"/>
  <c r="B5396" i="12"/>
  <c r="B5397" i="12"/>
  <c r="B5398" i="12"/>
  <c r="B5399" i="12"/>
  <c r="B5400" i="12"/>
  <c r="B5401" i="12"/>
  <c r="B5402" i="12"/>
  <c r="B5403" i="12"/>
  <c r="B5404" i="12"/>
  <c r="B5405" i="12"/>
  <c r="B5406" i="12"/>
  <c r="B5407" i="12"/>
  <c r="B5408" i="12"/>
  <c r="B5409" i="12"/>
  <c r="B5410" i="12"/>
  <c r="B5411" i="12"/>
  <c r="B5412" i="12"/>
  <c r="B5413" i="12"/>
  <c r="B5414" i="12"/>
  <c r="B5415" i="12"/>
  <c r="B5416" i="12"/>
  <c r="B5417" i="12"/>
  <c r="B5418" i="12"/>
  <c r="B5419" i="12"/>
  <c r="B5420" i="12"/>
  <c r="B5421" i="12"/>
  <c r="B5422" i="12"/>
  <c r="B5423" i="12"/>
  <c r="B5424" i="12"/>
  <c r="B5425" i="12"/>
  <c r="B5426" i="12"/>
  <c r="B5427" i="12"/>
  <c r="B5428" i="12"/>
  <c r="B5429" i="12"/>
  <c r="B5430" i="12"/>
  <c r="B5431" i="12"/>
  <c r="B5432" i="12"/>
  <c r="B5433" i="12"/>
  <c r="B5434" i="12"/>
  <c r="B5435" i="12"/>
  <c r="B5436" i="12"/>
  <c r="B5437" i="12"/>
  <c r="B5438" i="12"/>
  <c r="B5439" i="12"/>
  <c r="B5440" i="12"/>
  <c r="B5441" i="12"/>
  <c r="B5442" i="12"/>
  <c r="B5443" i="12"/>
  <c r="B5444" i="12"/>
  <c r="B5445" i="12"/>
  <c r="B5446" i="12"/>
  <c r="B5447" i="12"/>
  <c r="B5448" i="12"/>
  <c r="B5449" i="12"/>
  <c r="B5450" i="12"/>
  <c r="B5451" i="12"/>
  <c r="B5452" i="12"/>
  <c r="B5453" i="12"/>
  <c r="B5454" i="12"/>
  <c r="B5455" i="12"/>
  <c r="B5456" i="12"/>
  <c r="B5457" i="12"/>
  <c r="B5458" i="12"/>
  <c r="B5459" i="12"/>
  <c r="B5460" i="12"/>
  <c r="B5461" i="12"/>
  <c r="B5462" i="12"/>
  <c r="B5463" i="12"/>
  <c r="B5464" i="12"/>
  <c r="B5465" i="12"/>
  <c r="B5466" i="12"/>
  <c r="B5467" i="12"/>
  <c r="B5468" i="12"/>
  <c r="B5469" i="12"/>
  <c r="B5470" i="12"/>
  <c r="B5471" i="12"/>
  <c r="B5472" i="12"/>
  <c r="B5473" i="12"/>
  <c r="B5474" i="12"/>
  <c r="B5475" i="12"/>
  <c r="B5476" i="12"/>
  <c r="B5477" i="12"/>
  <c r="B5478" i="12"/>
  <c r="B5479" i="12"/>
  <c r="B5480" i="12"/>
  <c r="B5481" i="12"/>
  <c r="B5482" i="12"/>
  <c r="B5483" i="12"/>
  <c r="B5484" i="12"/>
  <c r="B5485" i="12"/>
  <c r="B5486" i="12"/>
  <c r="B5487" i="12"/>
  <c r="B5488" i="12"/>
  <c r="B5489" i="12"/>
  <c r="B5490" i="12"/>
  <c r="B5491" i="12"/>
  <c r="B5492" i="12"/>
  <c r="B5493" i="12"/>
  <c r="B5494" i="12"/>
  <c r="B5495" i="12"/>
  <c r="B5496" i="12"/>
  <c r="B5497" i="12"/>
  <c r="B5498" i="12"/>
  <c r="B5499" i="12"/>
  <c r="B5500" i="12"/>
  <c r="B5501" i="12"/>
  <c r="B5502" i="12"/>
  <c r="B5503" i="12"/>
  <c r="B5504" i="12"/>
  <c r="B5505" i="12"/>
  <c r="B5506" i="12"/>
  <c r="B5507" i="12"/>
  <c r="B5508" i="12"/>
  <c r="B5509" i="12"/>
  <c r="B5510" i="12"/>
  <c r="B5511" i="12"/>
  <c r="B5512" i="12"/>
  <c r="B5513" i="12"/>
  <c r="B5514" i="12"/>
  <c r="B5515" i="12"/>
  <c r="B5516" i="12"/>
  <c r="B5517" i="12"/>
  <c r="B5518" i="12"/>
  <c r="B5519" i="12"/>
  <c r="B5520" i="12"/>
  <c r="B5521" i="12"/>
  <c r="B5522" i="12"/>
  <c r="B5523" i="12"/>
  <c r="B5524" i="12"/>
  <c r="B5525" i="12"/>
  <c r="B5526" i="12"/>
  <c r="B5527" i="12"/>
  <c r="B5528" i="12"/>
  <c r="B5529" i="12"/>
  <c r="B5530" i="12"/>
  <c r="B5531" i="12"/>
  <c r="B5532" i="12"/>
  <c r="B5533" i="12"/>
  <c r="B5534" i="12"/>
  <c r="B5535" i="12"/>
  <c r="B5536" i="12"/>
  <c r="B5537" i="12"/>
  <c r="B5538" i="12"/>
  <c r="B5539" i="12"/>
  <c r="B5540" i="12"/>
  <c r="B5541" i="12"/>
  <c r="B5542" i="12"/>
  <c r="B5543" i="12"/>
  <c r="B5544" i="12"/>
  <c r="B5545" i="12"/>
  <c r="B5546" i="12"/>
  <c r="B5547" i="12"/>
  <c r="B5548" i="12"/>
  <c r="B5549" i="12"/>
  <c r="B5550" i="12"/>
  <c r="B5551" i="12"/>
  <c r="B5552" i="12"/>
  <c r="B5553" i="12"/>
  <c r="B5554" i="12"/>
  <c r="B5555" i="12"/>
  <c r="B5556" i="12"/>
  <c r="B5557" i="12"/>
  <c r="B5558" i="12"/>
  <c r="B5559" i="12"/>
  <c r="B5560" i="12"/>
  <c r="B5561" i="12"/>
  <c r="B5562" i="12"/>
  <c r="B5563" i="12"/>
  <c r="B5564" i="12"/>
  <c r="B5565" i="12"/>
  <c r="B5566" i="12"/>
  <c r="B5567" i="12"/>
  <c r="B5568" i="12"/>
  <c r="B5569" i="12"/>
  <c r="B5570" i="12"/>
  <c r="B5571" i="12"/>
  <c r="B5572" i="12"/>
  <c r="B5573" i="12"/>
  <c r="B5574" i="12"/>
  <c r="B5575" i="12"/>
  <c r="B5576" i="12"/>
  <c r="B5577" i="12"/>
  <c r="B5578" i="12"/>
  <c r="B5579" i="12"/>
  <c r="B5580" i="12"/>
  <c r="B5581" i="12"/>
  <c r="B5582" i="12"/>
  <c r="B5583" i="12"/>
  <c r="B5584" i="12"/>
  <c r="B5585" i="12"/>
  <c r="B5586" i="12"/>
  <c r="B5587" i="12"/>
  <c r="B5588" i="12"/>
  <c r="B5589" i="12"/>
  <c r="B5590" i="12"/>
  <c r="B5591" i="12"/>
  <c r="B5592" i="12"/>
  <c r="B5593" i="12"/>
  <c r="B5594" i="12"/>
  <c r="B5595" i="12"/>
  <c r="B5596" i="12"/>
  <c r="B5597" i="12"/>
  <c r="B5598" i="12"/>
  <c r="B5599" i="12"/>
  <c r="B5600" i="12"/>
  <c r="B5601" i="12"/>
  <c r="B5602" i="12"/>
  <c r="B5603" i="12"/>
  <c r="B5604" i="12"/>
  <c r="B5605" i="12"/>
  <c r="B5606" i="12"/>
  <c r="B5607" i="12"/>
  <c r="B5608" i="12"/>
  <c r="B5609" i="12"/>
  <c r="B5610" i="12"/>
  <c r="B5611" i="12"/>
  <c r="B5612" i="12"/>
  <c r="B5613" i="12"/>
  <c r="B5614" i="12"/>
  <c r="B5615" i="12"/>
  <c r="B5616" i="12"/>
  <c r="B5617" i="12"/>
  <c r="B5618" i="12"/>
  <c r="B5619" i="12"/>
  <c r="B5620" i="12"/>
  <c r="B5621" i="12"/>
  <c r="B5622" i="12"/>
  <c r="B5623" i="12"/>
  <c r="B5624" i="12"/>
  <c r="B5625" i="12"/>
  <c r="B5626" i="12"/>
  <c r="B5627" i="12"/>
  <c r="B5628" i="12"/>
  <c r="B5629" i="12"/>
  <c r="B5630" i="12"/>
  <c r="B5631" i="12"/>
  <c r="B5632" i="12"/>
  <c r="B5633" i="12"/>
  <c r="B5634" i="12"/>
  <c r="B5635" i="12"/>
  <c r="B5636" i="12"/>
  <c r="B5637" i="12"/>
  <c r="B5638" i="12"/>
  <c r="B5639" i="12"/>
  <c r="B5640" i="12"/>
  <c r="B5641" i="12"/>
  <c r="B5642" i="12"/>
  <c r="B5643" i="12"/>
  <c r="B5644" i="12"/>
  <c r="B5645" i="12"/>
  <c r="B5646" i="12"/>
  <c r="B5647" i="12"/>
  <c r="B5648" i="12"/>
  <c r="B5649" i="12"/>
  <c r="B5650" i="12"/>
  <c r="B5651" i="12"/>
  <c r="B5652" i="12"/>
  <c r="B5653" i="12"/>
  <c r="B5654" i="12"/>
  <c r="B5655" i="12"/>
  <c r="B5656" i="12"/>
  <c r="B5657" i="12"/>
  <c r="B5658" i="12"/>
  <c r="B5659" i="12"/>
  <c r="B5660" i="12"/>
  <c r="B5661" i="12"/>
  <c r="B5662" i="12"/>
  <c r="B5663" i="12"/>
  <c r="B5664" i="12"/>
  <c r="B5665" i="12"/>
  <c r="B5666" i="12"/>
  <c r="B5667" i="12"/>
  <c r="B5668" i="12"/>
  <c r="B5669" i="12"/>
  <c r="B5670" i="12"/>
  <c r="B5671" i="12"/>
  <c r="B5672" i="12"/>
  <c r="B5673" i="12"/>
  <c r="B5674" i="12"/>
  <c r="B5675" i="12"/>
  <c r="B5676" i="12"/>
  <c r="B5677" i="12"/>
  <c r="B5678" i="12"/>
  <c r="B5679" i="12"/>
  <c r="B5680" i="12"/>
  <c r="B5681" i="12"/>
  <c r="B5682" i="12"/>
  <c r="B5683" i="12"/>
  <c r="B5684" i="12"/>
  <c r="B5685" i="12"/>
  <c r="B5686" i="12"/>
  <c r="B5687" i="12"/>
  <c r="B5688" i="12"/>
  <c r="B5689" i="12"/>
  <c r="B5690" i="12"/>
  <c r="B5691" i="12"/>
  <c r="B5692" i="12"/>
  <c r="B5693" i="12"/>
  <c r="B5694" i="12"/>
  <c r="B5695" i="12"/>
  <c r="B5696" i="12"/>
  <c r="B5697" i="12"/>
  <c r="B5698" i="12"/>
  <c r="B5699" i="12"/>
  <c r="B5700" i="12"/>
  <c r="B5701" i="12"/>
  <c r="B5702" i="12"/>
  <c r="B5703" i="12"/>
  <c r="B5704" i="12"/>
  <c r="B5705" i="12"/>
  <c r="B5706" i="12"/>
  <c r="B5707" i="12"/>
  <c r="B5708" i="12"/>
  <c r="B5709" i="12"/>
  <c r="B5710" i="12"/>
  <c r="B5711" i="12"/>
  <c r="B5712" i="12"/>
  <c r="B5713" i="12"/>
  <c r="B5714" i="12"/>
  <c r="B5715" i="12"/>
  <c r="B5716" i="12"/>
  <c r="B5717" i="12"/>
  <c r="B5718" i="12"/>
  <c r="B5719" i="12"/>
  <c r="B5720" i="12"/>
  <c r="B5721" i="12"/>
  <c r="B5722" i="12"/>
  <c r="B5723" i="12"/>
  <c r="B5724" i="12"/>
  <c r="B5725" i="12"/>
  <c r="B5726" i="12"/>
  <c r="B5727" i="12"/>
  <c r="B5728" i="12"/>
  <c r="B5729" i="12"/>
  <c r="B5730" i="12"/>
  <c r="B5731" i="12"/>
  <c r="B5732" i="12"/>
  <c r="B5733" i="12"/>
  <c r="B5734" i="12"/>
  <c r="B5735" i="12"/>
  <c r="B5736" i="12"/>
  <c r="B5737" i="12"/>
  <c r="B5738" i="12"/>
  <c r="B5739" i="12"/>
  <c r="B5740" i="12"/>
  <c r="B5741" i="12"/>
  <c r="B5742" i="12"/>
  <c r="B5743" i="12"/>
  <c r="B5744" i="12"/>
  <c r="B5745" i="12"/>
  <c r="B5746" i="12"/>
  <c r="B5747" i="12"/>
  <c r="B5748" i="12"/>
  <c r="B5749" i="12"/>
  <c r="B5750" i="12"/>
  <c r="B5751" i="12"/>
  <c r="B5752" i="12"/>
  <c r="B5753" i="12"/>
  <c r="B5754" i="12"/>
  <c r="B5755" i="12"/>
  <c r="B5756" i="12"/>
  <c r="B5757" i="12"/>
  <c r="B5758" i="12"/>
  <c r="B5759" i="12"/>
  <c r="B5760" i="12"/>
  <c r="B5761" i="12"/>
  <c r="B5762" i="12"/>
  <c r="B5763" i="12"/>
  <c r="B5764" i="12"/>
  <c r="B5765" i="12"/>
  <c r="B5766" i="12"/>
  <c r="B5767" i="12"/>
  <c r="B5768" i="12"/>
  <c r="B5769" i="12"/>
  <c r="B5770" i="12"/>
  <c r="B5771" i="12"/>
  <c r="B5772" i="12"/>
  <c r="B5773" i="12"/>
  <c r="B5774" i="12"/>
  <c r="B5775" i="12"/>
  <c r="B5776" i="12"/>
  <c r="B5777" i="12"/>
  <c r="B5778" i="12"/>
  <c r="B5779" i="12"/>
  <c r="B5780" i="12"/>
  <c r="G923" i="12"/>
  <c r="J923" i="12" s="1"/>
  <c r="G924" i="12"/>
  <c r="J924" i="12" s="1"/>
  <c r="G925" i="12"/>
  <c r="J925" i="12" s="1"/>
  <c r="G926" i="12"/>
  <c r="J926" i="12" s="1"/>
  <c r="G927" i="12"/>
  <c r="J927" i="12" s="1"/>
  <c r="G928" i="12"/>
  <c r="J928" i="12" s="1"/>
  <c r="G929" i="12"/>
  <c r="J929" i="12" s="1"/>
  <c r="G930" i="12"/>
  <c r="J930" i="12" s="1"/>
  <c r="G931" i="12"/>
  <c r="J931" i="12" s="1"/>
  <c r="G932" i="12"/>
  <c r="J932" i="12" s="1"/>
  <c r="G933" i="12"/>
  <c r="J933" i="12" s="1"/>
  <c r="G934" i="12"/>
  <c r="J934" i="12" s="1"/>
  <c r="G935" i="12"/>
  <c r="J935" i="12" s="1"/>
  <c r="G936" i="12"/>
  <c r="J936" i="12" s="1"/>
  <c r="G937" i="12"/>
  <c r="J937" i="12" s="1"/>
  <c r="G938" i="12"/>
  <c r="J938" i="12" s="1"/>
  <c r="G939" i="12"/>
  <c r="J939" i="12" s="1"/>
  <c r="G940" i="12"/>
  <c r="J940" i="12" s="1"/>
  <c r="G941" i="12"/>
  <c r="J941" i="12" s="1"/>
  <c r="G942" i="12"/>
  <c r="J942" i="12" s="1"/>
  <c r="G943" i="12"/>
  <c r="J943" i="12" s="1"/>
  <c r="G944" i="12"/>
  <c r="J944" i="12" s="1"/>
  <c r="G945" i="12"/>
  <c r="J945" i="12" s="1"/>
  <c r="G946" i="12"/>
  <c r="J946" i="12" s="1"/>
  <c r="G947" i="12"/>
  <c r="J947" i="12" s="1"/>
  <c r="G948" i="12"/>
  <c r="J948" i="12" s="1"/>
  <c r="G949" i="12"/>
  <c r="J949" i="12" s="1"/>
  <c r="G950" i="12"/>
  <c r="J950" i="12" s="1"/>
  <c r="G951" i="12"/>
  <c r="J951" i="12" s="1"/>
  <c r="G952" i="12"/>
  <c r="J952" i="12" s="1"/>
  <c r="G953" i="12"/>
  <c r="J953" i="12" s="1"/>
  <c r="G954" i="12"/>
  <c r="J954" i="12" s="1"/>
  <c r="G955" i="12"/>
  <c r="J955" i="12" s="1"/>
  <c r="G956" i="12"/>
  <c r="J956" i="12" s="1"/>
  <c r="G957" i="12"/>
  <c r="J957" i="12" s="1"/>
  <c r="G958" i="12"/>
  <c r="J958" i="12" s="1"/>
  <c r="G959" i="12"/>
  <c r="J959" i="12" s="1"/>
  <c r="G960" i="12"/>
  <c r="J960" i="12" s="1"/>
  <c r="G961" i="12"/>
  <c r="J961" i="12" s="1"/>
  <c r="G962" i="12"/>
  <c r="J962" i="12" s="1"/>
  <c r="G963" i="12"/>
  <c r="J963" i="12" s="1"/>
  <c r="G964" i="12"/>
  <c r="J964" i="12" s="1"/>
  <c r="G965" i="12"/>
  <c r="J965" i="12" s="1"/>
  <c r="G966" i="12"/>
  <c r="J966" i="12" s="1"/>
  <c r="G967" i="12"/>
  <c r="J967" i="12" s="1"/>
  <c r="G968" i="12"/>
  <c r="J968" i="12" s="1"/>
  <c r="G969" i="12"/>
  <c r="J969" i="12" s="1"/>
  <c r="G970" i="12"/>
  <c r="J970" i="12" s="1"/>
  <c r="G971" i="12"/>
  <c r="J971" i="12" s="1"/>
  <c r="G972" i="12"/>
  <c r="J972" i="12" s="1"/>
  <c r="G973" i="12"/>
  <c r="J973" i="12" s="1"/>
  <c r="G974" i="12"/>
  <c r="J974" i="12" s="1"/>
  <c r="G975" i="12"/>
  <c r="J975" i="12" s="1"/>
  <c r="G976" i="12"/>
  <c r="J976" i="12" s="1"/>
  <c r="G977" i="12"/>
  <c r="J977" i="12" s="1"/>
  <c r="G978" i="12"/>
  <c r="J978" i="12" s="1"/>
  <c r="G979" i="12"/>
  <c r="J979" i="12" s="1"/>
  <c r="G980" i="12"/>
  <c r="J980" i="12" s="1"/>
  <c r="G981" i="12"/>
  <c r="J981" i="12" s="1"/>
  <c r="G982" i="12"/>
  <c r="J982" i="12" s="1"/>
  <c r="G983" i="12"/>
  <c r="J983" i="12" s="1"/>
  <c r="G984" i="12"/>
  <c r="J984" i="12" s="1"/>
  <c r="G985" i="12"/>
  <c r="J985" i="12" s="1"/>
  <c r="G986" i="12"/>
  <c r="J986" i="12" s="1"/>
  <c r="G987" i="12"/>
  <c r="J987" i="12" s="1"/>
  <c r="G988" i="12"/>
  <c r="J988" i="12" s="1"/>
  <c r="G989" i="12"/>
  <c r="J989" i="12" s="1"/>
  <c r="G990" i="12"/>
  <c r="J990" i="12" s="1"/>
  <c r="G991" i="12"/>
  <c r="J991" i="12" s="1"/>
  <c r="G992" i="12"/>
  <c r="J992" i="12" s="1"/>
  <c r="G993" i="12"/>
  <c r="J993" i="12" s="1"/>
  <c r="G994" i="12"/>
  <c r="J994" i="12" s="1"/>
  <c r="G995" i="12"/>
  <c r="J995" i="12" s="1"/>
  <c r="G996" i="12"/>
  <c r="J996" i="12" s="1"/>
  <c r="G997" i="12"/>
  <c r="J997" i="12" s="1"/>
  <c r="G998" i="12"/>
  <c r="J998" i="12" s="1"/>
  <c r="G999" i="12"/>
  <c r="J999" i="12" s="1"/>
  <c r="G1000" i="12"/>
  <c r="J1000" i="12" s="1"/>
  <c r="G1001" i="12"/>
  <c r="J1001" i="12" s="1"/>
  <c r="G1002" i="12"/>
  <c r="J1002" i="12" s="1"/>
  <c r="G1003" i="12"/>
  <c r="J1003" i="12" s="1"/>
  <c r="G1004" i="12"/>
  <c r="J1004" i="12" s="1"/>
  <c r="G1005" i="12"/>
  <c r="J1005" i="12" s="1"/>
  <c r="G1006" i="12"/>
  <c r="J1006" i="12" s="1"/>
  <c r="G1007" i="12"/>
  <c r="J1007" i="12" s="1"/>
  <c r="G1008" i="12"/>
  <c r="J1008" i="12" s="1"/>
  <c r="G1009" i="12"/>
  <c r="J1009" i="12" s="1"/>
  <c r="G1010" i="12"/>
  <c r="J1010" i="12" s="1"/>
  <c r="G1011" i="12"/>
  <c r="J1011" i="12" s="1"/>
  <c r="G1012" i="12"/>
  <c r="J1012" i="12" s="1"/>
  <c r="G1013" i="12"/>
  <c r="J1013" i="12" s="1"/>
  <c r="G1014" i="12"/>
  <c r="J1014" i="12" s="1"/>
  <c r="G1015" i="12"/>
  <c r="J1015" i="12" s="1"/>
  <c r="G1016" i="12"/>
  <c r="J1016" i="12" s="1"/>
  <c r="G1017" i="12"/>
  <c r="J1017" i="12" s="1"/>
  <c r="G1018" i="12"/>
  <c r="J1018" i="12" s="1"/>
  <c r="G1019" i="12"/>
  <c r="J1019" i="12" s="1"/>
  <c r="G1020" i="12"/>
  <c r="J1020" i="12" s="1"/>
  <c r="G1021" i="12"/>
  <c r="J1021" i="12" s="1"/>
  <c r="G1022" i="12"/>
  <c r="J1022" i="12" s="1"/>
  <c r="G1023" i="12"/>
  <c r="J1023" i="12" s="1"/>
  <c r="G1024" i="12"/>
  <c r="J1024" i="12" s="1"/>
  <c r="G1025" i="12"/>
  <c r="J1025" i="12" s="1"/>
  <c r="G1026" i="12"/>
  <c r="J1026" i="12" s="1"/>
  <c r="G1027" i="12"/>
  <c r="J1027" i="12" s="1"/>
  <c r="G1028" i="12"/>
  <c r="J1028" i="12" s="1"/>
  <c r="G1029" i="12"/>
  <c r="J1029" i="12" s="1"/>
  <c r="G1030" i="12"/>
  <c r="J1030" i="12" s="1"/>
  <c r="G1031" i="12"/>
  <c r="J1031" i="12" s="1"/>
  <c r="G1032" i="12"/>
  <c r="J1032" i="12" s="1"/>
  <c r="G1033" i="12"/>
  <c r="J1033" i="12" s="1"/>
  <c r="G1034" i="12"/>
  <c r="J1034" i="12" s="1"/>
  <c r="G1035" i="12"/>
  <c r="J1035" i="12" s="1"/>
  <c r="G1036" i="12"/>
  <c r="J1036" i="12" s="1"/>
  <c r="G1037" i="12"/>
  <c r="J1037" i="12" s="1"/>
  <c r="G1038" i="12"/>
  <c r="J1038" i="12" s="1"/>
  <c r="G1039" i="12"/>
  <c r="J1039" i="12" s="1"/>
  <c r="G1040" i="12"/>
  <c r="J1040" i="12" s="1"/>
  <c r="G1041" i="12"/>
  <c r="J1041" i="12" s="1"/>
  <c r="G1042" i="12"/>
  <c r="J1042" i="12" s="1"/>
  <c r="G1043" i="12"/>
  <c r="J1043" i="12" s="1"/>
  <c r="G1044" i="12"/>
  <c r="J1044" i="12" s="1"/>
  <c r="G1045" i="12"/>
  <c r="J1045" i="12" s="1"/>
  <c r="G1046" i="12"/>
  <c r="J1046" i="12" s="1"/>
  <c r="G1047" i="12"/>
  <c r="J1047" i="12" s="1"/>
  <c r="G1048" i="12"/>
  <c r="J1048" i="12" s="1"/>
  <c r="G1049" i="12"/>
  <c r="J1049" i="12" s="1"/>
  <c r="G1050" i="12"/>
  <c r="J1050" i="12" s="1"/>
  <c r="G1051" i="12"/>
  <c r="J1051" i="12" s="1"/>
  <c r="G1052" i="12"/>
  <c r="J1052" i="12" s="1"/>
  <c r="G1053" i="12"/>
  <c r="J1053" i="12" s="1"/>
  <c r="G1054" i="12"/>
  <c r="J1054" i="12" s="1"/>
  <c r="G1055" i="12"/>
  <c r="J1055" i="12" s="1"/>
  <c r="G1056" i="12"/>
  <c r="J1056" i="12" s="1"/>
  <c r="G1057" i="12"/>
  <c r="J1057" i="12" s="1"/>
  <c r="G1058" i="12"/>
  <c r="J1058" i="12" s="1"/>
  <c r="G1059" i="12"/>
  <c r="J1059" i="12" s="1"/>
  <c r="G1060" i="12"/>
  <c r="J1060" i="12" s="1"/>
  <c r="G1061" i="12"/>
  <c r="J1061" i="12" s="1"/>
  <c r="G1062" i="12"/>
  <c r="J1062" i="12" s="1"/>
  <c r="G1063" i="12"/>
  <c r="J1063" i="12" s="1"/>
  <c r="G1064" i="12"/>
  <c r="J1064" i="12" s="1"/>
  <c r="G1065" i="12"/>
  <c r="J1065" i="12" s="1"/>
  <c r="G1066" i="12"/>
  <c r="J1066" i="12" s="1"/>
  <c r="G1067" i="12"/>
  <c r="J1067" i="12" s="1"/>
  <c r="G1068" i="12"/>
  <c r="J1068" i="12" s="1"/>
  <c r="G1069" i="12"/>
  <c r="J1069" i="12" s="1"/>
  <c r="G1070" i="12"/>
  <c r="J1070" i="12" s="1"/>
  <c r="G1071" i="12"/>
  <c r="J1071" i="12" s="1"/>
  <c r="G1072" i="12"/>
  <c r="J1072" i="12" s="1"/>
  <c r="G1073" i="12"/>
  <c r="J1073" i="12" s="1"/>
  <c r="G1074" i="12"/>
  <c r="J1074" i="12" s="1"/>
  <c r="G1075" i="12"/>
  <c r="J1075" i="12" s="1"/>
  <c r="G1076" i="12"/>
  <c r="J1076" i="12" s="1"/>
  <c r="G1077" i="12"/>
  <c r="J1077" i="12" s="1"/>
  <c r="G1078" i="12"/>
  <c r="J1078" i="12" s="1"/>
  <c r="G1079" i="12"/>
  <c r="J1079" i="12" s="1"/>
  <c r="G1080" i="12"/>
  <c r="J1080" i="12" s="1"/>
  <c r="G1081" i="12"/>
  <c r="J1081" i="12" s="1"/>
  <c r="G1082" i="12"/>
  <c r="J1082" i="12" s="1"/>
  <c r="G1083" i="12"/>
  <c r="J1083" i="12" s="1"/>
  <c r="G1084" i="12"/>
  <c r="J1084" i="12" s="1"/>
  <c r="G1085" i="12"/>
  <c r="J1085" i="12" s="1"/>
  <c r="G1086" i="12"/>
  <c r="J1086" i="12" s="1"/>
  <c r="G1087" i="12"/>
  <c r="J1087" i="12" s="1"/>
  <c r="G1088" i="12"/>
  <c r="J1088" i="12" s="1"/>
  <c r="G1089" i="12"/>
  <c r="J1089" i="12" s="1"/>
  <c r="G1090" i="12"/>
  <c r="J1090" i="12" s="1"/>
  <c r="G1091" i="12"/>
  <c r="J1091" i="12" s="1"/>
  <c r="G1092" i="12"/>
  <c r="J1092" i="12" s="1"/>
  <c r="G1093" i="12"/>
  <c r="J1093" i="12" s="1"/>
  <c r="G1094" i="12"/>
  <c r="J1094" i="12" s="1"/>
  <c r="G1095" i="12"/>
  <c r="J1095" i="12" s="1"/>
  <c r="G1096" i="12"/>
  <c r="J1096" i="12" s="1"/>
  <c r="G1097" i="12"/>
  <c r="J1097" i="12" s="1"/>
  <c r="G1098" i="12"/>
  <c r="J1098" i="12" s="1"/>
  <c r="G1099" i="12"/>
  <c r="J1099" i="12" s="1"/>
  <c r="G1100" i="12"/>
  <c r="J1100" i="12" s="1"/>
  <c r="G1101" i="12"/>
  <c r="J1101" i="12" s="1"/>
  <c r="G1102" i="12"/>
  <c r="J1102" i="12" s="1"/>
  <c r="G1103" i="12"/>
  <c r="J1103" i="12" s="1"/>
  <c r="G1104" i="12"/>
  <c r="J1104" i="12" s="1"/>
  <c r="G1105" i="12"/>
  <c r="J1105" i="12" s="1"/>
  <c r="G1106" i="12"/>
  <c r="J1106" i="12" s="1"/>
  <c r="G1107" i="12"/>
  <c r="J1107" i="12" s="1"/>
  <c r="G1108" i="12"/>
  <c r="J1108" i="12" s="1"/>
  <c r="G1109" i="12"/>
  <c r="J1109" i="12" s="1"/>
  <c r="G1110" i="12"/>
  <c r="J1110" i="12" s="1"/>
  <c r="G1111" i="12"/>
  <c r="J1111" i="12" s="1"/>
  <c r="G1112" i="12"/>
  <c r="J1112" i="12" s="1"/>
  <c r="G1113" i="12"/>
  <c r="J1113" i="12" s="1"/>
  <c r="G1114" i="12"/>
  <c r="J1114" i="12" s="1"/>
  <c r="G1115" i="12"/>
  <c r="J1115" i="12" s="1"/>
  <c r="G1116" i="12"/>
  <c r="J1116" i="12" s="1"/>
  <c r="G1117" i="12"/>
  <c r="J1117" i="12" s="1"/>
  <c r="G1118" i="12"/>
  <c r="J1118" i="12" s="1"/>
  <c r="G1119" i="12"/>
  <c r="J1119" i="12" s="1"/>
  <c r="G1120" i="12"/>
  <c r="J1120" i="12" s="1"/>
  <c r="G1121" i="12"/>
  <c r="J1121" i="12" s="1"/>
  <c r="G1122" i="12"/>
  <c r="J1122" i="12" s="1"/>
  <c r="G1123" i="12"/>
  <c r="J1123" i="12" s="1"/>
  <c r="G1124" i="12"/>
  <c r="J1124" i="12" s="1"/>
  <c r="G1125" i="12"/>
  <c r="J1125" i="12" s="1"/>
  <c r="G1126" i="12"/>
  <c r="J1126" i="12" s="1"/>
  <c r="G1127" i="12"/>
  <c r="J1127" i="12" s="1"/>
  <c r="G1128" i="12"/>
  <c r="J1128" i="12" s="1"/>
  <c r="G1129" i="12"/>
  <c r="J1129" i="12" s="1"/>
  <c r="G1130" i="12"/>
  <c r="J1130" i="12" s="1"/>
  <c r="G1131" i="12"/>
  <c r="J1131" i="12" s="1"/>
  <c r="G1132" i="12"/>
  <c r="J1132" i="12" s="1"/>
  <c r="G1133" i="12"/>
  <c r="J1133" i="12" s="1"/>
  <c r="G1134" i="12"/>
  <c r="J1134" i="12" s="1"/>
  <c r="G1135" i="12"/>
  <c r="J1135" i="12" s="1"/>
  <c r="G1136" i="12"/>
  <c r="J1136" i="12" s="1"/>
  <c r="G1137" i="12"/>
  <c r="J1137" i="12" s="1"/>
  <c r="G1138" i="12"/>
  <c r="J1138" i="12" s="1"/>
  <c r="G1139" i="12"/>
  <c r="J1139" i="12" s="1"/>
  <c r="G1140" i="12"/>
  <c r="J1140" i="12" s="1"/>
  <c r="G1141" i="12"/>
  <c r="J1141" i="12" s="1"/>
  <c r="G1142" i="12"/>
  <c r="J1142" i="12" s="1"/>
  <c r="G1143" i="12"/>
  <c r="J1143" i="12" s="1"/>
  <c r="G1144" i="12"/>
  <c r="J1144" i="12" s="1"/>
  <c r="G1145" i="12"/>
  <c r="J1145" i="12" s="1"/>
  <c r="G1146" i="12"/>
  <c r="J1146" i="12" s="1"/>
  <c r="G1147" i="12"/>
  <c r="J1147" i="12" s="1"/>
  <c r="G1148" i="12"/>
  <c r="J1148" i="12" s="1"/>
  <c r="G1149" i="12"/>
  <c r="J1149" i="12" s="1"/>
  <c r="G1150" i="12"/>
  <c r="J1150" i="12" s="1"/>
  <c r="G1151" i="12"/>
  <c r="J1151" i="12" s="1"/>
  <c r="G1152" i="12"/>
  <c r="J1152" i="12" s="1"/>
  <c r="G1153" i="12"/>
  <c r="J1153" i="12" s="1"/>
  <c r="G1154" i="12"/>
  <c r="J1154" i="12" s="1"/>
  <c r="G1155" i="12"/>
  <c r="J1155" i="12" s="1"/>
  <c r="G1156" i="12"/>
  <c r="J1156" i="12" s="1"/>
  <c r="G1157" i="12"/>
  <c r="J1157" i="12" s="1"/>
  <c r="G1158" i="12"/>
  <c r="J1158" i="12" s="1"/>
  <c r="G1159" i="12"/>
  <c r="J1159" i="12" s="1"/>
  <c r="G1160" i="12"/>
  <c r="J1160" i="12" s="1"/>
  <c r="G1161" i="12"/>
  <c r="J1161" i="12" s="1"/>
  <c r="G1162" i="12"/>
  <c r="J1162" i="12" s="1"/>
  <c r="G1163" i="12"/>
  <c r="J1163" i="12" s="1"/>
  <c r="G1164" i="12"/>
  <c r="J1164" i="12" s="1"/>
  <c r="G1165" i="12"/>
  <c r="J1165" i="12" s="1"/>
  <c r="G1166" i="12"/>
  <c r="J1166" i="12" s="1"/>
  <c r="G1167" i="12"/>
  <c r="J1167" i="12" s="1"/>
  <c r="G1168" i="12"/>
  <c r="J1168" i="12" s="1"/>
  <c r="G1169" i="12"/>
  <c r="J1169" i="12" s="1"/>
  <c r="G1170" i="12"/>
  <c r="J1170" i="12" s="1"/>
  <c r="G1171" i="12"/>
  <c r="J1171" i="12" s="1"/>
  <c r="G1172" i="12"/>
  <c r="J1172" i="12" s="1"/>
  <c r="G1173" i="12"/>
  <c r="J1173" i="12" s="1"/>
  <c r="G1174" i="12"/>
  <c r="J1174" i="12" s="1"/>
  <c r="G1175" i="12"/>
  <c r="J1175" i="12" s="1"/>
  <c r="G1176" i="12"/>
  <c r="J1176" i="12" s="1"/>
  <c r="G1177" i="12"/>
  <c r="J1177" i="12" s="1"/>
  <c r="G1178" i="12"/>
  <c r="J1178" i="12" s="1"/>
  <c r="G1179" i="12"/>
  <c r="J1179" i="12" s="1"/>
  <c r="G1180" i="12"/>
  <c r="J1180" i="12" s="1"/>
  <c r="G1181" i="12"/>
  <c r="J1181" i="12" s="1"/>
  <c r="G1182" i="12"/>
  <c r="J1182" i="12" s="1"/>
  <c r="G1183" i="12"/>
  <c r="J1183" i="12" s="1"/>
  <c r="G1184" i="12"/>
  <c r="J1184" i="12" s="1"/>
  <c r="G1185" i="12"/>
  <c r="J1185" i="12" s="1"/>
  <c r="G1186" i="12"/>
  <c r="J1186" i="12" s="1"/>
  <c r="G1187" i="12"/>
  <c r="J1187" i="12" s="1"/>
  <c r="G1188" i="12"/>
  <c r="J1188" i="12" s="1"/>
  <c r="G1189" i="12"/>
  <c r="J1189" i="12" s="1"/>
  <c r="G1190" i="12"/>
  <c r="J1190" i="12" s="1"/>
  <c r="G1191" i="12"/>
  <c r="J1191" i="12" s="1"/>
  <c r="G1192" i="12"/>
  <c r="J1192" i="12" s="1"/>
  <c r="G1193" i="12"/>
  <c r="J1193" i="12" s="1"/>
  <c r="G1194" i="12"/>
  <c r="J1194" i="12" s="1"/>
  <c r="G1195" i="12"/>
  <c r="J1195" i="12" s="1"/>
  <c r="G1196" i="12"/>
  <c r="J1196" i="12" s="1"/>
  <c r="G1197" i="12"/>
  <c r="J1197" i="12" s="1"/>
  <c r="G1198" i="12"/>
  <c r="J1198" i="12" s="1"/>
  <c r="G1199" i="12"/>
  <c r="J1199" i="12" s="1"/>
  <c r="G1200" i="12"/>
  <c r="J1200" i="12" s="1"/>
  <c r="G1201" i="12"/>
  <c r="J1201" i="12" s="1"/>
  <c r="G1202" i="12"/>
  <c r="J1202" i="12" s="1"/>
  <c r="G1203" i="12"/>
  <c r="J1203" i="12" s="1"/>
  <c r="G1204" i="12"/>
  <c r="J1204" i="12" s="1"/>
  <c r="G1205" i="12"/>
  <c r="J1205" i="12" s="1"/>
  <c r="G1206" i="12"/>
  <c r="J1206" i="12" s="1"/>
  <c r="G1207" i="12"/>
  <c r="J1207" i="12" s="1"/>
  <c r="G1208" i="12"/>
  <c r="J1208" i="12" s="1"/>
  <c r="G1209" i="12"/>
  <c r="J1209" i="12" s="1"/>
  <c r="G1210" i="12"/>
  <c r="J1210" i="12" s="1"/>
  <c r="G1211" i="12"/>
  <c r="J1211" i="12" s="1"/>
  <c r="G1212" i="12"/>
  <c r="J1212" i="12" s="1"/>
  <c r="G1213" i="12"/>
  <c r="J1213" i="12" s="1"/>
  <c r="G1214" i="12"/>
  <c r="J1214" i="12" s="1"/>
  <c r="G1215" i="12"/>
  <c r="J1215" i="12" s="1"/>
  <c r="G1216" i="12"/>
  <c r="J1216" i="12" s="1"/>
  <c r="G1217" i="12"/>
  <c r="J1217" i="12" s="1"/>
  <c r="G1218" i="12"/>
  <c r="J1218" i="12" s="1"/>
  <c r="G1219" i="12"/>
  <c r="J1219" i="12" s="1"/>
  <c r="G1220" i="12"/>
  <c r="J1220" i="12" s="1"/>
  <c r="G1221" i="12"/>
  <c r="J1221" i="12" s="1"/>
  <c r="G1222" i="12"/>
  <c r="J1222" i="12" s="1"/>
  <c r="G1223" i="12"/>
  <c r="J1223" i="12" s="1"/>
  <c r="G1224" i="12"/>
  <c r="J1224" i="12" s="1"/>
  <c r="G1225" i="12"/>
  <c r="J1225" i="12" s="1"/>
  <c r="G1226" i="12"/>
  <c r="J1226" i="12" s="1"/>
  <c r="G1227" i="12"/>
  <c r="J1227" i="12" s="1"/>
  <c r="G1228" i="12"/>
  <c r="J1228" i="12" s="1"/>
  <c r="G1229" i="12"/>
  <c r="J1229" i="12" s="1"/>
  <c r="G1230" i="12"/>
  <c r="J1230" i="12" s="1"/>
  <c r="G1231" i="12"/>
  <c r="J1231" i="12" s="1"/>
  <c r="G1232" i="12"/>
  <c r="J1232" i="12" s="1"/>
  <c r="G1233" i="12"/>
  <c r="J1233" i="12" s="1"/>
  <c r="G1234" i="12"/>
  <c r="J1234" i="12" s="1"/>
  <c r="G1235" i="12"/>
  <c r="J1235" i="12" s="1"/>
  <c r="G1236" i="12"/>
  <c r="J1236" i="12" s="1"/>
  <c r="G1237" i="12"/>
  <c r="J1237" i="12" s="1"/>
  <c r="G1238" i="12"/>
  <c r="J1238" i="12" s="1"/>
  <c r="G1239" i="12"/>
  <c r="J1239" i="12" s="1"/>
  <c r="G1240" i="12"/>
  <c r="J1240" i="12" s="1"/>
  <c r="G1241" i="12"/>
  <c r="J1241" i="12" s="1"/>
  <c r="G1242" i="12"/>
  <c r="J1242" i="12" s="1"/>
  <c r="G1243" i="12"/>
  <c r="J1243" i="12" s="1"/>
  <c r="G1244" i="12"/>
  <c r="J1244" i="12" s="1"/>
  <c r="G1245" i="12"/>
  <c r="J1245" i="12" s="1"/>
  <c r="G1246" i="12"/>
  <c r="J1246" i="12" s="1"/>
  <c r="G1247" i="12"/>
  <c r="J1247" i="12" s="1"/>
  <c r="G1248" i="12"/>
  <c r="J1248" i="12" s="1"/>
  <c r="G1249" i="12"/>
  <c r="J1249" i="12" s="1"/>
  <c r="G1250" i="12"/>
  <c r="J1250" i="12" s="1"/>
  <c r="G1251" i="12"/>
  <c r="J1251" i="12" s="1"/>
  <c r="G1252" i="12"/>
  <c r="J1252" i="12" s="1"/>
  <c r="G1253" i="12"/>
  <c r="J1253" i="12" s="1"/>
  <c r="G1254" i="12"/>
  <c r="J1254" i="12" s="1"/>
  <c r="G1255" i="12"/>
  <c r="J1255" i="12" s="1"/>
  <c r="G1256" i="12"/>
  <c r="J1256" i="12" s="1"/>
  <c r="G1257" i="12"/>
  <c r="J1257" i="12" s="1"/>
  <c r="G1258" i="12"/>
  <c r="J1258" i="12" s="1"/>
  <c r="G1259" i="12"/>
  <c r="J1259" i="12" s="1"/>
  <c r="G1260" i="12"/>
  <c r="J1260" i="12" s="1"/>
  <c r="G1261" i="12"/>
  <c r="J1261" i="12" s="1"/>
  <c r="G1262" i="12"/>
  <c r="J1262" i="12" s="1"/>
  <c r="G1263" i="12"/>
  <c r="J1263" i="12" s="1"/>
  <c r="G1264" i="12"/>
  <c r="J1264" i="12" s="1"/>
  <c r="G1265" i="12"/>
  <c r="J1265" i="12" s="1"/>
  <c r="G1266" i="12"/>
  <c r="J1266" i="12" s="1"/>
  <c r="G1267" i="12"/>
  <c r="J1267" i="12" s="1"/>
  <c r="G1268" i="12"/>
  <c r="J1268" i="12" s="1"/>
  <c r="G1269" i="12"/>
  <c r="J1269" i="12" s="1"/>
  <c r="G1270" i="12"/>
  <c r="J1270" i="12" s="1"/>
  <c r="G1271" i="12"/>
  <c r="J1271" i="12" s="1"/>
  <c r="G1272" i="12"/>
  <c r="J1272" i="12" s="1"/>
  <c r="G1273" i="12"/>
  <c r="J1273" i="12" s="1"/>
  <c r="G1274" i="12"/>
  <c r="J1274" i="12" s="1"/>
  <c r="G1275" i="12"/>
  <c r="J1275" i="12" s="1"/>
  <c r="G1276" i="12"/>
  <c r="J1276" i="12" s="1"/>
  <c r="G1277" i="12"/>
  <c r="J1277" i="12" s="1"/>
  <c r="G1278" i="12"/>
  <c r="J1278" i="12" s="1"/>
  <c r="G1279" i="12"/>
  <c r="J1279" i="12" s="1"/>
  <c r="G1280" i="12"/>
  <c r="J1280" i="12" s="1"/>
  <c r="G1281" i="12"/>
  <c r="J1281" i="12" s="1"/>
  <c r="G1282" i="12"/>
  <c r="J1282" i="12" s="1"/>
  <c r="G1283" i="12"/>
  <c r="J1283" i="12" s="1"/>
  <c r="G1284" i="12"/>
  <c r="J1284" i="12" s="1"/>
  <c r="G1285" i="12"/>
  <c r="J1285" i="12" s="1"/>
  <c r="G1286" i="12"/>
  <c r="J1286" i="12" s="1"/>
  <c r="G1287" i="12"/>
  <c r="J1287" i="12" s="1"/>
  <c r="G1288" i="12"/>
  <c r="J1288" i="12" s="1"/>
  <c r="G1289" i="12"/>
  <c r="J1289" i="12" s="1"/>
  <c r="G1290" i="12"/>
  <c r="J1290" i="12" s="1"/>
  <c r="G1291" i="12"/>
  <c r="J1291" i="12" s="1"/>
  <c r="G1292" i="12"/>
  <c r="J1292" i="12" s="1"/>
  <c r="G1293" i="12"/>
  <c r="J1293" i="12" s="1"/>
  <c r="G1294" i="12"/>
  <c r="J1294" i="12" s="1"/>
  <c r="G1295" i="12"/>
  <c r="J1295" i="12" s="1"/>
  <c r="G1296" i="12"/>
  <c r="J1296" i="12" s="1"/>
  <c r="G1297" i="12"/>
  <c r="J1297" i="12" s="1"/>
  <c r="G1298" i="12"/>
  <c r="J1298" i="12" s="1"/>
  <c r="G1299" i="12"/>
  <c r="J1299" i="12" s="1"/>
  <c r="G1300" i="12"/>
  <c r="J1300" i="12" s="1"/>
  <c r="G1301" i="12"/>
  <c r="J1301" i="12" s="1"/>
  <c r="G1302" i="12"/>
  <c r="J1302" i="12" s="1"/>
  <c r="G1303" i="12"/>
  <c r="J1303" i="12" s="1"/>
  <c r="G1304" i="12"/>
  <c r="J1304" i="12" s="1"/>
  <c r="G1305" i="12"/>
  <c r="J1305" i="12" s="1"/>
  <c r="G1306" i="12"/>
  <c r="J1306" i="12" s="1"/>
  <c r="G1307" i="12"/>
  <c r="J1307" i="12" s="1"/>
  <c r="G1308" i="12"/>
  <c r="J1308" i="12" s="1"/>
  <c r="G1309" i="12"/>
  <c r="J1309" i="12" s="1"/>
  <c r="G1310" i="12"/>
  <c r="J1310" i="12" s="1"/>
  <c r="G1311" i="12"/>
  <c r="J1311" i="12" s="1"/>
  <c r="G1312" i="12"/>
  <c r="J1312" i="12" s="1"/>
  <c r="G1313" i="12"/>
  <c r="J1313" i="12" s="1"/>
  <c r="G1314" i="12"/>
  <c r="J1314" i="12" s="1"/>
  <c r="G1315" i="12"/>
  <c r="J1315" i="12" s="1"/>
  <c r="G1316" i="12"/>
  <c r="J1316" i="12" s="1"/>
  <c r="G1317" i="12"/>
  <c r="J1317" i="12" s="1"/>
  <c r="G1318" i="12"/>
  <c r="J1318" i="12" s="1"/>
  <c r="G1319" i="12"/>
  <c r="J1319" i="12" s="1"/>
  <c r="G1320" i="12"/>
  <c r="J1320" i="12" s="1"/>
  <c r="G1321" i="12"/>
  <c r="J1321" i="12" s="1"/>
  <c r="G1322" i="12"/>
  <c r="J1322" i="12" s="1"/>
  <c r="G1323" i="12"/>
  <c r="J1323" i="12" s="1"/>
  <c r="G1324" i="12"/>
  <c r="J1324" i="12" s="1"/>
  <c r="G1325" i="12"/>
  <c r="J1325" i="12" s="1"/>
  <c r="G1326" i="12"/>
  <c r="J1326" i="12" s="1"/>
  <c r="G1327" i="12"/>
  <c r="J1327" i="12" s="1"/>
  <c r="G1328" i="12"/>
  <c r="J1328" i="12" s="1"/>
  <c r="G1329" i="12"/>
  <c r="J1329" i="12" s="1"/>
  <c r="G1330" i="12"/>
  <c r="J1330" i="12" s="1"/>
  <c r="G1331" i="12"/>
  <c r="J1331" i="12" s="1"/>
  <c r="G1332" i="12"/>
  <c r="J1332" i="12" s="1"/>
  <c r="G1333" i="12"/>
  <c r="J1333" i="12" s="1"/>
  <c r="G1334" i="12"/>
  <c r="J1334" i="12" s="1"/>
  <c r="G1335" i="12"/>
  <c r="J1335" i="12" s="1"/>
  <c r="G1336" i="12"/>
  <c r="J1336" i="12" s="1"/>
  <c r="G1337" i="12"/>
  <c r="J1337" i="12" s="1"/>
  <c r="G1338" i="12"/>
  <c r="J1338" i="12" s="1"/>
  <c r="G1339" i="12"/>
  <c r="J1339" i="12" s="1"/>
  <c r="G1340" i="12"/>
  <c r="J1340" i="12" s="1"/>
  <c r="G1341" i="12"/>
  <c r="J1341" i="12" s="1"/>
  <c r="G1342" i="12"/>
  <c r="J1342" i="12" s="1"/>
  <c r="G1343" i="12"/>
  <c r="J1343" i="12" s="1"/>
  <c r="G1344" i="12"/>
  <c r="J1344" i="12" s="1"/>
  <c r="G1345" i="12"/>
  <c r="J1345" i="12" s="1"/>
  <c r="G1346" i="12"/>
  <c r="J1346" i="12" s="1"/>
  <c r="G1347" i="12"/>
  <c r="J1347" i="12" s="1"/>
  <c r="G1348" i="12"/>
  <c r="J1348" i="12" s="1"/>
  <c r="G1349" i="12"/>
  <c r="J1349" i="12" s="1"/>
  <c r="G1350" i="12"/>
  <c r="J1350" i="12" s="1"/>
  <c r="G1351" i="12"/>
  <c r="J1351" i="12" s="1"/>
  <c r="G1352" i="12"/>
  <c r="J1352" i="12" s="1"/>
  <c r="G1353" i="12"/>
  <c r="J1353" i="12" s="1"/>
  <c r="G1354" i="12"/>
  <c r="J1354" i="12" s="1"/>
  <c r="G1355" i="12"/>
  <c r="J1355" i="12" s="1"/>
  <c r="G1356" i="12"/>
  <c r="J1356" i="12" s="1"/>
  <c r="G1357" i="12"/>
  <c r="J1357" i="12" s="1"/>
  <c r="G1358" i="12"/>
  <c r="J1358" i="12" s="1"/>
  <c r="G1359" i="12"/>
  <c r="J1359" i="12" s="1"/>
  <c r="G1360" i="12"/>
  <c r="J1360" i="12" s="1"/>
  <c r="G1361" i="12"/>
  <c r="J1361" i="12" s="1"/>
  <c r="G1362" i="12"/>
  <c r="J1362" i="12" s="1"/>
  <c r="G1363" i="12"/>
  <c r="J1363" i="12" s="1"/>
  <c r="G1364" i="12"/>
  <c r="J1364" i="12" s="1"/>
  <c r="G1365" i="12"/>
  <c r="J1365" i="12" s="1"/>
  <c r="G1366" i="12"/>
  <c r="J1366" i="12" s="1"/>
  <c r="G1367" i="12"/>
  <c r="J1367" i="12" s="1"/>
  <c r="G1368" i="12"/>
  <c r="J1368" i="12" s="1"/>
  <c r="G1369" i="12"/>
  <c r="J1369" i="12" s="1"/>
  <c r="G1370" i="12"/>
  <c r="J1370" i="12" s="1"/>
  <c r="G1371" i="12"/>
  <c r="J1371" i="12" s="1"/>
  <c r="G1372" i="12"/>
  <c r="J1372" i="12" s="1"/>
  <c r="G1373" i="12"/>
  <c r="J1373" i="12" s="1"/>
  <c r="G1374" i="12"/>
  <c r="J1374" i="12" s="1"/>
  <c r="G1375" i="12"/>
  <c r="J1375" i="12" s="1"/>
  <c r="G1376" i="12"/>
  <c r="J1376" i="12" s="1"/>
  <c r="G1377" i="12"/>
  <c r="J1377" i="12" s="1"/>
  <c r="G1378" i="12"/>
  <c r="J1378" i="12" s="1"/>
  <c r="G1379" i="12"/>
  <c r="J1379" i="12" s="1"/>
  <c r="G1380" i="12"/>
  <c r="J1380" i="12" s="1"/>
  <c r="G1381" i="12"/>
  <c r="J1381" i="12" s="1"/>
  <c r="G1382" i="12"/>
  <c r="J1382" i="12" s="1"/>
  <c r="G1383" i="12"/>
  <c r="J1383" i="12" s="1"/>
  <c r="G1384" i="12"/>
  <c r="J1384" i="12" s="1"/>
  <c r="G1385" i="12"/>
  <c r="J1385" i="12" s="1"/>
  <c r="G1386" i="12"/>
  <c r="J1386" i="12" s="1"/>
  <c r="G1387" i="12"/>
  <c r="J1387" i="12" s="1"/>
  <c r="G1388" i="12"/>
  <c r="J1388" i="12" s="1"/>
  <c r="G1389" i="12"/>
  <c r="J1389" i="12" s="1"/>
  <c r="G1390" i="12"/>
  <c r="J1390" i="12" s="1"/>
  <c r="G1391" i="12"/>
  <c r="J1391" i="12" s="1"/>
  <c r="G1392" i="12"/>
  <c r="J1392" i="12" s="1"/>
  <c r="G1393" i="12"/>
  <c r="J1393" i="12" s="1"/>
  <c r="G1394" i="12"/>
  <c r="J1394" i="12" s="1"/>
  <c r="G1395" i="12"/>
  <c r="J1395" i="12" s="1"/>
  <c r="G1396" i="12"/>
  <c r="J1396" i="12" s="1"/>
  <c r="G1397" i="12"/>
  <c r="J1397" i="12" s="1"/>
  <c r="G1398" i="12"/>
  <c r="J1398" i="12" s="1"/>
  <c r="G1399" i="12"/>
  <c r="J1399" i="12" s="1"/>
  <c r="G1400" i="12"/>
  <c r="J1400" i="12" s="1"/>
  <c r="G1401" i="12"/>
  <c r="J1401" i="12" s="1"/>
  <c r="G1402" i="12"/>
  <c r="J1402" i="12" s="1"/>
  <c r="G1403" i="12"/>
  <c r="J1403" i="12" s="1"/>
  <c r="G1404" i="12"/>
  <c r="J1404" i="12" s="1"/>
  <c r="G1405" i="12"/>
  <c r="J1405" i="12" s="1"/>
  <c r="G1406" i="12"/>
  <c r="J1406" i="12" s="1"/>
  <c r="G1407" i="12"/>
  <c r="J1407" i="12" s="1"/>
  <c r="G1408" i="12"/>
  <c r="J1408" i="12" s="1"/>
  <c r="G1409" i="12"/>
  <c r="J1409" i="12" s="1"/>
  <c r="G1410" i="12"/>
  <c r="J1410" i="12" s="1"/>
  <c r="G1411" i="12"/>
  <c r="J1411" i="12" s="1"/>
  <c r="G1412" i="12"/>
  <c r="J1412" i="12" s="1"/>
  <c r="G1413" i="12"/>
  <c r="J1413" i="12" s="1"/>
  <c r="G1414" i="12"/>
  <c r="J1414" i="12" s="1"/>
  <c r="G1415" i="12"/>
  <c r="J1415" i="12" s="1"/>
  <c r="G1416" i="12"/>
  <c r="J1416" i="12" s="1"/>
  <c r="G1417" i="12"/>
  <c r="J1417" i="12" s="1"/>
  <c r="G1418" i="12"/>
  <c r="J1418" i="12" s="1"/>
  <c r="G1419" i="12"/>
  <c r="J1419" i="12" s="1"/>
  <c r="G1420" i="12"/>
  <c r="J1420" i="12" s="1"/>
  <c r="G1421" i="12"/>
  <c r="J1421" i="12" s="1"/>
  <c r="G1422" i="12"/>
  <c r="J1422" i="12" s="1"/>
  <c r="G1423" i="12"/>
  <c r="J1423" i="12" s="1"/>
  <c r="G1424" i="12"/>
  <c r="J1424" i="12" s="1"/>
  <c r="G1425" i="12"/>
  <c r="J1425" i="12" s="1"/>
  <c r="G1426" i="12"/>
  <c r="J1426" i="12" s="1"/>
  <c r="G1427" i="12"/>
  <c r="J1427" i="12" s="1"/>
  <c r="G1428" i="12"/>
  <c r="J1428" i="12" s="1"/>
  <c r="G1429" i="12"/>
  <c r="J1429" i="12" s="1"/>
  <c r="G1430" i="12"/>
  <c r="J1430" i="12" s="1"/>
  <c r="G1431" i="12"/>
  <c r="J1431" i="12" s="1"/>
  <c r="G1432" i="12"/>
  <c r="J1432" i="12" s="1"/>
  <c r="G1433" i="12"/>
  <c r="J1433" i="12" s="1"/>
  <c r="G1434" i="12"/>
  <c r="J1434" i="12" s="1"/>
  <c r="G1435" i="12"/>
  <c r="J1435" i="12" s="1"/>
  <c r="G1436" i="12"/>
  <c r="J1436" i="12" s="1"/>
  <c r="G1437" i="12"/>
  <c r="J1437" i="12" s="1"/>
  <c r="G1438" i="12"/>
  <c r="J1438" i="12" s="1"/>
  <c r="G1439" i="12"/>
  <c r="J1439" i="12" s="1"/>
  <c r="G1440" i="12"/>
  <c r="J1440" i="12" s="1"/>
  <c r="G1441" i="12"/>
  <c r="J1441" i="12" s="1"/>
  <c r="G1442" i="12"/>
  <c r="J1442" i="12" s="1"/>
  <c r="G1443" i="12"/>
  <c r="J1443" i="12" s="1"/>
  <c r="G1444" i="12"/>
  <c r="J1444" i="12" s="1"/>
  <c r="G1445" i="12"/>
  <c r="J1445" i="12" s="1"/>
  <c r="G1446" i="12"/>
  <c r="J1446" i="12" s="1"/>
  <c r="G1447" i="12"/>
  <c r="J1447" i="12" s="1"/>
  <c r="G1448" i="12"/>
  <c r="J1448" i="12" s="1"/>
  <c r="G1449" i="12"/>
  <c r="J1449" i="12" s="1"/>
  <c r="G1450" i="12"/>
  <c r="J1450" i="12" s="1"/>
  <c r="G1451" i="12"/>
  <c r="J1451" i="12" s="1"/>
  <c r="G1452" i="12"/>
  <c r="J1452" i="12" s="1"/>
  <c r="G1453" i="12"/>
  <c r="J1453" i="12" s="1"/>
  <c r="G1454" i="12"/>
  <c r="J1454" i="12" s="1"/>
  <c r="G1455" i="12"/>
  <c r="J1455" i="12" s="1"/>
  <c r="G1456" i="12"/>
  <c r="J1456" i="12" s="1"/>
  <c r="G1457" i="12"/>
  <c r="J1457" i="12" s="1"/>
  <c r="G1458" i="12"/>
  <c r="J1458" i="12" s="1"/>
  <c r="G1459" i="12"/>
  <c r="J1459" i="12" s="1"/>
  <c r="G1460" i="12"/>
  <c r="J1460" i="12" s="1"/>
  <c r="G1461" i="12"/>
  <c r="J1461" i="12" s="1"/>
  <c r="G1462" i="12"/>
  <c r="J1462" i="12" s="1"/>
  <c r="G1463" i="12"/>
  <c r="J1463" i="12" s="1"/>
  <c r="G1464" i="12"/>
  <c r="J1464" i="12" s="1"/>
  <c r="G1465" i="12"/>
  <c r="J1465" i="12" s="1"/>
  <c r="G1466" i="12"/>
  <c r="J1466" i="12" s="1"/>
  <c r="G1467" i="12"/>
  <c r="J1467" i="12" s="1"/>
  <c r="G1468" i="12"/>
  <c r="J1468" i="12" s="1"/>
  <c r="G1469" i="12"/>
  <c r="J1469" i="12" s="1"/>
  <c r="G1470" i="12"/>
  <c r="J1470" i="12" s="1"/>
  <c r="G1471" i="12"/>
  <c r="J1471" i="12" s="1"/>
  <c r="G1472" i="12"/>
  <c r="J1472" i="12" s="1"/>
  <c r="G1473" i="12"/>
  <c r="J1473" i="12" s="1"/>
  <c r="G1474" i="12"/>
  <c r="J1474" i="12" s="1"/>
  <c r="G1475" i="12"/>
  <c r="J1475" i="12" s="1"/>
  <c r="G1476" i="12"/>
  <c r="J1476" i="12" s="1"/>
  <c r="G1477" i="12"/>
  <c r="J1477" i="12" s="1"/>
  <c r="G1478" i="12"/>
  <c r="J1478" i="12" s="1"/>
  <c r="G1479" i="12"/>
  <c r="J1479" i="12" s="1"/>
  <c r="G1480" i="12"/>
  <c r="J1480" i="12" s="1"/>
  <c r="G1481" i="12"/>
  <c r="J1481" i="12" s="1"/>
  <c r="G1482" i="12"/>
  <c r="J1482" i="12" s="1"/>
  <c r="G1483" i="12"/>
  <c r="J1483" i="12" s="1"/>
  <c r="G1484" i="12"/>
  <c r="J1484" i="12" s="1"/>
  <c r="G1485" i="12"/>
  <c r="J1485" i="12" s="1"/>
  <c r="G1486" i="12"/>
  <c r="J1486" i="12" s="1"/>
  <c r="G1487" i="12"/>
  <c r="J1487" i="12" s="1"/>
  <c r="G1488" i="12"/>
  <c r="J1488" i="12" s="1"/>
  <c r="G1489" i="12"/>
  <c r="J1489" i="12" s="1"/>
  <c r="G1490" i="12"/>
  <c r="J1490" i="12" s="1"/>
  <c r="G1491" i="12"/>
  <c r="J1491" i="12" s="1"/>
  <c r="G1492" i="12"/>
  <c r="J1492" i="12" s="1"/>
  <c r="G1493" i="12"/>
  <c r="J1493" i="12" s="1"/>
  <c r="G1494" i="12"/>
  <c r="J1494" i="12" s="1"/>
  <c r="G1495" i="12"/>
  <c r="J1495" i="12" s="1"/>
  <c r="G1496" i="12"/>
  <c r="J1496" i="12" s="1"/>
  <c r="G1497" i="12"/>
  <c r="J1497" i="12" s="1"/>
  <c r="G1498" i="12"/>
  <c r="J1498" i="12" s="1"/>
  <c r="G1499" i="12"/>
  <c r="J1499" i="12" s="1"/>
  <c r="G1500" i="12"/>
  <c r="J1500" i="12" s="1"/>
  <c r="G1501" i="12"/>
  <c r="J1501" i="12" s="1"/>
  <c r="G1502" i="12"/>
  <c r="J1502" i="12" s="1"/>
  <c r="G1503" i="12"/>
  <c r="J1503" i="12" s="1"/>
  <c r="G1504" i="12"/>
  <c r="J1504" i="12" s="1"/>
  <c r="G1505" i="12"/>
  <c r="J1505" i="12" s="1"/>
  <c r="G1506" i="12"/>
  <c r="J1506" i="12" s="1"/>
  <c r="G1507" i="12"/>
  <c r="J1507" i="12" s="1"/>
  <c r="G1508" i="12"/>
  <c r="J1508" i="12" s="1"/>
  <c r="G1509" i="12"/>
  <c r="J1509" i="12" s="1"/>
  <c r="G1510" i="12"/>
  <c r="J1510" i="12" s="1"/>
  <c r="G1511" i="12"/>
  <c r="J1511" i="12" s="1"/>
  <c r="G1512" i="12"/>
  <c r="J1512" i="12" s="1"/>
  <c r="G1513" i="12"/>
  <c r="J1513" i="12" s="1"/>
  <c r="G1514" i="12"/>
  <c r="J1514" i="12" s="1"/>
  <c r="G1515" i="12"/>
  <c r="J1515" i="12" s="1"/>
  <c r="G1516" i="12"/>
  <c r="J1516" i="12" s="1"/>
  <c r="G1517" i="12"/>
  <c r="J1517" i="12" s="1"/>
  <c r="G1518" i="12"/>
  <c r="J1518" i="12" s="1"/>
  <c r="G1519" i="12"/>
  <c r="J1519" i="12" s="1"/>
  <c r="G1520" i="12"/>
  <c r="J1520" i="12" s="1"/>
  <c r="G1521" i="12"/>
  <c r="J1521" i="12" s="1"/>
  <c r="G1522" i="12"/>
  <c r="J1522" i="12" s="1"/>
  <c r="G1523" i="12"/>
  <c r="J1523" i="12" s="1"/>
  <c r="G1524" i="12"/>
  <c r="J1524" i="12" s="1"/>
  <c r="G1525" i="12"/>
  <c r="J1525" i="12" s="1"/>
  <c r="G1526" i="12"/>
  <c r="J1526" i="12" s="1"/>
  <c r="G1527" i="12"/>
  <c r="J1527" i="12" s="1"/>
  <c r="G1528" i="12"/>
  <c r="J1528" i="12" s="1"/>
  <c r="G1529" i="12"/>
  <c r="J1529" i="12" s="1"/>
  <c r="G1530" i="12"/>
  <c r="J1530" i="12" s="1"/>
  <c r="G1531" i="12"/>
  <c r="J1531" i="12" s="1"/>
  <c r="G1532" i="12"/>
  <c r="J1532" i="12" s="1"/>
  <c r="G1533" i="12"/>
  <c r="J1533" i="12" s="1"/>
  <c r="G1534" i="12"/>
  <c r="J1534" i="12" s="1"/>
  <c r="G1535" i="12"/>
  <c r="J1535" i="12" s="1"/>
  <c r="G1536" i="12"/>
  <c r="J1536" i="12" s="1"/>
  <c r="G1537" i="12"/>
  <c r="J1537" i="12" s="1"/>
  <c r="G1538" i="12"/>
  <c r="J1538" i="12" s="1"/>
  <c r="G1539" i="12"/>
  <c r="J1539" i="12" s="1"/>
  <c r="G1540" i="12"/>
  <c r="J1540" i="12" s="1"/>
  <c r="G1541" i="12"/>
  <c r="J1541" i="12" s="1"/>
  <c r="G1542" i="12"/>
  <c r="J1542" i="12" s="1"/>
  <c r="G1543" i="12"/>
  <c r="J1543" i="12" s="1"/>
  <c r="G1544" i="12"/>
  <c r="J1544" i="12" s="1"/>
  <c r="G1545" i="12"/>
  <c r="J1545" i="12" s="1"/>
  <c r="G1546" i="12"/>
  <c r="J1546" i="12" s="1"/>
  <c r="G1547" i="12"/>
  <c r="J1547" i="12" s="1"/>
  <c r="G1548" i="12"/>
  <c r="J1548" i="12" s="1"/>
  <c r="G1549" i="12"/>
  <c r="J1549" i="12" s="1"/>
  <c r="G1550" i="12"/>
  <c r="J1550" i="12" s="1"/>
  <c r="G1551" i="12"/>
  <c r="J1551" i="12" s="1"/>
  <c r="G1552" i="12"/>
  <c r="J1552" i="12" s="1"/>
  <c r="G1553" i="12"/>
  <c r="J1553" i="12" s="1"/>
  <c r="G1554" i="12"/>
  <c r="J1554" i="12" s="1"/>
  <c r="G1555" i="12"/>
  <c r="J1555" i="12" s="1"/>
  <c r="G1556" i="12"/>
  <c r="J1556" i="12" s="1"/>
  <c r="G1557" i="12"/>
  <c r="J1557" i="12" s="1"/>
  <c r="G1558" i="12"/>
  <c r="J1558" i="12" s="1"/>
  <c r="G1559" i="12"/>
  <c r="J1559" i="12" s="1"/>
  <c r="G1560" i="12"/>
  <c r="J1560" i="12" s="1"/>
  <c r="G1561" i="12"/>
  <c r="J1561" i="12" s="1"/>
  <c r="G1562" i="12"/>
  <c r="J1562" i="12" s="1"/>
  <c r="G1563" i="12"/>
  <c r="J1563" i="12" s="1"/>
  <c r="G1564" i="12"/>
  <c r="J1564" i="12" s="1"/>
  <c r="G1565" i="12"/>
  <c r="J1565" i="12" s="1"/>
  <c r="G1566" i="12"/>
  <c r="J1566" i="12" s="1"/>
  <c r="G1567" i="12"/>
  <c r="J1567" i="12" s="1"/>
  <c r="G1568" i="12"/>
  <c r="J1568" i="12" s="1"/>
  <c r="G1569" i="12"/>
  <c r="J1569" i="12" s="1"/>
  <c r="G1570" i="12"/>
  <c r="J1570" i="12" s="1"/>
  <c r="G1571" i="12"/>
  <c r="J1571" i="12" s="1"/>
  <c r="G1572" i="12"/>
  <c r="J1572" i="12" s="1"/>
  <c r="G1573" i="12"/>
  <c r="J1573" i="12" s="1"/>
  <c r="G1574" i="12"/>
  <c r="J1574" i="12" s="1"/>
  <c r="G1575" i="12"/>
  <c r="J1575" i="12" s="1"/>
  <c r="G1576" i="12"/>
  <c r="J1576" i="12" s="1"/>
  <c r="G1577" i="12"/>
  <c r="J1577" i="12" s="1"/>
  <c r="G1578" i="12"/>
  <c r="J1578" i="12" s="1"/>
  <c r="G1579" i="12"/>
  <c r="J1579" i="12" s="1"/>
  <c r="G1580" i="12"/>
  <c r="J1580" i="12" s="1"/>
  <c r="G1581" i="12"/>
  <c r="J1581" i="12" s="1"/>
  <c r="G1582" i="12"/>
  <c r="J1582" i="12" s="1"/>
  <c r="G1583" i="12"/>
  <c r="J1583" i="12" s="1"/>
  <c r="G1584" i="12"/>
  <c r="J1584" i="12" s="1"/>
  <c r="G1585" i="12"/>
  <c r="J1585" i="12" s="1"/>
  <c r="G1586" i="12"/>
  <c r="J1586" i="12" s="1"/>
  <c r="G1587" i="12"/>
  <c r="J1587" i="12" s="1"/>
  <c r="G1588" i="12"/>
  <c r="J1588" i="12" s="1"/>
  <c r="G1589" i="12"/>
  <c r="J1589" i="12" s="1"/>
  <c r="G1590" i="12"/>
  <c r="J1590" i="12" s="1"/>
  <c r="G1591" i="12"/>
  <c r="J1591" i="12" s="1"/>
  <c r="G1592" i="12"/>
  <c r="J1592" i="12" s="1"/>
  <c r="G1593" i="12"/>
  <c r="J1593" i="12" s="1"/>
  <c r="G1594" i="12"/>
  <c r="J1594" i="12" s="1"/>
  <c r="G1595" i="12"/>
  <c r="J1595" i="12" s="1"/>
  <c r="G1596" i="12"/>
  <c r="J1596" i="12" s="1"/>
  <c r="G1597" i="12"/>
  <c r="J1597" i="12" s="1"/>
  <c r="G1598" i="12"/>
  <c r="J1598" i="12" s="1"/>
  <c r="G1599" i="12"/>
  <c r="J1599" i="12" s="1"/>
  <c r="G1600" i="12"/>
  <c r="J1600" i="12" s="1"/>
  <c r="G1601" i="12"/>
  <c r="J1601" i="12" s="1"/>
  <c r="G1602" i="12"/>
  <c r="J1602" i="12" s="1"/>
  <c r="G1603" i="12"/>
  <c r="J1603" i="12" s="1"/>
  <c r="G1604" i="12"/>
  <c r="J1604" i="12" s="1"/>
  <c r="G1605" i="12"/>
  <c r="J1605" i="12" s="1"/>
  <c r="G1606" i="12"/>
  <c r="J1606" i="12" s="1"/>
  <c r="G1607" i="12"/>
  <c r="J1607" i="12" s="1"/>
  <c r="G1608" i="12"/>
  <c r="J1608" i="12" s="1"/>
  <c r="G1609" i="12"/>
  <c r="J1609" i="12" s="1"/>
  <c r="G1610" i="12"/>
  <c r="J1610" i="12" s="1"/>
  <c r="G1611" i="12"/>
  <c r="J1611" i="12" s="1"/>
  <c r="G1612" i="12"/>
  <c r="J1612" i="12" s="1"/>
  <c r="G1613" i="12"/>
  <c r="J1613" i="12" s="1"/>
  <c r="G1614" i="12"/>
  <c r="J1614" i="12" s="1"/>
  <c r="G1615" i="12"/>
  <c r="J1615" i="12" s="1"/>
  <c r="G1616" i="12"/>
  <c r="J1616" i="12" s="1"/>
  <c r="G1617" i="12"/>
  <c r="J1617" i="12" s="1"/>
  <c r="G1618" i="12"/>
  <c r="J1618" i="12" s="1"/>
  <c r="G1619" i="12"/>
  <c r="J1619" i="12" s="1"/>
  <c r="G1620" i="12"/>
  <c r="J1620" i="12" s="1"/>
  <c r="G1621" i="12"/>
  <c r="J1621" i="12" s="1"/>
  <c r="G1622" i="12"/>
  <c r="J1622" i="12" s="1"/>
  <c r="G1623" i="12"/>
  <c r="J1623" i="12" s="1"/>
  <c r="G1624" i="12"/>
  <c r="J1624" i="12" s="1"/>
  <c r="G1625" i="12"/>
  <c r="J1625" i="12" s="1"/>
  <c r="G1626" i="12"/>
  <c r="J1626" i="12" s="1"/>
  <c r="G1627" i="12"/>
  <c r="J1627" i="12" s="1"/>
  <c r="G1628" i="12"/>
  <c r="J1628" i="12" s="1"/>
  <c r="G1629" i="12"/>
  <c r="J1629" i="12" s="1"/>
  <c r="G1630" i="12"/>
  <c r="J1630" i="12" s="1"/>
  <c r="G1631" i="12"/>
  <c r="J1631" i="12" s="1"/>
  <c r="G1632" i="12"/>
  <c r="J1632" i="12" s="1"/>
  <c r="G1633" i="12"/>
  <c r="J1633" i="12" s="1"/>
  <c r="G1634" i="12"/>
  <c r="J1634" i="12" s="1"/>
  <c r="G1635" i="12"/>
  <c r="J1635" i="12" s="1"/>
  <c r="G1636" i="12"/>
  <c r="J1636" i="12" s="1"/>
  <c r="G1637" i="12"/>
  <c r="J1637" i="12" s="1"/>
  <c r="G1638" i="12"/>
  <c r="J1638" i="12" s="1"/>
  <c r="G1639" i="12"/>
  <c r="J1639" i="12" s="1"/>
  <c r="G1640" i="12"/>
  <c r="J1640" i="12" s="1"/>
  <c r="G1641" i="12"/>
  <c r="J1641" i="12" s="1"/>
  <c r="G1642" i="12"/>
  <c r="J1642" i="12" s="1"/>
  <c r="G1643" i="12"/>
  <c r="J1643" i="12" s="1"/>
  <c r="G1644" i="12"/>
  <c r="J1644" i="12" s="1"/>
  <c r="G1645" i="12"/>
  <c r="J1645" i="12" s="1"/>
  <c r="G1646" i="12"/>
  <c r="J1646" i="12" s="1"/>
  <c r="G1647" i="12"/>
  <c r="J1647" i="12" s="1"/>
  <c r="G1648" i="12"/>
  <c r="J1648" i="12" s="1"/>
  <c r="G1649" i="12"/>
  <c r="J1649" i="12" s="1"/>
  <c r="G1650" i="12"/>
  <c r="J1650" i="12" s="1"/>
  <c r="G1651" i="12"/>
  <c r="J1651" i="12" s="1"/>
  <c r="G1652" i="12"/>
  <c r="J1652" i="12" s="1"/>
  <c r="G1653" i="12"/>
  <c r="J1653" i="12" s="1"/>
  <c r="G1654" i="12"/>
  <c r="J1654" i="12" s="1"/>
  <c r="G1655" i="12"/>
  <c r="J1655" i="12" s="1"/>
  <c r="G1656" i="12"/>
  <c r="J1656" i="12" s="1"/>
  <c r="G1657" i="12"/>
  <c r="J1657" i="12" s="1"/>
  <c r="G1658" i="12"/>
  <c r="J1658" i="12" s="1"/>
  <c r="G1659" i="12"/>
  <c r="J1659" i="12" s="1"/>
  <c r="G1660" i="12"/>
  <c r="J1660" i="12" s="1"/>
  <c r="G1661" i="12"/>
  <c r="J1661" i="12" s="1"/>
  <c r="G1662" i="12"/>
  <c r="J1662" i="12" s="1"/>
  <c r="G1663" i="12"/>
  <c r="J1663" i="12" s="1"/>
  <c r="G1664" i="12"/>
  <c r="J1664" i="12" s="1"/>
  <c r="G1665" i="12"/>
  <c r="J1665" i="12" s="1"/>
  <c r="G1666" i="12"/>
  <c r="J1666" i="12" s="1"/>
  <c r="G1667" i="12"/>
  <c r="J1667" i="12" s="1"/>
  <c r="G1668" i="12"/>
  <c r="J1668" i="12" s="1"/>
  <c r="G1669" i="12"/>
  <c r="J1669" i="12" s="1"/>
  <c r="G1670" i="12"/>
  <c r="J1670" i="12" s="1"/>
  <c r="G1671" i="12"/>
  <c r="J1671" i="12" s="1"/>
  <c r="G1672" i="12"/>
  <c r="J1672" i="12" s="1"/>
  <c r="G1673" i="12"/>
  <c r="J1673" i="12" s="1"/>
  <c r="G1674" i="12"/>
  <c r="J1674" i="12" s="1"/>
  <c r="G1675" i="12"/>
  <c r="J1675" i="12" s="1"/>
  <c r="G1676" i="12"/>
  <c r="J1676" i="12" s="1"/>
  <c r="G1677" i="12"/>
  <c r="J1677" i="12" s="1"/>
  <c r="G1678" i="12"/>
  <c r="J1678" i="12" s="1"/>
  <c r="G1679" i="12"/>
  <c r="J1679" i="12" s="1"/>
  <c r="G1680" i="12"/>
  <c r="J1680" i="12" s="1"/>
  <c r="G1681" i="12"/>
  <c r="J1681" i="12" s="1"/>
  <c r="G1682" i="12"/>
  <c r="J1682" i="12" s="1"/>
  <c r="G1683" i="12"/>
  <c r="J1683" i="12" s="1"/>
  <c r="G1684" i="12"/>
  <c r="J1684" i="12" s="1"/>
  <c r="G1685" i="12"/>
  <c r="J1685" i="12" s="1"/>
  <c r="G1686" i="12"/>
  <c r="J1686" i="12" s="1"/>
  <c r="G1687" i="12"/>
  <c r="J1687" i="12" s="1"/>
  <c r="G1688" i="12"/>
  <c r="J1688" i="12" s="1"/>
  <c r="G1689" i="12"/>
  <c r="J1689" i="12" s="1"/>
  <c r="G1690" i="12"/>
  <c r="J1690" i="12" s="1"/>
  <c r="G1691" i="12"/>
  <c r="J1691" i="12" s="1"/>
  <c r="G1692" i="12"/>
  <c r="J1692" i="12" s="1"/>
  <c r="G1693" i="12"/>
  <c r="J1693" i="12" s="1"/>
  <c r="G1694" i="12"/>
  <c r="J1694" i="12" s="1"/>
  <c r="G1695" i="12"/>
  <c r="J1695" i="12" s="1"/>
  <c r="G1696" i="12"/>
  <c r="J1696" i="12" s="1"/>
  <c r="G1697" i="12"/>
  <c r="J1697" i="12" s="1"/>
  <c r="G1698" i="12"/>
  <c r="J1698" i="12" s="1"/>
  <c r="G1699" i="12"/>
  <c r="J1699" i="12" s="1"/>
  <c r="G1700" i="12"/>
  <c r="J1700" i="12" s="1"/>
  <c r="G1701" i="12"/>
  <c r="J1701" i="12" s="1"/>
  <c r="G1702" i="12"/>
  <c r="J1702" i="12" s="1"/>
  <c r="G1703" i="12"/>
  <c r="J1703" i="12" s="1"/>
  <c r="G1704" i="12"/>
  <c r="J1704" i="12" s="1"/>
  <c r="G1705" i="12"/>
  <c r="J1705" i="12" s="1"/>
  <c r="G1706" i="12"/>
  <c r="J1706" i="12" s="1"/>
  <c r="G1707" i="12"/>
  <c r="J1707" i="12" s="1"/>
  <c r="G1708" i="12"/>
  <c r="J1708" i="12" s="1"/>
  <c r="G1709" i="12"/>
  <c r="J1709" i="12" s="1"/>
  <c r="G1710" i="12"/>
  <c r="J1710" i="12" s="1"/>
  <c r="G1711" i="12"/>
  <c r="J1711" i="12" s="1"/>
  <c r="G1712" i="12"/>
  <c r="J1712" i="12" s="1"/>
  <c r="G1713" i="12"/>
  <c r="J1713" i="12" s="1"/>
  <c r="G1714" i="12"/>
  <c r="J1714" i="12" s="1"/>
  <c r="G1715" i="12"/>
  <c r="J1715" i="12" s="1"/>
  <c r="G1716" i="12"/>
  <c r="J1716" i="12" s="1"/>
  <c r="G1717" i="12"/>
  <c r="J1717" i="12" s="1"/>
  <c r="G1718" i="12"/>
  <c r="J1718" i="12" s="1"/>
  <c r="G1719" i="12"/>
  <c r="J1719" i="12" s="1"/>
  <c r="G1720" i="12"/>
  <c r="J1720" i="12" s="1"/>
  <c r="G1721" i="12"/>
  <c r="J1721" i="12" s="1"/>
  <c r="G1722" i="12"/>
  <c r="J1722" i="12" s="1"/>
  <c r="G1723" i="12"/>
  <c r="J1723" i="12" s="1"/>
  <c r="G1724" i="12"/>
  <c r="J1724" i="12" s="1"/>
  <c r="G1725" i="12"/>
  <c r="J1725" i="12" s="1"/>
  <c r="G1726" i="12"/>
  <c r="J1726" i="12" s="1"/>
  <c r="G1727" i="12"/>
  <c r="J1727" i="12" s="1"/>
  <c r="G1728" i="12"/>
  <c r="J1728" i="12" s="1"/>
  <c r="G1729" i="12"/>
  <c r="J1729" i="12" s="1"/>
  <c r="G1730" i="12"/>
  <c r="J1730" i="12" s="1"/>
  <c r="G1731" i="12"/>
  <c r="J1731" i="12" s="1"/>
  <c r="G1732" i="12"/>
  <c r="J1732" i="12" s="1"/>
  <c r="G1733" i="12"/>
  <c r="J1733" i="12" s="1"/>
  <c r="J1734" i="12"/>
  <c r="G1735" i="12"/>
  <c r="J1735" i="12" s="1"/>
  <c r="G1736" i="12"/>
  <c r="J1736" i="12" s="1"/>
  <c r="G1737" i="12"/>
  <c r="J1737" i="12" s="1"/>
  <c r="G1738" i="12"/>
  <c r="J1738" i="12" s="1"/>
  <c r="G1739" i="12"/>
  <c r="J1739" i="12" s="1"/>
  <c r="G1740" i="12"/>
  <c r="J1740" i="12" s="1"/>
  <c r="G1741" i="12"/>
  <c r="J1741" i="12" s="1"/>
  <c r="G1742" i="12"/>
  <c r="J1742" i="12" s="1"/>
  <c r="G1743" i="12"/>
  <c r="J1743" i="12" s="1"/>
  <c r="G1744" i="12"/>
  <c r="J1744" i="12" s="1"/>
  <c r="G1745" i="12"/>
  <c r="J1745" i="12" s="1"/>
  <c r="G1746" i="12"/>
  <c r="J1746" i="12" s="1"/>
  <c r="G1747" i="12"/>
  <c r="J1747" i="12" s="1"/>
  <c r="G1748" i="12"/>
  <c r="J1748" i="12" s="1"/>
  <c r="G1749" i="12"/>
  <c r="J1749" i="12" s="1"/>
  <c r="G1750" i="12"/>
  <c r="J1750" i="12" s="1"/>
  <c r="G1751" i="12"/>
  <c r="J1751" i="12" s="1"/>
  <c r="G1752" i="12"/>
  <c r="J1752" i="12" s="1"/>
  <c r="G1753" i="12"/>
  <c r="J1753" i="12" s="1"/>
  <c r="G1754" i="12"/>
  <c r="J1754" i="12" s="1"/>
  <c r="G1755" i="12"/>
  <c r="J1755" i="12" s="1"/>
  <c r="G1756" i="12"/>
  <c r="J1756" i="12" s="1"/>
  <c r="G1757" i="12"/>
  <c r="J1757" i="12" s="1"/>
  <c r="G1758" i="12"/>
  <c r="J1758" i="12" s="1"/>
  <c r="G1759" i="12"/>
  <c r="J1759" i="12" s="1"/>
  <c r="G1760" i="12"/>
  <c r="J1760" i="12" s="1"/>
  <c r="G1761" i="12"/>
  <c r="J1761" i="12" s="1"/>
  <c r="G1762" i="12"/>
  <c r="J1762" i="12" s="1"/>
  <c r="G1763" i="12"/>
  <c r="J1763" i="12" s="1"/>
  <c r="G1764" i="12"/>
  <c r="J1764" i="12" s="1"/>
  <c r="G1765" i="12"/>
  <c r="J1765" i="12" s="1"/>
  <c r="G1766" i="12"/>
  <c r="J1766" i="12" s="1"/>
  <c r="G1767" i="12"/>
  <c r="J1767" i="12" s="1"/>
  <c r="G1768" i="12"/>
  <c r="J1768" i="12" s="1"/>
  <c r="G1769" i="12"/>
  <c r="J1769" i="12" s="1"/>
  <c r="G1770" i="12"/>
  <c r="J1770" i="12" s="1"/>
  <c r="G1771" i="12"/>
  <c r="J1771" i="12" s="1"/>
  <c r="G1772" i="12"/>
  <c r="J1772" i="12" s="1"/>
  <c r="G1773" i="12"/>
  <c r="J1773" i="12" s="1"/>
  <c r="G1774" i="12"/>
  <c r="J1774" i="12" s="1"/>
  <c r="G1775" i="12"/>
  <c r="J1775" i="12" s="1"/>
  <c r="G1776" i="12"/>
  <c r="J1776" i="12" s="1"/>
  <c r="G1777" i="12"/>
  <c r="J1777" i="12" s="1"/>
  <c r="G1778" i="12"/>
  <c r="J1778" i="12" s="1"/>
  <c r="G1779" i="12"/>
  <c r="J1779" i="12" s="1"/>
  <c r="G1780" i="12"/>
  <c r="J1780" i="12" s="1"/>
  <c r="G1781" i="12"/>
  <c r="J1781" i="12" s="1"/>
  <c r="G1782" i="12"/>
  <c r="J1782" i="12" s="1"/>
  <c r="G1783" i="12"/>
  <c r="J1783" i="12" s="1"/>
  <c r="G1784" i="12"/>
  <c r="J1784" i="12" s="1"/>
  <c r="G1785" i="12"/>
  <c r="J1785" i="12" s="1"/>
  <c r="G1786" i="12"/>
  <c r="J1786" i="12" s="1"/>
  <c r="G1787" i="12"/>
  <c r="J1787" i="12" s="1"/>
  <c r="G1788" i="12"/>
  <c r="J1788" i="12" s="1"/>
  <c r="G1789" i="12"/>
  <c r="J1789" i="12" s="1"/>
  <c r="G1790" i="12"/>
  <c r="J1790" i="12" s="1"/>
  <c r="G1791" i="12"/>
  <c r="J1791" i="12" s="1"/>
  <c r="G1792" i="12"/>
  <c r="J1792" i="12" s="1"/>
  <c r="G1793" i="12"/>
  <c r="J1793" i="12" s="1"/>
  <c r="G1794" i="12"/>
  <c r="J1794" i="12" s="1"/>
  <c r="G1795" i="12"/>
  <c r="J1795" i="12" s="1"/>
  <c r="G1796" i="12"/>
  <c r="J1796" i="12" s="1"/>
  <c r="G1797" i="12"/>
  <c r="J1797" i="12" s="1"/>
  <c r="G1798" i="12"/>
  <c r="J1798" i="12" s="1"/>
  <c r="G1799" i="12"/>
  <c r="J1799" i="12" s="1"/>
  <c r="G1800" i="12"/>
  <c r="J1800" i="12" s="1"/>
  <c r="G1801" i="12"/>
  <c r="J1801" i="12" s="1"/>
  <c r="G1802" i="12"/>
  <c r="J1802" i="12" s="1"/>
  <c r="G1803" i="12"/>
  <c r="J1803" i="12" s="1"/>
  <c r="G1804" i="12"/>
  <c r="J1804" i="12" s="1"/>
  <c r="G1805" i="12"/>
  <c r="J1805" i="12" s="1"/>
  <c r="G1806" i="12"/>
  <c r="J1806" i="12" s="1"/>
  <c r="G1807" i="12"/>
  <c r="J1807" i="12" s="1"/>
  <c r="G1808" i="12"/>
  <c r="J1808" i="12" s="1"/>
  <c r="G1809" i="12"/>
  <c r="J1809" i="12" s="1"/>
  <c r="G1810" i="12"/>
  <c r="J1810" i="12" s="1"/>
  <c r="G1811" i="12"/>
  <c r="J1811" i="12" s="1"/>
  <c r="G1812" i="12"/>
  <c r="J1812" i="12" s="1"/>
  <c r="G1813" i="12"/>
  <c r="J1813" i="12" s="1"/>
  <c r="G1814" i="12"/>
  <c r="J1814" i="12" s="1"/>
  <c r="G1815" i="12"/>
  <c r="J1815" i="12" s="1"/>
  <c r="G1816" i="12"/>
  <c r="J1816" i="12" s="1"/>
  <c r="G1817" i="12"/>
  <c r="J1817" i="12" s="1"/>
  <c r="G1818" i="12"/>
  <c r="J1818" i="12" s="1"/>
  <c r="G1819" i="12"/>
  <c r="J1819" i="12" s="1"/>
  <c r="G1820" i="12"/>
  <c r="J1820" i="12" s="1"/>
  <c r="G1821" i="12"/>
  <c r="J1821" i="12" s="1"/>
  <c r="G1822" i="12"/>
  <c r="J1822" i="12" s="1"/>
  <c r="G1823" i="12"/>
  <c r="J1823" i="12" s="1"/>
  <c r="G1824" i="12"/>
  <c r="J1824" i="12" s="1"/>
  <c r="G1825" i="12"/>
  <c r="J1825" i="12" s="1"/>
  <c r="G1826" i="12"/>
  <c r="J1826" i="12" s="1"/>
  <c r="G1827" i="12"/>
  <c r="J1827" i="12" s="1"/>
  <c r="G1828" i="12"/>
  <c r="J1828" i="12" s="1"/>
  <c r="G1829" i="12"/>
  <c r="J1829" i="12" s="1"/>
  <c r="G1830" i="12"/>
  <c r="J1830" i="12" s="1"/>
  <c r="G1831" i="12"/>
  <c r="J1831" i="12" s="1"/>
  <c r="G1832" i="12"/>
  <c r="J1832" i="12" s="1"/>
  <c r="G1833" i="12"/>
  <c r="J1833" i="12" s="1"/>
  <c r="G1834" i="12"/>
  <c r="J1834" i="12" s="1"/>
  <c r="G1835" i="12"/>
  <c r="J1835" i="12" s="1"/>
  <c r="G1836" i="12"/>
  <c r="J1836" i="12" s="1"/>
  <c r="G1837" i="12"/>
  <c r="J1837" i="12" s="1"/>
  <c r="G1838" i="12"/>
  <c r="J1838" i="12" s="1"/>
  <c r="G1839" i="12"/>
  <c r="J1839" i="12" s="1"/>
  <c r="G1840" i="12"/>
  <c r="J1840" i="12" s="1"/>
  <c r="G1841" i="12"/>
  <c r="J1841" i="12" s="1"/>
  <c r="G1842" i="12"/>
  <c r="J1842" i="12" s="1"/>
  <c r="G1843" i="12"/>
  <c r="J1843" i="12" s="1"/>
  <c r="G1844" i="12"/>
  <c r="J1844" i="12" s="1"/>
  <c r="G1845" i="12"/>
  <c r="J1845" i="12" s="1"/>
  <c r="G1846" i="12"/>
  <c r="J1846" i="12" s="1"/>
  <c r="G1847" i="12"/>
  <c r="J1847" i="12" s="1"/>
  <c r="G1848" i="12"/>
  <c r="J1848" i="12" s="1"/>
  <c r="G1849" i="12"/>
  <c r="J1849" i="12" s="1"/>
  <c r="G1850" i="12"/>
  <c r="J1850" i="12" s="1"/>
  <c r="G1851" i="12"/>
  <c r="J1851" i="12" s="1"/>
  <c r="G1852" i="12"/>
  <c r="J1852" i="12" s="1"/>
  <c r="G1853" i="12"/>
  <c r="J1853" i="12" s="1"/>
  <c r="G1854" i="12"/>
  <c r="J1854" i="12" s="1"/>
  <c r="G1855" i="12"/>
  <c r="J1855" i="12" s="1"/>
  <c r="G1856" i="12"/>
  <c r="J1856" i="12" s="1"/>
  <c r="G1857" i="12"/>
  <c r="J1857" i="12" s="1"/>
  <c r="G1858" i="12"/>
  <c r="J1858" i="12" s="1"/>
  <c r="G1859" i="12"/>
  <c r="J1859" i="12" s="1"/>
  <c r="G1860" i="12"/>
  <c r="J1860" i="12" s="1"/>
  <c r="G1861" i="12"/>
  <c r="J1861" i="12" s="1"/>
  <c r="G1862" i="12"/>
  <c r="J1862" i="12" s="1"/>
  <c r="G1863" i="12"/>
  <c r="J1863" i="12" s="1"/>
  <c r="G1864" i="12"/>
  <c r="J1864" i="12" s="1"/>
  <c r="G1865" i="12"/>
  <c r="J1865" i="12" s="1"/>
  <c r="G1866" i="12"/>
  <c r="J1866" i="12" s="1"/>
  <c r="G1867" i="12"/>
  <c r="J1867" i="12" s="1"/>
  <c r="G1868" i="12"/>
  <c r="J1868" i="12" s="1"/>
  <c r="G1869" i="12"/>
  <c r="J1869" i="12" s="1"/>
  <c r="G1870" i="12"/>
  <c r="J1870" i="12" s="1"/>
  <c r="G1871" i="12"/>
  <c r="J1871" i="12" s="1"/>
  <c r="G1872" i="12"/>
  <c r="J1872" i="12" s="1"/>
  <c r="G1873" i="12"/>
  <c r="J1873" i="12" s="1"/>
  <c r="G1874" i="12"/>
  <c r="J1874" i="12" s="1"/>
  <c r="G1875" i="12"/>
  <c r="J1875" i="12" s="1"/>
  <c r="G1876" i="12"/>
  <c r="J1876" i="12" s="1"/>
  <c r="G1877" i="12"/>
  <c r="J1877" i="12" s="1"/>
  <c r="G1878" i="12"/>
  <c r="J1878" i="12" s="1"/>
  <c r="G1879" i="12"/>
  <c r="J1879" i="12" s="1"/>
  <c r="G1880" i="12"/>
  <c r="J1880" i="12" s="1"/>
  <c r="G1881" i="12"/>
  <c r="J1881" i="12" s="1"/>
  <c r="G1882" i="12"/>
  <c r="J1882" i="12" s="1"/>
  <c r="G1883" i="12"/>
  <c r="J1883" i="12" s="1"/>
  <c r="G1884" i="12"/>
  <c r="J1884" i="12" s="1"/>
  <c r="G1885" i="12"/>
  <c r="J1885" i="12" s="1"/>
  <c r="G1886" i="12"/>
  <c r="J1886" i="12" s="1"/>
  <c r="G1887" i="12"/>
  <c r="J1887" i="12" s="1"/>
  <c r="G1888" i="12"/>
  <c r="J1888" i="12" s="1"/>
  <c r="G1889" i="12"/>
  <c r="J1889" i="12" s="1"/>
  <c r="G1890" i="12"/>
  <c r="J1890" i="12" s="1"/>
  <c r="G1891" i="12"/>
  <c r="J1891" i="12" s="1"/>
  <c r="G1892" i="12"/>
  <c r="J1892" i="12" s="1"/>
  <c r="G1893" i="12"/>
  <c r="J1893" i="12" s="1"/>
  <c r="G1894" i="12"/>
  <c r="J1894" i="12" s="1"/>
  <c r="G1895" i="12"/>
  <c r="J1895" i="12" s="1"/>
  <c r="G1896" i="12"/>
  <c r="J1896" i="12" s="1"/>
  <c r="G1897" i="12"/>
  <c r="J1897" i="12" s="1"/>
  <c r="G1898" i="12"/>
  <c r="J1898" i="12" s="1"/>
  <c r="G1899" i="12"/>
  <c r="J1899" i="12" s="1"/>
  <c r="G1900" i="12"/>
  <c r="J1900" i="12" s="1"/>
  <c r="G1901" i="12"/>
  <c r="J1901" i="12" s="1"/>
  <c r="G1902" i="12"/>
  <c r="J1902" i="12" s="1"/>
  <c r="G1903" i="12"/>
  <c r="J1903" i="12" s="1"/>
  <c r="G1904" i="12"/>
  <c r="J1904" i="12" s="1"/>
  <c r="G1905" i="12"/>
  <c r="J1905" i="12" s="1"/>
  <c r="G1906" i="12"/>
  <c r="J1906" i="12" s="1"/>
  <c r="G1907" i="12"/>
  <c r="J1907" i="12" s="1"/>
  <c r="G1908" i="12"/>
  <c r="J1908" i="12" s="1"/>
  <c r="G1909" i="12"/>
  <c r="J1909" i="12" s="1"/>
  <c r="G1910" i="12"/>
  <c r="J1910" i="12" s="1"/>
  <c r="G1911" i="12"/>
  <c r="J1911" i="12" s="1"/>
  <c r="G1912" i="12"/>
  <c r="J1912" i="12" s="1"/>
  <c r="G1913" i="12"/>
  <c r="J1913" i="12" s="1"/>
  <c r="G1914" i="12"/>
  <c r="J1914" i="12" s="1"/>
  <c r="G1915" i="12"/>
  <c r="J1915" i="12" s="1"/>
  <c r="G1916" i="12"/>
  <c r="J1916" i="12" s="1"/>
  <c r="G1917" i="12"/>
  <c r="J1917" i="12" s="1"/>
  <c r="G1918" i="12"/>
  <c r="J1918" i="12" s="1"/>
  <c r="G1919" i="12"/>
  <c r="J1919" i="12" s="1"/>
  <c r="G1920" i="12"/>
  <c r="J1920" i="12" s="1"/>
  <c r="J1921" i="12"/>
  <c r="G1922" i="12"/>
  <c r="J1922" i="12" s="1"/>
  <c r="G1923" i="12"/>
  <c r="J1923" i="12" s="1"/>
  <c r="G1924" i="12"/>
  <c r="J1924" i="12" s="1"/>
  <c r="G1925" i="12"/>
  <c r="J1925" i="12" s="1"/>
  <c r="G1926" i="12"/>
  <c r="J1926" i="12" s="1"/>
  <c r="G1927" i="12"/>
  <c r="J1927" i="12" s="1"/>
  <c r="G1928" i="12"/>
  <c r="J1928" i="12" s="1"/>
  <c r="G1929" i="12"/>
  <c r="J1929" i="12" s="1"/>
  <c r="G1930" i="12"/>
  <c r="J1930" i="12" s="1"/>
  <c r="G1931" i="12"/>
  <c r="J1931" i="12" s="1"/>
  <c r="G1932" i="12"/>
  <c r="J1932" i="12" s="1"/>
  <c r="G1933" i="12"/>
  <c r="J1933" i="12" s="1"/>
  <c r="G1934" i="12"/>
  <c r="J1934" i="12" s="1"/>
  <c r="G1935" i="12"/>
  <c r="J1935" i="12" s="1"/>
  <c r="G1936" i="12"/>
  <c r="J1936" i="12" s="1"/>
  <c r="G1937" i="12"/>
  <c r="J1937" i="12" s="1"/>
  <c r="G1938" i="12"/>
  <c r="J1938" i="12" s="1"/>
  <c r="G1939" i="12"/>
  <c r="J1939" i="12" s="1"/>
  <c r="G1940" i="12"/>
  <c r="J1940" i="12" s="1"/>
  <c r="G1941" i="12"/>
  <c r="J1941" i="12" s="1"/>
  <c r="G1942" i="12"/>
  <c r="J1942" i="12" s="1"/>
  <c r="G1943" i="12"/>
  <c r="J1943" i="12" s="1"/>
  <c r="G1944" i="12"/>
  <c r="J1944" i="12" s="1"/>
  <c r="G1945" i="12"/>
  <c r="J1945" i="12" s="1"/>
  <c r="G1946" i="12"/>
  <c r="J1946" i="12" s="1"/>
  <c r="G1947" i="12"/>
  <c r="J1947" i="12" s="1"/>
  <c r="G1948" i="12"/>
  <c r="J1948" i="12" s="1"/>
  <c r="G1949" i="12"/>
  <c r="J1949" i="12" s="1"/>
  <c r="G1950" i="12"/>
  <c r="J1950" i="12" s="1"/>
  <c r="G1951" i="12"/>
  <c r="J1951" i="12" s="1"/>
  <c r="G1952" i="12"/>
  <c r="J1952" i="12" s="1"/>
  <c r="G1953" i="12"/>
  <c r="J1953" i="12" s="1"/>
  <c r="G1954" i="12"/>
  <c r="J1954" i="12" s="1"/>
  <c r="G1955" i="12"/>
  <c r="J1955" i="12" s="1"/>
  <c r="G1956" i="12"/>
  <c r="J1956" i="12" s="1"/>
  <c r="G1957" i="12"/>
  <c r="J1957" i="12" s="1"/>
  <c r="G1958" i="12"/>
  <c r="J1958" i="12" s="1"/>
  <c r="G1959" i="12"/>
  <c r="J1959" i="12" s="1"/>
  <c r="G1960" i="12"/>
  <c r="J1960" i="12" s="1"/>
  <c r="G1961" i="12"/>
  <c r="J1961" i="12" s="1"/>
  <c r="G1962" i="12"/>
  <c r="J1962" i="12" s="1"/>
  <c r="G1963" i="12"/>
  <c r="J1963" i="12" s="1"/>
  <c r="G1964" i="12"/>
  <c r="J1964" i="12" s="1"/>
  <c r="G1965" i="12"/>
  <c r="J1965" i="12" s="1"/>
  <c r="G1966" i="12"/>
  <c r="J1966" i="12" s="1"/>
  <c r="G1967" i="12"/>
  <c r="J1967" i="12" s="1"/>
  <c r="G1968" i="12"/>
  <c r="J1968" i="12" s="1"/>
  <c r="G1969" i="12"/>
  <c r="J1969" i="12" s="1"/>
  <c r="G1970" i="12"/>
  <c r="J1970" i="12" s="1"/>
  <c r="G1971" i="12"/>
  <c r="J1971" i="12" s="1"/>
  <c r="G1972" i="12"/>
  <c r="J1972" i="12" s="1"/>
  <c r="G1973" i="12"/>
  <c r="J1973" i="12" s="1"/>
  <c r="G1974" i="12"/>
  <c r="J1974" i="12" s="1"/>
  <c r="G1975" i="12"/>
  <c r="J1975" i="12" s="1"/>
  <c r="G1976" i="12"/>
  <c r="J1976" i="12" s="1"/>
  <c r="G1977" i="12"/>
  <c r="J1977" i="12" s="1"/>
  <c r="G1978" i="12"/>
  <c r="J1978" i="12" s="1"/>
  <c r="G1979" i="12"/>
  <c r="J1979" i="12" s="1"/>
  <c r="G1980" i="12"/>
  <c r="J1980" i="12" s="1"/>
  <c r="G1981" i="12"/>
  <c r="J1981" i="12" s="1"/>
  <c r="G1982" i="12"/>
  <c r="J1982" i="12" s="1"/>
  <c r="G1983" i="12"/>
  <c r="J1983" i="12" s="1"/>
  <c r="G1984" i="12"/>
  <c r="J1984" i="12" s="1"/>
  <c r="G1985" i="12"/>
  <c r="J1985" i="12" s="1"/>
  <c r="G1986" i="12"/>
  <c r="J1986" i="12" s="1"/>
  <c r="G1987" i="12"/>
  <c r="J1987" i="12" s="1"/>
  <c r="G1988" i="12"/>
  <c r="J1988" i="12" s="1"/>
  <c r="G1989" i="12"/>
  <c r="J1989" i="12" s="1"/>
  <c r="G1990" i="12"/>
  <c r="J1990" i="12" s="1"/>
  <c r="G1991" i="12"/>
  <c r="J1991" i="12" s="1"/>
  <c r="G1992" i="12"/>
  <c r="J1992" i="12" s="1"/>
  <c r="G1993" i="12"/>
  <c r="J1993" i="12" s="1"/>
  <c r="G1994" i="12"/>
  <c r="J1994" i="12" s="1"/>
  <c r="G1995" i="12"/>
  <c r="J1995" i="12" s="1"/>
  <c r="G1996" i="12"/>
  <c r="J1996" i="12" s="1"/>
  <c r="G1997" i="12"/>
  <c r="J1997" i="12" s="1"/>
  <c r="G1998" i="12"/>
  <c r="J1998" i="12" s="1"/>
  <c r="G1999" i="12"/>
  <c r="J1999" i="12" s="1"/>
  <c r="G2000" i="12"/>
  <c r="J2000" i="12" s="1"/>
  <c r="G2001" i="12"/>
  <c r="J2001" i="12" s="1"/>
  <c r="G2002" i="12"/>
  <c r="J2002" i="12" s="1"/>
  <c r="G2003" i="12"/>
  <c r="J2003" i="12" s="1"/>
  <c r="G2004" i="12"/>
  <c r="J2004" i="12" s="1"/>
  <c r="G2005" i="12"/>
  <c r="J2005" i="12" s="1"/>
  <c r="G2006" i="12"/>
  <c r="J2006" i="12" s="1"/>
  <c r="G2007" i="12"/>
  <c r="J2007" i="12" s="1"/>
  <c r="G2008" i="12"/>
  <c r="J2008" i="12" s="1"/>
  <c r="G2009" i="12"/>
  <c r="J2009" i="12" s="1"/>
  <c r="G2010" i="12"/>
  <c r="J2010" i="12" s="1"/>
  <c r="G2011" i="12"/>
  <c r="J2011" i="12" s="1"/>
  <c r="G2012" i="12"/>
  <c r="J2012" i="12" s="1"/>
  <c r="G2013" i="12"/>
  <c r="J2013" i="12" s="1"/>
  <c r="G2014" i="12"/>
  <c r="J2014" i="12" s="1"/>
  <c r="G2015" i="12"/>
  <c r="J2015" i="12" s="1"/>
  <c r="G2016" i="12"/>
  <c r="J2016" i="12" s="1"/>
  <c r="G2017" i="12"/>
  <c r="J2017" i="12" s="1"/>
  <c r="G2018" i="12"/>
  <c r="J2018" i="12" s="1"/>
  <c r="G2019" i="12"/>
  <c r="J2019" i="12" s="1"/>
  <c r="G2020" i="12"/>
  <c r="J2020" i="12" s="1"/>
  <c r="G2021" i="12"/>
  <c r="J2021" i="12" s="1"/>
  <c r="G2022" i="12"/>
  <c r="J2022" i="12" s="1"/>
  <c r="G2023" i="12"/>
  <c r="J2023" i="12" s="1"/>
  <c r="G2024" i="12"/>
  <c r="J2024" i="12" s="1"/>
  <c r="G2025" i="12"/>
  <c r="J2025" i="12" s="1"/>
  <c r="J2026" i="12"/>
  <c r="G2027" i="12"/>
  <c r="J2027" i="12" s="1"/>
  <c r="G2028" i="12"/>
  <c r="J2028" i="12" s="1"/>
  <c r="G2029" i="12"/>
  <c r="J2029" i="12" s="1"/>
  <c r="G2030" i="12"/>
  <c r="J2030" i="12" s="1"/>
  <c r="G2031" i="12"/>
  <c r="J2031" i="12" s="1"/>
  <c r="G2032" i="12"/>
  <c r="J2032" i="12" s="1"/>
  <c r="G2033" i="12"/>
  <c r="J2033" i="12" s="1"/>
  <c r="G2034" i="12"/>
  <c r="J2034" i="12" s="1"/>
  <c r="G2035" i="12"/>
  <c r="J2035" i="12" s="1"/>
  <c r="G2036" i="12"/>
  <c r="J2036" i="12" s="1"/>
  <c r="G2037" i="12"/>
  <c r="J2037" i="12" s="1"/>
  <c r="G2038" i="12"/>
  <c r="J2038" i="12" s="1"/>
  <c r="G2039" i="12"/>
  <c r="J2039" i="12" s="1"/>
  <c r="G2040" i="12"/>
  <c r="J2040" i="12" s="1"/>
  <c r="G2041" i="12"/>
  <c r="J2041" i="12" s="1"/>
  <c r="G2042" i="12"/>
  <c r="J2042" i="12" s="1"/>
  <c r="G2043" i="12"/>
  <c r="J2043" i="12" s="1"/>
  <c r="G2044" i="12"/>
  <c r="J2044" i="12" s="1"/>
  <c r="G2045" i="12"/>
  <c r="J2045" i="12" s="1"/>
  <c r="G2046" i="12"/>
  <c r="J2046" i="12" s="1"/>
  <c r="G2047" i="12"/>
  <c r="J2047" i="12" s="1"/>
  <c r="G2048" i="12"/>
  <c r="J2048" i="12" s="1"/>
  <c r="G2049" i="12"/>
  <c r="J2049" i="12" s="1"/>
  <c r="G2050" i="12"/>
  <c r="J2050" i="12" s="1"/>
  <c r="G2051" i="12"/>
  <c r="J2051" i="12" s="1"/>
  <c r="G2052" i="12"/>
  <c r="J2052" i="12" s="1"/>
  <c r="G2053" i="12"/>
  <c r="J2053" i="12" s="1"/>
  <c r="G2054" i="12"/>
  <c r="J2054" i="12" s="1"/>
  <c r="G2055" i="12"/>
  <c r="J2055" i="12" s="1"/>
  <c r="G2056" i="12"/>
  <c r="J2056" i="12" s="1"/>
  <c r="G2057" i="12"/>
  <c r="J2057" i="12" s="1"/>
  <c r="G2058" i="12"/>
  <c r="J2058" i="12" s="1"/>
  <c r="G2059" i="12"/>
  <c r="J2059" i="12" s="1"/>
  <c r="G2060" i="12"/>
  <c r="J2060" i="12" s="1"/>
  <c r="G2061" i="12"/>
  <c r="J2061" i="12" s="1"/>
  <c r="G2062" i="12"/>
  <c r="J2062" i="12" s="1"/>
  <c r="G2063" i="12"/>
  <c r="J2063" i="12" s="1"/>
  <c r="G2064" i="12"/>
  <c r="J2064" i="12" s="1"/>
  <c r="G2065" i="12"/>
  <c r="J2065" i="12" s="1"/>
  <c r="G2066" i="12"/>
  <c r="J2066" i="12" s="1"/>
  <c r="G2067" i="12"/>
  <c r="J2067" i="12" s="1"/>
  <c r="G2068" i="12"/>
  <c r="J2068" i="12" s="1"/>
  <c r="G2069" i="12"/>
  <c r="J2069" i="12" s="1"/>
  <c r="G2070" i="12"/>
  <c r="J2070" i="12" s="1"/>
  <c r="G2071" i="12"/>
  <c r="J2071" i="12" s="1"/>
  <c r="G2072" i="12"/>
  <c r="J2072" i="12" s="1"/>
  <c r="J2073" i="12"/>
  <c r="G2074" i="12"/>
  <c r="J2074" i="12" s="1"/>
  <c r="G2075" i="12"/>
  <c r="J2075" i="12" s="1"/>
  <c r="G2076" i="12"/>
  <c r="J2076" i="12" s="1"/>
  <c r="G2077" i="12"/>
  <c r="J2077" i="12" s="1"/>
  <c r="G2078" i="12"/>
  <c r="J2078" i="12" s="1"/>
  <c r="G2079" i="12"/>
  <c r="J2079" i="12" s="1"/>
  <c r="G2080" i="12"/>
  <c r="J2080" i="12" s="1"/>
  <c r="G2081" i="12"/>
  <c r="J2081" i="12" s="1"/>
  <c r="G2082" i="12"/>
  <c r="J2082" i="12" s="1"/>
  <c r="G2083" i="12"/>
  <c r="J2083" i="12" s="1"/>
  <c r="G2084" i="12"/>
  <c r="J2084" i="12" s="1"/>
  <c r="G2085" i="12"/>
  <c r="J2085" i="12" s="1"/>
  <c r="G2086" i="12"/>
  <c r="J2086" i="12" s="1"/>
  <c r="G2087" i="12"/>
  <c r="J2087" i="12" s="1"/>
  <c r="G2088" i="12"/>
  <c r="J2088" i="12" s="1"/>
  <c r="G2089" i="12"/>
  <c r="J2089" i="12" s="1"/>
  <c r="G2090" i="12"/>
  <c r="J2090" i="12" s="1"/>
  <c r="G2091" i="12"/>
  <c r="J2091" i="12" s="1"/>
  <c r="G2092" i="12"/>
  <c r="J2092" i="12" s="1"/>
  <c r="G2093" i="12"/>
  <c r="J2093" i="12" s="1"/>
  <c r="G2094" i="12"/>
  <c r="J2094" i="12" s="1"/>
  <c r="G2095" i="12"/>
  <c r="J2095" i="12" s="1"/>
  <c r="G2096" i="12"/>
  <c r="J2096" i="12" s="1"/>
  <c r="G2097" i="12"/>
  <c r="J2097" i="12" s="1"/>
  <c r="G2098" i="12"/>
  <c r="J2098" i="12" s="1"/>
  <c r="G2099" i="12"/>
  <c r="J2099" i="12" s="1"/>
  <c r="G2100" i="12"/>
  <c r="J2100" i="12" s="1"/>
  <c r="G2101" i="12"/>
  <c r="J2101" i="12" s="1"/>
  <c r="G2102" i="12"/>
  <c r="J2102" i="12" s="1"/>
  <c r="G2103" i="12"/>
  <c r="J2103" i="12" s="1"/>
  <c r="G2104" i="12"/>
  <c r="J2104" i="12" s="1"/>
  <c r="G2105" i="12"/>
  <c r="J2105" i="12" s="1"/>
  <c r="G2106" i="12"/>
  <c r="J2106" i="12" s="1"/>
  <c r="G2107" i="12"/>
  <c r="J2107" i="12" s="1"/>
  <c r="G2108" i="12"/>
  <c r="J2108" i="12" s="1"/>
  <c r="G2109" i="12"/>
  <c r="J2109" i="12" s="1"/>
  <c r="G2110" i="12"/>
  <c r="J2110" i="12" s="1"/>
  <c r="G2111" i="12"/>
  <c r="J2111" i="12" s="1"/>
  <c r="G2112" i="12"/>
  <c r="J2112" i="12" s="1"/>
  <c r="G2113" i="12"/>
  <c r="J2113" i="12" s="1"/>
  <c r="G2114" i="12"/>
  <c r="J2114" i="12" s="1"/>
  <c r="G2115" i="12"/>
  <c r="J2115" i="12" s="1"/>
  <c r="G2116" i="12"/>
  <c r="J2116" i="12" s="1"/>
  <c r="G2117" i="12"/>
  <c r="J2117" i="12" s="1"/>
  <c r="G2118" i="12"/>
  <c r="J2118" i="12" s="1"/>
  <c r="G2119" i="12"/>
  <c r="J2119" i="12" s="1"/>
  <c r="G2120" i="12"/>
  <c r="J2120" i="12" s="1"/>
  <c r="G2121" i="12"/>
  <c r="J2121" i="12" s="1"/>
  <c r="G2122" i="12"/>
  <c r="J2122" i="12" s="1"/>
  <c r="G2123" i="12"/>
  <c r="J2123" i="12" s="1"/>
  <c r="G2124" i="12"/>
  <c r="J2124" i="12" s="1"/>
  <c r="G2125" i="12"/>
  <c r="J2125" i="12" s="1"/>
  <c r="G2126" i="12"/>
  <c r="J2126" i="12" s="1"/>
  <c r="G2127" i="12"/>
  <c r="J2127" i="12" s="1"/>
  <c r="G2128" i="12"/>
  <c r="J2128" i="12" s="1"/>
  <c r="G2129" i="12"/>
  <c r="J2129" i="12" s="1"/>
  <c r="G2130" i="12"/>
  <c r="J2130" i="12" s="1"/>
  <c r="G2131" i="12"/>
  <c r="J2131" i="12" s="1"/>
  <c r="G2132" i="12"/>
  <c r="J2132" i="12" s="1"/>
  <c r="G2133" i="12"/>
  <c r="J2133" i="12" s="1"/>
  <c r="G2134" i="12"/>
  <c r="J2134" i="12" s="1"/>
  <c r="G2135" i="12"/>
  <c r="J2135" i="12" s="1"/>
  <c r="G2136" i="12"/>
  <c r="J2136" i="12" s="1"/>
  <c r="G2137" i="12"/>
  <c r="J2137" i="12" s="1"/>
  <c r="G2138" i="12"/>
  <c r="J2138" i="12" s="1"/>
  <c r="G2139" i="12"/>
  <c r="J2139" i="12" s="1"/>
  <c r="G2140" i="12"/>
  <c r="J2140" i="12" s="1"/>
  <c r="G2141" i="12"/>
  <c r="J2141" i="12" s="1"/>
  <c r="G2142" i="12"/>
  <c r="J2142" i="12" s="1"/>
  <c r="G2143" i="12"/>
  <c r="J2143" i="12" s="1"/>
  <c r="G2144" i="12"/>
  <c r="J2144" i="12" s="1"/>
  <c r="G2145" i="12"/>
  <c r="J2145" i="12" s="1"/>
  <c r="G2146" i="12"/>
  <c r="J2146" i="12" s="1"/>
  <c r="G2147" i="12"/>
  <c r="J2147" i="12" s="1"/>
  <c r="G2148" i="12"/>
  <c r="J2148" i="12" s="1"/>
  <c r="G2149" i="12"/>
  <c r="J2149" i="12" s="1"/>
  <c r="G2150" i="12"/>
  <c r="J2150" i="12" s="1"/>
  <c r="G2151" i="12"/>
  <c r="J2151" i="12" s="1"/>
  <c r="G2152" i="12"/>
  <c r="J2152" i="12" s="1"/>
  <c r="G2153" i="12"/>
  <c r="J2153" i="12" s="1"/>
  <c r="G2154" i="12"/>
  <c r="J2154" i="12" s="1"/>
  <c r="G2155" i="12"/>
  <c r="J2155" i="12" s="1"/>
  <c r="G2156" i="12"/>
  <c r="J2156" i="12" s="1"/>
  <c r="G2157" i="12"/>
  <c r="J2157" i="12" s="1"/>
  <c r="G2158" i="12"/>
  <c r="J2158" i="12" s="1"/>
  <c r="G2159" i="12"/>
  <c r="J2159" i="12" s="1"/>
  <c r="G2160" i="12"/>
  <c r="J2160" i="12" s="1"/>
  <c r="G2161" i="12"/>
  <c r="J2161" i="12" s="1"/>
  <c r="G2162" i="12"/>
  <c r="J2162" i="12" s="1"/>
  <c r="G2163" i="12"/>
  <c r="J2163" i="12" s="1"/>
  <c r="G2164" i="12"/>
  <c r="J2164" i="12" s="1"/>
  <c r="G2165" i="12"/>
  <c r="J2165" i="12" s="1"/>
  <c r="G2166" i="12"/>
  <c r="J2166" i="12" s="1"/>
  <c r="G2167" i="12"/>
  <c r="J2167" i="12" s="1"/>
  <c r="G2168" i="12"/>
  <c r="J2168" i="12" s="1"/>
  <c r="G2169" i="12"/>
  <c r="J2169" i="12" s="1"/>
  <c r="G2170" i="12"/>
  <c r="J2170" i="12" s="1"/>
  <c r="G2171" i="12"/>
  <c r="J2171" i="12" s="1"/>
  <c r="G2172" i="12"/>
  <c r="J2172" i="12" s="1"/>
  <c r="G2173" i="12"/>
  <c r="J2173" i="12" s="1"/>
  <c r="G2174" i="12"/>
  <c r="J2174" i="12" s="1"/>
  <c r="G2175" i="12"/>
  <c r="J2175" i="12" s="1"/>
  <c r="G2176" i="12"/>
  <c r="J2176" i="12" s="1"/>
  <c r="G2177" i="12"/>
  <c r="J2177" i="12" s="1"/>
  <c r="G2178" i="12"/>
  <c r="J2178" i="12" s="1"/>
  <c r="G2179" i="12"/>
  <c r="J2179" i="12" s="1"/>
  <c r="G2180" i="12"/>
  <c r="J2180" i="12" s="1"/>
  <c r="G2181" i="12"/>
  <c r="J2181" i="12" s="1"/>
  <c r="G2182" i="12"/>
  <c r="J2182" i="12" s="1"/>
  <c r="G2183" i="12"/>
  <c r="J2183" i="12" s="1"/>
  <c r="G2184" i="12"/>
  <c r="J2184" i="12" s="1"/>
  <c r="G2185" i="12"/>
  <c r="J2185" i="12" s="1"/>
  <c r="G2186" i="12"/>
  <c r="J2186" i="12" s="1"/>
  <c r="G2187" i="12"/>
  <c r="J2187" i="12" s="1"/>
  <c r="G2188" i="12"/>
  <c r="J2188" i="12" s="1"/>
  <c r="G2189" i="12"/>
  <c r="J2189" i="12" s="1"/>
  <c r="G2190" i="12"/>
  <c r="J2190" i="12" s="1"/>
  <c r="G2191" i="12"/>
  <c r="J2191" i="12" s="1"/>
  <c r="G2192" i="12"/>
  <c r="J2192" i="12" s="1"/>
  <c r="G2193" i="12"/>
  <c r="J2193" i="12" s="1"/>
  <c r="G2194" i="12"/>
  <c r="J2194" i="12" s="1"/>
  <c r="G2195" i="12"/>
  <c r="J2195" i="12" s="1"/>
  <c r="G2196" i="12"/>
  <c r="J2196" i="12" s="1"/>
  <c r="G2197" i="12"/>
  <c r="J2197" i="12" s="1"/>
  <c r="G2198" i="12"/>
  <c r="J2198" i="12" s="1"/>
  <c r="G2199" i="12"/>
  <c r="J2199" i="12" s="1"/>
  <c r="G2200" i="12"/>
  <c r="J2200" i="12" s="1"/>
  <c r="G2201" i="12"/>
  <c r="J2201" i="12" s="1"/>
  <c r="G2202" i="12"/>
  <c r="J2202" i="12" s="1"/>
  <c r="G2203" i="12"/>
  <c r="J2203" i="12" s="1"/>
  <c r="G2204" i="12"/>
  <c r="J2204" i="12" s="1"/>
  <c r="G2205" i="12"/>
  <c r="J2205" i="12" s="1"/>
  <c r="G2206" i="12"/>
  <c r="J2206" i="12" s="1"/>
  <c r="G2207" i="12"/>
  <c r="J2207" i="12" s="1"/>
  <c r="G2208" i="12"/>
  <c r="J2208" i="12" s="1"/>
  <c r="G2209" i="12"/>
  <c r="J2209" i="12" s="1"/>
  <c r="G2210" i="12"/>
  <c r="J2210" i="12" s="1"/>
  <c r="G2211" i="12"/>
  <c r="J2211" i="12" s="1"/>
  <c r="G2212" i="12"/>
  <c r="J2212" i="12" s="1"/>
  <c r="G2213" i="12"/>
  <c r="J2213" i="12" s="1"/>
  <c r="G2214" i="12"/>
  <c r="J2214" i="12" s="1"/>
  <c r="G2215" i="12"/>
  <c r="J2215" i="12" s="1"/>
  <c r="G2216" i="12"/>
  <c r="J2216" i="12" s="1"/>
  <c r="G2217" i="12"/>
  <c r="J2217" i="12" s="1"/>
  <c r="G2218" i="12"/>
  <c r="J2218" i="12" s="1"/>
  <c r="G2219" i="12"/>
  <c r="J2219" i="12" s="1"/>
  <c r="G2220" i="12"/>
  <c r="J2220" i="12" s="1"/>
  <c r="G2221" i="12"/>
  <c r="J2221" i="12" s="1"/>
  <c r="G2222" i="12"/>
  <c r="J2222" i="12" s="1"/>
  <c r="G2223" i="12"/>
  <c r="J2223" i="12" s="1"/>
  <c r="G2224" i="12"/>
  <c r="J2224" i="12" s="1"/>
  <c r="G2225" i="12"/>
  <c r="J2225" i="12" s="1"/>
  <c r="G2226" i="12"/>
  <c r="J2226" i="12" s="1"/>
  <c r="G2227" i="12"/>
  <c r="J2227" i="12" s="1"/>
  <c r="G2228" i="12"/>
  <c r="J2228" i="12" s="1"/>
  <c r="G2229" i="12"/>
  <c r="J2229" i="12" s="1"/>
  <c r="G2230" i="12"/>
  <c r="J2230" i="12" s="1"/>
  <c r="G2231" i="12"/>
  <c r="J2231" i="12" s="1"/>
  <c r="G2232" i="12"/>
  <c r="J2232" i="12" s="1"/>
  <c r="G2233" i="12"/>
  <c r="J2233" i="12" s="1"/>
  <c r="G2234" i="12"/>
  <c r="J2234" i="12" s="1"/>
  <c r="G2235" i="12"/>
  <c r="J2235" i="12" s="1"/>
  <c r="G2236" i="12"/>
  <c r="J2236" i="12" s="1"/>
  <c r="G2237" i="12"/>
  <c r="J2237" i="12" s="1"/>
  <c r="G2238" i="12"/>
  <c r="J2238" i="12" s="1"/>
  <c r="G2239" i="12"/>
  <c r="J2239" i="12" s="1"/>
  <c r="G2240" i="12"/>
  <c r="J2240" i="12" s="1"/>
  <c r="G2241" i="12"/>
  <c r="J2241" i="12" s="1"/>
  <c r="G2242" i="12"/>
  <c r="J2242" i="12" s="1"/>
  <c r="G2243" i="12"/>
  <c r="J2243" i="12" s="1"/>
  <c r="G2244" i="12"/>
  <c r="J2244" i="12" s="1"/>
  <c r="G2245" i="12"/>
  <c r="J2245" i="12" s="1"/>
  <c r="G2246" i="12"/>
  <c r="J2246" i="12" s="1"/>
  <c r="G2247" i="12"/>
  <c r="J2247" i="12" s="1"/>
  <c r="G2248" i="12"/>
  <c r="J2248" i="12" s="1"/>
  <c r="G2249" i="12"/>
  <c r="J2249" i="12" s="1"/>
  <c r="G2250" i="12"/>
  <c r="J2250" i="12" s="1"/>
  <c r="G2251" i="12"/>
  <c r="J2251" i="12" s="1"/>
  <c r="G2252" i="12"/>
  <c r="J2252" i="12" s="1"/>
  <c r="G2253" i="12"/>
  <c r="J2253" i="12" s="1"/>
  <c r="G2254" i="12"/>
  <c r="J2254" i="12" s="1"/>
  <c r="G2255" i="12"/>
  <c r="J2255" i="12" s="1"/>
  <c r="G2256" i="12"/>
  <c r="J2256" i="12" s="1"/>
  <c r="G2257" i="12"/>
  <c r="J2257" i="12" s="1"/>
  <c r="G2258" i="12"/>
  <c r="J2258" i="12" s="1"/>
  <c r="G2259" i="12"/>
  <c r="J2259" i="12" s="1"/>
  <c r="G2260" i="12"/>
  <c r="J2260" i="12" s="1"/>
  <c r="G2261" i="12"/>
  <c r="J2261" i="12" s="1"/>
  <c r="G2262" i="12"/>
  <c r="J2262" i="12" s="1"/>
  <c r="G2263" i="12"/>
  <c r="J2263" i="12" s="1"/>
  <c r="G2264" i="12"/>
  <c r="J2264" i="12" s="1"/>
  <c r="G2265" i="12"/>
  <c r="J2265" i="12" s="1"/>
  <c r="G2266" i="12"/>
  <c r="J2266" i="12" s="1"/>
  <c r="G2267" i="12"/>
  <c r="J2267" i="12" s="1"/>
  <c r="G2268" i="12"/>
  <c r="J2268" i="12" s="1"/>
  <c r="G2269" i="12"/>
  <c r="J2269" i="12" s="1"/>
  <c r="G2270" i="12"/>
  <c r="J2270" i="12" s="1"/>
  <c r="G2271" i="12"/>
  <c r="J2271" i="12" s="1"/>
  <c r="G2272" i="12"/>
  <c r="J2272" i="12" s="1"/>
  <c r="G2273" i="12"/>
  <c r="J2273" i="12" s="1"/>
  <c r="G2274" i="12"/>
  <c r="J2274" i="12" s="1"/>
  <c r="G2275" i="12"/>
  <c r="J2275" i="12" s="1"/>
  <c r="G2276" i="12"/>
  <c r="J2276" i="12" s="1"/>
  <c r="G2277" i="12"/>
  <c r="J2277" i="12" s="1"/>
  <c r="G2278" i="12"/>
  <c r="J2278" i="12" s="1"/>
  <c r="G2279" i="12"/>
  <c r="J2279" i="12" s="1"/>
  <c r="G2280" i="12"/>
  <c r="J2280" i="12" s="1"/>
  <c r="G2281" i="12"/>
  <c r="J2281" i="12" s="1"/>
  <c r="G2282" i="12"/>
  <c r="J2282" i="12" s="1"/>
  <c r="G2283" i="12"/>
  <c r="J2283" i="12" s="1"/>
  <c r="G2284" i="12"/>
  <c r="J2284" i="12" s="1"/>
  <c r="G2285" i="12"/>
  <c r="J2285" i="12" s="1"/>
  <c r="G2286" i="12"/>
  <c r="J2286" i="12" s="1"/>
  <c r="G2287" i="12"/>
  <c r="J2287" i="12" s="1"/>
  <c r="G2288" i="12"/>
  <c r="J2288" i="12" s="1"/>
  <c r="G2289" i="12"/>
  <c r="J2289" i="12" s="1"/>
  <c r="G2290" i="12"/>
  <c r="J2290" i="12" s="1"/>
  <c r="G2291" i="12"/>
  <c r="J2291" i="12" s="1"/>
  <c r="G2292" i="12"/>
  <c r="J2292" i="12" s="1"/>
  <c r="G2293" i="12"/>
  <c r="J2293" i="12" s="1"/>
  <c r="G2294" i="12"/>
  <c r="J2294" i="12" s="1"/>
  <c r="G2295" i="12"/>
  <c r="J2295" i="12" s="1"/>
  <c r="G2296" i="12"/>
  <c r="J2296" i="12" s="1"/>
  <c r="G2297" i="12"/>
  <c r="J2297" i="12" s="1"/>
  <c r="G2298" i="12"/>
  <c r="J2298" i="12" s="1"/>
  <c r="G2299" i="12"/>
  <c r="J2299" i="12" s="1"/>
  <c r="G2300" i="12"/>
  <c r="J2300" i="12" s="1"/>
  <c r="G2301" i="12"/>
  <c r="J2301" i="12" s="1"/>
  <c r="G2302" i="12"/>
  <c r="J2302" i="12" s="1"/>
  <c r="G2303" i="12"/>
  <c r="J2303" i="12" s="1"/>
  <c r="G2304" i="12"/>
  <c r="J2304" i="12" s="1"/>
  <c r="G2305" i="12"/>
  <c r="J2305" i="12" s="1"/>
  <c r="G2306" i="12"/>
  <c r="J2306" i="12" s="1"/>
  <c r="G2307" i="12"/>
  <c r="J2307" i="12" s="1"/>
  <c r="G2308" i="12"/>
  <c r="J2308" i="12" s="1"/>
  <c r="G2309" i="12"/>
  <c r="J2309" i="12" s="1"/>
  <c r="G2310" i="12"/>
  <c r="J2310" i="12" s="1"/>
  <c r="G2311" i="12"/>
  <c r="J2311" i="12" s="1"/>
  <c r="G2312" i="12"/>
  <c r="J2312" i="12" s="1"/>
  <c r="G2313" i="12"/>
  <c r="J2313" i="12" s="1"/>
  <c r="G2314" i="12"/>
  <c r="J2314" i="12" s="1"/>
  <c r="G2315" i="12"/>
  <c r="J2315" i="12" s="1"/>
  <c r="G2316" i="12"/>
  <c r="J2316" i="12" s="1"/>
  <c r="G2317" i="12"/>
  <c r="J2317" i="12" s="1"/>
  <c r="G2318" i="12"/>
  <c r="J2318" i="12" s="1"/>
  <c r="G2319" i="12"/>
  <c r="J2319" i="12" s="1"/>
  <c r="G2320" i="12"/>
  <c r="J2320" i="12" s="1"/>
  <c r="G2321" i="12"/>
  <c r="J2321" i="12" s="1"/>
  <c r="G2322" i="12"/>
  <c r="J2322" i="12" s="1"/>
  <c r="G2323" i="12"/>
  <c r="J2323" i="12" s="1"/>
  <c r="G2324" i="12"/>
  <c r="J2324" i="12" s="1"/>
  <c r="G2325" i="12"/>
  <c r="J2325" i="12" s="1"/>
  <c r="G2326" i="12"/>
  <c r="J2326" i="12" s="1"/>
  <c r="G2327" i="12"/>
  <c r="J2327" i="12" s="1"/>
  <c r="G2328" i="12"/>
  <c r="J2328" i="12" s="1"/>
  <c r="G2329" i="12"/>
  <c r="J2329" i="12" s="1"/>
  <c r="G2330" i="12"/>
  <c r="J2330" i="12" s="1"/>
  <c r="G2331" i="12"/>
  <c r="J2331" i="12" s="1"/>
  <c r="G2332" i="12"/>
  <c r="J2332" i="12" s="1"/>
  <c r="G2333" i="12"/>
  <c r="J2333" i="12" s="1"/>
  <c r="G2334" i="12"/>
  <c r="J2334" i="12" s="1"/>
  <c r="G2335" i="12"/>
  <c r="J2335" i="12" s="1"/>
  <c r="G2336" i="12"/>
  <c r="J2336" i="12" s="1"/>
  <c r="G2337" i="12"/>
  <c r="J2337" i="12" s="1"/>
  <c r="G2338" i="12"/>
  <c r="J2338" i="12" s="1"/>
  <c r="G2339" i="12"/>
  <c r="J2339" i="12" s="1"/>
  <c r="G2340" i="12"/>
  <c r="J2340" i="12" s="1"/>
  <c r="G2343" i="12"/>
  <c r="J2343" i="12" s="1"/>
  <c r="G2344" i="12"/>
  <c r="J2344" i="12" s="1"/>
  <c r="G2345" i="12"/>
  <c r="J2345" i="12" s="1"/>
  <c r="G2346" i="12"/>
  <c r="J2346" i="12" s="1"/>
  <c r="G2347" i="12"/>
  <c r="J2347" i="12" s="1"/>
  <c r="G2348" i="12"/>
  <c r="J2348" i="12" s="1"/>
  <c r="G2349" i="12"/>
  <c r="J2349" i="12" s="1"/>
  <c r="G2350" i="12"/>
  <c r="J2350" i="12" s="1"/>
  <c r="G2351" i="12"/>
  <c r="J2351" i="12" s="1"/>
  <c r="G2352" i="12"/>
  <c r="J2352" i="12" s="1"/>
  <c r="G2353" i="12"/>
  <c r="J2353" i="12" s="1"/>
  <c r="G2354" i="12"/>
  <c r="J2354" i="12" s="1"/>
  <c r="G2355" i="12"/>
  <c r="J2355" i="12" s="1"/>
  <c r="G2356" i="12"/>
  <c r="J2356" i="12" s="1"/>
  <c r="G2357" i="12"/>
  <c r="J2357" i="12" s="1"/>
  <c r="G2358" i="12"/>
  <c r="J2358" i="12" s="1"/>
  <c r="G2359" i="12"/>
  <c r="J2359" i="12" s="1"/>
  <c r="G2360" i="12"/>
  <c r="J2360" i="12" s="1"/>
  <c r="G2361" i="12"/>
  <c r="J2361" i="12" s="1"/>
  <c r="G2362" i="12"/>
  <c r="J2362" i="12" s="1"/>
  <c r="G2363" i="12"/>
  <c r="J2363" i="12" s="1"/>
  <c r="G2364" i="12"/>
  <c r="J2364" i="12" s="1"/>
  <c r="G2365" i="12"/>
  <c r="J2365" i="12" s="1"/>
  <c r="G2366" i="12"/>
  <c r="J2366" i="12" s="1"/>
  <c r="G2367" i="12"/>
  <c r="J2367" i="12" s="1"/>
  <c r="G2368" i="12"/>
  <c r="J2368" i="12" s="1"/>
  <c r="G2369" i="12"/>
  <c r="J2369" i="12" s="1"/>
  <c r="G2370" i="12"/>
  <c r="J2370" i="12" s="1"/>
  <c r="G2371" i="12"/>
  <c r="J2371" i="12" s="1"/>
  <c r="G2372" i="12"/>
  <c r="J2372" i="12" s="1"/>
  <c r="G2373" i="12"/>
  <c r="J2373" i="12" s="1"/>
  <c r="G2374" i="12"/>
  <c r="J2374" i="12" s="1"/>
  <c r="G2375" i="12"/>
  <c r="J2375" i="12" s="1"/>
  <c r="G2376" i="12"/>
  <c r="J2376" i="12" s="1"/>
  <c r="G2377" i="12"/>
  <c r="J2377" i="12" s="1"/>
  <c r="G2378" i="12"/>
  <c r="J2378" i="12" s="1"/>
  <c r="G2379" i="12"/>
  <c r="J2379" i="12" s="1"/>
  <c r="G2380" i="12"/>
  <c r="J2380" i="12" s="1"/>
  <c r="G2381" i="12"/>
  <c r="J2381" i="12" s="1"/>
  <c r="G2382" i="12"/>
  <c r="J2382" i="12" s="1"/>
  <c r="G2383" i="12"/>
  <c r="J2383" i="12" s="1"/>
  <c r="G2384" i="12"/>
  <c r="J2384" i="12" s="1"/>
  <c r="G2385" i="12"/>
  <c r="J2385" i="12" s="1"/>
  <c r="G2386" i="12"/>
  <c r="J2386" i="12" s="1"/>
  <c r="G2387" i="12"/>
  <c r="J2387" i="12" s="1"/>
  <c r="G2388" i="12"/>
  <c r="J2388" i="12" s="1"/>
  <c r="G2389" i="12"/>
  <c r="J2389" i="12" s="1"/>
  <c r="G2390" i="12"/>
  <c r="J2390" i="12" s="1"/>
  <c r="G2391" i="12"/>
  <c r="J2391" i="12" s="1"/>
  <c r="G2392" i="12"/>
  <c r="J2392" i="12" s="1"/>
  <c r="G2393" i="12"/>
  <c r="J2393" i="12" s="1"/>
  <c r="G2394" i="12"/>
  <c r="J2394" i="12" s="1"/>
  <c r="G2395" i="12"/>
  <c r="J2395" i="12" s="1"/>
  <c r="G2396" i="12"/>
  <c r="J2396" i="12" s="1"/>
  <c r="G2397" i="12"/>
  <c r="J2397" i="12" s="1"/>
  <c r="G2398" i="12"/>
  <c r="J2398" i="12" s="1"/>
  <c r="G2399" i="12"/>
  <c r="J2399" i="12" s="1"/>
  <c r="G2400" i="12"/>
  <c r="J2400" i="12" s="1"/>
  <c r="G2401" i="12"/>
  <c r="J2401" i="12" s="1"/>
  <c r="G2402" i="12"/>
  <c r="J2402" i="12" s="1"/>
  <c r="G2403" i="12"/>
  <c r="J2403" i="12" s="1"/>
  <c r="G2404" i="12"/>
  <c r="J2404" i="12" s="1"/>
  <c r="G2405" i="12"/>
  <c r="J2405" i="12" s="1"/>
  <c r="G2406" i="12"/>
  <c r="J2406" i="12" s="1"/>
  <c r="G2407" i="12"/>
  <c r="J2407" i="12" s="1"/>
  <c r="G2408" i="12"/>
  <c r="J2408" i="12" s="1"/>
  <c r="G2409" i="12"/>
  <c r="J2409" i="12" s="1"/>
  <c r="G2410" i="12"/>
  <c r="J2410" i="12" s="1"/>
  <c r="G2411" i="12"/>
  <c r="J2411" i="12" s="1"/>
  <c r="G2412" i="12"/>
  <c r="J2412" i="12" s="1"/>
  <c r="G2413" i="12"/>
  <c r="J2413" i="12" s="1"/>
  <c r="G2414" i="12"/>
  <c r="J2414" i="12" s="1"/>
  <c r="G2415" i="12"/>
  <c r="J2415" i="12" s="1"/>
  <c r="G2416" i="12"/>
  <c r="J2416" i="12" s="1"/>
  <c r="G2417" i="12"/>
  <c r="J2417" i="12" s="1"/>
  <c r="G2418" i="12"/>
  <c r="J2418" i="12" s="1"/>
  <c r="G2419" i="12"/>
  <c r="J2419" i="12" s="1"/>
  <c r="G2420" i="12"/>
  <c r="J2420" i="12" s="1"/>
  <c r="G2421" i="12"/>
  <c r="J2421" i="12" s="1"/>
  <c r="G2422" i="12"/>
  <c r="J2422" i="12" s="1"/>
  <c r="G2423" i="12"/>
  <c r="J2423" i="12" s="1"/>
  <c r="G2424" i="12"/>
  <c r="J2424" i="12" s="1"/>
  <c r="G2425" i="12"/>
  <c r="J2425" i="12" s="1"/>
  <c r="G2426" i="12"/>
  <c r="J2426" i="12" s="1"/>
  <c r="G2427" i="12"/>
  <c r="J2427" i="12" s="1"/>
  <c r="G2428" i="12"/>
  <c r="J2428" i="12" s="1"/>
  <c r="G2429" i="12"/>
  <c r="J2429" i="12" s="1"/>
  <c r="G2430" i="12"/>
  <c r="J2430" i="12" s="1"/>
  <c r="G2431" i="12"/>
  <c r="J2431" i="12" s="1"/>
  <c r="G2432" i="12"/>
  <c r="J2432" i="12" s="1"/>
  <c r="G2433" i="12"/>
  <c r="J2433" i="12" s="1"/>
  <c r="G2434" i="12"/>
  <c r="J2434" i="12" s="1"/>
  <c r="G2435" i="12"/>
  <c r="J2435" i="12" s="1"/>
  <c r="G2436" i="12"/>
  <c r="J2436" i="12" s="1"/>
  <c r="G2437" i="12"/>
  <c r="J2437" i="12" s="1"/>
  <c r="G2438" i="12"/>
  <c r="J2438" i="12" s="1"/>
  <c r="G2439" i="12"/>
  <c r="J2439" i="12" s="1"/>
  <c r="G2440" i="12"/>
  <c r="J2440" i="12" s="1"/>
  <c r="G2441" i="12"/>
  <c r="J2441" i="12" s="1"/>
  <c r="G2442" i="12"/>
  <c r="J2442" i="12" s="1"/>
  <c r="G2443" i="12"/>
  <c r="J2443" i="12" s="1"/>
  <c r="G2444" i="12"/>
  <c r="J2444" i="12" s="1"/>
  <c r="G2445" i="12"/>
  <c r="J2445" i="12" s="1"/>
  <c r="G2446" i="12"/>
  <c r="J2446" i="12" s="1"/>
  <c r="G2447" i="12"/>
  <c r="J2447" i="12" s="1"/>
  <c r="G2448" i="12"/>
  <c r="J2448" i="12" s="1"/>
  <c r="G2449" i="12"/>
  <c r="J2449" i="12" s="1"/>
  <c r="G2450" i="12"/>
  <c r="J2450" i="12" s="1"/>
  <c r="G2451" i="12"/>
  <c r="J2451" i="12" s="1"/>
  <c r="G2452" i="12"/>
  <c r="J2452" i="12" s="1"/>
  <c r="G2453" i="12"/>
  <c r="J2453" i="12" s="1"/>
  <c r="G2454" i="12"/>
  <c r="J2454" i="12" s="1"/>
  <c r="G2455" i="12"/>
  <c r="J2455" i="12" s="1"/>
  <c r="G2456" i="12"/>
  <c r="J2456" i="12" s="1"/>
  <c r="G2457" i="12"/>
  <c r="J2457" i="12" s="1"/>
  <c r="G2458" i="12"/>
  <c r="J2458" i="12" s="1"/>
  <c r="G2459" i="12"/>
  <c r="J2459" i="12" s="1"/>
  <c r="G2460" i="12"/>
  <c r="J2460" i="12" s="1"/>
  <c r="G2461" i="12"/>
  <c r="J2461" i="12" s="1"/>
  <c r="G2462" i="12"/>
  <c r="J2462" i="12" s="1"/>
  <c r="G2463" i="12"/>
  <c r="J2463" i="12" s="1"/>
  <c r="G2464" i="12"/>
  <c r="J2464" i="12" s="1"/>
  <c r="G2465" i="12"/>
  <c r="J2465" i="12" s="1"/>
  <c r="G2466" i="12"/>
  <c r="J2466" i="12" s="1"/>
  <c r="G2467" i="12"/>
  <c r="J2467" i="12" s="1"/>
  <c r="G2468" i="12"/>
  <c r="J2468" i="12" s="1"/>
  <c r="G2469" i="12"/>
  <c r="J2469" i="12" s="1"/>
  <c r="G2470" i="12"/>
  <c r="J2470" i="12" s="1"/>
  <c r="G2471" i="12"/>
  <c r="J2471" i="12" s="1"/>
  <c r="G2472" i="12"/>
  <c r="J2472" i="12" s="1"/>
  <c r="G2473" i="12"/>
  <c r="J2473" i="12" s="1"/>
  <c r="G2474" i="12"/>
  <c r="J2474" i="12" s="1"/>
  <c r="G2475" i="12"/>
  <c r="J2475" i="12" s="1"/>
  <c r="G2476" i="12"/>
  <c r="J2476" i="12" s="1"/>
  <c r="G2477" i="12"/>
  <c r="J2477" i="12" s="1"/>
  <c r="G2478" i="12"/>
  <c r="J2478" i="12" s="1"/>
  <c r="G2479" i="12"/>
  <c r="J2479" i="12" s="1"/>
  <c r="G2480" i="12"/>
  <c r="J2480" i="12" s="1"/>
  <c r="G2481" i="12"/>
  <c r="J2481" i="12" s="1"/>
  <c r="G2482" i="12"/>
  <c r="J2482" i="12" s="1"/>
  <c r="G2483" i="12"/>
  <c r="J2483" i="12" s="1"/>
  <c r="G2484" i="12"/>
  <c r="J2484" i="12" s="1"/>
  <c r="G2485" i="12"/>
  <c r="J2485" i="12" s="1"/>
  <c r="G2486" i="12"/>
  <c r="J2486" i="12" s="1"/>
  <c r="G2487" i="12"/>
  <c r="J2487" i="12" s="1"/>
  <c r="G2488" i="12"/>
  <c r="J2488" i="12" s="1"/>
  <c r="G2489" i="12"/>
  <c r="J2489" i="12" s="1"/>
  <c r="G2490" i="12"/>
  <c r="J2490" i="12" s="1"/>
  <c r="G2491" i="12"/>
  <c r="J2491" i="12" s="1"/>
  <c r="G2492" i="12"/>
  <c r="J2492" i="12" s="1"/>
  <c r="G2493" i="12"/>
  <c r="J2493" i="12" s="1"/>
  <c r="G2494" i="12"/>
  <c r="J2494" i="12" s="1"/>
  <c r="J2495" i="12"/>
  <c r="G2496" i="12"/>
  <c r="J2496" i="12" s="1"/>
  <c r="G2497" i="12"/>
  <c r="J2497" i="12" s="1"/>
  <c r="G2498" i="12"/>
  <c r="J2498" i="12" s="1"/>
  <c r="G2499" i="12"/>
  <c r="J2499" i="12" s="1"/>
  <c r="G2500" i="12"/>
  <c r="J2500" i="12" s="1"/>
  <c r="G2501" i="12"/>
  <c r="J2501" i="12" s="1"/>
  <c r="G2502" i="12"/>
  <c r="J2502" i="12" s="1"/>
  <c r="G2503" i="12"/>
  <c r="J2503" i="12" s="1"/>
  <c r="G2504" i="12"/>
  <c r="J2504" i="12" s="1"/>
  <c r="G2505" i="12"/>
  <c r="J2505" i="12" s="1"/>
  <c r="G2506" i="12"/>
  <c r="J2506" i="12" s="1"/>
  <c r="G2507" i="12"/>
  <c r="J2507" i="12" s="1"/>
  <c r="G2508" i="12"/>
  <c r="J2508" i="12" s="1"/>
  <c r="G2509" i="12"/>
  <c r="J2509" i="12" s="1"/>
  <c r="G2510" i="12"/>
  <c r="J2510" i="12" s="1"/>
  <c r="G2511" i="12"/>
  <c r="J2511" i="12" s="1"/>
  <c r="G2512" i="12"/>
  <c r="J2512" i="12" s="1"/>
  <c r="G2513" i="12"/>
  <c r="J2513" i="12" s="1"/>
  <c r="G2514" i="12"/>
  <c r="J2514" i="12" s="1"/>
  <c r="G2515" i="12"/>
  <c r="J2515" i="12" s="1"/>
  <c r="G2516" i="12"/>
  <c r="J2516" i="12" s="1"/>
  <c r="G2517" i="12"/>
  <c r="J2517" i="12" s="1"/>
  <c r="G2518" i="12"/>
  <c r="J2518" i="12" s="1"/>
  <c r="G2519" i="12"/>
  <c r="J2519" i="12" s="1"/>
  <c r="G2520" i="12"/>
  <c r="J2520" i="12" s="1"/>
  <c r="G2521" i="12"/>
  <c r="J2521" i="12" s="1"/>
  <c r="G2522" i="12"/>
  <c r="J2522" i="12" s="1"/>
  <c r="G2523" i="12"/>
  <c r="J2523" i="12" s="1"/>
  <c r="G2524" i="12"/>
  <c r="J2524" i="12" s="1"/>
  <c r="G2525" i="12"/>
  <c r="J2525" i="12" s="1"/>
  <c r="J2526" i="12"/>
  <c r="G2527" i="12"/>
  <c r="J2527" i="12" s="1"/>
  <c r="G2528" i="12"/>
  <c r="J2528" i="12" s="1"/>
  <c r="G2529" i="12"/>
  <c r="J2529" i="12" s="1"/>
  <c r="G2530" i="12"/>
  <c r="J2530" i="12" s="1"/>
  <c r="G2531" i="12"/>
  <c r="J2531" i="12" s="1"/>
  <c r="G2532" i="12"/>
  <c r="J2532" i="12" s="1"/>
  <c r="G2533" i="12"/>
  <c r="J2533" i="12" s="1"/>
  <c r="G2534" i="12"/>
  <c r="J2534" i="12" s="1"/>
  <c r="G2535" i="12"/>
  <c r="J2535" i="12" s="1"/>
  <c r="G2536" i="12"/>
  <c r="J2536" i="12" s="1"/>
  <c r="G2537" i="12"/>
  <c r="J2537" i="12" s="1"/>
  <c r="G2538" i="12"/>
  <c r="J2538" i="12" s="1"/>
  <c r="G2539" i="12"/>
  <c r="J2539" i="12" s="1"/>
  <c r="G2540" i="12"/>
  <c r="J2540" i="12" s="1"/>
  <c r="G2541" i="12"/>
  <c r="J2541" i="12" s="1"/>
  <c r="G2542" i="12"/>
  <c r="J2542" i="12" s="1"/>
  <c r="G2543" i="12"/>
  <c r="J2543" i="12" s="1"/>
  <c r="G2544" i="12"/>
  <c r="J2544" i="12" s="1"/>
  <c r="G2545" i="12"/>
  <c r="J2545" i="12" s="1"/>
  <c r="G2546" i="12"/>
  <c r="J2546" i="12" s="1"/>
  <c r="G2547" i="12"/>
  <c r="J2547" i="12" s="1"/>
  <c r="G2548" i="12"/>
  <c r="J2548" i="12" s="1"/>
  <c r="G2549" i="12"/>
  <c r="J2549" i="12" s="1"/>
  <c r="G2550" i="12"/>
  <c r="J2550" i="12" s="1"/>
  <c r="G2551" i="12"/>
  <c r="J2551" i="12" s="1"/>
  <c r="G2552" i="12"/>
  <c r="J2552" i="12" s="1"/>
  <c r="G2553" i="12"/>
  <c r="J2553" i="12" s="1"/>
  <c r="G2554" i="12"/>
  <c r="J2554" i="12" s="1"/>
  <c r="G2555" i="12"/>
  <c r="J2555" i="12" s="1"/>
  <c r="G2556" i="12"/>
  <c r="J2556" i="12" s="1"/>
  <c r="G2557" i="12"/>
  <c r="J2557" i="12" s="1"/>
  <c r="G2558" i="12"/>
  <c r="J2558" i="12" s="1"/>
  <c r="G2559" i="12"/>
  <c r="J2559" i="12" s="1"/>
  <c r="G2560" i="12"/>
  <c r="J2560" i="12" s="1"/>
  <c r="G2562" i="12"/>
  <c r="J2562" i="12" s="1"/>
  <c r="G2563" i="12"/>
  <c r="J2563" i="12" s="1"/>
  <c r="G2564" i="12"/>
  <c r="J2564" i="12" s="1"/>
  <c r="G2566" i="12"/>
  <c r="J2566" i="12" s="1"/>
  <c r="G2567" i="12"/>
  <c r="J2567" i="12" s="1"/>
  <c r="G2568" i="12"/>
  <c r="J2568" i="12" s="1"/>
  <c r="G2569" i="12"/>
  <c r="J2569" i="12" s="1"/>
  <c r="G2570" i="12"/>
  <c r="J2570" i="12" s="1"/>
  <c r="G2571" i="12"/>
  <c r="J2571" i="12" s="1"/>
  <c r="G2572" i="12"/>
  <c r="J2572" i="12" s="1"/>
  <c r="G2573" i="12"/>
  <c r="J2573" i="12" s="1"/>
  <c r="G2574" i="12"/>
  <c r="J2574" i="12" s="1"/>
  <c r="G2575" i="12"/>
  <c r="J2575" i="12" s="1"/>
  <c r="G2576" i="12"/>
  <c r="J2576" i="12" s="1"/>
  <c r="G2577" i="12"/>
  <c r="J2577" i="12" s="1"/>
  <c r="G2578" i="12"/>
  <c r="J2578" i="12" s="1"/>
  <c r="G2579" i="12"/>
  <c r="J2579" i="12" s="1"/>
  <c r="G2580" i="12"/>
  <c r="J2580" i="12" s="1"/>
  <c r="G2581" i="12"/>
  <c r="J2581" i="12" s="1"/>
  <c r="G2582" i="12"/>
  <c r="J2582" i="12" s="1"/>
  <c r="G2583" i="12"/>
  <c r="J2583" i="12" s="1"/>
  <c r="G2584" i="12"/>
  <c r="J2584" i="12" s="1"/>
  <c r="G2585" i="12"/>
  <c r="J2585" i="12" s="1"/>
  <c r="G2586" i="12"/>
  <c r="J2586" i="12" s="1"/>
  <c r="G2587" i="12"/>
  <c r="J2587" i="12" s="1"/>
  <c r="G2588" i="12"/>
  <c r="J2588" i="12" s="1"/>
  <c r="G2589" i="12"/>
  <c r="J2589" i="12" s="1"/>
  <c r="G2590" i="12"/>
  <c r="J2590" i="12" s="1"/>
  <c r="G2591" i="12"/>
  <c r="J2591" i="12" s="1"/>
  <c r="G2592" i="12"/>
  <c r="J2592" i="12" s="1"/>
  <c r="G2593" i="12"/>
  <c r="J2593" i="12" s="1"/>
  <c r="G2594" i="12"/>
  <c r="J2594" i="12" s="1"/>
  <c r="G2595" i="12"/>
  <c r="J2595" i="12" s="1"/>
  <c r="G2596" i="12"/>
  <c r="J2596" i="12" s="1"/>
  <c r="G2597" i="12"/>
  <c r="J2597" i="12" s="1"/>
  <c r="G2598" i="12"/>
  <c r="J2598" i="12" s="1"/>
  <c r="G2599" i="12"/>
  <c r="J2599" i="12" s="1"/>
  <c r="G2600" i="12"/>
  <c r="J2600" i="12" s="1"/>
  <c r="G2601" i="12"/>
  <c r="J2601" i="12" s="1"/>
  <c r="G2602" i="12"/>
  <c r="J2602" i="12" s="1"/>
  <c r="G2603" i="12"/>
  <c r="J2603" i="12" s="1"/>
  <c r="G2604" i="12"/>
  <c r="J2604" i="12" s="1"/>
  <c r="G2605" i="12"/>
  <c r="J2605" i="12" s="1"/>
  <c r="G2606" i="12"/>
  <c r="J2606" i="12" s="1"/>
  <c r="G2607" i="12"/>
  <c r="J2607" i="12" s="1"/>
  <c r="G2608" i="12"/>
  <c r="J2608" i="12" s="1"/>
  <c r="G2609" i="12"/>
  <c r="J2609" i="12" s="1"/>
  <c r="G2610" i="12"/>
  <c r="J2610" i="12" s="1"/>
  <c r="G2611" i="12"/>
  <c r="J2611" i="12" s="1"/>
  <c r="G2612" i="12"/>
  <c r="J2612" i="12" s="1"/>
  <c r="G2613" i="12"/>
  <c r="J2613" i="12" s="1"/>
  <c r="G2614" i="12"/>
  <c r="J2614" i="12" s="1"/>
  <c r="G2615" i="12"/>
  <c r="J2615" i="12" s="1"/>
  <c r="G2616" i="12"/>
  <c r="J2616" i="12" s="1"/>
  <c r="G2617" i="12"/>
  <c r="J2617" i="12" s="1"/>
  <c r="G2618" i="12"/>
  <c r="J2618" i="12" s="1"/>
  <c r="G2619" i="12"/>
  <c r="J2619" i="12" s="1"/>
  <c r="G2620" i="12"/>
  <c r="J2620" i="12" s="1"/>
  <c r="G2621" i="12"/>
  <c r="J2621" i="12" s="1"/>
  <c r="G2622" i="12"/>
  <c r="J2622" i="12" s="1"/>
  <c r="G2623" i="12"/>
  <c r="J2623" i="12" s="1"/>
  <c r="G2624" i="12"/>
  <c r="J2624" i="12" s="1"/>
  <c r="G2625" i="12"/>
  <c r="J2625" i="12" s="1"/>
  <c r="G2626" i="12"/>
  <c r="J2626" i="12" s="1"/>
  <c r="G2627" i="12"/>
  <c r="J2627" i="12" s="1"/>
  <c r="G2628" i="12"/>
  <c r="J2628" i="12" s="1"/>
  <c r="G2629" i="12"/>
  <c r="J2629" i="12" s="1"/>
  <c r="G2630" i="12"/>
  <c r="J2630" i="12" s="1"/>
  <c r="G2631" i="12"/>
  <c r="J2631" i="12" s="1"/>
  <c r="G2632" i="12"/>
  <c r="J2632" i="12" s="1"/>
  <c r="G2633" i="12"/>
  <c r="J2633" i="12" s="1"/>
  <c r="G2634" i="12"/>
  <c r="J2634" i="12" s="1"/>
  <c r="G2635" i="12"/>
  <c r="J2635" i="12" s="1"/>
  <c r="G2636" i="12"/>
  <c r="J2636" i="12" s="1"/>
  <c r="G2637" i="12"/>
  <c r="J2637" i="12" s="1"/>
  <c r="G2638" i="12"/>
  <c r="J2638" i="12" s="1"/>
  <c r="G2639" i="12"/>
  <c r="J2639" i="12" s="1"/>
  <c r="G2640" i="12"/>
  <c r="J2640" i="12" s="1"/>
  <c r="G2641" i="12"/>
  <c r="J2641" i="12" s="1"/>
  <c r="G2642" i="12"/>
  <c r="J2642" i="12" s="1"/>
  <c r="G2643" i="12"/>
  <c r="J2643" i="12" s="1"/>
  <c r="G2644" i="12"/>
  <c r="J2644" i="12" s="1"/>
  <c r="G2645" i="12"/>
  <c r="J2645" i="12" s="1"/>
  <c r="G2646" i="12"/>
  <c r="J2646" i="12" s="1"/>
  <c r="G2647" i="12"/>
  <c r="J2647" i="12" s="1"/>
  <c r="G2648" i="12"/>
  <c r="J2648" i="12" s="1"/>
  <c r="G2649" i="12"/>
  <c r="J2649" i="12" s="1"/>
  <c r="G2650" i="12"/>
  <c r="J2650" i="12" s="1"/>
  <c r="G2651" i="12"/>
  <c r="J2651" i="12" s="1"/>
  <c r="G2652" i="12"/>
  <c r="J2652" i="12" s="1"/>
  <c r="G2653" i="12"/>
  <c r="J2653" i="12" s="1"/>
  <c r="G2654" i="12"/>
  <c r="J2654" i="12" s="1"/>
  <c r="G2655" i="12"/>
  <c r="J2655" i="12" s="1"/>
  <c r="G2656" i="12"/>
  <c r="J2656" i="12" s="1"/>
  <c r="G2657" i="12"/>
  <c r="J2657" i="12" s="1"/>
  <c r="G2658" i="12"/>
  <c r="J2658" i="12" s="1"/>
  <c r="G2659" i="12"/>
  <c r="J2659" i="12" s="1"/>
  <c r="G2660" i="12"/>
  <c r="J2660" i="12" s="1"/>
  <c r="G2661" i="12"/>
  <c r="J2661" i="12" s="1"/>
  <c r="G2662" i="12"/>
  <c r="J2662" i="12" s="1"/>
  <c r="G2663" i="12"/>
  <c r="J2663" i="12" s="1"/>
  <c r="G2664" i="12"/>
  <c r="J2664" i="12" s="1"/>
  <c r="G2665" i="12"/>
  <c r="J2665" i="12" s="1"/>
  <c r="G2666" i="12"/>
  <c r="J2666" i="12" s="1"/>
  <c r="G2667" i="12"/>
  <c r="J2667" i="12" s="1"/>
  <c r="G2668" i="12"/>
  <c r="J2668" i="12" s="1"/>
  <c r="G2669" i="12"/>
  <c r="J2669" i="12" s="1"/>
  <c r="G2670" i="12"/>
  <c r="J2670" i="12" s="1"/>
  <c r="G2671" i="12"/>
  <c r="J2671" i="12" s="1"/>
  <c r="G2672" i="12"/>
  <c r="J2672" i="12" s="1"/>
  <c r="G2673" i="12"/>
  <c r="J2673" i="12" s="1"/>
  <c r="G2674" i="12"/>
  <c r="J2674" i="12" s="1"/>
  <c r="G2675" i="12"/>
  <c r="J2675" i="12" s="1"/>
  <c r="G2676" i="12"/>
  <c r="J2676" i="12" s="1"/>
  <c r="G2677" i="12"/>
  <c r="J2677" i="12" s="1"/>
  <c r="G2678" i="12"/>
  <c r="J2678" i="12" s="1"/>
  <c r="G2679" i="12"/>
  <c r="J2679" i="12" s="1"/>
  <c r="G2680" i="12"/>
  <c r="J2680" i="12" s="1"/>
  <c r="G2681" i="12"/>
  <c r="J2681" i="12" s="1"/>
  <c r="G2682" i="12"/>
  <c r="J2682" i="12" s="1"/>
  <c r="G2683" i="12"/>
  <c r="J2683" i="12" s="1"/>
  <c r="G2684" i="12"/>
  <c r="J2684" i="12" s="1"/>
  <c r="G2685" i="12"/>
  <c r="J2685" i="12" s="1"/>
  <c r="G2686" i="12"/>
  <c r="J2686" i="12" s="1"/>
  <c r="G2687" i="12"/>
  <c r="J2687" i="12" s="1"/>
  <c r="G2688" i="12"/>
  <c r="J2688" i="12" s="1"/>
  <c r="G2689" i="12"/>
  <c r="J2689" i="12" s="1"/>
  <c r="G2690" i="12"/>
  <c r="J2690" i="12" s="1"/>
  <c r="G2691" i="12"/>
  <c r="J2691" i="12" s="1"/>
  <c r="G2692" i="12"/>
  <c r="J2692" i="12" s="1"/>
  <c r="G2693" i="12"/>
  <c r="J2693" i="12" s="1"/>
  <c r="G2702" i="12"/>
  <c r="J2702" i="12" s="1"/>
  <c r="G2703" i="12"/>
  <c r="J2703" i="12" s="1"/>
  <c r="G2704" i="12"/>
  <c r="J2704" i="12" s="1"/>
  <c r="G2705" i="12"/>
  <c r="J2705" i="12" s="1"/>
  <c r="G2706" i="12"/>
  <c r="J2706" i="12" s="1"/>
  <c r="G2707" i="12"/>
  <c r="J2707" i="12" s="1"/>
  <c r="G2708" i="12"/>
  <c r="J2708" i="12" s="1"/>
  <c r="G2709" i="12"/>
  <c r="J2709" i="12" s="1"/>
  <c r="G2710" i="12"/>
  <c r="J2710" i="12" s="1"/>
  <c r="G2711" i="12"/>
  <c r="J2711" i="12" s="1"/>
  <c r="G2712" i="12"/>
  <c r="J2712" i="12" s="1"/>
  <c r="G2713" i="12"/>
  <c r="J2713" i="12" s="1"/>
  <c r="G2714" i="12"/>
  <c r="J2714" i="12" s="1"/>
  <c r="G2715" i="12"/>
  <c r="J2715" i="12" s="1"/>
  <c r="G2716" i="12"/>
  <c r="J2716" i="12" s="1"/>
  <c r="G2717" i="12"/>
  <c r="J2717" i="12" s="1"/>
  <c r="G2718" i="12"/>
  <c r="J2718" i="12" s="1"/>
  <c r="G2719" i="12"/>
  <c r="J2719" i="12" s="1"/>
  <c r="G2720" i="12"/>
  <c r="J2720" i="12" s="1"/>
  <c r="G2721" i="12"/>
  <c r="J2721" i="12" s="1"/>
  <c r="G2722" i="12"/>
  <c r="J2722" i="12" s="1"/>
  <c r="G2723" i="12"/>
  <c r="J2723" i="12" s="1"/>
  <c r="G2724" i="12"/>
  <c r="J2724" i="12" s="1"/>
  <c r="G2725" i="12"/>
  <c r="J2725" i="12" s="1"/>
  <c r="G2726" i="12"/>
  <c r="J2726" i="12" s="1"/>
  <c r="G2727" i="12"/>
  <c r="J2727" i="12" s="1"/>
  <c r="G2728" i="12"/>
  <c r="J2728" i="12" s="1"/>
  <c r="G2729" i="12"/>
  <c r="J2729" i="12" s="1"/>
  <c r="G2730" i="12"/>
  <c r="J2730" i="12" s="1"/>
  <c r="G2731" i="12"/>
  <c r="J2731" i="12" s="1"/>
  <c r="G2732" i="12"/>
  <c r="J2732" i="12" s="1"/>
  <c r="G2733" i="12"/>
  <c r="J2733" i="12" s="1"/>
  <c r="G2734" i="12"/>
  <c r="J2734" i="12" s="1"/>
  <c r="G2735" i="12"/>
  <c r="J2735" i="12" s="1"/>
  <c r="G2736" i="12"/>
  <c r="J2736" i="12" s="1"/>
  <c r="G2737" i="12"/>
  <c r="J2737" i="12" s="1"/>
  <c r="G2738" i="12"/>
  <c r="J2738" i="12" s="1"/>
  <c r="G2739" i="12"/>
  <c r="J2739" i="12" s="1"/>
  <c r="G2740" i="12"/>
  <c r="J2740" i="12" s="1"/>
  <c r="G2741" i="12"/>
  <c r="J2741" i="12" s="1"/>
  <c r="G2742" i="12"/>
  <c r="J2742" i="12" s="1"/>
  <c r="G2743" i="12"/>
  <c r="J2743" i="12" s="1"/>
  <c r="G2744" i="12"/>
  <c r="J2744" i="12" s="1"/>
  <c r="G2745" i="12"/>
  <c r="J2745" i="12" s="1"/>
  <c r="G2746" i="12"/>
  <c r="J2746" i="12" s="1"/>
  <c r="G2747" i="12"/>
  <c r="J2747" i="12" s="1"/>
  <c r="G2748" i="12"/>
  <c r="J2748" i="12" s="1"/>
  <c r="G2749" i="12"/>
  <c r="J2749" i="12" s="1"/>
  <c r="G2750" i="12"/>
  <c r="J2750" i="12" s="1"/>
  <c r="G2751" i="12"/>
  <c r="J2751" i="12" s="1"/>
  <c r="G2752" i="12"/>
  <c r="J2752" i="12" s="1"/>
  <c r="G2753" i="12"/>
  <c r="J2753" i="12" s="1"/>
  <c r="G2754" i="12"/>
  <c r="J2754" i="12" s="1"/>
  <c r="G2755" i="12"/>
  <c r="J2755" i="12" s="1"/>
  <c r="G2756" i="12"/>
  <c r="J2756" i="12" s="1"/>
  <c r="G2757" i="12"/>
  <c r="J2757" i="12" s="1"/>
  <c r="G2758" i="12"/>
  <c r="J2758" i="12" s="1"/>
  <c r="G2759" i="12"/>
  <c r="J2759" i="12" s="1"/>
  <c r="G2760" i="12"/>
  <c r="J2760" i="12" s="1"/>
  <c r="G2761" i="12"/>
  <c r="J2761" i="12" s="1"/>
  <c r="G2762" i="12"/>
  <c r="J2762" i="12" s="1"/>
  <c r="G2763" i="12"/>
  <c r="J2763" i="12" s="1"/>
  <c r="G2764" i="12"/>
  <c r="J2764" i="12" s="1"/>
  <c r="G2765" i="12"/>
  <c r="J2765" i="12" s="1"/>
  <c r="G2766" i="12"/>
  <c r="J2766" i="12" s="1"/>
  <c r="G2767" i="12"/>
  <c r="J2767" i="12" s="1"/>
  <c r="G2768" i="12"/>
  <c r="J2768" i="12" s="1"/>
  <c r="G2769" i="12"/>
  <c r="J2769" i="12" s="1"/>
  <c r="G2770" i="12"/>
  <c r="J2770" i="12" s="1"/>
  <c r="G2771" i="12"/>
  <c r="J2771" i="12" s="1"/>
  <c r="G2772" i="12"/>
  <c r="J2772" i="12" s="1"/>
  <c r="G2773" i="12"/>
  <c r="J2773" i="12" s="1"/>
  <c r="G2774" i="12"/>
  <c r="J2774" i="12" s="1"/>
  <c r="G2775" i="12"/>
  <c r="J2775" i="12" s="1"/>
  <c r="G2776" i="12"/>
  <c r="J2776" i="12" s="1"/>
  <c r="G2777" i="12"/>
  <c r="J2777" i="12" s="1"/>
  <c r="G2778" i="12"/>
  <c r="J2778" i="12" s="1"/>
  <c r="G2779" i="12"/>
  <c r="J2779" i="12" s="1"/>
  <c r="G2780" i="12"/>
  <c r="J2780" i="12" s="1"/>
  <c r="G2781" i="12"/>
  <c r="J2781" i="12" s="1"/>
  <c r="G2782" i="12"/>
  <c r="J2782" i="12" s="1"/>
  <c r="G2784" i="12"/>
  <c r="J2784" i="12" s="1"/>
  <c r="G2785" i="12"/>
  <c r="J2785" i="12" s="1"/>
  <c r="G2786" i="12"/>
  <c r="J2786" i="12" s="1"/>
  <c r="G2787" i="12"/>
  <c r="J2787" i="12" s="1"/>
  <c r="G2788" i="12"/>
  <c r="J2788" i="12" s="1"/>
  <c r="G2789" i="12"/>
  <c r="J2789" i="12" s="1"/>
  <c r="G2790" i="12"/>
  <c r="J2790" i="12" s="1"/>
  <c r="G2791" i="12"/>
  <c r="J2791" i="12" s="1"/>
  <c r="G2792" i="12"/>
  <c r="J2792" i="12" s="1"/>
  <c r="G2793" i="12"/>
  <c r="J2793" i="12" s="1"/>
  <c r="G2794" i="12"/>
  <c r="J2794" i="12" s="1"/>
  <c r="G2795" i="12"/>
  <c r="J2795" i="12" s="1"/>
  <c r="G2796" i="12"/>
  <c r="J2796" i="12" s="1"/>
  <c r="G2797" i="12"/>
  <c r="J2797" i="12" s="1"/>
  <c r="G2798" i="12"/>
  <c r="J2798" i="12" s="1"/>
  <c r="G2799" i="12"/>
  <c r="J2799" i="12" s="1"/>
  <c r="G2800" i="12"/>
  <c r="J2800" i="12" s="1"/>
  <c r="G2801" i="12"/>
  <c r="J2801" i="12" s="1"/>
  <c r="G2802" i="12"/>
  <c r="J2802" i="12" s="1"/>
  <c r="G2803" i="12"/>
  <c r="J2803" i="12" s="1"/>
  <c r="G2804" i="12"/>
  <c r="J2804" i="12" s="1"/>
  <c r="G2805" i="12"/>
  <c r="J2805" i="12" s="1"/>
  <c r="G2806" i="12"/>
  <c r="J2806" i="12" s="1"/>
  <c r="G2807" i="12"/>
  <c r="J2807" i="12" s="1"/>
  <c r="G2808" i="12"/>
  <c r="J2808" i="12" s="1"/>
  <c r="G2809" i="12"/>
  <c r="J2809" i="12" s="1"/>
  <c r="G2810" i="12"/>
  <c r="J2810" i="12" s="1"/>
  <c r="G2812" i="12"/>
  <c r="J2812" i="12" s="1"/>
  <c r="G2813" i="12"/>
  <c r="J2813" i="12" s="1"/>
  <c r="G2814" i="12"/>
  <c r="J2814" i="12" s="1"/>
  <c r="G2815" i="12"/>
  <c r="J2815" i="12" s="1"/>
  <c r="G2816" i="12"/>
  <c r="J2816" i="12" s="1"/>
  <c r="G2817" i="12"/>
  <c r="J2817" i="12" s="1"/>
  <c r="G2818" i="12"/>
  <c r="J2818" i="12" s="1"/>
  <c r="G2819" i="12"/>
  <c r="J2819" i="12" s="1"/>
  <c r="G2820" i="12"/>
  <c r="J2820" i="12" s="1"/>
  <c r="G2821" i="12"/>
  <c r="J2821" i="12" s="1"/>
  <c r="G2822" i="12"/>
  <c r="J2822" i="12" s="1"/>
  <c r="G2823" i="12"/>
  <c r="J2823" i="12" s="1"/>
  <c r="G2824" i="12"/>
  <c r="J2824" i="12" s="1"/>
  <c r="G2825" i="12"/>
  <c r="J2825" i="12" s="1"/>
  <c r="G2826" i="12"/>
  <c r="J2826" i="12" s="1"/>
  <c r="G2827" i="12"/>
  <c r="J2827" i="12" s="1"/>
  <c r="G2828" i="12"/>
  <c r="J2828" i="12" s="1"/>
  <c r="G2829" i="12"/>
  <c r="J2829" i="12" s="1"/>
  <c r="G2830" i="12"/>
  <c r="J2830" i="12" s="1"/>
  <c r="G2831" i="12"/>
  <c r="J2831" i="12" s="1"/>
  <c r="G2832" i="12"/>
  <c r="J2832" i="12" s="1"/>
  <c r="G2833" i="12"/>
  <c r="J2833" i="12" s="1"/>
  <c r="G2834" i="12"/>
  <c r="J2834" i="12" s="1"/>
  <c r="G2835" i="12"/>
  <c r="J2835" i="12" s="1"/>
  <c r="G2836" i="12"/>
  <c r="J2836" i="12" s="1"/>
  <c r="G2837" i="12"/>
  <c r="J2837" i="12" s="1"/>
  <c r="G2838" i="12"/>
  <c r="J2838" i="12" s="1"/>
  <c r="G2839" i="12"/>
  <c r="J2839" i="12" s="1"/>
  <c r="G2840" i="12"/>
  <c r="J2840" i="12" s="1"/>
  <c r="G2841" i="12"/>
  <c r="J2841" i="12" s="1"/>
  <c r="G2842" i="12"/>
  <c r="J2842" i="12" s="1"/>
  <c r="G2843" i="12"/>
  <c r="J2843" i="12" s="1"/>
  <c r="G2844" i="12"/>
  <c r="J2844" i="12" s="1"/>
  <c r="G2845" i="12"/>
  <c r="J2845" i="12" s="1"/>
  <c r="G2846" i="12"/>
  <c r="J2846" i="12" s="1"/>
  <c r="G2847" i="12"/>
  <c r="J2847" i="12" s="1"/>
  <c r="G2848" i="12"/>
  <c r="J2848" i="12" s="1"/>
  <c r="G2849" i="12"/>
  <c r="J2849" i="12" s="1"/>
  <c r="G2850" i="12"/>
  <c r="J2850" i="12" s="1"/>
  <c r="G2851" i="12"/>
  <c r="J2851" i="12" s="1"/>
  <c r="G2852" i="12"/>
  <c r="J2852" i="12" s="1"/>
  <c r="G2853" i="12"/>
  <c r="J2853" i="12" s="1"/>
  <c r="G2854" i="12"/>
  <c r="J2854" i="12" s="1"/>
  <c r="G2855" i="12"/>
  <c r="J2855" i="12" s="1"/>
  <c r="G2856" i="12"/>
  <c r="J2856" i="12" s="1"/>
  <c r="G2857" i="12"/>
  <c r="J2857" i="12" s="1"/>
  <c r="G2858" i="12"/>
  <c r="J2858" i="12" s="1"/>
  <c r="G2859" i="12"/>
  <c r="J2859" i="12" s="1"/>
  <c r="G2860" i="12"/>
  <c r="J2860" i="12" s="1"/>
  <c r="G2861" i="12"/>
  <c r="J2861" i="12" s="1"/>
  <c r="G2862" i="12"/>
  <c r="J2862" i="12" s="1"/>
  <c r="G2863" i="12"/>
  <c r="J2863" i="12" s="1"/>
  <c r="G2864" i="12"/>
  <c r="J2864" i="12" s="1"/>
  <c r="G2865" i="12"/>
  <c r="J2865" i="12" s="1"/>
  <c r="G2866" i="12"/>
  <c r="J2866" i="12" s="1"/>
  <c r="G2867" i="12"/>
  <c r="J2867" i="12" s="1"/>
  <c r="G2868" i="12"/>
  <c r="J2868" i="12" s="1"/>
  <c r="G2869" i="12"/>
  <c r="J2869" i="12" s="1"/>
  <c r="G2870" i="12"/>
  <c r="J2870" i="12" s="1"/>
  <c r="G2871" i="12"/>
  <c r="J2871" i="12" s="1"/>
  <c r="G2872" i="12"/>
  <c r="J2872" i="12" s="1"/>
  <c r="G2873" i="12"/>
  <c r="J2873" i="12" s="1"/>
  <c r="G2874" i="12"/>
  <c r="J2874" i="12" s="1"/>
  <c r="G2875" i="12"/>
  <c r="J2875" i="12" s="1"/>
  <c r="G2876" i="12"/>
  <c r="J2876" i="12" s="1"/>
  <c r="G2877" i="12"/>
  <c r="J2877" i="12" s="1"/>
  <c r="G2878" i="12"/>
  <c r="J2878" i="12" s="1"/>
  <c r="G2879" i="12"/>
  <c r="J2879" i="12" s="1"/>
  <c r="G2880" i="12"/>
  <c r="J2880" i="12" s="1"/>
  <c r="G2881" i="12"/>
  <c r="J2881" i="12" s="1"/>
  <c r="G2882" i="12"/>
  <c r="J2882" i="12" s="1"/>
  <c r="G2883" i="12"/>
  <c r="J2883" i="12" s="1"/>
  <c r="G2884" i="12"/>
  <c r="J2884" i="12" s="1"/>
  <c r="G2885" i="12"/>
  <c r="J2885" i="12" s="1"/>
  <c r="G2886" i="12"/>
  <c r="J2886" i="12" s="1"/>
  <c r="G2887" i="12"/>
  <c r="J2887" i="12" s="1"/>
  <c r="G2888" i="12"/>
  <c r="J2888" i="12" s="1"/>
  <c r="G2889" i="12"/>
  <c r="J2889" i="12" s="1"/>
  <c r="G2890" i="12"/>
  <c r="J2890" i="12" s="1"/>
  <c r="G2891" i="12"/>
  <c r="J2891" i="12" s="1"/>
  <c r="G2892" i="12"/>
  <c r="J2892" i="12" s="1"/>
  <c r="G2893" i="12"/>
  <c r="J2893" i="12" s="1"/>
  <c r="G2894" i="12"/>
  <c r="J2894" i="12" s="1"/>
  <c r="G2895" i="12"/>
  <c r="J2895" i="12" s="1"/>
  <c r="G2896" i="12"/>
  <c r="J2896" i="12" s="1"/>
  <c r="G2897" i="12"/>
  <c r="J2897" i="12" s="1"/>
  <c r="G2898" i="12"/>
  <c r="J2898" i="12" s="1"/>
  <c r="G2899" i="12"/>
  <c r="J2899" i="12" s="1"/>
  <c r="G2900" i="12"/>
  <c r="J2900" i="12" s="1"/>
  <c r="G2901" i="12"/>
  <c r="J2901" i="12" s="1"/>
  <c r="G2902" i="12"/>
  <c r="J2902" i="12" s="1"/>
  <c r="G2903" i="12"/>
  <c r="J2903" i="12" s="1"/>
  <c r="G2904" i="12"/>
  <c r="J2904" i="12" s="1"/>
  <c r="G2905" i="12"/>
  <c r="J2905" i="12" s="1"/>
  <c r="G2906" i="12"/>
  <c r="J2906" i="12" s="1"/>
  <c r="G2907" i="12"/>
  <c r="J2907" i="12" s="1"/>
  <c r="G2908" i="12"/>
  <c r="J2908" i="12" s="1"/>
  <c r="G2909" i="12"/>
  <c r="J2909" i="12" s="1"/>
  <c r="G2910" i="12"/>
  <c r="J2910" i="12" s="1"/>
  <c r="G2911" i="12"/>
  <c r="J2911" i="12" s="1"/>
  <c r="G2912" i="12"/>
  <c r="J2912" i="12" s="1"/>
  <c r="G2913" i="12"/>
  <c r="J2913" i="12" s="1"/>
  <c r="G2914" i="12"/>
  <c r="J2914" i="12" s="1"/>
  <c r="G2915" i="12"/>
  <c r="J2915" i="12" s="1"/>
  <c r="G2916" i="12"/>
  <c r="J2916" i="12" s="1"/>
  <c r="G2917" i="12"/>
  <c r="J2917" i="12" s="1"/>
  <c r="G2918" i="12"/>
  <c r="J2918" i="12" s="1"/>
  <c r="G2919" i="12"/>
  <c r="J2919" i="12" s="1"/>
  <c r="G2920" i="12"/>
  <c r="J2920" i="12" s="1"/>
  <c r="G2921" i="12"/>
  <c r="J2921" i="12" s="1"/>
  <c r="G2922" i="12"/>
  <c r="J2922" i="12" s="1"/>
  <c r="G2923" i="12"/>
  <c r="J2923" i="12" s="1"/>
  <c r="G2924" i="12"/>
  <c r="J2924" i="12" s="1"/>
  <c r="G2925" i="12"/>
  <c r="J2925" i="12" s="1"/>
  <c r="G2926" i="12"/>
  <c r="J2926" i="12" s="1"/>
  <c r="G2927" i="12"/>
  <c r="J2927" i="12" s="1"/>
  <c r="G2928" i="12"/>
  <c r="J2928" i="12" s="1"/>
  <c r="G2929" i="12"/>
  <c r="J2929" i="12" s="1"/>
  <c r="G2930" i="12"/>
  <c r="J2930" i="12" s="1"/>
  <c r="G2931" i="12"/>
  <c r="J2931" i="12" s="1"/>
  <c r="G2932" i="12"/>
  <c r="J2932" i="12" s="1"/>
  <c r="G2933" i="12"/>
  <c r="J2933" i="12" s="1"/>
  <c r="G2934" i="12"/>
  <c r="J2934" i="12" s="1"/>
  <c r="G2935" i="12"/>
  <c r="J2935" i="12" s="1"/>
  <c r="G2936" i="12"/>
  <c r="J2936" i="12" s="1"/>
  <c r="G2937" i="12"/>
  <c r="J2937" i="12" s="1"/>
  <c r="G2938" i="12"/>
  <c r="J2938" i="12" s="1"/>
  <c r="G2939" i="12"/>
  <c r="J2939" i="12" s="1"/>
  <c r="G2940" i="12"/>
  <c r="J2940" i="12" s="1"/>
  <c r="G2941" i="12"/>
  <c r="J2941" i="12" s="1"/>
  <c r="G2942" i="12"/>
  <c r="J2942" i="12" s="1"/>
  <c r="G2943" i="12"/>
  <c r="J2943" i="12" s="1"/>
  <c r="G2944" i="12"/>
  <c r="J2944" i="12" s="1"/>
  <c r="G2945" i="12"/>
  <c r="J2945" i="12" s="1"/>
  <c r="G2946" i="12"/>
  <c r="J2946" i="12" s="1"/>
  <c r="G2947" i="12"/>
  <c r="J2947" i="12" s="1"/>
  <c r="G2948" i="12"/>
  <c r="J2948" i="12" s="1"/>
  <c r="G2949" i="12"/>
  <c r="J2949" i="12" s="1"/>
  <c r="G2950" i="12"/>
  <c r="J2950" i="12" s="1"/>
  <c r="G2951" i="12"/>
  <c r="J2951" i="12" s="1"/>
  <c r="G2952" i="12"/>
  <c r="J2952" i="12" s="1"/>
  <c r="G2953" i="12"/>
  <c r="J2953" i="12" s="1"/>
  <c r="G2954" i="12"/>
  <c r="J2954" i="12" s="1"/>
  <c r="G2955" i="12"/>
  <c r="J2955" i="12" s="1"/>
  <c r="G2956" i="12"/>
  <c r="J2956" i="12" s="1"/>
  <c r="G2957" i="12"/>
  <c r="J2957" i="12" s="1"/>
  <c r="G2958" i="12"/>
  <c r="J2958" i="12" s="1"/>
  <c r="G2959" i="12"/>
  <c r="J2959" i="12" s="1"/>
  <c r="G2960" i="12"/>
  <c r="J2960" i="12" s="1"/>
  <c r="G2961" i="12"/>
  <c r="J2961" i="12" s="1"/>
  <c r="G2962" i="12"/>
  <c r="J2962" i="12" s="1"/>
  <c r="G2963" i="12"/>
  <c r="J2963" i="12" s="1"/>
  <c r="G2964" i="12"/>
  <c r="J2964" i="12" s="1"/>
  <c r="G2965" i="12"/>
  <c r="J2965" i="12" s="1"/>
  <c r="G2966" i="12"/>
  <c r="J2966" i="12" s="1"/>
  <c r="G2967" i="12"/>
  <c r="J2967" i="12" s="1"/>
  <c r="G2968" i="12"/>
  <c r="J2968" i="12" s="1"/>
  <c r="G2969" i="12"/>
  <c r="J2969" i="12" s="1"/>
  <c r="G2970" i="12"/>
  <c r="J2970" i="12" s="1"/>
  <c r="G2971" i="12"/>
  <c r="J2971" i="12" s="1"/>
  <c r="G2972" i="12"/>
  <c r="J2972" i="12" s="1"/>
  <c r="G2973" i="12"/>
  <c r="J2973" i="12" s="1"/>
  <c r="G2974" i="12"/>
  <c r="J2974" i="12" s="1"/>
  <c r="G2975" i="12"/>
  <c r="J2975" i="12" s="1"/>
  <c r="G2976" i="12"/>
  <c r="J2976" i="12" s="1"/>
  <c r="G2977" i="12"/>
  <c r="J2977" i="12" s="1"/>
  <c r="G2978" i="12"/>
  <c r="J2978" i="12" s="1"/>
  <c r="G2979" i="12"/>
  <c r="J2979" i="12" s="1"/>
  <c r="G2980" i="12"/>
  <c r="J2980" i="12" s="1"/>
  <c r="G2981" i="12"/>
  <c r="J2981" i="12" s="1"/>
  <c r="G2982" i="12"/>
  <c r="J2982" i="12" s="1"/>
  <c r="G2983" i="12"/>
  <c r="J2983" i="12" s="1"/>
  <c r="G2984" i="12"/>
  <c r="J2984" i="12" s="1"/>
  <c r="G2985" i="12"/>
  <c r="J2985" i="12" s="1"/>
  <c r="G2986" i="12"/>
  <c r="J2986" i="12" s="1"/>
  <c r="G2988" i="12"/>
  <c r="J2988" i="12" s="1"/>
  <c r="G2989" i="12"/>
  <c r="J2989" i="12" s="1"/>
  <c r="G2990" i="12"/>
  <c r="J2990" i="12" s="1"/>
  <c r="G2991" i="12"/>
  <c r="J2991" i="12" s="1"/>
  <c r="G2992" i="12"/>
  <c r="J2992" i="12" s="1"/>
  <c r="G2993" i="12"/>
  <c r="J2993" i="12" s="1"/>
  <c r="G2994" i="12"/>
  <c r="J2994" i="12" s="1"/>
  <c r="G2995" i="12"/>
  <c r="J2995" i="12" s="1"/>
  <c r="G2996" i="12"/>
  <c r="J2996" i="12" s="1"/>
  <c r="G2997" i="12"/>
  <c r="J2997" i="12" s="1"/>
  <c r="G2998" i="12"/>
  <c r="J2998" i="12" s="1"/>
  <c r="G2999" i="12"/>
  <c r="J2999" i="12" s="1"/>
  <c r="G3000" i="12"/>
  <c r="J3000" i="12" s="1"/>
  <c r="G3001" i="12"/>
  <c r="J3001" i="12" s="1"/>
  <c r="G3002" i="12"/>
  <c r="J3002" i="12" s="1"/>
  <c r="G3003" i="12"/>
  <c r="J3003" i="12" s="1"/>
  <c r="G3004" i="12"/>
  <c r="J3004" i="12" s="1"/>
  <c r="G3005" i="12"/>
  <c r="J3005" i="12" s="1"/>
  <c r="G3006" i="12"/>
  <c r="J3006" i="12" s="1"/>
  <c r="G3007" i="12"/>
  <c r="J3007" i="12" s="1"/>
  <c r="G3008" i="12"/>
  <c r="J3008" i="12" s="1"/>
  <c r="G3009" i="12"/>
  <c r="J3009" i="12" s="1"/>
  <c r="G3010" i="12"/>
  <c r="J3010" i="12" s="1"/>
  <c r="G3011" i="12"/>
  <c r="J3011" i="12" s="1"/>
  <c r="G3012" i="12"/>
  <c r="J3012" i="12" s="1"/>
  <c r="G3013" i="12"/>
  <c r="J3013" i="12" s="1"/>
  <c r="G3014" i="12"/>
  <c r="J3014" i="12" s="1"/>
  <c r="G3015" i="12"/>
  <c r="J3015" i="12" s="1"/>
  <c r="G3016" i="12"/>
  <c r="J3016" i="12" s="1"/>
  <c r="G3017" i="12"/>
  <c r="J3017" i="12" s="1"/>
  <c r="G3018" i="12"/>
  <c r="J3018" i="12" s="1"/>
  <c r="G3019" i="12"/>
  <c r="J3019" i="12" s="1"/>
  <c r="G3020" i="12"/>
  <c r="J3020" i="12" s="1"/>
  <c r="G3021" i="12"/>
  <c r="J3021" i="12" s="1"/>
  <c r="G3022" i="12"/>
  <c r="J3022" i="12" s="1"/>
  <c r="G3023" i="12"/>
  <c r="J3023" i="12" s="1"/>
  <c r="J3024" i="12"/>
  <c r="J3025" i="12"/>
  <c r="J3026" i="12"/>
  <c r="J3027" i="12"/>
  <c r="J3028" i="12"/>
  <c r="J3029" i="12"/>
  <c r="J3030" i="12"/>
  <c r="J3031" i="12"/>
  <c r="J3032" i="12"/>
  <c r="J3033" i="12"/>
  <c r="J3034" i="12"/>
  <c r="J3035" i="12"/>
  <c r="J3036" i="12"/>
  <c r="J3037" i="12"/>
  <c r="J3038" i="12"/>
  <c r="J3039" i="12"/>
  <c r="J3040" i="12"/>
  <c r="J3041" i="12"/>
  <c r="J3042" i="12"/>
  <c r="J3043" i="12"/>
  <c r="J3044" i="12"/>
  <c r="J3045" i="12"/>
  <c r="J3046" i="12"/>
  <c r="J3047" i="12"/>
  <c r="J3048" i="12"/>
  <c r="J3049" i="12"/>
  <c r="J3050" i="12"/>
  <c r="J3051" i="12"/>
  <c r="J3052" i="12"/>
  <c r="J3053" i="12"/>
  <c r="J3054" i="12"/>
  <c r="J3055" i="12"/>
  <c r="J3056" i="12"/>
  <c r="J3057" i="12"/>
  <c r="J3058" i="12"/>
  <c r="J3059" i="12"/>
  <c r="J3060" i="12"/>
  <c r="J3061" i="12"/>
  <c r="J3062" i="12"/>
  <c r="J3063" i="12"/>
  <c r="J3064" i="12"/>
  <c r="J3065" i="12"/>
  <c r="J3066" i="12"/>
  <c r="J3067" i="12"/>
  <c r="J3068" i="12"/>
  <c r="J3069" i="12"/>
  <c r="J3070" i="12"/>
  <c r="J3071" i="12"/>
  <c r="J3072" i="12"/>
  <c r="J3073" i="12"/>
  <c r="J3074" i="12"/>
  <c r="J3075" i="12"/>
  <c r="J3076" i="12"/>
  <c r="J3077" i="12"/>
  <c r="J3078" i="12"/>
  <c r="J3079" i="12"/>
  <c r="J3080" i="12"/>
  <c r="J3081" i="12"/>
  <c r="J3082" i="12"/>
  <c r="J3083" i="12"/>
  <c r="J3084" i="12"/>
  <c r="J3085" i="12"/>
  <c r="J3086" i="12"/>
  <c r="J3087" i="12"/>
  <c r="J3088" i="12"/>
  <c r="J3089" i="12"/>
  <c r="J3090" i="12"/>
  <c r="J3091" i="12"/>
  <c r="J3092" i="12"/>
  <c r="J3093" i="12"/>
  <c r="J3094" i="12"/>
  <c r="J3095" i="12"/>
  <c r="J3096" i="12"/>
  <c r="J3097" i="12"/>
  <c r="J3098" i="12"/>
  <c r="J3099" i="12"/>
  <c r="J3100" i="12"/>
  <c r="J3101" i="12"/>
  <c r="J3102" i="12"/>
  <c r="J3103" i="12"/>
  <c r="J3104" i="12"/>
  <c r="J3105" i="12"/>
  <c r="J3106" i="12"/>
  <c r="J3107" i="12"/>
  <c r="J3108" i="12"/>
  <c r="J3109" i="12"/>
  <c r="J3110" i="12"/>
  <c r="J3111" i="12"/>
  <c r="J3112" i="12"/>
  <c r="J3113" i="12"/>
  <c r="J3114" i="12"/>
  <c r="J3115" i="12"/>
  <c r="J3116" i="12"/>
  <c r="J3117" i="12"/>
  <c r="J3118" i="12"/>
  <c r="J3119" i="12"/>
  <c r="J3120" i="12"/>
  <c r="J3121" i="12"/>
  <c r="J3122" i="12"/>
  <c r="J3123" i="12"/>
  <c r="J3124" i="12"/>
  <c r="J3125" i="12"/>
  <c r="J3126" i="12"/>
  <c r="J3127" i="12"/>
  <c r="J3128" i="12"/>
  <c r="J3129" i="12"/>
  <c r="J3130" i="12"/>
  <c r="J3131" i="12"/>
  <c r="J3132" i="12"/>
  <c r="J3133" i="12"/>
  <c r="J3134" i="12"/>
  <c r="J3135" i="12"/>
  <c r="J3136" i="12"/>
  <c r="J3137" i="12"/>
  <c r="J3138" i="12"/>
  <c r="J3139" i="12"/>
  <c r="J3140" i="12"/>
  <c r="J3141" i="12"/>
  <c r="J3142" i="12"/>
  <c r="J3143" i="12"/>
  <c r="J3144" i="12"/>
  <c r="J3145" i="12"/>
  <c r="J3146" i="12"/>
  <c r="J3147" i="12"/>
  <c r="J3148" i="12"/>
  <c r="J3149" i="12"/>
  <c r="J3150" i="12"/>
  <c r="J3151" i="12"/>
  <c r="J3152" i="12"/>
  <c r="J3153" i="12"/>
  <c r="J3154" i="12"/>
  <c r="J3155" i="12"/>
  <c r="J3156" i="12"/>
  <c r="J3157" i="12"/>
  <c r="J3158" i="12"/>
  <c r="J3159" i="12"/>
  <c r="J3160" i="12"/>
  <c r="J3161" i="12"/>
  <c r="J3162" i="12"/>
  <c r="J3163" i="12"/>
  <c r="J3164" i="12"/>
  <c r="J3165" i="12"/>
  <c r="J3166" i="12"/>
  <c r="J3167" i="12"/>
  <c r="J3168" i="12"/>
  <c r="J3169" i="12"/>
  <c r="J3170" i="12"/>
  <c r="J3171" i="12"/>
  <c r="J3172" i="12"/>
  <c r="J3173" i="12"/>
  <c r="J3174" i="12"/>
  <c r="J3175" i="12"/>
  <c r="J3176" i="12"/>
  <c r="J3177" i="12"/>
  <c r="J3178" i="12"/>
  <c r="J3179" i="12"/>
  <c r="J3180" i="12"/>
  <c r="J3181" i="12"/>
  <c r="J3182" i="12"/>
  <c r="J3183" i="12"/>
  <c r="J3184" i="12"/>
  <c r="J3185" i="12"/>
  <c r="J3186" i="12"/>
  <c r="J3187" i="12"/>
  <c r="J3188" i="12"/>
  <c r="J3189" i="12"/>
  <c r="J3190" i="12"/>
  <c r="J3191" i="12"/>
  <c r="J3192" i="12"/>
  <c r="J3193" i="12"/>
  <c r="J3194" i="12"/>
  <c r="J3195" i="12"/>
  <c r="J3196" i="12"/>
  <c r="J3197" i="12"/>
  <c r="J3198" i="12"/>
  <c r="J3199" i="12"/>
  <c r="J3200" i="12"/>
  <c r="J3201" i="12"/>
  <c r="J3202" i="12"/>
  <c r="J3203" i="12"/>
  <c r="J3204" i="12"/>
  <c r="J3205" i="12"/>
  <c r="J3206" i="12"/>
  <c r="J3207" i="12"/>
  <c r="J3208" i="12"/>
  <c r="J3209" i="12"/>
  <c r="J3210" i="12"/>
  <c r="J3211" i="12"/>
  <c r="J3212" i="12"/>
  <c r="J3213" i="12"/>
  <c r="J3214" i="12"/>
  <c r="J3215" i="12"/>
  <c r="J3216" i="12"/>
  <c r="J3217" i="12"/>
  <c r="J3218" i="12"/>
  <c r="J3219" i="12"/>
  <c r="J3220" i="12"/>
  <c r="J3221" i="12"/>
  <c r="J3222" i="12"/>
  <c r="J3223" i="12"/>
  <c r="J3224" i="12"/>
  <c r="J3225" i="12"/>
  <c r="J3226" i="12"/>
  <c r="J3227" i="12"/>
  <c r="J3228" i="12"/>
  <c r="J3229" i="12"/>
  <c r="J3230" i="12"/>
  <c r="J3231" i="12"/>
  <c r="J3232" i="12"/>
  <c r="J3233" i="12"/>
  <c r="J3234" i="12"/>
  <c r="J3235" i="12"/>
  <c r="J3236" i="12"/>
  <c r="J3237" i="12"/>
  <c r="J3238" i="12"/>
  <c r="J3239" i="12"/>
  <c r="J3240" i="12"/>
  <c r="J3241" i="12"/>
  <c r="J3242" i="12"/>
  <c r="J3243" i="12"/>
  <c r="J3244" i="12"/>
  <c r="J3245" i="12"/>
  <c r="J3246" i="12"/>
  <c r="J3247" i="12"/>
  <c r="J3248" i="12"/>
  <c r="J3249" i="12"/>
  <c r="J3250" i="12"/>
  <c r="J3251" i="12"/>
  <c r="J3252" i="12"/>
  <c r="J3253" i="12"/>
  <c r="J3254" i="12"/>
  <c r="J3255" i="12"/>
  <c r="J3256" i="12"/>
  <c r="J3257" i="12"/>
  <c r="J3258" i="12"/>
  <c r="J3259" i="12"/>
  <c r="J3260" i="12"/>
  <c r="J3261" i="12"/>
  <c r="J3262" i="12"/>
  <c r="J3263" i="12"/>
  <c r="J3264" i="12"/>
  <c r="J3265" i="12"/>
  <c r="J3266" i="12"/>
  <c r="J3267" i="12"/>
  <c r="J3268" i="12"/>
  <c r="J3269" i="12"/>
  <c r="J3270" i="12"/>
  <c r="J3271" i="12"/>
  <c r="J3272" i="12"/>
  <c r="J3273" i="12"/>
  <c r="J3274" i="12"/>
  <c r="J3275" i="12"/>
  <c r="J3276" i="12"/>
  <c r="J3277" i="12"/>
  <c r="J3278" i="12"/>
  <c r="J3279" i="12"/>
  <c r="J3280" i="12"/>
  <c r="J3281" i="12"/>
  <c r="J3282" i="12"/>
  <c r="J3283" i="12"/>
  <c r="J3284" i="12"/>
  <c r="J3285" i="12"/>
  <c r="J3286" i="12"/>
  <c r="J3287" i="12"/>
  <c r="J3288" i="12"/>
  <c r="J3289" i="12"/>
  <c r="J3290" i="12"/>
  <c r="J3291" i="12"/>
  <c r="J3292" i="12"/>
  <c r="J3293" i="12"/>
  <c r="J3294" i="12"/>
  <c r="J3295" i="12"/>
  <c r="J3296" i="12"/>
  <c r="J3297" i="12"/>
  <c r="J3298" i="12"/>
  <c r="J3299" i="12"/>
  <c r="J3300" i="12"/>
  <c r="J3301" i="12"/>
  <c r="J3302" i="12"/>
  <c r="J3303" i="12"/>
  <c r="J3304" i="12"/>
  <c r="J3305" i="12"/>
  <c r="J3306" i="12"/>
  <c r="J3307" i="12"/>
  <c r="J3308" i="12"/>
  <c r="J3309" i="12"/>
  <c r="J3310" i="12"/>
  <c r="J3311" i="12"/>
  <c r="J3312" i="12"/>
  <c r="J3313" i="12"/>
  <c r="J3314" i="12"/>
  <c r="J3315" i="12"/>
  <c r="J3316" i="12"/>
  <c r="J3317" i="12"/>
  <c r="J3318" i="12"/>
  <c r="J3319" i="12"/>
  <c r="J3320" i="12"/>
  <c r="J3321" i="12"/>
  <c r="J3322" i="12"/>
  <c r="J3323" i="12"/>
  <c r="J3324" i="12"/>
  <c r="J3325" i="12"/>
  <c r="J3326" i="12"/>
  <c r="J3327" i="12"/>
  <c r="J3328" i="12"/>
  <c r="J3329" i="12"/>
  <c r="J3330" i="12"/>
  <c r="J3331" i="12"/>
  <c r="J3332" i="12"/>
  <c r="J3333" i="12"/>
  <c r="J3334" i="12"/>
  <c r="J3335" i="12"/>
  <c r="J3336" i="12"/>
  <c r="J3337" i="12"/>
  <c r="J3338" i="12"/>
  <c r="J3339" i="12"/>
  <c r="J3340" i="12"/>
  <c r="J3341" i="12"/>
  <c r="J3342" i="12"/>
  <c r="J3343" i="12"/>
  <c r="J3344" i="12"/>
  <c r="J3345" i="12"/>
  <c r="J3346" i="12"/>
  <c r="J3347" i="12"/>
  <c r="J3348" i="12"/>
  <c r="J3349" i="12"/>
  <c r="J3350" i="12"/>
  <c r="J3351" i="12"/>
  <c r="J3352" i="12"/>
  <c r="J3354" i="12"/>
  <c r="J3355" i="12"/>
  <c r="J3356" i="12"/>
  <c r="J3357" i="12"/>
  <c r="J3358" i="12"/>
  <c r="J3359" i="12"/>
  <c r="J3361" i="12"/>
  <c r="J3362" i="12"/>
  <c r="J3363" i="12"/>
  <c r="J3364" i="12"/>
  <c r="J3365" i="12"/>
  <c r="J3366" i="12"/>
  <c r="J3367" i="12"/>
  <c r="J3368" i="12"/>
  <c r="J3369" i="12"/>
  <c r="J3370" i="12"/>
  <c r="J3371" i="12"/>
  <c r="J3372" i="12"/>
  <c r="J3373" i="12"/>
  <c r="J3374" i="12"/>
  <c r="J3375" i="12"/>
  <c r="J3376" i="12"/>
  <c r="J3377" i="12"/>
  <c r="J3378" i="12"/>
  <c r="J3379" i="12"/>
  <c r="J3380" i="12"/>
  <c r="J3381" i="12"/>
  <c r="J3382" i="12"/>
  <c r="J3383" i="12"/>
  <c r="J3384" i="12"/>
  <c r="J3385" i="12"/>
  <c r="J3386" i="12"/>
  <c r="J3387" i="12"/>
  <c r="J3388" i="12"/>
  <c r="J3389" i="12"/>
  <c r="J3390" i="12"/>
  <c r="J3391" i="12"/>
  <c r="J3392" i="12"/>
  <c r="J3393" i="12"/>
  <c r="J3394" i="12"/>
  <c r="J3396" i="12"/>
  <c r="J3397" i="12"/>
  <c r="J3399" i="12"/>
  <c r="J3400" i="12"/>
  <c r="J3401" i="12"/>
  <c r="J3402" i="12"/>
  <c r="J3403" i="12"/>
  <c r="J3404" i="12"/>
  <c r="J3405" i="12"/>
  <c r="J3406" i="12"/>
  <c r="J3407" i="12"/>
  <c r="J3408" i="12"/>
  <c r="J3409" i="12"/>
  <c r="J3410" i="12"/>
  <c r="J3411" i="12"/>
  <c r="J3412" i="12"/>
  <c r="J3413" i="12"/>
  <c r="J3414" i="12"/>
  <c r="J3415" i="12"/>
  <c r="J3416" i="12"/>
  <c r="J3417" i="12"/>
  <c r="J3418" i="12"/>
  <c r="J3419" i="12"/>
  <c r="J3420" i="12"/>
  <c r="J3421" i="12"/>
  <c r="J3422" i="12"/>
  <c r="J3423" i="12"/>
  <c r="J3424" i="12"/>
  <c r="J3425" i="12"/>
  <c r="J3426" i="12"/>
  <c r="J3427" i="12"/>
  <c r="J3428" i="12"/>
  <c r="J3429" i="12"/>
  <c r="J3430" i="12"/>
  <c r="J3431" i="12"/>
  <c r="J3432" i="12"/>
  <c r="J3433" i="12"/>
  <c r="J3434" i="12"/>
  <c r="J3435" i="12"/>
  <c r="J3436" i="12"/>
  <c r="J3437" i="12"/>
  <c r="J3438" i="12"/>
  <c r="J3439" i="12"/>
  <c r="J3440" i="12"/>
  <c r="J3441" i="12"/>
  <c r="J3442" i="12"/>
  <c r="J3443" i="12"/>
  <c r="J3444" i="12"/>
  <c r="J3445" i="12"/>
  <c r="J3446" i="12"/>
  <c r="J3447" i="12"/>
  <c r="J3448" i="12"/>
  <c r="J3449" i="12"/>
  <c r="J3450" i="12"/>
  <c r="J3451" i="12"/>
  <c r="J3452" i="12"/>
  <c r="J3453" i="12"/>
  <c r="J3454" i="12"/>
  <c r="J3455" i="12"/>
  <c r="J3456" i="12"/>
  <c r="J3457" i="12"/>
  <c r="J3458" i="12"/>
  <c r="J3459" i="12"/>
  <c r="J3460" i="12"/>
  <c r="J3461" i="12"/>
  <c r="J3462" i="12"/>
  <c r="J3463" i="12"/>
  <c r="J3464" i="12"/>
  <c r="J3465" i="12"/>
  <c r="J3466" i="12"/>
  <c r="J3467" i="12"/>
  <c r="J3468" i="12"/>
  <c r="J3469" i="12"/>
  <c r="J3471" i="12"/>
  <c r="J3472" i="12"/>
  <c r="J3473" i="12"/>
  <c r="J3474" i="12"/>
  <c r="J3475" i="12"/>
  <c r="J3476" i="12"/>
  <c r="J3477" i="12"/>
  <c r="J3479" i="12"/>
  <c r="J3480" i="12"/>
  <c r="J3481" i="12"/>
  <c r="J3482" i="12"/>
  <c r="J3483" i="12"/>
  <c r="J3484" i="12"/>
  <c r="J3485" i="12"/>
  <c r="J3486" i="12"/>
  <c r="J3487" i="12"/>
  <c r="J3488" i="12"/>
  <c r="J3489" i="12"/>
  <c r="J3490" i="12"/>
  <c r="J3491" i="12"/>
  <c r="J3492" i="12"/>
  <c r="J3493" i="12"/>
  <c r="J3494" i="12"/>
  <c r="J3495" i="12"/>
  <c r="J3496" i="12"/>
  <c r="J3497" i="12"/>
  <c r="J3500" i="12"/>
  <c r="J3501" i="12"/>
  <c r="J3503" i="12"/>
  <c r="J3504" i="12"/>
  <c r="J3505" i="12"/>
  <c r="J3506" i="12"/>
  <c r="J3508" i="12"/>
  <c r="J3509" i="12"/>
  <c r="J3510" i="12"/>
  <c r="J3511" i="12"/>
  <c r="J3512" i="12"/>
  <c r="J3513" i="12"/>
  <c r="J3514" i="12"/>
  <c r="J3515" i="12"/>
  <c r="J3516" i="12"/>
  <c r="J3517" i="12"/>
  <c r="J3518" i="12"/>
  <c r="J3519" i="12"/>
  <c r="J3520" i="12"/>
  <c r="J3521" i="12"/>
  <c r="J3522" i="12"/>
  <c r="J3523" i="12"/>
  <c r="J3524" i="12"/>
  <c r="J3525" i="12"/>
  <c r="J3526" i="12"/>
  <c r="J3527" i="12"/>
  <c r="J3528" i="12"/>
  <c r="J3529" i="12"/>
  <c r="J3530" i="12"/>
  <c r="J3531" i="12"/>
  <c r="J3532" i="12"/>
  <c r="J3533" i="12"/>
  <c r="J3534" i="12"/>
  <c r="J3535" i="12"/>
  <c r="J3536" i="12"/>
  <c r="J3537" i="12"/>
  <c r="J3538" i="12"/>
  <c r="J3539" i="12"/>
  <c r="J3540" i="12"/>
  <c r="J3541" i="12"/>
  <c r="J3542" i="12"/>
  <c r="J3543" i="12"/>
  <c r="J3544" i="12"/>
  <c r="J3545" i="12"/>
  <c r="J3546" i="12"/>
  <c r="J3547" i="12"/>
  <c r="J3548" i="12"/>
  <c r="J3549" i="12"/>
  <c r="J3550" i="12"/>
  <c r="J3551" i="12"/>
  <c r="J3552" i="12"/>
  <c r="J3553" i="12"/>
  <c r="J3554" i="12"/>
  <c r="J3555" i="12"/>
  <c r="J3556" i="12"/>
  <c r="J3557" i="12"/>
  <c r="J3558" i="12"/>
  <c r="J3559" i="12"/>
  <c r="J3560" i="12"/>
  <c r="J3561" i="12"/>
  <c r="J3562" i="12"/>
  <c r="J3563" i="12"/>
  <c r="J3564" i="12"/>
  <c r="J3565" i="12"/>
  <c r="J3566" i="12"/>
  <c r="J3567" i="12"/>
  <c r="J3568" i="12"/>
  <c r="J3569" i="12"/>
  <c r="J3570" i="12"/>
  <c r="J3571" i="12"/>
  <c r="J3572" i="12"/>
  <c r="J3573" i="12"/>
  <c r="J3574" i="12"/>
  <c r="J3575" i="12"/>
  <c r="J3576" i="12"/>
  <c r="J3577" i="12"/>
  <c r="J3578" i="12"/>
  <c r="J3579" i="12"/>
  <c r="J3580" i="12"/>
  <c r="J3581" i="12"/>
  <c r="J3582" i="12"/>
  <c r="J3583" i="12"/>
  <c r="J3584" i="12"/>
  <c r="J3585" i="12"/>
  <c r="J3586" i="12"/>
  <c r="J3587" i="12"/>
  <c r="J3588" i="12"/>
  <c r="J3589" i="12"/>
  <c r="J3590" i="12"/>
  <c r="J3591" i="12"/>
  <c r="J3592" i="12"/>
  <c r="J3594" i="12"/>
  <c r="J3598" i="12"/>
  <c r="J3600" i="12"/>
  <c r="J3601" i="12"/>
  <c r="J3602" i="12"/>
  <c r="J3603" i="12"/>
  <c r="J3604" i="12"/>
  <c r="J3605" i="12"/>
  <c r="J3606" i="12"/>
  <c r="J3607" i="12"/>
  <c r="J3608" i="12"/>
  <c r="J3609" i="12"/>
  <c r="J3610" i="12"/>
  <c r="J3611" i="12"/>
  <c r="J3612" i="12"/>
  <c r="J3613" i="12"/>
  <c r="J3614" i="12"/>
  <c r="J3615" i="12"/>
  <c r="J3616" i="12"/>
  <c r="J3617" i="12"/>
  <c r="J3618" i="12"/>
  <c r="J3619" i="12"/>
  <c r="J3620" i="12"/>
  <c r="J3621" i="12"/>
  <c r="J3623" i="12"/>
  <c r="J3624" i="12"/>
  <c r="J3625" i="12"/>
  <c r="J3626" i="12"/>
  <c r="J3627" i="12"/>
  <c r="J3628" i="12"/>
  <c r="J3629" i="12"/>
  <c r="J3630" i="12"/>
  <c r="J3631" i="12"/>
  <c r="J3632" i="12"/>
  <c r="J3633" i="12"/>
  <c r="J3634" i="12"/>
  <c r="J3635" i="12"/>
  <c r="J3636" i="12"/>
  <c r="J3637" i="12"/>
  <c r="J3638" i="12"/>
  <c r="J3639" i="12"/>
  <c r="J3640" i="12"/>
  <c r="J3641" i="12"/>
  <c r="J3642" i="12"/>
  <c r="J3643" i="12"/>
  <c r="J3644" i="12"/>
  <c r="J3645" i="12"/>
  <c r="J3646" i="12"/>
  <c r="J3647" i="12"/>
  <c r="J3648" i="12"/>
  <c r="J3649" i="12"/>
  <c r="J3650" i="12"/>
  <c r="J3651" i="12"/>
  <c r="J3652" i="12"/>
  <c r="J3653" i="12"/>
  <c r="J3655" i="12"/>
  <c r="J3656" i="12"/>
  <c r="J3657" i="12"/>
  <c r="J3658" i="12"/>
  <c r="J3659" i="12"/>
  <c r="J3660" i="12"/>
  <c r="J3661" i="12"/>
  <c r="J3662" i="12"/>
  <c r="J3663" i="12"/>
  <c r="J3664" i="12"/>
  <c r="J3665" i="12"/>
  <c r="J3666" i="12"/>
  <c r="J3667" i="12"/>
  <c r="J3668" i="12"/>
  <c r="J3669" i="12"/>
  <c r="J3670" i="12"/>
  <c r="J3671" i="12"/>
  <c r="J3672" i="12"/>
  <c r="J3673" i="12"/>
  <c r="J3674" i="12"/>
  <c r="J3675" i="12"/>
  <c r="J3676" i="12"/>
  <c r="J3677" i="12"/>
  <c r="J3678" i="12"/>
  <c r="J3679" i="12"/>
  <c r="J3680" i="12"/>
  <c r="J3681" i="12"/>
  <c r="J3682" i="12"/>
  <c r="J3683" i="12"/>
  <c r="J3684" i="12"/>
  <c r="J3685" i="12"/>
  <c r="J3686" i="12"/>
  <c r="J3687" i="12"/>
  <c r="J3688" i="12"/>
  <c r="J3689" i="12"/>
  <c r="J3690" i="12"/>
  <c r="J3691" i="12"/>
  <c r="J3692" i="12"/>
  <c r="J3693" i="12"/>
  <c r="J3694" i="12"/>
  <c r="J3695" i="12"/>
  <c r="J3696" i="12"/>
  <c r="J3697" i="12"/>
  <c r="J3698" i="12"/>
  <c r="J3699" i="12"/>
  <c r="J3700" i="12"/>
  <c r="J3701" i="12"/>
  <c r="J3702" i="12"/>
  <c r="J3703" i="12"/>
  <c r="J3704" i="12"/>
  <c r="J3705" i="12"/>
  <c r="J3706" i="12"/>
  <c r="J3707" i="12"/>
  <c r="J3708" i="12"/>
  <c r="J3721" i="12"/>
  <c r="J3722" i="12"/>
  <c r="J3723" i="12"/>
  <c r="J3724" i="12"/>
  <c r="J3725" i="12"/>
  <c r="J3726" i="12"/>
  <c r="J3727" i="12"/>
  <c r="J3728" i="12"/>
  <c r="J3729" i="12"/>
  <c r="J3730" i="12"/>
  <c r="J3731" i="12"/>
  <c r="J3732" i="12"/>
  <c r="J3733" i="12"/>
  <c r="J3734" i="12"/>
  <c r="J3735" i="12"/>
  <c r="J3736" i="12"/>
  <c r="J3737" i="12"/>
  <c r="J3738" i="12"/>
  <c r="J3739" i="12"/>
  <c r="J3740" i="12"/>
  <c r="J3741" i="12"/>
  <c r="J3742" i="12"/>
  <c r="J3743" i="12"/>
  <c r="J3744" i="12"/>
  <c r="J3745" i="12"/>
  <c r="J3746" i="12"/>
  <c r="J3747" i="12"/>
  <c r="J3749" i="12"/>
  <c r="J3752" i="12"/>
  <c r="J3753" i="12"/>
  <c r="J3754" i="12"/>
  <c r="J3755" i="12"/>
  <c r="J3756" i="12"/>
  <c r="J3757" i="12"/>
  <c r="J3758" i="12"/>
  <c r="J3759" i="12"/>
  <c r="J3760" i="12"/>
  <c r="J3761" i="12"/>
  <c r="J3763" i="12"/>
  <c r="J3764" i="12"/>
  <c r="J3765" i="12"/>
  <c r="J3766" i="12"/>
  <c r="J3767" i="12"/>
  <c r="J3768" i="12"/>
  <c r="J3769" i="12"/>
  <c r="J3770" i="12"/>
  <c r="J3771" i="12"/>
  <c r="J3772" i="12"/>
  <c r="J3773" i="12"/>
  <c r="J3774" i="12"/>
  <c r="J3775" i="12"/>
  <c r="J3776" i="12"/>
  <c r="J3777" i="12"/>
  <c r="J3778" i="12"/>
  <c r="J3779" i="12"/>
  <c r="J3780" i="12"/>
  <c r="J3781" i="12"/>
  <c r="J3782" i="12"/>
  <c r="J3783" i="12"/>
  <c r="J3784" i="12"/>
  <c r="J3785" i="12"/>
  <c r="J3786" i="12"/>
  <c r="J3787" i="12"/>
  <c r="J3788" i="12"/>
  <c r="J3789" i="12"/>
  <c r="J3790" i="12"/>
  <c r="J3791" i="12"/>
  <c r="J3792" i="12"/>
  <c r="J3793" i="12"/>
  <c r="J3794" i="12"/>
  <c r="J3795" i="12"/>
  <c r="J3796" i="12"/>
  <c r="J3797" i="12"/>
  <c r="J3798" i="12"/>
  <c r="J3799" i="12"/>
  <c r="J3800" i="12"/>
  <c r="J3801" i="12"/>
  <c r="J3802" i="12"/>
  <c r="J3803" i="12"/>
  <c r="J3804" i="12"/>
  <c r="J3805" i="12"/>
  <c r="J3806" i="12"/>
  <c r="J3807" i="12"/>
  <c r="J3808" i="12"/>
  <c r="J3809" i="12"/>
  <c r="J3810" i="12"/>
  <c r="J3811" i="12"/>
  <c r="J3812" i="12"/>
  <c r="J3813" i="12"/>
  <c r="J3814" i="12"/>
  <c r="J3815" i="12"/>
  <c r="J3816" i="12"/>
  <c r="J3817" i="12"/>
  <c r="J3818" i="12"/>
  <c r="J3819" i="12"/>
  <c r="J3820" i="12"/>
  <c r="J3821" i="12"/>
  <c r="J3822" i="12"/>
  <c r="J3823" i="12"/>
  <c r="J3824" i="12"/>
  <c r="J3825" i="12"/>
  <c r="J3826" i="12"/>
  <c r="J3827" i="12"/>
  <c r="J3828" i="12"/>
  <c r="J3829" i="12"/>
  <c r="J3830" i="12"/>
  <c r="J3831" i="12"/>
  <c r="J3832" i="12"/>
  <c r="J3833" i="12"/>
  <c r="J3834" i="12"/>
  <c r="J3835" i="12"/>
  <c r="J3836" i="12"/>
  <c r="J3837" i="12"/>
  <c r="J3838" i="12"/>
  <c r="J3839" i="12"/>
  <c r="J3840" i="12"/>
  <c r="J3841" i="12"/>
  <c r="J3842" i="12"/>
  <c r="J3843" i="12"/>
  <c r="J3844" i="12"/>
  <c r="J3845" i="12"/>
  <c r="J3846" i="12"/>
  <c r="J3847" i="12"/>
  <c r="J3848" i="12"/>
  <c r="J3849" i="12"/>
  <c r="J3850" i="12"/>
  <c r="J3851" i="12"/>
  <c r="J3852" i="12"/>
  <c r="J3853" i="12"/>
  <c r="J3854" i="12"/>
  <c r="J3855" i="12"/>
  <c r="J3856" i="12"/>
  <c r="J3857" i="12"/>
  <c r="J3858" i="12"/>
  <c r="J3859" i="12"/>
  <c r="J3860" i="12"/>
  <c r="J3861" i="12"/>
  <c r="J3862" i="12"/>
  <c r="J3863" i="12"/>
  <c r="J3864" i="12"/>
  <c r="J3865" i="12"/>
  <c r="J3866" i="12"/>
  <c r="J3867" i="12"/>
  <c r="J3868" i="12"/>
  <c r="J3869" i="12"/>
  <c r="J3870" i="12"/>
  <c r="J3871" i="12"/>
  <c r="J3872" i="12"/>
  <c r="J3873" i="12"/>
  <c r="J3874" i="12"/>
  <c r="J3875" i="12"/>
  <c r="J3876" i="12"/>
  <c r="J3877" i="12"/>
  <c r="J3878" i="12"/>
  <c r="J3879" i="12"/>
  <c r="J3880" i="12"/>
  <c r="J3881" i="12"/>
  <c r="J3882" i="12"/>
  <c r="J3883" i="12"/>
  <c r="J3884" i="12"/>
  <c r="J3885" i="12"/>
  <c r="J3886" i="12"/>
  <c r="J3887" i="12"/>
  <c r="J3888" i="12"/>
  <c r="J3889" i="12"/>
  <c r="J3890" i="12"/>
  <c r="J3891" i="12"/>
  <c r="J3892" i="12"/>
  <c r="J3893" i="12"/>
  <c r="J3894" i="12"/>
  <c r="J3895" i="12"/>
  <c r="J3896" i="12"/>
  <c r="J3897" i="12"/>
  <c r="J3898" i="12"/>
  <c r="J3899" i="12"/>
  <c r="J3900" i="12"/>
  <c r="J3901" i="12"/>
  <c r="J3902" i="12"/>
  <c r="J3903" i="12"/>
  <c r="J3904" i="12"/>
  <c r="J3905" i="12"/>
  <c r="J3906" i="12"/>
  <c r="J3907" i="12"/>
  <c r="J3908" i="12"/>
  <c r="J3909" i="12"/>
  <c r="J3910" i="12"/>
  <c r="J3911" i="12"/>
  <c r="J3912" i="12"/>
  <c r="J3913" i="12"/>
  <c r="J3914" i="12"/>
  <c r="J3915" i="12"/>
  <c r="J3916" i="12"/>
  <c r="J3917" i="12"/>
  <c r="J3918" i="12"/>
  <c r="J3919" i="12"/>
  <c r="J3920" i="12"/>
  <c r="J3921" i="12"/>
  <c r="J3922" i="12"/>
  <c r="J3923" i="12"/>
  <c r="J3924" i="12"/>
  <c r="J3925" i="12"/>
  <c r="J3926" i="12"/>
  <c r="J3927" i="12"/>
  <c r="J3928" i="12"/>
  <c r="J3929" i="12"/>
  <c r="J3930" i="12"/>
  <c r="J3931" i="12"/>
  <c r="J3932" i="12"/>
  <c r="J3933" i="12"/>
  <c r="J3934" i="12"/>
  <c r="J3935" i="12"/>
  <c r="J3936" i="12"/>
  <c r="J3937" i="12"/>
  <c r="J3938" i="12"/>
  <c r="J3939" i="12"/>
  <c r="J3940" i="12"/>
  <c r="J3941" i="12"/>
  <c r="J3942" i="12"/>
  <c r="J3943" i="12"/>
  <c r="J3944" i="12"/>
  <c r="J3945" i="12"/>
  <c r="J3946" i="12"/>
  <c r="J3947" i="12"/>
  <c r="J3948" i="12"/>
  <c r="J3949" i="12"/>
  <c r="J3950" i="12"/>
  <c r="J3951" i="12"/>
  <c r="J3952" i="12"/>
  <c r="J3953" i="12"/>
  <c r="J3954" i="12"/>
  <c r="J3955" i="12"/>
  <c r="J3956" i="12"/>
  <c r="J3957" i="12"/>
  <c r="J3958" i="12"/>
  <c r="J3959" i="12"/>
  <c r="J3960" i="12"/>
  <c r="J3961" i="12"/>
  <c r="J3962" i="12"/>
  <c r="J3963" i="12"/>
  <c r="J3964" i="12"/>
  <c r="J3965" i="12"/>
  <c r="J3966" i="12"/>
  <c r="J3967" i="12"/>
  <c r="J3968" i="12"/>
  <c r="J3969" i="12"/>
  <c r="J3970" i="12"/>
  <c r="J3971" i="12"/>
  <c r="J3972" i="12"/>
  <c r="J3973" i="12"/>
  <c r="J3974" i="12"/>
  <c r="J3975" i="12"/>
  <c r="J3976" i="12"/>
  <c r="J3977" i="12"/>
  <c r="J3978" i="12"/>
  <c r="J3979" i="12"/>
  <c r="J3980" i="12"/>
  <c r="J3981" i="12"/>
  <c r="J3982" i="12"/>
  <c r="J3983" i="12"/>
  <c r="J3984" i="12"/>
  <c r="J3985" i="12"/>
  <c r="J3986" i="12"/>
  <c r="J3987" i="12"/>
  <c r="J3988" i="12"/>
  <c r="J3989" i="12"/>
  <c r="J3990" i="12"/>
  <c r="J3991" i="12"/>
  <c r="J3992" i="12"/>
  <c r="J3993" i="12"/>
  <c r="J3994" i="12"/>
  <c r="J3995" i="12"/>
  <c r="J3996" i="12"/>
  <c r="J3997" i="12"/>
  <c r="J3998" i="12"/>
  <c r="J3999" i="12"/>
  <c r="J4000" i="12"/>
  <c r="J4001" i="12"/>
  <c r="J4002" i="12"/>
  <c r="J4003" i="12"/>
  <c r="J4004" i="12"/>
  <c r="J4005" i="12"/>
  <c r="J4006" i="12"/>
  <c r="J4007" i="12"/>
  <c r="J4008" i="12"/>
  <c r="J4009" i="12"/>
  <c r="J4010" i="12"/>
  <c r="J4011" i="12"/>
  <c r="J4012" i="12"/>
  <c r="J4013" i="12"/>
  <c r="J4014" i="12"/>
  <c r="J4015" i="12"/>
  <c r="J4016" i="12"/>
  <c r="J4017" i="12"/>
  <c r="J4018" i="12"/>
  <c r="J4019" i="12"/>
  <c r="J4020" i="12"/>
  <c r="J4021" i="12"/>
  <c r="J4022" i="12"/>
  <c r="J4023" i="12"/>
  <c r="J4024" i="12"/>
  <c r="J4025" i="12"/>
  <c r="J4026" i="12"/>
  <c r="J4027" i="12"/>
  <c r="J4028" i="12"/>
  <c r="J4029" i="12"/>
  <c r="J4030" i="12"/>
  <c r="J4031" i="12"/>
  <c r="J4033" i="12"/>
  <c r="J4034" i="12"/>
  <c r="J4035" i="12"/>
  <c r="J4036" i="12"/>
  <c r="J4037" i="12"/>
  <c r="J4038" i="12"/>
  <c r="J4039" i="12"/>
  <c r="J4040" i="12"/>
  <c r="J4041" i="12"/>
  <c r="J4042" i="12"/>
  <c r="J4043" i="12"/>
  <c r="J4044" i="12"/>
  <c r="J4045" i="12"/>
  <c r="J4046" i="12"/>
  <c r="J4047" i="12"/>
  <c r="J4048" i="12"/>
  <c r="J4049" i="12"/>
  <c r="J4050" i="12"/>
  <c r="J4051" i="12"/>
  <c r="J4052" i="12"/>
  <c r="J4053" i="12"/>
  <c r="J4054" i="12"/>
  <c r="J4055" i="12"/>
  <c r="J4056" i="12"/>
  <c r="J4057" i="12"/>
  <c r="J4058" i="12"/>
  <c r="J4059" i="12"/>
  <c r="J4060" i="12"/>
  <c r="J4061" i="12"/>
  <c r="J4062" i="12"/>
  <c r="J4063" i="12"/>
  <c r="J4064" i="12"/>
  <c r="J4065" i="12"/>
  <c r="J4066" i="12"/>
  <c r="J4067" i="12"/>
  <c r="J4068" i="12"/>
  <c r="J4069" i="12"/>
  <c r="J4070" i="12"/>
  <c r="J4071" i="12"/>
  <c r="J4072" i="12"/>
  <c r="J4073" i="12"/>
  <c r="J4074" i="12"/>
  <c r="J4075" i="12"/>
  <c r="J4076" i="12"/>
  <c r="J4077" i="12"/>
  <c r="J4078" i="12"/>
  <c r="J4079" i="12"/>
  <c r="J4080" i="12"/>
  <c r="J4081" i="12"/>
  <c r="J4082" i="12"/>
  <c r="J4083" i="12"/>
  <c r="J4084" i="12"/>
  <c r="J4085" i="12"/>
  <c r="J4086" i="12"/>
  <c r="J4087" i="12"/>
  <c r="J4088" i="12"/>
  <c r="J4089" i="12"/>
  <c r="J4090" i="12"/>
  <c r="J4091" i="12"/>
  <c r="J4092" i="12"/>
  <c r="J4093" i="12"/>
  <c r="J4094" i="12"/>
  <c r="J4095" i="12"/>
  <c r="J4096" i="12"/>
  <c r="J4097" i="12"/>
  <c r="J4098" i="12"/>
  <c r="J4099" i="12"/>
  <c r="J4100" i="12"/>
  <c r="J4101" i="12"/>
  <c r="J4102" i="12"/>
  <c r="J4103" i="12"/>
  <c r="J4104" i="12"/>
  <c r="J4105" i="12"/>
  <c r="J4106" i="12"/>
  <c r="J4107" i="12"/>
  <c r="J4108" i="12"/>
  <c r="J4109" i="12"/>
  <c r="J4110" i="12"/>
  <c r="J4111" i="12"/>
  <c r="J4112" i="12"/>
  <c r="J4113" i="12"/>
  <c r="J4114" i="12"/>
  <c r="J4115" i="12"/>
  <c r="J4116" i="12"/>
  <c r="J4117" i="12"/>
  <c r="J4118" i="12"/>
  <c r="J4119" i="12"/>
  <c r="J4120" i="12"/>
  <c r="J4121" i="12"/>
  <c r="J4122" i="12"/>
  <c r="J4123" i="12"/>
  <c r="J4124" i="12"/>
  <c r="J4125" i="12"/>
  <c r="J4126" i="12"/>
  <c r="J4127" i="12"/>
  <c r="J4128" i="12"/>
  <c r="J4129" i="12"/>
  <c r="J4130" i="12"/>
  <c r="J4131" i="12"/>
  <c r="J4132" i="12"/>
  <c r="J4133" i="12"/>
  <c r="J4134" i="12"/>
  <c r="J4135" i="12"/>
  <c r="J4136" i="12"/>
  <c r="J4137" i="12"/>
  <c r="J4138" i="12"/>
  <c r="J4139" i="12"/>
  <c r="J4140" i="12"/>
  <c r="J4141" i="12"/>
  <c r="J4142" i="12"/>
  <c r="J4143" i="12"/>
  <c r="J4144" i="12"/>
  <c r="J4145" i="12"/>
  <c r="J4146" i="12"/>
  <c r="J4147" i="12"/>
  <c r="J4148" i="12"/>
  <c r="J4149" i="12"/>
  <c r="J4150" i="12"/>
  <c r="J4151" i="12"/>
  <c r="J4152" i="12"/>
  <c r="J4153" i="12"/>
  <c r="J4154" i="12"/>
  <c r="J4155" i="12"/>
  <c r="J4156" i="12"/>
  <c r="J4157" i="12"/>
  <c r="J4158" i="12"/>
  <c r="J4159" i="12"/>
  <c r="J4160" i="12"/>
  <c r="J4161" i="12"/>
  <c r="J4162" i="12"/>
  <c r="J4163" i="12"/>
  <c r="J4164" i="12"/>
  <c r="J4165" i="12"/>
  <c r="J4166" i="12"/>
  <c r="J4167" i="12"/>
  <c r="J4168" i="12"/>
  <c r="J4169" i="12"/>
  <c r="J4170" i="12"/>
  <c r="J4171" i="12"/>
  <c r="J4172" i="12"/>
  <c r="J4173" i="12"/>
  <c r="J4174" i="12"/>
  <c r="J4175" i="12"/>
  <c r="J4176" i="12"/>
  <c r="J4177" i="12"/>
  <c r="J4178" i="12"/>
  <c r="J4179" i="12"/>
  <c r="J4180" i="12"/>
  <c r="J4181" i="12"/>
  <c r="J4182" i="12"/>
  <c r="J4183" i="12"/>
  <c r="J4184" i="12"/>
  <c r="J4185" i="12"/>
  <c r="J4186" i="12"/>
  <c r="J4187" i="12"/>
  <c r="J4188" i="12"/>
  <c r="J4189" i="12"/>
  <c r="J4190" i="12"/>
  <c r="J4191" i="12"/>
  <c r="J4192" i="12"/>
  <c r="J4193" i="12"/>
  <c r="J4194" i="12"/>
  <c r="J4195" i="12"/>
  <c r="J4196" i="12"/>
  <c r="J4197" i="12"/>
  <c r="J4198" i="12"/>
  <c r="J4199" i="12"/>
  <c r="J4200" i="12"/>
  <c r="J4201" i="12"/>
  <c r="J4202" i="12"/>
  <c r="J4203" i="12"/>
  <c r="J4206" i="12"/>
  <c r="J4207" i="12"/>
  <c r="J4208" i="12"/>
  <c r="J4209" i="12"/>
  <c r="J4210" i="12"/>
  <c r="J4211" i="12"/>
  <c r="J4212" i="12"/>
  <c r="J4213" i="12"/>
  <c r="J4214" i="12"/>
  <c r="J4215" i="12"/>
  <c r="J4216" i="12"/>
  <c r="J4217" i="12"/>
  <c r="J4218" i="12"/>
  <c r="J4219" i="12"/>
  <c r="J4220" i="12"/>
  <c r="J4221" i="12"/>
  <c r="J4222" i="12"/>
  <c r="J4223" i="12"/>
  <c r="J4224" i="12"/>
  <c r="J4225" i="12"/>
  <c r="J4226" i="12"/>
  <c r="J4227" i="12"/>
  <c r="J4228" i="12"/>
  <c r="J4229" i="12"/>
  <c r="J4230" i="12"/>
  <c r="J4231" i="12"/>
  <c r="J4232" i="12"/>
  <c r="J4233" i="12"/>
  <c r="J4234" i="12"/>
  <c r="J4235" i="12"/>
  <c r="J4236" i="12"/>
  <c r="J4237" i="12"/>
  <c r="J4238" i="12"/>
  <c r="J4239" i="12"/>
  <c r="J4240" i="12"/>
  <c r="J4241" i="12"/>
  <c r="J4242" i="12"/>
  <c r="J4243" i="12"/>
  <c r="J4244" i="12"/>
  <c r="J4245" i="12"/>
  <c r="J4246" i="12"/>
  <c r="J4247" i="12"/>
  <c r="J4248" i="12"/>
  <c r="J4249" i="12"/>
  <c r="J4250" i="12"/>
  <c r="J4251" i="12"/>
  <c r="J4252" i="12"/>
  <c r="J4253" i="12"/>
  <c r="J4254" i="12"/>
  <c r="J4255" i="12"/>
  <c r="J4256" i="12"/>
  <c r="J4257" i="12"/>
  <c r="J4258" i="12"/>
  <c r="J4259" i="12"/>
  <c r="J4260" i="12"/>
  <c r="J4261" i="12"/>
  <c r="J4262" i="12"/>
  <c r="J4263" i="12"/>
  <c r="J4264" i="12"/>
  <c r="J4265" i="12"/>
  <c r="J4266" i="12"/>
  <c r="J4267" i="12"/>
  <c r="J4268" i="12"/>
  <c r="J4269" i="12"/>
  <c r="J4270" i="12"/>
  <c r="J4271" i="12"/>
  <c r="J4272" i="12"/>
  <c r="J4273" i="12"/>
  <c r="J4274" i="12"/>
  <c r="J4275" i="12"/>
  <c r="J4276" i="12"/>
  <c r="J4277" i="12"/>
  <c r="J4278" i="12"/>
  <c r="J4279" i="12"/>
  <c r="J4280" i="12"/>
  <c r="J4281" i="12"/>
  <c r="J4282" i="12"/>
  <c r="J4283" i="12"/>
  <c r="J4284" i="12"/>
  <c r="J4285" i="12"/>
  <c r="J4286" i="12"/>
  <c r="J4287" i="12"/>
  <c r="J4288" i="12"/>
  <c r="J4289" i="12"/>
  <c r="J4290" i="12"/>
  <c r="J4291" i="12"/>
  <c r="J4292" i="12"/>
  <c r="J4293" i="12"/>
  <c r="J4294" i="12"/>
  <c r="J4295" i="12"/>
  <c r="J4296" i="12"/>
  <c r="J4297" i="12"/>
  <c r="J4298" i="12"/>
  <c r="J4299" i="12"/>
  <c r="J4300" i="12"/>
  <c r="J4301" i="12"/>
  <c r="J4302" i="12"/>
  <c r="J4303" i="12"/>
  <c r="J4304" i="12"/>
  <c r="J4305" i="12"/>
  <c r="J4306" i="12"/>
  <c r="J4307" i="12"/>
  <c r="J4308" i="12"/>
  <c r="J4309" i="12"/>
  <c r="J4310" i="12"/>
  <c r="J4311" i="12"/>
  <c r="J4312" i="12"/>
  <c r="J4313" i="12"/>
  <c r="J4314" i="12"/>
  <c r="J4315" i="12"/>
  <c r="J4316" i="12"/>
  <c r="J4317" i="12"/>
  <c r="J4318" i="12"/>
  <c r="J4319" i="12"/>
  <c r="J4320" i="12"/>
  <c r="J4321" i="12"/>
  <c r="J4322" i="12"/>
  <c r="J4323" i="12"/>
  <c r="J4324" i="12"/>
  <c r="J4325" i="12"/>
  <c r="J4326" i="12"/>
  <c r="J4327" i="12"/>
  <c r="J4328" i="12"/>
  <c r="J4329" i="12"/>
  <c r="J4330" i="12"/>
  <c r="J4331" i="12"/>
  <c r="J4332" i="12"/>
  <c r="J4333" i="12"/>
  <c r="J4334" i="12"/>
  <c r="J4335" i="12"/>
  <c r="J4336" i="12"/>
  <c r="J4337" i="12"/>
  <c r="J4338" i="12"/>
  <c r="J4339" i="12"/>
  <c r="J4340" i="12"/>
  <c r="J4341" i="12"/>
  <c r="J4342" i="12"/>
  <c r="J4343" i="12"/>
  <c r="J4344" i="12"/>
  <c r="J4345" i="12"/>
  <c r="J4346" i="12"/>
  <c r="J4347" i="12"/>
  <c r="J4348" i="12"/>
  <c r="J4349" i="12"/>
  <c r="J4350" i="12"/>
  <c r="J4351" i="12"/>
  <c r="J4352" i="12"/>
  <c r="J4353" i="12"/>
  <c r="J4354" i="12"/>
  <c r="J4355" i="12"/>
  <c r="J4356" i="12"/>
  <c r="J4357" i="12"/>
  <c r="J4358" i="12"/>
  <c r="J4359" i="12"/>
  <c r="J4360" i="12"/>
  <c r="J4361" i="12"/>
  <c r="J4362" i="12"/>
  <c r="J4363" i="12"/>
  <c r="J4364" i="12"/>
  <c r="J4365" i="12"/>
  <c r="J4366" i="12"/>
  <c r="J4367" i="12"/>
  <c r="J4368" i="12"/>
  <c r="J4369" i="12"/>
  <c r="J4370" i="12"/>
  <c r="J4371" i="12"/>
  <c r="J4372" i="12"/>
  <c r="J4373" i="12"/>
  <c r="J4374" i="12"/>
  <c r="J4375" i="12"/>
  <c r="J4376" i="12"/>
  <c r="J4377" i="12"/>
  <c r="J4378" i="12"/>
  <c r="J4379" i="12"/>
  <c r="J4380" i="12"/>
  <c r="J4381" i="12"/>
  <c r="J4382" i="12"/>
  <c r="J4383" i="12"/>
  <c r="J4384" i="12"/>
  <c r="J4385" i="12"/>
  <c r="J4386" i="12"/>
  <c r="J4387" i="12"/>
  <c r="J4388" i="12"/>
  <c r="J4389" i="12"/>
  <c r="J4390" i="12"/>
  <c r="J4391" i="12"/>
  <c r="J4392" i="12"/>
  <c r="J4393" i="12"/>
  <c r="J4394" i="12"/>
  <c r="J4395" i="12"/>
  <c r="J4396" i="12"/>
  <c r="J4397" i="12"/>
  <c r="J4398" i="12"/>
  <c r="J4399" i="12"/>
  <c r="J4400" i="12"/>
  <c r="J4401" i="12"/>
  <c r="J4402" i="12"/>
  <c r="J4403" i="12"/>
  <c r="J4404" i="12"/>
  <c r="J4405" i="12"/>
  <c r="J4406" i="12"/>
  <c r="J4407" i="12"/>
  <c r="J4408" i="12"/>
  <c r="J4409" i="12"/>
  <c r="J4410" i="12"/>
  <c r="J4411" i="12"/>
  <c r="J4412" i="12"/>
  <c r="J4413" i="12"/>
  <c r="J4414" i="12"/>
  <c r="J4415" i="12"/>
  <c r="J4416" i="12"/>
  <c r="J4417" i="12"/>
  <c r="J4418" i="12"/>
  <c r="J4419" i="12"/>
  <c r="J4420" i="12"/>
  <c r="J4421" i="12"/>
  <c r="J4422" i="12"/>
  <c r="J4423" i="12"/>
  <c r="J4424" i="12"/>
  <c r="J4425" i="12"/>
  <c r="J4426" i="12"/>
  <c r="J4427" i="12"/>
  <c r="J4428" i="12"/>
  <c r="J4429" i="12"/>
  <c r="J4430" i="12"/>
  <c r="J4431" i="12"/>
  <c r="J4432" i="12"/>
  <c r="J4433" i="12"/>
  <c r="J4434" i="12"/>
  <c r="J4435" i="12"/>
  <c r="J4436" i="12"/>
  <c r="J4437" i="12"/>
  <c r="J4438" i="12"/>
  <c r="J4439" i="12"/>
  <c r="J4440" i="12"/>
  <c r="J4441" i="12"/>
  <c r="J4442" i="12"/>
  <c r="J4443" i="12"/>
  <c r="J4444" i="12"/>
  <c r="J4445" i="12"/>
  <c r="J4446" i="12"/>
  <c r="J4447" i="12"/>
  <c r="J4448" i="12"/>
  <c r="J4449" i="12"/>
  <c r="J4450" i="12"/>
  <c r="J4451" i="12"/>
  <c r="J4452" i="12"/>
  <c r="J4453" i="12"/>
  <c r="J4454" i="12"/>
  <c r="J4455" i="12"/>
  <c r="J4456" i="12"/>
  <c r="J4457" i="12"/>
  <c r="J4458" i="12"/>
  <c r="J4459" i="12"/>
  <c r="J4460" i="12"/>
  <c r="J4461" i="12"/>
  <c r="J4462" i="12"/>
  <c r="J4463" i="12"/>
  <c r="J4464" i="12"/>
  <c r="J4465" i="12"/>
  <c r="J4466" i="12"/>
  <c r="J4467" i="12"/>
  <c r="J4468" i="12"/>
  <c r="J4469" i="12"/>
  <c r="J4470" i="12"/>
  <c r="J4471" i="12"/>
  <c r="J4472" i="12"/>
  <c r="J4473" i="12"/>
  <c r="J4474" i="12"/>
  <c r="J4475" i="12"/>
  <c r="J4476" i="12"/>
  <c r="J4477" i="12"/>
  <c r="J4478" i="12"/>
  <c r="J4479" i="12"/>
  <c r="J4480" i="12"/>
  <c r="J4481" i="12"/>
  <c r="J4482" i="12"/>
  <c r="J4483" i="12"/>
  <c r="J4484" i="12"/>
  <c r="J4485" i="12"/>
  <c r="J4486" i="12"/>
  <c r="J4487" i="12"/>
  <c r="J4488" i="12"/>
  <c r="J4489" i="12"/>
  <c r="J4490" i="12"/>
  <c r="J4491" i="12"/>
  <c r="J4492" i="12"/>
  <c r="J4493" i="12"/>
  <c r="J4494" i="12"/>
  <c r="J4495" i="12"/>
  <c r="J4496" i="12"/>
  <c r="J4497" i="12"/>
  <c r="J4498" i="12"/>
  <c r="J4499" i="12"/>
  <c r="J4500" i="12"/>
  <c r="J4501" i="12"/>
  <c r="J4502" i="12"/>
  <c r="J4503" i="12"/>
  <c r="J4504" i="12"/>
  <c r="J4505" i="12"/>
  <c r="J4506" i="12"/>
  <c r="J4507" i="12"/>
  <c r="J4508" i="12"/>
  <c r="J4509" i="12"/>
  <c r="J4510" i="12"/>
  <c r="J4511" i="12"/>
  <c r="J4512" i="12"/>
  <c r="J4513" i="12"/>
  <c r="J4514" i="12"/>
  <c r="J4515" i="12"/>
  <c r="J4516" i="12"/>
  <c r="J4517" i="12"/>
  <c r="J4518" i="12"/>
  <c r="J4519" i="12"/>
  <c r="J4520" i="12"/>
  <c r="J4521" i="12"/>
  <c r="J4522" i="12"/>
  <c r="J4523" i="12"/>
  <c r="J4524" i="12"/>
  <c r="J4525" i="12"/>
  <c r="J4526" i="12"/>
  <c r="J4527" i="12"/>
  <c r="J4528" i="12"/>
  <c r="J4529" i="12"/>
  <c r="J4530" i="12"/>
  <c r="J4531" i="12"/>
  <c r="J4532" i="12"/>
  <c r="J4533" i="12"/>
  <c r="J4534" i="12"/>
  <c r="J4535" i="12"/>
  <c r="J4536" i="12"/>
  <c r="J4537" i="12"/>
  <c r="J4538" i="12"/>
  <c r="J4539" i="12"/>
  <c r="J4540" i="12"/>
  <c r="J4541" i="12"/>
  <c r="J4542" i="12"/>
  <c r="J4543" i="12"/>
  <c r="J4544" i="12"/>
  <c r="J4545" i="12"/>
  <c r="J4546" i="12"/>
  <c r="J4547" i="12"/>
  <c r="J4548" i="12"/>
  <c r="J4549" i="12"/>
  <c r="J4550" i="12"/>
  <c r="J4551" i="12"/>
  <c r="J4552" i="12"/>
  <c r="J4553" i="12"/>
  <c r="J4554" i="12"/>
  <c r="J4555" i="12"/>
  <c r="J4556" i="12"/>
  <c r="J4557" i="12"/>
  <c r="J4558" i="12"/>
  <c r="J4559" i="12"/>
  <c r="J4560" i="12"/>
  <c r="J4561" i="12"/>
  <c r="J4562" i="12"/>
  <c r="J4563" i="12"/>
  <c r="J4564" i="12"/>
  <c r="J4565" i="12"/>
  <c r="J4566" i="12"/>
  <c r="J4567" i="12"/>
  <c r="J4568" i="12"/>
  <c r="J4569" i="12"/>
  <c r="J4570" i="12"/>
  <c r="J4571" i="12"/>
  <c r="J4572" i="12"/>
  <c r="J4573" i="12"/>
  <c r="J4574" i="12"/>
  <c r="J4575" i="12"/>
  <c r="J4576" i="12"/>
  <c r="J4577" i="12"/>
  <c r="J4578" i="12"/>
  <c r="J4579" i="12"/>
  <c r="J4580" i="12"/>
  <c r="J4581" i="12"/>
  <c r="J4582" i="12"/>
  <c r="J4583" i="12"/>
  <c r="J4584" i="12"/>
  <c r="J4585" i="12"/>
  <c r="J4586" i="12"/>
  <c r="J4587" i="12"/>
  <c r="J4588" i="12"/>
  <c r="J4589" i="12"/>
  <c r="J4590" i="12"/>
  <c r="J4591" i="12"/>
  <c r="J4592" i="12"/>
  <c r="J4593" i="12"/>
  <c r="J4594" i="12"/>
  <c r="J4595" i="12"/>
  <c r="J4596" i="12"/>
  <c r="J4597" i="12"/>
  <c r="J4598" i="12"/>
  <c r="J4599" i="12"/>
  <c r="J4600" i="12"/>
  <c r="J4601" i="12"/>
  <c r="J4602" i="12"/>
  <c r="J4603" i="12"/>
  <c r="J4604" i="12"/>
  <c r="J4605" i="12"/>
  <c r="J4606" i="12"/>
  <c r="J4607" i="12"/>
  <c r="J4608" i="12"/>
  <c r="J4609" i="12"/>
  <c r="J4610" i="12"/>
  <c r="J4611" i="12"/>
  <c r="J4612" i="12"/>
  <c r="J4613" i="12"/>
  <c r="J4614" i="12"/>
  <c r="J4615" i="12"/>
  <c r="J4616" i="12"/>
  <c r="J4617" i="12"/>
  <c r="J4618" i="12"/>
  <c r="J4619" i="12"/>
  <c r="J4620" i="12"/>
  <c r="J4621" i="12"/>
  <c r="J4622" i="12"/>
  <c r="J4623" i="12"/>
  <c r="J4624" i="12"/>
  <c r="J4625" i="12"/>
  <c r="J4626" i="12"/>
  <c r="J4627" i="12"/>
  <c r="J4628" i="12"/>
  <c r="J4629" i="12"/>
  <c r="J4630" i="12"/>
  <c r="J4631" i="12"/>
  <c r="J4632" i="12"/>
  <c r="J4633" i="12"/>
  <c r="J4634" i="12"/>
  <c r="J4635" i="12"/>
  <c r="J4636" i="12"/>
  <c r="J4637" i="12"/>
  <c r="J4638" i="12"/>
  <c r="J4639" i="12"/>
  <c r="J4640" i="12"/>
  <c r="J4641" i="12"/>
  <c r="J4642" i="12"/>
  <c r="J4643" i="12"/>
  <c r="J4644" i="12"/>
  <c r="J4645" i="12"/>
  <c r="J4646" i="12"/>
  <c r="J4647" i="12"/>
  <c r="J4648" i="12"/>
  <c r="J4649" i="12"/>
  <c r="J4650" i="12"/>
  <c r="J4651" i="12"/>
  <c r="J4652" i="12"/>
  <c r="J4653" i="12"/>
  <c r="J4654" i="12"/>
  <c r="J4655" i="12"/>
  <c r="J4656" i="12"/>
  <c r="J4657" i="12"/>
  <c r="J4658" i="12"/>
  <c r="J4659" i="12"/>
  <c r="J4660" i="12"/>
  <c r="J4661" i="12"/>
  <c r="J4662" i="12"/>
  <c r="J4663" i="12"/>
  <c r="J4664" i="12"/>
  <c r="J4665" i="12"/>
  <c r="J4666" i="12"/>
  <c r="J4667" i="12"/>
  <c r="J4668" i="12"/>
  <c r="J4669" i="12"/>
  <c r="J4670" i="12"/>
  <c r="J4671" i="12"/>
  <c r="J4672" i="12"/>
  <c r="J4673" i="12"/>
  <c r="J4674" i="12"/>
  <c r="J4675" i="12"/>
  <c r="J4676" i="12"/>
  <c r="J4677" i="12"/>
  <c r="J4678" i="12"/>
  <c r="J4679" i="12"/>
  <c r="J4680" i="12"/>
  <c r="J4681" i="12"/>
  <c r="J4682" i="12"/>
  <c r="J4683" i="12"/>
  <c r="J4684" i="12"/>
  <c r="J4685" i="12"/>
  <c r="J4686" i="12"/>
  <c r="J4687" i="12"/>
  <c r="J4688" i="12"/>
  <c r="J4689" i="12"/>
  <c r="J4690" i="12"/>
  <c r="J4691" i="12"/>
  <c r="J4692" i="12"/>
  <c r="J4693" i="12"/>
  <c r="J4694" i="12"/>
  <c r="J4695" i="12"/>
  <c r="J4696" i="12"/>
  <c r="J4697" i="12"/>
  <c r="J4698" i="12"/>
  <c r="J4699" i="12"/>
  <c r="J4700" i="12"/>
  <c r="J4701" i="12"/>
  <c r="J4702" i="12"/>
  <c r="J4703" i="12"/>
  <c r="J4704" i="12"/>
  <c r="J4705" i="12"/>
  <c r="J4706" i="12"/>
  <c r="J4707" i="12"/>
  <c r="J4708" i="12"/>
  <c r="J4709" i="12"/>
  <c r="J4710" i="12"/>
  <c r="J4711" i="12"/>
  <c r="J4712" i="12"/>
  <c r="J4713" i="12"/>
  <c r="J4714" i="12"/>
  <c r="J4715" i="12"/>
  <c r="J4716" i="12"/>
  <c r="J4717" i="12"/>
  <c r="J4718" i="12"/>
  <c r="J4719" i="12"/>
  <c r="J4720" i="12"/>
  <c r="J4721" i="12"/>
  <c r="J4722" i="12"/>
  <c r="J4723" i="12"/>
  <c r="J4724" i="12"/>
  <c r="J4725" i="12"/>
  <c r="J4726" i="12"/>
  <c r="J4727" i="12"/>
  <c r="J4728" i="12"/>
  <c r="J4729" i="12"/>
  <c r="J4730" i="12"/>
  <c r="J4731" i="12"/>
  <c r="J4732" i="12"/>
  <c r="J4733" i="12"/>
  <c r="J4734" i="12"/>
  <c r="J4735" i="12"/>
  <c r="J4736" i="12"/>
  <c r="J4737" i="12"/>
  <c r="J4738" i="12"/>
  <c r="J4739" i="12"/>
  <c r="J4740" i="12"/>
  <c r="J4741" i="12"/>
  <c r="J4742" i="12"/>
  <c r="J4743" i="12"/>
  <c r="J4744" i="12"/>
  <c r="J4745" i="12"/>
  <c r="J4746" i="12"/>
  <c r="J4747" i="12"/>
  <c r="J4748" i="12"/>
  <c r="J4749" i="12"/>
  <c r="J4750" i="12"/>
  <c r="J4751" i="12"/>
  <c r="J4752" i="12"/>
  <c r="J4753" i="12"/>
  <c r="J4754" i="12"/>
  <c r="J4755" i="12"/>
  <c r="J4756" i="12"/>
  <c r="J4757" i="12"/>
  <c r="J4758" i="12"/>
  <c r="J4759" i="12"/>
  <c r="J4760" i="12"/>
  <c r="J4761" i="12"/>
  <c r="J4762" i="12"/>
  <c r="J4763" i="12"/>
  <c r="J4764" i="12"/>
  <c r="J4765" i="12"/>
  <c r="J4766" i="12"/>
  <c r="J4767" i="12"/>
  <c r="J4768" i="12"/>
  <c r="J4769" i="12"/>
  <c r="J4770" i="12"/>
  <c r="J4771" i="12"/>
  <c r="J4772" i="12"/>
  <c r="J4773" i="12"/>
  <c r="J4774" i="12"/>
  <c r="J4775" i="12"/>
  <c r="J4776" i="12"/>
  <c r="J4777" i="12"/>
  <c r="J4778" i="12"/>
  <c r="J4779" i="12"/>
  <c r="J4780" i="12"/>
  <c r="J4781" i="12"/>
  <c r="J4782" i="12"/>
  <c r="J4783" i="12"/>
  <c r="J4784" i="12"/>
  <c r="J4785" i="12"/>
  <c r="J4786" i="12"/>
  <c r="J4787" i="12"/>
  <c r="J4788" i="12"/>
  <c r="J4789" i="12"/>
  <c r="J4790" i="12"/>
  <c r="J4791" i="12"/>
  <c r="J4792" i="12"/>
  <c r="J4793" i="12"/>
  <c r="J4794" i="12"/>
  <c r="J4795" i="12"/>
  <c r="J4796" i="12"/>
  <c r="J4797" i="12"/>
  <c r="J4798" i="12"/>
  <c r="J4799" i="12"/>
  <c r="J4800" i="12"/>
  <c r="J4801" i="12"/>
  <c r="J4802" i="12"/>
  <c r="J4803" i="12"/>
  <c r="J4804" i="12"/>
  <c r="J4805" i="12"/>
  <c r="J4806" i="12"/>
  <c r="J4807" i="12"/>
  <c r="J4808" i="12"/>
  <c r="J4809" i="12"/>
  <c r="J4810" i="12"/>
  <c r="J4811" i="12"/>
  <c r="J4812" i="12"/>
  <c r="J4813" i="12"/>
  <c r="J4814" i="12"/>
  <c r="J4815" i="12"/>
  <c r="J4816" i="12"/>
  <c r="J4817" i="12"/>
  <c r="J4818" i="12"/>
  <c r="J4819" i="12"/>
  <c r="J4820" i="12"/>
  <c r="J4821" i="12"/>
  <c r="J4822" i="12"/>
  <c r="J4823" i="12"/>
  <c r="J4824" i="12"/>
  <c r="J4825" i="12"/>
  <c r="J4826" i="12"/>
  <c r="J4827" i="12"/>
  <c r="J4828" i="12"/>
  <c r="J4829" i="12"/>
  <c r="J4830" i="12"/>
  <c r="J4831" i="12"/>
  <c r="J4832" i="12"/>
  <c r="J4833" i="12"/>
  <c r="J4834" i="12"/>
  <c r="J4835" i="12"/>
  <c r="J4836" i="12"/>
  <c r="J4837" i="12"/>
  <c r="J4838" i="12"/>
  <c r="J4839" i="12"/>
  <c r="J4840" i="12"/>
  <c r="J4841" i="12"/>
  <c r="J4842" i="12"/>
  <c r="J4843" i="12"/>
  <c r="J4844" i="12"/>
  <c r="J4845" i="12"/>
  <c r="J4846" i="12"/>
  <c r="J4847" i="12"/>
  <c r="J4848" i="12"/>
  <c r="J4849" i="12"/>
  <c r="J4850" i="12"/>
  <c r="J4851" i="12"/>
  <c r="J4852" i="12"/>
  <c r="J4853" i="12"/>
  <c r="J4854" i="12"/>
  <c r="J4855" i="12"/>
  <c r="J4856" i="12"/>
  <c r="J4857" i="12"/>
  <c r="J4858" i="12"/>
  <c r="J4859" i="12"/>
  <c r="J4860" i="12"/>
  <c r="J4861" i="12"/>
  <c r="J4862" i="12"/>
  <c r="J4863" i="12"/>
  <c r="J4864" i="12"/>
  <c r="J4865" i="12"/>
  <c r="J4866" i="12"/>
  <c r="J4867" i="12"/>
  <c r="J4868" i="12"/>
  <c r="J4869" i="12"/>
  <c r="J4870" i="12"/>
  <c r="J4871" i="12"/>
  <c r="J4872" i="12"/>
  <c r="J4873" i="12"/>
  <c r="J4874" i="12"/>
  <c r="J4875" i="12"/>
  <c r="J4876" i="12"/>
  <c r="J4877" i="12"/>
  <c r="J4878" i="12"/>
  <c r="J4879" i="12"/>
  <c r="J4880" i="12"/>
  <c r="J4881" i="12"/>
  <c r="J4882" i="12"/>
  <c r="J4883" i="12"/>
  <c r="J4884" i="12"/>
  <c r="J4885" i="12"/>
  <c r="J4886" i="12"/>
  <c r="J4887" i="12"/>
  <c r="J4888" i="12"/>
  <c r="J4889" i="12"/>
  <c r="J4890" i="12"/>
  <c r="J4891" i="12"/>
  <c r="J4892" i="12"/>
  <c r="J4893" i="12"/>
  <c r="J4894" i="12"/>
  <c r="J4895" i="12"/>
  <c r="J4896" i="12"/>
  <c r="J4897" i="12"/>
  <c r="J4898" i="12"/>
  <c r="J4899" i="12"/>
  <c r="J4900" i="12"/>
  <c r="J4901" i="12"/>
  <c r="J4902" i="12"/>
  <c r="J4903" i="12"/>
  <c r="J4904" i="12"/>
  <c r="J4905" i="12"/>
  <c r="J4906" i="12"/>
  <c r="J4907" i="12"/>
  <c r="J4908" i="12"/>
  <c r="J4909" i="12"/>
  <c r="J4910" i="12"/>
  <c r="J4911" i="12"/>
  <c r="J4912" i="12"/>
  <c r="J4913" i="12"/>
  <c r="J4914" i="12"/>
  <c r="J4915" i="12"/>
  <c r="J4916" i="12"/>
  <c r="J4917" i="12"/>
  <c r="J4918" i="12"/>
  <c r="J4919" i="12"/>
  <c r="J4920" i="12"/>
  <c r="J4921" i="12"/>
  <c r="J4922" i="12"/>
  <c r="J4923" i="12"/>
  <c r="J4924" i="12"/>
  <c r="J4925" i="12"/>
  <c r="J4926" i="12"/>
  <c r="J4927" i="12"/>
  <c r="J4928" i="12"/>
  <c r="J4929" i="12"/>
  <c r="J4930" i="12"/>
  <c r="J4931" i="12"/>
  <c r="J4932" i="12"/>
  <c r="J4933" i="12"/>
  <c r="J4934" i="12"/>
  <c r="J4935" i="12"/>
  <c r="J4936" i="12"/>
  <c r="J4937" i="12"/>
  <c r="J4938" i="12"/>
  <c r="J4939" i="12"/>
  <c r="J4940" i="12"/>
  <c r="J4941" i="12"/>
  <c r="J4942" i="12"/>
  <c r="J4943" i="12"/>
  <c r="J4944" i="12"/>
  <c r="J4945" i="12"/>
  <c r="J4946" i="12"/>
  <c r="J4947" i="12"/>
  <c r="J4948" i="12"/>
  <c r="J4949" i="12"/>
  <c r="J4950" i="12"/>
  <c r="J4951" i="12"/>
  <c r="J4952" i="12"/>
  <c r="J4953" i="12"/>
  <c r="J4954" i="12"/>
  <c r="J4955" i="12"/>
  <c r="J4956" i="12"/>
  <c r="J4957" i="12"/>
  <c r="J4958" i="12"/>
  <c r="J4959" i="12"/>
  <c r="J4960" i="12"/>
  <c r="J4961" i="12"/>
  <c r="J4962" i="12"/>
  <c r="J4963" i="12"/>
  <c r="J4964" i="12"/>
  <c r="J4965" i="12"/>
  <c r="J4966" i="12"/>
  <c r="J4967" i="12"/>
  <c r="J4968" i="12"/>
  <c r="J4969" i="12"/>
  <c r="J4970" i="12"/>
  <c r="J4971" i="12"/>
  <c r="J4972" i="12"/>
  <c r="J4973" i="12"/>
  <c r="J4974" i="12"/>
  <c r="J4975" i="12"/>
  <c r="J4976" i="12"/>
  <c r="J4977" i="12"/>
  <c r="J4978" i="12"/>
  <c r="J4979" i="12"/>
  <c r="J4980" i="12"/>
  <c r="J4981" i="12"/>
  <c r="J4982" i="12"/>
  <c r="J4983" i="12"/>
  <c r="J4984" i="12"/>
  <c r="J4985" i="12"/>
  <c r="J4986" i="12"/>
  <c r="J4987" i="12"/>
  <c r="J4988" i="12"/>
  <c r="J4989" i="12"/>
  <c r="J4990" i="12"/>
  <c r="J4991" i="12"/>
  <c r="J4992" i="12"/>
  <c r="J4993" i="12"/>
  <c r="J4994" i="12"/>
  <c r="J4995" i="12"/>
  <c r="J4996" i="12"/>
  <c r="J4997" i="12"/>
  <c r="J4998" i="12"/>
  <c r="J4999" i="12"/>
  <c r="J5000" i="12"/>
  <c r="J5001" i="12"/>
  <c r="J5002" i="12"/>
  <c r="J5003" i="12"/>
  <c r="J5004" i="12"/>
  <c r="J5005" i="12"/>
  <c r="J5006" i="12"/>
  <c r="J5007" i="12"/>
  <c r="J5008" i="12"/>
  <c r="J5009" i="12"/>
  <c r="J5010" i="12"/>
  <c r="J5011" i="12"/>
  <c r="J5012" i="12"/>
  <c r="J5013" i="12"/>
  <c r="J5014" i="12"/>
  <c r="J5015" i="12"/>
  <c r="J5016" i="12"/>
  <c r="J5017" i="12"/>
  <c r="J5018" i="12"/>
  <c r="J5019" i="12"/>
  <c r="J5020" i="12"/>
  <c r="J5021" i="12"/>
  <c r="J5022" i="12"/>
  <c r="J5023" i="12"/>
  <c r="J5024" i="12"/>
  <c r="J5025" i="12"/>
  <c r="J5026" i="12"/>
  <c r="J5027" i="12"/>
  <c r="J5028" i="12"/>
  <c r="J5029" i="12"/>
  <c r="J5030" i="12"/>
  <c r="J5031" i="12"/>
  <c r="J5032" i="12"/>
  <c r="J5033" i="12"/>
  <c r="J5034" i="12"/>
  <c r="J5035" i="12"/>
  <c r="J5036" i="12"/>
  <c r="J5037" i="12"/>
  <c r="J5038" i="12"/>
  <c r="J5039" i="12"/>
  <c r="J5040" i="12"/>
  <c r="J5041" i="12"/>
  <c r="J5042" i="12"/>
  <c r="J5043" i="12"/>
  <c r="J5044" i="12"/>
  <c r="J5045" i="12"/>
  <c r="J5046" i="12"/>
  <c r="J5047" i="12"/>
  <c r="J5048" i="12"/>
  <c r="J5049" i="12"/>
  <c r="J5050" i="12"/>
  <c r="J5051" i="12"/>
  <c r="J5052" i="12"/>
  <c r="J5053" i="12"/>
  <c r="J5054" i="12"/>
  <c r="J5055" i="12"/>
  <c r="J5056" i="12"/>
  <c r="J5057" i="12"/>
  <c r="J5058" i="12"/>
  <c r="J5059" i="12"/>
  <c r="J5060" i="12"/>
  <c r="J5061" i="12"/>
  <c r="J5062" i="12"/>
  <c r="J5063" i="12"/>
  <c r="J5064" i="12"/>
  <c r="J5065" i="12"/>
  <c r="J5066" i="12"/>
  <c r="J5067" i="12"/>
  <c r="J5068" i="12"/>
  <c r="J5069" i="12"/>
  <c r="J5070" i="12"/>
  <c r="J5071" i="12"/>
  <c r="J5072" i="12"/>
  <c r="J5073" i="12"/>
  <c r="J5074" i="12"/>
  <c r="J5075" i="12"/>
  <c r="J5076" i="12"/>
  <c r="J5077" i="12"/>
  <c r="J5078" i="12"/>
  <c r="J5079" i="12"/>
  <c r="J5080" i="12"/>
  <c r="J5081" i="12"/>
  <c r="J5082" i="12"/>
  <c r="J5083" i="12"/>
  <c r="J5084" i="12"/>
  <c r="J5085" i="12"/>
  <c r="J5086" i="12"/>
  <c r="J5087" i="12"/>
  <c r="J5088" i="12"/>
  <c r="J5089" i="12"/>
  <c r="J5090" i="12"/>
  <c r="J5091" i="12"/>
  <c r="J5092" i="12"/>
  <c r="J5093" i="12"/>
  <c r="J5094" i="12"/>
  <c r="J5095" i="12"/>
  <c r="J5096" i="12"/>
  <c r="J5097" i="12"/>
  <c r="J5098" i="12"/>
  <c r="J5099" i="12"/>
  <c r="J5100" i="12"/>
  <c r="J5101" i="12"/>
  <c r="J5102" i="12"/>
  <c r="J5103" i="12"/>
  <c r="J5104" i="12"/>
  <c r="J5105" i="12"/>
  <c r="J5106" i="12"/>
  <c r="J5107" i="12"/>
  <c r="J5108" i="12"/>
  <c r="J5109" i="12"/>
  <c r="J5110" i="12"/>
  <c r="J5111" i="12"/>
  <c r="J5112" i="12"/>
  <c r="J5113" i="12"/>
  <c r="J5114" i="12"/>
  <c r="J5115" i="12"/>
  <c r="J5116" i="12"/>
  <c r="J5117" i="12"/>
  <c r="J5118" i="12"/>
  <c r="J5119" i="12"/>
  <c r="J5120" i="12"/>
  <c r="J5121" i="12"/>
  <c r="J5122" i="12"/>
  <c r="J5123" i="12"/>
  <c r="J5124" i="12"/>
  <c r="J5125" i="12"/>
  <c r="J5126" i="12"/>
  <c r="J5127" i="12"/>
  <c r="J5128" i="12"/>
  <c r="J5129" i="12"/>
  <c r="J5130" i="12"/>
  <c r="J5131" i="12"/>
  <c r="J5132" i="12"/>
  <c r="J5133" i="12"/>
  <c r="J5134" i="12"/>
  <c r="J5135" i="12"/>
  <c r="J5136" i="12"/>
  <c r="J5137" i="12"/>
  <c r="J5138" i="12"/>
  <c r="J5139" i="12"/>
  <c r="J5140" i="12"/>
  <c r="J5141" i="12"/>
  <c r="J5142" i="12"/>
  <c r="J5143" i="12"/>
  <c r="J5144" i="12"/>
  <c r="J5145" i="12"/>
  <c r="J5146" i="12"/>
  <c r="J5147" i="12"/>
  <c r="J5148" i="12"/>
  <c r="J5149" i="12"/>
  <c r="J5150" i="12"/>
  <c r="J5151" i="12"/>
  <c r="J5152" i="12"/>
  <c r="J5153" i="12"/>
  <c r="J5154" i="12"/>
  <c r="J5155" i="12"/>
  <c r="J5156" i="12"/>
  <c r="J5157" i="12"/>
  <c r="J5158" i="12"/>
  <c r="J5159" i="12"/>
  <c r="J5160" i="12"/>
  <c r="J5161" i="12"/>
  <c r="J5162" i="12"/>
  <c r="J5163" i="12"/>
  <c r="J5164" i="12"/>
  <c r="J5165" i="12"/>
  <c r="J5166" i="12"/>
  <c r="J5167" i="12"/>
  <c r="J5168" i="12"/>
  <c r="J5169" i="12"/>
  <c r="J5170" i="12"/>
  <c r="J5171" i="12"/>
  <c r="J5172" i="12"/>
  <c r="J5173" i="12"/>
  <c r="J5174" i="12"/>
  <c r="J5175" i="12"/>
  <c r="J5176" i="12"/>
  <c r="J5177" i="12"/>
  <c r="J5178" i="12"/>
  <c r="J5179" i="12"/>
  <c r="G5180" i="12"/>
  <c r="J5180" i="12" s="1"/>
  <c r="G5181" i="12"/>
  <c r="J5181" i="12" s="1"/>
  <c r="G5182" i="12"/>
  <c r="J5182" i="12" s="1"/>
  <c r="G5183" i="12"/>
  <c r="J5183" i="12" s="1"/>
  <c r="G5184" i="12"/>
  <c r="J5184" i="12" s="1"/>
  <c r="G5185" i="12"/>
  <c r="J5185" i="12" s="1"/>
  <c r="G5186" i="12"/>
  <c r="J5186" i="12" s="1"/>
  <c r="G5187" i="12"/>
  <c r="J5187" i="12" s="1"/>
  <c r="G5188" i="12"/>
  <c r="J5188" i="12" s="1"/>
  <c r="G5189" i="12"/>
  <c r="J5189" i="12" s="1"/>
  <c r="G5190" i="12"/>
  <c r="J5190" i="12" s="1"/>
  <c r="G5191" i="12"/>
  <c r="J5191" i="12" s="1"/>
  <c r="G5192" i="12"/>
  <c r="J5192" i="12" s="1"/>
  <c r="G5193" i="12"/>
  <c r="J5193" i="12" s="1"/>
  <c r="G5194" i="12"/>
  <c r="J5194" i="12" s="1"/>
  <c r="G5195" i="12"/>
  <c r="J5195" i="12" s="1"/>
  <c r="G5196" i="12"/>
  <c r="J5196" i="12" s="1"/>
  <c r="G5197" i="12"/>
  <c r="J5197" i="12" s="1"/>
  <c r="G5198" i="12"/>
  <c r="J5198" i="12" s="1"/>
  <c r="G5199" i="12"/>
  <c r="J5199" i="12" s="1"/>
  <c r="G5200" i="12"/>
  <c r="J5200" i="12" s="1"/>
  <c r="G5201" i="12"/>
  <c r="J5201" i="12" s="1"/>
  <c r="G5202" i="12"/>
  <c r="J5202" i="12" s="1"/>
  <c r="G5203" i="12"/>
  <c r="J5203" i="12" s="1"/>
  <c r="G5204" i="12"/>
  <c r="J5204" i="12" s="1"/>
  <c r="G5205" i="12"/>
  <c r="J5205" i="12" s="1"/>
  <c r="G5206" i="12"/>
  <c r="J5206" i="12" s="1"/>
  <c r="G5207" i="12"/>
  <c r="J5207" i="12" s="1"/>
  <c r="G5208" i="12"/>
  <c r="J5208" i="12" s="1"/>
  <c r="G5209" i="12"/>
  <c r="J5209" i="12" s="1"/>
  <c r="G5210" i="12"/>
  <c r="J5210" i="12" s="1"/>
  <c r="G5211" i="12"/>
  <c r="J5211" i="12" s="1"/>
  <c r="G5212" i="12"/>
  <c r="J5212" i="12" s="1"/>
  <c r="G5213" i="12"/>
  <c r="J5213" i="12" s="1"/>
  <c r="G5214" i="12"/>
  <c r="J5214" i="12" s="1"/>
  <c r="G5215" i="12"/>
  <c r="J5215" i="12" s="1"/>
  <c r="G5216" i="12"/>
  <c r="J5216" i="12" s="1"/>
  <c r="G5217" i="12"/>
  <c r="J5217" i="12" s="1"/>
  <c r="G5218" i="12"/>
  <c r="J5218" i="12" s="1"/>
  <c r="G5219" i="12"/>
  <c r="J5219" i="12" s="1"/>
  <c r="G5220" i="12"/>
  <c r="J5220" i="12" s="1"/>
  <c r="G5221" i="12"/>
  <c r="J5221" i="12" s="1"/>
  <c r="G5222" i="12"/>
  <c r="J5222" i="12" s="1"/>
  <c r="G5223" i="12"/>
  <c r="J5223" i="12" s="1"/>
  <c r="G5224" i="12"/>
  <c r="J5224" i="12" s="1"/>
  <c r="G5225" i="12"/>
  <c r="J5225" i="12" s="1"/>
  <c r="G5226" i="12"/>
  <c r="J5226" i="12" s="1"/>
  <c r="G5227" i="12"/>
  <c r="J5227" i="12" s="1"/>
  <c r="G5228" i="12"/>
  <c r="J5228" i="12" s="1"/>
  <c r="G5229" i="12"/>
  <c r="J5229" i="12" s="1"/>
  <c r="G5230" i="12"/>
  <c r="J5230" i="12" s="1"/>
  <c r="G5231" i="12"/>
  <c r="J5231" i="12" s="1"/>
  <c r="G5232" i="12"/>
  <c r="J5232" i="12" s="1"/>
  <c r="G5233" i="12"/>
  <c r="J5233" i="12" s="1"/>
  <c r="G5234" i="12"/>
  <c r="J5234" i="12" s="1"/>
  <c r="G5235" i="12"/>
  <c r="J5235" i="12" s="1"/>
  <c r="G5236" i="12"/>
  <c r="J5236" i="12" s="1"/>
  <c r="G5237" i="12"/>
  <c r="J5237" i="12" s="1"/>
  <c r="G5238" i="12"/>
  <c r="J5238" i="12" s="1"/>
  <c r="G5239" i="12"/>
  <c r="J5239" i="12" s="1"/>
  <c r="G5240" i="12"/>
  <c r="J5240" i="12" s="1"/>
  <c r="G5241" i="12"/>
  <c r="J5241" i="12" s="1"/>
  <c r="G5242" i="12"/>
  <c r="J5242" i="12" s="1"/>
  <c r="G5243" i="12"/>
  <c r="J5243" i="12" s="1"/>
  <c r="G5244" i="12"/>
  <c r="J5244" i="12" s="1"/>
  <c r="G5245" i="12"/>
  <c r="J5245" i="12" s="1"/>
  <c r="G5246" i="12"/>
  <c r="J5246" i="12" s="1"/>
  <c r="G5247" i="12"/>
  <c r="J5247" i="12" s="1"/>
  <c r="G5248" i="12"/>
  <c r="J5248" i="12" s="1"/>
  <c r="G5249" i="12"/>
  <c r="J5249" i="12" s="1"/>
  <c r="G5250" i="12"/>
  <c r="J5250" i="12" s="1"/>
  <c r="G5251" i="12"/>
  <c r="J5251" i="12" s="1"/>
  <c r="G5252" i="12"/>
  <c r="J5252" i="12" s="1"/>
  <c r="G5253" i="12"/>
  <c r="J5253" i="12" s="1"/>
  <c r="G5254" i="12"/>
  <c r="J5254" i="12" s="1"/>
  <c r="G5255" i="12"/>
  <c r="J5255" i="12" s="1"/>
  <c r="G5256" i="12"/>
  <c r="J5256" i="12" s="1"/>
  <c r="G5257" i="12"/>
  <c r="J5257" i="12" s="1"/>
  <c r="G5258" i="12"/>
  <c r="J5258" i="12" s="1"/>
  <c r="G5259" i="12"/>
  <c r="J5259" i="12" s="1"/>
  <c r="G5260" i="12"/>
  <c r="J5260" i="12" s="1"/>
  <c r="G5261" i="12"/>
  <c r="J5261" i="12" s="1"/>
  <c r="G5262" i="12"/>
  <c r="J5262" i="12" s="1"/>
  <c r="G5263" i="12"/>
  <c r="J5263" i="12" s="1"/>
  <c r="G5264" i="12"/>
  <c r="J5264" i="12" s="1"/>
  <c r="G5265" i="12"/>
  <c r="J5265" i="12" s="1"/>
  <c r="G5266" i="12"/>
  <c r="J5266" i="12" s="1"/>
  <c r="G5267" i="12"/>
  <c r="J5267" i="12" s="1"/>
  <c r="G5268" i="12"/>
  <c r="J5268" i="12" s="1"/>
  <c r="G5269" i="12"/>
  <c r="J5269" i="12" s="1"/>
  <c r="G5270" i="12"/>
  <c r="J5270" i="12" s="1"/>
  <c r="G5271" i="12"/>
  <c r="J5271" i="12" s="1"/>
  <c r="G5272" i="12"/>
  <c r="J5272" i="12" s="1"/>
  <c r="G5273" i="12"/>
  <c r="J5273" i="12" s="1"/>
  <c r="G5274" i="12"/>
  <c r="J5274" i="12" s="1"/>
  <c r="G5275" i="12"/>
  <c r="J5275" i="12" s="1"/>
  <c r="G5276" i="12"/>
  <c r="J5276" i="12" s="1"/>
  <c r="G5277" i="12"/>
  <c r="J5277" i="12" s="1"/>
  <c r="G5278" i="12"/>
  <c r="J5278" i="12" s="1"/>
  <c r="G5279" i="12"/>
  <c r="J5279" i="12" s="1"/>
  <c r="G5280" i="12"/>
  <c r="J5280" i="12" s="1"/>
  <c r="G5281" i="12"/>
  <c r="J5281" i="12" s="1"/>
  <c r="G5282" i="12"/>
  <c r="J5282" i="12" s="1"/>
  <c r="G5283" i="12"/>
  <c r="J5283" i="12" s="1"/>
  <c r="G5284" i="12"/>
  <c r="J5284" i="12" s="1"/>
  <c r="G5285" i="12"/>
  <c r="J5285" i="12" s="1"/>
  <c r="G5286" i="12"/>
  <c r="J5286" i="12" s="1"/>
  <c r="G5287" i="12"/>
  <c r="J5287" i="12" s="1"/>
  <c r="G5288" i="12"/>
  <c r="J5288" i="12" s="1"/>
  <c r="G5289" i="12"/>
  <c r="J5289" i="12" s="1"/>
  <c r="G5290" i="12"/>
  <c r="J5290" i="12" s="1"/>
  <c r="G5291" i="12"/>
  <c r="J5291" i="12" s="1"/>
  <c r="G5292" i="12"/>
  <c r="J5292" i="12" s="1"/>
  <c r="G5293" i="12"/>
  <c r="J5293" i="12" s="1"/>
  <c r="G5294" i="12"/>
  <c r="J5294" i="12" s="1"/>
  <c r="G5295" i="12"/>
  <c r="J5295" i="12" s="1"/>
  <c r="G5296" i="12"/>
  <c r="J5296" i="12" s="1"/>
  <c r="G5297" i="12"/>
  <c r="J5297" i="12" s="1"/>
  <c r="G5298" i="12"/>
  <c r="J5298" i="12" s="1"/>
  <c r="G5299" i="12"/>
  <c r="J5299" i="12" s="1"/>
  <c r="G5300" i="12"/>
  <c r="J5300" i="12" s="1"/>
  <c r="G5301" i="12"/>
  <c r="J5301" i="12" s="1"/>
  <c r="G5302" i="12"/>
  <c r="J5302" i="12" s="1"/>
  <c r="G5303" i="12"/>
  <c r="J5303" i="12" s="1"/>
  <c r="G5304" i="12"/>
  <c r="J5304" i="12" s="1"/>
  <c r="G5305" i="12"/>
  <c r="J5305" i="12" s="1"/>
  <c r="G5306" i="12"/>
  <c r="J5306" i="12" s="1"/>
  <c r="G5307" i="12"/>
  <c r="J5307" i="12" s="1"/>
  <c r="G5308" i="12"/>
  <c r="J5308" i="12" s="1"/>
  <c r="G5309" i="12"/>
  <c r="J5309" i="12" s="1"/>
  <c r="G5310" i="12"/>
  <c r="J5310" i="12" s="1"/>
  <c r="G5311" i="12"/>
  <c r="J5311" i="12" s="1"/>
  <c r="G5312" i="12"/>
  <c r="J5312" i="12" s="1"/>
  <c r="G5313" i="12"/>
  <c r="J5313" i="12" s="1"/>
  <c r="G5314" i="12"/>
  <c r="J5314" i="12" s="1"/>
  <c r="G5315" i="12"/>
  <c r="J5315" i="12" s="1"/>
  <c r="G5316" i="12"/>
  <c r="J5316" i="12" s="1"/>
  <c r="G5317" i="12"/>
  <c r="J5317" i="12" s="1"/>
  <c r="G5318" i="12"/>
  <c r="J5318" i="12" s="1"/>
  <c r="G5319" i="12"/>
  <c r="J5319" i="12" s="1"/>
  <c r="G5320" i="12"/>
  <c r="J5320" i="12" s="1"/>
  <c r="G5321" i="12"/>
  <c r="J5321" i="12" s="1"/>
  <c r="G5322" i="12"/>
  <c r="J5322" i="12" s="1"/>
  <c r="G5323" i="12"/>
  <c r="J5323" i="12" s="1"/>
  <c r="G5324" i="12"/>
  <c r="J5324" i="12" s="1"/>
  <c r="G5325" i="12"/>
  <c r="J5325" i="12" s="1"/>
  <c r="G5326" i="12"/>
  <c r="J5326" i="12" s="1"/>
  <c r="G5327" i="12"/>
  <c r="J5327" i="12" s="1"/>
  <c r="G5328" i="12"/>
  <c r="J5328" i="12" s="1"/>
  <c r="G5329" i="12"/>
  <c r="J5329" i="12" s="1"/>
  <c r="G5330" i="12"/>
  <c r="J5330" i="12" s="1"/>
  <c r="G5331" i="12"/>
  <c r="J5331" i="12" s="1"/>
  <c r="G5332" i="12"/>
  <c r="J5332" i="12" s="1"/>
  <c r="G5333" i="12"/>
  <c r="J5333" i="12" s="1"/>
  <c r="G5334" i="12"/>
  <c r="J5334" i="12" s="1"/>
  <c r="G5335" i="12"/>
  <c r="J5335" i="12" s="1"/>
  <c r="G5336" i="12"/>
  <c r="J5336" i="12" s="1"/>
  <c r="G5337" i="12"/>
  <c r="J5337" i="12" s="1"/>
  <c r="G5338" i="12"/>
  <c r="J5338" i="12" s="1"/>
  <c r="G5339" i="12"/>
  <c r="J5339" i="12" s="1"/>
  <c r="G5340" i="12"/>
  <c r="J5340" i="12" s="1"/>
  <c r="G5341" i="12"/>
  <c r="J5341" i="12" s="1"/>
  <c r="G5342" i="12"/>
  <c r="J5342" i="12" s="1"/>
  <c r="G5343" i="12"/>
  <c r="J5343" i="12" s="1"/>
  <c r="G5344" i="12"/>
  <c r="J5344" i="12" s="1"/>
  <c r="G5345" i="12"/>
  <c r="J5345" i="12" s="1"/>
  <c r="G5346" i="12"/>
  <c r="J5346" i="12" s="1"/>
  <c r="G5347" i="12"/>
  <c r="J5347" i="12" s="1"/>
  <c r="G5348" i="12"/>
  <c r="J5348" i="12" s="1"/>
  <c r="G5349" i="12"/>
  <c r="J5349" i="12" s="1"/>
  <c r="G5350" i="12"/>
  <c r="J5350" i="12" s="1"/>
  <c r="G5351" i="12"/>
  <c r="J5351" i="12" s="1"/>
  <c r="G5352" i="12"/>
  <c r="J5352" i="12" s="1"/>
  <c r="G5353" i="12"/>
  <c r="J5353" i="12" s="1"/>
  <c r="G5354" i="12"/>
  <c r="J5354" i="12" s="1"/>
  <c r="G5355" i="12"/>
  <c r="J5355" i="12" s="1"/>
  <c r="G5356" i="12"/>
  <c r="J5356" i="12" s="1"/>
  <c r="G5357" i="12"/>
  <c r="J5357" i="12" s="1"/>
  <c r="G5358" i="12"/>
  <c r="J5358" i="12" s="1"/>
  <c r="G5359" i="12"/>
  <c r="J5359" i="12" s="1"/>
  <c r="G5360" i="12"/>
  <c r="J5360" i="12" s="1"/>
  <c r="G5361" i="12"/>
  <c r="J5361" i="12" s="1"/>
  <c r="G5362" i="12"/>
  <c r="J5362" i="12" s="1"/>
  <c r="G5363" i="12"/>
  <c r="J5363" i="12" s="1"/>
  <c r="G5364" i="12"/>
  <c r="J5364" i="12" s="1"/>
  <c r="G5365" i="12"/>
  <c r="J5365" i="12" s="1"/>
  <c r="G5366" i="12"/>
  <c r="J5366" i="12" s="1"/>
  <c r="G5367" i="12"/>
  <c r="J5367" i="12" s="1"/>
  <c r="G5368" i="12"/>
  <c r="J5368" i="12" s="1"/>
  <c r="G5369" i="12"/>
  <c r="J5369" i="12" s="1"/>
  <c r="G5370" i="12"/>
  <c r="J5370" i="12" s="1"/>
  <c r="G5371" i="12"/>
  <c r="J5371" i="12" s="1"/>
  <c r="G5372" i="12"/>
  <c r="J5372" i="12" s="1"/>
  <c r="G5373" i="12"/>
  <c r="J5373" i="12" s="1"/>
  <c r="G5374" i="12"/>
  <c r="J5374" i="12" s="1"/>
  <c r="G5375" i="12"/>
  <c r="J5375" i="12" s="1"/>
  <c r="G5376" i="12"/>
  <c r="J5376" i="12" s="1"/>
  <c r="G5377" i="12"/>
  <c r="J5377" i="12" s="1"/>
  <c r="G5378" i="12"/>
  <c r="J5378" i="12" s="1"/>
  <c r="G5379" i="12"/>
  <c r="J5379" i="12" s="1"/>
  <c r="G5380" i="12"/>
  <c r="J5380" i="12" s="1"/>
  <c r="G5381" i="12"/>
  <c r="J5381" i="12" s="1"/>
  <c r="G5382" i="12"/>
  <c r="J5382" i="12" s="1"/>
  <c r="G5383" i="12"/>
  <c r="J5383" i="12" s="1"/>
  <c r="G5384" i="12"/>
  <c r="J5384" i="12" s="1"/>
  <c r="G5385" i="12"/>
  <c r="J5385" i="12" s="1"/>
  <c r="G5386" i="12"/>
  <c r="J5386" i="12" s="1"/>
  <c r="G5387" i="12"/>
  <c r="J5387" i="12" s="1"/>
  <c r="G5388" i="12"/>
  <c r="J5388" i="12" s="1"/>
  <c r="G5389" i="12"/>
  <c r="J5389" i="12" s="1"/>
  <c r="G5390" i="12"/>
  <c r="J5390" i="12" s="1"/>
  <c r="G5391" i="12"/>
  <c r="J5391" i="12" s="1"/>
  <c r="G5392" i="12"/>
  <c r="J5392" i="12" s="1"/>
  <c r="G5393" i="12"/>
  <c r="J5393" i="12" s="1"/>
  <c r="G5394" i="12"/>
  <c r="J5394" i="12" s="1"/>
  <c r="G5395" i="12"/>
  <c r="J5395" i="12" s="1"/>
  <c r="G5396" i="12"/>
  <c r="J5396" i="12" s="1"/>
  <c r="G5397" i="12"/>
  <c r="J5397" i="12" s="1"/>
  <c r="G5398" i="12"/>
  <c r="J5398" i="12" s="1"/>
  <c r="G5399" i="12"/>
  <c r="J5399" i="12" s="1"/>
  <c r="G5400" i="12"/>
  <c r="J5400" i="12" s="1"/>
  <c r="G5401" i="12"/>
  <c r="J5401" i="12" s="1"/>
  <c r="G5402" i="12"/>
  <c r="J5402" i="12" s="1"/>
  <c r="G5403" i="12"/>
  <c r="J5403" i="12" s="1"/>
  <c r="G5404" i="12"/>
  <c r="J5404" i="12" s="1"/>
  <c r="G5405" i="12"/>
  <c r="J5405" i="12" s="1"/>
  <c r="G5406" i="12"/>
  <c r="J5406" i="12" s="1"/>
  <c r="G5407" i="12"/>
  <c r="J5407" i="12" s="1"/>
  <c r="G5408" i="12"/>
  <c r="J5408" i="12" s="1"/>
  <c r="G5409" i="12"/>
  <c r="J5409" i="12" s="1"/>
  <c r="G5410" i="12"/>
  <c r="J5410" i="12" s="1"/>
  <c r="G5411" i="12"/>
  <c r="J5411" i="12" s="1"/>
  <c r="G5412" i="12"/>
  <c r="J5412" i="12" s="1"/>
  <c r="G5413" i="12"/>
  <c r="J5413" i="12" s="1"/>
  <c r="G5414" i="12"/>
  <c r="J5414" i="12" s="1"/>
  <c r="G5415" i="12"/>
  <c r="J5415" i="12" s="1"/>
  <c r="G5416" i="12"/>
  <c r="J5416" i="12" s="1"/>
  <c r="G5417" i="12"/>
  <c r="J5417" i="12" s="1"/>
  <c r="G5418" i="12"/>
  <c r="J5418" i="12" s="1"/>
  <c r="G5419" i="12"/>
  <c r="J5419" i="12" s="1"/>
  <c r="G5420" i="12"/>
  <c r="J5420" i="12" s="1"/>
  <c r="G5421" i="12"/>
  <c r="J5421" i="12" s="1"/>
  <c r="G5422" i="12"/>
  <c r="J5422" i="12" s="1"/>
  <c r="G5423" i="12"/>
  <c r="J5423" i="12" s="1"/>
  <c r="G5424" i="12"/>
  <c r="J5424" i="12" s="1"/>
  <c r="G5425" i="12"/>
  <c r="J5425" i="12" s="1"/>
  <c r="G5426" i="12"/>
  <c r="J5426" i="12" s="1"/>
  <c r="G5427" i="12"/>
  <c r="J5427" i="12" s="1"/>
  <c r="G5428" i="12"/>
  <c r="J5428" i="12" s="1"/>
  <c r="G5429" i="12"/>
  <c r="J5429" i="12" s="1"/>
  <c r="G5430" i="12"/>
  <c r="J5430" i="12" s="1"/>
  <c r="G5431" i="12"/>
  <c r="J5431" i="12" s="1"/>
  <c r="G5432" i="12"/>
  <c r="J5432" i="12" s="1"/>
  <c r="G5433" i="12"/>
  <c r="J5433" i="12" s="1"/>
  <c r="G5434" i="12"/>
  <c r="J5434" i="12" s="1"/>
  <c r="G5435" i="12"/>
  <c r="J5435" i="12" s="1"/>
  <c r="G5436" i="12"/>
  <c r="J5436" i="12" s="1"/>
  <c r="G5437" i="12"/>
  <c r="J5437" i="12" s="1"/>
  <c r="G5438" i="12"/>
  <c r="J5438" i="12" s="1"/>
  <c r="G5439" i="12"/>
  <c r="J5439" i="12" s="1"/>
  <c r="G5440" i="12"/>
  <c r="J5440" i="12" s="1"/>
  <c r="G5441" i="12"/>
  <c r="J5441" i="12" s="1"/>
  <c r="G5442" i="12"/>
  <c r="J5442" i="12" s="1"/>
  <c r="G5443" i="12"/>
  <c r="J5443" i="12" s="1"/>
  <c r="G5444" i="12"/>
  <c r="J5444" i="12" s="1"/>
  <c r="G5445" i="12"/>
  <c r="J5445" i="12" s="1"/>
  <c r="G5446" i="12"/>
  <c r="J5446" i="12" s="1"/>
  <c r="G5447" i="12"/>
  <c r="J5447" i="12" s="1"/>
  <c r="G5448" i="12"/>
  <c r="J5448" i="12" s="1"/>
  <c r="G5449" i="12"/>
  <c r="J5449" i="12" s="1"/>
  <c r="G5450" i="12"/>
  <c r="J5450" i="12" s="1"/>
  <c r="G5451" i="12"/>
  <c r="J5451" i="12" s="1"/>
  <c r="G5452" i="12"/>
  <c r="J5452" i="12" s="1"/>
  <c r="G5453" i="12"/>
  <c r="J5453" i="12" s="1"/>
  <c r="G5454" i="12"/>
  <c r="J5454" i="12" s="1"/>
  <c r="G5455" i="12"/>
  <c r="J5455" i="12" s="1"/>
  <c r="G5456" i="12"/>
  <c r="J5456" i="12" s="1"/>
  <c r="G5457" i="12"/>
  <c r="J5457" i="12" s="1"/>
  <c r="G5458" i="12"/>
  <c r="J5458" i="12" s="1"/>
  <c r="G5459" i="12"/>
  <c r="J5459" i="12" s="1"/>
  <c r="G5460" i="12"/>
  <c r="J5460" i="12" s="1"/>
  <c r="G5461" i="12"/>
  <c r="J5461" i="12" s="1"/>
  <c r="G5462" i="12"/>
  <c r="J5462" i="12" s="1"/>
  <c r="G5463" i="12"/>
  <c r="J5463" i="12" s="1"/>
  <c r="G5464" i="12"/>
  <c r="J5464" i="12" s="1"/>
  <c r="G5465" i="12"/>
  <c r="J5465" i="12" s="1"/>
  <c r="G5466" i="12"/>
  <c r="J5466" i="12" s="1"/>
  <c r="G5467" i="12"/>
  <c r="J5467" i="12" s="1"/>
  <c r="G5468" i="12"/>
  <c r="J5468" i="12" s="1"/>
  <c r="G5469" i="12"/>
  <c r="J5469" i="12" s="1"/>
  <c r="G5470" i="12"/>
  <c r="J5470" i="12" s="1"/>
  <c r="G5471" i="12"/>
  <c r="J5471" i="12" s="1"/>
  <c r="G5472" i="12"/>
  <c r="J5472" i="12" s="1"/>
  <c r="G5473" i="12"/>
  <c r="J5473" i="12" s="1"/>
  <c r="G5474" i="12"/>
  <c r="J5474" i="12" s="1"/>
  <c r="G5475" i="12"/>
  <c r="J5475" i="12" s="1"/>
  <c r="G5476" i="12"/>
  <c r="J5476" i="12" s="1"/>
  <c r="G5477" i="12"/>
  <c r="J5477" i="12" s="1"/>
  <c r="G5478" i="12"/>
  <c r="J5478" i="12" s="1"/>
  <c r="G5479" i="12"/>
  <c r="J5479" i="12" s="1"/>
  <c r="G5480" i="12"/>
  <c r="J5480" i="12" s="1"/>
  <c r="G5481" i="12"/>
  <c r="J5481" i="12" s="1"/>
  <c r="G5482" i="12"/>
  <c r="J5482" i="12" s="1"/>
  <c r="G5483" i="12"/>
  <c r="J5483" i="12" s="1"/>
  <c r="G5484" i="12"/>
  <c r="J5484" i="12" s="1"/>
  <c r="G5485" i="12"/>
  <c r="J5485" i="12" s="1"/>
  <c r="G5486" i="12"/>
  <c r="J5486" i="12" s="1"/>
  <c r="G5487" i="12"/>
  <c r="J5487" i="12" s="1"/>
  <c r="G5488" i="12"/>
  <c r="J5488" i="12" s="1"/>
  <c r="G5489" i="12"/>
  <c r="J5489" i="12" s="1"/>
  <c r="G5490" i="12"/>
  <c r="J5490" i="12" s="1"/>
  <c r="G5491" i="12"/>
  <c r="J5491" i="12" s="1"/>
  <c r="G5492" i="12"/>
  <c r="J5492" i="12" s="1"/>
  <c r="G5493" i="12"/>
  <c r="J5493" i="12" s="1"/>
  <c r="G5494" i="12"/>
  <c r="J5494" i="12" s="1"/>
  <c r="G5495" i="12"/>
  <c r="J5495" i="12" s="1"/>
  <c r="G5496" i="12"/>
  <c r="J5496" i="12" s="1"/>
  <c r="G5497" i="12"/>
  <c r="J5497" i="12" s="1"/>
  <c r="G5498" i="12"/>
  <c r="J5498" i="12" s="1"/>
  <c r="G5499" i="12"/>
  <c r="J5499" i="12" s="1"/>
  <c r="G5500" i="12"/>
  <c r="J5500" i="12" s="1"/>
  <c r="G5501" i="12"/>
  <c r="J5501" i="12" s="1"/>
  <c r="G5502" i="12"/>
  <c r="J5502" i="12" s="1"/>
  <c r="G5503" i="12"/>
  <c r="J5503" i="12" s="1"/>
  <c r="G5504" i="12"/>
  <c r="J5504" i="12" s="1"/>
  <c r="G5505" i="12"/>
  <c r="J5505" i="12" s="1"/>
  <c r="G5506" i="12"/>
  <c r="J5506" i="12" s="1"/>
  <c r="G5507" i="12"/>
  <c r="J5507" i="12" s="1"/>
  <c r="G5508" i="12"/>
  <c r="J5508" i="12" s="1"/>
  <c r="G5509" i="12"/>
  <c r="J5509" i="12" s="1"/>
  <c r="G5510" i="12"/>
  <c r="J5510" i="12" s="1"/>
  <c r="G5511" i="12"/>
  <c r="J5511" i="12" s="1"/>
  <c r="G5512" i="12"/>
  <c r="J5512" i="12" s="1"/>
  <c r="G5513" i="12"/>
  <c r="J5513" i="12" s="1"/>
  <c r="G5514" i="12"/>
  <c r="J5514" i="12" s="1"/>
  <c r="G5515" i="12"/>
  <c r="J5515" i="12" s="1"/>
  <c r="G5516" i="12"/>
  <c r="J5516" i="12" s="1"/>
  <c r="G5517" i="12"/>
  <c r="J5517" i="12" s="1"/>
  <c r="G5518" i="12"/>
  <c r="J5518" i="12" s="1"/>
  <c r="G5519" i="12"/>
  <c r="J5519" i="12" s="1"/>
  <c r="G5520" i="12"/>
  <c r="J5520" i="12" s="1"/>
  <c r="G5521" i="12"/>
  <c r="J5521" i="12" s="1"/>
  <c r="G5522" i="12"/>
  <c r="J5522" i="12" s="1"/>
  <c r="G5523" i="12"/>
  <c r="J5523" i="12" s="1"/>
  <c r="G5524" i="12"/>
  <c r="J5524" i="12" s="1"/>
  <c r="G5525" i="12"/>
  <c r="J5525" i="12" s="1"/>
  <c r="G5526" i="12"/>
  <c r="J5526" i="12" s="1"/>
  <c r="G5527" i="12"/>
  <c r="J5527" i="12" s="1"/>
  <c r="G5528" i="12"/>
  <c r="J5528" i="12" s="1"/>
  <c r="G5529" i="12"/>
  <c r="J5529" i="12" s="1"/>
  <c r="G5530" i="12"/>
  <c r="J5530" i="12" s="1"/>
  <c r="G5531" i="12"/>
  <c r="J5531" i="12" s="1"/>
  <c r="G5532" i="12"/>
  <c r="J5532" i="12" s="1"/>
  <c r="G5533" i="12"/>
  <c r="J5533" i="12" s="1"/>
  <c r="G5534" i="12"/>
  <c r="J5534" i="12" s="1"/>
  <c r="G5535" i="12"/>
  <c r="J5535" i="12" s="1"/>
  <c r="G5536" i="12"/>
  <c r="J5536" i="12" s="1"/>
  <c r="G5537" i="12"/>
  <c r="J5537" i="12" s="1"/>
  <c r="G5538" i="12"/>
  <c r="J5538" i="12" s="1"/>
  <c r="G5539" i="12"/>
  <c r="J5539" i="12" s="1"/>
  <c r="G5540" i="12"/>
  <c r="J5540" i="12" s="1"/>
  <c r="G5541" i="12"/>
  <c r="J5541" i="12" s="1"/>
  <c r="G5542" i="12"/>
  <c r="J5542" i="12" s="1"/>
  <c r="G5543" i="12"/>
  <c r="J5543" i="12" s="1"/>
  <c r="G5544" i="12"/>
  <c r="J5544" i="12" s="1"/>
  <c r="G5545" i="12"/>
  <c r="J5545" i="12" s="1"/>
  <c r="G5546" i="12"/>
  <c r="J5546" i="12" s="1"/>
  <c r="G5547" i="12"/>
  <c r="J5547" i="12" s="1"/>
  <c r="G5548" i="12"/>
  <c r="J5548" i="12" s="1"/>
  <c r="G5549" i="12"/>
  <c r="J5549" i="12" s="1"/>
  <c r="G5550" i="12"/>
  <c r="J5550" i="12" s="1"/>
  <c r="G5551" i="12"/>
  <c r="J5551" i="12" s="1"/>
  <c r="G5552" i="12"/>
  <c r="J5552" i="12" s="1"/>
  <c r="G5553" i="12"/>
  <c r="J5553" i="12" s="1"/>
  <c r="G5554" i="12"/>
  <c r="J5554" i="12" s="1"/>
  <c r="G5555" i="12"/>
  <c r="J5555" i="12" s="1"/>
  <c r="G5556" i="12"/>
  <c r="J5556" i="12" s="1"/>
  <c r="G5557" i="12"/>
  <c r="J5557" i="12" s="1"/>
  <c r="G5558" i="12"/>
  <c r="J5558" i="12" s="1"/>
  <c r="G5559" i="12"/>
  <c r="J5559" i="12" s="1"/>
  <c r="G5560" i="12"/>
  <c r="J5560" i="12" s="1"/>
  <c r="G5561" i="12"/>
  <c r="J5561" i="12" s="1"/>
  <c r="G5562" i="12"/>
  <c r="J5562" i="12" s="1"/>
  <c r="G5563" i="12"/>
  <c r="J5563" i="12" s="1"/>
  <c r="G5564" i="12"/>
  <c r="J5564" i="12" s="1"/>
  <c r="G5565" i="12"/>
  <c r="J5565" i="12" s="1"/>
  <c r="G5566" i="12"/>
  <c r="J5566" i="12" s="1"/>
  <c r="G5567" i="12"/>
  <c r="J5567" i="12" s="1"/>
  <c r="G5568" i="12"/>
  <c r="J5568" i="12" s="1"/>
  <c r="G5569" i="12"/>
  <c r="J5569" i="12" s="1"/>
  <c r="G5570" i="12"/>
  <c r="J5570" i="12" s="1"/>
  <c r="G5571" i="12"/>
  <c r="J5571" i="12" s="1"/>
  <c r="G5572" i="12"/>
  <c r="J5572" i="12" s="1"/>
  <c r="G5573" i="12"/>
  <c r="J5573" i="12" s="1"/>
  <c r="G5574" i="12"/>
  <c r="J5574" i="12" s="1"/>
  <c r="G5575" i="12"/>
  <c r="J5575" i="12" s="1"/>
  <c r="G5576" i="12"/>
  <c r="J5576" i="12" s="1"/>
  <c r="G5577" i="12"/>
  <c r="J5577" i="12" s="1"/>
  <c r="G5578" i="12"/>
  <c r="J5578" i="12" s="1"/>
  <c r="G5579" i="12"/>
  <c r="J5579" i="12" s="1"/>
  <c r="G5580" i="12"/>
  <c r="J5580" i="12" s="1"/>
  <c r="G5581" i="12"/>
  <c r="J5581" i="12" s="1"/>
  <c r="G5582" i="12"/>
  <c r="J5582" i="12" s="1"/>
  <c r="G5583" i="12"/>
  <c r="J5583" i="12" s="1"/>
  <c r="G5584" i="12"/>
  <c r="J5584" i="12" s="1"/>
  <c r="G5585" i="12"/>
  <c r="J5585" i="12" s="1"/>
  <c r="G5586" i="12"/>
  <c r="J5586" i="12" s="1"/>
  <c r="G5587" i="12"/>
  <c r="J5587" i="12" s="1"/>
  <c r="G5588" i="12"/>
  <c r="J5588" i="12" s="1"/>
  <c r="G5589" i="12"/>
  <c r="J5589" i="12" s="1"/>
  <c r="G5590" i="12"/>
  <c r="J5590" i="12" s="1"/>
  <c r="G5591" i="12"/>
  <c r="J5591" i="12" s="1"/>
  <c r="G5592" i="12"/>
  <c r="J5592" i="12" s="1"/>
  <c r="G5593" i="12"/>
  <c r="J5593" i="12" s="1"/>
  <c r="G5594" i="12"/>
  <c r="J5594" i="12" s="1"/>
  <c r="G5595" i="12"/>
  <c r="J5595" i="12" s="1"/>
  <c r="G5596" i="12"/>
  <c r="J5596" i="12" s="1"/>
  <c r="G5597" i="12"/>
  <c r="J5597" i="12" s="1"/>
  <c r="G5598" i="12"/>
  <c r="J5598" i="12" s="1"/>
  <c r="G5599" i="12"/>
  <c r="J5599" i="12" s="1"/>
  <c r="G5600" i="12"/>
  <c r="J5600" i="12" s="1"/>
  <c r="G5601" i="12"/>
  <c r="J5601" i="12" s="1"/>
  <c r="G5602" i="12"/>
  <c r="J5602" i="12" s="1"/>
  <c r="G5603" i="12"/>
  <c r="J5603" i="12" s="1"/>
  <c r="G5604" i="12"/>
  <c r="J5604" i="12" s="1"/>
  <c r="G5605" i="12"/>
  <c r="J5605" i="12" s="1"/>
  <c r="G5606" i="12"/>
  <c r="J5606" i="12" s="1"/>
  <c r="G5607" i="12"/>
  <c r="J5607" i="12" s="1"/>
  <c r="G5608" i="12"/>
  <c r="J5608" i="12" s="1"/>
  <c r="G5609" i="12"/>
  <c r="J5609" i="12" s="1"/>
  <c r="G5610" i="12"/>
  <c r="J5610" i="12" s="1"/>
  <c r="G5611" i="12"/>
  <c r="J5611" i="12" s="1"/>
  <c r="G5612" i="12"/>
  <c r="J5612" i="12" s="1"/>
  <c r="G5613" i="12"/>
  <c r="J5613" i="12" s="1"/>
  <c r="G5614" i="12"/>
  <c r="J5614" i="12" s="1"/>
  <c r="G5615" i="12"/>
  <c r="J5615" i="12" s="1"/>
  <c r="G5616" i="12"/>
  <c r="J5616" i="12" s="1"/>
  <c r="G5617" i="12"/>
  <c r="J5617" i="12" s="1"/>
  <c r="G5618" i="12"/>
  <c r="J5618" i="12" s="1"/>
  <c r="G5619" i="12"/>
  <c r="J5619" i="12" s="1"/>
  <c r="G5620" i="12"/>
  <c r="J5620" i="12" s="1"/>
  <c r="G5621" i="12"/>
  <c r="J5621" i="12" s="1"/>
  <c r="G5622" i="12"/>
  <c r="J5622" i="12" s="1"/>
  <c r="G5623" i="12"/>
  <c r="J5623" i="12" s="1"/>
  <c r="G5624" i="12"/>
  <c r="J5624" i="12" s="1"/>
  <c r="G5625" i="12"/>
  <c r="J5625" i="12" s="1"/>
  <c r="G5626" i="12"/>
  <c r="J5626" i="12" s="1"/>
  <c r="G5627" i="12"/>
  <c r="J5627" i="12" s="1"/>
  <c r="G5628" i="12"/>
  <c r="J5628" i="12" s="1"/>
  <c r="G5629" i="12"/>
  <c r="J5629" i="12" s="1"/>
  <c r="G5630" i="12"/>
  <c r="J5630" i="12" s="1"/>
  <c r="G5631" i="12"/>
  <c r="J5631" i="12" s="1"/>
  <c r="G5632" i="12"/>
  <c r="J5632" i="12" s="1"/>
  <c r="G5633" i="12"/>
  <c r="J5633" i="12" s="1"/>
  <c r="G5634" i="12"/>
  <c r="J5634" i="12" s="1"/>
  <c r="G5635" i="12"/>
  <c r="J5635" i="12" s="1"/>
  <c r="G5636" i="12"/>
  <c r="J5636" i="12" s="1"/>
  <c r="G5637" i="12"/>
  <c r="J5637" i="12" s="1"/>
  <c r="G5638" i="12"/>
  <c r="J5638" i="12" s="1"/>
  <c r="G5639" i="12"/>
  <c r="J5639" i="12" s="1"/>
  <c r="G5640" i="12"/>
  <c r="J5640" i="12" s="1"/>
  <c r="G5641" i="12"/>
  <c r="J5641" i="12" s="1"/>
  <c r="G5642" i="12"/>
  <c r="J5642" i="12" s="1"/>
  <c r="G5643" i="12"/>
  <c r="J5643" i="12" s="1"/>
  <c r="G5644" i="12"/>
  <c r="J5644" i="12" s="1"/>
  <c r="G5645" i="12"/>
  <c r="J5645" i="12" s="1"/>
  <c r="G5646" i="12"/>
  <c r="J5646" i="12" s="1"/>
  <c r="G5647" i="12"/>
  <c r="J5647" i="12" s="1"/>
  <c r="G5648" i="12"/>
  <c r="J5648" i="12" s="1"/>
  <c r="G5649" i="12"/>
  <c r="J5649" i="12" s="1"/>
  <c r="G5650" i="12"/>
  <c r="J5650" i="12" s="1"/>
  <c r="G5651" i="12"/>
  <c r="J5651" i="12" s="1"/>
  <c r="G5652" i="12"/>
  <c r="J5652" i="12" s="1"/>
  <c r="G5653" i="12"/>
  <c r="J5653" i="12" s="1"/>
  <c r="G5654" i="12"/>
  <c r="J5654" i="12" s="1"/>
  <c r="G5655" i="12"/>
  <c r="J5655" i="12" s="1"/>
  <c r="G5656" i="12"/>
  <c r="J5656" i="12" s="1"/>
  <c r="G5657" i="12"/>
  <c r="J5657" i="12" s="1"/>
  <c r="G5658" i="12"/>
  <c r="J5658" i="12" s="1"/>
  <c r="G5659" i="12"/>
  <c r="J5659" i="12" s="1"/>
  <c r="G5660" i="12"/>
  <c r="J5660" i="12" s="1"/>
  <c r="G5661" i="12"/>
  <c r="J5661" i="12" s="1"/>
  <c r="G5662" i="12"/>
  <c r="J5662" i="12" s="1"/>
  <c r="G5663" i="12"/>
  <c r="J5663" i="12" s="1"/>
  <c r="G5664" i="12"/>
  <c r="J5664" i="12" s="1"/>
  <c r="G5665" i="12"/>
  <c r="J5665" i="12" s="1"/>
  <c r="G5666" i="12"/>
  <c r="J5666" i="12" s="1"/>
  <c r="G5667" i="12"/>
  <c r="J5667" i="12" s="1"/>
  <c r="G5668" i="12"/>
  <c r="J5668" i="12" s="1"/>
  <c r="G5669" i="12"/>
  <c r="J5669" i="12" s="1"/>
  <c r="G5670" i="12"/>
  <c r="J5670" i="12" s="1"/>
  <c r="G5671" i="12"/>
  <c r="J5671" i="12" s="1"/>
  <c r="G5672" i="12"/>
  <c r="J5672" i="12" s="1"/>
  <c r="G5673" i="12"/>
  <c r="J5673" i="12" s="1"/>
  <c r="G5674" i="12"/>
  <c r="J5674" i="12" s="1"/>
  <c r="G5675" i="12"/>
  <c r="J5675" i="12" s="1"/>
  <c r="G5676" i="12"/>
  <c r="J5676" i="12" s="1"/>
  <c r="G5677" i="12"/>
  <c r="J5677" i="12" s="1"/>
  <c r="G5678" i="12"/>
  <c r="J5678" i="12" s="1"/>
  <c r="G5679" i="12"/>
  <c r="J5679" i="12" s="1"/>
  <c r="G5680" i="12"/>
  <c r="J5680" i="12" s="1"/>
  <c r="G5681" i="12"/>
  <c r="J5681" i="12" s="1"/>
  <c r="G5682" i="12"/>
  <c r="G5683" i="12"/>
  <c r="J5683" i="12" s="1"/>
  <c r="G5684" i="12"/>
  <c r="J5684" i="12" s="1"/>
  <c r="G5685" i="12"/>
  <c r="J5685" i="12" s="1"/>
  <c r="G5686" i="12"/>
  <c r="J5686" i="12" s="1"/>
  <c r="G5687" i="12"/>
  <c r="J5687" i="12" s="1"/>
  <c r="G5688" i="12"/>
  <c r="J5688" i="12" s="1"/>
  <c r="G5689" i="12"/>
  <c r="J5689" i="12" s="1"/>
  <c r="G5690" i="12"/>
  <c r="J5690" i="12" s="1"/>
  <c r="G5691" i="12"/>
  <c r="J5691" i="12" s="1"/>
  <c r="G5692" i="12"/>
  <c r="J5692" i="12" s="1"/>
  <c r="G5693" i="12"/>
  <c r="J5693" i="12" s="1"/>
  <c r="G5694" i="12"/>
  <c r="J5694" i="12" s="1"/>
  <c r="G5695" i="12"/>
  <c r="J5695" i="12" s="1"/>
  <c r="G5696" i="12"/>
  <c r="J5696" i="12" s="1"/>
  <c r="G5697" i="12"/>
  <c r="J5697" i="12" s="1"/>
  <c r="G5698" i="12"/>
  <c r="J5698" i="12" s="1"/>
  <c r="G5699" i="12"/>
  <c r="J5699" i="12" s="1"/>
  <c r="G5700" i="12"/>
  <c r="J5700" i="12" s="1"/>
  <c r="G5701" i="12"/>
  <c r="J5701" i="12" s="1"/>
  <c r="G5702" i="12"/>
  <c r="J5702" i="12" s="1"/>
  <c r="G5703" i="12"/>
  <c r="J5703" i="12" s="1"/>
  <c r="G5704" i="12"/>
  <c r="J5704" i="12" s="1"/>
  <c r="G5705" i="12"/>
  <c r="J5705" i="12" s="1"/>
  <c r="G5706" i="12"/>
  <c r="G5707" i="12"/>
  <c r="J5707" i="12" s="1"/>
  <c r="G5708" i="12"/>
  <c r="J5708" i="12" s="1"/>
  <c r="G5709" i="12"/>
  <c r="J5709" i="12" s="1"/>
  <c r="G5710" i="12"/>
  <c r="J5710" i="12" s="1"/>
  <c r="G5711" i="12"/>
  <c r="J5711" i="12" s="1"/>
  <c r="G5712" i="12"/>
  <c r="J5712" i="12" s="1"/>
  <c r="G5713" i="12"/>
  <c r="J5713" i="12" s="1"/>
  <c r="G5714" i="12"/>
  <c r="J5714" i="12" s="1"/>
  <c r="G5715" i="12"/>
  <c r="J5715" i="12" s="1"/>
  <c r="G5716" i="12"/>
  <c r="J5716" i="12" s="1"/>
  <c r="G5717" i="12"/>
  <c r="J5717" i="12" s="1"/>
  <c r="G5718" i="12"/>
  <c r="J5718" i="12" s="1"/>
  <c r="G5719" i="12"/>
  <c r="J5719" i="12" s="1"/>
  <c r="G5720" i="12"/>
  <c r="J5720" i="12" s="1"/>
  <c r="G5721" i="12"/>
  <c r="J5721" i="12" s="1"/>
  <c r="G5722" i="12"/>
  <c r="J5722" i="12" s="1"/>
  <c r="G5723" i="12"/>
  <c r="J5723" i="12" s="1"/>
  <c r="G5724" i="12"/>
  <c r="J5724" i="12" s="1"/>
  <c r="G5725" i="12"/>
  <c r="J5725" i="12" s="1"/>
  <c r="G5726" i="12"/>
  <c r="J5726" i="12" s="1"/>
  <c r="G5727" i="12"/>
  <c r="J5727" i="12" s="1"/>
  <c r="G5728" i="12"/>
  <c r="J5728" i="12" s="1"/>
  <c r="G5729" i="12"/>
  <c r="J5729" i="12" s="1"/>
  <c r="G5730" i="12"/>
  <c r="J5730" i="12" s="1"/>
  <c r="G5731" i="12"/>
  <c r="J5731" i="12" s="1"/>
  <c r="G5732" i="12"/>
  <c r="J5732" i="12" s="1"/>
  <c r="G5733" i="12"/>
  <c r="J5733" i="12" s="1"/>
  <c r="G5734" i="12"/>
  <c r="J5734" i="12" s="1"/>
  <c r="G5735" i="12"/>
  <c r="J5735" i="12" s="1"/>
  <c r="G5736" i="12"/>
  <c r="J5736" i="12" s="1"/>
  <c r="G5737" i="12"/>
  <c r="J5737" i="12" s="1"/>
  <c r="G5738" i="12"/>
  <c r="J5738" i="12" s="1"/>
  <c r="G5739" i="12"/>
  <c r="J5739" i="12" s="1"/>
  <c r="G5740" i="12"/>
  <c r="J5740" i="12" s="1"/>
  <c r="G5741" i="12"/>
  <c r="J5741" i="12" s="1"/>
  <c r="G5742" i="12"/>
  <c r="J5742" i="12" s="1"/>
  <c r="G5743" i="12"/>
  <c r="J5743" i="12" s="1"/>
  <c r="G5744" i="12"/>
  <c r="J5744" i="12" s="1"/>
  <c r="G5745" i="12"/>
  <c r="J5745" i="12" s="1"/>
  <c r="G5746" i="12"/>
  <c r="J5746" i="12" s="1"/>
  <c r="G5747" i="12"/>
  <c r="J5747" i="12" s="1"/>
  <c r="G5748" i="12"/>
  <c r="J5748" i="12" s="1"/>
  <c r="G5749" i="12"/>
  <c r="J5749" i="12" s="1"/>
  <c r="G5750" i="12"/>
  <c r="J5750" i="12" s="1"/>
  <c r="G5751" i="12"/>
  <c r="J5751" i="12" s="1"/>
  <c r="G5752" i="12"/>
  <c r="J5752" i="12" s="1"/>
  <c r="G5753" i="12"/>
  <c r="J5753" i="12" s="1"/>
  <c r="G5754" i="12"/>
  <c r="J5754" i="12" s="1"/>
  <c r="G5755" i="12"/>
  <c r="J5755" i="12" s="1"/>
  <c r="G5756" i="12"/>
  <c r="J5756" i="12" s="1"/>
  <c r="G5757" i="12"/>
  <c r="J5757" i="12" s="1"/>
  <c r="G5758" i="12"/>
  <c r="J5758" i="12" s="1"/>
  <c r="G5759" i="12"/>
  <c r="J5759" i="12" s="1"/>
  <c r="G5760" i="12"/>
  <c r="J5760" i="12" s="1"/>
  <c r="G5761" i="12"/>
  <c r="J5761" i="12" s="1"/>
  <c r="G5762" i="12"/>
  <c r="J5762" i="12" s="1"/>
  <c r="G5763" i="12"/>
  <c r="J5763" i="12" s="1"/>
  <c r="G5764" i="12"/>
  <c r="J5764" i="12" s="1"/>
  <c r="G5765" i="12"/>
  <c r="J5765" i="12" s="1"/>
  <c r="G5766" i="12"/>
  <c r="J5766" i="12" s="1"/>
  <c r="G5767" i="12"/>
  <c r="J5767" i="12" s="1"/>
  <c r="G5768" i="12"/>
  <c r="J5768" i="12" s="1"/>
  <c r="G5769" i="12"/>
  <c r="J5769" i="12" s="1"/>
  <c r="G5770" i="12"/>
  <c r="J5770" i="12" s="1"/>
  <c r="G5771" i="12"/>
  <c r="J5771" i="12" s="1"/>
  <c r="G5772" i="12"/>
  <c r="J5772" i="12" s="1"/>
  <c r="G5773" i="12"/>
  <c r="J5773" i="12" s="1"/>
  <c r="G5774" i="12"/>
  <c r="J5774" i="12" s="1"/>
  <c r="G5775" i="12"/>
  <c r="J5775" i="12" s="1"/>
  <c r="G5776" i="12"/>
  <c r="J5776" i="12" s="1"/>
  <c r="G5777" i="12"/>
  <c r="J5777" i="12" s="1"/>
  <c r="G5778" i="12"/>
  <c r="G5779" i="12"/>
  <c r="J5779" i="12" s="1"/>
  <c r="G5780" i="12"/>
  <c r="J5780" i="12" s="1"/>
  <c r="J5682" i="12"/>
  <c r="J5706" i="12"/>
  <c r="J5778" i="12"/>
  <c r="K923" i="12"/>
  <c r="L923" i="12" s="1"/>
  <c r="K924" i="12"/>
  <c r="L924" i="12" s="1"/>
  <c r="K925" i="12"/>
  <c r="L925" i="12" s="1"/>
  <c r="K926" i="12"/>
  <c r="L926" i="12" s="1"/>
  <c r="K927" i="12"/>
  <c r="L927" i="12" s="1"/>
  <c r="K928" i="12"/>
  <c r="L928" i="12" s="1"/>
  <c r="K929" i="12"/>
  <c r="L929" i="12" s="1"/>
  <c r="K930" i="12"/>
  <c r="L930" i="12" s="1"/>
  <c r="K931" i="12"/>
  <c r="L931" i="12" s="1"/>
  <c r="K932" i="12"/>
  <c r="L932" i="12" s="1"/>
  <c r="K933" i="12"/>
  <c r="L933" i="12" s="1"/>
  <c r="K934" i="12"/>
  <c r="L934" i="12" s="1"/>
  <c r="K935" i="12"/>
  <c r="L935" i="12" s="1"/>
  <c r="K936" i="12"/>
  <c r="L936" i="12" s="1"/>
  <c r="K937" i="12"/>
  <c r="L937" i="12" s="1"/>
  <c r="K938" i="12"/>
  <c r="L938" i="12" s="1"/>
  <c r="K939" i="12"/>
  <c r="L939" i="12" s="1"/>
  <c r="K940" i="12"/>
  <c r="L940" i="12" s="1"/>
  <c r="K941" i="12"/>
  <c r="L941" i="12" s="1"/>
  <c r="K942" i="12"/>
  <c r="L942" i="12" s="1"/>
  <c r="K943" i="12"/>
  <c r="L943" i="12" s="1"/>
  <c r="K944" i="12"/>
  <c r="L944" i="12" s="1"/>
  <c r="K945" i="12"/>
  <c r="L945" i="12" s="1"/>
  <c r="K946" i="12"/>
  <c r="L946" i="12" s="1"/>
  <c r="K947" i="12"/>
  <c r="L947" i="12" s="1"/>
  <c r="K948" i="12"/>
  <c r="L948" i="12" s="1"/>
  <c r="K949" i="12"/>
  <c r="L949" i="12" s="1"/>
  <c r="K950" i="12"/>
  <c r="L950" i="12" s="1"/>
  <c r="K951" i="12"/>
  <c r="L951" i="12" s="1"/>
  <c r="K952" i="12"/>
  <c r="L952" i="12" s="1"/>
  <c r="K953" i="12"/>
  <c r="L953" i="12" s="1"/>
  <c r="K954" i="12"/>
  <c r="L954" i="12" s="1"/>
  <c r="K955" i="12"/>
  <c r="L955" i="12" s="1"/>
  <c r="K956" i="12"/>
  <c r="L956" i="12" s="1"/>
  <c r="K957" i="12"/>
  <c r="L957" i="12" s="1"/>
  <c r="K958" i="12"/>
  <c r="L958" i="12" s="1"/>
  <c r="K959" i="12"/>
  <c r="L959" i="12" s="1"/>
  <c r="K960" i="12"/>
  <c r="L960" i="12" s="1"/>
  <c r="K961" i="12"/>
  <c r="L961" i="12" s="1"/>
  <c r="K962" i="12"/>
  <c r="L962" i="12" s="1"/>
  <c r="K963" i="12"/>
  <c r="L963" i="12" s="1"/>
  <c r="K964" i="12"/>
  <c r="L964" i="12" s="1"/>
  <c r="K965" i="12"/>
  <c r="L965" i="12" s="1"/>
  <c r="K966" i="12"/>
  <c r="L966" i="12" s="1"/>
  <c r="K967" i="12"/>
  <c r="L967" i="12" s="1"/>
  <c r="K968" i="12"/>
  <c r="L968" i="12" s="1"/>
  <c r="K969" i="12"/>
  <c r="L969" i="12" s="1"/>
  <c r="K970" i="12"/>
  <c r="L970" i="12" s="1"/>
  <c r="K971" i="12"/>
  <c r="L971" i="12" s="1"/>
  <c r="K972" i="12"/>
  <c r="L972" i="12" s="1"/>
  <c r="K973" i="12"/>
  <c r="L973" i="12" s="1"/>
  <c r="K974" i="12"/>
  <c r="L974" i="12" s="1"/>
  <c r="K975" i="12"/>
  <c r="L975" i="12" s="1"/>
  <c r="K976" i="12"/>
  <c r="L976" i="12" s="1"/>
  <c r="K977" i="12"/>
  <c r="L977" i="12" s="1"/>
  <c r="K978" i="12"/>
  <c r="L978" i="12" s="1"/>
  <c r="K979" i="12"/>
  <c r="L979" i="12" s="1"/>
  <c r="K980" i="12"/>
  <c r="L980" i="12" s="1"/>
  <c r="K981" i="12"/>
  <c r="L981" i="12" s="1"/>
  <c r="K982" i="12"/>
  <c r="L982" i="12" s="1"/>
  <c r="K983" i="12"/>
  <c r="L983" i="12" s="1"/>
  <c r="K984" i="12"/>
  <c r="L984" i="12" s="1"/>
  <c r="K985" i="12"/>
  <c r="L985" i="12" s="1"/>
  <c r="K986" i="12"/>
  <c r="L986" i="12" s="1"/>
  <c r="K987" i="12"/>
  <c r="L987" i="12" s="1"/>
  <c r="K988" i="12"/>
  <c r="L988" i="12" s="1"/>
  <c r="K989" i="12"/>
  <c r="L989" i="12" s="1"/>
  <c r="K990" i="12"/>
  <c r="L990" i="12" s="1"/>
  <c r="K991" i="12"/>
  <c r="L991" i="12" s="1"/>
  <c r="K992" i="12"/>
  <c r="L992" i="12" s="1"/>
  <c r="K993" i="12"/>
  <c r="L993" i="12" s="1"/>
  <c r="K994" i="12"/>
  <c r="L994" i="12" s="1"/>
  <c r="K995" i="12"/>
  <c r="L995" i="12" s="1"/>
  <c r="K996" i="12"/>
  <c r="L996" i="12" s="1"/>
  <c r="K997" i="12"/>
  <c r="L997" i="12" s="1"/>
  <c r="K998" i="12"/>
  <c r="L998" i="12" s="1"/>
  <c r="K999" i="12"/>
  <c r="L999" i="12" s="1"/>
  <c r="K1000" i="12"/>
  <c r="L1000" i="12" s="1"/>
  <c r="K1001" i="12"/>
  <c r="L1001" i="12" s="1"/>
  <c r="K1002" i="12"/>
  <c r="L1002" i="12" s="1"/>
  <c r="K1003" i="12"/>
  <c r="L1003" i="12" s="1"/>
  <c r="K1004" i="12"/>
  <c r="L1004" i="12" s="1"/>
  <c r="K1005" i="12"/>
  <c r="L1005" i="12" s="1"/>
  <c r="K1006" i="12"/>
  <c r="L1006" i="12" s="1"/>
  <c r="K1007" i="12"/>
  <c r="L1007" i="12" s="1"/>
  <c r="K1008" i="12"/>
  <c r="L1008" i="12" s="1"/>
  <c r="K1009" i="12"/>
  <c r="L1009" i="12" s="1"/>
  <c r="K1010" i="12"/>
  <c r="L1010" i="12" s="1"/>
  <c r="K1011" i="12"/>
  <c r="L1011" i="12" s="1"/>
  <c r="K1012" i="12"/>
  <c r="L1012" i="12" s="1"/>
  <c r="K1013" i="12"/>
  <c r="L1013" i="12" s="1"/>
  <c r="K1014" i="12"/>
  <c r="L1014" i="12" s="1"/>
  <c r="K1015" i="12"/>
  <c r="L1015" i="12" s="1"/>
  <c r="K1016" i="12"/>
  <c r="L1016" i="12" s="1"/>
  <c r="K1017" i="12"/>
  <c r="L1017" i="12" s="1"/>
  <c r="K1018" i="12"/>
  <c r="L1018" i="12" s="1"/>
  <c r="K1019" i="12"/>
  <c r="L1019" i="12" s="1"/>
  <c r="K1020" i="12"/>
  <c r="L1020" i="12" s="1"/>
  <c r="K1021" i="12"/>
  <c r="L1021" i="12" s="1"/>
  <c r="K1022" i="12"/>
  <c r="L1022" i="12" s="1"/>
  <c r="K1023" i="12"/>
  <c r="L1023" i="12" s="1"/>
  <c r="K1024" i="12"/>
  <c r="L1024" i="12" s="1"/>
  <c r="K1025" i="12"/>
  <c r="L1025" i="12" s="1"/>
  <c r="K1026" i="12"/>
  <c r="L1026" i="12" s="1"/>
  <c r="K1027" i="12"/>
  <c r="L1027" i="12" s="1"/>
  <c r="K1028" i="12"/>
  <c r="L1028" i="12" s="1"/>
  <c r="K1029" i="12"/>
  <c r="L1029" i="12" s="1"/>
  <c r="K1030" i="12"/>
  <c r="L1030" i="12" s="1"/>
  <c r="K1031" i="12"/>
  <c r="L1031" i="12" s="1"/>
  <c r="K1032" i="12"/>
  <c r="L1032" i="12" s="1"/>
  <c r="K1033" i="12"/>
  <c r="L1033" i="12" s="1"/>
  <c r="K1034" i="12"/>
  <c r="L1034" i="12" s="1"/>
  <c r="K1035" i="12"/>
  <c r="L1035" i="12" s="1"/>
  <c r="K1036" i="12"/>
  <c r="L1036" i="12" s="1"/>
  <c r="K1037" i="12"/>
  <c r="L1037" i="12" s="1"/>
  <c r="K1038" i="12"/>
  <c r="L1038" i="12" s="1"/>
  <c r="K1039" i="12"/>
  <c r="L1039" i="12" s="1"/>
  <c r="K1040" i="12"/>
  <c r="L1040" i="12" s="1"/>
  <c r="K1041" i="12"/>
  <c r="L1041" i="12" s="1"/>
  <c r="K1042" i="12"/>
  <c r="L1042" i="12" s="1"/>
  <c r="K1043" i="12"/>
  <c r="L1043" i="12" s="1"/>
  <c r="K1044" i="12"/>
  <c r="L1044" i="12" s="1"/>
  <c r="K1045" i="12"/>
  <c r="L1045" i="12" s="1"/>
  <c r="K1046" i="12"/>
  <c r="L1046" i="12" s="1"/>
  <c r="K1047" i="12"/>
  <c r="L1047" i="12" s="1"/>
  <c r="K1048" i="12"/>
  <c r="L1048" i="12" s="1"/>
  <c r="K1049" i="12"/>
  <c r="L1049" i="12" s="1"/>
  <c r="K1050" i="12"/>
  <c r="L1050" i="12" s="1"/>
  <c r="K1051" i="12"/>
  <c r="L1051" i="12" s="1"/>
  <c r="K1052" i="12"/>
  <c r="L1052" i="12" s="1"/>
  <c r="K1053" i="12"/>
  <c r="L1053" i="12" s="1"/>
  <c r="K1054" i="12"/>
  <c r="L1054" i="12" s="1"/>
  <c r="K1055" i="12"/>
  <c r="L1055" i="12" s="1"/>
  <c r="K1056" i="12"/>
  <c r="L1056" i="12" s="1"/>
  <c r="K1057" i="12"/>
  <c r="L1057" i="12" s="1"/>
  <c r="K1058" i="12"/>
  <c r="L1058" i="12" s="1"/>
  <c r="K1059" i="12"/>
  <c r="L1059" i="12" s="1"/>
  <c r="K1060" i="12"/>
  <c r="L1060" i="12" s="1"/>
  <c r="K1061" i="12"/>
  <c r="L1061" i="12" s="1"/>
  <c r="K1062" i="12"/>
  <c r="L1062" i="12" s="1"/>
  <c r="K1063" i="12"/>
  <c r="L1063" i="12" s="1"/>
  <c r="K1064" i="12"/>
  <c r="L1064" i="12" s="1"/>
  <c r="K1065" i="12"/>
  <c r="L1065" i="12" s="1"/>
  <c r="K1066" i="12"/>
  <c r="L1066" i="12" s="1"/>
  <c r="K1067" i="12"/>
  <c r="L1067" i="12" s="1"/>
  <c r="K1068" i="12"/>
  <c r="L1068" i="12" s="1"/>
  <c r="K1069" i="12"/>
  <c r="L1069" i="12" s="1"/>
  <c r="K1070" i="12"/>
  <c r="L1070" i="12" s="1"/>
  <c r="K1071" i="12"/>
  <c r="L1071" i="12" s="1"/>
  <c r="K1072" i="12"/>
  <c r="L1072" i="12" s="1"/>
  <c r="K1073" i="12"/>
  <c r="L1073" i="12" s="1"/>
  <c r="K1074" i="12"/>
  <c r="L1074" i="12" s="1"/>
  <c r="K1075" i="12"/>
  <c r="L1075" i="12" s="1"/>
  <c r="K1076" i="12"/>
  <c r="L1076" i="12" s="1"/>
  <c r="K1077" i="12"/>
  <c r="L1077" i="12" s="1"/>
  <c r="K1078" i="12"/>
  <c r="L1078" i="12" s="1"/>
  <c r="K1079" i="12"/>
  <c r="L1079" i="12" s="1"/>
  <c r="K1080" i="12"/>
  <c r="L1080" i="12" s="1"/>
  <c r="K1081" i="12"/>
  <c r="L1081" i="12" s="1"/>
  <c r="K1082" i="12"/>
  <c r="L1082" i="12" s="1"/>
  <c r="K1083" i="12"/>
  <c r="L1083" i="12" s="1"/>
  <c r="K1084" i="12"/>
  <c r="L1084" i="12" s="1"/>
  <c r="K1085" i="12"/>
  <c r="L1085" i="12" s="1"/>
  <c r="K1086" i="12"/>
  <c r="L1086" i="12" s="1"/>
  <c r="K1087" i="12"/>
  <c r="L1087" i="12" s="1"/>
  <c r="K1088" i="12"/>
  <c r="L1088" i="12" s="1"/>
  <c r="K1089" i="12"/>
  <c r="L1089" i="12" s="1"/>
  <c r="K1090" i="12"/>
  <c r="L1090" i="12" s="1"/>
  <c r="K1091" i="12"/>
  <c r="L1091" i="12" s="1"/>
  <c r="K1092" i="12"/>
  <c r="L1092" i="12" s="1"/>
  <c r="K1093" i="12"/>
  <c r="L1093" i="12" s="1"/>
  <c r="K1094" i="12"/>
  <c r="L1094" i="12" s="1"/>
  <c r="K1095" i="12"/>
  <c r="L1095" i="12" s="1"/>
  <c r="K1096" i="12"/>
  <c r="L1096" i="12" s="1"/>
  <c r="K1097" i="12"/>
  <c r="L1097" i="12" s="1"/>
  <c r="K1098" i="12"/>
  <c r="L1098" i="12" s="1"/>
  <c r="K1099" i="12"/>
  <c r="L1099" i="12" s="1"/>
  <c r="K1100" i="12"/>
  <c r="L1100" i="12" s="1"/>
  <c r="K1101" i="12"/>
  <c r="L1101" i="12" s="1"/>
  <c r="K1102" i="12"/>
  <c r="L1102" i="12" s="1"/>
  <c r="K1103" i="12"/>
  <c r="L1103" i="12" s="1"/>
  <c r="K1104" i="12"/>
  <c r="L1104" i="12" s="1"/>
  <c r="K1105" i="12"/>
  <c r="L1105" i="12" s="1"/>
  <c r="K1106" i="12"/>
  <c r="L1106" i="12" s="1"/>
  <c r="K1107" i="12"/>
  <c r="L1107" i="12" s="1"/>
  <c r="K1108" i="12"/>
  <c r="L1108" i="12" s="1"/>
  <c r="K1109" i="12"/>
  <c r="L1109" i="12" s="1"/>
  <c r="K1110" i="12"/>
  <c r="L1110" i="12" s="1"/>
  <c r="K1111" i="12"/>
  <c r="L1111" i="12" s="1"/>
  <c r="K1112" i="12"/>
  <c r="L1112" i="12" s="1"/>
  <c r="K1113" i="12"/>
  <c r="L1113" i="12" s="1"/>
  <c r="K1114" i="12"/>
  <c r="L1114" i="12" s="1"/>
  <c r="K1115" i="12"/>
  <c r="L1115" i="12" s="1"/>
  <c r="K1116" i="12"/>
  <c r="L1116" i="12" s="1"/>
  <c r="K1117" i="12"/>
  <c r="L1117" i="12" s="1"/>
  <c r="K1118" i="12"/>
  <c r="L1118" i="12" s="1"/>
  <c r="K1119" i="12"/>
  <c r="L1119" i="12" s="1"/>
  <c r="K1120" i="12"/>
  <c r="L1120" i="12" s="1"/>
  <c r="K1121" i="12"/>
  <c r="L1121" i="12" s="1"/>
  <c r="K1122" i="12"/>
  <c r="L1122" i="12" s="1"/>
  <c r="K1123" i="12"/>
  <c r="L1123" i="12" s="1"/>
  <c r="K1124" i="12"/>
  <c r="L1124" i="12" s="1"/>
  <c r="K1125" i="12"/>
  <c r="L1125" i="12" s="1"/>
  <c r="K1126" i="12"/>
  <c r="L1126" i="12" s="1"/>
  <c r="K1127" i="12"/>
  <c r="L1127" i="12" s="1"/>
  <c r="K1128" i="12"/>
  <c r="L1128" i="12" s="1"/>
  <c r="K1129" i="12"/>
  <c r="L1129" i="12" s="1"/>
  <c r="K1130" i="12"/>
  <c r="L1130" i="12" s="1"/>
  <c r="K1131" i="12"/>
  <c r="L1131" i="12" s="1"/>
  <c r="K1132" i="12"/>
  <c r="L1132" i="12" s="1"/>
  <c r="K1133" i="12"/>
  <c r="L1133" i="12" s="1"/>
  <c r="K1134" i="12"/>
  <c r="L1134" i="12" s="1"/>
  <c r="K1135" i="12"/>
  <c r="L1135" i="12" s="1"/>
  <c r="K1136" i="12"/>
  <c r="L1136" i="12" s="1"/>
  <c r="K1137" i="12"/>
  <c r="L1137" i="12" s="1"/>
  <c r="K1138" i="12"/>
  <c r="L1138" i="12" s="1"/>
  <c r="K1139" i="12"/>
  <c r="L1139" i="12" s="1"/>
  <c r="K1140" i="12"/>
  <c r="L1140" i="12" s="1"/>
  <c r="K1141" i="12"/>
  <c r="L1141" i="12" s="1"/>
  <c r="K1142" i="12"/>
  <c r="L1142" i="12" s="1"/>
  <c r="K1143" i="12"/>
  <c r="L1143" i="12" s="1"/>
  <c r="K1144" i="12"/>
  <c r="L1144" i="12" s="1"/>
  <c r="K1145" i="12"/>
  <c r="L1145" i="12" s="1"/>
  <c r="K1146" i="12"/>
  <c r="L1146" i="12" s="1"/>
  <c r="K1147" i="12"/>
  <c r="L1147" i="12" s="1"/>
  <c r="K1148" i="12"/>
  <c r="L1148" i="12" s="1"/>
  <c r="K1149" i="12"/>
  <c r="L1149" i="12" s="1"/>
  <c r="K1150" i="12"/>
  <c r="L1150" i="12" s="1"/>
  <c r="K1151" i="12"/>
  <c r="L1151" i="12" s="1"/>
  <c r="K1152" i="12"/>
  <c r="L1152" i="12" s="1"/>
  <c r="K1153" i="12"/>
  <c r="L1153" i="12" s="1"/>
  <c r="K1154" i="12"/>
  <c r="L1154" i="12" s="1"/>
  <c r="K1155" i="12"/>
  <c r="L1155" i="12" s="1"/>
  <c r="K1156" i="12"/>
  <c r="L1156" i="12" s="1"/>
  <c r="K1157" i="12"/>
  <c r="L1157" i="12" s="1"/>
  <c r="K1158" i="12"/>
  <c r="L1158" i="12" s="1"/>
  <c r="K1159" i="12"/>
  <c r="L1159" i="12" s="1"/>
  <c r="K1160" i="12"/>
  <c r="L1160" i="12" s="1"/>
  <c r="K1161" i="12"/>
  <c r="L1161" i="12" s="1"/>
  <c r="K1162" i="12"/>
  <c r="L1162" i="12" s="1"/>
  <c r="K1163" i="12"/>
  <c r="L1163" i="12" s="1"/>
  <c r="K1164" i="12"/>
  <c r="L1164" i="12" s="1"/>
  <c r="K1165" i="12"/>
  <c r="L1165" i="12" s="1"/>
  <c r="K1166" i="12"/>
  <c r="L1166" i="12" s="1"/>
  <c r="K1167" i="12"/>
  <c r="L1167" i="12" s="1"/>
  <c r="K1168" i="12"/>
  <c r="L1168" i="12" s="1"/>
  <c r="K1169" i="12"/>
  <c r="L1169" i="12" s="1"/>
  <c r="K1170" i="12"/>
  <c r="L1170" i="12" s="1"/>
  <c r="K1171" i="12"/>
  <c r="L1171" i="12" s="1"/>
  <c r="K1172" i="12"/>
  <c r="L1172" i="12" s="1"/>
  <c r="K1173" i="12"/>
  <c r="L1173" i="12" s="1"/>
  <c r="K1174" i="12"/>
  <c r="L1174" i="12" s="1"/>
  <c r="K1175" i="12"/>
  <c r="L1175" i="12" s="1"/>
  <c r="K1176" i="12"/>
  <c r="L1176" i="12" s="1"/>
  <c r="K1177" i="12"/>
  <c r="L1177" i="12" s="1"/>
  <c r="K1178" i="12"/>
  <c r="L1178" i="12" s="1"/>
  <c r="K1179" i="12"/>
  <c r="L1179" i="12" s="1"/>
  <c r="K1180" i="12"/>
  <c r="L1180" i="12" s="1"/>
  <c r="K1181" i="12"/>
  <c r="L1181" i="12" s="1"/>
  <c r="K1182" i="12"/>
  <c r="L1182" i="12" s="1"/>
  <c r="K1183" i="12"/>
  <c r="L1183" i="12" s="1"/>
  <c r="K1184" i="12"/>
  <c r="L1184" i="12" s="1"/>
  <c r="K1185" i="12"/>
  <c r="L1185" i="12" s="1"/>
  <c r="K1186" i="12"/>
  <c r="L1186" i="12" s="1"/>
  <c r="K1187" i="12"/>
  <c r="L1187" i="12" s="1"/>
  <c r="K1188" i="12"/>
  <c r="L1188" i="12" s="1"/>
  <c r="K1189" i="12"/>
  <c r="L1189" i="12" s="1"/>
  <c r="K1190" i="12"/>
  <c r="L1190" i="12" s="1"/>
  <c r="K1191" i="12"/>
  <c r="L1191" i="12" s="1"/>
  <c r="K1192" i="12"/>
  <c r="L1192" i="12" s="1"/>
  <c r="K1193" i="12"/>
  <c r="L1193" i="12" s="1"/>
  <c r="K1194" i="12"/>
  <c r="L1194" i="12" s="1"/>
  <c r="K1195" i="12"/>
  <c r="L1195" i="12" s="1"/>
  <c r="K1196" i="12"/>
  <c r="L1196" i="12" s="1"/>
  <c r="K1197" i="12"/>
  <c r="L1197" i="12" s="1"/>
  <c r="K1198" i="12"/>
  <c r="L1198" i="12" s="1"/>
  <c r="K1199" i="12"/>
  <c r="L1199" i="12" s="1"/>
  <c r="K1200" i="12"/>
  <c r="L1200" i="12" s="1"/>
  <c r="K1201" i="12"/>
  <c r="L1201" i="12" s="1"/>
  <c r="K1202" i="12"/>
  <c r="L1202" i="12" s="1"/>
  <c r="K1203" i="12"/>
  <c r="L1203" i="12" s="1"/>
  <c r="K1204" i="12"/>
  <c r="L1204" i="12" s="1"/>
  <c r="K1205" i="12"/>
  <c r="L1205" i="12" s="1"/>
  <c r="K1206" i="12"/>
  <c r="L1206" i="12" s="1"/>
  <c r="K1207" i="12"/>
  <c r="L1207" i="12" s="1"/>
  <c r="K1208" i="12"/>
  <c r="L1208" i="12" s="1"/>
  <c r="K1209" i="12"/>
  <c r="L1209" i="12" s="1"/>
  <c r="K1210" i="12"/>
  <c r="L1210" i="12" s="1"/>
  <c r="K1211" i="12"/>
  <c r="L1211" i="12" s="1"/>
  <c r="K1212" i="12"/>
  <c r="L1212" i="12" s="1"/>
  <c r="K1213" i="12"/>
  <c r="L1213" i="12" s="1"/>
  <c r="K1214" i="12"/>
  <c r="L1214" i="12" s="1"/>
  <c r="K1215" i="12"/>
  <c r="L1215" i="12" s="1"/>
  <c r="K1216" i="12"/>
  <c r="L1216" i="12" s="1"/>
  <c r="K1217" i="12"/>
  <c r="L1217" i="12" s="1"/>
  <c r="K1218" i="12"/>
  <c r="L1218" i="12" s="1"/>
  <c r="K1219" i="12"/>
  <c r="L1219" i="12" s="1"/>
  <c r="K1220" i="12"/>
  <c r="L1220" i="12" s="1"/>
  <c r="K1221" i="12"/>
  <c r="L1221" i="12" s="1"/>
  <c r="K1222" i="12"/>
  <c r="L1222" i="12" s="1"/>
  <c r="K1223" i="12"/>
  <c r="L1223" i="12" s="1"/>
  <c r="K1224" i="12"/>
  <c r="L1224" i="12" s="1"/>
  <c r="K1225" i="12"/>
  <c r="L1225" i="12" s="1"/>
  <c r="K1226" i="12"/>
  <c r="L1226" i="12" s="1"/>
  <c r="K1227" i="12"/>
  <c r="L1227" i="12" s="1"/>
  <c r="K1228" i="12"/>
  <c r="L1228" i="12" s="1"/>
  <c r="K1229" i="12"/>
  <c r="L1229" i="12" s="1"/>
  <c r="K1230" i="12"/>
  <c r="L1230" i="12" s="1"/>
  <c r="K1231" i="12"/>
  <c r="L1231" i="12" s="1"/>
  <c r="K1232" i="12"/>
  <c r="L1232" i="12" s="1"/>
  <c r="K1233" i="12"/>
  <c r="L1233" i="12" s="1"/>
  <c r="K1234" i="12"/>
  <c r="L1234" i="12" s="1"/>
  <c r="K1235" i="12"/>
  <c r="L1235" i="12" s="1"/>
  <c r="K1236" i="12"/>
  <c r="L1236" i="12" s="1"/>
  <c r="K1237" i="12"/>
  <c r="L1237" i="12" s="1"/>
  <c r="K1238" i="12"/>
  <c r="L1238" i="12" s="1"/>
  <c r="K1239" i="12"/>
  <c r="L1239" i="12" s="1"/>
  <c r="K1240" i="12"/>
  <c r="L1240" i="12" s="1"/>
  <c r="K1241" i="12"/>
  <c r="L1241" i="12" s="1"/>
  <c r="K1242" i="12"/>
  <c r="L1242" i="12" s="1"/>
  <c r="K1243" i="12"/>
  <c r="L1243" i="12" s="1"/>
  <c r="K1244" i="12"/>
  <c r="L1244" i="12" s="1"/>
  <c r="K1245" i="12"/>
  <c r="L1245" i="12" s="1"/>
  <c r="K1246" i="12"/>
  <c r="L1246" i="12" s="1"/>
  <c r="K1247" i="12"/>
  <c r="L1247" i="12" s="1"/>
  <c r="K1248" i="12"/>
  <c r="L1248" i="12" s="1"/>
  <c r="K1249" i="12"/>
  <c r="L1249" i="12" s="1"/>
  <c r="K1250" i="12"/>
  <c r="L1250" i="12" s="1"/>
  <c r="K1251" i="12"/>
  <c r="L1251" i="12" s="1"/>
  <c r="K1252" i="12"/>
  <c r="L1252" i="12" s="1"/>
  <c r="K1253" i="12"/>
  <c r="L1253" i="12" s="1"/>
  <c r="K1254" i="12"/>
  <c r="L1254" i="12" s="1"/>
  <c r="K1255" i="12"/>
  <c r="L1255" i="12" s="1"/>
  <c r="K1256" i="12"/>
  <c r="L1256" i="12" s="1"/>
  <c r="K1257" i="12"/>
  <c r="L1257" i="12" s="1"/>
  <c r="K1258" i="12"/>
  <c r="L1258" i="12" s="1"/>
  <c r="K1259" i="12"/>
  <c r="L1259" i="12" s="1"/>
  <c r="K1260" i="12"/>
  <c r="L1260" i="12" s="1"/>
  <c r="K1261" i="12"/>
  <c r="L1261" i="12" s="1"/>
  <c r="K1262" i="12"/>
  <c r="L1262" i="12" s="1"/>
  <c r="K1263" i="12"/>
  <c r="L1263" i="12" s="1"/>
  <c r="K1264" i="12"/>
  <c r="L1264" i="12" s="1"/>
  <c r="K1265" i="12"/>
  <c r="L1265" i="12" s="1"/>
  <c r="K1266" i="12"/>
  <c r="L1266" i="12" s="1"/>
  <c r="K1267" i="12"/>
  <c r="L1267" i="12" s="1"/>
  <c r="K1268" i="12"/>
  <c r="L1268" i="12" s="1"/>
  <c r="K1269" i="12"/>
  <c r="L1269" i="12" s="1"/>
  <c r="K1270" i="12"/>
  <c r="L1270" i="12" s="1"/>
  <c r="K1271" i="12"/>
  <c r="L1271" i="12" s="1"/>
  <c r="K1272" i="12"/>
  <c r="L1272" i="12" s="1"/>
  <c r="K1273" i="12"/>
  <c r="L1273" i="12" s="1"/>
  <c r="K1274" i="12"/>
  <c r="L1274" i="12" s="1"/>
  <c r="K1275" i="12"/>
  <c r="L1275" i="12" s="1"/>
  <c r="K1276" i="12"/>
  <c r="L1276" i="12" s="1"/>
  <c r="K1277" i="12"/>
  <c r="L1277" i="12" s="1"/>
  <c r="K1278" i="12"/>
  <c r="L1278" i="12" s="1"/>
  <c r="K1279" i="12"/>
  <c r="L1279" i="12" s="1"/>
  <c r="K1280" i="12"/>
  <c r="L1280" i="12" s="1"/>
  <c r="K1281" i="12"/>
  <c r="L1281" i="12" s="1"/>
  <c r="K1282" i="12"/>
  <c r="L1282" i="12" s="1"/>
  <c r="K1283" i="12"/>
  <c r="L1283" i="12" s="1"/>
  <c r="K1284" i="12"/>
  <c r="L1284" i="12" s="1"/>
  <c r="K1285" i="12"/>
  <c r="L1285" i="12" s="1"/>
  <c r="K1286" i="12"/>
  <c r="L1286" i="12" s="1"/>
  <c r="K1287" i="12"/>
  <c r="L1287" i="12" s="1"/>
  <c r="K1288" i="12"/>
  <c r="L1288" i="12" s="1"/>
  <c r="K1289" i="12"/>
  <c r="L1289" i="12" s="1"/>
  <c r="K1290" i="12"/>
  <c r="L1290" i="12" s="1"/>
  <c r="K1291" i="12"/>
  <c r="L1291" i="12" s="1"/>
  <c r="K1292" i="12"/>
  <c r="L1292" i="12" s="1"/>
  <c r="K1293" i="12"/>
  <c r="L1293" i="12" s="1"/>
  <c r="K1294" i="12"/>
  <c r="L1294" i="12" s="1"/>
  <c r="K1295" i="12"/>
  <c r="L1295" i="12" s="1"/>
  <c r="K1296" i="12"/>
  <c r="L1296" i="12" s="1"/>
  <c r="K1297" i="12"/>
  <c r="L1297" i="12" s="1"/>
  <c r="K1298" i="12"/>
  <c r="L1298" i="12" s="1"/>
  <c r="K1299" i="12"/>
  <c r="L1299" i="12" s="1"/>
  <c r="K1300" i="12"/>
  <c r="L1300" i="12" s="1"/>
  <c r="K1301" i="12"/>
  <c r="L1301" i="12" s="1"/>
  <c r="K1302" i="12"/>
  <c r="L1302" i="12" s="1"/>
  <c r="K1303" i="12"/>
  <c r="L1303" i="12" s="1"/>
  <c r="K1304" i="12"/>
  <c r="L1304" i="12" s="1"/>
  <c r="K1305" i="12"/>
  <c r="L1305" i="12" s="1"/>
  <c r="K1306" i="12"/>
  <c r="L1306" i="12" s="1"/>
  <c r="K1307" i="12"/>
  <c r="L1307" i="12" s="1"/>
  <c r="K1308" i="12"/>
  <c r="L1308" i="12" s="1"/>
  <c r="K1309" i="12"/>
  <c r="L1309" i="12" s="1"/>
  <c r="K1310" i="12"/>
  <c r="L1310" i="12" s="1"/>
  <c r="K1311" i="12"/>
  <c r="L1311" i="12" s="1"/>
  <c r="K1312" i="12"/>
  <c r="L1312" i="12" s="1"/>
  <c r="K1313" i="12"/>
  <c r="L1313" i="12" s="1"/>
  <c r="K1314" i="12"/>
  <c r="L1314" i="12" s="1"/>
  <c r="K1315" i="12"/>
  <c r="L1315" i="12" s="1"/>
  <c r="K1316" i="12"/>
  <c r="L1316" i="12" s="1"/>
  <c r="K1317" i="12"/>
  <c r="L1317" i="12" s="1"/>
  <c r="K1318" i="12"/>
  <c r="L1318" i="12" s="1"/>
  <c r="K1319" i="12"/>
  <c r="L1319" i="12" s="1"/>
  <c r="K1320" i="12"/>
  <c r="L1320" i="12" s="1"/>
  <c r="K1321" i="12"/>
  <c r="L1321" i="12" s="1"/>
  <c r="K1322" i="12"/>
  <c r="L1322" i="12" s="1"/>
  <c r="K1323" i="12"/>
  <c r="L1323" i="12" s="1"/>
  <c r="K1324" i="12"/>
  <c r="L1324" i="12" s="1"/>
  <c r="K1325" i="12"/>
  <c r="L1325" i="12" s="1"/>
  <c r="K1326" i="12"/>
  <c r="L1326" i="12" s="1"/>
  <c r="K1327" i="12"/>
  <c r="L1327" i="12" s="1"/>
  <c r="K1328" i="12"/>
  <c r="L1328" i="12" s="1"/>
  <c r="K1329" i="12"/>
  <c r="L1329" i="12" s="1"/>
  <c r="K1330" i="12"/>
  <c r="L1330" i="12" s="1"/>
  <c r="K1331" i="12"/>
  <c r="L1331" i="12" s="1"/>
  <c r="K1332" i="12"/>
  <c r="L1332" i="12" s="1"/>
  <c r="K1333" i="12"/>
  <c r="L1333" i="12" s="1"/>
  <c r="K1334" i="12"/>
  <c r="L1334" i="12" s="1"/>
  <c r="K1335" i="12"/>
  <c r="L1335" i="12" s="1"/>
  <c r="K1336" i="12"/>
  <c r="L1336" i="12" s="1"/>
  <c r="K1337" i="12"/>
  <c r="L1337" i="12" s="1"/>
  <c r="K1338" i="12"/>
  <c r="L1338" i="12" s="1"/>
  <c r="K1339" i="12"/>
  <c r="L1339" i="12" s="1"/>
  <c r="K1340" i="12"/>
  <c r="L1340" i="12" s="1"/>
  <c r="K1341" i="12"/>
  <c r="L1341" i="12" s="1"/>
  <c r="K1342" i="12"/>
  <c r="L1342" i="12" s="1"/>
  <c r="K1343" i="12"/>
  <c r="L1343" i="12" s="1"/>
  <c r="K1344" i="12"/>
  <c r="L1344" i="12" s="1"/>
  <c r="K1345" i="12"/>
  <c r="L1345" i="12" s="1"/>
  <c r="K1346" i="12"/>
  <c r="L1346" i="12" s="1"/>
  <c r="K1347" i="12"/>
  <c r="L1347" i="12" s="1"/>
  <c r="K1348" i="12"/>
  <c r="L1348" i="12" s="1"/>
  <c r="K1349" i="12"/>
  <c r="L1349" i="12" s="1"/>
  <c r="K1350" i="12"/>
  <c r="L1350" i="12" s="1"/>
  <c r="K1351" i="12"/>
  <c r="L1351" i="12" s="1"/>
  <c r="K1352" i="12"/>
  <c r="L1352" i="12" s="1"/>
  <c r="K1353" i="12"/>
  <c r="L1353" i="12" s="1"/>
  <c r="K1354" i="12"/>
  <c r="L1354" i="12" s="1"/>
  <c r="K1355" i="12"/>
  <c r="L1355" i="12" s="1"/>
  <c r="K1356" i="12"/>
  <c r="L1356" i="12" s="1"/>
  <c r="K1357" i="12"/>
  <c r="L1357" i="12" s="1"/>
  <c r="K1358" i="12"/>
  <c r="L1358" i="12" s="1"/>
  <c r="K1359" i="12"/>
  <c r="L1359" i="12" s="1"/>
  <c r="K1360" i="12"/>
  <c r="L1360" i="12" s="1"/>
  <c r="K1361" i="12"/>
  <c r="L1361" i="12" s="1"/>
  <c r="K1362" i="12"/>
  <c r="L1362" i="12" s="1"/>
  <c r="K1363" i="12"/>
  <c r="L1363" i="12" s="1"/>
  <c r="K1364" i="12"/>
  <c r="L1364" i="12" s="1"/>
  <c r="K1365" i="12"/>
  <c r="L1365" i="12" s="1"/>
  <c r="K1366" i="12"/>
  <c r="L1366" i="12" s="1"/>
  <c r="K1367" i="12"/>
  <c r="L1367" i="12" s="1"/>
  <c r="K1368" i="12"/>
  <c r="L1368" i="12" s="1"/>
  <c r="K1369" i="12"/>
  <c r="L1369" i="12" s="1"/>
  <c r="K1370" i="12"/>
  <c r="L1370" i="12" s="1"/>
  <c r="K1371" i="12"/>
  <c r="L1371" i="12" s="1"/>
  <c r="K1372" i="12"/>
  <c r="L1372" i="12" s="1"/>
  <c r="K1373" i="12"/>
  <c r="L1373" i="12" s="1"/>
  <c r="K1374" i="12"/>
  <c r="L1374" i="12" s="1"/>
  <c r="K1375" i="12"/>
  <c r="L1375" i="12" s="1"/>
  <c r="K1376" i="12"/>
  <c r="L1376" i="12" s="1"/>
  <c r="K1377" i="12"/>
  <c r="L1377" i="12" s="1"/>
  <c r="K1378" i="12"/>
  <c r="L1378" i="12" s="1"/>
  <c r="K1379" i="12"/>
  <c r="L1379" i="12" s="1"/>
  <c r="K1380" i="12"/>
  <c r="L1380" i="12" s="1"/>
  <c r="K1381" i="12"/>
  <c r="L1381" i="12" s="1"/>
  <c r="K1382" i="12"/>
  <c r="L1382" i="12" s="1"/>
  <c r="K1383" i="12"/>
  <c r="L1383" i="12" s="1"/>
  <c r="K1384" i="12"/>
  <c r="L1384" i="12" s="1"/>
  <c r="K1385" i="12"/>
  <c r="L1385" i="12" s="1"/>
  <c r="K1386" i="12"/>
  <c r="L1386" i="12" s="1"/>
  <c r="K1387" i="12"/>
  <c r="L1387" i="12" s="1"/>
  <c r="K1388" i="12"/>
  <c r="L1388" i="12" s="1"/>
  <c r="K1389" i="12"/>
  <c r="L1389" i="12" s="1"/>
  <c r="K1390" i="12"/>
  <c r="L1390" i="12" s="1"/>
  <c r="K1391" i="12"/>
  <c r="L1391" i="12" s="1"/>
  <c r="K1392" i="12"/>
  <c r="L1392" i="12" s="1"/>
  <c r="K1393" i="12"/>
  <c r="L1393" i="12" s="1"/>
  <c r="K1394" i="12"/>
  <c r="L1394" i="12" s="1"/>
  <c r="K1395" i="12"/>
  <c r="L1395" i="12" s="1"/>
  <c r="K1396" i="12"/>
  <c r="L1396" i="12" s="1"/>
  <c r="K1397" i="12"/>
  <c r="L1397" i="12" s="1"/>
  <c r="K1398" i="12"/>
  <c r="L1398" i="12" s="1"/>
  <c r="K1399" i="12"/>
  <c r="L1399" i="12" s="1"/>
  <c r="K1400" i="12"/>
  <c r="L1400" i="12" s="1"/>
  <c r="K1401" i="12"/>
  <c r="L1401" i="12" s="1"/>
  <c r="K1402" i="12"/>
  <c r="L1402" i="12" s="1"/>
  <c r="K1403" i="12"/>
  <c r="L1403" i="12" s="1"/>
  <c r="K1404" i="12"/>
  <c r="L1404" i="12" s="1"/>
  <c r="K1405" i="12"/>
  <c r="L1405" i="12" s="1"/>
  <c r="K1406" i="12"/>
  <c r="L1406" i="12" s="1"/>
  <c r="K1407" i="12"/>
  <c r="L1407" i="12" s="1"/>
  <c r="K1408" i="12"/>
  <c r="L1408" i="12" s="1"/>
  <c r="K1409" i="12"/>
  <c r="L1409" i="12" s="1"/>
  <c r="K1410" i="12"/>
  <c r="L1410" i="12" s="1"/>
  <c r="K1411" i="12"/>
  <c r="L1411" i="12" s="1"/>
  <c r="K1412" i="12"/>
  <c r="L1412" i="12" s="1"/>
  <c r="K1413" i="12"/>
  <c r="L1413" i="12" s="1"/>
  <c r="K1414" i="12"/>
  <c r="L1414" i="12" s="1"/>
  <c r="K1415" i="12"/>
  <c r="L1415" i="12" s="1"/>
  <c r="K1416" i="12"/>
  <c r="L1416" i="12" s="1"/>
  <c r="K1417" i="12"/>
  <c r="L1417" i="12" s="1"/>
  <c r="K1418" i="12"/>
  <c r="L1418" i="12" s="1"/>
  <c r="K1419" i="12"/>
  <c r="L1419" i="12" s="1"/>
  <c r="K1420" i="12"/>
  <c r="L1420" i="12" s="1"/>
  <c r="K1421" i="12"/>
  <c r="L1421" i="12" s="1"/>
  <c r="K1422" i="12"/>
  <c r="L1422" i="12" s="1"/>
  <c r="K1423" i="12"/>
  <c r="L1423" i="12" s="1"/>
  <c r="K1424" i="12"/>
  <c r="L1424" i="12" s="1"/>
  <c r="K1425" i="12"/>
  <c r="L1425" i="12" s="1"/>
  <c r="K1426" i="12"/>
  <c r="L1426" i="12" s="1"/>
  <c r="K1427" i="12"/>
  <c r="L1427" i="12" s="1"/>
  <c r="K1428" i="12"/>
  <c r="L1428" i="12" s="1"/>
  <c r="K1429" i="12"/>
  <c r="L1429" i="12" s="1"/>
  <c r="K1430" i="12"/>
  <c r="L1430" i="12" s="1"/>
  <c r="K1431" i="12"/>
  <c r="L1431" i="12" s="1"/>
  <c r="K1432" i="12"/>
  <c r="L1432" i="12" s="1"/>
  <c r="K1433" i="12"/>
  <c r="L1433" i="12" s="1"/>
  <c r="K1434" i="12"/>
  <c r="L1434" i="12" s="1"/>
  <c r="K1435" i="12"/>
  <c r="L1435" i="12" s="1"/>
  <c r="K1436" i="12"/>
  <c r="L1436" i="12" s="1"/>
  <c r="K1437" i="12"/>
  <c r="L1437" i="12" s="1"/>
  <c r="K1438" i="12"/>
  <c r="L1438" i="12" s="1"/>
  <c r="K1439" i="12"/>
  <c r="L1439" i="12" s="1"/>
  <c r="K1440" i="12"/>
  <c r="L1440" i="12" s="1"/>
  <c r="K1441" i="12"/>
  <c r="L1441" i="12" s="1"/>
  <c r="K1442" i="12"/>
  <c r="L1442" i="12" s="1"/>
  <c r="K1443" i="12"/>
  <c r="L1443" i="12" s="1"/>
  <c r="K1444" i="12"/>
  <c r="L1444" i="12" s="1"/>
  <c r="K1445" i="12"/>
  <c r="L1445" i="12" s="1"/>
  <c r="K1446" i="12"/>
  <c r="L1446" i="12" s="1"/>
  <c r="K1447" i="12"/>
  <c r="L1447" i="12" s="1"/>
  <c r="K1448" i="12"/>
  <c r="L1448" i="12" s="1"/>
  <c r="K1449" i="12"/>
  <c r="L1449" i="12" s="1"/>
  <c r="K1450" i="12"/>
  <c r="L1450" i="12" s="1"/>
  <c r="K1451" i="12"/>
  <c r="L1451" i="12" s="1"/>
  <c r="K1452" i="12"/>
  <c r="L1452" i="12" s="1"/>
  <c r="K1453" i="12"/>
  <c r="L1453" i="12" s="1"/>
  <c r="K1454" i="12"/>
  <c r="L1454" i="12" s="1"/>
  <c r="K1455" i="12"/>
  <c r="L1455" i="12" s="1"/>
  <c r="K1456" i="12"/>
  <c r="L1456" i="12" s="1"/>
  <c r="K1457" i="12"/>
  <c r="L1457" i="12" s="1"/>
  <c r="K1458" i="12"/>
  <c r="L1458" i="12" s="1"/>
  <c r="K1459" i="12"/>
  <c r="L1459" i="12" s="1"/>
  <c r="K1460" i="12"/>
  <c r="L1460" i="12" s="1"/>
  <c r="K1461" i="12"/>
  <c r="L1461" i="12" s="1"/>
  <c r="K1462" i="12"/>
  <c r="L1462" i="12" s="1"/>
  <c r="K1463" i="12"/>
  <c r="L1463" i="12" s="1"/>
  <c r="K1464" i="12"/>
  <c r="L1464" i="12" s="1"/>
  <c r="K1465" i="12"/>
  <c r="L1465" i="12" s="1"/>
  <c r="K1466" i="12"/>
  <c r="L1466" i="12" s="1"/>
  <c r="K1467" i="12"/>
  <c r="L1467" i="12" s="1"/>
  <c r="K1468" i="12"/>
  <c r="L1468" i="12" s="1"/>
  <c r="K1469" i="12"/>
  <c r="L1469" i="12" s="1"/>
  <c r="K1470" i="12"/>
  <c r="L1470" i="12" s="1"/>
  <c r="K1471" i="12"/>
  <c r="L1471" i="12" s="1"/>
  <c r="K1472" i="12"/>
  <c r="L1472" i="12" s="1"/>
  <c r="K1473" i="12"/>
  <c r="L1473" i="12" s="1"/>
  <c r="K1474" i="12"/>
  <c r="L1474" i="12" s="1"/>
  <c r="K1475" i="12"/>
  <c r="L1475" i="12" s="1"/>
  <c r="K1476" i="12"/>
  <c r="L1476" i="12" s="1"/>
  <c r="K1477" i="12"/>
  <c r="L1477" i="12" s="1"/>
  <c r="K1478" i="12"/>
  <c r="L1478" i="12" s="1"/>
  <c r="K1479" i="12"/>
  <c r="L1479" i="12" s="1"/>
  <c r="K1480" i="12"/>
  <c r="L1480" i="12" s="1"/>
  <c r="K1481" i="12"/>
  <c r="L1481" i="12" s="1"/>
  <c r="K1482" i="12"/>
  <c r="L1482" i="12" s="1"/>
  <c r="K1483" i="12"/>
  <c r="L1483" i="12" s="1"/>
  <c r="K1484" i="12"/>
  <c r="L1484" i="12" s="1"/>
  <c r="K1485" i="12"/>
  <c r="L1485" i="12" s="1"/>
  <c r="K1486" i="12"/>
  <c r="L1486" i="12" s="1"/>
  <c r="K1487" i="12"/>
  <c r="L1487" i="12" s="1"/>
  <c r="K1488" i="12"/>
  <c r="L1488" i="12" s="1"/>
  <c r="K1489" i="12"/>
  <c r="L1489" i="12" s="1"/>
  <c r="K1490" i="12"/>
  <c r="L1490" i="12" s="1"/>
  <c r="K1491" i="12"/>
  <c r="L1491" i="12" s="1"/>
  <c r="K1492" i="12"/>
  <c r="L1492" i="12" s="1"/>
  <c r="K1493" i="12"/>
  <c r="L1493" i="12" s="1"/>
  <c r="K1494" i="12"/>
  <c r="L1494" i="12" s="1"/>
  <c r="K1495" i="12"/>
  <c r="L1495" i="12" s="1"/>
  <c r="K1496" i="12"/>
  <c r="L1496" i="12" s="1"/>
  <c r="K1497" i="12"/>
  <c r="L1497" i="12" s="1"/>
  <c r="K1498" i="12"/>
  <c r="L1498" i="12" s="1"/>
  <c r="K1499" i="12"/>
  <c r="L1499" i="12" s="1"/>
  <c r="K1500" i="12"/>
  <c r="L1500" i="12" s="1"/>
  <c r="K1501" i="12"/>
  <c r="L1501" i="12" s="1"/>
  <c r="K1502" i="12"/>
  <c r="L1502" i="12" s="1"/>
  <c r="K1503" i="12"/>
  <c r="L1503" i="12" s="1"/>
  <c r="K1504" i="12"/>
  <c r="L1504" i="12" s="1"/>
  <c r="K1505" i="12"/>
  <c r="L1505" i="12" s="1"/>
  <c r="K1506" i="12"/>
  <c r="L1506" i="12" s="1"/>
  <c r="K1507" i="12"/>
  <c r="L1507" i="12" s="1"/>
  <c r="K1508" i="12"/>
  <c r="L1508" i="12" s="1"/>
  <c r="K1509" i="12"/>
  <c r="L1509" i="12" s="1"/>
  <c r="K1510" i="12"/>
  <c r="L1510" i="12" s="1"/>
  <c r="K1511" i="12"/>
  <c r="L1511" i="12" s="1"/>
  <c r="K1512" i="12"/>
  <c r="L1512" i="12" s="1"/>
  <c r="K1513" i="12"/>
  <c r="L1513" i="12" s="1"/>
  <c r="K1514" i="12"/>
  <c r="L1514" i="12" s="1"/>
  <c r="K1515" i="12"/>
  <c r="L1515" i="12" s="1"/>
  <c r="K1516" i="12"/>
  <c r="L1516" i="12" s="1"/>
  <c r="K1517" i="12"/>
  <c r="L1517" i="12" s="1"/>
  <c r="K1518" i="12"/>
  <c r="L1518" i="12" s="1"/>
  <c r="K1519" i="12"/>
  <c r="L1519" i="12" s="1"/>
  <c r="K1520" i="12"/>
  <c r="L1520" i="12" s="1"/>
  <c r="K1521" i="12"/>
  <c r="L1521" i="12" s="1"/>
  <c r="K1522" i="12"/>
  <c r="L1522" i="12" s="1"/>
  <c r="K1523" i="12"/>
  <c r="L1523" i="12" s="1"/>
  <c r="K1524" i="12"/>
  <c r="L1524" i="12" s="1"/>
  <c r="K1525" i="12"/>
  <c r="L1525" i="12" s="1"/>
  <c r="K1526" i="12"/>
  <c r="L1526" i="12" s="1"/>
  <c r="K1527" i="12"/>
  <c r="L1527" i="12" s="1"/>
  <c r="K1528" i="12"/>
  <c r="L1528" i="12" s="1"/>
  <c r="K1529" i="12"/>
  <c r="L1529" i="12" s="1"/>
  <c r="K1530" i="12"/>
  <c r="L1530" i="12" s="1"/>
  <c r="K1531" i="12"/>
  <c r="L1531" i="12" s="1"/>
  <c r="K1532" i="12"/>
  <c r="L1532" i="12" s="1"/>
  <c r="K1533" i="12"/>
  <c r="L1533" i="12" s="1"/>
  <c r="K1534" i="12"/>
  <c r="L1534" i="12" s="1"/>
  <c r="K1535" i="12"/>
  <c r="L1535" i="12" s="1"/>
  <c r="K1536" i="12"/>
  <c r="L1536" i="12" s="1"/>
  <c r="K1537" i="12"/>
  <c r="L1537" i="12" s="1"/>
  <c r="K1538" i="12"/>
  <c r="L1538" i="12" s="1"/>
  <c r="K1539" i="12"/>
  <c r="L1539" i="12" s="1"/>
  <c r="K1540" i="12"/>
  <c r="L1540" i="12" s="1"/>
  <c r="K1541" i="12"/>
  <c r="L1541" i="12" s="1"/>
  <c r="K1542" i="12"/>
  <c r="L1542" i="12" s="1"/>
  <c r="K1543" i="12"/>
  <c r="L1543" i="12" s="1"/>
  <c r="K1544" i="12"/>
  <c r="L1544" i="12" s="1"/>
  <c r="K1545" i="12"/>
  <c r="L1545" i="12" s="1"/>
  <c r="K1546" i="12"/>
  <c r="L1546" i="12" s="1"/>
  <c r="K1547" i="12"/>
  <c r="L1547" i="12" s="1"/>
  <c r="K1548" i="12"/>
  <c r="L1548" i="12" s="1"/>
  <c r="K1549" i="12"/>
  <c r="L1549" i="12" s="1"/>
  <c r="K1550" i="12"/>
  <c r="L1550" i="12" s="1"/>
  <c r="K1551" i="12"/>
  <c r="L1551" i="12" s="1"/>
  <c r="K1552" i="12"/>
  <c r="L1552" i="12" s="1"/>
  <c r="K1553" i="12"/>
  <c r="L1553" i="12" s="1"/>
  <c r="K1554" i="12"/>
  <c r="L1554" i="12" s="1"/>
  <c r="K1555" i="12"/>
  <c r="L1555" i="12" s="1"/>
  <c r="K1556" i="12"/>
  <c r="L1556" i="12" s="1"/>
  <c r="K1557" i="12"/>
  <c r="L1557" i="12" s="1"/>
  <c r="K1558" i="12"/>
  <c r="L1558" i="12" s="1"/>
  <c r="K1559" i="12"/>
  <c r="L1559" i="12" s="1"/>
  <c r="K1560" i="12"/>
  <c r="L1560" i="12" s="1"/>
  <c r="K1561" i="12"/>
  <c r="L1561" i="12" s="1"/>
  <c r="K1562" i="12"/>
  <c r="L1562" i="12" s="1"/>
  <c r="K1563" i="12"/>
  <c r="L1563" i="12" s="1"/>
  <c r="K1564" i="12"/>
  <c r="L1564" i="12" s="1"/>
  <c r="K1565" i="12"/>
  <c r="L1565" i="12" s="1"/>
  <c r="K1566" i="12"/>
  <c r="L1566" i="12" s="1"/>
  <c r="K1567" i="12"/>
  <c r="L1567" i="12" s="1"/>
  <c r="K1568" i="12"/>
  <c r="L1568" i="12" s="1"/>
  <c r="K1569" i="12"/>
  <c r="L1569" i="12" s="1"/>
  <c r="K1570" i="12"/>
  <c r="L1570" i="12" s="1"/>
  <c r="K1571" i="12"/>
  <c r="L1571" i="12" s="1"/>
  <c r="K1572" i="12"/>
  <c r="L1572" i="12" s="1"/>
  <c r="K1573" i="12"/>
  <c r="L1573" i="12" s="1"/>
  <c r="K1574" i="12"/>
  <c r="L1574" i="12" s="1"/>
  <c r="K1575" i="12"/>
  <c r="L1575" i="12" s="1"/>
  <c r="K1576" i="12"/>
  <c r="L1576" i="12" s="1"/>
  <c r="K1577" i="12"/>
  <c r="L1577" i="12" s="1"/>
  <c r="K1578" i="12"/>
  <c r="L1578" i="12" s="1"/>
  <c r="K1579" i="12"/>
  <c r="L1579" i="12" s="1"/>
  <c r="K1580" i="12"/>
  <c r="L1580" i="12" s="1"/>
  <c r="K1581" i="12"/>
  <c r="L1581" i="12" s="1"/>
  <c r="K1582" i="12"/>
  <c r="L1582" i="12" s="1"/>
  <c r="K1583" i="12"/>
  <c r="L1583" i="12" s="1"/>
  <c r="K1584" i="12"/>
  <c r="L1584" i="12" s="1"/>
  <c r="K1585" i="12"/>
  <c r="L1585" i="12" s="1"/>
  <c r="K1586" i="12"/>
  <c r="L1586" i="12" s="1"/>
  <c r="K1587" i="12"/>
  <c r="L1587" i="12" s="1"/>
  <c r="K1588" i="12"/>
  <c r="L1588" i="12" s="1"/>
  <c r="K1589" i="12"/>
  <c r="L1589" i="12" s="1"/>
  <c r="K1590" i="12"/>
  <c r="L1590" i="12" s="1"/>
  <c r="K1591" i="12"/>
  <c r="L1591" i="12" s="1"/>
  <c r="K1592" i="12"/>
  <c r="L1592" i="12" s="1"/>
  <c r="K1593" i="12"/>
  <c r="L1593" i="12" s="1"/>
  <c r="K1594" i="12"/>
  <c r="L1594" i="12" s="1"/>
  <c r="K1595" i="12"/>
  <c r="L1595" i="12" s="1"/>
  <c r="K1596" i="12"/>
  <c r="L1596" i="12" s="1"/>
  <c r="K1597" i="12"/>
  <c r="L1597" i="12" s="1"/>
  <c r="K1598" i="12"/>
  <c r="L1598" i="12" s="1"/>
  <c r="K1599" i="12"/>
  <c r="L1599" i="12" s="1"/>
  <c r="K1600" i="12"/>
  <c r="L1600" i="12" s="1"/>
  <c r="K1601" i="12"/>
  <c r="L1601" i="12" s="1"/>
  <c r="K1602" i="12"/>
  <c r="L1602" i="12" s="1"/>
  <c r="K1603" i="12"/>
  <c r="L1603" i="12" s="1"/>
  <c r="K1604" i="12"/>
  <c r="L1604" i="12" s="1"/>
  <c r="K1605" i="12"/>
  <c r="L1605" i="12" s="1"/>
  <c r="K1606" i="12"/>
  <c r="L1606" i="12" s="1"/>
  <c r="K1607" i="12"/>
  <c r="L1607" i="12" s="1"/>
  <c r="K1608" i="12"/>
  <c r="L1608" i="12" s="1"/>
  <c r="K1609" i="12"/>
  <c r="L1609" i="12" s="1"/>
  <c r="K1610" i="12"/>
  <c r="L1610" i="12" s="1"/>
  <c r="K1611" i="12"/>
  <c r="L1611" i="12" s="1"/>
  <c r="K1612" i="12"/>
  <c r="L1612" i="12" s="1"/>
  <c r="K1613" i="12"/>
  <c r="L1613" i="12" s="1"/>
  <c r="K1614" i="12"/>
  <c r="L1614" i="12" s="1"/>
  <c r="K1615" i="12"/>
  <c r="L1615" i="12" s="1"/>
  <c r="K1616" i="12"/>
  <c r="L1616" i="12" s="1"/>
  <c r="K1617" i="12"/>
  <c r="L1617" i="12" s="1"/>
  <c r="K1618" i="12"/>
  <c r="L1618" i="12" s="1"/>
  <c r="K1619" i="12"/>
  <c r="L1619" i="12" s="1"/>
  <c r="K1620" i="12"/>
  <c r="L1620" i="12" s="1"/>
  <c r="K1621" i="12"/>
  <c r="L1621" i="12" s="1"/>
  <c r="K1622" i="12"/>
  <c r="L1622" i="12" s="1"/>
  <c r="K1623" i="12"/>
  <c r="L1623" i="12" s="1"/>
  <c r="K1624" i="12"/>
  <c r="L1624" i="12" s="1"/>
  <c r="K1625" i="12"/>
  <c r="L1625" i="12" s="1"/>
  <c r="K1626" i="12"/>
  <c r="L1626" i="12" s="1"/>
  <c r="K1627" i="12"/>
  <c r="L1627" i="12" s="1"/>
  <c r="K1628" i="12"/>
  <c r="L1628" i="12" s="1"/>
  <c r="K1629" i="12"/>
  <c r="L1629" i="12" s="1"/>
  <c r="K1630" i="12"/>
  <c r="L1630" i="12" s="1"/>
  <c r="K1631" i="12"/>
  <c r="L1631" i="12" s="1"/>
  <c r="K1632" i="12"/>
  <c r="L1632" i="12" s="1"/>
  <c r="K1633" i="12"/>
  <c r="L1633" i="12" s="1"/>
  <c r="K1634" i="12"/>
  <c r="L1634" i="12" s="1"/>
  <c r="K1635" i="12"/>
  <c r="L1635" i="12" s="1"/>
  <c r="K1636" i="12"/>
  <c r="L1636" i="12" s="1"/>
  <c r="K1637" i="12"/>
  <c r="L1637" i="12" s="1"/>
  <c r="K1638" i="12"/>
  <c r="L1638" i="12" s="1"/>
  <c r="K1639" i="12"/>
  <c r="L1639" i="12" s="1"/>
  <c r="K1640" i="12"/>
  <c r="L1640" i="12" s="1"/>
  <c r="K1641" i="12"/>
  <c r="L1641" i="12" s="1"/>
  <c r="K1642" i="12"/>
  <c r="L1642" i="12" s="1"/>
  <c r="K1643" i="12"/>
  <c r="L1643" i="12" s="1"/>
  <c r="K1644" i="12"/>
  <c r="L1644" i="12" s="1"/>
  <c r="K1645" i="12"/>
  <c r="L1645" i="12" s="1"/>
  <c r="K1646" i="12"/>
  <c r="L1646" i="12" s="1"/>
  <c r="K1647" i="12"/>
  <c r="L1647" i="12" s="1"/>
  <c r="K1648" i="12"/>
  <c r="L1648" i="12" s="1"/>
  <c r="K1649" i="12"/>
  <c r="L1649" i="12" s="1"/>
  <c r="K1650" i="12"/>
  <c r="L1650" i="12" s="1"/>
  <c r="K1651" i="12"/>
  <c r="L1651" i="12" s="1"/>
  <c r="K1652" i="12"/>
  <c r="L1652" i="12" s="1"/>
  <c r="K1653" i="12"/>
  <c r="L1653" i="12" s="1"/>
  <c r="K1654" i="12"/>
  <c r="L1654" i="12" s="1"/>
  <c r="K1655" i="12"/>
  <c r="L1655" i="12" s="1"/>
  <c r="K1656" i="12"/>
  <c r="L1656" i="12" s="1"/>
  <c r="K1657" i="12"/>
  <c r="L1657" i="12" s="1"/>
  <c r="K1658" i="12"/>
  <c r="L1658" i="12" s="1"/>
  <c r="K1659" i="12"/>
  <c r="L1659" i="12" s="1"/>
  <c r="K1660" i="12"/>
  <c r="L1660" i="12" s="1"/>
  <c r="K1661" i="12"/>
  <c r="L1661" i="12" s="1"/>
  <c r="K1662" i="12"/>
  <c r="L1662" i="12" s="1"/>
  <c r="K1663" i="12"/>
  <c r="L1663" i="12" s="1"/>
  <c r="K1664" i="12"/>
  <c r="L1664" i="12" s="1"/>
  <c r="K1665" i="12"/>
  <c r="L1665" i="12" s="1"/>
  <c r="K1666" i="12"/>
  <c r="L1666" i="12" s="1"/>
  <c r="K1667" i="12"/>
  <c r="L1667" i="12" s="1"/>
  <c r="K1668" i="12"/>
  <c r="L1668" i="12" s="1"/>
  <c r="K1669" i="12"/>
  <c r="L1669" i="12" s="1"/>
  <c r="K1670" i="12"/>
  <c r="L1670" i="12" s="1"/>
  <c r="K1671" i="12"/>
  <c r="L1671" i="12" s="1"/>
  <c r="K1672" i="12"/>
  <c r="L1672" i="12" s="1"/>
  <c r="K1673" i="12"/>
  <c r="L1673" i="12" s="1"/>
  <c r="K1674" i="12"/>
  <c r="L1674" i="12" s="1"/>
  <c r="K1675" i="12"/>
  <c r="L1675" i="12" s="1"/>
  <c r="K1676" i="12"/>
  <c r="L1676" i="12" s="1"/>
  <c r="K1677" i="12"/>
  <c r="L1677" i="12" s="1"/>
  <c r="K1678" i="12"/>
  <c r="L1678" i="12" s="1"/>
  <c r="K1679" i="12"/>
  <c r="L1679" i="12" s="1"/>
  <c r="K1680" i="12"/>
  <c r="L1680" i="12" s="1"/>
  <c r="K1681" i="12"/>
  <c r="L1681" i="12" s="1"/>
  <c r="K1682" i="12"/>
  <c r="L1682" i="12" s="1"/>
  <c r="K1683" i="12"/>
  <c r="L1683" i="12" s="1"/>
  <c r="K1684" i="12"/>
  <c r="L1684" i="12" s="1"/>
  <c r="K1685" i="12"/>
  <c r="L1685" i="12" s="1"/>
  <c r="K1686" i="12"/>
  <c r="L1686" i="12" s="1"/>
  <c r="K1687" i="12"/>
  <c r="L1687" i="12" s="1"/>
  <c r="K1688" i="12"/>
  <c r="L1688" i="12" s="1"/>
  <c r="K1689" i="12"/>
  <c r="L1689" i="12" s="1"/>
  <c r="K1690" i="12"/>
  <c r="L1690" i="12" s="1"/>
  <c r="K1691" i="12"/>
  <c r="L1691" i="12" s="1"/>
  <c r="K1692" i="12"/>
  <c r="L1692" i="12" s="1"/>
  <c r="K1693" i="12"/>
  <c r="L1693" i="12" s="1"/>
  <c r="K1694" i="12"/>
  <c r="L1694" i="12" s="1"/>
  <c r="K1695" i="12"/>
  <c r="L1695" i="12" s="1"/>
  <c r="K1696" i="12"/>
  <c r="L1696" i="12" s="1"/>
  <c r="K1697" i="12"/>
  <c r="L1697" i="12" s="1"/>
  <c r="K1698" i="12"/>
  <c r="L1698" i="12" s="1"/>
  <c r="K1699" i="12"/>
  <c r="L1699" i="12" s="1"/>
  <c r="K1700" i="12"/>
  <c r="L1700" i="12" s="1"/>
  <c r="K1701" i="12"/>
  <c r="L1701" i="12" s="1"/>
  <c r="K1702" i="12"/>
  <c r="L1702" i="12" s="1"/>
  <c r="K1703" i="12"/>
  <c r="L1703" i="12" s="1"/>
  <c r="K1704" i="12"/>
  <c r="L1704" i="12" s="1"/>
  <c r="K1705" i="12"/>
  <c r="L1705" i="12" s="1"/>
  <c r="K1706" i="12"/>
  <c r="L1706" i="12" s="1"/>
  <c r="K1707" i="12"/>
  <c r="L1707" i="12" s="1"/>
  <c r="K1708" i="12"/>
  <c r="L1708" i="12" s="1"/>
  <c r="K1709" i="12"/>
  <c r="L1709" i="12" s="1"/>
  <c r="K1710" i="12"/>
  <c r="L1710" i="12" s="1"/>
  <c r="K1711" i="12"/>
  <c r="L1711" i="12" s="1"/>
  <c r="K1712" i="12"/>
  <c r="L1712" i="12" s="1"/>
  <c r="K1713" i="12"/>
  <c r="L1713" i="12" s="1"/>
  <c r="K1714" i="12"/>
  <c r="L1714" i="12" s="1"/>
  <c r="K1715" i="12"/>
  <c r="L1715" i="12" s="1"/>
  <c r="K1716" i="12"/>
  <c r="L1716" i="12" s="1"/>
  <c r="K1717" i="12"/>
  <c r="L1717" i="12" s="1"/>
  <c r="K1718" i="12"/>
  <c r="L1718" i="12" s="1"/>
  <c r="K1719" i="12"/>
  <c r="L1719" i="12" s="1"/>
  <c r="K1720" i="12"/>
  <c r="L1720" i="12" s="1"/>
  <c r="K1721" i="12"/>
  <c r="L1721" i="12" s="1"/>
  <c r="K1722" i="12"/>
  <c r="L1722" i="12" s="1"/>
  <c r="K1723" i="12"/>
  <c r="L1723" i="12" s="1"/>
  <c r="K1724" i="12"/>
  <c r="L1724" i="12" s="1"/>
  <c r="K1725" i="12"/>
  <c r="L1725" i="12" s="1"/>
  <c r="K1726" i="12"/>
  <c r="L1726" i="12" s="1"/>
  <c r="K1727" i="12"/>
  <c r="L1727" i="12" s="1"/>
  <c r="K1728" i="12"/>
  <c r="L1728" i="12" s="1"/>
  <c r="K1729" i="12"/>
  <c r="L1729" i="12" s="1"/>
  <c r="K1730" i="12"/>
  <c r="L1730" i="12" s="1"/>
  <c r="K1731" i="12"/>
  <c r="L1731" i="12" s="1"/>
  <c r="K1732" i="12"/>
  <c r="L1732" i="12" s="1"/>
  <c r="K1733" i="12"/>
  <c r="L1733" i="12" s="1"/>
  <c r="K1734" i="12"/>
  <c r="L1734" i="12" s="1"/>
  <c r="K1735" i="12"/>
  <c r="L1735" i="12" s="1"/>
  <c r="K1736" i="12"/>
  <c r="L1736" i="12" s="1"/>
  <c r="K1737" i="12"/>
  <c r="L1737" i="12" s="1"/>
  <c r="K1738" i="12"/>
  <c r="L1738" i="12" s="1"/>
  <c r="K1739" i="12"/>
  <c r="L1739" i="12" s="1"/>
  <c r="K1740" i="12"/>
  <c r="L1740" i="12" s="1"/>
  <c r="K1741" i="12"/>
  <c r="L1741" i="12" s="1"/>
  <c r="K1742" i="12"/>
  <c r="L1742" i="12" s="1"/>
  <c r="K1743" i="12"/>
  <c r="L1743" i="12" s="1"/>
  <c r="K1744" i="12"/>
  <c r="L1744" i="12" s="1"/>
  <c r="K1745" i="12"/>
  <c r="L1745" i="12" s="1"/>
  <c r="K1746" i="12"/>
  <c r="L1746" i="12" s="1"/>
  <c r="K1747" i="12"/>
  <c r="L1747" i="12" s="1"/>
  <c r="K1748" i="12"/>
  <c r="L1748" i="12" s="1"/>
  <c r="K1749" i="12"/>
  <c r="L1749" i="12" s="1"/>
  <c r="K1750" i="12"/>
  <c r="L1750" i="12" s="1"/>
  <c r="K1751" i="12"/>
  <c r="L1751" i="12" s="1"/>
  <c r="K1752" i="12"/>
  <c r="L1752" i="12" s="1"/>
  <c r="K1753" i="12"/>
  <c r="L1753" i="12" s="1"/>
  <c r="K1754" i="12"/>
  <c r="L1754" i="12" s="1"/>
  <c r="K1755" i="12"/>
  <c r="L1755" i="12" s="1"/>
  <c r="K1756" i="12"/>
  <c r="L1756" i="12" s="1"/>
  <c r="K1757" i="12"/>
  <c r="L1757" i="12" s="1"/>
  <c r="K1758" i="12"/>
  <c r="L1758" i="12" s="1"/>
  <c r="K1759" i="12"/>
  <c r="L1759" i="12" s="1"/>
  <c r="K1760" i="12"/>
  <c r="L1760" i="12" s="1"/>
  <c r="K1761" i="12"/>
  <c r="L1761" i="12" s="1"/>
  <c r="K1762" i="12"/>
  <c r="L1762" i="12" s="1"/>
  <c r="K1763" i="12"/>
  <c r="L1763" i="12" s="1"/>
  <c r="K1764" i="12"/>
  <c r="L1764" i="12" s="1"/>
  <c r="K1765" i="12"/>
  <c r="L1765" i="12" s="1"/>
  <c r="K1766" i="12"/>
  <c r="L1766" i="12" s="1"/>
  <c r="K1767" i="12"/>
  <c r="L1767" i="12" s="1"/>
  <c r="K1768" i="12"/>
  <c r="L1768" i="12" s="1"/>
  <c r="K1769" i="12"/>
  <c r="L1769" i="12" s="1"/>
  <c r="K1770" i="12"/>
  <c r="L1770" i="12" s="1"/>
  <c r="K1771" i="12"/>
  <c r="L1771" i="12" s="1"/>
  <c r="K1772" i="12"/>
  <c r="L1772" i="12" s="1"/>
  <c r="K1773" i="12"/>
  <c r="L1773" i="12" s="1"/>
  <c r="K1774" i="12"/>
  <c r="L1774" i="12" s="1"/>
  <c r="K1775" i="12"/>
  <c r="L1775" i="12" s="1"/>
  <c r="K1776" i="12"/>
  <c r="L1776" i="12" s="1"/>
  <c r="K1777" i="12"/>
  <c r="L1777" i="12" s="1"/>
  <c r="K1778" i="12"/>
  <c r="L1778" i="12" s="1"/>
  <c r="K1779" i="12"/>
  <c r="L1779" i="12" s="1"/>
  <c r="K1780" i="12"/>
  <c r="L1780" i="12" s="1"/>
  <c r="K1781" i="12"/>
  <c r="L1781" i="12" s="1"/>
  <c r="K1782" i="12"/>
  <c r="L1782" i="12" s="1"/>
  <c r="K1783" i="12"/>
  <c r="L1783" i="12" s="1"/>
  <c r="K1784" i="12"/>
  <c r="L1784" i="12" s="1"/>
  <c r="K1785" i="12"/>
  <c r="L1785" i="12" s="1"/>
  <c r="K1786" i="12"/>
  <c r="L1786" i="12" s="1"/>
  <c r="K1787" i="12"/>
  <c r="L1787" i="12" s="1"/>
  <c r="K1788" i="12"/>
  <c r="L1788" i="12" s="1"/>
  <c r="K1789" i="12"/>
  <c r="L1789" i="12" s="1"/>
  <c r="K1790" i="12"/>
  <c r="L1790" i="12" s="1"/>
  <c r="K1791" i="12"/>
  <c r="L1791" i="12" s="1"/>
  <c r="K1792" i="12"/>
  <c r="L1792" i="12" s="1"/>
  <c r="K1793" i="12"/>
  <c r="L1793" i="12" s="1"/>
  <c r="K1794" i="12"/>
  <c r="L1794" i="12" s="1"/>
  <c r="K1795" i="12"/>
  <c r="L1795" i="12" s="1"/>
  <c r="K1796" i="12"/>
  <c r="L1796" i="12" s="1"/>
  <c r="K1797" i="12"/>
  <c r="L1797" i="12" s="1"/>
  <c r="K1798" i="12"/>
  <c r="L1798" i="12" s="1"/>
  <c r="K1799" i="12"/>
  <c r="L1799" i="12" s="1"/>
  <c r="K1800" i="12"/>
  <c r="L1800" i="12" s="1"/>
  <c r="K1801" i="12"/>
  <c r="L1801" i="12" s="1"/>
  <c r="K1802" i="12"/>
  <c r="L1802" i="12" s="1"/>
  <c r="K1803" i="12"/>
  <c r="L1803" i="12" s="1"/>
  <c r="K1804" i="12"/>
  <c r="L1804" i="12" s="1"/>
  <c r="K1805" i="12"/>
  <c r="L1805" i="12" s="1"/>
  <c r="K1806" i="12"/>
  <c r="L1806" i="12" s="1"/>
  <c r="K1807" i="12"/>
  <c r="L1807" i="12" s="1"/>
  <c r="K1808" i="12"/>
  <c r="L1808" i="12" s="1"/>
  <c r="K1809" i="12"/>
  <c r="L1809" i="12" s="1"/>
  <c r="K1810" i="12"/>
  <c r="L1810" i="12" s="1"/>
  <c r="K1811" i="12"/>
  <c r="L1811" i="12" s="1"/>
  <c r="K1812" i="12"/>
  <c r="L1812" i="12" s="1"/>
  <c r="K1813" i="12"/>
  <c r="L1813" i="12" s="1"/>
  <c r="K1814" i="12"/>
  <c r="L1814" i="12" s="1"/>
  <c r="K1815" i="12"/>
  <c r="L1815" i="12" s="1"/>
  <c r="K1816" i="12"/>
  <c r="L1816" i="12" s="1"/>
  <c r="K1817" i="12"/>
  <c r="L1817" i="12" s="1"/>
  <c r="K1818" i="12"/>
  <c r="L1818" i="12" s="1"/>
  <c r="K1819" i="12"/>
  <c r="L1819" i="12" s="1"/>
  <c r="K1820" i="12"/>
  <c r="L1820" i="12" s="1"/>
  <c r="K1821" i="12"/>
  <c r="L1821" i="12" s="1"/>
  <c r="K1822" i="12"/>
  <c r="L1822" i="12" s="1"/>
  <c r="K1823" i="12"/>
  <c r="L1823" i="12" s="1"/>
  <c r="K1824" i="12"/>
  <c r="L1824" i="12" s="1"/>
  <c r="K1825" i="12"/>
  <c r="L1825" i="12" s="1"/>
  <c r="K1826" i="12"/>
  <c r="L1826" i="12" s="1"/>
  <c r="K1827" i="12"/>
  <c r="L1827" i="12" s="1"/>
  <c r="K1828" i="12"/>
  <c r="L1828" i="12" s="1"/>
  <c r="K1829" i="12"/>
  <c r="L1829" i="12" s="1"/>
  <c r="K1830" i="12"/>
  <c r="L1830" i="12" s="1"/>
  <c r="K1831" i="12"/>
  <c r="L1831" i="12" s="1"/>
  <c r="K1832" i="12"/>
  <c r="L1832" i="12" s="1"/>
  <c r="K1833" i="12"/>
  <c r="L1833" i="12" s="1"/>
  <c r="K1834" i="12"/>
  <c r="L1834" i="12" s="1"/>
  <c r="K1835" i="12"/>
  <c r="L1835" i="12" s="1"/>
  <c r="K1836" i="12"/>
  <c r="L1836" i="12" s="1"/>
  <c r="K1837" i="12"/>
  <c r="L1837" i="12" s="1"/>
  <c r="K1838" i="12"/>
  <c r="L1838" i="12" s="1"/>
  <c r="K1839" i="12"/>
  <c r="L1839" i="12" s="1"/>
  <c r="K1840" i="12"/>
  <c r="L1840" i="12" s="1"/>
  <c r="K1841" i="12"/>
  <c r="L1841" i="12" s="1"/>
  <c r="K1842" i="12"/>
  <c r="L1842" i="12" s="1"/>
  <c r="K1843" i="12"/>
  <c r="L1843" i="12" s="1"/>
  <c r="K1844" i="12"/>
  <c r="L1844" i="12" s="1"/>
  <c r="K1845" i="12"/>
  <c r="L1845" i="12" s="1"/>
  <c r="K1846" i="12"/>
  <c r="L1846" i="12" s="1"/>
  <c r="K1847" i="12"/>
  <c r="L1847" i="12" s="1"/>
  <c r="K1848" i="12"/>
  <c r="L1848" i="12" s="1"/>
  <c r="K1849" i="12"/>
  <c r="L1849" i="12" s="1"/>
  <c r="K1850" i="12"/>
  <c r="L1850" i="12" s="1"/>
  <c r="K1851" i="12"/>
  <c r="L1851" i="12" s="1"/>
  <c r="K1852" i="12"/>
  <c r="L1852" i="12" s="1"/>
  <c r="K1853" i="12"/>
  <c r="L1853" i="12" s="1"/>
  <c r="K1854" i="12"/>
  <c r="L1854" i="12" s="1"/>
  <c r="K1855" i="12"/>
  <c r="L1855" i="12" s="1"/>
  <c r="K1856" i="12"/>
  <c r="L1856" i="12" s="1"/>
  <c r="K1857" i="12"/>
  <c r="L1857" i="12" s="1"/>
  <c r="K1858" i="12"/>
  <c r="L1858" i="12" s="1"/>
  <c r="K1859" i="12"/>
  <c r="L1859" i="12" s="1"/>
  <c r="K1860" i="12"/>
  <c r="L1860" i="12" s="1"/>
  <c r="K1861" i="12"/>
  <c r="L1861" i="12" s="1"/>
  <c r="K1862" i="12"/>
  <c r="L1862" i="12" s="1"/>
  <c r="K1863" i="12"/>
  <c r="L1863" i="12" s="1"/>
  <c r="K1864" i="12"/>
  <c r="L1864" i="12" s="1"/>
  <c r="K1865" i="12"/>
  <c r="L1865" i="12" s="1"/>
  <c r="K1866" i="12"/>
  <c r="L1866" i="12" s="1"/>
  <c r="K1867" i="12"/>
  <c r="L1867" i="12" s="1"/>
  <c r="K1868" i="12"/>
  <c r="L1868" i="12" s="1"/>
  <c r="K1869" i="12"/>
  <c r="L1869" i="12" s="1"/>
  <c r="K1870" i="12"/>
  <c r="L1870" i="12" s="1"/>
  <c r="K1871" i="12"/>
  <c r="L1871" i="12" s="1"/>
  <c r="K1872" i="12"/>
  <c r="L1872" i="12" s="1"/>
  <c r="K1873" i="12"/>
  <c r="L1873" i="12" s="1"/>
  <c r="K1874" i="12"/>
  <c r="L1874" i="12" s="1"/>
  <c r="K1875" i="12"/>
  <c r="L1875" i="12" s="1"/>
  <c r="K1876" i="12"/>
  <c r="L1876" i="12" s="1"/>
  <c r="K1877" i="12"/>
  <c r="L1877" i="12" s="1"/>
  <c r="K1878" i="12"/>
  <c r="L1878" i="12" s="1"/>
  <c r="K1879" i="12"/>
  <c r="L1879" i="12" s="1"/>
  <c r="K1880" i="12"/>
  <c r="L1880" i="12" s="1"/>
  <c r="K1881" i="12"/>
  <c r="L1881" i="12" s="1"/>
  <c r="K1882" i="12"/>
  <c r="L1882" i="12" s="1"/>
  <c r="K1883" i="12"/>
  <c r="L1883" i="12" s="1"/>
  <c r="K1884" i="12"/>
  <c r="L1884" i="12" s="1"/>
  <c r="K1885" i="12"/>
  <c r="L1885" i="12" s="1"/>
  <c r="K1886" i="12"/>
  <c r="L1886" i="12" s="1"/>
  <c r="K1887" i="12"/>
  <c r="L1887" i="12" s="1"/>
  <c r="K1888" i="12"/>
  <c r="L1888" i="12" s="1"/>
  <c r="K1889" i="12"/>
  <c r="L1889" i="12" s="1"/>
  <c r="K1890" i="12"/>
  <c r="L1890" i="12" s="1"/>
  <c r="K1891" i="12"/>
  <c r="L1891" i="12" s="1"/>
  <c r="K1892" i="12"/>
  <c r="L1892" i="12" s="1"/>
  <c r="K1893" i="12"/>
  <c r="L1893" i="12" s="1"/>
  <c r="K1894" i="12"/>
  <c r="L1894" i="12" s="1"/>
  <c r="K1895" i="12"/>
  <c r="L1895" i="12" s="1"/>
  <c r="K1896" i="12"/>
  <c r="L1896" i="12" s="1"/>
  <c r="K1897" i="12"/>
  <c r="L1897" i="12" s="1"/>
  <c r="K1898" i="12"/>
  <c r="L1898" i="12" s="1"/>
  <c r="K1899" i="12"/>
  <c r="L1899" i="12" s="1"/>
  <c r="K1900" i="12"/>
  <c r="L1900" i="12" s="1"/>
  <c r="K1901" i="12"/>
  <c r="L1901" i="12" s="1"/>
  <c r="K1902" i="12"/>
  <c r="L1902" i="12" s="1"/>
  <c r="K1903" i="12"/>
  <c r="L1903" i="12" s="1"/>
  <c r="K1904" i="12"/>
  <c r="L1904" i="12" s="1"/>
  <c r="K1905" i="12"/>
  <c r="L1905" i="12" s="1"/>
  <c r="K1906" i="12"/>
  <c r="L1906" i="12" s="1"/>
  <c r="K1907" i="12"/>
  <c r="L1907" i="12" s="1"/>
  <c r="K1908" i="12"/>
  <c r="L1908" i="12" s="1"/>
  <c r="K1909" i="12"/>
  <c r="L1909" i="12" s="1"/>
  <c r="K1910" i="12"/>
  <c r="L1910" i="12" s="1"/>
  <c r="K1911" i="12"/>
  <c r="L1911" i="12" s="1"/>
  <c r="K1912" i="12"/>
  <c r="L1912" i="12" s="1"/>
  <c r="K1913" i="12"/>
  <c r="L1913" i="12" s="1"/>
  <c r="K1914" i="12"/>
  <c r="L1914" i="12" s="1"/>
  <c r="K1915" i="12"/>
  <c r="L1915" i="12" s="1"/>
  <c r="K1916" i="12"/>
  <c r="L1916" i="12" s="1"/>
  <c r="K1917" i="12"/>
  <c r="L1917" i="12" s="1"/>
  <c r="K1918" i="12"/>
  <c r="L1918" i="12" s="1"/>
  <c r="K1919" i="12"/>
  <c r="L1919" i="12" s="1"/>
  <c r="K1920" i="12"/>
  <c r="L1920" i="12" s="1"/>
  <c r="K1921" i="12"/>
  <c r="L1921" i="12" s="1"/>
  <c r="K1922" i="12"/>
  <c r="L1922" i="12" s="1"/>
  <c r="K1923" i="12"/>
  <c r="L1923" i="12" s="1"/>
  <c r="K1924" i="12"/>
  <c r="L1924" i="12" s="1"/>
  <c r="K1925" i="12"/>
  <c r="L1925" i="12" s="1"/>
  <c r="K1926" i="12"/>
  <c r="L1926" i="12" s="1"/>
  <c r="K1927" i="12"/>
  <c r="L1927" i="12" s="1"/>
  <c r="K1928" i="12"/>
  <c r="L1928" i="12" s="1"/>
  <c r="K1929" i="12"/>
  <c r="L1929" i="12" s="1"/>
  <c r="K1930" i="12"/>
  <c r="L1930" i="12" s="1"/>
  <c r="K1931" i="12"/>
  <c r="L1931" i="12" s="1"/>
  <c r="K1932" i="12"/>
  <c r="L1932" i="12" s="1"/>
  <c r="K1933" i="12"/>
  <c r="L1933" i="12" s="1"/>
  <c r="K1934" i="12"/>
  <c r="L1934" i="12" s="1"/>
  <c r="K1935" i="12"/>
  <c r="L1935" i="12" s="1"/>
  <c r="K1936" i="12"/>
  <c r="L1936" i="12" s="1"/>
  <c r="K1937" i="12"/>
  <c r="L1937" i="12" s="1"/>
  <c r="K1938" i="12"/>
  <c r="L1938" i="12" s="1"/>
  <c r="K1939" i="12"/>
  <c r="L1939" i="12" s="1"/>
  <c r="K1940" i="12"/>
  <c r="L1940" i="12" s="1"/>
  <c r="K1941" i="12"/>
  <c r="L1941" i="12" s="1"/>
  <c r="K1942" i="12"/>
  <c r="L1942" i="12" s="1"/>
  <c r="K1943" i="12"/>
  <c r="L1943" i="12" s="1"/>
  <c r="K1944" i="12"/>
  <c r="L1944" i="12" s="1"/>
  <c r="K1945" i="12"/>
  <c r="L1945" i="12" s="1"/>
  <c r="K1946" i="12"/>
  <c r="L1946" i="12" s="1"/>
  <c r="K1947" i="12"/>
  <c r="L1947" i="12" s="1"/>
  <c r="K1948" i="12"/>
  <c r="L1948" i="12" s="1"/>
  <c r="K1949" i="12"/>
  <c r="L1949" i="12" s="1"/>
  <c r="K1950" i="12"/>
  <c r="L1950" i="12" s="1"/>
  <c r="K1951" i="12"/>
  <c r="L1951" i="12" s="1"/>
  <c r="K1952" i="12"/>
  <c r="L1952" i="12" s="1"/>
  <c r="K1953" i="12"/>
  <c r="L1953" i="12" s="1"/>
  <c r="K1954" i="12"/>
  <c r="L1954" i="12" s="1"/>
  <c r="K1955" i="12"/>
  <c r="L1955" i="12" s="1"/>
  <c r="K1956" i="12"/>
  <c r="L1956" i="12" s="1"/>
  <c r="K1957" i="12"/>
  <c r="L1957" i="12" s="1"/>
  <c r="K1958" i="12"/>
  <c r="L1958" i="12" s="1"/>
  <c r="K1959" i="12"/>
  <c r="L1959" i="12" s="1"/>
  <c r="K1960" i="12"/>
  <c r="L1960" i="12" s="1"/>
  <c r="K1961" i="12"/>
  <c r="L1961" i="12" s="1"/>
  <c r="K1962" i="12"/>
  <c r="L1962" i="12" s="1"/>
  <c r="K1963" i="12"/>
  <c r="L1963" i="12" s="1"/>
  <c r="K1964" i="12"/>
  <c r="L1964" i="12" s="1"/>
  <c r="K1965" i="12"/>
  <c r="L1965" i="12" s="1"/>
  <c r="K1966" i="12"/>
  <c r="L1966" i="12" s="1"/>
  <c r="K1967" i="12"/>
  <c r="L1967" i="12" s="1"/>
  <c r="K1968" i="12"/>
  <c r="L1968" i="12" s="1"/>
  <c r="K1969" i="12"/>
  <c r="L1969" i="12" s="1"/>
  <c r="K1970" i="12"/>
  <c r="L1970" i="12" s="1"/>
  <c r="K1971" i="12"/>
  <c r="L1971" i="12" s="1"/>
  <c r="K1972" i="12"/>
  <c r="L1972" i="12" s="1"/>
  <c r="K1973" i="12"/>
  <c r="L1973" i="12" s="1"/>
  <c r="K1974" i="12"/>
  <c r="L1974" i="12" s="1"/>
  <c r="K1975" i="12"/>
  <c r="L1975" i="12" s="1"/>
  <c r="K1976" i="12"/>
  <c r="L1976" i="12" s="1"/>
  <c r="K1977" i="12"/>
  <c r="L1977" i="12" s="1"/>
  <c r="K1978" i="12"/>
  <c r="L1978" i="12" s="1"/>
  <c r="K1979" i="12"/>
  <c r="L1979" i="12" s="1"/>
  <c r="K1980" i="12"/>
  <c r="L1980" i="12" s="1"/>
  <c r="K1981" i="12"/>
  <c r="L1981" i="12" s="1"/>
  <c r="K1982" i="12"/>
  <c r="L1982" i="12" s="1"/>
  <c r="K1983" i="12"/>
  <c r="L1983" i="12" s="1"/>
  <c r="K1984" i="12"/>
  <c r="L1984" i="12" s="1"/>
  <c r="K1985" i="12"/>
  <c r="L1985" i="12" s="1"/>
  <c r="K1986" i="12"/>
  <c r="L1986" i="12" s="1"/>
  <c r="K1987" i="12"/>
  <c r="L1987" i="12" s="1"/>
  <c r="K1988" i="12"/>
  <c r="L1988" i="12" s="1"/>
  <c r="K1989" i="12"/>
  <c r="L1989" i="12" s="1"/>
  <c r="K1990" i="12"/>
  <c r="L1990" i="12" s="1"/>
  <c r="K1991" i="12"/>
  <c r="L1991" i="12" s="1"/>
  <c r="K1992" i="12"/>
  <c r="L1992" i="12" s="1"/>
  <c r="K1993" i="12"/>
  <c r="L1993" i="12" s="1"/>
  <c r="K1994" i="12"/>
  <c r="L1994" i="12" s="1"/>
  <c r="K1995" i="12"/>
  <c r="L1995" i="12" s="1"/>
  <c r="K1996" i="12"/>
  <c r="L1996" i="12" s="1"/>
  <c r="K1997" i="12"/>
  <c r="L1997" i="12" s="1"/>
  <c r="K1998" i="12"/>
  <c r="L1998" i="12" s="1"/>
  <c r="K1999" i="12"/>
  <c r="L1999" i="12" s="1"/>
  <c r="K2000" i="12"/>
  <c r="L2000" i="12" s="1"/>
  <c r="K2001" i="12"/>
  <c r="L2001" i="12" s="1"/>
  <c r="K2002" i="12"/>
  <c r="L2002" i="12" s="1"/>
  <c r="K2003" i="12"/>
  <c r="L2003" i="12" s="1"/>
  <c r="K2004" i="12"/>
  <c r="L2004" i="12" s="1"/>
  <c r="K2005" i="12"/>
  <c r="L2005" i="12" s="1"/>
  <c r="K2006" i="12"/>
  <c r="L2006" i="12" s="1"/>
  <c r="K2007" i="12"/>
  <c r="L2007" i="12" s="1"/>
  <c r="K2008" i="12"/>
  <c r="L2008" i="12" s="1"/>
  <c r="K2009" i="12"/>
  <c r="L2009" i="12" s="1"/>
  <c r="K2010" i="12"/>
  <c r="L2010" i="12" s="1"/>
  <c r="K2011" i="12"/>
  <c r="L2011" i="12" s="1"/>
  <c r="K2012" i="12"/>
  <c r="L2012" i="12" s="1"/>
  <c r="K2013" i="12"/>
  <c r="L2013" i="12" s="1"/>
  <c r="K2014" i="12"/>
  <c r="L2014" i="12" s="1"/>
  <c r="K2015" i="12"/>
  <c r="L2015" i="12" s="1"/>
  <c r="K2016" i="12"/>
  <c r="L2016" i="12" s="1"/>
  <c r="K2017" i="12"/>
  <c r="L2017" i="12" s="1"/>
  <c r="K2018" i="12"/>
  <c r="L2018" i="12" s="1"/>
  <c r="K2019" i="12"/>
  <c r="L2019" i="12" s="1"/>
  <c r="K2020" i="12"/>
  <c r="L2020" i="12" s="1"/>
  <c r="K2021" i="12"/>
  <c r="L2021" i="12" s="1"/>
  <c r="K2022" i="12"/>
  <c r="L2022" i="12" s="1"/>
  <c r="K2023" i="12"/>
  <c r="L2023" i="12" s="1"/>
  <c r="K2024" i="12"/>
  <c r="L2024" i="12" s="1"/>
  <c r="K2025" i="12"/>
  <c r="L2025" i="12" s="1"/>
  <c r="K2026" i="12"/>
  <c r="L2026" i="12" s="1"/>
  <c r="K2027" i="12"/>
  <c r="L2027" i="12" s="1"/>
  <c r="K2028" i="12"/>
  <c r="L2028" i="12" s="1"/>
  <c r="K2029" i="12"/>
  <c r="L2029" i="12" s="1"/>
  <c r="K2030" i="12"/>
  <c r="L2030" i="12" s="1"/>
  <c r="K2031" i="12"/>
  <c r="L2031" i="12" s="1"/>
  <c r="K2032" i="12"/>
  <c r="L2032" i="12" s="1"/>
  <c r="K2033" i="12"/>
  <c r="L2033" i="12" s="1"/>
  <c r="K2034" i="12"/>
  <c r="L2034" i="12" s="1"/>
  <c r="K2035" i="12"/>
  <c r="L2035" i="12" s="1"/>
  <c r="K2036" i="12"/>
  <c r="L2036" i="12" s="1"/>
  <c r="K2037" i="12"/>
  <c r="L2037" i="12" s="1"/>
  <c r="K2038" i="12"/>
  <c r="L2038" i="12" s="1"/>
  <c r="K2039" i="12"/>
  <c r="L2039" i="12" s="1"/>
  <c r="K2040" i="12"/>
  <c r="L2040" i="12" s="1"/>
  <c r="K2041" i="12"/>
  <c r="L2041" i="12" s="1"/>
  <c r="K2042" i="12"/>
  <c r="L2042" i="12" s="1"/>
  <c r="K2043" i="12"/>
  <c r="L2043" i="12" s="1"/>
  <c r="K2044" i="12"/>
  <c r="L2044" i="12" s="1"/>
  <c r="K2045" i="12"/>
  <c r="L2045" i="12" s="1"/>
  <c r="K2046" i="12"/>
  <c r="L2046" i="12" s="1"/>
  <c r="K2047" i="12"/>
  <c r="L2047" i="12" s="1"/>
  <c r="K2048" i="12"/>
  <c r="L2048" i="12" s="1"/>
  <c r="K2049" i="12"/>
  <c r="L2049" i="12" s="1"/>
  <c r="K2050" i="12"/>
  <c r="L2050" i="12" s="1"/>
  <c r="K2051" i="12"/>
  <c r="L2051" i="12" s="1"/>
  <c r="K2052" i="12"/>
  <c r="L2052" i="12" s="1"/>
  <c r="K2053" i="12"/>
  <c r="L2053" i="12" s="1"/>
  <c r="K2054" i="12"/>
  <c r="L2054" i="12" s="1"/>
  <c r="K2055" i="12"/>
  <c r="L2055" i="12" s="1"/>
  <c r="K2056" i="12"/>
  <c r="L2056" i="12" s="1"/>
  <c r="K2057" i="12"/>
  <c r="L2057" i="12" s="1"/>
  <c r="K2058" i="12"/>
  <c r="L2058" i="12" s="1"/>
  <c r="K2059" i="12"/>
  <c r="L2059" i="12" s="1"/>
  <c r="K2060" i="12"/>
  <c r="L2060" i="12" s="1"/>
  <c r="K2061" i="12"/>
  <c r="L2061" i="12" s="1"/>
  <c r="K2062" i="12"/>
  <c r="L2062" i="12" s="1"/>
  <c r="K2063" i="12"/>
  <c r="L2063" i="12" s="1"/>
  <c r="K2064" i="12"/>
  <c r="L2064" i="12" s="1"/>
  <c r="K2065" i="12"/>
  <c r="L2065" i="12" s="1"/>
  <c r="K2066" i="12"/>
  <c r="L2066" i="12" s="1"/>
  <c r="K2067" i="12"/>
  <c r="L2067" i="12" s="1"/>
  <c r="K2068" i="12"/>
  <c r="L2068" i="12" s="1"/>
  <c r="K2069" i="12"/>
  <c r="L2069" i="12" s="1"/>
  <c r="K2070" i="12"/>
  <c r="L2070" i="12" s="1"/>
  <c r="K2071" i="12"/>
  <c r="L2071" i="12" s="1"/>
  <c r="K2072" i="12"/>
  <c r="L2072" i="12" s="1"/>
  <c r="K2073" i="12"/>
  <c r="L2073" i="12" s="1"/>
  <c r="K2074" i="12"/>
  <c r="L2074" i="12" s="1"/>
  <c r="K2075" i="12"/>
  <c r="L2075" i="12" s="1"/>
  <c r="K2076" i="12"/>
  <c r="L2076" i="12" s="1"/>
  <c r="K2077" i="12"/>
  <c r="L2077" i="12" s="1"/>
  <c r="K2078" i="12"/>
  <c r="L2078" i="12" s="1"/>
  <c r="K2079" i="12"/>
  <c r="L2079" i="12" s="1"/>
  <c r="K2080" i="12"/>
  <c r="L2080" i="12" s="1"/>
  <c r="K2081" i="12"/>
  <c r="L2081" i="12" s="1"/>
  <c r="K2082" i="12"/>
  <c r="L2082" i="12" s="1"/>
  <c r="K2083" i="12"/>
  <c r="L2083" i="12" s="1"/>
  <c r="K2084" i="12"/>
  <c r="L2084" i="12" s="1"/>
  <c r="K2085" i="12"/>
  <c r="L2085" i="12" s="1"/>
  <c r="K2086" i="12"/>
  <c r="L2086" i="12" s="1"/>
  <c r="K2087" i="12"/>
  <c r="L2087" i="12" s="1"/>
  <c r="K2088" i="12"/>
  <c r="L2088" i="12" s="1"/>
  <c r="K2089" i="12"/>
  <c r="L2089" i="12" s="1"/>
  <c r="K2090" i="12"/>
  <c r="L2090" i="12" s="1"/>
  <c r="K2091" i="12"/>
  <c r="L2091" i="12" s="1"/>
  <c r="K2092" i="12"/>
  <c r="L2092" i="12" s="1"/>
  <c r="K2093" i="12"/>
  <c r="L2093" i="12" s="1"/>
  <c r="K2094" i="12"/>
  <c r="L2094" i="12" s="1"/>
  <c r="K2095" i="12"/>
  <c r="L2095" i="12" s="1"/>
  <c r="K2096" i="12"/>
  <c r="L2096" i="12" s="1"/>
  <c r="K2097" i="12"/>
  <c r="L2097" i="12" s="1"/>
  <c r="K2098" i="12"/>
  <c r="L2098" i="12" s="1"/>
  <c r="K2099" i="12"/>
  <c r="L2099" i="12" s="1"/>
  <c r="K2100" i="12"/>
  <c r="L2100" i="12" s="1"/>
  <c r="K2101" i="12"/>
  <c r="L2101" i="12" s="1"/>
  <c r="K2102" i="12"/>
  <c r="L2102" i="12" s="1"/>
  <c r="K2103" i="12"/>
  <c r="L2103" i="12" s="1"/>
  <c r="K2104" i="12"/>
  <c r="L2104" i="12" s="1"/>
  <c r="K2105" i="12"/>
  <c r="L2105" i="12" s="1"/>
  <c r="K2106" i="12"/>
  <c r="L2106" i="12" s="1"/>
  <c r="K2107" i="12"/>
  <c r="L2107" i="12" s="1"/>
  <c r="K2108" i="12"/>
  <c r="L2108" i="12" s="1"/>
  <c r="K2109" i="12"/>
  <c r="L2109" i="12" s="1"/>
  <c r="K2110" i="12"/>
  <c r="L2110" i="12" s="1"/>
  <c r="K2111" i="12"/>
  <c r="L2111" i="12" s="1"/>
  <c r="K2112" i="12"/>
  <c r="L2112" i="12" s="1"/>
  <c r="K2113" i="12"/>
  <c r="L2113" i="12" s="1"/>
  <c r="K2114" i="12"/>
  <c r="L2114" i="12" s="1"/>
  <c r="K2115" i="12"/>
  <c r="L2115" i="12" s="1"/>
  <c r="K2116" i="12"/>
  <c r="L2116" i="12" s="1"/>
  <c r="K2117" i="12"/>
  <c r="L2117" i="12" s="1"/>
  <c r="K2118" i="12"/>
  <c r="L2118" i="12" s="1"/>
  <c r="K2119" i="12"/>
  <c r="L2119" i="12" s="1"/>
  <c r="K2120" i="12"/>
  <c r="L2120" i="12" s="1"/>
  <c r="K2121" i="12"/>
  <c r="L2121" i="12" s="1"/>
  <c r="K2122" i="12"/>
  <c r="L2122" i="12" s="1"/>
  <c r="K2123" i="12"/>
  <c r="L2123" i="12" s="1"/>
  <c r="K2124" i="12"/>
  <c r="L2124" i="12" s="1"/>
  <c r="K2125" i="12"/>
  <c r="L2125" i="12" s="1"/>
  <c r="K2126" i="12"/>
  <c r="L2126" i="12" s="1"/>
  <c r="K2127" i="12"/>
  <c r="L2127" i="12" s="1"/>
  <c r="K2128" i="12"/>
  <c r="L2128" i="12" s="1"/>
  <c r="K2129" i="12"/>
  <c r="L2129" i="12" s="1"/>
  <c r="K2130" i="12"/>
  <c r="L2130" i="12" s="1"/>
  <c r="K2131" i="12"/>
  <c r="L2131" i="12" s="1"/>
  <c r="K2132" i="12"/>
  <c r="L2132" i="12" s="1"/>
  <c r="K2133" i="12"/>
  <c r="L2133" i="12" s="1"/>
  <c r="K2134" i="12"/>
  <c r="L2134" i="12" s="1"/>
  <c r="K2135" i="12"/>
  <c r="L2135" i="12" s="1"/>
  <c r="K2136" i="12"/>
  <c r="L2136" i="12" s="1"/>
  <c r="K2137" i="12"/>
  <c r="L2137" i="12" s="1"/>
  <c r="K2138" i="12"/>
  <c r="L2138" i="12" s="1"/>
  <c r="K2139" i="12"/>
  <c r="L2139" i="12" s="1"/>
  <c r="K2140" i="12"/>
  <c r="L2140" i="12" s="1"/>
  <c r="K2141" i="12"/>
  <c r="L2141" i="12" s="1"/>
  <c r="K2142" i="12"/>
  <c r="L2142" i="12" s="1"/>
  <c r="K2143" i="12"/>
  <c r="L2143" i="12" s="1"/>
  <c r="K2144" i="12"/>
  <c r="L2144" i="12" s="1"/>
  <c r="K2145" i="12"/>
  <c r="L2145" i="12" s="1"/>
  <c r="K2146" i="12"/>
  <c r="L2146" i="12" s="1"/>
  <c r="K2147" i="12"/>
  <c r="L2147" i="12" s="1"/>
  <c r="K2148" i="12"/>
  <c r="L2148" i="12" s="1"/>
  <c r="K2149" i="12"/>
  <c r="L2149" i="12" s="1"/>
  <c r="K2150" i="12"/>
  <c r="L2150" i="12" s="1"/>
  <c r="K2151" i="12"/>
  <c r="L2151" i="12" s="1"/>
  <c r="K2152" i="12"/>
  <c r="L2152" i="12" s="1"/>
  <c r="K2153" i="12"/>
  <c r="L2153" i="12" s="1"/>
  <c r="K2154" i="12"/>
  <c r="L2154" i="12" s="1"/>
  <c r="K2155" i="12"/>
  <c r="L2155" i="12" s="1"/>
  <c r="K2156" i="12"/>
  <c r="L2156" i="12" s="1"/>
  <c r="K2157" i="12"/>
  <c r="L2157" i="12" s="1"/>
  <c r="K2158" i="12"/>
  <c r="L2158" i="12" s="1"/>
  <c r="K2159" i="12"/>
  <c r="L2159" i="12" s="1"/>
  <c r="K2160" i="12"/>
  <c r="L2160" i="12" s="1"/>
  <c r="K2161" i="12"/>
  <c r="L2161" i="12" s="1"/>
  <c r="K2162" i="12"/>
  <c r="L2162" i="12" s="1"/>
  <c r="K2163" i="12"/>
  <c r="L2163" i="12" s="1"/>
  <c r="K2164" i="12"/>
  <c r="L2164" i="12" s="1"/>
  <c r="K2165" i="12"/>
  <c r="L2165" i="12" s="1"/>
  <c r="K2166" i="12"/>
  <c r="L2166" i="12" s="1"/>
  <c r="K2167" i="12"/>
  <c r="L2167" i="12" s="1"/>
  <c r="K2168" i="12"/>
  <c r="L2168" i="12" s="1"/>
  <c r="K2169" i="12"/>
  <c r="L2169" i="12" s="1"/>
  <c r="K2170" i="12"/>
  <c r="L2170" i="12" s="1"/>
  <c r="K2171" i="12"/>
  <c r="L2171" i="12" s="1"/>
  <c r="K2172" i="12"/>
  <c r="L2172" i="12" s="1"/>
  <c r="K2173" i="12"/>
  <c r="L2173" i="12" s="1"/>
  <c r="K2174" i="12"/>
  <c r="L2174" i="12" s="1"/>
  <c r="K2175" i="12"/>
  <c r="L2175" i="12" s="1"/>
  <c r="K2176" i="12"/>
  <c r="L2176" i="12" s="1"/>
  <c r="K2177" i="12"/>
  <c r="L2177" i="12" s="1"/>
  <c r="K2178" i="12"/>
  <c r="L2178" i="12" s="1"/>
  <c r="K2179" i="12"/>
  <c r="L2179" i="12" s="1"/>
  <c r="K2180" i="12"/>
  <c r="L2180" i="12" s="1"/>
  <c r="K2181" i="12"/>
  <c r="L2181" i="12" s="1"/>
  <c r="K2182" i="12"/>
  <c r="L2182" i="12" s="1"/>
  <c r="K2183" i="12"/>
  <c r="L2183" i="12" s="1"/>
  <c r="K2184" i="12"/>
  <c r="L2184" i="12" s="1"/>
  <c r="K2185" i="12"/>
  <c r="L2185" i="12" s="1"/>
  <c r="K2186" i="12"/>
  <c r="L2186" i="12" s="1"/>
  <c r="K2187" i="12"/>
  <c r="L2187" i="12" s="1"/>
  <c r="K2188" i="12"/>
  <c r="L2188" i="12" s="1"/>
  <c r="K2189" i="12"/>
  <c r="L2189" i="12" s="1"/>
  <c r="K2190" i="12"/>
  <c r="L2190" i="12" s="1"/>
  <c r="K2191" i="12"/>
  <c r="L2191" i="12" s="1"/>
  <c r="K2192" i="12"/>
  <c r="L2192" i="12" s="1"/>
  <c r="K2193" i="12"/>
  <c r="L2193" i="12" s="1"/>
  <c r="K2194" i="12"/>
  <c r="L2194" i="12" s="1"/>
  <c r="K2195" i="12"/>
  <c r="L2195" i="12" s="1"/>
  <c r="K2196" i="12"/>
  <c r="L2196" i="12" s="1"/>
  <c r="K2197" i="12"/>
  <c r="L2197" i="12" s="1"/>
  <c r="K2198" i="12"/>
  <c r="L2198" i="12" s="1"/>
  <c r="K2199" i="12"/>
  <c r="L2199" i="12" s="1"/>
  <c r="K2200" i="12"/>
  <c r="L2200" i="12" s="1"/>
  <c r="K2201" i="12"/>
  <c r="L2201" i="12" s="1"/>
  <c r="K2202" i="12"/>
  <c r="L2202" i="12" s="1"/>
  <c r="K2203" i="12"/>
  <c r="L2203" i="12" s="1"/>
  <c r="K2204" i="12"/>
  <c r="L2204" i="12" s="1"/>
  <c r="K2205" i="12"/>
  <c r="L2205" i="12" s="1"/>
  <c r="K2206" i="12"/>
  <c r="L2206" i="12" s="1"/>
  <c r="K2207" i="12"/>
  <c r="L2207" i="12" s="1"/>
  <c r="K2208" i="12"/>
  <c r="L2208" i="12" s="1"/>
  <c r="K2209" i="12"/>
  <c r="L2209" i="12" s="1"/>
  <c r="K2210" i="12"/>
  <c r="L2210" i="12" s="1"/>
  <c r="K2211" i="12"/>
  <c r="L2211" i="12" s="1"/>
  <c r="K2212" i="12"/>
  <c r="L2212" i="12" s="1"/>
  <c r="K2213" i="12"/>
  <c r="L2213" i="12" s="1"/>
  <c r="K2214" i="12"/>
  <c r="L2214" i="12" s="1"/>
  <c r="K2215" i="12"/>
  <c r="L2215" i="12" s="1"/>
  <c r="K2216" i="12"/>
  <c r="L2216" i="12" s="1"/>
  <c r="K2217" i="12"/>
  <c r="L2217" i="12" s="1"/>
  <c r="K2218" i="12"/>
  <c r="L2218" i="12" s="1"/>
  <c r="K2219" i="12"/>
  <c r="L2219" i="12" s="1"/>
  <c r="K2220" i="12"/>
  <c r="L2220" i="12" s="1"/>
  <c r="K2221" i="12"/>
  <c r="L2221" i="12" s="1"/>
  <c r="K2222" i="12"/>
  <c r="L2222" i="12" s="1"/>
  <c r="K2223" i="12"/>
  <c r="L2223" i="12" s="1"/>
  <c r="K2224" i="12"/>
  <c r="L2224" i="12" s="1"/>
  <c r="K2225" i="12"/>
  <c r="L2225" i="12" s="1"/>
  <c r="K2226" i="12"/>
  <c r="L2226" i="12" s="1"/>
  <c r="K2227" i="12"/>
  <c r="L2227" i="12" s="1"/>
  <c r="K2228" i="12"/>
  <c r="L2228" i="12" s="1"/>
  <c r="K2229" i="12"/>
  <c r="L2229" i="12" s="1"/>
  <c r="K2230" i="12"/>
  <c r="L2230" i="12" s="1"/>
  <c r="K2231" i="12"/>
  <c r="L2231" i="12" s="1"/>
  <c r="K2232" i="12"/>
  <c r="L2232" i="12" s="1"/>
  <c r="K2233" i="12"/>
  <c r="L2233" i="12" s="1"/>
  <c r="K2234" i="12"/>
  <c r="L2234" i="12" s="1"/>
  <c r="K2235" i="12"/>
  <c r="L2235" i="12" s="1"/>
  <c r="K2236" i="12"/>
  <c r="L2236" i="12" s="1"/>
  <c r="K2237" i="12"/>
  <c r="L2237" i="12" s="1"/>
  <c r="K2238" i="12"/>
  <c r="L2238" i="12" s="1"/>
  <c r="K2239" i="12"/>
  <c r="L2239" i="12" s="1"/>
  <c r="K2240" i="12"/>
  <c r="L2240" i="12" s="1"/>
  <c r="K2241" i="12"/>
  <c r="L2241" i="12" s="1"/>
  <c r="K2242" i="12"/>
  <c r="L2242" i="12" s="1"/>
  <c r="K2243" i="12"/>
  <c r="L2243" i="12" s="1"/>
  <c r="K2244" i="12"/>
  <c r="L2244" i="12" s="1"/>
  <c r="K2245" i="12"/>
  <c r="L2245" i="12" s="1"/>
  <c r="K2246" i="12"/>
  <c r="L2246" i="12" s="1"/>
  <c r="K2247" i="12"/>
  <c r="L2247" i="12" s="1"/>
  <c r="K2248" i="12"/>
  <c r="L2248" i="12" s="1"/>
  <c r="K2249" i="12"/>
  <c r="L2249" i="12" s="1"/>
  <c r="K2250" i="12"/>
  <c r="L2250" i="12" s="1"/>
  <c r="K2251" i="12"/>
  <c r="L2251" i="12" s="1"/>
  <c r="K2252" i="12"/>
  <c r="L2252" i="12" s="1"/>
  <c r="K2253" i="12"/>
  <c r="L2253" i="12" s="1"/>
  <c r="K2254" i="12"/>
  <c r="L2254" i="12" s="1"/>
  <c r="K2255" i="12"/>
  <c r="L2255" i="12" s="1"/>
  <c r="K2256" i="12"/>
  <c r="L2256" i="12" s="1"/>
  <c r="K2257" i="12"/>
  <c r="L2257" i="12" s="1"/>
  <c r="K2258" i="12"/>
  <c r="L2258" i="12" s="1"/>
  <c r="K2259" i="12"/>
  <c r="L2259" i="12" s="1"/>
  <c r="K2260" i="12"/>
  <c r="L2260" i="12" s="1"/>
  <c r="K2261" i="12"/>
  <c r="L2261" i="12" s="1"/>
  <c r="K2262" i="12"/>
  <c r="L2262" i="12" s="1"/>
  <c r="K2263" i="12"/>
  <c r="L2263" i="12" s="1"/>
  <c r="K2264" i="12"/>
  <c r="L2264" i="12" s="1"/>
  <c r="K2265" i="12"/>
  <c r="L2265" i="12" s="1"/>
  <c r="K2266" i="12"/>
  <c r="L2266" i="12" s="1"/>
  <c r="K2267" i="12"/>
  <c r="L2267" i="12" s="1"/>
  <c r="K2268" i="12"/>
  <c r="L2268" i="12" s="1"/>
  <c r="K2269" i="12"/>
  <c r="L2269" i="12" s="1"/>
  <c r="K2270" i="12"/>
  <c r="L2270" i="12" s="1"/>
  <c r="K2271" i="12"/>
  <c r="L2271" i="12" s="1"/>
  <c r="K2272" i="12"/>
  <c r="L2272" i="12" s="1"/>
  <c r="K2273" i="12"/>
  <c r="L2273" i="12" s="1"/>
  <c r="K2274" i="12"/>
  <c r="L2274" i="12" s="1"/>
  <c r="K2275" i="12"/>
  <c r="L2275" i="12" s="1"/>
  <c r="K2276" i="12"/>
  <c r="L2276" i="12" s="1"/>
  <c r="K2277" i="12"/>
  <c r="L2277" i="12" s="1"/>
  <c r="K2278" i="12"/>
  <c r="L2278" i="12" s="1"/>
  <c r="K2279" i="12"/>
  <c r="L2279" i="12" s="1"/>
  <c r="K2280" i="12"/>
  <c r="L2280" i="12" s="1"/>
  <c r="K2281" i="12"/>
  <c r="L2281" i="12" s="1"/>
  <c r="K2282" i="12"/>
  <c r="L2282" i="12" s="1"/>
  <c r="K2283" i="12"/>
  <c r="L2283" i="12" s="1"/>
  <c r="K2284" i="12"/>
  <c r="L2284" i="12" s="1"/>
  <c r="K2285" i="12"/>
  <c r="L2285" i="12" s="1"/>
  <c r="K2286" i="12"/>
  <c r="L2286" i="12" s="1"/>
  <c r="K2287" i="12"/>
  <c r="L2287" i="12" s="1"/>
  <c r="K2288" i="12"/>
  <c r="L2288" i="12" s="1"/>
  <c r="K2289" i="12"/>
  <c r="L2289" i="12" s="1"/>
  <c r="K2290" i="12"/>
  <c r="L2290" i="12" s="1"/>
  <c r="K2291" i="12"/>
  <c r="L2291" i="12" s="1"/>
  <c r="K2292" i="12"/>
  <c r="L2292" i="12" s="1"/>
  <c r="K2293" i="12"/>
  <c r="L2293" i="12" s="1"/>
  <c r="K2294" i="12"/>
  <c r="L2294" i="12" s="1"/>
  <c r="K2295" i="12"/>
  <c r="L2295" i="12" s="1"/>
  <c r="K2296" i="12"/>
  <c r="L2296" i="12" s="1"/>
  <c r="K2297" i="12"/>
  <c r="L2297" i="12" s="1"/>
  <c r="K2298" i="12"/>
  <c r="L2298" i="12" s="1"/>
  <c r="K2299" i="12"/>
  <c r="L2299" i="12" s="1"/>
  <c r="K2300" i="12"/>
  <c r="L2300" i="12" s="1"/>
  <c r="K2301" i="12"/>
  <c r="L2301" i="12" s="1"/>
  <c r="K2302" i="12"/>
  <c r="L2302" i="12" s="1"/>
  <c r="K2303" i="12"/>
  <c r="L2303" i="12" s="1"/>
  <c r="K2304" i="12"/>
  <c r="L2304" i="12" s="1"/>
  <c r="K2305" i="12"/>
  <c r="L2305" i="12" s="1"/>
  <c r="K2306" i="12"/>
  <c r="L2306" i="12" s="1"/>
  <c r="K2307" i="12"/>
  <c r="L2307" i="12" s="1"/>
  <c r="K2308" i="12"/>
  <c r="L2308" i="12" s="1"/>
  <c r="K2309" i="12"/>
  <c r="L2309" i="12" s="1"/>
  <c r="K2310" i="12"/>
  <c r="L2310" i="12" s="1"/>
  <c r="K2311" i="12"/>
  <c r="L2311" i="12" s="1"/>
  <c r="K2312" i="12"/>
  <c r="L2312" i="12" s="1"/>
  <c r="K2313" i="12"/>
  <c r="L2313" i="12" s="1"/>
  <c r="K2314" i="12"/>
  <c r="L2314" i="12" s="1"/>
  <c r="K2315" i="12"/>
  <c r="L2315" i="12" s="1"/>
  <c r="K2316" i="12"/>
  <c r="L2316" i="12" s="1"/>
  <c r="K2317" i="12"/>
  <c r="L2317" i="12" s="1"/>
  <c r="K2318" i="12"/>
  <c r="L2318" i="12" s="1"/>
  <c r="K2319" i="12"/>
  <c r="L2319" i="12" s="1"/>
  <c r="K2320" i="12"/>
  <c r="L2320" i="12" s="1"/>
  <c r="K2321" i="12"/>
  <c r="L2321" i="12" s="1"/>
  <c r="K2322" i="12"/>
  <c r="L2322" i="12" s="1"/>
  <c r="K2323" i="12"/>
  <c r="L2323" i="12" s="1"/>
  <c r="K2324" i="12"/>
  <c r="L2324" i="12" s="1"/>
  <c r="K2325" i="12"/>
  <c r="L2325" i="12" s="1"/>
  <c r="K2326" i="12"/>
  <c r="L2326" i="12" s="1"/>
  <c r="K2327" i="12"/>
  <c r="L2327" i="12" s="1"/>
  <c r="K2328" i="12"/>
  <c r="L2328" i="12" s="1"/>
  <c r="K2329" i="12"/>
  <c r="L2329" i="12" s="1"/>
  <c r="K2330" i="12"/>
  <c r="L2330" i="12" s="1"/>
  <c r="K2331" i="12"/>
  <c r="L2331" i="12" s="1"/>
  <c r="K2332" i="12"/>
  <c r="L2332" i="12" s="1"/>
  <c r="K2333" i="12"/>
  <c r="L2333" i="12" s="1"/>
  <c r="K2334" i="12"/>
  <c r="L2334" i="12" s="1"/>
  <c r="K2335" i="12"/>
  <c r="L2335" i="12" s="1"/>
  <c r="K2336" i="12"/>
  <c r="L2336" i="12" s="1"/>
  <c r="K2337" i="12"/>
  <c r="L2337" i="12" s="1"/>
  <c r="K2338" i="12"/>
  <c r="L2338" i="12" s="1"/>
  <c r="K2339" i="12"/>
  <c r="L2339" i="12" s="1"/>
  <c r="K2340" i="12"/>
  <c r="L2340" i="12" s="1"/>
  <c r="K2343" i="12"/>
  <c r="L2343" i="12" s="1"/>
  <c r="K2344" i="12"/>
  <c r="L2344" i="12" s="1"/>
  <c r="K2345" i="12"/>
  <c r="L2345" i="12" s="1"/>
  <c r="K2346" i="12"/>
  <c r="L2346" i="12" s="1"/>
  <c r="K2347" i="12"/>
  <c r="L2347" i="12" s="1"/>
  <c r="K2348" i="12"/>
  <c r="L2348" i="12" s="1"/>
  <c r="K2349" i="12"/>
  <c r="L2349" i="12" s="1"/>
  <c r="K2350" i="12"/>
  <c r="L2350" i="12" s="1"/>
  <c r="K2351" i="12"/>
  <c r="L2351" i="12" s="1"/>
  <c r="K2352" i="12"/>
  <c r="L2352" i="12" s="1"/>
  <c r="K2353" i="12"/>
  <c r="L2353" i="12" s="1"/>
  <c r="K2354" i="12"/>
  <c r="L2354" i="12" s="1"/>
  <c r="K2355" i="12"/>
  <c r="L2355" i="12" s="1"/>
  <c r="K2356" i="12"/>
  <c r="L2356" i="12" s="1"/>
  <c r="K2357" i="12"/>
  <c r="L2357" i="12" s="1"/>
  <c r="K2358" i="12"/>
  <c r="L2358" i="12" s="1"/>
  <c r="K2359" i="12"/>
  <c r="L2359" i="12" s="1"/>
  <c r="K2360" i="12"/>
  <c r="L2360" i="12" s="1"/>
  <c r="K2361" i="12"/>
  <c r="L2361" i="12" s="1"/>
  <c r="K2362" i="12"/>
  <c r="L2362" i="12" s="1"/>
  <c r="K2363" i="12"/>
  <c r="L2363" i="12" s="1"/>
  <c r="K2364" i="12"/>
  <c r="L2364" i="12" s="1"/>
  <c r="K2365" i="12"/>
  <c r="L2365" i="12" s="1"/>
  <c r="K2366" i="12"/>
  <c r="L2366" i="12" s="1"/>
  <c r="K2367" i="12"/>
  <c r="L2367" i="12" s="1"/>
  <c r="K2368" i="12"/>
  <c r="L2368" i="12" s="1"/>
  <c r="K2369" i="12"/>
  <c r="L2369" i="12" s="1"/>
  <c r="K2370" i="12"/>
  <c r="L2370" i="12" s="1"/>
  <c r="K2371" i="12"/>
  <c r="L2371" i="12" s="1"/>
  <c r="K2372" i="12"/>
  <c r="L2372" i="12" s="1"/>
  <c r="K2373" i="12"/>
  <c r="L2373" i="12" s="1"/>
  <c r="K2374" i="12"/>
  <c r="L2374" i="12" s="1"/>
  <c r="K2375" i="12"/>
  <c r="L2375" i="12" s="1"/>
  <c r="K2376" i="12"/>
  <c r="L2376" i="12" s="1"/>
  <c r="K2377" i="12"/>
  <c r="L2377" i="12" s="1"/>
  <c r="K2378" i="12"/>
  <c r="L2378" i="12" s="1"/>
  <c r="K2379" i="12"/>
  <c r="L2379" i="12" s="1"/>
  <c r="K2380" i="12"/>
  <c r="L2380" i="12" s="1"/>
  <c r="K2381" i="12"/>
  <c r="L2381" i="12" s="1"/>
  <c r="K2382" i="12"/>
  <c r="L2382" i="12" s="1"/>
  <c r="K2383" i="12"/>
  <c r="L2383" i="12" s="1"/>
  <c r="K2384" i="12"/>
  <c r="L2384" i="12" s="1"/>
  <c r="K2385" i="12"/>
  <c r="L2385" i="12" s="1"/>
  <c r="K2386" i="12"/>
  <c r="L2386" i="12" s="1"/>
  <c r="K2387" i="12"/>
  <c r="L2387" i="12" s="1"/>
  <c r="K2388" i="12"/>
  <c r="L2388" i="12" s="1"/>
  <c r="K2389" i="12"/>
  <c r="L2389" i="12" s="1"/>
  <c r="K2390" i="12"/>
  <c r="L2390" i="12" s="1"/>
  <c r="K2391" i="12"/>
  <c r="L2391" i="12" s="1"/>
  <c r="K2392" i="12"/>
  <c r="L2392" i="12" s="1"/>
  <c r="K2393" i="12"/>
  <c r="L2393" i="12" s="1"/>
  <c r="K2394" i="12"/>
  <c r="L2394" i="12" s="1"/>
  <c r="K2395" i="12"/>
  <c r="L2395" i="12" s="1"/>
  <c r="K2396" i="12"/>
  <c r="L2396" i="12" s="1"/>
  <c r="K2397" i="12"/>
  <c r="L2397" i="12" s="1"/>
  <c r="K2398" i="12"/>
  <c r="L2398" i="12" s="1"/>
  <c r="K2399" i="12"/>
  <c r="L2399" i="12" s="1"/>
  <c r="K2400" i="12"/>
  <c r="L2400" i="12" s="1"/>
  <c r="K2401" i="12"/>
  <c r="L2401" i="12" s="1"/>
  <c r="K2402" i="12"/>
  <c r="L2402" i="12" s="1"/>
  <c r="K2403" i="12"/>
  <c r="L2403" i="12" s="1"/>
  <c r="K2404" i="12"/>
  <c r="L2404" i="12" s="1"/>
  <c r="K2405" i="12"/>
  <c r="L2405" i="12" s="1"/>
  <c r="K2406" i="12"/>
  <c r="L2406" i="12" s="1"/>
  <c r="K2407" i="12"/>
  <c r="L2407" i="12" s="1"/>
  <c r="K2408" i="12"/>
  <c r="L2408" i="12" s="1"/>
  <c r="K2409" i="12"/>
  <c r="L2409" i="12" s="1"/>
  <c r="K2410" i="12"/>
  <c r="L2410" i="12" s="1"/>
  <c r="K2411" i="12"/>
  <c r="L2411" i="12" s="1"/>
  <c r="K2412" i="12"/>
  <c r="L2412" i="12" s="1"/>
  <c r="K2413" i="12"/>
  <c r="L2413" i="12" s="1"/>
  <c r="K2414" i="12"/>
  <c r="L2414" i="12" s="1"/>
  <c r="K2415" i="12"/>
  <c r="L2415" i="12" s="1"/>
  <c r="K2416" i="12"/>
  <c r="L2416" i="12" s="1"/>
  <c r="K2417" i="12"/>
  <c r="L2417" i="12" s="1"/>
  <c r="K2418" i="12"/>
  <c r="L2418" i="12" s="1"/>
  <c r="K2419" i="12"/>
  <c r="L2419" i="12" s="1"/>
  <c r="K2420" i="12"/>
  <c r="L2420" i="12" s="1"/>
  <c r="K2421" i="12"/>
  <c r="L2421" i="12" s="1"/>
  <c r="K2422" i="12"/>
  <c r="L2422" i="12" s="1"/>
  <c r="K2423" i="12"/>
  <c r="L2423" i="12" s="1"/>
  <c r="K2424" i="12"/>
  <c r="L2424" i="12" s="1"/>
  <c r="K2425" i="12"/>
  <c r="L2425" i="12" s="1"/>
  <c r="K2426" i="12"/>
  <c r="L2426" i="12" s="1"/>
  <c r="K2427" i="12"/>
  <c r="L2427" i="12" s="1"/>
  <c r="K2428" i="12"/>
  <c r="L2428" i="12" s="1"/>
  <c r="K2429" i="12"/>
  <c r="L2429" i="12" s="1"/>
  <c r="K2430" i="12"/>
  <c r="L2430" i="12" s="1"/>
  <c r="K2431" i="12"/>
  <c r="L2431" i="12" s="1"/>
  <c r="K2432" i="12"/>
  <c r="L2432" i="12" s="1"/>
  <c r="K2433" i="12"/>
  <c r="L2433" i="12" s="1"/>
  <c r="K2434" i="12"/>
  <c r="L2434" i="12" s="1"/>
  <c r="K2435" i="12"/>
  <c r="L2435" i="12" s="1"/>
  <c r="K2436" i="12"/>
  <c r="L2436" i="12" s="1"/>
  <c r="K2437" i="12"/>
  <c r="L2437" i="12" s="1"/>
  <c r="K2438" i="12"/>
  <c r="L2438" i="12" s="1"/>
  <c r="K2439" i="12"/>
  <c r="L2439" i="12" s="1"/>
  <c r="K2440" i="12"/>
  <c r="L2440" i="12" s="1"/>
  <c r="K2441" i="12"/>
  <c r="L2441" i="12" s="1"/>
  <c r="K2442" i="12"/>
  <c r="L2442" i="12" s="1"/>
  <c r="K2443" i="12"/>
  <c r="L2443" i="12" s="1"/>
  <c r="K2444" i="12"/>
  <c r="L2444" i="12" s="1"/>
  <c r="K2445" i="12"/>
  <c r="L2445" i="12" s="1"/>
  <c r="K2446" i="12"/>
  <c r="L2446" i="12" s="1"/>
  <c r="K2447" i="12"/>
  <c r="L2447" i="12" s="1"/>
  <c r="K2448" i="12"/>
  <c r="L2448" i="12" s="1"/>
  <c r="K2449" i="12"/>
  <c r="L2449" i="12" s="1"/>
  <c r="K2450" i="12"/>
  <c r="L2450" i="12" s="1"/>
  <c r="K2451" i="12"/>
  <c r="L2451" i="12" s="1"/>
  <c r="K2452" i="12"/>
  <c r="L2452" i="12" s="1"/>
  <c r="K2453" i="12"/>
  <c r="L2453" i="12" s="1"/>
  <c r="K2454" i="12"/>
  <c r="L2454" i="12" s="1"/>
  <c r="K2455" i="12"/>
  <c r="L2455" i="12" s="1"/>
  <c r="K2456" i="12"/>
  <c r="L2456" i="12" s="1"/>
  <c r="K2457" i="12"/>
  <c r="L2457" i="12" s="1"/>
  <c r="K2458" i="12"/>
  <c r="L2458" i="12" s="1"/>
  <c r="K2459" i="12"/>
  <c r="L2459" i="12" s="1"/>
  <c r="K2460" i="12"/>
  <c r="L2460" i="12" s="1"/>
  <c r="K2461" i="12"/>
  <c r="L2461" i="12" s="1"/>
  <c r="K2462" i="12"/>
  <c r="L2462" i="12" s="1"/>
  <c r="K2463" i="12"/>
  <c r="L2463" i="12" s="1"/>
  <c r="K2464" i="12"/>
  <c r="L2464" i="12" s="1"/>
  <c r="K2465" i="12"/>
  <c r="L2465" i="12" s="1"/>
  <c r="K2466" i="12"/>
  <c r="L2466" i="12" s="1"/>
  <c r="K2467" i="12"/>
  <c r="L2467" i="12" s="1"/>
  <c r="K2468" i="12"/>
  <c r="L2468" i="12" s="1"/>
  <c r="K2469" i="12"/>
  <c r="L2469" i="12" s="1"/>
  <c r="K2470" i="12"/>
  <c r="L2470" i="12" s="1"/>
  <c r="K2471" i="12"/>
  <c r="L2471" i="12" s="1"/>
  <c r="K2472" i="12"/>
  <c r="L2472" i="12" s="1"/>
  <c r="K2473" i="12"/>
  <c r="L2473" i="12" s="1"/>
  <c r="K2474" i="12"/>
  <c r="L2474" i="12" s="1"/>
  <c r="K2475" i="12"/>
  <c r="L2475" i="12" s="1"/>
  <c r="K2476" i="12"/>
  <c r="L2476" i="12" s="1"/>
  <c r="K2477" i="12"/>
  <c r="L2477" i="12" s="1"/>
  <c r="K2478" i="12"/>
  <c r="L2478" i="12" s="1"/>
  <c r="K2479" i="12"/>
  <c r="L2479" i="12" s="1"/>
  <c r="K2480" i="12"/>
  <c r="L2480" i="12" s="1"/>
  <c r="K2481" i="12"/>
  <c r="L2481" i="12" s="1"/>
  <c r="K2482" i="12"/>
  <c r="L2482" i="12" s="1"/>
  <c r="K2483" i="12"/>
  <c r="L2483" i="12" s="1"/>
  <c r="K2484" i="12"/>
  <c r="L2484" i="12" s="1"/>
  <c r="K2485" i="12"/>
  <c r="L2485" i="12" s="1"/>
  <c r="K2486" i="12"/>
  <c r="L2486" i="12" s="1"/>
  <c r="K2487" i="12"/>
  <c r="L2487" i="12" s="1"/>
  <c r="K2488" i="12"/>
  <c r="L2488" i="12" s="1"/>
  <c r="K2489" i="12"/>
  <c r="L2489" i="12" s="1"/>
  <c r="K2490" i="12"/>
  <c r="L2490" i="12" s="1"/>
  <c r="K2491" i="12"/>
  <c r="L2491" i="12" s="1"/>
  <c r="K2492" i="12"/>
  <c r="L2492" i="12" s="1"/>
  <c r="K2493" i="12"/>
  <c r="L2493" i="12" s="1"/>
  <c r="K2494" i="12"/>
  <c r="L2494" i="12" s="1"/>
  <c r="K2495" i="12"/>
  <c r="L2495" i="12" s="1"/>
  <c r="K2496" i="12"/>
  <c r="L2496" i="12" s="1"/>
  <c r="K2497" i="12"/>
  <c r="L2497" i="12" s="1"/>
  <c r="K2498" i="12"/>
  <c r="L2498" i="12" s="1"/>
  <c r="K2499" i="12"/>
  <c r="L2499" i="12" s="1"/>
  <c r="K2500" i="12"/>
  <c r="L2500" i="12" s="1"/>
  <c r="K2501" i="12"/>
  <c r="L2501" i="12" s="1"/>
  <c r="K2502" i="12"/>
  <c r="L2502" i="12" s="1"/>
  <c r="K2503" i="12"/>
  <c r="L2503" i="12" s="1"/>
  <c r="K2504" i="12"/>
  <c r="L2504" i="12" s="1"/>
  <c r="K2505" i="12"/>
  <c r="L2505" i="12" s="1"/>
  <c r="K2506" i="12"/>
  <c r="L2506" i="12" s="1"/>
  <c r="K2507" i="12"/>
  <c r="L2507" i="12" s="1"/>
  <c r="K2508" i="12"/>
  <c r="L2508" i="12" s="1"/>
  <c r="K2509" i="12"/>
  <c r="L2509" i="12" s="1"/>
  <c r="K2510" i="12"/>
  <c r="L2510" i="12" s="1"/>
  <c r="K2511" i="12"/>
  <c r="L2511" i="12" s="1"/>
  <c r="K2512" i="12"/>
  <c r="L2512" i="12" s="1"/>
  <c r="K2513" i="12"/>
  <c r="L2513" i="12" s="1"/>
  <c r="K2514" i="12"/>
  <c r="L2514" i="12" s="1"/>
  <c r="K2515" i="12"/>
  <c r="L2515" i="12" s="1"/>
  <c r="K2516" i="12"/>
  <c r="L2516" i="12" s="1"/>
  <c r="K2517" i="12"/>
  <c r="L2517" i="12" s="1"/>
  <c r="K2518" i="12"/>
  <c r="L2518" i="12" s="1"/>
  <c r="K2519" i="12"/>
  <c r="L2519" i="12" s="1"/>
  <c r="K2520" i="12"/>
  <c r="L2520" i="12" s="1"/>
  <c r="K2521" i="12"/>
  <c r="L2521" i="12" s="1"/>
  <c r="K2522" i="12"/>
  <c r="L2522" i="12" s="1"/>
  <c r="K2523" i="12"/>
  <c r="L2523" i="12" s="1"/>
  <c r="K2524" i="12"/>
  <c r="L2524" i="12" s="1"/>
  <c r="K2525" i="12"/>
  <c r="L2525" i="12" s="1"/>
  <c r="K2526" i="12"/>
  <c r="L2526" i="12" s="1"/>
  <c r="K2527" i="12"/>
  <c r="L2527" i="12" s="1"/>
  <c r="K2528" i="12"/>
  <c r="L2528" i="12" s="1"/>
  <c r="K2529" i="12"/>
  <c r="L2529" i="12" s="1"/>
  <c r="K2530" i="12"/>
  <c r="L2530" i="12" s="1"/>
  <c r="K2531" i="12"/>
  <c r="L2531" i="12" s="1"/>
  <c r="K2532" i="12"/>
  <c r="L2532" i="12" s="1"/>
  <c r="K2533" i="12"/>
  <c r="L2533" i="12" s="1"/>
  <c r="K2534" i="12"/>
  <c r="L2534" i="12" s="1"/>
  <c r="K2535" i="12"/>
  <c r="L2535" i="12" s="1"/>
  <c r="K2536" i="12"/>
  <c r="L2536" i="12" s="1"/>
  <c r="K2537" i="12"/>
  <c r="L2537" i="12" s="1"/>
  <c r="K2538" i="12"/>
  <c r="L2538" i="12" s="1"/>
  <c r="K2539" i="12"/>
  <c r="L2539" i="12" s="1"/>
  <c r="K2540" i="12"/>
  <c r="L2540" i="12" s="1"/>
  <c r="K2541" i="12"/>
  <c r="L2541" i="12" s="1"/>
  <c r="K2542" i="12"/>
  <c r="L2542" i="12" s="1"/>
  <c r="K2543" i="12"/>
  <c r="L2543" i="12" s="1"/>
  <c r="K2544" i="12"/>
  <c r="L2544" i="12" s="1"/>
  <c r="K2545" i="12"/>
  <c r="L2545" i="12" s="1"/>
  <c r="K2546" i="12"/>
  <c r="L2546" i="12" s="1"/>
  <c r="K2547" i="12"/>
  <c r="L2547" i="12" s="1"/>
  <c r="K2548" i="12"/>
  <c r="L2548" i="12" s="1"/>
  <c r="K2549" i="12"/>
  <c r="L2549" i="12" s="1"/>
  <c r="K2550" i="12"/>
  <c r="L2550" i="12" s="1"/>
  <c r="K2551" i="12"/>
  <c r="L2551" i="12" s="1"/>
  <c r="K2552" i="12"/>
  <c r="L2552" i="12" s="1"/>
  <c r="K2553" i="12"/>
  <c r="L2553" i="12" s="1"/>
  <c r="K2554" i="12"/>
  <c r="L2554" i="12" s="1"/>
  <c r="K2555" i="12"/>
  <c r="L2555" i="12" s="1"/>
  <c r="K2556" i="12"/>
  <c r="L2556" i="12" s="1"/>
  <c r="K2557" i="12"/>
  <c r="L2557" i="12" s="1"/>
  <c r="K2558" i="12"/>
  <c r="L2558" i="12" s="1"/>
  <c r="K2559" i="12"/>
  <c r="L2559" i="12" s="1"/>
  <c r="K2560" i="12"/>
  <c r="L2560" i="12" s="1"/>
  <c r="K2562" i="12"/>
  <c r="L2562" i="12" s="1"/>
  <c r="K2563" i="12"/>
  <c r="L2563" i="12" s="1"/>
  <c r="K2564" i="12"/>
  <c r="L2564" i="12" s="1"/>
  <c r="K2566" i="12"/>
  <c r="L2566" i="12" s="1"/>
  <c r="K2567" i="12"/>
  <c r="L2567" i="12" s="1"/>
  <c r="K2568" i="12"/>
  <c r="L2568" i="12" s="1"/>
  <c r="K2569" i="12"/>
  <c r="L2569" i="12" s="1"/>
  <c r="K2570" i="12"/>
  <c r="L2570" i="12" s="1"/>
  <c r="K2571" i="12"/>
  <c r="L2571" i="12" s="1"/>
  <c r="K2572" i="12"/>
  <c r="L2572" i="12" s="1"/>
  <c r="K2573" i="12"/>
  <c r="L2573" i="12" s="1"/>
  <c r="K2574" i="12"/>
  <c r="L2574" i="12" s="1"/>
  <c r="K2575" i="12"/>
  <c r="L2575" i="12" s="1"/>
  <c r="K2576" i="12"/>
  <c r="L2576" i="12" s="1"/>
  <c r="K2577" i="12"/>
  <c r="L2577" i="12" s="1"/>
  <c r="K2578" i="12"/>
  <c r="L2578" i="12" s="1"/>
  <c r="K2579" i="12"/>
  <c r="L2579" i="12" s="1"/>
  <c r="K2580" i="12"/>
  <c r="L2580" i="12" s="1"/>
  <c r="K2581" i="12"/>
  <c r="L2581" i="12" s="1"/>
  <c r="K2582" i="12"/>
  <c r="L2582" i="12" s="1"/>
  <c r="K2583" i="12"/>
  <c r="L2583" i="12" s="1"/>
  <c r="K2584" i="12"/>
  <c r="L2584" i="12" s="1"/>
  <c r="K2585" i="12"/>
  <c r="L2585" i="12" s="1"/>
  <c r="K2586" i="12"/>
  <c r="L2586" i="12" s="1"/>
  <c r="K2587" i="12"/>
  <c r="L2587" i="12" s="1"/>
  <c r="K2588" i="12"/>
  <c r="L2588" i="12" s="1"/>
  <c r="K2589" i="12"/>
  <c r="L2589" i="12" s="1"/>
  <c r="K2590" i="12"/>
  <c r="L2590" i="12" s="1"/>
  <c r="K2591" i="12"/>
  <c r="L2591" i="12" s="1"/>
  <c r="K2592" i="12"/>
  <c r="L2592" i="12" s="1"/>
  <c r="K2593" i="12"/>
  <c r="L2593" i="12" s="1"/>
  <c r="K2594" i="12"/>
  <c r="L2594" i="12" s="1"/>
  <c r="K2595" i="12"/>
  <c r="L2595" i="12" s="1"/>
  <c r="K2596" i="12"/>
  <c r="L2596" i="12" s="1"/>
  <c r="K2597" i="12"/>
  <c r="L2597" i="12" s="1"/>
  <c r="K2598" i="12"/>
  <c r="L2598" i="12" s="1"/>
  <c r="K2599" i="12"/>
  <c r="L2599" i="12" s="1"/>
  <c r="K2600" i="12"/>
  <c r="L2600" i="12" s="1"/>
  <c r="K2601" i="12"/>
  <c r="L2601" i="12" s="1"/>
  <c r="K2602" i="12"/>
  <c r="L2602" i="12" s="1"/>
  <c r="K2603" i="12"/>
  <c r="L2603" i="12" s="1"/>
  <c r="K2604" i="12"/>
  <c r="L2604" i="12" s="1"/>
  <c r="K2605" i="12"/>
  <c r="L2605" i="12" s="1"/>
  <c r="K2606" i="12"/>
  <c r="L2606" i="12" s="1"/>
  <c r="K2607" i="12"/>
  <c r="L2607" i="12" s="1"/>
  <c r="K2608" i="12"/>
  <c r="L2608" i="12" s="1"/>
  <c r="K2609" i="12"/>
  <c r="L2609" i="12" s="1"/>
  <c r="K2610" i="12"/>
  <c r="L2610" i="12" s="1"/>
  <c r="K2611" i="12"/>
  <c r="L2611" i="12" s="1"/>
  <c r="K2612" i="12"/>
  <c r="L2612" i="12" s="1"/>
  <c r="K2613" i="12"/>
  <c r="L2613" i="12" s="1"/>
  <c r="K2614" i="12"/>
  <c r="L2614" i="12" s="1"/>
  <c r="K2615" i="12"/>
  <c r="L2615" i="12" s="1"/>
  <c r="K2616" i="12"/>
  <c r="L2616" i="12" s="1"/>
  <c r="K2617" i="12"/>
  <c r="L2617" i="12" s="1"/>
  <c r="K2618" i="12"/>
  <c r="L2618" i="12" s="1"/>
  <c r="K2619" i="12"/>
  <c r="L2619" i="12" s="1"/>
  <c r="K2620" i="12"/>
  <c r="L2620" i="12" s="1"/>
  <c r="K2621" i="12"/>
  <c r="L2621" i="12" s="1"/>
  <c r="K2622" i="12"/>
  <c r="L2622" i="12" s="1"/>
  <c r="K2623" i="12"/>
  <c r="L2623" i="12" s="1"/>
  <c r="K2624" i="12"/>
  <c r="L2624" i="12" s="1"/>
  <c r="K2625" i="12"/>
  <c r="L2625" i="12" s="1"/>
  <c r="K2626" i="12"/>
  <c r="L2626" i="12" s="1"/>
  <c r="K2627" i="12"/>
  <c r="L2627" i="12" s="1"/>
  <c r="K2628" i="12"/>
  <c r="L2628" i="12" s="1"/>
  <c r="K2629" i="12"/>
  <c r="L2629" i="12" s="1"/>
  <c r="K2630" i="12"/>
  <c r="L2630" i="12" s="1"/>
  <c r="K2631" i="12"/>
  <c r="L2631" i="12" s="1"/>
  <c r="K2632" i="12"/>
  <c r="L2632" i="12" s="1"/>
  <c r="K2633" i="12"/>
  <c r="L2633" i="12" s="1"/>
  <c r="K2634" i="12"/>
  <c r="L2634" i="12" s="1"/>
  <c r="K2635" i="12"/>
  <c r="L2635" i="12" s="1"/>
  <c r="K2636" i="12"/>
  <c r="L2636" i="12" s="1"/>
  <c r="K2637" i="12"/>
  <c r="L2637" i="12" s="1"/>
  <c r="K2638" i="12"/>
  <c r="L2638" i="12" s="1"/>
  <c r="K2639" i="12"/>
  <c r="L2639" i="12" s="1"/>
  <c r="K2640" i="12"/>
  <c r="L2640" i="12" s="1"/>
  <c r="K2641" i="12"/>
  <c r="L2641" i="12" s="1"/>
  <c r="K2642" i="12"/>
  <c r="L2642" i="12" s="1"/>
  <c r="K2643" i="12"/>
  <c r="L2643" i="12" s="1"/>
  <c r="K2644" i="12"/>
  <c r="L2644" i="12" s="1"/>
  <c r="K2645" i="12"/>
  <c r="L2645" i="12" s="1"/>
  <c r="K2646" i="12"/>
  <c r="L2646" i="12" s="1"/>
  <c r="K2647" i="12"/>
  <c r="L2647" i="12" s="1"/>
  <c r="K2648" i="12"/>
  <c r="L2648" i="12" s="1"/>
  <c r="K2649" i="12"/>
  <c r="L2649" i="12" s="1"/>
  <c r="K2650" i="12"/>
  <c r="L2650" i="12" s="1"/>
  <c r="K2651" i="12"/>
  <c r="L2651" i="12" s="1"/>
  <c r="K2652" i="12"/>
  <c r="L2652" i="12" s="1"/>
  <c r="K2653" i="12"/>
  <c r="L2653" i="12" s="1"/>
  <c r="K2654" i="12"/>
  <c r="L2654" i="12" s="1"/>
  <c r="K2655" i="12"/>
  <c r="L2655" i="12" s="1"/>
  <c r="K2656" i="12"/>
  <c r="L2656" i="12" s="1"/>
  <c r="K2657" i="12"/>
  <c r="L2657" i="12" s="1"/>
  <c r="K2658" i="12"/>
  <c r="L2658" i="12" s="1"/>
  <c r="K2659" i="12"/>
  <c r="L2659" i="12" s="1"/>
  <c r="K2660" i="12"/>
  <c r="L2660" i="12" s="1"/>
  <c r="K2661" i="12"/>
  <c r="L2661" i="12" s="1"/>
  <c r="K2662" i="12"/>
  <c r="L2662" i="12" s="1"/>
  <c r="K2663" i="12"/>
  <c r="L2663" i="12" s="1"/>
  <c r="K2664" i="12"/>
  <c r="L2664" i="12" s="1"/>
  <c r="K2665" i="12"/>
  <c r="L2665" i="12" s="1"/>
  <c r="K2666" i="12"/>
  <c r="L2666" i="12" s="1"/>
  <c r="K2667" i="12"/>
  <c r="L2667" i="12" s="1"/>
  <c r="K2668" i="12"/>
  <c r="L2668" i="12" s="1"/>
  <c r="K2669" i="12"/>
  <c r="L2669" i="12" s="1"/>
  <c r="K2670" i="12"/>
  <c r="L2670" i="12" s="1"/>
  <c r="K2671" i="12"/>
  <c r="L2671" i="12" s="1"/>
  <c r="K2672" i="12"/>
  <c r="L2672" i="12" s="1"/>
  <c r="K2673" i="12"/>
  <c r="L2673" i="12" s="1"/>
  <c r="K2674" i="12"/>
  <c r="L2674" i="12" s="1"/>
  <c r="K2675" i="12"/>
  <c r="L2675" i="12" s="1"/>
  <c r="K2676" i="12"/>
  <c r="L2676" i="12" s="1"/>
  <c r="K2677" i="12"/>
  <c r="L2677" i="12" s="1"/>
  <c r="K2678" i="12"/>
  <c r="L2678" i="12" s="1"/>
  <c r="K2679" i="12"/>
  <c r="L2679" i="12" s="1"/>
  <c r="K2680" i="12"/>
  <c r="L2680" i="12" s="1"/>
  <c r="K2681" i="12"/>
  <c r="L2681" i="12" s="1"/>
  <c r="K2682" i="12"/>
  <c r="L2682" i="12" s="1"/>
  <c r="K2683" i="12"/>
  <c r="L2683" i="12" s="1"/>
  <c r="K2684" i="12"/>
  <c r="L2684" i="12" s="1"/>
  <c r="K2685" i="12"/>
  <c r="L2685" i="12" s="1"/>
  <c r="K2686" i="12"/>
  <c r="L2686" i="12" s="1"/>
  <c r="K2687" i="12"/>
  <c r="L2687" i="12" s="1"/>
  <c r="K2688" i="12"/>
  <c r="L2688" i="12" s="1"/>
  <c r="K2689" i="12"/>
  <c r="L2689" i="12" s="1"/>
  <c r="K2690" i="12"/>
  <c r="L2690" i="12" s="1"/>
  <c r="K2691" i="12"/>
  <c r="L2691" i="12" s="1"/>
  <c r="K2692" i="12"/>
  <c r="L2692" i="12" s="1"/>
  <c r="K2693" i="12"/>
  <c r="L2693" i="12" s="1"/>
  <c r="K2702" i="12"/>
  <c r="L2702" i="12" s="1"/>
  <c r="K2703" i="12"/>
  <c r="L2703" i="12" s="1"/>
  <c r="K2704" i="12"/>
  <c r="L2704" i="12" s="1"/>
  <c r="K2705" i="12"/>
  <c r="L2705" i="12" s="1"/>
  <c r="K2706" i="12"/>
  <c r="L2706" i="12" s="1"/>
  <c r="K2707" i="12"/>
  <c r="L2707" i="12" s="1"/>
  <c r="K2708" i="12"/>
  <c r="L2708" i="12" s="1"/>
  <c r="K2709" i="12"/>
  <c r="L2709" i="12" s="1"/>
  <c r="K2710" i="12"/>
  <c r="L2710" i="12" s="1"/>
  <c r="K2711" i="12"/>
  <c r="L2711" i="12" s="1"/>
  <c r="K2712" i="12"/>
  <c r="L2712" i="12" s="1"/>
  <c r="K2713" i="12"/>
  <c r="L2713" i="12" s="1"/>
  <c r="K2714" i="12"/>
  <c r="L2714" i="12" s="1"/>
  <c r="K2715" i="12"/>
  <c r="L2715" i="12" s="1"/>
  <c r="K2716" i="12"/>
  <c r="L2716" i="12" s="1"/>
  <c r="K2717" i="12"/>
  <c r="L2717" i="12" s="1"/>
  <c r="K2718" i="12"/>
  <c r="L2718" i="12" s="1"/>
  <c r="K2719" i="12"/>
  <c r="L2719" i="12" s="1"/>
  <c r="K2720" i="12"/>
  <c r="L2720" i="12" s="1"/>
  <c r="K2721" i="12"/>
  <c r="L2721" i="12" s="1"/>
  <c r="K2722" i="12"/>
  <c r="L2722" i="12" s="1"/>
  <c r="K2723" i="12"/>
  <c r="L2723" i="12" s="1"/>
  <c r="K2724" i="12"/>
  <c r="L2724" i="12" s="1"/>
  <c r="K2725" i="12"/>
  <c r="L2725" i="12" s="1"/>
  <c r="K2726" i="12"/>
  <c r="L2726" i="12" s="1"/>
  <c r="K2727" i="12"/>
  <c r="L2727" i="12" s="1"/>
  <c r="K2728" i="12"/>
  <c r="L2728" i="12" s="1"/>
  <c r="K2729" i="12"/>
  <c r="L2729" i="12" s="1"/>
  <c r="K2730" i="12"/>
  <c r="L2730" i="12" s="1"/>
  <c r="K2731" i="12"/>
  <c r="L2731" i="12" s="1"/>
  <c r="K2732" i="12"/>
  <c r="L2732" i="12" s="1"/>
  <c r="K2733" i="12"/>
  <c r="L2733" i="12" s="1"/>
  <c r="K2734" i="12"/>
  <c r="L2734" i="12" s="1"/>
  <c r="K2735" i="12"/>
  <c r="L2735" i="12" s="1"/>
  <c r="K2736" i="12"/>
  <c r="L2736" i="12" s="1"/>
  <c r="K2737" i="12"/>
  <c r="L2737" i="12" s="1"/>
  <c r="K2738" i="12"/>
  <c r="L2738" i="12" s="1"/>
  <c r="K2739" i="12"/>
  <c r="L2739" i="12" s="1"/>
  <c r="K2740" i="12"/>
  <c r="L2740" i="12" s="1"/>
  <c r="K2741" i="12"/>
  <c r="L2741" i="12" s="1"/>
  <c r="K2742" i="12"/>
  <c r="L2742" i="12" s="1"/>
  <c r="K2743" i="12"/>
  <c r="L2743" i="12" s="1"/>
  <c r="K2744" i="12"/>
  <c r="L2744" i="12" s="1"/>
  <c r="K2745" i="12"/>
  <c r="L2745" i="12" s="1"/>
  <c r="K2746" i="12"/>
  <c r="L2746" i="12" s="1"/>
  <c r="K2747" i="12"/>
  <c r="L2747" i="12" s="1"/>
  <c r="K2748" i="12"/>
  <c r="L2748" i="12" s="1"/>
  <c r="K2749" i="12"/>
  <c r="L2749" i="12" s="1"/>
  <c r="K2750" i="12"/>
  <c r="L2750" i="12" s="1"/>
  <c r="K2751" i="12"/>
  <c r="L2751" i="12" s="1"/>
  <c r="K2752" i="12"/>
  <c r="L2752" i="12" s="1"/>
  <c r="K2753" i="12"/>
  <c r="L2753" i="12" s="1"/>
  <c r="K2754" i="12"/>
  <c r="L2754" i="12" s="1"/>
  <c r="K2755" i="12"/>
  <c r="L2755" i="12" s="1"/>
  <c r="K2756" i="12"/>
  <c r="L2756" i="12" s="1"/>
  <c r="K2757" i="12"/>
  <c r="L2757" i="12" s="1"/>
  <c r="K2758" i="12"/>
  <c r="L2758" i="12" s="1"/>
  <c r="K2759" i="12"/>
  <c r="L2759" i="12" s="1"/>
  <c r="K2760" i="12"/>
  <c r="L2760" i="12" s="1"/>
  <c r="K2761" i="12"/>
  <c r="L2761" i="12" s="1"/>
  <c r="K2762" i="12"/>
  <c r="L2762" i="12" s="1"/>
  <c r="K2763" i="12"/>
  <c r="L2763" i="12" s="1"/>
  <c r="K2764" i="12"/>
  <c r="L2764" i="12" s="1"/>
  <c r="K2765" i="12"/>
  <c r="L2765" i="12" s="1"/>
  <c r="K2766" i="12"/>
  <c r="L2766" i="12" s="1"/>
  <c r="K2767" i="12"/>
  <c r="L2767" i="12" s="1"/>
  <c r="K2768" i="12"/>
  <c r="L2768" i="12" s="1"/>
  <c r="K2769" i="12"/>
  <c r="L2769" i="12" s="1"/>
  <c r="K2770" i="12"/>
  <c r="L2770" i="12" s="1"/>
  <c r="K2771" i="12"/>
  <c r="L2771" i="12" s="1"/>
  <c r="K2772" i="12"/>
  <c r="L2772" i="12" s="1"/>
  <c r="K2773" i="12"/>
  <c r="L2773" i="12" s="1"/>
  <c r="K2774" i="12"/>
  <c r="L2774" i="12" s="1"/>
  <c r="K2775" i="12"/>
  <c r="L2775" i="12" s="1"/>
  <c r="K2776" i="12"/>
  <c r="L2776" i="12" s="1"/>
  <c r="K2777" i="12"/>
  <c r="L2777" i="12" s="1"/>
  <c r="K2778" i="12"/>
  <c r="L2778" i="12" s="1"/>
  <c r="K2779" i="12"/>
  <c r="L2779" i="12" s="1"/>
  <c r="K2780" i="12"/>
  <c r="L2780" i="12" s="1"/>
  <c r="K2781" i="12"/>
  <c r="L2781" i="12" s="1"/>
  <c r="K2782" i="12"/>
  <c r="L2782" i="12" s="1"/>
  <c r="K2784" i="12"/>
  <c r="L2784" i="12" s="1"/>
  <c r="K2785" i="12"/>
  <c r="L2785" i="12" s="1"/>
  <c r="K2786" i="12"/>
  <c r="L2786" i="12" s="1"/>
  <c r="K2787" i="12"/>
  <c r="L2787" i="12" s="1"/>
  <c r="K2788" i="12"/>
  <c r="L2788" i="12" s="1"/>
  <c r="K2789" i="12"/>
  <c r="L2789" i="12" s="1"/>
  <c r="K2790" i="12"/>
  <c r="L2790" i="12" s="1"/>
  <c r="K2791" i="12"/>
  <c r="L2791" i="12" s="1"/>
  <c r="K2792" i="12"/>
  <c r="L2792" i="12" s="1"/>
  <c r="K2793" i="12"/>
  <c r="L2793" i="12" s="1"/>
  <c r="K2794" i="12"/>
  <c r="L2794" i="12" s="1"/>
  <c r="K2795" i="12"/>
  <c r="L2795" i="12" s="1"/>
  <c r="K2796" i="12"/>
  <c r="L2796" i="12" s="1"/>
  <c r="K2797" i="12"/>
  <c r="L2797" i="12" s="1"/>
  <c r="K2798" i="12"/>
  <c r="L2798" i="12" s="1"/>
  <c r="K2799" i="12"/>
  <c r="L2799" i="12" s="1"/>
  <c r="K2800" i="12"/>
  <c r="L2800" i="12" s="1"/>
  <c r="K2801" i="12"/>
  <c r="L2801" i="12" s="1"/>
  <c r="K2802" i="12"/>
  <c r="L2802" i="12" s="1"/>
  <c r="K2803" i="12"/>
  <c r="L2803" i="12" s="1"/>
  <c r="K2804" i="12"/>
  <c r="L2804" i="12" s="1"/>
  <c r="K2805" i="12"/>
  <c r="L2805" i="12" s="1"/>
  <c r="K2806" i="12"/>
  <c r="L2806" i="12" s="1"/>
  <c r="K2807" i="12"/>
  <c r="L2807" i="12" s="1"/>
  <c r="K2808" i="12"/>
  <c r="L2808" i="12" s="1"/>
  <c r="K2809" i="12"/>
  <c r="L2809" i="12" s="1"/>
  <c r="K2810" i="12"/>
  <c r="L2810" i="12" s="1"/>
  <c r="K2812" i="12"/>
  <c r="L2812" i="12" s="1"/>
  <c r="K2813" i="12"/>
  <c r="L2813" i="12" s="1"/>
  <c r="K2814" i="12"/>
  <c r="L2814" i="12" s="1"/>
  <c r="K2815" i="12"/>
  <c r="L2815" i="12" s="1"/>
  <c r="K2816" i="12"/>
  <c r="L2816" i="12" s="1"/>
  <c r="K2817" i="12"/>
  <c r="L2817" i="12" s="1"/>
  <c r="K2818" i="12"/>
  <c r="L2818" i="12" s="1"/>
  <c r="K2819" i="12"/>
  <c r="L2819" i="12" s="1"/>
  <c r="K2820" i="12"/>
  <c r="L2820" i="12" s="1"/>
  <c r="K2821" i="12"/>
  <c r="L2821" i="12" s="1"/>
  <c r="K2822" i="12"/>
  <c r="L2822" i="12" s="1"/>
  <c r="K2823" i="12"/>
  <c r="L2823" i="12" s="1"/>
  <c r="K2824" i="12"/>
  <c r="L2824" i="12" s="1"/>
  <c r="K2825" i="12"/>
  <c r="L2825" i="12" s="1"/>
  <c r="K2826" i="12"/>
  <c r="L2826" i="12" s="1"/>
  <c r="K2827" i="12"/>
  <c r="L2827" i="12" s="1"/>
  <c r="K2828" i="12"/>
  <c r="L2828" i="12" s="1"/>
  <c r="K2829" i="12"/>
  <c r="L2829" i="12" s="1"/>
  <c r="K2830" i="12"/>
  <c r="L2830" i="12" s="1"/>
  <c r="K2831" i="12"/>
  <c r="L2831" i="12" s="1"/>
  <c r="K2832" i="12"/>
  <c r="L2832" i="12" s="1"/>
  <c r="K2833" i="12"/>
  <c r="L2833" i="12" s="1"/>
  <c r="K2834" i="12"/>
  <c r="L2834" i="12" s="1"/>
  <c r="K2835" i="12"/>
  <c r="L2835" i="12" s="1"/>
  <c r="K2836" i="12"/>
  <c r="L2836" i="12" s="1"/>
  <c r="K2837" i="12"/>
  <c r="L2837" i="12" s="1"/>
  <c r="K2838" i="12"/>
  <c r="L2838" i="12" s="1"/>
  <c r="K2839" i="12"/>
  <c r="L2839" i="12" s="1"/>
  <c r="K2840" i="12"/>
  <c r="L2840" i="12" s="1"/>
  <c r="K2841" i="12"/>
  <c r="L2841" i="12" s="1"/>
  <c r="K2842" i="12"/>
  <c r="L2842" i="12" s="1"/>
  <c r="K2843" i="12"/>
  <c r="L2843" i="12" s="1"/>
  <c r="K2844" i="12"/>
  <c r="L2844" i="12" s="1"/>
  <c r="K2845" i="12"/>
  <c r="L2845" i="12" s="1"/>
  <c r="K2846" i="12"/>
  <c r="L2846" i="12" s="1"/>
  <c r="K2847" i="12"/>
  <c r="L2847" i="12" s="1"/>
  <c r="K2848" i="12"/>
  <c r="L2848" i="12" s="1"/>
  <c r="K2849" i="12"/>
  <c r="L2849" i="12" s="1"/>
  <c r="K2850" i="12"/>
  <c r="L2850" i="12" s="1"/>
  <c r="K2851" i="12"/>
  <c r="L2851" i="12" s="1"/>
  <c r="K2852" i="12"/>
  <c r="L2852" i="12" s="1"/>
  <c r="K2853" i="12"/>
  <c r="L2853" i="12" s="1"/>
  <c r="K2854" i="12"/>
  <c r="L2854" i="12" s="1"/>
  <c r="K2855" i="12"/>
  <c r="L2855" i="12" s="1"/>
  <c r="K2856" i="12"/>
  <c r="L2856" i="12" s="1"/>
  <c r="K2857" i="12"/>
  <c r="L2857" i="12" s="1"/>
  <c r="K2858" i="12"/>
  <c r="L2858" i="12" s="1"/>
  <c r="K2859" i="12"/>
  <c r="L2859" i="12" s="1"/>
  <c r="K2860" i="12"/>
  <c r="L2860" i="12" s="1"/>
  <c r="K2861" i="12"/>
  <c r="L2861" i="12" s="1"/>
  <c r="K2862" i="12"/>
  <c r="L2862" i="12" s="1"/>
  <c r="K2863" i="12"/>
  <c r="L2863" i="12" s="1"/>
  <c r="K2864" i="12"/>
  <c r="L2864" i="12" s="1"/>
  <c r="K2865" i="12"/>
  <c r="L2865" i="12" s="1"/>
  <c r="K2866" i="12"/>
  <c r="L2866" i="12" s="1"/>
  <c r="K2867" i="12"/>
  <c r="L2867" i="12" s="1"/>
  <c r="K2868" i="12"/>
  <c r="L2868" i="12" s="1"/>
  <c r="K2869" i="12"/>
  <c r="L2869" i="12" s="1"/>
  <c r="K2870" i="12"/>
  <c r="L2870" i="12" s="1"/>
  <c r="K2871" i="12"/>
  <c r="L2871" i="12" s="1"/>
  <c r="K2872" i="12"/>
  <c r="L2872" i="12" s="1"/>
  <c r="K2873" i="12"/>
  <c r="L2873" i="12" s="1"/>
  <c r="K2874" i="12"/>
  <c r="L2874" i="12" s="1"/>
  <c r="K2875" i="12"/>
  <c r="L2875" i="12" s="1"/>
  <c r="K2876" i="12"/>
  <c r="L2876" i="12" s="1"/>
  <c r="K2877" i="12"/>
  <c r="L2877" i="12" s="1"/>
  <c r="K2878" i="12"/>
  <c r="L2878" i="12" s="1"/>
  <c r="K2879" i="12"/>
  <c r="L2879" i="12" s="1"/>
  <c r="K2880" i="12"/>
  <c r="L2880" i="12" s="1"/>
  <c r="K2881" i="12"/>
  <c r="L2881" i="12" s="1"/>
  <c r="K2882" i="12"/>
  <c r="L2882" i="12" s="1"/>
  <c r="K2883" i="12"/>
  <c r="L2883" i="12" s="1"/>
  <c r="K2884" i="12"/>
  <c r="L2884" i="12" s="1"/>
  <c r="K2885" i="12"/>
  <c r="L2885" i="12" s="1"/>
  <c r="K2886" i="12"/>
  <c r="L2886" i="12" s="1"/>
  <c r="K2887" i="12"/>
  <c r="L2887" i="12" s="1"/>
  <c r="K2888" i="12"/>
  <c r="L2888" i="12" s="1"/>
  <c r="K2889" i="12"/>
  <c r="L2889" i="12" s="1"/>
  <c r="K2890" i="12"/>
  <c r="L2890" i="12" s="1"/>
  <c r="K2891" i="12"/>
  <c r="L2891" i="12" s="1"/>
  <c r="K2892" i="12"/>
  <c r="L2892" i="12" s="1"/>
  <c r="K2893" i="12"/>
  <c r="L2893" i="12" s="1"/>
  <c r="K2894" i="12"/>
  <c r="L2894" i="12" s="1"/>
  <c r="K2895" i="12"/>
  <c r="L2895" i="12" s="1"/>
  <c r="K2896" i="12"/>
  <c r="L2896" i="12" s="1"/>
  <c r="K2897" i="12"/>
  <c r="L2897" i="12" s="1"/>
  <c r="K2898" i="12"/>
  <c r="L2898" i="12" s="1"/>
  <c r="K2899" i="12"/>
  <c r="L2899" i="12" s="1"/>
  <c r="K2900" i="12"/>
  <c r="L2900" i="12" s="1"/>
  <c r="K2901" i="12"/>
  <c r="L2901" i="12" s="1"/>
  <c r="K2902" i="12"/>
  <c r="L2902" i="12" s="1"/>
  <c r="K2903" i="12"/>
  <c r="L2903" i="12" s="1"/>
  <c r="K2904" i="12"/>
  <c r="L2904" i="12" s="1"/>
  <c r="K2905" i="12"/>
  <c r="L2905" i="12" s="1"/>
  <c r="K2906" i="12"/>
  <c r="L2906" i="12" s="1"/>
  <c r="K2907" i="12"/>
  <c r="L2907" i="12" s="1"/>
  <c r="K2908" i="12"/>
  <c r="L2908" i="12" s="1"/>
  <c r="K2909" i="12"/>
  <c r="L2909" i="12" s="1"/>
  <c r="K2910" i="12"/>
  <c r="L2910" i="12" s="1"/>
  <c r="K2911" i="12"/>
  <c r="L2911" i="12" s="1"/>
  <c r="K2912" i="12"/>
  <c r="L2912" i="12" s="1"/>
  <c r="K2913" i="12"/>
  <c r="L2913" i="12" s="1"/>
  <c r="K2914" i="12"/>
  <c r="L2914" i="12" s="1"/>
  <c r="K2915" i="12"/>
  <c r="L2915" i="12" s="1"/>
  <c r="K2916" i="12"/>
  <c r="L2916" i="12" s="1"/>
  <c r="K2917" i="12"/>
  <c r="L2917" i="12" s="1"/>
  <c r="K2918" i="12"/>
  <c r="L2918" i="12" s="1"/>
  <c r="K2919" i="12"/>
  <c r="L2919" i="12" s="1"/>
  <c r="K2920" i="12"/>
  <c r="L2920" i="12" s="1"/>
  <c r="K2921" i="12"/>
  <c r="L2921" i="12" s="1"/>
  <c r="K2922" i="12"/>
  <c r="L2922" i="12" s="1"/>
  <c r="K2923" i="12"/>
  <c r="L2923" i="12" s="1"/>
  <c r="K2924" i="12"/>
  <c r="L2924" i="12" s="1"/>
  <c r="K2925" i="12"/>
  <c r="L2925" i="12" s="1"/>
  <c r="K2926" i="12"/>
  <c r="L2926" i="12" s="1"/>
  <c r="K2927" i="12"/>
  <c r="L2927" i="12" s="1"/>
  <c r="K2928" i="12"/>
  <c r="L2928" i="12" s="1"/>
  <c r="K2929" i="12"/>
  <c r="L2929" i="12" s="1"/>
  <c r="K2930" i="12"/>
  <c r="L2930" i="12" s="1"/>
  <c r="K2931" i="12"/>
  <c r="L2931" i="12" s="1"/>
  <c r="K2932" i="12"/>
  <c r="L2932" i="12" s="1"/>
  <c r="K2933" i="12"/>
  <c r="L2933" i="12" s="1"/>
  <c r="K2934" i="12"/>
  <c r="L2934" i="12" s="1"/>
  <c r="K2935" i="12"/>
  <c r="L2935" i="12" s="1"/>
  <c r="K2936" i="12"/>
  <c r="L2936" i="12" s="1"/>
  <c r="K2937" i="12"/>
  <c r="L2937" i="12" s="1"/>
  <c r="K2938" i="12"/>
  <c r="L2938" i="12" s="1"/>
  <c r="K2939" i="12"/>
  <c r="L2939" i="12" s="1"/>
  <c r="K2940" i="12"/>
  <c r="L2940" i="12" s="1"/>
  <c r="K2941" i="12"/>
  <c r="L2941" i="12" s="1"/>
  <c r="K2942" i="12"/>
  <c r="L2942" i="12" s="1"/>
  <c r="K2943" i="12"/>
  <c r="L2943" i="12" s="1"/>
  <c r="K2944" i="12"/>
  <c r="L2944" i="12" s="1"/>
  <c r="K2945" i="12"/>
  <c r="L2945" i="12" s="1"/>
  <c r="K2946" i="12"/>
  <c r="L2946" i="12" s="1"/>
  <c r="K2947" i="12"/>
  <c r="L2947" i="12" s="1"/>
  <c r="K2948" i="12"/>
  <c r="L2948" i="12" s="1"/>
  <c r="K2949" i="12"/>
  <c r="L2949" i="12" s="1"/>
  <c r="K2950" i="12"/>
  <c r="L2950" i="12" s="1"/>
  <c r="K2951" i="12"/>
  <c r="L2951" i="12" s="1"/>
  <c r="K2952" i="12"/>
  <c r="L2952" i="12" s="1"/>
  <c r="K2953" i="12"/>
  <c r="L2953" i="12" s="1"/>
  <c r="K2954" i="12"/>
  <c r="L2954" i="12" s="1"/>
  <c r="K2955" i="12"/>
  <c r="L2955" i="12" s="1"/>
  <c r="K2956" i="12"/>
  <c r="L2956" i="12" s="1"/>
  <c r="K2957" i="12"/>
  <c r="L2957" i="12" s="1"/>
  <c r="K2958" i="12"/>
  <c r="L2958" i="12" s="1"/>
  <c r="K2959" i="12"/>
  <c r="L2959" i="12" s="1"/>
  <c r="K2960" i="12"/>
  <c r="L2960" i="12" s="1"/>
  <c r="K2961" i="12"/>
  <c r="L2961" i="12" s="1"/>
  <c r="K2962" i="12"/>
  <c r="L2962" i="12" s="1"/>
  <c r="K2963" i="12"/>
  <c r="L2963" i="12" s="1"/>
  <c r="K2964" i="12"/>
  <c r="L2964" i="12" s="1"/>
  <c r="K2965" i="12"/>
  <c r="L2965" i="12" s="1"/>
  <c r="K2966" i="12"/>
  <c r="L2966" i="12" s="1"/>
  <c r="K2967" i="12"/>
  <c r="L2967" i="12" s="1"/>
  <c r="K2968" i="12"/>
  <c r="L2968" i="12" s="1"/>
  <c r="K2969" i="12"/>
  <c r="L2969" i="12" s="1"/>
  <c r="K2970" i="12"/>
  <c r="L2970" i="12" s="1"/>
  <c r="K2971" i="12"/>
  <c r="L2971" i="12" s="1"/>
  <c r="K2972" i="12"/>
  <c r="L2972" i="12" s="1"/>
  <c r="K2973" i="12"/>
  <c r="L2973" i="12" s="1"/>
  <c r="K2974" i="12"/>
  <c r="L2974" i="12" s="1"/>
  <c r="K2975" i="12"/>
  <c r="L2975" i="12" s="1"/>
  <c r="K2976" i="12"/>
  <c r="L2976" i="12" s="1"/>
  <c r="K2977" i="12"/>
  <c r="L2977" i="12" s="1"/>
  <c r="K2978" i="12"/>
  <c r="L2978" i="12" s="1"/>
  <c r="K2979" i="12"/>
  <c r="L2979" i="12" s="1"/>
  <c r="K2980" i="12"/>
  <c r="L2980" i="12" s="1"/>
  <c r="K2981" i="12"/>
  <c r="L2981" i="12" s="1"/>
  <c r="K2982" i="12"/>
  <c r="L2982" i="12" s="1"/>
  <c r="K2983" i="12"/>
  <c r="L2983" i="12" s="1"/>
  <c r="K2984" i="12"/>
  <c r="L2984" i="12" s="1"/>
  <c r="K2985" i="12"/>
  <c r="L2985" i="12" s="1"/>
  <c r="K2986" i="12"/>
  <c r="L2986" i="12" s="1"/>
  <c r="K2988" i="12"/>
  <c r="L2988" i="12" s="1"/>
  <c r="K2989" i="12"/>
  <c r="L2989" i="12" s="1"/>
  <c r="K2990" i="12"/>
  <c r="L2990" i="12" s="1"/>
  <c r="K2991" i="12"/>
  <c r="L2991" i="12" s="1"/>
  <c r="K2992" i="12"/>
  <c r="L2992" i="12" s="1"/>
  <c r="K2993" i="12"/>
  <c r="L2993" i="12" s="1"/>
  <c r="K2994" i="12"/>
  <c r="L2994" i="12" s="1"/>
  <c r="K2995" i="12"/>
  <c r="L2995" i="12" s="1"/>
  <c r="K2996" i="12"/>
  <c r="L2996" i="12" s="1"/>
  <c r="K2997" i="12"/>
  <c r="L2997" i="12" s="1"/>
  <c r="K2998" i="12"/>
  <c r="L2998" i="12" s="1"/>
  <c r="K2999" i="12"/>
  <c r="L2999" i="12" s="1"/>
  <c r="K3000" i="12"/>
  <c r="L3000" i="12" s="1"/>
  <c r="K3001" i="12"/>
  <c r="L3001" i="12" s="1"/>
  <c r="K3002" i="12"/>
  <c r="L3002" i="12" s="1"/>
  <c r="K3003" i="12"/>
  <c r="L3003" i="12" s="1"/>
  <c r="K3004" i="12"/>
  <c r="L3004" i="12" s="1"/>
  <c r="K3005" i="12"/>
  <c r="L3005" i="12" s="1"/>
  <c r="K3006" i="12"/>
  <c r="L3006" i="12" s="1"/>
  <c r="K3007" i="12"/>
  <c r="L3007" i="12" s="1"/>
  <c r="K3008" i="12"/>
  <c r="L3008" i="12" s="1"/>
  <c r="K3009" i="12"/>
  <c r="L3009" i="12" s="1"/>
  <c r="K3010" i="12"/>
  <c r="L3010" i="12" s="1"/>
  <c r="K3011" i="12"/>
  <c r="L3011" i="12" s="1"/>
  <c r="K3012" i="12"/>
  <c r="L3012" i="12" s="1"/>
  <c r="K3013" i="12"/>
  <c r="L3013" i="12" s="1"/>
  <c r="K3014" i="12"/>
  <c r="L3014" i="12" s="1"/>
  <c r="K3015" i="12"/>
  <c r="L3015" i="12" s="1"/>
  <c r="K3016" i="12"/>
  <c r="L3016" i="12" s="1"/>
  <c r="K3017" i="12"/>
  <c r="L3017" i="12" s="1"/>
  <c r="K3018" i="12"/>
  <c r="L3018" i="12" s="1"/>
  <c r="K3019" i="12"/>
  <c r="L3019" i="12" s="1"/>
  <c r="K3020" i="12"/>
  <c r="L3020" i="12" s="1"/>
  <c r="K3021" i="12"/>
  <c r="L3021" i="12" s="1"/>
  <c r="K3022" i="12"/>
  <c r="L3022" i="12" s="1"/>
  <c r="K3023" i="12"/>
  <c r="L3023" i="12" s="1"/>
  <c r="K3024" i="12"/>
  <c r="L3024" i="12" s="1"/>
  <c r="K3025" i="12"/>
  <c r="L3025" i="12" s="1"/>
  <c r="K3026" i="12"/>
  <c r="L3026" i="12" s="1"/>
  <c r="K3027" i="12"/>
  <c r="L3027" i="12" s="1"/>
  <c r="K3028" i="12"/>
  <c r="L3028" i="12" s="1"/>
  <c r="K3029" i="12"/>
  <c r="L3029" i="12" s="1"/>
  <c r="K3030" i="12"/>
  <c r="L3030" i="12" s="1"/>
  <c r="K3031" i="12"/>
  <c r="L3031" i="12" s="1"/>
  <c r="K3032" i="12"/>
  <c r="L3032" i="12" s="1"/>
  <c r="K3033" i="12"/>
  <c r="L3033" i="12" s="1"/>
  <c r="K3034" i="12"/>
  <c r="L3034" i="12" s="1"/>
  <c r="K3035" i="12"/>
  <c r="L3035" i="12" s="1"/>
  <c r="K3036" i="12"/>
  <c r="L3036" i="12" s="1"/>
  <c r="K3037" i="12"/>
  <c r="L3037" i="12" s="1"/>
  <c r="K3038" i="12"/>
  <c r="L3038" i="12" s="1"/>
  <c r="K3039" i="12"/>
  <c r="L3039" i="12" s="1"/>
  <c r="K3040" i="12"/>
  <c r="L3040" i="12" s="1"/>
  <c r="K3041" i="12"/>
  <c r="L3041" i="12" s="1"/>
  <c r="K3042" i="12"/>
  <c r="L3042" i="12" s="1"/>
  <c r="K3043" i="12"/>
  <c r="L3043" i="12" s="1"/>
  <c r="K3044" i="12"/>
  <c r="L3044" i="12" s="1"/>
  <c r="K3045" i="12"/>
  <c r="L3045" i="12" s="1"/>
  <c r="K3046" i="12"/>
  <c r="L3046" i="12" s="1"/>
  <c r="K3047" i="12"/>
  <c r="L3047" i="12" s="1"/>
  <c r="K3048" i="12"/>
  <c r="L3048" i="12" s="1"/>
  <c r="K3049" i="12"/>
  <c r="L3049" i="12" s="1"/>
  <c r="K3050" i="12"/>
  <c r="L3050" i="12" s="1"/>
  <c r="K3051" i="12"/>
  <c r="L3051" i="12" s="1"/>
  <c r="K3052" i="12"/>
  <c r="L3052" i="12" s="1"/>
  <c r="K3053" i="12"/>
  <c r="L3053" i="12" s="1"/>
  <c r="K3054" i="12"/>
  <c r="L3054" i="12" s="1"/>
  <c r="K3055" i="12"/>
  <c r="L3055" i="12" s="1"/>
  <c r="K3056" i="12"/>
  <c r="L3056" i="12" s="1"/>
  <c r="K3057" i="12"/>
  <c r="L3057" i="12" s="1"/>
  <c r="K3058" i="12"/>
  <c r="L3058" i="12" s="1"/>
  <c r="K3059" i="12"/>
  <c r="L3059" i="12" s="1"/>
  <c r="K3060" i="12"/>
  <c r="L3060" i="12" s="1"/>
  <c r="K3061" i="12"/>
  <c r="L3061" i="12" s="1"/>
  <c r="K3062" i="12"/>
  <c r="L3062" i="12" s="1"/>
  <c r="K3063" i="12"/>
  <c r="L3063" i="12" s="1"/>
  <c r="K3064" i="12"/>
  <c r="L3064" i="12" s="1"/>
  <c r="K3065" i="12"/>
  <c r="L3065" i="12" s="1"/>
  <c r="K3066" i="12"/>
  <c r="L3066" i="12" s="1"/>
  <c r="K3067" i="12"/>
  <c r="L3067" i="12" s="1"/>
  <c r="K3068" i="12"/>
  <c r="L3068" i="12" s="1"/>
  <c r="K3069" i="12"/>
  <c r="L3069" i="12" s="1"/>
  <c r="K3070" i="12"/>
  <c r="L3070" i="12" s="1"/>
  <c r="K3071" i="12"/>
  <c r="L3071" i="12" s="1"/>
  <c r="K3072" i="12"/>
  <c r="L3072" i="12" s="1"/>
  <c r="K3073" i="12"/>
  <c r="L3073" i="12" s="1"/>
  <c r="K3074" i="12"/>
  <c r="L3074" i="12" s="1"/>
  <c r="K3075" i="12"/>
  <c r="L3075" i="12" s="1"/>
  <c r="K3076" i="12"/>
  <c r="L3076" i="12" s="1"/>
  <c r="K3077" i="12"/>
  <c r="L3077" i="12" s="1"/>
  <c r="K3078" i="12"/>
  <c r="L3078" i="12" s="1"/>
  <c r="K3079" i="12"/>
  <c r="L3079" i="12" s="1"/>
  <c r="K3080" i="12"/>
  <c r="L3080" i="12" s="1"/>
  <c r="K3081" i="12"/>
  <c r="L3081" i="12" s="1"/>
  <c r="K3082" i="12"/>
  <c r="L3082" i="12" s="1"/>
  <c r="K3083" i="12"/>
  <c r="L3083" i="12" s="1"/>
  <c r="K3084" i="12"/>
  <c r="L3084" i="12" s="1"/>
  <c r="K3085" i="12"/>
  <c r="L3085" i="12" s="1"/>
  <c r="K3086" i="12"/>
  <c r="L3086" i="12" s="1"/>
  <c r="K3087" i="12"/>
  <c r="L3087" i="12" s="1"/>
  <c r="K3088" i="12"/>
  <c r="L3088" i="12" s="1"/>
  <c r="K3089" i="12"/>
  <c r="L3089" i="12" s="1"/>
  <c r="K3090" i="12"/>
  <c r="L3090" i="12" s="1"/>
  <c r="K3091" i="12"/>
  <c r="L3091" i="12" s="1"/>
  <c r="K3092" i="12"/>
  <c r="L3092" i="12" s="1"/>
  <c r="K3093" i="12"/>
  <c r="L3093" i="12" s="1"/>
  <c r="K3094" i="12"/>
  <c r="L3094" i="12" s="1"/>
  <c r="K3095" i="12"/>
  <c r="L3095" i="12" s="1"/>
  <c r="K3096" i="12"/>
  <c r="L3096" i="12" s="1"/>
  <c r="K3097" i="12"/>
  <c r="L3097" i="12" s="1"/>
  <c r="K3098" i="12"/>
  <c r="L3098" i="12" s="1"/>
  <c r="K3099" i="12"/>
  <c r="L3099" i="12" s="1"/>
  <c r="K3100" i="12"/>
  <c r="L3100" i="12" s="1"/>
  <c r="K3101" i="12"/>
  <c r="L3101" i="12" s="1"/>
  <c r="K3102" i="12"/>
  <c r="L3102" i="12" s="1"/>
  <c r="K3103" i="12"/>
  <c r="L3103" i="12" s="1"/>
  <c r="K3104" i="12"/>
  <c r="L3104" i="12" s="1"/>
  <c r="K3105" i="12"/>
  <c r="L3105" i="12" s="1"/>
  <c r="K3106" i="12"/>
  <c r="L3106" i="12" s="1"/>
  <c r="K3107" i="12"/>
  <c r="L3107" i="12" s="1"/>
  <c r="K3108" i="12"/>
  <c r="L3108" i="12" s="1"/>
  <c r="K3109" i="12"/>
  <c r="L3109" i="12" s="1"/>
  <c r="K3110" i="12"/>
  <c r="L3110" i="12" s="1"/>
  <c r="K3111" i="12"/>
  <c r="L3111" i="12" s="1"/>
  <c r="K3112" i="12"/>
  <c r="L3112" i="12" s="1"/>
  <c r="K3113" i="12"/>
  <c r="L3113" i="12" s="1"/>
  <c r="K3114" i="12"/>
  <c r="L3114" i="12" s="1"/>
  <c r="K3115" i="12"/>
  <c r="L3115" i="12" s="1"/>
  <c r="K3116" i="12"/>
  <c r="L3116" i="12" s="1"/>
  <c r="K3117" i="12"/>
  <c r="L3117" i="12" s="1"/>
  <c r="K3118" i="12"/>
  <c r="L3118" i="12" s="1"/>
  <c r="K3119" i="12"/>
  <c r="L3119" i="12" s="1"/>
  <c r="K3120" i="12"/>
  <c r="L3120" i="12" s="1"/>
  <c r="K3121" i="12"/>
  <c r="L3121" i="12" s="1"/>
  <c r="K3122" i="12"/>
  <c r="L3122" i="12" s="1"/>
  <c r="K3123" i="12"/>
  <c r="L3123" i="12" s="1"/>
  <c r="K3124" i="12"/>
  <c r="L3124" i="12" s="1"/>
  <c r="K3125" i="12"/>
  <c r="L3125" i="12" s="1"/>
  <c r="K3126" i="12"/>
  <c r="L3126" i="12" s="1"/>
  <c r="K3127" i="12"/>
  <c r="L3127" i="12" s="1"/>
  <c r="K3128" i="12"/>
  <c r="L3128" i="12" s="1"/>
  <c r="K3129" i="12"/>
  <c r="L3129" i="12" s="1"/>
  <c r="K3130" i="12"/>
  <c r="L3130" i="12" s="1"/>
  <c r="K3131" i="12"/>
  <c r="L3131" i="12" s="1"/>
  <c r="K3132" i="12"/>
  <c r="L3132" i="12" s="1"/>
  <c r="K3133" i="12"/>
  <c r="L3133" i="12" s="1"/>
  <c r="K3134" i="12"/>
  <c r="L3134" i="12" s="1"/>
  <c r="K3135" i="12"/>
  <c r="L3135" i="12" s="1"/>
  <c r="K3136" i="12"/>
  <c r="L3136" i="12" s="1"/>
  <c r="K3137" i="12"/>
  <c r="L3137" i="12" s="1"/>
  <c r="K3138" i="12"/>
  <c r="L3138" i="12" s="1"/>
  <c r="K3139" i="12"/>
  <c r="L3139" i="12" s="1"/>
  <c r="K3140" i="12"/>
  <c r="L3140" i="12" s="1"/>
  <c r="K3141" i="12"/>
  <c r="L3141" i="12" s="1"/>
  <c r="K3142" i="12"/>
  <c r="L3142" i="12" s="1"/>
  <c r="K3143" i="12"/>
  <c r="L3143" i="12" s="1"/>
  <c r="K3144" i="12"/>
  <c r="L3144" i="12" s="1"/>
  <c r="K3145" i="12"/>
  <c r="L3145" i="12" s="1"/>
  <c r="K3146" i="12"/>
  <c r="L3146" i="12" s="1"/>
  <c r="K3147" i="12"/>
  <c r="L3147" i="12" s="1"/>
  <c r="K3148" i="12"/>
  <c r="L3148" i="12" s="1"/>
  <c r="K3149" i="12"/>
  <c r="L3149" i="12" s="1"/>
  <c r="K3150" i="12"/>
  <c r="L3150" i="12" s="1"/>
  <c r="K3151" i="12"/>
  <c r="L3151" i="12" s="1"/>
  <c r="K3152" i="12"/>
  <c r="L3152" i="12" s="1"/>
  <c r="K3153" i="12"/>
  <c r="L3153" i="12" s="1"/>
  <c r="K3154" i="12"/>
  <c r="L3154" i="12" s="1"/>
  <c r="K3155" i="12"/>
  <c r="L3155" i="12" s="1"/>
  <c r="K3156" i="12"/>
  <c r="L3156" i="12" s="1"/>
  <c r="K3157" i="12"/>
  <c r="L3157" i="12" s="1"/>
  <c r="K3158" i="12"/>
  <c r="L3158" i="12" s="1"/>
  <c r="K3159" i="12"/>
  <c r="L3159" i="12" s="1"/>
  <c r="K3160" i="12"/>
  <c r="L3160" i="12" s="1"/>
  <c r="K3161" i="12"/>
  <c r="L3161" i="12" s="1"/>
  <c r="K3162" i="12"/>
  <c r="L3162" i="12" s="1"/>
  <c r="K3163" i="12"/>
  <c r="L3163" i="12" s="1"/>
  <c r="K3164" i="12"/>
  <c r="L3164" i="12" s="1"/>
  <c r="K3165" i="12"/>
  <c r="L3165" i="12" s="1"/>
  <c r="K3166" i="12"/>
  <c r="L3166" i="12" s="1"/>
  <c r="K3167" i="12"/>
  <c r="L3167" i="12" s="1"/>
  <c r="K3168" i="12"/>
  <c r="L3168" i="12" s="1"/>
  <c r="K3169" i="12"/>
  <c r="L3169" i="12" s="1"/>
  <c r="K3170" i="12"/>
  <c r="L3170" i="12" s="1"/>
  <c r="K3171" i="12"/>
  <c r="L3171" i="12" s="1"/>
  <c r="K3172" i="12"/>
  <c r="L3172" i="12" s="1"/>
  <c r="K3173" i="12"/>
  <c r="L3173" i="12" s="1"/>
  <c r="K3174" i="12"/>
  <c r="L3174" i="12" s="1"/>
  <c r="K3175" i="12"/>
  <c r="L3175" i="12" s="1"/>
  <c r="K3176" i="12"/>
  <c r="L3176" i="12" s="1"/>
  <c r="K3177" i="12"/>
  <c r="L3177" i="12" s="1"/>
  <c r="K3178" i="12"/>
  <c r="L3178" i="12" s="1"/>
  <c r="K3179" i="12"/>
  <c r="L3179" i="12" s="1"/>
  <c r="K3180" i="12"/>
  <c r="L3180" i="12" s="1"/>
  <c r="K3181" i="12"/>
  <c r="L3181" i="12" s="1"/>
  <c r="K3182" i="12"/>
  <c r="L3182" i="12" s="1"/>
  <c r="K3183" i="12"/>
  <c r="L3183" i="12" s="1"/>
  <c r="K3184" i="12"/>
  <c r="L3184" i="12" s="1"/>
  <c r="K3185" i="12"/>
  <c r="L3185" i="12" s="1"/>
  <c r="K3186" i="12"/>
  <c r="L3186" i="12" s="1"/>
  <c r="K3187" i="12"/>
  <c r="L3187" i="12" s="1"/>
  <c r="K3188" i="12"/>
  <c r="L3188" i="12" s="1"/>
  <c r="K3189" i="12"/>
  <c r="L3189" i="12" s="1"/>
  <c r="K3190" i="12"/>
  <c r="L3190" i="12" s="1"/>
  <c r="K3191" i="12"/>
  <c r="L3191" i="12" s="1"/>
  <c r="K3192" i="12"/>
  <c r="L3192" i="12" s="1"/>
  <c r="K3193" i="12"/>
  <c r="L3193" i="12" s="1"/>
  <c r="K3194" i="12"/>
  <c r="L3194" i="12" s="1"/>
  <c r="K3195" i="12"/>
  <c r="L3195" i="12" s="1"/>
  <c r="K3196" i="12"/>
  <c r="L3196" i="12" s="1"/>
  <c r="K3197" i="12"/>
  <c r="L3197" i="12" s="1"/>
  <c r="K3198" i="12"/>
  <c r="L3198" i="12" s="1"/>
  <c r="K3199" i="12"/>
  <c r="L3199" i="12" s="1"/>
  <c r="K3200" i="12"/>
  <c r="L3200" i="12" s="1"/>
  <c r="K3201" i="12"/>
  <c r="L3201" i="12" s="1"/>
  <c r="K3202" i="12"/>
  <c r="L3202" i="12" s="1"/>
  <c r="K3203" i="12"/>
  <c r="L3203" i="12" s="1"/>
  <c r="K3204" i="12"/>
  <c r="L3204" i="12" s="1"/>
  <c r="K3205" i="12"/>
  <c r="L3205" i="12" s="1"/>
  <c r="K3206" i="12"/>
  <c r="L3206" i="12" s="1"/>
  <c r="K3207" i="12"/>
  <c r="L3207" i="12" s="1"/>
  <c r="K3208" i="12"/>
  <c r="L3208" i="12" s="1"/>
  <c r="K3209" i="12"/>
  <c r="L3209" i="12" s="1"/>
  <c r="K3210" i="12"/>
  <c r="L3210" i="12" s="1"/>
  <c r="K3211" i="12"/>
  <c r="L3211" i="12" s="1"/>
  <c r="K3212" i="12"/>
  <c r="L3212" i="12" s="1"/>
  <c r="K3213" i="12"/>
  <c r="L3213" i="12" s="1"/>
  <c r="K3214" i="12"/>
  <c r="L3214" i="12" s="1"/>
  <c r="K3215" i="12"/>
  <c r="L3215" i="12" s="1"/>
  <c r="K3216" i="12"/>
  <c r="L3216" i="12" s="1"/>
  <c r="K3217" i="12"/>
  <c r="L3217" i="12" s="1"/>
  <c r="K3218" i="12"/>
  <c r="L3218" i="12" s="1"/>
  <c r="K3219" i="12"/>
  <c r="L3219" i="12" s="1"/>
  <c r="K3220" i="12"/>
  <c r="L3220" i="12" s="1"/>
  <c r="K3221" i="12"/>
  <c r="L3221" i="12" s="1"/>
  <c r="K3222" i="12"/>
  <c r="L3222" i="12" s="1"/>
  <c r="K3223" i="12"/>
  <c r="L3223" i="12" s="1"/>
  <c r="K3224" i="12"/>
  <c r="L3224" i="12" s="1"/>
  <c r="K3225" i="12"/>
  <c r="L3225" i="12" s="1"/>
  <c r="K3226" i="12"/>
  <c r="L3226" i="12" s="1"/>
  <c r="K3227" i="12"/>
  <c r="L3227" i="12" s="1"/>
  <c r="K3228" i="12"/>
  <c r="L3228" i="12" s="1"/>
  <c r="K3229" i="12"/>
  <c r="L3229" i="12" s="1"/>
  <c r="K3230" i="12"/>
  <c r="L3230" i="12" s="1"/>
  <c r="K3231" i="12"/>
  <c r="L3231" i="12" s="1"/>
  <c r="K3232" i="12"/>
  <c r="L3232" i="12" s="1"/>
  <c r="K3233" i="12"/>
  <c r="L3233" i="12" s="1"/>
  <c r="K3234" i="12"/>
  <c r="L3234" i="12" s="1"/>
  <c r="K3235" i="12"/>
  <c r="L3235" i="12" s="1"/>
  <c r="K3236" i="12"/>
  <c r="L3236" i="12" s="1"/>
  <c r="K3237" i="12"/>
  <c r="L3237" i="12" s="1"/>
  <c r="K3238" i="12"/>
  <c r="L3238" i="12" s="1"/>
  <c r="K3239" i="12"/>
  <c r="L3239" i="12" s="1"/>
  <c r="K3240" i="12"/>
  <c r="L3240" i="12" s="1"/>
  <c r="K3241" i="12"/>
  <c r="L3241" i="12" s="1"/>
  <c r="K3242" i="12"/>
  <c r="L3242" i="12" s="1"/>
  <c r="K3243" i="12"/>
  <c r="L3243" i="12" s="1"/>
  <c r="K3244" i="12"/>
  <c r="L3244" i="12" s="1"/>
  <c r="K3245" i="12"/>
  <c r="L3245" i="12" s="1"/>
  <c r="K3246" i="12"/>
  <c r="L3246" i="12" s="1"/>
  <c r="K3247" i="12"/>
  <c r="L3247" i="12" s="1"/>
  <c r="K3248" i="12"/>
  <c r="L3248" i="12" s="1"/>
  <c r="K3249" i="12"/>
  <c r="L3249" i="12" s="1"/>
  <c r="K3250" i="12"/>
  <c r="L3250" i="12" s="1"/>
  <c r="K3251" i="12"/>
  <c r="L3251" i="12" s="1"/>
  <c r="K3252" i="12"/>
  <c r="L3252" i="12" s="1"/>
  <c r="K3253" i="12"/>
  <c r="L3253" i="12" s="1"/>
  <c r="K3254" i="12"/>
  <c r="L3254" i="12" s="1"/>
  <c r="K3255" i="12"/>
  <c r="L3255" i="12" s="1"/>
  <c r="K3256" i="12"/>
  <c r="L3256" i="12" s="1"/>
  <c r="K3257" i="12"/>
  <c r="L3257" i="12" s="1"/>
  <c r="K3258" i="12"/>
  <c r="L3258" i="12" s="1"/>
  <c r="K3259" i="12"/>
  <c r="L3259" i="12" s="1"/>
  <c r="K3260" i="12"/>
  <c r="L3260" i="12" s="1"/>
  <c r="K3261" i="12"/>
  <c r="L3261" i="12" s="1"/>
  <c r="K3262" i="12"/>
  <c r="L3262" i="12" s="1"/>
  <c r="K3263" i="12"/>
  <c r="L3263" i="12" s="1"/>
  <c r="K3264" i="12"/>
  <c r="L3264" i="12" s="1"/>
  <c r="K3265" i="12"/>
  <c r="L3265" i="12" s="1"/>
  <c r="K3266" i="12"/>
  <c r="L3266" i="12" s="1"/>
  <c r="K3267" i="12"/>
  <c r="L3267" i="12" s="1"/>
  <c r="K3268" i="12"/>
  <c r="L3268" i="12" s="1"/>
  <c r="K3269" i="12"/>
  <c r="L3269" i="12" s="1"/>
  <c r="K3270" i="12"/>
  <c r="L3270" i="12" s="1"/>
  <c r="K3271" i="12"/>
  <c r="L3271" i="12" s="1"/>
  <c r="K3272" i="12"/>
  <c r="L3272" i="12" s="1"/>
  <c r="K3273" i="12"/>
  <c r="L3273" i="12" s="1"/>
  <c r="K3274" i="12"/>
  <c r="L3274" i="12" s="1"/>
  <c r="K3275" i="12"/>
  <c r="L3275" i="12" s="1"/>
  <c r="K3276" i="12"/>
  <c r="L3276" i="12" s="1"/>
  <c r="K3277" i="12"/>
  <c r="L3277" i="12" s="1"/>
  <c r="K3278" i="12"/>
  <c r="L3278" i="12" s="1"/>
  <c r="K3279" i="12"/>
  <c r="L3279" i="12" s="1"/>
  <c r="K3280" i="12"/>
  <c r="L3280" i="12" s="1"/>
  <c r="K3281" i="12"/>
  <c r="L3281" i="12" s="1"/>
  <c r="K3282" i="12"/>
  <c r="L3282" i="12" s="1"/>
  <c r="K3283" i="12"/>
  <c r="L3283" i="12" s="1"/>
  <c r="K3284" i="12"/>
  <c r="L3284" i="12" s="1"/>
  <c r="K3285" i="12"/>
  <c r="L3285" i="12" s="1"/>
  <c r="K3286" i="12"/>
  <c r="L3286" i="12" s="1"/>
  <c r="K3287" i="12"/>
  <c r="L3287" i="12" s="1"/>
  <c r="K3288" i="12"/>
  <c r="L3288" i="12" s="1"/>
  <c r="K3289" i="12"/>
  <c r="L3289" i="12" s="1"/>
  <c r="K3290" i="12"/>
  <c r="L3290" i="12" s="1"/>
  <c r="K3291" i="12"/>
  <c r="L3291" i="12" s="1"/>
  <c r="K3292" i="12"/>
  <c r="L3292" i="12" s="1"/>
  <c r="K3293" i="12"/>
  <c r="L3293" i="12" s="1"/>
  <c r="K3294" i="12"/>
  <c r="L3294" i="12" s="1"/>
  <c r="K3295" i="12"/>
  <c r="L3295" i="12" s="1"/>
  <c r="K3296" i="12"/>
  <c r="L3296" i="12" s="1"/>
  <c r="K3297" i="12"/>
  <c r="L3297" i="12" s="1"/>
  <c r="K3298" i="12"/>
  <c r="L3298" i="12" s="1"/>
  <c r="K3299" i="12"/>
  <c r="L3299" i="12" s="1"/>
  <c r="K3300" i="12"/>
  <c r="L3300" i="12" s="1"/>
  <c r="K3301" i="12"/>
  <c r="L3301" i="12" s="1"/>
  <c r="K3302" i="12"/>
  <c r="L3302" i="12" s="1"/>
  <c r="K3303" i="12"/>
  <c r="L3303" i="12" s="1"/>
  <c r="K3304" i="12"/>
  <c r="L3304" i="12" s="1"/>
  <c r="K3305" i="12"/>
  <c r="L3305" i="12" s="1"/>
  <c r="K3306" i="12"/>
  <c r="L3306" i="12" s="1"/>
  <c r="K3307" i="12"/>
  <c r="L3307" i="12" s="1"/>
  <c r="K3308" i="12"/>
  <c r="L3308" i="12" s="1"/>
  <c r="K3309" i="12"/>
  <c r="L3309" i="12" s="1"/>
  <c r="K3310" i="12"/>
  <c r="L3310" i="12" s="1"/>
  <c r="K3311" i="12"/>
  <c r="L3311" i="12" s="1"/>
  <c r="K3312" i="12"/>
  <c r="L3312" i="12" s="1"/>
  <c r="K3313" i="12"/>
  <c r="L3313" i="12" s="1"/>
  <c r="K3314" i="12"/>
  <c r="L3314" i="12" s="1"/>
  <c r="K3315" i="12"/>
  <c r="L3315" i="12" s="1"/>
  <c r="K3316" i="12"/>
  <c r="L3316" i="12" s="1"/>
  <c r="K3317" i="12"/>
  <c r="L3317" i="12" s="1"/>
  <c r="K3318" i="12"/>
  <c r="L3318" i="12" s="1"/>
  <c r="K3319" i="12"/>
  <c r="L3319" i="12" s="1"/>
  <c r="K3320" i="12"/>
  <c r="L3320" i="12" s="1"/>
  <c r="K3321" i="12"/>
  <c r="L3321" i="12" s="1"/>
  <c r="K3322" i="12"/>
  <c r="L3322" i="12" s="1"/>
  <c r="K3323" i="12"/>
  <c r="L3323" i="12" s="1"/>
  <c r="K3324" i="12"/>
  <c r="L3324" i="12" s="1"/>
  <c r="K3325" i="12"/>
  <c r="L3325" i="12" s="1"/>
  <c r="K3326" i="12"/>
  <c r="L3326" i="12" s="1"/>
  <c r="K3327" i="12"/>
  <c r="L3327" i="12" s="1"/>
  <c r="K3328" i="12"/>
  <c r="L3328" i="12" s="1"/>
  <c r="K3329" i="12"/>
  <c r="L3329" i="12" s="1"/>
  <c r="K3330" i="12"/>
  <c r="L3330" i="12" s="1"/>
  <c r="K3331" i="12"/>
  <c r="L3331" i="12" s="1"/>
  <c r="K3332" i="12"/>
  <c r="L3332" i="12" s="1"/>
  <c r="K3333" i="12"/>
  <c r="L3333" i="12" s="1"/>
  <c r="K3334" i="12"/>
  <c r="L3334" i="12" s="1"/>
  <c r="K3335" i="12"/>
  <c r="L3335" i="12" s="1"/>
  <c r="K3336" i="12"/>
  <c r="L3336" i="12" s="1"/>
  <c r="K3337" i="12"/>
  <c r="L3337" i="12" s="1"/>
  <c r="K3338" i="12"/>
  <c r="L3338" i="12" s="1"/>
  <c r="K3339" i="12"/>
  <c r="L3339" i="12" s="1"/>
  <c r="K3340" i="12"/>
  <c r="L3340" i="12" s="1"/>
  <c r="K3341" i="12"/>
  <c r="L3341" i="12" s="1"/>
  <c r="K3342" i="12"/>
  <c r="L3342" i="12" s="1"/>
  <c r="K3343" i="12"/>
  <c r="L3343" i="12" s="1"/>
  <c r="K3344" i="12"/>
  <c r="L3344" i="12" s="1"/>
  <c r="K3345" i="12"/>
  <c r="L3345" i="12" s="1"/>
  <c r="K3346" i="12"/>
  <c r="L3346" i="12" s="1"/>
  <c r="K3347" i="12"/>
  <c r="L3347" i="12" s="1"/>
  <c r="K3348" i="12"/>
  <c r="L3348" i="12" s="1"/>
  <c r="K3349" i="12"/>
  <c r="L3349" i="12" s="1"/>
  <c r="K3350" i="12"/>
  <c r="L3350" i="12" s="1"/>
  <c r="K3351" i="12"/>
  <c r="L3351" i="12" s="1"/>
  <c r="K3352" i="12"/>
  <c r="L3352" i="12" s="1"/>
  <c r="K3354" i="12"/>
  <c r="L3354" i="12" s="1"/>
  <c r="K3355" i="12"/>
  <c r="L3355" i="12" s="1"/>
  <c r="K3356" i="12"/>
  <c r="L3356" i="12" s="1"/>
  <c r="K3357" i="12"/>
  <c r="L3357" i="12" s="1"/>
  <c r="K3358" i="12"/>
  <c r="L3358" i="12" s="1"/>
  <c r="K3359" i="12"/>
  <c r="L3359" i="12" s="1"/>
  <c r="K3361" i="12"/>
  <c r="L3361" i="12" s="1"/>
  <c r="K3362" i="12"/>
  <c r="L3362" i="12" s="1"/>
  <c r="K3363" i="12"/>
  <c r="L3363" i="12" s="1"/>
  <c r="K3364" i="12"/>
  <c r="L3364" i="12" s="1"/>
  <c r="K3365" i="12"/>
  <c r="L3365" i="12" s="1"/>
  <c r="K3366" i="12"/>
  <c r="L3366" i="12" s="1"/>
  <c r="K3367" i="12"/>
  <c r="L3367" i="12" s="1"/>
  <c r="K3368" i="12"/>
  <c r="L3368" i="12" s="1"/>
  <c r="K3369" i="12"/>
  <c r="L3369" i="12" s="1"/>
  <c r="K3370" i="12"/>
  <c r="L3370" i="12" s="1"/>
  <c r="K3371" i="12"/>
  <c r="L3371" i="12" s="1"/>
  <c r="K3372" i="12"/>
  <c r="L3372" i="12" s="1"/>
  <c r="K3373" i="12"/>
  <c r="L3373" i="12" s="1"/>
  <c r="K3374" i="12"/>
  <c r="L3374" i="12" s="1"/>
  <c r="K3375" i="12"/>
  <c r="L3375" i="12" s="1"/>
  <c r="K3376" i="12"/>
  <c r="L3376" i="12" s="1"/>
  <c r="K3377" i="12"/>
  <c r="L3377" i="12" s="1"/>
  <c r="K3378" i="12"/>
  <c r="L3378" i="12" s="1"/>
  <c r="K3379" i="12"/>
  <c r="L3379" i="12" s="1"/>
  <c r="K3380" i="12"/>
  <c r="L3380" i="12" s="1"/>
  <c r="K3381" i="12"/>
  <c r="L3381" i="12" s="1"/>
  <c r="K3382" i="12"/>
  <c r="L3382" i="12" s="1"/>
  <c r="K3383" i="12"/>
  <c r="L3383" i="12" s="1"/>
  <c r="K3384" i="12"/>
  <c r="L3384" i="12" s="1"/>
  <c r="K3385" i="12"/>
  <c r="L3385" i="12" s="1"/>
  <c r="K3386" i="12"/>
  <c r="L3386" i="12" s="1"/>
  <c r="K3387" i="12"/>
  <c r="L3387" i="12" s="1"/>
  <c r="K3388" i="12"/>
  <c r="L3388" i="12" s="1"/>
  <c r="K3389" i="12"/>
  <c r="L3389" i="12" s="1"/>
  <c r="K3390" i="12"/>
  <c r="L3390" i="12" s="1"/>
  <c r="K3391" i="12"/>
  <c r="L3391" i="12" s="1"/>
  <c r="K3392" i="12"/>
  <c r="L3392" i="12" s="1"/>
  <c r="K3393" i="12"/>
  <c r="L3393" i="12" s="1"/>
  <c r="K3394" i="12"/>
  <c r="L3394" i="12" s="1"/>
  <c r="K3396" i="12"/>
  <c r="L3396" i="12" s="1"/>
  <c r="K3397" i="12"/>
  <c r="L3397" i="12" s="1"/>
  <c r="K3399" i="12"/>
  <c r="L3399" i="12" s="1"/>
  <c r="K3400" i="12"/>
  <c r="L3400" i="12" s="1"/>
  <c r="K3401" i="12"/>
  <c r="L3401" i="12" s="1"/>
  <c r="K3402" i="12"/>
  <c r="L3402" i="12" s="1"/>
  <c r="K3403" i="12"/>
  <c r="L3403" i="12" s="1"/>
  <c r="K3404" i="12"/>
  <c r="L3404" i="12" s="1"/>
  <c r="K3405" i="12"/>
  <c r="L3405" i="12" s="1"/>
  <c r="K3406" i="12"/>
  <c r="L3406" i="12" s="1"/>
  <c r="K3407" i="12"/>
  <c r="L3407" i="12" s="1"/>
  <c r="K3408" i="12"/>
  <c r="L3408" i="12" s="1"/>
  <c r="K3409" i="12"/>
  <c r="L3409" i="12" s="1"/>
  <c r="K3410" i="12"/>
  <c r="L3410" i="12" s="1"/>
  <c r="K3411" i="12"/>
  <c r="L3411" i="12" s="1"/>
  <c r="K3412" i="12"/>
  <c r="L3412" i="12" s="1"/>
  <c r="K3413" i="12"/>
  <c r="L3413" i="12" s="1"/>
  <c r="K3414" i="12"/>
  <c r="L3414" i="12" s="1"/>
  <c r="K3415" i="12"/>
  <c r="L3415" i="12" s="1"/>
  <c r="K3416" i="12"/>
  <c r="L3416" i="12" s="1"/>
  <c r="K3417" i="12"/>
  <c r="L3417" i="12" s="1"/>
  <c r="K3418" i="12"/>
  <c r="L3418" i="12" s="1"/>
  <c r="K3419" i="12"/>
  <c r="L3419" i="12" s="1"/>
  <c r="K3420" i="12"/>
  <c r="L3420" i="12" s="1"/>
  <c r="K3421" i="12"/>
  <c r="L3421" i="12" s="1"/>
  <c r="K3422" i="12"/>
  <c r="L3422" i="12" s="1"/>
  <c r="K3423" i="12"/>
  <c r="L3423" i="12" s="1"/>
  <c r="K3424" i="12"/>
  <c r="L3424" i="12" s="1"/>
  <c r="K3425" i="12"/>
  <c r="L3425" i="12" s="1"/>
  <c r="K3426" i="12"/>
  <c r="L3426" i="12" s="1"/>
  <c r="K3427" i="12"/>
  <c r="L3427" i="12" s="1"/>
  <c r="K3428" i="12"/>
  <c r="L3428" i="12" s="1"/>
  <c r="K3429" i="12"/>
  <c r="L3429" i="12" s="1"/>
  <c r="K3430" i="12"/>
  <c r="L3430" i="12" s="1"/>
  <c r="K3431" i="12"/>
  <c r="L3431" i="12" s="1"/>
  <c r="K3432" i="12"/>
  <c r="L3432" i="12" s="1"/>
  <c r="K3433" i="12"/>
  <c r="L3433" i="12" s="1"/>
  <c r="K3434" i="12"/>
  <c r="L3434" i="12" s="1"/>
  <c r="K3435" i="12"/>
  <c r="L3435" i="12" s="1"/>
  <c r="K3436" i="12"/>
  <c r="L3436" i="12" s="1"/>
  <c r="K3437" i="12"/>
  <c r="L3437" i="12" s="1"/>
  <c r="K3438" i="12"/>
  <c r="L3438" i="12" s="1"/>
  <c r="K3439" i="12"/>
  <c r="L3439" i="12" s="1"/>
  <c r="K3440" i="12"/>
  <c r="L3440" i="12" s="1"/>
  <c r="K3441" i="12"/>
  <c r="L3441" i="12" s="1"/>
  <c r="K3442" i="12"/>
  <c r="L3442" i="12" s="1"/>
  <c r="K3443" i="12"/>
  <c r="L3443" i="12" s="1"/>
  <c r="K3444" i="12"/>
  <c r="L3444" i="12" s="1"/>
  <c r="K3445" i="12"/>
  <c r="L3445" i="12" s="1"/>
  <c r="K3446" i="12"/>
  <c r="L3446" i="12" s="1"/>
  <c r="K3447" i="12"/>
  <c r="L3447" i="12" s="1"/>
  <c r="K3448" i="12"/>
  <c r="L3448" i="12" s="1"/>
  <c r="K3449" i="12"/>
  <c r="L3449" i="12" s="1"/>
  <c r="K3450" i="12"/>
  <c r="L3450" i="12" s="1"/>
  <c r="K3451" i="12"/>
  <c r="L3451" i="12" s="1"/>
  <c r="K3452" i="12"/>
  <c r="L3452" i="12" s="1"/>
  <c r="K3453" i="12"/>
  <c r="L3453" i="12" s="1"/>
  <c r="K3454" i="12"/>
  <c r="L3454" i="12" s="1"/>
  <c r="K3455" i="12"/>
  <c r="L3455" i="12" s="1"/>
  <c r="K3456" i="12"/>
  <c r="L3456" i="12" s="1"/>
  <c r="K3457" i="12"/>
  <c r="L3457" i="12" s="1"/>
  <c r="K3458" i="12"/>
  <c r="L3458" i="12" s="1"/>
  <c r="K3459" i="12"/>
  <c r="L3459" i="12" s="1"/>
  <c r="K3460" i="12"/>
  <c r="L3460" i="12" s="1"/>
  <c r="K3461" i="12"/>
  <c r="L3461" i="12" s="1"/>
  <c r="K3462" i="12"/>
  <c r="L3462" i="12" s="1"/>
  <c r="K3463" i="12"/>
  <c r="L3463" i="12" s="1"/>
  <c r="K3464" i="12"/>
  <c r="L3464" i="12" s="1"/>
  <c r="K3465" i="12"/>
  <c r="L3465" i="12" s="1"/>
  <c r="K3466" i="12"/>
  <c r="L3466" i="12" s="1"/>
  <c r="K3467" i="12"/>
  <c r="L3467" i="12" s="1"/>
  <c r="K3468" i="12"/>
  <c r="L3468" i="12" s="1"/>
  <c r="K3469" i="12"/>
  <c r="L3469" i="12" s="1"/>
  <c r="K3471" i="12"/>
  <c r="L3471" i="12" s="1"/>
  <c r="K3472" i="12"/>
  <c r="L3472" i="12" s="1"/>
  <c r="K3473" i="12"/>
  <c r="L3473" i="12" s="1"/>
  <c r="K3474" i="12"/>
  <c r="L3474" i="12" s="1"/>
  <c r="K3475" i="12"/>
  <c r="L3475" i="12" s="1"/>
  <c r="K3476" i="12"/>
  <c r="L3476" i="12" s="1"/>
  <c r="K3477" i="12"/>
  <c r="L3477" i="12" s="1"/>
  <c r="K3479" i="12"/>
  <c r="L3479" i="12" s="1"/>
  <c r="K3480" i="12"/>
  <c r="L3480" i="12" s="1"/>
  <c r="K3481" i="12"/>
  <c r="L3481" i="12" s="1"/>
  <c r="K3482" i="12"/>
  <c r="L3482" i="12" s="1"/>
  <c r="K3483" i="12"/>
  <c r="L3483" i="12" s="1"/>
  <c r="K3484" i="12"/>
  <c r="L3484" i="12" s="1"/>
  <c r="K3485" i="12"/>
  <c r="L3485" i="12" s="1"/>
  <c r="K3486" i="12"/>
  <c r="L3486" i="12" s="1"/>
  <c r="K3487" i="12"/>
  <c r="L3487" i="12" s="1"/>
  <c r="K3488" i="12"/>
  <c r="L3488" i="12" s="1"/>
  <c r="K3489" i="12"/>
  <c r="L3489" i="12" s="1"/>
  <c r="K3490" i="12"/>
  <c r="L3490" i="12" s="1"/>
  <c r="K3491" i="12"/>
  <c r="L3491" i="12" s="1"/>
  <c r="K3492" i="12"/>
  <c r="L3492" i="12" s="1"/>
  <c r="K3493" i="12"/>
  <c r="L3493" i="12" s="1"/>
  <c r="K3494" i="12"/>
  <c r="L3494" i="12" s="1"/>
  <c r="K3495" i="12"/>
  <c r="L3495" i="12" s="1"/>
  <c r="K3496" i="12"/>
  <c r="L3496" i="12" s="1"/>
  <c r="K3497" i="12"/>
  <c r="L3497" i="12" s="1"/>
  <c r="K3500" i="12"/>
  <c r="L3500" i="12" s="1"/>
  <c r="K3501" i="12"/>
  <c r="L3501" i="12" s="1"/>
  <c r="K3503" i="12"/>
  <c r="L3503" i="12" s="1"/>
  <c r="K3504" i="12"/>
  <c r="L3504" i="12" s="1"/>
  <c r="K3505" i="12"/>
  <c r="L3505" i="12" s="1"/>
  <c r="K3506" i="12"/>
  <c r="L3506" i="12" s="1"/>
  <c r="K3508" i="12"/>
  <c r="L3508" i="12" s="1"/>
  <c r="K3509" i="12"/>
  <c r="L3509" i="12" s="1"/>
  <c r="K3510" i="12"/>
  <c r="L3510" i="12" s="1"/>
  <c r="K3511" i="12"/>
  <c r="L3511" i="12" s="1"/>
  <c r="K3512" i="12"/>
  <c r="L3512" i="12" s="1"/>
  <c r="K3513" i="12"/>
  <c r="L3513" i="12" s="1"/>
  <c r="K3514" i="12"/>
  <c r="L3514" i="12" s="1"/>
  <c r="K3515" i="12"/>
  <c r="L3515" i="12" s="1"/>
  <c r="K3516" i="12"/>
  <c r="L3516" i="12" s="1"/>
  <c r="K3517" i="12"/>
  <c r="L3517" i="12" s="1"/>
  <c r="K3518" i="12"/>
  <c r="L3518" i="12" s="1"/>
  <c r="K3519" i="12"/>
  <c r="L3519" i="12" s="1"/>
  <c r="K3520" i="12"/>
  <c r="L3520" i="12" s="1"/>
  <c r="K3521" i="12"/>
  <c r="L3521" i="12" s="1"/>
  <c r="K3522" i="12"/>
  <c r="L3522" i="12" s="1"/>
  <c r="K3523" i="12"/>
  <c r="L3523" i="12" s="1"/>
  <c r="K3524" i="12"/>
  <c r="L3524" i="12" s="1"/>
  <c r="K3525" i="12"/>
  <c r="L3525" i="12" s="1"/>
  <c r="K3526" i="12"/>
  <c r="L3526" i="12" s="1"/>
  <c r="K3527" i="12"/>
  <c r="L3527" i="12" s="1"/>
  <c r="K3528" i="12"/>
  <c r="L3528" i="12" s="1"/>
  <c r="K3529" i="12"/>
  <c r="L3529" i="12" s="1"/>
  <c r="K3530" i="12"/>
  <c r="L3530" i="12" s="1"/>
  <c r="K3531" i="12"/>
  <c r="L3531" i="12" s="1"/>
  <c r="K3532" i="12"/>
  <c r="L3532" i="12" s="1"/>
  <c r="K3533" i="12"/>
  <c r="L3533" i="12" s="1"/>
  <c r="K3534" i="12"/>
  <c r="L3534" i="12" s="1"/>
  <c r="K3535" i="12"/>
  <c r="L3535" i="12" s="1"/>
  <c r="K3536" i="12"/>
  <c r="L3536" i="12" s="1"/>
  <c r="K3537" i="12"/>
  <c r="L3537" i="12" s="1"/>
  <c r="K3538" i="12"/>
  <c r="L3538" i="12" s="1"/>
  <c r="K3539" i="12"/>
  <c r="L3539" i="12" s="1"/>
  <c r="K3540" i="12"/>
  <c r="L3540" i="12" s="1"/>
  <c r="K3541" i="12"/>
  <c r="L3541" i="12" s="1"/>
  <c r="K3542" i="12"/>
  <c r="L3542" i="12" s="1"/>
  <c r="K3543" i="12"/>
  <c r="L3543" i="12" s="1"/>
  <c r="K3544" i="12"/>
  <c r="L3544" i="12" s="1"/>
  <c r="K3545" i="12"/>
  <c r="L3545" i="12" s="1"/>
  <c r="K3546" i="12"/>
  <c r="L3546" i="12" s="1"/>
  <c r="K3547" i="12"/>
  <c r="L3547" i="12" s="1"/>
  <c r="K3548" i="12"/>
  <c r="L3548" i="12" s="1"/>
  <c r="K3549" i="12"/>
  <c r="L3549" i="12" s="1"/>
  <c r="K3550" i="12"/>
  <c r="L3550" i="12" s="1"/>
  <c r="K3551" i="12"/>
  <c r="L3551" i="12" s="1"/>
  <c r="K3552" i="12"/>
  <c r="L3552" i="12" s="1"/>
  <c r="K3553" i="12"/>
  <c r="L3553" i="12" s="1"/>
  <c r="K3554" i="12"/>
  <c r="L3554" i="12" s="1"/>
  <c r="K3555" i="12"/>
  <c r="L3555" i="12" s="1"/>
  <c r="K3556" i="12"/>
  <c r="L3556" i="12" s="1"/>
  <c r="K3557" i="12"/>
  <c r="L3557" i="12" s="1"/>
  <c r="K3558" i="12"/>
  <c r="L3558" i="12" s="1"/>
  <c r="K3559" i="12"/>
  <c r="L3559" i="12" s="1"/>
  <c r="K3560" i="12"/>
  <c r="L3560" i="12" s="1"/>
  <c r="K3561" i="12"/>
  <c r="L3561" i="12" s="1"/>
  <c r="K3562" i="12"/>
  <c r="L3562" i="12" s="1"/>
  <c r="K3563" i="12"/>
  <c r="L3563" i="12" s="1"/>
  <c r="K3564" i="12"/>
  <c r="L3564" i="12" s="1"/>
  <c r="K3565" i="12"/>
  <c r="L3565" i="12" s="1"/>
  <c r="K3566" i="12"/>
  <c r="L3566" i="12" s="1"/>
  <c r="K3567" i="12"/>
  <c r="L3567" i="12" s="1"/>
  <c r="K3568" i="12"/>
  <c r="L3568" i="12" s="1"/>
  <c r="K3569" i="12"/>
  <c r="L3569" i="12" s="1"/>
  <c r="K3570" i="12"/>
  <c r="L3570" i="12" s="1"/>
  <c r="K3571" i="12"/>
  <c r="L3571" i="12" s="1"/>
  <c r="K3572" i="12"/>
  <c r="L3572" i="12" s="1"/>
  <c r="K3573" i="12"/>
  <c r="L3573" i="12" s="1"/>
  <c r="K3574" i="12"/>
  <c r="L3574" i="12" s="1"/>
  <c r="K3575" i="12"/>
  <c r="L3575" i="12" s="1"/>
  <c r="K3576" i="12"/>
  <c r="L3576" i="12" s="1"/>
  <c r="K3577" i="12"/>
  <c r="L3577" i="12" s="1"/>
  <c r="K3578" i="12"/>
  <c r="L3578" i="12" s="1"/>
  <c r="K3579" i="12"/>
  <c r="L3579" i="12" s="1"/>
  <c r="K3580" i="12"/>
  <c r="L3580" i="12" s="1"/>
  <c r="K3581" i="12"/>
  <c r="L3581" i="12" s="1"/>
  <c r="K3582" i="12"/>
  <c r="L3582" i="12" s="1"/>
  <c r="K3583" i="12"/>
  <c r="L3583" i="12" s="1"/>
  <c r="K3584" i="12"/>
  <c r="L3584" i="12" s="1"/>
  <c r="K3585" i="12"/>
  <c r="L3585" i="12" s="1"/>
  <c r="K3586" i="12"/>
  <c r="L3586" i="12" s="1"/>
  <c r="K3587" i="12"/>
  <c r="L3587" i="12" s="1"/>
  <c r="K3588" i="12"/>
  <c r="L3588" i="12" s="1"/>
  <c r="K3589" i="12"/>
  <c r="L3589" i="12" s="1"/>
  <c r="K3590" i="12"/>
  <c r="L3590" i="12" s="1"/>
  <c r="K3591" i="12"/>
  <c r="L3591" i="12" s="1"/>
  <c r="K3592" i="12"/>
  <c r="L3592" i="12" s="1"/>
  <c r="K3594" i="12"/>
  <c r="L3594" i="12" s="1"/>
  <c r="K3598" i="12"/>
  <c r="L3598" i="12" s="1"/>
  <c r="K3600" i="12"/>
  <c r="L3600" i="12" s="1"/>
  <c r="K3601" i="12"/>
  <c r="L3601" i="12" s="1"/>
  <c r="K3602" i="12"/>
  <c r="L3602" i="12" s="1"/>
  <c r="K3603" i="12"/>
  <c r="L3603" i="12" s="1"/>
  <c r="K3604" i="12"/>
  <c r="L3604" i="12" s="1"/>
  <c r="K3605" i="12"/>
  <c r="L3605" i="12" s="1"/>
  <c r="K3606" i="12"/>
  <c r="L3606" i="12" s="1"/>
  <c r="K3607" i="12"/>
  <c r="L3607" i="12" s="1"/>
  <c r="K3608" i="12"/>
  <c r="L3608" i="12" s="1"/>
  <c r="K3609" i="12"/>
  <c r="L3609" i="12" s="1"/>
  <c r="K3610" i="12"/>
  <c r="L3610" i="12" s="1"/>
  <c r="K3611" i="12"/>
  <c r="L3611" i="12" s="1"/>
  <c r="K3612" i="12"/>
  <c r="L3612" i="12" s="1"/>
  <c r="K3613" i="12"/>
  <c r="L3613" i="12" s="1"/>
  <c r="K3614" i="12"/>
  <c r="L3614" i="12" s="1"/>
  <c r="K3615" i="12"/>
  <c r="L3615" i="12" s="1"/>
  <c r="K3616" i="12"/>
  <c r="L3616" i="12" s="1"/>
  <c r="K3617" i="12"/>
  <c r="L3617" i="12" s="1"/>
  <c r="K3618" i="12"/>
  <c r="L3618" i="12" s="1"/>
  <c r="K3619" i="12"/>
  <c r="L3619" i="12" s="1"/>
  <c r="K3620" i="12"/>
  <c r="L3620" i="12" s="1"/>
  <c r="K3621" i="12"/>
  <c r="L3621" i="12" s="1"/>
  <c r="K3623" i="12"/>
  <c r="L3623" i="12" s="1"/>
  <c r="K3624" i="12"/>
  <c r="L3624" i="12" s="1"/>
  <c r="K3625" i="12"/>
  <c r="L3625" i="12" s="1"/>
  <c r="K3626" i="12"/>
  <c r="L3626" i="12" s="1"/>
  <c r="K3627" i="12"/>
  <c r="L3627" i="12" s="1"/>
  <c r="K3628" i="12"/>
  <c r="L3628" i="12" s="1"/>
  <c r="K3629" i="12"/>
  <c r="L3629" i="12" s="1"/>
  <c r="K3630" i="12"/>
  <c r="L3630" i="12" s="1"/>
  <c r="K3631" i="12"/>
  <c r="L3631" i="12" s="1"/>
  <c r="K3632" i="12"/>
  <c r="L3632" i="12" s="1"/>
  <c r="K3633" i="12"/>
  <c r="L3633" i="12" s="1"/>
  <c r="K3634" i="12"/>
  <c r="L3634" i="12" s="1"/>
  <c r="K3635" i="12"/>
  <c r="L3635" i="12" s="1"/>
  <c r="K3636" i="12"/>
  <c r="L3636" i="12" s="1"/>
  <c r="K3637" i="12"/>
  <c r="L3637" i="12" s="1"/>
  <c r="K3638" i="12"/>
  <c r="L3638" i="12" s="1"/>
  <c r="K3639" i="12"/>
  <c r="L3639" i="12" s="1"/>
  <c r="K3640" i="12"/>
  <c r="L3640" i="12" s="1"/>
  <c r="K3641" i="12"/>
  <c r="L3641" i="12" s="1"/>
  <c r="K3642" i="12"/>
  <c r="L3642" i="12" s="1"/>
  <c r="K3643" i="12"/>
  <c r="L3643" i="12" s="1"/>
  <c r="K3644" i="12"/>
  <c r="L3644" i="12" s="1"/>
  <c r="K3645" i="12"/>
  <c r="L3645" i="12" s="1"/>
  <c r="K3646" i="12"/>
  <c r="L3646" i="12" s="1"/>
  <c r="K3647" i="12"/>
  <c r="L3647" i="12" s="1"/>
  <c r="K3648" i="12"/>
  <c r="L3648" i="12" s="1"/>
  <c r="K3649" i="12"/>
  <c r="L3649" i="12" s="1"/>
  <c r="K3650" i="12"/>
  <c r="L3650" i="12" s="1"/>
  <c r="K3651" i="12"/>
  <c r="L3651" i="12" s="1"/>
  <c r="K3652" i="12"/>
  <c r="L3652" i="12" s="1"/>
  <c r="K3653" i="12"/>
  <c r="L3653" i="12" s="1"/>
  <c r="K3655" i="12"/>
  <c r="L3655" i="12" s="1"/>
  <c r="K3656" i="12"/>
  <c r="L3656" i="12" s="1"/>
  <c r="K3657" i="12"/>
  <c r="L3657" i="12" s="1"/>
  <c r="K3658" i="12"/>
  <c r="L3658" i="12" s="1"/>
  <c r="K3659" i="12"/>
  <c r="L3659" i="12" s="1"/>
  <c r="K3660" i="12"/>
  <c r="L3660" i="12" s="1"/>
  <c r="K3661" i="12"/>
  <c r="L3661" i="12" s="1"/>
  <c r="K3662" i="12"/>
  <c r="L3662" i="12" s="1"/>
  <c r="K3663" i="12"/>
  <c r="L3663" i="12" s="1"/>
  <c r="K3664" i="12"/>
  <c r="L3664" i="12" s="1"/>
  <c r="K3665" i="12"/>
  <c r="L3665" i="12" s="1"/>
  <c r="K3666" i="12"/>
  <c r="L3666" i="12" s="1"/>
  <c r="K3667" i="12"/>
  <c r="L3667" i="12" s="1"/>
  <c r="K3668" i="12"/>
  <c r="L3668" i="12" s="1"/>
  <c r="K3669" i="12"/>
  <c r="L3669" i="12" s="1"/>
  <c r="K3670" i="12"/>
  <c r="L3670" i="12" s="1"/>
  <c r="K3671" i="12"/>
  <c r="L3671" i="12" s="1"/>
  <c r="K3672" i="12"/>
  <c r="L3672" i="12" s="1"/>
  <c r="K3673" i="12"/>
  <c r="L3673" i="12" s="1"/>
  <c r="K3674" i="12"/>
  <c r="L3674" i="12" s="1"/>
  <c r="K3675" i="12"/>
  <c r="L3675" i="12" s="1"/>
  <c r="K3676" i="12"/>
  <c r="L3676" i="12" s="1"/>
  <c r="K3677" i="12"/>
  <c r="L3677" i="12" s="1"/>
  <c r="K3678" i="12"/>
  <c r="L3678" i="12" s="1"/>
  <c r="K3679" i="12"/>
  <c r="L3679" i="12" s="1"/>
  <c r="K3680" i="12"/>
  <c r="L3680" i="12" s="1"/>
  <c r="K3681" i="12"/>
  <c r="L3681" i="12" s="1"/>
  <c r="K3682" i="12"/>
  <c r="L3682" i="12" s="1"/>
  <c r="K3683" i="12"/>
  <c r="L3683" i="12" s="1"/>
  <c r="K3684" i="12"/>
  <c r="L3684" i="12" s="1"/>
  <c r="K3685" i="12"/>
  <c r="L3685" i="12" s="1"/>
  <c r="K3686" i="12"/>
  <c r="L3686" i="12" s="1"/>
  <c r="K3687" i="12"/>
  <c r="L3687" i="12" s="1"/>
  <c r="K3688" i="12"/>
  <c r="L3688" i="12" s="1"/>
  <c r="K3689" i="12"/>
  <c r="L3689" i="12" s="1"/>
  <c r="K3690" i="12"/>
  <c r="L3690" i="12" s="1"/>
  <c r="K3691" i="12"/>
  <c r="L3691" i="12" s="1"/>
  <c r="K3692" i="12"/>
  <c r="L3692" i="12" s="1"/>
  <c r="K3693" i="12"/>
  <c r="L3693" i="12" s="1"/>
  <c r="K3694" i="12"/>
  <c r="L3694" i="12" s="1"/>
  <c r="K3695" i="12"/>
  <c r="L3695" i="12" s="1"/>
  <c r="K3696" i="12"/>
  <c r="L3696" i="12" s="1"/>
  <c r="K3697" i="12"/>
  <c r="L3697" i="12" s="1"/>
  <c r="K3698" i="12"/>
  <c r="L3698" i="12" s="1"/>
  <c r="K3699" i="12"/>
  <c r="L3699" i="12" s="1"/>
  <c r="K3700" i="12"/>
  <c r="L3700" i="12" s="1"/>
  <c r="K3701" i="12"/>
  <c r="L3701" i="12" s="1"/>
  <c r="K3702" i="12"/>
  <c r="L3702" i="12" s="1"/>
  <c r="K3703" i="12"/>
  <c r="L3703" i="12" s="1"/>
  <c r="K3704" i="12"/>
  <c r="L3704" i="12" s="1"/>
  <c r="K3705" i="12"/>
  <c r="L3705" i="12" s="1"/>
  <c r="K3706" i="12"/>
  <c r="L3706" i="12" s="1"/>
  <c r="K3707" i="12"/>
  <c r="L3707" i="12" s="1"/>
  <c r="K3708" i="12"/>
  <c r="L3708" i="12" s="1"/>
  <c r="K3709" i="12"/>
  <c r="L3709" i="12" s="1"/>
  <c r="K3721" i="12"/>
  <c r="L3721" i="12" s="1"/>
  <c r="K3722" i="12"/>
  <c r="L3722" i="12" s="1"/>
  <c r="K3723" i="12"/>
  <c r="L3723" i="12" s="1"/>
  <c r="K3724" i="12"/>
  <c r="L3724" i="12" s="1"/>
  <c r="K3725" i="12"/>
  <c r="L3725" i="12" s="1"/>
  <c r="K3726" i="12"/>
  <c r="L3726" i="12" s="1"/>
  <c r="K3727" i="12"/>
  <c r="L3727" i="12" s="1"/>
  <c r="K3728" i="12"/>
  <c r="L3728" i="12" s="1"/>
  <c r="K3729" i="12"/>
  <c r="L3729" i="12" s="1"/>
  <c r="K3730" i="12"/>
  <c r="L3730" i="12" s="1"/>
  <c r="K3731" i="12"/>
  <c r="L3731" i="12" s="1"/>
  <c r="K3732" i="12"/>
  <c r="L3732" i="12" s="1"/>
  <c r="K3733" i="12"/>
  <c r="L3733" i="12" s="1"/>
  <c r="K3734" i="12"/>
  <c r="L3734" i="12" s="1"/>
  <c r="K3735" i="12"/>
  <c r="L3735" i="12" s="1"/>
  <c r="K3736" i="12"/>
  <c r="L3736" i="12" s="1"/>
  <c r="K3737" i="12"/>
  <c r="L3737" i="12" s="1"/>
  <c r="K3738" i="12"/>
  <c r="L3738" i="12" s="1"/>
  <c r="K3739" i="12"/>
  <c r="L3739" i="12" s="1"/>
  <c r="K3740" i="12"/>
  <c r="L3740" i="12" s="1"/>
  <c r="K3741" i="12"/>
  <c r="L3741" i="12" s="1"/>
  <c r="K3742" i="12"/>
  <c r="L3742" i="12" s="1"/>
  <c r="K3743" i="12"/>
  <c r="L3743" i="12" s="1"/>
  <c r="K3744" i="12"/>
  <c r="L3744" i="12" s="1"/>
  <c r="K3745" i="12"/>
  <c r="L3745" i="12" s="1"/>
  <c r="K3746" i="12"/>
  <c r="L3746" i="12" s="1"/>
  <c r="K3747" i="12"/>
  <c r="L3747" i="12" s="1"/>
  <c r="K3749" i="12"/>
  <c r="L3749" i="12" s="1"/>
  <c r="K3752" i="12"/>
  <c r="L3752" i="12" s="1"/>
  <c r="K3753" i="12"/>
  <c r="L3753" i="12" s="1"/>
  <c r="K3754" i="12"/>
  <c r="L3754" i="12" s="1"/>
  <c r="K3755" i="12"/>
  <c r="L3755" i="12" s="1"/>
  <c r="K3756" i="12"/>
  <c r="L3756" i="12" s="1"/>
  <c r="K3757" i="12"/>
  <c r="L3757" i="12" s="1"/>
  <c r="K3758" i="12"/>
  <c r="L3758" i="12" s="1"/>
  <c r="K3759" i="12"/>
  <c r="L3759" i="12" s="1"/>
  <c r="K3760" i="12"/>
  <c r="L3760" i="12" s="1"/>
  <c r="K3761" i="12"/>
  <c r="L3761" i="12" s="1"/>
  <c r="K3763" i="12"/>
  <c r="L3763" i="12" s="1"/>
  <c r="K3764" i="12"/>
  <c r="L3764" i="12" s="1"/>
  <c r="K3765" i="12"/>
  <c r="L3765" i="12" s="1"/>
  <c r="K3766" i="12"/>
  <c r="L3766" i="12" s="1"/>
  <c r="K3767" i="12"/>
  <c r="L3767" i="12" s="1"/>
  <c r="K3768" i="12"/>
  <c r="L3768" i="12" s="1"/>
  <c r="K3769" i="12"/>
  <c r="L3769" i="12" s="1"/>
  <c r="K3770" i="12"/>
  <c r="L3770" i="12" s="1"/>
  <c r="K3771" i="12"/>
  <c r="L3771" i="12" s="1"/>
  <c r="K3772" i="12"/>
  <c r="L3772" i="12" s="1"/>
  <c r="K3773" i="12"/>
  <c r="L3773" i="12" s="1"/>
  <c r="K3774" i="12"/>
  <c r="L3774" i="12" s="1"/>
  <c r="K3775" i="12"/>
  <c r="L3775" i="12" s="1"/>
  <c r="K3776" i="12"/>
  <c r="L3776" i="12" s="1"/>
  <c r="K3777" i="12"/>
  <c r="L3777" i="12" s="1"/>
  <c r="K3778" i="12"/>
  <c r="L3778" i="12" s="1"/>
  <c r="K3779" i="12"/>
  <c r="L3779" i="12" s="1"/>
  <c r="K3780" i="12"/>
  <c r="L3780" i="12" s="1"/>
  <c r="K3781" i="12"/>
  <c r="L3781" i="12" s="1"/>
  <c r="K3782" i="12"/>
  <c r="L3782" i="12" s="1"/>
  <c r="K3783" i="12"/>
  <c r="L3783" i="12" s="1"/>
  <c r="K3784" i="12"/>
  <c r="L3784" i="12" s="1"/>
  <c r="K3785" i="12"/>
  <c r="L3785" i="12" s="1"/>
  <c r="K3786" i="12"/>
  <c r="L3786" i="12" s="1"/>
  <c r="K3787" i="12"/>
  <c r="L3787" i="12" s="1"/>
  <c r="K3788" i="12"/>
  <c r="L3788" i="12" s="1"/>
  <c r="K3789" i="12"/>
  <c r="L3789" i="12" s="1"/>
  <c r="K3790" i="12"/>
  <c r="L3790" i="12" s="1"/>
  <c r="K3791" i="12"/>
  <c r="L3791" i="12" s="1"/>
  <c r="K3792" i="12"/>
  <c r="L3792" i="12" s="1"/>
  <c r="K3793" i="12"/>
  <c r="L3793" i="12" s="1"/>
  <c r="K3794" i="12"/>
  <c r="L3794" i="12" s="1"/>
  <c r="K3795" i="12"/>
  <c r="L3795" i="12" s="1"/>
  <c r="K3796" i="12"/>
  <c r="L3796" i="12" s="1"/>
  <c r="K3797" i="12"/>
  <c r="L3797" i="12" s="1"/>
  <c r="K3798" i="12"/>
  <c r="L3798" i="12" s="1"/>
  <c r="K3799" i="12"/>
  <c r="L3799" i="12" s="1"/>
  <c r="K3800" i="12"/>
  <c r="L3800" i="12" s="1"/>
  <c r="K3801" i="12"/>
  <c r="L3801" i="12" s="1"/>
  <c r="K3802" i="12"/>
  <c r="L3802" i="12" s="1"/>
  <c r="K3803" i="12"/>
  <c r="L3803" i="12" s="1"/>
  <c r="K3804" i="12"/>
  <c r="L3804" i="12" s="1"/>
  <c r="K3805" i="12"/>
  <c r="L3805" i="12" s="1"/>
  <c r="K3806" i="12"/>
  <c r="L3806" i="12" s="1"/>
  <c r="K3807" i="12"/>
  <c r="L3807" i="12" s="1"/>
  <c r="K3808" i="12"/>
  <c r="L3808" i="12" s="1"/>
  <c r="K3809" i="12"/>
  <c r="L3809" i="12" s="1"/>
  <c r="K3810" i="12"/>
  <c r="L3810" i="12" s="1"/>
  <c r="K3811" i="12"/>
  <c r="L3811" i="12" s="1"/>
  <c r="K3812" i="12"/>
  <c r="L3812" i="12" s="1"/>
  <c r="K3813" i="12"/>
  <c r="L3813" i="12" s="1"/>
  <c r="K3814" i="12"/>
  <c r="L3814" i="12" s="1"/>
  <c r="K3815" i="12"/>
  <c r="L3815" i="12" s="1"/>
  <c r="K3816" i="12"/>
  <c r="L3816" i="12" s="1"/>
  <c r="K3817" i="12"/>
  <c r="L3817" i="12" s="1"/>
  <c r="K3818" i="12"/>
  <c r="L3818" i="12" s="1"/>
  <c r="K3819" i="12"/>
  <c r="L3819" i="12" s="1"/>
  <c r="K3820" i="12"/>
  <c r="L3820" i="12" s="1"/>
  <c r="K3821" i="12"/>
  <c r="L3821" i="12" s="1"/>
  <c r="K3822" i="12"/>
  <c r="L3822" i="12" s="1"/>
  <c r="K3823" i="12"/>
  <c r="L3823" i="12" s="1"/>
  <c r="K3824" i="12"/>
  <c r="L3824" i="12" s="1"/>
  <c r="K3825" i="12"/>
  <c r="L3825" i="12" s="1"/>
  <c r="K3826" i="12"/>
  <c r="L3826" i="12" s="1"/>
  <c r="K3827" i="12"/>
  <c r="L3827" i="12" s="1"/>
  <c r="K3828" i="12"/>
  <c r="L3828" i="12" s="1"/>
  <c r="K3829" i="12"/>
  <c r="L3829" i="12" s="1"/>
  <c r="K3830" i="12"/>
  <c r="L3830" i="12" s="1"/>
  <c r="K3831" i="12"/>
  <c r="L3831" i="12" s="1"/>
  <c r="K3832" i="12"/>
  <c r="L3832" i="12" s="1"/>
  <c r="K3833" i="12"/>
  <c r="L3833" i="12" s="1"/>
  <c r="K3834" i="12"/>
  <c r="L3834" i="12" s="1"/>
  <c r="K3835" i="12"/>
  <c r="L3835" i="12" s="1"/>
  <c r="K3836" i="12"/>
  <c r="L3836" i="12" s="1"/>
  <c r="K3837" i="12"/>
  <c r="L3837" i="12" s="1"/>
  <c r="K3838" i="12"/>
  <c r="L3838" i="12" s="1"/>
  <c r="K3839" i="12"/>
  <c r="L3839" i="12" s="1"/>
  <c r="K3840" i="12"/>
  <c r="L3840" i="12" s="1"/>
  <c r="K3841" i="12"/>
  <c r="L3841" i="12" s="1"/>
  <c r="K3842" i="12"/>
  <c r="L3842" i="12" s="1"/>
  <c r="K3843" i="12"/>
  <c r="L3843" i="12" s="1"/>
  <c r="K3844" i="12"/>
  <c r="L3844" i="12" s="1"/>
  <c r="K3845" i="12"/>
  <c r="L3845" i="12" s="1"/>
  <c r="K3846" i="12"/>
  <c r="L3846" i="12" s="1"/>
  <c r="K3847" i="12"/>
  <c r="L3847" i="12" s="1"/>
  <c r="K3848" i="12"/>
  <c r="L3848" i="12" s="1"/>
  <c r="K3849" i="12"/>
  <c r="L3849" i="12" s="1"/>
  <c r="K3850" i="12"/>
  <c r="L3850" i="12" s="1"/>
  <c r="K3851" i="12"/>
  <c r="L3851" i="12" s="1"/>
  <c r="K3852" i="12"/>
  <c r="L3852" i="12" s="1"/>
  <c r="K3853" i="12"/>
  <c r="L3853" i="12" s="1"/>
  <c r="K3854" i="12"/>
  <c r="L3854" i="12" s="1"/>
  <c r="K3855" i="12"/>
  <c r="L3855" i="12" s="1"/>
  <c r="K3856" i="12"/>
  <c r="L3856" i="12" s="1"/>
  <c r="K3857" i="12"/>
  <c r="L3857" i="12" s="1"/>
  <c r="K3858" i="12"/>
  <c r="L3858" i="12" s="1"/>
  <c r="K3859" i="12"/>
  <c r="L3859" i="12" s="1"/>
  <c r="K3860" i="12"/>
  <c r="L3860" i="12" s="1"/>
  <c r="K3861" i="12"/>
  <c r="L3861" i="12" s="1"/>
  <c r="K3862" i="12"/>
  <c r="L3862" i="12" s="1"/>
  <c r="K3863" i="12"/>
  <c r="L3863" i="12" s="1"/>
  <c r="K3864" i="12"/>
  <c r="L3864" i="12" s="1"/>
  <c r="K3865" i="12"/>
  <c r="L3865" i="12" s="1"/>
  <c r="K3866" i="12"/>
  <c r="L3866" i="12" s="1"/>
  <c r="K3867" i="12"/>
  <c r="L3867" i="12" s="1"/>
  <c r="K3868" i="12"/>
  <c r="L3868" i="12" s="1"/>
  <c r="K3869" i="12"/>
  <c r="L3869" i="12" s="1"/>
  <c r="K3870" i="12"/>
  <c r="L3870" i="12" s="1"/>
  <c r="K3871" i="12"/>
  <c r="L3871" i="12" s="1"/>
  <c r="K3872" i="12"/>
  <c r="L3872" i="12" s="1"/>
  <c r="K3873" i="12"/>
  <c r="L3873" i="12" s="1"/>
  <c r="K3874" i="12"/>
  <c r="L3874" i="12" s="1"/>
  <c r="K3875" i="12"/>
  <c r="L3875" i="12" s="1"/>
  <c r="K3876" i="12"/>
  <c r="L3876" i="12" s="1"/>
  <c r="K3877" i="12"/>
  <c r="L3877" i="12" s="1"/>
  <c r="K3878" i="12"/>
  <c r="L3878" i="12" s="1"/>
  <c r="K3879" i="12"/>
  <c r="L3879" i="12" s="1"/>
  <c r="K3880" i="12"/>
  <c r="L3880" i="12" s="1"/>
  <c r="K3881" i="12"/>
  <c r="L3881" i="12" s="1"/>
  <c r="K3882" i="12"/>
  <c r="L3882" i="12" s="1"/>
  <c r="K3883" i="12"/>
  <c r="L3883" i="12" s="1"/>
  <c r="K3884" i="12"/>
  <c r="L3884" i="12" s="1"/>
  <c r="K3885" i="12"/>
  <c r="L3885" i="12" s="1"/>
  <c r="K3886" i="12"/>
  <c r="L3886" i="12" s="1"/>
  <c r="K3887" i="12"/>
  <c r="L3887" i="12" s="1"/>
  <c r="K3888" i="12"/>
  <c r="L3888" i="12" s="1"/>
  <c r="K3889" i="12"/>
  <c r="L3889" i="12" s="1"/>
  <c r="K3890" i="12"/>
  <c r="L3890" i="12" s="1"/>
  <c r="K3891" i="12"/>
  <c r="L3891" i="12" s="1"/>
  <c r="K3892" i="12"/>
  <c r="L3892" i="12" s="1"/>
  <c r="K3893" i="12"/>
  <c r="L3893" i="12" s="1"/>
  <c r="K3894" i="12"/>
  <c r="L3894" i="12" s="1"/>
  <c r="K3895" i="12"/>
  <c r="L3895" i="12" s="1"/>
  <c r="K3896" i="12"/>
  <c r="L3896" i="12" s="1"/>
  <c r="K3897" i="12"/>
  <c r="L3897" i="12" s="1"/>
  <c r="K3898" i="12"/>
  <c r="L3898" i="12" s="1"/>
  <c r="K3899" i="12"/>
  <c r="L3899" i="12" s="1"/>
  <c r="K3900" i="12"/>
  <c r="L3900" i="12" s="1"/>
  <c r="K3901" i="12"/>
  <c r="L3901" i="12" s="1"/>
  <c r="K3902" i="12"/>
  <c r="L3902" i="12" s="1"/>
  <c r="K3903" i="12"/>
  <c r="L3903" i="12" s="1"/>
  <c r="K3904" i="12"/>
  <c r="L3904" i="12" s="1"/>
  <c r="K3905" i="12"/>
  <c r="L3905" i="12" s="1"/>
  <c r="K3906" i="12"/>
  <c r="L3906" i="12" s="1"/>
  <c r="K3907" i="12"/>
  <c r="L3907" i="12" s="1"/>
  <c r="K3908" i="12"/>
  <c r="L3908" i="12" s="1"/>
  <c r="K3909" i="12"/>
  <c r="L3909" i="12" s="1"/>
  <c r="K3910" i="12"/>
  <c r="L3910" i="12" s="1"/>
  <c r="K3911" i="12"/>
  <c r="L3911" i="12" s="1"/>
  <c r="K3912" i="12"/>
  <c r="L3912" i="12" s="1"/>
  <c r="K3913" i="12"/>
  <c r="L3913" i="12" s="1"/>
  <c r="K3914" i="12"/>
  <c r="L3914" i="12" s="1"/>
  <c r="K3915" i="12"/>
  <c r="L3915" i="12" s="1"/>
  <c r="K3916" i="12"/>
  <c r="L3916" i="12" s="1"/>
  <c r="K3917" i="12"/>
  <c r="L3917" i="12" s="1"/>
  <c r="K3918" i="12"/>
  <c r="L3918" i="12" s="1"/>
  <c r="K3919" i="12"/>
  <c r="L3919" i="12" s="1"/>
  <c r="K3920" i="12"/>
  <c r="L3920" i="12" s="1"/>
  <c r="K3921" i="12"/>
  <c r="L3921" i="12" s="1"/>
  <c r="K3922" i="12"/>
  <c r="L3922" i="12" s="1"/>
  <c r="K3923" i="12"/>
  <c r="L3923" i="12" s="1"/>
  <c r="K3924" i="12"/>
  <c r="L3924" i="12" s="1"/>
  <c r="K3925" i="12"/>
  <c r="L3925" i="12" s="1"/>
  <c r="K3926" i="12"/>
  <c r="L3926" i="12" s="1"/>
  <c r="K3927" i="12"/>
  <c r="L3927" i="12" s="1"/>
  <c r="K3928" i="12"/>
  <c r="L3928" i="12" s="1"/>
  <c r="K3929" i="12"/>
  <c r="L3929" i="12" s="1"/>
  <c r="K3930" i="12"/>
  <c r="L3930" i="12" s="1"/>
  <c r="K3931" i="12"/>
  <c r="L3931" i="12" s="1"/>
  <c r="K3932" i="12"/>
  <c r="L3932" i="12" s="1"/>
  <c r="K3933" i="12"/>
  <c r="L3933" i="12" s="1"/>
  <c r="K3934" i="12"/>
  <c r="L3934" i="12" s="1"/>
  <c r="K3935" i="12"/>
  <c r="L3935" i="12" s="1"/>
  <c r="K3936" i="12"/>
  <c r="L3936" i="12" s="1"/>
  <c r="K3937" i="12"/>
  <c r="L3937" i="12" s="1"/>
  <c r="K3938" i="12"/>
  <c r="L3938" i="12" s="1"/>
  <c r="K3939" i="12"/>
  <c r="L3939" i="12" s="1"/>
  <c r="K3940" i="12"/>
  <c r="L3940" i="12" s="1"/>
  <c r="K3941" i="12"/>
  <c r="L3941" i="12" s="1"/>
  <c r="K3942" i="12"/>
  <c r="L3942" i="12" s="1"/>
  <c r="K3943" i="12"/>
  <c r="L3943" i="12" s="1"/>
  <c r="K3944" i="12"/>
  <c r="L3944" i="12" s="1"/>
  <c r="K3945" i="12"/>
  <c r="L3945" i="12" s="1"/>
  <c r="K3946" i="12"/>
  <c r="L3946" i="12" s="1"/>
  <c r="K3947" i="12"/>
  <c r="L3947" i="12" s="1"/>
  <c r="K3948" i="12"/>
  <c r="L3948" i="12" s="1"/>
  <c r="K3949" i="12"/>
  <c r="L3949" i="12" s="1"/>
  <c r="K3950" i="12"/>
  <c r="L3950" i="12" s="1"/>
  <c r="K3951" i="12"/>
  <c r="L3951" i="12" s="1"/>
  <c r="K3952" i="12"/>
  <c r="L3952" i="12" s="1"/>
  <c r="K3953" i="12"/>
  <c r="L3953" i="12" s="1"/>
  <c r="K3954" i="12"/>
  <c r="L3954" i="12" s="1"/>
  <c r="K3955" i="12"/>
  <c r="L3955" i="12" s="1"/>
  <c r="K3956" i="12"/>
  <c r="L3956" i="12" s="1"/>
  <c r="K3957" i="12"/>
  <c r="L3957" i="12" s="1"/>
  <c r="K3958" i="12"/>
  <c r="L3958" i="12" s="1"/>
  <c r="K3959" i="12"/>
  <c r="L3959" i="12" s="1"/>
  <c r="K3960" i="12"/>
  <c r="L3960" i="12" s="1"/>
  <c r="K3961" i="12"/>
  <c r="L3961" i="12" s="1"/>
  <c r="K3962" i="12"/>
  <c r="L3962" i="12" s="1"/>
  <c r="K3963" i="12"/>
  <c r="L3963" i="12" s="1"/>
  <c r="K3964" i="12"/>
  <c r="L3964" i="12" s="1"/>
  <c r="K3965" i="12"/>
  <c r="L3965" i="12" s="1"/>
  <c r="K3966" i="12"/>
  <c r="L3966" i="12" s="1"/>
  <c r="K3967" i="12"/>
  <c r="L3967" i="12" s="1"/>
  <c r="K3968" i="12"/>
  <c r="L3968" i="12" s="1"/>
  <c r="K3969" i="12"/>
  <c r="L3969" i="12" s="1"/>
  <c r="K3970" i="12"/>
  <c r="L3970" i="12" s="1"/>
  <c r="K3971" i="12"/>
  <c r="L3971" i="12" s="1"/>
  <c r="K3972" i="12"/>
  <c r="L3972" i="12" s="1"/>
  <c r="K3973" i="12"/>
  <c r="L3973" i="12" s="1"/>
  <c r="K3974" i="12"/>
  <c r="L3974" i="12" s="1"/>
  <c r="K3975" i="12"/>
  <c r="L3975" i="12" s="1"/>
  <c r="K3976" i="12"/>
  <c r="L3976" i="12" s="1"/>
  <c r="K3977" i="12"/>
  <c r="L3977" i="12" s="1"/>
  <c r="K3978" i="12"/>
  <c r="L3978" i="12" s="1"/>
  <c r="K3979" i="12"/>
  <c r="L3979" i="12" s="1"/>
  <c r="K3980" i="12"/>
  <c r="L3980" i="12" s="1"/>
  <c r="K3981" i="12"/>
  <c r="L3981" i="12" s="1"/>
  <c r="K3982" i="12"/>
  <c r="L3982" i="12" s="1"/>
  <c r="K3983" i="12"/>
  <c r="L3983" i="12" s="1"/>
  <c r="K3984" i="12"/>
  <c r="L3984" i="12" s="1"/>
  <c r="K3985" i="12"/>
  <c r="L3985" i="12" s="1"/>
  <c r="K3986" i="12"/>
  <c r="L3986" i="12" s="1"/>
  <c r="K3987" i="12"/>
  <c r="L3987" i="12" s="1"/>
  <c r="K3988" i="12"/>
  <c r="L3988" i="12" s="1"/>
  <c r="K3989" i="12"/>
  <c r="L3989" i="12" s="1"/>
  <c r="K3990" i="12"/>
  <c r="L3990" i="12" s="1"/>
  <c r="K3991" i="12"/>
  <c r="L3991" i="12" s="1"/>
  <c r="K3992" i="12"/>
  <c r="L3992" i="12" s="1"/>
  <c r="K3993" i="12"/>
  <c r="L3993" i="12" s="1"/>
  <c r="K3994" i="12"/>
  <c r="L3994" i="12" s="1"/>
  <c r="K3995" i="12"/>
  <c r="L3995" i="12" s="1"/>
  <c r="K3996" i="12"/>
  <c r="L3996" i="12" s="1"/>
  <c r="K3997" i="12"/>
  <c r="L3997" i="12" s="1"/>
  <c r="K3998" i="12"/>
  <c r="L3998" i="12" s="1"/>
  <c r="K3999" i="12"/>
  <c r="L3999" i="12" s="1"/>
  <c r="K4000" i="12"/>
  <c r="L4000" i="12" s="1"/>
  <c r="K4001" i="12"/>
  <c r="L4001" i="12" s="1"/>
  <c r="K4002" i="12"/>
  <c r="L4002" i="12" s="1"/>
  <c r="K4003" i="12"/>
  <c r="L4003" i="12" s="1"/>
  <c r="K4004" i="12"/>
  <c r="L4004" i="12" s="1"/>
  <c r="K4005" i="12"/>
  <c r="L4005" i="12" s="1"/>
  <c r="K4006" i="12"/>
  <c r="L4006" i="12" s="1"/>
  <c r="K4007" i="12"/>
  <c r="L4007" i="12" s="1"/>
  <c r="K4008" i="12"/>
  <c r="L4008" i="12" s="1"/>
  <c r="K4009" i="12"/>
  <c r="L4009" i="12" s="1"/>
  <c r="K4010" i="12"/>
  <c r="L4010" i="12" s="1"/>
  <c r="K4011" i="12"/>
  <c r="L4011" i="12" s="1"/>
  <c r="K4012" i="12"/>
  <c r="L4012" i="12" s="1"/>
  <c r="K4013" i="12"/>
  <c r="L4013" i="12" s="1"/>
  <c r="K4014" i="12"/>
  <c r="L4014" i="12" s="1"/>
  <c r="K4015" i="12"/>
  <c r="L4015" i="12" s="1"/>
  <c r="K4016" i="12"/>
  <c r="L4016" i="12" s="1"/>
  <c r="K4017" i="12"/>
  <c r="L4017" i="12" s="1"/>
  <c r="K4018" i="12"/>
  <c r="L4018" i="12" s="1"/>
  <c r="K4019" i="12"/>
  <c r="L4019" i="12" s="1"/>
  <c r="K4020" i="12"/>
  <c r="L4020" i="12" s="1"/>
  <c r="K4021" i="12"/>
  <c r="L4021" i="12" s="1"/>
  <c r="K4022" i="12"/>
  <c r="L4022" i="12" s="1"/>
  <c r="K4023" i="12"/>
  <c r="L4023" i="12" s="1"/>
  <c r="K4024" i="12"/>
  <c r="L4024" i="12" s="1"/>
  <c r="K4025" i="12"/>
  <c r="L4025" i="12" s="1"/>
  <c r="K4026" i="12"/>
  <c r="L4026" i="12" s="1"/>
  <c r="K4027" i="12"/>
  <c r="L4027" i="12" s="1"/>
  <c r="K4028" i="12"/>
  <c r="L4028" i="12" s="1"/>
  <c r="K4029" i="12"/>
  <c r="L4029" i="12" s="1"/>
  <c r="K4030" i="12"/>
  <c r="L4030" i="12" s="1"/>
  <c r="K4031" i="12"/>
  <c r="L4031" i="12" s="1"/>
  <c r="K4033" i="12"/>
  <c r="L4033" i="12" s="1"/>
  <c r="K4034" i="12"/>
  <c r="L4034" i="12" s="1"/>
  <c r="K4035" i="12"/>
  <c r="L4035" i="12" s="1"/>
  <c r="K4036" i="12"/>
  <c r="L4036" i="12" s="1"/>
  <c r="K4037" i="12"/>
  <c r="L4037" i="12" s="1"/>
  <c r="K4038" i="12"/>
  <c r="L4038" i="12" s="1"/>
  <c r="K4039" i="12"/>
  <c r="L4039" i="12" s="1"/>
  <c r="K4040" i="12"/>
  <c r="L4040" i="12" s="1"/>
  <c r="K4041" i="12"/>
  <c r="L4041" i="12" s="1"/>
  <c r="K4042" i="12"/>
  <c r="L4042" i="12" s="1"/>
  <c r="K4043" i="12"/>
  <c r="L4043" i="12" s="1"/>
  <c r="K4044" i="12"/>
  <c r="L4044" i="12" s="1"/>
  <c r="K4045" i="12"/>
  <c r="L4045" i="12" s="1"/>
  <c r="K4046" i="12"/>
  <c r="L4046" i="12" s="1"/>
  <c r="K4047" i="12"/>
  <c r="L4047" i="12" s="1"/>
  <c r="K4048" i="12"/>
  <c r="L4048" i="12" s="1"/>
  <c r="K4049" i="12"/>
  <c r="L4049" i="12" s="1"/>
  <c r="K4050" i="12"/>
  <c r="L4050" i="12" s="1"/>
  <c r="K4051" i="12"/>
  <c r="L4051" i="12" s="1"/>
  <c r="K4052" i="12"/>
  <c r="L4052" i="12" s="1"/>
  <c r="K4053" i="12"/>
  <c r="L4053" i="12" s="1"/>
  <c r="K4054" i="12"/>
  <c r="L4054" i="12" s="1"/>
  <c r="K4055" i="12"/>
  <c r="L4055" i="12" s="1"/>
  <c r="K4056" i="12"/>
  <c r="L4056" i="12" s="1"/>
  <c r="K4057" i="12"/>
  <c r="L4057" i="12" s="1"/>
  <c r="K4058" i="12"/>
  <c r="L4058" i="12" s="1"/>
  <c r="K4059" i="12"/>
  <c r="L4059" i="12" s="1"/>
  <c r="K4060" i="12"/>
  <c r="L4060" i="12" s="1"/>
  <c r="K4061" i="12"/>
  <c r="L4061" i="12" s="1"/>
  <c r="K4062" i="12"/>
  <c r="L4062" i="12" s="1"/>
  <c r="K4063" i="12"/>
  <c r="L4063" i="12" s="1"/>
  <c r="K4064" i="12"/>
  <c r="L4064" i="12" s="1"/>
  <c r="K4065" i="12"/>
  <c r="L4065" i="12" s="1"/>
  <c r="K4066" i="12"/>
  <c r="L4066" i="12" s="1"/>
  <c r="K4067" i="12"/>
  <c r="L4067" i="12" s="1"/>
  <c r="K4068" i="12"/>
  <c r="L4068" i="12" s="1"/>
  <c r="K4069" i="12"/>
  <c r="L4069" i="12" s="1"/>
  <c r="K4070" i="12"/>
  <c r="L4070" i="12" s="1"/>
  <c r="K4071" i="12"/>
  <c r="L4071" i="12" s="1"/>
  <c r="K4072" i="12"/>
  <c r="L4072" i="12" s="1"/>
  <c r="K4073" i="12"/>
  <c r="L4073" i="12" s="1"/>
  <c r="K4074" i="12"/>
  <c r="L4074" i="12" s="1"/>
  <c r="K4075" i="12"/>
  <c r="L4075" i="12" s="1"/>
  <c r="K4076" i="12"/>
  <c r="L4076" i="12" s="1"/>
  <c r="K4077" i="12"/>
  <c r="L4077" i="12" s="1"/>
  <c r="K4078" i="12"/>
  <c r="L4078" i="12" s="1"/>
  <c r="K4079" i="12"/>
  <c r="L4079" i="12" s="1"/>
  <c r="K4080" i="12"/>
  <c r="L4080" i="12" s="1"/>
  <c r="K4081" i="12"/>
  <c r="L4081" i="12" s="1"/>
  <c r="K4082" i="12"/>
  <c r="L4082" i="12" s="1"/>
  <c r="K4083" i="12"/>
  <c r="L4083" i="12" s="1"/>
  <c r="K4084" i="12"/>
  <c r="L4084" i="12" s="1"/>
  <c r="K4085" i="12"/>
  <c r="L4085" i="12" s="1"/>
  <c r="K4086" i="12"/>
  <c r="L4086" i="12" s="1"/>
  <c r="K4087" i="12"/>
  <c r="L4087" i="12" s="1"/>
  <c r="K4088" i="12"/>
  <c r="L4088" i="12" s="1"/>
  <c r="K4089" i="12"/>
  <c r="L4089" i="12" s="1"/>
  <c r="K4090" i="12"/>
  <c r="L4090" i="12" s="1"/>
  <c r="K4091" i="12"/>
  <c r="L4091" i="12" s="1"/>
  <c r="K4092" i="12"/>
  <c r="L4092" i="12" s="1"/>
  <c r="K4093" i="12"/>
  <c r="L4093" i="12" s="1"/>
  <c r="K4094" i="12"/>
  <c r="L4094" i="12" s="1"/>
  <c r="K4095" i="12"/>
  <c r="L4095" i="12" s="1"/>
  <c r="K4096" i="12"/>
  <c r="L4096" i="12" s="1"/>
  <c r="K4097" i="12"/>
  <c r="L4097" i="12" s="1"/>
  <c r="K4098" i="12"/>
  <c r="L4098" i="12" s="1"/>
  <c r="K4099" i="12"/>
  <c r="L4099" i="12" s="1"/>
  <c r="K4100" i="12"/>
  <c r="L4100" i="12" s="1"/>
  <c r="K4101" i="12"/>
  <c r="L4101" i="12" s="1"/>
  <c r="K4102" i="12"/>
  <c r="L4102" i="12" s="1"/>
  <c r="K4103" i="12"/>
  <c r="L4103" i="12" s="1"/>
  <c r="K4104" i="12"/>
  <c r="L4104" i="12" s="1"/>
  <c r="K4105" i="12"/>
  <c r="L4105" i="12" s="1"/>
  <c r="K4106" i="12"/>
  <c r="L4106" i="12" s="1"/>
  <c r="K4107" i="12"/>
  <c r="L4107" i="12" s="1"/>
  <c r="K4108" i="12"/>
  <c r="L4108" i="12" s="1"/>
  <c r="K4109" i="12"/>
  <c r="L4109" i="12" s="1"/>
  <c r="K4110" i="12"/>
  <c r="L4110" i="12" s="1"/>
  <c r="K4111" i="12"/>
  <c r="L4111" i="12" s="1"/>
  <c r="K4112" i="12"/>
  <c r="L4112" i="12" s="1"/>
  <c r="K4113" i="12"/>
  <c r="L4113" i="12" s="1"/>
  <c r="K4114" i="12"/>
  <c r="L4114" i="12" s="1"/>
  <c r="K4115" i="12"/>
  <c r="L4115" i="12" s="1"/>
  <c r="K4116" i="12"/>
  <c r="L4116" i="12" s="1"/>
  <c r="K4117" i="12"/>
  <c r="L4117" i="12" s="1"/>
  <c r="K4118" i="12"/>
  <c r="L4118" i="12" s="1"/>
  <c r="K4119" i="12"/>
  <c r="L4119" i="12" s="1"/>
  <c r="K4120" i="12"/>
  <c r="L4120" i="12" s="1"/>
  <c r="K4121" i="12"/>
  <c r="L4121" i="12" s="1"/>
  <c r="K4122" i="12"/>
  <c r="L4122" i="12" s="1"/>
  <c r="K4123" i="12"/>
  <c r="L4123" i="12" s="1"/>
  <c r="K4124" i="12"/>
  <c r="L4124" i="12" s="1"/>
  <c r="K4125" i="12"/>
  <c r="L4125" i="12" s="1"/>
  <c r="K4126" i="12"/>
  <c r="L4126" i="12" s="1"/>
  <c r="K4127" i="12"/>
  <c r="L4127" i="12" s="1"/>
  <c r="K4128" i="12"/>
  <c r="L4128" i="12" s="1"/>
  <c r="K4129" i="12"/>
  <c r="L4129" i="12" s="1"/>
  <c r="K4130" i="12"/>
  <c r="L4130" i="12" s="1"/>
  <c r="K4131" i="12"/>
  <c r="L4131" i="12" s="1"/>
  <c r="K4132" i="12"/>
  <c r="L4132" i="12" s="1"/>
  <c r="K4133" i="12"/>
  <c r="L4133" i="12" s="1"/>
  <c r="K4134" i="12"/>
  <c r="L4134" i="12" s="1"/>
  <c r="K4135" i="12"/>
  <c r="L4135" i="12" s="1"/>
  <c r="K4136" i="12"/>
  <c r="L4136" i="12" s="1"/>
  <c r="K4137" i="12"/>
  <c r="L4137" i="12" s="1"/>
  <c r="K4138" i="12"/>
  <c r="L4138" i="12" s="1"/>
  <c r="K4139" i="12"/>
  <c r="L4139" i="12" s="1"/>
  <c r="K4140" i="12"/>
  <c r="L4140" i="12" s="1"/>
  <c r="K4141" i="12"/>
  <c r="L4141" i="12" s="1"/>
  <c r="K4142" i="12"/>
  <c r="L4142" i="12" s="1"/>
  <c r="K4143" i="12"/>
  <c r="L4143" i="12" s="1"/>
  <c r="K4144" i="12"/>
  <c r="L4144" i="12" s="1"/>
  <c r="K4145" i="12"/>
  <c r="L4145" i="12" s="1"/>
  <c r="K4146" i="12"/>
  <c r="L4146" i="12" s="1"/>
  <c r="K4147" i="12"/>
  <c r="L4147" i="12" s="1"/>
  <c r="K4148" i="12"/>
  <c r="L4148" i="12" s="1"/>
  <c r="K4149" i="12"/>
  <c r="L4149" i="12" s="1"/>
  <c r="K4150" i="12"/>
  <c r="L4150" i="12" s="1"/>
  <c r="K4151" i="12"/>
  <c r="L4151" i="12" s="1"/>
  <c r="K4152" i="12"/>
  <c r="L4152" i="12" s="1"/>
  <c r="K4153" i="12"/>
  <c r="L4153" i="12" s="1"/>
  <c r="K4154" i="12"/>
  <c r="L4154" i="12" s="1"/>
  <c r="K4155" i="12"/>
  <c r="L4155" i="12" s="1"/>
  <c r="K4156" i="12"/>
  <c r="L4156" i="12" s="1"/>
  <c r="K4157" i="12"/>
  <c r="L4157" i="12" s="1"/>
  <c r="K4158" i="12"/>
  <c r="L4158" i="12" s="1"/>
  <c r="K4159" i="12"/>
  <c r="L4159" i="12" s="1"/>
  <c r="K4160" i="12"/>
  <c r="L4160" i="12" s="1"/>
  <c r="K4161" i="12"/>
  <c r="L4161" i="12" s="1"/>
  <c r="K4162" i="12"/>
  <c r="L4162" i="12" s="1"/>
  <c r="K4163" i="12"/>
  <c r="L4163" i="12" s="1"/>
  <c r="K4164" i="12"/>
  <c r="L4164" i="12" s="1"/>
  <c r="K4165" i="12"/>
  <c r="L4165" i="12" s="1"/>
  <c r="K4166" i="12"/>
  <c r="L4166" i="12" s="1"/>
  <c r="K4167" i="12"/>
  <c r="L4167" i="12" s="1"/>
  <c r="K4168" i="12"/>
  <c r="L4168" i="12" s="1"/>
  <c r="K4169" i="12"/>
  <c r="L4169" i="12" s="1"/>
  <c r="K4170" i="12"/>
  <c r="L4170" i="12" s="1"/>
  <c r="K4171" i="12"/>
  <c r="L4171" i="12" s="1"/>
  <c r="K4172" i="12"/>
  <c r="L4172" i="12" s="1"/>
  <c r="K4173" i="12"/>
  <c r="L4173" i="12" s="1"/>
  <c r="K4174" i="12"/>
  <c r="L4174" i="12" s="1"/>
  <c r="K4175" i="12"/>
  <c r="L4175" i="12" s="1"/>
  <c r="K4176" i="12"/>
  <c r="L4176" i="12" s="1"/>
  <c r="K4177" i="12"/>
  <c r="L4177" i="12" s="1"/>
  <c r="K4178" i="12"/>
  <c r="L4178" i="12" s="1"/>
  <c r="K4179" i="12"/>
  <c r="L4179" i="12" s="1"/>
  <c r="K4180" i="12"/>
  <c r="L4180" i="12" s="1"/>
  <c r="K4181" i="12"/>
  <c r="L4181" i="12" s="1"/>
  <c r="K4182" i="12"/>
  <c r="L4182" i="12" s="1"/>
  <c r="K4183" i="12"/>
  <c r="L4183" i="12" s="1"/>
  <c r="K4184" i="12"/>
  <c r="L4184" i="12" s="1"/>
  <c r="K4185" i="12"/>
  <c r="L4185" i="12" s="1"/>
  <c r="K4186" i="12"/>
  <c r="L4186" i="12" s="1"/>
  <c r="K4187" i="12"/>
  <c r="L4187" i="12" s="1"/>
  <c r="K4188" i="12"/>
  <c r="L4188" i="12" s="1"/>
  <c r="K4189" i="12"/>
  <c r="L4189" i="12" s="1"/>
  <c r="K4190" i="12"/>
  <c r="L4190" i="12" s="1"/>
  <c r="K4191" i="12"/>
  <c r="L4191" i="12" s="1"/>
  <c r="K4192" i="12"/>
  <c r="L4192" i="12" s="1"/>
  <c r="K4193" i="12"/>
  <c r="L4193" i="12" s="1"/>
  <c r="K4194" i="12"/>
  <c r="L4194" i="12" s="1"/>
  <c r="K4195" i="12"/>
  <c r="L4195" i="12" s="1"/>
  <c r="K4196" i="12"/>
  <c r="L4196" i="12" s="1"/>
  <c r="K4197" i="12"/>
  <c r="L4197" i="12" s="1"/>
  <c r="K4198" i="12"/>
  <c r="L4198" i="12" s="1"/>
  <c r="K4199" i="12"/>
  <c r="L4199" i="12" s="1"/>
  <c r="K4200" i="12"/>
  <c r="L4200" i="12" s="1"/>
  <c r="K4201" i="12"/>
  <c r="L4201" i="12" s="1"/>
  <c r="K4202" i="12"/>
  <c r="L4202" i="12" s="1"/>
  <c r="K4203" i="12"/>
  <c r="L4203" i="12" s="1"/>
  <c r="K4206" i="12"/>
  <c r="L4206" i="12" s="1"/>
  <c r="K4207" i="12"/>
  <c r="L4207" i="12" s="1"/>
  <c r="K4208" i="12"/>
  <c r="L4208" i="12" s="1"/>
  <c r="K4209" i="12"/>
  <c r="L4209" i="12" s="1"/>
  <c r="K4210" i="12"/>
  <c r="L4210" i="12" s="1"/>
  <c r="K4211" i="12"/>
  <c r="L4211" i="12" s="1"/>
  <c r="K4212" i="12"/>
  <c r="L4212" i="12" s="1"/>
  <c r="K4213" i="12"/>
  <c r="L4213" i="12" s="1"/>
  <c r="K4214" i="12"/>
  <c r="L4214" i="12" s="1"/>
  <c r="K4215" i="12"/>
  <c r="L4215" i="12" s="1"/>
  <c r="K4216" i="12"/>
  <c r="L4216" i="12" s="1"/>
  <c r="K4217" i="12"/>
  <c r="L4217" i="12" s="1"/>
  <c r="K4218" i="12"/>
  <c r="L4218" i="12" s="1"/>
  <c r="K4219" i="12"/>
  <c r="L4219" i="12" s="1"/>
  <c r="K4220" i="12"/>
  <c r="L4220" i="12" s="1"/>
  <c r="K4221" i="12"/>
  <c r="L4221" i="12" s="1"/>
  <c r="K4222" i="12"/>
  <c r="L4222" i="12" s="1"/>
  <c r="K4223" i="12"/>
  <c r="L4223" i="12" s="1"/>
  <c r="K4224" i="12"/>
  <c r="L4224" i="12" s="1"/>
  <c r="K4225" i="12"/>
  <c r="L4225" i="12" s="1"/>
  <c r="K4226" i="12"/>
  <c r="L4226" i="12" s="1"/>
  <c r="K4227" i="12"/>
  <c r="L4227" i="12" s="1"/>
  <c r="K4228" i="12"/>
  <c r="L4228" i="12" s="1"/>
  <c r="K4229" i="12"/>
  <c r="L4229" i="12" s="1"/>
  <c r="K4230" i="12"/>
  <c r="L4230" i="12" s="1"/>
  <c r="K4231" i="12"/>
  <c r="L4231" i="12" s="1"/>
  <c r="K4232" i="12"/>
  <c r="L4232" i="12" s="1"/>
  <c r="K4233" i="12"/>
  <c r="L4233" i="12" s="1"/>
  <c r="K4234" i="12"/>
  <c r="L4234" i="12" s="1"/>
  <c r="K4235" i="12"/>
  <c r="L4235" i="12" s="1"/>
  <c r="K4236" i="12"/>
  <c r="L4236" i="12" s="1"/>
  <c r="K4237" i="12"/>
  <c r="L4237" i="12" s="1"/>
  <c r="K4238" i="12"/>
  <c r="L4238" i="12" s="1"/>
  <c r="K4239" i="12"/>
  <c r="L4239" i="12" s="1"/>
  <c r="K4240" i="12"/>
  <c r="L4240" i="12" s="1"/>
  <c r="K4241" i="12"/>
  <c r="L4241" i="12" s="1"/>
  <c r="K4242" i="12"/>
  <c r="L4242" i="12" s="1"/>
  <c r="K4243" i="12"/>
  <c r="L4243" i="12" s="1"/>
  <c r="K4244" i="12"/>
  <c r="L4244" i="12" s="1"/>
  <c r="K4245" i="12"/>
  <c r="L4245" i="12" s="1"/>
  <c r="K4246" i="12"/>
  <c r="L4246" i="12" s="1"/>
  <c r="K4247" i="12"/>
  <c r="L4247" i="12" s="1"/>
  <c r="K4248" i="12"/>
  <c r="L4248" i="12" s="1"/>
  <c r="K4249" i="12"/>
  <c r="L4249" i="12" s="1"/>
  <c r="K4250" i="12"/>
  <c r="L4250" i="12" s="1"/>
  <c r="K4251" i="12"/>
  <c r="L4251" i="12" s="1"/>
  <c r="K4252" i="12"/>
  <c r="L4252" i="12" s="1"/>
  <c r="K4253" i="12"/>
  <c r="L4253" i="12" s="1"/>
  <c r="K4254" i="12"/>
  <c r="L4254" i="12" s="1"/>
  <c r="K4255" i="12"/>
  <c r="L4255" i="12" s="1"/>
  <c r="K4256" i="12"/>
  <c r="L4256" i="12" s="1"/>
  <c r="K4257" i="12"/>
  <c r="L4257" i="12" s="1"/>
  <c r="K4258" i="12"/>
  <c r="L4258" i="12" s="1"/>
  <c r="K4259" i="12"/>
  <c r="L4259" i="12" s="1"/>
  <c r="K4260" i="12"/>
  <c r="L4260" i="12" s="1"/>
  <c r="K4261" i="12"/>
  <c r="L4261" i="12" s="1"/>
  <c r="K4262" i="12"/>
  <c r="L4262" i="12" s="1"/>
  <c r="K4263" i="12"/>
  <c r="L4263" i="12" s="1"/>
  <c r="K4264" i="12"/>
  <c r="L4264" i="12" s="1"/>
  <c r="K4265" i="12"/>
  <c r="L4265" i="12" s="1"/>
  <c r="K4266" i="12"/>
  <c r="L4266" i="12" s="1"/>
  <c r="K4267" i="12"/>
  <c r="L4267" i="12" s="1"/>
  <c r="K4268" i="12"/>
  <c r="L4268" i="12" s="1"/>
  <c r="K4269" i="12"/>
  <c r="L4269" i="12" s="1"/>
  <c r="K4270" i="12"/>
  <c r="L4270" i="12" s="1"/>
  <c r="K4271" i="12"/>
  <c r="L4271" i="12" s="1"/>
  <c r="K4272" i="12"/>
  <c r="L4272" i="12" s="1"/>
  <c r="K4273" i="12"/>
  <c r="L4273" i="12" s="1"/>
  <c r="K4274" i="12"/>
  <c r="L4274" i="12" s="1"/>
  <c r="K4275" i="12"/>
  <c r="L4275" i="12" s="1"/>
  <c r="K4276" i="12"/>
  <c r="L4276" i="12" s="1"/>
  <c r="K4277" i="12"/>
  <c r="L4277" i="12" s="1"/>
  <c r="K4278" i="12"/>
  <c r="L4278" i="12" s="1"/>
  <c r="K4279" i="12"/>
  <c r="L4279" i="12" s="1"/>
  <c r="K4280" i="12"/>
  <c r="L4280" i="12" s="1"/>
  <c r="K4281" i="12"/>
  <c r="L4281" i="12" s="1"/>
  <c r="K4282" i="12"/>
  <c r="L4282" i="12" s="1"/>
  <c r="K4283" i="12"/>
  <c r="L4283" i="12" s="1"/>
  <c r="K4284" i="12"/>
  <c r="L4284" i="12" s="1"/>
  <c r="K4285" i="12"/>
  <c r="L4285" i="12" s="1"/>
  <c r="K4286" i="12"/>
  <c r="L4286" i="12" s="1"/>
  <c r="K4287" i="12"/>
  <c r="L4287" i="12" s="1"/>
  <c r="K4288" i="12"/>
  <c r="L4288" i="12" s="1"/>
  <c r="K4289" i="12"/>
  <c r="L4289" i="12" s="1"/>
  <c r="K4290" i="12"/>
  <c r="L4290" i="12" s="1"/>
  <c r="K4291" i="12"/>
  <c r="L4291" i="12" s="1"/>
  <c r="K4292" i="12"/>
  <c r="L4292" i="12" s="1"/>
  <c r="K4293" i="12"/>
  <c r="L4293" i="12" s="1"/>
  <c r="K4294" i="12"/>
  <c r="L4294" i="12" s="1"/>
  <c r="K4295" i="12"/>
  <c r="L4295" i="12" s="1"/>
  <c r="K4296" i="12"/>
  <c r="L4296" i="12" s="1"/>
  <c r="K4297" i="12"/>
  <c r="L4297" i="12" s="1"/>
  <c r="K4298" i="12"/>
  <c r="L4298" i="12" s="1"/>
  <c r="K4299" i="12"/>
  <c r="L4299" i="12" s="1"/>
  <c r="K4300" i="12"/>
  <c r="L4300" i="12" s="1"/>
  <c r="K4301" i="12"/>
  <c r="L4301" i="12" s="1"/>
  <c r="K4302" i="12"/>
  <c r="L4302" i="12" s="1"/>
  <c r="K4303" i="12"/>
  <c r="L4303" i="12" s="1"/>
  <c r="K4304" i="12"/>
  <c r="L4304" i="12" s="1"/>
  <c r="K4305" i="12"/>
  <c r="L4305" i="12" s="1"/>
  <c r="K4306" i="12"/>
  <c r="L4306" i="12" s="1"/>
  <c r="K4307" i="12"/>
  <c r="L4307" i="12" s="1"/>
  <c r="K4308" i="12"/>
  <c r="L4308" i="12" s="1"/>
  <c r="K4309" i="12"/>
  <c r="L4309" i="12" s="1"/>
  <c r="K4310" i="12"/>
  <c r="L4310" i="12" s="1"/>
  <c r="K4311" i="12"/>
  <c r="L4311" i="12" s="1"/>
  <c r="K4312" i="12"/>
  <c r="L4312" i="12" s="1"/>
  <c r="K4313" i="12"/>
  <c r="L4313" i="12" s="1"/>
  <c r="K4314" i="12"/>
  <c r="L4314" i="12" s="1"/>
  <c r="K4315" i="12"/>
  <c r="L4315" i="12" s="1"/>
  <c r="K4316" i="12"/>
  <c r="L4316" i="12" s="1"/>
  <c r="K4317" i="12"/>
  <c r="L4317" i="12" s="1"/>
  <c r="K4318" i="12"/>
  <c r="L4318" i="12" s="1"/>
  <c r="K4319" i="12"/>
  <c r="L4319" i="12" s="1"/>
  <c r="K4320" i="12"/>
  <c r="L4320" i="12" s="1"/>
  <c r="K4321" i="12"/>
  <c r="L4321" i="12" s="1"/>
  <c r="K4322" i="12"/>
  <c r="L4322" i="12" s="1"/>
  <c r="K4323" i="12"/>
  <c r="L4323" i="12" s="1"/>
  <c r="K4324" i="12"/>
  <c r="L4324" i="12" s="1"/>
  <c r="K4325" i="12"/>
  <c r="L4325" i="12" s="1"/>
  <c r="K4326" i="12"/>
  <c r="L4326" i="12" s="1"/>
  <c r="K4327" i="12"/>
  <c r="L4327" i="12" s="1"/>
  <c r="K4328" i="12"/>
  <c r="L4328" i="12" s="1"/>
  <c r="K4329" i="12"/>
  <c r="L4329" i="12" s="1"/>
  <c r="K4330" i="12"/>
  <c r="L4330" i="12" s="1"/>
  <c r="K4331" i="12"/>
  <c r="L4331" i="12" s="1"/>
  <c r="K4332" i="12"/>
  <c r="L4332" i="12" s="1"/>
  <c r="K4333" i="12"/>
  <c r="L4333" i="12" s="1"/>
  <c r="K4334" i="12"/>
  <c r="L4334" i="12" s="1"/>
  <c r="K4335" i="12"/>
  <c r="L4335" i="12" s="1"/>
  <c r="K4336" i="12"/>
  <c r="L4336" i="12" s="1"/>
  <c r="K4337" i="12"/>
  <c r="L4337" i="12" s="1"/>
  <c r="K4338" i="12"/>
  <c r="L4338" i="12" s="1"/>
  <c r="K4339" i="12"/>
  <c r="L4339" i="12" s="1"/>
  <c r="K4340" i="12"/>
  <c r="L4340" i="12" s="1"/>
  <c r="K4341" i="12"/>
  <c r="L4341" i="12" s="1"/>
  <c r="K4342" i="12"/>
  <c r="L4342" i="12" s="1"/>
  <c r="K4343" i="12"/>
  <c r="L4343" i="12" s="1"/>
  <c r="K4344" i="12"/>
  <c r="L4344" i="12" s="1"/>
  <c r="K4345" i="12"/>
  <c r="L4345" i="12" s="1"/>
  <c r="K4346" i="12"/>
  <c r="L4346" i="12" s="1"/>
  <c r="K4347" i="12"/>
  <c r="L4347" i="12" s="1"/>
  <c r="K4348" i="12"/>
  <c r="L4348" i="12" s="1"/>
  <c r="K4349" i="12"/>
  <c r="L4349" i="12" s="1"/>
  <c r="K4350" i="12"/>
  <c r="L4350" i="12" s="1"/>
  <c r="K4351" i="12"/>
  <c r="L4351" i="12" s="1"/>
  <c r="K4352" i="12"/>
  <c r="L4352" i="12" s="1"/>
  <c r="K4353" i="12"/>
  <c r="L4353" i="12" s="1"/>
  <c r="K4354" i="12"/>
  <c r="L4354" i="12" s="1"/>
  <c r="K4355" i="12"/>
  <c r="L4355" i="12" s="1"/>
  <c r="K4356" i="12"/>
  <c r="L4356" i="12" s="1"/>
  <c r="K4357" i="12"/>
  <c r="L4357" i="12" s="1"/>
  <c r="K4358" i="12"/>
  <c r="L4358" i="12" s="1"/>
  <c r="K4359" i="12"/>
  <c r="L4359" i="12" s="1"/>
  <c r="K4360" i="12"/>
  <c r="L4360" i="12" s="1"/>
  <c r="K4361" i="12"/>
  <c r="L4361" i="12" s="1"/>
  <c r="K4362" i="12"/>
  <c r="L4362" i="12" s="1"/>
  <c r="K4363" i="12"/>
  <c r="L4363" i="12" s="1"/>
  <c r="K4364" i="12"/>
  <c r="L4364" i="12" s="1"/>
  <c r="K4365" i="12"/>
  <c r="L4365" i="12" s="1"/>
  <c r="K4366" i="12"/>
  <c r="L4366" i="12" s="1"/>
  <c r="K4367" i="12"/>
  <c r="L4367" i="12" s="1"/>
  <c r="K4368" i="12"/>
  <c r="L4368" i="12" s="1"/>
  <c r="K4369" i="12"/>
  <c r="L4369" i="12" s="1"/>
  <c r="K4370" i="12"/>
  <c r="L4370" i="12" s="1"/>
  <c r="K4371" i="12"/>
  <c r="L4371" i="12" s="1"/>
  <c r="K4372" i="12"/>
  <c r="L4372" i="12" s="1"/>
  <c r="K4373" i="12"/>
  <c r="L4373" i="12" s="1"/>
  <c r="K4374" i="12"/>
  <c r="L4374" i="12" s="1"/>
  <c r="K4375" i="12"/>
  <c r="L4375" i="12" s="1"/>
  <c r="K4376" i="12"/>
  <c r="L4376" i="12" s="1"/>
  <c r="K4377" i="12"/>
  <c r="L4377" i="12" s="1"/>
  <c r="K4378" i="12"/>
  <c r="L4378" i="12" s="1"/>
  <c r="K4379" i="12"/>
  <c r="L4379" i="12" s="1"/>
  <c r="K4380" i="12"/>
  <c r="L4380" i="12" s="1"/>
  <c r="K4381" i="12"/>
  <c r="L4381" i="12" s="1"/>
  <c r="K4382" i="12"/>
  <c r="L4382" i="12" s="1"/>
  <c r="K4383" i="12"/>
  <c r="L4383" i="12" s="1"/>
  <c r="K4384" i="12"/>
  <c r="L4384" i="12" s="1"/>
  <c r="K4385" i="12"/>
  <c r="L4385" i="12" s="1"/>
  <c r="K4386" i="12"/>
  <c r="L4386" i="12" s="1"/>
  <c r="K4387" i="12"/>
  <c r="L4387" i="12" s="1"/>
  <c r="K4388" i="12"/>
  <c r="L4388" i="12" s="1"/>
  <c r="K4389" i="12"/>
  <c r="L4389" i="12" s="1"/>
  <c r="K4390" i="12"/>
  <c r="L4390" i="12" s="1"/>
  <c r="K4391" i="12"/>
  <c r="L4391" i="12" s="1"/>
  <c r="K4392" i="12"/>
  <c r="L4392" i="12" s="1"/>
  <c r="K4393" i="12"/>
  <c r="L4393" i="12" s="1"/>
  <c r="K4394" i="12"/>
  <c r="L4394" i="12" s="1"/>
  <c r="K4395" i="12"/>
  <c r="L4395" i="12" s="1"/>
  <c r="K4396" i="12"/>
  <c r="L4396" i="12" s="1"/>
  <c r="K4397" i="12"/>
  <c r="L4397" i="12" s="1"/>
  <c r="K4398" i="12"/>
  <c r="L4398" i="12" s="1"/>
  <c r="K4399" i="12"/>
  <c r="L4399" i="12" s="1"/>
  <c r="K4400" i="12"/>
  <c r="L4400" i="12" s="1"/>
  <c r="K4401" i="12"/>
  <c r="L4401" i="12" s="1"/>
  <c r="K4402" i="12"/>
  <c r="L4402" i="12" s="1"/>
  <c r="K4403" i="12"/>
  <c r="L4403" i="12" s="1"/>
  <c r="K4404" i="12"/>
  <c r="L4404" i="12" s="1"/>
  <c r="K4405" i="12"/>
  <c r="L4405" i="12" s="1"/>
  <c r="K4406" i="12"/>
  <c r="L4406" i="12" s="1"/>
  <c r="K4407" i="12"/>
  <c r="L4407" i="12" s="1"/>
  <c r="K4408" i="12"/>
  <c r="L4408" i="12" s="1"/>
  <c r="K4409" i="12"/>
  <c r="L4409" i="12" s="1"/>
  <c r="K4410" i="12"/>
  <c r="L4410" i="12" s="1"/>
  <c r="K4411" i="12"/>
  <c r="L4411" i="12" s="1"/>
  <c r="K4412" i="12"/>
  <c r="L4412" i="12" s="1"/>
  <c r="K4413" i="12"/>
  <c r="L4413" i="12" s="1"/>
  <c r="K4414" i="12"/>
  <c r="L4414" i="12" s="1"/>
  <c r="K4415" i="12"/>
  <c r="L4415" i="12" s="1"/>
  <c r="K4416" i="12"/>
  <c r="L4416" i="12" s="1"/>
  <c r="K4417" i="12"/>
  <c r="L4417" i="12" s="1"/>
  <c r="K4418" i="12"/>
  <c r="L4418" i="12" s="1"/>
  <c r="K4419" i="12"/>
  <c r="L4419" i="12" s="1"/>
  <c r="K4420" i="12"/>
  <c r="L4420" i="12" s="1"/>
  <c r="K4421" i="12"/>
  <c r="L4421" i="12" s="1"/>
  <c r="K4422" i="12"/>
  <c r="L4422" i="12" s="1"/>
  <c r="K4423" i="12"/>
  <c r="L4423" i="12" s="1"/>
  <c r="K4424" i="12"/>
  <c r="L4424" i="12" s="1"/>
  <c r="K4425" i="12"/>
  <c r="L4425" i="12" s="1"/>
  <c r="K4426" i="12"/>
  <c r="L4426" i="12" s="1"/>
  <c r="K4427" i="12"/>
  <c r="L4427" i="12" s="1"/>
  <c r="K4428" i="12"/>
  <c r="L4428" i="12" s="1"/>
  <c r="K4429" i="12"/>
  <c r="L4429" i="12" s="1"/>
  <c r="K4430" i="12"/>
  <c r="L4430" i="12" s="1"/>
  <c r="K4431" i="12"/>
  <c r="L4431" i="12" s="1"/>
  <c r="K4432" i="12"/>
  <c r="L4432" i="12" s="1"/>
  <c r="K4433" i="12"/>
  <c r="L4433" i="12" s="1"/>
  <c r="K4434" i="12"/>
  <c r="L4434" i="12" s="1"/>
  <c r="K4435" i="12"/>
  <c r="L4435" i="12" s="1"/>
  <c r="K4436" i="12"/>
  <c r="L4436" i="12" s="1"/>
  <c r="K4437" i="12"/>
  <c r="L4437" i="12" s="1"/>
  <c r="K4438" i="12"/>
  <c r="L4438" i="12" s="1"/>
  <c r="K4439" i="12"/>
  <c r="L4439" i="12" s="1"/>
  <c r="K4440" i="12"/>
  <c r="L4440" i="12" s="1"/>
  <c r="K4441" i="12"/>
  <c r="L4441" i="12" s="1"/>
  <c r="K4442" i="12"/>
  <c r="L4442" i="12" s="1"/>
  <c r="K4443" i="12"/>
  <c r="L4443" i="12" s="1"/>
  <c r="K4444" i="12"/>
  <c r="L4444" i="12" s="1"/>
  <c r="K4445" i="12"/>
  <c r="L4445" i="12" s="1"/>
  <c r="K4446" i="12"/>
  <c r="L4446" i="12" s="1"/>
  <c r="K4447" i="12"/>
  <c r="L4447" i="12" s="1"/>
  <c r="K4448" i="12"/>
  <c r="L4448" i="12" s="1"/>
  <c r="K4449" i="12"/>
  <c r="L4449" i="12" s="1"/>
  <c r="K4450" i="12"/>
  <c r="L4450" i="12" s="1"/>
  <c r="K4451" i="12"/>
  <c r="L4451" i="12" s="1"/>
  <c r="K4452" i="12"/>
  <c r="L4452" i="12" s="1"/>
  <c r="K4453" i="12"/>
  <c r="L4453" i="12" s="1"/>
  <c r="K4454" i="12"/>
  <c r="L4454" i="12" s="1"/>
  <c r="K4455" i="12"/>
  <c r="L4455" i="12" s="1"/>
  <c r="K4456" i="12"/>
  <c r="L4456" i="12" s="1"/>
  <c r="K4457" i="12"/>
  <c r="L4457" i="12" s="1"/>
  <c r="K4458" i="12"/>
  <c r="L4458" i="12" s="1"/>
  <c r="K4459" i="12"/>
  <c r="L4459" i="12" s="1"/>
  <c r="K4460" i="12"/>
  <c r="L4460" i="12" s="1"/>
  <c r="K4461" i="12"/>
  <c r="L4461" i="12" s="1"/>
  <c r="K4462" i="12"/>
  <c r="L4462" i="12" s="1"/>
  <c r="K4463" i="12"/>
  <c r="L4463" i="12" s="1"/>
  <c r="K4464" i="12"/>
  <c r="L4464" i="12" s="1"/>
  <c r="K4465" i="12"/>
  <c r="L4465" i="12" s="1"/>
  <c r="K4466" i="12"/>
  <c r="L4466" i="12" s="1"/>
  <c r="K4467" i="12"/>
  <c r="L4467" i="12" s="1"/>
  <c r="K4468" i="12"/>
  <c r="L4468" i="12" s="1"/>
  <c r="K4469" i="12"/>
  <c r="L4469" i="12" s="1"/>
  <c r="K4470" i="12"/>
  <c r="L4470" i="12" s="1"/>
  <c r="K4471" i="12"/>
  <c r="L4471" i="12" s="1"/>
  <c r="K4472" i="12"/>
  <c r="L4472" i="12" s="1"/>
  <c r="K4473" i="12"/>
  <c r="L4473" i="12" s="1"/>
  <c r="K4474" i="12"/>
  <c r="L4474" i="12" s="1"/>
  <c r="K4475" i="12"/>
  <c r="L4475" i="12" s="1"/>
  <c r="K4476" i="12"/>
  <c r="L4476" i="12" s="1"/>
  <c r="K4477" i="12"/>
  <c r="L4477" i="12" s="1"/>
  <c r="K4478" i="12"/>
  <c r="L4478" i="12" s="1"/>
  <c r="K4479" i="12"/>
  <c r="L4479" i="12" s="1"/>
  <c r="K4480" i="12"/>
  <c r="L4480" i="12" s="1"/>
  <c r="K4481" i="12"/>
  <c r="L4481" i="12" s="1"/>
  <c r="K4482" i="12"/>
  <c r="L4482" i="12" s="1"/>
  <c r="K4483" i="12"/>
  <c r="L4483" i="12" s="1"/>
  <c r="K4484" i="12"/>
  <c r="L4484" i="12" s="1"/>
  <c r="K4485" i="12"/>
  <c r="L4485" i="12" s="1"/>
  <c r="K4486" i="12"/>
  <c r="L4486" i="12" s="1"/>
  <c r="K4487" i="12"/>
  <c r="L4487" i="12" s="1"/>
  <c r="K4488" i="12"/>
  <c r="L4488" i="12" s="1"/>
  <c r="K4489" i="12"/>
  <c r="L4489" i="12" s="1"/>
  <c r="K4490" i="12"/>
  <c r="L4490" i="12" s="1"/>
  <c r="K4491" i="12"/>
  <c r="L4491" i="12" s="1"/>
  <c r="K4492" i="12"/>
  <c r="L4492" i="12" s="1"/>
  <c r="K4493" i="12"/>
  <c r="L4493" i="12" s="1"/>
  <c r="K4494" i="12"/>
  <c r="L4494" i="12" s="1"/>
  <c r="K4495" i="12"/>
  <c r="L4495" i="12" s="1"/>
  <c r="K4496" i="12"/>
  <c r="L4496" i="12" s="1"/>
  <c r="K4497" i="12"/>
  <c r="L4497" i="12" s="1"/>
  <c r="K4498" i="12"/>
  <c r="L4498" i="12" s="1"/>
  <c r="K4499" i="12"/>
  <c r="L4499" i="12" s="1"/>
  <c r="K4500" i="12"/>
  <c r="L4500" i="12" s="1"/>
  <c r="K4501" i="12"/>
  <c r="L4501" i="12" s="1"/>
  <c r="K4502" i="12"/>
  <c r="L4502" i="12" s="1"/>
  <c r="K4503" i="12"/>
  <c r="L4503" i="12" s="1"/>
  <c r="K4504" i="12"/>
  <c r="L4504" i="12" s="1"/>
  <c r="K4505" i="12"/>
  <c r="L4505" i="12" s="1"/>
  <c r="K4506" i="12"/>
  <c r="L4506" i="12" s="1"/>
  <c r="K4507" i="12"/>
  <c r="L4507" i="12" s="1"/>
  <c r="K4508" i="12"/>
  <c r="L4508" i="12" s="1"/>
  <c r="K4509" i="12"/>
  <c r="L4509" i="12" s="1"/>
  <c r="K4510" i="12"/>
  <c r="L4510" i="12" s="1"/>
  <c r="K4511" i="12"/>
  <c r="L4511" i="12" s="1"/>
  <c r="K4512" i="12"/>
  <c r="L4512" i="12" s="1"/>
  <c r="K4513" i="12"/>
  <c r="L4513" i="12" s="1"/>
  <c r="K4514" i="12"/>
  <c r="L4514" i="12" s="1"/>
  <c r="K4515" i="12"/>
  <c r="L4515" i="12" s="1"/>
  <c r="K4516" i="12"/>
  <c r="L4516" i="12" s="1"/>
  <c r="K4517" i="12"/>
  <c r="L4517" i="12" s="1"/>
  <c r="K4518" i="12"/>
  <c r="L4518" i="12" s="1"/>
  <c r="K4519" i="12"/>
  <c r="L4519" i="12" s="1"/>
  <c r="K4520" i="12"/>
  <c r="L4520" i="12" s="1"/>
  <c r="K4521" i="12"/>
  <c r="L4521" i="12" s="1"/>
  <c r="K4522" i="12"/>
  <c r="L4522" i="12" s="1"/>
  <c r="K4523" i="12"/>
  <c r="L4523" i="12" s="1"/>
  <c r="K4524" i="12"/>
  <c r="L4524" i="12" s="1"/>
  <c r="K4525" i="12"/>
  <c r="L4525" i="12" s="1"/>
  <c r="K4526" i="12"/>
  <c r="L4526" i="12" s="1"/>
  <c r="K4527" i="12"/>
  <c r="L4527" i="12" s="1"/>
  <c r="K4528" i="12"/>
  <c r="L4528" i="12" s="1"/>
  <c r="K4529" i="12"/>
  <c r="L4529" i="12" s="1"/>
  <c r="K4530" i="12"/>
  <c r="L4530" i="12" s="1"/>
  <c r="K4531" i="12"/>
  <c r="L4531" i="12" s="1"/>
  <c r="K4532" i="12"/>
  <c r="L4532" i="12" s="1"/>
  <c r="K4533" i="12"/>
  <c r="L4533" i="12" s="1"/>
  <c r="K4534" i="12"/>
  <c r="L4534" i="12" s="1"/>
  <c r="K4535" i="12"/>
  <c r="L4535" i="12" s="1"/>
  <c r="K4536" i="12"/>
  <c r="L4536" i="12" s="1"/>
  <c r="K4537" i="12"/>
  <c r="L4537" i="12" s="1"/>
  <c r="K4538" i="12"/>
  <c r="L4538" i="12" s="1"/>
  <c r="K4539" i="12"/>
  <c r="L4539" i="12" s="1"/>
  <c r="K4540" i="12"/>
  <c r="L4540" i="12" s="1"/>
  <c r="K4541" i="12"/>
  <c r="L4541" i="12" s="1"/>
  <c r="K4542" i="12"/>
  <c r="L4542" i="12" s="1"/>
  <c r="K4543" i="12"/>
  <c r="L4543" i="12" s="1"/>
  <c r="K4544" i="12"/>
  <c r="L4544" i="12" s="1"/>
  <c r="K4545" i="12"/>
  <c r="L4545" i="12" s="1"/>
  <c r="K4546" i="12"/>
  <c r="L4546" i="12" s="1"/>
  <c r="K4547" i="12"/>
  <c r="L4547" i="12" s="1"/>
  <c r="K4548" i="12"/>
  <c r="L4548" i="12" s="1"/>
  <c r="K4549" i="12"/>
  <c r="L4549" i="12" s="1"/>
  <c r="K4550" i="12"/>
  <c r="L4550" i="12" s="1"/>
  <c r="K4551" i="12"/>
  <c r="L4551" i="12" s="1"/>
  <c r="K4552" i="12"/>
  <c r="L4552" i="12" s="1"/>
  <c r="K4553" i="12"/>
  <c r="L4553" i="12" s="1"/>
  <c r="K4554" i="12"/>
  <c r="L4554" i="12" s="1"/>
  <c r="K4555" i="12"/>
  <c r="L4555" i="12" s="1"/>
  <c r="K4556" i="12"/>
  <c r="L4556" i="12" s="1"/>
  <c r="K4557" i="12"/>
  <c r="L4557" i="12" s="1"/>
  <c r="K4558" i="12"/>
  <c r="L4558" i="12" s="1"/>
  <c r="K4559" i="12"/>
  <c r="L4559" i="12" s="1"/>
  <c r="K4560" i="12"/>
  <c r="L4560" i="12" s="1"/>
  <c r="K4561" i="12"/>
  <c r="L4561" i="12" s="1"/>
  <c r="K4562" i="12"/>
  <c r="L4562" i="12" s="1"/>
  <c r="K4563" i="12"/>
  <c r="L4563" i="12" s="1"/>
  <c r="K4564" i="12"/>
  <c r="L4564" i="12" s="1"/>
  <c r="K4565" i="12"/>
  <c r="L4565" i="12" s="1"/>
  <c r="K4566" i="12"/>
  <c r="L4566" i="12" s="1"/>
  <c r="K4567" i="12"/>
  <c r="L4567" i="12" s="1"/>
  <c r="K4568" i="12"/>
  <c r="L4568" i="12" s="1"/>
  <c r="K4569" i="12"/>
  <c r="L4569" i="12" s="1"/>
  <c r="K4570" i="12"/>
  <c r="L4570" i="12" s="1"/>
  <c r="K4571" i="12"/>
  <c r="L4571" i="12" s="1"/>
  <c r="K4572" i="12"/>
  <c r="L4572" i="12" s="1"/>
  <c r="K4573" i="12"/>
  <c r="L4573" i="12" s="1"/>
  <c r="K4574" i="12"/>
  <c r="L4574" i="12" s="1"/>
  <c r="K4575" i="12"/>
  <c r="L4575" i="12" s="1"/>
  <c r="K4576" i="12"/>
  <c r="L4576" i="12" s="1"/>
  <c r="K4577" i="12"/>
  <c r="L4577" i="12" s="1"/>
  <c r="K4578" i="12"/>
  <c r="L4578" i="12" s="1"/>
  <c r="K4579" i="12"/>
  <c r="L4579" i="12" s="1"/>
  <c r="K4580" i="12"/>
  <c r="L4580" i="12" s="1"/>
  <c r="K4581" i="12"/>
  <c r="L4581" i="12" s="1"/>
  <c r="K4582" i="12"/>
  <c r="L4582" i="12" s="1"/>
  <c r="K4583" i="12"/>
  <c r="L4583" i="12" s="1"/>
  <c r="K4584" i="12"/>
  <c r="L4584" i="12" s="1"/>
  <c r="K4585" i="12"/>
  <c r="L4585" i="12" s="1"/>
  <c r="K4586" i="12"/>
  <c r="L4586" i="12" s="1"/>
  <c r="K4587" i="12"/>
  <c r="L4587" i="12" s="1"/>
  <c r="K4588" i="12"/>
  <c r="L4588" i="12" s="1"/>
  <c r="K4589" i="12"/>
  <c r="L4589" i="12" s="1"/>
  <c r="K4590" i="12"/>
  <c r="L4590" i="12" s="1"/>
  <c r="K4591" i="12"/>
  <c r="L4591" i="12" s="1"/>
  <c r="K4592" i="12"/>
  <c r="L4592" i="12" s="1"/>
  <c r="K4593" i="12"/>
  <c r="L4593" i="12" s="1"/>
  <c r="K4594" i="12"/>
  <c r="L4594" i="12" s="1"/>
  <c r="K4595" i="12"/>
  <c r="L4595" i="12" s="1"/>
  <c r="K4596" i="12"/>
  <c r="L4596" i="12" s="1"/>
  <c r="K4597" i="12"/>
  <c r="L4597" i="12" s="1"/>
  <c r="K4598" i="12"/>
  <c r="L4598" i="12" s="1"/>
  <c r="K4599" i="12"/>
  <c r="L4599" i="12" s="1"/>
  <c r="K4600" i="12"/>
  <c r="L4600" i="12" s="1"/>
  <c r="K4601" i="12"/>
  <c r="L4601" i="12" s="1"/>
  <c r="K4602" i="12"/>
  <c r="L4602" i="12" s="1"/>
  <c r="K4603" i="12"/>
  <c r="L4603" i="12" s="1"/>
  <c r="K4604" i="12"/>
  <c r="L4604" i="12" s="1"/>
  <c r="K4605" i="12"/>
  <c r="L4605" i="12" s="1"/>
  <c r="K4606" i="12"/>
  <c r="L4606" i="12" s="1"/>
  <c r="K4607" i="12"/>
  <c r="L4607" i="12" s="1"/>
  <c r="K4608" i="12"/>
  <c r="L4608" i="12" s="1"/>
  <c r="K4609" i="12"/>
  <c r="L4609" i="12" s="1"/>
  <c r="K4610" i="12"/>
  <c r="L4610" i="12" s="1"/>
  <c r="K4611" i="12"/>
  <c r="L4611" i="12" s="1"/>
  <c r="K4612" i="12"/>
  <c r="L4612" i="12" s="1"/>
  <c r="K4613" i="12"/>
  <c r="L4613" i="12" s="1"/>
  <c r="K4614" i="12"/>
  <c r="L4614" i="12" s="1"/>
  <c r="K4615" i="12"/>
  <c r="L4615" i="12" s="1"/>
  <c r="K4616" i="12"/>
  <c r="L4616" i="12" s="1"/>
  <c r="K4617" i="12"/>
  <c r="L4617" i="12" s="1"/>
  <c r="K4618" i="12"/>
  <c r="L4618" i="12" s="1"/>
  <c r="K4619" i="12"/>
  <c r="L4619" i="12" s="1"/>
  <c r="K4620" i="12"/>
  <c r="L4620" i="12" s="1"/>
  <c r="K4621" i="12"/>
  <c r="L4621" i="12" s="1"/>
  <c r="K4622" i="12"/>
  <c r="L4622" i="12" s="1"/>
  <c r="K4623" i="12"/>
  <c r="L4623" i="12" s="1"/>
  <c r="K4624" i="12"/>
  <c r="L4624" i="12" s="1"/>
  <c r="K4625" i="12"/>
  <c r="L4625" i="12" s="1"/>
  <c r="K4626" i="12"/>
  <c r="L4626" i="12" s="1"/>
  <c r="K4627" i="12"/>
  <c r="L4627" i="12" s="1"/>
  <c r="K4628" i="12"/>
  <c r="L4628" i="12" s="1"/>
  <c r="K4629" i="12"/>
  <c r="L4629" i="12" s="1"/>
  <c r="K4630" i="12"/>
  <c r="L4630" i="12" s="1"/>
  <c r="K4631" i="12"/>
  <c r="L4631" i="12" s="1"/>
  <c r="K4632" i="12"/>
  <c r="L4632" i="12" s="1"/>
  <c r="K4633" i="12"/>
  <c r="L4633" i="12" s="1"/>
  <c r="K4634" i="12"/>
  <c r="L4634" i="12" s="1"/>
  <c r="K4635" i="12"/>
  <c r="L4635" i="12" s="1"/>
  <c r="K4636" i="12"/>
  <c r="L4636" i="12" s="1"/>
  <c r="K4637" i="12"/>
  <c r="L4637" i="12" s="1"/>
  <c r="K4638" i="12"/>
  <c r="L4638" i="12" s="1"/>
  <c r="K4639" i="12"/>
  <c r="L4639" i="12" s="1"/>
  <c r="K4640" i="12"/>
  <c r="L4640" i="12" s="1"/>
  <c r="K4641" i="12"/>
  <c r="L4641" i="12" s="1"/>
  <c r="K4642" i="12"/>
  <c r="L4642" i="12" s="1"/>
  <c r="K4643" i="12"/>
  <c r="L4643" i="12" s="1"/>
  <c r="K4644" i="12"/>
  <c r="L4644" i="12" s="1"/>
  <c r="K4645" i="12"/>
  <c r="L4645" i="12" s="1"/>
  <c r="K4646" i="12"/>
  <c r="L4646" i="12" s="1"/>
  <c r="K4647" i="12"/>
  <c r="L4647" i="12" s="1"/>
  <c r="K4648" i="12"/>
  <c r="L4648" i="12" s="1"/>
  <c r="K4649" i="12"/>
  <c r="L4649" i="12" s="1"/>
  <c r="K4650" i="12"/>
  <c r="L4650" i="12" s="1"/>
  <c r="K4651" i="12"/>
  <c r="L4651" i="12" s="1"/>
  <c r="K4652" i="12"/>
  <c r="L4652" i="12" s="1"/>
  <c r="K4653" i="12"/>
  <c r="L4653" i="12" s="1"/>
  <c r="K4654" i="12"/>
  <c r="L4654" i="12" s="1"/>
  <c r="K4655" i="12"/>
  <c r="L4655" i="12" s="1"/>
  <c r="K4656" i="12"/>
  <c r="L4656" i="12" s="1"/>
  <c r="K4657" i="12"/>
  <c r="L4657" i="12" s="1"/>
  <c r="K4658" i="12"/>
  <c r="L4658" i="12" s="1"/>
  <c r="K4659" i="12"/>
  <c r="L4659" i="12" s="1"/>
  <c r="K4660" i="12"/>
  <c r="L4660" i="12" s="1"/>
  <c r="K4661" i="12"/>
  <c r="L4661" i="12" s="1"/>
  <c r="K4662" i="12"/>
  <c r="L4662" i="12" s="1"/>
  <c r="K4663" i="12"/>
  <c r="L4663" i="12" s="1"/>
  <c r="K4664" i="12"/>
  <c r="L4664" i="12" s="1"/>
  <c r="K4665" i="12"/>
  <c r="L4665" i="12" s="1"/>
  <c r="K4666" i="12"/>
  <c r="L4666" i="12" s="1"/>
  <c r="K4667" i="12"/>
  <c r="L4667" i="12" s="1"/>
  <c r="K4668" i="12"/>
  <c r="L4668" i="12" s="1"/>
  <c r="K4669" i="12"/>
  <c r="L4669" i="12" s="1"/>
  <c r="K4670" i="12"/>
  <c r="L4670" i="12" s="1"/>
  <c r="K4671" i="12"/>
  <c r="L4671" i="12" s="1"/>
  <c r="K4672" i="12"/>
  <c r="L4672" i="12" s="1"/>
  <c r="K4673" i="12"/>
  <c r="L4673" i="12" s="1"/>
  <c r="K4674" i="12"/>
  <c r="L4674" i="12" s="1"/>
  <c r="K4675" i="12"/>
  <c r="L4675" i="12" s="1"/>
  <c r="K4676" i="12"/>
  <c r="L4676" i="12" s="1"/>
  <c r="K4677" i="12"/>
  <c r="L4677" i="12" s="1"/>
  <c r="K4678" i="12"/>
  <c r="L4678" i="12" s="1"/>
  <c r="K4679" i="12"/>
  <c r="L4679" i="12" s="1"/>
  <c r="K4680" i="12"/>
  <c r="L4680" i="12" s="1"/>
  <c r="K4681" i="12"/>
  <c r="L4681" i="12" s="1"/>
  <c r="K4682" i="12"/>
  <c r="L4682" i="12" s="1"/>
  <c r="K4683" i="12"/>
  <c r="L4683" i="12" s="1"/>
  <c r="K4684" i="12"/>
  <c r="L4684" i="12" s="1"/>
  <c r="K4685" i="12"/>
  <c r="L4685" i="12" s="1"/>
  <c r="K4686" i="12"/>
  <c r="L4686" i="12" s="1"/>
  <c r="K4687" i="12"/>
  <c r="L4687" i="12" s="1"/>
  <c r="K4688" i="12"/>
  <c r="L4688" i="12" s="1"/>
  <c r="K4689" i="12"/>
  <c r="L4689" i="12" s="1"/>
  <c r="K4690" i="12"/>
  <c r="L4690" i="12" s="1"/>
  <c r="K4691" i="12"/>
  <c r="L4691" i="12" s="1"/>
  <c r="K4692" i="12"/>
  <c r="L4692" i="12" s="1"/>
  <c r="K4693" i="12"/>
  <c r="L4693" i="12" s="1"/>
  <c r="K4694" i="12"/>
  <c r="L4694" i="12" s="1"/>
  <c r="K4695" i="12"/>
  <c r="L4695" i="12" s="1"/>
  <c r="K4696" i="12"/>
  <c r="L4696" i="12" s="1"/>
  <c r="K4697" i="12"/>
  <c r="L4697" i="12" s="1"/>
  <c r="K4698" i="12"/>
  <c r="L4698" i="12" s="1"/>
  <c r="K4699" i="12"/>
  <c r="L4699" i="12" s="1"/>
  <c r="K4700" i="12"/>
  <c r="L4700" i="12" s="1"/>
  <c r="K4701" i="12"/>
  <c r="L4701" i="12" s="1"/>
  <c r="K4702" i="12"/>
  <c r="L4702" i="12" s="1"/>
  <c r="K4703" i="12"/>
  <c r="L4703" i="12" s="1"/>
  <c r="K4704" i="12"/>
  <c r="L4704" i="12" s="1"/>
  <c r="K4705" i="12"/>
  <c r="L4705" i="12" s="1"/>
  <c r="K4706" i="12"/>
  <c r="L4706" i="12" s="1"/>
  <c r="K4707" i="12"/>
  <c r="L4707" i="12" s="1"/>
  <c r="K4708" i="12"/>
  <c r="L4708" i="12" s="1"/>
  <c r="K4709" i="12"/>
  <c r="L4709" i="12" s="1"/>
  <c r="K4710" i="12"/>
  <c r="L4710" i="12" s="1"/>
  <c r="K4711" i="12"/>
  <c r="L4711" i="12" s="1"/>
  <c r="K4712" i="12"/>
  <c r="L4712" i="12" s="1"/>
  <c r="K4713" i="12"/>
  <c r="L4713" i="12" s="1"/>
  <c r="K4714" i="12"/>
  <c r="L4714" i="12" s="1"/>
  <c r="K4715" i="12"/>
  <c r="L4715" i="12" s="1"/>
  <c r="K4716" i="12"/>
  <c r="L4716" i="12" s="1"/>
  <c r="K4717" i="12"/>
  <c r="L4717" i="12" s="1"/>
  <c r="K4718" i="12"/>
  <c r="L4718" i="12" s="1"/>
  <c r="K4719" i="12"/>
  <c r="L4719" i="12" s="1"/>
  <c r="K4720" i="12"/>
  <c r="L4720" i="12" s="1"/>
  <c r="K4721" i="12"/>
  <c r="L4721" i="12" s="1"/>
  <c r="K4722" i="12"/>
  <c r="L4722" i="12" s="1"/>
  <c r="K4723" i="12"/>
  <c r="L4723" i="12" s="1"/>
  <c r="K4724" i="12"/>
  <c r="L4724" i="12" s="1"/>
  <c r="K4725" i="12"/>
  <c r="L4725" i="12" s="1"/>
  <c r="K4726" i="12"/>
  <c r="L4726" i="12" s="1"/>
  <c r="K4727" i="12"/>
  <c r="L4727" i="12" s="1"/>
  <c r="K4728" i="12"/>
  <c r="L4728" i="12" s="1"/>
  <c r="K4729" i="12"/>
  <c r="L4729" i="12" s="1"/>
  <c r="K4730" i="12"/>
  <c r="L4730" i="12" s="1"/>
  <c r="K4731" i="12"/>
  <c r="L4731" i="12" s="1"/>
  <c r="K4732" i="12"/>
  <c r="L4732" i="12" s="1"/>
  <c r="K4733" i="12"/>
  <c r="L4733" i="12" s="1"/>
  <c r="K4734" i="12"/>
  <c r="L4734" i="12" s="1"/>
  <c r="K4735" i="12"/>
  <c r="L4735" i="12" s="1"/>
  <c r="K4736" i="12"/>
  <c r="L4736" i="12" s="1"/>
  <c r="K4737" i="12"/>
  <c r="L4737" i="12" s="1"/>
  <c r="K4738" i="12"/>
  <c r="L4738" i="12" s="1"/>
  <c r="K4739" i="12"/>
  <c r="L4739" i="12" s="1"/>
  <c r="K4740" i="12"/>
  <c r="L4740" i="12" s="1"/>
  <c r="K4741" i="12"/>
  <c r="L4741" i="12" s="1"/>
  <c r="K4742" i="12"/>
  <c r="L4742" i="12" s="1"/>
  <c r="K4743" i="12"/>
  <c r="L4743" i="12" s="1"/>
  <c r="K4744" i="12"/>
  <c r="L4744" i="12" s="1"/>
  <c r="K4745" i="12"/>
  <c r="L4745" i="12" s="1"/>
  <c r="K4746" i="12"/>
  <c r="L4746" i="12" s="1"/>
  <c r="K4747" i="12"/>
  <c r="L4747" i="12" s="1"/>
  <c r="K4748" i="12"/>
  <c r="L4748" i="12" s="1"/>
  <c r="K4749" i="12"/>
  <c r="L4749" i="12" s="1"/>
  <c r="K4750" i="12"/>
  <c r="L4750" i="12" s="1"/>
  <c r="K4751" i="12"/>
  <c r="L4751" i="12" s="1"/>
  <c r="K4752" i="12"/>
  <c r="L4752" i="12" s="1"/>
  <c r="K4753" i="12"/>
  <c r="L4753" i="12" s="1"/>
  <c r="K4754" i="12"/>
  <c r="L4754" i="12" s="1"/>
  <c r="K4755" i="12"/>
  <c r="L4755" i="12" s="1"/>
  <c r="K4756" i="12"/>
  <c r="L4756" i="12" s="1"/>
  <c r="K4757" i="12"/>
  <c r="L4757" i="12" s="1"/>
  <c r="K4758" i="12"/>
  <c r="L4758" i="12" s="1"/>
  <c r="K4759" i="12"/>
  <c r="L4759" i="12" s="1"/>
  <c r="K4760" i="12"/>
  <c r="L4760" i="12" s="1"/>
  <c r="K4761" i="12"/>
  <c r="L4761" i="12" s="1"/>
  <c r="K4762" i="12"/>
  <c r="L4762" i="12" s="1"/>
  <c r="K4763" i="12"/>
  <c r="L4763" i="12" s="1"/>
  <c r="K4764" i="12"/>
  <c r="L4764" i="12" s="1"/>
  <c r="K4765" i="12"/>
  <c r="L4765" i="12" s="1"/>
  <c r="K4766" i="12"/>
  <c r="L4766" i="12" s="1"/>
  <c r="K4767" i="12"/>
  <c r="L4767" i="12" s="1"/>
  <c r="K4768" i="12"/>
  <c r="L4768" i="12" s="1"/>
  <c r="K4769" i="12"/>
  <c r="L4769" i="12" s="1"/>
  <c r="K4770" i="12"/>
  <c r="L4770" i="12" s="1"/>
  <c r="K4771" i="12"/>
  <c r="L4771" i="12" s="1"/>
  <c r="K4772" i="12"/>
  <c r="L4772" i="12" s="1"/>
  <c r="K4773" i="12"/>
  <c r="L4773" i="12" s="1"/>
  <c r="K4774" i="12"/>
  <c r="L4774" i="12" s="1"/>
  <c r="K4775" i="12"/>
  <c r="L4775" i="12" s="1"/>
  <c r="K4776" i="12"/>
  <c r="L4776" i="12" s="1"/>
  <c r="K4777" i="12"/>
  <c r="L4777" i="12" s="1"/>
  <c r="K4778" i="12"/>
  <c r="L4778" i="12" s="1"/>
  <c r="K4779" i="12"/>
  <c r="L4779" i="12" s="1"/>
  <c r="K4780" i="12"/>
  <c r="L4780" i="12" s="1"/>
  <c r="K4781" i="12"/>
  <c r="L4781" i="12" s="1"/>
  <c r="K4782" i="12"/>
  <c r="L4782" i="12" s="1"/>
  <c r="K4783" i="12"/>
  <c r="L4783" i="12" s="1"/>
  <c r="K4784" i="12"/>
  <c r="L4784" i="12" s="1"/>
  <c r="K4785" i="12"/>
  <c r="L4785" i="12" s="1"/>
  <c r="K4786" i="12"/>
  <c r="L4786" i="12" s="1"/>
  <c r="K4787" i="12"/>
  <c r="L4787" i="12" s="1"/>
  <c r="K4788" i="12"/>
  <c r="L4788" i="12" s="1"/>
  <c r="K4789" i="12"/>
  <c r="L4789" i="12" s="1"/>
  <c r="K4790" i="12"/>
  <c r="L4790" i="12" s="1"/>
  <c r="K4791" i="12"/>
  <c r="L4791" i="12" s="1"/>
  <c r="K4792" i="12"/>
  <c r="L4792" i="12" s="1"/>
  <c r="K4793" i="12"/>
  <c r="L4793" i="12" s="1"/>
  <c r="K4794" i="12"/>
  <c r="L4794" i="12" s="1"/>
  <c r="K4795" i="12"/>
  <c r="L4795" i="12" s="1"/>
  <c r="K4796" i="12"/>
  <c r="L4796" i="12" s="1"/>
  <c r="K4797" i="12"/>
  <c r="L4797" i="12" s="1"/>
  <c r="K4798" i="12"/>
  <c r="L4798" i="12" s="1"/>
  <c r="K4799" i="12"/>
  <c r="L4799" i="12" s="1"/>
  <c r="K4800" i="12"/>
  <c r="L4800" i="12" s="1"/>
  <c r="K4801" i="12"/>
  <c r="L4801" i="12" s="1"/>
  <c r="K4802" i="12"/>
  <c r="L4802" i="12" s="1"/>
  <c r="K4803" i="12"/>
  <c r="L4803" i="12" s="1"/>
  <c r="K4804" i="12"/>
  <c r="L4804" i="12" s="1"/>
  <c r="K4805" i="12"/>
  <c r="L4805" i="12" s="1"/>
  <c r="K4806" i="12"/>
  <c r="L4806" i="12" s="1"/>
  <c r="K4807" i="12"/>
  <c r="L4807" i="12" s="1"/>
  <c r="K4808" i="12"/>
  <c r="L4808" i="12" s="1"/>
  <c r="K4809" i="12"/>
  <c r="L4809" i="12" s="1"/>
  <c r="K4810" i="12"/>
  <c r="L4810" i="12" s="1"/>
  <c r="K4811" i="12"/>
  <c r="L4811" i="12" s="1"/>
  <c r="K4812" i="12"/>
  <c r="L4812" i="12" s="1"/>
  <c r="K4813" i="12"/>
  <c r="L4813" i="12" s="1"/>
  <c r="K4814" i="12"/>
  <c r="L4814" i="12" s="1"/>
  <c r="K4815" i="12"/>
  <c r="L4815" i="12" s="1"/>
  <c r="K4816" i="12"/>
  <c r="L4816" i="12" s="1"/>
  <c r="K4817" i="12"/>
  <c r="L4817" i="12" s="1"/>
  <c r="K4818" i="12"/>
  <c r="L4818" i="12" s="1"/>
  <c r="K4819" i="12"/>
  <c r="L4819" i="12" s="1"/>
  <c r="K4820" i="12"/>
  <c r="L4820" i="12" s="1"/>
  <c r="K4821" i="12"/>
  <c r="L4821" i="12" s="1"/>
  <c r="K4822" i="12"/>
  <c r="L4822" i="12" s="1"/>
  <c r="K4823" i="12"/>
  <c r="L4823" i="12" s="1"/>
  <c r="K4824" i="12"/>
  <c r="L4824" i="12" s="1"/>
  <c r="K4825" i="12"/>
  <c r="L4825" i="12" s="1"/>
  <c r="K4826" i="12"/>
  <c r="L4826" i="12" s="1"/>
  <c r="K4827" i="12"/>
  <c r="L4827" i="12" s="1"/>
  <c r="K4828" i="12"/>
  <c r="L4828" i="12" s="1"/>
  <c r="K4829" i="12"/>
  <c r="L4829" i="12" s="1"/>
  <c r="K4830" i="12"/>
  <c r="L4830" i="12" s="1"/>
  <c r="K4831" i="12"/>
  <c r="L4831" i="12" s="1"/>
  <c r="K4832" i="12"/>
  <c r="L4832" i="12" s="1"/>
  <c r="K4833" i="12"/>
  <c r="L4833" i="12" s="1"/>
  <c r="K4834" i="12"/>
  <c r="L4834" i="12" s="1"/>
  <c r="K4835" i="12"/>
  <c r="L4835" i="12" s="1"/>
  <c r="K4836" i="12"/>
  <c r="L4836" i="12" s="1"/>
  <c r="K4837" i="12"/>
  <c r="L4837" i="12" s="1"/>
  <c r="K4838" i="12"/>
  <c r="L4838" i="12" s="1"/>
  <c r="K4839" i="12"/>
  <c r="L4839" i="12" s="1"/>
  <c r="K4840" i="12"/>
  <c r="L4840" i="12" s="1"/>
  <c r="K4841" i="12"/>
  <c r="L4841" i="12" s="1"/>
  <c r="K4842" i="12"/>
  <c r="L4842" i="12" s="1"/>
  <c r="K4843" i="12"/>
  <c r="L4843" i="12" s="1"/>
  <c r="K4844" i="12"/>
  <c r="L4844" i="12" s="1"/>
  <c r="K4845" i="12"/>
  <c r="L4845" i="12" s="1"/>
  <c r="K4846" i="12"/>
  <c r="L4846" i="12" s="1"/>
  <c r="K4847" i="12"/>
  <c r="L4847" i="12" s="1"/>
  <c r="K4848" i="12"/>
  <c r="L4848" i="12" s="1"/>
  <c r="K4849" i="12"/>
  <c r="L4849" i="12" s="1"/>
  <c r="K4850" i="12"/>
  <c r="L4850" i="12" s="1"/>
  <c r="K4851" i="12"/>
  <c r="L4851" i="12" s="1"/>
  <c r="K4852" i="12"/>
  <c r="L4852" i="12" s="1"/>
  <c r="K4853" i="12"/>
  <c r="L4853" i="12" s="1"/>
  <c r="K4854" i="12"/>
  <c r="L4854" i="12" s="1"/>
  <c r="K4855" i="12"/>
  <c r="L4855" i="12" s="1"/>
  <c r="K4856" i="12"/>
  <c r="L4856" i="12" s="1"/>
  <c r="K4857" i="12"/>
  <c r="L4857" i="12" s="1"/>
  <c r="K4858" i="12"/>
  <c r="L4858" i="12" s="1"/>
  <c r="K4859" i="12"/>
  <c r="L4859" i="12" s="1"/>
  <c r="K4860" i="12"/>
  <c r="L4860" i="12" s="1"/>
  <c r="K4861" i="12"/>
  <c r="L4861" i="12" s="1"/>
  <c r="K4862" i="12"/>
  <c r="L4862" i="12" s="1"/>
  <c r="K4863" i="12"/>
  <c r="L4863" i="12" s="1"/>
  <c r="K4864" i="12"/>
  <c r="L4864" i="12" s="1"/>
  <c r="K4865" i="12"/>
  <c r="L4865" i="12" s="1"/>
  <c r="K4866" i="12"/>
  <c r="L4866" i="12" s="1"/>
  <c r="K4867" i="12"/>
  <c r="L4867" i="12" s="1"/>
  <c r="K4868" i="12"/>
  <c r="L4868" i="12" s="1"/>
  <c r="K4869" i="12"/>
  <c r="L4869" i="12" s="1"/>
  <c r="K4870" i="12"/>
  <c r="L4870" i="12" s="1"/>
  <c r="K4871" i="12"/>
  <c r="L4871" i="12" s="1"/>
  <c r="K4872" i="12"/>
  <c r="L4872" i="12" s="1"/>
  <c r="K4873" i="12"/>
  <c r="L4873" i="12" s="1"/>
  <c r="K4874" i="12"/>
  <c r="L4874" i="12" s="1"/>
  <c r="K4875" i="12"/>
  <c r="L4875" i="12" s="1"/>
  <c r="K4876" i="12"/>
  <c r="L4876" i="12" s="1"/>
  <c r="K4877" i="12"/>
  <c r="L4877" i="12" s="1"/>
  <c r="K4878" i="12"/>
  <c r="L4878" i="12" s="1"/>
  <c r="K4879" i="12"/>
  <c r="L4879" i="12" s="1"/>
  <c r="K4880" i="12"/>
  <c r="L4880" i="12" s="1"/>
  <c r="K4881" i="12"/>
  <c r="L4881" i="12" s="1"/>
  <c r="K4882" i="12"/>
  <c r="L4882" i="12" s="1"/>
  <c r="K4883" i="12"/>
  <c r="L4883" i="12" s="1"/>
  <c r="K4884" i="12"/>
  <c r="L4884" i="12" s="1"/>
  <c r="K4885" i="12"/>
  <c r="L4885" i="12" s="1"/>
  <c r="K4886" i="12"/>
  <c r="L4886" i="12" s="1"/>
  <c r="K4887" i="12"/>
  <c r="L4887" i="12" s="1"/>
  <c r="K4888" i="12"/>
  <c r="L4888" i="12" s="1"/>
  <c r="K4889" i="12"/>
  <c r="L4889" i="12" s="1"/>
  <c r="K4890" i="12"/>
  <c r="L4890" i="12" s="1"/>
  <c r="K4891" i="12"/>
  <c r="L4891" i="12" s="1"/>
  <c r="K4892" i="12"/>
  <c r="L4892" i="12" s="1"/>
  <c r="K4893" i="12"/>
  <c r="L4893" i="12" s="1"/>
  <c r="K4894" i="12"/>
  <c r="L4894" i="12" s="1"/>
  <c r="K4895" i="12"/>
  <c r="L4895" i="12" s="1"/>
  <c r="K4896" i="12"/>
  <c r="L4896" i="12" s="1"/>
  <c r="K4897" i="12"/>
  <c r="L4897" i="12" s="1"/>
  <c r="K4898" i="12"/>
  <c r="L4898" i="12" s="1"/>
  <c r="K4899" i="12"/>
  <c r="L4899" i="12" s="1"/>
  <c r="K4900" i="12"/>
  <c r="L4900" i="12" s="1"/>
  <c r="K4901" i="12"/>
  <c r="L4901" i="12" s="1"/>
  <c r="K4902" i="12"/>
  <c r="L4902" i="12" s="1"/>
  <c r="K4903" i="12"/>
  <c r="L4903" i="12" s="1"/>
  <c r="K4904" i="12"/>
  <c r="L4904" i="12" s="1"/>
  <c r="K4905" i="12"/>
  <c r="L4905" i="12" s="1"/>
  <c r="K4906" i="12"/>
  <c r="L4906" i="12" s="1"/>
  <c r="K4907" i="12"/>
  <c r="L4907" i="12" s="1"/>
  <c r="K4908" i="12"/>
  <c r="L4908" i="12" s="1"/>
  <c r="K4909" i="12"/>
  <c r="L4909" i="12" s="1"/>
  <c r="K4910" i="12"/>
  <c r="L4910" i="12" s="1"/>
  <c r="K4911" i="12"/>
  <c r="L4911" i="12" s="1"/>
  <c r="K4912" i="12"/>
  <c r="L4912" i="12" s="1"/>
  <c r="K4913" i="12"/>
  <c r="L4913" i="12" s="1"/>
  <c r="K4914" i="12"/>
  <c r="L4914" i="12" s="1"/>
  <c r="K4915" i="12"/>
  <c r="L4915" i="12" s="1"/>
  <c r="K4916" i="12"/>
  <c r="L4916" i="12" s="1"/>
  <c r="K4917" i="12"/>
  <c r="L4917" i="12" s="1"/>
  <c r="K4918" i="12"/>
  <c r="L4918" i="12" s="1"/>
  <c r="K4919" i="12"/>
  <c r="L4919" i="12" s="1"/>
  <c r="K4920" i="12"/>
  <c r="L4920" i="12" s="1"/>
  <c r="K4921" i="12"/>
  <c r="L4921" i="12" s="1"/>
  <c r="K4922" i="12"/>
  <c r="L4922" i="12" s="1"/>
  <c r="K4923" i="12"/>
  <c r="L4923" i="12" s="1"/>
  <c r="K4924" i="12"/>
  <c r="L4924" i="12" s="1"/>
  <c r="K4925" i="12"/>
  <c r="L4925" i="12" s="1"/>
  <c r="K4926" i="12"/>
  <c r="L4926" i="12" s="1"/>
  <c r="K4927" i="12"/>
  <c r="L4927" i="12" s="1"/>
  <c r="K4928" i="12"/>
  <c r="L4928" i="12" s="1"/>
  <c r="K4929" i="12"/>
  <c r="L4929" i="12" s="1"/>
  <c r="K4930" i="12"/>
  <c r="L4930" i="12" s="1"/>
  <c r="K4931" i="12"/>
  <c r="L4931" i="12" s="1"/>
  <c r="K4932" i="12"/>
  <c r="L4932" i="12" s="1"/>
  <c r="K4933" i="12"/>
  <c r="L4933" i="12" s="1"/>
  <c r="K4934" i="12"/>
  <c r="L4934" i="12" s="1"/>
  <c r="K4935" i="12"/>
  <c r="L4935" i="12" s="1"/>
  <c r="K4936" i="12"/>
  <c r="L4936" i="12" s="1"/>
  <c r="K4937" i="12"/>
  <c r="L4937" i="12" s="1"/>
  <c r="K4938" i="12"/>
  <c r="L4938" i="12" s="1"/>
  <c r="K4939" i="12"/>
  <c r="L4939" i="12" s="1"/>
  <c r="K4940" i="12"/>
  <c r="L4940" i="12" s="1"/>
  <c r="K4941" i="12"/>
  <c r="L4941" i="12" s="1"/>
  <c r="K4942" i="12"/>
  <c r="L4942" i="12" s="1"/>
  <c r="K4943" i="12"/>
  <c r="L4943" i="12" s="1"/>
  <c r="K4944" i="12"/>
  <c r="L4944" i="12" s="1"/>
  <c r="K4945" i="12"/>
  <c r="L4945" i="12" s="1"/>
  <c r="K4946" i="12"/>
  <c r="L4946" i="12" s="1"/>
  <c r="K4947" i="12"/>
  <c r="L4947" i="12" s="1"/>
  <c r="K4948" i="12"/>
  <c r="L4948" i="12" s="1"/>
  <c r="K4949" i="12"/>
  <c r="L4949" i="12" s="1"/>
  <c r="K4950" i="12"/>
  <c r="L4950" i="12" s="1"/>
  <c r="K4951" i="12"/>
  <c r="L4951" i="12" s="1"/>
  <c r="K4952" i="12"/>
  <c r="L4952" i="12" s="1"/>
  <c r="K4953" i="12"/>
  <c r="L4953" i="12" s="1"/>
  <c r="K4954" i="12"/>
  <c r="L4954" i="12" s="1"/>
  <c r="K4955" i="12"/>
  <c r="L4955" i="12" s="1"/>
  <c r="K4956" i="12"/>
  <c r="L4956" i="12" s="1"/>
  <c r="K4957" i="12"/>
  <c r="L4957" i="12" s="1"/>
  <c r="K4958" i="12"/>
  <c r="L4958" i="12" s="1"/>
  <c r="K4959" i="12"/>
  <c r="L4959" i="12" s="1"/>
  <c r="K4960" i="12"/>
  <c r="L4960" i="12" s="1"/>
  <c r="K4961" i="12"/>
  <c r="L4961" i="12" s="1"/>
  <c r="K4962" i="12"/>
  <c r="L4962" i="12" s="1"/>
  <c r="K4963" i="12"/>
  <c r="L4963" i="12" s="1"/>
  <c r="K4964" i="12"/>
  <c r="L4964" i="12" s="1"/>
  <c r="K4965" i="12"/>
  <c r="L4965" i="12" s="1"/>
  <c r="K4966" i="12"/>
  <c r="L4966" i="12" s="1"/>
  <c r="K4967" i="12"/>
  <c r="L4967" i="12" s="1"/>
  <c r="K4968" i="12"/>
  <c r="L4968" i="12" s="1"/>
  <c r="K4969" i="12"/>
  <c r="L4969" i="12" s="1"/>
  <c r="K4970" i="12"/>
  <c r="L4970" i="12" s="1"/>
  <c r="K4971" i="12"/>
  <c r="L4971" i="12" s="1"/>
  <c r="K4972" i="12"/>
  <c r="L4972" i="12" s="1"/>
  <c r="K4973" i="12"/>
  <c r="L4973" i="12" s="1"/>
  <c r="K4974" i="12"/>
  <c r="L4974" i="12" s="1"/>
  <c r="K4975" i="12"/>
  <c r="L4975" i="12" s="1"/>
  <c r="K4976" i="12"/>
  <c r="L4976" i="12" s="1"/>
  <c r="K4977" i="12"/>
  <c r="L4977" i="12" s="1"/>
  <c r="K4978" i="12"/>
  <c r="L4978" i="12" s="1"/>
  <c r="K4979" i="12"/>
  <c r="L4979" i="12" s="1"/>
  <c r="K4980" i="12"/>
  <c r="L4980" i="12" s="1"/>
  <c r="K4981" i="12"/>
  <c r="L4981" i="12" s="1"/>
  <c r="K4982" i="12"/>
  <c r="L4982" i="12" s="1"/>
  <c r="K4983" i="12"/>
  <c r="L4983" i="12" s="1"/>
  <c r="K4984" i="12"/>
  <c r="L4984" i="12" s="1"/>
  <c r="K4985" i="12"/>
  <c r="L4985" i="12" s="1"/>
  <c r="K4986" i="12"/>
  <c r="L4986" i="12" s="1"/>
  <c r="K4987" i="12"/>
  <c r="L4987" i="12" s="1"/>
  <c r="K4988" i="12"/>
  <c r="L4988" i="12" s="1"/>
  <c r="K4989" i="12"/>
  <c r="L4989" i="12" s="1"/>
  <c r="K4990" i="12"/>
  <c r="L4990" i="12" s="1"/>
  <c r="K4991" i="12"/>
  <c r="L4991" i="12" s="1"/>
  <c r="K4992" i="12"/>
  <c r="L4992" i="12" s="1"/>
  <c r="K4993" i="12"/>
  <c r="L4993" i="12" s="1"/>
  <c r="K4994" i="12"/>
  <c r="L4994" i="12" s="1"/>
  <c r="K4995" i="12"/>
  <c r="L4995" i="12" s="1"/>
  <c r="K4996" i="12"/>
  <c r="L4996" i="12" s="1"/>
  <c r="K4997" i="12"/>
  <c r="L4997" i="12" s="1"/>
  <c r="K4998" i="12"/>
  <c r="L4998" i="12" s="1"/>
  <c r="K4999" i="12"/>
  <c r="L4999" i="12" s="1"/>
  <c r="K5000" i="12"/>
  <c r="L5000" i="12" s="1"/>
  <c r="K5001" i="12"/>
  <c r="L5001" i="12" s="1"/>
  <c r="K5002" i="12"/>
  <c r="L5002" i="12" s="1"/>
  <c r="K5003" i="12"/>
  <c r="L5003" i="12" s="1"/>
  <c r="K5004" i="12"/>
  <c r="L5004" i="12" s="1"/>
  <c r="K5005" i="12"/>
  <c r="L5005" i="12" s="1"/>
  <c r="K5006" i="12"/>
  <c r="L5006" i="12" s="1"/>
  <c r="K5007" i="12"/>
  <c r="L5007" i="12" s="1"/>
  <c r="K5008" i="12"/>
  <c r="L5008" i="12" s="1"/>
  <c r="K5009" i="12"/>
  <c r="L5009" i="12" s="1"/>
  <c r="K5010" i="12"/>
  <c r="L5010" i="12" s="1"/>
  <c r="K5011" i="12"/>
  <c r="L5011" i="12" s="1"/>
  <c r="K5012" i="12"/>
  <c r="L5012" i="12" s="1"/>
  <c r="K5013" i="12"/>
  <c r="L5013" i="12" s="1"/>
  <c r="K5014" i="12"/>
  <c r="L5014" i="12" s="1"/>
  <c r="K5015" i="12"/>
  <c r="L5015" i="12" s="1"/>
  <c r="K5016" i="12"/>
  <c r="L5016" i="12" s="1"/>
  <c r="K5017" i="12"/>
  <c r="L5017" i="12" s="1"/>
  <c r="K5018" i="12"/>
  <c r="L5018" i="12" s="1"/>
  <c r="K5019" i="12"/>
  <c r="L5019" i="12" s="1"/>
  <c r="K5020" i="12"/>
  <c r="L5020" i="12" s="1"/>
  <c r="K5021" i="12"/>
  <c r="L5021" i="12" s="1"/>
  <c r="K5022" i="12"/>
  <c r="L5022" i="12" s="1"/>
  <c r="K5023" i="12"/>
  <c r="L5023" i="12" s="1"/>
  <c r="K5024" i="12"/>
  <c r="L5024" i="12" s="1"/>
  <c r="K5025" i="12"/>
  <c r="L5025" i="12" s="1"/>
  <c r="K5026" i="12"/>
  <c r="L5026" i="12" s="1"/>
  <c r="K5027" i="12"/>
  <c r="L5027" i="12" s="1"/>
  <c r="K5028" i="12"/>
  <c r="L5028" i="12" s="1"/>
  <c r="K5029" i="12"/>
  <c r="L5029" i="12" s="1"/>
  <c r="K5030" i="12"/>
  <c r="L5030" i="12" s="1"/>
  <c r="K5031" i="12"/>
  <c r="L5031" i="12" s="1"/>
  <c r="K5032" i="12"/>
  <c r="L5032" i="12" s="1"/>
  <c r="K5033" i="12"/>
  <c r="L5033" i="12" s="1"/>
  <c r="K5034" i="12"/>
  <c r="L5034" i="12" s="1"/>
  <c r="K5035" i="12"/>
  <c r="L5035" i="12" s="1"/>
  <c r="K5036" i="12"/>
  <c r="L5036" i="12" s="1"/>
  <c r="K5037" i="12"/>
  <c r="L5037" i="12" s="1"/>
  <c r="K5038" i="12"/>
  <c r="L5038" i="12" s="1"/>
  <c r="K5039" i="12"/>
  <c r="L5039" i="12" s="1"/>
  <c r="K5040" i="12"/>
  <c r="L5040" i="12" s="1"/>
  <c r="K5041" i="12"/>
  <c r="L5041" i="12" s="1"/>
  <c r="K5042" i="12"/>
  <c r="L5042" i="12" s="1"/>
  <c r="K5043" i="12"/>
  <c r="L5043" i="12" s="1"/>
  <c r="K5044" i="12"/>
  <c r="L5044" i="12" s="1"/>
  <c r="K5045" i="12"/>
  <c r="L5045" i="12" s="1"/>
  <c r="K5046" i="12"/>
  <c r="L5046" i="12" s="1"/>
  <c r="K5047" i="12"/>
  <c r="L5047" i="12" s="1"/>
  <c r="K5048" i="12"/>
  <c r="L5048" i="12" s="1"/>
  <c r="K5049" i="12"/>
  <c r="L5049" i="12" s="1"/>
  <c r="K5050" i="12"/>
  <c r="L5050" i="12" s="1"/>
  <c r="K5051" i="12"/>
  <c r="L5051" i="12" s="1"/>
  <c r="K5052" i="12"/>
  <c r="L5052" i="12" s="1"/>
  <c r="K5053" i="12"/>
  <c r="L5053" i="12" s="1"/>
  <c r="K5054" i="12"/>
  <c r="L5054" i="12" s="1"/>
  <c r="K5055" i="12"/>
  <c r="L5055" i="12" s="1"/>
  <c r="K5056" i="12"/>
  <c r="L5056" i="12" s="1"/>
  <c r="K5057" i="12"/>
  <c r="L5057" i="12" s="1"/>
  <c r="K5058" i="12"/>
  <c r="L5058" i="12" s="1"/>
  <c r="K5059" i="12"/>
  <c r="L5059" i="12" s="1"/>
  <c r="K5060" i="12"/>
  <c r="L5060" i="12" s="1"/>
  <c r="K5061" i="12"/>
  <c r="L5061" i="12" s="1"/>
  <c r="K5062" i="12"/>
  <c r="L5062" i="12" s="1"/>
  <c r="K5063" i="12"/>
  <c r="L5063" i="12" s="1"/>
  <c r="K5064" i="12"/>
  <c r="L5064" i="12" s="1"/>
  <c r="K5065" i="12"/>
  <c r="L5065" i="12" s="1"/>
  <c r="K5066" i="12"/>
  <c r="L5066" i="12" s="1"/>
  <c r="K5067" i="12"/>
  <c r="L5067" i="12" s="1"/>
  <c r="K5068" i="12"/>
  <c r="L5068" i="12" s="1"/>
  <c r="K5069" i="12"/>
  <c r="L5069" i="12" s="1"/>
  <c r="K5070" i="12"/>
  <c r="L5070" i="12" s="1"/>
  <c r="K5071" i="12"/>
  <c r="L5071" i="12" s="1"/>
  <c r="K5072" i="12"/>
  <c r="L5072" i="12" s="1"/>
  <c r="K5073" i="12"/>
  <c r="L5073" i="12" s="1"/>
  <c r="K5074" i="12"/>
  <c r="L5074" i="12" s="1"/>
  <c r="K5075" i="12"/>
  <c r="L5075" i="12" s="1"/>
  <c r="K5076" i="12"/>
  <c r="L5076" i="12" s="1"/>
  <c r="K5077" i="12"/>
  <c r="L5077" i="12" s="1"/>
  <c r="K5078" i="12"/>
  <c r="L5078" i="12" s="1"/>
  <c r="K5079" i="12"/>
  <c r="L5079" i="12" s="1"/>
  <c r="K5080" i="12"/>
  <c r="L5080" i="12" s="1"/>
  <c r="K5081" i="12"/>
  <c r="L5081" i="12" s="1"/>
  <c r="K5082" i="12"/>
  <c r="L5082" i="12" s="1"/>
  <c r="K5083" i="12"/>
  <c r="L5083" i="12" s="1"/>
  <c r="K5084" i="12"/>
  <c r="L5084" i="12" s="1"/>
  <c r="K5085" i="12"/>
  <c r="L5085" i="12" s="1"/>
  <c r="K5086" i="12"/>
  <c r="L5086" i="12" s="1"/>
  <c r="K5087" i="12"/>
  <c r="L5087" i="12" s="1"/>
  <c r="K5088" i="12"/>
  <c r="L5088" i="12" s="1"/>
  <c r="K5089" i="12"/>
  <c r="L5089" i="12" s="1"/>
  <c r="K5090" i="12"/>
  <c r="L5090" i="12" s="1"/>
  <c r="K5091" i="12"/>
  <c r="L5091" i="12" s="1"/>
  <c r="K5092" i="12"/>
  <c r="L5092" i="12" s="1"/>
  <c r="K5093" i="12"/>
  <c r="L5093" i="12" s="1"/>
  <c r="K5094" i="12"/>
  <c r="L5094" i="12" s="1"/>
  <c r="K5095" i="12"/>
  <c r="L5095" i="12" s="1"/>
  <c r="K5096" i="12"/>
  <c r="L5096" i="12" s="1"/>
  <c r="K5097" i="12"/>
  <c r="L5097" i="12" s="1"/>
  <c r="K5098" i="12"/>
  <c r="L5098" i="12" s="1"/>
  <c r="K5099" i="12"/>
  <c r="L5099" i="12" s="1"/>
  <c r="K5100" i="12"/>
  <c r="L5100" i="12" s="1"/>
  <c r="K5101" i="12"/>
  <c r="L5101" i="12" s="1"/>
  <c r="K5102" i="12"/>
  <c r="L5102" i="12" s="1"/>
  <c r="K5103" i="12"/>
  <c r="L5103" i="12" s="1"/>
  <c r="K5104" i="12"/>
  <c r="L5104" i="12" s="1"/>
  <c r="K5105" i="12"/>
  <c r="L5105" i="12" s="1"/>
  <c r="K5106" i="12"/>
  <c r="L5106" i="12" s="1"/>
  <c r="K5107" i="12"/>
  <c r="L5107" i="12" s="1"/>
  <c r="K5108" i="12"/>
  <c r="L5108" i="12" s="1"/>
  <c r="K5109" i="12"/>
  <c r="L5109" i="12" s="1"/>
  <c r="K5110" i="12"/>
  <c r="L5110" i="12" s="1"/>
  <c r="K5111" i="12"/>
  <c r="L5111" i="12" s="1"/>
  <c r="K5112" i="12"/>
  <c r="L5112" i="12" s="1"/>
  <c r="K5113" i="12"/>
  <c r="L5113" i="12" s="1"/>
  <c r="K5114" i="12"/>
  <c r="L5114" i="12" s="1"/>
  <c r="K5115" i="12"/>
  <c r="L5115" i="12" s="1"/>
  <c r="K5116" i="12"/>
  <c r="L5116" i="12" s="1"/>
  <c r="K5117" i="12"/>
  <c r="L5117" i="12" s="1"/>
  <c r="K5118" i="12"/>
  <c r="L5118" i="12" s="1"/>
  <c r="K5119" i="12"/>
  <c r="L5119" i="12" s="1"/>
  <c r="K5120" i="12"/>
  <c r="L5120" i="12" s="1"/>
  <c r="K5121" i="12"/>
  <c r="L5121" i="12" s="1"/>
  <c r="K5122" i="12"/>
  <c r="L5122" i="12" s="1"/>
  <c r="K5123" i="12"/>
  <c r="L5123" i="12" s="1"/>
  <c r="K5124" i="12"/>
  <c r="L5124" i="12" s="1"/>
  <c r="K5125" i="12"/>
  <c r="L5125" i="12" s="1"/>
  <c r="K5126" i="12"/>
  <c r="L5126" i="12" s="1"/>
  <c r="K5127" i="12"/>
  <c r="L5127" i="12" s="1"/>
  <c r="K5128" i="12"/>
  <c r="L5128" i="12" s="1"/>
  <c r="K5129" i="12"/>
  <c r="L5129" i="12" s="1"/>
  <c r="K5130" i="12"/>
  <c r="L5130" i="12" s="1"/>
  <c r="K5131" i="12"/>
  <c r="L5131" i="12" s="1"/>
  <c r="K5132" i="12"/>
  <c r="L5132" i="12" s="1"/>
  <c r="K5133" i="12"/>
  <c r="L5133" i="12" s="1"/>
  <c r="K5134" i="12"/>
  <c r="L5134" i="12" s="1"/>
  <c r="K5135" i="12"/>
  <c r="L5135" i="12" s="1"/>
  <c r="K5136" i="12"/>
  <c r="L5136" i="12" s="1"/>
  <c r="K5137" i="12"/>
  <c r="L5137" i="12" s="1"/>
  <c r="K5138" i="12"/>
  <c r="L5138" i="12" s="1"/>
  <c r="K5139" i="12"/>
  <c r="L5139" i="12" s="1"/>
  <c r="K5140" i="12"/>
  <c r="L5140" i="12" s="1"/>
  <c r="K5141" i="12"/>
  <c r="L5141" i="12" s="1"/>
  <c r="K5142" i="12"/>
  <c r="L5142" i="12" s="1"/>
  <c r="K5143" i="12"/>
  <c r="L5143" i="12" s="1"/>
  <c r="K5144" i="12"/>
  <c r="L5144" i="12" s="1"/>
  <c r="K5145" i="12"/>
  <c r="L5145" i="12" s="1"/>
  <c r="K5146" i="12"/>
  <c r="L5146" i="12" s="1"/>
  <c r="K5147" i="12"/>
  <c r="L5147" i="12" s="1"/>
  <c r="K5148" i="12"/>
  <c r="L5148" i="12" s="1"/>
  <c r="K5149" i="12"/>
  <c r="L5149" i="12" s="1"/>
  <c r="K5150" i="12"/>
  <c r="L5150" i="12" s="1"/>
  <c r="K5151" i="12"/>
  <c r="L5151" i="12" s="1"/>
  <c r="K5152" i="12"/>
  <c r="L5152" i="12" s="1"/>
  <c r="K5153" i="12"/>
  <c r="L5153" i="12" s="1"/>
  <c r="K5154" i="12"/>
  <c r="L5154" i="12" s="1"/>
  <c r="K5155" i="12"/>
  <c r="L5155" i="12" s="1"/>
  <c r="K5156" i="12"/>
  <c r="L5156" i="12" s="1"/>
  <c r="K5157" i="12"/>
  <c r="L5157" i="12" s="1"/>
  <c r="K5158" i="12"/>
  <c r="L5158" i="12" s="1"/>
  <c r="K5159" i="12"/>
  <c r="L5159" i="12" s="1"/>
  <c r="K5160" i="12"/>
  <c r="L5160" i="12" s="1"/>
  <c r="K5161" i="12"/>
  <c r="L5161" i="12" s="1"/>
  <c r="K5162" i="12"/>
  <c r="L5162" i="12" s="1"/>
  <c r="K5163" i="12"/>
  <c r="L5163" i="12" s="1"/>
  <c r="K5164" i="12"/>
  <c r="L5164" i="12" s="1"/>
  <c r="K5165" i="12"/>
  <c r="L5165" i="12" s="1"/>
  <c r="K5166" i="12"/>
  <c r="L5166" i="12" s="1"/>
  <c r="K5167" i="12"/>
  <c r="L5167" i="12" s="1"/>
  <c r="K5168" i="12"/>
  <c r="L5168" i="12" s="1"/>
  <c r="K5169" i="12"/>
  <c r="L5169" i="12" s="1"/>
  <c r="K5170" i="12"/>
  <c r="L5170" i="12" s="1"/>
  <c r="K5171" i="12"/>
  <c r="L5171" i="12" s="1"/>
  <c r="K5172" i="12"/>
  <c r="L5172" i="12" s="1"/>
  <c r="K5173" i="12"/>
  <c r="L5173" i="12" s="1"/>
  <c r="K5174" i="12"/>
  <c r="L5174" i="12" s="1"/>
  <c r="K5175" i="12"/>
  <c r="L5175" i="12" s="1"/>
  <c r="K5176" i="12"/>
  <c r="L5176" i="12" s="1"/>
  <c r="K5177" i="12"/>
  <c r="L5177" i="12" s="1"/>
  <c r="K5178" i="12"/>
  <c r="L5178" i="12" s="1"/>
  <c r="K5179" i="12"/>
  <c r="L5179" i="12" s="1"/>
  <c r="K5180" i="12"/>
  <c r="L5180" i="12" s="1"/>
  <c r="K5181" i="12"/>
  <c r="L5181" i="12" s="1"/>
  <c r="K5182" i="12"/>
  <c r="L5182" i="12" s="1"/>
  <c r="K5183" i="12"/>
  <c r="L5183" i="12" s="1"/>
  <c r="K5184" i="12"/>
  <c r="L5184" i="12" s="1"/>
  <c r="K5185" i="12"/>
  <c r="L5185" i="12" s="1"/>
  <c r="K5186" i="12"/>
  <c r="L5186" i="12" s="1"/>
  <c r="K5187" i="12"/>
  <c r="L5187" i="12" s="1"/>
  <c r="K5188" i="12"/>
  <c r="L5188" i="12" s="1"/>
  <c r="K5189" i="12"/>
  <c r="L5189" i="12" s="1"/>
  <c r="K5190" i="12"/>
  <c r="L5190" i="12" s="1"/>
  <c r="K5191" i="12"/>
  <c r="L5191" i="12" s="1"/>
  <c r="K5192" i="12"/>
  <c r="L5192" i="12" s="1"/>
  <c r="K5193" i="12"/>
  <c r="L5193" i="12" s="1"/>
  <c r="K5194" i="12"/>
  <c r="L5194" i="12" s="1"/>
  <c r="K5195" i="12"/>
  <c r="L5195" i="12" s="1"/>
  <c r="K5196" i="12"/>
  <c r="L5196" i="12" s="1"/>
  <c r="K5197" i="12"/>
  <c r="L5197" i="12" s="1"/>
  <c r="K5198" i="12"/>
  <c r="L5198" i="12" s="1"/>
  <c r="K5199" i="12"/>
  <c r="L5199" i="12" s="1"/>
  <c r="K5200" i="12"/>
  <c r="L5200" i="12" s="1"/>
  <c r="K5201" i="12"/>
  <c r="L5201" i="12" s="1"/>
  <c r="K5202" i="12"/>
  <c r="L5202" i="12" s="1"/>
  <c r="K5203" i="12"/>
  <c r="L5203" i="12" s="1"/>
  <c r="K5204" i="12"/>
  <c r="L5204" i="12" s="1"/>
  <c r="K5205" i="12"/>
  <c r="L5205" i="12" s="1"/>
  <c r="K5206" i="12"/>
  <c r="L5206" i="12" s="1"/>
  <c r="K5207" i="12"/>
  <c r="L5207" i="12" s="1"/>
  <c r="K5208" i="12"/>
  <c r="L5208" i="12" s="1"/>
  <c r="K5209" i="12"/>
  <c r="L5209" i="12" s="1"/>
  <c r="K5210" i="12"/>
  <c r="L5210" i="12" s="1"/>
  <c r="K5211" i="12"/>
  <c r="L5211" i="12" s="1"/>
  <c r="K5212" i="12"/>
  <c r="L5212" i="12" s="1"/>
  <c r="K5213" i="12"/>
  <c r="L5213" i="12" s="1"/>
  <c r="K5214" i="12"/>
  <c r="L5214" i="12" s="1"/>
  <c r="K5215" i="12"/>
  <c r="L5215" i="12" s="1"/>
  <c r="K5216" i="12"/>
  <c r="L5216" i="12" s="1"/>
  <c r="K5217" i="12"/>
  <c r="L5217" i="12" s="1"/>
  <c r="K5218" i="12"/>
  <c r="L5218" i="12" s="1"/>
  <c r="K5219" i="12"/>
  <c r="L5219" i="12" s="1"/>
  <c r="K5220" i="12"/>
  <c r="L5220" i="12" s="1"/>
  <c r="K5221" i="12"/>
  <c r="L5221" i="12" s="1"/>
  <c r="K5222" i="12"/>
  <c r="L5222" i="12" s="1"/>
  <c r="K5223" i="12"/>
  <c r="L5223" i="12" s="1"/>
  <c r="K5224" i="12"/>
  <c r="L5224" i="12" s="1"/>
  <c r="K5225" i="12"/>
  <c r="L5225" i="12" s="1"/>
  <c r="K5226" i="12"/>
  <c r="L5226" i="12" s="1"/>
  <c r="K5227" i="12"/>
  <c r="L5227" i="12" s="1"/>
  <c r="K5228" i="12"/>
  <c r="L5228" i="12" s="1"/>
  <c r="K5229" i="12"/>
  <c r="L5229" i="12" s="1"/>
  <c r="K5230" i="12"/>
  <c r="L5230" i="12" s="1"/>
  <c r="K5231" i="12"/>
  <c r="L5231" i="12" s="1"/>
  <c r="K5232" i="12"/>
  <c r="L5232" i="12" s="1"/>
  <c r="K5233" i="12"/>
  <c r="L5233" i="12" s="1"/>
  <c r="K5234" i="12"/>
  <c r="L5234" i="12" s="1"/>
  <c r="K5235" i="12"/>
  <c r="L5235" i="12" s="1"/>
  <c r="K5236" i="12"/>
  <c r="L5236" i="12" s="1"/>
  <c r="K5237" i="12"/>
  <c r="L5237" i="12" s="1"/>
  <c r="K5238" i="12"/>
  <c r="L5238" i="12" s="1"/>
  <c r="K5239" i="12"/>
  <c r="L5239" i="12" s="1"/>
  <c r="K5240" i="12"/>
  <c r="L5240" i="12" s="1"/>
  <c r="K5241" i="12"/>
  <c r="L5241" i="12" s="1"/>
  <c r="K5242" i="12"/>
  <c r="L5242" i="12" s="1"/>
  <c r="K5243" i="12"/>
  <c r="L5243" i="12" s="1"/>
  <c r="K5244" i="12"/>
  <c r="L5244" i="12" s="1"/>
  <c r="K5245" i="12"/>
  <c r="L5245" i="12" s="1"/>
  <c r="K5246" i="12"/>
  <c r="L5246" i="12" s="1"/>
  <c r="K5247" i="12"/>
  <c r="L5247" i="12" s="1"/>
  <c r="K5248" i="12"/>
  <c r="L5248" i="12" s="1"/>
  <c r="K5249" i="12"/>
  <c r="L5249" i="12" s="1"/>
  <c r="K5250" i="12"/>
  <c r="L5250" i="12" s="1"/>
  <c r="K5251" i="12"/>
  <c r="L5251" i="12" s="1"/>
  <c r="K5252" i="12"/>
  <c r="L5252" i="12" s="1"/>
  <c r="K5253" i="12"/>
  <c r="L5253" i="12" s="1"/>
  <c r="K5254" i="12"/>
  <c r="L5254" i="12" s="1"/>
  <c r="K5255" i="12"/>
  <c r="L5255" i="12" s="1"/>
  <c r="K5256" i="12"/>
  <c r="L5256" i="12" s="1"/>
  <c r="K5257" i="12"/>
  <c r="L5257" i="12" s="1"/>
  <c r="K5258" i="12"/>
  <c r="L5258" i="12" s="1"/>
  <c r="K5259" i="12"/>
  <c r="L5259" i="12" s="1"/>
  <c r="K5260" i="12"/>
  <c r="L5260" i="12" s="1"/>
  <c r="K5261" i="12"/>
  <c r="L5261" i="12" s="1"/>
  <c r="K5262" i="12"/>
  <c r="L5262" i="12" s="1"/>
  <c r="K5263" i="12"/>
  <c r="L5263" i="12" s="1"/>
  <c r="K5264" i="12"/>
  <c r="L5264" i="12" s="1"/>
  <c r="K5265" i="12"/>
  <c r="L5265" i="12" s="1"/>
  <c r="K5266" i="12"/>
  <c r="L5266" i="12" s="1"/>
  <c r="K5267" i="12"/>
  <c r="L5267" i="12" s="1"/>
  <c r="K5268" i="12"/>
  <c r="L5268" i="12" s="1"/>
  <c r="K5269" i="12"/>
  <c r="L5269" i="12" s="1"/>
  <c r="K5270" i="12"/>
  <c r="L5270" i="12" s="1"/>
  <c r="K5271" i="12"/>
  <c r="L5271" i="12" s="1"/>
  <c r="K5272" i="12"/>
  <c r="L5272" i="12" s="1"/>
  <c r="K5273" i="12"/>
  <c r="L5273" i="12" s="1"/>
  <c r="K5274" i="12"/>
  <c r="L5274" i="12" s="1"/>
  <c r="K5275" i="12"/>
  <c r="L5275" i="12" s="1"/>
  <c r="K5276" i="12"/>
  <c r="L5276" i="12" s="1"/>
  <c r="K5277" i="12"/>
  <c r="L5277" i="12" s="1"/>
  <c r="K5278" i="12"/>
  <c r="L5278" i="12" s="1"/>
  <c r="K5279" i="12"/>
  <c r="L5279" i="12" s="1"/>
  <c r="K5280" i="12"/>
  <c r="L5280" i="12" s="1"/>
  <c r="K5281" i="12"/>
  <c r="L5281" i="12" s="1"/>
  <c r="K5282" i="12"/>
  <c r="L5282" i="12" s="1"/>
  <c r="K5283" i="12"/>
  <c r="L5283" i="12" s="1"/>
  <c r="K5284" i="12"/>
  <c r="L5284" i="12" s="1"/>
  <c r="K5285" i="12"/>
  <c r="L5285" i="12" s="1"/>
  <c r="K5286" i="12"/>
  <c r="L5286" i="12" s="1"/>
  <c r="K5287" i="12"/>
  <c r="L5287" i="12" s="1"/>
  <c r="K5288" i="12"/>
  <c r="L5288" i="12" s="1"/>
  <c r="K5289" i="12"/>
  <c r="L5289" i="12" s="1"/>
  <c r="K5290" i="12"/>
  <c r="L5290" i="12" s="1"/>
  <c r="K5291" i="12"/>
  <c r="L5291" i="12" s="1"/>
  <c r="K5292" i="12"/>
  <c r="L5292" i="12" s="1"/>
  <c r="K5293" i="12"/>
  <c r="L5293" i="12" s="1"/>
  <c r="K5294" i="12"/>
  <c r="L5294" i="12" s="1"/>
  <c r="K5295" i="12"/>
  <c r="L5295" i="12" s="1"/>
  <c r="K5296" i="12"/>
  <c r="L5296" i="12" s="1"/>
  <c r="K5297" i="12"/>
  <c r="L5297" i="12" s="1"/>
  <c r="K5298" i="12"/>
  <c r="L5298" i="12" s="1"/>
  <c r="K5299" i="12"/>
  <c r="L5299" i="12" s="1"/>
  <c r="K5300" i="12"/>
  <c r="L5300" i="12" s="1"/>
  <c r="K5301" i="12"/>
  <c r="L5301" i="12" s="1"/>
  <c r="K5302" i="12"/>
  <c r="L5302" i="12" s="1"/>
  <c r="K5303" i="12"/>
  <c r="L5303" i="12" s="1"/>
  <c r="K5304" i="12"/>
  <c r="L5304" i="12" s="1"/>
  <c r="K5305" i="12"/>
  <c r="L5305" i="12" s="1"/>
  <c r="K5306" i="12"/>
  <c r="L5306" i="12" s="1"/>
  <c r="K5307" i="12"/>
  <c r="L5307" i="12" s="1"/>
  <c r="K5308" i="12"/>
  <c r="L5308" i="12" s="1"/>
  <c r="K5309" i="12"/>
  <c r="L5309" i="12" s="1"/>
  <c r="K5310" i="12"/>
  <c r="L5310" i="12" s="1"/>
  <c r="K5311" i="12"/>
  <c r="L5311" i="12" s="1"/>
  <c r="K5312" i="12"/>
  <c r="L5312" i="12" s="1"/>
  <c r="K5313" i="12"/>
  <c r="L5313" i="12" s="1"/>
  <c r="K5314" i="12"/>
  <c r="L5314" i="12" s="1"/>
  <c r="K5315" i="12"/>
  <c r="L5315" i="12" s="1"/>
  <c r="K5316" i="12"/>
  <c r="L5316" i="12" s="1"/>
  <c r="K5317" i="12"/>
  <c r="L5317" i="12" s="1"/>
  <c r="K5318" i="12"/>
  <c r="L5318" i="12" s="1"/>
  <c r="K5319" i="12"/>
  <c r="L5319" i="12" s="1"/>
  <c r="K5320" i="12"/>
  <c r="L5320" i="12" s="1"/>
  <c r="K5321" i="12"/>
  <c r="L5321" i="12" s="1"/>
  <c r="K5322" i="12"/>
  <c r="L5322" i="12" s="1"/>
  <c r="K5323" i="12"/>
  <c r="L5323" i="12" s="1"/>
  <c r="K5324" i="12"/>
  <c r="L5324" i="12" s="1"/>
  <c r="K5325" i="12"/>
  <c r="L5325" i="12" s="1"/>
  <c r="K5326" i="12"/>
  <c r="L5326" i="12" s="1"/>
  <c r="K5327" i="12"/>
  <c r="L5327" i="12" s="1"/>
  <c r="K5328" i="12"/>
  <c r="L5328" i="12" s="1"/>
  <c r="K5329" i="12"/>
  <c r="L5329" i="12" s="1"/>
  <c r="K5330" i="12"/>
  <c r="L5330" i="12" s="1"/>
  <c r="K5331" i="12"/>
  <c r="L5331" i="12" s="1"/>
  <c r="K5332" i="12"/>
  <c r="L5332" i="12" s="1"/>
  <c r="K5333" i="12"/>
  <c r="L5333" i="12" s="1"/>
  <c r="K5334" i="12"/>
  <c r="L5334" i="12" s="1"/>
  <c r="K5335" i="12"/>
  <c r="L5335" i="12" s="1"/>
  <c r="K5336" i="12"/>
  <c r="L5336" i="12" s="1"/>
  <c r="K5337" i="12"/>
  <c r="L5337" i="12" s="1"/>
  <c r="K5338" i="12"/>
  <c r="L5338" i="12" s="1"/>
  <c r="K5339" i="12"/>
  <c r="L5339" i="12" s="1"/>
  <c r="K5340" i="12"/>
  <c r="L5340" i="12" s="1"/>
  <c r="K5341" i="12"/>
  <c r="L5341" i="12" s="1"/>
  <c r="K5342" i="12"/>
  <c r="L5342" i="12" s="1"/>
  <c r="K5343" i="12"/>
  <c r="L5343" i="12" s="1"/>
  <c r="K5344" i="12"/>
  <c r="L5344" i="12" s="1"/>
  <c r="K5345" i="12"/>
  <c r="L5345" i="12" s="1"/>
  <c r="K5346" i="12"/>
  <c r="L5346" i="12" s="1"/>
  <c r="K5347" i="12"/>
  <c r="L5347" i="12" s="1"/>
  <c r="K5348" i="12"/>
  <c r="L5348" i="12" s="1"/>
  <c r="K5349" i="12"/>
  <c r="L5349" i="12" s="1"/>
  <c r="K5350" i="12"/>
  <c r="L5350" i="12" s="1"/>
  <c r="K5351" i="12"/>
  <c r="L5351" i="12" s="1"/>
  <c r="K5352" i="12"/>
  <c r="L5352" i="12" s="1"/>
  <c r="K5353" i="12"/>
  <c r="L5353" i="12" s="1"/>
  <c r="K5354" i="12"/>
  <c r="L5354" i="12" s="1"/>
  <c r="K5355" i="12"/>
  <c r="L5355" i="12" s="1"/>
  <c r="K5356" i="12"/>
  <c r="L5356" i="12" s="1"/>
  <c r="K5357" i="12"/>
  <c r="L5357" i="12" s="1"/>
  <c r="K5358" i="12"/>
  <c r="L5358" i="12" s="1"/>
  <c r="K5359" i="12"/>
  <c r="L5359" i="12" s="1"/>
  <c r="K5360" i="12"/>
  <c r="L5360" i="12" s="1"/>
  <c r="K5361" i="12"/>
  <c r="L5361" i="12" s="1"/>
  <c r="K5362" i="12"/>
  <c r="L5362" i="12" s="1"/>
  <c r="K5363" i="12"/>
  <c r="L5363" i="12" s="1"/>
  <c r="K5364" i="12"/>
  <c r="L5364" i="12" s="1"/>
  <c r="K5365" i="12"/>
  <c r="L5365" i="12" s="1"/>
  <c r="K5366" i="12"/>
  <c r="L5366" i="12" s="1"/>
  <c r="K5367" i="12"/>
  <c r="L5367" i="12" s="1"/>
  <c r="K5368" i="12"/>
  <c r="L5368" i="12" s="1"/>
  <c r="K5369" i="12"/>
  <c r="L5369" i="12" s="1"/>
  <c r="K5370" i="12"/>
  <c r="L5370" i="12" s="1"/>
  <c r="K5371" i="12"/>
  <c r="L5371" i="12" s="1"/>
  <c r="K5372" i="12"/>
  <c r="L5372" i="12" s="1"/>
  <c r="K5373" i="12"/>
  <c r="L5373" i="12" s="1"/>
  <c r="K5374" i="12"/>
  <c r="L5374" i="12" s="1"/>
  <c r="K5375" i="12"/>
  <c r="L5375" i="12" s="1"/>
  <c r="K5376" i="12"/>
  <c r="L5376" i="12" s="1"/>
  <c r="K5377" i="12"/>
  <c r="L5377" i="12" s="1"/>
  <c r="K5378" i="12"/>
  <c r="L5378" i="12" s="1"/>
  <c r="K5379" i="12"/>
  <c r="L5379" i="12" s="1"/>
  <c r="K5380" i="12"/>
  <c r="L5380" i="12" s="1"/>
  <c r="K5381" i="12"/>
  <c r="L5381" i="12" s="1"/>
  <c r="K5382" i="12"/>
  <c r="L5382" i="12" s="1"/>
  <c r="K5383" i="12"/>
  <c r="L5383" i="12" s="1"/>
  <c r="K5384" i="12"/>
  <c r="L5384" i="12" s="1"/>
  <c r="K5385" i="12"/>
  <c r="L5385" i="12" s="1"/>
  <c r="K5386" i="12"/>
  <c r="L5386" i="12" s="1"/>
  <c r="K5387" i="12"/>
  <c r="L5387" i="12" s="1"/>
  <c r="K5388" i="12"/>
  <c r="L5388" i="12" s="1"/>
  <c r="K5389" i="12"/>
  <c r="L5389" i="12" s="1"/>
  <c r="K5390" i="12"/>
  <c r="L5390" i="12" s="1"/>
  <c r="K5391" i="12"/>
  <c r="L5391" i="12" s="1"/>
  <c r="K5392" i="12"/>
  <c r="L5392" i="12" s="1"/>
  <c r="K5393" i="12"/>
  <c r="L5393" i="12" s="1"/>
  <c r="K5394" i="12"/>
  <c r="L5394" i="12" s="1"/>
  <c r="K5395" i="12"/>
  <c r="L5395" i="12" s="1"/>
  <c r="K5396" i="12"/>
  <c r="L5396" i="12" s="1"/>
  <c r="K5397" i="12"/>
  <c r="L5397" i="12" s="1"/>
  <c r="K5398" i="12"/>
  <c r="L5398" i="12" s="1"/>
  <c r="K5399" i="12"/>
  <c r="L5399" i="12" s="1"/>
  <c r="K5400" i="12"/>
  <c r="L5400" i="12" s="1"/>
  <c r="K5401" i="12"/>
  <c r="L5401" i="12" s="1"/>
  <c r="K5402" i="12"/>
  <c r="L5402" i="12" s="1"/>
  <c r="K5403" i="12"/>
  <c r="L5403" i="12" s="1"/>
  <c r="K5404" i="12"/>
  <c r="L5404" i="12" s="1"/>
  <c r="K5405" i="12"/>
  <c r="L5405" i="12" s="1"/>
  <c r="K5406" i="12"/>
  <c r="L5406" i="12" s="1"/>
  <c r="K5407" i="12"/>
  <c r="L5407" i="12" s="1"/>
  <c r="K5408" i="12"/>
  <c r="L5408" i="12" s="1"/>
  <c r="K5409" i="12"/>
  <c r="L5409" i="12" s="1"/>
  <c r="K5410" i="12"/>
  <c r="L5410" i="12" s="1"/>
  <c r="K5411" i="12"/>
  <c r="L5411" i="12" s="1"/>
  <c r="K5412" i="12"/>
  <c r="L5412" i="12" s="1"/>
  <c r="K5413" i="12"/>
  <c r="L5413" i="12" s="1"/>
  <c r="K5414" i="12"/>
  <c r="L5414" i="12" s="1"/>
  <c r="K5415" i="12"/>
  <c r="L5415" i="12" s="1"/>
  <c r="K5416" i="12"/>
  <c r="L5416" i="12" s="1"/>
  <c r="K5417" i="12"/>
  <c r="L5417" i="12" s="1"/>
  <c r="K5418" i="12"/>
  <c r="L5418" i="12" s="1"/>
  <c r="K5419" i="12"/>
  <c r="L5419" i="12" s="1"/>
  <c r="K5420" i="12"/>
  <c r="L5420" i="12" s="1"/>
  <c r="K5421" i="12"/>
  <c r="L5421" i="12" s="1"/>
  <c r="K5422" i="12"/>
  <c r="L5422" i="12" s="1"/>
  <c r="K5423" i="12"/>
  <c r="L5423" i="12" s="1"/>
  <c r="K5424" i="12"/>
  <c r="L5424" i="12" s="1"/>
  <c r="K5425" i="12"/>
  <c r="L5425" i="12" s="1"/>
  <c r="K5426" i="12"/>
  <c r="L5426" i="12" s="1"/>
  <c r="K5427" i="12"/>
  <c r="L5427" i="12" s="1"/>
  <c r="K5428" i="12"/>
  <c r="L5428" i="12" s="1"/>
  <c r="K5429" i="12"/>
  <c r="L5429" i="12" s="1"/>
  <c r="K5430" i="12"/>
  <c r="L5430" i="12" s="1"/>
  <c r="K5431" i="12"/>
  <c r="L5431" i="12" s="1"/>
  <c r="K5432" i="12"/>
  <c r="L5432" i="12" s="1"/>
  <c r="K5433" i="12"/>
  <c r="L5433" i="12" s="1"/>
  <c r="K5434" i="12"/>
  <c r="L5434" i="12" s="1"/>
  <c r="K5435" i="12"/>
  <c r="L5435" i="12" s="1"/>
  <c r="K5436" i="12"/>
  <c r="L5436" i="12" s="1"/>
  <c r="K5437" i="12"/>
  <c r="L5437" i="12" s="1"/>
  <c r="K5438" i="12"/>
  <c r="L5438" i="12" s="1"/>
  <c r="K5439" i="12"/>
  <c r="L5439" i="12" s="1"/>
  <c r="K5440" i="12"/>
  <c r="L5440" i="12" s="1"/>
  <c r="K5441" i="12"/>
  <c r="L5441" i="12" s="1"/>
  <c r="K5442" i="12"/>
  <c r="L5442" i="12" s="1"/>
  <c r="K5443" i="12"/>
  <c r="L5443" i="12" s="1"/>
  <c r="K5444" i="12"/>
  <c r="L5444" i="12" s="1"/>
  <c r="K5445" i="12"/>
  <c r="L5445" i="12" s="1"/>
  <c r="K5446" i="12"/>
  <c r="L5446" i="12" s="1"/>
  <c r="K5447" i="12"/>
  <c r="L5447" i="12" s="1"/>
  <c r="K5448" i="12"/>
  <c r="L5448" i="12" s="1"/>
  <c r="K5449" i="12"/>
  <c r="L5449" i="12" s="1"/>
  <c r="K5450" i="12"/>
  <c r="L5450" i="12" s="1"/>
  <c r="K5451" i="12"/>
  <c r="L5451" i="12" s="1"/>
  <c r="K5452" i="12"/>
  <c r="L5452" i="12" s="1"/>
  <c r="K5453" i="12"/>
  <c r="L5453" i="12" s="1"/>
  <c r="K5454" i="12"/>
  <c r="L5454" i="12" s="1"/>
  <c r="K5455" i="12"/>
  <c r="L5455" i="12" s="1"/>
  <c r="K5456" i="12"/>
  <c r="L5456" i="12" s="1"/>
  <c r="K5457" i="12"/>
  <c r="L5457" i="12" s="1"/>
  <c r="K5458" i="12"/>
  <c r="L5458" i="12" s="1"/>
  <c r="K5459" i="12"/>
  <c r="L5459" i="12" s="1"/>
  <c r="K5460" i="12"/>
  <c r="L5460" i="12" s="1"/>
  <c r="K5461" i="12"/>
  <c r="L5461" i="12" s="1"/>
  <c r="K5462" i="12"/>
  <c r="L5462" i="12" s="1"/>
  <c r="K5463" i="12"/>
  <c r="L5463" i="12" s="1"/>
  <c r="K5464" i="12"/>
  <c r="L5464" i="12" s="1"/>
  <c r="K5465" i="12"/>
  <c r="L5465" i="12" s="1"/>
  <c r="K5466" i="12"/>
  <c r="L5466" i="12" s="1"/>
  <c r="K5467" i="12"/>
  <c r="L5467" i="12" s="1"/>
  <c r="K5468" i="12"/>
  <c r="L5468" i="12" s="1"/>
  <c r="K5469" i="12"/>
  <c r="L5469" i="12" s="1"/>
  <c r="K5470" i="12"/>
  <c r="L5470" i="12" s="1"/>
  <c r="K5471" i="12"/>
  <c r="L5471" i="12" s="1"/>
  <c r="K5472" i="12"/>
  <c r="L5472" i="12" s="1"/>
  <c r="K5473" i="12"/>
  <c r="L5473" i="12" s="1"/>
  <c r="K5474" i="12"/>
  <c r="L5474" i="12" s="1"/>
  <c r="K5475" i="12"/>
  <c r="L5475" i="12" s="1"/>
  <c r="K5476" i="12"/>
  <c r="L5476" i="12" s="1"/>
  <c r="K5477" i="12"/>
  <c r="L5477" i="12" s="1"/>
  <c r="K5478" i="12"/>
  <c r="L5478" i="12" s="1"/>
  <c r="K5479" i="12"/>
  <c r="L5479" i="12" s="1"/>
  <c r="K5480" i="12"/>
  <c r="L5480" i="12" s="1"/>
  <c r="K5481" i="12"/>
  <c r="L5481" i="12" s="1"/>
  <c r="K5482" i="12"/>
  <c r="L5482" i="12" s="1"/>
  <c r="K5483" i="12"/>
  <c r="L5483" i="12" s="1"/>
  <c r="K5484" i="12"/>
  <c r="L5484" i="12" s="1"/>
  <c r="K5485" i="12"/>
  <c r="L5485" i="12" s="1"/>
  <c r="K5486" i="12"/>
  <c r="L5486" i="12" s="1"/>
  <c r="K5487" i="12"/>
  <c r="L5487" i="12" s="1"/>
  <c r="K5488" i="12"/>
  <c r="L5488" i="12" s="1"/>
  <c r="K5489" i="12"/>
  <c r="L5489" i="12" s="1"/>
  <c r="K5490" i="12"/>
  <c r="L5490" i="12" s="1"/>
  <c r="K5491" i="12"/>
  <c r="L5491" i="12" s="1"/>
  <c r="K5492" i="12"/>
  <c r="L5492" i="12" s="1"/>
  <c r="K5493" i="12"/>
  <c r="L5493" i="12" s="1"/>
  <c r="K5494" i="12"/>
  <c r="L5494" i="12" s="1"/>
  <c r="K5495" i="12"/>
  <c r="L5495" i="12" s="1"/>
  <c r="K5496" i="12"/>
  <c r="L5496" i="12" s="1"/>
  <c r="K5497" i="12"/>
  <c r="L5497" i="12" s="1"/>
  <c r="K5498" i="12"/>
  <c r="L5498" i="12" s="1"/>
  <c r="K5499" i="12"/>
  <c r="L5499" i="12" s="1"/>
  <c r="K5500" i="12"/>
  <c r="L5500" i="12" s="1"/>
  <c r="K5501" i="12"/>
  <c r="L5501" i="12" s="1"/>
  <c r="K5502" i="12"/>
  <c r="L5502" i="12" s="1"/>
  <c r="K5503" i="12"/>
  <c r="L5503" i="12" s="1"/>
  <c r="K5504" i="12"/>
  <c r="L5504" i="12" s="1"/>
  <c r="K5505" i="12"/>
  <c r="L5505" i="12" s="1"/>
  <c r="K5506" i="12"/>
  <c r="L5506" i="12" s="1"/>
  <c r="K5507" i="12"/>
  <c r="L5507" i="12" s="1"/>
  <c r="K5508" i="12"/>
  <c r="L5508" i="12" s="1"/>
  <c r="K5509" i="12"/>
  <c r="L5509" i="12" s="1"/>
  <c r="K5510" i="12"/>
  <c r="L5510" i="12" s="1"/>
  <c r="K5511" i="12"/>
  <c r="L5511" i="12" s="1"/>
  <c r="K5512" i="12"/>
  <c r="L5512" i="12" s="1"/>
  <c r="K5513" i="12"/>
  <c r="L5513" i="12" s="1"/>
  <c r="K5514" i="12"/>
  <c r="L5514" i="12" s="1"/>
  <c r="K5515" i="12"/>
  <c r="L5515" i="12" s="1"/>
  <c r="K5516" i="12"/>
  <c r="L5516" i="12" s="1"/>
  <c r="K5517" i="12"/>
  <c r="L5517" i="12" s="1"/>
  <c r="K5518" i="12"/>
  <c r="L5518" i="12" s="1"/>
  <c r="K5519" i="12"/>
  <c r="L5519" i="12" s="1"/>
  <c r="K5520" i="12"/>
  <c r="L5520" i="12" s="1"/>
  <c r="K5521" i="12"/>
  <c r="L5521" i="12" s="1"/>
  <c r="K5522" i="12"/>
  <c r="L5522" i="12" s="1"/>
  <c r="K5523" i="12"/>
  <c r="L5523" i="12" s="1"/>
  <c r="K5524" i="12"/>
  <c r="L5524" i="12" s="1"/>
  <c r="K5525" i="12"/>
  <c r="L5525" i="12" s="1"/>
  <c r="K5526" i="12"/>
  <c r="L5526" i="12" s="1"/>
  <c r="K5527" i="12"/>
  <c r="L5527" i="12" s="1"/>
  <c r="K5528" i="12"/>
  <c r="L5528" i="12" s="1"/>
  <c r="K5529" i="12"/>
  <c r="L5529" i="12" s="1"/>
  <c r="K5530" i="12"/>
  <c r="L5530" i="12" s="1"/>
  <c r="K5531" i="12"/>
  <c r="L5531" i="12" s="1"/>
  <c r="K5532" i="12"/>
  <c r="L5532" i="12" s="1"/>
  <c r="K5533" i="12"/>
  <c r="L5533" i="12" s="1"/>
  <c r="K5534" i="12"/>
  <c r="L5534" i="12" s="1"/>
  <c r="K5535" i="12"/>
  <c r="L5535" i="12" s="1"/>
  <c r="K5536" i="12"/>
  <c r="L5536" i="12" s="1"/>
  <c r="K5537" i="12"/>
  <c r="L5537" i="12" s="1"/>
  <c r="K5538" i="12"/>
  <c r="L5538" i="12" s="1"/>
  <c r="K5539" i="12"/>
  <c r="L5539" i="12" s="1"/>
  <c r="K5540" i="12"/>
  <c r="L5540" i="12" s="1"/>
  <c r="K5541" i="12"/>
  <c r="L5541" i="12" s="1"/>
  <c r="K5542" i="12"/>
  <c r="L5542" i="12" s="1"/>
  <c r="K5543" i="12"/>
  <c r="L5543" i="12" s="1"/>
  <c r="K5544" i="12"/>
  <c r="L5544" i="12" s="1"/>
  <c r="K5545" i="12"/>
  <c r="L5545" i="12" s="1"/>
  <c r="K5546" i="12"/>
  <c r="L5546" i="12" s="1"/>
  <c r="K5547" i="12"/>
  <c r="L5547" i="12" s="1"/>
  <c r="K5548" i="12"/>
  <c r="L5548" i="12" s="1"/>
  <c r="K5549" i="12"/>
  <c r="L5549" i="12" s="1"/>
  <c r="K5550" i="12"/>
  <c r="L5550" i="12" s="1"/>
  <c r="K5551" i="12"/>
  <c r="L5551" i="12" s="1"/>
  <c r="K5552" i="12"/>
  <c r="L5552" i="12" s="1"/>
  <c r="K5553" i="12"/>
  <c r="L5553" i="12" s="1"/>
  <c r="K5554" i="12"/>
  <c r="L5554" i="12" s="1"/>
  <c r="K5555" i="12"/>
  <c r="L5555" i="12" s="1"/>
  <c r="K5556" i="12"/>
  <c r="L5556" i="12" s="1"/>
  <c r="K5557" i="12"/>
  <c r="L5557" i="12" s="1"/>
  <c r="K5558" i="12"/>
  <c r="L5558" i="12" s="1"/>
  <c r="K5559" i="12"/>
  <c r="L5559" i="12" s="1"/>
  <c r="K5560" i="12"/>
  <c r="L5560" i="12" s="1"/>
  <c r="K5561" i="12"/>
  <c r="L5561" i="12" s="1"/>
  <c r="K5562" i="12"/>
  <c r="L5562" i="12" s="1"/>
  <c r="K5563" i="12"/>
  <c r="L5563" i="12" s="1"/>
  <c r="K5564" i="12"/>
  <c r="L5564" i="12" s="1"/>
  <c r="K5565" i="12"/>
  <c r="L5565" i="12" s="1"/>
  <c r="K5566" i="12"/>
  <c r="L5566" i="12" s="1"/>
  <c r="K5567" i="12"/>
  <c r="L5567" i="12" s="1"/>
  <c r="K5568" i="12"/>
  <c r="L5568" i="12" s="1"/>
  <c r="K5569" i="12"/>
  <c r="L5569" i="12" s="1"/>
  <c r="K5570" i="12"/>
  <c r="L5570" i="12" s="1"/>
  <c r="K5571" i="12"/>
  <c r="L5571" i="12" s="1"/>
  <c r="K5572" i="12"/>
  <c r="L5572" i="12" s="1"/>
  <c r="K5573" i="12"/>
  <c r="L5573" i="12" s="1"/>
  <c r="K5574" i="12"/>
  <c r="L5574" i="12" s="1"/>
  <c r="K5575" i="12"/>
  <c r="L5575" i="12" s="1"/>
  <c r="K5576" i="12"/>
  <c r="L5576" i="12" s="1"/>
  <c r="K5577" i="12"/>
  <c r="L5577" i="12" s="1"/>
  <c r="K5578" i="12"/>
  <c r="L5578" i="12" s="1"/>
  <c r="K5579" i="12"/>
  <c r="L5579" i="12" s="1"/>
  <c r="K5580" i="12"/>
  <c r="L5580" i="12" s="1"/>
  <c r="K5581" i="12"/>
  <c r="L5581" i="12" s="1"/>
  <c r="K5582" i="12"/>
  <c r="L5582" i="12" s="1"/>
  <c r="K5583" i="12"/>
  <c r="L5583" i="12" s="1"/>
  <c r="K5584" i="12"/>
  <c r="L5584" i="12" s="1"/>
  <c r="K5585" i="12"/>
  <c r="L5585" i="12" s="1"/>
  <c r="K5586" i="12"/>
  <c r="L5586" i="12" s="1"/>
  <c r="K5587" i="12"/>
  <c r="L5587" i="12" s="1"/>
  <c r="K5588" i="12"/>
  <c r="L5588" i="12" s="1"/>
  <c r="K5589" i="12"/>
  <c r="L5589" i="12" s="1"/>
  <c r="K5590" i="12"/>
  <c r="L5590" i="12" s="1"/>
  <c r="K5591" i="12"/>
  <c r="L5591" i="12" s="1"/>
  <c r="K5592" i="12"/>
  <c r="L5592" i="12" s="1"/>
  <c r="K5593" i="12"/>
  <c r="L5593" i="12" s="1"/>
  <c r="K5594" i="12"/>
  <c r="L5594" i="12" s="1"/>
  <c r="K5595" i="12"/>
  <c r="L5595" i="12" s="1"/>
  <c r="K5596" i="12"/>
  <c r="L5596" i="12" s="1"/>
  <c r="K5597" i="12"/>
  <c r="L5597" i="12" s="1"/>
  <c r="K5598" i="12"/>
  <c r="L5598" i="12" s="1"/>
  <c r="K5599" i="12"/>
  <c r="L5599" i="12" s="1"/>
  <c r="K5600" i="12"/>
  <c r="L5600" i="12" s="1"/>
  <c r="K5601" i="12"/>
  <c r="L5601" i="12" s="1"/>
  <c r="K5602" i="12"/>
  <c r="L5602" i="12" s="1"/>
  <c r="K5603" i="12"/>
  <c r="L5603" i="12" s="1"/>
  <c r="K5604" i="12"/>
  <c r="L5604" i="12" s="1"/>
  <c r="K5605" i="12"/>
  <c r="L5605" i="12" s="1"/>
  <c r="K5606" i="12"/>
  <c r="L5606" i="12" s="1"/>
  <c r="K5607" i="12"/>
  <c r="L5607" i="12" s="1"/>
  <c r="K5608" i="12"/>
  <c r="L5608" i="12" s="1"/>
  <c r="K5609" i="12"/>
  <c r="L5609" i="12" s="1"/>
  <c r="K5610" i="12"/>
  <c r="L5610" i="12" s="1"/>
  <c r="K5611" i="12"/>
  <c r="L5611" i="12" s="1"/>
  <c r="K5612" i="12"/>
  <c r="L5612" i="12" s="1"/>
  <c r="K5613" i="12"/>
  <c r="L5613" i="12" s="1"/>
  <c r="K5614" i="12"/>
  <c r="L5614" i="12" s="1"/>
  <c r="K5615" i="12"/>
  <c r="L5615" i="12" s="1"/>
  <c r="K5616" i="12"/>
  <c r="L5616" i="12" s="1"/>
  <c r="K5617" i="12"/>
  <c r="L5617" i="12" s="1"/>
  <c r="K5618" i="12"/>
  <c r="L5618" i="12" s="1"/>
  <c r="K5619" i="12"/>
  <c r="L5619" i="12" s="1"/>
  <c r="K5620" i="12"/>
  <c r="L5620" i="12" s="1"/>
  <c r="K5621" i="12"/>
  <c r="L5621" i="12" s="1"/>
  <c r="K5622" i="12"/>
  <c r="L5622" i="12" s="1"/>
  <c r="K5623" i="12"/>
  <c r="L5623" i="12" s="1"/>
  <c r="K5624" i="12"/>
  <c r="L5624" i="12" s="1"/>
  <c r="K5625" i="12"/>
  <c r="L5625" i="12" s="1"/>
  <c r="K5626" i="12"/>
  <c r="L5626" i="12" s="1"/>
  <c r="K5627" i="12"/>
  <c r="L5627" i="12" s="1"/>
  <c r="K5628" i="12"/>
  <c r="L5628" i="12" s="1"/>
  <c r="K5629" i="12"/>
  <c r="L5629" i="12" s="1"/>
  <c r="K5630" i="12"/>
  <c r="L5630" i="12" s="1"/>
  <c r="K5631" i="12"/>
  <c r="L5631" i="12" s="1"/>
  <c r="K5632" i="12"/>
  <c r="L5632" i="12" s="1"/>
  <c r="K5633" i="12"/>
  <c r="L5633" i="12" s="1"/>
  <c r="K5634" i="12"/>
  <c r="L5634" i="12" s="1"/>
  <c r="K5635" i="12"/>
  <c r="L5635" i="12" s="1"/>
  <c r="K5636" i="12"/>
  <c r="L5636" i="12" s="1"/>
  <c r="K5637" i="12"/>
  <c r="L5637" i="12" s="1"/>
  <c r="K5638" i="12"/>
  <c r="L5638" i="12" s="1"/>
  <c r="K5639" i="12"/>
  <c r="L5639" i="12" s="1"/>
  <c r="K5640" i="12"/>
  <c r="L5640" i="12" s="1"/>
  <c r="K5641" i="12"/>
  <c r="L5641" i="12" s="1"/>
  <c r="K5642" i="12"/>
  <c r="L5642" i="12" s="1"/>
  <c r="K5643" i="12"/>
  <c r="L5643" i="12" s="1"/>
  <c r="K5644" i="12"/>
  <c r="L5644" i="12" s="1"/>
  <c r="K5645" i="12"/>
  <c r="L5645" i="12" s="1"/>
  <c r="K5646" i="12"/>
  <c r="L5646" i="12" s="1"/>
  <c r="K5647" i="12"/>
  <c r="L5647" i="12" s="1"/>
  <c r="K5648" i="12"/>
  <c r="L5648" i="12" s="1"/>
  <c r="K5649" i="12"/>
  <c r="L5649" i="12" s="1"/>
  <c r="K5650" i="12"/>
  <c r="L5650" i="12" s="1"/>
  <c r="K5651" i="12"/>
  <c r="L5651" i="12" s="1"/>
  <c r="K5652" i="12"/>
  <c r="L5652" i="12" s="1"/>
  <c r="K5653" i="12"/>
  <c r="L5653" i="12" s="1"/>
  <c r="K5654" i="12"/>
  <c r="L5654" i="12" s="1"/>
  <c r="K5655" i="12"/>
  <c r="L5655" i="12" s="1"/>
  <c r="K5656" i="12"/>
  <c r="L5656" i="12" s="1"/>
  <c r="K5657" i="12"/>
  <c r="L5657" i="12" s="1"/>
  <c r="K5658" i="12"/>
  <c r="L5658" i="12" s="1"/>
  <c r="K5659" i="12"/>
  <c r="L5659" i="12" s="1"/>
  <c r="K5660" i="12"/>
  <c r="L5660" i="12" s="1"/>
  <c r="K5661" i="12"/>
  <c r="L5661" i="12" s="1"/>
  <c r="K5662" i="12"/>
  <c r="L5662" i="12" s="1"/>
  <c r="K5663" i="12"/>
  <c r="L5663" i="12" s="1"/>
  <c r="K5664" i="12"/>
  <c r="L5664" i="12" s="1"/>
  <c r="K5665" i="12"/>
  <c r="L5665" i="12" s="1"/>
  <c r="K5666" i="12"/>
  <c r="L5666" i="12" s="1"/>
  <c r="K5667" i="12"/>
  <c r="L5667" i="12" s="1"/>
  <c r="K5668" i="12"/>
  <c r="L5668" i="12" s="1"/>
  <c r="K5669" i="12"/>
  <c r="L5669" i="12" s="1"/>
  <c r="K5670" i="12"/>
  <c r="L5670" i="12" s="1"/>
  <c r="K5671" i="12"/>
  <c r="L5671" i="12" s="1"/>
  <c r="K5672" i="12"/>
  <c r="L5672" i="12" s="1"/>
  <c r="K5673" i="12"/>
  <c r="L5673" i="12" s="1"/>
  <c r="K5674" i="12"/>
  <c r="L5674" i="12" s="1"/>
  <c r="K5675" i="12"/>
  <c r="L5675" i="12" s="1"/>
  <c r="K5676" i="12"/>
  <c r="L5676" i="12" s="1"/>
  <c r="K5677" i="12"/>
  <c r="L5677" i="12" s="1"/>
  <c r="K5678" i="12"/>
  <c r="L5678" i="12" s="1"/>
  <c r="K5679" i="12"/>
  <c r="L5679" i="12" s="1"/>
  <c r="K5680" i="12"/>
  <c r="L5680" i="12" s="1"/>
  <c r="K5681" i="12"/>
  <c r="L5681" i="12" s="1"/>
  <c r="K5682" i="12"/>
  <c r="L5682" i="12" s="1"/>
  <c r="K5683" i="12"/>
  <c r="L5683" i="12" s="1"/>
  <c r="K5684" i="12"/>
  <c r="L5684" i="12" s="1"/>
  <c r="K5685" i="12"/>
  <c r="L5685" i="12" s="1"/>
  <c r="K5686" i="12"/>
  <c r="L5686" i="12" s="1"/>
  <c r="K5687" i="12"/>
  <c r="L5687" i="12" s="1"/>
  <c r="K5688" i="12"/>
  <c r="L5688" i="12" s="1"/>
  <c r="K5689" i="12"/>
  <c r="L5689" i="12" s="1"/>
  <c r="K5690" i="12"/>
  <c r="L5690" i="12" s="1"/>
  <c r="K5691" i="12"/>
  <c r="L5691" i="12" s="1"/>
  <c r="K5692" i="12"/>
  <c r="L5692" i="12" s="1"/>
  <c r="K5693" i="12"/>
  <c r="L5693" i="12" s="1"/>
  <c r="K5694" i="12"/>
  <c r="L5694" i="12" s="1"/>
  <c r="K5695" i="12"/>
  <c r="L5695" i="12" s="1"/>
  <c r="K5696" i="12"/>
  <c r="L5696" i="12" s="1"/>
  <c r="K5697" i="12"/>
  <c r="L5697" i="12" s="1"/>
  <c r="K5698" i="12"/>
  <c r="L5698" i="12" s="1"/>
  <c r="K5699" i="12"/>
  <c r="L5699" i="12" s="1"/>
  <c r="K5700" i="12"/>
  <c r="L5700" i="12" s="1"/>
  <c r="K5701" i="12"/>
  <c r="L5701" i="12" s="1"/>
  <c r="K5702" i="12"/>
  <c r="L5702" i="12" s="1"/>
  <c r="K5703" i="12"/>
  <c r="L5703" i="12" s="1"/>
  <c r="K5704" i="12"/>
  <c r="L5704" i="12" s="1"/>
  <c r="K5705" i="12"/>
  <c r="L5705" i="12" s="1"/>
  <c r="K5706" i="12"/>
  <c r="L5706" i="12" s="1"/>
  <c r="K5707" i="12"/>
  <c r="L5707" i="12" s="1"/>
  <c r="K5708" i="12"/>
  <c r="L5708" i="12" s="1"/>
  <c r="K5709" i="12"/>
  <c r="L5709" i="12" s="1"/>
  <c r="K5710" i="12"/>
  <c r="L5710" i="12" s="1"/>
  <c r="K5711" i="12"/>
  <c r="L5711" i="12" s="1"/>
  <c r="K5712" i="12"/>
  <c r="L5712" i="12" s="1"/>
  <c r="K5713" i="12"/>
  <c r="L5713" i="12" s="1"/>
  <c r="K5714" i="12"/>
  <c r="L5714" i="12" s="1"/>
  <c r="K5715" i="12"/>
  <c r="L5715" i="12" s="1"/>
  <c r="K5716" i="12"/>
  <c r="L5716" i="12" s="1"/>
  <c r="K5717" i="12"/>
  <c r="L5717" i="12" s="1"/>
  <c r="K5718" i="12"/>
  <c r="L5718" i="12" s="1"/>
  <c r="K5719" i="12"/>
  <c r="L5719" i="12" s="1"/>
  <c r="K5720" i="12"/>
  <c r="L5720" i="12" s="1"/>
  <c r="K5721" i="12"/>
  <c r="L5721" i="12" s="1"/>
  <c r="K5722" i="12"/>
  <c r="L5722" i="12" s="1"/>
  <c r="K5723" i="12"/>
  <c r="L5723" i="12" s="1"/>
  <c r="K5724" i="12"/>
  <c r="L5724" i="12" s="1"/>
  <c r="K5725" i="12"/>
  <c r="L5725" i="12" s="1"/>
  <c r="K5726" i="12"/>
  <c r="L5726" i="12" s="1"/>
  <c r="K5727" i="12"/>
  <c r="L5727" i="12" s="1"/>
  <c r="K5728" i="12"/>
  <c r="L5728" i="12" s="1"/>
  <c r="K5729" i="12"/>
  <c r="L5729" i="12" s="1"/>
  <c r="K5730" i="12"/>
  <c r="L5730" i="12" s="1"/>
  <c r="K5731" i="12"/>
  <c r="L5731" i="12" s="1"/>
  <c r="K5732" i="12"/>
  <c r="L5732" i="12" s="1"/>
  <c r="K5733" i="12"/>
  <c r="L5733" i="12" s="1"/>
  <c r="K5734" i="12"/>
  <c r="L5734" i="12" s="1"/>
  <c r="K5735" i="12"/>
  <c r="L5735" i="12" s="1"/>
  <c r="K5736" i="12"/>
  <c r="L5736" i="12" s="1"/>
  <c r="K5737" i="12"/>
  <c r="L5737" i="12" s="1"/>
  <c r="K5738" i="12"/>
  <c r="L5738" i="12" s="1"/>
  <c r="K5739" i="12"/>
  <c r="L5739" i="12" s="1"/>
  <c r="K5740" i="12"/>
  <c r="L5740" i="12" s="1"/>
  <c r="K5741" i="12"/>
  <c r="L5741" i="12" s="1"/>
  <c r="K5742" i="12"/>
  <c r="L5742" i="12" s="1"/>
  <c r="K5743" i="12"/>
  <c r="L5743" i="12" s="1"/>
  <c r="K5744" i="12"/>
  <c r="L5744" i="12" s="1"/>
  <c r="K5745" i="12"/>
  <c r="L5745" i="12" s="1"/>
  <c r="K5746" i="12"/>
  <c r="L5746" i="12" s="1"/>
  <c r="K5747" i="12"/>
  <c r="L5747" i="12" s="1"/>
  <c r="K5748" i="12"/>
  <c r="L5748" i="12" s="1"/>
  <c r="K5749" i="12"/>
  <c r="L5749" i="12" s="1"/>
  <c r="K5750" i="12"/>
  <c r="L5750" i="12" s="1"/>
  <c r="K5751" i="12"/>
  <c r="L5751" i="12" s="1"/>
  <c r="K5752" i="12"/>
  <c r="L5752" i="12" s="1"/>
  <c r="K5753" i="12"/>
  <c r="L5753" i="12" s="1"/>
  <c r="K5754" i="12"/>
  <c r="L5754" i="12" s="1"/>
  <c r="K5755" i="12"/>
  <c r="L5755" i="12" s="1"/>
  <c r="K5756" i="12"/>
  <c r="L5756" i="12" s="1"/>
  <c r="K5757" i="12"/>
  <c r="L5757" i="12" s="1"/>
  <c r="K5758" i="12"/>
  <c r="L5758" i="12" s="1"/>
  <c r="K5759" i="12"/>
  <c r="L5759" i="12" s="1"/>
  <c r="K5760" i="12"/>
  <c r="L5760" i="12" s="1"/>
  <c r="K5761" i="12"/>
  <c r="L5761" i="12" s="1"/>
  <c r="K5762" i="12"/>
  <c r="L5762" i="12" s="1"/>
  <c r="K5763" i="12"/>
  <c r="L5763" i="12" s="1"/>
  <c r="K5764" i="12"/>
  <c r="L5764" i="12" s="1"/>
  <c r="K5765" i="12"/>
  <c r="L5765" i="12" s="1"/>
  <c r="K5766" i="12"/>
  <c r="L5766" i="12" s="1"/>
  <c r="K5767" i="12"/>
  <c r="L5767" i="12" s="1"/>
  <c r="K5768" i="12"/>
  <c r="L5768" i="12" s="1"/>
  <c r="K5769" i="12"/>
  <c r="L5769" i="12" s="1"/>
  <c r="K5770" i="12"/>
  <c r="L5770" i="12" s="1"/>
  <c r="K5771" i="12"/>
  <c r="L5771" i="12" s="1"/>
  <c r="K5772" i="12"/>
  <c r="L5772" i="12" s="1"/>
  <c r="K5773" i="12"/>
  <c r="L5773" i="12" s="1"/>
  <c r="K5774" i="12"/>
  <c r="L5774" i="12" s="1"/>
  <c r="K5775" i="12"/>
  <c r="L5775" i="12" s="1"/>
  <c r="K5776" i="12"/>
  <c r="L5776" i="12" s="1"/>
  <c r="K5777" i="12"/>
  <c r="L5777" i="12" s="1"/>
  <c r="K5778" i="12"/>
  <c r="L5778" i="12" s="1"/>
  <c r="K5779" i="12"/>
  <c r="L5779" i="12" s="1"/>
  <c r="K5780" i="12"/>
  <c r="B717" i="2"/>
  <c r="B716" i="2"/>
  <c r="B715" i="2"/>
  <c r="B714" i="2"/>
  <c r="B713" i="2"/>
  <c r="B712" i="2" l="1"/>
  <c r="B711" i="2"/>
  <c r="B710" i="2"/>
  <c r="B709" i="2"/>
  <c r="B708" i="2"/>
  <c r="B707" i="2" l="1"/>
  <c r="B706" i="2"/>
  <c r="B705" i="2"/>
  <c r="B704" i="2"/>
  <c r="B703" i="2"/>
  <c r="B702" i="2"/>
  <c r="B701" i="2"/>
  <c r="B700" i="2"/>
  <c r="B699" i="2"/>
  <c r="B698" i="2"/>
  <c r="B697" i="2" l="1"/>
  <c r="B696" i="2"/>
  <c r="B695" i="2"/>
  <c r="B68" i="19"/>
  <c r="B694" i="2"/>
  <c r="B693" i="2"/>
  <c r="B692" i="2" l="1"/>
  <c r="B691" i="2"/>
  <c r="B690" i="2"/>
  <c r="B689" i="2"/>
  <c r="B688" i="2"/>
  <c r="B687" i="2" l="1"/>
  <c r="B686" i="2"/>
  <c r="B685" i="2"/>
  <c r="B684" i="2"/>
  <c r="B683" i="2"/>
  <c r="B682" i="2"/>
  <c r="B681" i="2"/>
  <c r="B680" i="2"/>
  <c r="B679" i="2"/>
  <c r="B678" i="2"/>
  <c r="B677" i="2"/>
  <c r="B676" i="2" l="1"/>
  <c r="B675" i="2"/>
  <c r="B674" i="2"/>
  <c r="B673" i="2"/>
  <c r="B672" i="2"/>
  <c r="B671" i="2"/>
  <c r="B670" i="2"/>
  <c r="B669" i="2"/>
  <c r="B668" i="2" l="1"/>
  <c r="B667" i="2"/>
  <c r="B666" i="2"/>
  <c r="B665" i="2"/>
  <c r="B664" i="2"/>
  <c r="B663" i="2"/>
  <c r="B662" i="2"/>
  <c r="B661" i="2"/>
  <c r="B660" i="2"/>
  <c r="B659" i="2" l="1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 l="1"/>
  <c r="B644" i="2"/>
  <c r="B643" i="2"/>
  <c r="B642" i="2"/>
  <c r="B641" i="2"/>
  <c r="B640" i="2"/>
  <c r="B639" i="2"/>
  <c r="B638" i="2" l="1"/>
  <c r="B637" i="2"/>
  <c r="B636" i="2"/>
  <c r="B635" i="2"/>
  <c r="B634" i="2"/>
  <c r="B633" i="2"/>
  <c r="B632" i="2" l="1"/>
  <c r="B631" i="2"/>
  <c r="B630" i="2"/>
  <c r="B629" i="2"/>
  <c r="B628" i="2"/>
  <c r="B627" i="2"/>
  <c r="B626" i="2"/>
  <c r="B625" i="2"/>
  <c r="B624" i="2"/>
  <c r="B623" i="2"/>
  <c r="B622" i="2"/>
  <c r="B621" i="2"/>
  <c r="G679" i="12"/>
  <c r="B620" i="2"/>
  <c r="B619" i="2"/>
  <c r="B618" i="2"/>
  <c r="B617" i="2"/>
  <c r="B616" i="2" l="1"/>
  <c r="B615" i="2"/>
  <c r="B614" i="2"/>
  <c r="B613" i="2"/>
  <c r="B612" i="2"/>
  <c r="B611" i="2"/>
  <c r="B610" i="2"/>
  <c r="B609" i="2"/>
  <c r="B608" i="2" l="1"/>
  <c r="B607" i="2"/>
  <c r="B606" i="2"/>
  <c r="B605" i="2"/>
  <c r="B604" i="2"/>
  <c r="B603" i="2"/>
  <c r="B602" i="2"/>
  <c r="B601" i="2"/>
  <c r="B600" i="2"/>
  <c r="B599" i="2"/>
  <c r="B598" i="2"/>
  <c r="B597" i="2" l="1"/>
  <c r="B596" i="2"/>
  <c r="B595" i="2"/>
  <c r="B594" i="2"/>
  <c r="B593" i="2"/>
  <c r="B592" i="2"/>
  <c r="B591" i="2"/>
  <c r="B590" i="2"/>
  <c r="B589" i="2"/>
  <c r="B588" i="2"/>
  <c r="B587" i="2" l="1"/>
  <c r="B586" i="2"/>
  <c r="B585" i="2"/>
  <c r="B584" i="2"/>
  <c r="B583" i="2"/>
  <c r="B582" i="2"/>
  <c r="B581" i="2"/>
  <c r="B580" i="2" l="1"/>
  <c r="B579" i="2"/>
  <c r="B578" i="2"/>
  <c r="B577" i="2"/>
  <c r="B576" i="2" l="1"/>
  <c r="B575" i="2"/>
  <c r="B574" i="2"/>
  <c r="B573" i="2"/>
  <c r="B572" i="2"/>
  <c r="B571" i="2"/>
  <c r="B570" i="2"/>
  <c r="B569" i="2"/>
  <c r="B568" i="2" l="1"/>
  <c r="B567" i="2"/>
  <c r="B566" i="2"/>
  <c r="B565" i="2"/>
  <c r="B564" i="2"/>
  <c r="B563" i="2"/>
  <c r="B21" i="7"/>
  <c r="B20" i="7"/>
  <c r="B562" i="2"/>
  <c r="B561" i="2"/>
  <c r="B601" i="12"/>
  <c r="G601" i="12"/>
  <c r="J601" i="12" s="1"/>
  <c r="K601" i="12"/>
  <c r="L601" i="12" s="1"/>
  <c r="B560" i="2"/>
  <c r="B19" i="7"/>
  <c r="B559" i="2" l="1"/>
  <c r="B558" i="2"/>
  <c r="B557" i="2"/>
  <c r="B556" i="2"/>
  <c r="B555" i="2"/>
  <c r="B554" i="2"/>
  <c r="B553" i="2"/>
  <c r="B552" i="2"/>
  <c r="B551" i="2"/>
  <c r="B550" i="2" l="1"/>
  <c r="B549" i="2"/>
  <c r="B548" i="2"/>
  <c r="B547" i="2"/>
  <c r="B546" i="2"/>
  <c r="B545" i="2"/>
  <c r="B544" i="2"/>
  <c r="B543" i="2"/>
  <c r="B542" i="2"/>
  <c r="B541" i="2" l="1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 l="1"/>
  <c r="H2086" i="8"/>
  <c r="I2086" i="8"/>
  <c r="K2086" i="8"/>
  <c r="B525" i="2"/>
  <c r="B524" i="2"/>
  <c r="B523" i="2"/>
  <c r="B522" i="2"/>
  <c r="I49" i="30" l="1"/>
  <c r="I50" i="30"/>
  <c r="J2086" i="8"/>
  <c r="B521" i="2"/>
  <c r="B520" i="2"/>
  <c r="D49" i="30" l="1"/>
  <c r="G49" i="30" s="1"/>
  <c r="D50" i="30"/>
  <c r="G50" i="30" s="1"/>
  <c r="M2086" i="8"/>
  <c r="B519" i="2"/>
  <c r="J49" i="30" l="1"/>
  <c r="H49" i="30"/>
  <c r="J50" i="30"/>
  <c r="H50" i="30"/>
  <c r="B518" i="2"/>
  <c r="B517" i="2"/>
  <c r="B516" i="2"/>
  <c r="B515" i="2"/>
  <c r="B514" i="2" l="1"/>
  <c r="B513" i="2"/>
  <c r="B512" i="2"/>
  <c r="B511" i="2"/>
  <c r="B510" i="2"/>
  <c r="B509" i="2"/>
  <c r="B508" i="2"/>
  <c r="B507" i="2"/>
  <c r="B506" i="2"/>
  <c r="B505" i="2"/>
  <c r="B504" i="2"/>
  <c r="B503" i="2"/>
  <c r="B502" i="2"/>
  <c r="B489" i="2" l="1"/>
  <c r="B490" i="2"/>
  <c r="B491" i="2"/>
  <c r="B492" i="2"/>
  <c r="B493" i="2"/>
  <c r="B494" i="2"/>
  <c r="B495" i="2"/>
  <c r="B496" i="2"/>
  <c r="B497" i="2"/>
  <c r="B498" i="2"/>
  <c r="B499" i="2"/>
  <c r="B500" i="2"/>
  <c r="B501" i="2"/>
  <c r="B488" i="2"/>
  <c r="B487" i="2"/>
  <c r="B486" i="2"/>
  <c r="B485" i="2"/>
  <c r="B61" i="7"/>
  <c r="B60" i="7"/>
  <c r="B484" i="2"/>
  <c r="B483" i="2"/>
  <c r="B482" i="2"/>
  <c r="B481" i="2"/>
  <c r="B480" i="2" l="1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H2137" i="8" l="1"/>
  <c r="I2137" i="8"/>
  <c r="K2137" i="8"/>
  <c r="B19" i="23" l="1"/>
  <c r="J2137" i="8"/>
  <c r="M2137" i="8" l="1"/>
  <c r="B22" i="19"/>
  <c r="B21" i="19"/>
  <c r="B20" i="19"/>
  <c r="B19" i="19"/>
  <c r="B18" i="19"/>
  <c r="B17" i="19"/>
  <c r="B29" i="19"/>
  <c r="B28" i="19"/>
  <c r="B27" i="19"/>
  <c r="B56" i="19"/>
  <c r="B241" i="19"/>
  <c r="B184" i="19"/>
  <c r="B57" i="19"/>
  <c r="B103" i="19"/>
  <c r="B167" i="19"/>
  <c r="B55" i="19"/>
  <c r="B176" i="19"/>
  <c r="B174" i="19"/>
  <c r="B16" i="19"/>
  <c r="B54" i="19"/>
  <c r="B225" i="19"/>
  <c r="B53" i="19"/>
  <c r="B89" i="19"/>
  <c r="B4" i="19"/>
  <c r="B23" i="19"/>
  <c r="B87" i="19"/>
  <c r="B162" i="19"/>
  <c r="B31" i="19"/>
  <c r="B5" i="19"/>
  <c r="B33" i="19"/>
  <c r="B77" i="19"/>
  <c r="B187" i="19"/>
  <c r="B15" i="19"/>
  <c r="B14" i="19"/>
  <c r="B13" i="19"/>
  <c r="B12" i="19"/>
  <c r="B11" i="19"/>
  <c r="B166" i="19"/>
  <c r="B10" i="19"/>
  <c r="B9" i="19"/>
  <c r="B8" i="19"/>
  <c r="B64" i="19"/>
  <c r="B59" i="19"/>
  <c r="B3" i="19"/>
  <c r="B2" i="19"/>
  <c r="B242" i="19"/>
  <c r="B32" i="19"/>
  <c r="B175" i="19"/>
  <c r="B163" i="19"/>
  <c r="B52" i="19"/>
  <c r="B185" i="19"/>
  <c r="B227" i="19"/>
  <c r="B78" i="19"/>
  <c r="B58" i="19"/>
  <c r="B80" i="19"/>
  <c r="B30" i="19"/>
  <c r="B226" i="19"/>
  <c r="B76" i="19"/>
  <c r="B186" i="19"/>
  <c r="B165" i="19"/>
  <c r="B164" i="19"/>
  <c r="B34" i="19"/>
  <c r="B7" i="19"/>
  <c r="B6" i="19"/>
  <c r="B67" i="19"/>
  <c r="B62" i="19"/>
  <c r="B61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6" i="19"/>
  <c r="B35" i="19"/>
  <c r="B39" i="19"/>
  <c r="B38" i="19"/>
  <c r="B37" i="19"/>
  <c r="B102" i="19"/>
  <c r="B100" i="19"/>
  <c r="B93" i="19"/>
  <c r="B99" i="19"/>
  <c r="B98" i="19"/>
  <c r="B109" i="19"/>
  <c r="B108" i="19"/>
  <c r="B110" i="19"/>
  <c r="B107" i="19"/>
  <c r="B106" i="19"/>
  <c r="B105" i="19"/>
  <c r="B101" i="19"/>
  <c r="B104" i="19"/>
  <c r="B97" i="19"/>
  <c r="B96" i="19"/>
  <c r="B95" i="19"/>
  <c r="B94" i="19"/>
  <c r="B92" i="19"/>
  <c r="B91" i="19"/>
  <c r="B90" i="19"/>
  <c r="B88" i="19"/>
  <c r="B86" i="19"/>
  <c r="B85" i="19"/>
  <c r="B84" i="19"/>
  <c r="B83" i="19"/>
  <c r="B82" i="19"/>
  <c r="B81" i="19"/>
  <c r="B79" i="19"/>
  <c r="B75" i="19"/>
  <c r="B74" i="19"/>
  <c r="B73" i="19"/>
  <c r="B72" i="19"/>
  <c r="B71" i="19"/>
  <c r="B70" i="19"/>
  <c r="B69" i="19"/>
  <c r="B66" i="19"/>
  <c r="B65" i="19"/>
  <c r="B63" i="19"/>
  <c r="B60" i="19"/>
  <c r="K922" i="12"/>
  <c r="L922" i="12" s="1"/>
  <c r="G922" i="12"/>
  <c r="J922" i="12" s="1"/>
  <c r="B922" i="12"/>
  <c r="K921" i="12"/>
  <c r="L921" i="12" s="1"/>
  <c r="G921" i="12"/>
  <c r="J921" i="12" s="1"/>
  <c r="B921" i="12"/>
  <c r="K920" i="12"/>
  <c r="L920" i="12" s="1"/>
  <c r="G920" i="12"/>
  <c r="J920" i="12" s="1"/>
  <c r="B920" i="12"/>
  <c r="K919" i="12"/>
  <c r="L919" i="12" s="1"/>
  <c r="G919" i="12"/>
  <c r="J919" i="12" s="1"/>
  <c r="B919" i="12"/>
  <c r="K918" i="12"/>
  <c r="L918" i="12" s="1"/>
  <c r="G918" i="12"/>
  <c r="J918" i="12" s="1"/>
  <c r="B918" i="12"/>
  <c r="K917" i="12"/>
  <c r="L917" i="12" s="1"/>
  <c r="G917" i="12"/>
  <c r="J917" i="12" s="1"/>
  <c r="B917" i="12"/>
  <c r="K916" i="12"/>
  <c r="L916" i="12" s="1"/>
  <c r="G916" i="12"/>
  <c r="J916" i="12" s="1"/>
  <c r="B916" i="12"/>
  <c r="K915" i="12"/>
  <c r="L915" i="12" s="1"/>
  <c r="G915" i="12"/>
  <c r="J915" i="12" s="1"/>
  <c r="B915" i="12"/>
  <c r="K914" i="12"/>
  <c r="L914" i="12" s="1"/>
  <c r="G914" i="12"/>
  <c r="J914" i="12" s="1"/>
  <c r="B914" i="12"/>
  <c r="K913" i="12"/>
  <c r="L913" i="12" s="1"/>
  <c r="G913" i="12"/>
  <c r="J913" i="12" s="1"/>
  <c r="B913" i="12"/>
  <c r="K912" i="12"/>
  <c r="L912" i="12" s="1"/>
  <c r="G912" i="12"/>
  <c r="J912" i="12" s="1"/>
  <c r="B912" i="12"/>
  <c r="K911" i="12"/>
  <c r="L911" i="12" s="1"/>
  <c r="G911" i="12"/>
  <c r="J911" i="12" s="1"/>
  <c r="B911" i="12"/>
  <c r="K910" i="12"/>
  <c r="L910" i="12" s="1"/>
  <c r="G910" i="12"/>
  <c r="J910" i="12" s="1"/>
  <c r="B910" i="12"/>
  <c r="K909" i="12"/>
  <c r="L909" i="12" s="1"/>
  <c r="G909" i="12"/>
  <c r="J909" i="12" s="1"/>
  <c r="B909" i="12"/>
  <c r="K908" i="12"/>
  <c r="L908" i="12" s="1"/>
  <c r="G908" i="12"/>
  <c r="J908" i="12" s="1"/>
  <c r="B908" i="12"/>
  <c r="K907" i="12"/>
  <c r="L907" i="12" s="1"/>
  <c r="G907" i="12"/>
  <c r="J907" i="12" s="1"/>
  <c r="B907" i="12"/>
  <c r="K906" i="12"/>
  <c r="L906" i="12" s="1"/>
  <c r="G906" i="12"/>
  <c r="J906" i="12" s="1"/>
  <c r="B906" i="12"/>
  <c r="K905" i="12"/>
  <c r="L905" i="12" s="1"/>
  <c r="G905" i="12"/>
  <c r="J905" i="12" s="1"/>
  <c r="B905" i="12"/>
  <c r="K904" i="12"/>
  <c r="L904" i="12" s="1"/>
  <c r="G904" i="12"/>
  <c r="J904" i="12" s="1"/>
  <c r="B904" i="12"/>
  <c r="K903" i="12"/>
  <c r="L903" i="12" s="1"/>
  <c r="G903" i="12"/>
  <c r="J903" i="12" s="1"/>
  <c r="B903" i="12"/>
  <c r="K902" i="12"/>
  <c r="L902" i="12" s="1"/>
  <c r="G902" i="12"/>
  <c r="J902" i="12" s="1"/>
  <c r="B902" i="12"/>
  <c r="K901" i="12"/>
  <c r="L901" i="12" s="1"/>
  <c r="G901" i="12"/>
  <c r="J901" i="12" s="1"/>
  <c r="B901" i="12"/>
  <c r="K900" i="12"/>
  <c r="L900" i="12" s="1"/>
  <c r="G900" i="12"/>
  <c r="J900" i="12" s="1"/>
  <c r="B900" i="12"/>
  <c r="K899" i="12"/>
  <c r="L899" i="12" s="1"/>
  <c r="G899" i="12"/>
  <c r="J899" i="12" s="1"/>
  <c r="B899" i="12"/>
  <c r="K898" i="12"/>
  <c r="L898" i="12" s="1"/>
  <c r="G898" i="12"/>
  <c r="J898" i="12" s="1"/>
  <c r="B898" i="12"/>
  <c r="K897" i="12"/>
  <c r="L897" i="12" s="1"/>
  <c r="G897" i="12"/>
  <c r="J897" i="12" s="1"/>
  <c r="B897" i="12"/>
  <c r="K896" i="12"/>
  <c r="L896" i="12" s="1"/>
  <c r="G896" i="12"/>
  <c r="J896" i="12" s="1"/>
  <c r="B896" i="12"/>
  <c r="K895" i="12"/>
  <c r="L895" i="12" s="1"/>
  <c r="G895" i="12"/>
  <c r="J895" i="12" s="1"/>
  <c r="B895" i="12"/>
  <c r="K894" i="12"/>
  <c r="L894" i="12" s="1"/>
  <c r="G894" i="12"/>
  <c r="J894" i="12" s="1"/>
  <c r="B894" i="12"/>
  <c r="K893" i="12"/>
  <c r="L893" i="12" s="1"/>
  <c r="G893" i="12"/>
  <c r="J893" i="12" s="1"/>
  <c r="B893" i="12"/>
  <c r="K892" i="12"/>
  <c r="L892" i="12" s="1"/>
  <c r="G892" i="12"/>
  <c r="J892" i="12" s="1"/>
  <c r="B892" i="12"/>
  <c r="K891" i="12"/>
  <c r="L891" i="12" s="1"/>
  <c r="G891" i="12"/>
  <c r="J891" i="12" s="1"/>
  <c r="B891" i="12"/>
  <c r="K890" i="12"/>
  <c r="L890" i="12" s="1"/>
  <c r="G890" i="12"/>
  <c r="J890" i="12" s="1"/>
  <c r="B890" i="12"/>
  <c r="K889" i="12"/>
  <c r="L889" i="12" s="1"/>
  <c r="G889" i="12"/>
  <c r="J889" i="12" s="1"/>
  <c r="B889" i="12"/>
  <c r="K888" i="12"/>
  <c r="L888" i="12" s="1"/>
  <c r="G888" i="12"/>
  <c r="J888" i="12" s="1"/>
  <c r="B888" i="12"/>
  <c r="K887" i="12"/>
  <c r="L887" i="12" s="1"/>
  <c r="G887" i="12"/>
  <c r="J887" i="12" s="1"/>
  <c r="B887" i="12"/>
  <c r="K886" i="12"/>
  <c r="L886" i="12" s="1"/>
  <c r="G886" i="12"/>
  <c r="J886" i="12" s="1"/>
  <c r="B886" i="12"/>
  <c r="K885" i="12"/>
  <c r="L885" i="12" s="1"/>
  <c r="G885" i="12"/>
  <c r="J885" i="12" s="1"/>
  <c r="B885" i="12"/>
  <c r="K884" i="12"/>
  <c r="L884" i="12" s="1"/>
  <c r="G884" i="12"/>
  <c r="J884" i="12" s="1"/>
  <c r="B884" i="12"/>
  <c r="K883" i="12"/>
  <c r="L883" i="12" s="1"/>
  <c r="G883" i="12"/>
  <c r="J883" i="12" s="1"/>
  <c r="B883" i="12"/>
  <c r="K882" i="12"/>
  <c r="L882" i="12" s="1"/>
  <c r="G882" i="12"/>
  <c r="J882" i="12" s="1"/>
  <c r="B882" i="12"/>
  <c r="K881" i="12"/>
  <c r="L881" i="12" s="1"/>
  <c r="G881" i="12"/>
  <c r="J881" i="12" s="1"/>
  <c r="B881" i="12"/>
  <c r="K880" i="12"/>
  <c r="L880" i="12" s="1"/>
  <c r="G880" i="12"/>
  <c r="J880" i="12" s="1"/>
  <c r="B880" i="12"/>
  <c r="K879" i="12"/>
  <c r="L879" i="12" s="1"/>
  <c r="G879" i="12"/>
  <c r="J879" i="12" s="1"/>
  <c r="B879" i="12"/>
  <c r="K878" i="12"/>
  <c r="L878" i="12" s="1"/>
  <c r="G878" i="12"/>
  <c r="J878" i="12" s="1"/>
  <c r="B878" i="12"/>
  <c r="K877" i="12"/>
  <c r="L877" i="12" s="1"/>
  <c r="G877" i="12"/>
  <c r="J877" i="12" s="1"/>
  <c r="B877" i="12"/>
  <c r="K876" i="12"/>
  <c r="L876" i="12" s="1"/>
  <c r="G876" i="12"/>
  <c r="J876" i="12" s="1"/>
  <c r="B876" i="12"/>
  <c r="K875" i="12"/>
  <c r="L875" i="12" s="1"/>
  <c r="G875" i="12"/>
  <c r="J875" i="12" s="1"/>
  <c r="B875" i="12"/>
  <c r="K874" i="12"/>
  <c r="L874" i="12" s="1"/>
  <c r="G874" i="12"/>
  <c r="J874" i="12" s="1"/>
  <c r="B874" i="12"/>
  <c r="K873" i="12"/>
  <c r="L873" i="12" s="1"/>
  <c r="G873" i="12"/>
  <c r="J873" i="12" s="1"/>
  <c r="B873" i="12"/>
  <c r="K872" i="12"/>
  <c r="L872" i="12" s="1"/>
  <c r="G872" i="12"/>
  <c r="J872" i="12" s="1"/>
  <c r="B872" i="12"/>
  <c r="K871" i="12"/>
  <c r="L871" i="12" s="1"/>
  <c r="G871" i="12"/>
  <c r="J871" i="12" s="1"/>
  <c r="B871" i="12"/>
  <c r="K870" i="12"/>
  <c r="L870" i="12" s="1"/>
  <c r="G870" i="12"/>
  <c r="J870" i="12" s="1"/>
  <c r="B870" i="12"/>
  <c r="K869" i="12"/>
  <c r="L869" i="12" s="1"/>
  <c r="G869" i="12"/>
  <c r="J869" i="12" s="1"/>
  <c r="B869" i="12"/>
  <c r="K868" i="12"/>
  <c r="L868" i="12" s="1"/>
  <c r="G868" i="12"/>
  <c r="J868" i="12" s="1"/>
  <c r="B868" i="12"/>
  <c r="K867" i="12"/>
  <c r="L867" i="12" s="1"/>
  <c r="G867" i="12"/>
  <c r="J867" i="12" s="1"/>
  <c r="B867" i="12"/>
  <c r="K866" i="12"/>
  <c r="L866" i="12" s="1"/>
  <c r="G866" i="12"/>
  <c r="J866" i="12" s="1"/>
  <c r="B866" i="12"/>
  <c r="K865" i="12"/>
  <c r="L865" i="12" s="1"/>
  <c r="G865" i="12"/>
  <c r="J865" i="12" s="1"/>
  <c r="B865" i="12"/>
  <c r="K864" i="12"/>
  <c r="L864" i="12" s="1"/>
  <c r="G864" i="12"/>
  <c r="J864" i="12" s="1"/>
  <c r="B864" i="12"/>
  <c r="K863" i="12"/>
  <c r="L863" i="12" s="1"/>
  <c r="G863" i="12"/>
  <c r="J863" i="12" s="1"/>
  <c r="B863" i="12"/>
  <c r="K862" i="12"/>
  <c r="L862" i="12" s="1"/>
  <c r="G862" i="12"/>
  <c r="J862" i="12" s="1"/>
  <c r="B862" i="12"/>
  <c r="K861" i="12"/>
  <c r="L861" i="12" s="1"/>
  <c r="G861" i="12"/>
  <c r="J861" i="12" s="1"/>
  <c r="B861" i="12"/>
  <c r="K860" i="12"/>
  <c r="L860" i="12" s="1"/>
  <c r="G860" i="12"/>
  <c r="J860" i="12" s="1"/>
  <c r="B860" i="12"/>
  <c r="K859" i="12"/>
  <c r="L859" i="12" s="1"/>
  <c r="G859" i="12"/>
  <c r="J859" i="12" s="1"/>
  <c r="B859" i="12"/>
  <c r="K858" i="12"/>
  <c r="L858" i="12" s="1"/>
  <c r="G858" i="12"/>
  <c r="J858" i="12" s="1"/>
  <c r="B858" i="12"/>
  <c r="K857" i="12"/>
  <c r="L857" i="12" s="1"/>
  <c r="G857" i="12"/>
  <c r="J857" i="12" s="1"/>
  <c r="B857" i="12"/>
  <c r="K856" i="12"/>
  <c r="L856" i="12" s="1"/>
  <c r="G856" i="12"/>
  <c r="J856" i="12" s="1"/>
  <c r="B856" i="12"/>
  <c r="K855" i="12"/>
  <c r="L855" i="12" s="1"/>
  <c r="G855" i="12"/>
  <c r="J855" i="12" s="1"/>
  <c r="B855" i="12"/>
  <c r="K854" i="12"/>
  <c r="L854" i="12" s="1"/>
  <c r="G854" i="12"/>
  <c r="J854" i="12" s="1"/>
  <c r="B854" i="12"/>
  <c r="K853" i="12"/>
  <c r="L853" i="12" s="1"/>
  <c r="G853" i="12"/>
  <c r="J853" i="12" s="1"/>
  <c r="B853" i="12"/>
  <c r="K852" i="12"/>
  <c r="L852" i="12" s="1"/>
  <c r="G852" i="12"/>
  <c r="J852" i="12" s="1"/>
  <c r="B852" i="12"/>
  <c r="K851" i="12"/>
  <c r="L851" i="12" s="1"/>
  <c r="G851" i="12"/>
  <c r="J851" i="12" s="1"/>
  <c r="B851" i="12"/>
  <c r="K850" i="12"/>
  <c r="L850" i="12" s="1"/>
  <c r="G850" i="12"/>
  <c r="J850" i="12" s="1"/>
  <c r="B850" i="12"/>
  <c r="K849" i="12"/>
  <c r="L849" i="12" s="1"/>
  <c r="G849" i="12"/>
  <c r="J849" i="12" s="1"/>
  <c r="B849" i="12"/>
  <c r="K848" i="12"/>
  <c r="L848" i="12" s="1"/>
  <c r="G848" i="12"/>
  <c r="J848" i="12" s="1"/>
  <c r="B848" i="12"/>
  <c r="K847" i="12"/>
  <c r="L847" i="12" s="1"/>
  <c r="G847" i="12"/>
  <c r="J847" i="12" s="1"/>
  <c r="B847" i="12"/>
  <c r="K846" i="12"/>
  <c r="L846" i="12" s="1"/>
  <c r="G846" i="12"/>
  <c r="J846" i="12" s="1"/>
  <c r="B846" i="12"/>
  <c r="K845" i="12"/>
  <c r="L845" i="12" s="1"/>
  <c r="G845" i="12"/>
  <c r="J845" i="12" s="1"/>
  <c r="B845" i="12"/>
  <c r="K844" i="12"/>
  <c r="L844" i="12" s="1"/>
  <c r="G844" i="12"/>
  <c r="J844" i="12" s="1"/>
  <c r="B844" i="12"/>
  <c r="K843" i="12"/>
  <c r="L843" i="12" s="1"/>
  <c r="G843" i="12"/>
  <c r="J843" i="12" s="1"/>
  <c r="B843" i="12"/>
  <c r="K842" i="12"/>
  <c r="L842" i="12" s="1"/>
  <c r="G842" i="12"/>
  <c r="J842" i="12" s="1"/>
  <c r="B842" i="12"/>
  <c r="K841" i="12"/>
  <c r="L841" i="12" s="1"/>
  <c r="G841" i="12"/>
  <c r="J841" i="12" s="1"/>
  <c r="B841" i="12"/>
  <c r="K840" i="12"/>
  <c r="L840" i="12" s="1"/>
  <c r="G840" i="12"/>
  <c r="J840" i="12" s="1"/>
  <c r="B840" i="12"/>
  <c r="K839" i="12"/>
  <c r="L839" i="12" s="1"/>
  <c r="G839" i="12"/>
  <c r="J839" i="12" s="1"/>
  <c r="B839" i="12"/>
  <c r="K838" i="12"/>
  <c r="L838" i="12" s="1"/>
  <c r="G838" i="12"/>
  <c r="J838" i="12" s="1"/>
  <c r="B838" i="12"/>
  <c r="K837" i="12"/>
  <c r="L837" i="12" s="1"/>
  <c r="G837" i="12"/>
  <c r="J837" i="12" s="1"/>
  <c r="B837" i="12"/>
  <c r="K836" i="12"/>
  <c r="L836" i="12" s="1"/>
  <c r="G836" i="12"/>
  <c r="J836" i="12" s="1"/>
  <c r="B836" i="12"/>
  <c r="K835" i="12"/>
  <c r="L835" i="12" s="1"/>
  <c r="G835" i="12"/>
  <c r="J835" i="12" s="1"/>
  <c r="B835" i="12"/>
  <c r="K834" i="12"/>
  <c r="L834" i="12" s="1"/>
  <c r="G834" i="12"/>
  <c r="J834" i="12" s="1"/>
  <c r="B834" i="12"/>
  <c r="K833" i="12"/>
  <c r="L833" i="12" s="1"/>
  <c r="G833" i="12"/>
  <c r="J833" i="12" s="1"/>
  <c r="B833" i="12"/>
  <c r="K832" i="12"/>
  <c r="L832" i="12" s="1"/>
  <c r="G832" i="12"/>
  <c r="J832" i="12" s="1"/>
  <c r="B832" i="12"/>
  <c r="K831" i="12"/>
  <c r="L831" i="12" s="1"/>
  <c r="G831" i="12"/>
  <c r="J831" i="12" s="1"/>
  <c r="B831" i="12"/>
  <c r="K830" i="12"/>
  <c r="L830" i="12" s="1"/>
  <c r="G830" i="12"/>
  <c r="J830" i="12" s="1"/>
  <c r="B830" i="12"/>
  <c r="K829" i="12"/>
  <c r="L829" i="12" s="1"/>
  <c r="G829" i="12"/>
  <c r="J829" i="12" s="1"/>
  <c r="B829" i="12"/>
  <c r="K828" i="12"/>
  <c r="L828" i="12" s="1"/>
  <c r="G828" i="12"/>
  <c r="J828" i="12" s="1"/>
  <c r="B828" i="12"/>
  <c r="K827" i="12"/>
  <c r="L827" i="12" s="1"/>
  <c r="G827" i="12"/>
  <c r="J827" i="12" s="1"/>
  <c r="B827" i="12"/>
  <c r="K826" i="12"/>
  <c r="L826" i="12" s="1"/>
  <c r="G826" i="12"/>
  <c r="J826" i="12" s="1"/>
  <c r="B826" i="12"/>
  <c r="K825" i="12"/>
  <c r="L825" i="12" s="1"/>
  <c r="G825" i="12"/>
  <c r="J825" i="12" s="1"/>
  <c r="B825" i="12"/>
  <c r="K824" i="12"/>
  <c r="L824" i="12" s="1"/>
  <c r="G824" i="12"/>
  <c r="J824" i="12" s="1"/>
  <c r="B824" i="12"/>
  <c r="K823" i="12"/>
  <c r="L823" i="12" s="1"/>
  <c r="G823" i="12"/>
  <c r="J823" i="12" s="1"/>
  <c r="B823" i="12"/>
  <c r="K822" i="12"/>
  <c r="L822" i="12" s="1"/>
  <c r="G822" i="12"/>
  <c r="J822" i="12" s="1"/>
  <c r="B822" i="12"/>
  <c r="K821" i="12"/>
  <c r="L821" i="12" s="1"/>
  <c r="G821" i="12"/>
  <c r="J821" i="12" s="1"/>
  <c r="B821" i="12"/>
  <c r="K820" i="12"/>
  <c r="L820" i="12" s="1"/>
  <c r="G820" i="12"/>
  <c r="J820" i="12" s="1"/>
  <c r="B820" i="12"/>
  <c r="K819" i="12"/>
  <c r="L819" i="12" s="1"/>
  <c r="G819" i="12"/>
  <c r="J819" i="12" s="1"/>
  <c r="B819" i="12"/>
  <c r="K818" i="12"/>
  <c r="L818" i="12" s="1"/>
  <c r="G818" i="12"/>
  <c r="J818" i="12" s="1"/>
  <c r="B818" i="12"/>
  <c r="K817" i="12"/>
  <c r="L817" i="12" s="1"/>
  <c r="G817" i="12"/>
  <c r="J817" i="12" s="1"/>
  <c r="B817" i="12"/>
  <c r="K816" i="12"/>
  <c r="L816" i="12" s="1"/>
  <c r="G816" i="12"/>
  <c r="J816" i="12" s="1"/>
  <c r="B816" i="12"/>
  <c r="K815" i="12"/>
  <c r="L815" i="12" s="1"/>
  <c r="G815" i="12"/>
  <c r="J815" i="12" s="1"/>
  <c r="B815" i="12"/>
  <c r="K814" i="12"/>
  <c r="L814" i="12" s="1"/>
  <c r="G814" i="12"/>
  <c r="J814" i="12" s="1"/>
  <c r="B814" i="12"/>
  <c r="K813" i="12"/>
  <c r="L813" i="12" s="1"/>
  <c r="G813" i="12"/>
  <c r="J813" i="12" s="1"/>
  <c r="B813" i="12"/>
  <c r="K812" i="12"/>
  <c r="L812" i="12" s="1"/>
  <c r="G812" i="12"/>
  <c r="J812" i="12" s="1"/>
  <c r="B812" i="12"/>
  <c r="K811" i="12"/>
  <c r="L811" i="12" s="1"/>
  <c r="G811" i="12"/>
  <c r="J811" i="12" s="1"/>
  <c r="B811" i="12"/>
  <c r="K810" i="12"/>
  <c r="L810" i="12" s="1"/>
  <c r="G810" i="12"/>
  <c r="J810" i="12" s="1"/>
  <c r="B810" i="12"/>
  <c r="K809" i="12"/>
  <c r="L809" i="12" s="1"/>
  <c r="G809" i="12"/>
  <c r="J809" i="12" s="1"/>
  <c r="B809" i="12"/>
  <c r="K808" i="12"/>
  <c r="L808" i="12" s="1"/>
  <c r="G808" i="12"/>
  <c r="J808" i="12" s="1"/>
  <c r="B808" i="12"/>
  <c r="K807" i="12"/>
  <c r="L807" i="12" s="1"/>
  <c r="G807" i="12"/>
  <c r="J807" i="12" s="1"/>
  <c r="B807" i="12"/>
  <c r="K806" i="12"/>
  <c r="L806" i="12" s="1"/>
  <c r="G806" i="12"/>
  <c r="J806" i="12" s="1"/>
  <c r="B806" i="12"/>
  <c r="K805" i="12"/>
  <c r="L805" i="12" s="1"/>
  <c r="G805" i="12"/>
  <c r="J805" i="12" s="1"/>
  <c r="B805" i="12"/>
  <c r="K804" i="12"/>
  <c r="L804" i="12" s="1"/>
  <c r="G804" i="12"/>
  <c r="J804" i="12" s="1"/>
  <c r="B804" i="12"/>
  <c r="K803" i="12"/>
  <c r="L803" i="12" s="1"/>
  <c r="G803" i="12"/>
  <c r="J803" i="12" s="1"/>
  <c r="B803" i="12"/>
  <c r="K802" i="12"/>
  <c r="L802" i="12" s="1"/>
  <c r="G802" i="12"/>
  <c r="J802" i="12" s="1"/>
  <c r="B802" i="12"/>
  <c r="K801" i="12"/>
  <c r="L801" i="12" s="1"/>
  <c r="G801" i="12"/>
  <c r="J801" i="12" s="1"/>
  <c r="B801" i="12"/>
  <c r="K800" i="12"/>
  <c r="L800" i="12" s="1"/>
  <c r="G800" i="12"/>
  <c r="J800" i="12" s="1"/>
  <c r="B800" i="12"/>
  <c r="K799" i="12"/>
  <c r="L799" i="12" s="1"/>
  <c r="G799" i="12"/>
  <c r="J799" i="12" s="1"/>
  <c r="B799" i="12"/>
  <c r="K798" i="12"/>
  <c r="L798" i="12" s="1"/>
  <c r="G798" i="12"/>
  <c r="J798" i="12" s="1"/>
  <c r="B798" i="12"/>
  <c r="K797" i="12"/>
  <c r="L797" i="12" s="1"/>
  <c r="G797" i="12"/>
  <c r="J797" i="12" s="1"/>
  <c r="B797" i="12"/>
  <c r="K796" i="12"/>
  <c r="L796" i="12" s="1"/>
  <c r="G796" i="12"/>
  <c r="J796" i="12" s="1"/>
  <c r="B796" i="12"/>
  <c r="K795" i="12"/>
  <c r="L795" i="12" s="1"/>
  <c r="G795" i="12"/>
  <c r="J795" i="12" s="1"/>
  <c r="B795" i="12"/>
  <c r="K794" i="12"/>
  <c r="L794" i="12" s="1"/>
  <c r="G794" i="12"/>
  <c r="J794" i="12" s="1"/>
  <c r="B794" i="12"/>
  <c r="K793" i="12"/>
  <c r="L793" i="12" s="1"/>
  <c r="G793" i="12"/>
  <c r="J793" i="12" s="1"/>
  <c r="B793" i="12"/>
  <c r="K792" i="12"/>
  <c r="L792" i="12" s="1"/>
  <c r="G792" i="12"/>
  <c r="J792" i="12" s="1"/>
  <c r="B792" i="12"/>
  <c r="K791" i="12"/>
  <c r="L791" i="12" s="1"/>
  <c r="G791" i="12"/>
  <c r="J791" i="12" s="1"/>
  <c r="B791" i="12"/>
  <c r="K790" i="12"/>
  <c r="L790" i="12" s="1"/>
  <c r="G790" i="12"/>
  <c r="J790" i="12" s="1"/>
  <c r="B790" i="12"/>
  <c r="K789" i="12"/>
  <c r="L789" i="12" s="1"/>
  <c r="G789" i="12"/>
  <c r="J789" i="12" s="1"/>
  <c r="B789" i="12"/>
  <c r="K788" i="12"/>
  <c r="L788" i="12" s="1"/>
  <c r="G788" i="12"/>
  <c r="J788" i="12" s="1"/>
  <c r="B788" i="12"/>
  <c r="K787" i="12"/>
  <c r="L787" i="12" s="1"/>
  <c r="G787" i="12"/>
  <c r="J787" i="12" s="1"/>
  <c r="B787" i="12"/>
  <c r="K786" i="12"/>
  <c r="L786" i="12" s="1"/>
  <c r="G786" i="12"/>
  <c r="J786" i="12" s="1"/>
  <c r="B786" i="12"/>
  <c r="K785" i="12"/>
  <c r="L785" i="12" s="1"/>
  <c r="G785" i="12"/>
  <c r="J785" i="12" s="1"/>
  <c r="B785" i="12"/>
  <c r="K784" i="12"/>
  <c r="L784" i="12" s="1"/>
  <c r="G784" i="12"/>
  <c r="J784" i="12" s="1"/>
  <c r="B784" i="12"/>
  <c r="K783" i="12"/>
  <c r="L783" i="12" s="1"/>
  <c r="G783" i="12"/>
  <c r="J783" i="12" s="1"/>
  <c r="B783" i="12"/>
  <c r="K782" i="12"/>
  <c r="L782" i="12" s="1"/>
  <c r="G782" i="12"/>
  <c r="J782" i="12" s="1"/>
  <c r="B782" i="12"/>
  <c r="K781" i="12"/>
  <c r="L781" i="12" s="1"/>
  <c r="G781" i="12"/>
  <c r="J781" i="12" s="1"/>
  <c r="B781" i="12"/>
  <c r="K780" i="12"/>
  <c r="L780" i="12" s="1"/>
  <c r="G780" i="12"/>
  <c r="J780" i="12" s="1"/>
  <c r="B780" i="12"/>
  <c r="K779" i="12"/>
  <c r="L779" i="12" s="1"/>
  <c r="G779" i="12"/>
  <c r="J779" i="12" s="1"/>
  <c r="B779" i="12"/>
  <c r="K778" i="12"/>
  <c r="L778" i="12" s="1"/>
  <c r="G778" i="12"/>
  <c r="J778" i="12" s="1"/>
  <c r="B778" i="12"/>
  <c r="K777" i="12"/>
  <c r="L777" i="12" s="1"/>
  <c r="G777" i="12"/>
  <c r="J777" i="12" s="1"/>
  <c r="B777" i="12"/>
  <c r="K776" i="12"/>
  <c r="L776" i="12" s="1"/>
  <c r="G776" i="12"/>
  <c r="J776" i="12" s="1"/>
  <c r="B776" i="12"/>
  <c r="K775" i="12"/>
  <c r="L775" i="12" s="1"/>
  <c r="G775" i="12"/>
  <c r="J775" i="12" s="1"/>
  <c r="B775" i="12"/>
  <c r="K774" i="12"/>
  <c r="L774" i="12" s="1"/>
  <c r="G774" i="12"/>
  <c r="J774" i="12" s="1"/>
  <c r="B774" i="12"/>
  <c r="K773" i="12"/>
  <c r="L773" i="12" s="1"/>
  <c r="G773" i="12"/>
  <c r="J773" i="12" s="1"/>
  <c r="B773" i="12"/>
  <c r="K772" i="12"/>
  <c r="L772" i="12" s="1"/>
  <c r="G772" i="12"/>
  <c r="J772" i="12" s="1"/>
  <c r="B772" i="12"/>
  <c r="K771" i="12"/>
  <c r="L771" i="12" s="1"/>
  <c r="G771" i="12"/>
  <c r="J771" i="12" s="1"/>
  <c r="B771" i="12"/>
  <c r="K770" i="12"/>
  <c r="L770" i="12" s="1"/>
  <c r="G770" i="12"/>
  <c r="J770" i="12" s="1"/>
  <c r="B770" i="12"/>
  <c r="K769" i="12"/>
  <c r="L769" i="12" s="1"/>
  <c r="G769" i="12"/>
  <c r="J769" i="12" s="1"/>
  <c r="B769" i="12"/>
  <c r="K768" i="12"/>
  <c r="L768" i="12" s="1"/>
  <c r="G768" i="12"/>
  <c r="J768" i="12" s="1"/>
  <c r="B768" i="12"/>
  <c r="K767" i="12"/>
  <c r="L767" i="12" s="1"/>
  <c r="G767" i="12"/>
  <c r="J767" i="12" s="1"/>
  <c r="B767" i="12"/>
  <c r="K766" i="12"/>
  <c r="L766" i="12" s="1"/>
  <c r="G766" i="12"/>
  <c r="J766" i="12" s="1"/>
  <c r="B766" i="12"/>
  <c r="K765" i="12"/>
  <c r="L765" i="12" s="1"/>
  <c r="G765" i="12"/>
  <c r="J765" i="12" s="1"/>
  <c r="B765" i="12"/>
  <c r="K764" i="12"/>
  <c r="L764" i="12" s="1"/>
  <c r="G764" i="12"/>
  <c r="J764" i="12" s="1"/>
  <c r="B764" i="12"/>
  <c r="K763" i="12"/>
  <c r="L763" i="12" s="1"/>
  <c r="G763" i="12"/>
  <c r="J763" i="12" s="1"/>
  <c r="B763" i="12"/>
  <c r="K762" i="12"/>
  <c r="L762" i="12" s="1"/>
  <c r="G762" i="12"/>
  <c r="J762" i="12" s="1"/>
  <c r="B762" i="12"/>
  <c r="K761" i="12"/>
  <c r="L761" i="12" s="1"/>
  <c r="G761" i="12"/>
  <c r="J761" i="12" s="1"/>
  <c r="B761" i="12"/>
  <c r="K760" i="12"/>
  <c r="L760" i="12" s="1"/>
  <c r="G760" i="12"/>
  <c r="J760" i="12" s="1"/>
  <c r="B760" i="12"/>
  <c r="K759" i="12"/>
  <c r="L759" i="12" s="1"/>
  <c r="G759" i="12"/>
  <c r="J759" i="12" s="1"/>
  <c r="B759" i="12"/>
  <c r="K758" i="12"/>
  <c r="L758" i="12" s="1"/>
  <c r="G758" i="12"/>
  <c r="J758" i="12" s="1"/>
  <c r="B758" i="12"/>
  <c r="K757" i="12"/>
  <c r="L757" i="12" s="1"/>
  <c r="G757" i="12"/>
  <c r="J757" i="12" s="1"/>
  <c r="B757" i="12"/>
  <c r="K756" i="12"/>
  <c r="L756" i="12" s="1"/>
  <c r="G756" i="12"/>
  <c r="J756" i="12" s="1"/>
  <c r="B756" i="12"/>
  <c r="K755" i="12"/>
  <c r="L755" i="12" s="1"/>
  <c r="G755" i="12"/>
  <c r="J755" i="12" s="1"/>
  <c r="B755" i="12"/>
  <c r="K754" i="12"/>
  <c r="L754" i="12" s="1"/>
  <c r="G754" i="12"/>
  <c r="J754" i="12" s="1"/>
  <c r="B754" i="12"/>
  <c r="K753" i="12"/>
  <c r="L753" i="12" s="1"/>
  <c r="G753" i="12"/>
  <c r="J753" i="12" s="1"/>
  <c r="B753" i="12"/>
  <c r="K752" i="12"/>
  <c r="L752" i="12" s="1"/>
  <c r="G752" i="12"/>
  <c r="J752" i="12" s="1"/>
  <c r="B752" i="12"/>
  <c r="K751" i="12"/>
  <c r="L751" i="12" s="1"/>
  <c r="G751" i="12"/>
  <c r="J751" i="12" s="1"/>
  <c r="B751" i="12"/>
  <c r="K750" i="12"/>
  <c r="L750" i="12" s="1"/>
  <c r="G750" i="12"/>
  <c r="J750" i="12" s="1"/>
  <c r="B750" i="12"/>
  <c r="K749" i="12"/>
  <c r="L749" i="12" s="1"/>
  <c r="G749" i="12"/>
  <c r="J749" i="12" s="1"/>
  <c r="B749" i="12"/>
  <c r="K748" i="12"/>
  <c r="L748" i="12" s="1"/>
  <c r="G748" i="12"/>
  <c r="J748" i="12" s="1"/>
  <c r="B748" i="12"/>
  <c r="K747" i="12"/>
  <c r="L747" i="12" s="1"/>
  <c r="G747" i="12"/>
  <c r="J747" i="12" s="1"/>
  <c r="B747" i="12"/>
  <c r="K746" i="12"/>
  <c r="L746" i="12" s="1"/>
  <c r="G746" i="12"/>
  <c r="J746" i="12" s="1"/>
  <c r="B746" i="12"/>
  <c r="K745" i="12"/>
  <c r="L745" i="12" s="1"/>
  <c r="G745" i="12"/>
  <c r="J745" i="12" s="1"/>
  <c r="B745" i="12"/>
  <c r="K744" i="12"/>
  <c r="L744" i="12" s="1"/>
  <c r="G744" i="12"/>
  <c r="J744" i="12" s="1"/>
  <c r="B744" i="12"/>
  <c r="K743" i="12"/>
  <c r="L743" i="12" s="1"/>
  <c r="G743" i="12"/>
  <c r="J743" i="12" s="1"/>
  <c r="B743" i="12"/>
  <c r="K742" i="12"/>
  <c r="L742" i="12" s="1"/>
  <c r="G742" i="12"/>
  <c r="J742" i="12" s="1"/>
  <c r="B742" i="12"/>
  <c r="K741" i="12"/>
  <c r="L741" i="12" s="1"/>
  <c r="G741" i="12"/>
  <c r="J741" i="12" s="1"/>
  <c r="B741" i="12"/>
  <c r="K740" i="12"/>
  <c r="L740" i="12" s="1"/>
  <c r="G740" i="12"/>
  <c r="J740" i="12" s="1"/>
  <c r="B740" i="12"/>
  <c r="K739" i="12"/>
  <c r="L739" i="12" s="1"/>
  <c r="G739" i="12"/>
  <c r="J739" i="12" s="1"/>
  <c r="B739" i="12"/>
  <c r="K738" i="12"/>
  <c r="L738" i="12" s="1"/>
  <c r="G738" i="12"/>
  <c r="J738" i="12" s="1"/>
  <c r="B738" i="12"/>
  <c r="K737" i="12"/>
  <c r="L737" i="12" s="1"/>
  <c r="G737" i="12"/>
  <c r="J737" i="12" s="1"/>
  <c r="B737" i="12"/>
  <c r="K736" i="12"/>
  <c r="L736" i="12" s="1"/>
  <c r="G736" i="12"/>
  <c r="J736" i="12" s="1"/>
  <c r="B736" i="12"/>
  <c r="K735" i="12"/>
  <c r="L735" i="12" s="1"/>
  <c r="G735" i="12"/>
  <c r="J735" i="12" s="1"/>
  <c r="B735" i="12"/>
  <c r="K734" i="12"/>
  <c r="L734" i="12" s="1"/>
  <c r="G734" i="12"/>
  <c r="J734" i="12" s="1"/>
  <c r="B734" i="12"/>
  <c r="K733" i="12"/>
  <c r="L733" i="12" s="1"/>
  <c r="G733" i="12"/>
  <c r="J733" i="12" s="1"/>
  <c r="B733" i="12"/>
  <c r="K732" i="12"/>
  <c r="L732" i="12" s="1"/>
  <c r="G732" i="12"/>
  <c r="J732" i="12" s="1"/>
  <c r="B732" i="12"/>
  <c r="K731" i="12"/>
  <c r="L731" i="12" s="1"/>
  <c r="G731" i="12"/>
  <c r="J731" i="12" s="1"/>
  <c r="B731" i="12"/>
  <c r="K730" i="12"/>
  <c r="L730" i="12" s="1"/>
  <c r="G730" i="12"/>
  <c r="J730" i="12" s="1"/>
  <c r="B730" i="12"/>
  <c r="K729" i="12"/>
  <c r="L729" i="12" s="1"/>
  <c r="G729" i="12"/>
  <c r="J729" i="12" s="1"/>
  <c r="B729" i="12"/>
  <c r="K728" i="12"/>
  <c r="L728" i="12" s="1"/>
  <c r="G728" i="12"/>
  <c r="J728" i="12" s="1"/>
  <c r="B728" i="12"/>
  <c r="K727" i="12"/>
  <c r="L727" i="12" s="1"/>
  <c r="G727" i="12"/>
  <c r="J727" i="12" s="1"/>
  <c r="B727" i="12"/>
  <c r="K726" i="12"/>
  <c r="L726" i="12" s="1"/>
  <c r="G726" i="12"/>
  <c r="J726" i="12" s="1"/>
  <c r="B726" i="12"/>
  <c r="K725" i="12"/>
  <c r="L725" i="12" s="1"/>
  <c r="G725" i="12"/>
  <c r="J725" i="12" s="1"/>
  <c r="B725" i="12"/>
  <c r="K724" i="12"/>
  <c r="L724" i="12" s="1"/>
  <c r="G724" i="12"/>
  <c r="J724" i="12" s="1"/>
  <c r="B724" i="12"/>
  <c r="K723" i="12"/>
  <c r="L723" i="12" s="1"/>
  <c r="G723" i="12"/>
  <c r="J723" i="12" s="1"/>
  <c r="B723" i="12"/>
  <c r="K722" i="12"/>
  <c r="L722" i="12" s="1"/>
  <c r="G722" i="12"/>
  <c r="J722" i="12" s="1"/>
  <c r="B722" i="12"/>
  <c r="K721" i="12"/>
  <c r="L721" i="12" s="1"/>
  <c r="G721" i="12"/>
  <c r="J721" i="12" s="1"/>
  <c r="B721" i="12"/>
  <c r="K720" i="12"/>
  <c r="L720" i="12" s="1"/>
  <c r="G720" i="12"/>
  <c r="J720" i="12" s="1"/>
  <c r="B720" i="12"/>
  <c r="K719" i="12"/>
  <c r="L719" i="12" s="1"/>
  <c r="G719" i="12"/>
  <c r="J719" i="12" s="1"/>
  <c r="B719" i="12"/>
  <c r="K718" i="12"/>
  <c r="L718" i="12" s="1"/>
  <c r="G718" i="12"/>
  <c r="J718" i="12" s="1"/>
  <c r="B718" i="12"/>
  <c r="K717" i="12"/>
  <c r="L717" i="12" s="1"/>
  <c r="G717" i="12"/>
  <c r="J717" i="12" s="1"/>
  <c r="B717" i="12"/>
  <c r="K716" i="12"/>
  <c r="L716" i="12" s="1"/>
  <c r="G716" i="12"/>
  <c r="J716" i="12" s="1"/>
  <c r="B716" i="12"/>
  <c r="K715" i="12"/>
  <c r="L715" i="12" s="1"/>
  <c r="G715" i="12"/>
  <c r="J715" i="12" s="1"/>
  <c r="B715" i="12"/>
  <c r="K714" i="12"/>
  <c r="L714" i="12" s="1"/>
  <c r="G714" i="12"/>
  <c r="J714" i="12" s="1"/>
  <c r="B714" i="12"/>
  <c r="K713" i="12"/>
  <c r="L713" i="12" s="1"/>
  <c r="G713" i="12"/>
  <c r="J713" i="12" s="1"/>
  <c r="B713" i="12"/>
  <c r="K712" i="12"/>
  <c r="L712" i="12" s="1"/>
  <c r="G712" i="12"/>
  <c r="J712" i="12" s="1"/>
  <c r="B712" i="12"/>
  <c r="K711" i="12"/>
  <c r="L711" i="12" s="1"/>
  <c r="G711" i="12"/>
  <c r="J711" i="12" s="1"/>
  <c r="B711" i="12"/>
  <c r="K710" i="12"/>
  <c r="L710" i="12" s="1"/>
  <c r="G710" i="12"/>
  <c r="J710" i="12" s="1"/>
  <c r="B710" i="12"/>
  <c r="K709" i="12"/>
  <c r="L709" i="12" s="1"/>
  <c r="G709" i="12"/>
  <c r="J709" i="12" s="1"/>
  <c r="B709" i="12"/>
  <c r="K708" i="12"/>
  <c r="L708" i="12" s="1"/>
  <c r="G708" i="12"/>
  <c r="J708" i="12" s="1"/>
  <c r="B708" i="12"/>
  <c r="K707" i="12"/>
  <c r="L707" i="12" s="1"/>
  <c r="G707" i="12"/>
  <c r="J707" i="12" s="1"/>
  <c r="B707" i="12"/>
  <c r="K706" i="12"/>
  <c r="L706" i="12" s="1"/>
  <c r="G706" i="12"/>
  <c r="J706" i="12" s="1"/>
  <c r="B706" i="12"/>
  <c r="K705" i="12"/>
  <c r="L705" i="12" s="1"/>
  <c r="G705" i="12"/>
  <c r="J705" i="12" s="1"/>
  <c r="B705" i="12"/>
  <c r="K704" i="12"/>
  <c r="L704" i="12" s="1"/>
  <c r="G704" i="12"/>
  <c r="J704" i="12" s="1"/>
  <c r="B704" i="12"/>
  <c r="K703" i="12"/>
  <c r="L703" i="12" s="1"/>
  <c r="G703" i="12"/>
  <c r="J703" i="12" s="1"/>
  <c r="B703" i="12"/>
  <c r="K702" i="12"/>
  <c r="L702" i="12" s="1"/>
  <c r="G702" i="12"/>
  <c r="J702" i="12" s="1"/>
  <c r="B702" i="12"/>
  <c r="K701" i="12"/>
  <c r="L701" i="12" s="1"/>
  <c r="G701" i="12"/>
  <c r="J701" i="12" s="1"/>
  <c r="B701" i="12"/>
  <c r="K700" i="12"/>
  <c r="L700" i="12" s="1"/>
  <c r="G700" i="12"/>
  <c r="J700" i="12" s="1"/>
  <c r="B700" i="12"/>
  <c r="K699" i="12"/>
  <c r="L699" i="12" s="1"/>
  <c r="G699" i="12"/>
  <c r="J699" i="12" s="1"/>
  <c r="B699" i="12"/>
  <c r="K698" i="12"/>
  <c r="L698" i="12" s="1"/>
  <c r="G698" i="12"/>
  <c r="J698" i="12" s="1"/>
  <c r="B698" i="12"/>
  <c r="K697" i="12"/>
  <c r="L697" i="12" s="1"/>
  <c r="G697" i="12"/>
  <c r="J697" i="12" s="1"/>
  <c r="B697" i="12"/>
  <c r="K696" i="12"/>
  <c r="L696" i="12" s="1"/>
  <c r="G696" i="12"/>
  <c r="J696" i="12" s="1"/>
  <c r="B696" i="12"/>
  <c r="K695" i="12"/>
  <c r="L695" i="12" s="1"/>
  <c r="G695" i="12"/>
  <c r="J695" i="12" s="1"/>
  <c r="B695" i="12"/>
  <c r="K694" i="12"/>
  <c r="L694" i="12" s="1"/>
  <c r="G694" i="12"/>
  <c r="J694" i="12" s="1"/>
  <c r="B694" i="12"/>
  <c r="K693" i="12"/>
  <c r="L693" i="12" s="1"/>
  <c r="G693" i="12"/>
  <c r="J693" i="12" s="1"/>
  <c r="B693" i="12"/>
  <c r="K692" i="12"/>
  <c r="L692" i="12" s="1"/>
  <c r="G692" i="12"/>
  <c r="J692" i="12" s="1"/>
  <c r="B692" i="12"/>
  <c r="K691" i="12"/>
  <c r="L691" i="12" s="1"/>
  <c r="G691" i="12"/>
  <c r="J691" i="12" s="1"/>
  <c r="B691" i="12"/>
  <c r="K690" i="12"/>
  <c r="L690" i="12" s="1"/>
  <c r="G690" i="12"/>
  <c r="J690" i="12" s="1"/>
  <c r="B690" i="12"/>
  <c r="K689" i="12"/>
  <c r="L689" i="12" s="1"/>
  <c r="G689" i="12"/>
  <c r="J689" i="12" s="1"/>
  <c r="B689" i="12"/>
  <c r="K688" i="12"/>
  <c r="L688" i="12" s="1"/>
  <c r="G688" i="12"/>
  <c r="J688" i="12" s="1"/>
  <c r="B688" i="12"/>
  <c r="K687" i="12"/>
  <c r="L687" i="12" s="1"/>
  <c r="G687" i="12"/>
  <c r="J687" i="12" s="1"/>
  <c r="B687" i="12"/>
  <c r="K686" i="12"/>
  <c r="L686" i="12" s="1"/>
  <c r="G686" i="12"/>
  <c r="J686" i="12" s="1"/>
  <c r="B686" i="12"/>
  <c r="K685" i="12"/>
  <c r="L685" i="12" s="1"/>
  <c r="G685" i="12"/>
  <c r="J685" i="12" s="1"/>
  <c r="B685" i="12"/>
  <c r="K684" i="12"/>
  <c r="L684" i="12" s="1"/>
  <c r="G684" i="12"/>
  <c r="J684" i="12" s="1"/>
  <c r="B684" i="12"/>
  <c r="K683" i="12"/>
  <c r="L683" i="12" s="1"/>
  <c r="G683" i="12"/>
  <c r="J683" i="12" s="1"/>
  <c r="B683" i="12"/>
  <c r="K682" i="12"/>
  <c r="L682" i="12" s="1"/>
  <c r="G682" i="12"/>
  <c r="J682" i="12" s="1"/>
  <c r="B682" i="12"/>
  <c r="K681" i="12"/>
  <c r="L681" i="12" s="1"/>
  <c r="G681" i="12"/>
  <c r="J681" i="12" s="1"/>
  <c r="B681" i="12"/>
  <c r="K680" i="12"/>
  <c r="L680" i="12" s="1"/>
  <c r="G680" i="12"/>
  <c r="J680" i="12" s="1"/>
  <c r="B680" i="12"/>
  <c r="K679" i="12"/>
  <c r="L679" i="12" s="1"/>
  <c r="J679" i="12"/>
  <c r="B679" i="12"/>
  <c r="K678" i="12"/>
  <c r="L678" i="12" s="1"/>
  <c r="G678" i="12"/>
  <c r="J678" i="12" s="1"/>
  <c r="B678" i="12"/>
  <c r="K677" i="12"/>
  <c r="L677" i="12" s="1"/>
  <c r="G677" i="12"/>
  <c r="J677" i="12" s="1"/>
  <c r="B677" i="12"/>
  <c r="K676" i="12"/>
  <c r="L676" i="12" s="1"/>
  <c r="G676" i="12"/>
  <c r="J676" i="12" s="1"/>
  <c r="B676" i="12"/>
  <c r="K675" i="12"/>
  <c r="L675" i="12" s="1"/>
  <c r="G675" i="12"/>
  <c r="J675" i="12" s="1"/>
  <c r="B675" i="12"/>
  <c r="K674" i="12"/>
  <c r="L674" i="12" s="1"/>
  <c r="G674" i="12"/>
  <c r="J674" i="12" s="1"/>
  <c r="B674" i="12"/>
  <c r="K673" i="12"/>
  <c r="L673" i="12" s="1"/>
  <c r="G673" i="12"/>
  <c r="J673" i="12" s="1"/>
  <c r="B673" i="12"/>
  <c r="K672" i="12"/>
  <c r="L672" i="12" s="1"/>
  <c r="G672" i="12"/>
  <c r="J672" i="12" s="1"/>
  <c r="B672" i="12"/>
  <c r="K671" i="12"/>
  <c r="L671" i="12" s="1"/>
  <c r="G671" i="12"/>
  <c r="J671" i="12" s="1"/>
  <c r="B671" i="12"/>
  <c r="K670" i="12"/>
  <c r="L670" i="12" s="1"/>
  <c r="G670" i="12"/>
  <c r="J670" i="12" s="1"/>
  <c r="B670" i="12"/>
  <c r="K669" i="12"/>
  <c r="L669" i="12" s="1"/>
  <c r="G669" i="12"/>
  <c r="J669" i="12" s="1"/>
  <c r="B669" i="12"/>
  <c r="K668" i="12"/>
  <c r="L668" i="12" s="1"/>
  <c r="G668" i="12"/>
  <c r="J668" i="12" s="1"/>
  <c r="B668" i="12"/>
  <c r="K667" i="12"/>
  <c r="L667" i="12" s="1"/>
  <c r="G667" i="12"/>
  <c r="J667" i="12" s="1"/>
  <c r="B667" i="12"/>
  <c r="K666" i="12"/>
  <c r="L666" i="12" s="1"/>
  <c r="G666" i="12"/>
  <c r="J666" i="12" s="1"/>
  <c r="B666" i="12"/>
  <c r="K665" i="12"/>
  <c r="L665" i="12" s="1"/>
  <c r="G665" i="12"/>
  <c r="J665" i="12" s="1"/>
  <c r="B665" i="12"/>
  <c r="K664" i="12"/>
  <c r="L664" i="12" s="1"/>
  <c r="G664" i="12"/>
  <c r="J664" i="12" s="1"/>
  <c r="B664" i="12"/>
  <c r="K663" i="12"/>
  <c r="L663" i="12" s="1"/>
  <c r="G663" i="12"/>
  <c r="J663" i="12" s="1"/>
  <c r="B663" i="12"/>
  <c r="K662" i="12"/>
  <c r="L662" i="12" s="1"/>
  <c r="G662" i="12"/>
  <c r="J662" i="12" s="1"/>
  <c r="B662" i="12"/>
  <c r="K661" i="12"/>
  <c r="L661" i="12" s="1"/>
  <c r="G661" i="12"/>
  <c r="J661" i="12" s="1"/>
  <c r="B661" i="12"/>
  <c r="K660" i="12"/>
  <c r="L660" i="12" s="1"/>
  <c r="G660" i="12"/>
  <c r="J660" i="12" s="1"/>
  <c r="B660" i="12"/>
  <c r="K659" i="12"/>
  <c r="L659" i="12" s="1"/>
  <c r="G659" i="12"/>
  <c r="J659" i="12" s="1"/>
  <c r="B659" i="12"/>
  <c r="K658" i="12"/>
  <c r="L658" i="12" s="1"/>
  <c r="G658" i="12"/>
  <c r="J658" i="12" s="1"/>
  <c r="B658" i="12"/>
  <c r="K657" i="12"/>
  <c r="L657" i="12" s="1"/>
  <c r="G657" i="12"/>
  <c r="J657" i="12" s="1"/>
  <c r="B657" i="12"/>
  <c r="K656" i="12"/>
  <c r="L656" i="12" s="1"/>
  <c r="G656" i="12"/>
  <c r="J656" i="12" s="1"/>
  <c r="B656" i="12"/>
  <c r="K655" i="12"/>
  <c r="L655" i="12" s="1"/>
  <c r="G655" i="12"/>
  <c r="J655" i="12" s="1"/>
  <c r="B655" i="12"/>
  <c r="K654" i="12"/>
  <c r="L654" i="12" s="1"/>
  <c r="G654" i="12"/>
  <c r="J654" i="12" s="1"/>
  <c r="B654" i="12"/>
  <c r="K653" i="12"/>
  <c r="L653" i="12" s="1"/>
  <c r="G653" i="12"/>
  <c r="J653" i="12" s="1"/>
  <c r="B653" i="12"/>
  <c r="K652" i="12"/>
  <c r="L652" i="12" s="1"/>
  <c r="G652" i="12"/>
  <c r="J652" i="12" s="1"/>
  <c r="B652" i="12"/>
  <c r="K651" i="12"/>
  <c r="L651" i="12" s="1"/>
  <c r="G651" i="12"/>
  <c r="J651" i="12" s="1"/>
  <c r="B651" i="12"/>
  <c r="K650" i="12"/>
  <c r="L650" i="12" s="1"/>
  <c r="G650" i="12"/>
  <c r="J650" i="12" s="1"/>
  <c r="B650" i="12"/>
  <c r="K649" i="12"/>
  <c r="L649" i="12" s="1"/>
  <c r="G649" i="12"/>
  <c r="J649" i="12" s="1"/>
  <c r="B649" i="12"/>
  <c r="K648" i="12"/>
  <c r="L648" i="12" s="1"/>
  <c r="G648" i="12"/>
  <c r="J648" i="12" s="1"/>
  <c r="B648" i="12"/>
  <c r="K647" i="12"/>
  <c r="L647" i="12" s="1"/>
  <c r="G647" i="12"/>
  <c r="J647" i="12" s="1"/>
  <c r="B647" i="12"/>
  <c r="K646" i="12"/>
  <c r="L646" i="12" s="1"/>
  <c r="G646" i="12"/>
  <c r="J646" i="12" s="1"/>
  <c r="B646" i="12"/>
  <c r="K645" i="12"/>
  <c r="L645" i="12" s="1"/>
  <c r="G645" i="12"/>
  <c r="J645" i="12" s="1"/>
  <c r="B645" i="12"/>
  <c r="K644" i="12"/>
  <c r="L644" i="12" s="1"/>
  <c r="G644" i="12"/>
  <c r="J644" i="12" s="1"/>
  <c r="B644" i="12"/>
  <c r="K643" i="12"/>
  <c r="L643" i="12" s="1"/>
  <c r="G643" i="12"/>
  <c r="J643" i="12" s="1"/>
  <c r="B643" i="12"/>
  <c r="K642" i="12"/>
  <c r="L642" i="12" s="1"/>
  <c r="G642" i="12"/>
  <c r="J642" i="12" s="1"/>
  <c r="B642" i="12"/>
  <c r="K641" i="12"/>
  <c r="L641" i="12" s="1"/>
  <c r="G641" i="12"/>
  <c r="J641" i="12" s="1"/>
  <c r="B641" i="12"/>
  <c r="K640" i="12"/>
  <c r="L640" i="12" s="1"/>
  <c r="G640" i="12"/>
  <c r="J640" i="12" s="1"/>
  <c r="B640" i="12"/>
  <c r="K639" i="12"/>
  <c r="L639" i="12" s="1"/>
  <c r="G639" i="12"/>
  <c r="J639" i="12" s="1"/>
  <c r="B639" i="12"/>
  <c r="K638" i="12"/>
  <c r="L638" i="12" s="1"/>
  <c r="G638" i="12"/>
  <c r="J638" i="12" s="1"/>
  <c r="B638" i="12"/>
  <c r="K637" i="12"/>
  <c r="L637" i="12" s="1"/>
  <c r="G637" i="12"/>
  <c r="J637" i="12" s="1"/>
  <c r="B637" i="12"/>
  <c r="K636" i="12"/>
  <c r="L636" i="12" s="1"/>
  <c r="G636" i="12"/>
  <c r="J636" i="12" s="1"/>
  <c r="B636" i="12"/>
  <c r="K635" i="12"/>
  <c r="L635" i="12" s="1"/>
  <c r="G635" i="12"/>
  <c r="J635" i="12" s="1"/>
  <c r="B635" i="12"/>
  <c r="K634" i="12"/>
  <c r="L634" i="12" s="1"/>
  <c r="G634" i="12"/>
  <c r="J634" i="12" s="1"/>
  <c r="B634" i="12"/>
  <c r="K633" i="12"/>
  <c r="L633" i="12" s="1"/>
  <c r="G633" i="12"/>
  <c r="J633" i="12" s="1"/>
  <c r="B633" i="12"/>
  <c r="K632" i="12"/>
  <c r="L632" i="12" s="1"/>
  <c r="G632" i="12"/>
  <c r="J632" i="12" s="1"/>
  <c r="B632" i="12"/>
  <c r="K631" i="12"/>
  <c r="L631" i="12" s="1"/>
  <c r="G631" i="12"/>
  <c r="J631" i="12" s="1"/>
  <c r="B631" i="12"/>
  <c r="K630" i="12"/>
  <c r="L630" i="12" s="1"/>
  <c r="G630" i="12"/>
  <c r="J630" i="12" s="1"/>
  <c r="B630" i="12"/>
  <c r="K629" i="12"/>
  <c r="L629" i="12" s="1"/>
  <c r="G629" i="12"/>
  <c r="J629" i="12" s="1"/>
  <c r="B629" i="12"/>
  <c r="K628" i="12"/>
  <c r="L628" i="12" s="1"/>
  <c r="G628" i="12"/>
  <c r="J628" i="12" s="1"/>
  <c r="B628" i="12"/>
  <c r="K627" i="12"/>
  <c r="L627" i="12" s="1"/>
  <c r="G627" i="12"/>
  <c r="J627" i="12" s="1"/>
  <c r="B627" i="12"/>
  <c r="K626" i="12"/>
  <c r="L626" i="12" s="1"/>
  <c r="G626" i="12"/>
  <c r="J626" i="12" s="1"/>
  <c r="B626" i="12"/>
  <c r="K625" i="12"/>
  <c r="L625" i="12" s="1"/>
  <c r="G625" i="12"/>
  <c r="J625" i="12" s="1"/>
  <c r="B625" i="12"/>
  <c r="K624" i="12"/>
  <c r="L624" i="12" s="1"/>
  <c r="G624" i="12"/>
  <c r="J624" i="12" s="1"/>
  <c r="B624" i="12"/>
  <c r="K623" i="12"/>
  <c r="L623" i="12" s="1"/>
  <c r="G623" i="12"/>
  <c r="J623" i="12" s="1"/>
  <c r="B623" i="12"/>
  <c r="K622" i="12"/>
  <c r="L622" i="12" s="1"/>
  <c r="G622" i="12"/>
  <c r="J622" i="12" s="1"/>
  <c r="B622" i="12"/>
  <c r="K621" i="12"/>
  <c r="L621" i="12" s="1"/>
  <c r="G621" i="12"/>
  <c r="J621" i="12" s="1"/>
  <c r="B621" i="12"/>
  <c r="K620" i="12"/>
  <c r="L620" i="12" s="1"/>
  <c r="G620" i="12"/>
  <c r="J620" i="12" s="1"/>
  <c r="B620" i="12"/>
  <c r="K619" i="12"/>
  <c r="L619" i="12" s="1"/>
  <c r="G619" i="12"/>
  <c r="J619" i="12" s="1"/>
  <c r="B619" i="12"/>
  <c r="K618" i="12"/>
  <c r="L618" i="12" s="1"/>
  <c r="G618" i="12"/>
  <c r="J618" i="12" s="1"/>
  <c r="B618" i="12"/>
  <c r="K617" i="12"/>
  <c r="L617" i="12" s="1"/>
  <c r="G617" i="12"/>
  <c r="J617" i="12" s="1"/>
  <c r="B617" i="12"/>
  <c r="K616" i="12"/>
  <c r="L616" i="12" s="1"/>
  <c r="G616" i="12"/>
  <c r="J616" i="12" s="1"/>
  <c r="B616" i="12"/>
  <c r="K615" i="12"/>
  <c r="L615" i="12" s="1"/>
  <c r="G615" i="12"/>
  <c r="J615" i="12" s="1"/>
  <c r="B615" i="12"/>
  <c r="K614" i="12"/>
  <c r="L614" i="12" s="1"/>
  <c r="G614" i="12"/>
  <c r="J614" i="12" s="1"/>
  <c r="B614" i="12"/>
  <c r="K613" i="12"/>
  <c r="L613" i="12" s="1"/>
  <c r="G613" i="12"/>
  <c r="J613" i="12" s="1"/>
  <c r="B613" i="12"/>
  <c r="K612" i="12"/>
  <c r="L612" i="12" s="1"/>
  <c r="G612" i="12"/>
  <c r="J612" i="12" s="1"/>
  <c r="B612" i="12"/>
  <c r="K611" i="12"/>
  <c r="L611" i="12" s="1"/>
  <c r="G611" i="12"/>
  <c r="J611" i="12" s="1"/>
  <c r="B611" i="12"/>
  <c r="K610" i="12"/>
  <c r="L610" i="12" s="1"/>
  <c r="G610" i="12"/>
  <c r="J610" i="12" s="1"/>
  <c r="B610" i="12"/>
  <c r="K609" i="12"/>
  <c r="L609" i="12" s="1"/>
  <c r="G609" i="12"/>
  <c r="J609" i="12" s="1"/>
  <c r="B609" i="12"/>
  <c r="K608" i="12"/>
  <c r="L608" i="12" s="1"/>
  <c r="G608" i="12"/>
  <c r="J608" i="12" s="1"/>
  <c r="B608" i="12"/>
  <c r="K607" i="12"/>
  <c r="L607" i="12" s="1"/>
  <c r="G607" i="12"/>
  <c r="J607" i="12" s="1"/>
  <c r="B607" i="12"/>
  <c r="K606" i="12"/>
  <c r="L606" i="12" s="1"/>
  <c r="G606" i="12"/>
  <c r="J606" i="12" s="1"/>
  <c r="B606" i="12"/>
  <c r="K605" i="12"/>
  <c r="L605" i="12" s="1"/>
  <c r="G605" i="12"/>
  <c r="J605" i="12" s="1"/>
  <c r="B605" i="12"/>
  <c r="K604" i="12"/>
  <c r="L604" i="12" s="1"/>
  <c r="G604" i="12"/>
  <c r="J604" i="12" s="1"/>
  <c r="B604" i="12"/>
  <c r="K603" i="12"/>
  <c r="L603" i="12" s="1"/>
  <c r="G603" i="12"/>
  <c r="J603" i="12" s="1"/>
  <c r="B603" i="12"/>
  <c r="K602" i="12"/>
  <c r="L602" i="12" s="1"/>
  <c r="G602" i="12"/>
  <c r="J602" i="12" s="1"/>
  <c r="B602" i="12"/>
  <c r="K600" i="12"/>
  <c r="L600" i="12" s="1"/>
  <c r="G600" i="12"/>
  <c r="J600" i="12" s="1"/>
  <c r="B600" i="12"/>
  <c r="K599" i="12"/>
  <c r="L599" i="12" s="1"/>
  <c r="G599" i="12"/>
  <c r="J599" i="12" s="1"/>
  <c r="B599" i="12"/>
  <c r="K598" i="12"/>
  <c r="L598" i="12" s="1"/>
  <c r="G598" i="12"/>
  <c r="J598" i="12" s="1"/>
  <c r="B598" i="12"/>
  <c r="K597" i="12"/>
  <c r="L597" i="12" s="1"/>
  <c r="G597" i="12"/>
  <c r="J597" i="12" s="1"/>
  <c r="B597" i="12"/>
  <c r="K596" i="12"/>
  <c r="L596" i="12" s="1"/>
  <c r="G596" i="12"/>
  <c r="J596" i="12" s="1"/>
  <c r="B596" i="12"/>
  <c r="K595" i="12"/>
  <c r="L595" i="12" s="1"/>
  <c r="G595" i="12"/>
  <c r="J595" i="12" s="1"/>
  <c r="B595" i="12"/>
  <c r="K594" i="12"/>
  <c r="L594" i="12" s="1"/>
  <c r="G594" i="12"/>
  <c r="J594" i="12" s="1"/>
  <c r="B594" i="12"/>
  <c r="K593" i="12"/>
  <c r="L593" i="12" s="1"/>
  <c r="G593" i="12"/>
  <c r="J593" i="12" s="1"/>
  <c r="B593" i="12"/>
  <c r="K592" i="12"/>
  <c r="L592" i="12" s="1"/>
  <c r="G592" i="12"/>
  <c r="J592" i="12" s="1"/>
  <c r="B592" i="12"/>
  <c r="K591" i="12"/>
  <c r="L591" i="12" s="1"/>
  <c r="G591" i="12"/>
  <c r="J591" i="12" s="1"/>
  <c r="B591" i="12"/>
  <c r="K590" i="12"/>
  <c r="L590" i="12" s="1"/>
  <c r="G590" i="12"/>
  <c r="J590" i="12" s="1"/>
  <c r="B590" i="12"/>
  <c r="K589" i="12"/>
  <c r="L589" i="12" s="1"/>
  <c r="G589" i="12"/>
  <c r="J589" i="12" s="1"/>
  <c r="B589" i="12"/>
  <c r="K588" i="12"/>
  <c r="L588" i="12" s="1"/>
  <c r="G588" i="12"/>
  <c r="J588" i="12" s="1"/>
  <c r="B588" i="12"/>
  <c r="K587" i="12"/>
  <c r="L587" i="12" s="1"/>
  <c r="G587" i="12"/>
  <c r="J587" i="12" s="1"/>
  <c r="B587" i="12"/>
  <c r="K586" i="12"/>
  <c r="L586" i="12" s="1"/>
  <c r="G586" i="12"/>
  <c r="J586" i="12" s="1"/>
  <c r="B586" i="12"/>
  <c r="K585" i="12"/>
  <c r="L585" i="12" s="1"/>
  <c r="G585" i="12"/>
  <c r="J585" i="12" s="1"/>
  <c r="B585" i="12"/>
  <c r="K584" i="12"/>
  <c r="L584" i="12" s="1"/>
  <c r="G584" i="12"/>
  <c r="J584" i="12" s="1"/>
  <c r="B584" i="12"/>
  <c r="K583" i="12"/>
  <c r="L583" i="12" s="1"/>
  <c r="G583" i="12"/>
  <c r="J583" i="12" s="1"/>
  <c r="B583" i="12"/>
  <c r="K582" i="12"/>
  <c r="L582" i="12" s="1"/>
  <c r="G582" i="12"/>
  <c r="J582" i="12" s="1"/>
  <c r="B582" i="12"/>
  <c r="K581" i="12"/>
  <c r="L581" i="12" s="1"/>
  <c r="G581" i="12"/>
  <c r="J581" i="12" s="1"/>
  <c r="B581" i="12"/>
  <c r="K580" i="12"/>
  <c r="L580" i="12" s="1"/>
  <c r="G580" i="12"/>
  <c r="J580" i="12" s="1"/>
  <c r="B580" i="12"/>
  <c r="K579" i="12"/>
  <c r="L579" i="12" s="1"/>
  <c r="G579" i="12"/>
  <c r="J579" i="12" s="1"/>
  <c r="B579" i="12"/>
  <c r="K578" i="12"/>
  <c r="L578" i="12" s="1"/>
  <c r="G578" i="12"/>
  <c r="J578" i="12" s="1"/>
  <c r="B578" i="12"/>
  <c r="K577" i="12"/>
  <c r="L577" i="12" s="1"/>
  <c r="G577" i="12"/>
  <c r="J577" i="12" s="1"/>
  <c r="B577" i="12"/>
  <c r="K576" i="12"/>
  <c r="L576" i="12" s="1"/>
  <c r="G576" i="12"/>
  <c r="J576" i="12" s="1"/>
  <c r="B576" i="12"/>
  <c r="K575" i="12"/>
  <c r="L575" i="12" s="1"/>
  <c r="G575" i="12"/>
  <c r="J575" i="12" s="1"/>
  <c r="B575" i="12"/>
  <c r="K574" i="12"/>
  <c r="L574" i="12" s="1"/>
  <c r="G574" i="12"/>
  <c r="J574" i="12" s="1"/>
  <c r="B574" i="12"/>
  <c r="K573" i="12"/>
  <c r="L573" i="12" s="1"/>
  <c r="G573" i="12"/>
  <c r="J573" i="12" s="1"/>
  <c r="B573" i="12"/>
  <c r="K572" i="12"/>
  <c r="L572" i="12" s="1"/>
  <c r="G572" i="12"/>
  <c r="J572" i="12" s="1"/>
  <c r="B572" i="12"/>
  <c r="K571" i="12"/>
  <c r="L571" i="12" s="1"/>
  <c r="G571" i="12"/>
  <c r="J571" i="12" s="1"/>
  <c r="B571" i="12"/>
  <c r="K570" i="12"/>
  <c r="L570" i="12" s="1"/>
  <c r="G570" i="12"/>
  <c r="J570" i="12" s="1"/>
  <c r="B570" i="12"/>
  <c r="K569" i="12"/>
  <c r="L569" i="12" s="1"/>
  <c r="G569" i="12"/>
  <c r="J569" i="12" s="1"/>
  <c r="B569" i="12"/>
  <c r="K568" i="12"/>
  <c r="L568" i="12" s="1"/>
  <c r="G568" i="12"/>
  <c r="J568" i="12" s="1"/>
  <c r="B568" i="12"/>
  <c r="K567" i="12"/>
  <c r="L567" i="12" s="1"/>
  <c r="G567" i="12"/>
  <c r="J567" i="12" s="1"/>
  <c r="B567" i="12"/>
  <c r="K566" i="12"/>
  <c r="L566" i="12" s="1"/>
  <c r="G566" i="12"/>
  <c r="J566" i="12" s="1"/>
  <c r="B566" i="12"/>
  <c r="K565" i="12"/>
  <c r="L565" i="12" s="1"/>
  <c r="G565" i="12"/>
  <c r="J565" i="12" s="1"/>
  <c r="B565" i="12"/>
  <c r="K564" i="12"/>
  <c r="L564" i="12" s="1"/>
  <c r="G564" i="12"/>
  <c r="J564" i="12" s="1"/>
  <c r="B564" i="12"/>
  <c r="K563" i="12"/>
  <c r="L563" i="12" s="1"/>
  <c r="G563" i="12"/>
  <c r="J563" i="12" s="1"/>
  <c r="B563" i="12"/>
  <c r="K562" i="12"/>
  <c r="L562" i="12" s="1"/>
  <c r="G562" i="12"/>
  <c r="J562" i="12" s="1"/>
  <c r="B562" i="12"/>
  <c r="K561" i="12"/>
  <c r="L561" i="12" s="1"/>
  <c r="G561" i="12"/>
  <c r="J561" i="12" s="1"/>
  <c r="B561" i="12"/>
  <c r="K560" i="12"/>
  <c r="L560" i="12" s="1"/>
  <c r="G560" i="12"/>
  <c r="J560" i="12" s="1"/>
  <c r="B560" i="12"/>
  <c r="K559" i="12"/>
  <c r="L559" i="12" s="1"/>
  <c r="G559" i="12"/>
  <c r="J559" i="12" s="1"/>
  <c r="B559" i="12"/>
  <c r="K558" i="12"/>
  <c r="L558" i="12" s="1"/>
  <c r="G558" i="12"/>
  <c r="J558" i="12" s="1"/>
  <c r="B558" i="12"/>
  <c r="K557" i="12"/>
  <c r="L557" i="12" s="1"/>
  <c r="G557" i="12"/>
  <c r="J557" i="12" s="1"/>
  <c r="B557" i="12"/>
  <c r="K556" i="12"/>
  <c r="L556" i="12" s="1"/>
  <c r="G556" i="12"/>
  <c r="J556" i="12" s="1"/>
  <c r="B556" i="12"/>
  <c r="K555" i="12"/>
  <c r="L555" i="12" s="1"/>
  <c r="G555" i="12"/>
  <c r="J555" i="12" s="1"/>
  <c r="B555" i="12"/>
  <c r="K554" i="12"/>
  <c r="L554" i="12" s="1"/>
  <c r="G554" i="12"/>
  <c r="J554" i="12" s="1"/>
  <c r="B554" i="12"/>
  <c r="K553" i="12"/>
  <c r="L553" i="12" s="1"/>
  <c r="G553" i="12"/>
  <c r="J553" i="12" s="1"/>
  <c r="B553" i="12"/>
  <c r="K552" i="12"/>
  <c r="L552" i="12" s="1"/>
  <c r="G552" i="12"/>
  <c r="J552" i="12" s="1"/>
  <c r="B552" i="12"/>
  <c r="K551" i="12"/>
  <c r="L551" i="12" s="1"/>
  <c r="G551" i="12"/>
  <c r="J551" i="12" s="1"/>
  <c r="B551" i="12"/>
  <c r="K550" i="12"/>
  <c r="L550" i="12" s="1"/>
  <c r="G550" i="12"/>
  <c r="J550" i="12" s="1"/>
  <c r="B550" i="12"/>
  <c r="K549" i="12"/>
  <c r="L549" i="12" s="1"/>
  <c r="G549" i="12"/>
  <c r="J549" i="12" s="1"/>
  <c r="B549" i="12"/>
  <c r="K548" i="12"/>
  <c r="L548" i="12" s="1"/>
  <c r="G548" i="12"/>
  <c r="J548" i="12" s="1"/>
  <c r="B548" i="12"/>
  <c r="K547" i="12"/>
  <c r="L547" i="12" s="1"/>
  <c r="G547" i="12"/>
  <c r="J547" i="12" s="1"/>
  <c r="B547" i="12"/>
  <c r="K546" i="12"/>
  <c r="L546" i="12" s="1"/>
  <c r="G546" i="12"/>
  <c r="J546" i="12" s="1"/>
  <c r="B546" i="12"/>
  <c r="K545" i="12"/>
  <c r="L545" i="12" s="1"/>
  <c r="G545" i="12"/>
  <c r="J545" i="12" s="1"/>
  <c r="B545" i="12"/>
  <c r="K544" i="12"/>
  <c r="L544" i="12" s="1"/>
  <c r="G544" i="12"/>
  <c r="J544" i="12" s="1"/>
  <c r="B544" i="12"/>
  <c r="K543" i="12"/>
  <c r="L543" i="12" s="1"/>
  <c r="G543" i="12"/>
  <c r="J543" i="12" s="1"/>
  <c r="B543" i="12"/>
  <c r="K542" i="12"/>
  <c r="L542" i="12" s="1"/>
  <c r="G542" i="12"/>
  <c r="J542" i="12" s="1"/>
  <c r="B542" i="12"/>
  <c r="K541" i="12"/>
  <c r="L541" i="12" s="1"/>
  <c r="G541" i="12"/>
  <c r="J541" i="12" s="1"/>
  <c r="B541" i="12"/>
  <c r="K540" i="12"/>
  <c r="L540" i="12" s="1"/>
  <c r="G540" i="12"/>
  <c r="J540" i="12" s="1"/>
  <c r="B540" i="12"/>
  <c r="K539" i="12"/>
  <c r="L539" i="12" s="1"/>
  <c r="G539" i="12"/>
  <c r="J539" i="12" s="1"/>
  <c r="B539" i="12"/>
  <c r="K538" i="12"/>
  <c r="L538" i="12" s="1"/>
  <c r="G538" i="12"/>
  <c r="J538" i="12" s="1"/>
  <c r="B538" i="12"/>
  <c r="K537" i="12"/>
  <c r="L537" i="12" s="1"/>
  <c r="G537" i="12"/>
  <c r="J537" i="12" s="1"/>
  <c r="B537" i="12"/>
  <c r="K536" i="12"/>
  <c r="L536" i="12" s="1"/>
  <c r="G536" i="12"/>
  <c r="J536" i="12" s="1"/>
  <c r="B536" i="12"/>
  <c r="K535" i="12"/>
  <c r="L535" i="12" s="1"/>
  <c r="G535" i="12"/>
  <c r="J535" i="12" s="1"/>
  <c r="B535" i="12"/>
  <c r="K534" i="12"/>
  <c r="L534" i="12" s="1"/>
  <c r="G534" i="12"/>
  <c r="J534" i="12" s="1"/>
  <c r="B534" i="12"/>
  <c r="K533" i="12"/>
  <c r="L533" i="12" s="1"/>
  <c r="G533" i="12"/>
  <c r="J533" i="12" s="1"/>
  <c r="B533" i="12"/>
  <c r="K532" i="12"/>
  <c r="L532" i="12" s="1"/>
  <c r="G532" i="12"/>
  <c r="J532" i="12" s="1"/>
  <c r="B532" i="12"/>
  <c r="K531" i="12"/>
  <c r="L531" i="12" s="1"/>
  <c r="G531" i="12"/>
  <c r="J531" i="12" s="1"/>
  <c r="B531" i="12"/>
  <c r="K530" i="12"/>
  <c r="L530" i="12" s="1"/>
  <c r="G530" i="12"/>
  <c r="J530" i="12" s="1"/>
  <c r="B530" i="12"/>
  <c r="K529" i="12"/>
  <c r="L529" i="12" s="1"/>
  <c r="G529" i="12"/>
  <c r="J529" i="12" s="1"/>
  <c r="B529" i="12"/>
  <c r="K528" i="12"/>
  <c r="L528" i="12" s="1"/>
  <c r="G528" i="12"/>
  <c r="J528" i="12" s="1"/>
  <c r="B528" i="12"/>
  <c r="K527" i="12"/>
  <c r="L527" i="12" s="1"/>
  <c r="G527" i="12"/>
  <c r="J527" i="12" s="1"/>
  <c r="B527" i="12"/>
  <c r="K526" i="12"/>
  <c r="L526" i="12" s="1"/>
  <c r="G526" i="12"/>
  <c r="J526" i="12" s="1"/>
  <c r="B526" i="12"/>
  <c r="K525" i="12"/>
  <c r="L525" i="12" s="1"/>
  <c r="G525" i="12"/>
  <c r="J525" i="12" s="1"/>
  <c r="B525" i="12"/>
  <c r="K524" i="12"/>
  <c r="L524" i="12" s="1"/>
  <c r="G524" i="12"/>
  <c r="J524" i="12" s="1"/>
  <c r="B524" i="12"/>
  <c r="K523" i="12"/>
  <c r="L523" i="12" s="1"/>
  <c r="G523" i="12"/>
  <c r="J523" i="12" s="1"/>
  <c r="B523" i="12"/>
  <c r="K522" i="12"/>
  <c r="L522" i="12" s="1"/>
  <c r="G522" i="12"/>
  <c r="J522" i="12" s="1"/>
  <c r="B522" i="12"/>
  <c r="K521" i="12"/>
  <c r="L521" i="12" s="1"/>
  <c r="G521" i="12"/>
  <c r="J521" i="12" s="1"/>
  <c r="B521" i="12"/>
  <c r="K520" i="12"/>
  <c r="L520" i="12" s="1"/>
  <c r="G520" i="12"/>
  <c r="J520" i="12" s="1"/>
  <c r="B520" i="12"/>
  <c r="K519" i="12"/>
  <c r="L519" i="12" s="1"/>
  <c r="G519" i="12"/>
  <c r="J519" i="12" s="1"/>
  <c r="B519" i="12"/>
  <c r="K518" i="12"/>
  <c r="L518" i="12" s="1"/>
  <c r="G518" i="12"/>
  <c r="J518" i="12" s="1"/>
  <c r="B518" i="12"/>
  <c r="K517" i="12"/>
  <c r="L517" i="12" s="1"/>
  <c r="G517" i="12"/>
  <c r="J517" i="12" s="1"/>
  <c r="B517" i="12"/>
  <c r="K516" i="12"/>
  <c r="L516" i="12" s="1"/>
  <c r="G516" i="12"/>
  <c r="J516" i="12" s="1"/>
  <c r="B516" i="12"/>
  <c r="K515" i="12"/>
  <c r="L515" i="12" s="1"/>
  <c r="G515" i="12"/>
  <c r="J515" i="12" s="1"/>
  <c r="B515" i="12"/>
  <c r="K514" i="12"/>
  <c r="L514" i="12" s="1"/>
  <c r="G514" i="12"/>
  <c r="J514" i="12" s="1"/>
  <c r="B514" i="12"/>
  <c r="K513" i="12"/>
  <c r="L513" i="12" s="1"/>
  <c r="G513" i="12"/>
  <c r="J513" i="12" s="1"/>
  <c r="B513" i="12"/>
  <c r="K512" i="12"/>
  <c r="L512" i="12" s="1"/>
  <c r="G512" i="12"/>
  <c r="J512" i="12" s="1"/>
  <c r="B512" i="12"/>
  <c r="K511" i="12"/>
  <c r="L511" i="12" s="1"/>
  <c r="G511" i="12"/>
  <c r="J511" i="12" s="1"/>
  <c r="B511" i="12"/>
  <c r="K510" i="12"/>
  <c r="L510" i="12" s="1"/>
  <c r="G510" i="12"/>
  <c r="J510" i="12" s="1"/>
  <c r="B510" i="12"/>
  <c r="K509" i="12"/>
  <c r="L509" i="12" s="1"/>
  <c r="G509" i="12"/>
  <c r="J509" i="12" s="1"/>
  <c r="B509" i="12"/>
  <c r="K508" i="12"/>
  <c r="L508" i="12" s="1"/>
  <c r="G508" i="12"/>
  <c r="J508" i="12" s="1"/>
  <c r="B508" i="12"/>
  <c r="K507" i="12"/>
  <c r="L507" i="12" s="1"/>
  <c r="G507" i="12"/>
  <c r="J507" i="12" s="1"/>
  <c r="B507" i="12"/>
  <c r="K506" i="12"/>
  <c r="L506" i="12" s="1"/>
  <c r="G506" i="12"/>
  <c r="J506" i="12" s="1"/>
  <c r="B506" i="12"/>
  <c r="K505" i="12"/>
  <c r="L505" i="12" s="1"/>
  <c r="G505" i="12"/>
  <c r="J505" i="12" s="1"/>
  <c r="B505" i="12"/>
  <c r="K504" i="12"/>
  <c r="L504" i="12" s="1"/>
  <c r="G504" i="12"/>
  <c r="J504" i="12" s="1"/>
  <c r="B504" i="12"/>
  <c r="K503" i="12"/>
  <c r="L503" i="12" s="1"/>
  <c r="G503" i="12"/>
  <c r="J503" i="12" s="1"/>
  <c r="B503" i="12"/>
  <c r="K502" i="12"/>
  <c r="L502" i="12" s="1"/>
  <c r="G502" i="12"/>
  <c r="J502" i="12" s="1"/>
  <c r="B502" i="12"/>
  <c r="K501" i="12"/>
  <c r="L501" i="12" s="1"/>
  <c r="G501" i="12"/>
  <c r="J501" i="12" s="1"/>
  <c r="B501" i="12"/>
  <c r="K500" i="12"/>
  <c r="L500" i="12" s="1"/>
  <c r="G500" i="12"/>
  <c r="J500" i="12" s="1"/>
  <c r="B500" i="12"/>
  <c r="K499" i="12"/>
  <c r="L499" i="12" s="1"/>
  <c r="G499" i="12"/>
  <c r="J499" i="12" s="1"/>
  <c r="B499" i="12"/>
  <c r="K498" i="12"/>
  <c r="L498" i="12" s="1"/>
  <c r="G498" i="12"/>
  <c r="J498" i="12" s="1"/>
  <c r="B498" i="12"/>
  <c r="K497" i="12"/>
  <c r="L497" i="12" s="1"/>
  <c r="G497" i="12"/>
  <c r="J497" i="12" s="1"/>
  <c r="B497" i="12"/>
  <c r="K496" i="12"/>
  <c r="L496" i="12" s="1"/>
  <c r="G496" i="12"/>
  <c r="J496" i="12" s="1"/>
  <c r="B496" i="12"/>
  <c r="K495" i="12"/>
  <c r="L495" i="12" s="1"/>
  <c r="G495" i="12"/>
  <c r="J495" i="12" s="1"/>
  <c r="B495" i="12"/>
  <c r="K494" i="12"/>
  <c r="L494" i="12" s="1"/>
  <c r="G494" i="12"/>
  <c r="J494" i="12" s="1"/>
  <c r="B494" i="12"/>
  <c r="K493" i="12"/>
  <c r="L493" i="12" s="1"/>
  <c r="G493" i="12"/>
  <c r="J493" i="12" s="1"/>
  <c r="B493" i="12"/>
  <c r="K492" i="12"/>
  <c r="L492" i="12" s="1"/>
  <c r="G492" i="12"/>
  <c r="J492" i="12" s="1"/>
  <c r="B492" i="12"/>
  <c r="K491" i="12"/>
  <c r="L491" i="12" s="1"/>
  <c r="G491" i="12"/>
  <c r="J491" i="12" s="1"/>
  <c r="B491" i="12"/>
  <c r="K490" i="12"/>
  <c r="L490" i="12" s="1"/>
  <c r="G490" i="12"/>
  <c r="J490" i="12" s="1"/>
  <c r="B490" i="12"/>
  <c r="K489" i="12"/>
  <c r="L489" i="12" s="1"/>
  <c r="G489" i="12"/>
  <c r="J489" i="12" s="1"/>
  <c r="B489" i="12"/>
  <c r="K488" i="12"/>
  <c r="L488" i="12" s="1"/>
  <c r="G488" i="12"/>
  <c r="J488" i="12" s="1"/>
  <c r="B488" i="12"/>
  <c r="K487" i="12"/>
  <c r="L487" i="12" s="1"/>
  <c r="G487" i="12"/>
  <c r="J487" i="12" s="1"/>
  <c r="B487" i="12"/>
  <c r="K486" i="12"/>
  <c r="L486" i="12" s="1"/>
  <c r="G486" i="12"/>
  <c r="J486" i="12" s="1"/>
  <c r="B486" i="12"/>
  <c r="K485" i="12"/>
  <c r="L485" i="12" s="1"/>
  <c r="G485" i="12"/>
  <c r="J485" i="12" s="1"/>
  <c r="B485" i="12"/>
  <c r="K484" i="12"/>
  <c r="L484" i="12" s="1"/>
  <c r="G484" i="12"/>
  <c r="J484" i="12" s="1"/>
  <c r="B484" i="12"/>
  <c r="K483" i="12"/>
  <c r="L483" i="12" s="1"/>
  <c r="G483" i="12"/>
  <c r="J483" i="12" s="1"/>
  <c r="B483" i="12"/>
  <c r="K482" i="12"/>
  <c r="L482" i="12" s="1"/>
  <c r="G482" i="12"/>
  <c r="J482" i="12" s="1"/>
  <c r="B482" i="12"/>
  <c r="K481" i="12"/>
  <c r="L481" i="12" s="1"/>
  <c r="G481" i="12"/>
  <c r="J481" i="12" s="1"/>
  <c r="B481" i="12"/>
  <c r="K480" i="12"/>
  <c r="L480" i="12" s="1"/>
  <c r="G480" i="12"/>
  <c r="J480" i="12" s="1"/>
  <c r="B480" i="12"/>
  <c r="K479" i="12"/>
  <c r="L479" i="12" s="1"/>
  <c r="G479" i="12"/>
  <c r="J479" i="12" s="1"/>
  <c r="B479" i="12"/>
  <c r="K478" i="12"/>
  <c r="L478" i="12" s="1"/>
  <c r="G478" i="12"/>
  <c r="J478" i="12" s="1"/>
  <c r="B478" i="12"/>
  <c r="K477" i="12"/>
  <c r="L477" i="12" s="1"/>
  <c r="G477" i="12"/>
  <c r="J477" i="12" s="1"/>
  <c r="B477" i="12"/>
  <c r="K476" i="12"/>
  <c r="L476" i="12" s="1"/>
  <c r="G476" i="12"/>
  <c r="J476" i="12" s="1"/>
  <c r="B476" i="12"/>
  <c r="K475" i="12"/>
  <c r="L475" i="12" s="1"/>
  <c r="G475" i="12"/>
  <c r="J475" i="12" s="1"/>
  <c r="B475" i="12"/>
  <c r="K474" i="12"/>
  <c r="L474" i="12" s="1"/>
  <c r="G474" i="12"/>
  <c r="J474" i="12" s="1"/>
  <c r="B474" i="12"/>
  <c r="K473" i="12"/>
  <c r="L473" i="12" s="1"/>
  <c r="G473" i="12"/>
  <c r="J473" i="12" s="1"/>
  <c r="B473" i="12"/>
  <c r="K472" i="12"/>
  <c r="L472" i="12" s="1"/>
  <c r="G472" i="12"/>
  <c r="J472" i="12" s="1"/>
  <c r="B472" i="12"/>
  <c r="K471" i="12"/>
  <c r="L471" i="12" s="1"/>
  <c r="G471" i="12"/>
  <c r="J471" i="12" s="1"/>
  <c r="B471" i="12"/>
  <c r="K470" i="12"/>
  <c r="L470" i="12" s="1"/>
  <c r="G470" i="12"/>
  <c r="J470" i="12" s="1"/>
  <c r="B470" i="12"/>
  <c r="K469" i="12"/>
  <c r="L469" i="12" s="1"/>
  <c r="G469" i="12"/>
  <c r="J469" i="12" s="1"/>
  <c r="B469" i="12"/>
  <c r="K468" i="12"/>
  <c r="L468" i="12" s="1"/>
  <c r="G468" i="12"/>
  <c r="J468" i="12" s="1"/>
  <c r="B468" i="12"/>
  <c r="K467" i="12"/>
  <c r="L467" i="12" s="1"/>
  <c r="G467" i="12"/>
  <c r="J467" i="12" s="1"/>
  <c r="B467" i="12"/>
  <c r="K466" i="12"/>
  <c r="L466" i="12" s="1"/>
  <c r="G466" i="12"/>
  <c r="J466" i="12" s="1"/>
  <c r="B466" i="12"/>
  <c r="K465" i="12"/>
  <c r="L465" i="12" s="1"/>
  <c r="G465" i="12"/>
  <c r="J465" i="12" s="1"/>
  <c r="B465" i="12"/>
  <c r="K464" i="12"/>
  <c r="L464" i="12" s="1"/>
  <c r="G464" i="12"/>
  <c r="J464" i="12" s="1"/>
  <c r="B464" i="12"/>
  <c r="K463" i="12"/>
  <c r="L463" i="12" s="1"/>
  <c r="G463" i="12"/>
  <c r="J463" i="12" s="1"/>
  <c r="B463" i="12"/>
  <c r="K462" i="12"/>
  <c r="L462" i="12" s="1"/>
  <c r="G462" i="12"/>
  <c r="J462" i="12" s="1"/>
  <c r="B462" i="12"/>
  <c r="K461" i="12"/>
  <c r="L461" i="12" s="1"/>
  <c r="G461" i="12"/>
  <c r="J461" i="12" s="1"/>
  <c r="B461" i="12"/>
  <c r="K460" i="12"/>
  <c r="L460" i="12" s="1"/>
  <c r="G460" i="12"/>
  <c r="J460" i="12" s="1"/>
  <c r="B460" i="12"/>
  <c r="K459" i="12"/>
  <c r="L459" i="12" s="1"/>
  <c r="G459" i="12"/>
  <c r="J459" i="12" s="1"/>
  <c r="B459" i="12"/>
  <c r="K458" i="12"/>
  <c r="L458" i="12" s="1"/>
  <c r="G458" i="12"/>
  <c r="J458" i="12" s="1"/>
  <c r="B458" i="12"/>
  <c r="K457" i="12"/>
  <c r="L457" i="12" s="1"/>
  <c r="G457" i="12"/>
  <c r="J457" i="12" s="1"/>
  <c r="B457" i="12"/>
  <c r="K456" i="12"/>
  <c r="L456" i="12" s="1"/>
  <c r="G456" i="12"/>
  <c r="J456" i="12" s="1"/>
  <c r="B456" i="12"/>
  <c r="K455" i="12"/>
  <c r="L455" i="12" s="1"/>
  <c r="G455" i="12"/>
  <c r="J455" i="12" s="1"/>
  <c r="B455" i="12"/>
  <c r="K454" i="12"/>
  <c r="L454" i="12" s="1"/>
  <c r="G454" i="12"/>
  <c r="J454" i="12" s="1"/>
  <c r="B454" i="12"/>
  <c r="K453" i="12"/>
  <c r="L453" i="12" s="1"/>
  <c r="G453" i="12"/>
  <c r="J453" i="12" s="1"/>
  <c r="B453" i="12"/>
  <c r="K452" i="12"/>
  <c r="L452" i="12" s="1"/>
  <c r="G452" i="12"/>
  <c r="J452" i="12" s="1"/>
  <c r="B452" i="12"/>
  <c r="K451" i="12"/>
  <c r="L451" i="12" s="1"/>
  <c r="G451" i="12"/>
  <c r="J451" i="12" s="1"/>
  <c r="B451" i="12"/>
  <c r="K450" i="12"/>
  <c r="L450" i="12" s="1"/>
  <c r="G450" i="12"/>
  <c r="J450" i="12" s="1"/>
  <c r="B450" i="12"/>
  <c r="K449" i="12"/>
  <c r="L449" i="12" s="1"/>
  <c r="G449" i="12"/>
  <c r="J449" i="12" s="1"/>
  <c r="B449" i="12"/>
  <c r="K448" i="12"/>
  <c r="L448" i="12" s="1"/>
  <c r="G448" i="12"/>
  <c r="J448" i="12" s="1"/>
  <c r="B448" i="12"/>
  <c r="K447" i="12"/>
  <c r="L447" i="12" s="1"/>
  <c r="G447" i="12"/>
  <c r="J447" i="12" s="1"/>
  <c r="B447" i="12"/>
  <c r="K446" i="12"/>
  <c r="L446" i="12" s="1"/>
  <c r="G446" i="12"/>
  <c r="J446" i="12" s="1"/>
  <c r="B446" i="12"/>
  <c r="K445" i="12"/>
  <c r="L445" i="12" s="1"/>
  <c r="G445" i="12"/>
  <c r="J445" i="12" s="1"/>
  <c r="B445" i="12"/>
  <c r="K444" i="12"/>
  <c r="L444" i="12" s="1"/>
  <c r="G444" i="12"/>
  <c r="J444" i="12" s="1"/>
  <c r="B444" i="12"/>
  <c r="K443" i="12"/>
  <c r="L443" i="12" s="1"/>
  <c r="G443" i="12"/>
  <c r="J443" i="12" s="1"/>
  <c r="B443" i="12"/>
  <c r="K442" i="12"/>
  <c r="L442" i="12" s="1"/>
  <c r="G442" i="12"/>
  <c r="J442" i="12" s="1"/>
  <c r="B442" i="12"/>
  <c r="K441" i="12"/>
  <c r="L441" i="12" s="1"/>
  <c r="G441" i="12"/>
  <c r="J441" i="12" s="1"/>
  <c r="B441" i="12"/>
  <c r="K440" i="12"/>
  <c r="L440" i="12" s="1"/>
  <c r="G440" i="12"/>
  <c r="J440" i="12" s="1"/>
  <c r="B440" i="12"/>
  <c r="K439" i="12"/>
  <c r="L439" i="12" s="1"/>
  <c r="G439" i="12"/>
  <c r="J439" i="12" s="1"/>
  <c r="B439" i="12"/>
  <c r="K438" i="12"/>
  <c r="L438" i="12" s="1"/>
  <c r="G438" i="12"/>
  <c r="J438" i="12" s="1"/>
  <c r="B438" i="12"/>
  <c r="K437" i="12"/>
  <c r="L437" i="12" s="1"/>
  <c r="G437" i="12"/>
  <c r="J437" i="12" s="1"/>
  <c r="B437" i="12"/>
  <c r="K436" i="12"/>
  <c r="L436" i="12" s="1"/>
  <c r="G436" i="12"/>
  <c r="J436" i="12" s="1"/>
  <c r="B436" i="12"/>
  <c r="K435" i="12"/>
  <c r="L435" i="12" s="1"/>
  <c r="G435" i="12"/>
  <c r="J435" i="12" s="1"/>
  <c r="B435" i="12"/>
  <c r="K434" i="12"/>
  <c r="L434" i="12" s="1"/>
  <c r="G434" i="12"/>
  <c r="J434" i="12" s="1"/>
  <c r="B434" i="12"/>
  <c r="K433" i="12"/>
  <c r="L433" i="12" s="1"/>
  <c r="G433" i="12"/>
  <c r="J433" i="12" s="1"/>
  <c r="B433" i="12"/>
  <c r="K432" i="12"/>
  <c r="L432" i="12" s="1"/>
  <c r="G432" i="12"/>
  <c r="J432" i="12" s="1"/>
  <c r="B432" i="12"/>
  <c r="K431" i="12"/>
  <c r="L431" i="12" s="1"/>
  <c r="G431" i="12"/>
  <c r="J431" i="12" s="1"/>
  <c r="B431" i="12"/>
  <c r="K430" i="12"/>
  <c r="L430" i="12" s="1"/>
  <c r="G430" i="12"/>
  <c r="J430" i="12" s="1"/>
  <c r="B430" i="12"/>
  <c r="K429" i="12"/>
  <c r="L429" i="12" s="1"/>
  <c r="G429" i="12"/>
  <c r="J429" i="12" s="1"/>
  <c r="B429" i="12"/>
  <c r="K428" i="12"/>
  <c r="L428" i="12" s="1"/>
  <c r="G428" i="12"/>
  <c r="J428" i="12" s="1"/>
  <c r="B428" i="12"/>
  <c r="K427" i="12"/>
  <c r="L427" i="12" s="1"/>
  <c r="G427" i="12"/>
  <c r="J427" i="12" s="1"/>
  <c r="B427" i="12"/>
  <c r="K426" i="12"/>
  <c r="L426" i="12" s="1"/>
  <c r="G426" i="12"/>
  <c r="J426" i="12" s="1"/>
  <c r="B426" i="12"/>
  <c r="K425" i="12"/>
  <c r="L425" i="12" s="1"/>
  <c r="G425" i="12"/>
  <c r="J425" i="12" s="1"/>
  <c r="B425" i="12"/>
  <c r="K424" i="12"/>
  <c r="L424" i="12" s="1"/>
  <c r="G424" i="12"/>
  <c r="J424" i="12" s="1"/>
  <c r="B424" i="12"/>
  <c r="K423" i="12"/>
  <c r="L423" i="12" s="1"/>
  <c r="G423" i="12"/>
  <c r="J423" i="12" s="1"/>
  <c r="B423" i="12"/>
  <c r="K422" i="12"/>
  <c r="L422" i="12" s="1"/>
  <c r="G422" i="12"/>
  <c r="J422" i="12" s="1"/>
  <c r="B422" i="12"/>
  <c r="K421" i="12"/>
  <c r="L421" i="12" s="1"/>
  <c r="G421" i="12"/>
  <c r="J421" i="12" s="1"/>
  <c r="B421" i="12"/>
  <c r="K420" i="12"/>
  <c r="L420" i="12" s="1"/>
  <c r="G420" i="12"/>
  <c r="J420" i="12" s="1"/>
  <c r="B420" i="12"/>
  <c r="K419" i="12"/>
  <c r="L419" i="12" s="1"/>
  <c r="G419" i="12"/>
  <c r="J419" i="12" s="1"/>
  <c r="B419" i="12"/>
  <c r="K418" i="12"/>
  <c r="L418" i="12" s="1"/>
  <c r="G418" i="12"/>
  <c r="J418" i="12" s="1"/>
  <c r="B418" i="12"/>
  <c r="K417" i="12"/>
  <c r="L417" i="12" s="1"/>
  <c r="G417" i="12"/>
  <c r="J417" i="12" s="1"/>
  <c r="B417" i="12"/>
  <c r="K416" i="12"/>
  <c r="L416" i="12" s="1"/>
  <c r="G416" i="12"/>
  <c r="J416" i="12" s="1"/>
  <c r="B416" i="12"/>
  <c r="K415" i="12"/>
  <c r="L415" i="12" s="1"/>
  <c r="G415" i="12"/>
  <c r="J415" i="12" s="1"/>
  <c r="B415" i="12"/>
  <c r="K414" i="12"/>
  <c r="L414" i="12" s="1"/>
  <c r="G414" i="12"/>
  <c r="J414" i="12" s="1"/>
  <c r="B414" i="12"/>
  <c r="K413" i="12"/>
  <c r="L413" i="12" s="1"/>
  <c r="G413" i="12"/>
  <c r="J413" i="12" s="1"/>
  <c r="B413" i="12"/>
  <c r="K412" i="12"/>
  <c r="L412" i="12" s="1"/>
  <c r="G412" i="12"/>
  <c r="J412" i="12" s="1"/>
  <c r="B412" i="12"/>
  <c r="K411" i="12"/>
  <c r="L411" i="12" s="1"/>
  <c r="G411" i="12"/>
  <c r="J411" i="12" s="1"/>
  <c r="B411" i="12"/>
  <c r="K410" i="12"/>
  <c r="L410" i="12" s="1"/>
  <c r="G410" i="12"/>
  <c r="J410" i="12" s="1"/>
  <c r="B410" i="12"/>
  <c r="K409" i="12"/>
  <c r="L409" i="12" s="1"/>
  <c r="G409" i="12"/>
  <c r="J409" i="12" s="1"/>
  <c r="B409" i="12"/>
  <c r="K408" i="12"/>
  <c r="L408" i="12" s="1"/>
  <c r="G408" i="12"/>
  <c r="J408" i="12" s="1"/>
  <c r="B408" i="12"/>
  <c r="K407" i="12"/>
  <c r="L407" i="12" s="1"/>
  <c r="G407" i="12"/>
  <c r="J407" i="12" s="1"/>
  <c r="B407" i="12"/>
  <c r="K406" i="12"/>
  <c r="L406" i="12" s="1"/>
  <c r="G406" i="12"/>
  <c r="J406" i="12" s="1"/>
  <c r="B406" i="12"/>
  <c r="K405" i="12"/>
  <c r="L405" i="12" s="1"/>
  <c r="G405" i="12"/>
  <c r="J405" i="12" s="1"/>
  <c r="B405" i="12"/>
  <c r="K404" i="12"/>
  <c r="L404" i="12" s="1"/>
  <c r="G404" i="12"/>
  <c r="J404" i="12" s="1"/>
  <c r="B404" i="12"/>
  <c r="K403" i="12"/>
  <c r="L403" i="12" s="1"/>
  <c r="G403" i="12"/>
  <c r="J403" i="12" s="1"/>
  <c r="B403" i="12"/>
  <c r="K402" i="12"/>
  <c r="L402" i="12" s="1"/>
  <c r="G402" i="12"/>
  <c r="J402" i="12" s="1"/>
  <c r="B402" i="12"/>
  <c r="K401" i="12"/>
  <c r="L401" i="12" s="1"/>
  <c r="G401" i="12"/>
  <c r="J401" i="12" s="1"/>
  <c r="B401" i="12"/>
  <c r="K400" i="12"/>
  <c r="L400" i="12" s="1"/>
  <c r="G400" i="12"/>
  <c r="J400" i="12" s="1"/>
  <c r="B400" i="12"/>
  <c r="K399" i="12"/>
  <c r="L399" i="12" s="1"/>
  <c r="G399" i="12"/>
  <c r="J399" i="12" s="1"/>
  <c r="B399" i="12"/>
  <c r="K398" i="12"/>
  <c r="L398" i="12" s="1"/>
  <c r="G398" i="12"/>
  <c r="J398" i="12" s="1"/>
  <c r="B398" i="12"/>
  <c r="K397" i="12"/>
  <c r="L397" i="12" s="1"/>
  <c r="G397" i="12"/>
  <c r="J397" i="12" s="1"/>
  <c r="B397" i="12"/>
  <c r="K396" i="12"/>
  <c r="L396" i="12" s="1"/>
  <c r="G396" i="12"/>
  <c r="J396" i="12" s="1"/>
  <c r="B396" i="12"/>
  <c r="K395" i="12"/>
  <c r="L395" i="12" s="1"/>
  <c r="G395" i="12"/>
  <c r="J395" i="12" s="1"/>
  <c r="B395" i="12"/>
  <c r="K394" i="12"/>
  <c r="L394" i="12" s="1"/>
  <c r="G394" i="12"/>
  <c r="J394" i="12" s="1"/>
  <c r="B394" i="12"/>
  <c r="K393" i="12"/>
  <c r="L393" i="12" s="1"/>
  <c r="G393" i="12"/>
  <c r="J393" i="12" s="1"/>
  <c r="B393" i="12"/>
  <c r="K392" i="12"/>
  <c r="L392" i="12" s="1"/>
  <c r="G392" i="12"/>
  <c r="J392" i="12" s="1"/>
  <c r="B392" i="12"/>
  <c r="K391" i="12"/>
  <c r="L391" i="12" s="1"/>
  <c r="G391" i="12"/>
  <c r="J391" i="12" s="1"/>
  <c r="B391" i="12"/>
  <c r="K390" i="12"/>
  <c r="L390" i="12" s="1"/>
  <c r="G390" i="12"/>
  <c r="J390" i="12" s="1"/>
  <c r="B390" i="12"/>
  <c r="K389" i="12"/>
  <c r="L389" i="12" s="1"/>
  <c r="G389" i="12"/>
  <c r="J389" i="12" s="1"/>
  <c r="B389" i="12"/>
  <c r="K388" i="12"/>
  <c r="L388" i="12" s="1"/>
  <c r="G388" i="12"/>
  <c r="J388" i="12" s="1"/>
  <c r="B388" i="12"/>
  <c r="K387" i="12"/>
  <c r="L387" i="12" s="1"/>
  <c r="G387" i="12"/>
  <c r="J387" i="12" s="1"/>
  <c r="B387" i="12"/>
  <c r="K386" i="12"/>
  <c r="L386" i="12" s="1"/>
  <c r="G386" i="12"/>
  <c r="J386" i="12" s="1"/>
  <c r="B386" i="12"/>
  <c r="K385" i="12"/>
  <c r="L385" i="12" s="1"/>
  <c r="G385" i="12"/>
  <c r="J385" i="12" s="1"/>
  <c r="B385" i="12"/>
  <c r="K384" i="12"/>
  <c r="L384" i="12" s="1"/>
  <c r="G384" i="12"/>
  <c r="J384" i="12" s="1"/>
  <c r="B384" i="12"/>
  <c r="K383" i="12"/>
  <c r="L383" i="12" s="1"/>
  <c r="G383" i="12"/>
  <c r="J383" i="12" s="1"/>
  <c r="B383" i="12"/>
  <c r="K382" i="12"/>
  <c r="L382" i="12" s="1"/>
  <c r="G382" i="12"/>
  <c r="J382" i="12" s="1"/>
  <c r="B382" i="12"/>
  <c r="K381" i="12"/>
  <c r="L381" i="12" s="1"/>
  <c r="G381" i="12"/>
  <c r="J381" i="12" s="1"/>
  <c r="B381" i="12"/>
  <c r="K380" i="12"/>
  <c r="L380" i="12" s="1"/>
  <c r="G380" i="12"/>
  <c r="J380" i="12" s="1"/>
  <c r="B380" i="12"/>
  <c r="K379" i="12"/>
  <c r="L379" i="12" s="1"/>
  <c r="G379" i="12"/>
  <c r="J379" i="12" s="1"/>
  <c r="B379" i="12"/>
  <c r="K378" i="12"/>
  <c r="L378" i="12" s="1"/>
  <c r="G378" i="12"/>
  <c r="J378" i="12" s="1"/>
  <c r="B378" i="12"/>
  <c r="K377" i="12"/>
  <c r="L377" i="12" s="1"/>
  <c r="G377" i="12"/>
  <c r="J377" i="12" s="1"/>
  <c r="B377" i="12"/>
  <c r="K376" i="12"/>
  <c r="L376" i="12" s="1"/>
  <c r="G376" i="12"/>
  <c r="J376" i="12" s="1"/>
  <c r="B376" i="12"/>
  <c r="K375" i="12"/>
  <c r="L375" i="12" s="1"/>
  <c r="G375" i="12"/>
  <c r="J375" i="12" s="1"/>
  <c r="B375" i="12"/>
  <c r="K374" i="12"/>
  <c r="L374" i="12" s="1"/>
  <c r="G374" i="12"/>
  <c r="J374" i="12" s="1"/>
  <c r="B374" i="12"/>
  <c r="K373" i="12"/>
  <c r="L373" i="12" s="1"/>
  <c r="G373" i="12"/>
  <c r="J373" i="12" s="1"/>
  <c r="B373" i="12"/>
  <c r="K372" i="12"/>
  <c r="L372" i="12" s="1"/>
  <c r="G372" i="12"/>
  <c r="J372" i="12" s="1"/>
  <c r="B372" i="12"/>
  <c r="K371" i="12"/>
  <c r="L371" i="12" s="1"/>
  <c r="G371" i="12"/>
  <c r="J371" i="12" s="1"/>
  <c r="B371" i="12"/>
  <c r="K370" i="12"/>
  <c r="L370" i="12" s="1"/>
  <c r="G370" i="12"/>
  <c r="J370" i="12" s="1"/>
  <c r="B370" i="12"/>
  <c r="K369" i="12"/>
  <c r="L369" i="12" s="1"/>
  <c r="G369" i="12"/>
  <c r="J369" i="12" s="1"/>
  <c r="B369" i="12"/>
  <c r="K368" i="12"/>
  <c r="L368" i="12" s="1"/>
  <c r="G368" i="12"/>
  <c r="J368" i="12" s="1"/>
  <c r="B368" i="12"/>
  <c r="K367" i="12"/>
  <c r="L367" i="12" s="1"/>
  <c r="G367" i="12"/>
  <c r="J367" i="12" s="1"/>
  <c r="B367" i="12"/>
  <c r="K366" i="12"/>
  <c r="L366" i="12" s="1"/>
  <c r="G366" i="12"/>
  <c r="J366" i="12" s="1"/>
  <c r="B366" i="12"/>
  <c r="K365" i="12"/>
  <c r="L365" i="12" s="1"/>
  <c r="G365" i="12"/>
  <c r="J365" i="12" s="1"/>
  <c r="B365" i="12"/>
  <c r="K364" i="12"/>
  <c r="L364" i="12" s="1"/>
  <c r="G364" i="12"/>
  <c r="J364" i="12" s="1"/>
  <c r="B364" i="12"/>
  <c r="K363" i="12"/>
  <c r="L363" i="12" s="1"/>
  <c r="G363" i="12"/>
  <c r="J363" i="12" s="1"/>
  <c r="B363" i="12"/>
  <c r="K362" i="12"/>
  <c r="L362" i="12" s="1"/>
  <c r="G362" i="12"/>
  <c r="J362" i="12" s="1"/>
  <c r="B362" i="12"/>
  <c r="K361" i="12"/>
  <c r="L361" i="12" s="1"/>
  <c r="G361" i="12"/>
  <c r="J361" i="12" s="1"/>
  <c r="B361" i="12"/>
  <c r="K360" i="12"/>
  <c r="L360" i="12" s="1"/>
  <c r="G360" i="12"/>
  <c r="J360" i="12" s="1"/>
  <c r="B360" i="12"/>
  <c r="K359" i="12"/>
  <c r="L359" i="12" s="1"/>
  <c r="G359" i="12"/>
  <c r="J359" i="12" s="1"/>
  <c r="B359" i="12"/>
  <c r="K358" i="12"/>
  <c r="L358" i="12" s="1"/>
  <c r="G358" i="12"/>
  <c r="J358" i="12" s="1"/>
  <c r="B358" i="12"/>
  <c r="K357" i="12"/>
  <c r="L357" i="12" s="1"/>
  <c r="G357" i="12"/>
  <c r="J357" i="12" s="1"/>
  <c r="B357" i="12"/>
  <c r="K356" i="12"/>
  <c r="L356" i="12" s="1"/>
  <c r="G356" i="12"/>
  <c r="J356" i="12" s="1"/>
  <c r="B356" i="12"/>
  <c r="K355" i="12"/>
  <c r="L355" i="12" s="1"/>
  <c r="G355" i="12"/>
  <c r="J355" i="12" s="1"/>
  <c r="B355" i="12"/>
  <c r="K354" i="12"/>
  <c r="L354" i="12" s="1"/>
  <c r="G354" i="12"/>
  <c r="J354" i="12" s="1"/>
  <c r="B354" i="12"/>
  <c r="K353" i="12"/>
  <c r="L353" i="12" s="1"/>
  <c r="G353" i="12"/>
  <c r="J353" i="12" s="1"/>
  <c r="B353" i="12"/>
  <c r="K352" i="12"/>
  <c r="L352" i="12" s="1"/>
  <c r="G352" i="12"/>
  <c r="J352" i="12" s="1"/>
  <c r="B352" i="12"/>
  <c r="K351" i="12"/>
  <c r="L351" i="12" s="1"/>
  <c r="G351" i="12"/>
  <c r="J351" i="12" s="1"/>
  <c r="B351" i="12"/>
  <c r="K350" i="12"/>
  <c r="L350" i="12" s="1"/>
  <c r="G350" i="12"/>
  <c r="J350" i="12" s="1"/>
  <c r="B350" i="12"/>
  <c r="K349" i="12"/>
  <c r="L349" i="12" s="1"/>
  <c r="G349" i="12"/>
  <c r="J349" i="12" s="1"/>
  <c r="B349" i="12"/>
  <c r="K348" i="12"/>
  <c r="L348" i="12" s="1"/>
  <c r="G348" i="12"/>
  <c r="J348" i="12" s="1"/>
  <c r="B348" i="12"/>
  <c r="K347" i="12"/>
  <c r="L347" i="12" s="1"/>
  <c r="G347" i="12"/>
  <c r="J347" i="12" s="1"/>
  <c r="B347" i="12"/>
  <c r="K346" i="12"/>
  <c r="L346" i="12" s="1"/>
  <c r="G346" i="12"/>
  <c r="J346" i="12" s="1"/>
  <c r="B346" i="12"/>
  <c r="K345" i="12"/>
  <c r="L345" i="12" s="1"/>
  <c r="G345" i="12"/>
  <c r="J345" i="12" s="1"/>
  <c r="B345" i="12"/>
  <c r="K344" i="12"/>
  <c r="L344" i="12" s="1"/>
  <c r="G344" i="12"/>
  <c r="J344" i="12" s="1"/>
  <c r="B344" i="12"/>
  <c r="K343" i="12"/>
  <c r="L343" i="12" s="1"/>
  <c r="G343" i="12"/>
  <c r="J343" i="12" s="1"/>
  <c r="B343" i="12"/>
  <c r="K342" i="12"/>
  <c r="L342" i="12" s="1"/>
  <c r="G342" i="12"/>
  <c r="J342" i="12" s="1"/>
  <c r="B342" i="12"/>
  <c r="K341" i="12"/>
  <c r="L341" i="12" s="1"/>
  <c r="G341" i="12"/>
  <c r="J341" i="12" s="1"/>
  <c r="B341" i="12"/>
  <c r="K340" i="12"/>
  <c r="L340" i="12" s="1"/>
  <c r="G340" i="12"/>
  <c r="J340" i="12" s="1"/>
  <c r="B340" i="12"/>
  <c r="K339" i="12"/>
  <c r="L339" i="12" s="1"/>
  <c r="G339" i="12"/>
  <c r="J339" i="12" s="1"/>
  <c r="B339" i="12"/>
  <c r="K338" i="12"/>
  <c r="L338" i="12" s="1"/>
  <c r="G338" i="12"/>
  <c r="J338" i="12" s="1"/>
  <c r="B338" i="12"/>
  <c r="K337" i="12"/>
  <c r="L337" i="12" s="1"/>
  <c r="G337" i="12"/>
  <c r="J337" i="12" s="1"/>
  <c r="B337" i="12"/>
  <c r="K336" i="12"/>
  <c r="L336" i="12" s="1"/>
  <c r="G336" i="12"/>
  <c r="J336" i="12" s="1"/>
  <c r="B336" i="12"/>
  <c r="K335" i="12"/>
  <c r="L335" i="12" s="1"/>
  <c r="G335" i="12"/>
  <c r="J335" i="12" s="1"/>
  <c r="B335" i="12"/>
  <c r="K334" i="12"/>
  <c r="L334" i="12" s="1"/>
  <c r="G334" i="12"/>
  <c r="J334" i="12" s="1"/>
  <c r="B334" i="12"/>
  <c r="K333" i="12"/>
  <c r="L333" i="12" s="1"/>
  <c r="G333" i="12"/>
  <c r="J333" i="12" s="1"/>
  <c r="B333" i="12"/>
  <c r="K332" i="12"/>
  <c r="L332" i="12" s="1"/>
  <c r="G332" i="12"/>
  <c r="J332" i="12" s="1"/>
  <c r="B332" i="12"/>
  <c r="K331" i="12"/>
  <c r="L331" i="12" s="1"/>
  <c r="G331" i="12"/>
  <c r="J331" i="12" s="1"/>
  <c r="B331" i="12"/>
  <c r="K330" i="12"/>
  <c r="L330" i="12" s="1"/>
  <c r="G330" i="12"/>
  <c r="J330" i="12" s="1"/>
  <c r="B330" i="12"/>
  <c r="K329" i="12"/>
  <c r="L329" i="12" s="1"/>
  <c r="G329" i="12"/>
  <c r="J329" i="12" s="1"/>
  <c r="B329" i="12"/>
  <c r="K328" i="12"/>
  <c r="L328" i="12" s="1"/>
  <c r="G328" i="12"/>
  <c r="J328" i="12" s="1"/>
  <c r="B328" i="12"/>
  <c r="K327" i="12"/>
  <c r="L327" i="12" s="1"/>
  <c r="G327" i="12"/>
  <c r="J327" i="12" s="1"/>
  <c r="B327" i="12"/>
  <c r="K326" i="12"/>
  <c r="L326" i="12" s="1"/>
  <c r="G326" i="12"/>
  <c r="J326" i="12" s="1"/>
  <c r="B326" i="12"/>
  <c r="K325" i="12"/>
  <c r="L325" i="12" s="1"/>
  <c r="G325" i="12"/>
  <c r="J325" i="12" s="1"/>
  <c r="B325" i="12"/>
  <c r="K324" i="12"/>
  <c r="L324" i="12" s="1"/>
  <c r="G324" i="12"/>
  <c r="J324" i="12" s="1"/>
  <c r="B324" i="12"/>
  <c r="K323" i="12"/>
  <c r="L323" i="12" s="1"/>
  <c r="G323" i="12"/>
  <c r="J323" i="12" s="1"/>
  <c r="B323" i="12"/>
  <c r="K322" i="12"/>
  <c r="L322" i="12" s="1"/>
  <c r="G322" i="12"/>
  <c r="J322" i="12" s="1"/>
  <c r="B322" i="12"/>
  <c r="K321" i="12"/>
  <c r="L321" i="12" s="1"/>
  <c r="G321" i="12"/>
  <c r="J321" i="12" s="1"/>
  <c r="B321" i="12"/>
  <c r="K320" i="12"/>
  <c r="L320" i="12" s="1"/>
  <c r="G320" i="12"/>
  <c r="J320" i="12" s="1"/>
  <c r="B320" i="12"/>
  <c r="K319" i="12"/>
  <c r="L319" i="12" s="1"/>
  <c r="G319" i="12"/>
  <c r="J319" i="12" s="1"/>
  <c r="B319" i="12"/>
  <c r="K318" i="12"/>
  <c r="L318" i="12" s="1"/>
  <c r="G318" i="12"/>
  <c r="J318" i="12" s="1"/>
  <c r="B318" i="12"/>
  <c r="K317" i="12"/>
  <c r="L317" i="12" s="1"/>
  <c r="G317" i="12"/>
  <c r="J317" i="12" s="1"/>
  <c r="B317" i="12"/>
  <c r="K316" i="12"/>
  <c r="L316" i="12" s="1"/>
  <c r="G316" i="12"/>
  <c r="J316" i="12" s="1"/>
  <c r="B316" i="12"/>
  <c r="K315" i="12"/>
  <c r="L315" i="12" s="1"/>
  <c r="G315" i="12"/>
  <c r="J315" i="12" s="1"/>
  <c r="B315" i="12"/>
  <c r="K314" i="12"/>
  <c r="L314" i="12" s="1"/>
  <c r="G314" i="12"/>
  <c r="J314" i="12" s="1"/>
  <c r="B314" i="12"/>
  <c r="K313" i="12"/>
  <c r="L313" i="12" s="1"/>
  <c r="G313" i="12"/>
  <c r="J313" i="12" s="1"/>
  <c r="B313" i="12"/>
  <c r="K312" i="12"/>
  <c r="L312" i="12" s="1"/>
  <c r="G312" i="12"/>
  <c r="J312" i="12" s="1"/>
  <c r="B312" i="12"/>
  <c r="K311" i="12"/>
  <c r="L311" i="12" s="1"/>
  <c r="G311" i="12"/>
  <c r="J311" i="12" s="1"/>
  <c r="B311" i="12"/>
  <c r="K310" i="12"/>
  <c r="L310" i="12" s="1"/>
  <c r="G310" i="12"/>
  <c r="J310" i="12" s="1"/>
  <c r="B310" i="12"/>
  <c r="K309" i="12"/>
  <c r="L309" i="12" s="1"/>
  <c r="G309" i="12"/>
  <c r="J309" i="12" s="1"/>
  <c r="B309" i="12"/>
  <c r="K308" i="12"/>
  <c r="L308" i="12" s="1"/>
  <c r="G308" i="12"/>
  <c r="J308" i="12" s="1"/>
  <c r="B308" i="12"/>
  <c r="K307" i="12"/>
  <c r="L307" i="12" s="1"/>
  <c r="G307" i="12"/>
  <c r="J307" i="12" s="1"/>
  <c r="B307" i="12"/>
  <c r="K306" i="12"/>
  <c r="L306" i="12" s="1"/>
  <c r="G306" i="12"/>
  <c r="J306" i="12" s="1"/>
  <c r="B306" i="12"/>
  <c r="K305" i="12"/>
  <c r="L305" i="12" s="1"/>
  <c r="G305" i="12"/>
  <c r="J305" i="12" s="1"/>
  <c r="B305" i="12"/>
  <c r="K304" i="12"/>
  <c r="L304" i="12" s="1"/>
  <c r="G304" i="12"/>
  <c r="J304" i="12" s="1"/>
  <c r="B304" i="12"/>
  <c r="K303" i="12"/>
  <c r="L303" i="12" s="1"/>
  <c r="G303" i="12"/>
  <c r="J303" i="12" s="1"/>
  <c r="B303" i="12"/>
  <c r="K302" i="12"/>
  <c r="L302" i="12" s="1"/>
  <c r="G302" i="12"/>
  <c r="J302" i="12" s="1"/>
  <c r="B302" i="12"/>
  <c r="K301" i="12"/>
  <c r="L301" i="12" s="1"/>
  <c r="G301" i="12"/>
  <c r="J301" i="12" s="1"/>
  <c r="B301" i="12"/>
  <c r="K300" i="12"/>
  <c r="L300" i="12" s="1"/>
  <c r="G300" i="12"/>
  <c r="J300" i="12" s="1"/>
  <c r="B300" i="12"/>
  <c r="K299" i="12"/>
  <c r="L299" i="12" s="1"/>
  <c r="G299" i="12"/>
  <c r="J299" i="12" s="1"/>
  <c r="B299" i="12"/>
  <c r="K298" i="12"/>
  <c r="L298" i="12" s="1"/>
  <c r="G298" i="12"/>
  <c r="J298" i="12" s="1"/>
  <c r="B298" i="12"/>
  <c r="K297" i="12"/>
  <c r="L297" i="12" s="1"/>
  <c r="G297" i="12"/>
  <c r="J297" i="12" s="1"/>
  <c r="B297" i="12"/>
  <c r="K296" i="12"/>
  <c r="L296" i="12" s="1"/>
  <c r="G296" i="12"/>
  <c r="J296" i="12" s="1"/>
  <c r="B296" i="12"/>
  <c r="K295" i="12"/>
  <c r="L295" i="12" s="1"/>
  <c r="G295" i="12"/>
  <c r="J295" i="12" s="1"/>
  <c r="B295" i="12"/>
  <c r="K294" i="12"/>
  <c r="L294" i="12" s="1"/>
  <c r="G294" i="12"/>
  <c r="J294" i="12" s="1"/>
  <c r="B294" i="12"/>
  <c r="K293" i="12"/>
  <c r="L293" i="12" s="1"/>
  <c r="G293" i="12"/>
  <c r="J293" i="12" s="1"/>
  <c r="B293" i="12"/>
  <c r="K292" i="12"/>
  <c r="L292" i="12" s="1"/>
  <c r="G292" i="12"/>
  <c r="J292" i="12" s="1"/>
  <c r="B292" i="12"/>
  <c r="K291" i="12"/>
  <c r="L291" i="12" s="1"/>
  <c r="G291" i="12"/>
  <c r="J291" i="12" s="1"/>
  <c r="B291" i="12"/>
  <c r="K290" i="12"/>
  <c r="L290" i="12" s="1"/>
  <c r="G290" i="12"/>
  <c r="J290" i="12" s="1"/>
  <c r="B290" i="12"/>
  <c r="K289" i="12"/>
  <c r="L289" i="12" s="1"/>
  <c r="G289" i="12"/>
  <c r="J289" i="12" s="1"/>
  <c r="B289" i="12"/>
  <c r="K288" i="12"/>
  <c r="L288" i="12" s="1"/>
  <c r="G288" i="12"/>
  <c r="J288" i="12" s="1"/>
  <c r="B288" i="12"/>
  <c r="K287" i="12"/>
  <c r="L287" i="12" s="1"/>
  <c r="G287" i="12"/>
  <c r="J287" i="12" s="1"/>
  <c r="B287" i="12"/>
  <c r="K286" i="12"/>
  <c r="L286" i="12" s="1"/>
  <c r="G286" i="12"/>
  <c r="J286" i="12" s="1"/>
  <c r="B286" i="12"/>
  <c r="K285" i="12"/>
  <c r="L285" i="12" s="1"/>
  <c r="G285" i="12"/>
  <c r="J285" i="12" s="1"/>
  <c r="B285" i="12"/>
  <c r="K284" i="12"/>
  <c r="L284" i="12" s="1"/>
  <c r="G284" i="12"/>
  <c r="J284" i="12" s="1"/>
  <c r="B284" i="12"/>
  <c r="K283" i="12"/>
  <c r="L283" i="12" s="1"/>
  <c r="G283" i="12"/>
  <c r="J283" i="12" s="1"/>
  <c r="B283" i="12"/>
  <c r="K282" i="12"/>
  <c r="L282" i="12" s="1"/>
  <c r="G282" i="12"/>
  <c r="J282" i="12" s="1"/>
  <c r="B282" i="12"/>
  <c r="K281" i="12"/>
  <c r="L281" i="12" s="1"/>
  <c r="G281" i="12"/>
  <c r="J281" i="12" s="1"/>
  <c r="B281" i="12"/>
  <c r="K280" i="12"/>
  <c r="L280" i="12" s="1"/>
  <c r="G280" i="12"/>
  <c r="J280" i="12" s="1"/>
  <c r="B280" i="12"/>
  <c r="K279" i="12"/>
  <c r="L279" i="12" s="1"/>
  <c r="G279" i="12"/>
  <c r="J279" i="12" s="1"/>
  <c r="B279" i="12"/>
  <c r="K278" i="12"/>
  <c r="L278" i="12" s="1"/>
  <c r="G278" i="12"/>
  <c r="J278" i="12" s="1"/>
  <c r="B278" i="12"/>
  <c r="K277" i="12"/>
  <c r="L277" i="12" s="1"/>
  <c r="G277" i="12"/>
  <c r="J277" i="12" s="1"/>
  <c r="B277" i="12"/>
  <c r="K276" i="12"/>
  <c r="L276" i="12" s="1"/>
  <c r="G276" i="12"/>
  <c r="J276" i="12" s="1"/>
  <c r="B276" i="12"/>
  <c r="K275" i="12"/>
  <c r="L275" i="12" s="1"/>
  <c r="G275" i="12"/>
  <c r="J275" i="12" s="1"/>
  <c r="B275" i="12"/>
  <c r="K274" i="12"/>
  <c r="L274" i="12" s="1"/>
  <c r="G274" i="12"/>
  <c r="J274" i="12" s="1"/>
  <c r="B274" i="12"/>
  <c r="K273" i="12"/>
  <c r="L273" i="12" s="1"/>
  <c r="G273" i="12"/>
  <c r="J273" i="12" s="1"/>
  <c r="B273" i="12"/>
  <c r="K272" i="12"/>
  <c r="L272" i="12" s="1"/>
  <c r="G272" i="12"/>
  <c r="J272" i="12" s="1"/>
  <c r="B272" i="12"/>
  <c r="K271" i="12"/>
  <c r="L271" i="12" s="1"/>
  <c r="G271" i="12"/>
  <c r="J271" i="12" s="1"/>
  <c r="B271" i="12"/>
  <c r="K270" i="12"/>
  <c r="L270" i="12" s="1"/>
  <c r="G270" i="12"/>
  <c r="J270" i="12" s="1"/>
  <c r="B270" i="12"/>
  <c r="K269" i="12"/>
  <c r="L269" i="12" s="1"/>
  <c r="G269" i="12"/>
  <c r="J269" i="12" s="1"/>
  <c r="B269" i="12"/>
  <c r="K268" i="12"/>
  <c r="L268" i="12" s="1"/>
  <c r="G268" i="12"/>
  <c r="J268" i="12" s="1"/>
  <c r="B268" i="12"/>
  <c r="K267" i="12"/>
  <c r="L267" i="12" s="1"/>
  <c r="G267" i="12"/>
  <c r="J267" i="12" s="1"/>
  <c r="B267" i="12"/>
  <c r="K266" i="12"/>
  <c r="L266" i="12" s="1"/>
  <c r="G266" i="12"/>
  <c r="J266" i="12" s="1"/>
  <c r="B266" i="12"/>
  <c r="K265" i="12"/>
  <c r="L265" i="12" s="1"/>
  <c r="G265" i="12"/>
  <c r="J265" i="12" s="1"/>
  <c r="B265" i="12"/>
  <c r="K264" i="12"/>
  <c r="L264" i="12" s="1"/>
  <c r="G264" i="12"/>
  <c r="J264" i="12" s="1"/>
  <c r="B264" i="12"/>
  <c r="K263" i="12"/>
  <c r="L263" i="12" s="1"/>
  <c r="G263" i="12"/>
  <c r="J263" i="12" s="1"/>
  <c r="B263" i="12"/>
  <c r="K262" i="12"/>
  <c r="L262" i="12" s="1"/>
  <c r="G262" i="12"/>
  <c r="J262" i="12" s="1"/>
  <c r="B262" i="12"/>
  <c r="K261" i="12"/>
  <c r="L261" i="12" s="1"/>
  <c r="G261" i="12"/>
  <c r="J261" i="12" s="1"/>
  <c r="B261" i="12"/>
  <c r="K260" i="12"/>
  <c r="L260" i="12" s="1"/>
  <c r="G260" i="12"/>
  <c r="J260" i="12" s="1"/>
  <c r="B260" i="12"/>
  <c r="K259" i="12"/>
  <c r="L259" i="12" s="1"/>
  <c r="G259" i="12"/>
  <c r="J259" i="12" s="1"/>
  <c r="B259" i="12"/>
  <c r="K258" i="12"/>
  <c r="L258" i="12" s="1"/>
  <c r="G258" i="12"/>
  <c r="J258" i="12" s="1"/>
  <c r="B258" i="12"/>
  <c r="K257" i="12"/>
  <c r="L257" i="12" s="1"/>
  <c r="G257" i="12"/>
  <c r="J257" i="12" s="1"/>
  <c r="B257" i="12"/>
  <c r="K256" i="12"/>
  <c r="L256" i="12" s="1"/>
  <c r="G256" i="12"/>
  <c r="J256" i="12" s="1"/>
  <c r="B256" i="12"/>
  <c r="K255" i="12"/>
  <c r="L255" i="12" s="1"/>
  <c r="G255" i="12"/>
  <c r="J255" i="12" s="1"/>
  <c r="B255" i="12"/>
  <c r="K254" i="12"/>
  <c r="L254" i="12" s="1"/>
  <c r="G254" i="12"/>
  <c r="J254" i="12" s="1"/>
  <c r="B254" i="12"/>
  <c r="K253" i="12"/>
  <c r="L253" i="12" s="1"/>
  <c r="G253" i="12"/>
  <c r="J253" i="12" s="1"/>
  <c r="B253" i="12"/>
  <c r="K252" i="12"/>
  <c r="L252" i="12" s="1"/>
  <c r="G252" i="12"/>
  <c r="J252" i="12" s="1"/>
  <c r="B252" i="12"/>
  <c r="K251" i="12"/>
  <c r="L251" i="12" s="1"/>
  <c r="G251" i="12"/>
  <c r="J251" i="12" s="1"/>
  <c r="B251" i="12"/>
  <c r="K250" i="12"/>
  <c r="L250" i="12" s="1"/>
  <c r="G250" i="12"/>
  <c r="J250" i="12" s="1"/>
  <c r="B250" i="12"/>
  <c r="K249" i="12"/>
  <c r="L249" i="12" s="1"/>
  <c r="G249" i="12"/>
  <c r="J249" i="12" s="1"/>
  <c r="B249" i="12"/>
  <c r="K248" i="12"/>
  <c r="L248" i="12" s="1"/>
  <c r="G248" i="12"/>
  <c r="J248" i="12" s="1"/>
  <c r="B248" i="12"/>
  <c r="K247" i="12"/>
  <c r="L247" i="12" s="1"/>
  <c r="G247" i="12"/>
  <c r="J247" i="12" s="1"/>
  <c r="B247" i="12"/>
  <c r="K246" i="12"/>
  <c r="L246" i="12" s="1"/>
  <c r="G246" i="12"/>
  <c r="J246" i="12" s="1"/>
  <c r="B246" i="12"/>
  <c r="K245" i="12"/>
  <c r="L245" i="12" s="1"/>
  <c r="G245" i="12"/>
  <c r="J245" i="12" s="1"/>
  <c r="B245" i="12"/>
  <c r="K244" i="12"/>
  <c r="L244" i="12" s="1"/>
  <c r="G244" i="12"/>
  <c r="J244" i="12" s="1"/>
  <c r="B244" i="12"/>
  <c r="K243" i="12"/>
  <c r="L243" i="12" s="1"/>
  <c r="G243" i="12"/>
  <c r="J243" i="12" s="1"/>
  <c r="B243" i="12"/>
  <c r="K242" i="12"/>
  <c r="L242" i="12" s="1"/>
  <c r="G242" i="12"/>
  <c r="J242" i="12" s="1"/>
  <c r="B242" i="12"/>
  <c r="K241" i="12"/>
  <c r="L241" i="12" s="1"/>
  <c r="G241" i="12"/>
  <c r="J241" i="12" s="1"/>
  <c r="B241" i="12"/>
  <c r="K240" i="12"/>
  <c r="L240" i="12" s="1"/>
  <c r="G240" i="12"/>
  <c r="J240" i="12" s="1"/>
  <c r="B240" i="12"/>
  <c r="K239" i="12"/>
  <c r="L239" i="12" s="1"/>
  <c r="G239" i="12"/>
  <c r="J239" i="12" s="1"/>
  <c r="B239" i="12"/>
  <c r="K238" i="12"/>
  <c r="L238" i="12" s="1"/>
  <c r="G238" i="12"/>
  <c r="J238" i="12" s="1"/>
  <c r="B238" i="12"/>
  <c r="K237" i="12"/>
  <c r="L237" i="12" s="1"/>
  <c r="G237" i="12"/>
  <c r="J237" i="12" s="1"/>
  <c r="B237" i="12"/>
  <c r="K236" i="12"/>
  <c r="L236" i="12" s="1"/>
  <c r="G236" i="12"/>
  <c r="J236" i="12" s="1"/>
  <c r="B236" i="12"/>
  <c r="K235" i="12"/>
  <c r="L235" i="12" s="1"/>
  <c r="G235" i="12"/>
  <c r="J235" i="12" s="1"/>
  <c r="B235" i="12"/>
  <c r="K234" i="12"/>
  <c r="L234" i="12" s="1"/>
  <c r="G234" i="12"/>
  <c r="J234" i="12" s="1"/>
  <c r="B234" i="12"/>
  <c r="K233" i="12"/>
  <c r="L233" i="12" s="1"/>
  <c r="G233" i="12"/>
  <c r="J233" i="12" s="1"/>
  <c r="B233" i="12"/>
  <c r="K232" i="12"/>
  <c r="L232" i="12" s="1"/>
  <c r="G232" i="12"/>
  <c r="J232" i="12" s="1"/>
  <c r="B232" i="12"/>
  <c r="K231" i="12"/>
  <c r="L231" i="12" s="1"/>
  <c r="G231" i="12"/>
  <c r="J231" i="12" s="1"/>
  <c r="B231" i="12"/>
  <c r="K230" i="12"/>
  <c r="L230" i="12" s="1"/>
  <c r="G230" i="12"/>
  <c r="J230" i="12" s="1"/>
  <c r="B230" i="12"/>
  <c r="K229" i="12"/>
  <c r="L229" i="12" s="1"/>
  <c r="G229" i="12"/>
  <c r="J229" i="12" s="1"/>
  <c r="B229" i="12"/>
  <c r="K228" i="12"/>
  <c r="L228" i="12" s="1"/>
  <c r="G228" i="12"/>
  <c r="J228" i="12" s="1"/>
  <c r="B228" i="12"/>
  <c r="K227" i="12"/>
  <c r="L227" i="12" s="1"/>
  <c r="G227" i="12"/>
  <c r="J227" i="12" s="1"/>
  <c r="B227" i="12"/>
  <c r="K226" i="12"/>
  <c r="L226" i="12" s="1"/>
  <c r="G226" i="12"/>
  <c r="J226" i="12" s="1"/>
  <c r="B226" i="12"/>
  <c r="K225" i="12"/>
  <c r="L225" i="12" s="1"/>
  <c r="G225" i="12"/>
  <c r="J225" i="12" s="1"/>
  <c r="B225" i="12"/>
  <c r="K224" i="12"/>
  <c r="L224" i="12" s="1"/>
  <c r="G224" i="12"/>
  <c r="J224" i="12" s="1"/>
  <c r="B224" i="12"/>
  <c r="K223" i="12"/>
  <c r="L223" i="12" s="1"/>
  <c r="G223" i="12"/>
  <c r="J223" i="12" s="1"/>
  <c r="B223" i="12"/>
  <c r="K222" i="12"/>
  <c r="L222" i="12" s="1"/>
  <c r="G222" i="12"/>
  <c r="J222" i="12" s="1"/>
  <c r="B222" i="12"/>
  <c r="K221" i="12"/>
  <c r="L221" i="12" s="1"/>
  <c r="G221" i="12"/>
  <c r="J221" i="12" s="1"/>
  <c r="B221" i="12"/>
  <c r="K220" i="12"/>
  <c r="L220" i="12" s="1"/>
  <c r="G220" i="12"/>
  <c r="J220" i="12" s="1"/>
  <c r="B220" i="12"/>
  <c r="K219" i="12"/>
  <c r="L219" i="12" s="1"/>
  <c r="G219" i="12"/>
  <c r="J219" i="12" s="1"/>
  <c r="B219" i="12"/>
  <c r="K218" i="12"/>
  <c r="L218" i="12" s="1"/>
  <c r="G218" i="12"/>
  <c r="J218" i="12" s="1"/>
  <c r="B218" i="12"/>
  <c r="K217" i="12"/>
  <c r="L217" i="12" s="1"/>
  <c r="G217" i="12"/>
  <c r="J217" i="12" s="1"/>
  <c r="B217" i="12"/>
  <c r="K216" i="12"/>
  <c r="L216" i="12" s="1"/>
  <c r="G216" i="12"/>
  <c r="J216" i="12" s="1"/>
  <c r="B216" i="12"/>
  <c r="K215" i="12"/>
  <c r="L215" i="12" s="1"/>
  <c r="G215" i="12"/>
  <c r="J215" i="12" s="1"/>
  <c r="B215" i="12"/>
  <c r="K214" i="12"/>
  <c r="L214" i="12" s="1"/>
  <c r="G214" i="12"/>
  <c r="J214" i="12" s="1"/>
  <c r="B214" i="12"/>
  <c r="K213" i="12"/>
  <c r="L213" i="12" s="1"/>
  <c r="G213" i="12"/>
  <c r="J213" i="12" s="1"/>
  <c r="B213" i="12"/>
  <c r="K212" i="12"/>
  <c r="L212" i="12" s="1"/>
  <c r="G212" i="12"/>
  <c r="J212" i="12" s="1"/>
  <c r="B212" i="12"/>
  <c r="K211" i="12"/>
  <c r="L211" i="12" s="1"/>
  <c r="G211" i="12"/>
  <c r="J211" i="12" s="1"/>
  <c r="B211" i="12"/>
  <c r="K210" i="12"/>
  <c r="L210" i="12" s="1"/>
  <c r="G210" i="12"/>
  <c r="J210" i="12" s="1"/>
  <c r="B210" i="12"/>
  <c r="K209" i="12"/>
  <c r="L209" i="12" s="1"/>
  <c r="G209" i="12"/>
  <c r="J209" i="12" s="1"/>
  <c r="B209" i="12"/>
  <c r="K208" i="12"/>
  <c r="L208" i="12" s="1"/>
  <c r="G208" i="12"/>
  <c r="J208" i="12" s="1"/>
  <c r="B208" i="12"/>
  <c r="K207" i="12"/>
  <c r="L207" i="12" s="1"/>
  <c r="G207" i="12"/>
  <c r="J207" i="12" s="1"/>
  <c r="B207" i="12"/>
  <c r="K206" i="12"/>
  <c r="L206" i="12" s="1"/>
  <c r="G206" i="12"/>
  <c r="J206" i="12" s="1"/>
  <c r="B206" i="12"/>
  <c r="K205" i="12"/>
  <c r="L205" i="12" s="1"/>
  <c r="G205" i="12"/>
  <c r="J205" i="12" s="1"/>
  <c r="B205" i="12"/>
  <c r="K204" i="12"/>
  <c r="L204" i="12" s="1"/>
  <c r="G204" i="12"/>
  <c r="J204" i="12" s="1"/>
  <c r="B204" i="12"/>
  <c r="K203" i="12"/>
  <c r="L203" i="12" s="1"/>
  <c r="G203" i="12"/>
  <c r="J203" i="12" s="1"/>
  <c r="B203" i="12"/>
  <c r="K202" i="12"/>
  <c r="L202" i="12" s="1"/>
  <c r="G202" i="12"/>
  <c r="J202" i="12" s="1"/>
  <c r="B202" i="12"/>
  <c r="K201" i="12"/>
  <c r="L201" i="12" s="1"/>
  <c r="G201" i="12"/>
  <c r="J201" i="12" s="1"/>
  <c r="B201" i="12"/>
  <c r="K200" i="12"/>
  <c r="L200" i="12" s="1"/>
  <c r="G200" i="12"/>
  <c r="J200" i="12" s="1"/>
  <c r="B200" i="12"/>
  <c r="K199" i="12"/>
  <c r="L199" i="12" s="1"/>
  <c r="G199" i="12"/>
  <c r="J199" i="12" s="1"/>
  <c r="B199" i="12"/>
  <c r="K198" i="12"/>
  <c r="L198" i="12" s="1"/>
  <c r="G198" i="12"/>
  <c r="J198" i="12" s="1"/>
  <c r="B198" i="12"/>
  <c r="K197" i="12"/>
  <c r="L197" i="12" s="1"/>
  <c r="G197" i="12"/>
  <c r="J197" i="12" s="1"/>
  <c r="B197" i="12"/>
  <c r="K196" i="12"/>
  <c r="L196" i="12" s="1"/>
  <c r="G196" i="12"/>
  <c r="J196" i="12" s="1"/>
  <c r="B196" i="12"/>
  <c r="K195" i="12"/>
  <c r="L195" i="12" s="1"/>
  <c r="G195" i="12"/>
  <c r="J195" i="12" s="1"/>
  <c r="B195" i="12"/>
  <c r="K194" i="12"/>
  <c r="L194" i="12" s="1"/>
  <c r="G194" i="12"/>
  <c r="J194" i="12" s="1"/>
  <c r="B194" i="12"/>
  <c r="K193" i="12"/>
  <c r="L193" i="12" s="1"/>
  <c r="G193" i="12"/>
  <c r="J193" i="12" s="1"/>
  <c r="B193" i="12"/>
  <c r="K192" i="12"/>
  <c r="L192" i="12" s="1"/>
  <c r="G192" i="12"/>
  <c r="J192" i="12" s="1"/>
  <c r="B192" i="12"/>
  <c r="K191" i="12"/>
  <c r="L191" i="12" s="1"/>
  <c r="G191" i="12"/>
  <c r="J191" i="12" s="1"/>
  <c r="B191" i="12"/>
  <c r="K190" i="12"/>
  <c r="L190" i="12" s="1"/>
  <c r="G190" i="12"/>
  <c r="J190" i="12" s="1"/>
  <c r="B190" i="12"/>
  <c r="K189" i="12"/>
  <c r="L189" i="12" s="1"/>
  <c r="G189" i="12"/>
  <c r="J189" i="12" s="1"/>
  <c r="B189" i="12"/>
  <c r="K188" i="12"/>
  <c r="L188" i="12" s="1"/>
  <c r="G188" i="12"/>
  <c r="J188" i="12" s="1"/>
  <c r="B188" i="12"/>
  <c r="K187" i="12"/>
  <c r="L187" i="12" s="1"/>
  <c r="G187" i="12"/>
  <c r="J187" i="12" s="1"/>
  <c r="B187" i="12"/>
  <c r="K186" i="12"/>
  <c r="L186" i="12" s="1"/>
  <c r="G186" i="12"/>
  <c r="J186" i="12" s="1"/>
  <c r="B186" i="12"/>
  <c r="K185" i="12"/>
  <c r="L185" i="12" s="1"/>
  <c r="G185" i="12"/>
  <c r="J185" i="12" s="1"/>
  <c r="B185" i="12"/>
  <c r="K184" i="12"/>
  <c r="L184" i="12" s="1"/>
  <c r="G184" i="12"/>
  <c r="J184" i="12" s="1"/>
  <c r="B184" i="12"/>
  <c r="K183" i="12"/>
  <c r="L183" i="12" s="1"/>
  <c r="G183" i="12"/>
  <c r="J183" i="12" s="1"/>
  <c r="B183" i="12"/>
  <c r="K182" i="12"/>
  <c r="L182" i="12" s="1"/>
  <c r="G182" i="12"/>
  <c r="J182" i="12" s="1"/>
  <c r="B182" i="12"/>
  <c r="K181" i="12"/>
  <c r="L181" i="12" s="1"/>
  <c r="G181" i="12"/>
  <c r="J181" i="12" s="1"/>
  <c r="B181" i="12"/>
  <c r="K180" i="12"/>
  <c r="L180" i="12" s="1"/>
  <c r="G180" i="12"/>
  <c r="J180" i="12" s="1"/>
  <c r="B180" i="12"/>
  <c r="K179" i="12"/>
  <c r="L179" i="12" s="1"/>
  <c r="G179" i="12"/>
  <c r="J179" i="12" s="1"/>
  <c r="B179" i="12"/>
  <c r="K178" i="12"/>
  <c r="L178" i="12" s="1"/>
  <c r="G178" i="12"/>
  <c r="J178" i="12" s="1"/>
  <c r="B178" i="12"/>
  <c r="K177" i="12"/>
  <c r="L177" i="12" s="1"/>
  <c r="G177" i="12"/>
  <c r="J177" i="12" s="1"/>
  <c r="B177" i="12"/>
  <c r="K176" i="12"/>
  <c r="L176" i="12" s="1"/>
  <c r="G176" i="12"/>
  <c r="J176" i="12" s="1"/>
  <c r="B176" i="12"/>
  <c r="K175" i="12"/>
  <c r="L175" i="12" s="1"/>
  <c r="G175" i="12"/>
  <c r="J175" i="12" s="1"/>
  <c r="B175" i="12"/>
  <c r="K174" i="12"/>
  <c r="L174" i="12" s="1"/>
  <c r="G174" i="12"/>
  <c r="J174" i="12" s="1"/>
  <c r="B174" i="12"/>
  <c r="K173" i="12"/>
  <c r="L173" i="12" s="1"/>
  <c r="G173" i="12"/>
  <c r="J173" i="12" s="1"/>
  <c r="B173" i="12"/>
  <c r="K172" i="12"/>
  <c r="L172" i="12" s="1"/>
  <c r="G172" i="12"/>
  <c r="J172" i="12" s="1"/>
  <c r="B172" i="12"/>
  <c r="K171" i="12"/>
  <c r="L171" i="12" s="1"/>
  <c r="G171" i="12"/>
  <c r="J171" i="12" s="1"/>
  <c r="B171" i="12"/>
  <c r="K170" i="12"/>
  <c r="L170" i="12" s="1"/>
  <c r="G170" i="12"/>
  <c r="J170" i="12" s="1"/>
  <c r="B170" i="12"/>
  <c r="K169" i="12"/>
  <c r="L169" i="12" s="1"/>
  <c r="G169" i="12"/>
  <c r="J169" i="12" s="1"/>
  <c r="B169" i="12"/>
  <c r="K168" i="12"/>
  <c r="L168" i="12" s="1"/>
  <c r="G168" i="12"/>
  <c r="J168" i="12" s="1"/>
  <c r="B168" i="12"/>
  <c r="K167" i="12"/>
  <c r="L167" i="12" s="1"/>
  <c r="G167" i="12"/>
  <c r="J167" i="12" s="1"/>
  <c r="B167" i="12"/>
  <c r="K166" i="12"/>
  <c r="L166" i="12" s="1"/>
  <c r="G166" i="12"/>
  <c r="J166" i="12" s="1"/>
  <c r="B166" i="12"/>
  <c r="K165" i="12"/>
  <c r="L165" i="12" s="1"/>
  <c r="G165" i="12"/>
  <c r="J165" i="12" s="1"/>
  <c r="B165" i="12"/>
  <c r="K164" i="12"/>
  <c r="L164" i="12" s="1"/>
  <c r="G164" i="12"/>
  <c r="J164" i="12" s="1"/>
  <c r="B164" i="12"/>
  <c r="K163" i="12"/>
  <c r="L163" i="12" s="1"/>
  <c r="G163" i="12"/>
  <c r="J163" i="12" s="1"/>
  <c r="B163" i="12"/>
  <c r="K162" i="12"/>
  <c r="L162" i="12" s="1"/>
  <c r="G162" i="12"/>
  <c r="J162" i="12" s="1"/>
  <c r="B162" i="12"/>
  <c r="K161" i="12"/>
  <c r="L161" i="12" s="1"/>
  <c r="G161" i="12"/>
  <c r="J161" i="12" s="1"/>
  <c r="B161" i="12"/>
  <c r="K160" i="12"/>
  <c r="L160" i="12" s="1"/>
  <c r="G160" i="12"/>
  <c r="J160" i="12" s="1"/>
  <c r="B160" i="12"/>
  <c r="K159" i="12"/>
  <c r="L159" i="12" s="1"/>
  <c r="G159" i="12"/>
  <c r="J159" i="12" s="1"/>
  <c r="B159" i="12"/>
  <c r="K158" i="12"/>
  <c r="L158" i="12" s="1"/>
  <c r="G158" i="12"/>
  <c r="J158" i="12" s="1"/>
  <c r="B158" i="12"/>
  <c r="K157" i="12"/>
  <c r="L157" i="12" s="1"/>
  <c r="G157" i="12"/>
  <c r="J157" i="12" s="1"/>
  <c r="B157" i="12"/>
  <c r="K156" i="12"/>
  <c r="L156" i="12" s="1"/>
  <c r="G156" i="12"/>
  <c r="J156" i="12" s="1"/>
  <c r="B156" i="12"/>
  <c r="K155" i="12"/>
  <c r="L155" i="12" s="1"/>
  <c r="G155" i="12"/>
  <c r="J155" i="12" s="1"/>
  <c r="B155" i="12"/>
  <c r="K154" i="12"/>
  <c r="L154" i="12" s="1"/>
  <c r="G154" i="12"/>
  <c r="J154" i="12" s="1"/>
  <c r="B154" i="12"/>
  <c r="K153" i="12"/>
  <c r="L153" i="12" s="1"/>
  <c r="G153" i="12"/>
  <c r="J153" i="12" s="1"/>
  <c r="B153" i="12"/>
  <c r="K152" i="12"/>
  <c r="L152" i="12" s="1"/>
  <c r="G152" i="12"/>
  <c r="J152" i="12" s="1"/>
  <c r="B152" i="12"/>
  <c r="K151" i="12"/>
  <c r="L151" i="12" s="1"/>
  <c r="G151" i="12"/>
  <c r="J151" i="12" s="1"/>
  <c r="B151" i="12"/>
  <c r="K150" i="12"/>
  <c r="L150" i="12" s="1"/>
  <c r="G150" i="12"/>
  <c r="J150" i="12" s="1"/>
  <c r="B150" i="12"/>
  <c r="K149" i="12"/>
  <c r="L149" i="12" s="1"/>
  <c r="G149" i="12"/>
  <c r="J149" i="12" s="1"/>
  <c r="B149" i="12"/>
  <c r="K148" i="12"/>
  <c r="L148" i="12" s="1"/>
  <c r="G148" i="12"/>
  <c r="J148" i="12" s="1"/>
  <c r="B148" i="12"/>
  <c r="K147" i="12"/>
  <c r="L147" i="12" s="1"/>
  <c r="G147" i="12"/>
  <c r="J147" i="12" s="1"/>
  <c r="B147" i="12"/>
  <c r="K146" i="12"/>
  <c r="L146" i="12" s="1"/>
  <c r="G146" i="12"/>
  <c r="J146" i="12" s="1"/>
  <c r="B146" i="12"/>
  <c r="K145" i="12"/>
  <c r="L145" i="12" s="1"/>
  <c r="G145" i="12"/>
  <c r="J145" i="12" s="1"/>
  <c r="B145" i="12"/>
  <c r="K144" i="12"/>
  <c r="L144" i="12" s="1"/>
  <c r="G144" i="12"/>
  <c r="J144" i="12" s="1"/>
  <c r="B144" i="12"/>
  <c r="K143" i="12"/>
  <c r="L143" i="12" s="1"/>
  <c r="G143" i="12"/>
  <c r="J143" i="12" s="1"/>
  <c r="B143" i="12"/>
  <c r="K142" i="12"/>
  <c r="L142" i="12" s="1"/>
  <c r="G142" i="12"/>
  <c r="J142" i="12" s="1"/>
  <c r="B142" i="12"/>
  <c r="K141" i="12"/>
  <c r="L141" i="12" s="1"/>
  <c r="G141" i="12"/>
  <c r="J141" i="12" s="1"/>
  <c r="B141" i="12"/>
  <c r="K140" i="12"/>
  <c r="L140" i="12" s="1"/>
  <c r="G140" i="12"/>
  <c r="J140" i="12" s="1"/>
  <c r="B140" i="12"/>
  <c r="K139" i="12"/>
  <c r="L139" i="12" s="1"/>
  <c r="G139" i="12"/>
  <c r="J139" i="12" s="1"/>
  <c r="B139" i="12"/>
  <c r="K138" i="12"/>
  <c r="L138" i="12" s="1"/>
  <c r="G138" i="12"/>
  <c r="J138" i="12" s="1"/>
  <c r="B138" i="12"/>
  <c r="K137" i="12"/>
  <c r="L137" i="12" s="1"/>
  <c r="G137" i="12"/>
  <c r="J137" i="12" s="1"/>
  <c r="B137" i="12"/>
  <c r="K136" i="12"/>
  <c r="L136" i="12" s="1"/>
  <c r="G136" i="12"/>
  <c r="J136" i="12" s="1"/>
  <c r="B136" i="12"/>
  <c r="K135" i="12"/>
  <c r="L135" i="12" s="1"/>
  <c r="G135" i="12"/>
  <c r="J135" i="12" s="1"/>
  <c r="B135" i="12"/>
  <c r="K134" i="12"/>
  <c r="L134" i="12" s="1"/>
  <c r="G134" i="12"/>
  <c r="J134" i="12" s="1"/>
  <c r="B134" i="12"/>
  <c r="K133" i="12"/>
  <c r="L133" i="12" s="1"/>
  <c r="G133" i="12"/>
  <c r="J133" i="12" s="1"/>
  <c r="B133" i="12"/>
  <c r="K132" i="12"/>
  <c r="L132" i="12" s="1"/>
  <c r="G132" i="12"/>
  <c r="J132" i="12" s="1"/>
  <c r="B132" i="12"/>
  <c r="K131" i="12"/>
  <c r="L131" i="12" s="1"/>
  <c r="G131" i="12"/>
  <c r="J131" i="12" s="1"/>
  <c r="B131" i="12"/>
  <c r="K130" i="12"/>
  <c r="L130" i="12" s="1"/>
  <c r="G130" i="12"/>
  <c r="J130" i="12" s="1"/>
  <c r="B130" i="12"/>
  <c r="K129" i="12"/>
  <c r="L129" i="12" s="1"/>
  <c r="G129" i="12"/>
  <c r="J129" i="12" s="1"/>
  <c r="B129" i="12"/>
  <c r="K128" i="12"/>
  <c r="L128" i="12" s="1"/>
  <c r="G128" i="12"/>
  <c r="J128" i="12" s="1"/>
  <c r="B128" i="12"/>
  <c r="K127" i="12"/>
  <c r="L127" i="12" s="1"/>
  <c r="G127" i="12"/>
  <c r="J127" i="12" s="1"/>
  <c r="B127" i="12"/>
  <c r="K126" i="12"/>
  <c r="L126" i="12" s="1"/>
  <c r="G126" i="12"/>
  <c r="J126" i="12" s="1"/>
  <c r="B126" i="12"/>
  <c r="K125" i="12"/>
  <c r="L125" i="12" s="1"/>
  <c r="G125" i="12"/>
  <c r="J125" i="12" s="1"/>
  <c r="B125" i="12"/>
  <c r="K124" i="12"/>
  <c r="L124" i="12" s="1"/>
  <c r="G124" i="12"/>
  <c r="J124" i="12" s="1"/>
  <c r="B124" i="12"/>
  <c r="K123" i="12"/>
  <c r="L123" i="12" s="1"/>
  <c r="G123" i="12"/>
  <c r="J123" i="12" s="1"/>
  <c r="B123" i="12"/>
  <c r="K122" i="12"/>
  <c r="L122" i="12" s="1"/>
  <c r="G122" i="12"/>
  <c r="J122" i="12" s="1"/>
  <c r="B122" i="12"/>
  <c r="K121" i="12"/>
  <c r="L121" i="12" s="1"/>
  <c r="G121" i="12"/>
  <c r="J121" i="12" s="1"/>
  <c r="B121" i="12"/>
  <c r="K120" i="12"/>
  <c r="L120" i="12" s="1"/>
  <c r="G120" i="12"/>
  <c r="J120" i="12" s="1"/>
  <c r="B120" i="12"/>
  <c r="K119" i="12"/>
  <c r="L119" i="12" s="1"/>
  <c r="G119" i="12"/>
  <c r="J119" i="12" s="1"/>
  <c r="B119" i="12"/>
  <c r="K118" i="12"/>
  <c r="L118" i="12" s="1"/>
  <c r="G118" i="12"/>
  <c r="J118" i="12" s="1"/>
  <c r="B118" i="12"/>
  <c r="K117" i="12"/>
  <c r="L117" i="12" s="1"/>
  <c r="G117" i="12"/>
  <c r="J117" i="12" s="1"/>
  <c r="B117" i="12"/>
  <c r="K116" i="12"/>
  <c r="L116" i="12" s="1"/>
  <c r="G116" i="12"/>
  <c r="J116" i="12" s="1"/>
  <c r="B116" i="12"/>
  <c r="K115" i="12"/>
  <c r="L115" i="12" s="1"/>
  <c r="G115" i="12"/>
  <c r="J115" i="12" s="1"/>
  <c r="B115" i="12"/>
  <c r="K114" i="12"/>
  <c r="L114" i="12" s="1"/>
  <c r="G114" i="12"/>
  <c r="J114" i="12" s="1"/>
  <c r="B114" i="12"/>
  <c r="K113" i="12"/>
  <c r="L113" i="12" s="1"/>
  <c r="G113" i="12"/>
  <c r="J113" i="12" s="1"/>
  <c r="B113" i="12"/>
  <c r="K112" i="12"/>
  <c r="L112" i="12" s="1"/>
  <c r="G112" i="12"/>
  <c r="J112" i="12" s="1"/>
  <c r="B112" i="12"/>
  <c r="K111" i="12"/>
  <c r="L111" i="12" s="1"/>
  <c r="G111" i="12"/>
  <c r="J111" i="12" s="1"/>
  <c r="B111" i="12"/>
  <c r="K110" i="12"/>
  <c r="L110" i="12" s="1"/>
  <c r="G110" i="12"/>
  <c r="J110" i="12" s="1"/>
  <c r="B110" i="12"/>
  <c r="K109" i="12"/>
  <c r="L109" i="12" s="1"/>
  <c r="G109" i="12"/>
  <c r="J109" i="12" s="1"/>
  <c r="B109" i="12"/>
  <c r="K108" i="12"/>
  <c r="L108" i="12" s="1"/>
  <c r="G108" i="12"/>
  <c r="J108" i="12" s="1"/>
  <c r="B108" i="12"/>
  <c r="K107" i="12"/>
  <c r="L107" i="12" s="1"/>
  <c r="G107" i="12"/>
  <c r="J107" i="12" s="1"/>
  <c r="B107" i="12"/>
  <c r="K106" i="12"/>
  <c r="L106" i="12" s="1"/>
  <c r="G106" i="12"/>
  <c r="J106" i="12" s="1"/>
  <c r="B106" i="12"/>
  <c r="K105" i="12"/>
  <c r="L105" i="12" s="1"/>
  <c r="G105" i="12"/>
  <c r="J105" i="12" s="1"/>
  <c r="B105" i="12"/>
  <c r="K104" i="12"/>
  <c r="L104" i="12" s="1"/>
  <c r="G104" i="12"/>
  <c r="J104" i="12" s="1"/>
  <c r="B104" i="12"/>
  <c r="K103" i="12"/>
  <c r="L103" i="12" s="1"/>
  <c r="G103" i="12"/>
  <c r="J103" i="12" s="1"/>
  <c r="B103" i="12"/>
  <c r="K102" i="12"/>
  <c r="L102" i="12" s="1"/>
  <c r="G102" i="12"/>
  <c r="J102" i="12" s="1"/>
  <c r="B102" i="12"/>
  <c r="K101" i="12"/>
  <c r="L101" i="12" s="1"/>
  <c r="G101" i="12"/>
  <c r="J101" i="12" s="1"/>
  <c r="B101" i="12"/>
  <c r="K100" i="12"/>
  <c r="L100" i="12" s="1"/>
  <c r="G100" i="12"/>
  <c r="J100" i="12" s="1"/>
  <c r="B100" i="12"/>
  <c r="K99" i="12"/>
  <c r="L99" i="12" s="1"/>
  <c r="G99" i="12"/>
  <c r="J99" i="12" s="1"/>
  <c r="B99" i="12"/>
  <c r="K98" i="12"/>
  <c r="L98" i="12" s="1"/>
  <c r="G98" i="12"/>
  <c r="J98" i="12" s="1"/>
  <c r="B98" i="12"/>
  <c r="K97" i="12"/>
  <c r="L97" i="12" s="1"/>
  <c r="G97" i="12"/>
  <c r="J97" i="12" s="1"/>
  <c r="B97" i="12"/>
  <c r="K96" i="12"/>
  <c r="L96" i="12" s="1"/>
  <c r="G96" i="12"/>
  <c r="J96" i="12" s="1"/>
  <c r="B96" i="12"/>
  <c r="K95" i="12"/>
  <c r="L95" i="12" s="1"/>
  <c r="G95" i="12"/>
  <c r="J95" i="12" s="1"/>
  <c r="B95" i="12"/>
  <c r="K94" i="12"/>
  <c r="L94" i="12" s="1"/>
  <c r="G94" i="12"/>
  <c r="J94" i="12" s="1"/>
  <c r="B94" i="12"/>
  <c r="K93" i="12"/>
  <c r="L93" i="12" s="1"/>
  <c r="G93" i="12"/>
  <c r="J93" i="12" s="1"/>
  <c r="B93" i="12"/>
  <c r="K92" i="12"/>
  <c r="L92" i="12" s="1"/>
  <c r="G92" i="12"/>
  <c r="J92" i="12" s="1"/>
  <c r="B92" i="12"/>
  <c r="K91" i="12"/>
  <c r="L91" i="12" s="1"/>
  <c r="G91" i="12"/>
  <c r="J91" i="12" s="1"/>
  <c r="B91" i="12"/>
  <c r="K90" i="12"/>
  <c r="L90" i="12" s="1"/>
  <c r="G90" i="12"/>
  <c r="J90" i="12" s="1"/>
  <c r="B90" i="12"/>
  <c r="K89" i="12"/>
  <c r="L89" i="12" s="1"/>
  <c r="G89" i="12"/>
  <c r="J89" i="12" s="1"/>
  <c r="B89" i="12"/>
  <c r="K88" i="12"/>
  <c r="L88" i="12" s="1"/>
  <c r="G88" i="12"/>
  <c r="J88" i="12" s="1"/>
  <c r="B88" i="12"/>
  <c r="K87" i="12"/>
  <c r="L87" i="12" s="1"/>
  <c r="G87" i="12"/>
  <c r="J87" i="12" s="1"/>
  <c r="B87" i="12"/>
  <c r="K86" i="12"/>
  <c r="L86" i="12" s="1"/>
  <c r="G86" i="12"/>
  <c r="J86" i="12" s="1"/>
  <c r="B86" i="12"/>
  <c r="K85" i="12"/>
  <c r="L85" i="12" s="1"/>
  <c r="G85" i="12"/>
  <c r="J85" i="12" s="1"/>
  <c r="B85" i="12"/>
  <c r="K84" i="12"/>
  <c r="L84" i="12" s="1"/>
  <c r="G84" i="12"/>
  <c r="J84" i="12" s="1"/>
  <c r="B84" i="12"/>
  <c r="K83" i="12"/>
  <c r="L83" i="12" s="1"/>
  <c r="G83" i="12"/>
  <c r="J83" i="12" s="1"/>
  <c r="B83" i="12"/>
  <c r="K82" i="12"/>
  <c r="L82" i="12" s="1"/>
  <c r="G82" i="12"/>
  <c r="J82" i="12" s="1"/>
  <c r="B82" i="12"/>
  <c r="K81" i="12"/>
  <c r="L81" i="12" s="1"/>
  <c r="G81" i="12"/>
  <c r="J81" i="12" s="1"/>
  <c r="B81" i="12"/>
  <c r="K80" i="12"/>
  <c r="L80" i="12" s="1"/>
  <c r="G80" i="12"/>
  <c r="J80" i="12" s="1"/>
  <c r="B80" i="12"/>
  <c r="K79" i="12"/>
  <c r="L79" i="12" s="1"/>
  <c r="G79" i="12"/>
  <c r="J79" i="12" s="1"/>
  <c r="B79" i="12"/>
  <c r="K78" i="12"/>
  <c r="L78" i="12" s="1"/>
  <c r="G78" i="12"/>
  <c r="J78" i="12" s="1"/>
  <c r="B78" i="12"/>
  <c r="K77" i="12"/>
  <c r="L77" i="12" s="1"/>
  <c r="G77" i="12"/>
  <c r="J77" i="12" s="1"/>
  <c r="B77" i="12"/>
  <c r="K76" i="12"/>
  <c r="L76" i="12" s="1"/>
  <c r="G76" i="12"/>
  <c r="J76" i="12" s="1"/>
  <c r="B76" i="12"/>
  <c r="K75" i="12"/>
  <c r="L75" i="12" s="1"/>
  <c r="G75" i="12"/>
  <c r="J75" i="12" s="1"/>
  <c r="B75" i="12"/>
  <c r="K74" i="12"/>
  <c r="L74" i="12" s="1"/>
  <c r="G74" i="12"/>
  <c r="J74" i="12" s="1"/>
  <c r="B74" i="12"/>
  <c r="K73" i="12"/>
  <c r="L73" i="12" s="1"/>
  <c r="G73" i="12"/>
  <c r="J73" i="12" s="1"/>
  <c r="B73" i="12"/>
  <c r="K72" i="12"/>
  <c r="L72" i="12" s="1"/>
  <c r="G72" i="12"/>
  <c r="J72" i="12" s="1"/>
  <c r="B72" i="12"/>
  <c r="K71" i="12"/>
  <c r="L71" i="12" s="1"/>
  <c r="G71" i="12"/>
  <c r="J71" i="12" s="1"/>
  <c r="B71" i="12"/>
  <c r="K70" i="12"/>
  <c r="L70" i="12" s="1"/>
  <c r="G70" i="12"/>
  <c r="J70" i="12" s="1"/>
  <c r="B70" i="12"/>
  <c r="K69" i="12"/>
  <c r="L69" i="12" s="1"/>
  <c r="G69" i="12"/>
  <c r="J69" i="12" s="1"/>
  <c r="B69" i="12"/>
  <c r="K68" i="12"/>
  <c r="L68" i="12" s="1"/>
  <c r="G68" i="12"/>
  <c r="J68" i="12" s="1"/>
  <c r="B68" i="12"/>
  <c r="K67" i="12"/>
  <c r="L67" i="12" s="1"/>
  <c r="G67" i="12"/>
  <c r="J67" i="12" s="1"/>
  <c r="B67" i="12"/>
  <c r="K66" i="12"/>
  <c r="L66" i="12" s="1"/>
  <c r="G66" i="12"/>
  <c r="J66" i="12" s="1"/>
  <c r="B66" i="12"/>
  <c r="K65" i="12"/>
  <c r="L65" i="12" s="1"/>
  <c r="G65" i="12"/>
  <c r="J65" i="12" s="1"/>
  <c r="B65" i="12"/>
  <c r="K64" i="12"/>
  <c r="L64" i="12" s="1"/>
  <c r="G64" i="12"/>
  <c r="J64" i="12" s="1"/>
  <c r="B64" i="12"/>
  <c r="K63" i="12"/>
  <c r="L63" i="12" s="1"/>
  <c r="G63" i="12"/>
  <c r="J63" i="12" s="1"/>
  <c r="B63" i="12"/>
  <c r="K62" i="12"/>
  <c r="L62" i="12" s="1"/>
  <c r="G62" i="12"/>
  <c r="J62" i="12" s="1"/>
  <c r="B62" i="12"/>
  <c r="K61" i="12"/>
  <c r="L61" i="12" s="1"/>
  <c r="G61" i="12"/>
  <c r="J61" i="12" s="1"/>
  <c r="B61" i="12"/>
  <c r="K60" i="12"/>
  <c r="L60" i="12" s="1"/>
  <c r="G60" i="12"/>
  <c r="J60" i="12" s="1"/>
  <c r="B60" i="12"/>
  <c r="K59" i="12"/>
  <c r="L59" i="12" s="1"/>
  <c r="G59" i="12"/>
  <c r="J59" i="12" s="1"/>
  <c r="B59" i="12"/>
  <c r="K58" i="12"/>
  <c r="L58" i="12" s="1"/>
  <c r="G58" i="12"/>
  <c r="J58" i="12" s="1"/>
  <c r="B58" i="12"/>
  <c r="K57" i="12"/>
  <c r="L57" i="12" s="1"/>
  <c r="G57" i="12"/>
  <c r="J57" i="12" s="1"/>
  <c r="B57" i="12"/>
  <c r="K56" i="12"/>
  <c r="L56" i="12" s="1"/>
  <c r="G56" i="12"/>
  <c r="J56" i="12" s="1"/>
  <c r="B56" i="12"/>
  <c r="K55" i="12"/>
  <c r="L55" i="12" s="1"/>
  <c r="G55" i="12"/>
  <c r="J55" i="12" s="1"/>
  <c r="B55" i="12"/>
  <c r="K54" i="12"/>
  <c r="L54" i="12" s="1"/>
  <c r="G54" i="12"/>
  <c r="J54" i="12" s="1"/>
  <c r="B54" i="12"/>
  <c r="K53" i="12"/>
  <c r="L53" i="12" s="1"/>
  <c r="G53" i="12"/>
  <c r="J53" i="12" s="1"/>
  <c r="B53" i="12"/>
  <c r="K52" i="12"/>
  <c r="L52" i="12" s="1"/>
  <c r="G52" i="12"/>
  <c r="J52" i="12" s="1"/>
  <c r="B52" i="12"/>
  <c r="K51" i="12"/>
  <c r="L51" i="12" s="1"/>
  <c r="G51" i="12"/>
  <c r="J51" i="12" s="1"/>
  <c r="B51" i="12"/>
  <c r="K50" i="12"/>
  <c r="L50" i="12" s="1"/>
  <c r="G50" i="12"/>
  <c r="J50" i="12" s="1"/>
  <c r="B50" i="12"/>
  <c r="K49" i="12"/>
  <c r="L49" i="12" s="1"/>
  <c r="G49" i="12"/>
  <c r="J49" i="12" s="1"/>
  <c r="B49" i="12"/>
  <c r="K48" i="12"/>
  <c r="L48" i="12" s="1"/>
  <c r="G48" i="12"/>
  <c r="J48" i="12" s="1"/>
  <c r="B48" i="12"/>
  <c r="K47" i="12"/>
  <c r="L47" i="12" s="1"/>
  <c r="G47" i="12"/>
  <c r="J47" i="12" s="1"/>
  <c r="B47" i="12"/>
  <c r="K46" i="12"/>
  <c r="L46" i="12" s="1"/>
  <c r="G46" i="12"/>
  <c r="J46" i="12" s="1"/>
  <c r="B46" i="12"/>
  <c r="K45" i="12"/>
  <c r="L45" i="12" s="1"/>
  <c r="G45" i="12"/>
  <c r="J45" i="12" s="1"/>
  <c r="B45" i="12"/>
  <c r="K44" i="12"/>
  <c r="L44" i="12" s="1"/>
  <c r="G44" i="12"/>
  <c r="J44" i="12" s="1"/>
  <c r="B44" i="12"/>
  <c r="K43" i="12"/>
  <c r="L43" i="12" s="1"/>
  <c r="G43" i="12"/>
  <c r="J43" i="12" s="1"/>
  <c r="B43" i="12"/>
  <c r="K42" i="12"/>
  <c r="L42" i="12" s="1"/>
  <c r="G42" i="12"/>
  <c r="J42" i="12" s="1"/>
  <c r="B42" i="12"/>
  <c r="K41" i="12"/>
  <c r="L41" i="12" s="1"/>
  <c r="G41" i="12"/>
  <c r="J41" i="12" s="1"/>
  <c r="B41" i="12"/>
  <c r="K40" i="12"/>
  <c r="L40" i="12" s="1"/>
  <c r="G40" i="12"/>
  <c r="J40" i="12" s="1"/>
  <c r="B40" i="12"/>
  <c r="K39" i="12"/>
  <c r="L39" i="12" s="1"/>
  <c r="G39" i="12"/>
  <c r="J39" i="12" s="1"/>
  <c r="B39" i="12"/>
  <c r="K38" i="12"/>
  <c r="L38" i="12" s="1"/>
  <c r="G38" i="12"/>
  <c r="J38" i="12" s="1"/>
  <c r="B38" i="12"/>
  <c r="K37" i="12"/>
  <c r="L37" i="12" s="1"/>
  <c r="G37" i="12"/>
  <c r="J37" i="12" s="1"/>
  <c r="B37" i="12"/>
  <c r="K36" i="12"/>
  <c r="L36" i="12" s="1"/>
  <c r="G36" i="12"/>
  <c r="J36" i="12" s="1"/>
  <c r="B36" i="12"/>
  <c r="K35" i="12"/>
  <c r="L35" i="12" s="1"/>
  <c r="G35" i="12"/>
  <c r="J35" i="12" s="1"/>
  <c r="B35" i="12"/>
  <c r="K34" i="12"/>
  <c r="L34" i="12" s="1"/>
  <c r="G34" i="12"/>
  <c r="J34" i="12" s="1"/>
  <c r="B34" i="12"/>
  <c r="K33" i="12"/>
  <c r="L33" i="12" s="1"/>
  <c r="G33" i="12"/>
  <c r="J33" i="12" s="1"/>
  <c r="B33" i="12"/>
  <c r="K32" i="12"/>
  <c r="L32" i="12" s="1"/>
  <c r="G32" i="12"/>
  <c r="J32" i="12" s="1"/>
  <c r="B32" i="12"/>
  <c r="K31" i="12"/>
  <c r="L31" i="12" s="1"/>
  <c r="G31" i="12"/>
  <c r="J31" i="12" s="1"/>
  <c r="B31" i="12"/>
  <c r="K30" i="12"/>
  <c r="L30" i="12" s="1"/>
  <c r="G30" i="12"/>
  <c r="J30" i="12" s="1"/>
  <c r="B30" i="12"/>
  <c r="K29" i="12"/>
  <c r="L29" i="12" s="1"/>
  <c r="G29" i="12"/>
  <c r="J29" i="12" s="1"/>
  <c r="B29" i="12"/>
  <c r="K28" i="12"/>
  <c r="L28" i="12" s="1"/>
  <c r="G28" i="12"/>
  <c r="J28" i="12" s="1"/>
  <c r="B28" i="12"/>
  <c r="K27" i="12"/>
  <c r="L27" i="12" s="1"/>
  <c r="G27" i="12"/>
  <c r="J27" i="12" s="1"/>
  <c r="B27" i="12"/>
  <c r="K26" i="12"/>
  <c r="L26" i="12" s="1"/>
  <c r="G26" i="12"/>
  <c r="J26" i="12" s="1"/>
  <c r="B26" i="12"/>
  <c r="K25" i="12"/>
  <c r="L25" i="12" s="1"/>
  <c r="G25" i="12"/>
  <c r="J25" i="12" s="1"/>
  <c r="B25" i="12"/>
  <c r="K24" i="12"/>
  <c r="L24" i="12" s="1"/>
  <c r="G24" i="12"/>
  <c r="J24" i="12" s="1"/>
  <c r="B24" i="12"/>
  <c r="K23" i="12"/>
  <c r="L23" i="12" s="1"/>
  <c r="G23" i="12"/>
  <c r="J23" i="12" s="1"/>
  <c r="B23" i="12"/>
  <c r="K22" i="12"/>
  <c r="L22" i="12" s="1"/>
  <c r="G22" i="12"/>
  <c r="J22" i="12" s="1"/>
  <c r="B22" i="12"/>
  <c r="K21" i="12"/>
  <c r="L21" i="12" s="1"/>
  <c r="G21" i="12"/>
  <c r="J21" i="12" s="1"/>
  <c r="B21" i="12"/>
  <c r="K20" i="12"/>
  <c r="L20" i="12" s="1"/>
  <c r="G20" i="12"/>
  <c r="J20" i="12" s="1"/>
  <c r="B20" i="12"/>
  <c r="K19" i="12"/>
  <c r="L19" i="12" s="1"/>
  <c r="G19" i="12"/>
  <c r="J19" i="12" s="1"/>
  <c r="B19" i="12"/>
  <c r="K18" i="12"/>
  <c r="L18" i="12" s="1"/>
  <c r="G18" i="12"/>
  <c r="J18" i="12" s="1"/>
  <c r="B18" i="12"/>
  <c r="K17" i="12"/>
  <c r="L17" i="12" s="1"/>
  <c r="G17" i="12"/>
  <c r="J17" i="12" s="1"/>
  <c r="B17" i="12"/>
  <c r="K16" i="12"/>
  <c r="L16" i="12" s="1"/>
  <c r="G16" i="12"/>
  <c r="J16" i="12" s="1"/>
  <c r="B16" i="12"/>
  <c r="K15" i="12"/>
  <c r="L15" i="12" s="1"/>
  <c r="G15" i="12"/>
  <c r="J15" i="12" s="1"/>
  <c r="B15" i="12"/>
  <c r="K14" i="12"/>
  <c r="L14" i="12" s="1"/>
  <c r="G14" i="12"/>
  <c r="J14" i="12" s="1"/>
  <c r="B14" i="12"/>
  <c r="K13" i="12"/>
  <c r="L13" i="12" s="1"/>
  <c r="G13" i="12"/>
  <c r="J13" i="12" s="1"/>
  <c r="B13" i="12"/>
  <c r="K12" i="12"/>
  <c r="L12" i="12" s="1"/>
  <c r="G12" i="12"/>
  <c r="J12" i="12" s="1"/>
  <c r="B12" i="12"/>
  <c r="K11" i="12"/>
  <c r="L11" i="12" s="1"/>
  <c r="G11" i="12"/>
  <c r="J11" i="12" s="1"/>
  <c r="B11" i="12"/>
  <c r="K10" i="12"/>
  <c r="L10" i="12" s="1"/>
  <c r="G10" i="12"/>
  <c r="J10" i="12" s="1"/>
  <c r="B10" i="12"/>
  <c r="K9" i="12"/>
  <c r="L9" i="12" s="1"/>
  <c r="G9" i="12"/>
  <c r="J9" i="12" s="1"/>
  <c r="B9" i="12"/>
  <c r="K8" i="12"/>
  <c r="L8" i="12" s="1"/>
  <c r="G8" i="12"/>
  <c r="J8" i="12" s="1"/>
  <c r="K7" i="12"/>
  <c r="L7" i="12" s="1"/>
  <c r="G7" i="12"/>
  <c r="J7" i="12" s="1"/>
  <c r="B7" i="12"/>
  <c r="K6" i="12"/>
  <c r="L6" i="12" s="1"/>
  <c r="G6" i="12"/>
  <c r="J6" i="12" s="1"/>
  <c r="B6" i="12"/>
  <c r="K5" i="12"/>
  <c r="L5" i="12" s="1"/>
  <c r="G5" i="12"/>
  <c r="J5" i="12" s="1"/>
  <c r="B5" i="12"/>
  <c r="K4" i="12"/>
  <c r="L4" i="12" s="1"/>
  <c r="G4" i="12"/>
  <c r="J4" i="12" s="1"/>
  <c r="B4" i="12"/>
  <c r="K3" i="12"/>
  <c r="L3" i="12" s="1"/>
  <c r="G3" i="12"/>
  <c r="J3" i="12" s="1"/>
  <c r="B3" i="12"/>
  <c r="K2" i="12"/>
  <c r="L2" i="12" s="1"/>
  <c r="G2" i="12"/>
  <c r="J2" i="12" s="1"/>
  <c r="B2" i="12"/>
  <c r="B5487" i="14"/>
  <c r="B5486" i="14"/>
  <c r="B5485" i="14"/>
  <c r="B5484" i="14"/>
  <c r="B5483" i="14"/>
  <c r="B5482" i="14"/>
  <c r="B5481" i="14"/>
  <c r="B5480" i="14"/>
  <c r="B5479" i="14"/>
  <c r="B5478" i="14"/>
  <c r="B5477" i="14"/>
  <c r="B5476" i="14"/>
  <c r="B5475" i="14"/>
  <c r="B5474" i="14"/>
  <c r="B5473" i="14"/>
  <c r="B5472" i="14"/>
  <c r="B5471" i="14"/>
  <c r="B5470" i="14"/>
  <c r="B5469" i="14"/>
  <c r="B5468" i="14"/>
  <c r="B5467" i="14"/>
  <c r="B5466" i="14"/>
  <c r="B5465" i="14"/>
  <c r="B5464" i="14"/>
  <c r="B5463" i="14"/>
  <c r="B5462" i="14"/>
  <c r="B5461" i="14"/>
  <c r="B5460" i="14"/>
  <c r="B5459" i="14"/>
  <c r="B5458" i="14"/>
  <c r="B5457" i="14"/>
  <c r="B5456" i="14"/>
  <c r="B5455" i="14"/>
  <c r="B5454" i="14"/>
  <c r="B5453" i="14"/>
  <c r="B5452" i="14"/>
  <c r="B5451" i="14"/>
  <c r="B5450" i="14"/>
  <c r="B5449" i="14"/>
  <c r="B5448" i="14"/>
  <c r="B5447" i="14"/>
  <c r="B5446" i="14"/>
  <c r="B5445" i="14"/>
  <c r="B5444" i="14"/>
  <c r="B5443" i="14"/>
  <c r="B5442" i="14"/>
  <c r="B5441" i="14"/>
  <c r="B5440" i="14"/>
  <c r="B5439" i="14"/>
  <c r="B5438" i="14"/>
  <c r="B5437" i="14"/>
  <c r="B5436" i="14"/>
  <c r="B5435" i="14"/>
  <c r="B5434" i="14"/>
  <c r="B5433" i="14"/>
  <c r="B5432" i="14"/>
  <c r="B5431" i="14"/>
  <c r="B5430" i="14"/>
  <c r="B5429" i="14"/>
  <c r="B5428" i="14"/>
  <c r="B5427" i="14"/>
  <c r="B5426" i="14"/>
  <c r="B5425" i="14"/>
  <c r="B5424" i="14"/>
  <c r="B5423" i="14"/>
  <c r="B5422" i="14"/>
  <c r="B5421" i="14"/>
  <c r="B5420" i="14"/>
  <c r="B5419" i="14"/>
  <c r="B5418" i="14"/>
  <c r="B5417" i="14"/>
  <c r="B5416" i="14"/>
  <c r="B5415" i="14"/>
  <c r="B5414" i="14"/>
  <c r="B5413" i="14"/>
  <c r="B5412" i="14"/>
  <c r="B5411" i="14"/>
  <c r="B5410" i="14"/>
  <c r="B5409" i="14"/>
  <c r="B5408" i="14"/>
  <c r="B5407" i="14"/>
  <c r="B5406" i="14"/>
  <c r="B5405" i="14"/>
  <c r="B5404" i="14"/>
  <c r="B5403" i="14"/>
  <c r="B5402" i="14"/>
  <c r="B5401" i="14"/>
  <c r="B5400" i="14"/>
  <c r="B5399" i="14"/>
  <c r="B5398" i="14"/>
  <c r="B5397" i="14"/>
  <c r="B5396" i="14"/>
  <c r="B5395" i="14"/>
  <c r="B5394" i="14"/>
  <c r="B5393" i="14"/>
  <c r="B5392" i="14"/>
  <c r="B5391" i="14"/>
  <c r="B5390" i="14"/>
  <c r="B5389" i="14"/>
  <c r="B5388" i="14"/>
  <c r="B5387" i="14"/>
  <c r="B5386" i="14"/>
  <c r="B5385" i="14"/>
  <c r="B5384" i="14"/>
  <c r="B5383" i="14"/>
  <c r="B5382" i="14"/>
  <c r="B5381" i="14"/>
  <c r="B5380" i="14"/>
  <c r="B5379" i="14"/>
  <c r="B5378" i="14"/>
  <c r="B5377" i="14"/>
  <c r="B5376" i="14"/>
  <c r="B5375" i="14"/>
  <c r="B5374" i="14"/>
  <c r="B5373" i="14"/>
  <c r="B5372" i="14"/>
  <c r="B5371" i="14"/>
  <c r="B5370" i="14"/>
  <c r="B5369" i="14"/>
  <c r="B5368" i="14"/>
  <c r="B5367" i="14"/>
  <c r="B5366" i="14"/>
  <c r="B5365" i="14"/>
  <c r="B5364" i="14"/>
  <c r="B5363" i="14"/>
  <c r="B5362" i="14"/>
  <c r="B5361" i="14"/>
  <c r="B5360" i="14"/>
  <c r="B5359" i="14"/>
  <c r="B5358" i="14"/>
  <c r="B5357" i="14"/>
  <c r="B5356" i="14"/>
  <c r="B5355" i="14"/>
  <c r="B5354" i="14"/>
  <c r="B5353" i="14"/>
  <c r="B5352" i="14"/>
  <c r="B5351" i="14"/>
  <c r="B5350" i="14"/>
  <c r="B5349" i="14"/>
  <c r="B5348" i="14"/>
  <c r="B5347" i="14"/>
  <c r="B5346" i="14"/>
  <c r="B5345" i="14"/>
  <c r="B5344" i="14"/>
  <c r="B5343" i="14"/>
  <c r="B5342" i="14"/>
  <c r="B5341" i="14"/>
  <c r="B5340" i="14"/>
  <c r="B5339" i="14"/>
  <c r="B5338" i="14"/>
  <c r="B5337" i="14"/>
  <c r="B5336" i="14"/>
  <c r="B5335" i="14"/>
  <c r="B5334" i="14"/>
  <c r="B5333" i="14"/>
  <c r="B5332" i="14"/>
  <c r="B5331" i="14"/>
  <c r="B5330" i="14"/>
  <c r="B5329" i="14"/>
  <c r="B5328" i="14"/>
  <c r="B5327" i="14"/>
  <c r="B5326" i="14"/>
  <c r="B5325" i="14"/>
  <c r="B5324" i="14"/>
  <c r="B5323" i="14"/>
  <c r="B5322" i="14"/>
  <c r="B5321" i="14"/>
  <c r="B5320" i="14"/>
  <c r="B5319" i="14"/>
  <c r="B5318" i="14"/>
  <c r="B5317" i="14"/>
  <c r="B5316" i="14"/>
  <c r="B5315" i="14"/>
  <c r="B5314" i="14"/>
  <c r="B5313" i="14"/>
  <c r="B5312" i="14"/>
  <c r="B5311" i="14"/>
  <c r="B5310" i="14"/>
  <c r="B5309" i="14"/>
  <c r="B5308" i="14"/>
  <c r="B5307" i="14"/>
  <c r="B5306" i="14"/>
  <c r="B5305" i="14"/>
  <c r="B5304" i="14"/>
  <c r="B5303" i="14"/>
  <c r="B5302" i="14"/>
  <c r="B5301" i="14"/>
  <c r="B5300" i="14"/>
  <c r="B5299" i="14"/>
  <c r="B5298" i="14"/>
  <c r="B5297" i="14"/>
  <c r="B5296" i="14"/>
  <c r="B5295" i="14"/>
  <c r="B5294" i="14"/>
  <c r="B5293" i="14"/>
  <c r="B5292" i="14"/>
  <c r="B5291" i="14"/>
  <c r="B5290" i="14"/>
  <c r="B5289" i="14"/>
  <c r="B5288" i="14"/>
  <c r="B5287" i="14"/>
  <c r="B5286" i="14"/>
  <c r="B5285" i="14"/>
  <c r="B5284" i="14"/>
  <c r="B5283" i="14"/>
  <c r="B5282" i="14"/>
  <c r="B5281" i="14"/>
  <c r="B5280" i="14"/>
  <c r="B5279" i="14"/>
  <c r="B5278" i="14"/>
  <c r="B5277" i="14"/>
  <c r="B5276" i="14"/>
  <c r="B5275" i="14"/>
  <c r="B5274" i="14"/>
  <c r="B5273" i="14"/>
  <c r="B5272" i="14"/>
  <c r="B5271" i="14"/>
  <c r="B5270" i="14"/>
  <c r="B5269" i="14"/>
  <c r="B5268" i="14"/>
  <c r="B5267" i="14"/>
  <c r="B5266" i="14"/>
  <c r="B5265" i="14"/>
  <c r="B5264" i="14"/>
  <c r="B5263" i="14"/>
  <c r="B5262" i="14"/>
  <c r="B5261" i="14"/>
  <c r="B5260" i="14"/>
  <c r="B5259" i="14"/>
  <c r="B5258" i="14"/>
  <c r="B5257" i="14"/>
  <c r="B5256" i="14"/>
  <c r="B5255" i="14"/>
  <c r="B5254" i="14"/>
  <c r="B5253" i="14"/>
  <c r="B5252" i="14"/>
  <c r="B5251" i="14"/>
  <c r="B5250" i="14"/>
  <c r="B5249" i="14"/>
  <c r="B5248" i="14"/>
  <c r="B5247" i="14"/>
  <c r="B5246" i="14"/>
  <c r="B5245" i="14"/>
  <c r="B5244" i="14"/>
  <c r="B5243" i="14"/>
  <c r="B5242" i="14"/>
  <c r="B5241" i="14"/>
  <c r="B5240" i="14"/>
  <c r="B5239" i="14"/>
  <c r="B5238" i="14"/>
  <c r="B5237" i="14"/>
  <c r="B5236" i="14"/>
  <c r="B5235" i="14"/>
  <c r="B5234" i="14"/>
  <c r="B5233" i="14"/>
  <c r="B5232" i="14"/>
  <c r="B5231" i="14"/>
  <c r="B5230" i="14"/>
  <c r="B5229" i="14"/>
  <c r="B5228" i="14"/>
  <c r="B5227" i="14"/>
  <c r="B5226" i="14"/>
  <c r="B5225" i="14"/>
  <c r="B5224" i="14"/>
  <c r="B5223" i="14"/>
  <c r="B5222" i="14"/>
  <c r="B5221" i="14"/>
  <c r="B5220" i="14"/>
  <c r="B5219" i="14"/>
  <c r="B5218" i="14"/>
  <c r="B5217" i="14"/>
  <c r="B5216" i="14"/>
  <c r="B5215" i="14"/>
  <c r="B5214" i="14"/>
  <c r="B5213" i="14"/>
  <c r="B5212" i="14"/>
  <c r="B5211" i="14"/>
  <c r="B5210" i="14"/>
  <c r="B5209" i="14"/>
  <c r="B5208" i="14"/>
  <c r="B5207" i="14"/>
  <c r="B5206" i="14"/>
  <c r="B5205" i="14"/>
  <c r="B5204" i="14"/>
  <c r="B5203" i="14"/>
  <c r="B5202" i="14"/>
  <c r="B5201" i="14"/>
  <c r="B5200" i="14"/>
  <c r="B5199" i="14"/>
  <c r="B5198" i="14"/>
  <c r="B5197" i="14"/>
  <c r="B5196" i="14"/>
  <c r="B5195" i="14"/>
  <c r="B5194" i="14"/>
  <c r="B5193" i="14"/>
  <c r="B5192" i="14"/>
  <c r="B5191" i="14"/>
  <c r="B5190" i="14"/>
  <c r="B5189" i="14"/>
  <c r="B5188" i="14"/>
  <c r="B5187" i="14"/>
  <c r="B5186" i="14"/>
  <c r="B5185" i="14"/>
  <c r="B5184" i="14"/>
  <c r="B5183" i="14"/>
  <c r="B5182" i="14"/>
  <c r="B5181" i="14"/>
  <c r="B5180" i="14"/>
  <c r="B5179" i="14"/>
  <c r="B5178" i="14"/>
  <c r="B5177" i="14"/>
  <c r="B5176" i="14"/>
  <c r="B5175" i="14"/>
  <c r="B5174" i="14"/>
  <c r="B5173" i="14"/>
  <c r="B5172" i="14"/>
  <c r="B5171" i="14"/>
  <c r="B5170" i="14"/>
  <c r="B5169" i="14"/>
  <c r="B5168" i="14"/>
  <c r="B5167" i="14"/>
  <c r="B5166" i="14"/>
  <c r="B5165" i="14"/>
  <c r="B5164" i="14"/>
  <c r="B5163" i="14"/>
  <c r="B5162" i="14"/>
  <c r="B5161" i="14"/>
  <c r="B5160" i="14"/>
  <c r="B5159" i="14"/>
  <c r="B5158" i="14"/>
  <c r="B5157" i="14"/>
  <c r="B5156" i="14"/>
  <c r="B5155" i="14"/>
  <c r="B5154" i="14"/>
  <c r="B5153" i="14"/>
  <c r="B5152" i="14"/>
  <c r="B5151" i="14"/>
  <c r="B5150" i="14"/>
  <c r="B5149" i="14"/>
  <c r="B5148" i="14"/>
  <c r="B5147" i="14"/>
  <c r="B5146" i="14"/>
  <c r="B5145" i="14"/>
  <c r="B5144" i="14"/>
  <c r="B5143" i="14"/>
  <c r="B5142" i="14"/>
  <c r="B5141" i="14"/>
  <c r="B5140" i="14"/>
  <c r="B5139" i="14"/>
  <c r="B5138" i="14"/>
  <c r="B5137" i="14"/>
  <c r="B5136" i="14"/>
  <c r="B5135" i="14"/>
  <c r="B5134" i="14"/>
  <c r="B5133" i="14"/>
  <c r="B5132" i="14"/>
  <c r="B5131" i="14"/>
  <c r="B5130" i="14"/>
  <c r="B5129" i="14"/>
  <c r="B5128" i="14"/>
  <c r="B5127" i="14"/>
  <c r="B5126" i="14"/>
  <c r="B5125" i="14"/>
  <c r="B5124" i="14"/>
  <c r="B5123" i="14"/>
  <c r="B5122" i="14"/>
  <c r="B5121" i="14"/>
  <c r="B5120" i="14"/>
  <c r="B5119" i="14"/>
  <c r="B5118" i="14"/>
  <c r="B5117" i="14"/>
  <c r="B5116" i="14"/>
  <c r="B5115" i="14"/>
  <c r="B5114" i="14"/>
  <c r="B5113" i="14"/>
  <c r="B5112" i="14"/>
  <c r="B5111" i="14"/>
  <c r="B5110" i="14"/>
  <c r="B5109" i="14"/>
  <c r="B5108" i="14"/>
  <c r="B5107" i="14"/>
  <c r="B5106" i="14"/>
  <c r="B5105" i="14"/>
  <c r="B5104" i="14"/>
  <c r="B5103" i="14"/>
  <c r="B5102" i="14"/>
  <c r="B5101" i="14"/>
  <c r="B5100" i="14"/>
  <c r="B5099" i="14"/>
  <c r="B5098" i="14"/>
  <c r="B5097" i="14"/>
  <c r="B5096" i="14"/>
  <c r="B5095" i="14"/>
  <c r="B5094" i="14"/>
  <c r="B5093" i="14"/>
  <c r="B5092" i="14"/>
  <c r="B5091" i="14"/>
  <c r="B5090" i="14"/>
  <c r="B5089" i="14"/>
  <c r="B5088" i="14"/>
  <c r="B5087" i="14"/>
  <c r="B5086" i="14"/>
  <c r="B5085" i="14"/>
  <c r="B5084" i="14"/>
  <c r="B5083" i="14"/>
  <c r="B5082" i="14"/>
  <c r="B5081" i="14"/>
  <c r="B5080" i="14"/>
  <c r="B5079" i="14"/>
  <c r="B5078" i="14"/>
  <c r="B5077" i="14"/>
  <c r="B5076" i="14"/>
  <c r="B5075" i="14"/>
  <c r="B5074" i="14"/>
  <c r="B5073" i="14"/>
  <c r="B5072" i="14"/>
  <c r="B5071" i="14"/>
  <c r="B5070" i="14"/>
  <c r="B5069" i="14"/>
  <c r="B5068" i="14"/>
  <c r="B5067" i="14"/>
  <c r="B5066" i="14"/>
  <c r="B5065" i="14"/>
  <c r="B5064" i="14"/>
  <c r="B5063" i="14"/>
  <c r="B5062" i="14"/>
  <c r="B5061" i="14"/>
  <c r="B5060" i="14"/>
  <c r="B5059" i="14"/>
  <c r="B5058" i="14"/>
  <c r="B5057" i="14"/>
  <c r="B5056" i="14"/>
  <c r="B5055" i="14"/>
  <c r="B5054" i="14"/>
  <c r="B5053" i="14"/>
  <c r="B5052" i="14"/>
  <c r="B5051" i="14"/>
  <c r="B5050" i="14"/>
  <c r="B5049" i="14"/>
  <c r="B5048" i="14"/>
  <c r="B5047" i="14"/>
  <c r="B5046" i="14"/>
  <c r="B5045" i="14"/>
  <c r="B5044" i="14"/>
  <c r="B5043" i="14"/>
  <c r="B5042" i="14"/>
  <c r="B5041" i="14"/>
  <c r="B5040" i="14"/>
  <c r="B5039" i="14"/>
  <c r="B5038" i="14"/>
  <c r="B5037" i="14"/>
  <c r="B5036" i="14"/>
  <c r="B5035" i="14"/>
  <c r="B5034" i="14"/>
  <c r="B5033" i="14"/>
  <c r="B5032" i="14"/>
  <c r="B5031" i="14"/>
  <c r="B5030" i="14"/>
  <c r="B5029" i="14"/>
  <c r="B5028" i="14"/>
  <c r="B5027" i="14"/>
  <c r="B5026" i="14"/>
  <c r="B5025" i="14"/>
  <c r="B5024" i="14"/>
  <c r="B5023" i="14"/>
  <c r="B5022" i="14"/>
  <c r="B5021" i="14"/>
  <c r="B5020" i="14"/>
  <c r="B5019" i="14"/>
  <c r="B5018" i="14"/>
  <c r="B5017" i="14"/>
  <c r="B5016" i="14"/>
  <c r="B5015" i="14"/>
  <c r="B5014" i="14"/>
  <c r="B5013" i="14"/>
  <c r="B5012" i="14"/>
  <c r="B5011" i="14"/>
  <c r="B5010" i="14"/>
  <c r="B5009" i="14"/>
  <c r="B5008" i="14"/>
  <c r="B5007" i="14"/>
  <c r="B5006" i="14"/>
  <c r="B5005" i="14"/>
  <c r="B5004" i="14"/>
  <c r="B5003" i="14"/>
  <c r="B5002" i="14"/>
  <c r="B5001" i="14"/>
  <c r="B5000" i="14"/>
  <c r="B4999" i="14"/>
  <c r="B4998" i="14"/>
  <c r="B4997" i="14"/>
  <c r="B4996" i="14"/>
  <c r="B4995" i="14"/>
  <c r="B4994" i="14"/>
  <c r="B4993" i="14"/>
  <c r="B4992" i="14"/>
  <c r="B4991" i="14"/>
  <c r="B4990" i="14"/>
  <c r="B4989" i="14"/>
  <c r="B4988" i="14"/>
  <c r="B4987" i="14"/>
  <c r="B4986" i="14"/>
  <c r="B4985" i="14"/>
  <c r="B4984" i="14"/>
  <c r="B4983" i="14"/>
  <c r="B4982" i="14"/>
  <c r="B4981" i="14"/>
  <c r="B4980" i="14"/>
  <c r="B4979" i="14"/>
  <c r="B4978" i="14"/>
  <c r="B4977" i="14"/>
  <c r="B4976" i="14"/>
  <c r="B4975" i="14"/>
  <c r="B4974" i="14"/>
  <c r="B4973" i="14"/>
  <c r="B4972" i="14"/>
  <c r="B4971" i="14"/>
  <c r="B4970" i="14"/>
  <c r="B4969" i="14"/>
  <c r="B4968" i="14"/>
  <c r="B4967" i="14"/>
  <c r="B4966" i="14"/>
  <c r="B4965" i="14"/>
  <c r="B4964" i="14"/>
  <c r="B4963" i="14"/>
  <c r="B4962" i="14"/>
  <c r="B4961" i="14"/>
  <c r="B4960" i="14"/>
  <c r="B4959" i="14"/>
  <c r="B4958" i="14"/>
  <c r="B4957" i="14"/>
  <c r="B4956" i="14"/>
  <c r="B4955" i="14"/>
  <c r="B4954" i="14"/>
  <c r="B4953" i="14"/>
  <c r="B4952" i="14"/>
  <c r="B4951" i="14"/>
  <c r="B4950" i="14"/>
  <c r="B4949" i="14"/>
  <c r="B4948" i="14"/>
  <c r="B4947" i="14"/>
  <c r="B4946" i="14"/>
  <c r="B4945" i="14"/>
  <c r="B4944" i="14"/>
  <c r="B4943" i="14"/>
  <c r="B4942" i="14"/>
  <c r="B4941" i="14"/>
  <c r="B4940" i="14"/>
  <c r="B4939" i="14"/>
  <c r="B4938" i="14"/>
  <c r="B4937" i="14"/>
  <c r="B4936" i="14"/>
  <c r="B4935" i="14"/>
  <c r="B4934" i="14"/>
  <c r="B4933" i="14"/>
  <c r="B4932" i="14"/>
  <c r="B4931" i="14"/>
  <c r="B4930" i="14"/>
  <c r="B4929" i="14"/>
  <c r="B4928" i="14"/>
  <c r="B4927" i="14"/>
  <c r="B4926" i="14"/>
  <c r="B4925" i="14"/>
  <c r="B4924" i="14"/>
  <c r="B4923" i="14"/>
  <c r="B4922" i="14"/>
  <c r="B4921" i="14"/>
  <c r="B4920" i="14"/>
  <c r="B4919" i="14"/>
  <c r="B4918" i="14"/>
  <c r="B4917" i="14"/>
  <c r="B4916" i="14"/>
  <c r="B4915" i="14"/>
  <c r="B4914" i="14"/>
  <c r="B4913" i="14"/>
  <c r="B4912" i="14"/>
  <c r="B4911" i="14"/>
  <c r="B4910" i="14"/>
  <c r="B4909" i="14"/>
  <c r="B4908" i="14"/>
  <c r="B4907" i="14"/>
  <c r="B4906" i="14"/>
  <c r="B4905" i="14"/>
  <c r="B4904" i="14"/>
  <c r="B4903" i="14"/>
  <c r="B4902" i="14"/>
  <c r="B4901" i="14"/>
  <c r="B4900" i="14"/>
  <c r="B4899" i="14"/>
  <c r="B4898" i="14"/>
  <c r="B4897" i="14"/>
  <c r="B4896" i="14"/>
  <c r="B4895" i="14"/>
  <c r="B4894" i="14"/>
  <c r="B4893" i="14"/>
  <c r="B4892" i="14"/>
  <c r="B4891" i="14"/>
  <c r="B4890" i="14"/>
  <c r="B4889" i="14"/>
  <c r="B4888" i="14"/>
  <c r="B4887" i="14"/>
  <c r="B4886" i="14"/>
  <c r="B4885" i="14"/>
  <c r="B4884" i="14"/>
  <c r="B4883" i="14"/>
  <c r="B4882" i="14"/>
  <c r="B4881" i="14"/>
  <c r="B4880" i="14"/>
  <c r="B4879" i="14"/>
  <c r="B4878" i="14"/>
  <c r="B4877" i="14"/>
  <c r="B4876" i="14"/>
  <c r="B4875" i="14"/>
  <c r="B4874" i="14"/>
  <c r="B4873" i="14"/>
  <c r="B4872" i="14"/>
  <c r="B4871" i="14"/>
  <c r="B4870" i="14"/>
  <c r="B4869" i="14"/>
  <c r="B4868" i="14"/>
  <c r="B4867" i="14"/>
  <c r="B4866" i="14"/>
  <c r="B4865" i="14"/>
  <c r="B4864" i="14"/>
  <c r="B4863" i="14"/>
  <c r="B4862" i="14"/>
  <c r="B4861" i="14"/>
  <c r="B4860" i="14"/>
  <c r="B4859" i="14"/>
  <c r="B4858" i="14"/>
  <c r="B4857" i="14"/>
  <c r="B4856" i="14"/>
  <c r="B4855" i="14"/>
  <c r="B4854" i="14"/>
  <c r="B4853" i="14"/>
  <c r="B4852" i="14"/>
  <c r="B4851" i="14"/>
  <c r="B4850" i="14"/>
  <c r="B4849" i="14"/>
  <c r="B4848" i="14"/>
  <c r="B4847" i="14"/>
  <c r="B4846" i="14"/>
  <c r="B4845" i="14"/>
  <c r="B4844" i="14"/>
  <c r="B4843" i="14"/>
  <c r="B4842" i="14"/>
  <c r="B4841" i="14"/>
  <c r="B4840" i="14"/>
  <c r="B4839" i="14"/>
  <c r="B4838" i="14"/>
  <c r="B4837" i="14"/>
  <c r="B4836" i="14"/>
  <c r="B4835" i="14"/>
  <c r="B4834" i="14"/>
  <c r="B4833" i="14"/>
  <c r="B4832" i="14"/>
  <c r="B4831" i="14"/>
  <c r="B4830" i="14"/>
  <c r="B4829" i="14"/>
  <c r="B4828" i="14"/>
  <c r="B4827" i="14"/>
  <c r="B4826" i="14"/>
  <c r="B4825" i="14"/>
  <c r="B4824" i="14"/>
  <c r="B4823" i="14"/>
  <c r="B4822" i="14"/>
  <c r="B4821" i="14"/>
  <c r="B4820" i="14"/>
  <c r="B4819" i="14"/>
  <c r="B4818" i="14"/>
  <c r="B4817" i="14"/>
  <c r="B4816" i="14"/>
  <c r="B4815" i="14"/>
  <c r="B4814" i="14"/>
  <c r="B4813" i="14"/>
  <c r="B4812" i="14"/>
  <c r="B4811" i="14"/>
  <c r="B4810" i="14"/>
  <c r="B4809" i="14"/>
  <c r="B4808" i="14"/>
  <c r="B4807" i="14"/>
  <c r="B4806" i="14"/>
  <c r="B4805" i="14"/>
  <c r="B4804" i="14"/>
  <c r="B4803" i="14"/>
  <c r="B4802" i="14"/>
  <c r="B4801" i="14"/>
  <c r="B4800" i="14"/>
  <c r="B4799" i="14"/>
  <c r="B4798" i="14"/>
  <c r="B4797" i="14"/>
  <c r="B4796" i="14"/>
  <c r="B4795" i="14"/>
  <c r="B4794" i="14"/>
  <c r="B4793" i="14"/>
  <c r="B4792" i="14"/>
  <c r="B4791" i="14"/>
  <c r="B4790" i="14"/>
  <c r="B4789" i="14"/>
  <c r="B4788" i="14"/>
  <c r="B4787" i="14"/>
  <c r="B4786" i="14"/>
  <c r="B4785" i="14"/>
  <c r="B4784" i="14"/>
  <c r="B4783" i="14"/>
  <c r="B4782" i="14"/>
  <c r="B4781" i="14"/>
  <c r="B4780" i="14"/>
  <c r="B4779" i="14"/>
  <c r="B4778" i="14"/>
  <c r="B4777" i="14"/>
  <c r="B4776" i="14"/>
  <c r="B4775" i="14"/>
  <c r="B4774" i="14"/>
  <c r="B4773" i="14"/>
  <c r="B4772" i="14"/>
  <c r="B4771" i="14"/>
  <c r="B4770" i="14"/>
  <c r="B4769" i="14"/>
  <c r="B4768" i="14"/>
  <c r="B4767" i="14"/>
  <c r="B4766" i="14"/>
  <c r="B4765" i="14"/>
  <c r="B4764" i="14"/>
  <c r="B4763" i="14"/>
  <c r="B4762" i="14"/>
  <c r="B4761" i="14"/>
  <c r="B4760" i="14"/>
  <c r="B4759" i="14"/>
  <c r="B4758" i="14"/>
  <c r="B4757" i="14"/>
  <c r="B4756" i="14"/>
  <c r="B4755" i="14"/>
  <c r="B4754" i="14"/>
  <c r="B4753" i="14"/>
  <c r="B4752" i="14"/>
  <c r="B4751" i="14"/>
  <c r="B4750" i="14"/>
  <c r="B4749" i="14"/>
  <c r="B4748" i="14"/>
  <c r="B4747" i="14"/>
  <c r="B4746" i="14"/>
  <c r="B4745" i="14"/>
  <c r="B4744" i="14"/>
  <c r="B4743" i="14"/>
  <c r="B4742" i="14"/>
  <c r="B4741" i="14"/>
  <c r="B4740" i="14"/>
  <c r="B4739" i="14"/>
  <c r="B4738" i="14"/>
  <c r="B4737" i="14"/>
  <c r="B4736" i="14"/>
  <c r="B4735" i="14"/>
  <c r="B4734" i="14"/>
  <c r="B4733" i="14"/>
  <c r="B4732" i="14"/>
  <c r="B4731" i="14"/>
  <c r="B4730" i="14"/>
  <c r="B4729" i="14"/>
  <c r="B4728" i="14"/>
  <c r="B4727" i="14"/>
  <c r="B4726" i="14"/>
  <c r="B4725" i="14"/>
  <c r="B4724" i="14"/>
  <c r="B4723" i="14"/>
  <c r="B4722" i="14"/>
  <c r="B4721" i="14"/>
  <c r="B4720" i="14"/>
  <c r="B4719" i="14"/>
  <c r="B4718" i="14"/>
  <c r="B4717" i="14"/>
  <c r="B4716" i="14"/>
  <c r="B4715" i="14"/>
  <c r="B4714" i="14"/>
  <c r="B4713" i="14"/>
  <c r="B4712" i="14"/>
  <c r="B4711" i="14"/>
  <c r="B4710" i="14"/>
  <c r="B4709" i="14"/>
  <c r="B4708" i="14"/>
  <c r="B4707" i="14"/>
  <c r="B4706" i="14"/>
  <c r="B4705" i="14"/>
  <c r="B4704" i="14"/>
  <c r="B4703" i="14"/>
  <c r="B4702" i="14"/>
  <c r="B4701" i="14"/>
  <c r="B4700" i="14"/>
  <c r="B4699" i="14"/>
  <c r="B4698" i="14"/>
  <c r="B4697" i="14"/>
  <c r="B4696" i="14"/>
  <c r="B4695" i="14"/>
  <c r="B4694" i="14"/>
  <c r="B4693" i="14"/>
  <c r="B4692" i="14"/>
  <c r="B4691" i="14"/>
  <c r="B4690" i="14"/>
  <c r="B4689" i="14"/>
  <c r="B4688" i="14"/>
  <c r="B4687" i="14"/>
  <c r="B4686" i="14"/>
  <c r="B4685" i="14"/>
  <c r="B4684" i="14"/>
  <c r="B4683" i="14"/>
  <c r="B4682" i="14"/>
  <c r="B4681" i="14"/>
  <c r="B4680" i="14"/>
  <c r="B4679" i="14"/>
  <c r="B4678" i="14"/>
  <c r="B4677" i="14"/>
  <c r="B4676" i="14"/>
  <c r="B4675" i="14"/>
  <c r="B4674" i="14"/>
  <c r="B4673" i="14"/>
  <c r="B4672" i="14"/>
  <c r="B4671" i="14"/>
  <c r="B4670" i="14"/>
  <c r="B4669" i="14"/>
  <c r="B4668" i="14"/>
  <c r="B4667" i="14"/>
  <c r="B4666" i="14"/>
  <c r="B4665" i="14"/>
  <c r="B4664" i="14"/>
  <c r="B4663" i="14"/>
  <c r="B4662" i="14"/>
  <c r="B4661" i="14"/>
  <c r="B4660" i="14"/>
  <c r="B4659" i="14"/>
  <c r="B4658" i="14"/>
  <c r="B4657" i="14"/>
  <c r="B4656" i="14"/>
  <c r="B4655" i="14"/>
  <c r="B4654" i="14"/>
  <c r="B4653" i="14"/>
  <c r="B4652" i="14"/>
  <c r="B4651" i="14"/>
  <c r="B4650" i="14"/>
  <c r="B4649" i="14"/>
  <c r="B4648" i="14"/>
  <c r="B4647" i="14"/>
  <c r="B4646" i="14"/>
  <c r="B4645" i="14"/>
  <c r="B4644" i="14"/>
  <c r="B4643" i="14"/>
  <c r="B4642" i="14"/>
  <c r="B4641" i="14"/>
  <c r="B4640" i="14"/>
  <c r="B4639" i="14"/>
  <c r="B4638" i="14"/>
  <c r="B4637" i="14"/>
  <c r="B4636" i="14"/>
  <c r="B4635" i="14"/>
  <c r="B4634" i="14"/>
  <c r="B4633" i="14"/>
  <c r="B4632" i="14"/>
  <c r="B4631" i="14"/>
  <c r="B4630" i="14"/>
  <c r="B4629" i="14"/>
  <c r="B4628" i="14"/>
  <c r="B4627" i="14"/>
  <c r="B4626" i="14"/>
  <c r="B4625" i="14"/>
  <c r="B4624" i="14"/>
  <c r="B4623" i="14"/>
  <c r="B4622" i="14"/>
  <c r="B4621" i="14"/>
  <c r="B4620" i="14"/>
  <c r="B4619" i="14"/>
  <c r="B4618" i="14"/>
  <c r="B4617" i="14"/>
  <c r="B4616" i="14"/>
  <c r="B4615" i="14"/>
  <c r="B4614" i="14"/>
  <c r="B4613" i="14"/>
  <c r="B4612" i="14"/>
  <c r="B4611" i="14"/>
  <c r="B4610" i="14"/>
  <c r="B4609" i="14"/>
  <c r="B4608" i="14"/>
  <c r="B4607" i="14"/>
  <c r="B4606" i="14"/>
  <c r="B4605" i="14"/>
  <c r="B4604" i="14"/>
  <c r="B4603" i="14"/>
  <c r="B4602" i="14"/>
  <c r="B4601" i="14"/>
  <c r="B4600" i="14"/>
  <c r="B4599" i="14"/>
  <c r="B4598" i="14"/>
  <c r="B4597" i="14"/>
  <c r="B4596" i="14"/>
  <c r="B4595" i="14"/>
  <c r="B4594" i="14"/>
  <c r="B4593" i="14"/>
  <c r="B4592" i="14"/>
  <c r="B4591" i="14"/>
  <c r="B4590" i="14"/>
  <c r="B4589" i="14"/>
  <c r="B4588" i="14"/>
  <c r="B4587" i="14"/>
  <c r="B4586" i="14"/>
  <c r="B4585" i="14"/>
  <c r="B4584" i="14"/>
  <c r="B4583" i="14"/>
  <c r="B4582" i="14"/>
  <c r="B4581" i="14"/>
  <c r="B4580" i="14"/>
  <c r="B4579" i="14"/>
  <c r="B4578" i="14"/>
  <c r="B4577" i="14"/>
  <c r="B4576" i="14"/>
  <c r="B4575" i="14"/>
  <c r="B4574" i="14"/>
  <c r="B4573" i="14"/>
  <c r="B4572" i="14"/>
  <c r="B4571" i="14"/>
  <c r="B4570" i="14"/>
  <c r="B4569" i="14"/>
  <c r="B4568" i="14"/>
  <c r="B4567" i="14"/>
  <c r="B4566" i="14"/>
  <c r="B4565" i="14"/>
  <c r="B4564" i="14"/>
  <c r="B4563" i="14"/>
  <c r="B4562" i="14"/>
  <c r="B4561" i="14"/>
  <c r="B4560" i="14"/>
  <c r="B4559" i="14"/>
  <c r="B4558" i="14"/>
  <c r="B4557" i="14"/>
  <c r="B4556" i="14"/>
  <c r="B4555" i="14"/>
  <c r="B4554" i="14"/>
  <c r="B4553" i="14"/>
  <c r="B4552" i="14"/>
  <c r="B4551" i="14"/>
  <c r="B4550" i="14"/>
  <c r="B4549" i="14"/>
  <c r="B4548" i="14"/>
  <c r="B4547" i="14"/>
  <c r="B4546" i="14"/>
  <c r="B4545" i="14"/>
  <c r="B4544" i="14"/>
  <c r="B4543" i="14"/>
  <c r="B4542" i="14"/>
  <c r="B4541" i="14"/>
  <c r="B4540" i="14"/>
  <c r="B4539" i="14"/>
  <c r="B4538" i="14"/>
  <c r="B4537" i="14"/>
  <c r="B4536" i="14"/>
  <c r="B4535" i="14"/>
  <c r="B4534" i="14"/>
  <c r="B4533" i="14"/>
  <c r="B4532" i="14"/>
  <c r="B4531" i="14"/>
  <c r="B4530" i="14"/>
  <c r="B4529" i="14"/>
  <c r="B4528" i="14"/>
  <c r="B4527" i="14"/>
  <c r="B4526" i="14"/>
  <c r="B4525" i="14"/>
  <c r="B4524" i="14"/>
  <c r="B4523" i="14"/>
  <c r="B4522" i="14"/>
  <c r="B4521" i="14"/>
  <c r="B4520" i="14"/>
  <c r="B4519" i="14"/>
  <c r="B4518" i="14"/>
  <c r="B4517" i="14"/>
  <c r="B4516" i="14"/>
  <c r="B4515" i="14"/>
  <c r="B4514" i="14"/>
  <c r="B4513" i="14"/>
  <c r="B4512" i="14"/>
  <c r="B4511" i="14"/>
  <c r="B4510" i="14"/>
  <c r="B4509" i="14"/>
  <c r="B4508" i="14"/>
  <c r="B4507" i="14"/>
  <c r="B4506" i="14"/>
  <c r="B4505" i="14"/>
  <c r="B4504" i="14"/>
  <c r="B4503" i="14"/>
  <c r="B4502" i="14"/>
  <c r="B4501" i="14"/>
  <c r="B4500" i="14"/>
  <c r="B4499" i="14"/>
  <c r="B4498" i="14"/>
  <c r="B4497" i="14"/>
  <c r="B4496" i="14"/>
  <c r="B4495" i="14"/>
  <c r="B4494" i="14"/>
  <c r="B4493" i="14"/>
  <c r="B4492" i="14"/>
  <c r="B4491" i="14"/>
  <c r="B4490" i="14"/>
  <c r="B4489" i="14"/>
  <c r="B4488" i="14"/>
  <c r="B4487" i="14"/>
  <c r="B4486" i="14"/>
  <c r="B4485" i="14"/>
  <c r="B4484" i="14"/>
  <c r="B4483" i="14"/>
  <c r="B4482" i="14"/>
  <c r="B4481" i="14"/>
  <c r="B4480" i="14"/>
  <c r="B4479" i="14"/>
  <c r="B4478" i="14"/>
  <c r="B4477" i="14"/>
  <c r="B4476" i="14"/>
  <c r="B4475" i="14"/>
  <c r="B4474" i="14"/>
  <c r="B4473" i="14"/>
  <c r="B4472" i="14"/>
  <c r="B4471" i="14"/>
  <c r="B4470" i="14"/>
  <c r="B4469" i="14"/>
  <c r="B4468" i="14"/>
  <c r="B4467" i="14"/>
  <c r="B4466" i="14"/>
  <c r="B4465" i="14"/>
  <c r="B4464" i="14"/>
  <c r="B4463" i="14"/>
  <c r="B4462" i="14"/>
  <c r="B4461" i="14"/>
  <c r="B4460" i="14"/>
  <c r="B4459" i="14"/>
  <c r="B4458" i="14"/>
  <c r="B4457" i="14"/>
  <c r="B4456" i="14"/>
  <c r="B4455" i="14"/>
  <c r="B4454" i="14"/>
  <c r="B4453" i="14"/>
  <c r="B4452" i="14"/>
  <c r="B4451" i="14"/>
  <c r="B4450" i="14"/>
  <c r="B4449" i="14"/>
  <c r="B4448" i="14"/>
  <c r="B4447" i="14"/>
  <c r="B4446" i="14"/>
  <c r="B4445" i="14"/>
  <c r="B4444" i="14"/>
  <c r="B4443" i="14"/>
  <c r="B4442" i="14"/>
  <c r="B4441" i="14"/>
  <c r="B4440" i="14"/>
  <c r="B4439" i="14"/>
  <c r="B4438" i="14"/>
  <c r="B4437" i="14"/>
  <c r="B4436" i="14"/>
  <c r="B4435" i="14"/>
  <c r="B4434" i="14"/>
  <c r="B4433" i="14"/>
  <c r="B4432" i="14"/>
  <c r="B4431" i="14"/>
  <c r="B4430" i="14"/>
  <c r="B4429" i="14"/>
  <c r="B4428" i="14"/>
  <c r="B4427" i="14"/>
  <c r="B4426" i="14"/>
  <c r="B4425" i="14"/>
  <c r="B4424" i="14"/>
  <c r="B4423" i="14"/>
  <c r="B4422" i="14"/>
  <c r="B4421" i="14"/>
  <c r="B4420" i="14"/>
  <c r="B4419" i="14"/>
  <c r="B4418" i="14"/>
  <c r="B4417" i="14"/>
  <c r="B4416" i="14"/>
  <c r="B4415" i="14"/>
  <c r="B4414" i="14"/>
  <c r="B4413" i="14"/>
  <c r="B4412" i="14"/>
  <c r="B4411" i="14"/>
  <c r="B4410" i="14"/>
  <c r="B4409" i="14"/>
  <c r="B4408" i="14"/>
  <c r="B4407" i="14"/>
  <c r="B4406" i="14"/>
  <c r="B4405" i="14"/>
  <c r="B4404" i="14"/>
  <c r="B4403" i="14"/>
  <c r="B4402" i="14"/>
  <c r="B4401" i="14"/>
  <c r="B4400" i="14"/>
  <c r="B4399" i="14"/>
  <c r="B4398" i="14"/>
  <c r="B4397" i="14"/>
  <c r="B4396" i="14"/>
  <c r="B4395" i="14"/>
  <c r="B4394" i="14"/>
  <c r="B4393" i="14"/>
  <c r="B4392" i="14"/>
  <c r="B4391" i="14"/>
  <c r="B4390" i="14"/>
  <c r="B4389" i="14"/>
  <c r="B4388" i="14"/>
  <c r="B4387" i="14"/>
  <c r="B4386" i="14"/>
  <c r="B4385" i="14"/>
  <c r="B4384" i="14"/>
  <c r="B4383" i="14"/>
  <c r="B4382" i="14"/>
  <c r="B4381" i="14"/>
  <c r="B4380" i="14"/>
  <c r="B4379" i="14"/>
  <c r="B4378" i="14"/>
  <c r="B4377" i="14"/>
  <c r="B4376" i="14"/>
  <c r="B4375" i="14"/>
  <c r="B4374" i="14"/>
  <c r="B4373" i="14"/>
  <c r="B4372" i="14"/>
  <c r="B4371" i="14"/>
  <c r="B4370" i="14"/>
  <c r="B4369" i="14"/>
  <c r="B4368" i="14"/>
  <c r="B4367" i="14"/>
  <c r="B4366" i="14"/>
  <c r="B4365" i="14"/>
  <c r="B4364" i="14"/>
  <c r="B4363" i="14"/>
  <c r="B4362" i="14"/>
  <c r="B4361" i="14"/>
  <c r="B4360" i="14"/>
  <c r="B4359" i="14"/>
  <c r="B4358" i="14"/>
  <c r="B4357" i="14"/>
  <c r="B4356" i="14"/>
  <c r="B4355" i="14"/>
  <c r="B4354" i="14"/>
  <c r="B4353" i="14"/>
  <c r="B4352" i="14"/>
  <c r="B4351" i="14"/>
  <c r="B4350" i="14"/>
  <c r="B4349" i="14"/>
  <c r="B4348" i="14"/>
  <c r="B4347" i="14"/>
  <c r="B4346" i="14"/>
  <c r="B4345" i="14"/>
  <c r="B4344" i="14"/>
  <c r="B4343" i="14"/>
  <c r="B4342" i="14"/>
  <c r="B4341" i="14"/>
  <c r="B4340" i="14"/>
  <c r="B4339" i="14"/>
  <c r="B4338" i="14"/>
  <c r="B4337" i="14"/>
  <c r="B4336" i="14"/>
  <c r="B4335" i="14"/>
  <c r="B4334" i="14"/>
  <c r="B4333" i="14"/>
  <c r="B4332" i="14"/>
  <c r="B4331" i="14"/>
  <c r="B4330" i="14"/>
  <c r="B4329" i="14"/>
  <c r="B4328" i="14"/>
  <c r="B4327" i="14"/>
  <c r="B4326" i="14"/>
  <c r="B4325" i="14"/>
  <c r="B4324" i="14"/>
  <c r="B4323" i="14"/>
  <c r="B4322" i="14"/>
  <c r="B4321" i="14"/>
  <c r="B4320" i="14"/>
  <c r="B4319" i="14"/>
  <c r="B4318" i="14"/>
  <c r="B4317" i="14"/>
  <c r="B4316" i="14"/>
  <c r="B4315" i="14"/>
  <c r="B4314" i="14"/>
  <c r="B4313" i="14"/>
  <c r="B4312" i="14"/>
  <c r="B4311" i="14"/>
  <c r="B4310" i="14"/>
  <c r="B4309" i="14"/>
  <c r="B4308" i="14"/>
  <c r="B4307" i="14"/>
  <c r="B4306" i="14"/>
  <c r="B4305" i="14"/>
  <c r="B4304" i="14"/>
  <c r="B4303" i="14"/>
  <c r="B4302" i="14"/>
  <c r="B4301" i="14"/>
  <c r="B4300" i="14"/>
  <c r="B4299" i="14"/>
  <c r="B4298" i="14"/>
  <c r="B4297" i="14"/>
  <c r="B4296" i="14"/>
  <c r="B4295" i="14"/>
  <c r="B4294" i="14"/>
  <c r="B4293" i="14"/>
  <c r="B4292" i="14"/>
  <c r="B4291" i="14"/>
  <c r="B4290" i="14"/>
  <c r="B4289" i="14"/>
  <c r="B4288" i="14"/>
  <c r="B4287" i="14"/>
  <c r="B4286" i="14"/>
  <c r="B4285" i="14"/>
  <c r="B4284" i="14"/>
  <c r="B4283" i="14"/>
  <c r="B4282" i="14"/>
  <c r="B4281" i="14"/>
  <c r="B4280" i="14"/>
  <c r="B4279" i="14"/>
  <c r="B4278" i="14"/>
  <c r="B4277" i="14"/>
  <c r="B4276" i="14"/>
  <c r="B4275" i="14"/>
  <c r="B4274" i="14"/>
  <c r="B4273" i="14"/>
  <c r="B4272" i="14"/>
  <c r="B4271" i="14"/>
  <c r="B4270" i="14"/>
  <c r="B4269" i="14"/>
  <c r="B4268" i="14"/>
  <c r="B4267" i="14"/>
  <c r="B4266" i="14"/>
  <c r="B4265" i="14"/>
  <c r="B4264" i="14"/>
  <c r="B4263" i="14"/>
  <c r="B4262" i="14"/>
  <c r="B4261" i="14"/>
  <c r="B4260" i="14"/>
  <c r="B4259" i="14"/>
  <c r="B4258" i="14"/>
  <c r="B4257" i="14"/>
  <c r="B4256" i="14"/>
  <c r="B4255" i="14"/>
  <c r="B4254" i="14"/>
  <c r="B4253" i="14"/>
  <c r="B4252" i="14"/>
  <c r="B4251" i="14"/>
  <c r="B4250" i="14"/>
  <c r="B4249" i="14"/>
  <c r="B4248" i="14"/>
  <c r="B4247" i="14"/>
  <c r="B4246" i="14"/>
  <c r="B4245" i="14"/>
  <c r="B4244" i="14"/>
  <c r="B4243" i="14"/>
  <c r="B4242" i="14"/>
  <c r="B4241" i="14"/>
  <c r="B4240" i="14"/>
  <c r="B4239" i="14"/>
  <c r="B4238" i="14"/>
  <c r="B4237" i="14"/>
  <c r="B4236" i="14"/>
  <c r="B4235" i="14"/>
  <c r="B4234" i="14"/>
  <c r="B4233" i="14"/>
  <c r="B4232" i="14"/>
  <c r="B4231" i="14"/>
  <c r="B4230" i="14"/>
  <c r="B4229" i="14"/>
  <c r="B4228" i="14"/>
  <c r="B4227" i="14"/>
  <c r="B4226" i="14"/>
  <c r="B4225" i="14"/>
  <c r="B4224" i="14"/>
  <c r="B4223" i="14"/>
  <c r="B4222" i="14"/>
  <c r="B4221" i="14"/>
  <c r="B4220" i="14"/>
  <c r="B4219" i="14"/>
  <c r="B4218" i="14"/>
  <c r="B4217" i="14"/>
  <c r="B4216" i="14"/>
  <c r="B4215" i="14"/>
  <c r="B4214" i="14"/>
  <c r="B4213" i="14"/>
  <c r="B4212" i="14"/>
  <c r="B4211" i="14"/>
  <c r="B4210" i="14"/>
  <c r="B4209" i="14"/>
  <c r="B4208" i="14"/>
  <c r="B4207" i="14"/>
  <c r="B4206" i="14"/>
  <c r="B4205" i="14"/>
  <c r="B4204" i="14"/>
  <c r="B4203" i="14"/>
  <c r="B4202" i="14"/>
  <c r="B4201" i="14"/>
  <c r="B4200" i="14"/>
  <c r="B4199" i="14"/>
  <c r="B4198" i="14"/>
  <c r="B4197" i="14"/>
  <c r="B4196" i="14"/>
  <c r="B4195" i="14"/>
  <c r="B4194" i="14"/>
  <c r="B4193" i="14"/>
  <c r="B4192" i="14"/>
  <c r="B4191" i="14"/>
  <c r="B4190" i="14"/>
  <c r="B4189" i="14"/>
  <c r="B4188" i="14"/>
  <c r="B4187" i="14"/>
  <c r="B4186" i="14"/>
  <c r="B4185" i="14"/>
  <c r="B4184" i="14"/>
  <c r="B4183" i="14"/>
  <c r="B4182" i="14"/>
  <c r="B4181" i="14"/>
  <c r="B4180" i="14"/>
  <c r="B4179" i="14"/>
  <c r="B4178" i="14"/>
  <c r="B4177" i="14"/>
  <c r="B4176" i="14"/>
  <c r="B4175" i="14"/>
  <c r="B4174" i="14"/>
  <c r="B4173" i="14"/>
  <c r="B4172" i="14"/>
  <c r="B4171" i="14"/>
  <c r="B4170" i="14"/>
  <c r="B4169" i="14"/>
  <c r="B4168" i="14"/>
  <c r="B4167" i="14"/>
  <c r="B4166" i="14"/>
  <c r="B4165" i="14"/>
  <c r="B4164" i="14"/>
  <c r="B4163" i="14"/>
  <c r="B4162" i="14"/>
  <c r="B4161" i="14"/>
  <c r="B4160" i="14"/>
  <c r="B4159" i="14"/>
  <c r="B4158" i="14"/>
  <c r="B4157" i="14"/>
  <c r="B4156" i="14"/>
  <c r="B4155" i="14"/>
  <c r="B4154" i="14"/>
  <c r="B4153" i="14"/>
  <c r="B4152" i="14"/>
  <c r="B4151" i="14"/>
  <c r="B4150" i="14"/>
  <c r="B4149" i="14"/>
  <c r="B4148" i="14"/>
  <c r="B4147" i="14"/>
  <c r="B4146" i="14"/>
  <c r="B4145" i="14"/>
  <c r="B4144" i="14"/>
  <c r="B4143" i="14"/>
  <c r="B4142" i="14"/>
  <c r="B4141" i="14"/>
  <c r="B4140" i="14"/>
  <c r="B4139" i="14"/>
  <c r="B4138" i="14"/>
  <c r="B4137" i="14"/>
  <c r="B4136" i="14"/>
  <c r="B4135" i="14"/>
  <c r="B4134" i="14"/>
  <c r="B4133" i="14"/>
  <c r="B4132" i="14"/>
  <c r="B4131" i="14"/>
  <c r="B4130" i="14"/>
  <c r="B4129" i="14"/>
  <c r="B4128" i="14"/>
  <c r="B4127" i="14"/>
  <c r="B4126" i="14"/>
  <c r="B4125" i="14"/>
  <c r="B4124" i="14"/>
  <c r="B4123" i="14"/>
  <c r="B4122" i="14"/>
  <c r="B4121" i="14"/>
  <c r="B4120" i="14"/>
  <c r="B4119" i="14"/>
  <c r="B4118" i="14"/>
  <c r="B4117" i="14"/>
  <c r="B4116" i="14"/>
  <c r="B4115" i="14"/>
  <c r="B4114" i="14"/>
  <c r="B4113" i="14"/>
  <c r="B4112" i="14"/>
  <c r="B4111" i="14"/>
  <c r="B4110" i="14"/>
  <c r="B4109" i="14"/>
  <c r="B4108" i="14"/>
  <c r="B4107" i="14"/>
  <c r="B4106" i="14"/>
  <c r="B4105" i="14"/>
  <c r="B4104" i="14"/>
  <c r="B4103" i="14"/>
  <c r="B4102" i="14"/>
  <c r="B4101" i="14"/>
  <c r="B4100" i="14"/>
  <c r="B4099" i="14"/>
  <c r="B4098" i="14"/>
  <c r="B4097" i="14"/>
  <c r="B4096" i="14"/>
  <c r="B4095" i="14"/>
  <c r="B4094" i="14"/>
  <c r="B4093" i="14"/>
  <c r="B4092" i="14"/>
  <c r="B4091" i="14"/>
  <c r="B4090" i="14"/>
  <c r="B4089" i="14"/>
  <c r="B4088" i="14"/>
  <c r="B4087" i="14"/>
  <c r="B4086" i="14"/>
  <c r="B4085" i="14"/>
  <c r="B4084" i="14"/>
  <c r="B4083" i="14"/>
  <c r="B4082" i="14"/>
  <c r="B4081" i="14"/>
  <c r="B4080" i="14"/>
  <c r="B4079" i="14"/>
  <c r="B4078" i="14"/>
  <c r="B4077" i="14"/>
  <c r="B4076" i="14"/>
  <c r="B4075" i="14"/>
  <c r="B4074" i="14"/>
  <c r="B4073" i="14"/>
  <c r="B4072" i="14"/>
  <c r="B4071" i="14"/>
  <c r="B4070" i="14"/>
  <c r="B4069" i="14"/>
  <c r="B4068" i="14"/>
  <c r="B4067" i="14"/>
  <c r="B4066" i="14"/>
  <c r="B4065" i="14"/>
  <c r="B4064" i="14"/>
  <c r="B4063" i="14"/>
  <c r="B4062" i="14"/>
  <c r="B4061" i="14"/>
  <c r="B4060" i="14"/>
  <c r="B4059" i="14"/>
  <c r="B4058" i="14"/>
  <c r="B4057" i="14"/>
  <c r="B4056" i="14"/>
  <c r="B4055" i="14"/>
  <c r="B4054" i="14"/>
  <c r="B4053" i="14"/>
  <c r="B4052" i="14"/>
  <c r="B4051" i="14"/>
  <c r="B4050" i="14"/>
  <c r="B4049" i="14"/>
  <c r="B4048" i="14"/>
  <c r="B4047" i="14"/>
  <c r="B4046" i="14"/>
  <c r="B4045" i="14"/>
  <c r="B4044" i="14"/>
  <c r="B4043" i="14"/>
  <c r="B4042" i="14"/>
  <c r="B4041" i="14"/>
  <c r="B4040" i="14"/>
  <c r="B4039" i="14"/>
  <c r="B4038" i="14"/>
  <c r="B4037" i="14"/>
  <c r="B4036" i="14"/>
  <c r="B4035" i="14"/>
  <c r="B4034" i="14"/>
  <c r="B4033" i="14"/>
  <c r="B4032" i="14"/>
  <c r="B4031" i="14"/>
  <c r="B4030" i="14"/>
  <c r="B4029" i="14"/>
  <c r="B4028" i="14"/>
  <c r="B4027" i="14"/>
  <c r="B4026" i="14"/>
  <c r="B4025" i="14"/>
  <c r="B4024" i="14"/>
  <c r="B4023" i="14"/>
  <c r="B4022" i="14"/>
  <c r="B4021" i="14"/>
  <c r="B4020" i="14"/>
  <c r="B4019" i="14"/>
  <c r="B4018" i="14"/>
  <c r="B4017" i="14"/>
  <c r="B4016" i="14"/>
  <c r="B4015" i="14"/>
  <c r="B4014" i="14"/>
  <c r="B4013" i="14"/>
  <c r="B4012" i="14"/>
  <c r="B4011" i="14"/>
  <c r="B4010" i="14"/>
  <c r="B4009" i="14"/>
  <c r="B4008" i="14"/>
  <c r="B4007" i="14"/>
  <c r="B4006" i="14"/>
  <c r="B4005" i="14"/>
  <c r="B4004" i="14"/>
  <c r="B4003" i="14"/>
  <c r="B4002" i="14"/>
  <c r="B4001" i="14"/>
  <c r="B4000" i="14"/>
  <c r="B3999" i="14"/>
  <c r="B3998" i="14"/>
  <c r="B3997" i="14"/>
  <c r="B3996" i="14"/>
  <c r="B3995" i="14"/>
  <c r="B3994" i="14"/>
  <c r="B3993" i="14"/>
  <c r="B3992" i="14"/>
  <c r="B3991" i="14"/>
  <c r="B3990" i="14"/>
  <c r="B3989" i="14"/>
  <c r="B3988" i="14"/>
  <c r="B3987" i="14"/>
  <c r="B3986" i="14"/>
  <c r="B3985" i="14"/>
  <c r="B3984" i="14"/>
  <c r="B3983" i="14"/>
  <c r="B3982" i="14"/>
  <c r="B3981" i="14"/>
  <c r="B3980" i="14"/>
  <c r="B3979" i="14"/>
  <c r="B3978" i="14"/>
  <c r="B3977" i="14"/>
  <c r="B3976" i="14"/>
  <c r="B3975" i="14"/>
  <c r="B3974" i="14"/>
  <c r="B3973" i="14"/>
  <c r="B3972" i="14"/>
  <c r="B3971" i="14"/>
  <c r="B3970" i="14"/>
  <c r="B3969" i="14"/>
  <c r="B3968" i="14"/>
  <c r="B3967" i="14"/>
  <c r="B3966" i="14"/>
  <c r="B3965" i="14"/>
  <c r="B3964" i="14"/>
  <c r="B3963" i="14"/>
  <c r="B3962" i="14"/>
  <c r="B3961" i="14"/>
  <c r="B3960" i="14"/>
  <c r="B3959" i="14"/>
  <c r="B3958" i="14"/>
  <c r="B3957" i="14"/>
  <c r="B3956" i="14"/>
  <c r="B3955" i="14"/>
  <c r="B3954" i="14"/>
  <c r="B3953" i="14"/>
  <c r="B3952" i="14"/>
  <c r="B3951" i="14"/>
  <c r="B3950" i="14"/>
  <c r="B3949" i="14"/>
  <c r="B3948" i="14"/>
  <c r="B3947" i="14"/>
  <c r="B3946" i="14"/>
  <c r="B3945" i="14"/>
  <c r="B3944" i="14"/>
  <c r="B3943" i="14"/>
  <c r="B3942" i="14"/>
  <c r="B3941" i="14"/>
  <c r="B3940" i="14"/>
  <c r="B3939" i="14"/>
  <c r="B3938" i="14"/>
  <c r="B3937" i="14"/>
  <c r="B3936" i="14"/>
  <c r="B3935" i="14"/>
  <c r="B3934" i="14"/>
  <c r="B3933" i="14"/>
  <c r="B3932" i="14"/>
  <c r="B3931" i="14"/>
  <c r="B3930" i="14"/>
  <c r="B3929" i="14"/>
  <c r="B3928" i="14"/>
  <c r="B3927" i="14"/>
  <c r="B3926" i="14"/>
  <c r="B3925" i="14"/>
  <c r="B3924" i="14"/>
  <c r="B3923" i="14"/>
  <c r="B3922" i="14"/>
  <c r="B3921" i="14"/>
  <c r="B3920" i="14"/>
  <c r="B3919" i="14"/>
  <c r="B3918" i="14"/>
  <c r="B3917" i="14"/>
  <c r="B3916" i="14"/>
  <c r="B3915" i="14"/>
  <c r="B3914" i="14"/>
  <c r="B3913" i="14"/>
  <c r="B3912" i="14"/>
  <c r="B3911" i="14"/>
  <c r="B3910" i="14"/>
  <c r="B3909" i="14"/>
  <c r="B3908" i="14"/>
  <c r="B3907" i="14"/>
  <c r="B3906" i="14"/>
  <c r="B3905" i="14"/>
  <c r="B3904" i="14"/>
  <c r="B3903" i="14"/>
  <c r="B3902" i="14"/>
  <c r="B3901" i="14"/>
  <c r="B3900" i="14"/>
  <c r="B3899" i="14"/>
  <c r="B3898" i="14"/>
  <c r="B3897" i="14"/>
  <c r="B3896" i="14"/>
  <c r="B3895" i="14"/>
  <c r="B3894" i="14"/>
  <c r="B3893" i="14"/>
  <c r="B3892" i="14"/>
  <c r="B3891" i="14"/>
  <c r="B3890" i="14"/>
  <c r="B3889" i="14"/>
  <c r="B3888" i="14"/>
  <c r="B3887" i="14"/>
  <c r="B3886" i="14"/>
  <c r="B3885" i="14"/>
  <c r="B3884" i="14"/>
  <c r="B3883" i="14"/>
  <c r="B3882" i="14"/>
  <c r="B3881" i="14"/>
  <c r="B3880" i="14"/>
  <c r="B3879" i="14"/>
  <c r="B3878" i="14"/>
  <c r="B3877" i="14"/>
  <c r="B3876" i="14"/>
  <c r="B3875" i="14"/>
  <c r="B3874" i="14"/>
  <c r="B3873" i="14"/>
  <c r="B3872" i="14"/>
  <c r="B3871" i="14"/>
  <c r="B3870" i="14"/>
  <c r="B3869" i="14"/>
  <c r="B3868" i="14"/>
  <c r="B3867" i="14"/>
  <c r="B3866" i="14"/>
  <c r="B3865" i="14"/>
  <c r="B3864" i="14"/>
  <c r="B3863" i="14"/>
  <c r="B3862" i="14"/>
  <c r="B3861" i="14"/>
  <c r="B3860" i="14"/>
  <c r="B3859" i="14"/>
  <c r="B3858" i="14"/>
  <c r="B3857" i="14"/>
  <c r="B3856" i="14"/>
  <c r="B3855" i="14"/>
  <c r="B3854" i="14"/>
  <c r="B3853" i="14"/>
  <c r="B3852" i="14"/>
  <c r="B3851" i="14"/>
  <c r="B3850" i="14"/>
  <c r="B3849" i="14"/>
  <c r="B3848" i="14"/>
  <c r="B3847" i="14"/>
  <c r="B3846" i="14"/>
  <c r="B3845" i="14"/>
  <c r="B3844" i="14"/>
  <c r="B3843" i="14"/>
  <c r="B3842" i="14"/>
  <c r="B3841" i="14"/>
  <c r="B3840" i="14"/>
  <c r="B3839" i="14"/>
  <c r="B3838" i="14"/>
  <c r="B3837" i="14"/>
  <c r="B3836" i="14"/>
  <c r="B3835" i="14"/>
  <c r="B3834" i="14"/>
  <c r="B3833" i="14"/>
  <c r="B3832" i="14"/>
  <c r="B3831" i="14"/>
  <c r="B3830" i="14"/>
  <c r="B3829" i="14"/>
  <c r="B3828" i="14"/>
  <c r="B3827" i="14"/>
  <c r="B3826" i="14"/>
  <c r="B3825" i="14"/>
  <c r="B3824" i="14"/>
  <c r="B3823" i="14"/>
  <c r="B3822" i="14"/>
  <c r="B3821" i="14"/>
  <c r="B3820" i="14"/>
  <c r="B3819" i="14"/>
  <c r="B3818" i="14"/>
  <c r="B3817" i="14"/>
  <c r="B3816" i="14"/>
  <c r="B3815" i="14"/>
  <c r="B3814" i="14"/>
  <c r="B3813" i="14"/>
  <c r="B3812" i="14"/>
  <c r="B3811" i="14"/>
  <c r="B3810" i="14"/>
  <c r="B3809" i="14"/>
  <c r="B3808" i="14"/>
  <c r="B3807" i="14"/>
  <c r="B3806" i="14"/>
  <c r="B3805" i="14"/>
  <c r="B3804" i="14"/>
  <c r="B3803" i="14"/>
  <c r="B3802" i="14"/>
  <c r="B3801" i="14"/>
  <c r="B3800" i="14"/>
  <c r="B3799" i="14"/>
  <c r="B3798" i="14"/>
  <c r="B3797" i="14"/>
  <c r="B3796" i="14"/>
  <c r="B3795" i="14"/>
  <c r="B3794" i="14"/>
  <c r="B3793" i="14"/>
  <c r="B3792" i="14"/>
  <c r="B3791" i="14"/>
  <c r="B3790" i="14"/>
  <c r="B3789" i="14"/>
  <c r="B3788" i="14"/>
  <c r="B3787" i="14"/>
  <c r="B3786" i="14"/>
  <c r="B3785" i="14"/>
  <c r="B3784" i="14"/>
  <c r="B3783" i="14"/>
  <c r="B3782" i="14"/>
  <c r="B3781" i="14"/>
  <c r="B3780" i="14"/>
  <c r="B3779" i="14"/>
  <c r="B3778" i="14"/>
  <c r="B3777" i="14"/>
  <c r="B3776" i="14"/>
  <c r="B3775" i="14"/>
  <c r="B3774" i="14"/>
  <c r="B3773" i="14"/>
  <c r="B3772" i="14"/>
  <c r="B3771" i="14"/>
  <c r="B3770" i="14"/>
  <c r="B3769" i="14"/>
  <c r="B3768" i="14"/>
  <c r="B3767" i="14"/>
  <c r="B3766" i="14"/>
  <c r="B3765" i="14"/>
  <c r="B3764" i="14"/>
  <c r="B3763" i="14"/>
  <c r="B3762" i="14"/>
  <c r="B3761" i="14"/>
  <c r="B3760" i="14"/>
  <c r="B3759" i="14"/>
  <c r="B3758" i="14"/>
  <c r="B3757" i="14"/>
  <c r="B3756" i="14"/>
  <c r="B3755" i="14"/>
  <c r="B3754" i="14"/>
  <c r="B3753" i="14"/>
  <c r="B3752" i="14"/>
  <c r="B3751" i="14"/>
  <c r="B3750" i="14"/>
  <c r="B3749" i="14"/>
  <c r="B3748" i="14"/>
  <c r="B3747" i="14"/>
  <c r="B3746" i="14"/>
  <c r="B3745" i="14"/>
  <c r="B3744" i="14"/>
  <c r="B3743" i="14"/>
  <c r="B3742" i="14"/>
  <c r="B3741" i="14"/>
  <c r="B3740" i="14"/>
  <c r="B3739" i="14"/>
  <c r="B3738" i="14"/>
  <c r="B3737" i="14"/>
  <c r="B3736" i="14"/>
  <c r="B3735" i="14"/>
  <c r="B3734" i="14"/>
  <c r="B3733" i="14"/>
  <c r="B3732" i="14"/>
  <c r="B3731" i="14"/>
  <c r="B3730" i="14"/>
  <c r="B3729" i="14"/>
  <c r="B3728" i="14"/>
  <c r="B3727" i="14"/>
  <c r="B3726" i="14"/>
  <c r="B3725" i="14"/>
  <c r="B3724" i="14"/>
  <c r="B3723" i="14"/>
  <c r="B3722" i="14"/>
  <c r="B3721" i="14"/>
  <c r="B3720" i="14"/>
  <c r="B3719" i="14"/>
  <c r="B3718" i="14"/>
  <c r="B3717" i="14"/>
  <c r="B3716" i="14"/>
  <c r="B3715" i="14"/>
  <c r="B3714" i="14"/>
  <c r="B3713" i="14"/>
  <c r="B3712" i="14"/>
  <c r="B3711" i="14"/>
  <c r="B3710" i="14"/>
  <c r="B3709" i="14"/>
  <c r="B3708" i="14"/>
  <c r="B3707" i="14"/>
  <c r="B3706" i="14"/>
  <c r="B3704" i="14"/>
  <c r="B3703" i="14"/>
  <c r="B3702" i="14"/>
  <c r="B3701" i="14"/>
  <c r="B3700" i="14"/>
  <c r="B3699" i="14"/>
  <c r="B3698" i="14"/>
  <c r="B3697" i="14"/>
  <c r="B3696" i="14"/>
  <c r="B3695" i="14"/>
  <c r="B3694" i="14"/>
  <c r="B3693" i="14"/>
  <c r="B3692" i="14"/>
  <c r="B3691" i="14"/>
  <c r="B3690" i="14"/>
  <c r="B3689" i="14"/>
  <c r="B3688" i="14"/>
  <c r="B3687" i="14"/>
  <c r="B3686" i="14"/>
  <c r="B3685" i="14"/>
  <c r="B3684" i="14"/>
  <c r="B3683" i="14"/>
  <c r="B3682" i="14"/>
  <c r="B3681" i="14"/>
  <c r="B3680" i="14"/>
  <c r="B3679" i="14"/>
  <c r="B3678" i="14"/>
  <c r="B3677" i="14"/>
  <c r="B3676" i="14"/>
  <c r="B3675" i="14"/>
  <c r="B3674" i="14"/>
  <c r="B3673" i="14"/>
  <c r="B3669" i="14"/>
  <c r="B3668" i="14"/>
  <c r="B3667" i="14"/>
  <c r="B3666" i="14"/>
  <c r="B3665" i="14"/>
  <c r="B3664" i="14"/>
  <c r="B3663" i="14"/>
  <c r="B3662" i="14"/>
  <c r="B3661" i="14"/>
  <c r="B3660" i="14"/>
  <c r="B3659" i="14"/>
  <c r="B3658" i="14"/>
  <c r="B3657" i="14"/>
  <c r="B3656" i="14"/>
  <c r="B3655" i="14"/>
  <c r="B3654" i="14"/>
  <c r="B3653" i="14"/>
  <c r="B3652" i="14"/>
  <c r="B3651" i="14"/>
  <c r="B3650" i="14"/>
  <c r="B3649" i="14"/>
  <c r="B3648" i="14"/>
  <c r="B3647" i="14"/>
  <c r="B3646" i="14"/>
  <c r="B3645" i="14"/>
  <c r="B3644" i="14"/>
  <c r="B3643" i="14"/>
  <c r="B3642" i="14"/>
  <c r="B3641" i="14"/>
  <c r="B3640" i="14"/>
  <c r="B3639" i="14"/>
  <c r="B3638" i="14"/>
  <c r="B3637" i="14"/>
  <c r="B3636" i="14"/>
  <c r="B3635" i="14"/>
  <c r="B3634" i="14"/>
  <c r="B3633" i="14"/>
  <c r="B3632" i="14"/>
  <c r="B3631" i="14"/>
  <c r="B3630" i="14"/>
  <c r="B3629" i="14"/>
  <c r="B3627" i="14"/>
  <c r="B3626" i="14"/>
  <c r="B3625" i="14"/>
  <c r="B3624" i="14"/>
  <c r="B3623" i="14"/>
  <c r="B3622" i="14"/>
  <c r="B3621" i="14"/>
  <c r="B3620" i="14"/>
  <c r="B3619" i="14"/>
  <c r="B3618" i="14"/>
  <c r="B3617" i="14"/>
  <c r="B3616" i="14"/>
  <c r="B3615" i="14"/>
  <c r="B3614" i="14"/>
  <c r="B3613" i="14"/>
  <c r="B3612" i="14"/>
  <c r="B3611" i="14"/>
  <c r="B3610" i="14"/>
  <c r="B3609" i="14"/>
  <c r="B3608" i="14"/>
  <c r="B3607" i="14"/>
  <c r="B3606" i="14"/>
  <c r="B3605" i="14"/>
  <c r="B3604" i="14"/>
  <c r="B3603" i="14"/>
  <c r="B3602" i="14"/>
  <c r="B3601" i="14"/>
  <c r="B3600" i="14"/>
  <c r="B3599" i="14"/>
  <c r="B3598" i="14"/>
  <c r="B3597" i="14"/>
  <c r="B3596" i="14"/>
  <c r="B3595" i="14"/>
  <c r="B3594" i="14"/>
  <c r="B3593" i="14"/>
  <c r="B3592" i="14"/>
  <c r="B3591" i="14"/>
  <c r="B3590" i="14"/>
  <c r="B3589" i="14"/>
  <c r="B3588" i="14"/>
  <c r="B3587" i="14"/>
  <c r="B3586" i="14"/>
  <c r="B3585" i="14"/>
  <c r="B3584" i="14"/>
  <c r="B3583" i="14"/>
  <c r="B3582" i="14"/>
  <c r="B3581" i="14"/>
  <c r="B3580" i="14"/>
  <c r="B3579" i="14"/>
  <c r="B3578" i="14"/>
  <c r="B3577" i="14"/>
  <c r="B3576" i="14"/>
  <c r="B3575" i="14"/>
  <c r="B3574" i="14"/>
  <c r="B3573" i="14"/>
  <c r="B3572" i="14"/>
  <c r="B3571" i="14"/>
  <c r="B3570" i="14"/>
  <c r="B3569" i="14"/>
  <c r="B3568" i="14"/>
  <c r="B3567" i="14"/>
  <c r="B3566" i="14"/>
  <c r="B3565" i="14"/>
  <c r="B3564" i="14"/>
  <c r="B3563" i="14"/>
  <c r="B3562" i="14"/>
  <c r="B3561" i="14"/>
  <c r="B3560" i="14"/>
  <c r="B3559" i="14"/>
  <c r="B3558" i="14"/>
  <c r="B3557" i="14"/>
  <c r="B3556" i="14"/>
  <c r="B3555" i="14"/>
  <c r="B3554" i="14"/>
  <c r="B3553" i="14"/>
  <c r="B3552" i="14"/>
  <c r="B3551" i="14"/>
  <c r="B3550" i="14"/>
  <c r="B3549" i="14"/>
  <c r="B3548" i="14"/>
  <c r="B3547" i="14"/>
  <c r="B3546" i="14"/>
  <c r="B3545" i="14"/>
  <c r="B3544" i="14"/>
  <c r="B3543" i="14"/>
  <c r="B3542" i="14"/>
  <c r="B3541" i="14"/>
  <c r="B3540" i="14"/>
  <c r="B3539" i="14"/>
  <c r="B3538" i="14"/>
  <c r="B3537" i="14"/>
  <c r="B3536" i="14"/>
  <c r="B3535" i="14"/>
  <c r="B3534" i="14"/>
  <c r="B3533" i="14"/>
  <c r="B3532" i="14"/>
  <c r="B3531" i="14"/>
  <c r="B3530" i="14"/>
  <c r="B3529" i="14"/>
  <c r="B3528" i="14"/>
  <c r="B3527" i="14"/>
  <c r="B3526" i="14"/>
  <c r="B3525" i="14"/>
  <c r="B3524" i="14"/>
  <c r="B3523" i="14"/>
  <c r="B3522" i="14"/>
  <c r="B3521" i="14"/>
  <c r="B3520" i="14"/>
  <c r="B3519" i="14"/>
  <c r="B3518" i="14"/>
  <c r="B3517" i="14"/>
  <c r="B3516" i="14"/>
  <c r="B3515" i="14"/>
  <c r="B3514" i="14"/>
  <c r="B3513" i="14"/>
  <c r="B3512" i="14"/>
  <c r="B3511" i="14"/>
  <c r="B3510" i="14"/>
  <c r="B3509" i="14"/>
  <c r="B3508" i="14"/>
  <c r="B3507" i="14"/>
  <c r="B3506" i="14"/>
  <c r="B3505" i="14"/>
  <c r="B3504" i="14"/>
  <c r="B3503" i="14"/>
  <c r="B3502" i="14"/>
  <c r="B3501" i="14"/>
  <c r="B3500" i="14"/>
  <c r="B3499" i="14"/>
  <c r="B3498" i="14"/>
  <c r="B3497" i="14"/>
  <c r="B3496" i="14"/>
  <c r="B3495" i="14"/>
  <c r="B3494" i="14"/>
  <c r="B3493" i="14"/>
  <c r="B3492" i="14"/>
  <c r="B3491" i="14"/>
  <c r="B3490" i="14"/>
  <c r="B3489" i="14"/>
  <c r="B3488" i="14"/>
  <c r="B3487" i="14"/>
  <c r="B3486" i="14"/>
  <c r="B3485" i="14"/>
  <c r="B3484" i="14"/>
  <c r="B3483" i="14"/>
  <c r="B3482" i="14"/>
  <c r="B3481" i="14"/>
  <c r="B3480" i="14"/>
  <c r="B3479" i="14"/>
  <c r="B3478" i="14"/>
  <c r="B3477" i="14"/>
  <c r="B3476" i="14"/>
  <c r="B3475" i="14"/>
  <c r="B3474" i="14"/>
  <c r="B3473" i="14"/>
  <c r="B3472" i="14"/>
  <c r="B3471" i="14"/>
  <c r="B3470" i="14"/>
  <c r="B3469" i="14"/>
  <c r="B3468" i="14"/>
  <c r="B3467" i="14"/>
  <c r="B3466" i="14"/>
  <c r="B3465" i="14"/>
  <c r="B3464" i="14"/>
  <c r="B3463" i="14"/>
  <c r="B3462" i="14"/>
  <c r="B3461" i="14"/>
  <c r="B3460" i="14"/>
  <c r="B3459" i="14"/>
  <c r="B3458" i="14"/>
  <c r="B3457" i="14"/>
  <c r="B3456" i="14"/>
  <c r="B3455" i="14"/>
  <c r="B3454" i="14"/>
  <c r="B3453" i="14"/>
  <c r="B3452" i="14"/>
  <c r="B3451" i="14"/>
  <c r="B3450" i="14"/>
  <c r="B3449" i="14"/>
  <c r="B3448" i="14"/>
  <c r="B3447" i="14"/>
  <c r="B3446" i="14"/>
  <c r="B3445" i="14"/>
  <c r="B3444" i="14"/>
  <c r="B3443" i="14"/>
  <c r="B3442" i="14"/>
  <c r="B3441" i="14"/>
  <c r="B3440" i="14"/>
  <c r="B3439" i="14"/>
  <c r="B3438" i="14"/>
  <c r="B3437" i="14"/>
  <c r="B3436" i="14"/>
  <c r="B3435" i="14"/>
  <c r="B3434" i="14"/>
  <c r="B3433" i="14"/>
  <c r="B3432" i="14"/>
  <c r="B3431" i="14"/>
  <c r="B3430" i="14"/>
  <c r="B3429" i="14"/>
  <c r="B3428" i="14"/>
  <c r="B3427" i="14"/>
  <c r="B3426" i="14"/>
  <c r="B3425" i="14"/>
  <c r="B3424" i="14"/>
  <c r="B3423" i="14"/>
  <c r="B3422" i="14"/>
  <c r="B3421" i="14"/>
  <c r="B3420" i="14"/>
  <c r="B3419" i="14"/>
  <c r="B3418" i="14"/>
  <c r="B3417" i="14"/>
  <c r="B3416" i="14"/>
  <c r="B3415" i="14"/>
  <c r="B3414" i="14"/>
  <c r="B3413" i="14"/>
  <c r="B3412" i="14"/>
  <c r="B3411" i="14"/>
  <c r="B3410" i="14"/>
  <c r="B3409" i="14"/>
  <c r="B3408" i="14"/>
  <c r="B3407" i="14"/>
  <c r="B3406" i="14"/>
  <c r="B3405" i="14"/>
  <c r="B3404" i="14"/>
  <c r="B3403" i="14"/>
  <c r="B3402" i="14"/>
  <c r="B3401" i="14"/>
  <c r="B3400" i="14"/>
  <c r="B3399" i="14"/>
  <c r="B3398" i="14"/>
  <c r="B3397" i="14"/>
  <c r="B3396" i="14"/>
  <c r="B3395" i="14"/>
  <c r="B3394" i="14"/>
  <c r="B3393" i="14"/>
  <c r="B3392" i="14"/>
  <c r="B3391" i="14"/>
  <c r="B3390" i="14"/>
  <c r="B3389" i="14"/>
  <c r="B3388" i="14"/>
  <c r="B3387" i="14"/>
  <c r="B3386" i="14"/>
  <c r="B3385" i="14"/>
  <c r="B3384" i="14"/>
  <c r="B3383" i="14"/>
  <c r="B3382" i="14"/>
  <c r="B3381" i="14"/>
  <c r="B3380" i="14"/>
  <c r="B3379" i="14"/>
  <c r="B3378" i="14"/>
  <c r="B3377" i="14"/>
  <c r="B3376" i="14"/>
  <c r="B3375" i="14"/>
  <c r="B3374" i="14"/>
  <c r="B3373" i="14"/>
  <c r="B3372" i="14"/>
  <c r="B3371" i="14"/>
  <c r="B3370" i="14"/>
  <c r="B3369" i="14"/>
  <c r="B3368" i="14"/>
  <c r="B3367" i="14"/>
  <c r="B3366" i="14"/>
  <c r="B3365" i="14"/>
  <c r="B3364" i="14"/>
  <c r="B3363" i="14"/>
  <c r="B3362" i="14"/>
  <c r="B3361" i="14"/>
  <c r="B3360" i="14"/>
  <c r="B3359" i="14"/>
  <c r="B3358" i="14"/>
  <c r="B3357" i="14"/>
  <c r="B3356" i="14"/>
  <c r="B3355" i="14"/>
  <c r="B3354" i="14"/>
  <c r="B3353" i="14"/>
  <c r="B3352" i="14"/>
  <c r="B3351" i="14"/>
  <c r="B3350" i="14"/>
  <c r="B3349" i="14"/>
  <c r="B3348" i="14"/>
  <c r="B3347" i="14"/>
  <c r="B3346" i="14"/>
  <c r="B3345" i="14"/>
  <c r="B3344" i="14"/>
  <c r="B3343" i="14"/>
  <c r="B3342" i="14"/>
  <c r="B3341" i="14"/>
  <c r="B3340" i="14"/>
  <c r="B3339" i="14"/>
  <c r="B3338" i="14"/>
  <c r="B3337" i="14"/>
  <c r="B3336" i="14"/>
  <c r="B3335" i="14"/>
  <c r="B3334" i="14"/>
  <c r="B3333" i="14"/>
  <c r="B3332" i="14"/>
  <c r="B3331" i="14"/>
  <c r="B3330" i="14"/>
  <c r="B3329" i="14"/>
  <c r="B3328" i="14"/>
  <c r="B3327" i="14"/>
  <c r="B3326" i="14"/>
  <c r="B3325" i="14"/>
  <c r="B3324" i="14"/>
  <c r="B3323" i="14"/>
  <c r="B3322" i="14"/>
  <c r="B3321" i="14"/>
  <c r="B3320" i="14"/>
  <c r="B3319" i="14"/>
  <c r="B3318" i="14"/>
  <c r="B3317" i="14"/>
  <c r="B3316" i="14"/>
  <c r="B3315" i="14"/>
  <c r="B3314" i="14"/>
  <c r="B3313" i="14"/>
  <c r="B3312" i="14"/>
  <c r="B3311" i="14"/>
  <c r="B3310" i="14"/>
  <c r="B3309" i="14"/>
  <c r="B3308" i="14"/>
  <c r="B3307" i="14"/>
  <c r="B3306" i="14"/>
  <c r="B3305" i="14"/>
  <c r="B3304" i="14"/>
  <c r="B3303" i="14"/>
  <c r="B3302" i="14"/>
  <c r="B3301" i="14"/>
  <c r="B3300" i="14"/>
  <c r="B3299" i="14"/>
  <c r="B3298" i="14"/>
  <c r="B3297" i="14"/>
  <c r="B3296" i="14"/>
  <c r="B3295" i="14"/>
  <c r="B3294" i="14"/>
  <c r="B3293" i="14"/>
  <c r="B3292" i="14"/>
  <c r="B3291" i="14"/>
  <c r="B3290" i="14"/>
  <c r="B3289" i="14"/>
  <c r="B3288" i="14"/>
  <c r="B3287" i="14"/>
  <c r="B3286" i="14"/>
  <c r="B3285" i="14"/>
  <c r="B3284" i="14"/>
  <c r="B3283" i="14"/>
  <c r="B3282" i="14"/>
  <c r="B3281" i="14"/>
  <c r="B3280" i="14"/>
  <c r="B3279" i="14"/>
  <c r="B3278" i="14"/>
  <c r="B3277" i="14"/>
  <c r="B3276" i="14"/>
  <c r="B3275" i="14"/>
  <c r="B3274" i="14"/>
  <c r="B3273" i="14"/>
  <c r="B3272" i="14"/>
  <c r="B3271" i="14"/>
  <c r="B3270" i="14"/>
  <c r="B3269" i="14"/>
  <c r="B3268" i="14"/>
  <c r="B3267" i="14"/>
  <c r="B3266" i="14"/>
  <c r="B3265" i="14"/>
  <c r="B3264" i="14"/>
  <c r="B3263" i="14"/>
  <c r="B3262" i="14"/>
  <c r="B3261" i="14"/>
  <c r="B3260" i="14"/>
  <c r="B3259" i="14"/>
  <c r="B3258" i="14"/>
  <c r="B3257" i="14"/>
  <c r="B3256" i="14"/>
  <c r="B3255" i="14"/>
  <c r="B3254" i="14"/>
  <c r="B3253" i="14"/>
  <c r="B3252" i="14"/>
  <c r="B3251" i="14"/>
  <c r="B3250" i="14"/>
  <c r="B3249" i="14"/>
  <c r="B3248" i="14"/>
  <c r="B3247" i="14"/>
  <c r="B3246" i="14"/>
  <c r="B3245" i="14"/>
  <c r="B3244" i="14"/>
  <c r="B3243" i="14"/>
  <c r="B3242" i="14"/>
  <c r="B3241" i="14"/>
  <c r="B3240" i="14"/>
  <c r="B3239" i="14"/>
  <c r="B3238" i="14"/>
  <c r="B3237" i="14"/>
  <c r="B3236" i="14"/>
  <c r="B3235" i="14"/>
  <c r="B3234" i="14"/>
  <c r="B3233" i="14"/>
  <c r="B3232" i="14"/>
  <c r="B3231" i="14"/>
  <c r="B3230" i="14"/>
  <c r="B3229" i="14"/>
  <c r="B3228" i="14"/>
  <c r="B3227" i="14"/>
  <c r="B3226" i="14"/>
  <c r="B3225" i="14"/>
  <c r="B3224" i="14"/>
  <c r="B3223" i="14"/>
  <c r="B3222" i="14"/>
  <c r="B3221" i="14"/>
  <c r="B3220" i="14"/>
  <c r="B3219" i="14"/>
  <c r="B3218" i="14"/>
  <c r="B3217" i="14"/>
  <c r="B3216" i="14"/>
  <c r="B3215" i="14"/>
  <c r="B3214" i="14"/>
  <c r="B3213" i="14"/>
  <c r="B3212" i="14"/>
  <c r="B3211" i="14"/>
  <c r="B3210" i="14"/>
  <c r="B3209" i="14"/>
  <c r="B3208" i="14"/>
  <c r="B3207" i="14"/>
  <c r="B3206" i="14"/>
  <c r="B3205" i="14"/>
  <c r="B3204" i="14"/>
  <c r="B3203" i="14"/>
  <c r="B3202" i="14"/>
  <c r="B3201" i="14"/>
  <c r="B3200" i="14"/>
  <c r="B3199" i="14"/>
  <c r="B3198" i="14"/>
  <c r="B3197" i="14"/>
  <c r="B3196" i="14"/>
  <c r="B3195" i="14"/>
  <c r="B3194" i="14"/>
  <c r="B3193" i="14"/>
  <c r="B3192" i="14"/>
  <c r="B3191" i="14"/>
  <c r="B3190" i="14"/>
  <c r="B3189" i="14"/>
  <c r="B3188" i="14"/>
  <c r="B3187" i="14"/>
  <c r="B3186" i="14"/>
  <c r="B3185" i="14"/>
  <c r="B3184" i="14"/>
  <c r="B3183" i="14"/>
  <c r="B3182" i="14"/>
  <c r="B3181" i="14"/>
  <c r="B3180" i="14"/>
  <c r="B3179" i="14"/>
  <c r="B3178" i="14"/>
  <c r="B3177" i="14"/>
  <c r="B3176" i="14"/>
  <c r="B3175" i="14"/>
  <c r="B3174" i="14"/>
  <c r="B3173" i="14"/>
  <c r="B3172" i="14"/>
  <c r="B3171" i="14"/>
  <c r="B3170" i="14"/>
  <c r="B3169" i="14"/>
  <c r="B3168" i="14"/>
  <c r="B3167" i="14"/>
  <c r="B3166" i="14"/>
  <c r="B3165" i="14"/>
  <c r="B3164" i="14"/>
  <c r="B3163" i="14"/>
  <c r="B3162" i="14"/>
  <c r="B3161" i="14"/>
  <c r="B3160" i="14"/>
  <c r="B3159" i="14"/>
  <c r="B3158" i="14"/>
  <c r="B3157" i="14"/>
  <c r="B3156" i="14"/>
  <c r="B3155" i="14"/>
  <c r="B3154" i="14"/>
  <c r="B3153" i="14"/>
  <c r="B3152" i="14"/>
  <c r="B3151" i="14"/>
  <c r="B3150" i="14"/>
  <c r="B3149" i="14"/>
  <c r="B3148" i="14"/>
  <c r="B3147" i="14"/>
  <c r="B3146" i="14"/>
  <c r="B3145" i="14"/>
  <c r="B3144" i="14"/>
  <c r="B3143" i="14"/>
  <c r="B3142" i="14"/>
  <c r="B3141" i="14"/>
  <c r="B3140" i="14"/>
  <c r="B3139" i="14"/>
  <c r="B3138" i="14"/>
  <c r="B3137" i="14"/>
  <c r="B3136" i="14"/>
  <c r="B3135" i="14"/>
  <c r="B3134" i="14"/>
  <c r="B3133" i="14"/>
  <c r="B3132" i="14"/>
  <c r="B3131" i="14"/>
  <c r="B3130" i="14"/>
  <c r="B3129" i="14"/>
  <c r="B3128" i="14"/>
  <c r="B3127" i="14"/>
  <c r="B3126" i="14"/>
  <c r="B3125" i="14"/>
  <c r="B3124" i="14"/>
  <c r="B3123" i="14"/>
  <c r="B3122" i="14"/>
  <c r="B3121" i="14"/>
  <c r="B3120" i="14"/>
  <c r="B3119" i="14"/>
  <c r="B3118" i="14"/>
  <c r="B3117" i="14"/>
  <c r="B3116" i="14"/>
  <c r="B3115" i="14"/>
  <c r="B3114" i="14"/>
  <c r="B3113" i="14"/>
  <c r="B3112" i="14"/>
  <c r="B3111" i="14"/>
  <c r="B3110" i="14"/>
  <c r="B3109" i="14"/>
  <c r="B3108" i="14"/>
  <c r="B3107" i="14"/>
  <c r="B3106" i="14"/>
  <c r="B3105" i="14"/>
  <c r="B3104" i="14"/>
  <c r="B3103" i="14"/>
  <c r="B3102" i="14"/>
  <c r="B3101" i="14"/>
  <c r="B3100" i="14"/>
  <c r="B3099" i="14"/>
  <c r="B3098" i="14"/>
  <c r="B3097" i="14"/>
  <c r="B3096" i="14"/>
  <c r="B3095" i="14"/>
  <c r="B3094" i="14"/>
  <c r="B3093" i="14"/>
  <c r="B3092" i="14"/>
  <c r="B3091" i="14"/>
  <c r="B3090" i="14"/>
  <c r="B3089" i="14"/>
  <c r="B3088" i="14"/>
  <c r="B3087" i="14"/>
  <c r="B3086" i="14"/>
  <c r="B3085" i="14"/>
  <c r="B3084" i="14"/>
  <c r="B3083" i="14"/>
  <c r="B3082" i="14"/>
  <c r="B3081" i="14"/>
  <c r="B3080" i="14"/>
  <c r="B3079" i="14"/>
  <c r="B3078" i="14"/>
  <c r="B3077" i="14"/>
  <c r="B3076" i="14"/>
  <c r="B3075" i="14"/>
  <c r="B3074" i="14"/>
  <c r="B3073" i="14"/>
  <c r="B3072" i="14"/>
  <c r="B3071" i="14"/>
  <c r="B3070" i="14"/>
  <c r="B3069" i="14"/>
  <c r="B3068" i="14"/>
  <c r="B3067" i="14"/>
  <c r="B3066" i="14"/>
  <c r="B3065" i="14"/>
  <c r="B3064" i="14"/>
  <c r="B3063" i="14"/>
  <c r="B3062" i="14"/>
  <c r="B3061" i="14"/>
  <c r="B3060" i="14"/>
  <c r="B3059" i="14"/>
  <c r="B3058" i="14"/>
  <c r="B3057" i="14"/>
  <c r="B3056" i="14"/>
  <c r="B3055" i="14"/>
  <c r="B3054" i="14"/>
  <c r="B3053" i="14"/>
  <c r="B3052" i="14"/>
  <c r="B3051" i="14"/>
  <c r="B3050" i="14"/>
  <c r="B3049" i="14"/>
  <c r="B3048" i="14"/>
  <c r="B3047" i="14"/>
  <c r="B3046" i="14"/>
  <c r="B3045" i="14"/>
  <c r="B3044" i="14"/>
  <c r="B3043" i="14"/>
  <c r="B3042" i="14"/>
  <c r="B3041" i="14"/>
  <c r="B3040" i="14"/>
  <c r="B3039" i="14"/>
  <c r="B3038" i="14"/>
  <c r="B3037" i="14"/>
  <c r="B3036" i="14"/>
  <c r="B3035" i="14"/>
  <c r="B3034" i="14"/>
  <c r="B3033" i="14"/>
  <c r="B3032" i="14"/>
  <c r="B3031" i="14"/>
  <c r="B3030" i="14"/>
  <c r="B3029" i="14"/>
  <c r="B3028" i="14"/>
  <c r="B3027" i="14"/>
  <c r="B3026" i="14"/>
  <c r="B3025" i="14"/>
  <c r="B3024" i="14"/>
  <c r="B3023" i="14"/>
  <c r="B3022" i="14"/>
  <c r="B3021" i="14"/>
  <c r="B3020" i="14"/>
  <c r="B3019" i="14"/>
  <c r="B3018" i="14"/>
  <c r="B3017" i="14"/>
  <c r="B3016" i="14"/>
  <c r="B3015" i="14"/>
  <c r="B3014" i="14"/>
  <c r="B3013" i="14"/>
  <c r="B3012" i="14"/>
  <c r="B3011" i="14"/>
  <c r="B3010" i="14"/>
  <c r="B3009" i="14"/>
  <c r="B3008" i="14"/>
  <c r="B3007" i="14"/>
  <c r="B3006" i="14"/>
  <c r="B3005" i="14"/>
  <c r="B3004" i="14"/>
  <c r="B3003" i="14"/>
  <c r="B3002" i="14"/>
  <c r="B3001" i="14"/>
  <c r="B3000" i="14"/>
  <c r="B2999" i="14"/>
  <c r="B2998" i="14"/>
  <c r="B2997" i="14"/>
  <c r="B2996" i="14"/>
  <c r="B2995" i="14"/>
  <c r="B2994" i="14"/>
  <c r="B2993" i="14"/>
  <c r="B2992" i="14"/>
  <c r="B2991" i="14"/>
  <c r="B2990" i="14"/>
  <c r="B2989" i="14"/>
  <c r="B2988" i="14"/>
  <c r="B2987" i="14"/>
  <c r="B2986" i="14"/>
  <c r="B2985" i="14"/>
  <c r="B2984" i="14"/>
  <c r="B2983" i="14"/>
  <c r="B2982" i="14"/>
  <c r="B2981" i="14"/>
  <c r="B2980" i="14"/>
  <c r="B2979" i="14"/>
  <c r="B2978" i="14"/>
  <c r="B2977" i="14"/>
  <c r="B2976" i="14"/>
  <c r="B2975" i="14"/>
  <c r="B2974" i="14"/>
  <c r="B2973" i="14"/>
  <c r="B2972" i="14"/>
  <c r="B2971" i="14"/>
  <c r="B2970" i="14"/>
  <c r="B2969" i="14"/>
  <c r="B2968" i="14"/>
  <c r="B2967" i="14"/>
  <c r="B2966" i="14"/>
  <c r="B2965" i="14"/>
  <c r="B2964" i="14"/>
  <c r="B2963" i="14"/>
  <c r="B2962" i="14"/>
  <c r="B2961" i="14"/>
  <c r="B2960" i="14"/>
  <c r="B2959" i="14"/>
  <c r="B2958" i="14"/>
  <c r="B2957" i="14"/>
  <c r="B2956" i="14"/>
  <c r="B2955" i="14"/>
  <c r="B2954" i="14"/>
  <c r="B2953" i="14"/>
  <c r="B2952" i="14"/>
  <c r="B2951" i="14"/>
  <c r="B2950" i="14"/>
  <c r="B2949" i="14"/>
  <c r="B2948" i="14"/>
  <c r="B2947" i="14"/>
  <c r="B2946" i="14"/>
  <c r="B2945" i="14"/>
  <c r="B2944" i="14"/>
  <c r="B2943" i="14"/>
  <c r="B2942" i="14"/>
  <c r="B2941" i="14"/>
  <c r="B2940" i="14"/>
  <c r="B2939" i="14"/>
  <c r="B2938" i="14"/>
  <c r="B2937" i="14"/>
  <c r="B2936" i="14"/>
  <c r="B2935" i="14"/>
  <c r="B2934" i="14"/>
  <c r="B2933" i="14"/>
  <c r="B2932" i="14"/>
  <c r="B2931" i="14"/>
  <c r="B2930" i="14"/>
  <c r="B2929" i="14"/>
  <c r="B2928" i="14"/>
  <c r="B2927" i="14"/>
  <c r="B2926" i="14"/>
  <c r="B2925" i="14"/>
  <c r="B2924" i="14"/>
  <c r="B2923" i="14"/>
  <c r="B2922" i="14"/>
  <c r="B2921" i="14"/>
  <c r="B2920" i="14"/>
  <c r="B2919" i="14"/>
  <c r="B2918" i="14"/>
  <c r="B2917" i="14"/>
  <c r="B2916" i="14"/>
  <c r="B2915" i="14"/>
  <c r="B2914" i="14"/>
  <c r="B2913" i="14"/>
  <c r="B2912" i="14"/>
  <c r="B2911" i="14"/>
  <c r="B2910" i="14"/>
  <c r="B2909" i="14"/>
  <c r="B2908" i="14"/>
  <c r="B2907" i="14"/>
  <c r="B2906" i="14"/>
  <c r="B2905" i="14"/>
  <c r="B2904" i="14"/>
  <c r="B2903" i="14"/>
  <c r="B2902" i="14"/>
  <c r="B2901" i="14"/>
  <c r="B2900" i="14"/>
  <c r="B2899" i="14"/>
  <c r="B2898" i="14"/>
  <c r="B2897" i="14"/>
  <c r="B2896" i="14"/>
  <c r="B2895" i="14"/>
  <c r="B2894" i="14"/>
  <c r="B2893" i="14"/>
  <c r="B2892" i="14"/>
  <c r="B2891" i="14"/>
  <c r="B2890" i="14"/>
  <c r="B2889" i="14"/>
  <c r="B2888" i="14"/>
  <c r="B2887" i="14"/>
  <c r="B2886" i="14"/>
  <c r="B2885" i="14"/>
  <c r="B2884" i="14"/>
  <c r="B2883" i="14"/>
  <c r="B2882" i="14"/>
  <c r="B2881" i="14"/>
  <c r="B2880" i="14"/>
  <c r="B2879" i="14"/>
  <c r="B2878" i="14"/>
  <c r="B2877" i="14"/>
  <c r="B2876" i="14"/>
  <c r="B2875" i="14"/>
  <c r="B2874" i="14"/>
  <c r="B2873" i="14"/>
  <c r="B2872" i="14"/>
  <c r="B2871" i="14"/>
  <c r="B2870" i="14"/>
  <c r="B2869" i="14"/>
  <c r="B2868" i="14"/>
  <c r="B2867" i="14"/>
  <c r="B2866" i="14"/>
  <c r="B2865" i="14"/>
  <c r="B2864" i="14"/>
  <c r="B2863" i="14"/>
  <c r="B2862" i="14"/>
  <c r="B2861" i="14"/>
  <c r="B2860" i="14"/>
  <c r="B2859" i="14"/>
  <c r="B2858" i="14"/>
  <c r="B2857" i="14"/>
  <c r="B2856" i="14"/>
  <c r="B2855" i="14"/>
  <c r="B2854" i="14"/>
  <c r="B2853" i="14"/>
  <c r="B2852" i="14"/>
  <c r="B2851" i="14"/>
  <c r="B2850" i="14"/>
  <c r="B2849" i="14"/>
  <c r="B2848" i="14"/>
  <c r="B2847" i="14"/>
  <c r="B2846" i="14"/>
  <c r="B2845" i="14"/>
  <c r="B2844" i="14"/>
  <c r="B2843" i="14"/>
  <c r="B2842" i="14"/>
  <c r="B2841" i="14"/>
  <c r="B2840" i="14"/>
  <c r="B2839" i="14"/>
  <c r="B2838" i="14"/>
  <c r="B2837" i="14"/>
  <c r="B2836" i="14"/>
  <c r="B2835" i="14"/>
  <c r="B2834" i="14"/>
  <c r="B2833" i="14"/>
  <c r="B2832" i="14"/>
  <c r="B2831" i="14"/>
  <c r="B2830" i="14"/>
  <c r="B2829" i="14"/>
  <c r="B2828" i="14"/>
  <c r="B2827" i="14"/>
  <c r="B2826" i="14"/>
  <c r="B2825" i="14"/>
  <c r="B2824" i="14"/>
  <c r="B2823" i="14"/>
  <c r="B2822" i="14"/>
  <c r="B2821" i="14"/>
  <c r="B2820" i="14"/>
  <c r="B2819" i="14"/>
  <c r="B2818" i="14"/>
  <c r="B2817" i="14"/>
  <c r="B2816" i="14"/>
  <c r="B2815" i="14"/>
  <c r="B2814" i="14"/>
  <c r="B2813" i="14"/>
  <c r="B2812" i="14"/>
  <c r="B2811" i="14"/>
  <c r="B2810" i="14"/>
  <c r="B2809" i="14"/>
  <c r="B2808" i="14"/>
  <c r="B2807" i="14"/>
  <c r="B2806" i="14"/>
  <c r="B2805" i="14"/>
  <c r="B2804" i="14"/>
  <c r="B2803" i="14"/>
  <c r="B2802" i="14"/>
  <c r="B2801" i="14"/>
  <c r="B2800" i="14"/>
  <c r="B2799" i="14"/>
  <c r="B2798" i="14"/>
  <c r="B2797" i="14"/>
  <c r="B2796" i="14"/>
  <c r="B2795" i="14"/>
  <c r="B2794" i="14"/>
  <c r="B2793" i="14"/>
  <c r="B2792" i="14"/>
  <c r="B2791" i="14"/>
  <c r="B2790" i="14"/>
  <c r="B2789" i="14"/>
  <c r="B2788" i="14"/>
  <c r="B2787" i="14"/>
  <c r="B2786" i="14"/>
  <c r="B2785" i="14"/>
  <c r="B2784" i="14"/>
  <c r="B2783" i="14"/>
  <c r="B2782" i="14"/>
  <c r="B2781" i="14"/>
  <c r="B2780" i="14"/>
  <c r="B2779" i="14"/>
  <c r="B2778" i="14"/>
  <c r="B2777" i="14"/>
  <c r="B2776" i="14"/>
  <c r="B2775" i="14"/>
  <c r="B2774" i="14"/>
  <c r="B2773" i="14"/>
  <c r="B2772" i="14"/>
  <c r="B2771" i="14"/>
  <c r="B2770" i="14"/>
  <c r="B2769" i="14"/>
  <c r="B2768" i="14"/>
  <c r="B2767" i="14"/>
  <c r="B2766" i="14"/>
  <c r="B2765" i="14"/>
  <c r="B2764" i="14"/>
  <c r="B2763" i="14"/>
  <c r="B2762" i="14"/>
  <c r="B2761" i="14"/>
  <c r="B2760" i="14"/>
  <c r="B2759" i="14"/>
  <c r="B2758" i="14"/>
  <c r="B2757" i="14"/>
  <c r="B2756" i="14"/>
  <c r="B2755" i="14"/>
  <c r="B2754" i="14"/>
  <c r="B2753" i="14"/>
  <c r="B2752" i="14"/>
  <c r="B2751" i="14"/>
  <c r="B2750" i="14"/>
  <c r="B2749" i="14"/>
  <c r="B2748" i="14"/>
  <c r="B2747" i="14"/>
  <c r="B2746" i="14"/>
  <c r="B2745" i="14"/>
  <c r="B2744" i="14"/>
  <c r="B2743" i="14"/>
  <c r="B2742" i="14"/>
  <c r="B2741" i="14"/>
  <c r="B2740" i="14"/>
  <c r="B2739" i="14"/>
  <c r="B2738" i="14"/>
  <c r="B2737" i="14"/>
  <c r="B2736" i="14"/>
  <c r="B2735" i="14"/>
  <c r="B2734" i="14"/>
  <c r="B2733" i="14"/>
  <c r="B2732" i="14"/>
  <c r="B2731" i="14"/>
  <c r="B2730" i="14"/>
  <c r="B2729" i="14"/>
  <c r="B2728" i="14"/>
  <c r="B2727" i="14"/>
  <c r="B2726" i="14"/>
  <c r="B2725" i="14"/>
  <c r="B2724" i="14"/>
  <c r="B2723" i="14"/>
  <c r="B2722" i="14"/>
  <c r="B2721" i="14"/>
  <c r="B2720" i="14"/>
  <c r="B2719" i="14"/>
  <c r="B2718" i="14"/>
  <c r="B2717" i="14"/>
  <c r="B2716" i="14"/>
  <c r="B2715" i="14"/>
  <c r="B2714" i="14"/>
  <c r="B2713" i="14"/>
  <c r="B2712" i="14"/>
  <c r="B2711" i="14"/>
  <c r="B2710" i="14"/>
  <c r="B2709" i="14"/>
  <c r="B2708" i="14"/>
  <c r="B2707" i="14"/>
  <c r="B2706" i="14"/>
  <c r="B2705" i="14"/>
  <c r="B2704" i="14"/>
  <c r="B2703" i="14"/>
  <c r="B2702" i="14"/>
  <c r="B2701" i="14"/>
  <c r="B2700" i="14"/>
  <c r="B2699" i="14"/>
  <c r="B2698" i="14"/>
  <c r="B2697" i="14"/>
  <c r="B2696" i="14"/>
  <c r="B2695" i="14"/>
  <c r="B2694" i="14"/>
  <c r="B2693" i="14"/>
  <c r="B2692" i="14"/>
  <c r="B2691" i="14"/>
  <c r="B2690" i="14"/>
  <c r="B2689" i="14"/>
  <c r="B2688" i="14"/>
  <c r="B2687" i="14"/>
  <c r="B2686" i="14"/>
  <c r="B2685" i="14"/>
  <c r="B2684" i="14"/>
  <c r="B2683" i="14"/>
  <c r="B2682" i="14"/>
  <c r="B2681" i="14"/>
  <c r="B2680" i="14"/>
  <c r="B2679" i="14"/>
  <c r="B2678" i="14"/>
  <c r="B2677" i="14"/>
  <c r="B2676" i="14"/>
  <c r="B2675" i="14"/>
  <c r="B2674" i="14"/>
  <c r="B2673" i="14"/>
  <c r="B2672" i="14"/>
  <c r="B2671" i="14"/>
  <c r="B2670" i="14"/>
  <c r="B2669" i="14"/>
  <c r="B2668" i="14"/>
  <c r="B2667" i="14"/>
  <c r="B2666" i="14"/>
  <c r="B2665" i="14"/>
  <c r="B2664" i="14"/>
  <c r="B2663" i="14"/>
  <c r="B2662" i="14"/>
  <c r="B2661" i="14"/>
  <c r="B2660" i="14"/>
  <c r="B2659" i="14"/>
  <c r="B2658" i="14"/>
  <c r="B2657" i="14"/>
  <c r="B2656" i="14"/>
  <c r="B2655" i="14"/>
  <c r="B2654" i="14"/>
  <c r="B2653" i="14"/>
  <c r="B2652" i="14"/>
  <c r="B2651" i="14"/>
  <c r="B2650" i="14"/>
  <c r="B2649" i="14"/>
  <c r="B2648" i="14"/>
  <c r="B2647" i="14"/>
  <c r="B2646" i="14"/>
  <c r="B2645" i="14"/>
  <c r="B2644" i="14"/>
  <c r="B2643" i="14"/>
  <c r="B2642" i="14"/>
  <c r="B2641" i="14"/>
  <c r="B2640" i="14"/>
  <c r="B2639" i="14"/>
  <c r="B2638" i="14"/>
  <c r="B2637" i="14"/>
  <c r="B2636" i="14"/>
  <c r="B2635" i="14"/>
  <c r="B2634" i="14"/>
  <c r="B2633" i="14"/>
  <c r="B2632" i="14"/>
  <c r="B2631" i="14"/>
  <c r="B2630" i="14"/>
  <c r="B2629" i="14"/>
  <c r="B2628" i="14"/>
  <c r="B2627" i="14"/>
  <c r="B2626" i="14"/>
  <c r="B2625" i="14"/>
  <c r="B2624" i="14"/>
  <c r="B2623" i="14"/>
  <c r="B2622" i="14"/>
  <c r="B2621" i="14"/>
  <c r="B2620" i="14"/>
  <c r="B2619" i="14"/>
  <c r="B2618" i="14"/>
  <c r="B2617" i="14"/>
  <c r="B2616" i="14"/>
  <c r="B2615" i="14"/>
  <c r="B2614" i="14"/>
  <c r="B2613" i="14"/>
  <c r="B2612" i="14"/>
  <c r="B2611" i="14"/>
  <c r="B2610" i="14"/>
  <c r="B2609" i="14"/>
  <c r="B2608" i="14"/>
  <c r="B2607" i="14"/>
  <c r="B2606" i="14"/>
  <c r="B2605" i="14"/>
  <c r="B2604" i="14"/>
  <c r="B2603" i="14"/>
  <c r="B2602" i="14"/>
  <c r="B2601" i="14"/>
  <c r="B2600" i="14"/>
  <c r="B2599" i="14"/>
  <c r="B2598" i="14"/>
  <c r="B2597" i="14"/>
  <c r="B2596" i="14"/>
  <c r="B2595" i="14"/>
  <c r="B2594" i="14"/>
  <c r="B2593" i="14"/>
  <c r="B2592" i="14"/>
  <c r="B2591" i="14"/>
  <c r="B2590" i="14"/>
  <c r="B2589" i="14"/>
  <c r="B2588" i="14"/>
  <c r="B2587" i="14"/>
  <c r="B2586" i="14"/>
  <c r="B2585" i="14"/>
  <c r="B2584" i="14"/>
  <c r="B2583" i="14"/>
  <c r="B2582" i="14"/>
  <c r="B2581" i="14"/>
  <c r="B2580" i="14"/>
  <c r="B2579" i="14"/>
  <c r="B2578" i="14"/>
  <c r="B2577" i="14"/>
  <c r="B2576" i="14"/>
  <c r="B2575" i="14"/>
  <c r="B2574" i="14"/>
  <c r="B2573" i="14"/>
  <c r="B2572" i="14"/>
  <c r="B2571" i="14"/>
  <c r="B2570" i="14"/>
  <c r="B2569" i="14"/>
  <c r="B2568" i="14"/>
  <c r="B2567" i="14"/>
  <c r="B2566" i="14"/>
  <c r="B2565" i="14"/>
  <c r="B2564" i="14"/>
  <c r="B2563" i="14"/>
  <c r="B2562" i="14"/>
  <c r="B2561" i="14"/>
  <c r="B2560" i="14"/>
  <c r="B2559" i="14"/>
  <c r="B2558" i="14"/>
  <c r="B2557" i="14"/>
  <c r="B2556" i="14"/>
  <c r="B2555" i="14"/>
  <c r="B2554" i="14"/>
  <c r="B2553" i="14"/>
  <c r="B2552" i="14"/>
  <c r="B2551" i="14"/>
  <c r="B2550" i="14"/>
  <c r="B2549" i="14"/>
  <c r="B2548" i="14"/>
  <c r="B2547" i="14"/>
  <c r="B2546" i="14"/>
  <c r="B2545" i="14"/>
  <c r="B2544" i="14"/>
  <c r="B2543" i="14"/>
  <c r="B2542" i="14"/>
  <c r="B2541" i="14"/>
  <c r="B2540" i="14"/>
  <c r="B2539" i="14"/>
  <c r="B2538" i="14"/>
  <c r="B2537" i="14"/>
  <c r="B2536" i="14"/>
  <c r="B2535" i="14"/>
  <c r="B2534" i="14"/>
  <c r="B2533" i="14"/>
  <c r="B2532" i="14"/>
  <c r="B2531" i="14"/>
  <c r="B2530" i="14"/>
  <c r="B2529" i="14"/>
  <c r="B2528" i="14"/>
  <c r="B2527" i="14"/>
  <c r="B2526" i="14"/>
  <c r="B2525" i="14"/>
  <c r="B2524" i="14"/>
  <c r="B2523" i="14"/>
  <c r="B2522" i="14"/>
  <c r="B2521" i="14"/>
  <c r="B2520" i="14"/>
  <c r="B2519" i="14"/>
  <c r="B2518" i="14"/>
  <c r="B2517" i="14"/>
  <c r="B2516" i="14"/>
  <c r="B2515" i="14"/>
  <c r="B2514" i="14"/>
  <c r="B2513" i="14"/>
  <c r="B2512" i="14"/>
  <c r="B2511" i="14"/>
  <c r="B2510" i="14"/>
  <c r="B2509" i="14"/>
  <c r="B2508" i="14"/>
  <c r="B2507" i="14"/>
  <c r="B2506" i="14"/>
  <c r="B2505" i="14"/>
  <c r="B2504" i="14"/>
  <c r="B2503" i="14"/>
  <c r="B2502" i="14"/>
  <c r="B2501" i="14"/>
  <c r="B2500" i="14"/>
  <c r="B2499" i="14"/>
  <c r="B2498" i="14"/>
  <c r="B2497" i="14"/>
  <c r="B2496" i="14"/>
  <c r="B2495" i="14"/>
  <c r="B2494" i="14"/>
  <c r="B2493" i="14"/>
  <c r="B2492" i="14"/>
  <c r="B2491" i="14"/>
  <c r="B2490" i="14"/>
  <c r="B2489" i="14"/>
  <c r="B2488" i="14"/>
  <c r="B2487" i="14"/>
  <c r="B2486" i="14"/>
  <c r="B2485" i="14"/>
  <c r="B2484" i="14"/>
  <c r="B2483" i="14"/>
  <c r="B2482" i="14"/>
  <c r="B2481" i="14"/>
  <c r="B2480" i="14"/>
  <c r="B2479" i="14"/>
  <c r="B2478" i="14"/>
  <c r="B2477" i="14"/>
  <c r="B2476" i="14"/>
  <c r="B2475" i="14"/>
  <c r="B2474" i="14"/>
  <c r="B2473" i="14"/>
  <c r="B2472" i="14"/>
  <c r="B2471" i="14"/>
  <c r="B2470" i="14"/>
  <c r="B2469" i="14"/>
  <c r="B2468" i="14"/>
  <c r="B2467" i="14"/>
  <c r="B2466" i="14"/>
  <c r="B2465" i="14"/>
  <c r="B2464" i="14"/>
  <c r="B2463" i="14"/>
  <c r="B2462" i="14"/>
  <c r="B2461" i="14"/>
  <c r="B2460" i="14"/>
  <c r="B2459" i="14"/>
  <c r="B2458" i="14"/>
  <c r="B2457" i="14"/>
  <c r="B2456" i="14"/>
  <c r="B2455" i="14"/>
  <c r="B2454" i="14"/>
  <c r="B2453" i="14"/>
  <c r="B2452" i="14"/>
  <c r="B2451" i="14"/>
  <c r="B2450" i="14"/>
  <c r="B2449" i="14"/>
  <c r="B2448" i="14"/>
  <c r="B2447" i="14"/>
  <c r="B2446" i="14"/>
  <c r="B2445" i="14"/>
  <c r="B2444" i="14"/>
  <c r="B2443" i="14"/>
  <c r="B2442" i="14"/>
  <c r="B2441" i="14"/>
  <c r="B2440" i="14"/>
  <c r="B2439" i="14"/>
  <c r="B2438" i="14"/>
  <c r="B2437" i="14"/>
  <c r="B2436" i="14"/>
  <c r="B2435" i="14"/>
  <c r="B2434" i="14"/>
  <c r="B2433" i="14"/>
  <c r="B2432" i="14"/>
  <c r="B2431" i="14"/>
  <c r="B2430" i="14"/>
  <c r="B2429" i="14"/>
  <c r="B2428" i="14"/>
  <c r="B2427" i="14"/>
  <c r="B2426" i="14"/>
  <c r="B2425" i="14"/>
  <c r="B2424" i="14"/>
  <c r="B2423" i="14"/>
  <c r="B2422" i="14"/>
  <c r="B2421" i="14"/>
  <c r="B2420" i="14"/>
  <c r="B2419" i="14"/>
  <c r="B2418" i="14"/>
  <c r="B2417" i="14"/>
  <c r="B2416" i="14"/>
  <c r="B2415" i="14"/>
  <c r="B2414" i="14"/>
  <c r="B2413" i="14"/>
  <c r="B2412" i="14"/>
  <c r="B2411" i="14"/>
  <c r="B2410" i="14"/>
  <c r="B2409" i="14"/>
  <c r="B2408" i="14"/>
  <c r="B2407" i="14"/>
  <c r="B2406" i="14"/>
  <c r="B2405" i="14"/>
  <c r="B2404" i="14"/>
  <c r="B2403" i="14"/>
  <c r="B2402" i="14"/>
  <c r="B2401" i="14"/>
  <c r="B2400" i="14"/>
  <c r="B2399" i="14"/>
  <c r="B2398" i="14"/>
  <c r="B2397" i="14"/>
  <c r="B2396" i="14"/>
  <c r="B2395" i="14"/>
  <c r="B2394" i="14"/>
  <c r="B2393" i="14"/>
  <c r="B2392" i="14"/>
  <c r="B2391" i="14"/>
  <c r="B2390" i="14"/>
  <c r="B2389" i="14"/>
  <c r="B2388" i="14"/>
  <c r="B2387" i="14"/>
  <c r="B2386" i="14"/>
  <c r="B2385" i="14"/>
  <c r="B2384" i="14"/>
  <c r="B2383" i="14"/>
  <c r="B2382" i="14"/>
  <c r="B2381" i="14"/>
  <c r="B2380" i="14"/>
  <c r="B2379" i="14"/>
  <c r="B2378" i="14"/>
  <c r="B2377" i="14"/>
  <c r="B2376" i="14"/>
  <c r="B2375" i="14"/>
  <c r="B2374" i="14"/>
  <c r="B2373" i="14"/>
  <c r="B2372" i="14"/>
  <c r="B2371" i="14"/>
  <c r="B2370" i="14"/>
  <c r="B2369" i="14"/>
  <c r="B2368" i="14"/>
  <c r="B2367" i="14"/>
  <c r="B2366" i="14"/>
  <c r="B2365" i="14"/>
  <c r="B2364" i="14"/>
  <c r="B2363" i="14"/>
  <c r="B2362" i="14"/>
  <c r="B2361" i="14"/>
  <c r="B2360" i="14"/>
  <c r="B2359" i="14"/>
  <c r="B2358" i="14"/>
  <c r="B2357" i="14"/>
  <c r="B2356" i="14"/>
  <c r="B2355" i="14"/>
  <c r="B2354" i="14"/>
  <c r="B2353" i="14"/>
  <c r="B2352" i="14"/>
  <c r="B2351" i="14"/>
  <c r="B2350" i="14"/>
  <c r="B2349" i="14"/>
  <c r="B2348" i="14"/>
  <c r="B2347" i="14"/>
  <c r="B2346" i="14"/>
  <c r="B2345" i="14"/>
  <c r="B2344" i="14"/>
  <c r="B2343" i="14"/>
  <c r="B2342" i="14"/>
  <c r="B2341" i="14"/>
  <c r="B2340" i="14"/>
  <c r="B2339" i="14"/>
  <c r="B2338" i="14"/>
  <c r="B2337" i="14"/>
  <c r="B2336" i="14"/>
  <c r="B2335" i="14"/>
  <c r="B2334" i="14"/>
  <c r="B2333" i="14"/>
  <c r="B2332" i="14"/>
  <c r="B2331" i="14"/>
  <c r="B2330" i="14"/>
  <c r="B2329" i="14"/>
  <c r="B2328" i="14"/>
  <c r="B2327" i="14"/>
  <c r="B2326" i="14"/>
  <c r="B2325" i="14"/>
  <c r="B2324" i="14"/>
  <c r="B2323" i="14"/>
  <c r="B2322" i="14"/>
  <c r="B2321" i="14"/>
  <c r="B2320" i="14"/>
  <c r="B2319" i="14"/>
  <c r="B2318" i="14"/>
  <c r="B2317" i="14"/>
  <c r="B2316" i="14"/>
  <c r="B2315" i="14"/>
  <c r="B2314" i="14"/>
  <c r="B2313" i="14"/>
  <c r="B2312" i="14"/>
  <c r="B2311" i="14"/>
  <c r="B2310" i="14"/>
  <c r="B2309" i="14"/>
  <c r="B2308" i="14"/>
  <c r="B2307" i="14"/>
  <c r="B2306" i="14"/>
  <c r="B2305" i="14"/>
  <c r="B2304" i="14"/>
  <c r="B2303" i="14"/>
  <c r="B2302" i="14"/>
  <c r="B2301" i="14"/>
  <c r="B2300" i="14"/>
  <c r="B2299" i="14"/>
  <c r="B2298" i="14"/>
  <c r="B2297" i="14"/>
  <c r="B2296" i="14"/>
  <c r="B2295" i="14"/>
  <c r="B2294" i="14"/>
  <c r="B2293" i="14"/>
  <c r="B2292" i="14"/>
  <c r="B2291" i="14"/>
  <c r="B2290" i="14"/>
  <c r="B2289" i="14"/>
  <c r="B2288" i="14"/>
  <c r="B2287" i="14"/>
  <c r="B2286" i="14"/>
  <c r="B2285" i="14"/>
  <c r="B2284" i="14"/>
  <c r="B2283" i="14"/>
  <c r="B2282" i="14"/>
  <c r="B2281" i="14"/>
  <c r="B2280" i="14"/>
  <c r="B2279" i="14"/>
  <c r="B2278" i="14"/>
  <c r="B2277" i="14"/>
  <c r="B2276" i="14"/>
  <c r="B2275" i="14"/>
  <c r="B2274" i="14"/>
  <c r="B2273" i="14"/>
  <c r="B2272" i="14"/>
  <c r="B2271" i="14"/>
  <c r="B2270" i="14"/>
  <c r="B2269" i="14"/>
  <c r="B2268" i="14"/>
  <c r="B2267" i="14"/>
  <c r="B2266" i="14"/>
  <c r="B2265" i="14"/>
  <c r="B2264" i="14"/>
  <c r="B2263" i="14"/>
  <c r="B2262" i="14"/>
  <c r="B2261" i="14"/>
  <c r="B2260" i="14"/>
  <c r="B2259" i="14"/>
  <c r="B2258" i="14"/>
  <c r="B2257" i="14"/>
  <c r="B2256" i="14"/>
  <c r="B2255" i="14"/>
  <c r="B2254" i="14"/>
  <c r="B2253" i="14"/>
  <c r="B2252" i="14"/>
  <c r="B2251" i="14"/>
  <c r="B2250" i="14"/>
  <c r="B2249" i="14"/>
  <c r="B2248" i="14"/>
  <c r="B2247" i="14"/>
  <c r="B2246" i="14"/>
  <c r="B2245" i="14"/>
  <c r="B2244" i="14"/>
  <c r="B2243" i="14"/>
  <c r="B2242" i="14"/>
  <c r="B2241" i="14"/>
  <c r="B2240" i="14"/>
  <c r="B2239" i="14"/>
  <c r="B2238" i="14"/>
  <c r="B2237" i="14"/>
  <c r="B2236" i="14"/>
  <c r="B2235" i="14"/>
  <c r="B2234" i="14"/>
  <c r="B2233" i="14"/>
  <c r="B2232" i="14"/>
  <c r="B2231" i="14"/>
  <c r="B2230" i="14"/>
  <c r="B2229" i="14"/>
  <c r="B2228" i="14"/>
  <c r="B2227" i="14"/>
  <c r="B2226" i="14"/>
  <c r="B2225" i="14"/>
  <c r="B2224" i="14"/>
  <c r="B2223" i="14"/>
  <c r="B2222" i="14"/>
  <c r="B2221" i="14"/>
  <c r="B2220" i="14"/>
  <c r="B2219" i="14"/>
  <c r="B2218" i="14"/>
  <c r="B2217" i="14"/>
  <c r="B2216" i="14"/>
  <c r="B2215" i="14"/>
  <c r="B2214" i="14"/>
  <c r="B2213" i="14"/>
  <c r="B2212" i="14"/>
  <c r="B2211" i="14"/>
  <c r="B2210" i="14"/>
  <c r="B2209" i="14"/>
  <c r="B2208" i="14"/>
  <c r="B2207" i="14"/>
  <c r="B2206" i="14"/>
  <c r="B2205" i="14"/>
  <c r="B2204" i="14"/>
  <c r="B2203" i="14"/>
  <c r="B2202" i="14"/>
  <c r="B2201" i="14"/>
  <c r="B2200" i="14"/>
  <c r="B2199" i="14"/>
  <c r="B2198" i="14"/>
  <c r="B2197" i="14"/>
  <c r="B2196" i="14"/>
  <c r="B2195" i="14"/>
  <c r="B2194" i="14"/>
  <c r="B2193" i="14"/>
  <c r="B2192" i="14"/>
  <c r="B2191" i="14"/>
  <c r="B2190" i="14"/>
  <c r="B2189" i="14"/>
  <c r="B2188" i="14"/>
  <c r="B2187" i="14"/>
  <c r="B2186" i="14"/>
  <c r="B2185" i="14"/>
  <c r="B2184" i="14"/>
  <c r="B2183" i="14"/>
  <c r="B2182" i="14"/>
  <c r="B2181" i="14"/>
  <c r="B2180" i="14"/>
  <c r="B2179" i="14"/>
  <c r="B2178" i="14"/>
  <c r="B2177" i="14"/>
  <c r="B2176" i="14"/>
  <c r="B2175" i="14"/>
  <c r="B2174" i="14"/>
  <c r="B2173" i="14"/>
  <c r="B2172" i="14"/>
  <c r="B2171" i="14"/>
  <c r="B2170" i="14"/>
  <c r="B2169" i="14"/>
  <c r="B2168" i="14"/>
  <c r="B2167" i="14"/>
  <c r="B2166" i="14"/>
  <c r="B2165" i="14"/>
  <c r="B2164" i="14"/>
  <c r="B2163" i="14"/>
  <c r="B2162" i="14"/>
  <c r="B2161" i="14"/>
  <c r="B2160" i="14"/>
  <c r="B2159" i="14"/>
  <c r="B2158" i="14"/>
  <c r="B2157" i="14"/>
  <c r="B2156" i="14"/>
  <c r="B2155" i="14"/>
  <c r="B2154" i="14"/>
  <c r="B2153" i="14"/>
  <c r="B2152" i="14"/>
  <c r="B2151" i="14"/>
  <c r="B2150" i="14"/>
  <c r="B2149" i="14"/>
  <c r="B2148" i="14"/>
  <c r="B2147" i="14"/>
  <c r="B2146" i="14"/>
  <c r="B2145" i="14"/>
  <c r="B2144" i="14"/>
  <c r="B2143" i="14"/>
  <c r="B2142" i="14"/>
  <c r="B2141" i="14"/>
  <c r="B2140" i="14"/>
  <c r="B2139" i="14"/>
  <c r="B2138" i="14"/>
  <c r="B2137" i="14"/>
  <c r="B2136" i="14"/>
  <c r="B2135" i="14"/>
  <c r="B2134" i="14"/>
  <c r="B2133" i="14"/>
  <c r="B2132" i="14"/>
  <c r="B2131" i="14"/>
  <c r="B2130" i="14"/>
  <c r="B2129" i="14"/>
  <c r="B2128" i="14"/>
  <c r="B2127" i="14"/>
  <c r="B2126" i="14"/>
  <c r="B2125" i="14"/>
  <c r="B2124" i="14"/>
  <c r="B2123" i="14"/>
  <c r="B2122" i="14"/>
  <c r="B2121" i="14"/>
  <c r="B2120" i="14"/>
  <c r="B2119" i="14"/>
  <c r="B2118" i="14"/>
  <c r="B2117" i="14"/>
  <c r="B2116" i="14"/>
  <c r="B2115" i="14"/>
  <c r="B2114" i="14"/>
  <c r="B2113" i="14"/>
  <c r="B2112" i="14"/>
  <c r="B2111" i="14"/>
  <c r="B2110" i="14"/>
  <c r="B2109" i="14"/>
  <c r="B2108" i="14"/>
  <c r="B2107" i="14"/>
  <c r="B2106" i="14"/>
  <c r="B2105" i="14"/>
  <c r="B2104" i="14"/>
  <c r="B2103" i="14"/>
  <c r="B2102" i="14"/>
  <c r="B2101" i="14"/>
  <c r="B2100" i="14"/>
  <c r="B2099" i="14"/>
  <c r="B2098" i="14"/>
  <c r="B2097" i="14"/>
  <c r="B2096" i="14"/>
  <c r="B2095" i="14"/>
  <c r="B2094" i="14"/>
  <c r="B2093" i="14"/>
  <c r="B2092" i="14"/>
  <c r="B2091" i="14"/>
  <c r="B2090" i="14"/>
  <c r="B2089" i="14"/>
  <c r="B2088" i="14"/>
  <c r="B2087" i="14"/>
  <c r="B2086" i="14"/>
  <c r="B2085" i="14"/>
  <c r="B2084" i="14"/>
  <c r="B2083" i="14"/>
  <c r="B2082" i="14"/>
  <c r="B2081" i="14"/>
  <c r="B2080" i="14"/>
  <c r="B2079" i="14"/>
  <c r="B2078" i="14"/>
  <c r="B2077" i="14"/>
  <c r="B2076" i="14"/>
  <c r="B2075" i="14"/>
  <c r="B2074" i="14"/>
  <c r="B2073" i="14"/>
  <c r="B2072" i="14"/>
  <c r="B2071" i="14"/>
  <c r="B2070" i="14"/>
  <c r="B2069" i="14"/>
  <c r="B2068" i="14"/>
  <c r="B2067" i="14"/>
  <c r="B2066" i="14"/>
  <c r="B2065" i="14"/>
  <c r="B2064" i="14"/>
  <c r="B2063" i="14"/>
  <c r="B2062" i="14"/>
  <c r="B2061" i="14"/>
  <c r="B2060" i="14"/>
  <c r="B2059" i="14"/>
  <c r="B2058" i="14"/>
  <c r="B2057" i="14"/>
  <c r="B2056" i="14"/>
  <c r="B2055" i="14"/>
  <c r="B2054" i="14"/>
  <c r="B2053" i="14"/>
  <c r="B2052" i="14"/>
  <c r="B2051" i="14"/>
  <c r="B2050" i="14"/>
  <c r="B2049" i="14"/>
  <c r="B2048" i="14"/>
  <c r="B2047" i="14"/>
  <c r="B2046" i="14"/>
  <c r="B2045" i="14"/>
  <c r="B2044" i="14"/>
  <c r="B2043" i="14"/>
  <c r="B2042" i="14"/>
  <c r="B2041" i="14"/>
  <c r="B2040" i="14"/>
  <c r="B2039" i="14"/>
  <c r="B2038" i="14"/>
  <c r="B2037" i="14"/>
  <c r="B2036" i="14"/>
  <c r="B2035" i="14"/>
  <c r="B2034" i="14"/>
  <c r="B2033" i="14"/>
  <c r="B2032" i="14"/>
  <c r="B2031" i="14"/>
  <c r="B2030" i="14"/>
  <c r="B2029" i="14"/>
  <c r="B2028" i="14"/>
  <c r="B2027" i="14"/>
  <c r="B2026" i="14"/>
  <c r="B2025" i="14"/>
  <c r="B2024" i="14"/>
  <c r="B2023" i="14"/>
  <c r="B2022" i="14"/>
  <c r="B2021" i="14"/>
  <c r="B2020" i="14"/>
  <c r="B2019" i="14"/>
  <c r="B2018" i="14"/>
  <c r="B2017" i="14"/>
  <c r="B2016" i="14"/>
  <c r="B2015" i="14"/>
  <c r="B2014" i="14"/>
  <c r="B2013" i="14"/>
  <c r="B2012" i="14"/>
  <c r="B2011" i="14"/>
  <c r="B2010" i="14"/>
  <c r="B2009" i="14"/>
  <c r="B2008" i="14"/>
  <c r="B2007" i="14"/>
  <c r="B2006" i="14"/>
  <c r="B2005" i="14"/>
  <c r="B2004" i="14"/>
  <c r="B2003" i="14"/>
  <c r="B2002" i="14"/>
  <c r="B2001" i="14"/>
  <c r="B2000" i="14"/>
  <c r="B1999" i="14"/>
  <c r="B1998" i="14"/>
  <c r="B1997" i="14"/>
  <c r="B1996" i="14"/>
  <c r="B1995" i="14"/>
  <c r="B1994" i="14"/>
  <c r="B1993" i="14"/>
  <c r="B1992" i="14"/>
  <c r="B1991" i="14"/>
  <c r="B1990" i="14"/>
  <c r="B1989" i="14"/>
  <c r="B1988" i="14"/>
  <c r="B1987" i="14"/>
  <c r="B1986" i="14"/>
  <c r="B1985" i="14"/>
  <c r="B1984" i="14"/>
  <c r="B1983" i="14"/>
  <c r="B1982" i="14"/>
  <c r="B1981" i="14"/>
  <c r="B1980" i="14"/>
  <c r="B1979" i="14"/>
  <c r="B1978" i="14"/>
  <c r="B1977" i="14"/>
  <c r="B1976" i="14"/>
  <c r="B1975" i="14"/>
  <c r="B1974" i="14"/>
  <c r="B1973" i="14"/>
  <c r="B1972" i="14"/>
  <c r="B1971" i="14"/>
  <c r="B1970" i="14"/>
  <c r="B1969" i="14"/>
  <c r="B1968" i="14"/>
  <c r="B1967" i="14"/>
  <c r="B1966" i="14"/>
  <c r="B1965" i="14"/>
  <c r="B1964" i="14"/>
  <c r="B1963" i="14"/>
  <c r="B1962" i="14"/>
  <c r="B1961" i="14"/>
  <c r="B1960" i="14"/>
  <c r="B1959" i="14"/>
  <c r="B1958" i="14"/>
  <c r="B1957" i="14"/>
  <c r="B1956" i="14"/>
  <c r="B1955" i="14"/>
  <c r="B1954" i="14"/>
  <c r="B1953" i="14"/>
  <c r="B1952" i="14"/>
  <c r="B1951" i="14"/>
  <c r="B1950" i="14"/>
  <c r="B1949" i="14"/>
  <c r="B1948" i="14"/>
  <c r="B1947" i="14"/>
  <c r="B1946" i="14"/>
  <c r="B1945" i="14"/>
  <c r="B1944" i="14"/>
  <c r="B1943" i="14"/>
  <c r="B1942" i="14"/>
  <c r="B1941" i="14"/>
  <c r="B1940" i="14"/>
  <c r="B1939" i="14"/>
  <c r="B1938" i="14"/>
  <c r="B1937" i="14"/>
  <c r="B1936" i="14"/>
  <c r="B1935" i="14"/>
  <c r="B1934" i="14"/>
  <c r="B1933" i="14"/>
  <c r="B1932" i="14"/>
  <c r="B1931" i="14"/>
  <c r="B1930" i="14"/>
  <c r="B1929" i="14"/>
  <c r="B1928" i="14"/>
  <c r="B1927" i="14"/>
  <c r="B1926" i="14"/>
  <c r="B1925" i="14"/>
  <c r="B1924" i="14"/>
  <c r="B1923" i="14"/>
  <c r="B1922" i="14"/>
  <c r="B1921" i="14"/>
  <c r="B1920" i="14"/>
  <c r="B1919" i="14"/>
  <c r="B1918" i="14"/>
  <c r="B1917" i="14"/>
  <c r="B1916" i="14"/>
  <c r="B1915" i="14"/>
  <c r="B1914" i="14"/>
  <c r="B1913" i="14"/>
  <c r="B1912" i="14"/>
  <c r="B1911" i="14"/>
  <c r="B1910" i="14"/>
  <c r="B1909" i="14"/>
  <c r="B1908" i="14"/>
  <c r="B1907" i="14"/>
  <c r="B1906" i="14"/>
  <c r="B1905" i="14"/>
  <c r="B1904" i="14"/>
  <c r="B1903" i="14"/>
  <c r="B1902" i="14"/>
  <c r="B1901" i="14"/>
  <c r="B1900" i="14"/>
  <c r="B1899" i="14"/>
  <c r="B1898" i="14"/>
  <c r="B1897" i="14"/>
  <c r="B1896" i="14"/>
  <c r="B1895" i="14"/>
  <c r="B1894" i="14"/>
  <c r="B1893" i="14"/>
  <c r="B1892" i="14"/>
  <c r="B1891" i="14"/>
  <c r="B1890" i="14"/>
  <c r="B1889" i="14"/>
  <c r="B1888" i="14"/>
  <c r="B1887" i="14"/>
  <c r="B1886" i="14"/>
  <c r="B1885" i="14"/>
  <c r="B1884" i="14"/>
  <c r="B1883" i="14"/>
  <c r="B1882" i="14"/>
  <c r="B1881" i="14"/>
  <c r="B1880" i="14"/>
  <c r="B1879" i="14"/>
  <c r="B1878" i="14"/>
  <c r="B1877" i="14"/>
  <c r="B1876" i="14"/>
  <c r="B1875" i="14"/>
  <c r="B1874" i="14"/>
  <c r="B1873" i="14"/>
  <c r="B1872" i="14"/>
  <c r="B1871" i="14"/>
  <c r="B1870" i="14"/>
  <c r="B1869" i="14"/>
  <c r="B1868" i="14"/>
  <c r="B1867" i="14"/>
  <c r="B1866" i="14"/>
  <c r="B1865" i="14"/>
  <c r="B1864" i="14"/>
  <c r="B1863" i="14"/>
  <c r="B1862" i="14"/>
  <c r="B1861" i="14"/>
  <c r="B1860" i="14"/>
  <c r="B1859" i="14"/>
  <c r="B1858" i="14"/>
  <c r="B1857" i="14"/>
  <c r="B1856" i="14"/>
  <c r="B1855" i="14"/>
  <c r="B1854" i="14"/>
  <c r="B1853" i="14"/>
  <c r="B1852" i="14"/>
  <c r="B1851" i="14"/>
  <c r="B1850" i="14"/>
  <c r="B1849" i="14"/>
  <c r="B1848" i="14"/>
  <c r="B1847" i="14"/>
  <c r="B1846" i="14"/>
  <c r="B1845" i="14"/>
  <c r="B1844" i="14"/>
  <c r="B1843" i="14"/>
  <c r="B1842" i="14"/>
  <c r="B1841" i="14"/>
  <c r="B1840" i="14"/>
  <c r="B1839" i="14"/>
  <c r="B1838" i="14"/>
  <c r="B1837" i="14"/>
  <c r="B1836" i="14"/>
  <c r="B1835" i="14"/>
  <c r="B1834" i="14"/>
  <c r="B1833" i="14"/>
  <c r="B1832" i="14"/>
  <c r="B1831" i="14"/>
  <c r="B1830" i="14"/>
  <c r="B1829" i="14"/>
  <c r="B1828" i="14"/>
  <c r="B1827" i="14"/>
  <c r="B1826" i="14"/>
  <c r="B1825" i="14"/>
  <c r="B1824" i="14"/>
  <c r="B1823" i="14"/>
  <c r="B1822" i="14"/>
  <c r="B1821" i="14"/>
  <c r="B1820" i="14"/>
  <c r="B1819" i="14"/>
  <c r="B1818" i="14"/>
  <c r="B1817" i="14"/>
  <c r="B1816" i="14"/>
  <c r="B1815" i="14"/>
  <c r="B1814" i="14"/>
  <c r="B1813" i="14"/>
  <c r="B1812" i="14"/>
  <c r="B1811" i="14"/>
  <c r="B1810" i="14"/>
  <c r="B1809" i="14"/>
  <c r="B1808" i="14"/>
  <c r="B1807" i="14"/>
  <c r="B1806" i="14"/>
  <c r="B1805" i="14"/>
  <c r="B1804" i="14"/>
  <c r="B1803" i="14"/>
  <c r="B1802" i="14"/>
  <c r="B1801" i="14"/>
  <c r="B1800" i="14"/>
  <c r="B1799" i="14"/>
  <c r="B1798" i="14"/>
  <c r="B1797" i="14"/>
  <c r="B1796" i="14"/>
  <c r="B1795" i="14"/>
  <c r="B1794" i="14"/>
  <c r="B1793" i="14"/>
  <c r="B1792" i="14"/>
  <c r="B1791" i="14"/>
  <c r="B1790" i="14"/>
  <c r="B1789" i="14"/>
  <c r="B1788" i="14"/>
  <c r="B1787" i="14"/>
  <c r="B1786" i="14"/>
  <c r="B1785" i="14"/>
  <c r="B1784" i="14"/>
  <c r="B1783" i="14"/>
  <c r="B1782" i="14"/>
  <c r="B1781" i="14"/>
  <c r="B1780" i="14"/>
  <c r="B1779" i="14"/>
  <c r="B1778" i="14"/>
  <c r="B1777" i="14"/>
  <c r="B1776" i="14"/>
  <c r="B1775" i="14"/>
  <c r="B1774" i="14"/>
  <c r="B1773" i="14"/>
  <c r="B1772" i="14"/>
  <c r="B1771" i="14"/>
  <c r="B1770" i="14"/>
  <c r="B1769" i="14"/>
  <c r="B1768" i="14"/>
  <c r="B1767" i="14"/>
  <c r="B1766" i="14"/>
  <c r="B1765" i="14"/>
  <c r="B1764" i="14"/>
  <c r="B1763" i="14"/>
  <c r="B1762" i="14"/>
  <c r="B1761" i="14"/>
  <c r="B1760" i="14"/>
  <c r="B1759" i="14"/>
  <c r="B1758" i="14"/>
  <c r="B1757" i="14"/>
  <c r="B1756" i="14"/>
  <c r="B1755" i="14"/>
  <c r="B1754" i="14"/>
  <c r="B1753" i="14"/>
  <c r="B1752" i="14"/>
  <c r="B1751" i="14"/>
  <c r="B1750" i="14"/>
  <c r="B1749" i="14"/>
  <c r="B1748" i="14"/>
  <c r="B1747" i="14"/>
  <c r="B1746" i="14"/>
  <c r="B1745" i="14"/>
  <c r="B1744" i="14"/>
  <c r="B1743" i="14"/>
  <c r="B1742" i="14"/>
  <c r="B1741" i="14"/>
  <c r="B1740" i="14"/>
  <c r="B1739" i="14"/>
  <c r="B1738" i="14"/>
  <c r="B1737" i="14"/>
  <c r="B1736" i="14"/>
  <c r="B1735" i="14"/>
  <c r="B1734" i="14"/>
  <c r="B1733" i="14"/>
  <c r="B1732" i="14"/>
  <c r="B1731" i="14"/>
  <c r="B1730" i="14"/>
  <c r="B1729" i="14"/>
  <c r="B1728" i="14"/>
  <c r="B1727" i="14"/>
  <c r="B1726" i="14"/>
  <c r="B1725" i="14"/>
  <c r="B1724" i="14"/>
  <c r="B1723" i="14"/>
  <c r="B1722" i="14"/>
  <c r="B1721" i="14"/>
  <c r="B1720" i="14"/>
  <c r="B1719" i="14"/>
  <c r="B1718" i="14"/>
  <c r="B1717" i="14"/>
  <c r="B1716" i="14"/>
  <c r="B1715" i="14"/>
  <c r="B1714" i="14"/>
  <c r="B1713" i="14"/>
  <c r="B1712" i="14"/>
  <c r="B1711" i="14"/>
  <c r="B1710" i="14"/>
  <c r="B1709" i="14"/>
  <c r="B1708" i="14"/>
  <c r="B1707" i="14"/>
  <c r="B1706" i="14"/>
  <c r="B1705" i="14"/>
  <c r="B1704" i="14"/>
  <c r="B1703" i="14"/>
  <c r="B1702" i="14"/>
  <c r="B1701" i="14"/>
  <c r="B1700" i="14"/>
  <c r="B1699" i="14"/>
  <c r="B1698" i="14"/>
  <c r="B1697" i="14"/>
  <c r="B1696" i="14"/>
  <c r="B1695" i="14"/>
  <c r="B1694" i="14"/>
  <c r="B1693" i="14"/>
  <c r="B1692" i="14"/>
  <c r="B1691" i="14"/>
  <c r="B1690" i="14"/>
  <c r="B1689" i="14"/>
  <c r="B1688" i="14"/>
  <c r="B1687" i="14"/>
  <c r="B1686" i="14"/>
  <c r="B1685" i="14"/>
  <c r="B1684" i="14"/>
  <c r="B1683" i="14"/>
  <c r="B1682" i="14"/>
  <c r="B1681" i="14"/>
  <c r="B1680" i="14"/>
  <c r="B1679" i="14"/>
  <c r="B1678" i="14"/>
  <c r="B1677" i="14"/>
  <c r="B1676" i="14"/>
  <c r="B1675" i="14"/>
  <c r="B1674" i="14"/>
  <c r="B1673" i="14"/>
  <c r="B1672" i="14"/>
  <c r="B1671" i="14"/>
  <c r="B1670" i="14"/>
  <c r="B1669" i="14"/>
  <c r="B1668" i="14"/>
  <c r="B1667" i="14"/>
  <c r="B1666" i="14"/>
  <c r="B1665" i="14"/>
  <c r="B1664" i="14"/>
  <c r="B1663" i="14"/>
  <c r="B1662" i="14"/>
  <c r="B1661" i="14"/>
  <c r="B1660" i="14"/>
  <c r="B1659" i="14"/>
  <c r="B1658" i="14"/>
  <c r="B1657" i="14"/>
  <c r="B1656" i="14"/>
  <c r="B1655" i="14"/>
  <c r="B1654" i="14"/>
  <c r="B1653" i="14"/>
  <c r="B1652" i="14"/>
  <c r="B1651" i="14"/>
  <c r="B1650" i="14"/>
  <c r="B1649" i="14"/>
  <c r="B1648" i="14"/>
  <c r="B1647" i="14"/>
  <c r="B1646" i="14"/>
  <c r="B1645" i="14"/>
  <c r="B1644" i="14"/>
  <c r="B1643" i="14"/>
  <c r="B1642" i="14"/>
  <c r="B1641" i="14"/>
  <c r="B1640" i="14"/>
  <c r="B1639" i="14"/>
  <c r="B1638" i="14"/>
  <c r="B1637" i="14"/>
  <c r="B1636" i="14"/>
  <c r="B1635" i="14"/>
  <c r="B1634" i="14"/>
  <c r="B1633" i="14"/>
  <c r="B1632" i="14"/>
  <c r="B1631" i="14"/>
  <c r="B1630" i="14"/>
  <c r="B1629" i="14"/>
  <c r="B1628" i="14"/>
  <c r="B1627" i="14"/>
  <c r="B1626" i="14"/>
  <c r="B1625" i="14"/>
  <c r="B1624" i="14"/>
  <c r="B1623" i="14"/>
  <c r="B1622" i="14"/>
  <c r="B1621" i="14"/>
  <c r="B1620" i="14"/>
  <c r="B1619" i="14"/>
  <c r="B1618" i="14"/>
  <c r="B1617" i="14"/>
  <c r="B1616" i="14"/>
  <c r="B1615" i="14"/>
  <c r="B1614" i="14"/>
  <c r="B1613" i="14"/>
  <c r="B1612" i="14"/>
  <c r="B1611" i="14"/>
  <c r="B1610" i="14"/>
  <c r="B1609" i="14"/>
  <c r="B1608" i="14"/>
  <c r="B1607" i="14"/>
  <c r="B1606" i="14"/>
  <c r="B1605" i="14"/>
  <c r="B1604" i="14"/>
  <c r="B1603" i="14"/>
  <c r="B1602" i="14"/>
  <c r="B1601" i="14"/>
  <c r="B1600" i="14"/>
  <c r="B1599" i="14"/>
  <c r="B1598" i="14"/>
  <c r="B1597" i="14"/>
  <c r="B1596" i="14"/>
  <c r="B1595" i="14"/>
  <c r="B1594" i="14"/>
  <c r="B1593" i="14"/>
  <c r="B1592" i="14"/>
  <c r="B1591" i="14"/>
  <c r="B1590" i="14"/>
  <c r="B1589" i="14"/>
  <c r="B1588" i="14"/>
  <c r="B1587" i="14"/>
  <c r="B1586" i="14"/>
  <c r="B1585" i="14"/>
  <c r="B1584" i="14"/>
  <c r="B1583" i="14"/>
  <c r="B1582" i="14"/>
  <c r="B1581" i="14"/>
  <c r="B1580" i="14"/>
  <c r="B1579" i="14"/>
  <c r="B1578" i="14"/>
  <c r="B1577" i="14"/>
  <c r="B1576" i="14"/>
  <c r="B1575" i="14"/>
  <c r="B1574" i="14"/>
  <c r="B1573" i="14"/>
  <c r="B1572" i="14"/>
  <c r="B1571" i="14"/>
  <c r="B1570" i="14"/>
  <c r="B1569" i="14"/>
  <c r="B1568" i="14"/>
  <c r="B1567" i="14"/>
  <c r="B1566" i="14"/>
  <c r="B1565" i="14"/>
  <c r="B1564" i="14"/>
  <c r="B1563" i="14"/>
  <c r="B1562" i="14"/>
  <c r="B1561" i="14"/>
  <c r="B1560" i="14"/>
  <c r="B1559" i="14"/>
  <c r="B1558" i="14"/>
  <c r="B1557" i="14"/>
  <c r="B1556" i="14"/>
  <c r="B1555" i="14"/>
  <c r="B1554" i="14"/>
  <c r="B1553" i="14"/>
  <c r="B1552" i="14"/>
  <c r="B1551" i="14"/>
  <c r="B1550" i="14"/>
  <c r="B1549" i="14"/>
  <c r="B1548" i="14"/>
  <c r="B1547" i="14"/>
  <c r="B1546" i="14"/>
  <c r="B1545" i="14"/>
  <c r="B1544" i="14"/>
  <c r="B1543" i="14"/>
  <c r="B1542" i="14"/>
  <c r="B1541" i="14"/>
  <c r="B1540" i="14"/>
  <c r="B1539" i="14"/>
  <c r="B1538" i="14"/>
  <c r="B1537" i="14"/>
  <c r="B1536" i="14"/>
  <c r="B1535" i="14"/>
  <c r="B1534" i="14"/>
  <c r="B1533" i="14"/>
  <c r="B1532" i="14"/>
  <c r="B1531" i="14"/>
  <c r="B1530" i="14"/>
  <c r="B1529" i="14"/>
  <c r="B1528" i="14"/>
  <c r="B1527" i="14"/>
  <c r="B1526" i="14"/>
  <c r="B1525" i="14"/>
  <c r="B1524" i="14"/>
  <c r="B1523" i="14"/>
  <c r="B1522" i="14"/>
  <c r="B1521" i="14"/>
  <c r="B1520" i="14"/>
  <c r="B1519" i="14"/>
  <c r="B1518" i="14"/>
  <c r="B1517" i="14"/>
  <c r="B1516" i="14"/>
  <c r="B1515" i="14"/>
  <c r="B1514" i="14"/>
  <c r="B1513" i="14"/>
  <c r="B1512" i="14"/>
  <c r="B1511" i="14"/>
  <c r="B1510" i="14"/>
  <c r="B1509" i="14"/>
  <c r="B1508" i="14"/>
  <c r="B1507" i="14"/>
  <c r="B1506" i="14"/>
  <c r="B1505" i="14"/>
  <c r="B1504" i="14"/>
  <c r="B1503" i="14"/>
  <c r="B1502" i="14"/>
  <c r="B1501" i="14"/>
  <c r="B1500" i="14"/>
  <c r="B1499" i="14"/>
  <c r="B1498" i="14"/>
  <c r="B1497" i="14"/>
  <c r="B1496" i="14"/>
  <c r="B1495" i="14"/>
  <c r="B1494" i="14"/>
  <c r="B1493" i="14"/>
  <c r="B1492" i="14"/>
  <c r="B1491" i="14"/>
  <c r="B1490" i="14"/>
  <c r="B1489" i="14"/>
  <c r="B1488" i="14"/>
  <c r="B1487" i="14"/>
  <c r="B1486" i="14"/>
  <c r="B1485" i="14"/>
  <c r="B1484" i="14"/>
  <c r="B1483" i="14"/>
  <c r="B1482" i="14"/>
  <c r="B1481" i="14"/>
  <c r="B1480" i="14"/>
  <c r="B1479" i="14"/>
  <c r="B1478" i="14"/>
  <c r="B1477" i="14"/>
  <c r="B1476" i="14"/>
  <c r="B1475" i="14"/>
  <c r="B1474" i="14"/>
  <c r="B1473" i="14"/>
  <c r="B1472" i="14"/>
  <c r="B1471" i="14"/>
  <c r="B1470" i="14"/>
  <c r="B1469" i="14"/>
  <c r="B1468" i="14"/>
  <c r="B1467" i="14"/>
  <c r="B1466" i="14"/>
  <c r="B1465" i="14"/>
  <c r="B1464" i="14"/>
  <c r="B1463" i="14"/>
  <c r="B1462" i="14"/>
  <c r="B1461" i="14"/>
  <c r="B1460" i="14"/>
  <c r="B1459" i="14"/>
  <c r="B1458" i="14"/>
  <c r="B1457" i="14"/>
  <c r="B1456" i="14"/>
  <c r="B1455" i="14"/>
  <c r="B1454" i="14"/>
  <c r="B1453" i="14"/>
  <c r="B1452" i="14"/>
  <c r="B1451" i="14"/>
  <c r="B1450" i="14"/>
  <c r="B1449" i="14"/>
  <c r="B1448" i="14"/>
  <c r="B1447" i="14"/>
  <c r="B1446" i="14"/>
  <c r="B1445" i="14"/>
  <c r="B1444" i="14"/>
  <c r="B1443" i="14"/>
  <c r="B1442" i="14"/>
  <c r="B1441" i="14"/>
  <c r="B1440" i="14"/>
  <c r="B1439" i="14"/>
  <c r="B1438" i="14"/>
  <c r="B1437" i="14"/>
  <c r="B1436" i="14"/>
  <c r="B1435" i="14"/>
  <c r="B1434" i="14"/>
  <c r="B1433" i="14"/>
  <c r="B1432" i="14"/>
  <c r="B1431" i="14"/>
  <c r="B1430" i="14"/>
  <c r="B1429" i="14"/>
  <c r="B1428" i="14"/>
  <c r="B1427" i="14"/>
  <c r="B1426" i="14"/>
  <c r="B1425" i="14"/>
  <c r="B1424" i="14"/>
  <c r="B1423" i="14"/>
  <c r="B1422" i="14"/>
  <c r="B1421" i="14"/>
  <c r="B1420" i="14"/>
  <c r="B1419" i="14"/>
  <c r="B1418" i="14"/>
  <c r="B1417" i="14"/>
  <c r="B1416" i="14"/>
  <c r="B1415" i="14"/>
  <c r="B1414" i="14"/>
  <c r="B1413" i="14"/>
  <c r="B1412" i="14"/>
  <c r="B1411" i="14"/>
  <c r="B1410" i="14"/>
  <c r="B1409" i="14"/>
  <c r="B1408" i="14"/>
  <c r="B1407" i="14"/>
  <c r="B1406" i="14"/>
  <c r="B1405" i="14"/>
  <c r="B1404" i="14"/>
  <c r="B1403" i="14"/>
  <c r="B1402" i="14"/>
  <c r="B1401" i="14"/>
  <c r="B1400" i="14"/>
  <c r="B1399" i="14"/>
  <c r="B1398" i="14"/>
  <c r="B1397" i="14"/>
  <c r="B1396" i="14"/>
  <c r="B1395" i="14"/>
  <c r="B1394" i="14"/>
  <c r="B1393" i="14"/>
  <c r="B1392" i="14"/>
  <c r="B1391" i="14"/>
  <c r="B1390" i="14"/>
  <c r="B1389" i="14"/>
  <c r="B1388" i="14"/>
  <c r="B1387" i="14"/>
  <c r="B1386" i="14"/>
  <c r="B1385" i="14"/>
  <c r="B1384" i="14"/>
  <c r="B1383" i="14"/>
  <c r="B1382" i="14"/>
  <c r="B1381" i="14"/>
  <c r="B1380" i="14"/>
  <c r="B1379" i="14"/>
  <c r="B1378" i="14"/>
  <c r="B1377" i="14"/>
  <c r="B1376" i="14"/>
  <c r="B1375" i="14"/>
  <c r="B1374" i="14"/>
  <c r="B1373" i="14"/>
  <c r="B1372" i="14"/>
  <c r="B1371" i="14"/>
  <c r="B1370" i="14"/>
  <c r="B1369" i="14"/>
  <c r="B1368" i="14"/>
  <c r="B1367" i="14"/>
  <c r="B1366" i="14"/>
  <c r="B1365" i="14"/>
  <c r="B1364" i="14"/>
  <c r="B1363" i="14"/>
  <c r="B1362" i="14"/>
  <c r="B1361" i="14"/>
  <c r="B1360" i="14"/>
  <c r="B1359" i="14"/>
  <c r="B1358" i="14"/>
  <c r="B1357" i="14"/>
  <c r="B1356" i="14"/>
  <c r="B1355" i="14"/>
  <c r="B1354" i="14"/>
  <c r="B1353" i="14"/>
  <c r="B1352" i="14"/>
  <c r="B1351" i="14"/>
  <c r="B1350" i="14"/>
  <c r="B1349" i="14"/>
  <c r="B1348" i="14"/>
  <c r="B1347" i="14"/>
  <c r="B1346" i="14"/>
  <c r="B1345" i="14"/>
  <c r="B1344" i="14"/>
  <c r="B1343" i="14"/>
  <c r="B1342" i="14"/>
  <c r="B1341" i="14"/>
  <c r="B1340" i="14"/>
  <c r="B1339" i="14"/>
  <c r="B1338" i="14"/>
  <c r="B1337" i="14"/>
  <c r="B1336" i="14"/>
  <c r="B1335" i="14"/>
  <c r="B1334" i="14"/>
  <c r="B1333" i="14"/>
  <c r="B1332" i="14"/>
  <c r="B1331" i="14"/>
  <c r="B1330" i="14"/>
  <c r="B1329" i="14"/>
  <c r="B1328" i="14"/>
  <c r="B1327" i="14"/>
  <c r="B1326" i="14"/>
  <c r="B1325" i="14"/>
  <c r="B1324" i="14"/>
  <c r="B1323" i="14"/>
  <c r="B1322" i="14"/>
  <c r="B1321" i="14"/>
  <c r="B1320" i="14"/>
  <c r="B1319" i="14"/>
  <c r="B1318" i="14"/>
  <c r="B1317" i="14"/>
  <c r="B1316" i="14"/>
  <c r="B1315" i="14"/>
  <c r="B1314" i="14"/>
  <c r="B1313" i="14"/>
  <c r="B1312" i="14"/>
  <c r="B1311" i="14"/>
  <c r="B1310" i="14"/>
  <c r="B1309" i="14"/>
  <c r="B1308" i="14"/>
  <c r="B1307" i="14"/>
  <c r="B1306" i="14"/>
  <c r="B1305" i="14"/>
  <c r="B1304" i="14"/>
  <c r="B1303" i="14"/>
  <c r="B1302" i="14"/>
  <c r="B1301" i="14"/>
  <c r="B1300" i="14"/>
  <c r="B1299" i="14"/>
  <c r="B1298" i="14"/>
  <c r="B1297" i="14"/>
  <c r="B1296" i="14"/>
  <c r="B1295" i="14"/>
  <c r="B1294" i="14"/>
  <c r="B1293" i="14"/>
  <c r="B1292" i="14"/>
  <c r="B1291" i="14"/>
  <c r="B1290" i="14"/>
  <c r="B1289" i="14"/>
  <c r="B1288" i="14"/>
  <c r="B1287" i="14"/>
  <c r="B1286" i="14"/>
  <c r="B1285" i="14"/>
  <c r="B1284" i="14"/>
  <c r="B1283" i="14"/>
  <c r="B1282" i="14"/>
  <c r="B1281" i="14"/>
  <c r="B1280" i="14"/>
  <c r="B1279" i="14"/>
  <c r="B1278" i="14"/>
  <c r="B1277" i="14"/>
  <c r="B1276" i="14"/>
  <c r="B1275" i="14"/>
  <c r="B1274" i="14"/>
  <c r="B1273" i="14"/>
  <c r="B1272" i="14"/>
  <c r="B1271" i="14"/>
  <c r="B1270" i="14"/>
  <c r="B1269" i="14"/>
  <c r="B1268" i="14"/>
  <c r="B1267" i="14"/>
  <c r="B1266" i="14"/>
  <c r="B1265" i="14"/>
  <c r="B1264" i="14"/>
  <c r="B1263" i="14"/>
  <c r="B1262" i="14"/>
  <c r="B1261" i="14"/>
  <c r="B1260" i="14"/>
  <c r="B1259" i="14"/>
  <c r="B1258" i="14"/>
  <c r="B1257" i="14"/>
  <c r="B1256" i="14"/>
  <c r="B1255" i="14"/>
  <c r="B1254" i="14"/>
  <c r="B1253" i="14"/>
  <c r="B1252" i="14"/>
  <c r="B1251" i="14"/>
  <c r="B1250" i="14"/>
  <c r="B1249" i="14"/>
  <c r="B1248" i="14"/>
  <c r="B1247" i="14"/>
  <c r="B1246" i="14"/>
  <c r="B1245" i="14"/>
  <c r="B1244" i="14"/>
  <c r="B1243" i="14"/>
  <c r="B1242" i="14"/>
  <c r="B1241" i="14"/>
  <c r="B1240" i="14"/>
  <c r="B1239" i="14"/>
  <c r="B1238" i="14"/>
  <c r="B1237" i="14"/>
  <c r="B1236" i="14"/>
  <c r="B1235" i="14"/>
  <c r="B1234" i="14"/>
  <c r="B1233" i="14"/>
  <c r="B1232" i="14"/>
  <c r="B1231" i="14"/>
  <c r="B1230" i="14"/>
  <c r="B1229" i="14"/>
  <c r="B1228" i="14"/>
  <c r="B1227" i="14"/>
  <c r="B1226" i="14"/>
  <c r="B1225" i="14"/>
  <c r="B1224" i="14"/>
  <c r="B1223" i="14"/>
  <c r="B1222" i="14"/>
  <c r="B1221" i="14"/>
  <c r="B1220" i="14"/>
  <c r="B1219" i="14"/>
  <c r="B1218" i="14"/>
  <c r="B1217" i="14"/>
  <c r="B1216" i="14"/>
  <c r="B1215" i="14"/>
  <c r="B1214" i="14"/>
  <c r="B1213" i="14"/>
  <c r="B1212" i="14"/>
  <c r="B1211" i="14"/>
  <c r="B1210" i="14"/>
  <c r="B1209" i="14"/>
  <c r="B1208" i="14"/>
  <c r="B1207" i="14"/>
  <c r="B1206" i="14"/>
  <c r="B1205" i="14"/>
  <c r="B1204" i="14"/>
  <c r="B1203" i="14"/>
  <c r="B1202" i="14"/>
  <c r="B1201" i="14"/>
  <c r="B1200" i="14"/>
  <c r="B1199" i="14"/>
  <c r="B1198" i="14"/>
  <c r="B1197" i="14"/>
  <c r="B1196" i="14"/>
  <c r="B1195" i="14"/>
  <c r="B1194" i="14"/>
  <c r="B1193" i="14"/>
  <c r="B1192" i="14"/>
  <c r="B1191" i="14"/>
  <c r="B1190" i="14"/>
  <c r="B1189" i="14"/>
  <c r="B1188" i="14"/>
  <c r="B1187" i="14"/>
  <c r="B1186" i="14"/>
  <c r="B1185" i="14"/>
  <c r="B1184" i="14"/>
  <c r="B1183" i="14"/>
  <c r="B1182" i="14"/>
  <c r="B1181" i="14"/>
  <c r="B1180" i="14"/>
  <c r="B1179" i="14"/>
  <c r="B1178" i="14"/>
  <c r="B1177" i="14"/>
  <c r="B1176" i="14"/>
  <c r="B1175" i="14"/>
  <c r="B1174" i="14"/>
  <c r="B1173" i="14"/>
  <c r="B1172" i="14"/>
  <c r="B1171" i="14"/>
  <c r="B1170" i="14"/>
  <c r="B1169" i="14"/>
  <c r="B1168" i="14"/>
  <c r="B1167" i="14"/>
  <c r="B1166" i="14"/>
  <c r="B1165" i="14"/>
  <c r="B1164" i="14"/>
  <c r="B1163" i="14"/>
  <c r="B1162" i="14"/>
  <c r="B1161" i="14"/>
  <c r="B1160" i="14"/>
  <c r="B1159" i="14"/>
  <c r="B1158" i="14"/>
  <c r="B1157" i="14"/>
  <c r="B1156" i="14"/>
  <c r="B1155" i="14"/>
  <c r="B1154" i="14"/>
  <c r="B1153" i="14"/>
  <c r="B1152" i="14"/>
  <c r="B1151" i="14"/>
  <c r="B1150" i="14"/>
  <c r="B1149" i="14"/>
  <c r="B1148" i="14"/>
  <c r="B1147" i="14"/>
  <c r="B1146" i="14"/>
  <c r="B1145" i="14"/>
  <c r="B1144" i="14"/>
  <c r="B1143" i="14"/>
  <c r="B1142" i="14"/>
  <c r="B1141" i="14"/>
  <c r="B1140" i="14"/>
  <c r="B1139" i="14"/>
  <c r="B1138" i="14"/>
  <c r="B1137" i="14"/>
  <c r="B1136" i="14"/>
  <c r="B1135" i="14"/>
  <c r="B1134" i="14"/>
  <c r="B1133" i="14"/>
  <c r="B1132" i="14"/>
  <c r="B1131" i="14"/>
  <c r="B1130" i="14"/>
  <c r="B1129" i="14"/>
  <c r="B1128" i="14"/>
  <c r="B1127" i="14"/>
  <c r="B1126" i="14"/>
  <c r="B1125" i="14"/>
  <c r="B1124" i="14"/>
  <c r="B1123" i="14"/>
  <c r="B1122" i="14"/>
  <c r="B1121" i="14"/>
  <c r="B1120" i="14"/>
  <c r="B1119" i="14"/>
  <c r="B1118" i="14"/>
  <c r="B1117" i="14"/>
  <c r="B1116" i="14"/>
  <c r="B1115" i="14"/>
  <c r="B1114" i="14"/>
  <c r="B1113" i="14"/>
  <c r="B1112" i="14"/>
  <c r="B1111" i="14"/>
  <c r="B1110" i="14"/>
  <c r="B1109" i="14"/>
  <c r="B1108" i="14"/>
  <c r="B1107" i="14"/>
  <c r="B1106" i="14"/>
  <c r="B1105" i="14"/>
  <c r="B1104" i="14"/>
  <c r="B1103" i="14"/>
  <c r="B1102" i="14"/>
  <c r="B1101" i="14"/>
  <c r="B1100" i="14"/>
  <c r="B1099" i="14"/>
  <c r="B1098" i="14"/>
  <c r="B1097" i="14"/>
  <c r="B1096" i="14"/>
  <c r="B1095" i="14"/>
  <c r="B1094" i="14"/>
  <c r="B1093" i="14"/>
  <c r="B1092" i="14"/>
  <c r="B1091" i="14"/>
  <c r="B1090" i="14"/>
  <c r="B1089" i="14"/>
  <c r="B1088" i="14"/>
  <c r="B1087" i="14"/>
  <c r="B1086" i="14"/>
  <c r="B1085" i="14"/>
  <c r="B1084" i="14"/>
  <c r="B1083" i="14"/>
  <c r="B1082" i="14"/>
  <c r="B1081" i="14"/>
  <c r="B1080" i="14"/>
  <c r="B1079" i="14"/>
  <c r="B1078" i="14"/>
  <c r="B1077" i="14"/>
  <c r="B1076" i="14"/>
  <c r="B1075" i="14"/>
  <c r="B1074" i="14"/>
  <c r="B1073" i="14"/>
  <c r="B1072" i="14"/>
  <c r="B1071" i="14"/>
  <c r="B1070" i="14"/>
  <c r="B1069" i="14"/>
  <c r="B1068" i="14"/>
  <c r="B1067" i="14"/>
  <c r="B1066" i="14"/>
  <c r="B1065" i="14"/>
  <c r="B1064" i="14"/>
  <c r="B1063" i="14"/>
  <c r="B1062" i="14"/>
  <c r="B1061" i="14"/>
  <c r="B1060" i="14"/>
  <c r="B1059" i="14"/>
  <c r="B1058" i="14"/>
  <c r="B1057" i="14"/>
  <c r="B1056" i="14"/>
  <c r="B1055" i="14"/>
  <c r="B1054" i="14"/>
  <c r="B1053" i="14"/>
  <c r="B1052" i="14"/>
  <c r="B1051" i="14"/>
  <c r="B1050" i="14"/>
  <c r="B1049" i="14"/>
  <c r="B1048" i="14"/>
  <c r="B1047" i="14"/>
  <c r="B1046" i="14"/>
  <c r="B1045" i="14"/>
  <c r="B1044" i="14"/>
  <c r="B1043" i="14"/>
  <c r="B1042" i="14"/>
  <c r="B1041" i="14"/>
  <c r="B1040" i="14"/>
  <c r="B1039" i="14"/>
  <c r="B1038" i="14"/>
  <c r="B1037" i="14"/>
  <c r="B1036" i="14"/>
  <c r="B1035" i="14"/>
  <c r="B1034" i="14"/>
  <c r="B1033" i="14"/>
  <c r="B1032" i="14"/>
  <c r="B1031" i="14"/>
  <c r="B1030" i="14"/>
  <c r="B1029" i="14"/>
  <c r="B1028" i="14"/>
  <c r="B1027" i="14"/>
  <c r="B1026" i="14"/>
  <c r="B1025" i="14"/>
  <c r="B1024" i="14"/>
  <c r="B1023" i="14"/>
  <c r="B1022" i="14"/>
  <c r="B1021" i="14"/>
  <c r="B1020" i="14"/>
  <c r="B1019" i="14"/>
  <c r="B1018" i="14"/>
  <c r="B1017" i="14"/>
  <c r="B1016" i="14"/>
  <c r="B1015" i="14"/>
  <c r="B1014" i="14"/>
  <c r="B1013" i="14"/>
  <c r="B1012" i="14"/>
  <c r="B1011" i="14"/>
  <c r="B1010" i="14"/>
  <c r="B1009" i="14"/>
  <c r="B1008" i="14"/>
  <c r="B1007" i="14"/>
  <c r="B1006" i="14"/>
  <c r="B1005" i="14"/>
  <c r="B1004" i="14"/>
  <c r="B1003" i="14"/>
  <c r="B1002" i="14"/>
  <c r="B1001" i="14"/>
  <c r="B1000" i="14"/>
  <c r="B999" i="14"/>
  <c r="B998" i="14"/>
  <c r="B997" i="14"/>
  <c r="B996" i="14"/>
  <c r="B995" i="14"/>
  <c r="B994" i="14"/>
  <c r="B993" i="14"/>
  <c r="B992" i="14"/>
  <c r="B991" i="14"/>
  <c r="B990" i="14"/>
  <c r="B989" i="14"/>
  <c r="B988" i="14"/>
  <c r="B987" i="14"/>
  <c r="B986" i="14"/>
  <c r="B985" i="14"/>
  <c r="B984" i="14"/>
  <c r="B983" i="14"/>
  <c r="B982" i="14"/>
  <c r="B981" i="14"/>
  <c r="B980" i="14"/>
  <c r="B979" i="14"/>
  <c r="B978" i="14"/>
  <c r="B977" i="14"/>
  <c r="B976" i="14"/>
  <c r="B975" i="14"/>
  <c r="B974" i="14"/>
  <c r="B973" i="14"/>
  <c r="B972" i="14"/>
  <c r="B971" i="14"/>
  <c r="B970" i="14"/>
  <c r="B969" i="14"/>
  <c r="B968" i="14"/>
  <c r="B967" i="14"/>
  <c r="B966" i="14"/>
  <c r="B965" i="14"/>
  <c r="B964" i="14"/>
  <c r="B963" i="14"/>
  <c r="B962" i="14"/>
  <c r="B961" i="14"/>
  <c r="B960" i="14"/>
  <c r="B959" i="14"/>
  <c r="B958" i="14"/>
  <c r="B957" i="14"/>
  <c r="B956" i="14"/>
  <c r="B955" i="14"/>
  <c r="B954" i="14"/>
  <c r="B953" i="14"/>
  <c r="B952" i="14"/>
  <c r="B951" i="14"/>
  <c r="B950" i="14"/>
  <c r="B949" i="14"/>
  <c r="B948" i="14"/>
  <c r="B947" i="14"/>
  <c r="B946" i="14"/>
  <c r="B945" i="14"/>
  <c r="B944" i="14"/>
  <c r="B943" i="14"/>
  <c r="B942" i="14"/>
  <c r="B941" i="14"/>
  <c r="B940" i="14"/>
  <c r="B939" i="14"/>
  <c r="B938" i="14"/>
  <c r="B937" i="14"/>
  <c r="B936" i="14"/>
  <c r="B935" i="14"/>
  <c r="B934" i="14"/>
  <c r="B933" i="14"/>
  <c r="B932" i="14"/>
  <c r="B931" i="14"/>
  <c r="B930" i="14"/>
  <c r="B929" i="14"/>
  <c r="B928" i="14"/>
  <c r="B927" i="14"/>
  <c r="B926" i="14"/>
  <c r="B925" i="14"/>
  <c r="B924" i="14"/>
  <c r="B923" i="14"/>
  <c r="B922" i="14"/>
  <c r="B921" i="14"/>
  <c r="B920" i="14"/>
  <c r="B919" i="14"/>
  <c r="B918" i="14"/>
  <c r="B917" i="14"/>
  <c r="B916" i="14"/>
  <c r="B915" i="14"/>
  <c r="B914" i="14"/>
  <c r="B913" i="14"/>
  <c r="B912" i="14"/>
  <c r="B911" i="14"/>
  <c r="B910" i="14"/>
  <c r="B909" i="14"/>
  <c r="B908" i="14"/>
  <c r="B907" i="14"/>
  <c r="B906" i="14"/>
  <c r="B905" i="14"/>
  <c r="B904" i="14"/>
  <c r="B903" i="14"/>
  <c r="B902" i="14"/>
  <c r="B901" i="14"/>
  <c r="B900" i="14"/>
  <c r="B899" i="14"/>
  <c r="B898" i="14"/>
  <c r="B897" i="14"/>
  <c r="B896" i="14"/>
  <c r="B895" i="14"/>
  <c r="B894" i="14"/>
  <c r="B893" i="14"/>
  <c r="B892" i="14"/>
  <c r="B891" i="14"/>
  <c r="B890" i="14"/>
  <c r="B889" i="14"/>
  <c r="B888" i="14"/>
  <c r="B887" i="14"/>
  <c r="B886" i="14"/>
  <c r="B885" i="14"/>
  <c r="B884" i="14"/>
  <c r="B883" i="14"/>
  <c r="B882" i="14"/>
  <c r="B881" i="14"/>
  <c r="B880" i="14"/>
  <c r="B879" i="14"/>
  <c r="B878" i="14"/>
  <c r="B877" i="14"/>
  <c r="B876" i="14"/>
  <c r="B875" i="14"/>
  <c r="B874" i="14"/>
  <c r="B873" i="14"/>
  <c r="B872" i="14"/>
  <c r="B871" i="14"/>
  <c r="B870" i="14"/>
  <c r="B869" i="14"/>
  <c r="B868" i="14"/>
  <c r="B867" i="14"/>
  <c r="B866" i="14"/>
  <c r="B865" i="14"/>
  <c r="B864" i="14"/>
  <c r="B863" i="14"/>
  <c r="B862" i="14"/>
  <c r="B861" i="14"/>
  <c r="B860" i="14"/>
  <c r="B859" i="14"/>
  <c r="B858" i="14"/>
  <c r="B857" i="14"/>
  <c r="B856" i="14"/>
  <c r="B855" i="14"/>
  <c r="B854" i="14"/>
  <c r="B853" i="14"/>
  <c r="B852" i="14"/>
  <c r="B851" i="14"/>
  <c r="B850" i="14"/>
  <c r="B849" i="14"/>
  <c r="B848" i="14"/>
  <c r="B847" i="14"/>
  <c r="B846" i="14"/>
  <c r="B845" i="14"/>
  <c r="B844" i="14"/>
  <c r="B843" i="14"/>
  <c r="B842" i="14"/>
  <c r="B841" i="14"/>
  <c r="B840" i="14"/>
  <c r="B839" i="14"/>
  <c r="B838" i="14"/>
  <c r="B837" i="14"/>
  <c r="B836" i="14"/>
  <c r="B835" i="14"/>
  <c r="B834" i="14"/>
  <c r="B833" i="14"/>
  <c r="B832" i="14"/>
  <c r="B831" i="14"/>
  <c r="B830" i="14"/>
  <c r="B829" i="14"/>
  <c r="B828" i="14"/>
  <c r="B827" i="14"/>
  <c r="B826" i="14"/>
  <c r="B825" i="14"/>
  <c r="B824" i="14"/>
  <c r="B823" i="14"/>
  <c r="B822" i="14"/>
  <c r="B821" i="14"/>
  <c r="B820" i="14"/>
  <c r="B819" i="14"/>
  <c r="B818" i="14"/>
  <c r="B817" i="14"/>
  <c r="B816" i="14"/>
  <c r="B815" i="14"/>
  <c r="B814" i="14"/>
  <c r="B813" i="14"/>
  <c r="B812" i="14"/>
  <c r="B811" i="14"/>
  <c r="B810" i="14"/>
  <c r="B809" i="14"/>
  <c r="B808" i="14"/>
  <c r="B807" i="14"/>
  <c r="B806" i="14"/>
  <c r="B805" i="14"/>
  <c r="B804" i="14"/>
  <c r="B803" i="14"/>
  <c r="B802" i="14"/>
  <c r="B801" i="14"/>
  <c r="B800" i="14"/>
  <c r="B799" i="14"/>
  <c r="B798" i="14"/>
  <c r="B797" i="14"/>
  <c r="B796" i="14"/>
  <c r="B795" i="14"/>
  <c r="B794" i="14"/>
  <c r="B793" i="14"/>
  <c r="B792" i="14"/>
  <c r="B791" i="14"/>
  <c r="B790" i="14"/>
  <c r="B789" i="14"/>
  <c r="B788" i="14"/>
  <c r="B787" i="14"/>
  <c r="B786" i="14"/>
  <c r="B785" i="14"/>
  <c r="B784" i="14"/>
  <c r="B783" i="14"/>
  <c r="B782" i="14"/>
  <c r="B781" i="14"/>
  <c r="B780" i="14"/>
  <c r="B779" i="14"/>
  <c r="B778" i="14"/>
  <c r="B777" i="14"/>
  <c r="B776" i="14"/>
  <c r="B775" i="14"/>
  <c r="B774" i="14"/>
  <c r="B773" i="14"/>
  <c r="B772" i="14"/>
  <c r="B771" i="14"/>
  <c r="B770" i="14"/>
  <c r="B769" i="14"/>
  <c r="B768" i="14"/>
  <c r="B767" i="14"/>
  <c r="B766" i="14"/>
  <c r="B765" i="14"/>
  <c r="B764" i="14"/>
  <c r="B763" i="14"/>
  <c r="B762" i="14"/>
  <c r="B761" i="14"/>
  <c r="B760" i="14"/>
  <c r="B759" i="14"/>
  <c r="B758" i="14"/>
  <c r="B757" i="14"/>
  <c r="B756" i="14"/>
  <c r="B755" i="14"/>
  <c r="B754" i="14"/>
  <c r="B753" i="14"/>
  <c r="B752" i="14"/>
  <c r="B751" i="14"/>
  <c r="B750" i="14"/>
  <c r="B749" i="14"/>
  <c r="B748" i="14"/>
  <c r="B747" i="14"/>
  <c r="B746" i="14"/>
  <c r="B745" i="14"/>
  <c r="B744" i="14"/>
  <c r="B743" i="14"/>
  <c r="B742" i="14"/>
  <c r="B741" i="14"/>
  <c r="B740" i="14"/>
  <c r="B739" i="14"/>
  <c r="B738" i="14"/>
  <c r="B737" i="14"/>
  <c r="B736" i="14"/>
  <c r="B735" i="14"/>
  <c r="B734" i="14"/>
  <c r="B733" i="14"/>
  <c r="B732" i="14"/>
  <c r="B731" i="14"/>
  <c r="B730" i="14"/>
  <c r="B729" i="14"/>
  <c r="B728" i="14"/>
  <c r="B727" i="14"/>
  <c r="B726" i="14"/>
  <c r="B725" i="14"/>
  <c r="B724" i="14"/>
  <c r="B723" i="14"/>
  <c r="B722" i="14"/>
  <c r="B721" i="14"/>
  <c r="B720" i="14"/>
  <c r="B719" i="14"/>
  <c r="B718" i="14"/>
  <c r="B717" i="14"/>
  <c r="B716" i="14"/>
  <c r="B715" i="14"/>
  <c r="B714" i="14"/>
  <c r="B713" i="14"/>
  <c r="B712" i="14"/>
  <c r="B711" i="14"/>
  <c r="B710" i="14"/>
  <c r="B709" i="14"/>
  <c r="B708" i="14"/>
  <c r="B707" i="14"/>
  <c r="B706" i="14"/>
  <c r="B705" i="14"/>
  <c r="B704" i="14"/>
  <c r="B703" i="14"/>
  <c r="B702" i="14"/>
  <c r="B701" i="14"/>
  <c r="B700" i="14"/>
  <c r="B699" i="14"/>
  <c r="B698" i="14"/>
  <c r="B697" i="14"/>
  <c r="B696" i="14"/>
  <c r="B695" i="14"/>
  <c r="B694" i="14"/>
  <c r="B693" i="14"/>
  <c r="B692" i="14"/>
  <c r="B691" i="14"/>
  <c r="B690" i="14"/>
  <c r="B689" i="14"/>
  <c r="B688" i="14"/>
  <c r="B687" i="14"/>
  <c r="B686" i="14"/>
  <c r="B685" i="14"/>
  <c r="B684" i="14"/>
  <c r="B683" i="14"/>
  <c r="B682" i="14"/>
  <c r="B681" i="14"/>
  <c r="B680" i="14"/>
  <c r="B679" i="14"/>
  <c r="B678" i="14"/>
  <c r="B677" i="14"/>
  <c r="B676" i="14"/>
  <c r="B675" i="14"/>
  <c r="B674" i="14"/>
  <c r="B673" i="14"/>
  <c r="B672" i="14"/>
  <c r="B671" i="14"/>
  <c r="B670" i="14"/>
  <c r="B669" i="14"/>
  <c r="B668" i="14"/>
  <c r="B667" i="14"/>
  <c r="B666" i="14"/>
  <c r="B665" i="14"/>
  <c r="B664" i="14"/>
  <c r="B663" i="14"/>
  <c r="B662" i="14"/>
  <c r="B661" i="14"/>
  <c r="B660" i="14"/>
  <c r="B659" i="14"/>
  <c r="B658" i="14"/>
  <c r="B657" i="14"/>
  <c r="B656" i="14"/>
  <c r="B655" i="14"/>
  <c r="B654" i="14"/>
  <c r="B653" i="14"/>
  <c r="B652" i="14"/>
  <c r="B651" i="14"/>
  <c r="B650" i="14"/>
  <c r="B649" i="14"/>
  <c r="B648" i="14"/>
  <c r="B647" i="14"/>
  <c r="B646" i="14"/>
  <c r="B645" i="14"/>
  <c r="B644" i="14"/>
  <c r="B643" i="14"/>
  <c r="B642" i="14"/>
  <c r="B641" i="14"/>
  <c r="B640" i="14"/>
  <c r="B639" i="14"/>
  <c r="B638" i="14"/>
  <c r="B637" i="14"/>
  <c r="B636" i="14"/>
  <c r="B635" i="14"/>
  <c r="B634" i="14"/>
  <c r="B633" i="14"/>
  <c r="B632" i="14"/>
  <c r="B631" i="14"/>
  <c r="B630" i="14"/>
  <c r="B629" i="14"/>
  <c r="B628" i="14"/>
  <c r="B627" i="14"/>
  <c r="B626" i="14"/>
  <c r="B625" i="14"/>
  <c r="B624" i="14"/>
  <c r="B623" i="14"/>
  <c r="B622" i="14"/>
  <c r="B621" i="14"/>
  <c r="B620" i="14"/>
  <c r="B619" i="14"/>
  <c r="B618" i="14"/>
  <c r="B617" i="14"/>
  <c r="B616" i="14"/>
  <c r="B615" i="14"/>
  <c r="B614" i="14"/>
  <c r="B613" i="14"/>
  <c r="B612" i="14"/>
  <c r="B611" i="14"/>
  <c r="B610" i="14"/>
  <c r="B609" i="14"/>
  <c r="B608" i="14"/>
  <c r="B607" i="14"/>
  <c r="B606" i="14"/>
  <c r="B605" i="14"/>
  <c r="B604" i="14"/>
  <c r="B603" i="14"/>
  <c r="B602" i="14"/>
  <c r="B601" i="14"/>
  <c r="B600" i="14"/>
  <c r="B599" i="14"/>
  <c r="B598" i="14"/>
  <c r="B597" i="14"/>
  <c r="B596" i="14"/>
  <c r="B595" i="14"/>
  <c r="B594" i="14"/>
  <c r="B593" i="14"/>
  <c r="B592" i="14"/>
  <c r="B591" i="14"/>
  <c r="B590" i="14"/>
  <c r="B589" i="14"/>
  <c r="B588" i="14"/>
  <c r="B587" i="14"/>
  <c r="B586" i="14"/>
  <c r="B585" i="14"/>
  <c r="B584" i="14"/>
  <c r="B583" i="14"/>
  <c r="B582" i="14"/>
  <c r="B581" i="14"/>
  <c r="B580" i="14"/>
  <c r="B579" i="14"/>
  <c r="B578" i="14"/>
  <c r="B577" i="14"/>
  <c r="B576" i="14"/>
  <c r="B575" i="14"/>
  <c r="B574" i="14"/>
  <c r="B573" i="14"/>
  <c r="B572" i="14"/>
  <c r="B571" i="14"/>
  <c r="B570" i="14"/>
  <c r="B569" i="14"/>
  <c r="B568" i="14"/>
  <c r="B567" i="14"/>
  <c r="B566" i="14"/>
  <c r="B565" i="14"/>
  <c r="B564" i="14"/>
  <c r="B563" i="14"/>
  <c r="B562" i="14"/>
  <c r="B561" i="14"/>
  <c r="B560" i="14"/>
  <c r="B559" i="14"/>
  <c r="B558" i="14"/>
  <c r="B557" i="14"/>
  <c r="B556" i="14"/>
  <c r="B555" i="14"/>
  <c r="B554" i="14"/>
  <c r="B553" i="14"/>
  <c r="B552" i="14"/>
  <c r="B551" i="14"/>
  <c r="B550" i="14"/>
  <c r="B549" i="14"/>
  <c r="B548" i="14"/>
  <c r="B547" i="14"/>
  <c r="B546" i="14"/>
  <c r="B545" i="14"/>
  <c r="B544" i="14"/>
  <c r="B543" i="14"/>
  <c r="B542" i="14"/>
  <c r="B541" i="14"/>
  <c r="B540" i="14"/>
  <c r="B539" i="14"/>
  <c r="B538" i="14"/>
  <c r="B537" i="14"/>
  <c r="B536" i="14"/>
  <c r="B535" i="14"/>
  <c r="B534" i="14"/>
  <c r="B533" i="14"/>
  <c r="B532" i="14"/>
  <c r="B531" i="14"/>
  <c r="B530" i="14"/>
  <c r="B529" i="14"/>
  <c r="B528" i="14"/>
  <c r="B527" i="14"/>
  <c r="B526" i="14"/>
  <c r="B525" i="14"/>
  <c r="B524" i="14"/>
  <c r="B523" i="14"/>
  <c r="B522" i="14"/>
  <c r="B521" i="14"/>
  <c r="B520" i="14"/>
  <c r="B519" i="14"/>
  <c r="B518" i="14"/>
  <c r="B517" i="14"/>
  <c r="B516" i="14"/>
  <c r="B515" i="14"/>
  <c r="B514" i="14"/>
  <c r="B513" i="14"/>
  <c r="B512" i="14"/>
  <c r="B511" i="14"/>
  <c r="B510" i="14"/>
  <c r="B509" i="14"/>
  <c r="B508" i="14"/>
  <c r="B507" i="14"/>
  <c r="B506" i="14"/>
  <c r="B505" i="14"/>
  <c r="B504" i="14"/>
  <c r="B503" i="14"/>
  <c r="B502" i="14"/>
  <c r="B501" i="14"/>
  <c r="B500" i="14"/>
  <c r="B499" i="14"/>
  <c r="B498" i="14"/>
  <c r="B497" i="14"/>
  <c r="B496" i="14"/>
  <c r="B495" i="14"/>
  <c r="B494" i="14"/>
  <c r="B493" i="14"/>
  <c r="B492" i="14"/>
  <c r="B491" i="14"/>
  <c r="B490" i="14"/>
  <c r="B489" i="14"/>
  <c r="B488" i="14"/>
  <c r="B487" i="14"/>
  <c r="B486" i="14"/>
  <c r="B485" i="14"/>
  <c r="B484" i="14"/>
  <c r="B483" i="14"/>
  <c r="B482" i="14"/>
  <c r="B481" i="14"/>
  <c r="B480" i="14"/>
  <c r="B479" i="14"/>
  <c r="B478" i="14"/>
  <c r="B477" i="14"/>
  <c r="B476" i="14"/>
  <c r="B475" i="14"/>
  <c r="B474" i="14"/>
  <c r="B473" i="14"/>
  <c r="B472" i="14"/>
  <c r="B471" i="14"/>
  <c r="B470" i="14"/>
  <c r="B469" i="14"/>
  <c r="B468" i="14"/>
  <c r="B467" i="14"/>
  <c r="B466" i="14"/>
  <c r="B465" i="14"/>
  <c r="B464" i="14"/>
  <c r="B463" i="14"/>
  <c r="B462" i="14"/>
  <c r="B461" i="14"/>
  <c r="B460" i="14"/>
  <c r="B459" i="14"/>
  <c r="B458" i="14"/>
  <c r="B457" i="14"/>
  <c r="B456" i="14"/>
  <c r="B455" i="14"/>
  <c r="B454" i="14"/>
  <c r="B453" i="14"/>
  <c r="B452" i="14"/>
  <c r="B451" i="14"/>
  <c r="B450" i="14"/>
  <c r="B449" i="14"/>
  <c r="B448" i="14"/>
  <c r="B447" i="14"/>
  <c r="B446" i="14"/>
  <c r="B445" i="14"/>
  <c r="B444" i="14"/>
  <c r="B443" i="14"/>
  <c r="B442" i="14"/>
  <c r="B441" i="14"/>
  <c r="B440" i="14"/>
  <c r="B439" i="14"/>
  <c r="B438" i="14"/>
  <c r="B437" i="14"/>
  <c r="B436" i="14"/>
  <c r="B435" i="14"/>
  <c r="B434" i="14"/>
  <c r="B433" i="14"/>
  <c r="B432" i="14"/>
  <c r="B431" i="14"/>
  <c r="B430" i="14"/>
  <c r="B429" i="14"/>
  <c r="B428" i="14"/>
  <c r="B427" i="14"/>
  <c r="B426" i="14"/>
  <c r="B425" i="14"/>
  <c r="B424" i="14"/>
  <c r="B423" i="14"/>
  <c r="B422" i="14"/>
  <c r="B421" i="14"/>
  <c r="B420" i="14"/>
  <c r="B419" i="14"/>
  <c r="B418" i="14"/>
  <c r="B417" i="14"/>
  <c r="B416" i="14"/>
  <c r="B415" i="14"/>
  <c r="B414" i="14"/>
  <c r="B413" i="14"/>
  <c r="B412" i="14"/>
  <c r="B411" i="14"/>
  <c r="B410" i="14"/>
  <c r="B409" i="14"/>
  <c r="B408" i="14"/>
  <c r="B407" i="14"/>
  <c r="B406" i="14"/>
  <c r="B405" i="14"/>
  <c r="B404" i="14"/>
  <c r="B403" i="14"/>
  <c r="B402" i="14"/>
  <c r="B401" i="14"/>
  <c r="B400" i="14"/>
  <c r="B399" i="14"/>
  <c r="B398" i="14"/>
  <c r="B397" i="14"/>
  <c r="B396" i="14"/>
  <c r="B395" i="14"/>
  <c r="B394" i="14"/>
  <c r="B393" i="14"/>
  <c r="B392" i="14"/>
  <c r="B391" i="14"/>
  <c r="B390" i="14"/>
  <c r="B389" i="14"/>
  <c r="B388" i="14"/>
  <c r="B387" i="14"/>
  <c r="B386" i="14"/>
  <c r="B385" i="14"/>
  <c r="B384" i="14"/>
  <c r="B383" i="14"/>
  <c r="B382" i="14"/>
  <c r="B381" i="14"/>
  <c r="B380" i="14"/>
  <c r="B379" i="14"/>
  <c r="B378" i="14"/>
  <c r="B377" i="14"/>
  <c r="B376" i="14"/>
  <c r="B375" i="14"/>
  <c r="B374" i="14"/>
  <c r="B373" i="14"/>
  <c r="B372" i="14"/>
  <c r="B371" i="14"/>
  <c r="B370" i="14"/>
  <c r="B369" i="14"/>
  <c r="B368" i="14"/>
  <c r="B367" i="14"/>
  <c r="B366" i="14"/>
  <c r="B365" i="14"/>
  <c r="B364" i="14"/>
  <c r="B363" i="14"/>
  <c r="B362" i="14"/>
  <c r="B361" i="14"/>
  <c r="B360" i="14"/>
  <c r="B359" i="14"/>
  <c r="B358" i="14"/>
  <c r="B357" i="14"/>
  <c r="B356" i="14"/>
  <c r="B355" i="14"/>
  <c r="B354" i="14"/>
  <c r="B353" i="14"/>
  <c r="B352" i="14"/>
  <c r="B351" i="14"/>
  <c r="B350" i="14"/>
  <c r="B349" i="14"/>
  <c r="B348" i="14"/>
  <c r="B347" i="14"/>
  <c r="B346" i="14"/>
  <c r="B345" i="14"/>
  <c r="B344" i="14"/>
  <c r="B343" i="14"/>
  <c r="B342" i="14"/>
  <c r="B341" i="14"/>
  <c r="B340" i="14"/>
  <c r="B339" i="14"/>
  <c r="B338" i="14"/>
  <c r="B337" i="14"/>
  <c r="B336" i="14"/>
  <c r="B335" i="14"/>
  <c r="B334" i="14"/>
  <c r="B333" i="14"/>
  <c r="B332" i="14"/>
  <c r="B331" i="14"/>
  <c r="B330" i="14"/>
  <c r="B329" i="14"/>
  <c r="B328" i="14"/>
  <c r="B327" i="14"/>
  <c r="B326" i="14"/>
  <c r="B325" i="14"/>
  <c r="B324" i="14"/>
  <c r="B323" i="14"/>
  <c r="B322" i="14"/>
  <c r="B321" i="14"/>
  <c r="B320" i="14"/>
  <c r="B319" i="14"/>
  <c r="B318" i="14"/>
  <c r="B317" i="14"/>
  <c r="B316" i="14"/>
  <c r="B315" i="14"/>
  <c r="B314" i="14"/>
  <c r="B313" i="14"/>
  <c r="B312" i="14"/>
  <c r="B311" i="14"/>
  <c r="B310" i="14"/>
  <c r="B309" i="14"/>
  <c r="B308" i="14"/>
  <c r="B307" i="14"/>
  <c r="B306" i="14"/>
  <c r="B305" i="14"/>
  <c r="B304" i="14"/>
  <c r="B303" i="14"/>
  <c r="B302" i="14"/>
  <c r="B301" i="14"/>
  <c r="B300" i="14"/>
  <c r="B299" i="14"/>
  <c r="B298" i="14"/>
  <c r="B297" i="14"/>
  <c r="B296" i="14"/>
  <c r="B295" i="14"/>
  <c r="B294" i="14"/>
  <c r="B293" i="14"/>
  <c r="B292" i="14"/>
  <c r="B291" i="14"/>
  <c r="B290" i="14"/>
  <c r="B289" i="14"/>
  <c r="B288" i="14"/>
  <c r="B287" i="14"/>
  <c r="B286" i="14"/>
  <c r="B285" i="14"/>
  <c r="B284" i="14"/>
  <c r="B283" i="14"/>
  <c r="B282" i="14"/>
  <c r="B281" i="14"/>
  <c r="B280" i="14"/>
  <c r="B279" i="14"/>
  <c r="B278" i="14"/>
  <c r="B277" i="14"/>
  <c r="B276" i="14"/>
  <c r="B275" i="14"/>
  <c r="B274" i="14"/>
  <c r="B273" i="14"/>
  <c r="B272" i="14"/>
  <c r="B271" i="14"/>
  <c r="B270" i="14"/>
  <c r="B269" i="14"/>
  <c r="B268" i="14"/>
  <c r="B267" i="14"/>
  <c r="B266" i="14"/>
  <c r="B265" i="14"/>
  <c r="B264" i="14"/>
  <c r="B263" i="14"/>
  <c r="B262" i="14"/>
  <c r="B261" i="14"/>
  <c r="B260" i="14"/>
  <c r="B259" i="14"/>
  <c r="B258" i="14"/>
  <c r="B257" i="14"/>
  <c r="B256" i="14"/>
  <c r="B255" i="14"/>
  <c r="B254" i="14"/>
  <c r="B253" i="14"/>
  <c r="B252" i="14"/>
  <c r="B251" i="14"/>
  <c r="B250" i="14"/>
  <c r="B249" i="14"/>
  <c r="B248" i="14"/>
  <c r="B247" i="14"/>
  <c r="B246" i="14"/>
  <c r="B245" i="14"/>
  <c r="B244" i="14"/>
  <c r="B243" i="14"/>
  <c r="B242" i="14"/>
  <c r="B241" i="14"/>
  <c r="B240" i="14"/>
  <c r="B239" i="14"/>
  <c r="B238" i="14"/>
  <c r="B237" i="14"/>
  <c r="B236" i="14"/>
  <c r="B235" i="14"/>
  <c r="B234" i="14"/>
  <c r="B233" i="14"/>
  <c r="B232" i="14"/>
  <c r="B231" i="14"/>
  <c r="B230" i="14"/>
  <c r="B229" i="14"/>
  <c r="B228" i="14"/>
  <c r="B227" i="14"/>
  <c r="B226" i="14"/>
  <c r="B225" i="14"/>
  <c r="B224" i="14"/>
  <c r="B223" i="14"/>
  <c r="B222" i="14"/>
  <c r="B221" i="14"/>
  <c r="B220" i="14"/>
  <c r="B219" i="14"/>
  <c r="B218" i="14"/>
  <c r="B217" i="14"/>
  <c r="B216" i="14"/>
  <c r="B215" i="14"/>
  <c r="B214" i="14"/>
  <c r="B213" i="14"/>
  <c r="B212" i="14"/>
  <c r="B211" i="14"/>
  <c r="B210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B181" i="14"/>
  <c r="B180" i="14"/>
  <c r="B179" i="14"/>
  <c r="B178" i="14"/>
  <c r="B177" i="14"/>
  <c r="B176" i="14"/>
  <c r="B175" i="14"/>
  <c r="B174" i="14"/>
  <c r="B173" i="14"/>
  <c r="B172" i="14"/>
  <c r="B171" i="14"/>
  <c r="B170" i="14"/>
  <c r="B169" i="14"/>
  <c r="B168" i="14"/>
  <c r="B167" i="14"/>
  <c r="B166" i="14"/>
  <c r="B165" i="14"/>
  <c r="B164" i="14"/>
  <c r="B163" i="14"/>
  <c r="B162" i="14"/>
  <c r="B161" i="14"/>
  <c r="B160" i="14"/>
  <c r="B159" i="14"/>
  <c r="B158" i="14"/>
  <c r="B157" i="14"/>
  <c r="B156" i="14"/>
  <c r="B155" i="14"/>
  <c r="B154" i="14"/>
  <c r="B153" i="14"/>
  <c r="B152" i="14"/>
  <c r="B151" i="14"/>
  <c r="B150" i="14"/>
  <c r="B149" i="14"/>
  <c r="B148" i="14"/>
  <c r="B147" i="14"/>
  <c r="B146" i="14"/>
  <c r="B145" i="14"/>
  <c r="B144" i="14"/>
  <c r="B143" i="14"/>
  <c r="B142" i="14"/>
  <c r="B141" i="14"/>
  <c r="B140" i="14"/>
  <c r="B139" i="14"/>
  <c r="B138" i="14"/>
  <c r="B137" i="14"/>
  <c r="B136" i="14"/>
  <c r="B135" i="14"/>
  <c r="B134" i="14"/>
  <c r="B133" i="14"/>
  <c r="B132" i="14"/>
  <c r="B131" i="14"/>
  <c r="B130" i="14"/>
  <c r="B129" i="14"/>
  <c r="B128" i="14"/>
  <c r="B127" i="14"/>
  <c r="B126" i="14"/>
  <c r="B125" i="14"/>
  <c r="B124" i="14"/>
  <c r="B123" i="14"/>
  <c r="B122" i="14"/>
  <c r="B121" i="14"/>
  <c r="B120" i="14"/>
  <c r="B119" i="14"/>
  <c r="B118" i="14"/>
  <c r="B117" i="14"/>
  <c r="B116" i="14"/>
  <c r="B115" i="14"/>
  <c r="B114" i="14"/>
  <c r="B113" i="14"/>
  <c r="B112" i="14"/>
  <c r="B111" i="14"/>
  <c r="B110" i="14"/>
  <c r="B109" i="14"/>
  <c r="B108" i="14"/>
  <c r="B107" i="14"/>
  <c r="B106" i="14"/>
  <c r="B105" i="14"/>
  <c r="B104" i="14"/>
  <c r="B103" i="14"/>
  <c r="B102" i="14"/>
  <c r="B101" i="14"/>
  <c r="B100" i="14"/>
  <c r="B99" i="14"/>
  <c r="B98" i="14"/>
  <c r="B97" i="14"/>
  <c r="B96" i="14"/>
  <c r="B95" i="14"/>
  <c r="B94" i="14"/>
  <c r="B93" i="14"/>
  <c r="B92" i="14"/>
  <c r="B91" i="14"/>
  <c r="B90" i="14"/>
  <c r="B89" i="14"/>
  <c r="B88" i="14"/>
  <c r="B87" i="14"/>
  <c r="B86" i="14"/>
  <c r="B85" i="14"/>
  <c r="B84" i="14"/>
  <c r="B83" i="14"/>
  <c r="B82" i="14"/>
  <c r="B81" i="14"/>
  <c r="B80" i="14"/>
  <c r="B79" i="14"/>
  <c r="B78" i="14"/>
  <c r="B77" i="14"/>
  <c r="B76" i="14"/>
  <c r="B75" i="14"/>
  <c r="B74" i="14"/>
  <c r="B73" i="14"/>
  <c r="B72" i="14"/>
  <c r="B71" i="14"/>
  <c r="B70" i="14"/>
  <c r="B69" i="14"/>
  <c r="B68" i="14"/>
  <c r="B67" i="14"/>
  <c r="B66" i="14"/>
  <c r="B65" i="14"/>
  <c r="B64" i="14"/>
  <c r="B63" i="14"/>
  <c r="B62" i="14"/>
  <c r="B61" i="14"/>
  <c r="B60" i="14"/>
  <c r="B59" i="14"/>
  <c r="B58" i="14"/>
  <c r="B57" i="14"/>
  <c r="B56" i="14"/>
  <c r="B55" i="14"/>
  <c r="B54" i="14"/>
  <c r="B53" i="14"/>
  <c r="B52" i="14"/>
  <c r="B51" i="14"/>
  <c r="B50" i="14"/>
  <c r="B49" i="14"/>
  <c r="B48" i="14"/>
  <c r="B47" i="14"/>
  <c r="B46" i="14"/>
  <c r="B45" i="14"/>
  <c r="B44" i="14"/>
  <c r="B43" i="14"/>
  <c r="B42" i="14"/>
  <c r="B41" i="14"/>
  <c r="B40" i="14"/>
  <c r="B39" i="14"/>
  <c r="B38" i="14"/>
  <c r="B37" i="14"/>
  <c r="B36" i="14"/>
  <c r="B35" i="14"/>
  <c r="B34" i="14"/>
  <c r="B33" i="14"/>
  <c r="B32" i="14"/>
  <c r="B31" i="14"/>
  <c r="B30" i="14"/>
  <c r="B29" i="14"/>
  <c r="B28" i="14"/>
  <c r="B27" i="14"/>
  <c r="B26" i="14"/>
  <c r="B25" i="14"/>
  <c r="B24" i="14"/>
  <c r="B23" i="14"/>
  <c r="B22" i="14"/>
  <c r="B21" i="14"/>
  <c r="B20" i="14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B4" i="14"/>
  <c r="B3" i="14"/>
  <c r="B2" i="14"/>
  <c r="K2017" i="8"/>
  <c r="I2017" i="8"/>
  <c r="H2017" i="8"/>
  <c r="K2085" i="8"/>
  <c r="I2085" i="8"/>
  <c r="H2085" i="8"/>
  <c r="K2078" i="8"/>
  <c r="I2078" i="8"/>
  <c r="H2078" i="8"/>
  <c r="K2047" i="8"/>
  <c r="I2047" i="8"/>
  <c r="H2047" i="8"/>
  <c r="K2046" i="8"/>
  <c r="I2046" i="8"/>
  <c r="H2046" i="8"/>
  <c r="K2034" i="8"/>
  <c r="I2034" i="8"/>
  <c r="H2034" i="8"/>
  <c r="K2088" i="8"/>
  <c r="I2088" i="8"/>
  <c r="H2088" i="8"/>
  <c r="K2087" i="8"/>
  <c r="I2087" i="8"/>
  <c r="H2087" i="8"/>
  <c r="K2031" i="8"/>
  <c r="I2031" i="8"/>
  <c r="H2031" i="8"/>
  <c r="K1938" i="8"/>
  <c r="I1938" i="8"/>
  <c r="H1938" i="8"/>
  <c r="K1937" i="8"/>
  <c r="I1937" i="8"/>
  <c r="H1937" i="8"/>
  <c r="K1936" i="8"/>
  <c r="I1936" i="8"/>
  <c r="H1936" i="8"/>
  <c r="K1935" i="8"/>
  <c r="I1935" i="8"/>
  <c r="H1935" i="8"/>
  <c r="K1934" i="8"/>
  <c r="I1934" i="8"/>
  <c r="H1934" i="8"/>
  <c r="K1933" i="8"/>
  <c r="I1933" i="8"/>
  <c r="H1933" i="8"/>
  <c r="K2084" i="8"/>
  <c r="I2084" i="8"/>
  <c r="H2084" i="8"/>
  <c r="K2048" i="8"/>
  <c r="I2048" i="8"/>
  <c r="H2048" i="8"/>
  <c r="C21" i="30"/>
  <c r="K2045" i="8"/>
  <c r="I47" i="30" s="1"/>
  <c r="I2045" i="8"/>
  <c r="H2045" i="8"/>
  <c r="C20" i="30"/>
  <c r="K1930" i="8"/>
  <c r="I1930" i="8"/>
  <c r="H1930" i="8"/>
  <c r="C19" i="30"/>
  <c r="K2168" i="8"/>
  <c r="I2168" i="8"/>
  <c r="H2168" i="8"/>
  <c r="K1928" i="8"/>
  <c r="I1928" i="8"/>
  <c r="H1928" i="8"/>
  <c r="K2104" i="8"/>
  <c r="I2104" i="8"/>
  <c r="H2104" i="8"/>
  <c r="K2027" i="8"/>
  <c r="I2027" i="8"/>
  <c r="H2027" i="8"/>
  <c r="K1925" i="8"/>
  <c r="I1925" i="8"/>
  <c r="H1925" i="8"/>
  <c r="K1924" i="8"/>
  <c r="I1924" i="8"/>
  <c r="H1924" i="8"/>
  <c r="K1923" i="8"/>
  <c r="I1923" i="8"/>
  <c r="H1923" i="8"/>
  <c r="K2026" i="8"/>
  <c r="I2026" i="8"/>
  <c r="H2026" i="8"/>
  <c r="K1921" i="8"/>
  <c r="I1921" i="8"/>
  <c r="H1921" i="8"/>
  <c r="K1898" i="8"/>
  <c r="I1898" i="8"/>
  <c r="H1898" i="8"/>
  <c r="K1919" i="8"/>
  <c r="I1919" i="8"/>
  <c r="H1919" i="8"/>
  <c r="K1230" i="8"/>
  <c r="I1230" i="8"/>
  <c r="H1230" i="8"/>
  <c r="K1235" i="8"/>
  <c r="I1235" i="8"/>
  <c r="H1235" i="8"/>
  <c r="K1229" i="8"/>
  <c r="I1229" i="8"/>
  <c r="H1229" i="8"/>
  <c r="K2025" i="8"/>
  <c r="I2025" i="8"/>
  <c r="H2025" i="8"/>
  <c r="K2006" i="8"/>
  <c r="I2006" i="8"/>
  <c r="H2006" i="8"/>
  <c r="K2003" i="8"/>
  <c r="I2003" i="8"/>
  <c r="H2003" i="8"/>
  <c r="K1998" i="8"/>
  <c r="I1998" i="8"/>
  <c r="H1998" i="8"/>
  <c r="K329" i="8"/>
  <c r="I329" i="8"/>
  <c r="H329" i="8"/>
  <c r="C4" i="30"/>
  <c r="K214" i="8"/>
  <c r="I3" i="30" s="1"/>
  <c r="I214" i="8"/>
  <c r="H214" i="8"/>
  <c r="C3" i="30"/>
  <c r="K673" i="8"/>
  <c r="I673" i="8"/>
  <c r="H673" i="8"/>
  <c r="C2" i="30"/>
  <c r="K1912" i="8"/>
  <c r="I1912" i="8"/>
  <c r="H1912" i="8"/>
  <c r="K1911" i="8"/>
  <c r="I1911" i="8"/>
  <c r="H1911" i="8"/>
  <c r="K2099" i="8"/>
  <c r="I2099" i="8"/>
  <c r="H2099" i="8"/>
  <c r="K1854" i="8"/>
  <c r="I1854" i="8"/>
  <c r="H1854" i="8"/>
  <c r="K2095" i="8"/>
  <c r="I44" i="30" s="1"/>
  <c r="I2095" i="8"/>
  <c r="H2095" i="8"/>
  <c r="K2101" i="8"/>
  <c r="I2101" i="8"/>
  <c r="H2101" i="8"/>
  <c r="K2093" i="8"/>
  <c r="I41" i="30" s="1"/>
  <c r="I2093" i="8"/>
  <c r="H2093" i="8"/>
  <c r="K1997" i="8"/>
  <c r="I1997" i="8"/>
  <c r="H1997" i="8"/>
  <c r="K1991" i="8"/>
  <c r="I1991" i="8"/>
  <c r="H1991" i="8"/>
  <c r="K2145" i="8"/>
  <c r="I2145" i="8"/>
  <c r="H2145" i="8"/>
  <c r="K2144" i="8"/>
  <c r="I2144" i="8"/>
  <c r="H2144" i="8"/>
  <c r="K2143" i="8"/>
  <c r="I2143" i="8"/>
  <c r="H2143" i="8"/>
  <c r="K1984" i="8"/>
  <c r="I1984" i="8"/>
  <c r="H1984" i="8"/>
  <c r="K2146" i="8"/>
  <c r="I2146" i="8"/>
  <c r="H2146" i="8"/>
  <c r="K1901" i="8"/>
  <c r="I1901" i="8"/>
  <c r="H1901" i="8"/>
  <c r="K2142" i="8"/>
  <c r="I2142" i="8"/>
  <c r="H2142" i="8"/>
  <c r="K1899" i="8"/>
  <c r="I1899" i="8"/>
  <c r="H1899" i="8"/>
  <c r="K1994" i="8"/>
  <c r="I1994" i="8"/>
  <c r="H1994" i="8"/>
  <c r="K1985" i="8"/>
  <c r="I1985" i="8"/>
  <c r="H1985" i="8"/>
  <c r="K1897" i="8"/>
  <c r="I1897" i="8"/>
  <c r="H1897" i="8"/>
  <c r="K1896" i="8"/>
  <c r="I1896" i="8"/>
  <c r="H1896" i="8"/>
  <c r="K1982" i="8"/>
  <c r="I1982" i="8"/>
  <c r="H1982" i="8"/>
  <c r="K1894" i="8"/>
  <c r="I1894" i="8"/>
  <c r="H1894" i="8"/>
  <c r="K1893" i="8"/>
  <c r="I1893" i="8"/>
  <c r="H1893" i="8"/>
  <c r="K1892" i="8"/>
  <c r="I1892" i="8"/>
  <c r="H1892" i="8"/>
  <c r="K1891" i="8"/>
  <c r="I69" i="30" s="1"/>
  <c r="I1891" i="8"/>
  <c r="H1891" i="8"/>
  <c r="K1977" i="8"/>
  <c r="I1977" i="8"/>
  <c r="H1977" i="8"/>
  <c r="K2165" i="8"/>
  <c r="I2165" i="8"/>
  <c r="H2165" i="8"/>
  <c r="K2235" i="8"/>
  <c r="I2235" i="8"/>
  <c r="H2235" i="8"/>
  <c r="C27" i="30"/>
  <c r="K2231" i="8"/>
  <c r="I2231" i="8"/>
  <c r="H2231" i="8"/>
  <c r="C26" i="30"/>
  <c r="K2091" i="8"/>
  <c r="I2091" i="8"/>
  <c r="H2091" i="8"/>
  <c r="C25" i="30"/>
  <c r="K1886" i="8"/>
  <c r="I1886" i="8"/>
  <c r="H1886" i="8"/>
  <c r="K212" i="8"/>
  <c r="I38" i="30" s="1"/>
  <c r="I212" i="8"/>
  <c r="H212" i="8"/>
  <c r="C38" i="30"/>
  <c r="K268" i="8"/>
  <c r="I268" i="8"/>
  <c r="H268" i="8"/>
  <c r="C37" i="30"/>
  <c r="K213" i="8"/>
  <c r="I36" i="30" s="1"/>
  <c r="I213" i="8"/>
  <c r="H213" i="8"/>
  <c r="C36" i="30"/>
  <c r="K1882" i="8"/>
  <c r="I35" i="30" s="1"/>
  <c r="I1882" i="8"/>
  <c r="H1882" i="8"/>
  <c r="C35" i="30"/>
  <c r="K1881" i="8"/>
  <c r="I1881" i="8"/>
  <c r="H1881" i="8"/>
  <c r="K2128" i="8"/>
  <c r="I2128" i="8"/>
  <c r="H2128" i="8"/>
  <c r="K2127" i="8"/>
  <c r="I2127" i="8"/>
  <c r="H2127" i="8"/>
  <c r="K2115" i="8"/>
  <c r="I2115" i="8"/>
  <c r="H2115" i="8"/>
  <c r="K2125" i="8"/>
  <c r="I2125" i="8"/>
  <c r="H2125" i="8"/>
  <c r="K2124" i="8"/>
  <c r="I2124" i="8"/>
  <c r="H2124" i="8"/>
  <c r="K2032" i="8"/>
  <c r="I2032" i="8"/>
  <c r="H2032" i="8"/>
  <c r="C18" i="30"/>
  <c r="K2082" i="8"/>
  <c r="I2082" i="8"/>
  <c r="H2082" i="8"/>
  <c r="K1874" i="8"/>
  <c r="I1874" i="8"/>
  <c r="H1874" i="8"/>
  <c r="K1873" i="8"/>
  <c r="I1873" i="8"/>
  <c r="H1873" i="8"/>
  <c r="K1968" i="8"/>
  <c r="I1968" i="8"/>
  <c r="H1968" i="8"/>
  <c r="K1871" i="8"/>
  <c r="I1871" i="8"/>
  <c r="H1871" i="8"/>
  <c r="K1965" i="8"/>
  <c r="I1965" i="8"/>
  <c r="H1965" i="8"/>
  <c r="C34" i="30"/>
  <c r="K1960" i="8"/>
  <c r="I1960" i="8"/>
  <c r="H1960" i="8"/>
  <c r="C6" i="30"/>
  <c r="K1959" i="8"/>
  <c r="I1959" i="8"/>
  <c r="H1959" i="8"/>
  <c r="C33" i="30"/>
  <c r="K1954" i="8"/>
  <c r="I1954" i="8"/>
  <c r="H1954" i="8"/>
  <c r="C32" i="30"/>
  <c r="K2236" i="8"/>
  <c r="I2236" i="8"/>
  <c r="H2236" i="8"/>
  <c r="K2337" i="8"/>
  <c r="I2337" i="8"/>
  <c r="H2337" i="8"/>
  <c r="E2337" i="8"/>
  <c r="K2318" i="8"/>
  <c r="I2318" i="8"/>
  <c r="H2318" i="8"/>
  <c r="K2100" i="8"/>
  <c r="I2100" i="8"/>
  <c r="H2100" i="8"/>
  <c r="K2029" i="8"/>
  <c r="I2029" i="8"/>
  <c r="H2029" i="8"/>
  <c r="K1868" i="8"/>
  <c r="I1868" i="8"/>
  <c r="H1868" i="8"/>
  <c r="K1887" i="8"/>
  <c r="I1887" i="8"/>
  <c r="H1887" i="8"/>
  <c r="K1866" i="8"/>
  <c r="I1866" i="8"/>
  <c r="H1866" i="8"/>
  <c r="K1952" i="8"/>
  <c r="I1952" i="8"/>
  <c r="H1952" i="8"/>
  <c r="K2035" i="8"/>
  <c r="I2035" i="8"/>
  <c r="H2035" i="8"/>
  <c r="K1864" i="8"/>
  <c r="I1864" i="8"/>
  <c r="H1864" i="8"/>
  <c r="K1875" i="8"/>
  <c r="I1875" i="8"/>
  <c r="H1875" i="8"/>
  <c r="K1951" i="8"/>
  <c r="I1951" i="8"/>
  <c r="H1951" i="8"/>
  <c r="K2004" i="8"/>
  <c r="I2004" i="8"/>
  <c r="H2004" i="8"/>
  <c r="C28" i="30"/>
  <c r="K1944" i="8"/>
  <c r="I1944" i="8"/>
  <c r="H1944" i="8"/>
  <c r="C29" i="30"/>
  <c r="K1945" i="8"/>
  <c r="I1945" i="8"/>
  <c r="H1945" i="8"/>
  <c r="C7" i="30"/>
  <c r="K1940" i="8"/>
  <c r="I1940" i="8"/>
  <c r="H1940" i="8"/>
  <c r="K1859" i="8"/>
  <c r="I1859" i="8"/>
  <c r="H1859" i="8"/>
  <c r="K1858" i="8"/>
  <c r="I1858" i="8"/>
  <c r="H1858" i="8"/>
  <c r="K1857" i="8"/>
  <c r="I1857" i="8"/>
  <c r="H1857" i="8"/>
  <c r="K1856" i="8"/>
  <c r="I1856" i="8"/>
  <c r="H1856" i="8"/>
  <c r="K1999" i="8"/>
  <c r="H21" i="25" s="1"/>
  <c r="I1999" i="8"/>
  <c r="H1999" i="8"/>
  <c r="K1992" i="8"/>
  <c r="H12" i="25" s="1"/>
  <c r="I1992" i="8"/>
  <c r="H1992" i="8"/>
  <c r="K1853" i="8"/>
  <c r="I1853" i="8"/>
  <c r="H1853" i="8"/>
  <c r="K1852" i="8"/>
  <c r="H10" i="25" s="1"/>
  <c r="I1852" i="8"/>
  <c r="H1852" i="8"/>
  <c r="K1939" i="8"/>
  <c r="I1939" i="8"/>
  <c r="H1939" i="8"/>
  <c r="K1926" i="8"/>
  <c r="I1926" i="8"/>
  <c r="H1926" i="8"/>
  <c r="K1918" i="8"/>
  <c r="I1918" i="8"/>
  <c r="H1918" i="8"/>
  <c r="K2141" i="8"/>
  <c r="I2141" i="8"/>
  <c r="H2141" i="8"/>
  <c r="K2038" i="8"/>
  <c r="I2038" i="8"/>
  <c r="H2038" i="8"/>
  <c r="K1917" i="8"/>
  <c r="I1917" i="8"/>
  <c r="H1917" i="8"/>
  <c r="K1916" i="8"/>
  <c r="I1916" i="8"/>
  <c r="H1916" i="8"/>
  <c r="K1915" i="8"/>
  <c r="I1915" i="8"/>
  <c r="H1915" i="8"/>
  <c r="K1907" i="8"/>
  <c r="I1907" i="8"/>
  <c r="H1907" i="8"/>
  <c r="K2024" i="8"/>
  <c r="I2024" i="8"/>
  <c r="H2024" i="8"/>
  <c r="K1906" i="8"/>
  <c r="I1906" i="8"/>
  <c r="H1906" i="8"/>
  <c r="K1895" i="8"/>
  <c r="I1895" i="8"/>
  <c r="H1895" i="8"/>
  <c r="K2023" i="8"/>
  <c r="I2023" i="8"/>
  <c r="H2023" i="8"/>
  <c r="K1890" i="8"/>
  <c r="I1890" i="8"/>
  <c r="H1890" i="8"/>
  <c r="K1840" i="8"/>
  <c r="I1840" i="8"/>
  <c r="H1840" i="8"/>
  <c r="K1839" i="8"/>
  <c r="I1839" i="8"/>
  <c r="H1839" i="8"/>
  <c r="K1838" i="8"/>
  <c r="I1838" i="8"/>
  <c r="H1838" i="8"/>
  <c r="K1436" i="8"/>
  <c r="I1436" i="8"/>
  <c r="H1436" i="8"/>
  <c r="B22" i="23"/>
  <c r="K1836" i="8"/>
  <c r="I1836" i="8"/>
  <c r="H1836" i="8"/>
  <c r="K1862" i="8"/>
  <c r="I1862" i="8"/>
  <c r="H1862" i="8"/>
  <c r="B21" i="23"/>
  <c r="K1834" i="8"/>
  <c r="I1834" i="8"/>
  <c r="H1834" i="8"/>
  <c r="K1833" i="8"/>
  <c r="I17" i="30" s="1"/>
  <c r="F17" i="30" s="1"/>
  <c r="I1833" i="8"/>
  <c r="H1833" i="8"/>
  <c r="C17" i="30"/>
  <c r="K1832" i="8"/>
  <c r="I16" i="30" s="1"/>
  <c r="F16" i="30" s="1"/>
  <c r="I1832" i="8"/>
  <c r="H1832" i="8"/>
  <c r="C16" i="30"/>
  <c r="K2028" i="8"/>
  <c r="I2028" i="8"/>
  <c r="H2028" i="8"/>
  <c r="C15" i="30"/>
  <c r="K2123" i="8"/>
  <c r="I2123" i="8"/>
  <c r="H2123" i="8"/>
  <c r="K1829" i="8"/>
  <c r="I1829" i="8"/>
  <c r="H1829" i="8"/>
  <c r="K1889" i="8"/>
  <c r="I1889" i="8"/>
  <c r="H1889" i="8"/>
  <c r="K1827" i="8"/>
  <c r="I1827" i="8"/>
  <c r="H1827" i="8"/>
  <c r="K2021" i="8"/>
  <c r="I2021" i="8"/>
  <c r="H2021" i="8"/>
  <c r="K1826" i="8"/>
  <c r="I1826" i="8"/>
  <c r="H1826" i="8"/>
  <c r="K2014" i="8"/>
  <c r="I2014" i="8"/>
  <c r="H2014" i="8"/>
  <c r="K1824" i="8"/>
  <c r="I1824" i="8"/>
  <c r="H1824" i="8"/>
  <c r="K234" i="8"/>
  <c r="I234" i="8"/>
  <c r="K2159" i="8"/>
  <c r="I2159" i="8"/>
  <c r="H2159" i="8"/>
  <c r="K1971" i="8"/>
  <c r="I1971" i="8"/>
  <c r="H1971" i="8"/>
  <c r="K1822" i="8"/>
  <c r="I1822" i="8"/>
  <c r="H1822" i="8"/>
  <c r="K2149" i="8"/>
  <c r="I2149" i="8"/>
  <c r="H2149" i="8"/>
  <c r="K1820" i="8"/>
  <c r="I1820" i="8"/>
  <c r="H1820" i="8"/>
  <c r="K1888" i="8"/>
  <c r="I1888" i="8"/>
  <c r="H1888" i="8"/>
  <c r="K1818" i="8"/>
  <c r="I1818" i="8"/>
  <c r="H1818" i="8"/>
  <c r="K1817" i="8"/>
  <c r="I1817" i="8"/>
  <c r="H1817" i="8"/>
  <c r="K2012" i="8"/>
  <c r="I31" i="30" s="1"/>
  <c r="I2012" i="8"/>
  <c r="H2012" i="8"/>
  <c r="C31" i="30"/>
  <c r="K1880" i="8"/>
  <c r="I1880" i="8"/>
  <c r="H1880" i="8"/>
  <c r="K1879" i="8"/>
  <c r="I1879" i="8"/>
  <c r="H1879" i="8"/>
  <c r="K1813" i="8"/>
  <c r="I1813" i="8"/>
  <c r="H1813" i="8"/>
  <c r="K1812" i="8"/>
  <c r="I1812" i="8"/>
  <c r="H1812" i="8"/>
  <c r="K1855" i="8"/>
  <c r="I1855" i="8"/>
  <c r="H1855" i="8"/>
  <c r="K1810" i="8"/>
  <c r="I1810" i="8"/>
  <c r="H1810" i="8"/>
  <c r="K1878" i="8"/>
  <c r="I1878" i="8"/>
  <c r="H1878" i="8"/>
  <c r="K1808" i="8"/>
  <c r="I1808" i="8"/>
  <c r="H1808" i="8"/>
  <c r="K1807" i="8"/>
  <c r="I1807" i="8"/>
  <c r="H1807" i="8"/>
  <c r="K2018" i="8"/>
  <c r="I2018" i="8"/>
  <c r="H2018" i="8"/>
  <c r="K1806" i="8"/>
  <c r="I1806" i="8"/>
  <c r="H1806" i="8"/>
  <c r="K1903" i="8"/>
  <c r="I1903" i="8"/>
  <c r="H1903" i="8"/>
  <c r="K1805" i="8"/>
  <c r="I1805" i="8"/>
  <c r="H1805" i="8"/>
  <c r="K1872" i="8"/>
  <c r="I1872" i="8"/>
  <c r="H1872" i="8"/>
  <c r="K1803" i="8"/>
  <c r="I1803" i="8"/>
  <c r="H1803" i="8"/>
  <c r="K1802" i="8"/>
  <c r="I1802" i="8"/>
  <c r="H1802" i="8"/>
  <c r="K1801" i="8"/>
  <c r="I1801" i="8"/>
  <c r="H1801" i="8"/>
  <c r="K1861" i="8"/>
  <c r="I1861" i="8"/>
  <c r="H1861" i="8"/>
  <c r="K1799" i="8"/>
  <c r="I1799" i="8"/>
  <c r="H1799" i="8"/>
  <c r="K678" i="8"/>
  <c r="I678" i="8"/>
  <c r="H678" i="8"/>
  <c r="K1797" i="8"/>
  <c r="I1797" i="8"/>
  <c r="H1797" i="8"/>
  <c r="K1796" i="8"/>
  <c r="I1796" i="8"/>
  <c r="H1796" i="8"/>
  <c r="K1795" i="8"/>
  <c r="I1795" i="8"/>
  <c r="H1795" i="8"/>
  <c r="K1794" i="8"/>
  <c r="I1794" i="8"/>
  <c r="H1794" i="8"/>
  <c r="K2166" i="8"/>
  <c r="I2166" i="8"/>
  <c r="H2166" i="8"/>
  <c r="K2169" i="8"/>
  <c r="I2169" i="8"/>
  <c r="H2169" i="8"/>
  <c r="K2167" i="8"/>
  <c r="I2167" i="8"/>
  <c r="H2167" i="8"/>
  <c r="K1791" i="8"/>
  <c r="I1791" i="8"/>
  <c r="H1791" i="8"/>
  <c r="K1790" i="8"/>
  <c r="I1790" i="8"/>
  <c r="H1790" i="8"/>
  <c r="K1789" i="8"/>
  <c r="I1789" i="8"/>
  <c r="H1789" i="8"/>
  <c r="K1860" i="8"/>
  <c r="I1860" i="8"/>
  <c r="H1860" i="8"/>
  <c r="K1787" i="8"/>
  <c r="I1787" i="8"/>
  <c r="H1787" i="8"/>
  <c r="K1851" i="8"/>
  <c r="I1851" i="8"/>
  <c r="H1851" i="8"/>
  <c r="K1785" i="8"/>
  <c r="I1785" i="8"/>
  <c r="H1785" i="8"/>
  <c r="K1784" i="8"/>
  <c r="I1784" i="8"/>
  <c r="H1784" i="8"/>
  <c r="K1783" i="8"/>
  <c r="I1783" i="8"/>
  <c r="H1783" i="8"/>
  <c r="K1782" i="8"/>
  <c r="I1782" i="8"/>
  <c r="H1782" i="8"/>
  <c r="K2015" i="8"/>
  <c r="I2015" i="8"/>
  <c r="H2015" i="8"/>
  <c r="K2110" i="8"/>
  <c r="I2110" i="8"/>
  <c r="H2110" i="8"/>
  <c r="K1780" i="8"/>
  <c r="I1780" i="8"/>
  <c r="H1780" i="8"/>
  <c r="K2148" i="8"/>
  <c r="I2148" i="8"/>
  <c r="H2148" i="8"/>
  <c r="K2147" i="8"/>
  <c r="I2147" i="8"/>
  <c r="H2147" i="8"/>
  <c r="K2303" i="8"/>
  <c r="I2303" i="8"/>
  <c r="H2303" i="8"/>
  <c r="K1777" i="8"/>
  <c r="I1777" i="8"/>
  <c r="H1777" i="8"/>
  <c r="K1776" i="8"/>
  <c r="I1776" i="8"/>
  <c r="H1776" i="8"/>
  <c r="K1775" i="8"/>
  <c r="I1775" i="8"/>
  <c r="H1775" i="8"/>
  <c r="K2157" i="8"/>
  <c r="I2157" i="8"/>
  <c r="H2157" i="8"/>
  <c r="K2164" i="8"/>
  <c r="I2164" i="8"/>
  <c r="H2164" i="8"/>
  <c r="K1773" i="8"/>
  <c r="I1773" i="8"/>
  <c r="H1773" i="8"/>
  <c r="K2011" i="8"/>
  <c r="I2011" i="8"/>
  <c r="H2011" i="8"/>
  <c r="K2080" i="8"/>
  <c r="I2080" i="8"/>
  <c r="H2080" i="8"/>
  <c r="K2092" i="8"/>
  <c r="I2092" i="8"/>
  <c r="H2092" i="8"/>
  <c r="C30" i="30"/>
  <c r="K2097" i="8"/>
  <c r="I2097" i="8"/>
  <c r="H2097" i="8"/>
  <c r="C24" i="30"/>
  <c r="K1770" i="8"/>
  <c r="I1770" i="8"/>
  <c r="H1770" i="8"/>
  <c r="K2090" i="8"/>
  <c r="I2090" i="8"/>
  <c r="H2090" i="8"/>
  <c r="C22" i="30"/>
  <c r="K1768" i="8"/>
  <c r="I11" i="30" s="1"/>
  <c r="F11" i="30" s="1"/>
  <c r="I1768" i="8"/>
  <c r="H1768" i="8"/>
  <c r="C11" i="30"/>
  <c r="K2129" i="8"/>
  <c r="I2129" i="8"/>
  <c r="H2129" i="8"/>
  <c r="K1766" i="8"/>
  <c r="I1766" i="8"/>
  <c r="H1766" i="8"/>
  <c r="K1914" i="8"/>
  <c r="I1914" i="8"/>
  <c r="H1914" i="8"/>
  <c r="K2122" i="8"/>
  <c r="I2122" i="8"/>
  <c r="H2122" i="8"/>
  <c r="K2121" i="8"/>
  <c r="I2121" i="8"/>
  <c r="H2121" i="8"/>
  <c r="K2116" i="8"/>
  <c r="I2116" i="8"/>
  <c r="H2116" i="8"/>
  <c r="K1904" i="8"/>
  <c r="I1904" i="8"/>
  <c r="H1904" i="8"/>
  <c r="K1751" i="8"/>
  <c r="I1751" i="8"/>
  <c r="H1751" i="8"/>
  <c r="K2117" i="8"/>
  <c r="I2117" i="8"/>
  <c r="H2117" i="8"/>
  <c r="K2112" i="8"/>
  <c r="I2112" i="8"/>
  <c r="H2112" i="8"/>
  <c r="K2120" i="8"/>
  <c r="I2120" i="8"/>
  <c r="H2120" i="8"/>
  <c r="K1756" i="8"/>
  <c r="I1756" i="8"/>
  <c r="H1756" i="8"/>
  <c r="K1850" i="8"/>
  <c r="I1850" i="8"/>
  <c r="H1850" i="8"/>
  <c r="K1754" i="8"/>
  <c r="I1754" i="8"/>
  <c r="H1754" i="8"/>
  <c r="K1382" i="8"/>
  <c r="I1382" i="8"/>
  <c r="H1382" i="8"/>
  <c r="K1752" i="8"/>
  <c r="I1752" i="8"/>
  <c r="H1752" i="8"/>
  <c r="K1849" i="8"/>
  <c r="I1849" i="8"/>
  <c r="H1849" i="8"/>
  <c r="K1750" i="8"/>
  <c r="I1750" i="8"/>
  <c r="H1750" i="8"/>
  <c r="K1749" i="8"/>
  <c r="I1749" i="8"/>
  <c r="H1749" i="8"/>
  <c r="K1983" i="8"/>
  <c r="I1983" i="8"/>
  <c r="H1983" i="8"/>
  <c r="K2009" i="8"/>
  <c r="I2009" i="8"/>
  <c r="H2009" i="8"/>
  <c r="K2067" i="8"/>
  <c r="I2067" i="8"/>
  <c r="H2067" i="8"/>
  <c r="K1747" i="8"/>
  <c r="I1747" i="8"/>
  <c r="H1747" i="8"/>
  <c r="K1746" i="8"/>
  <c r="I1746" i="8"/>
  <c r="H1746" i="8"/>
  <c r="K1745" i="8"/>
  <c r="I1745" i="8"/>
  <c r="H1745" i="8"/>
  <c r="K1744" i="8"/>
  <c r="I1744" i="8"/>
  <c r="H1744" i="8"/>
  <c r="K1848" i="8"/>
  <c r="I1848" i="8"/>
  <c r="H1848" i="8"/>
  <c r="K1742" i="8"/>
  <c r="I1742" i="8"/>
  <c r="H1742" i="8"/>
  <c r="K1741" i="8"/>
  <c r="I1741" i="8"/>
  <c r="H1741" i="8"/>
  <c r="K1932" i="8"/>
  <c r="I1932" i="8"/>
  <c r="H1932" i="8"/>
  <c r="K1739" i="8"/>
  <c r="I1739" i="8"/>
  <c r="H1739" i="8"/>
  <c r="K1738" i="8"/>
  <c r="I1738" i="8"/>
  <c r="H1738" i="8"/>
  <c r="K1737" i="8"/>
  <c r="I1737" i="8"/>
  <c r="H1737" i="8"/>
  <c r="K1736" i="8"/>
  <c r="I1736" i="8"/>
  <c r="H1736" i="8"/>
  <c r="K652" i="8"/>
  <c r="I652" i="8"/>
  <c r="H652" i="8"/>
  <c r="K644" i="8"/>
  <c r="I644" i="8"/>
  <c r="H644" i="8"/>
  <c r="K482" i="8"/>
  <c r="I482" i="8"/>
  <c r="H482" i="8"/>
  <c r="K1732" i="8"/>
  <c r="I1732" i="8"/>
  <c r="H1732" i="8"/>
  <c r="K1731" i="8"/>
  <c r="I1731" i="8"/>
  <c r="H1731" i="8"/>
  <c r="K2118" i="8"/>
  <c r="I2118" i="8"/>
  <c r="H2118" i="8"/>
  <c r="K1729" i="8"/>
  <c r="I1729" i="8"/>
  <c r="H1729" i="8"/>
  <c r="K1847" i="8"/>
  <c r="I1847" i="8"/>
  <c r="H1847" i="8"/>
  <c r="K1727" i="8"/>
  <c r="I1727" i="8"/>
  <c r="H1727" i="8"/>
  <c r="K1846" i="8"/>
  <c r="I1846" i="8"/>
  <c r="H1846" i="8"/>
  <c r="K1725" i="8"/>
  <c r="I1725" i="8"/>
  <c r="H1725" i="8"/>
  <c r="K1845" i="8"/>
  <c r="I1845" i="8"/>
  <c r="H1845" i="8"/>
  <c r="K1723" i="8"/>
  <c r="I1723" i="8"/>
  <c r="H1723" i="8"/>
  <c r="K1844" i="8"/>
  <c r="I1844" i="8"/>
  <c r="H1844" i="8"/>
  <c r="K1721" i="8"/>
  <c r="I1721" i="8"/>
  <c r="H1721" i="8"/>
  <c r="K1720" i="8"/>
  <c r="I1720" i="8"/>
  <c r="H1720" i="8"/>
  <c r="K1719" i="8"/>
  <c r="I1719" i="8"/>
  <c r="H1719" i="8"/>
  <c r="K1718" i="8"/>
  <c r="I1718" i="8"/>
  <c r="H1718" i="8"/>
  <c r="K1815" i="8"/>
  <c r="I1815" i="8"/>
  <c r="H1815" i="8"/>
  <c r="K1716" i="8"/>
  <c r="I1716" i="8"/>
  <c r="H1716" i="8"/>
  <c r="K1715" i="8"/>
  <c r="I1715" i="8"/>
  <c r="H1715" i="8"/>
  <c r="K1714" i="8"/>
  <c r="I1714" i="8"/>
  <c r="H1714" i="8"/>
  <c r="K1713" i="8"/>
  <c r="I1713" i="8"/>
  <c r="H1713" i="8"/>
  <c r="K1712" i="8"/>
  <c r="I1712" i="8"/>
  <c r="H1712" i="8"/>
  <c r="K1711" i="8"/>
  <c r="I1711" i="8"/>
  <c r="H1711" i="8"/>
  <c r="K1947" i="8"/>
  <c r="I1947" i="8"/>
  <c r="H1947" i="8"/>
  <c r="K1709" i="8"/>
  <c r="I1709" i="8"/>
  <c r="H1709" i="8"/>
  <c r="K1966" i="8"/>
  <c r="I1966" i="8"/>
  <c r="H1966" i="8"/>
  <c r="K1707" i="8"/>
  <c r="I1707" i="8"/>
  <c r="H1707" i="8"/>
  <c r="K1706" i="8"/>
  <c r="I1706" i="8"/>
  <c r="H1706" i="8"/>
  <c r="K1705" i="8"/>
  <c r="I1705" i="8"/>
  <c r="H1705" i="8"/>
  <c r="K1704" i="8"/>
  <c r="I1704" i="8"/>
  <c r="H1704" i="8"/>
  <c r="K1703" i="8"/>
  <c r="I1703" i="8"/>
  <c r="H1703" i="8"/>
  <c r="K1973" i="8"/>
  <c r="I1973" i="8"/>
  <c r="H1973" i="8"/>
  <c r="K1701" i="8"/>
  <c r="I1701" i="8"/>
  <c r="H1701" i="8"/>
  <c r="K2163" i="8"/>
  <c r="I2163" i="8"/>
  <c r="H2163" i="8"/>
  <c r="K1700" i="8"/>
  <c r="I1700" i="8"/>
  <c r="H1700" i="8"/>
  <c r="K1843" i="8"/>
  <c r="I1843" i="8"/>
  <c r="H1843" i="8"/>
  <c r="K1842" i="8"/>
  <c r="I1842" i="8"/>
  <c r="H1842" i="8"/>
  <c r="K1697" i="8"/>
  <c r="I1697" i="8"/>
  <c r="H1697" i="8"/>
  <c r="K1696" i="8"/>
  <c r="I1696" i="8"/>
  <c r="H1696" i="8"/>
  <c r="K1841" i="8"/>
  <c r="I1841" i="8"/>
  <c r="H1841" i="8"/>
  <c r="K1694" i="8"/>
  <c r="I1694" i="8"/>
  <c r="H1694" i="8"/>
  <c r="K1693" i="8"/>
  <c r="I1693" i="8"/>
  <c r="H1693" i="8"/>
  <c r="K1692" i="8"/>
  <c r="I1692" i="8"/>
  <c r="H1692" i="8"/>
  <c r="K1691" i="8"/>
  <c r="I1691" i="8"/>
  <c r="H1691" i="8"/>
  <c r="K1828" i="8"/>
  <c r="I1828" i="8"/>
  <c r="H1828" i="8"/>
  <c r="K2007" i="8"/>
  <c r="I2007" i="8"/>
  <c r="H2007" i="8"/>
  <c r="K1689" i="8"/>
  <c r="I1689" i="8"/>
  <c r="H1689" i="8"/>
  <c r="K1453" i="8"/>
  <c r="I1453" i="8"/>
  <c r="H1453" i="8"/>
  <c r="K1819" i="8"/>
  <c r="I1819" i="8"/>
  <c r="H1819" i="8"/>
  <c r="K1686" i="8"/>
  <c r="I1686" i="8"/>
  <c r="H1686" i="8"/>
  <c r="K1685" i="8"/>
  <c r="I1685" i="8"/>
  <c r="H1685" i="8"/>
  <c r="K1684" i="8"/>
  <c r="I1684" i="8"/>
  <c r="H1684" i="8"/>
  <c r="K1683" i="8"/>
  <c r="I1683" i="8"/>
  <c r="H1683" i="8"/>
  <c r="K1814" i="8"/>
  <c r="I1814" i="8"/>
  <c r="H1814" i="8"/>
  <c r="K1811" i="8"/>
  <c r="I1811" i="8"/>
  <c r="H1811" i="8"/>
  <c r="K1764" i="8"/>
  <c r="I1764" i="8"/>
  <c r="H1764" i="8"/>
  <c r="K1679" i="8"/>
  <c r="I1679" i="8"/>
  <c r="H1679" i="8"/>
  <c r="K1678" i="8"/>
  <c r="I1678" i="8"/>
  <c r="H1678" i="8"/>
  <c r="K1677" i="8"/>
  <c r="I1677" i="8"/>
  <c r="H1677" i="8"/>
  <c r="K1676" i="8"/>
  <c r="I1676" i="8"/>
  <c r="H1676" i="8"/>
  <c r="K1675" i="8"/>
  <c r="I1675" i="8"/>
  <c r="H1675" i="8"/>
  <c r="K1674" i="8"/>
  <c r="I1674" i="8"/>
  <c r="H1674" i="8"/>
  <c r="K1673" i="8"/>
  <c r="I1673" i="8"/>
  <c r="H1673" i="8"/>
  <c r="K1672" i="8"/>
  <c r="I1672" i="8"/>
  <c r="H1672" i="8"/>
  <c r="K1671" i="8"/>
  <c r="I1671" i="8"/>
  <c r="H1671" i="8"/>
  <c r="K1670" i="8"/>
  <c r="I1670" i="8"/>
  <c r="H1670" i="8"/>
  <c r="K1755" i="8"/>
  <c r="I1755" i="8"/>
  <c r="H1755" i="8"/>
  <c r="K1809" i="8"/>
  <c r="I1809" i="8"/>
  <c r="H1809" i="8"/>
  <c r="K1667" i="8"/>
  <c r="I1667" i="8"/>
  <c r="H1667" i="8"/>
  <c r="K1666" i="8"/>
  <c r="I1666" i="8"/>
  <c r="H1666" i="8"/>
  <c r="K1665" i="8"/>
  <c r="I1665" i="8"/>
  <c r="H1665" i="8"/>
  <c r="K1664" i="8"/>
  <c r="I1664" i="8"/>
  <c r="H1664" i="8"/>
  <c r="K1663" i="8"/>
  <c r="I1663" i="8"/>
  <c r="H1663" i="8"/>
  <c r="K1662" i="8"/>
  <c r="I1662" i="8"/>
  <c r="H1662" i="8"/>
  <c r="K1661" i="8"/>
  <c r="I1661" i="8"/>
  <c r="H1661" i="8"/>
  <c r="K1660" i="8"/>
  <c r="I1660" i="8"/>
  <c r="H1660" i="8"/>
  <c r="K1659" i="8"/>
  <c r="I1659" i="8"/>
  <c r="H1659" i="8"/>
  <c r="K1658" i="8"/>
  <c r="I1658" i="8"/>
  <c r="H1658" i="8"/>
  <c r="K1657" i="8"/>
  <c r="I1657" i="8"/>
  <c r="H1657" i="8"/>
  <c r="K1804" i="8"/>
  <c r="I1804" i="8"/>
  <c r="H1804" i="8"/>
  <c r="K1743" i="8"/>
  <c r="I1743" i="8"/>
  <c r="H1743" i="8"/>
  <c r="K1800" i="8"/>
  <c r="I1800" i="8"/>
  <c r="H1800" i="8"/>
  <c r="K1761" i="8"/>
  <c r="I1761" i="8"/>
  <c r="H1761" i="8"/>
  <c r="K1759" i="8"/>
  <c r="I1759" i="8"/>
  <c r="H1759" i="8"/>
  <c r="K2111" i="8"/>
  <c r="I2111" i="8"/>
  <c r="H2111" i="8"/>
  <c r="K1651" i="8"/>
  <c r="I1651" i="8"/>
  <c r="H1651" i="8"/>
  <c r="K1650" i="8"/>
  <c r="I1650" i="8"/>
  <c r="H1650" i="8"/>
  <c r="K2043" i="8"/>
  <c r="I2043" i="8"/>
  <c r="H2043" i="8"/>
  <c r="K1726" i="8"/>
  <c r="I1726" i="8"/>
  <c r="H1726" i="8"/>
  <c r="K1830" i="8"/>
  <c r="I1830" i="8"/>
  <c r="H1830" i="8"/>
  <c r="K1647" i="8"/>
  <c r="I1647" i="8"/>
  <c r="H1647" i="8"/>
  <c r="K1646" i="8"/>
  <c r="I1646" i="8"/>
  <c r="H1646" i="8"/>
  <c r="K1645" i="8"/>
  <c r="I1645" i="8"/>
  <c r="H1645" i="8"/>
  <c r="K1644" i="8"/>
  <c r="I1644" i="8"/>
  <c r="H1644" i="8"/>
  <c r="K1643" i="8"/>
  <c r="I1643" i="8"/>
  <c r="H1643" i="8"/>
  <c r="K1642" i="8"/>
  <c r="I1642" i="8"/>
  <c r="H1642" i="8"/>
  <c r="K1641" i="8"/>
  <c r="I1641" i="8"/>
  <c r="H1641" i="8"/>
  <c r="K1640" i="8"/>
  <c r="I1640" i="8"/>
  <c r="H1640" i="8"/>
  <c r="K1639" i="8"/>
  <c r="I1639" i="8"/>
  <c r="H1639" i="8"/>
  <c r="K1638" i="8"/>
  <c r="I1638" i="8"/>
  <c r="H1638" i="8"/>
  <c r="K1637" i="8"/>
  <c r="I1637" i="8"/>
  <c r="H1637" i="8"/>
  <c r="K1636" i="8"/>
  <c r="I1636" i="8"/>
  <c r="H1636" i="8"/>
  <c r="K1635" i="8"/>
  <c r="I1635" i="8"/>
  <c r="H1635" i="8"/>
  <c r="K1634" i="8"/>
  <c r="I1634" i="8"/>
  <c r="H1634" i="8"/>
  <c r="K1717" i="8"/>
  <c r="I1717" i="8"/>
  <c r="H1717" i="8"/>
  <c r="K1632" i="8"/>
  <c r="I1632" i="8"/>
  <c r="H1632" i="8"/>
  <c r="K1631" i="8"/>
  <c r="I1631" i="8"/>
  <c r="H1631" i="8"/>
  <c r="K1630" i="8"/>
  <c r="I1630" i="8"/>
  <c r="H1630" i="8"/>
  <c r="K1629" i="8"/>
  <c r="I1629" i="8"/>
  <c r="H1629" i="8"/>
  <c r="K1628" i="8"/>
  <c r="I1628" i="8"/>
  <c r="H1628" i="8"/>
  <c r="K1710" i="8"/>
  <c r="I1710" i="8"/>
  <c r="H1710" i="8"/>
  <c r="K1626" i="8"/>
  <c r="I5" i="30" s="1"/>
  <c r="I1626" i="8"/>
  <c r="H1626" i="8"/>
  <c r="K1625" i="8"/>
  <c r="I51" i="30" s="1"/>
  <c r="I1625" i="8"/>
  <c r="H1625" i="8"/>
  <c r="K1624" i="8"/>
  <c r="I1624" i="8"/>
  <c r="H1624" i="8"/>
  <c r="K1623" i="8"/>
  <c r="I1623" i="8"/>
  <c r="H1623" i="8"/>
  <c r="K1622" i="8"/>
  <c r="I1622" i="8"/>
  <c r="H1622" i="8"/>
  <c r="K1724" i="8"/>
  <c r="I1724" i="8"/>
  <c r="H1724" i="8"/>
  <c r="K1699" i="8"/>
  <c r="I1699" i="8"/>
  <c r="H1699" i="8"/>
  <c r="K1931" i="8"/>
  <c r="I53" i="30" s="1"/>
  <c r="I1931" i="8"/>
  <c r="H1931" i="8"/>
  <c r="K1995" i="8"/>
  <c r="I1995" i="8"/>
  <c r="H1995" i="8"/>
  <c r="E1995" i="8"/>
  <c r="D2" i="27" s="1"/>
  <c r="K2052" i="8"/>
  <c r="I2052" i="8"/>
  <c r="H2052" i="8"/>
  <c r="K1112" i="8"/>
  <c r="I1112" i="8"/>
  <c r="H1112" i="8"/>
  <c r="K1974" i="8"/>
  <c r="I1974" i="8"/>
  <c r="H1974" i="8"/>
  <c r="K1831" i="8"/>
  <c r="I1831" i="8"/>
  <c r="H1831" i="8"/>
  <c r="K1616" i="8"/>
  <c r="I1616" i="8"/>
  <c r="H1616" i="8"/>
  <c r="K1695" i="8"/>
  <c r="I1695" i="8"/>
  <c r="H1695" i="8"/>
  <c r="K1614" i="8"/>
  <c r="I1614" i="8"/>
  <c r="H1614" i="8"/>
  <c r="K1613" i="8"/>
  <c r="I1613" i="8"/>
  <c r="H1613" i="8"/>
  <c r="K1612" i="8"/>
  <c r="I1612" i="8"/>
  <c r="H1612" i="8"/>
  <c r="K1867" i="8"/>
  <c r="I1867" i="8"/>
  <c r="H1867" i="8"/>
  <c r="K1610" i="8"/>
  <c r="I1610" i="8"/>
  <c r="H1610" i="8"/>
  <c r="K1609" i="8"/>
  <c r="I1609" i="8"/>
  <c r="H1609" i="8"/>
  <c r="K1369" i="8"/>
  <c r="I1369" i="8"/>
  <c r="H1369" i="8"/>
  <c r="K1607" i="8"/>
  <c r="I1607" i="8"/>
  <c r="H1607" i="8"/>
  <c r="K1606" i="8"/>
  <c r="I1606" i="8"/>
  <c r="H1606" i="8"/>
  <c r="K1690" i="8"/>
  <c r="I1690" i="8"/>
  <c r="H1690" i="8"/>
  <c r="K1688" i="8"/>
  <c r="I1688" i="8"/>
  <c r="H1688" i="8"/>
  <c r="E15" i="7"/>
  <c r="K1364" i="8"/>
  <c r="I1364" i="8"/>
  <c r="H1364" i="8"/>
  <c r="K2044" i="8"/>
  <c r="I2044" i="8"/>
  <c r="H2044" i="8"/>
  <c r="K1602" i="8"/>
  <c r="I1602" i="8"/>
  <c r="H1602" i="8"/>
  <c r="K1601" i="8"/>
  <c r="I1601" i="8"/>
  <c r="H1601" i="8"/>
  <c r="K1687" i="8"/>
  <c r="I1687" i="8"/>
  <c r="H1687" i="8"/>
  <c r="K1599" i="8"/>
  <c r="I1599" i="8"/>
  <c r="H1599" i="8"/>
  <c r="K1598" i="8"/>
  <c r="I1598" i="8"/>
  <c r="H1598" i="8"/>
  <c r="K1600" i="8"/>
  <c r="I1600" i="8"/>
  <c r="H1600" i="8"/>
  <c r="K1597" i="8"/>
  <c r="I1597" i="8"/>
  <c r="H1597" i="8"/>
  <c r="K1698" i="8"/>
  <c r="I1698" i="8"/>
  <c r="H1698" i="8"/>
  <c r="K1595" i="8"/>
  <c r="I1595" i="8"/>
  <c r="H1595" i="8"/>
  <c r="K1593" i="8"/>
  <c r="I1593" i="8"/>
  <c r="H1593" i="8"/>
  <c r="K1592" i="8"/>
  <c r="I1592" i="8"/>
  <c r="H1592" i="8"/>
  <c r="K1591" i="8"/>
  <c r="I1591" i="8"/>
  <c r="H1591" i="8"/>
  <c r="K1594" i="8"/>
  <c r="I1594" i="8"/>
  <c r="H1594" i="8"/>
  <c r="K1589" i="8"/>
  <c r="I1589" i="8"/>
  <c r="H1589" i="8"/>
  <c r="K1596" i="8"/>
  <c r="I1596" i="8"/>
  <c r="H1596" i="8"/>
  <c r="K1587" i="8"/>
  <c r="I1587" i="8"/>
  <c r="H1587" i="8"/>
  <c r="K1586" i="8"/>
  <c r="I1586" i="8"/>
  <c r="H1586" i="8"/>
  <c r="K1585" i="8"/>
  <c r="I1585" i="8"/>
  <c r="H1585" i="8"/>
  <c r="K1584" i="8"/>
  <c r="I1584" i="8"/>
  <c r="H1584" i="8"/>
  <c r="K1583" i="8"/>
  <c r="I1583" i="8"/>
  <c r="H1583" i="8"/>
  <c r="K1582" i="8"/>
  <c r="I1582" i="8"/>
  <c r="H1582" i="8"/>
  <c r="K1581" i="8"/>
  <c r="I1581" i="8"/>
  <c r="H1581" i="8"/>
  <c r="K1580" i="8"/>
  <c r="I1580" i="8"/>
  <c r="H1580" i="8"/>
  <c r="K1590" i="8"/>
  <c r="I1590" i="8"/>
  <c r="H1590" i="8"/>
  <c r="K1578" i="8"/>
  <c r="I1578" i="8"/>
  <c r="H1578" i="8"/>
  <c r="K1577" i="8"/>
  <c r="I1577" i="8"/>
  <c r="H1577" i="8"/>
  <c r="K1576" i="8"/>
  <c r="I1576" i="8"/>
  <c r="H1576" i="8"/>
  <c r="K1575" i="8"/>
  <c r="I1575" i="8"/>
  <c r="H1575" i="8"/>
  <c r="K1574" i="8"/>
  <c r="I1574" i="8"/>
  <c r="H1574" i="8"/>
  <c r="K1573" i="8"/>
  <c r="I1573" i="8"/>
  <c r="H1573" i="8"/>
  <c r="K1588" i="8"/>
  <c r="I1588" i="8"/>
  <c r="H1588" i="8"/>
  <c r="K1579" i="8"/>
  <c r="I1579" i="8"/>
  <c r="H1579" i="8"/>
  <c r="K1572" i="8"/>
  <c r="I1572" i="8"/>
  <c r="H1572" i="8"/>
  <c r="K1569" i="8"/>
  <c r="I1569" i="8"/>
  <c r="H1569" i="8"/>
  <c r="K416" i="8"/>
  <c r="I416" i="8"/>
  <c r="H416" i="8"/>
  <c r="K1567" i="8"/>
  <c r="I1567" i="8"/>
  <c r="H1567" i="8"/>
  <c r="K1571" i="8"/>
  <c r="I1571" i="8"/>
  <c r="H1571" i="8"/>
  <c r="K1565" i="8"/>
  <c r="I1565" i="8"/>
  <c r="H1565" i="8"/>
  <c r="K1304" i="8"/>
  <c r="I1304" i="8"/>
  <c r="H1304" i="8"/>
  <c r="K1570" i="8"/>
  <c r="I1570" i="8"/>
  <c r="H1570" i="8"/>
  <c r="K1562" i="8"/>
  <c r="I1562" i="8"/>
  <c r="H1562" i="8"/>
  <c r="K2138" i="8"/>
  <c r="I2138" i="8"/>
  <c r="H2138" i="8"/>
  <c r="K1560" i="8"/>
  <c r="I1560" i="8"/>
  <c r="H1560" i="8"/>
  <c r="K1559" i="8"/>
  <c r="I1559" i="8"/>
  <c r="H1559" i="8"/>
  <c r="K1558" i="8"/>
  <c r="I1558" i="8"/>
  <c r="H1558" i="8"/>
  <c r="K1557" i="8"/>
  <c r="I1557" i="8"/>
  <c r="H1557" i="8"/>
  <c r="K1556" i="8"/>
  <c r="I1556" i="8"/>
  <c r="H1556" i="8"/>
  <c r="K311" i="8"/>
  <c r="I311" i="8"/>
  <c r="H311" i="8"/>
  <c r="K1554" i="8"/>
  <c r="I1554" i="8"/>
  <c r="H1554" i="8"/>
  <c r="K1553" i="8"/>
  <c r="I1553" i="8"/>
  <c r="H1553" i="8"/>
  <c r="K1552" i="8"/>
  <c r="I1552" i="8"/>
  <c r="H1552" i="8"/>
  <c r="K1551" i="8"/>
  <c r="I1551" i="8"/>
  <c r="H1551" i="8"/>
  <c r="K1550" i="8"/>
  <c r="I1550" i="8"/>
  <c r="H1550" i="8"/>
  <c r="K1788" i="8"/>
  <c r="I1788" i="8"/>
  <c r="H1788" i="8"/>
  <c r="K1548" i="8"/>
  <c r="I1548" i="8"/>
  <c r="H1548" i="8"/>
  <c r="K1547" i="8"/>
  <c r="I1547" i="8"/>
  <c r="H1547" i="8"/>
  <c r="K1546" i="8"/>
  <c r="I1546" i="8"/>
  <c r="H1546" i="8"/>
  <c r="K2000" i="8"/>
  <c r="I2000" i="8"/>
  <c r="H2000" i="8"/>
  <c r="K1545" i="8"/>
  <c r="I1545" i="8"/>
  <c r="H1545" i="8"/>
  <c r="K1544" i="8"/>
  <c r="I1544" i="8"/>
  <c r="H1544" i="8"/>
  <c r="K1543" i="8"/>
  <c r="I1543" i="8"/>
  <c r="H1543" i="8"/>
  <c r="K1542" i="8"/>
  <c r="I1542" i="8"/>
  <c r="H1542" i="8"/>
  <c r="K1541" i="8"/>
  <c r="I1541" i="8"/>
  <c r="H1541" i="8"/>
  <c r="K1615" i="8"/>
  <c r="I1615" i="8"/>
  <c r="H1615" i="8"/>
  <c r="K1539" i="8"/>
  <c r="I1539" i="8"/>
  <c r="H1539" i="8"/>
  <c r="K1538" i="8"/>
  <c r="I1538" i="8"/>
  <c r="H1538" i="8"/>
  <c r="K1537" i="8"/>
  <c r="I1537" i="8"/>
  <c r="H1537" i="8"/>
  <c r="K1536" i="8"/>
  <c r="I1536" i="8"/>
  <c r="H1536" i="8"/>
  <c r="K1535" i="8"/>
  <c r="I1535" i="8"/>
  <c r="H1535" i="8"/>
  <c r="K1534" i="8"/>
  <c r="I1534" i="8"/>
  <c r="H1534" i="8"/>
  <c r="K1533" i="8"/>
  <c r="I1533" i="8"/>
  <c r="H1533" i="8"/>
  <c r="K1532" i="8"/>
  <c r="I1532" i="8"/>
  <c r="H1532" i="8"/>
  <c r="K1531" i="8"/>
  <c r="I1531" i="8"/>
  <c r="H1531" i="8"/>
  <c r="K1530" i="8"/>
  <c r="I1530" i="8"/>
  <c r="H1530" i="8"/>
  <c r="K1529" i="8"/>
  <c r="I1529" i="8"/>
  <c r="H1529" i="8"/>
  <c r="K1528" i="8"/>
  <c r="I1528" i="8"/>
  <c r="H1528" i="8"/>
  <c r="K1655" i="8"/>
  <c r="I1655" i="8"/>
  <c r="H1655" i="8"/>
  <c r="K1527" i="8"/>
  <c r="I1527" i="8"/>
  <c r="H1527" i="8"/>
  <c r="K1526" i="8"/>
  <c r="I1526" i="8"/>
  <c r="H1526" i="8"/>
  <c r="K1336" i="8"/>
  <c r="I1336" i="8"/>
  <c r="H1336" i="8"/>
  <c r="K1524" i="8"/>
  <c r="I1524" i="8"/>
  <c r="H1524" i="8"/>
  <c r="K1654" i="8"/>
  <c r="I1654" i="8"/>
  <c r="H1654" i="8"/>
  <c r="K1523" i="8"/>
  <c r="I1523" i="8"/>
  <c r="H1523" i="8"/>
  <c r="K1522" i="8"/>
  <c r="I1522" i="8"/>
  <c r="H1522" i="8"/>
  <c r="K1920" i="8"/>
  <c r="I1920" i="8"/>
  <c r="H1920" i="8"/>
  <c r="K1520" i="8"/>
  <c r="I1520" i="8"/>
  <c r="H1520" i="8"/>
  <c r="K1519" i="8"/>
  <c r="I1519" i="8"/>
  <c r="H1519" i="8"/>
  <c r="K1518" i="8"/>
  <c r="I1518" i="8"/>
  <c r="H1518" i="8"/>
  <c r="K1517" i="8"/>
  <c r="I1517" i="8"/>
  <c r="H1517" i="8"/>
  <c r="K1653" i="8"/>
  <c r="I1653" i="8"/>
  <c r="H1653" i="8"/>
  <c r="K1566" i="8"/>
  <c r="I1566" i="8"/>
  <c r="H1566" i="8"/>
  <c r="K1996" i="8"/>
  <c r="I1996" i="8"/>
  <c r="H1996" i="8"/>
  <c r="K1515" i="8"/>
  <c r="I1515" i="8"/>
  <c r="H1515" i="8"/>
  <c r="K1514" i="8"/>
  <c r="I1514" i="8"/>
  <c r="H1514" i="8"/>
  <c r="K1564" i="8"/>
  <c r="I1564" i="8"/>
  <c r="H1564" i="8"/>
  <c r="K1512" i="8"/>
  <c r="I1512" i="8"/>
  <c r="H1512" i="8"/>
  <c r="K1563" i="8"/>
  <c r="I1563" i="8"/>
  <c r="H1563" i="8"/>
  <c r="K1510" i="8"/>
  <c r="I1510" i="8"/>
  <c r="H1510" i="8"/>
  <c r="K1549" i="8"/>
  <c r="I1549" i="8"/>
  <c r="H1549" i="8"/>
  <c r="K1508" i="8"/>
  <c r="I1508" i="8"/>
  <c r="H1508" i="8"/>
  <c r="K1507" i="8"/>
  <c r="I1507" i="8"/>
  <c r="H1507" i="8"/>
  <c r="K1506" i="8"/>
  <c r="I1506" i="8"/>
  <c r="H1506" i="8"/>
  <c r="K2010" i="8"/>
  <c r="I2010" i="8"/>
  <c r="H2010" i="8"/>
  <c r="C23" i="30"/>
  <c r="K1979" i="8"/>
  <c r="I1979" i="8"/>
  <c r="H1979" i="8"/>
  <c r="C10" i="30"/>
  <c r="K2096" i="8"/>
  <c r="I2096" i="8"/>
  <c r="H2096" i="8"/>
  <c r="C40" i="30"/>
  <c r="K2089" i="8"/>
  <c r="I14" i="30" s="1"/>
  <c r="I2089" i="8"/>
  <c r="H2089" i="8"/>
  <c r="C14" i="30"/>
  <c r="K1502" i="8"/>
  <c r="I1502" i="8"/>
  <c r="H1502" i="8"/>
  <c r="K2041" i="8"/>
  <c r="I2041" i="8"/>
  <c r="H2041" i="8"/>
  <c r="K1525" i="8"/>
  <c r="I1525" i="8"/>
  <c r="H1525" i="8"/>
  <c r="K1993" i="8"/>
  <c r="I1993" i="8"/>
  <c r="H1993" i="8"/>
  <c r="K1500" i="8"/>
  <c r="I1500" i="8"/>
  <c r="H1500" i="8"/>
  <c r="K235" i="8"/>
  <c r="I235" i="8"/>
  <c r="H235" i="8"/>
  <c r="K1498" i="8"/>
  <c r="I1498" i="8"/>
  <c r="H1498" i="8"/>
  <c r="K1521" i="8"/>
  <c r="I1521" i="8"/>
  <c r="H1521" i="8"/>
  <c r="K1516" i="8"/>
  <c r="I1516" i="8"/>
  <c r="H1516" i="8"/>
  <c r="K1495" i="8"/>
  <c r="I1495" i="8"/>
  <c r="H1495" i="8"/>
  <c r="K1494" i="8"/>
  <c r="I1494" i="8"/>
  <c r="H1494" i="8"/>
  <c r="K1493" i="8"/>
  <c r="I1493" i="8"/>
  <c r="H1493" i="8"/>
  <c r="K1492" i="8"/>
  <c r="I1492" i="8"/>
  <c r="H1492" i="8"/>
  <c r="K1491" i="8"/>
  <c r="I1491" i="8"/>
  <c r="H1491" i="8"/>
  <c r="K1490" i="8"/>
  <c r="I1490" i="8"/>
  <c r="H1490" i="8"/>
  <c r="K1652" i="8"/>
  <c r="I1652" i="8"/>
  <c r="H1652" i="8"/>
  <c r="K1513" i="8"/>
  <c r="I1513" i="8"/>
  <c r="H1513" i="8"/>
  <c r="K1946" i="8"/>
  <c r="I1946" i="8"/>
  <c r="H1946" i="8"/>
  <c r="K1303" i="8"/>
  <c r="I1303" i="8"/>
  <c r="H1303" i="8"/>
  <c r="K1682" i="8"/>
  <c r="I1682" i="8"/>
  <c r="H1682" i="8"/>
  <c r="E1682" i="8"/>
  <c r="K1485" i="8"/>
  <c r="I1485" i="8"/>
  <c r="H1485" i="8"/>
  <c r="K1511" i="8"/>
  <c r="I1511" i="8"/>
  <c r="H1511" i="8"/>
  <c r="K1337" i="8"/>
  <c r="I1337" i="8"/>
  <c r="H1337" i="8"/>
  <c r="K1482" i="8"/>
  <c r="I1482" i="8"/>
  <c r="H1482" i="8"/>
  <c r="K1481" i="8"/>
  <c r="I1481" i="8"/>
  <c r="H1481" i="8"/>
  <c r="K1509" i="8"/>
  <c r="I1509" i="8"/>
  <c r="H1509" i="8"/>
  <c r="K1479" i="8"/>
  <c r="I1479" i="8"/>
  <c r="H1479" i="8"/>
  <c r="K1478" i="8"/>
  <c r="I1478" i="8"/>
  <c r="H1478" i="8"/>
  <c r="K1477" i="8"/>
  <c r="I1477" i="8"/>
  <c r="H1477" i="8"/>
  <c r="K1476" i="8"/>
  <c r="I1476" i="8"/>
  <c r="H1476" i="8"/>
  <c r="K1475" i="8"/>
  <c r="I1475" i="8"/>
  <c r="H1475" i="8"/>
  <c r="K1501" i="8"/>
  <c r="I1501" i="8"/>
  <c r="H1501" i="8"/>
  <c r="K1473" i="8"/>
  <c r="I1473" i="8"/>
  <c r="H1473" i="8"/>
  <c r="K1472" i="8"/>
  <c r="I1472" i="8"/>
  <c r="H1472" i="8"/>
  <c r="K1471" i="8"/>
  <c r="I1471" i="8"/>
  <c r="H1471" i="8"/>
  <c r="K1470" i="8"/>
  <c r="I1470" i="8"/>
  <c r="H1470" i="8"/>
  <c r="K1469" i="8"/>
  <c r="I1469" i="8"/>
  <c r="H1469" i="8"/>
  <c r="K1468" i="8"/>
  <c r="I1468" i="8"/>
  <c r="H1468" i="8"/>
  <c r="K1467" i="8"/>
  <c r="I1467" i="8"/>
  <c r="H1467" i="8"/>
  <c r="K1497" i="8"/>
  <c r="I1497" i="8"/>
  <c r="H1497" i="8"/>
  <c r="K1465" i="8"/>
  <c r="I1465" i="8"/>
  <c r="H1465" i="8"/>
  <c r="K1464" i="8"/>
  <c r="I1464" i="8"/>
  <c r="H1464" i="8"/>
  <c r="K1463" i="8"/>
  <c r="I1463" i="8"/>
  <c r="H1463" i="8"/>
  <c r="K1462" i="8"/>
  <c r="I1462" i="8"/>
  <c r="H1462" i="8"/>
  <c r="K1461" i="8"/>
  <c r="I1461" i="8"/>
  <c r="H1461" i="8"/>
  <c r="K1489" i="8"/>
  <c r="I1489" i="8"/>
  <c r="H1489" i="8"/>
  <c r="K1173" i="8"/>
  <c r="I1173" i="8"/>
  <c r="H1173" i="8"/>
  <c r="K1648" i="8"/>
  <c r="I1648" i="8"/>
  <c r="H1648" i="8"/>
  <c r="K1458" i="8"/>
  <c r="I1458" i="8"/>
  <c r="H1458" i="8"/>
  <c r="K1457" i="8"/>
  <c r="I1457" i="8"/>
  <c r="H1457" i="8"/>
  <c r="K1456" i="8"/>
  <c r="I1456" i="8"/>
  <c r="H1456" i="8"/>
  <c r="K1455" i="8"/>
  <c r="I1455" i="8"/>
  <c r="H1455" i="8"/>
  <c r="K1454" i="8"/>
  <c r="I1454" i="8"/>
  <c r="H1454" i="8"/>
  <c r="K1604" i="8"/>
  <c r="I1604" i="8"/>
  <c r="H1604" i="8"/>
  <c r="K1452" i="8"/>
  <c r="I1452" i="8"/>
  <c r="H1452" i="8"/>
  <c r="K1496" i="8"/>
  <c r="I1496" i="8"/>
  <c r="H1496" i="8"/>
  <c r="K1450" i="8"/>
  <c r="I1450" i="8"/>
  <c r="H1450" i="8"/>
  <c r="K1449" i="8"/>
  <c r="I1449" i="8"/>
  <c r="H1449" i="8"/>
  <c r="K1448" i="8"/>
  <c r="I1448" i="8"/>
  <c r="H1448" i="8"/>
  <c r="K1447" i="8"/>
  <c r="I1447" i="8"/>
  <c r="H1447" i="8"/>
  <c r="K1446" i="8"/>
  <c r="I1446" i="8"/>
  <c r="H1446" i="8"/>
  <c r="K1445" i="8"/>
  <c r="I1445" i="8"/>
  <c r="H1445" i="8"/>
  <c r="K1444" i="8"/>
  <c r="I1444" i="8"/>
  <c r="H1444" i="8"/>
  <c r="K1443" i="8"/>
  <c r="I1443" i="8"/>
  <c r="H1443" i="8"/>
  <c r="K1442" i="8"/>
  <c r="I1442" i="8"/>
  <c r="H1442" i="8"/>
  <c r="K1942" i="8"/>
  <c r="I1942" i="8"/>
  <c r="H1942" i="8"/>
  <c r="K1440" i="8"/>
  <c r="I1440" i="8"/>
  <c r="H1440" i="8"/>
  <c r="K1439" i="8"/>
  <c r="I1439" i="8"/>
  <c r="H1439" i="8"/>
  <c r="K1438" i="8"/>
  <c r="I1438" i="8"/>
  <c r="H1438" i="8"/>
  <c r="K1437" i="8"/>
  <c r="I1437" i="8"/>
  <c r="H1437" i="8"/>
  <c r="K1986" i="8"/>
  <c r="I1986" i="8"/>
  <c r="H1986" i="8"/>
  <c r="K1603" i="8"/>
  <c r="I1603" i="8"/>
  <c r="H1603" i="8"/>
  <c r="K1929" i="8"/>
  <c r="I1929" i="8"/>
  <c r="H1929" i="8"/>
  <c r="K1434" i="8"/>
  <c r="I1434" i="8"/>
  <c r="H1434" i="8"/>
  <c r="K1927" i="8"/>
  <c r="I1927" i="8"/>
  <c r="H1927" i="8"/>
  <c r="K1301" i="8"/>
  <c r="I1301" i="8"/>
  <c r="H1301" i="8"/>
  <c r="K1431" i="8"/>
  <c r="I1431" i="8"/>
  <c r="H1431" i="8"/>
  <c r="K1487" i="8"/>
  <c r="I1487" i="8"/>
  <c r="H1487" i="8"/>
  <c r="K1429" i="8"/>
  <c r="I1429" i="8"/>
  <c r="H1429" i="8"/>
  <c r="K1428" i="8"/>
  <c r="I1428" i="8"/>
  <c r="H1428" i="8"/>
  <c r="K1427" i="8"/>
  <c r="I1427" i="8"/>
  <c r="H1427" i="8"/>
  <c r="K1426" i="8"/>
  <c r="I1426" i="8"/>
  <c r="H1426" i="8"/>
  <c r="K1425" i="8"/>
  <c r="I1425" i="8"/>
  <c r="H1425" i="8"/>
  <c r="K1484" i="8"/>
  <c r="I1484" i="8"/>
  <c r="H1484" i="8"/>
  <c r="K1423" i="8"/>
  <c r="I1423" i="8"/>
  <c r="H1423" i="8"/>
  <c r="K1422" i="8"/>
  <c r="I1422" i="8"/>
  <c r="H1422" i="8"/>
  <c r="K2232" i="8"/>
  <c r="I2232" i="8"/>
  <c r="H2232" i="8"/>
  <c r="K1420" i="8"/>
  <c r="I1420" i="8"/>
  <c r="H1420" i="8"/>
  <c r="K1419" i="8"/>
  <c r="I1419" i="8"/>
  <c r="H1419" i="8"/>
  <c r="K1418" i="8"/>
  <c r="I1418" i="8"/>
  <c r="H1418" i="8"/>
  <c r="K1989" i="8"/>
  <c r="I1989" i="8"/>
  <c r="H1989" i="8"/>
  <c r="K1417" i="8"/>
  <c r="I1417" i="8"/>
  <c r="H1417" i="8"/>
  <c r="K1483" i="8"/>
  <c r="I1483" i="8"/>
  <c r="H1483" i="8"/>
  <c r="K1415" i="8"/>
  <c r="I1415" i="8"/>
  <c r="H1415" i="8"/>
  <c r="K1414" i="8"/>
  <c r="I68" i="30" s="1"/>
  <c r="I1414" i="8"/>
  <c r="H1414" i="8"/>
  <c r="K1621" i="8"/>
  <c r="I1621" i="8"/>
  <c r="H1621" i="8"/>
  <c r="K1412" i="8"/>
  <c r="I1412" i="8"/>
  <c r="H1412" i="8"/>
  <c r="K1411" i="8"/>
  <c r="I1411" i="8"/>
  <c r="H1411" i="8"/>
  <c r="K1410" i="8"/>
  <c r="I1410" i="8"/>
  <c r="H1410" i="8"/>
  <c r="K1409" i="8"/>
  <c r="I1409" i="8"/>
  <c r="H1409" i="8"/>
  <c r="K1408" i="8"/>
  <c r="I1408" i="8"/>
  <c r="H1408" i="8"/>
  <c r="K1407" i="8"/>
  <c r="I1407" i="8"/>
  <c r="H1407" i="8"/>
  <c r="K1406" i="8"/>
  <c r="I1406" i="8"/>
  <c r="H1406" i="8"/>
  <c r="K1405" i="8"/>
  <c r="I1405" i="8"/>
  <c r="H1405" i="8"/>
  <c r="K1404" i="8"/>
  <c r="I1404" i="8"/>
  <c r="H1404" i="8"/>
  <c r="K1403" i="8"/>
  <c r="I1403" i="8"/>
  <c r="H1403" i="8"/>
  <c r="K1402" i="8"/>
  <c r="I1402" i="8"/>
  <c r="H1402" i="8"/>
  <c r="K1401" i="8"/>
  <c r="I1401" i="8"/>
  <c r="H1401" i="8"/>
  <c r="K1400" i="8"/>
  <c r="I1400" i="8"/>
  <c r="H1400" i="8"/>
  <c r="K1399" i="8"/>
  <c r="I1399" i="8"/>
  <c r="H1399" i="8"/>
  <c r="K1398" i="8"/>
  <c r="I1398" i="8"/>
  <c r="H1398" i="8"/>
  <c r="K1397" i="8"/>
  <c r="I1397" i="8"/>
  <c r="H1397" i="8"/>
  <c r="K1396" i="8"/>
  <c r="I1396" i="8"/>
  <c r="H1396" i="8"/>
  <c r="K1395" i="8"/>
  <c r="I1395" i="8"/>
  <c r="H1395" i="8"/>
  <c r="K1394" i="8"/>
  <c r="I1394" i="8"/>
  <c r="H1394" i="8"/>
  <c r="K2132" i="8"/>
  <c r="I2132" i="8"/>
  <c r="H2132" i="8"/>
  <c r="K1392" i="8"/>
  <c r="I1392" i="8"/>
  <c r="H1392" i="8"/>
  <c r="K1961" i="8"/>
  <c r="I1961" i="8"/>
  <c r="H1961" i="8"/>
  <c r="K1963" i="8"/>
  <c r="I1963" i="8"/>
  <c r="H1963" i="8"/>
  <c r="K1390" i="8"/>
  <c r="I1390" i="8"/>
  <c r="H1390" i="8"/>
  <c r="K1389" i="8"/>
  <c r="I1389" i="8"/>
  <c r="H1389" i="8"/>
  <c r="K1388" i="8"/>
  <c r="I1388" i="8"/>
  <c r="H1388" i="8"/>
  <c r="K1474" i="8"/>
  <c r="I1474" i="8"/>
  <c r="H1474" i="8"/>
  <c r="K1386" i="8"/>
  <c r="I1386" i="8"/>
  <c r="H1386" i="8"/>
  <c r="K1385" i="8"/>
  <c r="I1385" i="8"/>
  <c r="H1385" i="8"/>
  <c r="K1384" i="8"/>
  <c r="I1384" i="8"/>
  <c r="H1384" i="8"/>
  <c r="K1383" i="8"/>
  <c r="I1383" i="8"/>
  <c r="H1383" i="8"/>
  <c r="K1480" i="8"/>
  <c r="I1480" i="8"/>
  <c r="H1480" i="8"/>
  <c r="K1381" i="8"/>
  <c r="I1381" i="8"/>
  <c r="H1381" i="8"/>
  <c r="K2158" i="8"/>
  <c r="I2158" i="8"/>
  <c r="H2158" i="8"/>
  <c r="K1380" i="8"/>
  <c r="I1380" i="8"/>
  <c r="H1380" i="8"/>
  <c r="K1379" i="8"/>
  <c r="I1379" i="8"/>
  <c r="H1379" i="8"/>
  <c r="K1378" i="8"/>
  <c r="I1378" i="8"/>
  <c r="H1378" i="8"/>
  <c r="K1377" i="8"/>
  <c r="I1377" i="8"/>
  <c r="H1377" i="8"/>
  <c r="K1376" i="8"/>
  <c r="I1376" i="8"/>
  <c r="H1376" i="8"/>
  <c r="K1375" i="8"/>
  <c r="I1375" i="8"/>
  <c r="H1375" i="8"/>
  <c r="K1374" i="8"/>
  <c r="I1374" i="8"/>
  <c r="H1374" i="8"/>
  <c r="K1373" i="8"/>
  <c r="I1373" i="8"/>
  <c r="H1373" i="8"/>
  <c r="K1372" i="8"/>
  <c r="I1372" i="8"/>
  <c r="H1372" i="8"/>
  <c r="K1371" i="8"/>
  <c r="I1371" i="8"/>
  <c r="H1371" i="8"/>
  <c r="K1370" i="8"/>
  <c r="I1370" i="8"/>
  <c r="H1370" i="8"/>
  <c r="K1466" i="8"/>
  <c r="I1466" i="8"/>
  <c r="H1466" i="8"/>
  <c r="K1368" i="8"/>
  <c r="I1368" i="8"/>
  <c r="H1368" i="8"/>
  <c r="K1367" i="8"/>
  <c r="I1367" i="8"/>
  <c r="H1367" i="8"/>
  <c r="K1366" i="8"/>
  <c r="I1366" i="8"/>
  <c r="H1366" i="8"/>
  <c r="K1365" i="8"/>
  <c r="I1365" i="8"/>
  <c r="H1365" i="8"/>
  <c r="K1460" i="8"/>
  <c r="I1460" i="8"/>
  <c r="H1460" i="8"/>
  <c r="K2020" i="8"/>
  <c r="I2020" i="8"/>
  <c r="H2020" i="8"/>
  <c r="K1363" i="8"/>
  <c r="I1363" i="8"/>
  <c r="H1363" i="8"/>
  <c r="K1362" i="8"/>
  <c r="I1362" i="8"/>
  <c r="H1362" i="8"/>
  <c r="K1361" i="8"/>
  <c r="I1361" i="8"/>
  <c r="H1361" i="8"/>
  <c r="K1360" i="8"/>
  <c r="I1360" i="8"/>
  <c r="H1360" i="8"/>
  <c r="K1359" i="8"/>
  <c r="I1359" i="8"/>
  <c r="H1359" i="8"/>
  <c r="K1358" i="8"/>
  <c r="I1358" i="8"/>
  <c r="H1358" i="8"/>
  <c r="K1042" i="8"/>
  <c r="I1042" i="8"/>
  <c r="H1042" i="8"/>
  <c r="K1356" i="8"/>
  <c r="I1356" i="8"/>
  <c r="H1356" i="8"/>
  <c r="K1355" i="8"/>
  <c r="I1355" i="8"/>
  <c r="H1355" i="8"/>
  <c r="K1354" i="8"/>
  <c r="I1354" i="8"/>
  <c r="H1354" i="8"/>
  <c r="K1353" i="8"/>
  <c r="I1353" i="8"/>
  <c r="H1353" i="8"/>
  <c r="K1352" i="8"/>
  <c r="I1352" i="8"/>
  <c r="H1352" i="8"/>
  <c r="K1351" i="8"/>
  <c r="I1351" i="8"/>
  <c r="H1351" i="8"/>
  <c r="K1350" i="8"/>
  <c r="I1350" i="8"/>
  <c r="H1350" i="8"/>
  <c r="K1349" i="8"/>
  <c r="I1349" i="8"/>
  <c r="H1349" i="8"/>
  <c r="K1348" i="8"/>
  <c r="I1348" i="8"/>
  <c r="H1348" i="8"/>
  <c r="K1347" i="8"/>
  <c r="I1347" i="8"/>
  <c r="H1347" i="8"/>
  <c r="K1346" i="8"/>
  <c r="I1346" i="8"/>
  <c r="H1346" i="8"/>
  <c r="K1345" i="8"/>
  <c r="I1345" i="8"/>
  <c r="H1345" i="8"/>
  <c r="K1344" i="8"/>
  <c r="I1344" i="8"/>
  <c r="H1344" i="8"/>
  <c r="K1343" i="8"/>
  <c r="I1343" i="8"/>
  <c r="H1343" i="8"/>
  <c r="K1342" i="8"/>
  <c r="I1342" i="8"/>
  <c r="H1342" i="8"/>
  <c r="K1341" i="8"/>
  <c r="I1341" i="8"/>
  <c r="H1341" i="8"/>
  <c r="K1340" i="8"/>
  <c r="I1340" i="8"/>
  <c r="H1340" i="8"/>
  <c r="K1339" i="8"/>
  <c r="I1339" i="8"/>
  <c r="H1339" i="8"/>
  <c r="K1338" i="8"/>
  <c r="I1338" i="8"/>
  <c r="H1338" i="8"/>
  <c r="K1430" i="8"/>
  <c r="I1430" i="8"/>
  <c r="H1430" i="8"/>
  <c r="K1451" i="8"/>
  <c r="I1451" i="8"/>
  <c r="H1451" i="8"/>
  <c r="K1335" i="8"/>
  <c r="I1335" i="8"/>
  <c r="H1335" i="8"/>
  <c r="K2001" i="8"/>
  <c r="I2001" i="8"/>
  <c r="H2001" i="8"/>
  <c r="K1334" i="8"/>
  <c r="I1334" i="8"/>
  <c r="H1334" i="8"/>
  <c r="K1333" i="8"/>
  <c r="I1333" i="8"/>
  <c r="H1333" i="8"/>
  <c r="K1332" i="8"/>
  <c r="I1332" i="8"/>
  <c r="H1332" i="8"/>
  <c r="K1331" i="8"/>
  <c r="I1331" i="8"/>
  <c r="H1331" i="8"/>
  <c r="K1330" i="8"/>
  <c r="I1330" i="8"/>
  <c r="H1330" i="8"/>
  <c r="K1329" i="8"/>
  <c r="I1329" i="8"/>
  <c r="H1329" i="8"/>
  <c r="K1328" i="8"/>
  <c r="I1328" i="8"/>
  <c r="H1328" i="8"/>
  <c r="K1327" i="8"/>
  <c r="I1327" i="8"/>
  <c r="H1327" i="8"/>
  <c r="K1326" i="8"/>
  <c r="I1326" i="8"/>
  <c r="H1326" i="8"/>
  <c r="K1325" i="8"/>
  <c r="I1325" i="8"/>
  <c r="H1325" i="8"/>
  <c r="K145" i="8"/>
  <c r="I145" i="8"/>
  <c r="H145" i="8"/>
  <c r="K1324" i="8"/>
  <c r="I1324" i="8"/>
  <c r="H1324" i="8"/>
  <c r="K1323" i="8"/>
  <c r="I1323" i="8"/>
  <c r="H1323" i="8"/>
  <c r="K1322" i="8"/>
  <c r="I1322" i="8"/>
  <c r="H1322" i="8"/>
  <c r="K1321" i="8"/>
  <c r="I1321" i="8"/>
  <c r="H1321" i="8"/>
  <c r="K1320" i="8"/>
  <c r="I1320" i="8"/>
  <c r="H1320" i="8"/>
  <c r="K2042" i="8"/>
  <c r="I2042" i="8"/>
  <c r="H2042" i="8"/>
  <c r="K1318" i="8"/>
  <c r="I1318" i="8"/>
  <c r="H1318" i="8"/>
  <c r="K1317" i="8"/>
  <c r="I1317" i="8"/>
  <c r="H1317" i="8"/>
  <c r="K1316" i="8"/>
  <c r="I1316" i="8"/>
  <c r="H1316" i="8"/>
  <c r="K1315" i="8"/>
  <c r="I1315" i="8"/>
  <c r="H1315" i="8"/>
  <c r="K1314" i="8"/>
  <c r="I1314" i="8"/>
  <c r="H1314" i="8"/>
  <c r="K1313" i="8"/>
  <c r="I1313" i="8"/>
  <c r="H1313" i="8"/>
  <c r="K2037" i="8"/>
  <c r="I2037" i="8"/>
  <c r="H2037" i="8"/>
  <c r="K1618" i="8"/>
  <c r="I1618" i="8"/>
  <c r="H1618" i="8"/>
  <c r="K1311" i="8"/>
  <c r="I1311" i="8"/>
  <c r="H1311" i="8"/>
  <c r="K1310" i="8"/>
  <c r="I1310" i="8"/>
  <c r="H1310" i="8"/>
  <c r="K1309" i="8"/>
  <c r="I1309" i="8"/>
  <c r="H1309" i="8"/>
  <c r="K1308" i="8"/>
  <c r="I1308" i="8"/>
  <c r="H1308" i="8"/>
  <c r="K1307" i="8"/>
  <c r="I1307" i="8"/>
  <c r="H1307" i="8"/>
  <c r="K1306" i="8"/>
  <c r="I1306" i="8"/>
  <c r="H1306" i="8"/>
  <c r="K1305" i="8"/>
  <c r="I1305" i="8"/>
  <c r="H1305" i="8"/>
  <c r="K1416" i="8"/>
  <c r="I1416" i="8"/>
  <c r="H1416" i="8"/>
  <c r="K1424" i="8"/>
  <c r="I1424" i="8"/>
  <c r="H1424" i="8"/>
  <c r="K1302" i="8"/>
  <c r="I1302" i="8"/>
  <c r="H1302" i="8"/>
  <c r="K148" i="8"/>
  <c r="I148" i="8"/>
  <c r="H148" i="8"/>
  <c r="K1300" i="8"/>
  <c r="I1300" i="8"/>
  <c r="H1300" i="8"/>
  <c r="K1299" i="8"/>
  <c r="I1299" i="8"/>
  <c r="H1299" i="8"/>
  <c r="K1298" i="8"/>
  <c r="I1298" i="8"/>
  <c r="H1298" i="8"/>
  <c r="K1297" i="8"/>
  <c r="I1297" i="8"/>
  <c r="H1297" i="8"/>
  <c r="K1296" i="8"/>
  <c r="I1296" i="8"/>
  <c r="H1296" i="8"/>
  <c r="K1295" i="8"/>
  <c r="I1295" i="8"/>
  <c r="H1295" i="8"/>
  <c r="K1294" i="8"/>
  <c r="I1294" i="8"/>
  <c r="H1294" i="8"/>
  <c r="K1293" i="8"/>
  <c r="I1293" i="8"/>
  <c r="H1293" i="8"/>
  <c r="K1292" i="8"/>
  <c r="I1292" i="8"/>
  <c r="H1292" i="8"/>
  <c r="K1291" i="8"/>
  <c r="I1291" i="8"/>
  <c r="H1291" i="8"/>
  <c r="K1290" i="8"/>
  <c r="I1290" i="8"/>
  <c r="H1290" i="8"/>
  <c r="K1289" i="8"/>
  <c r="I1289" i="8"/>
  <c r="H1289" i="8"/>
  <c r="K1288" i="8"/>
  <c r="I1288" i="8"/>
  <c r="H1288" i="8"/>
  <c r="K1287" i="8"/>
  <c r="I1287" i="8"/>
  <c r="H1287" i="8"/>
  <c r="K1286" i="8"/>
  <c r="I1286" i="8"/>
  <c r="H1286" i="8"/>
  <c r="K1285" i="8"/>
  <c r="I1285" i="8"/>
  <c r="H1285" i="8"/>
  <c r="K1284" i="8"/>
  <c r="I1284" i="8"/>
  <c r="H1284" i="8"/>
  <c r="K1283" i="8"/>
  <c r="I1283" i="8"/>
  <c r="H1283" i="8"/>
  <c r="K1282" i="8"/>
  <c r="I1282" i="8"/>
  <c r="H1282" i="8"/>
  <c r="K1281" i="8"/>
  <c r="I1281" i="8"/>
  <c r="H1281" i="8"/>
  <c r="K1280" i="8"/>
  <c r="I1280" i="8"/>
  <c r="H1280" i="8"/>
  <c r="K1279" i="8"/>
  <c r="I1279" i="8"/>
  <c r="H1279" i="8"/>
  <c r="K1278" i="8"/>
  <c r="I1278" i="8"/>
  <c r="H1278" i="8"/>
  <c r="K1277" i="8"/>
  <c r="I1277" i="8"/>
  <c r="H1277" i="8"/>
  <c r="K1276" i="8"/>
  <c r="I1276" i="8"/>
  <c r="H1276" i="8"/>
  <c r="K1275" i="8"/>
  <c r="I1275" i="8"/>
  <c r="H1275" i="8"/>
  <c r="K1274" i="8"/>
  <c r="I1274" i="8"/>
  <c r="H1274" i="8"/>
  <c r="K1273" i="8"/>
  <c r="I1273" i="8"/>
  <c r="H1273" i="8"/>
  <c r="K1272" i="8"/>
  <c r="I1272" i="8"/>
  <c r="H1272" i="8"/>
  <c r="K1271" i="8"/>
  <c r="I1271" i="8"/>
  <c r="H1271" i="8"/>
  <c r="K1270" i="8"/>
  <c r="I1270" i="8"/>
  <c r="H1270" i="8"/>
  <c r="K1269" i="8"/>
  <c r="I1269" i="8"/>
  <c r="H1269" i="8"/>
  <c r="K1268" i="8"/>
  <c r="I1268" i="8"/>
  <c r="H1268" i="8"/>
  <c r="K1267" i="8"/>
  <c r="I1267" i="8"/>
  <c r="H1267" i="8"/>
  <c r="K1266" i="8"/>
  <c r="I1266" i="8"/>
  <c r="H1266" i="8"/>
  <c r="K1265" i="8"/>
  <c r="I1265" i="8"/>
  <c r="H1265" i="8"/>
  <c r="K1264" i="8"/>
  <c r="I1264" i="8"/>
  <c r="H1264" i="8"/>
  <c r="K1263" i="8"/>
  <c r="I1263" i="8"/>
  <c r="H1263" i="8"/>
  <c r="K2162" i="8"/>
  <c r="I2162" i="8"/>
  <c r="H2162" i="8"/>
  <c r="K1981" i="8"/>
  <c r="I1981" i="8"/>
  <c r="H1981" i="8"/>
  <c r="K1980" i="8"/>
  <c r="I1980" i="8"/>
  <c r="H1980" i="8"/>
  <c r="K1262" i="8"/>
  <c r="I1262" i="8"/>
  <c r="H1262" i="8"/>
  <c r="K1261" i="8"/>
  <c r="I1261" i="8"/>
  <c r="H1261" i="8"/>
  <c r="K1260" i="8"/>
  <c r="I1260" i="8"/>
  <c r="H1260" i="8"/>
  <c r="K1259" i="8"/>
  <c r="I1259" i="8"/>
  <c r="H1259" i="8"/>
  <c r="K1258" i="8"/>
  <c r="I1258" i="8"/>
  <c r="H1258" i="8"/>
  <c r="K1257" i="8"/>
  <c r="I1257" i="8"/>
  <c r="H1257" i="8"/>
  <c r="K1256" i="8"/>
  <c r="I1256" i="8"/>
  <c r="H1256" i="8"/>
  <c r="K1255" i="8"/>
  <c r="I1255" i="8"/>
  <c r="H1255" i="8"/>
  <c r="K1254" i="8"/>
  <c r="I1254" i="8"/>
  <c r="H1254" i="8"/>
  <c r="K1253" i="8"/>
  <c r="I1253" i="8"/>
  <c r="H1253" i="8"/>
  <c r="K1072" i="8"/>
  <c r="I1072" i="8"/>
  <c r="H1072" i="8"/>
  <c r="K1252" i="8"/>
  <c r="I1252" i="8"/>
  <c r="H1252" i="8"/>
  <c r="K1251" i="8"/>
  <c r="I1251" i="8"/>
  <c r="H1251" i="8"/>
  <c r="K1250" i="8"/>
  <c r="I1250" i="8"/>
  <c r="H1250" i="8"/>
  <c r="K1249" i="8"/>
  <c r="I1249" i="8"/>
  <c r="H1249" i="8"/>
  <c r="K1248" i="8"/>
  <c r="I1248" i="8"/>
  <c r="H1248" i="8"/>
  <c r="K1247" i="8"/>
  <c r="I1247" i="8"/>
  <c r="H1247" i="8"/>
  <c r="K1608" i="8"/>
  <c r="I1608" i="8"/>
  <c r="H1608" i="8"/>
  <c r="K1246" i="8"/>
  <c r="I1246" i="8"/>
  <c r="H1246" i="8"/>
  <c r="K1941" i="8"/>
  <c r="I1941" i="8"/>
  <c r="H1941" i="8"/>
  <c r="C13" i="30"/>
  <c r="K2060" i="8"/>
  <c r="I2060" i="8"/>
  <c r="H2060" i="8"/>
  <c r="C12" i="30"/>
  <c r="K2083" i="8"/>
  <c r="I2083" i="8"/>
  <c r="H2083" i="8"/>
  <c r="C9" i="30"/>
  <c r="K2079" i="8"/>
  <c r="I2079" i="8"/>
  <c r="H2079" i="8"/>
  <c r="C8" i="30"/>
  <c r="K1241" i="8"/>
  <c r="I1241" i="8"/>
  <c r="H1241" i="8"/>
  <c r="K1240" i="8"/>
  <c r="I1240" i="8"/>
  <c r="H1240" i="8"/>
  <c r="K1239" i="8"/>
  <c r="I1239" i="8"/>
  <c r="H1239" i="8"/>
  <c r="K1238" i="8"/>
  <c r="I1238" i="8"/>
  <c r="H1238" i="8"/>
  <c r="K1237" i="8"/>
  <c r="I1237" i="8"/>
  <c r="H1237" i="8"/>
  <c r="K2022" i="8"/>
  <c r="I2022" i="8"/>
  <c r="H2022" i="8"/>
  <c r="K1825" i="8"/>
  <c r="I1825" i="8"/>
  <c r="H1825" i="8"/>
  <c r="K2161" i="8"/>
  <c r="I2161" i="8"/>
  <c r="H2161" i="8"/>
  <c r="K1976" i="8"/>
  <c r="I1976" i="8"/>
  <c r="H1976" i="8"/>
  <c r="K1234" i="8"/>
  <c r="I1234" i="8"/>
  <c r="H1234" i="8"/>
  <c r="K1233" i="8"/>
  <c r="I1233" i="8"/>
  <c r="H1233" i="8"/>
  <c r="K1232" i="8"/>
  <c r="I1232" i="8"/>
  <c r="H1232" i="8"/>
  <c r="K1231" i="8"/>
  <c r="I1231" i="8"/>
  <c r="H1231" i="8"/>
  <c r="K1778" i="8"/>
  <c r="I1778" i="8"/>
  <c r="H1778" i="8"/>
  <c r="K2030" i="8"/>
  <c r="I2030" i="8"/>
  <c r="H2030" i="8"/>
  <c r="K1228" i="8"/>
  <c r="I1228" i="8"/>
  <c r="H1228" i="8"/>
  <c r="K2033" i="8"/>
  <c r="I2033" i="8"/>
  <c r="H2033" i="8"/>
  <c r="K1765" i="8"/>
  <c r="I1765" i="8"/>
  <c r="H1765" i="8"/>
  <c r="K1226" i="8"/>
  <c r="I1226" i="8"/>
  <c r="H1226" i="8"/>
  <c r="K1225" i="8"/>
  <c r="I1225" i="8"/>
  <c r="H1225" i="8"/>
  <c r="K1224" i="8"/>
  <c r="I1224" i="8"/>
  <c r="H1224" i="8"/>
  <c r="K1223" i="8"/>
  <c r="I1223" i="8"/>
  <c r="H1223" i="8"/>
  <c r="K1222" i="8"/>
  <c r="I1222" i="8"/>
  <c r="H1222" i="8"/>
  <c r="K1221" i="8"/>
  <c r="I1221" i="8"/>
  <c r="H1221" i="8"/>
  <c r="K1244" i="8"/>
  <c r="I1244" i="8"/>
  <c r="H1244" i="8"/>
  <c r="K1421" i="8"/>
  <c r="I1421" i="8"/>
  <c r="H1421" i="8"/>
  <c r="K1219" i="8"/>
  <c r="I1219" i="8"/>
  <c r="H1219" i="8"/>
  <c r="K1218" i="8"/>
  <c r="I1218" i="8"/>
  <c r="H1218" i="8"/>
  <c r="K1217" i="8"/>
  <c r="I1217" i="8"/>
  <c r="H1217" i="8"/>
  <c r="K1216" i="8"/>
  <c r="I1216" i="8"/>
  <c r="H1216" i="8"/>
  <c r="K1215" i="8"/>
  <c r="I1215" i="8"/>
  <c r="H1215" i="8"/>
  <c r="K1214" i="8"/>
  <c r="I1214" i="8"/>
  <c r="H1214" i="8"/>
  <c r="K1213" i="8"/>
  <c r="I1213" i="8"/>
  <c r="H1213" i="8"/>
  <c r="K1022" i="8"/>
  <c r="I1022" i="8"/>
  <c r="H1022" i="8"/>
  <c r="K1211" i="8"/>
  <c r="I1211" i="8"/>
  <c r="H1211" i="8"/>
  <c r="K1210" i="8"/>
  <c r="I1210" i="8"/>
  <c r="H1210" i="8"/>
  <c r="K1209" i="8"/>
  <c r="I1209" i="8"/>
  <c r="H1209" i="8"/>
  <c r="K1113" i="8"/>
  <c r="I1113" i="8"/>
  <c r="H1113" i="8"/>
  <c r="K2160" i="8"/>
  <c r="I2160" i="8"/>
  <c r="H2160" i="8"/>
  <c r="K1208" i="8"/>
  <c r="I1208" i="8"/>
  <c r="H1208" i="8"/>
  <c r="K1207" i="8"/>
  <c r="I1207" i="8"/>
  <c r="H1207" i="8"/>
  <c r="K1220" i="8"/>
  <c r="I1220" i="8"/>
  <c r="H1220" i="8"/>
  <c r="K1205" i="8"/>
  <c r="I1205" i="8"/>
  <c r="H1205" i="8"/>
  <c r="K1204" i="8"/>
  <c r="I1204" i="8"/>
  <c r="H1204" i="8"/>
  <c r="K1203" i="8"/>
  <c r="I1203" i="8"/>
  <c r="H1203" i="8"/>
  <c r="K1202" i="8"/>
  <c r="I1202" i="8"/>
  <c r="H1202" i="8"/>
  <c r="K1201" i="8"/>
  <c r="I1201" i="8"/>
  <c r="H1201" i="8"/>
  <c r="K1200" i="8"/>
  <c r="I1200" i="8"/>
  <c r="H1200" i="8"/>
  <c r="K1199" i="8"/>
  <c r="I1199" i="8"/>
  <c r="H1199" i="8"/>
  <c r="K1198" i="8"/>
  <c r="I1198" i="8"/>
  <c r="H1198" i="8"/>
  <c r="K1197" i="8"/>
  <c r="I1197" i="8"/>
  <c r="H1197" i="8"/>
  <c r="K1196" i="8"/>
  <c r="I1196" i="8"/>
  <c r="H1196" i="8"/>
  <c r="K1195" i="8"/>
  <c r="I1195" i="8"/>
  <c r="H1195" i="8"/>
  <c r="K1194" i="8"/>
  <c r="I1194" i="8"/>
  <c r="H1194" i="8"/>
  <c r="K2019" i="8"/>
  <c r="I2019" i="8"/>
  <c r="H2019" i="8"/>
  <c r="K1193" i="8"/>
  <c r="I1193" i="8"/>
  <c r="H1193" i="8"/>
  <c r="K1970" i="8"/>
  <c r="I1970" i="8"/>
  <c r="H1970" i="8"/>
  <c r="K1192" i="8"/>
  <c r="I1192" i="8"/>
  <c r="H1192" i="8"/>
  <c r="K1191" i="8"/>
  <c r="I1191" i="8"/>
  <c r="H1191" i="8"/>
  <c r="K1190" i="8"/>
  <c r="I1190" i="8"/>
  <c r="H1190" i="8"/>
  <c r="K1189" i="8"/>
  <c r="I1189" i="8"/>
  <c r="H1189" i="8"/>
  <c r="K1188" i="8"/>
  <c r="I1188" i="8"/>
  <c r="H1188" i="8"/>
  <c r="K1187" i="8"/>
  <c r="I1187" i="8"/>
  <c r="H1187" i="8"/>
  <c r="K1186" i="8"/>
  <c r="I1186" i="8"/>
  <c r="H1186" i="8"/>
  <c r="K1185" i="8"/>
  <c r="I1185" i="8"/>
  <c r="H1185" i="8"/>
  <c r="K1184" i="8"/>
  <c r="I1184" i="8"/>
  <c r="H1184" i="8"/>
  <c r="K1183" i="8"/>
  <c r="I1183" i="8"/>
  <c r="H1183" i="8"/>
  <c r="K1182" i="8"/>
  <c r="I1182" i="8"/>
  <c r="H1182" i="8"/>
  <c r="K1181" i="8"/>
  <c r="I1181" i="8"/>
  <c r="H1181" i="8"/>
  <c r="K1180" i="8"/>
  <c r="I1180" i="8"/>
  <c r="H1180" i="8"/>
  <c r="K1179" i="8"/>
  <c r="I1179" i="8"/>
  <c r="H1179" i="8"/>
  <c r="K1178" i="8"/>
  <c r="I1178" i="8"/>
  <c r="H1178" i="8"/>
  <c r="K1177" i="8"/>
  <c r="I1177" i="8"/>
  <c r="H1177" i="8"/>
  <c r="K1176" i="8"/>
  <c r="I1176" i="8"/>
  <c r="H1176" i="8"/>
  <c r="K1175" i="8"/>
  <c r="I1175" i="8"/>
  <c r="H1175" i="8"/>
  <c r="K1174" i="8"/>
  <c r="I1174" i="8"/>
  <c r="H1174" i="8"/>
  <c r="K1948" i="8"/>
  <c r="I1948" i="8"/>
  <c r="H1948" i="8"/>
  <c r="K1172" i="8"/>
  <c r="I1172" i="8"/>
  <c r="H1172" i="8"/>
  <c r="K1171" i="8"/>
  <c r="I1171" i="8"/>
  <c r="H1171" i="8"/>
  <c r="K1170" i="8"/>
  <c r="I1170" i="8"/>
  <c r="H1170" i="8"/>
  <c r="K1169" i="8"/>
  <c r="I1169" i="8"/>
  <c r="H1169" i="8"/>
  <c r="K1969" i="8"/>
  <c r="I1969" i="8"/>
  <c r="H1969" i="8"/>
  <c r="K1168" i="8"/>
  <c r="I1168" i="8"/>
  <c r="H1168" i="8"/>
  <c r="K1167" i="8"/>
  <c r="I1167" i="8"/>
  <c r="H1167" i="8"/>
  <c r="K1206" i="8"/>
  <c r="I1206" i="8"/>
  <c r="H1206" i="8"/>
  <c r="K1165" i="8"/>
  <c r="I1165" i="8"/>
  <c r="H1165" i="8"/>
  <c r="K1164" i="8"/>
  <c r="I1164" i="8"/>
  <c r="H1164" i="8"/>
  <c r="K1163" i="8"/>
  <c r="I1163" i="8"/>
  <c r="H1163" i="8"/>
  <c r="K1166" i="8"/>
  <c r="I1166" i="8"/>
  <c r="H1166" i="8"/>
  <c r="K1161" i="8"/>
  <c r="I1161" i="8"/>
  <c r="H1161" i="8"/>
  <c r="K1160" i="8"/>
  <c r="I1160" i="8"/>
  <c r="H1160" i="8"/>
  <c r="K1159" i="8"/>
  <c r="I1159" i="8"/>
  <c r="H1159" i="8"/>
  <c r="K1158" i="8"/>
  <c r="I1158" i="8"/>
  <c r="H1158" i="8"/>
  <c r="K1157" i="8"/>
  <c r="I1157" i="8"/>
  <c r="H1157" i="8"/>
  <c r="K1156" i="8"/>
  <c r="I1156" i="8"/>
  <c r="H1156" i="8"/>
  <c r="K1155" i="8"/>
  <c r="I1155" i="8"/>
  <c r="H1155" i="8"/>
  <c r="K1154" i="8"/>
  <c r="I1154" i="8"/>
  <c r="H1154" i="8"/>
  <c r="K1162" i="8"/>
  <c r="I1162" i="8"/>
  <c r="H1162" i="8"/>
  <c r="K1153" i="8"/>
  <c r="I1153" i="8"/>
  <c r="H1153" i="8"/>
  <c r="K1151" i="8"/>
  <c r="I1151" i="8"/>
  <c r="H1151" i="8"/>
  <c r="K1152" i="8"/>
  <c r="I1152" i="8"/>
  <c r="H1152" i="8"/>
  <c r="K1149" i="8"/>
  <c r="I1149" i="8"/>
  <c r="H1149" i="8"/>
  <c r="K1148" i="8"/>
  <c r="I1148" i="8"/>
  <c r="H1148" i="8"/>
  <c r="K1147" i="8"/>
  <c r="I1147" i="8"/>
  <c r="H1147" i="8"/>
  <c r="K1146" i="8"/>
  <c r="I1146" i="8"/>
  <c r="H1146" i="8"/>
  <c r="K1145" i="8"/>
  <c r="I1145" i="8"/>
  <c r="H1145" i="8"/>
  <c r="K1144" i="8"/>
  <c r="I1144" i="8"/>
  <c r="H1144" i="8"/>
  <c r="K1143" i="8"/>
  <c r="I1143" i="8"/>
  <c r="H1143" i="8"/>
  <c r="K1142" i="8"/>
  <c r="I1142" i="8"/>
  <c r="H1142" i="8"/>
  <c r="K1141" i="8"/>
  <c r="I1141" i="8"/>
  <c r="H1141" i="8"/>
  <c r="K1140" i="8"/>
  <c r="I1140" i="8"/>
  <c r="H1140" i="8"/>
  <c r="K1139" i="8"/>
  <c r="I1139" i="8"/>
  <c r="H1139" i="8"/>
  <c r="K1128" i="8"/>
  <c r="I1128" i="8"/>
  <c r="H1128" i="8"/>
  <c r="K1137" i="8"/>
  <c r="I1137" i="8"/>
  <c r="H1137" i="8"/>
  <c r="K1136" i="8"/>
  <c r="I1136" i="8"/>
  <c r="H1136" i="8"/>
  <c r="K1135" i="8"/>
  <c r="I1135" i="8"/>
  <c r="H1135" i="8"/>
  <c r="K1134" i="8"/>
  <c r="I1134" i="8"/>
  <c r="H1134" i="8"/>
  <c r="K1133" i="8"/>
  <c r="I1133" i="8"/>
  <c r="H1133" i="8"/>
  <c r="K1132" i="8"/>
  <c r="I1132" i="8"/>
  <c r="H1132" i="8"/>
  <c r="K1131" i="8"/>
  <c r="I1131" i="8"/>
  <c r="H1131" i="8"/>
  <c r="K1130" i="8"/>
  <c r="I1130" i="8"/>
  <c r="H1130" i="8"/>
  <c r="K1150" i="8"/>
  <c r="I1150" i="8"/>
  <c r="H1150" i="8"/>
  <c r="K1138" i="8"/>
  <c r="I1138" i="8"/>
  <c r="H1138" i="8"/>
  <c r="K1127" i="8"/>
  <c r="I1127" i="8"/>
  <c r="H1127" i="8"/>
  <c r="K1126" i="8"/>
  <c r="I1126" i="8"/>
  <c r="H1126" i="8"/>
  <c r="K1125" i="8"/>
  <c r="I1125" i="8"/>
  <c r="H1125" i="8"/>
  <c r="K1124" i="8"/>
  <c r="I1124" i="8"/>
  <c r="H1124" i="8"/>
  <c r="K1123" i="8"/>
  <c r="I1123" i="8"/>
  <c r="H1123" i="8"/>
  <c r="K1122" i="8"/>
  <c r="I1122" i="8"/>
  <c r="H1122" i="8"/>
  <c r="K1129" i="8"/>
  <c r="I1129" i="8"/>
  <c r="H1129" i="8"/>
  <c r="K1120" i="8"/>
  <c r="I1120" i="8"/>
  <c r="H1120" i="8"/>
  <c r="K1121" i="8"/>
  <c r="I1121" i="8"/>
  <c r="H1121" i="8"/>
  <c r="K1118" i="8"/>
  <c r="I1118" i="8"/>
  <c r="H1118" i="8"/>
  <c r="K1117" i="8"/>
  <c r="I1117" i="8"/>
  <c r="H1117" i="8"/>
  <c r="K1116" i="8"/>
  <c r="I1116" i="8"/>
  <c r="H1116" i="8"/>
  <c r="K1119" i="8"/>
  <c r="I1119" i="8"/>
  <c r="H1119" i="8"/>
  <c r="K1114" i="8"/>
  <c r="I1114" i="8"/>
  <c r="H1114" i="8"/>
  <c r="K645" i="8"/>
  <c r="I645" i="8"/>
  <c r="H645" i="8"/>
  <c r="K323" i="8"/>
  <c r="I323" i="8"/>
  <c r="H323" i="8"/>
  <c r="K1111" i="8"/>
  <c r="I1111" i="8"/>
  <c r="H1111" i="8"/>
  <c r="K1110" i="8"/>
  <c r="I1110" i="8"/>
  <c r="H1110" i="8"/>
  <c r="K1109" i="8"/>
  <c r="I1109" i="8"/>
  <c r="H1109" i="8"/>
  <c r="K1108" i="8"/>
  <c r="I1108" i="8"/>
  <c r="H1108" i="8"/>
  <c r="K1115" i="8"/>
  <c r="I1115" i="8"/>
  <c r="H1115" i="8"/>
  <c r="K1107" i="8"/>
  <c r="I1107" i="8"/>
  <c r="H1107" i="8"/>
  <c r="K1105" i="8"/>
  <c r="I1105" i="8"/>
  <c r="H1105" i="8"/>
  <c r="K1104" i="8"/>
  <c r="I1104" i="8"/>
  <c r="H1104" i="8"/>
  <c r="K1103" i="8"/>
  <c r="I1103" i="8"/>
  <c r="H1103" i="8"/>
  <c r="K1102" i="8"/>
  <c r="I1102" i="8"/>
  <c r="H1102" i="8"/>
  <c r="K1101" i="8"/>
  <c r="I1101" i="8"/>
  <c r="H1101" i="8"/>
  <c r="K1100" i="8"/>
  <c r="I1100" i="8"/>
  <c r="H1100" i="8"/>
  <c r="K1099" i="8"/>
  <c r="I1099" i="8"/>
  <c r="H1099" i="8"/>
  <c r="K1098" i="8"/>
  <c r="I1098" i="8"/>
  <c r="H1098" i="8"/>
  <c r="K1106" i="8"/>
  <c r="I1106" i="8"/>
  <c r="H1106" i="8"/>
  <c r="K1096" i="8"/>
  <c r="I1096" i="8"/>
  <c r="H1096" i="8"/>
  <c r="K1095" i="8"/>
  <c r="I1095" i="8"/>
  <c r="H1095" i="8"/>
  <c r="K1094" i="8"/>
  <c r="I1094" i="8"/>
  <c r="H1094" i="8"/>
  <c r="K1093" i="8"/>
  <c r="I1093" i="8"/>
  <c r="H1093" i="8"/>
  <c r="K1092" i="8"/>
  <c r="I1092" i="8"/>
  <c r="H1092" i="8"/>
  <c r="K1091" i="8"/>
  <c r="I1091" i="8"/>
  <c r="H1091" i="8"/>
  <c r="K1090" i="8"/>
  <c r="I1090" i="8"/>
  <c r="H1090" i="8"/>
  <c r="K1089" i="8"/>
  <c r="I1089" i="8"/>
  <c r="H1089" i="8"/>
  <c r="K1088" i="8"/>
  <c r="I1088" i="8"/>
  <c r="H1088" i="8"/>
  <c r="K1087" i="8"/>
  <c r="I1087" i="8"/>
  <c r="H1087" i="8"/>
  <c r="K1086" i="8"/>
  <c r="I1086" i="8"/>
  <c r="H1086" i="8"/>
  <c r="K1085" i="8"/>
  <c r="I1085" i="8"/>
  <c r="H1085" i="8"/>
  <c r="K1084" i="8"/>
  <c r="I67" i="30" s="1"/>
  <c r="I1084" i="8"/>
  <c r="H1084" i="8"/>
  <c r="K1097" i="8"/>
  <c r="I1097" i="8"/>
  <c r="H1097" i="8"/>
  <c r="K1082" i="8"/>
  <c r="I1082" i="8"/>
  <c r="H1082" i="8"/>
  <c r="K1081" i="8"/>
  <c r="I1081" i="8"/>
  <c r="H1081" i="8"/>
  <c r="K1080" i="8"/>
  <c r="I1080" i="8"/>
  <c r="H1080" i="8"/>
  <c r="K1079" i="8"/>
  <c r="I1079" i="8"/>
  <c r="H1079" i="8"/>
  <c r="K1078" i="8"/>
  <c r="I1078" i="8"/>
  <c r="H1078" i="8"/>
  <c r="K1077" i="8"/>
  <c r="I1077" i="8"/>
  <c r="H1077" i="8"/>
  <c r="K1076" i="8"/>
  <c r="I1076" i="8"/>
  <c r="H1076" i="8"/>
  <c r="K1075" i="8"/>
  <c r="I1075" i="8"/>
  <c r="H1075" i="8"/>
  <c r="K1074" i="8"/>
  <c r="I1074" i="8"/>
  <c r="H1074" i="8"/>
  <c r="K1073" i="8"/>
  <c r="I1073" i="8"/>
  <c r="H1073" i="8"/>
  <c r="K367" i="8"/>
  <c r="I367" i="8"/>
  <c r="H367" i="8"/>
  <c r="K1071" i="8"/>
  <c r="I1071" i="8"/>
  <c r="H1071" i="8"/>
  <c r="K1070" i="8"/>
  <c r="I1070" i="8"/>
  <c r="H1070" i="8"/>
  <c r="K1069" i="8"/>
  <c r="I1069" i="8"/>
  <c r="H1069" i="8"/>
  <c r="K1068" i="8"/>
  <c r="I1068" i="8"/>
  <c r="H1068" i="8"/>
  <c r="K1067" i="8"/>
  <c r="I1067" i="8"/>
  <c r="H1067" i="8"/>
  <c r="K1066" i="8"/>
  <c r="I1066" i="8"/>
  <c r="H1066" i="8"/>
  <c r="K1065" i="8"/>
  <c r="I1065" i="8"/>
  <c r="H1065" i="8"/>
  <c r="K1064" i="8"/>
  <c r="I1064" i="8"/>
  <c r="H1064" i="8"/>
  <c r="K1063" i="8"/>
  <c r="I1063" i="8"/>
  <c r="H1063" i="8"/>
  <c r="K1062" i="8"/>
  <c r="I1062" i="8"/>
  <c r="H1062" i="8"/>
  <c r="K1061" i="8"/>
  <c r="I1061" i="8"/>
  <c r="H1061" i="8"/>
  <c r="K1060" i="8"/>
  <c r="I1060" i="8"/>
  <c r="H1060" i="8"/>
  <c r="K1059" i="8"/>
  <c r="I1059" i="8"/>
  <c r="H1059" i="8"/>
  <c r="K1058" i="8"/>
  <c r="I1058" i="8"/>
  <c r="H1058" i="8"/>
  <c r="K1057" i="8"/>
  <c r="I1057" i="8"/>
  <c r="H1057" i="8"/>
  <c r="K1056" i="8"/>
  <c r="I1056" i="8"/>
  <c r="H1056" i="8"/>
  <c r="K1055" i="8"/>
  <c r="I1055" i="8"/>
  <c r="H1055" i="8"/>
  <c r="K1054" i="8"/>
  <c r="I1054" i="8"/>
  <c r="H1054" i="8"/>
  <c r="K1083" i="8"/>
  <c r="I1083" i="8"/>
  <c r="H1083" i="8"/>
  <c r="K1052" i="8"/>
  <c r="I1052" i="8"/>
  <c r="H1052" i="8"/>
  <c r="K1051" i="8"/>
  <c r="I1051" i="8"/>
  <c r="H1051" i="8"/>
  <c r="K1050" i="8"/>
  <c r="I1050" i="8"/>
  <c r="H1050" i="8"/>
  <c r="K1049" i="8"/>
  <c r="I1049" i="8"/>
  <c r="H1049" i="8"/>
  <c r="K1048" i="8"/>
  <c r="I1048" i="8"/>
  <c r="H1048" i="8"/>
  <c r="K1047" i="8"/>
  <c r="I1047" i="8"/>
  <c r="H1047" i="8"/>
  <c r="K1046" i="8"/>
  <c r="I1046" i="8"/>
  <c r="H1046" i="8"/>
  <c r="K1045" i="8"/>
  <c r="I1045" i="8"/>
  <c r="H1045" i="8"/>
  <c r="K1044" i="8"/>
  <c r="I1044" i="8"/>
  <c r="H1044" i="8"/>
  <c r="K1043" i="8"/>
  <c r="I1043" i="8"/>
  <c r="H1043" i="8"/>
  <c r="K2008" i="8"/>
  <c r="I2008" i="8"/>
  <c r="H2008" i="8"/>
  <c r="K1041" i="8"/>
  <c r="I1041" i="8"/>
  <c r="H1041" i="8"/>
  <c r="K1040" i="8"/>
  <c r="I1040" i="8"/>
  <c r="H1040" i="8"/>
  <c r="K1039" i="8"/>
  <c r="I1039" i="8"/>
  <c r="H1039" i="8"/>
  <c r="K1038" i="8"/>
  <c r="I1038" i="8"/>
  <c r="H1038" i="8"/>
  <c r="K1037" i="8"/>
  <c r="I1037" i="8"/>
  <c r="H1037" i="8"/>
  <c r="K1036" i="8"/>
  <c r="I1036" i="8"/>
  <c r="H1036" i="8"/>
  <c r="K1035" i="8"/>
  <c r="I1035" i="8"/>
  <c r="H1035" i="8"/>
  <c r="K1034" i="8"/>
  <c r="I1034" i="8"/>
  <c r="H1034" i="8"/>
  <c r="K1033" i="8"/>
  <c r="I1033" i="8"/>
  <c r="H1033" i="8"/>
  <c r="K1032" i="8"/>
  <c r="I1032" i="8"/>
  <c r="H1032" i="8"/>
  <c r="K1031" i="8"/>
  <c r="I1031" i="8"/>
  <c r="H1031" i="8"/>
  <c r="K1030" i="8"/>
  <c r="I1030" i="8"/>
  <c r="H1030" i="8"/>
  <c r="K1029" i="8"/>
  <c r="I1029" i="8"/>
  <c r="H1029" i="8"/>
  <c r="K1028" i="8"/>
  <c r="I1028" i="8"/>
  <c r="H1028" i="8"/>
  <c r="K1027" i="8"/>
  <c r="I1027" i="8"/>
  <c r="H1027" i="8"/>
  <c r="K1026" i="8"/>
  <c r="I1026" i="8"/>
  <c r="H1026" i="8"/>
  <c r="K1025" i="8"/>
  <c r="I1025" i="8"/>
  <c r="H1025" i="8"/>
  <c r="K1024" i="8"/>
  <c r="I1024" i="8"/>
  <c r="H1024" i="8"/>
  <c r="K1023" i="8"/>
  <c r="I1023" i="8"/>
  <c r="H1023" i="8"/>
  <c r="K607" i="8"/>
  <c r="I607" i="8"/>
  <c r="H607" i="8"/>
  <c r="K892" i="8"/>
  <c r="I892" i="8"/>
  <c r="H892" i="8"/>
  <c r="K1020" i="8"/>
  <c r="I1020" i="8"/>
  <c r="H1020" i="8"/>
  <c r="K1019" i="8"/>
  <c r="I1019" i="8"/>
  <c r="H1019" i="8"/>
  <c r="K1018" i="8"/>
  <c r="I1018" i="8"/>
  <c r="H1018" i="8"/>
  <c r="K1017" i="8"/>
  <c r="I1017" i="8"/>
  <c r="H1017" i="8"/>
  <c r="K1016" i="8"/>
  <c r="I1016" i="8"/>
  <c r="H1016" i="8"/>
  <c r="K1015" i="8"/>
  <c r="I1015" i="8"/>
  <c r="H1015" i="8"/>
  <c r="K1014" i="8"/>
  <c r="I1014" i="8"/>
  <c r="H1014" i="8"/>
  <c r="K1013" i="8"/>
  <c r="I1013" i="8"/>
  <c r="H1013" i="8"/>
  <c r="K1012" i="8"/>
  <c r="I1012" i="8"/>
  <c r="H1012" i="8"/>
  <c r="K1011" i="8"/>
  <c r="I1011" i="8"/>
  <c r="H1011" i="8"/>
  <c r="K1010" i="8"/>
  <c r="I1010" i="8"/>
  <c r="H1010" i="8"/>
  <c r="K1009" i="8"/>
  <c r="I1009" i="8"/>
  <c r="H1009" i="8"/>
  <c r="K1975" i="8"/>
  <c r="I1975" i="8"/>
  <c r="H1975" i="8"/>
  <c r="K1007" i="8"/>
  <c r="I1007" i="8"/>
  <c r="H1007" i="8"/>
  <c r="K1006" i="8"/>
  <c r="I1006" i="8"/>
  <c r="H1006" i="8"/>
  <c r="K1005" i="8"/>
  <c r="I1005" i="8"/>
  <c r="H1005" i="8"/>
  <c r="K1004" i="8"/>
  <c r="I1004" i="8"/>
  <c r="H1004" i="8"/>
  <c r="K1003" i="8"/>
  <c r="I1003" i="8"/>
  <c r="H1003" i="8"/>
  <c r="K1002" i="8"/>
  <c r="I1002" i="8"/>
  <c r="H1002" i="8"/>
  <c r="K1001" i="8"/>
  <c r="I1001" i="8"/>
  <c r="H1001" i="8"/>
  <c r="K1000" i="8"/>
  <c r="I1000" i="8"/>
  <c r="H1000" i="8"/>
  <c r="K999" i="8"/>
  <c r="I999" i="8"/>
  <c r="H999" i="8"/>
  <c r="K998" i="8"/>
  <c r="I998" i="8"/>
  <c r="H998" i="8"/>
  <c r="K997" i="8"/>
  <c r="I997" i="8"/>
  <c r="H997" i="8"/>
  <c r="K996" i="8"/>
  <c r="I996" i="8"/>
  <c r="H996" i="8"/>
  <c r="K146" i="8"/>
  <c r="I146" i="8"/>
  <c r="H146" i="8"/>
  <c r="K994" i="8"/>
  <c r="I994" i="8"/>
  <c r="H994" i="8"/>
  <c r="K993" i="8"/>
  <c r="I993" i="8"/>
  <c r="H993" i="8"/>
  <c r="K1053" i="8"/>
  <c r="I1053" i="8"/>
  <c r="H1053" i="8"/>
  <c r="K1633" i="8"/>
  <c r="I1633" i="8"/>
  <c r="H1633" i="8"/>
  <c r="K991" i="8"/>
  <c r="I991" i="8"/>
  <c r="H991" i="8"/>
  <c r="K990" i="8"/>
  <c r="I990" i="8"/>
  <c r="H990" i="8"/>
  <c r="K989" i="8"/>
  <c r="I989" i="8"/>
  <c r="H989" i="8"/>
  <c r="K988" i="8"/>
  <c r="I988" i="8"/>
  <c r="H988" i="8"/>
  <c r="K995" i="8"/>
  <c r="I995" i="8"/>
  <c r="H995" i="8"/>
  <c r="K986" i="8"/>
  <c r="I986" i="8"/>
  <c r="H986" i="8"/>
  <c r="K992" i="8"/>
  <c r="I992" i="8"/>
  <c r="H992" i="8"/>
  <c r="K984" i="8"/>
  <c r="I984" i="8"/>
  <c r="H984" i="8"/>
  <c r="K983" i="8"/>
  <c r="I983" i="8"/>
  <c r="H983" i="8"/>
  <c r="K987" i="8"/>
  <c r="I987" i="8"/>
  <c r="H987" i="8"/>
  <c r="K985" i="8"/>
  <c r="I985" i="8"/>
  <c r="H985" i="8"/>
  <c r="K980" i="8"/>
  <c r="I980" i="8"/>
  <c r="H980" i="8"/>
  <c r="K979" i="8"/>
  <c r="I979" i="8"/>
  <c r="H979" i="8"/>
  <c r="K982" i="8"/>
  <c r="I982" i="8"/>
  <c r="H982" i="8"/>
  <c r="K977" i="8"/>
  <c r="I977" i="8"/>
  <c r="H977" i="8"/>
  <c r="K981" i="8"/>
  <c r="I981" i="8"/>
  <c r="H981" i="8"/>
  <c r="K975" i="8"/>
  <c r="I975" i="8"/>
  <c r="H975" i="8"/>
  <c r="K28" i="8"/>
  <c r="I28" i="8"/>
  <c r="H28" i="8"/>
  <c r="K973" i="8"/>
  <c r="I973" i="8"/>
  <c r="H973" i="8"/>
  <c r="K972" i="8"/>
  <c r="I972" i="8"/>
  <c r="H972" i="8"/>
  <c r="K971" i="8"/>
  <c r="I971" i="8"/>
  <c r="H971" i="8"/>
  <c r="K970" i="8"/>
  <c r="I970" i="8"/>
  <c r="H970" i="8"/>
  <c r="K969" i="8"/>
  <c r="I969" i="8"/>
  <c r="H969" i="8"/>
  <c r="K968" i="8"/>
  <c r="I968" i="8"/>
  <c r="H968" i="8"/>
  <c r="K967" i="8"/>
  <c r="I967" i="8"/>
  <c r="H967" i="8"/>
  <c r="K966" i="8"/>
  <c r="I966" i="8"/>
  <c r="H966" i="8"/>
  <c r="K965" i="8"/>
  <c r="I965" i="8"/>
  <c r="H965" i="8"/>
  <c r="K964" i="8"/>
  <c r="I964" i="8"/>
  <c r="H964" i="8"/>
  <c r="K963" i="8"/>
  <c r="I963" i="8"/>
  <c r="H963" i="8"/>
  <c r="K962" i="8"/>
  <c r="I962" i="8"/>
  <c r="H962" i="8"/>
  <c r="K961" i="8"/>
  <c r="I961" i="8"/>
  <c r="H961" i="8"/>
  <c r="K960" i="8"/>
  <c r="I960" i="8"/>
  <c r="H960" i="8"/>
  <c r="K959" i="8"/>
  <c r="I959" i="8"/>
  <c r="H959" i="8"/>
  <c r="K958" i="8"/>
  <c r="I958" i="8"/>
  <c r="H958" i="8"/>
  <c r="K957" i="8"/>
  <c r="I957" i="8"/>
  <c r="H957" i="8"/>
  <c r="K956" i="8"/>
  <c r="I956" i="8"/>
  <c r="H956" i="8"/>
  <c r="K955" i="8"/>
  <c r="I955" i="8"/>
  <c r="H955" i="8"/>
  <c r="K978" i="8"/>
  <c r="I978" i="8"/>
  <c r="H978" i="8"/>
  <c r="K953" i="8"/>
  <c r="I953" i="8"/>
  <c r="H953" i="8"/>
  <c r="K952" i="8"/>
  <c r="I952" i="8"/>
  <c r="H952" i="8"/>
  <c r="K951" i="8"/>
  <c r="I951" i="8"/>
  <c r="H951" i="8"/>
  <c r="K950" i="8"/>
  <c r="I950" i="8"/>
  <c r="H950" i="8"/>
  <c r="K1627" i="8"/>
  <c r="I1627" i="8"/>
  <c r="H1627" i="8"/>
  <c r="K949" i="8"/>
  <c r="I949" i="8"/>
  <c r="H949" i="8"/>
  <c r="K948" i="8"/>
  <c r="I948" i="8"/>
  <c r="H948" i="8"/>
  <c r="K947" i="8"/>
  <c r="I947" i="8"/>
  <c r="H947" i="8"/>
  <c r="K946" i="8"/>
  <c r="I946" i="8"/>
  <c r="H946" i="8"/>
  <c r="K945" i="8"/>
  <c r="I945" i="8"/>
  <c r="H945" i="8"/>
  <c r="K944" i="8"/>
  <c r="I944" i="8"/>
  <c r="H944" i="8"/>
  <c r="K943" i="8"/>
  <c r="I943" i="8"/>
  <c r="H943" i="8"/>
  <c r="K942" i="8"/>
  <c r="I942" i="8"/>
  <c r="H942" i="8"/>
  <c r="K941" i="8"/>
  <c r="I941" i="8"/>
  <c r="H941" i="8"/>
  <c r="K940" i="8"/>
  <c r="I940" i="8"/>
  <c r="H940" i="8"/>
  <c r="K939" i="8"/>
  <c r="I939" i="8"/>
  <c r="H939" i="8"/>
  <c r="K938" i="8"/>
  <c r="I938" i="8"/>
  <c r="H938" i="8"/>
  <c r="K937" i="8"/>
  <c r="I937" i="8"/>
  <c r="H937" i="8"/>
  <c r="K936" i="8"/>
  <c r="I936" i="8"/>
  <c r="H936" i="8"/>
  <c r="K954" i="8"/>
  <c r="I954" i="8"/>
  <c r="H954" i="8"/>
  <c r="K934" i="8"/>
  <c r="I934" i="8"/>
  <c r="H934" i="8"/>
  <c r="K933" i="8"/>
  <c r="I933" i="8"/>
  <c r="H933" i="8"/>
  <c r="K932" i="8"/>
  <c r="I932" i="8"/>
  <c r="H932" i="8"/>
  <c r="K931" i="8"/>
  <c r="I931" i="8"/>
  <c r="H931" i="8"/>
  <c r="K930" i="8"/>
  <c r="I930" i="8"/>
  <c r="H930" i="8"/>
  <c r="K929" i="8"/>
  <c r="I929" i="8"/>
  <c r="H929" i="8"/>
  <c r="K928" i="8"/>
  <c r="I928" i="8"/>
  <c r="H928" i="8"/>
  <c r="K1972" i="8"/>
  <c r="I1972" i="8"/>
  <c r="H1972" i="8"/>
  <c r="K926" i="8"/>
  <c r="I926" i="8"/>
  <c r="H926" i="8"/>
  <c r="K925" i="8"/>
  <c r="I925" i="8"/>
  <c r="H925" i="8"/>
  <c r="K608" i="8"/>
  <c r="I608" i="8"/>
  <c r="H608" i="8"/>
  <c r="K923" i="8"/>
  <c r="I923" i="8"/>
  <c r="H923" i="8"/>
  <c r="K922" i="8"/>
  <c r="I922" i="8"/>
  <c r="H922" i="8"/>
  <c r="K921" i="8"/>
  <c r="I921" i="8"/>
  <c r="H921" i="8"/>
  <c r="K920" i="8"/>
  <c r="I920" i="8"/>
  <c r="H920" i="8"/>
  <c r="K919" i="8"/>
  <c r="I919" i="8"/>
  <c r="H919" i="8"/>
  <c r="K918" i="8"/>
  <c r="I918" i="8"/>
  <c r="H918" i="8"/>
  <c r="K917" i="8"/>
  <c r="I917" i="8"/>
  <c r="H917" i="8"/>
  <c r="K916" i="8"/>
  <c r="I916" i="8"/>
  <c r="H916" i="8"/>
  <c r="K915" i="8"/>
  <c r="I915" i="8"/>
  <c r="H915" i="8"/>
  <c r="K914" i="8"/>
  <c r="I914" i="8"/>
  <c r="H914" i="8"/>
  <c r="K913" i="8"/>
  <c r="I913" i="8"/>
  <c r="H913" i="8"/>
  <c r="K912" i="8"/>
  <c r="I912" i="8"/>
  <c r="H912" i="8"/>
  <c r="K911" i="8"/>
  <c r="I911" i="8"/>
  <c r="H911" i="8"/>
  <c r="K910" i="8"/>
  <c r="I910" i="8"/>
  <c r="H910" i="8"/>
  <c r="K909" i="8"/>
  <c r="I909" i="8"/>
  <c r="H909" i="8"/>
  <c r="K908" i="8"/>
  <c r="I908" i="8"/>
  <c r="H908" i="8"/>
  <c r="K907" i="8"/>
  <c r="I907" i="8"/>
  <c r="H907" i="8"/>
  <c r="K906" i="8"/>
  <c r="I906" i="8"/>
  <c r="H906" i="8"/>
  <c r="K905" i="8"/>
  <c r="I905" i="8"/>
  <c r="H905" i="8"/>
  <c r="K904" i="8"/>
  <c r="I904" i="8"/>
  <c r="H904" i="8"/>
  <c r="K903" i="8"/>
  <c r="I903" i="8"/>
  <c r="H903" i="8"/>
  <c r="K902" i="8"/>
  <c r="I902" i="8"/>
  <c r="H902" i="8"/>
  <c r="K901" i="8"/>
  <c r="I901" i="8"/>
  <c r="H901" i="8"/>
  <c r="K900" i="8"/>
  <c r="I900" i="8"/>
  <c r="H900" i="8"/>
  <c r="K899" i="8"/>
  <c r="I899" i="8"/>
  <c r="H899" i="8"/>
  <c r="K898" i="8"/>
  <c r="I898" i="8"/>
  <c r="H898" i="8"/>
  <c r="K897" i="8"/>
  <c r="I897" i="8"/>
  <c r="H897" i="8"/>
  <c r="K896" i="8"/>
  <c r="I896" i="8"/>
  <c r="H896" i="8"/>
  <c r="K895" i="8"/>
  <c r="I895" i="8"/>
  <c r="H895" i="8"/>
  <c r="K894" i="8"/>
  <c r="I894" i="8"/>
  <c r="H894" i="8"/>
  <c r="K893" i="8"/>
  <c r="I893" i="8"/>
  <c r="H893" i="8"/>
  <c r="K2075" i="8"/>
  <c r="I2075" i="8"/>
  <c r="H2075" i="8"/>
  <c r="K891" i="8"/>
  <c r="I891" i="8"/>
  <c r="H891" i="8"/>
  <c r="K890" i="8"/>
  <c r="I890" i="8"/>
  <c r="H890" i="8"/>
  <c r="K889" i="8"/>
  <c r="I889" i="8"/>
  <c r="H889" i="8"/>
  <c r="K888" i="8"/>
  <c r="I888" i="8"/>
  <c r="H888" i="8"/>
  <c r="K887" i="8"/>
  <c r="I887" i="8"/>
  <c r="H887" i="8"/>
  <c r="K886" i="8"/>
  <c r="I886" i="8"/>
  <c r="H886" i="8"/>
  <c r="K885" i="8"/>
  <c r="I885" i="8"/>
  <c r="H885" i="8"/>
  <c r="K884" i="8"/>
  <c r="I884" i="8"/>
  <c r="H884" i="8"/>
  <c r="K883" i="8"/>
  <c r="I883" i="8"/>
  <c r="H883" i="8"/>
  <c r="K882" i="8"/>
  <c r="I882" i="8"/>
  <c r="H882" i="8"/>
  <c r="K881" i="8"/>
  <c r="I881" i="8"/>
  <c r="H881" i="8"/>
  <c r="K880" i="8"/>
  <c r="I880" i="8"/>
  <c r="H880" i="8"/>
  <c r="K879" i="8"/>
  <c r="I879" i="8"/>
  <c r="H879" i="8"/>
  <c r="K878" i="8"/>
  <c r="I878" i="8"/>
  <c r="H878" i="8"/>
  <c r="K877" i="8"/>
  <c r="I877" i="8"/>
  <c r="H877" i="8"/>
  <c r="K876" i="8"/>
  <c r="I876" i="8"/>
  <c r="H876" i="8"/>
  <c r="K875" i="8"/>
  <c r="I875" i="8"/>
  <c r="H875" i="8"/>
  <c r="K874" i="8"/>
  <c r="I874" i="8"/>
  <c r="H874" i="8"/>
  <c r="K873" i="8"/>
  <c r="I873" i="8"/>
  <c r="H873" i="8"/>
  <c r="K872" i="8"/>
  <c r="I872" i="8"/>
  <c r="H872" i="8"/>
  <c r="K871" i="8"/>
  <c r="I871" i="8"/>
  <c r="H871" i="8"/>
  <c r="K870" i="8"/>
  <c r="I870" i="8"/>
  <c r="H870" i="8"/>
  <c r="K869" i="8"/>
  <c r="I869" i="8"/>
  <c r="H869" i="8"/>
  <c r="K868" i="8"/>
  <c r="I868" i="8"/>
  <c r="H868" i="8"/>
  <c r="K867" i="8"/>
  <c r="I867" i="8"/>
  <c r="H867" i="8"/>
  <c r="K866" i="8"/>
  <c r="I866" i="8"/>
  <c r="H866" i="8"/>
  <c r="K865" i="8"/>
  <c r="I865" i="8"/>
  <c r="H865" i="8"/>
  <c r="K864" i="8"/>
  <c r="I864" i="8"/>
  <c r="H864" i="8"/>
  <c r="K863" i="8"/>
  <c r="I863" i="8"/>
  <c r="H863" i="8"/>
  <c r="K862" i="8"/>
  <c r="I862" i="8"/>
  <c r="H862" i="8"/>
  <c r="K861" i="8"/>
  <c r="I861" i="8"/>
  <c r="H861" i="8"/>
  <c r="K860" i="8"/>
  <c r="I860" i="8"/>
  <c r="H860" i="8"/>
  <c r="K859" i="8"/>
  <c r="I859" i="8"/>
  <c r="H859" i="8"/>
  <c r="K858" i="8"/>
  <c r="I858" i="8"/>
  <c r="H858" i="8"/>
  <c r="K857" i="8"/>
  <c r="I857" i="8"/>
  <c r="H857" i="8"/>
  <c r="K856" i="8"/>
  <c r="I856" i="8"/>
  <c r="H856" i="8"/>
  <c r="K855" i="8"/>
  <c r="I855" i="8"/>
  <c r="H855" i="8"/>
  <c r="K854" i="8"/>
  <c r="I854" i="8"/>
  <c r="H854" i="8"/>
  <c r="K853" i="8"/>
  <c r="I853" i="8"/>
  <c r="H853" i="8"/>
  <c r="K852" i="8"/>
  <c r="I852" i="8"/>
  <c r="H852" i="8"/>
  <c r="K851" i="8"/>
  <c r="I851" i="8"/>
  <c r="H851" i="8"/>
  <c r="K850" i="8"/>
  <c r="I850" i="8"/>
  <c r="H850" i="8"/>
  <c r="K849" i="8"/>
  <c r="I849" i="8"/>
  <c r="H849" i="8"/>
  <c r="K848" i="8"/>
  <c r="I848" i="8"/>
  <c r="H848" i="8"/>
  <c r="K847" i="8"/>
  <c r="I847" i="8"/>
  <c r="H847" i="8"/>
  <c r="K846" i="8"/>
  <c r="I846" i="8"/>
  <c r="H846" i="8"/>
  <c r="K845" i="8"/>
  <c r="I845" i="8"/>
  <c r="H845" i="8"/>
  <c r="K844" i="8"/>
  <c r="I844" i="8"/>
  <c r="H844" i="8"/>
  <c r="K843" i="8"/>
  <c r="I843" i="8"/>
  <c r="H843" i="8"/>
  <c r="K842" i="8"/>
  <c r="I842" i="8"/>
  <c r="H842" i="8"/>
  <c r="K841" i="8"/>
  <c r="I841" i="8"/>
  <c r="H841" i="8"/>
  <c r="K840" i="8"/>
  <c r="I840" i="8"/>
  <c r="H840" i="8"/>
  <c r="K839" i="8"/>
  <c r="I839" i="8"/>
  <c r="H839" i="8"/>
  <c r="K838" i="8"/>
  <c r="I838" i="8"/>
  <c r="H838" i="8"/>
  <c r="K837" i="8"/>
  <c r="I837" i="8"/>
  <c r="H837" i="8"/>
  <c r="K836" i="8"/>
  <c r="I836" i="8"/>
  <c r="H836" i="8"/>
  <c r="K835" i="8"/>
  <c r="I835" i="8"/>
  <c r="H835" i="8"/>
  <c r="K834" i="8"/>
  <c r="I834" i="8"/>
  <c r="H834" i="8"/>
  <c r="K833" i="8"/>
  <c r="I833" i="8"/>
  <c r="H833" i="8"/>
  <c r="K832" i="8"/>
  <c r="I832" i="8"/>
  <c r="H832" i="8"/>
  <c r="K831" i="8"/>
  <c r="I831" i="8"/>
  <c r="H831" i="8"/>
  <c r="K830" i="8"/>
  <c r="I830" i="8"/>
  <c r="H830" i="8"/>
  <c r="K829" i="8"/>
  <c r="I829" i="8"/>
  <c r="H829" i="8"/>
  <c r="K828" i="8"/>
  <c r="I828" i="8"/>
  <c r="H828" i="8"/>
  <c r="K827" i="8"/>
  <c r="I827" i="8"/>
  <c r="H827" i="8"/>
  <c r="K826" i="8"/>
  <c r="I826" i="8"/>
  <c r="H826" i="8"/>
  <c r="K825" i="8"/>
  <c r="I825" i="8"/>
  <c r="H825" i="8"/>
  <c r="K824" i="8"/>
  <c r="I824" i="8"/>
  <c r="H824" i="8"/>
  <c r="K823" i="8"/>
  <c r="I823" i="8"/>
  <c r="H823" i="8"/>
  <c r="K822" i="8"/>
  <c r="I822" i="8"/>
  <c r="H822" i="8"/>
  <c r="K821" i="8"/>
  <c r="I821" i="8"/>
  <c r="H821" i="8"/>
  <c r="K820" i="8"/>
  <c r="I820" i="8"/>
  <c r="H820" i="8"/>
  <c r="K819" i="8"/>
  <c r="I819" i="8"/>
  <c r="H819" i="8"/>
  <c r="K818" i="8"/>
  <c r="I818" i="8"/>
  <c r="H818" i="8"/>
  <c r="K817" i="8"/>
  <c r="I817" i="8"/>
  <c r="H817" i="8"/>
  <c r="K816" i="8"/>
  <c r="I816" i="8"/>
  <c r="H816" i="8"/>
  <c r="K815" i="8"/>
  <c r="I815" i="8"/>
  <c r="H815" i="8"/>
  <c r="K814" i="8"/>
  <c r="I814" i="8"/>
  <c r="H814" i="8"/>
  <c r="K813" i="8"/>
  <c r="I813" i="8"/>
  <c r="H813" i="8"/>
  <c r="K812" i="8"/>
  <c r="I812" i="8"/>
  <c r="H812" i="8"/>
  <c r="K811" i="8"/>
  <c r="I811" i="8"/>
  <c r="H811" i="8"/>
  <c r="K810" i="8"/>
  <c r="I810" i="8"/>
  <c r="H810" i="8"/>
  <c r="K809" i="8"/>
  <c r="I809" i="8"/>
  <c r="H809" i="8"/>
  <c r="K808" i="8"/>
  <c r="I808" i="8"/>
  <c r="H808" i="8"/>
  <c r="K807" i="8"/>
  <c r="I807" i="8"/>
  <c r="H807" i="8"/>
  <c r="K806" i="8"/>
  <c r="I806" i="8"/>
  <c r="H806" i="8"/>
  <c r="K805" i="8"/>
  <c r="I805" i="8"/>
  <c r="H805" i="8"/>
  <c r="K804" i="8"/>
  <c r="I804" i="8"/>
  <c r="H804" i="8"/>
  <c r="K803" i="8"/>
  <c r="I803" i="8"/>
  <c r="H803" i="8"/>
  <c r="K802" i="8"/>
  <c r="I802" i="8"/>
  <c r="H802" i="8"/>
  <c r="K801" i="8"/>
  <c r="I801" i="8"/>
  <c r="H801" i="8"/>
  <c r="K800" i="8"/>
  <c r="I800" i="8"/>
  <c r="H800" i="8"/>
  <c r="K799" i="8"/>
  <c r="I799" i="8"/>
  <c r="H799" i="8"/>
  <c r="K798" i="8"/>
  <c r="I798" i="8"/>
  <c r="H798" i="8"/>
  <c r="K797" i="8"/>
  <c r="I797" i="8"/>
  <c r="H797" i="8"/>
  <c r="K796" i="8"/>
  <c r="I796" i="8"/>
  <c r="H796" i="8"/>
  <c r="K795" i="8"/>
  <c r="I795" i="8"/>
  <c r="H795" i="8"/>
  <c r="K794" i="8"/>
  <c r="I794" i="8"/>
  <c r="H794" i="8"/>
  <c r="K793" i="8"/>
  <c r="I793" i="8"/>
  <c r="H793" i="8"/>
  <c r="K792" i="8"/>
  <c r="I792" i="8"/>
  <c r="H792" i="8"/>
  <c r="K791" i="8"/>
  <c r="I791" i="8"/>
  <c r="H791" i="8"/>
  <c r="K790" i="8"/>
  <c r="I790" i="8"/>
  <c r="H790" i="8"/>
  <c r="K789" i="8"/>
  <c r="I789" i="8"/>
  <c r="H789" i="8"/>
  <c r="K788" i="8"/>
  <c r="I788" i="8"/>
  <c r="H788" i="8"/>
  <c r="K787" i="8"/>
  <c r="I787" i="8"/>
  <c r="H787" i="8"/>
  <c r="K786" i="8"/>
  <c r="I786" i="8"/>
  <c r="H786" i="8"/>
  <c r="K785" i="8"/>
  <c r="I785" i="8"/>
  <c r="H785" i="8"/>
  <c r="K784" i="8"/>
  <c r="I784" i="8"/>
  <c r="H784" i="8"/>
  <c r="K783" i="8"/>
  <c r="I783" i="8"/>
  <c r="H783" i="8"/>
  <c r="K782" i="8"/>
  <c r="I782" i="8"/>
  <c r="H782" i="8"/>
  <c r="K781" i="8"/>
  <c r="I781" i="8"/>
  <c r="H781" i="8"/>
  <c r="K780" i="8"/>
  <c r="I780" i="8"/>
  <c r="H780" i="8"/>
  <c r="K779" i="8"/>
  <c r="I779" i="8"/>
  <c r="H779" i="8"/>
  <c r="K778" i="8"/>
  <c r="I778" i="8"/>
  <c r="H778" i="8"/>
  <c r="K777" i="8"/>
  <c r="I777" i="8"/>
  <c r="H777" i="8"/>
  <c r="K776" i="8"/>
  <c r="I776" i="8"/>
  <c r="H776" i="8"/>
  <c r="K775" i="8"/>
  <c r="I775" i="8"/>
  <c r="H775" i="8"/>
  <c r="K774" i="8"/>
  <c r="I774" i="8"/>
  <c r="H774" i="8"/>
  <c r="K773" i="8"/>
  <c r="I773" i="8"/>
  <c r="H773" i="8"/>
  <c r="K976" i="8"/>
  <c r="I976" i="8"/>
  <c r="H976" i="8"/>
  <c r="K771" i="8"/>
  <c r="I771" i="8"/>
  <c r="H771" i="8"/>
  <c r="K770" i="8"/>
  <c r="I770" i="8"/>
  <c r="H770" i="8"/>
  <c r="K769" i="8"/>
  <c r="I769" i="8"/>
  <c r="H769" i="8"/>
  <c r="K1922" i="8"/>
  <c r="I1922" i="8"/>
  <c r="H1922" i="8"/>
  <c r="K767" i="8"/>
  <c r="I767" i="8"/>
  <c r="H767" i="8"/>
  <c r="K766" i="8"/>
  <c r="I766" i="8"/>
  <c r="H766" i="8"/>
  <c r="K765" i="8"/>
  <c r="I765" i="8"/>
  <c r="H765" i="8"/>
  <c r="K764" i="8"/>
  <c r="I764" i="8"/>
  <c r="H764" i="8"/>
  <c r="K763" i="8"/>
  <c r="I763" i="8"/>
  <c r="H763" i="8"/>
  <c r="K762" i="8"/>
  <c r="I762" i="8"/>
  <c r="H762" i="8"/>
  <c r="K761" i="8"/>
  <c r="I761" i="8"/>
  <c r="H761" i="8"/>
  <c r="K760" i="8"/>
  <c r="I760" i="8"/>
  <c r="H760" i="8"/>
  <c r="K759" i="8"/>
  <c r="I759" i="8"/>
  <c r="H759" i="8"/>
  <c r="K758" i="8"/>
  <c r="I758" i="8"/>
  <c r="H758" i="8"/>
  <c r="K757" i="8"/>
  <c r="I757" i="8"/>
  <c r="H757" i="8"/>
  <c r="K756" i="8"/>
  <c r="I756" i="8"/>
  <c r="H756" i="8"/>
  <c r="K1964" i="8"/>
  <c r="I1964" i="8"/>
  <c r="H1964" i="8"/>
  <c r="K754" i="8"/>
  <c r="I754" i="8"/>
  <c r="H754" i="8"/>
  <c r="K753" i="8"/>
  <c r="I753" i="8"/>
  <c r="H753" i="8"/>
  <c r="K935" i="8"/>
  <c r="I935" i="8"/>
  <c r="H935" i="8"/>
  <c r="K751" i="8"/>
  <c r="I751" i="8"/>
  <c r="H751" i="8"/>
  <c r="K750" i="8"/>
  <c r="I750" i="8"/>
  <c r="H750" i="8"/>
  <c r="K749" i="8"/>
  <c r="I749" i="8"/>
  <c r="H749" i="8"/>
  <c r="K748" i="8"/>
  <c r="I748" i="8"/>
  <c r="H748" i="8"/>
  <c r="K747" i="8"/>
  <c r="I747" i="8"/>
  <c r="H747" i="8"/>
  <c r="K746" i="8"/>
  <c r="I746" i="8"/>
  <c r="H746" i="8"/>
  <c r="K745" i="8"/>
  <c r="I745" i="8"/>
  <c r="H745" i="8"/>
  <c r="K744" i="8"/>
  <c r="I744" i="8"/>
  <c r="H744" i="8"/>
  <c r="K743" i="8"/>
  <c r="I743" i="8"/>
  <c r="H743" i="8"/>
  <c r="K742" i="8"/>
  <c r="I742" i="8"/>
  <c r="H742" i="8"/>
  <c r="K741" i="8"/>
  <c r="I741" i="8"/>
  <c r="H741" i="8"/>
  <c r="K740" i="8"/>
  <c r="I740" i="8"/>
  <c r="H740" i="8"/>
  <c r="K739" i="8"/>
  <c r="I739" i="8"/>
  <c r="H739" i="8"/>
  <c r="K738" i="8"/>
  <c r="I738" i="8"/>
  <c r="H738" i="8"/>
  <c r="K737" i="8"/>
  <c r="I737" i="8"/>
  <c r="H737" i="8"/>
  <c r="K736" i="8"/>
  <c r="I736" i="8"/>
  <c r="H736" i="8"/>
  <c r="K735" i="8"/>
  <c r="I735" i="8"/>
  <c r="H735" i="8"/>
  <c r="K734" i="8"/>
  <c r="I734" i="8"/>
  <c r="H734" i="8"/>
  <c r="K772" i="8"/>
  <c r="I772" i="8"/>
  <c r="H772" i="8"/>
  <c r="K732" i="8"/>
  <c r="I732" i="8"/>
  <c r="H732" i="8"/>
  <c r="K752" i="8"/>
  <c r="I752" i="8"/>
  <c r="H752" i="8"/>
  <c r="K730" i="8"/>
  <c r="I730" i="8"/>
  <c r="H730" i="8"/>
  <c r="K729" i="8"/>
  <c r="I729" i="8"/>
  <c r="H729" i="8"/>
  <c r="K728" i="8"/>
  <c r="I728" i="8"/>
  <c r="H728" i="8"/>
  <c r="K727" i="8"/>
  <c r="I727" i="8"/>
  <c r="H727" i="8"/>
  <c r="K726" i="8"/>
  <c r="I726" i="8"/>
  <c r="H726" i="8"/>
  <c r="K725" i="8"/>
  <c r="I725" i="8"/>
  <c r="H725" i="8"/>
  <c r="K724" i="8"/>
  <c r="I724" i="8"/>
  <c r="H724" i="8"/>
  <c r="K723" i="8"/>
  <c r="I723" i="8"/>
  <c r="H723" i="8"/>
  <c r="K722" i="8"/>
  <c r="I722" i="8"/>
  <c r="H722" i="8"/>
  <c r="K721" i="8"/>
  <c r="I721" i="8"/>
  <c r="H721" i="8"/>
  <c r="K720" i="8"/>
  <c r="I720" i="8"/>
  <c r="H720" i="8"/>
  <c r="K719" i="8"/>
  <c r="I719" i="8"/>
  <c r="H719" i="8"/>
  <c r="K718" i="8"/>
  <c r="I718" i="8"/>
  <c r="H718" i="8"/>
  <c r="K733" i="8"/>
  <c r="I733" i="8"/>
  <c r="H733" i="8"/>
  <c r="K731" i="8"/>
  <c r="I731" i="8"/>
  <c r="H731" i="8"/>
  <c r="K717" i="8"/>
  <c r="I717" i="8"/>
  <c r="H717" i="8"/>
  <c r="K77" i="8"/>
  <c r="H6" i="25" s="1"/>
  <c r="I77" i="8"/>
  <c r="H77" i="8"/>
  <c r="K716" i="8"/>
  <c r="I716" i="8"/>
  <c r="H716" i="8"/>
  <c r="K715" i="8"/>
  <c r="I715" i="8"/>
  <c r="H715" i="8"/>
  <c r="K711" i="8"/>
  <c r="I711" i="8"/>
  <c r="H711" i="8"/>
  <c r="K714" i="8"/>
  <c r="I714" i="8"/>
  <c r="H714" i="8"/>
  <c r="K709" i="8"/>
  <c r="I709" i="8"/>
  <c r="H709" i="8"/>
  <c r="K708" i="8"/>
  <c r="I708" i="8"/>
  <c r="H708" i="8"/>
  <c r="K707" i="8"/>
  <c r="I707" i="8"/>
  <c r="H707" i="8"/>
  <c r="K706" i="8"/>
  <c r="I706" i="8"/>
  <c r="H706" i="8"/>
  <c r="K705" i="8"/>
  <c r="I705" i="8"/>
  <c r="H705" i="8"/>
  <c r="K704" i="8"/>
  <c r="I704" i="8"/>
  <c r="H704" i="8"/>
  <c r="K703" i="8"/>
  <c r="I703" i="8"/>
  <c r="H703" i="8"/>
  <c r="K702" i="8"/>
  <c r="I702" i="8"/>
  <c r="H702" i="8"/>
  <c r="K701" i="8"/>
  <c r="I701" i="8"/>
  <c r="H701" i="8"/>
  <c r="K700" i="8"/>
  <c r="I700" i="8"/>
  <c r="H700" i="8"/>
  <c r="K699" i="8"/>
  <c r="I699" i="8"/>
  <c r="H699" i="8"/>
  <c r="K698" i="8"/>
  <c r="I698" i="8"/>
  <c r="H698" i="8"/>
  <c r="K697" i="8"/>
  <c r="I697" i="8"/>
  <c r="H697" i="8"/>
  <c r="K696" i="8"/>
  <c r="I696" i="8"/>
  <c r="H696" i="8"/>
  <c r="K695" i="8"/>
  <c r="I695" i="8"/>
  <c r="H695" i="8"/>
  <c r="K694" i="8"/>
  <c r="I694" i="8"/>
  <c r="H694" i="8"/>
  <c r="K693" i="8"/>
  <c r="I693" i="8"/>
  <c r="H693" i="8"/>
  <c r="K692" i="8"/>
  <c r="I692" i="8"/>
  <c r="H692" i="8"/>
  <c r="K691" i="8"/>
  <c r="I691" i="8"/>
  <c r="H691" i="8"/>
  <c r="K690" i="8"/>
  <c r="I690" i="8"/>
  <c r="H690" i="8"/>
  <c r="K689" i="8"/>
  <c r="I689" i="8"/>
  <c r="H689" i="8"/>
  <c r="K688" i="8"/>
  <c r="I688" i="8"/>
  <c r="H688" i="8"/>
  <c r="K687" i="8"/>
  <c r="I687" i="8"/>
  <c r="H687" i="8"/>
  <c r="K686" i="8"/>
  <c r="I686" i="8"/>
  <c r="H686" i="8"/>
  <c r="K685" i="8"/>
  <c r="I685" i="8"/>
  <c r="H685" i="8"/>
  <c r="K684" i="8"/>
  <c r="I684" i="8"/>
  <c r="H684" i="8"/>
  <c r="K683" i="8"/>
  <c r="I683" i="8"/>
  <c r="H683" i="8"/>
  <c r="K682" i="8"/>
  <c r="I682" i="8"/>
  <c r="H682" i="8"/>
  <c r="K681" i="8"/>
  <c r="I681" i="8"/>
  <c r="H681" i="8"/>
  <c r="K680" i="8"/>
  <c r="I680" i="8"/>
  <c r="H680" i="8"/>
  <c r="K679" i="8"/>
  <c r="I679" i="8"/>
  <c r="H679" i="8"/>
  <c r="K2068" i="8"/>
  <c r="I2068" i="8"/>
  <c r="H2068" i="8"/>
  <c r="K677" i="8"/>
  <c r="I677" i="8"/>
  <c r="H677" i="8"/>
  <c r="K676" i="8"/>
  <c r="I676" i="8"/>
  <c r="H676" i="8"/>
  <c r="K675" i="8"/>
  <c r="I675" i="8"/>
  <c r="H675" i="8"/>
  <c r="K674" i="8"/>
  <c r="I674" i="8"/>
  <c r="H674" i="8"/>
  <c r="K768" i="8"/>
  <c r="I768" i="8"/>
  <c r="H768" i="8"/>
  <c r="K672" i="8"/>
  <c r="I672" i="8"/>
  <c r="H672" i="8"/>
  <c r="K671" i="8"/>
  <c r="I671" i="8"/>
  <c r="H671" i="8"/>
  <c r="K670" i="8"/>
  <c r="I670" i="8"/>
  <c r="H670" i="8"/>
  <c r="K1772" i="8"/>
  <c r="I1772" i="8"/>
  <c r="H1772" i="8"/>
  <c r="K668" i="8"/>
  <c r="I668" i="8"/>
  <c r="H668" i="8"/>
  <c r="K667" i="8"/>
  <c r="I667" i="8"/>
  <c r="H667" i="8"/>
  <c r="K666" i="8"/>
  <c r="I666" i="8"/>
  <c r="H666" i="8"/>
  <c r="K665" i="8"/>
  <c r="I665" i="8"/>
  <c r="H665" i="8"/>
  <c r="K713" i="8"/>
  <c r="I713" i="8"/>
  <c r="H713" i="8"/>
  <c r="K663" i="8"/>
  <c r="I663" i="8"/>
  <c r="H663" i="8"/>
  <c r="K662" i="8"/>
  <c r="I662" i="8"/>
  <c r="H662" i="8"/>
  <c r="K661" i="8"/>
  <c r="I661" i="8"/>
  <c r="H661" i="8"/>
  <c r="K660" i="8"/>
  <c r="I660" i="8"/>
  <c r="H660" i="8"/>
  <c r="K659" i="8"/>
  <c r="I659" i="8"/>
  <c r="H659" i="8"/>
  <c r="K658" i="8"/>
  <c r="I658" i="8"/>
  <c r="H658" i="8"/>
  <c r="K657" i="8"/>
  <c r="I657" i="8"/>
  <c r="H657" i="8"/>
  <c r="K710" i="8"/>
  <c r="I710" i="8"/>
  <c r="H710" i="8"/>
  <c r="K655" i="8"/>
  <c r="I655" i="8"/>
  <c r="H655" i="8"/>
  <c r="K654" i="8"/>
  <c r="I654" i="8"/>
  <c r="H654" i="8"/>
  <c r="K664" i="8"/>
  <c r="I664" i="8"/>
  <c r="H664" i="8"/>
  <c r="K755" i="8"/>
  <c r="I755" i="8"/>
  <c r="H755" i="8"/>
  <c r="K651" i="8"/>
  <c r="I651" i="8"/>
  <c r="H651" i="8"/>
  <c r="K650" i="8"/>
  <c r="I650" i="8"/>
  <c r="H650" i="8"/>
  <c r="K649" i="8"/>
  <c r="I649" i="8"/>
  <c r="H649" i="8"/>
  <c r="K648" i="8"/>
  <c r="I648" i="8"/>
  <c r="H648" i="8"/>
  <c r="K647" i="8"/>
  <c r="I647" i="8"/>
  <c r="H647" i="8"/>
  <c r="K646" i="8"/>
  <c r="I646" i="8"/>
  <c r="H646" i="8"/>
  <c r="K924" i="8"/>
  <c r="I924" i="8"/>
  <c r="H924" i="8"/>
  <c r="K712" i="8"/>
  <c r="I712" i="8"/>
  <c r="H712" i="8"/>
  <c r="K643" i="8"/>
  <c r="I643" i="8"/>
  <c r="H643" i="8"/>
  <c r="K642" i="8"/>
  <c r="I642" i="8"/>
  <c r="H642" i="8"/>
  <c r="K641" i="8"/>
  <c r="I641" i="8"/>
  <c r="H641" i="8"/>
  <c r="K640" i="8"/>
  <c r="I640" i="8"/>
  <c r="H640" i="8"/>
  <c r="K639" i="8"/>
  <c r="I639" i="8"/>
  <c r="H639" i="8"/>
  <c r="K638" i="8"/>
  <c r="I638" i="8"/>
  <c r="H638" i="8"/>
  <c r="K637" i="8"/>
  <c r="I65" i="30" s="1"/>
  <c r="I637" i="8"/>
  <c r="H637" i="8"/>
  <c r="K636" i="8"/>
  <c r="I64" i="30" s="1"/>
  <c r="I636" i="8"/>
  <c r="H636" i="8"/>
  <c r="K635" i="8"/>
  <c r="I63" i="30" s="1"/>
  <c r="I635" i="8"/>
  <c r="H635" i="8"/>
  <c r="K634" i="8"/>
  <c r="I634" i="8"/>
  <c r="H634" i="8"/>
  <c r="K633" i="8"/>
  <c r="I633" i="8"/>
  <c r="H633" i="8"/>
  <c r="K632" i="8"/>
  <c r="I632" i="8"/>
  <c r="H632" i="8"/>
  <c r="K631" i="8"/>
  <c r="I631" i="8"/>
  <c r="H631" i="8"/>
  <c r="K630" i="8"/>
  <c r="I630" i="8"/>
  <c r="H630" i="8"/>
  <c r="K629" i="8"/>
  <c r="I629" i="8"/>
  <c r="H629" i="8"/>
  <c r="K628" i="8"/>
  <c r="I628" i="8"/>
  <c r="H628" i="8"/>
  <c r="K627" i="8"/>
  <c r="I627" i="8"/>
  <c r="H627" i="8"/>
  <c r="K626" i="8"/>
  <c r="I626" i="8"/>
  <c r="H626" i="8"/>
  <c r="K625" i="8"/>
  <c r="I625" i="8"/>
  <c r="H625" i="8"/>
  <c r="K624" i="8"/>
  <c r="I624" i="8"/>
  <c r="H624" i="8"/>
  <c r="K623" i="8"/>
  <c r="I623" i="8"/>
  <c r="H623" i="8"/>
  <c r="K622" i="8"/>
  <c r="I622" i="8"/>
  <c r="H622" i="8"/>
  <c r="K621" i="8"/>
  <c r="I621" i="8"/>
  <c r="H621" i="8"/>
  <c r="K620" i="8"/>
  <c r="I620" i="8"/>
  <c r="H620" i="8"/>
  <c r="K619" i="8"/>
  <c r="I619" i="8"/>
  <c r="H619" i="8"/>
  <c r="K618" i="8"/>
  <c r="I618" i="8"/>
  <c r="H618" i="8"/>
  <c r="K617" i="8"/>
  <c r="I617" i="8"/>
  <c r="H617" i="8"/>
  <c r="K616" i="8"/>
  <c r="I616" i="8"/>
  <c r="H616" i="8"/>
  <c r="K615" i="8"/>
  <c r="I615" i="8"/>
  <c r="H615" i="8"/>
  <c r="K614" i="8"/>
  <c r="I614" i="8"/>
  <c r="H614" i="8"/>
  <c r="K613" i="8"/>
  <c r="I613" i="8"/>
  <c r="H613" i="8"/>
  <c r="K612" i="8"/>
  <c r="I612" i="8"/>
  <c r="H612" i="8"/>
  <c r="K611" i="8"/>
  <c r="I611" i="8"/>
  <c r="H611" i="8"/>
  <c r="K610" i="8"/>
  <c r="I610" i="8"/>
  <c r="H610" i="8"/>
  <c r="K609" i="8"/>
  <c r="I609" i="8"/>
  <c r="H609" i="8"/>
  <c r="K1816" i="8"/>
  <c r="I1816" i="8"/>
  <c r="H1816" i="8"/>
  <c r="K1486" i="8"/>
  <c r="I1486" i="8"/>
  <c r="H1486" i="8"/>
  <c r="K2313" i="8"/>
  <c r="I2313" i="8"/>
  <c r="H2313" i="8"/>
  <c r="K606" i="8"/>
  <c r="I606" i="8"/>
  <c r="H606" i="8"/>
  <c r="K605" i="8"/>
  <c r="I605" i="8"/>
  <c r="H605" i="8"/>
  <c r="K656" i="8"/>
  <c r="I656" i="8"/>
  <c r="H656" i="8"/>
  <c r="K653" i="8"/>
  <c r="I653" i="8"/>
  <c r="H653" i="8"/>
  <c r="K604" i="8"/>
  <c r="I604" i="8"/>
  <c r="H604" i="8"/>
  <c r="K603" i="8"/>
  <c r="I603" i="8"/>
  <c r="H603" i="8"/>
  <c r="K600" i="8"/>
  <c r="I600" i="8"/>
  <c r="H600" i="8"/>
  <c r="K599" i="8"/>
  <c r="I599" i="8"/>
  <c r="H599" i="8"/>
  <c r="K1988" i="8"/>
  <c r="I1988" i="8"/>
  <c r="H1988" i="8"/>
  <c r="K598" i="8"/>
  <c r="I598" i="8"/>
  <c r="H598" i="8"/>
  <c r="K597" i="8"/>
  <c r="I597" i="8"/>
  <c r="H597" i="8"/>
  <c r="K596" i="8"/>
  <c r="I596" i="8"/>
  <c r="H596" i="8"/>
  <c r="K595" i="8"/>
  <c r="I595" i="8"/>
  <c r="H595" i="8"/>
  <c r="K594" i="8"/>
  <c r="I594" i="8"/>
  <c r="H594" i="8"/>
  <c r="K593" i="8"/>
  <c r="I593" i="8"/>
  <c r="H593" i="8"/>
  <c r="K592" i="8"/>
  <c r="I592" i="8"/>
  <c r="H592" i="8"/>
  <c r="K591" i="8"/>
  <c r="I591" i="8"/>
  <c r="H591" i="8"/>
  <c r="K590" i="8"/>
  <c r="I590" i="8"/>
  <c r="H590" i="8"/>
  <c r="K589" i="8"/>
  <c r="I589" i="8"/>
  <c r="H589" i="8"/>
  <c r="K588" i="8"/>
  <c r="I588" i="8"/>
  <c r="H588" i="8"/>
  <c r="K587" i="8"/>
  <c r="I587" i="8"/>
  <c r="H587" i="8"/>
  <c r="K586" i="8"/>
  <c r="I586" i="8"/>
  <c r="H586" i="8"/>
  <c r="K585" i="8"/>
  <c r="I585" i="8"/>
  <c r="H585" i="8"/>
  <c r="K584" i="8"/>
  <c r="I584" i="8"/>
  <c r="H584" i="8"/>
  <c r="K602" i="8"/>
  <c r="I602" i="8"/>
  <c r="H602" i="8"/>
  <c r="K601" i="8"/>
  <c r="I601" i="8"/>
  <c r="H601" i="8"/>
  <c r="K581" i="8"/>
  <c r="I581" i="8"/>
  <c r="H581" i="8"/>
  <c r="K580" i="8"/>
  <c r="I580" i="8"/>
  <c r="H580" i="8"/>
  <c r="K579" i="8"/>
  <c r="I579" i="8"/>
  <c r="H579" i="8"/>
  <c r="K578" i="8"/>
  <c r="I578" i="8"/>
  <c r="H578" i="8"/>
  <c r="K577" i="8"/>
  <c r="I577" i="8"/>
  <c r="H577" i="8"/>
  <c r="K576" i="8"/>
  <c r="I576" i="8"/>
  <c r="H576" i="8"/>
  <c r="K575" i="8"/>
  <c r="I575" i="8"/>
  <c r="H575" i="8"/>
  <c r="K574" i="8"/>
  <c r="I574" i="8"/>
  <c r="H574" i="8"/>
  <c r="K573" i="8"/>
  <c r="I573" i="8"/>
  <c r="H573" i="8"/>
  <c r="K572" i="8"/>
  <c r="I572" i="8"/>
  <c r="H572" i="8"/>
  <c r="K571" i="8"/>
  <c r="I571" i="8"/>
  <c r="H571" i="8"/>
  <c r="K570" i="8"/>
  <c r="I570" i="8"/>
  <c r="H570" i="8"/>
  <c r="K583" i="8"/>
  <c r="I583" i="8"/>
  <c r="H583" i="8"/>
  <c r="K568" i="8"/>
  <c r="I568" i="8"/>
  <c r="H568" i="8"/>
  <c r="K567" i="8"/>
  <c r="I567" i="8"/>
  <c r="H567" i="8"/>
  <c r="K566" i="8"/>
  <c r="I566" i="8"/>
  <c r="H566" i="8"/>
  <c r="K565" i="8"/>
  <c r="I565" i="8"/>
  <c r="H565" i="8"/>
  <c r="K564" i="8"/>
  <c r="I564" i="8"/>
  <c r="H564" i="8"/>
  <c r="K563" i="8"/>
  <c r="I563" i="8"/>
  <c r="H563" i="8"/>
  <c r="K562" i="8"/>
  <c r="I562" i="8"/>
  <c r="H562" i="8"/>
  <c r="K561" i="8"/>
  <c r="I561" i="8"/>
  <c r="H561" i="8"/>
  <c r="K560" i="8"/>
  <c r="I560" i="8"/>
  <c r="H560" i="8"/>
  <c r="K559" i="8"/>
  <c r="I559" i="8"/>
  <c r="H559" i="8"/>
  <c r="K558" i="8"/>
  <c r="I558" i="8"/>
  <c r="H558" i="8"/>
  <c r="K557" i="8"/>
  <c r="I557" i="8"/>
  <c r="H557" i="8"/>
  <c r="K556" i="8"/>
  <c r="I556" i="8"/>
  <c r="H556" i="8"/>
  <c r="K555" i="8"/>
  <c r="I555" i="8"/>
  <c r="H555" i="8"/>
  <c r="K554" i="8"/>
  <c r="I554" i="8"/>
  <c r="H554" i="8"/>
  <c r="K553" i="8"/>
  <c r="I553" i="8"/>
  <c r="H553" i="8"/>
  <c r="K552" i="8"/>
  <c r="I552" i="8"/>
  <c r="H552" i="8"/>
  <c r="K551" i="8"/>
  <c r="I551" i="8"/>
  <c r="H551" i="8"/>
  <c r="K550" i="8"/>
  <c r="I550" i="8"/>
  <c r="H550" i="8"/>
  <c r="K549" i="8"/>
  <c r="I549" i="8"/>
  <c r="H549" i="8"/>
  <c r="K548" i="8"/>
  <c r="I548" i="8"/>
  <c r="H548" i="8"/>
  <c r="K547" i="8"/>
  <c r="I547" i="8"/>
  <c r="H547" i="8"/>
  <c r="K546" i="8"/>
  <c r="I546" i="8"/>
  <c r="H546" i="8"/>
  <c r="K545" i="8"/>
  <c r="I545" i="8"/>
  <c r="H545" i="8"/>
  <c r="K544" i="8"/>
  <c r="I544" i="8"/>
  <c r="H544" i="8"/>
  <c r="K543" i="8"/>
  <c r="I543" i="8"/>
  <c r="H543" i="8"/>
  <c r="K542" i="8"/>
  <c r="I542" i="8"/>
  <c r="H542" i="8"/>
  <c r="K541" i="8"/>
  <c r="I541" i="8"/>
  <c r="H541" i="8"/>
  <c r="K540" i="8"/>
  <c r="I540" i="8"/>
  <c r="H540" i="8"/>
  <c r="K539" i="8"/>
  <c r="I539" i="8"/>
  <c r="H539" i="8"/>
  <c r="K538" i="8"/>
  <c r="I538" i="8"/>
  <c r="H538" i="8"/>
  <c r="K537" i="8"/>
  <c r="I537" i="8"/>
  <c r="H537" i="8"/>
  <c r="K536" i="8"/>
  <c r="I536" i="8"/>
  <c r="H536" i="8"/>
  <c r="K535" i="8"/>
  <c r="I535" i="8"/>
  <c r="H535" i="8"/>
  <c r="K582" i="8"/>
  <c r="I582" i="8"/>
  <c r="H582" i="8"/>
  <c r="K533" i="8"/>
  <c r="I533" i="8"/>
  <c r="H533" i="8"/>
  <c r="K532" i="8"/>
  <c r="I532" i="8"/>
  <c r="H532" i="8"/>
  <c r="K531" i="8"/>
  <c r="I531" i="8"/>
  <c r="H531" i="8"/>
  <c r="K530" i="8"/>
  <c r="I530" i="8"/>
  <c r="H530" i="8"/>
  <c r="K569" i="8"/>
  <c r="I569" i="8"/>
  <c r="H569" i="8"/>
  <c r="K534" i="8"/>
  <c r="I534" i="8"/>
  <c r="H534" i="8"/>
  <c r="K527" i="8"/>
  <c r="I527" i="8"/>
  <c r="H527" i="8"/>
  <c r="K526" i="8"/>
  <c r="I526" i="8"/>
  <c r="H526" i="8"/>
  <c r="K525" i="8"/>
  <c r="I525" i="8"/>
  <c r="H525" i="8"/>
  <c r="K524" i="8"/>
  <c r="I524" i="8"/>
  <c r="H524" i="8"/>
  <c r="K523" i="8"/>
  <c r="I523" i="8"/>
  <c r="H523" i="8"/>
  <c r="K522" i="8"/>
  <c r="I522" i="8"/>
  <c r="H522" i="8"/>
  <c r="K521" i="8"/>
  <c r="I521" i="8"/>
  <c r="H521" i="8"/>
  <c r="K520" i="8"/>
  <c r="I520" i="8"/>
  <c r="H520" i="8"/>
  <c r="K2105" i="8"/>
  <c r="I2105" i="8"/>
  <c r="H2105" i="8"/>
  <c r="K519" i="8"/>
  <c r="I519" i="8"/>
  <c r="H519" i="8"/>
  <c r="K518" i="8"/>
  <c r="I518" i="8"/>
  <c r="H518" i="8"/>
  <c r="K517" i="8"/>
  <c r="I517" i="8"/>
  <c r="H517" i="8"/>
  <c r="K516" i="8"/>
  <c r="I516" i="8"/>
  <c r="H516" i="8"/>
  <c r="K515" i="8"/>
  <c r="I515" i="8"/>
  <c r="H515" i="8"/>
  <c r="K514" i="8"/>
  <c r="I514" i="8"/>
  <c r="H514" i="8"/>
  <c r="K513" i="8"/>
  <c r="I513" i="8"/>
  <c r="H513" i="8"/>
  <c r="K512" i="8"/>
  <c r="I512" i="8"/>
  <c r="H512" i="8"/>
  <c r="K511" i="8"/>
  <c r="I511" i="8"/>
  <c r="H511" i="8"/>
  <c r="K510" i="8"/>
  <c r="I510" i="8"/>
  <c r="H510" i="8"/>
  <c r="K509" i="8"/>
  <c r="I509" i="8"/>
  <c r="H509" i="8"/>
  <c r="K508" i="8"/>
  <c r="I508" i="8"/>
  <c r="H508" i="8"/>
  <c r="K507" i="8"/>
  <c r="I507" i="8"/>
  <c r="H507" i="8"/>
  <c r="K506" i="8"/>
  <c r="I506" i="8"/>
  <c r="H506" i="8"/>
  <c r="K505" i="8"/>
  <c r="I505" i="8"/>
  <c r="H505" i="8"/>
  <c r="K529" i="8"/>
  <c r="I529" i="8"/>
  <c r="H529" i="8"/>
  <c r="K503" i="8"/>
  <c r="I503" i="8"/>
  <c r="H503" i="8"/>
  <c r="K502" i="8"/>
  <c r="I502" i="8"/>
  <c r="H502" i="8"/>
  <c r="K501" i="8"/>
  <c r="I501" i="8"/>
  <c r="H501" i="8"/>
  <c r="K500" i="8"/>
  <c r="I500" i="8"/>
  <c r="H500" i="8"/>
  <c r="K499" i="8"/>
  <c r="I499" i="8"/>
  <c r="H499" i="8"/>
  <c r="K498" i="8"/>
  <c r="I498" i="8"/>
  <c r="H498" i="8"/>
  <c r="K497" i="8"/>
  <c r="I497" i="8"/>
  <c r="H497" i="8"/>
  <c r="K496" i="8"/>
  <c r="I496" i="8"/>
  <c r="H496" i="8"/>
  <c r="K495" i="8"/>
  <c r="I495" i="8"/>
  <c r="H495" i="8"/>
  <c r="K494" i="8"/>
  <c r="I494" i="8"/>
  <c r="H494" i="8"/>
  <c r="K493" i="8"/>
  <c r="I493" i="8"/>
  <c r="H493" i="8"/>
  <c r="K492" i="8"/>
  <c r="I492" i="8"/>
  <c r="H492" i="8"/>
  <c r="K491" i="8"/>
  <c r="I491" i="8"/>
  <c r="H491" i="8"/>
  <c r="K490" i="8"/>
  <c r="I490" i="8"/>
  <c r="H490" i="8"/>
  <c r="K489" i="8"/>
  <c r="I489" i="8"/>
  <c r="H489" i="8"/>
  <c r="K488" i="8"/>
  <c r="I488" i="8"/>
  <c r="H488" i="8"/>
  <c r="K487" i="8"/>
  <c r="I487" i="8"/>
  <c r="H487" i="8"/>
  <c r="K486" i="8"/>
  <c r="I486" i="8"/>
  <c r="H486" i="8"/>
  <c r="K485" i="8"/>
  <c r="I485" i="8"/>
  <c r="H485" i="8"/>
  <c r="K484" i="8"/>
  <c r="I484" i="8"/>
  <c r="H484" i="8"/>
  <c r="K528" i="8"/>
  <c r="I528" i="8"/>
  <c r="H528" i="8"/>
  <c r="K2140" i="8"/>
  <c r="I2140" i="8"/>
  <c r="H2140" i="8"/>
  <c r="K504" i="8"/>
  <c r="I504" i="8"/>
  <c r="H504" i="8"/>
  <c r="K480" i="8"/>
  <c r="I480" i="8"/>
  <c r="H480" i="8"/>
  <c r="K479" i="8"/>
  <c r="I479" i="8"/>
  <c r="H479" i="8"/>
  <c r="K478" i="8"/>
  <c r="I478" i="8"/>
  <c r="H478" i="8"/>
  <c r="K477" i="8"/>
  <c r="I477" i="8"/>
  <c r="H477" i="8"/>
  <c r="K476" i="8"/>
  <c r="I476" i="8"/>
  <c r="H476" i="8"/>
  <c r="K475" i="8"/>
  <c r="I475" i="8"/>
  <c r="H475" i="8"/>
  <c r="K474" i="8"/>
  <c r="I474" i="8"/>
  <c r="H474" i="8"/>
  <c r="K473" i="8"/>
  <c r="I473" i="8"/>
  <c r="H473" i="8"/>
  <c r="K472" i="8"/>
  <c r="I472" i="8"/>
  <c r="H472" i="8"/>
  <c r="K471" i="8"/>
  <c r="I471" i="8"/>
  <c r="H471" i="8"/>
  <c r="K470" i="8"/>
  <c r="I470" i="8"/>
  <c r="H470" i="8"/>
  <c r="K1786" i="8"/>
  <c r="I1786" i="8"/>
  <c r="H1786" i="8"/>
  <c r="K483" i="8"/>
  <c r="I483" i="8"/>
  <c r="H483" i="8"/>
  <c r="K481" i="8"/>
  <c r="I481" i="8"/>
  <c r="H481" i="8"/>
  <c r="K466" i="8"/>
  <c r="I466" i="8"/>
  <c r="H466" i="8"/>
  <c r="K465" i="8"/>
  <c r="I465" i="8"/>
  <c r="H465" i="8"/>
  <c r="K464" i="8"/>
  <c r="I464" i="8"/>
  <c r="H464" i="8"/>
  <c r="K463" i="8"/>
  <c r="I463" i="8"/>
  <c r="H463" i="8"/>
  <c r="K462" i="8"/>
  <c r="I462" i="8"/>
  <c r="H462" i="8"/>
  <c r="K461" i="8"/>
  <c r="I461" i="8"/>
  <c r="H461" i="8"/>
  <c r="K469" i="8"/>
  <c r="I469" i="8"/>
  <c r="H469" i="8"/>
  <c r="K459" i="8"/>
  <c r="I459" i="8"/>
  <c r="H459" i="8"/>
  <c r="K458" i="8"/>
  <c r="I458" i="8"/>
  <c r="H458" i="8"/>
  <c r="K468" i="8"/>
  <c r="I468" i="8"/>
  <c r="H468" i="8"/>
  <c r="K467" i="8"/>
  <c r="I467" i="8"/>
  <c r="H467" i="8"/>
  <c r="K455" i="8"/>
  <c r="I455" i="8"/>
  <c r="H455" i="8"/>
  <c r="K454" i="8"/>
  <c r="I454" i="8"/>
  <c r="H454" i="8"/>
  <c r="K453" i="8"/>
  <c r="I453" i="8"/>
  <c r="H453" i="8"/>
  <c r="K452" i="8"/>
  <c r="I452" i="8"/>
  <c r="H452" i="8"/>
  <c r="K451" i="8"/>
  <c r="I451" i="8"/>
  <c r="H451" i="8"/>
  <c r="K450" i="8"/>
  <c r="I450" i="8"/>
  <c r="H450" i="8"/>
  <c r="K57" i="8"/>
  <c r="I57" i="8"/>
  <c r="H57" i="8"/>
  <c r="K449" i="8"/>
  <c r="I449" i="8"/>
  <c r="H449" i="8"/>
  <c r="K39" i="8"/>
  <c r="I39" i="8"/>
  <c r="H39" i="8"/>
  <c r="K448" i="8"/>
  <c r="I448" i="8"/>
  <c r="H448" i="8"/>
  <c r="K447" i="8"/>
  <c r="I447" i="8"/>
  <c r="H447" i="8"/>
  <c r="K446" i="8"/>
  <c r="I446" i="8"/>
  <c r="H446" i="8"/>
  <c r="K445" i="8"/>
  <c r="I445" i="8"/>
  <c r="H445" i="8"/>
  <c r="K444" i="8"/>
  <c r="I444" i="8"/>
  <c r="H444" i="8"/>
  <c r="K443" i="8"/>
  <c r="I443" i="8"/>
  <c r="H443" i="8"/>
  <c r="K442" i="8"/>
  <c r="I442" i="8"/>
  <c r="H442" i="8"/>
  <c r="K441" i="8"/>
  <c r="I441" i="8"/>
  <c r="H441" i="8"/>
  <c r="K440" i="8"/>
  <c r="I440" i="8"/>
  <c r="H440" i="8"/>
  <c r="K439" i="8"/>
  <c r="I439" i="8"/>
  <c r="H439" i="8"/>
  <c r="K438" i="8"/>
  <c r="I438" i="8"/>
  <c r="H438" i="8"/>
  <c r="K437" i="8"/>
  <c r="I437" i="8"/>
  <c r="H437" i="8"/>
  <c r="K436" i="8"/>
  <c r="I436" i="8"/>
  <c r="H436" i="8"/>
  <c r="K460" i="8"/>
  <c r="I460" i="8"/>
  <c r="H460" i="8"/>
  <c r="K434" i="8"/>
  <c r="I434" i="8"/>
  <c r="H434" i="8"/>
  <c r="K457" i="8"/>
  <c r="I457" i="8"/>
  <c r="H457" i="8"/>
  <c r="K432" i="8"/>
  <c r="I432" i="8"/>
  <c r="H432" i="8"/>
  <c r="K431" i="8"/>
  <c r="I431" i="8"/>
  <c r="H431" i="8"/>
  <c r="K430" i="8"/>
  <c r="I430" i="8"/>
  <c r="H430" i="8"/>
  <c r="K429" i="8"/>
  <c r="I429" i="8"/>
  <c r="H429" i="8"/>
  <c r="K428" i="8"/>
  <c r="I428" i="8"/>
  <c r="H428" i="8"/>
  <c r="K427" i="8"/>
  <c r="I427" i="8"/>
  <c r="H427" i="8"/>
  <c r="K426" i="8"/>
  <c r="I426" i="8"/>
  <c r="H426" i="8"/>
  <c r="K456" i="8"/>
  <c r="I456" i="8"/>
  <c r="H456" i="8"/>
  <c r="K424" i="8"/>
  <c r="I424" i="8"/>
  <c r="H424" i="8"/>
  <c r="K423" i="8"/>
  <c r="I423" i="8"/>
  <c r="H423" i="8"/>
  <c r="K422" i="8"/>
  <c r="I422" i="8"/>
  <c r="H422" i="8"/>
  <c r="K421" i="8"/>
  <c r="I421" i="8"/>
  <c r="H421" i="8"/>
  <c r="K435" i="8"/>
  <c r="I435" i="8"/>
  <c r="H435" i="8"/>
  <c r="K36" i="8"/>
  <c r="I36" i="8"/>
  <c r="H36" i="8"/>
  <c r="K419" i="8"/>
  <c r="I419" i="8"/>
  <c r="H419" i="8"/>
  <c r="K418" i="8"/>
  <c r="I418" i="8"/>
  <c r="H418" i="8"/>
  <c r="K417" i="8"/>
  <c r="I417" i="8"/>
  <c r="H417" i="8"/>
  <c r="K2139" i="8"/>
  <c r="I2139" i="8"/>
  <c r="H2139" i="8"/>
  <c r="K415" i="8"/>
  <c r="I415" i="8"/>
  <c r="H415" i="8"/>
  <c r="K414" i="8"/>
  <c r="I414" i="8"/>
  <c r="H414" i="8"/>
  <c r="K413" i="8"/>
  <c r="I413" i="8"/>
  <c r="H413" i="8"/>
  <c r="K412" i="8"/>
  <c r="I412" i="8"/>
  <c r="H412" i="8"/>
  <c r="K411" i="8"/>
  <c r="I411" i="8"/>
  <c r="H411" i="8"/>
  <c r="K433" i="8"/>
  <c r="I433" i="8"/>
  <c r="H433" i="8"/>
  <c r="K409" i="8"/>
  <c r="I409" i="8"/>
  <c r="H409" i="8"/>
  <c r="K408" i="8"/>
  <c r="I408" i="8"/>
  <c r="H408" i="8"/>
  <c r="K407" i="8"/>
  <c r="I407" i="8"/>
  <c r="H407" i="8"/>
  <c r="K406" i="8"/>
  <c r="I406" i="8"/>
  <c r="H406" i="8"/>
  <c r="K405" i="8"/>
  <c r="I405" i="8"/>
  <c r="H405" i="8"/>
  <c r="K404" i="8"/>
  <c r="I404" i="8"/>
  <c r="H404" i="8"/>
  <c r="K403" i="8"/>
  <c r="I403" i="8"/>
  <c r="H403" i="8"/>
  <c r="K425" i="8"/>
  <c r="I425" i="8"/>
  <c r="H425" i="8"/>
  <c r="K401" i="8"/>
  <c r="I401" i="8"/>
  <c r="H401" i="8"/>
  <c r="K400" i="8"/>
  <c r="I400" i="8"/>
  <c r="H400" i="8"/>
  <c r="K399" i="8"/>
  <c r="I399" i="8"/>
  <c r="H399" i="8"/>
  <c r="K398" i="8"/>
  <c r="I398" i="8"/>
  <c r="H398" i="8"/>
  <c r="K420" i="8"/>
  <c r="I420" i="8"/>
  <c r="H420" i="8"/>
  <c r="K396" i="8"/>
  <c r="I396" i="8"/>
  <c r="H396" i="8"/>
  <c r="K395" i="8"/>
  <c r="I395" i="8"/>
  <c r="H395" i="8"/>
  <c r="K394" i="8"/>
  <c r="I394" i="8"/>
  <c r="H394" i="8"/>
  <c r="K393" i="8"/>
  <c r="I393" i="8"/>
  <c r="H393" i="8"/>
  <c r="K392" i="8"/>
  <c r="I392" i="8"/>
  <c r="H392" i="8"/>
  <c r="K391" i="8"/>
  <c r="I391" i="8"/>
  <c r="H391" i="8"/>
  <c r="K390" i="8"/>
  <c r="I390" i="8"/>
  <c r="H390" i="8"/>
  <c r="K389" i="8"/>
  <c r="I389" i="8"/>
  <c r="H389" i="8"/>
  <c r="K388" i="8"/>
  <c r="I388" i="8"/>
  <c r="H388" i="8"/>
  <c r="K387" i="8"/>
  <c r="I387" i="8"/>
  <c r="H387" i="8"/>
  <c r="K386" i="8"/>
  <c r="I386" i="8"/>
  <c r="H386" i="8"/>
  <c r="K385" i="8"/>
  <c r="I385" i="8"/>
  <c r="H385" i="8"/>
  <c r="K384" i="8"/>
  <c r="I384" i="8"/>
  <c r="H384" i="8"/>
  <c r="K383" i="8"/>
  <c r="I383" i="8"/>
  <c r="H383" i="8"/>
  <c r="K410" i="8"/>
  <c r="I410" i="8"/>
  <c r="H410" i="8"/>
  <c r="K402" i="8"/>
  <c r="I402" i="8"/>
  <c r="H402" i="8"/>
  <c r="K380" i="8"/>
  <c r="I380" i="8"/>
  <c r="H380" i="8"/>
  <c r="K379" i="8"/>
  <c r="I379" i="8"/>
  <c r="H379" i="8"/>
  <c r="K378" i="8"/>
  <c r="I378" i="8"/>
  <c r="H378" i="8"/>
  <c r="K397" i="8"/>
  <c r="I397" i="8"/>
  <c r="H397" i="8"/>
  <c r="K376" i="8"/>
  <c r="I376" i="8"/>
  <c r="H376" i="8"/>
  <c r="K382" i="8"/>
  <c r="I382" i="8"/>
  <c r="H382" i="8"/>
  <c r="K374" i="8"/>
  <c r="I374" i="8"/>
  <c r="H374" i="8"/>
  <c r="K381" i="8"/>
  <c r="I381" i="8"/>
  <c r="H381" i="8"/>
  <c r="K377" i="8"/>
  <c r="I377" i="8"/>
  <c r="H377" i="8"/>
  <c r="K375" i="8"/>
  <c r="I375" i="8"/>
  <c r="H375" i="8"/>
  <c r="E27" i="7"/>
  <c r="K370" i="8"/>
  <c r="I370" i="8"/>
  <c r="H370" i="8"/>
  <c r="K369" i="8"/>
  <c r="I369" i="8"/>
  <c r="H369" i="8"/>
  <c r="K368" i="8"/>
  <c r="I368" i="8"/>
  <c r="H368" i="8"/>
  <c r="K2136" i="8"/>
  <c r="I2136" i="8"/>
  <c r="H2136" i="8"/>
  <c r="K373" i="8"/>
  <c r="I373" i="8"/>
  <c r="H373" i="8"/>
  <c r="K365" i="8"/>
  <c r="I365" i="8"/>
  <c r="H365" i="8"/>
  <c r="K364" i="8"/>
  <c r="I364" i="8"/>
  <c r="H364" i="8"/>
  <c r="K363" i="8"/>
  <c r="I363" i="8"/>
  <c r="H363" i="8"/>
  <c r="K362" i="8"/>
  <c r="I362" i="8"/>
  <c r="H362" i="8"/>
  <c r="K361" i="8"/>
  <c r="I361" i="8"/>
  <c r="H361" i="8"/>
  <c r="K360" i="8"/>
  <c r="I360" i="8"/>
  <c r="H360" i="8"/>
  <c r="K359" i="8"/>
  <c r="I359" i="8"/>
  <c r="H359" i="8"/>
  <c r="K358" i="8"/>
  <c r="I358" i="8"/>
  <c r="H358" i="8"/>
  <c r="K357" i="8"/>
  <c r="I357" i="8"/>
  <c r="H357" i="8"/>
  <c r="K356" i="8"/>
  <c r="I356" i="8"/>
  <c r="H356" i="8"/>
  <c r="K355" i="8"/>
  <c r="I355" i="8"/>
  <c r="H355" i="8"/>
  <c r="K354" i="8"/>
  <c r="I354" i="8"/>
  <c r="H354" i="8"/>
  <c r="K353" i="8"/>
  <c r="I353" i="8"/>
  <c r="H353" i="8"/>
  <c r="K352" i="8"/>
  <c r="I352" i="8"/>
  <c r="H352" i="8"/>
  <c r="K372" i="8"/>
  <c r="I372" i="8"/>
  <c r="H372" i="8"/>
  <c r="K350" i="8"/>
  <c r="I350" i="8"/>
  <c r="H350" i="8"/>
  <c r="K371" i="8"/>
  <c r="I371" i="8"/>
  <c r="H371" i="8"/>
  <c r="K366" i="8"/>
  <c r="I366" i="8"/>
  <c r="H366" i="8"/>
  <c r="K351" i="8"/>
  <c r="I351" i="8"/>
  <c r="H351" i="8"/>
  <c r="E29" i="7"/>
  <c r="K349" i="8"/>
  <c r="I349" i="8"/>
  <c r="H349" i="8"/>
  <c r="K345" i="8"/>
  <c r="I345" i="8"/>
  <c r="H345" i="8"/>
  <c r="K344" i="8"/>
  <c r="I344" i="8"/>
  <c r="H344" i="8"/>
  <c r="K343" i="8"/>
  <c r="I343" i="8"/>
  <c r="H343" i="8"/>
  <c r="K342" i="8"/>
  <c r="I342" i="8"/>
  <c r="H342" i="8"/>
  <c r="K341" i="8"/>
  <c r="I341" i="8"/>
  <c r="H341" i="8"/>
  <c r="K340" i="8"/>
  <c r="I340" i="8"/>
  <c r="H340" i="8"/>
  <c r="K348" i="8"/>
  <c r="I348" i="8"/>
  <c r="H348" i="8"/>
  <c r="K338" i="8"/>
  <c r="I338" i="8"/>
  <c r="H338" i="8"/>
  <c r="K337" i="8"/>
  <c r="I337" i="8"/>
  <c r="H337" i="8"/>
  <c r="K336" i="8"/>
  <c r="I336" i="8"/>
  <c r="H336" i="8"/>
  <c r="K335" i="8"/>
  <c r="I335" i="8"/>
  <c r="H335" i="8"/>
  <c r="K334" i="8"/>
  <c r="I334" i="8"/>
  <c r="H334" i="8"/>
  <c r="K333" i="8"/>
  <c r="I333" i="8"/>
  <c r="H333" i="8"/>
  <c r="K332" i="8"/>
  <c r="I332" i="8"/>
  <c r="H332" i="8"/>
  <c r="K331" i="8"/>
  <c r="I331" i="8"/>
  <c r="H331" i="8"/>
  <c r="K330" i="8"/>
  <c r="I330" i="8"/>
  <c r="H330" i="8"/>
  <c r="K2002" i="8"/>
  <c r="I2002" i="8"/>
  <c r="H2002" i="8"/>
  <c r="K1680" i="8"/>
  <c r="I1680" i="8"/>
  <c r="H1680" i="8"/>
  <c r="K327" i="8"/>
  <c r="I327" i="8"/>
  <c r="H327" i="8"/>
  <c r="K326" i="8"/>
  <c r="I326" i="8"/>
  <c r="H326" i="8"/>
  <c r="K325" i="8"/>
  <c r="I325" i="8"/>
  <c r="H325" i="8"/>
  <c r="K324" i="8"/>
  <c r="I324" i="8"/>
  <c r="H324" i="8"/>
  <c r="K347" i="8"/>
  <c r="I347" i="8"/>
  <c r="H347" i="8"/>
  <c r="K322" i="8"/>
  <c r="I322" i="8"/>
  <c r="H322" i="8"/>
  <c r="K321" i="8"/>
  <c r="I321" i="8"/>
  <c r="H321" i="8"/>
  <c r="K320" i="8"/>
  <c r="I320" i="8"/>
  <c r="H320" i="8"/>
  <c r="K319" i="8"/>
  <c r="I319" i="8"/>
  <c r="H319" i="8"/>
  <c r="K318" i="8"/>
  <c r="I318" i="8"/>
  <c r="H318" i="8"/>
  <c r="K317" i="8"/>
  <c r="I317" i="8"/>
  <c r="H317" i="8"/>
  <c r="K316" i="8"/>
  <c r="I316" i="8"/>
  <c r="H316" i="8"/>
  <c r="K346" i="8"/>
  <c r="I346" i="8"/>
  <c r="H346" i="8"/>
  <c r="K339" i="8"/>
  <c r="I339" i="8"/>
  <c r="H339" i="8"/>
  <c r="K313" i="8"/>
  <c r="I313" i="8"/>
  <c r="H313" i="8"/>
  <c r="K312" i="8"/>
  <c r="I312" i="8"/>
  <c r="H312" i="8"/>
  <c r="K2135" i="8"/>
  <c r="I2135" i="8"/>
  <c r="H2135" i="8"/>
  <c r="K310" i="8"/>
  <c r="I310" i="8"/>
  <c r="H310" i="8"/>
  <c r="K309" i="8"/>
  <c r="I309" i="8"/>
  <c r="H309" i="8"/>
  <c r="K308" i="8"/>
  <c r="I308" i="8"/>
  <c r="H308" i="8"/>
  <c r="K307" i="8"/>
  <c r="I307" i="8"/>
  <c r="H307" i="8"/>
  <c r="K306" i="8"/>
  <c r="I306" i="8"/>
  <c r="H306" i="8"/>
  <c r="K305" i="8"/>
  <c r="I305" i="8"/>
  <c r="H305" i="8"/>
  <c r="K304" i="8"/>
  <c r="I304" i="8"/>
  <c r="H304" i="8"/>
  <c r="K303" i="8"/>
  <c r="I303" i="8"/>
  <c r="H303" i="8"/>
  <c r="K302" i="8"/>
  <c r="I302" i="8"/>
  <c r="H302" i="8"/>
  <c r="K301" i="8"/>
  <c r="I301" i="8"/>
  <c r="H301" i="8"/>
  <c r="K300" i="8"/>
  <c r="I300" i="8"/>
  <c r="H300" i="8"/>
  <c r="K299" i="8"/>
  <c r="I299" i="8"/>
  <c r="H299" i="8"/>
  <c r="K298" i="8"/>
  <c r="I298" i="8"/>
  <c r="H298" i="8"/>
  <c r="K297" i="8"/>
  <c r="I297" i="8"/>
  <c r="H297" i="8"/>
  <c r="K296" i="8"/>
  <c r="I296" i="8"/>
  <c r="H296" i="8"/>
  <c r="K295" i="8"/>
  <c r="I295" i="8"/>
  <c r="H295" i="8"/>
  <c r="K294" i="8"/>
  <c r="I294" i="8"/>
  <c r="H294" i="8"/>
  <c r="K293" i="8"/>
  <c r="I293" i="8"/>
  <c r="H293" i="8"/>
  <c r="K292" i="8"/>
  <c r="I292" i="8"/>
  <c r="H292" i="8"/>
  <c r="K291" i="8"/>
  <c r="I291" i="8"/>
  <c r="H291" i="8"/>
  <c r="K1620" i="8"/>
  <c r="I1620" i="8"/>
  <c r="H1620" i="8"/>
  <c r="K290" i="8"/>
  <c r="I290" i="8"/>
  <c r="H290" i="8"/>
  <c r="K289" i="8"/>
  <c r="I289" i="8"/>
  <c r="H289" i="8"/>
  <c r="K288" i="8"/>
  <c r="I288" i="8"/>
  <c r="H288" i="8"/>
  <c r="K287" i="8"/>
  <c r="I287" i="8"/>
  <c r="H287" i="8"/>
  <c r="K286" i="8"/>
  <c r="I286" i="8"/>
  <c r="H286" i="8"/>
  <c r="K285" i="8"/>
  <c r="I285" i="8"/>
  <c r="H285" i="8"/>
  <c r="K284" i="8"/>
  <c r="I284" i="8"/>
  <c r="H284" i="8"/>
  <c r="K283" i="8"/>
  <c r="I283" i="8"/>
  <c r="H283" i="8"/>
  <c r="K2076" i="8"/>
  <c r="I2076" i="8"/>
  <c r="H2076" i="8"/>
  <c r="K281" i="8"/>
  <c r="I281" i="8"/>
  <c r="H281" i="8"/>
  <c r="K140" i="8"/>
  <c r="I140" i="8"/>
  <c r="H140" i="8"/>
  <c r="K279" i="8"/>
  <c r="I279" i="8"/>
  <c r="H279" i="8"/>
  <c r="K131" i="8"/>
  <c r="I131" i="8"/>
  <c r="H131" i="8"/>
  <c r="K277" i="8"/>
  <c r="I277" i="8"/>
  <c r="H277" i="8"/>
  <c r="K276" i="8"/>
  <c r="I276" i="8"/>
  <c r="H276" i="8"/>
  <c r="K275" i="8"/>
  <c r="I275" i="8"/>
  <c r="H275" i="8"/>
  <c r="K274" i="8"/>
  <c r="I274" i="8"/>
  <c r="H274" i="8"/>
  <c r="K273" i="8"/>
  <c r="I273" i="8"/>
  <c r="H273" i="8"/>
  <c r="K272" i="8"/>
  <c r="I272" i="8"/>
  <c r="H272" i="8"/>
  <c r="K137" i="8"/>
  <c r="I137" i="8"/>
  <c r="H137" i="8"/>
  <c r="K271" i="8"/>
  <c r="I271" i="8"/>
  <c r="H271" i="8"/>
  <c r="K270" i="8"/>
  <c r="I270" i="8"/>
  <c r="H270" i="8"/>
  <c r="K269" i="8"/>
  <c r="I269" i="8"/>
  <c r="H269" i="8"/>
  <c r="K221" i="8"/>
  <c r="I221" i="8"/>
  <c r="H221" i="8"/>
  <c r="K267" i="8"/>
  <c r="I267" i="8"/>
  <c r="H267" i="8"/>
  <c r="K266" i="8"/>
  <c r="I266" i="8"/>
  <c r="H266" i="8"/>
  <c r="K1958" i="8"/>
  <c r="I1958" i="8"/>
  <c r="H1958" i="8"/>
  <c r="K265" i="8"/>
  <c r="I265" i="8"/>
  <c r="H265" i="8"/>
  <c r="K264" i="8"/>
  <c r="I264" i="8"/>
  <c r="H264" i="8"/>
  <c r="K263" i="8"/>
  <c r="I263" i="8"/>
  <c r="H263" i="8"/>
  <c r="K262" i="8"/>
  <c r="I262" i="8"/>
  <c r="H262" i="8"/>
  <c r="K261" i="8"/>
  <c r="I261" i="8"/>
  <c r="H261" i="8"/>
  <c r="K260" i="8"/>
  <c r="I260" i="8"/>
  <c r="H260" i="8"/>
  <c r="K259" i="8"/>
  <c r="I259" i="8"/>
  <c r="H259" i="8"/>
  <c r="K258" i="8"/>
  <c r="I258" i="8"/>
  <c r="H258" i="8"/>
  <c r="K257" i="8"/>
  <c r="I257" i="8"/>
  <c r="H257" i="8"/>
  <c r="K256" i="8"/>
  <c r="I256" i="8"/>
  <c r="H256" i="8"/>
  <c r="K255" i="8"/>
  <c r="I255" i="8"/>
  <c r="H255" i="8"/>
  <c r="K254" i="8"/>
  <c r="I254" i="8"/>
  <c r="H254" i="8"/>
  <c r="K253" i="8"/>
  <c r="I253" i="8"/>
  <c r="H253" i="8"/>
  <c r="K252" i="8"/>
  <c r="I252" i="8"/>
  <c r="H252" i="8"/>
  <c r="K251" i="8"/>
  <c r="I251" i="8"/>
  <c r="H251" i="8"/>
  <c r="K1957" i="8"/>
  <c r="I1957" i="8"/>
  <c r="H1957" i="8"/>
  <c r="K136" i="8"/>
  <c r="I136" i="8"/>
  <c r="H136" i="8"/>
  <c r="K249" i="8"/>
  <c r="I249" i="8"/>
  <c r="H249" i="8"/>
  <c r="K248" i="8"/>
  <c r="I248" i="8"/>
  <c r="H248" i="8"/>
  <c r="K247" i="8"/>
  <c r="I247" i="8"/>
  <c r="H247" i="8"/>
  <c r="K246" i="8"/>
  <c r="I246" i="8"/>
  <c r="H246" i="8"/>
  <c r="K245" i="8"/>
  <c r="I245" i="8"/>
  <c r="H245" i="8"/>
  <c r="K244" i="8"/>
  <c r="I244" i="8"/>
  <c r="H244" i="8"/>
  <c r="K243" i="8"/>
  <c r="I243" i="8"/>
  <c r="H243" i="8"/>
  <c r="K242" i="8"/>
  <c r="I242" i="8"/>
  <c r="H242" i="8"/>
  <c r="K241" i="8"/>
  <c r="I241" i="8"/>
  <c r="H241" i="8"/>
  <c r="K240" i="8"/>
  <c r="I240" i="8"/>
  <c r="H240" i="8"/>
  <c r="K239" i="8"/>
  <c r="I239" i="8"/>
  <c r="H239" i="8"/>
  <c r="K238" i="8"/>
  <c r="I238" i="8"/>
  <c r="H238" i="8"/>
  <c r="K237" i="8"/>
  <c r="I237" i="8"/>
  <c r="H237" i="8"/>
  <c r="K135" i="8"/>
  <c r="I135" i="8"/>
  <c r="H135" i="8"/>
  <c r="K1781" i="8"/>
  <c r="I1781" i="8"/>
  <c r="H1781" i="8"/>
  <c r="K1821" i="8"/>
  <c r="I1821" i="8"/>
  <c r="H1821" i="8"/>
  <c r="K2040" i="8"/>
  <c r="I2040" i="8"/>
  <c r="H2040" i="8"/>
  <c r="K233" i="8"/>
  <c r="I233" i="8"/>
  <c r="H233" i="8"/>
  <c r="K232" i="8"/>
  <c r="I232" i="8"/>
  <c r="H232" i="8"/>
  <c r="K231" i="8"/>
  <c r="I231" i="8"/>
  <c r="H231" i="8"/>
  <c r="K230" i="8"/>
  <c r="I230" i="8"/>
  <c r="H230" i="8"/>
  <c r="K229" i="8"/>
  <c r="I229" i="8"/>
  <c r="H229" i="8"/>
  <c r="K228" i="8"/>
  <c r="I228" i="8"/>
  <c r="H228" i="8"/>
  <c r="K227" i="8"/>
  <c r="I227" i="8"/>
  <c r="H227" i="8"/>
  <c r="K226" i="8"/>
  <c r="I226" i="8"/>
  <c r="H226" i="8"/>
  <c r="K225" i="8"/>
  <c r="I225" i="8"/>
  <c r="H225" i="8"/>
  <c r="K224" i="8"/>
  <c r="I224" i="8"/>
  <c r="H224" i="8"/>
  <c r="K223" i="8"/>
  <c r="I223" i="8"/>
  <c r="H223" i="8"/>
  <c r="K222" i="8"/>
  <c r="I222" i="8"/>
  <c r="H222" i="8"/>
  <c r="K2134" i="8"/>
  <c r="I2134" i="8"/>
  <c r="H2134" i="8"/>
  <c r="K220" i="8"/>
  <c r="I220" i="8"/>
  <c r="H220" i="8"/>
  <c r="K219" i="8"/>
  <c r="I219" i="8"/>
  <c r="H219" i="8"/>
  <c r="K218" i="8"/>
  <c r="I218" i="8"/>
  <c r="H218" i="8"/>
  <c r="K217" i="8"/>
  <c r="I217" i="8"/>
  <c r="H217" i="8"/>
  <c r="K216" i="8"/>
  <c r="I216" i="8"/>
  <c r="H216" i="8"/>
  <c r="K215" i="8"/>
  <c r="I215" i="8"/>
  <c r="H215" i="8"/>
  <c r="K25" i="8"/>
  <c r="I25" i="8"/>
  <c r="H25" i="8"/>
  <c r="K29" i="8"/>
  <c r="I29" i="8"/>
  <c r="H29" i="8"/>
  <c r="K17" i="8"/>
  <c r="I17" i="8"/>
  <c r="H17" i="8"/>
  <c r="K3" i="8"/>
  <c r="I3" i="8"/>
  <c r="H3" i="8"/>
  <c r="K211" i="8"/>
  <c r="I211" i="8"/>
  <c r="H211" i="8"/>
  <c r="K210" i="8"/>
  <c r="I210" i="8"/>
  <c r="H210" i="8"/>
  <c r="K209" i="8"/>
  <c r="I209" i="8"/>
  <c r="H209" i="8"/>
  <c r="K208" i="8"/>
  <c r="I208" i="8"/>
  <c r="H208" i="8"/>
  <c r="K207" i="8"/>
  <c r="I207" i="8"/>
  <c r="H207" i="8"/>
  <c r="K206" i="8"/>
  <c r="I206" i="8"/>
  <c r="H206" i="8"/>
  <c r="K205" i="8"/>
  <c r="I205" i="8"/>
  <c r="H205" i="8"/>
  <c r="K204" i="8"/>
  <c r="I204" i="8"/>
  <c r="H204" i="8"/>
  <c r="K203" i="8"/>
  <c r="I203" i="8"/>
  <c r="H203" i="8"/>
  <c r="K202" i="8"/>
  <c r="I202" i="8"/>
  <c r="H202" i="8"/>
  <c r="K201" i="8"/>
  <c r="I201" i="8"/>
  <c r="H201" i="8"/>
  <c r="K200" i="8"/>
  <c r="I200" i="8"/>
  <c r="H200" i="8"/>
  <c r="K199" i="8"/>
  <c r="I199" i="8"/>
  <c r="H199" i="8"/>
  <c r="K198" i="8"/>
  <c r="I198" i="8"/>
  <c r="H198" i="8"/>
  <c r="K197" i="8"/>
  <c r="I197" i="8"/>
  <c r="H197" i="8"/>
  <c r="K196" i="8"/>
  <c r="I196" i="8"/>
  <c r="H196" i="8"/>
  <c r="K195" i="8"/>
  <c r="I195" i="8"/>
  <c r="H195" i="8"/>
  <c r="K194" i="8"/>
  <c r="I194" i="8"/>
  <c r="H194" i="8"/>
  <c r="K193" i="8"/>
  <c r="I193" i="8"/>
  <c r="H193" i="8"/>
  <c r="K192" i="8"/>
  <c r="I192" i="8"/>
  <c r="H192" i="8"/>
  <c r="K191" i="8"/>
  <c r="I191" i="8"/>
  <c r="H191" i="8"/>
  <c r="K190" i="8"/>
  <c r="I190" i="8"/>
  <c r="H190" i="8"/>
  <c r="K189" i="8"/>
  <c r="I189" i="8"/>
  <c r="H189" i="8"/>
  <c r="K188" i="8"/>
  <c r="I188" i="8"/>
  <c r="H188" i="8"/>
  <c r="K187" i="8"/>
  <c r="I187" i="8"/>
  <c r="H187" i="8"/>
  <c r="K186" i="8"/>
  <c r="I186" i="8"/>
  <c r="H186" i="8"/>
  <c r="K185" i="8"/>
  <c r="I185" i="8"/>
  <c r="H185" i="8"/>
  <c r="K184" i="8"/>
  <c r="I184" i="8"/>
  <c r="H184" i="8"/>
  <c r="K183" i="8"/>
  <c r="I183" i="8"/>
  <c r="H183" i="8"/>
  <c r="K182" i="8"/>
  <c r="I182" i="8"/>
  <c r="H182" i="8"/>
  <c r="K2050" i="8"/>
  <c r="I2050" i="8"/>
  <c r="H2050" i="8"/>
  <c r="K2049" i="8"/>
  <c r="I2049" i="8"/>
  <c r="H2049" i="8"/>
  <c r="K179" i="8"/>
  <c r="I179" i="8"/>
  <c r="H179" i="8"/>
  <c r="K178" i="8"/>
  <c r="I178" i="8"/>
  <c r="H178" i="8"/>
  <c r="K177" i="8"/>
  <c r="I177" i="8"/>
  <c r="H177" i="8"/>
  <c r="K176" i="8"/>
  <c r="I176" i="8"/>
  <c r="H176" i="8"/>
  <c r="K175" i="8"/>
  <c r="I175" i="8"/>
  <c r="H175" i="8"/>
  <c r="K174" i="8"/>
  <c r="I174" i="8"/>
  <c r="H174" i="8"/>
  <c r="K133" i="8"/>
  <c r="I133" i="8"/>
  <c r="H133" i="8"/>
  <c r="K130" i="8"/>
  <c r="I130" i="8"/>
  <c r="H130" i="8"/>
  <c r="K171" i="8"/>
  <c r="I171" i="8"/>
  <c r="H171" i="8"/>
  <c r="K170" i="8"/>
  <c r="I170" i="8"/>
  <c r="H170" i="8"/>
  <c r="K169" i="8"/>
  <c r="I169" i="8"/>
  <c r="H169" i="8"/>
  <c r="K168" i="8"/>
  <c r="I168" i="8"/>
  <c r="H168" i="8"/>
  <c r="K167" i="8"/>
  <c r="I167" i="8"/>
  <c r="H167" i="8"/>
  <c r="K166" i="8"/>
  <c r="I166" i="8"/>
  <c r="H166" i="8"/>
  <c r="K165" i="8"/>
  <c r="I165" i="8"/>
  <c r="H165" i="8"/>
  <c r="K164" i="8"/>
  <c r="I164" i="8"/>
  <c r="H164" i="8"/>
  <c r="K163" i="8"/>
  <c r="I163" i="8"/>
  <c r="H163" i="8"/>
  <c r="K162" i="8"/>
  <c r="I162" i="8"/>
  <c r="H162" i="8"/>
  <c r="K161" i="8"/>
  <c r="I161" i="8"/>
  <c r="H161" i="8"/>
  <c r="K160" i="8"/>
  <c r="I160" i="8"/>
  <c r="H160" i="8"/>
  <c r="K159" i="8"/>
  <c r="I159" i="8"/>
  <c r="H159" i="8"/>
  <c r="K158" i="8"/>
  <c r="I158" i="8"/>
  <c r="H158" i="8"/>
  <c r="K157" i="8"/>
  <c r="I157" i="8"/>
  <c r="H157" i="8"/>
  <c r="K156" i="8"/>
  <c r="I156" i="8"/>
  <c r="H156" i="8"/>
  <c r="K155" i="8"/>
  <c r="I155" i="8"/>
  <c r="H155" i="8"/>
  <c r="K154" i="8"/>
  <c r="I154" i="8"/>
  <c r="H154" i="8"/>
  <c r="K153" i="8"/>
  <c r="I153" i="8"/>
  <c r="H153" i="8"/>
  <c r="K152" i="8"/>
  <c r="I152" i="8"/>
  <c r="H152" i="8"/>
  <c r="K151" i="8"/>
  <c r="I151" i="8"/>
  <c r="H151" i="8"/>
  <c r="K150" i="8"/>
  <c r="I150" i="8"/>
  <c r="H150" i="8"/>
  <c r="K974" i="8"/>
  <c r="I974" i="8"/>
  <c r="H974" i="8"/>
  <c r="K1021" i="8"/>
  <c r="I1021" i="8"/>
  <c r="H1021" i="8"/>
  <c r="K147" i="8"/>
  <c r="I147" i="8"/>
  <c r="H147" i="8"/>
  <c r="K1008" i="8"/>
  <c r="I1008" i="8"/>
  <c r="H1008" i="8"/>
  <c r="K927" i="8"/>
  <c r="I927" i="8"/>
  <c r="H927" i="8"/>
  <c r="K144" i="8"/>
  <c r="I144" i="8"/>
  <c r="H144" i="8"/>
  <c r="K143" i="8"/>
  <c r="I143" i="8"/>
  <c r="H143" i="8"/>
  <c r="K142" i="8"/>
  <c r="I142" i="8"/>
  <c r="H142" i="8"/>
  <c r="K141" i="8"/>
  <c r="I141" i="8"/>
  <c r="H141" i="8"/>
  <c r="K128" i="8"/>
  <c r="I128" i="8"/>
  <c r="H128" i="8"/>
  <c r="K132" i="8"/>
  <c r="I132" i="8"/>
  <c r="H132" i="8"/>
  <c r="K139" i="8"/>
  <c r="I139" i="8"/>
  <c r="H139" i="8"/>
  <c r="K138" i="8"/>
  <c r="I138" i="8"/>
  <c r="H138" i="8"/>
  <c r="K1953" i="8"/>
  <c r="I1953" i="8"/>
  <c r="H1953" i="8"/>
  <c r="K127" i="8"/>
  <c r="I127" i="8"/>
  <c r="H127" i="8"/>
  <c r="K120" i="8"/>
  <c r="I120" i="8"/>
  <c r="H120" i="8"/>
  <c r="K113" i="8"/>
  <c r="I113" i="8"/>
  <c r="H113" i="8"/>
  <c r="K134" i="8"/>
  <c r="I134" i="8"/>
  <c r="H134" i="8"/>
  <c r="K111" i="8"/>
  <c r="I111" i="8"/>
  <c r="H111" i="8"/>
  <c r="K110" i="8"/>
  <c r="I110" i="8"/>
  <c r="H110" i="8"/>
  <c r="K109" i="8"/>
  <c r="I109" i="8"/>
  <c r="H109" i="8"/>
  <c r="K108" i="8"/>
  <c r="I108" i="8"/>
  <c r="H108" i="8"/>
  <c r="K129" i="8"/>
  <c r="I129" i="8"/>
  <c r="H129" i="8"/>
  <c r="K107" i="8"/>
  <c r="I107" i="8"/>
  <c r="H107" i="8"/>
  <c r="K104" i="8"/>
  <c r="I104" i="8"/>
  <c r="H104" i="8"/>
  <c r="K126" i="8"/>
  <c r="I126" i="8"/>
  <c r="H126" i="8"/>
  <c r="K125" i="8"/>
  <c r="I125" i="8"/>
  <c r="H125" i="8"/>
  <c r="K1227" i="8"/>
  <c r="I1227" i="8"/>
  <c r="H1227" i="8"/>
  <c r="K124" i="8"/>
  <c r="I124" i="8"/>
  <c r="H124" i="8"/>
  <c r="K123" i="8"/>
  <c r="I123" i="8"/>
  <c r="H123" i="8"/>
  <c r="K122" i="8"/>
  <c r="I122" i="8"/>
  <c r="H122" i="8"/>
  <c r="K121" i="8"/>
  <c r="I121" i="8"/>
  <c r="H121" i="8"/>
  <c r="K97" i="8"/>
  <c r="I97" i="8"/>
  <c r="H97" i="8"/>
  <c r="K119" i="8"/>
  <c r="I119" i="8"/>
  <c r="H119" i="8"/>
  <c r="K118" i="8"/>
  <c r="I118" i="8"/>
  <c r="H118" i="8"/>
  <c r="K117" i="8"/>
  <c r="I117" i="8"/>
  <c r="H117" i="8"/>
  <c r="K116" i="8"/>
  <c r="I116" i="8"/>
  <c r="H116" i="8"/>
  <c r="K115" i="8"/>
  <c r="I115" i="8"/>
  <c r="H115" i="8"/>
  <c r="K114" i="8"/>
  <c r="I114" i="8"/>
  <c r="H114" i="8"/>
  <c r="K93" i="8"/>
  <c r="I93" i="8"/>
  <c r="H93" i="8"/>
  <c r="K112" i="8"/>
  <c r="I112" i="8"/>
  <c r="H112" i="8"/>
  <c r="K173" i="8"/>
  <c r="I173" i="8"/>
  <c r="H173" i="8"/>
  <c r="K91" i="8"/>
  <c r="I91" i="8"/>
  <c r="H91" i="8"/>
  <c r="K315" i="8"/>
  <c r="I315" i="8"/>
  <c r="H315" i="8"/>
  <c r="K90" i="8"/>
  <c r="I90" i="8"/>
  <c r="H90" i="8"/>
  <c r="K89" i="8"/>
  <c r="I89" i="8"/>
  <c r="H89" i="8"/>
  <c r="K106" i="8"/>
  <c r="I106" i="8"/>
  <c r="H106" i="8"/>
  <c r="K105" i="8"/>
  <c r="I105" i="8"/>
  <c r="H105" i="8"/>
  <c r="K86" i="8"/>
  <c r="I86" i="8"/>
  <c r="H86" i="8"/>
  <c r="K103" i="8"/>
  <c r="I103" i="8"/>
  <c r="H103" i="8"/>
  <c r="K102" i="8"/>
  <c r="I102" i="8"/>
  <c r="H102" i="8"/>
  <c r="K101" i="8"/>
  <c r="I101" i="8"/>
  <c r="H101" i="8"/>
  <c r="K100" i="8"/>
  <c r="I100" i="8"/>
  <c r="H100" i="8"/>
  <c r="K99" i="8"/>
  <c r="I99" i="8"/>
  <c r="H99" i="8"/>
  <c r="K98" i="8"/>
  <c r="I98" i="8"/>
  <c r="H98" i="8"/>
  <c r="K84" i="8"/>
  <c r="I84" i="8"/>
  <c r="H84" i="8"/>
  <c r="K96" i="8"/>
  <c r="I96" i="8"/>
  <c r="H96" i="8"/>
  <c r="K95" i="8"/>
  <c r="I95" i="8"/>
  <c r="H95" i="8"/>
  <c r="K94" i="8"/>
  <c r="I94" i="8"/>
  <c r="H94" i="8"/>
  <c r="K314" i="8"/>
  <c r="I314" i="8"/>
  <c r="H314" i="8"/>
  <c r="K92" i="8"/>
  <c r="I92" i="8"/>
  <c r="H92" i="8"/>
  <c r="K83" i="8"/>
  <c r="I83" i="8"/>
  <c r="H83" i="8"/>
  <c r="K282" i="8"/>
  <c r="I282" i="8"/>
  <c r="H282" i="8"/>
  <c r="K82" i="8"/>
  <c r="I82" i="8"/>
  <c r="H82" i="8"/>
  <c r="K88" i="8"/>
  <c r="I88" i="8"/>
  <c r="H88" i="8"/>
  <c r="K87" i="8"/>
  <c r="I87" i="8"/>
  <c r="H87" i="8"/>
  <c r="K81" i="8"/>
  <c r="I81" i="8"/>
  <c r="H81" i="8"/>
  <c r="K85" i="8"/>
  <c r="I85" i="8"/>
  <c r="H85" i="8"/>
  <c r="K280" i="8"/>
  <c r="I280" i="8"/>
  <c r="H280" i="8"/>
  <c r="K72" i="8"/>
  <c r="I72" i="8"/>
  <c r="H72" i="8"/>
  <c r="K172" i="8"/>
  <c r="I172" i="8"/>
  <c r="H172" i="8"/>
  <c r="K278" i="8"/>
  <c r="I278" i="8"/>
  <c r="H278" i="8"/>
  <c r="K80" i="8"/>
  <c r="I80" i="8"/>
  <c r="H80" i="8"/>
  <c r="K79" i="8"/>
  <c r="I79" i="8"/>
  <c r="H79" i="8"/>
  <c r="K78" i="8"/>
  <c r="I78" i="8"/>
  <c r="H78" i="8"/>
  <c r="K250" i="8"/>
  <c r="I250" i="8"/>
  <c r="H250" i="8"/>
  <c r="K76" i="8"/>
  <c r="I76" i="8"/>
  <c r="H76" i="8"/>
  <c r="K75" i="8"/>
  <c r="I75" i="8"/>
  <c r="H75" i="8"/>
  <c r="K74" i="8"/>
  <c r="I74" i="8"/>
  <c r="H74" i="8"/>
  <c r="K71" i="8"/>
  <c r="H20" i="25" s="1"/>
  <c r="I71" i="8"/>
  <c r="H71" i="8"/>
  <c r="K69" i="8"/>
  <c r="H8" i="25" s="1"/>
  <c r="I69" i="8"/>
  <c r="H69" i="8"/>
  <c r="K65" i="8"/>
  <c r="H7" i="25" s="1"/>
  <c r="I65" i="8"/>
  <c r="H65" i="8"/>
  <c r="K70" i="8"/>
  <c r="I70" i="8"/>
  <c r="H70" i="8"/>
  <c r="K64" i="8"/>
  <c r="H14" i="25" s="1"/>
  <c r="I64" i="8"/>
  <c r="H64" i="8"/>
  <c r="K68" i="8"/>
  <c r="I68" i="8"/>
  <c r="H68" i="8"/>
  <c r="K67" i="8"/>
  <c r="I67" i="8"/>
  <c r="H67" i="8"/>
  <c r="K66" i="8"/>
  <c r="I66" i="8"/>
  <c r="H66" i="8"/>
  <c r="K236" i="8"/>
  <c r="I236" i="8"/>
  <c r="H236" i="8"/>
  <c r="K43" i="8"/>
  <c r="I43" i="8"/>
  <c r="H43" i="8"/>
  <c r="K63" i="8"/>
  <c r="I63" i="8"/>
  <c r="H63" i="8"/>
  <c r="K62" i="8"/>
  <c r="I62" i="8"/>
  <c r="H62" i="8"/>
  <c r="K61" i="8"/>
  <c r="I61" i="8"/>
  <c r="H61" i="8"/>
  <c r="K60" i="8"/>
  <c r="I60" i="8"/>
  <c r="H60" i="8"/>
  <c r="K59" i="8"/>
  <c r="I59" i="8"/>
  <c r="H59" i="8"/>
  <c r="K73" i="8"/>
  <c r="H15" i="25" s="1"/>
  <c r="I73" i="8"/>
  <c r="H73" i="8"/>
  <c r="K58" i="8"/>
  <c r="I58" i="8"/>
  <c r="H58" i="8"/>
  <c r="K328" i="8"/>
  <c r="I328" i="8"/>
  <c r="H328" i="8"/>
  <c r="K56" i="8"/>
  <c r="I56" i="8"/>
  <c r="H56" i="8"/>
  <c r="K55" i="8"/>
  <c r="I55" i="8"/>
  <c r="H55" i="8"/>
  <c r="K54" i="8"/>
  <c r="I54" i="8"/>
  <c r="H54" i="8"/>
  <c r="K53" i="8"/>
  <c r="I53" i="8"/>
  <c r="H53" i="8"/>
  <c r="K52" i="8"/>
  <c r="I52" i="8"/>
  <c r="H52" i="8"/>
  <c r="K51" i="8"/>
  <c r="I51" i="8"/>
  <c r="H51" i="8"/>
  <c r="K50" i="8"/>
  <c r="I50" i="8"/>
  <c r="H50" i="8"/>
  <c r="K49" i="8"/>
  <c r="I49" i="8"/>
  <c r="H49" i="8"/>
  <c r="K48" i="8"/>
  <c r="I48" i="8"/>
  <c r="H48" i="8"/>
  <c r="K47" i="8"/>
  <c r="I47" i="8"/>
  <c r="H47" i="8"/>
  <c r="K46" i="8"/>
  <c r="I46" i="8"/>
  <c r="H46" i="8"/>
  <c r="K45" i="8"/>
  <c r="I45" i="8"/>
  <c r="H45" i="8"/>
  <c r="K44" i="8"/>
  <c r="I44" i="8"/>
  <c r="H44" i="8"/>
  <c r="K1387" i="8"/>
  <c r="I1387" i="8"/>
  <c r="H1387" i="8"/>
  <c r="K42" i="8"/>
  <c r="H18" i="25" s="1"/>
  <c r="I42" i="8"/>
  <c r="H42" i="8"/>
  <c r="K41" i="8"/>
  <c r="I41" i="8"/>
  <c r="H41" i="8"/>
  <c r="K40" i="8"/>
  <c r="I40" i="8"/>
  <c r="H40" i="8"/>
  <c r="K2005" i="8"/>
  <c r="I2005" i="8"/>
  <c r="H2005" i="8"/>
  <c r="K38" i="8"/>
  <c r="I38" i="8"/>
  <c r="H38" i="8"/>
  <c r="K37" i="8"/>
  <c r="I37" i="8"/>
  <c r="H37" i="8"/>
  <c r="K1990" i="8"/>
  <c r="I1990" i="8"/>
  <c r="H1990" i="8"/>
  <c r="K35" i="8"/>
  <c r="H16" i="25" s="1"/>
  <c r="I35" i="8"/>
  <c r="H35" i="8"/>
  <c r="K34" i="8"/>
  <c r="I34" i="8"/>
  <c r="H34" i="8"/>
  <c r="K33" i="8"/>
  <c r="I33" i="8"/>
  <c r="H33" i="8"/>
  <c r="K32" i="8"/>
  <c r="I32" i="8"/>
  <c r="H32" i="8"/>
  <c r="K31" i="8"/>
  <c r="H5" i="25" s="1"/>
  <c r="I31" i="8"/>
  <c r="H31" i="8"/>
  <c r="K30" i="8"/>
  <c r="I30" i="8"/>
  <c r="H30" i="8"/>
  <c r="K1987" i="8"/>
  <c r="I1987" i="8"/>
  <c r="H1987" i="8"/>
  <c r="K1617" i="8"/>
  <c r="I1617" i="8"/>
  <c r="H1617" i="8"/>
  <c r="K27" i="8"/>
  <c r="H19" i="25" s="1"/>
  <c r="I27" i="8"/>
  <c r="H27" i="8"/>
  <c r="K26" i="8"/>
  <c r="I26" i="8"/>
  <c r="H26" i="8"/>
  <c r="K2016" i="8"/>
  <c r="I2016" i="8"/>
  <c r="H2016" i="8"/>
  <c r="K15" i="8"/>
  <c r="H4" i="25" s="1"/>
  <c r="I15" i="8"/>
  <c r="H15" i="8"/>
  <c r="K24" i="8"/>
  <c r="I24" i="8"/>
  <c r="H24" i="8"/>
  <c r="K23" i="8"/>
  <c r="I23" i="8"/>
  <c r="H23" i="8"/>
  <c r="K22" i="8"/>
  <c r="I22" i="8"/>
  <c r="H22" i="8"/>
  <c r="K21" i="8"/>
  <c r="I21" i="8"/>
  <c r="H21" i="8"/>
  <c r="K20" i="8"/>
  <c r="I20" i="8"/>
  <c r="H20" i="8"/>
  <c r="K19" i="8"/>
  <c r="I19" i="8"/>
  <c r="H19" i="8"/>
  <c r="K18" i="8"/>
  <c r="I18" i="8"/>
  <c r="H18" i="8"/>
  <c r="K1956" i="8"/>
  <c r="I1956" i="8"/>
  <c r="H1956" i="8"/>
  <c r="K16" i="8"/>
  <c r="I16" i="8"/>
  <c r="H16" i="8"/>
  <c r="K1978" i="8"/>
  <c r="I1978" i="8"/>
  <c r="H1978" i="8"/>
  <c r="K14" i="8"/>
  <c r="H3" i="25" s="1"/>
  <c r="I14" i="8"/>
  <c r="H14" i="8"/>
  <c r="K13" i="8"/>
  <c r="I13" i="8"/>
  <c r="H13" i="8"/>
  <c r="K2013" i="8"/>
  <c r="I2013" i="8"/>
  <c r="H2013" i="8"/>
  <c r="K12" i="8"/>
  <c r="I12" i="8"/>
  <c r="H12" i="8"/>
  <c r="K11" i="8"/>
  <c r="H13" i="25" s="1"/>
  <c r="I11" i="8"/>
  <c r="H11" i="8"/>
  <c r="K10" i="8"/>
  <c r="I10" i="8"/>
  <c r="H10" i="8"/>
  <c r="K9" i="8"/>
  <c r="I9" i="8"/>
  <c r="H9" i="8"/>
  <c r="K8" i="8"/>
  <c r="I8" i="8"/>
  <c r="H8" i="8"/>
  <c r="K7" i="8"/>
  <c r="I7" i="8"/>
  <c r="H7" i="8"/>
  <c r="K6" i="8"/>
  <c r="I6" i="8"/>
  <c r="H6" i="8"/>
  <c r="K5" i="8"/>
  <c r="I5" i="8"/>
  <c r="H5" i="8"/>
  <c r="K4" i="8"/>
  <c r="I4" i="8"/>
  <c r="H4" i="8"/>
  <c r="K1955" i="8"/>
  <c r="I1955" i="8"/>
  <c r="H1955" i="8"/>
  <c r="K2" i="8"/>
  <c r="I2" i="8"/>
  <c r="H2" i="8"/>
  <c r="B32" i="7"/>
  <c r="B31" i="7"/>
  <c r="B16" i="7"/>
  <c r="B11" i="7"/>
  <c r="B15" i="7"/>
  <c r="B28" i="7"/>
  <c r="B27" i="7"/>
  <c r="B7" i="7"/>
  <c r="B26" i="7"/>
  <c r="B8" i="7"/>
  <c r="B25" i="7"/>
  <c r="B6" i="7"/>
  <c r="B5" i="7"/>
  <c r="B3" i="7"/>
  <c r="B2" i="7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I19" i="30" l="1"/>
  <c r="F19" i="30" s="1"/>
  <c r="I46" i="30"/>
  <c r="I43" i="30"/>
  <c r="I12" i="30"/>
  <c r="F12" i="30" s="1"/>
  <c r="I37" i="30"/>
  <c r="H9" i="25"/>
  <c r="H17" i="25"/>
  <c r="I30" i="30"/>
  <c r="F30" i="30" s="1"/>
  <c r="H11" i="25"/>
  <c r="E22" i="7"/>
  <c r="E18" i="7"/>
  <c r="I8" i="30"/>
  <c r="F8" i="30" s="1"/>
  <c r="I9" i="30"/>
  <c r="F9" i="30" s="1"/>
  <c r="I13" i="30"/>
  <c r="F13" i="30" s="1"/>
  <c r="I40" i="30"/>
  <c r="I10" i="30"/>
  <c r="F10" i="30" s="1"/>
  <c r="I23" i="30"/>
  <c r="F23" i="30" s="1"/>
  <c r="I22" i="30"/>
  <c r="F22" i="30" s="1"/>
  <c r="I24" i="30"/>
  <c r="F24" i="30" s="1"/>
  <c r="I15" i="30"/>
  <c r="F15" i="30" s="1"/>
  <c r="I7" i="30"/>
  <c r="I29" i="30"/>
  <c r="I28" i="30"/>
  <c r="I32" i="30"/>
  <c r="I33" i="30"/>
  <c r="I6" i="30"/>
  <c r="I34" i="30"/>
  <c r="I18" i="30"/>
  <c r="F18" i="30" s="1"/>
  <c r="I25" i="30"/>
  <c r="I26" i="30"/>
  <c r="I27" i="30"/>
  <c r="I2" i="30"/>
  <c r="I4" i="30"/>
  <c r="I20" i="30"/>
  <c r="F20" i="30" s="1"/>
  <c r="I21" i="30"/>
  <c r="E17" i="7"/>
  <c r="E8" i="7"/>
  <c r="E2" i="7"/>
  <c r="B18" i="25"/>
  <c r="B14" i="25"/>
  <c r="B20" i="25"/>
  <c r="E28" i="7"/>
  <c r="B14" i="23"/>
  <c r="B16" i="23"/>
  <c r="B6" i="25"/>
  <c r="E32" i="7"/>
  <c r="B18" i="23"/>
  <c r="B5" i="23"/>
  <c r="B19" i="25"/>
  <c r="B15" i="25"/>
  <c r="E5" i="7"/>
  <c r="E61" i="7"/>
  <c r="E11" i="7"/>
  <c r="B6" i="23"/>
  <c r="B10" i="25"/>
  <c r="B11" i="25"/>
  <c r="B5" i="25"/>
  <c r="B16" i="25"/>
  <c r="B4" i="25"/>
  <c r="B7" i="25"/>
  <c r="B11" i="23"/>
  <c r="B8" i="26"/>
  <c r="E6" i="7"/>
  <c r="E26" i="7"/>
  <c r="B3" i="23"/>
  <c r="B7" i="23"/>
  <c r="B13" i="25"/>
  <c r="B3" i="25"/>
  <c r="B8" i="25"/>
  <c r="E25" i="7"/>
  <c r="B7" i="26"/>
  <c r="E3" i="7"/>
  <c r="E31" i="7"/>
  <c r="B4" i="23"/>
  <c r="B8" i="23"/>
  <c r="B3" i="26"/>
  <c r="B12" i="25"/>
  <c r="B9" i="23"/>
  <c r="B4" i="26"/>
  <c r="E19" i="7"/>
  <c r="B10" i="23"/>
  <c r="B9" i="25"/>
  <c r="B17" i="25"/>
  <c r="B17" i="23"/>
  <c r="E20" i="7"/>
  <c r="B5" i="26"/>
  <c r="B6" i="26"/>
  <c r="B15" i="23"/>
  <c r="B12" i="23"/>
  <c r="E21" i="7"/>
  <c r="E7" i="7"/>
  <c r="E60" i="7"/>
  <c r="E16" i="7"/>
  <c r="B13" i="23"/>
  <c r="J2085" i="8"/>
  <c r="J1955" i="8"/>
  <c r="C111" i="19" s="1"/>
  <c r="F111" i="19" s="1"/>
  <c r="G111" i="19" s="1"/>
  <c r="J9" i="8"/>
  <c r="M9" i="8" s="1"/>
  <c r="J14" i="8"/>
  <c r="C3" i="25" s="1"/>
  <c r="J20" i="8"/>
  <c r="M20" i="8" s="1"/>
  <c r="J2016" i="8"/>
  <c r="C157" i="19" s="1"/>
  <c r="F157" i="19" s="1"/>
  <c r="G157" i="19" s="1"/>
  <c r="J31" i="8"/>
  <c r="J37" i="8"/>
  <c r="C115" i="19" s="1"/>
  <c r="F115" i="19" s="1"/>
  <c r="G115" i="19" s="1"/>
  <c r="J1387" i="8"/>
  <c r="J49" i="8"/>
  <c r="M49" i="8" s="1"/>
  <c r="J55" i="8"/>
  <c r="M55" i="8" s="1"/>
  <c r="J60" i="8"/>
  <c r="C4" i="38" s="1"/>
  <c r="E4" i="38" s="1"/>
  <c r="G4" i="38" s="1"/>
  <c r="J66" i="8"/>
  <c r="C8" i="38" s="1"/>
  <c r="E8" i="38" s="1"/>
  <c r="G8" i="38" s="1"/>
  <c r="J69" i="8"/>
  <c r="C8" i="25" s="1"/>
  <c r="J78" i="8"/>
  <c r="J280" i="8"/>
  <c r="J282" i="8"/>
  <c r="C84" i="38" s="1"/>
  <c r="E84" i="38" s="1"/>
  <c r="G84" i="38" s="1"/>
  <c r="J96" i="8"/>
  <c r="J102" i="8"/>
  <c r="C29" i="38" s="1"/>
  <c r="E29" i="38" s="1"/>
  <c r="G29" i="38" s="1"/>
  <c r="J90" i="8"/>
  <c r="M90" i="8" s="1"/>
  <c r="J114" i="8"/>
  <c r="J97" i="8"/>
  <c r="M97" i="8" s="1"/>
  <c r="J125" i="8"/>
  <c r="M125" i="8" s="1"/>
  <c r="J109" i="8"/>
  <c r="M109" i="8" s="1"/>
  <c r="J127" i="8"/>
  <c r="M127" i="8" s="1"/>
  <c r="J141" i="8"/>
  <c r="J147" i="8"/>
  <c r="J153" i="8"/>
  <c r="J159" i="8"/>
  <c r="M159" i="8" s="1"/>
  <c r="J165" i="8"/>
  <c r="M165" i="8" s="1"/>
  <c r="J171" i="8"/>
  <c r="M171" i="8" s="1"/>
  <c r="J177" i="8"/>
  <c r="M177" i="8" s="1"/>
  <c r="J183" i="8"/>
  <c r="J189" i="8"/>
  <c r="J195" i="8"/>
  <c r="J201" i="8"/>
  <c r="J207" i="8"/>
  <c r="J17" i="8"/>
  <c r="D27" i="23" s="1"/>
  <c r="G27" i="23" s="1"/>
  <c r="H27" i="23" s="1"/>
  <c r="J218" i="8"/>
  <c r="M218" i="8" s="1"/>
  <c r="J224" i="8"/>
  <c r="M224" i="8" s="1"/>
  <c r="J230" i="8"/>
  <c r="M230" i="8" s="1"/>
  <c r="J1781" i="8"/>
  <c r="J241" i="8"/>
  <c r="J247" i="8"/>
  <c r="J252" i="8"/>
  <c r="J258" i="8"/>
  <c r="C117" i="19" s="1"/>
  <c r="F117" i="19" s="1"/>
  <c r="G117" i="19" s="1"/>
  <c r="J264" i="8"/>
  <c r="M264" i="8" s="1"/>
  <c r="J269" i="8"/>
  <c r="M269" i="8" s="1"/>
  <c r="J274" i="8"/>
  <c r="M274" i="8" s="1"/>
  <c r="J140" i="8"/>
  <c r="J286" i="8"/>
  <c r="C87" i="38" s="1"/>
  <c r="E87" i="38" s="1"/>
  <c r="G87" i="38" s="1"/>
  <c r="J291" i="8"/>
  <c r="J297" i="8"/>
  <c r="M297" i="8" s="1"/>
  <c r="J303" i="8"/>
  <c r="J309" i="8"/>
  <c r="M309" i="8" s="1"/>
  <c r="J346" i="8"/>
  <c r="C105" i="38" s="1"/>
  <c r="E105" i="38" s="1"/>
  <c r="G105" i="38" s="1"/>
  <c r="J321" i="8"/>
  <c r="M321" i="8" s="1"/>
  <c r="J327" i="8"/>
  <c r="J333" i="8"/>
  <c r="J348" i="8"/>
  <c r="C107" i="38" s="1"/>
  <c r="E107" i="38" s="1"/>
  <c r="G107" i="38" s="1"/>
  <c r="J345" i="8"/>
  <c r="M345" i="8" s="1"/>
  <c r="J372" i="8"/>
  <c r="C124" i="38" s="1"/>
  <c r="E124" i="38" s="1"/>
  <c r="G124" i="38" s="1"/>
  <c r="J357" i="8"/>
  <c r="J363" i="8"/>
  <c r="C121" i="38" s="1"/>
  <c r="E121" i="38" s="1"/>
  <c r="G121" i="38" s="1"/>
  <c r="J369" i="8"/>
  <c r="M369" i="8" s="1"/>
  <c r="J382" i="8"/>
  <c r="C129" i="38" s="1"/>
  <c r="E129" i="38" s="1"/>
  <c r="G129" i="38" s="1"/>
  <c r="J402" i="8"/>
  <c r="J387" i="8"/>
  <c r="C134" i="38" s="1"/>
  <c r="E134" i="38" s="1"/>
  <c r="G134" i="38" s="1"/>
  <c r="J393" i="8"/>
  <c r="M393" i="8" s="1"/>
  <c r="J399" i="8"/>
  <c r="M399" i="8" s="1"/>
  <c r="J405" i="8"/>
  <c r="J411" i="8"/>
  <c r="J417" i="8"/>
  <c r="J422" i="8"/>
  <c r="J428" i="8"/>
  <c r="J434" i="8"/>
  <c r="J440" i="8"/>
  <c r="M440" i="8" s="1"/>
  <c r="J446" i="8"/>
  <c r="M446" i="8" s="1"/>
  <c r="J450" i="8"/>
  <c r="J467" i="8"/>
  <c r="C160" i="38" s="1"/>
  <c r="E160" i="38" s="1"/>
  <c r="G160" i="38" s="1"/>
  <c r="J462" i="8"/>
  <c r="M462" i="8" s="1"/>
  <c r="J483" i="8"/>
  <c r="J474" i="8"/>
  <c r="J480" i="8"/>
  <c r="M480" i="8" s="1"/>
  <c r="J486" i="8"/>
  <c r="J492" i="8"/>
  <c r="J498" i="8"/>
  <c r="J529" i="8"/>
  <c r="C183" i="38" s="1"/>
  <c r="E183" i="38" s="1"/>
  <c r="G183" i="38" s="1"/>
  <c r="J510" i="8"/>
  <c r="J516" i="8"/>
  <c r="M516" i="8" s="1"/>
  <c r="J521" i="8"/>
  <c r="J527" i="8"/>
  <c r="M527" i="8" s="1"/>
  <c r="J533" i="8"/>
  <c r="M533" i="8" s="1"/>
  <c r="J2045" i="8"/>
  <c r="J1040" i="8"/>
  <c r="J1038" i="8"/>
  <c r="M1038" i="8" s="1"/>
  <c r="J2084" i="8"/>
  <c r="G1812" i="21" s="1"/>
  <c r="J704" i="8"/>
  <c r="M704" i="8" s="1"/>
  <c r="J1294" i="8"/>
  <c r="J1279" i="8"/>
  <c r="J1280" i="8"/>
  <c r="J1378" i="8"/>
  <c r="J1383" i="8"/>
  <c r="M1383" i="8" s="1"/>
  <c r="J1389" i="8"/>
  <c r="J1394" i="8"/>
  <c r="M1394" i="8" s="1"/>
  <c r="J1400" i="8"/>
  <c r="J1406" i="8"/>
  <c r="J1412" i="8"/>
  <c r="J1989" i="8"/>
  <c r="J1423" i="8"/>
  <c r="J1429" i="8"/>
  <c r="J1929" i="8"/>
  <c r="J1440" i="8"/>
  <c r="M1440" i="8" s="1"/>
  <c r="J1446" i="8"/>
  <c r="J1452" i="8"/>
  <c r="J1458" i="8"/>
  <c r="G1499" i="21" s="1"/>
  <c r="J1046" i="8"/>
  <c r="G1067" i="21" s="1"/>
  <c r="J1052" i="8"/>
  <c r="M1052" i="8" s="1"/>
  <c r="J1058" i="8"/>
  <c r="M1058" i="8" s="1"/>
  <c r="J1064" i="8"/>
  <c r="J1070" i="8"/>
  <c r="M1070" i="8" s="1"/>
  <c r="J1076" i="8"/>
  <c r="M1076" i="8" s="1"/>
  <c r="J1082" i="8"/>
  <c r="J1088" i="8"/>
  <c r="M1088" i="8" s="1"/>
  <c r="J1094" i="8"/>
  <c r="M1094" i="8" s="1"/>
  <c r="J1100" i="8"/>
  <c r="J1107" i="8"/>
  <c r="G1619" i="21" s="1"/>
  <c r="J323" i="8"/>
  <c r="J1118" i="8"/>
  <c r="J1124" i="8"/>
  <c r="J1130" i="8"/>
  <c r="M1130" i="8" s="1"/>
  <c r="J1136" i="8"/>
  <c r="M1136" i="8" s="1"/>
  <c r="J1142" i="8"/>
  <c r="M1142" i="8" s="1"/>
  <c r="J1148" i="8"/>
  <c r="J1154" i="8"/>
  <c r="M1154" i="8" s="1"/>
  <c r="J1160" i="8"/>
  <c r="M1160" i="8" s="1"/>
  <c r="J1206" i="8"/>
  <c r="J1171" i="8"/>
  <c r="M1171" i="8" s="1"/>
  <c r="J1177" i="8"/>
  <c r="J1183" i="8"/>
  <c r="M1183" i="8" s="1"/>
  <c r="J1189" i="8"/>
  <c r="M1189" i="8" s="1"/>
  <c r="J2019" i="8"/>
  <c r="J1199" i="8"/>
  <c r="J1205" i="8"/>
  <c r="M1205" i="8" s="1"/>
  <c r="J1209" i="8"/>
  <c r="J1215" i="8"/>
  <c r="J1244" i="8"/>
  <c r="J1226" i="8"/>
  <c r="G1253" i="21" s="1"/>
  <c r="J1231" i="8"/>
  <c r="G1259" i="21" s="1"/>
  <c r="J1825" i="8"/>
  <c r="G1264" i="21" s="1"/>
  <c r="J1241" i="8"/>
  <c r="J1608" i="8"/>
  <c r="G1276" i="21" s="1"/>
  <c r="J1290" i="8"/>
  <c r="J1381" i="8"/>
  <c r="J1474" i="8"/>
  <c r="C133" i="19" s="1"/>
  <c r="F133" i="19" s="1"/>
  <c r="G133" i="19" s="1"/>
  <c r="J1392" i="8"/>
  <c r="J1398" i="8"/>
  <c r="M1398" i="8" s="1"/>
  <c r="J1404" i="8"/>
  <c r="J1410" i="8"/>
  <c r="M1410" i="8" s="1"/>
  <c r="J1483" i="8"/>
  <c r="C134" i="19" s="1"/>
  <c r="F134" i="19" s="1"/>
  <c r="G134" i="19" s="1"/>
  <c r="J2232" i="8"/>
  <c r="J1427" i="8"/>
  <c r="J1927" i="8"/>
  <c r="J2145" i="8"/>
  <c r="J694" i="8"/>
  <c r="J700" i="8"/>
  <c r="J707" i="8"/>
  <c r="M707" i="8" s="1"/>
  <c r="J828" i="8"/>
  <c r="M828" i="8" s="1"/>
  <c r="J840" i="8"/>
  <c r="M840" i="8" s="1"/>
  <c r="J1550" i="8"/>
  <c r="G1599" i="21" s="1"/>
  <c r="J1581" i="8"/>
  <c r="G1630" i="21" s="1"/>
  <c r="J1587" i="8"/>
  <c r="J1593" i="8"/>
  <c r="C178" i="19" s="1"/>
  <c r="F178" i="19" s="1"/>
  <c r="G178" i="19" s="1"/>
  <c r="J1598" i="8"/>
  <c r="C149" i="19" s="1"/>
  <c r="F149" i="19" s="1"/>
  <c r="G149" i="19" s="1"/>
  <c r="J1364" i="8"/>
  <c r="J1636" i="8"/>
  <c r="G1690" i="21" s="1"/>
  <c r="J1641" i="8"/>
  <c r="M1641" i="8" s="1"/>
  <c r="J1872" i="8"/>
  <c r="C212" i="19" s="1"/>
  <c r="F212" i="19" s="1"/>
  <c r="G212" i="19" s="1"/>
  <c r="J1808" i="8"/>
  <c r="J1879" i="8"/>
  <c r="J1820" i="8"/>
  <c r="J1824" i="8"/>
  <c r="J1829" i="8"/>
  <c r="J1862" i="8"/>
  <c r="J1890" i="8"/>
  <c r="J1915" i="8"/>
  <c r="G1757" i="21" s="1"/>
  <c r="J1926" i="8"/>
  <c r="J1856" i="8"/>
  <c r="J1944" i="8"/>
  <c r="D15" i="40" s="1"/>
  <c r="J1952" i="8"/>
  <c r="D13" i="40" s="1"/>
  <c r="J2318" i="8"/>
  <c r="J1965" i="8"/>
  <c r="J2032" i="8"/>
  <c r="J1881" i="8"/>
  <c r="J2091" i="8"/>
  <c r="D22" i="40" s="1"/>
  <c r="J1892" i="8"/>
  <c r="J1985" i="8"/>
  <c r="J1984" i="8"/>
  <c r="J2048" i="8"/>
  <c r="J539" i="8"/>
  <c r="J545" i="8"/>
  <c r="M545" i="8" s="1"/>
  <c r="J551" i="8"/>
  <c r="J557" i="8"/>
  <c r="M557" i="8" s="1"/>
  <c r="J563" i="8"/>
  <c r="J583" i="8"/>
  <c r="C194" i="38" s="1"/>
  <c r="E194" i="38" s="1"/>
  <c r="G194" i="38" s="1"/>
  <c r="J575" i="8"/>
  <c r="J581" i="8"/>
  <c r="M581" i="8" s="1"/>
  <c r="J587" i="8"/>
  <c r="M587" i="8" s="1"/>
  <c r="J593" i="8"/>
  <c r="M593" i="8" s="1"/>
  <c r="J1988" i="8"/>
  <c r="C154" i="19" s="1"/>
  <c r="F154" i="19" s="1"/>
  <c r="G154" i="19" s="1"/>
  <c r="J656" i="8"/>
  <c r="J609" i="8"/>
  <c r="J615" i="8"/>
  <c r="G633" i="21" s="1"/>
  <c r="J621" i="8"/>
  <c r="J627" i="8"/>
  <c r="J633" i="8"/>
  <c r="J639" i="8"/>
  <c r="M639" i="8" s="1"/>
  <c r="J924" i="8"/>
  <c r="J651" i="8"/>
  <c r="J657" i="8"/>
  <c r="J663" i="8"/>
  <c r="M663" i="8" s="1"/>
  <c r="J1772" i="8"/>
  <c r="J675" i="8"/>
  <c r="J681" i="8"/>
  <c r="M681" i="8" s="1"/>
  <c r="J687" i="8"/>
  <c r="J693" i="8"/>
  <c r="J699" i="8"/>
  <c r="J826" i="8"/>
  <c r="J832" i="8"/>
  <c r="M832" i="8" s="1"/>
  <c r="J838" i="8"/>
  <c r="M838" i="8" s="1"/>
  <c r="J844" i="8"/>
  <c r="M844" i="8" s="1"/>
  <c r="J850" i="8"/>
  <c r="M850" i="8" s="1"/>
  <c r="J856" i="8"/>
  <c r="M856" i="8" s="1"/>
  <c r="J862" i="8"/>
  <c r="M862" i="8" s="1"/>
  <c r="J868" i="8"/>
  <c r="M868" i="8" s="1"/>
  <c r="J874" i="8"/>
  <c r="M874" i="8" s="1"/>
  <c r="J880" i="8"/>
  <c r="M880" i="8" s="1"/>
  <c r="J886" i="8"/>
  <c r="J2075" i="8"/>
  <c r="C171" i="19" s="1"/>
  <c r="F171" i="19" s="1"/>
  <c r="G171" i="19" s="1"/>
  <c r="J898" i="8"/>
  <c r="J904" i="8"/>
  <c r="J910" i="8"/>
  <c r="J916" i="8"/>
  <c r="J922" i="8"/>
  <c r="J928" i="8"/>
  <c r="J934" i="8"/>
  <c r="M934" i="8" s="1"/>
  <c r="J1461" i="8"/>
  <c r="G1503" i="21" s="1"/>
  <c r="J311" i="8"/>
  <c r="J2138" i="8"/>
  <c r="J1567" i="8"/>
  <c r="G1616" i="21" s="1"/>
  <c r="J1573" i="8"/>
  <c r="G1622" i="21" s="1"/>
  <c r="J1590" i="8"/>
  <c r="J1585" i="8"/>
  <c r="J1591" i="8"/>
  <c r="J1597" i="8"/>
  <c r="J1602" i="8"/>
  <c r="J1607" i="8"/>
  <c r="G1658" i="21" s="1"/>
  <c r="J1613" i="8"/>
  <c r="G1664" i="21" s="1"/>
  <c r="J1112" i="8"/>
  <c r="G1670" i="21" s="1"/>
  <c r="J1622" i="8"/>
  <c r="G1676" i="21" s="1"/>
  <c r="J1628" i="8"/>
  <c r="G1682" i="21" s="1"/>
  <c r="J1634" i="8"/>
  <c r="J1639" i="8"/>
  <c r="C388" i="38" s="1"/>
  <c r="E388" i="38" s="1"/>
  <c r="G388" i="38" s="1"/>
  <c r="J1645" i="8"/>
  <c r="J1802" i="8"/>
  <c r="J2018" i="8"/>
  <c r="J1812" i="8"/>
  <c r="J1818" i="8"/>
  <c r="J2159" i="8"/>
  <c r="J1827" i="8"/>
  <c r="J1833" i="8"/>
  <c r="J1839" i="8"/>
  <c r="J2024" i="8"/>
  <c r="J2141" i="8"/>
  <c r="G1286" i="21" s="1"/>
  <c r="J1992" i="8"/>
  <c r="J1864" i="8"/>
  <c r="J2029" i="8"/>
  <c r="J1959" i="8"/>
  <c r="J1874" i="8"/>
  <c r="J1977" i="8"/>
  <c r="J1982" i="8"/>
  <c r="J1896" i="8"/>
  <c r="J1901" i="8"/>
  <c r="J1997" i="8"/>
  <c r="J714" i="8"/>
  <c r="J717" i="8"/>
  <c r="J731" i="8"/>
  <c r="J722" i="8"/>
  <c r="M722" i="8" s="1"/>
  <c r="J728" i="8"/>
  <c r="M728" i="8" s="1"/>
  <c r="J734" i="8"/>
  <c r="M734" i="8" s="1"/>
  <c r="J740" i="8"/>
  <c r="J746" i="8"/>
  <c r="M746" i="8" s="1"/>
  <c r="J935" i="8"/>
  <c r="J758" i="8"/>
  <c r="G776" i="21" s="1"/>
  <c r="J764" i="8"/>
  <c r="J770" i="8"/>
  <c r="J776" i="8"/>
  <c r="M776" i="8" s="1"/>
  <c r="J782" i="8"/>
  <c r="J788" i="8"/>
  <c r="M788" i="8" s="1"/>
  <c r="J794" i="8"/>
  <c r="J800" i="8"/>
  <c r="J806" i="8"/>
  <c r="J812" i="8"/>
  <c r="J818" i="8"/>
  <c r="M818" i="8" s="1"/>
  <c r="J1037" i="8"/>
  <c r="J1637" i="8"/>
  <c r="J1638" i="8"/>
  <c r="J1643" i="8"/>
  <c r="J1644" i="8"/>
  <c r="J1799" i="8"/>
  <c r="J943" i="8"/>
  <c r="M943" i="8" s="1"/>
  <c r="J949" i="8"/>
  <c r="M949" i="8" s="1"/>
  <c r="J978" i="8"/>
  <c r="J960" i="8"/>
  <c r="M960" i="8" s="1"/>
  <c r="J966" i="8"/>
  <c r="J972" i="8"/>
  <c r="M972" i="8" s="1"/>
  <c r="J982" i="8"/>
  <c r="J984" i="8"/>
  <c r="J990" i="8"/>
  <c r="M990" i="8" s="1"/>
  <c r="J146" i="8"/>
  <c r="J1001" i="8"/>
  <c r="J1007" i="8"/>
  <c r="J1013" i="8"/>
  <c r="J1019" i="8"/>
  <c r="J1025" i="8"/>
  <c r="M1025" i="8" s="1"/>
  <c r="J1030" i="8"/>
  <c r="J1031" i="8"/>
  <c r="J1467" i="8"/>
  <c r="J1473" i="8"/>
  <c r="J1479" i="8"/>
  <c r="G1270" i="21" s="1"/>
  <c r="J1485" i="8"/>
  <c r="J1490" i="8"/>
  <c r="J1516" i="8"/>
  <c r="C139" i="19" s="1"/>
  <c r="F139" i="19" s="1"/>
  <c r="G139" i="19" s="1"/>
  <c r="J1525" i="8"/>
  <c r="M1525" i="8" s="1"/>
  <c r="J2010" i="8"/>
  <c r="D23" i="30" s="1"/>
  <c r="J1563" i="8"/>
  <c r="J1566" i="8"/>
  <c r="J1920" i="8"/>
  <c r="J1526" i="8"/>
  <c r="J1531" i="8"/>
  <c r="J1537" i="8"/>
  <c r="C378" i="38" s="1"/>
  <c r="E378" i="38" s="1"/>
  <c r="G378" i="38" s="1"/>
  <c r="J1543" i="8"/>
  <c r="G1591" i="21" s="1"/>
  <c r="J1548" i="8"/>
  <c r="G1597" i="21" s="1"/>
  <c r="J1650" i="8"/>
  <c r="J1661" i="8"/>
  <c r="G1718" i="21" s="1"/>
  <c r="J1667" i="8"/>
  <c r="J2157" i="8"/>
  <c r="J2148" i="8"/>
  <c r="J1784" i="8"/>
  <c r="J1795" i="8"/>
  <c r="J1998" i="8"/>
  <c r="M1998" i="8" s="1"/>
  <c r="J940" i="8"/>
  <c r="M940" i="8" s="1"/>
  <c r="J946" i="8"/>
  <c r="M946" i="8" s="1"/>
  <c r="J1034" i="8"/>
  <c r="J1249" i="8"/>
  <c r="G1279" i="21" s="1"/>
  <c r="J1254" i="8"/>
  <c r="G1285" i="21" s="1"/>
  <c r="J1260" i="8"/>
  <c r="J1263" i="8"/>
  <c r="G1297" i="21" s="1"/>
  <c r="J1269" i="8"/>
  <c r="M1269" i="8" s="1"/>
  <c r="J1726" i="8"/>
  <c r="J1665" i="8"/>
  <c r="J1849" i="8"/>
  <c r="C207" i="19" s="1"/>
  <c r="F207" i="19" s="1"/>
  <c r="G207" i="19" s="1"/>
  <c r="J2120" i="8"/>
  <c r="J2121" i="8"/>
  <c r="J2090" i="8"/>
  <c r="J1773" i="8"/>
  <c r="J2303" i="8"/>
  <c r="J1782" i="8"/>
  <c r="J2166" i="8"/>
  <c r="J1936" i="8"/>
  <c r="J1032" i="8"/>
  <c r="J1273" i="8"/>
  <c r="J1297" i="8"/>
  <c r="J1424" i="8"/>
  <c r="J1309" i="8"/>
  <c r="J1314" i="8"/>
  <c r="C353" i="38" s="1"/>
  <c r="E353" i="38" s="1"/>
  <c r="G353" i="38" s="1"/>
  <c r="J1320" i="8"/>
  <c r="M1320" i="8" s="1"/>
  <c r="J1325" i="8"/>
  <c r="M1325" i="8" s="1"/>
  <c r="J1331" i="8"/>
  <c r="J1451" i="8"/>
  <c r="J1342" i="8"/>
  <c r="M1342" i="8" s="1"/>
  <c r="J1348" i="8"/>
  <c r="M1348" i="8" s="1"/>
  <c r="J1354" i="8"/>
  <c r="M1354" i="8" s="1"/>
  <c r="J1360" i="8"/>
  <c r="J1365" i="8"/>
  <c r="J1371" i="8"/>
  <c r="J1376" i="8"/>
  <c r="C360" i="38" s="1"/>
  <c r="E360" i="38" s="1"/>
  <c r="G360" i="38" s="1"/>
  <c r="J1463" i="8"/>
  <c r="J1469" i="8"/>
  <c r="J1475" i="8"/>
  <c r="C370" i="38" s="1"/>
  <c r="E370" i="38" s="1"/>
  <c r="G370" i="38" s="1"/>
  <c r="J1481" i="8"/>
  <c r="J1303" i="8"/>
  <c r="J1492" i="8"/>
  <c r="J1498" i="8"/>
  <c r="G1541" i="21" s="1"/>
  <c r="J1502" i="8"/>
  <c r="J1507" i="8"/>
  <c r="J1564" i="8"/>
  <c r="J1517" i="8"/>
  <c r="M1517" i="8" s="1"/>
  <c r="J1523" i="8"/>
  <c r="J1655" i="8"/>
  <c r="J1533" i="8"/>
  <c r="J1539" i="8"/>
  <c r="C379" i="38" s="1"/>
  <c r="E379" i="38" s="1"/>
  <c r="G379" i="38" s="1"/>
  <c r="J1545" i="8"/>
  <c r="G1593" i="21" s="1"/>
  <c r="J1646" i="8"/>
  <c r="J1647" i="8"/>
  <c r="J2111" i="8"/>
  <c r="J1663" i="8"/>
  <c r="J1755" i="8"/>
  <c r="J1675" i="8"/>
  <c r="J1811" i="8"/>
  <c r="C195" i="19" s="1"/>
  <c r="F195" i="19" s="1"/>
  <c r="G195" i="19" s="1"/>
  <c r="J1819" i="8"/>
  <c r="C197" i="19" s="1"/>
  <c r="F197" i="19" s="1"/>
  <c r="G197" i="19" s="1"/>
  <c r="J1692" i="8"/>
  <c r="J1842" i="8"/>
  <c r="J1703" i="8"/>
  <c r="J1709" i="8"/>
  <c r="J1715" i="8"/>
  <c r="G1772" i="21" s="1"/>
  <c r="J1721" i="8"/>
  <c r="J1727" i="8"/>
  <c r="J482" i="8"/>
  <c r="J1739" i="8"/>
  <c r="J1745" i="8"/>
  <c r="J1749" i="8"/>
  <c r="J1850" i="8"/>
  <c r="C208" i="19" s="1"/>
  <c r="F208" i="19" s="1"/>
  <c r="G208" i="19" s="1"/>
  <c r="J1904" i="8"/>
  <c r="J2129" i="8"/>
  <c r="J2080" i="8"/>
  <c r="J2110" i="8"/>
  <c r="J1851" i="8"/>
  <c r="C209" i="19" s="1"/>
  <c r="F209" i="19" s="1"/>
  <c r="G209" i="19" s="1"/>
  <c r="J1797" i="8"/>
  <c r="J1911" i="8"/>
  <c r="J1912" i="8"/>
  <c r="J2006" i="8"/>
  <c r="J1898" i="8"/>
  <c r="J2027" i="8"/>
  <c r="J1934" i="8"/>
  <c r="J2" i="8"/>
  <c r="M2" i="8" s="1"/>
  <c r="J8" i="8"/>
  <c r="M8" i="8" s="1"/>
  <c r="J13" i="8"/>
  <c r="M13" i="8" s="1"/>
  <c r="J19" i="8"/>
  <c r="M19" i="8" s="1"/>
  <c r="J15" i="8"/>
  <c r="C4" i="25" s="1"/>
  <c r="J30" i="8"/>
  <c r="M30" i="8" s="1"/>
  <c r="J1990" i="8"/>
  <c r="J42" i="8"/>
  <c r="J48" i="8"/>
  <c r="M48" i="8" s="1"/>
  <c r="J54" i="8"/>
  <c r="M54" i="8" s="1"/>
  <c r="J59" i="8"/>
  <c r="J236" i="8"/>
  <c r="C65" i="38" s="1"/>
  <c r="E65" i="38" s="1"/>
  <c r="G65" i="38" s="1"/>
  <c r="J65" i="8"/>
  <c r="C7" i="25" s="1"/>
  <c r="J250" i="8"/>
  <c r="C76" i="38" s="1"/>
  <c r="E76" i="38" s="1"/>
  <c r="G76" i="38" s="1"/>
  <c r="J72" i="8"/>
  <c r="J82" i="8"/>
  <c r="M82" i="8" s="1"/>
  <c r="J95" i="8"/>
  <c r="J101" i="8"/>
  <c r="J89" i="8"/>
  <c r="M89" i="8" s="1"/>
  <c r="J93" i="8"/>
  <c r="M93" i="8" s="1"/>
  <c r="J119" i="8"/>
  <c r="C39" i="38" s="1"/>
  <c r="E39" i="38" s="1"/>
  <c r="G39" i="38" s="1"/>
  <c r="J1227" i="8"/>
  <c r="J108" i="8"/>
  <c r="M108" i="8" s="1"/>
  <c r="J120" i="8"/>
  <c r="M120" i="8" s="1"/>
  <c r="J128" i="8"/>
  <c r="J1008" i="8"/>
  <c r="J152" i="8"/>
  <c r="J158" i="8"/>
  <c r="M158" i="8" s="1"/>
  <c r="J164" i="8"/>
  <c r="J170" i="8"/>
  <c r="J176" i="8"/>
  <c r="J182" i="8"/>
  <c r="J188" i="8"/>
  <c r="J194" i="8"/>
  <c r="J200" i="8"/>
  <c r="J206" i="8"/>
  <c r="J3" i="8"/>
  <c r="J217" i="8"/>
  <c r="M217" i="8" s="1"/>
  <c r="J223" i="8"/>
  <c r="M223" i="8" s="1"/>
  <c r="J229" i="8"/>
  <c r="M229" i="8" s="1"/>
  <c r="J1821" i="8"/>
  <c r="J240" i="8"/>
  <c r="J246" i="8"/>
  <c r="J251" i="8"/>
  <c r="J257" i="8"/>
  <c r="M257" i="8" s="1"/>
  <c r="J263" i="8"/>
  <c r="M263" i="8" s="1"/>
  <c r="J221" i="8"/>
  <c r="J273" i="8"/>
  <c r="M273" i="8" s="1"/>
  <c r="J279" i="8"/>
  <c r="J285" i="8"/>
  <c r="C86" i="38" s="1"/>
  <c r="E86" i="38" s="1"/>
  <c r="G86" i="38" s="1"/>
  <c r="J1620" i="8"/>
  <c r="C151" i="19" s="1"/>
  <c r="F151" i="19" s="1"/>
  <c r="G151" i="19" s="1"/>
  <c r="J296" i="8"/>
  <c r="J302" i="8"/>
  <c r="C93" i="38" s="1"/>
  <c r="E93" i="38" s="1"/>
  <c r="G93" i="38" s="1"/>
  <c r="J308" i="8"/>
  <c r="J339" i="8"/>
  <c r="C104" i="38" s="1"/>
  <c r="E104" i="38" s="1"/>
  <c r="G104" i="38" s="1"/>
  <c r="J320" i="8"/>
  <c r="M320" i="8" s="1"/>
  <c r="J326" i="8"/>
  <c r="J332" i="8"/>
  <c r="C102" i="38" s="1"/>
  <c r="E102" i="38" s="1"/>
  <c r="G102" i="38" s="1"/>
  <c r="J338" i="8"/>
  <c r="J344" i="8"/>
  <c r="M344" i="8" s="1"/>
  <c r="J350" i="8"/>
  <c r="J356" i="8"/>
  <c r="J362" i="8"/>
  <c r="J368" i="8"/>
  <c r="J374" i="8"/>
  <c r="J380" i="8"/>
  <c r="M380" i="8" s="1"/>
  <c r="J386" i="8"/>
  <c r="C133" i="38" s="1"/>
  <c r="E133" i="38" s="1"/>
  <c r="G133" i="38" s="1"/>
  <c r="J392" i="8"/>
  <c r="C138" i="38" s="1"/>
  <c r="E138" i="38" s="1"/>
  <c r="G138" i="38" s="1"/>
  <c r="J398" i="8"/>
  <c r="M398" i="8" s="1"/>
  <c r="J404" i="8"/>
  <c r="J433" i="8"/>
  <c r="C148" i="38" s="1"/>
  <c r="E148" i="38" s="1"/>
  <c r="G148" i="38" s="1"/>
  <c r="J2139" i="8"/>
  <c r="C222" i="19" s="1"/>
  <c r="F222" i="19" s="1"/>
  <c r="G222" i="19" s="1"/>
  <c r="J421" i="8"/>
  <c r="C145" i="38" s="1"/>
  <c r="E145" i="38" s="1"/>
  <c r="G145" i="38" s="1"/>
  <c r="J427" i="8"/>
  <c r="M427" i="8" s="1"/>
  <c r="J457" i="8"/>
  <c r="C155" i="38" s="1"/>
  <c r="E155" i="38" s="1"/>
  <c r="G155" i="38" s="1"/>
  <c r="J439" i="8"/>
  <c r="M439" i="8" s="1"/>
  <c r="J445" i="8"/>
  <c r="M445" i="8" s="1"/>
  <c r="J57" i="8"/>
  <c r="J455" i="8"/>
  <c r="J461" i="8"/>
  <c r="C159" i="38" s="1"/>
  <c r="E159" i="38" s="1"/>
  <c r="G159" i="38" s="1"/>
  <c r="J481" i="8"/>
  <c r="C163" i="38" s="1"/>
  <c r="E163" i="38" s="1"/>
  <c r="G163" i="38" s="1"/>
  <c r="J473" i="8"/>
  <c r="J479" i="8"/>
  <c r="M479" i="8" s="1"/>
  <c r="J485" i="8"/>
  <c r="J491" i="8"/>
  <c r="J497" i="8"/>
  <c r="J503" i="8"/>
  <c r="M503" i="8" s="1"/>
  <c r="J509" i="8"/>
  <c r="M509" i="8" s="1"/>
  <c r="J515" i="8"/>
  <c r="J520" i="8"/>
  <c r="M520" i="8" s="1"/>
  <c r="J526" i="8"/>
  <c r="J532" i="8"/>
  <c r="M532" i="8" s="1"/>
  <c r="J538" i="8"/>
  <c r="C186" i="38" s="1"/>
  <c r="E186" i="38" s="1"/>
  <c r="G186" i="38" s="1"/>
  <c r="J544" i="8"/>
  <c r="J550" i="8"/>
  <c r="M550" i="8" s="1"/>
  <c r="J556" i="8"/>
  <c r="J562" i="8"/>
  <c r="M562" i="8" s="1"/>
  <c r="J568" i="8"/>
  <c r="M568" i="8" s="1"/>
  <c r="J574" i="8"/>
  <c r="M574" i="8" s="1"/>
  <c r="J580" i="8"/>
  <c r="M580" i="8" s="1"/>
  <c r="J586" i="8"/>
  <c r="J592" i="8"/>
  <c r="J598" i="8"/>
  <c r="M598" i="8" s="1"/>
  <c r="J653" i="8"/>
  <c r="J1816" i="8"/>
  <c r="J614" i="8"/>
  <c r="J620" i="8"/>
  <c r="M620" i="8" s="1"/>
  <c r="J626" i="8"/>
  <c r="J632" i="8"/>
  <c r="J638" i="8"/>
  <c r="J662" i="8"/>
  <c r="J668" i="8"/>
  <c r="M668" i="8" s="1"/>
  <c r="J674" i="8"/>
  <c r="M674" i="8" s="1"/>
  <c r="J680" i="8"/>
  <c r="M680" i="8" s="1"/>
  <c r="J686" i="8"/>
  <c r="M686" i="8" s="1"/>
  <c r="J692" i="8"/>
  <c r="J698" i="8"/>
  <c r="J705" i="8"/>
  <c r="M705" i="8" s="1"/>
  <c r="J711" i="8"/>
  <c r="M711" i="8" s="1"/>
  <c r="J733" i="8"/>
  <c r="J723" i="8"/>
  <c r="M723" i="8" s="1"/>
  <c r="J729" i="8"/>
  <c r="M729" i="8" s="1"/>
  <c r="J735" i="8"/>
  <c r="J741" i="8"/>
  <c r="J747" i="8"/>
  <c r="J753" i="8"/>
  <c r="M753" i="8" s="1"/>
  <c r="J759" i="8"/>
  <c r="G777" i="21" s="1"/>
  <c r="J765" i="8"/>
  <c r="J771" i="8"/>
  <c r="M771" i="8" s="1"/>
  <c r="J777" i="8"/>
  <c r="M777" i="8" s="1"/>
  <c r="J783" i="8"/>
  <c r="M783" i="8" s="1"/>
  <c r="J789" i="8"/>
  <c r="M789" i="8" s="1"/>
  <c r="J795" i="8"/>
  <c r="J801" i="8"/>
  <c r="J807" i="8"/>
  <c r="J813" i="8"/>
  <c r="M813" i="8" s="1"/>
  <c r="J819" i="8"/>
  <c r="M819" i="8" s="1"/>
  <c r="J837" i="8"/>
  <c r="M837" i="8" s="1"/>
  <c r="J843" i="8"/>
  <c r="M843" i="8" s="1"/>
  <c r="J938" i="8"/>
  <c r="M938" i="8" s="1"/>
  <c r="J835" i="8"/>
  <c r="M835" i="8" s="1"/>
  <c r="J841" i="8"/>
  <c r="M841" i="8" s="1"/>
  <c r="J847" i="8"/>
  <c r="M847" i="8" s="1"/>
  <c r="J853" i="8"/>
  <c r="M853" i="8" s="1"/>
  <c r="J859" i="8"/>
  <c r="M859" i="8" s="1"/>
  <c r="J865" i="8"/>
  <c r="M865" i="8" s="1"/>
  <c r="J871" i="8"/>
  <c r="M871" i="8" s="1"/>
  <c r="J877" i="8"/>
  <c r="M877" i="8" s="1"/>
  <c r="J883" i="8"/>
  <c r="M883" i="8" s="1"/>
  <c r="J889" i="8"/>
  <c r="M889" i="8" s="1"/>
  <c r="J895" i="8"/>
  <c r="J901" i="8"/>
  <c r="J907" i="8"/>
  <c r="M907" i="8" s="1"/>
  <c r="J913" i="8"/>
  <c r="J919" i="8"/>
  <c r="J925" i="8"/>
  <c r="J931" i="8"/>
  <c r="M931" i="8" s="1"/>
  <c r="J936" i="8"/>
  <c r="C126" i="19" s="1"/>
  <c r="F126" i="19" s="1"/>
  <c r="G126" i="19" s="1"/>
  <c r="J937" i="8"/>
  <c r="M937" i="8" s="1"/>
  <c r="J944" i="8"/>
  <c r="M944" i="8" s="1"/>
  <c r="J951" i="8"/>
  <c r="J827" i="8"/>
  <c r="J645" i="8"/>
  <c r="J1121" i="8"/>
  <c r="J1125" i="8"/>
  <c r="M1125" i="8" s="1"/>
  <c r="J1137" i="8"/>
  <c r="M1137" i="8" s="1"/>
  <c r="J1143" i="8"/>
  <c r="M1143" i="8" s="1"/>
  <c r="J1149" i="8"/>
  <c r="J1167" i="8"/>
  <c r="J1172" i="8"/>
  <c r="M1172" i="8" s="1"/>
  <c r="J1178" i="8"/>
  <c r="J1184" i="8"/>
  <c r="J1190" i="8"/>
  <c r="M1190" i="8" s="1"/>
  <c r="J1194" i="8"/>
  <c r="J1200" i="8"/>
  <c r="J1247" i="8"/>
  <c r="J1267" i="8"/>
  <c r="M1267" i="8" s="1"/>
  <c r="J1281" i="8"/>
  <c r="M1281" i="8" s="1"/>
  <c r="J1292" i="8"/>
  <c r="J1299" i="8"/>
  <c r="J1305" i="8"/>
  <c r="J1252" i="8"/>
  <c r="G1282" i="21" s="1"/>
  <c r="J1257" i="8"/>
  <c r="J1262" i="8"/>
  <c r="M1262" i="8" s="1"/>
  <c r="J1980" i="8"/>
  <c r="J1265" i="8"/>
  <c r="G1299" i="21" s="1"/>
  <c r="J1266" i="8"/>
  <c r="M1266" i="8" s="1"/>
  <c r="J1271" i="8"/>
  <c r="J1272" i="8"/>
  <c r="J1285" i="8"/>
  <c r="J1291" i="8"/>
  <c r="J1310" i="8"/>
  <c r="C351" i="38" s="1"/>
  <c r="E351" i="38" s="1"/>
  <c r="G351" i="38" s="1"/>
  <c r="J1326" i="8"/>
  <c r="M1326" i="8" s="1"/>
  <c r="J1343" i="8"/>
  <c r="M1343" i="8" s="1"/>
  <c r="J1361" i="8"/>
  <c r="M1361" i="8" s="1"/>
  <c r="J957" i="8"/>
  <c r="M957" i="8" s="1"/>
  <c r="J963" i="8"/>
  <c r="C275" i="38" s="1"/>
  <c r="E275" i="38" s="1"/>
  <c r="G275" i="38" s="1"/>
  <c r="J969" i="8"/>
  <c r="J975" i="8"/>
  <c r="J985" i="8"/>
  <c r="J995" i="8"/>
  <c r="J1053" i="8"/>
  <c r="M1053" i="8" s="1"/>
  <c r="J998" i="8"/>
  <c r="C285" i="38" s="1"/>
  <c r="E285" i="38" s="1"/>
  <c r="G285" i="38" s="1"/>
  <c r="J1004" i="8"/>
  <c r="M1004" i="8" s="1"/>
  <c r="J1010" i="8"/>
  <c r="M1010" i="8" s="1"/>
  <c r="J1016" i="8"/>
  <c r="J607" i="8"/>
  <c r="J1028" i="8"/>
  <c r="J1043" i="8"/>
  <c r="C303" i="38" s="1"/>
  <c r="E303" i="38" s="1"/>
  <c r="G303" i="38" s="1"/>
  <c r="J1049" i="8"/>
  <c r="J1055" i="8"/>
  <c r="M1055" i="8" s="1"/>
  <c r="J1061" i="8"/>
  <c r="M1061" i="8" s="1"/>
  <c r="J1067" i="8"/>
  <c r="M1067" i="8" s="1"/>
  <c r="J1073" i="8"/>
  <c r="M1073" i="8" s="1"/>
  <c r="J1079" i="8"/>
  <c r="J1085" i="8"/>
  <c r="M1085" i="8" s="1"/>
  <c r="J1091" i="8"/>
  <c r="M1091" i="8" s="1"/>
  <c r="J1106" i="8"/>
  <c r="G1615" i="21" s="1"/>
  <c r="J1103" i="8"/>
  <c r="J1109" i="8"/>
  <c r="J1119" i="8"/>
  <c r="G1621" i="21" s="1"/>
  <c r="J1129" i="8"/>
  <c r="J1127" i="8"/>
  <c r="J1133" i="8"/>
  <c r="M1133" i="8" s="1"/>
  <c r="J1139" i="8"/>
  <c r="M1139" i="8" s="1"/>
  <c r="J1145" i="8"/>
  <c r="J1151" i="8"/>
  <c r="M1151" i="8" s="1"/>
  <c r="J1157" i="8"/>
  <c r="G1178" i="21" s="1"/>
  <c r="J1163" i="8"/>
  <c r="J1969" i="8"/>
  <c r="G1190" i="21" s="1"/>
  <c r="J1174" i="8"/>
  <c r="J1180" i="8"/>
  <c r="M1180" i="8" s="1"/>
  <c r="J1186" i="8"/>
  <c r="J1192" i="8"/>
  <c r="M1192" i="8" s="1"/>
  <c r="J1196" i="8"/>
  <c r="J1202" i="8"/>
  <c r="J1208" i="8"/>
  <c r="J1022" i="8"/>
  <c r="J1218" i="8"/>
  <c r="M1218" i="8" s="1"/>
  <c r="J1223" i="8"/>
  <c r="J1228" i="8"/>
  <c r="G1256" i="21" s="1"/>
  <c r="J1233" i="8"/>
  <c r="J1234" i="8"/>
  <c r="J1238" i="8"/>
  <c r="G1267" i="21" s="1"/>
  <c r="J2083" i="8"/>
  <c r="J2060" i="8"/>
  <c r="J1275" i="8"/>
  <c r="J1276" i="8"/>
  <c r="J148" i="8"/>
  <c r="J1302" i="8"/>
  <c r="J1308" i="8"/>
  <c r="M1308" i="8" s="1"/>
  <c r="J1313" i="8"/>
  <c r="M1313" i="8" s="1"/>
  <c r="J2042" i="8"/>
  <c r="J145" i="8"/>
  <c r="J1330" i="8"/>
  <c r="M1330" i="8" s="1"/>
  <c r="J1335" i="8"/>
  <c r="M1335" i="8" s="1"/>
  <c r="J1341" i="8"/>
  <c r="M1341" i="8" s="1"/>
  <c r="J1347" i="8"/>
  <c r="M1347" i="8" s="1"/>
  <c r="J1353" i="8"/>
  <c r="M1353" i="8" s="1"/>
  <c r="J1359" i="8"/>
  <c r="M1359" i="8" s="1"/>
  <c r="J1460" i="8"/>
  <c r="J1370" i="8"/>
  <c r="J1377" i="8"/>
  <c r="C361" i="38" s="1"/>
  <c r="E361" i="38" s="1"/>
  <c r="G361" i="38" s="1"/>
  <c r="J1480" i="8"/>
  <c r="J1388" i="8"/>
  <c r="J2132" i="8"/>
  <c r="J1399" i="8"/>
  <c r="M1399" i="8" s="1"/>
  <c r="J1405" i="8"/>
  <c r="J1411" i="8"/>
  <c r="J1417" i="8"/>
  <c r="M1417" i="8" s="1"/>
  <c r="J1422" i="8"/>
  <c r="J1428" i="8"/>
  <c r="J1434" i="8"/>
  <c r="J1439" i="8"/>
  <c r="J1445" i="8"/>
  <c r="J1496" i="8"/>
  <c r="C136" i="19" s="1"/>
  <c r="F136" i="19" s="1"/>
  <c r="G136" i="19" s="1"/>
  <c r="J1457" i="8"/>
  <c r="G1498" i="21" s="1"/>
  <c r="J1438" i="8"/>
  <c r="J1444" i="8"/>
  <c r="J1450" i="8"/>
  <c r="J1456" i="8"/>
  <c r="G1497" i="21" s="1"/>
  <c r="J1462" i="8"/>
  <c r="G1504" i="21" s="1"/>
  <c r="J1468" i="8"/>
  <c r="J1501" i="8"/>
  <c r="C138" i="19" s="1"/>
  <c r="F138" i="19" s="1"/>
  <c r="G138" i="19" s="1"/>
  <c r="J1509" i="8"/>
  <c r="J1682" i="8"/>
  <c r="J1491" i="8"/>
  <c r="J1521" i="8"/>
  <c r="G1666" i="21" s="1"/>
  <c r="J2041" i="8"/>
  <c r="D35" i="23" s="1"/>
  <c r="G35" i="23" s="1"/>
  <c r="H35" i="23" s="1"/>
  <c r="J1506" i="8"/>
  <c r="J1512" i="8"/>
  <c r="J1653" i="8"/>
  <c r="J1522" i="8"/>
  <c r="J1527" i="8"/>
  <c r="C377" i="38" s="1"/>
  <c r="E377" i="38" s="1"/>
  <c r="G377" i="38" s="1"/>
  <c r="J1532" i="8"/>
  <c r="J1538" i="8"/>
  <c r="J1544" i="8"/>
  <c r="G1592" i="21" s="1"/>
  <c r="J1788" i="8"/>
  <c r="J1556" i="8"/>
  <c r="G1605" i="21" s="1"/>
  <c r="J1562" i="8"/>
  <c r="G1611" i="21" s="1"/>
  <c r="J416" i="8"/>
  <c r="J1574" i="8"/>
  <c r="G1623" i="21" s="1"/>
  <c r="J1580" i="8"/>
  <c r="G1629" i="21" s="1"/>
  <c r="J1586" i="8"/>
  <c r="C385" i="38" s="1"/>
  <c r="E385" i="38" s="1"/>
  <c r="G385" i="38" s="1"/>
  <c r="J1592" i="8"/>
  <c r="C386" i="38" s="1"/>
  <c r="E386" i="38" s="1"/>
  <c r="G386" i="38" s="1"/>
  <c r="J1600" i="8"/>
  <c r="J2044" i="8"/>
  <c r="J1369" i="8"/>
  <c r="G1659" i="21" s="1"/>
  <c r="J1614" i="8"/>
  <c r="G1665" i="21" s="1"/>
  <c r="J2052" i="8"/>
  <c r="G1671" i="21" s="1"/>
  <c r="J1623" i="8"/>
  <c r="G1677" i="21" s="1"/>
  <c r="J1629" i="8"/>
  <c r="G1683" i="21" s="1"/>
  <c r="J1635" i="8"/>
  <c r="J1830" i="8"/>
  <c r="C243" i="19" s="1"/>
  <c r="F243" i="19" s="1"/>
  <c r="G243" i="19" s="1"/>
  <c r="J1759" i="8"/>
  <c r="J1658" i="8"/>
  <c r="M1658" i="8" s="1"/>
  <c r="J1664" i="8"/>
  <c r="J1670" i="8"/>
  <c r="J1676" i="8"/>
  <c r="J1814" i="8"/>
  <c r="C196" i="19" s="1"/>
  <c r="F196" i="19" s="1"/>
  <c r="G196" i="19" s="1"/>
  <c r="J1453" i="8"/>
  <c r="J1693" i="8"/>
  <c r="C393" i="38" s="1"/>
  <c r="E393" i="38" s="1"/>
  <c r="G393" i="38" s="1"/>
  <c r="J1843" i="8"/>
  <c r="C201" i="19" s="1"/>
  <c r="F201" i="19" s="1"/>
  <c r="G201" i="19" s="1"/>
  <c r="J1704" i="8"/>
  <c r="G1763" i="21" s="1"/>
  <c r="J1947" i="8"/>
  <c r="G1768" i="21" s="1"/>
  <c r="J1716" i="8"/>
  <c r="J1844" i="8"/>
  <c r="C202" i="19" s="1"/>
  <c r="F202" i="19" s="1"/>
  <c r="G202" i="19" s="1"/>
  <c r="J1847" i="8"/>
  <c r="C205" i="19" s="1"/>
  <c r="F205" i="19" s="1"/>
  <c r="G205" i="19" s="1"/>
  <c r="J644" i="8"/>
  <c r="J1932" i="8"/>
  <c r="C11" i="35" s="1"/>
  <c r="F11" i="35" s="1"/>
  <c r="J1746" i="8"/>
  <c r="J1750" i="8"/>
  <c r="J1756" i="8"/>
  <c r="J2116" i="8"/>
  <c r="J1768" i="8"/>
  <c r="J2011" i="8"/>
  <c r="J2015" i="8"/>
  <c r="J1787" i="8"/>
  <c r="J2169" i="8"/>
  <c r="J678" i="8"/>
  <c r="J1878" i="8"/>
  <c r="C213" i="19" s="1"/>
  <c r="F213" i="19" s="1"/>
  <c r="G213" i="19" s="1"/>
  <c r="J1880" i="8"/>
  <c r="J2014" i="8"/>
  <c r="J2123" i="8"/>
  <c r="J2023" i="8"/>
  <c r="J1916" i="8"/>
  <c r="G1758" i="21" s="1"/>
  <c r="J1857" i="8"/>
  <c r="J2004" i="8"/>
  <c r="J2337" i="8"/>
  <c r="J1871" i="8"/>
  <c r="J1882" i="8"/>
  <c r="J2231" i="8"/>
  <c r="J1994" i="8"/>
  <c r="J2143" i="8"/>
  <c r="J329" i="8"/>
  <c r="J1235" i="8"/>
  <c r="C246" i="19" s="1"/>
  <c r="F246" i="19" s="1"/>
  <c r="G246" i="19" s="1"/>
  <c r="J2168" i="8"/>
  <c r="J1937" i="8"/>
  <c r="J2046" i="8"/>
  <c r="J2047" i="8"/>
  <c r="J1546" i="8"/>
  <c r="G1595" i="21" s="1"/>
  <c r="J1554" i="8"/>
  <c r="G1603" i="21" s="1"/>
  <c r="J1560" i="8"/>
  <c r="J1571" i="8"/>
  <c r="G1774" i="21" s="1"/>
  <c r="J1588" i="8"/>
  <c r="J1578" i="8"/>
  <c r="G1627" i="21" s="1"/>
  <c r="J1584" i="8"/>
  <c r="G1633" i="21" s="1"/>
  <c r="J1594" i="8"/>
  <c r="J1698" i="8"/>
  <c r="C179" i="19" s="1"/>
  <c r="F179" i="19" s="1"/>
  <c r="G179" i="19" s="1"/>
  <c r="J1601" i="8"/>
  <c r="J1606" i="8"/>
  <c r="J1612" i="8"/>
  <c r="J1974" i="8"/>
  <c r="G1669" i="21" s="1"/>
  <c r="J1724" i="8"/>
  <c r="G1675" i="21" s="1"/>
  <c r="J1710" i="8"/>
  <c r="C181" i="19" s="1"/>
  <c r="F181" i="19" s="1"/>
  <c r="G181" i="19" s="1"/>
  <c r="J1717" i="8"/>
  <c r="J1775" i="8"/>
  <c r="J1780" i="8"/>
  <c r="J1785" i="8"/>
  <c r="J1791" i="8"/>
  <c r="J1796" i="8"/>
  <c r="J1803" i="8"/>
  <c r="J1813" i="8"/>
  <c r="J1888" i="8"/>
  <c r="J1889" i="8"/>
  <c r="J1834" i="8"/>
  <c r="J1907" i="8"/>
  <c r="J1918" i="8"/>
  <c r="J1945" i="8"/>
  <c r="J2035" i="8"/>
  <c r="J1960" i="8"/>
  <c r="J2082" i="8"/>
  <c r="J1886" i="8"/>
  <c r="J1891" i="8"/>
  <c r="D69" i="30" s="1"/>
  <c r="G69" i="30" s="1"/>
  <c r="J2146" i="8"/>
  <c r="J2093" i="8"/>
  <c r="J673" i="8"/>
  <c r="D17" i="40" s="1"/>
  <c r="J2025" i="8"/>
  <c r="J2104" i="8"/>
  <c r="J2043" i="8"/>
  <c r="J1800" i="8"/>
  <c r="C192" i="19" s="1"/>
  <c r="F192" i="19" s="1"/>
  <c r="G192" i="19" s="1"/>
  <c r="J1660" i="8"/>
  <c r="J1666" i="8"/>
  <c r="J1672" i="8"/>
  <c r="J1678" i="8"/>
  <c r="C155" i="19" s="1"/>
  <c r="F155" i="19" s="1"/>
  <c r="G155" i="19" s="1"/>
  <c r="J1684" i="8"/>
  <c r="C392" i="38" s="1"/>
  <c r="E392" i="38" s="1"/>
  <c r="G392" i="38" s="1"/>
  <c r="J2007" i="8"/>
  <c r="J1841" i="8"/>
  <c r="C199" i="19" s="1"/>
  <c r="F199" i="19" s="1"/>
  <c r="G199" i="19" s="1"/>
  <c r="J2163" i="8"/>
  <c r="D36" i="23" s="1"/>
  <c r="G36" i="23" s="1"/>
  <c r="H36" i="23" s="1"/>
  <c r="J1706" i="8"/>
  <c r="C395" i="38" s="1"/>
  <c r="E395" i="38" s="1"/>
  <c r="G395" i="38" s="1"/>
  <c r="J1712" i="8"/>
  <c r="J1718" i="8"/>
  <c r="J1845" i="8"/>
  <c r="C203" i="19" s="1"/>
  <c r="F203" i="19" s="1"/>
  <c r="G203" i="19" s="1"/>
  <c r="J2118" i="8"/>
  <c r="C12" i="35" s="1"/>
  <c r="F12" i="35" s="1"/>
  <c r="J1736" i="8"/>
  <c r="J1742" i="8"/>
  <c r="J2067" i="8"/>
  <c r="J1752" i="8"/>
  <c r="J2112" i="8"/>
  <c r="J2122" i="8"/>
  <c r="J1770" i="8"/>
  <c r="J1861" i="8"/>
  <c r="C211" i="19" s="1"/>
  <c r="F211" i="19" s="1"/>
  <c r="G211" i="19" s="1"/>
  <c r="J1801" i="8"/>
  <c r="J1855" i="8"/>
  <c r="J1817" i="8"/>
  <c r="J2021" i="8"/>
  <c r="J1832" i="8"/>
  <c r="J1906" i="8"/>
  <c r="J2038" i="8"/>
  <c r="J1859" i="8"/>
  <c r="J1875" i="8"/>
  <c r="J1954" i="8"/>
  <c r="J1873" i="8"/>
  <c r="J268" i="8"/>
  <c r="J2165" i="8"/>
  <c r="J2142" i="8"/>
  <c r="J1991" i="8"/>
  <c r="M1991" i="8" s="1"/>
  <c r="J2099" i="8"/>
  <c r="J2003" i="8"/>
  <c r="J1919" i="8"/>
  <c r="J161" i="8"/>
  <c r="J133" i="8"/>
  <c r="G1280" i="21" s="1"/>
  <c r="J888" i="8"/>
  <c r="J896" i="8"/>
  <c r="M896" i="8" s="1"/>
  <c r="J983" i="8"/>
  <c r="J991" i="8"/>
  <c r="J1146" i="8"/>
  <c r="M1146" i="8" s="1"/>
  <c r="J1162" i="8"/>
  <c r="G1681" i="21" s="1"/>
  <c r="J1181" i="8"/>
  <c r="J1373" i="8"/>
  <c r="M1373" i="8" s="1"/>
  <c r="J1420" i="8"/>
  <c r="M1420" i="8" s="1"/>
  <c r="J1914" i="8"/>
  <c r="J1158" i="8"/>
  <c r="J1165" i="8"/>
  <c r="M1165" i="8" s="1"/>
  <c r="J2096" i="8"/>
  <c r="D40" i="30" s="1"/>
  <c r="J890" i="8"/>
  <c r="M890" i="8" s="1"/>
  <c r="J992" i="8"/>
  <c r="J1141" i="8"/>
  <c r="M1141" i="8" s="1"/>
  <c r="J1155" i="8"/>
  <c r="J1169" i="8"/>
  <c r="J1176" i="8"/>
  <c r="M1176" i="8" s="1"/>
  <c r="J1363" i="8"/>
  <c r="J1466" i="8"/>
  <c r="J1375" i="8"/>
  <c r="J1595" i="8"/>
  <c r="J316" i="8"/>
  <c r="M316" i="8" s="1"/>
  <c r="J559" i="8"/>
  <c r="M559" i="8" s="1"/>
  <c r="J577" i="8"/>
  <c r="C192" i="38" s="1"/>
  <c r="E192" i="38" s="1"/>
  <c r="G192" i="38" s="1"/>
  <c r="J595" i="8"/>
  <c r="J611" i="8"/>
  <c r="M611" i="8" s="1"/>
  <c r="J861" i="8"/>
  <c r="M861" i="8" s="1"/>
  <c r="J912" i="8"/>
  <c r="J920" i="8"/>
  <c r="J959" i="8"/>
  <c r="J967" i="8"/>
  <c r="J1006" i="8"/>
  <c r="J1014" i="8"/>
  <c r="M1014" i="8" s="1"/>
  <c r="J1054" i="8"/>
  <c r="J1062" i="8"/>
  <c r="J1195" i="8"/>
  <c r="J1203" i="8"/>
  <c r="J1652" i="8"/>
  <c r="J1616" i="8"/>
  <c r="J1809" i="8"/>
  <c r="C194" i="19" s="1"/>
  <c r="F194" i="19" s="1"/>
  <c r="G194" i="19" s="1"/>
  <c r="J234" i="8"/>
  <c r="J1868" i="8"/>
  <c r="J2127" i="8"/>
  <c r="J658" i="8"/>
  <c r="J665" i="8"/>
  <c r="M665" i="8" s="1"/>
  <c r="J671" i="8"/>
  <c r="J756" i="8"/>
  <c r="J1524" i="8"/>
  <c r="J1530" i="8"/>
  <c r="J1971" i="8"/>
  <c r="J1866" i="8"/>
  <c r="J292" i="8"/>
  <c r="M292" i="8" s="1"/>
  <c r="J354" i="8"/>
  <c r="J360" i="8"/>
  <c r="J567" i="8"/>
  <c r="M567" i="8" s="1"/>
  <c r="J585" i="8"/>
  <c r="M585" i="8" s="1"/>
  <c r="J619" i="8"/>
  <c r="M619" i="8" s="1"/>
  <c r="J748" i="8"/>
  <c r="J754" i="8"/>
  <c r="M754" i="8" s="1"/>
  <c r="J761" i="8"/>
  <c r="G779" i="21" s="1"/>
  <c r="J914" i="8"/>
  <c r="J961" i="8"/>
  <c r="M961" i="8" s="1"/>
  <c r="J1975" i="8"/>
  <c r="C144" i="19" s="1"/>
  <c r="F144" i="19" s="1"/>
  <c r="G144" i="19" s="1"/>
  <c r="J1329" i="8"/>
  <c r="M1329" i="8" s="1"/>
  <c r="J1986" i="8"/>
  <c r="J1572" i="8"/>
  <c r="J2149" i="8"/>
  <c r="J1826" i="8"/>
  <c r="J2100" i="8"/>
  <c r="J300" i="8"/>
  <c r="J306" i="8"/>
  <c r="M306" i="8" s="1"/>
  <c r="J349" i="8"/>
  <c r="J5" i="8"/>
  <c r="M5" i="8" s="1"/>
  <c r="J16" i="8"/>
  <c r="M16" i="8" s="1"/>
  <c r="J22" i="8"/>
  <c r="M22" i="8" s="1"/>
  <c r="J33" i="8"/>
  <c r="M33" i="8" s="1"/>
  <c r="J2005" i="8"/>
  <c r="J51" i="8"/>
  <c r="M51" i="8" s="1"/>
  <c r="J328" i="8"/>
  <c r="M328" i="8" s="1"/>
  <c r="J68" i="8"/>
  <c r="J74" i="8"/>
  <c r="C12" i="38" s="1"/>
  <c r="E12" i="38" s="1"/>
  <c r="G12" i="38" s="1"/>
  <c r="J81" i="8"/>
  <c r="J92" i="8"/>
  <c r="C21" i="38" s="1"/>
  <c r="E21" i="38" s="1"/>
  <c r="G21" i="38" s="1"/>
  <c r="J86" i="8"/>
  <c r="M86" i="8" s="1"/>
  <c r="J91" i="8"/>
  <c r="M91" i="8" s="1"/>
  <c r="J122" i="8"/>
  <c r="J143" i="8"/>
  <c r="J155" i="8"/>
  <c r="M155" i="8" s="1"/>
  <c r="J163" i="8"/>
  <c r="J169" i="8"/>
  <c r="M169" i="8" s="1"/>
  <c r="J2050" i="8"/>
  <c r="J187" i="8"/>
  <c r="J1958" i="8"/>
  <c r="J7" i="8"/>
  <c r="C112" i="19" s="1"/>
  <c r="F112" i="19" s="1"/>
  <c r="G112" i="19" s="1"/>
  <c r="J2013" i="8"/>
  <c r="J24" i="8"/>
  <c r="M24" i="8" s="1"/>
  <c r="J1987" i="8"/>
  <c r="J41" i="8"/>
  <c r="M41" i="8" s="1"/>
  <c r="J47" i="8"/>
  <c r="M47" i="8" s="1"/>
  <c r="J73" i="8"/>
  <c r="C15" i="25" s="1"/>
  <c r="J43" i="8"/>
  <c r="J76" i="8"/>
  <c r="C14" i="38" s="1"/>
  <c r="E14" i="38" s="1"/>
  <c r="G14" i="38" s="1"/>
  <c r="J172" i="8"/>
  <c r="J94" i="8"/>
  <c r="J100" i="8"/>
  <c r="J112" i="8"/>
  <c r="J118" i="8"/>
  <c r="C38" i="38" s="1"/>
  <c r="E38" i="38" s="1"/>
  <c r="G38" i="38" s="1"/>
  <c r="J129" i="8"/>
  <c r="M129" i="8" s="1"/>
  <c r="J113" i="8"/>
  <c r="M113" i="8" s="1"/>
  <c r="J25" i="8"/>
  <c r="J226" i="8"/>
  <c r="J249" i="8"/>
  <c r="J260" i="8"/>
  <c r="M260" i="8" s="1"/>
  <c r="J267" i="8"/>
  <c r="M267" i="8" s="1"/>
  <c r="J281" i="8"/>
  <c r="M281" i="8" s="1"/>
  <c r="J310" i="8"/>
  <c r="M310" i="8" s="1"/>
  <c r="J318" i="8"/>
  <c r="M318" i="8" s="1"/>
  <c r="J324" i="8"/>
  <c r="M324" i="8" s="1"/>
  <c r="J334" i="8"/>
  <c r="M334" i="8" s="1"/>
  <c r="J370" i="8"/>
  <c r="M370" i="8" s="1"/>
  <c r="J406" i="8"/>
  <c r="J431" i="8"/>
  <c r="J441" i="8"/>
  <c r="M441" i="8" s="1"/>
  <c r="J447" i="8"/>
  <c r="M447" i="8" s="1"/>
  <c r="J465" i="8"/>
  <c r="J493" i="8"/>
  <c r="J519" i="8"/>
  <c r="M519" i="8" s="1"/>
  <c r="J546" i="8"/>
  <c r="M546" i="8" s="1"/>
  <c r="J730" i="8"/>
  <c r="M730" i="8" s="1"/>
  <c r="J1922" i="8"/>
  <c r="J778" i="8"/>
  <c r="M778" i="8" s="1"/>
  <c r="J786" i="8"/>
  <c r="M786" i="8" s="1"/>
  <c r="J796" i="8"/>
  <c r="J804" i="8"/>
  <c r="J814" i="8"/>
  <c r="M814" i="8" s="1"/>
  <c r="J822" i="8"/>
  <c r="M822" i="8" s="1"/>
  <c r="J829" i="8"/>
  <c r="M829" i="8" s="1"/>
  <c r="J902" i="8"/>
  <c r="J926" i="8"/>
  <c r="J1627" i="8"/>
  <c r="J973" i="8"/>
  <c r="M973" i="8" s="1"/>
  <c r="J996" i="8"/>
  <c r="J1020" i="8"/>
  <c r="J1044" i="8"/>
  <c r="M1044" i="8" s="1"/>
  <c r="J1080" i="8"/>
  <c r="M1080" i="8" s="1"/>
  <c r="J1092" i="8"/>
  <c r="M1092" i="8" s="1"/>
  <c r="J1185" i="8"/>
  <c r="J1970" i="8"/>
  <c r="J1207" i="8"/>
  <c r="J1217" i="8"/>
  <c r="M1217" i="8" s="1"/>
  <c r="J1222" i="8"/>
  <c r="M1222" i="8" s="1"/>
  <c r="J1402" i="8"/>
  <c r="J1471" i="8"/>
  <c r="J1535" i="8"/>
  <c r="D11" i="40" s="1"/>
  <c r="J1688" i="8"/>
  <c r="J1683" i="8"/>
  <c r="J1689" i="8"/>
  <c r="J1694" i="8"/>
  <c r="C394" i="38" s="1"/>
  <c r="E394" i="38" s="1"/>
  <c r="G394" i="38" s="1"/>
  <c r="J1700" i="8"/>
  <c r="J1705" i="8"/>
  <c r="J1711" i="8"/>
  <c r="G1769" i="21" s="1"/>
  <c r="J1815" i="8"/>
  <c r="J1723" i="8"/>
  <c r="J1729" i="8"/>
  <c r="J652" i="8"/>
  <c r="J1741" i="8"/>
  <c r="J1747" i="8"/>
  <c r="J2167" i="8"/>
  <c r="J1853" i="8"/>
  <c r="J396" i="8"/>
  <c r="J425" i="8"/>
  <c r="C147" i="38" s="1"/>
  <c r="E147" i="38" s="1"/>
  <c r="G147" i="38" s="1"/>
  <c r="J423" i="8"/>
  <c r="M423" i="8" s="1"/>
  <c r="J468" i="8"/>
  <c r="C161" i="38" s="1"/>
  <c r="E161" i="38" s="1"/>
  <c r="G161" i="38" s="1"/>
  <c r="J528" i="8"/>
  <c r="C182" i="38" s="1"/>
  <c r="E182" i="38" s="1"/>
  <c r="G182" i="38" s="1"/>
  <c r="J511" i="8"/>
  <c r="J536" i="8"/>
  <c r="J766" i="8"/>
  <c r="J774" i="8"/>
  <c r="M774" i="8" s="1"/>
  <c r="J784" i="8"/>
  <c r="C216" i="38" s="1"/>
  <c r="E216" i="38" s="1"/>
  <c r="G216" i="38" s="1"/>
  <c r="J792" i="8"/>
  <c r="J802" i="8"/>
  <c r="J810" i="8"/>
  <c r="J820" i="8"/>
  <c r="M820" i="8" s="1"/>
  <c r="J833" i="8"/>
  <c r="M833" i="8" s="1"/>
  <c r="J846" i="8"/>
  <c r="M846" i="8" s="1"/>
  <c r="J870" i="8"/>
  <c r="M870" i="8" s="1"/>
  <c r="J876" i="8"/>
  <c r="M876" i="8" s="1"/>
  <c r="J884" i="8"/>
  <c r="M884" i="8" s="1"/>
  <c r="J900" i="8"/>
  <c r="J908" i="8"/>
  <c r="J608" i="8"/>
  <c r="J932" i="8"/>
  <c r="J948" i="8"/>
  <c r="M948" i="8" s="1"/>
  <c r="J955" i="8"/>
  <c r="J971" i="8"/>
  <c r="J979" i="8"/>
  <c r="J994" i="8"/>
  <c r="M994" i="8" s="1"/>
  <c r="J1002" i="8"/>
  <c r="M1002" i="8" s="1"/>
  <c r="J1018" i="8"/>
  <c r="J1026" i="8"/>
  <c r="J2008" i="8"/>
  <c r="J1050" i="8"/>
  <c r="J1066" i="8"/>
  <c r="M1066" i="8" s="1"/>
  <c r="J1078" i="8"/>
  <c r="M1078" i="8" s="1"/>
  <c r="J1090" i="8"/>
  <c r="M1090" i="8" s="1"/>
  <c r="J1102" i="8"/>
  <c r="M1102" i="8" s="1"/>
  <c r="J1765" i="8"/>
  <c r="G1254" i="21" s="1"/>
  <c r="J1253" i="8"/>
  <c r="J1618" i="8"/>
  <c r="D30" i="23" s="1"/>
  <c r="G30" i="23" s="1"/>
  <c r="H30" i="23" s="1"/>
  <c r="J1318" i="8"/>
  <c r="J1386" i="8"/>
  <c r="M1386" i="8" s="1"/>
  <c r="J1558" i="8"/>
  <c r="J1565" i="8"/>
  <c r="G1614" i="21" s="1"/>
  <c r="J1625" i="8"/>
  <c r="J1651" i="8"/>
  <c r="J1790" i="8"/>
  <c r="J1939" i="8"/>
  <c r="J197" i="8"/>
  <c r="J209" i="8"/>
  <c r="J216" i="8"/>
  <c r="M216" i="8" s="1"/>
  <c r="J222" i="8"/>
  <c r="M222" i="8" s="1"/>
  <c r="J2040" i="8"/>
  <c r="J239" i="8"/>
  <c r="J582" i="8"/>
  <c r="C193" i="38" s="1"/>
  <c r="E193" i="38" s="1"/>
  <c r="G193" i="38" s="1"/>
  <c r="J554" i="8"/>
  <c r="J790" i="8"/>
  <c r="J798" i="8"/>
  <c r="J808" i="8"/>
  <c r="J816" i="8"/>
  <c r="M816" i="8" s="1"/>
  <c r="J824" i="8"/>
  <c r="M824" i="8" s="1"/>
  <c r="J831" i="8"/>
  <c r="M831" i="8" s="1"/>
  <c r="J1187" i="8"/>
  <c r="M1187" i="8" s="1"/>
  <c r="J1219" i="8"/>
  <c r="M1219" i="8" s="1"/>
  <c r="J1345" i="8"/>
  <c r="M1345" i="8" s="1"/>
  <c r="J1352" i="8"/>
  <c r="M1352" i="8" s="1"/>
  <c r="J1961" i="8"/>
  <c r="J1455" i="8"/>
  <c r="J1582" i="8"/>
  <c r="G1631" i="21" s="1"/>
  <c r="J1685" i="8"/>
  <c r="J1828" i="8"/>
  <c r="C198" i="19" s="1"/>
  <c r="F198" i="19" s="1"/>
  <c r="G198" i="19" s="1"/>
  <c r="J1696" i="8"/>
  <c r="J1701" i="8"/>
  <c r="J1707" i="8"/>
  <c r="G1765" i="21" s="1"/>
  <c r="J1713" i="8"/>
  <c r="J1719" i="8"/>
  <c r="J1725" i="8"/>
  <c r="J1731" i="8"/>
  <c r="J1737" i="8"/>
  <c r="C4" i="35" s="1"/>
  <c r="F4" i="35" s="1"/>
  <c r="J1848" i="8"/>
  <c r="C206" i="19" s="1"/>
  <c r="F206" i="19" s="1"/>
  <c r="G206" i="19" s="1"/>
  <c r="J2009" i="8"/>
  <c r="G1805" i="21" s="1"/>
  <c r="J1754" i="8"/>
  <c r="J1794" i="8"/>
  <c r="J2028" i="8"/>
  <c r="J1999" i="8"/>
  <c r="J38" i="8"/>
  <c r="C116" i="19" s="1"/>
  <c r="F116" i="19" s="1"/>
  <c r="G116" i="19" s="1"/>
  <c r="J63" i="8"/>
  <c r="C7" i="38" s="1"/>
  <c r="E7" i="38" s="1"/>
  <c r="G7" i="38" s="1"/>
  <c r="J83" i="8"/>
  <c r="M83" i="8" s="1"/>
  <c r="J117" i="8"/>
  <c r="C37" i="38" s="1"/>
  <c r="E37" i="38" s="1"/>
  <c r="G37" i="38" s="1"/>
  <c r="J142" i="8"/>
  <c r="M142" i="8" s="1"/>
  <c r="J168" i="8"/>
  <c r="M168" i="8" s="1"/>
  <c r="J196" i="8"/>
  <c r="J2134" i="8"/>
  <c r="J248" i="8"/>
  <c r="J137" i="8"/>
  <c r="J293" i="8"/>
  <c r="M293" i="8" s="1"/>
  <c r="J301" i="8"/>
  <c r="C92" i="38" s="1"/>
  <c r="E92" i="38" s="1"/>
  <c r="G92" i="38" s="1"/>
  <c r="J599" i="8"/>
  <c r="J605" i="8"/>
  <c r="J612" i="8"/>
  <c r="J672" i="8"/>
  <c r="J2068" i="8"/>
  <c r="J690" i="8"/>
  <c r="J697" i="8"/>
  <c r="J737" i="8"/>
  <c r="M737" i="8" s="1"/>
  <c r="J744" i="8"/>
  <c r="M744" i="8" s="1"/>
  <c r="J751" i="8"/>
  <c r="J839" i="8"/>
  <c r="M839" i="8" s="1"/>
  <c r="J56" i="8"/>
  <c r="M56" i="8" s="1"/>
  <c r="J278" i="8"/>
  <c r="J315" i="8"/>
  <c r="C99" i="38" s="1"/>
  <c r="E99" i="38" s="1"/>
  <c r="G99" i="38" s="1"/>
  <c r="J134" i="8"/>
  <c r="M134" i="8" s="1"/>
  <c r="J160" i="8"/>
  <c r="J186" i="8"/>
  <c r="J29" i="8"/>
  <c r="J238" i="8"/>
  <c r="J265" i="8"/>
  <c r="M265" i="8" s="1"/>
  <c r="J276" i="8"/>
  <c r="M276" i="8" s="1"/>
  <c r="J284" i="8"/>
  <c r="J2002" i="8"/>
  <c r="J337" i="8"/>
  <c r="J365" i="8"/>
  <c r="C119" i="19" s="1"/>
  <c r="F119" i="19" s="1"/>
  <c r="G119" i="19" s="1"/>
  <c r="J381" i="8"/>
  <c r="J401" i="8"/>
  <c r="M401" i="8" s="1"/>
  <c r="J409" i="8"/>
  <c r="J415" i="8"/>
  <c r="J436" i="8"/>
  <c r="J444" i="8"/>
  <c r="J449" i="8"/>
  <c r="M449" i="8" s="1"/>
  <c r="J476" i="8"/>
  <c r="J488" i="8"/>
  <c r="J496" i="8"/>
  <c r="J502" i="8"/>
  <c r="M502" i="8" s="1"/>
  <c r="J569" i="8"/>
  <c r="C190" i="38" s="1"/>
  <c r="E190" i="38" s="1"/>
  <c r="G190" i="38" s="1"/>
  <c r="J541" i="8"/>
  <c r="C189" i="38" s="1"/>
  <c r="E189" i="38" s="1"/>
  <c r="G189" i="38" s="1"/>
  <c r="J549" i="8"/>
  <c r="M549" i="8" s="1"/>
  <c r="J564" i="8"/>
  <c r="M564" i="8" s="1"/>
  <c r="J590" i="8"/>
  <c r="M590" i="8" s="1"/>
  <c r="J713" i="8"/>
  <c r="J701" i="8"/>
  <c r="J708" i="8"/>
  <c r="M708" i="8" s="1"/>
  <c r="J104" i="8"/>
  <c r="M104" i="8" s="1"/>
  <c r="J138" i="8"/>
  <c r="J927" i="8"/>
  <c r="J151" i="8"/>
  <c r="J179" i="8"/>
  <c r="M179" i="8" s="1"/>
  <c r="J191" i="8"/>
  <c r="M191" i="8" s="1"/>
  <c r="J199" i="8"/>
  <c r="J205" i="8"/>
  <c r="J232" i="8"/>
  <c r="J243" i="8"/>
  <c r="J1957" i="8"/>
  <c r="J256" i="8"/>
  <c r="M256" i="8" s="1"/>
  <c r="J289" i="8"/>
  <c r="J298" i="8"/>
  <c r="M298" i="8" s="1"/>
  <c r="J1680" i="8"/>
  <c r="J336" i="8"/>
  <c r="M336" i="8" s="1"/>
  <c r="J342" i="8"/>
  <c r="M342" i="8" s="1"/>
  <c r="J352" i="8"/>
  <c r="J378" i="8"/>
  <c r="M378" i="8" s="1"/>
  <c r="J388" i="8"/>
  <c r="C120" i="19" s="1"/>
  <c r="F120" i="19" s="1"/>
  <c r="G120" i="19" s="1"/>
  <c r="J394" i="8"/>
  <c r="J414" i="8"/>
  <c r="M414" i="8" s="1"/>
  <c r="J39" i="8"/>
  <c r="J453" i="8"/>
  <c r="J475" i="8"/>
  <c r="J504" i="8"/>
  <c r="C174" i="38" s="1"/>
  <c r="E174" i="38" s="1"/>
  <c r="G174" i="38" s="1"/>
  <c r="J501" i="8"/>
  <c r="C121" i="19" s="1"/>
  <c r="F121" i="19" s="1"/>
  <c r="G121" i="19" s="1"/>
  <c r="J507" i="8"/>
  <c r="M507" i="8" s="1"/>
  <c r="J534" i="8"/>
  <c r="C184" i="38" s="1"/>
  <c r="E184" i="38" s="1"/>
  <c r="G184" i="38" s="1"/>
  <c r="J604" i="8"/>
  <c r="G1189" i="21" s="1"/>
  <c r="J629" i="8"/>
  <c r="J637" i="8"/>
  <c r="D65" i="30" s="1"/>
  <c r="G65" i="30" s="1"/>
  <c r="J649" i="8"/>
  <c r="J710" i="8"/>
  <c r="J46" i="8"/>
  <c r="M46" i="8" s="1"/>
  <c r="J71" i="8"/>
  <c r="C20" i="25" s="1"/>
  <c r="J99" i="8"/>
  <c r="J126" i="8"/>
  <c r="M126" i="8" s="1"/>
  <c r="J150" i="8"/>
  <c r="M150" i="8" s="1"/>
  <c r="J178" i="8"/>
  <c r="J204" i="8"/>
  <c r="J231" i="8"/>
  <c r="J255" i="8"/>
  <c r="M255" i="8" s="1"/>
  <c r="J2135" i="8"/>
  <c r="J319" i="8"/>
  <c r="J375" i="8"/>
  <c r="C126" i="38" s="1"/>
  <c r="E126" i="38" s="1"/>
  <c r="G126" i="38" s="1"/>
  <c r="J407" i="8"/>
  <c r="M407" i="8" s="1"/>
  <c r="J419" i="8"/>
  <c r="M419" i="8" s="1"/>
  <c r="J426" i="8"/>
  <c r="J452" i="8"/>
  <c r="J469" i="8"/>
  <c r="C162" i="38" s="1"/>
  <c r="E162" i="38" s="1"/>
  <c r="G162" i="38" s="1"/>
  <c r="J466" i="8"/>
  <c r="M466" i="8" s="1"/>
  <c r="J494" i="8"/>
  <c r="J506" i="8"/>
  <c r="M506" i="8" s="1"/>
  <c r="J514" i="8"/>
  <c r="G529" i="21" s="1"/>
  <c r="J2105" i="8"/>
  <c r="J560" i="8"/>
  <c r="M560" i="8" s="1"/>
  <c r="J2313" i="8"/>
  <c r="J616" i="8"/>
  <c r="M616" i="8" s="1"/>
  <c r="J642" i="8"/>
  <c r="M642" i="8" s="1"/>
  <c r="J351" i="8"/>
  <c r="C110" i="38" s="1"/>
  <c r="E110" i="38" s="1"/>
  <c r="G110" i="38" s="1"/>
  <c r="J355" i="8"/>
  <c r="J361" i="8"/>
  <c r="C119" i="38" s="1"/>
  <c r="E119" i="38" s="1"/>
  <c r="G119" i="38" s="1"/>
  <c r="J383" i="8"/>
  <c r="J391" i="8"/>
  <c r="J420" i="8"/>
  <c r="J424" i="8"/>
  <c r="J458" i="8"/>
  <c r="J470" i="8"/>
  <c r="M470" i="8" s="1"/>
  <c r="J478" i="8"/>
  <c r="M478" i="8" s="1"/>
  <c r="J484" i="8"/>
  <c r="M484" i="8" s="1"/>
  <c r="J512" i="8"/>
  <c r="J523" i="8"/>
  <c r="M523" i="8" s="1"/>
  <c r="J531" i="8"/>
  <c r="M531" i="8" s="1"/>
  <c r="J537" i="8"/>
  <c r="C185" i="38" s="1"/>
  <c r="E185" i="38" s="1"/>
  <c r="G185" i="38" s="1"/>
  <c r="J572" i="8"/>
  <c r="J601" i="8"/>
  <c r="C200" i="38" s="1"/>
  <c r="E200" i="38" s="1"/>
  <c r="G200" i="38" s="1"/>
  <c r="J588" i="8"/>
  <c r="J596" i="8"/>
  <c r="M596" i="8" s="1"/>
  <c r="J624" i="8"/>
  <c r="M624" i="8" s="1"/>
  <c r="J634" i="8"/>
  <c r="M634" i="8" s="1"/>
  <c r="J646" i="8"/>
  <c r="J664" i="8"/>
  <c r="J659" i="8"/>
  <c r="M659" i="8" s="1"/>
  <c r="J666" i="8"/>
  <c r="J768" i="8"/>
  <c r="J679" i="8"/>
  <c r="M679" i="8" s="1"/>
  <c r="J685" i="8"/>
  <c r="M685" i="8" s="1"/>
  <c r="J716" i="8"/>
  <c r="J719" i="8"/>
  <c r="M719" i="8" s="1"/>
  <c r="J726" i="8"/>
  <c r="M726" i="8" s="1"/>
  <c r="J772" i="8"/>
  <c r="J848" i="8"/>
  <c r="M848" i="8" s="1"/>
  <c r="J864" i="8"/>
  <c r="M864" i="8" s="1"/>
  <c r="J1071" i="8"/>
  <c r="J1086" i="8"/>
  <c r="J1093" i="8"/>
  <c r="M1093" i="8" s="1"/>
  <c r="J1115" i="8"/>
  <c r="G1620" i="21" s="1"/>
  <c r="J1116" i="8"/>
  <c r="J1126" i="8"/>
  <c r="J1134" i="8"/>
  <c r="M1134" i="8" s="1"/>
  <c r="J1152" i="8"/>
  <c r="J1164" i="8"/>
  <c r="M1164" i="8" s="1"/>
  <c r="J1113" i="8"/>
  <c r="D29" i="23" s="1"/>
  <c r="G29" i="23" s="1"/>
  <c r="H29" i="23" s="1"/>
  <c r="J2033" i="8"/>
  <c r="G1255" i="21" s="1"/>
  <c r="J1239" i="8"/>
  <c r="J1246" i="8"/>
  <c r="G1275" i="21" s="1"/>
  <c r="J1366" i="8"/>
  <c r="J1380" i="8"/>
  <c r="C364" i="38" s="1"/>
  <c r="E364" i="38" s="1"/>
  <c r="G364" i="38" s="1"/>
  <c r="J1396" i="8"/>
  <c r="J1484" i="8"/>
  <c r="J1431" i="8"/>
  <c r="J1648" i="8"/>
  <c r="J1465" i="8"/>
  <c r="J1493" i="8"/>
  <c r="J1500" i="8"/>
  <c r="C372" i="38" s="1"/>
  <c r="E372" i="38" s="1"/>
  <c r="G372" i="38" s="1"/>
  <c r="J1529" i="8"/>
  <c r="J1304" i="8"/>
  <c r="G1613" i="21" s="1"/>
  <c r="J1599" i="8"/>
  <c r="G1649" i="21" s="1"/>
  <c r="J1631" i="8"/>
  <c r="G1685" i="21" s="1"/>
  <c r="J1657" i="8"/>
  <c r="M1657" i="8" s="1"/>
  <c r="J1673" i="8"/>
  <c r="G1730" i="21" s="1"/>
  <c r="J1764" i="8"/>
  <c r="J2097" i="8"/>
  <c r="D21" i="40" s="1"/>
  <c r="J1776" i="8"/>
  <c r="J1783" i="8"/>
  <c r="J1806" i="8"/>
  <c r="J1895" i="8"/>
  <c r="J1951" i="8"/>
  <c r="D14" i="40" s="1"/>
  <c r="J1924" i="8"/>
  <c r="J2034" i="8"/>
  <c r="J1069" i="8"/>
  <c r="M1069" i="8" s="1"/>
  <c r="J1097" i="8"/>
  <c r="G1612" i="21" s="1"/>
  <c r="J1098" i="8"/>
  <c r="J1105" i="8"/>
  <c r="J1114" i="8"/>
  <c r="J1122" i="8"/>
  <c r="J1166" i="8"/>
  <c r="G1725" i="21" s="1"/>
  <c r="J1175" i="8"/>
  <c r="M1175" i="8" s="1"/>
  <c r="J1213" i="8"/>
  <c r="J1421" i="8"/>
  <c r="D28" i="23" s="1"/>
  <c r="G28" i="23" s="1"/>
  <c r="H28" i="23" s="1"/>
  <c r="J1225" i="8"/>
  <c r="J2022" i="8"/>
  <c r="G1265" i="21" s="1"/>
  <c r="J1250" i="8"/>
  <c r="J1258" i="8"/>
  <c r="J2162" i="8"/>
  <c r="J1268" i="8"/>
  <c r="M1268" i="8" s="1"/>
  <c r="J1288" i="8"/>
  <c r="M1288" i="8" s="1"/>
  <c r="J1323" i="8"/>
  <c r="M1323" i="8" s="1"/>
  <c r="J1042" i="8"/>
  <c r="J1408" i="8"/>
  <c r="M1408" i="8" s="1"/>
  <c r="J1415" i="8"/>
  <c r="J1442" i="8"/>
  <c r="J1449" i="8"/>
  <c r="J1477" i="8"/>
  <c r="J1511" i="8"/>
  <c r="J1549" i="8"/>
  <c r="J1996" i="8"/>
  <c r="J1541" i="8"/>
  <c r="J1547" i="8"/>
  <c r="J1576" i="8"/>
  <c r="J1610" i="8"/>
  <c r="G1661" i="21" s="1"/>
  <c r="J1743" i="8"/>
  <c r="J1662" i="8"/>
  <c r="J1671" i="8"/>
  <c r="J1805" i="8"/>
  <c r="J1810" i="8"/>
  <c r="J1840" i="8"/>
  <c r="J1917" i="8"/>
  <c r="J1930" i="8"/>
  <c r="J2087" i="8"/>
  <c r="J2017" i="8"/>
  <c r="J866" i="8"/>
  <c r="M866" i="8" s="1"/>
  <c r="J873" i="8"/>
  <c r="M873" i="8" s="1"/>
  <c r="J1074" i="8"/>
  <c r="M1074" i="8" s="1"/>
  <c r="J1081" i="8"/>
  <c r="J1095" i="8"/>
  <c r="M1095" i="8" s="1"/>
  <c r="J1110" i="8"/>
  <c r="M1110" i="8" s="1"/>
  <c r="J1128" i="8"/>
  <c r="J1153" i="8"/>
  <c r="G1673" i="21" s="1"/>
  <c r="J1948" i="8"/>
  <c r="J1210" i="8"/>
  <c r="M1210" i="8" s="1"/>
  <c r="J2030" i="8"/>
  <c r="J2161" i="8"/>
  <c r="J1248" i="8"/>
  <c r="J1255" i="8"/>
  <c r="J1286" i="8"/>
  <c r="M1286" i="8" s="1"/>
  <c r="J1306" i="8"/>
  <c r="J1315" i="8"/>
  <c r="M1315" i="8" s="1"/>
  <c r="J1321" i="8"/>
  <c r="M1321" i="8" s="1"/>
  <c r="J1334" i="8"/>
  <c r="J1340" i="8"/>
  <c r="J1355" i="8"/>
  <c r="J1368" i="8"/>
  <c r="J1621" i="8"/>
  <c r="J1419" i="8"/>
  <c r="C368" i="38" s="1"/>
  <c r="E368" i="38" s="1"/>
  <c r="G368" i="38" s="1"/>
  <c r="J1447" i="8"/>
  <c r="J1454" i="8"/>
  <c r="J1482" i="8"/>
  <c r="J1513" i="8"/>
  <c r="J1514" i="8"/>
  <c r="J1519" i="8"/>
  <c r="J1552" i="8"/>
  <c r="G1601" i="21" s="1"/>
  <c r="J1596" i="8"/>
  <c r="J1931" i="8"/>
  <c r="J1761" i="8"/>
  <c r="J1659" i="8"/>
  <c r="M1659" i="8" s="1"/>
  <c r="J2147" i="8"/>
  <c r="J1807" i="8"/>
  <c r="J2012" i="8"/>
  <c r="J1838" i="8"/>
  <c r="J1938" i="8"/>
  <c r="J4" i="8"/>
  <c r="M4" i="8" s="1"/>
  <c r="J12" i="8"/>
  <c r="M12" i="8" s="1"/>
  <c r="J21" i="8"/>
  <c r="C113" i="19" s="1"/>
  <c r="F113" i="19" s="1"/>
  <c r="G113" i="19" s="1"/>
  <c r="J1617" i="8"/>
  <c r="C150" i="19" s="1"/>
  <c r="F150" i="19" s="1"/>
  <c r="G150" i="19" s="1"/>
  <c r="J11" i="8"/>
  <c r="C13" i="25" s="1"/>
  <c r="J18" i="8"/>
  <c r="M18" i="8" s="1"/>
  <c r="J27" i="8"/>
  <c r="C19" i="25" s="1"/>
  <c r="J35" i="8"/>
  <c r="J45" i="8"/>
  <c r="M45" i="8" s="1"/>
  <c r="J53" i="8"/>
  <c r="M53" i="8" s="1"/>
  <c r="J62" i="8"/>
  <c r="C6" i="38" s="1"/>
  <c r="E6" i="38" s="1"/>
  <c r="G6" i="38" s="1"/>
  <c r="J70" i="8"/>
  <c r="J80" i="8"/>
  <c r="C17" i="38" s="1"/>
  <c r="E17" i="38" s="1"/>
  <c r="G17" i="38" s="1"/>
  <c r="J88" i="8"/>
  <c r="J98" i="8"/>
  <c r="J106" i="8"/>
  <c r="C32" i="38" s="1"/>
  <c r="E32" i="38" s="1"/>
  <c r="G32" i="38" s="1"/>
  <c r="J116" i="8"/>
  <c r="C36" i="38" s="1"/>
  <c r="E36" i="38" s="1"/>
  <c r="G36" i="38" s="1"/>
  <c r="J124" i="8"/>
  <c r="M124" i="8" s="1"/>
  <c r="J111" i="8"/>
  <c r="M111" i="8" s="1"/>
  <c r="J132" i="8"/>
  <c r="J974" i="8"/>
  <c r="J157" i="8"/>
  <c r="M157" i="8" s="1"/>
  <c r="J167" i="8"/>
  <c r="J175" i="8"/>
  <c r="J185" i="8"/>
  <c r="J193" i="8"/>
  <c r="J203" i="8"/>
  <c r="J211" i="8"/>
  <c r="J220" i="8"/>
  <c r="M220" i="8" s="1"/>
  <c r="J228" i="8"/>
  <c r="J237" i="8"/>
  <c r="J245" i="8"/>
  <c r="J254" i="8"/>
  <c r="C80" i="38" s="1"/>
  <c r="E80" i="38" s="1"/>
  <c r="G80" i="38" s="1"/>
  <c r="J358" i="8"/>
  <c r="J373" i="8"/>
  <c r="C125" i="38" s="1"/>
  <c r="E125" i="38" s="1"/>
  <c r="G125" i="38" s="1"/>
  <c r="J412" i="8"/>
  <c r="M412" i="8" s="1"/>
  <c r="J36" i="8"/>
  <c r="J463" i="8"/>
  <c r="M463" i="8" s="1"/>
  <c r="J489" i="8"/>
  <c r="J517" i="8"/>
  <c r="M517" i="8" s="1"/>
  <c r="J542" i="8"/>
  <c r="M542" i="8" s="1"/>
  <c r="J10" i="8"/>
  <c r="M10" i="8" s="1"/>
  <c r="J1956" i="8"/>
  <c r="J26" i="8"/>
  <c r="M26" i="8" s="1"/>
  <c r="J34" i="8"/>
  <c r="M34" i="8" s="1"/>
  <c r="J44" i="8"/>
  <c r="M44" i="8" s="1"/>
  <c r="J52" i="8"/>
  <c r="M52" i="8" s="1"/>
  <c r="J61" i="8"/>
  <c r="J64" i="8"/>
  <c r="C14" i="25" s="1"/>
  <c r="J79" i="8"/>
  <c r="C16" i="38" s="1"/>
  <c r="E16" i="38" s="1"/>
  <c r="G16" i="38" s="1"/>
  <c r="J87" i="8"/>
  <c r="J84" i="8"/>
  <c r="M84" i="8" s="1"/>
  <c r="J105" i="8"/>
  <c r="C31" i="38" s="1"/>
  <c r="E31" i="38" s="1"/>
  <c r="G31" i="38" s="1"/>
  <c r="J115" i="8"/>
  <c r="C35" i="38" s="1"/>
  <c r="E35" i="38" s="1"/>
  <c r="G35" i="38" s="1"/>
  <c r="J123" i="8"/>
  <c r="J110" i="8"/>
  <c r="M110" i="8" s="1"/>
  <c r="J139" i="8"/>
  <c r="M139" i="8" s="1"/>
  <c r="J1021" i="8"/>
  <c r="J156" i="8"/>
  <c r="M156" i="8" s="1"/>
  <c r="J166" i="8"/>
  <c r="M166" i="8" s="1"/>
  <c r="J174" i="8"/>
  <c r="M174" i="8" s="1"/>
  <c r="J184" i="8"/>
  <c r="J192" i="8"/>
  <c r="M192" i="8" s="1"/>
  <c r="J202" i="8"/>
  <c r="J210" i="8"/>
  <c r="J219" i="8"/>
  <c r="M219" i="8" s="1"/>
  <c r="J227" i="8"/>
  <c r="J135" i="8"/>
  <c r="J244" i="8"/>
  <c r="J253" i="8"/>
  <c r="C79" i="38" s="1"/>
  <c r="E79" i="38" s="1"/>
  <c r="G79" i="38" s="1"/>
  <c r="J261" i="8"/>
  <c r="M261" i="8" s="1"/>
  <c r="J270" i="8"/>
  <c r="M270" i="8" s="1"/>
  <c r="J277" i="8"/>
  <c r="M277" i="8" s="1"/>
  <c r="J287" i="8"/>
  <c r="C88" i="38" s="1"/>
  <c r="E88" i="38" s="1"/>
  <c r="G88" i="38" s="1"/>
  <c r="J294" i="8"/>
  <c r="J304" i="8"/>
  <c r="M304" i="8" s="1"/>
  <c r="J312" i="8"/>
  <c r="J322" i="8"/>
  <c r="J330" i="8"/>
  <c r="J340" i="8"/>
  <c r="J366" i="8"/>
  <c r="C122" i="38" s="1"/>
  <c r="E122" i="38" s="1"/>
  <c r="G122" i="38" s="1"/>
  <c r="J379" i="8"/>
  <c r="M379" i="8" s="1"/>
  <c r="J389" i="8"/>
  <c r="J432" i="8"/>
  <c r="J442" i="8"/>
  <c r="M442" i="8" s="1"/>
  <c r="J570" i="8"/>
  <c r="J578" i="8"/>
  <c r="M578" i="8" s="1"/>
  <c r="J6" i="8"/>
  <c r="J1978" i="8"/>
  <c r="J23" i="8"/>
  <c r="C114" i="19" s="1"/>
  <c r="F114" i="19" s="1"/>
  <c r="G114" i="19" s="1"/>
  <c r="J32" i="8"/>
  <c r="M32" i="8" s="1"/>
  <c r="J40" i="8"/>
  <c r="M40" i="8" s="1"/>
  <c r="J50" i="8"/>
  <c r="M50" i="8" s="1"/>
  <c r="J58" i="8"/>
  <c r="J67" i="8"/>
  <c r="C9" i="38" s="1"/>
  <c r="E9" i="38" s="1"/>
  <c r="G9" i="38" s="1"/>
  <c r="J75" i="8"/>
  <c r="J85" i="8"/>
  <c r="J314" i="8"/>
  <c r="C98" i="38" s="1"/>
  <c r="E98" i="38" s="1"/>
  <c r="G98" i="38" s="1"/>
  <c r="J103" i="8"/>
  <c r="C30" i="38" s="1"/>
  <c r="E30" i="38" s="1"/>
  <c r="G30" i="38" s="1"/>
  <c r="J173" i="8"/>
  <c r="C44" i="38" s="1"/>
  <c r="E44" i="38" s="1"/>
  <c r="G44" i="38" s="1"/>
  <c r="J121" i="8"/>
  <c r="J107" i="8"/>
  <c r="M107" i="8" s="1"/>
  <c r="J1953" i="8"/>
  <c r="J144" i="8"/>
  <c r="M144" i="8" s="1"/>
  <c r="J154" i="8"/>
  <c r="M154" i="8" s="1"/>
  <c r="J162" i="8"/>
  <c r="M162" i="8" s="1"/>
  <c r="J130" i="8"/>
  <c r="J2049" i="8"/>
  <c r="C168" i="19" s="1"/>
  <c r="F168" i="19" s="1"/>
  <c r="G168" i="19" s="1"/>
  <c r="J190" i="8"/>
  <c r="M190" i="8" s="1"/>
  <c r="J198" i="8"/>
  <c r="J208" i="8"/>
  <c r="J215" i="8"/>
  <c r="M215" i="8" s="1"/>
  <c r="J225" i="8"/>
  <c r="J233" i="8"/>
  <c r="M233" i="8" s="1"/>
  <c r="J242" i="8"/>
  <c r="J136" i="8"/>
  <c r="J259" i="8"/>
  <c r="M259" i="8" s="1"/>
  <c r="J266" i="8"/>
  <c r="M266" i="8" s="1"/>
  <c r="J275" i="8"/>
  <c r="M275" i="8" s="1"/>
  <c r="J283" i="8"/>
  <c r="M283" i="8" s="1"/>
  <c r="J272" i="8"/>
  <c r="M272" i="8" s="1"/>
  <c r="J2076" i="8"/>
  <c r="C100" i="38" s="1"/>
  <c r="E100" i="38" s="1"/>
  <c r="G100" i="38" s="1"/>
  <c r="J290" i="8"/>
  <c r="C91" i="38" s="1"/>
  <c r="E91" i="38" s="1"/>
  <c r="G91" i="38" s="1"/>
  <c r="J299" i="8"/>
  <c r="M299" i="8" s="1"/>
  <c r="J307" i="8"/>
  <c r="M307" i="8" s="1"/>
  <c r="J317" i="8"/>
  <c r="M317" i="8" s="1"/>
  <c r="J325" i="8"/>
  <c r="M325" i="8" s="1"/>
  <c r="J335" i="8"/>
  <c r="M335" i="8" s="1"/>
  <c r="J343" i="8"/>
  <c r="J353" i="8"/>
  <c r="M353" i="8" s="1"/>
  <c r="J376" i="8"/>
  <c r="J384" i="8"/>
  <c r="C131" i="38" s="1"/>
  <c r="E131" i="38" s="1"/>
  <c r="G131" i="38" s="1"/>
  <c r="J429" i="8"/>
  <c r="M429" i="8" s="1"/>
  <c r="J437" i="8"/>
  <c r="J471" i="8"/>
  <c r="J499" i="8"/>
  <c r="M499" i="8" s="1"/>
  <c r="J524" i="8"/>
  <c r="M524" i="8" s="1"/>
  <c r="J552" i="8"/>
  <c r="M552" i="8" s="1"/>
  <c r="J364" i="8"/>
  <c r="M364" i="8" s="1"/>
  <c r="J377" i="8"/>
  <c r="J410" i="8"/>
  <c r="J390" i="8"/>
  <c r="J400" i="8"/>
  <c r="J408" i="8"/>
  <c r="M408" i="8" s="1"/>
  <c r="J418" i="8"/>
  <c r="J456" i="8"/>
  <c r="C154" i="38" s="1"/>
  <c r="E154" i="38" s="1"/>
  <c r="G154" i="38" s="1"/>
  <c r="J460" i="8"/>
  <c r="J443" i="8"/>
  <c r="M443" i="8" s="1"/>
  <c r="J451" i="8"/>
  <c r="J459" i="8"/>
  <c r="J1786" i="8"/>
  <c r="C190" i="19" s="1"/>
  <c r="F190" i="19" s="1"/>
  <c r="G190" i="19" s="1"/>
  <c r="J477" i="8"/>
  <c r="M477" i="8" s="1"/>
  <c r="J487" i="8"/>
  <c r="M487" i="8" s="1"/>
  <c r="J495" i="8"/>
  <c r="J505" i="8"/>
  <c r="M505" i="8" s="1"/>
  <c r="J513" i="8"/>
  <c r="G528" i="21" s="1"/>
  <c r="J522" i="8"/>
  <c r="J530" i="8"/>
  <c r="M530" i="8" s="1"/>
  <c r="J540" i="8"/>
  <c r="C188" i="38" s="1"/>
  <c r="E188" i="38" s="1"/>
  <c r="G188" i="38" s="1"/>
  <c r="J548" i="8"/>
  <c r="J558" i="8"/>
  <c r="M558" i="8" s="1"/>
  <c r="J566" i="8"/>
  <c r="J576" i="8"/>
  <c r="C191" i="38" s="1"/>
  <c r="E191" i="38" s="1"/>
  <c r="G191" i="38" s="1"/>
  <c r="J584" i="8"/>
  <c r="J594" i="8"/>
  <c r="J603" i="8"/>
  <c r="J610" i="8"/>
  <c r="M610" i="8" s="1"/>
  <c r="J618" i="8"/>
  <c r="M618" i="8" s="1"/>
  <c r="J628" i="8"/>
  <c r="J636" i="8"/>
  <c r="J712" i="8"/>
  <c r="J755" i="8"/>
  <c r="J763" i="8"/>
  <c r="M763" i="8" s="1"/>
  <c r="J976" i="8"/>
  <c r="J780" i="8"/>
  <c r="J1104" i="8"/>
  <c r="J1307" i="8"/>
  <c r="J1322" i="8"/>
  <c r="M1322" i="8" s="1"/>
  <c r="J2020" i="8"/>
  <c r="J1379" i="8"/>
  <c r="J547" i="8"/>
  <c r="M547" i="8" s="1"/>
  <c r="J555" i="8"/>
  <c r="M555" i="8" s="1"/>
  <c r="J565" i="8"/>
  <c r="J573" i="8"/>
  <c r="M573" i="8" s="1"/>
  <c r="J602" i="8"/>
  <c r="J591" i="8"/>
  <c r="M591" i="8" s="1"/>
  <c r="J600" i="8"/>
  <c r="J1486" i="8"/>
  <c r="J617" i="8"/>
  <c r="M617" i="8" s="1"/>
  <c r="J625" i="8"/>
  <c r="M625" i="8" s="1"/>
  <c r="J635" i="8"/>
  <c r="D63" i="30" s="1"/>
  <c r="G63" i="30" s="1"/>
  <c r="J643" i="8"/>
  <c r="J650" i="8"/>
  <c r="M650" i="8" s="1"/>
  <c r="J720" i="8"/>
  <c r="M720" i="8" s="1"/>
  <c r="J727" i="8"/>
  <c r="M727" i="8" s="1"/>
  <c r="J742" i="8"/>
  <c r="J749" i="8"/>
  <c r="J1964" i="8"/>
  <c r="C125" i="19" s="1"/>
  <c r="F125" i="19" s="1"/>
  <c r="G125" i="19" s="1"/>
  <c r="J762" i="8"/>
  <c r="J769" i="8"/>
  <c r="M769" i="8" s="1"/>
  <c r="J779" i="8"/>
  <c r="J787" i="8"/>
  <c r="M787" i="8" s="1"/>
  <c r="J797" i="8"/>
  <c r="J805" i="8"/>
  <c r="J815" i="8"/>
  <c r="M815" i="8" s="1"/>
  <c r="J823" i="8"/>
  <c r="M823" i="8" s="1"/>
  <c r="J830" i="8"/>
  <c r="M830" i="8" s="1"/>
  <c r="J855" i="8"/>
  <c r="M855" i="8" s="1"/>
  <c r="J867" i="8"/>
  <c r="M867" i="8" s="1"/>
  <c r="J885" i="8"/>
  <c r="M885" i="8" s="1"/>
  <c r="J887" i="8"/>
  <c r="J897" i="8"/>
  <c r="C240" i="38" s="1"/>
  <c r="E240" i="38" s="1"/>
  <c r="G240" i="38" s="1"/>
  <c r="J899" i="8"/>
  <c r="J909" i="8"/>
  <c r="J911" i="8"/>
  <c r="J921" i="8"/>
  <c r="J923" i="8"/>
  <c r="J933" i="8"/>
  <c r="M933" i="8" s="1"/>
  <c r="J954" i="8"/>
  <c r="J945" i="8"/>
  <c r="M945" i="8" s="1"/>
  <c r="J947" i="8"/>
  <c r="J956" i="8"/>
  <c r="M956" i="8" s="1"/>
  <c r="J958" i="8"/>
  <c r="J968" i="8"/>
  <c r="J970" i="8"/>
  <c r="J980" i="8"/>
  <c r="J987" i="8"/>
  <c r="J1633" i="8"/>
  <c r="C152" i="19" s="1"/>
  <c r="F152" i="19" s="1"/>
  <c r="G152" i="19" s="1"/>
  <c r="J993" i="8"/>
  <c r="J1003" i="8"/>
  <c r="M1003" i="8" s="1"/>
  <c r="J1005" i="8"/>
  <c r="J1015" i="8"/>
  <c r="J1017" i="8"/>
  <c r="M1017" i="8" s="1"/>
  <c r="J1027" i="8"/>
  <c r="G1594" i="21" s="1"/>
  <c r="J1029" i="8"/>
  <c r="J1039" i="8"/>
  <c r="J1041" i="8"/>
  <c r="C302" i="38" s="1"/>
  <c r="E302" i="38" s="1"/>
  <c r="G302" i="38" s="1"/>
  <c r="J262" i="8"/>
  <c r="M262" i="8" s="1"/>
  <c r="J271" i="8"/>
  <c r="M271" i="8" s="1"/>
  <c r="J131" i="8"/>
  <c r="M131" i="8" s="1"/>
  <c r="J288" i="8"/>
  <c r="C89" i="38" s="1"/>
  <c r="E89" i="38" s="1"/>
  <c r="G89" i="38" s="1"/>
  <c r="J295" i="8"/>
  <c r="M295" i="8" s="1"/>
  <c r="J305" i="8"/>
  <c r="M305" i="8" s="1"/>
  <c r="J313" i="8"/>
  <c r="C97" i="38" s="1"/>
  <c r="E97" i="38" s="1"/>
  <c r="G97" i="38" s="1"/>
  <c r="J347" i="8"/>
  <c r="C106" i="38" s="1"/>
  <c r="E106" i="38" s="1"/>
  <c r="G106" i="38" s="1"/>
  <c r="J331" i="8"/>
  <c r="J341" i="8"/>
  <c r="J371" i="8"/>
  <c r="J359" i="8"/>
  <c r="J2136" i="8"/>
  <c r="J397" i="8"/>
  <c r="C139" i="38" s="1"/>
  <c r="E139" i="38" s="1"/>
  <c r="G139" i="38" s="1"/>
  <c r="J385" i="8"/>
  <c r="C132" i="38" s="1"/>
  <c r="E132" i="38" s="1"/>
  <c r="G132" i="38" s="1"/>
  <c r="J395" i="8"/>
  <c r="J403" i="8"/>
  <c r="J413" i="8"/>
  <c r="J435" i="8"/>
  <c r="C149" i="38" s="1"/>
  <c r="E149" i="38" s="1"/>
  <c r="G149" i="38" s="1"/>
  <c r="J430" i="8"/>
  <c r="J438" i="8"/>
  <c r="M438" i="8" s="1"/>
  <c r="J448" i="8"/>
  <c r="M448" i="8" s="1"/>
  <c r="J454" i="8"/>
  <c r="J464" i="8"/>
  <c r="M464" i="8" s="1"/>
  <c r="J472" i="8"/>
  <c r="J2140" i="8"/>
  <c r="C223" i="19" s="1"/>
  <c r="F223" i="19" s="1"/>
  <c r="G223" i="19" s="1"/>
  <c r="J490" i="8"/>
  <c r="J500" i="8"/>
  <c r="M500" i="8" s="1"/>
  <c r="J508" i="8"/>
  <c r="M508" i="8" s="1"/>
  <c r="J518" i="8"/>
  <c r="M518" i="8" s="1"/>
  <c r="J525" i="8"/>
  <c r="M525" i="8" s="1"/>
  <c r="J535" i="8"/>
  <c r="G551" i="21" s="1"/>
  <c r="J543" i="8"/>
  <c r="M543" i="8" s="1"/>
  <c r="J553" i="8"/>
  <c r="M553" i="8" s="1"/>
  <c r="J561" i="8"/>
  <c r="J571" i="8"/>
  <c r="J579" i="8"/>
  <c r="C122" i="19" s="1"/>
  <c r="F122" i="19" s="1"/>
  <c r="G122" i="19" s="1"/>
  <c r="J589" i="8"/>
  <c r="M589" i="8" s="1"/>
  <c r="J597" i="8"/>
  <c r="J606" i="8"/>
  <c r="J613" i="8"/>
  <c r="M613" i="8" s="1"/>
  <c r="J623" i="8"/>
  <c r="J631" i="8"/>
  <c r="M631" i="8" s="1"/>
  <c r="J641" i="8"/>
  <c r="J648" i="8"/>
  <c r="J655" i="8"/>
  <c r="C206" i="38" s="1"/>
  <c r="E206" i="38" s="1"/>
  <c r="G206" i="38" s="1"/>
  <c r="J661" i="8"/>
  <c r="J676" i="8"/>
  <c r="J683" i="8"/>
  <c r="M683" i="8" s="1"/>
  <c r="J689" i="8"/>
  <c r="M689" i="8" s="1"/>
  <c r="J696" i="8"/>
  <c r="J703" i="8"/>
  <c r="J715" i="8"/>
  <c r="J718" i="8"/>
  <c r="M718" i="8" s="1"/>
  <c r="J725" i="8"/>
  <c r="M725" i="8" s="1"/>
  <c r="J732" i="8"/>
  <c r="J739" i="8"/>
  <c r="C214" i="38" s="1"/>
  <c r="E214" i="38" s="1"/>
  <c r="G214" i="38" s="1"/>
  <c r="J760" i="8"/>
  <c r="G778" i="21" s="1"/>
  <c r="J767" i="8"/>
  <c r="M767" i="8" s="1"/>
  <c r="J775" i="8"/>
  <c r="M775" i="8" s="1"/>
  <c r="J785" i="8"/>
  <c r="M785" i="8" s="1"/>
  <c r="J793" i="8"/>
  <c r="J803" i="8"/>
  <c r="J811" i="8"/>
  <c r="J821" i="8"/>
  <c r="M821" i="8" s="1"/>
  <c r="J834" i="8"/>
  <c r="M834" i="8" s="1"/>
  <c r="J845" i="8"/>
  <c r="M845" i="8" s="1"/>
  <c r="J852" i="8"/>
  <c r="M852" i="8" s="1"/>
  <c r="J1057" i="8"/>
  <c r="J1059" i="8"/>
  <c r="M1059" i="8" s="1"/>
  <c r="J1068" i="8"/>
  <c r="M1068" i="8" s="1"/>
  <c r="J1150" i="8"/>
  <c r="J1131" i="8"/>
  <c r="M1131" i="8" s="1"/>
  <c r="J1140" i="8"/>
  <c r="M1140" i="8" s="1"/>
  <c r="J1198" i="8"/>
  <c r="J2160" i="8"/>
  <c r="J1237" i="8"/>
  <c r="J1261" i="8"/>
  <c r="G1292" i="21" s="1"/>
  <c r="J1283" i="8"/>
  <c r="J1298" i="8"/>
  <c r="J1332" i="8"/>
  <c r="M1332" i="8" s="1"/>
  <c r="J1338" i="8"/>
  <c r="J1346" i="8"/>
  <c r="J622" i="8"/>
  <c r="M622" i="8" s="1"/>
  <c r="J630" i="8"/>
  <c r="J640" i="8"/>
  <c r="J647" i="8"/>
  <c r="J654" i="8"/>
  <c r="G672" i="21" s="1"/>
  <c r="J660" i="8"/>
  <c r="J667" i="8"/>
  <c r="M667" i="8" s="1"/>
  <c r="J682" i="8"/>
  <c r="M682" i="8" s="1"/>
  <c r="J688" i="8"/>
  <c r="M688" i="8" s="1"/>
  <c r="J695" i="8"/>
  <c r="J702" i="8"/>
  <c r="J709" i="8"/>
  <c r="J724" i="8"/>
  <c r="M724" i="8" s="1"/>
  <c r="J752" i="8"/>
  <c r="J738" i="8"/>
  <c r="G756" i="21" s="1"/>
  <c r="J745" i="8"/>
  <c r="M745" i="8" s="1"/>
  <c r="J879" i="8"/>
  <c r="M879" i="8" s="1"/>
  <c r="J881" i="8"/>
  <c r="M881" i="8" s="1"/>
  <c r="J891" i="8"/>
  <c r="M891" i="8" s="1"/>
  <c r="J893" i="8"/>
  <c r="J903" i="8"/>
  <c r="J905" i="8"/>
  <c r="J915" i="8"/>
  <c r="J917" i="8"/>
  <c r="J1972" i="8"/>
  <c r="C143" i="19" s="1"/>
  <c r="F143" i="19" s="1"/>
  <c r="G143" i="19" s="1"/>
  <c r="J929" i="8"/>
  <c r="M929" i="8" s="1"/>
  <c r="J939" i="8"/>
  <c r="J941" i="8"/>
  <c r="M941" i="8" s="1"/>
  <c r="J950" i="8"/>
  <c r="J952" i="8"/>
  <c r="J962" i="8"/>
  <c r="C274" i="38" s="1"/>
  <c r="E274" i="38" s="1"/>
  <c r="G274" i="38" s="1"/>
  <c r="J964" i="8"/>
  <c r="C276" i="38" s="1"/>
  <c r="E276" i="38" s="1"/>
  <c r="G276" i="38" s="1"/>
  <c r="J28" i="8"/>
  <c r="J981" i="8"/>
  <c r="M981" i="8" s="1"/>
  <c r="J986" i="8"/>
  <c r="M986" i="8" s="1"/>
  <c r="J988" i="8"/>
  <c r="J997" i="8"/>
  <c r="J999" i="8"/>
  <c r="J1009" i="8"/>
  <c r="M1009" i="8" s="1"/>
  <c r="J1011" i="8"/>
  <c r="M1011" i="8" s="1"/>
  <c r="J892" i="8"/>
  <c r="J1023" i="8"/>
  <c r="J1033" i="8"/>
  <c r="J1035" i="8"/>
  <c r="J1045" i="8"/>
  <c r="J1047" i="8"/>
  <c r="J1056" i="8"/>
  <c r="J1117" i="8"/>
  <c r="J1138" i="8"/>
  <c r="J1188" i="8"/>
  <c r="M1188" i="8" s="1"/>
  <c r="J1197" i="8"/>
  <c r="J1251" i="8"/>
  <c r="G1281" i="21" s="1"/>
  <c r="J1259" i="8"/>
  <c r="J1278" i="8"/>
  <c r="M1278" i="8" s="1"/>
  <c r="J1282" i="8"/>
  <c r="J1430" i="8"/>
  <c r="C132" i="19" s="1"/>
  <c r="F132" i="19" s="1"/>
  <c r="G132" i="19" s="1"/>
  <c r="J1390" i="8"/>
  <c r="M1390" i="8" s="1"/>
  <c r="J1397" i="8"/>
  <c r="J1407" i="8"/>
  <c r="J1414" i="8"/>
  <c r="J1487" i="8"/>
  <c r="C135" i="19" s="1"/>
  <c r="F135" i="19" s="1"/>
  <c r="G135" i="19" s="1"/>
  <c r="J1437" i="8"/>
  <c r="J1494" i="8"/>
  <c r="J1993" i="8"/>
  <c r="G980" i="21" s="1"/>
  <c r="J1508" i="8"/>
  <c r="J1515" i="8"/>
  <c r="J1557" i="8"/>
  <c r="J1051" i="8"/>
  <c r="J1083" i="8"/>
  <c r="G1596" i="21" s="1"/>
  <c r="J1063" i="8"/>
  <c r="J1065" i="8"/>
  <c r="J1075" i="8"/>
  <c r="M1075" i="8" s="1"/>
  <c r="J1077" i="8"/>
  <c r="M1077" i="8" s="1"/>
  <c r="J1087" i="8"/>
  <c r="J1089" i="8"/>
  <c r="M1089" i="8" s="1"/>
  <c r="J1099" i="8"/>
  <c r="M1099" i="8" s="1"/>
  <c r="J1101" i="8"/>
  <c r="M1101" i="8" s="1"/>
  <c r="J1111" i="8"/>
  <c r="J1123" i="8"/>
  <c r="M1123" i="8" s="1"/>
  <c r="J1135" i="8"/>
  <c r="M1135" i="8" s="1"/>
  <c r="J1147" i="8"/>
  <c r="J1159" i="8"/>
  <c r="M1159" i="8" s="1"/>
  <c r="J1161" i="8"/>
  <c r="J1170" i="8"/>
  <c r="D2" i="40" s="1"/>
  <c r="J1182" i="8"/>
  <c r="M1182" i="8" s="1"/>
  <c r="J1193" i="8"/>
  <c r="M1193" i="8" s="1"/>
  <c r="J1204" i="8"/>
  <c r="J1220" i="8"/>
  <c r="J1214" i="8"/>
  <c r="J1216" i="8"/>
  <c r="C335" i="38" s="1"/>
  <c r="E335" i="38" s="1"/>
  <c r="G335" i="38" s="1"/>
  <c r="J1224" i="8"/>
  <c r="G1251" i="21" s="1"/>
  <c r="J1976" i="8"/>
  <c r="G1262" i="21" s="1"/>
  <c r="J1941" i="8"/>
  <c r="J1256" i="8"/>
  <c r="J1264" i="8"/>
  <c r="J1274" i="8"/>
  <c r="J1287" i="8"/>
  <c r="J1296" i="8"/>
  <c r="J1416" i="8"/>
  <c r="C130" i="19" s="1"/>
  <c r="F130" i="19" s="1"/>
  <c r="G130" i="19" s="1"/>
  <c r="J2037" i="8"/>
  <c r="D34" i="23" s="1"/>
  <c r="G34" i="23" s="1"/>
  <c r="H34" i="23" s="1"/>
  <c r="J1328" i="8"/>
  <c r="C355" i="38" s="1"/>
  <c r="E355" i="38" s="1"/>
  <c r="G355" i="38" s="1"/>
  <c r="J2001" i="8"/>
  <c r="J1351" i="8"/>
  <c r="M1351" i="8" s="1"/>
  <c r="J1358" i="8"/>
  <c r="M1358" i="8" s="1"/>
  <c r="J1374" i="8"/>
  <c r="M1374" i="8" s="1"/>
  <c r="J1385" i="8"/>
  <c r="M1385" i="8" s="1"/>
  <c r="J1403" i="8"/>
  <c r="J1173" i="8"/>
  <c r="G1501" i="21" s="1"/>
  <c r="J1497" i="8"/>
  <c r="C137" i="19" s="1"/>
  <c r="F137" i="19" s="1"/>
  <c r="G137" i="19" s="1"/>
  <c r="J1476" i="8"/>
  <c r="C371" i="38" s="1"/>
  <c r="E371" i="38" s="1"/>
  <c r="G371" i="38" s="1"/>
  <c r="J1337" i="8"/>
  <c r="J235" i="8"/>
  <c r="C64" i="38" s="1"/>
  <c r="E64" i="38" s="1"/>
  <c r="G64" i="38" s="1"/>
  <c r="J1979" i="8"/>
  <c r="D10" i="30" s="1"/>
  <c r="J1615" i="8"/>
  <c r="J670" i="8"/>
  <c r="C123" i="19" s="1"/>
  <c r="F123" i="19" s="1"/>
  <c r="G123" i="19" s="1"/>
  <c r="J677" i="8"/>
  <c r="J684" i="8"/>
  <c r="M684" i="8" s="1"/>
  <c r="J691" i="8"/>
  <c r="J706" i="8"/>
  <c r="J77" i="8"/>
  <c r="C6" i="25" s="1"/>
  <c r="J721" i="8"/>
  <c r="M721" i="8" s="1"/>
  <c r="J736" i="8"/>
  <c r="M736" i="8" s="1"/>
  <c r="J743" i="8"/>
  <c r="J750" i="8"/>
  <c r="C124" i="19" s="1"/>
  <c r="F124" i="19" s="1"/>
  <c r="G124" i="19" s="1"/>
  <c r="J757" i="8"/>
  <c r="J773" i="8"/>
  <c r="M773" i="8" s="1"/>
  <c r="J781" i="8"/>
  <c r="J791" i="8"/>
  <c r="J799" i="8"/>
  <c r="J809" i="8"/>
  <c r="J817" i="8"/>
  <c r="M817" i="8" s="1"/>
  <c r="J825" i="8"/>
  <c r="J849" i="8"/>
  <c r="M849" i="8" s="1"/>
  <c r="J858" i="8"/>
  <c r="M858" i="8" s="1"/>
  <c r="J872" i="8"/>
  <c r="J882" i="8"/>
  <c r="M882" i="8" s="1"/>
  <c r="J894" i="8"/>
  <c r="M894" i="8" s="1"/>
  <c r="J906" i="8"/>
  <c r="G1500" i="21" s="1"/>
  <c r="J918" i="8"/>
  <c r="J930" i="8"/>
  <c r="J942" i="8"/>
  <c r="J953" i="8"/>
  <c r="C271" i="38" s="1"/>
  <c r="E271" i="38" s="1"/>
  <c r="G271" i="38" s="1"/>
  <c r="J965" i="8"/>
  <c r="J977" i="8"/>
  <c r="M977" i="8" s="1"/>
  <c r="J989" i="8"/>
  <c r="J1000" i="8"/>
  <c r="J1012" i="8"/>
  <c r="J1024" i="8"/>
  <c r="M1024" i="8" s="1"/>
  <c r="J1036" i="8"/>
  <c r="J1048" i="8"/>
  <c r="J1060" i="8"/>
  <c r="M1060" i="8" s="1"/>
  <c r="J367" i="8"/>
  <c r="C211" i="38" s="1"/>
  <c r="E211" i="38" s="1"/>
  <c r="G211" i="38" s="1"/>
  <c r="J1084" i="8"/>
  <c r="J1096" i="8"/>
  <c r="J1108" i="8"/>
  <c r="J1120" i="8"/>
  <c r="M1120" i="8" s="1"/>
  <c r="J1132" i="8"/>
  <c r="M1132" i="8" s="1"/>
  <c r="J1144" i="8"/>
  <c r="J1156" i="8"/>
  <c r="J1168" i="8"/>
  <c r="J1179" i="8"/>
  <c r="J1191" i="8"/>
  <c r="M1191" i="8" s="1"/>
  <c r="J1201" i="8"/>
  <c r="J1211" i="8"/>
  <c r="J1221" i="8"/>
  <c r="J1778" i="8"/>
  <c r="G1258" i="21" s="1"/>
  <c r="J1232" i="8"/>
  <c r="J1240" i="8"/>
  <c r="J2079" i="8"/>
  <c r="D23" i="40" s="1"/>
  <c r="J1072" i="8"/>
  <c r="J1981" i="8"/>
  <c r="G1295" i="21" s="1"/>
  <c r="J1270" i="8"/>
  <c r="J1284" i="8"/>
  <c r="J1293" i="8"/>
  <c r="J1300" i="8"/>
  <c r="C129" i="19" s="1"/>
  <c r="F129" i="19" s="1"/>
  <c r="G129" i="19" s="1"/>
  <c r="J1317" i="8"/>
  <c r="J1324" i="8"/>
  <c r="J1339" i="8"/>
  <c r="J1349" i="8"/>
  <c r="M1349" i="8" s="1"/>
  <c r="J1356" i="8"/>
  <c r="J1372" i="8"/>
  <c r="G1409" i="21" s="1"/>
  <c r="J2158" i="8"/>
  <c r="D31" i="23" s="1"/>
  <c r="G31" i="23" s="1"/>
  <c r="H31" i="23" s="1"/>
  <c r="J1425" i="8"/>
  <c r="C131" i="19" s="1"/>
  <c r="F131" i="19" s="1"/>
  <c r="G131" i="19" s="1"/>
  <c r="J1301" i="8"/>
  <c r="J1942" i="8"/>
  <c r="J1448" i="8"/>
  <c r="J1464" i="8"/>
  <c r="G1506" i="21" s="1"/>
  <c r="J1472" i="8"/>
  <c r="M1472" i="8" s="1"/>
  <c r="J1654" i="8"/>
  <c r="J1575" i="8"/>
  <c r="G1624" i="21" s="1"/>
  <c r="J1583" i="8"/>
  <c r="G1632" i="21" s="1"/>
  <c r="J1687" i="8"/>
  <c r="M1687" i="8" s="1"/>
  <c r="J1609" i="8"/>
  <c r="G1660" i="21" s="1"/>
  <c r="J1831" i="8"/>
  <c r="G1668" i="21" s="1"/>
  <c r="J1624" i="8"/>
  <c r="G1678" i="21" s="1"/>
  <c r="J1632" i="8"/>
  <c r="G1686" i="21" s="1"/>
  <c r="J1640" i="8"/>
  <c r="J1804" i="8"/>
  <c r="C193" i="19" s="1"/>
  <c r="F193" i="19" s="1"/>
  <c r="G193" i="19" s="1"/>
  <c r="J1674" i="8"/>
  <c r="J1697" i="8"/>
  <c r="G1755" i="21" s="1"/>
  <c r="J1714" i="8"/>
  <c r="C398" i="38" s="1"/>
  <c r="E398" i="38" s="1"/>
  <c r="G398" i="38" s="1"/>
  <c r="J1732" i="8"/>
  <c r="J1983" i="8"/>
  <c r="J1766" i="8"/>
  <c r="J1777" i="8"/>
  <c r="J2115" i="8"/>
  <c r="J1854" i="8"/>
  <c r="J1923" i="8"/>
  <c r="J1520" i="8"/>
  <c r="M1520" i="8" s="1"/>
  <c r="J1528" i="8"/>
  <c r="J1536" i="8"/>
  <c r="J2000" i="8"/>
  <c r="C159" i="19" s="1"/>
  <c r="F159" i="19" s="1"/>
  <c r="G159" i="19" s="1"/>
  <c r="J1553" i="8"/>
  <c r="G1602" i="21" s="1"/>
  <c r="J1570" i="8"/>
  <c r="J1579" i="8"/>
  <c r="J1589" i="8"/>
  <c r="J1690" i="8"/>
  <c r="J1695" i="8"/>
  <c r="J1699" i="8"/>
  <c r="J1630" i="8"/>
  <c r="G1684" i="21" s="1"/>
  <c r="J1679" i="8"/>
  <c r="J1686" i="8"/>
  <c r="J1973" i="8"/>
  <c r="C224" i="19" s="1"/>
  <c r="F224" i="19" s="1"/>
  <c r="G224" i="19" s="1"/>
  <c r="J1720" i="8"/>
  <c r="J1738" i="8"/>
  <c r="J1751" i="8"/>
  <c r="J2124" i="8"/>
  <c r="J2101" i="8"/>
  <c r="J1963" i="8"/>
  <c r="J1401" i="8"/>
  <c r="J1409" i="8"/>
  <c r="M1409" i="8" s="1"/>
  <c r="J1418" i="8"/>
  <c r="J1426" i="8"/>
  <c r="J1603" i="8"/>
  <c r="M1603" i="8" s="1"/>
  <c r="J1443" i="8"/>
  <c r="J1604" i="8"/>
  <c r="J1489" i="8"/>
  <c r="J1470" i="8"/>
  <c r="J1478" i="8"/>
  <c r="J1946" i="8"/>
  <c r="J1495" i="8"/>
  <c r="J2089" i="8"/>
  <c r="D14" i="30" s="1"/>
  <c r="J1510" i="8"/>
  <c r="J1518" i="8"/>
  <c r="J1336" i="8"/>
  <c r="J1534" i="8"/>
  <c r="J1542" i="8"/>
  <c r="G1590" i="21" s="1"/>
  <c r="J1551" i="8"/>
  <c r="G1600" i="21" s="1"/>
  <c r="J1559" i="8"/>
  <c r="J1569" i="8"/>
  <c r="G1618" i="21" s="1"/>
  <c r="J1577" i="8"/>
  <c r="J1867" i="8"/>
  <c r="G1662" i="21" s="1"/>
  <c r="J1995" i="8"/>
  <c r="G1672" i="21" s="1"/>
  <c r="J1626" i="8"/>
  <c r="D8" i="40" s="1"/>
  <c r="J1677" i="8"/>
  <c r="M1677" i="8" s="1"/>
  <c r="J1691" i="8"/>
  <c r="J1966" i="8"/>
  <c r="G1766" i="21" s="1"/>
  <c r="J1846" i="8"/>
  <c r="C204" i="19" s="1"/>
  <c r="F204" i="19" s="1"/>
  <c r="G204" i="19" s="1"/>
  <c r="J1744" i="8"/>
  <c r="J2092" i="8"/>
  <c r="J1968" i="8"/>
  <c r="J2128" i="8"/>
  <c r="J1897" i="8"/>
  <c r="J1925" i="8"/>
  <c r="J2088" i="8"/>
  <c r="J860" i="8"/>
  <c r="M860" i="8" s="1"/>
  <c r="J836" i="8"/>
  <c r="M836" i="8" s="1"/>
  <c r="J857" i="8"/>
  <c r="M857" i="8" s="1"/>
  <c r="J875" i="8"/>
  <c r="M875" i="8" s="1"/>
  <c r="J854" i="8"/>
  <c r="M854" i="8" s="1"/>
  <c r="J842" i="8"/>
  <c r="M842" i="8" s="1"/>
  <c r="J851" i="8"/>
  <c r="M851" i="8" s="1"/>
  <c r="J869" i="8"/>
  <c r="M869" i="8" s="1"/>
  <c r="J863" i="8"/>
  <c r="M863" i="8" s="1"/>
  <c r="J878" i="8"/>
  <c r="M878" i="8" s="1"/>
  <c r="J1289" i="8"/>
  <c r="J1384" i="8"/>
  <c r="C365" i="38" s="1"/>
  <c r="E365" i="38" s="1"/>
  <c r="G365" i="38" s="1"/>
  <c r="J1395" i="8"/>
  <c r="J1316" i="8"/>
  <c r="M1316" i="8" s="1"/>
  <c r="J1333" i="8"/>
  <c r="M1333" i="8" s="1"/>
  <c r="J1350" i="8"/>
  <c r="M1350" i="8" s="1"/>
  <c r="J1367" i="8"/>
  <c r="J1277" i="8"/>
  <c r="J1295" i="8"/>
  <c r="M1295" i="8" s="1"/>
  <c r="J1311" i="8"/>
  <c r="J1327" i="8"/>
  <c r="J1344" i="8"/>
  <c r="M1344" i="8" s="1"/>
  <c r="J1362" i="8"/>
  <c r="J2117" i="8"/>
  <c r="J1382" i="8"/>
  <c r="J1860" i="8"/>
  <c r="C210" i="19" s="1"/>
  <c r="F210" i="19" s="1"/>
  <c r="G210" i="19" s="1"/>
  <c r="J1836" i="8"/>
  <c r="J1893" i="8"/>
  <c r="J1642" i="8"/>
  <c r="J1921" i="8"/>
  <c r="J1858" i="8"/>
  <c r="J2236" i="8"/>
  <c r="J213" i="8"/>
  <c r="J1899" i="8"/>
  <c r="J214" i="8"/>
  <c r="J1928" i="8"/>
  <c r="J2078" i="8"/>
  <c r="J1940" i="8"/>
  <c r="J212" i="8"/>
  <c r="J2235" i="8"/>
  <c r="J2144" i="8"/>
  <c r="J1229" i="8"/>
  <c r="C245" i="19" s="1"/>
  <c r="F245" i="19" s="1"/>
  <c r="G245" i="19" s="1"/>
  <c r="J1933" i="8"/>
  <c r="J2164" i="8"/>
  <c r="J1230" i="8"/>
  <c r="C244" i="19" s="1"/>
  <c r="F244" i="19" s="1"/>
  <c r="G244" i="19" s="1"/>
  <c r="J1935" i="8"/>
  <c r="J1789" i="8"/>
  <c r="J1903" i="8"/>
  <c r="C221" i="19" s="1"/>
  <c r="F221" i="19" s="1"/>
  <c r="G221" i="19" s="1"/>
  <c r="J1822" i="8"/>
  <c r="J1436" i="8"/>
  <c r="J1852" i="8"/>
  <c r="J1887" i="8"/>
  <c r="J2125" i="8"/>
  <c r="J1894" i="8"/>
  <c r="J2095" i="8"/>
  <c r="J2026" i="8"/>
  <c r="J2031" i="8"/>
  <c r="G1806" i="21" l="1"/>
  <c r="G1811" i="21"/>
  <c r="G1257" i="21"/>
  <c r="D5" i="40"/>
  <c r="G1283" i="21"/>
  <c r="D4" i="40"/>
  <c r="J63" i="30"/>
  <c r="H63" i="30"/>
  <c r="M636" i="8"/>
  <c r="D64" i="30"/>
  <c r="G64" i="30" s="1"/>
  <c r="M1084" i="8"/>
  <c r="D67" i="30"/>
  <c r="G67" i="30" s="1"/>
  <c r="M1414" i="8"/>
  <c r="D68" i="30"/>
  <c r="G68" i="30" s="1"/>
  <c r="H65" i="30"/>
  <c r="J65" i="30"/>
  <c r="H69" i="30"/>
  <c r="J69" i="30"/>
  <c r="G18" i="21"/>
  <c r="C148" i="19"/>
  <c r="F148" i="19" s="1"/>
  <c r="G148" i="19" s="1"/>
  <c r="M1156" i="8"/>
  <c r="G1177" i="21"/>
  <c r="M872" i="8"/>
  <c r="G890" i="21"/>
  <c r="M781" i="8"/>
  <c r="G799" i="21"/>
  <c r="C141" i="19"/>
  <c r="F141" i="19" s="1"/>
  <c r="G141" i="19" s="1"/>
  <c r="G1606" i="21"/>
  <c r="M954" i="8"/>
  <c r="G1502" i="21"/>
  <c r="M780" i="8"/>
  <c r="G798" i="21"/>
  <c r="C9" i="25"/>
  <c r="F9" i="25" s="1"/>
  <c r="G9" i="25" s="1"/>
  <c r="C208" i="38"/>
  <c r="E208" i="38" s="1"/>
  <c r="G208" i="38" s="1"/>
  <c r="G1628" i="21"/>
  <c r="D15" i="30"/>
  <c r="G1069" i="21"/>
  <c r="G1776" i="21"/>
  <c r="D40" i="23"/>
  <c r="G40" i="23" s="1"/>
  <c r="H40" i="23" s="1"/>
  <c r="G1513" i="21"/>
  <c r="M1158" i="8"/>
  <c r="G1179" i="21"/>
  <c r="D7" i="30"/>
  <c r="G1804" i="21"/>
  <c r="C236" i="19"/>
  <c r="F236" i="19" s="1"/>
  <c r="G236" i="19" s="1"/>
  <c r="M1664" i="8"/>
  <c r="G1721" i="21"/>
  <c r="C212" i="38"/>
  <c r="E212" i="38" s="1"/>
  <c r="G212" i="38" s="1"/>
  <c r="G1617" i="21"/>
  <c r="D9" i="30"/>
  <c r="G9" i="30" s="1"/>
  <c r="G1272" i="21"/>
  <c r="C15" i="35"/>
  <c r="F15" i="35" s="1"/>
  <c r="C16" i="35"/>
  <c r="F16" i="35" s="1"/>
  <c r="C96" i="38"/>
  <c r="E96" i="38" s="1"/>
  <c r="G96" i="38" s="1"/>
  <c r="G1604" i="21"/>
  <c r="M826" i="8"/>
  <c r="G844" i="21"/>
  <c r="C214" i="19"/>
  <c r="F214" i="19" s="1"/>
  <c r="G214" i="19" s="1"/>
  <c r="G891" i="21"/>
  <c r="C235" i="19"/>
  <c r="F235" i="19" s="1"/>
  <c r="G235" i="19" s="1"/>
  <c r="D22" i="23"/>
  <c r="G22" i="23" s="1"/>
  <c r="H22" i="23" s="1"/>
  <c r="M1935" i="8"/>
  <c r="C2" i="37"/>
  <c r="F2" i="37" s="1"/>
  <c r="G2" i="37" s="1"/>
  <c r="C21" i="35"/>
  <c r="F21" i="35" s="1"/>
  <c r="C23" i="35"/>
  <c r="F23" i="35" s="1"/>
  <c r="D5" i="30"/>
  <c r="G5" i="30" s="1"/>
  <c r="G1680" i="21"/>
  <c r="C5" i="35"/>
  <c r="F5" i="35" s="1"/>
  <c r="C6" i="35"/>
  <c r="F6" i="35" s="1"/>
  <c r="M1256" i="8"/>
  <c r="G1287" i="21"/>
  <c r="C339" i="38"/>
  <c r="E339" i="38" s="1"/>
  <c r="G339" i="38" s="1"/>
  <c r="G1266" i="21"/>
  <c r="C202" i="38"/>
  <c r="E202" i="38" s="1"/>
  <c r="G202" i="38" s="1"/>
  <c r="G1188" i="21"/>
  <c r="D31" i="30"/>
  <c r="G31" i="30" s="1"/>
  <c r="H31" i="30" s="1"/>
  <c r="G1807" i="21"/>
  <c r="D33" i="23"/>
  <c r="G33" i="23" s="1"/>
  <c r="H33" i="23" s="1"/>
  <c r="G1296" i="21"/>
  <c r="M1225" i="8"/>
  <c r="G1252" i="21"/>
  <c r="G1786" i="21"/>
  <c r="M1239" i="8"/>
  <c r="G1268" i="21"/>
  <c r="C397" i="38"/>
  <c r="E397" i="38" s="1"/>
  <c r="G397" i="38" s="1"/>
  <c r="G1771" i="21"/>
  <c r="C142" i="19"/>
  <c r="F142" i="19" s="1"/>
  <c r="G142" i="19" s="1"/>
  <c r="G1607" i="21"/>
  <c r="C345" i="38"/>
  <c r="E345" i="38" s="1"/>
  <c r="G345" i="38" s="1"/>
  <c r="G1284" i="21"/>
  <c r="M1705" i="8"/>
  <c r="G1764" i="21"/>
  <c r="G1293" i="21"/>
  <c r="C18" i="35"/>
  <c r="F18" i="35" s="1"/>
  <c r="C17" i="35"/>
  <c r="F17" i="35" s="1"/>
  <c r="M1718" i="8"/>
  <c r="G1775" i="21"/>
  <c r="D41" i="30"/>
  <c r="G41" i="30" s="1"/>
  <c r="H41" i="30" s="1"/>
  <c r="C216" i="19"/>
  <c r="F216" i="19" s="1"/>
  <c r="G216" i="19" s="1"/>
  <c r="M1612" i="8"/>
  <c r="G1663" i="21"/>
  <c r="C4" i="37"/>
  <c r="F4" i="37" s="1"/>
  <c r="G4" i="37" s="1"/>
  <c r="D26" i="30"/>
  <c r="G26" i="30" s="1"/>
  <c r="H26" i="30" s="1"/>
  <c r="D28" i="30"/>
  <c r="G1186" i="21"/>
  <c r="M1223" i="8"/>
  <c r="G1250" i="21"/>
  <c r="M1247" i="8"/>
  <c r="G1277" i="21"/>
  <c r="C18" i="25"/>
  <c r="F18" i="25" s="1"/>
  <c r="G18" i="25" s="1"/>
  <c r="G675" i="21"/>
  <c r="M1934" i="8"/>
  <c r="G1053" i="21"/>
  <c r="G1767" i="21"/>
  <c r="M1663" i="8"/>
  <c r="G1720" i="21"/>
  <c r="C13" i="35"/>
  <c r="F13" i="35" s="1"/>
  <c r="M1874" i="8"/>
  <c r="C12" i="25"/>
  <c r="F12" i="25" s="1"/>
  <c r="G12" i="25" s="1"/>
  <c r="D17" i="30"/>
  <c r="G17" i="30" s="1"/>
  <c r="G1809" i="21"/>
  <c r="D25" i="30"/>
  <c r="G25" i="30" s="1"/>
  <c r="C9" i="35"/>
  <c r="F9" i="35" s="1"/>
  <c r="C406" i="38"/>
  <c r="E406" i="38" s="1"/>
  <c r="G406" i="38" s="1"/>
  <c r="C5" i="25"/>
  <c r="F5" i="25" s="1"/>
  <c r="G5" i="25" s="1"/>
  <c r="G673" i="21"/>
  <c r="C228" i="19"/>
  <c r="F228" i="19" s="1"/>
  <c r="G228" i="19" s="1"/>
  <c r="C147" i="19"/>
  <c r="F147" i="19" s="1"/>
  <c r="G147" i="19" s="1"/>
  <c r="C20" i="35"/>
  <c r="F20" i="35" s="1"/>
  <c r="D36" i="30"/>
  <c r="G36" i="30" s="1"/>
  <c r="H36" i="30" s="1"/>
  <c r="D37" i="23"/>
  <c r="G37" i="23" s="1"/>
  <c r="H37" i="23" s="1"/>
  <c r="D27" i="30"/>
  <c r="G27" i="30" s="1"/>
  <c r="D41" i="23"/>
  <c r="G41" i="23" s="1"/>
  <c r="H41" i="23" s="1"/>
  <c r="M1893" i="8"/>
  <c r="C10" i="35"/>
  <c r="F10" i="35" s="1"/>
  <c r="C381" i="38"/>
  <c r="E381" i="38" s="1"/>
  <c r="G381" i="38" s="1"/>
  <c r="G1609" i="21"/>
  <c r="C405" i="38"/>
  <c r="E405" i="38" s="1"/>
  <c r="G405" i="38" s="1"/>
  <c r="D8" i="30"/>
  <c r="G8" i="30" s="1"/>
  <c r="G1271" i="21"/>
  <c r="G1294" i="21"/>
  <c r="D13" i="30"/>
  <c r="G13" i="30" s="1"/>
  <c r="G1274" i="21"/>
  <c r="M1259" i="8"/>
  <c r="G1290" i="21"/>
  <c r="C343" i="38"/>
  <c r="E343" i="38" s="1"/>
  <c r="G343" i="38" s="1"/>
  <c r="G1278" i="21"/>
  <c r="C177" i="19"/>
  <c r="F177" i="19" s="1"/>
  <c r="G177" i="19" s="1"/>
  <c r="G1625" i="21"/>
  <c r="M1258" i="8"/>
  <c r="G1289" i="21"/>
  <c r="M2149" i="8"/>
  <c r="C22" i="35"/>
  <c r="F22" i="35" s="1"/>
  <c r="D39" i="23"/>
  <c r="G39" i="23" s="1"/>
  <c r="H39" i="23" s="1"/>
  <c r="G1667" i="21"/>
  <c r="M1155" i="8"/>
  <c r="G1176" i="21"/>
  <c r="M2003" i="8"/>
  <c r="G1674" i="21"/>
  <c r="D16" i="30"/>
  <c r="G16" i="30" s="1"/>
  <c r="C3" i="35"/>
  <c r="F3" i="35" s="1"/>
  <c r="C396" i="38"/>
  <c r="E396" i="38" s="1"/>
  <c r="G396" i="38" s="1"/>
  <c r="G1770" i="21"/>
  <c r="M1666" i="8"/>
  <c r="G1723" i="21"/>
  <c r="C237" i="19"/>
  <c r="F237" i="19" s="1"/>
  <c r="G237" i="19" s="1"/>
  <c r="D35" i="30"/>
  <c r="G1351" i="21"/>
  <c r="G1249" i="21"/>
  <c r="D11" i="30"/>
  <c r="G11" i="30" s="1"/>
  <c r="C128" i="19"/>
  <c r="F128" i="19" s="1"/>
  <c r="G128" i="19" s="1"/>
  <c r="G1261" i="21"/>
  <c r="M1257" i="8"/>
  <c r="G1288" i="21"/>
  <c r="M1936" i="8"/>
  <c r="C391" i="38"/>
  <c r="E391" i="38" s="1"/>
  <c r="G391" i="38" s="1"/>
  <c r="G1724" i="21"/>
  <c r="G1187" i="21"/>
  <c r="M782" i="8"/>
  <c r="G800" i="21"/>
  <c r="M1896" i="8"/>
  <c r="D33" i="30"/>
  <c r="G33" i="30" s="1"/>
  <c r="C232" i="19"/>
  <c r="F232" i="19" s="1"/>
  <c r="G232" i="19" s="1"/>
  <c r="C408" i="38"/>
  <c r="E408" i="38" s="1"/>
  <c r="G408" i="38" s="1"/>
  <c r="G1808" i="21"/>
  <c r="M140" i="8"/>
  <c r="C180" i="19"/>
  <c r="F180" i="19" s="1"/>
  <c r="G180" i="19" s="1"/>
  <c r="G1626" i="21"/>
  <c r="C3" i="37"/>
  <c r="F3" i="37" s="1"/>
  <c r="G3" i="37" s="1"/>
  <c r="C234" i="19"/>
  <c r="F234" i="19" s="1"/>
  <c r="G234" i="19" s="1"/>
  <c r="D44" i="30"/>
  <c r="G44" i="30" s="1"/>
  <c r="H44" i="30" s="1"/>
  <c r="C10" i="25"/>
  <c r="F10" i="25" s="1"/>
  <c r="G10" i="25" s="1"/>
  <c r="M1789" i="8"/>
  <c r="M1933" i="8"/>
  <c r="D38" i="30"/>
  <c r="G38" i="30" s="1"/>
  <c r="D3" i="30"/>
  <c r="G3" i="30" s="1"/>
  <c r="J3" i="30" s="1"/>
  <c r="G1345" i="21"/>
  <c r="D30" i="30"/>
  <c r="G30" i="30" s="1"/>
  <c r="D43" i="30"/>
  <c r="G43" i="30" s="1"/>
  <c r="H43" i="30" s="1"/>
  <c r="G1070" i="21"/>
  <c r="G1777" i="21"/>
  <c r="C8" i="35"/>
  <c r="F8" i="35" s="1"/>
  <c r="M1240" i="8"/>
  <c r="G1269" i="21"/>
  <c r="M825" i="8"/>
  <c r="G843" i="21"/>
  <c r="C16" i="25"/>
  <c r="F16" i="25" s="1"/>
  <c r="G16" i="25" s="1"/>
  <c r="G674" i="21"/>
  <c r="M1938" i="8"/>
  <c r="D32" i="23"/>
  <c r="G32" i="23" s="1"/>
  <c r="H32" i="23" s="1"/>
  <c r="G1263" i="21"/>
  <c r="C11" i="25"/>
  <c r="F11" i="25" s="1"/>
  <c r="G11" i="25" s="1"/>
  <c r="M1662" i="8"/>
  <c r="G1719" i="21"/>
  <c r="G666" i="21"/>
  <c r="D24" i="30"/>
  <c r="G24" i="30" s="1"/>
  <c r="M1725" i="8"/>
  <c r="G1782" i="21"/>
  <c r="D51" i="30"/>
  <c r="G51" i="30" s="1"/>
  <c r="H51" i="30" s="1"/>
  <c r="G1679" i="21"/>
  <c r="C146" i="19"/>
  <c r="F146" i="19" s="1"/>
  <c r="G146" i="19" s="1"/>
  <c r="G1241" i="21"/>
  <c r="D37" i="30"/>
  <c r="G37" i="30" s="1"/>
  <c r="M2021" i="8"/>
  <c r="M1660" i="8"/>
  <c r="G1717" i="21"/>
  <c r="M1891" i="8"/>
  <c r="M1780" i="8"/>
  <c r="C233" i="19"/>
  <c r="F233" i="19" s="1"/>
  <c r="G233" i="19" s="1"/>
  <c r="M1871" i="8"/>
  <c r="C7" i="35"/>
  <c r="F7" i="35" s="1"/>
  <c r="M1716" i="8"/>
  <c r="G1773" i="21"/>
  <c r="C191" i="19"/>
  <c r="F191" i="19" s="1"/>
  <c r="G191" i="19" s="1"/>
  <c r="G1598" i="21"/>
  <c r="D12" i="30"/>
  <c r="G12" i="30" s="1"/>
  <c r="G1273" i="21"/>
  <c r="C127" i="19"/>
  <c r="F127" i="19" s="1"/>
  <c r="G127" i="19" s="1"/>
  <c r="G1260" i="21"/>
  <c r="M827" i="8"/>
  <c r="G845" i="21"/>
  <c r="G1780" i="21"/>
  <c r="C24" i="35"/>
  <c r="F24" i="35" s="1"/>
  <c r="G1071" i="21"/>
  <c r="G1778" i="21"/>
  <c r="D22" i="30"/>
  <c r="G22" i="30" s="1"/>
  <c r="M1665" i="8"/>
  <c r="G1722" i="21"/>
  <c r="M1260" i="8"/>
  <c r="G1291" i="21"/>
  <c r="C188" i="19"/>
  <c r="F188" i="19" s="1"/>
  <c r="G188" i="19" s="1"/>
  <c r="G1610" i="21"/>
  <c r="G1436" i="21"/>
  <c r="D29" i="30"/>
  <c r="G29" i="30" s="1"/>
  <c r="H29" i="30" s="1"/>
  <c r="G1810" i="21"/>
  <c r="G1784" i="21"/>
  <c r="G1795" i="21"/>
  <c r="G1796" i="21"/>
  <c r="G1800" i="21"/>
  <c r="G1779" i="21"/>
  <c r="G1783" i="21"/>
  <c r="G1798" i="21"/>
  <c r="G1802" i="21"/>
  <c r="G1790" i="21"/>
  <c r="G1794" i="21"/>
  <c r="G1797" i="21"/>
  <c r="G1801" i="21"/>
  <c r="G1787" i="21"/>
  <c r="G1791" i="21"/>
  <c r="G1785" i="21"/>
  <c r="G1789" i="21"/>
  <c r="G1788" i="21"/>
  <c r="G1792" i="21"/>
  <c r="G1799" i="21"/>
  <c r="G1803" i="21"/>
  <c r="G577" i="21"/>
  <c r="G401" i="21"/>
  <c r="G1756" i="21"/>
  <c r="G1793" i="21"/>
  <c r="G1729" i="21"/>
  <c r="G1781" i="21"/>
  <c r="G1762" i="21"/>
  <c r="G1754" i="21"/>
  <c r="G1051" i="21"/>
  <c r="G1349" i="21"/>
  <c r="G1408" i="21"/>
  <c r="G1156" i="21"/>
  <c r="G1192" i="21"/>
  <c r="G955" i="21"/>
  <c r="G1479" i="21"/>
  <c r="G1226" i="21"/>
  <c r="G1373" i="21"/>
  <c r="G1343" i="21"/>
  <c r="G1086" i="21"/>
  <c r="G982" i="21"/>
  <c r="G1374" i="21"/>
  <c r="C153" i="19"/>
  <c r="F153" i="19" s="1"/>
  <c r="G153" i="19" s="1"/>
  <c r="G972" i="21"/>
  <c r="C2" i="35"/>
  <c r="F2" i="35" s="1"/>
  <c r="G1298" i="21"/>
  <c r="C145" i="19"/>
  <c r="F145" i="19" s="1"/>
  <c r="G145" i="19" s="1"/>
  <c r="G1068" i="21"/>
  <c r="C189" i="19"/>
  <c r="F189" i="19" s="1"/>
  <c r="G189" i="19" s="1"/>
  <c r="G1052" i="21"/>
  <c r="G1378" i="21"/>
  <c r="C158" i="19"/>
  <c r="F158" i="19" s="1"/>
  <c r="G158" i="19" s="1"/>
  <c r="G930" i="21"/>
  <c r="C140" i="19"/>
  <c r="F140" i="19" s="1"/>
  <c r="G140" i="19" s="1"/>
  <c r="G943" i="21"/>
  <c r="C156" i="19"/>
  <c r="F156" i="19" s="1"/>
  <c r="G156" i="19" s="1"/>
  <c r="G145" i="21"/>
  <c r="C118" i="19"/>
  <c r="F118" i="19" s="1"/>
  <c r="G118" i="19" s="1"/>
  <c r="G1749" i="21"/>
  <c r="G1760" i="21"/>
  <c r="G1752" i="21"/>
  <c r="G1761" i="21"/>
  <c r="G1748" i="21"/>
  <c r="G1759" i="21"/>
  <c r="G1751" i="21"/>
  <c r="G1742" i="21"/>
  <c r="G1731" i="21"/>
  <c r="G1750" i="21"/>
  <c r="G1739" i="21"/>
  <c r="M78" i="8"/>
  <c r="C15" i="38"/>
  <c r="E15" i="38" s="1"/>
  <c r="G15" i="38" s="1"/>
  <c r="C26" i="19"/>
  <c r="F26" i="19" s="1"/>
  <c r="G26" i="19" s="1"/>
  <c r="C83" i="38"/>
  <c r="E83" i="38" s="1"/>
  <c r="G83" i="38" s="1"/>
  <c r="M96" i="8"/>
  <c r="C24" i="38"/>
  <c r="E24" i="38" s="1"/>
  <c r="G24" i="38" s="1"/>
  <c r="M114" i="8"/>
  <c r="C34" i="38"/>
  <c r="E34" i="38" s="1"/>
  <c r="G34" i="38" s="1"/>
  <c r="M195" i="8"/>
  <c r="C47" i="38"/>
  <c r="E47" i="38" s="1"/>
  <c r="G47" i="38" s="1"/>
  <c r="M201" i="8"/>
  <c r="C53" i="38"/>
  <c r="E53" i="38" s="1"/>
  <c r="G53" i="38" s="1"/>
  <c r="M207" i="8"/>
  <c r="C59" i="38"/>
  <c r="E59" i="38" s="1"/>
  <c r="G59" i="38" s="1"/>
  <c r="M241" i="8"/>
  <c r="C67" i="38"/>
  <c r="E67" i="38" s="1"/>
  <c r="G67" i="38" s="1"/>
  <c r="M247" i="8"/>
  <c r="C73" i="38"/>
  <c r="E73" i="38" s="1"/>
  <c r="G73" i="38" s="1"/>
  <c r="M252" i="8"/>
  <c r="C78" i="38"/>
  <c r="E78" i="38" s="1"/>
  <c r="G78" i="38" s="1"/>
  <c r="M303" i="8"/>
  <c r="C94" i="38"/>
  <c r="E94" i="38" s="1"/>
  <c r="G94" i="38" s="1"/>
  <c r="M333" i="8"/>
  <c r="C103" i="38"/>
  <c r="E103" i="38" s="1"/>
  <c r="G103" i="38" s="1"/>
  <c r="M357" i="8"/>
  <c r="C115" i="38"/>
  <c r="E115" i="38" s="1"/>
  <c r="G115" i="38" s="1"/>
  <c r="M402" i="8"/>
  <c r="C140" i="38"/>
  <c r="E140" i="38" s="1"/>
  <c r="G140" i="38" s="1"/>
  <c r="M411" i="8"/>
  <c r="C143" i="38"/>
  <c r="E143" i="38" s="1"/>
  <c r="G143" i="38" s="1"/>
  <c r="M422" i="8"/>
  <c r="C146" i="38"/>
  <c r="E146" i="38" s="1"/>
  <c r="G146" i="38" s="1"/>
  <c r="M483" i="8"/>
  <c r="C164" i="38"/>
  <c r="E164" i="38" s="1"/>
  <c r="G164" i="38" s="1"/>
  <c r="M486" i="8"/>
  <c r="C165" i="38"/>
  <c r="E165" i="38" s="1"/>
  <c r="G165" i="38" s="1"/>
  <c r="M492" i="8"/>
  <c r="C170" i="38"/>
  <c r="E170" i="38" s="1"/>
  <c r="G170" i="38" s="1"/>
  <c r="M521" i="8"/>
  <c r="C180" i="38"/>
  <c r="E180" i="38" s="1"/>
  <c r="G180" i="38" s="1"/>
  <c r="M1040" i="8"/>
  <c r="C301" i="38"/>
  <c r="E301" i="38" s="1"/>
  <c r="G301" i="38" s="1"/>
  <c r="M1378" i="8"/>
  <c r="C362" i="38"/>
  <c r="E362" i="38" s="1"/>
  <c r="G362" i="38" s="1"/>
  <c r="M1046" i="8"/>
  <c r="C305" i="38"/>
  <c r="E305" i="38" s="1"/>
  <c r="G305" i="38" s="1"/>
  <c r="M1064" i="8"/>
  <c r="C314" i="38"/>
  <c r="E314" i="38" s="1"/>
  <c r="G314" i="38" s="1"/>
  <c r="M1082" i="8"/>
  <c r="C318" i="38"/>
  <c r="E318" i="38" s="1"/>
  <c r="G318" i="38" s="1"/>
  <c r="M1100" i="8"/>
  <c r="C321" i="38"/>
  <c r="E321" i="38" s="1"/>
  <c r="G321" i="38" s="1"/>
  <c r="M1148" i="8"/>
  <c r="C323" i="38"/>
  <c r="E323" i="38" s="1"/>
  <c r="G323" i="38" s="1"/>
  <c r="M1199" i="8"/>
  <c r="C330" i="38"/>
  <c r="E330" i="38" s="1"/>
  <c r="G330" i="38" s="1"/>
  <c r="M1231" i="8"/>
  <c r="C337" i="38"/>
  <c r="E337" i="38" s="1"/>
  <c r="G337" i="38" s="1"/>
  <c r="M1892" i="8"/>
  <c r="C409" i="38"/>
  <c r="E409" i="38" s="1"/>
  <c r="G409" i="38" s="1"/>
  <c r="M539" i="8"/>
  <c r="C187" i="38"/>
  <c r="E187" i="38" s="1"/>
  <c r="G187" i="38" s="1"/>
  <c r="M656" i="8"/>
  <c r="C207" i="38"/>
  <c r="E207" i="38" s="1"/>
  <c r="G207" i="38" s="1"/>
  <c r="M609" i="8"/>
  <c r="C204" i="38"/>
  <c r="E204" i="38" s="1"/>
  <c r="G204" i="38" s="1"/>
  <c r="M898" i="8"/>
  <c r="C241" i="38"/>
  <c r="E241" i="38" s="1"/>
  <c r="G241" i="38" s="1"/>
  <c r="M904" i="8"/>
  <c r="C247" i="38"/>
  <c r="E247" i="38" s="1"/>
  <c r="G247" i="38" s="1"/>
  <c r="M910" i="8"/>
  <c r="C250" i="38"/>
  <c r="E250" i="38" s="1"/>
  <c r="G250" i="38" s="1"/>
  <c r="M916" i="8"/>
  <c r="C256" i="38"/>
  <c r="E256" i="38" s="1"/>
  <c r="G256" i="38" s="1"/>
  <c r="M922" i="8"/>
  <c r="C262" i="38"/>
  <c r="E262" i="38" s="1"/>
  <c r="G262" i="38" s="1"/>
  <c r="M928" i="8"/>
  <c r="C265" i="38"/>
  <c r="E265" i="38" s="1"/>
  <c r="G265" i="38" s="1"/>
  <c r="M1622" i="8"/>
  <c r="C387" i="38"/>
  <c r="E387" i="38" s="1"/>
  <c r="G387" i="38" s="1"/>
  <c r="M1827" i="8"/>
  <c r="C407" i="38"/>
  <c r="E407" i="38" s="1"/>
  <c r="G407" i="38" s="1"/>
  <c r="M794" i="8"/>
  <c r="C221" i="38"/>
  <c r="E221" i="38" s="1"/>
  <c r="G221" i="38" s="1"/>
  <c r="M800" i="8"/>
  <c r="C227" i="38"/>
  <c r="E227" i="38" s="1"/>
  <c r="G227" i="38" s="1"/>
  <c r="M806" i="8"/>
  <c r="C233" i="38"/>
  <c r="E233" i="38" s="1"/>
  <c r="G233" i="38" s="1"/>
  <c r="M812" i="8"/>
  <c r="C239" i="38"/>
  <c r="E239" i="38" s="1"/>
  <c r="G239" i="38" s="1"/>
  <c r="M1643" i="8"/>
  <c r="C390" i="38"/>
  <c r="E390" i="38" s="1"/>
  <c r="G390" i="38" s="1"/>
  <c r="M966" i="8"/>
  <c r="C278" i="38"/>
  <c r="E278" i="38" s="1"/>
  <c r="G278" i="38" s="1"/>
  <c r="M1013" i="8"/>
  <c r="C289" i="38"/>
  <c r="E289" i="38" s="1"/>
  <c r="G289" i="38" s="1"/>
  <c r="M1019" i="8"/>
  <c r="C293" i="38"/>
  <c r="E293" i="38" s="1"/>
  <c r="G293" i="38" s="1"/>
  <c r="M1030" i="8"/>
  <c r="C298" i="38"/>
  <c r="E298" i="38" s="1"/>
  <c r="G298" i="38" s="1"/>
  <c r="M1031" i="8"/>
  <c r="C299" i="38"/>
  <c r="E299" i="38" s="1"/>
  <c r="G299" i="38" s="1"/>
  <c r="M1473" i="8"/>
  <c r="C369" i="38"/>
  <c r="E369" i="38" s="1"/>
  <c r="G369" i="38" s="1"/>
  <c r="M1526" i="8"/>
  <c r="C376" i="38"/>
  <c r="E376" i="38" s="1"/>
  <c r="G376" i="38" s="1"/>
  <c r="M1254" i="8"/>
  <c r="C346" i="38"/>
  <c r="E346" i="38" s="1"/>
  <c r="G346" i="38" s="1"/>
  <c r="M1309" i="8"/>
  <c r="C350" i="38"/>
  <c r="E350" i="38" s="1"/>
  <c r="G350" i="38" s="1"/>
  <c r="M1360" i="8"/>
  <c r="C357" i="38"/>
  <c r="E357" i="38" s="1"/>
  <c r="G357" i="38" s="1"/>
  <c r="M1523" i="8"/>
  <c r="C375" i="38"/>
  <c r="E375" i="38" s="1"/>
  <c r="G375" i="38" s="1"/>
  <c r="M1745" i="8"/>
  <c r="C404" i="38"/>
  <c r="E404" i="38" s="1"/>
  <c r="G404" i="38" s="1"/>
  <c r="M59" i="8"/>
  <c r="C3" i="38"/>
  <c r="E3" i="38" s="1"/>
  <c r="G3" i="38" s="1"/>
  <c r="M95" i="8"/>
  <c r="C23" i="38"/>
  <c r="E23" i="38" s="1"/>
  <c r="G23" i="38" s="1"/>
  <c r="M101" i="8"/>
  <c r="C28" i="38"/>
  <c r="E28" i="38" s="1"/>
  <c r="G28" i="38" s="1"/>
  <c r="M194" i="8"/>
  <c r="C46" i="38"/>
  <c r="E46" i="38" s="1"/>
  <c r="G46" i="38" s="1"/>
  <c r="M200" i="8"/>
  <c r="C52" i="38"/>
  <c r="E52" i="38" s="1"/>
  <c r="G52" i="38" s="1"/>
  <c r="M206" i="8"/>
  <c r="C58" i="38"/>
  <c r="E58" i="38" s="1"/>
  <c r="G58" i="38" s="1"/>
  <c r="M240" i="8"/>
  <c r="C66" i="38"/>
  <c r="E66" i="38" s="1"/>
  <c r="G66" i="38" s="1"/>
  <c r="M246" i="8"/>
  <c r="C72" i="38"/>
  <c r="E72" i="38" s="1"/>
  <c r="G72" i="38" s="1"/>
  <c r="M251" i="8"/>
  <c r="C77" i="38"/>
  <c r="E77" i="38" s="1"/>
  <c r="G77" i="38" s="1"/>
  <c r="M279" i="8"/>
  <c r="C82" i="38"/>
  <c r="E82" i="38" s="1"/>
  <c r="G82" i="38" s="1"/>
  <c r="M308" i="8"/>
  <c r="C95" i="38"/>
  <c r="E95" i="38" s="1"/>
  <c r="G95" i="38" s="1"/>
  <c r="M350" i="8"/>
  <c r="C109" i="38"/>
  <c r="E109" i="38" s="1"/>
  <c r="G109" i="38" s="1"/>
  <c r="M356" i="8"/>
  <c r="C114" i="38"/>
  <c r="E114" i="38" s="1"/>
  <c r="G114" i="38" s="1"/>
  <c r="M362" i="8"/>
  <c r="C120" i="38"/>
  <c r="E120" i="38" s="1"/>
  <c r="G120" i="38" s="1"/>
  <c r="M455" i="8"/>
  <c r="C153" i="38"/>
  <c r="E153" i="38" s="1"/>
  <c r="G153" i="38" s="1"/>
  <c r="M491" i="8"/>
  <c r="C169" i="38"/>
  <c r="E169" i="38" s="1"/>
  <c r="G169" i="38" s="1"/>
  <c r="M515" i="8"/>
  <c r="C179" i="38"/>
  <c r="E179" i="38" s="1"/>
  <c r="G179" i="38" s="1"/>
  <c r="M586" i="8"/>
  <c r="C196" i="38"/>
  <c r="E196" i="38" s="1"/>
  <c r="G196" i="38" s="1"/>
  <c r="M653" i="8"/>
  <c r="C205" i="38"/>
  <c r="E205" i="38" s="1"/>
  <c r="G205" i="38" s="1"/>
  <c r="M795" i="8"/>
  <c r="C222" i="38"/>
  <c r="E222" i="38" s="1"/>
  <c r="G222" i="38" s="1"/>
  <c r="M801" i="8"/>
  <c r="C228" i="38"/>
  <c r="E228" i="38" s="1"/>
  <c r="G228" i="38" s="1"/>
  <c r="M807" i="8"/>
  <c r="C234" i="38"/>
  <c r="E234" i="38" s="1"/>
  <c r="G234" i="38" s="1"/>
  <c r="M901" i="8"/>
  <c r="C244" i="38"/>
  <c r="E244" i="38" s="1"/>
  <c r="G244" i="38" s="1"/>
  <c r="M913" i="8"/>
  <c r="C253" i="38"/>
  <c r="E253" i="38" s="1"/>
  <c r="G253" i="38" s="1"/>
  <c r="M919" i="8"/>
  <c r="C259" i="38"/>
  <c r="E259" i="38" s="1"/>
  <c r="G259" i="38" s="1"/>
  <c r="M951" i="8"/>
  <c r="C269" i="38"/>
  <c r="E269" i="38" s="1"/>
  <c r="G269" i="38" s="1"/>
  <c r="M1184" i="8"/>
  <c r="C325" i="38"/>
  <c r="E325" i="38" s="1"/>
  <c r="G325" i="38" s="1"/>
  <c r="M1194" i="8"/>
  <c r="C328" i="38"/>
  <c r="E328" i="38" s="1"/>
  <c r="G328" i="38" s="1"/>
  <c r="M1200" i="8"/>
  <c r="C331" i="38"/>
  <c r="E331" i="38" s="1"/>
  <c r="G331" i="38" s="1"/>
  <c r="M1252" i="8"/>
  <c r="C344" i="38"/>
  <c r="E344" i="38" s="1"/>
  <c r="G344" i="38" s="1"/>
  <c r="M1265" i="8"/>
  <c r="C348" i="38"/>
  <c r="E348" i="38" s="1"/>
  <c r="G348" i="38" s="1"/>
  <c r="M969" i="8"/>
  <c r="C281" i="38"/>
  <c r="E281" i="38" s="1"/>
  <c r="G281" i="38" s="1"/>
  <c r="M1016" i="8"/>
  <c r="C291" i="38"/>
  <c r="E291" i="38" s="1"/>
  <c r="G291" i="38" s="1"/>
  <c r="M1028" i="8"/>
  <c r="C296" i="38"/>
  <c r="E296" i="38" s="1"/>
  <c r="G296" i="38" s="1"/>
  <c r="M1049" i="8"/>
  <c r="C308" i="38"/>
  <c r="E308" i="38" s="1"/>
  <c r="G308" i="38" s="1"/>
  <c r="M1127" i="8"/>
  <c r="C322" i="38"/>
  <c r="E322" i="38" s="1"/>
  <c r="G322" i="38" s="1"/>
  <c r="M1186" i="8"/>
  <c r="C327" i="38"/>
  <c r="E327" i="38" s="1"/>
  <c r="G327" i="38" s="1"/>
  <c r="M1196" i="8"/>
  <c r="C329" i="38"/>
  <c r="E329" i="38" s="1"/>
  <c r="G329" i="38" s="1"/>
  <c r="M1238" i="8"/>
  <c r="C340" i="38"/>
  <c r="E340" i="38" s="1"/>
  <c r="G340" i="38" s="1"/>
  <c r="G775" i="21"/>
  <c r="C373" i="38"/>
  <c r="E373" i="38" s="1"/>
  <c r="G373" i="38" s="1"/>
  <c r="M1522" i="8"/>
  <c r="C374" i="38"/>
  <c r="E374" i="38" s="1"/>
  <c r="G374" i="38" s="1"/>
  <c r="G842" i="21"/>
  <c r="C380" i="38"/>
  <c r="E380" i="38" s="1"/>
  <c r="G380" i="38" s="1"/>
  <c r="M1560" i="8"/>
  <c r="C382" i="38"/>
  <c r="E382" i="38" s="1"/>
  <c r="G382" i="38" s="1"/>
  <c r="M1578" i="8"/>
  <c r="C384" i="38"/>
  <c r="E384" i="38" s="1"/>
  <c r="G384" i="38" s="1"/>
  <c r="M1736" i="8"/>
  <c r="C402" i="38"/>
  <c r="E402" i="38" s="1"/>
  <c r="G402" i="38" s="1"/>
  <c r="M1181" i="8"/>
  <c r="C324" i="38"/>
  <c r="E324" i="38" s="1"/>
  <c r="G324" i="38" s="1"/>
  <c r="M912" i="8"/>
  <c r="C252" i="38"/>
  <c r="E252" i="38" s="1"/>
  <c r="G252" i="38" s="1"/>
  <c r="M920" i="8"/>
  <c r="C260" i="38"/>
  <c r="E260" i="38" s="1"/>
  <c r="G260" i="38" s="1"/>
  <c r="M959" i="8"/>
  <c r="C273" i="38"/>
  <c r="E273" i="38" s="1"/>
  <c r="G273" i="38" s="1"/>
  <c r="M967" i="8"/>
  <c r="C279" i="38"/>
  <c r="E279" i="38" s="1"/>
  <c r="G279" i="38" s="1"/>
  <c r="M1054" i="8"/>
  <c r="C311" i="38"/>
  <c r="E311" i="38" s="1"/>
  <c r="G311" i="38" s="1"/>
  <c r="M1062" i="8"/>
  <c r="C312" i="38"/>
  <c r="E312" i="38" s="1"/>
  <c r="G312" i="38" s="1"/>
  <c r="M671" i="8"/>
  <c r="C210" i="38"/>
  <c r="E210" i="38" s="1"/>
  <c r="G210" i="38" s="1"/>
  <c r="M354" i="8"/>
  <c r="C112" i="38"/>
  <c r="E112" i="38" s="1"/>
  <c r="G112" i="38" s="1"/>
  <c r="M360" i="8"/>
  <c r="C118" i="38"/>
  <c r="E118" i="38" s="1"/>
  <c r="G118" i="38" s="1"/>
  <c r="M914" i="8"/>
  <c r="C254" i="38"/>
  <c r="E254" i="38" s="1"/>
  <c r="G254" i="38" s="1"/>
  <c r="M349" i="8"/>
  <c r="C108" i="38"/>
  <c r="E108" i="38" s="1"/>
  <c r="G108" i="38" s="1"/>
  <c r="M68" i="8"/>
  <c r="C10" i="38"/>
  <c r="E10" i="38" s="1"/>
  <c r="G10" i="38" s="1"/>
  <c r="M122" i="8"/>
  <c r="C41" i="38"/>
  <c r="E41" i="38" s="1"/>
  <c r="G41" i="38" s="1"/>
  <c r="C25" i="19"/>
  <c r="F25" i="19" s="1"/>
  <c r="G25" i="19" s="1"/>
  <c r="C43" i="38"/>
  <c r="E43" i="38" s="1"/>
  <c r="G43" i="38" s="1"/>
  <c r="M94" i="8"/>
  <c r="C22" i="38"/>
  <c r="E22" i="38" s="1"/>
  <c r="G22" i="38" s="1"/>
  <c r="M100" i="8"/>
  <c r="C27" i="38"/>
  <c r="E27" i="38" s="1"/>
  <c r="G27" i="38" s="1"/>
  <c r="M112" i="8"/>
  <c r="C33" i="38"/>
  <c r="E33" i="38" s="1"/>
  <c r="G33" i="38" s="1"/>
  <c r="M249" i="8"/>
  <c r="C75" i="38"/>
  <c r="E75" i="38" s="1"/>
  <c r="G75" i="38" s="1"/>
  <c r="M493" i="8"/>
  <c r="C171" i="38"/>
  <c r="E171" i="38" s="1"/>
  <c r="G171" i="38" s="1"/>
  <c r="M796" i="8"/>
  <c r="C223" i="38"/>
  <c r="E223" i="38" s="1"/>
  <c r="G223" i="38" s="1"/>
  <c r="M804" i="8"/>
  <c r="C231" i="38"/>
  <c r="E231" i="38" s="1"/>
  <c r="G231" i="38" s="1"/>
  <c r="M902" i="8"/>
  <c r="C245" i="38"/>
  <c r="E245" i="38" s="1"/>
  <c r="G245" i="38" s="1"/>
  <c r="M926" i="8"/>
  <c r="C264" i="38"/>
  <c r="E264" i="38" s="1"/>
  <c r="G264" i="38" s="1"/>
  <c r="M996" i="8"/>
  <c r="C283" i="38"/>
  <c r="E283" i="38" s="1"/>
  <c r="G283" i="38" s="1"/>
  <c r="M1020" i="8"/>
  <c r="C294" i="38"/>
  <c r="E294" i="38" s="1"/>
  <c r="G294" i="38" s="1"/>
  <c r="M1185" i="8"/>
  <c r="C326" i="38"/>
  <c r="E326" i="38" s="1"/>
  <c r="G326" i="38" s="1"/>
  <c r="M1207" i="8"/>
  <c r="C333" i="38"/>
  <c r="E333" i="38" s="1"/>
  <c r="G333" i="38" s="1"/>
  <c r="M1729" i="8"/>
  <c r="C399" i="38"/>
  <c r="E399" i="38" s="1"/>
  <c r="G399" i="38" s="1"/>
  <c r="M511" i="8"/>
  <c r="C175" i="38"/>
  <c r="E175" i="38" s="1"/>
  <c r="G175" i="38" s="1"/>
  <c r="M792" i="8"/>
  <c r="C219" i="38"/>
  <c r="E219" i="38" s="1"/>
  <c r="G219" i="38" s="1"/>
  <c r="M802" i="8"/>
  <c r="C229" i="38"/>
  <c r="E229" i="38" s="1"/>
  <c r="G229" i="38" s="1"/>
  <c r="M810" i="8"/>
  <c r="C237" i="38"/>
  <c r="E237" i="38" s="1"/>
  <c r="G237" i="38" s="1"/>
  <c r="M900" i="8"/>
  <c r="C243" i="38"/>
  <c r="E243" i="38" s="1"/>
  <c r="G243" i="38" s="1"/>
  <c r="M932" i="8"/>
  <c r="C267" i="38"/>
  <c r="E267" i="38" s="1"/>
  <c r="G267" i="38" s="1"/>
  <c r="M1018" i="8"/>
  <c r="C292" i="38"/>
  <c r="E292" i="38" s="1"/>
  <c r="G292" i="38" s="1"/>
  <c r="M1026" i="8"/>
  <c r="C295" i="38"/>
  <c r="E295" i="38" s="1"/>
  <c r="G295" i="38" s="1"/>
  <c r="M1050" i="8"/>
  <c r="C309" i="38"/>
  <c r="E309" i="38" s="1"/>
  <c r="G309" i="38" s="1"/>
  <c r="M197" i="8"/>
  <c r="C49" i="38"/>
  <c r="E49" i="38" s="1"/>
  <c r="G49" i="38" s="1"/>
  <c r="M209" i="8"/>
  <c r="C61" i="38"/>
  <c r="E61" i="38" s="1"/>
  <c r="G61" i="38" s="1"/>
  <c r="M790" i="8"/>
  <c r="C217" i="38"/>
  <c r="E217" i="38" s="1"/>
  <c r="G217" i="38" s="1"/>
  <c r="M798" i="8"/>
  <c r="C225" i="38"/>
  <c r="E225" i="38" s="1"/>
  <c r="G225" i="38" s="1"/>
  <c r="M808" i="8"/>
  <c r="C235" i="38"/>
  <c r="E235" i="38" s="1"/>
  <c r="G235" i="38" s="1"/>
  <c r="M1731" i="8"/>
  <c r="C400" i="38"/>
  <c r="E400" i="38" s="1"/>
  <c r="G400" i="38" s="1"/>
  <c r="M196" i="8"/>
  <c r="C48" i="38"/>
  <c r="E48" i="38" s="1"/>
  <c r="G48" i="38" s="1"/>
  <c r="M248" i="8"/>
  <c r="C74" i="38"/>
  <c r="E74" i="38" s="1"/>
  <c r="G74" i="38" s="1"/>
  <c r="M599" i="8"/>
  <c r="C198" i="38"/>
  <c r="E198" i="38" s="1"/>
  <c r="G198" i="38" s="1"/>
  <c r="M751" i="8"/>
  <c r="C215" i="38"/>
  <c r="E215" i="38" s="1"/>
  <c r="G215" i="38" s="1"/>
  <c r="C24" i="19"/>
  <c r="F24" i="19" s="1"/>
  <c r="G24" i="19" s="1"/>
  <c r="C81" i="38"/>
  <c r="E81" i="38" s="1"/>
  <c r="G81" i="38" s="1"/>
  <c r="M284" i="8"/>
  <c r="C85" i="38"/>
  <c r="E85" i="38" s="1"/>
  <c r="G85" i="38" s="1"/>
  <c r="M381" i="8"/>
  <c r="C128" i="38"/>
  <c r="E128" i="38" s="1"/>
  <c r="G128" i="38" s="1"/>
  <c r="M409" i="8"/>
  <c r="C141" i="38"/>
  <c r="E141" i="38" s="1"/>
  <c r="G141" i="38" s="1"/>
  <c r="M488" i="8"/>
  <c r="C166" i="38"/>
  <c r="E166" i="38" s="1"/>
  <c r="G166" i="38" s="1"/>
  <c r="M199" i="8"/>
  <c r="C51" i="38"/>
  <c r="E51" i="38" s="1"/>
  <c r="G51" i="38" s="1"/>
  <c r="M205" i="8"/>
  <c r="C57" i="38"/>
  <c r="E57" i="38" s="1"/>
  <c r="G57" i="38" s="1"/>
  <c r="M243" i="8"/>
  <c r="C69" i="38"/>
  <c r="E69" i="38" s="1"/>
  <c r="G69" i="38" s="1"/>
  <c r="M289" i="8"/>
  <c r="C90" i="38"/>
  <c r="E90" i="38" s="1"/>
  <c r="G90" i="38" s="1"/>
  <c r="M352" i="8"/>
  <c r="C111" i="38"/>
  <c r="E111" i="38" s="1"/>
  <c r="G111" i="38" s="1"/>
  <c r="M453" i="8"/>
  <c r="C151" i="38"/>
  <c r="E151" i="38" s="1"/>
  <c r="G151" i="38" s="1"/>
  <c r="M604" i="8"/>
  <c r="C203" i="38"/>
  <c r="E203" i="38" s="1"/>
  <c r="G203" i="38" s="1"/>
  <c r="M99" i="8"/>
  <c r="C26" i="38"/>
  <c r="E26" i="38" s="1"/>
  <c r="G26" i="38" s="1"/>
  <c r="M204" i="8"/>
  <c r="C56" i="38"/>
  <c r="E56" i="38" s="1"/>
  <c r="G56" i="38" s="1"/>
  <c r="M452" i="8"/>
  <c r="C150" i="38"/>
  <c r="E150" i="38" s="1"/>
  <c r="G150" i="38" s="1"/>
  <c r="M494" i="8"/>
  <c r="C172" i="38"/>
  <c r="E172" i="38" s="1"/>
  <c r="G172" i="38" s="1"/>
  <c r="M514" i="8"/>
  <c r="C178" i="38"/>
  <c r="E178" i="38" s="1"/>
  <c r="G178" i="38" s="1"/>
  <c r="M355" i="8"/>
  <c r="C113" i="38"/>
  <c r="E113" i="38" s="1"/>
  <c r="G113" i="38" s="1"/>
  <c r="M383" i="8"/>
  <c r="C130" i="38"/>
  <c r="E130" i="38" s="1"/>
  <c r="G130" i="38" s="1"/>
  <c r="M391" i="8"/>
  <c r="C137" i="38"/>
  <c r="E137" i="38" s="1"/>
  <c r="G137" i="38" s="1"/>
  <c r="M420" i="8"/>
  <c r="C144" i="38"/>
  <c r="E144" i="38" s="1"/>
  <c r="G144" i="38" s="1"/>
  <c r="M458" i="8"/>
  <c r="C156" i="38"/>
  <c r="E156" i="38" s="1"/>
  <c r="G156" i="38" s="1"/>
  <c r="M512" i="8"/>
  <c r="C176" i="38"/>
  <c r="E176" i="38" s="1"/>
  <c r="G176" i="38" s="1"/>
  <c r="M588" i="8"/>
  <c r="C197" i="38"/>
  <c r="E197" i="38" s="1"/>
  <c r="G197" i="38" s="1"/>
  <c r="M666" i="8"/>
  <c r="C209" i="38"/>
  <c r="E209" i="38" s="1"/>
  <c r="G209" i="38" s="1"/>
  <c r="M1071" i="8"/>
  <c r="C316" i="38"/>
  <c r="E316" i="38" s="1"/>
  <c r="G316" i="38" s="1"/>
  <c r="M1098" i="8"/>
  <c r="C320" i="38"/>
  <c r="E320" i="38" s="1"/>
  <c r="G320" i="38" s="1"/>
  <c r="M1415" i="8"/>
  <c r="C366" i="38"/>
  <c r="E366" i="38" s="1"/>
  <c r="G366" i="38" s="1"/>
  <c r="M1081" i="8"/>
  <c r="C317" i="38"/>
  <c r="E317" i="38" s="1"/>
  <c r="G317" i="38" s="1"/>
  <c r="M1334" i="8"/>
  <c r="C356" i="38"/>
  <c r="E356" i="38" s="1"/>
  <c r="G356" i="38" s="1"/>
  <c r="M1368" i="8"/>
  <c r="C358" i="38"/>
  <c r="E358" i="38" s="1"/>
  <c r="G358" i="38" s="1"/>
  <c r="M70" i="8"/>
  <c r="C11" i="38"/>
  <c r="E11" i="38" s="1"/>
  <c r="G11" i="38" s="1"/>
  <c r="M88" i="8"/>
  <c r="C20" i="38"/>
  <c r="E20" i="38" s="1"/>
  <c r="G20" i="38" s="1"/>
  <c r="M98" i="8"/>
  <c r="C25" i="38"/>
  <c r="E25" i="38" s="1"/>
  <c r="G25" i="38" s="1"/>
  <c r="M193" i="8"/>
  <c r="C45" i="38"/>
  <c r="E45" i="38" s="1"/>
  <c r="G45" i="38" s="1"/>
  <c r="M203" i="8"/>
  <c r="C55" i="38"/>
  <c r="E55" i="38" s="1"/>
  <c r="G55" i="38" s="1"/>
  <c r="M211" i="8"/>
  <c r="C63" i="38"/>
  <c r="E63" i="38" s="1"/>
  <c r="G63" i="38" s="1"/>
  <c r="M245" i="8"/>
  <c r="C71" i="38"/>
  <c r="E71" i="38" s="1"/>
  <c r="G71" i="38" s="1"/>
  <c r="M358" i="8"/>
  <c r="C116" i="38"/>
  <c r="E116" i="38" s="1"/>
  <c r="G116" i="38" s="1"/>
  <c r="M489" i="8"/>
  <c r="C167" i="38"/>
  <c r="E167" i="38" s="1"/>
  <c r="G167" i="38" s="1"/>
  <c r="M61" i="8"/>
  <c r="C5" i="38"/>
  <c r="E5" i="38" s="1"/>
  <c r="G5" i="38" s="1"/>
  <c r="M87" i="8"/>
  <c r="C19" i="38"/>
  <c r="E19" i="38" s="1"/>
  <c r="G19" i="38" s="1"/>
  <c r="M123" i="8"/>
  <c r="C42" i="38"/>
  <c r="E42" i="38" s="1"/>
  <c r="G42" i="38" s="1"/>
  <c r="M202" i="8"/>
  <c r="C54" i="38"/>
  <c r="E54" i="38" s="1"/>
  <c r="G54" i="38" s="1"/>
  <c r="M210" i="8"/>
  <c r="C62" i="38"/>
  <c r="E62" i="38" s="1"/>
  <c r="G62" i="38" s="1"/>
  <c r="M244" i="8"/>
  <c r="C70" i="38"/>
  <c r="E70" i="38" s="1"/>
  <c r="G70" i="38" s="1"/>
  <c r="M389" i="8"/>
  <c r="C135" i="38"/>
  <c r="E135" i="38" s="1"/>
  <c r="G135" i="38" s="1"/>
  <c r="M58" i="8"/>
  <c r="C2" i="38"/>
  <c r="E2" i="38" s="1"/>
  <c r="G2" i="38" s="1"/>
  <c r="M75" i="8"/>
  <c r="C13" i="38"/>
  <c r="E13" i="38" s="1"/>
  <c r="G13" i="38" s="1"/>
  <c r="M85" i="8"/>
  <c r="C18" i="38"/>
  <c r="E18" i="38" s="1"/>
  <c r="G18" i="38" s="1"/>
  <c r="M121" i="8"/>
  <c r="C40" i="38"/>
  <c r="E40" i="38" s="1"/>
  <c r="G40" i="38" s="1"/>
  <c r="M198" i="8"/>
  <c r="C50" i="38"/>
  <c r="E50" i="38" s="1"/>
  <c r="G50" i="38" s="1"/>
  <c r="M208" i="8"/>
  <c r="C60" i="38"/>
  <c r="E60" i="38" s="1"/>
  <c r="G60" i="38" s="1"/>
  <c r="M242" i="8"/>
  <c r="C68" i="38"/>
  <c r="E68" i="38" s="1"/>
  <c r="G68" i="38" s="1"/>
  <c r="M377" i="8"/>
  <c r="C127" i="38"/>
  <c r="E127" i="38" s="1"/>
  <c r="G127" i="38" s="1"/>
  <c r="M410" i="8"/>
  <c r="C142" i="38"/>
  <c r="E142" i="38" s="1"/>
  <c r="G142" i="38" s="1"/>
  <c r="M390" i="8"/>
  <c r="C136" i="38"/>
  <c r="E136" i="38" s="1"/>
  <c r="G136" i="38" s="1"/>
  <c r="C158" i="38"/>
  <c r="E158" i="38" s="1"/>
  <c r="G158" i="38" s="1"/>
  <c r="M459" i="8"/>
  <c r="C157" i="38"/>
  <c r="E157" i="38" s="1"/>
  <c r="G157" i="38" s="1"/>
  <c r="M495" i="8"/>
  <c r="C173" i="38"/>
  <c r="E173" i="38" s="1"/>
  <c r="G173" i="38" s="1"/>
  <c r="M513" i="8"/>
  <c r="C177" i="38"/>
  <c r="E177" i="38" s="1"/>
  <c r="G177" i="38" s="1"/>
  <c r="M522" i="8"/>
  <c r="C181" i="38"/>
  <c r="E181" i="38" s="1"/>
  <c r="G181" i="38" s="1"/>
  <c r="M584" i="8"/>
  <c r="C195" i="38"/>
  <c r="E195" i="38" s="1"/>
  <c r="G195" i="38" s="1"/>
  <c r="M1379" i="8"/>
  <c r="C363" i="38"/>
  <c r="E363" i="38" s="1"/>
  <c r="G363" i="38" s="1"/>
  <c r="M602" i="8"/>
  <c r="C201" i="38"/>
  <c r="E201" i="38" s="1"/>
  <c r="G201" i="38" s="1"/>
  <c r="M600" i="8"/>
  <c r="C199" i="38"/>
  <c r="E199" i="38" s="1"/>
  <c r="G199" i="38" s="1"/>
  <c r="M797" i="8"/>
  <c r="C224" i="38"/>
  <c r="E224" i="38" s="1"/>
  <c r="G224" i="38" s="1"/>
  <c r="M805" i="8"/>
  <c r="C232" i="38"/>
  <c r="E232" i="38" s="1"/>
  <c r="G232" i="38" s="1"/>
  <c r="M899" i="8"/>
  <c r="C242" i="38"/>
  <c r="E242" i="38" s="1"/>
  <c r="G242" i="38" s="1"/>
  <c r="M909" i="8"/>
  <c r="C249" i="38"/>
  <c r="E249" i="38" s="1"/>
  <c r="G249" i="38" s="1"/>
  <c r="M911" i="8"/>
  <c r="C251" i="38"/>
  <c r="E251" i="38" s="1"/>
  <c r="G251" i="38" s="1"/>
  <c r="M921" i="8"/>
  <c r="C261" i="38"/>
  <c r="E261" i="38" s="1"/>
  <c r="G261" i="38" s="1"/>
  <c r="M923" i="8"/>
  <c r="C263" i="38"/>
  <c r="E263" i="38" s="1"/>
  <c r="G263" i="38" s="1"/>
  <c r="M958" i="8"/>
  <c r="C272" i="38"/>
  <c r="E272" i="38" s="1"/>
  <c r="G272" i="38" s="1"/>
  <c r="M968" i="8"/>
  <c r="C280" i="38"/>
  <c r="E280" i="38" s="1"/>
  <c r="G280" i="38" s="1"/>
  <c r="M993" i="8"/>
  <c r="C282" i="38"/>
  <c r="E282" i="38" s="1"/>
  <c r="G282" i="38" s="1"/>
  <c r="M1005" i="8"/>
  <c r="C287" i="38"/>
  <c r="E287" i="38" s="1"/>
  <c r="G287" i="38" s="1"/>
  <c r="M1015" i="8"/>
  <c r="C290" i="38"/>
  <c r="E290" i="38" s="1"/>
  <c r="G290" i="38" s="1"/>
  <c r="M1029" i="8"/>
  <c r="C297" i="38"/>
  <c r="E297" i="38" s="1"/>
  <c r="G297" i="38" s="1"/>
  <c r="M1039" i="8"/>
  <c r="C300" i="38"/>
  <c r="E300" i="38" s="1"/>
  <c r="G300" i="38" s="1"/>
  <c r="M331" i="8"/>
  <c r="C101" i="38"/>
  <c r="E101" i="38" s="1"/>
  <c r="G101" i="38" s="1"/>
  <c r="M371" i="8"/>
  <c r="C123" i="38"/>
  <c r="E123" i="38" s="1"/>
  <c r="G123" i="38" s="1"/>
  <c r="M359" i="8"/>
  <c r="C117" i="38"/>
  <c r="E117" i="38" s="1"/>
  <c r="G117" i="38" s="1"/>
  <c r="M454" i="8"/>
  <c r="C152" i="38"/>
  <c r="E152" i="38" s="1"/>
  <c r="G152" i="38" s="1"/>
  <c r="M490" i="8"/>
  <c r="C168" i="38"/>
  <c r="E168" i="38" s="1"/>
  <c r="G168" i="38" s="1"/>
  <c r="M732" i="8"/>
  <c r="C213" i="38"/>
  <c r="E213" i="38" s="1"/>
  <c r="G213" i="38" s="1"/>
  <c r="M793" i="8"/>
  <c r="C220" i="38"/>
  <c r="E220" i="38" s="1"/>
  <c r="G220" i="38" s="1"/>
  <c r="M803" i="8"/>
  <c r="C230" i="38"/>
  <c r="E230" i="38" s="1"/>
  <c r="G230" i="38" s="1"/>
  <c r="M811" i="8"/>
  <c r="C238" i="38"/>
  <c r="E238" i="38" s="1"/>
  <c r="G238" i="38" s="1"/>
  <c r="M903" i="8"/>
  <c r="C246" i="38"/>
  <c r="E246" i="38" s="1"/>
  <c r="G246" i="38" s="1"/>
  <c r="M905" i="8"/>
  <c r="C248" i="38"/>
  <c r="E248" i="38" s="1"/>
  <c r="G248" i="38" s="1"/>
  <c r="M915" i="8"/>
  <c r="C255" i="38"/>
  <c r="E255" i="38" s="1"/>
  <c r="G255" i="38" s="1"/>
  <c r="M917" i="8"/>
  <c r="C257" i="38"/>
  <c r="E257" i="38" s="1"/>
  <c r="G257" i="38" s="1"/>
  <c r="M950" i="8"/>
  <c r="C268" i="38"/>
  <c r="E268" i="38" s="1"/>
  <c r="G268" i="38" s="1"/>
  <c r="M952" i="8"/>
  <c r="C270" i="38"/>
  <c r="E270" i="38" s="1"/>
  <c r="G270" i="38" s="1"/>
  <c r="M997" i="8"/>
  <c r="C284" i="38"/>
  <c r="E284" i="38" s="1"/>
  <c r="G284" i="38" s="1"/>
  <c r="M999" i="8"/>
  <c r="C286" i="38"/>
  <c r="E286" i="38" s="1"/>
  <c r="G286" i="38" s="1"/>
  <c r="M1045" i="8"/>
  <c r="C304" i="38"/>
  <c r="E304" i="38" s="1"/>
  <c r="G304" i="38" s="1"/>
  <c r="M1047" i="8"/>
  <c r="C306" i="38"/>
  <c r="E306" i="38" s="1"/>
  <c r="G306" i="38" s="1"/>
  <c r="M1051" i="8"/>
  <c r="C310" i="38"/>
  <c r="E310" i="38" s="1"/>
  <c r="G310" i="38" s="1"/>
  <c r="M1063" i="8"/>
  <c r="C313" i="38"/>
  <c r="E313" i="38" s="1"/>
  <c r="G313" i="38" s="1"/>
  <c r="M1065" i="8"/>
  <c r="C315" i="38"/>
  <c r="E315" i="38" s="1"/>
  <c r="G315" i="38" s="1"/>
  <c r="M1264" i="8"/>
  <c r="C347" i="38"/>
  <c r="E347" i="38" s="1"/>
  <c r="G347" i="38" s="1"/>
  <c r="M791" i="8"/>
  <c r="C218" i="38"/>
  <c r="E218" i="38" s="1"/>
  <c r="G218" i="38" s="1"/>
  <c r="M799" i="8"/>
  <c r="C226" i="38"/>
  <c r="E226" i="38" s="1"/>
  <c r="G226" i="38" s="1"/>
  <c r="M809" i="8"/>
  <c r="C236" i="38"/>
  <c r="E236" i="38" s="1"/>
  <c r="G236" i="38" s="1"/>
  <c r="M918" i="8"/>
  <c r="C258" i="38"/>
  <c r="E258" i="38" s="1"/>
  <c r="G258" i="38" s="1"/>
  <c r="M930" i="8"/>
  <c r="C266" i="38"/>
  <c r="E266" i="38" s="1"/>
  <c r="G266" i="38" s="1"/>
  <c r="M965" i="8"/>
  <c r="C277" i="38"/>
  <c r="E277" i="38" s="1"/>
  <c r="G277" i="38" s="1"/>
  <c r="M1012" i="8"/>
  <c r="C288" i="38"/>
  <c r="E288" i="38" s="1"/>
  <c r="G288" i="38" s="1"/>
  <c r="M1048" i="8"/>
  <c r="C307" i="38"/>
  <c r="E307" i="38" s="1"/>
  <c r="G307" i="38" s="1"/>
  <c r="M1096" i="8"/>
  <c r="C319" i="38"/>
  <c r="E319" i="38" s="1"/>
  <c r="G319" i="38" s="1"/>
  <c r="M1201" i="8"/>
  <c r="C332" i="38"/>
  <c r="E332" i="38" s="1"/>
  <c r="G332" i="38" s="1"/>
  <c r="M1221" i="8"/>
  <c r="C336" i="38"/>
  <c r="E336" i="38" s="1"/>
  <c r="G336" i="38" s="1"/>
  <c r="M1232" i="8"/>
  <c r="C338" i="38"/>
  <c r="E338" i="38" s="1"/>
  <c r="G338" i="38" s="1"/>
  <c r="M1372" i="8"/>
  <c r="C359" i="38"/>
  <c r="E359" i="38" s="1"/>
  <c r="G359" i="38" s="1"/>
  <c r="M1575" i="8"/>
  <c r="C383" i="38"/>
  <c r="E383" i="38" s="1"/>
  <c r="G383" i="38" s="1"/>
  <c r="M1732" i="8"/>
  <c r="C401" i="38"/>
  <c r="E401" i="38" s="1"/>
  <c r="G401" i="38" s="1"/>
  <c r="M1418" i="8"/>
  <c r="C367" i="38"/>
  <c r="E367" i="38" s="1"/>
  <c r="G367" i="38" s="1"/>
  <c r="M1744" i="8"/>
  <c r="C403" i="38"/>
  <c r="E403" i="38" s="1"/>
  <c r="G403" i="38" s="1"/>
  <c r="M1289" i="8"/>
  <c r="C349" i="38"/>
  <c r="E349" i="38" s="1"/>
  <c r="G349" i="38" s="1"/>
  <c r="M1311" i="8"/>
  <c r="C352" i="38"/>
  <c r="E352" i="38" s="1"/>
  <c r="G352" i="38" s="1"/>
  <c r="M1327" i="8"/>
  <c r="C354" i="38"/>
  <c r="E354" i="38" s="1"/>
  <c r="G354" i="38" s="1"/>
  <c r="M1642" i="8"/>
  <c r="C389" i="38"/>
  <c r="E389" i="38" s="1"/>
  <c r="G389" i="38" s="1"/>
  <c r="G1747" i="21"/>
  <c r="G1753" i="21"/>
  <c r="G1735" i="21"/>
  <c r="G1744" i="21"/>
  <c r="G1736" i="21"/>
  <c r="G1732" i="21"/>
  <c r="G1734" i="21"/>
  <c r="G1740" i="21"/>
  <c r="G1741" i="21"/>
  <c r="G1737" i="21"/>
  <c r="G1738" i="21"/>
  <c r="G1116" i="21"/>
  <c r="D53" i="30"/>
  <c r="G53" i="30" s="1"/>
  <c r="G1716" i="21"/>
  <c r="G1746" i="21"/>
  <c r="G1714" i="21"/>
  <c r="G1745" i="21"/>
  <c r="G1688" i="21"/>
  <c r="G1727" i="21"/>
  <c r="G1691" i="21"/>
  <c r="G1726" i="21"/>
  <c r="G1694" i="21"/>
  <c r="G1733" i="21"/>
  <c r="G1712" i="21"/>
  <c r="G1743" i="21"/>
  <c r="G1689" i="21"/>
  <c r="G1728" i="21"/>
  <c r="G1703" i="21"/>
  <c r="G1435" i="21"/>
  <c r="D38" i="23"/>
  <c r="G38" i="23" s="1"/>
  <c r="H38" i="23" s="1"/>
  <c r="G485" i="21"/>
  <c r="G426" i="21"/>
  <c r="G400" i="21"/>
  <c r="G478" i="21"/>
  <c r="G484" i="21"/>
  <c r="G582" i="21"/>
  <c r="G513" i="21"/>
  <c r="G419" i="21"/>
  <c r="G884" i="21"/>
  <c r="G607" i="21"/>
  <c r="G1197" i="21"/>
  <c r="G628" i="21"/>
  <c r="G594" i="21"/>
  <c r="G774" i="21"/>
  <c r="G841" i="21"/>
  <c r="G869" i="21"/>
  <c r="G928" i="21"/>
  <c r="G954" i="21"/>
  <c r="G1050" i="21"/>
  <c r="G1248" i="21"/>
  <c r="G1496" i="21"/>
  <c r="G1434" i="21"/>
  <c r="G1372" i="21"/>
  <c r="G1240" i="21"/>
  <c r="G1018" i="21"/>
  <c r="G1023" i="21"/>
  <c r="G452" i="21"/>
  <c r="G534" i="21"/>
  <c r="G665" i="21"/>
  <c r="G1214" i="21"/>
  <c r="G660" i="21"/>
  <c r="G1304" i="21"/>
  <c r="G1389" i="21"/>
  <c r="G1709" i="21"/>
  <c r="G1713" i="21"/>
  <c r="G1711" i="21"/>
  <c r="G1715" i="21"/>
  <c r="G545" i="21"/>
  <c r="G546" i="21"/>
  <c r="G670" i="21"/>
  <c r="G671" i="21"/>
  <c r="G796" i="21"/>
  <c r="G797" i="21"/>
  <c r="G1153" i="21"/>
  <c r="G1154" i="21"/>
  <c r="G1174" i="21"/>
  <c r="G1175" i="21"/>
  <c r="G549" i="21"/>
  <c r="G550" i="21"/>
  <c r="G609" i="21"/>
  <c r="G610" i="21"/>
  <c r="G631" i="21"/>
  <c r="G632" i="21"/>
  <c r="G754" i="21"/>
  <c r="G755" i="21"/>
  <c r="G978" i="21"/>
  <c r="G979" i="21"/>
  <c r="G526" i="21"/>
  <c r="G527" i="21"/>
  <c r="G888" i="21"/>
  <c r="G889" i="21"/>
  <c r="G1183" i="21"/>
  <c r="G1184" i="21"/>
  <c r="G542" i="21"/>
  <c r="G543" i="21"/>
  <c r="G970" i="21"/>
  <c r="G971" i="21"/>
  <c r="G1065" i="21"/>
  <c r="G1066" i="21"/>
  <c r="G1701" i="21"/>
  <c r="G1692" i="21"/>
  <c r="G1697" i="21"/>
  <c r="G1696" i="21"/>
  <c r="G1700" i="21"/>
  <c r="D21" i="30"/>
  <c r="G21" i="30" s="1"/>
  <c r="G1710" i="21"/>
  <c r="D46" i="30"/>
  <c r="G46" i="30" s="1"/>
  <c r="G1708" i="21"/>
  <c r="G1695" i="21"/>
  <c r="G1699" i="21"/>
  <c r="G1698" i="21"/>
  <c r="G1702" i="21"/>
  <c r="D20" i="30"/>
  <c r="G20" i="30" s="1"/>
  <c r="D47" i="30"/>
  <c r="G47" i="30" s="1"/>
  <c r="G1489" i="21"/>
  <c r="D34" i="30"/>
  <c r="G34" i="30" s="1"/>
  <c r="G1407" i="21"/>
  <c r="D18" i="30"/>
  <c r="G18" i="30" s="1"/>
  <c r="G1478" i="21"/>
  <c r="D4" i="30"/>
  <c r="G4" i="30" s="1"/>
  <c r="C229" i="19"/>
  <c r="F229" i="19" s="1"/>
  <c r="G229" i="19" s="1"/>
  <c r="D6" i="30"/>
  <c r="G6" i="30" s="1"/>
  <c r="C230" i="19"/>
  <c r="F230" i="19" s="1"/>
  <c r="G230" i="19" s="1"/>
  <c r="D32" i="30"/>
  <c r="G32" i="30" s="1"/>
  <c r="G1704" i="21"/>
  <c r="D19" i="30"/>
  <c r="G19" i="30" s="1"/>
  <c r="G1652" i="21"/>
  <c r="G1705" i="21"/>
  <c r="G1657" i="21"/>
  <c r="G1707" i="21"/>
  <c r="G1655" i="21"/>
  <c r="G1706" i="21"/>
  <c r="G1634" i="21"/>
  <c r="G1687" i="21"/>
  <c r="G1640" i="21"/>
  <c r="G1693" i="21"/>
  <c r="G1646" i="21"/>
  <c r="G1651" i="21"/>
  <c r="G1638" i="21"/>
  <c r="G1656" i="21"/>
  <c r="G1637" i="21"/>
  <c r="G1642" i="21"/>
  <c r="G1647" i="21"/>
  <c r="G1641" i="21"/>
  <c r="G1645" i="21"/>
  <c r="G1648" i="21"/>
  <c r="G1650" i="21"/>
  <c r="G1309" i="21"/>
  <c r="C19" i="35"/>
  <c r="F19" i="35" s="1"/>
  <c r="G997" i="21"/>
  <c r="G1589" i="21"/>
  <c r="G1654" i="21"/>
  <c r="C218" i="19"/>
  <c r="F218" i="19" s="1"/>
  <c r="G218" i="19" s="1"/>
  <c r="G1643" i="21"/>
  <c r="G1588" i="21"/>
  <c r="G1653" i="21"/>
  <c r="C220" i="19"/>
  <c r="F220" i="19" s="1"/>
  <c r="G220" i="19" s="1"/>
  <c r="G1635" i="21"/>
  <c r="C217" i="19"/>
  <c r="F217" i="19" s="1"/>
  <c r="G217" i="19" s="1"/>
  <c r="G1639" i="21"/>
  <c r="C219" i="19"/>
  <c r="F219" i="19" s="1"/>
  <c r="G219" i="19" s="1"/>
  <c r="G1644" i="21"/>
  <c r="G1540" i="21"/>
  <c r="G1636" i="21"/>
  <c r="D24" i="23"/>
  <c r="G24" i="23" s="1"/>
  <c r="H24" i="23" s="1"/>
  <c r="E2" i="27"/>
  <c r="G1387" i="21"/>
  <c r="G1480" i="21"/>
  <c r="C17" i="25"/>
  <c r="F17" i="25" s="1"/>
  <c r="G17" i="25" s="1"/>
  <c r="G1342" i="21"/>
  <c r="C21" i="25"/>
  <c r="F21" i="25" s="1"/>
  <c r="G21" i="25" s="1"/>
  <c r="G984" i="21"/>
  <c r="G879" i="21"/>
  <c r="G1034" i="21"/>
  <c r="G1247" i="21"/>
  <c r="G1202" i="21"/>
  <c r="G1108" i="21"/>
  <c r="G1341" i="21"/>
  <c r="G1461" i="21"/>
  <c r="G1224" i="21"/>
  <c r="G1225" i="21"/>
  <c r="G1494" i="21"/>
  <c r="G1495" i="21"/>
  <c r="G273" i="21"/>
  <c r="G1002" i="21"/>
  <c r="G1586" i="21"/>
  <c r="G1587" i="21"/>
  <c r="G1583" i="21"/>
  <c r="G1585" i="21"/>
  <c r="G1221" i="21"/>
  <c r="C215" i="19"/>
  <c r="F215" i="19" s="1"/>
  <c r="G215" i="19" s="1"/>
  <c r="M1842" i="8"/>
  <c r="C200" i="19"/>
  <c r="F200" i="19" s="1"/>
  <c r="G200" i="19" s="1"/>
  <c r="C231" i="19"/>
  <c r="F231" i="19" s="1"/>
  <c r="G231" i="19" s="1"/>
  <c r="G1582" i="21"/>
  <c r="G1584" i="21"/>
  <c r="G1575" i="21"/>
  <c r="G1576" i="21"/>
  <c r="G1564" i="21"/>
  <c r="G1571" i="21"/>
  <c r="G1572" i="21"/>
  <c r="G1569" i="21"/>
  <c r="G1580" i="21"/>
  <c r="G1581" i="21"/>
  <c r="G653" i="21"/>
  <c r="G1416" i="21"/>
  <c r="G1320" i="21"/>
  <c r="G1090" i="21"/>
  <c r="G1112" i="21"/>
  <c r="G657" i="21"/>
  <c r="G343" i="21"/>
  <c r="G346" i="21"/>
  <c r="G308" i="21"/>
  <c r="G1130" i="21"/>
  <c r="G1398" i="21"/>
  <c r="G342" i="21"/>
  <c r="G1565" i="21"/>
  <c r="G1578" i="21"/>
  <c r="G995" i="21"/>
  <c r="G1458" i="21"/>
  <c r="G817" i="21"/>
  <c r="G948" i="21"/>
  <c r="G804" i="21"/>
  <c r="G907" i="21"/>
  <c r="G1406" i="21"/>
  <c r="G1367" i="21"/>
  <c r="G579" i="21"/>
  <c r="G746" i="21"/>
  <c r="G1200" i="21"/>
  <c r="G1335" i="21"/>
  <c r="G1567" i="21"/>
  <c r="G877" i="21"/>
  <c r="G1007" i="21"/>
  <c r="G1209" i="21"/>
  <c r="G860" i="21"/>
  <c r="G861" i="21"/>
  <c r="G1015" i="21"/>
  <c r="G1016" i="21"/>
  <c r="G1566" i="21"/>
  <c r="G1084" i="21"/>
  <c r="G1085" i="21"/>
  <c r="G848" i="21"/>
  <c r="G849" i="21"/>
  <c r="G1464" i="21"/>
  <c r="G1465" i="21"/>
  <c r="G410" i="21"/>
  <c r="G1048" i="21"/>
  <c r="G1049" i="21"/>
  <c r="G952" i="21"/>
  <c r="G953" i="21"/>
  <c r="G886" i="21"/>
  <c r="G887" i="21"/>
  <c r="G516" i="21"/>
  <c r="G1439" i="21"/>
  <c r="G1440" i="21"/>
  <c r="G966" i="21"/>
  <c r="G319" i="21"/>
  <c r="G1382" i="21"/>
  <c r="G1357" i="21"/>
  <c r="G1358" i="21"/>
  <c r="G748" i="21"/>
  <c r="G749" i="21"/>
  <c r="G1063" i="21"/>
  <c r="G1064" i="21"/>
  <c r="G968" i="21"/>
  <c r="G969" i="21"/>
  <c r="G918" i="21"/>
  <c r="G919" i="21"/>
  <c r="G1302" i="21"/>
  <c r="G1303" i="21"/>
  <c r="G1212" i="21"/>
  <c r="G1213" i="21"/>
  <c r="G1114" i="21"/>
  <c r="G1115" i="21"/>
  <c r="G1080" i="21"/>
  <c r="G1081" i="21"/>
  <c r="G119" i="21"/>
  <c r="G1432" i="21"/>
  <c r="G1433" i="21"/>
  <c r="G1476" i="21"/>
  <c r="G1477" i="21"/>
  <c r="G219" i="21"/>
  <c r="G839" i="21"/>
  <c r="G840" i="21"/>
  <c r="G567" i="21"/>
  <c r="G136" i="21"/>
  <c r="G1306" i="21"/>
  <c r="G1307" i="21"/>
  <c r="G752" i="21"/>
  <c r="G753" i="21"/>
  <c r="G1141" i="21"/>
  <c r="G493" i="21"/>
  <c r="G1172" i="21"/>
  <c r="G1173" i="21"/>
  <c r="G794" i="21"/>
  <c r="G795" i="21"/>
  <c r="G1195" i="21"/>
  <c r="G1196" i="21"/>
  <c r="G1417" i="21"/>
  <c r="G1577" i="21"/>
  <c r="G1229" i="21"/>
  <c r="G1230" i="21"/>
  <c r="G938" i="21"/>
  <c r="G939" i="21"/>
  <c r="G1204" i="21"/>
  <c r="G1205" i="21"/>
  <c r="G761" i="21"/>
  <c r="G762" i="21"/>
  <c r="G732" i="21"/>
  <c r="G1238" i="21"/>
  <c r="G1239" i="21"/>
  <c r="G1370" i="21"/>
  <c r="G1371" i="21"/>
  <c r="G1354" i="21"/>
  <c r="G1355" i="21"/>
  <c r="G1091" i="21"/>
  <c r="G1020" i="21"/>
  <c r="G1021" i="21"/>
  <c r="G1321" i="21"/>
  <c r="G941" i="21"/>
  <c r="G942" i="21"/>
  <c r="G867" i="21"/>
  <c r="G868" i="21"/>
  <c r="G772" i="21"/>
  <c r="G773" i="21"/>
  <c r="G389" i="21"/>
  <c r="G813" i="21"/>
  <c r="G625" i="21"/>
  <c r="G391" i="21"/>
  <c r="G882" i="21"/>
  <c r="G883" i="21"/>
  <c r="G1405" i="21"/>
  <c r="G1568" i="21"/>
  <c r="G922" i="21"/>
  <c r="G923" i="21"/>
  <c r="G758" i="21"/>
  <c r="G759" i="21"/>
  <c r="G873" i="21"/>
  <c r="G1400" i="21"/>
  <c r="G1426" i="21"/>
  <c r="G1181" i="21"/>
  <c r="G1182" i="21"/>
  <c r="G1573" i="21"/>
  <c r="G1574" i="21"/>
  <c r="G926" i="21"/>
  <c r="G927" i="21"/>
  <c r="G661" i="21"/>
  <c r="G662" i="21"/>
  <c r="G1073" i="21"/>
  <c r="G1074" i="21"/>
  <c r="G976" i="21"/>
  <c r="G977" i="21"/>
  <c r="G1151" i="21"/>
  <c r="G1152" i="21"/>
  <c r="G1487" i="21"/>
  <c r="G1347" i="21"/>
  <c r="G1348" i="21"/>
  <c r="G1563" i="21"/>
  <c r="G1579" i="21"/>
  <c r="G1554" i="21"/>
  <c r="G1570" i="21"/>
  <c r="G1550" i="21"/>
  <c r="G1313" i="21"/>
  <c r="G724" i="21"/>
  <c r="G1145" i="21"/>
  <c r="G1093" i="21"/>
  <c r="G1337" i="21"/>
  <c r="G1127" i="21"/>
  <c r="G1135" i="21"/>
  <c r="G1095" i="21"/>
  <c r="G1129" i="21"/>
  <c r="G1561" i="21"/>
  <c r="G1222" i="21"/>
  <c r="G1223" i="21"/>
  <c r="G1245" i="21"/>
  <c r="G1246" i="21"/>
  <c r="G1102" i="21"/>
  <c r="G1103" i="21"/>
  <c r="G1470" i="21"/>
  <c r="G1339" i="21"/>
  <c r="G1340" i="21"/>
  <c r="G1041" i="21"/>
  <c r="G1042" i="21"/>
  <c r="G1219" i="21"/>
  <c r="G1220" i="21"/>
  <c r="G1163" i="21"/>
  <c r="G1032" i="21"/>
  <c r="G1033" i="21"/>
  <c r="G1169" i="21"/>
  <c r="G1317" i="21"/>
  <c r="G729" i="21"/>
  <c r="G1330" i="21"/>
  <c r="C170" i="19"/>
  <c r="F170" i="19" s="1"/>
  <c r="G170" i="19" s="1"/>
  <c r="G1106" i="21"/>
  <c r="G1385" i="21"/>
  <c r="G1386" i="21"/>
  <c r="G1545" i="21"/>
  <c r="G1446" i="21"/>
  <c r="G1447" i="21"/>
  <c r="G1543" i="21"/>
  <c r="G1549" i="21"/>
  <c r="G1553" i="21"/>
  <c r="G1560" i="21"/>
  <c r="G1544" i="21"/>
  <c r="G1548" i="21"/>
  <c r="G1547" i="21"/>
  <c r="G1551" i="21"/>
  <c r="G1558" i="21"/>
  <c r="G1562" i="21"/>
  <c r="G1552" i="21"/>
  <c r="G1559" i="21"/>
  <c r="G1538" i="21"/>
  <c r="G1542" i="21"/>
  <c r="G388" i="21"/>
  <c r="G270" i="21"/>
  <c r="C173" i="19"/>
  <c r="F173" i="19" s="1"/>
  <c r="G173" i="19" s="1"/>
  <c r="G1104" i="21"/>
  <c r="G82" i="21"/>
  <c r="C172" i="19"/>
  <c r="F172" i="19" s="1"/>
  <c r="G172" i="19" s="1"/>
  <c r="G429" i="21"/>
  <c r="G931" i="21"/>
  <c r="G40" i="30"/>
  <c r="G1431" i="21"/>
  <c r="G1350" i="21"/>
  <c r="G1009" i="21"/>
  <c r="G743" i="21"/>
  <c r="G494" i="21"/>
  <c r="G462" i="21"/>
  <c r="G365" i="21"/>
  <c r="G349" i="21"/>
  <c r="G1171" i="21"/>
  <c r="G998" i="21"/>
  <c r="G960" i="21"/>
  <c r="G896" i="21"/>
  <c r="G327" i="21"/>
  <c r="G1040" i="21"/>
  <c r="G1244" i="21"/>
  <c r="G959" i="21"/>
  <c r="G904" i="21"/>
  <c r="G345" i="21"/>
  <c r="G181" i="21"/>
  <c r="G202" i="21"/>
  <c r="G1237" i="21"/>
  <c r="G1401" i="21"/>
  <c r="G1369" i="21"/>
  <c r="G1185" i="21"/>
  <c r="G1469" i="21"/>
  <c r="M1937" i="8"/>
  <c r="G1344" i="21"/>
  <c r="G1098" i="21"/>
  <c r="G1001" i="21"/>
  <c r="G694" i="21"/>
  <c r="G629" i="21"/>
  <c r="G1539" i="21"/>
  <c r="G996" i="21"/>
  <c r="G973" i="21"/>
  <c r="G1377" i="21"/>
  <c r="G950" i="21"/>
  <c r="G915" i="21"/>
  <c r="G851" i="21"/>
  <c r="G323" i="21"/>
  <c r="G1235" i="21"/>
  <c r="G578" i="21"/>
  <c r="G1227" i="21"/>
  <c r="G1460" i="21"/>
  <c r="D25" i="23"/>
  <c r="G25" i="23" s="1"/>
  <c r="H25" i="23" s="1"/>
  <c r="G1328" i="21"/>
  <c r="G279" i="21"/>
  <c r="G1336" i="21"/>
  <c r="G1507" i="21"/>
  <c r="D23" i="23"/>
  <c r="G23" i="23" s="1"/>
  <c r="H23" i="23" s="1"/>
  <c r="G1505" i="21"/>
  <c r="D20" i="23"/>
  <c r="G20" i="23" s="1"/>
  <c r="H20" i="23" s="1"/>
  <c r="D2" i="30"/>
  <c r="G2" i="30" s="1"/>
  <c r="D26" i="23"/>
  <c r="G26" i="23" s="1"/>
  <c r="H26" i="23" s="1"/>
  <c r="G1396" i="21"/>
  <c r="G1100" i="21"/>
  <c r="G711" i="21"/>
  <c r="G643" i="21"/>
  <c r="G603" i="21"/>
  <c r="G1025" i="21"/>
  <c r="G356" i="21"/>
  <c r="G272" i="21"/>
  <c r="G1453" i="21"/>
  <c r="G612" i="21"/>
  <c r="G600" i="21"/>
  <c r="G986" i="21"/>
  <c r="G909" i="21"/>
  <c r="G837" i="21"/>
  <c r="G1087" i="21"/>
  <c r="G1493" i="21"/>
  <c r="D19" i="23"/>
  <c r="G19" i="23" s="1"/>
  <c r="H19" i="23" s="1"/>
  <c r="G1346" i="21"/>
  <c r="G962" i="21"/>
  <c r="G892" i="21"/>
  <c r="G544" i="21"/>
  <c r="G461" i="21"/>
  <c r="G271" i="21"/>
  <c r="G409" i="21"/>
  <c r="G847" i="21"/>
  <c r="G310" i="21"/>
  <c r="G94" i="21"/>
  <c r="G367" i="21"/>
  <c r="G802" i="21"/>
  <c r="G206" i="21"/>
  <c r="G1463" i="21"/>
  <c r="G184" i="21"/>
  <c r="G819" i="21"/>
  <c r="G1438" i="21"/>
  <c r="C169" i="19"/>
  <c r="F169" i="19" s="1"/>
  <c r="G169" i="19" s="1"/>
  <c r="G571" i="21"/>
  <c r="G635" i="21"/>
  <c r="G608" i="21"/>
  <c r="G23" i="30"/>
  <c r="G1338" i="21"/>
  <c r="G1207" i="21"/>
  <c r="G865" i="21"/>
  <c r="G573" i="21"/>
  <c r="G1215" i="21"/>
  <c r="G911" i="21"/>
  <c r="G875" i="21"/>
  <c r="G34" i="21"/>
  <c r="G10" i="30"/>
  <c r="G1424" i="21"/>
  <c r="G1475" i="21"/>
  <c r="G1147" i="21"/>
  <c r="G536" i="21"/>
  <c r="G1404" i="21"/>
  <c r="G767" i="21"/>
  <c r="G14" i="30"/>
  <c r="G1361" i="21"/>
  <c r="G1557" i="21"/>
  <c r="G1427" i="21"/>
  <c r="G1133" i="21"/>
  <c r="G1314" i="21"/>
  <c r="D21" i="23"/>
  <c r="G21" i="23" s="1"/>
  <c r="H21" i="23" s="1"/>
  <c r="G1523" i="21"/>
  <c r="G1546" i="21"/>
  <c r="G1532" i="21"/>
  <c r="G1555" i="21"/>
  <c r="G1533" i="21"/>
  <c r="G1556" i="21"/>
  <c r="G1535" i="21"/>
  <c r="G1537" i="21"/>
  <c r="G1534" i="21"/>
  <c r="G1536" i="21"/>
  <c r="G1516" i="21"/>
  <c r="G1448" i="21"/>
  <c r="G1521" i="21"/>
  <c r="G1512" i="21"/>
  <c r="G1443" i="21"/>
  <c r="G1525" i="21"/>
  <c r="G1455" i="21"/>
  <c r="G1450" i="21"/>
  <c r="G1471" i="21"/>
  <c r="G1529" i="21"/>
  <c r="G1483" i="21"/>
  <c r="G1449" i="21"/>
  <c r="G1491" i="21"/>
  <c r="G1492" i="21"/>
  <c r="G1414" i="21"/>
  <c r="G1415" i="21"/>
  <c r="G1511" i="21"/>
  <c r="G1442" i="21"/>
  <c r="G1530" i="21"/>
  <c r="G1531" i="21"/>
  <c r="G1393" i="21"/>
  <c r="G1485" i="21"/>
  <c r="G1486" i="21"/>
  <c r="G1392" i="21"/>
  <c r="G1380" i="21"/>
  <c r="G1381" i="21"/>
  <c r="G1515" i="21"/>
  <c r="G1518" i="21"/>
  <c r="G1520" i="21"/>
  <c r="G1522" i="21"/>
  <c r="G1524" i="21"/>
  <c r="M1846" i="8"/>
  <c r="G407" i="21"/>
  <c r="M1626" i="8"/>
  <c r="G947" i="21"/>
  <c r="M1569" i="8"/>
  <c r="G859" i="21"/>
  <c r="M1534" i="8"/>
  <c r="G814" i="21"/>
  <c r="D4" i="23"/>
  <c r="G4" i="23" s="1"/>
  <c r="H4" i="23" s="1"/>
  <c r="G932" i="21"/>
  <c r="M1339" i="8"/>
  <c r="G615" i="21"/>
  <c r="C23" i="19"/>
  <c r="F23" i="19" s="1"/>
  <c r="G23" i="19" s="1"/>
  <c r="G554" i="21"/>
  <c r="M1778" i="8"/>
  <c r="G523" i="21"/>
  <c r="M1144" i="8"/>
  <c r="G475" i="21"/>
  <c r="M953" i="8"/>
  <c r="G394" i="21"/>
  <c r="M691" i="8"/>
  <c r="G325" i="21"/>
  <c r="M1476" i="8"/>
  <c r="G728" i="21"/>
  <c r="M1296" i="8"/>
  <c r="G1388" i="21"/>
  <c r="M1216" i="8"/>
  <c r="G514" i="21"/>
  <c r="M1111" i="8"/>
  <c r="G460" i="21"/>
  <c r="M1437" i="8"/>
  <c r="G692" i="21"/>
  <c r="M579" i="8"/>
  <c r="G262" i="21"/>
  <c r="M212" i="8"/>
  <c r="G1423" i="21"/>
  <c r="M1836" i="8"/>
  <c r="G1315" i="21"/>
  <c r="M1362" i="8"/>
  <c r="G621" i="21"/>
  <c r="M2088" i="8"/>
  <c r="G1329" i="21"/>
  <c r="D8" i="23"/>
  <c r="G8" i="23" s="1"/>
  <c r="H8" i="23" s="1"/>
  <c r="G936" i="21"/>
  <c r="C84" i="19"/>
  <c r="F84" i="19" s="1"/>
  <c r="G84" i="19" s="1"/>
  <c r="G480" i="21"/>
  <c r="M1738" i="8"/>
  <c r="G1096" i="21"/>
  <c r="M1690" i="8"/>
  <c r="G83" i="21"/>
  <c r="M1714" i="8"/>
  <c r="G1062" i="21"/>
  <c r="M1609" i="8"/>
  <c r="G917" i="21"/>
  <c r="C45" i="19"/>
  <c r="F45" i="19" s="1"/>
  <c r="G45" i="19" s="1"/>
  <c r="G695" i="21"/>
  <c r="M1284" i="8"/>
  <c r="G574" i="21"/>
  <c r="M989" i="8"/>
  <c r="G417" i="21"/>
  <c r="M757" i="8"/>
  <c r="G363" i="21"/>
  <c r="M1147" i="8"/>
  <c r="G477" i="21"/>
  <c r="M1083" i="8"/>
  <c r="G829" i="21"/>
  <c r="M1972" i="8"/>
  <c r="G1466" i="21"/>
  <c r="M654" i="8"/>
  <c r="G306" i="21"/>
  <c r="M606" i="8"/>
  <c r="G275" i="21"/>
  <c r="M395" i="8"/>
  <c r="G180" i="21"/>
  <c r="M288" i="8"/>
  <c r="G124" i="21"/>
  <c r="M1041" i="8"/>
  <c r="G440" i="21"/>
  <c r="M970" i="8"/>
  <c r="G402" i="21"/>
  <c r="M594" i="8"/>
  <c r="G266" i="21"/>
  <c r="M225" i="8"/>
  <c r="G102" i="21"/>
  <c r="C10" i="19"/>
  <c r="F10" i="19" s="1"/>
  <c r="G10" i="19" s="1"/>
  <c r="G49" i="21"/>
  <c r="M312" i="8"/>
  <c r="G134" i="21"/>
  <c r="M105" i="8"/>
  <c r="G55" i="21"/>
  <c r="M974" i="8"/>
  <c r="G72" i="21"/>
  <c r="M80" i="8"/>
  <c r="G42" i="21"/>
  <c r="C82" i="19"/>
  <c r="F82" i="19" s="1"/>
  <c r="G82" i="19" s="1"/>
  <c r="G433" i="21"/>
  <c r="M716" i="8"/>
  <c r="G443" i="21"/>
  <c r="M415" i="8"/>
  <c r="G190" i="21"/>
  <c r="M186" i="8"/>
  <c r="G93" i="21"/>
  <c r="M118" i="8"/>
  <c r="G64" i="21"/>
  <c r="M2050" i="8"/>
  <c r="G88" i="21"/>
  <c r="M756" i="8"/>
  <c r="G362" i="21"/>
  <c r="M2127" i="8"/>
  <c r="G1413" i="21"/>
  <c r="M888" i="8"/>
  <c r="G379" i="21"/>
  <c r="M2165" i="8"/>
  <c r="G1430" i="21"/>
  <c r="M1875" i="8"/>
  <c r="G1363" i="21"/>
  <c r="M1832" i="8"/>
  <c r="G1311" i="21"/>
  <c r="M1801" i="8"/>
  <c r="G1199" i="21"/>
  <c r="M2112" i="8"/>
  <c r="G1123" i="21"/>
  <c r="M1712" i="8"/>
  <c r="G1060" i="21"/>
  <c r="M2007" i="8"/>
  <c r="G1028" i="21"/>
  <c r="M2104" i="8"/>
  <c r="G1326" i="21"/>
  <c r="M1907" i="8"/>
  <c r="G1039" i="21"/>
  <c r="M1785" i="8"/>
  <c r="G1161" i="21"/>
  <c r="M1710" i="8"/>
  <c r="G899" i="21"/>
  <c r="M1606" i="8"/>
  <c r="G914" i="21"/>
  <c r="M1584" i="8"/>
  <c r="G880" i="21"/>
  <c r="M2046" i="8"/>
  <c r="G1331" i="21"/>
  <c r="G1474" i="21"/>
  <c r="M2169" i="8"/>
  <c r="G1168" i="21"/>
  <c r="M1844" i="8"/>
  <c r="G369" i="21"/>
  <c r="M1759" i="8"/>
  <c r="G623" i="21"/>
  <c r="M1623" i="8"/>
  <c r="G944" i="21"/>
  <c r="M2044" i="8"/>
  <c r="G111" i="21"/>
  <c r="M1580" i="8"/>
  <c r="G874" i="21"/>
  <c r="M1556" i="8"/>
  <c r="G838" i="21"/>
  <c r="M1532" i="8"/>
  <c r="G811" i="21"/>
  <c r="M1512" i="8"/>
  <c r="G785" i="21"/>
  <c r="M1468" i="8"/>
  <c r="G722" i="21"/>
  <c r="C48" i="19"/>
  <c r="F48" i="19" s="1"/>
  <c r="G48" i="19" s="1"/>
  <c r="G698" i="21"/>
  <c r="C49" i="19"/>
  <c r="F49" i="19" s="1"/>
  <c r="G49" i="19" s="1"/>
  <c r="G699" i="21"/>
  <c r="C38" i="19"/>
  <c r="F38" i="19" s="1"/>
  <c r="G38" i="19" s="1"/>
  <c r="G676" i="21"/>
  <c r="M1377" i="8"/>
  <c r="G636" i="21"/>
  <c r="M1234" i="8"/>
  <c r="G525" i="21"/>
  <c r="M1174" i="8"/>
  <c r="G492" i="21"/>
  <c r="M1103" i="8"/>
  <c r="G453" i="21"/>
  <c r="M1079" i="8"/>
  <c r="G447" i="21"/>
  <c r="G431" i="21"/>
  <c r="M998" i="8"/>
  <c r="G423" i="21"/>
  <c r="M975" i="8"/>
  <c r="G405" i="21"/>
  <c r="M1292" i="8"/>
  <c r="G580" i="21"/>
  <c r="M895" i="8"/>
  <c r="G382" i="21"/>
  <c r="M662" i="8"/>
  <c r="G313" i="21"/>
  <c r="M526" i="8"/>
  <c r="G237" i="21"/>
  <c r="C11" i="19"/>
  <c r="F11" i="19" s="1"/>
  <c r="G11" i="19" s="1"/>
  <c r="G120" i="21"/>
  <c r="M386" i="8"/>
  <c r="G175" i="21"/>
  <c r="M338" i="8"/>
  <c r="G148" i="21"/>
  <c r="M339" i="8"/>
  <c r="G35" i="21"/>
  <c r="M1620" i="8"/>
  <c r="G126" i="21"/>
  <c r="C4" i="19"/>
  <c r="F4" i="19" s="1"/>
  <c r="G4" i="19" s="1"/>
  <c r="G640" i="21"/>
  <c r="M176" i="8"/>
  <c r="G584" i="21"/>
  <c r="M152" i="8"/>
  <c r="G74" i="21"/>
  <c r="M72" i="8"/>
  <c r="G1097" i="21"/>
  <c r="C68" i="19"/>
  <c r="F68" i="19" s="1"/>
  <c r="G68" i="19" s="1"/>
  <c r="G20" i="21"/>
  <c r="M2027" i="8"/>
  <c r="G1324" i="21"/>
  <c r="M2080" i="8"/>
  <c r="G1138" i="21"/>
  <c r="M1749" i="8"/>
  <c r="G1110" i="21"/>
  <c r="M1727" i="8"/>
  <c r="G1088" i="21"/>
  <c r="C57" i="19"/>
  <c r="F57" i="19" s="1"/>
  <c r="G57" i="19" s="1"/>
  <c r="G1046" i="21"/>
  <c r="M1811" i="8"/>
  <c r="G182" i="21"/>
  <c r="M2111" i="8"/>
  <c r="G1305" i="21"/>
  <c r="M1539" i="8"/>
  <c r="G820" i="21"/>
  <c r="M1498" i="8"/>
  <c r="G751" i="21"/>
  <c r="M1475" i="8"/>
  <c r="G727" i="21"/>
  <c r="M1371" i="8"/>
  <c r="G630" i="21"/>
  <c r="C59" i="19"/>
  <c r="F59" i="19" s="1"/>
  <c r="G59" i="19" s="1"/>
  <c r="G4" i="21"/>
  <c r="M1773" i="8"/>
  <c r="G1140" i="21"/>
  <c r="M1263" i="8"/>
  <c r="G561" i="21"/>
  <c r="M1034" i="8"/>
  <c r="G436" i="21"/>
  <c r="M1543" i="8"/>
  <c r="G824" i="21"/>
  <c r="M1920" i="8"/>
  <c r="G793" i="21"/>
  <c r="C86" i="19"/>
  <c r="F86" i="19" s="1"/>
  <c r="G86" i="19" s="1"/>
  <c r="G10" i="21"/>
  <c r="M1007" i="8"/>
  <c r="G806" i="21"/>
  <c r="M984" i="8"/>
  <c r="G413" i="21"/>
  <c r="M1799" i="8"/>
  <c r="G1194" i="21"/>
  <c r="M1637" i="8"/>
  <c r="G963" i="21"/>
  <c r="M758" i="8"/>
  <c r="G364" i="21"/>
  <c r="G1482" i="21"/>
  <c r="C227" i="19"/>
  <c r="F227" i="19" s="1"/>
  <c r="G227" i="19" s="1"/>
  <c r="G556" i="21"/>
  <c r="C3" i="19"/>
  <c r="F3" i="19" s="1"/>
  <c r="G3" i="19" s="1"/>
  <c r="G1210" i="21"/>
  <c r="M1613" i="8"/>
  <c r="G924" i="21"/>
  <c r="M1567" i="8"/>
  <c r="G857" i="21"/>
  <c r="M886" i="8"/>
  <c r="G377" i="21"/>
  <c r="C7" i="26"/>
  <c r="F7" i="26" s="1"/>
  <c r="G7" i="26" s="1"/>
  <c r="G315" i="21"/>
  <c r="M924" i="8"/>
  <c r="G298" i="21"/>
  <c r="M621" i="8"/>
  <c r="G282" i="21"/>
  <c r="M1988" i="8"/>
  <c r="G2" i="21"/>
  <c r="M575" i="8"/>
  <c r="G259" i="21"/>
  <c r="M551" i="8"/>
  <c r="G248" i="21"/>
  <c r="M1952" i="8"/>
  <c r="G1366" i="21"/>
  <c r="M1550" i="8"/>
  <c r="G832" i="21"/>
  <c r="M700" i="8"/>
  <c r="G334" i="21"/>
  <c r="M1427" i="8"/>
  <c r="G681" i="21"/>
  <c r="M1404" i="8"/>
  <c r="G656" i="21"/>
  <c r="M1381" i="8"/>
  <c r="G639" i="21"/>
  <c r="M1825" i="8"/>
  <c r="G532" i="21"/>
  <c r="M1215" i="8"/>
  <c r="G512" i="21"/>
  <c r="C85" i="19"/>
  <c r="F85" i="19" s="1"/>
  <c r="G85" i="19" s="1"/>
  <c r="G497" i="21"/>
  <c r="M1124" i="8"/>
  <c r="G471" i="21"/>
  <c r="C50" i="19"/>
  <c r="F50" i="19" s="1"/>
  <c r="G50" i="19" s="1"/>
  <c r="G700" i="21"/>
  <c r="C39" i="19"/>
  <c r="F39" i="19" s="1"/>
  <c r="G39" i="19" s="1"/>
  <c r="G677" i="21"/>
  <c r="M1400" i="8"/>
  <c r="G652" i="21"/>
  <c r="G1526" i="21"/>
  <c r="C7" i="19"/>
  <c r="F7" i="19" s="1"/>
  <c r="G7" i="19" s="1"/>
  <c r="G58" i="21"/>
  <c r="C17" i="19"/>
  <c r="F17" i="19" s="1"/>
  <c r="G17" i="19" s="1"/>
  <c r="G157" i="21"/>
  <c r="M327" i="8"/>
  <c r="G141" i="21"/>
  <c r="M258" i="8"/>
  <c r="G117" i="21"/>
  <c r="C166" i="19"/>
  <c r="F166" i="19" s="1"/>
  <c r="G166" i="19" s="1"/>
  <c r="G110" i="21"/>
  <c r="M17" i="8"/>
  <c r="G98" i="21"/>
  <c r="M189" i="8"/>
  <c r="G96" i="21"/>
  <c r="M141" i="8"/>
  <c r="G464" i="21"/>
  <c r="M2016" i="8"/>
  <c r="G14" i="21"/>
  <c r="M1955" i="8"/>
  <c r="G1375" i="21"/>
  <c r="M1903" i="8"/>
  <c r="G1099" i="21"/>
  <c r="M1686" i="8"/>
  <c r="G1024" i="21"/>
  <c r="C101" i="19"/>
  <c r="F101" i="19" s="1"/>
  <c r="G101" i="19" s="1"/>
  <c r="G1014" i="21"/>
  <c r="M1293" i="8"/>
  <c r="G581" i="21"/>
  <c r="M1087" i="8"/>
  <c r="G450" i="21"/>
  <c r="M695" i="8"/>
  <c r="G329" i="21"/>
  <c r="M630" i="8"/>
  <c r="G288" i="21"/>
  <c r="M715" i="8"/>
  <c r="G314" i="21"/>
  <c r="M648" i="8"/>
  <c r="G301" i="21"/>
  <c r="M472" i="8"/>
  <c r="G222" i="21"/>
  <c r="M1027" i="8"/>
  <c r="G827" i="21"/>
  <c r="M214" i="8"/>
  <c r="G1473" i="21"/>
  <c r="M1966" i="8"/>
  <c r="G1056" i="21"/>
  <c r="M1336" i="8"/>
  <c r="G803" i="21"/>
  <c r="C185" i="19"/>
  <c r="F185" i="19" s="1"/>
  <c r="G185" i="19" s="1"/>
  <c r="G645" i="21"/>
  <c r="G537" i="21"/>
  <c r="M942" i="8"/>
  <c r="G720" i="21"/>
  <c r="M1497" i="8"/>
  <c r="G481" i="21"/>
  <c r="M1287" i="8"/>
  <c r="G1301" i="21"/>
  <c r="M1214" i="8"/>
  <c r="G511" i="21"/>
  <c r="M1487" i="8"/>
  <c r="G384" i="21"/>
  <c r="M2160" i="8"/>
  <c r="G505" i="21"/>
  <c r="M703" i="8"/>
  <c r="G337" i="21"/>
  <c r="M641" i="8"/>
  <c r="G295" i="21"/>
  <c r="M571" i="8"/>
  <c r="G257" i="21"/>
  <c r="M535" i="8"/>
  <c r="G240" i="21"/>
  <c r="M430" i="8"/>
  <c r="G201" i="21"/>
  <c r="C9" i="19"/>
  <c r="F9" i="19" s="1"/>
  <c r="G9" i="19" s="1"/>
  <c r="G37" i="21"/>
  <c r="M947" i="8"/>
  <c r="G392" i="21"/>
  <c r="M779" i="8"/>
  <c r="G375" i="21"/>
  <c r="M451" i="8"/>
  <c r="G213" i="21"/>
  <c r="M418" i="8"/>
  <c r="G193" i="21"/>
  <c r="M343" i="8"/>
  <c r="G152" i="21"/>
  <c r="C62" i="19"/>
  <c r="F62" i="19" s="1"/>
  <c r="G62" i="19" s="1"/>
  <c r="G9" i="21"/>
  <c r="M1807" i="8"/>
  <c r="G1211" i="21"/>
  <c r="M1514" i="8"/>
  <c r="G786" i="21"/>
  <c r="M1355" i="8"/>
  <c r="G618" i="21"/>
  <c r="C58" i="19"/>
  <c r="F58" i="19" s="1"/>
  <c r="G58" i="19" s="1"/>
  <c r="G491" i="21"/>
  <c r="M1671" i="8"/>
  <c r="G1003" i="21"/>
  <c r="C98" i="19"/>
  <c r="F98" i="19" s="1"/>
  <c r="G98" i="19" s="1"/>
  <c r="G988" i="21"/>
  <c r="M1122" i="8"/>
  <c r="G470" i="21"/>
  <c r="M1380" i="8"/>
  <c r="G637" i="21"/>
  <c r="M426" i="8"/>
  <c r="G199" i="21"/>
  <c r="M319" i="8"/>
  <c r="G137" i="21"/>
  <c r="M649" i="8"/>
  <c r="G302" i="21"/>
  <c r="M475" i="8"/>
  <c r="G225" i="21"/>
  <c r="M394" i="8"/>
  <c r="G179" i="21"/>
  <c r="C22" i="19"/>
  <c r="F22" i="19" s="1"/>
  <c r="G22" i="19" s="1"/>
  <c r="G348" i="21"/>
  <c r="M2068" i="8"/>
  <c r="G322" i="21"/>
  <c r="M38" i="8"/>
  <c r="G22" i="21"/>
  <c r="M1754" i="8"/>
  <c r="G1119" i="21"/>
  <c r="M1707" i="8"/>
  <c r="G1055" i="21"/>
  <c r="M239" i="8"/>
  <c r="G114" i="21"/>
  <c r="M1765" i="8"/>
  <c r="G519" i="21"/>
  <c r="M971" i="8"/>
  <c r="G403" i="21"/>
  <c r="M1700" i="8"/>
  <c r="G227" i="21"/>
  <c r="M172" i="8"/>
  <c r="G44" i="21"/>
  <c r="M1436" i="8"/>
  <c r="G1316" i="21"/>
  <c r="M1921" i="8"/>
  <c r="G1510" i="21"/>
  <c r="M1691" i="8"/>
  <c r="G1030" i="21"/>
  <c r="M1551" i="8"/>
  <c r="G833" i="21"/>
  <c r="M1946" i="8"/>
  <c r="G739" i="21"/>
  <c r="C81" i="19"/>
  <c r="F81" i="19" s="1"/>
  <c r="G81" i="19" s="1"/>
  <c r="G428" i="21"/>
  <c r="M1720" i="8"/>
  <c r="G1077" i="21"/>
  <c r="M1589" i="8"/>
  <c r="G894" i="21"/>
  <c r="M1923" i="8"/>
  <c r="G1514" i="21"/>
  <c r="M1632" i="8"/>
  <c r="G958" i="21"/>
  <c r="M1317" i="8"/>
  <c r="G601" i="21"/>
  <c r="M1168" i="8"/>
  <c r="G1029" i="21"/>
  <c r="M235" i="8"/>
  <c r="G757" i="21"/>
  <c r="M1173" i="8"/>
  <c r="G714" i="21"/>
  <c r="M2037" i="8"/>
  <c r="G599" i="21"/>
  <c r="M1976" i="8"/>
  <c r="G530" i="21"/>
  <c r="M1170" i="8"/>
  <c r="G490" i="21"/>
  <c r="C95" i="19"/>
  <c r="F95" i="19" s="1"/>
  <c r="G95" i="19" s="1"/>
  <c r="G360" i="21"/>
  <c r="M1430" i="8"/>
  <c r="G15" i="21"/>
  <c r="M893" i="8"/>
  <c r="G381" i="21"/>
  <c r="M1346" i="8"/>
  <c r="G617" i="21"/>
  <c r="M1198" i="8"/>
  <c r="G500" i="21"/>
  <c r="M696" i="8"/>
  <c r="G330" i="21"/>
  <c r="M597" i="8"/>
  <c r="G268" i="21"/>
  <c r="M561" i="8"/>
  <c r="G251" i="21"/>
  <c r="C12" i="19"/>
  <c r="F12" i="19" s="1"/>
  <c r="G12" i="19" s="1"/>
  <c r="G121" i="21"/>
  <c r="M385" i="8"/>
  <c r="G174" i="21"/>
  <c r="M313" i="8"/>
  <c r="G135" i="21"/>
  <c r="M1633" i="8"/>
  <c r="G420" i="21"/>
  <c r="M897" i="8"/>
  <c r="G383" i="21"/>
  <c r="M742" i="8"/>
  <c r="G354" i="21"/>
  <c r="M643" i="8"/>
  <c r="G296" i="21"/>
  <c r="M1486" i="8"/>
  <c r="G277" i="21"/>
  <c r="M1104" i="8"/>
  <c r="G454" i="21"/>
  <c r="M755" i="8"/>
  <c r="G304" i="21"/>
  <c r="M548" i="8"/>
  <c r="G247" i="21"/>
  <c r="M384" i="8"/>
  <c r="G173" i="21"/>
  <c r="M136" i="8"/>
  <c r="G588" i="21"/>
  <c r="M2049" i="8"/>
  <c r="G87" i="21"/>
  <c r="M173" i="8"/>
  <c r="G59" i="21"/>
  <c r="M6" i="8"/>
  <c r="G374" i="21"/>
  <c r="M432" i="8"/>
  <c r="G203" i="21"/>
  <c r="M340" i="8"/>
  <c r="G150" i="21"/>
  <c r="M135" i="8"/>
  <c r="G587" i="21"/>
  <c r="M175" i="8"/>
  <c r="G84" i="21"/>
  <c r="M132" i="8"/>
  <c r="G456" i="21"/>
  <c r="M106" i="8"/>
  <c r="G56" i="21"/>
  <c r="M1617" i="8"/>
  <c r="G16" i="21"/>
  <c r="C241" i="19"/>
  <c r="F241" i="19" s="1"/>
  <c r="G241" i="19" s="1"/>
  <c r="G1149" i="21"/>
  <c r="C107" i="19"/>
  <c r="F107" i="19" s="1"/>
  <c r="G107" i="19" s="1"/>
  <c r="G1394" i="21"/>
  <c r="C91" i="19"/>
  <c r="F91" i="19" s="1"/>
  <c r="G91" i="19" s="1"/>
  <c r="G764" i="21"/>
  <c r="M1419" i="8"/>
  <c r="G668" i="21"/>
  <c r="M1340" i="8"/>
  <c r="G616" i="21"/>
  <c r="M1306" i="8"/>
  <c r="G595" i="21"/>
  <c r="M2161" i="8"/>
  <c r="G531" i="21"/>
  <c r="M1153" i="8"/>
  <c r="G937" i="21"/>
  <c r="M1840" i="8"/>
  <c r="G1319" i="21"/>
  <c r="C104" i="19"/>
  <c r="F104" i="19" s="1"/>
  <c r="G104" i="19" s="1"/>
  <c r="G1012" i="21"/>
  <c r="C89" i="19"/>
  <c r="F89" i="19" s="1"/>
  <c r="G89" i="19" s="1"/>
  <c r="G664" i="21"/>
  <c r="M1250" i="8"/>
  <c r="G1203" i="21"/>
  <c r="M1213" i="8"/>
  <c r="G510" i="21"/>
  <c r="M1114" i="8"/>
  <c r="G463" i="21"/>
  <c r="G1136" i="21"/>
  <c r="M1631" i="8"/>
  <c r="G957" i="21"/>
  <c r="M1500" i="8"/>
  <c r="G760" i="21"/>
  <c r="M1431" i="8"/>
  <c r="G685" i="21"/>
  <c r="M1366" i="8"/>
  <c r="G626" i="21"/>
  <c r="M1113" i="8"/>
  <c r="G506" i="21"/>
  <c r="M1126" i="8"/>
  <c r="G472" i="21"/>
  <c r="M1086" i="8"/>
  <c r="G449" i="21"/>
  <c r="M772" i="8"/>
  <c r="G684" i="21"/>
  <c r="M572" i="8"/>
  <c r="G258" i="21"/>
  <c r="M2105" i="8"/>
  <c r="G236" i="21"/>
  <c r="M2135" i="8"/>
  <c r="G133" i="21"/>
  <c r="M178" i="8"/>
  <c r="G86" i="21"/>
  <c r="M637" i="8"/>
  <c r="G292" i="21"/>
  <c r="M388" i="8"/>
  <c r="G177" i="21"/>
  <c r="M151" i="8"/>
  <c r="G73" i="21"/>
  <c r="M337" i="8"/>
  <c r="G147" i="21"/>
  <c r="M160" i="8"/>
  <c r="G76" i="21"/>
  <c r="M672" i="8"/>
  <c r="G317" i="21"/>
  <c r="M301" i="8"/>
  <c r="G131" i="21"/>
  <c r="M2134" i="8"/>
  <c r="G101" i="21"/>
  <c r="M117" i="8"/>
  <c r="G63" i="21"/>
  <c r="M2009" i="8"/>
  <c r="G1107" i="21"/>
  <c r="M1701" i="8"/>
  <c r="G229" i="21"/>
  <c r="M1582" i="8"/>
  <c r="G876" i="21"/>
  <c r="C164" i="19"/>
  <c r="F164" i="19" s="1"/>
  <c r="G164" i="19" s="1"/>
  <c r="G108" i="21"/>
  <c r="M1625" i="8"/>
  <c r="G946" i="21"/>
  <c r="M1318" i="8"/>
  <c r="G602" i="21"/>
  <c r="M908" i="8"/>
  <c r="G385" i="21"/>
  <c r="C15" i="19"/>
  <c r="F15" i="19" s="1"/>
  <c r="G15" i="19" s="1"/>
  <c r="G215" i="21"/>
  <c r="M1741" i="8"/>
  <c r="G414" i="21"/>
  <c r="C187" i="19"/>
  <c r="F187" i="19" s="1"/>
  <c r="G187" i="19" s="1"/>
  <c r="G239" i="21"/>
  <c r="M1694" i="8"/>
  <c r="G1035" i="21"/>
  <c r="M1535" i="8"/>
  <c r="G815" i="21"/>
  <c r="M1922" i="8"/>
  <c r="G705" i="21"/>
  <c r="D13" i="23"/>
  <c r="G13" i="23" s="1"/>
  <c r="H13" i="23" s="1"/>
  <c r="G100" i="21"/>
  <c r="M76" i="8"/>
  <c r="G39" i="21"/>
  <c r="M7" i="8"/>
  <c r="G5" i="21"/>
  <c r="M81" i="8"/>
  <c r="G139" i="21"/>
  <c r="M300" i="8"/>
  <c r="G130" i="21"/>
  <c r="M1572" i="8"/>
  <c r="G1390" i="21"/>
  <c r="M748" i="8"/>
  <c r="G357" i="21"/>
  <c r="C92" i="19"/>
  <c r="F92" i="19" s="1"/>
  <c r="G92" i="19" s="1"/>
  <c r="G801" i="21"/>
  <c r="M1363" i="8"/>
  <c r="G622" i="21"/>
  <c r="M991" i="8"/>
  <c r="G418" i="21"/>
  <c r="M133" i="8"/>
  <c r="G552" i="21"/>
  <c r="D9" i="23"/>
  <c r="G9" i="23" s="1"/>
  <c r="H9" i="23" s="1"/>
  <c r="G1468" i="21"/>
  <c r="M268" i="8"/>
  <c r="G1422" i="21"/>
  <c r="M1859" i="8"/>
  <c r="G1353" i="21"/>
  <c r="M1861" i="8"/>
  <c r="G619" i="21"/>
  <c r="M1752" i="8"/>
  <c r="G1117" i="21"/>
  <c r="M1706" i="8"/>
  <c r="G1054" i="21"/>
  <c r="M1684" i="8"/>
  <c r="G1019" i="21"/>
  <c r="M2035" i="8"/>
  <c r="G1365" i="21"/>
  <c r="M1724" i="8"/>
  <c r="G940" i="21"/>
  <c r="M1601" i="8"/>
  <c r="G908" i="21"/>
  <c r="M1554" i="8"/>
  <c r="G836" i="21"/>
  <c r="C163" i="19"/>
  <c r="F163" i="19" s="1"/>
  <c r="G163" i="19" s="1"/>
  <c r="G983" i="21"/>
  <c r="D7" i="23"/>
  <c r="G7" i="23" s="1"/>
  <c r="H7" i="23" s="1"/>
  <c r="G935" i="21"/>
  <c r="C102" i="19"/>
  <c r="F102" i="19" s="1"/>
  <c r="G102" i="19" s="1"/>
  <c r="G992" i="21"/>
  <c r="M1574" i="8"/>
  <c r="G866" i="21"/>
  <c r="M1788" i="8"/>
  <c r="G831" i="21"/>
  <c r="M1527" i="8"/>
  <c r="G805" i="21"/>
  <c r="M1506" i="8"/>
  <c r="G771" i="21"/>
  <c r="C90" i="19"/>
  <c r="F90" i="19" s="1"/>
  <c r="G90" i="19" s="1"/>
  <c r="G763" i="21"/>
  <c r="M1462" i="8"/>
  <c r="G716" i="21"/>
  <c r="M1438" i="8"/>
  <c r="G693" i="21"/>
  <c r="M2132" i="8"/>
  <c r="G648" i="21"/>
  <c r="D18" i="23"/>
  <c r="G18" i="23" s="1"/>
  <c r="H18" i="23" s="1"/>
  <c r="G605" i="21"/>
  <c r="M1302" i="8"/>
  <c r="G590" i="21"/>
  <c r="M2060" i="8"/>
  <c r="G539" i="21"/>
  <c r="M1233" i="8"/>
  <c r="G524" i="21"/>
  <c r="M1022" i="8"/>
  <c r="G509" i="21"/>
  <c r="C31" i="19"/>
  <c r="F31" i="19" s="1"/>
  <c r="G31" i="19" s="1"/>
  <c r="G488" i="21"/>
  <c r="M1145" i="8"/>
  <c r="G476" i="21"/>
  <c r="M1129" i="8"/>
  <c r="G895" i="21"/>
  <c r="M1106" i="8"/>
  <c r="G856" i="21"/>
  <c r="M1285" i="8"/>
  <c r="G575" i="21"/>
  <c r="M638" i="8"/>
  <c r="G293" i="21"/>
  <c r="M614" i="8"/>
  <c r="G280" i="21"/>
  <c r="M592" i="8"/>
  <c r="G265" i="21"/>
  <c r="M544" i="8"/>
  <c r="G246" i="21"/>
  <c r="M497" i="8"/>
  <c r="G232" i="21"/>
  <c r="M473" i="8"/>
  <c r="G223" i="21"/>
  <c r="D16" i="23"/>
  <c r="G16" i="23" s="1"/>
  <c r="H16" i="23" s="1"/>
  <c r="G211" i="21"/>
  <c r="M404" i="8"/>
  <c r="G186" i="21"/>
  <c r="M332" i="8"/>
  <c r="G146" i="21"/>
  <c r="M285" i="8"/>
  <c r="G30" i="21"/>
  <c r="M170" i="8"/>
  <c r="G81" i="21"/>
  <c r="M1008" i="8"/>
  <c r="G69" i="21"/>
  <c r="C34" i="19"/>
  <c r="F34" i="19" s="1"/>
  <c r="G34" i="19" s="1"/>
  <c r="G66" i="21"/>
  <c r="M250" i="8"/>
  <c r="G40" i="21"/>
  <c r="M1898" i="8"/>
  <c r="G1509" i="21"/>
  <c r="M1797" i="8"/>
  <c r="G1191" i="21"/>
  <c r="M2129" i="8"/>
  <c r="G1132" i="21"/>
  <c r="M1721" i="8"/>
  <c r="G1078" i="21"/>
  <c r="M1675" i="8"/>
  <c r="G1008" i="21"/>
  <c r="C176" i="19"/>
  <c r="F176" i="19" s="1"/>
  <c r="G176" i="19" s="1"/>
  <c r="G902" i="21"/>
  <c r="M1533" i="8"/>
  <c r="G812" i="21"/>
  <c r="C93" i="19"/>
  <c r="F93" i="19" s="1"/>
  <c r="G93" i="19" s="1"/>
  <c r="G990" i="21"/>
  <c r="M1492" i="8"/>
  <c r="G744" i="21"/>
  <c r="M1469" i="8"/>
  <c r="G723" i="21"/>
  <c r="M1297" i="8"/>
  <c r="G585" i="21"/>
  <c r="G1134" i="21"/>
  <c r="M1784" i="8"/>
  <c r="G1160" i="21"/>
  <c r="M1537" i="8"/>
  <c r="G818" i="21"/>
  <c r="C100" i="19"/>
  <c r="F100" i="19" s="1"/>
  <c r="G100" i="19" s="1"/>
  <c r="G991" i="21"/>
  <c r="M1516" i="8"/>
  <c r="G903" i="21"/>
  <c r="M1001" i="8"/>
  <c r="G425" i="21"/>
  <c r="M982" i="8"/>
  <c r="G737" i="21"/>
  <c r="M978" i="8"/>
  <c r="G731" i="21"/>
  <c r="M1037" i="8"/>
  <c r="G439" i="21"/>
  <c r="C43" i="19"/>
  <c r="F43" i="19" s="1"/>
  <c r="G43" i="19" s="1"/>
  <c r="G690" i="21"/>
  <c r="M714" i="8"/>
  <c r="G264" i="21"/>
  <c r="M2029" i="8"/>
  <c r="G1419" i="21"/>
  <c r="M2024" i="8"/>
  <c r="G1325" i="21"/>
  <c r="C3" i="26"/>
  <c r="F3" i="26" s="1"/>
  <c r="G3" i="26" s="1"/>
  <c r="G1242" i="21"/>
  <c r="M1802" i="8"/>
  <c r="G1201" i="21"/>
  <c r="M1585" i="8"/>
  <c r="G881" i="21"/>
  <c r="M615" i="8"/>
  <c r="G281" i="21"/>
  <c r="M583" i="8"/>
  <c r="G396" i="21"/>
  <c r="G1403" i="21"/>
  <c r="G1360" i="21"/>
  <c r="M1890" i="8"/>
  <c r="G1517" i="21"/>
  <c r="M1593" i="8"/>
  <c r="G898" i="21"/>
  <c r="M694" i="8"/>
  <c r="G328" i="21"/>
  <c r="M2232" i="8"/>
  <c r="G669" i="21"/>
  <c r="M1209" i="8"/>
  <c r="G507" i="21"/>
  <c r="M1206" i="8"/>
  <c r="G1000" i="21"/>
  <c r="M1118" i="8"/>
  <c r="G467" i="21"/>
  <c r="M1989" i="8"/>
  <c r="G667" i="21"/>
  <c r="M2084" i="8"/>
  <c r="G1528" i="21"/>
  <c r="M510" i="8"/>
  <c r="G235" i="21"/>
  <c r="M417" i="8"/>
  <c r="G192" i="21"/>
  <c r="M183" i="8"/>
  <c r="G90" i="21"/>
  <c r="M282" i="8"/>
  <c r="G48" i="21"/>
  <c r="M66" i="8"/>
  <c r="G32" i="21"/>
  <c r="C71" i="19"/>
  <c r="F71" i="19" s="1"/>
  <c r="G71" i="19" s="1"/>
  <c r="G1013" i="21"/>
  <c r="M2085" i="8"/>
  <c r="G1334" i="21"/>
  <c r="M1887" i="8"/>
  <c r="G1368" i="21"/>
  <c r="M2164" i="8"/>
  <c r="G1142" i="21"/>
  <c r="G1429" i="21"/>
  <c r="M2236" i="8"/>
  <c r="G1384" i="21"/>
  <c r="M2117" i="8"/>
  <c r="G1124" i="21"/>
  <c r="M1384" i="8"/>
  <c r="G641" i="21"/>
  <c r="M1695" i="8"/>
  <c r="G85" i="21"/>
  <c r="M1528" i="8"/>
  <c r="G807" i="21"/>
  <c r="M1804" i="8"/>
  <c r="G154" i="21"/>
  <c r="G638" i="21"/>
  <c r="M1000" i="8"/>
  <c r="G424" i="21"/>
  <c r="C53" i="19"/>
  <c r="F53" i="19" s="1"/>
  <c r="G53" i="19" s="1"/>
  <c r="G713" i="21"/>
  <c r="C94" i="19"/>
  <c r="F94" i="19" s="1"/>
  <c r="G94" i="19" s="1"/>
  <c r="G269" i="21"/>
  <c r="C60" i="19"/>
  <c r="F60" i="19" s="1"/>
  <c r="G60" i="19" s="1"/>
  <c r="G8" i="21"/>
  <c r="M1515" i="8"/>
  <c r="G787" i="21"/>
  <c r="M752" i="8"/>
  <c r="G679" i="21"/>
  <c r="M660" i="8"/>
  <c r="G311" i="21"/>
  <c r="M1237" i="8"/>
  <c r="G535" i="21"/>
  <c r="M739" i="8"/>
  <c r="G351" i="21"/>
  <c r="M2095" i="8"/>
  <c r="G1457" i="21"/>
  <c r="M1858" i="8"/>
  <c r="G1352" i="21"/>
  <c r="M1968" i="8"/>
  <c r="G1356" i="21"/>
  <c r="M1559" i="8"/>
  <c r="G850" i="21"/>
  <c r="M1495" i="8"/>
  <c r="G747" i="21"/>
  <c r="M1426" i="8"/>
  <c r="G680" i="21"/>
  <c r="M1679" i="8"/>
  <c r="G168" i="21"/>
  <c r="M1553" i="8"/>
  <c r="G835" i="21"/>
  <c r="M1777" i="8"/>
  <c r="G1146" i="21"/>
  <c r="M1640" i="8"/>
  <c r="G967" i="21"/>
  <c r="C97" i="19"/>
  <c r="F97" i="19" s="1"/>
  <c r="G97" i="19" s="1"/>
  <c r="G994" i="21"/>
  <c r="M1324" i="8"/>
  <c r="G604" i="21"/>
  <c r="M1179" i="8"/>
  <c r="G495" i="21"/>
  <c r="M1036" i="8"/>
  <c r="G438" i="21"/>
  <c r="G769" i="21"/>
  <c r="M1328" i="8"/>
  <c r="G606" i="21"/>
  <c r="G540" i="21"/>
  <c r="M1508" i="8"/>
  <c r="G781" i="21"/>
  <c r="M1138" i="8"/>
  <c r="G906" i="21"/>
  <c r="C33" i="19"/>
  <c r="F33" i="19" s="1"/>
  <c r="G33" i="19" s="1"/>
  <c r="G430" i="21"/>
  <c r="M28" i="8"/>
  <c r="G404" i="21"/>
  <c r="M1298" i="8"/>
  <c r="G586" i="21"/>
  <c r="M1150" i="8"/>
  <c r="G910" i="21"/>
  <c r="M676" i="8"/>
  <c r="G320" i="21"/>
  <c r="M749" i="8"/>
  <c r="G358" i="21"/>
  <c r="M1307" i="8"/>
  <c r="G596" i="21"/>
  <c r="M628" i="8"/>
  <c r="G286" i="21"/>
  <c r="D14" i="23"/>
  <c r="G14" i="23" s="1"/>
  <c r="H14" i="23" s="1"/>
  <c r="G194" i="21"/>
  <c r="M254" i="8"/>
  <c r="G116" i="21"/>
  <c r="M185" i="8"/>
  <c r="G92" i="21"/>
  <c r="M116" i="8"/>
  <c r="G62" i="21"/>
  <c r="M1931" i="8"/>
  <c r="G1113" i="21"/>
  <c r="C51" i="19"/>
  <c r="F51" i="19" s="1"/>
  <c r="G51" i="19" s="1"/>
  <c r="G701" i="21"/>
  <c r="M1248" i="8"/>
  <c r="G547" i="21"/>
  <c r="M1917" i="8"/>
  <c r="G1079" i="21"/>
  <c r="M1576" i="8"/>
  <c r="G870" i="21"/>
  <c r="C46" i="19"/>
  <c r="F46" i="19" s="1"/>
  <c r="G46" i="19" s="1"/>
  <c r="G696" i="21"/>
  <c r="M1421" i="8"/>
  <c r="G515" i="21"/>
  <c r="M1097" i="8"/>
  <c r="G853" i="21"/>
  <c r="M1951" i="8"/>
  <c r="G1362" i="21"/>
  <c r="M1529" i="8"/>
  <c r="G808" i="21"/>
  <c r="C162" i="19"/>
  <c r="F162" i="19" s="1"/>
  <c r="G162" i="19" s="1"/>
  <c r="G520" i="21"/>
  <c r="M601" i="8"/>
  <c r="G473" i="21"/>
  <c r="M351" i="8"/>
  <c r="G47" i="21"/>
  <c r="C21" i="19"/>
  <c r="F21" i="19" s="1"/>
  <c r="G21" i="19" s="1"/>
  <c r="G347" i="21"/>
  <c r="M232" i="8"/>
  <c r="G107" i="21"/>
  <c r="M476" i="8"/>
  <c r="G226" i="21"/>
  <c r="M365" i="8"/>
  <c r="G160" i="21"/>
  <c r="M278" i="8"/>
  <c r="G43" i="21"/>
  <c r="M1685" i="8"/>
  <c r="G1022" i="21"/>
  <c r="M1651" i="8"/>
  <c r="G987" i="21"/>
  <c r="C30" i="19"/>
  <c r="F30" i="19" s="1"/>
  <c r="G30" i="19" s="1"/>
  <c r="G386" i="21"/>
  <c r="M784" i="8"/>
  <c r="G376" i="21"/>
  <c r="M425" i="8"/>
  <c r="G118" i="21"/>
  <c r="M1723" i="8"/>
  <c r="G1082" i="21"/>
  <c r="M226" i="8"/>
  <c r="G103" i="21"/>
  <c r="C61" i="19"/>
  <c r="F61" i="19" s="1"/>
  <c r="G61" i="19" s="1"/>
  <c r="G7" i="21"/>
  <c r="M143" i="8"/>
  <c r="G67" i="21"/>
  <c r="M92" i="8"/>
  <c r="G50" i="21"/>
  <c r="G768" i="21"/>
  <c r="M1894" i="8"/>
  <c r="G238" i="21"/>
  <c r="G1488" i="21"/>
  <c r="M1940" i="8"/>
  <c r="G789" i="21"/>
  <c r="M1899" i="8"/>
  <c r="G1444" i="21"/>
  <c r="M1860" i="8"/>
  <c r="G613" i="21"/>
  <c r="M1277" i="8"/>
  <c r="G569" i="21"/>
  <c r="M2092" i="8"/>
  <c r="G1137" i="21"/>
  <c r="M1867" i="8"/>
  <c r="G921" i="21"/>
  <c r="M1518" i="8"/>
  <c r="G791" i="21"/>
  <c r="M2101" i="8"/>
  <c r="G1456" i="21"/>
  <c r="M1630" i="8"/>
  <c r="G956" i="21"/>
  <c r="M2000" i="8"/>
  <c r="G1010" i="21"/>
  <c r="C184" i="19"/>
  <c r="F184" i="19" s="1"/>
  <c r="G184" i="19" s="1"/>
  <c r="G1131" i="21"/>
  <c r="M1697" i="8"/>
  <c r="G1038" i="21"/>
  <c r="C36" i="19"/>
  <c r="F36" i="19" s="1"/>
  <c r="G36" i="19" s="1"/>
  <c r="G686" i="21"/>
  <c r="C66" i="19"/>
  <c r="F66" i="19" s="1"/>
  <c r="G66" i="19" s="1"/>
  <c r="G981" i="21"/>
  <c r="M1270" i="8"/>
  <c r="G562" i="21"/>
  <c r="M1211" i="8"/>
  <c r="G508" i="21"/>
  <c r="M367" i="8"/>
  <c r="G446" i="21"/>
  <c r="M750" i="8"/>
  <c r="G359" i="21"/>
  <c r="M677" i="8"/>
  <c r="G321" i="21"/>
  <c r="M1274" i="8"/>
  <c r="G566" i="21"/>
  <c r="M1220" i="8"/>
  <c r="G1120" i="21"/>
  <c r="M1251" i="8"/>
  <c r="G553" i="21"/>
  <c r="M1117" i="8"/>
  <c r="G466" i="21"/>
  <c r="M1035" i="8"/>
  <c r="G437" i="21"/>
  <c r="M988" i="8"/>
  <c r="G416" i="21"/>
  <c r="M964" i="8"/>
  <c r="G399" i="21"/>
  <c r="M709" i="8"/>
  <c r="G339" i="21"/>
  <c r="M647" i="8"/>
  <c r="G300" i="21"/>
  <c r="M1283" i="8"/>
  <c r="G1228" i="21"/>
  <c r="M661" i="8"/>
  <c r="G312" i="21"/>
  <c r="M2031" i="8"/>
  <c r="G1327" i="21"/>
  <c r="M2125" i="8"/>
  <c r="G1411" i="21"/>
  <c r="M1822" i="8"/>
  <c r="G1236" i="21"/>
  <c r="G1490" i="21"/>
  <c r="M2144" i="8"/>
  <c r="G1451" i="21"/>
  <c r="M2078" i="8"/>
  <c r="G1333" i="21"/>
  <c r="M213" i="8"/>
  <c r="G1421" i="21"/>
  <c r="M1382" i="8"/>
  <c r="G1118" i="21"/>
  <c r="M1367" i="8"/>
  <c r="G627" i="21"/>
  <c r="M1395" i="8"/>
  <c r="G649" i="21"/>
  <c r="M1897" i="8"/>
  <c r="G1441" i="21"/>
  <c r="M1577" i="8"/>
  <c r="G1418" i="21"/>
  <c r="M1542" i="8"/>
  <c r="G823" i="21"/>
  <c r="M1510" i="8"/>
  <c r="G783" i="21"/>
  <c r="M1478" i="8"/>
  <c r="G730" i="21"/>
  <c r="C47" i="19"/>
  <c r="F47" i="19" s="1"/>
  <c r="G47" i="19" s="1"/>
  <c r="G697" i="21"/>
  <c r="M2124" i="8"/>
  <c r="G1410" i="21"/>
  <c r="M1973" i="8"/>
  <c r="G1045" i="21"/>
  <c r="M1699" i="8"/>
  <c r="G871" i="21"/>
  <c r="M1579" i="8"/>
  <c r="G1391" i="21"/>
  <c r="M1536" i="8"/>
  <c r="G816" i="21"/>
  <c r="D10" i="23"/>
  <c r="G10" i="23" s="1"/>
  <c r="H10" i="23" s="1"/>
  <c r="G1459" i="21"/>
  <c r="G1109" i="21"/>
  <c r="M1674" i="8"/>
  <c r="G166" i="21"/>
  <c r="M1624" i="8"/>
  <c r="G945" i="21"/>
  <c r="M1583" i="8"/>
  <c r="G878" i="21"/>
  <c r="M1464" i="8"/>
  <c r="G718" i="21"/>
  <c r="M1425" i="8"/>
  <c r="G1376" i="21"/>
  <c r="M1300" i="8"/>
  <c r="G3" i="21"/>
  <c r="M1981" i="8"/>
  <c r="G559" i="21"/>
  <c r="M1108" i="8"/>
  <c r="G458" i="21"/>
  <c r="M743" i="8"/>
  <c r="G355" i="21"/>
  <c r="M706" i="8"/>
  <c r="G338" i="21"/>
  <c r="M670" i="8"/>
  <c r="G316" i="21"/>
  <c r="M1337" i="8"/>
  <c r="G735" i="21"/>
  <c r="M1403" i="8"/>
  <c r="G655" i="21"/>
  <c r="M1416" i="8"/>
  <c r="G6" i="21"/>
  <c r="M1224" i="8"/>
  <c r="G517" i="21"/>
  <c r="M1204" i="8"/>
  <c r="G503" i="21"/>
  <c r="M1161" i="8"/>
  <c r="G483" i="21"/>
  <c r="M1557" i="8"/>
  <c r="G846" i="21"/>
  <c r="M1407" i="8"/>
  <c r="G659" i="21"/>
  <c r="M1282" i="8"/>
  <c r="G572" i="21"/>
  <c r="M1197" i="8"/>
  <c r="G499" i="21"/>
  <c r="M1056" i="8"/>
  <c r="G444" i="21"/>
  <c r="M1033" i="8"/>
  <c r="G435" i="21"/>
  <c r="M962" i="8"/>
  <c r="G397" i="21"/>
  <c r="M939" i="8"/>
  <c r="G390" i="21"/>
  <c r="M738" i="8"/>
  <c r="G350" i="21"/>
  <c r="M702" i="8"/>
  <c r="G336" i="21"/>
  <c r="M640" i="8"/>
  <c r="G294" i="21"/>
  <c r="M1338" i="8"/>
  <c r="G614" i="21"/>
  <c r="M1261" i="8"/>
  <c r="G557" i="21"/>
  <c r="M760" i="8"/>
  <c r="G366" i="21"/>
  <c r="M655" i="8"/>
  <c r="G1006" i="21"/>
  <c r="M623" i="8"/>
  <c r="G283" i="21"/>
  <c r="M2140" i="8"/>
  <c r="G228" i="21"/>
  <c r="M413" i="8"/>
  <c r="G189" i="21"/>
  <c r="C18" i="19"/>
  <c r="F18" i="19" s="1"/>
  <c r="G18" i="19" s="1"/>
  <c r="G60" i="21"/>
  <c r="M341" i="8"/>
  <c r="G151" i="21"/>
  <c r="M987" i="8"/>
  <c r="G741" i="21"/>
  <c r="M887" i="8"/>
  <c r="G378" i="21"/>
  <c r="M762" i="8"/>
  <c r="G368" i="21"/>
  <c r="M635" i="8"/>
  <c r="G291" i="21"/>
  <c r="M565" i="8"/>
  <c r="G253" i="21"/>
  <c r="C67" i="19"/>
  <c r="F67" i="19" s="1"/>
  <c r="G67" i="19" s="1"/>
  <c r="G19" i="21"/>
  <c r="M712" i="8"/>
  <c r="G297" i="21"/>
  <c r="M576" i="8"/>
  <c r="G260" i="21"/>
  <c r="M540" i="8"/>
  <c r="G244" i="21"/>
  <c r="M1786" i="8"/>
  <c r="G220" i="21"/>
  <c r="M400" i="8"/>
  <c r="G183" i="21"/>
  <c r="M471" i="8"/>
  <c r="G221" i="21"/>
  <c r="M376" i="8"/>
  <c r="G169" i="21"/>
  <c r="M290" i="8"/>
  <c r="G125" i="21"/>
  <c r="M130" i="8"/>
  <c r="G468" i="21"/>
  <c r="M1953" i="8"/>
  <c r="G448" i="21"/>
  <c r="M103" i="8"/>
  <c r="G53" i="21"/>
  <c r="M67" i="8"/>
  <c r="G33" i="21"/>
  <c r="M330" i="8"/>
  <c r="G144" i="21"/>
  <c r="M294" i="8"/>
  <c r="G128" i="21"/>
  <c r="M227" i="8"/>
  <c r="G104" i="21"/>
  <c r="C63" i="19"/>
  <c r="F63" i="19" s="1"/>
  <c r="G63" i="19" s="1"/>
  <c r="G25" i="21"/>
  <c r="M373" i="8"/>
  <c r="G161" i="21"/>
  <c r="M237" i="8"/>
  <c r="G112" i="21"/>
  <c r="M167" i="8"/>
  <c r="G80" i="21"/>
  <c r="M62" i="8"/>
  <c r="G28" i="21"/>
  <c r="M21" i="8"/>
  <c r="G11" i="21"/>
  <c r="M1552" i="8"/>
  <c r="G834" i="21"/>
  <c r="M1482" i="8"/>
  <c r="G734" i="21"/>
  <c r="C76" i="19"/>
  <c r="F76" i="19" s="1"/>
  <c r="G76" i="19" s="1"/>
  <c r="G263" i="21"/>
  <c r="M2030" i="8"/>
  <c r="G522" i="21"/>
  <c r="M1128" i="8"/>
  <c r="G912" i="21"/>
  <c r="M1810" i="8"/>
  <c r="G1217" i="21"/>
  <c r="M1743" i="8"/>
  <c r="G153" i="21"/>
  <c r="M1541" i="8"/>
  <c r="G822" i="21"/>
  <c r="M2022" i="8"/>
  <c r="G533" i="21"/>
  <c r="M1105" i="8"/>
  <c r="G455" i="21"/>
  <c r="M1806" i="8"/>
  <c r="G1208" i="21"/>
  <c r="C186" i="19"/>
  <c r="F186" i="19" s="1"/>
  <c r="G186" i="19" s="1"/>
  <c r="G170" i="21"/>
  <c r="M1599" i="8"/>
  <c r="G905" i="21"/>
  <c r="M1493" i="8"/>
  <c r="G745" i="21"/>
  <c r="C77" i="19"/>
  <c r="F77" i="19" s="1"/>
  <c r="G77" i="19" s="1"/>
  <c r="G340" i="21"/>
  <c r="M1246" i="8"/>
  <c r="G541" i="21"/>
  <c r="M1116" i="8"/>
  <c r="G465" i="21"/>
  <c r="C16" i="19"/>
  <c r="F16" i="19" s="1"/>
  <c r="G16" i="19" s="1"/>
  <c r="G872" i="21"/>
  <c r="M537" i="8"/>
  <c r="G242" i="21"/>
  <c r="M424" i="8"/>
  <c r="G197" i="21"/>
  <c r="M361" i="8"/>
  <c r="G158" i="21"/>
  <c r="C14" i="19"/>
  <c r="F14" i="19" s="1"/>
  <c r="G14" i="19" s="1"/>
  <c r="G156" i="21"/>
  <c r="M629" i="8"/>
  <c r="G287" i="21"/>
  <c r="M501" i="8"/>
  <c r="G234" i="21"/>
  <c r="D15" i="23"/>
  <c r="G15" i="23" s="1"/>
  <c r="H15" i="23" s="1"/>
  <c r="G210" i="21"/>
  <c r="C73" i="19"/>
  <c r="F73" i="19" s="1"/>
  <c r="G73" i="19" s="1"/>
  <c r="G142" i="21"/>
  <c r="G591" i="21"/>
  <c r="M927" i="8"/>
  <c r="G68" i="21"/>
  <c r="M701" i="8"/>
  <c r="G335" i="21"/>
  <c r="M496" i="8"/>
  <c r="G231" i="21"/>
  <c r="M444" i="8"/>
  <c r="G209" i="21"/>
  <c r="C74" i="19"/>
  <c r="F74" i="19" s="1"/>
  <c r="G74" i="19" s="1"/>
  <c r="G143" i="21"/>
  <c r="M238" i="8"/>
  <c r="G113" i="21"/>
  <c r="M697" i="8"/>
  <c r="G331" i="21"/>
  <c r="G1310" i="21"/>
  <c r="M1848" i="8"/>
  <c r="G469" i="21"/>
  <c r="M1719" i="8"/>
  <c r="G1076" i="21"/>
  <c r="M1696" i="8"/>
  <c r="G1037" i="21"/>
  <c r="M1455" i="8"/>
  <c r="G709" i="21"/>
  <c r="M554" i="8"/>
  <c r="G249" i="21"/>
  <c r="M1939" i="8"/>
  <c r="G611" i="21"/>
  <c r="M1565" i="8"/>
  <c r="G855" i="21"/>
  <c r="M1618" i="8"/>
  <c r="G598" i="21"/>
  <c r="C83" i="19"/>
  <c r="F83" i="19" s="1"/>
  <c r="G83" i="19" s="1"/>
  <c r="G441" i="21"/>
  <c r="M766" i="8"/>
  <c r="G371" i="21"/>
  <c r="C19" i="19"/>
  <c r="F19" i="19" s="1"/>
  <c r="G19" i="19" s="1"/>
  <c r="G155" i="21"/>
  <c r="C32" i="19"/>
  <c r="F32" i="19" s="1"/>
  <c r="G32" i="19" s="1"/>
  <c r="G1094" i="21"/>
  <c r="M1711" i="8"/>
  <c r="G1059" i="21"/>
  <c r="M1689" i="8"/>
  <c r="G1027" i="21"/>
  <c r="M1471" i="8"/>
  <c r="G725" i="21"/>
  <c r="M465" i="8"/>
  <c r="G218" i="21"/>
  <c r="M406" i="8"/>
  <c r="G188" i="21"/>
  <c r="M43" i="8"/>
  <c r="G341" i="21"/>
  <c r="C65" i="19"/>
  <c r="F65" i="19" s="1"/>
  <c r="G65" i="19" s="1"/>
  <c r="G17" i="21"/>
  <c r="G592" i="21"/>
  <c r="M163" i="8"/>
  <c r="G78" i="21"/>
  <c r="M74" i="8"/>
  <c r="G38" i="21"/>
  <c r="C69" i="19"/>
  <c r="F69" i="19" s="1"/>
  <c r="G69" i="19" s="1"/>
  <c r="G23" i="21"/>
  <c r="M2100" i="8"/>
  <c r="G1379" i="21"/>
  <c r="C80" i="19"/>
  <c r="F80" i="19" s="1"/>
  <c r="G80" i="19" s="1"/>
  <c r="G421" i="21"/>
  <c r="M1530" i="8"/>
  <c r="G809" i="21"/>
  <c r="C4" i="26"/>
  <c r="F4" i="26" s="1"/>
  <c r="G4" i="26" s="1"/>
  <c r="G1243" i="21"/>
  <c r="M1203" i="8"/>
  <c r="G502" i="21"/>
  <c r="M595" i="8"/>
  <c r="G267" i="21"/>
  <c r="M992" i="8"/>
  <c r="G782" i="21"/>
  <c r="M983" i="8"/>
  <c r="G412" i="21"/>
  <c r="M161" i="8"/>
  <c r="G77" i="21"/>
  <c r="M1873" i="8"/>
  <c r="G1399" i="21"/>
  <c r="C226" i="19"/>
  <c r="F226" i="19" s="1"/>
  <c r="G226" i="19" s="1"/>
  <c r="G372" i="21"/>
  <c r="M1817" i="8"/>
  <c r="G1232" i="21"/>
  <c r="M2067" i="8"/>
  <c r="G1105" i="21"/>
  <c r="M1845" i="8"/>
  <c r="G406" i="21"/>
  <c r="M2163" i="8"/>
  <c r="G1043" i="21"/>
  <c r="M1678" i="8"/>
  <c r="G1467" i="21"/>
  <c r="M1800" i="8"/>
  <c r="G149" i="21"/>
  <c r="G1472" i="21"/>
  <c r="M1886" i="8"/>
  <c r="G1425" i="21"/>
  <c r="G1359" i="21"/>
  <c r="M1889" i="8"/>
  <c r="G1420" i="21"/>
  <c r="M1796" i="8"/>
  <c r="G1180" i="21"/>
  <c r="M1775" i="8"/>
  <c r="G1144" i="21"/>
  <c r="D5" i="23"/>
  <c r="G5" i="23" s="1"/>
  <c r="H5" i="23" s="1"/>
  <c r="G933" i="21"/>
  <c r="M1698" i="8"/>
  <c r="G901" i="21"/>
  <c r="C110" i="19"/>
  <c r="F110" i="19" s="1"/>
  <c r="G110" i="19" s="1"/>
  <c r="G1395" i="21"/>
  <c r="M1546" i="8"/>
  <c r="G828" i="21"/>
  <c r="M2337" i="8"/>
  <c r="G1383" i="21"/>
  <c r="M2023" i="8"/>
  <c r="G1322" i="21"/>
  <c r="C2" i="19"/>
  <c r="F2" i="19" s="1"/>
  <c r="G2" i="19" s="1"/>
  <c r="G1157" i="21"/>
  <c r="M1756" i="8"/>
  <c r="G1121" i="21"/>
  <c r="M1947" i="8"/>
  <c r="G1058" i="21"/>
  <c r="M1453" i="8"/>
  <c r="G1026" i="21"/>
  <c r="M1635" i="8"/>
  <c r="G961" i="21"/>
  <c r="M1614" i="8"/>
  <c r="G925" i="21"/>
  <c r="M1592" i="8"/>
  <c r="G897" i="21"/>
  <c r="M416" i="8"/>
  <c r="G858" i="21"/>
  <c r="M1544" i="8"/>
  <c r="G825" i="21"/>
  <c r="M2041" i="8"/>
  <c r="G765" i="21"/>
  <c r="C88" i="19"/>
  <c r="F88" i="19" s="1"/>
  <c r="G88" i="19" s="1"/>
  <c r="G576" i="21"/>
  <c r="M1456" i="8"/>
  <c r="G710" i="21"/>
  <c r="C41" i="19"/>
  <c r="F41" i="19" s="1"/>
  <c r="G41" i="19" s="1"/>
  <c r="G688" i="21"/>
  <c r="C70" i="19"/>
  <c r="F70" i="19" s="1"/>
  <c r="G70" i="19" s="1"/>
  <c r="G24" i="21"/>
  <c r="M148" i="8"/>
  <c r="G589" i="21"/>
  <c r="G538" i="21"/>
  <c r="M1228" i="8"/>
  <c r="G521" i="21"/>
  <c r="M1208" i="8"/>
  <c r="G504" i="21"/>
  <c r="M1163" i="8"/>
  <c r="G486" i="21"/>
  <c r="M1119" i="8"/>
  <c r="G864" i="21"/>
  <c r="M1043" i="8"/>
  <c r="G442" i="21"/>
  <c r="M995" i="8"/>
  <c r="G784" i="21"/>
  <c r="M963" i="8"/>
  <c r="G398" i="21"/>
  <c r="M1272" i="8"/>
  <c r="G564" i="21"/>
  <c r="D3" i="23"/>
  <c r="G3" i="23" s="1"/>
  <c r="H3" i="23" s="1"/>
  <c r="G558" i="21"/>
  <c r="M1305" i="8"/>
  <c r="G593" i="21"/>
  <c r="M698" i="8"/>
  <c r="G332" i="21"/>
  <c r="M632" i="8"/>
  <c r="G289" i="21"/>
  <c r="C8" i="26"/>
  <c r="F8" i="26" s="1"/>
  <c r="G8" i="26" s="1"/>
  <c r="G278" i="21"/>
  <c r="M538" i="8"/>
  <c r="G243" i="21"/>
  <c r="M481" i="8"/>
  <c r="G172" i="21"/>
  <c r="M421" i="8"/>
  <c r="G196" i="21"/>
  <c r="M374" i="8"/>
  <c r="G167" i="21"/>
  <c r="M326" i="8"/>
  <c r="G140" i="21"/>
  <c r="M302" i="8"/>
  <c r="G132" i="21"/>
  <c r="C165" i="19"/>
  <c r="F165" i="19" s="1"/>
  <c r="G165" i="19" s="1"/>
  <c r="G109" i="21"/>
  <c r="D11" i="23"/>
  <c r="G11" i="23" s="1"/>
  <c r="H11" i="23" s="1"/>
  <c r="G97" i="21"/>
  <c r="M188" i="8"/>
  <c r="G95" i="21"/>
  <c r="M164" i="8"/>
  <c r="G79" i="21"/>
  <c r="M128" i="8"/>
  <c r="G457" i="21"/>
  <c r="M119" i="8"/>
  <c r="G65" i="21"/>
  <c r="M65" i="8"/>
  <c r="G344" i="21"/>
  <c r="M1904" i="8"/>
  <c r="G1126" i="21"/>
  <c r="M1739" i="8"/>
  <c r="G411" i="21"/>
  <c r="M1715" i="8"/>
  <c r="G1072" i="21"/>
  <c r="M1692" i="8"/>
  <c r="G1031" i="21"/>
  <c r="M1755" i="8"/>
  <c r="G165" i="21"/>
  <c r="M1646" i="8"/>
  <c r="G975" i="21"/>
  <c r="C103" i="19"/>
  <c r="F103" i="19" s="1"/>
  <c r="G103" i="19" s="1"/>
  <c r="G1011" i="21"/>
  <c r="M1507" i="8"/>
  <c r="G780" i="21"/>
  <c r="M1303" i="8"/>
  <c r="G738" i="21"/>
  <c r="M1463" i="8"/>
  <c r="G717" i="21"/>
  <c r="C64" i="19"/>
  <c r="F64" i="19" s="1"/>
  <c r="G64" i="19" s="1"/>
  <c r="G13" i="21"/>
  <c r="M1273" i="8"/>
  <c r="G565" i="21"/>
  <c r="M1782" i="8"/>
  <c r="G1158" i="21"/>
  <c r="M2121" i="8"/>
  <c r="G1128" i="21"/>
  <c r="C175" i="19"/>
  <c r="F175" i="19" s="1"/>
  <c r="G175" i="19" s="1"/>
  <c r="G1044" i="21"/>
  <c r="C242" i="19"/>
  <c r="F242" i="19" s="1"/>
  <c r="G242" i="19" s="1"/>
  <c r="G1150" i="21"/>
  <c r="M1531" i="8"/>
  <c r="G810" i="21"/>
  <c r="C99" i="19"/>
  <c r="F99" i="19" s="1"/>
  <c r="G99" i="19" s="1"/>
  <c r="G989" i="21"/>
  <c r="M1490" i="8"/>
  <c r="G742" i="21"/>
  <c r="M1467" i="8"/>
  <c r="G721" i="21"/>
  <c r="D17" i="23"/>
  <c r="G17" i="23" s="1"/>
  <c r="H17" i="23" s="1"/>
  <c r="G422" i="21"/>
  <c r="M770" i="8"/>
  <c r="G373" i="21"/>
  <c r="M1997" i="8"/>
  <c r="G1454" i="21"/>
  <c r="M1977" i="8"/>
  <c r="G642" i="21"/>
  <c r="M1864" i="8"/>
  <c r="G1364" i="21"/>
  <c r="M1839" i="8"/>
  <c r="G1318" i="21"/>
  <c r="M1818" i="8"/>
  <c r="G1233" i="21"/>
  <c r="M1645" i="8"/>
  <c r="G974" i="21"/>
  <c r="M633" i="8"/>
  <c r="G290" i="21"/>
  <c r="M563" i="8"/>
  <c r="G252" i="21"/>
  <c r="G1484" i="21"/>
  <c r="M1879" i="8"/>
  <c r="G1218" i="21"/>
  <c r="M2145" i="8"/>
  <c r="G1452" i="21"/>
  <c r="M1483" i="8"/>
  <c r="G305" i="21"/>
  <c r="M1392" i="8"/>
  <c r="G647" i="21"/>
  <c r="M1226" i="8"/>
  <c r="G518" i="21"/>
  <c r="M1458" i="8"/>
  <c r="G712" i="21"/>
  <c r="C42" i="19"/>
  <c r="F42" i="19" s="1"/>
  <c r="G42" i="19" s="1"/>
  <c r="G689" i="21"/>
  <c r="M1412" i="8"/>
  <c r="G663" i="21"/>
  <c r="M1389" i="8"/>
  <c r="G644" i="21"/>
  <c r="M1279" i="8"/>
  <c r="G570" i="21"/>
  <c r="M529" i="8"/>
  <c r="G255" i="21"/>
  <c r="M467" i="8"/>
  <c r="G214" i="21"/>
  <c r="M434" i="8"/>
  <c r="G205" i="21"/>
  <c r="M387" i="8"/>
  <c r="G176" i="21"/>
  <c r="M363" i="8"/>
  <c r="G159" i="21"/>
  <c r="M348" i="8"/>
  <c r="G45" i="21"/>
  <c r="M346" i="8"/>
  <c r="G36" i="21"/>
  <c r="M291" i="8"/>
  <c r="G127" i="21"/>
  <c r="M153" i="8"/>
  <c r="G75" i="21"/>
  <c r="M280" i="8"/>
  <c r="G46" i="21"/>
  <c r="M60" i="8"/>
  <c r="G27" i="21"/>
  <c r="M37" i="8"/>
  <c r="G21" i="21"/>
  <c r="M2026" i="8"/>
  <c r="G1323" i="21"/>
  <c r="M1928" i="8"/>
  <c r="G1519" i="21"/>
  <c r="M1751" i="8"/>
  <c r="G1125" i="21"/>
  <c r="M2115" i="8"/>
  <c r="G1412" i="21"/>
  <c r="M1448" i="8"/>
  <c r="G702" i="21"/>
  <c r="M1397" i="8"/>
  <c r="G651" i="21"/>
  <c r="M1023" i="8"/>
  <c r="G432" i="21"/>
  <c r="M1057" i="8"/>
  <c r="G445" i="21"/>
  <c r="M403" i="8"/>
  <c r="G185" i="21"/>
  <c r="M2136" i="8"/>
  <c r="G162" i="21"/>
  <c r="M1964" i="8"/>
  <c r="G361" i="21"/>
  <c r="M976" i="8"/>
  <c r="G707" i="21"/>
  <c r="M603" i="8"/>
  <c r="G487" i="21"/>
  <c r="M566" i="8"/>
  <c r="G254" i="21"/>
  <c r="M456" i="8"/>
  <c r="G122" i="21"/>
  <c r="M437" i="8"/>
  <c r="G208" i="21"/>
  <c r="C8" i="19"/>
  <c r="F8" i="19" s="1"/>
  <c r="G8" i="19" s="1"/>
  <c r="G26" i="21"/>
  <c r="M314" i="8"/>
  <c r="G51" i="21"/>
  <c r="M23" i="8"/>
  <c r="G12" i="21"/>
  <c r="M570" i="8"/>
  <c r="G256" i="21"/>
  <c r="M322" i="8"/>
  <c r="G138" i="21"/>
  <c r="M287" i="8"/>
  <c r="G123" i="21"/>
  <c r="M253" i="8"/>
  <c r="G115" i="21"/>
  <c r="M184" i="8"/>
  <c r="G91" i="21"/>
  <c r="M1021" i="8"/>
  <c r="G71" i="21"/>
  <c r="M115" i="8"/>
  <c r="G61" i="21"/>
  <c r="M79" i="8"/>
  <c r="G41" i="21"/>
  <c r="M228" i="8"/>
  <c r="G105" i="21"/>
  <c r="M2012" i="8"/>
  <c r="G1231" i="21"/>
  <c r="M1761" i="8"/>
  <c r="G624" i="21"/>
  <c r="M1519" i="8"/>
  <c r="G792" i="21"/>
  <c r="M1454" i="8"/>
  <c r="G708" i="21"/>
  <c r="M1255" i="8"/>
  <c r="G1216" i="21"/>
  <c r="M1805" i="8"/>
  <c r="G1206" i="21"/>
  <c r="M1610" i="8"/>
  <c r="G920" i="21"/>
  <c r="M1996" i="8"/>
  <c r="G788" i="21"/>
  <c r="M1449" i="8"/>
  <c r="G703" i="21"/>
  <c r="M1042" i="8"/>
  <c r="G620" i="21"/>
  <c r="M2162" i="8"/>
  <c r="G560" i="21"/>
  <c r="M1166" i="8"/>
  <c r="G999" i="21"/>
  <c r="M1783" i="8"/>
  <c r="G1159" i="21"/>
  <c r="M1673" i="8"/>
  <c r="G1005" i="21"/>
  <c r="M1304" i="8"/>
  <c r="G854" i="21"/>
  <c r="M1465" i="8"/>
  <c r="G719" i="21"/>
  <c r="M1396" i="8"/>
  <c r="G650" i="21"/>
  <c r="C55" i="19"/>
  <c r="F55" i="19" s="1"/>
  <c r="G55" i="19" s="1"/>
  <c r="G913" i="21"/>
  <c r="M1115" i="8"/>
  <c r="G863" i="21"/>
  <c r="M768" i="8"/>
  <c r="G318" i="21"/>
  <c r="M646" i="8"/>
  <c r="G299" i="21"/>
  <c r="C5" i="26"/>
  <c r="F5" i="26" s="1"/>
  <c r="G5" i="26" s="1"/>
  <c r="G276" i="21"/>
  <c r="M375" i="8"/>
  <c r="G54" i="21"/>
  <c r="M231" i="8"/>
  <c r="G106" i="21"/>
  <c r="C28" i="19"/>
  <c r="F28" i="19" s="1"/>
  <c r="G28" i="19" s="1"/>
  <c r="G1083" i="21"/>
  <c r="C20" i="19"/>
  <c r="F20" i="19" s="1"/>
  <c r="G20" i="19" s="1"/>
  <c r="G195" i="21"/>
  <c r="C5" i="19"/>
  <c r="F5" i="19" s="1"/>
  <c r="G5" i="19" s="1"/>
  <c r="G451" i="21"/>
  <c r="M713" i="8"/>
  <c r="G1397" i="21"/>
  <c r="M541" i="8"/>
  <c r="G245" i="21"/>
  <c r="M436" i="8"/>
  <c r="G207" i="21"/>
  <c r="D12" i="23"/>
  <c r="G12" i="23" s="1"/>
  <c r="H12" i="23" s="1"/>
  <c r="G99" i="21"/>
  <c r="M315" i="8"/>
  <c r="G57" i="21"/>
  <c r="M690" i="8"/>
  <c r="G324" i="21"/>
  <c r="M605" i="8"/>
  <c r="G274" i="21"/>
  <c r="M137" i="8"/>
  <c r="G750" i="21"/>
  <c r="M63" i="8"/>
  <c r="G29" i="21"/>
  <c r="M1794" i="8"/>
  <c r="G1170" i="21"/>
  <c r="M1713" i="8"/>
  <c r="G1061" i="21"/>
  <c r="M1828" i="8"/>
  <c r="G204" i="21"/>
  <c r="M1961" i="8"/>
  <c r="G646" i="21"/>
  <c r="M582" i="8"/>
  <c r="G395" i="21"/>
  <c r="G1165" i="21"/>
  <c r="M1253" i="8"/>
  <c r="G555" i="21"/>
  <c r="M979" i="8"/>
  <c r="G408" i="21"/>
  <c r="M536" i="8"/>
  <c r="G241" i="21"/>
  <c r="M2167" i="8"/>
  <c r="G1167" i="21"/>
  <c r="M1683" i="8"/>
  <c r="G1017" i="21"/>
  <c r="M1402" i="8"/>
  <c r="G654" i="21"/>
  <c r="C78" i="19"/>
  <c r="F78" i="19" s="1"/>
  <c r="G78" i="19" s="1"/>
  <c r="G496" i="21"/>
  <c r="C79" i="19"/>
  <c r="F79" i="19" s="1"/>
  <c r="G79" i="19" s="1"/>
  <c r="G393" i="21"/>
  <c r="M1826" i="8"/>
  <c r="G1300" i="21"/>
  <c r="C29" i="19"/>
  <c r="F29" i="19" s="1"/>
  <c r="G29" i="19" s="1"/>
  <c r="G1089" i="21"/>
  <c r="M1809" i="8"/>
  <c r="G164" i="21"/>
  <c r="M1195" i="8"/>
  <c r="G498" i="21"/>
  <c r="C52" i="19"/>
  <c r="F52" i="19" s="1"/>
  <c r="G52" i="19" s="1"/>
  <c r="G790" i="21"/>
  <c r="M577" i="8"/>
  <c r="G261" i="21"/>
  <c r="M1375" i="8"/>
  <c r="G634" i="21"/>
  <c r="M1169" i="8"/>
  <c r="G489" i="21"/>
  <c r="M1162" i="8"/>
  <c r="G949" i="21"/>
  <c r="M1919" i="8"/>
  <c r="G1508" i="21"/>
  <c r="M2142" i="8"/>
  <c r="G1445" i="21"/>
  <c r="G1481" i="21"/>
  <c r="M1906" i="8"/>
  <c r="G1036" i="21"/>
  <c r="M1855" i="8"/>
  <c r="G1162" i="21"/>
  <c r="M1742" i="8"/>
  <c r="G415" i="21"/>
  <c r="M1672" i="8"/>
  <c r="G1004" i="21"/>
  <c r="C167" i="19"/>
  <c r="F167" i="19" s="1"/>
  <c r="G167" i="19" s="1"/>
  <c r="G985" i="21"/>
  <c r="M2082" i="8"/>
  <c r="G1402" i="21"/>
  <c r="C225" i="19"/>
  <c r="F225" i="19" s="1"/>
  <c r="G225" i="19" s="1"/>
  <c r="G726" i="21"/>
  <c r="M1888" i="8"/>
  <c r="G1234" i="21"/>
  <c r="M1791" i="8"/>
  <c r="G1166" i="21"/>
  <c r="C174" i="19"/>
  <c r="F174" i="19" s="1"/>
  <c r="G174" i="19" s="1"/>
  <c r="G900" i="21"/>
  <c r="C108" i="19"/>
  <c r="F108" i="19" s="1"/>
  <c r="G108" i="19" s="1"/>
  <c r="G1462" i="21"/>
  <c r="M1571" i="8"/>
  <c r="G1075" i="21"/>
  <c r="M2047" i="8"/>
  <c r="G1332" i="21"/>
  <c r="G821" i="21"/>
  <c r="G1428" i="21"/>
  <c r="M678" i="8"/>
  <c r="G1193" i="21"/>
  <c r="M2011" i="8"/>
  <c r="G1139" i="21"/>
  <c r="M1750" i="8"/>
  <c r="G1111" i="21"/>
  <c r="M1704" i="8"/>
  <c r="G1047" i="21"/>
  <c r="M1629" i="8"/>
  <c r="G951" i="21"/>
  <c r="M1369" i="8"/>
  <c r="G916" i="21"/>
  <c r="M1586" i="8"/>
  <c r="G885" i="21"/>
  <c r="M1562" i="8"/>
  <c r="G852" i="21"/>
  <c r="C96" i="19"/>
  <c r="F96" i="19" s="1"/>
  <c r="G96" i="19" s="1"/>
  <c r="G993" i="21"/>
  <c r="M1521" i="8"/>
  <c r="G929" i="21"/>
  <c r="M1450" i="8"/>
  <c r="G704" i="21"/>
  <c r="M1496" i="8"/>
  <c r="G427" i="21"/>
  <c r="M1428" i="8"/>
  <c r="G682" i="21"/>
  <c r="C75" i="19"/>
  <c r="F75" i="19" s="1"/>
  <c r="G75" i="19" s="1"/>
  <c r="G216" i="21"/>
  <c r="M1276" i="8"/>
  <c r="G568" i="21"/>
  <c r="M1202" i="8"/>
  <c r="G501" i="21"/>
  <c r="M1157" i="8"/>
  <c r="G482" i="21"/>
  <c r="M1109" i="8"/>
  <c r="G459" i="21"/>
  <c r="M985" i="8"/>
  <c r="G740" i="21"/>
  <c r="M1310" i="8"/>
  <c r="G597" i="21"/>
  <c r="M1271" i="8"/>
  <c r="G563" i="21"/>
  <c r="M1299" i="8"/>
  <c r="G1437" i="21"/>
  <c r="M1149" i="8"/>
  <c r="G479" i="21"/>
  <c r="M1121" i="8"/>
  <c r="G893" i="21"/>
  <c r="M925" i="8"/>
  <c r="G387" i="21"/>
  <c r="M765" i="8"/>
  <c r="G370" i="21"/>
  <c r="M741" i="8"/>
  <c r="G353" i="21"/>
  <c r="C35" i="19"/>
  <c r="F35" i="19" s="1"/>
  <c r="G35" i="19" s="1"/>
  <c r="G678" i="21"/>
  <c r="M692" i="8"/>
  <c r="G326" i="21"/>
  <c r="M626" i="8"/>
  <c r="G284" i="21"/>
  <c r="M556" i="8"/>
  <c r="G250" i="21"/>
  <c r="M485" i="8"/>
  <c r="G230" i="21"/>
  <c r="M461" i="8"/>
  <c r="G171" i="21"/>
  <c r="M2139" i="8"/>
  <c r="G191" i="21"/>
  <c r="M392" i="8"/>
  <c r="G178" i="21"/>
  <c r="M368" i="8"/>
  <c r="G163" i="21"/>
  <c r="M296" i="8"/>
  <c r="G129" i="21"/>
  <c r="M182" i="8"/>
  <c r="G89" i="21"/>
  <c r="M236" i="8"/>
  <c r="G31" i="21"/>
  <c r="M42" i="8"/>
  <c r="G309" i="21"/>
  <c r="M2110" i="8"/>
  <c r="G1155" i="21"/>
  <c r="M482" i="8"/>
  <c r="G1092" i="21"/>
  <c r="M1709" i="8"/>
  <c r="G1057" i="21"/>
  <c r="M1819" i="8"/>
  <c r="G198" i="21"/>
  <c r="M1545" i="8"/>
  <c r="G826" i="21"/>
  <c r="M1502" i="8"/>
  <c r="G766" i="21"/>
  <c r="M1481" i="8"/>
  <c r="G733" i="21"/>
  <c r="M1032" i="8"/>
  <c r="G434" i="21"/>
  <c r="C6" i="26"/>
  <c r="G1148" i="21"/>
  <c r="M2120" i="8"/>
  <c r="G1122" i="21"/>
  <c r="M1249" i="8"/>
  <c r="G548" i="21"/>
  <c r="M2157" i="8"/>
  <c r="G1143" i="21"/>
  <c r="M1548" i="8"/>
  <c r="G830" i="21"/>
  <c r="G770" i="21"/>
  <c r="M1485" i="8"/>
  <c r="G736" i="21"/>
  <c r="M1638" i="8"/>
  <c r="G964" i="21"/>
  <c r="C44" i="19"/>
  <c r="F44" i="19" s="1"/>
  <c r="G44" i="19" s="1"/>
  <c r="G691" i="21"/>
  <c r="M740" i="8"/>
  <c r="G352" i="21"/>
  <c r="C37" i="19"/>
  <c r="F37" i="19" s="1"/>
  <c r="G37" i="19" s="1"/>
  <c r="G474" i="21"/>
  <c r="M1833" i="8"/>
  <c r="G1312" i="21"/>
  <c r="M1639" i="8"/>
  <c r="G965" i="21"/>
  <c r="D6" i="23"/>
  <c r="G6" i="23" s="1"/>
  <c r="H6" i="23" s="1"/>
  <c r="G934" i="21"/>
  <c r="M1461" i="8"/>
  <c r="G715" i="21"/>
  <c r="M2075" i="8"/>
  <c r="G380" i="21"/>
  <c r="M699" i="8"/>
  <c r="G333" i="21"/>
  <c r="M651" i="8"/>
  <c r="G303" i="21"/>
  <c r="M627" i="8"/>
  <c r="G285" i="21"/>
  <c r="G1527" i="21"/>
  <c r="M1829" i="8"/>
  <c r="G1308" i="21"/>
  <c r="C40" i="19"/>
  <c r="F40" i="19" s="1"/>
  <c r="G40" i="19" s="1"/>
  <c r="G687" i="21"/>
  <c r="M1474" i="8"/>
  <c r="G217" i="21"/>
  <c r="C56" i="19"/>
  <c r="F56" i="19" s="1"/>
  <c r="G56" i="19" s="1"/>
  <c r="G1198" i="21"/>
  <c r="M1244" i="8"/>
  <c r="G1164" i="21"/>
  <c r="M1177" i="8"/>
  <c r="G1101" i="21"/>
  <c r="M1107" i="8"/>
  <c r="G862" i="21"/>
  <c r="M1452" i="8"/>
  <c r="G706" i="21"/>
  <c r="M1429" i="8"/>
  <c r="G683" i="21"/>
  <c r="M1406" i="8"/>
  <c r="G658" i="21"/>
  <c r="M1294" i="8"/>
  <c r="G583" i="21"/>
  <c r="M498" i="8"/>
  <c r="G233" i="21"/>
  <c r="M474" i="8"/>
  <c r="G224" i="21"/>
  <c r="M450" i="8"/>
  <c r="G212" i="21"/>
  <c r="M428" i="8"/>
  <c r="G200" i="21"/>
  <c r="M405" i="8"/>
  <c r="G187" i="21"/>
  <c r="M147" i="8"/>
  <c r="G70" i="21"/>
  <c r="M102" i="8"/>
  <c r="G52" i="21"/>
  <c r="M31" i="8"/>
  <c r="G307" i="21"/>
  <c r="M1595" i="8"/>
  <c r="C109" i="19"/>
  <c r="F109" i="19" s="1"/>
  <c r="G109" i="19" s="1"/>
  <c r="M1590" i="8"/>
  <c r="C106" i="19"/>
  <c r="F106" i="19" s="1"/>
  <c r="G106" i="19" s="1"/>
  <c r="M657" i="8"/>
  <c r="C27" i="19"/>
  <c r="F27" i="19" s="1"/>
  <c r="G27" i="19" s="1"/>
  <c r="C87" i="19"/>
  <c r="F87" i="19" s="1"/>
  <c r="G87" i="19" s="1"/>
  <c r="M2004" i="8"/>
  <c r="M1597" i="8"/>
  <c r="C105" i="19"/>
  <c r="F105" i="19" s="1"/>
  <c r="G105" i="19" s="1"/>
  <c r="M1573" i="8"/>
  <c r="C54" i="19"/>
  <c r="F54" i="19" s="1"/>
  <c r="G54" i="19" s="1"/>
  <c r="M2091" i="8"/>
  <c r="M286" i="8"/>
  <c r="C6" i="19"/>
  <c r="F6" i="19" s="1"/>
  <c r="G6" i="19" s="1"/>
  <c r="C72" i="19"/>
  <c r="F72" i="19" s="1"/>
  <c r="G72" i="19" s="1"/>
  <c r="M1960" i="8"/>
  <c r="M457" i="8"/>
  <c r="C13" i="19"/>
  <c r="F13" i="19" s="1"/>
  <c r="G13" i="19" s="1"/>
  <c r="M1932" i="8"/>
  <c r="M1925" i="8"/>
  <c r="M1604" i="8"/>
  <c r="M1766" i="8"/>
  <c r="M1356" i="8"/>
  <c r="M1993" i="8"/>
  <c r="M435" i="8"/>
  <c r="M35" i="8"/>
  <c r="M1596" i="8"/>
  <c r="M1513" i="8"/>
  <c r="M1547" i="8"/>
  <c r="M1895" i="8"/>
  <c r="M2097" i="8"/>
  <c r="M71" i="8"/>
  <c r="M1999" i="8"/>
  <c r="M2040" i="8"/>
  <c r="M528" i="8"/>
  <c r="M396" i="8"/>
  <c r="M1815" i="8"/>
  <c r="M431" i="8"/>
  <c r="M25" i="8"/>
  <c r="M1971" i="8"/>
  <c r="M1868" i="8"/>
  <c r="M1652" i="8"/>
  <c r="M2099" i="8"/>
  <c r="M2118" i="8"/>
  <c r="M2025" i="8"/>
  <c r="M1834" i="8"/>
  <c r="M1803" i="8"/>
  <c r="M2143" i="8"/>
  <c r="M1916" i="8"/>
  <c r="M1880" i="8"/>
  <c r="M1787" i="8"/>
  <c r="M2116" i="8"/>
  <c r="M1693" i="8"/>
  <c r="M1670" i="8"/>
  <c r="M1830" i="8"/>
  <c r="M2052" i="8"/>
  <c r="M1600" i="8"/>
  <c r="M1682" i="8"/>
  <c r="M1439" i="8"/>
  <c r="M1370" i="8"/>
  <c r="M145" i="8"/>
  <c r="M1969" i="8"/>
  <c r="M936" i="8"/>
  <c r="M57" i="8"/>
  <c r="M1227" i="8"/>
  <c r="M1647" i="8"/>
  <c r="M1564" i="8"/>
  <c r="M1365" i="8"/>
  <c r="M2166" i="8"/>
  <c r="M2090" i="8"/>
  <c r="M1661" i="8"/>
  <c r="M1566" i="8"/>
  <c r="M1644" i="8"/>
  <c r="M935" i="8"/>
  <c r="M1982" i="8"/>
  <c r="M2159" i="8"/>
  <c r="M1628" i="8"/>
  <c r="M1607" i="8"/>
  <c r="M2138" i="8"/>
  <c r="M687" i="8"/>
  <c r="M1985" i="8"/>
  <c r="M2032" i="8"/>
  <c r="M1944" i="8"/>
  <c r="M1820" i="8"/>
  <c r="M1290" i="8"/>
  <c r="M1280" i="8"/>
  <c r="M1387" i="8"/>
  <c r="M1229" i="8"/>
  <c r="M1443" i="8"/>
  <c r="M1854" i="8"/>
  <c r="M1983" i="8"/>
  <c r="M1494" i="8"/>
  <c r="M397" i="8"/>
  <c r="M2020" i="8"/>
  <c r="M460" i="8"/>
  <c r="M1956" i="8"/>
  <c r="M27" i="8"/>
  <c r="M1838" i="8"/>
  <c r="M1621" i="8"/>
  <c r="M2087" i="8"/>
  <c r="M1477" i="8"/>
  <c r="M2034" i="8"/>
  <c r="M1764" i="8"/>
  <c r="M1484" i="8"/>
  <c r="M664" i="8"/>
  <c r="M469" i="8"/>
  <c r="M39" i="8"/>
  <c r="M1680" i="8"/>
  <c r="M1957" i="8"/>
  <c r="M2002" i="8"/>
  <c r="M612" i="8"/>
  <c r="M2028" i="8"/>
  <c r="M2008" i="8"/>
  <c r="M468" i="8"/>
  <c r="M1853" i="8"/>
  <c r="M652" i="8"/>
  <c r="M1987" i="8"/>
  <c r="M1958" i="8"/>
  <c r="M2005" i="8"/>
  <c r="M1986" i="8"/>
  <c r="M234" i="8"/>
  <c r="M2038" i="8"/>
  <c r="M1770" i="8"/>
  <c r="M673" i="8"/>
  <c r="M1945" i="8"/>
  <c r="M1974" i="8"/>
  <c r="M1588" i="8"/>
  <c r="M2168" i="8"/>
  <c r="M1994" i="8"/>
  <c r="M1878" i="8"/>
  <c r="M2015" i="8"/>
  <c r="M644" i="8"/>
  <c r="M1509" i="8"/>
  <c r="M1457" i="8"/>
  <c r="M1434" i="8"/>
  <c r="M1411" i="8"/>
  <c r="M1388" i="8"/>
  <c r="M1460" i="8"/>
  <c r="M2042" i="8"/>
  <c r="M2083" i="8"/>
  <c r="M1980" i="8"/>
  <c r="M1167" i="8"/>
  <c r="M747" i="8"/>
  <c r="M1816" i="8"/>
  <c r="M1821" i="8"/>
  <c r="M3" i="8"/>
  <c r="M15" i="8"/>
  <c r="M2006" i="8"/>
  <c r="M1851" i="8"/>
  <c r="M1655" i="8"/>
  <c r="M1451" i="8"/>
  <c r="M1314" i="8"/>
  <c r="M1726" i="8"/>
  <c r="M2148" i="8"/>
  <c r="M1650" i="8"/>
  <c r="M1563" i="8"/>
  <c r="M146" i="8"/>
  <c r="M1602" i="8"/>
  <c r="M311" i="8"/>
  <c r="M1965" i="8"/>
  <c r="M1856" i="8"/>
  <c r="M1862" i="8"/>
  <c r="M1636" i="8"/>
  <c r="M1587" i="8"/>
  <c r="M1608" i="8"/>
  <c r="M323" i="8"/>
  <c r="M1929" i="8"/>
  <c r="M14" i="8"/>
  <c r="M1852" i="8"/>
  <c r="M1230" i="8"/>
  <c r="M2128" i="8"/>
  <c r="M2089" i="8"/>
  <c r="M1470" i="8"/>
  <c r="M1401" i="8"/>
  <c r="M1570" i="8"/>
  <c r="M1831" i="8"/>
  <c r="M2158" i="8"/>
  <c r="M1072" i="8"/>
  <c r="M906" i="8"/>
  <c r="M1615" i="8"/>
  <c r="M2001" i="8"/>
  <c r="M980" i="8"/>
  <c r="M2076" i="8"/>
  <c r="M1930" i="8"/>
  <c r="M1924" i="8"/>
  <c r="M1152" i="8"/>
  <c r="M2313" i="8"/>
  <c r="M710" i="8"/>
  <c r="M504" i="8"/>
  <c r="M138" i="8"/>
  <c r="M29" i="8"/>
  <c r="M1737" i="8"/>
  <c r="M1790" i="8"/>
  <c r="M1558" i="8"/>
  <c r="M1970" i="8"/>
  <c r="M1627" i="8"/>
  <c r="M73" i="8"/>
  <c r="M187" i="8"/>
  <c r="M761" i="8"/>
  <c r="M1524" i="8"/>
  <c r="M658" i="8"/>
  <c r="M1006" i="8"/>
  <c r="M1914" i="8"/>
  <c r="M1954" i="8"/>
  <c r="M2122" i="8"/>
  <c r="M1841" i="8"/>
  <c r="M2043" i="8"/>
  <c r="M2093" i="8"/>
  <c r="M1918" i="8"/>
  <c r="M1717" i="8"/>
  <c r="M1594" i="8"/>
  <c r="M1235" i="8"/>
  <c r="M2231" i="8"/>
  <c r="M2123" i="8"/>
  <c r="M1847" i="8"/>
  <c r="M1814" i="8"/>
  <c r="M1538" i="8"/>
  <c r="M1653" i="8"/>
  <c r="M1501" i="8"/>
  <c r="M1405" i="8"/>
  <c r="M1480" i="8"/>
  <c r="M733" i="8"/>
  <c r="M1912" i="8"/>
  <c r="M1850" i="8"/>
  <c r="M1376" i="8"/>
  <c r="M1331" i="8"/>
  <c r="M2303" i="8"/>
  <c r="M2010" i="8"/>
  <c r="M764" i="8"/>
  <c r="M731" i="8"/>
  <c r="M1901" i="8"/>
  <c r="M1992" i="8"/>
  <c r="M1812" i="8"/>
  <c r="M1112" i="8"/>
  <c r="M675" i="8"/>
  <c r="M2048" i="8"/>
  <c r="M2318" i="8"/>
  <c r="M1926" i="8"/>
  <c r="M1808" i="8"/>
  <c r="M1364" i="8"/>
  <c r="M1581" i="8"/>
  <c r="M1927" i="8"/>
  <c r="M1241" i="8"/>
  <c r="M1301" i="8"/>
  <c r="M77" i="8"/>
  <c r="M2147" i="8"/>
  <c r="M2017" i="8"/>
  <c r="M1511" i="8"/>
  <c r="M955" i="8"/>
  <c r="M2235" i="8"/>
  <c r="M1995" i="8"/>
  <c r="M1489" i="8"/>
  <c r="M1963" i="8"/>
  <c r="M1654" i="8"/>
  <c r="M1942" i="8"/>
  <c r="M2079" i="8"/>
  <c r="M1979" i="8"/>
  <c r="M1941" i="8"/>
  <c r="M892" i="8"/>
  <c r="M347" i="8"/>
  <c r="M1978" i="8"/>
  <c r="M366" i="8"/>
  <c r="M64" i="8"/>
  <c r="M36" i="8"/>
  <c r="M11" i="8"/>
  <c r="M1447" i="8"/>
  <c r="M1948" i="8"/>
  <c r="M1549" i="8"/>
  <c r="M1442" i="8"/>
  <c r="M1776" i="8"/>
  <c r="M1648" i="8"/>
  <c r="M2033" i="8"/>
  <c r="M534" i="8"/>
  <c r="M569" i="8"/>
  <c r="M608" i="8"/>
  <c r="M1747" i="8"/>
  <c r="M1688" i="8"/>
  <c r="M2013" i="8"/>
  <c r="M1975" i="8"/>
  <c r="M1866" i="8"/>
  <c r="M1616" i="8"/>
  <c r="M1466" i="8"/>
  <c r="M2096" i="8"/>
  <c r="M2146" i="8"/>
  <c r="M1813" i="8"/>
  <c r="M329" i="8"/>
  <c r="M1882" i="8"/>
  <c r="M1857" i="8"/>
  <c r="M2014" i="8"/>
  <c r="M1768" i="8"/>
  <c r="M1746" i="8"/>
  <c r="M1843" i="8"/>
  <c r="M1676" i="8"/>
  <c r="M1491" i="8"/>
  <c r="M1444" i="8"/>
  <c r="M1445" i="8"/>
  <c r="M1422" i="8"/>
  <c r="M1275" i="8"/>
  <c r="M607" i="8"/>
  <c r="M1291" i="8"/>
  <c r="M1178" i="8"/>
  <c r="M645" i="8"/>
  <c r="M759" i="8"/>
  <c r="M735" i="8"/>
  <c r="M433" i="8"/>
  <c r="M221" i="8"/>
  <c r="M1990" i="8"/>
  <c r="M1911" i="8"/>
  <c r="M1703" i="8"/>
  <c r="M1424" i="8"/>
  <c r="M1849" i="8"/>
  <c r="M1795" i="8"/>
  <c r="M1667" i="8"/>
  <c r="M1479" i="8"/>
  <c r="M717" i="8"/>
  <c r="M1959" i="8"/>
  <c r="M2141" i="8"/>
  <c r="M2018" i="8"/>
  <c r="M1634" i="8"/>
  <c r="M1591" i="8"/>
  <c r="M693" i="8"/>
  <c r="M1772" i="8"/>
  <c r="M1984" i="8"/>
  <c r="M1881" i="8"/>
  <c r="M1915" i="8"/>
  <c r="M1824" i="8"/>
  <c r="M1872" i="8"/>
  <c r="M1598" i="8"/>
  <c r="M2019" i="8"/>
  <c r="M1446" i="8"/>
  <c r="M1423" i="8"/>
  <c r="M2045" i="8"/>
  <c r="M382" i="8"/>
  <c r="M372" i="8"/>
  <c r="M1781" i="8"/>
  <c r="M69" i="8"/>
  <c r="F4" i="25"/>
  <c r="G4" i="25" s="1"/>
  <c r="F3" i="25"/>
  <c r="G3" i="25" s="1"/>
  <c r="F6" i="25"/>
  <c r="G6" i="25" s="1"/>
  <c r="F20" i="25"/>
  <c r="G20" i="25" s="1"/>
  <c r="F8" i="25"/>
  <c r="G8" i="25" s="1"/>
  <c r="F7" i="25"/>
  <c r="G7" i="25" s="1"/>
  <c r="F14" i="25"/>
  <c r="G14" i="25" s="1"/>
  <c r="F19" i="25"/>
  <c r="G19" i="25" s="1"/>
  <c r="F13" i="25"/>
  <c r="G13" i="25" s="1"/>
  <c r="F15" i="25"/>
  <c r="G15" i="25" s="1"/>
  <c r="G15" i="30" l="1"/>
  <c r="G7" i="30"/>
  <c r="G35" i="30"/>
  <c r="G28" i="30"/>
  <c r="J5" i="30"/>
  <c r="H5" i="30"/>
  <c r="J27" i="30"/>
  <c r="H27" i="30"/>
  <c r="J26" i="30"/>
  <c r="J44" i="30"/>
  <c r="J31" i="30"/>
  <c r="H68" i="30"/>
  <c r="J68" i="30"/>
  <c r="H64" i="30"/>
  <c r="J64" i="30"/>
  <c r="H67" i="30"/>
  <c r="J67" i="30"/>
  <c r="H3" i="30"/>
  <c r="J41" i="30"/>
  <c r="J36" i="30"/>
  <c r="J43" i="30"/>
  <c r="J29" i="30"/>
  <c r="J51" i="30"/>
  <c r="J53" i="30"/>
  <c r="H53" i="30"/>
  <c r="H46" i="30"/>
  <c r="J46" i="30"/>
  <c r="H47" i="30"/>
  <c r="J47" i="30"/>
  <c r="H34" i="30"/>
  <c r="J34" i="30"/>
  <c r="H18" i="30"/>
  <c r="J18" i="30"/>
  <c r="H4" i="30"/>
  <c r="J4" i="30"/>
  <c r="H6" i="30"/>
  <c r="J6" i="30"/>
  <c r="H19" i="30"/>
  <c r="J19" i="30"/>
  <c r="H33" i="30"/>
  <c r="J33" i="30"/>
  <c r="H20" i="30"/>
  <c r="J20" i="30"/>
  <c r="H30" i="30"/>
  <c r="J30" i="30"/>
  <c r="H40" i="30"/>
  <c r="J40" i="30"/>
  <c r="H16" i="30"/>
  <c r="J16" i="30"/>
  <c r="H24" i="30"/>
  <c r="J24" i="30"/>
  <c r="H37" i="30"/>
  <c r="J37" i="30"/>
  <c r="H12" i="30"/>
  <c r="J12" i="30"/>
  <c r="H22" i="30"/>
  <c r="J22" i="30"/>
  <c r="H2" i="30"/>
  <c r="J2" i="30"/>
  <c r="H32" i="30"/>
  <c r="J32" i="30"/>
  <c r="H23" i="30"/>
  <c r="J23" i="30"/>
  <c r="H17" i="30"/>
  <c r="J17" i="30"/>
  <c r="H8" i="30"/>
  <c r="J8" i="30"/>
  <c r="H10" i="30"/>
  <c r="J10" i="30"/>
  <c r="H13" i="30"/>
  <c r="J13" i="30"/>
  <c r="H9" i="30"/>
  <c r="J9" i="30"/>
  <c r="H38" i="30"/>
  <c r="J38" i="30"/>
  <c r="H14" i="30"/>
  <c r="J14" i="30"/>
  <c r="H21" i="30"/>
  <c r="J21" i="30"/>
  <c r="H25" i="30"/>
  <c r="J25" i="30"/>
  <c r="H11" i="30"/>
  <c r="J11" i="30"/>
  <c r="H2" i="27"/>
  <c r="F6" i="26"/>
  <c r="G6" i="26" s="1"/>
  <c r="H15" i="30" l="1"/>
  <c r="J15" i="30"/>
  <c r="H7" i="30"/>
  <c r="J7" i="30"/>
  <c r="J35" i="30"/>
  <c r="H28" i="30"/>
  <c r="J28" i="30"/>
  <c r="H35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Ventas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Ventas:</t>
        </r>
        <r>
          <rPr>
            <sz val="9"/>
            <color indexed="81"/>
            <rFont val="Tahoma"/>
            <family val="2"/>
          </rPr>
          <t xml:space="preserve">
SI(CS4&lt;=85%,"A",SI(Y(CS4&gt;85%,CS4&lt;=95%),"B","C"))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3E3ED5-3D88-449F-BD91-079BB8E2776C}" keepAlive="1" name="Consulta - Table002 (Page 1)" description="Conexión a la consulta 'Table002 (Page 1)' en el libro." type="5" refreshedVersion="0" background="1">
    <dbPr connection="Provider=Microsoft.Mashup.OleDb.1;Data Source=$Workbook$;Location=&quot;Table002 (Page 1)&quot;;Extended Properties=&quot;&quot;" command="SELECT * FROM [Table002 (Page 1)]"/>
  </connection>
  <connection id="2" xr16:uid="{754C550E-93EB-44B6-AF0A-FC8053D48ECB}" keepAlive="1" name="Consulta - Table002 (Page 1) (2)" description="Conexión a la consulta 'Table002 (Page 1) (2)' en el libro." type="5" refreshedVersion="0" background="1">
    <dbPr connection="Provider=Microsoft.Mashup.OleDb.1;Data Source=$Workbook$;Location=&quot;Table002 (Page 1) (2)&quot;;Extended Properties=&quot;&quot;" command="SELECT * FROM [Table002 (Page 1) (2)]"/>
  </connection>
  <connection id="3" xr16:uid="{B8D7DF6C-70F2-4C69-81FC-B20DFAA60F23}" keepAlive="1" name="Consulta - Table002 (Page 1) (3)" description="Conexión a la consulta 'Table002 (Page 1) (3)' en el libro." type="5" refreshedVersion="0" background="1">
    <dbPr connection="Provider=Microsoft.Mashup.OleDb.1;Data Source=$Workbook$;Location=&quot;Table002 (Page 1) (3)&quot;;Extended Properties=&quot;&quot;" command="SELECT * FROM [Table002 (Page 1) (3)]"/>
  </connection>
  <connection id="4" xr16:uid="{8C11A1F7-D76B-489D-8364-B2C12A8B2D40}" keepAlive="1" name="Consulta - Table002 (Page 1) (4)" description="Conexión a la consulta 'Table002 (Page 1) (4)' en el libro." type="5" refreshedVersion="0" background="1">
    <dbPr connection="Provider=Microsoft.Mashup.OleDb.1;Data Source=$Workbook$;Location=&quot;Table002 (Page 1) (4)&quot;;Extended Properties=&quot;&quot;" command="SELECT * FROM [Table002 (Page 1) (4)]"/>
  </connection>
  <connection id="5" xr16:uid="{988B2857-E3EC-4518-A8EE-53D3653B5421}" keepAlive="1" name="Consulta - Table003 (Page 2)" description="Conexión a la consulta 'Table003 (Page 2)' en el libro." type="5" refreshedVersion="0" background="1">
    <dbPr connection="Provider=Microsoft.Mashup.OleDb.1;Data Source=$Workbook$;Location=&quot;Table003 (Page 2)&quot;;Extended Properties=&quot;&quot;" command="SELECT * FROM [Table003 (Page 2)]"/>
  </connection>
</connections>
</file>

<file path=xl/sharedStrings.xml><?xml version="1.0" encoding="utf-8"?>
<sst xmlns="http://schemas.openxmlformats.org/spreadsheetml/2006/main" count="83895" uniqueCount="23204">
  <si>
    <t xml:space="preserve">FECHA </t>
  </si>
  <si>
    <t>CODIGO</t>
  </si>
  <si>
    <t xml:space="preserve">DESCRIPCION </t>
  </si>
  <si>
    <t>CANTIDAD</t>
  </si>
  <si>
    <t>RUC</t>
  </si>
  <si>
    <t xml:space="preserve">CODIGO </t>
  </si>
  <si>
    <t>UND</t>
  </si>
  <si>
    <t>00001</t>
  </si>
  <si>
    <t>CONTROL DIGITAL FULL GAUGE AHC-40-220V, HUMEDAD Y TEMPERATURA</t>
  </si>
  <si>
    <t>00002</t>
  </si>
  <si>
    <t>CONTROLADOR DE TEMPERATURA Y HUMEDAD DIGITAL AHC-80 PLUS (40-100%HR) - VER.01 - 115/220 VAC - FULL GAUGE</t>
  </si>
  <si>
    <t>00003</t>
  </si>
  <si>
    <t>CONTROLADOR DE TEMPERATURA DIGITAL AUTOPID PLUS - VER.02 - 90-220 VAC - FULL GAUGE</t>
  </si>
  <si>
    <t>00004</t>
  </si>
  <si>
    <t>TERMOMETRO DIGITAL  FULL GAUGE BIGTHERM-110/220V</t>
  </si>
  <si>
    <t>00005</t>
  </si>
  <si>
    <t>CAJA DE DISTRIBUCION BC01 - FULL GAUGE</t>
  </si>
  <si>
    <t>00006</t>
  </si>
  <si>
    <t>INTERFACE SERIAL &amp; USB CONV 256 - VER.02 - 115/220 VAC - FULL GAUGE</t>
  </si>
  <si>
    <t>00007</t>
  </si>
  <si>
    <t>INTERFACE USB FULL GAUGE - CONV 32</t>
  </si>
  <si>
    <t>00009</t>
  </si>
  <si>
    <t xml:space="preserve">IR A CODIGO 1025 -FILTRO SUPRESOR- </t>
  </si>
  <si>
    <t>00010</t>
  </si>
  <si>
    <t>HIGROMETRO DIGITAL FULL GAUGE HI-09 RI 110/220V, HUMEDAD</t>
  </si>
  <si>
    <t>00011</t>
  </si>
  <si>
    <t>MODULO EXPANSOR MOD64 - VER.01 - 115/220 VAC - FULL GAUGE</t>
  </si>
  <si>
    <t>00012</t>
  </si>
  <si>
    <t>CONTROLADOR DE TEMPERATURA DIGITAL FULL GAUGE MT-511 RJ-220V</t>
  </si>
  <si>
    <t>00014</t>
  </si>
  <si>
    <t>CONTROLADOR DE TEMPERATURA DIGITAL MT-512E LOG - VER.10 - 115/220 VAC - FULL GAUGE - WHITE</t>
  </si>
  <si>
    <t>00015</t>
  </si>
  <si>
    <t>TERMOSTATO DIGITAL FULL GAUGE MT-512 R17 PLUS-110/220V</t>
  </si>
  <si>
    <t>00016</t>
  </si>
  <si>
    <t>CONTROLADOR DE TEMPERATURA DIGITAL MT-512E 2HP - VER.13 - 115/220 VAC - FULL GAUGE</t>
  </si>
  <si>
    <t>00017</t>
  </si>
  <si>
    <t>CONTROLADOR DE TEMPERATURA DIGITAL MT-512EL 2HP - VER.13 - 12/24 VAC/DC - FULL GAUGE</t>
  </si>
  <si>
    <t>00018</t>
  </si>
  <si>
    <t>CONTROLADOR DE TEMPERATURA DIGITAL FULL GAUGE MT-516 PLUS 12/24V</t>
  </si>
  <si>
    <t>00019</t>
  </si>
  <si>
    <t>CONTROLADOR DE TEMPERATURA DIGITAL MT-516E C/2DA ETAPA CONFIGURABLE - VER.13 - 115/220 VAC - FULL GAUGE</t>
  </si>
  <si>
    <t>00020</t>
  </si>
  <si>
    <t>CONTROLADOR DE TEMPERATURA DIGITAL FULL GAUGE MT-516 RVTI PLUS-220V</t>
  </si>
  <si>
    <t>00021</t>
  </si>
  <si>
    <t>CONTROL DIGITAL FULL GAUGE MT-530 RI PLUS-220V, HUMEDAD Y TEMPERATURA</t>
  </si>
  <si>
    <t>00022</t>
  </si>
  <si>
    <t>CONTROL DIGITAL FULL GAUGE MT-530 SUPER 220V, HUMEDAD Y TEMPERATURA</t>
  </si>
  <si>
    <t>00024</t>
  </si>
  <si>
    <t>CONTROLADOR DE TEMPERATURA DIGITAL MT-543E PLUS DE 4 ETAPAS C/ALARMA - VER.05 -  12/24 VAC/DC - FULL GAUGE</t>
  </si>
  <si>
    <t>00025</t>
  </si>
  <si>
    <t>CONTROLADOR DE TEMPERATURA DIGITAL FULL GAUGE MT-543 RI PLUS -110/220V</t>
  </si>
  <si>
    <t>00026</t>
  </si>
  <si>
    <t xml:space="preserve">CONTROLADOR DIGITAL DE PRESIÓN PCT-100 RI - VER.06 - 115/220 VAC - FULL GAUGE (NO INCLUYE TRANSDUCTOR) </t>
  </si>
  <si>
    <t>00027</t>
  </si>
  <si>
    <t>PRESOSTATO DIGITAL FULL GAUGE PCT-400 RI PLUS</t>
  </si>
  <si>
    <t>00028</t>
  </si>
  <si>
    <t>TERMOMETRO DIGITAL PORTATIL  PENTA III - 3 VDC - FULL GAUGE</t>
  </si>
  <si>
    <t>00029</t>
  </si>
  <si>
    <t>CONTROLADOR DE VOLTAJE Y PROTECTOR DE FASES PHASELOG EW PLUS - VER.05 - 90-220 VAC - FULL GAUGE - WHITE</t>
  </si>
  <si>
    <t>00030</t>
  </si>
  <si>
    <t>MANOMETRO DIGITAL FULL GAUGE PI-08 RI 220V</t>
  </si>
  <si>
    <t>00031</t>
  </si>
  <si>
    <t>TRANSFORMADOR FULL GAUGE PSA 250D DE 110-220V A 12V</t>
  </si>
  <si>
    <t>00032</t>
  </si>
  <si>
    <t xml:space="preserve">TERMOCUPLA J SB-12 - FULL GAUGE  </t>
  </si>
  <si>
    <t>00033</t>
  </si>
  <si>
    <t xml:space="preserve">SENSOR DE TEMPERATURA NTC - SB-19 - 2.5M - FULL GAUGE </t>
  </si>
  <si>
    <t>00034</t>
  </si>
  <si>
    <t>SENSOR DE TEMPERATURA FULL GAUGE SB-19, MT 512 R/17 PLUS</t>
  </si>
  <si>
    <t>00035</t>
  </si>
  <si>
    <t>SENSOR DE PENETRACION FULL GAUGE SB-32 - 150MM/5MM</t>
  </si>
  <si>
    <t>00036</t>
  </si>
  <si>
    <t>SENSOR DUAL DE TEMPERATURA Y HUMEDAD FULL GAUGE SB-43</t>
  </si>
  <si>
    <t>00038</t>
  </si>
  <si>
    <t>TRANSDUCTOR DE PRESION FULL GAUGE  SB-48, 0-500 PSI  ACERO INOX.</t>
  </si>
  <si>
    <t>00039</t>
  </si>
  <si>
    <t>TRANSDUCTOR DE PRESION FULL GAUGE SB-48, 0-100 PSI (4-20MA)</t>
  </si>
  <si>
    <t>00041</t>
  </si>
  <si>
    <t>CONTROLADOR DE TEMPERATURA DIGITAL TC-900EW LOG - VER.04 - 115/220 VAC - FULL GAUGE - WHITE</t>
  </si>
  <si>
    <t>00044</t>
  </si>
  <si>
    <t>CONTROLADOR DE TEMPERATURA DIGITAL TC-900EL POWER - VER.07 - 12/24 VAC/DC - FULL GAUGE</t>
  </si>
  <si>
    <t>00045</t>
  </si>
  <si>
    <t>CONTROLADOR DE TEMPERATURA DIGITAL FULL GAUGE TC-940 RI-110/220V</t>
  </si>
  <si>
    <t>00046</t>
  </si>
  <si>
    <t>CONTROLADOR DE TEMPERATURA DIGITAL FULL GAUGE TC-940 RIL 12/24V</t>
  </si>
  <si>
    <t>00047</t>
  </si>
  <si>
    <t>TERMOSTATO DIGITAL TIC-17S  - VER.09 - 115/220 VAC - FULL GAUGE</t>
  </si>
  <si>
    <t>00048</t>
  </si>
  <si>
    <t>TERMOMETRO DIGITAL FULL GAUGE TI-07RI VER.06 110/220V.</t>
  </si>
  <si>
    <t>00049</t>
  </si>
  <si>
    <t>TERMOMETRO DIGITAL FULL GAUGE TI-33RI PLUS-110/220V</t>
  </si>
  <si>
    <t>00050</t>
  </si>
  <si>
    <t>TERMOSTATO DIGITAL TIC-17RGTI  - VER.09 - 115/220 VAC - FULL GAUGE</t>
  </si>
  <si>
    <t>00051</t>
  </si>
  <si>
    <t>TERMOSTATO DIGITAL TIC-17RGTIL  - VER.09 - 12/24 VAC/DC - FULL GAUGE</t>
  </si>
  <si>
    <t>00052</t>
  </si>
  <si>
    <t>BUSCAR CODIGO 47- TERMOSTATO DIGITAL FULL GAUGE TIC 17S 110/220V</t>
  </si>
  <si>
    <t>00054</t>
  </si>
  <si>
    <t>ECOVALVULA DUPONT- 401A</t>
  </si>
  <si>
    <t>00055</t>
  </si>
  <si>
    <t>HCFC 141B DUPONT X 13.61 KG AGENTE LIMPIADOR DE SISTEMAS - REEMPLAZO DEL R-11</t>
  </si>
  <si>
    <t>00056</t>
  </si>
  <si>
    <t>HCFC 141B DUPONT X 1 KG AGENTE LIMPIADOR DE SISTEMAS- REEMPLAZO DEL R-11</t>
  </si>
  <si>
    <t>00058</t>
  </si>
  <si>
    <t>GAS REFRIGERANTE R-134A X 1KG - DUPONT</t>
  </si>
  <si>
    <t>00059</t>
  </si>
  <si>
    <t>GAS REFRIGERANTE R-134A X 13.62 KG - DUPONT</t>
  </si>
  <si>
    <t>00061</t>
  </si>
  <si>
    <t>GAS REFRIGERANTE R-22 X 1 KG - DUPONT</t>
  </si>
  <si>
    <t>00062</t>
  </si>
  <si>
    <t>GAS REFRIGERANTE R-22 X 13.62 KG - DUPONT</t>
  </si>
  <si>
    <t>00063</t>
  </si>
  <si>
    <t>GAS REFRIGERANTE R-404 A DUPONT X 10.896 KG</t>
  </si>
  <si>
    <t>00066</t>
  </si>
  <si>
    <t>GAS REFRIGERANTE R-410A DUPONT X 11.35 KG</t>
  </si>
  <si>
    <t>00067</t>
  </si>
  <si>
    <t>GAS REFRIGERANTE R-507 DUPONT X 11.35 KG</t>
  </si>
  <si>
    <t>00068</t>
  </si>
  <si>
    <t>GAS REFRIGERANTE R-437A PLUS (ISCEON MO49)  DUPONT X 13.62 KG - REEMPLAZO DEL R-12</t>
  </si>
  <si>
    <t>00070</t>
  </si>
  <si>
    <t>GAS REFRIGERANTE R-437A PLUS (ISCEON MO49 PLUS) DUPONT X 340 GR - REEMPLAZO DEL R-12</t>
  </si>
  <si>
    <t>00072</t>
  </si>
  <si>
    <t>GAS REFRIGERANTE R-422A ( ISCEON MO79 ) X 10.896 KG - REEMPLAZO DEL R-502 - DUPONT</t>
  </si>
  <si>
    <t>00077</t>
  </si>
  <si>
    <t>BOBINA DANFOSS 110V/50-60HZ/13W - 018F6730</t>
  </si>
  <si>
    <t>00078</t>
  </si>
  <si>
    <t>BOBINA DE SOLENOIDE - 220V/60HZ/13W - COD - 018F6714 - DANFOSS</t>
  </si>
  <si>
    <t>00079</t>
  </si>
  <si>
    <t>CALEFACTOR DE CARTER PARA COMPRESOR MANEUROP Z6R, 35W - 7773001</t>
  </si>
  <si>
    <t>00080</t>
  </si>
  <si>
    <t>CUERPO DE VALVULA SOLENOIDE DANFOSS EVR 10 - 5/8  -ROSCABLE-032F8098</t>
  </si>
  <si>
    <t>00081</t>
  </si>
  <si>
    <t>CUERPO DE VALVULA SOLENOIDE DANFOSS EVR 15 - 5/8-ROSCABLE</t>
  </si>
  <si>
    <t>00082</t>
  </si>
  <si>
    <t>CUERPO DE VALVULA SOLENOIDE DANFOSS EVR 3 - 3/8  -ROSCABLE-COD 032F8116</t>
  </si>
  <si>
    <t>00083</t>
  </si>
  <si>
    <t>CUERPO DE VALVULA SOLENOIDE DANFOSS EVR 6 - 1/2  -ROSCABLE-032F8079/032L8079</t>
  </si>
  <si>
    <t>00085</t>
  </si>
  <si>
    <t>CUERPO DE VALVULA EXPANSION DANFOSS TE-12 SOLDABLE 5/8 X 7/8 COD 067B4022</t>
  </si>
  <si>
    <t>00086</t>
  </si>
  <si>
    <t xml:space="preserve">CUERPO DE VALVULA EXPANSION DANFOSS TE-20 / TE-12 SOLDABLE 7/8 X 1 1/8 COD 067B4023 </t>
  </si>
  <si>
    <t>00087</t>
  </si>
  <si>
    <t>CUERPO DE VALVULA EXPANSION DANFOSS TE-5 COD 067B4011 5/8" X 7/8" SOLD.</t>
  </si>
  <si>
    <t>00088</t>
  </si>
  <si>
    <t>CUERPO DE VALVULA EXPANSION DANFOSS TE-5 COD 067B4013 1/2" X 5/8" FLARE</t>
  </si>
  <si>
    <t>00089</t>
  </si>
  <si>
    <t>ELEMENTO TERMOSTATICO DANFOSS TES-12 COD 067B3345 MOP 0°</t>
  </si>
  <si>
    <t>00091</t>
  </si>
  <si>
    <t>ELEMENTO TERMOSTATICO DANFOSS TES-5 COD 067B3342</t>
  </si>
  <si>
    <t>00092</t>
  </si>
  <si>
    <t>ELEMENTO TERMOSTATICO DANFOSS TEX-12 S/MOP COD. 067B3210</t>
  </si>
  <si>
    <t>00093</t>
  </si>
  <si>
    <t>ELEMENTO TERMOSTATICO DANFOSS TEX-20 MOP 100 COD 067B3286</t>
  </si>
  <si>
    <t>00094</t>
  </si>
  <si>
    <t>ELEMENTO TERMOSTATICO DANFOSS TEX-5 -N.40/+10°C S/MOP - 067B3250</t>
  </si>
  <si>
    <t>00096</t>
  </si>
  <si>
    <t>FILTRO DE IMPUREZAS DANFOSS 48-F - 023U1921</t>
  </si>
  <si>
    <t>00103</t>
  </si>
  <si>
    <t>FILTRO SECADOR P/L.LIQUIDO DANFOSS DCL 083 - 3/8  ROSCA 023Z5005</t>
  </si>
  <si>
    <t>00105</t>
  </si>
  <si>
    <t>FILTRO SECADOR P/L.LIQUIDO  DANFOSS DCL 162  1/4  023Z5007</t>
  </si>
  <si>
    <t>00110</t>
  </si>
  <si>
    <t>FILTRO SECADOR - 304 - 1/2 - ROSCABLE - DANFOSS DCL 304 023Z0013</t>
  </si>
  <si>
    <t>00112</t>
  </si>
  <si>
    <t>PRESOSTATO DUAL DANFOSS KP 15  AUT/MAN 060-124366</t>
  </si>
  <si>
    <t>00118</t>
  </si>
  <si>
    <t>ORIFICIO N-0 PARA TEX2 - TES2 - TEN2 - 068-2003</t>
  </si>
  <si>
    <t>00119</t>
  </si>
  <si>
    <t>ORIFICIO N-1 PARA TEX2 - TES2 - TEN2 - 068-2010</t>
  </si>
  <si>
    <t>00120</t>
  </si>
  <si>
    <t>ORIFICIO N-2 PARA TEX2 - TES2 - TEN2 -068-2015</t>
  </si>
  <si>
    <t>00121</t>
  </si>
  <si>
    <t>ORIFICIO N-3 PARA TEX2 - TES2 - TEN2 - 068-2006</t>
  </si>
  <si>
    <t>00122</t>
  </si>
  <si>
    <t>ORIFICIO N-4 PARA TEX2 - TES2 - TEN2 - 068-2007</t>
  </si>
  <si>
    <t>00123</t>
  </si>
  <si>
    <t>ORIFICIO N-5 PARA TEX2 - TES2 - TEN2 - 068-2008</t>
  </si>
  <si>
    <t>00124</t>
  </si>
  <si>
    <t>ORIFICIO N-6 PARA TEX2 - TES2 - TEN2 - 068-2009</t>
  </si>
  <si>
    <t>00127</t>
  </si>
  <si>
    <t>ORIFICIO Nº1 PARA TE-12 - 067B2005</t>
  </si>
  <si>
    <t>00130</t>
  </si>
  <si>
    <t>ORIFICIO 0X PARA TEX2 - TES2 - TEN2</t>
  </si>
  <si>
    <t>00131</t>
  </si>
  <si>
    <t>PORTA FILTRO CERAMICO DE 7/8" - DCR-0487S - 1 NÚCLEO - DANFOSS - 023U7251</t>
  </si>
  <si>
    <t>00132</t>
  </si>
  <si>
    <t>PORTA FILTRO CERAMICO DE 7/8" - DCR-0967S - 2 NÚCLEOS - DANFOSS - 023U7258</t>
  </si>
  <si>
    <t>00133</t>
  </si>
  <si>
    <t>PRESOSTATO DE ALTA DANFOSS KP-5 - R/MANUAL - 060-117366 / 060-117391</t>
  </si>
  <si>
    <t>00134</t>
  </si>
  <si>
    <t>PRESOSTATO DE ALTA DANFOSS KP-5 - R/AUTOMATICO - 060-117166</t>
  </si>
  <si>
    <t>00135</t>
  </si>
  <si>
    <t>PRESOSTATO DE BAJA DANFOSS KP 1 - R/AUTOMATICO - 060-110166 / 060-110191</t>
  </si>
  <si>
    <t>00136</t>
  </si>
  <si>
    <t>PRESOSTATO DIFERENCIAL DE ACEITE DANFOSS MP55- 060B017166</t>
  </si>
  <si>
    <t>00137</t>
  </si>
  <si>
    <t>PRESOSTATO DE BAJA DANFOSS KP-1 - R/MANUAL - 060-110366</t>
  </si>
  <si>
    <t>00138</t>
  </si>
  <si>
    <t>VALVULA REG. DE PRESION DE CARTER DANFOSS KVL-12  1/2"</t>
  </si>
  <si>
    <t>00141</t>
  </si>
  <si>
    <t>VALVULA REG. DE PRESION DE CARTER DANFOSS KVL-28  1 1/8"</t>
  </si>
  <si>
    <t>00142</t>
  </si>
  <si>
    <t>VALVULA REG. DE PRESION DE CONDENSACION DANFOSS KVR-12  1/2"</t>
  </si>
  <si>
    <t>00143</t>
  </si>
  <si>
    <t>VALVULA REG. DE PRESION DE CONDENSACION DANFOSS KVR-15  5/8" - 034L0097</t>
  </si>
  <si>
    <t>00144</t>
  </si>
  <si>
    <t>VALVULA REG. DE PRESION DE CONDENSACION DANFOSS KVR-22  7/8"</t>
  </si>
  <si>
    <t>00145</t>
  </si>
  <si>
    <t>VALVULA REG. DE PRESION DE CONDENSACION DANFOSS KVR-28  1 1/8"-034L0095</t>
  </si>
  <si>
    <t>00146</t>
  </si>
  <si>
    <t>VALVULA REG. DE PRESION DE EVAPORACION DANFOSS KVP-12  1/2"- 034L0023</t>
  </si>
  <si>
    <t>00150</t>
  </si>
  <si>
    <t>TERMOSTATO SIMPLE DANFOSS- UT72</t>
  </si>
  <si>
    <t>00151</t>
  </si>
  <si>
    <t>VALVULA DE BOLA DANFOSS GBC 12S - 1/2" - 009G7052 / 009L7052</t>
  </si>
  <si>
    <t>00152</t>
  </si>
  <si>
    <t>VALVULA DE BOLA DANFOSS GBC 16S - 5/8" - 009G7053 - 009G7053 / 009L7053</t>
  </si>
  <si>
    <t>00153</t>
  </si>
  <si>
    <t>VALVULA DE BOLA DANFOSS GBC 18S - 3/4" - 009G7054 / 009L7054</t>
  </si>
  <si>
    <t>00154</t>
  </si>
  <si>
    <t>VALVULA DE BOLA DANFOSS GBC 22S - 7/8" - 009L7055 (REEMPLAZA A 009G7055)</t>
  </si>
  <si>
    <t>00155</t>
  </si>
  <si>
    <t>VALVULA DE BOLA DANFOSS GBC 35S - 1 3/8" - 009G7057 / 009L7057</t>
  </si>
  <si>
    <t>00156</t>
  </si>
  <si>
    <t>VALVULA DE CIERRE DANFOSS BML 10 - 3/8</t>
  </si>
  <si>
    <t>00157</t>
  </si>
  <si>
    <t>VALVULA DE CIERRE DANFOSS BML 12 - 1/2" - 009G0141</t>
  </si>
  <si>
    <t>00161</t>
  </si>
  <si>
    <t>VALVULA DE EXPANSION DANFOSS TEN 2 -  S/ORIFICIO 068Z3348</t>
  </si>
  <si>
    <t>00162</t>
  </si>
  <si>
    <t>VALVULA DE EXPANSION DANFOSS TES 2 - S/ORIFICIO - 068Z3403</t>
  </si>
  <si>
    <t>00163</t>
  </si>
  <si>
    <t>VALVULA DE EXPANSION DANFOSS TEX 2 - S/ORIFICIO COD. 068Z3209</t>
  </si>
  <si>
    <t>00164</t>
  </si>
  <si>
    <t>VALVULA DE EXPANSION DANFOSS TX 2 - S/ORIFICIO - 068Z3206</t>
  </si>
  <si>
    <t>00169</t>
  </si>
  <si>
    <t>VALVULA CHECK ANTIRRETORNO O  DE RETENCIÓN  DANFOSS NRVH 35S - 1 3/8" ANGULAR</t>
  </si>
  <si>
    <t>00170</t>
  </si>
  <si>
    <t>VALVULA ROTALOCK V05 DE 1 1/4", ODF  7/8" - 7968007</t>
  </si>
  <si>
    <t>00171</t>
  </si>
  <si>
    <t>VALVULA ROTALOCK V02  1 3/4" , ODF 1 1/8" - 6804506V02</t>
  </si>
  <si>
    <t>00172</t>
  </si>
  <si>
    <t>VALVULA ROTALOCK V04  1 1/4" ODF 3/4" - DANFOSS</t>
  </si>
  <si>
    <t>00174</t>
  </si>
  <si>
    <t xml:space="preserve">VÁLVULA DE SERVICIO ROTALOCK VR-C/R34 - 1 3/4" X 7/8" - V07 - 416134 (RV028) </t>
  </si>
  <si>
    <t>00175</t>
  </si>
  <si>
    <t>VALVULA ROTALOCK V09  1 1/4" ODF 5/8"- 8168033</t>
  </si>
  <si>
    <t>00176</t>
  </si>
  <si>
    <t>VALVULA ROTALOCK V06 1", ODF 1/2" - 8168031</t>
  </si>
  <si>
    <t>00177</t>
  </si>
  <si>
    <t>VISOR DE LIQUIDO DE 1/4 - SGI 6 - DANFOSS - 014-0007</t>
  </si>
  <si>
    <t>00179</t>
  </si>
  <si>
    <t>VISOR DE LIQUIDO DE 1/2 - SGI 12 - DANFOSS</t>
  </si>
  <si>
    <t>00181</t>
  </si>
  <si>
    <t>VISOR DE LIQUIDO DE 7/8 - SGI 22S - DANFOSS</t>
  </si>
  <si>
    <t>00184</t>
  </si>
  <si>
    <t>VISOR DE LIQUIDO DE 7/8 - SGN 22S - DANFOSS</t>
  </si>
  <si>
    <t>00185</t>
  </si>
  <si>
    <t>PLATINA KLEERSTRIP MAX BULLET HTP FLUOT 2  NARANJA</t>
  </si>
  <si>
    <t>00186</t>
  </si>
  <si>
    <t>PLATINA KLEERSTRIP MAX BULLET HTP SILVER 2  PLOMO (60 CM)- 477600</t>
  </si>
  <si>
    <t>00188</t>
  </si>
  <si>
    <t>BUJE TAPA MANCAL E INTERMEDIARIO C - CLAPR000301</t>
  </si>
  <si>
    <t>00189</t>
  </si>
  <si>
    <t>BUJES TAPA BANCADA INTERMEDIARIO - CAEPR000301</t>
  </si>
  <si>
    <t>00190</t>
  </si>
  <si>
    <t>CJ BI/PT 060MM 4TC(S) DERECHO -CLCPR002701</t>
  </si>
  <si>
    <t>00191</t>
  </si>
  <si>
    <t>CJ BI/PT 060MM 4TC(S) IZQUIERDO CLCPR002702</t>
  </si>
  <si>
    <t>00196</t>
  </si>
  <si>
    <t>CJ BIELA/PISTON 41 MM MOD 4FC3.2 - 4FC5.2 - CKAPR002701</t>
  </si>
  <si>
    <t>00198</t>
  </si>
  <si>
    <t>CJ BIELA/PISTON 55 MM MOD 2CC6.2 - 4CC9.2 - CJJPR002701</t>
  </si>
  <si>
    <t>00199</t>
  </si>
  <si>
    <t>CJ JUNTAS MOD 4NC-20.2 - CLHPR014101</t>
  </si>
  <si>
    <t>00200</t>
  </si>
  <si>
    <t>CJ JUNTAS MOD 4PC-10.2 - CLEPR014101</t>
  </si>
  <si>
    <t>00201</t>
  </si>
  <si>
    <t>CJ JUNTAS MOD-2DC - CJHPR014101</t>
  </si>
  <si>
    <t>00202</t>
  </si>
  <si>
    <t>CJ JUNTAS MOD-4CC - CKGPR014101</t>
  </si>
  <si>
    <t>00203</t>
  </si>
  <si>
    <t>CJ JUNTAS MOD-4DC - CKEPRE014101</t>
  </si>
  <si>
    <t>00204</t>
  </si>
  <si>
    <t>CJ JUNTAS MOD-4FC - CKAPR014101</t>
  </si>
  <si>
    <t>00206</t>
  </si>
  <si>
    <t>CJ PLATO DE VALVULAS 055MM 2CC - CJJPR005301</t>
  </si>
  <si>
    <t>00207</t>
  </si>
  <si>
    <t>CJ PLATO DE VALVULAS 50MM MOD 2DC3.2 - 4DC7.2 - CJHPR005301</t>
  </si>
  <si>
    <t>00208</t>
  </si>
  <si>
    <t>CJ PLATO DE VALVULAS 060MM 4TC(S) - CLCPR005301</t>
  </si>
  <si>
    <t>00210</t>
  </si>
  <si>
    <t>CJ PLATO DE VALVULAS  070MM 4NC(S) - CLGPR005301</t>
  </si>
  <si>
    <t>00211</t>
  </si>
  <si>
    <t>CJ PLATO DE VALVULAS 41MM MOD 4FC3.2-4FC5.2 - CKAPR005301</t>
  </si>
  <si>
    <t>00213</t>
  </si>
  <si>
    <t>CJ SELLO VEDACION MOD II/III-EXP AABPR000803 - BITZER</t>
  </si>
  <si>
    <t>00214</t>
  </si>
  <si>
    <t>CJ SELLO VEDACION MOD IV-EXP AABPR000803 - BITZER</t>
  </si>
  <si>
    <t>00223</t>
  </si>
  <si>
    <t>CODO DE COBRE 90º - 1 5/8" SOLDABLE</t>
  </si>
  <si>
    <t>00225</t>
  </si>
  <si>
    <t>CODO DE COBRE 90° - 2 1/8" SOLDABLE</t>
  </si>
  <si>
    <t>00233</t>
  </si>
  <si>
    <t xml:space="preserve">REDUCCION DE COBRE 1 5/8X1 3/8 </t>
  </si>
  <si>
    <t>00234</t>
  </si>
  <si>
    <t>REDUCCION DE COBRE 2  1/2  X  2   5/8</t>
  </si>
  <si>
    <t>00240</t>
  </si>
  <si>
    <t>TEE DE COBRE 1 1/8"</t>
  </si>
  <si>
    <t>00241</t>
  </si>
  <si>
    <t>TEE DE COBRE 1 3/8"</t>
  </si>
  <si>
    <t>00242</t>
  </si>
  <si>
    <t>TEE DE COBRE 1 5/8"</t>
  </si>
  <si>
    <t>00243</t>
  </si>
  <si>
    <t>TEE DE COBRE 1/2"</t>
  </si>
  <si>
    <t>00244</t>
  </si>
  <si>
    <t>TEE DE COBRE 1/4</t>
  </si>
  <si>
    <t>00245</t>
  </si>
  <si>
    <t>TEE DE COBRE 3/4"</t>
  </si>
  <si>
    <t>00247</t>
  </si>
  <si>
    <t>TEE DE COBRE 5/8"</t>
  </si>
  <si>
    <t>00248</t>
  </si>
  <si>
    <t>TEE DE COBRE 7/8"</t>
  </si>
  <si>
    <t>00249</t>
  </si>
  <si>
    <t>UNION DE COBRE DE 1 1/8" - 1000118 - QE QUALITY</t>
  </si>
  <si>
    <t>00250</t>
  </si>
  <si>
    <t>UNION DE COBRE DE 1 3/8" - 1000138</t>
  </si>
  <si>
    <t>00251</t>
  </si>
  <si>
    <t>UNION DE COBRE DE 1 5/8" - 1000158 - QE QUALITY</t>
  </si>
  <si>
    <t>00252</t>
  </si>
  <si>
    <t>UNION DE COBRE DE 1/2"</t>
  </si>
  <si>
    <t>00254</t>
  </si>
  <si>
    <t>UNION DE COBRE 5/8"</t>
  </si>
  <si>
    <t>00255</t>
  </si>
  <si>
    <t>UNION DE COBRE 7/8"</t>
  </si>
  <si>
    <t>00267</t>
  </si>
  <si>
    <t>CONDENSADOR VERTICAL SIN COMPRESOR INNOVAR 60.000 BTU 220V 3 60HZ - V60C3MS3</t>
  </si>
  <si>
    <t>00269</t>
  </si>
  <si>
    <t>EVAP. FAN COIL EXP. DIRECTA IINOVAR 18.000 BTU 220V 160HZ - T19C2AN1</t>
  </si>
  <si>
    <t>00272</t>
  </si>
  <si>
    <t>EVAP. FAN COIL EXP. DIRECTA IINOVAR 60.000 BTU 220V 160HZ - T64C2AN1</t>
  </si>
  <si>
    <t>00274</t>
  </si>
  <si>
    <t>EVAPORADOR DUCTO NNOVAR 36.000 BTU 200V 1 60HZ - D36C2AN2</t>
  </si>
  <si>
    <t>00275</t>
  </si>
  <si>
    <t>EVAPORADOR DUCTO INNOVAR 36.000 BTU R22 220V/1PH/60HZ - D36C2AN3</t>
  </si>
  <si>
    <t>00282</t>
  </si>
  <si>
    <t>EVAPORADOR MINI SPLIT INNOVAR VEXUS 18.000 BTU 220V 60HZ - EV18C2DB6</t>
  </si>
  <si>
    <t>00287</t>
  </si>
  <si>
    <t>ANTIVIBRADOR DE 1 1/8 - VAS-118 - ARTICCO</t>
  </si>
  <si>
    <t>00288</t>
  </si>
  <si>
    <t>ANTIVIBRADOR DE 1/2 - VAS-012 - ARTICCO</t>
  </si>
  <si>
    <t>00289</t>
  </si>
  <si>
    <t>ANTIVIBRADOR DE 5/8 - VAS- 058 - ARTICCO</t>
  </si>
  <si>
    <t>00290</t>
  </si>
  <si>
    <t>ANTIVIBRADOR- 7/8" - VAS- 078 - ARTICCO</t>
  </si>
  <si>
    <t>00291</t>
  </si>
  <si>
    <t>CODO DE COBRE 90° - 1/4" SOLDABLE</t>
  </si>
  <si>
    <t>00292</t>
  </si>
  <si>
    <t xml:space="preserve">CODO DE COBRE 90º 3/8 SOLDABLE  </t>
  </si>
  <si>
    <t>00299</t>
  </si>
  <si>
    <t>PRESOSTATO ENCAPSULADO DE ALTA ACR SOURCE PS250-350 / R22 - AUTO RESET</t>
  </si>
  <si>
    <t>00300</t>
  </si>
  <si>
    <t>PRESOSTATO ENCAPSULADO DE BAJA PS 25-80 / R22, AUTO RESET</t>
  </si>
  <si>
    <t>00302</t>
  </si>
  <si>
    <t>TERMOSTATO MULTIZONE PARA FAN COIL - THF800</t>
  </si>
  <si>
    <t>00304</t>
  </si>
  <si>
    <t>TRANSFORMADOR DE 40VA - 220/24 VAC - 50/60 HZ - ET403</t>
  </si>
  <si>
    <t>00307</t>
  </si>
  <si>
    <t>VALVULA DE CIERRE ACR * SOURCE AV-58  5/8"</t>
  </si>
  <si>
    <t>00312</t>
  </si>
  <si>
    <t>ROLLO DE COBRE 15.88 MM X 0.75 MM X 15 M - 5/8´´ - STARCOLD</t>
  </si>
  <si>
    <t>00313</t>
  </si>
  <si>
    <t>ROLLO DE COBRE FLEXIBLE 3/4" HIGH QUALITY - STARCOLD - 19.05 MM X 0.75 MM X 15 M</t>
  </si>
  <si>
    <t>00314</t>
  </si>
  <si>
    <t>ROLLO DE COBRE 4.76MM X 0.60 MM X 15 M - 3/16´´ - STARCOLD</t>
  </si>
  <si>
    <t>00315</t>
  </si>
  <si>
    <t>ROLLO DE COBRE FLEXIBLE 1/4" HIGH QUALITY - STARCOLD - 6.35 MM X 0.55 MM X 15 M</t>
  </si>
  <si>
    <t>00316</t>
  </si>
  <si>
    <t>ROLLO DE COBRE FLEXIBLE 5/16" HIGH QUALITY - STARCOLD - 7.94 MM X 0.55 MM X 15 M</t>
  </si>
  <si>
    <t>00317</t>
  </si>
  <si>
    <t>ROLLO DE COBRE 9.52 MM X 0.60 MM X 15 M - 3/8´´ - STARCOLD</t>
  </si>
  <si>
    <t>00319</t>
  </si>
  <si>
    <t>CONTROL REMOTO HYK-07</t>
  </si>
  <si>
    <t>00320</t>
  </si>
  <si>
    <t>CONTROL REMOTO R05 / BGE</t>
  </si>
  <si>
    <t>00321</t>
  </si>
  <si>
    <t>CUBIERTA PARA RODETE EVAP. PISO TECHO 60KBTU</t>
  </si>
  <si>
    <t>00322</t>
  </si>
  <si>
    <t>RODETE EVAP. PISO TECHO 60KBTU</t>
  </si>
  <si>
    <t>00323</t>
  </si>
  <si>
    <t>TARJETA ELECTRONICA DE CONTROL PARA EQUIPO 13BTU</t>
  </si>
  <si>
    <t>00324</t>
  </si>
  <si>
    <t>TARJETA ELECTRONICA DE CONTROL PARA EQUIPO DE 18 Y 24BTU</t>
  </si>
  <si>
    <t>00325</t>
  </si>
  <si>
    <t>TARJETA ELECTRONICA DE CONTROL PARA EQUIPO DE 48 Y 60BTU</t>
  </si>
  <si>
    <t>00326</t>
  </si>
  <si>
    <t>VENTILADOR PARA EQUIPO DE 13.000 BTU</t>
  </si>
  <si>
    <t>00327</t>
  </si>
  <si>
    <t>VENTILADOR PARA EQUIPO DE 18.000/24.000 BTU</t>
  </si>
  <si>
    <t>00328</t>
  </si>
  <si>
    <t>VENTILADOR PARA EQUIPO DE 24.000/36.000 BTU</t>
  </si>
  <si>
    <t>00330</t>
  </si>
  <si>
    <t>UNIDAD DE CONDENSACION DANFOSS MANEUROP OP-HJM019D20Q1.5HP 220V/3HP/60HZ R22 (HCM018E21Q)</t>
  </si>
  <si>
    <t>00331</t>
  </si>
  <si>
    <t>UNIDAD CONDENSADORA DANFOSS HCM 022 E21Q - 2.0 HP 220V/3/60HZ</t>
  </si>
  <si>
    <t>00332</t>
  </si>
  <si>
    <t>UNIDAD CONDENSADORA DANFOSS HCM 028 E21Q - 2.5 HP 220V/3/60HZ</t>
  </si>
  <si>
    <t>00334</t>
  </si>
  <si>
    <t>UNIDAD CONDENSADORA DANFOSS HCM 036 E21Q - 3.0 HP 220V/3/60HZ</t>
  </si>
  <si>
    <t>00336</t>
  </si>
  <si>
    <t>UNIDAD CONDENSADORA DANFOSS HCM 050 E21Q - 4.5 HP 220V/3/60HZ</t>
  </si>
  <si>
    <t>00337</t>
  </si>
  <si>
    <t>UNIDAD CONDENSADORA DANFOSS HGM 064 E21Q - 5.5 HP 220V/3/60HZ</t>
  </si>
  <si>
    <t>00338</t>
  </si>
  <si>
    <t>UNIDAD CONDENSADORA DANFOSS HGM 080 E21Q - 7.0 HP 220V/3/60HZ</t>
  </si>
  <si>
    <t>00339</t>
  </si>
  <si>
    <t>UNIDAD CONDENSADORA DANFOSS HGM 100 E21Q - 9.0 HP 220V/3/60HZ</t>
  </si>
  <si>
    <t>00340</t>
  </si>
  <si>
    <t>UNIDAD CONDENSADORA DANFOSS HGM 125 E21Q - 10.5 HP 220V/3/60HZ</t>
  </si>
  <si>
    <t>00342</t>
  </si>
  <si>
    <t>COMPRESOR HERMETICO MANEUROP MT 018 - 1.5 HP  220V/3/60HZ</t>
  </si>
  <si>
    <t>00343</t>
  </si>
  <si>
    <t>COMPRESOR HERMETICO MANEUROP MT 022 - 2.0 HP  220V/3/60HZ</t>
  </si>
  <si>
    <t>00344</t>
  </si>
  <si>
    <t>COMPRESOR HERMETICO MANEUROP MT 028 - 2.5 HP  220V/3/60HZ</t>
  </si>
  <si>
    <t>00346</t>
  </si>
  <si>
    <t>COMPRESOR HERMETICO MANEUROP MT 036 - 3.0 HP  220V/3/60HZ</t>
  </si>
  <si>
    <t>00347</t>
  </si>
  <si>
    <t>COMPRESOR HERMETICO MANEUROP MT 050 - 4.5 HP  220V/3/60HZ</t>
  </si>
  <si>
    <t>00348</t>
  </si>
  <si>
    <t>COMPRESOR HERMETICO MANEUROP MT 064 - 5.5 HP  220V/3/60HZ (SIN VALVULAS)</t>
  </si>
  <si>
    <t>00349</t>
  </si>
  <si>
    <t>COMPRESOR HERMETICO MANEUROP MT 080 - 7.0 HP  220V/3/60HZ</t>
  </si>
  <si>
    <t>00350</t>
  </si>
  <si>
    <t>COMPRESOR HERMETICO MANEUROP MT 100 - 9.0 HP  220V/3/60HZ</t>
  </si>
  <si>
    <t>00351</t>
  </si>
  <si>
    <t>COMPRESOR HERMETICO MANEUROP MT 125 - 10.5 HP  220V/3/60HZ</t>
  </si>
  <si>
    <t>00352</t>
  </si>
  <si>
    <t>COMPRESOR HERMETICO MANEUROP MT 160 - 13.5 HP  220V/3/60HZ</t>
  </si>
  <si>
    <t>00353</t>
  </si>
  <si>
    <t>ACEITE MINERAL 3G SUPER - 1 GALÓN - BVA</t>
  </si>
  <si>
    <t>00354</t>
  </si>
  <si>
    <t>ACEITE MINERAL 4G SUPER - 1 GALON - BVA</t>
  </si>
  <si>
    <t>00355</t>
  </si>
  <si>
    <t>ACEITE POLIOLESTER POE 32 - 1/4 GALON - BVA</t>
  </si>
  <si>
    <t>00356</t>
  </si>
  <si>
    <t xml:space="preserve">ACEITE POLIOLESTER POE 68 - 1/4 GALON - BVA </t>
  </si>
  <si>
    <t>00369</t>
  </si>
  <si>
    <t>EVAPORADOR MIPAL HD 138E   220-380V/3/60HZ</t>
  </si>
  <si>
    <t>00370</t>
  </si>
  <si>
    <t>EVAPORADOR MIPAL HD 173E   220-380V/3/60HZ</t>
  </si>
  <si>
    <t>00371</t>
  </si>
  <si>
    <t>CONDENSADOR  FRACCIONARIO  MIPAL LMC 308  - 1/8HP -</t>
  </si>
  <si>
    <t>00372</t>
  </si>
  <si>
    <t xml:space="preserve">CONDENSADOR  FRACCIONARIO  MIPAL LMC 310  - 1/6HP </t>
  </si>
  <si>
    <t>00373</t>
  </si>
  <si>
    <t>CONDENSADOR  FRACCIONARIO  MIPAL LMC 316  - 1/4HP - 8 CODOS</t>
  </si>
  <si>
    <t>00374</t>
  </si>
  <si>
    <t>CONDENSADOR  FRACCIONARIO  MIPAL LMC 322  - 1/3HP - 10 CODOS</t>
  </si>
  <si>
    <t>00375</t>
  </si>
  <si>
    <t>CONDENSADOR FRACCIONARIO MIPAL LMC 324 - 1/2HP - 12 CODOS</t>
  </si>
  <si>
    <t>00376</t>
  </si>
  <si>
    <t>CONDENSADOR  FRACCIONARIO  MIPAL LMC 332  - 3/4HP - 16 CODOS</t>
  </si>
  <si>
    <t>00379</t>
  </si>
  <si>
    <t>CONDENSADOR  FRACCIONARIO  MIPAL LMC 440  - 1HP - 20 CODOS</t>
  </si>
  <si>
    <t>00380</t>
  </si>
  <si>
    <t>CONDENSADOR FRACCIONARIO DE 24 CODOS - LMC 448 - MIPAL</t>
  </si>
  <si>
    <t>00381</t>
  </si>
  <si>
    <t>CONDENSADOR MIPAL CD SUPER  1000 - (REFERENCIA 10HP)</t>
  </si>
  <si>
    <t>00382</t>
  </si>
  <si>
    <t>CONDENSADOR MIPAL CD SUPER  1200 - (REFERENCIA 12HP)</t>
  </si>
  <si>
    <t>00383</t>
  </si>
  <si>
    <t>CONDENSADOR MIPAL CD SUPER  1500 (NO INC. 02 VENT X 500MM) - 29800 KCAL/H (DT10K)/ 44700 KCAL/H (DT15K)</t>
  </si>
  <si>
    <t>00384</t>
  </si>
  <si>
    <t xml:space="preserve">CONDENSADOR MIPAL CD SUPER  1500R - (REFERENCIA 17HP) </t>
  </si>
  <si>
    <t>00397</t>
  </si>
  <si>
    <t>RESISTENCIA PARA EVAPORADOR MIPAL HD 10</t>
  </si>
  <si>
    <t>00398</t>
  </si>
  <si>
    <t>RESISTENCIA PARA EVAPORADOR MIPAL HD 138 - HD 115  U</t>
  </si>
  <si>
    <t>00399</t>
  </si>
  <si>
    <t>RESISTENCIA PARA EVAPORADOR MIPAL HD 138</t>
  </si>
  <si>
    <t>00401</t>
  </si>
  <si>
    <t>RESISTENCIA PARA EVAPORADOR MIPAL MI 025</t>
  </si>
  <si>
    <t>00404</t>
  </si>
  <si>
    <t>RESISTENCIA PARA EVAPORADOR MIPAL HD</t>
  </si>
  <si>
    <t>00405</t>
  </si>
  <si>
    <t>SOLDADURA DE PLATA HARRIS AL 0%</t>
  </si>
  <si>
    <t>00406</t>
  </si>
  <si>
    <t>SOLDADURA DE PLATA HARRIS AL 5%</t>
  </si>
  <si>
    <t>00407</t>
  </si>
  <si>
    <t>SOLDADURA DE PLATA HARRIS  AL 15%</t>
  </si>
  <si>
    <t>00408</t>
  </si>
  <si>
    <t>FUNDENTE EN PASTA DE 113.5 GR (SSWF1/4) - HARRIS</t>
  </si>
  <si>
    <t>00410</t>
  </si>
  <si>
    <t>EVAPORADOR ESTATICO VERTICAL MIPAL  300  14T  5/8  10MM  LMV321430</t>
  </si>
  <si>
    <t>00412</t>
  </si>
  <si>
    <t>EVAPORADOR ESTATICO VERTICAL MIPAL  350  14T  5/8  10MM  LMV321435</t>
  </si>
  <si>
    <t>00413</t>
  </si>
  <si>
    <t>LAMAS DE PVC ALECO 12X0.12X150 (30 CM X 3MMX 45.72 M) AMBERTECH ANTI-INSECT SMOOTH - 170026</t>
  </si>
  <si>
    <t>00421</t>
  </si>
  <si>
    <t>JUEGO DE BRIDAS DE 3/4 SOLDABLE - COD - 027N1120 - DANFOSS</t>
  </si>
  <si>
    <t>00423</t>
  </si>
  <si>
    <t>VALVULA SOLENOIDE DANFOSS EVRA 10 CON FLANGES, MANUAL - 032F6210</t>
  </si>
  <si>
    <t>00427</t>
  </si>
  <si>
    <t>FILTRO DANFOSS FA 15 PARA EVRA/T 10 Y 15 - 006-1012</t>
  </si>
  <si>
    <t>00428</t>
  </si>
  <si>
    <t>FILTRO DANFOSS FA 20 PARA EVRA/T 20 - 006-1013</t>
  </si>
  <si>
    <t>00429</t>
  </si>
  <si>
    <t>JUEGO DE BRIDA DANFOSS 1"  - 027N1225</t>
  </si>
  <si>
    <t>00430</t>
  </si>
  <si>
    <t>JUEGO DE BRIDA DANFOSS  3/4" - 027N1220</t>
  </si>
  <si>
    <t>00436</t>
  </si>
  <si>
    <t>VALVULA CHECK ANTIRRETORNO O  DE RETENCIÓN DANFOSS  NRVA 20, 3/4" - 020-2001</t>
  </si>
  <si>
    <t>00437</t>
  </si>
  <si>
    <t>VALVULA CHECKANTIRRETORNO O  DE RETENCIÓN  DANFOSS NRVA 25, 1" - 020-2002</t>
  </si>
  <si>
    <t>00450</t>
  </si>
  <si>
    <t>VALVULA DE PASO RECTO DANFOSS SVA 32 A 221, 1 1/4" - 148B3651</t>
  </si>
  <si>
    <t>00457</t>
  </si>
  <si>
    <t>CONTROLADOR DANFOSS EKC 202C - SIN SENSOR -084B8523</t>
  </si>
  <si>
    <t>00458</t>
  </si>
  <si>
    <t>HELICE DE ALUMINIO AL-ST 12 X 32 X 4 (300 MM) PARA HCM018 - 191U1391</t>
  </si>
  <si>
    <t>00459</t>
  </si>
  <si>
    <t>HELICE DE ALUMINIO AL-ST 14 X 33 X 4 (350 MM) PARA HCM022 - 7002000</t>
  </si>
  <si>
    <t>00461</t>
  </si>
  <si>
    <t>HELICE DE ALUMINIO AL-ST 22 X 32 X 4 (600 MM) PARA HGM125-HGM160 - 7002002</t>
  </si>
  <si>
    <t>00462</t>
  </si>
  <si>
    <t>MOTOVENTILADOR 1/2 HP 220V 1 60HZ PARA HCM036 - HGM080 - 191U137320</t>
  </si>
  <si>
    <t>00464</t>
  </si>
  <si>
    <t>MOTOVENTILADOR 1/6 HP 220V 1 60HZ PARA HCM018 - 191U137020</t>
  </si>
  <si>
    <t>00465</t>
  </si>
  <si>
    <t>MOTOVENTILADOR 3/4 HP 220V 1 60HZ PARA HGM100 - HGM160 - 191U137420</t>
  </si>
  <si>
    <t>00466</t>
  </si>
  <si>
    <t>CORTINA DE AIRE INNOVAIR DE 0.90 MTS   ACS36I-2</t>
  </si>
  <si>
    <t>00467</t>
  </si>
  <si>
    <t>CORTINA DE AIRE INNOVAIR DE 1.20 MTS   ACS48I-2</t>
  </si>
  <si>
    <t>00468</t>
  </si>
  <si>
    <t>CORTINA DE AIRE INNOVAIR DE 1.50 MTS   ACS60I-2</t>
  </si>
  <si>
    <t>00478</t>
  </si>
  <si>
    <t>CONVERTER RS485 WIRELESS</t>
  </si>
  <si>
    <t>00479</t>
  </si>
  <si>
    <t>ROUTER FULL GAUGE RS-485 WIRELESS</t>
  </si>
  <si>
    <t>00480</t>
  </si>
  <si>
    <t>PRESOSTATO DIGITAL FULL GAUGE PCT-1600 PLUS</t>
  </si>
  <si>
    <t>00484</t>
  </si>
  <si>
    <t>RESISTENCIA FLEXIBLE TECNOLATINA 30W/MT 220V</t>
  </si>
  <si>
    <t>00488</t>
  </si>
  <si>
    <t>GAS REFRIGERANTE R-437A PLUS (ISCEON MO49 PLUS) DUPONT X 750 GR - REEMPLAZO DEL R-12</t>
  </si>
  <si>
    <t>00499</t>
  </si>
  <si>
    <t>BUJE DE BANCADA INTERMEDIARIO MOD 4H-25.2/6G-40.2 - ADAPR004101</t>
  </si>
  <si>
    <t>00500</t>
  </si>
  <si>
    <t>BUJE TAPA DE BANCADA MOD 4H-25.2/6G-40.2 - ADAPR000302</t>
  </si>
  <si>
    <t>00501</t>
  </si>
  <si>
    <t>BUJE TAPA DE BANCADA INTER. 4H-25.2/6G-40.2 - ADAPR004102</t>
  </si>
  <si>
    <t>00502</t>
  </si>
  <si>
    <t>CALEFACTOR DE CARTER 140/22V MOD 4H-25.2/6G-40.2 - ADAPR003113</t>
  </si>
  <si>
    <t>00503</t>
  </si>
  <si>
    <t>CJ BIELA PISTON 070 MOD 4H-25.2 - ADAPR001301</t>
  </si>
  <si>
    <t>00504</t>
  </si>
  <si>
    <t>CJ BIELA PISTON 075 MOD 6G-40.2 - ADBPR001301</t>
  </si>
  <si>
    <t>00505</t>
  </si>
  <si>
    <t>CJ JUNTAS MOD 4H-25.2 - CDFPR014102</t>
  </si>
  <si>
    <t>00506</t>
  </si>
  <si>
    <t>CJ JUNTAS MOD 6G-40.2 - CECPR014102</t>
  </si>
  <si>
    <t>00507</t>
  </si>
  <si>
    <t>CJ PLATO DE VALVULA 070 MOD 4H-25.2 - ADAPR005701</t>
  </si>
  <si>
    <t>00508</t>
  </si>
  <si>
    <t>CJ PLATO DE VALVULA 075 MOD 6G-40.2 - ADBPR005701</t>
  </si>
  <si>
    <t>00510</t>
  </si>
  <si>
    <t>CJ VALVULA SEGURIDA MOD 4H-25.2/6G-40.2 - ACAPR0010401</t>
  </si>
  <si>
    <t>00511</t>
  </si>
  <si>
    <t>UNIDAD DE CONTROL INT 69 VS MOD 4H-25.2/6G-40.2 - CABPR010001</t>
  </si>
  <si>
    <t>00514</t>
  </si>
  <si>
    <t>TERMOSTATO DIGITAL FULL GAUGE TC-900 RG2P SLIM 110/220V / VER COD.01531</t>
  </si>
  <si>
    <t>00515</t>
  </si>
  <si>
    <t>TUBERIA RIGIDA DE COBRE TIPO L - 1/2"</t>
  </si>
  <si>
    <t>00521</t>
  </si>
  <si>
    <t>GAS REFRIGERANTE R-22X 13.60 KG - REFRON</t>
  </si>
  <si>
    <t>00534</t>
  </si>
  <si>
    <t>ANGULO INTERIOR 40 X 3.00 MTS</t>
  </si>
  <si>
    <t>00535</t>
  </si>
  <si>
    <t>ANGULO EXTERIOR 40 X 3.00 MTS</t>
  </si>
  <si>
    <t>00545</t>
  </si>
  <si>
    <t>FILTRO CERAMICO ANTIACIDOS DANFOSS DCR-48DA  CON JUNTA - 023U5381</t>
  </si>
  <si>
    <t>00556</t>
  </si>
  <si>
    <t>FIA 32 A ANG 1 1/4 - 148H3066</t>
  </si>
  <si>
    <t>00563</t>
  </si>
  <si>
    <t xml:space="preserve">SENSOR DUAL DE TEMPERATURA Y HUMEDAD SB-56 - 2.5M - FULL GAUGE </t>
  </si>
  <si>
    <t>00564</t>
  </si>
  <si>
    <t>CONTROLADOR DE TEMPERATURA DIGITAL FULL GAUGE MT-516 RIL-12/24V</t>
  </si>
  <si>
    <t>00572</t>
  </si>
  <si>
    <t>FILTRO CERAMICO SECADO ELEVADO DANFOSS 48-DC  CON JUNTA- 023U4381</t>
  </si>
  <si>
    <t>00580</t>
  </si>
  <si>
    <t>VALVULA DE DESCARGA PARA LATA DE GAS (ROSCA FINA)</t>
  </si>
  <si>
    <t>00582</t>
  </si>
  <si>
    <t>CUERPO DE VALVULA SOLENOIDE DANFOSS EVR 2 - 1/4  SOLDABLE</t>
  </si>
  <si>
    <t>00583</t>
  </si>
  <si>
    <t>CUERPO DE VALVULA SOLENOIDE DANFOSS EVR 3 - 3/8  SOLDABLE  032F1204</t>
  </si>
  <si>
    <t>00584</t>
  </si>
  <si>
    <t>CUERPO DE VALVULA SOLENOIDE DANFOSS EVR 15 - 7/8  SOLDABLE 032L1225 (REEMPLAZO DEL 032F1225)</t>
  </si>
  <si>
    <t>00586</t>
  </si>
  <si>
    <t>CUERPO DE VALVULA SOLENOIDE DANFOSS EVR 20 - 1 1/8  SOLDABLE  032L1244</t>
  </si>
  <si>
    <t>00587</t>
  </si>
  <si>
    <t>VALVULA DE BOLA DANFOSS GBC 42S - 1 5/8" - 009G7058 / 009L7058</t>
  </si>
  <si>
    <t>00588</t>
  </si>
  <si>
    <t xml:space="preserve">VALVULA DE BOLA DANFOSS GBC 54S - 2 1/8" SIN VALVULA DE ACCESO - 009G7029 </t>
  </si>
  <si>
    <t>00589</t>
  </si>
  <si>
    <t>VALVULA DE EXPANSION DANFOSS TS 2 - S/ORIFICIO - 068Z3400</t>
  </si>
  <si>
    <t>00596</t>
  </si>
  <si>
    <t>TRANSDUCTOR DE PRESION SB-69-500A - FULL GAUGE - (PARA PCT-100-120-410)</t>
  </si>
  <si>
    <t>00598</t>
  </si>
  <si>
    <t>EVAPORADOR MIPAL HD 208E   220-380V/3/60HZ</t>
  </si>
  <si>
    <t>00624</t>
  </si>
  <si>
    <t>R. CAMPANA COBRE DE 2 X 1 1/2 SO EPC</t>
  </si>
  <si>
    <t>00632</t>
  </si>
  <si>
    <t>ACEITE MINERAL 3G SUPER - 1 GALON - CON DETECTOR DE FUGAS - BVA</t>
  </si>
  <si>
    <t>00633</t>
  </si>
  <si>
    <t>ACEITE MINERAL 4G SUPER - 1 GALON - CON DETECTOR DE FUGAS - BVA</t>
  </si>
  <si>
    <t>00634</t>
  </si>
  <si>
    <t>EVAPORADOR MIPAL HD 265E   220-380V/3/60HZ</t>
  </si>
  <si>
    <t>00644</t>
  </si>
  <si>
    <t>VALVULA DE ACCESO DE 1/4 - 7CM - PICHINA - QAV-4B 1/4 - QUALITY</t>
  </si>
  <si>
    <t>00653</t>
  </si>
  <si>
    <t>GAS REFRIGERANTE R-407C DUPONT X 11.35 KG</t>
  </si>
  <si>
    <t>00654</t>
  </si>
  <si>
    <t>CONTROLADOR DE TEMPERATURA DIGITAL FULL GAUGE TC-940RIL PLUS 12V SIN TRANSFORMADOR</t>
  </si>
  <si>
    <t>00655</t>
  </si>
  <si>
    <t>CONTROLADOR DE TEMPERATURA DIGITAL FULL GAUGE TC-900RI POWER 110/220V</t>
  </si>
  <si>
    <t>00679</t>
  </si>
  <si>
    <t>MOTOVENTILADOR AXIAL SIN REJILLA  EBM 400 MM 4 POLOS TRIFASICO -220V/380V/440V - A4D400-AP12-21</t>
  </si>
  <si>
    <t>00689</t>
  </si>
  <si>
    <t>VALVULA DE BOLA DANFOSS GBC  6S - 1/4" - 009G7050 / 009L7050</t>
  </si>
  <si>
    <t>00690</t>
  </si>
  <si>
    <t>VALVULA DE BOLA DANFOSS GBC 10S - 3/8" - 009G7051 / 009L7051</t>
  </si>
  <si>
    <t>00692</t>
  </si>
  <si>
    <t>VALVULA DE EXPANSION DANFOSS TES 2 - S/ORIFICIO MOP -10ºC 068Z3409</t>
  </si>
  <si>
    <t>00701</t>
  </si>
  <si>
    <t>ROLLO DE COBRE 12.70MM X 0.60 MM X 15 M - 1/2´´ - STARCOLD</t>
  </si>
  <si>
    <t>00703</t>
  </si>
  <si>
    <t>CONTROLADOR DE TEMPERATURA DIGITAL FULL GAUGE MT-512RI LOG 220V</t>
  </si>
  <si>
    <t>00704</t>
  </si>
  <si>
    <t>TERMOSTATO DIGITAL FULL GAUGE TIC 17 G 110/220V</t>
  </si>
  <si>
    <t>00706</t>
  </si>
  <si>
    <t>TEMPORIZADOR DIGITAL  PROGS I - FULL GAUGE</t>
  </si>
  <si>
    <t>00707</t>
  </si>
  <si>
    <t>ELEMENTO TERMOSTATICO DANFOSS TES-20 MOP A -10° 067B3353</t>
  </si>
  <si>
    <t>00708</t>
  </si>
  <si>
    <t>GAS REFRIGERANTE R-422D ( ISCEON MO29 ) X 11.35 KG - REEMPLAZO DEL R-22 - DUPONT</t>
  </si>
  <si>
    <t>00709</t>
  </si>
  <si>
    <t>TAPA CONICA DE 3/8"</t>
  </si>
  <si>
    <t>00710</t>
  </si>
  <si>
    <t>REJILLA PARA MOTOVENTILADOR HD/HDL 400MM</t>
  </si>
  <si>
    <t>00714</t>
  </si>
  <si>
    <t>HELICE DE PLASTICO PARA MI - HEL6300</t>
  </si>
  <si>
    <t>00718</t>
  </si>
  <si>
    <t>CUERPO DE VALVULA EXPANSION DANFOSS TE-5 1/2" X 5/8" SOLD. COD 067B4009</t>
  </si>
  <si>
    <t>00719</t>
  </si>
  <si>
    <t>CUERPO DE VALVULA SOLENOIDE DANFOSS EVR 10 - 5/8  SOLDABLE  032F1214</t>
  </si>
  <si>
    <t>00721</t>
  </si>
  <si>
    <t>SENSOR TEMPERATURA EKS 111  P/CONTROL EKC DANFOSS - 084N1161</t>
  </si>
  <si>
    <t>00726</t>
  </si>
  <si>
    <t>FILTRO SECADOR - 032S - 1/4 - SOLDABLE - FD-032S 1/4 - ARTICCO</t>
  </si>
  <si>
    <t>00728</t>
  </si>
  <si>
    <t>FILTRO SECADOR - 053 - 3/8 - ROSCABLE - FD-053 - ARTICCO</t>
  </si>
  <si>
    <t>00729</t>
  </si>
  <si>
    <t>FILTRO SECADOR FD-163  3/8  -  ARTICCO</t>
  </si>
  <si>
    <t>00730</t>
  </si>
  <si>
    <t>FILTRO SECADOR - 304 - 1/2 - ROSCABLE - FD-304 - ARTICCO</t>
  </si>
  <si>
    <t>00731</t>
  </si>
  <si>
    <t>PORTA FILTRO CERAMICO DE 7/8 - FB1- 78  7/8  -  ARTICCO</t>
  </si>
  <si>
    <t>00736</t>
  </si>
  <si>
    <t>SEPARADOR DE ACEITE DE 1 1/8 - OSF-118 - ARTICCO</t>
  </si>
  <si>
    <t>00737</t>
  </si>
  <si>
    <t>SEPARADOR DE ACEITE DE 1 3/8 - OSF-138 - ARTICCO</t>
  </si>
  <si>
    <t>00743</t>
  </si>
  <si>
    <t>VALVULA DE PASO DE 5/8 - FLARE - VP-58F - ARTICCO</t>
  </si>
  <si>
    <t>00753</t>
  </si>
  <si>
    <t>MOTO VENTILADOR M - 18W2 18 WATTS 220V SIN HELICE</t>
  </si>
  <si>
    <t>00755</t>
  </si>
  <si>
    <t>GAS REFRIGERANTE R-404 A DUPONT X 425 GR</t>
  </si>
  <si>
    <t>00756</t>
  </si>
  <si>
    <t>VISOR DE LIQUIDO DE 1/2- ROSCABLE - SG-12F - ARTICCO</t>
  </si>
  <si>
    <t>00757</t>
  </si>
  <si>
    <t>VISOR DE LIQUIDO DE 5/8 - ROSCABLE - SG-58F - ARTICCO</t>
  </si>
  <si>
    <t>00761</t>
  </si>
  <si>
    <t>CAJA SOBREPONER CON 2 LLAVES GB-01C - FULL GAUGE</t>
  </si>
  <si>
    <t>00762</t>
  </si>
  <si>
    <t>CAJA SOBREPONER SIN LLAVES GB-01S - FULL GAUGE</t>
  </si>
  <si>
    <t>00763</t>
  </si>
  <si>
    <t>MARCO CON 2 LLAVES ME-01 - FULL GAUGE</t>
  </si>
  <si>
    <t>00770</t>
  </si>
  <si>
    <t>VALVULA REG. DE PRESION DE EVAPORACION DANFOSS KVP-28  1 1/8" - 034L0026</t>
  </si>
  <si>
    <t>00771</t>
  </si>
  <si>
    <t>VALVULA DE BOLA DANFOSS GBC 28S - 1 1/8" - 009G7056 / 009L7056</t>
  </si>
  <si>
    <t>00772</t>
  </si>
  <si>
    <t>CUERPO DE VALVULA SOLENOIDE DANFOSS EVR 22 1 3/8 SOLDABLE -  032L3267</t>
  </si>
  <si>
    <t>00774</t>
  </si>
  <si>
    <t xml:space="preserve">VALVULA DE ACCESO DE 1/4 - 5CM - PICHINA - AV-14 - GALPA </t>
  </si>
  <si>
    <t>00779</t>
  </si>
  <si>
    <t>CINTA DE ALUMINIO DE 2 X 50 YDS - TA-250 - ARTICCO</t>
  </si>
  <si>
    <t>00780</t>
  </si>
  <si>
    <t>CINTA DE ALUMINIO DE 3 X 50 YDS - REFORZADA - TK-350 - ARTICCO</t>
  </si>
  <si>
    <t>00781</t>
  </si>
  <si>
    <t>FILTRO SECADOR - 032 - 1/4 - ROSCABLE - QDM-032 - QUALITY</t>
  </si>
  <si>
    <t>00782</t>
  </si>
  <si>
    <t>FILTRO SECADOR - 052 - 1/4 - ROSCABLE - QDM-052 - QUALITY</t>
  </si>
  <si>
    <t>00783</t>
  </si>
  <si>
    <t>FILTRO SECADOR - 163 - 3/8 - ROSCABLE - QDM-163 - QUALITY</t>
  </si>
  <si>
    <t>00784</t>
  </si>
  <si>
    <t>CORTA TUBO (1/8 HASTA 5/8) - QTC-58 - QUALITY</t>
  </si>
  <si>
    <t>00785</t>
  </si>
  <si>
    <t>CORTA TUBO (1/8 HASTA 1-1/8) - QTC-118 - QUALITY</t>
  </si>
  <si>
    <t>00786</t>
  </si>
  <si>
    <t>CORTA TUBO (1/4 HASTA 1-5/8) - QTC-158 - QUALITY</t>
  </si>
  <si>
    <t>00787</t>
  </si>
  <si>
    <t>CINTA ADHESIVA FOAM QTF-230 - 1/8" X 2" X 30´ - QUALITY</t>
  </si>
  <si>
    <t>00789</t>
  </si>
  <si>
    <t>DOBLADOR DE TUBO - 5/8" - QTB-364-58 - QUALITY</t>
  </si>
  <si>
    <t>00790</t>
  </si>
  <si>
    <t>DOBLADOR DE TUBO - 7/8" - QTB-364-78 - QUALITY</t>
  </si>
  <si>
    <t>00791</t>
  </si>
  <si>
    <t>LLAVE RATCHET CUADRADA QR8-127 ( 1/4", 3/8" , 3/16" , 5/16" ) QUALITY</t>
  </si>
  <si>
    <t>00792</t>
  </si>
  <si>
    <t>ANTORCHA DE UNA CAÑA PARA MAP GASS  QTX-11E - QUALITY</t>
  </si>
  <si>
    <t>00794</t>
  </si>
  <si>
    <t>CUERPO DE VALVULA SOLENOIDE DANFOSS EVR 6 - 1/2  SOLDABLE  032F1209</t>
  </si>
  <si>
    <t>00795</t>
  </si>
  <si>
    <t>ORIFICIO #-2 PARA TEX 5, TES 5 - 067B2790</t>
  </si>
  <si>
    <t>00796</t>
  </si>
  <si>
    <t>CODO DE COBRE 90º - 3/4" SOLDABLE</t>
  </si>
  <si>
    <t>00797</t>
  </si>
  <si>
    <t>ORIFICIO #-4 PARA TEX 5, TES 5 - 067B2792  (REEMPLAZA AL 067B2092)</t>
  </si>
  <si>
    <t>00798</t>
  </si>
  <si>
    <t>VALVULA DE EXPANSION DANFOSS TEX 2 RANGO N-40/+10ºC 3/8X1/2 PULG ABOCARDAR CON MOP</t>
  </si>
  <si>
    <t>00802</t>
  </si>
  <si>
    <t>GAS REFRIGERANTE R-134A X 340 GR - DUPONT</t>
  </si>
  <si>
    <t>00804</t>
  </si>
  <si>
    <t>UNIDAD CONDENSADORA DANFOSS HGM 125 E21E - 10.5 HP 440V/3/60HZ</t>
  </si>
  <si>
    <t>00805</t>
  </si>
  <si>
    <t>UNIDAD CONDENSADORA DANFOSS HGM 160 E21E - 13.5 HP 440V/3/60HZ</t>
  </si>
  <si>
    <t>00807</t>
  </si>
  <si>
    <t>FILTRO SECADOR - 033 - 3/8 - ROSCABLE - DANFOSS DML 033 - 3/8</t>
  </si>
  <si>
    <t>00810</t>
  </si>
  <si>
    <t>FILTRO SECADOR  P/L.LIQUIDO DANFOSS DML 083 - 3/8 DE ROSCA - 023Z5040</t>
  </si>
  <si>
    <t>00811</t>
  </si>
  <si>
    <t>FILTRO SECADOR  P/L.LIQUIDO DANFOSS DML 084 - 1/2  023Z5041</t>
  </si>
  <si>
    <t>00812</t>
  </si>
  <si>
    <t>FILTRO SECADOR P/L.LIQUIDO DANFOSS DML 163 - 3/8  023Z5043</t>
  </si>
  <si>
    <t>00813</t>
  </si>
  <si>
    <t>FILTRO SECADOR P/L.LIQUIDO DANFOSS DCL 164 - 1/2  023Z5009</t>
  </si>
  <si>
    <t>00814</t>
  </si>
  <si>
    <t>FILTRO SECADOR P/L.LIQUIDO  DANFOSS DML 165 - 5/8 023Z5045</t>
  </si>
  <si>
    <t>00815</t>
  </si>
  <si>
    <t>FILTRO SECADOR  P/L.LIQUIDO DANFOSS DML 304 - 1/2 - 023Z0050</t>
  </si>
  <si>
    <t>00816</t>
  </si>
  <si>
    <t>FILTRO SECADOR - 305 - 5/8 - ROSCABLE - DANFOSS DML 305 023Z0051</t>
  </si>
  <si>
    <t>00821</t>
  </si>
  <si>
    <t>EVAPORADOR MIPAL HD 173E   440V/3/60HZ</t>
  </si>
  <si>
    <t>00826</t>
  </si>
  <si>
    <t>IR AL CODIGO 2550 - CONVERTIDOR FULL GAUGE - TCP485 - VER.04 - 5.1VDC</t>
  </si>
  <si>
    <t>00831</t>
  </si>
  <si>
    <t>ORIFICIO N°5 PARA TE-12 - 067B2708</t>
  </si>
  <si>
    <t>00834</t>
  </si>
  <si>
    <t>EVAPORADOR ESTATICO HORIZONTAL MIPAL LMH 220808 900MM 8T 1/2</t>
  </si>
  <si>
    <t>00835</t>
  </si>
  <si>
    <t>EVAPORADOR ESTATICO HORIZONTAL MIPAL LMH 220814 1500MM 8T 1/2</t>
  </si>
  <si>
    <t>00836</t>
  </si>
  <si>
    <t>EVAPORADOR MIPAL HD 318E   220-380V/3/60HZ</t>
  </si>
  <si>
    <t>00837</t>
  </si>
  <si>
    <t>EVAPORADOR MIPAL  HDHA 386E 220-380V/3/60HZ</t>
  </si>
  <si>
    <t>00849</t>
  </si>
  <si>
    <t>FILTRO SECADOR - 053 - 3/8 - ROSCABLE - QDM-053 - QUALITY</t>
  </si>
  <si>
    <t>00850</t>
  </si>
  <si>
    <t>FILTRO SECADOR - 304 - 1/2 - ROSCABLE - QDM-304 - QUALITY</t>
  </si>
  <si>
    <t>00851</t>
  </si>
  <si>
    <t>FILTRO SECADOR - 305 - 5/8 - ROSCABLE - QDM-305 - QUALITY</t>
  </si>
  <si>
    <t>00852</t>
  </si>
  <si>
    <t>MOTO VENTILADOR DE 10 WATTS 220V - ROTATION CCW - QMM-10E-2 - QUALITY</t>
  </si>
  <si>
    <t>00853</t>
  </si>
  <si>
    <t>MOTO VENTILADOR DE 16 WATTS 220V - ROTATION CCW - QMM-16E-2 - QUALITY</t>
  </si>
  <si>
    <t>00854</t>
  </si>
  <si>
    <t>MOTO VENTILADOR DE 18 WATTS 220V - ROTATION CCW - QMM-18E-2 - QUALITY</t>
  </si>
  <si>
    <t>00855</t>
  </si>
  <si>
    <t>CINTA DE ALUMINIO DE 2" X 50 YDS - QTA-250 - QUALITY</t>
  </si>
  <si>
    <t>00856</t>
  </si>
  <si>
    <t>CINTA DE ALUMINIO DE 3 X 50 YDS - REFORZADA - QTA-350 - QUALITY</t>
  </si>
  <si>
    <t>00857</t>
  </si>
  <si>
    <t>ACEITE PARA BOMBA DE VACIO - 1/4 GALON - QUALITY</t>
  </si>
  <si>
    <t>00858</t>
  </si>
  <si>
    <t>CINTA DE ALUMINIO DE 3 X 50 YDS - TA-350 - ARTICCO</t>
  </si>
  <si>
    <t>00861</t>
  </si>
  <si>
    <t>ORIFICIO # 1 PARA TEX5 - TES5 - 067B2789</t>
  </si>
  <si>
    <t>00862</t>
  </si>
  <si>
    <t>ORIFICIO Nº8 PARA TE-20 - 067B2771</t>
  </si>
  <si>
    <t>00863</t>
  </si>
  <si>
    <t>VALVULA CHECK ANTIRRETORNO O  DE RETENCIÓN DANFOSS NRV 6S - 3/8" SOLDABLE RECTO - 020-1057</t>
  </si>
  <si>
    <t>00864</t>
  </si>
  <si>
    <t>VALVULA CHECK ANTIRRETORNO O  DE RETENCIÓN DANFOSS NRV 12S - 1/2"  RECTO 020-1012</t>
  </si>
  <si>
    <t>00865</t>
  </si>
  <si>
    <t>VALVULA CHECK ANTIRRETORNO O  DE RETENCIÓN  DANFOSS NRV 22S - 7/8"   ANGULAR 020-1020</t>
  </si>
  <si>
    <t>00866</t>
  </si>
  <si>
    <t>CONTROLADOR DANFOSS ERC 211 CON SENSOR - 080G3263 (REEMPLAZO DELEKC 102A 084B8540)</t>
  </si>
  <si>
    <t>00867</t>
  </si>
  <si>
    <t>CONTROLADOR DANFOSS EKC 202B CON SENSOR 084B8552</t>
  </si>
  <si>
    <t>00873</t>
  </si>
  <si>
    <t>SENSOR DE PENETRACION - SB-57 - 75MM/5MM - FULL GAUGE</t>
  </si>
  <si>
    <t>00880</t>
  </si>
  <si>
    <t>VALVULA DE EXPANSION DANFOSS TEX 2 - S/ORIFICIO MOP 0° COD. 068Z3225</t>
  </si>
  <si>
    <t>00881</t>
  </si>
  <si>
    <t>VALVULA DE EXPANSION DANFOSS TEX 2 - S/ORIFICIO MOP -20° COD. 068Z3229</t>
  </si>
  <si>
    <t>00882</t>
  </si>
  <si>
    <t>VALVULA CHECK ANTIRRETORNO O  DE RETENCIÓN DANFOSS NRV 6S- 3/8"  COD FAB- 020-1057</t>
  </si>
  <si>
    <t>00883</t>
  </si>
  <si>
    <t>VALVULA CHECK ANTIRRETORNO O  DE RETENCIÓN DANFOSS NRV 16S - 5/8"  RECTO  020-1018</t>
  </si>
  <si>
    <t>00884</t>
  </si>
  <si>
    <t>MOTOVENTILADOR EVAPORADOR MI 220V/1/60HZ 16/70 W - ELCO - MOTOR INT. NUEVOS MT66</t>
  </si>
  <si>
    <t>00886</t>
  </si>
  <si>
    <t>FILTRO SECADOR - 417 - 7/8 - SOLDABLE - QDM-417S - QUALITY</t>
  </si>
  <si>
    <t>00887</t>
  </si>
  <si>
    <t>BOMBA DE VACIO - 1/2 HP - 115/220V - QVP-500-2 6CFM - QUALITY</t>
  </si>
  <si>
    <t>00888</t>
  </si>
  <si>
    <t>BOMBA DE VACIO - 3/4 HP - 8CFM 115/220V - QVP-800-2 - QUALITY</t>
  </si>
  <si>
    <t>00889</t>
  </si>
  <si>
    <t>MANIFOLD PARA R-12, R-22, R-502 - CON MANGUERAS DE 60" - QM-360 - QUALITY</t>
  </si>
  <si>
    <t>00890</t>
  </si>
  <si>
    <t>MANIFOLD PARA R-134A, R-404A, R507 - CON MANGUERAS DE 36" - QM-134AE - QUALITY</t>
  </si>
  <si>
    <t>00891</t>
  </si>
  <si>
    <t>VALVULA DE PASO DE 1/4 - QVP-14 - QUALITY</t>
  </si>
  <si>
    <t>00892</t>
  </si>
  <si>
    <t>VALVULA DE PASO DE 3/8 - QVP-38 - QUALITY</t>
  </si>
  <si>
    <t>00893</t>
  </si>
  <si>
    <t>VALVULA DE PASO DE 1/2 - QVP-12 - QUALITY</t>
  </si>
  <si>
    <t>00894</t>
  </si>
  <si>
    <t>VALVULA DE PASO DE 5/8 - QVP-58 - QUALITY</t>
  </si>
  <si>
    <t>00895</t>
  </si>
  <si>
    <t>VISOR DE LIQUIDO DE 1/4 - QSG-14-2 - QUALITY</t>
  </si>
  <si>
    <t>00896</t>
  </si>
  <si>
    <t>VISOR DE LIQUIDO DE 3/8 - QSG-38-2 - QUALITY</t>
  </si>
  <si>
    <t>00897</t>
  </si>
  <si>
    <t>VISOR DE LIQUIDO DE 1/2 - QSG-12-2 - QUALITY</t>
  </si>
  <si>
    <t>00898</t>
  </si>
  <si>
    <t>VISOR DE LIQUIDO DE 5/8 - QSG-58-2 - QUALITY</t>
  </si>
  <si>
    <t>00899</t>
  </si>
  <si>
    <t>MANIFOLD PARA R-12, R-22, R-502 - CON MANGUERAS DE 36" - M-336 - ARTICCO</t>
  </si>
  <si>
    <t>00900</t>
  </si>
  <si>
    <t>LAMAS DE PVC LISA  8" X 300 - CP-8300S - ARTICCO</t>
  </si>
  <si>
    <t>00906</t>
  </si>
  <si>
    <t>CAJA ELECTRICA DANFOSS DE 4HP - 7.5HP - 191U800301</t>
  </si>
  <si>
    <t>00907</t>
  </si>
  <si>
    <t>CAJA ELECTRICA DANFOSS DE 9HP - 10.5HP - 191U8005 - 01</t>
  </si>
  <si>
    <t>00932</t>
  </si>
  <si>
    <t>COMPRESOR HERMETICO MANEUROP MT 160 - 13.5 HP  440V/3/60HZ</t>
  </si>
  <si>
    <t>00936</t>
  </si>
  <si>
    <t>FILTRO SECADOR - 083 - 3/8 - ROSCABLE - QDM-083 - QUALITY</t>
  </si>
  <si>
    <t>00937</t>
  </si>
  <si>
    <t>TUERCA DE BRONCE DE 1/4 - QFN-14 - QUALITY</t>
  </si>
  <si>
    <t>00938</t>
  </si>
  <si>
    <t>TUERCA DE BRONCE DE 3/8 - QFN-38 - QUALITY</t>
  </si>
  <si>
    <t>00939</t>
  </si>
  <si>
    <t xml:space="preserve">TUERCA DE BRONCE DE 1/2 - QFN-12 - QUALITY </t>
  </si>
  <si>
    <t>00940</t>
  </si>
  <si>
    <t xml:space="preserve">TUERCA DE BRONCE DE 5/8 - QFN-58 - QUALITY </t>
  </si>
  <si>
    <t>00941</t>
  </si>
  <si>
    <t>SEPARADOR DE ACEITE DE 5/8 - QOS-58 - QUALITY</t>
  </si>
  <si>
    <t>00942</t>
  </si>
  <si>
    <t>SEPARADOR DE ACEITE DE 7/8 - QOS-78 - QUALITY</t>
  </si>
  <si>
    <t>00943</t>
  </si>
  <si>
    <t>SEPARADOR DE ACEITE DE 1 1/8 - QOS-118 - QUALITY</t>
  </si>
  <si>
    <t>00945</t>
  </si>
  <si>
    <t>ACEITE POLIOLESTER POE 68 - 1 GALON - BVA</t>
  </si>
  <si>
    <t>00947</t>
  </si>
  <si>
    <t>ORIFICIO Nº7 PARA TE-12 - 067B2710</t>
  </si>
  <si>
    <t>00951</t>
  </si>
  <si>
    <t>PORTA FILTRO CERAMICO DE 2 1/8" - DCR-04817S - 1 NÚCLEO - DANFOSS - 023U7257</t>
  </si>
  <si>
    <t>00952</t>
  </si>
  <si>
    <t>PORTA FILTRO CERAMICO DCR-04813S 1 5/8" - DANFOSS - 023U7255</t>
  </si>
  <si>
    <t>00953</t>
  </si>
  <si>
    <t>GAS REFRIGERANTE R-404 A X 10.896 KG</t>
  </si>
  <si>
    <t>00958</t>
  </si>
  <si>
    <t>ANTIVIBRADOR DE 3/8 - QVE-38 - QUALITY</t>
  </si>
  <si>
    <t>00959</t>
  </si>
  <si>
    <t>ANTIVIBRADOR DE 3/4 - QVE-34 - QUALITY</t>
  </si>
  <si>
    <t>00960</t>
  </si>
  <si>
    <t>ANTIVIBRADOR DE 1 1/8 - QVE-118 - QUALITY</t>
  </si>
  <si>
    <t>00961</t>
  </si>
  <si>
    <t>ANTIVIBRADOR DE 1 3/8 - QVE-138 - QUALITY</t>
  </si>
  <si>
    <t>00962</t>
  </si>
  <si>
    <t>ANTIVIBRADOR DE 1 5/8 - QVE-158 - QUALITY</t>
  </si>
  <si>
    <t>00963</t>
  </si>
  <si>
    <t>ANTIVIBRADOR DE 2 1/8 - QVE-218 - QUALITY</t>
  </si>
  <si>
    <t>00964</t>
  </si>
  <si>
    <t>ANTIVIBRADOR DE 2 5/8 - QVE-258 - QUALITY</t>
  </si>
  <si>
    <t>00966</t>
  </si>
  <si>
    <t>AMPERIMETRO DIGITAL QTM-400D - QUALITY</t>
  </si>
  <si>
    <t>00967</t>
  </si>
  <si>
    <t>HERRAMIENTA DE EXPANSION - 1/4", 5/16", 3/8", 1/2" 5/8" - 5 PIEZAS - QSW-50 - QUALITY</t>
  </si>
  <si>
    <t>00968</t>
  </si>
  <si>
    <t>HERRAMIENTA DE EXPANSION - 1/4", 5/16", 3/8", 1/2", 5/8" - UNA SOLA PIEZA - QSW-95 - QUALITY</t>
  </si>
  <si>
    <t>00969</t>
  </si>
  <si>
    <t>KIT DE HERRAMIENTAS - 5/8", 7/8", 3/4", 1-1/8" - QFT-103 - QUALITY</t>
  </si>
  <si>
    <t>00970</t>
  </si>
  <si>
    <t>KIT DE HERRAMIENTAS - 3/16", 1/4", 5/16", 3/8", 7/16", 1/2", 5/8" - QFT-195 - QUALITY</t>
  </si>
  <si>
    <t>00971</t>
  </si>
  <si>
    <t>KIT DE HERRAMIENTAS - 7/16", 1/4", 1/8", 3/16", 5/16", 3/8", 1/2", 5/8", 3/4" - QFT-275 - QUALITY</t>
  </si>
  <si>
    <t>00972</t>
  </si>
  <si>
    <t>KIT DE HERRAMIENTAS - 7/16", 1/4", 1/8", 3/16", 5/16", 3/8", 5/8", 1/2", 3/4" - QFT-278 - QUALITY</t>
  </si>
  <si>
    <t>00974</t>
  </si>
  <si>
    <t>CODO DE COBRE 90º - 1/2" SOLDABLE</t>
  </si>
  <si>
    <t>00975</t>
  </si>
  <si>
    <t>CODO DE COBRE 90º - 5/8" SOLDABLE</t>
  </si>
  <si>
    <t>00976</t>
  </si>
  <si>
    <t>CODO DE COBRE SOLDABLE 90º  3/4</t>
  </si>
  <si>
    <t>00977</t>
  </si>
  <si>
    <t>CODO DE COBRE 90º - 7/8" SOLDABLE</t>
  </si>
  <si>
    <t>00978</t>
  </si>
  <si>
    <t>CODO DE COBRE 90º - 1 1/8" SOLDABLE</t>
  </si>
  <si>
    <t>00979</t>
  </si>
  <si>
    <t>CODO DE COBRE 90º - 1 3/8" SOLDABLE</t>
  </si>
  <si>
    <t>00980</t>
  </si>
  <si>
    <t>CODO DE COBRE 90° - 1 5/8" SOLDABLE</t>
  </si>
  <si>
    <t>00981</t>
  </si>
  <si>
    <t>CODO DE COBRE 90º - 2 1/8" SOLDABLE</t>
  </si>
  <si>
    <t>00982</t>
  </si>
  <si>
    <t>COMPRESOR ROTATIVO OYON QXR-16Y 12000 BTU 220V/60HZ 1PH R22</t>
  </si>
  <si>
    <t>00983</t>
  </si>
  <si>
    <t>COMPRESOR ROTATIVO OYON QXR-27Y 18000 BTU 220V/60HZ 1PH R22</t>
  </si>
  <si>
    <t>00984</t>
  </si>
  <si>
    <t>COMPRESOR ROTATIVO OYON QXR-36Y 24000 BTU 220V/60HZ 1PH R22</t>
  </si>
  <si>
    <t>00985</t>
  </si>
  <si>
    <t>ACEITE PARA BOMBA DE VACIO VAC 235- 1/4 GALON - BVA</t>
  </si>
  <si>
    <t>00986</t>
  </si>
  <si>
    <t>MINI BOMBA DE CONDENSADO SICCOM  MINI FLOWATCH® 2 YELLOW  220V</t>
  </si>
  <si>
    <t>00987</t>
  </si>
  <si>
    <t>ACEITE POLIOLESTER POE 32 - 1 GALON - BVA</t>
  </si>
  <si>
    <t>00988</t>
  </si>
  <si>
    <t>FILTRO SECADOR - 164 - 1/2 - ROSCABLE - QDM-164 - QUALITY</t>
  </si>
  <si>
    <t>00989</t>
  </si>
  <si>
    <t>ALICATE SELLADOR QRR - QUALITY</t>
  </si>
  <si>
    <t>00997</t>
  </si>
  <si>
    <t>COMPRESOR HERMETICO MANEUROP MT 125 - 10.5 HP  440V/3/60HZ</t>
  </si>
  <si>
    <t>01003</t>
  </si>
  <si>
    <t>COMPRESOR HERMETICO MANEUROP MT 144 - 12.0 HP  440V/3/60HZ</t>
  </si>
  <si>
    <t>01005</t>
  </si>
  <si>
    <t>UNIDAD CONDENSADORA DANFOSS HGM 144 E21E - 12.0 HP 440V/3/60HZ</t>
  </si>
  <si>
    <t>01006</t>
  </si>
  <si>
    <t>UNIDAD CONDENSADORA DANFOSS HCM 022 E21N - 2.0 HP 220V/1/60HZ</t>
  </si>
  <si>
    <t>01010</t>
  </si>
  <si>
    <t>ORIFICIO N°6 PARA TE-12 - 067B2709</t>
  </si>
  <si>
    <t>01011</t>
  </si>
  <si>
    <t>ELEMENTO TERMOSTATICO DANFOSS TES-12 COD. 067B3347</t>
  </si>
  <si>
    <t>01012</t>
  </si>
  <si>
    <t>ELEMENTO TERMOSTATICO DANFOSS TES-20 MOP A 0° COD. 067B3351</t>
  </si>
  <si>
    <t>01013</t>
  </si>
  <si>
    <t>VALVULA DE BOLA DANFOSS GBC 67S - 2 5/8" - 009G7066</t>
  </si>
  <si>
    <t>01024</t>
  </si>
  <si>
    <t>INTERFACE USB CONV 32 - VER.03 - FULL GAUGE</t>
  </si>
  <si>
    <t>01025</t>
  </si>
  <si>
    <t>FILTRO SUPRESOR RC 100 - FULL GAUGE</t>
  </si>
  <si>
    <t>01027</t>
  </si>
  <si>
    <t>RELAY FA 208-240V - 10 TERMINALES - Q90-342 - QUALITY</t>
  </si>
  <si>
    <t>01028</t>
  </si>
  <si>
    <t>PROTECTOR DE VOLTAJE - 95-270V / 50-60HZ MONOFASICO - ANALOGO - QPM-491C - QUALITY</t>
  </si>
  <si>
    <t>01029</t>
  </si>
  <si>
    <t>DUCTO 030-06 FLEXIBLE 6" - QUALITY</t>
  </si>
  <si>
    <t>01033</t>
  </si>
  <si>
    <t>DUCTO 030-16 FLEXIBLE 16" - QUALITY</t>
  </si>
  <si>
    <t>01034</t>
  </si>
  <si>
    <t>TERMOSTATO DIGITAL SI PROGRAMABLE QTH-1000D -  QUALITY</t>
  </si>
  <si>
    <t>01035</t>
  </si>
  <si>
    <t>TERMOSTATO DIGITAL NO PROGRAMABLE - QTH-60D - QUALITY</t>
  </si>
  <si>
    <t>01036</t>
  </si>
  <si>
    <t>TERMOSTATO DIGITAL NO PROGRAMABLE - QTH-67 - QUALITY</t>
  </si>
  <si>
    <t>01037</t>
  </si>
  <si>
    <t>PRESOSTATO ENCAPSULADO BAJA PRESION ( OPEN 25 PSI CLOSE 80 PSI ) -  QPL-200 - QUALITY</t>
  </si>
  <si>
    <t>01038</t>
  </si>
  <si>
    <t>PRESOSTATO ENCAPSULADO ALTA PRESION ( OPEN 350 PSI CLOSE 250 PSI ) - QPH-202 - QUALITY</t>
  </si>
  <si>
    <t>01039</t>
  </si>
  <si>
    <t>GUARDATERMOSTATOS QTH-99 - QUALITY</t>
  </si>
  <si>
    <t>01040</t>
  </si>
  <si>
    <t>MOTOR EVAPORADOR P/ MINI SPLIT 12W  220V QMS-12 - QUALITY</t>
  </si>
  <si>
    <t>01041</t>
  </si>
  <si>
    <t>MOTOR EVAPORADOR P/ MINI SPLIT 18W 220V QMS-18 - QUALITY</t>
  </si>
  <si>
    <t>01042</t>
  </si>
  <si>
    <t>MOTOR EVAPORADOR P/ MINI SPLIT 22W 220V QMS-22 - QUALITY</t>
  </si>
  <si>
    <t>01043</t>
  </si>
  <si>
    <t>MOTOR CONDENSADOR P/ MINI SPLIT PMC-38W-2CW 220V  - QUALITY</t>
  </si>
  <si>
    <t>01044</t>
  </si>
  <si>
    <t>MOTOR CONDENSADOR P/ MINI SPLIT PMC-54W-2CW  220V  - QUALITY</t>
  </si>
  <si>
    <t>01047</t>
  </si>
  <si>
    <t>FILTRO SECADOR - 164 - 1/2 - ROSCABLE - FD-164 - ARTICCO</t>
  </si>
  <si>
    <t>01049</t>
  </si>
  <si>
    <t>VALVULA DE PASO VP-14F 1/4 FLARE -  ARTICCO</t>
  </si>
  <si>
    <t>01050</t>
  </si>
  <si>
    <t>LAMAS DE PVC LISA -  8" X 300 - QCP - 8300S - QUALITY</t>
  </si>
  <si>
    <t>01051</t>
  </si>
  <si>
    <t>ANTORCHA DUAL PARA MAP GASS  QTX-12E - QUALITY</t>
  </si>
  <si>
    <t>01052</t>
  </si>
  <si>
    <t>ANTORCHA CON MANGUERA Y AUTOENCENDIDO PARA MAP GASS  QTX-JH7 - QUALITY</t>
  </si>
  <si>
    <t>01053</t>
  </si>
  <si>
    <t>TUERCA DE BRONCE DE 7/8 - QFN-78 - QUALITY</t>
  </si>
  <si>
    <t>01054</t>
  </si>
  <si>
    <t>SEPARADOR DE ACEITE DE 1/2 - QOS-12 - QUALITY</t>
  </si>
  <si>
    <t>01055</t>
  </si>
  <si>
    <t>SEPARADOR DE ACEITE DE 1 3/8 - QOS-138 - QUALITY</t>
  </si>
  <si>
    <t>01056</t>
  </si>
  <si>
    <t>SEPARADOR DE ACEITE DE 1 5/8 - QOS-158 - QUALITY</t>
  </si>
  <si>
    <t>01071</t>
  </si>
  <si>
    <t>PORTA FILTRO CERAMICO DE 2 5/8" - DCR-04821S - 1 NÚCLEO - DANFOSS - 023U7276</t>
  </si>
  <si>
    <t>01073</t>
  </si>
  <si>
    <t>ANGULO DE TECHO 40 X 140 X 3 MTS</t>
  </si>
  <si>
    <t>01076</t>
  </si>
  <si>
    <t>COMPRESOR HERMETICO MANEUROP MT 064 - 5.5 HP  440V/3/60HZ</t>
  </si>
  <si>
    <t>01077</t>
  </si>
  <si>
    <t>COMPRESOR HERMETICO MANEUROP MT 080 - 7.0 HP  440V/3/60HZ</t>
  </si>
  <si>
    <t>01078</t>
  </si>
  <si>
    <t>COMPRESOR MANEUROP MT100HS4DVE 460/3P/60</t>
  </si>
  <si>
    <t>01082</t>
  </si>
  <si>
    <t>UNIDAD CONDENSADORA DANFOSS HCM 036 B21Q - 3.0 HP 220V/3/60HZ</t>
  </si>
  <si>
    <t>01083</t>
  </si>
  <si>
    <t>UNIDAD CONDENSADORA DANFOSS HCM 050 B21Q - 4.5 HP 220V/3/60HZ</t>
  </si>
  <si>
    <t>01087</t>
  </si>
  <si>
    <t>UNIDAD CONDENSADORA DANFOSS HGM 144 B21Q - 12.0 HP 220V/3/60HZ</t>
  </si>
  <si>
    <t>01088</t>
  </si>
  <si>
    <t>UNIDAD CONDENSADORA DANFOSS HGM 160 B21R - 13.5 HP 440V/3/60HZ</t>
  </si>
  <si>
    <t>01090</t>
  </si>
  <si>
    <t>UNIDAD CONDENSADORA DANFOSS HGM 160 B21Q - 13.5 HP  220V/3/60HZ</t>
  </si>
  <si>
    <t>01100</t>
  </si>
  <si>
    <t>BANDEJA PARA HD 173-208 HDL 129-155 - BILBHD207</t>
  </si>
  <si>
    <t>01101</t>
  </si>
  <si>
    <t>BANDEJA PARA HD 115-138 HDL086-103 - BILBHD137</t>
  </si>
  <si>
    <t>01102</t>
  </si>
  <si>
    <t>BANDEJA PARA HD 265-318-208 HDL 129-155 - BILBHD317</t>
  </si>
  <si>
    <t>01103</t>
  </si>
  <si>
    <t>CONTRABANDEJA PARA HDP 129 - CBLMHD670</t>
  </si>
  <si>
    <t>01105</t>
  </si>
  <si>
    <t>CONTROLADOR DE TEMPERATURA DIGITAL FULL GAUGE TC-920 RI 90/264V</t>
  </si>
  <si>
    <t>01106</t>
  </si>
  <si>
    <t>CONTROLADOR DE TEMPERATURA DIGITAL FULL GAUGE MICROSOL II PLUS 115/220V</t>
  </si>
  <si>
    <t>01114</t>
  </si>
  <si>
    <t>PRESOSTATO DIGITAL FULL GAUGE PCT-1610 PLUS</t>
  </si>
  <si>
    <t>01123</t>
  </si>
  <si>
    <t>VISOR DE LIQUIDO DE 1/4 - ROSCABLE - SG-14F - ARTICCO</t>
  </si>
  <si>
    <t>01124</t>
  </si>
  <si>
    <t>PRESOSTATOS ENCAPSULADO PARA ALTA PSH-600-475 (R-410A) - ARTICCO</t>
  </si>
  <si>
    <t>01125</t>
  </si>
  <si>
    <t>PRESOSTATOS ENCAPSULADO PARA BAJA PSL75-100 (R-410A) - ARTICCO</t>
  </si>
  <si>
    <t>01126</t>
  </si>
  <si>
    <t>MANIFOLD PARA R410A - M-410A - ARTICCO</t>
  </si>
  <si>
    <t>01127</t>
  </si>
  <si>
    <t>TERMOMETRO INFRA ROJO LASER TH-IR20 - ARTICCO</t>
  </si>
  <si>
    <t>01128</t>
  </si>
  <si>
    <t>TERMOMETRO DIGITAL TR-47D -40ºC / 70ºC - ARTICCO</t>
  </si>
  <si>
    <t>01130</t>
  </si>
  <si>
    <t>LAMAS DE PVC REFORZADA - 8" X 300 - QCP - 8300 - QUALITY</t>
  </si>
  <si>
    <t>01131</t>
  </si>
  <si>
    <t>ACUMULADOR DE SUCCION DE 1 5/8 - QSA-158 - QUALITY</t>
  </si>
  <si>
    <t>01137</t>
  </si>
  <si>
    <t>VALVULA CHECK ANTIRRETORNO O  DE RETENCIÓN DANFOSS NRVH 35S - 1 5/8" ANGULAR - 020-1073</t>
  </si>
  <si>
    <t>01138</t>
  </si>
  <si>
    <t>BOBINA DE SOLENOIDE - 220V/60HZ/16W - COD - 018F6814 - DANFOSS</t>
  </si>
  <si>
    <t>01142</t>
  </si>
  <si>
    <t>UNIDAD CONDENSADORA DANFOSS HCM 028 B21Q - 2.5 HP 220V/3/60HZ</t>
  </si>
  <si>
    <t>01149</t>
  </si>
  <si>
    <t>COMPRESOR SCROLLTECH HRM060 - 5.0 TR - R22  220V/3PH/60HZ</t>
  </si>
  <si>
    <t>01152</t>
  </si>
  <si>
    <t>COMPRESOR SCROLL PERFORMER SM125-3CAM, R22, 220V/3PH/60HZ - 10TR.</t>
  </si>
  <si>
    <t>01162</t>
  </si>
  <si>
    <t>MINI BOMBA DE CONDENSADO ASPEN FP-1056  220V/1/60HZ</t>
  </si>
  <si>
    <t>01163</t>
  </si>
  <si>
    <t>BOMBA DE CONDENSADO MINI ORANGE ASPEN FP-2473  220V/1/60HZ</t>
  </si>
  <si>
    <t>01165</t>
  </si>
  <si>
    <t xml:space="preserve">ACEITE PARA BOMBA DE VACIO - 1 GALON - BVA </t>
  </si>
  <si>
    <t>01166</t>
  </si>
  <si>
    <t>BROCHA DE ACERO PARA LIMPIAR CONDENSADOR BRO-352</t>
  </si>
  <si>
    <t>01167</t>
  </si>
  <si>
    <t>GAS MAP BERNZOMATIC  - WORTHINGTON 14.1 OZ</t>
  </si>
  <si>
    <t>01168</t>
  </si>
  <si>
    <t>BROCHA DE PLASTICO PARA LIMPIAR CONDENSADOR BRO-351</t>
  </si>
  <si>
    <t>01174</t>
  </si>
  <si>
    <t>COMPRESOR SCROLL PERFORMER SM185-9CAM, R22, 380V/3PH/60HZ</t>
  </si>
  <si>
    <t>01184</t>
  </si>
  <si>
    <t>VALVULA DE EXPANSION DANFOSS TES 2 - S/ORIFICIO MOP 15°C 068Z3405</t>
  </si>
  <si>
    <t>01185</t>
  </si>
  <si>
    <t>GAS REFRIGERANTE R-134A X 13.60 KG - JH</t>
  </si>
  <si>
    <t>01186</t>
  </si>
  <si>
    <t>GAS REFRIGERANTE R-404A X 10.90 KG</t>
  </si>
  <si>
    <t>01187</t>
  </si>
  <si>
    <t>GAS REFRIGERANTE R-410A X 11.30 KG  GENERICO</t>
  </si>
  <si>
    <t>01188</t>
  </si>
  <si>
    <t>GAS REFRIGERANTE R-407C X 11.30 KG SHANDONG</t>
  </si>
  <si>
    <t>01189</t>
  </si>
  <si>
    <t>GAS REFRIGERANTE COOLIB R-507 X 11.30 KG SANMEI</t>
  </si>
  <si>
    <t>01190</t>
  </si>
  <si>
    <t>DESTORNILLADOR MULTIPLE 6 EN 1 - APPLI PARTS</t>
  </si>
  <si>
    <t>01191</t>
  </si>
  <si>
    <t>DESTORNILLADOR MULTIPLE 6 EN 1 - UNIWELD</t>
  </si>
  <si>
    <t>01192</t>
  </si>
  <si>
    <t>FILTRO SECADOR 1/4 X 1/4 X 25 GR - APPLI PARTS</t>
  </si>
  <si>
    <t>01193</t>
  </si>
  <si>
    <t>TERMOMETRO DIAL DE BOLSILLO RAA-070  -40º / 70º - APPLI PARTS</t>
  </si>
  <si>
    <t>01194</t>
  </si>
  <si>
    <t>TERMOMETRO DIGITAL WT-2 CON SENSOR EXTENDIBLE -50 / +300º - APPLI PARTS</t>
  </si>
  <si>
    <t>01195</t>
  </si>
  <si>
    <t>LAMAS DE PVC 8" X 0.30  - STANDARD - GALPA</t>
  </si>
  <si>
    <t>01196</t>
  </si>
  <si>
    <t>CONTROL REMOTO UNIVERSAL - QTH-4000 - QUALITY</t>
  </si>
  <si>
    <t>01197</t>
  </si>
  <si>
    <t>TARJETA PARA MINI SPLIT C/CONTROL - 2 VELOCIDADES - SOLO FRIO - QTH-700W - QUALITY</t>
  </si>
  <si>
    <t>01198</t>
  </si>
  <si>
    <t>FILTRO BIDIRECCIONAL SIN VALVULA DE ACCESO -  QDX-4 X 25 GR - QUALITY</t>
  </si>
  <si>
    <t>01201</t>
  </si>
  <si>
    <t>COMPRESOR HERMETICO DANFOSS MTZ160 - 13.5HP - 440V/3F/60HZ - R-134A/404A/507A/407C (NO INC. VALV. V02/V04 Y RESIST. DE CARTER)</t>
  </si>
  <si>
    <t>01203</t>
  </si>
  <si>
    <t>PORTA FILTRO CERAMICO DE 1 1/8" - DCR-0489S - 1 NÚCLEO - DANFOSS - 023U7253</t>
  </si>
  <si>
    <t>01214</t>
  </si>
  <si>
    <t>COMPRESOR SCROLL PERFORMER SM185-3CAM, R22, 220V/3PH/60HZ - 15 TR</t>
  </si>
  <si>
    <t>01219</t>
  </si>
  <si>
    <t>PORTA FILTRO CERAMICO DE 1 3/8" - DCR-04811S - 1 NÚCLEO - DANFOSS - 023U7254</t>
  </si>
  <si>
    <t>01220</t>
  </si>
  <si>
    <t>PORTA FILTRO CERAMICO DE 5/8" - DCR-0485S - 1 NÚCLEO - DANFOSS - 023U7250</t>
  </si>
  <si>
    <t>01221</t>
  </si>
  <si>
    <t>UNIDAD CONDENSADORA ELGIN - UCM2150TT - 1.5HP - 220V/3/60 - R22 - MT, C-COPELAND</t>
  </si>
  <si>
    <t>01222</t>
  </si>
  <si>
    <t>UNIDAD CONDENSADORA ELGIN - UCM2200TTI - 2.0HP - 220V/3/60 - R22 - MT, C-COPELAND</t>
  </si>
  <si>
    <t>01224</t>
  </si>
  <si>
    <t>UNIDAD CONDENSADORA ELGIN - UCM2300TTI - 3.0HP - 220V/3/60 - R22 - MT, C-COPELAND</t>
  </si>
  <si>
    <t>01225</t>
  </si>
  <si>
    <t>UNIDAD CONDENSADORA ELGIN - UCM2350TTI - 3.5HP - 220V/3/60 - R22 - MT, C-COPELAND</t>
  </si>
  <si>
    <t>01226</t>
  </si>
  <si>
    <t>UNIDAD CONDENSADORA ELGIN - UCM2400TTI - 4.0HP - 220V/3/60 - R22 - MT, C-COPELAND</t>
  </si>
  <si>
    <t>01227</t>
  </si>
  <si>
    <t>UNIDAD CONDENSADORA ELGIN - UCM2500TTI - 5.0HP - 220V/3/60 - R22 - MT, C-COPELAND</t>
  </si>
  <si>
    <t>01228</t>
  </si>
  <si>
    <t>UNIDAD CONDENSADORA ELGIN - UCB4200TT - 2.0HP - 220V/3/60 - R404 - BT, C-COPELAND</t>
  </si>
  <si>
    <t>01229</t>
  </si>
  <si>
    <t>UNIDAD CONDENSADORA ELGIN - UCB4300TT - 3.0HP - 220V/3/60 - R404 - BT, C-COPELAND</t>
  </si>
  <si>
    <t>01230</t>
  </si>
  <si>
    <t>UNIDAD CONDENSADORA ELGIN - UCB4400TT - 4.0HP - 220V/3/60 - R404 - BT, C-COPELAND</t>
  </si>
  <si>
    <t>01231</t>
  </si>
  <si>
    <t>COMPRESOR FRACCIONARIO ELGIN  ECP-0065  1/5 HP 220V/1/60 R-134A</t>
  </si>
  <si>
    <t>01232</t>
  </si>
  <si>
    <t>COMPRESOR FRACCIONARIO ELGIN  ECP-0085  1/4 HP 220V/1/60 R-134A</t>
  </si>
  <si>
    <t>01233</t>
  </si>
  <si>
    <t>COMPRESOR FRACCIONARIO ELGIN  ECP-0115  1/3 HP 220V/1/60 R-134A</t>
  </si>
  <si>
    <t>01237</t>
  </si>
  <si>
    <t>COMPRESOR FRACCIONARIO ELGIN  TCM-0013  1/6 HP 220V/1/60 R-134A</t>
  </si>
  <si>
    <t>01238</t>
  </si>
  <si>
    <t>COMPRESOR FRACCIONARIO ELGIN  TCM-0030  1/2 HP 220V/1/60 R-134A</t>
  </si>
  <si>
    <t>01239</t>
  </si>
  <si>
    <t>COMPRESOR FRACCIONARIO ELGIN  TCA-0042  1/2 HP 220V/1/60 R-134A</t>
  </si>
  <si>
    <t>01240</t>
  </si>
  <si>
    <t>COMPRESOR FRACCIONARIO ELGIN  TCB-4016  1/2 HP 220V/1/60 R-404A</t>
  </si>
  <si>
    <t>01241</t>
  </si>
  <si>
    <t>COMPRESOR FRACCIONARIO ELGIN  TCA-0060  3/4 HP 220V/1/60 R-134A</t>
  </si>
  <si>
    <t>01242</t>
  </si>
  <si>
    <t>COMPRESOR FRACCIONARIO ELGIN  TCB-4018  3/4 HP 220V/1/60 R-404A</t>
  </si>
  <si>
    <t>01243</t>
  </si>
  <si>
    <t>COMPRESOR FRACCIONARIO ELGIN  TCB-4040  1 HP 220V/1/60 R-404A</t>
  </si>
  <si>
    <t>01244</t>
  </si>
  <si>
    <t>UNIDAD CONDENSADORA FRACCIONARIA ELGIN  UCP-0065  1/5 HP  220V/1/60 - R134A</t>
  </si>
  <si>
    <t>01245</t>
  </si>
  <si>
    <t>UNIDAD CONDENSADORA FRACCIONARIA ELGIN  UCP-0085  1/4 HP  220V/1/60 - R134A</t>
  </si>
  <si>
    <t>01246</t>
  </si>
  <si>
    <t>UNIDAD CONDENSADORA FRACCIONARIA ELGIN  UCP-0115  1/3 HP  220V/1/60 - R134A</t>
  </si>
  <si>
    <t>01247</t>
  </si>
  <si>
    <t>UNIDAD CONDENSADORA FRACCIONARIA ELGIN  TUM-2053  1 HP  220V/1/60 - R22</t>
  </si>
  <si>
    <t>01248</t>
  </si>
  <si>
    <t>UNIDAD CONDENSADORA FRACCIONARIA ELGIN  TUB-4040  1 HP  220V/1/60 - R404A</t>
  </si>
  <si>
    <t>01249</t>
  </si>
  <si>
    <t>UNIDAD CONDENSADORA FRACCIONARIA ELGIN  TUM-2063  1 1/4 HP  220V/1/60 - R22</t>
  </si>
  <si>
    <t>01250</t>
  </si>
  <si>
    <t>MOTOVENTILADOR MM-11B  06 WATTS  220V/1/60HZ - ELGIN 8" DIAM.</t>
  </si>
  <si>
    <t>01251</t>
  </si>
  <si>
    <t>MOTOVENTILADOR MM-20B  12 WATTS  220V/1/60HZ - ELGIN 10" DIAM.</t>
  </si>
  <si>
    <t>01253</t>
  </si>
  <si>
    <t>FILTRO CERAMICO SECADO 100% NUCLEO SOLIDO DANFOSS 48-DM  CON JUNTA - 023U1392</t>
  </si>
  <si>
    <t>01262</t>
  </si>
  <si>
    <t>COMPRESOR SCROLL SR049KAB - 48000BTU - R22  220V/1PH/60HZ - ELGIN</t>
  </si>
  <si>
    <t>01263</t>
  </si>
  <si>
    <t>COMPRESOR SCROLL CSB301H6B - 48000BTU - R22  220V/1PH/60HZ - ELGIN - SANYO</t>
  </si>
  <si>
    <t>01265</t>
  </si>
  <si>
    <t>COMPRESOR ROTATIVO UR4B110 - 12000BTU - R22  110V/1PH/60HZ - SAMSUNG</t>
  </si>
  <si>
    <t>01266</t>
  </si>
  <si>
    <t>COMPRESOR ROTATIVO QJ278KCD00 - 18000BTU - R22  220V/1PH/60HZ - LG</t>
  </si>
  <si>
    <t>01267</t>
  </si>
  <si>
    <t>COMPRESOR ROTATIVO QJ325KMA/QJ325KAA - 24000BTU - R22  220V/1PH/60HZ - LG</t>
  </si>
  <si>
    <t>01268</t>
  </si>
  <si>
    <t>CALEFACTOR DE CARTER DE COMPRESOR - ELGIN 45RA060W0720</t>
  </si>
  <si>
    <t>01270</t>
  </si>
  <si>
    <t>VALVULA CHECK ANTIRRETORNO O  DE RETENCIÓN  DANFOSS NRVH 28S - 1 3/8" ANGULAR - 020-1068</t>
  </si>
  <si>
    <t>01271</t>
  </si>
  <si>
    <t>VALVULA CHECK ANTIRRETORNO O  DE RETENCIÓN  DANFOSS NRVH 22S - 1 1/8" ANGULAR - 020-1072</t>
  </si>
  <si>
    <t>01272</t>
  </si>
  <si>
    <t>CONTROLADOR DE TEMPERATURA DIGITAL FULL GAUGE MT-518 RI-110/220V</t>
  </si>
  <si>
    <t>01273</t>
  </si>
  <si>
    <t>CONTROLADOR DE TEMPERATURA DIGITAL FULL GAUGE TC-960 RIL LOG  12/24V</t>
  </si>
  <si>
    <t>01274</t>
  </si>
  <si>
    <t>CONTROLADOR DE TEMPERATURA DIGITAL FULL GAUGE TIC 18 RI 110/220V</t>
  </si>
  <si>
    <t>01275</t>
  </si>
  <si>
    <t>TERMOSTATO DIGITAL FULL GAUGE MT-543 RI LOG - 110/220V</t>
  </si>
  <si>
    <t>01276</t>
  </si>
  <si>
    <t>CONTROLADOR DE TEMPERATURA DIGITAL MT-512G - VER.02 - 115/220 VAC - FULL GAUGE</t>
  </si>
  <si>
    <t>01277</t>
  </si>
  <si>
    <t>RESISTENCIA FLEXIBLE ELBAC 40W/MT,220V</t>
  </si>
  <si>
    <t>01279</t>
  </si>
  <si>
    <t>CUERPO VAL. ELECT. DANFOSS AKV 15-3 - 7/8" X 7/8" SOLD. - 068F5010</t>
  </si>
  <si>
    <t>01285</t>
  </si>
  <si>
    <t>M2 PANEL POL - 100</t>
  </si>
  <si>
    <t>01288</t>
  </si>
  <si>
    <t>UNIDAD CONDENSADORA DANFOSS HGM 100 B21E - 9.0 HP 440V/3/60HZ</t>
  </si>
  <si>
    <t>01289</t>
  </si>
  <si>
    <t>GAS REFRIGERANTE R-22 X 13.60 KG - DONGYUE</t>
  </si>
  <si>
    <t>01290</t>
  </si>
  <si>
    <t>UNIDAD CONDENSADORA DANFOSS HGM 080 B21Q - 7.0 HP 440V/3/60HZ</t>
  </si>
  <si>
    <t>01293</t>
  </si>
  <si>
    <t>GAS REFRIGERANTE R-134A X 13.60 KG - DONGYUE</t>
  </si>
  <si>
    <t>01300</t>
  </si>
  <si>
    <t>COMPRESOR SEMI HERMÉTICO BITZER 6F-40.2Y - 440V/3PH/60HZ</t>
  </si>
  <si>
    <t>01301</t>
  </si>
  <si>
    <t>FILTRO SECADOR  419 1 1/8" 4-5T SOLDABLE - APPLI PARTS</t>
  </si>
  <si>
    <t>01302</t>
  </si>
  <si>
    <t>TUBO CAPILAR COBRE 0.081"OD X 0.031" ID</t>
  </si>
  <si>
    <t>01303</t>
  </si>
  <si>
    <t>TUBO CAPILAR COBRE 0.087"OD X 0.036" ID</t>
  </si>
  <si>
    <t>01304</t>
  </si>
  <si>
    <t>TUBO CAPILAR COBRE 0.093"OD X 0.042" ID</t>
  </si>
  <si>
    <t>01305</t>
  </si>
  <si>
    <t>TUBO CAPILAR COBRE 0.106"OD X 0.054" ID</t>
  </si>
  <si>
    <t>01306</t>
  </si>
  <si>
    <t>TUBO CAPILAR COBRE 0.125"OD X 0.064" ID</t>
  </si>
  <si>
    <t>01319</t>
  </si>
  <si>
    <t>EVAPORADOR MIPAL HDHA 290E 220-380V/3/60HZ</t>
  </si>
  <si>
    <t>01320</t>
  </si>
  <si>
    <t>MOTOR M4Q 045 -CF01-01/B11- EBM - MT87411</t>
  </si>
  <si>
    <t>01321</t>
  </si>
  <si>
    <t xml:space="preserve">SENSOR DE PENETRACION - SB-57 - 75MM/3MM - FULL GAUGE </t>
  </si>
  <si>
    <t>01323</t>
  </si>
  <si>
    <t>CUERPO DE VALVULA SOLENOIDE DANFOSS EVR 22 - 1 3/8 SOLDABLE - BUSCAR 00772</t>
  </si>
  <si>
    <t>01324</t>
  </si>
  <si>
    <t>ACUMULADOR DE SUCCION DE 1 5/8 - ASD120V13 - DANFOSS</t>
  </si>
  <si>
    <t>01325</t>
  </si>
  <si>
    <t>MANGA AISLANTE CI-H-012 DE 1/2" X 1/2" - ARMAFLEX/ARMACELL</t>
  </si>
  <si>
    <t>01326</t>
  </si>
  <si>
    <t>MANGA AISLANTE CI-H-015 DE 5/8" X 1/2" - ARMAFLEX/ARMACELL</t>
  </si>
  <si>
    <t>01327</t>
  </si>
  <si>
    <t>MANGA AISLANTE C1-H-022 DE 7/8" X 1/2" - ARMAFLEX/ARMACELL</t>
  </si>
  <si>
    <t>01328</t>
  </si>
  <si>
    <t>MANGA AISLANTE C1-H-020 DE 3/4" X 1/2" - ARMAFLEX/ARMACELL</t>
  </si>
  <si>
    <t>01329</t>
  </si>
  <si>
    <t>ACUMULADOR DE SUCCION DE 7/8 - QSA-78 - QUALITY</t>
  </si>
  <si>
    <t>01330</t>
  </si>
  <si>
    <t>ACUMULADOR DE SUCCION DE 1 3/8 - QSA-138 - QUALITY</t>
  </si>
  <si>
    <t>01331</t>
  </si>
  <si>
    <t>LAMAS DE PVC ALECO 8X0.08X300  (20 CM X 2MMX 91.44M) STANDARD SMOOTH -170008</t>
  </si>
  <si>
    <t>MT</t>
  </si>
  <si>
    <t>01332</t>
  </si>
  <si>
    <t>LAMAS DE PVC ALECO 8X0.080X300 (20CM X 2MMX 91.44M) LOW TEMP REINFORCED - 172007</t>
  </si>
  <si>
    <t>01333</t>
  </si>
  <si>
    <t>LAMAS DE PVC ALECO 12X120X150 (30 CM X 3MMX 45.72 M) STANDAR SMOOTH - 170012</t>
  </si>
  <si>
    <t>01338</t>
  </si>
  <si>
    <t>COMPRESOR SCROLL PERFORMER SM160-3CBM, R22, 220V/3PH/60HZ</t>
  </si>
  <si>
    <t>01339</t>
  </si>
  <si>
    <t>UNIDAD CONDENSADORA ELGIN - UCM2150ETI - 1.5HP - 220V/1/60 - R22 - MT, C-COPELAND</t>
  </si>
  <si>
    <t>01340</t>
  </si>
  <si>
    <t>UNIDAD CONDENSADORA ELGIN - UCM2200ETI - 2.0HP - 220V/1/60 - R22 - MT, C-COPELAND</t>
  </si>
  <si>
    <t>01341</t>
  </si>
  <si>
    <t>UNIDAD CONDENSADORA ELGIN - UCM2275ETI - 2.75HP - 220V/1/60 - R22 - MT, C-COPELAND</t>
  </si>
  <si>
    <t>01342</t>
  </si>
  <si>
    <t>UNIDAD CONDENSADORA ELGIN - UCM2275TTI - 2.75HP - 220V/3/60 - R22 - MT, C-COPELAND</t>
  </si>
  <si>
    <t>01343</t>
  </si>
  <si>
    <t>UNIDAD CONDENSADORA ELGIN - UCM2300ETI - 3.0HP - 220V/1/60 - R22 - MT, C-COPELAND</t>
  </si>
  <si>
    <t>01344</t>
  </si>
  <si>
    <t>UNIDAD CONDENSADORA ELGIN - UCB4150ETC - 1.5HP - 220V/1/60 - R404 - BT, C-ELGIN</t>
  </si>
  <si>
    <t>01345</t>
  </si>
  <si>
    <t>UNIDAD CONDENSADORA ELGIN - UCB4500TTC - 5.0HP - 220V/3/60 - R404 - BT, C-ELGIN</t>
  </si>
  <si>
    <t>01348</t>
  </si>
  <si>
    <t xml:space="preserve">EQUIPO DE A/A MINI SPLIT FRIO SOLO - 12000 BTU - R22 - 220V/1PH/60HZ - GREE </t>
  </si>
  <si>
    <t>01349</t>
  </si>
  <si>
    <t>EQUIPO DE A/A MINI SPLIT FRIO SOLO - 18000 BTU - R22 - 220V/1PH/60HZ - GREE</t>
  </si>
  <si>
    <t>01350</t>
  </si>
  <si>
    <t>EQUIPO DE A/A MINI SPLIT FRIO SOLO - 24000 BTU - R-22 - 220V/1PH/60HZ - GREE</t>
  </si>
  <si>
    <t>01351</t>
  </si>
  <si>
    <t>CONDENSADORA VERTICAL - 24000 BTU - R22 - 220V/1PH/60HZ - GREE</t>
  </si>
  <si>
    <t>01352</t>
  </si>
  <si>
    <t>CONDENSADORA VERTICAL - 60000 BTU - R22 - 220V/3PH/60HZ - GREE</t>
  </si>
  <si>
    <t>01353</t>
  </si>
  <si>
    <t>CONDENSADORA VERTICAL - 60000BTU - R22 - 220V/1PH/60HZ - GREE</t>
  </si>
  <si>
    <t>01354</t>
  </si>
  <si>
    <t>EVAPORADOR PISO TECHO - 36000 BTU - R22 - 220V/1PH/60HZ - GREE</t>
  </si>
  <si>
    <t>01355</t>
  </si>
  <si>
    <t>EVAPORADOR DE PISO TECHO - 24000 BTU - R22 -  220V/1PH/60HZ - GREE</t>
  </si>
  <si>
    <t>01356</t>
  </si>
  <si>
    <t>EVAPORADOR PISO TECHO - 36000BTU - R22 - 220V/1PH/60HZ - GREE</t>
  </si>
  <si>
    <t>01357</t>
  </si>
  <si>
    <t>EVAPORADOR PISO TECHO - 60000BTU - R22 - 220V/1PH/60HZ - GREE</t>
  </si>
  <si>
    <t>01361</t>
  </si>
  <si>
    <t>CONDENSADOR ARMADO ELGIN 2830 T/COBRE - 2.5HP MEDIA - 3.0HP BAJA - 220V/1PH/60HZ</t>
  </si>
  <si>
    <t>01362</t>
  </si>
  <si>
    <t>CONDENSADOR ARMADO ELGIN 2840 T/COBRE - 3.0HP MEDIA - 3.5HP BAJA - 220V/1PH/60HZ</t>
  </si>
  <si>
    <t>01363</t>
  </si>
  <si>
    <t>CONDENSADOR ARMADO ELGIN 2860 T/COBRE - 4.0HP MEDIA - 5.0HP BAJA - 220V/1PH/60HZ</t>
  </si>
  <si>
    <t>01364</t>
  </si>
  <si>
    <t>CONDENSADOR ARMADO ELGIN 2930 T/COBRE - 6.0HP MEDIA - 7.5HP BAJA - 220V/1PH/60HZ</t>
  </si>
  <si>
    <t>01365</t>
  </si>
  <si>
    <t>MOTOVENTILADOR PARA CONDENSADOR DE 500MM - 1/3HP- 220-380V/3PH + REJILLA - ELGIN</t>
  </si>
  <si>
    <t>01366</t>
  </si>
  <si>
    <t>MOTOVENTILADOR PARA CONDENSADOR DE 450MM - 1/4HP - 220-380V/3PH + REJILLA - ELGIN - CL450BXCCE</t>
  </si>
  <si>
    <t>01367</t>
  </si>
  <si>
    <t>MOTOVENTILADOR PARA EVAPAPORADOR DE 350MM 1/8HP - 220V/1PH + REJILLA - ELGIN - CL350EYCEE</t>
  </si>
  <si>
    <t>01368</t>
  </si>
  <si>
    <t>MOTOVENTILADOR PARA EVAPAPORADOR DE 300MM 1/10HP - 220V/1PH + REJILLA - ELGIN-CL300EYCEE</t>
  </si>
  <si>
    <t>01369</t>
  </si>
  <si>
    <t>COMPRESOR HERMETICO COPELAND CR37K6MTF5 - 3HP - R22 - 220V/3PH/60HZ - MEDIA</t>
  </si>
  <si>
    <t>01370</t>
  </si>
  <si>
    <t>COMPRESOR HERMETICO COPELAND CR62KQMTF5 - 5HP - R22 - 220V/3PH/60HZ - MEDIA</t>
  </si>
  <si>
    <t>01371</t>
  </si>
  <si>
    <t>COMPRESOR HERMETICO COPELAND CF09K6ETF5 - 3HP - R404 - 220V/3PH/60HZ - BAJA</t>
  </si>
  <si>
    <t>01372</t>
  </si>
  <si>
    <t>COMPRESOR HERMETICO ELGIN ECB2522T - 5HP - R404 - 220V/3PH/60HZ - BAJA</t>
  </si>
  <si>
    <t>01373</t>
  </si>
  <si>
    <t>COMPRESOR SCROLL CSB351H6B - 60000BTU - R22  220V/1PH/60HZ - SANYO</t>
  </si>
  <si>
    <t>01374</t>
  </si>
  <si>
    <t>GUARDATERMOSTATOS QTH-100 - QUALITY</t>
  </si>
  <si>
    <t>01375</t>
  </si>
  <si>
    <t>ACUMULADOR DE SUCCION DE 1 1/8 - QSA-118 - QUALITY</t>
  </si>
  <si>
    <t>01376</t>
  </si>
  <si>
    <t>AMPERIMETRO ANALOGO QTM-300A - QUALITY</t>
  </si>
  <si>
    <t>01377</t>
  </si>
  <si>
    <t>CONDENSADOR FRACCIONARIO ELGIN 2775 - 1/3HP BT - 1/4HP MT</t>
  </si>
  <si>
    <t>01378</t>
  </si>
  <si>
    <t>CONDENSADOR FRACCIONARIO ELGIN 2776 - 1/2HP BT - 1/3HP MT - 8 CODOS</t>
  </si>
  <si>
    <t>01379</t>
  </si>
  <si>
    <t>CONDENSADOR FRACCIONARIO ELGIN 2777 - 3/4HP BT - 1/2HP MT - 9 CODOS</t>
  </si>
  <si>
    <t>01380</t>
  </si>
  <si>
    <t>CONDENSADOR FRACCIONARIO ELGIN 2778 - 1HP BT - 3/4HP MT - 15 CODOS</t>
  </si>
  <si>
    <t>01381</t>
  </si>
  <si>
    <t>CONDENSADOR FRACCIONARIO ELGIN 2801 - 1 1/2HP BT - 1HP MT - 20 CODOS</t>
  </si>
  <si>
    <t>01382</t>
  </si>
  <si>
    <t>UNIDAD CONDENSADORA FRACCIONARIA ELGIN  UCA 0042ES 1/2 HP  220V/1/60 - R134A</t>
  </si>
  <si>
    <t>01383</t>
  </si>
  <si>
    <t>UNIDAD CONDENSADORA FRACCIONARIA ELGIN  UCM 0030ES 1/2 HP  220V/1/60 - R134A</t>
  </si>
  <si>
    <t>01384</t>
  </si>
  <si>
    <t>UNIDAD CONDENSADORA FRACCIONARIA ELGIN  UCB 4016ES 1/2 HP  220V/1/60 - R404A</t>
  </si>
  <si>
    <t>01385</t>
  </si>
  <si>
    <t>COMPRESOR FRACCIONARIO ELGIN  TCM-2062E 1 1/4 HP 220V/1/60 R22</t>
  </si>
  <si>
    <t>01386</t>
  </si>
  <si>
    <t>CONDENSADOR FRACCIONARIO ELGIN 2829 - 1 3/4HP BT - 1 1/3HP MT - 24 CODOS</t>
  </si>
  <si>
    <t>01389</t>
  </si>
  <si>
    <t>CONTROLADOR DE TEMPERATURA DIGITAL MT-519E C/2 SISTEMAS INDEPENDIENTES - VER.02 - 100-220 VAC - FULL GAUGE</t>
  </si>
  <si>
    <t>01390</t>
  </si>
  <si>
    <t>MANGA AISLANTE CI-H-010 DE 3/8" X 1/2" - ARMAFLEX/ARMACELL</t>
  </si>
  <si>
    <t>01391</t>
  </si>
  <si>
    <t>MANGA AISLANTE C1-H-028 DE 1 1/8" X 1/2" - ARMAFLEX/ARMACELL</t>
  </si>
  <si>
    <t>01392</t>
  </si>
  <si>
    <t>MANGA AISLANTE CI-H-035 DE 1 3/8" X 1/2" - ARMAFLEX/ARMACELL</t>
  </si>
  <si>
    <t>01393</t>
  </si>
  <si>
    <t>MANGA AISLANTE C1-H-042 DE 1 5/8" X 1/2" - ARMAFLEX/ARMACELL</t>
  </si>
  <si>
    <t>01394</t>
  </si>
  <si>
    <t>MANGA AISLANTE C1-H-054 DE 2 1/8" X 1/2" - ARMAFLEX/ARMACELL</t>
  </si>
  <si>
    <t>01395</t>
  </si>
  <si>
    <t>MANGA AISLANTE CI-H-057 DE 2 1/4" X 1/2" - ARMAFLEX/ARMACELL</t>
  </si>
  <si>
    <t>01396</t>
  </si>
  <si>
    <t>MANGA AISLANTE CI-H-067 DE 2 5/8" X 1/2" - ARMAFLEX/ARMACELL</t>
  </si>
  <si>
    <t>01397</t>
  </si>
  <si>
    <t>PLANCHA AISLANTE C1-13150CS 13MM (1/2") X 1.5M X 8M (12 M2)- ARMAFLEX/ARMACELL</t>
  </si>
  <si>
    <t>01398</t>
  </si>
  <si>
    <t>PLANCHA AISLANTE C1-19150CS 19MM (3/4") X 1.5M X 6M (9 M2)- ARMAFLEX/ARMACELL</t>
  </si>
  <si>
    <t>01399</t>
  </si>
  <si>
    <t>CINTA TAPPE AS-ATAPEC1D-9M TAPPE - ARMAFLEX</t>
  </si>
  <si>
    <t>01401</t>
  </si>
  <si>
    <t>RESISTENCIA FLEXIBLE ELBAC 30W/MT,220V</t>
  </si>
  <si>
    <t>01403</t>
  </si>
  <si>
    <t>COMPRESOR SCROLL CSB353H6B 60000BTU - R22 220V/3PH/60HZ  - SANYO</t>
  </si>
  <si>
    <t>01409</t>
  </si>
  <si>
    <t xml:space="preserve">COMPRESOR HERMETICO MANEUROP MTZ040 440V/3/60 3.5 HP </t>
  </si>
  <si>
    <t>01410</t>
  </si>
  <si>
    <t>GAS REFRIGERANTE R-134A X 13.60 KG</t>
  </si>
  <si>
    <t>01436</t>
  </si>
  <si>
    <t>PANEL FRIO POL-100  1.15 X 3.50 MTS</t>
  </si>
  <si>
    <t>01439</t>
  </si>
  <si>
    <t>LAMAS DE PVC ALECO 12"X0.12"X150’ (30CM X 3MM X 45.72M) LOW TEMP RIBBED – 172013 – MADE IN USA</t>
  </si>
  <si>
    <t>01440</t>
  </si>
  <si>
    <t>TRANSDUCTOR DE PRESION SB-69-500V - FULL GAUGE - (PARA PCT-100RI )</t>
  </si>
  <si>
    <t>01441</t>
  </si>
  <si>
    <t>UNIDAD CONDENSADORA DANFOSS HGM 064 E21E - 5.5 HP  - 440V/3PH/60HZ</t>
  </si>
  <si>
    <t>01442</t>
  </si>
  <si>
    <t>COMPRESOR FRACCIONARIO ELGIN TCM2050E 1 HP 220V/1/60 R22</t>
  </si>
  <si>
    <t>01443</t>
  </si>
  <si>
    <t>COMPRESOR DOMESTICO ELGIN - ENLE 55 E - 1/6 HP 220V/1/60 R 134A</t>
  </si>
  <si>
    <t>01444</t>
  </si>
  <si>
    <t>COMPRESOR DOMESTICO ELGIN - ENLE45E - 1/8 HP 220V/1/60 R 134A</t>
  </si>
  <si>
    <t>01445</t>
  </si>
  <si>
    <t>UNIDAD CONDENSADORA  ELGIN - UCB4125ET - 1.25HP - 220V/1/60 - R 404 BT, C-COPELAND</t>
  </si>
  <si>
    <t>01446</t>
  </si>
  <si>
    <t>UNIDAD CONDENSADORA ELGIN - ESB4300TT - 3.0HP - 220V/3/60 - R404 - BT, C-COPELAND + KSC1500300</t>
  </si>
  <si>
    <t>01447</t>
  </si>
  <si>
    <t>UNIDAD CONDENSADORA ELGIN - ESM2300TTI - 3.0HP - 220V/3/60 - R22 - MT, C-COPELAND - OUTDOOR</t>
  </si>
  <si>
    <t>01453</t>
  </si>
  <si>
    <t>ROLLO DE COBRE FLEXIBLE 7/8" HIGH QUALITY - STARCOLD - 22.23 MM X 0.75 MM X 15 M</t>
  </si>
  <si>
    <t>01455</t>
  </si>
  <si>
    <t>TUBO DE COBRE RIGIDO 5/8" TIPO L X 6MTS (DIAM. EXT)</t>
  </si>
  <si>
    <t>01456</t>
  </si>
  <si>
    <t>TUBO DE COBRE RIGIDO 3/4" TIPO L X 6MTS (DIAM. EXT)</t>
  </si>
  <si>
    <t>01457</t>
  </si>
  <si>
    <t>TUBO DE COBRE RIGIDO 7/8" TIPO L X 6MTS (DIAM. EXT)</t>
  </si>
  <si>
    <t>01458</t>
  </si>
  <si>
    <t>TUBO DE COBRE RIGIDO 1 1/8" TIPO L X 6MTS (DIAM. EXT)</t>
  </si>
  <si>
    <t>01459</t>
  </si>
  <si>
    <t>TUBO DE COBRE RIGIDO 1 3/8" TIPO L X 6MTS (DIAM. EXT)</t>
  </si>
  <si>
    <t>01460</t>
  </si>
  <si>
    <t>TUBO DE COBRE RIGIDO 1 5/8" TIPO L X 6MTS (DIAM. EXT)</t>
  </si>
  <si>
    <t>01461</t>
  </si>
  <si>
    <t>TUBO DE COBRE RIGIDO 2 1/8" TIPO L X 6MTS (DIAM. EXT)</t>
  </si>
  <si>
    <t>01462</t>
  </si>
  <si>
    <t>TUBO DE COBRE RIGIDO 2 5/8" TIPO L X 6MTS (DIAM. EXT)</t>
  </si>
  <si>
    <t>01464</t>
  </si>
  <si>
    <t>EVAPORADOR MIPAL HD 265E 220-380-440V/3F/60HZ - BLANCO C/DESHIELO ELÉCTRICO</t>
  </si>
  <si>
    <t>01465</t>
  </si>
  <si>
    <t>BLOQUE ABE 28X7 DE 3700MM LARGO CON RESISTENCIA 44</t>
  </si>
  <si>
    <t>01466</t>
  </si>
  <si>
    <t>BLOQUE ABE 28X5 DE 3700MM LARGO CON RESISTENCIA 44</t>
  </si>
  <si>
    <t>01467</t>
  </si>
  <si>
    <t>EVAPORADOR MIPAL MI 078E  220V/1F/60HZ - BLANCO C/DESHIELO ELÉCTRICO - GS2E07802</t>
  </si>
  <si>
    <t>01468</t>
  </si>
  <si>
    <t>EVAPORADOR MIPAL HDL 103E 220-380-440V/3F/60HZ - BLANCO C/DESHIELO ELÉCTRICO - HL2E103</t>
  </si>
  <si>
    <t>01469</t>
  </si>
  <si>
    <t>EVAPORADOR MIPAL HD 138E 220-380-440V/3F/60HZ - BLANCO C/DESHIELO ELÉCTRICO</t>
  </si>
  <si>
    <t>01470</t>
  </si>
  <si>
    <t>EVAPORADOR MIPAL HD 208E 220-380-440V/3F/60HZ - BLANCO C/DESHIELO ELÉCTRICO</t>
  </si>
  <si>
    <t>01471</t>
  </si>
  <si>
    <t>EVAPORADOR MIPAL HD 173E 220-380-440V/3F/60HZ - BLANCO C/DESHIELO ELÉCTRICO</t>
  </si>
  <si>
    <t>01472</t>
  </si>
  <si>
    <t>EVAPORADOR MIPAL HD 318E 220-380-440V/3F/60HZ - BLANCO C/DESHIELO ELÉCTRICO</t>
  </si>
  <si>
    <t>01473</t>
  </si>
  <si>
    <t>EVAPORADOR MIPAL HDHB 223E 220-380-440V/3F/60HZ - BLANCO C/DESHIELO ELÉCTRICO</t>
  </si>
  <si>
    <t>01474</t>
  </si>
  <si>
    <t>EVAPORADOR MIPAL MI 094E  220V/1F/60HZ - BLANCO C/DESHIELO ELÉCTRICO</t>
  </si>
  <si>
    <t>01475</t>
  </si>
  <si>
    <t>EVAPORADOR MIPAL MI 125E  220V/1F/60HZ - BLANCO C/DESHIELO ELÉCTRICO - GS2E12502</t>
  </si>
  <si>
    <t>01476</t>
  </si>
  <si>
    <t>EVAPORADOR MIPAL MI 015E  220V/1F/60HZ - BLANCO C/DESHIELO ELÉCTRICO - GS2E01502</t>
  </si>
  <si>
    <t>01477</t>
  </si>
  <si>
    <t>EVAPORADOR MIPAL MI 031E  220V/1F/60HZ - BLANCO C/DESHIELO ELÉCTRICO - GS2E03102</t>
  </si>
  <si>
    <t>01478</t>
  </si>
  <si>
    <t>EVAPORADOR MIPAL MI 038E  220V/1F/60HZ - BLANCO C/DESHIELO ELÉCTRICO - GS2E03802</t>
  </si>
  <si>
    <t>01479</t>
  </si>
  <si>
    <t>EVAPORADOR MIPAL MI 051E  220V/1F/60HZ - BLANCO C/DESHIELO ELÉCTRICO - GS2E05102</t>
  </si>
  <si>
    <t>01480</t>
  </si>
  <si>
    <t>EVAPORADOR MIPAL MI 062E  220V/1F/60HZ - BLANCO C/DESHIELO ELÉCTRICO - GS2E06202</t>
  </si>
  <si>
    <t>01481</t>
  </si>
  <si>
    <t>EVAPORADOR MIPAL EVIB 662E 380V/3/60HZ - BLANCO</t>
  </si>
  <si>
    <t>01482</t>
  </si>
  <si>
    <t xml:space="preserve">LIMPIADOR PARA CONDENSADOR - TT-8-R+ - TOP-PRO </t>
  </si>
  <si>
    <t>01483</t>
  </si>
  <si>
    <t xml:space="preserve">DUCTO FLEXIBLE TH- FLEX 6" X 25´ </t>
  </si>
  <si>
    <t>01484</t>
  </si>
  <si>
    <t xml:space="preserve">DUCTO FLEXIBLE TH- FLEX 8" X 25´ </t>
  </si>
  <si>
    <t>01485</t>
  </si>
  <si>
    <t xml:space="preserve">DUCTO FLEXIBLE TH- FLEX 10" X 25´ </t>
  </si>
  <si>
    <t>01486</t>
  </si>
  <si>
    <t xml:space="preserve">DUCTO FLEXIBLE TH- FLEX 12" X 25´ </t>
  </si>
  <si>
    <t>01487</t>
  </si>
  <si>
    <t>CONTROLADOR DIGITAL DE PRESION PARA RACKS PCT-3001 PLUS - VER.02 - 12 VDC - FULL GAUGE</t>
  </si>
  <si>
    <t>01488</t>
  </si>
  <si>
    <t>UNIDAD CONDENSADORA BITZER LH84/4DC-5.2Y SA - 5.0HP 220V/3  CON CUADRO ELECTRICO Y GABINETE DE PROTECCION</t>
  </si>
  <si>
    <t>01489</t>
  </si>
  <si>
    <t>MANGA AISLANTE CI-M-022 DE 7/8" X 3/4" - ARMAFLEX/ARMACELL</t>
  </si>
  <si>
    <t>01490</t>
  </si>
  <si>
    <t>MANGA AISLANTE CI-M-028 DE 1 1/8" X 3/4" - ARMAFLEX/ARMACELL</t>
  </si>
  <si>
    <t>01491</t>
  </si>
  <si>
    <t>MANGA AISLANTE CI-M-035 DE 1 3/8" X 3/4" - ARMAFLEX/ARMACELL</t>
  </si>
  <si>
    <t>01492</t>
  </si>
  <si>
    <t>MANGA AISLANTE CI-M-042 DE 1 5/8" X 3/4" - ARMAFLEX/ARMACELL</t>
  </si>
  <si>
    <t>01493</t>
  </si>
  <si>
    <t>MANGA AISLANTE CI-M-054 DE 2 1/8" X 3/4" - ARMAFLEX/ARMACELL</t>
  </si>
  <si>
    <t>01494</t>
  </si>
  <si>
    <t>MANGA AISLANTE CI-M-067 DE 2 5/8" X 3/4" - ARMAFLEX/ARMACELL</t>
  </si>
  <si>
    <t>01496</t>
  </si>
  <si>
    <t>MOTOVENTILADOR EVAP+REJILLA ZIEHL-ABEGG 230-380/3/60 FN040-4DA.0F.V7P1- 400MM</t>
  </si>
  <si>
    <t>01497</t>
  </si>
  <si>
    <t>PANEL FRIO POL-50  1.15 X 0.5 BL/BL DE 4.20M</t>
  </si>
  <si>
    <t>01498</t>
  </si>
  <si>
    <t>PANEL FRIO POL-50  1.15 X 0.5 BL/BL DE 6.85M</t>
  </si>
  <si>
    <t>01499</t>
  </si>
  <si>
    <t>PANEL FRIO POL-50  1.15 X 0.5 BL/BL DE 6.55M</t>
  </si>
  <si>
    <t>01500</t>
  </si>
  <si>
    <t>PANEL FRIO POL-50  1.15 X 0.5 BL/BL DE 6.45M</t>
  </si>
  <si>
    <t>01501</t>
  </si>
  <si>
    <t>PANEL FRIO POL-50  1.15 X 0.5 BL/BL DE 4.50M</t>
  </si>
  <si>
    <t>01502</t>
  </si>
  <si>
    <t>PANEL FRIO POL-100  1.15 X 4.80 MTS</t>
  </si>
  <si>
    <t>01503</t>
  </si>
  <si>
    <t>EVAPORADOR MIPAL  BV 077A  220V/1/60HZ</t>
  </si>
  <si>
    <t>01504</t>
  </si>
  <si>
    <t>BLOQUE ABE 38X10R PARA TUNEL CON RESISTENCIA 440V</t>
  </si>
  <si>
    <t>01505</t>
  </si>
  <si>
    <t>GAS REFRIGERANTE R-507 X 11.30 KG - DONGYUE</t>
  </si>
  <si>
    <t>01506</t>
  </si>
  <si>
    <t>GAS REFRIGERANTE R-404 A X 10.90 KG - DONGYUE</t>
  </si>
  <si>
    <t>01507</t>
  </si>
  <si>
    <t>GAS REFRIGERANTE R-407C X 11.30 KG - DONGYUE</t>
  </si>
  <si>
    <t>01508</t>
  </si>
  <si>
    <t>GAS REFRIGERANTE R-410A X 11.30 KG - DONGYUE</t>
  </si>
  <si>
    <t>01509</t>
  </si>
  <si>
    <t>ORIFICIO Nº9 PARA TE-20 COD. 067B2773</t>
  </si>
  <si>
    <t>01510</t>
  </si>
  <si>
    <t>ELEMENTO TERMOSTATICO DANFOSS TEX-12 MOP +15° - COD. 067B3227</t>
  </si>
  <si>
    <t>01511</t>
  </si>
  <si>
    <t>ELEMENTO TERMOSTATICO DANFOSS TEN-5 COD 067B3297</t>
  </si>
  <si>
    <t>01512</t>
  </si>
  <si>
    <t>PANEL FRIO PUR 60 - 1.10MT (W)  X 3.00 MTS (L)</t>
  </si>
  <si>
    <t>01513</t>
  </si>
  <si>
    <t>GAS REFRIGERANTE R-404 A X 10.90 KG - SANMEI</t>
  </si>
  <si>
    <t>01514</t>
  </si>
  <si>
    <t>GAS REFRIGERANTE R-407C X 11.30 KG - SANMEI</t>
  </si>
  <si>
    <t>01515</t>
  </si>
  <si>
    <t>GAS REFRIGERANTE R-410 A X 11.30 KG - SANMEI</t>
  </si>
  <si>
    <t>01516</t>
  </si>
  <si>
    <t>GAS REFRIGERANTE R-507 X 11.30 KG - SANMEI</t>
  </si>
  <si>
    <t>01517</t>
  </si>
  <si>
    <t>CUERPO DE VALVULA SOLENOIDE DANFOSS EVR 2 - 1/4  032F8056</t>
  </si>
  <si>
    <t>01518</t>
  </si>
  <si>
    <t>MOTOVENTILADOR PARA EVAPAPORADOR  400MM -CL400BYCEE- 1/5HP - 220-380V/3PH + REJILLA - ELGIN</t>
  </si>
  <si>
    <t>01519</t>
  </si>
  <si>
    <t>MOTOVENTILADOR PARA CONDENSADOR 350MM - 1/8HP - 220V/1PH + REJILLA - ELGIN-CL350EXCCE</t>
  </si>
  <si>
    <t>01520</t>
  </si>
  <si>
    <t>MOTOVEN. COND. CL450EXCCE - 220V/1PH + REJILLA - ELGIN- CL450EXCCE</t>
  </si>
  <si>
    <t>01521</t>
  </si>
  <si>
    <t>SEPARADOR DE ACEITE DE 1/2 - SOE012S - ELGIN</t>
  </si>
  <si>
    <t>01522</t>
  </si>
  <si>
    <t>PORTA FILTRO CERAMICO DE 1 1/8 - 1 NUCLEO - ELGIN</t>
  </si>
  <si>
    <t>01523</t>
  </si>
  <si>
    <t>PORTA FILTRO CERAMICO DE 1 5/8 - 1 NUCLEO - ELGIN</t>
  </si>
  <si>
    <t>01524</t>
  </si>
  <si>
    <t>FILTRO CERAMICO DE LIQUIDO ELGIN 48-D</t>
  </si>
  <si>
    <t>01525</t>
  </si>
  <si>
    <t>FILTRO CERAMICO ANTIACIDO ELGIN 48-H</t>
  </si>
  <si>
    <t>01526</t>
  </si>
  <si>
    <t>MOTOVENTILADOR EL-25E 20 WATTS  220V/1/60HZ - ELGIN</t>
  </si>
  <si>
    <t>01527</t>
  </si>
  <si>
    <t>COMPRESOR FRACCIONARIO ELGIN  TCM-0040 7/8HP 220V/1/60 R-134A</t>
  </si>
  <si>
    <t>01528</t>
  </si>
  <si>
    <t>TRANSDUCTOR DE PRESION SB-69-100V - FULL GAUGE - (PARA PCT-100RI )</t>
  </si>
  <si>
    <t>01529</t>
  </si>
  <si>
    <t>BOBINA DANFOS 24VAC/60HZ/14W (REEMPLAZA 10W) - COD. 018F6190</t>
  </si>
  <si>
    <t>01530</t>
  </si>
  <si>
    <t>EASYPROG LLAVE DE PROGRAMACION - VER.04 - FULL GAUGE</t>
  </si>
  <si>
    <t>01531</t>
  </si>
  <si>
    <t>CONTROL DIGITAL FULL GAUGE MT-444 - 115/230V  444/01 - 02</t>
  </si>
  <si>
    <t>01532</t>
  </si>
  <si>
    <t>PRESOSTATO DIGITAL FULL GAUGE PCT-410 RI PLUS</t>
  </si>
  <si>
    <t>01533</t>
  </si>
  <si>
    <t xml:space="preserve">SENSOR DE TEMPERATURA NTC SB-28 - 2.5M - FULL GAUGE </t>
  </si>
  <si>
    <t>01534</t>
  </si>
  <si>
    <t>EVAPORADOR MIPAL MI 025E  220V/1F/60HZ - BLANCO C/DESHIELO ELÉCTRICO - GS2E02502</t>
  </si>
  <si>
    <t>01535</t>
  </si>
  <si>
    <t>EVAPORADOR MIPAL MI 046E  220V/1F/60HZ - BLANCO C/DESHIELO ELÉCTRICO - GS2E04602</t>
  </si>
  <si>
    <t>01536</t>
  </si>
  <si>
    <t>EVAPORADOR MIPAL HDL 086E 220-380-440V/3F/60HZ - BLANCO C/DESHIELO ELÉCTRICO</t>
  </si>
  <si>
    <t>01537</t>
  </si>
  <si>
    <t>EVAPORADOR MIPAL HDL 038E 220-380-440V/3F/60HZ - BLANCO C/DESHIELO ELÉCTRICO</t>
  </si>
  <si>
    <t>01538</t>
  </si>
  <si>
    <t>EVAPORADOR MIPAL HDL 155E 220-380-440V/3F/60HZ - BLANCO C/DESHIELO ELÉCTRICO</t>
  </si>
  <si>
    <t>01539</t>
  </si>
  <si>
    <t>EVAPORADOR MIPAL HDHB 149E 220-380-440V/3F/60HZ - BLANCO C/DESHIELO ELÉCTRICO</t>
  </si>
  <si>
    <t>01540</t>
  </si>
  <si>
    <t>EVAPORADOR MIPAL HDHB 170E 220-380-440V/3F/60HZ - BLANCO C/DESHIELO ELÉCTRICO</t>
  </si>
  <si>
    <t>01541</t>
  </si>
  <si>
    <t>PUERTA BATIENTE DE MT - 765 X 1905 MM</t>
  </si>
  <si>
    <t>01542</t>
  </si>
  <si>
    <t>PRESOSTATO ENCAPSULADO ALTA PRESION ( OPEN 550 PSI CLOSE 450 PSI ) - QPH-410 - QUALITY</t>
  </si>
  <si>
    <t>01543</t>
  </si>
  <si>
    <t>ACUMULADOR DE SUCCION DE 1/2 - QSA-12 - QUALITY</t>
  </si>
  <si>
    <t>01544</t>
  </si>
  <si>
    <t>ACUMULADOR DE SUCCION - 5/8 - QSA-58 - QUALITY</t>
  </si>
  <si>
    <t>01545</t>
  </si>
  <si>
    <t>ACUMULADOR DE SUCCION DE 3/4 - QSA-34 - QUALITY</t>
  </si>
  <si>
    <t>01546</t>
  </si>
  <si>
    <t>BOMBA DE CONDENSADO SAUERMANN SI 1801-220V  TANQUE ALTO</t>
  </si>
  <si>
    <t>01548</t>
  </si>
  <si>
    <t>SEPARADOR DE ACEITE DE 1 1/8 - AP-55889 - GALPA</t>
  </si>
  <si>
    <t>01549</t>
  </si>
  <si>
    <t>SEPARADOR DE ACEITE DE 1 3/8 - AP-559011 -  APPLI PARTS</t>
  </si>
  <si>
    <t>01550</t>
  </si>
  <si>
    <t xml:space="preserve">SEPARADOR DE ACEITE DE 1 5/8 - AP-559213 - GALPA </t>
  </si>
  <si>
    <t>01551</t>
  </si>
  <si>
    <t>SEPARADOR DE ACEITE DE 2 1/8 - AP-559417 -  APPLI PARTS</t>
  </si>
  <si>
    <t>01552</t>
  </si>
  <si>
    <t>SEPARADOR DE ACEITE DE 7/8 - AP-55877 - GALPA</t>
  </si>
  <si>
    <t>01553</t>
  </si>
  <si>
    <t>SEPARADOR DE ACEITE 7/8  -  GALPA - AP-55877</t>
  </si>
  <si>
    <t>01554</t>
  </si>
  <si>
    <t>ANTIVIBRADOR DE 1 3/8 - ANT-138 - APPLI PARTS</t>
  </si>
  <si>
    <t>01555</t>
  </si>
  <si>
    <t>ANTIVIBRADOR DE 1 5/8 - ANT-158 - APPLI PARTS</t>
  </si>
  <si>
    <t>01556</t>
  </si>
  <si>
    <t>SEPARADOR DE ACEITE DE 1/2 - AP-55824 - GALPA</t>
  </si>
  <si>
    <t>01557</t>
  </si>
  <si>
    <t>TERMOMETRO INFRA ROJO LASER - HT350 / AR350 - AR350</t>
  </si>
  <si>
    <t>01558</t>
  </si>
  <si>
    <t>PORTA FILTRO CERAMICO DE 1 3/8" - 1 NÚCLEO - QDC-138 - QUALITY</t>
  </si>
  <si>
    <t>01559</t>
  </si>
  <si>
    <t>PUERTA BATIENTE MT PARA VANO 765 X 1905 APERTURA IZQUIERDA</t>
  </si>
  <si>
    <t>01560</t>
  </si>
  <si>
    <t>PUERTA CORREDERA MT PARA VANO 850 X 1910 APERTURA IZQUIERDA (BISAGRA A</t>
  </si>
  <si>
    <t>01561</t>
  </si>
  <si>
    <t>ROLLO DE COBRE 12.70 MM X 0.70 MM X 15 M - 1/2´´</t>
  </si>
  <si>
    <t>01562</t>
  </si>
  <si>
    <t>PUERTA BATIENTE MT VANO 1000 X 800 MM CIERRE DE UN SOLO PUNTO CON LLAV</t>
  </si>
  <si>
    <t>01563</t>
  </si>
  <si>
    <t>VALVULA CHECK ANTIRRETORNO O  DE RETENCIÓN  DANFOSS NRV 35S 1 5/8  ANGULAR  020-1061</t>
  </si>
  <si>
    <t>01564</t>
  </si>
  <si>
    <t>UNIDAD CONDENSADORA MANEUROP TIANYICOOL HGM64 440V/60HZ/3PH, R22, WITH TWO AXIAL FAN</t>
  </si>
  <si>
    <t>01565</t>
  </si>
  <si>
    <t>UNIDAD CONDENSADORA MANEUROP TIANYICOOL HGM80 440V/60HZ/3PH, R22, WITH TWO AXIAL FAN</t>
  </si>
  <si>
    <t>01566</t>
  </si>
  <si>
    <t>UNIDAD CONDENSADORA MANEUROP TIANYICOOL HGM100 440V/60HZ/3PH, R22, WITH TWO AXIAL FAN</t>
  </si>
  <si>
    <t>01567</t>
  </si>
  <si>
    <t>UNIDAD CONDENSADORA MANEUROP TIANYICOOL HGM125 440V/60HZ/3PH, R22, WITH TWO AXIAL FAN</t>
  </si>
  <si>
    <t>01568</t>
  </si>
  <si>
    <t>UNIDAD CONDENSADORA MANEUROP TIANYICOOL HGM160 440V/60HZ/3PH, R22, WITH TWO AXIAL FAN</t>
  </si>
  <si>
    <t>01569</t>
  </si>
  <si>
    <t>UNIDAD CONDENSADORA DANFOSS ALTA/MEDIA T HGM125B20V, COMPR MANEUROP MT125 380V/3F/60HZ</t>
  </si>
  <si>
    <t>01570</t>
  </si>
  <si>
    <t>UNIDAD CONDENSADORA DANFOSS HCM022E20Q ALTA/MEDIA T COMPR. MANEUROP MT22 220V/3F/60HZ</t>
  </si>
  <si>
    <t>01571</t>
  </si>
  <si>
    <t>SET PISTON Ø65 (OPTIMIZED)</t>
  </si>
  <si>
    <t>01572</t>
  </si>
  <si>
    <t>SET-CONNECTING ROD HA/HG/04,FK24</t>
  </si>
  <si>
    <t>01573</t>
  </si>
  <si>
    <t>SET-VALVE PLATE HG4/555+650,FK24/555+650N</t>
  </si>
  <si>
    <t>01574</t>
  </si>
  <si>
    <t>SET-FRONT BEARING FLANGE HG4,HGX4 CO2</t>
  </si>
  <si>
    <t>01575</t>
  </si>
  <si>
    <t>SPACER SLEEVE 7,5KW+15+18,5KW HA4/555+650,HG4/</t>
  </si>
  <si>
    <t>01576</t>
  </si>
  <si>
    <t>SET-BEARING BUSH HA/HG4+5</t>
  </si>
  <si>
    <t>01577</t>
  </si>
  <si>
    <t>O-RING Ø238X5 HA/HG4+5</t>
  </si>
  <si>
    <t>01578</t>
  </si>
  <si>
    <t>GASKET-BASE PLATE FK24+26,HA/HG/O4, HGX4 CO2</t>
  </si>
  <si>
    <t>01579</t>
  </si>
  <si>
    <t>O-RING Ø34,59X2,62 FOR SIGHT GLASS Ø40MM</t>
  </si>
  <si>
    <t>01580</t>
  </si>
  <si>
    <t>GASKET-TERMINAL BOARD HG//HA4+5,HGX4 CO2</t>
  </si>
  <si>
    <t>01581</t>
  </si>
  <si>
    <t>GASKET-VALVE FLANGE AM/F/FK3-5+13,HA/HG/O4+5,H</t>
  </si>
  <si>
    <t>01582</t>
  </si>
  <si>
    <t>O-RING Ø32,99X2,62</t>
  </si>
  <si>
    <t>01583</t>
  </si>
  <si>
    <t>SET-PISTON Ø70 AM+F5NH3,O5/725</t>
  </si>
  <si>
    <t>01584</t>
  </si>
  <si>
    <t>SET-CONNECTING ROD AM5/847,F/FK5,HA/HG/O5</t>
  </si>
  <si>
    <t>01585</t>
  </si>
  <si>
    <t>SET-VALVE PLATE HA/HG/O5</t>
  </si>
  <si>
    <t>01586</t>
  </si>
  <si>
    <t>SET-OIL PUMP F.DELTA-P SWITCH</t>
  </si>
  <si>
    <t>01587</t>
  </si>
  <si>
    <t>SET-FRONT BEARING FLANGE HA5</t>
  </si>
  <si>
    <t>01588</t>
  </si>
  <si>
    <t>SPACER SLEEVE 15KW+18,5KW</t>
  </si>
  <si>
    <t>01589</t>
  </si>
  <si>
    <t>GASKET-BASE PLATE F6,F14,F16,HA+HG+O5,HA+HG6,H</t>
  </si>
  <si>
    <t>01590</t>
  </si>
  <si>
    <t>GASKET RING 70X54X1,0 F6+14+16,HA+HG+O4/650,FK2</t>
  </si>
  <si>
    <t>01591</t>
  </si>
  <si>
    <t>GASKET RING 42X34X1 F.CONN.PIECE NW 20-32</t>
  </si>
  <si>
    <t>01592</t>
  </si>
  <si>
    <t>01593</t>
  </si>
  <si>
    <t>ANTIVIBRADOR DE 1 1/8 APPLI PARTS</t>
  </si>
  <si>
    <t>01594</t>
  </si>
  <si>
    <t>ARANDELA LAV. G.E. WH02X1197</t>
  </si>
  <si>
    <t>01595</t>
  </si>
  <si>
    <t>ARO SEC. G.E. DE RODAMIENTO MODELO NU</t>
  </si>
  <si>
    <t>01596</t>
  </si>
  <si>
    <t>ARO SEC. G.E. DE RODAMIENTO WE14M124</t>
  </si>
  <si>
    <t>01597</t>
  </si>
  <si>
    <t>ARO SEC. G.E. DE RODAMIENTO WE14M92 /</t>
  </si>
  <si>
    <t>01598</t>
  </si>
  <si>
    <t>ARO SEC. G.E. DE RODAMIENTO WE3M19 /</t>
  </si>
  <si>
    <t>01599</t>
  </si>
  <si>
    <t>ARO SEC. G.E. DE RODAMIENTO WE3M20 /</t>
  </si>
  <si>
    <t>01600</t>
  </si>
  <si>
    <t>ASPA NEV. PLASTICA ASP-445</t>
  </si>
  <si>
    <t>01601</t>
  </si>
  <si>
    <t>ASPA NEV. PLASTICA ASP-450 MOTOR 317</t>
  </si>
  <si>
    <t>01602</t>
  </si>
  <si>
    <t>ASPA NEV. PLASTICA PARA MOTOR EVAP.AS</t>
  </si>
  <si>
    <t>01603</t>
  </si>
  <si>
    <t>BANDA SEC. G.E. DE FRENO WE13X68K JAS</t>
  </si>
  <si>
    <t>01604</t>
  </si>
  <si>
    <t>BANDA SEC. G.E. DEL ARO (VERDE) WE3X8</t>
  </si>
  <si>
    <t>01605</t>
  </si>
  <si>
    <t>BANDA SEC. G.E. DEL ARO WE1M333 / WE1</t>
  </si>
  <si>
    <t>01606</t>
  </si>
  <si>
    <t>BANDA SEC. G.E. DEL ARO WE1M481 / WE1</t>
  </si>
  <si>
    <t>01607</t>
  </si>
  <si>
    <t>BIMETAL / TERMODISCO NEV. ASIATICA 9C</t>
  </si>
  <si>
    <t>01608</t>
  </si>
  <si>
    <t>BIMETAL / TERMODISCO NEV. G.E. L-60 W</t>
  </si>
  <si>
    <t>01609</t>
  </si>
  <si>
    <t>BISAGRA CAVA APP- 5 AJUSTABLE CT1332</t>
  </si>
  <si>
    <t>01610</t>
  </si>
  <si>
    <t>BOBINA SEC. WHIRLPOOL USA PARA VALVUL</t>
  </si>
  <si>
    <t>01611</t>
  </si>
  <si>
    <t>BOMBA LAV. FRIGIDAIRE 2</t>
  </si>
  <si>
    <t>01612</t>
  </si>
  <si>
    <t>BOMBA LAV. G.E. 4 BOCAS WH23X42AP APP</t>
  </si>
  <si>
    <t>01613</t>
  </si>
  <si>
    <t>BUJE LAV. G.E. DE ESTRIAS APPLI PARTS</t>
  </si>
  <si>
    <t>01614</t>
  </si>
  <si>
    <t>BUJE LAV. G.E. DE ESTRIAS PLASTICO AP</t>
  </si>
  <si>
    <t>01615</t>
  </si>
  <si>
    <t>CORREA SEC. G.E. WE12X42 / WE12X82P /</t>
  </si>
  <si>
    <t>01616</t>
  </si>
  <si>
    <t>DUCTO SEC. CON RECIPIENTE PELUSA VGF5</t>
  </si>
  <si>
    <t>01617</t>
  </si>
  <si>
    <t>EMPACADURA LAV. FRIGIDAIRE DE LA PUER</t>
  </si>
  <si>
    <t>01618</t>
  </si>
  <si>
    <t>EMPACADURA LAV. G.E. DE LA PUERTA WH0</t>
  </si>
  <si>
    <t>01619</t>
  </si>
  <si>
    <t>FABRICADOR NEV. G.E. DE HIELO IM6 KI</t>
  </si>
  <si>
    <t>01620</t>
  </si>
  <si>
    <t>FIELTRO SEC. FRIGIDAIRE</t>
  </si>
  <si>
    <t>01621</t>
  </si>
  <si>
    <t>01622</t>
  </si>
  <si>
    <t>FIELTRO SEC.G.E. WE9M30</t>
  </si>
  <si>
    <t>01623</t>
  </si>
  <si>
    <t>FILTRO SECADOR APPLI PARTS ROSCABLE 1</t>
  </si>
  <si>
    <t>01624</t>
  </si>
  <si>
    <t>IGNITOR SEC. G.E. A GAS WE4X750</t>
  </si>
  <si>
    <t>01625</t>
  </si>
  <si>
    <t>MOTOR A.A. UN EJE 1/2HP</t>
  </si>
  <si>
    <t>01626</t>
  </si>
  <si>
    <t>MOTOR VENT. EVAPORADOR NEVERA ASIATIC</t>
  </si>
  <si>
    <t>01627</t>
  </si>
  <si>
    <t>MOTOR VENT. EVAPORADOR NEVERA LG 110V</t>
  </si>
  <si>
    <t>01628</t>
  </si>
  <si>
    <t>MOTOR VENT. G.E. APPLI PARTS 9W 115V</t>
  </si>
  <si>
    <t>01629</t>
  </si>
  <si>
    <t>PATA SEC. WHIRLPOOL USA</t>
  </si>
  <si>
    <t>01630</t>
  </si>
  <si>
    <t>PERILLA LAV. FRIGIDAIRE BLANCA 134844</t>
  </si>
  <si>
    <t>01631</t>
  </si>
  <si>
    <t>PERILLA LAV. FRIGIDAIRE DE ROTACION B</t>
  </si>
  <si>
    <t>01632</t>
  </si>
  <si>
    <t>01633</t>
  </si>
  <si>
    <t>PERILLA LAV. FRIGIDAIRE DEL TIMER 134</t>
  </si>
  <si>
    <t>01634</t>
  </si>
  <si>
    <t>POLEA SEC. G.E. TENSORA WE12X81 ORIG</t>
  </si>
  <si>
    <t>01635</t>
  </si>
  <si>
    <t>PROTECTOR A.A. Y REFRIGERACION 220V M</t>
  </si>
  <si>
    <t>01636</t>
  </si>
  <si>
    <t>RESISTENCIA NEV. GE DEFROST VIDRIO NU</t>
  </si>
  <si>
    <t>01637</t>
  </si>
  <si>
    <t>SELLO LAV. FRIGIDAIRE</t>
  </si>
  <si>
    <t>01638</t>
  </si>
  <si>
    <t>SELLO LAV. FRIGIDAIRE DEL EJE 5308001</t>
  </si>
  <si>
    <t>01639</t>
  </si>
  <si>
    <t>SENSOR NEV. GE WR55X10025</t>
  </si>
  <si>
    <t>01640</t>
  </si>
  <si>
    <t>SOLENOIDE NEV. GE WR62X10055</t>
  </si>
  <si>
    <t>01641</t>
  </si>
  <si>
    <t>SWITCH SEC. G.E. PUERTA WE4X197</t>
  </si>
  <si>
    <t>01642</t>
  </si>
  <si>
    <t>SWITCH SEC. G.E. WE4M402/ WE4M519</t>
  </si>
  <si>
    <t>01643</t>
  </si>
  <si>
    <t>TARJETA NEV. G.E. DE CONTROL AGUA Y H</t>
  </si>
  <si>
    <t>01644</t>
  </si>
  <si>
    <t>01645</t>
  </si>
  <si>
    <t>TERMICO SEC. FRIGIDAIRE</t>
  </si>
  <si>
    <t>01646</t>
  </si>
  <si>
    <t>01647</t>
  </si>
  <si>
    <t>TERMICO SEC. G.E. WE4M181</t>
  </si>
  <si>
    <t>01648</t>
  </si>
  <si>
    <t>TERMICO SEC. G.E. WE4M398</t>
  </si>
  <si>
    <t>01649</t>
  </si>
  <si>
    <t>TERMICO SEC. G.E. WE4M80</t>
  </si>
  <si>
    <t>01650</t>
  </si>
  <si>
    <t>TERMICO SEC. G.E. WE4X584 L258-50F</t>
  </si>
  <si>
    <t>01651</t>
  </si>
  <si>
    <t>TERMOMETRO CAVA DIGITAL  40/60 °F SRH-</t>
  </si>
  <si>
    <t>01652</t>
  </si>
  <si>
    <t>TURBINA SEC. G.E. ORIGINAL USA WE16X3</t>
  </si>
  <si>
    <t>01653</t>
  </si>
  <si>
    <t>TURBINA SEC. MAYTAG Y303836AP / DE602</t>
  </si>
  <si>
    <t>01654</t>
  </si>
  <si>
    <t>VALVULA ABRAZADERA PARA LATA REFRIGE</t>
  </si>
  <si>
    <t>01655</t>
  </si>
  <si>
    <t>VALVULA DE PASO DE 1/2 - AVP-12 1/2" FLARE APP</t>
  </si>
  <si>
    <t>01656</t>
  </si>
  <si>
    <t>VALVULA DE PASO DE 3/8 - AVP-38 3/8" FLARE AP</t>
  </si>
  <si>
    <t>01657</t>
  </si>
  <si>
    <t>VALVULA DE PASO DE 5/8 - AVP-58 5/8" FLARE APP</t>
  </si>
  <si>
    <t>01658</t>
  </si>
  <si>
    <t>VALVULA NEV. FRIGIDAIRE 240531101 / 2</t>
  </si>
  <si>
    <t>01659</t>
  </si>
  <si>
    <t>VALVULA PARA LATA REFRIGERANTE DE RO</t>
  </si>
  <si>
    <t>01660</t>
  </si>
  <si>
    <t>VALVULA SOLENOIDE APPLI PARTS 1/2 SAE</t>
  </si>
  <si>
    <t>01661</t>
  </si>
  <si>
    <t>VALVULA SOLENOIDE APPLI PARTS 3/8 SAE</t>
  </si>
  <si>
    <t>01662</t>
  </si>
  <si>
    <t>VALVULA SOLENOIDE APPLI PARTS 5/8 SAE</t>
  </si>
  <si>
    <t>01663</t>
  </si>
  <si>
    <t>VISOR DE LIQUIDO / HUMEDAD APPLI PART</t>
  </si>
  <si>
    <t>01664</t>
  </si>
  <si>
    <t>01665</t>
  </si>
  <si>
    <t>CORTINA DE AIRE CENTRIFUGA DE 90 CM (36") - 220V/1PH/60HZ - TOP TECH - TT-AC-FM-3509SLYMC-2</t>
  </si>
  <si>
    <t>01666</t>
  </si>
  <si>
    <t>CORTINA DE AIRE CENTRIFUGA DE 120 CM (48") - 220V/1PH/60HZ - TOP TECH - TT-AC-FM-3512SLYMC-2</t>
  </si>
  <si>
    <t>01667</t>
  </si>
  <si>
    <t>CORTINA DE AIRE CENTRIFUGA DE 150 CM (60") - 220V/1PH/60HZ - TOP TECH - TT-AC-FM-3515SLYMC-2</t>
  </si>
  <si>
    <t>01668</t>
  </si>
  <si>
    <t xml:space="preserve">LIMPIADOR PARA EVAPORADOR - PRO GREEN TT-8-G - TOPCLEAN </t>
  </si>
  <si>
    <t>01669</t>
  </si>
  <si>
    <t>ROLLO DE COBRE 7.93 MM X 0.60 MM X 15 M - 5/16`` - STARCOLD</t>
  </si>
  <si>
    <t>ROL</t>
  </si>
  <si>
    <t>01670</t>
  </si>
  <si>
    <t>ROLLO DE COBRE 6.35 MM X 0.60 MM X 15 M - 1/4``</t>
  </si>
  <si>
    <t>01671</t>
  </si>
  <si>
    <t>ROLLO DE COBRE FLEXIBLE 1/2" HIGH QUALITY - STARCOLD - 12.70 MM X 0.65 MM X 15 M</t>
  </si>
  <si>
    <t>01672</t>
  </si>
  <si>
    <t>MOTOVENTILADOR AXIAL ROTOR EXTERNO CL350EXCCS</t>
  </si>
  <si>
    <t>01673</t>
  </si>
  <si>
    <t>UNIDAD CONDENSADORA GELPHA L/2-6MR27.2 X 220/380V 60 HZ  6HP</t>
  </si>
  <si>
    <t>01674</t>
  </si>
  <si>
    <t>EVAPORADOR DE TECHO LINEA MIPAL FT 168 A, SIN DEYELO ELECTRICO, PINTADO DE BLANCO, 220V</t>
  </si>
  <si>
    <t>01675</t>
  </si>
  <si>
    <t>ROLLO DE COBRE DE 3/8 X 15.24 MTS. X 0.7 MM</t>
  </si>
  <si>
    <t>01676</t>
  </si>
  <si>
    <t>MOTOVENTILADOR 1/5 HP 220V 1 60HZ PARA HCM022 - HCM032 - 191U137120</t>
  </si>
  <si>
    <t>01677</t>
  </si>
  <si>
    <t>COMPRESOR ALTERNATIVO - NF10FX1 DE /3HP - 220 50/60H R134A LBP/MB - 105G6846 - DANFOSS</t>
  </si>
  <si>
    <t>01678</t>
  </si>
  <si>
    <t>COMPRESOR ALTERNATIVO - NF7FX DE 1/4HP 220 50/60H R134A LBP/MBP -  105G6743 - DANFOSS</t>
  </si>
  <si>
    <t>01679</t>
  </si>
  <si>
    <t xml:space="preserve">COMPRESOR DE SERVICIO - FR8,5S DE 1/4 HP 220V - 103U2830 - DANFOSS </t>
  </si>
  <si>
    <t>01680</t>
  </si>
  <si>
    <t>COMPRESOR SCROLL PERFORMER SM185 15HP 3X220V</t>
  </si>
  <si>
    <t>01681</t>
  </si>
  <si>
    <t>COMPRESOR ALTERNATIVO - SC15G DE 1/2HP 220-240V R134A  - 104G8520 - DANFOSS</t>
  </si>
  <si>
    <t>01682</t>
  </si>
  <si>
    <t>COMP DANF SC12G 3/8HP 220V R134A</t>
  </si>
  <si>
    <t>01683</t>
  </si>
  <si>
    <t xml:space="preserve">COMPRESOR DE SERVICIO - FR7.5G DE 1/5HP R134A - 103G6680 - DANFOSS </t>
  </si>
  <si>
    <t>01684</t>
  </si>
  <si>
    <t>UNIDAD CONDENSADORA DANFOSS HGM 144 B21Q 11HP R22 220V 3F</t>
  </si>
  <si>
    <t>01685</t>
  </si>
  <si>
    <t>TERMOSTATO DIFERENCIAL PARA CALEFACCIÓN  SOLAR ANASOL - VER.04 - 220 VAC - FULL GAUGE</t>
  </si>
  <si>
    <t>01686</t>
  </si>
  <si>
    <t>CONTROLADOR DE TEMPERATURA DIGITAL FULL GAUGE MT516CVT</t>
  </si>
  <si>
    <t>01687</t>
  </si>
  <si>
    <t>GAS REFRIGERANTE R-422D ( ISCEON MO29 ) X 0.6 KG - REEMPLAZO DEL R-22 - DUPONT</t>
  </si>
  <si>
    <t>01689</t>
  </si>
  <si>
    <t>SVA-S 15 A VALV. PASO ANG C/MANIVELA   1/2"   FLEX LINE</t>
  </si>
  <si>
    <t>01690</t>
  </si>
  <si>
    <t>FA 15 FILTRO PARA EVRA/T 10 Y 15</t>
  </si>
  <si>
    <t>01691</t>
  </si>
  <si>
    <t>EVRAT 10 S/FLANGES Y CON OPERACIÓN MANUAL</t>
  </si>
  <si>
    <t>01692</t>
  </si>
  <si>
    <t xml:space="preserve">BRIDAS 1/2 PULG. PARA SOLDAR </t>
  </si>
  <si>
    <t>01693</t>
  </si>
  <si>
    <t>SCA X15 A ANG VALV P RET 1/2"</t>
  </si>
  <si>
    <t>01694</t>
  </si>
  <si>
    <t>REG - SB 15 A ANG</t>
  </si>
  <si>
    <t>01695</t>
  </si>
  <si>
    <t>SVA-S 32 A VALV. PASO ANG C/MANIVELA   1 1/4"   FLEX LINE</t>
  </si>
  <si>
    <t>01696</t>
  </si>
  <si>
    <t>ICLX 32 A VALV. DE UNO O DOS PASOS     1 1/4" (REEMPLAZA A PML/PMLX 32)</t>
  </si>
  <si>
    <t>01697</t>
  </si>
  <si>
    <t>SVA-S 20 A VALV. PASO ANG C/MANIVELA   3/4"   FLEX LINE</t>
  </si>
  <si>
    <t>01698</t>
  </si>
  <si>
    <t>FA 20 FILTRO PARA EVRA/T 20</t>
  </si>
  <si>
    <t>01699</t>
  </si>
  <si>
    <t>EVRA 20 S/FLANGES Y CON OPERACIÓN MANUAL</t>
  </si>
  <si>
    <t>01700</t>
  </si>
  <si>
    <t>GRUPO 12 3/4 PULG. FLANGES DE FIERRO</t>
  </si>
  <si>
    <t>01701</t>
  </si>
  <si>
    <t>VALVULA CHECK ANTIRRETORNO O  DE RETENCIÓN  NRVA 20  3/4 PULG. FLANGE DE FIERRO</t>
  </si>
  <si>
    <t>01702</t>
  </si>
  <si>
    <t>01703</t>
  </si>
  <si>
    <t>VALVULA PRESIÓN CONSTANTE CVMD, INCL. BRIDAS SOLDAR 1/2"</t>
  </si>
  <si>
    <t>01705</t>
  </si>
  <si>
    <t>MOTOVENTILADOR AXIAL EBM S4D500-AM01-03 - 500MM - 220V/380V/440V TRIFÁSICO - 4 POLOS, CON REJILLA - FLUJO V</t>
  </si>
  <si>
    <t>01706</t>
  </si>
  <si>
    <t xml:space="preserve">MOTOVENTILADOR AXIAL EBM S4D450-AO18-74 - 450MM - 220V/380V/440V TRIFÁSICO - 4 POLOS, CON REJILLA - FLUJO V </t>
  </si>
  <si>
    <t>01707</t>
  </si>
  <si>
    <t>COMPRESOR DE SERVICIO - FR6S DE 1/6 HP 220V - 103U2630 - DANFOSS</t>
  </si>
  <si>
    <t>01708</t>
  </si>
  <si>
    <t>TERMOSTATO DIGITAL CON AGENDA DE EVENTOS RT607EW PLUS - VER.03 - 110/220 VAC - FULL GAUGE - WHITE</t>
  </si>
  <si>
    <t>01709</t>
  </si>
  <si>
    <t>COMPRESOR SCROLLTECH SM1859CAM 380V</t>
  </si>
  <si>
    <t>01710</t>
  </si>
  <si>
    <t>TARJETA PARA MINI SPLIT C/CONTROL - 3 VELOCIDADES - FRIO Y CALOR - QTH 999 - QUALITY</t>
  </si>
  <si>
    <t>01712</t>
  </si>
  <si>
    <t xml:space="preserve">ELEMENTO TERMOSTATICO DANFOSS TEX 20 COD. 067B3274 </t>
  </si>
  <si>
    <t>01713</t>
  </si>
  <si>
    <t>MOTOR ELECTRICO MOD. 1868H, 1PH, 3/4HP 60HZ 280/230</t>
  </si>
  <si>
    <t>01714</t>
  </si>
  <si>
    <t xml:space="preserve">UNIDAD CONDENSADORA DANFOSS HCM 036 B20E - 3HP 3F 440V 60H A/M </t>
  </si>
  <si>
    <t>01715</t>
  </si>
  <si>
    <t>MANIFOLD PARA R410A - EX-410A - APPLIPARTS</t>
  </si>
  <si>
    <t>01716</t>
  </si>
  <si>
    <t>PROGS 1/01 KIT DE PROGRAMACION</t>
  </si>
  <si>
    <t>01717</t>
  </si>
  <si>
    <t>PROTECTOR CONTRA BAJA Y SOBRE TENSIÓN MONIVOLT - VER.03 - 85-220 VAC - FULL GAUGE</t>
  </si>
  <si>
    <t>01718</t>
  </si>
  <si>
    <t>PCT-420RI PLUS 01</t>
  </si>
  <si>
    <t>01719</t>
  </si>
  <si>
    <t>ROUTER FG-WI ROUTER 01 FULL GAUGE</t>
  </si>
  <si>
    <t>01720</t>
  </si>
  <si>
    <t>TIMER CICLICO ICEMATIC I - VER.01 - 115/220 VAC - FULL GAUGE</t>
  </si>
  <si>
    <t>01721</t>
  </si>
  <si>
    <t>REDUCCION DE COBRE 1 3/8X2 1/8</t>
  </si>
  <si>
    <t>01722</t>
  </si>
  <si>
    <t>REDUCCION DE COBRE 2 1/8X1 5/8</t>
  </si>
  <si>
    <t>01723</t>
  </si>
  <si>
    <t>REDUCCION DE COBRE 1/2X3/8</t>
  </si>
  <si>
    <t>01724</t>
  </si>
  <si>
    <t>VISOR DE LIQUIDO DE 1/4</t>
  </si>
  <si>
    <t>01725</t>
  </si>
  <si>
    <t>VISOR DE LIQUIDO DE 5/8</t>
  </si>
  <si>
    <t>01726</t>
  </si>
  <si>
    <t xml:space="preserve">VISOR DE LIQUIDO DE 1/2 </t>
  </si>
  <si>
    <t>01727</t>
  </si>
  <si>
    <t>JUEGO DE MANGUERAS PARA MANIFOLD DE 36" - ( R-12, R-22, R-500, R-502, R-134A ) - QH4-36RBY - QUALITY</t>
  </si>
  <si>
    <t>01728</t>
  </si>
  <si>
    <t>VALVULA DE ALIVIO</t>
  </si>
  <si>
    <t>01729</t>
  </si>
  <si>
    <t>MOTOR ELECTRICO 3/4 1868H CONDENSADOR 158F</t>
  </si>
  <si>
    <t>01730</t>
  </si>
  <si>
    <t>PRESOSTATO DIGITAL FULL GAUGE PCT-410 RI PLUS - CODIGO INVALIDO VER 01532</t>
  </si>
  <si>
    <t>01731</t>
  </si>
  <si>
    <t>VALVULA DE PASO RECTO 2"  SPORLAN</t>
  </si>
  <si>
    <t>01732</t>
  </si>
  <si>
    <t>TRANSDUCTOR DE PRESION SB-69-200A - FULL GAUGE - (PARA PCT-100-120-410)</t>
  </si>
  <si>
    <t>01733</t>
  </si>
  <si>
    <t>VALVULA CHECK ANTIRRETORNO O  DE RETENCIÓN  DANFOSS NRV 19S - 3/4"   RECTO  020-1019</t>
  </si>
  <si>
    <t>01734</t>
  </si>
  <si>
    <t>VALVULA CHECK ANTIRRETORNO O  DE RETENCIÓN  DANFOSS NRV 28S 1 1/8 ANGULAR 020-1021</t>
  </si>
  <si>
    <t>01735</t>
  </si>
  <si>
    <t>VALVULA CHECK ANTIRRETORNO O  DE RETENCIÓN DANFOSS NRVH 19S - 7/8"   RECTO  020-1066</t>
  </si>
  <si>
    <t>01736</t>
  </si>
  <si>
    <t>CUERPO DE VALVULA SOLENOIDE DANFOSS EVR 20 - 7/8 SOLDABLE 032F1240</t>
  </si>
  <si>
    <t>01737</t>
  </si>
  <si>
    <t>ELEMENTO TERMOSTATICO DANFOSS TES20 - 067B3352</t>
  </si>
  <si>
    <t>01738</t>
  </si>
  <si>
    <t>CONTROLADOR DANFOSS ERC 213 KIT (REEMPLAZO DEL ERC 102C CON SONDAS - 080G3183)</t>
  </si>
  <si>
    <t>01739</t>
  </si>
  <si>
    <t>PAR DE RESISTENCIAS ELECTRICAS TIPO TUBULAR MODEL VARILLAS PARA HDL048 8.5MMX860MM C/CABLE 30CMTS</t>
  </si>
  <si>
    <t>01740</t>
  </si>
  <si>
    <t>FILTRO SECADOR - 032 - 1/4 - ROSCABLE - FD-032F 1/4 - ARTICCO</t>
  </si>
  <si>
    <t>01741</t>
  </si>
  <si>
    <t>UNIDAD CONDENSADORA DANFOSS HCM 022 3/220V/60</t>
  </si>
  <si>
    <t>01743</t>
  </si>
  <si>
    <t>COMP DANF  SC18G 1/2HP 220-240V  R-134A - 104G8820</t>
  </si>
  <si>
    <t>01744</t>
  </si>
  <si>
    <t>CONDENSADORA VERTICAL - 36000 BTU - R22 - 220V/1PH/60HZ - GREE</t>
  </si>
  <si>
    <t>01745</t>
  </si>
  <si>
    <t>KIT DE ARRANQUE QSP-5E - QUALITY</t>
  </si>
  <si>
    <t>01747</t>
  </si>
  <si>
    <t>TERMOSTATO DANFOSS KP-62- R/AUTOMATICO - 060L110666</t>
  </si>
  <si>
    <t>01748</t>
  </si>
  <si>
    <t>VALVULA CHECK ANTIRRETORNO O  DE RETENCIÓN  DANFOSS NRV 35S - 1 3/8" ANGULAR - 020-1026</t>
  </si>
  <si>
    <t>01749</t>
  </si>
  <si>
    <t>SONDA AKS 12 1.5 MTS PT1000 -084N0036</t>
  </si>
  <si>
    <t>01750</t>
  </si>
  <si>
    <t>COMP DANF DE SERV FR7.5S 1/5 HP 220V</t>
  </si>
  <si>
    <t>01751</t>
  </si>
  <si>
    <t>PM100 - OVERHAUL KIT</t>
  </si>
  <si>
    <t>01752</t>
  </si>
  <si>
    <t xml:space="preserve">KIT DE RENOVACION SVA ST/LT/HS  </t>
  </si>
  <si>
    <t>01753</t>
  </si>
  <si>
    <t>OVERHAUL KIT SA/SB 25-40</t>
  </si>
  <si>
    <t>01754</t>
  </si>
  <si>
    <t>PM125 - OVERHAUL KIT</t>
  </si>
  <si>
    <t>01757</t>
  </si>
  <si>
    <t>EVAPORADOR MIPAL HDL 129E 220-380-440V/3F/60HZ - BLANCO C/DESHIELO ELÉCTRICO</t>
  </si>
  <si>
    <t>01758</t>
  </si>
  <si>
    <t>CORTINA DE AIRE VERTICAL 36" (90CM) 70NH1023RFA - CARRIER</t>
  </si>
  <si>
    <t>01759</t>
  </si>
  <si>
    <t xml:space="preserve">CORTINA DE AIRE VERTICAL 48" 70NH1443RFA - CARRIER </t>
  </si>
  <si>
    <t>01760</t>
  </si>
  <si>
    <t>CORTINA DE AIRE VERTICAL 60" 70NH1753RFA - CARRIER</t>
  </si>
  <si>
    <t>01761</t>
  </si>
  <si>
    <t>ACEITE ALKYLBENCENO A100E - BVA</t>
  </si>
  <si>
    <t>01762</t>
  </si>
  <si>
    <t xml:space="preserve">DETECTOR DE FUGAS - EN LIQUIDO - (BOTELLA DE 4 ONZAS) -  QRF-4 - QUALITY </t>
  </si>
  <si>
    <t>01763</t>
  </si>
  <si>
    <t>DETECTOR DE FUGAS - APLICACION PARA MAPP Y PROPANO - QTX-3A - QUALITY</t>
  </si>
  <si>
    <t>01764</t>
  </si>
  <si>
    <t>ANTORCHA PARA MAP GASS CON AUTOENCENDIDO QTX-22E - QUALITY</t>
  </si>
  <si>
    <t>01765</t>
  </si>
  <si>
    <t>TERMOSTATO DIGITAL PROGRAMABLE C/PANTALLA TACTIL - QTH-1100T - QUALITY</t>
  </si>
  <si>
    <t>01766</t>
  </si>
  <si>
    <t>FILTRO BIDIRECCIONAL QDX-134A  X 15GR- QUALITY</t>
  </si>
  <si>
    <t>01767</t>
  </si>
  <si>
    <t>RUN CAPACITOR DE 30 MFD +/-5% X 440 VAC - 30 - 4B - QUALITY</t>
  </si>
  <si>
    <t>01771</t>
  </si>
  <si>
    <t>CAPACITOR DE 55 MFD X 370 - 440 VAC - 55-4D - QUALITY</t>
  </si>
  <si>
    <t>01772</t>
  </si>
  <si>
    <t>CAPACITOR DE 60 MFD X 370 - 440 VAC - 60-4D - QUALITY</t>
  </si>
  <si>
    <t>01773</t>
  </si>
  <si>
    <t>CAPACITOR DE 70 MFD X- 440 VAC - 70-4E - QUALITY</t>
  </si>
  <si>
    <t>01774</t>
  </si>
  <si>
    <t>CAPACITOR DE 15 MFD X 370 - 440 VAC - 15-4D - QUALITY - (REEMPLAZA A 15-7E)</t>
  </si>
  <si>
    <t>01775</t>
  </si>
  <si>
    <t>CAPACITOR DE 20 MFD X 370 - 440 VAC - 20-4D - QUALITY - (REEMPLAZA A 15-7E)</t>
  </si>
  <si>
    <t>01776</t>
  </si>
  <si>
    <t>CAPACITOR DE 25 MFD X 370 - 440 VAC - 25-4D - QUALITY - (REEMPLAZA A 25-7E)</t>
  </si>
  <si>
    <t>01777</t>
  </si>
  <si>
    <t>CAPACITOR DE 30 MFD X 370 - 440 VAC - 30-4D - QUALITY -  (REEMPLAZA A 30-7E )</t>
  </si>
  <si>
    <t>01778</t>
  </si>
  <si>
    <t>CINTA BREA QTI-30WH - 1/8" X 2" X 30´ - QUALITY</t>
  </si>
  <si>
    <t>01779</t>
  </si>
  <si>
    <t>LLAVE UNIVERSAL DE CIERRE ( VALVULA PARA LATA 1/4" X 3/8" FLARE ) - QTC-007 - QUALITY</t>
  </si>
  <si>
    <t>01780</t>
  </si>
  <si>
    <t>TERMOMETRO DE BOLSILLO (  1" DIAM-40+ 70C ) - QTD-70 - QUALITY</t>
  </si>
  <si>
    <t>01781</t>
  </si>
  <si>
    <t>MOTOVENTILADOR PARA EVAPORADOR ELGIN CL450EYCEE 1/4HP/220V/1F/50-60HZ C/REJILLA</t>
  </si>
  <si>
    <t>01784</t>
  </si>
  <si>
    <t>CONTROLADOR DE TEMPERATURA Y HUMEDAD DIGITAL MT-530EW SUPER (10-85%HR) - VER.06 - 115/220 VAC - FULL GAUGE - WHITE</t>
  </si>
  <si>
    <t>01785</t>
  </si>
  <si>
    <t>CONTROLADOR DE TEMPERATURA DIGITAL TC-900E POWER - VER.07 - 115/220 VAC - FULL GAUGE</t>
  </si>
  <si>
    <t>01786</t>
  </si>
  <si>
    <t xml:space="preserve">COMPRESOR ALTERNATIVO - SC21G DE 5/8HP 220-240V R-134A - 104G8140 - DANFOSS </t>
  </si>
  <si>
    <t>01787</t>
  </si>
  <si>
    <t>GAS REFRIGERANTE R-22 X 13.60 KG - REFRIGERANT</t>
  </si>
  <si>
    <t>01790</t>
  </si>
  <si>
    <t xml:space="preserve">ACEITE POLIOLESTER POE 170 - 1 GALON - BVA  </t>
  </si>
  <si>
    <t>01791</t>
  </si>
  <si>
    <t>TERMOSTATO DANFOSS 077B7101 ENFRIADOR DE BOTELLAS +1.5 A +9.</t>
  </si>
  <si>
    <t>01792</t>
  </si>
  <si>
    <t>TERMOSTATO DANFOSS 077B7105 REFRIGERADOR 1 PUERTA -18 A +3.0</t>
  </si>
  <si>
    <t>01793</t>
  </si>
  <si>
    <t>CONTROLADOR DANFOSS ERC 211 REMPLZO 101A CON SONDA - 080G3263 (REEMPLAZA A 080G3182)</t>
  </si>
  <si>
    <t>01794</t>
  </si>
  <si>
    <t>VALVULA DE EXPANSION DANFOSS TN 2 - 068Z3346</t>
  </si>
  <si>
    <t>01795</t>
  </si>
  <si>
    <t>CONDENSADORA VERTICAL - 24000 BTU - R410A - 220V/1PH/60HZ - GREE</t>
  </si>
  <si>
    <t>01796</t>
  </si>
  <si>
    <t>EVAPORADOR DE PISO TECHO - 24000 BTU - R410A - 220V/1PH/60HZ - GREE</t>
  </si>
  <si>
    <t>01798</t>
  </si>
  <si>
    <t>EVAPORADOR PISO TECHO - 36000 BTU - R410A - 220V/1PH/60HZ -  GREE</t>
  </si>
  <si>
    <t>01799</t>
  </si>
  <si>
    <t>EQUIPO DE A/A MINI SPLIT FRIO SOLO - 12000 BTU - R410A - 220V/1PH/60HZ - GREE</t>
  </si>
  <si>
    <t>01801</t>
  </si>
  <si>
    <t>EQUIPO DE A/A MINI SPLIT FRIO SOLO - 24000 BTU - R410A - 220V/1PH/60HZ - GREE</t>
  </si>
  <si>
    <t>01803</t>
  </si>
  <si>
    <t>UNIDAD CONDENSADORA OPTYMA C/MT80 3 X 220V, 60HZ R22</t>
  </si>
  <si>
    <t>01804</t>
  </si>
  <si>
    <t>TRANSDUCTOR DE PRESION SB-69-100A - FULL GAUGE - (PARA PCT-100-120-410)</t>
  </si>
  <si>
    <t>01805</t>
  </si>
  <si>
    <t>CONTROLADOR DE TEMPERATURA DIGITAL MT-622E DE 2 ETAPAS - VER.08 - 110/220 VAC - FULL GAUGE (NO INCLUYE SONDA)</t>
  </si>
  <si>
    <t>01806</t>
  </si>
  <si>
    <t xml:space="preserve">SENSOR DE TEMPERATURA - SB-59 - 2.5M -  FULL GAUGE </t>
  </si>
  <si>
    <t>01807</t>
  </si>
  <si>
    <t>CAPACITOR - 20 MFD X 370 - 440 VAC -  APPLI PARTS</t>
  </si>
  <si>
    <t>01808</t>
  </si>
  <si>
    <t>CAPACITOR DE 35 MFD X 370 - 440 VAC - APPLI PARTS</t>
  </si>
  <si>
    <t>01809</t>
  </si>
  <si>
    <t xml:space="preserve">CAPACITOR - 50 MFD X 370 - 440 VAC - APPLI PARTS </t>
  </si>
  <si>
    <t>01810</t>
  </si>
  <si>
    <t>COMPRESOR SCROLLTECH HRM038 - 3.2 TR  220V/3PH/60HZ</t>
  </si>
  <si>
    <t>01811</t>
  </si>
  <si>
    <t>COMPRESOR HERMETICO DANFOSS MANEUROP MT 064 - 5.5 HP  380V/3/60HZ</t>
  </si>
  <si>
    <t>01812</t>
  </si>
  <si>
    <t>ROLLO DE COBRE 15.88 MM X 0.60 MM X 15 M - 5/8´´ - STARCOLD</t>
  </si>
  <si>
    <t>01813</t>
  </si>
  <si>
    <t>COMPRESOR SCROLL SM120-3CAM, R22, 220V/3PH/60HZ</t>
  </si>
  <si>
    <t>01814</t>
  </si>
  <si>
    <t>UNIDAD CONDENSADORA OPTYMA C/MT72 3 X 220V, 60HZ R22</t>
  </si>
  <si>
    <t>01815</t>
  </si>
  <si>
    <t>FILTRO SUCCION RAC 48-F</t>
  </si>
  <si>
    <t>01817</t>
  </si>
  <si>
    <t>RELE DE ARRANQUE PARA COMP. SC15G</t>
  </si>
  <si>
    <t>01818</t>
  </si>
  <si>
    <t>RELE DE ARRANQUE PARA COMP. FR8.5S</t>
  </si>
  <si>
    <t>01819</t>
  </si>
  <si>
    <t>UNIDAD CONDENSADORA OPTYMA C/MT64 3 X 440V, 60HZ R22</t>
  </si>
  <si>
    <t>01820</t>
  </si>
  <si>
    <t xml:space="preserve">MOTOVENTILADOR AXIAL EBM S4E500-AM03-01 - 500MM - 220V MONOFÁSICO - 4 POLOS, CON REJILLA - FLUJO V </t>
  </si>
  <si>
    <t>01821</t>
  </si>
  <si>
    <t xml:space="preserve">MOTOVENTILADOR AXIAL EBM S6D630-AN09-03 - 630MM - 220V/380V/440V TRIFÁSICO - 6 POLOS, CON REJILLA - FLUJO V </t>
  </si>
  <si>
    <t>01822</t>
  </si>
  <si>
    <t xml:space="preserve">MOTOVENTILADOR AXIAL EBM S6D800-AF05-03 - 800MM - 220V/380V/440V TRIFÁSICO - 6 POLOS, CON REJILLA - FLUJO V </t>
  </si>
  <si>
    <t>01823</t>
  </si>
  <si>
    <t>LIMPIADOR PARA EVAPORADOR - POWR 1GALON</t>
  </si>
  <si>
    <t>01824</t>
  </si>
  <si>
    <t>CINTA FOAM 2" X 30 FT ARTICCO</t>
  </si>
  <si>
    <t>01825</t>
  </si>
  <si>
    <t>COMPRESOR SCROLL HLM081 - 6.8 T - R22  220V/3PH/60HZ</t>
  </si>
  <si>
    <t>01826</t>
  </si>
  <si>
    <t>CAJA PROTECTORA ECASE - FULL GAUGE</t>
  </si>
  <si>
    <t>01827</t>
  </si>
  <si>
    <t>VALVULA DE EXPANSION ELEC AKV 20-2 1 3/8 PULG / 35MM SOLDAR ODF</t>
  </si>
  <si>
    <t>01828</t>
  </si>
  <si>
    <t xml:space="preserve">CONTROLADOR DE EVAPORADOR AK CC 550 </t>
  </si>
  <si>
    <t>01829</t>
  </si>
  <si>
    <t>TRANSDUCTOR DE PRESION AKS32R -1 A 12 B 1/4</t>
  </si>
  <si>
    <t>01830</t>
  </si>
  <si>
    <t>CONECTOR AKS/MBS32R</t>
  </si>
  <si>
    <t>01831</t>
  </si>
  <si>
    <t>LAMAS DE PVC ALECO 12X0.110X150 LOW TEMP RIBBED PRESENTAC POR METRO- 172013</t>
  </si>
  <si>
    <t>01832</t>
  </si>
  <si>
    <t>GAS REFRIGERANTE R-134A X 13.6 KG - AMUCOOL</t>
  </si>
  <si>
    <t>01833</t>
  </si>
  <si>
    <t>GAS REFRIGERANTE R-507 X 11.3 KG - AMUCOOL</t>
  </si>
  <si>
    <t>01834</t>
  </si>
  <si>
    <t>GAS REFRIGERANTE R-22 X 13.6 KG - AMUCOOL</t>
  </si>
  <si>
    <t>01835</t>
  </si>
  <si>
    <t>GAS REFRIGERANTE R-404A X 10.9 KG - AMUCOOL</t>
  </si>
  <si>
    <t>01836</t>
  </si>
  <si>
    <t>GAS REFRIGERANTE R-410A X 11.3 KG - AMUCOOL</t>
  </si>
  <si>
    <t>01837</t>
  </si>
  <si>
    <t>GAS REFRIGERANTE R-141B X 13.6 KG - GENERICO</t>
  </si>
  <si>
    <t>01839</t>
  </si>
  <si>
    <t>RELE DE ARRANQUE PARA COMP. SC18, SC21</t>
  </si>
  <si>
    <t>01840</t>
  </si>
  <si>
    <t>COMPRESOR HERMETICO MANEUROP MT 125 - 10.5 HP  380V/3/60HZ</t>
  </si>
  <si>
    <t>01841</t>
  </si>
  <si>
    <t>COMP DANF  SC10C 1/3HP 220V R12 - 104L2516</t>
  </si>
  <si>
    <t>01842</t>
  </si>
  <si>
    <t>SENSOR DE TEMPERATURA NTC - SB-41 - 2M - FULL GAUGE</t>
  </si>
  <si>
    <t>01843</t>
  </si>
  <si>
    <t>UNIDAD CONDENSADORA OPTYMA C/MT36 3 X 220V, 60HZ R22</t>
  </si>
  <si>
    <t>01844</t>
  </si>
  <si>
    <t>CONDENSADORA YORK YNDA48FS-EET 48.000BTU</t>
  </si>
  <si>
    <t>01846</t>
  </si>
  <si>
    <t>UNIDAD CONDENSADORA DANFOSS HGM 072 E21Q - 6.0 HP 220V/3/60HZ</t>
  </si>
  <si>
    <t>01847</t>
  </si>
  <si>
    <t>UNIDAD CONDENSADORA OPTYMA C/MT22 1 X 220V, 60HZ R22</t>
  </si>
  <si>
    <t>01848</t>
  </si>
  <si>
    <t>TERMOSTATO 077B CÓD. 077B7001</t>
  </si>
  <si>
    <t>01849</t>
  </si>
  <si>
    <t>AKS 21A SUPERFICIE SENSOR (CABLE 2,5 MM)</t>
  </si>
  <si>
    <t>01850</t>
  </si>
  <si>
    <t>UNIDAD CONDENSADORA OPTYMA C/MT100 3 X 440V, 60HZ R22</t>
  </si>
  <si>
    <t>01852</t>
  </si>
  <si>
    <t>RELE DE ARRANQUE PARA COMP. SC12GH</t>
  </si>
  <si>
    <t>01853</t>
  </si>
  <si>
    <t>TERMOSTATO 077B COD. 077B7008</t>
  </si>
  <si>
    <t>01854</t>
  </si>
  <si>
    <t>GAS REFRIGERANTE R-22 X 13.6 KG - SIKELAN</t>
  </si>
  <si>
    <t>01855</t>
  </si>
  <si>
    <t>HERRAMIENTA PARA PERFORAR LAMA DE PVC MAX MAGIC - 477217</t>
  </si>
  <si>
    <t>01856</t>
  </si>
  <si>
    <t>COMPRESOR SCROLL SM185-3CAM, R22, 220V/3PH/60HZ - 15 T</t>
  </si>
  <si>
    <t>01857</t>
  </si>
  <si>
    <t>GAS REFRIGERANTE R-406A X 13.6 KG - NCC COOL / BESTCOOL</t>
  </si>
  <si>
    <t>01858</t>
  </si>
  <si>
    <t>MOTO VENTILADOR YDK110H-6</t>
  </si>
  <si>
    <t>01859</t>
  </si>
  <si>
    <t>HELICE DE PLASTICO 10 WATTS</t>
  </si>
  <si>
    <t>01860</t>
  </si>
  <si>
    <t xml:space="preserve">MOTOR WEG 2.0 HP </t>
  </si>
  <si>
    <t>01861</t>
  </si>
  <si>
    <t>MOTOR WEG 3.0 HP</t>
  </si>
  <si>
    <t>01862</t>
  </si>
  <si>
    <t>MOTOR WEG 4.0 HP</t>
  </si>
  <si>
    <t>01863</t>
  </si>
  <si>
    <t>CONJUNTO DE CIERRE LIVIANO MOD. G-76P GRIS 2 PTOS. DE O IZ.</t>
  </si>
  <si>
    <t>01864</t>
  </si>
  <si>
    <t>MOTOVENTILADOR D457 230V-1F 50/60HZ DANFOSS - 191U13572E</t>
  </si>
  <si>
    <t>01865</t>
  </si>
  <si>
    <t>VALVULA DE BALANCEO MANUAL DANFOSS MODELO MSV-BD DN15 (1/2) - 003Z4001</t>
  </si>
  <si>
    <t>01866</t>
  </si>
  <si>
    <t>VALVULA DE BALANCEO MANUAL DANFOSS MODELO MSV-BD DN20 (3/4) - 003Z4002</t>
  </si>
  <si>
    <t>01867</t>
  </si>
  <si>
    <t>VALVULA DE BALANCEO MANUAL DANFOSS MODELO MSV-BD DN25 (1)</t>
  </si>
  <si>
    <t>01868</t>
  </si>
  <si>
    <t>GAS REFRIGERANTE R-507 X 11.3 KG - REFRIGERANT</t>
  </si>
  <si>
    <t>01869</t>
  </si>
  <si>
    <t>CONJUNTO DE CIERRE LIVIANO HORIZONTAL G-5891 IZQ/DER</t>
  </si>
  <si>
    <t>01870</t>
  </si>
  <si>
    <t>BISAGRA SEMIPESADA MOD. I-215 DER. O IZQUIERDA</t>
  </si>
  <si>
    <t>01871</t>
  </si>
  <si>
    <t>EMPAQUETADURA MOD. 506 PUERTA PIVOTANTE X 6 METROS</t>
  </si>
  <si>
    <t>01872</t>
  </si>
  <si>
    <t>GAS REFRIGERANTE R-141B X 13.6 KG - SANMEI</t>
  </si>
  <si>
    <t>01873</t>
  </si>
  <si>
    <t>COMPRESOR HERMETICO MANEUROP MT 144 - 12.0 HP  380V/3/60HZ</t>
  </si>
  <si>
    <t>01874</t>
  </si>
  <si>
    <t>MOTOVENTILADOR D355 230V-1F 50/60HZ DANFOSS - 191U13532E</t>
  </si>
  <si>
    <t>01875</t>
  </si>
  <si>
    <t>SENSOR DE TEMPERATURA DE DESCARGA BITZER 100 C MOD. X1313000201 PARA COMP BITZER HSN-7471-75-40P</t>
  </si>
  <si>
    <t>01876</t>
  </si>
  <si>
    <t>UNIDAD CONDENSADORA GELPHA K3-10GR39.3X, 220/380V, 60HZ - MT</t>
  </si>
  <si>
    <t>01877</t>
  </si>
  <si>
    <t>OPAQUE GREY 200MMX2MMX50M - SMOOTHZ - HC501</t>
  </si>
  <si>
    <t>01878</t>
  </si>
  <si>
    <t>OPAQUE BLUE 200MMX2MMX50M SMOOTHZ - HC504</t>
  </si>
  <si>
    <t>01879</t>
  </si>
  <si>
    <t>CONTROLADOR DE TEMPERATURA DIGITAL TC-940RIL PLUS CON TRANSFORMADOR</t>
  </si>
  <si>
    <t>01880</t>
  </si>
  <si>
    <t xml:space="preserve">COMPRESOR SEMIHERMETICO MOD. H1501CC, 220-380V, 3PH, 60HZ 15HP DORIN </t>
  </si>
  <si>
    <t>01881</t>
  </si>
  <si>
    <t xml:space="preserve">MOTOVENTILADOR AXIAL EBM S4D400/G01 - 400MM - 220V/380V/440V TRIFÁSICO - 4 POLOS, CON REJILLA - FLUJO V  REMPLAZO DE S4D400-AP12-35 </t>
  </si>
  <si>
    <t>01882</t>
  </si>
  <si>
    <t>EVAPORADOR DUCTO YAEA36FS-ADT 36000 BTU</t>
  </si>
  <si>
    <t>01884</t>
  </si>
  <si>
    <t>COMPRESOR HERMETICO MANEUROP MT 036 - 3.0 HP  380V/3/60HZ</t>
  </si>
  <si>
    <t>01885</t>
  </si>
  <si>
    <t>UNIDAD CONDENSADORA HBP/MBP MOD. OP-HJM050D20Q CON COMP.MT50 3 X 220V, 60HZ R-22  4.5 HP</t>
  </si>
  <si>
    <t>01886</t>
  </si>
  <si>
    <t>BISAGRA DE APERTURA C/PARADA DE 90º - REGULACIÓN PL-4551 N FI0 2203 - CAFF</t>
  </si>
  <si>
    <t>01887</t>
  </si>
  <si>
    <t>COMPRESORES "COPELAND" (USA) HERMÉTICOS , TIPO SCROLL DE 5 HP MOD ZR57KC-TF5-522, 220 VOLTIOS, TRIFÁSICO,60HZ PARA R-22</t>
  </si>
  <si>
    <t>01888</t>
  </si>
  <si>
    <t>CONDENSADOR PARA EQUIPO DE A/A MINI SPLIT - 18000BTU - 220V/1PH/60HZ - GREE</t>
  </si>
  <si>
    <t>01889</t>
  </si>
  <si>
    <t>CONDENSADOR DE MINI SPLIT - 24000 BTU - R22 - 220V/1PH/60HZ - GREE</t>
  </si>
  <si>
    <t>01890</t>
  </si>
  <si>
    <t>EVAPORADOR INVERTER PARA EQUIPO DE A/A MINI SPLIT - 18000BTU - R410A - 220V/1PH/60HZ - GREE</t>
  </si>
  <si>
    <t>01891</t>
  </si>
  <si>
    <t>CABLE VULCANIZADO 2X18 AWG</t>
  </si>
  <si>
    <t>01892</t>
  </si>
  <si>
    <t>TUBO CONDUIT FLEXIBLE 1/2"</t>
  </si>
  <si>
    <t>01893</t>
  </si>
  <si>
    <t>PRENSAESTOPA PARA TUBO CONDUIT 1/2"</t>
  </si>
  <si>
    <t>01894</t>
  </si>
  <si>
    <t>CAJA DE DERIVACION METALICA 4X4X2"</t>
  </si>
  <si>
    <t>01895</t>
  </si>
  <si>
    <t>ABRAZADORA DE 2 OREJAS 1/2"</t>
  </si>
  <si>
    <t>01896</t>
  </si>
  <si>
    <t>TUBO DE PVC SAP PESADA 1/2"</t>
  </si>
  <si>
    <t>01897</t>
  </si>
  <si>
    <t>CURVA SAP PESADA 1/2"</t>
  </si>
  <si>
    <t>01898</t>
  </si>
  <si>
    <t>RELE ENCAPSULADO SCHNEIDER 14 PINES 220VAC</t>
  </si>
  <si>
    <t>01899</t>
  </si>
  <si>
    <t>COMP SCROLL SZ125 10.5T 220V/3F R407</t>
  </si>
  <si>
    <t>01900</t>
  </si>
  <si>
    <t>VÁLVULA EQUILIBRADORA 2230 FI0 0845 P/PARED C/RESISTENCIA - (700-1000 M3) - VÁLVULA DE ALIVIO DE PRESIÓN CAFF</t>
  </si>
  <si>
    <t>01901</t>
  </si>
  <si>
    <t>COMP MANEUROP MT50 4.5 HP 380V/3F R22</t>
  </si>
  <si>
    <t>01902</t>
  </si>
  <si>
    <t>REDUCCION DE COBRE 2 5/8 X  2 1/8</t>
  </si>
  <si>
    <t>01903</t>
  </si>
  <si>
    <t>UNIT OP-COND 115F0035 HJM050D20Q 220V</t>
  </si>
  <si>
    <t>01904</t>
  </si>
  <si>
    <t>MOTOR COMP EMB.ASPER 3/4 HP R404A</t>
  </si>
  <si>
    <t>01905</t>
  </si>
  <si>
    <t>POZO TERMOMETRICO 10CM ROSCA 1/2" NPT FULL GAUGE</t>
  </si>
  <si>
    <t>01907</t>
  </si>
  <si>
    <t>MOTOVENTILADOR PARA EVAPORDOR MI , MARCA ELCO 60HZ 220V (MOTOR + HELICE +REJILLA)</t>
  </si>
  <si>
    <t>01908</t>
  </si>
  <si>
    <t>LAMAS DE PVC AIRSTREAM AMBER 8X0.080X91.44 M 175106</t>
  </si>
  <si>
    <t>01909</t>
  </si>
  <si>
    <t>LAMAS DE PVC AZTEC ORANGE  8X0.080X91.44 M 170203- COLOR ROJO</t>
  </si>
  <si>
    <t>01910</t>
  </si>
  <si>
    <t>BISAGRA PESADA C/RAMPA 211-I FI0 3592 P/PUERTA APERTURA IZQUIERDA - CAFF</t>
  </si>
  <si>
    <t>01911</t>
  </si>
  <si>
    <t>BISAGRA PESADA C/RAMPA 211-D FI0 0033 P/PUERTA APERTURA DERECHA - CAFF</t>
  </si>
  <si>
    <t>01912</t>
  </si>
  <si>
    <t>BISAGRA SEMIPESADA C/RAMPA 215-I FI0 3593 P/PUERTA APERTURA IZQUIERDA - CAFF</t>
  </si>
  <si>
    <t>01913</t>
  </si>
  <si>
    <t>BISAGRA SEMIPESADA C/RAMPA 215-D FI0 0034 P/PUERTA APERTURA DERECHA - CAFF</t>
  </si>
  <si>
    <t>01914</t>
  </si>
  <si>
    <t xml:space="preserve">EMPAQUETADURA MOD. 506 PUERTA PIVOTANTE X 6 METROS </t>
  </si>
  <si>
    <t>01915</t>
  </si>
  <si>
    <t>BURLETE / EMPAQUETADURA 3340 FRONTAL X 3MTS + 3MTS TENSOR FI0 3749 - CAFF</t>
  </si>
  <si>
    <t>01916</t>
  </si>
  <si>
    <t>CIERRE LIVIANO G-76P FI0 3380 P/PUERTA APERTURA IZQUIERDA - CAFF</t>
  </si>
  <si>
    <t>01917</t>
  </si>
  <si>
    <t>CIERRE LIVIANO G-76P FI0 0139 P/PUERTA APERTURA DERECHA - CAFF</t>
  </si>
  <si>
    <t>01918</t>
  </si>
  <si>
    <t>CIERRE LIVIANO G-5891-HP FI0 9039 HORIZONTAL APERTURA IZQUIERDA/DERECHA</t>
  </si>
  <si>
    <t>01919</t>
  </si>
  <si>
    <t>CIERRE PESADO I-1006 FI0 3795 P/PUERTA APERTURA IZQUIERDA - CAFF</t>
  </si>
  <si>
    <t>01920</t>
  </si>
  <si>
    <t>CIERRE PESADO I-1006 FI0 0288 P/PUERTA APERTURA DERECHA - CAFF</t>
  </si>
  <si>
    <t>01921</t>
  </si>
  <si>
    <t>VÁLVULA EQUILIBRADORA 2220 FI0 4251 P/PARED/TECHO C/RESISTENCIA - (75-100 M3) - VÁLVULA DE ALIVIO DE PRESIÓN CAFF</t>
  </si>
  <si>
    <t>01922</t>
  </si>
  <si>
    <t>MANETA EXTERIOR FIJA 7520 FI0 5302 - CAFF</t>
  </si>
  <si>
    <t>01923</t>
  </si>
  <si>
    <t>MANETA INTERIOR FIJA 8500 FI0 5301 - CAFF</t>
  </si>
  <si>
    <t>01924</t>
  </si>
  <si>
    <t>COMP SCROLL SM160 13HP 220V 3F R22</t>
  </si>
  <si>
    <t>01925</t>
  </si>
  <si>
    <t>CONTACTOR MAGNETICO 30 AMP/2P/24V 302 (MONOFASICO) QCA-302 - QUALITY</t>
  </si>
  <si>
    <t>01926</t>
  </si>
  <si>
    <t>TRANSFORMADOR DE 40VA - 220/24 VAC - 50/60 HZ - QTR-403E - QUALITY</t>
  </si>
  <si>
    <t>01927</t>
  </si>
  <si>
    <t xml:space="preserve">LIMPIADOR PARA EVAPORADOR - PRO GREEN TT-8-G - DIVERSITECH </t>
  </si>
  <si>
    <t>01928</t>
  </si>
  <si>
    <t>ACEITE MINERAL 3G SUPER - 1 GALÓN - TOPTECH</t>
  </si>
  <si>
    <t>01929</t>
  </si>
  <si>
    <t>ACEITE POLIOLESTER POE 32 - 1 GALON - TOPTECH</t>
  </si>
  <si>
    <t>01930</t>
  </si>
  <si>
    <t>COMPRESOR SCROLL CSB353H6B – 60000BTU R22  220V/3PH/60HZ-PANASONIC SA-SCR2058360R22  </t>
  </si>
  <si>
    <t>01931</t>
  </si>
  <si>
    <t>COMPRESOR MANEUROP MT50HK9AVE 4.5HP R22 380V/3PH/60HZ M/A (SIN VALVULAS) V07/V04</t>
  </si>
  <si>
    <t>01934</t>
  </si>
  <si>
    <t>NUCLEO FILTRANTE 48 AA MARCA RAC CODIGO 030-505</t>
  </si>
  <si>
    <t>01935</t>
  </si>
  <si>
    <t>FILTRO SECADOR - 033 - 3/8 - ROSCABLE - DANFOSS DML 033 023Z5036</t>
  </si>
  <si>
    <t>01936</t>
  </si>
  <si>
    <t>MOTOVENTILADOR AXIAL 300MM 220V/1HP/60HZ, 102W 1520 RPM MODELO AXF-300</t>
  </si>
  <si>
    <t>01937</t>
  </si>
  <si>
    <t>MANOMETROS 0-500PSI  CON GLICERINA</t>
  </si>
  <si>
    <t>01938</t>
  </si>
  <si>
    <t>MANOMETROS -30-400PSI  CON GLICERINA</t>
  </si>
  <si>
    <t>01939</t>
  </si>
  <si>
    <t xml:space="preserve">EV 220B 50G 2"NPT, EPDM, K.V. 40 M3/H, N.C. </t>
  </si>
  <si>
    <t>01940</t>
  </si>
  <si>
    <t>BOBINA BE 220V, 60HZ, 10W, C/CAJA TERMINAL, IP67</t>
  </si>
  <si>
    <t>01941</t>
  </si>
  <si>
    <t>GAS REFRIGERANTE R141B 13.60 KG ICE LOONG</t>
  </si>
  <si>
    <t>01942</t>
  </si>
  <si>
    <t>VALVULA DE PASO RECTO TIPO GLOBO DE 3/8" NPT CON MANIVELA GT038H</t>
  </si>
  <si>
    <t>01943</t>
  </si>
  <si>
    <t>FILTRO ACEITE TORNILLO PI1015 COD X0930500101-BITZER</t>
  </si>
  <si>
    <t>01944</t>
  </si>
  <si>
    <t>FILTRO SECADOR - 083 - 3/8 - ROSCABLE - SEK-083 - EVERWELL</t>
  </si>
  <si>
    <t>01945</t>
  </si>
  <si>
    <t xml:space="preserve">SOLVENTE DIELECTRICO MEGA OHM S-25 X BALDE 5 GLN </t>
  </si>
  <si>
    <t>01946</t>
  </si>
  <si>
    <t>TUBERIA DE 1/4" COBRE (MTS) TIPO L</t>
  </si>
  <si>
    <t>01947</t>
  </si>
  <si>
    <t>POLART TRANSPARENT LIGHT BLUE (LOW TEMP GRADE WITH DOUBLE RIBBED)-20MMX2MMX50M Y DOUBLE RIBBED Z HD01</t>
  </si>
  <si>
    <t>01948</t>
  </si>
  <si>
    <t>RAIL (1.2 M LENGTHX1.5MM THICKNESS), LARGO=1.2M (INOX.S.S304)</t>
  </si>
  <si>
    <t>01949</t>
  </si>
  <si>
    <t>CLAMPS (200MM LENGTHX1.2MM THICKNESS),06 UND X RAIL (INOX.S.S304)</t>
  </si>
  <si>
    <t>01950</t>
  </si>
  <si>
    <t>EVAPORADOR PISO TECHO - 60000BTU - R-22 - 220V/1PH/60HZ - GREE</t>
  </si>
  <si>
    <t>01951</t>
  </si>
  <si>
    <t>CONDENSADOR VERTICAL - 60000BTU - R-22 - 220V/3PH/60HZ - GREE</t>
  </si>
  <si>
    <t>01952</t>
  </si>
  <si>
    <t>ACEITE PARA BOMBA DE VACIO - 1/4 GALON - TRADE PRO</t>
  </si>
  <si>
    <t>01953</t>
  </si>
  <si>
    <t>PRESOSTATO ENCAPSULADO BAJA PRESION ( OPEN 80 PSI CLOSE 130 PSI ) - QPL-410 -QUALITY</t>
  </si>
  <si>
    <t>01956</t>
  </si>
  <si>
    <t>COMPRESOR SCROLL HRM060 5.0T 220/1/60 - R22</t>
  </si>
  <si>
    <t>01958</t>
  </si>
  <si>
    <t xml:space="preserve">PORTA CONTROL REMOTO PARA EQUIPO DE A/A MINI SPLIT GREE </t>
  </si>
  <si>
    <t>01959</t>
  </si>
  <si>
    <t xml:space="preserve">PORTA CONTROL REMOTO PARA  PISO TECHO GREE </t>
  </si>
  <si>
    <t>01960</t>
  </si>
  <si>
    <t>UCH OPTYMA C/MT28   3 X 220V, 60HZ R22</t>
  </si>
  <si>
    <t>01961</t>
  </si>
  <si>
    <t>MONITOR DE CONSUMO Y CALIDAD DE LA ENERGIA ENERGYLOG PLUS - VER.01 - 90-220 VAC - FULL GAUGE</t>
  </si>
  <si>
    <t>01962</t>
  </si>
  <si>
    <t>MARCO EXTENDIDO - FULL GAUGE</t>
  </si>
  <si>
    <t>01963</t>
  </si>
  <si>
    <t>VENTILADORA AXIAL PARA COND. DE 24,000 BTU MINI SPLIT</t>
  </si>
  <si>
    <t>01965</t>
  </si>
  <si>
    <t>SOLDADURA DE PLATA HARRIS AL 5% X KG</t>
  </si>
  <si>
    <t>KG</t>
  </si>
  <si>
    <t>01966</t>
  </si>
  <si>
    <t>GAS REFRIGERANTE FREON 407C - 11.35 KG - CHEMOURS - USA</t>
  </si>
  <si>
    <t>01967</t>
  </si>
  <si>
    <t>GAS REFRIGERANTE FREON 404A -10.896 KG- CHEMOURS - USA</t>
  </si>
  <si>
    <t>01968</t>
  </si>
  <si>
    <t>GAS REFRIGERANTE FREON R-410A -CHEMOURS X 11.35 KG - USA</t>
  </si>
  <si>
    <t>01969</t>
  </si>
  <si>
    <t>GAS REFRIGERANTE FREON R-507 - 11.35 KG - USA - CHEMOURS</t>
  </si>
  <si>
    <t>01970</t>
  </si>
  <si>
    <t>COMP SCROLL SH180A3A 15HP 220V 3F R410A </t>
  </si>
  <si>
    <t>01971</t>
  </si>
  <si>
    <t>ALFOMBRA DE DRENAJE ANTIDESLIZANTE NEGRO-PRO-LITE- X ROLLO - 91 CMS X 6MTS - 184718</t>
  </si>
  <si>
    <t>01973</t>
  </si>
  <si>
    <t>ALFOMBRA ANTI FATIGA NEGRO- FEEL GOOD-60 X 91 CMS-184552</t>
  </si>
  <si>
    <t>01974</t>
  </si>
  <si>
    <t>PLATINA MAX BULLET  DE ACERO INOXIDABLE X 60 CMS-477302</t>
  </si>
  <si>
    <t>01975</t>
  </si>
  <si>
    <t>RESISTENCIAS TIPO TUBULAR EN ACERO INOXIDABLE MODELO VARILLA CON MEDIDAS:9.5 MM X 2.5 MTS DE LARGO CON TERMINAL CABLE DE 40 CM EN AMBOS EXTREMOS 2000W/240V</t>
  </si>
  <si>
    <t>01976</t>
  </si>
  <si>
    <t>RESISTENCIAS TIPO TUBULAR EN ACERO INOXIDABLE MODELO U CON MEDIDAS:9.5 MM X 5.25 MTS DE LARGO TOTAL CON TERMINAL CABLE DE 40 CM EN AMBOS EXTREMOS 3550W/240V</t>
  </si>
  <si>
    <t>01977</t>
  </si>
  <si>
    <t>VALVULA  S DANF EVR-10 DIA 1/2PULG R S/B - 032F8095</t>
  </si>
  <si>
    <t>01978</t>
  </si>
  <si>
    <t>CUERPO VALV TE5 1/2 X 7/8PULG SOLD ANG - 067B4010 </t>
  </si>
  <si>
    <t>01979</t>
  </si>
  <si>
    <t>ELEMENTO TERMOSTATICO TEX20 N.40/+10°C C/MOP +15°C - 067B3286</t>
  </si>
  <si>
    <t>01980</t>
  </si>
  <si>
    <t xml:space="preserve">MOTOVENTILADOR AXIAL EBM S4E350/G01 - 350MM - 220V MONOFÁSICO - 4 POLOS, CON REJILLA - FLUJO V REEMPLAZO DE S4E350-AO02-98                    </t>
  </si>
  <si>
    <t>01981</t>
  </si>
  <si>
    <t>EVAPORADOR MIPAL MI 110E  220V/1F/60HZ - BLANCO C/DESHIELO ELÉCTRICO - GS2E11002</t>
  </si>
  <si>
    <t>01982</t>
  </si>
  <si>
    <t>EVAPORADOR MIPAL HDL 064E 220-380-440V/3F/60HZ - BLANCO C/DESHIELO ELÉCTRICO</t>
  </si>
  <si>
    <t>01983</t>
  </si>
  <si>
    <t xml:space="preserve">AXF-300 VENTILADOR AXIAL 300MM 220V/1PH/60HZ 102W  1520RPM </t>
  </si>
  <si>
    <t>01986</t>
  </si>
  <si>
    <t>CILINDRO RECUPERADOR DE GAS REFRIGERANTE-30 LBS-WORTHINGTON</t>
  </si>
  <si>
    <t>01987</t>
  </si>
  <si>
    <t>CINTA DE ALUMINIO - 2" X 50 YDS - FASSON 0812</t>
  </si>
  <si>
    <t>01988</t>
  </si>
  <si>
    <t>SEPARADOR DE ACEITE DE 1 1/8 - APOS-55889 - APPLI PARTS</t>
  </si>
  <si>
    <t>01989</t>
  </si>
  <si>
    <t>SEPARADOR DE ACEITE DE 7/8 - APOS-55877 - APPLI PARTS</t>
  </si>
  <si>
    <t>01990</t>
  </si>
  <si>
    <t>DOBLADOR DE TUBO - 1/4",5/16",3/8" - QTB-3 - QUALITY</t>
  </si>
  <si>
    <t>01991</t>
  </si>
  <si>
    <t>MANOMETRO PARA R410A, R22, R404A - 800PSI - SIN GLICERINA - ALTA PRESION - QG-410H - QUALITY</t>
  </si>
  <si>
    <t>01992</t>
  </si>
  <si>
    <t>MANOMETRO PARA R410A, R22, R404A - 500PSI - SIN GLICERINA - BAJA PRESION - QG-410L - QUALITY</t>
  </si>
  <si>
    <t>01993</t>
  </si>
  <si>
    <t>MANIFOLD PARA R410A, R-22, R404A , R134A - CON MANGUERAS DE 60" - QM-460C - QUALITY</t>
  </si>
  <si>
    <t>01994</t>
  </si>
  <si>
    <t>RESISTENCIA MODELO VARILLA EN ACERO INOXIDABLE DE 6.3MM  X 2.95 MT CON TERMINAL CABLE 40 CM 1400W/440V</t>
  </si>
  <si>
    <t>01997</t>
  </si>
  <si>
    <t>COMPRESOR MANEUROP - MT36-3VI - 3.0HP - 220V/3F - R22 - DANFOSS.</t>
  </si>
  <si>
    <t>01998</t>
  </si>
  <si>
    <t xml:space="preserve">LIMPIADOR PARA CONDENSADOR - TP-8-R+ - TRADE PRO </t>
  </si>
  <si>
    <t>01999</t>
  </si>
  <si>
    <t>EQUIPO DE 24000 BTUH DE ALTA EFICIENCIA,  SEER 16, GREE, TECNOLOGÍA INVERTER - R410 / GWC24QE-D3DNA6F/I - GWC24QE-D3DNA6F/I(LC)</t>
  </si>
  <si>
    <t>02000</t>
  </si>
  <si>
    <t>ORIFICIO 12 PARA  TES55  067G2707</t>
  </si>
  <si>
    <t>02001</t>
  </si>
  <si>
    <t>ELEMENTO TERMOSTATICO TES55  N-40/+10°C S/MOP - 067G3302</t>
  </si>
  <si>
    <t>02002</t>
  </si>
  <si>
    <t>CUERPO VALV TE55 1 1/8 X 1 3/8PULG SOLD ANG -067G4004</t>
  </si>
  <si>
    <t>02003</t>
  </si>
  <si>
    <t>GAS REFRIGERANTE R-507 KRAFTMAM  X 11.35 KG</t>
  </si>
  <si>
    <t>02004</t>
  </si>
  <si>
    <t>BUJE DEL BANCADA - 55 X 50 X 40 PARA COMPRESOR OCTAGONC4 - CLAPR000301</t>
  </si>
  <si>
    <t>02005</t>
  </si>
  <si>
    <t xml:space="preserve">CJ BIELA PISTÓN CON ANILLOS DERECHO - 070 4NE(S)  -EIJPR002701                                     </t>
  </si>
  <si>
    <t>02006</t>
  </si>
  <si>
    <t xml:space="preserve">CJ BIELA PISTÓN CON ANILLOS IZQUIERDO - 070 4NE(S) - EIJPR002702                                    </t>
  </si>
  <si>
    <t>02007</t>
  </si>
  <si>
    <t xml:space="preserve">CJ JUNTAS - 4NCS-12.2 /4NES-12Y/14 - CLGPR014102                                                    </t>
  </si>
  <si>
    <t>02008</t>
  </si>
  <si>
    <t xml:space="preserve">CJ PLATO DE VÁLVULAS - 070 4NC(S) ANTIGO - CLGPR005301                                              </t>
  </si>
  <si>
    <t>02009</t>
  </si>
  <si>
    <t>TERMOMETRO DIGITAL TI-44 EW PLUS - VER.01 - 115 /220 VAC - FULL GAUGE - WHITE</t>
  </si>
  <si>
    <t>02010</t>
  </si>
  <si>
    <t>CONTROLADOR DE TEMPERATURA DIGITAL MT-444 E FIT C/CONTROL DE LAMPARA - VER.01 - 115/220 VAC - FULL GAUGE</t>
  </si>
  <si>
    <t>02013</t>
  </si>
  <si>
    <t>CONTROLADOR DIGITAL DE PRESIÓN PCT-410 EW PLUS - VER.05 - 90-220 VAC - FULL GAUGE (INCLUYE TRANSFORMADOR) - WHITE</t>
  </si>
  <si>
    <t>02014</t>
  </si>
  <si>
    <t>COMPRESOR MANEUROP MT100HS3DVE  220V/3F/60HZ R-22    </t>
  </si>
  <si>
    <t>02015</t>
  </si>
  <si>
    <t>GAS REFRIGERANTE FREON R-22 - 13.62 KG - USA - CHEMOURS</t>
  </si>
  <si>
    <t>02016</t>
  </si>
  <si>
    <t>COMP. MT64 3 X 380V, 60HZ  ---  MT64-9VM</t>
  </si>
  <si>
    <t>02017</t>
  </si>
  <si>
    <t>GAS REFRIGERANTE R-407C X 11.3 KG - AMUCOOL</t>
  </si>
  <si>
    <t>02018</t>
  </si>
  <si>
    <t>CONTROL REMOTO GREE-UNIVERSAL -PISO TECHO &amp; MINI SPLIT</t>
  </si>
  <si>
    <t>02019</t>
  </si>
  <si>
    <t>COMPRESOR  MANEUROP MT80HP3CVE (REEMPLAZA AL MT80-3VI) 7.0HP 220V/3F R22</t>
  </si>
  <si>
    <t>02020</t>
  </si>
  <si>
    <t>COMPRESOR SCROLL SZ120 10T 220V/3F R407C</t>
  </si>
  <si>
    <t>02021</t>
  </si>
  <si>
    <t>VALVULA DE CIERRE - SVA-S 32 A VALV PASO ANG C/M 1 1/4PULG - 148B5520 </t>
  </si>
  <si>
    <t>02022</t>
  </si>
  <si>
    <t>CAPACITOR DE 35 MFD X 370 - 440 VAC - 35-4D - QUALITY</t>
  </si>
  <si>
    <t>02023</t>
  </si>
  <si>
    <t>SOPORTE PARA CONDENSADOR DE 12 Y 18BTU - QBR-15.5-QUALITY-15-1/2"</t>
  </si>
  <si>
    <t>02024</t>
  </si>
  <si>
    <t>SOPORTE PARA CONDENSADOR DE 24BTU - QBR-19.5 -QUALITY-19-1/2"</t>
  </si>
  <si>
    <t>02025</t>
  </si>
  <si>
    <t>POLAR TRANSPARENT LIGHT BLUE(LOW TEMPT GRADE WITH NYLON REINFORCED)  - 200MMX2MMX50M NYLON REINFORCED - HD101</t>
  </si>
  <si>
    <t>CAJ</t>
  </si>
  <si>
    <t>02026</t>
  </si>
  <si>
    <t>ORIFICIO #-0.5 PARA TE-5, 067B2788</t>
  </si>
  <si>
    <t>02027</t>
  </si>
  <si>
    <t>COMPRESOR HERMÉTICO HBP/MBP MANEUROP MT19  220V/3F/60HZ PARA R-22</t>
  </si>
  <si>
    <t>02028</t>
  </si>
  <si>
    <t>GAS REFRIGERANTE FREON R-134A - 13.62 KG - USA - CHEMOURS</t>
  </si>
  <si>
    <t>02029</t>
  </si>
  <si>
    <t>GAS REFRIGERANTE R-422D ( FREON MO29 ) X 11.35 KG -REEMPLAZO DEL R-22 - CHEMOURS</t>
  </si>
  <si>
    <t>02030</t>
  </si>
  <si>
    <t>LIMPIADOR PARA EVAPORADOR - EVAP POWR-C - 1GALON - NU CALGON</t>
  </si>
  <si>
    <t>02031</t>
  </si>
  <si>
    <t>PANEL POLIURETANO MASTER-FRIGO PUR ST150MM X 11.90MT DE LARGO X 1.00MT DE ANCHO</t>
  </si>
  <si>
    <t>02032</t>
  </si>
  <si>
    <t xml:space="preserve">METROS PERFIL ZOCALO MOD. 293 (9002)P/PISO,  4MTS </t>
  </si>
  <si>
    <t>02033</t>
  </si>
  <si>
    <t>UNIÓN ANGULAR INTERIOR P/ ZÓCALO INFERIOR 296 I FI02816 - CAFF</t>
  </si>
  <si>
    <t>02034</t>
  </si>
  <si>
    <t>COMPRESOR HERMETICO DANFOSS MTZ64 - 5.5HP - 220V/3F/60HZ -R-134A/404A/507A/407C (NO INC. VALV. V07/V04 Y RESIST. DE CARTER)</t>
  </si>
  <si>
    <t>02035</t>
  </si>
  <si>
    <t>EVAPORADOR MIPAL MI 018E  220V/1F/60HZ - BLANCO C/DESHIELO ELÉCTRICO - GS2E01802</t>
  </si>
  <si>
    <t>02036</t>
  </si>
  <si>
    <t>MOTOR ELÉCTRICO DE 16/65W - 220V/1PH/60HZ PARA MIGS2</t>
  </si>
  <si>
    <t>02037</t>
  </si>
  <si>
    <t>REJILLA DE PLÁSTICO PARA MI</t>
  </si>
  <si>
    <t>02039</t>
  </si>
  <si>
    <t>COMPRESOR HERMETICO DANFOSS MTZ64 - 5.5HP - 380V/3F/60HZ -R-134A/404A/507A/407C (NO INC. VALV. V07/V04 Y RESIST. DE CARTER)</t>
  </si>
  <si>
    <t>02040</t>
  </si>
  <si>
    <t>VALVULA ROTOLOCK V04 1-1/4" X 3/4" APPLI PARTS APRV-VA04</t>
  </si>
  <si>
    <t>02041</t>
  </si>
  <si>
    <t>VALVULA ROTOLOCK V07 1-3/4" X 7/8" APPLI PARTS APRV-VA07</t>
  </si>
  <si>
    <t>02042</t>
  </si>
  <si>
    <t>RECUPERADORA DE GAS REFRIGERANTE CON SEPARADOR DE ACEITE RECO 520SD  - POWER SWITH 1HP, 220V 6HZ</t>
  </si>
  <si>
    <t>02043</t>
  </si>
  <si>
    <t>LIMPIADOR PARA CONDENSADOR - NU-BRITE - 1GALON - NU CALGON</t>
  </si>
  <si>
    <t>02044</t>
  </si>
  <si>
    <t>CONTROLADOR TRIFASICO DE DEMANDA Y FACTOR DE POTENCIA PWR3200 PLUS - VER.01 - 90-220 VAC - FULL GAUGE</t>
  </si>
  <si>
    <t>02045</t>
  </si>
  <si>
    <t>COMPRESOR MANEUROP MT19JA3VE 1.5 HP R22 - 220V/3PH/60HZ  (SIN VALVULAS) V06 /V01</t>
  </si>
  <si>
    <t>02046</t>
  </si>
  <si>
    <t>EMPAQUETADURAS BURLETE - PPCEB101101</t>
  </si>
  <si>
    <t>02047</t>
  </si>
  <si>
    <t>CJ BIELA - PISTON Y ANILLOS-CODIGO ADAPR001301 - BITZER</t>
  </si>
  <si>
    <t>02048</t>
  </si>
  <si>
    <t>CONTACTOR MAGNETICO 30 AMP/3P/24V (TRIFASICO) - QCA-303 - QUALITY</t>
  </si>
  <si>
    <t>02049</t>
  </si>
  <si>
    <t>CONTACTOR MAGNETICO 40 AMP/3P/24V (TRIFASICO) - QCA-403 - QUALITY</t>
  </si>
  <si>
    <t>02050</t>
  </si>
  <si>
    <t>02051</t>
  </si>
  <si>
    <t>COMPRESOR ROTATIVO - 12000 BTU - 220V/60HZ - 1PH R22 - HSM170N2UDZ - SIN CAPACITOR 40UF/370V - GMCC</t>
  </si>
  <si>
    <t>02052</t>
  </si>
  <si>
    <t>COMPRESOR ROTATIVO - 18000 BTU - 220V/60HZ - 1PH R22 - PH250M2A-3FTU2 - SIN CAPACITOR 40UF/370V - GMCC</t>
  </si>
  <si>
    <t>02053</t>
  </si>
  <si>
    <t>COMPRESOR ROTATIVO - 24000 BTU - 220V/60HZ - 1PH R22 - PH310G2C-3KUU - SIN CAPACITOR 55UF/400V - GMCC</t>
  </si>
  <si>
    <t>02054</t>
  </si>
  <si>
    <t>COMPRESOR ROTATIVO - 12000 BTU - 220V/60HZ - 1PH R410 - PA118M1C-3FZU - SIN CAPACITOR 35UF/370V - GMCC</t>
  </si>
  <si>
    <t>02055</t>
  </si>
  <si>
    <t>COMPRESOR ROTATIVO - 18000 BTU - 220V/60HZ - 1PH R410 - PA170M2A-3FT1 - SIN CAPACITOR 40UF/370V - GMCC</t>
  </si>
  <si>
    <t>02063</t>
  </si>
  <si>
    <t>COMPRESSOR SCROLL DANFOSS SM 185S3CC15T 220V /3PH/60HR</t>
  </si>
  <si>
    <t>02064</t>
  </si>
  <si>
    <t>UNID. COND. OP-HJZ019D20Q - COMPR. MTZ18 - 1.5HP - 220V/3PH/60HZ - R404/R507/R134A/R407C</t>
  </si>
  <si>
    <t>02065</t>
  </si>
  <si>
    <t>POZO TERMOMETRICO 03CM ROSCA 1/2" NPT FULL GAUGE</t>
  </si>
  <si>
    <t>02066</t>
  </si>
  <si>
    <t>CONTROLADOR DE TEMPERATURA DIGITAL FULL GAUGE TC-940RI PLUS  VER.02 - 12V</t>
  </si>
  <si>
    <t>02071</t>
  </si>
  <si>
    <t>GAS REFRIGERANTE  FREON 134A - 340 GR CHEMOURS -CAJA DE 12 - SIN VALVULA - USA</t>
  </si>
  <si>
    <t>02072</t>
  </si>
  <si>
    <t>GAS REFRIGERANTE FREON MO49 PLUS - 340 GR - CAJA DE 12 - REEMPLAZO DEL R-12 - CHEMOURS</t>
  </si>
  <si>
    <t>02073</t>
  </si>
  <si>
    <t>LAMAS DE PVC AZTEC ORANGE  8X0.080X91.44 MT  170203- COLOR ROJO</t>
  </si>
  <si>
    <t>02074</t>
  </si>
  <si>
    <t>GAS REFRIGERANTE FREON 407C - 11.35 KG - CHEMOURS - CHINO</t>
  </si>
  <si>
    <t>02076</t>
  </si>
  <si>
    <t>COMPRESOR HERMETICO DANFOSS MTZ100 - 8.5 HP - 440V/3F/60HZ -R-134A/404A/507A/407C (NO INC. VALV. V02/V04 Y RESIST. DE CARTER)</t>
  </si>
  <si>
    <t>02078</t>
  </si>
  <si>
    <t>FILTRO SECADOR DANFOSS DCL165 5/8" 2-3T FLARE - 023Z5010</t>
  </si>
  <si>
    <t>02079</t>
  </si>
  <si>
    <t>VALVULA ROTOLOCK V09 1-1/4" X 5/8" APPLI PARTS APRV-VA09</t>
  </si>
  <si>
    <t>02080</t>
  </si>
  <si>
    <t xml:space="preserve">BOMBA DE VACIO - 1/2 HP - 115/220V -  VP6D 6CFM - CPS </t>
  </si>
  <si>
    <t>02081</t>
  </si>
  <si>
    <t>CONTROLADOR DE TEMPERATURA DIGITAL MT-543EW PLUS DE 4 ETAPAS C/ALARMA - VER.06 - 115/220 VAC - FULL GAUGE - WHITE</t>
  </si>
  <si>
    <t>02083</t>
  </si>
  <si>
    <t>EQUIPO DE A/A MINI SPLIT FRIO SOLO - 12000 BTU - R410A - 220V/1PH/60HZ - TEMP BLUE MADE BY CARRIER INTERAMERICA CORPORATION</t>
  </si>
  <si>
    <t>02084</t>
  </si>
  <si>
    <t>EQUIPO DE A/A MINI SPLIT FRIO SOLO - 18000 BTU - R410A - 220V/1PH/60HZ - TEMP BLUE MADE BY CARRIER INTERAMERICA CORPORATION</t>
  </si>
  <si>
    <t>02085</t>
  </si>
  <si>
    <t>EQUIPO DE A/A MINI SPLIT FRIO SOLO - 24000 BTU - R410A - 220V/1PH/60HZ - TEMP BLUE MADE BY CARRIER INTERAMERICA CORPORATION</t>
  </si>
  <si>
    <t>02086</t>
  </si>
  <si>
    <t>EQUIPO DE A/A MINI SPLIT FRIO SOLO - 36000 BTU - R410A - 220V/1PH/60HZ - TEMP BLUE MADE BY CARRIER INTERAMERICA CORPORATION</t>
  </si>
  <si>
    <t>02087</t>
  </si>
  <si>
    <t>UNIDAD PECOMARK USMB - 501 ECD - C.BITZER 4FES-5Y - 220-380V/3PH/60HZ - MT(+5°C/-30°C - R404A) - 2VENT.</t>
  </si>
  <si>
    <t>02090</t>
  </si>
  <si>
    <t>CONTROLADOR DE TEMPERATURA DIGITAL MT-543 E LOG DE 4 ETAPAS C/ALARMA - VER.03 - 115/220 VAC - FULL GAUGE</t>
  </si>
  <si>
    <t>02091</t>
  </si>
  <si>
    <t>EXTRACTOR AXIAL 400MM 220V/1PH/60HZ 270W 1.510 RPM RANGO TEMP. TRABAJO -30C A 60C APPLIPARTS AXF-400</t>
  </si>
  <si>
    <t>02094</t>
  </si>
  <si>
    <t>UNID. COND. OP-HJZ064D20Q - COMPR. MTZ64 - 5.5HP - 220V/3PH/60HZ - R404/R507/R134A/R407C</t>
  </si>
  <si>
    <t>02097</t>
  </si>
  <si>
    <t>UNID. COND. OP-HGZ100D20Q - COMPR. MTZ100 - 8.5HP - 220V/3PH/60HZ - R404/R507/R134A/R407C</t>
  </si>
  <si>
    <t>02102</t>
  </si>
  <si>
    <t>CIERRE RÁPIDO G-621 CON LLAVE - FI0 0970 - CAFF</t>
  </si>
  <si>
    <t>02104</t>
  </si>
  <si>
    <t>PANEL POLIURETANO MASTER-FRIGO PUR ST100MM X 11.90MT DE LARGO X 1.00MT DE ANCHO</t>
  </si>
  <si>
    <t>02105</t>
  </si>
  <si>
    <t>EVR 25 1 1/8 PULG. SIN OPERACIÓN MANUAL - 032F2201</t>
  </si>
  <si>
    <t>02106</t>
  </si>
  <si>
    <t>COMPRESOR HERMETICO DANFOSS MTZ36 - 3.0HP - 220V/3F/60HZ -R-134A/404A/507A/407C (NO INC. VALV. V09/V06 Y RESIST. DE CARTER)</t>
  </si>
  <si>
    <t>02107</t>
  </si>
  <si>
    <t>FILTRO SECADOR DANFOSS DCL084 - 1/2  1-1.5T ROSCABLE 023Z5006</t>
  </si>
  <si>
    <t>02108</t>
  </si>
  <si>
    <t>CONTROLADOR DANFOSS EKC 202B SIN SENSOR -084B8522</t>
  </si>
  <si>
    <t>02109</t>
  </si>
  <si>
    <t xml:space="preserve">BOMBA DE CONDENSADO SAUERMANN SI 1805-220V  TANQUE BAJO    </t>
  </si>
  <si>
    <t>02110</t>
  </si>
  <si>
    <t xml:space="preserve">EQUIPO DE A/A MINI SPLIT FRIO CALOR TIPO PARED - 18000BTU - R410A - 220V/1PH/60HZ - GREE </t>
  </si>
  <si>
    <t>02111</t>
  </si>
  <si>
    <t xml:space="preserve">COMPRESOR DORIN (ITALIA) TIPO SEMIHERMETICA DE 15 HP MOD H1501CC 220-380 VOLTIOS, TRIFÁSICA,. 60HZ PARA R-134 A,R-404 A, R-507 R-407C, Y R-22 </t>
  </si>
  <si>
    <t>02112</t>
  </si>
  <si>
    <t>TERMOSTATO ELECTRONICO PARA FAN COIL AGUA HELADA HONEYWELL 220V - T6861V2WG</t>
  </si>
  <si>
    <t>02113</t>
  </si>
  <si>
    <t>FUSIBLE ENCAPSULADO DE VIDRIO - 5 AMPERIOS</t>
  </si>
  <si>
    <t>02114</t>
  </si>
  <si>
    <t>FUSIBLE ENCAPSULADO DE VIDRIO - 6 AMPERIOS</t>
  </si>
  <si>
    <t>02115</t>
  </si>
  <si>
    <t>UNID. COND. OP-HJZ036D20V - COMPR. MTZ36 - 3.0HP - 380V/3PH/60HZ - R404/R507/R134A/R407C</t>
  </si>
  <si>
    <t>02116</t>
  </si>
  <si>
    <t>DETECTOR DE FUGAS - HALOGENO - MANUAL - A PILAS - SLD88 SMART ELECTRIC - C/ESTUCHE - NO INC. PILAS</t>
  </si>
  <si>
    <t>02117</t>
  </si>
  <si>
    <t>GAS REFRIGERANTE FREON 404A -10.896 KG- CHEMOURS - CHINO</t>
  </si>
  <si>
    <t>02118</t>
  </si>
  <si>
    <t>GAS REFRIGERANTE FREON 134A - 1KG - CHEMOURS - CAJA DE 15 - CON ECO VALVULA - USA</t>
  </si>
  <si>
    <t>02119</t>
  </si>
  <si>
    <t>GAS REFRIGERANTE FREON-404 A  X 425 GR-CHEMOURS - CAJA DE 15- CHINO</t>
  </si>
  <si>
    <t>02120</t>
  </si>
  <si>
    <t>OPTEON  SF79 20.43KG/45LB CHEMOURS -EEUU -REEMPLAZO DE 141B</t>
  </si>
  <si>
    <t>02121</t>
  </si>
  <si>
    <t xml:space="preserve">VALVULA ROTALOCK V06  DE 1", ODF 1/2" </t>
  </si>
  <si>
    <t>02123</t>
  </si>
  <si>
    <t>VALVULA DE PASO SVA - S 06/1/4"-DE PASO ANGULAR C/VOLANTE - 148B5020</t>
  </si>
  <si>
    <t>02126</t>
  </si>
  <si>
    <t>VALVULA DE ACCESO DE 1/4 - 5CM - PICHINA - SVX1/4 JAR - SMART ELECTRIC</t>
  </si>
  <si>
    <t>02127</t>
  </si>
  <si>
    <t>CINTA ADHESIVA  FOAM SFF30 - 1/8 X 2 X 30 - SMART ELECTRIC</t>
  </si>
  <si>
    <t>02128</t>
  </si>
  <si>
    <t>ANTORCHA DE UNA CAÑA PARA MAP GASS SHT-9 - SMART ELECTRIC</t>
  </si>
  <si>
    <t>02129</t>
  </si>
  <si>
    <t>CINTA DE ALUMINIO DE 2 X 50 YDS - EAF2 - SMART ELECTRIC</t>
  </si>
  <si>
    <t>02130</t>
  </si>
  <si>
    <t>FILTRO SECADOR - 083 - 3/8 - ROSCABLE - SK-083 - SMART ELECTRIC</t>
  </si>
  <si>
    <t>02131</t>
  </si>
  <si>
    <t>CONTROL REMOTO UNIVERSAL - CU5000 - SMART ELECTRIC</t>
  </si>
  <si>
    <t>02132</t>
  </si>
  <si>
    <t>ACUMULADOR DE SUCCION DE 7/8 - SAL-16 - SMART ELECTRIC</t>
  </si>
  <si>
    <t>02135</t>
  </si>
  <si>
    <t>LLAVE RATCHET ESTRELLA SWR-4-0 - SMART ELECTRIC</t>
  </si>
  <si>
    <t>02136</t>
  </si>
  <si>
    <t>PEINE PARA CONDENSADOR SFIN-P -SMART ELECTRIC</t>
  </si>
  <si>
    <t>02137</t>
  </si>
  <si>
    <t>TERMOMETRO INFRA ROJO LASER - T-GUN - SMART ELECTRIC</t>
  </si>
  <si>
    <t>02139</t>
  </si>
  <si>
    <t>SELLADOR DE FUGAS EXTREME ULTRA RK1384 - MANGUERA 1/4- ERRECOM</t>
  </si>
  <si>
    <t>02140</t>
  </si>
  <si>
    <t>TEST DE ACIDEZ - ACIDTEST K - ERRECOM</t>
  </si>
  <si>
    <t>02141</t>
  </si>
  <si>
    <t>TRANSFORMADOR DE 40VA - 220/24 VAC - 50/60 HZ - SE403 - SMART ELECTRIC</t>
  </si>
  <si>
    <t>02142</t>
  </si>
  <si>
    <t>TERMO-ANEMOMETRO - SAA125 -SMART ELECTRIC</t>
  </si>
  <si>
    <t>02143</t>
  </si>
  <si>
    <t>TARJETA TERMOSTATO CON DISPLAY - QTH-10A - QUALITY</t>
  </si>
  <si>
    <t>02144</t>
  </si>
  <si>
    <t>TEST DE ACIDEZ - PHASE III-NU CALGOM-4320-W8</t>
  </si>
  <si>
    <t>02145</t>
  </si>
  <si>
    <t xml:space="preserve">FILTRO BIDIRECCIONAL CON VALVULA DE ACCESO - QDX-25 - QUALITY </t>
  </si>
  <si>
    <t>02146</t>
  </si>
  <si>
    <t>TARJETA PARA MINI SPLIT C/CONTROL - 3 VELOCIDADES - FRIO Y CALOR - CUC - SMART ELECTRIC</t>
  </si>
  <si>
    <t>02147</t>
  </si>
  <si>
    <t>JUEGO DE MANGUERAS PARA MANIFOLD DE 60" - ( R-12, R-22, R-500, R-502, R-134A ) - QH4-60RBY - QUALITY</t>
  </si>
  <si>
    <t>02148</t>
  </si>
  <si>
    <t xml:space="preserve">JUEGO DE MANGUERAS PARA MANIFOLD DE 36" - ( R-410A, R-22, R-404A ) - QH4-36RBY-410 - QUALITY  </t>
  </si>
  <si>
    <t>02149</t>
  </si>
  <si>
    <t>GAS REFRIGERANTE R-404A X 10.9 KG -GENERICO</t>
  </si>
  <si>
    <t>02150</t>
  </si>
  <si>
    <t>CONVERTIDOR TCP485 WIFI LOG - VER.02 - 100-220 VAC (12 VDC) - FULL GAUGE</t>
  </si>
  <si>
    <t>02152</t>
  </si>
  <si>
    <t>MOTOR COMP EMB 1/3 R134A 220V</t>
  </si>
  <si>
    <t>02153</t>
  </si>
  <si>
    <t>COMPRESOR MANEUROP MT50HK3CVE 4.5HP R22 220V/3PH/60HZ M/A (SIN VALVULAS) V07/V04</t>
  </si>
  <si>
    <t>02157</t>
  </si>
  <si>
    <t>MOTOVENTILADOR AXIAL EBM S4D400-BP12-31 - 400MM - 220V/380V/440V TRIFÁSICO - 4 POLOS, CON REJILLA - FLUJO A</t>
  </si>
  <si>
    <t>02158</t>
  </si>
  <si>
    <t xml:space="preserve">MOTOVENTILADOR AXIAL EBM S4E300-AS72-30 - 300MM - 220V MONOFÁSICO - 4 POLOS, CON REJILLA - FLUJO V </t>
  </si>
  <si>
    <t>02160</t>
  </si>
  <si>
    <t>UNIDAD PECOMARK USMB - 301 ECD - C.BITZER 2EES-3Y- 220-380V/3PH/60HZ - MT (+5°C/-30°C - R404A) -2 VENT.</t>
  </si>
  <si>
    <t>02161</t>
  </si>
  <si>
    <t>UNIDAD PECOMARK USMB - 1000 ECD - C.BITZER 4VES-10Y - 220-380V/3PH/60HZ - MT (+5°C/-30°C - R404A) -6 VENT.</t>
  </si>
  <si>
    <t>02164</t>
  </si>
  <si>
    <t>GAS REFRIGERANTE FREON MO49 PLUS - 750 GR - CAJA DE 15 - REEMPLAZO DEL R-12 - CHEMOURS</t>
  </si>
  <si>
    <t>02165</t>
  </si>
  <si>
    <t>GAS REFRIGERANTE R-134 X 13.60 KG - REFRIGERANT</t>
  </si>
  <si>
    <t>02166</t>
  </si>
  <si>
    <t>BURLETE / EMPAQUETADURA G-67 FRONTAL (EX 509) X 5MTS FI0 3759 - CAFF</t>
  </si>
  <si>
    <t>02167</t>
  </si>
  <si>
    <t>BISAGRA I-211/758F (DERECHA) - CAFF</t>
  </si>
  <si>
    <t>02168</t>
  </si>
  <si>
    <t>BISAGRA G-981 CON RAMPA - FI0 5474 - CAFF</t>
  </si>
  <si>
    <t>02169</t>
  </si>
  <si>
    <t>VÁLVULA EQUILIBRADORA 2260 FI0 2999 P/PARED C/RESISTENCIA - (4000-5000 M3) - VÁLVULA DE ALIVIO DE PRESIÓN CAFF</t>
  </si>
  <si>
    <t>02170</t>
  </si>
  <si>
    <t>TAPA CÓNICA SCH-9 (CAPUCHON) P/M-10 FI0 3790 - CAFF</t>
  </si>
  <si>
    <t>02172</t>
  </si>
  <si>
    <t>UNIÓN ANGULAR EXTERIOR P/ ZOCALO INFERIOR 304 E FI02820 - CAFF</t>
  </si>
  <si>
    <t>02173</t>
  </si>
  <si>
    <t>CIERRE RÁPIDO G-5591 HP CON LLAVE FI0 3794 - CAFF</t>
  </si>
  <si>
    <t>02174</t>
  </si>
  <si>
    <t>PERFIL SANITARIO CURVO DE PVC C/LABIOS FLEXIBLES 290 P FI02805 - CAFF X PIEZA DE 4 METROS</t>
  </si>
  <si>
    <t>02175</t>
  </si>
  <si>
    <t>ÁNGULO DE FIJACIÓN DE PVC 30 X 30 315 P FI01364 - CAFF X PIEZA DE 4 METROS</t>
  </si>
  <si>
    <t>02177</t>
  </si>
  <si>
    <t>TAPA LATERAL DERECHA 297 PARA ZOCALO 293 - CAFF</t>
  </si>
  <si>
    <t>02179</t>
  </si>
  <si>
    <t>SISTEMA PARA PUERTA CORREDERA 4533 - CAFF NO INCLUYE MANETA INTERIOR Y EXTERIOR</t>
  </si>
  <si>
    <t>02180</t>
  </si>
  <si>
    <t>MONITOR DE ACEITE OLC-K1/INT278+02K465 - 347334-03  -  KRIWAN</t>
  </si>
  <si>
    <t>02181</t>
  </si>
  <si>
    <t>CALEFACTOR DE CARTER 0..140W 230V PTC - BITZER</t>
  </si>
  <si>
    <t>02182</t>
  </si>
  <si>
    <t>UND COND DANFOSS HPZP064-380/3F/60HZ - R404/R-507/R134 BAJO RUIDO/SLIM PACK</t>
  </si>
  <si>
    <t>02184</t>
  </si>
  <si>
    <t>UNID. COND. OP-HJZ028D20Q - COMPR. MTZ28 - 2.5HP - 220V/3PH/60HZ - R404/R507/R134A/R407C</t>
  </si>
  <si>
    <t>02185</t>
  </si>
  <si>
    <t>UNIDAD COND. OP-HJM036D20Q 3HP 220V 3F R22</t>
  </si>
  <si>
    <t>02186</t>
  </si>
  <si>
    <t>GAS REFRIGERANTE FREON R-507 - 11.35 KG - CHEMOURS</t>
  </si>
  <si>
    <t>02187</t>
  </si>
  <si>
    <t>GAS REFRIGERANTE FREON R-410A - 11.35 KG - CHINO - CHEMOURS</t>
  </si>
  <si>
    <t>02188</t>
  </si>
  <si>
    <t>COMPRESOR BITZER 4PES-15-15HP-220/3PH/60HZ-R22</t>
  </si>
  <si>
    <t>02189</t>
  </si>
  <si>
    <t>COMPRESOR HERMETICO DANFOSS MTZ28 - 2.5HP - 220V/1F/60HZ -R-134A/404A/507A/407C (NO INC. KIT DE ARRANQ. VALV. V09/V06 Y RESIST. DE CARTER)</t>
  </si>
  <si>
    <t>02190</t>
  </si>
  <si>
    <t>BURLETE DE 5 MT COLOR NEGRO TEMP HASTA -50°C</t>
  </si>
  <si>
    <t>02191</t>
  </si>
  <si>
    <t xml:space="preserve">SOPORTE DE ALUMINIO PARA BURLETE BARRA 3M </t>
  </si>
  <si>
    <t>02193</t>
  </si>
  <si>
    <t>PEINE DE METAL  PARA CONDENSADOR - SFIN -SMART ELECTRIC</t>
  </si>
  <si>
    <t>02194</t>
  </si>
  <si>
    <t>SOPORTE PARA CONDENSADOR DE 12 Y 18BTU - SB47L - SMART ELECTRIC</t>
  </si>
  <si>
    <t>02195</t>
  </si>
  <si>
    <t>FUNDENTE EN POLVO DE 113.5 GR (SSPF1/4) - HARRIS</t>
  </si>
  <si>
    <t>02196</t>
  </si>
  <si>
    <t>COMPRESOR OYON ROTATIVO 9.000 BTU 220V/60HZ R22 SD134SN-H3AG / QXR-13Y</t>
  </si>
  <si>
    <t>02197</t>
  </si>
  <si>
    <t>CONDENSADOR/ CAPACITOR DE MARCHA 20 MFD 370-450VAC REDONDO</t>
  </si>
  <si>
    <t>02198</t>
  </si>
  <si>
    <t>INTERRUPTOR DE FLUJO - QFS-61 - QUALITY</t>
  </si>
  <si>
    <t>02199</t>
  </si>
  <si>
    <t>MANOMETRO PARA R410A, R22, R404A, R134A - 500PSI - BAJA PRESION - QG-460CL - QUALITY</t>
  </si>
  <si>
    <t>02200</t>
  </si>
  <si>
    <t>MANOMETRO PARA R410A, R22, R404A, R134A - 800PSI - ALTA PRESION - QG-460CH - QUALITY</t>
  </si>
  <si>
    <t>02202</t>
  </si>
  <si>
    <t>02203</t>
  </si>
  <si>
    <t>CARTUCHO P/FILTRO HUMEDAD/ANTIÁCIDO 4491/AA - CASTEL</t>
  </si>
  <si>
    <t>02213</t>
  </si>
  <si>
    <t>IR AL CODIGO 1389 - CONTROLADOR DE TEMPERATURA DIGITAL FULL GAUGE MT-519 E-110/220V</t>
  </si>
  <si>
    <t>02214</t>
  </si>
  <si>
    <t>UNIDAD CONDENSADORA DE BAJO RUIDO MODELO HPZP050 HBP/MBP, 380/3F/60HZ PARA R-404/R-507/R-134 DE 4.5 HP-115F0617</t>
  </si>
  <si>
    <t>02215</t>
  </si>
  <si>
    <t>COMPRESOR HERMETICO DANFOSS MTZ28 - 2.5HP - 380V/3F/60HZ - R-134A/404A/507A/407C (NO INC. 02 VALV. V06 Y RESIST. DE CARTER)</t>
  </si>
  <si>
    <t>02216</t>
  </si>
  <si>
    <t>SENSOR DE TEMPERATURA 1/4" X 2" PT100RTD</t>
  </si>
  <si>
    <t>02218</t>
  </si>
  <si>
    <t>PANELES ISOPOL 100 - POLIESTIRENO (ANCHO UTIL 1.14M)</t>
  </si>
  <si>
    <t>MT2</t>
  </si>
  <si>
    <t>02219</t>
  </si>
  <si>
    <t>PANEL POLIURETANO MASTER-FRIGO PUR ST80MM X 11.90MT DE LARGO X 1.00MT DE ANCHO</t>
  </si>
  <si>
    <t>02224</t>
  </si>
  <si>
    <t>LAMA STANDARD TRANSPARENT LIGHT BLUE (NORMAL TEMPT GRADE WITH SMOOTH) - 200MMX2MMX50M SMOOTH</t>
  </si>
  <si>
    <t>02238</t>
  </si>
  <si>
    <t>UNIDAD CONDENSADORA ELGIN - UCM 2400JTI 4.0HP - 380-440V/3/60HZ - R22  MT COPELAND</t>
  </si>
  <si>
    <t>02245</t>
  </si>
  <si>
    <t>COMPRESOR HERMETICO MANEUROP MT160-4VI 13.4 HP R-22  440V/3/60HZ</t>
  </si>
  <si>
    <t>02246</t>
  </si>
  <si>
    <t>CONECTOR SCL -1/4 CONECCION RAPIDA P BAJA R-134A - SMART ELECTRIC</t>
  </si>
  <si>
    <t>02247</t>
  </si>
  <si>
    <t>CONECTOR SCH-1/4 CONECCION RAPIDA P ALTA R-134A - SMART ELECTRIC</t>
  </si>
  <si>
    <t>02248</t>
  </si>
  <si>
    <t>CERRADURA QKL- 6 QUALITY</t>
  </si>
  <si>
    <t>02249</t>
  </si>
  <si>
    <t>CERRADURA DE MONTAJE QKL-10 10" 40 - QUALITY</t>
  </si>
  <si>
    <t>02250</t>
  </si>
  <si>
    <t>CERRADURA QKL-12 12 - QUALITY</t>
  </si>
  <si>
    <t>02251</t>
  </si>
  <si>
    <t>BOMBA MANUAL DE TRANSFERENCIA DE ACEITE  - QRO-5 - QUALITY</t>
  </si>
  <si>
    <t>02252</t>
  </si>
  <si>
    <t>COMPRESOR ROTATIVO - 24000 BTU - 220V/60HZ - 1PH R410 - PA240M2C-3MTU2 - SIN CAPACITOR 60UF/400V - GMCC</t>
  </si>
  <si>
    <t>02254</t>
  </si>
  <si>
    <t xml:space="preserve">RESISTENCIA TUBULAR TIPO U – 1/4 DE DIAMETRO ACERO INOXIDABLE 1400 WATTS / 440 V CON TERMINAL DE CABLE DE 40 CM </t>
  </si>
  <si>
    <t>02255</t>
  </si>
  <si>
    <t xml:space="preserve">TUBERIA DE COBRE FLEXIBLE 1/4" ROLLO 15 MT </t>
  </si>
  <si>
    <t>02256</t>
  </si>
  <si>
    <t xml:space="preserve">TUBERIA DE COBRE FLEXIBLE 1/2" ROLLO 15 MT </t>
  </si>
  <si>
    <t>02257</t>
  </si>
  <si>
    <t xml:space="preserve">TUBERIA DE COBRE FLEXIBLE 7/8" ROLLO 15 MT </t>
  </si>
  <si>
    <t>02258</t>
  </si>
  <si>
    <t>CODO DE COBRE 90° - 1/2" SOLDABLE</t>
  </si>
  <si>
    <t>02259</t>
  </si>
  <si>
    <t>CODO DE COBRE 90° - 3/8" - SOLDABLE 107C038 QUALITY</t>
  </si>
  <si>
    <t>02260</t>
  </si>
  <si>
    <t>02261</t>
  </si>
  <si>
    <t xml:space="preserve">UNION DE COBRE 90° 1/2" X 5/8" SOLD </t>
  </si>
  <si>
    <t>02262</t>
  </si>
  <si>
    <t xml:space="preserve">UNION DE COBRE 90° 3/8" X 1/2" SOLD </t>
  </si>
  <si>
    <t>02263</t>
  </si>
  <si>
    <t xml:space="preserve">UNION DE COBRE 90° 3/4" X 7/8" SOLD </t>
  </si>
  <si>
    <t>02264</t>
  </si>
  <si>
    <t>CONDENSADORA SPLIT PARED 24,000 BTU/H, 220/1F/60HZ, R410, FRIO SOLO, YORK - YHFE24YJMAXAO-X</t>
  </si>
  <si>
    <t>02265</t>
  </si>
  <si>
    <t>EVAPORADORA SPLIT PARED 24,000 BTU/H, 220/1F/60HZ, R410, FRIO SOLO, YORK - YHFE24XJMAXA-RX</t>
  </si>
  <si>
    <t>02266</t>
  </si>
  <si>
    <t>FILTRO SECADOR P/L.LIQUIDO TGM 165 - 5/8</t>
  </si>
  <si>
    <t>02267</t>
  </si>
  <si>
    <t>ACUMULADOR DE SUCCION DE 7/8 - SPLY-55824 - SIKELAN</t>
  </si>
  <si>
    <t>02271</t>
  </si>
  <si>
    <t>BISAGRA LARGA PARA PUERTA QKH-10 - QUALITY</t>
  </si>
  <si>
    <t>02272</t>
  </si>
  <si>
    <t>BISAGRA LARGA PARA PUERTA QKH-13 - QUALITY</t>
  </si>
  <si>
    <t>02273</t>
  </si>
  <si>
    <t>NEUTRALIZADOR DE ACIDOS-NO ACID 1OZ - ERRECOM</t>
  </si>
  <si>
    <t>02274</t>
  </si>
  <si>
    <t>IR AL 2174---MT. PERFIL ZANITARIO CURVO DE PVC C/LABIOS FLEXIBLES 290 P F102805</t>
  </si>
  <si>
    <t>02275</t>
  </si>
  <si>
    <t>IR AL CODIGO 2175----MT. ANGULO DE FIJACION DE PVC 30 X 30 315 P F101364 – CAFF</t>
  </si>
  <si>
    <t>02276</t>
  </si>
  <si>
    <t>COMPRESOR SCROLL DANFOSS CÓDIGO SM090-3VI 7.5HP 220V 3F R22</t>
  </si>
  <si>
    <t>02277</t>
  </si>
  <si>
    <t>COMP SCROLL PANASONIC C-SB373H6B 5HP 220B 3F R22</t>
  </si>
  <si>
    <t>02278</t>
  </si>
  <si>
    <t>PRESOSTATO DE BAJA CON RESET AUTOMÁTICO; SIN CAPILAR P77AAA-13000C-PENN</t>
  </si>
  <si>
    <t>02279</t>
  </si>
  <si>
    <t>PRESOSTATO DE ALTA CON RESET AUTOMÁTICO; SIN CAPILAR P77AAA-13500C-PENN</t>
  </si>
  <si>
    <t>02280</t>
  </si>
  <si>
    <t>PRESOSTATO DE BAJA CON RESET MANUAL; SIN CAPILAR P77BCA-13000C - PENN</t>
  </si>
  <si>
    <t>02281</t>
  </si>
  <si>
    <t>PRESOSTATO DE ALTA CON RESET MANUAL; SIN CAPILAR P77BEA-13500C - PENN</t>
  </si>
  <si>
    <t>02282</t>
  </si>
  <si>
    <t>PRESOSTATO DUAL (CON RESET BAJA AUTOMÁTICO / ALTA MANUAL); SIN CAPILAR P78MCA-13000C-PENN</t>
  </si>
  <si>
    <t>02283</t>
  </si>
  <si>
    <t>PRESOSTATO DIFERENCIAL DE ACEITE ; SIN CAPILAR P128AA-2C - PENN</t>
  </si>
  <si>
    <t>02284</t>
  </si>
  <si>
    <t>INTERRUPTOR DE FLUJO NEMA 3, 1", INCLUYE KIT DE PALETAS HASTA 6" F261KAH-V01C -PENN</t>
  </si>
  <si>
    <t>02285</t>
  </si>
  <si>
    <t>COMPRESOR 1HP R-404 MOD MS26FG</t>
  </si>
  <si>
    <t>02286</t>
  </si>
  <si>
    <t>SENSOR DE TEMPERATURA PTC, PARA EKC  - 084N1161</t>
  </si>
  <si>
    <t>02288</t>
  </si>
  <si>
    <t>EVAPORADOR MIPAL HDHB 297E 220-380-440V/3F/60HZ - BLANCO C/DESHIELO ELÉCTRICO</t>
  </si>
  <si>
    <t>02289</t>
  </si>
  <si>
    <t>EVAPORADOR MIPAL HDHB 340E 220-380-440V/3F/60HZ - BLANCO C/DESHIELO ELÉCTRICO</t>
  </si>
  <si>
    <t>02292</t>
  </si>
  <si>
    <t>VALVULA DE PASO RECTO SVA - S 15 C/M  1/2 PULG -DANFOSS - 148B5230</t>
  </si>
  <si>
    <t>02293</t>
  </si>
  <si>
    <t>VALVULA EQUILIBRADORA MAXI ELEBAR P/PARED-500M3 -F101403</t>
  </si>
  <si>
    <t>02296</t>
  </si>
  <si>
    <t>IR A CODIGO 2373 - GAS REFRIGERANTE  FREON 134A - 340 GR CHEMOURS -CAJA DE 12 - CON VALVULA - USA</t>
  </si>
  <si>
    <t>02297</t>
  </si>
  <si>
    <t>GAS REFRIGERANTE FREON 134A - 1KG - CHEMOURS - CAJA DE 15 - CON ECO VALVULA CHINA</t>
  </si>
  <si>
    <t>02298</t>
  </si>
  <si>
    <t>COMPRESOR HERMETICO DANFOSS MTZ125 - 10.5HP - 220V/3F/60HZ - R-134A/404A/507A/407C (NO INC. VALV. V02/V04 Y RESIST. DE CARTER)</t>
  </si>
  <si>
    <t>02300</t>
  </si>
  <si>
    <t>FILTRO SECADOR DCL 163 3/8" DANFOSS - 023Z5008</t>
  </si>
  <si>
    <t>02301</t>
  </si>
  <si>
    <t>COMPRESOR SCROLL HLJ083T4LC6 83KBTU 440V/3F R410A</t>
  </si>
  <si>
    <t>02302</t>
  </si>
  <si>
    <t>UNIDAD DE CONDENSACION MANEUROP OP.HJM022D20Q 2HP 220V/3PH/60HZ R22</t>
  </si>
  <si>
    <t>02303</t>
  </si>
  <si>
    <t>COMPRESOR HERMETICO DANFOSS MTZ64 - 5.5HP - 440V/3F/60HZ -R-134A/404A/507A/407C (NO INC. VALV. V07/V04 Y RESIST. DE CARTER)</t>
  </si>
  <si>
    <t>02304</t>
  </si>
  <si>
    <t>GAS REFRIGERANTE FREON R-134A - 13.62 KG - CHINO - CHEMOURS</t>
  </si>
  <si>
    <t>02306</t>
  </si>
  <si>
    <t>UNIÓN ÁNGULAR TRIPLE 295 FI02815 - CAFF</t>
  </si>
  <si>
    <t>02307</t>
  </si>
  <si>
    <t>ZOCALO DE PVC C/LABIOS FLEXIBLES 293 - FI02810 - CAFF X PIEZA DE 4 METROS</t>
  </si>
  <si>
    <t>02308</t>
  </si>
  <si>
    <t>JUEGO (02) RESISTENCIAS ELECTRICAS -TIPO U Ø 6MM X  2600MM -1400 WATTS X 440 VOLTIOS.</t>
  </si>
  <si>
    <t>02309</t>
  </si>
  <si>
    <t>UNID. COND. OP-HJZ022D20Q - COMPR. MTZ22 - 2.0HP - 220V/3PH/60HZ - R404/R507/R134A/R407C</t>
  </si>
  <si>
    <t>02311</t>
  </si>
  <si>
    <t>GAS REFREIGERANTE R-422D CGI</t>
  </si>
  <si>
    <t>02312</t>
  </si>
  <si>
    <t>EQUIPO DE A/A MINI SPLIT FRIO CALOR - 12000 BTU - R410A - 220V/1PH/60HZ - GREE</t>
  </si>
  <si>
    <t>02313</t>
  </si>
  <si>
    <t>CORTINA DE AIRE DE 90 CM (36") - 220V/1PH/60HZ - TOP TECH - TT-AC-FM-1009X32Y</t>
  </si>
  <si>
    <t>02314</t>
  </si>
  <si>
    <t>CORTINA DE AIRE DE 120 CM (48") - 220V/1PH/60HZ - TOP TECH - TT-AC-FM-1012X32Y</t>
  </si>
  <si>
    <t>02315</t>
  </si>
  <si>
    <t>CORTINA DE AIRE DE 150 CM (60") - 220V/1PH/60HZ - TOP TECH - TT-AC-FM-1015X32Y</t>
  </si>
  <si>
    <t>02316</t>
  </si>
  <si>
    <t>MINI BOMBA DE CONDENSADO - 100-230V - DOBLE VOLTAJE - 50-60HZ - QCP-33D - QUALITY</t>
  </si>
  <si>
    <t>02317</t>
  </si>
  <si>
    <t>REFRIGERANTE PARA LIMPIEZA QWIK ECOFLUSH,QL1190 - 425 GR -1LB</t>
  </si>
  <si>
    <t>02318</t>
  </si>
  <si>
    <t>VÁLVULA DE ACCESO QWIK ECOFLUSH,QL1105</t>
  </si>
  <si>
    <t>02319</t>
  </si>
  <si>
    <t>GATILLO DE MANGUERA - QWIK - QL1106</t>
  </si>
  <si>
    <t>02320</t>
  </si>
  <si>
    <t>HERRAMIENTA DE DESCARGA - QWIK - QL1110</t>
  </si>
  <si>
    <t>02321</t>
  </si>
  <si>
    <t>CAPACITOR DE 55 MFD X 370 - 440 VAC - APPLI PARTS</t>
  </si>
  <si>
    <t>02322</t>
  </si>
  <si>
    <t>GAS REFRIGERANTE  FREON 134A - 340 GR CHEMOURS -CAJA DE 12 - CON VALVULA - CHINO</t>
  </si>
  <si>
    <t>02323</t>
  </si>
  <si>
    <t>GAS REFRIGERANTE  FREON 134A - 340 GR CHEMOURS -CAJA DE 12 - SIN VALVULA - CHINO</t>
  </si>
  <si>
    <t>02324</t>
  </si>
  <si>
    <t>GAS REFRIGERANTE FREON R-22 - 13.62 KG - CHINO - CHEMOURS</t>
  </si>
  <si>
    <t>02326</t>
  </si>
  <si>
    <t>ANTORCHA DUAL PARA MAP GASS  SHT-9D2 - SMART ELECTRIC</t>
  </si>
  <si>
    <t>02327</t>
  </si>
  <si>
    <t>ANTORCHA CON MANGUERA Y AUTOENCENDIDO PARA MAP GASS  SIHT-9H - SMART ELECTRIC</t>
  </si>
  <si>
    <t>02328</t>
  </si>
  <si>
    <t>ROLLO DE COBRE FLEXIBLE DE 3/8" - 9.53 MM X 0.60 MM X 15 M - NACOBRE</t>
  </si>
  <si>
    <t>02329</t>
  </si>
  <si>
    <t>ROLLO DE COBRE FLEXIBLE DE 1/2" - 12.70 MM X 0.65 MM X 15 M - NACOBRE</t>
  </si>
  <si>
    <t>02330</t>
  </si>
  <si>
    <t>ROLLO DE COBRE FLEXIBLE DE 1/4" - 6.35 MM X 0.55 MM X 15 M - NACOBRE</t>
  </si>
  <si>
    <t>02331</t>
  </si>
  <si>
    <t>ROLLO DE COBRE FLEXIBLE DE 5/16" - 7.94 MM X 0.55 MM X 15 M - NACOBRE</t>
  </si>
  <si>
    <t>02332</t>
  </si>
  <si>
    <t>ROLLO DE COBRE FLEXIBLE DE 3/4" - 19.05 MM X 0.75 MM X 15 M - NACOBRE</t>
  </si>
  <si>
    <t>02333</t>
  </si>
  <si>
    <t>ROLLO DE COBRE FLEXIBLE DE 7/8" - 22.23 MM X 0.75 MM X 15 M - NACOBRE</t>
  </si>
  <si>
    <t>02334</t>
  </si>
  <si>
    <t>ROLLO DE COBRE FLEXIBLE DE 5/8" - 15.88 MM X 0.65 MM X 15 M - NACOBRE</t>
  </si>
  <si>
    <t>02335</t>
  </si>
  <si>
    <t>TAPA LATERAL IZQUIERDA 297 PARA ZOCALO 293 - CAFF</t>
  </si>
  <si>
    <t>02336</t>
  </si>
  <si>
    <t>UNION ANGULAR INTERIOR P/ZOCALO INFERIOR PL3I100-MPM</t>
  </si>
  <si>
    <t>02337</t>
  </si>
  <si>
    <t>PLANCHA PREPINTADA 930MM X 3000MM X 0.6MM</t>
  </si>
  <si>
    <t>02339</t>
  </si>
  <si>
    <t>CONDENSADOR REMOTO MINI CDR F-75 (68.4KW) 220-380V/3PH/60HZ</t>
  </si>
  <si>
    <t>02342</t>
  </si>
  <si>
    <t>EQUIPO DE A/A MINI SPLIT FRIO CALOR - 12000 BTU - R410A - 220V/1PH/60HZ - TEMP BLUE</t>
  </si>
  <si>
    <t>02344</t>
  </si>
  <si>
    <t>EQUIPO DE A/A MINI SPLIT FRIO CALOR - 24000BTU - R410A - 220V/1PH/60HZ - TEMP BLUE</t>
  </si>
  <si>
    <t>02345</t>
  </si>
  <si>
    <t>SENSOR DE TEMPERATURA NTC - SB-70 - 2M - FULL GAUGE (REMPLAZO DEL SB-41 - NO USAR EN MT 622E)</t>
  </si>
  <si>
    <t>02355</t>
  </si>
  <si>
    <t>COMPRESOR SEMIHERMETICO - 15HP-  3DS3R17ME-TFD COPELAND DISCUS 440V/60HZ/3PH -R507</t>
  </si>
  <si>
    <t>02370</t>
  </si>
  <si>
    <t>COMPRESOR FRACCIONARIO DANFOSS/HUAYI GP14TG - 1/3HP - R134A - 220/1PH/60HZ - 123B1539</t>
  </si>
  <si>
    <t>02371</t>
  </si>
  <si>
    <t xml:space="preserve">BISAGRA IZQUIERDA SEMIPESADA  MTH </t>
  </si>
  <si>
    <t>02372</t>
  </si>
  <si>
    <t xml:space="preserve">ESQUINERO PERFIL 3 LADOS CO3V 100 </t>
  </si>
  <si>
    <t>02373</t>
  </si>
  <si>
    <t>GAS REFRIGERANTE  FREON 134A - 340 GR CHEMOURS -CAJA DE 12 - CON VALVULA - USA</t>
  </si>
  <si>
    <t>02374</t>
  </si>
  <si>
    <t>VALVULA DE BOLA DANFOSS GBC 54S - 2 1/8" CON VALVULA DE ACCESO - 009G7059 / 009L7059</t>
  </si>
  <si>
    <t>02375</t>
  </si>
  <si>
    <t>UNIDAD CONDENSADORA HGZ064D20V/115F0107 5.3HP R404A 380V3F</t>
  </si>
  <si>
    <t>02376</t>
  </si>
  <si>
    <t xml:space="preserve">ACEITE BSE 170 BITZER POR 10 LITROS </t>
  </si>
  <si>
    <t>02377</t>
  </si>
  <si>
    <t>CIERRE RÁPIDO G-5521 A CON LLAVE FI0 9911 - CAFF</t>
  </si>
  <si>
    <t>02390</t>
  </si>
  <si>
    <t>SOPORTE PARA CONDENSADOR DE 12 Y 18BTU - F017C - EVERWELL</t>
  </si>
  <si>
    <t>02391</t>
  </si>
  <si>
    <t>SOPORTE PARA CONDENSADOR DE 24BTU - F019C - EVERWELL</t>
  </si>
  <si>
    <t>02392</t>
  </si>
  <si>
    <t>TERMOMETRO INFRA ROJO LASER - WH380 - EVERWELL</t>
  </si>
  <si>
    <t>02393</t>
  </si>
  <si>
    <t>VALVULA DE PASO DE 1/4 - HV-14 - EVERWELL</t>
  </si>
  <si>
    <t>02394</t>
  </si>
  <si>
    <t>KIT DE HERRAMIENTAS - 1/2, 7/16, 3/8, 5/16, 1/4, 3/16, 5/8 - CT-1226AL - EVERWELL</t>
  </si>
  <si>
    <t>02395</t>
  </si>
  <si>
    <t>PRESOSTATO ENCAPSULADO ALTA PRESION ( OPEN 350 PSI CLOSE 250 PSI ) - PH-350250 - PARA R22 -EVERWELL</t>
  </si>
  <si>
    <t>02396</t>
  </si>
  <si>
    <t>ACUMULADOR DE SUCCION DE 7/8 - SPLQ-207 - EVERWELL</t>
  </si>
  <si>
    <t>02397</t>
  </si>
  <si>
    <t>LLAVE UNIVERSAL DE CIERRE ( VALVULA PARA LATA 1/4" X 3/8" FLARE ) - CT-340 - EVERWELL</t>
  </si>
  <si>
    <t>02398</t>
  </si>
  <si>
    <t>TERMOMETRO DE BOLSILLO (  1" DIAM-40+ 70C ) - TD-70 - VERWELL</t>
  </si>
  <si>
    <t>02399</t>
  </si>
  <si>
    <t>MANIFOLD PARA R410A, R-22, R507A - CON MANGUERAS DE 36" -CONEXIÓN DIRECTA PARA EQUIPOS A/A -TEMP - MEDIDA - FAHRENHEIT" - CT-536G-410 - EVERWELL</t>
  </si>
  <si>
    <t>02400</t>
  </si>
  <si>
    <t>TUERCA DE BRONCE DE 1/4 - SN-14 - EVERWELL</t>
  </si>
  <si>
    <t>02401</t>
  </si>
  <si>
    <t>TUERCA DE BRONCE DE 3/8 - SN-38 - EVERWELL</t>
  </si>
  <si>
    <t>02402</t>
  </si>
  <si>
    <t>TUERCA DE BRONCE DE 1/2 - SN-12 - EVERWELL</t>
  </si>
  <si>
    <t>02403</t>
  </si>
  <si>
    <t>TUERCA DE BRONCE DE 5/8 - SN-58 - EVERWELL</t>
  </si>
  <si>
    <t>02404</t>
  </si>
  <si>
    <t>MANIFOLD PARA R-12, R-22, R-502 - CON MANGUERAS DE 36" - CT-536G-12/22 - EVERWELL</t>
  </si>
  <si>
    <t>02405</t>
  </si>
  <si>
    <t>MANIFOLD PARA R-134A, R-404A - CON MANGUERAS DE  36" - CT-536G-134 - EVERWELL</t>
  </si>
  <si>
    <t>02406</t>
  </si>
  <si>
    <t>ANTIVIBRADOR DE 1 5/8 - VE-158 - EVERWELL</t>
  </si>
  <si>
    <t>02408</t>
  </si>
  <si>
    <t>ACUMULADOR DE SUCCION DE 1 5/8 - SPLQ-210 - EVERWELL</t>
  </si>
  <si>
    <t>02409</t>
  </si>
  <si>
    <t>MANOMETRO PARA R410A, R22, R404A - 800PSI - SIN GLICERINA - PARA  ALTA- RG-500-B - EVERWELL</t>
  </si>
  <si>
    <t>02410</t>
  </si>
  <si>
    <t>MANOMETRO PARA R12, R22, R502 - SIN GLICERINA - BAJA PRESION - RG-500 - EVERWELL</t>
  </si>
  <si>
    <t>02411</t>
  </si>
  <si>
    <t>UNION DE COBRE DE 1 1/8" - 100-118 - EVERWELL</t>
  </si>
  <si>
    <t>02412</t>
  </si>
  <si>
    <t>UNION DE COBRE DE 1 3/8" - 100-138 - EVERWELL</t>
  </si>
  <si>
    <t>02413</t>
  </si>
  <si>
    <t>UNION DE COBRE DE 1 5/8" - 100-158" - EVERWELL</t>
  </si>
  <si>
    <t>02414</t>
  </si>
  <si>
    <t>UNION DE COBRE DE 1/2" - 100-12 - EVERWELL</t>
  </si>
  <si>
    <t>02415</t>
  </si>
  <si>
    <t>UNION DE COBRE DE 3/4" - 100-34 - EVERWELL</t>
  </si>
  <si>
    <t>02416</t>
  </si>
  <si>
    <t>UNION DE COBRE 5/8 - 100-58 - EVERWELL</t>
  </si>
  <si>
    <t>02417</t>
  </si>
  <si>
    <t>UNION DE COBRE DE 7/8" - 100-78 - EVERWELL</t>
  </si>
  <si>
    <t>02418</t>
  </si>
  <si>
    <t>CODO DE COBRE 90° - 5/8" SOLDABLE - 107C-58 - EVERWELL</t>
  </si>
  <si>
    <t>02419</t>
  </si>
  <si>
    <t>CODO DE COBRE 90° - 3/4" SOLDABLE - 107C-34 - EVERWELL</t>
  </si>
  <si>
    <t>02420</t>
  </si>
  <si>
    <t>CODO DE COBRE 90° - 7/8" SOLDABLE - 107C-78 - EVERWELL</t>
  </si>
  <si>
    <t>02421</t>
  </si>
  <si>
    <t>CODO DE COBRE 90° - 1 1/8" SOLDABLE - 107C-118 - EVERWELL</t>
  </si>
  <si>
    <t>02422</t>
  </si>
  <si>
    <t>ANTIVIBRADOR DE 2 1/8 - VE-218 - EVERWELL</t>
  </si>
  <si>
    <t>02423</t>
  </si>
  <si>
    <t>DOBLADOR DE TUBO - 1/4",5/16",3/8" - CT-368-180A - EVERWELL</t>
  </si>
  <si>
    <t>02424</t>
  </si>
  <si>
    <t>SEPARADOR DE ACEITE DE 1/2 - SOIL04 - SMART ELECTRIC</t>
  </si>
  <si>
    <t>02425</t>
  </si>
  <si>
    <t>ANTIVIBRADOR DE 1 3/8 - SEV5454 - SMART ELECTRIC</t>
  </si>
  <si>
    <t>02426</t>
  </si>
  <si>
    <t>MANOMETRO PARA R410A, R22, R404A, R134A - 800PSI -SIN GLISERINA -PARA ALTA PRESION - SPG610-410 - SMART ELECTRIC</t>
  </si>
  <si>
    <t>02427</t>
  </si>
  <si>
    <t>MOTOVENTILADOR MULTI HP -3/4 , 1/2 , 1/3, 1/4 , 1/5, - 220 V SE3467 - SMART ELECTRIC</t>
  </si>
  <si>
    <t>02428</t>
  </si>
  <si>
    <t>CINTA ADHESIVA FOAM FPT-210 - 1/8" X 2" X 32.8´ - EVERWELL</t>
  </si>
  <si>
    <t>02429</t>
  </si>
  <si>
    <t>ANTORCHA DUAL PARA MAP GASS JH-1D2 - EVERWELL</t>
  </si>
  <si>
    <t>02430</t>
  </si>
  <si>
    <t>ANTORCHA CON MANGUERA Y AUTOENCENDIDO PARA MAP GASS JH-3SW - EVERWELL</t>
  </si>
  <si>
    <t>02431</t>
  </si>
  <si>
    <t>INTERRUPTOR DE FLUJO - F61KB-11C - EVERWELL</t>
  </si>
  <si>
    <t>02432</t>
  </si>
  <si>
    <t>BOMBA DE VACIO - 1/3 HP - 5CFM -UNA ETAPA 115/220V -  -150 MICRONS-3440 RPM -7.5 KG- 1LVP-5MP  EVERWELL</t>
  </si>
  <si>
    <t>02434</t>
  </si>
  <si>
    <t>JUEGO DE MANGUERAS PARA MANIFOLD DE 36" - ( R-134A, R-404A ) - CT-336-RYB-S - EVERWELL</t>
  </si>
  <si>
    <t>02435</t>
  </si>
  <si>
    <t>CODO DE COBRE 90º - 1/2" SOLDABLE - 107C-12 - EVERWELL</t>
  </si>
  <si>
    <t>02436</t>
  </si>
  <si>
    <t>LLAVE RATCHET CUADRADA - CT-122  ( 1/4", 3/8" , 3/16" , 5/16" ) -EVERWELL</t>
  </si>
  <si>
    <t>02437</t>
  </si>
  <si>
    <t>HERRAMIENTA DE EXPANSION - 1/4", 5/16", 3/8", 1/2" 5/8" - 5 PIEZAS - CT-193 - EVERWELL</t>
  </si>
  <si>
    <t>02438</t>
  </si>
  <si>
    <t>JUEGO DE MANGUERAS PARA MANIFOLD DE 60" - ( R-134A, R-404A ) - CT-360-RYB-S - EVERWELL</t>
  </si>
  <si>
    <t>02439</t>
  </si>
  <si>
    <t>CODO DE COBRE 90° - 3/8" SOLDABLE - 107C-38 - EVERWELL</t>
  </si>
  <si>
    <t>02440</t>
  </si>
  <si>
    <t>VISOR DE LIQUIDO DE 5/8 - SG-58 - EVERWELL</t>
  </si>
  <si>
    <t>02442</t>
  </si>
  <si>
    <t>COMPRESOR HERMETICO DANFOSS MTZ22 - 2.0HP - 220V/1F/60HZ -R-134A/404A/507A/407C (NO INC. KIT DE ARRANQ. VALV. V09/V06 Y RESIST. DE CARTER)</t>
  </si>
  <si>
    <t>02443</t>
  </si>
  <si>
    <t>COMPRESOR HERMETICO DANFOSS MTZ36 - 3.0HP - 220V/1F/60HZ - R-134A/404A/507A/407C (NO INC. KIT DE ARRANQ. VALV. V09/V06 Y RESIST. DE CARTER)</t>
  </si>
  <si>
    <t>02445</t>
  </si>
  <si>
    <t>IR A CODIGO 1367 - MOTOVENTILADOR AXIAL CL350EYCEE 1/8HP 220V/1F/50-60HZ C/REJILLA - EVAP. </t>
  </si>
  <si>
    <t>02446</t>
  </si>
  <si>
    <t>TEMPORIZADOR DIGITAL TEMPUS E - VER.03 - 115/220 VAC - FULL GAUGE</t>
  </si>
  <si>
    <t>02447</t>
  </si>
  <si>
    <t>BOBINA DE SOLENOIDE - 24VDC/60HZ/16W - COD - 018F6757 - DANFOSS</t>
  </si>
  <si>
    <t>02448</t>
  </si>
  <si>
    <t xml:space="preserve">MINI BOMBA, SAUERMANN, SI 27  220V </t>
  </si>
  <si>
    <t>02449</t>
  </si>
  <si>
    <t>UNIDAD CONDENSADORA DANFOSS HJZ040D20V 3.5HP R134 380V3F - COD 115F0091</t>
  </si>
  <si>
    <t>02450</t>
  </si>
  <si>
    <t>UNID. COND. OP-HJZ050D20Q - COMPR. MTZ50 - 4.5HP - 220V/3PH/60HZ - R404/R507/R134A/R407C</t>
  </si>
  <si>
    <t>02451</t>
  </si>
  <si>
    <t>PANEL POLIURETANO MASTER-FRIGO PUR ST50MM X 11.90MT DE LARGO X 1.00MT DE ANCHO</t>
  </si>
  <si>
    <t>02452</t>
  </si>
  <si>
    <t>FILTRO SECADOR - 032 - 1/4 - ROSCABLE - SEK-032 - EVERWELL</t>
  </si>
  <si>
    <t>02453</t>
  </si>
  <si>
    <t>FILTRO SECADOR - 163 - 3/8 - ROSCABLE - SEK-163 - EVERWELL</t>
  </si>
  <si>
    <t>02454</t>
  </si>
  <si>
    <t>FILTRO SECADOR - 164 - 1/2 - ROSCABLE - SEK-164 - EVERWELL</t>
  </si>
  <si>
    <t>02455</t>
  </si>
  <si>
    <t>ACUMULADOR DE SUCCION DE 1 3/8 - SPLQ-209 - EVERWELL</t>
  </si>
  <si>
    <t>02456</t>
  </si>
  <si>
    <t>CODO DE COBRE 90º - 2 1/8" SOLDABLE - 107C-218 - EVERWELL</t>
  </si>
  <si>
    <t>02457</t>
  </si>
  <si>
    <t>BOMBA DE VACIO - 3/4 HP - 7CFM 115/220V - 2LVP-8MP - EVERWELL</t>
  </si>
  <si>
    <t>02458</t>
  </si>
  <si>
    <t>TARJETA TERMOSTATO CON DISPLAY - QD60 - EVERWELL</t>
  </si>
  <si>
    <t>02459</t>
  </si>
  <si>
    <t>FILTRO SECADOR - 052 - 1/4 - ROSCABLE - SEK-052 - EVERWELL</t>
  </si>
  <si>
    <t>02460</t>
  </si>
  <si>
    <t>PORTA FILTRO CERAMICO DE 1 3/8" - 2 NÚCLEO - SPL-9611 - EVERWELL</t>
  </si>
  <si>
    <t>02461</t>
  </si>
  <si>
    <t>SEPARADOR DE ACEITE DE 1 3/8 - SPLY-559011 - EVERWELL</t>
  </si>
  <si>
    <t>02462</t>
  </si>
  <si>
    <t>CODO DE COBRE 90° - 1 3/8" SOLDABLE - 107C-138 - EVERWELL</t>
  </si>
  <si>
    <t>02463</t>
  </si>
  <si>
    <t>CAPACITOR DE 35 MFD X 440 VAC - 35X440 - EVERWELL</t>
  </si>
  <si>
    <t>02464</t>
  </si>
  <si>
    <t>CINTA DE ALUMINIO REFORZADA DE 2 X 50 YDS - AFT-250R - EVERWELL</t>
  </si>
  <si>
    <t>02465</t>
  </si>
  <si>
    <t>EVAPORADOR MIPAL MI 013E  220V/1F/60HZ - BLANCO C/DESHIELO ELÉCTRICO - GS2E01302</t>
  </si>
  <si>
    <t>02466</t>
  </si>
  <si>
    <t>RESISTENCIA PARA EVAPORADOR MIPAL HD 265 - HD 318 - HDL 198 - HDL 238 - KRU122917</t>
  </si>
  <si>
    <t>02467</t>
  </si>
  <si>
    <t>RESISTENCIA PARA EVAPORADOR MIPAL MI 038 - KRU128360</t>
  </si>
  <si>
    <t>02468</t>
  </si>
  <si>
    <t>RESISTENCIA PARA EVAPORADOR MIPAL HDL 038 - KRU122912</t>
  </si>
  <si>
    <t>02469</t>
  </si>
  <si>
    <t>RESISTENCIA PARA EVAPORADOR MIPAL HDL 064 - KRU122914</t>
  </si>
  <si>
    <t>02470</t>
  </si>
  <si>
    <t>RESISTENCIA PARA EVAPORADOR MIPAL HDL 103 - KRU122915</t>
  </si>
  <si>
    <t>02473</t>
  </si>
  <si>
    <t>CIERRE RÁPIDO F-921 A CON LLAVE FI0 1279 - CAFF</t>
  </si>
  <si>
    <t>02474</t>
  </si>
  <si>
    <t>TAPA LATERAL PARA PERFIL UDE PVC (DER - IZQ )- FI02818 - CAFF</t>
  </si>
  <si>
    <t>02475</t>
  </si>
  <si>
    <t>MOTOVENTILADOR AXIAL CL500BXCCE - 220V - 380V/3F/50-60HZ</t>
  </si>
  <si>
    <t>02485</t>
  </si>
  <si>
    <t>COMPRESOR HERMETICO DANFOSS MTZ22 - 2.0HP - 220V/3F/60HZ -R-134A/404A/507A/407C (NO INC. 02 VALV. V06 Y RESIST. DE CARTER)</t>
  </si>
  <si>
    <t>02488</t>
  </si>
  <si>
    <t>COMPRESOR HERMETICO DANFOSS MTZ50 - 4.5HP - 220V/3F/60HZ - R-134A/404A/507A/407C (NO INC. VALV. V07/V04 Y RESIST. DE CARTER)</t>
  </si>
  <si>
    <t>02491</t>
  </si>
  <si>
    <t xml:space="preserve">TERMOSTATO DIGITAL CON AGENDA DE EVENTOS MICROSOL RST ADVANCED - VER.02 - 220 VAC - FULL GAUGE </t>
  </si>
  <si>
    <t>02492</t>
  </si>
  <si>
    <t>SITRAD INBOX MINI-PC C/ SITRAD - VER.01 - 100-220 VAC (5.1 VDC) - FULL GAUGE</t>
  </si>
  <si>
    <t>02493</t>
  </si>
  <si>
    <t>GAS REFRIGERANTE R449A - OPTEON XP40 11.35KG/25LB DAC - USA - CHEMOURS</t>
  </si>
  <si>
    <t>02494</t>
  </si>
  <si>
    <t>FREON MO59 (R-417A) 11.35KG/25LB DAC - USA</t>
  </si>
  <si>
    <t>02495</t>
  </si>
  <si>
    <t>EQUIPO DE A/A MINI SPLIT FRIO SOLO INVERTER WI FI - 12000 BTU/H - R410A - 220V/1PH/60HZ - TEMP BLUE MADE BY CARRIER INTERAMERICA CORPORATION - S - AHRI USA CERTIFICATED</t>
  </si>
  <si>
    <t>02496</t>
  </si>
  <si>
    <t>EQUIPO DE A/A MINI SPLIT FRIO SOLO INVERTER WI FI - 18000 BTU/H- R410A - 220V/1PH/60HZ - TEMP BLUE MADE BY CARRIER INTERAMERICA CORPORATION - S - AHRI USA CERTIFICATED</t>
  </si>
  <si>
    <t>02497</t>
  </si>
  <si>
    <t>EQUIPO DE A/A MINI SPLIT FRIO SOLO INVERTER - 18000BTU - R410A - 220V/1PH/60HZ - TEMP BLUE MADE BY CARRIER ENTERPRISE</t>
  </si>
  <si>
    <t>02498</t>
  </si>
  <si>
    <t>EQUIPO DE A/A MINI SPLIT FRIO CALOR INVERTER - 18000 BTU - R410A - 220V/1PH/60HZ - TEMP BLUE</t>
  </si>
  <si>
    <t>02499</t>
  </si>
  <si>
    <t>COMPRESOR HERMETICO DANFOSS MTZ80 - 7.0HP - 220V/3F/60HZ - R-134A/404A/507A/407C (NO INC. VALV. V02/V04 Y RESIST. DE CARTER)</t>
  </si>
  <si>
    <t>02508</t>
  </si>
  <si>
    <t>CODO DE COBRE 90° - 1/2" SOLDABLE - 107C012 - QUALITY</t>
  </si>
  <si>
    <t>02509</t>
  </si>
  <si>
    <t>CAPACITOR DE 55 MFD X 370  VAC  - EVERWELL</t>
  </si>
  <si>
    <t>02511</t>
  </si>
  <si>
    <t>CAPACITOR DE 30 MFD X 440 VAC - 30X440 - EVERWELL</t>
  </si>
  <si>
    <t>02512</t>
  </si>
  <si>
    <t>RELAY FA 208-240V - 10 TERMINALES - 90-364 - EVERWELL</t>
  </si>
  <si>
    <t>02513</t>
  </si>
  <si>
    <t>TERMOSTATO DIGITAL PROGRAMABLE - TH-AC10 - EVERWELL</t>
  </si>
  <si>
    <t>02514</t>
  </si>
  <si>
    <t>CONTACTOR MAGNETICO 30 AMP/2P/24V 302 (MONOFASICO) DPCA-230 - EVERWELL</t>
  </si>
  <si>
    <t>02515</t>
  </si>
  <si>
    <t>CONTROL PARA MINI SPLIT- 3 VELOC - FRIO Y CALOR - MCRC-001 - EVERWELL</t>
  </si>
  <si>
    <t>02516</t>
  </si>
  <si>
    <t>TRANSFORMADOR DE 40VA - 220/24 VAC - 50/60 HZ - W4031F - EVERWELL</t>
  </si>
  <si>
    <t>02517</t>
  </si>
  <si>
    <t>BOMBA DE VACIO - 1/4 HP - 110V - 1LVP-1.5 - EVERWELL</t>
  </si>
  <si>
    <t>02518</t>
  </si>
  <si>
    <t>MINI BOMBA DE CONDENSADO SILENCIOSA - 220 -240V - 1PH 50/60HZ - MUTE BOX - CP-MBP - EVERWELL</t>
  </si>
  <si>
    <t>02524</t>
  </si>
  <si>
    <t>DOBLADOR DE TUBO - 1/4",5/16",3/8" - SET-368 - SMART ELECTRIC</t>
  </si>
  <si>
    <t>02526</t>
  </si>
  <si>
    <t>VALVULA DE ACCESO DE 1/4 - 10CM - PICHINA (19X0.35X100MM) - AV-14 - EVERWELL</t>
  </si>
  <si>
    <t>02527</t>
  </si>
  <si>
    <t>PANEL POLIESTIRENO DE 100 MM - PRECOR ( 12M DE LARGO X 1.15 DE ANCHO ÚTIL)</t>
  </si>
  <si>
    <t>02528</t>
  </si>
  <si>
    <t>ANTIVIBRADOR DE 3/4 - SEV1258 - SMART ELECTRIC</t>
  </si>
  <si>
    <t>02529</t>
  </si>
  <si>
    <t>ROLLO DE COBRE FLEXIBLE DE 5/8" - 15.88 MM X 0.70 MM X 15 M - NACOBRE</t>
  </si>
  <si>
    <t>02530</t>
  </si>
  <si>
    <t>RESISTENCIA ELECTRICA. MEDIDAS: Ø 6MMX2.60MTRS DE LONGITUD POR LADO(5.20MTRS) TIPO TUBULAR BLINDADO</t>
  </si>
  <si>
    <t>02531</t>
  </si>
  <si>
    <t>SEPARADOR DE ACEITE DE 7/8 - SOIL07 - SMART ELECTRIC</t>
  </si>
  <si>
    <t>02532</t>
  </si>
  <si>
    <t xml:space="preserve">COMP. FRACCIONARIO GL60ANC 1/6HP R134   DANFOSS       </t>
  </si>
  <si>
    <t>02541</t>
  </si>
  <si>
    <t>UNIDAD CONDENSADORA DANFOSS HJZ040D20Q/115F0090</t>
  </si>
  <si>
    <t>02550</t>
  </si>
  <si>
    <t>CONVERTIDOR TCP485 - VER.04 - 100-220 VAC (5.1 VDC) - FULL GAUGE</t>
  </si>
  <si>
    <t>02551</t>
  </si>
  <si>
    <t>MOTO VENTILADOR DE 10 WATTS 220V - ROTATION CCW - FM1-10-2 - EVERWELL</t>
  </si>
  <si>
    <t>02552</t>
  </si>
  <si>
    <t>VISOR DE LIQUIDO DE 3/8 - SG-38 - EVERWELL</t>
  </si>
  <si>
    <t>02553</t>
  </si>
  <si>
    <t>COMPRESOR SCROLL 60-000 BTU - R22 220V/1PH/60HZ DANFOSS</t>
  </si>
  <si>
    <t>02559</t>
  </si>
  <si>
    <t>COMPRESOR HERMETICO DANFOSS MTZ36 - 3.0HP - 380V/3F/60HZ -R-134A/404A/507A/407C (NO INC. VALV. V09/V06 Y RESIST. DE CARTER)</t>
  </si>
  <si>
    <t>02561</t>
  </si>
  <si>
    <t>CONTROL REMOTO UNIVERSAL - KT-E08 - EVERWELL</t>
  </si>
  <si>
    <t>02562</t>
  </si>
  <si>
    <t>CAPACITOR DE 15 MFD X  440 VAC - 15X440 -  EVERWELL</t>
  </si>
  <si>
    <t>02564</t>
  </si>
  <si>
    <t>VALVULA DE PASO DE 1/2 - HV-12 - EVERWELL</t>
  </si>
  <si>
    <t>02565</t>
  </si>
  <si>
    <t>ANTIVIBRADOR DE 1 1/8 - VE-118 - EVERWELL</t>
  </si>
  <si>
    <t>02566</t>
  </si>
  <si>
    <t>UNIDAD CONDENSADORA BOHN 1.5 HP 208 - 230/3/60 - C/COPELAND CS10K6E-TF5-545  - TEMP MEDIA /BAJA - FBCH151M6C</t>
  </si>
  <si>
    <t>02567</t>
  </si>
  <si>
    <t>UNIDAD CONDENSADORA BOHN 2 HP 208-230/3/60 R-404A/507/R134A - C/COPELAND CS12K6E-TF5-545 - TEMP MEDIA /BAJA - FBCH201M6C </t>
  </si>
  <si>
    <t>02568</t>
  </si>
  <si>
    <t>UNIDAD CONDENSADORA BOHN 3 HP 208-230/3/60 R-404A/507/R134A - C/COMPELAND CS18K6E-TF5-545 - TEMP MEDIA /BAJA  - FBCH301M6C</t>
  </si>
  <si>
    <t>02570</t>
  </si>
  <si>
    <t>UNIDAD CONDENSADORA BOHN 5 HP 208-230/3/60 R-404A/507/R134A - C/COPELAND CS33K6E-TF5-556 - TEMP MEDIA /BAJA - FBCH501M6C </t>
  </si>
  <si>
    <t>02571</t>
  </si>
  <si>
    <t>UNIDAD CONDENSADORA BOHN 3 HP 208-230/3/60 R-404A/507/R134A - C/COPELAND(USA) ZS21KAE-TF5 - TEMP MEDIA /BAJA - FBCZ301M6C - SCROLL - ALTA EFICIENCIA</t>
  </si>
  <si>
    <t>02572</t>
  </si>
  <si>
    <t>UNIDAD CONDENSADORA BOHN 4 HP 208-230/3/60 R-404A/507/R134A - C/COPELAND(USA) ZS29KAE-TF5 - TEMP MEDIA /BAJA - FBCZ401M6C - SCROLL - ALTA EFICIENCIA</t>
  </si>
  <si>
    <t>02575</t>
  </si>
  <si>
    <t xml:space="preserve">UNID. COND. DANFOSS OP-HGZ064D39Q - COMPR. MTZ64 - 5.5HP - 220V/3PH/60HZ - R404 / R507 /R134A </t>
  </si>
  <si>
    <t>02576</t>
  </si>
  <si>
    <t>ROLLO DE COBRE FLEXIBLE DE 3/16" - 4.75 MM X 0.60 MM X 15 M - NACOBRE</t>
  </si>
  <si>
    <t>02577</t>
  </si>
  <si>
    <t xml:space="preserve">UNID. COND. OP-HJZ036D20N - COMPR. MTZ36 - 3.0HP - 220V/1PH/60HZ - R404/R507/R134A/R407C </t>
  </si>
  <si>
    <t>02578</t>
  </si>
  <si>
    <t>CONTROLADOR DE TEMPERATURA DIGITAL MT-514E C/ALARMA - VER.02 - 115/220 VAC - FULL GAUGE</t>
  </si>
  <si>
    <t>02579</t>
  </si>
  <si>
    <t>ACUMULADOR DE SUCCION DE 3/4 - SPLQ-206 - EVERWELL</t>
  </si>
  <si>
    <t>02580</t>
  </si>
  <si>
    <t>ANTORCHA DE UNA CAÑA PARA MAP GASS JH-1 EVERWELL</t>
  </si>
  <si>
    <t>02581</t>
  </si>
  <si>
    <t>CORTA TUBO (1/4 HASTA 1-5/8) - CT-312 - EVERWELL</t>
  </si>
  <si>
    <t>02582</t>
  </si>
  <si>
    <t>MOTO VENTILADOR DE 16 WATTS 220V - ROTATION CCW - FM1-16-2 - EVERWELL</t>
  </si>
  <si>
    <t>02583</t>
  </si>
  <si>
    <t>MOTO VENTILADOR DE 18 WATTS 220V - ROTATION CCW - FM1-18-2 - EVERWELL</t>
  </si>
  <si>
    <t>02584</t>
  </si>
  <si>
    <t>SEPARADOR DE ACEITE DE 1 1/8 - SPLY-55889 -  EVERWELL</t>
  </si>
  <si>
    <t>02585</t>
  </si>
  <si>
    <t>VALVULA DE PASO DE 1/4 - HV-14 - EVERWELL</t>
  </si>
  <si>
    <t>02586</t>
  </si>
  <si>
    <t>PROTECTOR DE VOLTAJE - BAJO Y SOBREVOILTAJE DE 220-260V /170-210V - EW-V015-220 - EVERWELL</t>
  </si>
  <si>
    <t>02587</t>
  </si>
  <si>
    <t>FILTRO SECADOR - 083 - 3/8 - SOLDABLE - QDM-083S - QUALITY</t>
  </si>
  <si>
    <t>02588</t>
  </si>
  <si>
    <t>FILTRO SECADOR - 163 - 3/8 - SOLDABLE - QDM -163S - QUALITY</t>
  </si>
  <si>
    <t>02589</t>
  </si>
  <si>
    <t>ANTIVIBRADOR DE 2 1/8 - SEV2020 - SMART ELECTRIC</t>
  </si>
  <si>
    <t>02590</t>
  </si>
  <si>
    <t>CORTA TUBO (1/8 HASTA 1-1/8) - SET174 - SMART ELECTRIC</t>
  </si>
  <si>
    <t>02591</t>
  </si>
  <si>
    <t>KIT DE HERRAMIENTAS - 7/8", 1", 1-1/8" - SET 103 - SMART ELECTRIC</t>
  </si>
  <si>
    <t>02592</t>
  </si>
  <si>
    <t>KIT DE HERRAMIENTAS - 3/16", 1/4", 5/16", 3/8", 7/16", 1/2", 5/8" - SET-195 - SMART ELECTRIC</t>
  </si>
  <si>
    <t>02593</t>
  </si>
  <si>
    <t>SOPORTE PARA CONDENSADOR DE 24BTU - SB47 - SMART ELECTRIC</t>
  </si>
  <si>
    <t>02595</t>
  </si>
  <si>
    <t>COMPRESOR HERMETICO DANFOSS MTZ19 - 1.5HP - 220V/1F/60HZ -R-134A/404A/507A/407C (NO INC. KIT DE ARRANQ. 02 VALV. V06 Y RESIST. DE CARTER)</t>
  </si>
  <si>
    <t>02597</t>
  </si>
  <si>
    <t>COMPRESOR HERMETICO DANFOSS MTZ50 - 4.5HP - 380V/3F/60HZ - R-134A/404A/507A/407C (NO INC. VALV. V07/V04 Y RESIST. DE CARTER)</t>
  </si>
  <si>
    <t>02609</t>
  </si>
  <si>
    <t xml:space="preserve">VALVULA DE EXPANSION ELECTRONICA FULL GAUGE SB96 (6.50MM)  </t>
  </si>
  <si>
    <t>02610</t>
  </si>
  <si>
    <t>KIT DE CONTROLADOR DIGITAL PARA REFRIGERACIÓN VX950 PLUS CON MODULO PARA VEE - VER.02 - 13 VDC - FULL GAUGE</t>
  </si>
  <si>
    <t>02616</t>
  </si>
  <si>
    <t>COMPRESOR HERMETICO DANFOSS MTZ28 - 2.5HP - 220V/3F/60HZ - R-134A/404A/507A/407C (NO INC. 02 VALV. V06 Y RESIST. DE CARTER)</t>
  </si>
  <si>
    <t>02617</t>
  </si>
  <si>
    <t>UNID. COND. OP-HJZ050D20V - COMPR. MTZ50 - 4.5HP - 380V/3PH/60HZ - R404/R507/R134A/R407C</t>
  </si>
  <si>
    <t>02618</t>
  </si>
  <si>
    <t xml:space="preserve">SELLADOR DE CALOR - LACO - 1.7GR </t>
  </si>
  <si>
    <t>02619</t>
  </si>
  <si>
    <t>CONTACTOR MAGNETICO 40 AMP/3P/24V (TRIFASICO) - DPCA-340  - EVERWELL</t>
  </si>
  <si>
    <t>02620</t>
  </si>
  <si>
    <t>FILTRO UNIDIRECCIONAL SIN VALVULA DE ACCESO - CF-25 - EVERWELL</t>
  </si>
  <si>
    <t>02621</t>
  </si>
  <si>
    <t>FILTRO SECADOR ROSCABLE DE 5/8 - SEK-165 - EVERWELL</t>
  </si>
  <si>
    <t>02622</t>
  </si>
  <si>
    <t>FILTRO SECADOR SOLDABLE DE 5/8 - SEK-165S - EVERWELL</t>
  </si>
  <si>
    <t>02623</t>
  </si>
  <si>
    <t>JUEGO DE MANGUERAS PARA MANIFOLD DE 36" - ( R-12, R-22, R-502 ) - CT-336-RYB - EVERWELL</t>
  </si>
  <si>
    <t>02624</t>
  </si>
  <si>
    <t>DOBLADOR DE TUBO - 1/2" - QTB-364-12 - QUALITY</t>
  </si>
  <si>
    <t>02625</t>
  </si>
  <si>
    <t>02627</t>
  </si>
  <si>
    <t>GAS REFRIGERANTE R422D- 11.30KG  AMUCOOL</t>
  </si>
  <si>
    <t>02633</t>
  </si>
  <si>
    <t>CONECTOR SCH-1/4 CONECCION RAPIDA P ALTA R-134A - QC-H - EVERWELL</t>
  </si>
  <si>
    <t>02634</t>
  </si>
  <si>
    <t>CONECTOR SCL -1/4 CONECCION RAPIDA P BAJA R-134A - QC-L - EVERWELL</t>
  </si>
  <si>
    <t>02635</t>
  </si>
  <si>
    <t>FILTRO BIDIRECCIONAL CON VALVULA DE ACCESO - CF-25AV - EVERWELL</t>
  </si>
  <si>
    <t>02636</t>
  </si>
  <si>
    <t>CINTA DE PVC PARA MINI SPLITS 2MMX60MMX15M - PVCT-615 - EVERWELL - TAFETAN</t>
  </si>
  <si>
    <t>02637</t>
  </si>
  <si>
    <t>TERMOMETRO INFRA ROJO LASER QDT-270 -QUALITY</t>
  </si>
  <si>
    <t>02664</t>
  </si>
  <si>
    <t>COMPRESOR HERMETICO DANFOSS MTZ125 - 10.5HP - 440V/3F/60HZ - R-134A/404A/507A/407C (NO INC. VALV. V02/V04 Y RESIST. DE CARTER)</t>
  </si>
  <si>
    <t>02667</t>
  </si>
  <si>
    <t>TERMOSTATO EXPANSION DIRECTA 1H/1C, 24V, ELECTRONICO -PROGRAMABLE 5+2 PSP511LC LUX PRO JOHNSON CONTROLS</t>
  </si>
  <si>
    <t>02668</t>
  </si>
  <si>
    <t>TERMOSTATO EXPANSION DIRECTA 1H/1C 24V ELECTRONICO NO PROGRAMABLE PSD111 LUX PRO JOHNSON CONTROLS</t>
  </si>
  <si>
    <t>02669</t>
  </si>
  <si>
    <t>COMPRESOR SCROLL 25HP SH300A4ABB 440V-3F R410 - DANFOSS</t>
  </si>
  <si>
    <t>02671</t>
  </si>
  <si>
    <t>ORIFICIO #3 PARA TE5 - 067B2791 R22, R134, R404, R407C,R507 - DANFOSS</t>
  </si>
  <si>
    <t>02673</t>
  </si>
  <si>
    <t>UNIDAD CONDENSADORA BOHN 1.5 HP 208-230/1/60 R-404A/507/R134A - C/COPELAND(USA) ZS11KAE-PFV - TEMP MEDIA /BAJA - FBCZ151M6B - SCROLL - ALTA EFICIENCIA</t>
  </si>
  <si>
    <t>02674</t>
  </si>
  <si>
    <t>UNIDAD CONDENSADORA BOHN 2 HP 208-230/1/60 R-404A/507/R134A - C/COPELAND(USA) ZS15KAE-PFV - TEMP MEDIA /BAJA - FBCZ201M6B - SCROLL - ALTA EFICIENCIA</t>
  </si>
  <si>
    <t>02675</t>
  </si>
  <si>
    <t>UNIDAD CONDENSADORA BOHN 1 HP 208-230/3/60 R-404A/507/R134A - C/COPELAND(USA) ZS09KAE-TF5 - TEMP MEDIA /BAJA - FBCZ101M6C - SCROLL - ALTA EFICIENCIA</t>
  </si>
  <si>
    <t>02677</t>
  </si>
  <si>
    <t>UNIDAD CONDENSADORA BOHN 2 HP 208-230/3/60 R-404A/507/R134A - C/COPELAND(USA) ZS15KAE-TF5 - TEMP MEDIA /BAJA - FBCZ201M6C - SCROLL - ALTA EFICIENCIA</t>
  </si>
  <si>
    <t>02679</t>
  </si>
  <si>
    <t>MANOMETRO PARA R410A, R22, R404A - 500PSI - SIN GLICERINA - BAJA PRESION - SMART ELECTRIC - SPG250</t>
  </si>
  <si>
    <t>02680</t>
  </si>
  <si>
    <t>MANOMETRO PARA R410A, R22, R404A - 800PSI - SIN GLICERINA - ALTA PRESION -  SMART ELECTRIC</t>
  </si>
  <si>
    <t>02697</t>
  </si>
  <si>
    <t>UNID. COND. OP-HGZ125D20V - COMPR. MTZ125 - 10.5HP - 380V/3PH/60HZ - R404/R507/R134A/R407C</t>
  </si>
  <si>
    <t>02704</t>
  </si>
  <si>
    <t>CAPACITOR DE 25 MFD X 370  VAC - 25X370 - EVERWELL</t>
  </si>
  <si>
    <t>02705</t>
  </si>
  <si>
    <t>DETECTOR DE FUGAS - HALOGENO - MANUAL - A PILAS - C/ESTUCHE - NO INC. PILAS - HLD-100 - EVERWELL</t>
  </si>
  <si>
    <t>02706</t>
  </si>
  <si>
    <t>FILTRO SECADOR - 417 - 7/8 - SOLDABLE - SEK-417S - EVERWELL</t>
  </si>
  <si>
    <t>02707</t>
  </si>
  <si>
    <t>MANIFOLD PARA R410A, R-22, R404A , R134A - CON MANGUERAS DE 36"  CT-536G-410 -EVERWELL</t>
  </si>
  <si>
    <t>02708</t>
  </si>
  <si>
    <t>SEPARADOR DE ACEITE DE 7/8 - SPLY-55877 - EVERWELL</t>
  </si>
  <si>
    <t>02709</t>
  </si>
  <si>
    <t>ORIFICIO # 3 PARA TEX 5, TES 5</t>
  </si>
  <si>
    <t>02710</t>
  </si>
  <si>
    <t>TERMOSTATO PARA AGUA HELADA FAN &amp; COIL 4 TUBOS FRÍO O CALOR, CONTROL ON/FF, 3 VELOCIDADES, 220V T6634-TE20-9JS0 LUX PRO JOHNSON CONTROLS</t>
  </si>
  <si>
    <t>02711</t>
  </si>
  <si>
    <t>WALL-PLATE PARA TERMOSTATO T7200-TF20-9JS0</t>
  </si>
  <si>
    <t>02713</t>
  </si>
  <si>
    <t>VALVULA PARA AGUA HELADA FAN &amp; COIL 2 VIAS 1/2" DIAMETRO  CON ACTUADOR  220V JOHNSON CONTROLS - VLC2200FC-C</t>
  </si>
  <si>
    <t>02714</t>
  </si>
  <si>
    <t>VALVULA PARA AGUA HELADA FAN &amp; COIL 2 VIAS 3/4" DIAMETRO  CON ACTUADOR  220V JOHNSON CONTROLS - VLC2200GC-C</t>
  </si>
  <si>
    <t>02715</t>
  </si>
  <si>
    <t>VALVULA PARA AGUA HELADA FAN &amp; COIL 2 VIAS 1" DIAMETRO  CON ACTUADOR  220V JOHNSON CONTROLS - VLC2200HC-C</t>
  </si>
  <si>
    <t>02716</t>
  </si>
  <si>
    <t>CONTROLADOR DE TEMPERATURA FULL GAUGE MT516EL VER 12 - 12/24 V</t>
  </si>
  <si>
    <t>02717</t>
  </si>
  <si>
    <t xml:space="preserve">MODULO EXPANSOR MOD142 - VER.02 - 90-220 VAC - FULL GAUGE </t>
  </si>
  <si>
    <t>02718</t>
  </si>
  <si>
    <t>UNID. COND. USMB -2000 ECD - C. BITZER 4NES-20Y - 220-380V/3PH/60HZ - MT (+5°C/-30°C - R404A)</t>
  </si>
  <si>
    <t>02719</t>
  </si>
  <si>
    <t>DETECTOR DE FUGAS - HALOGENO - MANUAL - A PILAS -- C/ESTUCHE - NO INC. PILAS EVERWELL</t>
  </si>
  <si>
    <t>02721</t>
  </si>
  <si>
    <t>CORTA TUBO (1/8 HASTA 5/8) - EVERWELL CT-127</t>
  </si>
  <si>
    <t>02722</t>
  </si>
  <si>
    <t>CAPACITOR DE 15 MFD X 370  VAC - EVERWELL</t>
  </si>
  <si>
    <t>02723</t>
  </si>
  <si>
    <t>JUEGO DE MANGUERAS PARA MANIFOLD DE 60" - ( R-12, R-22, R-500, R-502, R-134A ) - EVERWELL CT-360-RYB</t>
  </si>
  <si>
    <t>02725</t>
  </si>
  <si>
    <t>PRESOSTATO ENCAPSULADO ALTA PRESION ( OPEN 350 PSI CLOSE 250 PSI ) - PH-350250 EVERWELL</t>
  </si>
  <si>
    <t>02726</t>
  </si>
  <si>
    <t xml:space="preserve">TARJETA TERMOSTATO CON DISPLAY - QD-60 - EVERWELL </t>
  </si>
  <si>
    <t>02727</t>
  </si>
  <si>
    <t>ANTORCHA PARA MAP GASS CON AUTOENCENDIDO JH-1S6 EVERWELL</t>
  </si>
  <si>
    <t>02728</t>
  </si>
  <si>
    <t>MANIFOLD PARA R410A, R-22, R404A , R134A - CON MANGUERAS DE 36" - EVERWELL</t>
  </si>
  <si>
    <t>02729</t>
  </si>
  <si>
    <t>ANTIVIBRADOR DE 1 3/8 - VE - 138 - EVERWELL</t>
  </si>
  <si>
    <t>02730</t>
  </si>
  <si>
    <t>SEPARADOR DE ACEITE DE 1 5/8 - SPLY-569213 - EVERWELL</t>
  </si>
  <si>
    <t>02731</t>
  </si>
  <si>
    <t>ACUMULADOR DE SUCCION DE 1 1/8 - EVERWELL</t>
  </si>
  <si>
    <t>02734</t>
  </si>
  <si>
    <t>EVAPORADOR MIPAL MIBX033 220V/1F/60HZ - BLANCO C/DESHIELO ELÉCTRICO - MXHE03307</t>
  </si>
  <si>
    <t>02735</t>
  </si>
  <si>
    <t>EVAPORADOR MIPAL MIBX052 220V/1F/60HZ - BLANCO C/DESHIELO ELÉCTRICO - MXHE05207</t>
  </si>
  <si>
    <t>02738</t>
  </si>
  <si>
    <t>ACUMULADOR DE LINEA DE SUCCION 1-1/8 PULG APSA-5139</t>
  </si>
  <si>
    <t>02743</t>
  </si>
  <si>
    <t>MANETA INTERIOR 600 MM 3530-1640/485 SIN TOPE FI02080 - CAFF PPCSC22110</t>
  </si>
  <si>
    <t>02744</t>
  </si>
  <si>
    <t>TOPE MANETA INTERIOR 3530/486 - FI02624 - CAFF PPCSC221106</t>
  </si>
  <si>
    <t>02748</t>
  </si>
  <si>
    <t>TRANSFORMADOR  FULL GAUGE - FUENTE PSD-350D (AUTOMATICA) - DE  110V/220V A 12 VDC 350 MA</t>
  </si>
  <si>
    <t>02750</t>
  </si>
  <si>
    <t>GAS REFIGERANTE R22 -13.60 KG ICELOONG</t>
  </si>
  <si>
    <t>02751</t>
  </si>
  <si>
    <t>GAS REFRIGERANTE R134 - 13.6KG ICELOONG</t>
  </si>
  <si>
    <t>02752</t>
  </si>
  <si>
    <t>GAS REFRIGERANTE R404A -10.90KG ICELOONG</t>
  </si>
  <si>
    <t>02753</t>
  </si>
  <si>
    <t>GAS REFRIGERANTE R410A -11.30KG ICELOONG</t>
  </si>
  <si>
    <t>02754</t>
  </si>
  <si>
    <t>GAS REFRIGERANTE R407C -11.3KG ICELOONG</t>
  </si>
  <si>
    <t>02755</t>
  </si>
  <si>
    <t>GAS REFRIGERANTE R507 -11.3KG ICELOONG</t>
  </si>
  <si>
    <t>02758</t>
  </si>
  <si>
    <t>CAPACITOR DE 35 MFD X 370 VAC - 35X370 - EVERWELL</t>
  </si>
  <si>
    <t>02760</t>
  </si>
  <si>
    <t>VÁLVULA DE ACCESO CON CIERRE PARA EQUIPO DE A/A 3/8</t>
  </si>
  <si>
    <t>02763</t>
  </si>
  <si>
    <t>CONTROLADOR DE TEMPERATURA DIGITAL MICROSOL II E PLUS PARA CALEFACCIÓN SOLAR - VER.08 - 115/220 VAC - FULL GAUGE</t>
  </si>
  <si>
    <t>02767</t>
  </si>
  <si>
    <t>VALV SOLENOIDE EVR25 N/C 1 1/8 SOLD 032L2201 DANFOSS</t>
  </si>
  <si>
    <t>02768</t>
  </si>
  <si>
    <t>COND / EVAP. PARED 12KBTU 220V/1F R410A F/S ON/OFF 10SEER, YORK YHFE12YJMAXAO-X / YHFE12XJMAXA-RX</t>
  </si>
  <si>
    <t>02769</t>
  </si>
  <si>
    <t>EVAP. PARED 12KBTU 220V/1F F/S R410A ON/OFF, YORK</t>
  </si>
  <si>
    <t>02771</t>
  </si>
  <si>
    <t>COMPRESOR SCROLL YH89A3-100 -- 36000 BTU - 3HP - 220V/1PH/60HZ - R22 - INVOTECH</t>
  </si>
  <si>
    <t>02773</t>
  </si>
  <si>
    <t>COMPRESOR SCROLL YH150C7-100 -- 60000 BTU - 5HP - 220V/3PH/60HZ - R410A - INVOTECH</t>
  </si>
  <si>
    <t>02775</t>
  </si>
  <si>
    <t>MOTOVENTILADOR 1/6-1/3HP 220V/1PH/60HZ - A/C CONDENSER FAN MOTOR RS5462 ROSTOCK EVERWELL</t>
  </si>
  <si>
    <t>02776</t>
  </si>
  <si>
    <t>KIT DE HERRAMIENTAS - 3/16", 1/4", 5/16", 3/8", 7/16", 1/2", 5/8"- CT-195A EVERWELL</t>
  </si>
  <si>
    <t>02777</t>
  </si>
  <si>
    <t>CORTINA DE AIRE INDUSTRIAL KOOL KG 2000 A - 220V/1PH/60HZ</t>
  </si>
  <si>
    <t>02791</t>
  </si>
  <si>
    <t>CONECTOR SCH-1/4 CONECCION RAPIDA P ALTA R-134A - QQC-134H - QUALITY</t>
  </si>
  <si>
    <t>02792</t>
  </si>
  <si>
    <t>CONECTOR SCL -1/4 CONECCION RAPIDA P BAJA R-134A - QQC-134L - QUALITY</t>
  </si>
  <si>
    <t>02793</t>
  </si>
  <si>
    <t>CINTA DE PVC PARA MINI-SPLITS 60MMX15MX2MM - QTW-615 QUALITY</t>
  </si>
  <si>
    <t>02794</t>
  </si>
  <si>
    <t>PULVERIZADOR PARA LIMPIEZA QPS-2 - QUALITY</t>
  </si>
  <si>
    <t>02795</t>
  </si>
  <si>
    <t>DOBLADOR DE TUBO TIPO RESORTE QBS-076 QUALITY</t>
  </si>
  <si>
    <t>02796</t>
  </si>
  <si>
    <t>PORTA FILTRO CERAMICO DE 7/8" - 1 NÚCLEO - QDC-78 - QUALITY</t>
  </si>
  <si>
    <t>02797</t>
  </si>
  <si>
    <t>02798</t>
  </si>
  <si>
    <t>PORTA FILTRO CERAMICO DE 1 5/8" - 1 NÚCLEO - QDC-158 - QUALITY</t>
  </si>
  <si>
    <t>02799</t>
  </si>
  <si>
    <t>ACUMULADOR DE SUCCIÓN  QSA-158  1 5/8   QUALITY</t>
  </si>
  <si>
    <t>02802</t>
  </si>
  <si>
    <t>UNID. COND. OP-HJZ028D20V - COMPR. MTZ28 - 2.5HP - 380V/3PH/60HZ - R404/R507/R134A/R407C</t>
  </si>
  <si>
    <t>02807</t>
  </si>
  <si>
    <t>MANETA EXTERIOR 9530 80-115 MM CON TOPE - CAFF</t>
  </si>
  <si>
    <t>02812</t>
  </si>
  <si>
    <t>HEICE DE PLASTICO 10 WATTS</t>
  </si>
  <si>
    <t>02814</t>
  </si>
  <si>
    <t>COMPRESOR FRACCIONARIO 1HP MS26FG R404A 123B2194  DANFOSS</t>
  </si>
  <si>
    <t>02815</t>
  </si>
  <si>
    <t>COMPRESOR SCROLL TECH 38000 BTU HRM038U 220V/1PH/60HZ R22 120U0931 DANFOSS</t>
  </si>
  <si>
    <t>02817</t>
  </si>
  <si>
    <t xml:space="preserve">KIT COMPLETO AHC-80  </t>
  </si>
  <si>
    <t>02818</t>
  </si>
  <si>
    <t>COMPRESOR DORIN H300CC (220V/3PH/60HZ)</t>
  </si>
  <si>
    <t>02819</t>
  </si>
  <si>
    <t>CONTROL DE BULBO REMOTO 1 ETAPA, CAPILAR 6 FT (UNIDADES EN °C) A19ABA-50C - PENN</t>
  </si>
  <si>
    <t>02829</t>
  </si>
  <si>
    <t xml:space="preserve">KIT CONTROLADOR DE VÁLVULA EXPANSIÓN ELECTRÓNICA VX1025E PLUS - VER.01 - 100-220 VAC (12 VDC) - FULL GAUGE </t>
  </si>
  <si>
    <t>02832</t>
  </si>
  <si>
    <t>SOLDADURA DE PLATA HARRIS AL 45%</t>
  </si>
  <si>
    <t>02833</t>
  </si>
  <si>
    <t>CONTROLADOR PARA EXHIBIDORES DCORE+ECO 85-240VAC FULL GAUGE</t>
  </si>
  <si>
    <t>02836</t>
  </si>
  <si>
    <t>SOLDADURA DE ALUMINIO ALUXCOR 4047</t>
  </si>
  <si>
    <t>02837</t>
  </si>
  <si>
    <t>ANTORCHA CON AUTO ENCENDIDO QTX-22E - QUALITY</t>
  </si>
  <si>
    <t>02838</t>
  </si>
  <si>
    <t>COMPRESOR SCROLL CSBP170H36A - 60000BTU - R410 220V/3PH/60HZ - PANASONIC</t>
  </si>
  <si>
    <t>02839</t>
  </si>
  <si>
    <t>VÁLVULA DE EXPANSIÓN ELECTRÓNICA SB114 1.4 MM - FULL GAUGE (SIN KIT CONTROLADOR VX-1025)</t>
  </si>
  <si>
    <t>02840</t>
  </si>
  <si>
    <t>VÁLVULA DE EXPANSIÓN ELECTRÓNICA SB118 1.8 MM - FULL GAUGE (SIN KIT CONTROLADOR VX-1025)</t>
  </si>
  <si>
    <t>02841</t>
  </si>
  <si>
    <t>VÁLVULA DE EXPANSIÓN ELECTRÓNICA SB124 2.4 MM - FULL GAUGE (SIN KIT CONTROLADOR VX-1025)</t>
  </si>
  <si>
    <t>02842</t>
  </si>
  <si>
    <t>VÁLVULA DE EXPANSIÓN ELECTRÓNICA SB130 3.0 MM - FULL GAUGE (SIN KIT CONTROLADOR VX-1025)</t>
  </si>
  <si>
    <t>02844</t>
  </si>
  <si>
    <t xml:space="preserve">KIT CONTROLADOR DE VÁLVULA EXPANSIÓN ELECTRÓNICA VX1050E PLUS - VER.01 - 100-220 VAC (24 VDC) - FULL GAUGE </t>
  </si>
  <si>
    <t>02845</t>
  </si>
  <si>
    <t>VÁLVULA DE EXPANSIÓN ELECTRÓNICA SB2012 7.5 MM - FULL GAUGE (SIN KIT CONTROLADOR VX-1050)</t>
  </si>
  <si>
    <t>02847</t>
  </si>
  <si>
    <t xml:space="preserve">GAS REFRIGERANTE FREON 404A -10.896 KG- CHEMOURS </t>
  </si>
  <si>
    <t>02848</t>
  </si>
  <si>
    <t xml:space="preserve">GAS REFRIGERANTE FREON R-507 - 11.35 KG - CHEMOURS </t>
  </si>
  <si>
    <t>02849</t>
  </si>
  <si>
    <t>GAS REFRIGERANTE FREON 407C - 11.35 KG - CHEMOURS -</t>
  </si>
  <si>
    <t>02850</t>
  </si>
  <si>
    <t>GAS REFRIGERANTE FREON R-410A - 11.35 KG - CHEMOURS</t>
  </si>
  <si>
    <t>02851</t>
  </si>
  <si>
    <t>GAS REFRIGERANTE FREON R-134A - 340 GR CHEMOURS CAJA DE 12 - CON VALVULA</t>
  </si>
  <si>
    <t>02852</t>
  </si>
  <si>
    <t>02853</t>
  </si>
  <si>
    <t>02854</t>
  </si>
  <si>
    <t>02855</t>
  </si>
  <si>
    <t>02856</t>
  </si>
  <si>
    <t>GAS REFRIGERANTE FREON R-134A - 340 GR CHEMOURS CAJA DE 12</t>
  </si>
  <si>
    <t>02859</t>
  </si>
  <si>
    <t xml:space="preserve">034L0045  / V REG PRESS KVL22 7/8PULG SOLD 0.2/6.0PU DANFOSS   </t>
  </si>
  <si>
    <t>02860</t>
  </si>
  <si>
    <t>ANTIVIBRADOR DE 5/8 - QVE-58 - EVERWELL</t>
  </si>
  <si>
    <t>02861</t>
  </si>
  <si>
    <t>ANTIVIBRADOR- 7/8" - VE-78 - EVERWELL</t>
  </si>
  <si>
    <t>02862</t>
  </si>
  <si>
    <t>PRESOSTATO ENCAPSULADO BAJA PRESION ( OPEN 80 PSI CLOSE 130 PSI ) - PL-80130 - EVERWELL</t>
  </si>
  <si>
    <t>02864</t>
  </si>
  <si>
    <t>CODO DE COBRE 90º - 2 1/8" SOLDABLE - 107C218 - QUALITY</t>
  </si>
  <si>
    <t>02865</t>
  </si>
  <si>
    <t>UNION DE COBRE DE 3/4" - 100034 - QE QUALITY</t>
  </si>
  <si>
    <t>02866</t>
  </si>
  <si>
    <t>CODO DE COBRE 90° - 7/8" SOLDABLE - 107C078 - QUALITY</t>
  </si>
  <si>
    <t>02867</t>
  </si>
  <si>
    <t xml:space="preserve">RESISTENCIA DE CARTER PTC 35W (MANEUROP ALL) - 120Z0459 </t>
  </si>
  <si>
    <t>02869</t>
  </si>
  <si>
    <t>TOPE EXTERNO MANETA 9530/9730</t>
  </si>
  <si>
    <t>02870</t>
  </si>
  <si>
    <t xml:space="preserve">BISAGRA G-980 SIN RAMPA FI0 5472 </t>
  </si>
  <si>
    <t>02871</t>
  </si>
  <si>
    <t>COMPRESOR SCROLL ZS21KAE-TF5-618 3HP 200-230V 3PH 60HZ ME</t>
  </si>
  <si>
    <t>02872</t>
  </si>
  <si>
    <t>CONTROLADOR DE TEMPERATURA DIGITA MT530EL SUPER VER.05 12/24V FULL GAUGE</t>
  </si>
  <si>
    <t>02873</t>
  </si>
  <si>
    <t>CONTROLADOR DIGITAL DE PRESIÓN PCT-100 E - VER.07 - 220 VAC - FULL GAUGE</t>
  </si>
  <si>
    <t>02874</t>
  </si>
  <si>
    <t>CONTROLADOR DIGITAL DE PRESIÓN PCT-120 E PLUS - VER.02 - 220 VAC - FULL GAUGE</t>
  </si>
  <si>
    <t>02875</t>
  </si>
  <si>
    <t>VÁLVULA DE EXPANSIÓN ELECTRÓNICA SB2025 7.5 MM - FULL GAUGE (SIN KIT CONTROLADOR VX-1050)</t>
  </si>
  <si>
    <t>02876</t>
  </si>
  <si>
    <t>VÁLVULA DE EXPANSIÓN ELECTRÓNICA SB2050 11.4 MM - FULL GAUGE (SIN KIT CONTROLADOR VX-1050)</t>
  </si>
  <si>
    <t>02895</t>
  </si>
  <si>
    <t>02897</t>
  </si>
  <si>
    <t>VÁLVULA DE EXPANSIÓN TES 2 -40 A +10 C ABOCARDAR 3/8" X 1/2" 068Z3405 MOP +15 - DANFOSS</t>
  </si>
  <si>
    <t>02901</t>
  </si>
  <si>
    <t>FILTRO SECADOR - 305 - 5/8 - SOLDABLE - QDM-305S - QUALITY</t>
  </si>
  <si>
    <t>02903</t>
  </si>
  <si>
    <t>FILTRO SECADOR - 083 - 3/8 - SOLDABLE - SEK-083S - EVERWELL</t>
  </si>
  <si>
    <t>02904</t>
  </si>
  <si>
    <t>FILTRO SECADOR - 164 - 1/2 - SOLDABLE - SEK-164S - EVERWELL</t>
  </si>
  <si>
    <t>02905</t>
  </si>
  <si>
    <t>MANOMETRO PARA R410A, R22, R404A - 800PSI - SIN GLICERINA - ALTA PRESION - RG-500-B EVERWELL</t>
  </si>
  <si>
    <t>02906</t>
  </si>
  <si>
    <t>PORTA FILTRO CERAMICO DE 5/8" - 1 NÚCLEO - SPL-485 - EVERWELL</t>
  </si>
  <si>
    <t>02907</t>
  </si>
  <si>
    <t>PORTA FILTRO CERAMICO DE 1 1/8" - 1 NÚCLEO - SPL-489 - EVERWELL</t>
  </si>
  <si>
    <t>02908</t>
  </si>
  <si>
    <t>PORTA FILTRO CERAMICO DE 7/8" - 2 NÚCLEO - SPL-967 - EVERWELL</t>
  </si>
  <si>
    <t>02909</t>
  </si>
  <si>
    <t>MOTOVENTILADOR PARA EVAPORADOR ELGIN CL450BYCEE 220-380V/3PH/60HZ C/REJILLA</t>
  </si>
  <si>
    <t>02910</t>
  </si>
  <si>
    <t>MOTOVENTILADOR AXIAL 450MM - YWF4E-450S-102/60-G - 220V/1PH/60HZ, C/REJILLA (-30C A +60C) - WG</t>
  </si>
  <si>
    <t>02911</t>
  </si>
  <si>
    <t xml:space="preserve">VLT FC-101 380-480V/0.75KW/1HP/IP 20      </t>
  </si>
  <si>
    <t>02914</t>
  </si>
  <si>
    <t>CUERPO DE VALVULA SOLENOIDE DANFOSS EVR 4 -  3/8 SOLDABLE / 032L7110</t>
  </si>
  <si>
    <t>02915</t>
  </si>
  <si>
    <t>BOBINA PARA VÁLVULA SOLENOIDE 220V/60 HZ 10W MQ-A0322G-000001</t>
  </si>
  <si>
    <t>02916</t>
  </si>
  <si>
    <t>CUERPO DE VÁLVULA SOLENOIDE SOLDABLE  3/8" MDF-A03-3H004</t>
  </si>
  <si>
    <t>02917</t>
  </si>
  <si>
    <t>CUERPO DE VÁLVULA SOLENOIDE SOLDABLE  1/2" MDF-A03-6H004</t>
  </si>
  <si>
    <t>02918</t>
  </si>
  <si>
    <t>CUERPO DE VÁLVULA SOLENOIDE SOLDABLE 5/8" MDF-A03-10H004</t>
  </si>
  <si>
    <t>02919</t>
  </si>
  <si>
    <t>CUERPO DE VÁLVULA SOLENOIDE SOLDABLE 7/8" MDF-A03-15H004</t>
  </si>
  <si>
    <t>02920</t>
  </si>
  <si>
    <t>CUERPO DE VÁLVULA SOLENOIDE SOLDABLE 1-1/8" MDF-A03-20H004</t>
  </si>
  <si>
    <t>02922</t>
  </si>
  <si>
    <t>GAS REFRIGERANTE FREON 410A 650 GR -CHEMOURS - CAJA DE 12 -  CHINO</t>
  </si>
  <si>
    <t>02923</t>
  </si>
  <si>
    <t>TERMOSTATO FAN &amp; COIL AGUA HELADA 2 TUBOS FRÍO O CALOR, CONTROL ON/FF, 3 VELOCIDADES, VOLTAJE DUAL 120 VAC Y 240 VAC (BLANCO) - T7200-TB20-9J00</t>
  </si>
  <si>
    <t>02924</t>
  </si>
  <si>
    <t>CODO DE COBRE 90º - 5/8 SOLDABLE - QUALITY</t>
  </si>
  <si>
    <t>02925</t>
  </si>
  <si>
    <t>CINTA DE ALUMINIO DE 2 X 50 YDS - AFT-250 - EVERWELL</t>
  </si>
  <si>
    <t>02926</t>
  </si>
  <si>
    <t>MANOMETRO PARA R410A, R22, R404A - 800PSI - SIN GLICERINA - ALTA PRESION - RG-250-B - EVERWELL</t>
  </si>
  <si>
    <t>02932</t>
  </si>
  <si>
    <t>MODULO KRIWAN INT69B1 MOTOR PROTECTOR/SE-B1 230V - 347019-01</t>
  </si>
  <si>
    <t>02934</t>
  </si>
  <si>
    <t>UNID. COND. OP-HJZ022D39Q - COMPR. MTZ22 - 2.0HP - 220V/3PH/60HZ - R404/R507/R134A/R407C</t>
  </si>
  <si>
    <t>02935</t>
  </si>
  <si>
    <t>02936</t>
  </si>
  <si>
    <t>CODO DE COBRE 90° - 5/8? SOLDABLE - 107C058 - QUALITY</t>
  </si>
  <si>
    <t>02937</t>
  </si>
  <si>
    <t>PORTA FILTRO CERAMICO DE 7/8" - 1 NÚCLEO - SPL-487 - EVERWELL</t>
  </si>
  <si>
    <t>02938</t>
  </si>
  <si>
    <t>CODO DE COBRE 90° - 1 5/8" SOLDABLE - 107C-158 - EVERWELL</t>
  </si>
  <si>
    <t>02939</t>
  </si>
  <si>
    <t>UNION DE COBRE DE 5/8" - 100-58 - EVERWELL</t>
  </si>
  <si>
    <t>02940</t>
  </si>
  <si>
    <t>UNID. COND. OP-HJZ019D20N - COMPR. MTZ19 - 1.5HP - 220V/1PH/60HZ - R404/R507/R134A/R407C</t>
  </si>
  <si>
    <t>02942</t>
  </si>
  <si>
    <t>UNID. COND. OP-HJZ036D39Q - COMPR. MTZ36 - 3.0HP - 220V/3PH/60HZ - R404/R507/R134A/R407C</t>
  </si>
  <si>
    <t>02952</t>
  </si>
  <si>
    <t>RELE + CAPACITADOR, MARCHA(15+10 UF), ARRANQUE(98 UF) MT(Z)018-1 – 7701021</t>
  </si>
  <si>
    <t>02954</t>
  </si>
  <si>
    <t>SILLA GIRATORIA</t>
  </si>
  <si>
    <t>02956</t>
  </si>
  <si>
    <t>CONTROLADOR DE TEMPERATURA DIGITAL MT 512E LOG - VER.09 - 12/24 VAC - FULL GAUGE</t>
  </si>
  <si>
    <t>02959</t>
  </si>
  <si>
    <t>PALETA CON 8 CAJAS DE CARTON (CONTENIDO UNIDAD CONDENSACION MANERUROP OP-HJZ050D39Q  4.5HP 220/3HP/60HZ 134/404/507)</t>
  </si>
  <si>
    <t>02960</t>
  </si>
  <si>
    <t>RESISTENCIA SILICONADA POTENCIA CONSTANTE TECNOLATINA  - TPC-M - 30W/M - 220V</t>
  </si>
  <si>
    <t>02961</t>
  </si>
  <si>
    <t>BOMBA DE CONDENSADO SMART ELECTRIC SP-230-20 DE 230V-1F-60HZ TANQUE ALTO</t>
  </si>
  <si>
    <t>02962</t>
  </si>
  <si>
    <t>FILTRO TIPO NUCLEO PARA LINEA DE LIQUIDO - HTG-A80-010001</t>
  </si>
  <si>
    <t>02963</t>
  </si>
  <si>
    <t>FILTRO TIPO NUCLEO PARA LINEA DE SUCCION - HTG-B00-010002</t>
  </si>
  <si>
    <t>02966</t>
  </si>
  <si>
    <t>DRV01 / DHK VALVULA ROTALOCK DRV01 3/8 PULG</t>
  </si>
  <si>
    <t>02967</t>
  </si>
  <si>
    <t>DHK VALVULA ROTALOCK DRV02 1-1/8 PULG</t>
  </si>
  <si>
    <t>02972</t>
  </si>
  <si>
    <t>TERMÓMETRO 02 INDICACIONES DE TEMPERATURA CON 01 SENSOR INTERNO Y 01 SENSOR DE TEMPERATURA EXTERNO + 01 INDICACIÓN DE HUMEDAD CON SENSOR INTERNO + RELOJ + ALARMA+INDICACIÓN DE NIVEL DE CONFORT</t>
  </si>
  <si>
    <t>02973</t>
  </si>
  <si>
    <t>DHK VALVULA ROTALOCK DRV04 3/4 PULG</t>
  </si>
  <si>
    <t>02974</t>
  </si>
  <si>
    <t>DHK VALVULA ROTALOCK DRV06 1/2 PULG</t>
  </si>
  <si>
    <t>02975</t>
  </si>
  <si>
    <t>DHK VALVULA ROTALOCK DRV07 7/8 PULG</t>
  </si>
  <si>
    <t>02976</t>
  </si>
  <si>
    <t>02978</t>
  </si>
  <si>
    <t>MOTOVENTILADOR MAER FAN YSWF74L60P4-522N-450S (220V/380V/440V, 60HZ, 4 POLES, 3PH, CL.F,/Y, SUCTION)</t>
  </si>
  <si>
    <t>02980</t>
  </si>
  <si>
    <t>191U007710 / TQ SEPARADOR DE ACEITE CERRADO 5/8  / DANFOSS</t>
  </si>
  <si>
    <t>02981</t>
  </si>
  <si>
    <t xml:space="preserve">COMPRESOR SCROLL PERFORMER SM125-9 380V-3FR22 10.5HP SM125-9CA </t>
  </si>
  <si>
    <t>02982</t>
  </si>
  <si>
    <t xml:space="preserve">MOTOVENTILADOR AXIAL EBM S4E300/G01 - 300MM - 220V MONOFÁSICO - 4 POLOS, CON REJILLA - FLUJO V REMPLAZO DE S4E300-AS72-30                   </t>
  </si>
  <si>
    <t>02983</t>
  </si>
  <si>
    <t>MOTOVENTILADOR AXIAL EBM S4E400/G01 - 400MM - 220V MONOFÁSICO - 4 POLOS, CON REJILLA - FLUJO V   </t>
  </si>
  <si>
    <t>02984</t>
  </si>
  <si>
    <t xml:space="preserve">MOTOVENTILADOR AXIAL EBM S4D400-AP12-37/G02 - 400MM - 220V/380V/440V TRIFÁSICO - 4 POLOS, CON REJILLA - FLUJO V  REMPLAZO DE S4D400-AP12-35 </t>
  </si>
  <si>
    <t>02985</t>
  </si>
  <si>
    <t xml:space="preserve">RELE + CAPACITADOR, MARCHA(30+15 UF), ARRANQUE(98 UF) MT(Z)022-1 - 7701038           </t>
  </si>
  <si>
    <t>02986</t>
  </si>
  <si>
    <t>MOTOVENTILADOR MAER FAN YSWF102L50P6-635N-550S (220V/380V/440V, 60HZ, 6 POLES, 3PH, CL.F,/Y, SUCTION)</t>
  </si>
  <si>
    <t>02987</t>
  </si>
  <si>
    <t>MANGA AISLANTE CI-M-015 DE 5/8" X 3/4" - ARMAFLEX/ARMACELL</t>
  </si>
  <si>
    <t>02988</t>
  </si>
  <si>
    <t>MANGA AISLANTE CI-M-020 DE 3/4" X 3/4" - ARMAFLEX/ARMACELL</t>
  </si>
  <si>
    <t>02989</t>
  </si>
  <si>
    <t xml:space="preserve">MOTOVENTILADOR MAER FAN YSWF127L65P6-920N-800S (220V/380V/440V, 60HZ, 6 POLES, 3PH, CL.F,/Y, SUCCION) </t>
  </si>
  <si>
    <t>02990</t>
  </si>
  <si>
    <t>FAN RELAY DE 24V  Q90-380 - QUALITY</t>
  </si>
  <si>
    <t>02991</t>
  </si>
  <si>
    <t>ADAPTADOR DE MANGUERA R-410A, R-404A, R-22 / QH4-14516 - QUALITY</t>
  </si>
  <si>
    <t>02992</t>
  </si>
  <si>
    <t>VALVULA DE PASO DE 3/8" - HV-38 - EVERWELL</t>
  </si>
  <si>
    <t>02993</t>
  </si>
  <si>
    <t>148B5821 / NH3 PASO SVA-S65 ANG.C/CAPUCHA 2-1/2PULG/      </t>
  </si>
  <si>
    <t>02994</t>
  </si>
  <si>
    <t>148B5621  /NH3 PASO SVA-S 40 ANGULAR C/C  1 1/2PULG        </t>
  </si>
  <si>
    <t>02995</t>
  </si>
  <si>
    <t>RESISTENCIA SILICONADA POTENCIA CONSTANTE TECNOLATINA - TPC-M - 40W/M - 220V</t>
  </si>
  <si>
    <t>03001</t>
  </si>
  <si>
    <t>ROLLO DE COBRE FLEXIBLE 3/16" HIGH QUALITY - STARCOLD - 4.75 MM X 0.60 MM X 15 M</t>
  </si>
  <si>
    <t>03002</t>
  </si>
  <si>
    <t>ROLLO DE COBRE FLEXIBLE 3/8" HIGH QUALITY - STARCOLD - 9.53 MM X 0.60 MM X 15 M</t>
  </si>
  <si>
    <t>03004</t>
  </si>
  <si>
    <t>UNIDAD CONDENSADORA BOHN 5 HP 440/3/60 R-404A/507/R134A - C/COPELAND(USA) ZF15K4E-TFD - TEMP BAJA - FBCZ511L6D - SCROLL - ALTA EFICIENCIA</t>
  </si>
  <si>
    <t>03007</t>
  </si>
  <si>
    <t>MINI BOMBA SMART ELECTRIC SPS-66 DE 110-240V MINISLIM SERIES 66 FT LIFT</t>
  </si>
  <si>
    <t>03008</t>
  </si>
  <si>
    <t>VALVULA DE BOLA EVERWELL  7/8" - BV-78</t>
  </si>
  <si>
    <t>03009</t>
  </si>
  <si>
    <t>GAS REFRIGERANTE OPTEON R-1234YF - 4.54 KG -CHEMOURS</t>
  </si>
  <si>
    <t>03017</t>
  </si>
  <si>
    <t>COMPRESOR SCROLL YH150C5-100 -- 60000 BTU - 5HP - 380V/3PH/60HZ - R410A  - INVOTECH</t>
  </si>
  <si>
    <t>03026</t>
  </si>
  <si>
    <t>CAPACITOR DE 50 MFD X 370 VAC - 50X370 - EVERWELL</t>
  </si>
  <si>
    <t>03027</t>
  </si>
  <si>
    <t>CAPACITOR DE 40 MFD X 370 VAC - 40X370 - EVERWELL</t>
  </si>
  <si>
    <t>03028</t>
  </si>
  <si>
    <t>CAPACITOR DE 40+5 MFD X 370  VAC - 40-5X370- EVERWELL</t>
  </si>
  <si>
    <t>03029</t>
  </si>
  <si>
    <t>CAPACITOR DE 45+5 MFD X 370 VAC - 45-5X370 - EVERWELL</t>
  </si>
  <si>
    <t>03030</t>
  </si>
  <si>
    <t>CAPACITOR DE 45 MFD X 370 VAC - 45X370 - EVERWELL</t>
  </si>
  <si>
    <t>03031</t>
  </si>
  <si>
    <t>MOTOVENTILADOR MAER FAN YSWF68L35P4-360N-300S (220V/380V/440V, 60HZ, 4 POLES, 3PH, CL.F,/Y, SUCTION)</t>
  </si>
  <si>
    <t>03032</t>
  </si>
  <si>
    <t>MOTOVENTILADOR MAER FAN YSWF74L47P4-470N-400S (220V/380V/440V, 60HZ, 4 POLES, 3PH, CL.F,/Y, SUCTION)</t>
  </si>
  <si>
    <t>03033</t>
  </si>
  <si>
    <t>MOTOVENTILADOR MAER FAN YSWF102L40P4-570N-500S (220V/380V/440V, 60HZ, 4 POLES, 3PH, CL.F,/Y, SUCTION)</t>
  </si>
  <si>
    <t>03034</t>
  </si>
  <si>
    <t>MOTOVENTILADOR MAER FAN YSWF102L70P6-753N-630S (220V/380V/440V, 60HZ, 6 POLES, 3PH, CL.F,/Y, SUCTION)</t>
  </si>
  <si>
    <t>03035</t>
  </si>
  <si>
    <t>MOTOVENTILADOR MAER FAN YDWF68L35P4-360N-300S (220V, 60HZ, 4 POLES, 1PH, CL.F, SUCTION)</t>
  </si>
  <si>
    <t>03036</t>
  </si>
  <si>
    <t>MOTOVENTILADOR MAER FAN YDWF74L47P4-470N-400S (220V, 60HZ, 4 POLES, 1PH, CL.F, SUCTION)</t>
  </si>
  <si>
    <t>03037</t>
  </si>
  <si>
    <t>MOTOVENTILADOR MAER FAN YDWF74L60P4-522N-450S (220V, 60HZ, 4 POLES, 1PH, CL.F, SUCTION)</t>
  </si>
  <si>
    <t>03038</t>
  </si>
  <si>
    <t>MOTOVENTILADOR MAER FAN YDWF102L40P4-570N-500S (220V, 60HZ, 4 POLES, 1PH, CL.F, SUCTION)</t>
  </si>
  <si>
    <t>03039</t>
  </si>
  <si>
    <t>MOTOVENTILADOR DE 7 WATTS 220V/1PH/60HZ INC. HELICE DE 200MM Y BASE</t>
  </si>
  <si>
    <t>03040</t>
  </si>
  <si>
    <t>MOTOVENTILADOR DE 10 WATTS 220V/1PH/60HZ INC. HELICE DE 230MM Y BASE</t>
  </si>
  <si>
    <t>03041</t>
  </si>
  <si>
    <t>MOTOVENTILADOR DE 16 WATTS 220V/1PH/60HZ INC. HELICE DE 254MM Y BASE</t>
  </si>
  <si>
    <t>03042</t>
  </si>
  <si>
    <t>CONDENSADOR DE 36000 BTU/H CDU VERTICAL ST R410A 208-230V/60HZ/1PH - TEMP BLUE MADE BY CARRIER ENTERPRISE - FRIO SOLO - TBA41A-036-V3N1C</t>
  </si>
  <si>
    <t>03043</t>
  </si>
  <si>
    <t>CONDENSADOR DE 60000 BTU/H CDU VERTICAL ST R410A 208-230V/60HZ/3PH - TEMP BLUE MADE BY CARRIER ENTERPRISE - FRIO SOLO - TBA41A-060-V5N1C</t>
  </si>
  <si>
    <t>03044</t>
  </si>
  <si>
    <t>EVAPORADOR DUCTO DE 60000 BTU/H AHU DUCTED ST R410A 208-230V/60HZ/1PH - TEMP BLUE MADE BY CARRIER ENTERPRISE - FRIO SOLO - TBB41A-060-M3N2C</t>
  </si>
  <si>
    <t>03045</t>
  </si>
  <si>
    <t>EVAPORADOR PISO TECHO 36000 BTU/H EVAP F/C ST R410A 208-230V/60HZ/1PH - TEMP BLUE MADE BY CARRIER ENTERPRISE - FRIO SOLO - TBF41D-036-M3N1C</t>
  </si>
  <si>
    <t>03046</t>
  </si>
  <si>
    <t>EVAPORADOR PISO TECHO 60000 BTU/H EVAP F/C ST R410A 208-230V/60HZ/1PH - TEMP BLUE MADE BY CARRIER ENTERPRISE - FRIO SOLO - TBF41D-060-M3N1C</t>
  </si>
  <si>
    <t>03047</t>
  </si>
  <si>
    <t>EVAPORADOR FANCOIL 36000 BTU/H EVAP F/C ST R410A 208-230V/60HZ/1PH - TEMP BLUE MADE BY CARRIER ENTERPRISE - FRIO SOLO - TBC41A-036-E3N1C</t>
  </si>
  <si>
    <t>03048</t>
  </si>
  <si>
    <t>EVAPORADOR FANCOIL 60000 BTU/H EVAP F/C ST R410A 208-230V/60HZ/1PH - TEMP BLUE MADE BY CARRIER ENTERPRISE - FRIO SOLO - TBC41A-060-E3N1C</t>
  </si>
  <si>
    <t>03049</t>
  </si>
  <si>
    <t>CONDENSADOR FN-48 - (NO INC. 02 VENT X 400MM) - 25.10 KW (DT15K)/16.73 KW(DT10K) - REF 5.0HP - TIANYICOOL</t>
  </si>
  <si>
    <t>03051</t>
  </si>
  <si>
    <t>AGENTE DE LIMPIEZA INTERNA OPTEON SF FLUSH X 4.54 KG - CHEMOURS - REEMPLAZO DEL R141B</t>
  </si>
  <si>
    <t>03052</t>
  </si>
  <si>
    <t>GAS REFRIGERANTE OPTEON R-1234YF - 0.340 KG -CHEMOURS</t>
  </si>
  <si>
    <t>03053</t>
  </si>
  <si>
    <t>COMPRESOR HERMETICO DANFOSS MTZ22 - 2.0HP - 380V/3F/60HZ -R-134A/404A/507A/407C (NO INC. 02 VALV. V06 Y RESIST. DE CARTER)</t>
  </si>
  <si>
    <t>03054</t>
  </si>
  <si>
    <t>RELE + CAPACITADOR, MARCHA(30+15 UF), ARRANQUE(98 UF) MT(Z)022-1 - 7701038</t>
  </si>
  <si>
    <t>03055</t>
  </si>
  <si>
    <t>RELE + CAPACITADOR, MARCHA(25+25 UF), ARRANQUE(140 UF) MT(Z)028-1 - 7701154</t>
  </si>
  <si>
    <t>03057</t>
  </si>
  <si>
    <t>LAMAS DE PVC ALECO 8X0.080X300 (20CM X 2MMX 91.44M) LOW TEMP REINFORCED - 172007- MT</t>
  </si>
  <si>
    <t>03058</t>
  </si>
  <si>
    <t>03059</t>
  </si>
  <si>
    <t>03060</t>
  </si>
  <si>
    <t>GMCC12K / COMPRESOR ROTATIVO 12K BTU 220V/R410</t>
  </si>
  <si>
    <t>03065</t>
  </si>
  <si>
    <t>ROLLO DE COBRE FLEXIBLE 5/8" HIGH QUALITY - STARCOLD - 15.88 MM X 0.65 MM X 15 M</t>
  </si>
  <si>
    <t>03067</t>
  </si>
  <si>
    <t>GAS REFRIGERANTE R600A X 420 GR -AMUCOOL</t>
  </si>
  <si>
    <t>03068</t>
  </si>
  <si>
    <t>GAS REFRIGERANTE R134A  X 340 GR -AMUCOOL (SIN VALVULA)</t>
  </si>
  <si>
    <t>03069</t>
  </si>
  <si>
    <t>GAS REFRIGERANTE R134A  X 340 GR -AMUCOOL (TAPA CON VALVULA)</t>
  </si>
  <si>
    <t>03070</t>
  </si>
  <si>
    <t>VEHICULO DE PLACA  - F5V 605</t>
  </si>
  <si>
    <t>03071</t>
  </si>
  <si>
    <t>CAPACITOR DE 40 MFD X 370 - 440 VAC - 40-4D - QUALITY</t>
  </si>
  <si>
    <t>03072</t>
  </si>
  <si>
    <t>CAPACITOR DE 45 MFD X 370 - 440 VAC - 45-4D - QUALITY</t>
  </si>
  <si>
    <t>03073</t>
  </si>
  <si>
    <t>CAPACITOR DE 10 MFD X 370 VAC - 10X370 - EVERWELL</t>
  </si>
  <si>
    <t>03074</t>
  </si>
  <si>
    <t>CAPACITOR DE 17.5 MFD X 370 VAC - 17.5X370 - EVERWELL</t>
  </si>
  <si>
    <t>03075</t>
  </si>
  <si>
    <t>UNION DE COBRE DE 3 1/8"</t>
  </si>
  <si>
    <t>03076</t>
  </si>
  <si>
    <t>BOMBA DE CONDENSADO SMART ELECTRIC SP-230-20T DE 230V-1F-60HZ TANQUE ALTO (INCLUYE MANGUERA)</t>
  </si>
  <si>
    <t>03077</t>
  </si>
  <si>
    <t>CONDENSADOR FN-11.5 - (NO INC. 01 VENT X 350MM) - 7.14 KW (DT15K)/4.76 KW(DT10K) - REF  1 -1.5HP - TIANYICOOL</t>
  </si>
  <si>
    <t>03078</t>
  </si>
  <si>
    <t>CONDENSADOR FN-18 - (NO INC. 01 VENT X 400MM) - 10.8 KW (DT15K)/7.2 KW(DT10K) - REF 2HP - TIANYICOOL</t>
  </si>
  <si>
    <t>03079</t>
  </si>
  <si>
    <t>CONDENSADOR FN-28 - (NO INC. 02 VENT X 350MM) - 14.38 KW (DT15K)/9.59 KW(DT10K) - REF 2.5HP - TIANYICOOL</t>
  </si>
  <si>
    <t>03080</t>
  </si>
  <si>
    <t>CONDENSADOR FN-33 - (NO INC. 02 VENT X 350MM) - 18.5 KW (DT15K)/12.33 KW(DT10K) - REF 3HP - TIANYICOOL</t>
  </si>
  <si>
    <t>03081</t>
  </si>
  <si>
    <t>CONDENSADOR FN-43 - (NO INC. 02 VENT X 400MM) - 23.5 KW (DT15K)/15.67 KW(DT10K) - REF 4.5HP - TIANYICOOL</t>
  </si>
  <si>
    <t>03082</t>
  </si>
  <si>
    <t>CONDENSADOR FN-55 - (NO INC. 02 VENT X 400MM) - 28 KW (DT15K)/18.66 KW(DT10K) - REF 5.5 HP - TIANYICOOL</t>
  </si>
  <si>
    <t>03091</t>
  </si>
  <si>
    <t>UNID.CONDENSADORA C/COMPR. BITZER TYBA07MY(4DES-7Y) 220-380V/3PH/60HZ - R404A/R507/R134A - C/CONDENSADOR TROPICAL. (EVAP +5°C/-30°C) - TIANYICOOL</t>
  </si>
  <si>
    <t>03102</t>
  </si>
  <si>
    <t>SEPARADOR DE ACEITE 1 1/8" ODF - 55889A</t>
  </si>
  <si>
    <t>03104</t>
  </si>
  <si>
    <t>MOTOVENTILADOR AXIAL EBM S4E450 - 450MM - 220V MONOFÁSICO - 4 POLOS, CON REJILLA - FLUJO V   </t>
  </si>
  <si>
    <t>03105</t>
  </si>
  <si>
    <t>MOTOVENTILADOR AXIAL EBM W6D800GE503 - 800MM - 220V/380V/440V TRIFÁSICO - 6 POLOS, CON REJILLA Y BASE - FLUJO V</t>
  </si>
  <si>
    <t>03109</t>
  </si>
  <si>
    <t>CAJA PROTECTORA DE TERMOSTATO DE PLÁSTICO TRANSPARENTE CON LLAVE DE METAL - TG-2 - EVERWELL</t>
  </si>
  <si>
    <t>03110</t>
  </si>
  <si>
    <t>FAN RELAY DE 24V  90-380 - EVERWELL</t>
  </si>
  <si>
    <t>03112</t>
  </si>
  <si>
    <t>MOTORES DE VENTILADOR DE CONDENSADOR DE AIRE ACONDICIONADO ROSTOCK RS1860 - EVERWELL</t>
  </si>
  <si>
    <t>03113</t>
  </si>
  <si>
    <t>MOTORES DE VENTILADOR DE CONDENSADOR DE AIRE ACONDICIONADO ROSTOCK RS1861 - EVERWELL</t>
  </si>
  <si>
    <t>03114</t>
  </si>
  <si>
    <t>MOTORES DE VENTILADOR DE CONDENSADOR DE AIRE ACONDICIONADO ROSTOCK RS1862 -1/2HP -  EVERWELL</t>
  </si>
  <si>
    <t>03117</t>
  </si>
  <si>
    <t>CAPACITOR DE 5 MFD X 370 - 440 VAC - 5-4D - QUALITY</t>
  </si>
  <si>
    <t>03118</t>
  </si>
  <si>
    <t>CAPACITOR DE 10 MFD X 370 - 440 VAC - 10-4D - QUALITY</t>
  </si>
  <si>
    <t>03119</t>
  </si>
  <si>
    <t>VALVULA DE CARGA UNIVERSAL CON GRIFO- CT-340- EVERWELL</t>
  </si>
  <si>
    <t>03122</t>
  </si>
  <si>
    <t>GAS MAPP PRO PREMIUM X 0.400 GR  - AMUCOOL  (TAPA AGUJA - CON VÁLVULA)</t>
  </si>
  <si>
    <t>03123</t>
  </si>
  <si>
    <t>GAS REFRIGERANTE R134A  X 1 KG -AMUCOOL (TAPA AGUJA- CON VALVULA)</t>
  </si>
  <si>
    <t>03139</t>
  </si>
  <si>
    <t xml:space="preserve">120H1552 / COMP SCROLL 13HP DSH161A4AL 460V/3F R410  DANFOSS  </t>
  </si>
  <si>
    <t>03141</t>
  </si>
  <si>
    <t>03142</t>
  </si>
  <si>
    <t>FILTRO SECADOR - 052 - 1/4 – SOLDABLE EVERWELL - SEK-052S</t>
  </si>
  <si>
    <t>03143</t>
  </si>
  <si>
    <t>CAPACITOR DE 35+5 MFD X 370 - 440 VAC - 35/5-4D - QUALITY</t>
  </si>
  <si>
    <t>03144</t>
  </si>
  <si>
    <t>CAPACITOR 25X370 - 25-4D QUALITY</t>
  </si>
  <si>
    <t>03147</t>
  </si>
  <si>
    <t>MOTOR DE DOBLE EJE ROSTACK  RS 505 -EVERWELL</t>
  </si>
  <si>
    <t>03152</t>
  </si>
  <si>
    <t>ROUND  RUN CAPACITORES  50 X 440 -EVERWELL</t>
  </si>
  <si>
    <t>03153</t>
  </si>
  <si>
    <t>ROUND  RUN CAPACITORES  55 X 440 -EVERWELL</t>
  </si>
  <si>
    <t>03156</t>
  </si>
  <si>
    <t>EQUIPO DE A/A MINI SPLIT FRIO SOLO INVERTER WI FI - 24000 BTU/H - R410A - 220V/1PH/60HZ - TEMP BLUE MADE BY CARRIER INTERAMERICA CORPORATION - S - AHRI USA CERTIFICATED</t>
  </si>
  <si>
    <t>03157</t>
  </si>
  <si>
    <t>COMPRESOR SCROLL CSBP170H16Y - 60000BTU - R410 220V/1PH/60HZ - PANASONIC</t>
  </si>
  <si>
    <t>03158</t>
  </si>
  <si>
    <t>ACOPLADORES RÁPIDOS QQC-12 QUALITY</t>
  </si>
  <si>
    <t>03159</t>
  </si>
  <si>
    <t>TERMÓMETROS DE BOLSILLO QTD-476D QUALITY</t>
  </si>
  <si>
    <t>03160</t>
  </si>
  <si>
    <t>BOMBA DE VACIO DE 1/4  HP EVERWELL - 1LVP-5MP 220 V</t>
  </si>
  <si>
    <t>03161</t>
  </si>
  <si>
    <t>RESISTENCIA SILICONADA POTENCIA CONSTANTE TECNOLATINA - TPC-M - 40W/M - 220V - PRUEBA</t>
  </si>
  <si>
    <t>03162</t>
  </si>
  <si>
    <t xml:space="preserve">MOTOVENTILADOR SOLO PARA MI </t>
  </si>
  <si>
    <t>03163</t>
  </si>
  <si>
    <t>MOTOVENTILADOR SOLO PARA MIBX</t>
  </si>
  <si>
    <t>03168</t>
  </si>
  <si>
    <t>LAMA DE PVC CLEARWAY LOW TEMP REINFORCED 8¨¨ X .080¨¨ X 300¨ (20 CM X 2MMX 91.44M)</t>
  </si>
  <si>
    <t>03169</t>
  </si>
  <si>
    <t>LAMA DE PVC CLEARWAY STANDARD SMOOTH 8¨¨ X .080¨¨ X 300¨ (20 CM X 2MMX 91.44M)</t>
  </si>
  <si>
    <t>03170</t>
  </si>
  <si>
    <t>CONDENSADOR  DE A/A MINI SPLIT FRIO SOLO - 36000 BTU - R410A - 220V/1PH/60HZ - TEMP BLUE</t>
  </si>
  <si>
    <t>03171</t>
  </si>
  <si>
    <t>EVAPORADOR  DE A/A MINI SPLIT FRIO SOLO - 36000 BTU - R410A - 220V/1PH/60HZ - TEMP BLUE</t>
  </si>
  <si>
    <t>03226</t>
  </si>
  <si>
    <t>ACUMULADOR DE SUCCION DE 5/8" - SPLQ-205 - EVERWELL</t>
  </si>
  <si>
    <t>03227</t>
  </si>
  <si>
    <t>ANTIVIBRADOR DE 1/2" - VE-12 - EVERWELL</t>
  </si>
  <si>
    <t>03230</t>
  </si>
  <si>
    <t xml:space="preserve">120U2272  /COMP SCROLL  75KBTU HLJ075 220V-3F R410 </t>
  </si>
  <si>
    <t>03232</t>
  </si>
  <si>
    <t>MOTOVENTILADOR MAER FAN YSWF74L34P4-422N-350S (220V/380V/440V, 60HZ, 4 POLES, 3PH, CL.F,/Y, SUCTION)</t>
  </si>
  <si>
    <t>03235</t>
  </si>
  <si>
    <t>MOTOVENTILADOR MAER FAN YSWF102L60P6-675N-600S (220V/380V/440V, 60HZ, 6 POLES, 3PH, CL.F,/Y, SUCTION)</t>
  </si>
  <si>
    <t>03236</t>
  </si>
  <si>
    <t>MOTOVENTILADOR MAER FAN YDWF74L34P4-422N-350S (220V, 60HZ, 4 POLES, 1PH, CL.F, SUCTION)</t>
  </si>
  <si>
    <t>03237</t>
  </si>
  <si>
    <t>EQUIPO DE A/A MINI SPLIT FRIO SOLO - 12000 BTU - R410A - 220V/1PH/60HZ - TEMP BLUE MADE BY CARRIER ENTERPRISE TBH41J-012-H3N1C / TBG41J-012PH3N1C</t>
  </si>
  <si>
    <t>03238</t>
  </si>
  <si>
    <t>EQUIPO DE A/A MINI SPLIT FRIO SOLO - 18000 BTU - R410A - 220V/1PH/60HZ - TEMP BLUE MADE BY CARRIER ENTERPRISE TBH41J-018-H3N1C / TBG41J-018PH3N1C</t>
  </si>
  <si>
    <t>03239</t>
  </si>
  <si>
    <t>EQUIPO DE A/A MINI SPLIT FRIO SOLO - 24000 BTU - R410A - 220V/1PH/60HZ - TEMP BLUE MADE BY CARRIER ENTERPRISE TBH41J-024-H3N1C / TBG41J-024PH3N1C</t>
  </si>
  <si>
    <t>03240</t>
  </si>
  <si>
    <t>CAPACITOR DE 12.5 MFD X 370 - 440 VAC - 12.5-4D - QUALITY</t>
  </si>
  <si>
    <t>03241</t>
  </si>
  <si>
    <t>GAS REFRIGERANTE R134A - 13.6KG FLYER</t>
  </si>
  <si>
    <t>03242</t>
  </si>
  <si>
    <t>GAS REFRIGERANTE R404A -10.90KG FLYER</t>
  </si>
  <si>
    <t>03243</t>
  </si>
  <si>
    <t>GAS REFRIGERANTE R410A -11.30KG FLYER</t>
  </si>
  <si>
    <t>03244</t>
  </si>
  <si>
    <t>GAS REFRIGERANTE R507A -11.3KG FLYER</t>
  </si>
  <si>
    <t>03245</t>
  </si>
  <si>
    <t>GAS REFRIGERANTE R407C -11.3KG FLYER</t>
  </si>
  <si>
    <t>03246</t>
  </si>
  <si>
    <t>CONDENSADOR DE 60000 BTU/H CDU VERTICAL ST R410A 208-230V/60HZ/1PH - TEMP BLUE MADE BY CARRIER ENTERPRISE - FRIO SOLO - TBA41A-060-V3N1C</t>
  </si>
  <si>
    <t>03248</t>
  </si>
  <si>
    <t>MANGA AISLANTE CLASS 1 - 1/2"ID X 1/2"THK - WINCELL</t>
  </si>
  <si>
    <t>03249</t>
  </si>
  <si>
    <t>MANGA AISLANTE CLASS 1 - 5/8"ID X 1/2"THK - WINCELL</t>
  </si>
  <si>
    <t>03250</t>
  </si>
  <si>
    <t>MANGA AISLANTE CLASS 1 - 3/4"ID X 1/2"THK - WINCELL</t>
  </si>
  <si>
    <t>03251</t>
  </si>
  <si>
    <t>MANGA AISLANTE CLASS 1 - 7/8"ID X 1/2"THK - WINCELL</t>
  </si>
  <si>
    <t>03252</t>
  </si>
  <si>
    <t>MANGA AISLANTE CLASS 1 - 1 1/8"ID X 1/2"THK - WINCELL</t>
  </si>
  <si>
    <t>03253</t>
  </si>
  <si>
    <t>MANGA AISLANTE CLASS 1 - 1 3/8"ID X 1/2"THK - WINCELL</t>
  </si>
  <si>
    <t>03255</t>
  </si>
  <si>
    <t>MANGA AISLANTE CLASS 1 - 2 1/8"ID X 1/2"THK - WINCELL</t>
  </si>
  <si>
    <t>03256</t>
  </si>
  <si>
    <t>MANGA AISLANTE CLASS 1 - 2 5/8"ID X 1/2"THK - WINCELL</t>
  </si>
  <si>
    <t>03258</t>
  </si>
  <si>
    <t>MANGA AISLANTE CLASS 1 - 3/4"ID X 3/4"THK - WINCELL</t>
  </si>
  <si>
    <t>03259</t>
  </si>
  <si>
    <t>MANGA AISLANTE CLASS 1 - 7/8"ID X 3/4"THK - WINCELL</t>
  </si>
  <si>
    <t>03260</t>
  </si>
  <si>
    <t>MANGA AISLANTE CLASS 1 - 1 1/8"ID X 3/4"THK - WINCELL</t>
  </si>
  <si>
    <t>03261</t>
  </si>
  <si>
    <t>MANGA AISLANTE CLASS 1 - 1 3/8"ID X 3/4"THK - WINCELL</t>
  </si>
  <si>
    <t>03262</t>
  </si>
  <si>
    <t>MANGA AISLANTE CLASS 1 - 1 5/8"ID X 3/4"THK - WINCELL</t>
  </si>
  <si>
    <t>03263</t>
  </si>
  <si>
    <t>MANGA AISLANTE CLASS 1 - 2 1/8"ID X 3/4"THK - WINCELL</t>
  </si>
  <si>
    <t>03265</t>
  </si>
  <si>
    <t>PLANCHA AISLANTE CLASS 1 - 13MM (1/2") X 1.5M X 8M (12 M2) - WINCELL</t>
  </si>
  <si>
    <t>03266</t>
  </si>
  <si>
    <t>PLANCHA AISLANTE CLASS 1 - 19MM (3/4") X 1.5M X 6M (9 M2) - WINCELL</t>
  </si>
  <si>
    <t>03273</t>
  </si>
  <si>
    <t>EVAPORADOR MIPAL HD500 182 220-380-440V/3F/60HZ - BLANCO C/DESHIELO ELÉCTRICO - H5BE182</t>
  </si>
  <si>
    <t>03277</t>
  </si>
  <si>
    <t>MANOMETRO PARA R410A, R22, R404A - 500PSI - SIN GLICERINA - BAJA PRESION - RG-500-C - EVERWELL</t>
  </si>
  <si>
    <t>03279</t>
  </si>
  <si>
    <t>SEPARADOR DE ACEITE DE 5/8 - SPLY-55855 - EVERWELL</t>
  </si>
  <si>
    <t>03280</t>
  </si>
  <si>
    <t>FILTRO SECADOR - 163 - 3/8 - SOLDABLE - SEK-163S - EVERWELL</t>
  </si>
  <si>
    <t>03283</t>
  </si>
  <si>
    <t>RELÉ DE CONTROL DE TENSIÓN TRIFÁSICA, SECUENCIA Y PERDIDA DE FASE DPA51CM44 - CARLO GAVAZZI</t>
  </si>
  <si>
    <t>03287</t>
  </si>
  <si>
    <t>CORTINA DE AIRE DE 90 CM (36") - 220V/1PH/60HZ - STAR COLD - FM-1209Z/Y-MC</t>
  </si>
  <si>
    <t>03288</t>
  </si>
  <si>
    <t>CORTINA DE AIRE DE 120 CM (48") - 220V/1PH/60HZ - STAR COLD - FM-1212Z/Y-MC</t>
  </si>
  <si>
    <t>03289</t>
  </si>
  <si>
    <t>CORTINA DE AIRE DE 150 CM (60") - 220V/1PH/60HZ - STAR COLD - FM-1215Z/Y-MC</t>
  </si>
  <si>
    <t>03290</t>
  </si>
  <si>
    <t>CORTINA DE AIRE CENTRIFUGA DE 90 CM (36") - 220V/1PH/60HZ - STAR COLD - FM-3509S-L/Y-MC</t>
  </si>
  <si>
    <t>03291</t>
  </si>
  <si>
    <t>CORTINA DE AIRE CENTRIFUGA DE 120 CM (48") - 220V/1PH/60HZ - STAR COLD - FM-3512S-L/Y-MC</t>
  </si>
  <si>
    <t>03292</t>
  </si>
  <si>
    <t>CORTINA DE AIRE CENTRIFUGA DE 150 CM (60") - 220V/1PH/60HZ - STAR COLD - FM-3515S-L/Y-MC</t>
  </si>
  <si>
    <t>03293</t>
  </si>
  <si>
    <t>CORTINA DE AIRE CENTRIFUGA DE 180 CM (72") - 220V/1PH/60HZ - STAR COLD - FM-3518S-L/Y-MC</t>
  </si>
  <si>
    <t>03294</t>
  </si>
  <si>
    <t>CORTINA DE AIRE INDUSTRIAL DE 100 CM (40") - 220V/3PH/60HZ - STAR COLD - FM-6010S</t>
  </si>
  <si>
    <t>03295</t>
  </si>
  <si>
    <t>CORTINA DE AIRE INDUSTRIAL DE 150 CM (60") - 220V/3PH/60HZ - STAR COLD - FM-6015S</t>
  </si>
  <si>
    <t>03296</t>
  </si>
  <si>
    <t>CORTINA DE AIRE INDUSTRIAL DE 200 CM (80") - 220V/3PH/60HZ - STAR COLD - FM-6020S</t>
  </si>
  <si>
    <t>03297</t>
  </si>
  <si>
    <t xml:space="preserve">BOMBA DE CONDENSADO M4 TANK  220V/1PH/60HZ - ASPEN PUMPS </t>
  </si>
  <si>
    <t>03342</t>
  </si>
  <si>
    <t>GAS REFRIGERANTE R134A  X 1 KG - (TAPA CON VALVULA) - ICELOONG</t>
  </si>
  <si>
    <t>03343</t>
  </si>
  <si>
    <t>GAS REFRIGERANTE R134A  X 340 GR - (TAPA CON VALVULA) - ICELOONG</t>
  </si>
  <si>
    <t>03346</t>
  </si>
  <si>
    <t>GAS MAPP PRO X 0.400 GR  -  (TAPA CON VALVULA) - ICELOONG</t>
  </si>
  <si>
    <t>03347</t>
  </si>
  <si>
    <t>GAS REFRIGERANTE R600A X 420 GR - (TAPA CON VALVULA) - ICELOONG</t>
  </si>
  <si>
    <t>03351</t>
  </si>
  <si>
    <t>MANIFOLD DIGITAL CON JUEGO DE MANGUERAS - CT-1000UM - EVERWELL</t>
  </si>
  <si>
    <t>03353</t>
  </si>
  <si>
    <t>POZO TERMOMETRICO ALUMINIO 30 MM ROSCA 1/2POL NPT (PA)- FULL GAUGE</t>
  </si>
  <si>
    <t>03354</t>
  </si>
  <si>
    <t>POZO TERMOMETRICO LATON 43 MM ROSCA M12X1,5 SB-70 - FULL GAUGE</t>
  </si>
  <si>
    <t>03358</t>
  </si>
  <si>
    <t>CONTROLADOR PCT122E PLUS VER.01 24VDC (S/SENSOR) (WHITE) - FULL GAUGE</t>
  </si>
  <si>
    <t>03359</t>
  </si>
  <si>
    <t>AF4E400S  / DHK AXIAL 16 ASPIRANTE DAF4E400S 220V/1</t>
  </si>
  <si>
    <t>03361</t>
  </si>
  <si>
    <t>MOTOVENTILADOR AXIAL EBM S4D450-AP01-01 - 450MM - 220V/380V/440V TRIFÁSICO</t>
  </si>
  <si>
    <t>03363</t>
  </si>
  <si>
    <t>AF4E400S  / DHK AXIAL 16 ASPIRANTE DAF4E400S 220V/1/</t>
  </si>
  <si>
    <t>03364</t>
  </si>
  <si>
    <t>REFRIGERADOR MARCA ELECTROLUX  MODELO ERD90G2HPI</t>
  </si>
  <si>
    <t>03367</t>
  </si>
  <si>
    <t>CONDENSADOR INVERTER SEER 16 DE 36000 BTU/H CDU VERTICAL ST R410A 208-230V/60HZ/1PH - TEMP BLUE MADE BY CARRIER ENTERPRISE - FRIO SOLO - TBA416A-X036-V3G1C</t>
  </si>
  <si>
    <t>03368</t>
  </si>
  <si>
    <t>CONDENSADOR DE 60000 BTU/H CDU VERTICAL ST R410A 380V/60HZ/3PH - TEMP BLUE MADE BY CARRIER ENTERPRISE - FRIO SOLO - TBA410A--060-V2G1C</t>
  </si>
  <si>
    <t>03375</t>
  </si>
  <si>
    <t>MOTOVENTILADOR MAER FAN YDWF68L25P4-300P-250S(220V,60HZ,4 POLES,1PH,SUCTION)</t>
  </si>
  <si>
    <t>03376</t>
  </si>
  <si>
    <t>MOTOVENTILADOR MAER FAN YDWF68L35P4-360N-300B (220V, 60HZ, 4 POLES,1PH, BLOWER)</t>
  </si>
  <si>
    <t>03377</t>
  </si>
  <si>
    <t>MOTOVENTILADOR MAER FAN YDWF74L34P4-422N-350B (220V, 60HZ, 4 POLES,1PH, BLOWER)</t>
  </si>
  <si>
    <t>03378</t>
  </si>
  <si>
    <t>MOTOVENTILADOR MAER FAN YDWF74L47P4-470N-400B (220V, 60HZ, 4 POLES,1PH, BLOWER)</t>
  </si>
  <si>
    <t>03379</t>
  </si>
  <si>
    <t>MOTOVENTILADOR MAER FAN YSWF74L47P4-470N-400B (220V/380V/440V, 60HZ, 4 POLES, 3PH, ?/Y, BLOWER)</t>
  </si>
  <si>
    <t>03382</t>
  </si>
  <si>
    <t xml:space="preserve">VALVULA ROTA LOCK VARV-20-1+1/2S - 1" X 1/2" - V06 </t>
  </si>
  <si>
    <t>03385</t>
  </si>
  <si>
    <t>EQUIPO DE A/A MINI SPLIT FRIO SOLO - 12000 BTU - R410A - 220V/1PH/60HZ - CIAC  CG41K-012PH3U1C / CH41K-012-H3U1C</t>
  </si>
  <si>
    <t>03386</t>
  </si>
  <si>
    <t>EQUIPO DE A/A MINI SPLIT FRIO SOLO - 18000 BTU - R410A - 220V/1PH/60HZ -  CIAC CG41G-018PH3U2C / CH41G-018-H3U2C</t>
  </si>
  <si>
    <t>03387</t>
  </si>
  <si>
    <t>EQUIPO DE A/A MINI SPLIT FRIO SOLO - 24000 BTU - R410A - 220V/1PH/60HZ -  CIAC  CG41K-024PH3U1C /  CH41K-024-H3U1C</t>
  </si>
  <si>
    <t>03388</t>
  </si>
  <si>
    <t>EQUIPO DE A/A MINI SPLIT FRIO SOLO - 36000 BTU - R410A - 220V/1PH/60HZ -  CIAC  CG41G-036PH3U1C / CH41G-036-H3U1C</t>
  </si>
  <si>
    <t>03390</t>
  </si>
  <si>
    <t>03395</t>
  </si>
  <si>
    <t>EQUIPO DE A/A MINI SPLIT FRIO SOLO - 12000 BTU - R410A - 220V/1PH/60HZ - VIKING "VIKINGO" - PROUDLY DESIGNED IN USA - GOLD FIN PROTECTION -  XJ14-12-4E-2-P / XJ14-12-4C-2-P - MADE IN P.R.C.</t>
  </si>
  <si>
    <t>03396</t>
  </si>
  <si>
    <t>EQUIPO DE A/A MINI SPLIT FRIO SOLO - 18000 BTU - R410A - 220V/1PH/60HZ - VIKING "VIKINGO" - PROUDLY DESIGNED IN USA - GOLD FIN PROTECTION - XJ14-18-4E-2-P /  XJ14-18-4C-2-P - MADE IN P.R.C.</t>
  </si>
  <si>
    <t>03397</t>
  </si>
  <si>
    <t>EQUIPO DE A/A MINI SPLIT FRIO SOLO - 24000 BTU - R410A - 220V/1PH/60HZ - VIKING "VIKINGO" - PROUDLY DESIGNED IN USA - GOLD FIN PROTECTION - XJ14-24-4E-2-P  / XJ14-24-4C-2-P - MADE IN P.R.C.</t>
  </si>
  <si>
    <t>03398</t>
  </si>
  <si>
    <t>OPTEON  SF80 - ECOLOGICO- 20.43KG/45LB CHEMOURS  (REEMPLAZO DEL SF79)</t>
  </si>
  <si>
    <t>03404</t>
  </si>
  <si>
    <t>AMPERIMETRO DIGITAL QTM -1000D - 1000V(DCV)- 600MV(AC)- 60A- 1000A - QUALITY</t>
  </si>
  <si>
    <t>03406</t>
  </si>
  <si>
    <t>COMPRESOR COPELAND(USA) ZS15KAE-PFV - TEMP MEDIA /BAJA</t>
  </si>
  <si>
    <t>03407</t>
  </si>
  <si>
    <t xml:space="preserve">COMPRESOR MTZ125-3VI COMP PISTON 10.5HP MTZ125 220V3F R404-50 DANFOSS </t>
  </si>
  <si>
    <t>03408</t>
  </si>
  <si>
    <t>VEHICULO DE PLACA  - BNQ-542</t>
  </si>
  <si>
    <t>03410</t>
  </si>
  <si>
    <t>FILTRO SECADOR - 305 - 5/8 - ROSCABLE - SEK-305 - EVERWELL</t>
  </si>
  <si>
    <t>03413</t>
  </si>
  <si>
    <t>EVAPORADOR - 36000 BTU - R410A - 220V/1PH/60HZ -  CIAC  CG41G-036PH3U1C / CH41G-036-H3U1C</t>
  </si>
  <si>
    <t>03414</t>
  </si>
  <si>
    <t>CONDENSADOR - 36000 BTU - R410A - 220V/1PH/60HZ -  CIAC  CG41G-036PH3U1C / CH41G-036-H3U1C</t>
  </si>
  <si>
    <t>03416</t>
  </si>
  <si>
    <t>VALVULA DE ACCESO DE 1/4X 0.35MM X 100MM - STARCOLD</t>
  </si>
  <si>
    <t>03417</t>
  </si>
  <si>
    <t>EXTRACTOR DE PICHINA</t>
  </si>
  <si>
    <t>03418</t>
  </si>
  <si>
    <t>CODO DE COBRE 90° - 3/8" SOLDABLE - STARCOLD</t>
  </si>
  <si>
    <t>03419</t>
  </si>
  <si>
    <t>CODO DE COBRE 90º - 1/2" SOLDABLE - STARCOLD</t>
  </si>
  <si>
    <t>03420</t>
  </si>
  <si>
    <t>CODO DE COBRE 90° - 5/8" SOLDABLE - STARCOLD</t>
  </si>
  <si>
    <t>03422</t>
  </si>
  <si>
    <t>CODO DE COBRE 90° - 7/8" SOLDABLE - STARCOLD</t>
  </si>
  <si>
    <t>03423</t>
  </si>
  <si>
    <t>CODO DE COBRE 90° - 1 1/8" SOLDABLE - STARCOLD</t>
  </si>
  <si>
    <t>03424</t>
  </si>
  <si>
    <t>UNION DE COBRE DE 3/4" - STARCOLD</t>
  </si>
  <si>
    <t>03425</t>
  </si>
  <si>
    <t>UNION DE COBRE DE 7/8" - STARCOLD</t>
  </si>
  <si>
    <t>03426</t>
  </si>
  <si>
    <t>UNION DE COBRE DE 1 1/8" - STARCOLD</t>
  </si>
  <si>
    <t>03427</t>
  </si>
  <si>
    <t>UNION DE COBRE DE 1 3/8" - STARCOLD</t>
  </si>
  <si>
    <t>03428</t>
  </si>
  <si>
    <t>ANTORCHA PARA MAP GASS CON AUTOENCENDIDO JH-1S</t>
  </si>
  <si>
    <t>03429</t>
  </si>
  <si>
    <t>ANTORCHA DE UNA CAÑA PARA MAP GASS JH-1</t>
  </si>
  <si>
    <t>03430</t>
  </si>
  <si>
    <t>EQUIPO DE A/A MINI SPLIT FRIO SOLO INVERTER WI FI - 12000 BTU/H - R32 - 220V/1PH/60HZ - TEMP BLUE MADE BY CARRIER INTERAMERICA CORPORATION - AHRI USA CERTIFICATED - AX - TBH820A-X012-H3N1C / TBG820A-X</t>
  </si>
  <si>
    <t>03431</t>
  </si>
  <si>
    <t>EQUIPO DE A/A MINI SPLIT FRIO SOLO INVERTER WI FI - 18000 BTU/H - R32 - 220V/1PH/60HZ - TEMP BLUE MADE BY CARRIER INTERAMERICA CORPORATION - AHRI USA CERTIFICATED - AX - TBH820A-X018-H3N1C / TBG820A-X</t>
  </si>
  <si>
    <t>03432</t>
  </si>
  <si>
    <t>EQUIPO DE A/A MINI SPLIT FRIO SOLO INVERTER WI FI - 24000 BTU/H - R32 - 220V/1PH/60HZ - TEMP BLUE MADE BY CARRIER INTERAMERICA CORPORATION - AHRI USA CERTIFICATED - AX - TBH820A-X024-H3N1C / TBG820A-X</t>
  </si>
  <si>
    <t>03434</t>
  </si>
  <si>
    <t>GAS REFRIGERANTE R32 -9.5KG ICELOONG</t>
  </si>
  <si>
    <t>03449</t>
  </si>
  <si>
    <t>GAS REFIGERANTE R22 -13.60 KG YONGAN</t>
  </si>
  <si>
    <t>03930</t>
  </si>
  <si>
    <t>CAPACITOR DE 7.5 MFD X 370 - 440 VAC - 7.5-4D- QUALITY</t>
  </si>
  <si>
    <t>03931</t>
  </si>
  <si>
    <t>CAPACITOR DE 50 MFD X 370 - 440 VAC - 50-4D– QUALITY</t>
  </si>
  <si>
    <t>03932</t>
  </si>
  <si>
    <t>BOMBA DE CONDENSADO 115/220-240V AC 50/60HZ - 38L/HR - &lt;19 DB(A)- DECORATIVA- CP-MWP- EVERWELL</t>
  </si>
  <si>
    <t>03935</t>
  </si>
  <si>
    <t>CAPACITOR DE 45+5 MFD X 370 - 440 VAC - 45/5-4D - QUALITY</t>
  </si>
  <si>
    <t>03936</t>
  </si>
  <si>
    <t>CONTACTOR 25AMP 24V QCA-252 - QUALITY</t>
  </si>
  <si>
    <t>03937</t>
  </si>
  <si>
    <t>CONTACTOR 30AMP 24V QCA-302 - QUALITY</t>
  </si>
  <si>
    <t>03938</t>
  </si>
  <si>
    <t>CONTACTOR 40AMP 24V QCA-402 - QUALITY</t>
  </si>
  <si>
    <t>03939</t>
  </si>
  <si>
    <t>CONTACTOR 25AMP 220V QCC-252 - QUALITY</t>
  </si>
  <si>
    <t>03940</t>
  </si>
  <si>
    <t>CONTACTOR 30AMP 220V QCC-302 - QUALITY</t>
  </si>
  <si>
    <t>03941</t>
  </si>
  <si>
    <t>CONTACTOR 40AMP 220V QCC-402 - QUALITY</t>
  </si>
  <si>
    <t>03944</t>
  </si>
  <si>
    <t>CONDENSADOR FN-22 - (NO INC. 01 VENT X 400MM) - 10.52 KW (DT15K)/7.01 KW(DT10K) - REF 2.0HP - TIANYICOOL</t>
  </si>
  <si>
    <t>03947</t>
  </si>
  <si>
    <t>EQUIPO DE A/A MINI SPLIT FRIO SOLO INVERTER WI FI - 12000BTU - R410A - 220V/1PH/60HZ - TEMP BLUE MADE BY CARRIER ENTERPRISE AX - TBG418A-X012PH3N1C - TBH418A-X012-H3N1C</t>
  </si>
  <si>
    <t>03948</t>
  </si>
  <si>
    <t>EQUIPO DE A/A MINI SPLIT FRIO SOLO INVERTER WI FI - 18000BTU - R410A - 220V/1PH/60HZ - TEMP BLUE MADE BY CARRIER ENTERPRISE AX - TBG418A-X018PH3N1C - TBH418A-X018-H3N1C</t>
  </si>
  <si>
    <t>03949</t>
  </si>
  <si>
    <t>EQUIPO DE A/A MINI SPLIT FRIO SOLO INVERTER WI FI - 24000BTU - R410A - 220V/1PH/60HZ - TEMP BLUE MADE BY CARRIER ENTERPRISE AX - TBG418A-X024PH3N1C - TBH418A-X024-H3N1C</t>
  </si>
  <si>
    <t>03950</t>
  </si>
  <si>
    <t>EVAPORADOR CASSETTE 60000 BTU/H INC. PANEL R410A 208-230V/60HZ/1PH - TEMP BLUE MADE BY CARRIER ENTERPRISE - FRIO SOLO - TBK41E-060-3N1C</t>
  </si>
  <si>
    <t>0512</t>
  </si>
  <si>
    <t>PANEL FRIO POL-100  1.15 X 0.5 BL/BL DE 2.80M</t>
  </si>
  <si>
    <t>25DIC2</t>
  </si>
  <si>
    <t>PAVO NAVIDEÑO</t>
  </si>
  <si>
    <t>25DIC3</t>
  </si>
  <si>
    <t>PISCO OBSEQUIO CLIENTES</t>
  </si>
  <si>
    <t>CESTO</t>
  </si>
  <si>
    <t>CESTO NAVIDEÑO</t>
  </si>
  <si>
    <t>CESTOS2019CL</t>
  </si>
  <si>
    <t>CESTOS 2019 CLIENTES</t>
  </si>
  <si>
    <t>CESTOS2019TR</t>
  </si>
  <si>
    <t>CESTOS 2019 TRABAJADORES</t>
  </si>
  <si>
    <t>46414915</t>
  </si>
  <si>
    <t>20602137725</t>
  </si>
  <si>
    <t>20136740351</t>
  </si>
  <si>
    <t>000748083</t>
  </si>
  <si>
    <t>20553513848</t>
  </si>
  <si>
    <t>00104237</t>
  </si>
  <si>
    <t>001240314</t>
  </si>
  <si>
    <t>20381721231</t>
  </si>
  <si>
    <t>001682806</t>
  </si>
  <si>
    <t>002138913</t>
  </si>
  <si>
    <t>003134660</t>
  </si>
  <si>
    <t>003480862</t>
  </si>
  <si>
    <t>00370210</t>
  </si>
  <si>
    <t>003730203</t>
  </si>
  <si>
    <t>004157305</t>
  </si>
  <si>
    <t>004169303</t>
  </si>
  <si>
    <t>004249227</t>
  </si>
  <si>
    <t>004378760</t>
  </si>
  <si>
    <t>005693308</t>
  </si>
  <si>
    <t>005845247</t>
  </si>
  <si>
    <t>20602885811</t>
  </si>
  <si>
    <t>01332803</t>
  </si>
  <si>
    <t>20507943340</t>
  </si>
  <si>
    <t>20548945209</t>
  </si>
  <si>
    <t>20607776718</t>
  </si>
  <si>
    <t>20556766151</t>
  </si>
  <si>
    <t>02649199</t>
  </si>
  <si>
    <t>03470077</t>
  </si>
  <si>
    <t>04023146</t>
  </si>
  <si>
    <t>20600722132</t>
  </si>
  <si>
    <t>05045323</t>
  </si>
  <si>
    <t>05234954</t>
  </si>
  <si>
    <t>05644932</t>
  </si>
  <si>
    <t>0604281865</t>
  </si>
  <si>
    <t>060764520</t>
  </si>
  <si>
    <t>06126566</t>
  </si>
  <si>
    <t>06208852</t>
  </si>
  <si>
    <t>06561338</t>
  </si>
  <si>
    <t>066285855</t>
  </si>
  <si>
    <t>06629364</t>
  </si>
  <si>
    <t>067011692</t>
  </si>
  <si>
    <t>06765858</t>
  </si>
  <si>
    <t>06778424</t>
  </si>
  <si>
    <t>06793120</t>
  </si>
  <si>
    <t>07023092</t>
  </si>
  <si>
    <t>07096813</t>
  </si>
  <si>
    <t>07205076</t>
  </si>
  <si>
    <t>07266351</t>
  </si>
  <si>
    <t>07275080</t>
  </si>
  <si>
    <t>07323307</t>
  </si>
  <si>
    <t>07342922</t>
  </si>
  <si>
    <t>07357763</t>
  </si>
  <si>
    <t>07377955</t>
  </si>
  <si>
    <t>07448096</t>
  </si>
  <si>
    <t>07480656</t>
  </si>
  <si>
    <t>07505479</t>
  </si>
  <si>
    <t>075407344</t>
  </si>
  <si>
    <t>07640271</t>
  </si>
  <si>
    <t>07681952</t>
  </si>
  <si>
    <t>08124065</t>
  </si>
  <si>
    <t>08184642</t>
  </si>
  <si>
    <t>08256244</t>
  </si>
  <si>
    <t>08360839</t>
  </si>
  <si>
    <t>08370511</t>
  </si>
  <si>
    <t>08438057</t>
  </si>
  <si>
    <t>08439519</t>
  </si>
  <si>
    <t>08517462</t>
  </si>
  <si>
    <t>08771593</t>
  </si>
  <si>
    <t>08833566</t>
  </si>
  <si>
    <t>08863974</t>
  </si>
  <si>
    <t>09065718</t>
  </si>
  <si>
    <t>09067189</t>
  </si>
  <si>
    <t>09234500</t>
  </si>
  <si>
    <t>09302937</t>
  </si>
  <si>
    <t>09303207</t>
  </si>
  <si>
    <t>09312449</t>
  </si>
  <si>
    <t>093531254</t>
  </si>
  <si>
    <t>09423698</t>
  </si>
  <si>
    <t>09493225</t>
  </si>
  <si>
    <t>09501614</t>
  </si>
  <si>
    <t>09539718</t>
  </si>
  <si>
    <t>09548492</t>
  </si>
  <si>
    <t>09550665</t>
  </si>
  <si>
    <t>09588719</t>
  </si>
  <si>
    <t>09602677</t>
  </si>
  <si>
    <t>09695526</t>
  </si>
  <si>
    <t>09745749</t>
  </si>
  <si>
    <t>09775468</t>
  </si>
  <si>
    <t>09782284</t>
  </si>
  <si>
    <t>09810253</t>
  </si>
  <si>
    <t>09882998</t>
  </si>
  <si>
    <t>20600529481</t>
  </si>
  <si>
    <t>10000827580</t>
  </si>
  <si>
    <t>10000960450</t>
  </si>
  <si>
    <t>10001088152</t>
  </si>
  <si>
    <t>10001094969</t>
  </si>
  <si>
    <t>10001118761</t>
  </si>
  <si>
    <t>10002407847</t>
  </si>
  <si>
    <t>10002469826</t>
  </si>
  <si>
    <t>10002555650</t>
  </si>
  <si>
    <t>10003236574</t>
  </si>
  <si>
    <t>10003277238</t>
  </si>
  <si>
    <t>10003678364</t>
  </si>
  <si>
    <t>10004932248</t>
  </si>
  <si>
    <t>10004935727</t>
  </si>
  <si>
    <t>10005062662</t>
  </si>
  <si>
    <t>10006835797</t>
  </si>
  <si>
    <t>10008199570</t>
  </si>
  <si>
    <t>10008399528</t>
  </si>
  <si>
    <t>10011571978</t>
  </si>
  <si>
    <t>10013176049</t>
  </si>
  <si>
    <t>10013328035</t>
  </si>
  <si>
    <t>10024151382</t>
  </si>
  <si>
    <t>10026369318</t>
  </si>
  <si>
    <t>10026528751</t>
  </si>
  <si>
    <t>10026872494</t>
  </si>
  <si>
    <t>10027792486</t>
  </si>
  <si>
    <t>10027813572</t>
  </si>
  <si>
    <t>10027884755</t>
  </si>
  <si>
    <t>10028120295</t>
  </si>
  <si>
    <t>10028459951</t>
  </si>
  <si>
    <t>10028461238</t>
  </si>
  <si>
    <t>10028724654</t>
  </si>
  <si>
    <t>10028904229</t>
  </si>
  <si>
    <t>10036434070</t>
  </si>
  <si>
    <t>10036660371</t>
  </si>
  <si>
    <t>10036750907</t>
  </si>
  <si>
    <t>10036872808</t>
  </si>
  <si>
    <t>10036887597</t>
  </si>
  <si>
    <t>10036943195</t>
  </si>
  <si>
    <t>10036977308</t>
  </si>
  <si>
    <t>10038541221</t>
  </si>
  <si>
    <t>10040524466</t>
  </si>
  <si>
    <t>10042550</t>
  </si>
  <si>
    <t>10043068861</t>
  </si>
  <si>
    <t>10046243043</t>
  </si>
  <si>
    <t>10046269646</t>
  </si>
  <si>
    <t>10048224381</t>
  </si>
  <si>
    <t>10052131745</t>
  </si>
  <si>
    <t>10052707001</t>
  </si>
  <si>
    <t>10052952536</t>
  </si>
  <si>
    <t>10052956116</t>
  </si>
  <si>
    <t>10053945843</t>
  </si>
  <si>
    <t>10053964830</t>
  </si>
  <si>
    <t>10057886655</t>
  </si>
  <si>
    <t>10060272820</t>
  </si>
  <si>
    <t>10061142628</t>
  </si>
  <si>
    <t>10061143675</t>
  </si>
  <si>
    <t>10061264707</t>
  </si>
  <si>
    <t>10061381894</t>
  </si>
  <si>
    <t>10061438969</t>
  </si>
  <si>
    <t>10061646146</t>
  </si>
  <si>
    <t>10061884969</t>
  </si>
  <si>
    <t>10062134564</t>
  </si>
  <si>
    <t>10062206816</t>
  </si>
  <si>
    <t>10062484166</t>
  </si>
  <si>
    <t>10062541712</t>
  </si>
  <si>
    <t>10062574734</t>
  </si>
  <si>
    <t>10062652221</t>
  </si>
  <si>
    <t>10062752411</t>
  </si>
  <si>
    <t>10062769217</t>
  </si>
  <si>
    <t>10062944485</t>
  </si>
  <si>
    <t>10063889321</t>
  </si>
  <si>
    <t>10064317828</t>
  </si>
  <si>
    <t>10064420530</t>
  </si>
  <si>
    <t>10065185631</t>
  </si>
  <si>
    <t>10065502513</t>
  </si>
  <si>
    <t>10065613382</t>
  </si>
  <si>
    <t>10065636927</t>
  </si>
  <si>
    <t>10065658769</t>
  </si>
  <si>
    <t>10065691391</t>
  </si>
  <si>
    <t>10065696661</t>
  </si>
  <si>
    <t>10065848631</t>
  </si>
  <si>
    <t>10065891692</t>
  </si>
  <si>
    <t>10065899171</t>
  </si>
  <si>
    <t>10065932852</t>
  </si>
  <si>
    <t>10066011645</t>
  </si>
  <si>
    <t>10066067055</t>
  </si>
  <si>
    <t>10066160080</t>
  </si>
  <si>
    <t>10066645628</t>
  </si>
  <si>
    <t>10066776846</t>
  </si>
  <si>
    <t>10066870729</t>
  </si>
  <si>
    <t>10067282286</t>
  </si>
  <si>
    <t>10067548669</t>
  </si>
  <si>
    <t>10067554324</t>
  </si>
  <si>
    <t>10067707872</t>
  </si>
  <si>
    <t>10067715492</t>
  </si>
  <si>
    <t>10067748196</t>
  </si>
  <si>
    <t>10067991112</t>
  </si>
  <si>
    <t>10068034821</t>
  </si>
  <si>
    <t>10068037803</t>
  </si>
  <si>
    <t>10068385313</t>
  </si>
  <si>
    <t>10068398687</t>
  </si>
  <si>
    <t>10068768824</t>
  </si>
  <si>
    <t>10069042932</t>
  </si>
  <si>
    <t>10069074681</t>
  </si>
  <si>
    <t>10069272971</t>
  </si>
  <si>
    <t>10069748568</t>
  </si>
  <si>
    <t>10069839369</t>
  </si>
  <si>
    <t>10070292730</t>
  </si>
  <si>
    <t>10070579648</t>
  </si>
  <si>
    <t>10070696105</t>
  </si>
  <si>
    <t>10070708979</t>
  </si>
  <si>
    <t>10070814167</t>
  </si>
  <si>
    <t>10070934278</t>
  </si>
  <si>
    <t>10071124211</t>
  </si>
  <si>
    <t>10071351063</t>
  </si>
  <si>
    <t>20184569745</t>
  </si>
  <si>
    <t>10071731371</t>
  </si>
  <si>
    <t>10072085863</t>
  </si>
  <si>
    <t>10072133345</t>
  </si>
  <si>
    <t>10072285528</t>
  </si>
  <si>
    <t>10072656488</t>
  </si>
  <si>
    <t>10072671321</t>
  </si>
  <si>
    <t>10072697834</t>
  </si>
  <si>
    <t>10073044885</t>
  </si>
  <si>
    <t>10073212311</t>
  </si>
  <si>
    <t>10073376179</t>
  </si>
  <si>
    <t>10073523015</t>
  </si>
  <si>
    <t>10073544241</t>
  </si>
  <si>
    <t>10073584545</t>
  </si>
  <si>
    <t>10073699067</t>
  </si>
  <si>
    <t>10073779559</t>
  </si>
  <si>
    <t>10073903420</t>
  </si>
  <si>
    <t>10073915827</t>
  </si>
  <si>
    <t>10073941968</t>
  </si>
  <si>
    <t>10074112116</t>
  </si>
  <si>
    <t>10074122049</t>
  </si>
  <si>
    <t>10074147114</t>
  </si>
  <si>
    <t>10074400308</t>
  </si>
  <si>
    <t>10074414210</t>
  </si>
  <si>
    <t>10074424045</t>
  </si>
  <si>
    <t>10074434971</t>
  </si>
  <si>
    <t>10074460661</t>
  </si>
  <si>
    <t>10074618133</t>
  </si>
  <si>
    <t>10074629178</t>
  </si>
  <si>
    <t>10074736047</t>
  </si>
  <si>
    <t>10074751054</t>
  </si>
  <si>
    <t>10074794683</t>
  </si>
  <si>
    <t>10074939266</t>
  </si>
  <si>
    <t>10074947064</t>
  </si>
  <si>
    <t>10074973979</t>
  </si>
  <si>
    <t>10074981734</t>
  </si>
  <si>
    <t>10075001385</t>
  </si>
  <si>
    <t>10075005615</t>
  </si>
  <si>
    <t>10075010589</t>
  </si>
  <si>
    <t>10075025110</t>
  </si>
  <si>
    <t>10075033074</t>
  </si>
  <si>
    <t>10075058824</t>
  </si>
  <si>
    <t>10075066444</t>
  </si>
  <si>
    <t>10075091601</t>
  </si>
  <si>
    <t>10075094529</t>
  </si>
  <si>
    <t>10075097625</t>
  </si>
  <si>
    <t>10075101771</t>
  </si>
  <si>
    <t>10075121</t>
  </si>
  <si>
    <t>10075230589</t>
  </si>
  <si>
    <t>10075242943</t>
  </si>
  <si>
    <t>10075296229</t>
  </si>
  <si>
    <t>10075310752</t>
  </si>
  <si>
    <t>10075341372</t>
  </si>
  <si>
    <t>10075479790</t>
  </si>
  <si>
    <t>10075606759</t>
  </si>
  <si>
    <t>10075870456</t>
  </si>
  <si>
    <t>10076220099</t>
  </si>
  <si>
    <t>10076280202</t>
  </si>
  <si>
    <t>10076300050</t>
  </si>
  <si>
    <t>10076304900</t>
  </si>
  <si>
    <t>10076638425</t>
  </si>
  <si>
    <t>10076951247</t>
  </si>
  <si>
    <t>10077113865</t>
  </si>
  <si>
    <t>10077481619</t>
  </si>
  <si>
    <t>10077495687</t>
  </si>
  <si>
    <t>10077600880</t>
  </si>
  <si>
    <t>10077616930</t>
  </si>
  <si>
    <t>10077799490</t>
  </si>
  <si>
    <t>10078240348</t>
  </si>
  <si>
    <t>10078250963</t>
  </si>
  <si>
    <t>10078377769</t>
  </si>
  <si>
    <t>10078534023</t>
  </si>
  <si>
    <t>10078785077</t>
  </si>
  <si>
    <t>10079155247</t>
  </si>
  <si>
    <t>10079169507</t>
  </si>
  <si>
    <t>10079255331</t>
  </si>
  <si>
    <t>10079622970</t>
  </si>
  <si>
    <t>10079638833</t>
  </si>
  <si>
    <t>10079788380</t>
  </si>
  <si>
    <t>10079865384</t>
  </si>
  <si>
    <t>10080020291</t>
  </si>
  <si>
    <t>10080917002</t>
  </si>
  <si>
    <t>10081011686</t>
  </si>
  <si>
    <t>10081017773</t>
  </si>
  <si>
    <t>10081121481</t>
  </si>
  <si>
    <t>10081137311</t>
  </si>
  <si>
    <t>10081203003</t>
  </si>
  <si>
    <t>10081221729</t>
  </si>
  <si>
    <t>10081226364</t>
  </si>
  <si>
    <t>10081263146</t>
  </si>
  <si>
    <t>10081472683</t>
  </si>
  <si>
    <t>10081472926</t>
  </si>
  <si>
    <t>10081519841</t>
  </si>
  <si>
    <t>10081657764</t>
  </si>
  <si>
    <t>10082119529</t>
  </si>
  <si>
    <t>10082344301</t>
  </si>
  <si>
    <t>10082624401</t>
  </si>
  <si>
    <t>10082729718</t>
  </si>
  <si>
    <t>10082933161</t>
  </si>
  <si>
    <t>10083084923</t>
  </si>
  <si>
    <t>10083182003</t>
  </si>
  <si>
    <t>10083455531</t>
  </si>
  <si>
    <t>10083530192</t>
  </si>
  <si>
    <t>10083533990</t>
  </si>
  <si>
    <t>10083702589</t>
  </si>
  <si>
    <t>10083891748</t>
  </si>
  <si>
    <t>10084179804</t>
  </si>
  <si>
    <t>10084213654</t>
  </si>
  <si>
    <t>10084221371</t>
  </si>
  <si>
    <t>10084233442</t>
  </si>
  <si>
    <t>10084270615</t>
  </si>
  <si>
    <t>10084332921</t>
  </si>
  <si>
    <t>10084470924</t>
  </si>
  <si>
    <t>10084481730</t>
  </si>
  <si>
    <t>10084538626</t>
  </si>
  <si>
    <t>10084947135</t>
  </si>
  <si>
    <t>10085061939</t>
  </si>
  <si>
    <t>10085451141</t>
  </si>
  <si>
    <t>10085758557</t>
  </si>
  <si>
    <t>10085884692</t>
  </si>
  <si>
    <t>10086092480</t>
  </si>
  <si>
    <t>10086265856</t>
  </si>
  <si>
    <t>10086473602</t>
  </si>
  <si>
    <t>10086501673</t>
  </si>
  <si>
    <t>10086525033</t>
  </si>
  <si>
    <t>10086783709</t>
  </si>
  <si>
    <t>10086909541</t>
  </si>
  <si>
    <t>10086959955</t>
  </si>
  <si>
    <t>10087159677</t>
  </si>
  <si>
    <t>10087700009</t>
  </si>
  <si>
    <t>10088392863</t>
  </si>
  <si>
    <t>10088417122</t>
  </si>
  <si>
    <t>10088565890</t>
  </si>
  <si>
    <t>10088639541</t>
  </si>
  <si>
    <t>10088639745</t>
  </si>
  <si>
    <t>10088644170</t>
  </si>
  <si>
    <t>10088660663</t>
  </si>
  <si>
    <t>10088728471</t>
  </si>
  <si>
    <t>10088762610</t>
  </si>
  <si>
    <t>10088831689</t>
  </si>
  <si>
    <t>10088834874</t>
  </si>
  <si>
    <t>10088850594</t>
  </si>
  <si>
    <t>10088876976</t>
  </si>
  <si>
    <t>10088906085</t>
  </si>
  <si>
    <t>10089000756</t>
  </si>
  <si>
    <t>10089279602</t>
  </si>
  <si>
    <t>10089606565</t>
  </si>
  <si>
    <t>10089677861</t>
  </si>
  <si>
    <t>10089884115</t>
  </si>
  <si>
    <t>10089926128</t>
  </si>
  <si>
    <t>10090074348</t>
  </si>
  <si>
    <t>10090191875</t>
  </si>
  <si>
    <t>10090219591</t>
  </si>
  <si>
    <t>10090263329</t>
  </si>
  <si>
    <t>10090542759</t>
  </si>
  <si>
    <t>10090573786</t>
  </si>
  <si>
    <t>10090657181</t>
  </si>
  <si>
    <t>10090791431</t>
  </si>
  <si>
    <t>10090965480</t>
  </si>
  <si>
    <t>10091018816</t>
  </si>
  <si>
    <t>10091071148</t>
  </si>
  <si>
    <t>10091210199</t>
  </si>
  <si>
    <t>10091231561</t>
  </si>
  <si>
    <t>10091748369</t>
  </si>
  <si>
    <t>10091813225</t>
  </si>
  <si>
    <t>10091875468</t>
  </si>
  <si>
    <t>10091953698</t>
  </si>
  <si>
    <t>10091959254</t>
  </si>
  <si>
    <t>10091971998</t>
  </si>
  <si>
    <t>10092217952</t>
  </si>
  <si>
    <t>10092352906</t>
  </si>
  <si>
    <t>10092411449</t>
  </si>
  <si>
    <t>10092459026</t>
  </si>
  <si>
    <t>10092569174</t>
  </si>
  <si>
    <t>10092577771</t>
  </si>
  <si>
    <t>10092914289</t>
  </si>
  <si>
    <t>10093</t>
  </si>
  <si>
    <t>10093003450</t>
  </si>
  <si>
    <t>10093019411</t>
  </si>
  <si>
    <t>10093055611</t>
  </si>
  <si>
    <t>10093114511</t>
  </si>
  <si>
    <t>10093124443</t>
  </si>
  <si>
    <t>10093129666</t>
  </si>
  <si>
    <t>10093264725</t>
  </si>
  <si>
    <t>10093338923</t>
  </si>
  <si>
    <t>10093394874</t>
  </si>
  <si>
    <t>10093466425</t>
  </si>
  <si>
    <t>10093639630</t>
  </si>
  <si>
    <t>10093681318</t>
  </si>
  <si>
    <t>10093727491</t>
  </si>
  <si>
    <t>10093883522</t>
  </si>
  <si>
    <t>10093974056</t>
  </si>
  <si>
    <t>10094461401</t>
  </si>
  <si>
    <t>10094746979</t>
  </si>
  <si>
    <t>10094851047</t>
  </si>
  <si>
    <t>10095022885</t>
  </si>
  <si>
    <t>10095050943</t>
  </si>
  <si>
    <t>10095204193</t>
  </si>
  <si>
    <t>10095484927</t>
  </si>
  <si>
    <t>10095539748</t>
  </si>
  <si>
    <t>10095579987</t>
  </si>
  <si>
    <t>10095650606</t>
  </si>
  <si>
    <t>10095674203</t>
  </si>
  <si>
    <t>10095704293</t>
  </si>
  <si>
    <t>10095829983</t>
  </si>
  <si>
    <t>10095916282</t>
  </si>
  <si>
    <t>10095939681</t>
  </si>
  <si>
    <t>10095969815</t>
  </si>
  <si>
    <t>10096068617</t>
  </si>
  <si>
    <t>10096200337</t>
  </si>
  <si>
    <t>10096303</t>
  </si>
  <si>
    <t>10096461</t>
  </si>
  <si>
    <t>10096461980</t>
  </si>
  <si>
    <t>20600478703</t>
  </si>
  <si>
    <t>10096584186</t>
  </si>
  <si>
    <t>10096684962</t>
  </si>
  <si>
    <t>10097061632</t>
  </si>
  <si>
    <t>10097110722</t>
  </si>
  <si>
    <t>1009711993</t>
  </si>
  <si>
    <t>10097119932</t>
  </si>
  <si>
    <t>10097223713</t>
  </si>
  <si>
    <t>10097402197</t>
  </si>
  <si>
    <t>10097427246</t>
  </si>
  <si>
    <t>10097535197</t>
  </si>
  <si>
    <t>10097627563</t>
  </si>
  <si>
    <t>10097688627</t>
  </si>
  <si>
    <t>10097747801</t>
  </si>
  <si>
    <t>10097756959</t>
  </si>
  <si>
    <t>10097802853</t>
  </si>
  <si>
    <t>10097811500</t>
  </si>
  <si>
    <t>10097908171</t>
  </si>
  <si>
    <t>10097962150</t>
  </si>
  <si>
    <t>10098004616</t>
  </si>
  <si>
    <t>10098088747</t>
  </si>
  <si>
    <t>10098102537</t>
  </si>
  <si>
    <t>10098246997</t>
  </si>
  <si>
    <t>10098302986</t>
  </si>
  <si>
    <t>10098462142</t>
  </si>
  <si>
    <t>10098490162</t>
  </si>
  <si>
    <t>10098494184</t>
  </si>
  <si>
    <t>10098760771</t>
  </si>
  <si>
    <t>10098868271</t>
  </si>
  <si>
    <t>10098904765</t>
  </si>
  <si>
    <t>10099033296</t>
  </si>
  <si>
    <t>10099166113</t>
  </si>
  <si>
    <t>10099266819</t>
  </si>
  <si>
    <t>10099427588</t>
  </si>
  <si>
    <t>10099508138</t>
  </si>
  <si>
    <t>10099742726</t>
  </si>
  <si>
    <t>10100028714</t>
  </si>
  <si>
    <t>10100053603</t>
  </si>
  <si>
    <t>10100153004</t>
  </si>
  <si>
    <t>10100251804</t>
  </si>
  <si>
    <t>10100283463</t>
  </si>
  <si>
    <t>10100318542</t>
  </si>
  <si>
    <t>10100378260</t>
  </si>
  <si>
    <t>10100406166</t>
  </si>
  <si>
    <t>10100425501</t>
  </si>
  <si>
    <t>10100433937</t>
  </si>
  <si>
    <t>10100449931</t>
  </si>
  <si>
    <t>10100507124</t>
  </si>
  <si>
    <t>10100516671</t>
  </si>
  <si>
    <t>10100518550</t>
  </si>
  <si>
    <t>10100525564</t>
  </si>
  <si>
    <t>10100580751</t>
  </si>
  <si>
    <t>10100864652</t>
  </si>
  <si>
    <t>10100869123</t>
  </si>
  <si>
    <t>10101013222</t>
  </si>
  <si>
    <t>10101024704</t>
  </si>
  <si>
    <t>10101103418</t>
  </si>
  <si>
    <t>10101107294</t>
  </si>
  <si>
    <t>10101168455</t>
  </si>
  <si>
    <t>10101182148</t>
  </si>
  <si>
    <t>10101197005</t>
  </si>
  <si>
    <t>10101269901</t>
  </si>
  <si>
    <t>10101289694</t>
  </si>
  <si>
    <t>10101326336</t>
  </si>
  <si>
    <t>10101440601</t>
  </si>
  <si>
    <t>10101576341</t>
  </si>
  <si>
    <t>10101647167</t>
  </si>
  <si>
    <t>10101761890</t>
  </si>
  <si>
    <t>10101765186</t>
  </si>
  <si>
    <t>10101773448</t>
  </si>
  <si>
    <t>10101787724</t>
  </si>
  <si>
    <t>10101806478</t>
  </si>
  <si>
    <t>10101815493</t>
  </si>
  <si>
    <t>10101830557</t>
  </si>
  <si>
    <t>10101837462</t>
  </si>
  <si>
    <t>10101849304</t>
  </si>
  <si>
    <t>10101937246</t>
  </si>
  <si>
    <t>10101956666</t>
  </si>
  <si>
    <t>10101975172</t>
  </si>
  <si>
    <t>10101975873</t>
  </si>
  <si>
    <t>10101999349</t>
  </si>
  <si>
    <t>10102027596</t>
  </si>
  <si>
    <t>10102041360</t>
  </si>
  <si>
    <t>10102074691</t>
  </si>
  <si>
    <t>10102149349</t>
  </si>
  <si>
    <t>10102219819</t>
  </si>
  <si>
    <t>10102274712</t>
  </si>
  <si>
    <t>10102387746</t>
  </si>
  <si>
    <t>10102455695</t>
  </si>
  <si>
    <t>10102457558</t>
  </si>
  <si>
    <t>10102459232</t>
  </si>
  <si>
    <t>10102505153</t>
  </si>
  <si>
    <t>10102609595</t>
  </si>
  <si>
    <t>10102644412</t>
  </si>
  <si>
    <t>10102671975</t>
  </si>
  <si>
    <t>10102790559</t>
  </si>
  <si>
    <t>10102845663</t>
  </si>
  <si>
    <t>10103353403</t>
  </si>
  <si>
    <t>10103390589</t>
  </si>
  <si>
    <t>10103417011</t>
  </si>
  <si>
    <t>10103437968</t>
  </si>
  <si>
    <t>10103469622</t>
  </si>
  <si>
    <t>10103532057</t>
  </si>
  <si>
    <t>10103551175</t>
  </si>
  <si>
    <t>10103596438</t>
  </si>
  <si>
    <t>10103666223</t>
  </si>
  <si>
    <t>10103767453</t>
  </si>
  <si>
    <t>10103783271</t>
  </si>
  <si>
    <t>10103903012</t>
  </si>
  <si>
    <t>10104056496</t>
  </si>
  <si>
    <t>10104113678</t>
  </si>
  <si>
    <t>10104364735</t>
  </si>
  <si>
    <t>10104376598</t>
  </si>
  <si>
    <t>10104486547</t>
  </si>
  <si>
    <t>10104517230</t>
  </si>
  <si>
    <t>10104526760</t>
  </si>
  <si>
    <t>10104536943</t>
  </si>
  <si>
    <t>10104548682</t>
  </si>
  <si>
    <t>10104665191</t>
  </si>
  <si>
    <t>10104676214</t>
  </si>
  <si>
    <t>10104710196</t>
  </si>
  <si>
    <t>10104827051</t>
  </si>
  <si>
    <t>10105009157</t>
  </si>
  <si>
    <t>10105372235</t>
  </si>
  <si>
    <t>10105436357</t>
  </si>
  <si>
    <t>10105495043</t>
  </si>
  <si>
    <t>10105787877</t>
  </si>
  <si>
    <t>10105924009</t>
  </si>
  <si>
    <t>10106033230</t>
  </si>
  <si>
    <t>10106044070</t>
  </si>
  <si>
    <t>10106049683</t>
  </si>
  <si>
    <t>10106145461</t>
  </si>
  <si>
    <t>10106174275</t>
  </si>
  <si>
    <t>10106217799</t>
  </si>
  <si>
    <t>10106223411</t>
  </si>
  <si>
    <t>10106277902</t>
  </si>
  <si>
    <t>10106334817</t>
  </si>
  <si>
    <t>10106384326</t>
  </si>
  <si>
    <t>10106442601</t>
  </si>
  <si>
    <t>10106635418</t>
  </si>
  <si>
    <t>10106666348</t>
  </si>
  <si>
    <t>10106799534</t>
  </si>
  <si>
    <t>10106837525</t>
  </si>
  <si>
    <t>10106962133</t>
  </si>
  <si>
    <t>10106975626</t>
  </si>
  <si>
    <t>10106992822</t>
  </si>
  <si>
    <t>10107002753</t>
  </si>
  <si>
    <t>10107128978</t>
  </si>
  <si>
    <t>10107128986</t>
  </si>
  <si>
    <t>10107129486</t>
  </si>
  <si>
    <t>10107140412</t>
  </si>
  <si>
    <t>10107225183</t>
  </si>
  <si>
    <t>10107313503</t>
  </si>
  <si>
    <t>10107470625</t>
  </si>
  <si>
    <t>10107626048</t>
  </si>
  <si>
    <t>10107792169</t>
  </si>
  <si>
    <t>10107834457</t>
  </si>
  <si>
    <t>10107834856</t>
  </si>
  <si>
    <t>10107862817</t>
  </si>
  <si>
    <t>10108091393</t>
  </si>
  <si>
    <t>10108112960</t>
  </si>
  <si>
    <t>10108154328</t>
  </si>
  <si>
    <t>10108166407</t>
  </si>
  <si>
    <t>10108765203</t>
  </si>
  <si>
    <t>10112395</t>
  </si>
  <si>
    <t>10118</t>
  </si>
  <si>
    <t>10122</t>
  </si>
  <si>
    <t>10124</t>
  </si>
  <si>
    <t>10138</t>
  </si>
  <si>
    <t>12356987</t>
  </si>
  <si>
    <t>10144</t>
  </si>
  <si>
    <t>25551519</t>
  </si>
  <si>
    <t>10154012546</t>
  </si>
  <si>
    <t>10154068231</t>
  </si>
  <si>
    <t>10154216222</t>
  </si>
  <si>
    <t>10154218136</t>
  </si>
  <si>
    <t>10154315751</t>
  </si>
  <si>
    <t>10155928536</t>
  </si>
  <si>
    <t>10157267251</t>
  </si>
  <si>
    <t>10157545294</t>
  </si>
  <si>
    <t>10157586560</t>
  </si>
  <si>
    <t>10157634</t>
  </si>
  <si>
    <t>10157637849</t>
  </si>
  <si>
    <t>10159806770</t>
  </si>
  <si>
    <t>10160091041</t>
  </si>
  <si>
    <t>10160116612</t>
  </si>
  <si>
    <t>10160125093</t>
  </si>
  <si>
    <t>10161575289</t>
  </si>
  <si>
    <t>10164153741</t>
  </si>
  <si>
    <t>10166201590</t>
  </si>
  <si>
    <t>10166494406</t>
  </si>
  <si>
    <t>10166685694</t>
  </si>
  <si>
    <t>10167160102</t>
  </si>
  <si>
    <t>10167235765</t>
  </si>
  <si>
    <t>10167253747</t>
  </si>
  <si>
    <t>10167258111</t>
  </si>
  <si>
    <t>10167336626</t>
  </si>
  <si>
    <t>10167350220</t>
  </si>
  <si>
    <t>10167713616</t>
  </si>
  <si>
    <t>10167775417</t>
  </si>
  <si>
    <t>10167781972</t>
  </si>
  <si>
    <t>10167906465</t>
  </si>
  <si>
    <t>10167925591</t>
  </si>
  <si>
    <t>10167950600</t>
  </si>
  <si>
    <t>10776667647</t>
  </si>
  <si>
    <t>10170</t>
  </si>
  <si>
    <t>12365489</t>
  </si>
  <si>
    <t>10176189</t>
  </si>
  <si>
    <t>10176518</t>
  </si>
  <si>
    <t>10178009686</t>
  </si>
  <si>
    <t>10178066108</t>
  </si>
  <si>
    <t>10178476501</t>
  </si>
  <si>
    <t>10178936161</t>
  </si>
  <si>
    <t>10179338306</t>
  </si>
  <si>
    <t>10179350144</t>
  </si>
  <si>
    <t>10179860550</t>
  </si>
  <si>
    <t>10180747180</t>
  </si>
  <si>
    <t>10180858241</t>
  </si>
  <si>
    <t>10180894247</t>
  </si>
  <si>
    <t>10180927641</t>
  </si>
  <si>
    <t>10180970741</t>
  </si>
  <si>
    <t>10181013040</t>
  </si>
  <si>
    <t>10181089917</t>
  </si>
  <si>
    <t>10181473431</t>
  </si>
  <si>
    <t>10181610196</t>
  </si>
  <si>
    <t>10181831095</t>
  </si>
  <si>
    <t>10182030479</t>
  </si>
  <si>
    <t>10188985365</t>
  </si>
  <si>
    <t>10191846945</t>
  </si>
  <si>
    <t>10192314475</t>
  </si>
  <si>
    <t>10193287935</t>
  </si>
  <si>
    <t>10197</t>
  </si>
  <si>
    <t>10198345747</t>
  </si>
  <si>
    <t>10199133093</t>
  </si>
  <si>
    <t>10199211540</t>
  </si>
  <si>
    <t>10199438498</t>
  </si>
  <si>
    <t>10199570680</t>
  </si>
  <si>
    <t>10199982040</t>
  </si>
  <si>
    <t>10199991120</t>
  </si>
  <si>
    <t>10200177270</t>
  </si>
  <si>
    <t>10200353809</t>
  </si>
  <si>
    <t>10200368636</t>
  </si>
  <si>
    <t>10200501841</t>
  </si>
  <si>
    <t>10200617784</t>
  </si>
  <si>
    <t>10200648396</t>
  </si>
  <si>
    <t>10200731242</t>
  </si>
  <si>
    <t>10200936171</t>
  </si>
  <si>
    <t>10201</t>
  </si>
  <si>
    <t>10201142313</t>
  </si>
  <si>
    <t>10201159054</t>
  </si>
  <si>
    <t>10203270</t>
  </si>
  <si>
    <t>10205255686</t>
  </si>
  <si>
    <t>10205355834</t>
  </si>
  <si>
    <t>10205445825</t>
  </si>
  <si>
    <t>10205469058</t>
  </si>
  <si>
    <t>10205666759</t>
  </si>
  <si>
    <t>10205898439</t>
  </si>
  <si>
    <t>10206563252</t>
  </si>
  <si>
    <t>10207232799</t>
  </si>
  <si>
    <t>10207247192</t>
  </si>
  <si>
    <t>10207418183</t>
  </si>
  <si>
    <t>10208</t>
  </si>
  <si>
    <t>10208855170</t>
  </si>
  <si>
    <t>10208911568</t>
  </si>
  <si>
    <t>10209011765</t>
  </si>
  <si>
    <t>10209016023</t>
  </si>
  <si>
    <t>10209018425</t>
  </si>
  <si>
    <t>10209041451</t>
  </si>
  <si>
    <t>10209846387</t>
  </si>
  <si>
    <t>10209932054</t>
  </si>
  <si>
    <t>10209955526</t>
  </si>
  <si>
    <t>10211018254</t>
  </si>
  <si>
    <t>10211238637</t>
  </si>
  <si>
    <t>10212639589</t>
  </si>
  <si>
    <t>10214171061</t>
  </si>
  <si>
    <t>10214345221</t>
  </si>
  <si>
    <t>10214356339</t>
  </si>
  <si>
    <t>10214597379</t>
  </si>
  <si>
    <t>10214608281</t>
  </si>
  <si>
    <t>10215452684</t>
  </si>
  <si>
    <t>10215590394</t>
  </si>
  <si>
    <t>10215693452</t>
  </si>
  <si>
    <t>10215719133</t>
  </si>
  <si>
    <t>10215739258</t>
  </si>
  <si>
    <t>10215766298</t>
  </si>
  <si>
    <t>10217828193</t>
  </si>
  <si>
    <t>10218651602</t>
  </si>
  <si>
    <t>10218744848</t>
  </si>
  <si>
    <t>10218811405</t>
  </si>
  <si>
    <t>10218820552</t>
  </si>
  <si>
    <t>10218872480</t>
  </si>
  <si>
    <t>10220963841</t>
  </si>
  <si>
    <t>10221006386</t>
  </si>
  <si>
    <t>10222425579</t>
  </si>
  <si>
    <t>10222492420</t>
  </si>
  <si>
    <t>10222513435</t>
  </si>
  <si>
    <t>10222610295</t>
  </si>
  <si>
    <t>10222679287</t>
  </si>
  <si>
    <t>10222719599</t>
  </si>
  <si>
    <t>10222893548</t>
  </si>
  <si>
    <t>10222902393</t>
  </si>
  <si>
    <t>10222940520</t>
  </si>
  <si>
    <t>10223008319</t>
  </si>
  <si>
    <t>10223050480</t>
  </si>
  <si>
    <t>10223085607</t>
  </si>
  <si>
    <t>10223166658</t>
  </si>
  <si>
    <t>10224336247</t>
  </si>
  <si>
    <t>10226657407</t>
  </si>
  <si>
    <t>10227024238</t>
  </si>
  <si>
    <t>10227311776</t>
  </si>
  <si>
    <t>10232489036</t>
  </si>
  <si>
    <t>10234</t>
  </si>
  <si>
    <t>10235683488</t>
  </si>
  <si>
    <t>10238576968</t>
  </si>
  <si>
    <t>10238924893</t>
  </si>
  <si>
    <t>10239105799</t>
  </si>
  <si>
    <t>10239566231</t>
  </si>
  <si>
    <t>10239631911</t>
  </si>
  <si>
    <t>10239877899</t>
  </si>
  <si>
    <t>10239914808</t>
  </si>
  <si>
    <t>10239930889</t>
  </si>
  <si>
    <t>10239937263</t>
  </si>
  <si>
    <t>10240066551</t>
  </si>
  <si>
    <t>10242</t>
  </si>
  <si>
    <t>10415046</t>
  </si>
  <si>
    <t>10244</t>
  </si>
  <si>
    <t>10245</t>
  </si>
  <si>
    <t>10246</t>
  </si>
  <si>
    <t>10246986059</t>
  </si>
  <si>
    <t>10247127335</t>
  </si>
  <si>
    <t>10249</t>
  </si>
  <si>
    <t>10249810865</t>
  </si>
  <si>
    <t>10250003701</t>
  </si>
  <si>
    <t>10253316875</t>
  </si>
  <si>
    <t>10254019513</t>
  </si>
  <si>
    <t>10254201443</t>
  </si>
  <si>
    <t>10254428499</t>
  </si>
  <si>
    <t>10254697279</t>
  </si>
  <si>
    <t>10255015392</t>
  </si>
  <si>
    <t>10255366373</t>
  </si>
  <si>
    <t>10255428590</t>
  </si>
  <si>
    <t>10255515191</t>
  </si>
  <si>
    <t>10255618062</t>
  </si>
  <si>
    <t>10255789401</t>
  </si>
  <si>
    <t>10255981621</t>
  </si>
  <si>
    <t>10256104054</t>
  </si>
  <si>
    <t>10256179089</t>
  </si>
  <si>
    <t>10256499440</t>
  </si>
  <si>
    <t>10257362979</t>
  </si>
  <si>
    <t>10257379243</t>
  </si>
  <si>
    <t>10257397802</t>
  </si>
  <si>
    <t>10257459263</t>
  </si>
  <si>
    <t>10257484250</t>
  </si>
  <si>
    <t>10257516674</t>
  </si>
  <si>
    <t>10257517531</t>
  </si>
  <si>
    <t>10257621109</t>
  </si>
  <si>
    <t>10257648309</t>
  </si>
  <si>
    <t>10258290327</t>
  </si>
  <si>
    <t>10258549533</t>
  </si>
  <si>
    <t>10258565571</t>
  </si>
  <si>
    <t>10266461637</t>
  </si>
  <si>
    <t>10277405089</t>
  </si>
  <si>
    <t>10279161659</t>
  </si>
  <si>
    <t>10279602451</t>
  </si>
  <si>
    <t>10279796441</t>
  </si>
  <si>
    <t>10283093439</t>
  </si>
  <si>
    <t>10283122757</t>
  </si>
  <si>
    <t>10285775723</t>
  </si>
  <si>
    <t>10288211499</t>
  </si>
  <si>
    <t>10288511425</t>
  </si>
  <si>
    <t>10290883127</t>
  </si>
  <si>
    <t>10292279014</t>
  </si>
  <si>
    <t>10292394093</t>
  </si>
  <si>
    <t>10293013638</t>
  </si>
  <si>
    <t>10293249488</t>
  </si>
  <si>
    <t>10294047196</t>
  </si>
  <si>
    <t>10295171435</t>
  </si>
  <si>
    <t>10295177115</t>
  </si>
  <si>
    <t>10295429289</t>
  </si>
  <si>
    <t>10295564321</t>
  </si>
  <si>
    <t>10296260776</t>
  </si>
  <si>
    <t>10296462166</t>
  </si>
  <si>
    <t>10296539746</t>
  </si>
  <si>
    <t>10296541350</t>
  </si>
  <si>
    <t>10296721021</t>
  </si>
  <si>
    <t>10297161062</t>
  </si>
  <si>
    <t>10297164487</t>
  </si>
  <si>
    <t>10305068638</t>
  </si>
  <si>
    <t>10308544244</t>
  </si>
  <si>
    <t>10308624311</t>
  </si>
  <si>
    <t>10310011547</t>
  </si>
  <si>
    <t>10311844283</t>
  </si>
  <si>
    <t>10316247755</t>
  </si>
  <si>
    <t>10316548496</t>
  </si>
  <si>
    <t>10320</t>
  </si>
  <si>
    <t>10321176157</t>
  </si>
  <si>
    <t>10321210541</t>
  </si>
  <si>
    <t>10321234742</t>
  </si>
  <si>
    <t>10323026161</t>
  </si>
  <si>
    <t>10326456590</t>
  </si>
  <si>
    <t>10327</t>
  </si>
  <si>
    <t>10327893616</t>
  </si>
  <si>
    <t>10328209841</t>
  </si>
  <si>
    <t>10328209930</t>
  </si>
  <si>
    <t>10329272864</t>
  </si>
  <si>
    <t>10329283459</t>
  </si>
  <si>
    <t>10329347236</t>
  </si>
  <si>
    <t>10329621427</t>
  </si>
  <si>
    <t>10329682582</t>
  </si>
  <si>
    <t>10329778733</t>
  </si>
  <si>
    <t>10332</t>
  </si>
  <si>
    <t>10336</t>
  </si>
  <si>
    <t>10338265196</t>
  </si>
  <si>
    <t>10345</t>
  </si>
  <si>
    <t>10369</t>
  </si>
  <si>
    <t>10400015681</t>
  </si>
  <si>
    <t>10400108761</t>
  </si>
  <si>
    <t>10400311795</t>
  </si>
  <si>
    <t>10400359089</t>
  </si>
  <si>
    <t>10400374100</t>
  </si>
  <si>
    <t>10400736869</t>
  </si>
  <si>
    <t>10400833180</t>
  </si>
  <si>
    <t>10400955714</t>
  </si>
  <si>
    <t>10401018323</t>
  </si>
  <si>
    <t>10401065089</t>
  </si>
  <si>
    <t>10401083575</t>
  </si>
  <si>
    <t>10401181461</t>
  </si>
  <si>
    <t>10401233925</t>
  </si>
  <si>
    <t>10401376386</t>
  </si>
  <si>
    <t>10401436788</t>
  </si>
  <si>
    <t>10401565961</t>
  </si>
  <si>
    <t>10401713641</t>
  </si>
  <si>
    <t>10401729165</t>
  </si>
  <si>
    <t>10401842271</t>
  </si>
  <si>
    <t>10401865883</t>
  </si>
  <si>
    <t>10401969859</t>
  </si>
  <si>
    <t>10402024840</t>
  </si>
  <si>
    <t>10402042422</t>
  </si>
  <si>
    <t>10402053025</t>
  </si>
  <si>
    <t>10402212697</t>
  </si>
  <si>
    <t>10402459633</t>
  </si>
  <si>
    <t>10402521321</t>
  </si>
  <si>
    <t>10402527752</t>
  </si>
  <si>
    <t>10402548105</t>
  </si>
  <si>
    <t>10402815383</t>
  </si>
  <si>
    <t>10402921361</t>
  </si>
  <si>
    <t>10402945490</t>
  </si>
  <si>
    <t>20603735090</t>
  </si>
  <si>
    <t>10403202563</t>
  </si>
  <si>
    <t>10403238720</t>
  </si>
  <si>
    <t>10403255276</t>
  </si>
  <si>
    <t>10403262345</t>
  </si>
  <si>
    <t>10403589506</t>
  </si>
  <si>
    <t>10403728891</t>
  </si>
  <si>
    <t>10403849907</t>
  </si>
  <si>
    <t>10403952406</t>
  </si>
  <si>
    <t>10404038007</t>
  </si>
  <si>
    <t>10404076502</t>
  </si>
  <si>
    <t>10404096163</t>
  </si>
  <si>
    <t>10404480508</t>
  </si>
  <si>
    <t>10404703434</t>
  </si>
  <si>
    <t>10404781532</t>
  </si>
  <si>
    <t>10405002472</t>
  </si>
  <si>
    <t>10405058389</t>
  </si>
  <si>
    <t>10405219242</t>
  </si>
  <si>
    <t>10405260285</t>
  </si>
  <si>
    <t>10405371311</t>
  </si>
  <si>
    <t>10405424288</t>
  </si>
  <si>
    <t>10405646124</t>
  </si>
  <si>
    <t>10405722581</t>
  </si>
  <si>
    <t>10405830235</t>
  </si>
  <si>
    <t>10405857745</t>
  </si>
  <si>
    <t>10405922962</t>
  </si>
  <si>
    <t>10406115611</t>
  </si>
  <si>
    <t>10406194821</t>
  </si>
  <si>
    <t>10406340002</t>
  </si>
  <si>
    <t>10406381442</t>
  </si>
  <si>
    <t>10406451882</t>
  </si>
  <si>
    <t>10406476877</t>
  </si>
  <si>
    <t>10406574691</t>
  </si>
  <si>
    <t>10406771739</t>
  </si>
  <si>
    <t>10406849452</t>
  </si>
  <si>
    <t>10406906821</t>
  </si>
  <si>
    <t>10406919973</t>
  </si>
  <si>
    <t>10406931698</t>
  </si>
  <si>
    <t>10407007099</t>
  </si>
  <si>
    <t>10407146790</t>
  </si>
  <si>
    <t>10407154750</t>
  </si>
  <si>
    <t>10407319091</t>
  </si>
  <si>
    <t>10407393380</t>
  </si>
  <si>
    <t>10407606359</t>
  </si>
  <si>
    <t>10407732061</t>
  </si>
  <si>
    <t>10407792551</t>
  </si>
  <si>
    <t>10407968170</t>
  </si>
  <si>
    <t>10408279343</t>
  </si>
  <si>
    <t>10408352491</t>
  </si>
  <si>
    <t>10408493116</t>
  </si>
  <si>
    <t>10408545981</t>
  </si>
  <si>
    <t>10408610473</t>
  </si>
  <si>
    <t>10408900617</t>
  </si>
  <si>
    <t>10408942280</t>
  </si>
  <si>
    <t>10409091976</t>
  </si>
  <si>
    <t>10409599686</t>
  </si>
  <si>
    <t>10409914417</t>
  </si>
  <si>
    <t>10409943972</t>
  </si>
  <si>
    <t>10410059172</t>
  </si>
  <si>
    <t>10410177388</t>
  </si>
  <si>
    <t>10410256938</t>
  </si>
  <si>
    <t>10410300</t>
  </si>
  <si>
    <t>10410309969</t>
  </si>
  <si>
    <t>10410394770</t>
  </si>
  <si>
    <t>10410429476</t>
  </si>
  <si>
    <t>10410598090</t>
  </si>
  <si>
    <t>10410625348</t>
  </si>
  <si>
    <t>10410754865</t>
  </si>
  <si>
    <t>10410964339</t>
  </si>
  <si>
    <t>10410993657</t>
  </si>
  <si>
    <t>10411018542</t>
  </si>
  <si>
    <t>10411030968</t>
  </si>
  <si>
    <t>10411042931</t>
  </si>
  <si>
    <t>10411170204</t>
  </si>
  <si>
    <t>10411201266</t>
  </si>
  <si>
    <t>10411337478</t>
  </si>
  <si>
    <t>10411409592</t>
  </si>
  <si>
    <t>10411667451</t>
  </si>
  <si>
    <t>10411740159</t>
  </si>
  <si>
    <t>10411862297</t>
  </si>
  <si>
    <t>10411893150</t>
  </si>
  <si>
    <t>10412052035</t>
  </si>
  <si>
    <t>10412121223</t>
  </si>
  <si>
    <t>10412385522</t>
  </si>
  <si>
    <t>10412570109</t>
  </si>
  <si>
    <t>10412586510</t>
  </si>
  <si>
    <t>10412819620</t>
  </si>
  <si>
    <t>10412840</t>
  </si>
  <si>
    <t>10412880230</t>
  </si>
  <si>
    <t>10412899208</t>
  </si>
  <si>
    <t>10412951897</t>
  </si>
  <si>
    <t>10413081390</t>
  </si>
  <si>
    <t>10413393715</t>
  </si>
  <si>
    <t>10413457799</t>
  </si>
  <si>
    <t>10413758781</t>
  </si>
  <si>
    <t>10413820974</t>
  </si>
  <si>
    <t>10413923927</t>
  </si>
  <si>
    <t>10414230488</t>
  </si>
  <si>
    <t>10414392364</t>
  </si>
  <si>
    <t>10414403978</t>
  </si>
  <si>
    <t>10414428253</t>
  </si>
  <si>
    <t>10414479249</t>
  </si>
  <si>
    <t>10414615584</t>
  </si>
  <si>
    <t>10414615703</t>
  </si>
  <si>
    <t>10414785927</t>
  </si>
  <si>
    <t>10415023478</t>
  </si>
  <si>
    <t>10415046885</t>
  </si>
  <si>
    <t>10415142035</t>
  </si>
  <si>
    <t>10415237940</t>
  </si>
  <si>
    <t>10415376061</t>
  </si>
  <si>
    <t>10415636291</t>
  </si>
  <si>
    <t>10415776051</t>
  </si>
  <si>
    <t>10415911721</t>
  </si>
  <si>
    <t>10415928250</t>
  </si>
  <si>
    <t>10415989151</t>
  </si>
  <si>
    <t>10416020898</t>
  </si>
  <si>
    <t>10416048814</t>
  </si>
  <si>
    <t>10416073665</t>
  </si>
  <si>
    <t>10416075901</t>
  </si>
  <si>
    <t>10416341589</t>
  </si>
  <si>
    <t>10416380894</t>
  </si>
  <si>
    <t>10416460154</t>
  </si>
  <si>
    <t>10416712421</t>
  </si>
  <si>
    <t>10416773969</t>
  </si>
  <si>
    <t>10416799411</t>
  </si>
  <si>
    <t>10417383307</t>
  </si>
  <si>
    <t>10417566762</t>
  </si>
  <si>
    <t>10417642701</t>
  </si>
  <si>
    <t>10417646995</t>
  </si>
  <si>
    <t>10417668611</t>
  </si>
  <si>
    <t>10417741637</t>
  </si>
  <si>
    <t>10417972035</t>
  </si>
  <si>
    <t>10417977843</t>
  </si>
  <si>
    <t>10418044123</t>
  </si>
  <si>
    <t>10418486606</t>
  </si>
  <si>
    <t>10418530842</t>
  </si>
  <si>
    <t>10418656293</t>
  </si>
  <si>
    <t>10418712312</t>
  </si>
  <si>
    <t>10418760538</t>
  </si>
  <si>
    <t>10418819087</t>
  </si>
  <si>
    <t>10418866531</t>
  </si>
  <si>
    <t>10419248393</t>
  </si>
  <si>
    <t>10419459262</t>
  </si>
  <si>
    <t>10419489498</t>
  </si>
  <si>
    <t>10419790481</t>
  </si>
  <si>
    <t>10419991479</t>
  </si>
  <si>
    <t>10420221172</t>
  </si>
  <si>
    <t>10420543951</t>
  </si>
  <si>
    <t>10420583210</t>
  </si>
  <si>
    <t>10421197470</t>
  </si>
  <si>
    <t>10421255127</t>
  </si>
  <si>
    <t>10421438965</t>
  </si>
  <si>
    <t>10421446984</t>
  </si>
  <si>
    <t>10421450051</t>
  </si>
  <si>
    <t>10421553004</t>
  </si>
  <si>
    <t>10421561252</t>
  </si>
  <si>
    <t>10421575792</t>
  </si>
  <si>
    <t>10421651057</t>
  </si>
  <si>
    <t>10421663993</t>
  </si>
  <si>
    <t>10421850181</t>
  </si>
  <si>
    <t>10422173205</t>
  </si>
  <si>
    <t>10422213363</t>
  </si>
  <si>
    <t>10422222656</t>
  </si>
  <si>
    <t>10422623901</t>
  </si>
  <si>
    <t>10422671671</t>
  </si>
  <si>
    <t>10422698804</t>
  </si>
  <si>
    <t>10422753627</t>
  </si>
  <si>
    <t>10422840317</t>
  </si>
  <si>
    <t>10422851645</t>
  </si>
  <si>
    <t>10423196560</t>
  </si>
  <si>
    <t>10423225144</t>
  </si>
  <si>
    <t>10423354645</t>
  </si>
  <si>
    <t>10423734308</t>
  </si>
  <si>
    <t>10423917704</t>
  </si>
  <si>
    <t>10424077041</t>
  </si>
  <si>
    <t>10424103280</t>
  </si>
  <si>
    <t>10424350791</t>
  </si>
  <si>
    <t>10424505957</t>
  </si>
  <si>
    <t>10424592311</t>
  </si>
  <si>
    <t>10424839812</t>
  </si>
  <si>
    <t>10425157901</t>
  </si>
  <si>
    <t>10425255971</t>
  </si>
  <si>
    <t>10425376034</t>
  </si>
  <si>
    <t>10425446261</t>
  </si>
  <si>
    <t>10425633916</t>
  </si>
  <si>
    <t>10425991693</t>
  </si>
  <si>
    <t>10426001603</t>
  </si>
  <si>
    <t>10426014594</t>
  </si>
  <si>
    <t>10426015949</t>
  </si>
  <si>
    <t>10426191445</t>
  </si>
  <si>
    <t>10426402489</t>
  </si>
  <si>
    <t>10426917268</t>
  </si>
  <si>
    <t>10427639717</t>
  </si>
  <si>
    <t>10427664037</t>
  </si>
  <si>
    <t>10427791934</t>
  </si>
  <si>
    <t>10427801956</t>
  </si>
  <si>
    <t>10427909919</t>
  </si>
  <si>
    <t>10427982403</t>
  </si>
  <si>
    <t>10428231622</t>
  </si>
  <si>
    <t>10428236322</t>
  </si>
  <si>
    <t>10428400807</t>
  </si>
  <si>
    <t>10428577618</t>
  </si>
  <si>
    <t>10428659509</t>
  </si>
  <si>
    <t>10428974200</t>
  </si>
  <si>
    <t>10429148508</t>
  </si>
  <si>
    <t>10429215311</t>
  </si>
  <si>
    <t>10429449206</t>
  </si>
  <si>
    <t>10429470051</t>
  </si>
  <si>
    <t>10429474243</t>
  </si>
  <si>
    <t>10429565273</t>
  </si>
  <si>
    <t>10429565869</t>
  </si>
  <si>
    <t>10429586688</t>
  </si>
  <si>
    <t>10429611828</t>
  </si>
  <si>
    <t>10429839225</t>
  </si>
  <si>
    <t>10430092800</t>
  </si>
  <si>
    <t>10430187151</t>
  </si>
  <si>
    <t>10430608679</t>
  </si>
  <si>
    <t>10430760438</t>
  </si>
  <si>
    <t>10430843112</t>
  </si>
  <si>
    <t>10431</t>
  </si>
  <si>
    <t>10431117237</t>
  </si>
  <si>
    <t>10431188665</t>
  </si>
  <si>
    <t>10431265252</t>
  </si>
  <si>
    <t>10431601830</t>
  </si>
  <si>
    <t>10432422343</t>
  </si>
  <si>
    <t>10432423374</t>
  </si>
  <si>
    <t>10432442646</t>
  </si>
  <si>
    <t>10432447621</t>
  </si>
  <si>
    <t>10432671521</t>
  </si>
  <si>
    <t>10433009237</t>
  </si>
  <si>
    <t>10433074900</t>
  </si>
  <si>
    <t>10433693201</t>
  </si>
  <si>
    <t>10433695751</t>
  </si>
  <si>
    <t>10433698814</t>
  </si>
  <si>
    <t>10433723312</t>
  </si>
  <si>
    <t>10433953750</t>
  </si>
  <si>
    <t>10434023225</t>
  </si>
  <si>
    <t>10434284801</t>
  </si>
  <si>
    <t>10434348361</t>
  </si>
  <si>
    <t>10434388835</t>
  </si>
  <si>
    <t>10434434021</t>
  </si>
  <si>
    <t>10434487132</t>
  </si>
  <si>
    <t>10434758080</t>
  </si>
  <si>
    <t>10434884719</t>
  </si>
  <si>
    <t>10435080290</t>
  </si>
  <si>
    <t>10435173115</t>
  </si>
  <si>
    <t>10435545144</t>
  </si>
  <si>
    <t>10435777541</t>
  </si>
  <si>
    <t>10435864312</t>
  </si>
  <si>
    <t>10435900378</t>
  </si>
  <si>
    <t>10435968690</t>
  </si>
  <si>
    <t>10436141659</t>
  </si>
  <si>
    <t>10436381081</t>
  </si>
  <si>
    <t>10436386376</t>
  </si>
  <si>
    <t>10436572455</t>
  </si>
  <si>
    <t>10436760669</t>
  </si>
  <si>
    <t>10436826309</t>
  </si>
  <si>
    <t>10436932125</t>
  </si>
  <si>
    <t>10436940691</t>
  </si>
  <si>
    <t>10437361229</t>
  </si>
  <si>
    <t>10437379471</t>
  </si>
  <si>
    <t>10437402758</t>
  </si>
  <si>
    <t>10437413</t>
  </si>
  <si>
    <t>10437413814</t>
  </si>
  <si>
    <t>10437908392</t>
  </si>
  <si>
    <t>10438132002</t>
  </si>
  <si>
    <t>10438182115</t>
  </si>
  <si>
    <t>10438269857</t>
  </si>
  <si>
    <t>10438585651</t>
  </si>
  <si>
    <t>10438610168</t>
  </si>
  <si>
    <t>10438752591</t>
  </si>
  <si>
    <t>10438821665</t>
  </si>
  <si>
    <t>10438904781</t>
  </si>
  <si>
    <t>10438998034</t>
  </si>
  <si>
    <t>10439106684</t>
  </si>
  <si>
    <t>10439156851</t>
  </si>
  <si>
    <t>10439236316</t>
  </si>
  <si>
    <t>10439599664</t>
  </si>
  <si>
    <t>10439754295</t>
  </si>
  <si>
    <t>10440431335</t>
  </si>
  <si>
    <t>10440509440</t>
  </si>
  <si>
    <t>10440843714</t>
  </si>
  <si>
    <t>10441427285</t>
  </si>
  <si>
    <t>10441623360</t>
  </si>
  <si>
    <t>10441655041</t>
  </si>
  <si>
    <t>10442060334</t>
  </si>
  <si>
    <t>10442754409</t>
  </si>
  <si>
    <t>10442820533</t>
  </si>
  <si>
    <t>10443161894</t>
  </si>
  <si>
    <t>10443611989</t>
  </si>
  <si>
    <t>10443702402</t>
  </si>
  <si>
    <t>10443755808</t>
  </si>
  <si>
    <t>10443894883</t>
  </si>
  <si>
    <t>10444267734</t>
  </si>
  <si>
    <t>10444409091</t>
  </si>
  <si>
    <t>10444610552</t>
  </si>
  <si>
    <t>10444613080</t>
  </si>
  <si>
    <t>10444864554</t>
  </si>
  <si>
    <t>10444924280</t>
  </si>
  <si>
    <t>10445266057</t>
  </si>
  <si>
    <t>10445388641</t>
  </si>
  <si>
    <t>10445448988</t>
  </si>
  <si>
    <t>10445469551</t>
  </si>
  <si>
    <t>10445539304</t>
  </si>
  <si>
    <t>10445575734</t>
  </si>
  <si>
    <t>10447252401</t>
  </si>
  <si>
    <t>10447288252</t>
  </si>
  <si>
    <t>10447368167</t>
  </si>
  <si>
    <t>10447396501</t>
  </si>
  <si>
    <t>10447579575</t>
  </si>
  <si>
    <t>10447751751</t>
  </si>
  <si>
    <t>10447860428</t>
  </si>
  <si>
    <t>10447866400</t>
  </si>
  <si>
    <t>10448246821</t>
  </si>
  <si>
    <t>10448264501</t>
  </si>
  <si>
    <t>10448468963</t>
  </si>
  <si>
    <t>10448618663</t>
  </si>
  <si>
    <t>10449228095</t>
  </si>
  <si>
    <t>10449397806</t>
  </si>
  <si>
    <t>10449851710</t>
  </si>
  <si>
    <t>10450249578</t>
  </si>
  <si>
    <t>10450252927</t>
  </si>
  <si>
    <t>10450396783</t>
  </si>
  <si>
    <t>10450892616</t>
  </si>
  <si>
    <t>10451341842</t>
  </si>
  <si>
    <t>10451710236</t>
  </si>
  <si>
    <t>10452100415</t>
  </si>
  <si>
    <t>10452797840</t>
  </si>
  <si>
    <t>10452910930</t>
  </si>
  <si>
    <t>10452954872</t>
  </si>
  <si>
    <t>10452967192</t>
  </si>
  <si>
    <t>10453240865</t>
  </si>
  <si>
    <t>10453357363</t>
  </si>
  <si>
    <t>10453707381</t>
  </si>
  <si>
    <t>10453708166</t>
  </si>
  <si>
    <t>10454008451</t>
  </si>
  <si>
    <t>10454062634</t>
  </si>
  <si>
    <t>10454261653</t>
  </si>
  <si>
    <t>10454623296</t>
  </si>
  <si>
    <t>10454868</t>
  </si>
  <si>
    <t>10455169840</t>
  </si>
  <si>
    <t>10455172646</t>
  </si>
  <si>
    <t>10455185578</t>
  </si>
  <si>
    <t>10455209825</t>
  </si>
  <si>
    <t>10455253565</t>
  </si>
  <si>
    <t>10455336461</t>
  </si>
  <si>
    <t>10455416936</t>
  </si>
  <si>
    <t>10455689568</t>
  </si>
  <si>
    <t>10455773909</t>
  </si>
  <si>
    <t>10456069458</t>
  </si>
  <si>
    <t>10456154731</t>
  </si>
  <si>
    <t>10456250292</t>
  </si>
  <si>
    <t>10456624907</t>
  </si>
  <si>
    <t>10456813408</t>
  </si>
  <si>
    <t>10457160971</t>
  </si>
  <si>
    <t>10457205592</t>
  </si>
  <si>
    <t>10457852164</t>
  </si>
  <si>
    <t>10458278160</t>
  </si>
  <si>
    <t>10458359259</t>
  </si>
  <si>
    <t>10458775988</t>
  </si>
  <si>
    <t>10458779037</t>
  </si>
  <si>
    <t>10459312299</t>
  </si>
  <si>
    <t>10459581869</t>
  </si>
  <si>
    <t>10459626421</t>
  </si>
  <si>
    <t>10460</t>
  </si>
  <si>
    <t>10460134400</t>
  </si>
  <si>
    <t>10460158881</t>
  </si>
  <si>
    <t>10460383337</t>
  </si>
  <si>
    <t>10460454617</t>
  </si>
  <si>
    <t>10460474961</t>
  </si>
  <si>
    <t>10460605143</t>
  </si>
  <si>
    <t>10460671600</t>
  </si>
  <si>
    <t>10460707311</t>
  </si>
  <si>
    <t>10461275538</t>
  </si>
  <si>
    <t>10461303507</t>
  </si>
  <si>
    <t>10462049361</t>
  </si>
  <si>
    <t>10462131157</t>
  </si>
  <si>
    <t>10462380092</t>
  </si>
  <si>
    <t>10462951189</t>
  </si>
  <si>
    <t>10463012437</t>
  </si>
  <si>
    <t>10463181123</t>
  </si>
  <si>
    <t>10463243102</t>
  </si>
  <si>
    <t>10463384024</t>
  </si>
  <si>
    <t>10463537</t>
  </si>
  <si>
    <t>10463580974</t>
  </si>
  <si>
    <t>10463586875</t>
  </si>
  <si>
    <t>10463820487</t>
  </si>
  <si>
    <t>10463966694</t>
  </si>
  <si>
    <t>10464155207</t>
  </si>
  <si>
    <t>10464248221</t>
  </si>
  <si>
    <t>10465192556</t>
  </si>
  <si>
    <t>10465382142</t>
  </si>
  <si>
    <t>10465746977</t>
  </si>
  <si>
    <t>10466548192</t>
  </si>
  <si>
    <t>10467158835</t>
  </si>
  <si>
    <t>10467232962</t>
  </si>
  <si>
    <t>10467242682</t>
  </si>
  <si>
    <t>10467358630</t>
  </si>
  <si>
    <t>10467398399</t>
  </si>
  <si>
    <t>10467556130</t>
  </si>
  <si>
    <t>10467580910</t>
  </si>
  <si>
    <t>10467797145</t>
  </si>
  <si>
    <t>10467926557</t>
  </si>
  <si>
    <t>10468316612</t>
  </si>
  <si>
    <t>10468586792</t>
  </si>
  <si>
    <t>10468770992</t>
  </si>
  <si>
    <t>10468821562</t>
  </si>
  <si>
    <t>10468974172</t>
  </si>
  <si>
    <t>10469</t>
  </si>
  <si>
    <t>10469316047</t>
  </si>
  <si>
    <t>10470042643</t>
  </si>
  <si>
    <t>10470080774</t>
  </si>
  <si>
    <t>10470836232</t>
  </si>
  <si>
    <t>10471034652</t>
  </si>
  <si>
    <t>10471335547</t>
  </si>
  <si>
    <t>10471426216</t>
  </si>
  <si>
    <t>10471630301</t>
  </si>
  <si>
    <t>10471788754</t>
  </si>
  <si>
    <t>10471932758</t>
  </si>
  <si>
    <t>10471992114</t>
  </si>
  <si>
    <t>10472333424</t>
  </si>
  <si>
    <t>10472456577</t>
  </si>
  <si>
    <t>10472594457</t>
  </si>
  <si>
    <t>10472627746</t>
  </si>
  <si>
    <t>10473</t>
  </si>
  <si>
    <t>10473154612</t>
  </si>
  <si>
    <t>10473174206</t>
  </si>
  <si>
    <t>10473348719</t>
  </si>
  <si>
    <t>10473553444</t>
  </si>
  <si>
    <t>10473594825</t>
  </si>
  <si>
    <t>10474497238</t>
  </si>
  <si>
    <t>10475766461</t>
  </si>
  <si>
    <t>10475843270</t>
  </si>
  <si>
    <t>10475999768</t>
  </si>
  <si>
    <t>10476299646</t>
  </si>
  <si>
    <t>10476358391</t>
  </si>
  <si>
    <t>10476510622</t>
  </si>
  <si>
    <t>10476579665</t>
  </si>
  <si>
    <t>10476960393</t>
  </si>
  <si>
    <t>10477063654</t>
  </si>
  <si>
    <t>10477453240</t>
  </si>
  <si>
    <t>10477485001</t>
  </si>
  <si>
    <t>10478360989</t>
  </si>
  <si>
    <t>10478426998</t>
  </si>
  <si>
    <t>10479151151</t>
  </si>
  <si>
    <t>10480</t>
  </si>
  <si>
    <t>10480060518</t>
  </si>
  <si>
    <t>10480302139</t>
  </si>
  <si>
    <t>10480340456</t>
  </si>
  <si>
    <t>10480579181</t>
  </si>
  <si>
    <t>10480780758</t>
  </si>
  <si>
    <t>10480838756</t>
  </si>
  <si>
    <t>10480920690</t>
  </si>
  <si>
    <t>10482401681</t>
  </si>
  <si>
    <t>10482599058</t>
  </si>
  <si>
    <t>10483192890</t>
  </si>
  <si>
    <t>10483426246</t>
  </si>
  <si>
    <t>10483829561</t>
  </si>
  <si>
    <t>10484007689</t>
  </si>
  <si>
    <t>10484323181</t>
  </si>
  <si>
    <t>10484863682</t>
  </si>
  <si>
    <t>10485321387</t>
  </si>
  <si>
    <t>10485344336</t>
  </si>
  <si>
    <t>10489421246</t>
  </si>
  <si>
    <t>10522</t>
  </si>
  <si>
    <t>10536</t>
  </si>
  <si>
    <t>10540</t>
  </si>
  <si>
    <t>10541</t>
  </si>
  <si>
    <t>10555</t>
  </si>
  <si>
    <t>10577933</t>
  </si>
  <si>
    <t>10583522</t>
  </si>
  <si>
    <t>12548967</t>
  </si>
  <si>
    <t>10591194</t>
  </si>
  <si>
    <t>10607801326</t>
  </si>
  <si>
    <t>10613408351</t>
  </si>
  <si>
    <t>10625425897</t>
  </si>
  <si>
    <t>12365214</t>
  </si>
  <si>
    <t>10696</t>
  </si>
  <si>
    <t>10699282</t>
  </si>
  <si>
    <t>10700074141</t>
  </si>
  <si>
    <t>10700150459</t>
  </si>
  <si>
    <t>10700463155</t>
  </si>
  <si>
    <t>10700492708</t>
  </si>
  <si>
    <t>10700750456</t>
  </si>
  <si>
    <t>10700901560</t>
  </si>
  <si>
    <t>10702233122</t>
  </si>
  <si>
    <t>10703141795</t>
  </si>
  <si>
    <t>10703899612</t>
  </si>
  <si>
    <t>10704408299</t>
  </si>
  <si>
    <t>10704425291</t>
  </si>
  <si>
    <t>10704735575</t>
  </si>
  <si>
    <t>10704817202</t>
  </si>
  <si>
    <t>10705142721</t>
  </si>
  <si>
    <t>10705803418</t>
  </si>
  <si>
    <t>10706187231</t>
  </si>
  <si>
    <t>10706805571</t>
  </si>
  <si>
    <t>10707818960</t>
  </si>
  <si>
    <t>10708031807</t>
  </si>
  <si>
    <t>10709406782</t>
  </si>
  <si>
    <t>10709799849</t>
  </si>
  <si>
    <t>10711310211</t>
  </si>
  <si>
    <t>10711623804</t>
  </si>
  <si>
    <t>10711865620</t>
  </si>
  <si>
    <t>10712675492</t>
  </si>
  <si>
    <t>10713805748</t>
  </si>
  <si>
    <t>10714368</t>
  </si>
  <si>
    <t>10714748161</t>
  </si>
  <si>
    <t>10716606835</t>
  </si>
  <si>
    <t>10717670871</t>
  </si>
  <si>
    <t>10721328614</t>
  </si>
  <si>
    <t>10721329921</t>
  </si>
  <si>
    <t>10721577517</t>
  </si>
  <si>
    <t>10721886226</t>
  </si>
  <si>
    <t>10721961368</t>
  </si>
  <si>
    <t>10723</t>
  </si>
  <si>
    <t>10723157264</t>
  </si>
  <si>
    <t>10723963708</t>
  </si>
  <si>
    <t>10724200970</t>
  </si>
  <si>
    <t>10724210801</t>
  </si>
  <si>
    <t>10724972964</t>
  </si>
  <si>
    <t>10725133214</t>
  </si>
  <si>
    <t>10725191940</t>
  </si>
  <si>
    <t>10726391217</t>
  </si>
  <si>
    <t>10726870051</t>
  </si>
  <si>
    <t>10727227518</t>
  </si>
  <si>
    <t>10727446082</t>
  </si>
  <si>
    <t>10728048226</t>
  </si>
  <si>
    <t>10729361696</t>
  </si>
  <si>
    <t>10729433182</t>
  </si>
  <si>
    <t>10729884575</t>
  </si>
  <si>
    <t>10730365719</t>
  </si>
  <si>
    <t>20605995447</t>
  </si>
  <si>
    <t>10731115716</t>
  </si>
  <si>
    <t>10732020140</t>
  </si>
  <si>
    <t>10732260078</t>
  </si>
  <si>
    <t>10733564721</t>
  </si>
  <si>
    <t>10733576184</t>
  </si>
  <si>
    <t>10733863221</t>
  </si>
  <si>
    <t>10734217293</t>
  </si>
  <si>
    <t>10734424167</t>
  </si>
  <si>
    <t>10735323755</t>
  </si>
  <si>
    <t>10736083120</t>
  </si>
  <si>
    <t>10736339060</t>
  </si>
  <si>
    <t>10736353097</t>
  </si>
  <si>
    <t>10738</t>
  </si>
  <si>
    <t>10738009091</t>
  </si>
  <si>
    <t>10738914819</t>
  </si>
  <si>
    <t>10740467595</t>
  </si>
  <si>
    <t>10741313001</t>
  </si>
  <si>
    <t>10742955023</t>
  </si>
  <si>
    <t>10743744191</t>
  </si>
  <si>
    <t>10744675478</t>
  </si>
  <si>
    <t>10747268024</t>
  </si>
  <si>
    <t>10748281431</t>
  </si>
  <si>
    <t>10748399386</t>
  </si>
  <si>
    <t>10748664101</t>
  </si>
  <si>
    <t>10749108491</t>
  </si>
  <si>
    <t>10749533027</t>
  </si>
  <si>
    <t>10749765939</t>
  </si>
  <si>
    <t>10753</t>
  </si>
  <si>
    <t>10753209226</t>
  </si>
  <si>
    <t>10754341993</t>
  </si>
  <si>
    <t>10754880932</t>
  </si>
  <si>
    <t>10755</t>
  </si>
  <si>
    <t>10755074255</t>
  </si>
  <si>
    <t>10755938837</t>
  </si>
  <si>
    <t>10756594589</t>
  </si>
  <si>
    <t>10758139714</t>
  </si>
  <si>
    <t>10758391847</t>
  </si>
  <si>
    <t>10759369152</t>
  </si>
  <si>
    <t>10759447277</t>
  </si>
  <si>
    <t>10760226811</t>
  </si>
  <si>
    <t>10761192065</t>
  </si>
  <si>
    <t>10762213368</t>
  </si>
  <si>
    <t>10765265709</t>
  </si>
  <si>
    <t>10765311786</t>
  </si>
  <si>
    <t>20536796411</t>
  </si>
  <si>
    <t>10767747204</t>
  </si>
  <si>
    <t>10768030800</t>
  </si>
  <si>
    <t>10769812909</t>
  </si>
  <si>
    <t>10771595150</t>
  </si>
  <si>
    <t>10771827107</t>
  </si>
  <si>
    <t>10772004414</t>
  </si>
  <si>
    <t>10773242254</t>
  </si>
  <si>
    <t>10776718292</t>
  </si>
  <si>
    <t>10776814348</t>
  </si>
  <si>
    <t>10778002332</t>
  </si>
  <si>
    <t>10778716939</t>
  </si>
  <si>
    <t>10779216</t>
  </si>
  <si>
    <t>10798</t>
  </si>
  <si>
    <t>10800</t>
  </si>
  <si>
    <t>10800105396</t>
  </si>
  <si>
    <t>10800113771</t>
  </si>
  <si>
    <t>10800125362</t>
  </si>
  <si>
    <t>10801</t>
  </si>
  <si>
    <t>10801150310</t>
  </si>
  <si>
    <t>10801504855</t>
  </si>
  <si>
    <t>10801619997</t>
  </si>
  <si>
    <t>10801674840</t>
  </si>
  <si>
    <t>10801996707</t>
  </si>
  <si>
    <t>10802315169</t>
  </si>
  <si>
    <t>10802359379</t>
  </si>
  <si>
    <t>10802556344</t>
  </si>
  <si>
    <t>10802562913</t>
  </si>
  <si>
    <t>10803202538</t>
  </si>
  <si>
    <t>10804255</t>
  </si>
  <si>
    <t>10804617090</t>
  </si>
  <si>
    <t>10804951755</t>
  </si>
  <si>
    <t>10804955</t>
  </si>
  <si>
    <t>10805297838</t>
  </si>
  <si>
    <t>10805550274</t>
  </si>
  <si>
    <t>10805808166</t>
  </si>
  <si>
    <t>10806144814</t>
  </si>
  <si>
    <t>10806453779</t>
  </si>
  <si>
    <t>10806473699</t>
  </si>
  <si>
    <t>10806518269</t>
  </si>
  <si>
    <t>10806736096</t>
  </si>
  <si>
    <t>108078075</t>
  </si>
  <si>
    <t>10830</t>
  </si>
  <si>
    <t>10841</t>
  </si>
  <si>
    <t>10867388</t>
  </si>
  <si>
    <t>10878</t>
  </si>
  <si>
    <t>10893</t>
  </si>
  <si>
    <t>10924</t>
  </si>
  <si>
    <t>10975</t>
  </si>
  <si>
    <t>11009</t>
  </si>
  <si>
    <t>11034</t>
  </si>
  <si>
    <t>11043</t>
  </si>
  <si>
    <t>11078</t>
  </si>
  <si>
    <t>11081</t>
  </si>
  <si>
    <t>11136</t>
  </si>
  <si>
    <t>11148</t>
  </si>
  <si>
    <t>11152</t>
  </si>
  <si>
    <t>11155</t>
  </si>
  <si>
    <t>15975365</t>
  </si>
  <si>
    <t>15695623</t>
  </si>
  <si>
    <t>11219</t>
  </si>
  <si>
    <t>11226</t>
  </si>
  <si>
    <t>26542125</t>
  </si>
  <si>
    <t>11279</t>
  </si>
  <si>
    <t>11286</t>
  </si>
  <si>
    <t>40329796</t>
  </si>
  <si>
    <t>11338</t>
  </si>
  <si>
    <t>15985236</t>
  </si>
  <si>
    <t>13355858</t>
  </si>
  <si>
    <t>11384</t>
  </si>
  <si>
    <t>11389</t>
  </si>
  <si>
    <t>11408</t>
  </si>
  <si>
    <t>11417</t>
  </si>
  <si>
    <t>11421</t>
  </si>
  <si>
    <t>11437</t>
  </si>
  <si>
    <t>13467985</t>
  </si>
  <si>
    <t>11235689</t>
  </si>
  <si>
    <t>12345985</t>
  </si>
  <si>
    <t>11510</t>
  </si>
  <si>
    <t>11513</t>
  </si>
  <si>
    <t>11558</t>
  </si>
  <si>
    <t>11563</t>
  </si>
  <si>
    <t>11564</t>
  </si>
  <si>
    <t>11571</t>
  </si>
  <si>
    <t>11576</t>
  </si>
  <si>
    <t>11592</t>
  </si>
  <si>
    <t>20392832981</t>
  </si>
  <si>
    <t>20505607831</t>
  </si>
  <si>
    <t>11751</t>
  </si>
  <si>
    <t>11783</t>
  </si>
  <si>
    <t>20102131933</t>
  </si>
  <si>
    <t>36985245</t>
  </si>
  <si>
    <t>11867</t>
  </si>
  <si>
    <t>11884</t>
  </si>
  <si>
    <t>95687452</t>
  </si>
  <si>
    <t>11953</t>
  </si>
  <si>
    <t>11954</t>
  </si>
  <si>
    <t>11960</t>
  </si>
  <si>
    <t>15996325</t>
  </si>
  <si>
    <t>96359687</t>
  </si>
  <si>
    <t>24981086</t>
  </si>
  <si>
    <t>12698563</t>
  </si>
  <si>
    <t>12548963</t>
  </si>
  <si>
    <t>12418</t>
  </si>
  <si>
    <t>12431</t>
  </si>
  <si>
    <t>12438</t>
  </si>
  <si>
    <t>12451</t>
  </si>
  <si>
    <t>12453</t>
  </si>
  <si>
    <t>41413805</t>
  </si>
  <si>
    <t>45263987</t>
  </si>
  <si>
    <t>12578</t>
  </si>
  <si>
    <t>56389632</t>
  </si>
  <si>
    <t>15.070.701-3</t>
  </si>
  <si>
    <t>150707013</t>
  </si>
  <si>
    <t>15128183784</t>
  </si>
  <si>
    <t>15148693444</t>
  </si>
  <si>
    <t>15191364004</t>
  </si>
  <si>
    <t>15472310604</t>
  </si>
  <si>
    <t>15501544911</t>
  </si>
  <si>
    <t>15503327136</t>
  </si>
  <si>
    <t>15505541712</t>
  </si>
  <si>
    <t>15602198020</t>
  </si>
  <si>
    <t>15603439829</t>
  </si>
  <si>
    <t>15603924069</t>
  </si>
  <si>
    <t>15603933700</t>
  </si>
  <si>
    <t>15604248024</t>
  </si>
  <si>
    <t>15604253427</t>
  </si>
  <si>
    <t>15604575386</t>
  </si>
  <si>
    <t>15604609493</t>
  </si>
  <si>
    <t>15604955936</t>
  </si>
  <si>
    <t>15605782849</t>
  </si>
  <si>
    <t>15606142860</t>
  </si>
  <si>
    <t>15606339540</t>
  </si>
  <si>
    <t>15606496424</t>
  </si>
  <si>
    <t>15607916699</t>
  </si>
  <si>
    <t>15608575089</t>
  </si>
  <si>
    <t>15608617075</t>
  </si>
  <si>
    <t>15609277103</t>
  </si>
  <si>
    <t>15609356411</t>
  </si>
  <si>
    <t>15609432117</t>
  </si>
  <si>
    <t>15610055955</t>
  </si>
  <si>
    <t>15611109307</t>
  </si>
  <si>
    <t>15611290338</t>
  </si>
  <si>
    <t>15682118</t>
  </si>
  <si>
    <t>15729241</t>
  </si>
  <si>
    <t>16012509</t>
  </si>
  <si>
    <t>16735022</t>
  </si>
  <si>
    <t>17136865137</t>
  </si>
  <si>
    <t>1717057614</t>
  </si>
  <si>
    <t>17197076950</t>
  </si>
  <si>
    <t>17212272931</t>
  </si>
  <si>
    <t>17334420418</t>
  </si>
  <si>
    <t>17538586</t>
  </si>
  <si>
    <t>17950924</t>
  </si>
  <si>
    <t>19321728</t>
  </si>
  <si>
    <t>19943849</t>
  </si>
  <si>
    <t>19984316</t>
  </si>
  <si>
    <t>20100000688</t>
  </si>
  <si>
    <t>20100002621</t>
  </si>
  <si>
    <t>20100006538</t>
  </si>
  <si>
    <t>20100009049</t>
  </si>
  <si>
    <t>20100010217</t>
  </si>
  <si>
    <t>20100010489</t>
  </si>
  <si>
    <t>20100011701</t>
  </si>
  <si>
    <t>20100012856</t>
  </si>
  <si>
    <t>20100013666</t>
  </si>
  <si>
    <t>20100013747</t>
  </si>
  <si>
    <t>20100014395</t>
  </si>
  <si>
    <t>20100015103</t>
  </si>
  <si>
    <t>20100016843</t>
  </si>
  <si>
    <t>20100018625</t>
  </si>
  <si>
    <t>20100019516</t>
  </si>
  <si>
    <t>20100019940</t>
  </si>
  <si>
    <t>20100022223</t>
  </si>
  <si>
    <t>20100027292</t>
  </si>
  <si>
    <t>20100032709</t>
  </si>
  <si>
    <t>20100034582</t>
  </si>
  <si>
    <t>20100035121</t>
  </si>
  <si>
    <t>20100037689</t>
  </si>
  <si>
    <t>20100039207</t>
  </si>
  <si>
    <t>20100044626</t>
  </si>
  <si>
    <t>20100046831</t>
  </si>
  <si>
    <t>20100047056</t>
  </si>
  <si>
    <t>20100047218</t>
  </si>
  <si>
    <t>20100047722</t>
  </si>
  <si>
    <t>20100048290</t>
  </si>
  <si>
    <t>20100048371</t>
  </si>
  <si>
    <t>20100049857</t>
  </si>
  <si>
    <t>20100051916</t>
  </si>
  <si>
    <t>20100053455</t>
  </si>
  <si>
    <t>20100055237</t>
  </si>
  <si>
    <t>20100055318</t>
  </si>
  <si>
    <t>20100057523</t>
  </si>
  <si>
    <t>20100058503</t>
  </si>
  <si>
    <t>20100059224</t>
  </si>
  <si>
    <t>20100060150</t>
  </si>
  <si>
    <t>20100061474</t>
  </si>
  <si>
    <t>20100061717</t>
  </si>
  <si>
    <t>20100065038</t>
  </si>
  <si>
    <t>20100065381</t>
  </si>
  <si>
    <t>20100067081</t>
  </si>
  <si>
    <t>20100067324</t>
  </si>
  <si>
    <t>20100067596</t>
  </si>
  <si>
    <t>20100067839</t>
  </si>
  <si>
    <t>20100067910</t>
  </si>
  <si>
    <t>20100068649</t>
  </si>
  <si>
    <t>20100069297</t>
  </si>
  <si>
    <t>20100070546</t>
  </si>
  <si>
    <t>20100070970</t>
  </si>
  <si>
    <t>20100072590</t>
  </si>
  <si>
    <t>20100073723</t>
  </si>
  <si>
    <t>20100076072</t>
  </si>
  <si>
    <t>20100078369</t>
  </si>
  <si>
    <t>20100079501</t>
  </si>
  <si>
    <t>20100083362</t>
  </si>
  <si>
    <t>20100083524</t>
  </si>
  <si>
    <t>20100084920</t>
  </si>
  <si>
    <t>20100085063</t>
  </si>
  <si>
    <t>20100085225</t>
  </si>
  <si>
    <t>20100085578</t>
  </si>
  <si>
    <t>20100086388</t>
  </si>
  <si>
    <t>20100086621</t>
  </si>
  <si>
    <t>20100091543</t>
  </si>
  <si>
    <t>20100091896</t>
  </si>
  <si>
    <t>20100093830</t>
  </si>
  <si>
    <t>20100093911</t>
  </si>
  <si>
    <t>20100094569</t>
  </si>
  <si>
    <t>20100095450</t>
  </si>
  <si>
    <t>20100097746</t>
  </si>
  <si>
    <t>20100099447</t>
  </si>
  <si>
    <t>20100102332</t>
  </si>
  <si>
    <t>20100102413</t>
  </si>
  <si>
    <t>20100106915</t>
  </si>
  <si>
    <t>20100112214</t>
  </si>
  <si>
    <t>20100113539</t>
  </si>
  <si>
    <t>20100113610</t>
  </si>
  <si>
    <t>20100123411</t>
  </si>
  <si>
    <t>20100129028</t>
  </si>
  <si>
    <t>20100138795</t>
  </si>
  <si>
    <t>20100145813</t>
  </si>
  <si>
    <t>20100145902</t>
  </si>
  <si>
    <t>20100147514</t>
  </si>
  <si>
    <t>20100148081</t>
  </si>
  <si>
    <t>20100150817</t>
  </si>
  <si>
    <t>20100152941</t>
  </si>
  <si>
    <t>20100154057</t>
  </si>
  <si>
    <t>20100154138</t>
  </si>
  <si>
    <t>20100154308</t>
  </si>
  <si>
    <t>20100157315</t>
  </si>
  <si>
    <t>20100160375</t>
  </si>
  <si>
    <t>20100162238</t>
  </si>
  <si>
    <t>20100163986</t>
  </si>
  <si>
    <t>20100164010</t>
  </si>
  <si>
    <t>20100165687</t>
  </si>
  <si>
    <t>20100166730</t>
  </si>
  <si>
    <t>20100170681</t>
  </si>
  <si>
    <t>20100170842</t>
  </si>
  <si>
    <t>20100171229</t>
  </si>
  <si>
    <t>20100181615</t>
  </si>
  <si>
    <t>20100183740</t>
  </si>
  <si>
    <t>20100187494</t>
  </si>
  <si>
    <t>20100190100</t>
  </si>
  <si>
    <t>20100190797</t>
  </si>
  <si>
    <t>20100192650</t>
  </si>
  <si>
    <t>20100211115</t>
  </si>
  <si>
    <t>20100227461</t>
  </si>
  <si>
    <t>20100227542</t>
  </si>
  <si>
    <t>20100246172</t>
  </si>
  <si>
    <t>20100265550</t>
  </si>
  <si>
    <t>20100266874</t>
  </si>
  <si>
    <t>20100274206</t>
  </si>
  <si>
    <t>20100277213</t>
  </si>
  <si>
    <t>20100281245</t>
  </si>
  <si>
    <t>20100284937</t>
  </si>
  <si>
    <t>20100287791</t>
  </si>
  <si>
    <t>20100291551</t>
  </si>
  <si>
    <t>20100302005</t>
  </si>
  <si>
    <t>20100307902</t>
  </si>
  <si>
    <t>20100310369</t>
  </si>
  <si>
    <t>20100313899</t>
  </si>
  <si>
    <t>20100318696</t>
  </si>
  <si>
    <t>20100325048</t>
  </si>
  <si>
    <t>20100349907</t>
  </si>
  <si>
    <t>20100356351</t>
  </si>
  <si>
    <t>20100364451</t>
  </si>
  <si>
    <t>20100367395</t>
  </si>
  <si>
    <t>20100373956</t>
  </si>
  <si>
    <t>20100381894</t>
  </si>
  <si>
    <t>20100400511</t>
  </si>
  <si>
    <t>20100403294</t>
  </si>
  <si>
    <t>20100412447</t>
  </si>
  <si>
    <t>20100415543</t>
  </si>
  <si>
    <t>20100417830</t>
  </si>
  <si>
    <t>20100424020</t>
  </si>
  <si>
    <t>20100459672</t>
  </si>
  <si>
    <t>20100459915</t>
  </si>
  <si>
    <t>20100491134</t>
  </si>
  <si>
    <t>20100519675</t>
  </si>
  <si>
    <t>20100548349</t>
  </si>
  <si>
    <t>20100554586</t>
  </si>
  <si>
    <t>20100562848</t>
  </si>
  <si>
    <t>20100565944</t>
  </si>
  <si>
    <t>20100567645</t>
  </si>
  <si>
    <t>20100574773</t>
  </si>
  <si>
    <t>20100577870</t>
  </si>
  <si>
    <t>20100592160</t>
  </si>
  <si>
    <t>20100596238</t>
  </si>
  <si>
    <t>20100607965</t>
  </si>
  <si>
    <t>20100608856</t>
  </si>
  <si>
    <t>20100622760</t>
  </si>
  <si>
    <t>20100648131</t>
  </si>
  <si>
    <t>20100651271</t>
  </si>
  <si>
    <t>20100653487</t>
  </si>
  <si>
    <t>20100654025</t>
  </si>
  <si>
    <t>20100671973</t>
  </si>
  <si>
    <t>20100684951</t>
  </si>
  <si>
    <t>20100704227</t>
  </si>
  <si>
    <t>20100709458</t>
  </si>
  <si>
    <t>20100718872</t>
  </si>
  <si>
    <t>20100725810</t>
  </si>
  <si>
    <t>20100737826</t>
  </si>
  <si>
    <t>20100776562</t>
  </si>
  <si>
    <t>20100809088</t>
  </si>
  <si>
    <t>20100812542</t>
  </si>
  <si>
    <t>20100814162</t>
  </si>
  <si>
    <t>20100814324</t>
  </si>
  <si>
    <t>20100834511</t>
  </si>
  <si>
    <t>20100898242</t>
  </si>
  <si>
    <t>20100906105</t>
  </si>
  <si>
    <t>20100946310</t>
  </si>
  <si>
    <t>20100971772</t>
  </si>
  <si>
    <t>20100994632</t>
  </si>
  <si>
    <t>20487723151</t>
  </si>
  <si>
    <t>20101034365</t>
  </si>
  <si>
    <t>20101036813</t>
  </si>
  <si>
    <t>20101039910</t>
  </si>
  <si>
    <t>20101073859</t>
  </si>
  <si>
    <t>20101087647</t>
  </si>
  <si>
    <t>20101094007</t>
  </si>
  <si>
    <t>20101110991</t>
  </si>
  <si>
    <t>20101126723</t>
  </si>
  <si>
    <t>20101129153</t>
  </si>
  <si>
    <t>20101135471</t>
  </si>
  <si>
    <t>20101161634</t>
  </si>
  <si>
    <t>20101193161</t>
  </si>
  <si>
    <t>20101206166</t>
  </si>
  <si>
    <t>20101209181</t>
  </si>
  <si>
    <t>20101215581</t>
  </si>
  <si>
    <t>20101259014</t>
  </si>
  <si>
    <t>20101266819</t>
  </si>
  <si>
    <t>20101267467</t>
  </si>
  <si>
    <t>20101269834</t>
  </si>
  <si>
    <t>20101292810</t>
  </si>
  <si>
    <t>20101298851</t>
  </si>
  <si>
    <t>20101304257</t>
  </si>
  <si>
    <t>20101306381</t>
  </si>
  <si>
    <t>20101308678</t>
  </si>
  <si>
    <t>20101314724</t>
  </si>
  <si>
    <t>20101337261</t>
  </si>
  <si>
    <t>20101348203</t>
  </si>
  <si>
    <t>20101358934</t>
  </si>
  <si>
    <t>20101364152</t>
  </si>
  <si>
    <t>20101365809</t>
  </si>
  <si>
    <t>20101387101</t>
  </si>
  <si>
    <t>20101395031</t>
  </si>
  <si>
    <t>20101398219</t>
  </si>
  <si>
    <t>20101415831</t>
  </si>
  <si>
    <t>20101416560</t>
  </si>
  <si>
    <t>20101417451</t>
  </si>
  <si>
    <t>20101420591</t>
  </si>
  <si>
    <t>20101420753</t>
  </si>
  <si>
    <t>20101446639</t>
  </si>
  <si>
    <t>20101484212</t>
  </si>
  <si>
    <t>20101499911</t>
  </si>
  <si>
    <t>20101606342</t>
  </si>
  <si>
    <t>20101607071</t>
  </si>
  <si>
    <t>20101618944</t>
  </si>
  <si>
    <t>20101620256</t>
  </si>
  <si>
    <t>20101635440</t>
  </si>
  <si>
    <t>20101636411</t>
  </si>
  <si>
    <t>20101641687</t>
  </si>
  <si>
    <t>20101657923</t>
  </si>
  <si>
    <t>20101740316</t>
  </si>
  <si>
    <t>20101759688</t>
  </si>
  <si>
    <t>20101869947</t>
  </si>
  <si>
    <t>20101929788</t>
  </si>
  <si>
    <t>20101934943</t>
  </si>
  <si>
    <t>20101956246</t>
  </si>
  <si>
    <t>20101980031</t>
  </si>
  <si>
    <t>20102035977</t>
  </si>
  <si>
    <t>20102078781</t>
  </si>
  <si>
    <t>20102101198</t>
  </si>
  <si>
    <t>20102101601</t>
  </si>
  <si>
    <t>20102108443</t>
  </si>
  <si>
    <t>20102142030</t>
  </si>
  <si>
    <t>20102167296</t>
  </si>
  <si>
    <t>20102168349</t>
  </si>
  <si>
    <t>20102256558</t>
  </si>
  <si>
    <t>20102258411</t>
  </si>
  <si>
    <t>20102261551</t>
  </si>
  <si>
    <t>20102262361</t>
  </si>
  <si>
    <t>20102269617</t>
  </si>
  <si>
    <t>20102279256</t>
  </si>
  <si>
    <t>20102299443</t>
  </si>
  <si>
    <t>20102302924</t>
  </si>
  <si>
    <t>20102309180</t>
  </si>
  <si>
    <t>20102310781</t>
  </si>
  <si>
    <t>20102351038</t>
  </si>
  <si>
    <t>20102378742</t>
  </si>
  <si>
    <t>20102827059</t>
  </si>
  <si>
    <t>20102881690</t>
  </si>
  <si>
    <t>20102892381</t>
  </si>
  <si>
    <t>20102937580</t>
  </si>
  <si>
    <t>20102962347</t>
  </si>
  <si>
    <t>20103000298</t>
  </si>
  <si>
    <t>20103267537</t>
  </si>
  <si>
    <t>20103342091</t>
  </si>
  <si>
    <t>20104108271</t>
  </si>
  <si>
    <t>20104124802</t>
  </si>
  <si>
    <t>20104270027</t>
  </si>
  <si>
    <t>20104420282</t>
  </si>
  <si>
    <t>20104498044</t>
  </si>
  <si>
    <t>20104902864</t>
  </si>
  <si>
    <t>20105210338</t>
  </si>
  <si>
    <t>20105387858</t>
  </si>
  <si>
    <t>20106026883</t>
  </si>
  <si>
    <t>20106076635</t>
  </si>
  <si>
    <t>20106651087</t>
  </si>
  <si>
    <t>20106696269</t>
  </si>
  <si>
    <t>20106703818</t>
  </si>
  <si>
    <t>20106827461</t>
  </si>
  <si>
    <t>20106874540</t>
  </si>
  <si>
    <t>20106979643</t>
  </si>
  <si>
    <t>20107455516</t>
  </si>
  <si>
    <t>20107463705</t>
  </si>
  <si>
    <t>20107481860</t>
  </si>
  <si>
    <t>20107666304</t>
  </si>
  <si>
    <t>20107717651</t>
  </si>
  <si>
    <t>20107743813</t>
  </si>
  <si>
    <t>20107914995</t>
  </si>
  <si>
    <t>20107974467</t>
  </si>
  <si>
    <t>20108026104</t>
  </si>
  <si>
    <t>20108056275</t>
  </si>
  <si>
    <t>20108083329</t>
  </si>
  <si>
    <t>20108089793</t>
  </si>
  <si>
    <t>20108115972</t>
  </si>
  <si>
    <t>20108514087</t>
  </si>
  <si>
    <t>20108555786</t>
  </si>
  <si>
    <t>20108866277</t>
  </si>
  <si>
    <t>20108962071</t>
  </si>
  <si>
    <t>20109116051</t>
  </si>
  <si>
    <t>20109225003</t>
  </si>
  <si>
    <t>20109346722</t>
  </si>
  <si>
    <t>20109464849</t>
  </si>
  <si>
    <t>20109475298</t>
  </si>
  <si>
    <t>20109565017</t>
  </si>
  <si>
    <t>20109602150</t>
  </si>
  <si>
    <t>20109709116</t>
  </si>
  <si>
    <t>20109711447</t>
  </si>
  <si>
    <t>20109717216</t>
  </si>
  <si>
    <t>20109911021</t>
  </si>
  <si>
    <t>20109930751</t>
  </si>
  <si>
    <t>20110133091</t>
  </si>
  <si>
    <t>20110200201</t>
  </si>
  <si>
    <t>20110304324</t>
  </si>
  <si>
    <t>20110366516</t>
  </si>
  <si>
    <t>20110366605</t>
  </si>
  <si>
    <t>20110378956</t>
  </si>
  <si>
    <t>20110598646</t>
  </si>
  <si>
    <t>20110708921</t>
  </si>
  <si>
    <t>20110804483</t>
  </si>
  <si>
    <t>20110931248</t>
  </si>
  <si>
    <t>20111032271</t>
  </si>
  <si>
    <t>20111035378</t>
  </si>
  <si>
    <t>20111099341</t>
  </si>
  <si>
    <t>20111297062</t>
  </si>
  <si>
    <t>20111509426</t>
  </si>
  <si>
    <t>20111740438</t>
  </si>
  <si>
    <t>20111802131</t>
  </si>
  <si>
    <t>20111876097</t>
  </si>
  <si>
    <t>20112032216</t>
  </si>
  <si>
    <t>20112231413</t>
  </si>
  <si>
    <t>20112294687</t>
  </si>
  <si>
    <t>20112827171</t>
  </si>
  <si>
    <t>20112844423</t>
  </si>
  <si>
    <t>20112869922</t>
  </si>
  <si>
    <t>20112914499</t>
  </si>
  <si>
    <t>20113062682</t>
  </si>
  <si>
    <t>20113086786</t>
  </si>
  <si>
    <t>20113551535</t>
  </si>
  <si>
    <t>20114747212</t>
  </si>
  <si>
    <t>20114759733</t>
  </si>
  <si>
    <t>20114803228</t>
  </si>
  <si>
    <t>20115699271</t>
  </si>
  <si>
    <t>20115707397</t>
  </si>
  <si>
    <t>20116128498</t>
  </si>
  <si>
    <t>20116225779</t>
  </si>
  <si>
    <t>20117238530</t>
  </si>
  <si>
    <t>20117322751</t>
  </si>
  <si>
    <t>20117486789</t>
  </si>
  <si>
    <t>20117592899</t>
  </si>
  <si>
    <t>20117751954</t>
  </si>
  <si>
    <t>20117813143</t>
  </si>
  <si>
    <t>20117981879</t>
  </si>
  <si>
    <t>20118063849</t>
  </si>
  <si>
    <t>20118201745</t>
  </si>
  <si>
    <t>20118394365</t>
  </si>
  <si>
    <t>20118798539</t>
  </si>
  <si>
    <t>20118800371</t>
  </si>
  <si>
    <t>20119488398</t>
  </si>
  <si>
    <t>20119546851</t>
  </si>
  <si>
    <t>20120332067</t>
  </si>
  <si>
    <t>20120435621</t>
  </si>
  <si>
    <t>20120507711</t>
  </si>
  <si>
    <t>20120550137</t>
  </si>
  <si>
    <t>20121393736</t>
  </si>
  <si>
    <t>20121656419</t>
  </si>
  <si>
    <t>20121685435</t>
  </si>
  <si>
    <t>20121689775</t>
  </si>
  <si>
    <t>20121797314</t>
  </si>
  <si>
    <t>20121986630</t>
  </si>
  <si>
    <t>20122051804</t>
  </si>
  <si>
    <t>20122278337</t>
  </si>
  <si>
    <t>20122705693</t>
  </si>
  <si>
    <t>20122720650</t>
  </si>
  <si>
    <t>20122798683</t>
  </si>
  <si>
    <t>20122843492</t>
  </si>
  <si>
    <t>20122899013</t>
  </si>
  <si>
    <t>20123030843</t>
  </si>
  <si>
    <t>20123294662</t>
  </si>
  <si>
    <t>20123316658</t>
  </si>
  <si>
    <t>20123384572</t>
  </si>
  <si>
    <t>20123537581</t>
  </si>
  <si>
    <t>20123704585</t>
  </si>
  <si>
    <t>20125144170</t>
  </si>
  <si>
    <t>20125230173</t>
  </si>
  <si>
    <t>20125508716</t>
  </si>
  <si>
    <t>20125625780</t>
  </si>
  <si>
    <t>20125630279</t>
  </si>
  <si>
    <t>20125756451</t>
  </si>
  <si>
    <t>20125772227</t>
  </si>
  <si>
    <t>20125959483</t>
  </si>
  <si>
    <t>20125966269</t>
  </si>
  <si>
    <t>20125986880</t>
  </si>
  <si>
    <t>20126294353</t>
  </si>
  <si>
    <t>20126426870</t>
  </si>
  <si>
    <t>20126634634</t>
  </si>
  <si>
    <t>20126954540</t>
  </si>
  <si>
    <t>20127580066</t>
  </si>
  <si>
    <t>20127647829</t>
  </si>
  <si>
    <t>20127939366</t>
  </si>
  <si>
    <t>20128246372</t>
  </si>
  <si>
    <t>20128435183</t>
  </si>
  <si>
    <t>20128463551</t>
  </si>
  <si>
    <t>20128947672</t>
  </si>
  <si>
    <t>20129029308</t>
  </si>
  <si>
    <t>20129425246</t>
  </si>
  <si>
    <t>20129561263</t>
  </si>
  <si>
    <t>20129604175</t>
  </si>
  <si>
    <t>20129898659</t>
  </si>
  <si>
    <t>20130120599</t>
  </si>
  <si>
    <t>20130464417</t>
  </si>
  <si>
    <t>20130471464</t>
  </si>
  <si>
    <t>20130982558</t>
  </si>
  <si>
    <t>20131157453</t>
  </si>
  <si>
    <t>20131257750</t>
  </si>
  <si>
    <t>20131368403</t>
  </si>
  <si>
    <t>20131369477</t>
  </si>
  <si>
    <t>20131373075</t>
  </si>
  <si>
    <t>20131376503</t>
  </si>
  <si>
    <t>20131495006</t>
  </si>
  <si>
    <t>20131529181</t>
  </si>
  <si>
    <t>20131565659</t>
  </si>
  <si>
    <t>20131823020</t>
  </si>
  <si>
    <t>20131867744</t>
  </si>
  <si>
    <t>20131992646</t>
  </si>
  <si>
    <t>20132218472</t>
  </si>
  <si>
    <t>20132272418</t>
  </si>
  <si>
    <t>20132373958</t>
  </si>
  <si>
    <t>20132377783</t>
  </si>
  <si>
    <t>20132381624</t>
  </si>
  <si>
    <t>20132627216</t>
  </si>
  <si>
    <t>20132712086</t>
  </si>
  <si>
    <t>20132757187</t>
  </si>
  <si>
    <t>20133550292</t>
  </si>
  <si>
    <t>20133932730</t>
  </si>
  <si>
    <t>20134522616</t>
  </si>
  <si>
    <t>20135222438</t>
  </si>
  <si>
    <t>20135240681</t>
  </si>
  <si>
    <t>20135366359</t>
  </si>
  <si>
    <t>20135630048</t>
  </si>
  <si>
    <t>20135948641</t>
  </si>
  <si>
    <t>20136036778</t>
  </si>
  <si>
    <t>20136165667</t>
  </si>
  <si>
    <t>20136222725</t>
  </si>
  <si>
    <t>20136492277</t>
  </si>
  <si>
    <t>20136514009</t>
  </si>
  <si>
    <t>20136542045</t>
  </si>
  <si>
    <t>20136580052</t>
  </si>
  <si>
    <t>20136610491</t>
  </si>
  <si>
    <t>20136957253</t>
  </si>
  <si>
    <t>20136974697</t>
  </si>
  <si>
    <t>20137025354</t>
  </si>
  <si>
    <t>20137422604</t>
  </si>
  <si>
    <t>20137845157</t>
  </si>
  <si>
    <t>20137913179</t>
  </si>
  <si>
    <t>20138122256</t>
  </si>
  <si>
    <t>20138149022</t>
  </si>
  <si>
    <t>20138251064</t>
  </si>
  <si>
    <t>20138293069</t>
  </si>
  <si>
    <t>20138755615</t>
  </si>
  <si>
    <t>20139923635</t>
  </si>
  <si>
    <t>20140452107</t>
  </si>
  <si>
    <t>20140859398</t>
  </si>
  <si>
    <t>20141151968</t>
  </si>
  <si>
    <t>20141424107</t>
  </si>
  <si>
    <t>20141718780</t>
  </si>
  <si>
    <t>20141796748</t>
  </si>
  <si>
    <t>20142582725</t>
  </si>
  <si>
    <t>20142595622</t>
  </si>
  <si>
    <t>20142701597</t>
  </si>
  <si>
    <t>20142834121</t>
  </si>
  <si>
    <t>20143539092</t>
  </si>
  <si>
    <t>20144215649</t>
  </si>
  <si>
    <t>20144442629</t>
  </si>
  <si>
    <t>20144684631</t>
  </si>
  <si>
    <t>20144732201</t>
  </si>
  <si>
    <t>20145118493</t>
  </si>
  <si>
    <t>20145549711</t>
  </si>
  <si>
    <t>20147222620</t>
  </si>
  <si>
    <t>20147409703</t>
  </si>
  <si>
    <t>20147720492</t>
  </si>
  <si>
    <t>20147739835</t>
  </si>
  <si>
    <t>20147797100</t>
  </si>
  <si>
    <t>20147802545</t>
  </si>
  <si>
    <t>20147863251</t>
  </si>
  <si>
    <t>20147897406</t>
  </si>
  <si>
    <t>20148138886</t>
  </si>
  <si>
    <t>20148421103</t>
  </si>
  <si>
    <t>20153354082</t>
  </si>
  <si>
    <t>20153408191</t>
  </si>
  <si>
    <t>20153418234</t>
  </si>
  <si>
    <t>20153454389</t>
  </si>
  <si>
    <t>20154962825</t>
  </si>
  <si>
    <t>20155261570</t>
  </si>
  <si>
    <t>20155695901</t>
  </si>
  <si>
    <t>20155945860</t>
  </si>
  <si>
    <t>20156284051</t>
  </si>
  <si>
    <t>20159075410</t>
  </si>
  <si>
    <t>20159469388</t>
  </si>
  <si>
    <t>20159473148</t>
  </si>
  <si>
    <t>20159475191</t>
  </si>
  <si>
    <t>20159804276</t>
  </si>
  <si>
    <t>20160048043</t>
  </si>
  <si>
    <t>20160272784</t>
  </si>
  <si>
    <t>20160599350</t>
  </si>
  <si>
    <t>20160672880</t>
  </si>
  <si>
    <t>20160949865</t>
  </si>
  <si>
    <t>20161178897</t>
  </si>
  <si>
    <t>20161729109</t>
  </si>
  <si>
    <t>20162348931</t>
  </si>
  <si>
    <t>20162676947</t>
  </si>
  <si>
    <t>20163695198</t>
  </si>
  <si>
    <t>20163768764</t>
  </si>
  <si>
    <t>20164563490</t>
  </si>
  <si>
    <t>20165016115</t>
  </si>
  <si>
    <t>20165544995</t>
  </si>
  <si>
    <t>20166132585</t>
  </si>
  <si>
    <t>20167717676</t>
  </si>
  <si>
    <t>20168604417</t>
  </si>
  <si>
    <t>20168707224</t>
  </si>
  <si>
    <t>20168805072</t>
  </si>
  <si>
    <t>20170040938</t>
  </si>
  <si>
    <t>20170715056</t>
  </si>
  <si>
    <t>20171036284</t>
  </si>
  <si>
    <t>20171636982</t>
  </si>
  <si>
    <t>20171774196</t>
  </si>
  <si>
    <t>20172356720</t>
  </si>
  <si>
    <t>20172474501</t>
  </si>
  <si>
    <t>20172627006</t>
  </si>
  <si>
    <t>20172627421</t>
  </si>
  <si>
    <t>20173074108</t>
  </si>
  <si>
    <t>20174810703</t>
  </si>
  <si>
    <t>20174950971</t>
  </si>
  <si>
    <t>20175077023</t>
  </si>
  <si>
    <t>20176422191</t>
  </si>
  <si>
    <t>20176770474</t>
  </si>
  <si>
    <t>20177565751</t>
  </si>
  <si>
    <t>20178313488</t>
  </si>
  <si>
    <t>20178647343</t>
  </si>
  <si>
    <t>20183260431</t>
  </si>
  <si>
    <t>20184908388</t>
  </si>
  <si>
    <t>20185990746</t>
  </si>
  <si>
    <t>20186370571</t>
  </si>
  <si>
    <t>20188883606</t>
  </si>
  <si>
    <t>20191308868</t>
  </si>
  <si>
    <t>20193964282</t>
  </si>
  <si>
    <t>20193996133</t>
  </si>
  <si>
    <t>20194320419</t>
  </si>
  <si>
    <t>20195011169</t>
  </si>
  <si>
    <t>20195968935</t>
  </si>
  <si>
    <t>20196224875</t>
  </si>
  <si>
    <t>20197316269</t>
  </si>
  <si>
    <t>20201146497</t>
  </si>
  <si>
    <t>20201353875</t>
  </si>
  <si>
    <t>20202472746</t>
  </si>
  <si>
    <t>20203252324</t>
  </si>
  <si>
    <t>20203283122</t>
  </si>
  <si>
    <t>20203293781</t>
  </si>
  <si>
    <t>20203672021</t>
  </si>
  <si>
    <t>20204621242</t>
  </si>
  <si>
    <t>20204844381</t>
  </si>
  <si>
    <t>20205572229</t>
  </si>
  <si>
    <t>20205605500</t>
  </si>
  <si>
    <t>20205779591</t>
  </si>
  <si>
    <t>20205922149</t>
  </si>
  <si>
    <t>20206018411</t>
  </si>
  <si>
    <t>20206228815</t>
  </si>
  <si>
    <t>20206872234</t>
  </si>
  <si>
    <t>20207190285</t>
  </si>
  <si>
    <t>20207546641</t>
  </si>
  <si>
    <t>20208944585</t>
  </si>
  <si>
    <t>20209112478</t>
  </si>
  <si>
    <t>20209762251</t>
  </si>
  <si>
    <t>20211377748</t>
  </si>
  <si>
    <t>20212545768</t>
  </si>
  <si>
    <t>20213447611</t>
  </si>
  <si>
    <t>20214445451</t>
  </si>
  <si>
    <t>20216249934</t>
  </si>
  <si>
    <t>20216293593</t>
  </si>
  <si>
    <t>20217427593</t>
  </si>
  <si>
    <t>20218786261</t>
  </si>
  <si>
    <t>20218861068</t>
  </si>
  <si>
    <t>20219801531</t>
  </si>
  <si>
    <t>20220012990</t>
  </si>
  <si>
    <t>20220258131</t>
  </si>
  <si>
    <t>20221084684</t>
  </si>
  <si>
    <t>20221443595</t>
  </si>
  <si>
    <t>20222225206</t>
  </si>
  <si>
    <t>20224133929</t>
  </si>
  <si>
    <t>20226499572</t>
  </si>
  <si>
    <t>20227729539</t>
  </si>
  <si>
    <t>20228941612</t>
  </si>
  <si>
    <t>20229104421</t>
  </si>
  <si>
    <t>20229263570</t>
  </si>
  <si>
    <t>20229615603</t>
  </si>
  <si>
    <t>20230076813</t>
  </si>
  <si>
    <t>20231327615</t>
  </si>
  <si>
    <t>20250975563</t>
  </si>
  <si>
    <t>20251357413</t>
  </si>
  <si>
    <t>20251918628</t>
  </si>
  <si>
    <t>20252030540</t>
  </si>
  <si>
    <t>20252812921</t>
  </si>
  <si>
    <t>20252814036</t>
  </si>
  <si>
    <t>20252918320</t>
  </si>
  <si>
    <t>20254218252</t>
  </si>
  <si>
    <t>20255064054</t>
  </si>
  <si>
    <t>20255254937</t>
  </si>
  <si>
    <t>20255361695</t>
  </si>
  <si>
    <t>20255624611</t>
  </si>
  <si>
    <t>20255821793</t>
  </si>
  <si>
    <t>20255830784</t>
  </si>
  <si>
    <t>20256119006</t>
  </si>
  <si>
    <t>20256293375</t>
  </si>
  <si>
    <t>20256998743</t>
  </si>
  <si>
    <t>20257213651</t>
  </si>
  <si>
    <t>20257226558</t>
  </si>
  <si>
    <t>20257364357</t>
  </si>
  <si>
    <t>20257525890</t>
  </si>
  <si>
    <t>20257974007</t>
  </si>
  <si>
    <t>20258361467</t>
  </si>
  <si>
    <t>20258582714</t>
  </si>
  <si>
    <t>20258908849</t>
  </si>
  <si>
    <t>20258924453</t>
  </si>
  <si>
    <t>20259021732</t>
  </si>
  <si>
    <t>20259088055</t>
  </si>
  <si>
    <t>20259730971</t>
  </si>
  <si>
    <t>20259731195</t>
  </si>
  <si>
    <t>20260189868</t>
  </si>
  <si>
    <t>20260311175</t>
  </si>
  <si>
    <t>20260995449</t>
  </si>
  <si>
    <t>20261604991</t>
  </si>
  <si>
    <t>20261671914</t>
  </si>
  <si>
    <t>20262895646</t>
  </si>
  <si>
    <t>20263322496</t>
  </si>
  <si>
    <t>20263346328</t>
  </si>
  <si>
    <t>20263368992</t>
  </si>
  <si>
    <t>20263498934</t>
  </si>
  <si>
    <t>20263809441</t>
  </si>
  <si>
    <t>20263882793</t>
  </si>
  <si>
    <t>20264361843</t>
  </si>
  <si>
    <t>20264923434</t>
  </si>
  <si>
    <t>20265391533</t>
  </si>
  <si>
    <t>20265748466</t>
  </si>
  <si>
    <t>20265753460</t>
  </si>
  <si>
    <t>20265815830</t>
  </si>
  <si>
    <t>20266352337</t>
  </si>
  <si>
    <t>20266635479</t>
  </si>
  <si>
    <t>20266729538</t>
  </si>
  <si>
    <t>20267223735</t>
  </si>
  <si>
    <t>20267299804</t>
  </si>
  <si>
    <t>20267474576</t>
  </si>
  <si>
    <t>20267739464</t>
  </si>
  <si>
    <t>20267811246</t>
  </si>
  <si>
    <t>20268378988</t>
  </si>
  <si>
    <t>20270485015</t>
  </si>
  <si>
    <t>20270688552</t>
  </si>
  <si>
    <t>20271407263</t>
  </si>
  <si>
    <t>20271461632</t>
  </si>
  <si>
    <t>20272827681</t>
  </si>
  <si>
    <t>20274361531</t>
  </si>
  <si>
    <t>20276048032</t>
  </si>
  <si>
    <t>20276597214</t>
  </si>
  <si>
    <t>20277472300</t>
  </si>
  <si>
    <t>20279002599</t>
  </si>
  <si>
    <t>20279099142</t>
  </si>
  <si>
    <t>20279143222</t>
  </si>
  <si>
    <t>20279153708</t>
  </si>
  <si>
    <t>20280804925</t>
  </si>
  <si>
    <t>20284700458</t>
  </si>
  <si>
    <t>20291059792</t>
  </si>
  <si>
    <t>20291296140</t>
  </si>
  <si>
    <t>20291409441</t>
  </si>
  <si>
    <t>20291434046</t>
  </si>
  <si>
    <t>20291926186</t>
  </si>
  <si>
    <t>20291939083</t>
  </si>
  <si>
    <t>20291948589</t>
  </si>
  <si>
    <t>20293185060</t>
  </si>
  <si>
    <t>20293579271</t>
  </si>
  <si>
    <t>20293583626</t>
  </si>
  <si>
    <t>20293588776</t>
  </si>
  <si>
    <t>20293718220</t>
  </si>
  <si>
    <t>20293755770</t>
  </si>
  <si>
    <t>20293847038</t>
  </si>
  <si>
    <t>20294486471</t>
  </si>
  <si>
    <t>20294519409</t>
  </si>
  <si>
    <t>20295006570</t>
  </si>
  <si>
    <t>20295833743</t>
  </si>
  <si>
    <t>20296114597</t>
  </si>
  <si>
    <t>20296217213</t>
  </si>
  <si>
    <t>20297386531</t>
  </si>
  <si>
    <t>20297566866</t>
  </si>
  <si>
    <t>20297885538</t>
  </si>
  <si>
    <t>20297939131</t>
  </si>
  <si>
    <t>20297986130</t>
  </si>
  <si>
    <t>20298022118</t>
  </si>
  <si>
    <t>20298149703</t>
  </si>
  <si>
    <t>20298233160</t>
  </si>
  <si>
    <t>20298256968</t>
  </si>
  <si>
    <t>20298674611</t>
  </si>
  <si>
    <t>20299206301</t>
  </si>
  <si>
    <t>20299922821</t>
  </si>
  <si>
    <t>20299948979</t>
  </si>
  <si>
    <t>20299982484</t>
  </si>
  <si>
    <t>20300123130</t>
  </si>
  <si>
    <t>20300454080</t>
  </si>
  <si>
    <t>20300795821</t>
  </si>
  <si>
    <t>20301494590</t>
  </si>
  <si>
    <t>20302891452</t>
  </si>
  <si>
    <t>20303014048</t>
  </si>
  <si>
    <t>20303368877</t>
  </si>
  <si>
    <t>20304261855</t>
  </si>
  <si>
    <t>20304581337</t>
  </si>
  <si>
    <t>20305284174</t>
  </si>
  <si>
    <t>20305541240</t>
  </si>
  <si>
    <t>20305673669</t>
  </si>
  <si>
    <t>20306363761</t>
  </si>
  <si>
    <t>20306689950</t>
  </si>
  <si>
    <t>20306814100</t>
  </si>
  <si>
    <t>20306957636</t>
  </si>
  <si>
    <t>20307146798</t>
  </si>
  <si>
    <t>20307150981</t>
  </si>
  <si>
    <t>20307758645</t>
  </si>
  <si>
    <t>20308430457</t>
  </si>
  <si>
    <t>20308491081</t>
  </si>
  <si>
    <t>20309001037</t>
  </si>
  <si>
    <t>20310422755</t>
  </si>
  <si>
    <t>20310555046</t>
  </si>
  <si>
    <t>20313155227</t>
  </si>
  <si>
    <t>20313176909</t>
  </si>
  <si>
    <t>20316998861</t>
  </si>
  <si>
    <t>20318018856</t>
  </si>
  <si>
    <t>20320137242</t>
  </si>
  <si>
    <t>20320754951</t>
  </si>
  <si>
    <t>20323699365</t>
  </si>
  <si>
    <t>20324235401</t>
  </si>
  <si>
    <t>20324511955</t>
  </si>
  <si>
    <t>20324523881</t>
  </si>
  <si>
    <t>20324731564</t>
  </si>
  <si>
    <t>20325117835</t>
  </si>
  <si>
    <t>20325288991</t>
  </si>
  <si>
    <t>20327035691</t>
  </si>
  <si>
    <t>20327054300</t>
  </si>
  <si>
    <t>20327397258</t>
  </si>
  <si>
    <t>20328525560</t>
  </si>
  <si>
    <t>20329398642</t>
  </si>
  <si>
    <t>20329545459</t>
  </si>
  <si>
    <t>20329570992</t>
  </si>
  <si>
    <t>20329725431</t>
  </si>
  <si>
    <t>20330444372</t>
  </si>
  <si>
    <t>20330680858</t>
  </si>
  <si>
    <t>20330717956</t>
  </si>
  <si>
    <t>20330762668</t>
  </si>
  <si>
    <t>20330791412</t>
  </si>
  <si>
    <t>20331061655</t>
  </si>
  <si>
    <t>20331066371</t>
  </si>
  <si>
    <t>20331212297</t>
  </si>
  <si>
    <t>20331230350</t>
  </si>
  <si>
    <t>20331532445</t>
  </si>
  <si>
    <t>20331634281</t>
  </si>
  <si>
    <t>20331955249</t>
  </si>
  <si>
    <t>20332273532</t>
  </si>
  <si>
    <t>20333363900</t>
  </si>
  <si>
    <t>20334105068</t>
  </si>
  <si>
    <t>20334722695</t>
  </si>
  <si>
    <t>20334885560</t>
  </si>
  <si>
    <t>20336086168</t>
  </si>
  <si>
    <t>20336157871</t>
  </si>
  <si>
    <t>20336183791</t>
  </si>
  <si>
    <t>20337511172</t>
  </si>
  <si>
    <t>20338054115</t>
  </si>
  <si>
    <t>20338451033</t>
  </si>
  <si>
    <t>20338570041</t>
  </si>
  <si>
    <t>20339046906</t>
  </si>
  <si>
    <t>20339296171</t>
  </si>
  <si>
    <t>20339501441</t>
  </si>
  <si>
    <t>20340530064</t>
  </si>
  <si>
    <t>20340584237</t>
  </si>
  <si>
    <t>20341167508</t>
  </si>
  <si>
    <t>20341191476</t>
  </si>
  <si>
    <t>20341257167</t>
  </si>
  <si>
    <t>20341350965</t>
  </si>
  <si>
    <t>20341437734</t>
  </si>
  <si>
    <t>20341787638</t>
  </si>
  <si>
    <t>20341848955</t>
  </si>
  <si>
    <t>20341974829</t>
  </si>
  <si>
    <t>20342015108</t>
  </si>
  <si>
    <t>20342782702</t>
  </si>
  <si>
    <t>20342855602</t>
  </si>
  <si>
    <t>20343148888</t>
  </si>
  <si>
    <t>20344506842</t>
  </si>
  <si>
    <t>20344510874</t>
  </si>
  <si>
    <t>20344539180</t>
  </si>
  <si>
    <t>20344552364</t>
  </si>
  <si>
    <t>20344769932</t>
  </si>
  <si>
    <t>20346119633</t>
  </si>
  <si>
    <t>20346289636</t>
  </si>
  <si>
    <t>20346566222</t>
  </si>
  <si>
    <t>20347029697</t>
  </si>
  <si>
    <t>20347258611</t>
  </si>
  <si>
    <t>20347268683</t>
  </si>
  <si>
    <t>20347390217</t>
  </si>
  <si>
    <t>20347646891</t>
  </si>
  <si>
    <t>20348067053</t>
  </si>
  <si>
    <t>20348622812</t>
  </si>
  <si>
    <t>20348682980</t>
  </si>
  <si>
    <t>20348975812</t>
  </si>
  <si>
    <t>20349016193</t>
  </si>
  <si>
    <t>20349422850</t>
  </si>
  <si>
    <t>20349765625</t>
  </si>
  <si>
    <t>20351852594</t>
  </si>
  <si>
    <t>20351992094</t>
  </si>
  <si>
    <t>20352397076</t>
  </si>
  <si>
    <t>20354328411</t>
  </si>
  <si>
    <t>20356743734</t>
  </si>
  <si>
    <t>20356922311</t>
  </si>
  <si>
    <t>20357012491</t>
  </si>
  <si>
    <t>20357021058</t>
  </si>
  <si>
    <t>20358395776</t>
  </si>
  <si>
    <t>20358941363</t>
  </si>
  <si>
    <t>20360336906</t>
  </si>
  <si>
    <t>20360672418</t>
  </si>
  <si>
    <t>20366873717</t>
  </si>
  <si>
    <t>20367030080</t>
  </si>
  <si>
    <t>20367144417</t>
  </si>
  <si>
    <t>20367472694</t>
  </si>
  <si>
    <t>20367685507</t>
  </si>
  <si>
    <t>20367748517</t>
  </si>
  <si>
    <t>20368819507</t>
  </si>
  <si>
    <t>20369029224</t>
  </si>
  <si>
    <t>20370174858</t>
  </si>
  <si>
    <t>20372007193</t>
  </si>
  <si>
    <t>20372081831</t>
  </si>
  <si>
    <t>20372454700</t>
  </si>
  <si>
    <t>20373008533</t>
  </si>
  <si>
    <t>20373088464</t>
  </si>
  <si>
    <t>20373860736</t>
  </si>
  <si>
    <t>20373888151</t>
  </si>
  <si>
    <t>20374737156</t>
  </si>
  <si>
    <t>20374951824</t>
  </si>
  <si>
    <t>20375020905</t>
  </si>
  <si>
    <t>20375755344</t>
  </si>
  <si>
    <t>20375938341</t>
  </si>
  <si>
    <t>20376159605</t>
  </si>
  <si>
    <t>20376289215</t>
  </si>
  <si>
    <t>20376302688</t>
  </si>
  <si>
    <t>20376365680</t>
  </si>
  <si>
    <t>20376606121</t>
  </si>
  <si>
    <t>20376815049</t>
  </si>
  <si>
    <t>20376917984</t>
  </si>
  <si>
    <t>20377024550</t>
  </si>
  <si>
    <t>20377039310</t>
  </si>
  <si>
    <t>20377146663</t>
  </si>
  <si>
    <t>20377294778</t>
  </si>
  <si>
    <t>20377339461</t>
  </si>
  <si>
    <t>20377361041</t>
  </si>
  <si>
    <t>20377707878</t>
  </si>
  <si>
    <t>20377795475</t>
  </si>
  <si>
    <t>20378148813</t>
  </si>
  <si>
    <t>20378157138</t>
  </si>
  <si>
    <t>20378258597</t>
  </si>
  <si>
    <t>20378454850</t>
  </si>
  <si>
    <t>20378750076</t>
  </si>
  <si>
    <t>20379129219</t>
  </si>
  <si>
    <t>20379163581</t>
  </si>
  <si>
    <t>20379719440</t>
  </si>
  <si>
    <t>20380287588</t>
  </si>
  <si>
    <t>20380336384</t>
  </si>
  <si>
    <t>20381235051</t>
  </si>
  <si>
    <t>20382056681</t>
  </si>
  <si>
    <t>20382226942</t>
  </si>
  <si>
    <t>20382361645</t>
  </si>
  <si>
    <t>20382367091</t>
  </si>
  <si>
    <t>20382651309</t>
  </si>
  <si>
    <t>20382736398</t>
  </si>
  <si>
    <t>20382877293</t>
  </si>
  <si>
    <t>20383086702</t>
  </si>
  <si>
    <t>20383144915</t>
  </si>
  <si>
    <t>20384695508</t>
  </si>
  <si>
    <t>20384820337</t>
  </si>
  <si>
    <t>20384900446</t>
  </si>
  <si>
    <t>20385327405</t>
  </si>
  <si>
    <t>20385353406</t>
  </si>
  <si>
    <t>20385556005</t>
  </si>
  <si>
    <t>20385909528</t>
  </si>
  <si>
    <t>20386191957</t>
  </si>
  <si>
    <t>20386303003</t>
  </si>
  <si>
    <t>20386371777</t>
  </si>
  <si>
    <t>20386423165</t>
  </si>
  <si>
    <t>20386533009</t>
  </si>
  <si>
    <t>20386757292</t>
  </si>
  <si>
    <t>20387146432</t>
  </si>
  <si>
    <t>20387236261</t>
  </si>
  <si>
    <t>20387237233</t>
  </si>
  <si>
    <t>20387418611</t>
  </si>
  <si>
    <t>20388128748</t>
  </si>
  <si>
    <t>20388158060</t>
  </si>
  <si>
    <t>20388763842</t>
  </si>
  <si>
    <t>20389025047</t>
  </si>
  <si>
    <t>20389426891</t>
  </si>
  <si>
    <t>20389534359</t>
  </si>
  <si>
    <t>20389723836</t>
  </si>
  <si>
    <t>20390150645</t>
  </si>
  <si>
    <t>20390247487</t>
  </si>
  <si>
    <t>20390259906</t>
  </si>
  <si>
    <t>20390293837</t>
  </si>
  <si>
    <t>20390390875</t>
  </si>
  <si>
    <t>20390953276</t>
  </si>
  <si>
    <t>20392064550</t>
  </si>
  <si>
    <t>20392451677</t>
  </si>
  <si>
    <t>20392453963</t>
  </si>
  <si>
    <t>20392455664</t>
  </si>
  <si>
    <t>20392465465</t>
  </si>
  <si>
    <t>20392491113</t>
  </si>
  <si>
    <t>20392574248</t>
  </si>
  <si>
    <t>20392577000</t>
  </si>
  <si>
    <t>20392598341</t>
  </si>
  <si>
    <t>20392599071</t>
  </si>
  <si>
    <t>20392619365</t>
  </si>
  <si>
    <t>20392660675</t>
  </si>
  <si>
    <t>20392696190</t>
  </si>
  <si>
    <t>20392729977</t>
  </si>
  <si>
    <t>20392730711</t>
  </si>
  <si>
    <t>20392734547</t>
  </si>
  <si>
    <t>20392753509</t>
  </si>
  <si>
    <t>20392764373</t>
  </si>
  <si>
    <t>20392834096</t>
  </si>
  <si>
    <t>20392861735</t>
  </si>
  <si>
    <t>20392889231</t>
  </si>
  <si>
    <t>20392890913</t>
  </si>
  <si>
    <t>20392910531</t>
  </si>
  <si>
    <t>20392916220</t>
  </si>
  <si>
    <t>20392917897</t>
  </si>
  <si>
    <t>20392958739</t>
  </si>
  <si>
    <t>20392963651</t>
  </si>
  <si>
    <t>20392967304</t>
  </si>
  <si>
    <t>20392979736</t>
  </si>
  <si>
    <t>20392985116</t>
  </si>
  <si>
    <t>20392989294</t>
  </si>
  <si>
    <t>20393001926</t>
  </si>
  <si>
    <t>20393138808</t>
  </si>
  <si>
    <t>20393177706</t>
  </si>
  <si>
    <t>20393257211</t>
  </si>
  <si>
    <t>20393333171</t>
  </si>
  <si>
    <t>20393412471</t>
  </si>
  <si>
    <t>20393469588</t>
  </si>
  <si>
    <t>20393529076</t>
  </si>
  <si>
    <t>20393552302</t>
  </si>
  <si>
    <t>20393695162</t>
  </si>
  <si>
    <t>20393749513</t>
  </si>
  <si>
    <t>20393816130</t>
  </si>
  <si>
    <t>20393932806</t>
  </si>
  <si>
    <t>20394019837</t>
  </si>
  <si>
    <t>20394881750</t>
  </si>
  <si>
    <t>20395379233</t>
  </si>
  <si>
    <t>20395492129</t>
  </si>
  <si>
    <t>20396260639</t>
  </si>
  <si>
    <t>20396560357</t>
  </si>
  <si>
    <t>20396637759</t>
  </si>
  <si>
    <t>20397680038</t>
  </si>
  <si>
    <t>20398230044</t>
  </si>
  <si>
    <t>20398961171</t>
  </si>
  <si>
    <t>20399239801</t>
  </si>
  <si>
    <t>20399941866</t>
  </si>
  <si>
    <t>20401135503</t>
  </si>
  <si>
    <t>20401797123</t>
  </si>
  <si>
    <t>20402250136</t>
  </si>
  <si>
    <t>20402672804</t>
  </si>
  <si>
    <t>20402805294</t>
  </si>
  <si>
    <t>20402988941</t>
  </si>
  <si>
    <t>20403277895</t>
  </si>
  <si>
    <t>20404097343</t>
  </si>
  <si>
    <t>20404444167</t>
  </si>
  <si>
    <t>20404768906</t>
  </si>
  <si>
    <t>20405011698</t>
  </si>
  <si>
    <t>20406249370</t>
  </si>
  <si>
    <t>20407798849</t>
  </si>
  <si>
    <t>20407904894</t>
  </si>
  <si>
    <t>20408081671</t>
  </si>
  <si>
    <t>20409492593</t>
  </si>
  <si>
    <t>20409520392</t>
  </si>
  <si>
    <t>20409889809</t>
  </si>
  <si>
    <t>20409971050</t>
  </si>
  <si>
    <t>20410065364</t>
  </si>
  <si>
    <t>20410307635</t>
  </si>
  <si>
    <t>20411051782</t>
  </si>
  <si>
    <t>20411366856</t>
  </si>
  <si>
    <t>20411506615</t>
  </si>
  <si>
    <t>20412036256</t>
  </si>
  <si>
    <t>20413375836</t>
  </si>
  <si>
    <t>20413972508</t>
  </si>
  <si>
    <t>20414548491</t>
  </si>
  <si>
    <t>20414766308</t>
  </si>
  <si>
    <t>20415094656</t>
  </si>
  <si>
    <t>20415464682</t>
  </si>
  <si>
    <t>20416001104</t>
  </si>
  <si>
    <t>20416392456</t>
  </si>
  <si>
    <t>20416409448</t>
  </si>
  <si>
    <t>20417115588</t>
  </si>
  <si>
    <t>20417184989</t>
  </si>
  <si>
    <t>20417382438</t>
  </si>
  <si>
    <t>20417686062</t>
  </si>
  <si>
    <t>20417746065</t>
  </si>
  <si>
    <t>20418453177</t>
  </si>
  <si>
    <t>20418511398</t>
  </si>
  <si>
    <t>20418767279</t>
  </si>
  <si>
    <t>20419195317</t>
  </si>
  <si>
    <t>20419561437</t>
  </si>
  <si>
    <t>20419665992</t>
  </si>
  <si>
    <t>20419759547</t>
  </si>
  <si>
    <t>20419949591</t>
  </si>
  <si>
    <t>20420187085</t>
  </si>
  <si>
    <t>20420289244</t>
  </si>
  <si>
    <t>20420900181</t>
  </si>
  <si>
    <t>20421001538</t>
  </si>
  <si>
    <t>20421772968</t>
  </si>
  <si>
    <t>20421787485</t>
  </si>
  <si>
    <t>20421805645</t>
  </si>
  <si>
    <t>20422251261</t>
  </si>
  <si>
    <t>20422462474</t>
  </si>
  <si>
    <t>20422524844</t>
  </si>
  <si>
    <t>20422696548</t>
  </si>
  <si>
    <t>20423192101</t>
  </si>
  <si>
    <t>20423354284</t>
  </si>
  <si>
    <t>20423555182</t>
  </si>
  <si>
    <t>20424721400</t>
  </si>
  <si>
    <t>20424905632</t>
  </si>
  <si>
    <t>20424964990</t>
  </si>
  <si>
    <t>20425123115</t>
  </si>
  <si>
    <t>20425491424</t>
  </si>
  <si>
    <t>20425661109</t>
  </si>
  <si>
    <t>20425871685</t>
  </si>
  <si>
    <t>20427234445</t>
  </si>
  <si>
    <t>20427652956</t>
  </si>
  <si>
    <t>20427786481</t>
  </si>
  <si>
    <t>20427797920</t>
  </si>
  <si>
    <t>20427994911</t>
  </si>
  <si>
    <t>20428474881</t>
  </si>
  <si>
    <t>20428500475</t>
  </si>
  <si>
    <t>20428674201</t>
  </si>
  <si>
    <t>20428705522</t>
  </si>
  <si>
    <t>20428763484</t>
  </si>
  <si>
    <t>20428860099</t>
  </si>
  <si>
    <t>20429034184</t>
  </si>
  <si>
    <t>20429057711</t>
  </si>
  <si>
    <t>20429119848</t>
  </si>
  <si>
    <t>20429533008</t>
  </si>
  <si>
    <t>20430722931</t>
  </si>
  <si>
    <t>20430945484</t>
  </si>
  <si>
    <t>20431140935</t>
  </si>
  <si>
    <t>20431164958</t>
  </si>
  <si>
    <t>20431871808</t>
  </si>
  <si>
    <t>20431927871</t>
  </si>
  <si>
    <t>20432036228</t>
  </si>
  <si>
    <t>20432780458</t>
  </si>
  <si>
    <t>20432864988</t>
  </si>
  <si>
    <t>20433306083</t>
  </si>
  <si>
    <t>20433393202</t>
  </si>
  <si>
    <t>20433395086</t>
  </si>
  <si>
    <t>20433546394</t>
  </si>
  <si>
    <t>20433756101</t>
  </si>
  <si>
    <t>20433955057</t>
  </si>
  <si>
    <t>20439200490</t>
  </si>
  <si>
    <t>20439375451</t>
  </si>
  <si>
    <t>20439617218</t>
  </si>
  <si>
    <t>20440329455</t>
  </si>
  <si>
    <t>20440337717</t>
  </si>
  <si>
    <t>20440371494</t>
  </si>
  <si>
    <t>20440383077</t>
  </si>
  <si>
    <t>20441766883</t>
  </si>
  <si>
    <t>20443794493</t>
  </si>
  <si>
    <t>20443848178</t>
  </si>
  <si>
    <t>20445296610</t>
  </si>
  <si>
    <t>20445307590</t>
  </si>
  <si>
    <t>20445312674</t>
  </si>
  <si>
    <t>20445334481</t>
  </si>
  <si>
    <t>20445357007</t>
  </si>
  <si>
    <t>20445371174</t>
  </si>
  <si>
    <t>20445403718</t>
  </si>
  <si>
    <t>20445455866</t>
  </si>
  <si>
    <t>20445534570</t>
  </si>
  <si>
    <t>20445537838</t>
  </si>
  <si>
    <t>20445602672</t>
  </si>
  <si>
    <t>20445643867</t>
  </si>
  <si>
    <t>20445660524</t>
  </si>
  <si>
    <t>20445693881</t>
  </si>
  <si>
    <t>20445723119</t>
  </si>
  <si>
    <t>20445735559</t>
  </si>
  <si>
    <t>20446018001</t>
  </si>
  <si>
    <t>20446182901</t>
  </si>
  <si>
    <t>20446318901</t>
  </si>
  <si>
    <t>20446675096</t>
  </si>
  <si>
    <t>20446805569</t>
  </si>
  <si>
    <t>20447023394</t>
  </si>
  <si>
    <t>20447104122</t>
  </si>
  <si>
    <t>20447369185</t>
  </si>
  <si>
    <t>20447824133</t>
  </si>
  <si>
    <t>20448261272</t>
  </si>
  <si>
    <t>20448613560</t>
  </si>
  <si>
    <t>20448625819</t>
  </si>
  <si>
    <t>20448629300</t>
  </si>
  <si>
    <t>20449165331</t>
  </si>
  <si>
    <t>20449189354</t>
  </si>
  <si>
    <t>20449243316</t>
  </si>
  <si>
    <t>20449278021</t>
  </si>
  <si>
    <t>20449389019</t>
  </si>
  <si>
    <t>20449448716</t>
  </si>
  <si>
    <t>20449458860</t>
  </si>
  <si>
    <t>20449460929</t>
  </si>
  <si>
    <t>20450100316</t>
  </si>
  <si>
    <t>20450244741</t>
  </si>
  <si>
    <t>20450287980</t>
  </si>
  <si>
    <t>20450373126</t>
  </si>
  <si>
    <t>20450380335</t>
  </si>
  <si>
    <t>20450397734</t>
  </si>
  <si>
    <t>20450438601</t>
  </si>
  <si>
    <t>20450497950</t>
  </si>
  <si>
    <t>20450590739</t>
  </si>
  <si>
    <t>20450712192</t>
  </si>
  <si>
    <t>20450779343</t>
  </si>
  <si>
    <t>20450788768</t>
  </si>
  <si>
    <t>20450878244</t>
  </si>
  <si>
    <t>20451405714</t>
  </si>
  <si>
    <t>20451520572</t>
  </si>
  <si>
    <t>20451542622</t>
  </si>
  <si>
    <t>20451554981</t>
  </si>
  <si>
    <t>20451556259</t>
  </si>
  <si>
    <t>20451567021</t>
  </si>
  <si>
    <t>20451663098</t>
  </si>
  <si>
    <t>20451702921</t>
  </si>
  <si>
    <t>20451721802</t>
  </si>
  <si>
    <t>20451730542</t>
  </si>
  <si>
    <t>20451743105</t>
  </si>
  <si>
    <t>20451805062</t>
  </si>
  <si>
    <t>20451829590</t>
  </si>
  <si>
    <t>20451829913</t>
  </si>
  <si>
    <t>20451851846</t>
  </si>
  <si>
    <t>20451899881</t>
  </si>
  <si>
    <t>20452239818</t>
  </si>
  <si>
    <t>20452391792</t>
  </si>
  <si>
    <t>20452430950</t>
  </si>
  <si>
    <t>20452433118</t>
  </si>
  <si>
    <t>20452486661</t>
  </si>
  <si>
    <t>20452555493</t>
  </si>
  <si>
    <t>20452571936</t>
  </si>
  <si>
    <t>20452608872</t>
  </si>
  <si>
    <t>20452633478</t>
  </si>
  <si>
    <t>20452669405</t>
  </si>
  <si>
    <t>20452675804</t>
  </si>
  <si>
    <t>20452684200</t>
  </si>
  <si>
    <t>20452687993</t>
  </si>
  <si>
    <t>20452697875</t>
  </si>
  <si>
    <t>20452700418</t>
  </si>
  <si>
    <t>20452721334</t>
  </si>
  <si>
    <t>20452771196</t>
  </si>
  <si>
    <t>20452781400</t>
  </si>
  <si>
    <t>20452791031</t>
  </si>
  <si>
    <t>20453217036</t>
  </si>
  <si>
    <t>20453308775</t>
  </si>
  <si>
    <t>20453668984</t>
  </si>
  <si>
    <t>20453754473</t>
  </si>
  <si>
    <t>20453794696</t>
  </si>
  <si>
    <t>20453948243</t>
  </si>
  <si>
    <t>20453967892</t>
  </si>
  <si>
    <t>20454055161</t>
  </si>
  <si>
    <t>20454063261</t>
  </si>
  <si>
    <t>20454104472</t>
  </si>
  <si>
    <t>20454160976</t>
  </si>
  <si>
    <t>20454181116</t>
  </si>
  <si>
    <t>20454186002</t>
  </si>
  <si>
    <t>20454252749</t>
  </si>
  <si>
    <t>20454276176</t>
  </si>
  <si>
    <t>20454300654</t>
  </si>
  <si>
    <t>20454347618</t>
  </si>
  <si>
    <t>20454414072</t>
  </si>
  <si>
    <t>20454419546</t>
  </si>
  <si>
    <t>20454462808</t>
  </si>
  <si>
    <t>20454509707</t>
  </si>
  <si>
    <t>20454531206</t>
  </si>
  <si>
    <t>20454571330</t>
  </si>
  <si>
    <t>20454579748</t>
  </si>
  <si>
    <t>20454621965</t>
  </si>
  <si>
    <t>20454834365</t>
  </si>
  <si>
    <t>20454874073</t>
  </si>
  <si>
    <t>20454948026</t>
  </si>
  <si>
    <t>20455041580</t>
  </si>
  <si>
    <t>20455074836</t>
  </si>
  <si>
    <t>20455092141</t>
  </si>
  <si>
    <t>20455268878</t>
  </si>
  <si>
    <t>20455275904</t>
  </si>
  <si>
    <t>20455421731</t>
  </si>
  <si>
    <t>20455581428</t>
  </si>
  <si>
    <t>20455684405</t>
  </si>
  <si>
    <t>20455685631</t>
  </si>
  <si>
    <t>20455933715</t>
  </si>
  <si>
    <t>20456140182</t>
  </si>
  <si>
    <t>20456246177</t>
  </si>
  <si>
    <t>20456445889</t>
  </si>
  <si>
    <t>20456680616</t>
  </si>
  <si>
    <t>20457055103</t>
  </si>
  <si>
    <t>20457675748</t>
  </si>
  <si>
    <t>20457684909</t>
  </si>
  <si>
    <t>20458352608</t>
  </si>
  <si>
    <t>20458522023</t>
  </si>
  <si>
    <t>20458681415</t>
  </si>
  <si>
    <t>20458714101</t>
  </si>
  <si>
    <t>20459428993</t>
  </si>
  <si>
    <t>20459647792</t>
  </si>
  <si>
    <t>20460011923</t>
  </si>
  <si>
    <t>20460436771</t>
  </si>
  <si>
    <t>20460600597</t>
  </si>
  <si>
    <t>20461080945</t>
  </si>
  <si>
    <t>20461297766</t>
  </si>
  <si>
    <t>20461309527</t>
  </si>
  <si>
    <t>20461642706</t>
  </si>
  <si>
    <t>20462256940</t>
  </si>
  <si>
    <t>20462509236</t>
  </si>
  <si>
    <t>20463012777</t>
  </si>
  <si>
    <t>20463476765</t>
  </si>
  <si>
    <t>20463548774</t>
  </si>
  <si>
    <t>20463566837</t>
  </si>
  <si>
    <t>20463803715</t>
  </si>
  <si>
    <t>20463889849</t>
  </si>
  <si>
    <t>20463969877</t>
  </si>
  <si>
    <t>20464198041</t>
  </si>
  <si>
    <t>20464439774</t>
  </si>
  <si>
    <t>20464927574</t>
  </si>
  <si>
    <t>20465557754</t>
  </si>
  <si>
    <t>20465976561</t>
  </si>
  <si>
    <t>20466067874</t>
  </si>
  <si>
    <t>20466316505</t>
  </si>
  <si>
    <t>20466489272</t>
  </si>
  <si>
    <t>20467463684</t>
  </si>
  <si>
    <t>20467534026</t>
  </si>
  <si>
    <t>20467539842</t>
  </si>
  <si>
    <t>20467547942</t>
  </si>
  <si>
    <t>20467926374</t>
  </si>
  <si>
    <t>20468096375</t>
  </si>
  <si>
    <t>20468147387</t>
  </si>
  <si>
    <t>20468155991</t>
  </si>
  <si>
    <t>20468257212</t>
  </si>
  <si>
    <t>20468442621</t>
  </si>
  <si>
    <t>20468446457</t>
  </si>
  <si>
    <t>20468533422</t>
  </si>
  <si>
    <t>20468547211</t>
  </si>
  <si>
    <t>20468862086</t>
  </si>
  <si>
    <t>20468944139</t>
  </si>
  <si>
    <t>20469088210</t>
  </si>
  <si>
    <t>20469646085</t>
  </si>
  <si>
    <t>20469653707</t>
  </si>
  <si>
    <t>20469980813</t>
  </si>
  <si>
    <t>20470159449</t>
  </si>
  <si>
    <t>20470334119</t>
  </si>
  <si>
    <t>20470584654</t>
  </si>
  <si>
    <t>20471177980</t>
  </si>
  <si>
    <t>20471249565</t>
  </si>
  <si>
    <t>20471420167</t>
  </si>
  <si>
    <t>20471697479</t>
  </si>
  <si>
    <t>20472086457</t>
  </si>
  <si>
    <t>20472174402</t>
  </si>
  <si>
    <t>20473028892</t>
  </si>
  <si>
    <t>20473066476</t>
  </si>
  <si>
    <t>20473514304</t>
  </si>
  <si>
    <t>20474454267</t>
  </si>
  <si>
    <t>20474498639</t>
  </si>
  <si>
    <t>20474807101</t>
  </si>
  <si>
    <t>20475983972</t>
  </si>
  <si>
    <t>20476042144</t>
  </si>
  <si>
    <t>20476062099</t>
  </si>
  <si>
    <t>20476095850</t>
  </si>
  <si>
    <t>20476152594</t>
  </si>
  <si>
    <t>20476450692</t>
  </si>
  <si>
    <t>20476455732</t>
  </si>
  <si>
    <t>20476580120</t>
  </si>
  <si>
    <t>20476633932</t>
  </si>
  <si>
    <t>20476640041</t>
  </si>
  <si>
    <t>20476699101</t>
  </si>
  <si>
    <t>20477257802</t>
  </si>
  <si>
    <t>20477259252</t>
  </si>
  <si>
    <t>20477317554</t>
  </si>
  <si>
    <t>20477349758</t>
  </si>
  <si>
    <t>20477445986</t>
  </si>
  <si>
    <t>20477450980</t>
  </si>
  <si>
    <t>20477517642</t>
  </si>
  <si>
    <t>20477550003</t>
  </si>
  <si>
    <t>20477638865</t>
  </si>
  <si>
    <t>20477670670</t>
  </si>
  <si>
    <t>20477727965</t>
  </si>
  <si>
    <t>20477761632</t>
  </si>
  <si>
    <t>20477793674</t>
  </si>
  <si>
    <t>20477838287</t>
  </si>
  <si>
    <t>20477853162</t>
  </si>
  <si>
    <t>20477863478</t>
  </si>
  <si>
    <t>20477884718</t>
  </si>
  <si>
    <t>20477891927</t>
  </si>
  <si>
    <t>20477897968</t>
  </si>
  <si>
    <t>20477914307</t>
  </si>
  <si>
    <t>20477916695</t>
  </si>
  <si>
    <t>20477921427</t>
  </si>
  <si>
    <t>20477926143</t>
  </si>
  <si>
    <t>20477935304</t>
  </si>
  <si>
    <t>20477939636</t>
  </si>
  <si>
    <t>20477950524</t>
  </si>
  <si>
    <t>20606261471</t>
  </si>
  <si>
    <t>20477984348</t>
  </si>
  <si>
    <t>20477986472</t>
  </si>
  <si>
    <t>20478010959</t>
  </si>
  <si>
    <t>20478016990</t>
  </si>
  <si>
    <t>20478034891</t>
  </si>
  <si>
    <t>20478069686</t>
  </si>
  <si>
    <t>20478109904</t>
  </si>
  <si>
    <t>20478223278</t>
  </si>
  <si>
    <t>20479079260</t>
  </si>
  <si>
    <t>20479104981</t>
  </si>
  <si>
    <t>20479355801</t>
  </si>
  <si>
    <t>20479416525</t>
  </si>
  <si>
    <t>20479557188</t>
  </si>
  <si>
    <t>20479603392</t>
  </si>
  <si>
    <t>20479632571</t>
  </si>
  <si>
    <t>20479726711</t>
  </si>
  <si>
    <t>20479802832</t>
  </si>
  <si>
    <t>20479909980</t>
  </si>
  <si>
    <t>20479973211</t>
  </si>
  <si>
    <t>20480118023</t>
  </si>
  <si>
    <t>20480129149</t>
  </si>
  <si>
    <t>20480152639</t>
  </si>
  <si>
    <t>20480156979</t>
  </si>
  <si>
    <t>20480248580</t>
  </si>
  <si>
    <t>20480319860</t>
  </si>
  <si>
    <t>20480325088</t>
  </si>
  <si>
    <t>20480432836</t>
  </si>
  <si>
    <t>20480433999</t>
  </si>
  <si>
    <t>20480483406</t>
  </si>
  <si>
    <t>20480499582</t>
  </si>
  <si>
    <t>20480546092</t>
  </si>
  <si>
    <t>20480561482</t>
  </si>
  <si>
    <t>20480606176</t>
  </si>
  <si>
    <t>20480636164</t>
  </si>
  <si>
    <t>20480725931</t>
  </si>
  <si>
    <t>20480726155</t>
  </si>
  <si>
    <t>20480798229</t>
  </si>
  <si>
    <t>20480798814</t>
  </si>
  <si>
    <t>20480821573</t>
  </si>
  <si>
    <t>20480829477</t>
  </si>
  <si>
    <t>20480876718</t>
  </si>
  <si>
    <t>20480904606</t>
  </si>
  <si>
    <t>20480916019</t>
  </si>
  <si>
    <t>20481026033</t>
  </si>
  <si>
    <t>20481045682</t>
  </si>
  <si>
    <t>20481047979</t>
  </si>
  <si>
    <t>20481065799</t>
  </si>
  <si>
    <t>20481118078</t>
  </si>
  <si>
    <t>20481157219</t>
  </si>
  <si>
    <t>20481190003</t>
  </si>
  <si>
    <t>20481231559</t>
  </si>
  <si>
    <t>20481234574</t>
  </si>
  <si>
    <t>20481258830</t>
  </si>
  <si>
    <t>20481279322</t>
  </si>
  <si>
    <t>20481382417</t>
  </si>
  <si>
    <t>20481402892</t>
  </si>
  <si>
    <t>20481427020</t>
  </si>
  <si>
    <t>20481440476</t>
  </si>
  <si>
    <t>20481483281</t>
  </si>
  <si>
    <t>20481537399</t>
  </si>
  <si>
    <t>20481543283</t>
  </si>
  <si>
    <t>20481555702</t>
  </si>
  <si>
    <t>20481615021</t>
  </si>
  <si>
    <t>20481688176</t>
  </si>
  <si>
    <t>20481701709</t>
  </si>
  <si>
    <t>20481703663</t>
  </si>
  <si>
    <t>20481760462</t>
  </si>
  <si>
    <t>20481760896</t>
  </si>
  <si>
    <t>20481761949</t>
  </si>
  <si>
    <t>20481829683</t>
  </si>
  <si>
    <t>20481849951</t>
  </si>
  <si>
    <t>20481872341</t>
  </si>
  <si>
    <t>20481872937</t>
  </si>
  <si>
    <t>20481889074</t>
  </si>
  <si>
    <t>20481998108</t>
  </si>
  <si>
    <t>20482015981</t>
  </si>
  <si>
    <t>20482074724</t>
  </si>
  <si>
    <t>20482196595</t>
  </si>
  <si>
    <t>20482245715</t>
  </si>
  <si>
    <t>20482257306</t>
  </si>
  <si>
    <t>20482309209</t>
  </si>
  <si>
    <t>20482344373</t>
  </si>
  <si>
    <t>20482477250</t>
  </si>
  <si>
    <t>20482527532</t>
  </si>
  <si>
    <t>20482541870</t>
  </si>
  <si>
    <t>20482585737</t>
  </si>
  <si>
    <t>20482587276</t>
  </si>
  <si>
    <t>20482602178</t>
  </si>
  <si>
    <t>20482627081</t>
  </si>
  <si>
    <t>20482655701</t>
  </si>
  <si>
    <t>20482723986</t>
  </si>
  <si>
    <t>20483570831</t>
  </si>
  <si>
    <t>20483783583</t>
  </si>
  <si>
    <t>20483784717</t>
  </si>
  <si>
    <t>20483794437</t>
  </si>
  <si>
    <t>20483841966</t>
  </si>
  <si>
    <t>20483894814</t>
  </si>
  <si>
    <t>20483957590</t>
  </si>
  <si>
    <t>20483996811</t>
  </si>
  <si>
    <t>20484002216</t>
  </si>
  <si>
    <t>20484019615</t>
  </si>
  <si>
    <t>20484030180</t>
  </si>
  <si>
    <t>20484081094</t>
  </si>
  <si>
    <t>20484141411</t>
  </si>
  <si>
    <t>20484168297</t>
  </si>
  <si>
    <t>20484210676</t>
  </si>
  <si>
    <t>20484218731</t>
  </si>
  <si>
    <t>20484231835</t>
  </si>
  <si>
    <t>20484232131</t>
  </si>
  <si>
    <t>20484232564</t>
  </si>
  <si>
    <t>20484238252</t>
  </si>
  <si>
    <t>20484251861</t>
  </si>
  <si>
    <t>20484294756</t>
  </si>
  <si>
    <t>20484309613</t>
  </si>
  <si>
    <t>20484321745</t>
  </si>
  <si>
    <t>20484329215</t>
  </si>
  <si>
    <t>20485838814</t>
  </si>
  <si>
    <t>20485933990</t>
  </si>
  <si>
    <t>20486024284</t>
  </si>
  <si>
    <t>20486146398</t>
  </si>
  <si>
    <t>20486226073</t>
  </si>
  <si>
    <t>20486496372</t>
  </si>
  <si>
    <t>20486765454</t>
  </si>
  <si>
    <t>20486950278</t>
  </si>
  <si>
    <t>20487039684</t>
  </si>
  <si>
    <t>20487230392</t>
  </si>
  <si>
    <t>20487300196</t>
  </si>
  <si>
    <t>20487400654</t>
  </si>
  <si>
    <t>20487456447</t>
  </si>
  <si>
    <t>20487500284</t>
  </si>
  <si>
    <t>20487519201</t>
  </si>
  <si>
    <t>20487558011</t>
  </si>
  <si>
    <t>20487608565</t>
  </si>
  <si>
    <t>20487617556</t>
  </si>
  <si>
    <t>20487636691</t>
  </si>
  <si>
    <t>20487648940</t>
  </si>
  <si>
    <t>20487722775</t>
  </si>
  <si>
    <t>20487725791</t>
  </si>
  <si>
    <t>20487735753</t>
  </si>
  <si>
    <t>20487903648</t>
  </si>
  <si>
    <t>20488010566</t>
  </si>
  <si>
    <t>20488052722</t>
  </si>
  <si>
    <t>20488058330</t>
  </si>
  <si>
    <t>20488084411</t>
  </si>
  <si>
    <t>20488130979</t>
  </si>
  <si>
    <t>20489365473</t>
  </si>
  <si>
    <t>20489440432</t>
  </si>
  <si>
    <t>20489957991</t>
  </si>
  <si>
    <t>20490019163</t>
  </si>
  <si>
    <t>20490197851</t>
  </si>
  <si>
    <t>20490245414</t>
  </si>
  <si>
    <t>20490597361</t>
  </si>
  <si>
    <t>20490696696</t>
  </si>
  <si>
    <t>20490715585</t>
  </si>
  <si>
    <t>20490777181</t>
  </si>
  <si>
    <t>20491028956</t>
  </si>
  <si>
    <t>20491235315</t>
  </si>
  <si>
    <t>20491281261</t>
  </si>
  <si>
    <t>20491295211</t>
  </si>
  <si>
    <t>20491306271</t>
  </si>
  <si>
    <t>20491331624</t>
  </si>
  <si>
    <t>20491360055</t>
  </si>
  <si>
    <t>20491374439</t>
  </si>
  <si>
    <t>20491597900</t>
  </si>
  <si>
    <t>20491855020</t>
  </si>
  <si>
    <t>20491862077</t>
  </si>
  <si>
    <t>20491962454</t>
  </si>
  <si>
    <t>20491963850</t>
  </si>
  <si>
    <t>20491981084</t>
  </si>
  <si>
    <t>20492007065</t>
  </si>
  <si>
    <t>20492010791</t>
  </si>
  <si>
    <t>20492011500</t>
  </si>
  <si>
    <t>20492053334</t>
  </si>
  <si>
    <t>20492071405</t>
  </si>
  <si>
    <t>20492084647</t>
  </si>
  <si>
    <t>20492092313</t>
  </si>
  <si>
    <t>20492118991</t>
  </si>
  <si>
    <t>20492119378</t>
  </si>
  <si>
    <t>20492119882</t>
  </si>
  <si>
    <t>20492139484</t>
  </si>
  <si>
    <t>20492159752</t>
  </si>
  <si>
    <t>20492193691</t>
  </si>
  <si>
    <t>20492224759</t>
  </si>
  <si>
    <t>20492247376</t>
  </si>
  <si>
    <t>20492282449</t>
  </si>
  <si>
    <t>20492308260</t>
  </si>
  <si>
    <t>20492340236</t>
  </si>
  <si>
    <t>20492348300</t>
  </si>
  <si>
    <t>20492356825</t>
  </si>
  <si>
    <t>20492403505</t>
  </si>
  <si>
    <t>20492404064</t>
  </si>
  <si>
    <t>20492438988</t>
  </si>
  <si>
    <t>20492476138</t>
  </si>
  <si>
    <t>20492480836</t>
  </si>
  <si>
    <t>20492481565</t>
  </si>
  <si>
    <t>20492539822</t>
  </si>
  <si>
    <t>20492540839</t>
  </si>
  <si>
    <t>20492562212</t>
  </si>
  <si>
    <t>20492574652</t>
  </si>
  <si>
    <t>20502351908</t>
  </si>
  <si>
    <t>20492588874</t>
  </si>
  <si>
    <t>20492657604</t>
  </si>
  <si>
    <t>20492670295</t>
  </si>
  <si>
    <t>20492683940</t>
  </si>
  <si>
    <t>20492706401</t>
  </si>
  <si>
    <t>20492711668</t>
  </si>
  <si>
    <t>20492729524</t>
  </si>
  <si>
    <t>20492741494</t>
  </si>
  <si>
    <t>20492766306</t>
  </si>
  <si>
    <t>20492816338</t>
  </si>
  <si>
    <t>20492822818</t>
  </si>
  <si>
    <t>20492849261</t>
  </si>
  <si>
    <t>20492876667</t>
  </si>
  <si>
    <t>20492924572</t>
  </si>
  <si>
    <t>20492950573</t>
  </si>
  <si>
    <t>20492951201</t>
  </si>
  <si>
    <t>20492966658</t>
  </si>
  <si>
    <t>20492971651</t>
  </si>
  <si>
    <t>20493027973</t>
  </si>
  <si>
    <t>20493042859</t>
  </si>
  <si>
    <t>20493061489</t>
  </si>
  <si>
    <t>20493238320</t>
  </si>
  <si>
    <t>20493238915</t>
  </si>
  <si>
    <t>20493281179</t>
  </si>
  <si>
    <t>20493323602</t>
  </si>
  <si>
    <t>20493371674</t>
  </si>
  <si>
    <t>20493407962</t>
  </si>
  <si>
    <t>20493470141</t>
  </si>
  <si>
    <t>20493532783</t>
  </si>
  <si>
    <t>20493572904</t>
  </si>
  <si>
    <t>20493577965</t>
  </si>
  <si>
    <t>20493584821</t>
  </si>
  <si>
    <t>20493668332</t>
  </si>
  <si>
    <t>20493678729</t>
  </si>
  <si>
    <t>20493739612</t>
  </si>
  <si>
    <t>20493824563</t>
  </si>
  <si>
    <t>20493836570</t>
  </si>
  <si>
    <t>20493858387</t>
  </si>
  <si>
    <t>20493899491</t>
  </si>
  <si>
    <t>20493972597</t>
  </si>
  <si>
    <t>20494084041</t>
  </si>
  <si>
    <t>20494179262</t>
  </si>
  <si>
    <t>20494206502</t>
  </si>
  <si>
    <t>20494209196</t>
  </si>
  <si>
    <t>20494233658</t>
  </si>
  <si>
    <t>20494244773</t>
  </si>
  <si>
    <t>20494292310</t>
  </si>
  <si>
    <t>20494354366</t>
  </si>
  <si>
    <t>20494357039</t>
  </si>
  <si>
    <t>20494507375</t>
  </si>
  <si>
    <t>20494513006</t>
  </si>
  <si>
    <t>20494586810</t>
  </si>
  <si>
    <t>20494594910</t>
  </si>
  <si>
    <t>20494595568</t>
  </si>
  <si>
    <t>20494659981</t>
  </si>
  <si>
    <t>20494663075</t>
  </si>
  <si>
    <t>20494670527</t>
  </si>
  <si>
    <t>20494690986</t>
  </si>
  <si>
    <t>20494691524</t>
  </si>
  <si>
    <t>20494716021</t>
  </si>
  <si>
    <t>20494720729</t>
  </si>
  <si>
    <t>20494769221</t>
  </si>
  <si>
    <t>20494783640</t>
  </si>
  <si>
    <t>20494804078</t>
  </si>
  <si>
    <t>20494864488</t>
  </si>
  <si>
    <t>20494906407</t>
  </si>
  <si>
    <t>20494974071</t>
  </si>
  <si>
    <t>20494976286</t>
  </si>
  <si>
    <t>20494986249</t>
  </si>
  <si>
    <t>20495005217</t>
  </si>
  <si>
    <t>20495022570</t>
  </si>
  <si>
    <t>20495175210</t>
  </si>
  <si>
    <t>20495652671</t>
  </si>
  <si>
    <t>20495913733</t>
  </si>
  <si>
    <t>20496029799</t>
  </si>
  <si>
    <t>20497219940</t>
  </si>
  <si>
    <t>20497543615</t>
  </si>
  <si>
    <t>20497784817</t>
  </si>
  <si>
    <t>20498192778</t>
  </si>
  <si>
    <t>20498203303</t>
  </si>
  <si>
    <t>20498209093</t>
  </si>
  <si>
    <t>20498230530</t>
  </si>
  <si>
    <t>20498363505</t>
  </si>
  <si>
    <t>20498384847</t>
  </si>
  <si>
    <t>20498394991</t>
  </si>
  <si>
    <t>20498418920</t>
  </si>
  <si>
    <t>20498420231</t>
  </si>
  <si>
    <t>20498442472</t>
  </si>
  <si>
    <t>20498619747</t>
  </si>
  <si>
    <t>20498640941</t>
  </si>
  <si>
    <t>20498708766</t>
  </si>
  <si>
    <t>20498714146</t>
  </si>
  <si>
    <t>20498730770</t>
  </si>
  <si>
    <t>20498918817</t>
  </si>
  <si>
    <t>20499088656</t>
  </si>
  <si>
    <t>20499131331</t>
  </si>
  <si>
    <t>20499223961</t>
  </si>
  <si>
    <t>20500415224</t>
  </si>
  <si>
    <t>20500453401</t>
  </si>
  <si>
    <t>20500453827</t>
  </si>
  <si>
    <t>20500476959</t>
  </si>
  <si>
    <t>20500516764</t>
  </si>
  <si>
    <t>20500550865</t>
  </si>
  <si>
    <t>20500574705</t>
  </si>
  <si>
    <t>20500794578</t>
  </si>
  <si>
    <t>20500915111</t>
  </si>
  <si>
    <t>20500985322</t>
  </si>
  <si>
    <t>20501057682</t>
  </si>
  <si>
    <t>20501336727</t>
  </si>
  <si>
    <t>20501345122</t>
  </si>
  <si>
    <t>20501462862</t>
  </si>
  <si>
    <t>20501483193</t>
  </si>
  <si>
    <t>20501499511</t>
  </si>
  <si>
    <t>20501518329</t>
  </si>
  <si>
    <t>20501523756</t>
  </si>
  <si>
    <t>20501580474</t>
  </si>
  <si>
    <t>20501618463</t>
  </si>
  <si>
    <t>20501622819</t>
  </si>
  <si>
    <t>20501637336</t>
  </si>
  <si>
    <t>20501641368</t>
  </si>
  <si>
    <t>20501643905</t>
  </si>
  <si>
    <t>20501654346</t>
  </si>
  <si>
    <t>20501666433</t>
  </si>
  <si>
    <t>20501668053</t>
  </si>
  <si>
    <t>20501675939</t>
  </si>
  <si>
    <t>20501682471</t>
  </si>
  <si>
    <t>20501685659</t>
  </si>
  <si>
    <t>20501704629</t>
  </si>
  <si>
    <t>20501726517</t>
  </si>
  <si>
    <t>20501734021</t>
  </si>
  <si>
    <t>20501739171</t>
  </si>
  <si>
    <t>20501763129</t>
  </si>
  <si>
    <t>20501798852</t>
  </si>
  <si>
    <t>20501801314</t>
  </si>
  <si>
    <t>20501813754</t>
  </si>
  <si>
    <t>20501839044</t>
  </si>
  <si>
    <t>20501863263</t>
  </si>
  <si>
    <t>20501887286</t>
  </si>
  <si>
    <t>20501895467</t>
  </si>
  <si>
    <t>20501946801</t>
  </si>
  <si>
    <t>20501973522</t>
  </si>
  <si>
    <t>20501989879</t>
  </si>
  <si>
    <t>20501992829</t>
  </si>
  <si>
    <t>20502002059</t>
  </si>
  <si>
    <t>20502002300</t>
  </si>
  <si>
    <t>20502015541</t>
  </si>
  <si>
    <t>20502018648</t>
  </si>
  <si>
    <t>20502024532</t>
  </si>
  <si>
    <t>20502024613</t>
  </si>
  <si>
    <t>20502076681</t>
  </si>
  <si>
    <t>20502100654</t>
  </si>
  <si>
    <t>20502117972</t>
  </si>
  <si>
    <t>20502188489</t>
  </si>
  <si>
    <t>20502190891</t>
  </si>
  <si>
    <t>20502203461</t>
  </si>
  <si>
    <t>20502257634</t>
  </si>
  <si>
    <t>20502287975</t>
  </si>
  <si>
    <t>20502301552</t>
  </si>
  <si>
    <t>20502329724</t>
  </si>
  <si>
    <t>20502330498</t>
  </si>
  <si>
    <t>20502362349</t>
  </si>
  <si>
    <t>20502365879</t>
  </si>
  <si>
    <t>20502472284</t>
  </si>
  <si>
    <t>20502475623</t>
  </si>
  <si>
    <t>20502527283</t>
  </si>
  <si>
    <t>20502647009</t>
  </si>
  <si>
    <t>20502699491</t>
  </si>
  <si>
    <t>20502764064</t>
  </si>
  <si>
    <t>20502766865</t>
  </si>
  <si>
    <t>20502773136</t>
  </si>
  <si>
    <t>20502774965</t>
  </si>
  <si>
    <t>20502828992</t>
  </si>
  <si>
    <t>20502864522</t>
  </si>
  <si>
    <t>20502874081</t>
  </si>
  <si>
    <t>20502912195</t>
  </si>
  <si>
    <t>20502976169</t>
  </si>
  <si>
    <t>20502995465</t>
  </si>
  <si>
    <t>20503021138</t>
  </si>
  <si>
    <t>20503141389</t>
  </si>
  <si>
    <t>20503193699</t>
  </si>
  <si>
    <t>20503203830</t>
  </si>
  <si>
    <t>20503256011</t>
  </si>
  <si>
    <t>20503302650</t>
  </si>
  <si>
    <t>20503362121</t>
  </si>
  <si>
    <t>20503382742</t>
  </si>
  <si>
    <t>20503386730</t>
  </si>
  <si>
    <t>20503409969</t>
  </si>
  <si>
    <t>20503460646</t>
  </si>
  <si>
    <t>20503468205</t>
  </si>
  <si>
    <t>20503471257</t>
  </si>
  <si>
    <t>20503516706</t>
  </si>
  <si>
    <t>20503543932</t>
  </si>
  <si>
    <t>20503560519</t>
  </si>
  <si>
    <t>20503562481</t>
  </si>
  <si>
    <t>20503572878</t>
  </si>
  <si>
    <t>20503613574</t>
  </si>
  <si>
    <t>20503617308</t>
  </si>
  <si>
    <t>20503671698</t>
  </si>
  <si>
    <t>20503727405</t>
  </si>
  <si>
    <t>20503733634</t>
  </si>
  <si>
    <t>20503758033</t>
  </si>
  <si>
    <t>20503763975</t>
  </si>
  <si>
    <t>20503794692</t>
  </si>
  <si>
    <t>20503807859</t>
  </si>
  <si>
    <t>20503876150</t>
  </si>
  <si>
    <t>20503889561</t>
  </si>
  <si>
    <t>20503909007</t>
  </si>
  <si>
    <t>20503923921</t>
  </si>
  <si>
    <t>20503931355</t>
  </si>
  <si>
    <t>20504004415</t>
  </si>
  <si>
    <t>20504009212</t>
  </si>
  <si>
    <t>20504027628</t>
  </si>
  <si>
    <t>20504075355</t>
  </si>
  <si>
    <t>20504085075</t>
  </si>
  <si>
    <t>20504088333</t>
  </si>
  <si>
    <t>20504096603</t>
  </si>
  <si>
    <t>20504107494</t>
  </si>
  <si>
    <t>20504123694</t>
  </si>
  <si>
    <t>20504128653</t>
  </si>
  <si>
    <t>20504138292</t>
  </si>
  <si>
    <t>20504174680</t>
  </si>
  <si>
    <t>20504183166</t>
  </si>
  <si>
    <t>20504187587</t>
  </si>
  <si>
    <t>20504223303</t>
  </si>
  <si>
    <t>20504259677</t>
  </si>
  <si>
    <t>20504341250</t>
  </si>
  <si>
    <t>20504342817</t>
  </si>
  <si>
    <t>20504402739</t>
  </si>
  <si>
    <t>20504407706</t>
  </si>
  <si>
    <t>20504524176</t>
  </si>
  <si>
    <t>20504525733</t>
  </si>
  <si>
    <t>20504538045</t>
  </si>
  <si>
    <t>20504563317</t>
  </si>
  <si>
    <t>20504568971</t>
  </si>
  <si>
    <t>20504587844</t>
  </si>
  <si>
    <t>20504595863</t>
  </si>
  <si>
    <t>20504638422</t>
  </si>
  <si>
    <t>20504652841</t>
  </si>
  <si>
    <t>20504665586</t>
  </si>
  <si>
    <t>20504667015</t>
  </si>
  <si>
    <t>20504691749</t>
  </si>
  <si>
    <t>20504698751</t>
  </si>
  <si>
    <t>20504729908</t>
  </si>
  <si>
    <t>20504741193</t>
  </si>
  <si>
    <t>20504753795</t>
  </si>
  <si>
    <t>20504766421</t>
  </si>
  <si>
    <t>20504781900</t>
  </si>
  <si>
    <t>20504791379</t>
  </si>
  <si>
    <t>20504817602</t>
  </si>
  <si>
    <t>20504851703</t>
  </si>
  <si>
    <t>20504910998</t>
  </si>
  <si>
    <t>20504921507</t>
  </si>
  <si>
    <t>20504933696</t>
  </si>
  <si>
    <t>20504954189</t>
  </si>
  <si>
    <t>20504963927</t>
  </si>
  <si>
    <t>20504968996</t>
  </si>
  <si>
    <t>20504977804</t>
  </si>
  <si>
    <t>20504979092</t>
  </si>
  <si>
    <t>20505058551</t>
  </si>
  <si>
    <t>20505108672</t>
  </si>
  <si>
    <t>20505120702</t>
  </si>
  <si>
    <t>20505159587</t>
  </si>
  <si>
    <t>20505198051</t>
  </si>
  <si>
    <t>20505200056</t>
  </si>
  <si>
    <t>20505203071</t>
  </si>
  <si>
    <t>20505203748</t>
  </si>
  <si>
    <t>20505216483</t>
  </si>
  <si>
    <t>20505228732</t>
  </si>
  <si>
    <t>20505239262</t>
  </si>
  <si>
    <t>20505240864</t>
  </si>
  <si>
    <t>20505254571</t>
  </si>
  <si>
    <t>20505273444</t>
  </si>
  <si>
    <t>20505282516</t>
  </si>
  <si>
    <t>20505290373</t>
  </si>
  <si>
    <t>20505317590</t>
  </si>
  <si>
    <t>20505365217</t>
  </si>
  <si>
    <t>20505369476</t>
  </si>
  <si>
    <t>20505370130</t>
  </si>
  <si>
    <t>20505388187</t>
  </si>
  <si>
    <t>20505427425</t>
  </si>
  <si>
    <t>20505434804</t>
  </si>
  <si>
    <t>20505472994</t>
  </si>
  <si>
    <t>20505511051</t>
  </si>
  <si>
    <t>20505516797</t>
  </si>
  <si>
    <t>20505561318</t>
  </si>
  <si>
    <t>20505578806</t>
  </si>
  <si>
    <t>20505635371</t>
  </si>
  <si>
    <t>20505635885</t>
  </si>
  <si>
    <t>20505650761</t>
  </si>
  <si>
    <t>20505657188</t>
  </si>
  <si>
    <t>20505666683</t>
  </si>
  <si>
    <t>20505683774</t>
  </si>
  <si>
    <t>20505688903</t>
  </si>
  <si>
    <t>20505701420</t>
  </si>
  <si>
    <t>20505727909</t>
  </si>
  <si>
    <t>20505779534</t>
  </si>
  <si>
    <t>20505810636</t>
  </si>
  <si>
    <t>20505848528</t>
  </si>
  <si>
    <t>20505862784</t>
  </si>
  <si>
    <t>20505876653</t>
  </si>
  <si>
    <t>20505897812</t>
  </si>
  <si>
    <t>20505907982</t>
  </si>
  <si>
    <t>20505938519</t>
  </si>
  <si>
    <t>20505960361</t>
  </si>
  <si>
    <t>20505964862</t>
  </si>
  <si>
    <t>20506079684</t>
  </si>
  <si>
    <t>20506084505</t>
  </si>
  <si>
    <t>20506135347</t>
  </si>
  <si>
    <t>20506228515</t>
  </si>
  <si>
    <t>20506230765</t>
  </si>
  <si>
    <t>20506279187</t>
  </si>
  <si>
    <t>20506288178</t>
  </si>
  <si>
    <t>20506330719</t>
  </si>
  <si>
    <t>20506353255</t>
  </si>
  <si>
    <t>20506392234</t>
  </si>
  <si>
    <t>20506394369</t>
  </si>
  <si>
    <t>20506395179</t>
  </si>
  <si>
    <t>20506421781</t>
  </si>
  <si>
    <t>20506475288</t>
  </si>
  <si>
    <t>20506488428</t>
  </si>
  <si>
    <t>20506510962</t>
  </si>
  <si>
    <t>20506556105</t>
  </si>
  <si>
    <t>20506570787</t>
  </si>
  <si>
    <t>20506613699</t>
  </si>
  <si>
    <t>20506628963</t>
  </si>
  <si>
    <t>20506630518</t>
  </si>
  <si>
    <t>20506651353</t>
  </si>
  <si>
    <t>20506651434</t>
  </si>
  <si>
    <t>20506721581</t>
  </si>
  <si>
    <t>20506735298</t>
  </si>
  <si>
    <t>20506753351</t>
  </si>
  <si>
    <t>20506773629</t>
  </si>
  <si>
    <t>20506791953</t>
  </si>
  <si>
    <t>20506806659</t>
  </si>
  <si>
    <t>20506813515</t>
  </si>
  <si>
    <t>20506855196</t>
  </si>
  <si>
    <t>20506866473</t>
  </si>
  <si>
    <t>20506886156</t>
  </si>
  <si>
    <t>20506892636</t>
  </si>
  <si>
    <t>20506913811</t>
  </si>
  <si>
    <t>20506941866</t>
  </si>
  <si>
    <t>20506962782</t>
  </si>
  <si>
    <t>20506968802</t>
  </si>
  <si>
    <t>20506989711</t>
  </si>
  <si>
    <t>20506994471</t>
  </si>
  <si>
    <t>20507010696</t>
  </si>
  <si>
    <t>20507036814</t>
  </si>
  <si>
    <t>20507051295</t>
  </si>
  <si>
    <t>20507123466</t>
  </si>
  <si>
    <t>20507179411</t>
  </si>
  <si>
    <t>20507189131</t>
  </si>
  <si>
    <t>20507237984</t>
  </si>
  <si>
    <t>20507250735</t>
  </si>
  <si>
    <t>20507261931</t>
  </si>
  <si>
    <t>20507274758</t>
  </si>
  <si>
    <t>20507309721</t>
  </si>
  <si>
    <t>20507378880</t>
  </si>
  <si>
    <t>20507432418</t>
  </si>
  <si>
    <t>20507453687</t>
  </si>
  <si>
    <t>20507469761</t>
  </si>
  <si>
    <t>20507570560</t>
  </si>
  <si>
    <t>20507696075</t>
  </si>
  <si>
    <t>20507705597</t>
  </si>
  <si>
    <t>20507725270</t>
  </si>
  <si>
    <t>20507728961</t>
  </si>
  <si>
    <t>20507783121</t>
  </si>
  <si>
    <t>20507817042</t>
  </si>
  <si>
    <t>20507838121</t>
  </si>
  <si>
    <t>20507846735</t>
  </si>
  <si>
    <t>20507849327</t>
  </si>
  <si>
    <t>20507859632</t>
  </si>
  <si>
    <t>20507875085</t>
  </si>
  <si>
    <t>20507904522</t>
  </si>
  <si>
    <t>20507907971</t>
  </si>
  <si>
    <t>20507934197</t>
  </si>
  <si>
    <t>20507939580</t>
  </si>
  <si>
    <t>20507975110</t>
  </si>
  <si>
    <t>20507986405</t>
  </si>
  <si>
    <t>20508000759</t>
  </si>
  <si>
    <t>20508052716</t>
  </si>
  <si>
    <t>20508133716</t>
  </si>
  <si>
    <t>20508161761</t>
  </si>
  <si>
    <t>20508176440</t>
  </si>
  <si>
    <t>20508221844</t>
  </si>
  <si>
    <t>20508229667</t>
  </si>
  <si>
    <t>20508243490</t>
  </si>
  <si>
    <t>20508262524</t>
  </si>
  <si>
    <t>20508286466</t>
  </si>
  <si>
    <t>20508301872</t>
  </si>
  <si>
    <t>20508309342</t>
  </si>
  <si>
    <t>20508335009</t>
  </si>
  <si>
    <t>20508389869</t>
  </si>
  <si>
    <t>20508425091</t>
  </si>
  <si>
    <t>20508432381</t>
  </si>
  <si>
    <t>20508454351</t>
  </si>
  <si>
    <t>20508475943</t>
  </si>
  <si>
    <t>20508496274</t>
  </si>
  <si>
    <t>20508522968</t>
  </si>
  <si>
    <t>20508561513</t>
  </si>
  <si>
    <t>20508565934</t>
  </si>
  <si>
    <t>20508588128</t>
  </si>
  <si>
    <t>20508595094</t>
  </si>
  <si>
    <t>20508604859</t>
  </si>
  <si>
    <t>20508639300</t>
  </si>
  <si>
    <t>20508642866</t>
  </si>
  <si>
    <t>20508645709</t>
  </si>
  <si>
    <t>20508647159</t>
  </si>
  <si>
    <t>20508647311</t>
  </si>
  <si>
    <t>20508647400</t>
  </si>
  <si>
    <t>20508650532</t>
  </si>
  <si>
    <t>20508651695</t>
  </si>
  <si>
    <t>20508663511</t>
  </si>
  <si>
    <t>20508667184</t>
  </si>
  <si>
    <t>20508676841</t>
  </si>
  <si>
    <t>20508678208</t>
  </si>
  <si>
    <t>20508691301</t>
  </si>
  <si>
    <t>20508710705</t>
  </si>
  <si>
    <t>20508724081</t>
  </si>
  <si>
    <t>20508729554</t>
  </si>
  <si>
    <t>20508730561</t>
  </si>
  <si>
    <t>20508732342</t>
  </si>
  <si>
    <t>20508735449</t>
  </si>
  <si>
    <t>20508748699</t>
  </si>
  <si>
    <t>20508755555</t>
  </si>
  <si>
    <t>20508758902</t>
  </si>
  <si>
    <t>20508784652</t>
  </si>
  <si>
    <t>20508840404</t>
  </si>
  <si>
    <t>20508845627</t>
  </si>
  <si>
    <t>20508907321</t>
  </si>
  <si>
    <t>20508913991</t>
  </si>
  <si>
    <t>20508920696</t>
  </si>
  <si>
    <t>20508974435</t>
  </si>
  <si>
    <t>20509029866</t>
  </si>
  <si>
    <t>20509038857</t>
  </si>
  <si>
    <t>20509051799</t>
  </si>
  <si>
    <t>20509073504</t>
  </si>
  <si>
    <t>20509076945</t>
  </si>
  <si>
    <t>20509087637</t>
  </si>
  <si>
    <t>20509089176</t>
  </si>
  <si>
    <t>20509091235</t>
  </si>
  <si>
    <t>20509128848</t>
  </si>
  <si>
    <t>20509155497</t>
  </si>
  <si>
    <t>20509174106</t>
  </si>
  <si>
    <t>20509174360</t>
  </si>
  <si>
    <t>20509214256</t>
  </si>
  <si>
    <t>20509266213</t>
  </si>
  <si>
    <t>20509268348</t>
  </si>
  <si>
    <t>20509301493</t>
  </si>
  <si>
    <t>20509324604</t>
  </si>
  <si>
    <t>20509343226</t>
  </si>
  <si>
    <t>20509358177</t>
  </si>
  <si>
    <t>20509379841</t>
  </si>
  <si>
    <t>20509400718</t>
  </si>
  <si>
    <t>20509400980</t>
  </si>
  <si>
    <t>20509468606</t>
  </si>
  <si>
    <t>20509477770</t>
  </si>
  <si>
    <t>20509483231</t>
  </si>
  <si>
    <t>20509513164</t>
  </si>
  <si>
    <t>20509514641</t>
  </si>
  <si>
    <t>20509526908</t>
  </si>
  <si>
    <t>20509552496</t>
  </si>
  <si>
    <t>20509571792</t>
  </si>
  <si>
    <t>20509572331</t>
  </si>
  <si>
    <t>20509606766</t>
  </si>
  <si>
    <t>20509607657</t>
  </si>
  <si>
    <t>20509615242</t>
  </si>
  <si>
    <t>20509634115</t>
  </si>
  <si>
    <t>20509687740</t>
  </si>
  <si>
    <t>20509706558</t>
  </si>
  <si>
    <t>20509734411</t>
  </si>
  <si>
    <t>20509753122</t>
  </si>
  <si>
    <t>20509756148</t>
  </si>
  <si>
    <t>20509760331</t>
  </si>
  <si>
    <t>20509837067</t>
  </si>
  <si>
    <t>20509839353</t>
  </si>
  <si>
    <t>20509853771</t>
  </si>
  <si>
    <t>20509862843</t>
  </si>
  <si>
    <t>20509901768</t>
  </si>
  <si>
    <t>20509902063</t>
  </si>
  <si>
    <t>20509905836</t>
  </si>
  <si>
    <t>20509905917</t>
  </si>
  <si>
    <t>20509910325</t>
  </si>
  <si>
    <t>20509918148</t>
  </si>
  <si>
    <t>20509956821</t>
  </si>
  <si>
    <t>20509980021</t>
  </si>
  <si>
    <t>20510019076</t>
  </si>
  <si>
    <t>20510027508</t>
  </si>
  <si>
    <t>20510036671</t>
  </si>
  <si>
    <t>20510037996</t>
  </si>
  <si>
    <t>20510051395</t>
  </si>
  <si>
    <t>20510089953</t>
  </si>
  <si>
    <t>20510104006</t>
  </si>
  <si>
    <t>20510139136</t>
  </si>
  <si>
    <t>20510160330</t>
  </si>
  <si>
    <t>20510161069</t>
  </si>
  <si>
    <t>20510165561</t>
  </si>
  <si>
    <t>20510196521</t>
  </si>
  <si>
    <t>20510199465</t>
  </si>
  <si>
    <t>20510205538</t>
  </si>
  <si>
    <t>20510209959</t>
  </si>
  <si>
    <t>20510210965</t>
  </si>
  <si>
    <t>20510257767</t>
  </si>
  <si>
    <t>20510272481</t>
  </si>
  <si>
    <t>20510291353</t>
  </si>
  <si>
    <t>20510301685</t>
  </si>
  <si>
    <t>20510302908</t>
  </si>
  <si>
    <t>20510322500</t>
  </si>
  <si>
    <t>20510334184</t>
  </si>
  <si>
    <t>20510341806</t>
  </si>
  <si>
    <t>20510362048</t>
  </si>
  <si>
    <t>20510396376</t>
  </si>
  <si>
    <t>20510406274</t>
  </si>
  <si>
    <t>20510423284</t>
  </si>
  <si>
    <t>20510438711</t>
  </si>
  <si>
    <t>20510439288</t>
  </si>
  <si>
    <t>20510444109</t>
  </si>
  <si>
    <t>20510459980</t>
  </si>
  <si>
    <t>20510499426</t>
  </si>
  <si>
    <t>20510503989</t>
  </si>
  <si>
    <t>20510505841</t>
  </si>
  <si>
    <t>20510526415</t>
  </si>
  <si>
    <t>20510527144</t>
  </si>
  <si>
    <t>20510531923</t>
  </si>
  <si>
    <t>20510568681</t>
  </si>
  <si>
    <t>20510579454</t>
  </si>
  <si>
    <t>20510632959</t>
  </si>
  <si>
    <t>20510644451</t>
  </si>
  <si>
    <t>20510673710</t>
  </si>
  <si>
    <t>20510676654</t>
  </si>
  <si>
    <t>20510689632</t>
  </si>
  <si>
    <t>20510691963</t>
  </si>
  <si>
    <t>20510694555</t>
  </si>
  <si>
    <t>20510700032</t>
  </si>
  <si>
    <t>20510710933</t>
  </si>
  <si>
    <t>20510730616</t>
  </si>
  <si>
    <t>20510740336</t>
  </si>
  <si>
    <t>20510747004</t>
  </si>
  <si>
    <t>20510752938</t>
  </si>
  <si>
    <t>20510756411</t>
  </si>
  <si>
    <t>20510761503</t>
  </si>
  <si>
    <t>20510837259</t>
  </si>
  <si>
    <t>20510847726</t>
  </si>
  <si>
    <t>20510851677</t>
  </si>
  <si>
    <t>20510852134</t>
  </si>
  <si>
    <t>20510862440</t>
  </si>
  <si>
    <t>20510863501</t>
  </si>
  <si>
    <t>20510865627</t>
  </si>
  <si>
    <t>20510869452</t>
  </si>
  <si>
    <t>20510881070</t>
  </si>
  <si>
    <t>20510912994</t>
  </si>
  <si>
    <t>20510913371</t>
  </si>
  <si>
    <t>20510931514</t>
  </si>
  <si>
    <t>20510936401</t>
  </si>
  <si>
    <t>20510957319</t>
  </si>
  <si>
    <t>20510959281</t>
  </si>
  <si>
    <t>20510973519</t>
  </si>
  <si>
    <t>20510973942</t>
  </si>
  <si>
    <t>20510977182</t>
  </si>
  <si>
    <t>20510984553</t>
  </si>
  <si>
    <t>20510997299</t>
  </si>
  <si>
    <t>20511023395</t>
  </si>
  <si>
    <t>20511039551</t>
  </si>
  <si>
    <t>20511040729</t>
  </si>
  <si>
    <t>20511043159</t>
  </si>
  <si>
    <t>20511085315</t>
  </si>
  <si>
    <t>20511100136</t>
  </si>
  <si>
    <t>20511109940</t>
  </si>
  <si>
    <t>20511134111</t>
  </si>
  <si>
    <t>20511243166</t>
  </si>
  <si>
    <t>20511295042</t>
  </si>
  <si>
    <t>20511295808</t>
  </si>
  <si>
    <t>20511314870</t>
  </si>
  <si>
    <t>20511348855</t>
  </si>
  <si>
    <t>20511388563</t>
  </si>
  <si>
    <t>20511401501</t>
  </si>
  <si>
    <t>20511401764</t>
  </si>
  <si>
    <t>20511439737</t>
  </si>
  <si>
    <t>20511445389</t>
  </si>
  <si>
    <t>20511462712</t>
  </si>
  <si>
    <t>20511555133</t>
  </si>
  <si>
    <t>20511576726</t>
  </si>
  <si>
    <t>20511596590</t>
  </si>
  <si>
    <t>20511608601</t>
  </si>
  <si>
    <t>20511617180</t>
  </si>
  <si>
    <t>20511636729</t>
  </si>
  <si>
    <t>20511646015</t>
  </si>
  <si>
    <t>20511656088</t>
  </si>
  <si>
    <t>20511681198</t>
  </si>
  <si>
    <t>20511685428</t>
  </si>
  <si>
    <t>20511687391</t>
  </si>
  <si>
    <t>20511700087</t>
  </si>
  <si>
    <t>20511701482</t>
  </si>
  <si>
    <t>20511717648</t>
  </si>
  <si>
    <t>20511718458</t>
  </si>
  <si>
    <t>20511724857</t>
  </si>
  <si>
    <t>20511730075</t>
  </si>
  <si>
    <t>20511739960</t>
  </si>
  <si>
    <t>20511743720</t>
  </si>
  <si>
    <t>20511746150</t>
  </si>
  <si>
    <t>20511768714</t>
  </si>
  <si>
    <t>20511785996</t>
  </si>
  <si>
    <t>20511791881</t>
  </si>
  <si>
    <t>20511803994</t>
  </si>
  <si>
    <t>20511821542</t>
  </si>
  <si>
    <t>20511825378</t>
  </si>
  <si>
    <t>20511858110</t>
  </si>
  <si>
    <t>20511864195</t>
  </si>
  <si>
    <t>20511884978</t>
  </si>
  <si>
    <t>20511904162</t>
  </si>
  <si>
    <t>20511906700</t>
  </si>
  <si>
    <t>20511916926</t>
  </si>
  <si>
    <t>20511922578</t>
  </si>
  <si>
    <t>20511925321</t>
  </si>
  <si>
    <t>20511964653</t>
  </si>
  <si>
    <t>20511978875</t>
  </si>
  <si>
    <t>20511999287</t>
  </si>
  <si>
    <t>20512020667</t>
  </si>
  <si>
    <t>20512025383</t>
  </si>
  <si>
    <t>20512034617</t>
  </si>
  <si>
    <t>20512054995</t>
  </si>
  <si>
    <t>20512110810</t>
  </si>
  <si>
    <t>20512130179</t>
  </si>
  <si>
    <t>20512155163</t>
  </si>
  <si>
    <t>20512186476</t>
  </si>
  <si>
    <t>20512192875</t>
  </si>
  <si>
    <t>20512198563</t>
  </si>
  <si>
    <t>20512200053</t>
  </si>
  <si>
    <t>20512217452</t>
  </si>
  <si>
    <t>20512217533</t>
  </si>
  <si>
    <t>20512217886</t>
  </si>
  <si>
    <t>20512219315</t>
  </si>
  <si>
    <t>20512253769</t>
  </si>
  <si>
    <t>20512261605</t>
  </si>
  <si>
    <t>20512262245</t>
  </si>
  <si>
    <t>20512263136</t>
  </si>
  <si>
    <t>20512269339</t>
  </si>
  <si>
    <t>20512329251</t>
  </si>
  <si>
    <t>20512331310</t>
  </si>
  <si>
    <t>20512336206</t>
  </si>
  <si>
    <t>20512344560</t>
  </si>
  <si>
    <t>20512399542</t>
  </si>
  <si>
    <t>20512414878</t>
  </si>
  <si>
    <t>20512421572</t>
  </si>
  <si>
    <t>20512448853</t>
  </si>
  <si>
    <t>20512502653</t>
  </si>
  <si>
    <t>20512503382</t>
  </si>
  <si>
    <t>20512528458</t>
  </si>
  <si>
    <t>20512531751</t>
  </si>
  <si>
    <t>20512538178</t>
  </si>
  <si>
    <t>20512559256</t>
  </si>
  <si>
    <t>20512581936</t>
  </si>
  <si>
    <t>20512584528</t>
  </si>
  <si>
    <t>20512588868</t>
  </si>
  <si>
    <t>20512620770</t>
  </si>
  <si>
    <t>20512656375</t>
  </si>
  <si>
    <t>20512670955</t>
  </si>
  <si>
    <t>20512681051</t>
  </si>
  <si>
    <t>20512686282</t>
  </si>
  <si>
    <t>20512695354</t>
  </si>
  <si>
    <t>20512719717</t>
  </si>
  <si>
    <t>20512734198</t>
  </si>
  <si>
    <t>20512750045</t>
  </si>
  <si>
    <t>20512761080</t>
  </si>
  <si>
    <t>20512775463</t>
  </si>
  <si>
    <t>20512779370</t>
  </si>
  <si>
    <t>20512780114</t>
  </si>
  <si>
    <t>20512782249</t>
  </si>
  <si>
    <t>20512784373</t>
  </si>
  <si>
    <t>20512795570</t>
  </si>
  <si>
    <t>20512824189</t>
  </si>
  <si>
    <t>20512857869</t>
  </si>
  <si>
    <t>20512864644</t>
  </si>
  <si>
    <t>20512868046</t>
  </si>
  <si>
    <t>20512874879</t>
  </si>
  <si>
    <t>20512880330</t>
  </si>
  <si>
    <t>20512881816</t>
  </si>
  <si>
    <t>20512881905</t>
  </si>
  <si>
    <t>20512897909</t>
  </si>
  <si>
    <t>20512910344</t>
  </si>
  <si>
    <t>20512913289</t>
  </si>
  <si>
    <t>20513008741</t>
  </si>
  <si>
    <t>20513013231</t>
  </si>
  <si>
    <t>20513020792</t>
  </si>
  <si>
    <t>20513027452</t>
  </si>
  <si>
    <t>20513039973</t>
  </si>
  <si>
    <t>20513045434</t>
  </si>
  <si>
    <t>20513047135</t>
  </si>
  <si>
    <t>20513068132</t>
  </si>
  <si>
    <t>20513081236</t>
  </si>
  <si>
    <t>20513087862</t>
  </si>
  <si>
    <t>20513157747</t>
  </si>
  <si>
    <t>20513175991</t>
  </si>
  <si>
    <t>20513191503</t>
  </si>
  <si>
    <t>20513217405</t>
  </si>
  <si>
    <t>20513219793</t>
  </si>
  <si>
    <t>20513233273</t>
  </si>
  <si>
    <t>20513251506</t>
  </si>
  <si>
    <t>20513251760</t>
  </si>
  <si>
    <t>20513266449</t>
  </si>
  <si>
    <t>20513275278</t>
  </si>
  <si>
    <t>20513304634</t>
  </si>
  <si>
    <t>20513328495</t>
  </si>
  <si>
    <t>20513423307</t>
  </si>
  <si>
    <t>20513428015</t>
  </si>
  <si>
    <t>20513429925</t>
  </si>
  <si>
    <t>20513441208</t>
  </si>
  <si>
    <t>20513452153</t>
  </si>
  <si>
    <t>20513528826</t>
  </si>
  <si>
    <t>20513578416</t>
  </si>
  <si>
    <t>20513583843</t>
  </si>
  <si>
    <t>20513607882</t>
  </si>
  <si>
    <t>20513619627</t>
  </si>
  <si>
    <t>20513626917</t>
  </si>
  <si>
    <t>20513632569</t>
  </si>
  <si>
    <t>20513654295</t>
  </si>
  <si>
    <t>20513679875</t>
  </si>
  <si>
    <t>20513680024</t>
  </si>
  <si>
    <t>20513713135</t>
  </si>
  <si>
    <t>20513741007</t>
  </si>
  <si>
    <t>20513743638</t>
  </si>
  <si>
    <t>20513753781</t>
  </si>
  <si>
    <t>20513772905</t>
  </si>
  <si>
    <t>20513788739</t>
  </si>
  <si>
    <t>20513807466</t>
  </si>
  <si>
    <t>20513817852</t>
  </si>
  <si>
    <t>20513832738</t>
  </si>
  <si>
    <t>20513846879</t>
  </si>
  <si>
    <t>20513847417</t>
  </si>
  <si>
    <t>20513861835</t>
  </si>
  <si>
    <t>20513932287</t>
  </si>
  <si>
    <t>20513955813</t>
  </si>
  <si>
    <t>20513958839</t>
  </si>
  <si>
    <t>20513959134</t>
  </si>
  <si>
    <t>20513967234</t>
  </si>
  <si>
    <t>20513980419</t>
  </si>
  <si>
    <t>20513990481</t>
  </si>
  <si>
    <t>20513994801</t>
  </si>
  <si>
    <t>20514002089</t>
  </si>
  <si>
    <t>20514004294</t>
  </si>
  <si>
    <t>20514033987</t>
  </si>
  <si>
    <t>20514039161</t>
  </si>
  <si>
    <t>20514133931</t>
  </si>
  <si>
    <t>20514167321</t>
  </si>
  <si>
    <t>20514184845</t>
  </si>
  <si>
    <t>20514200808</t>
  </si>
  <si>
    <t>20514228133</t>
  </si>
  <si>
    <t>20514231274</t>
  </si>
  <si>
    <t>20514281883</t>
  </si>
  <si>
    <t>20514296724</t>
  </si>
  <si>
    <t>20514307271</t>
  </si>
  <si>
    <t>20514325503</t>
  </si>
  <si>
    <t>20514353621</t>
  </si>
  <si>
    <t>20514421057</t>
  </si>
  <si>
    <t>20514449814</t>
  </si>
  <si>
    <t>20514463566</t>
  </si>
  <si>
    <t>20514491772</t>
  </si>
  <si>
    <t>20514501671</t>
  </si>
  <si>
    <t>20514546267</t>
  </si>
  <si>
    <t>20514548391</t>
  </si>
  <si>
    <t>20514553123</t>
  </si>
  <si>
    <t>20514584789</t>
  </si>
  <si>
    <t>20514586561</t>
  </si>
  <si>
    <t>20514603678</t>
  </si>
  <si>
    <t>20514623946</t>
  </si>
  <si>
    <t>20514630055</t>
  </si>
  <si>
    <t>20514638111</t>
  </si>
  <si>
    <t>20514641685</t>
  </si>
  <si>
    <t>20514680401</t>
  </si>
  <si>
    <t>20514698369</t>
  </si>
  <si>
    <t>20514699845</t>
  </si>
  <si>
    <t>20514706302</t>
  </si>
  <si>
    <t>20514710911</t>
  </si>
  <si>
    <t>20514713856</t>
  </si>
  <si>
    <t>20514716791</t>
  </si>
  <si>
    <t>20514753050</t>
  </si>
  <si>
    <t>20514753483</t>
  </si>
  <si>
    <t>20514761826</t>
  </si>
  <si>
    <t>20514780294</t>
  </si>
  <si>
    <t>20514798584</t>
  </si>
  <si>
    <t>20514817121</t>
  </si>
  <si>
    <t>20514838985</t>
  </si>
  <si>
    <t>20514842079</t>
  </si>
  <si>
    <t>20514887099</t>
  </si>
  <si>
    <t>20514903477</t>
  </si>
  <si>
    <t>20514935328</t>
  </si>
  <si>
    <t>20514955434</t>
  </si>
  <si>
    <t>20514964778</t>
  </si>
  <si>
    <t>20514967955</t>
  </si>
  <si>
    <t>20514968251</t>
  </si>
  <si>
    <t>20514983489</t>
  </si>
  <si>
    <t>20514984451</t>
  </si>
  <si>
    <t>20514990345</t>
  </si>
  <si>
    <t>20515006525</t>
  </si>
  <si>
    <t>20515014030</t>
  </si>
  <si>
    <t>20515037676</t>
  </si>
  <si>
    <t>20515067745</t>
  </si>
  <si>
    <t>20515100891</t>
  </si>
  <si>
    <t>20515122517</t>
  </si>
  <si>
    <t>20515127071</t>
  </si>
  <si>
    <t>20515137891</t>
  </si>
  <si>
    <t>20515152939</t>
  </si>
  <si>
    <t>20515153234</t>
  </si>
  <si>
    <t>20515162578</t>
  </si>
  <si>
    <t>20515164945</t>
  </si>
  <si>
    <t>20515210564</t>
  </si>
  <si>
    <t>20515239465</t>
  </si>
  <si>
    <t>20515244116</t>
  </si>
  <si>
    <t>20515255746</t>
  </si>
  <si>
    <t>20515256041</t>
  </si>
  <si>
    <t>20515263412</t>
  </si>
  <si>
    <t>20515300121</t>
  </si>
  <si>
    <t>20515302761</t>
  </si>
  <si>
    <t>20515303147</t>
  </si>
  <si>
    <t>20515315315</t>
  </si>
  <si>
    <t>20515346890</t>
  </si>
  <si>
    <t>20515349309</t>
  </si>
  <si>
    <t>20515363395</t>
  </si>
  <si>
    <t>20515365681</t>
  </si>
  <si>
    <t>20515388461</t>
  </si>
  <si>
    <t>20515389190</t>
  </si>
  <si>
    <t>20515392735</t>
  </si>
  <si>
    <t>20515396218</t>
  </si>
  <si>
    <t>20515410571</t>
  </si>
  <si>
    <t>20515415964</t>
  </si>
  <si>
    <t>20515430769</t>
  </si>
  <si>
    <t>20515461133</t>
  </si>
  <si>
    <t>20515500724</t>
  </si>
  <si>
    <t>20515501453</t>
  </si>
  <si>
    <t>20515511921</t>
  </si>
  <si>
    <t>20515521993</t>
  </si>
  <si>
    <t>20515534033</t>
  </si>
  <si>
    <t>20515562754</t>
  </si>
  <si>
    <t>20515564617</t>
  </si>
  <si>
    <t>20515610821</t>
  </si>
  <si>
    <t>20515632124</t>
  </si>
  <si>
    <t>20515650378</t>
  </si>
  <si>
    <t>20515650459</t>
  </si>
  <si>
    <t>20515658352</t>
  </si>
  <si>
    <t>20515663780</t>
  </si>
  <si>
    <t>20515666452</t>
  </si>
  <si>
    <t>20515713710</t>
  </si>
  <si>
    <t>20515740369</t>
  </si>
  <si>
    <t>20515792831</t>
  </si>
  <si>
    <t>20515794451</t>
  </si>
  <si>
    <t>20515813421</t>
  </si>
  <si>
    <t>20515849531</t>
  </si>
  <si>
    <t>20515858289</t>
  </si>
  <si>
    <t>20515872435</t>
  </si>
  <si>
    <t>20515880454</t>
  </si>
  <si>
    <t>20515881264</t>
  </si>
  <si>
    <t>20515911198</t>
  </si>
  <si>
    <t>20515920774</t>
  </si>
  <si>
    <t>20515923871</t>
  </si>
  <si>
    <t>20515927353</t>
  </si>
  <si>
    <t>20515939955</t>
  </si>
  <si>
    <t>20515940619</t>
  </si>
  <si>
    <t>20515947893</t>
  </si>
  <si>
    <t>20516037611</t>
  </si>
  <si>
    <t>20516041561</t>
  </si>
  <si>
    <t>20516045397</t>
  </si>
  <si>
    <t>20516054469</t>
  </si>
  <si>
    <t>20516121590</t>
  </si>
  <si>
    <t>20516144964</t>
  </si>
  <si>
    <t>20516160226</t>
  </si>
  <si>
    <t>20516172402</t>
  </si>
  <si>
    <t>20516192004</t>
  </si>
  <si>
    <t>20516200031</t>
  </si>
  <si>
    <t>20516224135</t>
  </si>
  <si>
    <t>20516230704</t>
  </si>
  <si>
    <t>20516256843</t>
  </si>
  <si>
    <t>20516271991</t>
  </si>
  <si>
    <t>20516272962</t>
  </si>
  <si>
    <t>20516277174</t>
  </si>
  <si>
    <t>20516278065</t>
  </si>
  <si>
    <t>20516309394</t>
  </si>
  <si>
    <t>20516312697</t>
  </si>
  <si>
    <t>20516313821</t>
  </si>
  <si>
    <t>20516321173</t>
  </si>
  <si>
    <t>20516323036</t>
  </si>
  <si>
    <t>20516350513</t>
  </si>
  <si>
    <t>20516352052</t>
  </si>
  <si>
    <t>20516371782</t>
  </si>
  <si>
    <t>20516382806</t>
  </si>
  <si>
    <t>20516406756</t>
  </si>
  <si>
    <t>20516422956</t>
  </si>
  <si>
    <t>20516423502</t>
  </si>
  <si>
    <t>20516424908</t>
  </si>
  <si>
    <t>20516445221</t>
  </si>
  <si>
    <t>20516466066</t>
  </si>
  <si>
    <t>20516521776</t>
  </si>
  <si>
    <t>20516523043</t>
  </si>
  <si>
    <t>20516556561</t>
  </si>
  <si>
    <t>20516643294</t>
  </si>
  <si>
    <t>20516649659</t>
  </si>
  <si>
    <t>20516659883</t>
  </si>
  <si>
    <t>20516668289</t>
  </si>
  <si>
    <t>20516694794</t>
  </si>
  <si>
    <t>20516713098</t>
  </si>
  <si>
    <t>20516727129</t>
  </si>
  <si>
    <t>20516752239</t>
  </si>
  <si>
    <t>20516770300</t>
  </si>
  <si>
    <t>20516791722</t>
  </si>
  <si>
    <t>20516797682</t>
  </si>
  <si>
    <t>20516799898</t>
  </si>
  <si>
    <t>20516903385</t>
  </si>
  <si>
    <t>20516953480</t>
  </si>
  <si>
    <t>20516955181</t>
  </si>
  <si>
    <t>20516997266</t>
  </si>
  <si>
    <t>20517068111</t>
  </si>
  <si>
    <t>20517091104</t>
  </si>
  <si>
    <t>20517102408</t>
  </si>
  <si>
    <t>20517122778</t>
  </si>
  <si>
    <t>20517138852</t>
  </si>
  <si>
    <t>20517144151</t>
  </si>
  <si>
    <t>20517170748</t>
  </si>
  <si>
    <t>20517193799</t>
  </si>
  <si>
    <t>20517198162</t>
  </si>
  <si>
    <t>20517222560</t>
  </si>
  <si>
    <t>20517228339</t>
  </si>
  <si>
    <t>20517248445</t>
  </si>
  <si>
    <t>20517270297</t>
  </si>
  <si>
    <t>20517284328</t>
  </si>
  <si>
    <t>20517301273</t>
  </si>
  <si>
    <t>20517310183</t>
  </si>
  <si>
    <t>20517313018</t>
  </si>
  <si>
    <t>20517326772</t>
  </si>
  <si>
    <t>20517330702</t>
  </si>
  <si>
    <t>20517336492</t>
  </si>
  <si>
    <t>20517355446</t>
  </si>
  <si>
    <t>20517355951</t>
  </si>
  <si>
    <t>20517366219</t>
  </si>
  <si>
    <t>20517393704</t>
  </si>
  <si>
    <t>20517406962</t>
  </si>
  <si>
    <t>20517441792</t>
  </si>
  <si>
    <t>20517486974</t>
  </si>
  <si>
    <t>20517519902</t>
  </si>
  <si>
    <t>20517540341</t>
  </si>
  <si>
    <t>20517562409</t>
  </si>
  <si>
    <t>20517573435</t>
  </si>
  <si>
    <t>20517656489</t>
  </si>
  <si>
    <t>20517666361</t>
  </si>
  <si>
    <t>20517670392</t>
  </si>
  <si>
    <t>20517698131</t>
  </si>
  <si>
    <t>20517710521</t>
  </si>
  <si>
    <t>20517738701</t>
  </si>
  <si>
    <t>20517746399</t>
  </si>
  <si>
    <t>20517776549</t>
  </si>
  <si>
    <t>20517810402</t>
  </si>
  <si>
    <t>20517827712</t>
  </si>
  <si>
    <t>20517834255</t>
  </si>
  <si>
    <t>20517837351</t>
  </si>
  <si>
    <t>20517854523</t>
  </si>
  <si>
    <t>20517860094</t>
  </si>
  <si>
    <t>20517864910</t>
  </si>
  <si>
    <t>20517894070</t>
  </si>
  <si>
    <t>20517913040</t>
  </si>
  <si>
    <t>20517920330</t>
  </si>
  <si>
    <t>20517933318</t>
  </si>
  <si>
    <t>20517934632</t>
  </si>
  <si>
    <t>20517952533</t>
  </si>
  <si>
    <t>20518010248</t>
  </si>
  <si>
    <t>20518025784</t>
  </si>
  <si>
    <t>20518038339</t>
  </si>
  <si>
    <t>20518048059</t>
  </si>
  <si>
    <t>20518086732</t>
  </si>
  <si>
    <t>20518110382</t>
  </si>
  <si>
    <t>20518118103</t>
  </si>
  <si>
    <t>20518132432</t>
  </si>
  <si>
    <t>20518146816</t>
  </si>
  <si>
    <t>20518178181</t>
  </si>
  <si>
    <t>20518291581</t>
  </si>
  <si>
    <t>20518311019</t>
  </si>
  <si>
    <t>20518321596</t>
  </si>
  <si>
    <t>20518348958</t>
  </si>
  <si>
    <t>20518359054</t>
  </si>
  <si>
    <t>20518364139</t>
  </si>
  <si>
    <t>20518375173</t>
  </si>
  <si>
    <t>20518380258</t>
  </si>
  <si>
    <t>20518472535</t>
  </si>
  <si>
    <t>20518475801</t>
  </si>
  <si>
    <t>20518487214</t>
  </si>
  <si>
    <t>20518488709</t>
  </si>
  <si>
    <t>20518540042</t>
  </si>
  <si>
    <t>20518554779</t>
  </si>
  <si>
    <t>20518561392</t>
  </si>
  <si>
    <t>20518581661</t>
  </si>
  <si>
    <t>20518604032</t>
  </si>
  <si>
    <t>20518610784</t>
  </si>
  <si>
    <t>20518619579</t>
  </si>
  <si>
    <t>20518623681</t>
  </si>
  <si>
    <t>20518625382</t>
  </si>
  <si>
    <t>20518634373</t>
  </si>
  <si>
    <t>20518652860</t>
  </si>
  <si>
    <t>20518656695</t>
  </si>
  <si>
    <t>20518663713</t>
  </si>
  <si>
    <t>20518668197</t>
  </si>
  <si>
    <t>20518671490</t>
  </si>
  <si>
    <t>20518681452</t>
  </si>
  <si>
    <t>20518717074</t>
  </si>
  <si>
    <t>20518718470</t>
  </si>
  <si>
    <t>20518722400</t>
  </si>
  <si>
    <t>20518725760</t>
  </si>
  <si>
    <t>20518730259</t>
  </si>
  <si>
    <t>20518738314</t>
  </si>
  <si>
    <t>20518750951</t>
  </si>
  <si>
    <t>20518755162</t>
  </si>
  <si>
    <t>20518776836</t>
  </si>
  <si>
    <t>20518779266</t>
  </si>
  <si>
    <t>20518791983</t>
  </si>
  <si>
    <t>20518794656</t>
  </si>
  <si>
    <t>20518803825</t>
  </si>
  <si>
    <t>20518824318</t>
  </si>
  <si>
    <t>20518866231</t>
  </si>
  <si>
    <t>20518889444</t>
  </si>
  <si>
    <t>20518903455</t>
  </si>
  <si>
    <t>20518972937</t>
  </si>
  <si>
    <t>20519034558</t>
  </si>
  <si>
    <t>20519063221</t>
  </si>
  <si>
    <t>20519063817</t>
  </si>
  <si>
    <t>20519070198</t>
  </si>
  <si>
    <t>20519085462</t>
  </si>
  <si>
    <t>20519091781</t>
  </si>
  <si>
    <t>20519104351</t>
  </si>
  <si>
    <t>20519111480</t>
  </si>
  <si>
    <t>20519113695</t>
  </si>
  <si>
    <t>20519118221</t>
  </si>
  <si>
    <t>20519131677</t>
  </si>
  <si>
    <t>20519183634</t>
  </si>
  <si>
    <t>20519190681</t>
  </si>
  <si>
    <t>20519204577</t>
  </si>
  <si>
    <t>20519223105</t>
  </si>
  <si>
    <t>20519305179</t>
  </si>
  <si>
    <t>20519325871</t>
  </si>
  <si>
    <t>20519330874</t>
  </si>
  <si>
    <t>20519374499</t>
  </si>
  <si>
    <t>20519405394</t>
  </si>
  <si>
    <t>20519420512</t>
  </si>
  <si>
    <t>20519482895</t>
  </si>
  <si>
    <t>20519485304</t>
  </si>
  <si>
    <t>20519485568</t>
  </si>
  <si>
    <t>20519633001</t>
  </si>
  <si>
    <t>20519726271</t>
  </si>
  <si>
    <t>20519798345</t>
  </si>
  <si>
    <t>20519810817</t>
  </si>
  <si>
    <t>20519857457</t>
  </si>
  <si>
    <t>20519860598</t>
  </si>
  <si>
    <t>20519926521</t>
  </si>
  <si>
    <t>20519933226</t>
  </si>
  <si>
    <t>20519942721</t>
  </si>
  <si>
    <t>20519948096</t>
  </si>
  <si>
    <t>20519964024</t>
  </si>
  <si>
    <t>20519970423</t>
  </si>
  <si>
    <t>20520009559</t>
  </si>
  <si>
    <t>20520035045</t>
  </si>
  <si>
    <t>20520076159</t>
  </si>
  <si>
    <t>20520089641</t>
  </si>
  <si>
    <t>20520101790</t>
  </si>
  <si>
    <t>20520472186</t>
  </si>
  <si>
    <t>20520537491</t>
  </si>
  <si>
    <t>20520549073</t>
  </si>
  <si>
    <t>20520564382</t>
  </si>
  <si>
    <t>20520571672</t>
  </si>
  <si>
    <t>20520582283</t>
  </si>
  <si>
    <t>20520647083</t>
  </si>
  <si>
    <t>20520653130</t>
  </si>
  <si>
    <t>20520662635</t>
  </si>
  <si>
    <t>20520674480</t>
  </si>
  <si>
    <t>20520755994</t>
  </si>
  <si>
    <t>20520762001</t>
  </si>
  <si>
    <t>20520765442</t>
  </si>
  <si>
    <t>20520784153</t>
  </si>
  <si>
    <t>20520787098</t>
  </si>
  <si>
    <t>20520791362</t>
  </si>
  <si>
    <t>20520794469</t>
  </si>
  <si>
    <t>20520799428</t>
  </si>
  <si>
    <t>20520800299</t>
  </si>
  <si>
    <t>20520866630</t>
  </si>
  <si>
    <t>20520919181</t>
  </si>
  <si>
    <t>20520938215</t>
  </si>
  <si>
    <t>20520955144</t>
  </si>
  <si>
    <t>20520965026</t>
  </si>
  <si>
    <t>20520993232</t>
  </si>
  <si>
    <t>20521007801</t>
  </si>
  <si>
    <t>20521024560</t>
  </si>
  <si>
    <t>20521043271</t>
  </si>
  <si>
    <t>20521052181</t>
  </si>
  <si>
    <t>20521056500</t>
  </si>
  <si>
    <t>20521071487</t>
  </si>
  <si>
    <t>20521074401</t>
  </si>
  <si>
    <t>20521087308</t>
  </si>
  <si>
    <t>20521089009</t>
  </si>
  <si>
    <t>20521091593</t>
  </si>
  <si>
    <t>20521124271</t>
  </si>
  <si>
    <t>20521138735</t>
  </si>
  <si>
    <t>20521143810</t>
  </si>
  <si>
    <t>20521171431</t>
  </si>
  <si>
    <t>20521175347</t>
  </si>
  <si>
    <t>20521180774</t>
  </si>
  <si>
    <t>20521190141</t>
  </si>
  <si>
    <t>20521198983</t>
  </si>
  <si>
    <t>20521203812</t>
  </si>
  <si>
    <t>20521208458</t>
  </si>
  <si>
    <t>20521223091</t>
  </si>
  <si>
    <t>20521238284</t>
  </si>
  <si>
    <t>20521279711</t>
  </si>
  <si>
    <t>20521286173</t>
  </si>
  <si>
    <t>20521306115</t>
  </si>
  <si>
    <t>20521328518</t>
  </si>
  <si>
    <t>20521370042</t>
  </si>
  <si>
    <t>20521404125</t>
  </si>
  <si>
    <t>20521407141</t>
  </si>
  <si>
    <t>20521424312</t>
  </si>
  <si>
    <t>20521455111</t>
  </si>
  <si>
    <t>20521487829</t>
  </si>
  <si>
    <t>20521549441</t>
  </si>
  <si>
    <t>20521610027</t>
  </si>
  <si>
    <t>20521625725</t>
  </si>
  <si>
    <t>20521645831</t>
  </si>
  <si>
    <t>20521655390</t>
  </si>
  <si>
    <t>20521658739</t>
  </si>
  <si>
    <t>20521673967</t>
  </si>
  <si>
    <t>20521674009</t>
  </si>
  <si>
    <t>20521679574</t>
  </si>
  <si>
    <t>20521684497</t>
  </si>
  <si>
    <t>20521697475</t>
  </si>
  <si>
    <t>20521709317</t>
  </si>
  <si>
    <t>20521764849</t>
  </si>
  <si>
    <t>20521778718</t>
  </si>
  <si>
    <t>20521824841</t>
  </si>
  <si>
    <t>20521872145</t>
  </si>
  <si>
    <t>20521886871</t>
  </si>
  <si>
    <t>20521937531</t>
  </si>
  <si>
    <t>20521955351</t>
  </si>
  <si>
    <t>20521964007</t>
  </si>
  <si>
    <t>20521965585</t>
  </si>
  <si>
    <t>20521965747</t>
  </si>
  <si>
    <t>20522007171</t>
  </si>
  <si>
    <t>20522007251</t>
  </si>
  <si>
    <t>20522013731</t>
  </si>
  <si>
    <t>20522038211</t>
  </si>
  <si>
    <t>20522042910</t>
  </si>
  <si>
    <t>20522051315</t>
  </si>
  <si>
    <t>20522061035</t>
  </si>
  <si>
    <t>20522141578</t>
  </si>
  <si>
    <t>20522162818</t>
  </si>
  <si>
    <t>20522163890</t>
  </si>
  <si>
    <t>20522165914</t>
  </si>
  <si>
    <t>20522188701</t>
  </si>
  <si>
    <t>20522222225</t>
  </si>
  <si>
    <t>20522262103</t>
  </si>
  <si>
    <t>20522268306</t>
  </si>
  <si>
    <t>20522308880</t>
  </si>
  <si>
    <t>20522336662</t>
  </si>
  <si>
    <t>20522357589</t>
  </si>
  <si>
    <t>20522434087</t>
  </si>
  <si>
    <t>20522445101</t>
  </si>
  <si>
    <t>20522463931</t>
  </si>
  <si>
    <t>20522487105</t>
  </si>
  <si>
    <t>20522536599</t>
  </si>
  <si>
    <t>20522541916</t>
  </si>
  <si>
    <t>20522646777</t>
  </si>
  <si>
    <t>20522673588</t>
  </si>
  <si>
    <t>20522716490</t>
  </si>
  <si>
    <t>20522728587</t>
  </si>
  <si>
    <t>20522731456</t>
  </si>
  <si>
    <t>20522771598</t>
  </si>
  <si>
    <t>20522781631</t>
  </si>
  <si>
    <t>20522820041</t>
  </si>
  <si>
    <t>20522883477</t>
  </si>
  <si>
    <t>20522929213</t>
  </si>
  <si>
    <t>20522990478</t>
  </si>
  <si>
    <t>20522995607</t>
  </si>
  <si>
    <t>20523035674</t>
  </si>
  <si>
    <t>20523073410</t>
  </si>
  <si>
    <t>20523080548</t>
  </si>
  <si>
    <t>20523088361</t>
  </si>
  <si>
    <t>20523107501</t>
  </si>
  <si>
    <t>20523123379</t>
  </si>
  <si>
    <t>20523141199</t>
  </si>
  <si>
    <t>20523152981</t>
  </si>
  <si>
    <t>20523160495</t>
  </si>
  <si>
    <t>20523183274</t>
  </si>
  <si>
    <t>20523206151</t>
  </si>
  <si>
    <t>20523250729</t>
  </si>
  <si>
    <t>20523287215</t>
  </si>
  <si>
    <t>20523312775</t>
  </si>
  <si>
    <t>20523322061</t>
  </si>
  <si>
    <t>20523329406</t>
  </si>
  <si>
    <t>20523352645</t>
  </si>
  <si>
    <t>20523367596</t>
  </si>
  <si>
    <t>20523370201</t>
  </si>
  <si>
    <t>20523380185</t>
  </si>
  <si>
    <t>20523384687</t>
  </si>
  <si>
    <t>20523424654</t>
  </si>
  <si>
    <t>20523427246</t>
  </si>
  <si>
    <t>20523481372</t>
  </si>
  <si>
    <t>20523510143</t>
  </si>
  <si>
    <t>20523538668</t>
  </si>
  <si>
    <t>20523539044</t>
  </si>
  <si>
    <t>20523550871</t>
  </si>
  <si>
    <t>20523593332</t>
  </si>
  <si>
    <t>20523639189</t>
  </si>
  <si>
    <t>20523639693</t>
  </si>
  <si>
    <t>20523655460</t>
  </si>
  <si>
    <t>20523656946</t>
  </si>
  <si>
    <t>20523682947</t>
  </si>
  <si>
    <t>20523689364</t>
  </si>
  <si>
    <t>20523696905</t>
  </si>
  <si>
    <t>20523713842</t>
  </si>
  <si>
    <t>20523757629</t>
  </si>
  <si>
    <t>20523788184</t>
  </si>
  <si>
    <t>20523807154</t>
  </si>
  <si>
    <t>20523811429</t>
  </si>
  <si>
    <t>20523838386</t>
  </si>
  <si>
    <t>20523841760</t>
  </si>
  <si>
    <t>20523859898</t>
  </si>
  <si>
    <t>20523862767</t>
  </si>
  <si>
    <t>20523866754</t>
  </si>
  <si>
    <t>20523917332</t>
  </si>
  <si>
    <t>20523939140</t>
  </si>
  <si>
    <t>20523940822</t>
  </si>
  <si>
    <t>20523946359</t>
  </si>
  <si>
    <t>20523955421</t>
  </si>
  <si>
    <t>20523969219</t>
  </si>
  <si>
    <t>20523978714</t>
  </si>
  <si>
    <t>20524046149</t>
  </si>
  <si>
    <t>20524050171</t>
  </si>
  <si>
    <t>20524051223</t>
  </si>
  <si>
    <t>20524060486</t>
  </si>
  <si>
    <t>20524097215</t>
  </si>
  <si>
    <t>20524114756</t>
  </si>
  <si>
    <t>20524118662</t>
  </si>
  <si>
    <t>20524134862</t>
  </si>
  <si>
    <t>20524142962</t>
  </si>
  <si>
    <t>20524150981</t>
  </si>
  <si>
    <t>20524155860</t>
  </si>
  <si>
    <t>20524167876</t>
  </si>
  <si>
    <t>20524197431</t>
  </si>
  <si>
    <t>20524208904</t>
  </si>
  <si>
    <t>20524227526</t>
  </si>
  <si>
    <t>20524233925</t>
  </si>
  <si>
    <t>20524241600</t>
  </si>
  <si>
    <t>20524318165</t>
  </si>
  <si>
    <t>20524433002</t>
  </si>
  <si>
    <t>20524441447</t>
  </si>
  <si>
    <t>20524457793</t>
  </si>
  <si>
    <t>20524506913</t>
  </si>
  <si>
    <t>20524510945</t>
  </si>
  <si>
    <t>20524514002</t>
  </si>
  <si>
    <t>20524558981</t>
  </si>
  <si>
    <t>20524579040</t>
  </si>
  <si>
    <t>20524597706</t>
  </si>
  <si>
    <t>20524620457</t>
  </si>
  <si>
    <t>20524660246</t>
  </si>
  <si>
    <t>20524688337</t>
  </si>
  <si>
    <t>20524706769</t>
  </si>
  <si>
    <t>20524731950</t>
  </si>
  <si>
    <t>20524740789</t>
  </si>
  <si>
    <t>20524783160</t>
  </si>
  <si>
    <t>20524793807</t>
  </si>
  <si>
    <t>20524801087</t>
  </si>
  <si>
    <t>20524876176</t>
  </si>
  <si>
    <t>20524918600</t>
  </si>
  <si>
    <t>20524919916</t>
  </si>
  <si>
    <t>20524923948</t>
  </si>
  <si>
    <t>20524939518</t>
  </si>
  <si>
    <t>20524977011</t>
  </si>
  <si>
    <t>20524999847</t>
  </si>
  <si>
    <t>20525003036</t>
  </si>
  <si>
    <t>20525010679</t>
  </si>
  <si>
    <t>20525023142</t>
  </si>
  <si>
    <t>20525047084</t>
  </si>
  <si>
    <t>20525059767</t>
  </si>
  <si>
    <t>20525066381</t>
  </si>
  <si>
    <t>20525076009</t>
  </si>
  <si>
    <t>20525123287</t>
  </si>
  <si>
    <t>20525159125</t>
  </si>
  <si>
    <t>20525242537</t>
  </si>
  <si>
    <t>20525301991</t>
  </si>
  <si>
    <t>20525360815</t>
  </si>
  <si>
    <t>20525394558</t>
  </si>
  <si>
    <t>20525495079</t>
  </si>
  <si>
    <t>20525512267</t>
  </si>
  <si>
    <t>20525514472</t>
  </si>
  <si>
    <t>20525556981</t>
  </si>
  <si>
    <t>20525602410</t>
  </si>
  <si>
    <t>20525605869</t>
  </si>
  <si>
    <t>20525651542</t>
  </si>
  <si>
    <t>20525704841</t>
  </si>
  <si>
    <t>20525718043</t>
  </si>
  <si>
    <t>20525728600</t>
  </si>
  <si>
    <t>20525746098</t>
  </si>
  <si>
    <t>20525801536</t>
  </si>
  <si>
    <t>20525807496</t>
  </si>
  <si>
    <t>20525811507</t>
  </si>
  <si>
    <t>20525820166</t>
  </si>
  <si>
    <t>20525834035</t>
  </si>
  <si>
    <t>20525857248</t>
  </si>
  <si>
    <t>20525893040</t>
  </si>
  <si>
    <t>20525955096</t>
  </si>
  <si>
    <t>20525969984</t>
  </si>
  <si>
    <t>20525973311</t>
  </si>
  <si>
    <t>20525974635</t>
  </si>
  <si>
    <t>20526003595</t>
  </si>
  <si>
    <t>20526005024</t>
  </si>
  <si>
    <t>20526027346</t>
  </si>
  <si>
    <t>20526037651</t>
  </si>
  <si>
    <t>20526049820</t>
  </si>
  <si>
    <t>20526091273</t>
  </si>
  <si>
    <t>20526207913</t>
  </si>
  <si>
    <t>20526222041</t>
  </si>
  <si>
    <t>20526273622</t>
  </si>
  <si>
    <t>20526274947</t>
  </si>
  <si>
    <t>20526298374</t>
  </si>
  <si>
    <t>20526317930</t>
  </si>
  <si>
    <t>20526349203</t>
  </si>
  <si>
    <t>20526393369</t>
  </si>
  <si>
    <t>20526450851</t>
  </si>
  <si>
    <t>20526481578</t>
  </si>
  <si>
    <t>20526488581</t>
  </si>
  <si>
    <t>20526601573</t>
  </si>
  <si>
    <t>20526606371</t>
  </si>
  <si>
    <t>20526643225</t>
  </si>
  <si>
    <t>20526665202</t>
  </si>
  <si>
    <t>20526896191</t>
  </si>
  <si>
    <t>20526898720</t>
  </si>
  <si>
    <t>20527030421</t>
  </si>
  <si>
    <t>20527032041</t>
  </si>
  <si>
    <t>20527033790</t>
  </si>
  <si>
    <t>20527091056</t>
  </si>
  <si>
    <t>20527218811</t>
  </si>
  <si>
    <t>20527398372</t>
  </si>
  <si>
    <t>20527463701</t>
  </si>
  <si>
    <t>20527553289</t>
  </si>
  <si>
    <t>20527570965</t>
  </si>
  <si>
    <t>20527616116</t>
  </si>
  <si>
    <t>20527636141</t>
  </si>
  <si>
    <t>20527666725</t>
  </si>
  <si>
    <t>20527686165</t>
  </si>
  <si>
    <t>20527787352</t>
  </si>
  <si>
    <t>20527998302</t>
  </si>
  <si>
    <t>20528002936</t>
  </si>
  <si>
    <t>20528017291</t>
  </si>
  <si>
    <t>20528143246</t>
  </si>
  <si>
    <t>20528184198</t>
  </si>
  <si>
    <t>20528200908</t>
  </si>
  <si>
    <t>20528273611</t>
  </si>
  <si>
    <t>20528422633</t>
  </si>
  <si>
    <t>20529051094</t>
  </si>
  <si>
    <t>20529202564</t>
  </si>
  <si>
    <t>20529427485</t>
  </si>
  <si>
    <t>20529464178</t>
  </si>
  <si>
    <t>20529671980</t>
  </si>
  <si>
    <t>20529746742</t>
  </si>
  <si>
    <t>20529932881</t>
  </si>
  <si>
    <t>20529943068</t>
  </si>
  <si>
    <t>20529945192</t>
  </si>
  <si>
    <t>20529990651</t>
  </si>
  <si>
    <t>20530043348</t>
  </si>
  <si>
    <t>20530046100</t>
  </si>
  <si>
    <t>20530085857</t>
  </si>
  <si>
    <t>20530153526</t>
  </si>
  <si>
    <t>20530156622</t>
  </si>
  <si>
    <t>20530184596</t>
  </si>
  <si>
    <t>20530185568</t>
  </si>
  <si>
    <t>20530214762</t>
  </si>
  <si>
    <t>20530225969</t>
  </si>
  <si>
    <t>20530275397</t>
  </si>
  <si>
    <t>20530301738</t>
  </si>
  <si>
    <t>20530606172</t>
  </si>
  <si>
    <t>20530620833</t>
  </si>
  <si>
    <t>20530627331</t>
  </si>
  <si>
    <t>20530828582</t>
  </si>
  <si>
    <t>20530903541</t>
  </si>
  <si>
    <t>20530943411</t>
  </si>
  <si>
    <t>20531041934</t>
  </si>
  <si>
    <t>20531315228</t>
  </si>
  <si>
    <t>20531366132</t>
  </si>
  <si>
    <t>20531452641</t>
  </si>
  <si>
    <t>20531471432</t>
  </si>
  <si>
    <t>20531507216</t>
  </si>
  <si>
    <t>20531519061</t>
  </si>
  <si>
    <t>20531521987</t>
  </si>
  <si>
    <t>20531598009</t>
  </si>
  <si>
    <t>20531686986</t>
  </si>
  <si>
    <t>20531808259</t>
  </si>
  <si>
    <t>20531914369</t>
  </si>
  <si>
    <t>20531938209</t>
  </si>
  <si>
    <t>20532061742</t>
  </si>
  <si>
    <t>20532303347</t>
  </si>
  <si>
    <t>20532496048</t>
  </si>
  <si>
    <t>20532519609</t>
  </si>
  <si>
    <t>20532520950</t>
  </si>
  <si>
    <t>20532527962</t>
  </si>
  <si>
    <t>20532545278</t>
  </si>
  <si>
    <t>20532610436</t>
  </si>
  <si>
    <t>20532680051</t>
  </si>
  <si>
    <t>20532707782</t>
  </si>
  <si>
    <t>20532837210</t>
  </si>
  <si>
    <t>20532876622</t>
  </si>
  <si>
    <t>20532951004</t>
  </si>
  <si>
    <t>20532967342</t>
  </si>
  <si>
    <t>20533147918</t>
  </si>
  <si>
    <t>20533198237</t>
  </si>
  <si>
    <t>20533203681</t>
  </si>
  <si>
    <t>20533273972</t>
  </si>
  <si>
    <t>20533321535</t>
  </si>
  <si>
    <t>20533719903</t>
  </si>
  <si>
    <t>20533910361</t>
  </si>
  <si>
    <t>20533998781</t>
  </si>
  <si>
    <t>20534001593</t>
  </si>
  <si>
    <t>20534037784</t>
  </si>
  <si>
    <t>20534215631</t>
  </si>
  <si>
    <t>20534308991</t>
  </si>
  <si>
    <t>20534428384</t>
  </si>
  <si>
    <t>20534439742</t>
  </si>
  <si>
    <t>20534470402</t>
  </si>
  <si>
    <t>20534545429</t>
  </si>
  <si>
    <t>20534548011</t>
  </si>
  <si>
    <t>20534578513</t>
  </si>
  <si>
    <t>20534672293</t>
  </si>
  <si>
    <t>20534751321</t>
  </si>
  <si>
    <t>20534760231</t>
  </si>
  <si>
    <t>20534857153</t>
  </si>
  <si>
    <t>20534928191</t>
  </si>
  <si>
    <t>20534961724</t>
  </si>
  <si>
    <t>20534964154</t>
  </si>
  <si>
    <t>20534964588</t>
  </si>
  <si>
    <t>20534978619</t>
  </si>
  <si>
    <t>20534999454</t>
  </si>
  <si>
    <t>20535100277</t>
  </si>
  <si>
    <t>20535134333</t>
  </si>
  <si>
    <t>20535172774</t>
  </si>
  <si>
    <t>20535190675</t>
  </si>
  <si>
    <t>20535191990</t>
  </si>
  <si>
    <t>20535525529</t>
  </si>
  <si>
    <t>20535527734</t>
  </si>
  <si>
    <t>20535529869</t>
  </si>
  <si>
    <t>20535532223</t>
  </si>
  <si>
    <t>20535604828</t>
  </si>
  <si>
    <t>20535617300</t>
  </si>
  <si>
    <t>20535624187</t>
  </si>
  <si>
    <t>20535624268</t>
  </si>
  <si>
    <t>20535631639</t>
  </si>
  <si>
    <t>20535641197</t>
  </si>
  <si>
    <t>20535653101</t>
  </si>
  <si>
    <t>20535653365</t>
  </si>
  <si>
    <t>20535667315</t>
  </si>
  <si>
    <t>20535689394</t>
  </si>
  <si>
    <t>20535721620</t>
  </si>
  <si>
    <t>20535780634</t>
  </si>
  <si>
    <t>20535810991</t>
  </si>
  <si>
    <t>20535840718</t>
  </si>
  <si>
    <t>20535840807</t>
  </si>
  <si>
    <t>20535842842</t>
  </si>
  <si>
    <t>20535881741</t>
  </si>
  <si>
    <t>20535890499</t>
  </si>
  <si>
    <t>20535927325</t>
  </si>
  <si>
    <t>20535949213</t>
  </si>
  <si>
    <t>20535969249</t>
  </si>
  <si>
    <t>20536004255</t>
  </si>
  <si>
    <t>20536049941</t>
  </si>
  <si>
    <t>20536050010</t>
  </si>
  <si>
    <t>20536067923</t>
  </si>
  <si>
    <t>20536071017</t>
  </si>
  <si>
    <t>20536086804</t>
  </si>
  <si>
    <t>20536131109</t>
  </si>
  <si>
    <t>20536163566</t>
  </si>
  <si>
    <t>20536204777</t>
  </si>
  <si>
    <t>20536217089</t>
  </si>
  <si>
    <t>20536224026</t>
  </si>
  <si>
    <t>20536241974</t>
  </si>
  <si>
    <t>20536244132</t>
  </si>
  <si>
    <t>20536263510</t>
  </si>
  <si>
    <t>20536288181</t>
  </si>
  <si>
    <t>20536294237</t>
  </si>
  <si>
    <t>20536309102</t>
  </si>
  <si>
    <t>20536315684</t>
  </si>
  <si>
    <t>20536327933</t>
  </si>
  <si>
    <t>20536328077</t>
  </si>
  <si>
    <t>20536378414</t>
  </si>
  <si>
    <t>20536408771</t>
  </si>
  <si>
    <t>20536415042</t>
  </si>
  <si>
    <t>20536433709</t>
  </si>
  <si>
    <t>20536473328</t>
  </si>
  <si>
    <t>20536488511</t>
  </si>
  <si>
    <t>20536506781</t>
  </si>
  <si>
    <t>20536518283</t>
  </si>
  <si>
    <t>20536532600</t>
  </si>
  <si>
    <t>20536541773</t>
  </si>
  <si>
    <t>20536548433</t>
  </si>
  <si>
    <t>20536558749</t>
  </si>
  <si>
    <t>20536563823</t>
  </si>
  <si>
    <t>20536626761</t>
  </si>
  <si>
    <t>20536646877</t>
  </si>
  <si>
    <t>20536665588</t>
  </si>
  <si>
    <t>20536678566</t>
  </si>
  <si>
    <t>20536693441</t>
  </si>
  <si>
    <t>20536713736</t>
  </si>
  <si>
    <t>20536716590</t>
  </si>
  <si>
    <t>20536747550</t>
  </si>
  <si>
    <t>20536747711</t>
  </si>
  <si>
    <t>20536781651</t>
  </si>
  <si>
    <t>20536858971</t>
  </si>
  <si>
    <t>20536868004</t>
  </si>
  <si>
    <t>20536876368</t>
  </si>
  <si>
    <t>20536882686</t>
  </si>
  <si>
    <t>20536891162</t>
  </si>
  <si>
    <t>20536911708</t>
  </si>
  <si>
    <t>20536922734</t>
  </si>
  <si>
    <t>20536938657</t>
  </si>
  <si>
    <t>20536941101</t>
  </si>
  <si>
    <t>20536958500</t>
  </si>
  <si>
    <t>20536973720</t>
  </si>
  <si>
    <t>20537064367</t>
  </si>
  <si>
    <t>20537065681</t>
  </si>
  <si>
    <t>20537071061</t>
  </si>
  <si>
    <t>20537087731</t>
  </si>
  <si>
    <t>20537089513</t>
  </si>
  <si>
    <t>20537104334</t>
  </si>
  <si>
    <t>20537105659</t>
  </si>
  <si>
    <t>20537129591</t>
  </si>
  <si>
    <t>20537131064</t>
  </si>
  <si>
    <t>20537139120</t>
  </si>
  <si>
    <t>20537142775</t>
  </si>
  <si>
    <t>20537174201</t>
  </si>
  <si>
    <t>20537185156</t>
  </si>
  <si>
    <t>20537202930</t>
  </si>
  <si>
    <t>20537230631</t>
  </si>
  <si>
    <t>20537250071</t>
  </si>
  <si>
    <t>20537284995</t>
  </si>
  <si>
    <t>20537295334</t>
  </si>
  <si>
    <t>20537310589</t>
  </si>
  <si>
    <t>20537312794</t>
  </si>
  <si>
    <t>20537317834</t>
  </si>
  <si>
    <t>20537330695</t>
  </si>
  <si>
    <t>20537342359</t>
  </si>
  <si>
    <t>20537369630</t>
  </si>
  <si>
    <t>20537383462</t>
  </si>
  <si>
    <t>20537403081</t>
  </si>
  <si>
    <t>20537408635</t>
  </si>
  <si>
    <t>20537411181</t>
  </si>
  <si>
    <t>20537433583</t>
  </si>
  <si>
    <t>20537452022</t>
  </si>
  <si>
    <t>20537480239</t>
  </si>
  <si>
    <t>20537505321</t>
  </si>
  <si>
    <t>20537512530</t>
  </si>
  <si>
    <t>20537567946</t>
  </si>
  <si>
    <t>20537585766</t>
  </si>
  <si>
    <t>20537588510</t>
  </si>
  <si>
    <t>20537594838</t>
  </si>
  <si>
    <t>20537603250</t>
  </si>
  <si>
    <t>20537613646</t>
  </si>
  <si>
    <t>20537641691</t>
  </si>
  <si>
    <t>20537648431</t>
  </si>
  <si>
    <t>20537677539</t>
  </si>
  <si>
    <t>20537689626</t>
  </si>
  <si>
    <t>20537695511</t>
  </si>
  <si>
    <t>20537702231</t>
  </si>
  <si>
    <t>20537737451</t>
  </si>
  <si>
    <t>20537741059</t>
  </si>
  <si>
    <t>20537746956</t>
  </si>
  <si>
    <t>20537773333</t>
  </si>
  <si>
    <t>20537799219</t>
  </si>
  <si>
    <t>20537803429</t>
  </si>
  <si>
    <t>20537813572</t>
  </si>
  <si>
    <t>20537857278</t>
  </si>
  <si>
    <t>20537857359</t>
  </si>
  <si>
    <t>20537881900</t>
  </si>
  <si>
    <t>20537933713</t>
  </si>
  <si>
    <t>20537950995</t>
  </si>
  <si>
    <t>20537981441</t>
  </si>
  <si>
    <t>20537994267</t>
  </si>
  <si>
    <t>20538003434</t>
  </si>
  <si>
    <t>20538005640</t>
  </si>
  <si>
    <t>20538017818</t>
  </si>
  <si>
    <t>20538049183</t>
  </si>
  <si>
    <t>20538066860</t>
  </si>
  <si>
    <t>20538090736</t>
  </si>
  <si>
    <t>20538096009</t>
  </si>
  <si>
    <t>20538122018</t>
  </si>
  <si>
    <t>20538126439</t>
  </si>
  <si>
    <t>20538196305</t>
  </si>
  <si>
    <t>20538204251</t>
  </si>
  <si>
    <t>20538210731</t>
  </si>
  <si>
    <t>20538275949</t>
  </si>
  <si>
    <t>20538316998</t>
  </si>
  <si>
    <t>20538326446</t>
  </si>
  <si>
    <t>20538327418</t>
  </si>
  <si>
    <t>20538337057</t>
  </si>
  <si>
    <t>20538347524</t>
  </si>
  <si>
    <t>20538350746</t>
  </si>
  <si>
    <t>20538368955</t>
  </si>
  <si>
    <t>20538379728</t>
  </si>
  <si>
    <t>20538381463</t>
  </si>
  <si>
    <t>20538408507</t>
  </si>
  <si>
    <t>20538418481</t>
  </si>
  <si>
    <t>20538427633</t>
  </si>
  <si>
    <t>20538462111</t>
  </si>
  <si>
    <t>20538492028</t>
  </si>
  <si>
    <t>20538514951</t>
  </si>
  <si>
    <t>20538538206</t>
  </si>
  <si>
    <t>20538551725</t>
  </si>
  <si>
    <t>20538558142</t>
  </si>
  <si>
    <t>20538566161</t>
  </si>
  <si>
    <t>20538597121</t>
  </si>
  <si>
    <t>20538610080</t>
  </si>
  <si>
    <t>20538632059</t>
  </si>
  <si>
    <t>20538659500</t>
  </si>
  <si>
    <t>20538669564</t>
  </si>
  <si>
    <t>20538704653</t>
  </si>
  <si>
    <t>20538715264</t>
  </si>
  <si>
    <t>20538725146</t>
  </si>
  <si>
    <t>20538728676</t>
  </si>
  <si>
    <t>20538736776</t>
  </si>
  <si>
    <t>20538740374</t>
  </si>
  <si>
    <t>20538745091</t>
  </si>
  <si>
    <t>20538761614</t>
  </si>
  <si>
    <t>20538769861</t>
  </si>
  <si>
    <t>20538772144</t>
  </si>
  <si>
    <t>20538810925</t>
  </si>
  <si>
    <t>20538817776</t>
  </si>
  <si>
    <t>20538832732</t>
  </si>
  <si>
    <t>20538838421</t>
  </si>
  <si>
    <t>20538844234</t>
  </si>
  <si>
    <t>20538858880</t>
  </si>
  <si>
    <t>20538868095</t>
  </si>
  <si>
    <t>20539019211</t>
  </si>
  <si>
    <t>20539037626</t>
  </si>
  <si>
    <t>20539086325</t>
  </si>
  <si>
    <t>20539149424</t>
  </si>
  <si>
    <t>20539584279</t>
  </si>
  <si>
    <t>20539587456</t>
  </si>
  <si>
    <t>20539597508</t>
  </si>
  <si>
    <t>20539665198</t>
  </si>
  <si>
    <t>20539674693</t>
  </si>
  <si>
    <t>20539729854</t>
  </si>
  <si>
    <t>20539828160</t>
  </si>
  <si>
    <t>20539867220</t>
  </si>
  <si>
    <t>20540040959</t>
  </si>
  <si>
    <t>20541147293</t>
  </si>
  <si>
    <t>20541246275</t>
  </si>
  <si>
    <t>20541271385</t>
  </si>
  <si>
    <t>20541542915</t>
  </si>
  <si>
    <t>20541604376</t>
  </si>
  <si>
    <t>20541662147</t>
  </si>
  <si>
    <t>20541665839</t>
  </si>
  <si>
    <t>20541668935</t>
  </si>
  <si>
    <t>20541732617</t>
  </si>
  <si>
    <t>20541781740</t>
  </si>
  <si>
    <t>20541796852</t>
  </si>
  <si>
    <t>20542232006</t>
  </si>
  <si>
    <t>20542539748</t>
  </si>
  <si>
    <t>20542543346</t>
  </si>
  <si>
    <t>20542573920</t>
  </si>
  <si>
    <t>20542725703</t>
  </si>
  <si>
    <t>20542825163</t>
  </si>
  <si>
    <t>20543002471</t>
  </si>
  <si>
    <t>20543004091</t>
  </si>
  <si>
    <t>20543012603</t>
  </si>
  <si>
    <t>20543039048</t>
  </si>
  <si>
    <t>20543064409</t>
  </si>
  <si>
    <t>20543075192</t>
  </si>
  <si>
    <t>20543083888</t>
  </si>
  <si>
    <t>20543089061</t>
  </si>
  <si>
    <t>20543139425</t>
  </si>
  <si>
    <t>20543229335</t>
  </si>
  <si>
    <t>20543306771</t>
  </si>
  <si>
    <t>20543315339</t>
  </si>
  <si>
    <t>20543327698</t>
  </si>
  <si>
    <t>20543443841</t>
  </si>
  <si>
    <t>20543468755</t>
  </si>
  <si>
    <t>20543474054</t>
  </si>
  <si>
    <t>20543480291</t>
  </si>
  <si>
    <t>20543498077</t>
  </si>
  <si>
    <t>20543503925</t>
  </si>
  <si>
    <t>20543521401</t>
  </si>
  <si>
    <t>20543556379</t>
  </si>
  <si>
    <t>20543590399</t>
  </si>
  <si>
    <t>20543597997</t>
  </si>
  <si>
    <t>20543606490</t>
  </si>
  <si>
    <t>20543607623</t>
  </si>
  <si>
    <t>20543609758</t>
  </si>
  <si>
    <t>20543644740</t>
  </si>
  <si>
    <t>20543651959</t>
  </si>
  <si>
    <t>20543685853</t>
  </si>
  <si>
    <t>20543686078</t>
  </si>
  <si>
    <t>20543693368</t>
  </si>
  <si>
    <t>20543702618</t>
  </si>
  <si>
    <t>20543712761</t>
  </si>
  <si>
    <t>20543723704</t>
  </si>
  <si>
    <t>20543813282</t>
  </si>
  <si>
    <t>20543890783</t>
  </si>
  <si>
    <t>20543937097</t>
  </si>
  <si>
    <t>20543939464</t>
  </si>
  <si>
    <t>20544014189</t>
  </si>
  <si>
    <t>20544031351</t>
  </si>
  <si>
    <t>20544052358</t>
  </si>
  <si>
    <t>20544053249</t>
  </si>
  <si>
    <t>20544061004</t>
  </si>
  <si>
    <t>20544071069</t>
  </si>
  <si>
    <t>20544075561</t>
  </si>
  <si>
    <t>20544080211</t>
  </si>
  <si>
    <t>20544095677</t>
  </si>
  <si>
    <t>20544150104</t>
  </si>
  <si>
    <t>20544157451</t>
  </si>
  <si>
    <t>20544171870</t>
  </si>
  <si>
    <t>20544265009</t>
  </si>
  <si>
    <t>20544373154</t>
  </si>
  <si>
    <t>20544379608</t>
  </si>
  <si>
    <t>20544389077</t>
  </si>
  <si>
    <t>20544405536</t>
  </si>
  <si>
    <t>20544415680</t>
  </si>
  <si>
    <t>20544416066</t>
  </si>
  <si>
    <t>20544421060</t>
  </si>
  <si>
    <t>20544474775</t>
  </si>
  <si>
    <t>20544489616</t>
  </si>
  <si>
    <t>20544491866</t>
  </si>
  <si>
    <t>20544505751</t>
  </si>
  <si>
    <t>20544524110</t>
  </si>
  <si>
    <t>20544528379</t>
  </si>
  <si>
    <t>20544574214</t>
  </si>
  <si>
    <t>20544585763</t>
  </si>
  <si>
    <t>20544595998</t>
  </si>
  <si>
    <t>20544597184</t>
  </si>
  <si>
    <t>20544605977</t>
  </si>
  <si>
    <t>20544643801</t>
  </si>
  <si>
    <t>20544663233</t>
  </si>
  <si>
    <t>20544680081</t>
  </si>
  <si>
    <t>20544714326</t>
  </si>
  <si>
    <t>20544751108</t>
  </si>
  <si>
    <t>20544751795</t>
  </si>
  <si>
    <t>20544775112</t>
  </si>
  <si>
    <t>20544794176</t>
  </si>
  <si>
    <t>20544871421</t>
  </si>
  <si>
    <t>20544874102</t>
  </si>
  <si>
    <t>20544903994</t>
  </si>
  <si>
    <t>20544953746</t>
  </si>
  <si>
    <t>20544960521</t>
  </si>
  <si>
    <t>20544976444</t>
  </si>
  <si>
    <t>20544985788</t>
  </si>
  <si>
    <t>20544998413</t>
  </si>
  <si>
    <t>20545024510</t>
  </si>
  <si>
    <t>20545026725</t>
  </si>
  <si>
    <t>20545028345</t>
  </si>
  <si>
    <t>20545040710</t>
  </si>
  <si>
    <t>20545043654</t>
  </si>
  <si>
    <t>20545106320</t>
  </si>
  <si>
    <t>20545172110</t>
  </si>
  <si>
    <t>20545197457</t>
  </si>
  <si>
    <t>20545210224</t>
  </si>
  <si>
    <t>20545238749</t>
  </si>
  <si>
    <t>20545269113</t>
  </si>
  <si>
    <t>20545280605</t>
  </si>
  <si>
    <t>20545286123</t>
  </si>
  <si>
    <t>20545315671</t>
  </si>
  <si>
    <t>20545326109</t>
  </si>
  <si>
    <t>20545474396</t>
  </si>
  <si>
    <t>20545516811</t>
  </si>
  <si>
    <t>20545550165</t>
  </si>
  <si>
    <t>20545554314</t>
  </si>
  <si>
    <t>20545572720</t>
  </si>
  <si>
    <t>20545603200</t>
  </si>
  <si>
    <t>20545664250</t>
  </si>
  <si>
    <t>20545684447</t>
  </si>
  <si>
    <t>20545697697</t>
  </si>
  <si>
    <t>20545699126</t>
  </si>
  <si>
    <t>20545699550</t>
  </si>
  <si>
    <t>20545705622</t>
  </si>
  <si>
    <t>20545723523</t>
  </si>
  <si>
    <t>20545731381</t>
  </si>
  <si>
    <t>20545751063</t>
  </si>
  <si>
    <t>20545769604</t>
  </si>
  <si>
    <t>20545816378</t>
  </si>
  <si>
    <t>20545825369</t>
  </si>
  <si>
    <t>20545882087</t>
  </si>
  <si>
    <t>20546021549</t>
  </si>
  <si>
    <t>20546026184</t>
  </si>
  <si>
    <t>20546033989</t>
  </si>
  <si>
    <t>20546034870</t>
  </si>
  <si>
    <t>20546037542</t>
  </si>
  <si>
    <t>20546038786</t>
  </si>
  <si>
    <t>20546039839</t>
  </si>
  <si>
    <t>20546040331</t>
  </si>
  <si>
    <t>20546083901</t>
  </si>
  <si>
    <t>20546099904</t>
  </si>
  <si>
    <t>20546132880</t>
  </si>
  <si>
    <t>20546150781</t>
  </si>
  <si>
    <t>20546156126</t>
  </si>
  <si>
    <t>20546168990</t>
  </si>
  <si>
    <t>20546202764</t>
  </si>
  <si>
    <t>20546213618</t>
  </si>
  <si>
    <t>20546245731</t>
  </si>
  <si>
    <t>20546246893</t>
  </si>
  <si>
    <t>20546249213</t>
  </si>
  <si>
    <t>20546249302</t>
  </si>
  <si>
    <t>20546254560</t>
  </si>
  <si>
    <t>20546279716</t>
  </si>
  <si>
    <t>20546328784</t>
  </si>
  <si>
    <t>20546332111</t>
  </si>
  <si>
    <t>20546346847</t>
  </si>
  <si>
    <t>20546349196</t>
  </si>
  <si>
    <t>20546362613</t>
  </si>
  <si>
    <t>20546371523</t>
  </si>
  <si>
    <t>20546381324</t>
  </si>
  <si>
    <t>20546453503</t>
  </si>
  <si>
    <t>20546458211</t>
  </si>
  <si>
    <t>20546485880</t>
  </si>
  <si>
    <t>20546516866</t>
  </si>
  <si>
    <t>20546561730</t>
  </si>
  <si>
    <t>20546569714</t>
  </si>
  <si>
    <t>20546572693</t>
  </si>
  <si>
    <t>20546576257</t>
  </si>
  <si>
    <t>20546591051</t>
  </si>
  <si>
    <t>20546627935</t>
  </si>
  <si>
    <t>20546645593</t>
  </si>
  <si>
    <t>20546665781</t>
  </si>
  <si>
    <t>20546689299</t>
  </si>
  <si>
    <t>20546715800</t>
  </si>
  <si>
    <t>20546717501</t>
  </si>
  <si>
    <t>20546736980</t>
  </si>
  <si>
    <t>20546792383</t>
  </si>
  <si>
    <t>20546793517</t>
  </si>
  <si>
    <t>20546794084</t>
  </si>
  <si>
    <t>20546809707</t>
  </si>
  <si>
    <t>20546826202</t>
  </si>
  <si>
    <t>20546861539</t>
  </si>
  <si>
    <t>20546879152</t>
  </si>
  <si>
    <t>20546903045</t>
  </si>
  <si>
    <t>20546912117</t>
  </si>
  <si>
    <t>20546914675</t>
  </si>
  <si>
    <t>20546932576</t>
  </si>
  <si>
    <t>20546932819</t>
  </si>
  <si>
    <t>20547003340</t>
  </si>
  <si>
    <t>20547014465</t>
  </si>
  <si>
    <t>20547089716</t>
  </si>
  <si>
    <t>20547115571</t>
  </si>
  <si>
    <t>20547132824</t>
  </si>
  <si>
    <t>20547152850</t>
  </si>
  <si>
    <t>20547164947</t>
  </si>
  <si>
    <t>20547178654</t>
  </si>
  <si>
    <t>20547209983</t>
  </si>
  <si>
    <t>20547218541</t>
  </si>
  <si>
    <t>20547366221</t>
  </si>
  <si>
    <t>20547386176</t>
  </si>
  <si>
    <t>20547392061</t>
  </si>
  <si>
    <t>20547414056</t>
  </si>
  <si>
    <t>20547420960</t>
  </si>
  <si>
    <t>20547441967</t>
  </si>
  <si>
    <t>20547446764</t>
  </si>
  <si>
    <t>20547457294</t>
  </si>
  <si>
    <t>20547459319</t>
  </si>
  <si>
    <t>20547465041</t>
  </si>
  <si>
    <t>20547467419</t>
  </si>
  <si>
    <t>20547494572</t>
  </si>
  <si>
    <t>20547500050</t>
  </si>
  <si>
    <t>20547505876</t>
  </si>
  <si>
    <t>20547558481</t>
  </si>
  <si>
    <t>20547595174</t>
  </si>
  <si>
    <t>20547628285</t>
  </si>
  <si>
    <t>20547662203</t>
  </si>
  <si>
    <t>20547674716</t>
  </si>
  <si>
    <t>20547727267</t>
  </si>
  <si>
    <t>20547762178</t>
  </si>
  <si>
    <t>20547782527</t>
  </si>
  <si>
    <t>20547828616</t>
  </si>
  <si>
    <t>20547829001</t>
  </si>
  <si>
    <t>20547839651</t>
  </si>
  <si>
    <t>20547855699</t>
  </si>
  <si>
    <t>20547887973</t>
  </si>
  <si>
    <t>20547891903</t>
  </si>
  <si>
    <t>20547898312</t>
  </si>
  <si>
    <t>20547898584</t>
  </si>
  <si>
    <t>20547903171</t>
  </si>
  <si>
    <t>20547919689</t>
  </si>
  <si>
    <t>20547930143</t>
  </si>
  <si>
    <t>20547932782</t>
  </si>
  <si>
    <t>20547944446</t>
  </si>
  <si>
    <t>20547947976</t>
  </si>
  <si>
    <t>20547980086</t>
  </si>
  <si>
    <t>20547992335</t>
  </si>
  <si>
    <t>20547999691</t>
  </si>
  <si>
    <t>20548006652</t>
  </si>
  <si>
    <t>20548023409</t>
  </si>
  <si>
    <t>20548164304</t>
  </si>
  <si>
    <t>20548176060</t>
  </si>
  <si>
    <t>20548245134</t>
  </si>
  <si>
    <t>20548253404</t>
  </si>
  <si>
    <t>20548284032</t>
  </si>
  <si>
    <t>20548288887</t>
  </si>
  <si>
    <t>20548340714</t>
  </si>
  <si>
    <t>20548389993</t>
  </si>
  <si>
    <t>20548407991</t>
  </si>
  <si>
    <t>20548412219</t>
  </si>
  <si>
    <t>20548425035</t>
  </si>
  <si>
    <t>20548427917</t>
  </si>
  <si>
    <t>20548432163</t>
  </si>
  <si>
    <t>20548446890</t>
  </si>
  <si>
    <t>20548462402</t>
  </si>
  <si>
    <t>20548489785</t>
  </si>
  <si>
    <t>20548586632</t>
  </si>
  <si>
    <t>20548586985</t>
  </si>
  <si>
    <t>20548589143</t>
  </si>
  <si>
    <t>20548600139</t>
  </si>
  <si>
    <t>20548606846</t>
  </si>
  <si>
    <t>20548634467</t>
  </si>
  <si>
    <t>20548634629</t>
  </si>
  <si>
    <t>20548656436</t>
  </si>
  <si>
    <t>20548666661</t>
  </si>
  <si>
    <t>20548693048</t>
  </si>
  <si>
    <t>20548727988</t>
  </si>
  <si>
    <t>20548732396</t>
  </si>
  <si>
    <t>20548746001</t>
  </si>
  <si>
    <t>20548885117</t>
  </si>
  <si>
    <t>20548900876</t>
  </si>
  <si>
    <t>20548938415</t>
  </si>
  <si>
    <t>20548942528</t>
  </si>
  <si>
    <t>20548949964</t>
  </si>
  <si>
    <t>20548952833</t>
  </si>
  <si>
    <t>20549006940</t>
  </si>
  <si>
    <t>20549049240</t>
  </si>
  <si>
    <t>20549071768</t>
  </si>
  <si>
    <t>20549081640</t>
  </si>
  <si>
    <t>20549087681</t>
  </si>
  <si>
    <t>20549113274</t>
  </si>
  <si>
    <t>20549145630</t>
  </si>
  <si>
    <t>20549150803</t>
  </si>
  <si>
    <t>20549161163</t>
  </si>
  <si>
    <t>20549170669</t>
  </si>
  <si>
    <t>20549174575</t>
  </si>
  <si>
    <t>20549183485</t>
  </si>
  <si>
    <t>20549201998</t>
  </si>
  <si>
    <t>20549241949</t>
  </si>
  <si>
    <t>20549247637</t>
  </si>
  <si>
    <t>20549276220</t>
  </si>
  <si>
    <t>20549317783</t>
  </si>
  <si>
    <t>20549319999</t>
  </si>
  <si>
    <t>20549360522</t>
  </si>
  <si>
    <t>20549393374</t>
  </si>
  <si>
    <t>20549397795</t>
  </si>
  <si>
    <t>20549439111</t>
  </si>
  <si>
    <t>20549445862</t>
  </si>
  <si>
    <t>20549450513</t>
  </si>
  <si>
    <t>20549515071</t>
  </si>
  <si>
    <t>20549524223</t>
  </si>
  <si>
    <t>20549544682</t>
  </si>
  <si>
    <t>20549558713</t>
  </si>
  <si>
    <t>20549563474</t>
  </si>
  <si>
    <t>20549621423</t>
  </si>
  <si>
    <t>20549622071</t>
  </si>
  <si>
    <t>20549650440</t>
  </si>
  <si>
    <t>20549694731</t>
  </si>
  <si>
    <t>20549707221</t>
  </si>
  <si>
    <t>20549759611</t>
  </si>
  <si>
    <t>20549781200</t>
  </si>
  <si>
    <t>20549836977</t>
  </si>
  <si>
    <t>20549902431</t>
  </si>
  <si>
    <t>20549918515</t>
  </si>
  <si>
    <t>20549983252</t>
  </si>
  <si>
    <t>20549995692</t>
  </si>
  <si>
    <t>20550014051</t>
  </si>
  <si>
    <t>20550027977</t>
  </si>
  <si>
    <t>20550047579</t>
  </si>
  <si>
    <t>20550066794</t>
  </si>
  <si>
    <t>20550088330</t>
  </si>
  <si>
    <t>20550144426</t>
  </si>
  <si>
    <t>20550211042</t>
  </si>
  <si>
    <t>20550249791</t>
  </si>
  <si>
    <t>20550251427</t>
  </si>
  <si>
    <t>20550253047</t>
  </si>
  <si>
    <t>20550253632</t>
  </si>
  <si>
    <t>20550357926</t>
  </si>
  <si>
    <t>20550360986</t>
  </si>
  <si>
    <t>20550366917</t>
  </si>
  <si>
    <t>20550418909</t>
  </si>
  <si>
    <t>20550444497</t>
  </si>
  <si>
    <t>20550463874</t>
  </si>
  <si>
    <t>20550464684</t>
  </si>
  <si>
    <t>20550508053</t>
  </si>
  <si>
    <t>20550546737</t>
  </si>
  <si>
    <t>20550585392</t>
  </si>
  <si>
    <t>20550610257</t>
  </si>
  <si>
    <t>20550635837</t>
  </si>
  <si>
    <t>20550646448</t>
  </si>
  <si>
    <t>20550650631</t>
  </si>
  <si>
    <t>20550660602</t>
  </si>
  <si>
    <t>20550672791</t>
  </si>
  <si>
    <t>20550689414</t>
  </si>
  <si>
    <t>20550745934</t>
  </si>
  <si>
    <t>20550768471</t>
  </si>
  <si>
    <t>20550770025</t>
  </si>
  <si>
    <t>20550791456</t>
  </si>
  <si>
    <t>20550802750</t>
  </si>
  <si>
    <t>20550808103</t>
  </si>
  <si>
    <t>20550816203</t>
  </si>
  <si>
    <t>20550850649</t>
  </si>
  <si>
    <t>20550860369</t>
  </si>
  <si>
    <t>20550941288</t>
  </si>
  <si>
    <t>20550998638</t>
  </si>
  <si>
    <t>20551044760</t>
  </si>
  <si>
    <t>20551070680</t>
  </si>
  <si>
    <t>20551127894</t>
  </si>
  <si>
    <t>20551165800</t>
  </si>
  <si>
    <t>20551188923</t>
  </si>
  <si>
    <t>20551192289</t>
  </si>
  <si>
    <t>20551203078</t>
  </si>
  <si>
    <t>20551283918</t>
  </si>
  <si>
    <t>20551331319</t>
  </si>
  <si>
    <t>20551337783</t>
  </si>
  <si>
    <t>20551372422</t>
  </si>
  <si>
    <t>20551395121</t>
  </si>
  <si>
    <t>20551420761</t>
  </si>
  <si>
    <t>20551450598</t>
  </si>
  <si>
    <t>20551497632</t>
  </si>
  <si>
    <t>20551509231</t>
  </si>
  <si>
    <t>20551588603</t>
  </si>
  <si>
    <t>20551631037</t>
  </si>
  <si>
    <t>20551652972</t>
  </si>
  <si>
    <t>20551698298</t>
  </si>
  <si>
    <t>20551720994</t>
  </si>
  <si>
    <t>20551729941</t>
  </si>
  <si>
    <t>20551731767</t>
  </si>
  <si>
    <t>20551820271</t>
  </si>
  <si>
    <t>20551868126</t>
  </si>
  <si>
    <t>20551870881</t>
  </si>
  <si>
    <t>20551929877</t>
  </si>
  <si>
    <t>20551935176</t>
  </si>
  <si>
    <t>20551949479</t>
  </si>
  <si>
    <t>20552052995</t>
  </si>
  <si>
    <t>20552103905</t>
  </si>
  <si>
    <t>20552196211</t>
  </si>
  <si>
    <t>20552196644</t>
  </si>
  <si>
    <t>20552197373</t>
  </si>
  <si>
    <t>20552258771</t>
  </si>
  <si>
    <t>20552269030</t>
  </si>
  <si>
    <t>20552281838</t>
  </si>
  <si>
    <t>20552282214</t>
  </si>
  <si>
    <t>20552335199</t>
  </si>
  <si>
    <t>20552387318</t>
  </si>
  <si>
    <t>20552415117</t>
  </si>
  <si>
    <t>20552426585</t>
  </si>
  <si>
    <t>20552502354</t>
  </si>
  <si>
    <t>20552615043</t>
  </si>
  <si>
    <t>20552633611</t>
  </si>
  <si>
    <t>20552636474</t>
  </si>
  <si>
    <t>20552657048</t>
  </si>
  <si>
    <t>20552687036</t>
  </si>
  <si>
    <t>20552732350</t>
  </si>
  <si>
    <t>20552740298</t>
  </si>
  <si>
    <t>20552824475</t>
  </si>
  <si>
    <t>20552832222</t>
  </si>
  <si>
    <t>20552845553</t>
  </si>
  <si>
    <t>20552895496</t>
  </si>
  <si>
    <t>20552906366</t>
  </si>
  <si>
    <t>20552995521</t>
  </si>
  <si>
    <t>20553014507</t>
  </si>
  <si>
    <t>20553047341</t>
  </si>
  <si>
    <t>20553053073</t>
  </si>
  <si>
    <t>20553065241</t>
  </si>
  <si>
    <t>20553092567</t>
  </si>
  <si>
    <t>20553114048</t>
  </si>
  <si>
    <t>20553123110</t>
  </si>
  <si>
    <t>20553179921</t>
  </si>
  <si>
    <t>20553235775</t>
  </si>
  <si>
    <t>20553241155</t>
  </si>
  <si>
    <t>20553292906</t>
  </si>
  <si>
    <t>20553297533</t>
  </si>
  <si>
    <t>20553311978</t>
  </si>
  <si>
    <t>20553329753</t>
  </si>
  <si>
    <t>20553379262</t>
  </si>
  <si>
    <t>20553397597</t>
  </si>
  <si>
    <t>20553486263</t>
  </si>
  <si>
    <t>20553497117</t>
  </si>
  <si>
    <t>20553503028</t>
  </si>
  <si>
    <t>20553519536</t>
  </si>
  <si>
    <t>20553529922</t>
  </si>
  <si>
    <t>20553537275</t>
  </si>
  <si>
    <t>20553621659</t>
  </si>
  <si>
    <t>20553631701</t>
  </si>
  <si>
    <t>20553668965</t>
  </si>
  <si>
    <t>20553706301</t>
  </si>
  <si>
    <t>20553708185</t>
  </si>
  <si>
    <t>20553713693</t>
  </si>
  <si>
    <t>20553715718</t>
  </si>
  <si>
    <t>20553725276</t>
  </si>
  <si>
    <t>20553773327</t>
  </si>
  <si>
    <t>20553773831</t>
  </si>
  <si>
    <t>20553817804</t>
  </si>
  <si>
    <t>20553832862</t>
  </si>
  <si>
    <t>20553844526</t>
  </si>
  <si>
    <t>20553914320</t>
  </si>
  <si>
    <t>20553957720</t>
  </si>
  <si>
    <t>20554037594</t>
  </si>
  <si>
    <t>20554045937</t>
  </si>
  <si>
    <t>20554091700</t>
  </si>
  <si>
    <t>20554096841</t>
  </si>
  <si>
    <t>20554230165</t>
  </si>
  <si>
    <t>20554233181</t>
  </si>
  <si>
    <t>20554240632</t>
  </si>
  <si>
    <t>20554251677</t>
  </si>
  <si>
    <t>20554317872</t>
  </si>
  <si>
    <t>20554330895</t>
  </si>
  <si>
    <t>20554366491</t>
  </si>
  <si>
    <t>20554382186</t>
  </si>
  <si>
    <t>20554407511</t>
  </si>
  <si>
    <t>20554423711</t>
  </si>
  <si>
    <t>20554441026</t>
  </si>
  <si>
    <t>20554466959</t>
  </si>
  <si>
    <t>20554612441</t>
  </si>
  <si>
    <t>20554653805</t>
  </si>
  <si>
    <t>20554663436</t>
  </si>
  <si>
    <t>20554691561</t>
  </si>
  <si>
    <t>20554785388</t>
  </si>
  <si>
    <t>20554788301</t>
  </si>
  <si>
    <t>20554789456</t>
  </si>
  <si>
    <t>20554808001</t>
  </si>
  <si>
    <t>20554847910</t>
  </si>
  <si>
    <t>20554913050</t>
  </si>
  <si>
    <t>20554914536</t>
  </si>
  <si>
    <t>20554967061</t>
  </si>
  <si>
    <t>20554998969</t>
  </si>
  <si>
    <t>20555089768</t>
  </si>
  <si>
    <t>20555095229</t>
  </si>
  <si>
    <t>20555114622</t>
  </si>
  <si>
    <t>20555135549</t>
  </si>
  <si>
    <t>20555138998</t>
  </si>
  <si>
    <t>20555197226</t>
  </si>
  <si>
    <t>20555218088</t>
  </si>
  <si>
    <t>20555255447</t>
  </si>
  <si>
    <t>20555271566</t>
  </si>
  <si>
    <t>20555275804</t>
  </si>
  <si>
    <t>20555310481</t>
  </si>
  <si>
    <t>20555320524</t>
  </si>
  <si>
    <t>20555331640</t>
  </si>
  <si>
    <t>20555357100</t>
  </si>
  <si>
    <t>20555368641</t>
  </si>
  <si>
    <t>20555378280</t>
  </si>
  <si>
    <t>20555441585</t>
  </si>
  <si>
    <t>20555484390</t>
  </si>
  <si>
    <t>20555485108</t>
  </si>
  <si>
    <t>20555533277</t>
  </si>
  <si>
    <t>20555573902</t>
  </si>
  <si>
    <t>20555581832</t>
  </si>
  <si>
    <t>20555606509</t>
  </si>
  <si>
    <t>20555668521</t>
  </si>
  <si>
    <t>20555684721</t>
  </si>
  <si>
    <t>20555694955</t>
  </si>
  <si>
    <t>20555727047</t>
  </si>
  <si>
    <t>20555739304</t>
  </si>
  <si>
    <t>20555757469</t>
  </si>
  <si>
    <t>20555907886</t>
  </si>
  <si>
    <t>20555941120</t>
  </si>
  <si>
    <t>20555974567</t>
  </si>
  <si>
    <t>20555992387</t>
  </si>
  <si>
    <t>20555993430</t>
  </si>
  <si>
    <t>20556004499</t>
  </si>
  <si>
    <t>20556013561</t>
  </si>
  <si>
    <t>20556018791</t>
  </si>
  <si>
    <t>20556045250</t>
  </si>
  <si>
    <t>20556058238</t>
  </si>
  <si>
    <t>20556099180</t>
  </si>
  <si>
    <t>20556117773</t>
  </si>
  <si>
    <t>20556118150</t>
  </si>
  <si>
    <t>20556140163</t>
  </si>
  <si>
    <t>20556195146</t>
  </si>
  <si>
    <t>20556256544</t>
  </si>
  <si>
    <t>20556298204</t>
  </si>
  <si>
    <t>20556312479</t>
  </si>
  <si>
    <t>20556315907</t>
  </si>
  <si>
    <t>20556344753</t>
  </si>
  <si>
    <t>20556408310</t>
  </si>
  <si>
    <t>20556442259</t>
  </si>
  <si>
    <t>20556450600</t>
  </si>
  <si>
    <t>20556473057</t>
  </si>
  <si>
    <t>20556493597</t>
  </si>
  <si>
    <t>20556538957</t>
  </si>
  <si>
    <t>20556554219</t>
  </si>
  <si>
    <t>20556575721</t>
  </si>
  <si>
    <t>20556578746</t>
  </si>
  <si>
    <t>20556601152</t>
  </si>
  <si>
    <t>20556614050</t>
  </si>
  <si>
    <t>20556727849</t>
  </si>
  <si>
    <t>20556758051</t>
  </si>
  <si>
    <t>20556818305</t>
  </si>
  <si>
    <t>20556829331</t>
  </si>
  <si>
    <t>20556838675</t>
  </si>
  <si>
    <t>20556852660</t>
  </si>
  <si>
    <t>20556861731</t>
  </si>
  <si>
    <t>20556929981</t>
  </si>
  <si>
    <t>20556935280</t>
  </si>
  <si>
    <t>20556939862</t>
  </si>
  <si>
    <t>20556949400</t>
  </si>
  <si>
    <t>20556974935</t>
  </si>
  <si>
    <t>20556989533</t>
  </si>
  <si>
    <t>20556999920</t>
  </si>
  <si>
    <t>20557004352</t>
  </si>
  <si>
    <t>20557063367</t>
  </si>
  <si>
    <t>20557076779</t>
  </si>
  <si>
    <t>20557079280</t>
  </si>
  <si>
    <t>20557122983</t>
  </si>
  <si>
    <t>20557132512</t>
  </si>
  <si>
    <t>20557159470</t>
  </si>
  <si>
    <t>20557244400</t>
  </si>
  <si>
    <t>20557253735</t>
  </si>
  <si>
    <t>20557259423</t>
  </si>
  <si>
    <t>20557270401</t>
  </si>
  <si>
    <t>20557308734</t>
  </si>
  <si>
    <t>20557367153</t>
  </si>
  <si>
    <t>20557395874</t>
  </si>
  <si>
    <t>20557414178</t>
  </si>
  <si>
    <t>20557424050</t>
  </si>
  <si>
    <t>20557444751</t>
  </si>
  <si>
    <t>20557553887</t>
  </si>
  <si>
    <t>20557571869</t>
  </si>
  <si>
    <t>20557588249</t>
  </si>
  <si>
    <t>20557597744</t>
  </si>
  <si>
    <t>20557695835</t>
  </si>
  <si>
    <t>20557730762</t>
  </si>
  <si>
    <t>20557763008</t>
  </si>
  <si>
    <t>20557774204</t>
  </si>
  <si>
    <t>20557807498</t>
  </si>
  <si>
    <t>20557842056</t>
  </si>
  <si>
    <t>20557846396</t>
  </si>
  <si>
    <t>20557867806</t>
  </si>
  <si>
    <t>20557895338</t>
  </si>
  <si>
    <t>20557920464</t>
  </si>
  <si>
    <t>20557931318</t>
  </si>
  <si>
    <t>20557934252</t>
  </si>
  <si>
    <t>20557941623</t>
  </si>
  <si>
    <t>20557991132</t>
  </si>
  <si>
    <t>20558033828</t>
  </si>
  <si>
    <t>20558136473</t>
  </si>
  <si>
    <t>20558178982</t>
  </si>
  <si>
    <t>20558198827</t>
  </si>
  <si>
    <t>20558361752</t>
  </si>
  <si>
    <t>20558375389</t>
  </si>
  <si>
    <t>20558389762</t>
  </si>
  <si>
    <t>20558603195</t>
  </si>
  <si>
    <t>20558679761</t>
  </si>
  <si>
    <t>20558688590</t>
  </si>
  <si>
    <t>20558730031</t>
  </si>
  <si>
    <t>20559183840</t>
  </si>
  <si>
    <t>20559205240</t>
  </si>
  <si>
    <t>20559500837</t>
  </si>
  <si>
    <t>20559530744</t>
  </si>
  <si>
    <t>20559611825</t>
  </si>
  <si>
    <t>20559640922</t>
  </si>
  <si>
    <t>20559692728</t>
  </si>
  <si>
    <t>20560043270</t>
  </si>
  <si>
    <t>20560084898</t>
  </si>
  <si>
    <t>20560097281</t>
  </si>
  <si>
    <t>20560098171</t>
  </si>
  <si>
    <t>20560098503</t>
  </si>
  <si>
    <t>20561127230</t>
  </si>
  <si>
    <t>20561169404</t>
  </si>
  <si>
    <t>20561190942</t>
  </si>
  <si>
    <t>20561191914</t>
  </si>
  <si>
    <t>20561347868</t>
  </si>
  <si>
    <t>20561387223</t>
  </si>
  <si>
    <t>20562605011</t>
  </si>
  <si>
    <t>20562605101</t>
  </si>
  <si>
    <t>20562617613</t>
  </si>
  <si>
    <t>20562649141</t>
  </si>
  <si>
    <t>20562673360</t>
  </si>
  <si>
    <t>20562673955</t>
  </si>
  <si>
    <t>20562674501</t>
  </si>
  <si>
    <t>20562678671</t>
  </si>
  <si>
    <t>20562711121</t>
  </si>
  <si>
    <t>20562742868</t>
  </si>
  <si>
    <t>20562750704</t>
  </si>
  <si>
    <t>20562751425</t>
  </si>
  <si>
    <t>20562795716</t>
  </si>
  <si>
    <t>20562798065</t>
  </si>
  <si>
    <t>20562809440</t>
  </si>
  <si>
    <t>20562812661</t>
  </si>
  <si>
    <t>20562827774</t>
  </si>
  <si>
    <t>20562877101</t>
  </si>
  <si>
    <t>20562889451</t>
  </si>
  <si>
    <t>20562908693</t>
  </si>
  <si>
    <t>20562911481</t>
  </si>
  <si>
    <t>20562911643</t>
  </si>
  <si>
    <t>20562912020</t>
  </si>
  <si>
    <t>20562985841</t>
  </si>
  <si>
    <t>20563031035</t>
  </si>
  <si>
    <t>20563032198</t>
  </si>
  <si>
    <t>20563041774</t>
  </si>
  <si>
    <t>20563108437</t>
  </si>
  <si>
    <t>20563147092</t>
  </si>
  <si>
    <t>20563194171</t>
  </si>
  <si>
    <t>20563205122</t>
  </si>
  <si>
    <t>20563213737</t>
  </si>
  <si>
    <t>20563246236</t>
  </si>
  <si>
    <t>20563256207</t>
  </si>
  <si>
    <t>20563267829</t>
  </si>
  <si>
    <t>20563281228</t>
  </si>
  <si>
    <t>20563329361</t>
  </si>
  <si>
    <t>20563362066</t>
  </si>
  <si>
    <t>20563407426</t>
  </si>
  <si>
    <t>20563407850</t>
  </si>
  <si>
    <t>20563421411</t>
  </si>
  <si>
    <t>20563466511</t>
  </si>
  <si>
    <t>20563531356</t>
  </si>
  <si>
    <t>20563594277</t>
  </si>
  <si>
    <t>20563594781</t>
  </si>
  <si>
    <t>20563600421</t>
  </si>
  <si>
    <t>20563607603</t>
  </si>
  <si>
    <t>20563614723</t>
  </si>
  <si>
    <t>20563641534</t>
  </si>
  <si>
    <t>20563662884</t>
  </si>
  <si>
    <t>20563689065</t>
  </si>
  <si>
    <t>20563752875</t>
  </si>
  <si>
    <t>20563796813</t>
  </si>
  <si>
    <t>20564022765</t>
  </si>
  <si>
    <t>20564178340</t>
  </si>
  <si>
    <t>20564195431</t>
  </si>
  <si>
    <t>20564232221</t>
  </si>
  <si>
    <t>20564354920</t>
  </si>
  <si>
    <t>20564470911</t>
  </si>
  <si>
    <t>20565285042</t>
  </si>
  <si>
    <t>20565313941</t>
  </si>
  <si>
    <t>20565336054</t>
  </si>
  <si>
    <t>20565353145</t>
  </si>
  <si>
    <t>20565356161</t>
  </si>
  <si>
    <t>20565462513</t>
  </si>
  <si>
    <t>20565544242</t>
  </si>
  <si>
    <t>20565580044</t>
  </si>
  <si>
    <t>20565585194</t>
  </si>
  <si>
    <t>20565620011</t>
  </si>
  <si>
    <t>20565628420</t>
  </si>
  <si>
    <t>20565631641</t>
  </si>
  <si>
    <t>20565640128</t>
  </si>
  <si>
    <t>20565655150</t>
  </si>
  <si>
    <t>20565683013</t>
  </si>
  <si>
    <t>20565697669</t>
  </si>
  <si>
    <t>20565734882</t>
  </si>
  <si>
    <t>20565737041</t>
  </si>
  <si>
    <t>20565744250</t>
  </si>
  <si>
    <t>20565750811</t>
  </si>
  <si>
    <t>20565751973</t>
  </si>
  <si>
    <t>20565773861</t>
  </si>
  <si>
    <t>20565777182</t>
  </si>
  <si>
    <t>20565779711</t>
  </si>
  <si>
    <t>20565789351</t>
  </si>
  <si>
    <t>20565799402</t>
  </si>
  <si>
    <t>20565824440</t>
  </si>
  <si>
    <t>20565826906</t>
  </si>
  <si>
    <t>20565832388</t>
  </si>
  <si>
    <t>20565858344</t>
  </si>
  <si>
    <t>20565886046</t>
  </si>
  <si>
    <t>20565919076</t>
  </si>
  <si>
    <t>20565972988</t>
  </si>
  <si>
    <t>20565978838</t>
  </si>
  <si>
    <t>20566002052</t>
  </si>
  <si>
    <t>20566016606</t>
  </si>
  <si>
    <t>20566021430</t>
  </si>
  <si>
    <t>20566041112</t>
  </si>
  <si>
    <t>20566041384</t>
  </si>
  <si>
    <t>20566076331</t>
  </si>
  <si>
    <t>20566090164</t>
  </si>
  <si>
    <t>20566102278</t>
  </si>
  <si>
    <t>20566136849</t>
  </si>
  <si>
    <t>20566187915</t>
  </si>
  <si>
    <t>20566203970</t>
  </si>
  <si>
    <t>20566220475</t>
  </si>
  <si>
    <t>20566248213</t>
  </si>
  <si>
    <t>20566250111</t>
  </si>
  <si>
    <t>20566280028</t>
  </si>
  <si>
    <t>20566310628</t>
  </si>
  <si>
    <t>20566366844</t>
  </si>
  <si>
    <t>20566412200</t>
  </si>
  <si>
    <t>20566423236</t>
  </si>
  <si>
    <t>20566429196</t>
  </si>
  <si>
    <t>20566439400</t>
  </si>
  <si>
    <t>20566441641</t>
  </si>
  <si>
    <t>20566504660</t>
  </si>
  <si>
    <t>20566505631</t>
  </si>
  <si>
    <t>20566506522</t>
  </si>
  <si>
    <t>20566548101</t>
  </si>
  <si>
    <t>20566548365</t>
  </si>
  <si>
    <t>20566550009</t>
  </si>
  <si>
    <t>20566552982</t>
  </si>
  <si>
    <t>20566558590</t>
  </si>
  <si>
    <t>20566574447</t>
  </si>
  <si>
    <t>20566581575</t>
  </si>
  <si>
    <t>20566588235</t>
  </si>
  <si>
    <t>20566591295</t>
  </si>
  <si>
    <t>20566594391</t>
  </si>
  <si>
    <t>20566601436</t>
  </si>
  <si>
    <t>20566604702</t>
  </si>
  <si>
    <t>20567140572</t>
  </si>
  <si>
    <t>20567225993</t>
  </si>
  <si>
    <t>20568154658</t>
  </si>
  <si>
    <t>20568338627</t>
  </si>
  <si>
    <t>20568513216</t>
  </si>
  <si>
    <t>20568676191</t>
  </si>
  <si>
    <t>20568722214</t>
  </si>
  <si>
    <t>20568852690</t>
  </si>
  <si>
    <t>20569179778</t>
  </si>
  <si>
    <t>20569215758</t>
  </si>
  <si>
    <t>20569248508</t>
  </si>
  <si>
    <t>20569266409</t>
  </si>
  <si>
    <t>20569281114</t>
  </si>
  <si>
    <t>20570697910</t>
  </si>
  <si>
    <t>20570806042</t>
  </si>
  <si>
    <t>20571180911</t>
  </si>
  <si>
    <t>20571312094</t>
  </si>
  <si>
    <t>20571552729</t>
  </si>
  <si>
    <t>20571557364</t>
  </si>
  <si>
    <t>20572189679</t>
  </si>
  <si>
    <t>20573182287</t>
  </si>
  <si>
    <t>20573243332</t>
  </si>
  <si>
    <t>20573260423</t>
  </si>
  <si>
    <t>20573284527</t>
  </si>
  <si>
    <t>20573333676</t>
  </si>
  <si>
    <t>20573856938</t>
  </si>
  <si>
    <t>20605772791</t>
  </si>
  <si>
    <t>20600000439</t>
  </si>
  <si>
    <t>20600003586</t>
  </si>
  <si>
    <t>20600007140</t>
  </si>
  <si>
    <t>20600007514</t>
  </si>
  <si>
    <t>20600010728</t>
  </si>
  <si>
    <t>20600020821</t>
  </si>
  <si>
    <t>20600025661</t>
  </si>
  <si>
    <t>20600026403</t>
  </si>
  <si>
    <t>20600028261</t>
  </si>
  <si>
    <t>20600029097</t>
  </si>
  <si>
    <t>20600033582</t>
  </si>
  <si>
    <t>20600033833</t>
  </si>
  <si>
    <t>20600041089</t>
  </si>
  <si>
    <t>20600045521</t>
  </si>
  <si>
    <t>20600048083</t>
  </si>
  <si>
    <t>20600053401</t>
  </si>
  <si>
    <t>20600054130</t>
  </si>
  <si>
    <t>20600060971</t>
  </si>
  <si>
    <t>20600061659</t>
  </si>
  <si>
    <t>20600065204</t>
  </si>
  <si>
    <t>20600067606</t>
  </si>
  <si>
    <t>20600074149</t>
  </si>
  <si>
    <t>20600086163</t>
  </si>
  <si>
    <t>20600086708</t>
  </si>
  <si>
    <t>20600088425</t>
  </si>
  <si>
    <t>20600094387</t>
  </si>
  <si>
    <t>20600095235</t>
  </si>
  <si>
    <t>20600102321</t>
  </si>
  <si>
    <t>20600108299</t>
  </si>
  <si>
    <t>20600109686</t>
  </si>
  <si>
    <t>20600111664</t>
  </si>
  <si>
    <t>20600116321</t>
  </si>
  <si>
    <t>20600118197</t>
  </si>
  <si>
    <t>20600129261</t>
  </si>
  <si>
    <t>20600129954</t>
  </si>
  <si>
    <t>20600132386</t>
  </si>
  <si>
    <t>20600135849</t>
  </si>
  <si>
    <t>20600137094</t>
  </si>
  <si>
    <t>20600137493</t>
  </si>
  <si>
    <t>20600137612</t>
  </si>
  <si>
    <t>20600139488</t>
  </si>
  <si>
    <t>20600139712</t>
  </si>
  <si>
    <t>20600144627</t>
  </si>
  <si>
    <t>20600146417</t>
  </si>
  <si>
    <t>20600157478</t>
  </si>
  <si>
    <t>20600159217</t>
  </si>
  <si>
    <t>20600159306</t>
  </si>
  <si>
    <t>20600164687</t>
  </si>
  <si>
    <t>20600166086</t>
  </si>
  <si>
    <t>20600168941</t>
  </si>
  <si>
    <t>20600170326</t>
  </si>
  <si>
    <t>20600170458</t>
  </si>
  <si>
    <t>20600180631</t>
  </si>
  <si>
    <t>20600183941</t>
  </si>
  <si>
    <t>20600190912</t>
  </si>
  <si>
    <t>20600193466</t>
  </si>
  <si>
    <t>20600193997</t>
  </si>
  <si>
    <t>20600195876</t>
  </si>
  <si>
    <t>20600197950</t>
  </si>
  <si>
    <t>20600202961</t>
  </si>
  <si>
    <t>20600210221</t>
  </si>
  <si>
    <t>20600214170</t>
  </si>
  <si>
    <t>20600222385</t>
  </si>
  <si>
    <t>20600224663</t>
  </si>
  <si>
    <t>20600225163</t>
  </si>
  <si>
    <t>20600226186</t>
  </si>
  <si>
    <t>20600228464</t>
  </si>
  <si>
    <t>20600229380</t>
  </si>
  <si>
    <t>20600230159</t>
  </si>
  <si>
    <t>20600233441</t>
  </si>
  <si>
    <t>20600233590</t>
  </si>
  <si>
    <t>20600241932</t>
  </si>
  <si>
    <t>20600259238</t>
  </si>
  <si>
    <t>20600265289</t>
  </si>
  <si>
    <t>20600266803</t>
  </si>
  <si>
    <t>20600269101</t>
  </si>
  <si>
    <t>20600280083</t>
  </si>
  <si>
    <t>20600296176</t>
  </si>
  <si>
    <t>20600298179</t>
  </si>
  <si>
    <t>20600300599</t>
  </si>
  <si>
    <t>20600301561</t>
  </si>
  <si>
    <t>20600302346</t>
  </si>
  <si>
    <t>20600305353</t>
  </si>
  <si>
    <t>20600307445</t>
  </si>
  <si>
    <t>20600307798</t>
  </si>
  <si>
    <t>20600308557</t>
  </si>
  <si>
    <t>20600314247</t>
  </si>
  <si>
    <t>20600320140</t>
  </si>
  <si>
    <t>20600322754</t>
  </si>
  <si>
    <t>20600323769</t>
  </si>
  <si>
    <t>20600333721</t>
  </si>
  <si>
    <t>20600337379</t>
  </si>
  <si>
    <t>20600338154</t>
  </si>
  <si>
    <t>20600346874</t>
  </si>
  <si>
    <t>20600347986</t>
  </si>
  <si>
    <t>20600352840</t>
  </si>
  <si>
    <t>20600353901</t>
  </si>
  <si>
    <t>20600354311</t>
  </si>
  <si>
    <t>20600367511</t>
  </si>
  <si>
    <t>20600373863</t>
  </si>
  <si>
    <t>20600377893</t>
  </si>
  <si>
    <t>20600386108</t>
  </si>
  <si>
    <t>20600389352</t>
  </si>
  <si>
    <t>20600391390</t>
  </si>
  <si>
    <t>20600396243</t>
  </si>
  <si>
    <t>20600403436</t>
  </si>
  <si>
    <t>20600405196</t>
  </si>
  <si>
    <t>20600407229</t>
  </si>
  <si>
    <t>20600409108</t>
  </si>
  <si>
    <t>20600411226</t>
  </si>
  <si>
    <t>20600416112</t>
  </si>
  <si>
    <t>20600416473</t>
  </si>
  <si>
    <t>20600418085</t>
  </si>
  <si>
    <t>20600425600</t>
  </si>
  <si>
    <t>20600428129</t>
  </si>
  <si>
    <t>20600429354</t>
  </si>
  <si>
    <t>20600431260</t>
  </si>
  <si>
    <t>20600432258</t>
  </si>
  <si>
    <t>20600441516</t>
  </si>
  <si>
    <t>20600459946</t>
  </si>
  <si>
    <t>20600461169</t>
  </si>
  <si>
    <t>20600462173</t>
  </si>
  <si>
    <t>20600466179</t>
  </si>
  <si>
    <t>20600473019</t>
  </si>
  <si>
    <t>20600475305</t>
  </si>
  <si>
    <t>20600479742</t>
  </si>
  <si>
    <t>20600483341</t>
  </si>
  <si>
    <t>20600485238</t>
  </si>
  <si>
    <t>20600488318</t>
  </si>
  <si>
    <t>20600488539</t>
  </si>
  <si>
    <t>20600489501</t>
  </si>
  <si>
    <t>20600490924</t>
  </si>
  <si>
    <t>20600492323</t>
  </si>
  <si>
    <t>20600494300</t>
  </si>
  <si>
    <t>20600498470</t>
  </si>
  <si>
    <t>20600500555</t>
  </si>
  <si>
    <t>20600505891</t>
  </si>
  <si>
    <t>20600506006</t>
  </si>
  <si>
    <t>20600507819</t>
  </si>
  <si>
    <t>20600509609</t>
  </si>
  <si>
    <t>20600511336</t>
  </si>
  <si>
    <t>20600515447</t>
  </si>
  <si>
    <t>20600518551</t>
  </si>
  <si>
    <t>20600520661</t>
  </si>
  <si>
    <t>20600521226</t>
  </si>
  <si>
    <t>20600525795</t>
  </si>
  <si>
    <t>20600530136</t>
  </si>
  <si>
    <t>20600534239</t>
  </si>
  <si>
    <t>20600535057</t>
  </si>
  <si>
    <t>20600536193</t>
  </si>
  <si>
    <t>20600536363</t>
  </si>
  <si>
    <t>20600539958</t>
  </si>
  <si>
    <t>20600541413</t>
  </si>
  <si>
    <t>20600543459</t>
  </si>
  <si>
    <t>20600546881</t>
  </si>
  <si>
    <t>20600552776</t>
  </si>
  <si>
    <t>20600553691</t>
  </si>
  <si>
    <t>20600554230</t>
  </si>
  <si>
    <t>20600563212</t>
  </si>
  <si>
    <t>20600564910</t>
  </si>
  <si>
    <t>20600573498</t>
  </si>
  <si>
    <t>20600574664</t>
  </si>
  <si>
    <t>20600581768</t>
  </si>
  <si>
    <t>20600583311</t>
  </si>
  <si>
    <t>20600588169</t>
  </si>
  <si>
    <t>20600592646</t>
  </si>
  <si>
    <t>20600593065</t>
  </si>
  <si>
    <t>20600593685</t>
  </si>
  <si>
    <t>20600596358</t>
  </si>
  <si>
    <t>20600598725</t>
  </si>
  <si>
    <t>20600598768</t>
  </si>
  <si>
    <t>20600604407</t>
  </si>
  <si>
    <t>20600614232</t>
  </si>
  <si>
    <t>20600616316</t>
  </si>
  <si>
    <t>20600623541</t>
  </si>
  <si>
    <t>20600628233</t>
  </si>
  <si>
    <t>20600630025</t>
  </si>
  <si>
    <t>20600631081</t>
  </si>
  <si>
    <t>20600635078</t>
  </si>
  <si>
    <t>20600641001</t>
  </si>
  <si>
    <t>20600645316</t>
  </si>
  <si>
    <t>20600648943</t>
  </si>
  <si>
    <t>20600650247</t>
  </si>
  <si>
    <t>20600651901</t>
  </si>
  <si>
    <t>20600653980</t>
  </si>
  <si>
    <t>20600654200</t>
  </si>
  <si>
    <t>20600654421</t>
  </si>
  <si>
    <t>20600656016</t>
  </si>
  <si>
    <t>20600656792</t>
  </si>
  <si>
    <t>20600657101</t>
  </si>
  <si>
    <t>20600662415</t>
  </si>
  <si>
    <t>20600668430</t>
  </si>
  <si>
    <t>20600671261</t>
  </si>
  <si>
    <t>20600671767</t>
  </si>
  <si>
    <t>20600672143</t>
  </si>
  <si>
    <t>20600674472</t>
  </si>
  <si>
    <t>20600675070</t>
  </si>
  <si>
    <t>20600679164</t>
  </si>
  <si>
    <t>20600682548</t>
  </si>
  <si>
    <t>20600686691</t>
  </si>
  <si>
    <t>20600686837</t>
  </si>
  <si>
    <t>20600689780</t>
  </si>
  <si>
    <t>20600700716</t>
  </si>
  <si>
    <t>20600705513</t>
  </si>
  <si>
    <t>20600705866</t>
  </si>
  <si>
    <t>20600713338</t>
  </si>
  <si>
    <t>20600715861</t>
  </si>
  <si>
    <t>20600716515</t>
  </si>
  <si>
    <t>20600718704</t>
  </si>
  <si>
    <t>20600724917</t>
  </si>
  <si>
    <t>20600726511</t>
  </si>
  <si>
    <t>20600726839</t>
  </si>
  <si>
    <t>20600728696</t>
  </si>
  <si>
    <t>20600731239</t>
  </si>
  <si>
    <t>20600731727</t>
  </si>
  <si>
    <t>20600739736</t>
  </si>
  <si>
    <t>20600740955</t>
  </si>
  <si>
    <t>20600748972</t>
  </si>
  <si>
    <t>20600752180</t>
  </si>
  <si>
    <t>20600757718</t>
  </si>
  <si>
    <t>20600758854</t>
  </si>
  <si>
    <t>20600759141</t>
  </si>
  <si>
    <t>20600760182</t>
  </si>
  <si>
    <t>20600760506</t>
  </si>
  <si>
    <t>20600762827</t>
  </si>
  <si>
    <t>20600764358</t>
  </si>
  <si>
    <t>20600768493</t>
  </si>
  <si>
    <t>20600768701</t>
  </si>
  <si>
    <t>20600775155</t>
  </si>
  <si>
    <t>20600778243</t>
  </si>
  <si>
    <t>20600779240</t>
  </si>
  <si>
    <t>20600784154</t>
  </si>
  <si>
    <t>20600784821</t>
  </si>
  <si>
    <t>20600787579</t>
  </si>
  <si>
    <t>20600787854</t>
  </si>
  <si>
    <t>20600805046</t>
  </si>
  <si>
    <t>20600810431</t>
  </si>
  <si>
    <t>20600811887</t>
  </si>
  <si>
    <t>20600812727</t>
  </si>
  <si>
    <t>20600814461</t>
  </si>
  <si>
    <t>20600824571</t>
  </si>
  <si>
    <t>20600824822</t>
  </si>
  <si>
    <t>20600825438</t>
  </si>
  <si>
    <t>20600827040</t>
  </si>
  <si>
    <t>20600836251</t>
  </si>
  <si>
    <t>20600837631</t>
  </si>
  <si>
    <t>20600843967</t>
  </si>
  <si>
    <t>20600865880</t>
  </si>
  <si>
    <t>20600870654</t>
  </si>
  <si>
    <t>20600874854</t>
  </si>
  <si>
    <t>20600881567</t>
  </si>
  <si>
    <t>20600883501</t>
  </si>
  <si>
    <t>20600894685</t>
  </si>
  <si>
    <t>20600896874</t>
  </si>
  <si>
    <t>20600897455</t>
  </si>
  <si>
    <t>20600903587</t>
  </si>
  <si>
    <t>20600918614</t>
  </si>
  <si>
    <t>20600921267</t>
  </si>
  <si>
    <t>20600923693</t>
  </si>
  <si>
    <t>20600929519</t>
  </si>
  <si>
    <t>20600929934</t>
  </si>
  <si>
    <t>20600935195</t>
  </si>
  <si>
    <t>20600935811</t>
  </si>
  <si>
    <t>20600936175</t>
  </si>
  <si>
    <t>20600942205</t>
  </si>
  <si>
    <t>20600946782</t>
  </si>
  <si>
    <t>20600947410</t>
  </si>
  <si>
    <t>20600948921</t>
  </si>
  <si>
    <t>20600951697</t>
  </si>
  <si>
    <t>20600961447</t>
  </si>
  <si>
    <t>20600965558</t>
  </si>
  <si>
    <t>20600969693</t>
  </si>
  <si>
    <t>20600970951</t>
  </si>
  <si>
    <t>20600974204</t>
  </si>
  <si>
    <t>20600974573</t>
  </si>
  <si>
    <t>20600978382</t>
  </si>
  <si>
    <t>20600980395</t>
  </si>
  <si>
    <t>20600980409</t>
  </si>
  <si>
    <t>20600985303</t>
  </si>
  <si>
    <t>20600989325</t>
  </si>
  <si>
    <t>20600989830</t>
  </si>
  <si>
    <t>20600996054</t>
  </si>
  <si>
    <t>20600996755</t>
  </si>
  <si>
    <t>20601001111</t>
  </si>
  <si>
    <t>20601004489</t>
  </si>
  <si>
    <t>20601004870</t>
  </si>
  <si>
    <t>20601011973</t>
  </si>
  <si>
    <t>20601013828</t>
  </si>
  <si>
    <t>20601024447</t>
  </si>
  <si>
    <t>20601032253</t>
  </si>
  <si>
    <t>20601042348</t>
  </si>
  <si>
    <t>20601053030</t>
  </si>
  <si>
    <t>20601059623</t>
  </si>
  <si>
    <t>20601063051</t>
  </si>
  <si>
    <t>20601064244</t>
  </si>
  <si>
    <t>20601068606</t>
  </si>
  <si>
    <t>20601073821</t>
  </si>
  <si>
    <t>20601077087</t>
  </si>
  <si>
    <t>20601078571</t>
  </si>
  <si>
    <t>20601087813</t>
  </si>
  <si>
    <t>20601088062</t>
  </si>
  <si>
    <t>20601092841</t>
  </si>
  <si>
    <t>20601101212</t>
  </si>
  <si>
    <t>20601108861</t>
  </si>
  <si>
    <t>20601112168</t>
  </si>
  <si>
    <t>20601113873</t>
  </si>
  <si>
    <t>20601113962</t>
  </si>
  <si>
    <t>20601117259</t>
  </si>
  <si>
    <t>20601126606</t>
  </si>
  <si>
    <t>20601127246</t>
  </si>
  <si>
    <t>20601130131</t>
  </si>
  <si>
    <t>20601136776</t>
  </si>
  <si>
    <t>20601136989</t>
  </si>
  <si>
    <t>20601141095</t>
  </si>
  <si>
    <t>20601141915</t>
  </si>
  <si>
    <t>20601149631</t>
  </si>
  <si>
    <t>20601155576</t>
  </si>
  <si>
    <t>20601169682</t>
  </si>
  <si>
    <t>20601173400</t>
  </si>
  <si>
    <t>20601175631</t>
  </si>
  <si>
    <t>20601177286</t>
  </si>
  <si>
    <t>20601179173</t>
  </si>
  <si>
    <t>20601191564</t>
  </si>
  <si>
    <t>20601193931</t>
  </si>
  <si>
    <t>20601200351</t>
  </si>
  <si>
    <t>20601212502</t>
  </si>
  <si>
    <t>20601214114</t>
  </si>
  <si>
    <t>20601214211</t>
  </si>
  <si>
    <t>20601223351</t>
  </si>
  <si>
    <t>20601230501</t>
  </si>
  <si>
    <t>20601231299</t>
  </si>
  <si>
    <t>20601232694</t>
  </si>
  <si>
    <t>20601237858</t>
  </si>
  <si>
    <t>20601243513</t>
  </si>
  <si>
    <t>20601261031</t>
  </si>
  <si>
    <t>20601263603</t>
  </si>
  <si>
    <t>20601270073</t>
  </si>
  <si>
    <t>20601276331</t>
  </si>
  <si>
    <t>20601277086</t>
  </si>
  <si>
    <t>20601279186</t>
  </si>
  <si>
    <t>20601285941</t>
  </si>
  <si>
    <t>20601298491</t>
  </si>
  <si>
    <t>20601298661</t>
  </si>
  <si>
    <t>20601298768</t>
  </si>
  <si>
    <t>20601301441</t>
  </si>
  <si>
    <t>20601304482</t>
  </si>
  <si>
    <t>20601304849</t>
  </si>
  <si>
    <t>20601306566</t>
  </si>
  <si>
    <t>20601312663</t>
  </si>
  <si>
    <t>20601317959</t>
  </si>
  <si>
    <t>20601318491</t>
  </si>
  <si>
    <t>20601323371</t>
  </si>
  <si>
    <t>20601327148</t>
  </si>
  <si>
    <t>20601332559</t>
  </si>
  <si>
    <t>20601336791</t>
  </si>
  <si>
    <t>20601340373</t>
  </si>
  <si>
    <t>20601341213</t>
  </si>
  <si>
    <t>20601341302</t>
  </si>
  <si>
    <t>20601342724</t>
  </si>
  <si>
    <t>20601344387</t>
  </si>
  <si>
    <t>20601346983</t>
  </si>
  <si>
    <t>20601351081</t>
  </si>
  <si>
    <t>20601362628</t>
  </si>
  <si>
    <t>20601367042</t>
  </si>
  <si>
    <t>20601373867</t>
  </si>
  <si>
    <t>20601386667</t>
  </si>
  <si>
    <t>20601390672</t>
  </si>
  <si>
    <t>20601396654</t>
  </si>
  <si>
    <t>20601396948</t>
  </si>
  <si>
    <t>20601397235</t>
  </si>
  <si>
    <t>20601398398</t>
  </si>
  <si>
    <t>20601399254</t>
  </si>
  <si>
    <t>20601400902</t>
  </si>
  <si>
    <t>20601405165</t>
  </si>
  <si>
    <t>20601406153</t>
  </si>
  <si>
    <t>20601408989</t>
  </si>
  <si>
    <t>20601412439</t>
  </si>
  <si>
    <t>20601419484</t>
  </si>
  <si>
    <t>20601420288</t>
  </si>
  <si>
    <t>20601420628</t>
  </si>
  <si>
    <t>20601438870</t>
  </si>
  <si>
    <t>20601439892</t>
  </si>
  <si>
    <t>20601444004</t>
  </si>
  <si>
    <t>20601447607</t>
  </si>
  <si>
    <t>20601455481</t>
  </si>
  <si>
    <t>20601465052</t>
  </si>
  <si>
    <t>20601465141</t>
  </si>
  <si>
    <t>20601467322</t>
  </si>
  <si>
    <t>20601471311</t>
  </si>
  <si>
    <t>20601477018</t>
  </si>
  <si>
    <t>20601487951</t>
  </si>
  <si>
    <t>20601488320</t>
  </si>
  <si>
    <t>20601495032</t>
  </si>
  <si>
    <t>20601504481</t>
  </si>
  <si>
    <t>20601504732</t>
  </si>
  <si>
    <t>20601504937</t>
  </si>
  <si>
    <t>20601506336</t>
  </si>
  <si>
    <t>20601506506</t>
  </si>
  <si>
    <t>20601506824</t>
  </si>
  <si>
    <t>20601507065</t>
  </si>
  <si>
    <t>20601509157</t>
  </si>
  <si>
    <t>20601511844</t>
  </si>
  <si>
    <t>20601512841</t>
  </si>
  <si>
    <t>20601514916</t>
  </si>
  <si>
    <t>20601519489</t>
  </si>
  <si>
    <t>20601522251</t>
  </si>
  <si>
    <t>20601525306</t>
  </si>
  <si>
    <t>20601526311</t>
  </si>
  <si>
    <t>20601528909</t>
  </si>
  <si>
    <t>20601543053</t>
  </si>
  <si>
    <t>20601548730</t>
  </si>
  <si>
    <t>20601558484</t>
  </si>
  <si>
    <t>20601567947</t>
  </si>
  <si>
    <t>20601569788</t>
  </si>
  <si>
    <t>20601571685</t>
  </si>
  <si>
    <t>20601577110</t>
  </si>
  <si>
    <t>20601577705</t>
  </si>
  <si>
    <t>20601578639</t>
  </si>
  <si>
    <t>20601581494</t>
  </si>
  <si>
    <t>20601584531</t>
  </si>
  <si>
    <t>20601585953</t>
  </si>
  <si>
    <t>20601600766</t>
  </si>
  <si>
    <t>20601608899</t>
  </si>
  <si>
    <t>20601614945</t>
  </si>
  <si>
    <t>20601626366</t>
  </si>
  <si>
    <t>20601627524</t>
  </si>
  <si>
    <t>20601630410</t>
  </si>
  <si>
    <t>20601630550</t>
  </si>
  <si>
    <t>20601632617</t>
  </si>
  <si>
    <t>20601633265</t>
  </si>
  <si>
    <t>20601643031</t>
  </si>
  <si>
    <t>20601646588</t>
  </si>
  <si>
    <t>20601650666</t>
  </si>
  <si>
    <t>20601652961</t>
  </si>
  <si>
    <t>20601653151</t>
  </si>
  <si>
    <t>20601655293</t>
  </si>
  <si>
    <t>20601656427</t>
  </si>
  <si>
    <t>20601664675</t>
  </si>
  <si>
    <t>20601665515</t>
  </si>
  <si>
    <t>20601672155</t>
  </si>
  <si>
    <t>20601674654</t>
  </si>
  <si>
    <t>20601675413</t>
  </si>
  <si>
    <t>20601676371</t>
  </si>
  <si>
    <t>20601678374</t>
  </si>
  <si>
    <t>20601684366</t>
  </si>
  <si>
    <t>20601690382</t>
  </si>
  <si>
    <t>20601692415</t>
  </si>
  <si>
    <t>20601694981</t>
  </si>
  <si>
    <t>20601697719</t>
  </si>
  <si>
    <t>20601697913</t>
  </si>
  <si>
    <t>20601700523</t>
  </si>
  <si>
    <t>20601700574</t>
  </si>
  <si>
    <t>20601704341</t>
  </si>
  <si>
    <t>20601704405</t>
  </si>
  <si>
    <t>20601705657</t>
  </si>
  <si>
    <t>20601711371</t>
  </si>
  <si>
    <t>20601714176</t>
  </si>
  <si>
    <t>20601719577</t>
  </si>
  <si>
    <t>20601734240</t>
  </si>
  <si>
    <t>20601739152</t>
  </si>
  <si>
    <t>20601739730</t>
  </si>
  <si>
    <t>20601751217</t>
  </si>
  <si>
    <t>20601751691</t>
  </si>
  <si>
    <t>20601755425</t>
  </si>
  <si>
    <t>20601759358</t>
  </si>
  <si>
    <t>20601763941</t>
  </si>
  <si>
    <t>20601764670</t>
  </si>
  <si>
    <t>20601767326</t>
  </si>
  <si>
    <t>20601772231</t>
  </si>
  <si>
    <t>20601775591</t>
  </si>
  <si>
    <t>20601778085</t>
  </si>
  <si>
    <t>20601779677</t>
  </si>
  <si>
    <t>20601782082</t>
  </si>
  <si>
    <t>20601782368</t>
  </si>
  <si>
    <t>20601792118</t>
  </si>
  <si>
    <t>20601797497</t>
  </si>
  <si>
    <t>20601814529</t>
  </si>
  <si>
    <t>20601815738</t>
  </si>
  <si>
    <t>20601821762</t>
  </si>
  <si>
    <t>20601823102</t>
  </si>
  <si>
    <t>20601825857</t>
  </si>
  <si>
    <t>20601826870</t>
  </si>
  <si>
    <t>20601828848</t>
  </si>
  <si>
    <t>20601830311</t>
  </si>
  <si>
    <t>20601831555</t>
  </si>
  <si>
    <t>20601835518</t>
  </si>
  <si>
    <t>20601842778</t>
  </si>
  <si>
    <t>20601845637</t>
  </si>
  <si>
    <t>20601845963</t>
  </si>
  <si>
    <t>20601846226</t>
  </si>
  <si>
    <t>20601855420</t>
  </si>
  <si>
    <t>20601856221</t>
  </si>
  <si>
    <t>20601857601</t>
  </si>
  <si>
    <t>20601876028</t>
  </si>
  <si>
    <t>20601877679</t>
  </si>
  <si>
    <t>20601884446</t>
  </si>
  <si>
    <t>20601896614</t>
  </si>
  <si>
    <t>20601901731</t>
  </si>
  <si>
    <t>20601907152</t>
  </si>
  <si>
    <t>20601908752</t>
  </si>
  <si>
    <t>20601914981</t>
  </si>
  <si>
    <t>20601916321</t>
  </si>
  <si>
    <t>20601917204</t>
  </si>
  <si>
    <t>20601921589</t>
  </si>
  <si>
    <t>20601922895</t>
  </si>
  <si>
    <t>20601928435</t>
  </si>
  <si>
    <t>20601931819</t>
  </si>
  <si>
    <t>20601938201</t>
  </si>
  <si>
    <t>20601939402</t>
  </si>
  <si>
    <t>20601952450</t>
  </si>
  <si>
    <t>20601958822</t>
  </si>
  <si>
    <t>20601969476</t>
  </si>
  <si>
    <t>20601970849</t>
  </si>
  <si>
    <t>20601972604</t>
  </si>
  <si>
    <t>20601975085</t>
  </si>
  <si>
    <t>20601977622</t>
  </si>
  <si>
    <t>20601979111</t>
  </si>
  <si>
    <t>20601982812</t>
  </si>
  <si>
    <t>20601993482</t>
  </si>
  <si>
    <t>20601997160</t>
  </si>
  <si>
    <t>20601999782</t>
  </si>
  <si>
    <t>20602004296</t>
  </si>
  <si>
    <t>20602009247</t>
  </si>
  <si>
    <t>20602015875</t>
  </si>
  <si>
    <t>20602016685</t>
  </si>
  <si>
    <t>20602024891</t>
  </si>
  <si>
    <t>20602030581</t>
  </si>
  <si>
    <t>20602051111</t>
  </si>
  <si>
    <t>20602053904</t>
  </si>
  <si>
    <t>20602055184</t>
  </si>
  <si>
    <t>20602069207</t>
  </si>
  <si>
    <t>20602083099</t>
  </si>
  <si>
    <t>20602089593</t>
  </si>
  <si>
    <t>20602091482</t>
  </si>
  <si>
    <t>20602092853</t>
  </si>
  <si>
    <t>20602095135</t>
  </si>
  <si>
    <t>20602096182</t>
  </si>
  <si>
    <t>20602100929</t>
  </si>
  <si>
    <t>20602101330</t>
  </si>
  <si>
    <t>20602103081</t>
  </si>
  <si>
    <t>20602110118</t>
  </si>
  <si>
    <t>20602122345</t>
  </si>
  <si>
    <t>20602146759</t>
  </si>
  <si>
    <t>20602148409</t>
  </si>
  <si>
    <t>20602152856</t>
  </si>
  <si>
    <t>20602154182</t>
  </si>
  <si>
    <t>20602156169</t>
  </si>
  <si>
    <t>20602159117</t>
  </si>
  <si>
    <t>20602161847</t>
  </si>
  <si>
    <t>20602162363</t>
  </si>
  <si>
    <t>20602169031</t>
  </si>
  <si>
    <t>20602173900</t>
  </si>
  <si>
    <t>20602183107</t>
  </si>
  <si>
    <t>20602186173</t>
  </si>
  <si>
    <t>20602188974</t>
  </si>
  <si>
    <t>20602192017</t>
  </si>
  <si>
    <t>20602196373</t>
  </si>
  <si>
    <t>20602205429</t>
  </si>
  <si>
    <t>20602206158</t>
  </si>
  <si>
    <t>20602207171</t>
  </si>
  <si>
    <t>20602221360</t>
  </si>
  <si>
    <t>20602229123</t>
  </si>
  <si>
    <t>20602229204</t>
  </si>
  <si>
    <t>20602229751</t>
  </si>
  <si>
    <t>20602234836</t>
  </si>
  <si>
    <t>20602235069</t>
  </si>
  <si>
    <t>20602238963</t>
  </si>
  <si>
    <t>20602242839</t>
  </si>
  <si>
    <t>20602247113</t>
  </si>
  <si>
    <t>20602250394</t>
  </si>
  <si>
    <t>20602252010</t>
  </si>
  <si>
    <t>20602252711</t>
  </si>
  <si>
    <t>20602254616</t>
  </si>
  <si>
    <t>20602257763</t>
  </si>
  <si>
    <t>20602261132</t>
  </si>
  <si>
    <t>20602275664</t>
  </si>
  <si>
    <t>20602284990</t>
  </si>
  <si>
    <t>20602286569</t>
  </si>
  <si>
    <t>20602296548</t>
  </si>
  <si>
    <t>20602297609</t>
  </si>
  <si>
    <t>20602310478</t>
  </si>
  <si>
    <t>20602313825</t>
  </si>
  <si>
    <t>20602316298</t>
  </si>
  <si>
    <t>20602322905</t>
  </si>
  <si>
    <t>20602326081</t>
  </si>
  <si>
    <t>20602339085</t>
  </si>
  <si>
    <t>20602355234</t>
  </si>
  <si>
    <t>20602356834</t>
  </si>
  <si>
    <t>20602368476</t>
  </si>
  <si>
    <t>20602371167</t>
  </si>
  <si>
    <t>20602372953</t>
  </si>
  <si>
    <t>20602375758</t>
  </si>
  <si>
    <t>20602375791</t>
  </si>
  <si>
    <t>20602376185</t>
  </si>
  <si>
    <t>20602378510</t>
  </si>
  <si>
    <t>20602380808</t>
  </si>
  <si>
    <t>20602381561</t>
  </si>
  <si>
    <t>20602385761</t>
  </si>
  <si>
    <t>20602391915</t>
  </si>
  <si>
    <t>20602393021</t>
  </si>
  <si>
    <t>20602398294</t>
  </si>
  <si>
    <t>20602410189</t>
  </si>
  <si>
    <t>20602412327</t>
  </si>
  <si>
    <t>20602414532</t>
  </si>
  <si>
    <t>20602419402</t>
  </si>
  <si>
    <t>20602423329</t>
  </si>
  <si>
    <t>20602428932</t>
  </si>
  <si>
    <t>20602434100</t>
  </si>
  <si>
    <t>20602434649</t>
  </si>
  <si>
    <t>20602438679</t>
  </si>
  <si>
    <t>20602441491</t>
  </si>
  <si>
    <t>20602443508</t>
  </si>
  <si>
    <t>20602456103</t>
  </si>
  <si>
    <t>20602458076</t>
  </si>
  <si>
    <t>20602459471</t>
  </si>
  <si>
    <t>20602464637</t>
  </si>
  <si>
    <t>20602466966</t>
  </si>
  <si>
    <t>20602473725</t>
  </si>
  <si>
    <t>20602476775</t>
  </si>
  <si>
    <t>20602482201</t>
  </si>
  <si>
    <t>20602483089</t>
  </si>
  <si>
    <t>20602485405</t>
  </si>
  <si>
    <t>20602488676</t>
  </si>
  <si>
    <t>20602492541</t>
  </si>
  <si>
    <t>20602493459</t>
  </si>
  <si>
    <t>20602498884</t>
  </si>
  <si>
    <t>20602500528</t>
  </si>
  <si>
    <t>20602501877</t>
  </si>
  <si>
    <t>20602505597</t>
  </si>
  <si>
    <t>20602513387</t>
  </si>
  <si>
    <t>20602514324</t>
  </si>
  <si>
    <t>20602516114</t>
  </si>
  <si>
    <t>20602516955</t>
  </si>
  <si>
    <t>20602532187</t>
  </si>
  <si>
    <t>20602532578</t>
  </si>
  <si>
    <t>20602534121</t>
  </si>
  <si>
    <t>20602538908</t>
  </si>
  <si>
    <t>20602539980</t>
  </si>
  <si>
    <t>20602546668</t>
  </si>
  <si>
    <t>20602553290</t>
  </si>
  <si>
    <t>20602553362</t>
  </si>
  <si>
    <t>20602558372</t>
  </si>
  <si>
    <t>20602562752</t>
  </si>
  <si>
    <t>20602562817</t>
  </si>
  <si>
    <t>20602563333</t>
  </si>
  <si>
    <t>20602573274</t>
  </si>
  <si>
    <t>20602573312</t>
  </si>
  <si>
    <t>20602584535</t>
  </si>
  <si>
    <t>20603052731</t>
  </si>
  <si>
    <t>20602604731</t>
  </si>
  <si>
    <t>20602608027</t>
  </si>
  <si>
    <t>20602610161</t>
  </si>
  <si>
    <t>20602614914</t>
  </si>
  <si>
    <t>20602615252</t>
  </si>
  <si>
    <t>20602618511</t>
  </si>
  <si>
    <t>20602618651</t>
  </si>
  <si>
    <t>20602628826</t>
  </si>
  <si>
    <t>20602630995</t>
  </si>
  <si>
    <t>20602636837</t>
  </si>
  <si>
    <t>20602640621</t>
  </si>
  <si>
    <t>20602646778</t>
  </si>
  <si>
    <t>20602648606</t>
  </si>
  <si>
    <t>20602648835</t>
  </si>
  <si>
    <t>20602650970</t>
  </si>
  <si>
    <t>20602652115</t>
  </si>
  <si>
    <t>20602653740</t>
  </si>
  <si>
    <t>20602656731</t>
  </si>
  <si>
    <t>20602659381</t>
  </si>
  <si>
    <t>20602659683</t>
  </si>
  <si>
    <t>20602661939</t>
  </si>
  <si>
    <t>20602666892</t>
  </si>
  <si>
    <t>20602672841</t>
  </si>
  <si>
    <t>20602674488</t>
  </si>
  <si>
    <t>20602686451</t>
  </si>
  <si>
    <t>20602705014</t>
  </si>
  <si>
    <t>20602706771</t>
  </si>
  <si>
    <t>20602710841</t>
  </si>
  <si>
    <t>20602711791</t>
  </si>
  <si>
    <t>20602713408</t>
  </si>
  <si>
    <t>20602719775</t>
  </si>
  <si>
    <t>20602721231</t>
  </si>
  <si>
    <t>20602731325</t>
  </si>
  <si>
    <t>20602733361</t>
  </si>
  <si>
    <t>20602735878</t>
  </si>
  <si>
    <t>20602742564</t>
  </si>
  <si>
    <t>20602746365</t>
  </si>
  <si>
    <t>20602755631</t>
  </si>
  <si>
    <t>20602756158</t>
  </si>
  <si>
    <t>20602758487</t>
  </si>
  <si>
    <t>20602760058</t>
  </si>
  <si>
    <t>20602768512</t>
  </si>
  <si>
    <t>20602772676</t>
  </si>
  <si>
    <t>20602775608</t>
  </si>
  <si>
    <t>20602777945</t>
  </si>
  <si>
    <t>20602779859</t>
  </si>
  <si>
    <t>20602785018</t>
  </si>
  <si>
    <t>20602785395</t>
  </si>
  <si>
    <t>20602787932</t>
  </si>
  <si>
    <t>20602789382</t>
  </si>
  <si>
    <t>20602801331</t>
  </si>
  <si>
    <t>20602804608</t>
  </si>
  <si>
    <t>20602822533</t>
  </si>
  <si>
    <t>20602827861</t>
  </si>
  <si>
    <t>20602830480</t>
  </si>
  <si>
    <t>20602837328</t>
  </si>
  <si>
    <t>20602848877</t>
  </si>
  <si>
    <t>20602857817</t>
  </si>
  <si>
    <t>20602860583</t>
  </si>
  <si>
    <t>20602862454</t>
  </si>
  <si>
    <t>20602866069</t>
  </si>
  <si>
    <t>20602866417</t>
  </si>
  <si>
    <t>20602876455</t>
  </si>
  <si>
    <t>20602897088</t>
  </si>
  <si>
    <t>20602904297</t>
  </si>
  <si>
    <t>20602905102</t>
  </si>
  <si>
    <t>20602912443</t>
  </si>
  <si>
    <t>20602919871</t>
  </si>
  <si>
    <t>20602940234</t>
  </si>
  <si>
    <t>20602947212</t>
  </si>
  <si>
    <t>20602947816</t>
  </si>
  <si>
    <t>20602949690</t>
  </si>
  <si>
    <t>20602961517</t>
  </si>
  <si>
    <t>20602962751</t>
  </si>
  <si>
    <t>20602963005</t>
  </si>
  <si>
    <t>20602964184</t>
  </si>
  <si>
    <t>20602967841</t>
  </si>
  <si>
    <t>20602975208</t>
  </si>
  <si>
    <t>20602977171</t>
  </si>
  <si>
    <t>20602983626</t>
  </si>
  <si>
    <t>20602989284</t>
  </si>
  <si>
    <t>20602993133</t>
  </si>
  <si>
    <t>20602994491</t>
  </si>
  <si>
    <t>20602996604</t>
  </si>
  <si>
    <t>20603007175</t>
  </si>
  <si>
    <t>20603009127</t>
  </si>
  <si>
    <t>20603024924</t>
  </si>
  <si>
    <t>20603026277</t>
  </si>
  <si>
    <t>20603037040</t>
  </si>
  <si>
    <t>20603043716</t>
  </si>
  <si>
    <t>20603051051</t>
  </si>
  <si>
    <t>20603052588</t>
  </si>
  <si>
    <t>20603054858</t>
  </si>
  <si>
    <t>20603055374</t>
  </si>
  <si>
    <t>20603056648</t>
  </si>
  <si>
    <t>20603060050</t>
  </si>
  <si>
    <t>20603060165</t>
  </si>
  <si>
    <t>20603061552</t>
  </si>
  <si>
    <t>20603066538</t>
  </si>
  <si>
    <t>20603068085</t>
  </si>
  <si>
    <t>20603075715</t>
  </si>
  <si>
    <t>20603076941</t>
  </si>
  <si>
    <t>20603080336</t>
  </si>
  <si>
    <t>20603091176</t>
  </si>
  <si>
    <t>20603091605</t>
  </si>
  <si>
    <t>20603091907</t>
  </si>
  <si>
    <t>20603101180</t>
  </si>
  <si>
    <t>20603101589</t>
  </si>
  <si>
    <t>20603101988</t>
  </si>
  <si>
    <t>20603108915</t>
  </si>
  <si>
    <t>20603115873</t>
  </si>
  <si>
    <t>20603116721</t>
  </si>
  <si>
    <t>20603125020</t>
  </si>
  <si>
    <t>20603131186</t>
  </si>
  <si>
    <t>20603136072</t>
  </si>
  <si>
    <t>20603153155</t>
  </si>
  <si>
    <t>20603162987</t>
  </si>
  <si>
    <t>20603163614</t>
  </si>
  <si>
    <t>20603174101</t>
  </si>
  <si>
    <t>20603179324</t>
  </si>
  <si>
    <t>20603182198</t>
  </si>
  <si>
    <t>20603184409</t>
  </si>
  <si>
    <t>20603197284</t>
  </si>
  <si>
    <t>20603198809</t>
  </si>
  <si>
    <t>20603205741</t>
  </si>
  <si>
    <t>20603215738</t>
  </si>
  <si>
    <t>20603226772</t>
  </si>
  <si>
    <t>20603230893</t>
  </si>
  <si>
    <t>20603232667</t>
  </si>
  <si>
    <t>20603238134</t>
  </si>
  <si>
    <t>20603240635</t>
  </si>
  <si>
    <t>20603240856</t>
  </si>
  <si>
    <t>20603258976</t>
  </si>
  <si>
    <t>20603263805</t>
  </si>
  <si>
    <t>20603272537</t>
  </si>
  <si>
    <t>20603278331</t>
  </si>
  <si>
    <t>20603296053</t>
  </si>
  <si>
    <t>20603311834</t>
  </si>
  <si>
    <t>20603323301</t>
  </si>
  <si>
    <t>20603328699</t>
  </si>
  <si>
    <t>20603331517</t>
  </si>
  <si>
    <t>20603331762</t>
  </si>
  <si>
    <t>20603335351</t>
  </si>
  <si>
    <t>20603339682</t>
  </si>
  <si>
    <t>20603357109</t>
  </si>
  <si>
    <t>20603365501</t>
  </si>
  <si>
    <t>20603369174</t>
  </si>
  <si>
    <t>20603370601</t>
  </si>
  <si>
    <t>20603370628</t>
  </si>
  <si>
    <t>20603373775</t>
  </si>
  <si>
    <t>20603375999</t>
  </si>
  <si>
    <t>20603377738</t>
  </si>
  <si>
    <t>20603390874</t>
  </si>
  <si>
    <t>20603397721</t>
  </si>
  <si>
    <t>20603412011</t>
  </si>
  <si>
    <t>20603425694</t>
  </si>
  <si>
    <t>20603429193</t>
  </si>
  <si>
    <t>20603430906</t>
  </si>
  <si>
    <t>20603441380</t>
  </si>
  <si>
    <t>20603442599</t>
  </si>
  <si>
    <t>20603446683</t>
  </si>
  <si>
    <t>20603461526</t>
  </si>
  <si>
    <t>20603465360</t>
  </si>
  <si>
    <t>20603481705</t>
  </si>
  <si>
    <t>20603481713</t>
  </si>
  <si>
    <t>20603488068</t>
  </si>
  <si>
    <t>20603503628</t>
  </si>
  <si>
    <t>20603513895</t>
  </si>
  <si>
    <t>20603527713</t>
  </si>
  <si>
    <t>20603529007</t>
  </si>
  <si>
    <t>20603530013</t>
  </si>
  <si>
    <t>20603532873</t>
  </si>
  <si>
    <t>20603537905</t>
  </si>
  <si>
    <t>20603538391</t>
  </si>
  <si>
    <t>20603538596</t>
  </si>
  <si>
    <t>20603539339</t>
  </si>
  <si>
    <t>20603547421</t>
  </si>
  <si>
    <t>20603560257</t>
  </si>
  <si>
    <t>20603560681</t>
  </si>
  <si>
    <t>20603564988</t>
  </si>
  <si>
    <t>20603565674</t>
  </si>
  <si>
    <t>20603577893</t>
  </si>
  <si>
    <t>20603590351</t>
  </si>
  <si>
    <t>20603594259</t>
  </si>
  <si>
    <t>20603594666</t>
  </si>
  <si>
    <t>20603597070</t>
  </si>
  <si>
    <t>20603606605</t>
  </si>
  <si>
    <t>20603617879</t>
  </si>
  <si>
    <t>20603625545</t>
  </si>
  <si>
    <t>20603628048</t>
  </si>
  <si>
    <t>20603635826</t>
  </si>
  <si>
    <t>20603640617</t>
  </si>
  <si>
    <t>20603642458</t>
  </si>
  <si>
    <t>20603642911</t>
  </si>
  <si>
    <t>20603645210</t>
  </si>
  <si>
    <t>20603645783</t>
  </si>
  <si>
    <t>20603663901</t>
  </si>
  <si>
    <t>20603666527</t>
  </si>
  <si>
    <t>20603669887</t>
  </si>
  <si>
    <t>20603670885</t>
  </si>
  <si>
    <t>20603673442</t>
  </si>
  <si>
    <t>20603677359</t>
  </si>
  <si>
    <t>20603677448</t>
  </si>
  <si>
    <t>20603681607</t>
  </si>
  <si>
    <t>20603697856</t>
  </si>
  <si>
    <t>20603705760</t>
  </si>
  <si>
    <t>20603707771</t>
  </si>
  <si>
    <t>20603712499</t>
  </si>
  <si>
    <t>20603717989</t>
  </si>
  <si>
    <t>20603721129</t>
  </si>
  <si>
    <t>20603724934</t>
  </si>
  <si>
    <t>20603731124</t>
  </si>
  <si>
    <t>20603749287</t>
  </si>
  <si>
    <t>20603749465</t>
  </si>
  <si>
    <t>20603756305</t>
  </si>
  <si>
    <t>20603759991</t>
  </si>
  <si>
    <t>20603762739</t>
  </si>
  <si>
    <t>20603764120</t>
  </si>
  <si>
    <t>20603787332</t>
  </si>
  <si>
    <t>20603795173</t>
  </si>
  <si>
    <t>20603801351</t>
  </si>
  <si>
    <t>20603815115</t>
  </si>
  <si>
    <t>20603816375</t>
  </si>
  <si>
    <t>20603832991</t>
  </si>
  <si>
    <t>20603834128</t>
  </si>
  <si>
    <t>20603834764</t>
  </si>
  <si>
    <t>20603843992</t>
  </si>
  <si>
    <t>20603868162</t>
  </si>
  <si>
    <t>20603878435</t>
  </si>
  <si>
    <t>20603893744</t>
  </si>
  <si>
    <t>20603895917</t>
  </si>
  <si>
    <t>20603902506</t>
  </si>
  <si>
    <t>20603907885</t>
  </si>
  <si>
    <t>20603922507</t>
  </si>
  <si>
    <t>20603927461</t>
  </si>
  <si>
    <t>20603932472</t>
  </si>
  <si>
    <t>20603933444</t>
  </si>
  <si>
    <t>20603947887</t>
  </si>
  <si>
    <t>20603958501</t>
  </si>
  <si>
    <t>20603973918</t>
  </si>
  <si>
    <t>20603980884</t>
  </si>
  <si>
    <t>20603981813</t>
  </si>
  <si>
    <t>20603986734</t>
  </si>
  <si>
    <t>20604001731</t>
  </si>
  <si>
    <t>20604017867</t>
  </si>
  <si>
    <t>20604021511</t>
  </si>
  <si>
    <t>20604024332</t>
  </si>
  <si>
    <t>20604047171</t>
  </si>
  <si>
    <t>20604052123</t>
  </si>
  <si>
    <t>20604057796</t>
  </si>
  <si>
    <t>20604067422</t>
  </si>
  <si>
    <t>20604083037</t>
  </si>
  <si>
    <t>20604090955</t>
  </si>
  <si>
    <t>20604099197</t>
  </si>
  <si>
    <t>20604100659</t>
  </si>
  <si>
    <t>20604105146</t>
  </si>
  <si>
    <t>20604115371</t>
  </si>
  <si>
    <t>20604119562</t>
  </si>
  <si>
    <t>20604125821</t>
  </si>
  <si>
    <t>20604155143</t>
  </si>
  <si>
    <t>20604158754</t>
  </si>
  <si>
    <t>20604175616</t>
  </si>
  <si>
    <t>20604176833</t>
  </si>
  <si>
    <t>20604188904</t>
  </si>
  <si>
    <t>20604197024</t>
  </si>
  <si>
    <t>20604198284</t>
  </si>
  <si>
    <t>20604208328</t>
  </si>
  <si>
    <t>20604212279</t>
  </si>
  <si>
    <t>20604228540</t>
  </si>
  <si>
    <t>20604257809</t>
  </si>
  <si>
    <t>20604280509</t>
  </si>
  <si>
    <t>20604296502</t>
  </si>
  <si>
    <t>20604301026</t>
  </si>
  <si>
    <t>20604336938</t>
  </si>
  <si>
    <t>20604338264</t>
  </si>
  <si>
    <t>20604342709</t>
  </si>
  <si>
    <t>20604348545</t>
  </si>
  <si>
    <t>20604360944</t>
  </si>
  <si>
    <t>20604379637</t>
  </si>
  <si>
    <t>20604400679</t>
  </si>
  <si>
    <t>20604407886</t>
  </si>
  <si>
    <t>20604442819</t>
  </si>
  <si>
    <t>20604448809</t>
  </si>
  <si>
    <t>20604465100</t>
  </si>
  <si>
    <t>20604472190</t>
  </si>
  <si>
    <t>20604472769</t>
  </si>
  <si>
    <t>20604473544</t>
  </si>
  <si>
    <t>20604488274</t>
  </si>
  <si>
    <t>20604492409</t>
  </si>
  <si>
    <t>20604496838</t>
  </si>
  <si>
    <t>20604505667</t>
  </si>
  <si>
    <t>20604509255</t>
  </si>
  <si>
    <t>20604519196</t>
  </si>
  <si>
    <t>20604532940</t>
  </si>
  <si>
    <t>20604533717</t>
  </si>
  <si>
    <t>20604535159</t>
  </si>
  <si>
    <t>20604537038</t>
  </si>
  <si>
    <t>20604554978</t>
  </si>
  <si>
    <t>20604565252</t>
  </si>
  <si>
    <t>20604566747</t>
  </si>
  <si>
    <t>20604567956</t>
  </si>
  <si>
    <t>20604573204</t>
  </si>
  <si>
    <t>20604580294</t>
  </si>
  <si>
    <t>20604586187</t>
  </si>
  <si>
    <t>20604601003</t>
  </si>
  <si>
    <t>20604601623</t>
  </si>
  <si>
    <t>20604603928</t>
  </si>
  <si>
    <t>20604607664</t>
  </si>
  <si>
    <t>20604614351</t>
  </si>
  <si>
    <t>20604634858</t>
  </si>
  <si>
    <t>20604650063</t>
  </si>
  <si>
    <t>20604651817</t>
  </si>
  <si>
    <t>20604662398</t>
  </si>
  <si>
    <t>20604663319</t>
  </si>
  <si>
    <t>20604669601</t>
  </si>
  <si>
    <t>20604672288</t>
  </si>
  <si>
    <t>20604678561</t>
  </si>
  <si>
    <t>20604688877</t>
  </si>
  <si>
    <t>20604699968</t>
  </si>
  <si>
    <t>20604700443</t>
  </si>
  <si>
    <t>20604704147</t>
  </si>
  <si>
    <t>20604711461</t>
  </si>
  <si>
    <t>20604712051</t>
  </si>
  <si>
    <t>20604726701</t>
  </si>
  <si>
    <t>20604729395</t>
  </si>
  <si>
    <t>20604731357</t>
  </si>
  <si>
    <t>20604732574</t>
  </si>
  <si>
    <t>20604735794</t>
  </si>
  <si>
    <t>20604742821</t>
  </si>
  <si>
    <t>20604745153</t>
  </si>
  <si>
    <t>20604747474</t>
  </si>
  <si>
    <t>20604747652</t>
  </si>
  <si>
    <t>20604749515</t>
  </si>
  <si>
    <t>20604761744</t>
  </si>
  <si>
    <t>20604772916</t>
  </si>
  <si>
    <t>20604788871</t>
  </si>
  <si>
    <t>20604795622</t>
  </si>
  <si>
    <t>20604816115</t>
  </si>
  <si>
    <t>20604831033</t>
  </si>
  <si>
    <t>20604836914</t>
  </si>
  <si>
    <t>20604837333</t>
  </si>
  <si>
    <t>20604839760</t>
  </si>
  <si>
    <t>20604844569</t>
  </si>
  <si>
    <t>20604863296</t>
  </si>
  <si>
    <t>20604865540</t>
  </si>
  <si>
    <t>20604868875</t>
  </si>
  <si>
    <t>20604878889</t>
  </si>
  <si>
    <t>20604887918</t>
  </si>
  <si>
    <t>20604890374</t>
  </si>
  <si>
    <t>20604890811</t>
  </si>
  <si>
    <t>20604899754</t>
  </si>
  <si>
    <t>20604907064</t>
  </si>
  <si>
    <t>20604912351</t>
  </si>
  <si>
    <t>20604915504</t>
  </si>
  <si>
    <t>20604922993</t>
  </si>
  <si>
    <t>20604926794</t>
  </si>
  <si>
    <t>20604971757</t>
  </si>
  <si>
    <t>20605020233</t>
  </si>
  <si>
    <t>20605022198</t>
  </si>
  <si>
    <t>20605029036</t>
  </si>
  <si>
    <t>20605055495</t>
  </si>
  <si>
    <t>20605071032</t>
  </si>
  <si>
    <t>20605074741</t>
  </si>
  <si>
    <t>20605081585</t>
  </si>
  <si>
    <t>20605093656</t>
  </si>
  <si>
    <t>20605096515</t>
  </si>
  <si>
    <t>20605099034</t>
  </si>
  <si>
    <t>20605127801</t>
  </si>
  <si>
    <t>20605128514</t>
  </si>
  <si>
    <t>20605131604</t>
  </si>
  <si>
    <t>20605161732</t>
  </si>
  <si>
    <t>20605167901</t>
  </si>
  <si>
    <t>20605170278</t>
  </si>
  <si>
    <t>20605172653</t>
  </si>
  <si>
    <t>20605174770</t>
  </si>
  <si>
    <t>20605186336</t>
  </si>
  <si>
    <t>20605190937</t>
  </si>
  <si>
    <t>20605192123</t>
  </si>
  <si>
    <t>20605195319</t>
  </si>
  <si>
    <t>20605235281</t>
  </si>
  <si>
    <t>20605236791</t>
  </si>
  <si>
    <t>20605237526</t>
  </si>
  <si>
    <t>20605239740</t>
  </si>
  <si>
    <t>20605245197</t>
  </si>
  <si>
    <t>20605250166</t>
  </si>
  <si>
    <t>20605263144</t>
  </si>
  <si>
    <t>20605263161</t>
  </si>
  <si>
    <t>20605265228</t>
  </si>
  <si>
    <t>20605273638</t>
  </si>
  <si>
    <t>20605279628</t>
  </si>
  <si>
    <t>20605282581</t>
  </si>
  <si>
    <t>20605288431</t>
  </si>
  <si>
    <t>20605292390</t>
  </si>
  <si>
    <t>20605306714</t>
  </si>
  <si>
    <t>20605314636</t>
  </si>
  <si>
    <t>20605335412</t>
  </si>
  <si>
    <t>20605357734</t>
  </si>
  <si>
    <t>20605366610</t>
  </si>
  <si>
    <t>20605398520</t>
  </si>
  <si>
    <t>20605405801</t>
  </si>
  <si>
    <t>20605414100</t>
  </si>
  <si>
    <t>20605418148</t>
  </si>
  <si>
    <t>20605418547</t>
  </si>
  <si>
    <t>20605418563</t>
  </si>
  <si>
    <t>20605421556</t>
  </si>
  <si>
    <t>20605426973</t>
  </si>
  <si>
    <t>20605439421</t>
  </si>
  <si>
    <t>20605439684</t>
  </si>
  <si>
    <t>20605446176</t>
  </si>
  <si>
    <t>20605447253</t>
  </si>
  <si>
    <t>20605448217</t>
  </si>
  <si>
    <t>20605450165</t>
  </si>
  <si>
    <t>20605454730</t>
  </si>
  <si>
    <t>20605469109</t>
  </si>
  <si>
    <t>20605469346</t>
  </si>
  <si>
    <t>20605482237</t>
  </si>
  <si>
    <t>20605489550</t>
  </si>
  <si>
    <t>20605490639</t>
  </si>
  <si>
    <t>20605514082</t>
  </si>
  <si>
    <t>20605518762</t>
  </si>
  <si>
    <t>20605525416</t>
  </si>
  <si>
    <t>20605530355</t>
  </si>
  <si>
    <t>20605541098</t>
  </si>
  <si>
    <t>20605548475</t>
  </si>
  <si>
    <t>20605567810</t>
  </si>
  <si>
    <t>20605567925</t>
  </si>
  <si>
    <t>20605569723</t>
  </si>
  <si>
    <t>20605575375</t>
  </si>
  <si>
    <t>20605579214</t>
  </si>
  <si>
    <t>20605583483</t>
  </si>
  <si>
    <t>20605586130</t>
  </si>
  <si>
    <t>20605586857</t>
  </si>
  <si>
    <t>20605602348</t>
  </si>
  <si>
    <t>20605613196</t>
  </si>
  <si>
    <t>20605616276</t>
  </si>
  <si>
    <t>20605616349</t>
  </si>
  <si>
    <t>20605621326</t>
  </si>
  <si>
    <t>20605621482</t>
  </si>
  <si>
    <t>20605622071</t>
  </si>
  <si>
    <t>20605623990</t>
  </si>
  <si>
    <t>20605643842</t>
  </si>
  <si>
    <t>20605661867</t>
  </si>
  <si>
    <t>20605670742</t>
  </si>
  <si>
    <t>20605676244</t>
  </si>
  <si>
    <t>20605682406</t>
  </si>
  <si>
    <t>20605692631</t>
  </si>
  <si>
    <t>20605693777</t>
  </si>
  <si>
    <t>20605699651</t>
  </si>
  <si>
    <t>20605713476</t>
  </si>
  <si>
    <t>20605723129</t>
  </si>
  <si>
    <t>20605731938</t>
  </si>
  <si>
    <t>20605735062</t>
  </si>
  <si>
    <t>20605743570</t>
  </si>
  <si>
    <t>20605753206</t>
  </si>
  <si>
    <t>20605757708</t>
  </si>
  <si>
    <t>20605758178</t>
  </si>
  <si>
    <t>20605771115</t>
  </si>
  <si>
    <t>20605777521</t>
  </si>
  <si>
    <t>20605778811</t>
  </si>
  <si>
    <t>20605788298</t>
  </si>
  <si>
    <t>20605796509</t>
  </si>
  <si>
    <t>20605797203</t>
  </si>
  <si>
    <t>20605832963</t>
  </si>
  <si>
    <t>20605835652</t>
  </si>
  <si>
    <t>20605840249</t>
  </si>
  <si>
    <t>20605880453</t>
  </si>
  <si>
    <t>20605882847</t>
  </si>
  <si>
    <t>20605888861</t>
  </si>
  <si>
    <t>20605895621</t>
  </si>
  <si>
    <t>20605901019</t>
  </si>
  <si>
    <t>20605901281</t>
  </si>
  <si>
    <t>20605911464</t>
  </si>
  <si>
    <t>20605925791</t>
  </si>
  <si>
    <t>20605942122</t>
  </si>
  <si>
    <t>20605944061</t>
  </si>
  <si>
    <t>20605948953</t>
  </si>
  <si>
    <t>20605957936</t>
  </si>
  <si>
    <t>20605969217</t>
  </si>
  <si>
    <t>20605988581</t>
  </si>
  <si>
    <t>20606000317</t>
  </si>
  <si>
    <t>20606007419</t>
  </si>
  <si>
    <t>20606007630</t>
  </si>
  <si>
    <t>20606009578</t>
  </si>
  <si>
    <t>20606021128</t>
  </si>
  <si>
    <t>20606026651</t>
  </si>
  <si>
    <t>20606047283</t>
  </si>
  <si>
    <t>20606051027</t>
  </si>
  <si>
    <t>20606054841</t>
  </si>
  <si>
    <t>20606067047</t>
  </si>
  <si>
    <t>20606070218</t>
  </si>
  <si>
    <t>20606075571</t>
  </si>
  <si>
    <t>20606078189</t>
  </si>
  <si>
    <t>20606088630</t>
  </si>
  <si>
    <t>20606093692</t>
  </si>
  <si>
    <t>20606096683</t>
  </si>
  <si>
    <t>20606102837</t>
  </si>
  <si>
    <t>20606103922</t>
  </si>
  <si>
    <t>20606121360</t>
  </si>
  <si>
    <t>20606124792</t>
  </si>
  <si>
    <t>20606137517</t>
  </si>
  <si>
    <t>20606143789</t>
  </si>
  <si>
    <t>20606165227</t>
  </si>
  <si>
    <t>20606169010</t>
  </si>
  <si>
    <t>20606177837</t>
  </si>
  <si>
    <t>20606188278</t>
  </si>
  <si>
    <t>20606199130</t>
  </si>
  <si>
    <t>20606201975</t>
  </si>
  <si>
    <t>20606203455</t>
  </si>
  <si>
    <t>20606203633</t>
  </si>
  <si>
    <t>20606208309</t>
  </si>
  <si>
    <t>20606209712</t>
  </si>
  <si>
    <t>20606210176</t>
  </si>
  <si>
    <t>20606216778</t>
  </si>
  <si>
    <t>20606232102</t>
  </si>
  <si>
    <t>20606238551</t>
  </si>
  <si>
    <t>20606241586</t>
  </si>
  <si>
    <t>20606245565</t>
  </si>
  <si>
    <t>20606250020</t>
  </si>
  <si>
    <t>20606253321</t>
  </si>
  <si>
    <t>20606257261</t>
  </si>
  <si>
    <t>20606263628</t>
  </si>
  <si>
    <t>20606268212</t>
  </si>
  <si>
    <t>20606269103</t>
  </si>
  <si>
    <t>20606269758</t>
  </si>
  <si>
    <t>20606290552</t>
  </si>
  <si>
    <t>20606297212</t>
  </si>
  <si>
    <t>20606318155</t>
  </si>
  <si>
    <t>20606321822</t>
  </si>
  <si>
    <t>20606328517</t>
  </si>
  <si>
    <t>20606335467</t>
  </si>
  <si>
    <t>20606347741</t>
  </si>
  <si>
    <t>20606349913</t>
  </si>
  <si>
    <t>20606350466</t>
  </si>
  <si>
    <t>20606364769</t>
  </si>
  <si>
    <t>20606368268</t>
  </si>
  <si>
    <t>20606368985</t>
  </si>
  <si>
    <t>20606369388</t>
  </si>
  <si>
    <t>20606372362</t>
  </si>
  <si>
    <t>20606372559</t>
  </si>
  <si>
    <t>20606375817</t>
  </si>
  <si>
    <t>20606378166</t>
  </si>
  <si>
    <t>20606397284</t>
  </si>
  <si>
    <t>20606408481</t>
  </si>
  <si>
    <t>20606414014</t>
  </si>
  <si>
    <t>20606419873</t>
  </si>
  <si>
    <t>20606431130</t>
  </si>
  <si>
    <t>20606437979</t>
  </si>
  <si>
    <t>20606440457</t>
  </si>
  <si>
    <t>20606458585</t>
  </si>
  <si>
    <t>20606465816</t>
  </si>
  <si>
    <t>20606466871</t>
  </si>
  <si>
    <t>20606472693</t>
  </si>
  <si>
    <t>20606483555</t>
  </si>
  <si>
    <t>20606494549</t>
  </si>
  <si>
    <t>20606507331</t>
  </si>
  <si>
    <t>20606519703</t>
  </si>
  <si>
    <t>20606521619</t>
  </si>
  <si>
    <t>20606522771</t>
  </si>
  <si>
    <t>20606526432</t>
  </si>
  <si>
    <t>20606528966</t>
  </si>
  <si>
    <t>20606529253</t>
  </si>
  <si>
    <t>20606532327</t>
  </si>
  <si>
    <t>20606540931</t>
  </si>
  <si>
    <t>20606551631</t>
  </si>
  <si>
    <t>20606560665</t>
  </si>
  <si>
    <t>20606588501</t>
  </si>
  <si>
    <t>20606601329</t>
  </si>
  <si>
    <t>20606609460</t>
  </si>
  <si>
    <t>20606631619</t>
  </si>
  <si>
    <t>20606636343</t>
  </si>
  <si>
    <t>20606649909</t>
  </si>
  <si>
    <t>20606662212</t>
  </si>
  <si>
    <t>20606680270</t>
  </si>
  <si>
    <t>20606685263</t>
  </si>
  <si>
    <t>20606702389</t>
  </si>
  <si>
    <t>20606706201</t>
  </si>
  <si>
    <t>20606716622</t>
  </si>
  <si>
    <t>20606721537</t>
  </si>
  <si>
    <t>20606726032</t>
  </si>
  <si>
    <t>20606736267</t>
  </si>
  <si>
    <t>20606741554</t>
  </si>
  <si>
    <t>20606749270</t>
  </si>
  <si>
    <t>20606749822</t>
  </si>
  <si>
    <t>20606757159</t>
  </si>
  <si>
    <t>20606777257</t>
  </si>
  <si>
    <t>20606790890</t>
  </si>
  <si>
    <t>20606794861</t>
  </si>
  <si>
    <t>20606796405</t>
  </si>
  <si>
    <t>20606821302</t>
  </si>
  <si>
    <t>20606834561</t>
  </si>
  <si>
    <t>20606844159</t>
  </si>
  <si>
    <t>20606847018</t>
  </si>
  <si>
    <t>20606862556</t>
  </si>
  <si>
    <t>20606868414</t>
  </si>
  <si>
    <t>20606883677</t>
  </si>
  <si>
    <t>20606888954</t>
  </si>
  <si>
    <t>20606904330</t>
  </si>
  <si>
    <t>20606905361</t>
  </si>
  <si>
    <t>20606911867</t>
  </si>
  <si>
    <t>20606921340</t>
  </si>
  <si>
    <t>20606922214</t>
  </si>
  <si>
    <t>20606934115</t>
  </si>
  <si>
    <t>20606937092</t>
  </si>
  <si>
    <t>20606944943</t>
  </si>
  <si>
    <t>20606946466</t>
  </si>
  <si>
    <t>20606956232</t>
  </si>
  <si>
    <t>20606961261</t>
  </si>
  <si>
    <t>20606968648</t>
  </si>
  <si>
    <t>20606969989</t>
  </si>
  <si>
    <t>20606970022</t>
  </si>
  <si>
    <t>20606975270</t>
  </si>
  <si>
    <t>20606983302</t>
  </si>
  <si>
    <t>20606994185</t>
  </si>
  <si>
    <t>20607002933</t>
  </si>
  <si>
    <t>20607005282</t>
  </si>
  <si>
    <t>20607012378</t>
  </si>
  <si>
    <t>20607020559</t>
  </si>
  <si>
    <t>20607022942</t>
  </si>
  <si>
    <t>20607032425</t>
  </si>
  <si>
    <t>20607045462</t>
  </si>
  <si>
    <t>20607049492</t>
  </si>
  <si>
    <t>20607074306</t>
  </si>
  <si>
    <t>20607080144</t>
  </si>
  <si>
    <t>20607086771</t>
  </si>
  <si>
    <t>20607096571</t>
  </si>
  <si>
    <t>20607097209</t>
  </si>
  <si>
    <t>20607103047</t>
  </si>
  <si>
    <t>20607128635</t>
  </si>
  <si>
    <t>20607134716</t>
  </si>
  <si>
    <t>20607157929</t>
  </si>
  <si>
    <t>20607176915</t>
  </si>
  <si>
    <t>20607183059</t>
  </si>
  <si>
    <t>20607207021</t>
  </si>
  <si>
    <t>20607219843</t>
  </si>
  <si>
    <t>20607225037</t>
  </si>
  <si>
    <t>20607244252</t>
  </si>
  <si>
    <t>20607298701</t>
  </si>
  <si>
    <t>20607301892</t>
  </si>
  <si>
    <t>20607304409</t>
  </si>
  <si>
    <t>20607343404</t>
  </si>
  <si>
    <t>20607349658</t>
  </si>
  <si>
    <t>20607353311</t>
  </si>
  <si>
    <t>20607355933</t>
  </si>
  <si>
    <t>20607360848</t>
  </si>
  <si>
    <t>20607378925</t>
  </si>
  <si>
    <t>20607390411</t>
  </si>
  <si>
    <t>20607398314</t>
  </si>
  <si>
    <t>20607398403</t>
  </si>
  <si>
    <t>20607401986</t>
  </si>
  <si>
    <t>20607420298</t>
  </si>
  <si>
    <t>20607446742</t>
  </si>
  <si>
    <t>20607450286</t>
  </si>
  <si>
    <t>20607454435</t>
  </si>
  <si>
    <t>20607464830</t>
  </si>
  <si>
    <t>20607468045</t>
  </si>
  <si>
    <t>20607471925</t>
  </si>
  <si>
    <t>20607476081</t>
  </si>
  <si>
    <t>20607476358</t>
  </si>
  <si>
    <t>20607478946</t>
  </si>
  <si>
    <t>20607479284</t>
  </si>
  <si>
    <t>20607493287</t>
  </si>
  <si>
    <t>20607495581</t>
  </si>
  <si>
    <t>20607515639</t>
  </si>
  <si>
    <t>20607517747</t>
  </si>
  <si>
    <t>20607523925</t>
  </si>
  <si>
    <t>20607531782</t>
  </si>
  <si>
    <t>20607540609</t>
  </si>
  <si>
    <t>20607543021</t>
  </si>
  <si>
    <t>20607546356</t>
  </si>
  <si>
    <t>20607555177</t>
  </si>
  <si>
    <t>20607601519</t>
  </si>
  <si>
    <t>20607611409</t>
  </si>
  <si>
    <t>20607635260</t>
  </si>
  <si>
    <t>20607638404</t>
  </si>
  <si>
    <t>20607676853</t>
  </si>
  <si>
    <t>20607697192</t>
  </si>
  <si>
    <t>20607704156</t>
  </si>
  <si>
    <t>20607712949</t>
  </si>
  <si>
    <t>20607723312</t>
  </si>
  <si>
    <t>20607739499</t>
  </si>
  <si>
    <t>20607743151</t>
  </si>
  <si>
    <t>20607747505</t>
  </si>
  <si>
    <t>20607749788</t>
  </si>
  <si>
    <t>20607755958</t>
  </si>
  <si>
    <t>20607758116</t>
  </si>
  <si>
    <t>20607776131</t>
  </si>
  <si>
    <t>20607784401</t>
  </si>
  <si>
    <t>20607786730</t>
  </si>
  <si>
    <t>20607790249</t>
  </si>
  <si>
    <t>20607806200</t>
  </si>
  <si>
    <t>20607811629</t>
  </si>
  <si>
    <t>20607818925</t>
  </si>
  <si>
    <t>20607819468</t>
  </si>
  <si>
    <t>20607842320</t>
  </si>
  <si>
    <t>20607860816</t>
  </si>
  <si>
    <t>20607867161</t>
  </si>
  <si>
    <t>20607874591</t>
  </si>
  <si>
    <t>20607881147</t>
  </si>
  <si>
    <t>20607882593</t>
  </si>
  <si>
    <t>20607892955</t>
  </si>
  <si>
    <t>20607902284</t>
  </si>
  <si>
    <t>20607906727</t>
  </si>
  <si>
    <t>20607922013</t>
  </si>
  <si>
    <t>20607953741</t>
  </si>
  <si>
    <t>20607972975</t>
  </si>
  <si>
    <t>20607979651</t>
  </si>
  <si>
    <t>20607982911</t>
  </si>
  <si>
    <t>20607986691</t>
  </si>
  <si>
    <t>20607992542</t>
  </si>
  <si>
    <t>20608024132</t>
  </si>
  <si>
    <t>20608026089</t>
  </si>
  <si>
    <t>20608077422</t>
  </si>
  <si>
    <t>20608087886</t>
  </si>
  <si>
    <t>20608101251</t>
  </si>
  <si>
    <t>20608105159</t>
  </si>
  <si>
    <t>20608119729</t>
  </si>
  <si>
    <t>20608130323</t>
  </si>
  <si>
    <t>20608145509</t>
  </si>
  <si>
    <t>20608159003</t>
  </si>
  <si>
    <t>20608172557</t>
  </si>
  <si>
    <t>20608194160</t>
  </si>
  <si>
    <t>20608202618</t>
  </si>
  <si>
    <t>20608208934</t>
  </si>
  <si>
    <t>20608223194</t>
  </si>
  <si>
    <t>20608228447</t>
  </si>
  <si>
    <t>20608230247</t>
  </si>
  <si>
    <t>20608238868</t>
  </si>
  <si>
    <t>20608246151</t>
  </si>
  <si>
    <t>20608278941</t>
  </si>
  <si>
    <t>20608279017</t>
  </si>
  <si>
    <t>20608293800</t>
  </si>
  <si>
    <t>20608294962</t>
  </si>
  <si>
    <t>20608296680</t>
  </si>
  <si>
    <t>20608309081</t>
  </si>
  <si>
    <t>20608330136</t>
  </si>
  <si>
    <t>20608332708</t>
  </si>
  <si>
    <t>20608336959</t>
  </si>
  <si>
    <t>20608345770</t>
  </si>
  <si>
    <t>20608354841</t>
  </si>
  <si>
    <t>20608390309</t>
  </si>
  <si>
    <t>20608401688</t>
  </si>
  <si>
    <t>20608403117</t>
  </si>
  <si>
    <t>20608409212</t>
  </si>
  <si>
    <t>20608450875</t>
  </si>
  <si>
    <t>20608454501</t>
  </si>
  <si>
    <t>20608468651</t>
  </si>
  <si>
    <t>20608475266</t>
  </si>
  <si>
    <t>20608499416</t>
  </si>
  <si>
    <t>20608504541</t>
  </si>
  <si>
    <t>20608504851</t>
  </si>
  <si>
    <t>20608509004</t>
  </si>
  <si>
    <t>20608523767</t>
  </si>
  <si>
    <t>20608542877</t>
  </si>
  <si>
    <t>20608548131</t>
  </si>
  <si>
    <t>20608552261</t>
  </si>
  <si>
    <t>20608558366</t>
  </si>
  <si>
    <t>20608560395</t>
  </si>
  <si>
    <t>20608579622</t>
  </si>
  <si>
    <t>20608579843</t>
  </si>
  <si>
    <t>20608583417</t>
  </si>
  <si>
    <t>20608584588</t>
  </si>
  <si>
    <t>20608590367</t>
  </si>
  <si>
    <t>20608609793</t>
  </si>
  <si>
    <t>20608637444</t>
  </si>
  <si>
    <t>20608648829</t>
  </si>
  <si>
    <t>20608660322</t>
  </si>
  <si>
    <t>20608669281</t>
  </si>
  <si>
    <t>20608669427</t>
  </si>
  <si>
    <t>20608670646</t>
  </si>
  <si>
    <t>20608672576</t>
  </si>
  <si>
    <t>20608678931</t>
  </si>
  <si>
    <t>20608678949</t>
  </si>
  <si>
    <t>20608685066</t>
  </si>
  <si>
    <t>20608685406</t>
  </si>
  <si>
    <t>20608687620</t>
  </si>
  <si>
    <t>20608689941</t>
  </si>
  <si>
    <t>20608690591</t>
  </si>
  <si>
    <t>20608702424</t>
  </si>
  <si>
    <t>20608707078</t>
  </si>
  <si>
    <t>20608728792</t>
  </si>
  <si>
    <t>20608756508</t>
  </si>
  <si>
    <t>20608772651</t>
  </si>
  <si>
    <t>20608777068</t>
  </si>
  <si>
    <t>20608796852</t>
  </si>
  <si>
    <t>20608802429</t>
  </si>
  <si>
    <t>20608826123</t>
  </si>
  <si>
    <t>20608850229</t>
  </si>
  <si>
    <t>20608867164</t>
  </si>
  <si>
    <t>20608880519</t>
  </si>
  <si>
    <t>20608884123</t>
  </si>
  <si>
    <t>20608889303</t>
  </si>
  <si>
    <t>20608893963</t>
  </si>
  <si>
    <t>20608928538</t>
  </si>
  <si>
    <t>20608939254</t>
  </si>
  <si>
    <t>20608959107</t>
  </si>
  <si>
    <t>20608975889</t>
  </si>
  <si>
    <t>20608979914</t>
  </si>
  <si>
    <t>20608989197</t>
  </si>
  <si>
    <t>20608997025</t>
  </si>
  <si>
    <t>20609000300</t>
  </si>
  <si>
    <t>20609002175</t>
  </si>
  <si>
    <t>20609002434</t>
  </si>
  <si>
    <t>20609007398</t>
  </si>
  <si>
    <t>20609018560</t>
  </si>
  <si>
    <t>20609022125</t>
  </si>
  <si>
    <t>20609043017</t>
  </si>
  <si>
    <t>20609046431</t>
  </si>
  <si>
    <t>20609051541</t>
  </si>
  <si>
    <t>20609058308</t>
  </si>
  <si>
    <t>20609058855</t>
  </si>
  <si>
    <t>20609068818</t>
  </si>
  <si>
    <t>20609070391</t>
  </si>
  <si>
    <t>20609079305</t>
  </si>
  <si>
    <t>20609091950</t>
  </si>
  <si>
    <t>20609110270</t>
  </si>
  <si>
    <t>20609114429</t>
  </si>
  <si>
    <t>20609122740</t>
  </si>
  <si>
    <t>20609132320</t>
  </si>
  <si>
    <t>20609142643</t>
  </si>
  <si>
    <t>20609154421</t>
  </si>
  <si>
    <t>20609158973</t>
  </si>
  <si>
    <t>20609166194</t>
  </si>
  <si>
    <t>20609167697</t>
  </si>
  <si>
    <t>20609173107</t>
  </si>
  <si>
    <t>20609193001</t>
  </si>
  <si>
    <t>20609195011</t>
  </si>
  <si>
    <t>20609217961</t>
  </si>
  <si>
    <t>20609225841</t>
  </si>
  <si>
    <t>20609229757</t>
  </si>
  <si>
    <t>20609233002</t>
  </si>
  <si>
    <t>20609241978</t>
  </si>
  <si>
    <t>20609243181</t>
  </si>
  <si>
    <t>20609243911</t>
  </si>
  <si>
    <t>20609259524</t>
  </si>
  <si>
    <t>20609264161</t>
  </si>
  <si>
    <t>20609301253</t>
  </si>
  <si>
    <t>20609313642</t>
  </si>
  <si>
    <t>20609317338</t>
  </si>
  <si>
    <t>20609339323</t>
  </si>
  <si>
    <t>20609353709</t>
  </si>
  <si>
    <t>20609362333</t>
  </si>
  <si>
    <t>20609368404</t>
  </si>
  <si>
    <t>20609376938</t>
  </si>
  <si>
    <t>20609398869</t>
  </si>
  <si>
    <t>20609399679</t>
  </si>
  <si>
    <t>20609402131</t>
  </si>
  <si>
    <t>20609404150</t>
  </si>
  <si>
    <t>20609406250</t>
  </si>
  <si>
    <t>20609416905</t>
  </si>
  <si>
    <t>20609428300</t>
  </si>
  <si>
    <t>20609464276</t>
  </si>
  <si>
    <t>20609474671</t>
  </si>
  <si>
    <t>20609477441</t>
  </si>
  <si>
    <t>20609488256</t>
  </si>
  <si>
    <t>20609497808</t>
  </si>
  <si>
    <t>20609514460</t>
  </si>
  <si>
    <t>20609525470</t>
  </si>
  <si>
    <t>20609553376</t>
  </si>
  <si>
    <t>20609555646</t>
  </si>
  <si>
    <t>20609573474</t>
  </si>
  <si>
    <t>20609574080</t>
  </si>
  <si>
    <t>20609590905</t>
  </si>
  <si>
    <t>20609601320</t>
  </si>
  <si>
    <t>20609603977</t>
  </si>
  <si>
    <t>20609618915</t>
  </si>
  <si>
    <t>20609619679</t>
  </si>
  <si>
    <t>20609624451</t>
  </si>
  <si>
    <t>20609644801</t>
  </si>
  <si>
    <t>20609655870</t>
  </si>
  <si>
    <t>20609684713</t>
  </si>
  <si>
    <t>20609695014</t>
  </si>
  <si>
    <t>20609697882</t>
  </si>
  <si>
    <t>20609699702</t>
  </si>
  <si>
    <t>20609703076</t>
  </si>
  <si>
    <t>20609713276</t>
  </si>
  <si>
    <t>20609713675</t>
  </si>
  <si>
    <t>20609717697</t>
  </si>
  <si>
    <t>20609733536</t>
  </si>
  <si>
    <t>20609741971</t>
  </si>
  <si>
    <t>20609744392</t>
  </si>
  <si>
    <t>20609749157</t>
  </si>
  <si>
    <t>20609749700</t>
  </si>
  <si>
    <t>20609752948</t>
  </si>
  <si>
    <t>20609755327</t>
  </si>
  <si>
    <t>20609764377</t>
  </si>
  <si>
    <t>20609766337</t>
  </si>
  <si>
    <t>20609770415</t>
  </si>
  <si>
    <t>20609778751</t>
  </si>
  <si>
    <t>20609794691</t>
  </si>
  <si>
    <t>20609797585</t>
  </si>
  <si>
    <t>20609808676</t>
  </si>
  <si>
    <t>20609814439</t>
  </si>
  <si>
    <t>20609819538</t>
  </si>
  <si>
    <t>20609820463</t>
  </si>
  <si>
    <t>20609825601</t>
  </si>
  <si>
    <t>20609831716</t>
  </si>
  <si>
    <t>20609837188</t>
  </si>
  <si>
    <t>20609845962</t>
  </si>
  <si>
    <t>20609849721</t>
  </si>
  <si>
    <t>20609878623</t>
  </si>
  <si>
    <t>20609878844</t>
  </si>
  <si>
    <t>20609896940</t>
  </si>
  <si>
    <t>20609912813</t>
  </si>
  <si>
    <t>20609913909</t>
  </si>
  <si>
    <t>20609919923</t>
  </si>
  <si>
    <t>20609920204</t>
  </si>
  <si>
    <t>20609930706</t>
  </si>
  <si>
    <t>20609935350</t>
  </si>
  <si>
    <t>20609940141</t>
  </si>
  <si>
    <t>20609943051</t>
  </si>
  <si>
    <t>20609947676</t>
  </si>
  <si>
    <t>20609961211</t>
  </si>
  <si>
    <t>20609964171</t>
  </si>
  <si>
    <t>20609967316</t>
  </si>
  <si>
    <t>20609976030</t>
  </si>
  <si>
    <t>20609996880</t>
  </si>
  <si>
    <t>20610004921</t>
  </si>
  <si>
    <t>20610006737</t>
  </si>
  <si>
    <t>20610015990</t>
  </si>
  <si>
    <t>20610021710</t>
  </si>
  <si>
    <t>20610021752</t>
  </si>
  <si>
    <t>20610028048</t>
  </si>
  <si>
    <t>20610029133</t>
  </si>
  <si>
    <t>20610035818</t>
  </si>
  <si>
    <t>20610042296</t>
  </si>
  <si>
    <t>20610046241</t>
  </si>
  <si>
    <t>20610048651</t>
  </si>
  <si>
    <t>20610058931</t>
  </si>
  <si>
    <t>20610058958</t>
  </si>
  <si>
    <t>20610061924</t>
  </si>
  <si>
    <t>20610065326</t>
  </si>
  <si>
    <t>20610076603</t>
  </si>
  <si>
    <t>20610082077</t>
  </si>
  <si>
    <t>20610085599</t>
  </si>
  <si>
    <t>20610115081</t>
  </si>
  <si>
    <t>20610117482</t>
  </si>
  <si>
    <t>20610121676</t>
  </si>
  <si>
    <t>20610126538</t>
  </si>
  <si>
    <t>20610144871</t>
  </si>
  <si>
    <t>20610171738</t>
  </si>
  <si>
    <t>20610186115</t>
  </si>
  <si>
    <t>20610191038</t>
  </si>
  <si>
    <t>20610192379</t>
  </si>
  <si>
    <t>20610210865</t>
  </si>
  <si>
    <t>20610221379</t>
  </si>
  <si>
    <t>20610230823</t>
  </si>
  <si>
    <t>20610235906</t>
  </si>
  <si>
    <t>20610249893</t>
  </si>
  <si>
    <t>20610250492</t>
  </si>
  <si>
    <t>20610302816</t>
  </si>
  <si>
    <t>20610310983</t>
  </si>
  <si>
    <t>20610317732</t>
  </si>
  <si>
    <t>20610318291</t>
  </si>
  <si>
    <t>20610342265</t>
  </si>
  <si>
    <t>20610357009</t>
  </si>
  <si>
    <t>20610360905</t>
  </si>
  <si>
    <t>20610361545</t>
  </si>
  <si>
    <t>20610367560</t>
  </si>
  <si>
    <t>20610384111</t>
  </si>
  <si>
    <t>20610398066</t>
  </si>
  <si>
    <t>20610413677</t>
  </si>
  <si>
    <t>20610429107</t>
  </si>
  <si>
    <t>20610433431</t>
  </si>
  <si>
    <t>20610445595</t>
  </si>
  <si>
    <t>20610457399</t>
  </si>
  <si>
    <t>20610496718</t>
  </si>
  <si>
    <t>20610503668</t>
  </si>
  <si>
    <t>20610515771</t>
  </si>
  <si>
    <t>20610545301</t>
  </si>
  <si>
    <t>20610546227</t>
  </si>
  <si>
    <t>20610546863</t>
  </si>
  <si>
    <t>20610560483</t>
  </si>
  <si>
    <t>20610562176</t>
  </si>
  <si>
    <t>20610563032</t>
  </si>
  <si>
    <t>20610584919</t>
  </si>
  <si>
    <t>20610595562</t>
  </si>
  <si>
    <t>20610596551</t>
  </si>
  <si>
    <t>20610598421</t>
  </si>
  <si>
    <t>20610609059</t>
  </si>
  <si>
    <t>20610625771</t>
  </si>
  <si>
    <t>20610659277</t>
  </si>
  <si>
    <t>20610667890</t>
  </si>
  <si>
    <t>20610680845</t>
  </si>
  <si>
    <t>20610683976</t>
  </si>
  <si>
    <t>20610688579</t>
  </si>
  <si>
    <t>20610691839</t>
  </si>
  <si>
    <t>20610702466</t>
  </si>
  <si>
    <t>20610716173</t>
  </si>
  <si>
    <t>20610719164</t>
  </si>
  <si>
    <t>20610754296</t>
  </si>
  <si>
    <t>20610755446</t>
  </si>
  <si>
    <t>20610759298</t>
  </si>
  <si>
    <t>20610813501</t>
  </si>
  <si>
    <t>20610815503</t>
  </si>
  <si>
    <t>20610878246</t>
  </si>
  <si>
    <t>20610881573</t>
  </si>
  <si>
    <t>20610885391</t>
  </si>
  <si>
    <t>20610901086</t>
  </si>
  <si>
    <t>20610911260</t>
  </si>
  <si>
    <t>20610942858</t>
  </si>
  <si>
    <t>20610950192</t>
  </si>
  <si>
    <t>20610961810</t>
  </si>
  <si>
    <t>20610969586</t>
  </si>
  <si>
    <t>20610971203</t>
  </si>
  <si>
    <t>20610976345</t>
  </si>
  <si>
    <t>20610977333</t>
  </si>
  <si>
    <t>20610988114</t>
  </si>
  <si>
    <t>20610990577</t>
  </si>
  <si>
    <t>20611015012</t>
  </si>
  <si>
    <t>20611016922</t>
  </si>
  <si>
    <t>20611017309</t>
  </si>
  <si>
    <t>20611036010</t>
  </si>
  <si>
    <t>20611103892</t>
  </si>
  <si>
    <t>20611118865</t>
  </si>
  <si>
    <t>20611135859</t>
  </si>
  <si>
    <t>20611148446</t>
  </si>
  <si>
    <t>20611150971</t>
  </si>
  <si>
    <t>20611157771</t>
  </si>
  <si>
    <t>20611160250</t>
  </si>
  <si>
    <t>20611216620</t>
  </si>
  <si>
    <t>20611223260</t>
  </si>
  <si>
    <t>20611241489</t>
  </si>
  <si>
    <t>20611253851</t>
  </si>
  <si>
    <t>20611285524</t>
  </si>
  <si>
    <t>20611287772</t>
  </si>
  <si>
    <t>20611301619</t>
  </si>
  <si>
    <t>20611307382</t>
  </si>
  <si>
    <t>20611314532</t>
  </si>
  <si>
    <t>20611330198</t>
  </si>
  <si>
    <t>20611333405</t>
  </si>
  <si>
    <t>20611338377</t>
  </si>
  <si>
    <t>20611394404</t>
  </si>
  <si>
    <t>20611403772</t>
  </si>
  <si>
    <t>20611422700</t>
  </si>
  <si>
    <t>20611442221</t>
  </si>
  <si>
    <t>20611449659</t>
  </si>
  <si>
    <t>20611450339</t>
  </si>
  <si>
    <t>20611496771</t>
  </si>
  <si>
    <t>20611501120</t>
  </si>
  <si>
    <t>20611502061</t>
  </si>
  <si>
    <t>20611539224</t>
  </si>
  <si>
    <t>20611574844</t>
  </si>
  <si>
    <t>20611576464</t>
  </si>
  <si>
    <t>20611599413</t>
  </si>
  <si>
    <t>20611614251</t>
  </si>
  <si>
    <t>20611617934</t>
  </si>
  <si>
    <t>20611620528</t>
  </si>
  <si>
    <t>20611622156</t>
  </si>
  <si>
    <t>20611623764</t>
  </si>
  <si>
    <t>20611631716</t>
  </si>
  <si>
    <t>20611639041</t>
  </si>
  <si>
    <t>20611665076</t>
  </si>
  <si>
    <t>20611684551</t>
  </si>
  <si>
    <t>20611711574</t>
  </si>
  <si>
    <t>20611717963</t>
  </si>
  <si>
    <t>20611721651</t>
  </si>
  <si>
    <t>20611729139</t>
  </si>
  <si>
    <t>20611733284</t>
  </si>
  <si>
    <t>20611787201</t>
  </si>
  <si>
    <t>20611795000</t>
  </si>
  <si>
    <t>20611832363</t>
  </si>
  <si>
    <t>20611854758</t>
  </si>
  <si>
    <t>20611884207</t>
  </si>
  <si>
    <t>20611885319</t>
  </si>
  <si>
    <t>20611895969</t>
  </si>
  <si>
    <t>20611909374</t>
  </si>
  <si>
    <t>20611925116</t>
  </si>
  <si>
    <t>20611953551</t>
  </si>
  <si>
    <t>20611965525</t>
  </si>
  <si>
    <t>20611969563</t>
  </si>
  <si>
    <t>20612076619</t>
  </si>
  <si>
    <t>20612108049</t>
  </si>
  <si>
    <t>20612137316</t>
  </si>
  <si>
    <t>20612155870</t>
  </si>
  <si>
    <t>20612159093</t>
  </si>
  <si>
    <t>20612194484</t>
  </si>
  <si>
    <t>20612215376</t>
  </si>
  <si>
    <t>20612233871</t>
  </si>
  <si>
    <t>20612247481</t>
  </si>
  <si>
    <t>20612277231</t>
  </si>
  <si>
    <t>20612283916</t>
  </si>
  <si>
    <t>20612314404</t>
  </si>
  <si>
    <t>20612320684</t>
  </si>
  <si>
    <t>20612402010</t>
  </si>
  <si>
    <t>20612406813</t>
  </si>
  <si>
    <t>20612420671</t>
  </si>
  <si>
    <t>20612424021</t>
  </si>
  <si>
    <t>20612434833</t>
  </si>
  <si>
    <t>20612448176</t>
  </si>
  <si>
    <t>20612463981</t>
  </si>
  <si>
    <t>20612491021</t>
  </si>
  <si>
    <t>20612500861</t>
  </si>
  <si>
    <t>20612511366</t>
  </si>
  <si>
    <t>20612540706</t>
  </si>
  <si>
    <t>20612548430</t>
  </si>
  <si>
    <t>20612560359</t>
  </si>
  <si>
    <t>20612579751</t>
  </si>
  <si>
    <t>20612586862</t>
  </si>
  <si>
    <t>20612618951</t>
  </si>
  <si>
    <t>20612641171</t>
  </si>
  <si>
    <t>20612689793</t>
  </si>
  <si>
    <t>20612700193</t>
  </si>
  <si>
    <t>20612810541</t>
  </si>
  <si>
    <t>20612818470</t>
  </si>
  <si>
    <t>20612865354</t>
  </si>
  <si>
    <t>20612874035</t>
  </si>
  <si>
    <t>20612902527</t>
  </si>
  <si>
    <t>20612903701</t>
  </si>
  <si>
    <t>20612906816</t>
  </si>
  <si>
    <t>20612909581</t>
  </si>
  <si>
    <t>20612915726</t>
  </si>
  <si>
    <t>20612958221</t>
  </si>
  <si>
    <t>20612968706</t>
  </si>
  <si>
    <t>20613012061</t>
  </si>
  <si>
    <t>20613019147</t>
  </si>
  <si>
    <t>20613028324</t>
  </si>
  <si>
    <t>20613042491</t>
  </si>
  <si>
    <t>20613053426</t>
  </si>
  <si>
    <t>20613078569</t>
  </si>
  <si>
    <t>20613089871</t>
  </si>
  <si>
    <t>20613092642</t>
  </si>
  <si>
    <t>20613107895</t>
  </si>
  <si>
    <t>20613149482</t>
  </si>
  <si>
    <t>20613178661</t>
  </si>
  <si>
    <t>20613188771</t>
  </si>
  <si>
    <t>20613213148</t>
  </si>
  <si>
    <t>20613228510</t>
  </si>
  <si>
    <t>20613240676</t>
  </si>
  <si>
    <t>20613282573</t>
  </si>
  <si>
    <t>20613319302</t>
  </si>
  <si>
    <t>20613366106</t>
  </si>
  <si>
    <t>20613461982</t>
  </si>
  <si>
    <t>20613471856</t>
  </si>
  <si>
    <t>20613487990</t>
  </si>
  <si>
    <t>20613540629</t>
  </si>
  <si>
    <t>20613544403</t>
  </si>
  <si>
    <t>20613744071</t>
  </si>
  <si>
    <t>20613828509</t>
  </si>
  <si>
    <t>20685781</t>
  </si>
  <si>
    <t>21212121212</t>
  </si>
  <si>
    <t>21260164</t>
  </si>
  <si>
    <t>21406411</t>
  </si>
  <si>
    <t>21429837</t>
  </si>
  <si>
    <t>21560520</t>
  </si>
  <si>
    <t>21784815</t>
  </si>
  <si>
    <t>21791823</t>
  </si>
  <si>
    <t>21863016</t>
  </si>
  <si>
    <t>21871954</t>
  </si>
  <si>
    <t>22294052</t>
  </si>
  <si>
    <t>22298111</t>
  </si>
  <si>
    <t>22514207</t>
  </si>
  <si>
    <t>23015415</t>
  </si>
  <si>
    <t>23802810</t>
  </si>
  <si>
    <t>23921012</t>
  </si>
  <si>
    <t>25469727</t>
  </si>
  <si>
    <t>25675351</t>
  </si>
  <si>
    <t>25759537</t>
  </si>
  <si>
    <t>25854357</t>
  </si>
  <si>
    <t>26718011</t>
  </si>
  <si>
    <t>26731543</t>
  </si>
  <si>
    <t>27725311</t>
  </si>
  <si>
    <t>28312275</t>
  </si>
  <si>
    <t>31672814</t>
  </si>
  <si>
    <t>32100863</t>
  </si>
  <si>
    <t>32109310</t>
  </si>
  <si>
    <t>32733277</t>
  </si>
  <si>
    <t>32928345</t>
  </si>
  <si>
    <t>32929246</t>
  </si>
  <si>
    <t>32981509</t>
  </si>
  <si>
    <t>40063313</t>
  </si>
  <si>
    <t>40075392</t>
  </si>
  <si>
    <t>40075592</t>
  </si>
  <si>
    <t>40095542</t>
  </si>
  <si>
    <t>40231468</t>
  </si>
  <si>
    <t>40308037</t>
  </si>
  <si>
    <t>40323841</t>
  </si>
  <si>
    <t>40356761</t>
  </si>
  <si>
    <t>40421937</t>
  </si>
  <si>
    <t>40443782</t>
  </si>
  <si>
    <t>40485856</t>
  </si>
  <si>
    <t>40499908</t>
  </si>
  <si>
    <t>40513536</t>
  </si>
  <si>
    <t>40582066</t>
  </si>
  <si>
    <t>40614065</t>
  </si>
  <si>
    <t>40621802</t>
  </si>
  <si>
    <t>40742752</t>
  </si>
  <si>
    <t>40775445</t>
  </si>
  <si>
    <t>40799780</t>
  </si>
  <si>
    <t>40808543</t>
  </si>
  <si>
    <t>40889061</t>
  </si>
  <si>
    <t>41045150</t>
  </si>
  <si>
    <t>41123855</t>
  </si>
  <si>
    <t>41186229</t>
  </si>
  <si>
    <t>41274358</t>
  </si>
  <si>
    <t>41284919</t>
  </si>
  <si>
    <t>41313390</t>
  </si>
  <si>
    <t>41349491</t>
  </si>
  <si>
    <t>41418590</t>
  </si>
  <si>
    <t>41495297</t>
  </si>
  <si>
    <t>41504688</t>
  </si>
  <si>
    <t>41521617</t>
  </si>
  <si>
    <t>41535220</t>
  </si>
  <si>
    <t>41553806</t>
  </si>
  <si>
    <t>41569094</t>
  </si>
  <si>
    <t>41692749</t>
  </si>
  <si>
    <t>41745561</t>
  </si>
  <si>
    <t>41756115</t>
  </si>
  <si>
    <t>41775648</t>
  </si>
  <si>
    <t>41821666</t>
  </si>
  <si>
    <t>41896625</t>
  </si>
  <si>
    <t>41947489</t>
  </si>
  <si>
    <t>41983249</t>
  </si>
  <si>
    <t>42221451</t>
  </si>
  <si>
    <t>42274605</t>
  </si>
  <si>
    <t>42331367</t>
  </si>
  <si>
    <t>42423775</t>
  </si>
  <si>
    <t>42502660</t>
  </si>
  <si>
    <t>42560465</t>
  </si>
  <si>
    <t>42612205</t>
  </si>
  <si>
    <t>42763883</t>
  </si>
  <si>
    <t>42780195</t>
  </si>
  <si>
    <t>42790991</t>
  </si>
  <si>
    <t>42867269</t>
  </si>
  <si>
    <t>43228583</t>
  </si>
  <si>
    <t>43247022</t>
  </si>
  <si>
    <t>43294579</t>
  </si>
  <si>
    <t>43314161</t>
  </si>
  <si>
    <t>43388473</t>
  </si>
  <si>
    <t>43433516</t>
  </si>
  <si>
    <t>43475808</t>
  </si>
  <si>
    <t>43597879</t>
  </si>
  <si>
    <t>43657245</t>
  </si>
  <si>
    <t>43668456</t>
  </si>
  <si>
    <t>43679440</t>
  </si>
  <si>
    <t>43752257</t>
  </si>
  <si>
    <t>43813200</t>
  </si>
  <si>
    <t>43844402</t>
  </si>
  <si>
    <t>43966096</t>
  </si>
  <si>
    <t>44001747</t>
  </si>
  <si>
    <t>44062325</t>
  </si>
  <si>
    <t>44070833</t>
  </si>
  <si>
    <t>44113374</t>
  </si>
  <si>
    <t>44181463</t>
  </si>
  <si>
    <t>44232365</t>
  </si>
  <si>
    <t>44266084</t>
  </si>
  <si>
    <t>44299549</t>
  </si>
  <si>
    <t>44338981</t>
  </si>
  <si>
    <t>44365007</t>
  </si>
  <si>
    <t>44380388</t>
  </si>
  <si>
    <t>44461055</t>
  </si>
  <si>
    <t>44522239</t>
  </si>
  <si>
    <t>44571882</t>
  </si>
  <si>
    <t>44588945</t>
  </si>
  <si>
    <t>44617936</t>
  </si>
  <si>
    <t>44636513</t>
  </si>
  <si>
    <t>44711385</t>
  </si>
  <si>
    <t>44759679</t>
  </si>
  <si>
    <t>44762197</t>
  </si>
  <si>
    <t>44866801</t>
  </si>
  <si>
    <t>44889995</t>
  </si>
  <si>
    <t>45096287</t>
  </si>
  <si>
    <t>45296719</t>
  </si>
  <si>
    <t>45324086</t>
  </si>
  <si>
    <t>45354833</t>
  </si>
  <si>
    <t>45377895</t>
  </si>
  <si>
    <t>45426165</t>
  </si>
  <si>
    <t>45476516</t>
  </si>
  <si>
    <t>45628696</t>
  </si>
  <si>
    <t>45720559</t>
  </si>
  <si>
    <t>46097446</t>
  </si>
  <si>
    <t>46243039</t>
  </si>
  <si>
    <t>46353925</t>
  </si>
  <si>
    <t>46415520</t>
  </si>
  <si>
    <t>46529141</t>
  </si>
  <si>
    <t>46533564</t>
  </si>
  <si>
    <t>46637491</t>
  </si>
  <si>
    <t>46803294</t>
  </si>
  <si>
    <t>46831661</t>
  </si>
  <si>
    <t>47070422</t>
  </si>
  <si>
    <t>47081627</t>
  </si>
  <si>
    <t>47259445</t>
  </si>
  <si>
    <t>47317420</t>
  </si>
  <si>
    <t>47364668</t>
  </si>
  <si>
    <t>47414863</t>
  </si>
  <si>
    <t>47471468</t>
  </si>
  <si>
    <t>47474701</t>
  </si>
  <si>
    <t>47497670</t>
  </si>
  <si>
    <t>47548976</t>
  </si>
  <si>
    <t>47610590</t>
  </si>
  <si>
    <t>47651424</t>
  </si>
  <si>
    <t>47670423</t>
  </si>
  <si>
    <t>47700533</t>
  </si>
  <si>
    <t>47761051</t>
  </si>
  <si>
    <t>47800894</t>
  </si>
  <si>
    <t>47947587</t>
  </si>
  <si>
    <t>48003740</t>
  </si>
  <si>
    <t>48244121</t>
  </si>
  <si>
    <t>48336810</t>
  </si>
  <si>
    <t>48342925</t>
  </si>
  <si>
    <t>48582474</t>
  </si>
  <si>
    <t>48633446</t>
  </si>
  <si>
    <t>48696918</t>
  </si>
  <si>
    <t>49061576</t>
  </si>
  <si>
    <t>70041068</t>
  </si>
  <si>
    <t>70075045</t>
  </si>
  <si>
    <t>70165547</t>
  </si>
  <si>
    <t>70193829</t>
  </si>
  <si>
    <t>70228244</t>
  </si>
  <si>
    <t>70232097</t>
  </si>
  <si>
    <t>70294219</t>
  </si>
  <si>
    <t>70342584</t>
  </si>
  <si>
    <t>70463503</t>
  </si>
  <si>
    <t>70515681</t>
  </si>
  <si>
    <t>70584752</t>
  </si>
  <si>
    <t>70628445</t>
  </si>
  <si>
    <t>70786566</t>
  </si>
  <si>
    <t>70823866</t>
  </si>
  <si>
    <t>70996795</t>
  </si>
  <si>
    <t>71066883</t>
  </si>
  <si>
    <t>71186562</t>
  </si>
  <si>
    <t>71372899</t>
  </si>
  <si>
    <t>71665788</t>
  </si>
  <si>
    <t>71689885</t>
  </si>
  <si>
    <t>71991370</t>
  </si>
  <si>
    <t>72188957</t>
  </si>
  <si>
    <t>72282965</t>
  </si>
  <si>
    <t>72301702</t>
  </si>
  <si>
    <t>72301703</t>
  </si>
  <si>
    <t>72318285</t>
  </si>
  <si>
    <t>72343990</t>
  </si>
  <si>
    <t>72519724</t>
  </si>
  <si>
    <t>72571489</t>
  </si>
  <si>
    <t>72605234</t>
  </si>
  <si>
    <t>72669966</t>
  </si>
  <si>
    <t>72674993</t>
  </si>
  <si>
    <t>72903063</t>
  </si>
  <si>
    <t>72954662</t>
  </si>
  <si>
    <t>73039659</t>
  </si>
  <si>
    <t>73069489</t>
  </si>
  <si>
    <t>73272956</t>
  </si>
  <si>
    <t>73322285</t>
  </si>
  <si>
    <t>73341922</t>
  </si>
  <si>
    <t>73432516</t>
  </si>
  <si>
    <t>73696970</t>
  </si>
  <si>
    <t>73855592</t>
  </si>
  <si>
    <t>73860768</t>
  </si>
  <si>
    <t>73877753</t>
  </si>
  <si>
    <t>73971516</t>
  </si>
  <si>
    <t>74061104</t>
  </si>
  <si>
    <t>74129588</t>
  </si>
  <si>
    <t>74154532</t>
  </si>
  <si>
    <t>741771</t>
  </si>
  <si>
    <t>74220599</t>
  </si>
  <si>
    <t>74415991</t>
  </si>
  <si>
    <t>74583648</t>
  </si>
  <si>
    <t>74741358</t>
  </si>
  <si>
    <t>74837410</t>
  </si>
  <si>
    <t>74866410</t>
  </si>
  <si>
    <t>74945667</t>
  </si>
  <si>
    <t>75131010</t>
  </si>
  <si>
    <t>75488093</t>
  </si>
  <si>
    <t>75758433</t>
  </si>
  <si>
    <t>73080544</t>
  </si>
  <si>
    <t>76203847</t>
  </si>
  <si>
    <t>76236810</t>
  </si>
  <si>
    <t>76304321</t>
  </si>
  <si>
    <t>76357549</t>
  </si>
  <si>
    <t>76783180</t>
  </si>
  <si>
    <t>77073678</t>
  </si>
  <si>
    <t>77466691</t>
  </si>
  <si>
    <t>80026288</t>
  </si>
  <si>
    <t>80108301</t>
  </si>
  <si>
    <t>80256291</t>
  </si>
  <si>
    <t>80287914</t>
  </si>
  <si>
    <t>80651997</t>
  </si>
  <si>
    <t>80671117</t>
  </si>
  <si>
    <t>90446048</t>
  </si>
  <si>
    <t>90446048000101</t>
  </si>
  <si>
    <t>980617619</t>
  </si>
  <si>
    <t>987385905</t>
  </si>
  <si>
    <t>99999999999</t>
  </si>
  <si>
    <t>07453646</t>
  </si>
  <si>
    <t>B11510765</t>
  </si>
  <si>
    <t>B36.644.433</t>
  </si>
  <si>
    <t>CEF13081345</t>
  </si>
  <si>
    <t>20419757331</t>
  </si>
  <si>
    <t>G14506829</t>
  </si>
  <si>
    <t>20507646728</t>
  </si>
  <si>
    <t>I743274</t>
  </si>
  <si>
    <t>I819921</t>
  </si>
  <si>
    <t>J058979</t>
  </si>
  <si>
    <t>J18790</t>
  </si>
  <si>
    <t>J363978</t>
  </si>
  <si>
    <t>J724817</t>
  </si>
  <si>
    <t>K237126</t>
  </si>
  <si>
    <t>L660893</t>
  </si>
  <si>
    <t>45131399</t>
  </si>
  <si>
    <t>NPJ60179488007</t>
  </si>
  <si>
    <t>02766832</t>
  </si>
  <si>
    <t>PAL483253_x000D_</t>
  </si>
  <si>
    <t>20487865452</t>
  </si>
  <si>
    <t>20477762108</t>
  </si>
  <si>
    <t>20418134586</t>
  </si>
  <si>
    <t>XD008622</t>
  </si>
  <si>
    <t>XD009967</t>
  </si>
  <si>
    <t>XD31849</t>
  </si>
  <si>
    <t>XD551034</t>
  </si>
  <si>
    <t>XDA270015</t>
  </si>
  <si>
    <t>XDB198923</t>
  </si>
  <si>
    <t>XDC063327</t>
  </si>
  <si>
    <t>RODRIGUEZ JUSCAMAYTA JACK ANTHONY</t>
  </si>
  <si>
    <t>AISLA FRIO E.I.R.L.</t>
  </si>
  <si>
    <t>ACUACULTURA Y PESCA S.A.C</t>
  </si>
  <si>
    <t>CHRISTIAN AXEL BAUSE VACA</t>
  </si>
  <si>
    <t>METALICA GALIZ S.A.C.</t>
  </si>
  <si>
    <t xml:space="preserve">CORDOVA SANCHEZ GENARO </t>
  </si>
  <si>
    <t>ORTIZ HENRY, SERGIO ANDRES</t>
  </si>
  <si>
    <t>M.R. INVERSIONES PERU ALFA S.R.L</t>
  </si>
  <si>
    <t>VICTOR LUC DEJONCKHEERE</t>
  </si>
  <si>
    <t>ISAAC GABRIEL BORGES ILARRETA</t>
  </si>
  <si>
    <t>PETIT JHAYKER PHIERO</t>
  </si>
  <si>
    <t>JESUS ALEXIS RODRIGUEZ FERSACA</t>
  </si>
  <si>
    <t>FARIAS JIMENEZ DE JIMENEZ EDITH KARINA</t>
  </si>
  <si>
    <t xml:space="preserve">NO DISPONIBLE - PEREZ MARTINEZ JUAN CARLOS </t>
  </si>
  <si>
    <t>Kemberlis Karina Rojas Commenarez</t>
  </si>
  <si>
    <t>JUAN ALBERTO ARZOLA MERCADO</t>
  </si>
  <si>
    <t>CARLOS YERFRE ESPINOZA  REA</t>
  </si>
  <si>
    <t>PEREZ MARTINEZ JUAN CARLOS</t>
  </si>
  <si>
    <t>MONTOYA BARRIOS GLENDA ZIBELL</t>
  </si>
  <si>
    <t>ALEJANDRO CHIARADIA</t>
  </si>
  <si>
    <t>COMERCIAL PHOCOYO E.I.R.L.</t>
  </si>
  <si>
    <t>PAREDES CHARCA JOSE OSWALDO</t>
  </si>
  <si>
    <t>AB IMPORTACIONES INDUSTRIALES SAC</t>
  </si>
  <si>
    <t>REDSA GASTRONOMICA S.A.C.</t>
  </si>
  <si>
    <t>AIR SOLUTIONS PERU E.I.R.L.</t>
  </si>
  <si>
    <t>CATRI PERU S.A.C.</t>
  </si>
  <si>
    <t>PUCCIO GUERRA SERGIO ARMANDO</t>
  </si>
  <si>
    <t>NAVARRO ROJAS ODALIS GUILLERMO</t>
  </si>
  <si>
    <t>GALLARDO MARIN LUZ ESTIMITA</t>
  </si>
  <si>
    <t>CENCOPORK SOCIEDAD ANONIMA CERRADA</t>
  </si>
  <si>
    <t xml:space="preserve">BENINATE FRANCESCO FRANCESCO </t>
  </si>
  <si>
    <t>PEÑA HERNANDEZ JUAN ALBERTO</t>
  </si>
  <si>
    <t>YANGUA CHINININ NELSON</t>
  </si>
  <si>
    <t>JUAN CARLOS SAIGUA PILCO</t>
  </si>
  <si>
    <t>JESUS CAMPOS</t>
  </si>
  <si>
    <t xml:space="preserve">ZEGURA ZAMUDIO MARCELIANO </t>
  </si>
  <si>
    <t xml:space="preserve">SANTOS GRUPEQUE ATENCIO </t>
  </si>
  <si>
    <t xml:space="preserve">HURTADO VENTURA ALBERTO </t>
  </si>
  <si>
    <t>Henry Castellano</t>
  </si>
  <si>
    <t>@ INGETECNICOS S.A.C.</t>
  </si>
  <si>
    <t>AMUCO INC</t>
  </si>
  <si>
    <t>NEYRA PALOMINO VICTOR HUGO</t>
  </si>
  <si>
    <t>VILLAR RUIZ JORGE LUIS</t>
  </si>
  <si>
    <t>TSUKAYAMA MIGUEL</t>
  </si>
  <si>
    <t>GONZALES MENDIETA ANGEL ANTONIO</t>
  </si>
  <si>
    <t>PUCLLA LOZANO FELIX</t>
  </si>
  <si>
    <t>JIMENEZ ARAUJO CESAR AUGUSTO</t>
  </si>
  <si>
    <t>ESPINOZA ASTO GAMALIEL</t>
  </si>
  <si>
    <t>JANAMPA VENTURA EZEQUIEL</t>
  </si>
  <si>
    <t>SANCHEZ ROSERO SEGUNDO</t>
  </si>
  <si>
    <t>Cabello Lopez Luis A.</t>
  </si>
  <si>
    <t>SIERRA FERRO VICTOR</t>
  </si>
  <si>
    <t>SANTOS LEGUA RICARDO ABRAHAM</t>
  </si>
  <si>
    <t>CARHUAMACA ORELLANA ARMANDO</t>
  </si>
  <si>
    <t>MELGAR COTRINA JESUS JAVIER</t>
  </si>
  <si>
    <t>FLORES SARAVIA HAIDEE MARILUZ</t>
  </si>
  <si>
    <t>JOSÉ GREGORIO CASTRO SALAS</t>
  </si>
  <si>
    <t>GUTIERREZ DIAZ MONICA CECILIA</t>
  </si>
  <si>
    <t>EDUARDO VILLARUEL NUÑEZ</t>
  </si>
  <si>
    <t>CHUMPITAZ CONTRERAS LUIS ALBERTO</t>
  </si>
  <si>
    <t>FUNG OLORTEGUI CARMEN ROSA</t>
  </si>
  <si>
    <t>SUQUEYAMA MIAGUI WILFREDO</t>
  </si>
  <si>
    <t>MARQUEZ ROSADO JUAN CARLOS</t>
  </si>
  <si>
    <t>HUANCA REO MARCELO</t>
  </si>
  <si>
    <t xml:space="preserve">CAMA GODOY AMELIO </t>
  </si>
  <si>
    <t>CAHUANA CAHUANA CARLOS ALBERTO</t>
  </si>
  <si>
    <t>ESPINOZA MANRIQUE ELMER</t>
  </si>
  <si>
    <t>GONZALES TELLO OLGA MARITZA</t>
  </si>
  <si>
    <t>Espinoza Castro José Guillermo Guillermo</t>
  </si>
  <si>
    <t>DIAZ MEJIA CESAR ORLANDO</t>
  </si>
  <si>
    <t>ALEJO ESPINOZA FELIX FERNANDO</t>
  </si>
  <si>
    <t>ATANACIO RAMOS FELIA</t>
  </si>
  <si>
    <t>AYALA ALZAMORA MARIO TIMOTEO</t>
  </si>
  <si>
    <t>VALLE VILLAMAR STEPHANIE MARLEN</t>
  </si>
  <si>
    <t>VEGA ALCALA JORGE LUIS</t>
  </si>
  <si>
    <t>ALCANTARA VALDERRAMA GUSTAVO ERNESTO</t>
  </si>
  <si>
    <t>JOSÉ ALEJANDRO URDANETA MUÑOZ</t>
  </si>
  <si>
    <t xml:space="preserve">CENTENO PILLACA CONSTANTINO </t>
  </si>
  <si>
    <t xml:space="preserve">MUÑOZ CCURO HUMBERTO </t>
  </si>
  <si>
    <t>VILVA MALDONADO JHON</t>
  </si>
  <si>
    <t>URQUIZO VASQUEZ JUAN</t>
  </si>
  <si>
    <t>FIGUERES PINEDA VICTOR JORGE</t>
  </si>
  <si>
    <t>CHAYACANI TERRES JULIO</t>
  </si>
  <si>
    <t>JUAREZ IBARRA JULIO CESAR</t>
  </si>
  <si>
    <t>BALLON PUMAPILLO NESTOR RAUL</t>
  </si>
  <si>
    <t xml:space="preserve">CEILLCASCA MALLMA WILBER </t>
  </si>
  <si>
    <t>SANCHEZ DIAZ JOSE CRISTOBAL</t>
  </si>
  <si>
    <t>LOA PECEROS ALFREDO</t>
  </si>
  <si>
    <t>Coicarrer Cerroma Roy Victor</t>
  </si>
  <si>
    <t xml:space="preserve">ZUÑIGA CASAFRANCA EUSEBIO </t>
  </si>
  <si>
    <t>HUAYNA GONZALES OSCAR</t>
  </si>
  <si>
    <t>HFE BERRIES PERU S.A.C.</t>
  </si>
  <si>
    <t>PAUCARCHUCO HUANCA INOCENTE</t>
  </si>
  <si>
    <t>ARBILDO SUAREZ JAMES</t>
  </si>
  <si>
    <t>PALOMINO CALDERON VICTOR RAUL</t>
  </si>
  <si>
    <t>RUIZ RENGIFO PAUL ALAIN</t>
  </si>
  <si>
    <t>ISAAC LOPEZ DURAND</t>
  </si>
  <si>
    <t>REYES SANJINEZ YULY YOVANI</t>
  </si>
  <si>
    <t>YACILA SILVA WALTER CRISTHIAN</t>
  </si>
  <si>
    <t>TIMOTEO PAUCAR EDWARD HENRY</t>
  </si>
  <si>
    <t>LULE LINARES SEGUNDO MARCOS</t>
  </si>
  <si>
    <t>VINCES SILVA VINCENZO</t>
  </si>
  <si>
    <t>NUÑEZ CUNDIA DE VERA MARITA JANINA</t>
  </si>
  <si>
    <t>MAMANI SANCHEZ CESAR ANTONIO</t>
  </si>
  <si>
    <t>GARCIA TALASE HILARIO</t>
  </si>
  <si>
    <t>CORI TALA WILSON</t>
  </si>
  <si>
    <t>HERRERA SANCHEZ EDUARDO MARTIN</t>
  </si>
  <si>
    <t>VASQUEZ OLORTEGUI HILARIO</t>
  </si>
  <si>
    <t>MARINA OLORTEGUI ALDO</t>
  </si>
  <si>
    <t>JIMENEZ SORIA JUAN JOSE</t>
  </si>
  <si>
    <t>Alvarez Rozas Patricia Juana</t>
  </si>
  <si>
    <t>PARI CENTENO GABRIEL</t>
  </si>
  <si>
    <t>FARIAS HIDALGO JIMMY MANUEL</t>
  </si>
  <si>
    <t>CHIRA ATARAMA MANUEL RAFAEL</t>
  </si>
  <si>
    <t>CASTILLO CORTEZ MARIO SALOMON</t>
  </si>
  <si>
    <t>CARLOS IVAN PALACIOS ZAPATA</t>
  </si>
  <si>
    <t>ALAMO ALBUJAR ELISEO</t>
  </si>
  <si>
    <t>CALDERON PAIVA PERCY ARNALDO</t>
  </si>
  <si>
    <t>SEMINARIO RAMOS FEDERICO ALFONSO</t>
  </si>
  <si>
    <t>CORDOVA NIZAMA MIGUEL JIMMY</t>
  </si>
  <si>
    <t>CORREA ZAPATA JHONNY</t>
  </si>
  <si>
    <t>VILLEGAS GARAY JOSE HUMBERTO</t>
  </si>
  <si>
    <t>MEYER IPARRAGUIRRE RENATA SOFIA</t>
  </si>
  <si>
    <t>ALEGRE MENDOZA CESAR ANTONIO MANUEL</t>
  </si>
  <si>
    <t>CRUZ MOGOLLON MILTON CESAR</t>
  </si>
  <si>
    <t>SAUCEDO MAURICIO KARLA PATRICIA</t>
  </si>
  <si>
    <t>VALDIVIEZO MIRANDA SUMILDA DE</t>
  </si>
  <si>
    <t>CEVALLOS RIVERA LUIS ARMANDO</t>
  </si>
  <si>
    <t>PALACIOS ALEGRIA DANNY WILMER</t>
  </si>
  <si>
    <t>CHIRA ANDRADE CESAR JAVIER</t>
  </si>
  <si>
    <t>MENA GALVEZ MIRTHA ELIZABETH</t>
  </si>
  <si>
    <t>MATIAS DE RARAZ EVA ILMA</t>
  </si>
  <si>
    <t xml:space="preserve">AYVAR MARTINEZ RAUL </t>
  </si>
  <si>
    <t>GUERRERO VERDE TONY</t>
  </si>
  <si>
    <t>DIAZ PALOMINO ALEJANDRINO</t>
  </si>
  <si>
    <t>COPARI DE BENITEZ AMELIA</t>
  </si>
  <si>
    <t>LUNA PACSI RUFO EFRAIN</t>
  </si>
  <si>
    <t>REGUERA DEL AGUILA SEGUNDO GUSTAVO</t>
  </si>
  <si>
    <t>MANZANARES LOZANO RAUL</t>
  </si>
  <si>
    <t>SUCESION JUAN PINTO RUIZ</t>
  </si>
  <si>
    <t>LOPEZ BURGA LUIS FELIPE</t>
  </si>
  <si>
    <t>SANCHEZ DOZA MARLY VIOLETA</t>
  </si>
  <si>
    <t>SALAS DEL AGUILA LLERMEN</t>
  </si>
  <si>
    <t>DA COSTA ROJAS MAGNO FERNANDO</t>
  </si>
  <si>
    <t>MONTES PAREDES FEDERICO</t>
  </si>
  <si>
    <t>MOLINA ZAPATA DE MACHADO JESUS</t>
  </si>
  <si>
    <t>CUADROS YGAR PILAR MARTINA</t>
  </si>
  <si>
    <t xml:space="preserve">LARA VALENCIA ROXANA </t>
  </si>
  <si>
    <t>PEREZ GUEVARA GERARDO</t>
  </si>
  <si>
    <t>RENTERIA PUQUIO ANGEL ENRIQUE</t>
  </si>
  <si>
    <t>NUÑEZ TOLOZANO GUIDO AMERICO</t>
  </si>
  <si>
    <t xml:space="preserve">GARCIA SARMIENTO VALENTIN_x000D_
O </t>
  </si>
  <si>
    <t>ATENCIA PAJUELO CESAR ELIAS</t>
  </si>
  <si>
    <t>CURI SANCHEZ GLADYS CAROLINA</t>
  </si>
  <si>
    <t>GONZALES GUARDIA JULIA ILDA</t>
  </si>
  <si>
    <t>SAONA RODRIGUEZ CRESENCIO OMAR</t>
  </si>
  <si>
    <t>GONZALES RAMOS ELADIO NICOLAS</t>
  </si>
  <si>
    <t>SEGUIL HUANUCO LUIS ALBERTO</t>
  </si>
  <si>
    <t>CAVIEDES SOLIER ROBERTO</t>
  </si>
  <si>
    <t>PEÑA PAREDES ELLMAN MAYNARDO</t>
  </si>
  <si>
    <t>CHUQUIN SALAS VICTOR HERNAN</t>
  </si>
  <si>
    <t>LANDAURO MONTES ARQUIMIDES AUGUSTO</t>
  </si>
  <si>
    <t>HUAMAN MASGO DAVID</t>
  </si>
  <si>
    <t>VASQUEZ CARDOZA DANIEL ROBERTO</t>
  </si>
  <si>
    <t>QUICHUA CISNEROS JORGE ERACLIO</t>
  </si>
  <si>
    <t>MENDEZ QUISPE ESPERANZA</t>
  </si>
  <si>
    <t>HURTADO VENTURA ALBERTO</t>
  </si>
  <si>
    <t>LAVADO TUMIALAN PEDRO FAUSTO</t>
  </si>
  <si>
    <t>ENCISO LAGOS NESTOR</t>
  </si>
  <si>
    <t>CARRASCO ROJAS FELIX WALTER</t>
  </si>
  <si>
    <t>OSWALDO HUARCAYA CAJA</t>
  </si>
  <si>
    <t>CONTRERAS FLORES ADA IMELDA</t>
  </si>
  <si>
    <t>CUICHAP BRICEÑO SEGUNDO JOSE SANTOS</t>
  </si>
  <si>
    <t>ACOSTA RUIZ SILVESTRE NILO</t>
  </si>
  <si>
    <t>BALDARRAGO AYALA ANDRES</t>
  </si>
  <si>
    <t>CAFFERATA PEÑALOZA JULIO CESAR</t>
  </si>
  <si>
    <t>KANCHA BAÑARES JOSEFINA</t>
  </si>
  <si>
    <t>RAUL KONG ALCANTARA</t>
  </si>
  <si>
    <t>ORTIZ GUTIERREZ JESUS MANUEL</t>
  </si>
  <si>
    <t>SEMINARIO NARANJO JOSE EDILBERTO</t>
  </si>
  <si>
    <t>Nuñez del Arco Pampas Carlos Antonio</t>
  </si>
  <si>
    <t>RUIZ NIEVES GLADYS</t>
  </si>
  <si>
    <t>GIRON URBINA CARLOS ENRIQUE</t>
  </si>
  <si>
    <t>LUME PEREZ ATILIO FROILAN</t>
  </si>
  <si>
    <t>MALDONADO COICCA SIMEON FORTUNATO</t>
  </si>
  <si>
    <t>CANO MARTINEZ JUAN ROBERTO</t>
  </si>
  <si>
    <t>AYONA VARELA PATRICIA CLARA</t>
  </si>
  <si>
    <t xml:space="preserve">ZEGARRA FLORES DIZNARDA </t>
  </si>
  <si>
    <t>MENDOZA CENTENO CARLOS ENRIQUE</t>
  </si>
  <si>
    <t>SERRANO CHAVEZ OSCAR</t>
  </si>
  <si>
    <t xml:space="preserve">COLICHON YEROSH ROBERTO </t>
  </si>
  <si>
    <t>CHAVEZ OBREGON PABLO MARCIAL</t>
  </si>
  <si>
    <t>SAAVEDRA VEGA JOSE RUPERTO</t>
  </si>
  <si>
    <t>REQUIS PASTRANA ABILIO ISAAC</t>
  </si>
  <si>
    <t>CCALLO MAMANI JUAN ELEODORO</t>
  </si>
  <si>
    <t>FIGUEROA ALARCO SAMUEL LINO</t>
  </si>
  <si>
    <t>ALIAGA LUYO VICTOR</t>
  </si>
  <si>
    <t>INCA HUASHUA CESAR ANDRES</t>
  </si>
  <si>
    <t>EDUARDO GARCIA VICENTE</t>
  </si>
  <si>
    <t>ALVAREZ PINEDA SERGIO LUIS</t>
  </si>
  <si>
    <t>HUAMANI CADILLO LUCY JOSEFINA</t>
  </si>
  <si>
    <t>HUALLPARIMACHI CAMERO CARLOTA</t>
  </si>
  <si>
    <t>GUTIERREZ PALOMINO FELIX DEMETRIO</t>
  </si>
  <si>
    <t>CARNICA TUNQUE MAXIMILIANA SEVERINA</t>
  </si>
  <si>
    <t>BENITO JOSE NAVARRO PIZARRO</t>
  </si>
  <si>
    <t>VEGA CARRILLO GILBERTO SIMON</t>
  </si>
  <si>
    <t>CENTRO CARNES S.R.L.</t>
  </si>
  <si>
    <t>ZAVALETA CERVERA EDUARDO</t>
  </si>
  <si>
    <t>SANTA CRUZ VERA REYNERIO LELIS</t>
  </si>
  <si>
    <t>OLIVOS ZULOETA ELEODORO</t>
  </si>
  <si>
    <t>ADRIEL RANFIS PEREZ VELA</t>
  </si>
  <si>
    <t>VILCHEZ BARRIGA FELIX ERNESTO</t>
  </si>
  <si>
    <t>CASTRO ANGELES URSULA ARLENE</t>
  </si>
  <si>
    <t>YANCCE TUCTA JOSE MANUEL</t>
  </si>
  <si>
    <t>CHUNGA GALLARDO WILMER</t>
  </si>
  <si>
    <t>HURTADO AGUILAR ROBERTO</t>
  </si>
  <si>
    <t>ORTIZ ROMANI ISOLDA</t>
  </si>
  <si>
    <t>GAVANCHO PEDRESCHI GUSTAVO EFRAIN</t>
  </si>
  <si>
    <t>OSWALDO GUZMAN PATRON</t>
  </si>
  <si>
    <t>FERNANDEZ VILLALBA LUZ MARINA</t>
  </si>
  <si>
    <t>EMILIO ELIAS FERRO QUINTANA</t>
  </si>
  <si>
    <t>OLIVERA SULCA LOURDES GLORIA</t>
  </si>
  <si>
    <t>RAMIREZ GARCIA MARGARITA ESPERANZA</t>
  </si>
  <si>
    <t>PURIZAGA ARMIJO BARBARA GEORGINA</t>
  </si>
  <si>
    <t>CABALLERO CAMARENA AMADEO VICTOR</t>
  </si>
  <si>
    <t xml:space="preserve">BOZA QUISPE CESAR </t>
  </si>
  <si>
    <t>QUINTANA VEGA RONAD HUMBERTO</t>
  </si>
  <si>
    <t>ÑAHUI ARANA FELIPE</t>
  </si>
  <si>
    <t>LUZ MARGARITA GALLARDO QUIROZ</t>
  </si>
  <si>
    <t>GALLARDO QUIROZ TERESA</t>
  </si>
  <si>
    <t>GOMEZ VARGAS LUIS LEON</t>
  </si>
  <si>
    <t>BENITES CALLE NANCY DORIS</t>
  </si>
  <si>
    <t>JAIME DE LOS SANTOS</t>
  </si>
  <si>
    <t>MAYA BERNUY EDUARDO ALFONSO</t>
  </si>
  <si>
    <t>Argote Aragon Patricia Mercedes</t>
  </si>
  <si>
    <t>PRADO COLLANQUI MARIA DEL PILAR</t>
  </si>
  <si>
    <t>VARGAS ROJAS MICAELA CRISTINA</t>
  </si>
  <si>
    <t>ARMIS LIMA FREDDY WALTER</t>
  </si>
  <si>
    <t>ROMERO TURRIATE CESAR</t>
  </si>
  <si>
    <t>FERNANDEZ HUAYTALLA EDGAR</t>
  </si>
  <si>
    <t>HUATUCO OBISPO EUGENIO VICTOR</t>
  </si>
  <si>
    <t>LOPEZ PEREZ JONELL PABLO</t>
  </si>
  <si>
    <t xml:space="preserve">FLORES GRANDA ESMILDA </t>
  </si>
  <si>
    <t>UCAÑAN BURGA MARIA DE LOS ANGELES</t>
  </si>
  <si>
    <t>ORTEGA ACHIC MARIA</t>
  </si>
  <si>
    <t xml:space="preserve">SALAZAR TRAUCO RENE </t>
  </si>
  <si>
    <t>CARUZO CONDEZO CESAR LUCAS</t>
  </si>
  <si>
    <t>ROMAN LLANQUICHUQUE DE LA CRUZ</t>
  </si>
  <si>
    <t>PRADO ARCE CARLOS FELIPE</t>
  </si>
  <si>
    <t xml:space="preserve">MALCA CUEVA DORIS </t>
  </si>
  <si>
    <t>CARDENAS SANCHEZ JUAN CARLOS</t>
  </si>
  <si>
    <t>FALCON AVILA CARLOS ANTONIO</t>
  </si>
  <si>
    <t>chavez canales francisco humberto</t>
  </si>
  <si>
    <t>VALERIO PAREDES ARISTEDES</t>
  </si>
  <si>
    <t>PEÑA ESPINOZA GULIANA MARIA</t>
  </si>
  <si>
    <t>QUISPE DE LA CRUZ SILVIA</t>
  </si>
  <si>
    <t>TABOADA YARLEQUE JOSE MANUEL</t>
  </si>
  <si>
    <t>PERALTA CONTRERAS KETTY MARIBEL</t>
  </si>
  <si>
    <t>PINTO MEDINA ELCIRA VICTORIA</t>
  </si>
  <si>
    <t>MENDOZA MEZA JOSE LUIS</t>
  </si>
  <si>
    <t>WALTER ALBERTO DONAYRE ESPINOZA</t>
  </si>
  <si>
    <t>ORTIZ TURPO JAVIER</t>
  </si>
  <si>
    <t>ESPINOZA CAÑA PERCY ANTONIO</t>
  </si>
  <si>
    <t>RIVERA VENEGAS CHRISTIAN POOL</t>
  </si>
  <si>
    <t xml:space="preserve">OCHOA GAMBOA  </t>
  </si>
  <si>
    <t>POLANCO ZAPATA RUTH AMALIA</t>
  </si>
  <si>
    <t>VILLAVICENCIO CABEZAS VICITACION</t>
  </si>
  <si>
    <t>GUERRERO FALLA FLOR DE MARIA</t>
  </si>
  <si>
    <t>DEXTRE ARIAS VICTOR TEODOSIO</t>
  </si>
  <si>
    <t>MONTERO ESPEJO CARLOS ANTONIO</t>
  </si>
  <si>
    <t>SOLORZANO GOMEZ SANCHEZ MILAGROS NILDA</t>
  </si>
  <si>
    <t xml:space="preserve">UZCAMAYTA PARI CLAUDIO </t>
  </si>
  <si>
    <t>LINDEMAN CAMPBELL LUIS GABRIEL</t>
  </si>
  <si>
    <t>GUTIERREZ AYALA ROMULO</t>
  </si>
  <si>
    <t>FIOL SEOANE RENZO MAURICIO</t>
  </si>
  <si>
    <t>ISOLA CAMBANA EUGENIO ANTONIO LIBORIO</t>
  </si>
  <si>
    <t>RIVERA PONCE ALFONSO ALEJANDRO</t>
  </si>
  <si>
    <t>LECAROS VILLAREAL HELDA ELENA</t>
  </si>
  <si>
    <t>AGUILAR ROMERO CESAR ROBERTO</t>
  </si>
  <si>
    <t>ESPEJO ROSALES JAVIER ERNESTO</t>
  </si>
  <si>
    <t>BURGA MARCHENA JUANA ROSA</t>
  </si>
  <si>
    <t>VARGAS ALVAREZ PERCY M.</t>
  </si>
  <si>
    <t>AREVALO CALDERON CESAR AUGUSTO</t>
  </si>
  <si>
    <t>PEREZ CAMPOS HUMBERTO</t>
  </si>
  <si>
    <t>JUANA ANDREA AVALOS NAPAN DE ARREDONDO</t>
  </si>
  <si>
    <t>MACHADO ARGUEDAS LUZ AMERICA</t>
  </si>
  <si>
    <t>ZAMORA RUIZ TOMAS TEOFILO</t>
  </si>
  <si>
    <t>ALONSO YABAR MAGDA LUZ</t>
  </si>
  <si>
    <t>RODRIGUEZ SALGUERO EDITH AMANDA</t>
  </si>
  <si>
    <t>CARLOS SEVILLANO CALDERON</t>
  </si>
  <si>
    <t xml:space="preserve">ANTEZANA CERAS VICENTA </t>
  </si>
  <si>
    <t>TRINIDAD RIVERO ANA MIRIAM</t>
  </si>
  <si>
    <t>MONZON MENDEZ MARINA ISABEL</t>
  </si>
  <si>
    <t>AGÜERO ABARCA MANUEL EDGAR</t>
  </si>
  <si>
    <t>MORILLO DE PONTE OLGA VIOLETA</t>
  </si>
  <si>
    <t xml:space="preserve">RAMOS CURO YRAN </t>
  </si>
  <si>
    <t>PITA PEREDO JESUS ERNESTO</t>
  </si>
  <si>
    <t>CHUMPITAZ TASAYCO LUIS HUMBERTO</t>
  </si>
  <si>
    <t>MUÑOZ LEVANO OSCAR JOHNNY</t>
  </si>
  <si>
    <t>PUMASUPA CUSIHUALLPA CATALINA</t>
  </si>
  <si>
    <t>BRANIZZA TEALDO ERNESTO ANDRES MARIO</t>
  </si>
  <si>
    <t>MARTINEZ ROJO RICARDO AMILCAR</t>
  </si>
  <si>
    <t>CAMPOS VIDAL JUAN IGOR</t>
  </si>
  <si>
    <t>DELGADO MARIÑAS LUSMILA</t>
  </si>
  <si>
    <t>LIZARRAGA GARCIA ANGEL GABRIEL</t>
  </si>
  <si>
    <t>DIAZ HUAMANI ARCADIO</t>
  </si>
  <si>
    <t>PACHECO GUTIERREZ CARLOS</t>
  </si>
  <si>
    <t>YARANGA MEZA EULOGIO</t>
  </si>
  <si>
    <t>MENDOZA PACHECO JAVIER ANTONIO</t>
  </si>
  <si>
    <t>MOLINA CASTAÑEDA DOMINGO ABILIO</t>
  </si>
  <si>
    <t>MENA FLORES LOIRA SALVINA</t>
  </si>
  <si>
    <t>GUADALUPE VILLA VDA EGOAVIL MARITZA EU</t>
  </si>
  <si>
    <t>QUISPE HUAMANI VDA DE FERNANDEZ SANTA S</t>
  </si>
  <si>
    <t>PANDURO MIYAKE ANGEL REYNALDO</t>
  </si>
  <si>
    <t xml:space="preserve">DE LA CRUZ SALVATIERRA MARCIAL </t>
  </si>
  <si>
    <t>MOU HURTADO CARLOS ERNESTO</t>
  </si>
  <si>
    <t>MANDUJANO ARELLANO VIDAL TEODORO</t>
  </si>
  <si>
    <t>CASANOVA SALAZAR IVAN MARTIN</t>
  </si>
  <si>
    <t>RENTERIA RAMIREZ SALVADOR AUGUSTO</t>
  </si>
  <si>
    <t>SALAZAR QUESQUEN VICENTE</t>
  </si>
  <si>
    <t>AGUILAR GUARDIA ANA MARIA</t>
  </si>
  <si>
    <t>ACOSTA GALARRETA EDUARDO DELVIN</t>
  </si>
  <si>
    <t>GALVEZ RAMIREZ JUAN PABLO</t>
  </si>
  <si>
    <t>ZAMALLOA URIBE HUGO DEMETRIO</t>
  </si>
  <si>
    <t>NORIEGA RIOS REBECA ULDA</t>
  </si>
  <si>
    <t>SEGOVIA RODRIGUEZ ABEL CELESTINO</t>
  </si>
  <si>
    <t>MENDO DELGADO FELIPE SALVADOR</t>
  </si>
  <si>
    <t>TOLENTINO ORTIZ CESAR AUGUSTO</t>
  </si>
  <si>
    <t>MARTINEZ DE LA CRUZ ANGEL OMAR</t>
  </si>
  <si>
    <t>MATEO ANGEL ROMAN ESPINOZA</t>
  </si>
  <si>
    <t>TORRES CORONEL SEVERINO EDGAR</t>
  </si>
  <si>
    <t>RUBINA CERNA JAK FREDY</t>
  </si>
  <si>
    <t>MIGUEL RISCO GODOY</t>
  </si>
  <si>
    <t>GARCIA TAMES JUAN CARLOS</t>
  </si>
  <si>
    <t>ROJAS PABLO EVELIA SOCORRO</t>
  </si>
  <si>
    <t>CERNA OBREGON DALMACIA</t>
  </si>
  <si>
    <t>SANCHEZ OBREGON SERAFINA BEATRIZ</t>
  </si>
  <si>
    <t>ZAPATA CASTRO VIVIANA ELIZABETH</t>
  </si>
  <si>
    <t>ANDIA VILLENA SEGUNDO ALFREDO</t>
  </si>
  <si>
    <t>CESAR ORLANDO DIAZ MEJIA</t>
  </si>
  <si>
    <t>DIAZ MEJIA JAVIER HERNAN</t>
  </si>
  <si>
    <t>MURILLO VIGO MANUEL C</t>
  </si>
  <si>
    <t>FERNANDO MIGUEL GUTIERREZ MIRANDA</t>
  </si>
  <si>
    <t>PALACIOS ORIHUELA MAICELA</t>
  </si>
  <si>
    <t>JANAMPA GERONIMO CHRISTIAN SANDRO</t>
  </si>
  <si>
    <t>SANCHEZ SANCHEZ JOHN VLADI</t>
  </si>
  <si>
    <t>MARIA LUCIA MATIAS TASAICO</t>
  </si>
  <si>
    <t>ESPINO DE LA TORRE GIANNINA ESTHER</t>
  </si>
  <si>
    <t>CUEVA HUAMAN FANY DALILA</t>
  </si>
  <si>
    <t>ALFARO CANCHARI MAURO</t>
  </si>
  <si>
    <t>LEON MORCCOLLA JESUS CEVERO</t>
  </si>
  <si>
    <t>GREY FIGUEROA OSCAR ANIBAL</t>
  </si>
  <si>
    <t>VASQUEZ TORREL MIGUEL SEGUNDO</t>
  </si>
  <si>
    <t>GALINDO FERNANDEZ BELTRAN EPIFANIO</t>
  </si>
  <si>
    <t>SUCESION INDIVISA GUERREROS COSME OTILIO ALBERTO</t>
  </si>
  <si>
    <t>PALOMINO FANOLA JUAN ABELARDO</t>
  </si>
  <si>
    <t>MANRIQUE ESCAJADILLO DE BARRIGA MERCEDES</t>
  </si>
  <si>
    <t>QUISPE ALAGON LUIS</t>
  </si>
  <si>
    <t xml:space="preserve">JIMENEZ VERA RODOLFO </t>
  </si>
  <si>
    <t>CAPCHA CASTRO HILDA GABRIELA</t>
  </si>
  <si>
    <t>ALEJO ESPINOZA DE OLAECHEA</t>
  </si>
  <si>
    <t>CONTRERAS PESANTES CARLA MARITZA</t>
  </si>
  <si>
    <t>POMA VASQUEZ ESTEBAN FERNANDO</t>
  </si>
  <si>
    <t>RAYA ESCOBAR MAXIMO HERNAN</t>
  </si>
  <si>
    <t>NARAZAS ALFARO HILVIO FILOMENO</t>
  </si>
  <si>
    <t>OJEDA MACO ROSA VICTORIA</t>
  </si>
  <si>
    <t>ESTRADA AVALOS ALEXANDER OMAR</t>
  </si>
  <si>
    <t>MACCHIAVELLO CACERES DE SARAVIA LUZ ESTELA</t>
  </si>
  <si>
    <t>SUCASACA SAHUANAY FLORENCIO GERMAN</t>
  </si>
  <si>
    <t>ALCANTARA VALDERRAMA ALVARO FERNANDO</t>
  </si>
  <si>
    <t>TALAVERA RIVERA ADELA</t>
  </si>
  <si>
    <t>ARTEAGA PAREDES ANTONIO</t>
  </si>
  <si>
    <t>ISRAEL HUAMANI FLORES</t>
  </si>
  <si>
    <t>RIOS BARRERA ALBERTO</t>
  </si>
  <si>
    <t>VILCA VILLENA MAXIMO</t>
  </si>
  <si>
    <t>CHAVEZ RAMOS EUSEBIO</t>
  </si>
  <si>
    <t>GAMBOA CHAVEZ VICTOR RAUL</t>
  </si>
  <si>
    <t>OSCCO CACERES ALFONSO</t>
  </si>
  <si>
    <t>VALVERDE ARIAS LUIS ENRIQUE</t>
  </si>
  <si>
    <t>DONAYRE MUÑOZ LUCAS EMILIO</t>
  </si>
  <si>
    <t>MAMANI CONDOR ELIAS</t>
  </si>
  <si>
    <t>GARCIA COELLO LUIS ALBERTO</t>
  </si>
  <si>
    <t>PACHECO HUAROTE PERICLES HUMBERTO</t>
  </si>
  <si>
    <t>MEDINA RAMOS WALTER HUGO</t>
  </si>
  <si>
    <t>JAIME VELASQUEZ SECLEN</t>
  </si>
  <si>
    <t>CHAUPIS HUAMANI WILMER ALFREDO</t>
  </si>
  <si>
    <t>SANCHEZ SOTO CARLOS GERMAN</t>
  </si>
  <si>
    <t>ASTETE CHARAJA ROGER ALFREDO</t>
  </si>
  <si>
    <t>VELASQUEZ SILVERA CARLOS FERNANDO</t>
  </si>
  <si>
    <t>PALOMINO FALCONI CESAR DANIEL</t>
  </si>
  <si>
    <t>QUISPE FERNANDEZ VICTOR RAUL</t>
  </si>
  <si>
    <t>ISLA IDONE WILDER NESTOR</t>
  </si>
  <si>
    <t>VALDEZ GOMEZ EDGARD</t>
  </si>
  <si>
    <t>ORELLANA AGUADO JULIO CESAR</t>
  </si>
  <si>
    <t>DORIS VARGAS MOREANO</t>
  </si>
  <si>
    <t>MALASQUEZ ESQUERRE LUIS ANGEL</t>
  </si>
  <si>
    <t>BECERRA HURTADO ENRIQUE FREY</t>
  </si>
  <si>
    <t>ROJAS CASTILLEJOS DE MESTA NINA SUSY</t>
  </si>
  <si>
    <t>ZAPATA MELENDEZ CARMEN VICTORIA</t>
  </si>
  <si>
    <t>DELGADO HUACRE LUCIA</t>
  </si>
  <si>
    <t>HINOSTROZA MALLMA ESTEBAN MARIO</t>
  </si>
  <si>
    <t>BAUTISTA LUNASCO MERCEDES BERTHA</t>
  </si>
  <si>
    <t>MEJIA ABAN FLORENCIO F.</t>
  </si>
  <si>
    <t>NAVARRO RAMOS FREDDY EDINSON</t>
  </si>
  <si>
    <t>ASTUVILCA FLORES JESUS</t>
  </si>
  <si>
    <t>SALCEDO NUÑEZ JENNY ELIZABETH</t>
  </si>
  <si>
    <t>RODRIGUEZ GIRON MARIA MERCEDES</t>
  </si>
  <si>
    <t>VARGAS TRUJILLO GREGORIO</t>
  </si>
  <si>
    <t>VARGAS TRUJILLO REYSI</t>
  </si>
  <si>
    <t>CHAVEZ CHAVEZ MARIA ANTONIA</t>
  </si>
  <si>
    <t>YAURIMO ROIRO FRANCISCO</t>
  </si>
  <si>
    <t>AUGUSTO WILLY ESCALANTE SEVILLANO</t>
  </si>
  <si>
    <t>PONTE ALBARRAN JUAN</t>
  </si>
  <si>
    <t xml:space="preserve">MARCATOMA MERMA WILBER </t>
  </si>
  <si>
    <t>QUINTANILLA ESCUDERO PENIEL WILSSON</t>
  </si>
  <si>
    <t>TERMOCONFORT S.R.L.</t>
  </si>
  <si>
    <t>CORDOVA MELENDREZ FEDERICO</t>
  </si>
  <si>
    <t>BUSTILLOS RAMIREZ SANDRO OMAR</t>
  </si>
  <si>
    <t>MORALES REYNA JUAN CARLOS</t>
  </si>
  <si>
    <t>HERNANDEZ ROMERO ALFONSO ARIEL</t>
  </si>
  <si>
    <t>CONEX SOLUCIONES TECNOLOGICAS S.A.C</t>
  </si>
  <si>
    <t>MENDOZA JUAREZ EDWIN GRIMALDO</t>
  </si>
  <si>
    <t>PORTAL SEDANO CARMEN LUISA</t>
  </si>
  <si>
    <t xml:space="preserve">CASQUINO EGUSQUIZA ROBIN </t>
  </si>
  <si>
    <t>GARCIA SEGURA JOSE ALBERTO</t>
  </si>
  <si>
    <t>ALATA MEJIA JAVIER AUGUSTO</t>
  </si>
  <si>
    <t>DE LA ROCHA VELIZ BLANCA VANINA</t>
  </si>
  <si>
    <t>CRUZ DERENZIN JOSE LUIS</t>
  </si>
  <si>
    <t>HUALLANCA HUAMAN SAMUEL NICOLAS</t>
  </si>
  <si>
    <t>CRESPO SANTA GADEA ARSENIO ALBERTO</t>
  </si>
  <si>
    <t>SALVADOR MENA FIDENCIO RUFINO</t>
  </si>
  <si>
    <t>SANCHEZ PINEDO LUIS JOEL</t>
  </si>
  <si>
    <t>HIDALGO RICARDE JESSICA MARLENE</t>
  </si>
  <si>
    <t>REYES MAQUI GRIMALDO MARCIAL</t>
  </si>
  <si>
    <t>SANCHEZ ALMIDON NELIDA SONIA</t>
  </si>
  <si>
    <t>AGUIRRE ESTRADA LUIS ALFREDO</t>
  </si>
  <si>
    <t>GARCIA ESPINOZA MARY ISABEL</t>
  </si>
  <si>
    <t>AZABACHE NECIOSUPE JOSE MANUEL</t>
  </si>
  <si>
    <t>VILA LA SERNA LUIS</t>
  </si>
  <si>
    <t>SILVA DE FLORES MARILYN</t>
  </si>
  <si>
    <t>MENDEZ QUISPE MARCO ANTONIO</t>
  </si>
  <si>
    <t xml:space="preserve">RAMOS TINCO FELIX </t>
  </si>
  <si>
    <t>GALVEZ CARAZAS HENRY WALTER</t>
  </si>
  <si>
    <t>ROMUALDO COLONIA RONETT WILBERTO</t>
  </si>
  <si>
    <t>ALMONACIN SANTIAGO JESSICA</t>
  </si>
  <si>
    <t>WILLIAM ROMERO LEON</t>
  </si>
  <si>
    <t>EVANAN HUANCAHUARI CESAR MACHI</t>
  </si>
  <si>
    <t>JIMENEZ TELLO HAROLDO</t>
  </si>
  <si>
    <t>POMA HUAMANI MARTIN BORMAN</t>
  </si>
  <si>
    <t>CERRON MADUEÑO CARLOS ENRIQUE</t>
  </si>
  <si>
    <t>FLORES CONDORI CRISANTO</t>
  </si>
  <si>
    <t>VILA VELASQUEZ MARGOT IRENE</t>
  </si>
  <si>
    <t>CAÑARI MUÑOZ GUIDO</t>
  </si>
  <si>
    <t>JUAN LUIS OSCCO GONZALES</t>
  </si>
  <si>
    <t>PALOMINO FERNANDEZ SARA LUZ</t>
  </si>
  <si>
    <t>CARRIZALES CONDORI DE CARRIZALES MONICA JULIA</t>
  </si>
  <si>
    <t>SOLANO HUAMAN ABRAHAM</t>
  </si>
  <si>
    <t>SUAREZ PALACIN MANRIQUE JESUS</t>
  </si>
  <si>
    <t>LAZARO ECHEVARRIA ALEJANDRO MAURO</t>
  </si>
  <si>
    <t>GUTIERREZ POMA JULIAN</t>
  </si>
  <si>
    <t>CHOY TOLEDO ROSA DORA</t>
  </si>
  <si>
    <t>CANCHIHUAMAN ESPINOZA EDINSON AURELIO</t>
  </si>
  <si>
    <t>RAMIREZ ROMANI ANTONIO</t>
  </si>
  <si>
    <t>ZAPATA SANI EDGAR</t>
  </si>
  <si>
    <t>CONDOR SUAZO JOSE</t>
  </si>
  <si>
    <t>ASIS RAYMUNDO RICHARD GUSTAVO</t>
  </si>
  <si>
    <t>RIVERA HUAMAN SOFIA LEONOR</t>
  </si>
  <si>
    <t>PARCAYA CRUZADO JULIO CESAR</t>
  </si>
  <si>
    <t>LOPEZ FLORES CARLOS AMBROCIO</t>
  </si>
  <si>
    <t>CARDENAS NORES MARCOS OSWALDO</t>
  </si>
  <si>
    <t xml:space="preserve">HERRERA QUINTEROS JULIANA </t>
  </si>
  <si>
    <t>GRANZA TORO ISABEL CECILIA</t>
  </si>
  <si>
    <t>VILCA CABALLERO DAVID</t>
  </si>
  <si>
    <t>CESAR CASTILLO FERNANDEZ</t>
  </si>
  <si>
    <t>RODRIGUEZ TORIBIO DE MAYSER MIRIAM ANTONIA</t>
  </si>
  <si>
    <t>QUISPETITO PALOMINO EMILIANO</t>
  </si>
  <si>
    <t>BARRENECHEA DAMIAN VIDAL NIVARDO</t>
  </si>
  <si>
    <t>JARA RIVAS VICTOR ROLANDO</t>
  </si>
  <si>
    <t>ZAVALETA ADRIAN MARTIN JESUS</t>
  </si>
  <si>
    <t>LINARES FRANCIA JORGE RODOLFO</t>
  </si>
  <si>
    <t>LICLA HUAMANCHA ABILIO JUAN</t>
  </si>
  <si>
    <t>AMANQUI SALAZAR LORENZO MOISES</t>
  </si>
  <si>
    <t>ROJAS QUISPE DIONISIA</t>
  </si>
  <si>
    <t>CONGACHA SULCA FRANCISCA</t>
  </si>
  <si>
    <t>CASTRO CHAVEZ SANDRA ROSSANA</t>
  </si>
  <si>
    <t>PABLO CAMPOS NANCY MARGOT</t>
  </si>
  <si>
    <t>MERINO VELEZ NELIDA EDITH</t>
  </si>
  <si>
    <t xml:space="preserve">RIOS LUDEÑA ZOSIMO </t>
  </si>
  <si>
    <t>LOPEZ ROJAS JOSE GIL</t>
  </si>
  <si>
    <t>CAMARGO VILLACORTA VIDAL</t>
  </si>
  <si>
    <t>SAENZ SAENZ, JUAN ANTONIO</t>
  </si>
  <si>
    <t>BARDALES PARDO LUIS FRANCISCO</t>
  </si>
  <si>
    <t>KLAUER RECALDE MARIO RAMON</t>
  </si>
  <si>
    <t>HUERTA CHAVEZ TEOFILO HUMBERTO</t>
  </si>
  <si>
    <t>NALVARTE LIZAN EVARISTA</t>
  </si>
  <si>
    <t>FLORES TERRONES RONNY ORLANDO</t>
  </si>
  <si>
    <t>CEREZO ARUCUTIPA MONICA ROSA</t>
  </si>
  <si>
    <t>LLALLI GUERRERO JUAN CARLOS</t>
  </si>
  <si>
    <t>AGUIRRE DEL PINO FELIPE</t>
  </si>
  <si>
    <t>OBLITAS TELLO MARCO ANTONIO</t>
  </si>
  <si>
    <t>CASTRO JONES HAYDEE MARILU</t>
  </si>
  <si>
    <t>MELCHOR JULIAN VDA.DE HUARCAYA FRANCISCA</t>
  </si>
  <si>
    <t>HUARCAYA MELCHOR PEDRO DIONISIO</t>
  </si>
  <si>
    <t>HUARCAYA MELCHOR JULIO</t>
  </si>
  <si>
    <t>TORREJON PORRAS BEATRIZ LEONOR</t>
  </si>
  <si>
    <t>CHAVEZ PINEDA DE HUARCAYA LUZMILA</t>
  </si>
  <si>
    <t>SOLOGUREN VELASQUEZ CLAUDIA</t>
  </si>
  <si>
    <t>SANCHEZ SANCHEZ REDY MARIBEL</t>
  </si>
  <si>
    <t>MIGUEL ANGEL BERROSPI JARA</t>
  </si>
  <si>
    <t>MIYASHIRO MIYAGUI ROBERTO</t>
  </si>
  <si>
    <t>RAMOS MORALES MARIA NORA</t>
  </si>
  <si>
    <t>MILKA ALICIA VALENCIA PIÑAN</t>
  </si>
  <si>
    <t>ORCON CONDO EFRAIN</t>
  </si>
  <si>
    <t>BUSTAMANTE MILLA JUAN ALFREDO</t>
  </si>
  <si>
    <t>PORTOLLANO PISCO FLORA</t>
  </si>
  <si>
    <t>HERRERA CHAVEZ HEIMER RONALD</t>
  </si>
  <si>
    <t>ARCOS YAYA LUIS ENRIQUE</t>
  </si>
  <si>
    <t>CCECCAÑO ALARCON VICTOR VIRGILIO</t>
  </si>
  <si>
    <t>RIVERA RODRIGUEZ CELSO</t>
  </si>
  <si>
    <t>CHAVEZ PAREDES SEBASTIAN</t>
  </si>
  <si>
    <t>MERCADO CABRERA JOHN DILMER</t>
  </si>
  <si>
    <t>MILLA RAMOS PEDRO PABLO</t>
  </si>
  <si>
    <t>TOCTO ULLOA AUSTRAGILDA</t>
  </si>
  <si>
    <t>BALTAZAR URRUTIA JOSE LUIS</t>
  </si>
  <si>
    <t>GONGORA PAGAN YOSIV LUIS</t>
  </si>
  <si>
    <t>BECERRA JARA DEYSI CARMEN</t>
  </si>
  <si>
    <t>FLORES DE CHILIN MARUJA</t>
  </si>
  <si>
    <t>RAMOS RAMOS EDUARDO</t>
  </si>
  <si>
    <t>GODOY HUAMANI ENRIQUE</t>
  </si>
  <si>
    <t>MELO DE ZEGARRA FRANCISCA ESPIRITA</t>
  </si>
  <si>
    <t>MENDO DELGADO ALBERTO ANTONIO</t>
  </si>
  <si>
    <t>PAREDES AMESQUITA EDGAR VICENTE</t>
  </si>
  <si>
    <t>COICA CHAVEZ RAUL JOSUE</t>
  </si>
  <si>
    <t>RIVERO BAHAMONDE HUMBERTO EDUARDO</t>
  </si>
  <si>
    <t>OLGA VILLANUEVA PALOMINO</t>
  </si>
  <si>
    <t>ALARCON BARAHONA WILLY TEODORO</t>
  </si>
  <si>
    <t>CUCHUYRUMI MORALES DORA</t>
  </si>
  <si>
    <t>Arias Borda Romina Andrea</t>
  </si>
  <si>
    <t>PAREDES ROJAS LUIS ANGEL</t>
  </si>
  <si>
    <t>POMAJULCA SOLIS HEBERT ROBERTO</t>
  </si>
  <si>
    <t>TAYPE TUMPAY DE DIAZ</t>
  </si>
  <si>
    <t>HUARCAYA MELCHOR RUTH</t>
  </si>
  <si>
    <t>CANCHALLA MORALES JUAN WILBER</t>
  </si>
  <si>
    <t>ZEVALLOS ARROYO CARMEN ALEJANDRINA</t>
  </si>
  <si>
    <t>NUÑEZ CASTILLO AGUSTIN GUIDO</t>
  </si>
  <si>
    <t>TOLENTINO MUÑOZ CESAR ANTHONY</t>
  </si>
  <si>
    <t>BUENO TIPTO DE ZEGARRA KARINA LEONOR</t>
  </si>
  <si>
    <t>PEÑA PEREZ JOSE ANTHONY</t>
  </si>
  <si>
    <t>GARCIA MANDUJANO PEDRO AUGUSTO</t>
  </si>
  <si>
    <t>QUISPE CONDORI JHONNY GUSTAVO</t>
  </si>
  <si>
    <t>HUAMANI HUAMAN TITO CARLOS</t>
  </si>
  <si>
    <t>HUMBERTO HENRY CHECCA VILCA</t>
  </si>
  <si>
    <t>QUINTANA ROMERO JORGE LUIS</t>
  </si>
  <si>
    <t>ASTOVILCA FLORES CIRIACO</t>
  </si>
  <si>
    <t>TITO HUARCAYA LUIS ALBERTO</t>
  </si>
  <si>
    <t>DE LA CRUZ AYQUIPA PAULO CESAR</t>
  </si>
  <si>
    <t>CISNEROS MALLCCO ALDO MARCELO</t>
  </si>
  <si>
    <t>VERAMENDI REYES CHRISTIAN ANTONIO</t>
  </si>
  <si>
    <t>TAMAYO JANAMPA PAVEL HENRY</t>
  </si>
  <si>
    <t>RUIZ CHAVARRIA GUISELA MARILU</t>
  </si>
  <si>
    <t>CURI SOSA PACO ROBERTO</t>
  </si>
  <si>
    <t>ANGELES VILLAFUERTE JOHANS WILLIAM</t>
  </si>
  <si>
    <t>SANTOS GAMARRA SHEILA JESSICA</t>
  </si>
  <si>
    <t>GRANDE ARROYO MARIBEL JENNY</t>
  </si>
  <si>
    <t>VILCHEZ ALEJANDRIA MARIA EUMENIA</t>
  </si>
  <si>
    <t>LINARES GARCIA JEANS</t>
  </si>
  <si>
    <t>VERGARAY SANTIAGO LUIS ANTONIO</t>
  </si>
  <si>
    <t>DELGADO RIOS DANIEL ANTONIO</t>
  </si>
  <si>
    <t>PALAS CORONADO DIEGO MIGUEL</t>
  </si>
  <si>
    <t>CASTRO YANGALI SAMUEL ALBERTO</t>
  </si>
  <si>
    <t>TORREALVA FARGE KATIA</t>
  </si>
  <si>
    <t>OLIVOS MILLONES WILMER WOLVIN</t>
  </si>
  <si>
    <t xml:space="preserve">SANCHEZ SALINAS IVAN </t>
  </si>
  <si>
    <t>JUAN CARLOS YON WONG</t>
  </si>
  <si>
    <t>ARGOTE JAURI MARTIN ENRIQUE</t>
  </si>
  <si>
    <t>ZAVALETA ADRIAN EDUARDO SIMEON</t>
  </si>
  <si>
    <t>RODRIGUEZ ARMAS ALVARO JAVIER</t>
  </si>
  <si>
    <t>ENRIQUE ANGULO CRISTIAN</t>
  </si>
  <si>
    <t>TASAYCO RAMOS FRANCISCO</t>
  </si>
  <si>
    <t>MENDOZA VASQUEZ JUAN</t>
  </si>
  <si>
    <t>ALCANTARA SILVA EDGAR</t>
  </si>
  <si>
    <t>ARAUJO DIAZ IGNACIO</t>
  </si>
  <si>
    <t>CHAVARRIA FLORES MIGUEL</t>
  </si>
  <si>
    <t>ALARCON AGUIRRE EDILBERTO</t>
  </si>
  <si>
    <t>REGALADO CARRASCO BARTOLOME ROMAN</t>
  </si>
  <si>
    <t>FLORES DIAZ PACIFICO</t>
  </si>
  <si>
    <t>LESCANO MANCO JUSTO ALFREDO</t>
  </si>
  <si>
    <t>ORLING YEDER PALOMINO HUAMAN</t>
  </si>
  <si>
    <t>VICENTE MOSCOSO WILLIAM RICARDO</t>
  </si>
  <si>
    <t>VICENTE MOSCOSO RICARDO FABIAN</t>
  </si>
  <si>
    <t>ULARTE RIOS ANA MARIA</t>
  </si>
  <si>
    <t>RICARDO MARTIN FLORES CHAVEZ</t>
  </si>
  <si>
    <t>ROJAS ALBARRACIN LINCOLN ANGEL</t>
  </si>
  <si>
    <t>RICHARD PAUL NIQUIN MINAYA</t>
  </si>
  <si>
    <t>BAZO LOPEZ ENRIQUE OTILIO</t>
  </si>
  <si>
    <t>JIMENEZ OCHARAN OSCAR EDUARDO</t>
  </si>
  <si>
    <t>CAÑAMERO VELEZ ROSA ESPERANZA</t>
  </si>
  <si>
    <t>GONZALES RODRIGUEZ CARLOS ENRIQUE</t>
  </si>
  <si>
    <t>SALAS RAMIREZ JUAN MIGUEL</t>
  </si>
  <si>
    <t>SANCHEZ DE LA CRUZ ABEL AGUSTIN</t>
  </si>
  <si>
    <t>MANRIQUE GUZMAN FELIX JACINTO</t>
  </si>
  <si>
    <t>LLUMPO NECIOSUP MARIA VIOLETA</t>
  </si>
  <si>
    <t>CHAVARRY CARRANZA IRIS YOLANDA</t>
  </si>
  <si>
    <t>CAMPOS ALARCON OLID MAQUIVELO</t>
  </si>
  <si>
    <t>VILLALOBOS HURTADO JAVIER ALINDOR</t>
  </si>
  <si>
    <t>DEZA AYALA PILAR DEL ROCIO</t>
  </si>
  <si>
    <t>CORTEZ JARA JUAN ALBERTO</t>
  </si>
  <si>
    <t>CHERO AYASTA JOSE RAFAEL</t>
  </si>
  <si>
    <t>SILVA GUILLEN CARMEN ROSA</t>
  </si>
  <si>
    <t>CASTAÑEDA CASTRO CARLOS CESAR</t>
  </si>
  <si>
    <t>SUAREZ SANTA CRUZ ANTONIO ADAN</t>
  </si>
  <si>
    <t>VILLARREAL GIL JULIA ESTHER</t>
  </si>
  <si>
    <t>SANCHEZ BONILLA CARLOS ALFONSO</t>
  </si>
  <si>
    <t>RONALD EMILIO FARRO YAMUNAQUE</t>
  </si>
  <si>
    <t>CASTRO SANCHEZ LUIS HERNAN</t>
  </si>
  <si>
    <t>CASTAÑEDA CASTRO CENIA CASILDA</t>
  </si>
  <si>
    <t>FLORES ROJAS YUBER</t>
  </si>
  <si>
    <t>GOMEZ BAUTISTA ALFREDO</t>
  </si>
  <si>
    <t>HUAROC TICONA LUIS</t>
  </si>
  <si>
    <t xml:space="preserve">LICLA HUANACHA JUAN </t>
  </si>
  <si>
    <t>AMARQUI SALAZAR LORENZO MOISES</t>
  </si>
  <si>
    <t>DIAZ GUARNIZ MAGALI ALINA</t>
  </si>
  <si>
    <t>JULIO CONSTANTE ARTEAGA VILLANUEVA</t>
  </si>
  <si>
    <t>BERROSPI ESPINOZA VICTOR IVAN DEMETRIO</t>
  </si>
  <si>
    <t>PASTOR CIUDAD JOSE ANTONIO</t>
  </si>
  <si>
    <t>SILVA DIAZ DE ALVAREZ CLOTILDE</t>
  </si>
  <si>
    <t>TORREALVA SALVATIERRA IBSEN PORTUGAL</t>
  </si>
  <si>
    <t>DIAZ ESPINOZA ROBERTO</t>
  </si>
  <si>
    <t>JIMENO CARRANZA ERNESTO ENRIQUE</t>
  </si>
  <si>
    <t>MERINO TELLO KARIM</t>
  </si>
  <si>
    <t>TELLO HUEMURA RONALD ISIDORO</t>
  </si>
  <si>
    <t>TUESTA CALDERON NICOLAS</t>
  </si>
  <si>
    <t>ALFARO BELLO JHONNY FRANCIS</t>
  </si>
  <si>
    <t>ALVAREZ MIRANDA HUMBERTO GUSTAVO</t>
  </si>
  <si>
    <t>GUARNIZ AGUILAR SONIA CAROLINA</t>
  </si>
  <si>
    <t>ZARE CHACON JOSE ENRIQUE</t>
  </si>
  <si>
    <t>ARTEAGA PASTOR CARMEN JESUS</t>
  </si>
  <si>
    <t>BACALLA FERNANDEZ WILFREDO</t>
  </si>
  <si>
    <t>ESAINE PORTAL JOSE MARIO</t>
  </si>
  <si>
    <t>FLORES CERNA JUAN CARLOS</t>
  </si>
  <si>
    <t>CALDERON CARLOS LUIS MANUEL</t>
  </si>
  <si>
    <t>VASQUEZ BIFFI MAXIMO FRANCISCO</t>
  </si>
  <si>
    <t>BALAREZO AGUIRRE FELIX FORTUNATO</t>
  </si>
  <si>
    <t>CHUYE CASTRO MARCO ANTONIO</t>
  </si>
  <si>
    <t>TORRES CANO JESUS DAVID</t>
  </si>
  <si>
    <t xml:space="preserve">VERA AVELINO OSCAR </t>
  </si>
  <si>
    <t>VILCAMECHE LLACTAHUAMAN INES BERNARDA</t>
  </si>
  <si>
    <t>JULCARIMA SIMEON ROMULO JUAN</t>
  </si>
  <si>
    <t xml:space="preserve">PAUCARCHUCO HUANCA INOCENTE </t>
  </si>
  <si>
    <t>CONDOR CORDOVA LUIS GODOFREDO</t>
  </si>
  <si>
    <t xml:space="preserve">FREDY PALIAN HUAROC </t>
  </si>
  <si>
    <t>CARHUAMACA PEREZ DE REMIGIO</t>
  </si>
  <si>
    <t>CORDOVA MOYA SAUL</t>
  </si>
  <si>
    <t>BRAVO ESPINOZA VLADIMIR ANGEL</t>
  </si>
  <si>
    <t>MOTTA MUÑOZ VLADIMIR IVAN</t>
  </si>
  <si>
    <t>CAPACYACHI URCUHUARANGA IGOR ALDO</t>
  </si>
  <si>
    <t>CARRASCO SOTO OLGER</t>
  </si>
  <si>
    <t>ALIAGA VERA JUAN CARLOS</t>
  </si>
  <si>
    <t>MERCADO DE TERREROS ALBERTA</t>
  </si>
  <si>
    <t>ALFREDO BENITEZ</t>
  </si>
  <si>
    <t>LOAYZA ARIAS CARLOS MAXIMO</t>
  </si>
  <si>
    <t>HERRERA AQUINO ANTONIO ROGER</t>
  </si>
  <si>
    <t>LOPEZ OCAMPO MILAGROS PAOLA</t>
  </si>
  <si>
    <t>VALLE DURANTES WALTER</t>
  </si>
  <si>
    <t xml:space="preserve">MENDIETA OLARTE MIGUEL </t>
  </si>
  <si>
    <t>SOLANO ARZAPALO LUIS ANGEL</t>
  </si>
  <si>
    <t>AGUERO LLERENA VICTOR AMADOR</t>
  </si>
  <si>
    <t>AQUINO AYLAS CARLOS RAUL</t>
  </si>
  <si>
    <t>VALLE DURANTES JOSE ANTONIO</t>
  </si>
  <si>
    <t>OSORIO ESTEBAN EDITA NANCY</t>
  </si>
  <si>
    <t>HILARIO GARCIA WALDO FERNANDO</t>
  </si>
  <si>
    <t>PEÑA HUAMAN LEONOR ANA</t>
  </si>
  <si>
    <t>DAVILA REYNA JIMMY ENRIQUE</t>
  </si>
  <si>
    <t>ALVAREZ MIRANDA HUMBERTO</t>
  </si>
  <si>
    <t>CANCHIHUAMAN SUSANIBAR POLONIO</t>
  </si>
  <si>
    <t>POMA YANTAS MARIA LUZ</t>
  </si>
  <si>
    <t>JARAMILLO MACHACUAY ANA MARIA</t>
  </si>
  <si>
    <t>CAMAVILCA CARBAJAL VILMA ELMA</t>
  </si>
  <si>
    <t>ARIAS QUIQUIA ROBERTO DEMESIO</t>
  </si>
  <si>
    <t>RAZA CHAGUA MIQUER HIMERON</t>
  </si>
  <si>
    <t>FLORES ESTABRIDIS ANA TEODORA</t>
  </si>
  <si>
    <t>HUARCAYA VDA DE GALINDO JULIA</t>
  </si>
  <si>
    <t>REYES BELLIDO ANGEL MICHEL</t>
  </si>
  <si>
    <t>PAREDES MENDOZA CLISIDERIO VICTOR</t>
  </si>
  <si>
    <t>PAUCAR INGA TONY EDGARDO</t>
  </si>
  <si>
    <t>TERREROS MERCADO EDGAR EDMUNDO</t>
  </si>
  <si>
    <t>ESPINOZA GALVEZ JOSE ANTONIO</t>
  </si>
  <si>
    <t>CHEGLIO FLORES VICTOR DANTE</t>
  </si>
  <si>
    <t>SALCEDO LAGOS ADRIAN PAULINO</t>
  </si>
  <si>
    <t>JAVIER ENRIQUE FLORIAN IKEHARA</t>
  </si>
  <si>
    <t>SALCEDO LAGOS JUAN CARLOS</t>
  </si>
  <si>
    <t xml:space="preserve">ROJAS GUTIERREZ OTTO </t>
  </si>
  <si>
    <t>POLANCO SONCCO WALTER PEDRO</t>
  </si>
  <si>
    <t>FIGUEROA TORRES ELOY</t>
  </si>
  <si>
    <t>YANCE MENDOZA ALCA FRANCISCO</t>
  </si>
  <si>
    <t>ACUACHE ESPINO JUAN ALFREDO</t>
  </si>
  <si>
    <t>MANCILLA SOTO JOSE CARLOS</t>
  </si>
  <si>
    <t>RAMIREZ FRANCO TEOBALDO SAUL</t>
  </si>
  <si>
    <t>AIQUE RIVAS EDGAR GERMAN</t>
  </si>
  <si>
    <t>TORRES MATTA LUIS GILBERTO</t>
  </si>
  <si>
    <t>CARTAGENA MASSONI VICTOR ANIBAL</t>
  </si>
  <si>
    <t>SANCHEZ SEBASTIAN ANDRES FERNANDO</t>
  </si>
  <si>
    <t>ZEVALLOS BARRIOS FRANCO EMILIO</t>
  </si>
  <si>
    <t>VALDIVIA HINOJOSA JORGE ANUNCIACION</t>
  </si>
  <si>
    <t>GRADOS VARGAS MARIA ELIZABETH</t>
  </si>
  <si>
    <t>QUISPE CORDERO SERAPIO HERMES</t>
  </si>
  <si>
    <t>KCOMT YONJOY FERNANDO MOQUIN</t>
  </si>
  <si>
    <t>GONZALES ALVAREZ LUIS ALBERTO</t>
  </si>
  <si>
    <t>ELVA CAMASCA HERNANDEZ</t>
  </si>
  <si>
    <t>MARTINEZ MATEO CARLOS ABRAHAM</t>
  </si>
  <si>
    <t>GARCIA DONAYRE JORGE LUIS</t>
  </si>
  <si>
    <t>ARROYO PIZARRO EDWIN WALTER</t>
  </si>
  <si>
    <t>PALOMINO GOMEZ JESUS MARTIN</t>
  </si>
  <si>
    <t>PEREZ EVES LUIS ALBERTO</t>
  </si>
  <si>
    <t>GUTIERREZ RONCEROS LUIS ENRIQUE</t>
  </si>
  <si>
    <t>SUCESION HUALPA TENORIO JHONNY WILDE</t>
  </si>
  <si>
    <t>ROSA CARBAJAL GUERRA ROSA BERTHA</t>
  </si>
  <si>
    <t>FLORES PEREZ JESUS GEOVANY</t>
  </si>
  <si>
    <t xml:space="preserve">OCHOA PEREZ FIDEL </t>
  </si>
  <si>
    <t xml:space="preserve">DEUDOR PONCE ELIZABETH </t>
  </si>
  <si>
    <t>MALDONADO RIVERA ARTURO</t>
  </si>
  <si>
    <t>PEDRO CHAUPIS ARMAS</t>
  </si>
  <si>
    <t>Requena Romero Óscar</t>
  </si>
  <si>
    <t>PINAO ATANACIO JAIME</t>
  </si>
  <si>
    <t>LAPA DIANDERAS HILDA DORIS</t>
  </si>
  <si>
    <t>PORTUGAL HUAMAN BENITO JUVENAL</t>
  </si>
  <si>
    <t>CHURA ROJAS EDGAR</t>
  </si>
  <si>
    <t xml:space="preserve">OQUENDO UGARTE FLORENCIA </t>
  </si>
  <si>
    <t>PAUCCAR HUAMAN ANTONIO</t>
  </si>
  <si>
    <t>SARMIENTO PIMENTEL FERNANDO</t>
  </si>
  <si>
    <t xml:space="preserve">ABARCA LAIME JESUS </t>
  </si>
  <si>
    <t xml:space="preserve">SERRANO VALENZUELA YONNY </t>
  </si>
  <si>
    <t>RODRIGUEZ BARAZORDA ROSMERY</t>
  </si>
  <si>
    <t>OJEDA ALMIRON MOISES</t>
  </si>
  <si>
    <t>MENDOZA ZAPANA DAVID</t>
  </si>
  <si>
    <t>AYVAR JIMENEZ RENE</t>
  </si>
  <si>
    <t>VILLA VILLA ARTURO IVAN</t>
  </si>
  <si>
    <t>QUIROZ RODRIGUEZ WILMER</t>
  </si>
  <si>
    <t>WONG CHONE WILSON</t>
  </si>
  <si>
    <t>HOTEL LOS DELFINES</t>
  </si>
  <si>
    <t>MAMANI CONSA HILARIO</t>
  </si>
  <si>
    <t xml:space="preserve">SALCE MEJIA FREDY </t>
  </si>
  <si>
    <t>RAUL NAVARRO</t>
  </si>
  <si>
    <t>CHASIN CUTIPA JESUS</t>
  </si>
  <si>
    <t>OVALLE CAMARGO SOFIA</t>
  </si>
  <si>
    <t>GONZALES SANTOS WILLIAM ALBERTO</t>
  </si>
  <si>
    <t>PALOMINO SUAREZ JUSTO</t>
  </si>
  <si>
    <t>QUISPE ZAVALA JOSE MANUEL</t>
  </si>
  <si>
    <t>QUISPE ZAVALA FERNANDO</t>
  </si>
  <si>
    <t>CAVALCANTI VASQUEZ PABLO</t>
  </si>
  <si>
    <t>DIAZ NUÑEZ LUIS ALBERTO</t>
  </si>
  <si>
    <t>VICTOR GARCIA EVANGELISTA</t>
  </si>
  <si>
    <t>CASTANEDA REVILLA ANTONIO NICOLAS</t>
  </si>
  <si>
    <t>CASTILLO SANCHEZ ROBERT FRANCIS</t>
  </si>
  <si>
    <t>AMAYA SANDIGA MOISES</t>
  </si>
  <si>
    <t>Santillana Osso de Macias Liliana Martha</t>
  </si>
  <si>
    <t>TARAZONA FERNANDEZ JORGE LUIS</t>
  </si>
  <si>
    <t>MACIAS PEREZ JUAN ENRIQUE</t>
  </si>
  <si>
    <t>GALVEZ ILLACONZA FIDENCIANO</t>
  </si>
  <si>
    <t>PACHECO CHINCHA GERARDO JORGE</t>
  </si>
  <si>
    <t>GARAY FRANCISCO EMILIANO MAXIMO</t>
  </si>
  <si>
    <t>PARRAGUEZ REYES FELIX RAMON</t>
  </si>
  <si>
    <t>VALENCIA CONTRERAS ARNALDO CARLOS</t>
  </si>
  <si>
    <t>SONCO QUISPE ANGELICA TERESA</t>
  </si>
  <si>
    <t>PILCO BERROSPI PABLO ULPIANO</t>
  </si>
  <si>
    <t>CARDENAS ZAVALA LUISA TEODOLINDA</t>
  </si>
  <si>
    <t>JULIO RAMOS SALAZAR</t>
  </si>
  <si>
    <t>ALARCON ACOSTA MARCO ANTONIO</t>
  </si>
  <si>
    <t>LOPEZ ARRESE HELENO GABRIEL</t>
  </si>
  <si>
    <t>RAMOS GALLARDO KARLA MEDALLY</t>
  </si>
  <si>
    <t>CASTRO CACEDA LUIS</t>
  </si>
  <si>
    <t xml:space="preserve">TERRONES TERAN PEDRO </t>
  </si>
  <si>
    <t>SALDAÑA PEREZ SANTIAGO</t>
  </si>
  <si>
    <t>SANCHEZ PORTAL JUAN ALEJANDRO</t>
  </si>
  <si>
    <t>CUEVA DE MALCA AGRIPINA</t>
  </si>
  <si>
    <t>CARLOS BAUTISTA DEZA RODAS</t>
  </si>
  <si>
    <t>FLORES VARGAS JOSE ANTONIO</t>
  </si>
  <si>
    <t>ROJAS MARIN JULIO CESAR</t>
  </si>
  <si>
    <t>VALENCIA VARGAS SEVERINA</t>
  </si>
  <si>
    <t>BALDEON CALDERON ROMELIO HIPOLITO</t>
  </si>
  <si>
    <t>HUAMANI REYES FLORENTINO</t>
  </si>
  <si>
    <t>FLORES NAVARRO JESUS ELADIO</t>
  </si>
  <si>
    <t>PEDRO ROLANDO ROSAS CERVANTES</t>
  </si>
  <si>
    <t>CATERIANO ESTREMADOYRO EDGARDO VICTOR HUGO</t>
  </si>
  <si>
    <t>GALLEGOS BOLAÑOS JUAN ROGELIO</t>
  </si>
  <si>
    <t>CALDERON DE ALARCON FELICIANA ELSA</t>
  </si>
  <si>
    <t>AYBAR ZARABIA VICTOR GRIMALDO</t>
  </si>
  <si>
    <t>FEBRES MARDINI JORGE MARTIN</t>
  </si>
  <si>
    <t>PEROCHENA REAÑO CARLOS RENATO</t>
  </si>
  <si>
    <t>HUACAN PACHECO PABLO JAVIER</t>
  </si>
  <si>
    <t>MUÑIZ PACHECO LUIS JORGE</t>
  </si>
  <si>
    <t>RIVERA MEDINA JESUS ALBERTO</t>
  </si>
  <si>
    <t>CHUNGA CHICATA EDUARDO RAFAEL</t>
  </si>
  <si>
    <t>CAHUAPAZA CUBA EDWIND OSCAR</t>
  </si>
  <si>
    <t>RUIZ MANRIQUE CARLA DELIA</t>
  </si>
  <si>
    <t>RONDON CARREON GABY FIORELLA</t>
  </si>
  <si>
    <t>BARRIGA AGUILAR DEYVI NELSON</t>
  </si>
  <si>
    <t>SUCESION TORRES CARBAJAL JEANETTE FELICIA</t>
  </si>
  <si>
    <t>OJEDA CONTRERAS JOSE LUIS</t>
  </si>
  <si>
    <t>COLQUEHUANCA MAMANI BASILIO FELIPE</t>
  </si>
  <si>
    <t>MEJIA ESQUIVIAS PEDRO ROBERTO</t>
  </si>
  <si>
    <t>VILLANUEVA GUILLEN GREGORIO</t>
  </si>
  <si>
    <t>NAVARRO HUAMAN LOURDES MARIBEL</t>
  </si>
  <si>
    <t>MOLINA SALINAS ALIPIO ARMANDO</t>
  </si>
  <si>
    <t xml:space="preserve">TREBEJO PEÑA FROILAN </t>
  </si>
  <si>
    <t>LLIMPE NINO HAYDEE</t>
  </si>
  <si>
    <t>AGUILAR DE ANTUNEZ ROSA NELLY</t>
  </si>
  <si>
    <t>ZARZOSA MONTES ESPERANZA JULIA</t>
  </si>
  <si>
    <t>LOZADA FARFAN VICTOR ANDRES</t>
  </si>
  <si>
    <t>MORY ESPINOZA AZUCENA MARCELINA</t>
  </si>
  <si>
    <t>MORALES DEXTRE FILIBERTO BERNARDO</t>
  </si>
  <si>
    <t>CACERES HUAMAN VICTOR</t>
  </si>
  <si>
    <t>VICTOR ALVAREZ LA TORRE</t>
  </si>
  <si>
    <t xml:space="preserve">VALVERDE PORFIRIO TOMAS </t>
  </si>
  <si>
    <t>CEVERO SOLIZ NOEMI ELENA</t>
  </si>
  <si>
    <t>FERNANDO CABANILLAS VIZCONDE</t>
  </si>
  <si>
    <t>PAREDES SILVA DANIEL GILBERT</t>
  </si>
  <si>
    <t>CHUNGA GALLARDO ROSA ELVIRA</t>
  </si>
  <si>
    <t>MAYER VALENCIA RUBEN RICARDO</t>
  </si>
  <si>
    <t>CORDOVA NIZAMA MIGUEL HENRY</t>
  </si>
  <si>
    <t>MAMANI LOPEZ JOSE DANIEL</t>
  </si>
  <si>
    <t>MEGO JARA JESUS</t>
  </si>
  <si>
    <t>MIRANDA TUPA LEONIDAS</t>
  </si>
  <si>
    <t>GONZALES CARDOZO MAXIMO ANTONIO</t>
  </si>
  <si>
    <t>CAPARO GALLEGOS JUAN</t>
  </si>
  <si>
    <t>VALDERRAMA PEREZ EDUARD</t>
  </si>
  <si>
    <t>RUIZ CRUZADO HOWARD REGGIS</t>
  </si>
  <si>
    <t>GALLO CABALLERO HENRY WILLIAM</t>
  </si>
  <si>
    <t>CACHI TORRES CHRISTIAN FREDY</t>
  </si>
  <si>
    <t>YOUNG MALATESTA TOMAS JESUS FERNANDO</t>
  </si>
  <si>
    <t>VILCAYAURI ROMERO ANA LUZ</t>
  </si>
  <si>
    <t>PEÑA SANTIAGO NELLY</t>
  </si>
  <si>
    <t>HERRERA MUNAYCO ROMAN WLADIMIR</t>
  </si>
  <si>
    <t xml:space="preserve">LICLA RIVERA JOHNNY </t>
  </si>
  <si>
    <t>ROJAS COSME MOISES</t>
  </si>
  <si>
    <t>CARLOS RUIZ ALEXIS ENRIQUE</t>
  </si>
  <si>
    <t>SIFUENTES GUERRA PERCY</t>
  </si>
  <si>
    <t>MARQUEZADA SOTELO MONICA KARINA</t>
  </si>
  <si>
    <t>MANCILLA CASTRO BECKY ROCIO</t>
  </si>
  <si>
    <t>SOLANO GUILLEN PEDRO ALEXANDER</t>
  </si>
  <si>
    <t xml:space="preserve">ROMERO LAVADO RODRIGO </t>
  </si>
  <si>
    <t>SEVILLANO GARCIA JOEL CARLOS</t>
  </si>
  <si>
    <t>IBARRA SERAFIN ROSARIO MARIA DE JESUS</t>
  </si>
  <si>
    <t>PAMELA MENDO VARGAS</t>
  </si>
  <si>
    <t>QUIROZ ZEVALLOS CARLOS MYKOLTH</t>
  </si>
  <si>
    <t>MARIN SAUCEDO WILDER</t>
  </si>
  <si>
    <t xml:space="preserve">CASTRO ORDINOLA DAVID </t>
  </si>
  <si>
    <t>GONSALEZ HUACHACA LUIS DARIO</t>
  </si>
  <si>
    <t>PAICO CRUZ JUAN CARLOS</t>
  </si>
  <si>
    <t>SALAZAR TORRES LIZET IVONNE</t>
  </si>
  <si>
    <t>TORRES COLLANTES CLAUDIA CHRISTINA</t>
  </si>
  <si>
    <t xml:space="preserve">JUSTO SOTO ROBIN </t>
  </si>
  <si>
    <t>TARAZONA RODRIGUEZ OMAR ULIANOW</t>
  </si>
  <si>
    <t>CASTILLO APARICIO JUAN MANUEL</t>
  </si>
  <si>
    <t>IGLESIAS VIENA KARLA ERIKA</t>
  </si>
  <si>
    <t>PAREDES MARTINEZ MERRY CRISTIAN</t>
  </si>
  <si>
    <t>CARLOS ALBERTO LOPEZ SOTO</t>
  </si>
  <si>
    <t>PALOMINO SUAREZ JOSE RUBEN</t>
  </si>
  <si>
    <t>KIMSA FRESH E.I.R.L.</t>
  </si>
  <si>
    <t>ROBLEDO ORTIZ JIMMY GASTON</t>
  </si>
  <si>
    <t>HUAYTALLA CUYA LUIS ALBERTO</t>
  </si>
  <si>
    <t>CALLE RUIZ WALTER ALDO</t>
  </si>
  <si>
    <t>GUTIERREZ GABRIEL GENARO WILFREDO</t>
  </si>
  <si>
    <t xml:space="preserve">VILA VELASQUEZ LILIANA </t>
  </si>
  <si>
    <t>CARRERA CERNA JESUS HECTOR</t>
  </si>
  <si>
    <t>DIAZ LOZANO TANIA GIOVANNA</t>
  </si>
  <si>
    <t xml:space="preserve">GUZMAN OTERO GUILLERMA </t>
  </si>
  <si>
    <t>SECHURAN COBOS ERIHS FELIX</t>
  </si>
  <si>
    <t>TORRES PERALTA JUAN LUIS</t>
  </si>
  <si>
    <t>NILTON CUSICHE HUANACO</t>
  </si>
  <si>
    <t>TABOADA QUISPE KATERINE DALIA</t>
  </si>
  <si>
    <t>PEÑA HERNANDEZ KETTY CAROL</t>
  </si>
  <si>
    <t xml:space="preserve">GIL ANGOSTO RENATO </t>
  </si>
  <si>
    <t xml:space="preserve">LLANQUICHUQUE DE LA CRUZ JUAN </t>
  </si>
  <si>
    <t>SALINAS MORTACERO OMAR CHRISTIAN</t>
  </si>
  <si>
    <t>AMASIFUEN HERRERA JUDITH ROCIO</t>
  </si>
  <si>
    <t>CAMANI PALOMINO RAUL HENRY</t>
  </si>
  <si>
    <t>MENDEZ FLORES WILLIAM HERNAN</t>
  </si>
  <si>
    <t>HIDALGO DAGA ANA CECILIA</t>
  </si>
  <si>
    <t>ROBLES YAURI ERIKA ESTHER</t>
  </si>
  <si>
    <t>BERLANGA GUTIERREZ ALEXANDER OMAR</t>
  </si>
  <si>
    <t>ZAMORA LIZARBE LUCY MARIBEL</t>
  </si>
  <si>
    <t xml:space="preserve">TAPARA SOTOMAYOR DORIS </t>
  </si>
  <si>
    <t>ALAYO PORTURAS DE VILCA MARIA ELENA</t>
  </si>
  <si>
    <t xml:space="preserve">PORTOCARRERO BAZAN EDGAR </t>
  </si>
  <si>
    <t xml:space="preserve">SANTILLAN VILLANUEVA GUSTAVO </t>
  </si>
  <si>
    <t xml:space="preserve">DUEÑAS PULIDO EDBER </t>
  </si>
  <si>
    <t>SULCARAY CUCHO LUIS</t>
  </si>
  <si>
    <t>CARHUAMACA INOCENTE ROXANA JANETH</t>
  </si>
  <si>
    <t>FLORES VELAYARCE OMAR</t>
  </si>
  <si>
    <t xml:space="preserve">MELGAREJO HUAMAN ABEL </t>
  </si>
  <si>
    <t>LOBATO LUNA DE OLIDEN YANE</t>
  </si>
  <si>
    <t>DIAZ FRETEL MIRCO</t>
  </si>
  <si>
    <t>JULIO CESAR MILLA OBREGON</t>
  </si>
  <si>
    <t>TITO PALOMINO MAURICIO ANDRES</t>
  </si>
  <si>
    <t>TEJADA ARCE EDWIN EDUARDO</t>
  </si>
  <si>
    <t>DANIEL SANTOS MENDOZA GOMEZ</t>
  </si>
  <si>
    <t>DENNIS ACOSTA OLIVERA</t>
  </si>
  <si>
    <t>CHUCK RODRIGUEZ JUAN MARCELO</t>
  </si>
  <si>
    <t>QUISPE TTITO CELIA</t>
  </si>
  <si>
    <t>VALVERDE ANGULO JULIA ROCIO</t>
  </si>
  <si>
    <t xml:space="preserve">VALENTIN FLORES GABRIEL </t>
  </si>
  <si>
    <t>DONAYRE QUINTANA JUAN PABLO</t>
  </si>
  <si>
    <t>ESCOBEDO SANCHEZ JOSE GERARDO</t>
  </si>
  <si>
    <t>MARCOS HENRY FLORES JUAREZ</t>
  </si>
  <si>
    <t>TTITO QUISPE CARMELA</t>
  </si>
  <si>
    <t>MENDOZA TALAVERANO ANGEL ALEXIS</t>
  </si>
  <si>
    <t>TERAN SANTOS VICTOR RAUL</t>
  </si>
  <si>
    <t>FIESTAS SALCEDO JORGE NEPTALI</t>
  </si>
  <si>
    <t>JULCA HUAMALIANO JUAN AVELINO</t>
  </si>
  <si>
    <t>CARREÑO TORRES YANETH</t>
  </si>
  <si>
    <t>MELGAREJO REGALADO ALEXIS RODOMIRO</t>
  </si>
  <si>
    <t>CARBAJAL CARRASCAL NORA MARGARITA</t>
  </si>
  <si>
    <t>CHICMANA LOPEZ JAVIER</t>
  </si>
  <si>
    <t>SANCHEZ SARAVIA BENITO ADOLFO</t>
  </si>
  <si>
    <t>MUGUERZA CHAUCA MELVIN ERIC</t>
  </si>
  <si>
    <t>RAMIREZ HUAMAN JORGE</t>
  </si>
  <si>
    <t>PANTA CHAPOÑAN EDITH EMPERATRIZ</t>
  </si>
  <si>
    <t>GOMEZ ABREGU TITO PERCY</t>
  </si>
  <si>
    <t>COCHACHIN CORONADO SILVIA MARIA</t>
  </si>
  <si>
    <t>CHAUPEZ AYALA FREDY NOLBERTO</t>
  </si>
  <si>
    <t>CARTOLIN VARGAS LUIS ALBERTO</t>
  </si>
  <si>
    <t>VILLANUEVA SOLANO PILAR CECILIA</t>
  </si>
  <si>
    <t>SALAS HERRERA BENIGNO</t>
  </si>
  <si>
    <t>POMACAJA CUYA NORMA OFELIA</t>
  </si>
  <si>
    <t>MENDOZA YTO FERNANDO WILBERT</t>
  </si>
  <si>
    <t>Vasallo Chapoñan Martha Cecilia</t>
  </si>
  <si>
    <t>CONTRERAS CARRASCO CLERI CANDY</t>
  </si>
  <si>
    <t>CHONG MONTERO JONATHAN</t>
  </si>
  <si>
    <t>PACHO FLORES ERNESTO VIDAL</t>
  </si>
  <si>
    <t>CADILLO PAZ KENNDY KETTY</t>
  </si>
  <si>
    <t>ÑAÑEZ JARA BERNINZON PERCY</t>
  </si>
  <si>
    <t>RIMAC DE LA CRUZ SANTA ROSA</t>
  </si>
  <si>
    <t>VILLEGAS CASTRO JOHN RONALD</t>
  </si>
  <si>
    <t>ROJAS ORTEGA AYLLIN CELINDA</t>
  </si>
  <si>
    <t>PANDURO MONTERO ANGEL REYNALDO</t>
  </si>
  <si>
    <t>ARONI CHILLCCE JULIO CESAR</t>
  </si>
  <si>
    <t>QUISPE MERMA WALTER</t>
  </si>
  <si>
    <t>MALDONADO LUIS FREDY ROBERTO</t>
  </si>
  <si>
    <t>ISRAEL ANDIA SAMANIEGO</t>
  </si>
  <si>
    <t>ANGULO BOHORQUEZ NORA VANNESA</t>
  </si>
  <si>
    <t>ORDINOLA MARENGO REYNALDO SAUL</t>
  </si>
  <si>
    <t>JUSTO BETETA LISSI YESENIA</t>
  </si>
  <si>
    <t>GALLEGOS SAN MIGUEL ALEJANDRO VIDAL</t>
  </si>
  <si>
    <t>YATACO SILVA LUIS AURELIO</t>
  </si>
  <si>
    <t>MAGUIÑA ALVARADO ELIAS FLORIAN</t>
  </si>
  <si>
    <t>GUILLEN NAVARRO BEATRIZ ROSSANA</t>
  </si>
  <si>
    <t>CAQUI CABALLER JOHN APOLONIO</t>
  </si>
  <si>
    <t>BURZZIO CABRERA JUAN JOSE</t>
  </si>
  <si>
    <t>HUAMAN LOPEZ FLOR MARLENY</t>
  </si>
  <si>
    <t>CAMINO ALVAREZ LUIS CARLOS</t>
  </si>
  <si>
    <t>JUAN DE DIOS HUARANGA RONALD</t>
  </si>
  <si>
    <t>CRUZ QUIÑONES JORGE LUIS</t>
  </si>
  <si>
    <t>ZAMORA LIZARBE MONICA JANETH</t>
  </si>
  <si>
    <t>MILLA MILLA HUGO JAVIER</t>
  </si>
  <si>
    <t>ROSADIO ASTE JUAN</t>
  </si>
  <si>
    <t>MENDOZA AMARINGO DIANA FLOR</t>
  </si>
  <si>
    <t>GUEVARA DIAZ OSCAR AUGUSTO</t>
  </si>
  <si>
    <t>CCALLO CONDORI CARLOS ENRIQUE</t>
  </si>
  <si>
    <t>CHAMBILLA MENA NORMA ITALA</t>
  </si>
  <si>
    <t>CRUZ TORIBIO EDWIN ORLANDO</t>
  </si>
  <si>
    <t>FERNANDEZ DIAZ OSCAR IVANHOE</t>
  </si>
  <si>
    <t>ZELAYA VARGAS JOHN ABEL</t>
  </si>
  <si>
    <t>VILLARREAL AGUIRRE FEDERICO ROBERTO</t>
  </si>
  <si>
    <t>ARTURO IVAN VILA VILA</t>
  </si>
  <si>
    <t>VILLA GADEA FRANCESCA MILAGROS</t>
  </si>
  <si>
    <t>BUSTAMANTE ASTOQUILCA MOISES BENITO</t>
  </si>
  <si>
    <t>LEON SILVA ROBERTO RAFAEL</t>
  </si>
  <si>
    <t>DUEÑAS CACERES LIZ CAROLAYN</t>
  </si>
  <si>
    <t>DE LA CRUZ CHOCCA WALTER HUGO</t>
  </si>
  <si>
    <t>VASSALLO CHAPOÑAN CESAR</t>
  </si>
  <si>
    <t>APAZA CARAZAS DAISE VIVIANA</t>
  </si>
  <si>
    <t>CONDOR HUAROC EDMAR VICENTE</t>
  </si>
  <si>
    <t>ESPIRITU CAQUI YONEL</t>
  </si>
  <si>
    <t>RAMIREZ GOMEZ LICET KAREN</t>
  </si>
  <si>
    <t>LANDA GOMERO ADOLFO GUSTAVO</t>
  </si>
  <si>
    <t>SALDIVAR VILCHEZ JULIO EDUARDO</t>
  </si>
  <si>
    <t>CARRASCO CONTRERAS SANDRA RAQUEL</t>
  </si>
  <si>
    <t xml:space="preserve">VEGA QUISPE CIRILO </t>
  </si>
  <si>
    <t>BARBARAN SMITH JAMES ANDRES</t>
  </si>
  <si>
    <t>BLANCO LIPA CARLOS ALBERTO</t>
  </si>
  <si>
    <t>VILA CURIÑAUPA JOSE LUIS</t>
  </si>
  <si>
    <t>RAMIREZ YUPANQUI ALAN ALEXSANDER</t>
  </si>
  <si>
    <t>AYALA PURIZACA ALAN</t>
  </si>
  <si>
    <t>HUAMAN HUANACO MARLENE ESTEFA</t>
  </si>
  <si>
    <t>RAMOS CARLOS ALEXANDER DAVID</t>
  </si>
  <si>
    <t>JESUS VILCAPOMA JOHN WILLIAM</t>
  </si>
  <si>
    <t xml:space="preserve">GOMEZ QUISPE RUDY </t>
  </si>
  <si>
    <t>PRADO ALIAGA JOSE CARLOS</t>
  </si>
  <si>
    <t>DE LA CRUZ DE LA CRUZ ALDO ALAN</t>
  </si>
  <si>
    <t xml:space="preserve">BATALLANOS MALQUI WILBERTO </t>
  </si>
  <si>
    <t>CONTRERAS CALDERON ROY MILTON</t>
  </si>
  <si>
    <t>OSORIO TENA FELIPE CARLOS</t>
  </si>
  <si>
    <t>YPANAQUE PEREZ CARLOS RAFAEL</t>
  </si>
  <si>
    <t>OSCCO SALAZAR ALFREDO</t>
  </si>
  <si>
    <t>ALVAREZ NAPA HECTOR JESUS</t>
  </si>
  <si>
    <t>MARTINEZ CHUCHON RUDY ANTHONY</t>
  </si>
  <si>
    <t>QUISPE DIAZ JUAN MANUEL</t>
  </si>
  <si>
    <t>AVILA CARHUALLANQUI ISAIAS</t>
  </si>
  <si>
    <t>ORTIZ QUINTOS MILAGROS DEL CARMEN</t>
  </si>
  <si>
    <t>ARTEZANO PINEDA MARCOS EDUARDO</t>
  </si>
  <si>
    <t>RENGIFO PAIMA SILVIA PAOLA</t>
  </si>
  <si>
    <t>MENDOZA BENITES WILMER IVAN</t>
  </si>
  <si>
    <t>TORRES PEREZ JUAN JOSE</t>
  </si>
  <si>
    <t xml:space="preserve">CUBAS CASTILLO ALMILTOR </t>
  </si>
  <si>
    <t>ORTEGA ALONSO CLENN JOHANN</t>
  </si>
  <si>
    <t>SALAS LAGOS HECTOR ALEJANDRO</t>
  </si>
  <si>
    <t>PAREJA AGUIRRE HUGO</t>
  </si>
  <si>
    <t xml:space="preserve">JIMENEZ JARA CECILIA DEL PILAR </t>
  </si>
  <si>
    <t>Ramirez Pesantes Nilton Reinerio</t>
  </si>
  <si>
    <t>DE LA CRUZ ESPIRITU JUAN VICTOR</t>
  </si>
  <si>
    <t>MACOTE TORBISCO JORGE LUIS</t>
  </si>
  <si>
    <t>KAREN YESENIA TALAVERANO RODRIGUEZ</t>
  </si>
  <si>
    <t>ASCAÑO REYES JOSE MANOLO</t>
  </si>
  <si>
    <t>PORTILLA OLANO ORLANDO</t>
  </si>
  <si>
    <t xml:space="preserve">REATEGUI VILLANUEVA RICARDO </t>
  </si>
  <si>
    <t>GUILLERMO ARMAS FRANK NICKY</t>
  </si>
  <si>
    <t>CHAVARRY MANAYALLE FRANKLIN NACOR</t>
  </si>
  <si>
    <t>MORANTE IGARTO CARLOS ADALBERTO</t>
  </si>
  <si>
    <t>CALUA SALDAÑA YSAEL LEONIDES</t>
  </si>
  <si>
    <t>BECERRA DIAZ EMILIO JOSE</t>
  </si>
  <si>
    <t>ROSAS COLLACSO RENZO ROLANDO</t>
  </si>
  <si>
    <t>ALANYA ONOFRE MARITZA RUTH</t>
  </si>
  <si>
    <t>GALLEGOS QUISPE PABLO ALEXANDER</t>
  </si>
  <si>
    <t>CHECCA VILCA WILLIAM CESAR</t>
  </si>
  <si>
    <t>GARCIA LEON EFRAIN</t>
  </si>
  <si>
    <t xml:space="preserve">TORRES TANGOA TAISON </t>
  </si>
  <si>
    <t xml:space="preserve">ROJAS LLACCTAHUAMAN ANCELMO </t>
  </si>
  <si>
    <t>GONZALES SALINAS FLORA ELIZABETH</t>
  </si>
  <si>
    <t>IPANAQUE IPANAQUE RONALD HENRY</t>
  </si>
  <si>
    <t>KIKUYAMA ARAKAKI JUAN CARLOS</t>
  </si>
  <si>
    <t>TOSCANO MENESES RAFAEL</t>
  </si>
  <si>
    <t>ALBAÑIL MOGOLLON JENIFER KRISTEEL</t>
  </si>
  <si>
    <t>CHUMBIAUCA LEA JULIO AURELIO</t>
  </si>
  <si>
    <t>CORDOVA ECHEVARRIA LUIS FELIPE</t>
  </si>
  <si>
    <t>JARA DE LA CRUZ WALTER EDINSON</t>
  </si>
  <si>
    <t>FERNANDEZ SANTILLAN RUTH</t>
  </si>
  <si>
    <t>LLANQUICHUQUE DE LA CRUZ MILTON EDISON</t>
  </si>
  <si>
    <t>HILARIO URCUHUARANGA CESAR ALFREDO</t>
  </si>
  <si>
    <t xml:space="preserve">CUBA GUZMAN RICHARD </t>
  </si>
  <si>
    <t>CORONEL QUIÑONES JAIME ERNESTO</t>
  </si>
  <si>
    <t>SOLORZANO CHACA LUIS ALBERTO</t>
  </si>
  <si>
    <t>CERNA OBREGON EMER EDINZON</t>
  </si>
  <si>
    <t>HUANCA MAMANI VANESSA</t>
  </si>
  <si>
    <t>MELGAREJO JULCA BERNALDO PERCY</t>
  </si>
  <si>
    <t>TORREALVA FARGE FRANKLIN IBSEN</t>
  </si>
  <si>
    <t>TASAYCO REYNOSO SANDRA YEVELLI</t>
  </si>
  <si>
    <t>SUCLUPE LLONTOP RUPERTO</t>
  </si>
  <si>
    <t>LLOCYA RIVERA OSCAR GALO</t>
  </si>
  <si>
    <t>BARTRA CALAMPA DIANA LUZ</t>
  </si>
  <si>
    <t>CUEVA RIVERA MARLON</t>
  </si>
  <si>
    <t>REA MARTINEZ OSCAR JHONNY</t>
  </si>
  <si>
    <t>CERNA ALANIA ROSA MILAGROS</t>
  </si>
  <si>
    <t xml:space="preserve">BUSTAMANTE VASQUEZ ELVIN </t>
  </si>
  <si>
    <t>MEJIA CHANGA LUIS FRANCISCO</t>
  </si>
  <si>
    <t xml:space="preserve">LOPEZ PORTOCARRERO RENEE </t>
  </si>
  <si>
    <t>ARANDA TRUJILLO JUAN JONATAN</t>
  </si>
  <si>
    <t>SAAVEDRA VEINTIMILLA VICTOR LUIS</t>
  </si>
  <si>
    <t>GONZALES CORDOVA JESUS ANTONIO</t>
  </si>
  <si>
    <t>CASTRO ALVARADO VICTOR ALAN</t>
  </si>
  <si>
    <t>CRUZ VALDIVIEZO GIOVANA ELSA</t>
  </si>
  <si>
    <t>HUASASQUICHE ATUNCAR CHRISTIAN JESUS</t>
  </si>
  <si>
    <t>SOSA ALMENARA HENRY JESUS</t>
  </si>
  <si>
    <t>TORRES AREVALO HAROLD</t>
  </si>
  <si>
    <t>ZARATE VILLAR SHELLA HELEN</t>
  </si>
  <si>
    <t>ZEÑA BANCES CARLOS ENRIQUE</t>
  </si>
  <si>
    <t>ROSALES MEDINA MANUEL ALEJANDRO</t>
  </si>
  <si>
    <t xml:space="preserve">TINEO GONZALES ROGER </t>
  </si>
  <si>
    <t>FAUSTO VILLANUEVA HECTOR RAUL</t>
  </si>
  <si>
    <t>MARTINEZ LOPEZ DIEGO ARMANDO</t>
  </si>
  <si>
    <t>HONORES BALAREZO CESAR ANTONIO</t>
  </si>
  <si>
    <t>ORELLANA GALLEGOS LUIS MIGUEL</t>
  </si>
  <si>
    <t>VILCHEZ ADRIANZEN DIANA ISABEL</t>
  </si>
  <si>
    <t>CCORAHUA RICRA EPIFANIO</t>
  </si>
  <si>
    <t xml:space="preserve">HUALLPA RAMOS ALAN </t>
  </si>
  <si>
    <t>INGA PEINADO JORGE LUIS</t>
  </si>
  <si>
    <t>VIZCARRA SANCHEZ CONSUELO ELVIRA</t>
  </si>
  <si>
    <t>SUYO PAJUELO CHRISTIAN JOEL</t>
  </si>
  <si>
    <t>LUDEÑA FLORES KEOFIL ARMANDO</t>
  </si>
  <si>
    <t xml:space="preserve">GRANDEZ SAJAMI ALEN </t>
  </si>
  <si>
    <t>PRADO MARCHAN JUAN CARLOS</t>
  </si>
  <si>
    <t>VALDIVIEZO SAAVEDRA JONATHAN JOSE</t>
  </si>
  <si>
    <t>BALDEON MEDRANO ANIBE REGINA</t>
  </si>
  <si>
    <t>GONZALES CUEVA OSCAR OMAR</t>
  </si>
  <si>
    <t xml:space="preserve">CHOQUENAIRA YAUYO ALDO </t>
  </si>
  <si>
    <t>MONCADA CHAMAYA ALESSANDRA FIORELLA</t>
  </si>
  <si>
    <t>HUARCAYA LEIVA MILLY PILAR</t>
  </si>
  <si>
    <t>CHILIN FLORES ROXANA NOEMI</t>
  </si>
  <si>
    <t>RIVERA GALARZA VICTOR HUGO</t>
  </si>
  <si>
    <t>HERRERA ROMERO WILFREDO YASVARDO</t>
  </si>
  <si>
    <t>MAURICIO KOHATSU GUILLERMO ENRIQUE</t>
  </si>
  <si>
    <t>MACHACA PAMPA WILMER BENJAMIN</t>
  </si>
  <si>
    <t>CHAVEZ CORTEGANA ROCIO MARDELI</t>
  </si>
  <si>
    <t>ROBERTO CARLOS ESTEBAN ALVARADO</t>
  </si>
  <si>
    <t>SEGOVIA GARCIA LUIS ALBERTO</t>
  </si>
  <si>
    <t>CHAMBI VILLALBA JOSE ANTONIO</t>
  </si>
  <si>
    <t>VENTURA FERNANDEZ LELYS YONEL</t>
  </si>
  <si>
    <t>GALLARDO RAMIREZ KELVI BISMARK</t>
  </si>
  <si>
    <t xml:space="preserve">de la Cruz Serna Elizabeth </t>
  </si>
  <si>
    <t xml:space="preserve">GONZALES CAMPANA VALENTINA </t>
  </si>
  <si>
    <t>NIÑO SAAVEDRA WILMER JHON</t>
  </si>
  <si>
    <t>CAMPOS IDROGO CESAR NORMAN</t>
  </si>
  <si>
    <t>GARCIA AGUILAR LUIS ENRIQUE</t>
  </si>
  <si>
    <t>REATEGUI FLORES PAMELA</t>
  </si>
  <si>
    <t>PAYE ROJAS SERAFIN OSCAR</t>
  </si>
  <si>
    <t>ZANELLI LOPEZ MARIA VICTORIA</t>
  </si>
  <si>
    <t xml:space="preserve">NUÑEZ QUISPE WALTER </t>
  </si>
  <si>
    <t>CURO OCHOA DORA</t>
  </si>
  <si>
    <t>ANTON IPANAQUE MARTHA MILAGROS</t>
  </si>
  <si>
    <t>CANGALAYA BARJA ISAIAS BENJAMIN</t>
  </si>
  <si>
    <t>ARAKAKI OYATA SUEMI LIZZETH</t>
  </si>
  <si>
    <t>GARRIDO FARRO VICENTE EDUARDO</t>
  </si>
  <si>
    <t>CAMARGO REYES DANIEL ENRIQUE</t>
  </si>
  <si>
    <t>GONZALES AHUANARI MAX</t>
  </si>
  <si>
    <t>CRUZ FABIAN JOSE RAMIRO</t>
  </si>
  <si>
    <t>MILLA VALDES PEDRO EDUARDO</t>
  </si>
  <si>
    <t>LENGUA MENDEZ CECILIA JIMELY</t>
  </si>
  <si>
    <t>HUACCHA SANCHEZ JOSE GILMER</t>
  </si>
  <si>
    <t>ESPINOZA RIOFRIO DEISY VANESSA</t>
  </si>
  <si>
    <t>APAZA TUNQUI WILIAN</t>
  </si>
  <si>
    <t>MEDINA UNCHUPAICO ROBERTO CHALE</t>
  </si>
  <si>
    <t>VILLAR LUNA JULIO DAVID</t>
  </si>
  <si>
    <t>MACOTE TORBISCO ROSARIO</t>
  </si>
  <si>
    <t>TORRES GALLARDO LUIS ORLANDO</t>
  </si>
  <si>
    <t>COARITE CABRERA ALEJANDRO RAFAEL</t>
  </si>
  <si>
    <t>GUTIERREZ MELGAR JEAN CARLOS</t>
  </si>
  <si>
    <t xml:space="preserve">CAVERO JUAREZ VICENTE </t>
  </si>
  <si>
    <t>YARLEQUE RUIZ CARLOS MARTIN</t>
  </si>
  <si>
    <t>AGUILAR CATACORA DIEGO RAUL</t>
  </si>
  <si>
    <t>VASQUEZ TELLO RICHARD EMILIO</t>
  </si>
  <si>
    <t>PEÑA VINCES DENCIL BLADIMIR</t>
  </si>
  <si>
    <t>PEREZ LARA ALVARO</t>
  </si>
  <si>
    <t>DAVILA TANTA ESMITH ESMITH</t>
  </si>
  <si>
    <t>GALVEZ CARRANZA JESUS MIGUEL</t>
  </si>
  <si>
    <t>QUISPE TORRES JULIA NATALY</t>
  </si>
  <si>
    <t>ROMERO RIOS DANIEL LUIS</t>
  </si>
  <si>
    <t>CHOQUEANCO CRUZ JULITZA MARIA</t>
  </si>
  <si>
    <t>OLORTEGUI VARGAS NOYMI YESENIA</t>
  </si>
  <si>
    <t>RIOS NAVARRO JIMMY PAOLO</t>
  </si>
  <si>
    <t>AMARO ARELLANO JOSEPH HECTOR</t>
  </si>
  <si>
    <t>MEZA RODRIGUEZ ANGELO MARCELL</t>
  </si>
  <si>
    <t>JIBAJA BARBA JONATHAN MIJAIL</t>
  </si>
  <si>
    <t>SOLANO MEDRANO JUAN RICARDO</t>
  </si>
  <si>
    <t xml:space="preserve">RUA ORE FREDY </t>
  </si>
  <si>
    <t>TRUJILLO MEZA BENITO VALENTIN</t>
  </si>
  <si>
    <t>PORRAS VILLAIZAN ALEM JEFF</t>
  </si>
  <si>
    <t>COLQUE CUAQUIRA YILBER NOEL</t>
  </si>
  <si>
    <t>RAMOS BOERO STEPHANIE FRANCESSCA</t>
  </si>
  <si>
    <t>MORA HUAMAN EDUARDO ENRIQUE</t>
  </si>
  <si>
    <t>CABRERA FRANCO KARLO ALEXANDRO</t>
  </si>
  <si>
    <t>ACUÑA GAGO GINA ROSA</t>
  </si>
  <si>
    <t>TORRES QUINTANILLA MARGARITA DOLORES</t>
  </si>
  <si>
    <t>MANTILLA TAMARA JUVITH ESTHER</t>
  </si>
  <si>
    <t xml:space="preserve">PLAZA GABRIEL ORLANDO </t>
  </si>
  <si>
    <t>PLAZA GABRIEL HIONLI CARLOS</t>
  </si>
  <si>
    <t>ANCALLA BAUTISTA LUZ MARINA</t>
  </si>
  <si>
    <t>ROMERO TOLENTINO VICTOR HUGO</t>
  </si>
  <si>
    <t>MOLINA ROSALES JUDITH SONIA</t>
  </si>
  <si>
    <t>SALVADOR TORRES OBRIAN STUART</t>
  </si>
  <si>
    <t>CCASA QUISPE EDWIN</t>
  </si>
  <si>
    <t xml:space="preserve">LAPA HUAMAN MARITZA DORIS </t>
  </si>
  <si>
    <t>BRAVO RIVERA YENI YANINA</t>
  </si>
  <si>
    <t>APAZA ARRATIA YESSIC RUTH</t>
  </si>
  <si>
    <t>VENTURI QUIROZ VICTOR MARTIN</t>
  </si>
  <si>
    <t>RAMOS VEGAS JOSE GERARDO</t>
  </si>
  <si>
    <t>PLASENCIA VARGAS DIANA ELIZABETH</t>
  </si>
  <si>
    <t>MACAHUACHI CABALLERO CRISTINA VANESSA</t>
  </si>
  <si>
    <t>JULIO ALBERTO PANTOJA LIVIA</t>
  </si>
  <si>
    <t xml:space="preserve">ORONCOY BUENO MARIA DEL CARMEN </t>
  </si>
  <si>
    <t>ALVARES ROSALES ARCIBES BENITO</t>
  </si>
  <si>
    <t>PILLACA QUISPE EDISON</t>
  </si>
  <si>
    <t>HUARAYCAMA ILLAPUMA NYLSON</t>
  </si>
  <si>
    <t>PACHECO VELA CINDY SUSAN</t>
  </si>
  <si>
    <t>FERNANDEZ AVELLANEDA JOSE ALBERTO</t>
  </si>
  <si>
    <t>GUERRERO CASTRO FRANCISCO ALFREDO</t>
  </si>
  <si>
    <t>VELAYSOSA HUAMAN SARA CONSUELO</t>
  </si>
  <si>
    <t>TANTA CHIPANA RAUL ALEXANDER</t>
  </si>
  <si>
    <t>CARDENAS GAVILAN HUGO</t>
  </si>
  <si>
    <t>RODRIGUEZ CAMPOS EDWARD ALEXANDER</t>
  </si>
  <si>
    <t>VENTURA CHAPOÑAN HUGO ALBERTO</t>
  </si>
  <si>
    <t>CASTILLO BAILON THEYNEE JELDEN</t>
  </si>
  <si>
    <t>NINA FLORES JORGE ARMANDO</t>
  </si>
  <si>
    <t>HUAYHUA YUPANQUI CESAR CORNELIO</t>
  </si>
  <si>
    <t>AGUILAR TERRONES FLOR YANINA</t>
  </si>
  <si>
    <t>SOTELO MORALES DAVID ENRIQUE</t>
  </si>
  <si>
    <t>MARTINEZ HUILLCANINA JUAN DE DIOS VICENTE</t>
  </si>
  <si>
    <t>ENCISO GUERRA GIOVANNI</t>
  </si>
  <si>
    <t>ANHUAMAN AROTOMA CINDY ROSMERY</t>
  </si>
  <si>
    <t>VIDAL FLORES JOHN POOL</t>
  </si>
  <si>
    <t>SOLIER MINAYA JUVENAL</t>
  </si>
  <si>
    <t>QUIÑONES MATOS EVERSON LENIN</t>
  </si>
  <si>
    <t>JARA ESPINOZA JOEL JOSUE</t>
  </si>
  <si>
    <t>GUARNIZ VALERA VICTOR DAVID</t>
  </si>
  <si>
    <t>ANTAURCO HINOSTROZA JENNY NELLY</t>
  </si>
  <si>
    <t>VILA REY NURY ESPERANZA</t>
  </si>
  <si>
    <t>LAINEZ FLORES GERARDO JAVIER</t>
  </si>
  <si>
    <t>RAMIREZ PALOMINO ALBERTO JHONATAN</t>
  </si>
  <si>
    <t>DELGADO MENDO ALBERTO</t>
  </si>
  <si>
    <t>REYES ARANCIAGA LUIS PERCY</t>
  </si>
  <si>
    <t>ATOCHE AGURTO FRANCO HIGINIO</t>
  </si>
  <si>
    <t>CARLOS GARCIA LUIS ANTONIO</t>
  </si>
  <si>
    <t>LUNA GONZALES ZAVALA AMERICA JHOANNA</t>
  </si>
  <si>
    <t>ROJAS CCALA OTTO ERIK</t>
  </si>
  <si>
    <t>RAMIREZ ESPINOZA JERRY JOSEPH</t>
  </si>
  <si>
    <t>DEPAZ MARCELIANO BILLY FREDERICK</t>
  </si>
  <si>
    <t>PAREDES RODRIGUEZ KEVIN DIXON</t>
  </si>
  <si>
    <t>CASTRO AVALOS MAXWEL SPENCER</t>
  </si>
  <si>
    <t>AUCCACUSI CADENAS YESENIA</t>
  </si>
  <si>
    <t>FLORES FUENTES JENNIFER GUILIANA</t>
  </si>
  <si>
    <t>CAQUI ESPINOZA DIMAS</t>
  </si>
  <si>
    <t>CHAFALOTE ESPINOZA NESTOR ORLANDO</t>
  </si>
  <si>
    <t>RAMIREZ CHUGDEN MIGUEL ANGEL HUGO</t>
  </si>
  <si>
    <t>HINOSTROZA HUAROC BEDER JHIMY</t>
  </si>
  <si>
    <t>GRANADOS MOLINA FRANK ROBERT</t>
  </si>
  <si>
    <t>TURPO PANUERA MARIA FERNANDA</t>
  </si>
  <si>
    <t>ROMERO PINEDO GERALDINE TERESA</t>
  </si>
  <si>
    <t>PLASENCIA PLASENCIA ALAN ESNEIDER</t>
  </si>
  <si>
    <t xml:space="preserve">LOA GONZALES AMANDA </t>
  </si>
  <si>
    <t>TUTAYA MEDRANO POLETH JOHANNA</t>
  </si>
  <si>
    <t>TATAJE ZURITA JOHN JORGE</t>
  </si>
  <si>
    <t>RAMOS OLIVERA WILLIAMS OMAR</t>
  </si>
  <si>
    <t>NEIRA HUAMAN CHRISTIAN ROBERT</t>
  </si>
  <si>
    <t>ENRIQUE SANCHEZ MERARDO</t>
  </si>
  <si>
    <t>RIMARACHIN OLORTEGUI CRISTHIAN JANTER</t>
  </si>
  <si>
    <t>GIRALDO JIMENEZ ELENA GLADYS</t>
  </si>
  <si>
    <t>FLORES LARRAÑAGA PATRICIA ANTONELLA</t>
  </si>
  <si>
    <t>SUAREZ FERNANDEZ SUSAN YERALDINY</t>
  </si>
  <si>
    <t>MOLINA SOLIS ERIKA EDHIT</t>
  </si>
  <si>
    <t>CORTEZ SAAVEDRA RONALD RICARDO</t>
  </si>
  <si>
    <t>SILVA VILLEGAS JOSE DAVID</t>
  </si>
  <si>
    <t>GARRIAZO LOBO LADY VANESSA</t>
  </si>
  <si>
    <t>RAZURI RIOS MARGGY LISELLE</t>
  </si>
  <si>
    <t>VALDEZ BUSTAMANTE WILLIAM</t>
  </si>
  <si>
    <t>HUAMAN QUISPE IVAN DEMETRIO</t>
  </si>
  <si>
    <t>QUISPE ATAO PERCY</t>
  </si>
  <si>
    <t>NOLE ALARCON JORGE EDUARDO</t>
  </si>
  <si>
    <t>CAJALEON GONZALES KAREN DEISY</t>
  </si>
  <si>
    <t>ARBOCCO WERLEN EDMUNDO JOSE</t>
  </si>
  <si>
    <t>RODRIGUEZ VASQUEZ JOHNNY ALEJANDRO</t>
  </si>
  <si>
    <t>MENA LLAJA PERCY IVAN</t>
  </si>
  <si>
    <t xml:space="preserve">RUIZ NUÑEZ MEDALI </t>
  </si>
  <si>
    <t xml:space="preserve">TAIPE CARDENAS ZACARIAS </t>
  </si>
  <si>
    <t>SAONA RODRIGUEZ GIANNINO</t>
  </si>
  <si>
    <t>VILCAPOMA RODRIGUEZ ROSSMERY NATALY</t>
  </si>
  <si>
    <t>FUENTES RAMOS CHRISTOPHER ANDY</t>
  </si>
  <si>
    <t>SALAZAR ROJAS SAULO MACGUIVER</t>
  </si>
  <si>
    <t>POCLIN TORRES FRANK ANDREW</t>
  </si>
  <si>
    <t>ROJAS URBANO JIMMY DAVID</t>
  </si>
  <si>
    <t>VALERA ONORBE LEYLA SANDRINA</t>
  </si>
  <si>
    <t>NEIRA CONTRERAS BRAYAN ALEXIS</t>
  </si>
  <si>
    <t>ACUÑA PAISIG EMETERIO</t>
  </si>
  <si>
    <t>QUISPE JIMENEZ LUIS ANGEL</t>
  </si>
  <si>
    <t>ROCA QUISPE SUSAN NATALI</t>
  </si>
  <si>
    <t>SANCHEZ MENDEZ KATHERINE TATIANA</t>
  </si>
  <si>
    <t>SALAZAR BRAVO MILENKA AKNELIM</t>
  </si>
  <si>
    <t>VASQUEZ ASTE PERCY PEDRO</t>
  </si>
  <si>
    <t>CANAZAS PACSI JANIA BEATRIZ</t>
  </si>
  <si>
    <t>VALVERDE COLQUE ELIDES JUNIOR FAUSTINO</t>
  </si>
  <si>
    <t>VILLAMIZAR MARTINEZ CARLOS FABRIZIO</t>
  </si>
  <si>
    <t>BLANCAS LADERA HENRY DIMAS</t>
  </si>
  <si>
    <t>POMA BELTRAN DONALD ULISES</t>
  </si>
  <si>
    <t>VASQUEZ MACEDO VICTOR RAFEL</t>
  </si>
  <si>
    <t>INILOPU DIAZ JEYNS ANDERSON</t>
  </si>
  <si>
    <t>GALINDO CCOILLO NIL EBER</t>
  </si>
  <si>
    <t>SUCSO VILLAGARAY DANY DANIEL</t>
  </si>
  <si>
    <t xml:space="preserve">CONDORI CCANTO JOEL </t>
  </si>
  <si>
    <t>SANCHEZ GUTIERREZ KARIN</t>
  </si>
  <si>
    <t>OSCCO CUBA SERGIO</t>
  </si>
  <si>
    <t xml:space="preserve">PANDURO SABOYA TATIANA </t>
  </si>
  <si>
    <t>PADILLA SANCHEZ SANTIAGO</t>
  </si>
  <si>
    <t>MAMANI CALISAYA LUIS MIGUEL</t>
  </si>
  <si>
    <t>VIOLETA HUALLPARTUPA JOEL MODESTO</t>
  </si>
  <si>
    <t>CARTOLIN VARGAS GUISSEPE ANTHONY</t>
  </si>
  <si>
    <t>OJEDA HIDALGO JIANCARLO</t>
  </si>
  <si>
    <t xml:space="preserve">LUYO CAMPOS GIANCARLOS </t>
  </si>
  <si>
    <t>TAVARA MAURICIO LEONARDO JAVIER</t>
  </si>
  <si>
    <t>CARLOS JORGE ANA BILVA</t>
  </si>
  <si>
    <t>AGUILAR HUARIPAUCAR JOSE ANTONIO</t>
  </si>
  <si>
    <t>LINAREZ VILLANUEVA SADITH FILOMENA</t>
  </si>
  <si>
    <t>VELA ANGULO CRISTIAN JUNIOR</t>
  </si>
  <si>
    <t>GRANADOS NAVARRO BEDYR ADRIAN</t>
  </si>
  <si>
    <t>GARCIA TUESTA EVER JAMINTON</t>
  </si>
  <si>
    <t>SALAS CANALES EDUARDO</t>
  </si>
  <si>
    <t>MENDIETA QUIÑONES BRAYAN HEIR</t>
  </si>
  <si>
    <t>ACOSTA RIVERA HETER JHONNY</t>
  </si>
  <si>
    <t xml:space="preserve">COLVAQUI LOBATO JAIRO </t>
  </si>
  <si>
    <t>CHAVEZ MITMA GUIGUI TERESA</t>
  </si>
  <si>
    <t>FIGUEROA FLORES ANA LUZMER</t>
  </si>
  <si>
    <t>RENGIFO MURRIETA VICTOR DANIEL</t>
  </si>
  <si>
    <t>ZEÑA ZUÑIGA LUCIANA CAROLINA</t>
  </si>
  <si>
    <t>GUTIERREZ CURICHIMBA JEAN ROCKY</t>
  </si>
  <si>
    <t>LAURENTE PACCO ELVIS SAUL</t>
  </si>
  <si>
    <t>RAMOS QUISPE FREDY</t>
  </si>
  <si>
    <t>CALDERON ALBA DAVID LEONARDO</t>
  </si>
  <si>
    <t>COTRINA GUARNIZ LUPITA MARILYN</t>
  </si>
  <si>
    <t>AUTOMAQ INDUSTRIALES .</t>
  </si>
  <si>
    <t>ILLESCAS CABANA BRYAN ALAN</t>
  </si>
  <si>
    <t>YAÑEZ DEL CASTILLO MANUEL</t>
  </si>
  <si>
    <t>FLORES ISUIZA EVER</t>
  </si>
  <si>
    <t xml:space="preserve">CAMACHO ARANA HUBERT </t>
  </si>
  <si>
    <t>LOPEZ ERAZO FREDDY</t>
  </si>
  <si>
    <t>BAYONA BAYONA MANUEL EMILIO</t>
  </si>
  <si>
    <t>ARRUNATEGUI CAJAVILCA YORMAN</t>
  </si>
  <si>
    <t>RETAMOZO SANCHEZ CESAR</t>
  </si>
  <si>
    <t>QUICAÑA LIZANA YONI DANAHI</t>
  </si>
  <si>
    <t>RODRIGUEZ VILA CINTHYA MARGOT</t>
  </si>
  <si>
    <t>CRISOSTOMO FLORES MARCIAL SILVIO</t>
  </si>
  <si>
    <t>ROMERO OBLITAS DAYANA NICOLE</t>
  </si>
  <si>
    <t xml:space="preserve">VALDERA CHAPOÑAN JUAN </t>
  </si>
  <si>
    <t>MESTANZA SERQUEN BRENDA JAZMIN</t>
  </si>
  <si>
    <t>ANTEZANA JACINTO ROGELIO ROSNER</t>
  </si>
  <si>
    <t>FLORES RONCAL DANTE ALEX</t>
  </si>
  <si>
    <t>CRISPIN NOLASCO JEAN PIERRE</t>
  </si>
  <si>
    <t>RIOS PERALTA LUIS ANGEL</t>
  </si>
  <si>
    <t>CCECCAÑO PAUCAR INGRID MELANNIE</t>
  </si>
  <si>
    <t>MEDINA ZAPATA ALEX RUBEN</t>
  </si>
  <si>
    <t>SILVA ORE ALEXANDER WILDER</t>
  </si>
  <si>
    <t>RAMIREZ MACHAHUAY ALEX MARIO</t>
  </si>
  <si>
    <t>EFFIO TULLUME CARLOS JAVIER</t>
  </si>
  <si>
    <t>CASIO TARAZONA JHONY FÉLIX</t>
  </si>
  <si>
    <t>MEJIA CANO ELVIS JHONATAN</t>
  </si>
  <si>
    <t>CHOQUECAHUANA CONDORI RAUL MARTIN</t>
  </si>
  <si>
    <t>ANGULO BOHORQUEZ MARIA MARICELA</t>
  </si>
  <si>
    <t>MORALES QUISPE PEDRO</t>
  </si>
  <si>
    <t>URQUIAGA HEINEBERG DIEGO</t>
  </si>
  <si>
    <t>BERNABE HERMES JIBAJA OJEDA</t>
  </si>
  <si>
    <t>CLEMENTE BENITO RAUL</t>
  </si>
  <si>
    <t>ATAMARI GALLEGOS JUAN</t>
  </si>
  <si>
    <t xml:space="preserve">CONTRERAS FLORES JULIAN </t>
  </si>
  <si>
    <t>SANCHEZ OBREGON GLADYS</t>
  </si>
  <si>
    <t>TORRES ZEVALLOS JHON</t>
  </si>
  <si>
    <t xml:space="preserve">CHIRINOS LOZANO NICOLE </t>
  </si>
  <si>
    <t>CASTILLA PERALTA EDUARDO ALEJANDRO</t>
  </si>
  <si>
    <t>BOBADILLA CORREA SHEYLA MELLISA</t>
  </si>
  <si>
    <t>SANCHEZ HUAPAYA VICTOR EDUARDO</t>
  </si>
  <si>
    <t>MARTINEZ QUISPE ROGER</t>
  </si>
  <si>
    <t>CHACON TORRES FRANCISCO JAVIER</t>
  </si>
  <si>
    <t>CARRILLO SANDOVAL CINTHIA PAOLA</t>
  </si>
  <si>
    <t>TIPISMANA SANCHEZ ANDRES ANTONIO</t>
  </si>
  <si>
    <t>ORTIZ PUMA GIANCARLO EDUARDO</t>
  </si>
  <si>
    <t>CHI DELGADO DIEGO ANDRE</t>
  </si>
  <si>
    <t>PUCHURI SUMARI KATTIA ISABEL</t>
  </si>
  <si>
    <t>DIAZ SOTELO WILBER JOEL</t>
  </si>
  <si>
    <t>RAMOS GARCIA KEVIN JOSEPH</t>
  </si>
  <si>
    <t>MACUKACHI LEGUIA HEYDE DAYANA</t>
  </si>
  <si>
    <t>MONTES ESPINOZA LUIS ALBERTO</t>
  </si>
  <si>
    <t>VASQUEZ EPEQUIN JORGE ANTONIO</t>
  </si>
  <si>
    <t>CASTILLO ENCISO MARCO ANTONIO</t>
  </si>
  <si>
    <t>GASTELO FOULLMAN ARTHUR GIOVANNI</t>
  </si>
  <si>
    <t xml:space="preserve">MELENDREZ CANDIA DAVID </t>
  </si>
  <si>
    <t>CALCINA ARIAS MARY CIELO</t>
  </si>
  <si>
    <t>CRUZADO PEREZ ANDREA STEPHANY</t>
  </si>
  <si>
    <t>PEÑA ALFARO JUAN ALBERTO</t>
  </si>
  <si>
    <t>HINOSTROZA ROJAS EDDER ADDIAS</t>
  </si>
  <si>
    <t>CENTURION LUJAN CRISTHINA PAMELA</t>
  </si>
  <si>
    <t>FARROMEQUE EYZAGUIRRE LUIS ENRIQUE</t>
  </si>
  <si>
    <t>CORDOVA HOYOS FLAVIO NILLER</t>
  </si>
  <si>
    <t>RIVAS ARTEAGA SAUL EMERSON</t>
  </si>
  <si>
    <t>ZUÑIGA ARGOTE JOSELY PATRICIA</t>
  </si>
  <si>
    <t>BOHORQUEZ RECUAY RUBY NAYELI</t>
  </si>
  <si>
    <t>RUDAS TORRES WILSON</t>
  </si>
  <si>
    <t>GAMBOA YSMIÑO JHERSON RAUL</t>
  </si>
  <si>
    <t>LOVON CHUMBEZ ADOLFO</t>
  </si>
  <si>
    <t>TARQUI ORTIZ KEVIN DAVID</t>
  </si>
  <si>
    <t>CASTRO CASTRO FIORELLA GIANELLA</t>
  </si>
  <si>
    <t>BARRETO ALVARADO MELVIN ALEXIS</t>
  </si>
  <si>
    <t>GIRON CALLE KEVIN MAYNOR</t>
  </si>
  <si>
    <t>CAMA HERMOZA JULIO ALBERTO</t>
  </si>
  <si>
    <t>DELGADO CLAVO ANTONY EXON</t>
  </si>
  <si>
    <t>MUÑOZ CASTRO JOSIMAR ANTONIO</t>
  </si>
  <si>
    <t>VALENCIA MERGONI YARE KARINA</t>
  </si>
  <si>
    <t>CARLOS TOLEDO</t>
  </si>
  <si>
    <t>URBINA ARECHE NOE NESTOR</t>
  </si>
  <si>
    <t>GUARNIZ LEZAMA JUAN MANUEL</t>
  </si>
  <si>
    <t>HUAMANI CHOCHOCCA JHON RUSSELL</t>
  </si>
  <si>
    <t>MEJIA CAHUA MILAGRITOS CRISTAL</t>
  </si>
  <si>
    <t>RUIZ NICHO ROGER ALEXANDER</t>
  </si>
  <si>
    <t>DIAZ VEGA GABRIELA NICOL</t>
  </si>
  <si>
    <t>PACHECO ROMERO KAROL LIZBETH</t>
  </si>
  <si>
    <t>HUAYAMA ALVERCA SEBASTIAN ALEJANDRO</t>
  </si>
  <si>
    <t>QUISPE TALEPCIO LEONARDO ZADKIEL</t>
  </si>
  <si>
    <t>DIAZ RODRIGUEZ FRANKLIN MORONI</t>
  </si>
  <si>
    <t>SANDOVAL FALCON ANDREA NICOLE</t>
  </si>
  <si>
    <t>TIMANA PISCOYA CRISTIAN GERARDO</t>
  </si>
  <si>
    <t>FLORES CONTRERAS MOISES BENJAMIN</t>
  </si>
  <si>
    <t>VERME VILLANUEVA PAUL FERNANDO</t>
  </si>
  <si>
    <t>ARCOS CACERES JULIO ALVARO</t>
  </si>
  <si>
    <t>PINEDO GONZALES LOURDES KATHERIN</t>
  </si>
  <si>
    <t>JL LESCANO E.I.R.L.</t>
  </si>
  <si>
    <t xml:space="preserve">PEÑA ALFARO MARCELO </t>
  </si>
  <si>
    <t>QUINTANILLA FLORES AYRTON ANDERSON</t>
  </si>
  <si>
    <t>FIERRO MATOS DAVID GERMAN</t>
  </si>
  <si>
    <t>NUÑEZ CONDOR WILMER EDISSON</t>
  </si>
  <si>
    <t>ZAPATA CHANDUVI ROBERTO CARLOS</t>
  </si>
  <si>
    <t xml:space="preserve">TALAVERANO RODRIGUEZ JESUS </t>
  </si>
  <si>
    <t xml:space="preserve">CURO OCHOA ARTURO </t>
  </si>
  <si>
    <t>LIMA HUILLCA ELVISS YURDY</t>
  </si>
  <si>
    <t>ONTON PALOMINO VICTOR</t>
  </si>
  <si>
    <t>PAREJA ROMERO FELIX ANTONIO</t>
  </si>
  <si>
    <t>CABELLO MENDOZA ANTHONY LUIS</t>
  </si>
  <si>
    <t xml:space="preserve">QUISPE AQUINO ADAN </t>
  </si>
  <si>
    <t>QUISPE TITO EMILIANO</t>
  </si>
  <si>
    <t>GENEBROSO RIVEROS YIMI YORDAN</t>
  </si>
  <si>
    <t>VELIZ NUÑEZ SANDRO PAUL</t>
  </si>
  <si>
    <t>MAYTA CHARRI JHANS RIDDICK</t>
  </si>
  <si>
    <t>PAZ LEON DANIEL ALEJANDRO</t>
  </si>
  <si>
    <t>GINEZ YUI JOSSYE CAROLAINE</t>
  </si>
  <si>
    <t>LOZANO ALTAMIRANO DANY LUSBET</t>
  </si>
  <si>
    <t>SANTOS SANTOS SOLIS HEYNER</t>
  </si>
  <si>
    <t>LICLA OCHOA CHRISTIAN MOISES</t>
  </si>
  <si>
    <t>SALAS DOMINGUEZ WILDER ULISES</t>
  </si>
  <si>
    <t>ORIHUELA CCENCHO HAROLD JAHIR</t>
  </si>
  <si>
    <t>BAUTISTA PEREZ JORGE LUIS</t>
  </si>
  <si>
    <t>ESQUEN RODAS DANIEL</t>
  </si>
  <si>
    <t>ESTRADA TINEO JHONATAN JOEL</t>
  </si>
  <si>
    <t>FARRO NEPO HERMER ANTHONY</t>
  </si>
  <si>
    <t>VALDIVIA CAMPOS JAIME</t>
  </si>
  <si>
    <t>AVILA CHEGNI NICK HITLER</t>
  </si>
  <si>
    <t>HEILAND RODRIGUEZ ANA MARIA</t>
  </si>
  <si>
    <t>CHAPOÑAN ROMERO ELOISA LIDIA</t>
  </si>
  <si>
    <t>NAULA FLORES JORGE LUIS</t>
  </si>
  <si>
    <t>VASQUEZ ROJAS VICTOR JOY</t>
  </si>
  <si>
    <t>TALLEDO ATOCHE JORGE</t>
  </si>
  <si>
    <t xml:space="preserve">HUAIHUA CCOLQUE RODRIGO </t>
  </si>
  <si>
    <t>VILLAYZAN PALOMINO EDGAR YORCH</t>
  </si>
  <si>
    <t>BAUTISTA ANAMPA LUIS FELIPE</t>
  </si>
  <si>
    <t>AGUIRRE FARRO KHALIM ALFREDO</t>
  </si>
  <si>
    <t>ALVARO ROSADO CLAUDIA ESTHEFANI</t>
  </si>
  <si>
    <t>QUISPE CUELLAR GIOVANNA DIANA</t>
  </si>
  <si>
    <t>SILVA AYALA JOSE SAMUEL</t>
  </si>
  <si>
    <t xml:space="preserve">RAMIREZ GRANDEZ JHONSON </t>
  </si>
  <si>
    <t>CHALA DIAZ DANIELA ALEXANDRA</t>
  </si>
  <si>
    <t>VERGARA DELGADO JENNY ROCIO</t>
  </si>
  <si>
    <t>INREMP S.A.C.</t>
  </si>
  <si>
    <t>TURPO PANUERA FERNANDO MARTIN</t>
  </si>
  <si>
    <t>ALVA RAMOS ERICK XAVIER</t>
  </si>
  <si>
    <t>CHERO FENCO ERICK SMITH</t>
  </si>
  <si>
    <t>DIAZ MOSTACEROS YASMIN ORIANA</t>
  </si>
  <si>
    <t>ROJAS POVIS KATHERINE NICOLE</t>
  </si>
  <si>
    <t>CORONADO CALDERON LUIS FERNANDO</t>
  </si>
  <si>
    <t>GARCIA MEDINA FRANK</t>
  </si>
  <si>
    <t>POVIS URBANO URBANO WILBER YEFFERSON</t>
  </si>
  <si>
    <t>BRAVO HUARACA PAULO RAI</t>
  </si>
  <si>
    <t>VARGAS LUQUE JEANFRANCO MARTIN</t>
  </si>
  <si>
    <t>MELENDEZ ANDRADE EDINSON VLADIMIR</t>
  </si>
  <si>
    <t>QUISPE OJEDA RAUL</t>
  </si>
  <si>
    <t>HENRY SOZA</t>
  </si>
  <si>
    <t>CARDENAS COELLO ROLANDO CESAR</t>
  </si>
  <si>
    <t>CORILLA ILIZARBE CLIDEN TEODOLFO</t>
  </si>
  <si>
    <t>LEON VASQUEZ HUGO ALEXANDER</t>
  </si>
  <si>
    <t>VARGAS M. DORIS</t>
  </si>
  <si>
    <t>VILA SUAREZ LIDIO ANGEL</t>
  </si>
  <si>
    <t>TAIPE PAREDES JESUS</t>
  </si>
  <si>
    <t>CUBAS RUA ROY WILLIAMS</t>
  </si>
  <si>
    <t>BENITES CLAVIJO ALEX MAYER</t>
  </si>
  <si>
    <t>MAMANI TURPO SIXTO RAUL</t>
  </si>
  <si>
    <t>MENENDEZ ALIAGA FELIX JUSTO</t>
  </si>
  <si>
    <t>MINAYA REYES EDUARDO CESAR</t>
  </si>
  <si>
    <t>VALLE DIAZ HERMINIO</t>
  </si>
  <si>
    <t xml:space="preserve">ESPIRITU GOMEZ LUIS </t>
  </si>
  <si>
    <t>RODRIGUEZ ALVARADO LUIS EDGARDO</t>
  </si>
  <si>
    <t>FLORES FLOREZ FREDY DOLMO</t>
  </si>
  <si>
    <t>CHOQUEJAHUA JALIRI CESAR</t>
  </si>
  <si>
    <t>VILLEGAS ESTRADA NELLY ESTHER</t>
  </si>
  <si>
    <t>FLORES FLORES FREDY DOLMO</t>
  </si>
  <si>
    <t>ANCALLA TORRES JOSE ZENON</t>
  </si>
  <si>
    <t>LUQUE YAMOKA MARIA YSABEL</t>
  </si>
  <si>
    <t>ARAUJO BERRIO BISMARW</t>
  </si>
  <si>
    <t>RAMIREZ ROMERO RENATO DANIEL</t>
  </si>
  <si>
    <t>MIRANDA LIPA BELTRAN</t>
  </si>
  <si>
    <t>ALIAGA PUICON IVES ADHEMIR</t>
  </si>
  <si>
    <t>LLANQUICHUQUE DE LA CRUZ MILAGROS ELIZABETH</t>
  </si>
  <si>
    <t>MOGOLLON GARCIA IVAN YOVANI</t>
  </si>
  <si>
    <t>MANUEL ALEJANDRO PEREZ LINAREZ</t>
  </si>
  <si>
    <t>CHILIN FLORES LOURDES</t>
  </si>
  <si>
    <t>HUAMAN RAMOS RILDO</t>
  </si>
  <si>
    <t>SOTELO ALAMO JULIO OSCAR</t>
  </si>
  <si>
    <t>MARTINEZ SALAZAR PEDRO</t>
  </si>
  <si>
    <t>HERRERA GONZALES LIBIO</t>
  </si>
  <si>
    <t>MORENO RAMIREZ JOSE</t>
  </si>
  <si>
    <t>RIVAS RAMIREZ RICARDO</t>
  </si>
  <si>
    <t>OFICINA TECNICA DE OZONO</t>
  </si>
  <si>
    <t>LIVIO HERRERA</t>
  </si>
  <si>
    <t>GARRIAZO CHALCO ASCENCION</t>
  </si>
  <si>
    <t>KARIN SOLIER FELIPE</t>
  </si>
  <si>
    <t>HUAMAN RAMIREZ JORGE</t>
  </si>
  <si>
    <t>DE LA CRUZ LOYOLA MARIA</t>
  </si>
  <si>
    <t>E.S. ROBBINS CORPORATION</t>
  </si>
  <si>
    <t>FERNANDEZ RODRIGUEZ DEMETRIO</t>
  </si>
  <si>
    <t>ESTRADA PUCHOC RODOLFO MOISES</t>
  </si>
  <si>
    <t>JANAMPA TAIE ELBIS</t>
  </si>
  <si>
    <t>TURPO MAMANI LUIS</t>
  </si>
  <si>
    <t>EDGAR CHICATA CUBA</t>
  </si>
  <si>
    <t>GAMONAL AGIP HONORATO</t>
  </si>
  <si>
    <t>SEIRE PINEDA ELENA</t>
  </si>
  <si>
    <t>BENIGNO SALAS</t>
  </si>
  <si>
    <t>MAXIMO VILCA</t>
  </si>
  <si>
    <t>VELARDE KATAYAMA JOSE CARLOS</t>
  </si>
  <si>
    <t>LOPEZ DEXTRE HEISEMBERG</t>
  </si>
  <si>
    <t>RAZA CHAGUA MIQUER</t>
  </si>
  <si>
    <t xml:space="preserve">MELENDRES MELENDRES ARMIN </t>
  </si>
  <si>
    <t>ALFARO VILCHEZ JORGE</t>
  </si>
  <si>
    <t>LI CRUZ CARLOS</t>
  </si>
  <si>
    <t>CRISOSTOMO ECHEVARRIA JOSE</t>
  </si>
  <si>
    <t>VALARDE CATAYAMA JOSE</t>
  </si>
  <si>
    <t>JORGE CRUZADO SILVA</t>
  </si>
  <si>
    <t>ROJAS PARIONA PERCY</t>
  </si>
  <si>
    <t>CASTRO CAR CAR</t>
  </si>
  <si>
    <t>NACHA DE ROJAS CELINA</t>
  </si>
  <si>
    <t xml:space="preserve">ZULOETA ZULOETA DANIEL </t>
  </si>
  <si>
    <t>ATARAMA CASTRO RICARDO</t>
  </si>
  <si>
    <t>MORON SACO ALEJANDRO JESUS</t>
  </si>
  <si>
    <t>OCHOA AGURTO PASCUAL</t>
  </si>
  <si>
    <t>MELO DE ZEGARRA FRANCISCA</t>
  </si>
  <si>
    <t>HUARCAYA RODRIGUEZ DAVID</t>
  </si>
  <si>
    <t>SALAS ESPINOZA RUBEN</t>
  </si>
  <si>
    <t>VELARDE CASTRO GUILLERMO</t>
  </si>
  <si>
    <t>HUALLPA CONDORI SILVERIO</t>
  </si>
  <si>
    <t>GIMAR REPRESENTACIONES S.A.C</t>
  </si>
  <si>
    <t>PESQUERA RIBAUDO S.A</t>
  </si>
  <si>
    <t>LOVON CHUMBEZ HUGO</t>
  </si>
  <si>
    <t>MENDO DELGADO ALBERTO</t>
  </si>
  <si>
    <t>ZAMBRANO UCULMANA MAXIMO</t>
  </si>
  <si>
    <t>FRIGOHIELO S.A</t>
  </si>
  <si>
    <t>GONZALES SANTOS WILLIAM</t>
  </si>
  <si>
    <t>CUTIPA PERALTA CESAR</t>
  </si>
  <si>
    <t>CHANG JUAN JOSE</t>
  </si>
  <si>
    <t>MERCANTIL TRUJILLO MERCANTIL</t>
  </si>
  <si>
    <t>CLIMANT</t>
  </si>
  <si>
    <t>EVM INGENIEROS</t>
  </si>
  <si>
    <t>RIDER ROMERO</t>
  </si>
  <si>
    <t>MENDEZ QUISPE JOSE</t>
  </si>
  <si>
    <t>RIVERA RORIGUEZ CELSO</t>
  </si>
  <si>
    <t>CHASIN CUMPA JESUS</t>
  </si>
  <si>
    <t>ANDRADE MORENO GERARDO</t>
  </si>
  <si>
    <t>JUAREZ IBARRA JULIO</t>
  </si>
  <si>
    <t>PACORA MENDOZA ALEMBERT ALONSO</t>
  </si>
  <si>
    <t>GALLEGOS BOLANOS JUAN ROGELIO</t>
  </si>
  <si>
    <t>MARGOD RODRIGUEZ</t>
  </si>
  <si>
    <t>FERRARA GORDON ANGEL JOSE</t>
  </si>
  <si>
    <t>GUTIERREZ ROJAS ABEL ANGEL</t>
  </si>
  <si>
    <t>VARGAS VARGAS LIMER</t>
  </si>
  <si>
    <t>GUILLEN YATACO HEVER</t>
  </si>
  <si>
    <t>GUERRERO GUSTAVSON JOVANI</t>
  </si>
  <si>
    <t>SUSANIBAR VASQUEZ FREDDY</t>
  </si>
  <si>
    <t>CALDERON MONTESINOS BERCH</t>
  </si>
  <si>
    <t>RODRIGO VERGARA GARRIDO</t>
  </si>
  <si>
    <t>LORENZO IVAN ARCOS NICHO</t>
  </si>
  <si>
    <t>SUCESION COOK LOPEZ LUIS FELIPE</t>
  </si>
  <si>
    <t>ALBITES ROJAS JULIO CESAR</t>
  </si>
  <si>
    <t>PABLO ALBERTO BARRETO SANCHEZ</t>
  </si>
  <si>
    <t>SIERRA CORDOVA OSCAR MARTIN</t>
  </si>
  <si>
    <t>HURTADO RUBIO CARLOS ALBERTO</t>
  </si>
  <si>
    <t>CHEN SHUXIA MAN YUEN</t>
  </si>
  <si>
    <t>GRECO JORGE LUIS</t>
  </si>
  <si>
    <t>RIVAS CHINCHILLA OSMEIVI ENRIQUE</t>
  </si>
  <si>
    <t>UTRIA OREJUELA RICARDO ARTURO</t>
  </si>
  <si>
    <t>BELLO PARRA NABOR ANDRES</t>
  </si>
  <si>
    <t>LONDOÑO CARVAJAL JOSE ABRAHAM</t>
  </si>
  <si>
    <t>LAZA ZAMBRANO JOSE GREGORIO</t>
  </si>
  <si>
    <t xml:space="preserve">PEREZ WUILIAM ALBERTO </t>
  </si>
  <si>
    <t>VALDES ESTEVES EDUARDO HECTOR</t>
  </si>
  <si>
    <t>GUERRERO AGUIRRE YOHAN JAIRO</t>
  </si>
  <si>
    <t>GONZALEZ DIAZ ANGEL DE JESUS</t>
  </si>
  <si>
    <t>AGREDA GONZALEZ ROBERTO RAFAEL</t>
  </si>
  <si>
    <t>CASTELLANOS DURAN EVELYN YAZARIT</t>
  </si>
  <si>
    <t>ESCALONA OROPEZA LUZMARY CAROLINA</t>
  </si>
  <si>
    <t>JHAYKER PHIERO PETIT</t>
  </si>
  <si>
    <t>GUZMAN ITURBE JESUS SANTIAGO</t>
  </si>
  <si>
    <t>IZARRA GARCIA ISRAEL JOSE</t>
  </si>
  <si>
    <t>OROZCO QUINTERO CARLOS ISIDRO</t>
  </si>
  <si>
    <t>ZUÑIGA VASQUEZ LUIS FERNANDO</t>
  </si>
  <si>
    <t>GUZMAN GOMEZ JOSE DANIEL</t>
  </si>
  <si>
    <t>FIGUEROA AGRIMON PEDRO JOSE</t>
  </si>
  <si>
    <t>OLIVERO AZOCAR RENE JOSE</t>
  </si>
  <si>
    <t>ASCENCIOS OBREGON PETER JHONY</t>
  </si>
  <si>
    <t>BUSTAMANTE GARCIA HUGO HUMBERTO</t>
  </si>
  <si>
    <t>ALVARADO SAUNA AUGSBERTO ALEJANDRO</t>
  </si>
  <si>
    <t>VITERI DUQUE JAVIER ALEJANDRO</t>
  </si>
  <si>
    <t>LEANDRO ESPINOZA CARLOS PAULINO</t>
  </si>
  <si>
    <t>DE LA TORRE COLLANTE JU JUAN BAUTISTA</t>
  </si>
  <si>
    <t>CRUZ QUIÑONES MARCO</t>
  </si>
  <si>
    <t xml:space="preserve">DAVILA DE LA CRUZ LEONARDO </t>
  </si>
  <si>
    <t>GARCIA SALVADOR VALERIO</t>
  </si>
  <si>
    <t>ESPINOZA PAZ JAVIER ENRIQUE</t>
  </si>
  <si>
    <t>LEIVA MATOS RUBEN</t>
  </si>
  <si>
    <t>ALMACENERA DEL PERU S A</t>
  </si>
  <si>
    <t>MOLINO EL TRIUNFO S A</t>
  </si>
  <si>
    <t>MARCO PERUANA S. A.</t>
  </si>
  <si>
    <t>SUD-CHEMIE PERU S.A.</t>
  </si>
  <si>
    <t>DP WORLD LOGISTICS S.R.L.</t>
  </si>
  <si>
    <t>ENVASES INDUSTRIALES S A</t>
  </si>
  <si>
    <t>OWENS-ILLINOIS PERU S.A.</t>
  </si>
  <si>
    <t>COMPAÑIA GOODYEAR DEL PERU S.A.</t>
  </si>
  <si>
    <t>NEGOCIACION ANDINA S.A.C.</t>
  </si>
  <si>
    <t>BIOCON DEL PERU S.A.C.</t>
  </si>
  <si>
    <t>PRODUCTOS PARAISO DEL PERU S.A.C.</t>
  </si>
  <si>
    <t>TRANSPORTES 77 S.A.</t>
  </si>
  <si>
    <t>GRUPORPP S.A.</t>
  </si>
  <si>
    <t>MEDIFARMA S.A.</t>
  </si>
  <si>
    <t>FRENO S A</t>
  </si>
  <si>
    <t>CONSTRUCCIONES ELECTROMECANICAS DELCROSA S.A. O DE</t>
  </si>
  <si>
    <t>FCA DE TEJIDOS LA BELLOTA S A</t>
  </si>
  <si>
    <t>FERREYROS S.A.A.</t>
  </si>
  <si>
    <t>I Q F DEL PERU SA</t>
  </si>
  <si>
    <t>INDUSTRIAL ALPAMAYO S A</t>
  </si>
  <si>
    <t>MOLITALIA S.A</t>
  </si>
  <si>
    <t>CIA MINERA AGREGADOS CALCAREOS S A</t>
  </si>
  <si>
    <t>RANSA COMERCIAL S.A.C</t>
  </si>
  <si>
    <t>DEPOSITOS S.A.C.</t>
  </si>
  <si>
    <t>INDUSTRIAS TEAL S A</t>
  </si>
  <si>
    <t>TOPY TOP S A</t>
  </si>
  <si>
    <t>BANCO DE CREDITO DEL PERU</t>
  </si>
  <si>
    <t>INDUSTRIAS VENCEDOR S.A.C.</t>
  </si>
  <si>
    <t>VALVOSANITARIA INDUSTRIAL S A</t>
  </si>
  <si>
    <t>VIÑA OCUCAJE S A</t>
  </si>
  <si>
    <t>COLD IMPORT S.A.</t>
  </si>
  <si>
    <t>SULFATO DE COBRE S A</t>
  </si>
  <si>
    <t>BANCO INTERNACIONAL DEL PERU-INTERBANK</t>
  </si>
  <si>
    <t>ALICORP S.A.A.</t>
  </si>
  <si>
    <t>MANUFACTURAS ELECTRICAS S A</t>
  </si>
  <si>
    <t>ASCENSORES S.A</t>
  </si>
  <si>
    <t>PURATOS PERU S.A.</t>
  </si>
  <si>
    <t>DISENO Y COLOR S.A</t>
  </si>
  <si>
    <t>HERSIL S A LABORATORIOS INDUSTRIALES FARMACEUTICOS</t>
  </si>
  <si>
    <t>REPRESENTACIONES DECO S.A.C</t>
  </si>
  <si>
    <t>LABORATORIOS TRIFARMA S.A.</t>
  </si>
  <si>
    <t>RESINPLAST S.A.</t>
  </si>
  <si>
    <t>SALCHICHERIA ALEMANA WILDE Y KUHN S A</t>
  </si>
  <si>
    <t>DISTRIBUIDORA CONTINENTAL 6 S A</t>
  </si>
  <si>
    <t>ARTESCO S.A.</t>
  </si>
  <si>
    <t>FABRICA DE CUBIERTOS SAC</t>
  </si>
  <si>
    <t>TUBOPLAST S A</t>
  </si>
  <si>
    <t>BRAEDT S.A.</t>
  </si>
  <si>
    <t>INGREDION PREU S.A.</t>
  </si>
  <si>
    <t>KURESA S A</t>
  </si>
  <si>
    <t>REICOLITE PERUANA S A</t>
  </si>
  <si>
    <t>SUPERMERCADOS PERUANOS SOCIEDAD ANONIMA</t>
  </si>
  <si>
    <t>ACTIVIDADES ELECTROMECANICAS INDUSTRIALES S.R.L.</t>
  </si>
  <si>
    <t>CORPORACION PERUANA DE PRODUCTOS QUIMICOS S.A</t>
  </si>
  <si>
    <t>ESMERALDA CORP S.A.C.</t>
  </si>
  <si>
    <t>ARIN S.A.</t>
  </si>
  <si>
    <t>COMPAÑIA DE MINAS BUENAVENTURA S.A.A.</t>
  </si>
  <si>
    <t>CORPORACION SAPIA S.A.</t>
  </si>
  <si>
    <t>CARLOS KOCH PRATTES S A</t>
  </si>
  <si>
    <t>BRAILLARD S A</t>
  </si>
  <si>
    <t>AJINOMOTO DEL PERU S A</t>
  </si>
  <si>
    <t>QUIMICA SUIZA S.A.C.</t>
  </si>
  <si>
    <t>REPUESTOS NUEVOS S A</t>
  </si>
  <si>
    <t>ALFA LAVAL S.A.</t>
  </si>
  <si>
    <t>LITOGRAFIA MANIX S.A.C.</t>
  </si>
  <si>
    <t>GRUNENTHAL PERUANA S A</t>
  </si>
  <si>
    <t>TOURING Y AUTOMOVIL CLUB DEL PERU</t>
  </si>
  <si>
    <t>PANADERIA SAN JORGE S A</t>
  </si>
  <si>
    <t>ASOCIACION COUNTRY CLUB EL BOSQUE</t>
  </si>
  <si>
    <t>ASESORIA COMERCIAL S.A. ACOSA</t>
  </si>
  <si>
    <t>LAIVE S.A.</t>
  </si>
  <si>
    <t>SANTIAGO QUEIROLO S.A.C.</t>
  </si>
  <si>
    <t>MERCK PERUANA S A</t>
  </si>
  <si>
    <t>CORPORACION INFARMASA S.A.</t>
  </si>
  <si>
    <t>UNIQUE S.A.</t>
  </si>
  <si>
    <t>E WONG S A</t>
  </si>
  <si>
    <t>FAMESA EXPLOSIVOS S.A.C.</t>
  </si>
  <si>
    <t>SOCIEDAD INDUSTRIAL DE ARTICULOS DE METAL SAC</t>
  </si>
  <si>
    <t>UNIÓN DE CERVECERÍAS PERUANAS BACKUS Y JOHNSTON S.</t>
  </si>
  <si>
    <t>INDRA PERU S.A.</t>
  </si>
  <si>
    <t>NOVARTIS BIOSCIENCES PERU S.A.</t>
  </si>
  <si>
    <t>AGROINDUSTRIAL LIMA S.A.C.</t>
  </si>
  <si>
    <t>SERVICIOS FRIGORIFICOS S A</t>
  </si>
  <si>
    <t>TIGRE PERU - TUBOS Y CONEXIONES S.A.</t>
  </si>
  <si>
    <t>SOUTHERN PERU COPPER CORPORATION, SUCURSAL DEL PERÚ</t>
  </si>
  <si>
    <t>INTERNATIONAL COMMERCE COMPANY S.A.C.</t>
  </si>
  <si>
    <t>J A INTERNATIONAL S A</t>
  </si>
  <si>
    <t>KIMBERLY - CLARK PERU S.R.L.</t>
  </si>
  <si>
    <t>G Y M S.A.</t>
  </si>
  <si>
    <t>AUTOREX PERUANA S A</t>
  </si>
  <si>
    <t>SAN FERNANDO S.A.</t>
  </si>
  <si>
    <t>CORPORACION LA SIRENA SAC</t>
  </si>
  <si>
    <t>CORP DE INGENIERIA DE REFRIGERACION SRL</t>
  </si>
  <si>
    <t>AHSECO PERU S A</t>
  </si>
  <si>
    <t>CIA LATINOAMERICANA DE RADIODIFUSION S.A.</t>
  </si>
  <si>
    <t>KRAFT FOODS PERU S.A.</t>
  </si>
  <si>
    <t>FCA NAC DE ACUMULADORES ETNA S A</t>
  </si>
  <si>
    <t>VIPLASTIC PERU SA</t>
  </si>
  <si>
    <t>PRODUCTOS QUIMICOS INDUSTRIALES S.A.</t>
  </si>
  <si>
    <t>PRODUCTOS EXTRAGEL Y UNIVERSAL S.A.C.</t>
  </si>
  <si>
    <t>PROCESADORA DE ALIMENTOS TI-CAY S.R.L.</t>
  </si>
  <si>
    <t>CONDUCTORES ELECTRICOS PERUANOS S.A.</t>
  </si>
  <si>
    <t>GRUPO LEVAPAN S.A.</t>
  </si>
  <si>
    <t>MANUEL MUÑOZ NAJAR S.A.C. INDUSTRIA LICO RERA</t>
  </si>
  <si>
    <t>LAPICES Y CONEXOS S.A. LAYCONSA</t>
  </si>
  <si>
    <t>GLORIA S.A.</t>
  </si>
  <si>
    <t>MICHELL Y CIA S.A.</t>
  </si>
  <si>
    <t>FABRICA DE CHOCOLATES LA IBERICA S.A.</t>
  </si>
  <si>
    <t>TRANSPORTES CRUZ DEL SUR S.A.C.</t>
  </si>
  <si>
    <t>PROCESOS AGROINDUSTRIALES S.A.</t>
  </si>
  <si>
    <t>CEYESA INGENIERIA ELECTRICA S.A.</t>
  </si>
  <si>
    <t>CHEM MASTERS DEL PERU SA.</t>
  </si>
  <si>
    <t>BUENAVENTURA INGENIEROS S A</t>
  </si>
  <si>
    <t>FRIO MERCANTIL S.A.</t>
  </si>
  <si>
    <t>EUROPLAST S.A.C.</t>
  </si>
  <si>
    <t>QUIMICA ANDERS S.A.C.</t>
  </si>
  <si>
    <t>EUROFARMA PERU S.A.C.</t>
  </si>
  <si>
    <t>INSTITUTO QUIMIOTERAPICO S A</t>
  </si>
  <si>
    <t>SEIN S.R.L.</t>
  </si>
  <si>
    <t>FAMETAL S.A. FABRICA DE METALES ALEADOS SOCIEDAD A</t>
  </si>
  <si>
    <t>RESEMIN S.A.</t>
  </si>
  <si>
    <t>IZOO S A</t>
  </si>
  <si>
    <t>ZICSA CONTRATISTAS GENERALES S.A.</t>
  </si>
  <si>
    <t>HV CONTRATISTAS S.A.</t>
  </si>
  <si>
    <t>DIMAT ELECTRIC S R LTDA</t>
  </si>
  <si>
    <t>MONTE DEL REY S.A.C.</t>
  </si>
  <si>
    <t>EMBOTELLADORA DEMESA S.A.</t>
  </si>
  <si>
    <t>TEXFINA S A</t>
  </si>
  <si>
    <t>PLASTICOS NACIONALES S A</t>
  </si>
  <si>
    <t>POLLOS PARRILLADAS GOURMET S.A.</t>
  </si>
  <si>
    <t>TECNOGAS S A</t>
  </si>
  <si>
    <t>AIRTEC S A</t>
  </si>
  <si>
    <t>INVERSIONES SAN GABRIEL S A</t>
  </si>
  <si>
    <t>UNIMAR S A</t>
  </si>
  <si>
    <t>INGENIERIA DE SISTEMAS DE FLUIDOS S.A.C.</t>
  </si>
  <si>
    <t>PANADERIA PASTEL Y BODEGA LA FLO DE LA P</t>
  </si>
  <si>
    <t>COLD MARINE SUPPLY S.A.C</t>
  </si>
  <si>
    <t>AROMAS DEL PERU SA</t>
  </si>
  <si>
    <t>REFRIGERACION COMERCIAL CAVI S A</t>
  </si>
  <si>
    <t>IMPORTACIONES SIMONS S.A.C.</t>
  </si>
  <si>
    <t>CONSORCIO FERRETERA &amp; ASOCIADOS S. A.</t>
  </si>
  <si>
    <t>SERVICIOS GENERALES PALACIOS EIRL</t>
  </si>
  <si>
    <t>RANKINE S.A.C.</t>
  </si>
  <si>
    <t>COMPAÑIA UNIVERSAL TEXTIL S.A.</t>
  </si>
  <si>
    <t>COMERCIAL ELECTRO FERRETERA LUREN EIRL</t>
  </si>
  <si>
    <t>RODOLFO BUSTAMANTE S.A. AGENTE DE ADUANAS - RODOLF</t>
  </si>
  <si>
    <t>AMERICA INTERNATIONAL TOURS S.A.</t>
  </si>
  <si>
    <t>ALMACENES FRIGORIFICO CENTRAL S A</t>
  </si>
  <si>
    <t>EMPRESA MADERERA SULLANA S.A.</t>
  </si>
  <si>
    <t>TECNOGUM SA</t>
  </si>
  <si>
    <t>COOPERATIVA DE AHORRO Y CREDITO FINANTEL LIMITADA</t>
  </si>
  <si>
    <t>ARNAO RADIADORES S A</t>
  </si>
  <si>
    <t>MULTITEMP S A</t>
  </si>
  <si>
    <t>NIKKOPLAST S A</t>
  </si>
  <si>
    <t>MADERAS AMAZONICAS DEL PERU S.A.C.</t>
  </si>
  <si>
    <t>FUNDICION FERROSA S R LTDA</t>
  </si>
  <si>
    <t>CORPORACION DE INDUSTRIAS PLASTICAS S A</t>
  </si>
  <si>
    <t>STC (PERU) S.A.C.</t>
  </si>
  <si>
    <t>SPELCOR S R L</t>
  </si>
  <si>
    <t>MAGENSA MATERIALES GENERALES S.A.C.</t>
  </si>
  <si>
    <t>LUVEGI INGENIEROS S.A.C.</t>
  </si>
  <si>
    <t>INDUSTRIAL PAPELERA ATLAS S A</t>
  </si>
  <si>
    <t>PRODUCTOS NATURALES DE EXPORTACION S.A. - PRONEX S</t>
  </si>
  <si>
    <t>EMPRESA ALGODONERA S A</t>
  </si>
  <si>
    <t>MALVEX DEL PERU S A</t>
  </si>
  <si>
    <t>NOVA GAS S A</t>
  </si>
  <si>
    <t>ROSTER SOCIEDAD ANONIMA</t>
  </si>
  <si>
    <t>RACIONALIZACION EMPRESARIAL SA</t>
  </si>
  <si>
    <t>CIA INDUSTRIAL LIMA S A</t>
  </si>
  <si>
    <t>REPUESTOS ZETA E.I.R.L</t>
  </si>
  <si>
    <t>LABORATORIOS SMA.SAC</t>
  </si>
  <si>
    <t>ANTIGUA TABERNA QUEIROLO SAC</t>
  </si>
  <si>
    <t>GIVA S.A.C.</t>
  </si>
  <si>
    <t>TECNOLOGICA DE ALIMENTOS S.A.</t>
  </si>
  <si>
    <t>BAZO VELARDE S.A.</t>
  </si>
  <si>
    <t>AGRICOLA ZEIT ORGANISCH SOCIEDAD ANONIMA CERRADA</t>
  </si>
  <si>
    <t>FRIO NOVO INGENIEROS S.A.C.</t>
  </si>
  <si>
    <t>BANCO INTERAMERICANO DE FINANZAS</t>
  </si>
  <si>
    <t>ONCOSALUD S.A.C.</t>
  </si>
  <si>
    <t>R.G. REFRIGERACION S.R.L.</t>
  </si>
  <si>
    <t>BEMBOS S.A.C</t>
  </si>
  <si>
    <t>PRODUCTOS EL CEDRO S.A.C.</t>
  </si>
  <si>
    <t>GBS PLASTIC E.I.R.L.</t>
  </si>
  <si>
    <t>F Y A CONTRATISTAS SA</t>
  </si>
  <si>
    <t>LABORATORIOS ELIFARMA S A</t>
  </si>
  <si>
    <t>REFRIGERACION OLIVEROS SRL</t>
  </si>
  <si>
    <t>DIAR INGENIEROS S A</t>
  </si>
  <si>
    <t>EL AUTODROMO SA.</t>
  </si>
  <si>
    <t>INGEFRIO S.R.L.</t>
  </si>
  <si>
    <t>MARVA S.A.C.</t>
  </si>
  <si>
    <t>GUTIERREZ CASTILLO INGENIEROS S.A.C.</t>
  </si>
  <si>
    <t>FUNDACION PARA EL DESARROLLO AGRARIO</t>
  </si>
  <si>
    <t>CAMARA DE COMERCIO DE LIMA</t>
  </si>
  <si>
    <t>ASOCIACION PERUANO JAPONESA</t>
  </si>
  <si>
    <t>TEVA PERU S.A.</t>
  </si>
  <si>
    <t>CAMAL CONCHUCOS S A</t>
  </si>
  <si>
    <t>MANUFACTURAS SAN ISIDRO S.A.C.</t>
  </si>
  <si>
    <t>ALMACENES FRIGORIFICOS SAC</t>
  </si>
  <si>
    <t>FERRETERIA DISTRIBUCION Y VENTAS S.A.C.</t>
  </si>
  <si>
    <t>CIA INDUSTRIAL CONTINENTAL S.A.C.</t>
  </si>
  <si>
    <t>ROTAPEL S A</t>
  </si>
  <si>
    <t>ROCA S.A.C.</t>
  </si>
  <si>
    <t>LABORAT FARMAC SAN JOAQUIN-ROXFARMA SA</t>
  </si>
  <si>
    <t>INDUSTRIAL GAMEDA SA</t>
  </si>
  <si>
    <t>LABORATORIOS INDUQUIMICA S.A</t>
  </si>
  <si>
    <t>ELECTRO CLIMA SERVICE S.R.L.</t>
  </si>
  <si>
    <t>CIME INGENIEROS S R L</t>
  </si>
  <si>
    <t>TRABAJOS MARITIMOS SA</t>
  </si>
  <si>
    <t>FRUTOS DEL MAR S.A.C.</t>
  </si>
  <si>
    <t>ALMACENES BOCANEGRA S A</t>
  </si>
  <si>
    <t>PROMOTORA GENERAL DE NEGOCIOS S A</t>
  </si>
  <si>
    <t>J &amp; W CIA S.A.</t>
  </si>
  <si>
    <t>ARIES COMERCIAL S.A.C.</t>
  </si>
  <si>
    <t>RELES S R L</t>
  </si>
  <si>
    <t>CIA IND DE MATER ELECTRO MECANICOS SRL</t>
  </si>
  <si>
    <t>REFRIGERACION RENZO S A</t>
  </si>
  <si>
    <t>MANUEL LA CRUZ COSTA CONT GLES EIRL</t>
  </si>
  <si>
    <t>JARA RESISTENCIAS S R L</t>
  </si>
  <si>
    <t>MANUFACTURA CALZADO MINI S.A.</t>
  </si>
  <si>
    <t>PROD GAMBRINUS WERNER RIEPL WAHL S R LTD</t>
  </si>
  <si>
    <t>TERMO SISTEMAS S.A.C.</t>
  </si>
  <si>
    <t>COTTON KNIT S.A.C.</t>
  </si>
  <si>
    <t>RADIADORES FORTALEZA S.A.</t>
  </si>
  <si>
    <t>REFRIGEL EIRL</t>
  </si>
  <si>
    <t>SANIDAD Y LIMPIEZA INDUSTRIAL PERUANA S.A.C.</t>
  </si>
  <si>
    <t>EMPRESA DE TRANSPORTES UNIVERSO SR LTDA</t>
  </si>
  <si>
    <t>M &amp; M REPUESTOS Y SERVICIOS S.A.</t>
  </si>
  <si>
    <t>ALERT DEL PERU S.A.C</t>
  </si>
  <si>
    <t>D L V ASOCIADOS S A</t>
  </si>
  <si>
    <t>ELECTROTECNIA DOMESTICA E INDUSTRIAL SA</t>
  </si>
  <si>
    <t>CONSTRUCTORA MOROMIZATO S.A.C.</t>
  </si>
  <si>
    <t>IREDI INTERNATIONAL S R L</t>
  </si>
  <si>
    <t>PERFIL PLAST S R L</t>
  </si>
  <si>
    <t>SAN MARTIN CONTRATISTAS GENERALES S.A.</t>
  </si>
  <si>
    <t>ISOLTECH S.A.C.</t>
  </si>
  <si>
    <t>SOCIEDAD GANADERA EL SEQUION S A</t>
  </si>
  <si>
    <t>INDUSTRIAS TRIVECA S.A.C.</t>
  </si>
  <si>
    <t>TALLERES REUNIDOS E I R LTDA</t>
  </si>
  <si>
    <t>CODIZA S.A.</t>
  </si>
  <si>
    <t>FIESTAS RAMIREZ S.A.</t>
  </si>
  <si>
    <t>GELAFRUT S.R.L.</t>
  </si>
  <si>
    <t>FABRICA NACIONAL DE PERNOS S.A.</t>
  </si>
  <si>
    <t>TEXTIL SAN RAMON S A</t>
  </si>
  <si>
    <t>UNIONPLAST S A</t>
  </si>
  <si>
    <t>INCA FRUT S.A.C.</t>
  </si>
  <si>
    <t>CORMEI CONTRATISTAS GENERALES S.A.C.</t>
  </si>
  <si>
    <t>SERVICIOS Y PROYECTOS INDUSTRIALES SOCIEDAD ANONIM</t>
  </si>
  <si>
    <t>FESER S.R.L.</t>
  </si>
  <si>
    <t>REPRIND S.A.C.</t>
  </si>
  <si>
    <t>INDUSTRIAL PANDA S.A.C.</t>
  </si>
  <si>
    <t>EL CHALAN S.A.C.</t>
  </si>
  <si>
    <t>SEIN SAC</t>
  </si>
  <si>
    <t>INGENIERIA TECNICA E.I.R.L.</t>
  </si>
  <si>
    <t>DEXIM S.R.L.</t>
  </si>
  <si>
    <t>DISTRIBUIDORA COMERCIAL ALVAREZ BOHL SRL</t>
  </si>
  <si>
    <t>SERVICIOS DE VIGILANCIA EL CONDOR S.R.L .</t>
  </si>
  <si>
    <t>EMCOTESI SAC</t>
  </si>
  <si>
    <t>AGROINDUSTRIAS DEL CHIRA S.R.L.</t>
  </si>
  <si>
    <t>MOLINO LAS DELICIAS SAC</t>
  </si>
  <si>
    <t>SAN ROQUE S.A.</t>
  </si>
  <si>
    <t>JUAN PABLO MORI E.I.R.L.</t>
  </si>
  <si>
    <t>SERV.MEDICOS LIONEL FLORES E HIJOS S.A.C</t>
  </si>
  <si>
    <t>INALCA S.A.C.</t>
  </si>
  <si>
    <t>AGROINDUSTRIAS AIB S.A</t>
  </si>
  <si>
    <t>TEXTIL DEL VALLE S.A.</t>
  </si>
  <si>
    <t>EXPORTADORA FRUTICOLA DEL SUR SA</t>
  </si>
  <si>
    <t>RENSA VENTAS Y SERVICIOS S.R.L.</t>
  </si>
  <si>
    <t>UCISA SA</t>
  </si>
  <si>
    <t>FARVET EIRL</t>
  </si>
  <si>
    <t>EMPRESA DE TRANSPORTES PERU BUS S.A.</t>
  </si>
  <si>
    <t>CIA.DE EXP.Y NEGOCIOS GNRLES.S.A</t>
  </si>
  <si>
    <t>ELECTRONICA INDUSTRIAL Y SERVICIOS S.A.C.</t>
  </si>
  <si>
    <t>TECNIPACK S.A.C.</t>
  </si>
  <si>
    <t>CIA DISTRIB DE PERNOS Y AFINES SRL</t>
  </si>
  <si>
    <t>ELECTRO FRIO ABC SRL</t>
  </si>
  <si>
    <t>COLEGIO VILLA MARIA LA PLANICIE</t>
  </si>
  <si>
    <t>PAGGI EIRL</t>
  </si>
  <si>
    <t>CLINICA SAN PABLO S.A.C.</t>
  </si>
  <si>
    <t>CIPLAST PERU S.A.C.</t>
  </si>
  <si>
    <t>HORNOS INDUSTRIALES S.A.</t>
  </si>
  <si>
    <t>TECNICA INDUSTRIAL LOLI SAC</t>
  </si>
  <si>
    <t>DIVERPLAST S.A.C.</t>
  </si>
  <si>
    <t>INMUNOCHEM SAC</t>
  </si>
  <si>
    <t>CIA.INTERNACIONAL DEL CAFE S.A.C.</t>
  </si>
  <si>
    <t>UEZU INGENIEROS S R L</t>
  </si>
  <si>
    <t>IMPORTACIONES Y COMERCIO INTERNAC S.A.</t>
  </si>
  <si>
    <t>INVERSIONES HOTELERAS SAN ANDRES S.R.LTD</t>
  </si>
  <si>
    <t>REBOBINADOS DE MOT ELECT MONTALVO EIRL</t>
  </si>
  <si>
    <t>SERVICIOS PROFESIONALES TECNICOS &amp; DATA S.A.C.</t>
  </si>
  <si>
    <t>CIA. COMERCIAL LAMBAYEQUE SAC</t>
  </si>
  <si>
    <t>VERMI S.A.C.</t>
  </si>
  <si>
    <t>ESTRELLA POLAR SAC</t>
  </si>
  <si>
    <t>SISTEMAS TECNOLOGICOS ELECTRICOS ELECTRONICOS Y ME</t>
  </si>
  <si>
    <t>CONSTRUCTORA CONCEPCION S.A.C.</t>
  </si>
  <si>
    <t>PROPLAST BARRERA S.A.C.</t>
  </si>
  <si>
    <t>CIFARMA S.A.</t>
  </si>
  <si>
    <t>CORPORACION SEALER S S.A.</t>
  </si>
  <si>
    <t>CESMA SRL</t>
  </si>
  <si>
    <t>CONSTRUCCION Y ADMINISTRACION S.A.</t>
  </si>
  <si>
    <t>CODITEV S.A.C</t>
  </si>
  <si>
    <t>CADDIN S.A.C.</t>
  </si>
  <si>
    <t>DELICE S.A.C</t>
  </si>
  <si>
    <t>AGRO INDUSTRIA EL VADO EIRL</t>
  </si>
  <si>
    <t>JORGE IRAZOLA EIRL</t>
  </si>
  <si>
    <t>AGRICOLA HUARMEY S.A.C</t>
  </si>
  <si>
    <t>TECNOLOGIA INDUSTRIAL Y NACIONAL S.A.</t>
  </si>
  <si>
    <t>QUIMTIA S.A.</t>
  </si>
  <si>
    <t>SERCORGEN S.R.LTDA.</t>
  </si>
  <si>
    <t>CITRICOS PERUANOS S.A.</t>
  </si>
  <si>
    <t>ACEITES ESENCIALES DEL PERU S.A.C.</t>
  </si>
  <si>
    <t>AGROMAR INDUSTRIAL S.A.</t>
  </si>
  <si>
    <t>INDUSTRIAS UNIDAS DEL PERU S.A.</t>
  </si>
  <si>
    <t>AIR CONDITIONING PRODUCTS S.R.LTDA.</t>
  </si>
  <si>
    <t>COM ALT DE PROD NO TRAD Y DES EN LAT AME</t>
  </si>
  <si>
    <t>INDUSTRIAS ELECTROMECANICAS TERRY EIRL</t>
  </si>
  <si>
    <t>CLUB SOCIAL MIRAFLORES</t>
  </si>
  <si>
    <t>LA ROSA NAUTICA S.A.</t>
  </si>
  <si>
    <t>SOC ANONIMA DE COMERCIO Y SERVIC DE ING</t>
  </si>
  <si>
    <t>MOLMAR S.A.</t>
  </si>
  <si>
    <t>AGROJUGOS S.A.C.</t>
  </si>
  <si>
    <t>REXEL PERU SAC</t>
  </si>
  <si>
    <t>DON ITALO SA</t>
  </si>
  <si>
    <t>CONSULTORA Y EQUIPADORA MEDICA S.A.</t>
  </si>
  <si>
    <t>CLUB WAIKIKI</t>
  </si>
  <si>
    <t>PLASTICOS PERU ALFA SOC RESP LTDA</t>
  </si>
  <si>
    <t>CORPORACION Z1 S.A.C</t>
  </si>
  <si>
    <t>DISTRIBUCIONES Y REPRESENTACIONES LIMATAMBO S.R.L.</t>
  </si>
  <si>
    <t>ASOCIACION CULTURAL PERUANO BRITANICA</t>
  </si>
  <si>
    <t>FRIO TECNICA COMERCIAL FRITEC S.R.LTDA.</t>
  </si>
  <si>
    <t>FRUTIPACK S.A.C.</t>
  </si>
  <si>
    <t>SEGA COMERCIO Y SERVICIO E.I.R.L.</t>
  </si>
  <si>
    <t>COMERCIAL ROMAX EIRL</t>
  </si>
  <si>
    <t>AGROPESCA S.A.</t>
  </si>
  <si>
    <t>FABRICA CHOCOLATES LA CONTINENTAL SRLTDA</t>
  </si>
  <si>
    <t>INDUSTRIAS ALIMENTICIAS CUSCO S.A.</t>
  </si>
  <si>
    <t>INVERSIONES NACIONALES DE TURISMO S.A.</t>
  </si>
  <si>
    <t>EMPRESA DE LABORES Y SERV MULT LASER SRL</t>
  </si>
  <si>
    <t>ECONSES SRLTDA</t>
  </si>
  <si>
    <t>ALIMENTOS MARITIMOS S.A.</t>
  </si>
  <si>
    <t>AGROINDUSTRIAS SAN JACINTO S A A</t>
  </si>
  <si>
    <t>INVERSIONES MARZALA S.A.C</t>
  </si>
  <si>
    <t>CIME COMERCIAL S.A.</t>
  </si>
  <si>
    <t>FRIO FRUT S.R.L.</t>
  </si>
  <si>
    <t>TECSUP N° 1</t>
  </si>
  <si>
    <t>PROCESADORA PERU SOCIEDAD ANONIMA CERRADA</t>
  </si>
  <si>
    <t>IMPORTACIONES EXPORTACIONES SAN LUIS S A</t>
  </si>
  <si>
    <t>REDIGE S.R.L.</t>
  </si>
  <si>
    <t>IEX S.A.</t>
  </si>
  <si>
    <t>SEMAIND S.A.C.</t>
  </si>
  <si>
    <t>JOAQUIN VICTOR PINTO SAC</t>
  </si>
  <si>
    <t>INDUSTRIAL DON MARTIN S.A.</t>
  </si>
  <si>
    <t>PESQUERA JUANITA SRLTDA</t>
  </si>
  <si>
    <t>PRODUCTOS PESQUEROS DEL SUR S.A.</t>
  </si>
  <si>
    <t>CORPORACION ADC SOCIEDAD ANONIMA CERRADA</t>
  </si>
  <si>
    <t>CN MINERIA Y CONSTRUCCION S.A.C.</t>
  </si>
  <si>
    <t>EMP DE TRANSP JUNIN S.R. LTDA</t>
  </si>
  <si>
    <t>EMPE TRANSP SALAZAR EIRL ETRANSA</t>
  </si>
  <si>
    <t>EXPRESO MOLINA UNION S.A.C.</t>
  </si>
  <si>
    <t>EMPRESA YURA SRL</t>
  </si>
  <si>
    <t>FABRICACIONES METALICAS LEONCIO MENDOZA E.I.R.L. -</t>
  </si>
  <si>
    <t>RICO POLLO SAC</t>
  </si>
  <si>
    <t>OVERSA REPRESENTACIONES SCRL</t>
  </si>
  <si>
    <t>CONSEGESA S.A.</t>
  </si>
  <si>
    <t>TECNO AIRE SRL</t>
  </si>
  <si>
    <t>TRANSPORTES TURISTICOS SAKURA S.A.</t>
  </si>
  <si>
    <t>BARLETTA S.A.</t>
  </si>
  <si>
    <t>M.R. PERU S.A.</t>
  </si>
  <si>
    <t>SURPACK S.A.</t>
  </si>
  <si>
    <t>QUIMICA INDUSTRIAL J MONTES S.A.</t>
  </si>
  <si>
    <t>DEVAL SRLTDA</t>
  </si>
  <si>
    <t>SISTEMA ELECTROMECANICA INDUSTRIAL SRL</t>
  </si>
  <si>
    <t>GUILLERMO ROMERO S.A.C.</t>
  </si>
  <si>
    <t>MEQUIM S.A.</t>
  </si>
  <si>
    <t>HALEMA S.A.C.</t>
  </si>
  <si>
    <t>RECONSTRUCCIONES METALICAS CONDOR S.R.L</t>
  </si>
  <si>
    <t>SERCENCO S.A.</t>
  </si>
  <si>
    <t>RINAIT SOCIEDAD COMERCIAL DE RESPONSABILIDAD LIMIT</t>
  </si>
  <si>
    <t>IMPULSO INDUSTRIAS IMPORTACIONES Y EXPORTACIONES S</t>
  </si>
  <si>
    <t>EMBUTIDOS EL GORDITO EIRL</t>
  </si>
  <si>
    <t>XIMESA S.R.L.</t>
  </si>
  <si>
    <t>NORSAC SA.</t>
  </si>
  <si>
    <t>REFRIGERACION URRUTIA S.A.</t>
  </si>
  <si>
    <t>AIRE ACONDICIONADO Y REFRIGERACION SAN FRANCISCO E</t>
  </si>
  <si>
    <t>HOTEL RESTAURANT LA HACIENDA S.A.</t>
  </si>
  <si>
    <t>MINERA LAYTARUMA S.A.</t>
  </si>
  <si>
    <t>H.O IMPORTEC E.I.R.LTDA.</t>
  </si>
  <si>
    <t>GRUPO ONCE S.A.C.</t>
  </si>
  <si>
    <t>HOTELERA PIURA S.A.</t>
  </si>
  <si>
    <t>BOMBONERIA DI PERUGIA S.A.C.</t>
  </si>
  <si>
    <t>AUTOREL S.R.L.</t>
  </si>
  <si>
    <t>INGENIERIA SERVICIOS ELECTROMECANICOS COMERCIALES</t>
  </si>
  <si>
    <t>HI TECH REFRIGERACION S.A.</t>
  </si>
  <si>
    <t>REFRIGERACION JCP EIRL</t>
  </si>
  <si>
    <t>INDUSTRIA ALIMENTARIA GRUPO BUENA VENTURA S A C</t>
  </si>
  <si>
    <t>HERRAMIENTAS Y SERVICIOS INDUSTRIALES S.A.C</t>
  </si>
  <si>
    <t>LASSER SERVICIOS TECNICOS E.I.R.L</t>
  </si>
  <si>
    <t>REPRESENTACIONES JORMOS SCRL</t>
  </si>
  <si>
    <t>FRIO CENTRO E.I.R.L.</t>
  </si>
  <si>
    <t>AGROINDUSTRIAS SAN ISIDRO SA</t>
  </si>
  <si>
    <t>EMPRESA DE TRANSPORTES GUTARRA S.A.</t>
  </si>
  <si>
    <t>PISCIFACTORIAS DE LOS ANDES S.A</t>
  </si>
  <si>
    <t>LOPESA INDUSTRIAL S.A.</t>
  </si>
  <si>
    <t>FABRICA DE HIELO SAN ANTONIO S.R.L.</t>
  </si>
  <si>
    <t>COUNTRY HOME SA</t>
  </si>
  <si>
    <t>COMERCIAL MARTINO S.A.</t>
  </si>
  <si>
    <t>COMERCIAL TRES ESTRELLAS S.A.</t>
  </si>
  <si>
    <t>INDUSTRIAS LOGAREX S.A.C.</t>
  </si>
  <si>
    <t>REFRIGERACION COMERCIAL E INDUSTRIAL</t>
  </si>
  <si>
    <t>HNERM-ESSALUD</t>
  </si>
  <si>
    <t>INSTITUTO NACIONAL DE SALUD DEL NIñO</t>
  </si>
  <si>
    <t>INSTITUTO TECNOLOGICO DE LA PRODUCCION</t>
  </si>
  <si>
    <t>SERVICIO NACIONAL DE SANIDAD AGRARIA</t>
  </si>
  <si>
    <t>SERVICIO NACIONAL DE ADIESTRAMIENTO EN TRABAJO IND</t>
  </si>
  <si>
    <t>PERALES HUANCARUNA S.A.C.</t>
  </si>
  <si>
    <t>SEGURINDUSTRIA SA</t>
  </si>
  <si>
    <t>TAL S. A.</t>
  </si>
  <si>
    <t>CASA GRANDE S.A.A.</t>
  </si>
  <si>
    <t>CARTAVIO SOCIEDAD ANONIMA ABIERTA</t>
  </si>
  <si>
    <t>YUGOFRIO S.A.C.</t>
  </si>
  <si>
    <t>PRODUCTOS RAZZETO &amp; NESTOROVIC S.A.C.</t>
  </si>
  <si>
    <t>INTERNACIONAL DE TRANSPORTE TURISTICO Y SERVICIOS SRL</t>
  </si>
  <si>
    <t>CHIMU AGROPECUARIA S.A</t>
  </si>
  <si>
    <t>AGROINDUSTRIAL LAREDO S.A.A.</t>
  </si>
  <si>
    <t>YUGOCORP S.A.C.</t>
  </si>
  <si>
    <t>LA FRAGATA S A</t>
  </si>
  <si>
    <t>CORPORACION REFRIGERADOS INY SAC</t>
  </si>
  <si>
    <t>EMPRESA DE TRANSPORTES EXPRESO LOBATO S.A.C.</t>
  </si>
  <si>
    <t>NOR DISTRIBUIDORA IBARGUREN GEREDA S.A.</t>
  </si>
  <si>
    <t>AUTOMOTORES MOPAL SA</t>
  </si>
  <si>
    <t>PARACAS S.A.</t>
  </si>
  <si>
    <t>SERVICIOS TAKEUCHI HERMANOS SAC - SETAKE SAC</t>
  </si>
  <si>
    <t>COOPERATIVA AGRARIA CAFETALERA PANGOA LT</t>
  </si>
  <si>
    <t>INGENIERIA DEL PLASTICO S.A.C.</t>
  </si>
  <si>
    <t>MAESTRANZA TECNICA E.I.R.L.</t>
  </si>
  <si>
    <t>AGRO INDUSTRIAL PARAMONGA S.A.A.</t>
  </si>
  <si>
    <t>PROCESADORA FRUTICOLA S.A.</t>
  </si>
  <si>
    <t>PESQUERA HAYDUK S.A.</t>
  </si>
  <si>
    <t>AGRICOLA HOJA REDONDA S.A.</t>
  </si>
  <si>
    <t>INDUSTRIA GRAFICA CIMAGRAF S.A.C.</t>
  </si>
  <si>
    <t>LUIS A.REGALADO Z.CONTRATISTAS GENERALES E.I.R.L</t>
  </si>
  <si>
    <t>JI &amp; SA S.R.L.</t>
  </si>
  <si>
    <t>LIOFILIZADORA DEL PACIFICO SRL</t>
  </si>
  <si>
    <t>RIVERSA S.A.</t>
  </si>
  <si>
    <t>CORPORACION EL GOLF S.A.</t>
  </si>
  <si>
    <t>SOCIEDAD SUIZO PERUANA DE EMBUTIDOS S.A</t>
  </si>
  <si>
    <t>CIA MINERA PODEROSA S A</t>
  </si>
  <si>
    <t>SHOHIN S.A.</t>
  </si>
  <si>
    <t>AGRHICOL S.A.C.</t>
  </si>
  <si>
    <t>TRANE TECHNOLOGIES PERU S.A.C.</t>
  </si>
  <si>
    <t>UNIVERSIDAD PERUANA UNION</t>
  </si>
  <si>
    <t>UNIVERSIDAD DE SAN MARTIN DE PORRES</t>
  </si>
  <si>
    <t>INDUSTRIAS SURCO S.R.L.</t>
  </si>
  <si>
    <t>SOCIEDAD MERCANTIL (EXPORTACION) SA</t>
  </si>
  <si>
    <t>CEOP BENJAMIN GALECIO MATOS</t>
  </si>
  <si>
    <t>ASOCIACION DE OFICIALES DE LA POLICIA DE INVESTIGACIONES DEL PERU - AO-PIP</t>
  </si>
  <si>
    <t>ACENESPAR-GC</t>
  </si>
  <si>
    <t>PLASTICOS DE INGENIERIA S.A.C.</t>
  </si>
  <si>
    <t>S Y Z COMINSA SRLTDA</t>
  </si>
  <si>
    <t>C.A.U. LOS LAURELES LTDA</t>
  </si>
  <si>
    <t>AGROINDUSTRIAS SUPE SAC</t>
  </si>
  <si>
    <t>V Y C SRL</t>
  </si>
  <si>
    <t>CENTRO INTERNACIONAL DE LA PAPA</t>
  </si>
  <si>
    <t>COLPERU SRL</t>
  </si>
  <si>
    <t>MUNICIPALIDAD PROVINCIAL DE BARRANCA</t>
  </si>
  <si>
    <t>EMP. TRANSP. CECILIA MARTIN E.I.R.L.</t>
  </si>
  <si>
    <t>RINDESA S.A.C.</t>
  </si>
  <si>
    <t>NUTRA S.A.C.</t>
  </si>
  <si>
    <t>HOGAR CLINICA SAN JUAN DE DIOS</t>
  </si>
  <si>
    <t>ASOC. CIVIL RINCONADA COUNTRY CLUB</t>
  </si>
  <si>
    <t>RBA S.R.LTDA.</t>
  </si>
  <si>
    <t>GOLDEN GAMING S.A.</t>
  </si>
  <si>
    <t>ONASA SRL</t>
  </si>
  <si>
    <t>COLEGIO DE ARQUITECTOS DEL PERU REGION LA LIBERTAD</t>
  </si>
  <si>
    <t>MOVIMIENTO SIERVOS DE LOS POBRES DEL TERCER MUNDO</t>
  </si>
  <si>
    <t>LABORATORIOS ROE SCRL</t>
  </si>
  <si>
    <t>CARITAS DEL PERU</t>
  </si>
  <si>
    <t>MUNICIPALIDAD PROVINCIAL DE TACNA</t>
  </si>
  <si>
    <t>IGLESIA ALIANZA CRISTIANA Y MIS.DEL PERU</t>
  </si>
  <si>
    <t>CEP CONCORDIA UNIVERSAL</t>
  </si>
  <si>
    <t>UNIVERSIDAD NACIONAL AGRARIA LA MOLINA</t>
  </si>
  <si>
    <t>INSTITUTO DEL MAR DEL PERU</t>
  </si>
  <si>
    <t>MUNICIPALIDAD PROVINCIAL DE PISCO</t>
  </si>
  <si>
    <t>ENTER SAC</t>
  </si>
  <si>
    <t>MARINA DE GUERRA DEL PERU</t>
  </si>
  <si>
    <t>ACONDICIONAMIENTOS Y TEC. DIVERSAS SA</t>
  </si>
  <si>
    <t>AIR-CLIMA S.R.L.</t>
  </si>
  <si>
    <t>INDUMATIC SRL</t>
  </si>
  <si>
    <t>GRUPO SANTA ELENA S.A.</t>
  </si>
  <si>
    <t>SISTEMAS ANALITICOS SRL</t>
  </si>
  <si>
    <t>PONTIFICIA UNIVERSIDAD CATOLICA DEL PERU</t>
  </si>
  <si>
    <t>ASOCIACIÓN CIUDAD DE LOS NIÑOS DE LA INMACULADA</t>
  </si>
  <si>
    <t>GANADERA LOS TILOS S.A.</t>
  </si>
  <si>
    <t>TRANSGAS SHIPPING LINES SAC</t>
  </si>
  <si>
    <t>PESQUERA DIAMANTE S.A.</t>
  </si>
  <si>
    <t>INVERSIONES PECUARIAS LURIN S A</t>
  </si>
  <si>
    <t>HOWELL S.A.C.</t>
  </si>
  <si>
    <t>ASOCIACION DE LOS TESTIGOS DE JEHOVA</t>
  </si>
  <si>
    <t>ARMADORES Y CONGELADORES DEL PACIFICO SA</t>
  </si>
  <si>
    <t>MACART EIRL</t>
  </si>
  <si>
    <t>SANTA HONORATA SOC.RESPON.LIMI</t>
  </si>
  <si>
    <t>HIDRO´S PUMP S.R.L.</t>
  </si>
  <si>
    <t>ASOCIACION BENEFICO CRISTIANA PROMOTORA DE DESARRO</t>
  </si>
  <si>
    <t>REFRIGERACION CALEFACCION SERV EIRL</t>
  </si>
  <si>
    <t>AGROINPER S.A.</t>
  </si>
  <si>
    <t>CARSI S.R.LTDA.</t>
  </si>
  <si>
    <t>TRANSUD S.A.C.</t>
  </si>
  <si>
    <t>FRIGORIFICO CAMAL SAN PEDRO S.A.C.</t>
  </si>
  <si>
    <t>FUNDO EL SAUCE SRL</t>
  </si>
  <si>
    <t>DINCORSA SRL</t>
  </si>
  <si>
    <t>TABLEROS PERUANOS S.A.</t>
  </si>
  <si>
    <t>GELATERIA LARITZA D S.A.</t>
  </si>
  <si>
    <t>FRAMDI EIRL</t>
  </si>
  <si>
    <t>RICOSA S R LTDA</t>
  </si>
  <si>
    <t>AGRO CORPORACION S.A.C.</t>
  </si>
  <si>
    <t>VEND S.A.C.</t>
  </si>
  <si>
    <t>DANPER TRUJILLO S.A.C.</t>
  </si>
  <si>
    <t>HERMANITAS DE LOS ANCIANOS  DESEMPARADOS</t>
  </si>
  <si>
    <t>INDUSTRIAS FIBRAFORTE S A</t>
  </si>
  <si>
    <t>EUROMIN PERU S.A.</t>
  </si>
  <si>
    <t>FRUTOS DEL PERU SA</t>
  </si>
  <si>
    <t>UNIVERSIDAD NACIONAL AGRARIA DE LA SELVA</t>
  </si>
  <si>
    <t>- UNIVERSIDAD NACIONAL DE SAN ANTONIO ABAD DEL CUS</t>
  </si>
  <si>
    <t>CENTRO DE ENTRENAMIENTO PESQUERO PAITA</t>
  </si>
  <si>
    <t>UNIVERSIDAD DE PIURA</t>
  </si>
  <si>
    <t>SNC LAVALIN PERU S.A.</t>
  </si>
  <si>
    <t>EMP. DE TRANSPORTES TURISMO COCHACHI SCRL</t>
  </si>
  <si>
    <t>UNIV.NAC.DE EDUC. ENRIQUE GUZMAN Y VALLE</t>
  </si>
  <si>
    <t>AGROINDUSTRIAS HUARAL S.A.</t>
  </si>
  <si>
    <t>MUNICIPALIDAD PROVINCIAL DE CAMANA</t>
  </si>
  <si>
    <t>CORPORACION AGROLATINA S.A.C.</t>
  </si>
  <si>
    <t>AGRO INDUSTRIAS EMIC EIRL</t>
  </si>
  <si>
    <t>WENAM EIRL</t>
  </si>
  <si>
    <t>ASOCIACION PARA LA EDUCACION EN LIBERTAD</t>
  </si>
  <si>
    <t>PUQUIAL SOCIEDAD ANONIMA</t>
  </si>
  <si>
    <t>HIELOS Y REFRIGERACION CESAR S.R.L.</t>
  </si>
  <si>
    <t>ACONDICIONAIRE S.R.L</t>
  </si>
  <si>
    <t>IMPORTADORA Y EXPORTADORA DOÑA ISABEL E. I.R.L</t>
  </si>
  <si>
    <t>EXPRESO CIAL S.A.C.</t>
  </si>
  <si>
    <t>ARCOR DE PERU S A</t>
  </si>
  <si>
    <t>FRIO LASSER E.I.R.LTDA.</t>
  </si>
  <si>
    <t>MONT BLANC EXPORT S.R LTDA</t>
  </si>
  <si>
    <t>INSTITUTO MEDICO QUIRURGICO AREQUIPA S.A</t>
  </si>
  <si>
    <t>ALUSUD PERU S.A.</t>
  </si>
  <si>
    <t>COMPANIA PERUANA FORESTAL SA</t>
  </si>
  <si>
    <t>FRIGORIFICO JO S.A.C.</t>
  </si>
  <si>
    <t>DYSMAR EIRL</t>
  </si>
  <si>
    <t>AGRO PARACAS S.A.</t>
  </si>
  <si>
    <t>UNIDAD TERRITORIAL DE SALUD TINGO MARIA</t>
  </si>
  <si>
    <t>SUMINISTROS Y SERVICIOS TECNICOS EIRL</t>
  </si>
  <si>
    <t>AGROPECUARIA VALLECITO S.A.</t>
  </si>
  <si>
    <t>CPEEI NTRA SRA. DE MONTSERRAT</t>
  </si>
  <si>
    <t>CONCORDIA UNIVERSAL</t>
  </si>
  <si>
    <t>TELKOM SOCIEDAD ANONIMA CERRADA TELKOM S.A.C.</t>
  </si>
  <si>
    <t>TALMA SERVICIOS AEROPORTUARIOS S.A</t>
  </si>
  <si>
    <t>EL ROCIO S.A.</t>
  </si>
  <si>
    <t>INDUSTRIAL PESQUERA SANTA MONICA S.A.</t>
  </si>
  <si>
    <t>BLUE MARLIN BEACH CLUB S.A.</t>
  </si>
  <si>
    <t>LUVSA SRL</t>
  </si>
  <si>
    <t>P&amp;D ANDINA ALIMENTOS S.A.</t>
  </si>
  <si>
    <t>TECSUR S.A.</t>
  </si>
  <si>
    <t>PERUVIAN SEA FOOD S.A.</t>
  </si>
  <si>
    <t>EMP.DE TRAN.DE PASAJ.Y CARGA CAVASSA SAC</t>
  </si>
  <si>
    <t>MATHIESEN PERU S.A.C.</t>
  </si>
  <si>
    <t>COOL SYSTEMS S A C</t>
  </si>
  <si>
    <t>IMPORTADORA FERRETERA Y SOLDADURAS S A</t>
  </si>
  <si>
    <t>LUIS AVILA RIVERA EIRLTDA</t>
  </si>
  <si>
    <t>T&amp;C REPRESENTACIONES S R L</t>
  </si>
  <si>
    <t>NOR AUTOS CHICLAYO S.A.C.</t>
  </si>
  <si>
    <t>COSIAL SPORTS EIRL</t>
  </si>
  <si>
    <t>GENERAL HOUSE DE COMERCIO INDUSTRIAL S.A.C.</t>
  </si>
  <si>
    <t>SUMINISTROS NAVALES SRLTDA</t>
  </si>
  <si>
    <t>EMP TRANSP EXP NAC CERRO PASCO SRL</t>
  </si>
  <si>
    <t>EMPRESA  DE GENERACION ELECTRICA AREQUIPA S A</t>
  </si>
  <si>
    <t>SOCIEDAD MINERA CORONA S A</t>
  </si>
  <si>
    <t>COMERCIAL MOLINERA SAN LUIS SAC</t>
  </si>
  <si>
    <t>OPERAC COMERCIALES Y SERVS VARIOS S A</t>
  </si>
  <si>
    <t>EXPRESO ANTEZANA HNOS S A</t>
  </si>
  <si>
    <t>REFRIGERACION RUBINA  S.R.L.</t>
  </si>
  <si>
    <t>AIRE ACONDICIONADO BULEJE S.R.L.</t>
  </si>
  <si>
    <t>REDONDOS S.A.</t>
  </si>
  <si>
    <t>FRIO INDUST VENTAS Y SERVICIOS S R LTDA</t>
  </si>
  <si>
    <t>COLEGIO INGS PERU CONSEJO DPTAL DE PIURA</t>
  </si>
  <si>
    <t>INTIPA FOODS S.A.C.</t>
  </si>
  <si>
    <t>TURISMO CENTRAL S.A.</t>
  </si>
  <si>
    <t>INDUSTRIAL GLADYS S A</t>
  </si>
  <si>
    <t>HELADOS ARTIKA S R LTDA</t>
  </si>
  <si>
    <t>OLDIM S A</t>
  </si>
  <si>
    <t>REFRIGERACION MONTERO E I R L</t>
  </si>
  <si>
    <t>SIAMBA S.A.C.</t>
  </si>
  <si>
    <t>EMP DE TRANSPORTES VICENTE ZAMUDIO S A</t>
  </si>
  <si>
    <t>LEOCAR E I R LTDA</t>
  </si>
  <si>
    <t>MAN PAN SERVICE S.A.C</t>
  </si>
  <si>
    <t>E &amp; M S.R.L.</t>
  </si>
  <si>
    <t>ASTRID Y GASTON S.R.L.</t>
  </si>
  <si>
    <t>TUBACEL E.I.R.L.</t>
  </si>
  <si>
    <t>D MARTINEZ S.R.LTDA</t>
  </si>
  <si>
    <t>CHEMIFABRIK PERU S.A.C</t>
  </si>
  <si>
    <t>INDUSTRIAL FONTANABUONA S.R.LTDA</t>
  </si>
  <si>
    <t>ACS REFRIGERACION SAC</t>
  </si>
  <si>
    <t>REFRIGERACION TAFUR E.I.R.L</t>
  </si>
  <si>
    <t>CONTILATIN DEL PERU S.A</t>
  </si>
  <si>
    <t>LABORATORIOS AMERICANOS S.A.</t>
  </si>
  <si>
    <t>INTRAPLAST EIRL</t>
  </si>
  <si>
    <t>TECNIC MASTER SOCIEDAD COMERCIAL DE RESPONSABILIDAD LIMITADA - TECNIC MASTER S.R.L.</t>
  </si>
  <si>
    <t>EMP.DE TRANS.Y SERV.MULT.CASTRO SRLTDA</t>
  </si>
  <si>
    <t>SOCIEDAD AGRICOLA ARONA S.A.</t>
  </si>
  <si>
    <t>PENTIUM S.A</t>
  </si>
  <si>
    <t>TECNIASES SOCIEDAD ANONIMA CERRADA</t>
  </si>
  <si>
    <t>ASOCIACION EDUCACIONAL SENATI</t>
  </si>
  <si>
    <t>APPLE GLASS PERUANA S.A.C</t>
  </si>
  <si>
    <t>MOLINOS &amp; CIA S.A.</t>
  </si>
  <si>
    <t>INDUSTRIAS FRIO CALOR S.A.C.</t>
  </si>
  <si>
    <t>PLASTICOS INDECOEL S.R.L</t>
  </si>
  <si>
    <t>MULTISERVICIOS HUAROC E.I.R.L.</t>
  </si>
  <si>
    <t>D &amp; G INGENIEROS E.I.R.L.</t>
  </si>
  <si>
    <t>CONFITECA DEL PERU S.A.</t>
  </si>
  <si>
    <t>PLATERS S.A.C.</t>
  </si>
  <si>
    <t>INDUSTRIAS METALICAS Y DE SERVICIOS EIRL</t>
  </si>
  <si>
    <t>NEW FASHION PERU S.A</t>
  </si>
  <si>
    <t>EMPRESA AGROINDUSTRIAL DEL PERU S.A.</t>
  </si>
  <si>
    <t>ELECTRO SERVICIOS INDUSTRIALES EIRL</t>
  </si>
  <si>
    <t>A.S.B. CONTRATISTAS S.A.C.</t>
  </si>
  <si>
    <t>PASTELERIA SAN ANTONIO S.A.</t>
  </si>
  <si>
    <t>INVERSIONES PERU PACIFICO S.A</t>
  </si>
  <si>
    <t>GRAFICA PUBLI INDUSTRIA E.I.R.L.</t>
  </si>
  <si>
    <t>NOVAPERU S.A.C.</t>
  </si>
  <si>
    <t>CASAMAR S.A.C.</t>
  </si>
  <si>
    <t>NESTLE PERU S A</t>
  </si>
  <si>
    <t>PROMACSA S.A.C.</t>
  </si>
  <si>
    <t>CYMED MEDICAL SAC</t>
  </si>
  <si>
    <t>HEDASILT MEDIC EIRL</t>
  </si>
  <si>
    <t>CANDY MARKET CAMPOY S.R.L.</t>
  </si>
  <si>
    <t>INTERNATIONAL PARTS SERVICE PERU SRL</t>
  </si>
  <si>
    <t>SALI REPRESENTACIONES EIRL</t>
  </si>
  <si>
    <t>ASTILLEROS Y MAESTRANZA ANDESA S.A.C</t>
  </si>
  <si>
    <t>SERVICIOS INDUSTRIALES PESQUEROS S.A.</t>
  </si>
  <si>
    <t>TECNOCOM PERU S.A.C.</t>
  </si>
  <si>
    <t>INTELEC PERU S.A.C.</t>
  </si>
  <si>
    <t>CORPORACION TURISTICA PERUANA S.A.C</t>
  </si>
  <si>
    <t>PRODUCTOS TISSUE DEL PERU S.A.</t>
  </si>
  <si>
    <t>GANADERA SANTA LEONOR S.R.LTDA.</t>
  </si>
  <si>
    <t>FRIO TECNOCOMERCIAL S.A.</t>
  </si>
  <si>
    <t>LIGHT S.A.C</t>
  </si>
  <si>
    <t>COMERCIALIZADORA DE RESPUESTOS Y FABRICACIONES MET</t>
  </si>
  <si>
    <t>APLICACIONES TECN. DE MANT. GRLES EIRL</t>
  </si>
  <si>
    <t>NIN IMPORT S.A.C</t>
  </si>
  <si>
    <t>EMP TRANS TURISMO APOSTOL SAN PEDRO EIRL</t>
  </si>
  <si>
    <t>ELECTRO MARTINS EIRL</t>
  </si>
  <si>
    <t>IMPORTADORA ANDINA E.I.R.L</t>
  </si>
  <si>
    <t>EMP.REGIONAL DE LICORES DEL NORTE EIRLTD</t>
  </si>
  <si>
    <t>EMP DE COMERC MAYOR DE PRODUC HIDROB SA</t>
  </si>
  <si>
    <t>EMP DE TRANSP Y TURISMO UNIVERSO EIRL</t>
  </si>
  <si>
    <t>REFRISA S.R.LTDA.</t>
  </si>
  <si>
    <t>GRAN HOTEL EL GOLF TRUJILLO S.A.</t>
  </si>
  <si>
    <t>CETEIN E.I.R.L.</t>
  </si>
  <si>
    <t>AVE FENIX REPRESENTACIONES E I R L</t>
  </si>
  <si>
    <t>MARINE PRODUCTS SERVICE S.A</t>
  </si>
  <si>
    <t>AGRO EXPORT TOPARA S.A.C.</t>
  </si>
  <si>
    <t>TECNOLOGIA ELECTRICA S.A.C</t>
  </si>
  <si>
    <t>FLORIDABLANCA S.A.C.</t>
  </si>
  <si>
    <t>AGRICOLA SANTA LUCIA S.A.</t>
  </si>
  <si>
    <t>AGROINDUST STO DOMINGO DE GUZMAN S.R.L.</t>
  </si>
  <si>
    <t>AGRO INDUSTRIA PECUARIA DON CARLOS SCRL</t>
  </si>
  <si>
    <t>GOALS S.A.</t>
  </si>
  <si>
    <t>G.H. INGS E.I.R.L.</t>
  </si>
  <si>
    <t>CONSTRUCCIONES PRE-FABRICADAS S.A.</t>
  </si>
  <si>
    <t>IRIS REPRESENTACIONES Y SERVICIOS SRLTDA</t>
  </si>
  <si>
    <t>PASTORURI S.A.</t>
  </si>
  <si>
    <t>INKA CROPS S.A.</t>
  </si>
  <si>
    <t>G &amp; G INDUSTRIAL S.R.LTDA.</t>
  </si>
  <si>
    <t>M &amp; C ENLACES S.A.</t>
  </si>
  <si>
    <t>TRANSPORTES JR LEON E.I.R.L</t>
  </si>
  <si>
    <t>MEBOL SAC</t>
  </si>
  <si>
    <t>EMBAJADA DE LOS ESTADOS UNIDOS AMERICA</t>
  </si>
  <si>
    <t>AGRICOLA DON RICARDO S.A.C.</t>
  </si>
  <si>
    <t>SAKANA DEL PERU S.A</t>
  </si>
  <si>
    <t>TEXTILES CAMONES S.A.</t>
  </si>
  <si>
    <t>SERVICIOS FOC S.A.</t>
  </si>
  <si>
    <t>J.L. BOGGIO SAC INGENIERIA</t>
  </si>
  <si>
    <t>ANDINA MEDICA FILIAL PERU</t>
  </si>
  <si>
    <t>SERFAC S.A.C.</t>
  </si>
  <si>
    <t>PROMINS REPSERVICE S.R.L.</t>
  </si>
  <si>
    <t>TECNOLOGIA INDUSTRIAL MERCANTIL S.A.</t>
  </si>
  <si>
    <t>INVERSIONES DON QUIJOTE S.A.C.</t>
  </si>
  <si>
    <t>PETRAMAS S.A.C.</t>
  </si>
  <si>
    <t>HOTELERIA COSTA DEL PACIFICO S.A.</t>
  </si>
  <si>
    <t>COMPLEJO AGROINDUSTRIAL BETA S.A.</t>
  </si>
  <si>
    <t>TECNOLOGIA TEXTIL S.A.</t>
  </si>
  <si>
    <t>PLASTICOS YUKIO S.A.C.</t>
  </si>
  <si>
    <t>CAMAL FRIGORIFICO LURIN SAC</t>
  </si>
  <si>
    <t>DISENO &amp; MEDIOS EIRLTDA</t>
  </si>
  <si>
    <t>PACIFIC DEEP FROZEN S.A.C.</t>
  </si>
  <si>
    <t>FRANQUICIAS ALIMENTARIAS S.A.</t>
  </si>
  <si>
    <t>REBEPLAST S.A.C.</t>
  </si>
  <si>
    <t>BB TECNOLOGIA INDUSTRIAL S.A.C.</t>
  </si>
  <si>
    <t>CORPORACION ELECTRONICS PERU S.R.L.</t>
  </si>
  <si>
    <t>AVINKA S.A.</t>
  </si>
  <si>
    <t>ALL TOP SERVICE S.R.LTDA.</t>
  </si>
  <si>
    <t>RAVAGO DE PERU SOCIEDAD ANONIMA</t>
  </si>
  <si>
    <t>PERULAB S.A.</t>
  </si>
  <si>
    <t>PISOPAK PERU S.A.C.</t>
  </si>
  <si>
    <t>INNOVA AMBIENTAL S.A.</t>
  </si>
  <si>
    <t>BRUNNEN S.A.C.</t>
  </si>
  <si>
    <t>FIGTUR S.A.</t>
  </si>
  <si>
    <t>AGROEXPORTADORA VIRGEN DEL ROSARIO S.A.</t>
  </si>
  <si>
    <t>INVER HOTEL SAC</t>
  </si>
  <si>
    <t>LABORATORIOS LANSIER S.A.C.</t>
  </si>
  <si>
    <t>TERMOREP S.A.</t>
  </si>
  <si>
    <t>PACIFIC FREEZING COMPANY S.A.C.</t>
  </si>
  <si>
    <t>REMICSA DRILLING S.A.</t>
  </si>
  <si>
    <t>- PRINCE'S S.A.C</t>
  </si>
  <si>
    <t>CAFIRISA S.A.C.</t>
  </si>
  <si>
    <t>T &amp; F INTERNATIONAL TRADING SRL</t>
  </si>
  <si>
    <t>CERAMICA SAN LORENZO SAC</t>
  </si>
  <si>
    <t>TECNOLOGIA QUIMICA Y COMERCIO S.A.</t>
  </si>
  <si>
    <t>SOCIEDAD AGRICOLA SATURNO SA</t>
  </si>
  <si>
    <t>FABRICA DE ENVASES S.A</t>
  </si>
  <si>
    <t>GAM CORP S.A.</t>
  </si>
  <si>
    <t>PALMA REAL S.A.C.</t>
  </si>
  <si>
    <t>ICATOM S.A.</t>
  </si>
  <si>
    <t>LOS HALCONES S.A.</t>
  </si>
  <si>
    <t>ACQUATUMBES S.A.</t>
  </si>
  <si>
    <t>CONGELADOS Y FRESCOS S.A.C.</t>
  </si>
  <si>
    <t>VITAL S.A.C.</t>
  </si>
  <si>
    <t>AGRO VICTORIA S.A.C.</t>
  </si>
  <si>
    <t>DESEMBARCADERO PESQUERO ARTESANAL DE CHIMBOTE</t>
  </si>
  <si>
    <t>INDUSTRIAS COMERCIALES ALEX &amp; BRYAN EIRL</t>
  </si>
  <si>
    <t>INVERSIONES PERUALP S.A.</t>
  </si>
  <si>
    <t>CONGELADOS PACIFICO SAC</t>
  </si>
  <si>
    <t>INV. AGROP. SANTA LUCIA S.R.LTDA</t>
  </si>
  <si>
    <t>TRANSPORTE MACAZANA E.I.R.L</t>
  </si>
  <si>
    <t>LOGISTICA DEL SUR S.R.L.</t>
  </si>
  <si>
    <t>SOCIEDAD AGRICOLA DROKASA S.A.</t>
  </si>
  <si>
    <t>ANCHOVETA S.A.C.</t>
  </si>
  <si>
    <t>CAMAL FRIGORIFICO DON GOYO S.A.C.</t>
  </si>
  <si>
    <t>SERVICIOS AGROPECUARIOS ALPES S.A.C.</t>
  </si>
  <si>
    <t>INKABOR S.A.C.</t>
  </si>
  <si>
    <t>ECOLOGIA TECNICA S.R.LTDA.</t>
  </si>
  <si>
    <t>HOTEL PLAZA S.A.</t>
  </si>
  <si>
    <t>MANPOWER PROFESSIONAL SERVICES S.A.</t>
  </si>
  <si>
    <t>EMPRESA TRANSPORTES TRANSAMAZONICA EIRL</t>
  </si>
  <si>
    <t>SUNSHINE EXPORT S.A.C</t>
  </si>
  <si>
    <t>BSH ELECTRODOMESTICOS SAC</t>
  </si>
  <si>
    <t>BIO TONG DE PRODUCTOS BIOLOGICOS VETERINARIOS E I</t>
  </si>
  <si>
    <t>CONSTRUCTORA METALICA ALET EIRL</t>
  </si>
  <si>
    <t>CORPORACION SUR PACIFICO S.A.</t>
  </si>
  <si>
    <t>EDEGEL S.A.A.</t>
  </si>
  <si>
    <t>AJEPER S.A.</t>
  </si>
  <si>
    <t>NREPS SOC DE RESP LTDA</t>
  </si>
  <si>
    <t>FERROBRAS S.A.C.</t>
  </si>
  <si>
    <t>INVERCORP S.R.L.</t>
  </si>
  <si>
    <t>TRANSPORTES Y NEGOCIACIONES IGNACIO CAMPOS E.I.R.L</t>
  </si>
  <si>
    <t>CARROCERIAS INTEGRADAS S.A</t>
  </si>
  <si>
    <t>LEVAPAN DEL PERU S.A.C.</t>
  </si>
  <si>
    <t>B Y F POWER S.A.</t>
  </si>
  <si>
    <t>ENERSUR S.A</t>
  </si>
  <si>
    <t>KORIEN INDUSTRIAL SA</t>
  </si>
  <si>
    <t>PESQUERA ALEJANDRIA S.A.C.</t>
  </si>
  <si>
    <t>AGROINDUSTRIAS ICELS S.A.C</t>
  </si>
  <si>
    <t>EXPRESO SANCHEZ S.R.LTDA.</t>
  </si>
  <si>
    <t>ALASKA INTERNACIONAL S.A.</t>
  </si>
  <si>
    <t>EL PEDREGAL S.A</t>
  </si>
  <si>
    <t>SERVIS PIURA S.A.</t>
  </si>
  <si>
    <t>AUSTRAL GROUP S.A.A.</t>
  </si>
  <si>
    <t>ARREDONDO INGENIEROS S.A.C.</t>
  </si>
  <si>
    <t>PRAXAIR PERU SRL</t>
  </si>
  <si>
    <t>RETER E.I.R.L.</t>
  </si>
  <si>
    <t>CORPORACION CIENTIFICA ORION S.R.LTDA.</t>
  </si>
  <si>
    <t>PESQUERIA PRODUCTO DEL KOPE</t>
  </si>
  <si>
    <t>LABORATORIOS HOFARM S.A.C.</t>
  </si>
  <si>
    <t>CAMPOSOL S.A.</t>
  </si>
  <si>
    <t>MARFRIO PERU S.A.</t>
  </si>
  <si>
    <t>CONSORCIO CAROLINA S.A.C.</t>
  </si>
  <si>
    <t>GLOBALTEC S.A.C.</t>
  </si>
  <si>
    <t>TANIMOTOR S S.A</t>
  </si>
  <si>
    <t>FRIOTECNIA INGENIEROS S.R.LTDA.</t>
  </si>
  <si>
    <t>DISTRIBUIDORA  AVICOLA SAN JACINTO E.I.R.L.</t>
  </si>
  <si>
    <t>GATE GOURMET PERU S.R.L.</t>
  </si>
  <si>
    <t>PRODUCTOS AVICOLAS Y DERIVADOS S.A.</t>
  </si>
  <si>
    <t>AGROINDUSTRIAS NOBEX S.A.</t>
  </si>
  <si>
    <t>EDIMOL S.A.C.</t>
  </si>
  <si>
    <t>ISLA DE ONS S.A.C.</t>
  </si>
  <si>
    <t>ECJ TECHNOLOGY S.A.</t>
  </si>
  <si>
    <t>OVOSUR S.A</t>
  </si>
  <si>
    <t>FRIGORIFICO LA COLONIAL S.A.C.</t>
  </si>
  <si>
    <t>ALMACENES Y LOGISTICA SA</t>
  </si>
  <si>
    <t>TIGO S.A.C.</t>
  </si>
  <si>
    <t>FRIO AEREO ASOCIACION CIVIL</t>
  </si>
  <si>
    <t>FERNANDEZ- CONCHA STUCKER ABOGADOS EIRL</t>
  </si>
  <si>
    <t>DISTRIBUIDORA DE ALIMENTOS LOZANO S.A.</t>
  </si>
  <si>
    <t>CORPORACION CALEX S.A.</t>
  </si>
  <si>
    <t>CHINA INTERNATIONAL WATER &amp; ELECTRIC CORP (PERU)</t>
  </si>
  <si>
    <t>CORPORACION GRAFICA NAVARRETE S.A.</t>
  </si>
  <si>
    <t>LABORATORIOS AC FARMA S.A.</t>
  </si>
  <si>
    <t>INDUSTRIAS HUMARSA EIRL.</t>
  </si>
  <si>
    <t>MEDLOG PERU S.A.</t>
  </si>
  <si>
    <t>FINANCIERA PROEMPRESA S.A.</t>
  </si>
  <si>
    <t>CLINICA LOS ANDES S.A.C.</t>
  </si>
  <si>
    <t>FIDENZA DISEGNO SA</t>
  </si>
  <si>
    <t>FANAGAS S.A</t>
  </si>
  <si>
    <t>JUCER INDUSTRIAL SAC</t>
  </si>
  <si>
    <t>DESARROLLO AGRICOLA S.A.C</t>
  </si>
  <si>
    <t>GRAFICA YOVERA S.A.C</t>
  </si>
  <si>
    <t>CIA PROVEEDORA DE ALIMENTOS CONGELADOS E.I.R.L.</t>
  </si>
  <si>
    <t>LOS ANDES IMPORT EXPORT SRL</t>
  </si>
  <si>
    <t>NEWREST HOLDING PERU S.A.C.</t>
  </si>
  <si>
    <t>UNION TECNICA INDUSTRIAL SRLTDA</t>
  </si>
  <si>
    <t>SOCIEDAD TECNICA SOCITEC SAC</t>
  </si>
  <si>
    <t>SEAFROST S.A.C.</t>
  </si>
  <si>
    <t>FABRICACIONES VENTA Y SERVICIOS SRL</t>
  </si>
  <si>
    <t>- COOPERATIVA AGRARIA DE PRODUCTORES ORGANICOS APR</t>
  </si>
  <si>
    <t>MARASAL S.A.</t>
  </si>
  <si>
    <t>TRANSPORTES TURISMO IMPERIAL S.A.</t>
  </si>
  <si>
    <t>EMPRESA DE TRANSPORTES Y TURISMO JUDITH E.I.R.L.</t>
  </si>
  <si>
    <t>R &amp; S ASOCIADOS S.R.L.</t>
  </si>
  <si>
    <t>ACUACULTURA TECNICA INTEGRADA DEL PERU S.A.</t>
  </si>
  <si>
    <t>CONGELADOS PACIFICO SUR SAC</t>
  </si>
  <si>
    <t>DEMI CARGO EIRL</t>
  </si>
  <si>
    <t>AGRICOLA ATHOS SA</t>
  </si>
  <si>
    <t>AGRICOLAS UNIDAS DE ICA S.A</t>
  </si>
  <si>
    <t>CORPORACION AGRICOLA DEL SUR S.A.</t>
  </si>
  <si>
    <t>TECNOSOL E.I.R.LTDA.</t>
  </si>
  <si>
    <t>SELTEC SERVICIOS GENERALES E.I.R.L</t>
  </si>
  <si>
    <t>CHAMPION WELDING CAT E.I.R.L.</t>
  </si>
  <si>
    <t>NEGOCIOS JORDI SRL</t>
  </si>
  <si>
    <t>AGRICOLA CHAPI S.A.</t>
  </si>
  <si>
    <t>ACEL SERVIS SA</t>
  </si>
  <si>
    <t>SAEG PERU S.A.</t>
  </si>
  <si>
    <t>MONTEROSA S.A.C.</t>
  </si>
  <si>
    <t>VIRU S.A.</t>
  </si>
  <si>
    <t>KATTY LATINO AMERICANA S.R.LTDA.</t>
  </si>
  <si>
    <t>REFRIGERACION INDUSTRIAL Y COMERCIAL DAVILA SAC.</t>
  </si>
  <si>
    <t>CORPORACION TERMODINAMICA SA</t>
  </si>
  <si>
    <t>INVERSIONES LIBER S.A.</t>
  </si>
  <si>
    <t>LG ELECTRONICS PERU S.A.</t>
  </si>
  <si>
    <t>TRANSPORTES RIOS S.R.LTDA.</t>
  </si>
  <si>
    <t>SABIN CORP S.A.</t>
  </si>
  <si>
    <t>OPERACIONES ARCOS DORADOS DE PERU SA</t>
  </si>
  <si>
    <t>FRISUR E.I.R.L.</t>
  </si>
  <si>
    <t>SHERFARMA S.A.C.</t>
  </si>
  <si>
    <t>TRIPLE E SERVICIOS E INGENIERIA</t>
  </si>
  <si>
    <t>DEL ANDE IQF S.A.C.</t>
  </si>
  <si>
    <t>DISTRIBUIDORA VILCATOMA S.A.</t>
  </si>
  <si>
    <t>REPRESENT.INDUSTRIALES LUNA S.R.LTDA.</t>
  </si>
  <si>
    <t>INVERNADEROS HIDROPONICOS DEL PERU  S.A.C</t>
  </si>
  <si>
    <t>MAYEKAWA PERU S.A.C.</t>
  </si>
  <si>
    <t>JOHNSON CONTROLS PERU S.R.L.</t>
  </si>
  <si>
    <t>B.BRAUN MEDICAL PERU S.A.</t>
  </si>
  <si>
    <t>AVICOLA LAM S.R.L.</t>
  </si>
  <si>
    <t>TECNUS INGENIEROS S.A.</t>
  </si>
  <si>
    <t>EMBUTIDOS BORUSSIA E.I.R.L.</t>
  </si>
  <si>
    <t>AMFA VITRUM S.A.</t>
  </si>
  <si>
    <t>SHALOM EXPRESS S.A.C.</t>
  </si>
  <si>
    <t>NICOTECH E.I.R.L.</t>
  </si>
  <si>
    <t>MELENDEZ TORDOYA CONTRATISTAS GRLES S.A.</t>
  </si>
  <si>
    <t>ALITERM S.A.C.</t>
  </si>
  <si>
    <t>SEGURSAT S.A.C.</t>
  </si>
  <si>
    <t>GOOD FOODS S.A.</t>
  </si>
  <si>
    <t>100PRE FELIZ SAC</t>
  </si>
  <si>
    <t>INVERSIONES RIDA DEL PERU S.A.</t>
  </si>
  <si>
    <t>PESQUERA EXALMAR S.A.A.</t>
  </si>
  <si>
    <t>NEWREST PERU S.A.C.</t>
  </si>
  <si>
    <t>GLOBENATURAL INTERNACIONAL S.A.</t>
  </si>
  <si>
    <t>TECNICA URBANA E.I.R.L.</t>
  </si>
  <si>
    <t>TRANSPORTES MARLON S.R.LTDA</t>
  </si>
  <si>
    <t>ACLIMATIZACION S.A.C.</t>
  </si>
  <si>
    <t>JOB REPRESENTACIONES S.R. LTDA</t>
  </si>
  <si>
    <t>DYNAFLUX S.A.</t>
  </si>
  <si>
    <t>CORPORACION DE REFRIGERACION S.A.C.</t>
  </si>
  <si>
    <t>MANTENIMIENTO Y SUPERVISION S.A.</t>
  </si>
  <si>
    <t>ALPITEC SRL</t>
  </si>
  <si>
    <t>MITOR INGENIEROS S.A.</t>
  </si>
  <si>
    <t>QUALITY MASTER AIR SERVICE S.A.</t>
  </si>
  <si>
    <t>FAB.DEHELADOSY REP.NUEVO HORIZONTE S.A.C</t>
  </si>
  <si>
    <t>INGENIERIA FRIGORIFICA DEL SUR S.A.</t>
  </si>
  <si>
    <t>CIA.INDUSTRIAL NUEVO MUNDO S.A.</t>
  </si>
  <si>
    <t>SERVICIOS TECNICOS GERCOMP SRL</t>
  </si>
  <si>
    <t>HYPATIA S.A.</t>
  </si>
  <si>
    <t>REBOBINADOS ANDY E.I.R.L.</t>
  </si>
  <si>
    <t>CORPORACION HOTELERA METOR S.A.</t>
  </si>
  <si>
    <t>EQUIPOS &amp; MAQUINARIAS GLOBE E.I.R.L</t>
  </si>
  <si>
    <t>EMSERTEC S.A.C</t>
  </si>
  <si>
    <t>BONAIRE S.A.</t>
  </si>
  <si>
    <t>S &amp; V AMERICAN IMPORT S.R.LTDA</t>
  </si>
  <si>
    <t>MGM CONSULTORES Y CONTRATISTAS GENERALES S.A.C</t>
  </si>
  <si>
    <t>SAN ANTONIO DE CHACARILLA S.A.C.</t>
  </si>
  <si>
    <t>ROFIDE S.A.</t>
  </si>
  <si>
    <t>TUCOS Y PAPELES S.R.L.</t>
  </si>
  <si>
    <t>JOEL LAUREANO</t>
  </si>
  <si>
    <t>RABC INTERGAME E.I.R.L.</t>
  </si>
  <si>
    <t>INDUSTRIAS FRIO MASTER S.A.</t>
  </si>
  <si>
    <t>ANDI -FRED S.C.R. LTDA</t>
  </si>
  <si>
    <t>AGRICOLA LOS MEDANOS S.A.</t>
  </si>
  <si>
    <t>REFRIGERACION OCANA E.I.R.L.</t>
  </si>
  <si>
    <t>ACCION COMERCIAL SOCIEDAD ANONIMA CERRADA</t>
  </si>
  <si>
    <t>COMPUTACION,COMUNICACIONES Y REDES S.A.</t>
  </si>
  <si>
    <t>FUNDO SACRAMENTO S.A.C.</t>
  </si>
  <si>
    <t>KINDUIT S.A.C.</t>
  </si>
  <si>
    <t>INDUSTRIAS J C ZUÑIGA E.I.R.L.</t>
  </si>
  <si>
    <t>INTERTECH WORLDWIDE CORPORATION OF PERU S.A.C.</t>
  </si>
  <si>
    <t>REFRIN S.A.C.</t>
  </si>
  <si>
    <t>CORPORACION ROOTS S.A.</t>
  </si>
  <si>
    <t>TURISMO ROCHAZ S.A.C</t>
  </si>
  <si>
    <t>CORPORACION H O IMPORTEC S.A.C.</t>
  </si>
  <si>
    <t>LNR AIRE ACONDICIONADO S.A.C</t>
  </si>
  <si>
    <t>INVERSIONES LIZANO S.A.C</t>
  </si>
  <si>
    <t>JMS CENTRO MEDICO S.A.C.</t>
  </si>
  <si>
    <t>ACERINDUSTRIAS DEL PERU S.A.C.</t>
  </si>
  <si>
    <t>SOFT ICE CREAM COMPANY S.A.C.</t>
  </si>
  <si>
    <t>MULTISERVICIO EMERITA E.I.R.L</t>
  </si>
  <si>
    <t>FRIGOEXPERT S.A.C.</t>
  </si>
  <si>
    <t>TRANSPORTES E INVERSIONES FRAMA SAC</t>
  </si>
  <si>
    <t>REPRESENTACIONES Y FABRICACIONES M &amp; J S.A.C.</t>
  </si>
  <si>
    <t>ARSISAGROUP S.A.C.</t>
  </si>
  <si>
    <t>PERPOL IDEAS S.A.C</t>
  </si>
  <si>
    <t>SCJ AIRE ACONDICIONADO Y SERVICIOS GENERALES E.I.R</t>
  </si>
  <si>
    <t>SERVICIOS LUHEN MAR S.A.C</t>
  </si>
  <si>
    <t>CORPORACION AIRE ELECTRONICA S.A.C.</t>
  </si>
  <si>
    <t>DROGUERIA CADILLO S.A.C</t>
  </si>
  <si>
    <t>GIMAR REPRESENTACIONES S.A.C.</t>
  </si>
  <si>
    <t>E &amp; S SOLUCIONES INTEGRALES E.I.R.L.</t>
  </si>
  <si>
    <t>LUGOP SERVICIOS GENERALES E.I.R.L.</t>
  </si>
  <si>
    <t>CONTROL AUTOMATION E.I.R.L.</t>
  </si>
  <si>
    <t>IMPROSA CONSULTING S.A.C.</t>
  </si>
  <si>
    <t>BOMBAS INDUSTRIALES CORP S.A.C.</t>
  </si>
  <si>
    <t>THERMOFLUID SYSTEMS S.A.C</t>
  </si>
  <si>
    <t>FRIGOTHERMIC S.A.C</t>
  </si>
  <si>
    <t>TRANSFAES S.A.C.</t>
  </si>
  <si>
    <t>EMPRESA KENDAY S.A.C. - KENDAY S.A.C.</t>
  </si>
  <si>
    <t>THE PERUVIAN GROWERS EXPORT &amp; IMPORT S.A.C.</t>
  </si>
  <si>
    <t>CORPORACION KUSI MAX S.A.C.</t>
  </si>
  <si>
    <t>REINCO TECNICA COMERCIAL S.A.C</t>
  </si>
  <si>
    <t>HCS NET E.I.R.L</t>
  </si>
  <si>
    <t>ASA ACERO &amp; CLIMATIZACION SAC.</t>
  </si>
  <si>
    <t>REPRESENTACIONES MONTERO E.I.R.L.</t>
  </si>
  <si>
    <t>AJEPER DEL ORIENTE S.A</t>
  </si>
  <si>
    <t>DATA SOLUTION´S SOLUCIONES INTEGRALES EN SISTEMAS</t>
  </si>
  <si>
    <t>AGROINDUSTRIAS OSHO S.A.C.</t>
  </si>
  <si>
    <t>C &amp; J SERVICIOS GENERALES SRL</t>
  </si>
  <si>
    <t>REFRIGERACION Y SERVICIOS GENERALES E.I.R.L.</t>
  </si>
  <si>
    <t>INVERSIONES EN GRANOS Y PESCADO AMAZONICO E.I.R.L.</t>
  </si>
  <si>
    <t>HIELERIA E INVERSIONES URUBAMBA S.R.L.</t>
  </si>
  <si>
    <t>INDUSTRIAL POLO NORTE EIRL</t>
  </si>
  <si>
    <t>YANDO E.I.R.L.</t>
  </si>
  <si>
    <t>SANSHIN AMAZON HERBAL SCIENCE  S.R.L.</t>
  </si>
  <si>
    <t>JM UCAYALI S A C</t>
  </si>
  <si>
    <t>COLD SUPPLIES PERU E.I.R.L</t>
  </si>
  <si>
    <t>MOLINOS LOS ANGELES S.R.L</t>
  </si>
  <si>
    <t>PRONATUR E.I.R.L.</t>
  </si>
  <si>
    <t>UNIVERSIDAD CATOLICA SANTO TORIBIO DE MOGROVEJO</t>
  </si>
  <si>
    <t>MORAVA S.A.C.</t>
  </si>
  <si>
    <t>ALRESA S.R.L.</t>
  </si>
  <si>
    <t>AGRICOLA ALPAMAYO S.A.</t>
  </si>
  <si>
    <t>GREEN PERU S.A.</t>
  </si>
  <si>
    <t>FREEKO PERU S.A.</t>
  </si>
  <si>
    <t>PROVEEDURIA Y SERVICIOS PARIÑAS SAC</t>
  </si>
  <si>
    <t>M.V.P. ENTERPRISE S.R.LTDA.</t>
  </si>
  <si>
    <t>AB FRANCE DEL SUR S.R.LTDA.</t>
  </si>
  <si>
    <t>TRANSPORTES YAURI EIRLTDA</t>
  </si>
  <si>
    <t>REPRESENTACIONES NIMAFESA EIRL</t>
  </si>
  <si>
    <t>PATCOR S.A.</t>
  </si>
  <si>
    <t>ELECTROFRIO CHIMBOTE E.I.R.L.</t>
  </si>
  <si>
    <t>AGRICOLA Y GANADERA CHAVIN DE HUANTAR SA</t>
  </si>
  <si>
    <t>CLINICA DENTAL BOLOGNESI EIRLTDA</t>
  </si>
  <si>
    <t>INVERSIONES DULCEMAR S.A.C.</t>
  </si>
  <si>
    <t>SUPERMERCADOS LA INMACULADA S.A.C</t>
  </si>
  <si>
    <t>MERCANTIL BIGOTE S.R.L.</t>
  </si>
  <si>
    <t>EMP.DE TRANSP.TURISMO CHOCANO S.A.C.</t>
  </si>
  <si>
    <t>REY TOURS E.I.R.L.</t>
  </si>
  <si>
    <t>URKUPIÑA CARGO EXPRESS S.C.R.LTDA.</t>
  </si>
  <si>
    <t>IMEVI INGENIEROS SOCIEDAD ANONIMA CERRADA</t>
  </si>
  <si>
    <t>AGRO HUANDO S.A.C.</t>
  </si>
  <si>
    <t>NEGOCIOS AGROPECUARIOS EL CARMEN S.A.C</t>
  </si>
  <si>
    <t>HOSPEDAJE L.M. S.A.C.</t>
  </si>
  <si>
    <t>SERVICIOS GENERALES SALCEDO E.I.R.L.</t>
  </si>
  <si>
    <t>I.F.A.B. S.A.C.</t>
  </si>
  <si>
    <t>ESPARRAGOS DEL SUR S.A.C.</t>
  </si>
  <si>
    <t>CORPORACION FRUTICOLA DE CHINCHA S.A.C.</t>
  </si>
  <si>
    <t>INVERSIONES MULTIPROYECTOS SAC.</t>
  </si>
  <si>
    <t>MANUELITA FYH S.A.C.</t>
  </si>
  <si>
    <t>TRANSPORTES Y SERVICIOS INCA ATAHUALPA S.R.L.</t>
  </si>
  <si>
    <t>FABRICA DE EMBUTIDOS LA GRANJITA E.I.R.L.</t>
  </si>
  <si>
    <t>EQUIN E.I.R.L.</t>
  </si>
  <si>
    <t>SAILOR E.I.R.L.</t>
  </si>
  <si>
    <t>CONSORCIO GASTRONOMICO BON GOURMET EIRL</t>
  </si>
  <si>
    <t>AMCOR RIGID PLASTICS DEL PERU S.A.</t>
  </si>
  <si>
    <t>SODEXO PERU S.A.C.</t>
  </si>
  <si>
    <t>F Y D INVERSIONES S.A.C.</t>
  </si>
  <si>
    <t>M &amp; M PANIZO CORP. S.A.</t>
  </si>
  <si>
    <t>FOOD PACK S.A.C</t>
  </si>
  <si>
    <t>REPUESTOS Y SERVCIOS MASTER S.A.C.</t>
  </si>
  <si>
    <t>NEW CAJAMARCA SAC</t>
  </si>
  <si>
    <t>CEMCOS QUILLABAMBA PERU</t>
  </si>
  <si>
    <t>EXTASIS S.A.C.</t>
  </si>
  <si>
    <t>ADMINISTRACION &amp; SERVICIOS NECIOSUP S.A.</t>
  </si>
  <si>
    <t>EIVI S.A.C.</t>
  </si>
  <si>
    <t>POWER COOL S.R.L.</t>
  </si>
  <si>
    <t>TRUPAL S.A.</t>
  </si>
  <si>
    <t>AGRICOLA LA CAÑA S.A.C.</t>
  </si>
  <si>
    <t>NEGOCIACIONES HAROL S E.I.R.L.</t>
  </si>
  <si>
    <t>INKA TERRA PERU S.A.C.</t>
  </si>
  <si>
    <t>SERVICE INDUSTRIAL SIVA S.A.C.</t>
  </si>
  <si>
    <t>HIELOS &amp; AGUA IGLU SOCIEDAD ANONIMA CERRADA</t>
  </si>
  <si>
    <t>TRANSPORTES Y TURISMO N.B. S.A.C.</t>
  </si>
  <si>
    <t>DIPEMAR ASOCIADOS S.A.</t>
  </si>
  <si>
    <t>ELECTRO CAUTI SOCIEDAD ANONIMA</t>
  </si>
  <si>
    <t>TECNOFOOD S.A.C.</t>
  </si>
  <si>
    <t>CALIBRACIONES S.A.C.</t>
  </si>
  <si>
    <t>VIAR INGENIEROS S.R.L.</t>
  </si>
  <si>
    <t>ILLARI SAC</t>
  </si>
  <si>
    <t>JAMPAR MULTIPLEST INTERNACIONAL S.R.L.</t>
  </si>
  <si>
    <t>REPRESENTACIONES ALOR S.A.</t>
  </si>
  <si>
    <t>ELECTRICOS GENERALES IMPORT EXPORT S.R.L</t>
  </si>
  <si>
    <t>COOPESUR</t>
  </si>
  <si>
    <t>COLD TAC S.R.L.</t>
  </si>
  <si>
    <t>ALDEM S.A.C.</t>
  </si>
  <si>
    <t>PEÑARANDA DIESEL S.A.C.</t>
  </si>
  <si>
    <t>FUNDO SAN FERNANDO S.A.</t>
  </si>
  <si>
    <t>CIA IMPORTADORA AMERICANA S.A.</t>
  </si>
  <si>
    <t>ESKE CORPORATION S.A.C.</t>
  </si>
  <si>
    <t>CONDOR MAR MANAGEMENT S.R.L.</t>
  </si>
  <si>
    <t>CARTONES VILLA MARINA S.A.</t>
  </si>
  <si>
    <t>OBRASCON HUARTE LAIN S.A.SUC.DEL PERU</t>
  </si>
  <si>
    <t>ROBSONS S.A.C.</t>
  </si>
  <si>
    <t>F &amp; B REPRESENTACIONES S.A.C.</t>
  </si>
  <si>
    <t>MEGAFRIO SERVICE S.R.L .</t>
  </si>
  <si>
    <t>PENTA TRONIC S.R.L.</t>
  </si>
  <si>
    <t>EMPRESA DE TRANSPORTES Y TURISMO SULLANA EXPRESS S</t>
  </si>
  <si>
    <t>FRIO GLOBAL S.A.C</t>
  </si>
  <si>
    <t>ALFIL CONSULTORIA &amp; COMUNICACIONES S.A.C</t>
  </si>
  <si>
    <t>SERRAMON S.A.</t>
  </si>
  <si>
    <t>TURISMO ESPINOZA E.I.R.L.</t>
  </si>
  <si>
    <t>TERMINAL INTERNACIONAL DEL SUR S.A.</t>
  </si>
  <si>
    <t>ONCOLOGIA S.A.C.</t>
  </si>
  <si>
    <t>C &amp; M SERVICONFORT S.R.L</t>
  </si>
  <si>
    <t>LABORATORIOS M &amp; G VIDA NATURAL E.I.R.L.</t>
  </si>
  <si>
    <t>EBB PERU S.A.C.</t>
  </si>
  <si>
    <t>COLD MARKET S.A.C.</t>
  </si>
  <si>
    <t>COOPERATIVA DE AHORRO Y CREDITO AOPCOOP</t>
  </si>
  <si>
    <t>DISTRIBUIDORA FERRETERA FZG SOCIEDAD ANONIMA</t>
  </si>
  <si>
    <t>SUPPLIER &amp; SERVICE CORPORATION S.A.C.</t>
  </si>
  <si>
    <t>KITARO S.A.C</t>
  </si>
  <si>
    <t>INGTECMA REPRESENTACIONES SAC</t>
  </si>
  <si>
    <t>SERVICIOS INTEGRALES FRITECSA SRL</t>
  </si>
  <si>
    <t>CLIFOR S.R.L</t>
  </si>
  <si>
    <t>PERURAIL S.A.</t>
  </si>
  <si>
    <t>REFRIGERACION BALDEON EIRL **INACTIVO**</t>
  </si>
  <si>
    <t>INDANEX S.A.C.</t>
  </si>
  <si>
    <t>FUNDO EL MAYORAL S.A.C</t>
  </si>
  <si>
    <t>KUNAWA S.A.C</t>
  </si>
  <si>
    <t>FOUSCAS TRADING EIRL</t>
  </si>
  <si>
    <t>MACOLD MAQUINAS FRIAS S.R.L.</t>
  </si>
  <si>
    <t>REFABELT EIRL</t>
  </si>
  <si>
    <t>EDALMI S.A.C.</t>
  </si>
  <si>
    <t>AIRCO TEMP S.R.L</t>
  </si>
  <si>
    <t>RECSOL S.R.L.</t>
  </si>
  <si>
    <t>HIELOSNORTE S.A.C.</t>
  </si>
  <si>
    <t>FRIGORIFICO DEL NORTE S.A.C.</t>
  </si>
  <si>
    <t>ELGEZA E.I.R.L.</t>
  </si>
  <si>
    <t>CONSORCIO D&amp;E S.A.C.</t>
  </si>
  <si>
    <t>MANUFACTURAS DE CALZADO CARUBI S.A.C</t>
  </si>
  <si>
    <t>PRO INDUSTRIA INGENIEROS S.R.L.</t>
  </si>
  <si>
    <t>AGROINDUS INKA GOLD E.I.R.L.</t>
  </si>
  <si>
    <t>IMI DEL PERU S.A.C.</t>
  </si>
  <si>
    <t>EMPRESA DE TRANSPORTES POOL EIRL</t>
  </si>
  <si>
    <t>EMPRESA DE TRANSPORTES TICLLAS SAC</t>
  </si>
  <si>
    <t>TECNO DATA-COMUNICACIONES S.R.L.</t>
  </si>
  <si>
    <t>SERVICIOS GENERALES BOCANEGRA E.I.R.L.</t>
  </si>
  <si>
    <t>COMERCIALIZACION Y SERVICIOS J.A.G. S.A.C.</t>
  </si>
  <si>
    <t>TRANS-PERU SHIPPING S.A.C.</t>
  </si>
  <si>
    <t>H. SERVAT GROUP E.I.R.L.</t>
  </si>
  <si>
    <t>AGRO INDUSTRIAS VIRYI S.A.C.</t>
  </si>
  <si>
    <t>R Y C REFRIGERACION   E.I.R.L.</t>
  </si>
  <si>
    <t>ACEROS Y HERRAMIENTAS INDUSTRIALES S.R.L</t>
  </si>
  <si>
    <t>FUNDO LOS PALTOS SOCIEDAD ANONIMA CERRADA</t>
  </si>
  <si>
    <t>CYBERTEL.COM S.R.L.</t>
  </si>
  <si>
    <t>CONTRATISTAS GENERALES YLA S.A.C.</t>
  </si>
  <si>
    <t>NOVEDADES YULVI E.I.R.L.</t>
  </si>
  <si>
    <t>D Y A INVERSIONES GENERALES E.I.R.L.</t>
  </si>
  <si>
    <t>CRONOS DISTRIBUIDORES GENERALES S.R.L.</t>
  </si>
  <si>
    <t>HIDRONORTE S.A.C.</t>
  </si>
  <si>
    <t>INVERSIONES FRIGORIFICAS PRC S.A.C.</t>
  </si>
  <si>
    <t>AGROPROCESOS RETES S.A.C.</t>
  </si>
  <si>
    <t>ELECTRO SERVICE HUARAL E.I.R.L.</t>
  </si>
  <si>
    <t>IMPORTACIONES Y NEGOCIACIONES CARSON EXPRESS EIRL</t>
  </si>
  <si>
    <t>TABACALERA DEL ORIENTE S.A.C.</t>
  </si>
  <si>
    <t>AGROINDUSTRIAS DEL ORIENTE EIRL</t>
  </si>
  <si>
    <t>TRANSPORTES G M INTERNACIONAL S.A.C.</t>
  </si>
  <si>
    <t>BAHIA CONTINENTAL S.A.C</t>
  </si>
  <si>
    <t>CORPORACION EDUCATIVA SISTEC SAC.</t>
  </si>
  <si>
    <t>SERVICIO DE DIAGNOSTICO MEDICO ESPECIALIZADO SRL</t>
  </si>
  <si>
    <t>UNIVERSIDAD NACIONAL DE JULIACA</t>
  </si>
  <si>
    <t>TECNIHOME SERVICE E.I.R.L.</t>
  </si>
  <si>
    <t>EMPRESA AGROINDUSTRIAS SAN FRANCISCO SINTY MAYO EM</t>
  </si>
  <si>
    <t>BERAKH E.I.R.L.</t>
  </si>
  <si>
    <t>AGRICOLA VIÑASOL S.A.</t>
  </si>
  <si>
    <t>ESTANCIA DEL SUR S.A.C.</t>
  </si>
  <si>
    <t>CONGREGACION RELIGIOSA HERMANITAS DE LOS POBRES</t>
  </si>
  <si>
    <t>PERFECT COOL E.I.R.L</t>
  </si>
  <si>
    <t>EMPRESA DE TRANSPORTES MAR Y SELVA E.I.R</t>
  </si>
  <si>
    <t>DAKER S.A.C.</t>
  </si>
  <si>
    <t>J &amp; MC INFOPLANING EIRL</t>
  </si>
  <si>
    <t>PY &amp; LU EIRL</t>
  </si>
  <si>
    <t>LACTEOS SAN MARTIN S.A.C.</t>
  </si>
  <si>
    <t>AGROINDUSTRIAS EL DIAMANTE E.I.R.L.</t>
  </si>
  <si>
    <t>PIEVE S.A.C.</t>
  </si>
  <si>
    <t>SERVICIOS MEDICOS Y DE EDUCACION PARA LA SALUD E.I</t>
  </si>
  <si>
    <t>TECH STORE E.I.R.L.</t>
  </si>
  <si>
    <t>CEPITA AGROINDUSTRIAS EIRL</t>
  </si>
  <si>
    <t>AMAZON RESORTS S.A.C.</t>
  </si>
  <si>
    <t>DON POLLO TROPICAL S.A.C.</t>
  </si>
  <si>
    <t>M &amp; V DISTRIBUCIONES S.R.L.</t>
  </si>
  <si>
    <t>CONSORCIO ESTRELLA JF SOC.COM.RESPONS. LTDA</t>
  </si>
  <si>
    <t>ANDINA DE BIENES Y SERVICIOS SOCIEDAD ANONIMA CERR</t>
  </si>
  <si>
    <t>REFRIGERACION INDUSTRIAL CENTRAL SAC - REFRICENTRO</t>
  </si>
  <si>
    <t>CONSORCIO MADERERO S.A.C.</t>
  </si>
  <si>
    <t>IREDI COMERCIAL S.A.C.</t>
  </si>
  <si>
    <t>FRIOTECNIA REPARACIONES S.A.C</t>
  </si>
  <si>
    <t>CORREFRI SAC</t>
  </si>
  <si>
    <t>GENERAL AND INDUSTRIAL SERVICE SOLUTIONS E.I.R.L.</t>
  </si>
  <si>
    <t>SERVICIOS SIODO S.A.C.</t>
  </si>
  <si>
    <t>TERMOCLIMA ANDINA S.A.C.</t>
  </si>
  <si>
    <t>H.N. REFRIGERACION E.I.R.L</t>
  </si>
  <si>
    <t>ANV ARQUITECTOS S.A.C</t>
  </si>
  <si>
    <t>VILAO SOCIEDAD ANONIMA CERRADA</t>
  </si>
  <si>
    <t>INGENIEROS Y TECNICOS INDUSTRIALES EIRL</t>
  </si>
  <si>
    <t>ACDI/VOCA</t>
  </si>
  <si>
    <t>INGELECOM S.A.C. INGENIERIA Y PROYECTOS</t>
  </si>
  <si>
    <t>PERUVIAN MACA SAC</t>
  </si>
  <si>
    <t>DBG SOLUCIONES S.A.C</t>
  </si>
  <si>
    <t>MASTER REFRIGERATION EIRL</t>
  </si>
  <si>
    <t>PROCESADORA LARAN SAC</t>
  </si>
  <si>
    <t>EXPORTADORA Y PROCESADORA DEL SUR S.R.L.</t>
  </si>
  <si>
    <t>MULTISERVICIOS E.I.R.L.</t>
  </si>
  <si>
    <t>INMOBILIARIA M.M. Y R. S.A.C.</t>
  </si>
  <si>
    <t>PROCESADORA EXPORTADORA ICA S.R.L.</t>
  </si>
  <si>
    <t>TRANSPORTES TIBAL E.I.R.L</t>
  </si>
  <si>
    <t>FRIGORIFICO CHINQUILLO HERMANOS SA</t>
  </si>
  <si>
    <t>FUNDO DOÑA PANCHA S.A.C</t>
  </si>
  <si>
    <t>EMPRESA PISCICOLA AQUAZUL S.C.R.L.</t>
  </si>
  <si>
    <t>CONCENTRADOS DE PROTEINAS S.A.C.</t>
  </si>
  <si>
    <t>SIE FERROSA S.A.C.</t>
  </si>
  <si>
    <t>PEAK QUALITY DEL PERU S.A.</t>
  </si>
  <si>
    <t>INVERSIONES AGRO PERU SANTA LUCIA S.C.R.L.</t>
  </si>
  <si>
    <t>LUBRICANTES Y REPUESTOS SANTA ISABEL E.I.R.L.</t>
  </si>
  <si>
    <t>MAESTRANZA METALMECANICA SRL</t>
  </si>
  <si>
    <t>M.K.L EXPORT S.A.C</t>
  </si>
  <si>
    <t>FRIO SUR E.I.R.L.</t>
  </si>
  <si>
    <t>ICE FACTORY PERU S.R.L.</t>
  </si>
  <si>
    <t>ASESORIA CONTABLE TRIBUTARIO E.I.R.L.</t>
  </si>
  <si>
    <t>POMICA PERU SOCIEDAD ANONIMA CERRADA</t>
  </si>
  <si>
    <t>AGROINDUSTRIAS SAN PEDRO SOC.ANONIMA</t>
  </si>
  <si>
    <t>INVERSIONES GENERALES SAN LORENZO S.A.C.</t>
  </si>
  <si>
    <t>COMIN S.A.C.</t>
  </si>
  <si>
    <t>EMPRESA DE SERVICIOS MULTIPLES CAJAMARCA E I R L</t>
  </si>
  <si>
    <t>RESELD SERVICIOS GENERALES SRL</t>
  </si>
  <si>
    <t>MACOSER SAC</t>
  </si>
  <si>
    <t>IMPORTACIONES TECNOLOGIA Y SERVICIOS INDUSTRIALES</t>
  </si>
  <si>
    <t>INVERSIONES LOS NOGUERA PRADO E.I.R.L</t>
  </si>
  <si>
    <t>LABOGEN E.I.R.L.</t>
  </si>
  <si>
    <t>CENTRO MAR S.A.</t>
  </si>
  <si>
    <t>EMPRESA AGROGANADERA SEÑOR DE LOS MILAGROS S.A.</t>
  </si>
  <si>
    <t>EMPRESA COMUNAL SAN SANTIAGO DE CHILCAYMARCA</t>
  </si>
  <si>
    <t>ALSUR PERU S.A.C.</t>
  </si>
  <si>
    <t>CORPORACION VIDRIO GLASS S.A.C.</t>
  </si>
  <si>
    <t>P &amp; V INGENIEROS S.A.C</t>
  </si>
  <si>
    <t>J.P. INGENIERIA Y SERVICIOS S.R.L.</t>
  </si>
  <si>
    <t>AQUALIFE S.R.L.</t>
  </si>
  <si>
    <t>P &amp; S AGAMIL S.R.L.</t>
  </si>
  <si>
    <t>COLDMAN S.R.L.</t>
  </si>
  <si>
    <t>DISTRIBUIDORA EDISUR E.I.R.L.</t>
  </si>
  <si>
    <t>ACTIV INTERNATIONAL S.A.C.</t>
  </si>
  <si>
    <t>FRIO MAX S.A.C.</t>
  </si>
  <si>
    <t>REFRIMALEST E.I.R.L</t>
  </si>
  <si>
    <t>CORPORACION H&amp;M SRL</t>
  </si>
  <si>
    <t>PROCESADORA DE PAPAS E.I.R.L.</t>
  </si>
  <si>
    <t>DVS E.I.R.L.</t>
  </si>
  <si>
    <t>ANDRIZA S.A.C.</t>
  </si>
  <si>
    <t>IMPORT SERVICE PERU EIRL</t>
  </si>
  <si>
    <t>MALLKUS S.R.L.</t>
  </si>
  <si>
    <t>GLOBAL COLD S.A.C.</t>
  </si>
  <si>
    <t>V &amp; V SERVICIOS INDUSTRIALES S.A.C.</t>
  </si>
  <si>
    <t>ELECTRO FRIO COMERCIAL E.I.R.L.</t>
  </si>
  <si>
    <t>REPRESENTACIONES COLMAN SRL</t>
  </si>
  <si>
    <t>S.O.S. REFRIGERACION INDUSTRIAL S.R.L.</t>
  </si>
  <si>
    <t>BETTER SERVICES E.I.R.L.</t>
  </si>
  <si>
    <t>HIFI MICROELECTRONICA S.A.C.</t>
  </si>
  <si>
    <t>SUPER FRIO DEL SUR E.I.R.L.</t>
  </si>
  <si>
    <t>CEMICON S.A.C.</t>
  </si>
  <si>
    <t>CORPORACION FRIO INDUSTRIAS MINERAS SAC</t>
  </si>
  <si>
    <t>PACKING LOGISTIC E.I.R.L.</t>
  </si>
  <si>
    <t>ACEROS ALFA SAC</t>
  </si>
  <si>
    <t>FRIO ILIMITADO S.A.C.</t>
  </si>
  <si>
    <t>NATURAL PERU SAC</t>
  </si>
  <si>
    <t>CORPORACION TECNO MARKET S.A.</t>
  </si>
  <si>
    <t>BONAPARTE S.A.C.</t>
  </si>
  <si>
    <t>COMERCIAL ARCALUZ S.A.C.AV. LA ALBORADA NRO. 1573</t>
  </si>
  <si>
    <t>INVERSIONES AIRE ANDINO S.A.C.</t>
  </si>
  <si>
    <t>TEC UNID MANT INTEG MEDIC Y EQUI DIV SAC</t>
  </si>
  <si>
    <t>WESTFIRE SUDAMERICA S.R.L.</t>
  </si>
  <si>
    <t>SERSYSTEMS S.R.L.</t>
  </si>
  <si>
    <t>J &amp; S FERRETERIA INDUSTRIAL S.A.C.</t>
  </si>
  <si>
    <t>DELICIAS Y SABORES DEL PERU EIRL</t>
  </si>
  <si>
    <t>FRIONOX S.A.C.</t>
  </si>
  <si>
    <t>FRUTEX PERU S.A.C</t>
  </si>
  <si>
    <t>C+L CONSORCIO PROVEEDORES E.I.R.L.</t>
  </si>
  <si>
    <t>AGRICOLA LA CHACRA S.A.C.</t>
  </si>
  <si>
    <t>G Y G KONTRATA S.A.C.</t>
  </si>
  <si>
    <t>AGRICOLA CERRO PRIETO S.A.</t>
  </si>
  <si>
    <t>ASYM INDUSTRIAL S.A.C.</t>
  </si>
  <si>
    <t>UNIVERSIDAD TECNOLOGICA DEL PERU S.A.C.</t>
  </si>
  <si>
    <t>DABELY PERU SAC</t>
  </si>
  <si>
    <t>CORPORACION CALIFA SOCIEDAD ANONIMA CERRADA - CORP</t>
  </si>
  <si>
    <t>IMPORTADORA TRADING ASOCIADOS S.R.L.</t>
  </si>
  <si>
    <t>C &amp; F ELECTROMECANICA S.A.C.</t>
  </si>
  <si>
    <t>V &amp; M SELECTRONIC S EIRL</t>
  </si>
  <si>
    <t>AGROINDUSTRIAS VELMA S.A.C.</t>
  </si>
  <si>
    <t>INDUSTRIAS EUROPEAS S.A.C.</t>
  </si>
  <si>
    <t>ÑOKA KANY E.I.R.L.</t>
  </si>
  <si>
    <t>MEDINA REPRESENT. E INVERSIONES S.A.C.</t>
  </si>
  <si>
    <t>PHES COLD INTERNATIONAL S.A.C.</t>
  </si>
  <si>
    <t>EMERSON DEL PERU S.A.C.</t>
  </si>
  <si>
    <t>ALISUR S.A.C.</t>
  </si>
  <si>
    <t>AGRO-INVERSIONES CHAVIN S.A.C.</t>
  </si>
  <si>
    <t>NEXOS COMERCIALES S.A.C.</t>
  </si>
  <si>
    <t>SERVICIOS MINEROS GLORIA S.A.C.</t>
  </si>
  <si>
    <t>HLC INGENIERIA Y CONSTRUCCION SOCIEDAD ANONIMA CER</t>
  </si>
  <si>
    <t>AMERICA MOVIL PERU S.A.C.</t>
  </si>
  <si>
    <t>DEPRODECA S.A.C.</t>
  </si>
  <si>
    <t>CASTRO CAR EIRL</t>
  </si>
  <si>
    <t>INSUMOS DE CALZADOS GRACIMAR E.I.R.L.</t>
  </si>
  <si>
    <t>OPERACIONES PESQUERAS LUCIDOR S.A.C.</t>
  </si>
  <si>
    <t>PCS PERU S.A.C.</t>
  </si>
  <si>
    <t>MADISCO E.I.R.L.</t>
  </si>
  <si>
    <t>LACTEOS VERANO E.I.R.L.</t>
  </si>
  <si>
    <t>LICAJE S.A.</t>
  </si>
  <si>
    <t>BGM INGENIERIA &amp; SERVICIOS SAC</t>
  </si>
  <si>
    <t>RELOZA E.I.R.L.</t>
  </si>
  <si>
    <t>SERVICIOS ELECTRICOS Y REFRIGERACION ECOLOGICA SAC</t>
  </si>
  <si>
    <t>COMERCIAL ISABELITA S.A.C.</t>
  </si>
  <si>
    <t>SUPRA LICO S.A.C</t>
  </si>
  <si>
    <t>QUALY TEMP S.R.L.</t>
  </si>
  <si>
    <t>SAEG CONTROLS S.A.C.</t>
  </si>
  <si>
    <t>PASTIPAN SOCIEDAD ANONIMA CERRADA</t>
  </si>
  <si>
    <t>E.S.G. R &amp; R SERVICE S.R.L.</t>
  </si>
  <si>
    <t>IMPORTADORA J.M. INTERNACIONAL E.I.R.L.</t>
  </si>
  <si>
    <t>EMBAJADA DE AUSTRALIA</t>
  </si>
  <si>
    <t>MULTISERVICIOS Y SISTEMAS DEL AIRE S.R.L</t>
  </si>
  <si>
    <t>C&amp;H REPRESENTACIONES S.A.C.</t>
  </si>
  <si>
    <t>HIDROPLANT SAC</t>
  </si>
  <si>
    <t>REFRIELECTRIC S.A.C</t>
  </si>
  <si>
    <t>KAFFE SERVICE S.A.C.</t>
  </si>
  <si>
    <t>AMERICAN QUALITY AQUACULTURE S.A.C.</t>
  </si>
  <si>
    <t>INDUSTRIA PERUANA DEL ALUMINIO S.A.</t>
  </si>
  <si>
    <t>CORPORACION ETV SAC</t>
  </si>
  <si>
    <t>CRM RESISTENCIAS S.R.L.</t>
  </si>
  <si>
    <t>NESUR SAC</t>
  </si>
  <si>
    <t>ARIES DEL PERU S.A.C.</t>
  </si>
  <si>
    <t>SOLIS CACERES S.A.C.</t>
  </si>
  <si>
    <t>ALITECNO S.A.C.</t>
  </si>
  <si>
    <t>AV FERRETERO E.I.R.L.</t>
  </si>
  <si>
    <t>ANTESA S.A.C.</t>
  </si>
  <si>
    <t>ANTIUM S.A.</t>
  </si>
  <si>
    <t>REGA MASTERS S.A.C.</t>
  </si>
  <si>
    <t>THE GREEN FARMER S.A.C.</t>
  </si>
  <si>
    <t>DISTINCA S.A.C.</t>
  </si>
  <si>
    <t>FACOIN SAC</t>
  </si>
  <si>
    <t>AUTOBEL S.A.C.</t>
  </si>
  <si>
    <t>INVERSIONES TOMAS VALLE S.A.C</t>
  </si>
  <si>
    <t>REPUESTOS BONG S.A.C.</t>
  </si>
  <si>
    <t>THAYA SRL.</t>
  </si>
  <si>
    <t>PRODUCTOS LACTEOS Y CHUPETES EL SUPER E.I.R.L.</t>
  </si>
  <si>
    <t>O &amp; C INGENIERIA Y SERVICIOS LOGISTICOS S.A.C.</t>
  </si>
  <si>
    <t>CLIMATEC PERU S.A.C</t>
  </si>
  <si>
    <t>CLIMATIZACIONES AIR COLD S.A.C.</t>
  </si>
  <si>
    <t>REFRIGERACION &amp; AIRE ACONDICIONADO DIAZ E.I.R.L.</t>
  </si>
  <si>
    <t>INGENIERÍA DE CLIMATIZACIÓN E.I.R.L.</t>
  </si>
  <si>
    <t>MEGA SOLUTIONS TECNICS S.R.L.</t>
  </si>
  <si>
    <t>MARFLOR CORP S.A.C</t>
  </si>
  <si>
    <t>GESTION COMERCIALIZACION SUPERVISION MANTENIMIENTO</t>
  </si>
  <si>
    <t>JHA CONTRATISTAS GENERALES S.A.C.</t>
  </si>
  <si>
    <t>T&amp;C REFRIGERACION S.A.C</t>
  </si>
  <si>
    <t>DIGENDA S.A.C.</t>
  </si>
  <si>
    <t>QUICORNAC S.A.C.</t>
  </si>
  <si>
    <t>SERVICIOS ESPECIALES APLICADOS SRL - SEAL SRL</t>
  </si>
  <si>
    <t>TRANSPORTE OLIVOS S.A.C.</t>
  </si>
  <si>
    <t>CELPER GROUP E.I.R.L.</t>
  </si>
  <si>
    <t>TCOMP S.A.C.</t>
  </si>
  <si>
    <t>FRIO RGA S.A.C.</t>
  </si>
  <si>
    <t>INVERSIONES INDUANDINA SAC</t>
  </si>
  <si>
    <t>AUTOMOTORES FRANCIA PERÚ S.A.C.</t>
  </si>
  <si>
    <t>DEXTRE INVERSIONES S.A.C.</t>
  </si>
  <si>
    <t>ARFEMA S.A.C</t>
  </si>
  <si>
    <t>FABRICA INDUSTRIAL MECANICA S.A.C.</t>
  </si>
  <si>
    <t>ZAVACOR S.A.C.</t>
  </si>
  <si>
    <t>INVERSIONES JOSHE EMPRESA INDIVIDUAL DE RESPONSABI</t>
  </si>
  <si>
    <t>ECA CONTRATISTAS GENERALES S.A.C.</t>
  </si>
  <si>
    <t>EXPERTOS EN TRANSPORTES REFRIGERADOS C &amp; E S.A.C.-</t>
  </si>
  <si>
    <t>MULTINEGOCIOS S &amp; M DEL PERU SOCIEDAD ANONIMA CERR</t>
  </si>
  <si>
    <t>GRUPO RIVERA SERVICIOS DE INGENIERIA Y ARQUITECTUR</t>
  </si>
  <si>
    <t>CORPTRANSINTER S.A.C.</t>
  </si>
  <si>
    <t>M &amp; M INVERSIONES COVALSA SAC</t>
  </si>
  <si>
    <t>E.D.U. SERVICOM SAC</t>
  </si>
  <si>
    <t>SERVICIOS CORPORATIVOS GENERALES S.A.C.</t>
  </si>
  <si>
    <t>GRUPO EMEMSA S.A.C.</t>
  </si>
  <si>
    <t>PROTEICOS CONCENTRADOS S.A.C.</t>
  </si>
  <si>
    <t>REFRIGERACION GALVEZ SAC</t>
  </si>
  <si>
    <t>INVERSIONES TRIDENTE S.A.C</t>
  </si>
  <si>
    <t>SUPERMERCADOS KAMT S.A.C.</t>
  </si>
  <si>
    <t>POLYFRIO E.I.R.L.</t>
  </si>
  <si>
    <t>AIR COLD E.I.R.L.</t>
  </si>
  <si>
    <t>INDUSTRIA ARROCERA DE AMERICA SAC</t>
  </si>
  <si>
    <t>CORPORACION ROMERO SRL</t>
  </si>
  <si>
    <t>EMPRESA DE TRANSPORTES LUMAR EIRL</t>
  </si>
  <si>
    <t>CONSORCIO PERUANO G &amp; M S.R.L.</t>
  </si>
  <si>
    <t>JUSTO A TIEMPO SAC</t>
  </si>
  <si>
    <t>COMERCIAL DEL FRIO EIRL</t>
  </si>
  <si>
    <t>TROPICAL FARM S.A.C.</t>
  </si>
  <si>
    <t>SERVIFRIO ALARCON E.I.R.L.</t>
  </si>
  <si>
    <t>MOLIGRAIN S.A.C.</t>
  </si>
  <si>
    <t>CONSORCIO MUZA S.A.C</t>
  </si>
  <si>
    <t>PRODUCCIONES NACIONALES TC EIRL</t>
  </si>
  <si>
    <t>V &amp; F SAC</t>
  </si>
  <si>
    <t>FRUTOS TONGORRAPE S.A.</t>
  </si>
  <si>
    <t>INTER FRIO E.I.R.L.</t>
  </si>
  <si>
    <t>MI CAUTIVO DE AYABACA SOCIEDAD ANONIMA CERRADA</t>
  </si>
  <si>
    <t>FRIOJETT E.I.R.L.</t>
  </si>
  <si>
    <t>4B MULTYCONS EIRL</t>
  </si>
  <si>
    <t>SAYVI S.A</t>
  </si>
  <si>
    <t>CJ INGENIEROS SAC.</t>
  </si>
  <si>
    <t>DELCOR FABRICACIONES SAC</t>
  </si>
  <si>
    <t>SERVICIOS PROCESADORA PERU S.A.C</t>
  </si>
  <si>
    <t>COMERCIAL FRIONORTE E.I.R.L.</t>
  </si>
  <si>
    <t>CONSULTORIA OBRAS TECNOLOGIA SAC.</t>
  </si>
  <si>
    <t>NEGOCIOS RONESA SRL</t>
  </si>
  <si>
    <t>DISTRIBUCIONES URIEL S.A.C.</t>
  </si>
  <si>
    <t>MOLINO´S CRISTO MORADO S.A.C.</t>
  </si>
  <si>
    <t>COMERCIO Y SERVICIOS EMPRESARIALES C Y V S.A.C.</t>
  </si>
  <si>
    <t>HIELOS WIESE SAC</t>
  </si>
  <si>
    <t>ASOCIACION AGRICOLA COMPOSITAN ALTO</t>
  </si>
  <si>
    <t>REFRINSTACOM SAC</t>
  </si>
  <si>
    <t>IBARRA MARQ REFRIGERACION &amp; MANTENIMIENTO EIRL</t>
  </si>
  <si>
    <t>AGROINDUSTRIAS JOSE &amp; LUIS S.A.C.</t>
  </si>
  <si>
    <t>SERVICONFORT EIRL</t>
  </si>
  <si>
    <t>DOMINUS S.A.C</t>
  </si>
  <si>
    <t>AGATIT S.A.C.</t>
  </si>
  <si>
    <t>INVESMENTS &amp; BUSINESS S.A.C.</t>
  </si>
  <si>
    <t>JADE CONSTRUCTORES SAC</t>
  </si>
  <si>
    <t>LACTEA S.A.</t>
  </si>
  <si>
    <t>CENTRO ECUMENICO DE PROMOCION Y ACCION SOCIAL NORT</t>
  </si>
  <si>
    <t>TRANSPORTES ALEJO SAC</t>
  </si>
  <si>
    <t>TALLO DE ORO SAC</t>
  </si>
  <si>
    <t>E &amp; C INGENIEROS EIRL</t>
  </si>
  <si>
    <t>NEGOCIOS Y TRANSPORTES PERU TRELLES EIRL</t>
  </si>
  <si>
    <t>FRIO NORT S.R.L.</t>
  </si>
  <si>
    <t>RED DE ORGANIZACIONES PRODUCTIVAS AGROPECUARIAS PA</t>
  </si>
  <si>
    <t>AGROPROCESOS SALAVERRY S.A.</t>
  </si>
  <si>
    <t>CORPORACION CERVECERA DEL PERU SAC</t>
  </si>
  <si>
    <t>NAZAR E.I.R.L.</t>
  </si>
  <si>
    <t>AGROINDUSTRIAL ESTANISLAO DEL CHIMU S.A.C.</t>
  </si>
  <si>
    <t>AGROECOLOGICA CHICAMA S.A.C.</t>
  </si>
  <si>
    <t>AGROEXPORTADORA SAN IGNACIO DE LOYOLA SAC</t>
  </si>
  <si>
    <t>CLINICA SAN ANTONIO S.A.C</t>
  </si>
  <si>
    <t>EXPORT VALLE VERDE S.A.C.</t>
  </si>
  <si>
    <t>INGENIERIA Y DESARROLLO ALPHA SAC</t>
  </si>
  <si>
    <t>REFRIGERACION DIAZ EIRL</t>
  </si>
  <si>
    <t>NOR AIRE SAC</t>
  </si>
  <si>
    <t>TOTAL INGENIEROS SAC</t>
  </si>
  <si>
    <t>FRIOS PIZARRO EIRL</t>
  </si>
  <si>
    <t>J &amp; M TECNOLOGIA FRIGORIFICA S.A.C</t>
  </si>
  <si>
    <t>MARAL EIRL</t>
  </si>
  <si>
    <t>HELADOS AMERICA SAC</t>
  </si>
  <si>
    <t>KONECTA NUEVAS TECNOLOGIAS SAC</t>
  </si>
  <si>
    <t>SERVI CLIMA NORTE E.I.R.L.</t>
  </si>
  <si>
    <t>VIVERO LOS VIÑEDOS S.A.C.</t>
  </si>
  <si>
    <t>SAYSER S.A.C.</t>
  </si>
  <si>
    <t>MI LORD S.A.C.</t>
  </si>
  <si>
    <t>INDUSTRIAS METALICAS LEZAMA S.A.C.</t>
  </si>
  <si>
    <t>FIAMMA S.A.C.</t>
  </si>
  <si>
    <t>CONSORCIO LA ARENA S.A.C.</t>
  </si>
  <si>
    <t>FREEZE NORT E.I.R.L.</t>
  </si>
  <si>
    <t>AGROPROCESOS PERU FOODS S.A.C.</t>
  </si>
  <si>
    <t>AGRICOLA LA FORTALEZA DEL NORTE S.A.C.</t>
  </si>
  <si>
    <t>AIRE Y SERVICIOS PACASMAYO SAC</t>
  </si>
  <si>
    <t>FRIGOTECH DEL PERU S.A.C.</t>
  </si>
  <si>
    <t>FRIGORIFICO CHOROBAL S.A.C.</t>
  </si>
  <si>
    <t>TRANSPORTES CHAGAM E.I.R.L.</t>
  </si>
  <si>
    <t>E &amp; M PROYECTOS INDUSTRIALES S.A.C.</t>
  </si>
  <si>
    <t>TI CORPORACION S.R.L.</t>
  </si>
  <si>
    <t>CETAMAR VENTAS Y SERVICIOS GENERALES SRL</t>
  </si>
  <si>
    <t>C N C, S.A.C.</t>
  </si>
  <si>
    <t>IMPORTACIONES DEL SOL S.A.C.</t>
  </si>
  <si>
    <t>EMPACADORA DE FRUTOS TROPICALES S.A.C.</t>
  </si>
  <si>
    <t>TALARA CATERING SERVICE S.A.C.</t>
  </si>
  <si>
    <t>ECO - ACUICOLA</t>
  </si>
  <si>
    <t>PROVEEDORA DE PRODUCTOS MARINOS S.A.C.</t>
  </si>
  <si>
    <t>LA CASA DEL RADIADOR E.I.R.L</t>
  </si>
  <si>
    <t>LIMONES PIURANOS SAC</t>
  </si>
  <si>
    <t>D COMPRAS S.A.C.</t>
  </si>
  <si>
    <t>INVERSIONES PACIFICO SAC</t>
  </si>
  <si>
    <t>VITALINE SOCIEDAD ANONIMA CERRADA</t>
  </si>
  <si>
    <t>FRIOMAR S.A.C.</t>
  </si>
  <si>
    <t>SOLUCIONES INTEGRALES AAA S.A.C.</t>
  </si>
  <si>
    <t>COMPLEX DEL PERU S.A.C.</t>
  </si>
  <si>
    <t>SERMARSU SOCIEDAD ANONIMA CERRADA</t>
  </si>
  <si>
    <t>TRADING FISHMEAL CORPORATION S.A.C.</t>
  </si>
  <si>
    <t>FRIO FRIAS E.I.R.L</t>
  </si>
  <si>
    <t>Y.L GENERALES SERVICIOS E.I.R.L</t>
  </si>
  <si>
    <t>PRAVE J.L. E.I.R.L</t>
  </si>
  <si>
    <t>PRODUCTORA ANDINA DE CONGELADOS SRL</t>
  </si>
  <si>
    <t>MIK CARPE S.A.C.</t>
  </si>
  <si>
    <t>AQUANOVA S.A.C.</t>
  </si>
  <si>
    <t>INSTITUTO DE FORMACION Y DESARROLLO PROFESIONAL EMPRESA INDIVIDUAL DE RESPONSABILIDAD LIMITADA</t>
  </si>
  <si>
    <t>YOFRI S.A.C.</t>
  </si>
  <si>
    <t>EMPRESA DE TRANSPORTES MEGABUS SAC</t>
  </si>
  <si>
    <t>R &amp; A ELECTRODOMESTICOS E.I.R.L.</t>
  </si>
  <si>
    <t>MATADERO FRIGORIFICO INDUSTRIAL OXAPAMPA S.A.</t>
  </si>
  <si>
    <t>FRUTAS DE LA SELVA SOCIEDAD ANONIMA CERRADA</t>
  </si>
  <si>
    <t>ASOCIACION DE PRODUCTORES DE FRUTALES EXOTICOS DE LA SELVA CENTRAL DEL PERU</t>
  </si>
  <si>
    <t>SATELITAL TELECOMUNICACIONES S.A.C.</t>
  </si>
  <si>
    <t>A C INVERSIONES INTERNACIONALES S.A.C.</t>
  </si>
  <si>
    <t>HP INGENIEROS S.A.C.</t>
  </si>
  <si>
    <t>REFRIGERACION INDUSTRIAL AMERICA SOCIEDAD COMERCIA</t>
  </si>
  <si>
    <t>GRUPO CLIMATEC MULTISERVICIOS E.I.R.L.</t>
  </si>
  <si>
    <t>TROPICAL HOTEL SOCIEDAD ANONIMA CERRADA</t>
  </si>
  <si>
    <t>SAYNA S.A.</t>
  </si>
  <si>
    <t>JLC FABRICACIONES &amp; SERVICIOS SAC</t>
  </si>
  <si>
    <t>MECATEL PERU S.R.L.</t>
  </si>
  <si>
    <t>ABC ALIMENTOS S.A.C</t>
  </si>
  <si>
    <t>C.R.V. INGENIEROS &amp; CONSULTORES S.A.C.</t>
  </si>
  <si>
    <t>CARLITA INVERSIONES E.I.R.L.</t>
  </si>
  <si>
    <t>TECH REFRIGERACION S.R.L.</t>
  </si>
  <si>
    <t>CASA DEL MEDICO DEL PERU SAC</t>
  </si>
  <si>
    <t>JHEMCEGRI S.A.C</t>
  </si>
  <si>
    <t>COLD GROUP DEL PERÚ S.A.C.</t>
  </si>
  <si>
    <t>AXCOLD EIRL</t>
  </si>
  <si>
    <t>FRITECP E.I.R.L.</t>
  </si>
  <si>
    <t>MULTIAGRO NORT EMPRESA INDIVIDUAL DE RESPONSABILID</t>
  </si>
  <si>
    <t>SOLUCIONES INTEGRALES MUÑOZ E.I.R.L.</t>
  </si>
  <si>
    <t>CORPORACION TEURONELPER (R&amp;M) S.A.C.</t>
  </si>
  <si>
    <t>DISTRIBUCIONES SANZ EMPRESA INDIVIDUAL DE RESPONSA</t>
  </si>
  <si>
    <t>PRODUCTOS LACTEOS NATURALES S.A.C.</t>
  </si>
  <si>
    <t>TRANSPORTES E INGENIERIA SAC</t>
  </si>
  <si>
    <t>ALIMENTOS EKHUS EMPRESA INDIVIDUAL DE RESPONSABILI</t>
  </si>
  <si>
    <t>INVERSIONES TURISTICAS RUGGERI SAC</t>
  </si>
  <si>
    <t>INPESA E.I.R.L.</t>
  </si>
  <si>
    <t>INDUSTRIAS ELECTROTECNIA SUR SRLTDA</t>
  </si>
  <si>
    <t>REFRIGERACION AIRE ACONDICIONADO PALOMINO EMPRESA INDIVIDUAL DE RESPONSABILIDAD LIMITADA-RAAP E.I.R.</t>
  </si>
  <si>
    <t>HL INVERSIONES SUR ORIENTE EMPRESA INDIVIDUAL DE R</t>
  </si>
  <si>
    <t>MERCADOS AMAZONICOS S.A.C.</t>
  </si>
  <si>
    <t>RENORS SOCIEDAD ANONIMA CERRADA - RENORS S.A.C</t>
  </si>
  <si>
    <t>SUR MERCADOS S.A.C</t>
  </si>
  <si>
    <t>RDR MONTAGGI PERU E.I.R.L.</t>
  </si>
  <si>
    <t>IMECOM INGENIEROS SOCIEDAD ANONIMA CERRADA</t>
  </si>
  <si>
    <t>LUSATEL S.R.L</t>
  </si>
  <si>
    <t>A &amp; R MAQUINARIAS Y CONSTRUCCION S.A.C.</t>
  </si>
  <si>
    <t>INDUSTRIAS AGROPECUARIAS REUNIDAS SAC</t>
  </si>
  <si>
    <t>AUTOMATIZACION Y ENERGIA S.A.C.</t>
  </si>
  <si>
    <t>CORPORACION LATINOAMERICANA DE CONSTRUCCION E INGE</t>
  </si>
  <si>
    <t>CORPORACION RELMA S.A.C.</t>
  </si>
  <si>
    <t>ASOCIACION EDUCATIVA GEUNI</t>
  </si>
  <si>
    <t>PROYECTOS INTEGRALES S.A.C.</t>
  </si>
  <si>
    <t>INTERAMSA AGROINDUSTRIAL S.A.C.</t>
  </si>
  <si>
    <t>FOGEL FRIO SERVICE S.A.C.</t>
  </si>
  <si>
    <t>FC INDUSTRIAL GROUP S.A.C.</t>
  </si>
  <si>
    <t>LA OLLA AREQUIPEÑA SAC</t>
  </si>
  <si>
    <t>SOPORTE &amp; MULTISERVICIOS SUAREZ E.I.R.L</t>
  </si>
  <si>
    <t>GASTRONOMIC FRUITS SOCIEDAD ANONIMA CERRADA</t>
  </si>
  <si>
    <t>LEF AIR CONDITIONING &amp; PLUMBING SOCIEDAD ANONIMA C</t>
  </si>
  <si>
    <t>SERVICIOS Y MONTAJE INDUSTRIAL CC E.I.R.L</t>
  </si>
  <si>
    <t>COMPTER SAC</t>
  </si>
  <si>
    <t>TEMPOR PERU S.A.C.</t>
  </si>
  <si>
    <t>EQUINOX S.A</t>
  </si>
  <si>
    <t>MAKRO SUPERMAYORISTA S.A.</t>
  </si>
  <si>
    <t>TCC REFRIGERACION Y REMOLQUES S.A.C.</t>
  </si>
  <si>
    <t>CORPORACION A Y N SAC</t>
  </si>
  <si>
    <t>COMERCIAL MEFA S.A.C.</t>
  </si>
  <si>
    <t>FREEZE METAL S.A.C</t>
  </si>
  <si>
    <t>WILDER E.I.R.L.</t>
  </si>
  <si>
    <t>CORPORACION DE SERVICIOS FRIGORIFICOS S.A.C.</t>
  </si>
  <si>
    <t>INVERSIONES FUNDO EL CORONEL SOCIEDAD ANONIMA CERR</t>
  </si>
  <si>
    <t>PRISEGEN E.I.R.L.</t>
  </si>
  <si>
    <t>CORPORACION ZURI S.A.C</t>
  </si>
  <si>
    <t>AYASTA INGENIEROS SOCIEDAD ANONIMA</t>
  </si>
  <si>
    <t>FRIMED S.A.C</t>
  </si>
  <si>
    <t>S Y S FLEXARQ PROJECT S.A.C.</t>
  </si>
  <si>
    <t>LPM AIRE ACONDICIONADO E.I.R.L.</t>
  </si>
  <si>
    <t>CLIMASTORE S.A.C.</t>
  </si>
  <si>
    <t>COMERCIALIZADORA AGROINDUSTRIAL FECU SAC</t>
  </si>
  <si>
    <t>BIOMOZZARELLA SRL</t>
  </si>
  <si>
    <t>THERMO LOGISTIC E.I.R.L.</t>
  </si>
  <si>
    <t>COMERCIAL BOSCO SAC</t>
  </si>
  <si>
    <t>MAX NEGOCIOS S.A.C.</t>
  </si>
  <si>
    <t>DONDE WALTER S.A.C.</t>
  </si>
  <si>
    <t>SIMA SOLUTIONS SAC</t>
  </si>
  <si>
    <t>ENBUSPERU S.A.C.</t>
  </si>
  <si>
    <t>IMPORTACIONES L &amp; A MEDIC S.A.C.</t>
  </si>
  <si>
    <t>CAFRISUR S.A.C.</t>
  </si>
  <si>
    <t>INVERSIONES DIATECH S.A.C.</t>
  </si>
  <si>
    <t>SITECFLU S.A.C.</t>
  </si>
  <si>
    <t>CORPORACION AUTOPLASEN S.A.C.</t>
  </si>
  <si>
    <t>ASPIRATEK S.A.C</t>
  </si>
  <si>
    <t>FRIO CONTROL EIRL</t>
  </si>
  <si>
    <t>ADC RODAMIENTOS S.A.C.</t>
  </si>
  <si>
    <t>A Y F REPRESENTACIONES PERU S.A.C.</t>
  </si>
  <si>
    <t>POLIMPORT SAC</t>
  </si>
  <si>
    <t>CARROCERIAS EL PROGRESO S.R.L</t>
  </si>
  <si>
    <t>REFRIGERACION ROBERT E.I.R.L.</t>
  </si>
  <si>
    <t>TRABAJOS EN CAUCHOS Y ACEROS E.I.R.L.</t>
  </si>
  <si>
    <t>J &amp; MIBA S.A.C.</t>
  </si>
  <si>
    <t>REPRESENTACION Y SERVICIO AUTOMOTRIZ S.A.C.</t>
  </si>
  <si>
    <t>PIRAMIDE DEL PERU CONSTRUCTORA E INMOBILIARIA SAC</t>
  </si>
  <si>
    <t>QUANTICO SOLUTIONS S.A.C.</t>
  </si>
  <si>
    <t>AGRO PACHA S.A.</t>
  </si>
  <si>
    <t>MINISTERIO DEL AMBIENTE</t>
  </si>
  <si>
    <t>UNION DE NEGOCIOS Y SERVICIOS ILIMITADOS SRL</t>
  </si>
  <si>
    <t>GESTION DE NEGOCIOS CAPRICORNIO SAC</t>
  </si>
  <si>
    <t>JC SOLUCIONES TECNICAS SAC</t>
  </si>
  <si>
    <t>TRANSPORTES JKM. PASCUAL S.A.C.</t>
  </si>
  <si>
    <t>TROPIC SERVICE E.I.R.L.</t>
  </si>
  <si>
    <t>EXTERRAN PERU SELVA S.R.L.</t>
  </si>
  <si>
    <t>SERVICIOS MULTIMODAL SANTA LUCIA E.I.R.L.</t>
  </si>
  <si>
    <t>CERVECERIA AMAZONICA SAC.</t>
  </si>
  <si>
    <t>CAMARO &amp; SERGES SAC</t>
  </si>
  <si>
    <t>TRANSMAR CARGO E.I.R.L.</t>
  </si>
  <si>
    <t>40° C DISTRIBUCION E.I.R.L.</t>
  </si>
  <si>
    <t>CORPORACION INDUSTRIAL NANAY S.A.C.</t>
  </si>
  <si>
    <t>REFRIGERACION CLIMAFRIO E.I.R.L.</t>
  </si>
  <si>
    <t>AIR PERU TRAVEL S S.A.C.</t>
  </si>
  <si>
    <t>AQUA EXPEDITIONS S.A.C.</t>
  </si>
  <si>
    <t>FASHION COLOR CENTER SA</t>
  </si>
  <si>
    <t>CHUPETES Y HELADOS SHAMBO S.A.C.</t>
  </si>
  <si>
    <t>COMERCIAL LO MEJOR EIRL</t>
  </si>
  <si>
    <t>M &amp; L DISTRIBUIDORA E.I.R.L.</t>
  </si>
  <si>
    <t>INDUFRIO SOCIEDAD ANONIMA CERRADA</t>
  </si>
  <si>
    <t>AGROINDUSTRIAS KOCH S.A.C.</t>
  </si>
  <si>
    <t>FRIOS SAN MARTIN SOCIEDAD ANONIMA CERRADA</t>
  </si>
  <si>
    <t>L &amp; C NEGOCIOS E INVERSIONES S.A.C.</t>
  </si>
  <si>
    <t>AGROINDUSTRIAS E INVERSIONES DARVIGIEL E.I.R.L.</t>
  </si>
  <si>
    <t>J &amp; P CONSTRUCTORES GENERALES SAC</t>
  </si>
  <si>
    <t>GRUPO INDEBA S.A.C.</t>
  </si>
  <si>
    <t>DISTRIBUCIONES BOLIVAR SRL</t>
  </si>
  <si>
    <t>ARQUIHUASI S.A.C</t>
  </si>
  <si>
    <t>INVERSIONES SAN CRISTOBAL S.A.C.</t>
  </si>
  <si>
    <t>SEVEN STARS CORPORATION S.A.C.</t>
  </si>
  <si>
    <t>DISTRIBUIDORA LA ESPERANZA II E.I.R.L.</t>
  </si>
  <si>
    <t>D´LIZIA EIRL</t>
  </si>
  <si>
    <t>INVERSIONES SAN JOSE S.A.C.</t>
  </si>
  <si>
    <t>INCUBACION SANTA ANGELINA E.I.R.L.</t>
  </si>
  <si>
    <t>SUN FRUITS EXPORTS S.A.</t>
  </si>
  <si>
    <t>"INVERSIONES PARACAS" S.A.C.</t>
  </si>
  <si>
    <t>AGRICOLA 2M S.A.C</t>
  </si>
  <si>
    <t>ZERCCOM SOCIEDAD ANONIMA CERRADA</t>
  </si>
  <si>
    <t>DISTRIBUIDORA MARISUR SOCIEDAD COMERCIAL DE RESPON</t>
  </si>
  <si>
    <t>COMPLEJO TURISTICO LA PALMERA E.I.R.L.</t>
  </si>
  <si>
    <t>REFRINDUS E.I.R.L.</t>
  </si>
  <si>
    <t>FRIOPACKING S.A.C.</t>
  </si>
  <si>
    <t>CORPORACION LYN SAC</t>
  </si>
  <si>
    <t>CINSA E.I.R.L</t>
  </si>
  <si>
    <t>ASPARAGUS PERU EXPORT E.I.R.L.</t>
  </si>
  <si>
    <t>INGENIERIA R &amp; J E.I.R.L.</t>
  </si>
  <si>
    <t>EL AIRE ACONDICIONADO FRESH DE LA NUEVA ERA E.I.R.</t>
  </si>
  <si>
    <t>VISUAL STUDIO E.I.R.L.</t>
  </si>
  <si>
    <t>SERVICIOS UNIVERSALES E INDUSTRIALES CARBAJO E.I.R</t>
  </si>
  <si>
    <t>INVERSIONES Y PROYECTOS KALUIM EIRL</t>
  </si>
  <si>
    <t>EXPORTADORA KON SOL S.A.C.</t>
  </si>
  <si>
    <t>EMPRESA DE TRANSPORTES ROCAFELU E.I.R.L</t>
  </si>
  <si>
    <t>DM AVICOLA S.A.C</t>
  </si>
  <si>
    <t>PROYECTOS Y CONSTRUCCIONES AGROINDUSTRIALES SOCIED</t>
  </si>
  <si>
    <t>AGRO FLORAL PERU S.A.C.</t>
  </si>
  <si>
    <t>MOSSE EIRL</t>
  </si>
  <si>
    <t>TNC CONTRATISTAS S.A.C.</t>
  </si>
  <si>
    <t>E&amp;S CONTRATISTAS SRL</t>
  </si>
  <si>
    <t>PROVEEDORES MINEROS S.A.C.</t>
  </si>
  <si>
    <t>TERMODINAMICA Y ELECTRICIDAD EIRL</t>
  </si>
  <si>
    <t>PLASTICOS Y METALICOS S.A.C.</t>
  </si>
  <si>
    <t>W&amp;J DIRSUR SAC</t>
  </si>
  <si>
    <t>PROLESUR S.R.L.</t>
  </si>
  <si>
    <t>MAQUINARIAS FRIOSOL S.R.L.</t>
  </si>
  <si>
    <t>AUTOSERVICIO LA GRANJITA SAC</t>
  </si>
  <si>
    <t>AGROPECUARIA GOLD PIG S.A.C.</t>
  </si>
  <si>
    <t>SERMITOOL PERU SRL</t>
  </si>
  <si>
    <t>REFRICOM SA</t>
  </si>
  <si>
    <t>SERVICIOS MEDICOS Y DIALISIS DEL SUR VIRGEN DE LA CANDELARIA S.A.C.</t>
  </si>
  <si>
    <t>THE BEST TECHNICAL SERVICE</t>
  </si>
  <si>
    <t>INGENIERIA Y COMERCIO E.I.R.L.</t>
  </si>
  <si>
    <t>FLOBA REFRIMAX S.R.L</t>
  </si>
  <si>
    <t>MARVE E.I.R.L.</t>
  </si>
  <si>
    <t>SERMILHO S.R.L.</t>
  </si>
  <si>
    <t>LA TERNERITA S.R.L.</t>
  </si>
  <si>
    <t>REGLER SAC.</t>
  </si>
  <si>
    <t>CASTOR OIL S.A.C.</t>
  </si>
  <si>
    <t>ENERGETICA Y AGRO INDUSTRIAS S.C.R.L.</t>
  </si>
  <si>
    <t>CONSORCIO ELECTROCLIMA S.R.L.</t>
  </si>
  <si>
    <t>D VIERI PERU S.A.C</t>
  </si>
  <si>
    <t>QUIMICA INGENIERIA Y PROYECTOS S.A.C.</t>
  </si>
  <si>
    <t>FRI DEL PERU S.A.C.</t>
  </si>
  <si>
    <t>PECUARIA EL CHANCHITO S.A.C.</t>
  </si>
  <si>
    <t>CREDITOS E INVERSIONES CIMMSA S.A.</t>
  </si>
  <si>
    <t>REPRESENTACIONES MADS E.I.R.L.</t>
  </si>
  <si>
    <t>FRIO COM E.I.R.L.</t>
  </si>
  <si>
    <t>REPRESEN.E IMPORTACIONES SABELI S.A.C.</t>
  </si>
  <si>
    <t>TELSEN INGENIEROS S.R.L.</t>
  </si>
  <si>
    <t>VEN T VEN SA</t>
  </si>
  <si>
    <t>MACHU PICCHU FOODS S.A.C.</t>
  </si>
  <si>
    <t>TRADING FASHION LINE S.A.</t>
  </si>
  <si>
    <t>INVERSIONES MAPA S.R.L.</t>
  </si>
  <si>
    <t>CURTIS &amp; CO REPRESENTACIONES Y COMERCIALIZADORA  S</t>
  </si>
  <si>
    <t>SILICON TECHNOLOGY S.A.C.</t>
  </si>
  <si>
    <t>IMPORTACIONES OGA S.A.C.</t>
  </si>
  <si>
    <t>TERMOMATRIX S.A.C.</t>
  </si>
  <si>
    <t>AMERI CONTRATISTAS GENERALES S.A.C.</t>
  </si>
  <si>
    <t>SOCIEDAD INDUCONTROL INGENIERIA S.A.C.</t>
  </si>
  <si>
    <t>INDUSTRIA QUIMICA MENDOZA E HIJOS SOCIEDAD ANONIMA</t>
  </si>
  <si>
    <t>AIR COLD SERVICIOS GENERALES S.A.</t>
  </si>
  <si>
    <t>TRANSMAR EXPRESS SAC</t>
  </si>
  <si>
    <t>PUNTO FRIO S.A.C.</t>
  </si>
  <si>
    <t>SOLASKY S.A.C.</t>
  </si>
  <si>
    <t>BIOMETRIX SAC</t>
  </si>
  <si>
    <t>CASA DE RADIADORES SERVICE EIRL</t>
  </si>
  <si>
    <t>EQUIPAMIENTOS J.O.R.S.A.C.</t>
  </si>
  <si>
    <t>INVERSIONES BOPADI S.A.C .</t>
  </si>
  <si>
    <t>CORPORACION DE INGENIERIA ARNAO SA</t>
  </si>
  <si>
    <t>LUVIGA COMERCIAL S.R.L.</t>
  </si>
  <si>
    <t>SERVICIO DE TRANSPORTES TARVABUS SRL</t>
  </si>
  <si>
    <t>EKONO AIR EIRL</t>
  </si>
  <si>
    <t>THERMODINAMYC SYSTEM E.I.R.L</t>
  </si>
  <si>
    <t>SOMEXPERU S.A.C.</t>
  </si>
  <si>
    <t>INDUSTRIAS CURISA S.R.L.</t>
  </si>
  <si>
    <t>REFRIGERACION OSCCO E.I.R.L.</t>
  </si>
  <si>
    <t>INDUMELAB S.R.L.</t>
  </si>
  <si>
    <t>INDUSTRIAS M M GEMINIS E.I.R.L.</t>
  </si>
  <si>
    <t>COLD CENTER TRUE CORPORAITION E.I.R.L.</t>
  </si>
  <si>
    <t>PRODUCTORA DE LACTEOS GREYS E.I.R.L.</t>
  </si>
  <si>
    <t>AZORTAN E.I.R.L.</t>
  </si>
  <si>
    <t>DIAGNOSTICA PERUANA SAC.</t>
  </si>
  <si>
    <t>HANALEI S.A.C</t>
  </si>
  <si>
    <t>IMPORTACIONES Y REPRESENTACIONES MD SAC</t>
  </si>
  <si>
    <t>EMBOTELLADORA DON JORGE S.A.C.</t>
  </si>
  <si>
    <t>TOP COLD E.I.R.L.</t>
  </si>
  <si>
    <t>MANUFACTURAS PORRAS Y ASOCIADOS S.A.C.</t>
  </si>
  <si>
    <t>MALASQUEZ ESQUERRE SOCIEDAD ANONIMA CERRADA</t>
  </si>
  <si>
    <t>CONSTRUCTORA Y SERVICIOS GENERALES NARNI S.A.C.</t>
  </si>
  <si>
    <t>GLOBAL GROUP SOCIEDAD ANONIMA</t>
  </si>
  <si>
    <t>LH ELECTRO-COMPONENTES S.A.</t>
  </si>
  <si>
    <t>SIRVEME ING. S.R.L</t>
  </si>
  <si>
    <t>EL DESEO S.A.C.</t>
  </si>
  <si>
    <t>VELASCO CONTRATISTAS GENERALES S.A.C.</t>
  </si>
  <si>
    <t>AIRE ACONDIC.Y ESTRUCTURAS RABE S.A.C</t>
  </si>
  <si>
    <t>PASTELERIA SAN ANTONIO DE ANGAMOS S.A.C.</t>
  </si>
  <si>
    <t>VF INFAMEL S.A.C.</t>
  </si>
  <si>
    <t>SEBASTIAN DISTRIBUIDORA FRUTICOLA S.A.</t>
  </si>
  <si>
    <t>PERUVIAN NATURE S &amp; S S.A.C.</t>
  </si>
  <si>
    <t>PERUPEZ S.A.C.</t>
  </si>
  <si>
    <t>DECTRONIC E.I.R.L.</t>
  </si>
  <si>
    <t>URSUS RESTAURANTES S.A.C.</t>
  </si>
  <si>
    <t>INDUSTRIALES QUIñONES SOCIEDAD ANONIMA CERRADA</t>
  </si>
  <si>
    <t>CAMAL AVICOLA ONASA S.A.C.</t>
  </si>
  <si>
    <t>OPP FILM S.A.</t>
  </si>
  <si>
    <t>GLOBAL STAR PRODUCCIONES S.A.C.</t>
  </si>
  <si>
    <t>NOVA-INDUSTRIAL TOOLS S.A.C.</t>
  </si>
  <si>
    <t>HONEY FRUIT SAC</t>
  </si>
  <si>
    <t>ARCO IRIS MAQUISERVICIOS E.I.R.L.</t>
  </si>
  <si>
    <t>TARRACO SOCIEDAD COMERCIAL DE RESPONSABILIDAD LIMITADA</t>
  </si>
  <si>
    <t>AGRONEGOCIOS GENESIS S.A.C.</t>
  </si>
  <si>
    <t>ALIPROFRESCO S.A.C.</t>
  </si>
  <si>
    <t>SERVICIO INTEGRAL DE FRIO S.R.L.</t>
  </si>
  <si>
    <t>B &amp; G CONSTRUCCION MANTENIMIENTO SERVICIOS EIRL</t>
  </si>
  <si>
    <t>LIBRE ALBEDRIO SAC</t>
  </si>
  <si>
    <t>MIGUEL ZAMORA INGENIEROS SAC</t>
  </si>
  <si>
    <t>DAEWON SUSAN S.A.C.</t>
  </si>
  <si>
    <t>CONSORCIO DENISSE</t>
  </si>
  <si>
    <t>TADEO PROVEEDOR LOGISTICO EMPRESA INDIVIDUAL DE RE</t>
  </si>
  <si>
    <t>CIME SERVICIOS S.A.</t>
  </si>
  <si>
    <t>MANUFACTURAS CIMA PERU S.R.L.</t>
  </si>
  <si>
    <t>OMMIANAVAL E.I.R.L.</t>
  </si>
  <si>
    <t>WELL COMPANY S.R.L.</t>
  </si>
  <si>
    <t>ELECTRO FERRO CENTRO S.A.C.</t>
  </si>
  <si>
    <t>CORPORACION DE FINANZAS ESTRATEGICAS Y ADMINISTRAC</t>
  </si>
  <si>
    <t>ENLACES DEL PERU LOGISTICA EMPRESARIAL S.A.C.</t>
  </si>
  <si>
    <t>I &amp; T INTERNATIONAL PLASTICS S.A.C.</t>
  </si>
  <si>
    <t>PCR SERVICIOS GENERALES E.I.R.L.</t>
  </si>
  <si>
    <t>H. Y H. E CONTRATISTAS GENERALES S.A.C.</t>
  </si>
  <si>
    <t>LA LLAVE S.A.</t>
  </si>
  <si>
    <t>FILM PACK S.A.C.</t>
  </si>
  <si>
    <t>INVERSIONES ETRABAL S.A.C.</t>
  </si>
  <si>
    <t>ALIMENTOS PESQUEROS DEL PACIFICO SUR SAC</t>
  </si>
  <si>
    <t>R&amp;R ARTES GRAFICAS SAC - R&amp;R AG SAC</t>
  </si>
  <si>
    <t>ANTARCO CONSTRUCTORA S.A.C.</t>
  </si>
  <si>
    <t>A &amp; V TOUR TYT E.I.R.L.</t>
  </si>
  <si>
    <t>COMERCIAL IMPORTADORA DISTRIBUID. 3 ASES E.I.R.L.</t>
  </si>
  <si>
    <t>SERMESUR E.I.R.L.</t>
  </si>
  <si>
    <t>FACTORIA SANTA ISOLINA SOCIEDAD ANONIMA CERRADA</t>
  </si>
  <si>
    <t>AGROHIDRO E.I.R.L.</t>
  </si>
  <si>
    <t>TWF S.A., SUCURSAL EN EL PERU</t>
  </si>
  <si>
    <t>EXPRESO NORPERU S.R.L.</t>
  </si>
  <si>
    <t>ITEE INSTALACIONES ELECTROMECANICAS E.I.R.L.</t>
  </si>
  <si>
    <t>OREGON FOODS S.A.C.</t>
  </si>
  <si>
    <t>A &amp; C REFRIGERACIONES E.I.R.L</t>
  </si>
  <si>
    <t>SEGETEVEL S.A.C.</t>
  </si>
  <si>
    <t>FACIL INSUMOS GENERALES S.A.C.</t>
  </si>
  <si>
    <t>NORDIC PHARMACEUTICAL COMPANY S.A.C</t>
  </si>
  <si>
    <t>CORPORACION INDUMEG SOCIEDAD ANONIMA</t>
  </si>
  <si>
    <t>HEAVEN PETROLEUM OPERATORS S.A.</t>
  </si>
  <si>
    <t>INDUSTRIAS PLASTICAS REUNIDAS S.A.C.</t>
  </si>
  <si>
    <t>CLABE ANDINA S.A.C.</t>
  </si>
  <si>
    <t>EMPRESA DE SERVICIOS MULTIPLES DE TRANSPORTES DE C</t>
  </si>
  <si>
    <t>SERVICIOS INDUSTRIALES CONTRATISTAS GENERALES E.I.</t>
  </si>
  <si>
    <t>GANDULES INC SAC</t>
  </si>
  <si>
    <t>FABRICACION Y COMERCIALIZACION INDUSTRIAL SAC</t>
  </si>
  <si>
    <t>HEAG REPRESENTACIONES Y SERVICIOS EIRL</t>
  </si>
  <si>
    <t>IMPRESIONES PLASTICAS S.A.C</t>
  </si>
  <si>
    <t>BEST SERVICE JH SAC</t>
  </si>
  <si>
    <t>INDUSTRIAS MARCELO S.A.C.</t>
  </si>
  <si>
    <t>RIO MAR S.A.C.</t>
  </si>
  <si>
    <t>DEL ANDE ALIMENTOS SAC</t>
  </si>
  <si>
    <t>HB REFRIGERACION S.A.</t>
  </si>
  <si>
    <t>PROCESADORA DE ALIMENTOS AMERICANA S.A.C</t>
  </si>
  <si>
    <t>HYDREX INGENIERIA Y CONSTRUCCION SAC</t>
  </si>
  <si>
    <t>NEGOCIACIONES CAVASUR S.A.C.</t>
  </si>
  <si>
    <t>GOURMET PROCESADORA DE ALIMENTOS SAC</t>
  </si>
  <si>
    <t>ALIMENTOS DE EXPORTACION SOCIEDAD ANONIMA CERRADA - ALIEX S.A.C.</t>
  </si>
  <si>
    <t>COMERCIAL FRIO CAFIALEX EIRL</t>
  </si>
  <si>
    <t>VIDRIERIA GARCIA E.I.R.L.</t>
  </si>
  <si>
    <t>GOLDEN TOWER SAC.</t>
  </si>
  <si>
    <t>NOVA INGENIEROS S.A</t>
  </si>
  <si>
    <t>FRESH ASPARRAGUS E.I.R.L.</t>
  </si>
  <si>
    <t>LIMACHEM INGENIEROS SOC.COM.DE RESP. LTDA.</t>
  </si>
  <si>
    <t>SELVA INDUSTRIAL S.A.</t>
  </si>
  <si>
    <t>THERMO AIR PERU S.A.C.</t>
  </si>
  <si>
    <t>INVERSIONES GIULIANA S.A.C.</t>
  </si>
  <si>
    <t>PRAYSDI FOOD S.A.C.</t>
  </si>
  <si>
    <t>DISTRIBUIDORA EL CORCEL E.I.R.L.</t>
  </si>
  <si>
    <t>DROGUERIA LABORATORIO BAXLEY GROUP SAC</t>
  </si>
  <si>
    <t>PESQUERA CANTABRIA S.A.</t>
  </si>
  <si>
    <t>TERMODINAMICA SOCIEDAD ANONIMA</t>
  </si>
  <si>
    <t>TRANSPORTE Y SERVICIO DE REEFER S.A. - TRANSREESA</t>
  </si>
  <si>
    <t>JS INGENIEROS Y ASOCIADOS S.A.C.</t>
  </si>
  <si>
    <t>REPRESENTACIONES HACHUBA S.R.L.</t>
  </si>
  <si>
    <t>SUMELPE S.A.C.</t>
  </si>
  <si>
    <t>FELIPE KIKUCHI &amp; ASOCIADOS SAC</t>
  </si>
  <si>
    <t>FROZEN PRODUCTS CORPORATION SAC</t>
  </si>
  <si>
    <t>SIF GARBAN PERU S.A.C.</t>
  </si>
  <si>
    <t>INGENIEROS FRIOTEMP S.A.C.</t>
  </si>
  <si>
    <t>RIAAC S.A.C.</t>
  </si>
  <si>
    <t>INGENIERIA DEL FRIO POLAR S.A.C</t>
  </si>
  <si>
    <t>CONSTRUCTORA GRAV INGENIEROS S.A.C.</t>
  </si>
  <si>
    <t>INSERTEC SERVICES S.A.C.</t>
  </si>
  <si>
    <t>KLIMA AIR SOCIEDAD ANONIMA CERRADA</t>
  </si>
  <si>
    <t>ULTRA FRIO S.A.C.</t>
  </si>
  <si>
    <t>TECNISLA S.A.C.</t>
  </si>
  <si>
    <t>NEGOCIACIONES E INVERSIONES DUPONT S.A.</t>
  </si>
  <si>
    <t>AUTO BOUTIQUE FL S.A.C.</t>
  </si>
  <si>
    <t>CALSA PERU S.A.C.</t>
  </si>
  <si>
    <t>INVERSIONES PESQUERAS LIGURIA S.A.C.</t>
  </si>
  <si>
    <t>AGRO COMERCIAL FRESCOS E.I.R.L.</t>
  </si>
  <si>
    <t>CORPORACION LABORATORIOS AMBIENTALES DEL PERU S.A.</t>
  </si>
  <si>
    <t>CINCO DP SAC</t>
  </si>
  <si>
    <t>1818 S.A.C</t>
  </si>
  <si>
    <t>TECNICA AVICOLA S.A.</t>
  </si>
  <si>
    <t>ING. COLD E.I.R.L.</t>
  </si>
  <si>
    <t>EQUIPOS Y PARTES DEL PERU S.A.C.</t>
  </si>
  <si>
    <t>TRANSPORTES Y SERVICIOS MULTIPLES PERLA DE LOS AND</t>
  </si>
  <si>
    <t>JORLE S.A.C.</t>
  </si>
  <si>
    <t>MELAFORM SAC</t>
  </si>
  <si>
    <t>DFGR S.R.L.</t>
  </si>
  <si>
    <t>NOVA VISION SAC</t>
  </si>
  <si>
    <t>DXL APPAREL GROUP SAC</t>
  </si>
  <si>
    <t>TERMOEQUIPAMIENTO S.A.C.</t>
  </si>
  <si>
    <t>GRUPO BABY FRUIT S.A.C.</t>
  </si>
  <si>
    <t>REFRIGERACION NEDEFF EIRL</t>
  </si>
  <si>
    <t>SEIMAC INGENIEROS S.A.C.</t>
  </si>
  <si>
    <t>DALBET INVERSIONES E.I.R.L.</t>
  </si>
  <si>
    <t>VENCALMET EIRL</t>
  </si>
  <si>
    <t>EMPRESA DE TRANSPORTES Y TURISMO RARAZ SAC</t>
  </si>
  <si>
    <t>REFRI METAL LAS NIEVES S.R.L.</t>
  </si>
  <si>
    <t>TERRACARGO SAC</t>
  </si>
  <si>
    <t>WONDERFUL PLACE S.A.C.</t>
  </si>
  <si>
    <t>NEW ONE MAQUINARIA SRLTDA</t>
  </si>
  <si>
    <t>CEVA SALUD ANIMAL S.A.C.</t>
  </si>
  <si>
    <t>PESQUERA MARIA ENMA S.A.C.</t>
  </si>
  <si>
    <t>CORPORACION ESTRATEGICA SOCIEDAD ANONIMA CERRADA</t>
  </si>
  <si>
    <t>JM REFRIGERACION INDUSTRIAL E.I.R.L</t>
  </si>
  <si>
    <t>INVERSIONES HOLDING PERU  S.A.C.</t>
  </si>
  <si>
    <t>DROGUERIA E.S.C. PHARMED CORPORATION S.A.C.</t>
  </si>
  <si>
    <t>PESQUERA RIBAUDO S.A.</t>
  </si>
  <si>
    <t>SOCIEDAD AGROPECUARIA SAN GABRIEL S.A.C.</t>
  </si>
  <si>
    <t>FERRET S.A.C.</t>
  </si>
  <si>
    <t>DELTA 500 E.I.R.L.</t>
  </si>
  <si>
    <t>INVERSIONES RENTABLES S.A.C.</t>
  </si>
  <si>
    <t>INMECI EMPRESA INDIVIDUAL DE RESPONSABILIDAD LIMITADA - INMECI E.I.R.L.</t>
  </si>
  <si>
    <t>INDUSTRIAS AIRVENT S.A.C</t>
  </si>
  <si>
    <t>AGRICOLA ANDREA S.A.C.</t>
  </si>
  <si>
    <t>HACIENDA EL ALMENDRAL AGROINDUSTRIAS S.A.C</t>
  </si>
  <si>
    <t>ALIANZA ALGODONERA S.A.C</t>
  </si>
  <si>
    <t>AVE CENTRO DISTRIBUIDORES E.I.R.L.</t>
  </si>
  <si>
    <t>FAMAIC S.A.C.</t>
  </si>
  <si>
    <t>MJK INVERSIONES MANUFACTURERAS SOCIEDAD COMERCIAL</t>
  </si>
  <si>
    <t>TERMOTECNIAPOR S.A.C.</t>
  </si>
  <si>
    <t>FIRST COLD SYSTEM S.A.C.</t>
  </si>
  <si>
    <t>CORPORACION PERUANA DE RESTAURANTES S.A.C.</t>
  </si>
  <si>
    <t>PURIFIL INTERNACIONAL SRL</t>
  </si>
  <si>
    <t>E.K.A. MINING S.A.C.</t>
  </si>
  <si>
    <t>CHR HANSEN S.A.</t>
  </si>
  <si>
    <t>CALLIZO AROMAS S.A.C.</t>
  </si>
  <si>
    <t>ASESORIA, INGENIERIA Y REPRESENTACIONES S.A.C.</t>
  </si>
  <si>
    <t>A. KOOLAIR PERU SOCIEDAD COMERCIAL DE RESPONSABILI</t>
  </si>
  <si>
    <t>HIELO CUBIX S.A.C.</t>
  </si>
  <si>
    <t>COMPAÑIA CERVECERA AMBEV PERU S.A.C.</t>
  </si>
  <si>
    <t>REDSA S.A.</t>
  </si>
  <si>
    <t>MANUFACTURAS Y MOLDEOS PLASTICOS S.A.C.</t>
  </si>
  <si>
    <t>ASAP CONSULTING GROUP S.A.C.</t>
  </si>
  <si>
    <t>TECNOLOGIA E INGENIERIA DE FLUIDOS S.A.C.</t>
  </si>
  <si>
    <t>MANTTO SERVICE S.A.C.</t>
  </si>
  <si>
    <t>PAPELERA REYES S.A.C</t>
  </si>
  <si>
    <t>COMPAÑIA AGROINDUSTRIAL SANTA FE DE LANCHAS S.A.C.</t>
  </si>
  <si>
    <t>ADM INCA S.A.C.</t>
  </si>
  <si>
    <t>CORPORACIÓN RICO S.A.C.</t>
  </si>
  <si>
    <t>AGROINDUSTRIAL DEL PERU S.A.C.</t>
  </si>
  <si>
    <t>REFRIGERACION CLASSIC S.A.C</t>
  </si>
  <si>
    <t>COMERCIAL VERASTEGUI S.R.L.</t>
  </si>
  <si>
    <t>REPRESENTACIONES NIRO S.A.C.</t>
  </si>
  <si>
    <t>VIDA COOL E.I.R.L.</t>
  </si>
  <si>
    <t>RODIKA S.A.C.</t>
  </si>
  <si>
    <t>ADMINISTRACION INMOBILIARIA S.A.C.</t>
  </si>
  <si>
    <t>TINY LAND S.A.C.</t>
  </si>
  <si>
    <t>KOAXI S.C.R.LTDA.</t>
  </si>
  <si>
    <t>FR DIVERSOS E.I.R.L.</t>
  </si>
  <si>
    <t>AUTO SPORT CANADA S.R.L.</t>
  </si>
  <si>
    <t>S &amp; C REPUESTOS E.I.R.L.</t>
  </si>
  <si>
    <t>FORMA EMPRESARIAL S.A.C</t>
  </si>
  <si>
    <t>INSUMO MEDICO PERUANO S.A.C.</t>
  </si>
  <si>
    <t>PATFOR SRL</t>
  </si>
  <si>
    <t>TRANSPORTES TRANSMATS S.A.C.</t>
  </si>
  <si>
    <t>HISPA FOODS S.A.C.</t>
  </si>
  <si>
    <t>VAPORTEC S.A.C.</t>
  </si>
  <si>
    <t>DONGBU DAEWOO ELECTRONICS CORPORATION PERU S.A.C.</t>
  </si>
  <si>
    <t>FRI COLD S.A.C.</t>
  </si>
  <si>
    <t>ANGLO TRADING S.A.C.</t>
  </si>
  <si>
    <t>COLUMBIA HELICOPTERS PERU S.A.C.</t>
  </si>
  <si>
    <t>MOON-LINE CORPORACION TEXTIL S.A.C.</t>
  </si>
  <si>
    <t>JACKAR INVERSIONES SAC</t>
  </si>
  <si>
    <t>ENERGY-THERM S.A.C</t>
  </si>
  <si>
    <t>REAL FRIO E.I.R.L.</t>
  </si>
  <si>
    <t>CORPORACION PERU AMBIENTAL S.A.C.</t>
  </si>
  <si>
    <t>INVERSIONES HUAMANI SRL</t>
  </si>
  <si>
    <t>REPRESENTACIONES Y NEGOCIACIONES ROJAS SAC</t>
  </si>
  <si>
    <t>GENERAL CONTROL GROUP SAC</t>
  </si>
  <si>
    <t>ANALISIS DE CICLOS TERMICOS S.A.C</t>
  </si>
  <si>
    <t>INVERSIONES EL HORNERO SAC</t>
  </si>
  <si>
    <t>AIRFAN TECHNOLOGY S.A.C.</t>
  </si>
  <si>
    <t>ALEPH GROUP &amp; ASOCIADOS SAC</t>
  </si>
  <si>
    <t>PEZEXPORT SAC</t>
  </si>
  <si>
    <t>FRALY-PERU E.I.R.L.</t>
  </si>
  <si>
    <t>AMPUERO INGENIEROS CONTRATISTAS S.A.</t>
  </si>
  <si>
    <t>ABASTECIMIENTOS ALIMENTICIOS SAC</t>
  </si>
  <si>
    <t>NAJASA IMPORT SRL</t>
  </si>
  <si>
    <t>PESQUERA ANDESA S.A.C.</t>
  </si>
  <si>
    <t>AGROEMPAQUES S.A.</t>
  </si>
  <si>
    <t>WIMPON SOCIEDAD ANONIMA CERRADA</t>
  </si>
  <si>
    <t>EYEL INTERNATIONAL CORP. S.A.C.</t>
  </si>
  <si>
    <t>INFRISA DEL PERU S.A.C.</t>
  </si>
  <si>
    <t>INDUSTRIAS METALICAS DEL SUR S.A.C.</t>
  </si>
  <si>
    <t>INVERSIONES EN TRANSPORTE Y TURISMO LIBERTADORES S</t>
  </si>
  <si>
    <t>PROGRAMA DE LAS NACIONES UNIDAS PARA EL DESARROLLO</t>
  </si>
  <si>
    <t>YANA S.A.C.</t>
  </si>
  <si>
    <t>TEMP AIR INGENIEROS SAC</t>
  </si>
  <si>
    <t>INVERSIONES CARYDER SAC</t>
  </si>
  <si>
    <t>SELDAP E.I.R.L.</t>
  </si>
  <si>
    <t>BF GLOBAL S.A.C.</t>
  </si>
  <si>
    <t>JORDINDUSTRIAS S.C.R.L.</t>
  </si>
  <si>
    <t>C &amp; G PROYECTOS Y SERVICIOS DE INGENERIA S.A.C</t>
  </si>
  <si>
    <t>REFRIGERACCION E.I.R.L.</t>
  </si>
  <si>
    <t>PHOENIX MARITIME SUPPLIERS S.A.C.</t>
  </si>
  <si>
    <t>COORPORACION INDUANDINA SAC</t>
  </si>
  <si>
    <t>NOVICA SAC</t>
  </si>
  <si>
    <t>JNV INGENIEROS S.A.C.</t>
  </si>
  <si>
    <t>INMOBILIARIA CONSTRUCTORA Y ADMINISTRADORA CLARISA</t>
  </si>
  <si>
    <t>VALDERRAMA J REFRIGERACION0N&amp;AIRE ACONDICIONADO SA</t>
  </si>
  <si>
    <t>MECARTE SAC</t>
  </si>
  <si>
    <t>AGRO MORIN S.A.C</t>
  </si>
  <si>
    <t>EMPACADORA Y PROCESADORA HUAMANI SAC</t>
  </si>
  <si>
    <t>A &amp; L GENERAL SERVICE S A</t>
  </si>
  <si>
    <t>SOUTH PACIFIC INTERNATIONAL S.A.C.</t>
  </si>
  <si>
    <t>ELECTRO MAR SAM S.R.L.</t>
  </si>
  <si>
    <t>MULTISERVICIOS INFORMATICOS SOCIEDAD ANONIMA CERRADA</t>
  </si>
  <si>
    <t>FRIGO P Y G S.A.C.</t>
  </si>
  <si>
    <t>ENGINEER AIR SYSTEM SOCIEDAD DE RESPONSABILIDAD LI</t>
  </si>
  <si>
    <t>MODERN TECNICA S.R.L.</t>
  </si>
  <si>
    <t>FERRESAT SOCIEDAD DE RESPONSABILIDAD LIMITADA</t>
  </si>
  <si>
    <t>REFRITECH - REFRIGERATION S.A.C.</t>
  </si>
  <si>
    <t>EUROTEK CORPORATION EIRL</t>
  </si>
  <si>
    <t>IFLUTECH S.A.C.</t>
  </si>
  <si>
    <t>PROTERM PERU S.A.C.</t>
  </si>
  <si>
    <t>TRANSPORTES VIRGEN DE LA ASUNCION LOGISTICA S.A.C.</t>
  </si>
  <si>
    <t>AREL MEDIC S.A.C.</t>
  </si>
  <si>
    <t>ARIES CARGO S.A.C.</t>
  </si>
  <si>
    <t>INVERSIONES Y REPRESENTACIONES JAG S.A.C.</t>
  </si>
  <si>
    <t>IMPORTACIONES Y NEGOCIOS LA COLONIAL E.I.R.L.</t>
  </si>
  <si>
    <t>HIPERMERCADOS TOTTUS S.A</t>
  </si>
  <si>
    <t>ALAMESA S.A.C.</t>
  </si>
  <si>
    <t>GARRIDO E.I.R.L.</t>
  </si>
  <si>
    <t>CORPORACION PERUANA DE RESISTENCIAS S.A.C.</t>
  </si>
  <si>
    <t>FREEZER QUALITY S.A.C.</t>
  </si>
  <si>
    <t>TELMARK PERU S.A.C.</t>
  </si>
  <si>
    <t>CAFE LAS BEGONIAS S.A.C.</t>
  </si>
  <si>
    <t>CAFE MONTERRICO S.A.C.</t>
  </si>
  <si>
    <t>CAFE EL POLO S.A.C.</t>
  </si>
  <si>
    <t>CAFE SALAVERRY S.A.C.</t>
  </si>
  <si>
    <t>CAFE AERONAUTICO S.A.C.</t>
  </si>
  <si>
    <t>AQUACULTIVOS DEL PACIFICO S.A.C.</t>
  </si>
  <si>
    <t>AGROPECUARIA DEL SUR S.A.C.</t>
  </si>
  <si>
    <t>OMNIBEVERAGES S.A.C.</t>
  </si>
  <si>
    <t>REPRESENTACIONES MAOB S.A.C.</t>
  </si>
  <si>
    <t>RESISTENCIAS INDUSTRIALES KMJ SAC</t>
  </si>
  <si>
    <t>CENTEX INSTRUMENTACION Y EQUIPOS S.A.C.</t>
  </si>
  <si>
    <t>IMPORT JIREH S.A.C.</t>
  </si>
  <si>
    <t>IMPORTADORA Y DISTRIBUIDORA EMPAME S.A.C.</t>
  </si>
  <si>
    <t>CONSULTING &amp; SOLUTIONS GROUP SAC</t>
  </si>
  <si>
    <t>UCE INGENIEROS S.A.C.</t>
  </si>
  <si>
    <t>VENDTECH SOCIEDAD ANONIMA CERRADA</t>
  </si>
  <si>
    <t>V.M.H. INGENIEROS S.A.C.</t>
  </si>
  <si>
    <t>SERVICIOS ALIMENTICIOS NUTRICIONALES LAS DELICIAS</t>
  </si>
  <si>
    <t>PROYECTOS DE INGENIERIA Y CONTROL AMBIENTAL S.A.C.</t>
  </si>
  <si>
    <t>SCHUBERT COMPANY S.A.C.</t>
  </si>
  <si>
    <t>KEYDER COMPANY S.A.C.</t>
  </si>
  <si>
    <t>COMUNICA-2 S.A.C.</t>
  </si>
  <si>
    <t>GALIZ SOCIEDAD ANONIMA CERRADA</t>
  </si>
  <si>
    <t>CHATSFORD S.A.C.</t>
  </si>
  <si>
    <t>PRADVAL SAC</t>
  </si>
  <si>
    <t>CENTRO COMERCIAL PLAZA JESUS MARIA SAC</t>
  </si>
  <si>
    <t>BIOFRUIT DEL PERU S.A.C.</t>
  </si>
  <si>
    <t>DESARROLLO INDUSTRIAL EN POLIMEROS S.A.C</t>
  </si>
  <si>
    <t>SERVICIOS TERMICOS JJJ DE AIRE ACONDICIONADO E.I.R</t>
  </si>
  <si>
    <t>RELINAV EIRL</t>
  </si>
  <si>
    <t>PERUTEMP E.I.R.L.</t>
  </si>
  <si>
    <t>CINCO MILLAS SAC</t>
  </si>
  <si>
    <t>SERVICIOS Y REPRESENTACIONES S.A.</t>
  </si>
  <si>
    <t>TRENOL SOCIEDAD ANONIMA</t>
  </si>
  <si>
    <t>VERDE &amp; NARANJA SOCIEDAD ANONIMA</t>
  </si>
  <si>
    <t>INDUSTRIAS GAMONAL SAC</t>
  </si>
  <si>
    <t>RUNAPESCA S.A.C.</t>
  </si>
  <si>
    <t>FRIO AGRO INDUSTRIAL S.R.L.</t>
  </si>
  <si>
    <t>INDUSTRIAS DE ALIMENTOS Y HELADOS SAC</t>
  </si>
  <si>
    <t>RROYERS E.I.R.L.</t>
  </si>
  <si>
    <t>COMERCIALIZADORA DE CARNES VIRGEN DEL CARMEN  SAC</t>
  </si>
  <si>
    <t>HA REFRIGERACION NEGOCIOS GENERALES E.I.R.L.</t>
  </si>
  <si>
    <t>ESTRUCTURA AIRE ACONDICIONADO SAN ANDRES E.I.R.L.</t>
  </si>
  <si>
    <t>IP PROYECTOS E.I.R.L</t>
  </si>
  <si>
    <t>AGROINDUSTRIAL LITERAS EIRL - AGROLIT EIRL</t>
  </si>
  <si>
    <t>ALFRIMAC PERU S.A.C.</t>
  </si>
  <si>
    <t>J &amp; F MOTORS SOCIEDAD ANONIMA CERRADA</t>
  </si>
  <si>
    <t>SIRTRONIC E.I.R.L</t>
  </si>
  <si>
    <t>VACCARI SEAFOOD S.A.C.</t>
  </si>
  <si>
    <t>MAI SHI GROUP S.A.C.</t>
  </si>
  <si>
    <t>CLIMATIZACION Y SERVICIOS E.I.R.L</t>
  </si>
  <si>
    <t>MEGAFARMA SALUD E.I.R.L.</t>
  </si>
  <si>
    <t>FRIGOLAC SAC</t>
  </si>
  <si>
    <t>FENIX POWER PERU S.A.</t>
  </si>
  <si>
    <t>TECNOLOGIA METALURGICA ANDINA SOCIEDAD ANONIMA CERRADA</t>
  </si>
  <si>
    <t>INTER TRANS JIREH S.A.C.</t>
  </si>
  <si>
    <t>H.A.C. AUTOMATIZACION &amp; CONTROL S.A.C.</t>
  </si>
  <si>
    <t>B.H.P. SERVICIOS VARIOS S.A.C.</t>
  </si>
  <si>
    <t>SERGENSUR SOCIEDAD ANONIMA CERRADA</t>
  </si>
  <si>
    <t>LAN TRADING S.A.</t>
  </si>
  <si>
    <t>CALEFACCION REFRIGERACION INTEGRAL SOCIEDAD ANONIM</t>
  </si>
  <si>
    <t>PHANAFRIO S.A.C.</t>
  </si>
  <si>
    <t>COMFORTECH S.A.C</t>
  </si>
  <si>
    <t>PANELES FRIGORIFICOS S.A.C.</t>
  </si>
  <si>
    <t>LOGISTI-K FREIGHT SAC</t>
  </si>
  <si>
    <t>ELB INGENIEROS ASOCIADOS SAC</t>
  </si>
  <si>
    <t>INDUSTRIAS REFRINOX S.A.C.</t>
  </si>
  <si>
    <t>REFRIGERACION PAREJA S.A.C.</t>
  </si>
  <si>
    <t>DISTRIBUIDORA IMPORTADORA ASVA S.A.C.</t>
  </si>
  <si>
    <t>WR &amp; CC HNOS CONTRATISTAS S.A.C.</t>
  </si>
  <si>
    <t>MEGA &amp; OZONO S.A.C.</t>
  </si>
  <si>
    <t>AGP PERU S.A.C.</t>
  </si>
  <si>
    <t>PRODUCTOS CARRAN SAC</t>
  </si>
  <si>
    <t>EV SERVICIOS HIDRAULICOS SOCIEDAD ANONIMA CERRADA</t>
  </si>
  <si>
    <t>YARINA S.A.C.</t>
  </si>
  <si>
    <t>ENERGROUP S.A.</t>
  </si>
  <si>
    <t>PARTS &amp; SERVICE INTERNATIONAL EIRL</t>
  </si>
  <si>
    <t>APILAB S.A.</t>
  </si>
  <si>
    <t>AIRVENT EXPORT S.A.C.</t>
  </si>
  <si>
    <t>FRIGO VISION SAC</t>
  </si>
  <si>
    <t>MATERIALES Y ACCESORIOS INOXIDABLES SOCIEDAD ANONI</t>
  </si>
  <si>
    <t>CERRIGAN S.R.L.</t>
  </si>
  <si>
    <t>V &amp; V ALIMENTOS SAC</t>
  </si>
  <si>
    <t>MEGASERVICIOS INTEGRALES SAC</t>
  </si>
  <si>
    <t>SOLUCIONES ALIMENTICIAS SAC - SOAL SAC</t>
  </si>
  <si>
    <t>BENEDETTO SOLUTION SOCIEDAD ANONIMA CERRADA</t>
  </si>
  <si>
    <t>TRANSPORTES TURISMO OROPESA E.I.R.L.</t>
  </si>
  <si>
    <t>AMERICA LOGISTICA D &amp; T S.A.</t>
  </si>
  <si>
    <t>BALBIN RADIADORES S.R.L</t>
  </si>
  <si>
    <t>HELATONY S SOCIEDAD ANONIMA CERRADA</t>
  </si>
  <si>
    <t>INTRIAL S.A.C.</t>
  </si>
  <si>
    <t>FAN COLD SISTEM S.R.L.</t>
  </si>
  <si>
    <t>NEGOCIACIONES JESUS RODRIGUEZ SRL</t>
  </si>
  <si>
    <t>ALEAMIG S.A.C.</t>
  </si>
  <si>
    <t>JM EQUIPAMIENTOS INDUSTRIALES S.A.C.</t>
  </si>
  <si>
    <t>INVERSIONES Y NEGOCIOS EN CONSTRUCCION Y AGROINDUS</t>
  </si>
  <si>
    <t>FUNDO SANTA PATRICIA S.A.</t>
  </si>
  <si>
    <t>COLD SERVICE INDUSTRIAL S.A.C</t>
  </si>
  <si>
    <t>CONSORCIO HEFS S.A.C.</t>
  </si>
  <si>
    <t>SMART FOODS PERU SOCIEDAD ANONIMA CERRADA</t>
  </si>
  <si>
    <t>DANT S.A.C</t>
  </si>
  <si>
    <t>HELAVAR S.A.C.</t>
  </si>
  <si>
    <t>AGRO LATINA S.A.C.</t>
  </si>
  <si>
    <t>ELECTRO K&amp;A S.A.C.</t>
  </si>
  <si>
    <t>GINA Y MICHELL S.A.C.</t>
  </si>
  <si>
    <t>IMPORTACIONES Y REPRESENTACIONES SAN DIEGO S.A.C.</t>
  </si>
  <si>
    <t>CORPORACION DE TRANSPORTES CARLEY SAC</t>
  </si>
  <si>
    <t>DOMINUS PETRUS SRL</t>
  </si>
  <si>
    <t>GRUPO J &amp; J ASOCIADOS SOCIEDAD ANONIMA CERRADA</t>
  </si>
  <si>
    <t>JJ METALES S.A.C.</t>
  </si>
  <si>
    <t>DROGUERIA LABORATORIO HERMANI S.A.C.</t>
  </si>
  <si>
    <t>AV Y F ASOCIADOS S.A.C.</t>
  </si>
  <si>
    <t>QUIMIPAC PERU S.A.</t>
  </si>
  <si>
    <t>CORPORACION RIM SOCIEDAD ANONIMA CERRADA</t>
  </si>
  <si>
    <t>CARO´S PLAST S.A.C.</t>
  </si>
  <si>
    <t>L.G.S MONTACARGAS PERU S.A.C.</t>
  </si>
  <si>
    <t>M &amp; G SOLUTIONS S.A.C</t>
  </si>
  <si>
    <t>MERRILL PERU ENTERPRISES S.A.C.</t>
  </si>
  <si>
    <t>CORPORACION EC&amp;LC S.R.L.</t>
  </si>
  <si>
    <t>ELECTROANDINA INDUSTRIAL S.A.C.</t>
  </si>
  <si>
    <t>REFRIGERACION REVISA E.I.R.L.</t>
  </si>
  <si>
    <t>ADTECH &amp; SERVICE EMPRESA INDIVIDUAL DE RESPONSABILIDAD LIMITADA</t>
  </si>
  <si>
    <t>IMPLEMENTOS PERU S.A.C.</t>
  </si>
  <si>
    <t>UNICORNIO GAMING SAC</t>
  </si>
  <si>
    <t>GSG CONTRATISTAS E.I.R.L.</t>
  </si>
  <si>
    <t>AGRONEGOCIOS VENTUROSA SA</t>
  </si>
  <si>
    <t>CORPORACION ORO VERDE</t>
  </si>
  <si>
    <t>SERFRIGEN E.I.R.L.</t>
  </si>
  <si>
    <t>GROWING DESERT SAC</t>
  </si>
  <si>
    <t>CORPORACION PFB - CENTINELA SAC</t>
  </si>
  <si>
    <t>TRANSPORTE INTERNACIONAL DIVINO SEÑOR S.A.C.</t>
  </si>
  <si>
    <t>ZORRO GAMING S.A.C.</t>
  </si>
  <si>
    <t>MANTENIMIENTO INDUSTRIAL Y COMERCIAL SAC</t>
  </si>
  <si>
    <t>SENDAI S.A.C.</t>
  </si>
  <si>
    <t>SAXON SERVICES DEL PERU S.A.</t>
  </si>
  <si>
    <t>REFRIGERACION INDUSTRIAL COLD SUR E.I.R.L.</t>
  </si>
  <si>
    <t>MECHANICAL TECHNOLOGY S.A.C.</t>
  </si>
  <si>
    <t>MULTISERVICIOS GENERALES TELVIRI EIRL</t>
  </si>
  <si>
    <t>SERVICIOS GENERALES TERRA SUR S.A.C.</t>
  </si>
  <si>
    <t>CREACIONES HADASA S.A.C.</t>
  </si>
  <si>
    <t>FIESTRA S.A.C.</t>
  </si>
  <si>
    <t>SANTA SOFIA DEL SUR S.A.C.</t>
  </si>
  <si>
    <t>CLIMATIZACION Y FILTRADO SAC</t>
  </si>
  <si>
    <t>DANICA TERMOINDUSTRIAL PERU S.A.C.</t>
  </si>
  <si>
    <t>CLIMA TECNICA S.A.C.</t>
  </si>
  <si>
    <t>COINREFRI AIR S.A.C</t>
  </si>
  <si>
    <t>PERUVIAN TOURS AGENCY SOCIEDAD ANONIMA CERRADA</t>
  </si>
  <si>
    <t>ETREMLUM EIRL</t>
  </si>
  <si>
    <t>ANYPSA PERU S.A.</t>
  </si>
  <si>
    <t>REPRESENTACIONES M &amp; J S.A.C.</t>
  </si>
  <si>
    <t>PROVEEDORES ELECTRICOS E INDUSTRIAL S.A.C</t>
  </si>
  <si>
    <t>ELECTRO INDUSTRIAL SOLUTIONS S.A</t>
  </si>
  <si>
    <t>AGRICOLA LA JOYA SAC</t>
  </si>
  <si>
    <t>JEPESA S.A.C.</t>
  </si>
  <si>
    <t>IMAGINATIVA COMERCIAL S.A.C.</t>
  </si>
  <si>
    <t>EL PECADO S.A.C.</t>
  </si>
  <si>
    <t>ORCA ELECTRO E.I.R.L.</t>
  </si>
  <si>
    <t>MICROTEL.COM E.I.R.L.</t>
  </si>
  <si>
    <t>MEYIM SOCIEDAD ANONIMA CERRADA</t>
  </si>
  <si>
    <t>M D H INGENIEROS CONTRATISTAS S.A.C.</t>
  </si>
  <si>
    <t>C &amp; M BRAHMA S.A.C.</t>
  </si>
  <si>
    <t>CORPORACION FIMAR SAC</t>
  </si>
  <si>
    <t>INCOMATIC S.A.C.</t>
  </si>
  <si>
    <t>FRIGORIFICO SANTIAGO APOSTOL S.A.C.</t>
  </si>
  <si>
    <t>BINSERX EIRL</t>
  </si>
  <si>
    <t>FLORES REFRIGERACION S.A.C.</t>
  </si>
  <si>
    <t>IMPORTACIONES CODIZA S.A.</t>
  </si>
  <si>
    <t>REFRIAIRE S.A.C.</t>
  </si>
  <si>
    <t>TRANSTERRE S.A.C.</t>
  </si>
  <si>
    <t>COOL DAVIS S.A.C.</t>
  </si>
  <si>
    <t>MI BALON S.A.C</t>
  </si>
  <si>
    <t>ANPAY PERU S.A.</t>
  </si>
  <si>
    <t>CONDUCTORES Y CABLES DEL PERU SAC</t>
  </si>
  <si>
    <t>EQUIPAMIENTOS INTEGRALES DE NEGOCIOS S.A.</t>
  </si>
  <si>
    <t>CORPORACION DE REPUESTOS S.A</t>
  </si>
  <si>
    <t>TECTRONICA S.A.C.</t>
  </si>
  <si>
    <t>ALIMENTOS SAN CHARBEL S.A.C.</t>
  </si>
  <si>
    <t>FETEC S.R.L.</t>
  </si>
  <si>
    <t>T &amp; M INGENIEROS SOCIEDAD ANONIMA CERRADA</t>
  </si>
  <si>
    <t>COLD SERVICIO GENERALES S.R.L.</t>
  </si>
  <si>
    <t>AMISERVICE S.A.C.</t>
  </si>
  <si>
    <t>VILLASOL HOTEL &amp; RESORTS S.A.C.</t>
  </si>
  <si>
    <t>TRANSPORTE Y LOGISTICA DEL SUR S.A.C.</t>
  </si>
  <si>
    <t>REFRIGERACION MAURICIO S.A.C.</t>
  </si>
  <si>
    <t>EGACOM SAC</t>
  </si>
  <si>
    <t>REPRESENTACIONES EMAGA S.A.C.</t>
  </si>
  <si>
    <t>INCUAVES SOCIEDAD ANONIMA CERRADA</t>
  </si>
  <si>
    <t>POLYCLIMA DEL PERU S. A. C.</t>
  </si>
  <si>
    <t>DISMAC PERU S.A.C.</t>
  </si>
  <si>
    <t>INVERSIONES SASMAR S A C</t>
  </si>
  <si>
    <t>LEMAF GAS S.A.C.</t>
  </si>
  <si>
    <t>INDUSTRIA ATUNERA S.A.C.</t>
  </si>
  <si>
    <t>CONSORCIO 3C PLAYA SAC</t>
  </si>
  <si>
    <t>COMPAÑIA DE EJECUCION Y PROYECTOS SAC</t>
  </si>
  <si>
    <t>EMBUTIDOS SANTUYO S.A.C</t>
  </si>
  <si>
    <t>CRITICAL SAC</t>
  </si>
  <si>
    <t>SIFALMIN SOCIEDAD ANONIMA CERRADA</t>
  </si>
  <si>
    <t>PEQUE E.I.R.L.</t>
  </si>
  <si>
    <t>COMPAÑIA AMERICANA DE CONSERVAS S.A.C.</t>
  </si>
  <si>
    <t>MIJUSPA S.R.L.</t>
  </si>
  <si>
    <t>UNION DE PRODUCTOS AGROINDUSTRIALES S.A.C.</t>
  </si>
  <si>
    <t>GLORIA CATERING Y SERVICIOS EMPRESA INDIVIDUAL DE</t>
  </si>
  <si>
    <t>TERMOTEM PERU S.A.C.</t>
  </si>
  <si>
    <t>EDPYME MICASITA S.A.</t>
  </si>
  <si>
    <t>TRANSFHERT RENT S.A.C.</t>
  </si>
  <si>
    <t>PERFUMERIA ALICES S.A.C</t>
  </si>
  <si>
    <t>NAVIERA PETRAL S.A.</t>
  </si>
  <si>
    <t>HAKADOSH S.A.C.</t>
  </si>
  <si>
    <t>SERVICIOS GENERALES MANTENIMIENTO  HUANCHAQUITO</t>
  </si>
  <si>
    <t>AIRE ACONDICIONADO &amp; SERVICIOS GENERALES KLIMATEMP</t>
  </si>
  <si>
    <t>EXPOFRUT PERU S.A.C.</t>
  </si>
  <si>
    <t>SIOL S.A.C.</t>
  </si>
  <si>
    <t>CLIMATIZACION AMBIENTAL SOCIEDAD ANONIMA CERRADA</t>
  </si>
  <si>
    <t>GENERAL KPCOMPUTER SERVICES SOCIEDAD ANONIMA CERRA</t>
  </si>
  <si>
    <t>EXTIMPER E.I.R.L.</t>
  </si>
  <si>
    <t>AMERICAN MOLDS S.A.C.</t>
  </si>
  <si>
    <t>CADA DIA S.A.C.</t>
  </si>
  <si>
    <t>E.T.M. SEAR S.A.C.</t>
  </si>
  <si>
    <t>FRE&amp;CCA S.R.L</t>
  </si>
  <si>
    <t>ETECEL E.I.R.L</t>
  </si>
  <si>
    <t>BRAVO RESTOBAR S.A.C.</t>
  </si>
  <si>
    <t>NGF-REFRIGERACION Y SERVICIOS TECNICOS EN GENERAL</t>
  </si>
  <si>
    <t>AGUALIMA S.A.C.</t>
  </si>
  <si>
    <t>MASTERCOL S.A.</t>
  </si>
  <si>
    <t>GUSTALE S.A.C.</t>
  </si>
  <si>
    <t>POLE STAR REFRIGERATION E.I.R.L.</t>
  </si>
  <si>
    <t>KS INTERNATIONAL GROUP SAC</t>
  </si>
  <si>
    <t>EUROTECNICA D&amp;L S.A.C.</t>
  </si>
  <si>
    <t>PESQUERA SUPERFISH SOCIEDAD ANONIMA CERRADA</t>
  </si>
  <si>
    <t>HIELO GLACIAL DEL SUR S.A.C.</t>
  </si>
  <si>
    <t>L.P.S. ALIMENTOS NATURALES E.I.R.L.</t>
  </si>
  <si>
    <t>REDCOM PERU S.A.C.</t>
  </si>
  <si>
    <t>REFRIGERACION ANDINO S.A.C.</t>
  </si>
  <si>
    <t>REFRI AIRE INGENIEROS S.A.C.</t>
  </si>
  <si>
    <t>CON MAQ E.I.R.L</t>
  </si>
  <si>
    <t>NGS OPERADORA &amp; LOGISTICA EIRL</t>
  </si>
  <si>
    <t>ELECTROMOTRIZ RAMOS S.A.C</t>
  </si>
  <si>
    <t>SH INGENIEROS S.A.C.</t>
  </si>
  <si>
    <t>SERVICIOS DE AIRE ACONDICIONADO Y REFRIGERACION SE</t>
  </si>
  <si>
    <t>IMPORTACIONES &amp; EXPORTACIONES MUNDO S.A.C.</t>
  </si>
  <si>
    <t>DAMAR G &amp; L S.A.C.</t>
  </si>
  <si>
    <t>SHALOM EMPRESARIAL S.A.C.</t>
  </si>
  <si>
    <t>KVR3 SOCIEDAD ANONIMA CERRADA</t>
  </si>
  <si>
    <t>FABRILAC S.A.C.</t>
  </si>
  <si>
    <t>FRIGORIFICO EL PARRILLERO GM S.A.C</t>
  </si>
  <si>
    <t>CLIMATIC COMPANY SOCIEDAD ANONIMA CERRADA</t>
  </si>
  <si>
    <t>EMPRESA DE TRANSPORTES AR &amp; LU S.A.C.</t>
  </si>
  <si>
    <t>P.F.H.LAB MEDIC E.I.R.L.</t>
  </si>
  <si>
    <t>SERVI NEGOCIOS JARK S.A.C.</t>
  </si>
  <si>
    <t>M Y W AIR COLD PERU S.A.C.</t>
  </si>
  <si>
    <t>AVYPEZ S.A.C.</t>
  </si>
  <si>
    <t>POLIURETANO INYECTADO SAC</t>
  </si>
  <si>
    <t>INVERSIONES PESQUERAS DEL PERU SOCIEDAD ANONIMA CE</t>
  </si>
  <si>
    <t>INVERSIONES ELINOX S.A.C</t>
  </si>
  <si>
    <t>ZANACEUTICA E.I.R.L.</t>
  </si>
  <si>
    <t>ELECTRICOS INDUSTRIAL ATLANTIC SAC</t>
  </si>
  <si>
    <t>SOLUCIONES LOGISTICAS INTERNACIONALES S.A.C.</t>
  </si>
  <si>
    <t>OPSEM E.I.R.L</t>
  </si>
  <si>
    <t>ELO COMPONENTS S.A.C.</t>
  </si>
  <si>
    <t>PERU PRINTEX CHAVEZ S.A.C</t>
  </si>
  <si>
    <t>CICSA PERU S.A.C.</t>
  </si>
  <si>
    <t>ARTEMASA S.A.C.</t>
  </si>
  <si>
    <t>CONTIPLAST S.A.C.</t>
  </si>
  <si>
    <t>AIRTEC SYSTEMS S.A.C.</t>
  </si>
  <si>
    <t>SOPORTE Y SUMINISTRO S.A.C</t>
  </si>
  <si>
    <t>SERCOSTA SAC</t>
  </si>
  <si>
    <t>CONDUTO PERU S.A.C.</t>
  </si>
  <si>
    <t>CFG INVESTMENT SAC</t>
  </si>
  <si>
    <t>RM AIRE ACONDICIONADO Y REFRIGERACION S.A.C</t>
  </si>
  <si>
    <t>SERVICIO DE TRANSPORTE DIAZ E.I.R.L.</t>
  </si>
  <si>
    <t>ACEROTEC MAQUINARIAS GASTRONOMICAS E INDUSTRIALES</t>
  </si>
  <si>
    <t>CORPORACION PP 77 S.R.L</t>
  </si>
  <si>
    <t>ECOSISTEMAS PERU S.A.C.</t>
  </si>
  <si>
    <t>PESQUERA TERRANOVA S.A.C.</t>
  </si>
  <si>
    <t>LABORUM OUTSOURCING S.A.C.</t>
  </si>
  <si>
    <t>CORPORACION INDUSTRIAL CERAMICA ELECTRICA SAC</t>
  </si>
  <si>
    <t>TECNO CARNE PERU S.A.C</t>
  </si>
  <si>
    <t>NEWPORT CAPITAL S.A.C.</t>
  </si>
  <si>
    <t>INGENIEROS DEL FRIO SAC</t>
  </si>
  <si>
    <t>COLD DRY S.A.C</t>
  </si>
  <si>
    <t>GILSA INDUSTRIAL S.A.C.</t>
  </si>
  <si>
    <t>BLUE PACIFIC DEL PERU EIRL</t>
  </si>
  <si>
    <t>CORPORACION FRIO CENTER DEL PERU S.A.C</t>
  </si>
  <si>
    <t>FUXION BIOTECH S.A.C.</t>
  </si>
  <si>
    <t>COUSIN IMPORT SOCIEDAD ANONIMA CERRADA</t>
  </si>
  <si>
    <t>COLD AIR SERVICE S.A.C.</t>
  </si>
  <si>
    <t>FACER SOLUCIONES ELECTRONICAS SOCIEDAD ANONIMA CER</t>
  </si>
  <si>
    <t>NOVOTEC PERU S.A.C.</t>
  </si>
  <si>
    <t>HLM &amp; CIA S.A.C</t>
  </si>
  <si>
    <t>ECOFRICE S.A.C.</t>
  </si>
  <si>
    <t>UNIDADES RECUPERADAS S.A.C.</t>
  </si>
  <si>
    <t>PURE BIOFUELS DEL PERU S.A.C.</t>
  </si>
  <si>
    <t>INDUKAMY SOCIEDAD COMERCIAL DE RESPONSABILIDAD LIM</t>
  </si>
  <si>
    <t>RECR INVERSIONES PET  S.A.C.</t>
  </si>
  <si>
    <t>FRIO EXCELENTE S.AC.</t>
  </si>
  <si>
    <t>ALBECO PERU S.A.C.</t>
  </si>
  <si>
    <t>AGRONEGOCIOS LA GRAMA S.A.C</t>
  </si>
  <si>
    <t>MEGABUSINESS PERU S.A.C.</t>
  </si>
  <si>
    <t>INVERSIONES GRAN CHIMU S.A.C.</t>
  </si>
  <si>
    <t>FRIO REX S.R.L.</t>
  </si>
  <si>
    <t>LABORATORIOS OFTALMICOS S.A.C.</t>
  </si>
  <si>
    <t>PESQUERA NATALIA S.A.C.</t>
  </si>
  <si>
    <t>SIRIUS DISTRIBUIDORA S.A.C.</t>
  </si>
  <si>
    <t>FARMACEUTICA OTARVASQ SOCIEDAD ANONIMA CERRADA</t>
  </si>
  <si>
    <t>SERVICIOS TURISTICOS FLOTA VASQUEZ E.I.R.L</t>
  </si>
  <si>
    <t>CREMOLATTI SAC</t>
  </si>
  <si>
    <t>JAMENS NEGOCIOS Y SERVICIOS E.I.R.L.</t>
  </si>
  <si>
    <t>A/C PRODUCTS PERU S.A.C.</t>
  </si>
  <si>
    <t>MARINASOL S.A.</t>
  </si>
  <si>
    <t>CORMINCO S.A.C.</t>
  </si>
  <si>
    <t>ASIA GRIFOS Y SERVICIOS GENERALES SOCIEDAD ANONIMA</t>
  </si>
  <si>
    <t>ESCUELA DE AVIACION CIVIL JORGE CHAVEZ DARTNELL S.A.</t>
  </si>
  <si>
    <t>FARMARECETAS S.A.C.</t>
  </si>
  <si>
    <t>ISYCOM S.A.C.</t>
  </si>
  <si>
    <t>NEGOCIOS E INVERSIONES H Y M S.A.C.</t>
  </si>
  <si>
    <t>GEINSAC S.A.C.</t>
  </si>
  <si>
    <t>FRIO PERU SAC</t>
  </si>
  <si>
    <t>SEINFU S.A.C.</t>
  </si>
  <si>
    <t>MARWOOD S.A.C.</t>
  </si>
  <si>
    <t>VOLTRI S.A.C.</t>
  </si>
  <si>
    <t>RESORTES PERU S.A.C.</t>
  </si>
  <si>
    <t>AMAZON GROUP S.A.C.</t>
  </si>
  <si>
    <t>FRIO EXTREME SOCIEDAD ANONIMA CERRADA</t>
  </si>
  <si>
    <t>M CONTROL GROUP SOCIEDAD ANONIMA CERRADA</t>
  </si>
  <si>
    <t>FRANJIMELATIN S.A.C.</t>
  </si>
  <si>
    <t>MAGISTER PEDAGOGICO S.A.C.</t>
  </si>
  <si>
    <t>DRRP SOCIEDAD ANONIMA CERRADA - DRRP S.A.C.</t>
  </si>
  <si>
    <t>V Y P ICE SOCIEDAD ANONIMA CERRADA</t>
  </si>
  <si>
    <t>GRUPO PECUARIO SAC</t>
  </si>
  <si>
    <t>CADENA DE FRIO S.A.C.</t>
  </si>
  <si>
    <t>INVERSIONES YSIQUE SOCIEDAD ANONIMA CERRADA</t>
  </si>
  <si>
    <t>VILLENA ENTERPRISE E.I.R.L.</t>
  </si>
  <si>
    <t>INVERSIONES Y NEGOCIACIONES DEL PRADO E.I.R.L.</t>
  </si>
  <si>
    <t>LC - TRICTO SAC</t>
  </si>
  <si>
    <t>CAFE ESPECIAL S.A.C.</t>
  </si>
  <si>
    <t>EQUIPOS GENERALES PARA LA INDUSTRIA ALIMENTARIA S.</t>
  </si>
  <si>
    <t>CORPORACION MEDIOAMBIENTAL AMPCO PERU SOCIEDAD ANONIMA CERRADA - CM AMPCO PERU S.A.C.</t>
  </si>
  <si>
    <t>TERMO COOL SYSTEM SAC</t>
  </si>
  <si>
    <t>HAMFOR PERU SRL</t>
  </si>
  <si>
    <t>MEGA TRAZO SOCIEDAD ANONIMA CERRADA</t>
  </si>
  <si>
    <t>MEDELECT SOCIEDAD COMERCIAL DE RESPONSABILIDAD LIM</t>
  </si>
  <si>
    <t>SAN CARLOS A Y N DISTRIBUIDORES E.I.R.L.</t>
  </si>
  <si>
    <t>CINASUR S.R.L.</t>
  </si>
  <si>
    <t>EUROMILK S.A.C.</t>
  </si>
  <si>
    <t>SAHUANAY &amp; CIA SOCIEDAD ANONIMA CERRADA</t>
  </si>
  <si>
    <t>MEDICAL DEL NORTE S.A.C.</t>
  </si>
  <si>
    <t>L &amp; LR REPRESENTACIONES Y SERVICIOS GENERALES EIRL</t>
  </si>
  <si>
    <t>CPAD SOLUCIONES INTEGRALES SAC.</t>
  </si>
  <si>
    <t>PODER PANADERO SCRL</t>
  </si>
  <si>
    <t>FRIGOMECANICA Y AUTOMATIZACION INDUSTRIAL S.R.L.</t>
  </si>
  <si>
    <t>IMPRESORES JOSEL  SOCIEDAD  ANONIMA  CERRADA</t>
  </si>
  <si>
    <t>OVOTEC S.A.C.</t>
  </si>
  <si>
    <t>TRATAMIENTO DE AIRE SAC</t>
  </si>
  <si>
    <t>THERMAL GROUP S.A.C.</t>
  </si>
  <si>
    <t>AFRIL SERVICE E.I.R.L.</t>
  </si>
  <si>
    <t>COMPAÑIA NACIONAL DE CHOCOLATES DE PERU S.A.</t>
  </si>
  <si>
    <t>SOCIETA DEL PONTE SOCIEDAD ANONIMA CERRADA</t>
  </si>
  <si>
    <t>METALICOS ASOCIADOS S.A.C.</t>
  </si>
  <si>
    <t>CESAR FIGUEROA S.A.C</t>
  </si>
  <si>
    <t>IMPORTACIONES DIZSA E.I.R.L.</t>
  </si>
  <si>
    <t>CLIMA &amp; CONTROL CONTRATISTAS GENERALES S.R.L.</t>
  </si>
  <si>
    <t>CONSORCIO MAFINGESA - LEOCAR</t>
  </si>
  <si>
    <t>ANTICUCHOS DEL PERU S.A.C.</t>
  </si>
  <si>
    <t>UNIREF S.A.C.</t>
  </si>
  <si>
    <t>AVICOLA KOTORRO S.A.C.</t>
  </si>
  <si>
    <t>INDUSTRIAL PROCESS SRL</t>
  </si>
  <si>
    <t>MEDROCK CORPORATION SAC</t>
  </si>
  <si>
    <t>TAMICORP S.A.C.</t>
  </si>
  <si>
    <t>GAM TECHNOLOGY S.A.C.</t>
  </si>
  <si>
    <t>INGENIERIA ESTRUCTURAL Y DE FLUIDOS S.A.C</t>
  </si>
  <si>
    <t>CORPORACION PROMATISA S.A.C.</t>
  </si>
  <si>
    <t>UNIDAD EJECUTORA 002 - INICTEL-UNI</t>
  </si>
  <si>
    <t>MAQUICEN MINERIA Y CONSTRUCCION S.A.C.</t>
  </si>
  <si>
    <t>IMPORT S.M S.A.C</t>
  </si>
  <si>
    <t>WPK MECATRONIC SYSTEMS EIRL</t>
  </si>
  <si>
    <t>YOFRAMA S.A.C</t>
  </si>
  <si>
    <t>CONTRANS S.A.C.</t>
  </si>
  <si>
    <t>DELICIAS CRIOLLAS E.I.R.L.</t>
  </si>
  <si>
    <t>REBOBINADOS ROCA E.I.R.L</t>
  </si>
  <si>
    <t>OASIS OLIVES S.A.C.</t>
  </si>
  <si>
    <t>N &amp; B ELECTRICIDAD INDUSTRIAL SRL</t>
  </si>
  <si>
    <t>INSTITUTO NACIONAL DE ENFERMEDADES NEOPLASICAS</t>
  </si>
  <si>
    <t>INVERSIONES JOES PERU E.I.R.L.</t>
  </si>
  <si>
    <t>OMTEC S.A.C.</t>
  </si>
  <si>
    <t>CATERING MIGUEL CARDENAS FERNANDEZ SAC</t>
  </si>
  <si>
    <t>DISFERMANG SRL</t>
  </si>
  <si>
    <t>SEINGCORP S.A.C.</t>
  </si>
  <si>
    <t>M.P.B. CORPORACION DE SERVICIOS GENERALES S.A.C</t>
  </si>
  <si>
    <t>WAYRA SOLUTIONS SAC</t>
  </si>
  <si>
    <t>FRIO CENTER EL HERMANO E HIJOS S.A.C.</t>
  </si>
  <si>
    <t>FLOW CENTER S.A.C.</t>
  </si>
  <si>
    <t>LISMER CORP SRL</t>
  </si>
  <si>
    <t>PROVEEDORES INDUSTRIALES DELTA E.I.R.L.</t>
  </si>
  <si>
    <t>PPD PERU S.A.C.</t>
  </si>
  <si>
    <t>JV ELECTRO INDUSTRIAL SRL</t>
  </si>
  <si>
    <t>GRUPO ZONDA S.A.C.</t>
  </si>
  <si>
    <t>AMP QUIMICOS &amp; SUMINISTROS E.I.R.L.</t>
  </si>
  <si>
    <t>EXPORTADORA CETUS S.A.C.</t>
  </si>
  <si>
    <t>INCA RAIL S.A.</t>
  </si>
  <si>
    <t>E &amp; E INDUSTRIAS DEL FRIO S.A.C</t>
  </si>
  <si>
    <t>PRODUCTOS ALIMENTICIOS FARLO´S S.R.L.</t>
  </si>
  <si>
    <t>CALR INVERSIONES EIRL</t>
  </si>
  <si>
    <t>TRANSPORTES DE CARGA EN GENERAL LOS NENES SAC</t>
  </si>
  <si>
    <t>POLAR HOT COLD EIRL</t>
  </si>
  <si>
    <t>ANDEAN STARS SOCIEDAD ANONIMA CERRADA</t>
  </si>
  <si>
    <t>PROYECTOS INDUSTRIALES JR SAC</t>
  </si>
  <si>
    <t>MECANICOS DEL PLASTICO S.A.C.</t>
  </si>
  <si>
    <t>AGROVISUR S.A.C</t>
  </si>
  <si>
    <t>INVERSIONES MAPESUR S.A.C.</t>
  </si>
  <si>
    <t>INDUSTRIAS FRIOSUR S.R.L.</t>
  </si>
  <si>
    <t>AGRICOLA LA VENTA S.A.</t>
  </si>
  <si>
    <t>OLEGO INTERNATIONAL S.A.C.</t>
  </si>
  <si>
    <t>G Y O TECNOLOGIA INDUSTRIAL SCRL</t>
  </si>
  <si>
    <t>SEITEX SAC</t>
  </si>
  <si>
    <t>CONSORCIO EMANUEL ACK  S.A.C.</t>
  </si>
  <si>
    <t>SERVICIOS GENERALES RONALD SAC</t>
  </si>
  <si>
    <t>AGROPECUARIA ISAMISA S.A.C.</t>
  </si>
  <si>
    <t>ALERTA FRIA S.A.C</t>
  </si>
  <si>
    <t>ATI PROYECTOS SOCIEDAD ANONIMA CERRADA - ATI PROYE</t>
  </si>
  <si>
    <t>CORPORACION AGROPECUARIA BERTHA SOCIEDAD ANONIMA C</t>
  </si>
  <si>
    <t>INVERSIONES RIWAY S.A.C</t>
  </si>
  <si>
    <t>A B PULSAR S.A.C.</t>
  </si>
  <si>
    <t>CALS COLD SAC</t>
  </si>
  <si>
    <t>AREFRIWORD SOCIEDAD ANONIMA CERRADA</t>
  </si>
  <si>
    <t>AIR CONDITIONING TECHNOLOGY SAC</t>
  </si>
  <si>
    <t>TEAM Z 1 S.A.C</t>
  </si>
  <si>
    <t>ARR CONTRATISTAS GENERALES SAC</t>
  </si>
  <si>
    <t>EQUIPOTECNIA COMERCIAL SAC</t>
  </si>
  <si>
    <t>EMPRESA DE TRANSPORTES TSP E.I.R.L.</t>
  </si>
  <si>
    <t>BONG MOTORS S.A.C.</t>
  </si>
  <si>
    <t>INVERSIONES FREEZER PERU SAC</t>
  </si>
  <si>
    <t>A.P.L. CLIMATIZACION SOCIEDAD ANONIMA CERRADA</t>
  </si>
  <si>
    <t>TWS S.A.C.</t>
  </si>
  <si>
    <t>GLOBALPLAST SAC</t>
  </si>
  <si>
    <t>INDUSTRIAS KATROC S.A.C</t>
  </si>
  <si>
    <t>UEZU COMERCIAL SAC</t>
  </si>
  <si>
    <t>INGENIERIA METALMECANICA NACIONAL S.A.C.</t>
  </si>
  <si>
    <t>AMROL CON S.A.C.</t>
  </si>
  <si>
    <t>C &amp; M PACK S.A.C.</t>
  </si>
  <si>
    <t>GLOBOKAS PERU S.A</t>
  </si>
  <si>
    <t>HANCCO S.A.C.</t>
  </si>
  <si>
    <t>AG RUTAS DEL PERU SOCIEDAD ANONIMA CERRADA - AG RU</t>
  </si>
  <si>
    <t>MENTOR SERVICE TRADE S.A.C.</t>
  </si>
  <si>
    <t>CORPORACION EYSM S.A.C.</t>
  </si>
  <si>
    <t>TIO MARIO S.A.C.</t>
  </si>
  <si>
    <t>PETROTANKERS SAC</t>
  </si>
  <si>
    <t>PRIMO GLOBAL SOLUTIONS S.A.C.</t>
  </si>
  <si>
    <t>AGROPACKERS SOCIEDAD ANONIMA CERRADA</t>
  </si>
  <si>
    <t>FRIGORIFICOS INDUSTRIALES LIMA S.A.C.</t>
  </si>
  <si>
    <t>LP INVERSIONES S.A.C.</t>
  </si>
  <si>
    <t>IP PROJEKT S.A.C.</t>
  </si>
  <si>
    <t>DACOGRAF S.A.C.</t>
  </si>
  <si>
    <t>APJ COMEX E.I.R.L.</t>
  </si>
  <si>
    <t>TAMBOS PERU S.A.C. - TAMPESAC</t>
  </si>
  <si>
    <t>RESINOX SOCIEDAD ANONIMA CERRADA</t>
  </si>
  <si>
    <t>MULTISERVICIOS M. HUAROC E.I.R.L.</t>
  </si>
  <si>
    <t>INGECLIMA COLD JM S.A.C.</t>
  </si>
  <si>
    <t>PROVELMIN E.I.R.L.</t>
  </si>
  <si>
    <t>REFRIMATICA SAC</t>
  </si>
  <si>
    <t>CLIMA INDUSTRIAL Y MEDICA S.A.C.</t>
  </si>
  <si>
    <t>NEGOCIACIONES GENERALES NORVIC S.A.C.</t>
  </si>
  <si>
    <t>RED SALUD SOCIEDAD ANONIMA CERRADA</t>
  </si>
  <si>
    <t>M &amp; D GRUPO GLACIAL S.A.C.</t>
  </si>
  <si>
    <t>POLYTEX S.A.</t>
  </si>
  <si>
    <t>GRUPO TUMI SOCIEDAD ANONIMA CERRADA</t>
  </si>
  <si>
    <t>FRIO INTEGRAL S. A. C.</t>
  </si>
  <si>
    <t>ETSYMA S.A.C.</t>
  </si>
  <si>
    <t>AIR JMC EIRL</t>
  </si>
  <si>
    <t>ABYSEM S.A.C.</t>
  </si>
  <si>
    <t>GOLDEN JUS S.R.L</t>
  </si>
  <si>
    <t>AGRO ALIMENTOS ANDINOS S.A.C.</t>
  </si>
  <si>
    <t>PAEMGROUP S.A.C.</t>
  </si>
  <si>
    <t>ANDINA DE DESARROLLO ANDESA S.A.C.</t>
  </si>
  <si>
    <t>CORPORACION MAGOL SOCIEDAD ANONIMA CERRADA</t>
  </si>
  <si>
    <t>AIRE ACONDICIONADO Y ESTRUCTURAS HURTADO  SAC</t>
  </si>
  <si>
    <t>INVERSIONISTAS LECHEROS S.A.</t>
  </si>
  <si>
    <t>REFRITECH GROUP SAC</t>
  </si>
  <si>
    <t>CLIDE CAMPOS SANCHEZ INGENIEROS CONTRATISTAS SAC</t>
  </si>
  <si>
    <t>MANUFACTURA Y PROYECTOS INDUSTRIALES S.A.C</t>
  </si>
  <si>
    <t>ALIMENTOS LISTOS Y CONGELADOS SAC</t>
  </si>
  <si>
    <t>WM MAQUINOX EIRL</t>
  </si>
  <si>
    <t>INGENIERIA METALICA CORPORATIVA DEL PERU E.I.R.L.</t>
  </si>
  <si>
    <t>MEGA FRIO DEZA S.A.C.</t>
  </si>
  <si>
    <t>CONSTRUCTORA E INMOBILIARIA ARI S.A.</t>
  </si>
  <si>
    <t>INVERSIONES SANT LLORENC S.A.C.</t>
  </si>
  <si>
    <t>NEOGAS PERU SOCIEDAD ANONIMA</t>
  </si>
  <si>
    <t>PSI SERVICIOS GENERALES E.I.R.L.</t>
  </si>
  <si>
    <t>NEUMATEC PERU S.A.C.</t>
  </si>
  <si>
    <t>INGENIERIA TECNICA PERUANA S.A.C.</t>
  </si>
  <si>
    <t>IDEART PRINT SAC</t>
  </si>
  <si>
    <t>AMERICAN SERVICE 4 HOME E.I.R.L.</t>
  </si>
  <si>
    <t>INSTALACIONES ELECTROMECANICAS S.A.C.</t>
  </si>
  <si>
    <t>ALL STAR REFRIGERATION E.I.R.L</t>
  </si>
  <si>
    <t>BLV INDUSTRIAL S.R.L.</t>
  </si>
  <si>
    <t>PPFISH SAC</t>
  </si>
  <si>
    <t>KION EXPORT S.A.C.</t>
  </si>
  <si>
    <t>INYCON PERU S.A.C.</t>
  </si>
  <si>
    <t>REDCOOL EMPRESA INDIVIDUAL DE RESPONSABILIDAD LIMI</t>
  </si>
  <si>
    <t>MULTISERVICIOS FRIO ANDIA S.A.C.</t>
  </si>
  <si>
    <t>GRUPO TELEPARTES SOCIEDAD ANONIMA CERRADA</t>
  </si>
  <si>
    <t>AIRCLIM REFRIGERACION SOCIEDAD ANONIMA  CERRADA</t>
  </si>
  <si>
    <t>INDUSTRIA TUXA SANTA CRUZ SAC</t>
  </si>
  <si>
    <t>DECOFER CONTRATISTAS S.A.C.</t>
  </si>
  <si>
    <t>MERCANTIL PLASTISOL SOCIEDAD ANONIMA CERRADA</t>
  </si>
  <si>
    <t>EL RANCHO DE MARIFER SRL</t>
  </si>
  <si>
    <t>INDUSTRIAS DOVIO S.R.L.</t>
  </si>
  <si>
    <t>PHESCOOL INGENIEROS S.A.C.</t>
  </si>
  <si>
    <t>CAMALES PERUANOS S.R.L.</t>
  </si>
  <si>
    <t>MAQUINAS DEL FRIO Y PANIFICACION S.A.C.</t>
  </si>
  <si>
    <t>BON FROID &amp; ASOCIADOS SAC</t>
  </si>
  <si>
    <t>SISTEMA DE REDES DE DATA Y VOZ E.I.R.L.</t>
  </si>
  <si>
    <t>CORPORACION LON SOCIEDAD ANONIMA CERRADA - CORPOLO</t>
  </si>
  <si>
    <t>CIGEMIN CONSTRUCTORES GENERALES E.I.R.L.</t>
  </si>
  <si>
    <t>IMPORT CHARAPITO E.I.R.L. - CHARA E.I.R.L.</t>
  </si>
  <si>
    <t>CLEAN ENERGY DEL PERU S.R.L.</t>
  </si>
  <si>
    <t>INVERSIONES FRIOMAXIMO SAC</t>
  </si>
  <si>
    <t>AS GROUP INDUSTRIAS SAC</t>
  </si>
  <si>
    <t>WME CONTRATA S.R.L.</t>
  </si>
  <si>
    <t>AIRGAS SAC</t>
  </si>
  <si>
    <t>ESPECTRO PRODUCCIONES S.A.C.</t>
  </si>
  <si>
    <t>CONSTRUCTORA VEGA S.A.C.</t>
  </si>
  <si>
    <t>FABRICA DE TEJIDOS PISCO S.A.C.</t>
  </si>
  <si>
    <t>INDUSTRIAS TONINO SAC</t>
  </si>
  <si>
    <t>MEGA PESCA S.A.</t>
  </si>
  <si>
    <t>AGROINDENA S.A.C.</t>
  </si>
  <si>
    <t>FADISUR S.A.C.</t>
  </si>
  <si>
    <t>ALMAQSER S.A.</t>
  </si>
  <si>
    <t>WHITE ROLLING PIN S.R.L</t>
  </si>
  <si>
    <t>REFRITRANSPORT S.R.L.</t>
  </si>
  <si>
    <t>CORPORACION INDUSTRIAL DEL NORTE SAC</t>
  </si>
  <si>
    <t>CORPORACION PRODUCTIVA S.A.C.</t>
  </si>
  <si>
    <t>MAQUINARIAS SAN MIGUEL S.A.C</t>
  </si>
  <si>
    <t>JHAIRE SA</t>
  </si>
  <si>
    <t>SERVICE GENERAL CUEVA E.I.R.L.</t>
  </si>
  <si>
    <t>LABORATORIOS GABBLAN S.A.C.</t>
  </si>
  <si>
    <t>ORTEGA WELDING S.A.C.</t>
  </si>
  <si>
    <t>BERTONATI TECHNOLOGIES S.A.</t>
  </si>
  <si>
    <t>REFRIGERACION FULL ICE EIRL</t>
  </si>
  <si>
    <t>CLINICA JESUS DEL NORTE SOCIEDAD ANONIMA CERRADA</t>
  </si>
  <si>
    <t>SOLUCIONEX S.A.C.</t>
  </si>
  <si>
    <t>IMPORTACIONES MD SCRL</t>
  </si>
  <si>
    <t>GRUPO QUILMO S.A.C.</t>
  </si>
  <si>
    <t>DELTA INDUSTRIAL S.A.</t>
  </si>
  <si>
    <t>INVERSIONES PRISCO S.A.C</t>
  </si>
  <si>
    <t>LARP.NET. E.I.R.L.</t>
  </si>
  <si>
    <t>CORPORACION LERIBE S.A.C.</t>
  </si>
  <si>
    <t>ABAGENSA S.A.C.</t>
  </si>
  <si>
    <t>INGENIERIA DE REPARACIONES METALICAS S.A.C.</t>
  </si>
  <si>
    <t>FERRO IMPORT EIRL</t>
  </si>
  <si>
    <t>ENNOVA E.I.R.L.</t>
  </si>
  <si>
    <t>LARCK CONTROLS S.A.C.</t>
  </si>
  <si>
    <t>VIVEROS GENESIS SAC</t>
  </si>
  <si>
    <t>COMERCIO E IMPORTACIONES INDUSTRIALES SAC</t>
  </si>
  <si>
    <t>AGRICOLA SAN JOSE S.A.</t>
  </si>
  <si>
    <t>C &amp; B LOGISTICS S.A.C.</t>
  </si>
  <si>
    <t>PIEMAYKA IMPORTADORA SAC</t>
  </si>
  <si>
    <t>INGENIERIA Y SISTEMAS INTELIGENTES SAC</t>
  </si>
  <si>
    <t>INDAYCOR S.A.C</t>
  </si>
  <si>
    <t>CULTIVOS ORGANICOS S.A.C</t>
  </si>
  <si>
    <t>VITA PHARMA S.A.C</t>
  </si>
  <si>
    <t>TOTAL CAMIONETAS S.A.C.</t>
  </si>
  <si>
    <t>EUROMAQ INDUSTRIAS S.A.</t>
  </si>
  <si>
    <t>PRODUCCION EXPORTACION IMPORTACION COMERCIALIZACION AGROPECUARIA S.A.C.</t>
  </si>
  <si>
    <t>BLUE STAR REFRIGERATION E.I.R.L</t>
  </si>
  <si>
    <t>SS INDUSTRIAL EIRL</t>
  </si>
  <si>
    <t>BRANIZZA SAC</t>
  </si>
  <si>
    <t>EXPORTACIONES RODIMAC S.A.C.</t>
  </si>
  <si>
    <t>NORTH GRAPHIC S.A.C.</t>
  </si>
  <si>
    <t>ARTECERVEZA SAC</t>
  </si>
  <si>
    <t>TRANSPORTES AUSTRAL GROUP SAC</t>
  </si>
  <si>
    <t>WOOD GROUP PERÚ S.A.C.</t>
  </si>
  <si>
    <t>DILUSO EIRL</t>
  </si>
  <si>
    <t>FABRICACIONES MONTAJES Y SERVICIOS S.A.C. - FAMOSE S.A.C.</t>
  </si>
  <si>
    <t>COLD SYSTEM S.A.C.</t>
  </si>
  <si>
    <t>WCA ASOCIADOS TECNICOS DEL FRIO E.I.R.L.</t>
  </si>
  <si>
    <t>PEZ DE EXPORTACION S.A.C.</t>
  </si>
  <si>
    <t>INVERSIONES MIKERI SOCIEDAD ANONIMA CERRADA</t>
  </si>
  <si>
    <t>REFRIGERACION HERVE S.A.C.</t>
  </si>
  <si>
    <t>TECNOAIR S.A.C.</t>
  </si>
  <si>
    <t>GREENPORT MARINE SERVICE S.A.C.</t>
  </si>
  <si>
    <t>VCJ FERRIMPORT EIRL</t>
  </si>
  <si>
    <t>LAY IMPORT SAC</t>
  </si>
  <si>
    <t>XPLOMINE SAC</t>
  </si>
  <si>
    <t>INVERSIONES CCOYPA SAC</t>
  </si>
  <si>
    <t>SERVICIOS FRIGORIFICOS INDUSTRIALES S.A.C.</t>
  </si>
  <si>
    <t>R.A.M. INDUSTRIES S.A.C.</t>
  </si>
  <si>
    <t>ALL REFRIGERATION SERVICE MARKET S.A.C.(BAJA)</t>
  </si>
  <si>
    <t>KASSANDRA SERVICIOS ASOCIADOS E.I.R.L.</t>
  </si>
  <si>
    <t>AGROWORLD S.A.C.</t>
  </si>
  <si>
    <t>IMPAC REPUESTOS S.A.C.</t>
  </si>
  <si>
    <t>C &amp; M PROYECTOS E INGENIERIA S.A.C</t>
  </si>
  <si>
    <t>IMC TRADING S.A.C.</t>
  </si>
  <si>
    <t>FRIO SERVICIOS AIRE ACONDICIONADO SOCIEDAD ANONIMA</t>
  </si>
  <si>
    <t>RESISTENCIAS INDUSTRIALES ROJAS S.A.C</t>
  </si>
  <si>
    <t>MIRCONSA S.A.C.</t>
  </si>
  <si>
    <t>EXPRESO INTERNACIONAL VIRGEN DE CHAPI E.I.R.L.</t>
  </si>
  <si>
    <t>MARANATHA FISH S.A.C.</t>
  </si>
  <si>
    <t>HOTELES ESTELAR DEL PERU S.A.C.</t>
  </si>
  <si>
    <t>QBO CONTRATISTAS S.A.C</t>
  </si>
  <si>
    <t>VALENTINA PROVEEDORES Y ASOCIADOS S.A.C.</t>
  </si>
  <si>
    <t>BODEGA GRAN CRUZ SAC</t>
  </si>
  <si>
    <t>MIYAGUI S.A.C.</t>
  </si>
  <si>
    <t>CARTONES DEL PACIFICO SOCIEDAD ANONIMA</t>
  </si>
  <si>
    <t>K. Y A. LOGISTICA Y SERVICIOS TECNOLOGICOS E.I.R.L</t>
  </si>
  <si>
    <t>TECNEL PERU E.I.R.L.</t>
  </si>
  <si>
    <t>CORPORACION MEDICA WM SOCIEDAD ANONIMA CERRADA</t>
  </si>
  <si>
    <t>SIDERIS S.A.C.</t>
  </si>
  <si>
    <t>BUS SERVICE AUTOMOTRIZ S.A.C</t>
  </si>
  <si>
    <t>JRL SAC</t>
  </si>
  <si>
    <t>ARIANS PLAST E.I.R.L.</t>
  </si>
  <si>
    <t>CONSTRUCTORA Y COMERCIALIZADORA LOS ANDES S.A.C.</t>
  </si>
  <si>
    <t>PROVI NOW SCIENTIFIC S.A.C.</t>
  </si>
  <si>
    <t>FILPLAST DEL PERU SAC</t>
  </si>
  <si>
    <t>VENTAS Y SERVICIOS MULTI SOCIEDAD ANONIMA CERRADA</t>
  </si>
  <si>
    <t>QANED S.R.L.</t>
  </si>
  <si>
    <t>INGENIERIA INDUSTRIAL ARANA EIRL</t>
  </si>
  <si>
    <t>WELT SYSTEM SOCIEDAD ANONIMA CERRADA</t>
  </si>
  <si>
    <t>ABASTECIMIENTOS LOGISTICO INTEGRAL S.A.C. ABALOG S</t>
  </si>
  <si>
    <t>HP IMPORT &amp; SERVICES S.R.L.</t>
  </si>
  <si>
    <t>BOOSTER GROUP PERU SAC</t>
  </si>
  <si>
    <t>CONSORCIO INMOBILIARIO UNIVERSAL SOCIEDAD ANONIMA - CONINMOUNISA</t>
  </si>
  <si>
    <t>OMP SERVICIOS &amp; CONTRATISTAS GENERALES SOCIEDAD AN</t>
  </si>
  <si>
    <t>AGROINVERSIONES VALLE Y PAMPA PERU SOCIEDAD ANONIM</t>
  </si>
  <si>
    <t>DALNI SAC</t>
  </si>
  <si>
    <t>GHARNER S.A.C.</t>
  </si>
  <si>
    <t>SAGA DIS S.A.C.</t>
  </si>
  <si>
    <t>DYNAMIC BUILDING S.A.C.</t>
  </si>
  <si>
    <t>CULTIMARINE S.A.C.</t>
  </si>
  <si>
    <t>FRIGORIFICO Y COMERCIALIZADORA PAREDES S.A.C. - FRICOMP SAC</t>
  </si>
  <si>
    <t>FRIO SISTEMAS DEL SUR S.A.C</t>
  </si>
  <si>
    <t>VILLAFRUTA SAC</t>
  </si>
  <si>
    <t>INDUSTRIAS TECNOLOGIA Y MOLDES</t>
  </si>
  <si>
    <t>INVERSIONES GENERALES H&amp;C SAC</t>
  </si>
  <si>
    <t>TRANSAMERICA ASOCIADOS SAC</t>
  </si>
  <si>
    <t>IMPORT EXPORT YOMAR S.A.C.</t>
  </si>
  <si>
    <t>TRANSFRIGO LOAIZA SRL</t>
  </si>
  <si>
    <t>HIELOS SANTA LUCIA S.R.L.</t>
  </si>
  <si>
    <t>SERMES S.A.C.</t>
  </si>
  <si>
    <t>TRANSPORTES LUMITE  E.I.R.L.</t>
  </si>
  <si>
    <t>TRANSPORTES NICOLE EMPRESA INDIVIDUAL DE RESPONSAB</t>
  </si>
  <si>
    <t>EMPRESA DE TRANSPORTES G &amp; M E.I.R.L</t>
  </si>
  <si>
    <t>COPERSA S.A</t>
  </si>
  <si>
    <t>FRIGORIFICO ANGELICA S.R.L.</t>
  </si>
  <si>
    <t>OLIMARGE IMPORT &amp; EXPORT  S.A.C.</t>
  </si>
  <si>
    <t>CONGELADORA INDUSTRIAL ILO S.C.R.L.</t>
  </si>
  <si>
    <t>GONGELADOS FRIGOMAR E.I.R.L.</t>
  </si>
  <si>
    <t>AGROINDUSTRIA PERU SAC</t>
  </si>
  <si>
    <t>PESQUERA MORROSAMA SOCIEDAD ANONIMA</t>
  </si>
  <si>
    <t>ALIMENTOS CONGELADOS S.A.C.</t>
  </si>
  <si>
    <t>FRIGORIFICO MELANI S.C.R.L.</t>
  </si>
  <si>
    <t>TRANSPORTES DIGIOMI E.I.R.L</t>
  </si>
  <si>
    <t>GRUPO HAM REFRIGERACION INDUSTRIAL SAC</t>
  </si>
  <si>
    <t>ALIMENTUS CARRASCO E.I.R.L.</t>
  </si>
  <si>
    <t>CAXTA S.A.C.</t>
  </si>
  <si>
    <t>CLIMATIZACION DUAL SERVICIOS GENERALES S.A.C</t>
  </si>
  <si>
    <t>FRIO IMPORTACIONES S.A.C.</t>
  </si>
  <si>
    <t>ENOTOURS PERU S.A.C.</t>
  </si>
  <si>
    <t>INTEG S.A.C.</t>
  </si>
  <si>
    <t>TECNITEMP E.I.R.L.</t>
  </si>
  <si>
    <t>GLOBAL STOCK S.R.L.</t>
  </si>
  <si>
    <t>JIREH LOGISTIC S.A.C.</t>
  </si>
  <si>
    <t>MYL AIR SYSTEMS S.A.C.</t>
  </si>
  <si>
    <t>GRUPO KOTEC S.A.C.</t>
  </si>
  <si>
    <t>APPAREL PARTNERS S.A.C.</t>
  </si>
  <si>
    <t>KTL TRANSPORTES S.A.C.</t>
  </si>
  <si>
    <t>COINEGE DEL PERU S.A.C.</t>
  </si>
  <si>
    <t>WORLD &amp; COOL REFRIGERACION SOCIEDAD ANONIMA CERRAD</t>
  </si>
  <si>
    <t>A.M.B. INGENIERIA Y PROYECTOS SAC</t>
  </si>
  <si>
    <t>COMERCIAL FERROCEMENTO SAC.</t>
  </si>
  <si>
    <t>DYB LOGISTICS SOCIEDAD ANONIMA CERRADA</t>
  </si>
  <si>
    <t>INKA´S BERRIES S.A.C.</t>
  </si>
  <si>
    <t>J &amp; L ALIMENTOS SAC</t>
  </si>
  <si>
    <t>CLIMATEK C&amp; L SAC</t>
  </si>
  <si>
    <t>MULTISERVICIOS K &amp; L EIRL</t>
  </si>
  <si>
    <t>AIR MASTER COLD S.A.C.</t>
  </si>
  <si>
    <t>THERMAL SOLUTIONS GROUP S.A.C.</t>
  </si>
  <si>
    <t>L.B.L.SERVICIOS GENERALES S.A.C</t>
  </si>
  <si>
    <t>TECNO CLIMA S.A.C.</t>
  </si>
  <si>
    <t>CIA. TRANSMETAL S.A.C.</t>
  </si>
  <si>
    <t>INGENIERIA DE MANTENIMIENTO Y SERVICIOS GENERALES</t>
  </si>
  <si>
    <t>A.B. &amp; D. SERVICIOS GENERALES S.A.C.</t>
  </si>
  <si>
    <t>D&amp;S INGENIERIA Y CONSTRUCCION SAC</t>
  </si>
  <si>
    <t>INVERSIONES MULTIPLES DEL FRIO S.A.C.</t>
  </si>
  <si>
    <t>BAR DISCO BAISSON S.A.C.</t>
  </si>
  <si>
    <t>FRIOVAL E.I.R.L.</t>
  </si>
  <si>
    <t>SERVICIOS GENERALES MOZALBETE S.A.C.</t>
  </si>
  <si>
    <t>DISTRIBUIDORA HANTOF E.I.R.L.</t>
  </si>
  <si>
    <t>C.M.I. REFRIGERACION S.A.C.</t>
  </si>
  <si>
    <t>INVERSIONES LOFA PERU SOCIEDAD ANONIMA CERRADA - INVERSIONES LOFA PERU SAC</t>
  </si>
  <si>
    <t>CORPORACION FRIOTER S.A.C.</t>
  </si>
  <si>
    <t>CORPORACIÓN UEZU S.A.C.</t>
  </si>
  <si>
    <t>ZGROUP S.A.C.</t>
  </si>
  <si>
    <t>RAVA IMPORTACIONES S.A.C.</t>
  </si>
  <si>
    <t>PROCESADORA DE ALIMENTOS JENNIFER E.I.R.L</t>
  </si>
  <si>
    <t>ALPORI ING EIRL</t>
  </si>
  <si>
    <t>PANELES ESTRATEGICOS SAC</t>
  </si>
  <si>
    <t>EGACE S.A.C.</t>
  </si>
  <si>
    <t>EURODRIP PERU S.A.C.</t>
  </si>
  <si>
    <t>CORPORACION DE SOLUCIONES INTEGRALES SAC.</t>
  </si>
  <si>
    <t>ONRAN S.A.C.</t>
  </si>
  <si>
    <t>CORPORACION FARMACIL S.A.C.</t>
  </si>
  <si>
    <t>SOLUTIONS PC Y COM S.A.C.</t>
  </si>
  <si>
    <t>ETERNO RETORNO S.A.C.</t>
  </si>
  <si>
    <t>R &amp; H HUASCARAN S.A.C.</t>
  </si>
  <si>
    <t>TECNICAL GROUP COMPANY E.I.R.L.</t>
  </si>
  <si>
    <t>INDUSTRIA BOCHELLINI E.I.R.L.</t>
  </si>
  <si>
    <t>C &amp; C METALICOS S.A.C.</t>
  </si>
  <si>
    <t>ARMSTRONG INGENIERIA Y TECNOLOGIA S.A.C.</t>
  </si>
  <si>
    <t>ASIA PACIFICO S.A.C.</t>
  </si>
  <si>
    <t>CAPTAX-A S.A.C.</t>
  </si>
  <si>
    <t>TROTAMUNDO EXPRESS E.I.R.L.</t>
  </si>
  <si>
    <t>CUPRICA S.A.C.</t>
  </si>
  <si>
    <t>FRESH COMPANY S.A.C</t>
  </si>
  <si>
    <t>CLIMATIZACION Y REFRIGERACION INGENIEROS  SAC.</t>
  </si>
  <si>
    <t>TECNOLOGIA DEL FRIO S.A.C.</t>
  </si>
  <si>
    <t>CADEL INGENIERIA Y PROYECTOS S.R.L.</t>
  </si>
  <si>
    <t>LINEA PLASTICA PERU S.A.</t>
  </si>
  <si>
    <t>AIR CONDITIONING TECHNOLOGY SISTEM SAC</t>
  </si>
  <si>
    <t>INVERSIONES, INDUSTRIA Y COMERCIO  S.A.C</t>
  </si>
  <si>
    <t>AMERICAN TOOLS &amp; SUPPLIES CORPORATION S.A.</t>
  </si>
  <si>
    <t>DISTRIBUIDORA E IMPORTADORA K &amp; M S.A.C.</t>
  </si>
  <si>
    <t>TECFREEZER PERU S.R.L.</t>
  </si>
  <si>
    <t>MMC PERU S.A.C.</t>
  </si>
  <si>
    <t>FORESTAL SANTA ROSA S.A.C.</t>
  </si>
  <si>
    <t>DORAL SOLUCIONES PERU E.I.R.L.</t>
  </si>
  <si>
    <t>OR MAQUINARIAS S.A.C.</t>
  </si>
  <si>
    <t>CORPORACION GMC S.A.C.</t>
  </si>
  <si>
    <t>HVAC R INGENIEROS S.A.C HVAC R S.A.C</t>
  </si>
  <si>
    <t>CAMAL DE YERBATEROS E.I.R.L</t>
  </si>
  <si>
    <t>REPRESENTACIONES ROCIOS S.A.C.</t>
  </si>
  <si>
    <t>MULTISERVICIOS FRIO COMERCIAL S.A.C</t>
  </si>
  <si>
    <t>INNOVATION TRADING SERVICE E.I.R.L.</t>
  </si>
  <si>
    <t>SOLUCIONES INTEGRALES EN FRIO S.A.C.</t>
  </si>
  <si>
    <t>TECHNIMATIC S.A.C.</t>
  </si>
  <si>
    <t>FROM COLD SYSTEM SERVICE SAC</t>
  </si>
  <si>
    <t>TECHNICAL SERVICE GROUP S.A.C.</t>
  </si>
  <si>
    <t>EXPORTADORA ROMEX S.A.</t>
  </si>
  <si>
    <t>SERVICIO DE TRANSPORTES Y VENTAS DAMAFER HERMANOS</t>
  </si>
  <si>
    <t>CORPORACION AGROBALLE ALEGRE S.A.C.</t>
  </si>
  <si>
    <t>NAVIERA TRANSOCEANICA S.A.</t>
  </si>
  <si>
    <t>FAMAFRIC VI-REY E.I.R.L</t>
  </si>
  <si>
    <t>REFASE S.A.C.</t>
  </si>
  <si>
    <t>MOTORAMA INDUSTRIAL E.I.R.L.</t>
  </si>
  <si>
    <t>M Y F INDUSTRIA MANUFACTURAS Y FABRICACION PARA LA</t>
  </si>
  <si>
    <t>ENERGY PROJECT GROUP S.A.C.</t>
  </si>
  <si>
    <t>PROCESADORA TORRE BLANCA S.A.</t>
  </si>
  <si>
    <t>FIRE TEST S.A.C.</t>
  </si>
  <si>
    <t>DISTRIBUIDORA ROMAED S.A.C.</t>
  </si>
  <si>
    <t>DISTRBUIDORA CHAVA E.I.R.L</t>
  </si>
  <si>
    <t>GRUPO CAIRO SOCIEDAD ANONIMA CERRADA - GRUPO CAIRO</t>
  </si>
  <si>
    <t>QUALITY OF COOL S.A.C.</t>
  </si>
  <si>
    <t>TORRES GENERAL SERVICE E.I.R.L.</t>
  </si>
  <si>
    <t>T &amp; T FRUITS S.A.</t>
  </si>
  <si>
    <t>COAIRE S.A.C.</t>
  </si>
  <si>
    <t>INDUSTRIAS ALEAMIG E.I.R.L.</t>
  </si>
  <si>
    <t>ORVA SOLUCIONES EMPRESARIALES S.A.C.</t>
  </si>
  <si>
    <t>FLUID CONTROLS PERU SOCIEDAD ANONIMA CERRADA</t>
  </si>
  <si>
    <t>CONDAIRE S.A.C.</t>
  </si>
  <si>
    <t>CLIMATEL S.A.C.</t>
  </si>
  <si>
    <t>TRANSPORTES GLORIA S.A.C.</t>
  </si>
  <si>
    <t>PLASTICOS D S.A.C.</t>
  </si>
  <si>
    <t>G Y S FRIGORISTAS S.A.C.</t>
  </si>
  <si>
    <t>AGROALIMENTOS PERU S.A.C.</t>
  </si>
  <si>
    <t>MECAFER FCH S.A.C.</t>
  </si>
  <si>
    <t>COLD 96 S.A.C.</t>
  </si>
  <si>
    <t>B &amp; E INMOBILIARIA SOCIEDAD ANONIMA CERRADA</t>
  </si>
  <si>
    <t>INVERSIONES BARLOVENTO E.I.R.L.</t>
  </si>
  <si>
    <t>MILYSZ IMPORT PRODUCT E.I.R.L.</t>
  </si>
  <si>
    <t>RESERMIN COMPANY S.A.C.</t>
  </si>
  <si>
    <t>VELEBIT GROUP S.A.C.</t>
  </si>
  <si>
    <t>SERVICIOS E INVERSIONES SAN ANDRES SAC</t>
  </si>
  <si>
    <t>EMTRANSPRO J.C. S.A.C.</t>
  </si>
  <si>
    <t>NEGOCIOS Y SERVICIOS M &amp; G E.I.R.L.</t>
  </si>
  <si>
    <t>HIDRO SELVA INGENIEROS SOCIEDAD ANONIMA CERRADA -</t>
  </si>
  <si>
    <t>DISTRIBUIDORA AVÍCOLA SEBASTIAN PEDRO E.I.R.L.</t>
  </si>
  <si>
    <t>GROMAR INTERNATIONAL SERVICE S.A.C</t>
  </si>
  <si>
    <t>PEÑAFIEL INGENIEROS S.A.C.</t>
  </si>
  <si>
    <t>AIRE &amp; FRIO MULTISERVICIOS S.A.C.</t>
  </si>
  <si>
    <t>RALOSI E.I.R.L.</t>
  </si>
  <si>
    <t>ASOCIACION CIVIL PARADIGMA  - PARADIGMA</t>
  </si>
  <si>
    <t>B Y G REFRIGERACION S.R.L.</t>
  </si>
  <si>
    <t>ZYMADYC SYSTEN SOLUTION S.A.C.</t>
  </si>
  <si>
    <t>DELSUR SAC</t>
  </si>
  <si>
    <t>SERANUTN E.I.R.L.</t>
  </si>
  <si>
    <t>CORPORACION MEDICAL BERTHS S.A.C.</t>
  </si>
  <si>
    <t>MECANICA FINA INDUSTRIAL EMPRESA INDIVIDUAL DE RES</t>
  </si>
  <si>
    <t>CORPORACION TECHNICOLD S.A.C.</t>
  </si>
  <si>
    <t>EXERGIS S.R.L.</t>
  </si>
  <si>
    <t>COVA AIRE S.A.C.</t>
  </si>
  <si>
    <t>SERVICIOS GENERALES KATEC S.A.C.</t>
  </si>
  <si>
    <t>THERMO TEMP METALIC S.A.C.</t>
  </si>
  <si>
    <t>METAVALAR S.A.C.</t>
  </si>
  <si>
    <t>NOTAS DE DULCE SAC</t>
  </si>
  <si>
    <t>NEGOCIACIONES CARYDER S.A.C.</t>
  </si>
  <si>
    <t>TCT CORP. S.A.C.</t>
  </si>
  <si>
    <t>VILLA EXPRESS S.A.C.</t>
  </si>
  <si>
    <t>LUXUS IMPORT AND EXPORT SAC</t>
  </si>
  <si>
    <t>ENERGY FREE S.A.C.</t>
  </si>
  <si>
    <t>FRIOSISTEMAS S.A.C.</t>
  </si>
  <si>
    <t>DELCOMP S.A.C</t>
  </si>
  <si>
    <t>CORPORACION AGROINDUSTRIAL DE FRUTAS Y VERDURAS EX</t>
  </si>
  <si>
    <t>PHARMA ACCOUNT S.A.C.</t>
  </si>
  <si>
    <t>TECNOLOGIA ELECTRONICA INDUSTRIAL S.A.C.</t>
  </si>
  <si>
    <t>AIR FRESH INGENIEROS SAC</t>
  </si>
  <si>
    <t>RENOVATIO COMPUTER E.I.R.L.</t>
  </si>
  <si>
    <t>CORPORACION PUEBLO LIBRE S.A.C</t>
  </si>
  <si>
    <t>TRANSPORTES-SERVICIOS Y REPUESTOS JAIR S.A.C.</t>
  </si>
  <si>
    <t>LA CASA DEL COMPRESOR SOCIEDAD ANONIMA CERRADA-LA</t>
  </si>
  <si>
    <t>SISTEMA INTEGRAL DE VENTILACION SAC</t>
  </si>
  <si>
    <t>CONSORCIO IMPORT SERVICE GROUP S.A.C.</t>
  </si>
  <si>
    <t>WALI FOODS S.A.C.</t>
  </si>
  <si>
    <t>INVERSIONES NIÑO MILAGROSO S.A.C</t>
  </si>
  <si>
    <t>COLD MAX REFRIGERACION S.A.C.</t>
  </si>
  <si>
    <t>ARAMBURU MATRIZ S.A.C.</t>
  </si>
  <si>
    <t>KEYGOM EIRL</t>
  </si>
  <si>
    <t>COGEMSA INGENIEROS S.R.L.</t>
  </si>
  <si>
    <t>AGROINDUSTRIAS LAS FLORES DEL INCA</t>
  </si>
  <si>
    <t>CONSORCIO EJECUTOR DE OBRAS CIVILES Y ELECTRO MECA</t>
  </si>
  <si>
    <t>TRANS-DELCO S.A.C.</t>
  </si>
  <si>
    <t>REFRIGERACION R &amp; S EQUIPOS S.A.C.</t>
  </si>
  <si>
    <t>F Y C CHICKEN S.A.C.</t>
  </si>
  <si>
    <t>INVERSIONES Y SERVICIOS PUNTO BLANCO S.A.C.</t>
  </si>
  <si>
    <t>ASG FRIO E.I.R.L.</t>
  </si>
  <si>
    <t>FESERGENS S.A.C.</t>
  </si>
  <si>
    <t>SALOG S.A.</t>
  </si>
  <si>
    <t>M &amp; M FRIO IMPORT S.A.C.</t>
  </si>
  <si>
    <t>GRUPO MEDICIONES PERU S.A.C.</t>
  </si>
  <si>
    <t>CORPORACION GASTRONOMICA CGN E.I.R.L.</t>
  </si>
  <si>
    <t>CONITERICK DE FRUTAS S.A.C.</t>
  </si>
  <si>
    <t>DISTRIBUCION DE PRODUCTIOS INDUSTRIALES BROWN SAC.</t>
  </si>
  <si>
    <t>LUCAS INDUSTRIAL E.I.R.L.</t>
  </si>
  <si>
    <t>MANGUERAS HIDRAULICAS KAMI SAC</t>
  </si>
  <si>
    <t>C.A.C. INVERSIONES E.I.R.L.</t>
  </si>
  <si>
    <t>EMPRESA COMERCIALIZADORA DE BIENES Y SERVICIOS GEN</t>
  </si>
  <si>
    <t>FRIOTEK SOCIEDAD ANONIMA CERRADA</t>
  </si>
  <si>
    <t>INDUSTRIAL METAL METALICA ZUÑIGA S.R.L.</t>
  </si>
  <si>
    <t>REFAIREMELEC S.A.C</t>
  </si>
  <si>
    <t>MENFLO HERMANOS S.A.C.</t>
  </si>
  <si>
    <t>CORPORACION NORTEÑO MI PERU S.A.C.</t>
  </si>
  <si>
    <t>EQUITRANS PERU S.A.C.</t>
  </si>
  <si>
    <t>TEMP AIR SOCIEDAD ANONIMA CERRADA</t>
  </si>
  <si>
    <t>COOL LIDER TECH S.A.C.</t>
  </si>
  <si>
    <t>EMPRESA DE SERVICIOS GENERALES RARAZ S.A.C.</t>
  </si>
  <si>
    <t>CORPORACION R &amp; H DISEÑO DE INTERIORES S.A.C.</t>
  </si>
  <si>
    <t>CLEAN ROOM &amp; VALIDATION S.A.C.</t>
  </si>
  <si>
    <t>COLD TRADING INVERSIONES S.A.C.</t>
  </si>
  <si>
    <t>CORPORACION CHAUPIS S.A.C</t>
  </si>
  <si>
    <t>TECNI SERVICE J &amp; L E.I.R.L.</t>
  </si>
  <si>
    <t>PHARMASYSTEMS REGULATORY AFFAIRS S.A.C.</t>
  </si>
  <si>
    <t>SOLUCIONES, INGENIERIA Y REPRESENTACIONES CHAVARRI</t>
  </si>
  <si>
    <t>FRIOTECH S.A.C.</t>
  </si>
  <si>
    <t>INDUSTRIAS BENNY E.I.R.L.</t>
  </si>
  <si>
    <t>EMPRESA DE TRANSPORTES MI LUCIANITA S.A.C.</t>
  </si>
  <si>
    <t>SERVICIOS CARE BEBE S.A.C.- SCB S.A.C.</t>
  </si>
  <si>
    <t>SERGE DIANASP E.I.R.L</t>
  </si>
  <si>
    <t>ONDA ALTERNA TECHNOLOGY S.R.L.</t>
  </si>
  <si>
    <t>KD ECOSUPPLY SOLUTIONS S.A.C.</t>
  </si>
  <si>
    <t>ACABADOS INSTALACIONES Y CONTRATISTAS S.A.C.-AINSC</t>
  </si>
  <si>
    <t>TRANSPORTES TAGIGA EIRL</t>
  </si>
  <si>
    <t>RB INGENIEROS S.A.C.</t>
  </si>
  <si>
    <t>SERVICLIMA INTERNATIONAL E.I.R.L.</t>
  </si>
  <si>
    <t>CONCESIONES GREENGUER SOCIEDAD ANONIMA CERRADA</t>
  </si>
  <si>
    <t>INVERSIONES RODAMUNDO S.A.C.</t>
  </si>
  <si>
    <t>ARAUJO MENUDENCIAS Y CARNES S.A.C</t>
  </si>
  <si>
    <t>SISELIN S.R.L.</t>
  </si>
  <si>
    <t>COMERCIAL DANE S.R.L.</t>
  </si>
  <si>
    <t>FRIOLOGISTIC S.A.C.</t>
  </si>
  <si>
    <t>INDUSTRIAS REKORD S E.I.R.L.</t>
  </si>
  <si>
    <t>M &amp; A SERVICIO LOGISTICO INTEGRAL S.A.C. - MASELI S.A.C.</t>
  </si>
  <si>
    <t>EQUIPUS S.A.C.</t>
  </si>
  <si>
    <t>DYS ENGINEERING SERVICE S.A.C.</t>
  </si>
  <si>
    <t>KSF CONTRATISTAS GENERALES E.I.R.L.</t>
  </si>
  <si>
    <t>PESQUERA ABC SAC</t>
  </si>
  <si>
    <t>PESQUERA NIVAMA S.A.C.</t>
  </si>
  <si>
    <t>INCA LAND FARMS S.A.C.</t>
  </si>
  <si>
    <t>PESQUERA HERMANOS CORDOVA S.A.C.</t>
  </si>
  <si>
    <t>REFRIGERADOS FISHOLG &amp; HIJOS SAC</t>
  </si>
  <si>
    <t>CONSTRUCTORA ALACID SAC</t>
  </si>
  <si>
    <t>INVERSIONES SANTA CLARITA SRL</t>
  </si>
  <si>
    <t>HARISERVICE SAC</t>
  </si>
  <si>
    <t>CC TROPICALES S.A.C.</t>
  </si>
  <si>
    <t>PESQUERA TIERRA COLORADA SOCIEDAD ANONIMA CERRADA-</t>
  </si>
  <si>
    <t>ALGAMAR E.I.R.L.</t>
  </si>
  <si>
    <t>JHOJAMA S.R.L.</t>
  </si>
  <si>
    <t>PLASTICOS AGRICOLAS Y GEOMEMBRANAS S.A.C.</t>
  </si>
  <si>
    <t>PROCESOS AGROINDUSTRIALES S.A.C.</t>
  </si>
  <si>
    <t>SOCITEC SERVICIOS S.R.L.</t>
  </si>
  <si>
    <t>FABRICA DE HIELO TAVARIN E.I.R.L.</t>
  </si>
  <si>
    <t>REPRESENTACIONES CAFABRU E.I.R.L.</t>
  </si>
  <si>
    <t>COLANFISH S.A.C.</t>
  </si>
  <si>
    <t>"STAR OF THE NORTH S.R.L."</t>
  </si>
  <si>
    <t>REPRESENTACIONES  Y  SERVICIOS GENERALES  ACARO  E</t>
  </si>
  <si>
    <t>SPRING VALLEY FRUIT S.A.C.</t>
  </si>
  <si>
    <t>JUMAR PERU S.A.C.</t>
  </si>
  <si>
    <t>NORTH PERU SERVIS E.I.R.L.</t>
  </si>
  <si>
    <t>TROPICAL FRUIT TRADING PERU SOCIEDAD ANONIMA CERRA</t>
  </si>
  <si>
    <t>AGROPACKING EXPORT S.A.</t>
  </si>
  <si>
    <t>CENTRO DE PROCESAMIENTO PRIMARIO ISABEL GOMEZ DE V</t>
  </si>
  <si>
    <t>M Y M VENTAS Y SERVICIOS SOCIEDAD COMERCIAL DE RES</t>
  </si>
  <si>
    <t>MEGA SHOP FRIO SCRL</t>
  </si>
  <si>
    <t>AIRE ACONDICIONADO AUTOMOTRIZ MENA E.I.R.L.</t>
  </si>
  <si>
    <t>AGROPESCA DEL PERU SOCIEDAD ANONIMA CERRADA</t>
  </si>
  <si>
    <t>HIELMAR SOCIEDAD ANONIMA CERRADA</t>
  </si>
  <si>
    <t>SERTER PERU E.I.R.L.</t>
  </si>
  <si>
    <t>PIURA SEAFOOD S.A.C</t>
  </si>
  <si>
    <t>PIURA MEGA SERVICE EMPRESA INDIVIDUAL DE RESPONSAB</t>
  </si>
  <si>
    <t>EMPRESA PESQUERA ACUIBERLIN S.A.</t>
  </si>
  <si>
    <t>CLIMAFRESH EMPRESA INDIVIDUAL DE RESPONSABILIDAD L</t>
  </si>
  <si>
    <t>COSTA MIRA S.A.C</t>
  </si>
  <si>
    <t>EMPRESA PESQUERA ACAYSER EMPRESA INDIVIDUAL DE RESPONSABILIDAD LIMITADA</t>
  </si>
  <si>
    <t>FRIO SEGURO S.R.L.</t>
  </si>
  <si>
    <t>SOLIMAR INDUSTRIA E.I.R.L.</t>
  </si>
  <si>
    <t>DELKA SERVICE E.I.R.L.</t>
  </si>
  <si>
    <t>REFRIGERACION HOJEMA S.R.L.</t>
  </si>
  <si>
    <t>WELDING METALS COSTRUZIONE E INSTALLAZIONE E.I.R.L</t>
  </si>
  <si>
    <t>NISARANA INGENIEROS E.I.R.L.</t>
  </si>
  <si>
    <t>ELECTROMECANIC SERVICE EMPRESA INDIVIDUAL DE RESPO</t>
  </si>
  <si>
    <t>M &amp; N CONTRATISTAS E.I.R.L.</t>
  </si>
  <si>
    <t>FRIGORIFICO MANU EIRL</t>
  </si>
  <si>
    <t>AGROPECUARIA HIDALGO E.I.R.L.</t>
  </si>
  <si>
    <t>MADERERA RIO ACRE S.A.C.</t>
  </si>
  <si>
    <t>COPESUR S.A.C.</t>
  </si>
  <si>
    <t>INSTRUMENTOS Y SISTEMAS.E.I.R.L</t>
  </si>
  <si>
    <t>ALMACEN FRIGORIFICO DEL SUR S.C.R.LTDA</t>
  </si>
  <si>
    <t>TECNICENTRO SUR ORIENTE E.I.R.L.</t>
  </si>
  <si>
    <t>EL ESPEJO SOCIEDAD ANONIMA CERRADA - EL ESPEJO S.A.C.</t>
  </si>
  <si>
    <t>ASOCIACION CARITAS MADRE DE DIOS</t>
  </si>
  <si>
    <t>SERVICIOS ELECTRO GRISMO E.I.R.L.</t>
  </si>
  <si>
    <t>FRIGORIFICOS INKA DISTRIBUCIONES SAC</t>
  </si>
  <si>
    <t>PINCHEC INVERSIONES SOCIEDAD COMERCIAL DE RESPONSA</t>
  </si>
  <si>
    <t>S &amp; S INVERSIONES EMPRESA INDIVIDUAL DE RESPONSABILIDAD LIMITADA</t>
  </si>
  <si>
    <t>COMPAñIA AGROINDUSTRIAL DE FRUTAS TROPICALES SOCIE</t>
  </si>
  <si>
    <t>O &amp; M CONTRATISTAS SOCIEDAD ANONIMA CERRADA</t>
  </si>
  <si>
    <t>MEJIA Y ASOCIADOS SRL</t>
  </si>
  <si>
    <t>AGROINDUSTRIAL EL TAMBO EIRL.</t>
  </si>
  <si>
    <t>REPRESENTACIONES BIO MEDICA SERVIS SOCIEDAD COMERC</t>
  </si>
  <si>
    <t>COPROSUR INGS SRL</t>
  </si>
  <si>
    <t>REFRIGERACION FRIO TOTAL E.I.R.L.</t>
  </si>
  <si>
    <t>FRIO ORIENTE E.I.R.L.</t>
  </si>
  <si>
    <t>CORPORACION DE AIRE ACONDICIONADO Y REFRIGERACION</t>
  </si>
  <si>
    <t>FRIO ART E.I.R.L.</t>
  </si>
  <si>
    <t>IMPORTACIONES MONTERO E.I.R.L.</t>
  </si>
  <si>
    <t>AGROINDUSTRIAS SHADAI SOCIEDAD COMERCIAL DE RESPO</t>
  </si>
  <si>
    <t>MULTISERVICIOS TRANS PLUS EIRL</t>
  </si>
  <si>
    <t>MULTISERVICIOS MAQUIRENT S.R.L</t>
  </si>
  <si>
    <t>RUBI GAMING S.A.C</t>
  </si>
  <si>
    <t>ICE STORM E.I.R.L.</t>
  </si>
  <si>
    <t>DISEÑOS Y FABRICACIONES S.R.L.</t>
  </si>
  <si>
    <t>SERVICIOS PESQUEROS DISMAR SOCIEDAD ANONIMA CERRAD</t>
  </si>
  <si>
    <t>JS LOGISTIC AND SERVICE E.I.R.L.</t>
  </si>
  <si>
    <t>CORPESMAR S.A.C.</t>
  </si>
  <si>
    <t>SERVICIOS GENERALES DEL NORTE PIURA E.I.R.L.</t>
  </si>
  <si>
    <t>GRUPO PERUANO DE SERVICIOS Y ABASTECIMIENTOS S.A.C</t>
  </si>
  <si>
    <t>INVERSIONES Y SERVICIOS DAJA S.R.L.</t>
  </si>
  <si>
    <t>IMPROFROST SOCIEDAD COMERCIAL DE RESPONSABILIDAD L</t>
  </si>
  <si>
    <t>Y &amp; R CIA S.R.L.</t>
  </si>
  <si>
    <t>NORTH PERU TRADER S.A.C.</t>
  </si>
  <si>
    <t>ECOSAC AGRICOLA S.A.C.</t>
  </si>
  <si>
    <t>SERMEISA E.I.R.L.</t>
  </si>
  <si>
    <t>TGI INGENIERIA E.I.R.L</t>
  </si>
  <si>
    <t>MANGO TRADING S.R.L.</t>
  </si>
  <si>
    <t>HIELO SAN PEDRO DEL CHIRA E.I.R.L</t>
  </si>
  <si>
    <t>INGECON ELECTRIC ASOCIADOS S.A.C.</t>
  </si>
  <si>
    <t>FRIGORIFICO TAURO EIRL</t>
  </si>
  <si>
    <t>CAMAL VALLE VERDE S.A.C.</t>
  </si>
  <si>
    <t>AVICOLA SAN LUIS S.A.C</t>
  </si>
  <si>
    <t>EXPORCARAL S.A.C.</t>
  </si>
  <si>
    <t>CEVIVE E.I.R.L.</t>
  </si>
  <si>
    <t>FRIO ELECTRO WSF S.A.C</t>
  </si>
  <si>
    <t>PROCESADORA PACKING-MAITO S.A.C.</t>
  </si>
  <si>
    <t>MULTISERVICIOS FRIO SELVA E.I.R.L.</t>
  </si>
  <si>
    <t>BOTICA LA INMACULADA S.A.C.</t>
  </si>
  <si>
    <t>AGROINDUSTRIAS NICOLLE E.I.R.L.</t>
  </si>
  <si>
    <t>MLS INGS.S.A.C.</t>
  </si>
  <si>
    <t>FRIO ELECTRO MED E.I.R.L.</t>
  </si>
  <si>
    <t>REFRINORT E.I.R.L</t>
  </si>
  <si>
    <t>NEGOCIACIONES E INVERSIONES DORAL S.A.C.</t>
  </si>
  <si>
    <t>AGROINDUSTRIAS DANE SRL</t>
  </si>
  <si>
    <t>CONSTRUCTORA Y SERVICIOS GENERALES HIROAKI S.A.C.</t>
  </si>
  <si>
    <t>SERVICIOS GENERALES THE DOLPHIN S.A.C.</t>
  </si>
  <si>
    <t>ENERGIA Y CONTROLES INDUSTRIALES E.I.R.L.</t>
  </si>
  <si>
    <t>EMPRESA DE REFRIGERACION Y AIRE ACONDICIONADO FRIO</t>
  </si>
  <si>
    <t>ALPINA CONTRATISTAS GENERALES S.R.L.</t>
  </si>
  <si>
    <t>CONMARTACNA S.A.C.</t>
  </si>
  <si>
    <t>IMPORT Y EXPORT MELFRUT E.I.R.L.</t>
  </si>
  <si>
    <t>3V INVERSIONES E.I.R.L.</t>
  </si>
  <si>
    <t>FUNDO LA NORIA SOCIEDAD ANONIMA CERRADA</t>
  </si>
  <si>
    <t>HVAC ELECTRIC SRL</t>
  </si>
  <si>
    <t>REPUESTOS EBENEZER E.I.R.L.</t>
  </si>
  <si>
    <t>EMPRESA LOGISTICA MAURRODRI S.A.C.</t>
  </si>
  <si>
    <t>MAKIWOON EMPRESA INDIVIDUAL DE RESPONSABILIDAD LIM</t>
  </si>
  <si>
    <t>TRANSPORTES FARAMIR E.I.R.L.</t>
  </si>
  <si>
    <t>EXPRESS TRANSVISA E.I.R.L.</t>
  </si>
  <si>
    <t>CATARINA MAR S.A.C.</t>
  </si>
  <si>
    <t>PESQUERA CAPLINA EMPRESA INDIVIDUAL DE RESPONSABIL</t>
  </si>
  <si>
    <t>GLARA EMPRESA INDIVIDUAL DE RESPONSABILIDAD LIMITA</t>
  </si>
  <si>
    <t>FRIGORIFICOS KOBEFOOD SOCIEDAD ANONIMA CERRADA - F</t>
  </si>
  <si>
    <t>INVERSIONES TURISTICAS G &amp; P S.A.C.</t>
  </si>
  <si>
    <t>INVERSIONES BCR E.I.R.L</t>
  </si>
  <si>
    <t>PESQUERA SAN DIEGO EMPRESA INDIVIDUAL DE RESPONSAB</t>
  </si>
  <si>
    <t>TRANSPORTES RENZO ARIAS BERRIOS EMPRESA INDIVIDUAL</t>
  </si>
  <si>
    <t>ESTRATEGIA INTEGRAL &amp; CONSULTORES S.R.L.</t>
  </si>
  <si>
    <t>GANADERIA D.J. S.A.C.</t>
  </si>
  <si>
    <t>SAN CARLOS INVERSIONES GENERALES - HUACHO SAC</t>
  </si>
  <si>
    <t>T&amp;C TECNOLOGIA Y CONSTRUCCION S.R.L.</t>
  </si>
  <si>
    <t>CBW PROYECTOS Y CONSTRUCCIONES METALICAS SRL</t>
  </si>
  <si>
    <t>NEGOCIACIONES PARACAS E.I.R.L.</t>
  </si>
  <si>
    <t>FRIO DEL SUR INGENIEROS S.A.C.</t>
  </si>
  <si>
    <t>TIENDAS ROJAS EXPRESS E.I.R.L.</t>
  </si>
  <si>
    <t>AIR SERV E.I.R.L</t>
  </si>
  <si>
    <t>FRIOTEAM S.A.C.</t>
  </si>
  <si>
    <t>MAQUINARIAS E INVERSIONES DEL SUR S.A.C.</t>
  </si>
  <si>
    <t>FRIOTECNIA INGENIEROS P &amp; A S.A.C.</t>
  </si>
  <si>
    <t>CMAD S.R.L.</t>
  </si>
  <si>
    <t>COMERCIALIZADORA MAFASA S.A.C.</t>
  </si>
  <si>
    <t>FRIO STORE S.A.C.</t>
  </si>
  <si>
    <t>AGRICOLA GANADERA LAS CANELAS S.A.C.</t>
  </si>
  <si>
    <t>MOQUEGUA TURISMO S.R.LTDA.</t>
  </si>
  <si>
    <t>SERVICIOS GENERALES CANDIOTI E.I.R.L.</t>
  </si>
  <si>
    <t>YURAQ CORPORACION E.I.R.L.</t>
  </si>
  <si>
    <t>ICE COLD S.A.C.</t>
  </si>
  <si>
    <t>GNI S.A.C.</t>
  </si>
  <si>
    <t>JACSONI E.I.R.L.</t>
  </si>
  <si>
    <t>JUAN ANDRES DAVILA BUSTAMANTE E.I.R.L.</t>
  </si>
  <si>
    <t>REFRIMEDYS S.R.L.</t>
  </si>
  <si>
    <t>SERVICIO DE MANTENIMIENTO MECANICO-INDUSTRIAL &amp; PR</t>
  </si>
  <si>
    <t>NEGOCIOS Y DISTRIBUCIONES JDC S.A.C.</t>
  </si>
  <si>
    <t>GRUPO LLAMCCAYA S.R.L.</t>
  </si>
  <si>
    <t>J &amp; GR ELABORACION DE PROYECTOS OBRAS Y SERVICIOS</t>
  </si>
  <si>
    <t>AIR SOLUTION SYSTEMS S.A.C.</t>
  </si>
  <si>
    <t>RAYBURN TRADING COMPANY S.A.C.</t>
  </si>
  <si>
    <t>ENERGIA &amp; SOLUCIONES S.A.C.</t>
  </si>
  <si>
    <t>DISTRIBUIDORA DE ALIMENTOS REYNA EIRL</t>
  </si>
  <si>
    <t>COMERCIAL ELECTRICA PRADO S.A.C.</t>
  </si>
  <si>
    <t>TECNICOS DEL FRIO Y CALOR E.I.R.L.</t>
  </si>
  <si>
    <t>M Y S TECNOLOGIA S.A.C.</t>
  </si>
  <si>
    <t>IMPORTACIONES SEÑOR DE HUAMANTANGA S.A.C.</t>
  </si>
  <si>
    <t>MAGHA S.A.C.</t>
  </si>
  <si>
    <t>AVINDUSTRIA B Y M S.R.L.</t>
  </si>
  <si>
    <t>MAXIMO QUISPE HERRERA E.I.R.L.</t>
  </si>
  <si>
    <t>MGF SUMINISTROS INDUSTRIALES S.A.C.</t>
  </si>
  <si>
    <t>ENERSYS IND S.A.C.</t>
  </si>
  <si>
    <t>OVERPRIME MANUFACTURING S.A.C.</t>
  </si>
  <si>
    <t>CORPORACION FRIGHOR S.A.C.</t>
  </si>
  <si>
    <t>CORPORACION GASTRONOMICA S.A.C.</t>
  </si>
  <si>
    <t>GEMM SERVICIOS GENERALES SOCIEDAD DE RESPONSABILID</t>
  </si>
  <si>
    <t>MAGUIÑA SERVICES EIRL</t>
  </si>
  <si>
    <t>COMPANY CONTRACTORS EIRL</t>
  </si>
  <si>
    <t>IGLUVAN S.A.C.</t>
  </si>
  <si>
    <t>HANTOF TEKPESA GROUP E.I.R.L.</t>
  </si>
  <si>
    <t>VULCABELTS S.A.C.</t>
  </si>
  <si>
    <t>FRIOMET E.I.R.L.</t>
  </si>
  <si>
    <t>LIMARCE TOURS S.A.C.</t>
  </si>
  <si>
    <t>ROBMAR S.A.C.</t>
  </si>
  <si>
    <t>TRANSPORTES Y SERVICIOS ANDIA TOURS SAC</t>
  </si>
  <si>
    <t>CALOR Y FRIO INGENIEROS</t>
  </si>
  <si>
    <t>LRS SERVICIOS GENERALES</t>
  </si>
  <si>
    <t>BEMG S.A.C.</t>
  </si>
  <si>
    <t>CONSTRUCTORA AMISTAD Q.M. SOCIEDAD ANONIMA CERRADA-CONSTRUCTORA AMISTAD Q.M. S.A.C.</t>
  </si>
  <si>
    <t>COMERCIAL HIGH COLD E.I.R.L</t>
  </si>
  <si>
    <t>REPRESENTACIONES ELICAR S.R.L.</t>
  </si>
  <si>
    <t>PDL OPTIMIZACION INDUSTRIAL EIRL</t>
  </si>
  <si>
    <t>TECNOLOGIA EN AIRE FRIO Y CALIENTE</t>
  </si>
  <si>
    <t>RECOLD IMPORT EIRL</t>
  </si>
  <si>
    <t>EMPRESA DE TRANSPORTES TURISMO IMPERIAL SAC</t>
  </si>
  <si>
    <t>EQUIPAMIENTOS &amp; SERVICIOS SALAZAR S.A.C.</t>
  </si>
  <si>
    <t>IMPORT &amp; EXPORT LUCIANA E.I.R.L.</t>
  </si>
  <si>
    <t>AUTOMOTORES MAX SOCIEDAD ANONIMA CERRADA</t>
  </si>
  <si>
    <t>TRANSPORTES &amp; SERVICIOS DAVILA E.I.R.L.</t>
  </si>
  <si>
    <t>SUMINISTROS E INVERSIONES DEL PERU E.I.R.L.</t>
  </si>
  <si>
    <t>AMERICORP GROUP SOCIEDAD ANONIMA CERRADA</t>
  </si>
  <si>
    <t>RESTAURANT &amp; EVENTOS ROSITA E.I.R.L.</t>
  </si>
  <si>
    <t>AROMAS CAFE DELICATESSEN SAC</t>
  </si>
  <si>
    <t>DUCTOR S.A.C.</t>
  </si>
  <si>
    <t>TERMO FREEZE J Y K S.A.</t>
  </si>
  <si>
    <t>LOGITEC PERU S.A.C.</t>
  </si>
  <si>
    <t>AXIOMA TEC E.I.R.L.</t>
  </si>
  <si>
    <t>EMPRESA DE TRANSPORTES MULTISERVICIOS PACHECO S.A.</t>
  </si>
  <si>
    <t>INDUSTRIAL COMERCIAL POSEIDON SOCIEDAD ANONIMA CER</t>
  </si>
  <si>
    <t>RAMEZ SERVICIOS INTEGRALES Y NEGOCIOS INTERNACIONA</t>
  </si>
  <si>
    <t>EMPOL SAC</t>
  </si>
  <si>
    <t>CORPORACION J. VALDERRAMA SAC</t>
  </si>
  <si>
    <t>CONSTRUCTORA E INVERSIONES Y SERVICIOS MULTIPLES R</t>
  </si>
  <si>
    <t>INMOBILIARIA ITALICA S.A.C</t>
  </si>
  <si>
    <t>DIBASERV CONSULTORIA Y SERVICIOS GENERALES S.A.C.</t>
  </si>
  <si>
    <t>SOS LOGISTICO S.R.L</t>
  </si>
  <si>
    <t>PESCADOS CAPITALES S.A.C.</t>
  </si>
  <si>
    <t>REFRI-TECH SAC</t>
  </si>
  <si>
    <t>ATHERM DOOR S.A.C</t>
  </si>
  <si>
    <t>HERRERA THERMAL CONFORT SERVICES S.R.L</t>
  </si>
  <si>
    <t>C &amp; S DON BOSCO EMPRESA INDIVIDUAL DE RESPONSABILI</t>
  </si>
  <si>
    <t>BIO ENERGIAS LIMPIAS PERU S.A.C.</t>
  </si>
  <si>
    <t>TL SYSTEMSS S.A.C. - TL SYS S.A.C.</t>
  </si>
  <si>
    <t>CLIMALAB SAC</t>
  </si>
  <si>
    <t>GRUPO LIZMAR S.A.C.</t>
  </si>
  <si>
    <t>REFRISERVIS S.A.C.</t>
  </si>
  <si>
    <t>MEDICAS´S HEALTH SOLUTIONS SAC</t>
  </si>
  <si>
    <t>TROPICAL HARVEST S.A.C.</t>
  </si>
  <si>
    <t>ARSENNA S.A.C</t>
  </si>
  <si>
    <t>GOLDEN RAY S.A.C.</t>
  </si>
  <si>
    <t>ICE COLD EL HUASCARAN SAC</t>
  </si>
  <si>
    <t>OCEAN HARVEST SAC</t>
  </si>
  <si>
    <t>VISON` S S.A.C</t>
  </si>
  <si>
    <t>METAL ARA S.A.C.</t>
  </si>
  <si>
    <t>ALTAMAR FOODS PERU S.A.C.</t>
  </si>
  <si>
    <t>MANGIARE FOODS S.A.C.</t>
  </si>
  <si>
    <t>REFRIGERACION GONGORA S.A.C.</t>
  </si>
  <si>
    <t>LIVAL IMPORTACIONES Y REPRESENTACIONES E.I.R.L.</t>
  </si>
  <si>
    <t>AUTOBOUTIQUE MURAMA CAR S.A.C. AMCAR S.A.C.</t>
  </si>
  <si>
    <t>INVERSIONES KAMIMBA SAC</t>
  </si>
  <si>
    <t>FULL ICE E.I.R.L</t>
  </si>
  <si>
    <t>SERMICOM AIR S.A.C.</t>
  </si>
  <si>
    <t>REFRIGERACION SANDY S.A.C</t>
  </si>
  <si>
    <t>MIMOJAIN S.A.C.</t>
  </si>
  <si>
    <t>TRANSPORTE PASO A PASO E.I.R.L.</t>
  </si>
  <si>
    <t>INDUSTRIA ALIMENTARIA HUACARIZ  S.A.C.</t>
  </si>
  <si>
    <t>FRIOTER EIRL</t>
  </si>
  <si>
    <t>DELTALAB PERU E.I.R.L.</t>
  </si>
  <si>
    <t>FASTER INGENIEROS S.A.C.</t>
  </si>
  <si>
    <t>OPERADORES LOGISTICOS VALLE S.A.C.</t>
  </si>
  <si>
    <t>COLD POLAR E.I.R.L.</t>
  </si>
  <si>
    <t>PREMIUM FLOWERS S.A.C.</t>
  </si>
  <si>
    <t>GREEN COOL S.A.C.</t>
  </si>
  <si>
    <t>FROZEN FOODS S.A.C.</t>
  </si>
  <si>
    <t>CSG MEDICAL DENT S.A.C.</t>
  </si>
  <si>
    <t>INDUSTRIAS DEL FRIO FA MAU S.A.C.</t>
  </si>
  <si>
    <t>RMJ REFRIGERACION E.I.R.L</t>
  </si>
  <si>
    <t>PERU INTERNATIONAL IMPORTS E.I.R.L</t>
  </si>
  <si>
    <t>FERRETERIA INDUSTRIAL G &amp; C E.I.R.L.</t>
  </si>
  <si>
    <t>AIR INGENIERIA AMBIENTAL S.A.C.</t>
  </si>
  <si>
    <t>INVERSIONES FERRETERAS REYES S.A.C.</t>
  </si>
  <si>
    <t>GRUPO SG-INGENIERIA S.A.C.</t>
  </si>
  <si>
    <t>REFRIGERACION SUCLUPE SAC</t>
  </si>
  <si>
    <t>INVERSIONES DASULL S.A.C.</t>
  </si>
  <si>
    <t>CAMPRISA SAC.</t>
  </si>
  <si>
    <t>TSI TECNOLOGIA SOLUCIONES INDUSTRIALES SAC</t>
  </si>
  <si>
    <t>AIRES DEL MUNDO PERU S.A.C</t>
  </si>
  <si>
    <t>HT INGENIERIA &amp; CONSULTORIA S.A.C</t>
  </si>
  <si>
    <t>INVERSIONES BERNAL E.I.R.L.</t>
  </si>
  <si>
    <t>AAT INTEGRAL SOLUTIONS S.A.C</t>
  </si>
  <si>
    <t>DIAL CONTRATISTAS GENERALES S.A.C.</t>
  </si>
  <si>
    <t>ROMAN TOURS S.A.C</t>
  </si>
  <si>
    <t>DISCOVER SOLUTION S.A.C.</t>
  </si>
  <si>
    <t>CRM SOLUTION S.A.C</t>
  </si>
  <si>
    <t>CONSORCIO COSAPI - JOHESA</t>
  </si>
  <si>
    <t>RAVEN TECH CORP S.A.C.</t>
  </si>
  <si>
    <t>CORPORACION HANDSCRAFT E.I.R.L.</t>
  </si>
  <si>
    <t>FRIOGIMSAD EIRL</t>
  </si>
  <si>
    <t>GRUPO AUTOCLIMA S.A.C</t>
  </si>
  <si>
    <t>SERENDIPIA S.A.C.</t>
  </si>
  <si>
    <t>CLIMAYRE S.A.C</t>
  </si>
  <si>
    <t>J.S. SERVICIOS INTEGRALES E.I.R.L.</t>
  </si>
  <si>
    <t>MINING &amp; SOLUTION CONSTRUCTION GROUP S.A</t>
  </si>
  <si>
    <t>CONSORCIO FRIOCONTROL S.A.C</t>
  </si>
  <si>
    <t>MICHAEL ELECTRO INDUSTRIAL SAC</t>
  </si>
  <si>
    <t>MARIARANDA SOCIEDAD ANONIMA CERRADA</t>
  </si>
  <si>
    <t>TRICTO S.A.C</t>
  </si>
  <si>
    <t>GLOBAL PARTS PERU SAC</t>
  </si>
  <si>
    <t>INTERCOOL PERU S.R.L.</t>
  </si>
  <si>
    <t>J &amp; K SERVICIOS INTEGRALES EIRL</t>
  </si>
  <si>
    <t>AGM CONSULTORES Y EJECUTORES S.A.C</t>
  </si>
  <si>
    <t>PROCESADOS AL LIMITE S.A.C.</t>
  </si>
  <si>
    <t>CORPORACION S &amp; L S.A.C</t>
  </si>
  <si>
    <t>REFRIGERACION INDUSTRIAL K &amp; C S.A.C.</t>
  </si>
  <si>
    <t>AIRSON S.A.C.</t>
  </si>
  <si>
    <t>PROVENF S.A.C.</t>
  </si>
  <si>
    <t>CLIMA COMFORT S.A.C</t>
  </si>
  <si>
    <t>POYECTOS DEL FRIO SAC</t>
  </si>
  <si>
    <t>NUTRIBEM S.A.C.</t>
  </si>
  <si>
    <t>TECNICA INDUSTRIAL E Y S E.I.R.L.</t>
  </si>
  <si>
    <t>J &amp; J MACIAS INVERSIONES S.A.C</t>
  </si>
  <si>
    <t>YAPA PRESTAMOS S.A.C.</t>
  </si>
  <si>
    <t>FASGREL S.A.C.</t>
  </si>
  <si>
    <t>CORPORACION BAYO E.I.R.L.</t>
  </si>
  <si>
    <t>20538122018 - TAI TEC SOLUTIONS SOCIEDAD COMERCIAL</t>
  </si>
  <si>
    <t>TRANSPORTES GASPAR ZACARIAS EXPRESS EMPRESA INDIVIDUAL DE RESPONSABILIDAD LIMITADA-TRANS GAZA EXPRES</t>
  </si>
  <si>
    <t>ESCUELA DE REFRIGERACION DEL PERU S.A.C.</t>
  </si>
  <si>
    <t>MASA EXPRESS INTERNATIONAL S.A.C.</t>
  </si>
  <si>
    <t>SERCRAR S.A.C</t>
  </si>
  <si>
    <t>CORPORACION AIRE ARLIN SAC</t>
  </si>
  <si>
    <t>CARNES J. MENDOZA SOCIEDAD ANONIMA CERRADA</t>
  </si>
  <si>
    <t>MULTISERVICIOS LOREN´S E.I.R.L</t>
  </si>
  <si>
    <t>PROYTER &amp; HACHUBA E.I.R.L.</t>
  </si>
  <si>
    <t>AIR COOL SERVICE S.A.C</t>
  </si>
  <si>
    <t>COMPAÑIA KAYSER S.A.C</t>
  </si>
  <si>
    <t>BEBIDAS RTD S.A.C.</t>
  </si>
  <si>
    <t>CORPORACION FRIOTEMP S.A.C.</t>
  </si>
  <si>
    <t>N&amp;G METALGAS SAC</t>
  </si>
  <si>
    <t>ELECTRO SERVICIOS TECNICOS SOCIEDAD ANONIMA CERRAD</t>
  </si>
  <si>
    <t>AGENCIA DE ADUANA CACERES E.I.R.L.</t>
  </si>
  <si>
    <t>FRIKRA E.I.R.L</t>
  </si>
  <si>
    <t>POLIENVASES GROUP SOCIEDAD ANONIMA CERRADA</t>
  </si>
  <si>
    <t>INGENIERIA DE PROYECTO ASTO SOCIEDAD ANONIMA CERR</t>
  </si>
  <si>
    <t>INDUSTRIAS BASA SOCIEDAD ANONIMA CERRADA-INDUBASA</t>
  </si>
  <si>
    <t>JIAL DEL PERU E.I.R.L</t>
  </si>
  <si>
    <t>COMERCIALIZADORA METROLOGICA S.A.C. -  C METROLOGI</t>
  </si>
  <si>
    <t>J &amp; C TRANSFRIO S.A.C.</t>
  </si>
  <si>
    <t>TECNEL TRADING COMPANY E.I.R.L</t>
  </si>
  <si>
    <t>INVERSIONES FELIPE &amp; MARIA FERNANDA SOCIEDAD ANONI</t>
  </si>
  <si>
    <t>DRAEGER PERU S.A.C.</t>
  </si>
  <si>
    <t>FABRINOX INGENIEROS  S.A.C</t>
  </si>
  <si>
    <t>SERVICIO DE TRANSPORTE MEJIA S.A.C.</t>
  </si>
  <si>
    <t>RODRIGO DISTRIBUCION TRANSPORTE Y ALMACENAJE S.A.</t>
  </si>
  <si>
    <t>AIR SERVICE L Y C IMPORT  SAC</t>
  </si>
  <si>
    <t>PORTAN SOCIEDAD ANONIMA</t>
  </si>
  <si>
    <t>ENERGYSA CORPORATION S.A.C.</t>
  </si>
  <si>
    <t>NAV AIR CONDITIONING AND VENTILATION SAC</t>
  </si>
  <si>
    <t>AIR COOL GENERAL SERVIS E.I.R.L.</t>
  </si>
  <si>
    <t>CENFRICO E.I.R.L.</t>
  </si>
  <si>
    <t>REFRIGERACION FRIOMAG S.A.C</t>
  </si>
  <si>
    <t>CRUCEÑO SAC</t>
  </si>
  <si>
    <t>GRUPO CANTO S.A.C</t>
  </si>
  <si>
    <t>JAHEAR CONTRATISTAS GENERALES S.A.C.</t>
  </si>
  <si>
    <t>PACSER EIRL</t>
  </si>
  <si>
    <t>INSTANT COLD S.A.C.</t>
  </si>
  <si>
    <t>CORPORACION DEL AIRE SAC</t>
  </si>
  <si>
    <t>NYSAE S.A.C</t>
  </si>
  <si>
    <t>ELEKTRUM FERRETERA SAC</t>
  </si>
  <si>
    <t>PERTOM REFRIGER S.A.C</t>
  </si>
  <si>
    <t>TESOROS DEL CAMPO S.A.C.</t>
  </si>
  <si>
    <t>UNION LATIN EXPRESS S.A.C</t>
  </si>
  <si>
    <t>FRIO CONFORT PERU EIRL</t>
  </si>
  <si>
    <t>J&amp;B INSYTE SOCIEDAD ANONIMA CERRADA</t>
  </si>
  <si>
    <t>TECNOLOGIA EN FRIO INDUSTRIAL EIRL</t>
  </si>
  <si>
    <t>MOLISAM I S.A.C.</t>
  </si>
  <si>
    <t>REPRESENTACIONES Y SERVICIOS DELCHA S.R.L.</t>
  </si>
  <si>
    <t>- C&amp;P INDUSTRIAL AND MINING SUPPLIES S.A.C.</t>
  </si>
  <si>
    <t>FRIO´S ELECTRICIDAD E.I.R.L.</t>
  </si>
  <si>
    <t>SERVINMED E.I.R.L.</t>
  </si>
  <si>
    <t>EQUINGRUP S.A.C.</t>
  </si>
  <si>
    <t>HRG CONSTRUCTORA S.R.L.</t>
  </si>
  <si>
    <t>GRUPO DN S.A.C.</t>
  </si>
  <si>
    <t>GRUPO TREVEJO &amp; AÑORGA E.I.R.L.</t>
  </si>
  <si>
    <t>COMERCIALIZADORA Y PROCESADORA DE ALIMENTOS VIRGEN</t>
  </si>
  <si>
    <t>EMBOTELLADORA Y COMERCIALIZADORA YADEZA E.I.R.L.</t>
  </si>
  <si>
    <t>SAGA FALABELLA IQUITOS SAC</t>
  </si>
  <si>
    <t>MFK E.I.R.L.</t>
  </si>
  <si>
    <t>HINOX SERVICE ING S E.I.R.L</t>
  </si>
  <si>
    <t>J &amp; M REFRIGERACION E.I.R.L.</t>
  </si>
  <si>
    <t>SERVICIOS GENERALES S&amp;Y E.I.R.L.</t>
  </si>
  <si>
    <t>INVERSIONES FEGOMAR S.A.C.</t>
  </si>
  <si>
    <t>VIA VERDE S.A.C.</t>
  </si>
  <si>
    <t>GRUPO EMPRESARIAL MINERO M.S. S.A.C.</t>
  </si>
  <si>
    <t>SERVICIOS GENERALES OSAN E.I.R.L.</t>
  </si>
  <si>
    <t>FUNDO LA KIARITA SAC</t>
  </si>
  <si>
    <t>CAYNARACHI S.A.</t>
  </si>
  <si>
    <t>REFRIGERACION EN MINERIA EMPRESA INDIVIDUAL DE RES</t>
  </si>
  <si>
    <t>ZOCARUDA CONTRATISTAS GENERALES S.A.C.</t>
  </si>
  <si>
    <t>GRUPO SANTANDER SOCIEDAD ANONIMA CERRADA</t>
  </si>
  <si>
    <t>AGROINCA S.A.C.</t>
  </si>
  <si>
    <t>COOPERATIVA AGROBOSQUE</t>
  </si>
  <si>
    <t>PESQUERA MAJAT S.A.C.</t>
  </si>
  <si>
    <t>SERVICIOS GENERALES JVEC S.A.C.</t>
  </si>
  <si>
    <t>INDUSTRIA INOX S.R.L.</t>
  </si>
  <si>
    <t>RYLAN SAC</t>
  </si>
  <si>
    <t>JPE CONTRATISTAS EIRL</t>
  </si>
  <si>
    <t>H &amp; G INGENIERIA Y EQUIPOS MECANICOS S.A.C</t>
  </si>
  <si>
    <t>APM TERMINALS CALLAO SOCIEDAD ANONIMA</t>
  </si>
  <si>
    <t>EMPRESA TRANSPORTES APU-RUNA HERMANOS ORIHUELA S.A</t>
  </si>
  <si>
    <t>DELABORUM PLUS S.A.C</t>
  </si>
  <si>
    <t>INNOVA PRIME SAC</t>
  </si>
  <si>
    <t>CORPORACION CIMMSA S.A</t>
  </si>
  <si>
    <t>ICHIBAN SYSTEMS SAC</t>
  </si>
  <si>
    <t>COAPLUS S.A.C.</t>
  </si>
  <si>
    <t>GREENVIC PERU S.A.C.</t>
  </si>
  <si>
    <t>SERVIPARAMO PERU SOCIEDAD ANONIMA CERRADA</t>
  </si>
  <si>
    <t>TRAMFER SAC</t>
  </si>
  <si>
    <t>CONCESIONARIA PUERTO AMAZONAS S.A.</t>
  </si>
  <si>
    <t>AGUILAR BRAVO MEDICINA ESTETICA S.A.C.</t>
  </si>
  <si>
    <t>DIMECO BUSINESS &amp; SERVICES S.A.C.</t>
  </si>
  <si>
    <t>CORPORACION AGRICOLA VIÑASOL S.A.C.</t>
  </si>
  <si>
    <t>BUENFRIO S.A.C.</t>
  </si>
  <si>
    <t>INGENIERIA GEO-TERMICA SOCIEDAD ANONIMA CERRADA-IN</t>
  </si>
  <si>
    <t>NEGOCIACIONES SANTA YULIANA S.A.C.</t>
  </si>
  <si>
    <t>TAMBO HOTEL Y RESTAURANTE SOCIEDAD ANONIMA CERRADA</t>
  </si>
  <si>
    <t>ALL TRADING SOLUTIONS S.A.C</t>
  </si>
  <si>
    <t>ADAMA TOURS E.I.R.L.</t>
  </si>
  <si>
    <t>REFRIG SERVICIOS REVISA E.I.R.L.</t>
  </si>
  <si>
    <t>INVERSIONES RZQ E.I.R.L.</t>
  </si>
  <si>
    <t>AIR QUALITY B &amp; R E.I.R.L.</t>
  </si>
  <si>
    <t>N &amp; V MULTIMARCAS SOCIEDAD COMERCIAL DE RESPONSABI</t>
  </si>
  <si>
    <t>VIVEROS LLONA S.A.C.</t>
  </si>
  <si>
    <t>FRIO GROUP S.A.C.</t>
  </si>
  <si>
    <t>FERRETERIA RONNY E.I.R.L.</t>
  </si>
  <si>
    <t>INDUSTRIA MILANO SAC</t>
  </si>
  <si>
    <t>INDUSTRIAS CALFRIO SAC</t>
  </si>
  <si>
    <t>CUATRO CORTES E.I.R.L.</t>
  </si>
  <si>
    <t>TRANSPORTES Y TURISMO INTERNACIONAL CARLITOS S.A.C</t>
  </si>
  <si>
    <t>LAM EQUIPOS Y SERVICIOS E.I.R.L</t>
  </si>
  <si>
    <t>CORPORACION WOALLANCE S.A.C.</t>
  </si>
  <si>
    <t>WAIRA SYSTEM SOCIEDAD ANONIMA CERRADA</t>
  </si>
  <si>
    <t>PERU ENGINEERING COMPANY SOCIEDAD COMERCIAL DE RES</t>
  </si>
  <si>
    <t>AYM ELECTRIC E.I.R.L.</t>
  </si>
  <si>
    <t>TEC-GAMA S.R.L.</t>
  </si>
  <si>
    <t>TECNIFRIO PERU S.R.L</t>
  </si>
  <si>
    <t>FRIO &amp; GAS IMPORT E.I.R.L.</t>
  </si>
  <si>
    <t>CONSTRUCTORA CARDOZO S.A.C.</t>
  </si>
  <si>
    <t>INDUSTRIAS METALICAS BIENSA S.A.C</t>
  </si>
  <si>
    <t>MEDICAL ISVIL S.A.C.</t>
  </si>
  <si>
    <t>AIR CONDITION AND REFRIGERATION SERVICES COMPANY S</t>
  </si>
  <si>
    <t>FRANMAR PERU S.A.C.</t>
  </si>
  <si>
    <t>FRIGORIFICOS &amp; PROCESOS S.A.C.</t>
  </si>
  <si>
    <t>AUTOMOTRIZ DAFAT S.A.C.</t>
  </si>
  <si>
    <t>KIAMA REFRIGERACION Y AIRE ACONDICIONADO E.I.R.L.</t>
  </si>
  <si>
    <t>ELECTRO PRODUCTOS PERU S.A.C.</t>
  </si>
  <si>
    <t>COMERCIAL FERRETERA ORION S.A.C</t>
  </si>
  <si>
    <t>CORPORACION SOTA S.A.C.</t>
  </si>
  <si>
    <t>EMPRESA DE TRANSPORTES MIGAMA S.A.C.</t>
  </si>
  <si>
    <t>REFRIGERACION NACIONAL PERU SAC</t>
  </si>
  <si>
    <t>COMERCIALIZADORA DISTRIBUIDORA JANA SAC</t>
  </si>
  <si>
    <t>INVERSIONES FRIO PACIFICO EIRL</t>
  </si>
  <si>
    <t>CLINICA VETERINARIA ARISTOCAT EIRL</t>
  </si>
  <si>
    <t>LUNA DIESEL S.A.C.</t>
  </si>
  <si>
    <t>AUTOMATION WORK S.A.C</t>
  </si>
  <si>
    <t>ODONTOPLAN PERU S.A.C.</t>
  </si>
  <si>
    <t>CERVECERIA BARBARIAN S.A.C</t>
  </si>
  <si>
    <t>PSVE PUERTO INVERSIONES S.A.C.</t>
  </si>
  <si>
    <t>ACEROS Y PLATERIA CADILEN SAC</t>
  </si>
  <si>
    <t>FRITEC IMPORTACIONES EIRL</t>
  </si>
  <si>
    <t>NUEVO MUNDO ABC OUTSOURCING S.A.C</t>
  </si>
  <si>
    <t>MEGAINDUSTRIAS C. DIAZ M. EIRL</t>
  </si>
  <si>
    <t>DELAVAL S.A.C.</t>
  </si>
  <si>
    <t>CORPORACION GRAFICA UNIVERSAL S.A.C.</t>
  </si>
  <si>
    <t>WATER SOLUTIONS SOCIEDAD ANONIMA CERRADA</t>
  </si>
  <si>
    <t>TESIN PERU S.A.C.</t>
  </si>
  <si>
    <t>FRIZAVI TRANSPORTES S.A.C.</t>
  </si>
  <si>
    <t>BTAFUR CONTRATISTAS GENERALES S.A.C.</t>
  </si>
  <si>
    <t>NEGOCIOS AB CENTRO S.A.C.</t>
  </si>
  <si>
    <t>DISTRIBUIDORA DE ALIMENTOS LLAGO S.R.L</t>
  </si>
  <si>
    <t>CORPORACION REFRINOX  S.A.C.</t>
  </si>
  <si>
    <t>GRUPO CRJ SERVICES S.A.</t>
  </si>
  <si>
    <t>CRUZERO EXPRESS MULTISERVICIOS S.A.C.</t>
  </si>
  <si>
    <t>ALCARRAZA CLIMATIZACION S.A.C.</t>
  </si>
  <si>
    <t>COMERCIALIZADORA HKT S.A.C.</t>
  </si>
  <si>
    <t>INVERSIONES ARTIKA S.A.C.</t>
  </si>
  <si>
    <t>SOCIEDAD DISTRIBUIDORA FERRETERA S.A.C</t>
  </si>
  <si>
    <t>CORPORACION MINERA LAS CUMBRES S.A.C.</t>
  </si>
  <si>
    <t>TECNICAS REUNIDAS DE TALARA</t>
  </si>
  <si>
    <t>GLOBAL COLD SOCIEDAD ANONIMA CERRADA REFRIGERACION</t>
  </si>
  <si>
    <t>MEGA FRIO SERVACYR S.A.C.</t>
  </si>
  <si>
    <t>TECNOLOGIA UNIVERSAL S.A.C.</t>
  </si>
  <si>
    <t>REFRIGERACION Y CALEFACCION MENDOZA S.A.C.</t>
  </si>
  <si>
    <t>KAISA G.V. E.I.R.L.</t>
  </si>
  <si>
    <t>SUPPLY DEPOT S.A.C</t>
  </si>
  <si>
    <t>MAYKLIP INVERSIONES S.A.C</t>
  </si>
  <si>
    <t>EL VOLOCHO E.I.R.L</t>
  </si>
  <si>
    <t>CERVECERIA GOURMET S.A.C.</t>
  </si>
  <si>
    <t>ORGANIZACION EDUCATIVA AMERICANA S.A.C.</t>
  </si>
  <si>
    <t>JC REFRIGERACION S.A.C.</t>
  </si>
  <si>
    <t>ALIMENTOS &amp; PROCESOS MAXIMO S.R.L.</t>
  </si>
  <si>
    <t>BARTRA CONTROLS E.I.R.L</t>
  </si>
  <si>
    <t>FRIOELECTRIC INDUSTRIAL SAC</t>
  </si>
  <si>
    <t>ECOAIRE MEDINA S.A.C.</t>
  </si>
  <si>
    <t>CS SOLUCIONES E.I.R.L</t>
  </si>
  <si>
    <t>INTERNATIONAL SHIP S TRADING E.I.R.L.</t>
  </si>
  <si>
    <t>HP INDUSTRIAL PERU SAC</t>
  </si>
  <si>
    <t>ERNES PERU S.A.C.</t>
  </si>
  <si>
    <t>APLICACIONES TERMICAS S.A.C. - APLITERM S.A.C.</t>
  </si>
  <si>
    <t>VULCANO GROUP S.A.C.</t>
  </si>
  <si>
    <t>SERVICIOS COMPARTIDOS DE RESTAURANTES S.A.C.</t>
  </si>
  <si>
    <t>EP DE FRANQUICIAS S.A.C</t>
  </si>
  <si>
    <t>EP DE RESTAURANTES S.A.C.</t>
  </si>
  <si>
    <t>R.A.C.E &amp; ASOCIADOS S.R.L</t>
  </si>
  <si>
    <t>HUAROTO INGENIEROS S.A.C</t>
  </si>
  <si>
    <t>TOP TOOLS SOCIEDAD ANONIMA CERRADA</t>
  </si>
  <si>
    <t>PROSERMANPERU S.A.C.</t>
  </si>
  <si>
    <t>SY GROUP S.R.L.</t>
  </si>
  <si>
    <t>CORLAT S.A.C</t>
  </si>
  <si>
    <t>CLIMA INGENIEROS S.A.C.</t>
  </si>
  <si>
    <t>MULTISERVICE REAL HOUSE S.A.C.</t>
  </si>
  <si>
    <t>REPRESENTACIONES E IMPORTACIONES MARINO MILLA S.A.C</t>
  </si>
  <si>
    <t xml:space="preserve">NICOL CAR S.A.C
</t>
  </si>
  <si>
    <t>CODEM TECH PERU SAC</t>
  </si>
  <si>
    <t>NAPOLEON B.S.A.C.</t>
  </si>
  <si>
    <t>GILSA TERMO INDUSTRIAL S.A.C.</t>
  </si>
  <si>
    <t>TRACTOS S.A.C.</t>
  </si>
  <si>
    <t>REPRESENTACIONES ALEAMIG S.A.C</t>
  </si>
  <si>
    <t>PROVEEDORES INDUSTRIALES SALAZAR S.A.C.</t>
  </si>
  <si>
    <t>MAC FOODS SOCIEDAD ANONIMA CERRADA</t>
  </si>
  <si>
    <t>PRECINTOS PERU E.I.R.L</t>
  </si>
  <si>
    <t>MISTURAPAN S.A.C.</t>
  </si>
  <si>
    <t>CONSTRUCTORA ATLANTICO S.A.C.</t>
  </si>
  <si>
    <t>INDUSTRIA RALFA S.A.C.</t>
  </si>
  <si>
    <t>INDUSTRIAS RALFA S.A.C.</t>
  </si>
  <si>
    <t>REFRITEMP S.A.C</t>
  </si>
  <si>
    <t>CP ENERGY &amp; AIR  CONDITIONING SAC.</t>
  </si>
  <si>
    <t>J &amp; A HORTICHUELAS S.A.C</t>
  </si>
  <si>
    <t>OVERCOLD SERVICE EIRL</t>
  </si>
  <si>
    <t>REFRIGERACION P. VALDERRAMA PREVAL E.I.R.L</t>
  </si>
  <si>
    <t>INTERCOLD S.A.C</t>
  </si>
  <si>
    <t>INNOVACIONES INDUSTRIALES Y TECNOLOGICAS S.A.C.</t>
  </si>
  <si>
    <t>ICEMSA INGENIEROS SOCIEDAD ANONIMA CERRADA - ICEMSA INGENIEROS S.A.C</t>
  </si>
  <si>
    <t>COMERCIAL IMPORTADORA JIREH SAC</t>
  </si>
  <si>
    <t>DEUSMECAD E.I.R.L.</t>
  </si>
  <si>
    <t>MATARANI S.A.C.</t>
  </si>
  <si>
    <t>BACCIO PERU S.A.C</t>
  </si>
  <si>
    <t>INVERSIONES DEL PIERO Y SERVICIOS GENERALES E.I.R</t>
  </si>
  <si>
    <t>J &amp; C FRIO AIRE MOREY S.A.C.</t>
  </si>
  <si>
    <t>SERVICIOS MULTIPLES IMPORTADORA DE REPUESTOS GENER</t>
  </si>
  <si>
    <t>COORPORACION YSIQUE S.A.C.</t>
  </si>
  <si>
    <t>EMPRESA DE TRANSPORTES ARY SOCIEDAD ANONIMA CERRAD</t>
  </si>
  <si>
    <t>SAZON CRIOLLA S.A.C</t>
  </si>
  <si>
    <t>THERMOIMPORT S.A.C.</t>
  </si>
  <si>
    <t>BOTICAS CUBAS D.P. S.A.C</t>
  </si>
  <si>
    <t>INDUSTRIAS GASTROINOXS SAC</t>
  </si>
  <si>
    <t>QUANTICO HVACR SERVICES S.R.L.</t>
  </si>
  <si>
    <t>L Y L GOOD SERVICE S.A.C.</t>
  </si>
  <si>
    <t>CORPORACION RUBINA S.A.C.</t>
  </si>
  <si>
    <t>MULTI SERVICE GROUP E.I.R.L</t>
  </si>
  <si>
    <t>MULTISERVICIOS GENERALES LOZAN E.I.R.L.</t>
  </si>
  <si>
    <t>FRIGOSA SOCIEDAD ANONIMA CERRADA - FRIGOSA S.A.C.</t>
  </si>
  <si>
    <t>G &amp; V INGELEC S.A.C.</t>
  </si>
  <si>
    <t>ENERGIAS TECNOLOGICAS DEL PERU S.A.C.</t>
  </si>
  <si>
    <t>DELOB SOCIEDAD COMERCIAL DE RESPONSABILIDAD LIMITA</t>
  </si>
  <si>
    <t>SOPORTES ELECTRONICOS &amp; SISTEMAS S.A.C.</t>
  </si>
  <si>
    <t>TECMAGIC S.A.C.</t>
  </si>
  <si>
    <t>BRENSER S.A.C</t>
  </si>
  <si>
    <t>WESTPHALIA ALIMENTOS S.A.C.</t>
  </si>
  <si>
    <t>WC INGENIERIA DE LA CLIMATIZACION S.A.C.</t>
  </si>
  <si>
    <t>ALDA REFRIGERACION S.R.L</t>
  </si>
  <si>
    <t>CLEANING CORP. PERU S.A.C.</t>
  </si>
  <si>
    <t>G &amp; G SUMINISTROS Y SOLUCIONES INDUSTRIALES S.A.C.</t>
  </si>
  <si>
    <t>IOMEM GROUP S.A.C.</t>
  </si>
  <si>
    <t>SOLUCIONES DE PROYECTOS E INGENIERIA S.A.</t>
  </si>
  <si>
    <t>SERVEMEF R &amp; G E.I.R.L</t>
  </si>
  <si>
    <t>FALCON HE. TRANSPORT S.A.C.</t>
  </si>
  <si>
    <t>MAKE AND SOLUTION E.I.R.L</t>
  </si>
  <si>
    <t>IMPORTACIONES Y REPRESENTACIONES GAMMA E.I.R.L</t>
  </si>
  <si>
    <t>SPS ANDINA S.A.C.</t>
  </si>
  <si>
    <t>RPQ GAS Y SERVICIOS GENERALES SOCIEDAD ANONIMA CERRADA</t>
  </si>
  <si>
    <t>HEAT &amp; COOL E.I.R.L</t>
  </si>
  <si>
    <t>TRANSPORT G &amp; H GALINDO SAC</t>
  </si>
  <si>
    <t>PROTTEC PERU S.A.C.</t>
  </si>
  <si>
    <t>POLTEMP E.I.R.L.</t>
  </si>
  <si>
    <t>PLANTA AGROINDUSTRIAL DEL PACIFICO S.A.C.</t>
  </si>
  <si>
    <t>INGENIERIA &amp; MECANICA DE PROYECTOS S.A.C.</t>
  </si>
  <si>
    <t>COMERCIAL E INVERSIONES R &amp; L S.R.L.</t>
  </si>
  <si>
    <t>ACS COMERCIAL S.A.C.</t>
  </si>
  <si>
    <t>IMAHC REPRESENTACIONES S.A.C.</t>
  </si>
  <si>
    <t>COMERCIAL REFRIGERACION PERU S.A.C.</t>
  </si>
  <si>
    <t>H &amp; M REFRIGERACION S.A.C.</t>
  </si>
  <si>
    <t>COFADIMET S.A.C.</t>
  </si>
  <si>
    <t>HACEL PERU S.A.C.</t>
  </si>
  <si>
    <t>CONSORCIO CHEMO S.A.C.</t>
  </si>
  <si>
    <t>MAFERZO INVERSIONES SOCIEDAD ANONIMA CERRADA - MAF</t>
  </si>
  <si>
    <t>INVERSIONES Y DISTRIBUCIONES GAMA S.A.C.</t>
  </si>
  <si>
    <t>COLD LINE INVERSIONES SAC</t>
  </si>
  <si>
    <t>C &amp; G BUSINESS SOLUTIONS S.A.C.</t>
  </si>
  <si>
    <t>FRIO RELATIVO E.I.R.L</t>
  </si>
  <si>
    <t>FRIO MUNDO S.A.C.</t>
  </si>
  <si>
    <t>ADEC MOTORES Y MAQUINARIAS ELECTRICAS SAC</t>
  </si>
  <si>
    <t>FM CONTROL S.A.C.</t>
  </si>
  <si>
    <t>FRUTOS FRESCOS DEL PERU S.A.C.</t>
  </si>
  <si>
    <t>REFRIMARKET S.A.C.</t>
  </si>
  <si>
    <t>GALLITO TEXTIL S.A.C.</t>
  </si>
  <si>
    <t>CORPORACION NET COM PERU DRY CLEANERS SOCIEDAD ANO</t>
  </si>
  <si>
    <t>SERGEMMO S.A.C.</t>
  </si>
  <si>
    <t>CORPORACION INOXIDABLES PERU S.A.C.</t>
  </si>
  <si>
    <t>ACCESORIOS Y SERVICIOS MULTIPLES GONZALES S.A.C.</t>
  </si>
  <si>
    <t>MV PERU REPRESENTACIONES S.A.C</t>
  </si>
  <si>
    <t>CREATIVE LOGISTICS SOCIEDAD ANONIMA</t>
  </si>
  <si>
    <t>JOFLUS S.A.C.</t>
  </si>
  <si>
    <t>FRESHMART S.A.C.</t>
  </si>
  <si>
    <t>P &amp; J IMPORTACIONES S.A.C.</t>
  </si>
  <si>
    <t>ATIX VARC S.A.C</t>
  </si>
  <si>
    <t>IMPORTACIONES GENERALES L &amp; R S.A.C.</t>
  </si>
  <si>
    <t>BIKE SPRINT E.I.R.L.</t>
  </si>
  <si>
    <t>AYB COLD TECHNOLOGY SAC</t>
  </si>
  <si>
    <t>EMPRESA DE TRANSPORTES EXPRESO SELVA E.I.R.L.</t>
  </si>
  <si>
    <t>REPRESENTACIONES INDUANDINA S.A.C.</t>
  </si>
  <si>
    <t>21152 AS S.A.C.</t>
  </si>
  <si>
    <t>M &amp; C DYNAMIC GROUP S.A.C.</t>
  </si>
  <si>
    <t>SQB PERUVIAN FRUIT S.A.C.</t>
  </si>
  <si>
    <t>J.I. CORPOTECH E.I.R.L.</t>
  </si>
  <si>
    <t>INDUSTRIAS DUCKE S.A.C.</t>
  </si>
  <si>
    <t>ASB HYDRAULIC SOCIEDAD ANONIMA CERRADA</t>
  </si>
  <si>
    <t>AGROLMOS SOCIEDAD ANONIMA - AGROLMOS S.A.</t>
  </si>
  <si>
    <t>AMG REFRIGERACION INDUSTRIAL S.R.L.</t>
  </si>
  <si>
    <t>BAHISA PERU COMERCIALIZADORA S.A.C.</t>
  </si>
  <si>
    <t>C &amp; V EXPORTACIONES E IMPORTACIONES S.A.C.</t>
  </si>
  <si>
    <t>ELECTROMECANICA VIÑAK E.I.R.L.</t>
  </si>
  <si>
    <t>GREENWAY S.A.</t>
  </si>
  <si>
    <t>TRIDENTE INTERNACIONAL S.A.C.</t>
  </si>
  <si>
    <t>LIDERFOODS S.A.C.</t>
  </si>
  <si>
    <t>TECCNIS PERU E.I.R.L.</t>
  </si>
  <si>
    <t>E Y M SERVICIOS GENERALES E.I.R.L.</t>
  </si>
  <si>
    <t>AACSEM S.R.L</t>
  </si>
  <si>
    <t>GRUPO COINP S.A.C.</t>
  </si>
  <si>
    <t>RS CONTROL SERVICE E.I.R.L.</t>
  </si>
  <si>
    <t>NEGOCIACIONES EL RANCHO E.I.R.L.</t>
  </si>
  <si>
    <t>LESCANO SOLUTION SERVICES E.I.R.L.</t>
  </si>
  <si>
    <t>MYTOC´S S.A.C.</t>
  </si>
  <si>
    <t>DISTRIBUCIONES Y SUMINISTROS INDUSTRIALES S.A.C.</t>
  </si>
  <si>
    <t>CORPORACION EN INGENIERIA TERMOPLASTICA S.A.C.</t>
  </si>
  <si>
    <t>ACFIER S.A.C.</t>
  </si>
  <si>
    <t>ENERGY COLD S.A.C.</t>
  </si>
  <si>
    <t>KUCHILANDIA S.A.C</t>
  </si>
  <si>
    <t>MASTERINOX PERU S.A.C.</t>
  </si>
  <si>
    <t>CONSORCIO CBS EJECUTOR DE OBRAS Y SERVICIOS S.A.C.</t>
  </si>
  <si>
    <t>G &amp; J BUSINESS CORP S.A.C.</t>
  </si>
  <si>
    <t>COLD STEEL E.I.R.L.</t>
  </si>
  <si>
    <t>EMPRESA DE TRANSPORTE JULIO QUEVEDO E.I.R.L</t>
  </si>
  <si>
    <t>MULTISERVICIOS H5 S.A.C.</t>
  </si>
  <si>
    <t>FABRICACIONES Y MONTAJES G Y H S.A.C.</t>
  </si>
  <si>
    <t>F &amp; T TRANSPORTES SANTA CLARA S.A.C.</t>
  </si>
  <si>
    <t>CLIMATIZACION SERVICONFORT S.A.C.</t>
  </si>
  <si>
    <t>SISTEMA DE CLIMATIZACION Y REFRIGERACION S.A.C.</t>
  </si>
  <si>
    <t>J &amp; M CLIMATIZACION S.A.C.</t>
  </si>
  <si>
    <t>FALMI EVOLUCION LOGISTICA DE COMERCIO INTERNACIONA</t>
  </si>
  <si>
    <t>SERVICIOS GENERALES JAYTO E.I.R.L.</t>
  </si>
  <si>
    <t>ALCA COMPANY S.A.C.</t>
  </si>
  <si>
    <t>TRANSPORTES Y MAQUINARIAS AYALA E.I.R.L.</t>
  </si>
  <si>
    <t>TRANSERNAGA S.A.C.</t>
  </si>
  <si>
    <t>CORPORACION ALCAZAR S.A.C.</t>
  </si>
  <si>
    <t>CEKEL SERVICE E.I.R.L</t>
  </si>
  <si>
    <t>SURTIFOODS PERU S.A.C.</t>
  </si>
  <si>
    <t>CLIMASISTEMAA S.A.C</t>
  </si>
  <si>
    <t>TECNOLOGIA Y SERVICIOS DE AUTOMATIZACION S.A.C.</t>
  </si>
  <si>
    <t>SNACK PERU SANDWICHS S.R.L.</t>
  </si>
  <si>
    <t>E &amp; M AUTOMATIZACIÓN INDUSTRIAL E.I.R.L.</t>
  </si>
  <si>
    <t>EMPRESA DE TRANSPORTES GENERALES SHIRO S.A.C.</t>
  </si>
  <si>
    <t>CONSISAA S.A.C.</t>
  </si>
  <si>
    <t>E Y R INVERSIONES Y DISTRIBUCIONES S.A.C.</t>
  </si>
  <si>
    <t>WBG INGENIEROS E.I.R.L.</t>
  </si>
  <si>
    <t>R Y M COLD E.I.R.L</t>
  </si>
  <si>
    <t>J Y E MONTAJES &amp; CONSTRUCCIONES S.A.C.</t>
  </si>
  <si>
    <t>MIRETAIL SOCIEDAD ANONIMA CERRADA - MIRETAIL S.A.C</t>
  </si>
  <si>
    <t>TECNO MASTER COOL S.A.C.</t>
  </si>
  <si>
    <t>PROYECTOS DE OFICINA Y SOLUCIONES ERGONOMICAS S.A.</t>
  </si>
  <si>
    <t>REFRIWORLD PERU S.A.C.</t>
  </si>
  <si>
    <t>MAFRA INGENIERIA Y CONSTRUCCION S.A.C.</t>
  </si>
  <si>
    <t>JM PAZ INVERSIONES SOCIEDAD ANONIMA CERRADA</t>
  </si>
  <si>
    <t>PROHVAC SOCIEDAD COMERCIAL DE RESPONSABILIDAD LIMI</t>
  </si>
  <si>
    <t>SERVINDUSTRIA DEL SUR S.A.C.</t>
  </si>
  <si>
    <t>COMPAÑIA INTERNACIONAL DE PROYECTOS ELECTROMECANIC</t>
  </si>
  <si>
    <t>SAIRCOM PERU S.A.C</t>
  </si>
  <si>
    <t>ENERSUEZ S.A.C.</t>
  </si>
  <si>
    <t>FIDEPLAST ASTO S.A.C.</t>
  </si>
  <si>
    <t>PASSION FRESH SOCIEDAD ANONIMA CERRADA</t>
  </si>
  <si>
    <t>MR. COOL WATER &amp; REFRIGERATION S.A.C.</t>
  </si>
  <si>
    <t>ESTRUCTURAS METALICAS INDUSTRIALES CALDERON S.A.C.</t>
  </si>
  <si>
    <t>COMERCIAL HAMMER S.A.C.</t>
  </si>
  <si>
    <t>RELIPER PERU S.A.C.</t>
  </si>
  <si>
    <t>AIR TECHNICAL SERVICES S.A.C.</t>
  </si>
  <si>
    <t>SUMINISTROS Y EQUIPOS INDUSTRIALES A &amp; V E.I.R.L.</t>
  </si>
  <si>
    <t>PERULAB EXPRESS S.A.C.</t>
  </si>
  <si>
    <t>IMPORTACIONES COLD MASTER INTERNATIONAL E.I.R.L.</t>
  </si>
  <si>
    <t>CORPORACION SUMIPACK PERU S.A.C.</t>
  </si>
  <si>
    <t>KALA INGENIERIA S.A.C.</t>
  </si>
  <si>
    <t>A &amp; S FRIO INDUSTRIAL SERVICE S.A.C</t>
  </si>
  <si>
    <t>CLIMA SERVICE ESPINOZA S.A.C.</t>
  </si>
  <si>
    <t>CLIMATECH SOCIEDAD ANONIMA CERRADA</t>
  </si>
  <si>
    <t>GRUPO ELECTRICO GONZALES S.A.C.</t>
  </si>
  <si>
    <t>FTR REFRIGERACION INDUSTRIAL E.I.R.L.</t>
  </si>
  <si>
    <t>CASA CORES S.A.C.</t>
  </si>
  <si>
    <t>AIRE CON TECHNOLOGIA S.A.C.</t>
  </si>
  <si>
    <t>OCEANS FISH COMPANY S.A.C. - OFC S.A.C.</t>
  </si>
  <si>
    <t>DANCOLMEX PERU S.A.C.</t>
  </si>
  <si>
    <t>CARNICERIA FABRIZIO &amp; JIMENA S.A.C.</t>
  </si>
  <si>
    <t>NEW ATHLETIC GROUP S.A.C.</t>
  </si>
  <si>
    <t>KLIMAIRE S.A.C.</t>
  </si>
  <si>
    <t>INVERSIONES Y SERVICIOS VILA E.I.R.L</t>
  </si>
  <si>
    <t>LF REFRIGERACION S.A.C.</t>
  </si>
  <si>
    <t>INGENIERIA &amp; ARQUITECTURA INTELIGENTE S.A.C.</t>
  </si>
  <si>
    <t>NEWREST INFLIGHT PERU S.A.C.</t>
  </si>
  <si>
    <t>TABLEROS INDUSTRIALES S.A.C.</t>
  </si>
  <si>
    <t>INDUSTRIAS EQUINOX S.A.C.</t>
  </si>
  <si>
    <t>ANJICE AIR CONDITIONED S.A.C.</t>
  </si>
  <si>
    <t>MAC SOLUCIONES INTEGRALES SOCIEDAD ANONIMA CERRADA</t>
  </si>
  <si>
    <t>REFRICLIMATIC S.A.C.</t>
  </si>
  <si>
    <t>SERVICIOS GENERALES GASTRONOMICOS S.A.C.</t>
  </si>
  <si>
    <t>INVERSIONES PLASTIC FELIX E.I.R.L.</t>
  </si>
  <si>
    <t>YRP S.A.C.</t>
  </si>
  <si>
    <t>- GALVANOPLASTIA YHAVAL SOCIEDAD ANONIMA CERRADA</t>
  </si>
  <si>
    <t>DIVERSIDAD DE PRODUCTOS S.A.C. - DIPRODSAC</t>
  </si>
  <si>
    <t>DATHA Y M IMPORT E.I.R.L.</t>
  </si>
  <si>
    <t>DUE SOLUTION S.A.C</t>
  </si>
  <si>
    <t>INSTITUTO PERUANO PARA LA ADAPTACION AL CAMBIO CL</t>
  </si>
  <si>
    <t>REPRESENTACIONES JORELOZA S.A.C.</t>
  </si>
  <si>
    <t>FRIO INDUSTRIAL M &amp; M S.A.C.</t>
  </si>
  <si>
    <t>TRANSPORTES REFRIGERADOS MENDOZA S.A.C.</t>
  </si>
  <si>
    <t>TTC DEL PERU S.A.C</t>
  </si>
  <si>
    <t>EYSM INGENIERIA S.A.C.</t>
  </si>
  <si>
    <t>SOLUTIONS FRESH PERU S.A.C.</t>
  </si>
  <si>
    <t>INDUMET GRUPO ORTIZ S.A.C.</t>
  </si>
  <si>
    <t>PROYECTOS DE NETWORKING S.A.C.-PROYECTNET S.A.C.</t>
  </si>
  <si>
    <t>IMBERA PERU S.A.C.</t>
  </si>
  <si>
    <t>TRANS CLIMA S.A.C.</t>
  </si>
  <si>
    <t>COMPLEJO INDUSTRIAL SKAVOS S.A.C.</t>
  </si>
  <si>
    <t>MULTISERVICIOS EL ROJO S.A.C.</t>
  </si>
  <si>
    <t>FAVA EQUIPAMIENTOS S.A.C.</t>
  </si>
  <si>
    <t>CLIMATIZACION E INGENIERIA DE SOLUCIONES S.A.C.</t>
  </si>
  <si>
    <t>SERVICIOS EMPRESARIALES IMPLEMENTA S.A.C.</t>
  </si>
  <si>
    <t>DRAF &amp; ASOCIADOS S.A.C.</t>
  </si>
  <si>
    <t>GANADERA SAN ROQUE S.A.C.</t>
  </si>
  <si>
    <t>MULTI MERCADOS LA COLONIAL S.A.C. - MERCOL S.A.C</t>
  </si>
  <si>
    <t>ELMECPORTES E.I.R.L.</t>
  </si>
  <si>
    <t>IPSEL S.A.C.</t>
  </si>
  <si>
    <t>M &amp; E ELECTRICAL SOLUTIONS S.A.C.</t>
  </si>
  <si>
    <t>PROVEEDORES INTEGRALES DEL PERU E.I.R.L.</t>
  </si>
  <si>
    <t>JEMAX CORPORATION S.A.C</t>
  </si>
  <si>
    <t>EMPRESA DE TRANSPORTES TOUR PERU VIP S.A.C. - TOUR</t>
  </si>
  <si>
    <t>ARIBER REFRIGERACION S.A.C.</t>
  </si>
  <si>
    <t>PC PERFECT COOL S.A.C.</t>
  </si>
  <si>
    <t>EMPRESA DE TRANSPORTES CRESPO TOURS S.A.C.</t>
  </si>
  <si>
    <t>ECO LOGI-K PERU S.A.C.</t>
  </si>
  <si>
    <t>FORMEVA E.I.R.L.</t>
  </si>
  <si>
    <t>RESISTER PERU S.A.C.</t>
  </si>
  <si>
    <t>GGS FOOD &amp; BEVERAGES S.A.C.</t>
  </si>
  <si>
    <t>VICELY S.A.C.</t>
  </si>
  <si>
    <t>TRANSPORTES EXPRESO JIREH E.I.R.L.</t>
  </si>
  <si>
    <t>TXI ESTILO S.A.C.</t>
  </si>
  <si>
    <t>CORPORACION FRIO HIELOS DEL PERU E.I.R.L.</t>
  </si>
  <si>
    <t>SERINGMAN S.A.C.</t>
  </si>
  <si>
    <t>GROUP EMPRESARIAL A &amp; A S.A.C.</t>
  </si>
  <si>
    <t>ICE QUALITY PERU S.A.C.</t>
  </si>
  <si>
    <t>CONSORCIO R. ROMERO E.I.R.L.</t>
  </si>
  <si>
    <t>METAL MECANICA Q.A.R. E.I.R.L.</t>
  </si>
  <si>
    <t>T &amp; R VENTILACION INDUSTRIAL S.A.C.</t>
  </si>
  <si>
    <t>- J.J. CLIMATIK EMPRESA INDIVIDUAL DE RESPONSABILI</t>
  </si>
  <si>
    <t>INDUSTRIAS &amp; COMERCIO VILLA S.A.C.</t>
  </si>
  <si>
    <t>INDUSTRIAL SOLUTIONS J.M. S.A.C.</t>
  </si>
  <si>
    <t>IDAFRIO S.A.C.</t>
  </si>
  <si>
    <t>NYG COMERCIALIZADORA Y SERVICIO MULTIPLES S.A.C.</t>
  </si>
  <si>
    <t>CORPORACION Y SERVICIOS H &amp; G S.A.C.</t>
  </si>
  <si>
    <t>TRANSPORTES ORESTE E.I.R.L.</t>
  </si>
  <si>
    <t>IBERICA DE MANTENIMIENTO S.A. SUCURSAL DEL PERU</t>
  </si>
  <si>
    <t>SUMMIT CONSULTING S.A.C.</t>
  </si>
  <si>
    <t>HE &amp; A CORPORACION INDUSTRIAL DEL PERU S.A.C.</t>
  </si>
  <si>
    <t>GRUPO BURMESTER S.A.C.</t>
  </si>
  <si>
    <t>TOP RANK HOTEL SOCIEDAD ANONIMA CERRADA</t>
  </si>
  <si>
    <t>AGEFRED PERU S.A.C.</t>
  </si>
  <si>
    <t>SONIL EQUIPMENTS &amp; SUPPLIES S.A.C</t>
  </si>
  <si>
    <t>ABBA SOLUCIONES INTEGRALES S.A.C.</t>
  </si>
  <si>
    <t>INVERSIONES FERRASEJ E.I.R.L.</t>
  </si>
  <si>
    <t>I2D SOLUCIONES E.I.R.L.</t>
  </si>
  <si>
    <t>COOL CENTER S.A.C.</t>
  </si>
  <si>
    <t>PROYECTOS HVAC E INGENIERIA E.I.R.L.</t>
  </si>
  <si>
    <t>CLUSTER AND BUSINESS SOLUTIONS S.A.C.</t>
  </si>
  <si>
    <t>WORLD HYDRAULIC 5 S.A.C.</t>
  </si>
  <si>
    <t>MAB INGENIERIA Y PROYECTOS S.A.C.</t>
  </si>
  <si>
    <t>SERVICIOS COMERCIALES PUBLIMARK S.A.C.</t>
  </si>
  <si>
    <t>AQUARIUS FACTORY S.A.C.</t>
  </si>
  <si>
    <t>INVERSIONES LUGUS METALFRIO S.A.C.</t>
  </si>
  <si>
    <t>J &amp; W SOLUCIONES ELECTRICAS INDUSTRIALES S.A.C.</t>
  </si>
  <si>
    <t>FRIO SISTEMAS E IMPORTACIONES E.I.R.L.</t>
  </si>
  <si>
    <t>BRASILERA SOCIEDAD ANONIMA CERRADA - BRASILERA SAC</t>
  </si>
  <si>
    <t>INGENIERIA DE DIAGNOSTICO CLINICO SOCIEDAD ANONIMA</t>
  </si>
  <si>
    <t>FIRSTMED PHARMA PERU SOCIEDAD ANONIMA CERRADA</t>
  </si>
  <si>
    <t>AGROSERVICIOS DEL MAR E.I.R.L.</t>
  </si>
  <si>
    <t>SYSTEMA ELECTRONICO INDUSTRIAL S.A.C.</t>
  </si>
  <si>
    <t>AIR DATA ELECTRIC E.I.R.L</t>
  </si>
  <si>
    <t>CMAR SOCIEDAD ANONIMA CERRADA</t>
  </si>
  <si>
    <t>DOVINOX DEL PERU S.R.L.</t>
  </si>
  <si>
    <t>KLIMASYSTEM EIRL</t>
  </si>
  <si>
    <t>VYSATEC S.A.C.</t>
  </si>
  <si>
    <t>TRANSPORTES LIMA CARGO S.A.C.</t>
  </si>
  <si>
    <t>INDUSTRIA SERFRIO S.A.C.</t>
  </si>
  <si>
    <t>CONTRATOS ANUALES S.A.C.</t>
  </si>
  <si>
    <t>COMFORT FRIO S.A.C.</t>
  </si>
  <si>
    <t>JM LUDAFA SOCIEDAD ANONIMA CERRADA</t>
  </si>
  <si>
    <t>CLIVER PERU S.A.C</t>
  </si>
  <si>
    <t>GRUPO DELCAR S.A.C.</t>
  </si>
  <si>
    <t>SUPER AIR FROST E.I.R.L.</t>
  </si>
  <si>
    <t>LUXUS IMPORT &amp; SERVICE S.A.C</t>
  </si>
  <si>
    <t>AMAZON AGRIBUSINESS BIOTECHNOLOGY E.I.R.L. - AABIO</t>
  </si>
  <si>
    <t>MIDORI COOL SAC</t>
  </si>
  <si>
    <t>VALVULAS &amp; AFINES SAC</t>
  </si>
  <si>
    <t>KWS PERU S.A.C.</t>
  </si>
  <si>
    <t>EPTA PERU S.A.C.</t>
  </si>
  <si>
    <t>FRIOSER - PERU SAC</t>
  </si>
  <si>
    <t>SPECIALIZED METROLOGY CENTER S.A.C.</t>
  </si>
  <si>
    <t>MAR ANDINO PERU S.A.C.</t>
  </si>
  <si>
    <t>TRANSPORTE WJJ E.I.R.L.</t>
  </si>
  <si>
    <t>MULTISERVICIOS ANCHIRAYCO E.I.R.L.</t>
  </si>
  <si>
    <t>QQZ S.A.C.</t>
  </si>
  <si>
    <t>INEMA PERÚ SOCIEDAD ANONIMA CERRADA</t>
  </si>
  <si>
    <t>TEDESUR PERU E.I.R.L.</t>
  </si>
  <si>
    <t>INVERSIONES JOSEMA E.I.R.L.</t>
  </si>
  <si>
    <t>JAC INGENIERIA FABRICACION Y MONTAJES INDUSTRIALES</t>
  </si>
  <si>
    <t>INDUSTRIAS ALIMENTARIAS CANDY PERU S.A.C.</t>
  </si>
  <si>
    <t>INVERSIONES EL GORDITO FELIZ S.A.C</t>
  </si>
  <si>
    <t>INTERNATIONAL PROJECT CONSULTING ASSOCIATES S.A.</t>
  </si>
  <si>
    <t>L &amp; L METALMEC SOCIEDAD ANONIMA CERRADA</t>
  </si>
  <si>
    <t>FROZEN OCEAN SCALLOPS S.A.C. - FOSCA SAC</t>
  </si>
  <si>
    <t>VISION INDUSTRIAL SOCIEDAD ANONIMA CERRADA</t>
  </si>
  <si>
    <t>TECNO AMBIENTAL S.A.C.</t>
  </si>
  <si>
    <t>HVAC PERU S.A.C.</t>
  </si>
  <si>
    <t>GRUPO MEGABUS S.A.C</t>
  </si>
  <si>
    <t>FAST IMPORT C &amp; G E.I.R.L.</t>
  </si>
  <si>
    <t>SERVIL E.I.R.L.</t>
  </si>
  <si>
    <t>SERVICIOS LECAROS E.I.R.L.</t>
  </si>
  <si>
    <t>CLIMATIZACION ASIS S.A.C.</t>
  </si>
  <si>
    <t>SOLUCIONES ELECTRICAS Y DE CLIMATIZACION S.A.C.</t>
  </si>
  <si>
    <t>INVERSIONES Y REPRESENTACIONES BRIGAL E.I.R.L.</t>
  </si>
  <si>
    <t>AGROINPER FOODS S.A.C.</t>
  </si>
  <si>
    <t>COMERCIAL YALE SOCIEDAD ANONIMA CERRADA</t>
  </si>
  <si>
    <t>INVERSIONES MUÑOZ &amp; CASTRO S.R.L.</t>
  </si>
  <si>
    <t>POLIMEROS Y SISTEMAS TOTALES PERU E.I.R.L.</t>
  </si>
  <si>
    <t>DHZ ENGINEERING GROUP S.A.C.</t>
  </si>
  <si>
    <t>CORPORACION EN PLASTICOS INDUSTRIALES S.A.C</t>
  </si>
  <si>
    <t>ACR MATEO REFRIGERACION E.I.R.L.</t>
  </si>
  <si>
    <t>L.F. MARANATHA S.A.C.</t>
  </si>
  <si>
    <t>DINAMIKA GROUP S.A.C.</t>
  </si>
  <si>
    <t>REFRIAIR IMPORT E.I.R.L.</t>
  </si>
  <si>
    <t>ALCIMAR TOURS S.R.L.</t>
  </si>
  <si>
    <t>FRIO REFRIGERACION E.I.R.L.</t>
  </si>
  <si>
    <t>INDUSTRIAS MAQUILAK S.A.C.</t>
  </si>
  <si>
    <t>FRICONSA E.I.R.L.</t>
  </si>
  <si>
    <t>CORPORACION FESER SOCIEDAD ANONIMA CERRADA</t>
  </si>
  <si>
    <t>J&amp;P INVESTMENT S.A.C.</t>
  </si>
  <si>
    <t>TRANSPORTE BRUNOS S.A.C.</t>
  </si>
  <si>
    <t>MECALAB S.A.C.</t>
  </si>
  <si>
    <t>INGENIERIA HIDRAULICA Y COMERCIALIZACION PERU S.A.</t>
  </si>
  <si>
    <t>JAZAM CONSTRUCTORES S.A.</t>
  </si>
  <si>
    <t>CAVASSA ARQ STUDIO S.A.C.</t>
  </si>
  <si>
    <t>LOWAN S.A.C.</t>
  </si>
  <si>
    <t>SEAIRCORE SERVICIO DE AIRE ACONDICIONADO Y REFRIGE</t>
  </si>
  <si>
    <t>ALLINBUS S.A.C.</t>
  </si>
  <si>
    <t>AIR PROYECT S.A.C.</t>
  </si>
  <si>
    <t>LACTEOS CLAUDIA E.I.R.L.</t>
  </si>
  <si>
    <t>AG TRANSPORTE REFRIGERADO Y SERVICIOS GENERALES E.</t>
  </si>
  <si>
    <t>QS REFRIGERACION Y PROYECTOS S.A.C</t>
  </si>
  <si>
    <t>H P CARNES SOCIEDAD ANONIMA CERRADA</t>
  </si>
  <si>
    <t>CONTROL DE PROCESOS INDUSTRIALES DEL PERU SOCIEDAD</t>
  </si>
  <si>
    <t>VITAPRO S.A.</t>
  </si>
  <si>
    <t>CORPORACION FENY GROUP PERU S.A.C.</t>
  </si>
  <si>
    <t>AN CONTROL E.I.R.L.</t>
  </si>
  <si>
    <t>CLEAR FAST E.I.R.L.</t>
  </si>
  <si>
    <t>AGROPIURA S.A.C.</t>
  </si>
  <si>
    <t>INSUMOS, SERVICIOS &amp; MANTENIMIENTO J &amp; M S.A.C.</t>
  </si>
  <si>
    <t>INVERSIONES GENERALES AYIL SOCIEDAD ANONIMA CERRAD</t>
  </si>
  <si>
    <t>MARIE &amp; SMITH CORPORATION S.A.C</t>
  </si>
  <si>
    <t>ED Y BE COOL SOLUTIONS S.R.L.</t>
  </si>
  <si>
    <t>INUGAR S.A.C.</t>
  </si>
  <si>
    <t>AIR COOL JM S.A.C.</t>
  </si>
  <si>
    <t>WAYRA ADJ S.A.C</t>
  </si>
  <si>
    <t>MULTISERVICIOS GENERALES G &amp; D E.I.R.L.</t>
  </si>
  <si>
    <t>GRUPO OSORIO E.I.R.L.</t>
  </si>
  <si>
    <t>PRODUCTOS DEL HORNO S.A.C.</t>
  </si>
  <si>
    <t>EMPRESA DE TRANSPORTES SIU S.A.C.</t>
  </si>
  <si>
    <t>SONINGEO SOCIEDAD ANONIMA CERRADA</t>
  </si>
  <si>
    <t>INDUSTRIAS DE LA METAL MECANICA VILLARREAL S.A.C.</t>
  </si>
  <si>
    <t>REFRICOLD S.A.C.</t>
  </si>
  <si>
    <t>HI TECH GROUP S.A.C.</t>
  </si>
  <si>
    <t>AVOCADO PACKING COMPANY S.A.C.</t>
  </si>
  <si>
    <t>SUIZITAL INDUSTRIAL SOCIEDAD ANONIMA CERRADA</t>
  </si>
  <si>
    <t>VRAS COMPANY S.A.C.</t>
  </si>
  <si>
    <t>INVERSIONES G &amp; KS S.A.C.</t>
  </si>
  <si>
    <t>AARON HNOS S.A.C.</t>
  </si>
  <si>
    <t>MATADEROS &amp; FRIGORIFICOS S.A.C.-MAFRIG S.A.C.</t>
  </si>
  <si>
    <t>CPJ INGENIERIA PROYECTOS Y CONSTRUCCION S.A.C.</t>
  </si>
  <si>
    <t>INGENIUM INNOVACION Y TECNOLOGIA S.A.C.</t>
  </si>
  <si>
    <t>A.R.G. SOLUTIONS S.A.C.</t>
  </si>
  <si>
    <t>BIOMEDICAL LOGISTICS S.A.C.</t>
  </si>
  <si>
    <t>TECNI REPUESTOS S.R.L.</t>
  </si>
  <si>
    <t>CCM REFRIAIRE E.I.R.L.</t>
  </si>
  <si>
    <t>MECHTEC INGENIEROS SRL</t>
  </si>
  <si>
    <t>RGA PROVEEDORES INDUSTRIALES S.A.C.</t>
  </si>
  <si>
    <t>DOING BUSINESS PERU E.I.R.L.</t>
  </si>
  <si>
    <t>EMPRESA DE TRANSPORTES Y SERVICIOS NUEVO CONTINENT</t>
  </si>
  <si>
    <t>IMPORT FSD DISTRIBUCION Y SERVICIOS S.A</t>
  </si>
  <si>
    <t>THERMO KARE S.R.L.</t>
  </si>
  <si>
    <t>IMPORTADORA RISAD SAC</t>
  </si>
  <si>
    <t>SERVICIOS GENERALES KAIZEN PERU S.A.C.</t>
  </si>
  <si>
    <t>CAVISACOLD S.A.C.</t>
  </si>
  <si>
    <t>STRANVID S.A.C.</t>
  </si>
  <si>
    <t>LUNA VERDE SOCIEDAD ANONIMA CERRADA</t>
  </si>
  <si>
    <t>AGROEXPORTADORA SOL DE OLMOS S.A.C.</t>
  </si>
  <si>
    <t>SISTEMAS E &amp;  R SOLUCIONES SAC</t>
  </si>
  <si>
    <t>RIVIERA COOL S.A.C.</t>
  </si>
  <si>
    <t>KLIMA CONTROL S.A.C.</t>
  </si>
  <si>
    <t>FRIOTERMPERU E.I.R.L.</t>
  </si>
  <si>
    <t>SOLUCIONES EL VEINTIUNO S.R.L.</t>
  </si>
  <si>
    <t>ZINSAC DEL PERU S.A.C.</t>
  </si>
  <si>
    <t>DAIKIN AIRCONDITIONING PERU S.A.C.</t>
  </si>
  <si>
    <t>EQUIPER S.A.C.</t>
  </si>
  <si>
    <t>MINO ARQUITECTOS S.A.C.</t>
  </si>
  <si>
    <t>ACE SYSTEM S.A.C.</t>
  </si>
  <si>
    <t>REFRIGERACION COMERCIAL Y AIRE ACONDICIONADO E.I.R.L.</t>
  </si>
  <si>
    <t>HOT &amp; COLD REFRIGERACION S.A.C</t>
  </si>
  <si>
    <t>PACIFIC ALLIANCE TRADING COMPANY S.A.C</t>
  </si>
  <si>
    <t>AIR POWER PERU S.A.C.</t>
  </si>
  <si>
    <t>VOLVPARTS S.A.C.</t>
  </si>
  <si>
    <t>SINERGIA SOLUTIONS PERU S.A.C.</t>
  </si>
  <si>
    <t>ELECTROMECANICA JN S.A.C.</t>
  </si>
  <si>
    <t>CORPORACION SOLIVAN S.A.C.</t>
  </si>
  <si>
    <t>EYMAQ PERU SAC</t>
  </si>
  <si>
    <t>CORPORACION MODE SOCIEDAD ANONIMA CERRADA - CORPOR</t>
  </si>
  <si>
    <t>CONSTRUCTORA INMOBILIARIA BLACK HORSE S.A.C.</t>
  </si>
  <si>
    <t>FERRETERIA INDUSTRIAL JGR S.A.C.</t>
  </si>
  <si>
    <t>FRIO INSTALACIONES SOCIEDAD ANONIMA CERRADA</t>
  </si>
  <si>
    <t>EQUIPO GASTRONOMICO YORIS E.I.R.L.</t>
  </si>
  <si>
    <t>AGR CLIMATIZACION S.A.C.</t>
  </si>
  <si>
    <t>CORPORACION INDUSTRIAL DE MULTISERVICIOS KONG EIRL</t>
  </si>
  <si>
    <t>GERSINDE</t>
  </si>
  <si>
    <t>DELTA SOLUCIONES EN INGENIERIA Y CONSTRUCCION SOCI</t>
  </si>
  <si>
    <t>SATEC. SOLUCIONES Y APLICACIONES TECNOLOGICAS S.A.</t>
  </si>
  <si>
    <t>F &amp; E ARIAS AYALA E.I.R.L.</t>
  </si>
  <si>
    <t>SALUTARE SOLUCION INTEGRAL EN SALUD S.A.C.</t>
  </si>
  <si>
    <t>FABRICA DE PLASTICOS CANAAN S.A.C.</t>
  </si>
  <si>
    <t>MAINSERV PERU S.A.C.</t>
  </si>
  <si>
    <t>TECFRISA S.A.C.</t>
  </si>
  <si>
    <t>DANNAT S.A.C.</t>
  </si>
  <si>
    <t>HONGKUN MAQUINARIAS S.A.C.</t>
  </si>
  <si>
    <t>CORPORACION KAZUMI SOCIEDAD ANONIMA CERRADA - CORPORACION KAZUMI S.A.C.</t>
  </si>
  <si>
    <t>GRUPO ARGUELLES S.A.C.</t>
  </si>
  <si>
    <t>INVERSIONES RODRIGUEZ ANAYA S.A.C.</t>
  </si>
  <si>
    <t>RADIADORES SANTANDER PERU S.A.C.</t>
  </si>
  <si>
    <t>PROCESS AUTOMATION &amp; DRIVE S.A.C.</t>
  </si>
  <si>
    <t>D LITURGIA E.I.R.L</t>
  </si>
  <si>
    <t>PLANTA DE QUINUA PQ S.A.C.</t>
  </si>
  <si>
    <t>INNOVACION LED S.A.C.</t>
  </si>
  <si>
    <t>COLD GLOBAL IMPORT S.A.C.</t>
  </si>
  <si>
    <t>DISA INGENIEROS HVAC S.A.C.</t>
  </si>
  <si>
    <t>COMERCIAL FERRETERA INDUSTRIAL SIAMED E.I.R.L.</t>
  </si>
  <si>
    <t>MEZCLAS PERU S.A.C.</t>
  </si>
  <si>
    <t>CORPORACION RAYS EIRL</t>
  </si>
  <si>
    <t>CLIMATIK CORPORATION S.A.C.</t>
  </si>
  <si>
    <t>ROJAS MOLINA EXPRESS SOCIEDAD ANONIMA CERRADA</t>
  </si>
  <si>
    <t>SANTISTEBAN S.A.C</t>
  </si>
  <si>
    <t>INDUSTRIA TECHNI PERU S.A.C.</t>
  </si>
  <si>
    <t>INDUSTRIAS ALFA H &amp; H SAC</t>
  </si>
  <si>
    <t>INVERSIONES LAFAR PERU SOCIEDAD ANONIMA CERRADA</t>
  </si>
  <si>
    <t>COMERCIALIZADORA IMPORTADORA CITRUS EL MILAGRO E.I</t>
  </si>
  <si>
    <t>FRIGO JHOS S.A.C</t>
  </si>
  <si>
    <t>EVOH SOCIEDAD ANONIMA CERRADA</t>
  </si>
  <si>
    <t>CORIO PRODUCE S.A.C.</t>
  </si>
  <si>
    <t>SISTEMAS ECOLOGICOS SOLARES SOCIEDAD COMERCIAL DE</t>
  </si>
  <si>
    <t>MAXCOLDING E.I.R.L.</t>
  </si>
  <si>
    <t>PRODUCTOS ALIMENTICIOS VALE E.I.R.L.</t>
  </si>
  <si>
    <t>CMEI SOLUCIONES INTEGRALES S.R.L.</t>
  </si>
  <si>
    <t>SISI WORKER SAC</t>
  </si>
  <si>
    <t>JASA INGENIEROS S.AC.</t>
  </si>
  <si>
    <t>CADENA DE TIENDAS ESTRELLA E.I.R.L.</t>
  </si>
  <si>
    <t>R Y R REFRIGERACION S.A.C.</t>
  </si>
  <si>
    <t>AJ INGENIERIA, SERVICIOS Y ABASTECIMIENTOS E.I.R.L</t>
  </si>
  <si>
    <t>SEHIDRACOM S.R.L.</t>
  </si>
  <si>
    <t>COMPAÑIA ELECTRICA MOLLENDO SUR SOCIEDAD ANONIMA C</t>
  </si>
  <si>
    <t>EMPRESA DE SERVICIOS GENERALES ISICAL E.I.R.L.</t>
  </si>
  <si>
    <t>INCA VERDE DEL PERU S.A.C.</t>
  </si>
  <si>
    <t>ELECTROFRIO DEL NORTE S.A.C.</t>
  </si>
  <si>
    <t>LEZAMA HERMANOS S.A.C.</t>
  </si>
  <si>
    <t>MANTENIMIENTO Y SOLDADURA INGENIEROS S.A.C.</t>
  </si>
  <si>
    <t>DIEZ ASES EXPRESS S.A.C.</t>
  </si>
  <si>
    <t>DIFIM NORT S.A.C.</t>
  </si>
  <si>
    <t>MINERA AURIFERA RVR S.A.C</t>
  </si>
  <si>
    <t>CONSORCIO INNORX S.A.C.</t>
  </si>
  <si>
    <t>ENERCON SOLUCIONES INTEGRALES S.A.C.</t>
  </si>
  <si>
    <t>ANBE CONTRATISTAS GENERALES S.A.C.</t>
  </si>
  <si>
    <t>FRIO CENTER YOVERA S.A.C.</t>
  </si>
  <si>
    <t>COILNORTE EMPRESA INDIVIDUAL DE RESPONSABILIDAD LI</t>
  </si>
  <si>
    <t>VENTAS Y SERVICIOS JUNIORS SAC</t>
  </si>
  <si>
    <t>INDUAMERICA CHICLAYO SAC</t>
  </si>
  <si>
    <t>DAFER INGENIEROS EMPRESA INDIVIDUAL DE RESPONSABIL</t>
  </si>
  <si>
    <t>HEYBA S.A.C.</t>
  </si>
  <si>
    <t>MF TOP CORPORATION E.I.R.L.</t>
  </si>
  <si>
    <t>AIR COOL MULTISERVIS HNOS S.A.C.</t>
  </si>
  <si>
    <t>C &amp; S PROYECTOS PERU S.A.C.</t>
  </si>
  <si>
    <t>SOLUCIONES BAJO CERO E.I.R.L.</t>
  </si>
  <si>
    <t>MEGAESTRUCTURAS LENNON S.R.L.</t>
  </si>
  <si>
    <t>CARGO CAVASSA EXPRESS S.A.C.</t>
  </si>
  <si>
    <t>INVERSIONES RIVASOL E.I.R.L.</t>
  </si>
  <si>
    <t>TIPURO E.I.R.L</t>
  </si>
  <si>
    <t>ELECTROBUSS COCO E.I.R.L.</t>
  </si>
  <si>
    <t>RFROS E.I.R.L.</t>
  </si>
  <si>
    <t>HERLEX S.A.C.</t>
  </si>
  <si>
    <t>BOWER S.A.C.</t>
  </si>
  <si>
    <t>CLIMATIZACION PLAZA &amp; HNOS S.A.C.</t>
  </si>
  <si>
    <t>DHT COLD SERVICE E.I.R.L</t>
  </si>
  <si>
    <t>CORPORACION GARRIAZO SOCIEDAD ANONIMA CERRADA - CO</t>
  </si>
  <si>
    <t>INVERSIONES PAULIDA S.A.C.</t>
  </si>
  <si>
    <t>TA EXPORT S.A.C.</t>
  </si>
  <si>
    <t>SAM FOOD S.A.C.</t>
  </si>
  <si>
    <t>FRIO COMERCIAL JM S.A.C.</t>
  </si>
  <si>
    <t>FL REFRITRANS E.I.R.L.</t>
  </si>
  <si>
    <t>RA FRIOMAS S.A.C.</t>
  </si>
  <si>
    <t>ECOMAQN E.I.R.L.</t>
  </si>
  <si>
    <t>ZDK PERUVIAN CORPORATION SOCIEDAD ANONIMA CERRADA</t>
  </si>
  <si>
    <t>BY AUTOCLIMA E.I.R.L.</t>
  </si>
  <si>
    <t>CORPORACION METAL FRIO DEL PERU S.A.C.</t>
  </si>
  <si>
    <t>REFRIGERACION INDUSTRIAL Y SERVICIOS LOGISTICOS J Y M S.R.L.</t>
  </si>
  <si>
    <t>FESERGAS S.A.C.</t>
  </si>
  <si>
    <t>EXPANDE CONSULTORES S.A.C.</t>
  </si>
  <si>
    <t>COMERCIAL GAMAR DEL PERU S.A.C.</t>
  </si>
  <si>
    <t>METCHEMICAL SOUTH AMERICAN S.A.C.</t>
  </si>
  <si>
    <t>I &amp; E SUPPLIER S.A.C.</t>
  </si>
  <si>
    <t>ECO COLD S.A.C.</t>
  </si>
  <si>
    <t>HVAC (ENERGY CLIMA) S.A.C.</t>
  </si>
  <si>
    <t>CORPORACION ABG S.A.C.</t>
  </si>
  <si>
    <t>EXPO FERRETERO Y ASOCIADOS SOCIEDAD ANONIMA CERRADA</t>
  </si>
  <si>
    <t>LEXIA S.A.C.</t>
  </si>
  <si>
    <t>E Y R SERVICIOS INGENIERIA Y CONSTRUCCION S.A.C.</t>
  </si>
  <si>
    <t>CERDOS SUR PERÚ S.A. - CERSUR S.A.</t>
  </si>
  <si>
    <t>INVERSIONES JAVIMAXA CIELO S.A.C.</t>
  </si>
  <si>
    <t>NEGOCIACIONES E INVERSIONES AILEEN SOCIEDAD ANONIM</t>
  </si>
  <si>
    <t>G &amp; R PROYECTOS SERVICIOS LOGISTICA GENERAL S.R.L.</t>
  </si>
  <si>
    <t>REPRESENTACIONES MEDICAS BIOMED S.A.C.</t>
  </si>
  <si>
    <t>AT ENERGY S.A.C</t>
  </si>
  <si>
    <t>BRANCOR INDUSTRIAS S.A.C.</t>
  </si>
  <si>
    <t>FRIOMASS S.A.C</t>
  </si>
  <si>
    <t>WAYRA ANDINO PERU E.I.R.L.</t>
  </si>
  <si>
    <t>FALL CREEK PERU S.R.L.</t>
  </si>
  <si>
    <t>FRIO REFREX E.I.R.L</t>
  </si>
  <si>
    <t>CITYCLIMA S.A.C.</t>
  </si>
  <si>
    <t>GOOD AIR COLD S.A.C.</t>
  </si>
  <si>
    <t>BOSTON EQUIPOS DE COCINA E.I.R.L.</t>
  </si>
  <si>
    <t>BEST COLD AIR S.A.C.</t>
  </si>
  <si>
    <t>AGRICOLA ALSUR CUSCO S.A.C.</t>
  </si>
  <si>
    <t>ALCAM S.R.L.</t>
  </si>
  <si>
    <t>ALBUCO E.I.R.L.</t>
  </si>
  <si>
    <t>PRODUCCIONES AGRICOLAS MATILDA EMPRESA INDIVIDUAL</t>
  </si>
  <si>
    <t>TAYPIKALA VALLE SAGRADO URUBAMBA SOCIEDAD ANONIMA CERRADA-TAYPIKALA VALLE SAGRADO S.A.C</t>
  </si>
  <si>
    <t>ILCO SOCIEDAD ANONIMA CERRADA - ILCO S.A.C.</t>
  </si>
  <si>
    <t>VMV COSMETIC GROUP PERU SAC</t>
  </si>
  <si>
    <t>SOUTH PACIFIC TRADING CO. S.A.C.</t>
  </si>
  <si>
    <t>DISEÑO DE OBRAS ASESORES &amp; CONSULTORES SOCIEDAD AN</t>
  </si>
  <si>
    <t>ADME TECNOLOGIA GLOBAL EN ACERO E.I.R.L.</t>
  </si>
  <si>
    <t>CORPORACION PETROGOL SOCIEDAD ANONIMA CERRADA</t>
  </si>
  <si>
    <t>LECAROS SERVICIOS GENERALES E.I.R.L.</t>
  </si>
  <si>
    <t>INVERSIONES ENTREPANES S.A.C.</t>
  </si>
  <si>
    <t>CAEV HERMANOS SAC</t>
  </si>
  <si>
    <t>STARLAB PERU S.A.C.</t>
  </si>
  <si>
    <t>JAT TRANSCARGA LOGISTIC E.I.R.L.</t>
  </si>
  <si>
    <t>ZEGARRA AND COMPANY E.I.R.L.</t>
  </si>
  <si>
    <t>FRIOVISA S.A.C.</t>
  </si>
  <si>
    <t>CONSORCIO LOGISTICO VILLA S.A.C.</t>
  </si>
  <si>
    <t>INVERSIONES CRIS EL CROCANTE E.I.R.L.</t>
  </si>
  <si>
    <t>ZAMBON ACERORACK PERU SAC</t>
  </si>
  <si>
    <t>AGROPECUARIA 5 G-M EMPRESA INDIVIDUAL DE RESPONSAB</t>
  </si>
  <si>
    <t>JOIGSA SERVICIOS ELECTRICOS S.A.C.</t>
  </si>
  <si>
    <t>COLD 96 PERU S.A.C.</t>
  </si>
  <si>
    <t>S &amp; L CONSORCIO METALICO SOCIEDAD ANONIMA</t>
  </si>
  <si>
    <t>TRANS ROMERO S.A.C.</t>
  </si>
  <si>
    <t>REFRIGERACION SEGURA HNOS E.I.R.L.</t>
  </si>
  <si>
    <t>I &amp; T PLASTICS S.A.C.</t>
  </si>
  <si>
    <t>ACCION COMERCIAL CONSULTORES S.A.C.</t>
  </si>
  <si>
    <t>I.VEGAS REPRESENTACIONES E.I.R.L.</t>
  </si>
  <si>
    <t>FRIO RENZO S.R.L.</t>
  </si>
  <si>
    <t>SERVICIOS GENERALES EN CONSTRUCCION Y ACONDICIONAM</t>
  </si>
  <si>
    <t>S &amp; C SOCIOCLIMA S.A.C.</t>
  </si>
  <si>
    <t>R &amp; A INTERNATIONAL MOLDS S.A.C.</t>
  </si>
  <si>
    <t>FRIOMOTORINDUSTRIAL S.A.C.</t>
  </si>
  <si>
    <t>COLD REFRIGERATION E.I.R.L.</t>
  </si>
  <si>
    <t>ZELENTEK ECO E.I.R.L.</t>
  </si>
  <si>
    <t>MHS FERRETERIA Y SERVICIOS INDUSTRIALES S.A.C.</t>
  </si>
  <si>
    <t>CLIMA TECNICA PERU S.A.C.</t>
  </si>
  <si>
    <t>CORPORACION CESAR HEREDIA Y SELLADO S.A.C.</t>
  </si>
  <si>
    <t>ACEROS LIU E.I.R.L.</t>
  </si>
  <si>
    <t>D &amp; G GROUCOMSAC</t>
  </si>
  <si>
    <t>3A &amp; N COMPANY S.A.C</t>
  </si>
  <si>
    <t>MAQEPPS FSV S.A.C.</t>
  </si>
  <si>
    <t>SOINTECH S.A.C.</t>
  </si>
  <si>
    <t>CORPORACION JANEHR S.A.C.</t>
  </si>
  <si>
    <t>SJA SERVICIOS GENERALES E INVERSIONES SOCIEDAD ANO</t>
  </si>
  <si>
    <t>ALCOM PERU INGENIERIA S.A.C</t>
  </si>
  <si>
    <t>TECNICOS AL SERVICIO MINERO E INDUSTRIAL E.I.R.L.</t>
  </si>
  <si>
    <t>AYSEN SOCIEDAD ANONIMA CERRADA-AYSEN S.A.C.</t>
  </si>
  <si>
    <t>WORK ELECTROMECANIC E.I.R.L.</t>
  </si>
  <si>
    <t>COLD SERVICE DE VENTILACION S.A.C.</t>
  </si>
  <si>
    <t>ENERGY CLIMATIC TECHNOLOGY S.A.C.</t>
  </si>
  <si>
    <t>INVERSIONES MUNDO BRAVO S.A.C.</t>
  </si>
  <si>
    <t>AIR COOL GENERAL SERVICE E.I.R.L.</t>
  </si>
  <si>
    <t>IMPORTACIONES FRICOLD S.A.C.</t>
  </si>
  <si>
    <t>OBENMARS S.A.C.</t>
  </si>
  <si>
    <t>JJAC ELECTROMECANICA S.A.C.</t>
  </si>
  <si>
    <t>TRANSPORTES EL SPECIAL EN TURISMO S.A.C.</t>
  </si>
  <si>
    <t>CLIMA SYSTEM PERU S.A.C.</t>
  </si>
  <si>
    <t>ODYSSEY PERU FULL AROS Y LLANTAS S.A.C.</t>
  </si>
  <si>
    <t>CYBER OPEN S.A. - CYO S.A.</t>
  </si>
  <si>
    <t>INGENIERIA EN SISTEMAS ELECTRICOS Y AUTOMATIZADOS</t>
  </si>
  <si>
    <t>MILANO INOX S.A.C.</t>
  </si>
  <si>
    <t>HVAC INTEGRALS SOLUTIONS S.A.C</t>
  </si>
  <si>
    <t>CARHUAMAYO PERU S.A.C.</t>
  </si>
  <si>
    <t>ZABARBURU BUSINESS GROUP S.A.C. - ZBG S.A.C</t>
  </si>
  <si>
    <t>SEE TECH E.I.R.L.</t>
  </si>
  <si>
    <t>FRIO INDUSTRIAL MANTENIMIENTO Y MONTAJE SAC</t>
  </si>
  <si>
    <t>PACHAMAMA FARMS S.A.C.</t>
  </si>
  <si>
    <t>FRIO7 GLOBAL S.A.C.</t>
  </si>
  <si>
    <t>REFRIGERACION BORJA E.I.R.L.</t>
  </si>
  <si>
    <t>RL REFRIGERACION S.A.C.</t>
  </si>
  <si>
    <t>ACEROS EQUINOX S.A.C.</t>
  </si>
  <si>
    <t>AGROALIMENTARIA SAN GABRIEL E.I.R.L.</t>
  </si>
  <si>
    <t>INVERSIONES EQAMI S.A.C.</t>
  </si>
  <si>
    <t>POLYCOMP E.I.R.L</t>
  </si>
  <si>
    <t>SION ORIENTE E.I.R.L.</t>
  </si>
  <si>
    <t>CONSORCIO T &amp; P S.R.L.</t>
  </si>
  <si>
    <t>VI &amp; ME E.I.R.L.</t>
  </si>
  <si>
    <t>PROCESADORA DE ALIMENTOS DEL CENTRO SOCIEDAD ANÓNI</t>
  </si>
  <si>
    <t>PERUVIAN ANDEAN TROUT S.A.C.</t>
  </si>
  <si>
    <t>SAJECE EJECUTORES CONSTRUCTORES S.A.C.</t>
  </si>
  <si>
    <t>MULTI SERVICIOS MADERAMA E.I.R.L.</t>
  </si>
  <si>
    <t>MULTISERVICIOS BONI S.A.C.</t>
  </si>
  <si>
    <t>INVERSIONES GENERALES ASHESHI E.I.R.L.</t>
  </si>
  <si>
    <t>JJ LESCANO E.I.R.L.</t>
  </si>
  <si>
    <t>COBEYRA COMPANY S.A.C.</t>
  </si>
  <si>
    <t>MD TOPOGRAFIA S.A.C.</t>
  </si>
  <si>
    <t>FEX INDUSTRIA &amp; MINERIA S.A.C.</t>
  </si>
  <si>
    <t>CORPORACION ANDINA DE MULTISERVICIOS GONZALES E.I.</t>
  </si>
  <si>
    <t>SUPER CABLE TV SAC</t>
  </si>
  <si>
    <t>GRUPO CAVASSA S.A.C.</t>
  </si>
  <si>
    <t>LABSET PROTEC WORLD PERU S.A.C. - LPWP S.A.C.</t>
  </si>
  <si>
    <t>AGRILEZA S.A.C.</t>
  </si>
  <si>
    <t>H.M.J. REPRESENTACIONES E.I.R.L.</t>
  </si>
  <si>
    <t>PERU TRES NORTES S.A.C.</t>
  </si>
  <si>
    <t>SERVICIOS Y VENTAS DE TECNOLOGIA EN GENERAL EMPRES</t>
  </si>
  <si>
    <t>DIVISORIA TRADING S.R.L.</t>
  </si>
  <si>
    <t>FRIGOCENTRO SOCIEDAD COMERCIAL DE RESPONSABILIDAD</t>
  </si>
  <si>
    <t>THE GOLDEN BERRY COMPANY SOCIEDAD ANONIMA CERRADA</t>
  </si>
  <si>
    <t>ICAM CONTROL INDUSTRIAL SOCIEDAD COMERCIAL DE RESPONSABILIDAD LIMITADA</t>
  </si>
  <si>
    <t>INSTRUINGENIERIA S.A.C.</t>
  </si>
  <si>
    <t>AIR COOL RENZO E.I.R.L.</t>
  </si>
  <si>
    <t>CONSORCIO SAN JOSE</t>
  </si>
  <si>
    <t>MAINREP Y VENTAS SAC</t>
  </si>
  <si>
    <t>DAMAVI SERVICIOS GENERALES E.I.R.L.</t>
  </si>
  <si>
    <t>H &amp; T SERVICIOS GENERALES MULTIPLES S.A.C.</t>
  </si>
  <si>
    <t>AIR &amp; COLD MARKET E.I.R.L.</t>
  </si>
  <si>
    <t>TRANSPORTE R &amp; C LOGIST S.A.C.</t>
  </si>
  <si>
    <t>SERVI INDUSTRIA J &amp; D E.I.R.L.</t>
  </si>
  <si>
    <t>"R&amp;L INDUSTRIAS AURORA E.I.R.L"</t>
  </si>
  <si>
    <t>DTALLES &amp; ESTUDIOS S.A.C.</t>
  </si>
  <si>
    <t>REFRIGERACION TROPIC FRIO E.I.R.L.</t>
  </si>
  <si>
    <t>NICOVAL &amp; GAS S.A.C.</t>
  </si>
  <si>
    <t>ANAMPA MULTISERVICIOS S.A.C.</t>
  </si>
  <si>
    <t>A &amp; N GROUP MOLINA E.I.R.L.</t>
  </si>
  <si>
    <t>INTERNATIONAL CAMIONES DEL PERU S.A.</t>
  </si>
  <si>
    <t>RESUNISA E.I.R.L.</t>
  </si>
  <si>
    <t>LUSAN PERU EIRL</t>
  </si>
  <si>
    <t>AMAZONMARK INVERSIONES SOCIEDAD ANONIMA CERRADA -</t>
  </si>
  <si>
    <t>MULTISERVIS CORPUS CHRISTI E.I.R.L.</t>
  </si>
  <si>
    <t>SALMAPLAST S.A.C.</t>
  </si>
  <si>
    <t>INVERSIONES FENIX AS  S.A.C.</t>
  </si>
  <si>
    <t>INVERSIONES FRIOLAB S.A.C. - FRIOLAB</t>
  </si>
  <si>
    <t>CLIMA SOLUTIONS S.A.C.</t>
  </si>
  <si>
    <t>FERMONDI E.I.R.L.</t>
  </si>
  <si>
    <t>MASTER FRIO PERU S.A.C</t>
  </si>
  <si>
    <t>TERMORESISTENCIAS PERU S.A.C.</t>
  </si>
  <si>
    <t>CORPORACION JC INDUSTRIA IMPORT S.A.C</t>
  </si>
  <si>
    <t>TRANSPORTES MOLINA PERU S.A.C</t>
  </si>
  <si>
    <t>EPROSERIN M Y L S.A.C.</t>
  </si>
  <si>
    <t>AIRTEZA COMPANY S.A.C.</t>
  </si>
  <si>
    <t>VIFUCIA INGENIERIA &amp; SERVICIOS S.A.C.</t>
  </si>
  <si>
    <t>ALIANZA INDUSTRIAL S.A.C.</t>
  </si>
  <si>
    <t>INGELREF S.A.C</t>
  </si>
  <si>
    <t>CONKRETO INGENIERIA Y CONSTRUCCION S.A.C.</t>
  </si>
  <si>
    <t>AIR COOL A &amp; C E.I.R.L.</t>
  </si>
  <si>
    <t>RAECSA INGENIERIA Y CONSTRUCCION S.A.C.</t>
  </si>
  <si>
    <t>MULTIALMACENES DEL PERU S.A.C.</t>
  </si>
  <si>
    <t>REFRIGERACION DELGADO SISTEMAS ACONDICIONADOS S.A.</t>
  </si>
  <si>
    <t>GEOSATELITAL PERU E.I.R.L. - GEOSATELITAL E.I.R.L.</t>
  </si>
  <si>
    <t>CORPORACION SAREPTA E.I.R.L. - SAREPTA E.I.R.L.</t>
  </si>
  <si>
    <t>HM PERU SERVICE S.R.L.</t>
  </si>
  <si>
    <t>2RM CONSTRUCCIONES SOCIEDAD ANONIMA CERRADA - 2RM</t>
  </si>
  <si>
    <t>MUEBLES CALDAS S.A.C.</t>
  </si>
  <si>
    <t>ARESCOM IMPORT S.A.C.</t>
  </si>
  <si>
    <t>BUSINESS GRAND SOLUTIONS S.A.C.</t>
  </si>
  <si>
    <t>DON PACKING S.A.C.</t>
  </si>
  <si>
    <t>LATINA NEGOCIOS SOCIEDAD ANONIMA CERRADA</t>
  </si>
  <si>
    <t>DESARROLLO AGROINDUSTRIAL BONANZA SOCIEDAD ANONIMA CERRADA</t>
  </si>
  <si>
    <t>KILLA ANDINA PRODUCTS E.I.R.L.</t>
  </si>
  <si>
    <t>SUPERMERCADOS ROJAS S.A.C.</t>
  </si>
  <si>
    <t>CENTER LED PERU COMPANY S.A.C.</t>
  </si>
  <si>
    <t>CONINGTEC S.A.C.</t>
  </si>
  <si>
    <t>CORVAL PHARMACEUTICAL S.A.C.</t>
  </si>
  <si>
    <t>AGROAURORA SOCIEDAD ANONIMA CERRADA - AGROAURORA S</t>
  </si>
  <si>
    <t>INVERSIONES Y REPRESENTACIONES CABRERA S.A.C.</t>
  </si>
  <si>
    <t>EXTREME COOL PERU S.A.C.</t>
  </si>
  <si>
    <t>LK SUMINISTROS INDUSTRIALES E.I.R.L.</t>
  </si>
  <si>
    <t>J &amp; M WHITE LINE E.I.R.L.</t>
  </si>
  <si>
    <t>MODO ORGANICO S.A.C.</t>
  </si>
  <si>
    <t>REFRIGERACION Y MULTISERVICIOS DANY S.A.C.</t>
  </si>
  <si>
    <t>INGENIERIA Y PROYECTOS A &amp; C S.A.C.</t>
  </si>
  <si>
    <t>REFRIGERACION POLO NORTE S.R.L.</t>
  </si>
  <si>
    <t>MANGUERAS E HIDRAULICA DEL SUR S.A.C.</t>
  </si>
  <si>
    <t>PROCESS &amp; TECHNOLOGIC SOLUTIONS GROUP S.A.C.</t>
  </si>
  <si>
    <t>AXIONLOG PERU S.A.C.</t>
  </si>
  <si>
    <t>DISEÑO, CONSTRUCCION Y REFRIGERACION SAC</t>
  </si>
  <si>
    <t>SERVICIO Y TURISMO VIAJERO VIP S.A.C.</t>
  </si>
  <si>
    <t>SOLUCIONES INTEGRALES FRIGORIFICAS PERU S.A.C.</t>
  </si>
  <si>
    <t>B &amp; B LIMSA S.A.C</t>
  </si>
  <si>
    <t>LIAD INGENIEROS E.I.R.L.</t>
  </si>
  <si>
    <t>CARREQ S.A.C.</t>
  </si>
  <si>
    <t>AR &amp; CR INGENIEROS ASOCIADOS S.A.C</t>
  </si>
  <si>
    <t>GHARNER PROYECTOS Y SOLUCIONES S.A.C.</t>
  </si>
  <si>
    <t>EMPRECIENCIA S.A.C.</t>
  </si>
  <si>
    <t>EMPRESA ESTRELLA POLAR S.A.C.</t>
  </si>
  <si>
    <t>TRANSPORTES VFJ SOCIEDAD ANONIMA CERRADA</t>
  </si>
  <si>
    <t>MULTI COLD LOGISTIC S.A.C.</t>
  </si>
  <si>
    <t>INFINITY IMPORTADORA Y COMERCIALIZADORA S.A.C.</t>
  </si>
  <si>
    <t>INDUSTRIA DEL FRIO COLDMAX S.A.C.-COLDMAX S.A.C</t>
  </si>
  <si>
    <t>LINEA Y METAL S.A.C.</t>
  </si>
  <si>
    <t>EQUILOGIC CORPORATION S.A.C.</t>
  </si>
  <si>
    <t>ARP MEGA CLIMA S.A.C</t>
  </si>
  <si>
    <t>CORPORACION ALEMANA DE ALIMENTOS S.A.C.</t>
  </si>
  <si>
    <t>INVERSIONES ALIMENTARIAS Y COMERCIALES R &amp; R S.A.C.</t>
  </si>
  <si>
    <t>HORMAQ S.A.C.</t>
  </si>
  <si>
    <t>CORPORACION DE INGENIEROS MINERVA S.A.C.</t>
  </si>
  <si>
    <t>GENERAL FRIO CAR S.A.C.</t>
  </si>
  <si>
    <t>CLIMA EQUIPAMIENTO S.A.C.</t>
  </si>
  <si>
    <t>DISTRIBUIDORA LOGISTICA ACCES OFFICE CENTER S &amp; O</t>
  </si>
  <si>
    <t>RGA MAQUINARIAS PERU E.I.R.L.</t>
  </si>
  <si>
    <t>ECOMASIN S.A.C.</t>
  </si>
  <si>
    <t>OIF REFRIGERACION SOCIEDAD ANONIMA CERRADA</t>
  </si>
  <si>
    <t>GILSA REFRIGERACION INDUSTRIAL S.A.C.</t>
  </si>
  <si>
    <t>TRANSPORTES JIN E.I.R.L</t>
  </si>
  <si>
    <t>AYSA INTEGRAL SOLUTION S.A.C.</t>
  </si>
  <si>
    <t>KARMEL PERU S.A.C.</t>
  </si>
  <si>
    <t>EMPRESA DE TRANSPORTES TERRESTRES ISSA S.A.C. - ETTISSA</t>
  </si>
  <si>
    <t>FX AUTO FRIO S.A.C.</t>
  </si>
  <si>
    <t>SOLUCIONES E INVERSIONES INDUSTRIALES.S.R.L.</t>
  </si>
  <si>
    <t>C &amp; N IMPORTACIONES Y SERVICIOS S.A.C.</t>
  </si>
  <si>
    <t>SOLETANCHE BACHY PERÚ S.A.C. - SBP S.A.C.</t>
  </si>
  <si>
    <t>OVI GROUP S.A.C.</t>
  </si>
  <si>
    <t>IMPORTACIONES INDUSTRIALES BENDEZU E.I.R.L</t>
  </si>
  <si>
    <t>NEGOCIOS GENERALES AGROSER SOCIEDAD ANONIMA CERRAD</t>
  </si>
  <si>
    <t>FIMECOM MAQUINARIAS Y SERVICIOS INTEGRALES S.A.C</t>
  </si>
  <si>
    <t>LIN BUSINESS SOCIEDAD ANONIMA CERRADA -LIN BUSINES</t>
  </si>
  <si>
    <t>JFT SERVICIOS GENERALES EMPRESA INDIVIDUAL DE RESPONSABILIDAD LIMITADA</t>
  </si>
  <si>
    <t>REFRIGERACION REYMAR &amp; SERVICIOS GENERALES S.A.C.</t>
  </si>
  <si>
    <t>ESCUELA IBEROAMERICANA DE NEGOCIOS S.A.C.</t>
  </si>
  <si>
    <t>FULL CONECTIONS SAC</t>
  </si>
  <si>
    <t>EMPRESA DE TRANSPORTES INTERPROVINCIAL DE PASAJERO</t>
  </si>
  <si>
    <t>DISEÑO DE EQUIPOS MEDICOS ESPECIALIZADOS Y COMPUTA</t>
  </si>
  <si>
    <t>MAKITECH E.I.R.L.</t>
  </si>
  <si>
    <t>FAMINOX S.R.L.</t>
  </si>
  <si>
    <t>POP UP E.I.R.L.</t>
  </si>
  <si>
    <t>PROCESOS TECNICOS TERMODINAMICOS S.A.C.</t>
  </si>
  <si>
    <t>AUTOMAQ CORPORATION S.A.C.</t>
  </si>
  <si>
    <t>AGROQUISKAY S.A.C</t>
  </si>
  <si>
    <t>MONSTER COOL S.A.C.</t>
  </si>
  <si>
    <t>DENTSPLY PERÚ S.A.C.</t>
  </si>
  <si>
    <t>ASEPTIC PERUVIAN FRUIT S.A.</t>
  </si>
  <si>
    <t>INGENIERIA Y SERVICIOS CARRION S.A.C.</t>
  </si>
  <si>
    <t>ASPER COATING DEL PERU S.A.C. - ASPERCOAT S.A.C.</t>
  </si>
  <si>
    <t>ARISTOCAT 24 HORAS E.I.R.L.</t>
  </si>
  <si>
    <t>GRUPO ELECTROFRIO SAN MARTIN E.I.R.L.</t>
  </si>
  <si>
    <t>TACNAFISH EMPRESA INDIVIDUAL DE RESPONSABILIDAD LI</t>
  </si>
  <si>
    <t>J. LUDEÑA SOCIEDAD ANONIMA CERRADA - J. LUDEÑA S.A</t>
  </si>
  <si>
    <t>MULTISERVICIOS GENERALES FLORES E HIJOS E.I.R.L.</t>
  </si>
  <si>
    <t>FERCON NORTE EMPRESA INDIVIDUAL DE RESPONSABILIDAD</t>
  </si>
  <si>
    <t>LS Y N MELANY E.I.R.L.</t>
  </si>
  <si>
    <t>COVIMAD E.I.R.L.</t>
  </si>
  <si>
    <t>COMERCIALIZADORA DE CARNES FERRER S.A.C.</t>
  </si>
  <si>
    <t>CONSTRUCTEC RYD S.A.C.</t>
  </si>
  <si>
    <t>CONSTRUCTORA FRAGOZ SOCIEDAD ANONIMA CERRADA</t>
  </si>
  <si>
    <t>INGENIERIA DE TELECOMUNICACIONES Y ELECTRICA S.A.C</t>
  </si>
  <si>
    <t>FRIOSYSTEM PERU S.R.L.</t>
  </si>
  <si>
    <t>HVAC REFAIRE SOCIEDAD ANONIMA CERRADA</t>
  </si>
  <si>
    <t>C Y G REFRIGERACION S.A.C.</t>
  </si>
  <si>
    <t>HELADERIA CONGUSTO SOCIEDAD ANONIMA CERRADA</t>
  </si>
  <si>
    <t>CLIMACONFORT PERU S.A.C.</t>
  </si>
  <si>
    <t>GRISI CONSTRUCTORES S.A.C.</t>
  </si>
  <si>
    <t>TRANSPORTES &amp; SERVICIOS JUANLI E.I.R.L.</t>
  </si>
  <si>
    <t>M.Z. CATERING E.I.R.L.</t>
  </si>
  <si>
    <t>INVERSIONES Y SERVICIOS P &amp; V S.A.C.</t>
  </si>
  <si>
    <t>ASVID ENGINEERING SOCIEDAD ANONIMA CERRADA</t>
  </si>
  <si>
    <t>CONTEXTOS ASOCIADOS S.A.</t>
  </si>
  <si>
    <t>INVERSIONES EL RANCHO S.R.L.</t>
  </si>
  <si>
    <t>CORPORACION TOURS VIRGEN DE CHAPI E.I.R.L.</t>
  </si>
  <si>
    <t>Z INDUSTRIAL Y COMERCIAL S.A.C.</t>
  </si>
  <si>
    <t>GRELCONPERU E. I. R. L.</t>
  </si>
  <si>
    <t>AGROINDUSTRIAS VILLA SUR</t>
  </si>
  <si>
    <t>CORPORACION LOGISTICA BLANCO S.A.C.</t>
  </si>
  <si>
    <t>INDUSTRIA BRAN RUIZ INOX S.A.C. - IBRINOX S.A.C.</t>
  </si>
  <si>
    <t>FRIOTECNOLOGIA S.A.C.</t>
  </si>
  <si>
    <t>INDUSTRIA PANIFICADORA DEL SUR SOCIEDAD ANONIMA CERRADA - INDUPAN DEL SUR S.A.C.</t>
  </si>
  <si>
    <t>PRODUCCION Y COMERCIALIZACION D´CAFRITAR E.I.R.L.</t>
  </si>
  <si>
    <t>CALEFACCION Y CONTROL S.A.C.</t>
  </si>
  <si>
    <t>OSIRIS EVENTOS Y PRODUCCIONES SOCIEDAD ANONIMA CER</t>
  </si>
  <si>
    <t>SJC GRUPO LOGISTICS INTEGRAL CORRER S.A.C.</t>
  </si>
  <si>
    <t>ECAH INGENIEROS CONTRATISTAS GENERALES SOCIEDAD AN</t>
  </si>
  <si>
    <t>MARINA SERVICIOS GENERALES S.A.C.</t>
  </si>
  <si>
    <t>INSTALACIONES TECNICAS ELECTRO-SANITARIAS S.R.L.</t>
  </si>
  <si>
    <t>FERRETERIA ANGHELO &amp; DAYANA E.I.R.L.</t>
  </si>
  <si>
    <t>OCEANO SEAFOOD S.A.</t>
  </si>
  <si>
    <t>INGENIERIA DE EQUIPOS Y MULTISERVICIOS GENERALES J</t>
  </si>
  <si>
    <t>HIELO PUCUSANA E.I.R.L.</t>
  </si>
  <si>
    <t>TOTAL FRIO COMPANY S.A.C.</t>
  </si>
  <si>
    <t>CHOCOLATERIA ARTESANAL AMAZONICA S.A.C.</t>
  </si>
  <si>
    <t>LUCHA PARTNERS S.A.C.</t>
  </si>
  <si>
    <t>PLAZA CARNE S.A.C</t>
  </si>
  <si>
    <t>ELECTRO SERVICE K Y R S.R.L.</t>
  </si>
  <si>
    <t>SERVICIOS MULTIPLES JACARANDA E.I.R.L.</t>
  </si>
  <si>
    <t>JE REFRIGERACION S.A.C.</t>
  </si>
  <si>
    <t>LA BAGUETTERIA &amp; DELICATEZZE SAC</t>
  </si>
  <si>
    <t>TECNOLOGIA ELECTRICA Y AUTOMATIZACION S.A.C. - TEC</t>
  </si>
  <si>
    <t>REFRICENTRO PERU S.A.C.</t>
  </si>
  <si>
    <t>ARFRISAV E.I.R.L.</t>
  </si>
  <si>
    <t>GREENCORP PERU S.A.C.</t>
  </si>
  <si>
    <t>COLD RISE S.A.C.</t>
  </si>
  <si>
    <t>COLD AIR REFRIGERACION S.A.C.</t>
  </si>
  <si>
    <t>DANIKA INVERSIONES S.A.C.</t>
  </si>
  <si>
    <t>SERVICIOS GENERALES AITAMI EMPRESA INDIVIDUAL DE RESPONSABILIDAD LIMITADA</t>
  </si>
  <si>
    <t>WAYRA INGENIERIA Y NEGOCIOS S.A.C.</t>
  </si>
  <si>
    <t>AIRCLIMCOR S.A.C.</t>
  </si>
  <si>
    <t>ANALYTICAL LABORATORY E.I.R.L.</t>
  </si>
  <si>
    <t>GIROFRIO S.A.C.</t>
  </si>
  <si>
    <t>SMARTCOLD S.A.C</t>
  </si>
  <si>
    <t>VERSTA ASOCIADOS S.A.C.</t>
  </si>
  <si>
    <t>ICE AMAZON SOLUTIONS E.I.R.L.</t>
  </si>
  <si>
    <t>HVAC LASSER PERU SOCIEDAD ANONIMA CERRADA - HVAC L</t>
  </si>
  <si>
    <t>TODOAIRE E.I.R.L</t>
  </si>
  <si>
    <t>CORPORACION TECNI &amp; FRIO S.A.C.</t>
  </si>
  <si>
    <t>COOPERATIVA AGROINDUSTRIAL Y DE SERVICIOS DEL CENT</t>
  </si>
  <si>
    <t>SOLUTION SECURITY S.A.C.</t>
  </si>
  <si>
    <t>SERVICOORI E.I.R.L.</t>
  </si>
  <si>
    <t>SERVENCAS S.R.L.</t>
  </si>
  <si>
    <t>COLD SOLUTION S.A.C.</t>
  </si>
  <si>
    <t>TERPRO INGENIEROS S.A.C.</t>
  </si>
  <si>
    <t>PANIFICADORA GLORIA SOCIEDAD ANONIMA - PANIFICADOR</t>
  </si>
  <si>
    <t>ECONORT GROUP S.A.C.</t>
  </si>
  <si>
    <t>DPP CORP S.A.</t>
  </si>
  <si>
    <t>NB REFRIGERACION E.I.R.L.</t>
  </si>
  <si>
    <t>NEGOCACER S.A.C.</t>
  </si>
  <si>
    <t>CLIMA NORTE COOL SERVICIOS GENERALES E.I.R.L.</t>
  </si>
  <si>
    <t>INVERSIONES HPC CARNES S.A.C.</t>
  </si>
  <si>
    <t>JNIGECE S.A.C.</t>
  </si>
  <si>
    <t>APD SYSTEM SAC</t>
  </si>
  <si>
    <t>HELADOS PERUANOS SOCIEDAD ANONIMA CERRADA</t>
  </si>
  <si>
    <t>INDUSTRIA MAQUINOX E.I.R.L.</t>
  </si>
  <si>
    <t>ROCAV TRADING S.A.C.</t>
  </si>
  <si>
    <t>CENCOPORK S.A.C.</t>
  </si>
  <si>
    <t>THERMOBOX S.A.C.</t>
  </si>
  <si>
    <t>SOLUCIONES E INTEGRACIONES TECNOLOGICAS S.A.C.</t>
  </si>
  <si>
    <t>COLD INDUSTRY PERU SOCIEDAD ANONIMA CERRADA</t>
  </si>
  <si>
    <t>TECNI ELECTRIC PERU S.A.C.</t>
  </si>
  <si>
    <t>INTERNACIONAL CRUCERO S.A.C.</t>
  </si>
  <si>
    <t>HOME ICE E.I.R.L</t>
  </si>
  <si>
    <t>GRUPO PADCEN SOLUTION S.A.C.</t>
  </si>
  <si>
    <t>SUMACDERM S.A.C.</t>
  </si>
  <si>
    <t>IMPORTACIONES AUTOLEON S.R.L.</t>
  </si>
  <si>
    <t>NUTRILIS S.A.C.</t>
  </si>
  <si>
    <t>OPERACIONES ELECTRICAS INDUSTRIALES S.A.C.-OPELECI</t>
  </si>
  <si>
    <t>PERU GROUP SOLUTIONS S.A.C.</t>
  </si>
  <si>
    <t>ABC MULTISERVICIOS GENERALES E.I.R.L.</t>
  </si>
  <si>
    <t>SIFREMP E.I.R.L.</t>
  </si>
  <si>
    <t>GALSERCON S.A.C.</t>
  </si>
  <si>
    <t>MELO FRIGORIFICO S.A.C.</t>
  </si>
  <si>
    <t>MATHORELL S.A.C.</t>
  </si>
  <si>
    <t>SOLUCIONES GENERALES DE REFRIGERACION S.R.L.</t>
  </si>
  <si>
    <t>V &amp; E ECOLOGIC SOLUCIONES HIDRAULICAS S.R.L.</t>
  </si>
  <si>
    <t>PROGRESS AYP S.A.C.</t>
  </si>
  <si>
    <t>AJL INDUSTRIAL S.A.C.</t>
  </si>
  <si>
    <t>V &amp; L SOLUCIONES INDUSTRIALES AVILA S.A.C.</t>
  </si>
  <si>
    <t>A C B S REFRIGERACION E.I.R.L.</t>
  </si>
  <si>
    <t>BRAVOS INGENIERIA Y CONSTRUCCION S.A.C.</t>
  </si>
  <si>
    <t>CLIMA CORP E.I.R.L.</t>
  </si>
  <si>
    <t>CLIMA SERV S.A.C.</t>
  </si>
  <si>
    <t>MASTER COLD CONTRATISTAS GENERALES E.I.R.L.</t>
  </si>
  <si>
    <t>JRAMOS-2R E.I.R.L.</t>
  </si>
  <si>
    <t>AMECIN SOLUTION S.A.C.</t>
  </si>
  <si>
    <t>EMPRESA DE TURISMO &amp; SERVICIOS MULTIPLES CRUZ SELV</t>
  </si>
  <si>
    <t>CONSORCIO FRIO PERU S.A.C.</t>
  </si>
  <si>
    <t>RENOVATECH S.A.C.</t>
  </si>
  <si>
    <t>ANDICO - INGENIEROS S.R.L.</t>
  </si>
  <si>
    <t>GUNJOP EMPRESA INDIVIDUAL DE RESPONSABILIDAD LIMIT</t>
  </si>
  <si>
    <t>JOVENES ARRIEROS JANA S.A.C.</t>
  </si>
  <si>
    <t>ASOCIE E.I.R.L.</t>
  </si>
  <si>
    <t>TECNOLOGIA ROTOMAN E.I.R.L</t>
  </si>
  <si>
    <t>SERVICIOS GENERALES M.V.K. S.A.C.</t>
  </si>
  <si>
    <t>2S SOLUTIONS S.A.C.</t>
  </si>
  <si>
    <t>SUMIVAL E.I.R.L.</t>
  </si>
  <si>
    <t>CONSORCIO MFE DIAZ S.A.C.</t>
  </si>
  <si>
    <t>PROVEEDORA, LOGISTICA Y SERVICIOS JJC S.R.L.</t>
  </si>
  <si>
    <t>CLIMATE TECHNOLOGY S.A.C.</t>
  </si>
  <si>
    <t>ALIMENTOS CONGELADOS DEL INCA SOCIEDAD ANONIMA CER</t>
  </si>
  <si>
    <t>EQUIPAMIENTO PACIFICO S.A.C.</t>
  </si>
  <si>
    <t>TRANSPORTES E INVERSIONES YAURI S.A.C.</t>
  </si>
  <si>
    <t>MERCANTIL TRUJILLO SERVICIOS GENERALES E.I.R.L.</t>
  </si>
  <si>
    <t>GM CASTRO CAR S.A.C.</t>
  </si>
  <si>
    <t>CORPORACION A &amp; E VALERIA S.A.C.</t>
  </si>
  <si>
    <t>FABRICIO IMPORT S.A.C.</t>
  </si>
  <si>
    <t>AGROEXPORTACIONES CQF S.A.C.</t>
  </si>
  <si>
    <t>CROMILEXIMG E.I.R.L.</t>
  </si>
  <si>
    <t>LABORATORIO FITOSANA S.A.C.</t>
  </si>
  <si>
    <t>FK FERRETERIA COMERCIAL E INDUSTRIAL E.I.R.L.</t>
  </si>
  <si>
    <t>ELECTRO ICE SERVICE E.I.R.L.</t>
  </si>
  <si>
    <t>KARFLEX INVERSIONES S.A.</t>
  </si>
  <si>
    <t>M Y G CONTROL´S E.I.R.L.</t>
  </si>
  <si>
    <t>AUTIP E.I.R.L.</t>
  </si>
  <si>
    <t>ALLIN SALUD SOLUCIONES S.A.C.</t>
  </si>
  <si>
    <t>FRANKS MOTORS S.A.C.</t>
  </si>
  <si>
    <t>RESER MASTER S.A.C.</t>
  </si>
  <si>
    <t>LIOFILIZADORA R. COLICHON S.A.C. - LIOCOL S.A.C.</t>
  </si>
  <si>
    <t>CUBITOS DE HIELO &amp; SERVICIOS GENERALES S.A.C.</t>
  </si>
  <si>
    <t>BD INSTRUMENTS S.A.C.</t>
  </si>
  <si>
    <t>REFRIGERACIONES 3 A E.I.R.L.</t>
  </si>
  <si>
    <t>MODINSER ASOCIADOS S.A.C. - MODINSER S.A.C</t>
  </si>
  <si>
    <t>COLD PERU PARTNER S.A.C</t>
  </si>
  <si>
    <t>VARQ S.A.C.</t>
  </si>
  <si>
    <t>GRUPO ITEE PERU E.I.R.L.</t>
  </si>
  <si>
    <t>GRUPO RAMA SAC</t>
  </si>
  <si>
    <t>NEWPORT RESTAURANTE SOCIEDAD ANONIMA CERRADA</t>
  </si>
  <si>
    <t>INVERSIONES EL PAPI JR S.A.C.</t>
  </si>
  <si>
    <t>EMPRESA DE SERVICIOS INTEGRALES DE SALUD - PAUCAR SOCIEDAD ANONIMA CERRADA</t>
  </si>
  <si>
    <t>FRIOTRANS PERU E.I.R.L.</t>
  </si>
  <si>
    <t>IMPORTACIONES ELECTROHIDRAULICAS E.I.R.L.</t>
  </si>
  <si>
    <t>COLD CORPORATION TAURUS S.A.C.</t>
  </si>
  <si>
    <t>CONSTRUCTORA L &amp; M HERMANOS S.A.C.</t>
  </si>
  <si>
    <t>PHARMAXION S.A.C</t>
  </si>
  <si>
    <t>SERVICIOS FINANCIEROS Y CONTABLES ABC S.A.C. - SERFICONT ABC S.A.C.</t>
  </si>
  <si>
    <t>AUTOMATED SYSTEMS IN INDUSTRIAL PROCESSES S.A.C.</t>
  </si>
  <si>
    <t>AIR COMPANY E &amp; E S.A.C.</t>
  </si>
  <si>
    <t>SERVICIOS GENERALES GRUPO OVALLE S.A.C.</t>
  </si>
  <si>
    <t>CLIMA COOL MULTISERVICE S.A.C.</t>
  </si>
  <si>
    <t>HATUN CHALWA E.I.R.L.</t>
  </si>
  <si>
    <t>ENTERPRISE SOLUTIONS M &amp; R S.A.C.</t>
  </si>
  <si>
    <t>CLIMAIR E.I.R.L.</t>
  </si>
  <si>
    <t>RAMOS HERMANOS SOLUCIONES EN TRANSPORTE Y MINERIA</t>
  </si>
  <si>
    <t>OFFICE PAPER PERU S.A.C.</t>
  </si>
  <si>
    <t>INVERSIONES NUSELU S.A.C.</t>
  </si>
  <si>
    <t>IMPRESORA Y EDITORA AFERLAN EMPRESA INDIVIDUAL DE</t>
  </si>
  <si>
    <t>CORPORACION DE SOLUCIONES INDUSTRIALES S &amp; V S.A.C.</t>
  </si>
  <si>
    <t>ZV PERU SOLUTION S.A.C.</t>
  </si>
  <si>
    <t>LASTRA INGENIEROS E.I.R.L.</t>
  </si>
  <si>
    <t>BLUE FROST SERVICIOS INTEGRALES S.A.C.</t>
  </si>
  <si>
    <t>ORBELECTRIC INGENIEROS S.A.C.</t>
  </si>
  <si>
    <t>INVERSIONES GENERALES INDUANDINA SOCIEDAD ANONIMA</t>
  </si>
  <si>
    <t>FABRICA DE HIELO PESQUERO S.R.L.</t>
  </si>
  <si>
    <t>CARTUCHOS FLEXIBLES S.A.C.</t>
  </si>
  <si>
    <t>J &amp; L EXCELLENCE COLD SERVICES S.A.C.</t>
  </si>
  <si>
    <t>FRIGORISTAS DEL PERU G Y C S.A.C.</t>
  </si>
  <si>
    <t>ICEBERG ERTA E.I.R.L</t>
  </si>
  <si>
    <t>EXCTEC LED S.A.C.</t>
  </si>
  <si>
    <t>INVERSIONES Y REPRESENTACIONES LA FABRICA S.A.C.</t>
  </si>
  <si>
    <t>ARESCOM GROUP E.I.R.L.</t>
  </si>
  <si>
    <t>IAN SAC MINERIA Y CONSTRUCCION</t>
  </si>
  <si>
    <t>ECO NATIVO E.I.R.L.</t>
  </si>
  <si>
    <t>PROYECTOS E INVERSIONES LUISITO S LR E.I.R.L.</t>
  </si>
  <si>
    <t>FRESOMAC S.A.C.</t>
  </si>
  <si>
    <t>PARTS &amp; SERVICE INNOVATION S.A.C.</t>
  </si>
  <si>
    <t>VTECNICA S.A.C.</t>
  </si>
  <si>
    <t>E.C.K. SERVICIOS GENERALES S.A.C.</t>
  </si>
  <si>
    <t>J &amp; C INGENIERIA Y SERVICIOS GENERALES S.A.C.</t>
  </si>
  <si>
    <t>INVERSIONES ROMAFIH E.I.R.L.</t>
  </si>
  <si>
    <t>AGROEXPORTADORA VILLACURI SOCIEDAD ANONIMA CERRADA</t>
  </si>
  <si>
    <t>CAPRICHITOS S.A.C.</t>
  </si>
  <si>
    <t>CLIMA REFRI S.A.C.</t>
  </si>
  <si>
    <t>RODRY TECHNICAL SUPPORT E.I.R.L.</t>
  </si>
  <si>
    <t>REFRIGERATION IMPORT VALE S.A.C.</t>
  </si>
  <si>
    <t>SUPPORT PROJECTS TELECOMMUNICATIONS S.A.C.</t>
  </si>
  <si>
    <t>AMZ IMPORTACION Y DISTRIBUCION S.A.C.</t>
  </si>
  <si>
    <t>INVERSIONES BNC COMPANY S.A.C.</t>
  </si>
  <si>
    <t>JD COOL INGENIEROS E.I.R.L.</t>
  </si>
  <si>
    <t>SANZ CONTADORES E &amp; M S.A.C.</t>
  </si>
  <si>
    <t>AIR COOL SYSTEM SM S.A.C.</t>
  </si>
  <si>
    <t>CORPORACION ALIMENTARIA SUIZA S.A.C. - CORALIZA S</t>
  </si>
  <si>
    <t>R &amp; N ELECTROMECANICA INDUSTRIAL S.A.C</t>
  </si>
  <si>
    <t>CORPORACION GAMA AIRES S.A.C.</t>
  </si>
  <si>
    <t>EMPRESA DE TRANSPORTES REAL CHANCAS EXPRESS S.A.C</t>
  </si>
  <si>
    <t>DISTRIBUIDORA PANTE S.A.C.</t>
  </si>
  <si>
    <t>D &amp; M GENERAL SERVICE S.A.C.</t>
  </si>
  <si>
    <t>GLOBAL CITRUS INTERNATIONAL SOCIEDAD ANONIMA CERRA</t>
  </si>
  <si>
    <t>CAPTRI PERU SAC</t>
  </si>
  <si>
    <t>FRIDAMA PERU S.A.C.</t>
  </si>
  <si>
    <t>RASYO ASOCIADOS S.A.C.</t>
  </si>
  <si>
    <t>FRIOMAC PERU SOCIEDAD ANONIMA CERRADA</t>
  </si>
  <si>
    <t>TEKNI KLIMAT S.A.C.</t>
  </si>
  <si>
    <t>SOLTECYG S.R.L.</t>
  </si>
  <si>
    <t>LACTEOS DUMAN S.A.C.</t>
  </si>
  <si>
    <t>G &amp; M TECNOLOGIA DIGITAL S.A.C.</t>
  </si>
  <si>
    <t>THERMOFLUIDOS CONTRATISTAS GENERALES S.A.C</t>
  </si>
  <si>
    <t>FRIO ALIMENTOS Y LOGISTICA S.A.</t>
  </si>
  <si>
    <t>SOLUCIONES ELECTRICAS Y SANITARIAS PERU S.A.C. - S</t>
  </si>
  <si>
    <t>AMAZONIC FOODS SOCIEDAD ANONIMA CERRADA</t>
  </si>
  <si>
    <t>SERVICIOS GENERALES DAMIRADI S.A.C.</t>
  </si>
  <si>
    <t>AIRMATIC S.A.C.</t>
  </si>
  <si>
    <t>LG FREEZE BUSS E.I.R.L</t>
  </si>
  <si>
    <t>MONTEVERDE &amp; GALLARDO S.A.C.</t>
  </si>
  <si>
    <t>SUMINISTROS FERRETEROS DEL SUR SAC</t>
  </si>
  <si>
    <t>LAFAYETTE HOLDINGS S.A.C.</t>
  </si>
  <si>
    <t>RENTARO SOLUTIONS GLOBAL S.A.C.</t>
  </si>
  <si>
    <t>SKINLAND S.A.C.</t>
  </si>
  <si>
    <t>FRIONORT COMERCIAL E.I.R.L.</t>
  </si>
  <si>
    <t>CORPORACION MAYCOL SOCIEDAD ANONIMA CERRADA</t>
  </si>
  <si>
    <t>SOLUCIONES EN PROYECTOS DE ALIMENTOS S.A.C.</t>
  </si>
  <si>
    <t>IMPORTACIONES VANIA E.I.R.L.</t>
  </si>
  <si>
    <t>CORPORACION FOX SUMINISTROS &amp; TECNOLOGIA SOCIEDAD</t>
  </si>
  <si>
    <t>ANKA WORLD MACHINE S.A.C.</t>
  </si>
  <si>
    <t>BUSINESS ALLIANCE REPRESENTACIONES Y SERVICIOS S.A</t>
  </si>
  <si>
    <t>DICASFRUT EMPRESA INDIVIDUAL DE RESPONSABILIDAD LI</t>
  </si>
  <si>
    <t>CORPORACION PERUANA DE REFRIGERACION S.A.C.</t>
  </si>
  <si>
    <t>CORE LATAM S.A.C.</t>
  </si>
  <si>
    <t>SERVICIOS GENERALES DELVIZA SOCIEDAD ANONIMA CERRADA - SERGENDELVIZA S.A.C.</t>
  </si>
  <si>
    <t>SERVICIOS Y PROYECTOS ELECTROMECANICOS D Y C     S.R.L.</t>
  </si>
  <si>
    <t>REMSEGER EBENEZER E.I.R.L.</t>
  </si>
  <si>
    <t>POWERFAM  INGENIEROS E.I.R.L.</t>
  </si>
  <si>
    <t>CDF CONTRATISTAS GENERALES S.A.C.</t>
  </si>
  <si>
    <t>LUBE GERENCIA E INGENIERIA SOCIEDAD ANONIMA CERRAD</t>
  </si>
  <si>
    <t>AQUILES DRESDE S.A.C.</t>
  </si>
  <si>
    <t>TALLANES PACKERS S.A.C.</t>
  </si>
  <si>
    <t>WIMPON &amp; ANDRADE S.A.C.</t>
  </si>
  <si>
    <t>GRUPO NABER S.A.C.</t>
  </si>
  <si>
    <t>ENERTROM EMPRESA INDIVIDUAL DE RESPONSABILIDAD LIM</t>
  </si>
  <si>
    <t>ARTICOVOLT E.I.R.L.</t>
  </si>
  <si>
    <t>MUNIVESCORP S.A.C.</t>
  </si>
  <si>
    <t>GRUPO BRYALU E.I.R.L.</t>
  </si>
  <si>
    <t>TEAM MULTIMEDIA S.A.C.</t>
  </si>
  <si>
    <t>PROVEEDORES GENERALES DE ABASTECIMIENTO E.I.R.L.</t>
  </si>
  <si>
    <t>INOX A &amp; A S.A.C.</t>
  </si>
  <si>
    <t>GRUPO CIMENTA S.A.C.</t>
  </si>
  <si>
    <t>ANDEAN SUPERFOOD SOCIEDAD COMERCIAL DE RESPONSABIL</t>
  </si>
  <si>
    <t>INVERSIONES-SERVICIOS S &amp; D S.A.C.</t>
  </si>
  <si>
    <t>RF EQUIPAMIENTOS INDUSTRIALES S.A.C.</t>
  </si>
  <si>
    <t>ALVA &amp; ROAN S.A.C.</t>
  </si>
  <si>
    <t>FRIGORIFICO TACNA E.I.R.L. - FRITAC E.I.R.L.</t>
  </si>
  <si>
    <t>EUROCLIMA AREQUIPA E.I.R.L</t>
  </si>
  <si>
    <t>EUROELEC PERU S.A.C.</t>
  </si>
  <si>
    <t>FRIOEMPRESAS S.A.C.</t>
  </si>
  <si>
    <t>JL REFRIGERACION S.A.C.</t>
  </si>
  <si>
    <t>KEITCORP S.A.C.</t>
  </si>
  <si>
    <t>TRANSPORTES DHARMA E.I.R.L.</t>
  </si>
  <si>
    <t>OCEANO AZUL SOLUCIONES INTEGRALES S.A.C. OASI S.A.C.</t>
  </si>
  <si>
    <t>SINTON INTERNATIONAL INDUSTRIAL S.A.C.</t>
  </si>
  <si>
    <t>CLIMACENTRO PERU S.A.C.</t>
  </si>
  <si>
    <t>GRANOS Y VERDES HATUN RUNA SOCIEDAD ANONIMA CERRADA-GRANOS Y VERDES HATUN RUNA S.A.C.</t>
  </si>
  <si>
    <t>CONSTRUCTORA AVACOR INGENIERIA Y PROYECTOS S.A.C.</t>
  </si>
  <si>
    <t>ITCO CONTRATISTAS GENERALES S.A.C</t>
  </si>
  <si>
    <t>WORLD SOLUTIONS ENTERPRISES S.A.C.</t>
  </si>
  <si>
    <t>R&amp;L SERVICE ELECTROMECANIC S.A.C.</t>
  </si>
  <si>
    <t>HYCO INDUSTRIAL S.A.C</t>
  </si>
  <si>
    <t>TRANSMARINA DEL PERU SAC</t>
  </si>
  <si>
    <t>VADIEL INGENIEROS S.A.C-VADIEL S.A.C.</t>
  </si>
  <si>
    <t>GRUPO BRATJA S.A.C</t>
  </si>
  <si>
    <t>INVERSIONES J. Y R. LEAN´S S.R.L.</t>
  </si>
  <si>
    <t>INDUSTRIAL TRONIX SERVICE S.R.L.</t>
  </si>
  <si>
    <t>REPUESTOS FRIOS ALVANS E.I.R.L</t>
  </si>
  <si>
    <t>VASAL Y COMPAÑIA S.A.C.</t>
  </si>
  <si>
    <t>MARINOS ENERGIA Y CONSTRUCCION E.I.R.L.</t>
  </si>
  <si>
    <t>CLIMATIZACION Y CONSTRUCCIONES DEL NORTE S.A.C (CL</t>
  </si>
  <si>
    <t>PERAGRO SEEDS E.I.R.L.</t>
  </si>
  <si>
    <t>A &amp; D INDUSTRIAL S.A.C.</t>
  </si>
  <si>
    <t>FRIO STEEL S.A.C.</t>
  </si>
  <si>
    <t>TECHNOLOGICAL DIMENSIONS S.A.C.</t>
  </si>
  <si>
    <t>DHM INGENIERIA CERRADA</t>
  </si>
  <si>
    <t>CLIMATIZACION CONFORT Y ENERGIA S.A.C.</t>
  </si>
  <si>
    <t>BEYCOLD S.A.C.</t>
  </si>
  <si>
    <t>CLIMATEC TRUJILLO S.A.C.</t>
  </si>
  <si>
    <t>ELECTROMECANICA J &amp; M SOCIEDAD ANONIMA CERRADA - E</t>
  </si>
  <si>
    <t>PERUVIAN BUS S.A.C.</t>
  </si>
  <si>
    <t>TECNOLOGIA EN CARROCERIAS Y MOTORES S.A.C.</t>
  </si>
  <si>
    <t>FRIGETTE REFRIGERATION E.I.R.L.</t>
  </si>
  <si>
    <t>ROMOCORP S.A.C.</t>
  </si>
  <si>
    <t>COMERCIOS MAQUIHER E.I.R.L.</t>
  </si>
  <si>
    <t>ASOCIADOS FERNANDEZ BARRENECHEA REFRIGERACION S.R.</t>
  </si>
  <si>
    <t>REFRIMA INGENIEROS S.A.C.</t>
  </si>
  <si>
    <t>NEGOCIOS INDUSTRIALES Y COMERCIALES DEL PERU SOCIE</t>
  </si>
  <si>
    <t>SEAR S PERU SOCIEDAD ANONIMA CERRADA</t>
  </si>
  <si>
    <t>AUROLED S.A.C.</t>
  </si>
  <si>
    <t>DEMPER CORP S.A.C.</t>
  </si>
  <si>
    <t>INFINITE GROUP E.I.R.L.</t>
  </si>
  <si>
    <t>RIOMARES S.R.L.</t>
  </si>
  <si>
    <t>AIRE ACONDICIONADO JAZ S.A.C.</t>
  </si>
  <si>
    <t>TECNOVA SERVICIOS MECANICOS S.A.C.</t>
  </si>
  <si>
    <t>AUTOMAC ELECTRIC SOCIEDAD ANONIMA CERRADA</t>
  </si>
  <si>
    <t>CLIMA COLD SOLUTIONS E.I.R.L</t>
  </si>
  <si>
    <t>SERGEINDUS S.R.L.</t>
  </si>
  <si>
    <t>GAVANT S.A.C.</t>
  </si>
  <si>
    <t>GHCORP SOCIEDAD ANONIMA CERRADA</t>
  </si>
  <si>
    <t>JMJ SERVICIOS INDUSTRIALES S.A.C.</t>
  </si>
  <si>
    <t>ILLAPAY ENERGY S.A.C.</t>
  </si>
  <si>
    <t>FRICANB &amp; IMPORT E.I.R.L.</t>
  </si>
  <si>
    <t>BODEGA VIÑA LA CAZONA S.A.C.</t>
  </si>
  <si>
    <t>EMPRESA DE TRANSPORTE ROMERITO EXPRESS S.A.C.</t>
  </si>
  <si>
    <t>CS INVERSIONES LOGISTICAS E.I.R.L.</t>
  </si>
  <si>
    <t>ABASTECIMIENTOS INDUSTRIALES Y CORPORATIVOS E.I.R.</t>
  </si>
  <si>
    <t>HVACR CONTROLS PERU S.A.C.</t>
  </si>
  <si>
    <t>REFRIGERACION MECANICA CALDERON S.A.C.</t>
  </si>
  <si>
    <t>S &amp; G CASA DE REPUESTOS E.I.R.L.</t>
  </si>
  <si>
    <t>WANG HONGYING INVERSIONES S.A.C.</t>
  </si>
  <si>
    <t>CONSORCIO PERU BRASIL S.A.C.</t>
  </si>
  <si>
    <t>MULTISERVICIOS DE INGENIERIA METALICAS S.A.C.</t>
  </si>
  <si>
    <t>MAESTRANZA CNC PARA PROCESAMIENTO DE ALIMENTOS E.I</t>
  </si>
  <si>
    <t>CIA DE METALMECANICA CONSTRUCCION Y SERVICIOS INDU</t>
  </si>
  <si>
    <t>EQUIPOS GASTRONÓMICOS DACER S.A.C</t>
  </si>
  <si>
    <t>MANTENIMIENTO Y SERVICIOS  AMBIENTALES S.A.C.</t>
  </si>
  <si>
    <t>TELENERGY PROYECTOS S.A.C.</t>
  </si>
  <si>
    <t>GRUPO MARCONA E.I.R.L.</t>
  </si>
  <si>
    <t>TELECOMUNICACIONES EL TALLAN E.I.R.L.</t>
  </si>
  <si>
    <t>CANTARO ACEROS S.A.C.</t>
  </si>
  <si>
    <t>DECORACIONES ANGELA E.I.R.L.</t>
  </si>
  <si>
    <t>JJ PARTNERSHIP S.A.C.</t>
  </si>
  <si>
    <t>SMARTEC INGENIERIA S.A.C.</t>
  </si>
  <si>
    <t>SUPERALIMENTOS DEL PERU S.A.C.</t>
  </si>
  <si>
    <t>DENKO PERU E.I.R.L.</t>
  </si>
  <si>
    <t>HIELO SEFRIN S.R.L.</t>
  </si>
  <si>
    <t>SERVICIOS INDUSTRIALES DE MANTENIMIENTO Y AUTOMATI</t>
  </si>
  <si>
    <t>INVERSIONES TAZAPAMPA S.A.C.</t>
  </si>
  <si>
    <t>CONSORCIO RAYS E.I.R.L</t>
  </si>
  <si>
    <t>FRIOTEEX AIR &amp; SERVICIOS GENERALES E.I.R.L.</t>
  </si>
  <si>
    <t>VILLANUEVA CONTRATISTAS DE SERVICIOS GENERALES SOC</t>
  </si>
  <si>
    <t>GAMA PRODUCTS S.R.L.</t>
  </si>
  <si>
    <t>EQUIPOS Y MOBILIARIOS MEDICOS DEL PERU E.I.R.L.</t>
  </si>
  <si>
    <t>THERMOFIRE S.A.C.</t>
  </si>
  <si>
    <t>INLOGISTIC S.A.C.</t>
  </si>
  <si>
    <t>COLDWIND INDUSTRIAL S.A.C.</t>
  </si>
  <si>
    <t>CENTRO DE INNOVACION EN REFRIGERACION Y TECNOLOGIA</t>
  </si>
  <si>
    <t>PETRAX E.I.R.L.</t>
  </si>
  <si>
    <t>RSH INVERSIONES S.A.C.</t>
  </si>
  <si>
    <t>TEKNICA GROUP SAC</t>
  </si>
  <si>
    <t>TINGCOLD E.I.R.L.</t>
  </si>
  <si>
    <t>CENFRIO PERU E.I.R.L.</t>
  </si>
  <si>
    <t>A&amp;D GONZALES E.I.R.L.</t>
  </si>
  <si>
    <t>IXPERY SERVICE S.A.C.</t>
  </si>
  <si>
    <t>JYM ELECTRO E.I.R.L.</t>
  </si>
  <si>
    <t>INGENIERIA Y TECNOLOGIA DEL FRIO S.A.C.</t>
  </si>
  <si>
    <t>CLIMANT S.A.C.</t>
  </si>
  <si>
    <t>TERRAMOVIL PERU S.A.C.</t>
  </si>
  <si>
    <t>REFRICENTER GROUP S.A.C.</t>
  </si>
  <si>
    <t>SERVICIO Y MANTENIMIENTO FRIGORIFICO S.A.C.</t>
  </si>
  <si>
    <t>EXPRESO INTERNACIONAL TURISMO CENTRAL S.A.</t>
  </si>
  <si>
    <t>EMPRESA DE TRANSPORTE NUEVO TURISMO BARRANCA SOCIE</t>
  </si>
  <si>
    <t>SERVICIOS REFRIGERADOS Y CLIMATIZADOS S.A.C.</t>
  </si>
  <si>
    <t>FABRICACIONES GS E.I.R.L.</t>
  </si>
  <si>
    <t>GUEVARA SOLUCIONES INDUSTRIALES E.I.R.L.</t>
  </si>
  <si>
    <t>GRUPO DIVINO SEÑOR S.A.C.</t>
  </si>
  <si>
    <t>ESTILO ARQUITECTONICO S.A.C.</t>
  </si>
  <si>
    <t>CENTRO DEL FRIO G&amp;B S.A.C.</t>
  </si>
  <si>
    <t>SHAKING PERU S.A.C.</t>
  </si>
  <si>
    <t>COOPERATIVA ASHANINKA KEMITO SANKORI</t>
  </si>
  <si>
    <t>GRUPO CARTRANSAVILL S.A.C.</t>
  </si>
  <si>
    <t>FRIGO STORE E.I.R.L.</t>
  </si>
  <si>
    <t>AMPERSAN S.R.L.</t>
  </si>
  <si>
    <t>CORPORACION CARNICA S.A.C.</t>
  </si>
  <si>
    <t>SOLUCIONES E INVERSIONES MEDICAS DEL SUR EMPRESA I</t>
  </si>
  <si>
    <t>MIS 8 AMORES S.A.C.</t>
  </si>
  <si>
    <t>TECNOLOGIA Y DISTRIBUCION DE COMPONENTES ELECTRICO</t>
  </si>
  <si>
    <t>FRIO JEM SOCIEDAD ANONIMA CERRADA - FRIO JEM S.A.C</t>
  </si>
  <si>
    <t>SM RESIDENCIAL PRIME SOCIEDAD ANONIMA CERRADA</t>
  </si>
  <si>
    <t>SERVICIOS GENERALES GT DEL PERU E.I.R.L.</t>
  </si>
  <si>
    <t>ELECTRICIDAD MANTENCION Y TELECOMUNICACIONES E.I.R.L. - EMYTEL E.I.R.L.</t>
  </si>
  <si>
    <t>CAD CONSTRUCTIONS CONTRATISTA GENERAL E.I.R.L.</t>
  </si>
  <si>
    <t>ENERSYS GREENTECH S.A.C.</t>
  </si>
  <si>
    <t>CORPORACION MOTOR PUMPS S.A.C</t>
  </si>
  <si>
    <t>DRINK &amp; LIVE SOCIEDAD ANONIMA CERRADA</t>
  </si>
  <si>
    <t>NORT FRIGO CENTER E.I.R.L.</t>
  </si>
  <si>
    <t>DETALOS S.A.C.</t>
  </si>
  <si>
    <t>CLIMATIZACION AMBIENTAL PERU S.A.C.</t>
  </si>
  <si>
    <t>AGRO EXPORT PAIJAN S.A.C.</t>
  </si>
  <si>
    <t>COMPRESORES INDUSTRIALES S.A.C.</t>
  </si>
  <si>
    <t>TECGEN S.A.C.</t>
  </si>
  <si>
    <t>HOLDING PACK S.A.C.</t>
  </si>
  <si>
    <t>KR REFRIGERATION IMPORT SOCIEDAD ANONIMA CERRADA -</t>
  </si>
  <si>
    <t>INVERSION LIV S.A.C.</t>
  </si>
  <si>
    <t>GR REFRIGERACION COMERCIAL E INDUSTRIAL S.A.C.</t>
  </si>
  <si>
    <t>TECNOCLIMA INGENIEROS E.I.R.L.</t>
  </si>
  <si>
    <t>A &amp; D APPLIANCE E.I.R.L.</t>
  </si>
  <si>
    <t>CORPORACION INDUSTRIAL DEL NORTE NINAMORE S.A.C.</t>
  </si>
  <si>
    <t>PROVEEDOR ELECTRICAL &amp; SUMINISTROS GENERALES E.I.R</t>
  </si>
  <si>
    <t>ASTA PERU SOCIEDAD ANONIMA CERRADA</t>
  </si>
  <si>
    <t>U QUE CARNES S.A.C.</t>
  </si>
  <si>
    <t>F Y L INSTRUCONTROL E.I.R.L.</t>
  </si>
  <si>
    <t>SERVICIOS GENERALES FJHON MULTIFRIO E.I.R.L.</t>
  </si>
  <si>
    <t>COLOMBIA TOOLS S.A.C.</t>
  </si>
  <si>
    <t>COLEGIOS PERUANOS DE ALTO NIVEL E.I.R.L.</t>
  </si>
  <si>
    <t>KEYLAS CLUB E.I.R.L.</t>
  </si>
  <si>
    <t>BOULEVARD DEL CARMEN S.A.C.</t>
  </si>
  <si>
    <t>CORPORACION RVC22 S.A.C.</t>
  </si>
  <si>
    <t>CORPORACION OBRERRAM S.A.C.</t>
  </si>
  <si>
    <t>XERCOLD E.I.R.L.</t>
  </si>
  <si>
    <t>TECNO FRIO SOLUCIONES E.I.R.L.</t>
  </si>
  <si>
    <t>SEAL HOUSE S.A.C. - SEALHOUSE</t>
  </si>
  <si>
    <t>REFRIGERACION TECNO COMERCIAL ABINOX EMPRESA INDIV</t>
  </si>
  <si>
    <t>INGENIERIA Y MONTAJES INDUSTRIALES E.I.R.L.</t>
  </si>
  <si>
    <t>DISTRIBUIDORA MASEL E.I.R.L.</t>
  </si>
  <si>
    <t>TEREMAX E.I.R.L.</t>
  </si>
  <si>
    <t>MIL SOLUCIONES PERU S.A.C. - MIL SOLUCIONES PERU S</t>
  </si>
  <si>
    <t>CAM BUSS MOTORS E.I.R.L. - C.B.M. E.I.R.L.</t>
  </si>
  <si>
    <t>BV MARITIME SERVICES E.I.R.L.</t>
  </si>
  <si>
    <t>L&amp;M PERU SOLUCIONES INTEGRALES S.A.C.</t>
  </si>
  <si>
    <t>CAMSO INGENIEROS EMPRESA INDIVIDUAL DE RESPONSABILIDAD LIMITADA - CAMSO INGENIEROS E.I.R.L.</t>
  </si>
  <si>
    <t>FRESH EXPORT LA ARENITA S.A.C.</t>
  </si>
  <si>
    <t>LBR CORP S.A.C</t>
  </si>
  <si>
    <t>SNOW SHOP S.A.C.</t>
  </si>
  <si>
    <t>AGS REPRESENTACIONES E.I.R.L.</t>
  </si>
  <si>
    <t>FGO MANTENIMIENTOS INDUSTRIALES S.A.C.</t>
  </si>
  <si>
    <t>TERMOEQUIPAMIENTOS INDUSTRIALES S.A.C</t>
  </si>
  <si>
    <t>C &amp; S CONTINENTAL S.A.C.</t>
  </si>
  <si>
    <t>CONSORCIO AUSTRAL S.A.C.</t>
  </si>
  <si>
    <t>JV AIR COOLING E.I.R.L.</t>
  </si>
  <si>
    <t>ELIJA SOLUCIONES MULTIPLES SAC</t>
  </si>
  <si>
    <t>ASR PACKING SOCIEDAD ANONIMA CERRADA</t>
  </si>
  <si>
    <t>SAN NICOLAS IMPORT &amp; EXPORT S.A.C.</t>
  </si>
  <si>
    <t>CORPORACION AIR PERU S.A.C.</t>
  </si>
  <si>
    <t>TRANSPORTES YANQUI S.A.C.</t>
  </si>
  <si>
    <t>SERV GRLS AMCP S.A.C.</t>
  </si>
  <si>
    <t>GENERALES VENTSER S.A.C.</t>
  </si>
  <si>
    <t>VALENTINO V &amp; K S.A.C.</t>
  </si>
  <si>
    <t>IBENTEL S.A.C</t>
  </si>
  <si>
    <t>"DISTRIBUIDORA GROM" E.I.R.L.</t>
  </si>
  <si>
    <t>TRUCK FRIO S.A.C.</t>
  </si>
  <si>
    <t>HOT INDUSTRIAL ELECTRIC S.A.C.</t>
  </si>
  <si>
    <t>GASUE S.A.C.</t>
  </si>
  <si>
    <t>GRAFICA KREATIV E.I.R.L.</t>
  </si>
  <si>
    <t>ALSI PERU S.A.C.</t>
  </si>
  <si>
    <t>LA CRIANZA DEL SUR E.I.R.L.</t>
  </si>
  <si>
    <t>JGC SUMINISTROS INTEGRALES S.A.C.</t>
  </si>
  <si>
    <t>SBAL BIOMEDIC S.A.C.</t>
  </si>
  <si>
    <t>COMERCIALIZADORA DE REFRIGERACION Y SERVICIOS S.A.</t>
  </si>
  <si>
    <t>EMBUTIDOS HP CARNES S.A.C.</t>
  </si>
  <si>
    <t>TRAVEL BUS TRANSPORTE Y TURISMO S.A.C.</t>
  </si>
  <si>
    <t>AGROPECUARIA TECNOLOGICA NACIONAL S.A.C. - ATENA S</t>
  </si>
  <si>
    <t>TERRA URBANA SERVICIOS MULTIPLES S.A.C.</t>
  </si>
  <si>
    <t>TRANSPORTES ACUARIO II E.I.R.L.</t>
  </si>
  <si>
    <t>FAVEMER PERU EMPRESA INDIVIDUAL DE RESPONSABILIDAD</t>
  </si>
  <si>
    <t>INSTALACIONES ELECTRICAS Y SERVICIOS INTEGRALES S.</t>
  </si>
  <si>
    <t>CONSTRUCCION Y DISEÑO GANDHI S.R.L.</t>
  </si>
  <si>
    <t>CORPORACION ENERCON S.A.C.</t>
  </si>
  <si>
    <t>CONSTRUCCION PROYECTOS Y SOLUCIONES INDUSTRIALES S</t>
  </si>
  <si>
    <t>GENERAL COLD SYSTEM E.I.R.L.</t>
  </si>
  <si>
    <t>INSTAPRO E.I.R.L.</t>
  </si>
  <si>
    <t>SAVE HVAC PERU E.I.R.L. - SAVE HVAC E.I.R.L.</t>
  </si>
  <si>
    <t>GOOD CLIMA S.A.C.</t>
  </si>
  <si>
    <t>GRUPO TCI ESCORPIO S.A.C.- TCI ESCORPIO S.A.C.</t>
  </si>
  <si>
    <t>FRUTIVAS IMPORT &amp; EXPORT E.I.R.L.</t>
  </si>
  <si>
    <t>NK REFRIGERACION S.A.</t>
  </si>
  <si>
    <t>CAPA BIOMEDICA E.I.R.L.</t>
  </si>
  <si>
    <t>REFRIGERACION AKR S.A.C.</t>
  </si>
  <si>
    <t>CORPORACION DE FAJAS E INSUMOS PARA LA INDUSTRIA S</t>
  </si>
  <si>
    <t>JC COOL SERVICE SAC</t>
  </si>
  <si>
    <t>SERVICIOS Y DISTRIBUCIONES RAMAWI S.A.C.</t>
  </si>
  <si>
    <t>ARQYTEC DISEÑO E INTEGRACION INMOBILIARIO Y TECNOL</t>
  </si>
  <si>
    <t>INVERSIONES MIS 4E E.I.R.L.</t>
  </si>
  <si>
    <t>INVERSIONES MI DELICIA E.I.R.L</t>
  </si>
  <si>
    <t>J KIM S.A.C</t>
  </si>
  <si>
    <t>SOLIVAN SOCIEDAD ANONIMA CERRADA - SOLIVAN S.A.C.</t>
  </si>
  <si>
    <t>PALETERIAS ARTESANALES UNIDAS S.A.C.</t>
  </si>
  <si>
    <t>YAH GENERAL SERVICES SOCIEDAD ANONIMA CERRADA - YA</t>
  </si>
  <si>
    <t>LABORATORIOS MECALAB S.A.C.</t>
  </si>
  <si>
    <t>INVERSIONES TAYQUI E.I.R.L.</t>
  </si>
  <si>
    <t>FREMOTEC E.I.R.L.</t>
  </si>
  <si>
    <t>DESARROLLA G&amp;S S.A.C.</t>
  </si>
  <si>
    <t>GOLDEN FREEZER E.I.R.L.</t>
  </si>
  <si>
    <t>GRUPO ARCOS, PROYECTOS Y CONSTRUCCION S.A.C.</t>
  </si>
  <si>
    <t>FRIGOINCA SOCIEDAD ANONIMA CERRADA - FRIGOINCA S.A</t>
  </si>
  <si>
    <t>GESTORES EN MAQUINARIA INDUSTRIAL S.A.C</t>
  </si>
  <si>
    <t>SERVICIOS GENERALES ICEEL E.I.R.L.</t>
  </si>
  <si>
    <t>FERRETERIA Y SERVICIOS INDUSTRIALES DEL PERU S.A.C</t>
  </si>
  <si>
    <t>ATIX. INVERSIONES Y COMISIONES S.A.C.</t>
  </si>
  <si>
    <t>SPINNER GAMES S.A.C.</t>
  </si>
  <si>
    <t>TODOMETALES PERU S.A.C.</t>
  </si>
  <si>
    <t>NEGOCIOS GANADEROS FRIGORIFICO COLONIAL S.A.C.</t>
  </si>
  <si>
    <t>DISTRIBUIDORA E IMPORTADORA TRINA SAC</t>
  </si>
  <si>
    <t>DISTRIBUIDORA SADDA S.A.C.</t>
  </si>
  <si>
    <t>RIVERA PERU S.A.C</t>
  </si>
  <si>
    <t>ALZ GRUPO INDUSTRIAL S.A.C.</t>
  </si>
  <si>
    <t>HVAC PERU AMBIENTES CONTROLADOS S.A.C.</t>
  </si>
  <si>
    <t>SOLUCIONES OPORTUNAS ALBEA S.R.L. - SOALBEA S.R.L.</t>
  </si>
  <si>
    <t>CORPORACION DYN S.A.C.</t>
  </si>
  <si>
    <t>FOODS FRIGOMAR S.A.C.</t>
  </si>
  <si>
    <t>KATARI ALIMENTOS S.A.C.</t>
  </si>
  <si>
    <t>MEKK SOLUCIONES INDUSTRIALES S.A.C.</t>
  </si>
  <si>
    <t>WARE SUPPLY E.I.R.L.</t>
  </si>
  <si>
    <t>DPOLO COMPANY S.A.C.</t>
  </si>
  <si>
    <t>CRV IMPORT S.A.C.</t>
  </si>
  <si>
    <t>ECSA COMERCIAL S.A.C.</t>
  </si>
  <si>
    <t>FRIGORIFICOS SICARNES S.A.C.</t>
  </si>
  <si>
    <t>CORPORACION UP SOCIEDAD ANONIMA CERRADA - CORPORAC</t>
  </si>
  <si>
    <t>BENICE MAKER S.A.C.</t>
  </si>
  <si>
    <t>GEN COLD S.A.C.</t>
  </si>
  <si>
    <t>MELECTRICOLD S.A.C.</t>
  </si>
  <si>
    <t>TERMOFRIO INGENIERIA S.A.C.</t>
  </si>
  <si>
    <t>R &amp; J REPUESTOS Y SERVICIOS GENERALES S.A.C.</t>
  </si>
  <si>
    <t>A.C IMPORT PARTS PERU E.I.R.L.</t>
  </si>
  <si>
    <t>CORPORACION DE SERVICIOS ESPECIALIZADOS FLORES S.A</t>
  </si>
  <si>
    <t>AGRO PAEM S.A.C.</t>
  </si>
  <si>
    <t>INVERSIONES SECAU S.A.C.</t>
  </si>
  <si>
    <t>INNOVA FRIO PERU S.A.C.</t>
  </si>
  <si>
    <t>CERVECERIA SIERRA ANDINA S.A.C.</t>
  </si>
  <si>
    <t>INVERSIONES SANTEJ E.I.R.L.</t>
  </si>
  <si>
    <t>DIMEXSOUTH GROUP INVERSIONES E.I.R.L.</t>
  </si>
  <si>
    <t>FERCUMZA E.I.R.L.</t>
  </si>
  <si>
    <t>GENERAL SERVICE OF EXCELLENCE S.A.C.</t>
  </si>
  <si>
    <t>CONSORCIO ZORRITOS</t>
  </si>
  <si>
    <t>J Y G REFRIGERACION S.A.</t>
  </si>
  <si>
    <t>NEGOCIACION AGROINDUSTRIAL LUCIANA SOCIEDAD ANONIM</t>
  </si>
  <si>
    <t>MAQUILAB GROUP S.A.C.</t>
  </si>
  <si>
    <t>FRIO TECNICOS PERU S.A.C.</t>
  </si>
  <si>
    <t>SERVICES NETWORK TECHNOLOGY PERU S.A.C.</t>
  </si>
  <si>
    <t>FRIGORIFICO SANTA ESPERANZA S.A.C.</t>
  </si>
  <si>
    <t>CORPORACION KAYPAC PERU S.A.C</t>
  </si>
  <si>
    <t>GRUPO YALTA S.A.C</t>
  </si>
  <si>
    <t>SENSIENT NATURAL COLORS PERU S.A.C.</t>
  </si>
  <si>
    <t>GRUPO ISAMISA S.A.C.</t>
  </si>
  <si>
    <t>TRANSPORTE &amp; DISTRIBUCIONES LA ESPERANZA S.R.L.</t>
  </si>
  <si>
    <t>COLD GIO S.A.C</t>
  </si>
  <si>
    <t>DELTA ELECTRIC SOCIEDAD COMERCIAL DE RESPONSABILID</t>
  </si>
  <si>
    <t>TODO CLIMA PERU SOCIEDAD ANONIMA CERRADA</t>
  </si>
  <si>
    <t>SOLUCIONES MULTITECNICAS S.A.C.</t>
  </si>
  <si>
    <t>FRANGOS CAMPIÑEROS S.A.C.</t>
  </si>
  <si>
    <t>MC INNOVATION S.A.C.</t>
  </si>
  <si>
    <t>MARFREEZE S.A.C.</t>
  </si>
  <si>
    <t>ROCRAN S.A.C.</t>
  </si>
  <si>
    <t>SUMINISTROS Y SERVICIOS DEL FRIO S.A.C.</t>
  </si>
  <si>
    <t>SWIFTCOOL S.A.C.</t>
  </si>
  <si>
    <t>ADMINISTRACION DE ACTIVOS INDUSTRIALES S.R.L.</t>
  </si>
  <si>
    <t>I &amp; H ALIMENTOS GENERALES SOCIEDAD ANONIMA CERRADA</t>
  </si>
  <si>
    <t>ABASTECIMIENTO INDUSTRIAL PERU E.I.R.L. - ABIND PE</t>
  </si>
  <si>
    <t>TRANSPORTES LOPEZ &amp; MONTOYA S.A.C.</t>
  </si>
  <si>
    <t>INSUMOS Y SERVICIOS MAQUILAK S.A.C.</t>
  </si>
  <si>
    <t>MASTERCOOL PERU COMPANY S.A.C.</t>
  </si>
  <si>
    <t>PERULAB ECOLOGIC S.A.C.</t>
  </si>
  <si>
    <t>REFRISYSTEM E.I.R.L.</t>
  </si>
  <si>
    <t>ISOLOG S.A.C.</t>
  </si>
  <si>
    <t>COORPORACION A.V. SERVICIOS GENERALES DE MAJES E.I</t>
  </si>
  <si>
    <t>SOLUCIONES EN SERVICIOS ROMAN S.A.C.</t>
  </si>
  <si>
    <t>REFRIGERACION ALITHERM SAC</t>
  </si>
  <si>
    <t>COLD TRANSPORT E.I.R.L.</t>
  </si>
  <si>
    <t>OR REFRIGERACION S.A.C.</t>
  </si>
  <si>
    <t>REFRIGERACION Y AIRE ACONDICIONADO GALVEZ F.G.I. S</t>
  </si>
  <si>
    <t>S&amp;V INGENIERIA S.R.L.</t>
  </si>
  <si>
    <t>TERMO INOXIDABLES E.I.R.L.</t>
  </si>
  <si>
    <t>HORTIFRUT - PERÚ S.A.C.</t>
  </si>
  <si>
    <t>CONSORCIO INMAC CONTRERAS</t>
  </si>
  <si>
    <t>EXPRESO INTERNACIONAL MOLINA S.A.C.</t>
  </si>
  <si>
    <t>GRUPO CRV INGENIEROS SOCIEDAD ANONIMA CERRADA - GR</t>
  </si>
  <si>
    <t>INGENIERIA &amp; ARQUITECTURA METAL S.A.C.</t>
  </si>
  <si>
    <t>ELECTROTECH DISTRIBUIDORA E.I.R.L.</t>
  </si>
  <si>
    <t>WATSON GLOBAL GROUP E.I.R.L.</t>
  </si>
  <si>
    <t>MULTISERVICIOS FRESH COLD S.A.C.</t>
  </si>
  <si>
    <t>SERVICIOS GENERALES MASTERCOLD SOCIEDAD ANONIMA CE</t>
  </si>
  <si>
    <t>BONFIRE PERU SAC</t>
  </si>
  <si>
    <t>HAMIL COOL SERVICE E.I.R.L.</t>
  </si>
  <si>
    <t>HP MARKETS PERUANOS S.A.C</t>
  </si>
  <si>
    <t>INVERSIONES &amp; SERVICIOS VARO S.A.C.</t>
  </si>
  <si>
    <t>AUCIN S.A.C.</t>
  </si>
  <si>
    <t>FRIGOSFER S.A.C.</t>
  </si>
  <si>
    <t>INVERSIONES MARCO ENRIQUE S.A.C</t>
  </si>
  <si>
    <t>CONSTRUCTORA DAZIO S.A.C.</t>
  </si>
  <si>
    <t>CORPORACION 298 S.A.C.</t>
  </si>
  <si>
    <t>BENDER EXPRESS E.I.R.L.</t>
  </si>
  <si>
    <t>FCM SOLUTIONS E.I.R.L.</t>
  </si>
  <si>
    <t>IMG PERU SOLUCIONES INTEGRALES EIRL</t>
  </si>
  <si>
    <t>D&amp;G PERU SERVICIOS GENERALES E.I.R.L.</t>
  </si>
  <si>
    <t>TV REFRIGERACION E.I.R.L.</t>
  </si>
  <si>
    <t>INNOVACION EN LA FABRICACION DE REPUESTOS E.I.R.L.</t>
  </si>
  <si>
    <t>FEDRIC IMPORT S.A.C.</t>
  </si>
  <si>
    <t>J. FULL CARS E.I.R.L</t>
  </si>
  <si>
    <t>DOBLE H EQUIPOS EMPRESA INDIVIDUAL DE RESPONSABILI</t>
  </si>
  <si>
    <t>BLESSED COMPANY S.A.C.</t>
  </si>
  <si>
    <t>FRIGORITI E.I.R.L.</t>
  </si>
  <si>
    <t>MODA EXPRESS STORE S.A.C.</t>
  </si>
  <si>
    <t>SERVIFRIO ALK SOCIEDAD COMERCIAL DE RESPONSABILIDA</t>
  </si>
  <si>
    <t>SERVICIOS E IMPORTACIONES MAQUISA S.A.C.</t>
  </si>
  <si>
    <t>VIGO TOURS S.A.C.</t>
  </si>
  <si>
    <t>DAYIRO PRINZ S.A.C.</t>
  </si>
  <si>
    <t>BAZER E.I.R.L.</t>
  </si>
  <si>
    <t>WESLER S.A.C.</t>
  </si>
  <si>
    <t>STI COMPANY EMPRESA INDIVIDUAL DE RESPONSABILIDAD LIMITADA</t>
  </si>
  <si>
    <t>GRUPO TRADING INVERSIONES S.A.C.</t>
  </si>
  <si>
    <t>META COLD S.A.C.</t>
  </si>
  <si>
    <t>INVERSIONES AFAL SAC</t>
  </si>
  <si>
    <t>ELECTROMETAL PERU S.A.C.</t>
  </si>
  <si>
    <t>MELCOLD CONTROLS E.I.R.L.</t>
  </si>
  <si>
    <t>FAST LOGISTIC CONSTRUCTION C &amp; G E.I.R.L.</t>
  </si>
  <si>
    <t>D.L. COLD INDUSTRIAL E.I.R.L.</t>
  </si>
  <si>
    <t>CORPORACION JLMG S.A.C.</t>
  </si>
  <si>
    <t>SEGTEC PERU SAC</t>
  </si>
  <si>
    <t>ALBAR INVERSIONES SAC</t>
  </si>
  <si>
    <t>F Y C SISTEM CONTROL PERU S.A.C.</t>
  </si>
  <si>
    <t>BANANA PURITA CALIDAD S.A.C.</t>
  </si>
  <si>
    <t>TRANSPORTES E INVERSIONES ESPINOZA S.A.C.</t>
  </si>
  <si>
    <t>ORGANIC BANANAS AND COMPANY E.I.R.L.</t>
  </si>
  <si>
    <t>MULTISERVICIOS VG PERU E.I.R.L.</t>
  </si>
  <si>
    <t>PAYTITI CACAO &amp; COFFEE SOCIEDAD COMERCIAL DE RESPONSABILIDAD LIMITADA</t>
  </si>
  <si>
    <t>NM ARIES INVERSIONES E.I.R.L.</t>
  </si>
  <si>
    <t>B &amp; R INVERSIONES ELECTRO INDUSTRIALES S.A.C.</t>
  </si>
  <si>
    <t>TRANSROAT S.A.C.</t>
  </si>
  <si>
    <t>TERMINAL PESQUERO S.A.C.</t>
  </si>
  <si>
    <t>GIANLUCA SERVICES CONTRATISTA Y CONSULTORES E.I.R.L.</t>
  </si>
  <si>
    <t>N &amp; G REFRIGERACION S.A.C.</t>
  </si>
  <si>
    <t>JJC REFRIGERACION S.A.C.</t>
  </si>
  <si>
    <t>TRANSPORTES CARGUT E.I.R.L.</t>
  </si>
  <si>
    <t>TECNONORTE PERU SOCIEDAD ANONIMA CERRADA</t>
  </si>
  <si>
    <t>ENGROUP HOLDING S.A.C.</t>
  </si>
  <si>
    <t>ANSEREY E.I.R.L.</t>
  </si>
  <si>
    <t>PALETAS FACTORY ARTESANAL S.A.C</t>
  </si>
  <si>
    <t>VE- VEVENTAS Y SERVICIOS HERMANOS MENVE E.I.R.L.</t>
  </si>
  <si>
    <t>TEOS HELADOS S.A.C.</t>
  </si>
  <si>
    <t>CHAVEZ GROUP AUTOMOTIVE E.I.R.L.</t>
  </si>
  <si>
    <t>INVERSIONES Y ASESORAMIENTO 4C S.A.C.</t>
  </si>
  <si>
    <t>D Y K PULLSERVICES EMPRESA INDIVIDUAL DE RESPONSAB</t>
  </si>
  <si>
    <t>BOMBER 89 EIRL</t>
  </si>
  <si>
    <t>TATRONICS S.A.C.</t>
  </si>
  <si>
    <t>PROSMEL S.A.C.</t>
  </si>
  <si>
    <t>AIRCOLDSTAR SERVICIOS GENERALES S.A.C.</t>
  </si>
  <si>
    <t>KOVE INDUSTRIAL S.A.C.</t>
  </si>
  <si>
    <t>FRIONOX SERVICE SOCIEDAD ANONIMA CERRADA</t>
  </si>
  <si>
    <t>SV SOLUCIONES SOCIEDAD COMERCIAL DE RESPONSABILIDAD LIMITADA - SV SOLUCIONES S.R.L.</t>
  </si>
  <si>
    <t>SOLUCIONES TECNICAS ELECTRO HIDRAULICAS SOCIEDAD ANONIMA CERRADA</t>
  </si>
  <si>
    <t>RADIOTERAPICA S.A.C.</t>
  </si>
  <si>
    <t>PROYECTOS Y SERVICIOS VCM S.A.C.</t>
  </si>
  <si>
    <t>NEGOCIOS DIVERSOS SWEET FRUIT E.I.R.L.NEGOCIOS DIV</t>
  </si>
  <si>
    <t>ENVIROMENTAL SOLUTION COMPANY S.A.C</t>
  </si>
  <si>
    <t>FRIOELECTRO.COM E.I.R.L.</t>
  </si>
  <si>
    <t>COMERCIO INDUSTRIAL FERRETERO Y SOLUCIONES INTEGRA</t>
  </si>
  <si>
    <t>AGRICOLA MAPA SOCIEDAD ANONIMA CERRADA</t>
  </si>
  <si>
    <t>SERVICIOS GENERALES SANITARIOS S.A.C.</t>
  </si>
  <si>
    <t>JESANCO S.A.C.</t>
  </si>
  <si>
    <t>JB. SERGESA E.I.R.L.</t>
  </si>
  <si>
    <t>EUROHEATERS PERU S.R.L.</t>
  </si>
  <si>
    <t>INVERSIONES KALESSA S.A.C.</t>
  </si>
  <si>
    <t>NIVAGUE SOLUCIONES SERVICIOS GENERALES E.I.R.L.</t>
  </si>
  <si>
    <t>TECNOLOGÍAS MÉDICAS Y LOGÍSTICA HOSPITALARIA S.A.C</t>
  </si>
  <si>
    <t>AS COMPANY PERU S.A.C.</t>
  </si>
  <si>
    <t>ASAP SUPPLIERS S.A.C.</t>
  </si>
  <si>
    <t>SERVICIOS LOGISTICOS UNIDOS SOCIEDAD ANONIMA</t>
  </si>
  <si>
    <t>INVERSIONES &amp; REPRESENTACIONES GEORGINA S.A.C.</t>
  </si>
  <si>
    <t>GLOBAL SCIENTIFIC S.A.C.</t>
  </si>
  <si>
    <t>CORPORACION FERTEC S.A.C.</t>
  </si>
  <si>
    <t>INVERSIONES ROCAPLASTIC S.A.C.</t>
  </si>
  <si>
    <t>TOTAL COLD TORRES S.A.C.</t>
  </si>
  <si>
    <t>CLIMATIZACION PLAZA E.I.R.L.</t>
  </si>
  <si>
    <t>ARQCONS ARQUITECTURA Y CONSTRUCCIÓN S.A.C.</t>
  </si>
  <si>
    <t>CORPORACION LATIMAR S.A.C.</t>
  </si>
  <si>
    <t>ARECONT PERU S.A.C.</t>
  </si>
  <si>
    <t>INNOVA GENERATION S.A.C.</t>
  </si>
  <si>
    <t>COLDMAN INDUSTRY E.I.R.L.</t>
  </si>
  <si>
    <t>FROZEN SOLUTIONS TECH S.A.C.</t>
  </si>
  <si>
    <t>NOVODERMA S.A.C.</t>
  </si>
  <si>
    <t>MULTISERVICIOS FRIOKAR MC E.I.R.L.</t>
  </si>
  <si>
    <t>SOLUCIONES MEFAB E.I.R.L.</t>
  </si>
  <si>
    <t>INVERSIONES MISKY LLAQTA S.A.C.</t>
  </si>
  <si>
    <t>ORGANIC ANDEAN BITES S.A.C.</t>
  </si>
  <si>
    <t>F @ N SOLUCIONES INTEGRALES S.A.C.</t>
  </si>
  <si>
    <t>DKARNE S.A.C.</t>
  </si>
  <si>
    <t>INVERSIONES &amp; REPRESENTACIONES ANDIA BALDEON S.A.C</t>
  </si>
  <si>
    <t>PROYECTOS DE INGENIERIA, ARQUITECTURA Y CONSTRUCCI</t>
  </si>
  <si>
    <t>SOLUCIONES MULTIPLES I &amp; W S.R.L.</t>
  </si>
  <si>
    <t>CLIMA 26 INGENIEROS E.I.R.L.</t>
  </si>
  <si>
    <t>ADL SOLUCIONES S.R.L.</t>
  </si>
  <si>
    <t>SERVICIOS GENERALES FEYMAR E.I.R.L</t>
  </si>
  <si>
    <t>TOURS SANCHEZ E.I.R.L.</t>
  </si>
  <si>
    <t>COLDTECH PERU S.A.C.</t>
  </si>
  <si>
    <t>PFSERVICES S.A.C.</t>
  </si>
  <si>
    <t>NEGOCIACIONES CASPAL S.A.C.</t>
  </si>
  <si>
    <t>RYM REFRIGERACION S.A.C.</t>
  </si>
  <si>
    <t>FRIO SUR CENTER SOLUCIONES INTEGRALES SOCIEDAD COMERCIAL DE RESPONSABILIDAD LIMITADA</t>
  </si>
  <si>
    <t>CEVAL AUTOMATION E.I.R.L.</t>
  </si>
  <si>
    <t>SOLUCIONES INTEGRALES DE MECANICA INDUSTRIAL SIMEC</t>
  </si>
  <si>
    <t>ELECTROMECHANICAL PROJECTS AND SOLUTIONS PERU SOCI</t>
  </si>
  <si>
    <t>SOLUCIONES BN S.A.C.</t>
  </si>
  <si>
    <t>AH DISEÑO E.I.R.L.</t>
  </si>
  <si>
    <t>CIREMA ASOCIADOS E.I.R.L</t>
  </si>
  <si>
    <t>CUBO REFRIGERACION E.I.R.L.</t>
  </si>
  <si>
    <t>ELECTRIC STORE S.A.C.</t>
  </si>
  <si>
    <t>YUNTA INGENIEROS EMPRESA INDIVIDUAL DE RESPONSABILIDAD LIMITADA</t>
  </si>
  <si>
    <t>ROBINSON PUSE S.A.C.</t>
  </si>
  <si>
    <t>RIGAR’S INGENIERIA Y SERVICIOS S.A.C.</t>
  </si>
  <si>
    <t>MYM PROJECTS S.A.C.</t>
  </si>
  <si>
    <t>IGLESIA BIBLICA GRACIA SOBERANA-IBGS</t>
  </si>
  <si>
    <t>TALSA AGROEXPORT S.A.C.</t>
  </si>
  <si>
    <t>ACVENT SOLUTIONS S.A.C.</t>
  </si>
  <si>
    <t>HARA SOLUTIONS E.I.R.L.</t>
  </si>
  <si>
    <t>THERMO KARE TRANSPORT S.A.C.</t>
  </si>
  <si>
    <t>HIELERA SAN JUAN S.C.R.L</t>
  </si>
  <si>
    <t>INVERSIONES GENERALES HILMOT E.I.R.L.</t>
  </si>
  <si>
    <t>SISTEMAS INTEGRALES DE AIRE ACONDICIONADO Y SERVICIOS GENERALES S.A.C.</t>
  </si>
  <si>
    <t>MECANICA ELECTRICA APLICADA A LAS TELECOMUNICACIONES INDUSTRIA Y CONSTRUCCION S.A.C. - MEATIC S.A.C.</t>
  </si>
  <si>
    <t>CEGUEMAR S.A.C.</t>
  </si>
  <si>
    <t>FERDEC E.I.R.L.</t>
  </si>
  <si>
    <t>GLOBAL PERU SECURYTI Y SOLUTIONS E.I.R.L. - GPS SO</t>
  </si>
  <si>
    <t>CORPORACION B Y B SERVICIOS E IMPORTACIONES E.I.R.</t>
  </si>
  <si>
    <t>SF SERVIFRIO SOCIEDAD ANONIMA CERRADA - SF SERVIFRIO S.A.C.</t>
  </si>
  <si>
    <t>EPICOM S.A.</t>
  </si>
  <si>
    <t>THERMOFROST S.A.C.</t>
  </si>
  <si>
    <t>EQUIREPSER MARAF E.I.R.L.</t>
  </si>
  <si>
    <t>DEILYFRESH S.A.C.</t>
  </si>
  <si>
    <t>DH SOLUTEC EIRL - DH SOLUTEC</t>
  </si>
  <si>
    <t>GRUPO INNOVA HYR S.A.C.</t>
  </si>
  <si>
    <t>MF ICECOLD E.I.R.L.</t>
  </si>
  <si>
    <t>PROYECTOS PERUANOS CONTRATISTAS S.A.C.</t>
  </si>
  <si>
    <t>CN FRIO INDUSTRIAL S.A.C.</t>
  </si>
  <si>
    <t>KIMSA FRESH S.A.C.</t>
  </si>
  <si>
    <t>COALVE S.A.C.</t>
  </si>
  <si>
    <t>ECOPACKING CARTONES SOCIEDAD ANONIMA</t>
  </si>
  <si>
    <t>CLARSSON INDUSTRIAS S.A.C.</t>
  </si>
  <si>
    <t>M-DRILL S.A.C.</t>
  </si>
  <si>
    <t>APDOS S.A.C.</t>
  </si>
  <si>
    <t>INVERSIONES PABLO YATA E.I.R.L.</t>
  </si>
  <si>
    <t>JC SERVICIOS Y COMERCIOS ESPECIALIZADOS E.I.R.L.</t>
  </si>
  <si>
    <t>LECAROS SERVICIOS EN GENERAL E.I.R.L.</t>
  </si>
  <si>
    <t>ROAD FEEDER SERVICES S.A.C.</t>
  </si>
  <si>
    <t>D´MARY PASTELERIA S.A.C.</t>
  </si>
  <si>
    <t>FERRETERIA MX E.I.R.L.</t>
  </si>
  <si>
    <t>SANTIBELA S.A.C.</t>
  </si>
  <si>
    <t>MC TALLER MULTIMARCA E.I.R.L.</t>
  </si>
  <si>
    <t>SOLUTEX HVAC S.A.C.</t>
  </si>
  <si>
    <t>STARFRESH MAQUIMPORT E.I.R.L.</t>
  </si>
  <si>
    <t>KDR HOLDING E.I.R.L.</t>
  </si>
  <si>
    <t>INVERSIONES TRASCENDI SOCIEDAD COMERCIAL DE RESPONSABILIDAD LIMITADA</t>
  </si>
  <si>
    <t>K &amp; J IMPORT COLD REFRIGERATION E.I.R.L.</t>
  </si>
  <si>
    <t>CORPORACION JABC EMPRESA INDIVIDUAL DE RESPONSABIL</t>
  </si>
  <si>
    <t>COMPAÑIA DE MANTENIMIENTO Y PROYECTOS ELECTROMECAN</t>
  </si>
  <si>
    <t>INVERSIONES EL CIRUELO VERDE E.I.R.L.</t>
  </si>
  <si>
    <t>AUTOBOUTIQUE M &amp; M S.A.C.</t>
  </si>
  <si>
    <t>CONSTRUCTORA , CONSULTORA Y MULTISERVICIOS ROSAN E</t>
  </si>
  <si>
    <t>FERRETERIA INDUSTRIAL Y NAVAL CELESTE E.I.R.L.</t>
  </si>
  <si>
    <t>MM&amp;T INGENIEROS S.A.C.</t>
  </si>
  <si>
    <t>CLIMA PERFECTO S.A.C.</t>
  </si>
  <si>
    <t>THERMO CLIMA S.A.C.</t>
  </si>
  <si>
    <t>PAITAN INGENIERIA Y SOLUCIONES INTEGRALES S.A.C.</t>
  </si>
  <si>
    <t>ISOLINT S.A.C.</t>
  </si>
  <si>
    <t>MS REFRIGERACION E.I.R.L.</t>
  </si>
  <si>
    <t>TRANSPORTE DE PERSONAL PERUANO S.A.C.</t>
  </si>
  <si>
    <t>RODACLAN S.A.C.</t>
  </si>
  <si>
    <t>INTEGASPERU E.I.R.L.</t>
  </si>
  <si>
    <t>FRIOLIMASA PERU S.A.C.</t>
  </si>
  <si>
    <t>SOLUCIONES LOGISTICAS INDUSTRIALES DEL PERU S.A.C.</t>
  </si>
  <si>
    <t>REFRYMAR PERU S.A.C.</t>
  </si>
  <si>
    <t>TEC FROST S.A.C.</t>
  </si>
  <si>
    <t>INVERSIONES PAEM S.A.C.</t>
  </si>
  <si>
    <t>C &amp; J COLD IMPORT PERU EMPRESA INDIVIDUAL DE RESPO</t>
  </si>
  <si>
    <t>SONDER S.A.C.</t>
  </si>
  <si>
    <t>RZ GRUPO OLAM S.A.C.</t>
  </si>
  <si>
    <t>GRUPO A &amp; M SERVICIOS GENERALES E.I.R.L.</t>
  </si>
  <si>
    <t>DETAIL SHOP SOCIEDAD COMERCIAL DE RESPONSABILIDAD</t>
  </si>
  <si>
    <t>CORPORACION JE &amp; COP S.A.C.</t>
  </si>
  <si>
    <t>MURAD ECOLOGY E.I.R.L.</t>
  </si>
  <si>
    <t>INTILOG S.A.C.</t>
  </si>
  <si>
    <t>AGRO FROST S.A.C.</t>
  </si>
  <si>
    <t>CORPORACION BROCHA´S SAC</t>
  </si>
  <si>
    <t>AUTOMATISMO Y SOLUCIONES S.A.C.</t>
  </si>
  <si>
    <t>CAXI FRIO S.A.C.</t>
  </si>
  <si>
    <t>CAMAL FRIGORIFICO YERBATEROS S.A.C.</t>
  </si>
  <si>
    <t>GAS ENERGY IMPORTACIONES Y SERVICIOS S.A.C.</t>
  </si>
  <si>
    <t>ELECKATRONIC Y SERV. GENERALES E.I.R.L.</t>
  </si>
  <si>
    <t>SERVICIOS GASTRONOMICOS ISIDORA S.A.C.</t>
  </si>
  <si>
    <t>EXPRESO LA MARGINAL S.A.C.</t>
  </si>
  <si>
    <t>INVERSIONES G.L.C. S.A.C.</t>
  </si>
  <si>
    <t>FERRETERIA INVERSIONES EL AHORRO S M E.I.R.L.</t>
  </si>
  <si>
    <t>PHARMALOG S.A.C.</t>
  </si>
  <si>
    <t>FRIO MARKET PERU S.A.C.</t>
  </si>
  <si>
    <t>DIVINO SEÑOR INTERNACIONAL E.I.R.L.</t>
  </si>
  <si>
    <t>DRS. ROIVAN CONTRATISTAS GENERALES E.I.R.L.</t>
  </si>
  <si>
    <t>ELECTRICOOL PERU S.A.C.</t>
  </si>
  <si>
    <t>OCULIS S.A.C.</t>
  </si>
  <si>
    <t>LOZANO REPRESENTACIONES S.R.L.</t>
  </si>
  <si>
    <t>G Y D REFRIGERACIONES E.I.R.L.</t>
  </si>
  <si>
    <t>DISTRIBUIDORA Y COMERCIALIZADORA LAUDIUS E.I.R.L.</t>
  </si>
  <si>
    <t>BRESCOOL S.A.C.</t>
  </si>
  <si>
    <t>COBB PERU (ANDINA) S.A.C.</t>
  </si>
  <si>
    <t>SLA PERU S.A.C.</t>
  </si>
  <si>
    <t>FRUTAS INTELIGENTES S.A.C.</t>
  </si>
  <si>
    <t>INNOVA ELECTRIC P &amp; C S.A.C.</t>
  </si>
  <si>
    <t>INVERSIONES RUIZ CR S.A.C.</t>
  </si>
  <si>
    <t>ABBA OIL COMPANY S.A.C.</t>
  </si>
  <si>
    <t>CR ARQUITECTOS STUDIO S.A.C.</t>
  </si>
  <si>
    <t>FRIGORIFICO MEJIA SOCIEDAD ANONIMA CERRADA</t>
  </si>
  <si>
    <t>SUTRIMEX PERU S.A.C.</t>
  </si>
  <si>
    <t>INDUSTRIAL &amp; COMERCIALIZADORA OLGUITA E.I.R.L.</t>
  </si>
  <si>
    <t>GRUPO SADDA E.I.R.L.</t>
  </si>
  <si>
    <t>REFRIGERACIÓN AIRE ACONDICIONADO E IMPORTACIONES J</t>
  </si>
  <si>
    <t>BEJAR INVERSIONES Y SERVICIOS E.I.R.L.</t>
  </si>
  <si>
    <t>JG FRESH PRODUCE S.A.C.</t>
  </si>
  <si>
    <t>INGENIERIA THERMOMETALICA S.A.C.</t>
  </si>
  <si>
    <t>JOMAR SERVICIOS S.A.C.</t>
  </si>
  <si>
    <t>HIBRIDO S.A.C. MULTISERVICIOS GENERALES</t>
  </si>
  <si>
    <t>INCEGAS S.A.C.</t>
  </si>
  <si>
    <t>INDUSTRIAS SUPE S.A.C.</t>
  </si>
  <si>
    <t>JMA COMPANY S.A.C.</t>
  </si>
  <si>
    <t>ARTECO INNOVATION AND LEADERSHIP S.A.C.</t>
  </si>
  <si>
    <t>FRIO CLIMAC S.A.C</t>
  </si>
  <si>
    <t>TRANSPORTES DE CARGA Y TOURISMO CAQUI SYA S.A.C.</t>
  </si>
  <si>
    <t>AMARA FOODS S.A.C</t>
  </si>
  <si>
    <t>MOPAL PASCO S.A.</t>
  </si>
  <si>
    <t>GALECOL PERU S.R.L</t>
  </si>
  <si>
    <t>CORPORACION VERANT S.A.C.</t>
  </si>
  <si>
    <t>CCM REFRIGERACION Y AIRE S.A.C.</t>
  </si>
  <si>
    <t>R &amp; M CORP S.A.C.</t>
  </si>
  <si>
    <t>ANTARTID GLOBAL S.A.C.</t>
  </si>
  <si>
    <t>CONSORCIO PROYCA S.A.C. - PROYCA S.A.C.</t>
  </si>
  <si>
    <t>MAREF GROUP S.A.C.</t>
  </si>
  <si>
    <t>ALFA TRACK PERU E.I.R.L.</t>
  </si>
  <si>
    <t>LPF FRANCHISING S.A.C</t>
  </si>
  <si>
    <t>DECOR ANGELA S.A.C.</t>
  </si>
  <si>
    <t>ELECTROMECANICA H Y C SAC</t>
  </si>
  <si>
    <t>MV INDUSTRIAL ELECTRONICS SOLUTIONS E.I.R.L.</t>
  </si>
  <si>
    <t>ZETA INGENIEROS Y CONTRATISTAS E.I.R.L.</t>
  </si>
  <si>
    <t>SOLUC &amp; ASOCIADOS S.A.C. - SOLUC</t>
  </si>
  <si>
    <t>HIELOS ALMAR S.A.C.</t>
  </si>
  <si>
    <t>SE DIGITAL S.A.C.</t>
  </si>
  <si>
    <t>CONECTAR TELECOMUNICACIONES S.A.C.</t>
  </si>
  <si>
    <t>ECE CONSTRUCCION ECOLOGICA Y ELECTRICA E.I.R.L.</t>
  </si>
  <si>
    <t>HELADOS Y CHUPETES REGIONALES ARTESANALES LA MUYUNA E.I.R.L.</t>
  </si>
  <si>
    <t>REFRYTEC EMPRESA INDIVIDUAL DE RESPONSABILIDAD LIM</t>
  </si>
  <si>
    <t>YANCONS SERVICIOS S.A.C</t>
  </si>
  <si>
    <t>TECHNICIANS HOUSE SOCIEDAD ANONIMA CERRDA</t>
  </si>
  <si>
    <t>INGENIERIA CONSTRUCCION TECNOLOGIA SERVICIOS GENERALES E.I.R.L.</t>
  </si>
  <si>
    <t>MCC REFRIGERACION SOCIEDAD COMERCIAL DE RESPONSABI</t>
  </si>
  <si>
    <t>VORAUS CONTRATISTAS GENERALES S.A.C.</t>
  </si>
  <si>
    <t>SERVICIOS GENERALES Y TECNOLOGICOS EMPRESA INDIVIDUAL DE RESPONSABILIDAD LIMITADA - SERGTEC E.I.R.L.</t>
  </si>
  <si>
    <t>G &amp; A CORPORACION S.A.C.</t>
  </si>
  <si>
    <t>INGENIERIA DE CONTROL Y SISTEMAS INTEGRADOS S.A.C.</t>
  </si>
  <si>
    <t>ÑUQANCHIK S.A.C</t>
  </si>
  <si>
    <t>COMERCIAL &amp; INVERSIONES BUSINESS S.R.L.</t>
  </si>
  <si>
    <t>DP ELECTRIC S.A.C.</t>
  </si>
  <si>
    <t>SEMPRO D &amp; D EMPRESA INDIVIDUAL DE RESPONSABILIDAD</t>
  </si>
  <si>
    <t>DROGUERIA BARTEL PERU S.A.C</t>
  </si>
  <si>
    <t>SERVICIOS GENERALES INGENIEROS DEL NORTE S.A.C.</t>
  </si>
  <si>
    <t>M &amp; M AIR SERVICE E.I.R.L.</t>
  </si>
  <si>
    <t>INGENIERIA EN PLASTICOS Y METALES E.I.R.L.</t>
  </si>
  <si>
    <t>D &amp; S INGENIERIA PROYECTOS Y SERVICIOS GENERALES S.A.C.</t>
  </si>
  <si>
    <t>REFRI CONFORT PERU EMPRESA INDIVIDUAL DE RESPONSAB</t>
  </si>
  <si>
    <t>CONSTRUCTORA QOYLLORT AGUIDA EMPRESA INDIVIDUAL DE</t>
  </si>
  <si>
    <t>SERVICIO INDUSTRIAL AGRO PECUARIO E.I.R.L.</t>
  </si>
  <si>
    <t>NXTDRIED SUPERFOODS S.A.C.</t>
  </si>
  <si>
    <t>AVICOLA PIE GRANDE EMPRESA INDIVIDUAL DE RESPONSAB</t>
  </si>
  <si>
    <t>ECOFRIO IMPORTACIONES E.I.R.L.</t>
  </si>
  <si>
    <t>TECH SERVICES ARIEL S.A.C</t>
  </si>
  <si>
    <t>CONSORCIO SHALOM RKL S.A.C.</t>
  </si>
  <si>
    <t>CAFAMER LOGISTICA INDUSTRIAL S.A.C. - CAFAMER S.A.</t>
  </si>
  <si>
    <t>REFRICOOL PERU S.A.C.</t>
  </si>
  <si>
    <t>VORTICE INGENIERIA S.A.C</t>
  </si>
  <si>
    <t>FAVA SOLUCIONES INTEGRALES S.A.C.</t>
  </si>
  <si>
    <t>SOLINREFRI E.I.R.L.</t>
  </si>
  <si>
    <t>DISTRIBUIDORA CLARISSA S.A.C.</t>
  </si>
  <si>
    <t>AS INDUSTRIA GLOBAL E.I.R.L.</t>
  </si>
  <si>
    <t>AMC SOLUTION S.A.C.</t>
  </si>
  <si>
    <t>SCHAFT ROADWAYS E.I.R.L.</t>
  </si>
  <si>
    <t>BCH INGENIERIA Y SERVICIOS S.A.C.</t>
  </si>
  <si>
    <t>EMBOTELLADORA SAN IGNACIO S.A.C.</t>
  </si>
  <si>
    <t>MC DISTRIBUCIONES Y SERVICIOS E.I.R.L.</t>
  </si>
  <si>
    <t>RECEPCIONES SAN LUIS S.R.L.</t>
  </si>
  <si>
    <t>PANIFICADORA HAROLS E.I.R.L.</t>
  </si>
  <si>
    <t>D &amp; E GLOBAL E.I.R.L.</t>
  </si>
  <si>
    <t>CARNICERIAS DE OXAPAMPA A&amp;M EIRL  - A&amp;M E.I.R.L.</t>
  </si>
  <si>
    <t>PRO MECHANICS E.I.R.L.</t>
  </si>
  <si>
    <t>V &amp; M REFRIGERACIONES REPUESTOS Y SERVICIOS SOCIED</t>
  </si>
  <si>
    <t>DYNAMIC ENERGY S.A.C.</t>
  </si>
  <si>
    <t>GANADERA MALAGA 1967 E.I.R.L.</t>
  </si>
  <si>
    <t>K &amp; L GROUP OUTSOURCING S.A.C.</t>
  </si>
  <si>
    <t>EBE GLOBAL SOLUTIONS E.I.R.L.</t>
  </si>
  <si>
    <t>MCORTEZ S.A.C.</t>
  </si>
  <si>
    <t>FERRE TOOLS M &amp; A S.A.C.</t>
  </si>
  <si>
    <t>FRIO MAR ATLANTIC S.A.C.</t>
  </si>
  <si>
    <t>RODRIGUEZ E&amp;S E.I.R.L.</t>
  </si>
  <si>
    <t>SERVICIOS Y SUMINISTROS V.M. DEL PERU E.I.R.L.</t>
  </si>
  <si>
    <t>CESETEL &amp; AIR E.I.R.L.</t>
  </si>
  <si>
    <t>XERTEK LIFE S.A.C.</t>
  </si>
  <si>
    <t>JVS INGENIERIA &amp; MANTENIMIENTO S.A.C.</t>
  </si>
  <si>
    <t>REFRIGERACION RMV EMPRESA INDIVIDUAL DE RESPONSABILIDAD LIMITADA - REFRIGERACION RMV E.I.R.L.</t>
  </si>
  <si>
    <t>INDUSTRIAL SYSTEMS OF PERU E.I.R.L.</t>
  </si>
  <si>
    <t>JET AIRE ACONDICIONADO S.A.C.</t>
  </si>
  <si>
    <t>CONTINENTAL EXPRESO TOURS S.A.C.</t>
  </si>
  <si>
    <t>MONTAJES Y SERVICIOS PERU S.A.C.</t>
  </si>
  <si>
    <t>CONSORCIO TEMPLO LOS OLIVOS</t>
  </si>
  <si>
    <t>AC REFRIGERACION PERU S.A.C.</t>
  </si>
  <si>
    <t>INVERSIONES YANCAY S.A.C.</t>
  </si>
  <si>
    <t>GRUPO ING Y ARQ E.I.R.L</t>
  </si>
  <si>
    <t>JASPE PROJECT S.A.C.</t>
  </si>
  <si>
    <t>CONSORCIO FACOMP S.A.C.</t>
  </si>
  <si>
    <t>GRUPO ALFA CENTAURO S.A.C.</t>
  </si>
  <si>
    <t>CARHUATECH S.A.C.</t>
  </si>
  <si>
    <t>MANTENIMIENTO E INGENIERIA EN OPERACIONES UNITARIA</t>
  </si>
  <si>
    <t>24.7 RENTING S.A.C.</t>
  </si>
  <si>
    <t>RESTAURANT CHICHARRONERIA LA HUANTINITA S.A.C.</t>
  </si>
  <si>
    <t>RF S COLD PARTNER S.A.C.</t>
  </si>
  <si>
    <t>MIDAS SOLUTIONS CENTER E.I.R.L.</t>
  </si>
  <si>
    <t>CONSTRUCCIONES DEL MOSAICO S.A.C.</t>
  </si>
  <si>
    <t>NAZACORP S.A.C.</t>
  </si>
  <si>
    <t>CORPORACION COLDTEC S.A.C.</t>
  </si>
  <si>
    <t>FAST SPARE PARTS S.A.C.</t>
  </si>
  <si>
    <t>POLUTHEX S.A.C.</t>
  </si>
  <si>
    <t>APLICACION DE SOLUCIONES INTEGRALES CORPORACION S.</t>
  </si>
  <si>
    <t>MANTENIMIENTO FRIGORIFICO DIAZ S.A.C.</t>
  </si>
  <si>
    <t>ALMACENES FRIO NARVAL S.A.C - ALMACENES NARVAL S.A.C</t>
  </si>
  <si>
    <t>GLOBAL PROTECTA S.R.L.</t>
  </si>
  <si>
    <t>SERVICIOS GENERALES JR VELASQUEZS E.I.R.L.</t>
  </si>
  <si>
    <t>ELECTROMECANICA Y REFRIGERACION S&amp;R E.I.R.L</t>
  </si>
  <si>
    <t>REFRIGERACION PERU FYJ E.I.R.L.</t>
  </si>
  <si>
    <t>MP QUALITY CONTRATISTAS E.I.R.L.</t>
  </si>
  <si>
    <t>GENERA SOLUTIONS S.A.C.</t>
  </si>
  <si>
    <t>MISKY FRESH S.A.C.</t>
  </si>
  <si>
    <t>AGROINDUSTRIAS MAYGON E.I.R.L.</t>
  </si>
  <si>
    <t>HD FRIO E.I.R.L.</t>
  </si>
  <si>
    <t>INNOVACIONES FAMAIC S.A.C.</t>
  </si>
  <si>
    <t>PROSERTEC INNOVATING S.A.C</t>
  </si>
  <si>
    <t>FERRETERIA FERREMAN E.I.R.L.</t>
  </si>
  <si>
    <t>INMOBILIARIA EL SHADDAI JIREH E.I.R.L.</t>
  </si>
  <si>
    <t>ZICO HIELOS &amp; AGUA S.A.C.</t>
  </si>
  <si>
    <t>REFRICODAR S.R.L.</t>
  </si>
  <si>
    <t>CHK MATERIALS PERU S.A.C.</t>
  </si>
  <si>
    <t>MJC PRODUCCIONES S.A.C.</t>
  </si>
  <si>
    <t>CLIMA COOL S.A.C.</t>
  </si>
  <si>
    <t>CORPORACION GEO-TERMICA S.A.C.</t>
  </si>
  <si>
    <t>MDD PROCESOS DEL SUR S.A.C.</t>
  </si>
  <si>
    <t>GRUPO LA TERNERITA S.A.C.</t>
  </si>
  <si>
    <t>MAXWELL CONTROLS PERU E.I.R.L.</t>
  </si>
  <si>
    <t>GRUPO 2B IMPORT E.I.R.L.</t>
  </si>
  <si>
    <t>TECNOLOGIA GECONPA E.I.R.L.</t>
  </si>
  <si>
    <t>REFRIGERACION LIMA NORTE S.A.C.</t>
  </si>
  <si>
    <t>DYS PRODUCTS S.A.C.</t>
  </si>
  <si>
    <t>MUNDO MARKET S.A.C.</t>
  </si>
  <si>
    <t>COMPAÑIA PERUANA DE REFRIGERACION S.A.C.</t>
  </si>
  <si>
    <t>CONPERSUR E.I.R.L.</t>
  </si>
  <si>
    <t>COMERCIALIZADORA ABYSEM S.A.C.</t>
  </si>
  <si>
    <t>INVERSIONES BRYALU.C. S.A.C.</t>
  </si>
  <si>
    <t>CORPORACION GRAFICA JMD S.A.C.</t>
  </si>
  <si>
    <t>ALFA ELECTRIC SOLUTION S.A.C.</t>
  </si>
  <si>
    <t>REFRIGERACION MEGA FRIO SERVACYR S.A.C.</t>
  </si>
  <si>
    <t>SERVICIOS GENERALES JURVAL S.A.C.</t>
  </si>
  <si>
    <t>INVERSIONES CANRAM S.A.C.</t>
  </si>
  <si>
    <t>INGENIERIA &amp; PROYECTOS CEZA S.A.C.</t>
  </si>
  <si>
    <t>CEWINELL BIENES Y SERVICIOS S.A.C. - CEWINELL B Y S S.A.C.</t>
  </si>
  <si>
    <t>SMART COMP S.A.C.</t>
  </si>
  <si>
    <t>RADIADORES SALIRROSAS PERU S.A.C.</t>
  </si>
  <si>
    <t>INGENIERIA TERMOTECNIA S.A.C.</t>
  </si>
  <si>
    <t>DISTRIBUIDORA VALENTINA S.A.C.</t>
  </si>
  <si>
    <t>BROOM FRIO HOLDING MORROPE S.A.</t>
  </si>
  <si>
    <t>CORPORACION PERUANA DE FRUTAS S.A.C.</t>
  </si>
  <si>
    <t>CARNICENTRO R Y H INVERSIONES S.A.C.</t>
  </si>
  <si>
    <t>MISARU S.A.C.</t>
  </si>
  <si>
    <t>YB PROYECTOS INVERSIONES S.A.C.</t>
  </si>
  <si>
    <t>MEGAESTRUCTURAS INDUSTRIAS METALICAS S.R.L.</t>
  </si>
  <si>
    <t>MANGIARE SEAFOOD S.A.C.</t>
  </si>
  <si>
    <t>POLITSER S.A.C.</t>
  </si>
  <si>
    <t>M &amp; N REFRIGERACION E.I.R.L.</t>
  </si>
  <si>
    <t>CLIMATIZACION GLOBAL S.A.C.</t>
  </si>
  <si>
    <t>GISERCORP SAC</t>
  </si>
  <si>
    <t>SUMINDUSTRIAL E.I.R.L.</t>
  </si>
  <si>
    <t>GIARDINO ALIMENTOS S.R.L.</t>
  </si>
  <si>
    <t>SERVICIOS GENERALES ESPECIALIZADOS SYL S.A.C. - SERGESYL S.A.C.</t>
  </si>
  <si>
    <t>VENAIRE S.A.C.</t>
  </si>
  <si>
    <t>CORPORACION ALSY DEL PERU S.A.C.</t>
  </si>
  <si>
    <t>MYSELENM TECNOLOGIA ELECTRONEUMATICA S.A.C.</t>
  </si>
  <si>
    <t>SCHON COMPANY S.A.C.</t>
  </si>
  <si>
    <t>MARCOVIAL EQUIPOS Y LOGISTICA E.I.R.L.</t>
  </si>
  <si>
    <t>OMC INGENIERIA PERU S.A.C.</t>
  </si>
  <si>
    <t>REDSA REPRESENTACIONES E IMPORTACIONES SOCIEDAD AN</t>
  </si>
  <si>
    <t>FORRESTCOOL S.A.C.</t>
  </si>
  <si>
    <t>PROMASE JM EIRL</t>
  </si>
  <si>
    <t>REFRICALOR IMPORT E.I.R.L.</t>
  </si>
  <si>
    <t>PRODUCTOS MARINOS EL NIRVANA SOCIEDAD ANONIMA CERR</t>
  </si>
  <si>
    <t>INVERSIONES KHALU EMPRESA INDIVIDUAL DE RESPONSABI</t>
  </si>
  <si>
    <t>METALMECANICA GENERAL S.A.C.</t>
  </si>
  <si>
    <t>HV INDUSTRIAL S.A.C.</t>
  </si>
  <si>
    <t>MCA SERVICIOS E.I.R.L.</t>
  </si>
  <si>
    <t>FERRETERIA EN GENERAL Y COMERCIO E.I.R.L.</t>
  </si>
  <si>
    <t>IMPORTACIONES DICSON E.I.R.L.</t>
  </si>
  <si>
    <t>INVERSIONES JEL S.A.C.</t>
  </si>
  <si>
    <t>HIDALGO EXPRESS S.A.C.</t>
  </si>
  <si>
    <t>PLATANOS DORADOS S.A.C.</t>
  </si>
  <si>
    <t>GRUPO SANEA PERU S.A.C.</t>
  </si>
  <si>
    <t>INVERSIONES CARNE FRESH S.A.C.</t>
  </si>
  <si>
    <t>TERMOINKA INGENIERIA &amp; SOLUCIONES S.A.C.</t>
  </si>
  <si>
    <t>GRUPO PIMENTEL S.A.C.</t>
  </si>
  <si>
    <t>INGENIERIA Y SOPORTE TECNICO INDUSTRIAL S.A.C.</t>
  </si>
  <si>
    <t>CORPORACION ADRIMAT S.A.C.</t>
  </si>
  <si>
    <t>SERVICIO DE TRANSPORTE SANTA LUCIA S.A.C.</t>
  </si>
  <si>
    <t>ASCENCE SERVICIOS GENERALES E.I.R.L.</t>
  </si>
  <si>
    <t>CONSORCIO ELECTRONICS BEST TECHNOLOGIC E.I.R.L. - CONSORCIO EBT E.I.R.L.</t>
  </si>
  <si>
    <t>TRANSPORTES EXPRESO YAHVEH E.I.R.L.</t>
  </si>
  <si>
    <t>ANTEZANA CARGO S.A.C.</t>
  </si>
  <si>
    <t>CORPORACION SINAPSYS S.A.C.</t>
  </si>
  <si>
    <t>COPROMEC S.A.C</t>
  </si>
  <si>
    <t>AIRFLUID CORPORATION S.A.C.</t>
  </si>
  <si>
    <t>DISTRIBUCIONES VETERINARIAS LA TORRE S.A.C.</t>
  </si>
  <si>
    <t>SOLUCIONES BIOMEDICAS PERUANAS SOCIEDAD COMERCIAL DE RESPONSABILIDAD LIMITADA</t>
  </si>
  <si>
    <t>FRUTAS DEL PAIS S.A.C.</t>
  </si>
  <si>
    <t>SOLUCIONES INTEGRALES CBC TRUCKS &amp; PARTS S.A.C.</t>
  </si>
  <si>
    <t>ARFU ASOCIADOS S.A.C.</t>
  </si>
  <si>
    <t>INDULAB SERVICES S.A.C.</t>
  </si>
  <si>
    <t>RFALMA E.I.R.L.</t>
  </si>
  <si>
    <t>COLDSMART PERU S.A.C.</t>
  </si>
  <si>
    <t>DISTRIBUIDORA DE PRODUCTOS INDUSTRIALES Y FERRETER</t>
  </si>
  <si>
    <t>INDUSTRIAS ELECTROMECANICAS Y MONTAJES E.I.R.L.</t>
  </si>
  <si>
    <t>CORPORACION ASOCIADOS BUSHER SOCIEDAD ANONIMA CERR</t>
  </si>
  <si>
    <t>SERVICIOS Y ALTERNATIVAS TECNICAS SOCIEDAD ANONIMA CERRADA - SERALT S.A.C.</t>
  </si>
  <si>
    <t>- COMUNICSALUD EMPRESA INDIVIDUAL DE RESPONSABILID</t>
  </si>
  <si>
    <t>NÚCLEO EJECUTOR CENTRAL CAJARURO 3</t>
  </si>
  <si>
    <t>THERMODIKE DEL PERU SOCIEDAD ANONIMA CERRADA</t>
  </si>
  <si>
    <t>PROINSEG PERU S.A.C.</t>
  </si>
  <si>
    <t>REPRESENTACIONES E &amp; N PALOMINO S.A.C.</t>
  </si>
  <si>
    <t>TRASPORTES SHEKINAH S.A.C.</t>
  </si>
  <si>
    <t>COOKING PARTS A &amp; A E.I.R.L.</t>
  </si>
  <si>
    <t>EQUIPAN AD E.I.R.L.</t>
  </si>
  <si>
    <t>AGROINDUSTRIAS MANA S.A.C.</t>
  </si>
  <si>
    <t>FACILITIES MAINTENANCE &amp; SERVICE E.I.R.L.</t>
  </si>
  <si>
    <t>SOLAR SYSTEM POWER E.I.R.L.</t>
  </si>
  <si>
    <t>H &amp; T ELECTRICIDAD INTEGRAL Y SUMINISTROS GENERALES S.A.C.</t>
  </si>
  <si>
    <t>1222 PERU S.A.C.</t>
  </si>
  <si>
    <t>AGROPECUARIA EBENEZER E.I.R.L.</t>
  </si>
  <si>
    <t>EMERGENT COLD LOGISTICS S.R.L.</t>
  </si>
  <si>
    <t>ALL CORPORATION SUPPLY S.A.</t>
  </si>
  <si>
    <t>JKR JIREH SERVICE S.A.C.</t>
  </si>
  <si>
    <t>MARCO ARTICA E.I.R.L.</t>
  </si>
  <si>
    <t>SUPER AIR CORPORATION S.A.C.</t>
  </si>
  <si>
    <t>LANTEK AUTOMATION S.A.C.</t>
  </si>
  <si>
    <t>TOTEX PERU E.I.R.L.</t>
  </si>
  <si>
    <t>LUIS CARLOS RAMOS NUÑEZ E.I.R.L.</t>
  </si>
  <si>
    <t>ACTIVOS ALIMENTICIOS E.I.R.L.</t>
  </si>
  <si>
    <t>HOLMIO S.A.C.</t>
  </si>
  <si>
    <t>MULTISERVIC JH E.I.R.L</t>
  </si>
  <si>
    <t>REFRIVEND S.A.C.</t>
  </si>
  <si>
    <t>GRUPO VMJ INGENIEROS S.A.C.</t>
  </si>
  <si>
    <t>FRACORP CONTROL S.A.C.</t>
  </si>
  <si>
    <t>NEGOCIOS JG &amp; RI S.A.</t>
  </si>
  <si>
    <t>VITEZZA SAC</t>
  </si>
  <si>
    <t>D&amp;A FAST SOLUTIONS S.A.C.</t>
  </si>
  <si>
    <t>HELENS COMPANY EMPRESA INDIVIDUAL DE RESPONSABILIDAD LIMITADA</t>
  </si>
  <si>
    <t>PACKING PISCO S.A.C.</t>
  </si>
  <si>
    <t>SEGURIGEM E.I.R.L.</t>
  </si>
  <si>
    <t>ALIMENTOS CARNICOS PROCARR SAC</t>
  </si>
  <si>
    <t>BSG SOLUCION GLOBAL DE NEGOCIOS S.A.C.</t>
  </si>
  <si>
    <t>SERVINEGOCIOS POLO E.I.R.L.</t>
  </si>
  <si>
    <t>COEFRI PERU E.I.R.L.</t>
  </si>
  <si>
    <t>AV. ALMIRANTE MIGUEL</t>
  </si>
  <si>
    <t>FEVELEC E.I.R.L.</t>
  </si>
  <si>
    <t>LOVERA GROUP EMPRESA INDIVIDUAL DE RESPONSABILIDAD</t>
  </si>
  <si>
    <t>AUTOREFRIGERACION TORTOLERO EMPRESA INDIVIDUAL DE</t>
  </si>
  <si>
    <t>CONSORCIO INTI PUNKU</t>
  </si>
  <si>
    <t>CAMPODRIM S.A.C.</t>
  </si>
  <si>
    <t>WPK INGENIEROS S.A.C.</t>
  </si>
  <si>
    <t>PROEMING E.I.R.L.</t>
  </si>
  <si>
    <t>MULTISERVICOS FRIO &amp; ELECTRIC S.A.C</t>
  </si>
  <si>
    <t>GRUPO EMPRESARIAL RELYKAB S.R.L.</t>
  </si>
  <si>
    <t>CORPORACION DE REFRIGERACION RIMAC S.A.C.</t>
  </si>
  <si>
    <t>I &amp; E ROMMY CORP E.I.R.L.</t>
  </si>
  <si>
    <t>EAKON CLIMATIZACION Y REFRIGERACION S.A.C.</t>
  </si>
  <si>
    <t>SOLUCIONES JESDIC S.R.L</t>
  </si>
  <si>
    <t>TOTAL ELECTRIC S.A.C.</t>
  </si>
  <si>
    <t>GRUPO PLEGACION E.I.R.L.</t>
  </si>
  <si>
    <t>HVAC CLIMAREF S.A.C.</t>
  </si>
  <si>
    <t>DEVANO S.A.C.</t>
  </si>
  <si>
    <t>FIBATEL S.A.C.</t>
  </si>
  <si>
    <t>M&amp;M ELECTRO HIDRAULYC S.R.L.</t>
  </si>
  <si>
    <t>INTEDSUR S.A.C</t>
  </si>
  <si>
    <t>T &amp; L INTEC SOCIEDAD ANONIMA CERRADA</t>
  </si>
  <si>
    <t>CORPORACION DABMA S.A.C.</t>
  </si>
  <si>
    <t>ALIAGA RADIADORES S.R.L.</t>
  </si>
  <si>
    <t>SERBRIMAN S.A.C</t>
  </si>
  <si>
    <t>INVERSIONES IPAKA S.A.C.</t>
  </si>
  <si>
    <t>INVERSIONES MARQUIGAS S.A.C.</t>
  </si>
  <si>
    <t>HEYBA PERU MOTORS E.I.R.L.,</t>
  </si>
  <si>
    <t>VILLAS PEOPLE COCINA PERUANA E.I.R.L.</t>
  </si>
  <si>
    <t>CLEAN OIL E.I.R.L.</t>
  </si>
  <si>
    <t>CORPORACION GRUPO ATM S.A.C.</t>
  </si>
  <si>
    <t>FALCON LOGISTICA DE TRANSPORTE E.I.R.L.</t>
  </si>
  <si>
    <t>MABAL E.I.R.L.</t>
  </si>
  <si>
    <t>IMPORTATION AND LOGISTICS MANAGEMENT L &amp; E S.A.C</t>
  </si>
  <si>
    <t>INDUPARTES CORP E.I.R.L.</t>
  </si>
  <si>
    <t>INVERSIONES Y SERVICIOS GUTARRA BUS EMPRESA INDIVI</t>
  </si>
  <si>
    <t>TODO FRIO FB S.A.C.</t>
  </si>
  <si>
    <t>CASIO PERU E.I.R.L.</t>
  </si>
  <si>
    <t>VIGEM S.A.C.</t>
  </si>
  <si>
    <t>A Y G REFRIGERACION S.R.L.</t>
  </si>
  <si>
    <t>ALMACENES FORWARDER S.A.C.</t>
  </si>
  <si>
    <t>LP HOTELES S.A.</t>
  </si>
  <si>
    <t>AJJ INSTALACIONES Y SERVICIOS S.A.C.</t>
  </si>
  <si>
    <t>STALMAR SAC</t>
  </si>
  <si>
    <t>INVERSIONES MULTISERVICIOS F &amp; E S.A.C.</t>
  </si>
  <si>
    <t>RANELAGH S.A.C</t>
  </si>
  <si>
    <t>AGROINDUSTRIA FRUTOS DE ORO S.A.C.</t>
  </si>
  <si>
    <t>CONTINENTAL COLD S.A.C.</t>
  </si>
  <si>
    <t>TGESTIONA SERVICIOS GLOBALES SOCIEDAD ANONIMA CERR</t>
  </si>
  <si>
    <t>SOLUCIONES INTEGRALES CALESAL E.I.R.L.</t>
  </si>
  <si>
    <t>COSTEÑO ALIMENTOS ORIENTE S.A.C.</t>
  </si>
  <si>
    <t>M&amp;O EXPRESS</t>
  </si>
  <si>
    <t>INVERSIONES MAR BLANCO E.I.R.L.</t>
  </si>
  <si>
    <t>SAFEPHARMA S.A.C.</t>
  </si>
  <si>
    <t>LIAM SPORTS WHEELS &amp; TYRES S.A.C.</t>
  </si>
  <si>
    <t>FRIGORIFICOS CARNICOS AYCHA G.S. EMPRESA INDIVIDUA</t>
  </si>
  <si>
    <t>MULTISERVIS T J S.A.C.</t>
  </si>
  <si>
    <t>GEOLINK S.R.L.</t>
  </si>
  <si>
    <t>HEVIP E.I.R.L.</t>
  </si>
  <si>
    <t>A &amp; L REPRESENTACIONES Y MULTISERVICIOS INDUSTRIAL</t>
  </si>
  <si>
    <t>SERVICIOS GENERALES BESOLUTION SOCIEDAD ANONIMA CERRADA</t>
  </si>
  <si>
    <t>GRUPO ASISTENCIAL DE MANTENIMIENTOS GENERALES E.I.</t>
  </si>
  <si>
    <t>ASOCIE INSTRUMENTOS E.I.R.L.</t>
  </si>
  <si>
    <t>H &amp; T TRADING E.I.R.L.</t>
  </si>
  <si>
    <t>GRUPO JANEHR</t>
  </si>
  <si>
    <t>MULTI IMPORT RC EIRL</t>
  </si>
  <si>
    <t>DRW ELECTRICAL ENGINEERING SAC</t>
  </si>
  <si>
    <t>INDUSTRIAL RDN S.A.C.</t>
  </si>
  <si>
    <t>LF REFRIGERACION GROUP S.A.C.</t>
  </si>
  <si>
    <t>BIOFRUITS ORGANIC S.A.C.</t>
  </si>
  <si>
    <t>SOLUCIONES ULTRA FRIO S.A.C</t>
  </si>
  <si>
    <t>AUTOSERVICIOS Y REPUESTOS PALMA SAC</t>
  </si>
  <si>
    <t>FRIO MOVIL S.A.C.</t>
  </si>
  <si>
    <t>REPOSTERIA DEL NORTE S.A.C.</t>
  </si>
  <si>
    <t>INGENIERIA Y CONSTRUCTORA TECNOLOGICA G&amp;N SOCIEDAD</t>
  </si>
  <si>
    <t>RPN SERVICE S.A.C.</t>
  </si>
  <si>
    <t>COLD EVOLUTION PERU S.A.C.,</t>
  </si>
  <si>
    <t>SERVITEC LIMA S.A.C,</t>
  </si>
  <si>
    <t>COMERCIO INGENIERÍA ARQUITECTURA COMPANY S.A.C.</t>
  </si>
  <si>
    <t>INDUSTRIAS BREAS E.I.R.L.</t>
  </si>
  <si>
    <t>VOYANT S.A.C.</t>
  </si>
  <si>
    <t>MARCAMPO S.A.C.</t>
  </si>
  <si>
    <t>CORPORACION Y PROYECTOS RIOJA E.I.R.L.</t>
  </si>
  <si>
    <t>GRUPO LEVCO S.A.C.</t>
  </si>
  <si>
    <t>FRIOIMPORTPERU S.A.C.</t>
  </si>
  <si>
    <t>A&amp;A AIRE ACONDICIONADO E.I.R.L.</t>
  </si>
  <si>
    <t>DOCTOR FRIO S.A.C.</t>
  </si>
  <si>
    <t>M &amp; M CHEMICAL S.A.C.</t>
  </si>
  <si>
    <t>ELECTRORED PERU S.A.C.</t>
  </si>
  <si>
    <t>INTESLA INGENIERIA Y PROYECTOS S.A.C</t>
  </si>
  <si>
    <t>GTC IMPORT E.I.R.L.</t>
  </si>
  <si>
    <t>FUNDACIÓN PARA LA CONSERVACION Y EL DESARROLLO SOSTENIBLE PERÚ - FCDS PERU</t>
  </si>
  <si>
    <t>REFRIGERACION DELGADO E.I.R.L.</t>
  </si>
  <si>
    <t>JUST TOOLS S.A.C.</t>
  </si>
  <si>
    <t>PRESICORP SOCIEDAD ANONIMA CERRADA</t>
  </si>
  <si>
    <t>PRAXIS INGENIERIA &amp; PROCURA E.I.R.L.</t>
  </si>
  <si>
    <t>S&amp;S REFRIGERACION S.A.C.</t>
  </si>
  <si>
    <t>LOGISTICA HUAYRURO S.A.C.</t>
  </si>
  <si>
    <t>RENUEVE PERU S.A.C.</t>
  </si>
  <si>
    <t>SEIMNOR SAC</t>
  </si>
  <si>
    <t>SG FRIOELEC PERU E.I.R.L.</t>
  </si>
  <si>
    <t>BRITANIA EQUIPOS S.A.C.</t>
  </si>
  <si>
    <t>BE REPCO EIRL</t>
  </si>
  <si>
    <t>ORTEGA INGENIERIA SUPERVISION Y CONSTRUCCION E.I.R.L.</t>
  </si>
  <si>
    <t>ROSARIO AZCARATE &amp; MARIN DELIGTHS SERVICIOS GENERA</t>
  </si>
  <si>
    <t>VALDIVIA TRANSPORT COMPANY E.I.R.L.</t>
  </si>
  <si>
    <t>KSERMAC INGENIEROS S.A.C</t>
  </si>
  <si>
    <t>GRUPO MEFORD S.A.C.</t>
  </si>
  <si>
    <t>FLASH SERVICIO TECNICO S.A.C.</t>
  </si>
  <si>
    <t>INSTAPRO GROUP SOLUTIONS S.A.C.</t>
  </si>
  <si>
    <t>IMPORTACIONES AMERICO E.I.R.L.</t>
  </si>
  <si>
    <t>MAQUINARIA TECNICA PERUANA S.A.C.</t>
  </si>
  <si>
    <t>COLD PROCESS SOCIEDAD COMERCIAL DE RESPONSABILIDAD</t>
  </si>
  <si>
    <t>TSM SOLUCIONES S.A.C.</t>
  </si>
  <si>
    <t>WANG PING E.I.R.L.</t>
  </si>
  <si>
    <t>CALOVON IMPORTS S.A.C.</t>
  </si>
  <si>
    <t>SERVICE PARTES PERU E.I.R.L.</t>
  </si>
  <si>
    <t>SUINFER IMPORT S.A.C.</t>
  </si>
  <si>
    <t>GREEN COOLING SYSTEMS PERU SAC</t>
  </si>
  <si>
    <t>AGROPECUARIA RIO S.A.C.</t>
  </si>
  <si>
    <t>FRIO COMERCAIL PEÑA EIRL</t>
  </si>
  <si>
    <t>CAMARAS Y PROCESOS SAN LUIS S.A.C.</t>
  </si>
  <si>
    <t>AC COMPANY &amp; SERVICIOS COMERCIAL E.I.R.L.</t>
  </si>
  <si>
    <t>ADECE S.A.C.</t>
  </si>
  <si>
    <t>AC ELECTRIC S.A.C.</t>
  </si>
  <si>
    <t>GENERAL SERVICE MECAFRIO E.I.R.L.</t>
  </si>
  <si>
    <t>HEVRON COMPANY S.A.C</t>
  </si>
  <si>
    <t>TECNI TESLA S.A.C.</t>
  </si>
  <si>
    <t>REPRESENTACIONES PLAYA HERMOSA S.A.C</t>
  </si>
  <si>
    <t>TRANSPORTES INTERPROVINCIAL SANDOVAL &amp; C E.I.R.L.</t>
  </si>
  <si>
    <t>INVERSIONES JEACORP S.A.C.</t>
  </si>
  <si>
    <t>INVERSIONES Y CARNICERIA DE NICO’S S.A.C.</t>
  </si>
  <si>
    <t>I.N.G ENGINEERING GROUP S.A.C.</t>
  </si>
  <si>
    <t>TSEIN S.A.C.</t>
  </si>
  <si>
    <t>FERRECORP PROYECTOS Y SUMINISTROS S.A.C.</t>
  </si>
  <si>
    <t>JOPAL SERVICIOS MULTIPLES SOCIEDAD COMERCIAL DE RE</t>
  </si>
  <si>
    <t>GRUPO CATAMEDIC S.A.C.</t>
  </si>
  <si>
    <t>OSTOS INSTALACIONES GROUP S.A.C.</t>
  </si>
  <si>
    <t>CORPORACION JMC CONTRATISTAS GENERALES S.A.C.</t>
  </si>
  <si>
    <t>HVAC SUPPORT PERU S.A.C.</t>
  </si>
  <si>
    <t>IMPOR BLERI S.A.C.</t>
  </si>
  <si>
    <t>ATOM ENERGY S.A.C.</t>
  </si>
  <si>
    <t>PACKING DEL CARMEN S.A.C.</t>
  </si>
  <si>
    <t>OK SUPERMERCADOS S.A.C.</t>
  </si>
  <si>
    <t>LA MARKA ENTRETENIMIENTO E.I.R.L.</t>
  </si>
  <si>
    <t>SOLUCIONES TECNICAS GASTRONOMICAS S.A.C.</t>
  </si>
  <si>
    <t>SERVICIOS FRIGORIFICOS DON HAROLD S.A.C.</t>
  </si>
  <si>
    <t>FORTA INGENIERIA S.A.C.</t>
  </si>
  <si>
    <t>SERWELL S.A.C.</t>
  </si>
  <si>
    <t>ENFRICALEF E.I.R.L.</t>
  </si>
  <si>
    <t>INVERSIONES TOTAL ELECTRIC E.I.R.L.</t>
  </si>
  <si>
    <t>TESEING S.R.L.</t>
  </si>
  <si>
    <t>GRUPO COMPUPLAZA S.A.C.</t>
  </si>
  <si>
    <t>TRANSPORTE DISCOVERY PERU S.A.C.</t>
  </si>
  <si>
    <t>DON JOSELO E.I.R.L.</t>
  </si>
  <si>
    <t>ARONI PERU E.I.R.L.</t>
  </si>
  <si>
    <t>FRUTOS TROPICALES PERU EXPORT SOCIEDAD ANONIMA CER</t>
  </si>
  <si>
    <t>JP ENERGY S.A.C.</t>
  </si>
  <si>
    <t>J &amp; K CONSTRUCTORA AMAZONAS E.I.R.L.</t>
  </si>
  <si>
    <t>CORPORACION SORIA J &amp; E E.I.R.L.</t>
  </si>
  <si>
    <t>COLD TECHNOLOGY PERU S.A.C.</t>
  </si>
  <si>
    <t>TRANSPORTES MILOMA EMPRESA INDIVIDUAL DE RESPONSAB</t>
  </si>
  <si>
    <t>SUNMMAC CORPORATIVO S.A.C.</t>
  </si>
  <si>
    <t>REFRIGERACION IMPORT LUCAS S.A.C.</t>
  </si>
  <si>
    <t>RASOFMAX REFRIGERACION IMPORT E.I.R.L.</t>
  </si>
  <si>
    <t>FLOVI S.A.C.</t>
  </si>
  <si>
    <t>L.I.M SELVA INNOVACIONES DE METAL MECANICA S.A.C.</t>
  </si>
  <si>
    <t>FREEZE CLIMATE COMPANY S.A.C.</t>
  </si>
  <si>
    <t>PESQUERA HL S.A.C.</t>
  </si>
  <si>
    <t>SEGURIDAD INDUSTRIAL SEBADRI S.A.C.</t>
  </si>
  <si>
    <t>FRIO INDUSTRIAL APLICADO E.I.R.L.</t>
  </si>
  <si>
    <t>INVERSIONES PAREDES ESTRELLA VIP S.A.C.</t>
  </si>
  <si>
    <t>PROYECTOS Y SOLUCIONES ELECTRICAS E.I.R.L. - PYS E</t>
  </si>
  <si>
    <t>FLOW CONTROL AND MEASUREMENT VALVES S.A.C. - FCM V</t>
  </si>
  <si>
    <t>AZ FRIO IMPORT S.A.C.</t>
  </si>
  <si>
    <t>KALFABAD SOCIEDAD ANONIMA CERRADA SERVICIOS GENERALES</t>
  </si>
  <si>
    <t>SAMATEC SERVICIOS GENERALES S.A.C.</t>
  </si>
  <si>
    <t>GD SUPPLY CHAIN SOLUTIONS S.A.C.</t>
  </si>
  <si>
    <t>CABA CORPORATION S.A.C.</t>
  </si>
  <si>
    <t>R &amp; M FRIOTEC PERU S.R.L.</t>
  </si>
  <si>
    <t>TRANSPORTE Y LOGISTICA INTEGRAL DEL SUR S.A.C.</t>
  </si>
  <si>
    <t>FERRETERIA DEL PACIFICO S.A.C.</t>
  </si>
  <si>
    <t>- KAJOMI BIENES Y SERVICIOS S.A.C.</t>
  </si>
  <si>
    <t>RAY FRIO REFRIGERACION Y AUTOMATIZACION INDUSTRIAL</t>
  </si>
  <si>
    <t>REFRIGROUP S.A.C.</t>
  </si>
  <si>
    <t>STAYMEC CONSULTORES EJECUTORES &amp; CONTRATISTAS GENERALES S.A.C.</t>
  </si>
  <si>
    <t>GMR PERU S.R.L.</t>
  </si>
  <si>
    <t>CAPITAL JP S.A.C.</t>
  </si>
  <si>
    <t>AGROINDUSTRIAS Y DELICIAS DEL CAMPO S.A.C.</t>
  </si>
  <si>
    <t>PRIMERA PLUS E.I.R.L.</t>
  </si>
  <si>
    <t>DISTRIBUIDOR GLOBAL ELECTRIC S.A.C.</t>
  </si>
  <si>
    <t>BCCP S.A.C.</t>
  </si>
  <si>
    <t>A &amp; R INGENIERIA Y SOLUCIONES INDUSTRIALES SAC</t>
  </si>
  <si>
    <t>CORPORACION KAJOMI S.A.C.</t>
  </si>
  <si>
    <t>AQU ANQA S.A.C.</t>
  </si>
  <si>
    <t>MULTISERVICIOS AKIRA E.I.R.L.</t>
  </si>
  <si>
    <t>COIMCO S.A.C.</t>
  </si>
  <si>
    <t>SERVICIOS GENERALES FRICOLD S.A.C.</t>
  </si>
  <si>
    <t>ENERGIA STATIC HLP S.A.C.</t>
  </si>
  <si>
    <t>SERVICIOS LOGISTICOS DEITA E.I.R.L.</t>
  </si>
  <si>
    <t xml:space="preserve"> E &amp; R ELECTRICIDAD Y REFRIGERACION INDUSTRIAL E.I.R.L.</t>
  </si>
  <si>
    <t>M &amp; T LOGISTICA Y NEGOCIOS E.I.R.L.</t>
  </si>
  <si>
    <t>SCP SHIP CHANDLER PERU S.A.C.</t>
  </si>
  <si>
    <t>JRM SOLUCIONES TECNOLOGICAS EMPRESA INDIVIDUAL DE RESPONSABILIDAD LIMITADA</t>
  </si>
  <si>
    <t>VEGAFIBER PERU S.A.C.</t>
  </si>
  <si>
    <t>REDES Y CONTROLES INDUSTRIALES S.A.C.</t>
  </si>
  <si>
    <t>A &amp; CM SERVICIOS GENERALES E.I.R.L.</t>
  </si>
  <si>
    <t>SERVI CLIMA ALMARSA E.I.R.L.</t>
  </si>
  <si>
    <t>LIMAPEV S.A.C.</t>
  </si>
  <si>
    <t>QUIMA S.A.C.</t>
  </si>
  <si>
    <t>SERTEK SOLUCIONES S.A.C.</t>
  </si>
  <si>
    <t>GRUPO LABORUM S.A.C.</t>
  </si>
  <si>
    <t>INVERSIONES PECUARIAS ASUNCION S.A.C.</t>
  </si>
  <si>
    <t>PROCESADORA DE EMBUTIDOS HP S.A.C.</t>
  </si>
  <si>
    <t>RADIADORES INDUSTRIALES MEL S.A.C.</t>
  </si>
  <si>
    <t>FABRICA DE EMBUTIDOS HP S.A.C.</t>
  </si>
  <si>
    <t>GRUPO EMPRESARIAL CARPIO E.I.R.L. - GREMCA E.I.R.L.</t>
  </si>
  <si>
    <t>MANTTO 3P EMPRESA INDIVIDUAL DE RESPONSABILIDAD LI</t>
  </si>
  <si>
    <t>CRIJO PT SERVICIOS GENERALES EMPRESA INDIVIDUAL DE RESPONSABILIDAD LIMITADA</t>
  </si>
  <si>
    <t>MASTER SERVICE RD S.A.C</t>
  </si>
  <si>
    <t>COMPAÑIA FERREMIA S.A.C.</t>
  </si>
  <si>
    <t>DC HERLAY S.A.C.</t>
  </si>
  <si>
    <t>IFI ENGINEERING SOLUTIONS E.I.R.L.</t>
  </si>
  <si>
    <t>GRUPO TQL S.A.C.</t>
  </si>
  <si>
    <t>GRUPO PALADIO S.A.C.</t>
  </si>
  <si>
    <t>ALFRESCO FRIGORIFICCOS E.I.R.L</t>
  </si>
  <si>
    <t>FRIO SMART E.I.R.L.</t>
  </si>
  <si>
    <t>AIRE SISTEMAS E INGENIERIA S.A.C.</t>
  </si>
  <si>
    <t>CORPORACION ECOMABE S.A.C.</t>
  </si>
  <si>
    <t>CORPORACION ELECTRO PRODUCTOS S.A.C.</t>
  </si>
  <si>
    <t>DON PACHO F &amp; L S.A.C.</t>
  </si>
  <si>
    <t>JK CONTRATA S.A.C.</t>
  </si>
  <si>
    <t>COLD WORK S.A.C.</t>
  </si>
  <si>
    <t>MULTIPLE SERVICE ANHAEMKI E.I.R.L.</t>
  </si>
  <si>
    <t>E &amp; S INVERSIONES MEZA S.A.C.</t>
  </si>
  <si>
    <t>KORPORATION TYLC CONTRATISTAS GENERALES ASESORES Y CONSULTORES SOCIEDAD COMERCIAL DE RESPONSABILIDAD</t>
  </si>
  <si>
    <t>FRIO SOL ICE E.I.R.L.</t>
  </si>
  <si>
    <t>INSUSEG S.A.C.</t>
  </si>
  <si>
    <t>AMC REFRIGERACION E.I.R.L.</t>
  </si>
  <si>
    <t>GIGI HAIR EXTENSIONES S.A.C.</t>
  </si>
  <si>
    <t>ELECTRIC TECH M.H. E.I.R.L.</t>
  </si>
  <si>
    <t>CORPORACIÓN FERRETERA CARMENCITA E.I.R.L</t>
  </si>
  <si>
    <t>ALDEBARAN PERU S.A.C.</t>
  </si>
  <si>
    <t>SERVICIOS GENERALES REPZEVA E.I.R.L.</t>
  </si>
  <si>
    <t>TURISMO MOLINA UNION S.A.C.</t>
  </si>
  <si>
    <t>GESTORES DEL MANTENIMIENTO E.I.R.L.</t>
  </si>
  <si>
    <t>FRIGO PROCESOS S.A.C</t>
  </si>
  <si>
    <t>CERCASST ASOCIADOS S.A.C.</t>
  </si>
  <si>
    <t>CENTRO DEL FRIO PERU E.I.R.L.</t>
  </si>
  <si>
    <t>GRUPO ENJOY PERU S.A.C.</t>
  </si>
  <si>
    <t>VALMARK S.A.C.</t>
  </si>
  <si>
    <t>SD INDUSTRIAS S.A.C.</t>
  </si>
  <si>
    <t>CRESCO S.A.C.</t>
  </si>
  <si>
    <t>EMPRESA DE TRANSPORTE INTERNACIONAL CRUCERO S.A.C.</t>
  </si>
  <si>
    <t>HY-LINE PERU S.A.C.</t>
  </si>
  <si>
    <t>GRUPO DISEDA S.A.C.</t>
  </si>
  <si>
    <t>REFRI SMART S.A.C.</t>
  </si>
  <si>
    <t>2R GLOBAL E.I.R.L.</t>
  </si>
  <si>
    <t>FABRICACIONES Y EMPAQUETADURAS LVP E.I.R.L.</t>
  </si>
  <si>
    <t>REMOIN S.A.C.</t>
  </si>
  <si>
    <t>SERVICIOS CONITERICK S.A.C.</t>
  </si>
  <si>
    <t>ANDINA TERMICA SOLUTIONS S.A.C.</t>
  </si>
  <si>
    <t>C Y L SERVICIOS GENERALES S.A.C.</t>
  </si>
  <si>
    <t>OMATT S.A.C.</t>
  </si>
  <si>
    <t>AIR COOL PERU S.A.C.</t>
  </si>
  <si>
    <t>SUMINISTROS R &amp; V S.A.C.</t>
  </si>
  <si>
    <t>ARQUITECTURA &amp; CONSTRUCCION RONCAL E.I.R.L.</t>
  </si>
  <si>
    <t>INVERSIONES EVEREST R&amp;C E.I.R.L.</t>
  </si>
  <si>
    <t>VOLKAN INGENIERIA &amp; CONSTRUCCION S.A.C.</t>
  </si>
  <si>
    <t>TREIND E.I.R.L.</t>
  </si>
  <si>
    <t>POINT PLAST S.A.C.</t>
  </si>
  <si>
    <t>MARVIL SERVICONFORT S.A.C.</t>
  </si>
  <si>
    <t>INVERSIONES NAPSAR5 S.A.C</t>
  </si>
  <si>
    <t>RELAMPAGO INDUSTRIAL SERVICE E.I.R.L</t>
  </si>
  <si>
    <t>SERVICIOS INTEGRALES INDUSTRIALES LOPECORR E.I.R.L.</t>
  </si>
  <si>
    <t>SERVICIOS COMERCIALES MARV S.R.L.</t>
  </si>
  <si>
    <t>SMART SOLUCIONES CJ S.A.C.</t>
  </si>
  <si>
    <t>TRANSMISIONES G &amp; A E.I.R.L.</t>
  </si>
  <si>
    <t>TESS INDUSTRIES S.A.C.</t>
  </si>
  <si>
    <t>REFRIGERACION Y SERVICIOS GENERALES FRIOSUR EMPRESA INDIVIDUAL DE RESPONSABILIDAD LIMITADA</t>
  </si>
  <si>
    <t>CASTELLO-BOTTO SUPPLIES S.A.C.</t>
  </si>
  <si>
    <t>COMERCIAL INDUSTRIAL M&amp;C S.A.C.</t>
  </si>
  <si>
    <t>JAC AUTOMATION E.I.R.L.</t>
  </si>
  <si>
    <t>GRUPO ELECTRICO VILLCAS S.R.L.</t>
  </si>
  <si>
    <t>R.S.T. ELECTRIC S.A.C</t>
  </si>
  <si>
    <t>O &amp; P HVAC SERVICES S.A.C.</t>
  </si>
  <si>
    <t>MÁS COOL E.I.R.L.</t>
  </si>
  <si>
    <t>GRUPO VICTORIA SERVICIOS ESPECIALIZADOS S.A.C.</t>
  </si>
  <si>
    <t>SERVICIOS Y MECANIZADOS PRECISION SOCIEDAD ANONIMA</t>
  </si>
  <si>
    <t>FERREVAL E.I.R.L.</t>
  </si>
  <si>
    <t>AG &amp; V INDUSTRIAL SOLUTIONS E.I.R.L.</t>
  </si>
  <si>
    <t>DISTRIBUIDOR FERRELECT ANGELITO E.I.R.L.</t>
  </si>
  <si>
    <t>F &amp; M RODRIGUEZ E.I.R.L.</t>
  </si>
  <si>
    <t>EMPRESA DE TRANSPORTE ELEGANT BUS PERU S.A.C.</t>
  </si>
  <si>
    <t>INVERSIONES COFRICO E.I.R.L.</t>
  </si>
  <si>
    <t>PROYECTOS DE SISTEMA DE REFRIGERACION Y SERVICIOS GENERALES S.A.C.</t>
  </si>
  <si>
    <t>GRUPO IFAB S.A.C.</t>
  </si>
  <si>
    <t>GT TOURS DORADO S.A.C.</t>
  </si>
  <si>
    <t>D Y D IMPORTADORA S.A.C.</t>
  </si>
  <si>
    <t>FRIO KING E.I.R.L.</t>
  </si>
  <si>
    <t>CASTILLO Y TORIBIO E.I.R.L.</t>
  </si>
  <si>
    <t>VIA PERU E&amp;E E.I.R.L.</t>
  </si>
  <si>
    <t>EREMEDIC E.I.R.L.</t>
  </si>
  <si>
    <t>COLD COMPANY DEL PERU E.I.R.L.</t>
  </si>
  <si>
    <t>MAKIDER FROZEN SERVICE SOCIEDAD ANONIMA CERRADA</t>
  </si>
  <si>
    <t>SOLUCIONES DE INGENIERIA, ENERGIA Y AMBIENTE S.A.C</t>
  </si>
  <si>
    <t>CORPORACION H&amp;M FRIO S.A.C.</t>
  </si>
  <si>
    <t>COMPAÑIA BARBAROS S.A.C.</t>
  </si>
  <si>
    <t>MET INDUSTRY S.A.C.</t>
  </si>
  <si>
    <t>MASTER FRIO SOLUCIONES E.I.R.L.</t>
  </si>
  <si>
    <t>INVERSIONES VALCA SOCIEDAD ANONIMA CERRADA</t>
  </si>
  <si>
    <t>K &amp; G CONSULTORES INTEGRALES S.A.C.</t>
  </si>
  <si>
    <t>GUIVA LOGISTIC &amp; SERVICES SOCIEDAD ANONIMA CERRADA</t>
  </si>
  <si>
    <t>ADF TRADING E.I.R.L.</t>
  </si>
  <si>
    <t>SOLUCIONES INDUSTRIALES DYC S.A.C.</t>
  </si>
  <si>
    <t>CITITRANS S.A.C.</t>
  </si>
  <si>
    <t>META GROUP PERU E.I.R.L.</t>
  </si>
  <si>
    <t>MULTISERVICIOS ALEJANDRO JK S.R.L.</t>
  </si>
  <si>
    <t>PRINT &amp; PACKING SOLUTIONS PERU S.A.C.</t>
  </si>
  <si>
    <t>LOGISTICA Y DISTRIBUIDORA LODI S.A.C.</t>
  </si>
  <si>
    <t>SL CORPORACION GASTRONOMICA S.A.C.</t>
  </si>
  <si>
    <t>HPW TECNOFRIO SERVICIOS INDUSTRIALES S.A.C.</t>
  </si>
  <si>
    <t>FULLCARGO LOGISTICA S.A.C.</t>
  </si>
  <si>
    <t>TECFRICAM S.A.C.</t>
  </si>
  <si>
    <t>GRUPO HAC INDUSTRIAL S.A.C.</t>
  </si>
  <si>
    <t>ALP SOLUCIONES INTEGRALES SOCIEDAD ANONIMA CERRADA</t>
  </si>
  <si>
    <t>REFRIGERACION Y SERVICIOS GENERALES ALCASA S.A.C.</t>
  </si>
  <si>
    <t>EVEREST DELMANT S.A.C.</t>
  </si>
  <si>
    <t>LC CORPORACION FERRETERA E.I.R.L.</t>
  </si>
  <si>
    <t>CARNES PREMIUN JC S.A.C.</t>
  </si>
  <si>
    <t>ASIA EXPRESS M&amp;D E.I.R.L.</t>
  </si>
  <si>
    <t>MULTISERVICIOS REFRIMASTER S.A.C.</t>
  </si>
  <si>
    <t>PRODUCTOS INTEGRALES G &amp; M E.I.R.L.</t>
  </si>
  <si>
    <t>JMGROUP AUTOMOTRIZ E.I.R.L.</t>
  </si>
  <si>
    <t>NAVARRETE FLEXO IMPRESIONES S.A.</t>
  </si>
  <si>
    <t>PASAJEROS ALLINBUS S.A.C.</t>
  </si>
  <si>
    <t>INVERSIONES BASHAR S.A.C.</t>
  </si>
  <si>
    <t>TECNOVA SERVICIOS FRIGORIFICOS S.A.C.</t>
  </si>
  <si>
    <t>E &amp; T SOLUCIONES INDUSTRIALES S.A.C.</t>
  </si>
  <si>
    <t>INNOVACION FENIX S.A.C.</t>
  </si>
  <si>
    <t>AGP TEAM SERVICIOS GENERALES E.I.R.L.</t>
  </si>
  <si>
    <t>CENTRO OTORRINOLARINGOLOGICO Y ESPECIALIDADES MEDI</t>
  </si>
  <si>
    <t>SOCIEDAD LOUNGE BAR LEPRECHAUN SOCIEDAD ANONIMA CE</t>
  </si>
  <si>
    <t>SPECIALIZED SERVICE RAEP GROUP S.A.C.</t>
  </si>
  <si>
    <t>GRUPO ENCOFER S.A.C.</t>
  </si>
  <si>
    <t>INVERSIONES PESQUERA J &amp; J E.I.R.L.</t>
  </si>
  <si>
    <t>MULTISERVICIOS ROMAFER E.I.R.L.</t>
  </si>
  <si>
    <t>LUBRICENTRO JAZVA S.A.C.</t>
  </si>
  <si>
    <t>MULTISERVICIOS UV S.A.C.</t>
  </si>
  <si>
    <t>SIBERIAN COMPANY E.I.R.L.</t>
  </si>
  <si>
    <t>ELECTRO SERVICIOS SAN MARTIN S.A.C.</t>
  </si>
  <si>
    <t>SERVICIOS GENERALES GEIMCO E.I.R.L.</t>
  </si>
  <si>
    <t>EXPRESO OROPESA S.A.C.</t>
  </si>
  <si>
    <t>CORPORACION TERMODINAMICA IMPORTACIONES S.A.</t>
  </si>
  <si>
    <t>FERRETERIAS PERUANAS NICLIZ S.A.C.</t>
  </si>
  <si>
    <t>SERVICOM INGENIERIA Y PROYECTOS S.A.C.</t>
  </si>
  <si>
    <t>TRANSPORTE INTERNACIONAL SION S.A.C.</t>
  </si>
  <si>
    <t>INGELEC SL E.I.R.L.</t>
  </si>
  <si>
    <t>HOTEL &amp; BUNGALOWS EL PALMICHE EMPRESA INDIVIDUAL DE RESPONSABILIDAD LIMITADA</t>
  </si>
  <si>
    <t>NRD METAL TECH S.A.C.</t>
  </si>
  <si>
    <t>COMPAÑÍA FERRETERA SAN MARCOS SOCIEDAD COMERCIAL DE RESPONSABILIDAD LIMITADA</t>
  </si>
  <si>
    <t>GASTROPARTS S.A.C.</t>
  </si>
  <si>
    <t>JM INDUSTRIAS EN FRIO S.A.C.</t>
  </si>
  <si>
    <t>MV WOOD DESIGNERS S.A.C.</t>
  </si>
  <si>
    <t>TECNOLOGIAS ENERGETICAS Y CLIMATIZACION S.A.C.</t>
  </si>
  <si>
    <t>INNORIEMK E.I.R.L.</t>
  </si>
  <si>
    <t>ELECTROTEC PORTAL S.A.C.</t>
  </si>
  <si>
    <t>RETAIL FOODS CORP E.I.R.L.</t>
  </si>
  <si>
    <t>EKA SOLUCIONES S.A.C.</t>
  </si>
  <si>
    <t>INVERSIONES LUMIVA E.I.R.L.</t>
  </si>
  <si>
    <t>AYL FRIOCORP S.A.C.</t>
  </si>
  <si>
    <t>FABRICA DE CHOCOLATES DEL SUR E.I.R.L.</t>
  </si>
  <si>
    <t>ENERGIA &amp; TALENTO S.A.C.</t>
  </si>
  <si>
    <t>FREE COLD PERU E.I.R.L.</t>
  </si>
  <si>
    <t>FJC AUTOMATIZACION Y CONTROL S.A.C.</t>
  </si>
  <si>
    <t>ICE360 S.A.C.</t>
  </si>
  <si>
    <t>MEDICAL WSG S.R.L.</t>
  </si>
  <si>
    <t>COMERCIALIZADORA FRUTOS DEL MAR JK EMPRESA INDIVID</t>
  </si>
  <si>
    <t>GH PROCESSI SOCIEDAD COMERCIAL DE RESPONSABILIDAD</t>
  </si>
  <si>
    <t>HOWO POWER SOCIEDAD ANONIMA CERRADA</t>
  </si>
  <si>
    <t>INVENSYS S.A.C.</t>
  </si>
  <si>
    <t>FERRETERIA INDUSTRIAL JMB E.I.R.L.</t>
  </si>
  <si>
    <t>TECPRO INDUSTRIALES PERU S.A.C.</t>
  </si>
  <si>
    <t>A FRIO INDUSTRIAL S.A.C. - AFIND S.A.C.</t>
  </si>
  <si>
    <t>AMAJAL PERU S.A.C.</t>
  </si>
  <si>
    <t>INDUSTRIA PERUANA DE PANELES DE PVC S.A.C.</t>
  </si>
  <si>
    <t>CEMO JJK AMPARITO S.A.C.</t>
  </si>
  <si>
    <t>G &amp; R SOLUTIONS S.A.C.</t>
  </si>
  <si>
    <t>CHILLERS PERU SOLUCIONES E.I.R.L.</t>
  </si>
  <si>
    <t>BUILDING ACTION S.A.C.</t>
  </si>
  <si>
    <t>FRQ1 S.A.C.</t>
  </si>
  <si>
    <t>CORPORACION ELECTRONICA JAMS E.I.R.L.</t>
  </si>
  <si>
    <t>TECSSI PERU S.A.C.</t>
  </si>
  <si>
    <t>G &amp; F MULTI IMPORT PERU S.A.C.</t>
  </si>
  <si>
    <t>AIRFRIO, REFRIGERACION, AIRE ACONDICIONADO Y ELECT</t>
  </si>
  <si>
    <t>FORGER SERVICIOS INTEGRALES SOCIEDAD ANONIMA CERRA</t>
  </si>
  <si>
    <t>INVERSIONES FRUTOS DEL NORTE JM S.A.C.</t>
  </si>
  <si>
    <t>GRUPO 3AN S.A.C</t>
  </si>
  <si>
    <t>COLD HVAC ENERGY E.I.R.L.</t>
  </si>
  <si>
    <t>RCM SERVICE GENERAL SAN LUIS E.I.R.L.</t>
  </si>
  <si>
    <t>INVERSIONES GENERALES DURMA S.A.C.</t>
  </si>
  <si>
    <t>AGRO REPUESTOS Y SERVICIOS INNOVA S.A.C.</t>
  </si>
  <si>
    <t>BANANAS VIRGEN DE CHAPI E.I.R.L.</t>
  </si>
  <si>
    <t>INVERSIONES HRQ S.A.C.</t>
  </si>
  <si>
    <t>MULTITRACTO SOCIEDAD COMERCIAL DE RESPONSABILIDAD</t>
  </si>
  <si>
    <t>GRUPO ELECTRICO CHAVEZ S.A.C.</t>
  </si>
  <si>
    <t>STRAWBERRY FRUTIVIDA SOCIEDAD ANONIMA CERRADA</t>
  </si>
  <si>
    <t>JGN INDUSTRIAL S.A.C.</t>
  </si>
  <si>
    <t>LIMA PRODUCE S.A.C.</t>
  </si>
  <si>
    <t>CORPORACION PERUANA DE REPUESTOS E.I.R.L.</t>
  </si>
  <si>
    <t>JC HVAC S.A.C.</t>
  </si>
  <si>
    <t>LF INTEGRAL S.A.C.</t>
  </si>
  <si>
    <t>SERVICIOS MULTIPLES CHOCHERITA E.I.R.L.</t>
  </si>
  <si>
    <t>DAENERYS ASOCIADOS S.A.C</t>
  </si>
  <si>
    <t>ECOKALLPA M &amp; C S.A.C.</t>
  </si>
  <si>
    <t>CORPORACION JJAE E &amp; R S.A.C.</t>
  </si>
  <si>
    <t>FROZENOX INDUSTRIAL S.A.C.</t>
  </si>
  <si>
    <t>RELMYS INGENIERIA Y AUTOMATIZACION S.A.C.</t>
  </si>
  <si>
    <t>FERRETERIA MINERA CONSTRUCTORA AGRICOLA S.A.C.</t>
  </si>
  <si>
    <t>MERCATOR SHIP SUPPLY PERU S.A.C.</t>
  </si>
  <si>
    <t>VIZZIO HELADERIAS E.I.R.L.</t>
  </si>
  <si>
    <t>CORINPER PERU S.A.C.</t>
  </si>
  <si>
    <t>CORPORATIVO MATHEUS S.A.C.</t>
  </si>
  <si>
    <t>ADAUSTCHE PERU S.A.C.</t>
  </si>
  <si>
    <t>EQUITEC. EQUIPAMIENTO Y TECNOLOGIA S.A.C.</t>
  </si>
  <si>
    <t>BYJ BUS IMPORT E.I.R.L.</t>
  </si>
  <si>
    <t>AIRENET SOLUCIONES S.A.C.</t>
  </si>
  <si>
    <t>FRIOTECNOLOGIA SIGLO 21 E.I.R.L.</t>
  </si>
  <si>
    <t>MASTER OVEN S.A.C.</t>
  </si>
  <si>
    <t>REFRIGERACION JZC S.A.C.</t>
  </si>
  <si>
    <t>SOLUCIONES TECNOLOGICAS INDUSTRIALES FALCOT S.A.C</t>
  </si>
  <si>
    <t>CONSORCIO DECON S.A.C.</t>
  </si>
  <si>
    <t>HERMETICA SOCIEDAD ANONIMA CERRADA</t>
  </si>
  <si>
    <t>STMASA S &amp; S E.I.R.L.</t>
  </si>
  <si>
    <t>CASITASUR S.A.C.</t>
  </si>
  <si>
    <t>PALCAS LM S.A.C.</t>
  </si>
  <si>
    <t>INVERSIONES BERMUDEZ B &amp; C E.I.R.L.</t>
  </si>
  <si>
    <t>FRIO GLOBAL PERU SAC</t>
  </si>
  <si>
    <t>AOC FRIO IMPORT S.A.C.</t>
  </si>
  <si>
    <t>MANTENIMIENTO &amp; DISEÑO ELECTRICO MECANICO S.A.C.</t>
  </si>
  <si>
    <t>GRUPO COLD INOX S.A.C.</t>
  </si>
  <si>
    <t>TURISMO Y TRANSPORTE COSTA MAR S.A.C.</t>
  </si>
  <si>
    <t>SHANKEY E.I.R.L.</t>
  </si>
  <si>
    <t>EMIRZIN SOCIEDAD ANONIMA</t>
  </si>
  <si>
    <t>INVERSIONES PARADISE MB S.A.C.</t>
  </si>
  <si>
    <t>INGENIERIA CLINICA &amp; TECNOLOGIA MEDICA S.A.C.</t>
  </si>
  <si>
    <t>RN CLIMATIZACION S.A.C.</t>
  </si>
  <si>
    <t>AGROFOODS ORGANIC M Y M S.A.C</t>
  </si>
  <si>
    <t>GRUPO CARDIF SOCIEDAD ANONIMA CERRADA</t>
  </si>
  <si>
    <t>INSTALACIONES Y PROYECTOS HIDRAULICOS S.A.C.</t>
  </si>
  <si>
    <t>FADE GLOBAL S.A.C.</t>
  </si>
  <si>
    <t>FERRETERÍA NEW HORIZONTE E.I.R.L.</t>
  </si>
  <si>
    <t>ARCTIC REFRIGERATION &amp; CONSTRUCTION S.A.C.</t>
  </si>
  <si>
    <t>GANI GROUP S.A.C.</t>
  </si>
  <si>
    <t>CONSORCIO &amp; ASOCIADOS R &amp; CL S.A.C.</t>
  </si>
  <si>
    <t>CCAMARZSE REFRIGERACION S.A.C.”</t>
  </si>
  <si>
    <t>NEIDER ELECTRONIC S.A.C</t>
  </si>
  <si>
    <t>INVERSIONES AJIMEL E.I.R.L.</t>
  </si>
  <si>
    <t>MULTISERVICIOS ALMARSA E.I.R.L.</t>
  </si>
  <si>
    <t>EXPRESO VIRGEN DE COCHARCAS INTERNACIONAL ALCA E.I.R.L.</t>
  </si>
  <si>
    <t>SERVICIOS DE EQUIPOS DE REFRIGERACION Y CLIMATIZACION S.A.C.</t>
  </si>
  <si>
    <t>GRUPO TAMEO E.I.R.L.</t>
  </si>
  <si>
    <t>ZNL INMOBILIARIA S.A.C.</t>
  </si>
  <si>
    <t>CORPORACION ACS REFRIGERACION S.A.C.</t>
  </si>
  <si>
    <t>DISTRIBUIDORA MAJAL S.A.C.</t>
  </si>
  <si>
    <t>SERVICIO DE INGENIERIA Y MANTENIMIENTO ARUSHUN PERU S.A.C.</t>
  </si>
  <si>
    <t>MAESTRANZA Y SOLUCIONES INTEGRALES SAC</t>
  </si>
  <si>
    <t>D ENZO &amp; M E.I.R.L.</t>
  </si>
  <si>
    <t>IA DOORS COMPANY S.A.C.</t>
  </si>
  <si>
    <t>GRUPO LIANA SOCIEDAD ANONIMA CERRADA</t>
  </si>
  <si>
    <t>HACIENDA MALAGA S.A.C.</t>
  </si>
  <si>
    <t>JF REFRIGERACION S.A.C.</t>
  </si>
  <si>
    <t>JCLOBATO S.A.C.</t>
  </si>
  <si>
    <t>M Y S IMPORTACIONES TODAS S.A.C.</t>
  </si>
  <si>
    <t>GRUPO NIRVALV E.I.R.L.</t>
  </si>
  <si>
    <t>REPRESENTACIONES E &amp; A SERVICIOS GENERALES EIRL</t>
  </si>
  <si>
    <t>FRINDUSMET E.I.R.L.</t>
  </si>
  <si>
    <t>COLDING S.A.C.</t>
  </si>
  <si>
    <t>HVAC B &amp; J S.A.C.</t>
  </si>
  <si>
    <t>CONEX REFRIGERACIÓN S.A.C.</t>
  </si>
  <si>
    <t>ADRI MEDIC PERU E.I.R.L.</t>
  </si>
  <si>
    <t>ACEROS L &amp; U E.I.R.L.</t>
  </si>
  <si>
    <t>FORTY.FRUT E.I.R.L</t>
  </si>
  <si>
    <t>INVERSIONES Y SOLUCIONES INDUSTRIALES F Y M E.I.R.</t>
  </si>
  <si>
    <t>NG IMPRESIONES S.A.C.</t>
  </si>
  <si>
    <t>ARISTA DESARROLLO DE INGENIERIA S.A.C.</t>
  </si>
  <si>
    <t>SIRE COMPANY S.A.C.</t>
  </si>
  <si>
    <t>D &amp; R ELECTROTEC S.A.C.</t>
  </si>
  <si>
    <t>DULEO AC SOCIEDAD ANONIMA CERRADA</t>
  </si>
  <si>
    <t>NARFLO SHIP CHANDLER S.A.C.</t>
  </si>
  <si>
    <t>J &amp; J MULTI SERVICIO INTEGRAL E.I.R.L.</t>
  </si>
  <si>
    <t>SERVICIOS GONZATO SOCIEDAD ANONIMA CERRADA</t>
  </si>
  <si>
    <t>MEGA INDUSTRIA Y MINERIA S.A.C.</t>
  </si>
  <si>
    <t>A &amp; T INGENIERIA INDUSTRIAL E.I.R.L.</t>
  </si>
  <si>
    <t>OPERACIONES C &amp; G SOCEDAD ANONIMA CERRADA</t>
  </si>
  <si>
    <t>SERVICIOS DE MANTENIMIENTO GENERALES G &amp; C E.I.R.L.</t>
  </si>
  <si>
    <t>FRIO INDUSTRIAL SERVICIOS GENERALES QUALITY E.I.R.</t>
  </si>
  <si>
    <t>CONSORCIO CASCADE CENTRO</t>
  </si>
  <si>
    <t>CORPORACION IMFESOL S.A.C.</t>
  </si>
  <si>
    <t>HVAC-R IMPORTACIONES S.A.C</t>
  </si>
  <si>
    <t>COOLFLOW S.A.C.</t>
  </si>
  <si>
    <t>GENERGY SERVICE E.I.R.L.</t>
  </si>
  <si>
    <t>SERVICIOS ELECTROMECANICOS DEYVIS E.I.R.L.</t>
  </si>
  <si>
    <t>HEGARMIN SOLUCIONES INTEGRALES SAC</t>
  </si>
  <si>
    <t>INVERSIONES JAUREGUI PERU S.A.C.</t>
  </si>
  <si>
    <t>ELING PERU &amp; CONSULTORIA EMPRESA INDIVIDUAL DE RESPONSABILIDAD LIMITADA</t>
  </si>
  <si>
    <t>AIR FRIGUS IMPORT E.I.R.L.</t>
  </si>
  <si>
    <t>GOLSATEL CORPORACION S.A.C.</t>
  </si>
  <si>
    <t>FRJ GLOBAL INVERSIONES E.I.R.L.</t>
  </si>
  <si>
    <t>INDUSTRIAS GANADERAS HP S.A.C.</t>
  </si>
  <si>
    <t>HG INGEPRO E.I.R.L.</t>
  </si>
  <si>
    <t>LINBORCORP SOCIEDAD ANONIMA CERRADA</t>
  </si>
  <si>
    <t>BIOTECHPRO E.I.R.L.</t>
  </si>
  <si>
    <t>INNOVA COLD SERVICE S.A.C.</t>
  </si>
  <si>
    <t>MEBCOP S.A.C.</t>
  </si>
  <si>
    <t>REFRIGERACION &amp; CAMARAS DE FRIO S.A.C.</t>
  </si>
  <si>
    <t>HVAC INGENIEROS E.I.R.L.</t>
  </si>
  <si>
    <t>KLIMA CONTROL SERVICE S.A.C.</t>
  </si>
  <si>
    <t>CLIMATI HVAC-R E.I.R.L.</t>
  </si>
  <si>
    <t>MEGACOOL PERU S.A.C.</t>
  </si>
  <si>
    <t>TECHPRO AUTOMATION S.A.C.</t>
  </si>
  <si>
    <t>ICE. K.J. 24 S.A.C.</t>
  </si>
  <si>
    <t>VIGILANCIA &amp; SEGURIDAD 365 S.A.C.</t>
  </si>
  <si>
    <t>BEVFOOD MAQUILAS S.A.C.</t>
  </si>
  <si>
    <t>FIRECOLD PERU E.I.R.L.</t>
  </si>
  <si>
    <t>THERMO SUPPLY S.A.C.</t>
  </si>
  <si>
    <t>GML MOTORES Y SERVICIOS S.A.C.</t>
  </si>
  <si>
    <t>SITEC SECURITY PERU EIRL</t>
  </si>
  <si>
    <t>MCOOLFER S.A.C.</t>
  </si>
  <si>
    <t>FRIOMETAL REFRIGERACION S.A.C.</t>
  </si>
  <si>
    <t>TECMARCK PERU E.I.R.L.</t>
  </si>
  <si>
    <t>VOLTEC ELECTRO SUMINISTRO E.I.R.L.</t>
  </si>
  <si>
    <t>HIDRACAD SERVICE COMPANY S.A.C.</t>
  </si>
  <si>
    <t>INVERSIONES ZOKA S.A.C.</t>
  </si>
  <si>
    <t>DULCE VICTORIA CAFE BAR S.A.C.</t>
  </si>
  <si>
    <t>CHARITOS COSSEM PERÚ E.I.R.L.</t>
  </si>
  <si>
    <t>COMERCIAL FERRETERA SIATOOLS E.I.R.L.</t>
  </si>
  <si>
    <t>RESERCA PERU E.I.R.L.</t>
  </si>
  <si>
    <t>MLC FAB E.I.R.L.</t>
  </si>
  <si>
    <t>DELIGHT FOODS PERU S.A.C.</t>
  </si>
  <si>
    <t>KC CLIMAEXPRESS E.I.R.L.</t>
  </si>
  <si>
    <t>INVERSIONES PESCADOS AMAZONICOS JA E.I.R.L.</t>
  </si>
  <si>
    <t>POLAR FROST S.A.C.</t>
  </si>
  <si>
    <t>SOLUCIONES J &amp; E E.I.R.L.</t>
  </si>
  <si>
    <t>COLD SOLUTIONS A Y A E.I.R.L.</t>
  </si>
  <si>
    <t>ESINOX S.A.C.</t>
  </si>
  <si>
    <t>S&amp;G GROUP S.A.C</t>
  </si>
  <si>
    <t>PIG PORK PERU S.A.C.</t>
  </si>
  <si>
    <t>EMPRESA CAVASSA S.A.C.</t>
  </si>
  <si>
    <t>SERVICIOS E IMPORTACIONES YEJHAR S.A.C.</t>
  </si>
  <si>
    <t>SOLVING SERVICES E.I.R.L</t>
  </si>
  <si>
    <t>GRUPO AMPLIO HORIZONTE S.A.C.</t>
  </si>
  <si>
    <t>MEDICVET INTEGRATIVA S.A.C.</t>
  </si>
  <si>
    <t>DROSASTEC SAC</t>
  </si>
  <si>
    <t>CIMAFLEX PERU S.A.C.</t>
  </si>
  <si>
    <t>CORPORACION ICE360 E.I.R.L.</t>
  </si>
  <si>
    <t>CORPORACION LUZAR S.A.C.</t>
  </si>
  <si>
    <t>ROMADSA IMPORT S.A.C</t>
  </si>
  <si>
    <t>AIB INVESTMENTS E.I.R.L.</t>
  </si>
  <si>
    <t>RT AIR SYSTEM IMPORTS E.I.R.L.</t>
  </si>
  <si>
    <t>SERVICIOS DE REFRIGERACION COMERCIAL S.A.C.</t>
  </si>
  <si>
    <t>NUEVOS AIRES DEL NORTE E.I.R.L</t>
  </si>
  <si>
    <t>DEAMAB PROYECTOS Y MANTENIMIENTOS INDUSTRIALES EMPRESA INDIVIDUAL DE RESPONSABILIDAD LIMITADA</t>
  </si>
  <si>
    <t>FRIONORTE JMR ESPECIALISTAS E.I.R.L.</t>
  </si>
  <si>
    <t>TECH REFRIGERATION GROUP E.I.R.L.</t>
  </si>
  <si>
    <t>CONSORCIO SALUD PETRA</t>
  </si>
  <si>
    <t>F &amp; J MASSINTEL GROUP S.A.C.</t>
  </si>
  <si>
    <t>AGRODINAMICA DEL SUR S.A.C.</t>
  </si>
  <si>
    <t>GRUPO ARCOS PROYECTOS E INGENIERIA S.A.C.</t>
  </si>
  <si>
    <t>LUCAS CORPORACION INDUSTRIAL Y COMERCIAL E.I.R.L.</t>
  </si>
  <si>
    <t>J &amp; F FRIO IMPORTACIONES S.A.C.</t>
  </si>
  <si>
    <t>FRIGORIFICOS MAIA ALL MEATS SOCIEDAD ANONIMA CERRADA</t>
  </si>
  <si>
    <t>REPRESENTACIONES VILA R &amp; T S.A.C.</t>
  </si>
  <si>
    <t>PROSERTEC M &amp; M E.I.R.L.</t>
  </si>
  <si>
    <t>ARROYO ASOCIADOS S.A.C.</t>
  </si>
  <si>
    <t>JIREH STORE PERU E.I.R.L.</t>
  </si>
  <si>
    <t>JC HVAC SERVICIOS S.A.C.</t>
  </si>
  <si>
    <t>DGS IMPORTACIONES GROUP S.A.C.</t>
  </si>
  <si>
    <t>SANISCA GLOBAL SOLUTION E.I.R.L.</t>
  </si>
  <si>
    <t>INGENIERIA SERVICIOS Y REPUESTOS S.A.C.</t>
  </si>
  <si>
    <t>RACO HVAC SOLUTIONS S.A.C.</t>
  </si>
  <si>
    <t>TERMOREFRIGERACION DEL SUR S.A.C.</t>
  </si>
  <si>
    <t>FRIO COMERCIAL PROYECTOS S.A.C.</t>
  </si>
  <si>
    <t>FUTURO METRICO S.A.C.</t>
  </si>
  <si>
    <t>CAMARA DE FRIO CARLESI E.I.R.L.</t>
  </si>
  <si>
    <t>AYMURA S.A.C.</t>
  </si>
  <si>
    <t>GRUPO AQUINO Y MENDEZ S.R.L.</t>
  </si>
  <si>
    <t>JTR COMPONENTS S.A.C.</t>
  </si>
  <si>
    <t>COORPORACION INDUSTRIAS DEL SUR S.A.C.</t>
  </si>
  <si>
    <t>FRIO TARAPOTO E.I.R.L.</t>
  </si>
  <si>
    <t>BAK REFRIGERACION Y CLIMATIZACION E.I.R.L.</t>
  </si>
  <si>
    <t>R &amp; L SERVELEC CORPORACION S.A.C.</t>
  </si>
  <si>
    <t>ONEST COFFEE COMPANY E.I.R.L.</t>
  </si>
  <si>
    <t>B - HYGIENICPERU E.I.R.L.</t>
  </si>
  <si>
    <t>ORIGINAL ELECTRIC S.A.C.</t>
  </si>
  <si>
    <t>CORPORACION CARTER S &amp; S S.A.C.</t>
  </si>
  <si>
    <t>AQUILES ORIHUELA VASQUEZ</t>
  </si>
  <si>
    <t>ASHGASD</t>
  </si>
  <si>
    <t>NUÑEZ MUCHA EMER MAXIMO</t>
  </si>
  <si>
    <t>FALCONI CHALCO ELIZABETH MICAELA</t>
  </si>
  <si>
    <t>HINOSTROZA DE HUAMANI JUSTINA</t>
  </si>
  <si>
    <t>ASCENSIO MACAZANA JUAN EDUARDO</t>
  </si>
  <si>
    <t>FALCONE VALDEZ ANTONIO JOSE</t>
  </si>
  <si>
    <t>RAMOS MATTA JOSE LUIS</t>
  </si>
  <si>
    <t>HURTADO VASCONZUELO LUIS IVAN</t>
  </si>
  <si>
    <t>GUTIERREZ VEGA RENEE</t>
  </si>
  <si>
    <t>PEREZ PEVES LUIS ALBERTO</t>
  </si>
  <si>
    <t>MARTINEZ SALAZAR PEDRO FRANCISCO</t>
  </si>
  <si>
    <t>AYRA APAC NILTON CESAR</t>
  </si>
  <si>
    <t>MUGUERZA EGUSQUIZA JUAN CARLOS</t>
  </si>
  <si>
    <t>LAURENTE QUISPE OSCAR JUSTINO</t>
  </si>
  <si>
    <t xml:space="preserve">SOTOMAYOR LIZARRAGA LUIS </t>
  </si>
  <si>
    <t>Sarmiento Pimentel Fernando</t>
  </si>
  <si>
    <t>RISSO FRECH RODOLFO</t>
  </si>
  <si>
    <t>PATRICIA SHARON VELASQUEZ GUZMAN</t>
  </si>
  <si>
    <t>RAMIREZ DIAZ JUAN FELIX</t>
  </si>
  <si>
    <t>JARA MORALES JUAN</t>
  </si>
  <si>
    <t>PAREDES HUAPAYA LUIS ENRIQUE</t>
  </si>
  <si>
    <t>PEREZ CAMPOS SEGUNDO ANTONIO</t>
  </si>
  <si>
    <t>ROJAS MARIN JULIO</t>
  </si>
  <si>
    <t>BUSTAMANTE MENDEZ HUGO HUMBERTO</t>
  </si>
  <si>
    <t>ARANDA TARAZONA DIOMENES FERNANDO</t>
  </si>
  <si>
    <t>MALASQUEZ BONILLA EDWIN FRANCISCO</t>
  </si>
  <si>
    <t>CHU MORALES JUAN MANUEL</t>
  </si>
  <si>
    <t>Carlos Adolfo Mass Esquivel</t>
  </si>
  <si>
    <t>BENITES ACUÑA LUIS ALBERTO</t>
  </si>
  <si>
    <t>HERRERA MUNAYCO MARCEL ROTMAN</t>
  </si>
  <si>
    <t>AGÜELA ALCALÁ JOSE JOSE</t>
  </si>
  <si>
    <t>AGUELA ALCALA JOSE JOSE</t>
  </si>
  <si>
    <t xml:space="preserve">PAREJA HUAMAN FELIX </t>
  </si>
  <si>
    <t>RODRIGUEZ OSORES SANTIAGO CRISTOBAL</t>
  </si>
  <si>
    <t>ALIAGA RODRIGUEZ VICTOR ALBEERTO</t>
  </si>
  <si>
    <t>ESPINOZA ELGUERA ANDY MELVIN</t>
  </si>
  <si>
    <t>SALCEDO TAPIA DAVID ARMANDO</t>
  </si>
  <si>
    <t>ROJAS TEAGUA HENRY</t>
  </si>
  <si>
    <t>CARLOS QUISPE WILIAN RUBEN</t>
  </si>
  <si>
    <t>BERNAL HUAMAN BELKER BENNI</t>
  </si>
  <si>
    <t>SERAFIN CASTRO CESAR DANIEL</t>
  </si>
  <si>
    <t>GUTIERREZ HUILLCARA MARTIN</t>
  </si>
  <si>
    <t xml:space="preserve">CASTILLA PAREDES EDUARDO </t>
  </si>
  <si>
    <t>MATTA DALL-ORSO VICTOR SANTIAGO</t>
  </si>
  <si>
    <t xml:space="preserve">MENDOZA BENAVIDES YANN </t>
  </si>
  <si>
    <t>PAMPAS CCENHUA RAUL</t>
  </si>
  <si>
    <t>FLORES PAMPA FREDDY</t>
  </si>
  <si>
    <t>LAZARO CARRION EDWIN PERCY</t>
  </si>
  <si>
    <t>GALLENO GUINEA MARIA MERCEDES</t>
  </si>
  <si>
    <t>AGUERO ARROYO DAVID ELISEO</t>
  </si>
  <si>
    <t>QUISPE MALPARTIDA MARCO MARCO</t>
  </si>
  <si>
    <t>Orihuela Clemente Gino</t>
  </si>
  <si>
    <t>ALTAMIRANO PALOMINO LUCIO FRITZ</t>
  </si>
  <si>
    <t>GONZALES CONGALLA MILAGROS</t>
  </si>
  <si>
    <t>CALDERON PEREZ EDWIN ALEXIS</t>
  </si>
  <si>
    <t>REGALADO PEREZ EDSON ROMAN INDUSTRIAS TUXA</t>
  </si>
  <si>
    <t>SUAREZ SANTOS OSCAR NUEL</t>
  </si>
  <si>
    <t>VILLA VILLA Arturo Ivan</t>
  </si>
  <si>
    <t>GUERRA GONZALES CESAR AUGUSTO</t>
  </si>
  <si>
    <t>BERROCAL RICALDI LUIS GUSTAVO</t>
  </si>
  <si>
    <t>CUBA GUTIERREZ JOSE ANTONIO</t>
  </si>
  <si>
    <t>GARCIA LEON SEBASTIAN</t>
  </si>
  <si>
    <t>MALLMA VIVANCO MARTIN</t>
  </si>
  <si>
    <t>ARRELUCEA NOVOA VIRGILIO ORLANDO</t>
  </si>
  <si>
    <t>CANALES BEDREGAL CHRISTIAN JOSE</t>
  </si>
  <si>
    <t xml:space="preserve">CHOCCE FERNANDEZ DINA </t>
  </si>
  <si>
    <t>ZELADA CRUZ JAMES</t>
  </si>
  <si>
    <t>POLO TEJEDA JOSE LUIS</t>
  </si>
  <si>
    <t>ENRIQUEZ CALLATA PELAYO RENE</t>
  </si>
  <si>
    <t>RAMOS ROMERO ACIBAL</t>
  </si>
  <si>
    <t>YAPU TELLO JOEL</t>
  </si>
  <si>
    <t xml:space="preserve">LLAZA IMATA ENRIQUE </t>
  </si>
  <si>
    <t xml:space="preserve">GALICIA HALL JONATHAN </t>
  </si>
  <si>
    <t>MELENDRES MELENDRES ARMIN</t>
  </si>
  <si>
    <t>Barletti Salas Bruno</t>
  </si>
  <si>
    <t>BACA FERRO ERICSON FERNANDEZ</t>
  </si>
  <si>
    <t>MENDOZA COLAN JULIO CESAR</t>
  </si>
  <si>
    <t>PRINCIPE CASTILLEJO EDWARD ROBINSON</t>
  </si>
  <si>
    <t>LOPEZ PORTOCARRERO RENEE</t>
  </si>
  <si>
    <t>RAMIREZ MARISCAL WILLIAMS AUGUSTO</t>
  </si>
  <si>
    <t>RAMOS HERNANDEZ YOEL FERNANDO</t>
  </si>
  <si>
    <t>FLORES LANZA ROLIN RIDER</t>
  </si>
  <si>
    <t>NONAJULCA AVILA JUNIOR</t>
  </si>
  <si>
    <t>HURTADO ESTRELLA OSCAR RICARDO</t>
  </si>
  <si>
    <t>CRISTIAN DAVID ELEAZAR ALBURQUERQUE COLLATUPA</t>
  </si>
  <si>
    <t>ALVAREZ YSLA ANTONIO AMADEO</t>
  </si>
  <si>
    <t>Ocrospoma Samanez Juan Pablo</t>
  </si>
  <si>
    <t>BEDON QUISPE DANTE ROMEO</t>
  </si>
  <si>
    <t>SILVA TANTALIAN FRANK DENIS</t>
  </si>
  <si>
    <t>FELIX DELGADILLO JORGE LUIS</t>
  </si>
  <si>
    <t>MARIN MONTENEGRO JACK HARRISON</t>
  </si>
  <si>
    <t>LUNA CAMPOS PEDRO MIGUEL</t>
  </si>
  <si>
    <t xml:space="preserve">CENTURION CUZCANO JOHNNY </t>
  </si>
  <si>
    <t>ADRIANZEN GASTULO LUIS ALBERTO</t>
  </si>
  <si>
    <t>MEDRANO DELGADO RICARDO</t>
  </si>
  <si>
    <t>ANCHELIA COCHACHES YUANE WUILVER</t>
  </si>
  <si>
    <t>AROTINCO CUADROS ELKIN ROY</t>
  </si>
  <si>
    <t>CARRASCO GODOY EDGAR ARTURO</t>
  </si>
  <si>
    <t>CAMPOS VARGAS ANDRES SAMUEL</t>
  </si>
  <si>
    <t>GODOY BRACAMONTE JUAN MIGUEL</t>
  </si>
  <si>
    <t>RODAS ALVARADO JARED DAYAN</t>
  </si>
  <si>
    <t>cerron cerron jhonatan</t>
  </si>
  <si>
    <t xml:space="preserve">QUISPE VEGA HILDA </t>
  </si>
  <si>
    <t>PLAZA GABRIEL ORLANDO</t>
  </si>
  <si>
    <t>CANCHIHUAMAN ESPINOZA JAMES</t>
  </si>
  <si>
    <t>LOPEZ CORREA ANIBAL</t>
  </si>
  <si>
    <t xml:space="preserve">COILA MAMANI HEBER </t>
  </si>
  <si>
    <t>PRAELLI MONTES DE OCA LUIS EDSON</t>
  </si>
  <si>
    <t>VALLEJO YARANGA EDILBERTO</t>
  </si>
  <si>
    <t>VARGAS HILARIO KAREN GIOVANNA</t>
  </si>
  <si>
    <t>ACUÑA FAJARDO EDISON JAVIER</t>
  </si>
  <si>
    <t>URIBE MOYANO DIANA CAROLINA</t>
  </si>
  <si>
    <t>MELENDRES CHINGUEL ESTEBAN JHONATAN</t>
  </si>
  <si>
    <t>RUBIN SULCA BLADEMIR ENRIQUE</t>
  </si>
  <si>
    <t>SOLORZANO CANAL JUAN FRANCISCO</t>
  </si>
  <si>
    <t>SR. JHON ROJAS</t>
  </si>
  <si>
    <t xml:space="preserve">SOLIER MINAYA JUVENAL </t>
  </si>
  <si>
    <t xml:space="preserve">TORRES CALDERON UVALDO </t>
  </si>
  <si>
    <t>RUMICHE YAMUNAQUE GLOBER</t>
  </si>
  <si>
    <t>GAMBOA DAMIAN JHONY</t>
  </si>
  <si>
    <t>Díaz Muñoz Elvis</t>
  </si>
  <si>
    <t>PORRAS QUINTANA ATILIO SEGUNDO</t>
  </si>
  <si>
    <t>FUSTER PANDURO DIEGO</t>
  </si>
  <si>
    <t>VARGAS GONZALES DARWIN</t>
  </si>
  <si>
    <t>Rodríguez Juscamayta Jack Anthony</t>
  </si>
  <si>
    <t>SALINAS HUAYHUA JAVIER CHRISTIAN</t>
  </si>
  <si>
    <t>BULA YUCYUC GEREMIAS PABLO</t>
  </si>
  <si>
    <t>HUACANCA SHOCOSH AULERIO JESUS</t>
  </si>
  <si>
    <t>ZAMATA CORREA ALVARO LUIS</t>
  </si>
  <si>
    <t>VASQUEZ MACEDO VICTOR RAFAEL NICOLAS</t>
  </si>
  <si>
    <t>huaichao ronto gianfranco alvaro</t>
  </si>
  <si>
    <t xml:space="preserve">RAMIREZ JARAMILLO HENRY </t>
  </si>
  <si>
    <t>TARAZONA NIETO ITNAN ELIEL</t>
  </si>
  <si>
    <t>PIHUE RAMIREZ JHOEL</t>
  </si>
  <si>
    <t>QUISPE ROJAS WILLIAM</t>
  </si>
  <si>
    <t>BENDEZU FLORES HUGO ALEJANDRO</t>
  </si>
  <si>
    <t>CAHUANA TURPO ROBINSON</t>
  </si>
  <si>
    <t>VASQUEZ CRUZ EDY DAVID</t>
  </si>
  <si>
    <t>ALMEYDA OROPEZ HERNÁN ÁNDRES</t>
  </si>
  <si>
    <t>PALACIOS MORENO EMERSON</t>
  </si>
  <si>
    <t xml:space="preserve">ABANTO MORALES JUNIOR </t>
  </si>
  <si>
    <t>FELIX DELGADILLO JESSICA</t>
  </si>
  <si>
    <t>CARBAJAL GONZALES MICHEL VARONI</t>
  </si>
  <si>
    <t>ROJAS CRISANTO LIZETT DEL PILAR</t>
  </si>
  <si>
    <t>AQUINO AROSTEGUI ETHEL GILBER</t>
  </si>
  <si>
    <t>LUNA CRISOSTOMO JUNIOR</t>
  </si>
  <si>
    <t>FLORES ROJAS ROMIO ROY</t>
  </si>
  <si>
    <t>AGUILAR BECERRA JOSE DANTE</t>
  </si>
  <si>
    <t>REBAZA SARANGO JUAN FRANCISCO</t>
  </si>
  <si>
    <t xml:space="preserve">MORE GARCIA ALEXANDRA </t>
  </si>
  <si>
    <t>LEON CHORE JUAN CARLOS</t>
  </si>
  <si>
    <t>SANTIESTEVAN GUTIERRES RICHARD</t>
  </si>
  <si>
    <t>PORRAS MAHUANCA RONALD</t>
  </si>
  <si>
    <t>AZABACHE FERNANDEZ ANTONIO</t>
  </si>
  <si>
    <t>MILLA ARROSTICO EFRAIN CESAR</t>
  </si>
  <si>
    <t>Aspur Meneces Magda</t>
  </si>
  <si>
    <t>CUELLO PINTO GLADYS</t>
  </si>
  <si>
    <t xml:space="preserve">GODILLO BENITO LUIS </t>
  </si>
  <si>
    <t>Mayta Llallico Christian German</t>
  </si>
  <si>
    <t>VALDEZ SULLA LEONEL</t>
  </si>
  <si>
    <t>FLORES UGAZ LUIS FERNANDO</t>
  </si>
  <si>
    <t>ZAVALETA HUARZA JOSE NERI</t>
  </si>
  <si>
    <t>CALDAS GOMEZ JHON STEVEN</t>
  </si>
  <si>
    <t>OCHOA CABANA HANS DANIEL</t>
  </si>
  <si>
    <t>ROJAS CARDENAS BERNABE HUMBERTO</t>
  </si>
  <si>
    <t xml:space="preserve">SANCHEZ TOLEDO JHONATAN </t>
  </si>
  <si>
    <t>ROJAS VARONA JOSUE NARIM</t>
  </si>
  <si>
    <t>DELGADO PEREZ WILSON</t>
  </si>
  <si>
    <t xml:space="preserve">CCENCHO ESCOBAR LEONCIO </t>
  </si>
  <si>
    <t>ARTEAGA AREVALO MARK FRANCIS</t>
  </si>
  <si>
    <t>TARAZONA BEMITEO JOSE</t>
  </si>
  <si>
    <t>CABRERA ASTUCURI VICTOR SANTIAGO</t>
  </si>
  <si>
    <t>CARDOSO ILIZARBE MARIO FERNANDO</t>
  </si>
  <si>
    <t>VILLATIZ MARTINEZ FERNANDO DARIO</t>
  </si>
  <si>
    <t xml:space="preserve">SOTO URBINA ABEL </t>
  </si>
  <si>
    <t xml:space="preserve">SOTO URBINA MOISES </t>
  </si>
  <si>
    <t>BELITO SOTO DAVID ADJAMIS</t>
  </si>
  <si>
    <t>QUISPE ANTAURCO ALDO ALEJANDRO</t>
  </si>
  <si>
    <t>PAREJA HUAMAN RONALDO OCTAVIO</t>
  </si>
  <si>
    <t>EVANGELISTA CACHA JOSEPH ANDREW</t>
  </si>
  <si>
    <t>BELITO SOTO ALEXANDER</t>
  </si>
  <si>
    <t>SAIRA MAMANI RIBALDO IGNACIO</t>
  </si>
  <si>
    <t>FLORES ROJAS LIZ ROCIO</t>
  </si>
  <si>
    <t>ZELADA RUIZ CINTHYA ELIZABETH</t>
  </si>
  <si>
    <t>NUÑEZ MENESES ANGEL DAVID</t>
  </si>
  <si>
    <t>AGUILAR MOREYRA LIBIO</t>
  </si>
  <si>
    <t>CHANCAHUAÑA FERNANDEZ LUIS MIGUEL</t>
  </si>
  <si>
    <t>AURIS AGUILAR KEVIN EDUARDO</t>
  </si>
  <si>
    <t>LOPEZ GONZALES KEENLLY OMAR</t>
  </si>
  <si>
    <t>JARA SILVA JOSE PABLO</t>
  </si>
  <si>
    <t>Dávila Olano Carlos Eduardo</t>
  </si>
  <si>
    <t>GARCIA CORREA HANZ YEFERSON</t>
  </si>
  <si>
    <t>LOPEZ ROMERO CRHISTIAN ROBERTO</t>
  </si>
  <si>
    <t>MARTINEZ ABAB LEANDRO FELIPE</t>
  </si>
  <si>
    <t>ROJAS PERALTA BRUCE ANTHONY</t>
  </si>
  <si>
    <t>Manrique Yauri Juan Alexis</t>
  </si>
  <si>
    <t>Gutiérrez Cruz Jhoel Eduardo</t>
  </si>
  <si>
    <t>CARDOSO CASTAÑEDA FABRICIO SEBASTIAN</t>
  </si>
  <si>
    <t>GONZALES GUTIERREZ ALFREDO YOVANY</t>
  </si>
  <si>
    <t>BACHMANN GOMEZ CARLOS EDUARDO</t>
  </si>
  <si>
    <t>NUÑEZ ORTIZ JUAN CARLOS</t>
  </si>
  <si>
    <t>CHASIN REYNA JORGE LENIN</t>
  </si>
  <si>
    <t>LORENZO MAYHUASCA MANUEL ENRIQUE</t>
  </si>
  <si>
    <t xml:space="preserve">SANCHEZ OLIVERA EMERSON </t>
  </si>
  <si>
    <t>CARIAPAZA CURRO MARCOS DAVID</t>
  </si>
  <si>
    <t>HERNANDEZ LOPEZ PAOLO</t>
  </si>
  <si>
    <t>MEZA HUAMAN SINDY NOEMI</t>
  </si>
  <si>
    <t>CHAPOÑAN ROMERO ELOISA</t>
  </si>
  <si>
    <t>REMIGIO CARHUAMACA DIEGO VITO</t>
  </si>
  <si>
    <t>CASTILLO VILLEGAS DIEGO</t>
  </si>
  <si>
    <t>SANTOS ZEVALLOS SERGIO ERNESTO</t>
  </si>
  <si>
    <t>NAVARRO FLORES MARIA FERNANDA</t>
  </si>
  <si>
    <t>CORAJE PEÑA EDERSON JAROL</t>
  </si>
  <si>
    <t>GUTARRA CHUQUIYAURI JESUS OBED</t>
  </si>
  <si>
    <t xml:space="preserve">TURPO PANUERA CRISTOPHER </t>
  </si>
  <si>
    <t>ABANTO TRUJILLO SERGIO LOIC</t>
  </si>
  <si>
    <t>MEDINA ALVARADO ROBERTO JESUS</t>
  </si>
  <si>
    <t>MATO SANCHEZ LOURDES BEATRIZ</t>
  </si>
  <si>
    <t xml:space="preserve">BERMUDEZ CASTRO TONEN </t>
  </si>
  <si>
    <t xml:space="preserve">Espíritu Gomez Luis </t>
  </si>
  <si>
    <t>MORENO PARRA JORGE LUIS</t>
  </si>
  <si>
    <t>Bravo Aroste JULIAN</t>
  </si>
  <si>
    <t xml:space="preserve">LOZANO URRUTIA HECTOR </t>
  </si>
  <si>
    <t>FULL GAUGE ELECTRO CONTROLES LTDA</t>
  </si>
  <si>
    <t>JERRY HEYE</t>
  </si>
  <si>
    <t>VANESA HUANCA</t>
  </si>
  <si>
    <t>VARIOS</t>
  </si>
  <si>
    <t>FLORES CRISPIN MIGUEL ANGEL</t>
  </si>
  <si>
    <t>PESQUERA GUADIANA SL</t>
  </si>
  <si>
    <t>GUDE ARMADORES S.L</t>
  </si>
  <si>
    <t>INGENIERIA, CONSTRUCCIONES Y EDIFICACIONES FAMSU S</t>
  </si>
  <si>
    <t>COGORNO S.A.</t>
  </si>
  <si>
    <t>- DELTA INDUSTRIAL S.A.</t>
  </si>
  <si>
    <t>Pérez Palacios Cesar Eduardo</t>
  </si>
  <si>
    <t>HUAWEI DEL PERU SAC</t>
  </si>
  <si>
    <t>Castelnau Mestre Alain</t>
  </si>
  <si>
    <t>SANCHEZ VILTRE VIOLETA</t>
  </si>
  <si>
    <t>Leyva Pozo Geny Yusnier</t>
  </si>
  <si>
    <t>BORGES TORRES LÁZARO ALFREDO</t>
  </si>
  <si>
    <t>RAFAEL SALAZAR LAFFITA</t>
  </si>
  <si>
    <t>BORNOTT SANCHEZ RASIEL EDUARDO</t>
  </si>
  <si>
    <t>PICO RAMIREZ YULIET</t>
  </si>
  <si>
    <t>BRAVO MOYA ALINA</t>
  </si>
  <si>
    <t>GLAUDER CACHIQUE ROSALES</t>
  </si>
  <si>
    <t>ELGIN HDB REFRIGERACAO LTDA</t>
  </si>
  <si>
    <t>VILLEGAS LOZADA ENRIQUE MARTIN</t>
  </si>
  <si>
    <t>PESQUERIAS XESTEIRA S.L</t>
  </si>
  <si>
    <t>SAICOP SAC</t>
  </si>
  <si>
    <t>DP ELECTRIC SAC</t>
  </si>
  <si>
    <t>SERVIMAQ DEL PERU S.A.C.</t>
  </si>
  <si>
    <t>VASFRI EIRL</t>
  </si>
  <si>
    <t>DOMINGUEZ MONTIEL MICHAEL</t>
  </si>
  <si>
    <t>MIGUEL HERNÁNDEZ GONZALES</t>
  </si>
  <si>
    <t>Ricardo Martinez Perez</t>
  </si>
  <si>
    <t>NATALIA GLADIS HERNÁNDEZ ROMERO</t>
  </si>
  <si>
    <t>RODRIGUEZ NEGRIN ADRIANO MARCIAL</t>
  </si>
  <si>
    <t>TORRES CAUZ MARIA ELENA</t>
  </si>
  <si>
    <t>ANTONIO DÍAS CRUZ</t>
  </si>
  <si>
    <t xml:space="preserve">COD . CLIENTE  </t>
  </si>
  <si>
    <t xml:space="preserve">CLIENTES </t>
  </si>
  <si>
    <t xml:space="preserve">MEDIFARMA  S.A </t>
  </si>
  <si>
    <t>FILED SAC</t>
  </si>
  <si>
    <t>SONDER HUB</t>
  </si>
  <si>
    <t xml:space="preserve">CLIENTE  </t>
  </si>
  <si>
    <t xml:space="preserve">GENERALMANN SAC </t>
  </si>
  <si>
    <t>20613885944</t>
  </si>
  <si>
    <t xml:space="preserve">FOOD RHEOLOGY SAC </t>
  </si>
  <si>
    <t>2061058916</t>
  </si>
  <si>
    <t xml:space="preserve">DISTRIBUDORA PGM EIRL </t>
  </si>
  <si>
    <t>20566289912</t>
  </si>
  <si>
    <t xml:space="preserve">SPROUTED PROTEINS </t>
  </si>
  <si>
    <t xml:space="preserve">GUIDE ARMADORES </t>
  </si>
  <si>
    <t>HORTIFRUT Y DELICIAS DEL CAMPO</t>
  </si>
  <si>
    <t>20613377141</t>
  </si>
  <si>
    <t>C Y K REFRIGERACION Y ELECTRICIDAD</t>
  </si>
  <si>
    <t xml:space="preserve">A Y R BALDEON SAC </t>
  </si>
  <si>
    <t>20606473517</t>
  </si>
  <si>
    <t xml:space="preserve">TRANSPORTE Y LOGISTICA POLAR </t>
  </si>
  <si>
    <t>NEGORED</t>
  </si>
  <si>
    <t>20601155142</t>
  </si>
  <si>
    <t xml:space="preserve">YOTO CONSTRUCCIONES </t>
  </si>
  <si>
    <t>A Y A FERRECENTER GROUP</t>
  </si>
  <si>
    <t>20512204717</t>
  </si>
  <si>
    <t>VIÑA LOS REYES SAC</t>
  </si>
  <si>
    <t>20513997656</t>
  </si>
  <si>
    <t>MECATRONICA PERUANA</t>
  </si>
  <si>
    <t>03453</t>
  </si>
  <si>
    <t>03454</t>
  </si>
  <si>
    <t>03455</t>
  </si>
  <si>
    <t>EQUIPO DE A/A MINI SPLIT FRIO SOLO INVERTER - 12000 BTU/H - R410A - 220V/1PH/60HZ - DAIKIN - GL - AHRI USA CERTIFICATED - FTKS12GL216A/RKS12GL216A</t>
  </si>
  <si>
    <t>EQUIPO DE A/A MINI SPLIT FRIO SOLO INVERTER - 18000 BTU/H - R410A - 220V/1PH/60HZ - DAIKIN - GL - AHRI USA CERTIFICATED - FTKS18GL216A/RKS18GL216A</t>
  </si>
  <si>
    <t>EQUIPO DE A/A MINI SPLIT FRIO SOLO INVERTER - 24000 BTU/H - R410A - 220V/1PH/60HZ - DAIKIN - GL - AHRI USA CERTIFICATED - FTKS24GL216A/RKS24GL216A</t>
  </si>
  <si>
    <t>20552159102</t>
  </si>
  <si>
    <t>SUPPLY CHAIN TECHNOLOGIES</t>
  </si>
  <si>
    <t>RODRIGUEZ RUIZ SILES DUANY</t>
  </si>
  <si>
    <t>20603805497</t>
  </si>
  <si>
    <t xml:space="preserve">CARDI DISTRIBUIDORES ELECTRICOS </t>
  </si>
  <si>
    <t>20612928631</t>
  </si>
  <si>
    <t xml:space="preserve">ECOFRIO SOLUCIONES EN REFRIGERACION </t>
  </si>
  <si>
    <t>206010407260</t>
  </si>
  <si>
    <t>SADA SOLUCIONES SA</t>
  </si>
  <si>
    <t>02941</t>
  </si>
  <si>
    <t>UNID. COND. OP-HJZ028D39Q - COMPR. MTZ28 - 2.5HP - 220V/3PH/60HZ - R404/R507/R134A/R407C</t>
  </si>
  <si>
    <t>20511313717</t>
  </si>
  <si>
    <t xml:space="preserve">MEGAPACK GROUP SOCIEDAD ANONIMA </t>
  </si>
  <si>
    <t>20609338653</t>
  </si>
  <si>
    <t>ENDOSTUDIO</t>
  </si>
  <si>
    <t>41958156</t>
  </si>
  <si>
    <t>ZAVALETA SEGURA HUGO PEDRO</t>
  </si>
  <si>
    <t>20611157160</t>
  </si>
  <si>
    <t>HIELOS Y SERVICIOS EMMANUEL</t>
  </si>
  <si>
    <t>03254</t>
  </si>
  <si>
    <t>03257</t>
  </si>
  <si>
    <t>MANGA AISLANTE CLASS 1 - 1 5/8"ID X 1/2"THK - WINCELL</t>
  </si>
  <si>
    <t>MANGA AISLANTE CLASS 1 - 5/8"ID X 3/4"THK - WINCELL</t>
  </si>
  <si>
    <t>20380836603</t>
  </si>
  <si>
    <t xml:space="preserve">EQUANS SERVICES PERU </t>
  </si>
  <si>
    <t>10450534060</t>
  </si>
  <si>
    <t xml:space="preserve">ROJAS TITO DANELLI ARMANDO </t>
  </si>
  <si>
    <t>20608973606</t>
  </si>
  <si>
    <t>RUWAY GLOBAL BUSINESS</t>
  </si>
  <si>
    <t>20608185632</t>
  </si>
  <si>
    <t xml:space="preserve">REPUESTOS INDUSTRIALES ALKA </t>
  </si>
  <si>
    <t>20612976318</t>
  </si>
  <si>
    <t>HVAC SERVICIOS MULTIPLES EMPRESA INDIVIDUAL DE RESPONSABILIDAD LIMITAD</t>
  </si>
  <si>
    <t>03339</t>
  </si>
  <si>
    <t>CONTROLADOR DIGITAL PARA REFRIGERACIÓN TC970E LOG+ECO</t>
  </si>
  <si>
    <t>20457576171</t>
  </si>
  <si>
    <t xml:space="preserve">ASSET INDUSTRIAL </t>
  </si>
  <si>
    <t>20549658009</t>
  </si>
  <si>
    <t xml:space="preserve">CORPORACION DE REPUESTOS INDUSTRIALES </t>
  </si>
  <si>
    <t>03478</t>
  </si>
  <si>
    <t>03481</t>
  </si>
  <si>
    <t>03480</t>
  </si>
  <si>
    <t>03479</t>
  </si>
  <si>
    <t>EXTRACTOR HELICOCENTRIFUGO - ?100 MM (4") - 220V/1PH/60HZ - STAR COLD - MF-100P</t>
  </si>
  <si>
    <t>EXTRACTOR HELICOCENTRIFUGO - ?150 MM (6") - 220V/1PH/60HZ - STAR COLD - MF-150P</t>
  </si>
  <si>
    <t>EXTRACTOR HELICOCENTRIFUGO - ?200 MM (8") - 220V/1PH/60HZ - STAR COLD - MF-200P</t>
  </si>
  <si>
    <t>EXTRACTOR HELICOCENTRIFUGO - ?250 MM (10") - 220V/1PH/60HZ - STAR COLD - MF-250P</t>
  </si>
  <si>
    <t>20602856624</t>
  </si>
  <si>
    <t xml:space="preserve">KALLPA GRUPO DE NEGOCIOS </t>
  </si>
  <si>
    <t>20553944407</t>
  </si>
  <si>
    <t xml:space="preserve">PROJECT AUTOMATION PERU </t>
  </si>
  <si>
    <t>20613425692</t>
  </si>
  <si>
    <t xml:space="preserve">CORPORACION BLAD </t>
  </si>
  <si>
    <t>10099653740</t>
  </si>
  <si>
    <t xml:space="preserve">GAMARRA OSIS MONICA </t>
  </si>
  <si>
    <t>20552614667</t>
  </si>
  <si>
    <t xml:space="preserve">TRANSPORTE VIA SEGURA </t>
  </si>
  <si>
    <t>10098288747</t>
  </si>
  <si>
    <t xml:space="preserve">AGUIRRE ESTRADA LUIS ALFREDO </t>
  </si>
  <si>
    <t>03451</t>
  </si>
  <si>
    <t>OPTEON XL20 10.5 KG/23.14 LB R-454C CHEMOURS</t>
  </si>
  <si>
    <t>03452</t>
  </si>
  <si>
    <t>OPTEON XL41- R-454B 9.08 KG CHEMOURS</t>
  </si>
  <si>
    <t>00478760</t>
  </si>
  <si>
    <t xml:space="preserve">PEREZ MARTINEZ JUAN CARLOS </t>
  </si>
  <si>
    <t>20552256728</t>
  </si>
  <si>
    <t xml:space="preserve">INGENIEROS CONTRATISTAS M Y T SAC </t>
  </si>
  <si>
    <t>Razón Social</t>
  </si>
  <si>
    <t>INVERSIONES AGRICOLAS OLMOS S.A.C.</t>
  </si>
  <si>
    <t>20552349815</t>
  </si>
  <si>
    <t>BLUEBERRIES PERU S.A.C.</t>
  </si>
  <si>
    <t>20557530160</t>
  </si>
  <si>
    <t>Descripción de Forma de Pago</t>
  </si>
  <si>
    <t>Crédito 30 días</t>
  </si>
  <si>
    <t>Crédito 60 días</t>
  </si>
  <si>
    <t>Crédito 07 días</t>
  </si>
  <si>
    <t>Crédito 15 días</t>
  </si>
  <si>
    <t>Crédito 45 días</t>
  </si>
  <si>
    <t>Crédito 90 días</t>
  </si>
  <si>
    <t xml:space="preserve">PAGO </t>
  </si>
  <si>
    <t>20563514427</t>
  </si>
  <si>
    <t xml:space="preserve">PROYECTO SINEAC S. N.  SAC </t>
  </si>
  <si>
    <t>20613302353</t>
  </si>
  <si>
    <t xml:space="preserve">COEFRI SAC </t>
  </si>
  <si>
    <t>20600896629</t>
  </si>
  <si>
    <t xml:space="preserve">JUNTA DE PROPIETARIOS DEL EDIFICIO TORRE SIPAN </t>
  </si>
  <si>
    <t>20614213443</t>
  </si>
  <si>
    <t>INVERSIONES Y SERVICIOS MYG</t>
  </si>
  <si>
    <t>20610217436</t>
  </si>
  <si>
    <t xml:space="preserve">SMART CORP PERU </t>
  </si>
  <si>
    <t>20609783321</t>
  </si>
  <si>
    <t xml:space="preserve">DRESAT SAC </t>
  </si>
  <si>
    <t>10199203156</t>
  </si>
  <si>
    <t xml:space="preserve">CHIRINOS PEINADO FELIX HERNAN </t>
  </si>
  <si>
    <t>20563373181</t>
  </si>
  <si>
    <t xml:space="preserve">GENERAFRIO SAC </t>
  </si>
  <si>
    <t>20613937138</t>
  </si>
  <si>
    <t xml:space="preserve">FRIOMAX REFRIGERACION </t>
  </si>
  <si>
    <t>20109753018</t>
  </si>
  <si>
    <t xml:space="preserve">NEGOCIACION PECUARIA SANTA PATRICIA </t>
  </si>
  <si>
    <t>20562667718</t>
  </si>
  <si>
    <t xml:space="preserve">SH PROYECTOS E INGENIERIA DE MANTENIMIENTO DE ACTIVOS </t>
  </si>
  <si>
    <t>20604977666</t>
  </si>
  <si>
    <t xml:space="preserve">RELAPED FERRETERIA Y SERVICIOS GENERALES </t>
  </si>
  <si>
    <t>10766240408</t>
  </si>
  <si>
    <t>POVIS RAMIREZ NAYELY LISET</t>
  </si>
  <si>
    <t>10420922715</t>
  </si>
  <si>
    <t xml:space="preserve">SALAS GOMEZ RENATO </t>
  </si>
  <si>
    <t>DESCRIPCION</t>
  </si>
  <si>
    <t>AREA DESTINO</t>
  </si>
  <si>
    <t>UNIDADES PRESTADAS</t>
  </si>
  <si>
    <t>FECHA</t>
  </si>
  <si>
    <t>03488</t>
  </si>
  <si>
    <t>03489</t>
  </si>
  <si>
    <t>03490</t>
  </si>
  <si>
    <t>EXTRACTOR HELICOCENTRIFUGO - DIAMETRO 100 MM (4") - 220V/1PH/60HZ - STAR COLD - MF-100P (EQV TD250/100)</t>
  </si>
  <si>
    <t>EXTRACTOR HELICOCENTRIFUGO - DIAMETRO 150 MM (6") - 220V/1PH/60HZ - STAR COLD - MF-150P (EQV TD500/150)</t>
  </si>
  <si>
    <t>EXTRACTOR HELICOCENTRIFUGO - DIAMETRO 200 MM (8") - 220V/1PH/60HZ - STAR COLD - MF-200P (EQV TD800/200)</t>
  </si>
  <si>
    <t>EXTRACTOR HELICOCENTRIFUGO - DIAMETRO 250 MM (10") - 220V/1PH/60HZ - STAR COLD - MF-250P (EQV TD1300/250)</t>
  </si>
  <si>
    <t>CINTA DE ALUMINIO DE 2" X 54.6 YDS (50MM X 50M) - QTA-250E - EVERFROST - HIGH QUALITY</t>
  </si>
  <si>
    <t>CINTA DE PVC PARA MINI SPLITS 50MMX50M - TAFETAN - EVERFROST - HIGH QUALITY</t>
  </si>
  <si>
    <t>CINTA ADHESIVA FOAM QTF-230E - 1/8" X 2" X 32.8´ (3MM X 50MM X 10M) - EVERFROST - HIGH QUALITY</t>
  </si>
  <si>
    <t>DESCRIPCIÓN</t>
  </si>
  <si>
    <t>STOCK</t>
  </si>
  <si>
    <t>AREA TECNICA</t>
  </si>
  <si>
    <t>ESTADO</t>
  </si>
  <si>
    <t>SIN DEVOLVER</t>
  </si>
  <si>
    <t>DIFERENCIA</t>
  </si>
  <si>
    <t>ARMACELL</t>
  </si>
  <si>
    <t>OBSERVACION</t>
  </si>
  <si>
    <t>DANFOSS</t>
  </si>
  <si>
    <t>DUPONT</t>
  </si>
  <si>
    <t>CIAC</t>
  </si>
  <si>
    <t>VIKING</t>
  </si>
  <si>
    <t>EVERFROST</t>
  </si>
  <si>
    <t>QUALITY</t>
  </si>
  <si>
    <t>APPLI PARTS</t>
  </si>
  <si>
    <t>CAFF</t>
  </si>
  <si>
    <t>SMART ELECTRIC</t>
  </si>
  <si>
    <t>EVERWELL</t>
  </si>
  <si>
    <t>STAR COLD</t>
  </si>
  <si>
    <t>BVA</t>
  </si>
  <si>
    <t>UND . MEDIDA</t>
  </si>
  <si>
    <t>FAMILIA</t>
  </si>
  <si>
    <t>ARTICCO</t>
  </si>
  <si>
    <t>CUERPO VALV TE5 1/2 X 7/8PULG SOLD ANG - 067B4010</t>
  </si>
  <si>
    <t>RESISTENCIA DE CARTER PTC 35W (MANEUROP ALL) - 120Z0459</t>
  </si>
  <si>
    <t>EBM</t>
  </si>
  <si>
    <t>MOTOVENTILADOR AXIAL EBM S4E500-AM03-01 - 500MM - 220V MONOFÁSICO - 4 POLOS, CON REJILLA - FLUJO V</t>
  </si>
  <si>
    <t>MOTOVENTILADOR AXIAL EBM S6D630-AN09-03 - 630MM - 220V/380V/440V TRIFÁSICO - 6 POLOS, CON REJILLA - FLUJO V</t>
  </si>
  <si>
    <t>MOTOVENTILADOR AXIAL EBM S4E350/G01 - 350MM - 220V MONOFÁSICO - 4 POLOS, CON REJILLA - FLUJO V REEMPLAZO DE S4E350-AO02-98</t>
  </si>
  <si>
    <t>MOTOVENTILADOR AXIAL EBM S4E300/G01 - 300MM - 220V MONOFÁSICO - 4 POLOS, CON REJILLA - FLUJO V REMPLAZO DE S4E300-AS72-30</t>
  </si>
  <si>
    <t>MOTOVENTILADOR AXIAL EBM S4E450 - 450MM - 220V MONOFÁSICO - 4 POLOS, CON REJILLA - FLUJO V</t>
  </si>
  <si>
    <t>ELBAC</t>
  </si>
  <si>
    <t>ELGIN</t>
  </si>
  <si>
    <t>FULL GAUGE</t>
  </si>
  <si>
    <t>TERMOCUPLA J SB-12 - FULL GAUGE</t>
  </si>
  <si>
    <t>KIT CONTROLADOR DE VÁLVULA EXPANSIÓN ELECTRÓNICA VX1025E PLUS - VER.01 - 100-220 VAC (12 VDC) - FULL GAUGE</t>
  </si>
  <si>
    <t>TIANYICOOL</t>
  </si>
  <si>
    <t>CLEARWAY</t>
  </si>
  <si>
    <t>WINCELL</t>
  </si>
  <si>
    <t>YONGAN</t>
  </si>
  <si>
    <t>DAIKIN</t>
  </si>
  <si>
    <t>PORTA CONTROL REMOTO PARA  PISO TECHO GREE</t>
  </si>
  <si>
    <t>GREE</t>
  </si>
  <si>
    <t>ICEAGE- ZHEJIANG JIAHE PIPES</t>
  </si>
  <si>
    <t>INNOVAIR</t>
  </si>
  <si>
    <t>MIPAL</t>
  </si>
  <si>
    <t>TUERCA DE BRONCE DE 1/2 - QFN-12 - QUALITY</t>
  </si>
  <si>
    <t>TUERCA DE BRONCE DE 5/8 - QFN-58 - QUALITY</t>
  </si>
  <si>
    <t>SELLADOR DE CALOR - LACO - 1.7GR</t>
  </si>
  <si>
    <t>ELKHART</t>
  </si>
  <si>
    <t>ES ROBBINS</t>
  </si>
  <si>
    <t>BITZER</t>
  </si>
  <si>
    <t>BISAGRA IZQUIERDA SEMIPESADA  MTH</t>
  </si>
  <si>
    <t>AMUCO</t>
  </si>
  <si>
    <t>THE CHEMOURS</t>
  </si>
  <si>
    <t>WORTHINGTON</t>
  </si>
  <si>
    <t>FASSON</t>
  </si>
  <si>
    <t>GMCC</t>
  </si>
  <si>
    <t>TEMP BLUE</t>
  </si>
  <si>
    <t>SAUERMANN</t>
  </si>
  <si>
    <t>BOMBA DE CONDENSADO SAUERMANN SI 1805-220V  TANQUE BAJO</t>
  </si>
  <si>
    <t>MINI BOMBA, SAUERMANN, SI 27  220V</t>
  </si>
  <si>
    <t>NU CALGON</t>
  </si>
  <si>
    <t>HARRIS</t>
  </si>
  <si>
    <t>ACEITE POLIOLESTER POE 68 - 1/4 GALON - BVA</t>
  </si>
  <si>
    <t>ACEITE POLIOLESTER POE 170 - 1 GALON - BVA</t>
  </si>
  <si>
    <t>ACEITE PARA BOMBA DE VACIO - 1 GALON - BVA</t>
  </si>
  <si>
    <t>ERRECOM</t>
  </si>
  <si>
    <t>TOPTECH</t>
  </si>
  <si>
    <t>PENN</t>
  </si>
  <si>
    <t>MAINSTREAM</t>
  </si>
  <si>
    <t>TARJETA TERMOSTATO CON DISPLAY - QD-60 - EVERWELL</t>
  </si>
  <si>
    <t>JOHNSON CONTROLS</t>
  </si>
  <si>
    <t>ZHEJIANG YONGHE</t>
  </si>
  <si>
    <t>INVOTECH</t>
  </si>
  <si>
    <t>SANHUA</t>
  </si>
  <si>
    <t>DHEK</t>
  </si>
  <si>
    <t>TECNOLATINA</t>
  </si>
  <si>
    <t>MAER FAN</t>
  </si>
  <si>
    <t>MOTOVENTILADOR MAER FAN YSWF127L65P6-920N-800S (220V/380V/440V, 60HZ, 6 POLES, 3PH, CL.F,/Y, SUCCION)</t>
  </si>
  <si>
    <t>VALVULA DE ACCESO DE 1/4 - 5CM - PICHINA - AV-14 - GALPA</t>
  </si>
  <si>
    <t>CUERPO DE VALVULA EXPANSION DANFOSS TE-20 / TE-12 SOLDABLE 7/8 X 1 1/8 COD 067B4023</t>
  </si>
  <si>
    <t>VÁLVULA DE SERVICIO ROTALOCK VR-C/R34 - 1 3/4" X 7/8" - V07 - 416134 (RV028)</t>
  </si>
  <si>
    <t>VALVULA DE BOLA DANFOSS GBC 54S - 2 1/8" SIN VALVULA DE ACCESO - 009G7029</t>
  </si>
  <si>
    <t>COMPRESOR HERMETICO MANEUROP MTZ040 440V/3/60 3.5 HP</t>
  </si>
  <si>
    <t>COMPRESOR DE SERVICIO - FR8,5S DE 1/4 HP 220V - 103U2830 - DANFOSS</t>
  </si>
  <si>
    <t>COMPRESOR DE SERVICIO - FR7.5G DE 1/5HP R134A - 103G6680 - DANFOSS</t>
  </si>
  <si>
    <t>BRIDAS 1/2 PULG. PARA SOLDAR</t>
  </si>
  <si>
    <t>ELEMENTO TERMOSTATICO DANFOSS TEX 20 COD. 067B3274</t>
  </si>
  <si>
    <t>UNIDAD CONDENSADORA DANFOSS HCM 036 B20E - 3HP 3F 440V 60H A/M</t>
  </si>
  <si>
    <t>KIT DE RENOVACION SVA ST/LT/HS</t>
  </si>
  <si>
    <t>COMPRESOR ALTERNATIVO - SC21G DE 5/8HP 220-240V R-134A - 104G8140 - DANFOSS</t>
  </si>
  <si>
    <t>CONTROLADOR DE EVAPORADOR AK CC 550</t>
  </si>
  <si>
    <t>COMPRESOR MANEUROP MT100HS3DVE  220V/3F/60HZ R-22</t>
  </si>
  <si>
    <t>VALVULA DE CIERRE - SVA-S 32 A VALV PASO ANG C/M 1 1/4PULG - 148B5520</t>
  </si>
  <si>
    <t>VALVULA ROTALOCK V06  DE 1", ODF 1/2"</t>
  </si>
  <si>
    <t>COMP. FRACCIONARIO GL60ANC 1/6HP R134   DANFOSS</t>
  </si>
  <si>
    <t>UNID. COND. DANFOSS OP-HGZ064D39Q - COMPR. MTZ64 - 5.5HP - 220V/3PH/60HZ - R404 / R507 /R134A</t>
  </si>
  <si>
    <t>UNID. COND. OP-HJZ036D20N - COMPR. MTZ36 - 3.0HP - 220V/1PH/60HZ - R404/R507/R134A/R407C</t>
  </si>
  <si>
    <t>034L0045  / V REG PRESS KVL22 7/8PULG SOLD 0.2/6.0PU DANFOSS</t>
  </si>
  <si>
    <t>VLT FC-101 380-480V/0.75KW/1HP/IP 20</t>
  </si>
  <si>
    <t>COMPRESOR SCROLL PERFORMER SM125-9 380V-3FR22 10.5HP SM125-9CA</t>
  </si>
  <si>
    <t>148B5821 / NH3 PASO SVA-S65 ANG.C/CAPUCHA 2-1/2PULG/</t>
  </si>
  <si>
    <t>148B5621  /NH3 PASO SVA-S 40 ANGULAR C/C  1 1/2PULG</t>
  </si>
  <si>
    <t>120H1552 / COMP SCROLL 13HP DSH161A4AL 460V/3F R410  DANFOSS</t>
  </si>
  <si>
    <t>120U2272  /COMP SCROLL  75KBTU HLJ075 220V-3F R410</t>
  </si>
  <si>
    <t>VALVULA ROTA LOCK VARV-20-1+1/2S - 1" X 1/2" - V06</t>
  </si>
  <si>
    <t>COMPRESOR MTZ125-3VI COMP PISTON 10.5HP MTZ125 220V3F R404-50 DANFOSS</t>
  </si>
  <si>
    <t>MOTOVENTILADOR AXIAL EBM S4D450-AO18-74 - 450MM - 220V/380V/440V TRIFÁSICO - 4 POLOS, CON REJILLA - FLUJO V</t>
  </si>
  <si>
    <t>MOTOVENTILADOR AXIAL EBM S6D800-AF05-03 - 800MM - 220V/380V/440V TRIFÁSICO - 6 POLOS, CON REJILLA - FLUJO V</t>
  </si>
  <si>
    <t>MOTOVENTILADOR AXIAL EBM S4D400/G01 - 400MM - 220V/380V/440V TRIFÁSICO - 4 POLOS, CON REJILLA - FLUJO V  REMPLAZO DE S4D400-AP12-35</t>
  </si>
  <si>
    <t>MOTOVENTILADOR AXIAL EBM S4E300-AS72-30 - 300MM - 220V MONOFÁSICO - 4 POLOS, CON REJILLA - FLUJO V</t>
  </si>
  <si>
    <t>MOTOVENTILADOR AXIAL EBM S4E400/G01 - 400MM - 220V MONOFÁSICO - 4 POLOS, CON REJILLA - FLUJO V</t>
  </si>
  <si>
    <t>MOTOVENTILADOR AXIAL EBM S4D400-AP12-37/G02 - 400MM - 220V/380V/440V TRIFÁSICO - 4 POLOS, CON REJILLA - FLUJO V  REMPLAZO DE S4D400-AP12-35</t>
  </si>
  <si>
    <t>IR A CODIGO 1367 - MOTOVENTILADOR AXIAL CL350EYCEE 1/8HP 220V/1F/50-60HZ C/REJILLA - EVAP.</t>
  </si>
  <si>
    <t>IR A CODIGO 1025 -FILTRO SUPRESOR-</t>
  </si>
  <si>
    <t>CONTROLADOR DIGITAL DE PRESIÓN PCT-100 RI - VER.06 - 115/220 VAC - FULL GAUGE (NO INCLUYE TRANSDUCTOR)</t>
  </si>
  <si>
    <t>SENSOR DE TEMPERATURA NTC - SB-19 - 2.5M - FULL GAUGE</t>
  </si>
  <si>
    <t>SENSOR DUAL DE TEMPERATURA Y HUMEDAD SB-56 - 2.5M - FULL GAUGE</t>
  </si>
  <si>
    <t>SENSOR DE PENETRACION - SB-57 - 75MM/3MM - FULL GAUGE</t>
  </si>
  <si>
    <t>SENSOR DE TEMPERATURA NTC SB-28 - 2.5M - FULL GAUGE</t>
  </si>
  <si>
    <t>SENSOR DE TEMPERATURA - SB-59 - 2.5M -  FULL GAUGE</t>
  </si>
  <si>
    <t>TERMOSTATO DIGITAL CON AGENDA DE EVENTOS MICROSOL RST ADVANCED - VER.02 - 220 VAC - FULL GAUGE</t>
  </si>
  <si>
    <t>VALVULA DE EXPANSION ELECTRONICA FULL GAUGE SB96 (6.50MM)</t>
  </si>
  <si>
    <t>MODULO EXPANSOR MOD142 - VER.02 - 90-220 VAC - FULL GAUGE</t>
  </si>
  <si>
    <t>KIT COMPLETO AHC-80</t>
  </si>
  <si>
    <t>KIT CONTROLADOR DE VÁLVULA EXPANSIÓN ELECTRÓNICA VX1050E PLUS - VER.01 - 100-220 VAC (24 VDC) - FULL GAUGE</t>
  </si>
  <si>
    <t>FLYER</t>
  </si>
  <si>
    <t>REDUCCION DE COBRE 1 5/8X1 3/8</t>
  </si>
  <si>
    <t>GALPA</t>
  </si>
  <si>
    <t>SEPARADOR DE ACEITE DE 1 5/8 - AP-559213 - GALPA</t>
  </si>
  <si>
    <t>CAPACITOR - 50 MFD X 370 - 440 VAC - APPLI PARTS</t>
  </si>
  <si>
    <t>EQUIPO DE A/A MINI SPLIT FRIO SOLO - 12000 BTU - R22 - 220V/1PH/60HZ - GREE</t>
  </si>
  <si>
    <t>PORTA CONTROL REMOTO PARA EQUIPO DE A/A MINI SPLIT GREE</t>
  </si>
  <si>
    <t>EQUIPO DE A/A MINI SPLIT FRIO CALOR TIPO PARED - 18000BTU - R410A - 220V/1PH/60HZ - GREE</t>
  </si>
  <si>
    <t>GUJARAT FLUOROCHEMICALS LIMITED</t>
  </si>
  <si>
    <t>CONDENSADOR  FRACCIONARIO  MIPAL LMC 310  - 1/6HP</t>
  </si>
  <si>
    <t>CONDENSADOR MIPAL CD SUPER  1500R - (REFERENCIA 17HP)</t>
  </si>
  <si>
    <t>MOTOVENTILADOR SOLO PARA MI</t>
  </si>
  <si>
    <t>DETECTOR DE FUGAS - EN LIQUIDO - (BOTELLA DE 4 ONZAS) -  QRF-4 - QUALITY</t>
  </si>
  <si>
    <t>FILTRO BIDIRECCIONAL CON VALVULA DE ACCESO - QDX-25 - QUALITY</t>
  </si>
  <si>
    <t>JUEGO DE MANGUERAS PARA MANIFOLD DE 36" - ( R-410A, R-22, R-404A ) - QH4-36RBY-410 - QUALITY</t>
  </si>
  <si>
    <t>SHANDONG</t>
  </si>
  <si>
    <t>CODO DE COBRE 90º 3/8 SOLDABLE</t>
  </si>
  <si>
    <t>PRECOR</t>
  </si>
  <si>
    <t>CJ BIELA PISTÓN CON ANILLOS DERECHO - 070 4NE(S)  -EIJPR002701</t>
  </si>
  <si>
    <t>CJ BIELA PISTÓN CON ANILLOS IZQUIERDO - 070 4NE(S) - EIJPR002702</t>
  </si>
  <si>
    <t>CJ JUNTAS - 4NCS-12.2 /4NES-12Y/14 - CLGPR014102</t>
  </si>
  <si>
    <t>CJ PLATO DE VÁLVULAS - 070 4NC(S) ANTIGO - CLGPR005301</t>
  </si>
  <si>
    <t>ACEITE BSE 170 BITZER POR 10 LITROS</t>
  </si>
  <si>
    <t>NACOBRE</t>
  </si>
  <si>
    <t>DUCTO FLEXIBLE TH- FLEX 6" X 25´</t>
  </si>
  <si>
    <t>CARRIER</t>
  </si>
  <si>
    <t>DUCTO FLEXIBLE TH- FLEX 8" X 25´</t>
  </si>
  <si>
    <t>DUCTO FLEXIBLE TH- FLEX 10" X 25´</t>
  </si>
  <si>
    <t>DUCTO FLEXIBLE TH- FLEX 12" X 25´</t>
  </si>
  <si>
    <t>LIMPIADOR PARA EVAPORADOR - PRO GREEN TT-8-G - TOPCLEAN</t>
  </si>
  <si>
    <t>CORTINA DE AIRE VERTICAL 48" 70NH1443RFA - CARRIER</t>
  </si>
  <si>
    <t>COMPRESOR SCROLL CSB353H6B – 60000BTU R22  220V/3PH/60HZ-PANASONIC SA-SCR2058360R22</t>
  </si>
  <si>
    <t>VISOR DE LIQUIDO DE 1/2</t>
  </si>
  <si>
    <t>MOTOR WEG 2.0 HP</t>
  </si>
  <si>
    <t>COMPRESOR SEMIHERMETICO MOD. H1501CC, 220-380V, 3PH, 60HZ 15HP DORIN</t>
  </si>
  <si>
    <t>EV 220B 50G 2"NPT, EPDM, K.V. 40 M3/H, N.C.</t>
  </si>
  <si>
    <t>SOLVENTE DIELECTRICO MEGA OHM S-25 X BALDE 5 GLN</t>
  </si>
  <si>
    <t>COMP SCROLL SH180A3A 15HP 220V 3F R410A</t>
  </si>
  <si>
    <t>AXF-300 VENTILADOR AXIAL 300MM 220V/1PH/60HZ 102W  1520RPM</t>
  </si>
  <si>
    <t>BOMBA DE VACIO - 1/2 HP - 115/220V -  VP6D 6CFM - CPS</t>
  </si>
  <si>
    <t>SOPORTE DE ALUMINIO PARA BURLETE BARRA 3M</t>
  </si>
  <si>
    <t>RESISTENCIA TUBULAR TIPO U – 1/4 DE DIAMETRO ACERO INOXIDABLE 1400 WATTS / 440 V CON TERMINAL DE CABLE DE 40 CM</t>
  </si>
  <si>
    <t>TUBERIA DE COBRE FLEXIBLE 1/4" ROLLO 15 MT</t>
  </si>
  <si>
    <t>TUBERIA DE COBRE FLEXIBLE 1/2" ROLLO 15 MT</t>
  </si>
  <si>
    <t>TUBERIA DE COBRE FLEXIBLE 7/8" ROLLO 15 MT</t>
  </si>
  <si>
    <t>UNION DE COBRE 90° 1/2" X 5/8" SOLD</t>
  </si>
  <si>
    <t>UNION DE COBRE 90° 3/8" X 1/2" SOLD</t>
  </si>
  <si>
    <t>UNION DE COBRE 90° 3/4" X 7/8" SOLD</t>
  </si>
  <si>
    <t>ESQUINERO PERFIL 3 LADOS CO3V 100</t>
  </si>
  <si>
    <t>ZHEJIANG SANMEI CHEMINCAL</t>
  </si>
  <si>
    <t>QINGDAO TIANYICOOL</t>
  </si>
  <si>
    <t>GELPHA</t>
  </si>
  <si>
    <t>LIMPIADOR PARA CONDENSADOR - TP-8-R+ - TRADE PRO</t>
  </si>
  <si>
    <t>BOREAL</t>
  </si>
  <si>
    <t>GAS REFRIGERANTE FREON 404A -10.896 KG- CHEMOURS</t>
  </si>
  <si>
    <t>VENTA DE BIENES</t>
  </si>
  <si>
    <t>TUPEMESA</t>
  </si>
  <si>
    <t>METROS PERFIL ZOCALO MOD. 293 (9002)P/PISO,  4MTS</t>
  </si>
  <si>
    <t>BISAGRA G-980 SIN RAMPA FI0 5472</t>
  </si>
  <si>
    <t>COMPRESOR DORIN (ITALIA) TIPO SEMIHERMETICA DE 15 HP MOD H1501CC 220-380 VOLTIOS, TRIFÁSICA,. 60HZ PARA R-134 A,R-404 A, R-507 R-407C, Y R-22</t>
  </si>
  <si>
    <t>DORIN</t>
  </si>
  <si>
    <t>HONEYWELL</t>
  </si>
  <si>
    <t>ACTIVOS</t>
  </si>
  <si>
    <t>EMBRACO</t>
  </si>
  <si>
    <t>PECOMARK</t>
  </si>
  <si>
    <t>REFRIGERANT</t>
  </si>
  <si>
    <t>LIMPIADOR PARA EVAPORADOR - PRO GREEN TT-8-G - DIVERSITECH</t>
  </si>
  <si>
    <t>DIVERSITECH</t>
  </si>
  <si>
    <t>LIMPIADOR PARA CONDENSADOR - TT-8-R+ - TOP-PRO</t>
  </si>
  <si>
    <t>TRADE PRO</t>
  </si>
  <si>
    <t>OYON</t>
  </si>
  <si>
    <t>CASTEL</t>
  </si>
  <si>
    <t>MASTER FRIGO</t>
  </si>
  <si>
    <t>YORK</t>
  </si>
  <si>
    <t>PANASONIC</t>
  </si>
  <si>
    <t>SICCOM</t>
  </si>
  <si>
    <t>ASPEN</t>
  </si>
  <si>
    <t>BOMBA DE CONDENSADO M4 TANK  220V/1PH/60HZ - ASPEN PUMPS</t>
  </si>
  <si>
    <t>BOHN</t>
  </si>
  <si>
    <t>UNIDAD CONDENSADORA BOHN 2 HP 208-230/3/60 R-404A/507/R134A - C/COPELAND CS12K6E-TF5-545 - TEMP MEDIA /BAJA - FBCH201M6C</t>
  </si>
  <si>
    <t>UNIDAD CONDENSADORA BOHN 5 HP 208-230/3/60 R-404A/507/R134A - C/COPELAND CS33K6E-TF5-556 - TEMP MEDIA /BAJA - FBCH501M6C</t>
  </si>
  <si>
    <t>COPELAND</t>
  </si>
  <si>
    <t>KOOL KG</t>
  </si>
  <si>
    <t>DUNLI GROUP</t>
  </si>
  <si>
    <t>ICEAGE</t>
  </si>
  <si>
    <t>ELITECH</t>
  </si>
  <si>
    <t>SALIDA</t>
  </si>
  <si>
    <t>UBIACION</t>
  </si>
  <si>
    <t>UBICACIÓN</t>
  </si>
  <si>
    <t>A</t>
  </si>
  <si>
    <t>B</t>
  </si>
  <si>
    <t>C</t>
  </si>
  <si>
    <t>STOCK ACTUAL</t>
  </si>
  <si>
    <t>20612928844</t>
  </si>
  <si>
    <t>GRUPO NZ SAC</t>
  </si>
  <si>
    <t>20551350372</t>
  </si>
  <si>
    <t xml:space="preserve">TRANSFERENCIA DEL 5 AL 1 </t>
  </si>
  <si>
    <t>INGRESO</t>
  </si>
  <si>
    <t>STOCK ALM1</t>
  </si>
  <si>
    <t>20603356412</t>
  </si>
  <si>
    <t>DISEÑANDO SAC</t>
  </si>
  <si>
    <t>TRANSFERENCIA 1 AL 5</t>
  </si>
  <si>
    <t>20611466022</t>
  </si>
  <si>
    <t>VIABRAK MAQUINARIA FRIO Y CLIMATIZACION EIRL</t>
  </si>
  <si>
    <t>20612069850</t>
  </si>
  <si>
    <t>ENTHALPY SAC</t>
  </si>
  <si>
    <t>EXHIBICION</t>
  </si>
  <si>
    <t>PARA REVISION</t>
  </si>
  <si>
    <t>20161574903</t>
  </si>
  <si>
    <t>M &amp; P INGENIEROS SAC</t>
  </si>
  <si>
    <t>20605771140</t>
  </si>
  <si>
    <t>GRUPO BIARI SOCIEDAD ANONIMA CERRADA - GRUPO BIARI SAC</t>
  </si>
  <si>
    <t>03383</t>
  </si>
  <si>
    <t>GREENPATH HUMID VER.01 - MEDIDOR DE TEMP- FULL GAUGE</t>
  </si>
  <si>
    <t>20612081361</t>
  </si>
  <si>
    <t>MILANG REFRIGERATION PARTS SAC</t>
  </si>
  <si>
    <t>20609976374</t>
  </si>
  <si>
    <t>SERVHEC INGENIEROS EIRL</t>
  </si>
  <si>
    <t xml:space="preserve">TRANSFERENCIA DEL 5 AL 1 PARA REGULARIZAR </t>
  </si>
  <si>
    <t>TRANSFERENCIA DEL 5 AL 1  PARA REGULARIZAR</t>
  </si>
  <si>
    <t>20612805181</t>
  </si>
  <si>
    <t>BITZER PERU SAC</t>
  </si>
  <si>
    <t>Código</t>
  </si>
  <si>
    <t>Descripción</t>
  </si>
  <si>
    <t>02573</t>
  </si>
  <si>
    <t>UNIDAD CONDENSADORA BOHN 5 HP 208-230/3/60 R-404A/507/R134A - C/COPELAND(USA) ZS38KAE-TF5 - TEMP MEDIA /BAJA - FBCZ501M6C - SCROLL - ALTA EFICIENCIA</t>
  </si>
  <si>
    <t>CONTROLADOR DE TEMPERATURA DIGITAL MT-512EW LOG - VER.10 - 115/220 VAC - FULL GAUGE - WHITE</t>
  </si>
  <si>
    <t>02811</t>
  </si>
  <si>
    <t>UNIDAD CONDENSADORA BOHN 3 HP 208-230/1/60 R-404A/507/R134A - C/COPELAND(USA) ZS21KAE-PFV - TEMP MEDIA /BAJA - FBCZ301M6B - SCROLL - ALTA EFICIENCIA</t>
  </si>
  <si>
    <t>01755</t>
  </si>
  <si>
    <t>EVAPORADOR MIPAL HDL 198E 220-380-440V/3F/60HZ - BLANCO C/DESHIELO ELÉCTRICO - HL2E198</t>
  </si>
  <si>
    <t>02943</t>
  </si>
  <si>
    <t>UNID. COND. OP-HJZ050D39Q - COMPR. MTZ50 - 4.5HP - 220V/3PH/60HZ - R404/R507/R134A/R407C</t>
  </si>
  <si>
    <t>02075</t>
  </si>
  <si>
    <t>EVAPORADOR MIPAL HDL 238E 220-380-440V/3F/60HZ - BLANCO C/DESHIELO ELÉCTRICO</t>
  </si>
  <si>
    <t>02676</t>
  </si>
  <si>
    <t>UNIDAD CONDENSADORA BOHN 1.5 HP 208-230/3/60 R-404A/507/R134A - C/COPELAND(USA) ZS11KAE-TF5 - TEMP MEDIA /BAJA - FBCZ151M6C - SCROLL - ALTA EFICIENCIA</t>
  </si>
  <si>
    <t>02736</t>
  </si>
  <si>
    <t>EVAPORADOR MIPAL MIBX068 220V/1F/60HZ - BLANCO C/DESHIELO ELÉCTRICO - MXHE06807</t>
  </si>
  <si>
    <t>02946</t>
  </si>
  <si>
    <t>UNIDAD CONDENSADORA BOHN 10 HP 208-230/3/60 R-404A/507/R134A - C/COPELAND(USA) ZB76K5E-TFC - TEMP MEDIA /BAJA - FBCZ1000M6C - SCROLL - ALTA EFICIENCIA - TABLERO INCLUIDO</t>
  </si>
  <si>
    <t>03100</t>
  </si>
  <si>
    <t>UNID.CONDENSADORA C/COMPR. BITZER TYBA15MY(4PES-15Y) 440V/3PH/60HZ - R404A/R507/R134A - C/CONDENSADOR TROPICAL. (EVAP +5°C/-30°C) - TIANYICOOL</t>
  </si>
  <si>
    <t>02950</t>
  </si>
  <si>
    <t>CONDENSADOR REMOTO MIPAL MINI CDR 113F 12APP 220-380-440V/3F/60HZ - CDRM00098</t>
  </si>
  <si>
    <t>02569</t>
  </si>
  <si>
    <t>UNIDAD CONDENSADORA BOHN 4 HP 208-230/3/60 R-404A/507/R134A - C/COPELAND CS27K6E-TF5-545  - TEMP MEDIA /BAJA - FBCH401M6C</t>
  </si>
  <si>
    <t>01756</t>
  </si>
  <si>
    <t>EVAPORADOR MIPAL HDL 077E 220-380-440V/3F/60HZ - BLANCO C/DESHIELO ELÉCTRICO - HL2E077</t>
  </si>
  <si>
    <t>03945</t>
  </si>
  <si>
    <t>CONDENSADOR FN-80 - (NO INC. 02 VENT X 450MM) - 35.32 KW (DT15K)/23.55 KW(DT10K) - REF 7.5HP - TIANYICOOL</t>
  </si>
  <si>
    <t>02070</t>
  </si>
  <si>
    <t>UNID. COND. OP-HGZ080D20Q - COMPR. MTZ80 - 7.0HP - 220V/3PH/60HZ - R404/R507/R134A/R407C</t>
  </si>
  <si>
    <t>02486</t>
  </si>
  <si>
    <t>COMPRESOR HERMETICO DANFOSS MTZ36 - 3.0HP - 440V/3F/60HZ -R-134A/404A/507A/407C (NO INC. VALV. V09/V06 Y RESIST. DE CARTER)</t>
  </si>
  <si>
    <t>02945</t>
  </si>
  <si>
    <t>UNIDAD CONDENSADORA BOHN 7.5 HP 208-230/3/60 R-404A/507/R134A - C/COPELAND(USA) ZB48KCE-TFC - TEMP MEDIA /BAJA - FBCZ0750M6C - SCROLL - ALTA EFICIENCIA - TABLERO INCLUIDO</t>
  </si>
  <si>
    <t>03089</t>
  </si>
  <si>
    <t>CONDENSADOR ACV 3630 B150 - (NO INC. 03 VENT X 630MM) - 150.8 KW (DT15K)/100.53 KW(DT10K) - REF 30HP ALTA/ 35HP MEDIA - TIANYICOOL</t>
  </si>
  <si>
    <t>02613</t>
  </si>
  <si>
    <t>UNID. COND. OP-HJZ064D20V - COMPR. MTZ64 - 5.5HP - 380V/3PH/60HZ - R404/R507/R134A/R407C</t>
  </si>
  <si>
    <t>02947</t>
  </si>
  <si>
    <t>UNIDAD CONDENSADORA BOHN 5 HP 208-230/3/60 R-404A/507/R134A - C/COPELAND(USA) ZF15K4E-TF5 - TEMP BAJA- FBCZ511L6C-GB - SCROLL - ALTA EFICIENCIA</t>
  </si>
  <si>
    <t>02929</t>
  </si>
  <si>
    <t>UNIDAD CONDENSADORA BITZER-ELGIN USHMB4070TTBTCC1 COMPR. 4DES-7Y - 220V/3F/60HZ MT/BT (+5°/-35°C-R404/507)</t>
  </si>
  <si>
    <t>COMPRESOR SCROLL YH150C5-100 -- 60000 BTU - 5HP - 380V/3PH/60HZ - R410A A/C</t>
  </si>
  <si>
    <t>03121</t>
  </si>
  <si>
    <t>MEIB42OEC - EVAPORADOR AIRE FORZADO EVIB MODELO 377 C/DESHIELO ELETRICO, CON PINTURA, 220V, 60HZ</t>
  </si>
  <si>
    <t>02099</t>
  </si>
  <si>
    <t>UNID. COND. OP-HGZ125D20Q - COMPR. MTZ125 - 10.5HP - 220V/3PH/60HZ - R404/R507/R134A/R407C</t>
  </si>
  <si>
    <t>03943</t>
  </si>
  <si>
    <t>UNIDAD CONDENSADORA BOHN 10 HP 440/3/60 R-404A/507/R134A - C/COPELAND(USA) ZB76K5E-TFD - TEMP MEDIA /BAJA - FBCZ1000M6D - SCROLL - ALTA EFICIENCIA - TABLERO INCLUIDO</t>
  </si>
  <si>
    <t>02612</t>
  </si>
  <si>
    <t>02602</t>
  </si>
  <si>
    <t>UNIDAD CONDENSADORA USMB -1500 ECD - C. BITEZER 4PES-15Y - 220V/3PH/60HZ - MT(+5°C/-30°C - R404A) - 6VENT</t>
  </si>
  <si>
    <t>03084</t>
  </si>
  <si>
    <t>CONDENSADOR FN-130 - (NO INC. 04 VENT X 400MM) - 61.87 KW (DT15K)/41.25 KW(DT10K) - REF 13HP - TIANYICOOL</t>
  </si>
  <si>
    <t>02178</t>
  </si>
  <si>
    <t>SISTEMA PARA PUERTA CORREDERA 4535 - CAFF NO  INCLUYE MANETA INTERIOR Y EXTERIOR</t>
  </si>
  <si>
    <t>02287</t>
  </si>
  <si>
    <t>EVAPORADOR MIPAL HDL 058E 220-380-440V/3F/60HZ - BLANCO C/DESHIELO ELÉCTRICO</t>
  </si>
  <si>
    <t>03095</t>
  </si>
  <si>
    <t>UNID.CONDENSADORA C/COMPR. BITZER TYBA05LY(4DES-5Y) 220-380V/3PH/60HZ - R404A/R507 - (EVAP -15/-40°C) - TIANYICOOL</t>
  </si>
  <si>
    <t>03090</t>
  </si>
  <si>
    <t>UNID.CONDENSADORA C/COMPR. BITZER TYBA05MY(4FES-5Y) 220-380V/3PH/60HZ - R404A/R507/R134A - C/CONDENSADOR TROPICAL. (EVAP +5°C/-30°C) - TIANYICOOL</t>
  </si>
  <si>
    <t>02387</t>
  </si>
  <si>
    <t>COMPRESOR BITZER ECOLINE 4PES-15Y 40P 440V/3/60HZ</t>
  </si>
  <si>
    <t>02944</t>
  </si>
  <si>
    <t>UNID. COND. OP-HJZ064D40Q - COMPR. MTZ64 - 5.5HP - 220V/3PH/60HZ - R404/R507/R134A/R407C</t>
  </si>
  <si>
    <t>02699</t>
  </si>
  <si>
    <t>EVAPORADOR MIPAL HD 115E 220-380-440V/3F/60HZ - BLANCO C/DESHIELO ELÉCTRICO</t>
  </si>
  <si>
    <t>02672</t>
  </si>
  <si>
    <t>UNIDAD CONDENSADORA BOHN 1 HP 208-230/1/60 R-404A/507/R134A - C/COPELAND(USA) ZS09KAE-PFV - TEMP MEDIA /BAJA - FBCZ101M6B - SCROLL - ALTA EFICIENCIA</t>
  </si>
  <si>
    <t>03369</t>
  </si>
  <si>
    <t>CONDENSADOR INVERTER SEER 16 DE 60000 BTU/H CDU VERTICAL ST R410A 208-230V/60HZ/1PH - TEMP BLUE MADE BY CARRIER ENTERPRISE - FRIO SOLO - TBA416A-X060-V3G1C</t>
  </si>
  <si>
    <t>02535</t>
  </si>
  <si>
    <t xml:space="preserve">UNID. COND. OP-HJZ028D20N - COMPR. MTZ28 - 2.5HP - 220V/1PH/60HZ - R404/R507/R134A/R407C </t>
  </si>
  <si>
    <t>02539</t>
  </si>
  <si>
    <t>UNID. COND. OP-HJZ064D20E - COMPR. MTZ64 - 5.5HP - 440V/3PH/60HZ - R404/R507/R134A/R407C</t>
  </si>
  <si>
    <t>03281</t>
  </si>
  <si>
    <t>UNID.CONDENSADORA C/COMPR. BITZER TYXJ20MY(4NES-20Y) 220-380V/3PH/60HZ - R404A/R507/R134A - C/CONDENSADOR TROPICAL. (EVAP +5°C/-30°C) - TIANYICOOL</t>
  </si>
  <si>
    <t>03371</t>
  </si>
  <si>
    <t>EVAPORADOR PISO TECHO 60000 BTU/H EVAP F/C ST R410A 208-230V/60HZ/1PH - TEMP BLUE MADE BY CARRIER ENTERPRISE - FRIO SOLO - TBF410A-P060-M3G1C</t>
  </si>
  <si>
    <t>02538</t>
  </si>
  <si>
    <t>UNID. COND. OP-HJZ050D20E - COMPR. MTZ50 - 4.5HP - 440V/3PH/60HZ - R404/R507/R134A/R407C</t>
  </si>
  <si>
    <t>02927</t>
  </si>
  <si>
    <t>02931</t>
  </si>
  <si>
    <t>UNIDAD CONDENSADORA BITZER-ELGIN USHMB4120TTBTCC1 COMPR. 4TES-12Y - 220V/3F/60HZ MT/BT (+5°/-35°C-R404/507)</t>
  </si>
  <si>
    <t>02827</t>
  </si>
  <si>
    <t>COMPRESOR HERMETICO DANFOSS MTZ100 - 8.5HP - 380V/3F/60HZ - R-134A/404A/507A/407C (NO INC. VALV. V02/V04 Y RESIST. DE CARTER)</t>
  </si>
  <si>
    <t>03088</t>
  </si>
  <si>
    <t>CONDENSADOR ACV 3630 A130 - (NO INC. 03 VENT X 630MM) - 129.3 KW (DT15K)/86.2 KW(DT10K) - REF 25HP ALTA/ 30HP MEDIA - TIANYICOOL</t>
  </si>
  <si>
    <t>02930</t>
  </si>
  <si>
    <t>UNIDAD CONDENSADORA BITZER-ELGIN USHMB4090TTBTCC1 COMPR. 4CES-9Y - 220V/3F/60HZ MT/BT (+5°/-35°C-R404/507)</t>
  </si>
  <si>
    <t>03298</t>
  </si>
  <si>
    <t>MINI BOMBA DE CONDENSADO ORANGE 220V/1PH/60HZ - ASPEN PUMPS</t>
  </si>
  <si>
    <t>03094</t>
  </si>
  <si>
    <t>UNID.CONDENSADORA C/COMPR. BITZER TYBA15MY(4PES-15Y) 220-380V/3PH/60HZ - R404A/R507/R134A - C/CONDENSADOR TROPICAL. (EVAP +5°C/-30°C) - TIANYICOOL</t>
  </si>
  <si>
    <t>03107</t>
  </si>
  <si>
    <t>COMPRESOR DANFOSS, SH105A4ALC</t>
  </si>
  <si>
    <t>02537</t>
  </si>
  <si>
    <t>UNID. COND. OP-HJZ036D20E - COMPR. MTZ36 - 3.0HP - 440V/3PH/60HZ - R404/R507/R134A/R407C</t>
  </si>
  <si>
    <t>03137</t>
  </si>
  <si>
    <t>COMPRESOR BITZER ECOLINE 6HE-28Y-40P 440V/3/60HZ</t>
  </si>
  <si>
    <t>03092</t>
  </si>
  <si>
    <t>UNID.CONDENSADORA C/COMPR. BITZER TYBA10MY(4VES-10Y) 220-380V/3PH/60HZ - R404A/R507/R134A - C/CONDENSADOR TROPICAL. (EVAP +5°C/-30°C) - TIANYICOOL</t>
  </si>
  <si>
    <t>02787</t>
  </si>
  <si>
    <t>COMPRESOR BITZER ECOLINE 4GE-30Y-40P 440V/3/60HZ</t>
  </si>
  <si>
    <t>02785</t>
  </si>
  <si>
    <t>COMPRESOR BITZER ECOLINE 4HE-25Y-40P 440V/3/60HZ</t>
  </si>
  <si>
    <t>02896</t>
  </si>
  <si>
    <t>EVAPORADOR MIPAL MIBX084 220V/1F/60HZ - BLANCO C/DESHIELO ELÉCTRICO - MXHE08407</t>
  </si>
  <si>
    <t>03096</t>
  </si>
  <si>
    <t>UNID.CONDENSADORA C/COMPR. BITZER TYBA12LY(4PES-12Y) 220-380V/3PH/60HZ - R404A/R507 - (EVAP -15/-40°C) - TIANYICOOL</t>
  </si>
  <si>
    <t>03097</t>
  </si>
  <si>
    <t>UNID.CONDENSADORA C/COMPR. BITZER TYBA14LY(4NES-14Y) 220-380V/3PH/60HZ - R404A/R507 - (EVAP -15/-40°C) - TIANYICOOL</t>
  </si>
  <si>
    <t>03272</t>
  </si>
  <si>
    <t>EVAPORADOR MIPAL HD500 326 220-380-440V/3F/60HZ - BLANCO C/DESHIELO ELÉCTRICO - H5BE326</t>
  </si>
  <si>
    <t>03098</t>
  </si>
  <si>
    <t>UNID.CONDENSADORA C/COMPR. BITZER TYBA10MY(4VES-10Y) 440V/3PH/60HZ - R404A/R507/R134A - C/CONDENSADOR TROPICAL. (EVAP +5°C/-30°C) - TIANYICOOL</t>
  </si>
  <si>
    <t>02605</t>
  </si>
  <si>
    <t>UNIDAD CONDENSADORA USMB 500 ECD - C. BITZER 4DES-5Y - 220-380V/3PH/60HZ - BT (-15°C/-40°C -R404A)</t>
  </si>
  <si>
    <t>02500</t>
  </si>
  <si>
    <t>COMPRESOR HERMETICO DANFOSS MTZ80 - 7.0HP - 440V/3F/60HZ -R-134A/404A/507A/407C (NO INC. VALV. V02/V04 Y RESIST. DE CARTER)</t>
  </si>
  <si>
    <t>02217</t>
  </si>
  <si>
    <t>GAS REFRIGERANTE R-508 (FREON 95) - CHEMOURS X 9.08 KG</t>
  </si>
  <si>
    <t>03268</t>
  </si>
  <si>
    <t xml:space="preserve">VLT FC-101 380-480V/18.5KW/25HP/LP20 </t>
  </si>
  <si>
    <t>02534</t>
  </si>
  <si>
    <t>UNID. COND. OP-HJZ022D20N - COMPR. MTZ22 - 2.0HP - 220V/1PH/60HZ - R404/R507/R134A/R407C</t>
  </si>
  <si>
    <t>03063</t>
  </si>
  <si>
    <t xml:space="preserve">H181CC/SMARTN450    U.C. SEMI HERMETICA DE 1.8HP   220V-380V/3F/60HZ </t>
  </si>
  <si>
    <t>03005</t>
  </si>
  <si>
    <t>UNIDAD CONDENSADORA BOHN 4 HP 440/3/60 R-404A/507/R134A - C/COPELAND(USA) ZS29KAE-TFD - TEMP MEDIA /BAJA - FBCZ401M6D - SCROLL - ALTA EFICIENCIA</t>
  </si>
  <si>
    <t>02291</t>
  </si>
  <si>
    <t>EVAPORADOR MIPAL HDHB 424E 220-380-440V/3F/60HZ - BLANCO C/DESHIELO ELÉCTRICO</t>
  </si>
  <si>
    <t>02290</t>
  </si>
  <si>
    <t>EVAPORADOR MIPAL HDHB 372E 220-380-440V/3F/60HZ - BLANCO C/DESHIELO ELÉCTRICO</t>
  </si>
  <si>
    <t>02069</t>
  </si>
  <si>
    <t>UNID. COND. OP-HGZ100D20E - COMPR. MTZ100 - 8.5HP - 440V/3PH/60HZ - R404/R507/R134A/R407C</t>
  </si>
  <si>
    <t>02694</t>
  </si>
  <si>
    <t>COMPRESOR BITZER ECOLINE 4NES-14Y-20D 220-380V/3/60HZ</t>
  </si>
  <si>
    <t>02698</t>
  </si>
  <si>
    <t>UNID. COND. OP-HGZ100D20V - COMPR. MTZ100 - 8.5HP - 380V/3PH/60HZ - R404/R507/R134A/R407C</t>
  </si>
  <si>
    <t>02949</t>
  </si>
  <si>
    <t xml:space="preserve">CONDENSADOR REMOTO MIPAL MINI CDR 075F 12APP 220-380-440V/3F/60HZ - CDRM00007 </t>
  </si>
  <si>
    <t>02805</t>
  </si>
  <si>
    <t>UNID. COND. OP-HGZ080D20V - COMPR. MTZ80 - 7.0HP - 380V/3PH/60HZ - R404/R507/R134A/R407C</t>
  </si>
  <si>
    <t>02385</t>
  </si>
  <si>
    <t>COMPRESOR BITZER ECOLINE 4TES-12Y-40D 440V/3/60HZ</t>
  </si>
  <si>
    <t>02382</t>
  </si>
  <si>
    <t>COMPRESOR BITZER ECOLINE 4VES-10Y-20D-220-380V/3/60HZ</t>
  </si>
  <si>
    <t>02598</t>
  </si>
  <si>
    <t>COMPRESOR HERMETICO DANFOSS MTZ50 - 4.5HP - 440V/3F/60HZ -R-134A/404A/507A/407C (NO INC. VALV. V07/V04 Y RESIST. DE CARTER)</t>
  </si>
  <si>
    <t>02933</t>
  </si>
  <si>
    <t>02098</t>
  </si>
  <si>
    <t>UNID. COND. HBP/MBP MODELO OP-HGM125D20Q CON COMP. MT125   3 X 220V, 60HZ  R-22(HGM125E21Q)  10.5 HP - 115F0055</t>
  </si>
  <si>
    <t>03064</t>
  </si>
  <si>
    <t>H300CC/SMARTN451    U.C. SEMI HERMETICA DE 3HP     220V-380V/3F/60HZ</t>
  </si>
  <si>
    <t>02505</t>
  </si>
  <si>
    <t>COMPRESOR HERMETICO MANEUROP MTZ144 - 220/3/60 - R-134A/404A/R-507</t>
  </si>
  <si>
    <t>03381</t>
  </si>
  <si>
    <t>115F0124    MTZ160-9VI     COMP PISTON 13.5HP MTZ160C 380V3F R404-50</t>
  </si>
  <si>
    <t>02381</t>
  </si>
  <si>
    <t>COMPRESOR BITZER ECOLINE 4DES-7Y-40D 440V/3/60HZ</t>
  </si>
  <si>
    <t>03154</t>
  </si>
  <si>
    <t xml:space="preserve">EVAPORADOR MIPAL HDHB 170E 220-380-440V/3F/60HZ - BLANCO C/DESHIELO ELÉCTRICO </t>
  </si>
  <si>
    <t>03366</t>
  </si>
  <si>
    <t>CONDENSADOR DE 36000 BTU/H CDU VERTICAL ST R410A 208-230V/60HZ/3PH - TEMP BLUE MADE BY CARRIER ENTERPRISE - FRIO SOLO - TBA410A--036-V5G1C</t>
  </si>
  <si>
    <t>03138</t>
  </si>
  <si>
    <t>120H1562 / COMP SCROLL 15HP DSH184A4 440V/3F R410A</t>
  </si>
  <si>
    <t>00768</t>
  </si>
  <si>
    <t>COMPRESOR HERMETICO DANFOSS MTZ160 - 13.5HP - 380V/3F/60HZ - R-134A/404A/507A/407C (NO INC. VALV. V02/V04 Y RESIST. DE CARTER)</t>
  </si>
  <si>
    <t>03021</t>
  </si>
  <si>
    <t>COMPRESOR SCROLL YM86E7G-100 - 5.0HP - 220V/3PH/60HZ - R404A / 507 – MT</t>
  </si>
  <si>
    <t>03062</t>
  </si>
  <si>
    <t xml:space="preserve">COMPRESOR DORIN H505CC </t>
  </si>
  <si>
    <t>03352</t>
  </si>
  <si>
    <t>120H1511 /  7,5 HP DSH090-4 440 V/3 F R410A DANFOSS</t>
  </si>
  <si>
    <t>03085</t>
  </si>
  <si>
    <t>CONDENSADOR FN-150 - (NO INC. 04 VENT X 400MM) - 65.7 KW (DT15K)/43.80 KW(DT10K) - REF 15 HP MEDIA TEMP - TIANYICOOL</t>
  </si>
  <si>
    <t>02379</t>
  </si>
  <si>
    <t>COMPRESOR BITZER ECOLINE 4FES-5Y-20D 220-380V/3/60HZ</t>
  </si>
  <si>
    <t>03370</t>
  </si>
  <si>
    <t>EVAPORADOR PISO TECHO 36000 BTU/H EVAP F/C ST R410A 208-230V/60HZ/1PH - TEMP BLUE MADE BY CARRIER ENTERPRISE - FRIO SOLO - TBF410A-P036-M3G1C</t>
  </si>
  <si>
    <t>03003</t>
  </si>
  <si>
    <t>UNIDAD CONDENSADORA BOHN 5 HP 440/3/60 R-404A/507/R134A - C/COPELAND(USA) ZS38K4E-TFD - TEMP MEDIA /BAJA - FBCZ501M6D - SCROLL - ALTA EFICIENCIA</t>
  </si>
  <si>
    <t>02501</t>
  </si>
  <si>
    <t>COMPRESOR HERMETICO DANFOSS MTZ100 - 8.5HP - 220V/3F/60HZ - R-134A/404A/507A/407C (NO INC. VALV. V02/V04 Y RESIST. DE CARTER)</t>
  </si>
  <si>
    <t>03365</t>
  </si>
  <si>
    <t>CONDENSADOR DE 36000 BTU/H CDU VERTICAL ST R410A 208-230V/60HZ/1PH - TEMP BLUE MADE BY CARRIER ENTERPRISE - FRIO SOLO - TBA410A--036-V3G1C</t>
  </si>
  <si>
    <t>03341</t>
  </si>
  <si>
    <t>UNIDAD CONDENSADORA BOHN 5 HP 208-230/1/60 R-404A/507/R134A - C/COPELAND(USA) ZS38KAE-PFV - TEMP MEDIA /BAJA - FBCZ501M6B - SCROLL - ALTA EFICIENCIA</t>
  </si>
  <si>
    <t>03083</t>
  </si>
  <si>
    <t>CONDENSADOR FN-100 - (NO INC. 04 VENT X 400MM) - 50.3 KW (DT15K)/33.53 KW(DT10K) - REF 10.5HP - TIANYICOOL</t>
  </si>
  <si>
    <t>03087</t>
  </si>
  <si>
    <t>CONDENSADOR ACV 2630 B104 - (NO INC. 02 VENT X 630MM) - 104 KW (DT15K)/69.3 KW(DT10K) - REF 20HP ALTA/ 25HP MEDIA - TIANYICOOL</t>
  </si>
  <si>
    <t>03433</t>
  </si>
  <si>
    <t>PLANCHA AISLANTE CLASS 1 - 25MM (1") X 1.5M X 6M (9 M2)- WINCELL</t>
  </si>
  <si>
    <t>03111</t>
  </si>
  <si>
    <t>TRANSFORMADOR DE 80VA - 220/24 VAC - 50/60 HZ - W8031F - EVERWELL</t>
  </si>
  <si>
    <t>03340</t>
  </si>
  <si>
    <t>UNIDAD CONDENSADORA BOHN 4 HP 208-230/1/60 R-404A/507/R134A - C/COPELAND(USA) ZS29KAE-PFV - TEMP MEDIA /BAJA - FBCZ401M6B - SCROLL - ALTA EFICIENCIA</t>
  </si>
  <si>
    <t>03284</t>
  </si>
  <si>
    <t>MOTOVENT. AXIAL 710MM - AKFD 710-6 K.6HF A2 - 220V/380-440V/3PH/60HZ, RE C/REJILLA - RSB</t>
  </si>
  <si>
    <t>03086</t>
  </si>
  <si>
    <t>ONDENSADOR ACV 2630 A93 - (NO INC. 02 VENT X 630MM) - 93 KW (DT15K)/62 KW(DT10K) - REF 20HP MEDIA/ 25HP BAJA - TIANYICOOL</t>
  </si>
  <si>
    <t>02977</t>
  </si>
  <si>
    <t>48B5220  / NH3 PASO SVA-S 15 ANGULAR C/M 1/2PULG - DANFOSS</t>
  </si>
  <si>
    <t>02826</t>
  </si>
  <si>
    <t>COMPRESOR HERMETICO DANFOSS MTZ80 - 7.0HP - 380V/3F/60HZ - R-134A/404A/507A/407C (NO INC. VALV. V02/V04 Y RESIST. DE CARTER)</t>
  </si>
  <si>
    <t>02831</t>
  </si>
  <si>
    <t>CONDENSADOR CON MOTOVENTILADOR (04X350MM) 2812 - 220V/ 1F/ 60HZ  45CDEVEN2812</t>
  </si>
  <si>
    <t>02884</t>
  </si>
  <si>
    <t>PUERTA BATIENTE BT (HASTA -20°C) DE 900 X 2000MM - XCOLD - HOJA 100MM - MARCO "U" COMPLETO</t>
  </si>
  <si>
    <t>02629</t>
  </si>
  <si>
    <t>UNID. COND. OP-HJZ022D20V - COMPR. MTZ22 - 2.0HP - 380V/3PH/60HZ - R404/R507/R134A/R407C</t>
  </si>
  <si>
    <t>02471</t>
  </si>
  <si>
    <t>PERFIL EN PVC 294-8 PARA PANEL 80MM - FI02812 - CAFF X PIEZA DE 3 METROS</t>
  </si>
  <si>
    <t>02996</t>
  </si>
  <si>
    <t xml:space="preserve">MOTOVENTILADOR AKFD 630-4 G.6LA A2 220 - 440V </t>
  </si>
  <si>
    <t>03264</t>
  </si>
  <si>
    <t>MANGA AISLANTE CLASS 1 - 2 5/8"ID X 3/4"THK - WINCELL</t>
  </si>
  <si>
    <t>03012</t>
  </si>
  <si>
    <t>UNID. COND. OP-HJZ019D39Q - COMPR. MTZ18 - 1.5HP - 220V/3PH/60HZ - R404/R507/R134A/R407C</t>
  </si>
  <si>
    <t>03929</t>
  </si>
  <si>
    <t>FUENTE EXTERNA 30-24 FULL GAUGE</t>
  </si>
  <si>
    <t>02341</t>
  </si>
  <si>
    <t>EQUIPO DE A/A PISO TECHO - 60000 BTU - R410A - 220V/3PH/60HZ - TEMP BLUE</t>
  </si>
  <si>
    <t>02478</t>
  </si>
  <si>
    <t>COMPRESOR HERMÉTICO COPELAND CS18K6E-TFD - 3HP - R404A - 460V/3PH/60HZ - MEDIA</t>
  </si>
  <si>
    <t>02843</t>
  </si>
  <si>
    <t>VÁLVULA DE EXPANSIÓN ELECTRÓNICA SB132 3.2 MM - FULL GAUGE (SIN KIT CONTROLADOR VX-1025)</t>
  </si>
  <si>
    <t>03247</t>
  </si>
  <si>
    <t>MANGA AISLANTE CLASS 1 - 3/8"ID X 1/2"THK - WINCELL</t>
  </si>
  <si>
    <t>03145</t>
  </si>
  <si>
    <t>TWIN - VOL CABLE SENSOR FOR MINI SPLITS  - B25/50-05  - EVERWELL</t>
  </si>
  <si>
    <t>03217</t>
  </si>
  <si>
    <t>THERMOMETER POCKET DIGITAL 1-1/4" DIAL STEM SIZE 3.8MM X 5" -45ºC TO 200ºC &amp; -50ºF TO 392ºF   TD-300 EVERWELL</t>
  </si>
  <si>
    <t>02700</t>
  </si>
  <si>
    <t>EVAPORADOR MIPAL HD 064E 220-380-440V/3F/60HZ - BLANCO C/DESHIELO ELÉCTRICO</t>
  </si>
  <si>
    <t>03172</t>
  </si>
  <si>
    <t>MOTO VENTILADOR AXIAL 350MM - YWF4E-350S-102/34-G - 220V/1PH/60HZ, C/REJILLA (-30C A +60C) - WG</t>
  </si>
  <si>
    <t>03116</t>
  </si>
  <si>
    <t>MOTORES DE SOPLADOR DE ACCIONAMIENTO DIRECTO ROSTOCK RS8905 - EVERWELL</t>
  </si>
  <si>
    <t>03024</t>
  </si>
  <si>
    <t xml:space="preserve">AISLAMIENTO EN PLANCHA 20MM - 1.20MT X 10MT (3/4”) ICEAGE </t>
  </si>
  <si>
    <t>03219</t>
  </si>
  <si>
    <t xml:space="preserve">ROSTOCK - SINGLE SHAFT A/C CONDENSER FAN MOTOR (5) 3/4 HP 208-230V 60HZ 1075RPM 1SPD CW/CCW SHAFT 1/2" BALL BEARING FRAME 48 UL APPROVED  RS1868 </t>
  </si>
  <si>
    <t>03223</t>
  </si>
  <si>
    <t>ROSTOCK - PSC MOTOR MULTI-HORSE POWER 1/12&amp;1/15&amp;1/20HP 115&amp;208-230V 60HZ 1550 RPM CW/CCW SHAFT 5/16" BALL BEARING RS8888 EVERWELL</t>
  </si>
  <si>
    <t>03286</t>
  </si>
  <si>
    <t xml:space="preserve">148B5720  /NH3 PASO SVA-S 50 ANGULAR C/M 2PULG  DANFOSS </t>
  </si>
  <si>
    <t>03934</t>
  </si>
  <si>
    <t>CAPACITOR DE 40+5 MFD X 370 - 440 VAC - 40/5-4D - QUALITY</t>
  </si>
  <si>
    <t>03025</t>
  </si>
  <si>
    <t>MOTOVENTILADOR AXIAL 600MM - YWF6D-600S-137/70-G -220V/380-440V/3PH/60HZ, C/REJILLA (-30C A +60C)-WG</t>
  </si>
  <si>
    <t>03115</t>
  </si>
  <si>
    <t>MOTORES DE SOPLADOR DE ACCIONAMIENTO DIRECTO ROSTOCK RS1972 - EVERWELL</t>
  </si>
  <si>
    <t>03231</t>
  </si>
  <si>
    <t>MOTOVENTILADOR AXIAL 400MM - YWF4D-400S-102/47-G -220V/380-440V/3PH/60HZ, C/REJILLA (-30C A +60C)-WG</t>
  </si>
  <si>
    <t>03421</t>
  </si>
  <si>
    <t>CODO DE COBRE 90° - 3/4" SOLDABLE - STARCOLD</t>
  </si>
  <si>
    <t>03220</t>
  </si>
  <si>
    <t>COLD STORAGE LAMP LED 8W, 110-265V, 50/60HZ, IP68, TEMPERATURE RANGE -40°C-50°C  ECSL-L0801 - EVERWELL</t>
  </si>
  <si>
    <t>03222</t>
  </si>
  <si>
    <t>MINISPLIT OUTDOOR UNIT FAN MOTOR - 50W 220V/50-60HZ - 12MM SHAFT DIAM YDK-50-6 EVERWELL</t>
  </si>
  <si>
    <t>03149</t>
  </si>
  <si>
    <t>CONTACTOR 2 POLOS  DPCA - 240 -EVERWELL</t>
  </si>
  <si>
    <t>03151</t>
  </si>
  <si>
    <t>CONTACTOR 2 POLOS  DPCC - 240 -EVERWELL</t>
  </si>
  <si>
    <t>03150</t>
  </si>
  <si>
    <t>CONTACTOR 2 POLOS  DPCC - 230 -EVERWELL</t>
  </si>
  <si>
    <t>03269</t>
  </si>
  <si>
    <t>VLT FC-101 ACCESORIO/LCP ALFA NUMERICO</t>
  </si>
  <si>
    <t>03106</t>
  </si>
  <si>
    <t>SOLDADURA DE PLATA AL 5%</t>
  </si>
  <si>
    <t>03356</t>
  </si>
  <si>
    <t>MÓDULO DE VÁLVULA DE EXPANSIÓN SB155 - FULL GAUGE</t>
  </si>
  <si>
    <t>03061</t>
  </si>
  <si>
    <t>MOTOVENTILADOR AXIAL 350MM - YWF4D-350S-102/34-G - 220V/380-440V/3PH/60HZ, C/REJILLA (-30C A+60C)-WG</t>
  </si>
  <si>
    <t>03362</t>
  </si>
  <si>
    <t>VENTA DE CHATARRERIA Y MATERIAL EN DESUSO</t>
  </si>
  <si>
    <t>03155</t>
  </si>
  <si>
    <t xml:space="preserve">148B5320 NH3 PASO SVA-S 20 ANGULAR C/M 3/4PULG DANFOSS  </t>
  </si>
  <si>
    <t>03218</t>
  </si>
  <si>
    <t>PRESSURE SWITCH SPST 1/4 SAE HIGH OPEN=550PSI CLOSE=450PSI FOR R-410A PH-550450 - EVERWELL</t>
  </si>
  <si>
    <t>03336</t>
  </si>
  <si>
    <t xml:space="preserve">03976-ICEMATIC II VER.01 115/230V - TEMPORIZADOR CICLICO </t>
  </si>
  <si>
    <t>03344</t>
  </si>
  <si>
    <t>CONJUNTO MANETA EXT 3530/478 600MM CON TOPE 80-115</t>
  </si>
  <si>
    <t>03221</t>
  </si>
  <si>
    <t>CORK INSULATION TAPE 2"X30FTX1/8" CKT-23018 EVERWELL</t>
  </si>
  <si>
    <t>03415</t>
  </si>
  <si>
    <t>VALVULA ROTOLOCK DE 1 1/4 X 5/8 COD: DRV09</t>
  </si>
  <si>
    <t>03050</t>
  </si>
  <si>
    <t>MOTOVENTILADOR AXIAL 400MM - YWF4E-400S-102/47-G - 220V/1PH/60HZ, C/REJILLA (-30C A +60C) – WG</t>
  </si>
  <si>
    <t>03405</t>
  </si>
  <si>
    <t xml:space="preserve">VET ORIFICIO T2/TE 2 NRO 02   DANFOSS </t>
  </si>
  <si>
    <t>03225</t>
  </si>
  <si>
    <t>CAPACITOR DE 10 MFD  X 440 VAC - 10X440  - EVERWELL</t>
  </si>
  <si>
    <t>03400</t>
  </si>
  <si>
    <t xml:space="preserve">RELE + CAPACITADOR, MARCHA(25+20 UF), ARRANQUE(98 UF) MT(Z)032-1, 36-1 - 7701155  </t>
  </si>
  <si>
    <t>03350</t>
  </si>
  <si>
    <t>VÁLVULA ROTALOCK VARV-30-1 1/4+5/8S - 1 1/4" X 5/8" - V09</t>
  </si>
  <si>
    <t>03173</t>
  </si>
  <si>
    <t>MOTOVENTILADOR AXIAL YWF4E-350B-102/34-G - 220V1PH/60HZ, C/REJILLA (-30C A+60C) -FLUJOA-WG</t>
  </si>
  <si>
    <t>03224</t>
  </si>
  <si>
    <t>CAPACITOR DE 5 MFD X 440 VAC - 5X440  - EVERWELL</t>
  </si>
  <si>
    <t>03148</t>
  </si>
  <si>
    <t>DIGITAL THERMOMETER TD - 10 -EVERWELL</t>
  </si>
  <si>
    <t>03229</t>
  </si>
  <si>
    <t xml:space="preserve">RESISTENCIA DE CARTER PARA COMPRESOR MANEUROP MT/MTZ - 220V/480V/600 - 40W - MOD: SERIE C - COD: 918-0031-05 MARCA EMERSON  </t>
  </si>
  <si>
    <t>03270</t>
  </si>
  <si>
    <t xml:space="preserve">VLT FC-101 ACCESORIO/KIT DE MONTAJE 3M </t>
  </si>
  <si>
    <t>03233</t>
  </si>
  <si>
    <t>ASPAS DE 7 WATTS - 200 BLADE (28°,SUCTION)</t>
  </si>
  <si>
    <t>03146</t>
  </si>
  <si>
    <t>TWIN - VOL CABLE SENSOR FOR MINI SPLITS  - 825/50 -15 -EVERWELL</t>
  </si>
  <si>
    <t>03108</t>
  </si>
  <si>
    <t xml:space="preserve">FILTRO SECADOR DANFOSS DML759S 023Z4606 </t>
  </si>
  <si>
    <t>03127</t>
  </si>
  <si>
    <t xml:space="preserve">ACEITE POE OIL 32 X 1 GL – USA             </t>
  </si>
  <si>
    <t>02720</t>
  </si>
  <si>
    <t>CAPACITOR DE 25 MFD X 370 - 440 VAC - EVERWELL</t>
  </si>
  <si>
    <t>03380</t>
  </si>
  <si>
    <t>132B0200 VLT LCP - DISPLAY ALFA-NUMERICO (FC-101 )</t>
  </si>
  <si>
    <t>03394</t>
  </si>
  <si>
    <t>PORTA FILTRO 2 1/8" PKA- 4817</t>
  </si>
  <si>
    <t>03278</t>
  </si>
  <si>
    <t>VISOR DE LIQUIDO DE 1/2 - SG-12 - EVERWELL</t>
  </si>
  <si>
    <t>03933</t>
  </si>
  <si>
    <t>TRANSFORMADOR DE 75VA - 220/24 VAC - 50/60 HZ - QTR-754E - QUALITY</t>
  </si>
  <si>
    <t>03267</t>
  </si>
  <si>
    <t>MOTOVENTILADOR AXIAL 450MM - YWF-A4S-450S-5DIA00 - 220V/1PH/60HZ, C/REJILLA (-30C A +60 C) – DL</t>
  </si>
  <si>
    <t>03389</t>
  </si>
  <si>
    <t>UNION DE COBRE DE 5/8? - 100058 - QE QUALITY</t>
  </si>
  <si>
    <t>MOTOVENTILADOR DIAMETER 300MM FLOW B BLOWING 220V/1PH/60HZ 4POLES</t>
  </si>
  <si>
    <t>03399</t>
  </si>
  <si>
    <t>VALVULA ROTALOCK VARV-30-1 1/4+5/8S - 1 1/4" X 5/8" - V09</t>
  </si>
  <si>
    <t>03066</t>
  </si>
  <si>
    <t>VÁLVULA DE SERVICIO ROTALOCK VR-C/R14 - 1 1/4" X 5/8" - V09 - 416011 (RV018)</t>
  </si>
  <si>
    <t>03276</t>
  </si>
  <si>
    <t>CODO DE COBRE 90° - 7/8</t>
  </si>
  <si>
    <t>03103</t>
  </si>
  <si>
    <t>ASPA PARA MOTOR 7 WATTS</t>
  </si>
  <si>
    <t>03275</t>
  </si>
  <si>
    <t>UNION DE COBRE DE 3/4"</t>
  </si>
  <si>
    <t>000</t>
  </si>
  <si>
    <t>00008</t>
  </si>
  <si>
    <t>INTERFASE SERIAL FULL GAUGE CONV-96 220V</t>
  </si>
  <si>
    <t>00013</t>
  </si>
  <si>
    <t>TERMOSTATO DIGITAL FULL GAUGE MT-511 RP-110/220V</t>
  </si>
  <si>
    <t>00023</t>
  </si>
  <si>
    <t>CONTROL DIGITAL FULL GAUGE MT-531 RI PLUS-220V, HUMEDAD Y TEMPERATURA</t>
  </si>
  <si>
    <t>00037</t>
  </si>
  <si>
    <t>TRANSDUCTOR DE PRESION FULL GAUGE  SB-48, 0-100 PSI - ACERO INOX</t>
  </si>
  <si>
    <t>00040</t>
  </si>
  <si>
    <t>TRANSDUCTOR DE PRESION FULL GAUGE SB-49, 0-500PSI (4-20MA)</t>
  </si>
  <si>
    <t>00042</t>
  </si>
  <si>
    <t>TERMOSTATO DIGITAL FULL GAUGE TC-900 R2R SLIM 110/220V</t>
  </si>
  <si>
    <t>00043</t>
  </si>
  <si>
    <t>TERMOSTATO DIGITAL FULL GAUGE TC-900 RI 110/220V</t>
  </si>
  <si>
    <t>00053</t>
  </si>
  <si>
    <t>ECOVALVULA DUPONT  - R134A</t>
  </si>
  <si>
    <t>00060</t>
  </si>
  <si>
    <t>GAS REFRIGERANTE R-134A X 284 GR - DUPONT</t>
  </si>
  <si>
    <t>00075</t>
  </si>
  <si>
    <t>ACUMULADOR DE SUCCION - 1 3/8 - ESK FA-35 - DANFOSS</t>
  </si>
  <si>
    <t>00076</t>
  </si>
  <si>
    <t>ACUMULADOR DE SUCCION - 1 5/8 - ESK FA-42W - DANFOSS</t>
  </si>
  <si>
    <t>00095</t>
  </si>
  <si>
    <t>FILTRO CERAMICO SECADO ELEVADO DANFOSS 48-DC  SIN JUNTA</t>
  </si>
  <si>
    <t>00097</t>
  </si>
  <si>
    <t>FILTRO MALLA DANFOSS DIAMETRO 22X28MM</t>
  </si>
  <si>
    <t>00098</t>
  </si>
  <si>
    <t>FILTRO MALLA DANFOSS DIAMETRO 35X38MM</t>
  </si>
  <si>
    <t>00099</t>
  </si>
  <si>
    <t>FILTRO SECADOR  DANFOSS DCL 032 - 1/4</t>
  </si>
  <si>
    <t>00100</t>
  </si>
  <si>
    <t>FILTRO SECADOR  DANFOSS DCL 033 - 3/8</t>
  </si>
  <si>
    <t>00101</t>
  </si>
  <si>
    <t>FILTRO SECADOR  DANFOSS DCL 052 - 1/4</t>
  </si>
  <si>
    <t>00102</t>
  </si>
  <si>
    <t>FILTRO SECADOR  DANFOSS DCL 053 - 3/8</t>
  </si>
  <si>
    <t>00104</t>
  </si>
  <si>
    <t>FILTRO SECADOR  P/L.LIQUIDO DANFOSS DCL 084 1/2</t>
  </si>
  <si>
    <t>00107</t>
  </si>
  <si>
    <t>FILTRO SECADOR P/L.LIQUIDO DANFOSS DCL 163 3/8</t>
  </si>
  <si>
    <t>00108</t>
  </si>
  <si>
    <t>FILTRO SECADOR  P/L.LIQUIDO DANFOSS DCL 164 1/2</t>
  </si>
  <si>
    <t>00109</t>
  </si>
  <si>
    <t>FILTRO P/L.LIQUIDO SECADOR  DANFOSS DCL 165  5/8</t>
  </si>
  <si>
    <t>00111</t>
  </si>
  <si>
    <t>FILTRO SECADOR P/L.LIQUIDO DANFOSS DCL 305 5/8</t>
  </si>
  <si>
    <t>00113</t>
  </si>
  <si>
    <t>FILTRO CERAMICO ANTIACIDOS DANFOSS DCR-48DA  SIN JUNTA</t>
  </si>
  <si>
    <t>00139</t>
  </si>
  <si>
    <t>VALVULA REG. DE PRESION DE CARTER DANFOSS KVL-15  5/8"</t>
  </si>
  <si>
    <t>00140</t>
  </si>
  <si>
    <t>VALVULA REG. DE PRESION DE CARTER DANFOSS KVL-22  7/8"</t>
  </si>
  <si>
    <t>00147</t>
  </si>
  <si>
    <t>VALVULA REG. DE PRESION DE EVAPORACION DANFOSS KVP-15  5/8"</t>
  </si>
  <si>
    <t>00148</t>
  </si>
  <si>
    <t>VALVULA REG. DE PRESION DE EVAPORACION DANFOSS KVP-22  7/8"</t>
  </si>
  <si>
    <t>00149</t>
  </si>
  <si>
    <t>SEPARADOR DE ACEITE OS-35F(ESK)  1 3/8</t>
  </si>
  <si>
    <t>00158</t>
  </si>
  <si>
    <t>VALVULA DE CIERRE DANFOSS BML 15 - 5/8"</t>
  </si>
  <si>
    <t>00159</t>
  </si>
  <si>
    <t>VALVULA DE CIERRE DANFOSS BML 22 - 7/8"</t>
  </si>
  <si>
    <t>00160</t>
  </si>
  <si>
    <t>VALVULA DE CIERRE DANFOSS BML 6 - 1/4"</t>
  </si>
  <si>
    <t>00165</t>
  </si>
  <si>
    <t>VALVULA DE RETENCION DANFOSS NRVH 12S - 1/2"</t>
  </si>
  <si>
    <t>00166</t>
  </si>
  <si>
    <t>VALVULA DE RETENCION DANFOSS NRVH 16S - 5/8"</t>
  </si>
  <si>
    <t>00167</t>
  </si>
  <si>
    <t>VALVULA DE RETENCION DANFOSS NRVH 22S - 7/8"</t>
  </si>
  <si>
    <t>00168</t>
  </si>
  <si>
    <t>VALVULA DE RETENCION DANFOSS NRVH 28S - 1 1/8"</t>
  </si>
  <si>
    <t>00173</t>
  </si>
  <si>
    <t>VALVULA ROTALOCK V05  7/8"</t>
  </si>
  <si>
    <t>00178</t>
  </si>
  <si>
    <t xml:space="preserve">VISOR DE LIQUIDO DE 3/8" - SGI 10 - DANFOSS </t>
  </si>
  <si>
    <t>00180</t>
  </si>
  <si>
    <t>VISOR DE LIQUIDO DE 5/8" - SGI 16 - DANFOSS</t>
  </si>
  <si>
    <t>00182</t>
  </si>
  <si>
    <t xml:space="preserve">VISOR DE LIQUIDO DE 1/2" - SGN 12 - DANFOSS  </t>
  </si>
  <si>
    <t>00183</t>
  </si>
  <si>
    <t xml:space="preserve">VISOR DE LIQUIDO DE 5/8" - SGN 16S - DANFOSS </t>
  </si>
  <si>
    <t>00220</t>
  </si>
  <si>
    <t>CODO DE COBRE 90 5/8</t>
  </si>
  <si>
    <t>00221</t>
  </si>
  <si>
    <t>CODO DE COBRE 90º 1 1/8</t>
  </si>
  <si>
    <t>00222</t>
  </si>
  <si>
    <t>CODO DE COBRE 90º 1 3/8</t>
  </si>
  <si>
    <t>00224</t>
  </si>
  <si>
    <t>CODO DE COBRE 90º 1/2</t>
  </si>
  <si>
    <t>00226</t>
  </si>
  <si>
    <t>CODO DE COBRE 90º 3/4</t>
  </si>
  <si>
    <t>00246</t>
  </si>
  <si>
    <t>TEE DE COBRE 3/8</t>
  </si>
  <si>
    <t>00253</t>
  </si>
  <si>
    <t>UNION DE COBRE 2 1/8</t>
  </si>
  <si>
    <t>00293</t>
  </si>
  <si>
    <t>FILTRO SECADOR ACR * SOURCE AD-163  3/8"</t>
  </si>
  <si>
    <t>00294</t>
  </si>
  <si>
    <t>FILTRO SECADOR ACR * SOURCE AD-164  1/2"</t>
  </si>
  <si>
    <t>00295</t>
  </si>
  <si>
    <t>FILTRO SECADOR ACR * SOURCE AD-165  5/8"</t>
  </si>
  <si>
    <t>00296</t>
  </si>
  <si>
    <t>FILTRO SECADOR ACR * SOURCE AD-305  5/8"</t>
  </si>
  <si>
    <t>00297</t>
  </si>
  <si>
    <t>MANIFOLD ACR * SOURCE SET FOR 134A W/1/2 - AM134H</t>
  </si>
  <si>
    <t>00298</t>
  </si>
  <si>
    <t>MANIFOLD ACR * SOURCE 336RYB - AM336HQ</t>
  </si>
  <si>
    <t>00301</t>
  </si>
  <si>
    <t>TEMPORIZADOR UL 03-10 MIN - DOM102</t>
  </si>
  <si>
    <t>00303</t>
  </si>
  <si>
    <t>TERMOSTATO VERTICAL F/C S - ATH57V</t>
  </si>
  <si>
    <t>00305</t>
  </si>
  <si>
    <t>VALVULA DE CIERRE ACR * SOURCE AV-12  1/2"</t>
  </si>
  <si>
    <t>00306</t>
  </si>
  <si>
    <t>VALVULA DE CIERRE ACR * SOURCE AV-38  3/8"</t>
  </si>
  <si>
    <t>00308</t>
  </si>
  <si>
    <t>VISOR DE LIQUIDO ACR * SOURCE AMI-12  1/2"</t>
  </si>
  <si>
    <t>00309</t>
  </si>
  <si>
    <t>VISOR DE LIQUIDO ACR * SOURCE AMI-38  3/8"</t>
  </si>
  <si>
    <t>00310</t>
  </si>
  <si>
    <t>VISOR DE LIQUIDO ACR * SOURCE AMI-58  5/8"</t>
  </si>
  <si>
    <t>00311</t>
  </si>
  <si>
    <t>ROLLO  DE COBRE 12.70MM X 0.65 MM X 15 M - 1/2´´</t>
  </si>
  <si>
    <t>00329</t>
  </si>
  <si>
    <t>UNIDAD CONDENSADORA DANFOSS HCM 018 E21N - 1.5 HP 220V/1/60HZ</t>
  </si>
  <si>
    <t>00341</t>
  </si>
  <si>
    <t>UNIDAD CONDENSADORA DANFOSS HGM 160 E21Q - 13.5 HP  220V/3/60HZ</t>
  </si>
  <si>
    <t>00345</t>
  </si>
  <si>
    <t>COMPRESOR HERMETICO MANEUROP MT 032 - 2.75 HP  220V/3/60HZ</t>
  </si>
  <si>
    <t>00357</t>
  </si>
  <si>
    <t>ACEITE BVA OILS PRO GLO 100 - 8  ONZ</t>
  </si>
  <si>
    <t>00358</t>
  </si>
  <si>
    <t>EVAPORADOR AIRE FORZADO MIPAL MI 015E  220V/1/60HZ</t>
  </si>
  <si>
    <t>00385</t>
  </si>
  <si>
    <t>COND. MIPAL CD SUPER   300 - 3HP - BT</t>
  </si>
  <si>
    <t>00386</t>
  </si>
  <si>
    <t>COND. MIPAL CD SUPER   500 - 5HP - BT</t>
  </si>
  <si>
    <t>00387</t>
  </si>
  <si>
    <t>COND. MIPAL CD SUPER   750 - 7 1/2HP - BT</t>
  </si>
  <si>
    <t>00395</t>
  </si>
  <si>
    <t>EVAP. ESTATICO HORIZONTAL MIPAL LMH 220809 900MM 8T 1/2</t>
  </si>
  <si>
    <t>00396</t>
  </si>
  <si>
    <t>EVAP. ESTATICO HORIZONTAL MIPAL LMH 220814 1500MM 8T 1/2</t>
  </si>
  <si>
    <t>00409</t>
  </si>
  <si>
    <t>EVAPORADOR ESTATICO VERTICAL MIPAL  250  12T  1/2  10MM  LMV221225</t>
  </si>
  <si>
    <t>00411</t>
  </si>
  <si>
    <t>EVAPORADOR ESTATICO VERTICAL MIPAL  350  12T  1/2  10MM  LMV221235</t>
  </si>
  <si>
    <t>00414</t>
  </si>
  <si>
    <t>LAMAS DE PVC KLEERSTRIP 8X0.08X300 AMBERTECH ANTI-INSECT SMOOTH - 112360</t>
  </si>
  <si>
    <t>00415</t>
  </si>
  <si>
    <t>LAMAS DE PVC KLEERSTRIP 12X0.110X150 LOW TEMP RIBBED - 113844</t>
  </si>
  <si>
    <t>00416</t>
  </si>
  <si>
    <t>LAMAS DE PVC KLEERSTRIP 12X120X150 STANDAR SMOOTH - 112400</t>
  </si>
  <si>
    <t>00419</t>
  </si>
  <si>
    <t>AKS 38 CON BOYA 038E DANFOSS, MICROSWITCH SPDT Y BRIDAS 1" DIN</t>
  </si>
  <si>
    <t>00420</t>
  </si>
  <si>
    <t>BRIDAS DANFOSS PARA SOLDAR 1/2 - 027N1115</t>
  </si>
  <si>
    <t>00422</t>
  </si>
  <si>
    <t>CVP PILOTO DANFOSS PARA PRESION CONSTANTE 0.0/7.0 BAR</t>
  </si>
  <si>
    <t>00424</t>
  </si>
  <si>
    <t>VALVULA SOLENOIDE DANFOSS EVRA 15 CON FLANGES, MANUAL - 032F6215</t>
  </si>
  <si>
    <t>00425</t>
  </si>
  <si>
    <t>VALVULA SOLENOIDE DANFOSS EVRA 20, CON FLANGES, MANUAL - 032F6220</t>
  </si>
  <si>
    <t>00426</t>
  </si>
  <si>
    <t>VALVULA SOLENOIDE DANFOSS EVRA 25 CON FLANGES, MANUAL - 032F6225</t>
  </si>
  <si>
    <t>00431</t>
  </si>
  <si>
    <t>KP 1A CONTROL DE PRESIÓN BAJA, CAPILAR DE 1 M - 060-1160</t>
  </si>
  <si>
    <t>00432</t>
  </si>
  <si>
    <t>KP 5A CONTROL DE PRESIÓN ALTA - 060-1230</t>
  </si>
  <si>
    <t>00433</t>
  </si>
  <si>
    <t>MP 55A CONTROL DE PRESION DE ACEITE - 060B0175</t>
  </si>
  <si>
    <t>00434</t>
  </si>
  <si>
    <t>MP 55A CONTROL DE PRESION DE ACEITE 6.5/10 MM -1.0/12.0 - 060B0175</t>
  </si>
  <si>
    <t>00435</t>
  </si>
  <si>
    <t>VALVULA DE RETENCION DANFOSS NRVA 15, 1/2" - 020-2000</t>
  </si>
  <si>
    <t>00438</t>
  </si>
  <si>
    <t>VALVULA DE CIERRE RAPIDO DANFOSS QDV 15 D - 148H3272</t>
  </si>
  <si>
    <t>00439</t>
  </si>
  <si>
    <t>VALVULA DE SEGURIDAD DANFOSS SFA 15 T 213, 1/2"  13 BAR  148F3213</t>
  </si>
  <si>
    <t>00440</t>
  </si>
  <si>
    <t>VALVULA DE SEGURIDAD DANFOSS SFA 15 T 218, 1/2" 18 BAR 148F3218</t>
  </si>
  <si>
    <t>00441</t>
  </si>
  <si>
    <t>VALVULA DE PASO ANGULAR DANFOSS SVA 6 121, 1/4" - 2412+350</t>
  </si>
  <si>
    <t>00442</t>
  </si>
  <si>
    <t>VALVULA DE PASO RECTO DANFOSS SVA 6 A 221, 1/4" - 2412+371</t>
  </si>
  <si>
    <t>00443</t>
  </si>
  <si>
    <t>VALVULA DE PASO ANGULAR DANFOSS SVA 15 A 121, 1/2" - 148B3371</t>
  </si>
  <si>
    <t>00444</t>
  </si>
  <si>
    <t>VALVULA DE PASO RECTO DANFOSS SVA 15 A 221, 1/2" - 148B3411</t>
  </si>
  <si>
    <t>00445</t>
  </si>
  <si>
    <t>VALVULA DE PASO ANGULAR DANFOSS SVA 20 A 121, 3/4" - 148B3451</t>
  </si>
  <si>
    <t>00446</t>
  </si>
  <si>
    <t>VALVULA DE PASO RECTO DANFOSS SVA 20 A 221, 3/4" - 148B3491</t>
  </si>
  <si>
    <t>00447</t>
  </si>
  <si>
    <t>VALVULA DE PASO ANGULAR DANFOSS SVA 25 A 121, 1" - 148B3531</t>
  </si>
  <si>
    <t>00448</t>
  </si>
  <si>
    <t>VALVULA DE PASO RECTO DANFOSS SVA 25 A 221, 1" - 148B3571</t>
  </si>
  <si>
    <t>00449</t>
  </si>
  <si>
    <t>VALVUAL DE PASO ANGULAR DANFOSS SVA 32 A 121, 1 1/4" - 148B3611</t>
  </si>
  <si>
    <t>00451</t>
  </si>
  <si>
    <t>VALVULA DE PASO ANGULAR DANFOSS SVA 40 A 121, 1 1/2" - 148B3691</t>
  </si>
  <si>
    <t>00452</t>
  </si>
  <si>
    <t>VALVULA DE PASO ANGULAR DANFOSS SVA 50 A 121, 2" - 148B3034</t>
  </si>
  <si>
    <t>00453</t>
  </si>
  <si>
    <t>VALVULA DE PASO ANGULAR DANFOSS SVA 65 A 121, 2 1/2" - 148B3046</t>
  </si>
  <si>
    <t>00454</t>
  </si>
  <si>
    <t>VALVULA DE PASO ANGULAR DANFOSS SVA 80 A 121, 3" - 148B3071</t>
  </si>
  <si>
    <t>00455</t>
  </si>
  <si>
    <t>VALVULA PILOTO DANFOSS EVM NC - SIN BOBINA - 027B1120</t>
  </si>
  <si>
    <t>00456</t>
  </si>
  <si>
    <t>CONTROLADOR DANFOSS EKC 102A</t>
  </si>
  <si>
    <t>00460</t>
  </si>
  <si>
    <t>HELICE DE ALUMINIO AL-ST 18 X 24 X 4 (450 MM) PARA HCM028-HGM100 - 7002001</t>
  </si>
  <si>
    <t>00482</t>
  </si>
  <si>
    <t>LAMAS DE PVC KLEERSTRIP 8X0.08X300 STANDARD SMOOTH - 112300</t>
  </si>
  <si>
    <t>00483</t>
  </si>
  <si>
    <t>LAMAS DE PVC KLEERSTRIP 8X0.080X300 LOW TEMP REINFORCED - 112348</t>
  </si>
  <si>
    <t>00491</t>
  </si>
  <si>
    <t>VALVULA DE CIERRE DANFOSS BML 10 - 3/8"</t>
  </si>
  <si>
    <t>00536</t>
  </si>
  <si>
    <t>VÁLV. INYECCION TEAT 20-5 1/2 X 1/2 PULG. FLANGE DE FIERRO 90 - 130°C - 068G6127</t>
  </si>
  <si>
    <t>00537</t>
  </si>
  <si>
    <t>FA 15 FILTRO PARA TEA 20,  TEVA 20, TEAT 20</t>
  </si>
  <si>
    <t>00538</t>
  </si>
  <si>
    <t>BRIDAS SOLDAR ACERO ANSI 1/2" NRVA 15/20 - 027N2021</t>
  </si>
  <si>
    <t>00539</t>
  </si>
  <si>
    <t>AKS 38 CON BOYA 038E, MICROSWITCH SPDT Y BRIDAS 1" ANSI - 148H3206</t>
  </si>
  <si>
    <t>00540</t>
  </si>
  <si>
    <t>VISOR DE LIQUIDO DE 1/4" - ROSCABLE - SGN 06 - DANFOSS</t>
  </si>
  <si>
    <t>00541</t>
  </si>
  <si>
    <t xml:space="preserve">VISOR DE LIQUIDO DE 3/8" - ROSCABLE - SGN 10 - DANFOSS </t>
  </si>
  <si>
    <t>00542</t>
  </si>
  <si>
    <t>VISOR DE LIQUIDO DE 1/2" - ROSCABLE - SGN 12 - DANFOSS</t>
  </si>
  <si>
    <t>00543</t>
  </si>
  <si>
    <t>VISOR DE LIQUIDO DE 5/8" - ROSCABLE - SGN 16 - DANFOSS</t>
  </si>
  <si>
    <t>00544</t>
  </si>
  <si>
    <t>FILTRO SECADOR  DANFOSS DCL 084S 1/2 SOLDABLE</t>
  </si>
  <si>
    <t>00551</t>
  </si>
  <si>
    <t>REG 15 A 124 VALV. 1/2" CONO 4 - 148G3276</t>
  </si>
  <si>
    <t>00552</t>
  </si>
  <si>
    <t>VALVULA PRINCIPAL PM 3-50 - 027F3017</t>
  </si>
  <si>
    <t>00553</t>
  </si>
  <si>
    <t>GRUPO 25 2 PULG. FLANGES DE FIERRO  - 027N2550</t>
  </si>
  <si>
    <t>00554</t>
  </si>
  <si>
    <t>SNV 8  1/4" HEMBRA NPT-1/4" MACHO NPT - 148B3746</t>
  </si>
  <si>
    <t>00555</t>
  </si>
  <si>
    <t>EVRA 3 CONEXIÓN CON FLANGES Y SIN OPERACIÓN MANUAL - 032F3050</t>
  </si>
  <si>
    <t>00557</t>
  </si>
  <si>
    <t>MALLA 100 MY PARA FIA 25-40 - 148H3123</t>
  </si>
  <si>
    <t>00558</t>
  </si>
  <si>
    <t>GRUPO 12 1 1/4 PULG. FLANGES DE FIERRO - 027N1230</t>
  </si>
  <si>
    <t>00560</t>
  </si>
  <si>
    <t>OVF 20 A 133 VALV. S-FLUJO  3/4" - 2412+185</t>
  </si>
  <si>
    <t>00585</t>
  </si>
  <si>
    <t>CUERPO DE VALVULA SOLENOIDE DANFOSS EVR 15 - 5/8  SOLDABLE</t>
  </si>
  <si>
    <t>00590</t>
  </si>
  <si>
    <t>COMPRESOR HERMETICO MANEUROP MT 160 - 13.5 HP  380V/3/60HZ</t>
  </si>
  <si>
    <t>00606</t>
  </si>
  <si>
    <t>CANAL U CU-100 X 3 M.</t>
  </si>
  <si>
    <t>00608</t>
  </si>
  <si>
    <t>VALVULA DE RETENCION DANFOSS NRV 12 - 1/2"</t>
  </si>
  <si>
    <t>00643</t>
  </si>
  <si>
    <t>ELEMENTO TERMOSTATICO DANFOSS TES-12 COD 067B3349 MOP  -20°</t>
  </si>
  <si>
    <t>00666</t>
  </si>
  <si>
    <t>TUERCA DE BRONCE NS4-10  5/8</t>
  </si>
  <si>
    <t>00680</t>
  </si>
  <si>
    <t>CONDENSADOR MIPAL CD SUPER   600 - 6HP</t>
  </si>
  <si>
    <t>00681</t>
  </si>
  <si>
    <t>EVAPORADOR DE AIRE FORZADO MIPAL HDL 198E   220-380V/3/60HZ</t>
  </si>
  <si>
    <t>00683</t>
  </si>
  <si>
    <t>CODO DE COBRE 90º 7/8</t>
  </si>
  <si>
    <t>00688</t>
  </si>
  <si>
    <t>CUERPO DE VALVULA SOLENOIDE DANFOSS EVR 25 - 1 3/8 SOLDABLE</t>
  </si>
  <si>
    <t>00691</t>
  </si>
  <si>
    <t>VISOR DE LIQUIDO DE 5/8" - SGI 16S - DANFOSS</t>
  </si>
  <si>
    <t>00693</t>
  </si>
  <si>
    <t>VALVULA DE RETENCION DANFOSS NRV/H 6S - 3/8"</t>
  </si>
  <si>
    <t>00694</t>
  </si>
  <si>
    <t>KP 1A CONTROL DE PRESIÓN BAJA - 060-1161</t>
  </si>
  <si>
    <t>00705</t>
  </si>
  <si>
    <t>TEMPORIZADOR DIGITAL TEMPUS I - FULL GAUGE</t>
  </si>
  <si>
    <t>00715</t>
  </si>
  <si>
    <t>EVAPORADOR DE AIRE FORZADO MIPAL HD 208A   220-380V/3/60HZ</t>
  </si>
  <si>
    <t>00720</t>
  </si>
  <si>
    <t>FILTRO SECADOR  DANFOSS DCL 033R - 3/8</t>
  </si>
  <si>
    <t>00722</t>
  </si>
  <si>
    <t>VALVULA REG. DE CAPACIDAD KVC-15  5/8"</t>
  </si>
  <si>
    <t>00727</t>
  </si>
  <si>
    <t>FILTRO SECADOR FD-052  1/4  -  ARTICCO</t>
  </si>
  <si>
    <t>00732</t>
  </si>
  <si>
    <t>PORTA FILTRO CERAMICO FBI-118  1 1/8  -  ARTICCO</t>
  </si>
  <si>
    <t>00733</t>
  </si>
  <si>
    <t>SEPARADOR DE ACEITE CON TAPA OSF- 12  1/2  -  ARTICCO</t>
  </si>
  <si>
    <t>00734</t>
  </si>
  <si>
    <t>SEPARADOR DE ACEITE CON TAPA OSF- 58  5/8  -  ARTICCO</t>
  </si>
  <si>
    <t>00735</t>
  </si>
  <si>
    <t>SEPARADOR DE ACEITE CON TAPA OSF- 78  7/8  -  ARTICCO</t>
  </si>
  <si>
    <t>00738</t>
  </si>
  <si>
    <t>ACUMULADOR DE SUCCION - 7/8 - SLA-78 - ARTICO</t>
  </si>
  <si>
    <t>00739</t>
  </si>
  <si>
    <t>ACUMULADOR DE SUCCION - 1 1/8 - SLA-118 - ARTICCO</t>
  </si>
  <si>
    <t>00740</t>
  </si>
  <si>
    <t>ACUMULADOR DE SUCCION - 1 3/8 - SLA-138  - ARTICCO</t>
  </si>
  <si>
    <t>00741</t>
  </si>
  <si>
    <t>ACUMULADOR DE SUCCION - 1 5/8 - SLA-158 - ARTICCO</t>
  </si>
  <si>
    <t>00742</t>
  </si>
  <si>
    <t>VALVULA DE PASO DE 3/8 - FLARE - VP-38F - ARTICCO</t>
  </si>
  <si>
    <t>00744</t>
  </si>
  <si>
    <t>VISOR DE LIQUIDO DE 3/8" - ROSCABLE - SG-38F - ARTICCO</t>
  </si>
  <si>
    <t>00747</t>
  </si>
  <si>
    <t>TUERCA DE BRONCE NS4- 4  1/4</t>
  </si>
  <si>
    <t>00748</t>
  </si>
  <si>
    <t>TUERCA DE BRONCE NS4- 6  3/8</t>
  </si>
  <si>
    <t>00749</t>
  </si>
  <si>
    <t>CORTA TUBO TC-58  5/8  -  ARTICCO</t>
  </si>
  <si>
    <t>00750</t>
  </si>
  <si>
    <t>CORTA TUBO TC-118  1 1/8 - ARTICCO</t>
  </si>
  <si>
    <t>00751</t>
  </si>
  <si>
    <t>MAP GAS PRO TURBOTORCH</t>
  </si>
  <si>
    <t>00752</t>
  </si>
  <si>
    <t>ANTORCHA PARA MAP GASS  HTK-9H  -  ARTICCO</t>
  </si>
  <si>
    <t>00764</t>
  </si>
  <si>
    <t>EVAPORADOR DE AIRE FORZADO MIPAL HDL 129E   440V/3/60HZ</t>
  </si>
  <si>
    <t>00765</t>
  </si>
  <si>
    <t>EVAPORADOR DE AIRE FORZADO MIPAL HDL 198E   440V/3/60HZ</t>
  </si>
  <si>
    <t>00769</t>
  </si>
  <si>
    <t>ELEMENTO TERMOSTATICO DANFOSS TEX-12 MOP</t>
  </si>
  <si>
    <t>00773</t>
  </si>
  <si>
    <t>VALVULA DE RETENCION DANFOSS NRVH 6S - 3/8" PULG SOLDAROFD</t>
  </si>
  <si>
    <t>00775</t>
  </si>
  <si>
    <t>TUERCA DE BRONCE NS4- 8  1/2</t>
  </si>
  <si>
    <t>00776</t>
  </si>
  <si>
    <t>BOMBA DE VACIO - 1/6 HP - 115/220V - VP-1.5 CFM - ARTICO</t>
  </si>
  <si>
    <t>00777</t>
  </si>
  <si>
    <t>BOMBA DE VACIO - 1/2 HP - 115/220V - VP-5 CFM - ARTICO</t>
  </si>
  <si>
    <t>00778</t>
  </si>
  <si>
    <t>BOMBA DE VACIO - 3/4 HP - 115/220V - VP-12 CFM - ARTICCO</t>
  </si>
  <si>
    <t>00788</t>
  </si>
  <si>
    <t>00799</t>
  </si>
  <si>
    <t>ELEMENTO TERMOSTATICO DANFOSS TEX 5 MOP, RANGO NM -40/-5ºC</t>
  </si>
  <si>
    <t>00800</t>
  </si>
  <si>
    <t>ELEMENTO TERMOSTATICO DANFOSS TES 5 RANGO B-60/-25ºC COD 067B3343</t>
  </si>
  <si>
    <t>00801</t>
  </si>
  <si>
    <t>VALVULA DE EXPANSION DANFOSS TES 2 RANGO B-6/-25ºC 3/8X1/2 ABOCARDAR</t>
  </si>
  <si>
    <t>00803</t>
  </si>
  <si>
    <t>COMPRESOR HERMETICO MANEUROP MT 100 - 9.0 HP  380V/3/60HZ</t>
  </si>
  <si>
    <t>00806</t>
  </si>
  <si>
    <t>FILTRO SECADOR  DANFOSS DML 032 - 1/4</t>
  </si>
  <si>
    <t>00808</t>
  </si>
  <si>
    <t>FILTRO SECADOR  DANFOSS DML 052 - 1/4</t>
  </si>
  <si>
    <t>00809</t>
  </si>
  <si>
    <t>FILTRO SECADOR  DANFOSS DML 053 - 3/8</t>
  </si>
  <si>
    <t>00838</t>
  </si>
  <si>
    <t>EVAPORADOR MIPAL  HDHA 145E 220-380V/3/60HZ</t>
  </si>
  <si>
    <t>00848</t>
  </si>
  <si>
    <t>EVAPORADOR MIPAL  BV 088E  380V/3/60HZ</t>
  </si>
  <si>
    <t>00901</t>
  </si>
  <si>
    <t>LAMAS DE PVC REFORZADA  8" X 300' - CP-8300 - ARTICCO</t>
  </si>
  <si>
    <t>00905</t>
  </si>
  <si>
    <t>CAJA ELECTRICA DANFOSS DE 1.5HP - 3.5HP - 191U800101</t>
  </si>
  <si>
    <t>00948</t>
  </si>
  <si>
    <t>EVAPORADOR AIRE FORZADO MIPAL  HDHB 340E 220-380V/3/60HZ</t>
  </si>
  <si>
    <t>00950</t>
  </si>
  <si>
    <t>GAS REFRIGERANTE R-134A X 13.60 KG - GENETRON</t>
  </si>
  <si>
    <t>00965</t>
  </si>
  <si>
    <t>AMPERIMETRO ANALOGO QTM-1000A - QUALITY</t>
  </si>
  <si>
    <t>00973</t>
  </si>
  <si>
    <t xml:space="preserve">ACEITE PARA BOMBA DE VACIO - 1 GALON - QUALITY  </t>
  </si>
  <si>
    <t>00994</t>
  </si>
  <si>
    <t>MOTOVENTILADOR EBM + REJILLA PARA COND 500MM - 230-380V/3/60HZ - S4D500-AM01-03</t>
  </si>
  <si>
    <t>00995</t>
  </si>
  <si>
    <t>MOTOVENTILADOR EBM + REJILLA PARA COND 450MM - 230-380V/3/60HZ - S4D450-AO18-74</t>
  </si>
  <si>
    <t>01002</t>
  </si>
  <si>
    <t>COMPRESOR HERMETICO MANEUROP MT 144 - 12.0 HP  220V/3/60HZ</t>
  </si>
  <si>
    <t>01004</t>
  </si>
  <si>
    <t>UNIDAD CONDENSADORA DANFOSS HGM 144 E21Q - 12.0 HP 220V/3/60HZ</t>
  </si>
  <si>
    <t>01007</t>
  </si>
  <si>
    <t>COMPRESOR HERMETICO MANEUROP MT 018 - 1.5 HP  220V/1/60HZ</t>
  </si>
  <si>
    <t>01009</t>
  </si>
  <si>
    <t>VALVULA DE EXPANSION DANFOSS TES 2 - S/ORIFICIO MOP 0°C 068Z3407</t>
  </si>
  <si>
    <t>01026</t>
  </si>
  <si>
    <t>TERMOMETRO LASER QDT-500 - QUALITY</t>
  </si>
  <si>
    <t>01030</t>
  </si>
  <si>
    <t>DUCTO 030-08 FLEXIBLE 8" - QUALITY</t>
  </si>
  <si>
    <t>01031</t>
  </si>
  <si>
    <t>DUCTO 030-10 FLEXIBLE 10" - QUALITY</t>
  </si>
  <si>
    <t>01032</t>
  </si>
  <si>
    <t>DUCTO 030-12 FLEXIBLE 12" - QUALITY</t>
  </si>
  <si>
    <t>01046</t>
  </si>
  <si>
    <t>FILTRO SECADOR FD-083  3/8  -  ARTICCO</t>
  </si>
  <si>
    <t>01048</t>
  </si>
  <si>
    <t>FILTRO SECADOR FD-305  5/8  -  ARTICCO</t>
  </si>
  <si>
    <t>01081</t>
  </si>
  <si>
    <t>UNIDAD CONDENSADORA DANFOSS HCM 032 B21Q - 2.75 HP 220V/3/60HZ</t>
  </si>
  <si>
    <t>01084</t>
  </si>
  <si>
    <t>UNIDAD CONDENSADORA DANFOSS HGM 064 B21Q - 5.5 HP 220V/3/60HZ</t>
  </si>
  <si>
    <t>01085</t>
  </si>
  <si>
    <t>UNIDAD CONDENSADORA DANFOSS HGM 080 B21Q - 7.0 HP 220V/3/60HZ</t>
  </si>
  <si>
    <t>01086</t>
  </si>
  <si>
    <t>UNIDAD CONDENSADORA DANFOSS HGM 125 B21Q - 10.5 HP 220V/3/60HZ</t>
  </si>
  <si>
    <t>01089</t>
  </si>
  <si>
    <t>UNIDAD CONDENSADORA DANFOSS HGM 100 B21R - 9.0 HP 440V/3/60HZ</t>
  </si>
  <si>
    <t>01095</t>
  </si>
  <si>
    <t>EVAPORADOR DE AIRE FORZADO MIPAL HD 086A   440V/3/60HZ</t>
  </si>
  <si>
    <t>01096</t>
  </si>
  <si>
    <t>EVAPORADOR DE AIRE FORZADO MIPAL HD 138E   440V/3/60HZ</t>
  </si>
  <si>
    <t>01097</t>
  </si>
  <si>
    <t>EVAPORADOR DE AIRE FORZADO MIPAL HD 208E   440V/3/60HZ</t>
  </si>
  <si>
    <t>01098</t>
  </si>
  <si>
    <t>EVAPORADOR DE AIRE FORZADO MIPAL HD 346   440V/3/60HZ</t>
  </si>
  <si>
    <t>01104</t>
  </si>
  <si>
    <t>TERMOSTATO DIGITAL FULL GAUGE TC-910 RI 110/220V</t>
  </si>
  <si>
    <t>01107</t>
  </si>
  <si>
    <t>GAS REFRIGERANTE R-22 X 13.60 KG - JH</t>
  </si>
  <si>
    <t>01108</t>
  </si>
  <si>
    <t>GAS REFRIGERANTE R-22 X 13.60 KG - FLORON</t>
  </si>
  <si>
    <t>01109</t>
  </si>
  <si>
    <t>GAS REFRIGERANTE R-134A X 13.60 KG - FLORON</t>
  </si>
  <si>
    <t>01121</t>
  </si>
  <si>
    <t>EVAPORADOR DE AIRE FORZADO MIPAL HD 115E   220-380V/3/60HZ</t>
  </si>
  <si>
    <t>01122</t>
  </si>
  <si>
    <t>EVAPORADOR DE AIRE FORZADO MIPAL HD 086E   220-380V/3/60HZ</t>
  </si>
  <si>
    <t>01129</t>
  </si>
  <si>
    <t>PORTA FILTRO CERAMICO FBI-158  1 5/8  -  ARTICCO</t>
  </si>
  <si>
    <t>01150</t>
  </si>
  <si>
    <t>COMPRESOR SCROLLTECH HDM058 - 4.8 TR - R22  220V/3PH/60HZ</t>
  </si>
  <si>
    <t>01151</t>
  </si>
  <si>
    <t>COMPRESOR SCROLLTECH HRM032 - 2.7 TR - R22  220V/3PH/60HZ</t>
  </si>
  <si>
    <t>01153</t>
  </si>
  <si>
    <t>COMPRESOR SCROLL PERFORMER SZ185-9CAM, R404, 380V/3PH/60HZ</t>
  </si>
  <si>
    <t>01154</t>
  </si>
  <si>
    <t>UNIDAD CONDENSADORA DANFOSS HCM 018 B21Q - 1.5 HP 220V/3/60HZ</t>
  </si>
  <si>
    <t>01159</t>
  </si>
  <si>
    <t>UNIDAD CONDENSADORA DANFOSS HGM 072 B21Q - 6.0 HP 220V/3/60HZ</t>
  </si>
  <si>
    <t>01160</t>
  </si>
  <si>
    <t>COMPRESOR HERMETICO MANEUROP MT 040 - 3.5 HP  220V/3/60HZ</t>
  </si>
  <si>
    <t>01161</t>
  </si>
  <si>
    <t>UNIDAD CONDENSADORA DANFOSS HGM 100 B21Q - 9.0 HP 220V/3/60HZ</t>
  </si>
  <si>
    <t>01164</t>
  </si>
  <si>
    <t>COMPRESOR HERMETICO MANEUROP MT 022 - 2.0 HP  220V/1/60HZ</t>
  </si>
  <si>
    <t>01169</t>
  </si>
  <si>
    <t>TERMOMETRO DIGITAL DE BOLSILLO RAA-477 APLI</t>
  </si>
  <si>
    <t>011887</t>
  </si>
  <si>
    <t>01202</t>
  </si>
  <si>
    <t>UNIDAD CONDENSADORA DANFOSS HCM 028 B21N - 2.5 HP 220V/1/60HZ</t>
  </si>
  <si>
    <t>01204</t>
  </si>
  <si>
    <t>UNIDAD CONDENSADORA DANFOSS HGM 100 B21Q - 9.0 HP 380V/3/60HZ</t>
  </si>
  <si>
    <t>01211</t>
  </si>
  <si>
    <t>UNIDAD CONDENSADORA DANFOSS HGM 125 B21E - 10.5 HP 440V/3/60HZ</t>
  </si>
  <si>
    <t>01212</t>
  </si>
  <si>
    <t>UNIDAD CONDENSADORA DANFOSS HGM 160 B21E - 13.5 HP 440V/3/60HZ</t>
  </si>
  <si>
    <t>01216</t>
  </si>
  <si>
    <t>EVAPORADOR AIRE FORZADO MIPAL  HDHB 187E 220-380V/3/60HZ</t>
  </si>
  <si>
    <t>01218</t>
  </si>
  <si>
    <t>COMPRESOR SCROLL PERFORMER SZ185-4CC, R404, 440V/3PH/60HZ</t>
  </si>
  <si>
    <t>01223</t>
  </si>
  <si>
    <t>UNIDAD CONDENSADORA ELGIN - UCM2250TT - 2.5HP - 220V/3/60 - R22 - MT,  C-COPELAND</t>
  </si>
  <si>
    <t>01234</t>
  </si>
  <si>
    <t>COMPRESOR FRACCIONARIO ELGIN  ECP-1065  1/5 HP 220V/1/60 R-12</t>
  </si>
  <si>
    <t>01235</t>
  </si>
  <si>
    <t>COMPRESOR FRACCIONARIO ELGIN  ECP-1085  1/4 HP 220V/1/60 R-12</t>
  </si>
  <si>
    <t>01236</t>
  </si>
  <si>
    <t>COMPRESOR FRACCIONARIO ELGIN  ECP-1115  1/3 HP 220V/1/60 R-12</t>
  </si>
  <si>
    <t>01261</t>
  </si>
  <si>
    <t>COMPRESOR SCROLL SQ036KFA - 36000BTU - R22  220V/1PH/60HZ - LG</t>
  </si>
  <si>
    <t>01264</t>
  </si>
  <si>
    <t>COMPRESOR SCROLL SR061RBB - 60000BTU - R22  220V/3PH/60HZ - LG</t>
  </si>
  <si>
    <t>01278</t>
  </si>
  <si>
    <t>CUERPO VAL. ELECT. DANFOSS AKV 15-4 - 1 1/8" X 1 1/8" SOLD.</t>
  </si>
  <si>
    <t>01280</t>
  </si>
  <si>
    <t>BOBINA EXP. ELECT. DANFOSS AKV/AKVA 10,15 Y 20 24V/20W/60HZ.</t>
  </si>
  <si>
    <t>01281</t>
  </si>
  <si>
    <t>EKC-315A CONTROLADOR EVAPORADOR DX</t>
  </si>
  <si>
    <t>01282</t>
  </si>
  <si>
    <t>AKS 21M SENSOR UNIVERSAL (CABLE 2,5 M)</t>
  </si>
  <si>
    <t>01283</t>
  </si>
  <si>
    <t>AKS 3000 SENSOR DE PRESION 1/4" ABOCARDAR -1.0/12.0BAR</t>
  </si>
  <si>
    <t>01284</t>
  </si>
  <si>
    <t>BRIDAS DANFOSS PARA SOLDAR 3/8 - 027N1112</t>
  </si>
  <si>
    <t>01287</t>
  </si>
  <si>
    <t>UNIDAD CONDENSADORA DANFOSS HCM 018 B21N - 1.5 HP 220V/1/60HZ</t>
  </si>
  <si>
    <t>01299</t>
  </si>
  <si>
    <t>UNIDAD CONDENSADORA DANFOSS HCM 036 B21N - 3.0 HP 220V/1/60HZ</t>
  </si>
  <si>
    <t>01308</t>
  </si>
  <si>
    <t>COMPRESOR HERMETICO MANEUROP MTZ 036 - 3.0 HP  220V/3/60HZ</t>
  </si>
  <si>
    <t>01315</t>
  </si>
  <si>
    <t>EVAPORADOR MIPAL  BV 100A  220V/1/60HZ</t>
  </si>
  <si>
    <t>01316</t>
  </si>
  <si>
    <t>EVAPORADOR DE AIRE FORZADO MIPAL HDL 238A  440V/3/60HZ  DGC</t>
  </si>
  <si>
    <t>01334</t>
  </si>
  <si>
    <t>COMPRESOR SCROLL PERFORMER SM090-3VM, R22, 220V/3PH/60HZ</t>
  </si>
  <si>
    <t>01337</t>
  </si>
  <si>
    <t>COMPRESOR SCROLL PERFORMER SM120-3VM, R22, 220V/3PH/60HZ</t>
  </si>
  <si>
    <t>01346</t>
  </si>
  <si>
    <t>EVAPORADOR MIPAL  BV-064E  220V/1/60HZ</t>
  </si>
  <si>
    <t>01387</t>
  </si>
  <si>
    <t>MOTOVENTILADOR EBM PARA EVAP 230-380-440V/3/60HZ - 450MM HDHA/B</t>
  </si>
  <si>
    <t>01388</t>
  </si>
  <si>
    <t>COMPRESOR HERMETICO MANEUROP MT 080 - 7.0 HP  380V/3/60HZ</t>
  </si>
  <si>
    <t>01411</t>
  </si>
  <si>
    <t>EVAPORADOR AIRE FORZADO MIPAL HD 050E, MOTOR EBM 60HZ, 440V</t>
  </si>
  <si>
    <t>01427</t>
  </si>
  <si>
    <t>UNIDAD CONDENSADORA  DCD8L44-G  460/3</t>
  </si>
  <si>
    <t>01428</t>
  </si>
  <si>
    <t>UNIDAD CONDENSADORA DCD6L44-G  460/3</t>
  </si>
  <si>
    <t>01430</t>
  </si>
  <si>
    <t>EVAPORADOR DE AIRE FORZADO MODELO BV026E</t>
  </si>
  <si>
    <t>01431</t>
  </si>
  <si>
    <t>SERPENTIN DE EXPANSION DIRECTA PARA TUNEL DE ENFRIAMIENTO CODIGO ABE34X8</t>
  </si>
  <si>
    <t>01432</t>
  </si>
  <si>
    <t>RESISTENCIA PARA SERPENTIN ABE40X12BOC 2040</t>
  </si>
  <si>
    <t>01433</t>
  </si>
  <si>
    <t>JUEGO DE MANOMETRO APPLI PARTS DOBLE R410</t>
  </si>
  <si>
    <t>01451</t>
  </si>
  <si>
    <t>ELEMENTO TERMOSTATICO DANFOSS TEN-5 COD. 067B3298</t>
  </si>
  <si>
    <t>01452</t>
  </si>
  <si>
    <t>CUERPO DE VAL. EXP. DANFOSS TE-5 COD 067B4007 1/2"</t>
  </si>
  <si>
    <t>01688</t>
  </si>
  <si>
    <t>EVAPORADOR DANFOSS BLEH502BD 400V CR APE</t>
  </si>
  <si>
    <t>01742</t>
  </si>
  <si>
    <t>UNIDAD CONDENSADORA DANFOSS HCM 036 B20Q - 220V/3/60HZ</t>
  </si>
  <si>
    <t>01746</t>
  </si>
  <si>
    <t>GAS REFRIGERANTE R-409A X 13.60 KG - DONGYUE</t>
  </si>
  <si>
    <t>01768</t>
  </si>
  <si>
    <t>CAPACITOR 35-4B - QUALITY</t>
  </si>
  <si>
    <t>01769</t>
  </si>
  <si>
    <t>CAPACITOR 45-4E - QUALITY</t>
  </si>
  <si>
    <t>01770</t>
  </si>
  <si>
    <t>CAPACITOR 50-4E - QUALITY</t>
  </si>
  <si>
    <t>01782</t>
  </si>
  <si>
    <t>SEPARADOR ACEITE ROTAMIL OSD035H09 1 1/8</t>
  </si>
  <si>
    <t>01783</t>
  </si>
  <si>
    <t>TAPA LATERAL PARA HD MIPAL CON 02 TORNILLOS MARIPOSA</t>
  </si>
  <si>
    <t>01788</t>
  </si>
  <si>
    <t>COMPRESOR SCROLL SH300 120H0236 220V/3F/60HZ 25HP PARA R-410A</t>
  </si>
  <si>
    <t>01789</t>
  </si>
  <si>
    <t>COMPRESOR ROTATIVO ELGIN RECHI 44R292AGFJSC 12000BTU/H 220V 1F 60HZ R22</t>
  </si>
  <si>
    <t>01797</t>
  </si>
  <si>
    <t>CONDENSADORA VERTICAL - 36000 BTU - R410A - 220V/1PH/60HZ - GREE</t>
  </si>
  <si>
    <t>01800</t>
  </si>
  <si>
    <t>EQUIPO DE A/A MINI SPLIT FRIO SOLO - 18000 BTU - R410A - 220V/1PH/60HZ - GREE</t>
  </si>
  <si>
    <t>01802</t>
  </si>
  <si>
    <t>UNIDAD CONDENSADORA  COND. GELPHA M2-12GR60.3X, 220/380V, 60 HZ - BT  12.5 HP</t>
  </si>
  <si>
    <t>01816</t>
  </si>
  <si>
    <t>UNIDAD CONDENSADORA WITT WVCD35H22-G CON ACUMULADOR DE SUCCION  Y SEPARADOR DE ACEITE</t>
  </si>
  <si>
    <t>01838</t>
  </si>
  <si>
    <t>CONTRATO DE PRESTACIÓN DE SERVICIOS DE MANTENIMIENTO PREVENTIVO Y CORRECTIVO DEL SISTEMA DE MONITOREO DE TEMPERATURE SITRAD</t>
  </si>
  <si>
    <t>01845</t>
  </si>
  <si>
    <t>PANEL ISOPOL PREPINTADO 100 DZ20 BLA</t>
  </si>
  <si>
    <t>01851</t>
  </si>
  <si>
    <t>EVAPORADOR DOBLE FLUJO DE AIRE MIPAL BV 077 A, SIN DESHIELO, CON PINTURA</t>
  </si>
  <si>
    <t>01906</t>
  </si>
  <si>
    <t>EVAPORADOR MIPAL HDL 048E 220-380-440V/3F/60HZ - BLANCO C/DESHIELO ELÉCTRICO</t>
  </si>
  <si>
    <t>01932</t>
  </si>
  <si>
    <t xml:space="preserve">EVAPORADOR PISO TECHO GREE-R-22-220V/1PH/60HZ-60000BTU/HR GTH60D1HI  REEMPLAZO DE HNTF60 </t>
  </si>
  <si>
    <t>01933</t>
  </si>
  <si>
    <t>CONDENSADORA VERTICAL GREE - R22 - 220V/3PH/60HZ 60000BTU/HR  GHHN60NF1HO REEMPLAZO DE HW60M-F-</t>
  </si>
  <si>
    <t>01954</t>
  </si>
  <si>
    <t>ANTIVIBRADOR QVE - 5/8"- QUALITY</t>
  </si>
  <si>
    <t>01955</t>
  </si>
  <si>
    <t>CINTA BREA QTI-30 - QUALITY</t>
  </si>
  <si>
    <t>01957</t>
  </si>
  <si>
    <t>CONDENSADOR PARA EQUIPO DE A/A MINI SPLIT - 18000BTU - R410A - 220V/1PH/60HZ - GREE</t>
  </si>
  <si>
    <t>01964</t>
  </si>
  <si>
    <t>SERVICIO DE INSTALACION DE LAMAS</t>
  </si>
  <si>
    <t>01972</t>
  </si>
  <si>
    <t>ALFOMBRA DE DRENAJE ANTIDESLIZANTETERRACOTA-PRO-LITE- X ROLLO -91CMS X 6.20 MTS -184723</t>
  </si>
  <si>
    <t>01984</t>
  </si>
  <si>
    <t>01985</t>
  </si>
  <si>
    <t>RECUPERADOR DE GAS-220V/60HZ</t>
  </si>
  <si>
    <t>01995</t>
  </si>
  <si>
    <t>EVAPORADOR PISO TECHO - 60000 BTU - R-410 - 220V/1PH/60HZ - GREE</t>
  </si>
  <si>
    <t>01996</t>
  </si>
  <si>
    <t>CONDENSADOR VERTICAL - 60000 BTU - R-410 - 220V/3PH/60HZ - GREE</t>
  </si>
  <si>
    <t>02011</t>
  </si>
  <si>
    <t>EQUIPO DE A/A MINI SPLIT FRIO CALOR - 18000BTU - R410A - 220V/1PH/60HZ - GREE</t>
  </si>
  <si>
    <t>02038</t>
  </si>
  <si>
    <t>HELICE DE PLASTICO PARA MOTOR MI</t>
  </si>
  <si>
    <t>02056</t>
  </si>
  <si>
    <t>PANEL DE POLIESTIRENO ISO POL 50 - ANCHO ÚTIL X LARGO MAX X ESPESOR. ( 1.14 M X 12.0 M X 0.5MM)</t>
  </si>
  <si>
    <t>02057</t>
  </si>
  <si>
    <t>PANEL DE POLIESTIRENO ISO POL 75 - ANCHO ÚTIL X LARGO MAX X ESPESOR. ( 1.14 M X 12.0 M X 0.5MM)</t>
  </si>
  <si>
    <t>02058</t>
  </si>
  <si>
    <t>PANEL DE POLIESTIRENO ISO POL 100 - ANCHO ÚTIL X LARGO MAX X ESPESOR. ( 1.14 M X 12.0 M X 0.5MM)</t>
  </si>
  <si>
    <t>02059</t>
  </si>
  <si>
    <t>PANEL DE POLIESTIRENO ISO POL 120 - ANCHO ÚTIL X LARGO MAX X ESPESOR. ( 1.14 M X 12.0 M X 0.5MM)</t>
  </si>
  <si>
    <t>02060</t>
  </si>
  <si>
    <t>PANEL DE POLIESTIRENO ISO POL 150 - ANCHO ÚTIL X LARGO MAX X ESPESOR. ( 1.14 M X 12.0 M X 0.5MM)</t>
  </si>
  <si>
    <t>02061</t>
  </si>
  <si>
    <t>PANEL DE POLIESTIRENO ISO POL 200 - ANCHO ÚTIL X LARGO MAX X ESPESOR. ( 1.14 M X 12.0 M X 0.5MM)</t>
  </si>
  <si>
    <t>02062</t>
  </si>
  <si>
    <t>PANEL DE POLIESTIRENO ISO POL 250 - ANCHO ÚTIL X LARGO MAX X ESPESOR. ( 1.14 M X 12.0 M X 0.5MM)</t>
  </si>
  <si>
    <t>02067</t>
  </si>
  <si>
    <t>UNID. COND. OP-HGZ125D20E - COMPR. MTZ125 - 10.5HP - 440V/3PH/60HZ - R404/R507/R134A/R407C</t>
  </si>
  <si>
    <t>02068</t>
  </si>
  <si>
    <t>UNID. COND. OP-HGZ160D20Q - COMPR. MTZ160 - 13.5HP - 220V/3PH/60HZ - R404/R507/R134A/R407C</t>
  </si>
  <si>
    <t>02077</t>
  </si>
  <si>
    <t>ACEITE PARA BOMBA DE VACIO - 1 GALON - TRADE PRO</t>
  </si>
  <si>
    <t>02082</t>
  </si>
  <si>
    <t>UNIDAD PECOMARK USMB - 701 ECD - C.BITZER 4DES-7Y - 220-380V/3PH/60HZ - MT (+5°C/-30°C -R404A) - 4VENT.</t>
  </si>
  <si>
    <t>02088</t>
  </si>
  <si>
    <t>UNIDAD CONDENSADORA K3-15VR73.4X60HZ R 404A- 220V/380V -3PH/60HZ -BT - 15HP -GELPHA</t>
  </si>
  <si>
    <t>02089</t>
  </si>
  <si>
    <t>UNIDAD PECOMARK USMB - 1200 ECD - C.BITZER 4TES-12Y  440V/3PH/60HZ- MT (+5°C/-30°C - R404A) - 6VENT.</t>
  </si>
  <si>
    <t>02092</t>
  </si>
  <si>
    <t>UNID. COND. OP-HJZ036D20Q - COMPR. MTZ36 - 3.0HP - 220V/3PH/60HZ - R404/R507/R134A/R407C</t>
  </si>
  <si>
    <t>02093</t>
  </si>
  <si>
    <t>UNID. COND. HBP/MBP MODELO OP-HJM064D20Q CON COMP. MT64   3 X 220V, 60HZ  R-22(HCM064E21N)  5.5 HP - 115F0043</t>
  </si>
  <si>
    <t>02095</t>
  </si>
  <si>
    <t xml:space="preserve">UNIDAD DE CONDENSACION - OPTYMA - OP-HGM080D20Q - HBP/MBP - C/MT80 - 3 X 220V, 60HZ  R-22(HGM080E21Q)  7 HP - 115F0049 - DANFOSS </t>
  </si>
  <si>
    <t>02096</t>
  </si>
  <si>
    <t>UNID. COND. HBP/MBP MODELO OP-HGM100D20Q CON COMP. MT100   3 X 220V, 60HZ  R-22(HGM100E21Q)  9 HP</t>
  </si>
  <si>
    <t>02100</t>
  </si>
  <si>
    <t>UNID. COND. HBP/MBP MODELO OP-HGM160D20Q CON COMP. MT160   3 X 220V, 60HZ  R-22(HGM160E21Q)  13.5 HP - 115F0061</t>
  </si>
  <si>
    <t>02101</t>
  </si>
  <si>
    <t>02103</t>
  </si>
  <si>
    <t>EVR 25 1 1/8 PULG. SIN OPERACIÓN MANUAL</t>
  </si>
  <si>
    <t>02122</t>
  </si>
  <si>
    <t>VEHICULO DE PLACA F31-768</t>
  </si>
  <si>
    <t>02125</t>
  </si>
  <si>
    <t>GAS REFRIGERANTE R-507 X 11.3KG -AMUCOOL</t>
  </si>
  <si>
    <t>02133</t>
  </si>
  <si>
    <t>SOPORTE DE (12K Y 18K/BTU) P/ MONTAJE DE A/A – MOD. SB46 -17 3/4" X 13 3/4" - 300LBS-SMART ELECTRIC</t>
  </si>
  <si>
    <t>02134</t>
  </si>
  <si>
    <t>SOPORTE DE (24K/BTU) P/ MONTAJE DE A/A MOD. SB47 23 5/8"X 23 5/8" -500LBS -SMART ELECTRIC</t>
  </si>
  <si>
    <t>02151</t>
  </si>
  <si>
    <t>UNIDAD ONDENSADORA DE BAJO RUIDO MODELO HPZP064 HBP/MBP, 380/3F/60HZ PARA R-404/R-507/R-134 DE 5.5 HP</t>
  </si>
  <si>
    <t>02154</t>
  </si>
  <si>
    <t>UNIDAD PECOMARK USMB - 1500 ECD - C.BITZER 4PES-15Y  440V/3PH/60HZ- MT (+5°C/-30°C - R404A) - 6VENT.</t>
  </si>
  <si>
    <t>02155</t>
  </si>
  <si>
    <t>MOTOVENTILADOR ROTOR EXTERNO S6D710-AH03-03, 220V/380-440V/3PH/60HZ CON REJILLA</t>
  </si>
  <si>
    <t>02156</t>
  </si>
  <si>
    <t>MOTOVENTILADOR AXIAL S4D350-BN08-31, 220V/380-440V/3PH/60HZ ROTOR EXTERNO  - C/REJILLA - FLUJO A</t>
  </si>
  <si>
    <t>02159</t>
  </si>
  <si>
    <t xml:space="preserve">MOTOVENTILADOR AXIAL S4E350-AO02-98, 220V/1PH/60HZ ROTOR EXTERNO - C/REJILLA </t>
  </si>
  <si>
    <t>02162</t>
  </si>
  <si>
    <t>UNIDAD PECOMARK USMB - 1000 ECD - C.BITZER 4VES-10Y - 440V/3PH/60HZ - MT (+5°C/-30°C - R404A) -6 VENT.</t>
  </si>
  <si>
    <t>02163</t>
  </si>
  <si>
    <t>UNIDAD PECOMARK USMB - 2000 ECD - C.BITZER 4NES-20Y - 440V/3PH/60HZ - MT (+5°C/-30°C - R404A) -6 VENT.</t>
  </si>
  <si>
    <t>02171</t>
  </si>
  <si>
    <t>UNION ANGULAR TRIPLE 295 F102815 - CAFF</t>
  </si>
  <si>
    <t>02176</t>
  </si>
  <si>
    <t>MT. ZOCALO DE PVC C/LABIOS FLEXIBLES 293 F102810 - CAFF</t>
  </si>
  <si>
    <t>02183</t>
  </si>
  <si>
    <t>PANELES ISOPOL 75 - POLIESTIRENO (ANCHO UTIL 1.14M)</t>
  </si>
  <si>
    <t>02201</t>
  </si>
  <si>
    <t>RESISTENCIA PARA EVAPORADOR MIPAL MI 018</t>
  </si>
  <si>
    <t>02204</t>
  </si>
  <si>
    <t>PUERTA PIVOTANTE SIN LLAVE COD PSS01 +0°C 1000 X 2000 MEDIDAS LUZ -INFRACA</t>
  </si>
  <si>
    <t>02205</t>
  </si>
  <si>
    <t>PUERTA PIVOTANTE SIN LLAVE COD PSG01 -20°C 1000 X 2000 MEDIDAS LUZ-INFRACA</t>
  </si>
  <si>
    <t>02206</t>
  </si>
  <si>
    <t>PUERTA PIVOTANTE SIN LLAVE COD PIF01 -40°C 1000 X 2000 MEDIDAS LUZ-INFRACA</t>
  </si>
  <si>
    <t>02207</t>
  </si>
  <si>
    <t>PUERTA CORREDERA ST002 +0°C COD  CF2AS01 1200 X 2200 MEDIDAS LUZ -INFRACA</t>
  </si>
  <si>
    <t>02208</t>
  </si>
  <si>
    <t xml:space="preserve">PUERTA CORREDERA ST002 -20°C COD  CF2AG01 1200 X 2200 MEDIDAS LUZ - INFRACA </t>
  </si>
  <si>
    <t>02209</t>
  </si>
  <si>
    <t>PUERTA CORREDERA ST002 +0°C COD  CF2AS01 1500 X 2400 MEDIDAS LUZ -INFRACA</t>
  </si>
  <si>
    <t>02210</t>
  </si>
  <si>
    <t>PUERTA CORREDERA ST002 -20°C COD  CF2AG01 1500 X 2400 MEDIDAS LUZ - INFRACA</t>
  </si>
  <si>
    <t>02211</t>
  </si>
  <si>
    <t xml:space="preserve">PUERTA CORREDERA ST002 +0°C COD  CF2AS01 2000 X 2600 MEDIDAS LUZ- INCLUYE TIRADOR EN HOJA-INFRACA </t>
  </si>
  <si>
    <t>02212</t>
  </si>
  <si>
    <t>PUERTA CORREDERA ST002 -20°C COD  CF2AG01 2000 X 2600 MEDIDAS LUZ - INCLUYE TIRADOR EN HOJA-INFRACA</t>
  </si>
  <si>
    <t>02220</t>
  </si>
  <si>
    <t>PANELES ISOPOL 50 -POLIESTIRENO (ANCHO UTIL 1.14M)</t>
  </si>
  <si>
    <t>02221</t>
  </si>
  <si>
    <t>PANELES ISOPOL 150 - POLIESTIRENO (ANCHO UTIL 1.14M)</t>
  </si>
  <si>
    <t>02222</t>
  </si>
  <si>
    <t>PANELES ISOPOL 200 - POLIESTIRENO (ANCHO UTIL 1.14M)</t>
  </si>
  <si>
    <t>02223</t>
  </si>
  <si>
    <t>PANELES ISOPOL 250 - POLIESTIRENO (ANCHO UTIL 1.14M)</t>
  </si>
  <si>
    <t>02225</t>
  </si>
  <si>
    <t>02226</t>
  </si>
  <si>
    <t>02227</t>
  </si>
  <si>
    <t>PRESOSTATO DE BAJA CON RESET MANUAL; SIN CAPILAR P77BCA-13000C-PEN</t>
  </si>
  <si>
    <t>02228</t>
  </si>
  <si>
    <t>PRESOSTATO DE ALTA CON RESET MANUAL; SIN CAPILAR P77BEA-13500C-PENN</t>
  </si>
  <si>
    <t>02229</t>
  </si>
  <si>
    <t>02230</t>
  </si>
  <si>
    <t>BRACKETS DE MONTAJE PRESOSTATOS</t>
  </si>
  <si>
    <t>02231</t>
  </si>
  <si>
    <t>PRESOSTATO DIFERENCIAL DE ACEITE ; SIN CAPILAR P128AA-2C</t>
  </si>
  <si>
    <t>02232</t>
  </si>
  <si>
    <t>SWITCH DE FLUJO NEMA 3, 1", INCLUYE KIT DE PALETAS HASTA 6" F261KAH-V01C-PEN</t>
  </si>
  <si>
    <t>02233</t>
  </si>
  <si>
    <t>UNIDAD CONDENSADORA ELGIN - UCMB4200TT - 2.0HP - 220V/3/60 -R 404  MT - BT, C-COPELAND</t>
  </si>
  <si>
    <t>02234</t>
  </si>
  <si>
    <t>UNIDAD CONDENSADORA ELGIN - UCMB4300TT - 3.0HP - 220V/3/60 -  R 404 - MT - BT, C-COPELAND</t>
  </si>
  <si>
    <t>02235</t>
  </si>
  <si>
    <t>UNIDAD CONDENSADORA ELGIN - UCMB4400TT - 4.0HP - 220V/3/60 -R 404  - MT - BT, C-COPELAND</t>
  </si>
  <si>
    <t>02236</t>
  </si>
  <si>
    <t>UNIDAD CONDENSADORA ELGIN - UCMB4500TT - 5.0HP - 220V/3/60 - R 404 - MT - BT, C-COPELAND</t>
  </si>
  <si>
    <t>02237</t>
  </si>
  <si>
    <t>UNIDAD CONDENSADORA ELGIN - UCM 2500JTI 5.0HP - 380-440V/3/60HZ  - R22 MT COPELAND</t>
  </si>
  <si>
    <t>02239</t>
  </si>
  <si>
    <t>UNIDAD CONDENSADORA ELGIN - UCM 2300JTI 3.0HP - 380-440V/3/60HZ - R22 MT COPELAND</t>
  </si>
  <si>
    <t>02240</t>
  </si>
  <si>
    <t>UNIDAD CONDENSADORA ELGIN - UCB 4300JT 3.0HP - 380-440V/3/60HZ -R 404 COMPRESOR COPELAND</t>
  </si>
  <si>
    <t>02241</t>
  </si>
  <si>
    <t>UNIDAD CONDENSADORA ELGIN - UCB 4400JT 4.0HP - 380-440V/3/60HZ - R 404 COMPRESOR COPELAND</t>
  </si>
  <si>
    <t>02242</t>
  </si>
  <si>
    <t>UNIDAD CONDENSADORA ELGIN - UCB 4500JTC 5.0HP - 380-440V/3/60HZ - R 404 COMPRESOR ELGIN</t>
  </si>
  <si>
    <t>02243</t>
  </si>
  <si>
    <t xml:space="preserve">PUERTA CORREDERA ST-002 +0ºC CON 1000 MM PLANCHA ESTRIADA 1300L X 2220H </t>
  </si>
  <si>
    <t>02244</t>
  </si>
  <si>
    <t>PUERTA PIVOTANTE INDUSTRIAL -25ºC C/PLANCHA ESTRIADA 1000M 1500L  X 2200H</t>
  </si>
  <si>
    <t>02253</t>
  </si>
  <si>
    <t>FILTRO SECADOR APPLI PARTS 165 5/8 FLARE APFD-165</t>
  </si>
  <si>
    <t>02268</t>
  </si>
  <si>
    <t>RESISTENCIA ELECTRICA  Ø 6MM X  2540MM DE LONGITUD  TUBULAR BLINDADO 1400 WATTS X 440 VOLTIOS ACERO INOXIDABLE EN U</t>
  </si>
  <si>
    <t>02269</t>
  </si>
  <si>
    <t>VISOR QSG 78 -QUALITY</t>
  </si>
  <si>
    <t>02270</t>
  </si>
  <si>
    <t>BISAGRA ESTANDAR PARA PUERTA QKH-6 - QUALITY</t>
  </si>
  <si>
    <t>02294</t>
  </si>
  <si>
    <t>UNIDAD PECOMARK USMB -300 ECD - C. BITZER 2CES-3Y - 220-380V/3PH/60HZ - BT (-15°C/-40°C - R404A)</t>
  </si>
  <si>
    <t>02295</t>
  </si>
  <si>
    <t>UNIDAD PECOMARK USMB -701 ECD - C. BITZER 4DES-7Y - 440V/3PH/60HZ - MT (+5°C/-30°C - R404A)</t>
  </si>
  <si>
    <t>02299</t>
  </si>
  <si>
    <t>UNIDAD CONDENSADORA HJM022 1.8 HP 220  3F -R22</t>
  </si>
  <si>
    <t>02310</t>
  </si>
  <si>
    <t>UNID. COND. USMB - 1200 ECD - C BITZER 4TES - 12Y - 220V - 380V / 3PH / 60HZ - MT (+5C/ - 30C - R404A) 6VENT</t>
  </si>
  <si>
    <t>02325</t>
  </si>
  <si>
    <t>UNIDAD CONDENSADORA MANEUROP 10.5 HP 440V/3F/60HZ- TIANYICOOL</t>
  </si>
  <si>
    <t>02338</t>
  </si>
  <si>
    <t>UNIDAD DE CONDENSACION DORIN TIPO SEMI HERMÉTICA DE 15 HP MOD AU2-H1501CS 220-380 VOLTIOS TRIFASICO,60 HZ PARA R-134  INCLUYE CONTROL DE ALTA Y BAJA PRESION SAGINOMIYA</t>
  </si>
  <si>
    <t>02340</t>
  </si>
  <si>
    <t>COMPRESOR 6DJNF11ME-TSK-800</t>
  </si>
  <si>
    <t>02343</t>
  </si>
  <si>
    <t>EQUIPO DE A/A MINI SPLIT FRIO CALOR - 18000BTU - R410A - 220V/1PH/60HZ - TEMP BLUE</t>
  </si>
  <si>
    <t>02346</t>
  </si>
  <si>
    <t>EVAPORADOR DE 12000 BTU - R22 - GREE</t>
  </si>
  <si>
    <t>02347</t>
  </si>
  <si>
    <t>CONDENSADOR DE 12000 BTU - R410 - GREE</t>
  </si>
  <si>
    <t>02348</t>
  </si>
  <si>
    <t>ESPUMANTE  LIMPIADOR DE SERPENTINES- 18OZ - QL2770- QWIKCLEAN</t>
  </si>
  <si>
    <t>02349</t>
  </si>
  <si>
    <t>BLOQUE SERPENTIN 110KW - 7°C DESHIELO ELECTRICO</t>
  </si>
  <si>
    <t>02350</t>
  </si>
  <si>
    <t>BLOQUE SERPENTIN 130KW 0°C DESHIELO NATURAL</t>
  </si>
  <si>
    <t>02351</t>
  </si>
  <si>
    <t>CONDENSADOR 231KW CON 3 VENTILADORES X 440V</t>
  </si>
  <si>
    <t>02352</t>
  </si>
  <si>
    <t>UNIDAD CONDENSADORA BOHN FBLV5000M6D-SALAA C/ COMPRESOR COPELAND DISCUS SEMIHERMETICO 440V/60HZ/3PH, 507</t>
  </si>
  <si>
    <t>02353</t>
  </si>
  <si>
    <t>UNIDAD CONDENSADORA BOHN FBLV3000M6D - SALAA  CON COMPRESOR COPELAND DISCUS SEMIHERMETICO 440V/60HZ/3PH - 507</t>
  </si>
  <si>
    <t>02354</t>
  </si>
  <si>
    <t>UNIDAD CONDENSADORA  BOHN - 15HP - MBDX1500M6D C/ COMPRESOR COPELAND DISCUS SEMIHERMETICO 440/60HZ/3PH -R507</t>
  </si>
  <si>
    <t>02356</t>
  </si>
  <si>
    <t>COMPRESOR SEMIHERMETICO 20 HP - 4DBNR20ME-TSK COPELAND DISCUS 440V/60HZ/3PH - R507</t>
  </si>
  <si>
    <t>02357</t>
  </si>
  <si>
    <t>COMPRESOR SEMIHERMETICO 25HP -4DHNR22METSK COPELAND DISCUS 440V/60HZ/3PH/ - R507</t>
  </si>
  <si>
    <t>02358</t>
  </si>
  <si>
    <t>COMPRESOR SEMIHERMETICO 30 HP - 4DJNR28ME-TSK COPELAND DISCUS 440/60HZ/3PH -R507</t>
  </si>
  <si>
    <t>02359</t>
  </si>
  <si>
    <t>COMPRESOR SEMIHERMETICO 35HP 6DHNR35ME - TSK COPELAND DISCUS - 440V/60HZ/3PH -R507</t>
  </si>
  <si>
    <t>02360</t>
  </si>
  <si>
    <t>COMPRESOR SEMIHERMETICO 6DJNR40ME-TSN COPELAND DISCUS 440/60HZ/3PH/ - R507</t>
  </si>
  <si>
    <t>02361</t>
  </si>
  <si>
    <t>COMPRESOR SEMIHERMETICO 50HP 6DUNR49ME - AWD COPELAND DISCUS 440V/60HZ/3PH -R507</t>
  </si>
  <si>
    <t>02362</t>
  </si>
  <si>
    <t>COMPRESOR SEMIHERMETICO 60HP 8DS3R67ME-TSK COPELAND DISCUS 440V/60HZ/3PH -R507</t>
  </si>
  <si>
    <t>02363</t>
  </si>
  <si>
    <t>EVAPORADOR BOHN - BME620CA - 208 - 230V/3PH/60HZ-DESHIELO ELECTRICO</t>
  </si>
  <si>
    <t>02364</t>
  </si>
  <si>
    <t>EVAPORADOR BOHN - BME520CA - 208-230V/3PH/60HZ - DESHIELO ELECTRICO</t>
  </si>
  <si>
    <t>02365</t>
  </si>
  <si>
    <t>MOTOR 1,5HP 230V / 460V/3/60HZ 1140RPM CE//CCW - PARA BOHN</t>
  </si>
  <si>
    <t>02366</t>
  </si>
  <si>
    <t>VENTILADOR 30" - 5 HOJAS 26° CW -PARA BOHN</t>
  </si>
  <si>
    <t>02367</t>
  </si>
  <si>
    <t>MOTOR DE 1/4HP 460V/3PH/60HZ 1075RPM CW - PARA BOHN</t>
  </si>
  <si>
    <t>02368</t>
  </si>
  <si>
    <t>VENTILADOR 18" - 4 HOJAS CW - PARA BOHN</t>
  </si>
  <si>
    <t>02369</t>
  </si>
  <si>
    <t>UNIDAD CONDENSADORA PECOMARK USMB -1500 ECD - C. BITZER 4PES-15Y - 220V/3PH/60HZ - MT (+5°C/-30°C - R404A) -6VENT.</t>
  </si>
  <si>
    <t>02378</t>
  </si>
  <si>
    <t>COMPRESOR  HERMETICO COPELAND CR42K6E-TF5-775  3.5HP -R22  - 220/ 3/60HZ - MEDIA</t>
  </si>
  <si>
    <t>02380</t>
  </si>
  <si>
    <t>COMPRESOR BITZER ECOLINE 4DES-7Y-20D 220-380V/3/60HZ</t>
  </si>
  <si>
    <t>02383</t>
  </si>
  <si>
    <t>COMPRESOR BITZER ECOLINE 4VES-10Y-40D 440V/3/60HZ</t>
  </si>
  <si>
    <t>02384</t>
  </si>
  <si>
    <t>COMPRESOR BITZER ECOLINE 4TES-12Y-20D 220-380V/3/60HZ</t>
  </si>
  <si>
    <t>02386</t>
  </si>
  <si>
    <t>COMPRESOR BITZER ECOLINE 4PES-15Y-20D 220-380V/3/60HZ</t>
  </si>
  <si>
    <t>02388</t>
  </si>
  <si>
    <t>COMPRESOR BITZER ECOLINE 4NES-20Y-20P 220V/3/60HZ</t>
  </si>
  <si>
    <t>02389</t>
  </si>
  <si>
    <t>COMPRESOR BITZER ECOLINE 4NES-20Y-40P 440V/3/60HZ</t>
  </si>
  <si>
    <t>02407</t>
  </si>
  <si>
    <t>TERMOSTATO DIGITAL SI PROGRAMABLE - TH-AC10 - EVERWELL</t>
  </si>
  <si>
    <t>02441</t>
  </si>
  <si>
    <t>COMPRESOR  DANFOSS SH090A4ALC 380V/3PH/50HZ - 460V/3PH/60HZ R410A</t>
  </si>
  <si>
    <t>02444</t>
  </si>
  <si>
    <t>IR A CODIGO 1368 -MOTOVENTILADOR AXIAL CL300EYCEE 1/10HP 220V/1F/50-60HZ C/REJILLA – EVAP</t>
  </si>
  <si>
    <t>02472</t>
  </si>
  <si>
    <t>PERFIL EN PVC 294-10 PARA PANEL 100MM - FI02813 - CAFF X PIEZA DE 3 METROS</t>
  </si>
  <si>
    <t>02476</t>
  </si>
  <si>
    <t>COMPRESOR HERMÉTICO COPELAND CS12K6E-PFV - 2HP - 404A - 220V/2HP/60HZ - MEDIA</t>
  </si>
  <si>
    <t>02477</t>
  </si>
  <si>
    <t>COMPRESOR HERMÉTICO COPELAND CS18KAE-TF5 - 3HP - 404 A - 220V/3PH/60HZ - MEDIA</t>
  </si>
  <si>
    <t>02479</t>
  </si>
  <si>
    <t>COMPRESOR HERMÉTICO COPELAND CS27K6E -TF5 - 4HP - R404A - 220V/3PH/60HZ - MEDIA</t>
  </si>
  <si>
    <t>02480</t>
  </si>
  <si>
    <t>COMPRESOR HERMÉTICO COPELAND CS27K6E-TFD - 4HP - R404A - 460V/3PH/60HZ - MEDIA</t>
  </si>
  <si>
    <t>02481</t>
  </si>
  <si>
    <t>COMPRESOR HERMÉTICO COPELAND CS33KAE -TF5 - 5HP - 404 A - 220V/5PH/60HZ - MEDIA</t>
  </si>
  <si>
    <t>02482</t>
  </si>
  <si>
    <t>COMPRESOR HERMÉTICO COPELAND CS33K6E-TFD - 5HP - R404A - 460V/3PH/60HZ - MEDIA</t>
  </si>
  <si>
    <t>02483</t>
  </si>
  <si>
    <t>COMPRESOR HERMETICO COPELAND CR53KQMTF5 - 4HP - R22 -  220V/3PH/60HZ - MEDIA</t>
  </si>
  <si>
    <t>02487</t>
  </si>
  <si>
    <t>COMPRESOR HERMETICO MANEUROP MTZ040  R-134A/404A/R-507 - 220V/3PH/60HZ - 3.5HP</t>
  </si>
  <si>
    <t>02489</t>
  </si>
  <si>
    <t>COMPRESOR HERMETICO MANEUROP MTZ056  R-134A/404A/R-507 - 220V/3PH/60HZ - 5 HP</t>
  </si>
  <si>
    <t>02490</t>
  </si>
  <si>
    <t>COMPRESOR HERMETICO MANEUROP MTZ056  R-134A/404A/R-507 - 440V/3PH/60HZ - 4.7HP</t>
  </si>
  <si>
    <t>02502</t>
  </si>
  <si>
    <t>COMPRESOR HERMETICO MANEUROP MTZ072 - 220/3/60 - R-134A/404A/R-507</t>
  </si>
  <si>
    <t>02503</t>
  </si>
  <si>
    <t>COMPRESOR HERMETICO MANEUROP MTZ072 - 440/3/60 - R-134A/404A/R-507</t>
  </si>
  <si>
    <t>02504</t>
  </si>
  <si>
    <t>02506</t>
  </si>
  <si>
    <t>COMPRESOR HERMETICO MANEUROP MTZ144 - 440/3/60 - R-134A/404A/R-507</t>
  </si>
  <si>
    <t>02507</t>
  </si>
  <si>
    <t>COMPRESOR HERMETICO DANFOSS MTZ160 - 13.5HP - 220V/3F/60HZ - R-134A/404A/507A/407C (NO INC. VALV. V02/V04 Y RESIST. DE CARTER)</t>
  </si>
  <si>
    <t>02510</t>
  </si>
  <si>
    <t>IR A CODIGO 2562 - CAPACITOR - 15X440 - 15 MFD X 370 - 440 VAC - EVERWELL</t>
  </si>
  <si>
    <t>02519</t>
  </si>
  <si>
    <t>MINI BOMBA DE CONDENSADO - 220 -240V - 1PH 50/60HZ - CP-MOP - EVERWELL</t>
  </si>
  <si>
    <t>02520</t>
  </si>
  <si>
    <t>PANELES ISOPOL 50MM - POLIESTIRENO (ANCHO UTIL 1.14M)</t>
  </si>
  <si>
    <t>02521</t>
  </si>
  <si>
    <t>PANELES ISOPOL 150MM - POLIESTIRENO (ANCHO UTIL 1.14M)</t>
  </si>
  <si>
    <t>02522</t>
  </si>
  <si>
    <t>PANELES ISOPOL 200MM - POLIESTIRENO (ANCHO UTIL 1.14M)</t>
  </si>
  <si>
    <t>02523</t>
  </si>
  <si>
    <t>MANOMETRO PARA R410A, R22, R404A - 500PSI -  SIN  GLICERINA - PARA BAJA PRESION - SPG250 - SMART ELECTRIC</t>
  </si>
  <si>
    <t>02525</t>
  </si>
  <si>
    <t>UNIDAD CONDENSADORA HJZ040D20Q/115F0090///  MARCA: DANFOSS / R134A /220/3/60</t>
  </si>
  <si>
    <t>02533</t>
  </si>
  <si>
    <t>UNID. COND. OP-HJZ019D20N - COMPR. MTZ18 - 1.5HP - 220V/1PH/60HZ - R404/R507/R134A/R407C</t>
  </si>
  <si>
    <t>02536</t>
  </si>
  <si>
    <t>02540</t>
  </si>
  <si>
    <t>UNID. COND. OP-HGZ160D20E - COMPR. MTZ160 - 13.5HP - 440V/3PH/60HZ - R404/R507/R134A/R407C</t>
  </si>
  <si>
    <t>02542</t>
  </si>
  <si>
    <t>CANAL "C" PREPINTADO 40MMX50MMX40MMX3000MM</t>
  </si>
  <si>
    <t>02543</t>
  </si>
  <si>
    <t>CANAL "C" PREPINTADO 40MMX80MMX40MMX3000MM</t>
  </si>
  <si>
    <t>02544</t>
  </si>
  <si>
    <t>CANAL "C" PREPINTADO 40MMX150MMX40MMX3000MM</t>
  </si>
  <si>
    <t>02545</t>
  </si>
  <si>
    <t>CANAL "C" PREPINTADO 40MMX100MMX40MMX3000MM</t>
  </si>
  <si>
    <t>02546</t>
  </si>
  <si>
    <t>ANGULO EXTERIOR  PREPINTADO 40MMX40MMX3000MM</t>
  </si>
  <si>
    <t>02547</t>
  </si>
  <si>
    <t>ANGULO INTERIOR PREPINTADO 40MMX40MMX3000MM</t>
  </si>
  <si>
    <t>02548</t>
  </si>
  <si>
    <t>ANGULO EXTERIOR PREPINTADO 190MMX40MMX3000MM</t>
  </si>
  <si>
    <t>02549</t>
  </si>
  <si>
    <t>ANGULO EXTERIOR PREPINTADO 140MMX40MMX3000MM</t>
  </si>
  <si>
    <t>02554</t>
  </si>
  <si>
    <t>GAS REFRIGERANTE  FREGAS REFRIGERANTE  FREON 134A - 340 GR CHEMOURS -CAJA DE 12 - SIN VALVULA - MEXICO</t>
  </si>
  <si>
    <t>02557</t>
  </si>
  <si>
    <t>CONDENSADOR DE MINI SPLIT - 24000 BTU - R410A - 220V/1PH/60HZ - TEMP BLUE</t>
  </si>
  <si>
    <t>02558</t>
  </si>
  <si>
    <t>EVAPORADOR DE MINI SPLIT - 24000 BTU - R410A - 220V/1PH/60HZ - TEMP BLUE</t>
  </si>
  <si>
    <t>02560</t>
  </si>
  <si>
    <t>GAS REFRIGERANTE FREON 123 -CHEMOURS X 45.4 KG</t>
  </si>
  <si>
    <t>02574</t>
  </si>
  <si>
    <t>UNIDAD CONDENSADORA KITCOLD DE 12 HP KO120A7MN2HL00 220V/3/60HZ</t>
  </si>
  <si>
    <t>02594</t>
  </si>
  <si>
    <t>EASYPROG VERSION 03 - LLAVE DE PROGRAMACION</t>
  </si>
  <si>
    <t>02596</t>
  </si>
  <si>
    <t>02599</t>
  </si>
  <si>
    <t>COMPRESOR BITZER ECOLINE 6GE-34Y-40P 440V/3/60HZ</t>
  </si>
  <si>
    <t>02600</t>
  </si>
  <si>
    <t>COMPRESOR BITZER ECOLINE 6FE-50Y -40P 440V/3/60HZ</t>
  </si>
  <si>
    <t>02601</t>
  </si>
  <si>
    <t>UNIDAD CONDENSADORA USMB - 501 ECD - C. BITZER 4FES-5Y -440V/3PH/60HZ - MT (+5°C/-30°C - R404A)</t>
  </si>
  <si>
    <t>02603</t>
  </si>
  <si>
    <t>UNIDAD CONDENSADORA USMB 5000 ECD - C. BITZER 6FE-50Y - 440V/3PH/60HZ - MT (+5°C/-30°C -R404A)</t>
  </si>
  <si>
    <t>02604</t>
  </si>
  <si>
    <t>UNIDAD PECOMARK TRT-6HE-28Y - BITZER 440V/3PH/60HZ - BT (-15°C/-40°C - R404A)</t>
  </si>
  <si>
    <t>02606</t>
  </si>
  <si>
    <t>UNIDAD CONDENSADORA USBB 700 ECD - C. BITZER 4VES-7Y - 220-380V/3PH/60HZ - BT (-15°C/-40°C -R404A)</t>
  </si>
  <si>
    <t>02607</t>
  </si>
  <si>
    <t>UNID. COND. USMB -1000 ECD - C. BITZER 4PES-12Y - 220-380V/3PH/60HZ - BT (-15°C/-40°C - R404A)</t>
  </si>
  <si>
    <t>02608</t>
  </si>
  <si>
    <t>UNID. COND. USMB -1000 ECD - C. BITZER 4NES-14Y - 220-380V/3PH/60HZ - BT (-15°C/-40°C - R404A)</t>
  </si>
  <si>
    <t>02611</t>
  </si>
  <si>
    <t>ELMENTO TERMOSTATICO  DANFOSS - TEN-12 -  067B3232</t>
  </si>
  <si>
    <t>02614</t>
  </si>
  <si>
    <t>PURIFICADOR WELLISAIR-WADU-02</t>
  </si>
  <si>
    <t>02615</t>
  </si>
  <si>
    <t>CARTUCHO PARA PURIFICADOR WELLISAIR</t>
  </si>
  <si>
    <t>02626</t>
  </si>
  <si>
    <t>MONIVOLT II - FULL GAUGE</t>
  </si>
  <si>
    <t>02628</t>
  </si>
  <si>
    <t>MODULO VALVULA DE EXPANSION SB94 -4,00MM - FULL GAUGE</t>
  </si>
  <si>
    <t>02630</t>
  </si>
  <si>
    <t>PANEL DE POLIESTIRENO THERMOMURO X 12.00MT X 1.15MT X 50MM    / PRECOR</t>
  </si>
  <si>
    <t>02631</t>
  </si>
  <si>
    <t>PANEL POLIESTIRENO ISOPOL POL 150MM 1.14MT DE ANCHO</t>
  </si>
  <si>
    <t>02632</t>
  </si>
  <si>
    <t>PANEL DE POLIESTIRENO THERMOMURO X 12.00MT X 1.15MT X 200MM    / PRECOR</t>
  </si>
  <si>
    <t>02638</t>
  </si>
  <si>
    <t>CONDENSADOR CDR 188  440V/3F/60HZ - MIPAL</t>
  </si>
  <si>
    <t>02639</t>
  </si>
  <si>
    <t>UNIDAD CONDENSADORA KITCOLD DE 1.8 HP KO018A7MN2HL00 MEDIA TEMP. COMP SEMIH 220V/3F/60HZ R404/R507</t>
  </si>
  <si>
    <t>02640</t>
  </si>
  <si>
    <t>UNIDAD CONDENSADORA KITCOLD DE 3 HP KO030A7MN2HL00 MEDIA TEMP. COMP SEMIH 220V/3F/60HZ R404/R507</t>
  </si>
  <si>
    <t>02641</t>
  </si>
  <si>
    <t>UNIDAD CONDENSADORA KITCOLD DE 4 HP KO040A7MN2HL00 MEDIA TEMP. COMP SEMIH 220V/3F/60HZ R404/R507</t>
  </si>
  <si>
    <t>02642</t>
  </si>
  <si>
    <t>UNIDAD CONDENSADORA KITCOLD DE 5 HP KO050A7MN2HL00 MEDIA TEMP. COMP SEMIH 220V/3F/60HZ R404/R507</t>
  </si>
  <si>
    <t>02643</t>
  </si>
  <si>
    <t>UNIDAD CONDENSADORA KITCOLD DE 7.5 HP KO075A7MN2HL00 MEDIA TEMP. COMP SEMIH 220V/3F/60HZ R404/R507</t>
  </si>
  <si>
    <t>02644</t>
  </si>
  <si>
    <t>UNIDAD CONDENSADORA KITCOLD DE 12 HP KO100A7MN2HL00 MEDIA TEMP. COMP SEMIH 220V/3F/60HZ R404/R507</t>
  </si>
  <si>
    <t>02645</t>
  </si>
  <si>
    <t>UNIDAD CONDENSADORA KITCOLD DE 15 HP KO150A7MN2HL00 MEDIA TEMP. COMP SEMIH 220V/3F/60HZ R404/R507</t>
  </si>
  <si>
    <t>02646</t>
  </si>
  <si>
    <t>UNIDAD CONDENSADORA KITCOLD DE 20 HP KO200A7MN2HL00 MEDIA TEMP. COMP SEMIH 220V/3F/60HZ R404/R507</t>
  </si>
  <si>
    <t>02647</t>
  </si>
  <si>
    <t>UNIDAD CONDENSADORA KITCOLD DE 1.8 HP KO018A7AN2HL00 ALTA TEMP. COMP SEMIH 220V/3F/60HZ R404/R507</t>
  </si>
  <si>
    <t>02648</t>
  </si>
  <si>
    <t>UNIDAD CONDENSADORA KITCOLD DE 3 HP KO030A7AN2HL00 ALTA TEMP. COMP SEMIH 220V/3F/60HZ R404/R507</t>
  </si>
  <si>
    <t>02649</t>
  </si>
  <si>
    <t>UNIDAD CONDENSADORA KITCOLD DE 4 HP KO040A7AN2HL00 ALTA TEMP. COMP SEMIH 220V/3F/60HZ R404/R507</t>
  </si>
  <si>
    <t>02650</t>
  </si>
  <si>
    <t>UNIDAD CONDENSADORA KITCOLD DE 5 HP KO050A7AN2HL00 ALTA TEMP. COMP SEMIH 220V/3F/60HZ R404/R507</t>
  </si>
  <si>
    <t>02651</t>
  </si>
  <si>
    <t>UNIDAD CONDENSADORA KITCOLD DE 7.5 HP KO075A7AN2HL00 ALTA TEMP. COMP SEMIH 220V/3F/60HZ R404/R507</t>
  </si>
  <si>
    <t>02652</t>
  </si>
  <si>
    <t>UNIDAD CONDENSADORA KITCOLD DE 12 HP KO100A7AN2HL00 ALTA TEMP. COMP SEMIH 220V/3F/60HZ R404/R507</t>
  </si>
  <si>
    <t>02653</t>
  </si>
  <si>
    <t>UNIDAD CONDENSADORA KITCOLD DE 15 HP KO150A7AN2HL00 ALTA TEMP. COMP SEMIH 220V/3F/60HZ R404/R507</t>
  </si>
  <si>
    <t>02654</t>
  </si>
  <si>
    <t>UNIDAD CONDENSADORA KITCOLD DE 20 HP KO200A7AN2HL00 ALTA TEMP. COMP SEMIH 220V/3F/60HZ R404/R507</t>
  </si>
  <si>
    <t>02655</t>
  </si>
  <si>
    <t>UNIDAD CONDENSADORA KITCOLD DE 1.8 HP KO018A7BN2HL00 BAJA TEMP. COMP SEMIH 220V/3F/60HZ R404/R507</t>
  </si>
  <si>
    <t>02656</t>
  </si>
  <si>
    <t>UNIDAD CONDENSADORA KITCOLD DE 3 HP KO030A7BN2HL00 BAJA TEMP. COMP SEMIH 220V/3F/60HZ R404/R507</t>
  </si>
  <si>
    <t>02657</t>
  </si>
  <si>
    <t>UNIDAD CONDENSADORA KITCOLD DE 4 HP KO040A7BN2HL00 BAJA TEMP. COMP SEMIH 220V/3F/60HZ R404/R507</t>
  </si>
  <si>
    <t>02658</t>
  </si>
  <si>
    <t>UNIDAD CONDENSADORA KITCOLD DE 5 HP KO050A7BN2HL00 BAJA TEMP. COMP SEMIH 220V/3F/60HZ R404/R507</t>
  </si>
  <si>
    <t>02659</t>
  </si>
  <si>
    <t>UNIDAD CONDENSADORA KITCOLD DE 7.5 HP KO075A7BN2HL00 BAJA TEMP. COMP SEMIH 220V/3F/60HZ R404/R507</t>
  </si>
  <si>
    <t>02660</t>
  </si>
  <si>
    <t>UNIDAD CONDENSADORA KITCOLD DE 12 HP KO100A7BN2HL00 BAJA TEMP. COMP SEMIH 220V/3F/60HZ R404/R507</t>
  </si>
  <si>
    <t>02661</t>
  </si>
  <si>
    <t>UNIDAD CONDENSADORA KITCOLD DE 15 HP KO150A7BN2HL00 BAJA TEMP. COMP SEMIH 220V/3F/60HZ R404/R507</t>
  </si>
  <si>
    <t>02662</t>
  </si>
  <si>
    <t>UNIDAD CONDENSADORA KITCOLD DE 20 HP KO200A7BN2HL00 BAJA TEMP. COMP SEMIH 220V/3F/60HZ R404/R507</t>
  </si>
  <si>
    <t>02663</t>
  </si>
  <si>
    <t>02665</t>
  </si>
  <si>
    <t xml:space="preserve">CUERPO DE VALVULA SOLENOIDE DANFOSS EVR 4 -  SOLDABLE - DANFOSS  </t>
  </si>
  <si>
    <t>02666</t>
  </si>
  <si>
    <t>PANEL POLIURETANO MASTER-FRIGO PUR ST120MM X 11.90MT DE LARGO X 1.00MT DE ANCHO</t>
  </si>
  <si>
    <t>02678</t>
  </si>
  <si>
    <t>EQUIPO DE A/A MINI SPLIT TEMP BLUE - R410A - 220V/1PH/60HZ - 24,000 BTU FRIO SOLO FS/FC</t>
  </si>
  <si>
    <t>02690</t>
  </si>
  <si>
    <t>COMPRESOR SCROLL 7.5TON R410A 440V 3PH SH090A4ALC - DANFOSS</t>
  </si>
  <si>
    <t>02691</t>
  </si>
  <si>
    <t>COMPRESOR BITZER ECOLINE 2EES-3Y-20D 220-380V/3/60HZ</t>
  </si>
  <si>
    <t>02692</t>
  </si>
  <si>
    <t>COMPRESOR BITZER ECOLINE 2EES-3Y-40S 440V/3/60HZ</t>
  </si>
  <si>
    <t>02693</t>
  </si>
  <si>
    <t>COMPRESOR BITZER ECOLINE 4PES-12Y-40P 440V/3/60HZ</t>
  </si>
  <si>
    <t>02695</t>
  </si>
  <si>
    <t>COMPRESOR BITZER ECOLINE 4NES-14Y-40P 440V/3/60HZ</t>
  </si>
  <si>
    <t>02696</t>
  </si>
  <si>
    <t>UNID. COND. OP-HGZ080D20E - COMPR. MTZ80 - 7.0HP - 440V/3PH/60HZ - R404/R507/R134A/R407C</t>
  </si>
  <si>
    <t>02701</t>
  </si>
  <si>
    <t>BANDEJA INFERIOR (HD208) PLATEADA</t>
  </si>
  <si>
    <t>02702</t>
  </si>
  <si>
    <t xml:space="preserve">TAPA LATERAL (MI110) IZQUIERDA BLANCA         </t>
  </si>
  <si>
    <t>02703</t>
  </si>
  <si>
    <t>TAPA LATERAL (MI110) DERECHA BLANCA</t>
  </si>
  <si>
    <t>02712</t>
  </si>
  <si>
    <t>02732</t>
  </si>
  <si>
    <t>CORTA TUBO (1/8 HASTA 1-1/8) - SET274 - SMART ELECTRIC</t>
  </si>
  <si>
    <t>02733</t>
  </si>
  <si>
    <t>KIT DE HERRAMIENTAS - 3/16", 1/4", 5/16", 3/8", 7/16", 1/2", 5/8"  - SET 195 - SMART ELECTRIC</t>
  </si>
  <si>
    <t>02737</t>
  </si>
  <si>
    <t>COMPRESOR MT COPELAND DISCUS 40HP 440V/60HZ/3PH, R507 6DRNR40ME-TSN-C00</t>
  </si>
  <si>
    <t>02739</t>
  </si>
  <si>
    <t>TAPA SUPERIOR P/PERFIL DE ZÓCALO PVC 303T F102819 - CAFF PPCPS117102</t>
  </si>
  <si>
    <t>02740</t>
  </si>
  <si>
    <t>MANETA EXTERIOR 3530 ART. 1500MM S/TOPE 116-160MM -FI04253 - CAFF PPCSC221102</t>
  </si>
  <si>
    <t>02741</t>
  </si>
  <si>
    <t>MANETA EXTERIOR 3530/478 600 MM SIN TOPE - FI02075 - CAFF PPCSC221103</t>
  </si>
  <si>
    <t>02742</t>
  </si>
  <si>
    <t>TOPE MANETA EXTERIOR 3530/4530/1640/483 FI02077 - CAFF PPCSC221104</t>
  </si>
  <si>
    <t>02745</t>
  </si>
  <si>
    <t>CUERPO DE VALVULA DE EXPANSION ELECTRÓNICA SB88 1,00 FULL GAUGE</t>
  </si>
  <si>
    <t>02746</t>
  </si>
  <si>
    <t>CUERPO DE VALVULA DE EXPANSION ELECTRÓNICA SB89 1,40 FULL GAUGE</t>
  </si>
  <si>
    <t>02747</t>
  </si>
  <si>
    <t>CUERPO DE VALVULA DE EXPANSION ELECTRÓNICA SB91 2,50 FULL GAUGE</t>
  </si>
  <si>
    <t>02749</t>
  </si>
  <si>
    <t>CONTROLADOR DE TEMPERATURA DIGITAL FULL GAUGE MT-516EL 220V - VER.12 - REEMPLAZO MT-516RI-110/220V</t>
  </si>
  <si>
    <t>02756</t>
  </si>
  <si>
    <t>COMPRESOR BITZER ECOLINE 4FES-5Y-40S 440V/3/60HZ</t>
  </si>
  <si>
    <t>02757</t>
  </si>
  <si>
    <t>COMPRESOR BITZER ECOLINE 4DES-7Y-40S 440V/3/60HZ</t>
  </si>
  <si>
    <t>02759</t>
  </si>
  <si>
    <t>MOTO VENTILADOR AXIAL 400MM - YWF4E-400 - 220V/1PH/60HZ, C/REJILLA (-30C A +60°C)</t>
  </si>
  <si>
    <t>02762</t>
  </si>
  <si>
    <t>RESISTENCIA DE CARTER ½" PARA COMPRESOR COPELAND DISCUS 40HP</t>
  </si>
  <si>
    <t>02764</t>
  </si>
  <si>
    <t>MANGA AISLANTE ¾ X ½ CI-H-020  ARMACELL</t>
  </si>
  <si>
    <t>02765</t>
  </si>
  <si>
    <t xml:space="preserve">COND. 48KBTU 220V/1F R410A F/S ON/OFF 10SEER, YORK </t>
  </si>
  <si>
    <t>02766</t>
  </si>
  <si>
    <t xml:space="preserve">EVAP. PISO-TECHO 48KBTU 220V/1F F/S R410A ON/OFF </t>
  </si>
  <si>
    <t>02770</t>
  </si>
  <si>
    <t>PANEL DE POLIESTIRENO THERMOMURO X 12.00MT X 1.15MT X 100MM    / PRECOR</t>
  </si>
  <si>
    <t>02772</t>
  </si>
  <si>
    <t>COMPRESOR SCROLL YH150A7-210 -- 60000 BTU - 5HP - 220V/3PH/60HZ - R22 - INVOTECH</t>
  </si>
  <si>
    <t>02774</t>
  </si>
  <si>
    <t xml:space="preserve">COMPRESOR SCROLL SANYO/PANASONIC 41.000 BTU R410 220V/1PH/60HZ C-SBP120H16A    </t>
  </si>
  <si>
    <t>02778</t>
  </si>
  <si>
    <t xml:space="preserve">CORTINA DE AIRE INDUSTRIAL KOOL KG 1500 A - 220V/1PH/60HZ     </t>
  </si>
  <si>
    <t>02779</t>
  </si>
  <si>
    <t xml:space="preserve">CORTINA DE AIRE INDUSTRIAL KOOL KG 1000 A - 220V/1PH/60HZ     </t>
  </si>
  <si>
    <t>02780</t>
  </si>
  <si>
    <t xml:space="preserve">CORTINA DE AIRE INDUSTRIAL KOOL KG 2500 A - 220V/1PH/60HZ     </t>
  </si>
  <si>
    <t>02781</t>
  </si>
  <si>
    <t xml:space="preserve">CORTINA DE AIRE INDUSTRIAL KOOL KG 3000 A - 220V/1PH/60HZ     </t>
  </si>
  <si>
    <t>02782</t>
  </si>
  <si>
    <t>COMPRESOR BITZER ECOLINE 4FES-5Y-40D 440V/3/60HZ</t>
  </si>
  <si>
    <t>02783</t>
  </si>
  <si>
    <t>COMPRESOR BITZER ECOLINE 4NES-20Y-20D 220V/3/60HZ</t>
  </si>
  <si>
    <t>02784</t>
  </si>
  <si>
    <t>COMPRESOR BITZER ECOLINE 4HE-25Y-20D 220-380V/3/60HZ</t>
  </si>
  <si>
    <t>02786</t>
  </si>
  <si>
    <t>COMPRESOR BITZER ECOLINE 4GE-30Y-20D 220-380V/3/60HZ</t>
  </si>
  <si>
    <t>02788</t>
  </si>
  <si>
    <t>COMPRESOR BITZER ECOLINE 4DES-5Y-20D 220-380V/3/60HZ</t>
  </si>
  <si>
    <t>02789</t>
  </si>
  <si>
    <t>COMPRESOR BITZER ECOLINE 4TES-9Y-20D 220-380V/3/60HZ</t>
  </si>
  <si>
    <t>02790</t>
  </si>
  <si>
    <t>COMPRESOR BITZER ECOLINE 6GE-34Y-20D 220-380V/3/60HZ</t>
  </si>
  <si>
    <t>02803</t>
  </si>
  <si>
    <t>UNID. COND. OP-HJZ050D20N - COMPR. MTZ50 - 4.5HP - 220V/1PH/60HZ - R404/R507/R134A/R407C</t>
  </si>
  <si>
    <t>02804</t>
  </si>
  <si>
    <t>UNID. COND. OP-HJZ064D20N - COMPR. MTZ64 - 5.5HP - 220V/1PH/60HZ - R404/R507/R134A/R407C</t>
  </si>
  <si>
    <t>02806</t>
  </si>
  <si>
    <t>UNID. COND. OP-HGZ160D20V - COMPR. MTZ160 - 13.5HP - 380V/3PH/60HZ - R404/R507/R134A/R407C</t>
  </si>
  <si>
    <t>02808</t>
  </si>
  <si>
    <t>MANETA INTERIOR 600 MM. ARTICULADA CON TOPE - CAFF</t>
  </si>
  <si>
    <t>02809</t>
  </si>
  <si>
    <t>MOTOVENTILADOR AXIAL 500MM - AKSD 500-4 K.5HA A2 - 220V/380-440V/3PH/60HZ, ROTOR EXTERNO C/REJILLA ROSENBERG</t>
  </si>
  <si>
    <t>02810</t>
  </si>
  <si>
    <t>RESISTENCIA DE CARTER 3/8 PULGADA PARA COMPRESOR COPELAND DISCUS 40HP (HTR-3474) 180W/240V</t>
  </si>
  <si>
    <t>02813</t>
  </si>
  <si>
    <t>VALVULA NH3 SERVICIO SNV8 ANGULAR 1/4FPTX1/4MPT 148B3746 DANFOSS</t>
  </si>
  <si>
    <t>02816</t>
  </si>
  <si>
    <t xml:space="preserve">LAMAS DE PVC AIRSTREAM AMBER 8X0.080X91.44 MT 175106  </t>
  </si>
  <si>
    <t>02820</t>
  </si>
  <si>
    <t>COMPRESOR BITZER 30 HP DOBLE ETAPA MODELO: S6F-30.2Y VOLTAJE: 440V/3PH/60 HZ</t>
  </si>
  <si>
    <t>02821</t>
  </si>
  <si>
    <t>UNIDAD CONDENSADORA F.BOHN MBDX2200L6D 220-440V/3PH/60HZ COMPRESOR COPELAND 4DJNF76KE-TSK 22HP R404/R507</t>
  </si>
  <si>
    <t>02822</t>
  </si>
  <si>
    <t>EVAPORADOR F.BOHN ALTO PERFIL BHL 840 440V/3PH/60HZ C/DESHIELO ELÉCTRICO</t>
  </si>
  <si>
    <t>02823</t>
  </si>
  <si>
    <t>TERMOSTATO KP81 CARGA ADSORCION 80/150C 060L1125</t>
  </si>
  <si>
    <t>02824</t>
  </si>
  <si>
    <t>TCP-485 WIFI LOG VER.02 - CONVERSOR SERIAL/ETHERNET FULL GAUGE</t>
  </si>
  <si>
    <t>02825</t>
  </si>
  <si>
    <t xml:space="preserve">BOMBA DE CONDENSADO ASPEN MAX HI-FLOW FP3349 - 220V  TANQUE ALTO </t>
  </si>
  <si>
    <t>02828</t>
  </si>
  <si>
    <t>COMPRESOR HERMETICO DANFOSS MTZ125 - 10.5HP - 380V/3F/60HZ - R-134A/404A/507A/407C (NO INC. VALV. V02/V04 Y RESIST. DE CARTER)</t>
  </si>
  <si>
    <t>02830</t>
  </si>
  <si>
    <t>VÁLVULA DE EXPANSIÓN ELECTRÓNICA VEE - SB110 (1.0MM) - (P/VX-1025E PLUS) - FULL GAUGE</t>
  </si>
  <si>
    <t>02834</t>
  </si>
  <si>
    <t>ADHESIVO PEGAMENTO ARMAFLEX 520 S X 0.9 L</t>
  </si>
  <si>
    <t>02835</t>
  </si>
  <si>
    <t xml:space="preserve">NH3 PASO SVA-S80 ANGULAR C/CAPUCHA 3PULG  DANFOSS -148B5901 </t>
  </si>
  <si>
    <t>02846</t>
  </si>
  <si>
    <t>PLACA RELÉ PARA KOOL AIRE 5 VELOCIDADES TROPICALIZADO</t>
  </si>
  <si>
    <t>02857</t>
  </si>
  <si>
    <t>COMISION POR VENTA SUCESIVA</t>
  </si>
  <si>
    <t>02858</t>
  </si>
  <si>
    <t xml:space="preserve">MTZ 144-9VM / COMPRESOR PISTON 12.0 HP MTZ 144 380V3F R404-50/ </t>
  </si>
  <si>
    <t>02863</t>
  </si>
  <si>
    <t>TEST DE ACIDEZ RK1349.S1- EVERWELL</t>
  </si>
  <si>
    <t>02868</t>
  </si>
  <si>
    <t>MODULO SENSOR DE PRESION SB68-232A 232PSI 4-20MA</t>
  </si>
  <si>
    <t>02877</t>
  </si>
  <si>
    <t>PUERTA BATIENTE MT (0°C HASTA +30°C) DE 800 X 1900MM - XCOLD - HOJA 80MM - MARCO "U" COMPLETO</t>
  </si>
  <si>
    <t>02878</t>
  </si>
  <si>
    <t>PUERTA BATIENTE MT (0°C HASTA +30°C) DE 800 X 2000MM - XCOLD - HOJA 80MM - MARCO "U" COMPLETO</t>
  </si>
  <si>
    <t>02879</t>
  </si>
  <si>
    <t>PUERTA BATIENTE MT (0°C HASTA +30°C) DE 900 X 1900MM - XCOLD - HOJA 80MM - MARCO "U" COMPLETO</t>
  </si>
  <si>
    <t>02880</t>
  </si>
  <si>
    <t>PUERTA BATIENTE MT (0°C HASTA +30°C) DE 900 X 2000MM - XCOLD - HOJA 80MM - MARCO "U" COMPLETO</t>
  </si>
  <si>
    <t>02881</t>
  </si>
  <si>
    <t>PUERTA BATIENTE BT (HASTA -20°C) DE 800 X 1900MM - XCOLD - HOJA 100MM - MARCO "U" COMPLETO</t>
  </si>
  <si>
    <t>02882</t>
  </si>
  <si>
    <t>PUERTA BATIENTE BT (HASTA -20°C) DE 800 X 2000MM - XCOLD - HOJA 100MM - MARCO "U" COMPLETO</t>
  </si>
  <si>
    <t>02883</t>
  </si>
  <si>
    <t>PUERTA BATIENTE BT (HASTA -20°C) DE 900 X 1900MM - XCOLD - HOJA 100MM - MARCO "U" COMPLETO</t>
  </si>
  <si>
    <t>02885</t>
  </si>
  <si>
    <t>PUERTA CORREDERA MT (0°C HASTA +30°C) DE 900 X 2000MM - XCOLD - HOJA 80MM - MARCO "U" COMPLETO</t>
  </si>
  <si>
    <t>02886</t>
  </si>
  <si>
    <t>PUERTA CORREDERA MT (0°C HASTA +30°C) DE 1200 X 2000MM - XCOLD - HOJA 80MM - MARCO "U" COMPLETO</t>
  </si>
  <si>
    <t>02887</t>
  </si>
  <si>
    <t>PUERTA CORREDERA MT (0°C HASTA +30°C) DE 1300 X 2100MM - XCOLD - HOJA 80MM - MARCO "U" COMPLETO</t>
  </si>
  <si>
    <t>02888</t>
  </si>
  <si>
    <t>PUERTA CORREDERA MT (0°C HASTA +30°C) DE 1500 X 2200MM - XCOLD - HOJA 80MM - MARCO "U" COMPLETO</t>
  </si>
  <si>
    <t>02889</t>
  </si>
  <si>
    <t>PUERTA CORREDERA MT (0°C HASTA +30°C) DE 1800 X 2500MM - XCOLD - HOJA 80MM - MARCO "U" COMPLETO</t>
  </si>
  <si>
    <t>02890</t>
  </si>
  <si>
    <t>PUERTA CORREDERA BT (HASTA -20°C) DE 900 X 2000MM - XCOLD - HOJA 100MM - MARCO "U" COMPLETO</t>
  </si>
  <si>
    <t>02891</t>
  </si>
  <si>
    <t>PUERTA CORREDERA BT (HASTA -20°C) DE 1200 X 2000MM - XCOLD - HOJA 100MM - MARCO "U" COMPLETO</t>
  </si>
  <si>
    <t>02892</t>
  </si>
  <si>
    <t>PUERTA CORREDERA BT (HASTA -20°C) DE 1300 X 2100MM - XCOLD - HOJA 100MM - MARCO "U" COMPLETO</t>
  </si>
  <si>
    <t>02893</t>
  </si>
  <si>
    <t>PUERTA CORREDERA BT (HASTA -20°C) DE 1500 X 2200MM - XCOLD - HOJA 100MM - MARCO "U" COMPLETO</t>
  </si>
  <si>
    <t>02894</t>
  </si>
  <si>
    <t>PUERTA CORREDERA BT (HASTA -20°C) DE 1800 X 2500MM - XCOLD - HOJA 100MM - MARCO "U" COMPLETO</t>
  </si>
  <si>
    <t>02898</t>
  </si>
  <si>
    <t>VEHICULO DE PLACA C4X-851</t>
  </si>
  <si>
    <t>02900</t>
  </si>
  <si>
    <t xml:space="preserve">VLT FC-101 ACCESORIO/LCP ALFA NUMERICO      </t>
  </si>
  <si>
    <t>02902</t>
  </si>
  <si>
    <t>PUERTA BATIENTE BT (HASTA -20°C) DE 700 X 1775MM - XCOLD - HOJA 100MM - MARCO "U" COMPLETO</t>
  </si>
  <si>
    <t>02912</t>
  </si>
  <si>
    <t>MOTOVENTILADOR AXIAL 400MM - YWF-A4S-400S-5DIA00 - 220V/1PH/60HZ, C/REJILLA (-30 C A +60 C)</t>
  </si>
  <si>
    <t>02913</t>
  </si>
  <si>
    <t>EVAPORADOR DE ALTO PERFIL F. BOHN BHL. 840 440 V/3PH/60 HZ</t>
  </si>
  <si>
    <t>02921</t>
  </si>
  <si>
    <t>MOTOVENTILADOR AXIAL ROSENBERG 450MM - AKSD 450-4 N.5FA A2 - 220V/380-440V/3PH/60HZ, ROTOR EXTERNO C/REJILLA</t>
  </si>
  <si>
    <t>02928</t>
  </si>
  <si>
    <t xml:space="preserve">SEPARADOR DE ACEITE 1 1/8" ODF - 55889A </t>
  </si>
  <si>
    <t>02948</t>
  </si>
  <si>
    <t>CONDENSADOR REMOTO MIPAL MINI CDR 060F 12APP 220-380-440V/3F/60HZ - CDRM00097</t>
  </si>
  <si>
    <t>02951</t>
  </si>
  <si>
    <t> BV2E08602 - EVAPORADOR AIRE FORZADO BV2 086 C/DESHIELO ELETRICO, CON PINTURA, 220V, 60HZ.</t>
  </si>
  <si>
    <t>02953</t>
  </si>
  <si>
    <t>COMP FRACCIONA 0.10 1/10HP GD40AF 123B1108 R134  DANFOSS </t>
  </si>
  <si>
    <t>02955</t>
  </si>
  <si>
    <t>MOTOVENTILADOR YWF4E400 / DHK VENT AXIAL YWF4E400 220V/1F/60HZ</t>
  </si>
  <si>
    <t>02957</t>
  </si>
  <si>
    <t>COMPRESOR BITZER ECOLINE 6HE-28Y-20D 220-380V/3/60HZ</t>
  </si>
  <si>
    <t>02958</t>
  </si>
  <si>
    <t>COMPRESOR BITZER ECOLINE 4PES-12Y-20D 220-380V/3/60HZ</t>
  </si>
  <si>
    <t>02964</t>
  </si>
  <si>
    <t>VÁLVULA DE SERVICIO ROTALOCK VR-C/R1 - 1" X 1/2" - V06 - 416010 (RV012)</t>
  </si>
  <si>
    <t>02965</t>
  </si>
  <si>
    <t>VÁLVULA DE SERVICIO ROTALOCK VR-C/R1 - 1" X 3/8" - V01 - 416008 (RV010)</t>
  </si>
  <si>
    <t>02968</t>
  </si>
  <si>
    <t>CONTROL DE CAPACIDAD PARA COMP BITZER 6FE-50Y 302355-33</t>
  </si>
  <si>
    <t>02969</t>
  </si>
  <si>
    <t>PINTURA VERDE BITZEREN SPRAY X 0.4KG-910401-01</t>
  </si>
  <si>
    <t>02970</t>
  </si>
  <si>
    <t>CARCAZA PORTA FILTRO-1 NUCLEO 4411/17A - 2 1/8 CASTEL</t>
  </si>
  <si>
    <t>02971</t>
  </si>
  <si>
    <t>SERVICIO DE INSTALACION DE CONTROLADORES SITRAD</t>
  </si>
  <si>
    <t>02979</t>
  </si>
  <si>
    <t>COMP SCROLL 10HP DSH120-4 440/3F R410A</t>
  </si>
  <si>
    <t>02997</t>
  </si>
  <si>
    <t xml:space="preserve">EVAPORADOR FT 1MT  FTC042EP2  MIPAL   </t>
  </si>
  <si>
    <t>02998</t>
  </si>
  <si>
    <t>EVAPORADOR FT 2MT  FTC084EP2  MIPAL          </t>
  </si>
  <si>
    <t>02999</t>
  </si>
  <si>
    <t xml:space="preserve">EVAPORADOR FT 1MT FTC046EP2 MIPAL           </t>
  </si>
  <si>
    <t>03000</t>
  </si>
  <si>
    <t xml:space="preserve">EVAPORADOR FT 2MT FTC092EP2 MIPAL           </t>
  </si>
  <si>
    <t>03010</t>
  </si>
  <si>
    <t>EVAPORADOR DE AIRE FORZADO MEDIO PERFIL HDL 031E - 220-380V/3PH/60HZ BLANCO - MIPAL</t>
  </si>
  <si>
    <t>03011</t>
  </si>
  <si>
    <t>EVAPORADOR DE AIRE FORZADO BAJO PERFIL MIBX 0014E - 220V/1PH/60HZ BLANCO</t>
  </si>
  <si>
    <t>03014</t>
  </si>
  <si>
    <t>COMPRESOR BITZER ECOLINE 6GE-40Y-40P 440V/3/60HZ</t>
  </si>
  <si>
    <t>03015</t>
  </si>
  <si>
    <t>03016</t>
  </si>
  <si>
    <t>03018</t>
  </si>
  <si>
    <t xml:space="preserve">COMPRESOR SCROLL YM34E3G-100 - 2HP - 220V/1PH/60HZ - R404A / 507 – MT </t>
  </si>
  <si>
    <t>03019</t>
  </si>
  <si>
    <t>COMPRESOR SCROLL YM43E7G-100 - 2.5HP - 220V/3PH/60HZ - R404A / 507 – MT</t>
  </si>
  <si>
    <t>03020</t>
  </si>
  <si>
    <t>COMPRESOR SCROLL YM49E7G-100 - 3.0HP - 220V/3PH/60HZ - R404A / 507 – MT</t>
  </si>
  <si>
    <t>03022</t>
  </si>
  <si>
    <t>COMPRESOR SCROLL YM132E7G-100 - 8.0HP - 220V/3PH/60HZ - R404A / 507 – MT</t>
  </si>
  <si>
    <t>03023</t>
  </si>
  <si>
    <t>COMPRESOR SCROLL YM182E7G-100 - 10.0HP - 220V/3PH/60HZ - R404A / 507 – MT</t>
  </si>
  <si>
    <t>03056</t>
  </si>
  <si>
    <t>TAPA FRONTAL DE GABINETE SIN LLAVE GB-01S</t>
  </si>
  <si>
    <t>03093</t>
  </si>
  <si>
    <t>UNID.CONDENSADORA C/COMPR. BITZER TYBA12MY(4TES-12Y) 220-380V/3PH/60HZ - R404A/R507/R134A - C/CONDENSADOR TROPICAL. (EVAP +5°C/-30°C) - TIANYICOOL</t>
  </si>
  <si>
    <t>03099</t>
  </si>
  <si>
    <t>UNID.CONDENSADORA C/COMPR. BITZER TYBA12MY(4TES-12Y) 440V/3PH/60HZ - R404A/R507/R134A - C/CONDENSADOR TROPICAL. (EVAP +5°C/-30°C) - TIANYICOOL</t>
  </si>
  <si>
    <t>03101</t>
  </si>
  <si>
    <t>UNID.CONDENSADORA C/COMPR. BITZER TYBA14LY(4NES-14Y) 440V/3PH/60HZ - R404A/R507 - (EVAP -15/-40°C) - TIANYICOOL</t>
  </si>
  <si>
    <t>03120</t>
  </si>
  <si>
    <t>GAS REFRIGERANTE OPTEON XP 44 (R452 A)  - 11.35 KG -CHEMOURS</t>
  </si>
  <si>
    <t>03124</t>
  </si>
  <si>
    <t xml:space="preserve">ACEITE RL 32H X 1GL – EMKARATE         </t>
  </si>
  <si>
    <t>03125</t>
  </si>
  <si>
    <t xml:space="preserve">ACEITE RL 68H X 1GL – EMKARATE         </t>
  </si>
  <si>
    <t>03126</t>
  </si>
  <si>
    <t xml:space="preserve">ACEITE POE OIL 68 X 1GL – USA              </t>
  </si>
  <si>
    <t>03128</t>
  </si>
  <si>
    <t>COMPRESOR BITZER ECOLINE 6GE-40Y-20D 220-380V/3/60HZ</t>
  </si>
  <si>
    <t>03129</t>
  </si>
  <si>
    <t>COMPRESOR BITZER ECOLINE 4CES-6Y-20D 220-380V/3/60HZ</t>
  </si>
  <si>
    <t>03130</t>
  </si>
  <si>
    <t>COMPRESOR BITZER ECOLINE 4CES-6Y-40D 440V/3/60HZ</t>
  </si>
  <si>
    <t>03131</t>
  </si>
  <si>
    <t>COMPRESOR BITZER ECOLINE 4TES-9Y-40D 440V/3/60HZ</t>
  </si>
  <si>
    <t>03132</t>
  </si>
  <si>
    <t>COMPRESOR BITZER ECOLINE 4HE-18Y-20D 220-380V/3/60HZ</t>
  </si>
  <si>
    <t>03133</t>
  </si>
  <si>
    <t>COMPRESOR BITZER ECOLINE 4HE-18Y-40P 440V/3/60HZ</t>
  </si>
  <si>
    <t>03134</t>
  </si>
  <si>
    <t>COMPRESOR BITZER ECOLINE 4GE-23Y-20D 220-380V/3/60HZ</t>
  </si>
  <si>
    <t>03135</t>
  </si>
  <si>
    <t>COMPRESOR BITZER ECOLINE 4GE-23Y-40P 440V/3/60HZ</t>
  </si>
  <si>
    <t>03136</t>
  </si>
  <si>
    <t>03140</t>
  </si>
  <si>
    <t>COMPRESOR BITZER ECOLINE 6FE-44Y-40P 440V/3/60HZ</t>
  </si>
  <si>
    <t>03164</t>
  </si>
  <si>
    <t>KRS122914 - RESISTENCIAS PARA MODELO HL2064 Y HL2077.</t>
  </si>
  <si>
    <t>03165</t>
  </si>
  <si>
    <t>KRS122915 - RESISTENCIAS PARA MODELO HL2086 / HL2103/ HD2115 Y HD2138</t>
  </si>
  <si>
    <t>03166</t>
  </si>
  <si>
    <t>KRS122916 - RESISTENCIAS PARA MODELO HL2129 Y HL2155.</t>
  </si>
  <si>
    <t>03167</t>
  </si>
  <si>
    <t>KRS122917 - RESISTENCIAS PARA MODELO HL2198 Y HL2238</t>
  </si>
  <si>
    <t>03174</t>
  </si>
  <si>
    <t>MDA SUPPORTING BOARD TBA41A-036-V3N1C / MD-12223100000013 - TEMP B</t>
  </si>
  <si>
    <t>03175</t>
  </si>
  <si>
    <t>MDA MAIN CONTROL BOARD MD-17122000047844  TEMP B</t>
  </si>
  <si>
    <t>03176</t>
  </si>
  <si>
    <t>MDA CAPACITOR TBA41A-036-V3N1C / MD-17400101000074 TEMP B</t>
  </si>
  <si>
    <t>03177</t>
  </si>
  <si>
    <t>MDA UNDERSIDE BOARD  MD-12223100000280  TEMP B</t>
  </si>
  <si>
    <t>03178</t>
  </si>
  <si>
    <t>MDA SUPPORTING BOARD TBA41A-060-V5N1C / MD-12223100000010  TEMP B</t>
  </si>
  <si>
    <t>03179</t>
  </si>
  <si>
    <t>MDA UNDERSIDE BOARD ASSEMBLY TBA41A-060-V5N1C / MD-12223100000168  TEMP B</t>
  </si>
  <si>
    <t>03180</t>
  </si>
  <si>
    <t>MDA MAIN CONTROL BOARD ASSEM TBA41A-060-V5N1C  / MD-17122000047848  TEMP B</t>
  </si>
  <si>
    <t>03181</t>
  </si>
  <si>
    <t>MDA COMPRESSOR CAPACITOR TBA41A-060-V5N1C / MD-17400103000406  TEMP B</t>
  </si>
  <si>
    <t>03182</t>
  </si>
  <si>
    <t>MDA MAIN CONTROL BOARD ASSEM TBB41A-060-M3N2C / MD-17123000008377 TEMP B</t>
  </si>
  <si>
    <t>03183</t>
  </si>
  <si>
    <t>MDA CAPACITOR TBB41A-060-M3N2C  / MD-17400103000027 TEMP B</t>
  </si>
  <si>
    <t>03184</t>
  </si>
  <si>
    <t>MDA UPSIDE BOARD ASSEMBLY TBB41A-060-M3N2C / MD-12223100000667 TEMP B</t>
  </si>
  <si>
    <t>03185</t>
  </si>
  <si>
    <t>MDA COVER BOARD ASSEMBLY TBB41A-060-M3N2C / MD-12223100000711 TEMP B</t>
  </si>
  <si>
    <t>03186</t>
  </si>
  <si>
    <t>MDA UNDERSIDE BOARD ASSEMBLY TBB41A-060-M3N2C / MD-12223100000653 TEMP B</t>
  </si>
  <si>
    <t>03187</t>
  </si>
  <si>
    <t>MDA DATA TRANSFER MODULE CON TBB41A-060-M3N2C / MD-17122000055882 TEMP B</t>
  </si>
  <si>
    <t>03188</t>
  </si>
  <si>
    <t>MDA ELECTRONIC CONTROL BOX TBF41D-036-M3N1C / MD-12222700000083 TEMP B</t>
  </si>
  <si>
    <t>03189</t>
  </si>
  <si>
    <t>MDA CAPACITOR TBF41D-036-M3N1C / MD-17400101A00486 TEMP B</t>
  </si>
  <si>
    <t>03190</t>
  </si>
  <si>
    <t>MDA MAIN CONTROL BOARD EVAP CF41D-036-M3N1C  / MD-17122700000038 TEMP B</t>
  </si>
  <si>
    <t>03191</t>
  </si>
  <si>
    <t>MDA REMOTE CONTROLLER MD-17317000000431 TEMP B</t>
  </si>
  <si>
    <t>03192</t>
  </si>
  <si>
    <t>MDA SINGLE-PHASE ASSY MOTOR  MD-11002012009822 TEMP B</t>
  </si>
  <si>
    <t>03193</t>
  </si>
  <si>
    <t>MDA DISPLAY BOARD ASSEMBLY TBF41D-060-M3N1C  / MD-17122700000005 TEMP B</t>
  </si>
  <si>
    <t>03194</t>
  </si>
  <si>
    <t>MDA TEMPERATURE SENSOR 11201007000047 / MD-11201007000047 TEMP B</t>
  </si>
  <si>
    <t>03195</t>
  </si>
  <si>
    <t>MDA LOUVER MOTOR TBF41D-060-M3N1C/ MD-11002010000546 TEMP B</t>
  </si>
  <si>
    <t>03196</t>
  </si>
  <si>
    <t>03197</t>
  </si>
  <si>
    <t>MDA ELECTRONIC CONTROL BOX A TBF41D-060-M3N1C / MD-17222700000054 TEMP B</t>
  </si>
  <si>
    <t>03198</t>
  </si>
  <si>
    <t>MDA ELECTRONIC CONTROL BOX TBF41D-060-M3N1C / MD-12222700000083 TEMP B</t>
  </si>
  <si>
    <t>03199</t>
  </si>
  <si>
    <t>MDA MAIN CONTROL BOARD EVAP CF41D-036-M3N1C / MD-17122700000038 TEMP B</t>
  </si>
  <si>
    <t>03200</t>
  </si>
  <si>
    <t>MDA CAPACITOR TBF41D-060-M3N1C / MD-17400101A00491 TEMP B</t>
  </si>
  <si>
    <t>03201</t>
  </si>
  <si>
    <t>MDA TEMPERATURE SENSOR  MD-11201007000073 TEMP B</t>
  </si>
  <si>
    <t>03202</t>
  </si>
  <si>
    <t>MDA ASYNCHRONOUS MOTOR TFUCF MD-11002012009821 TEMP B</t>
  </si>
  <si>
    <t>03203</t>
  </si>
  <si>
    <t>MDA FAN MOTOR FIXING BOARD TBC41A-036-E3N1C / MD-12222700000079 TEMP B</t>
  </si>
  <si>
    <t>03204</t>
  </si>
  <si>
    <t>MDA TEMPERATURE SENSOR 9&amp;12&amp; 18&amp;24K /  MD-11201007000136  TEMP B</t>
  </si>
  <si>
    <t>03205</t>
  </si>
  <si>
    <t>MDA EVAPORATOR RIGHT SUPPORT TBC41A-036-E3N1C / MD-12223000006644 TEMP B</t>
  </si>
  <si>
    <t>03206</t>
  </si>
  <si>
    <t>MDA ELECTRONIC CONTROL BOX A TBC41A-036-E3N1C / MD-17223000005116 TEMP B</t>
  </si>
  <si>
    <t>03207</t>
  </si>
  <si>
    <t>MDA ELECTRONIC CONTROL BOX TBC41A-036-E3N1C / MD-12223000011047 TEMP B</t>
  </si>
  <si>
    <t>03208</t>
  </si>
  <si>
    <t>MDA ROOM TEMPERATURE SENSOR / MD-11201007000283 TEMP B</t>
  </si>
  <si>
    <t>03209</t>
  </si>
  <si>
    <t>MDA MAIN CONTROL BOARD ASSEM TBC41A-036-E3N1C / MD-17123000002852 TEMP B</t>
  </si>
  <si>
    <t>03210</t>
  </si>
  <si>
    <t>MDA CAPACITOR TBC41A-036-E3N1C / MD-17400103000324 TEMP B</t>
  </si>
  <si>
    <t>03211</t>
  </si>
  <si>
    <t>MDA DISPLAY BOARD ASSEMBLY TBC41A-036-E3N1C / MD-17123000002712  TEMP B</t>
  </si>
  <si>
    <t>03212</t>
  </si>
  <si>
    <t>MDA ASYNCHRONOUS MOTOR TBC41A-036-E3N1C / MD-11002012020625 TEMP B</t>
  </si>
  <si>
    <t>03213</t>
  </si>
  <si>
    <t>MDA FAN MOTOR FIXING BOARD TBC41A-060-E3N1C / MD-12223000007948 TEMP B</t>
  </si>
  <si>
    <t>03214</t>
  </si>
  <si>
    <t>MDA MAIN CONTROL BOARD ASSEM TBC41A-060-E3N1C / MD-17123000002832 TEMP B</t>
  </si>
  <si>
    <t>03215</t>
  </si>
  <si>
    <t>MDA CAPACITOR TBC41A-060-E3N1C / MD-17400103000007 TEMP B</t>
  </si>
  <si>
    <t>03216</t>
  </si>
  <si>
    <t>MDA ACESSORY BELONG WIRED CONTROLLER CC41A 60K / MD-17317100002996 TEMP B</t>
  </si>
  <si>
    <t>03228</t>
  </si>
  <si>
    <t>03234</t>
  </si>
  <si>
    <t xml:space="preserve">SOPORTES  DE 10 WATTS BRACKET230,H72 </t>
  </si>
  <si>
    <t>03271</t>
  </si>
  <si>
    <t>EVAPORADOR MIPAL HD500 218 220-380-440V/3F/60HZ - BLANCO C/DESHIELO ELÉCTRICO - H5BE218</t>
  </si>
  <si>
    <t>03274</t>
  </si>
  <si>
    <t>BV2E03702 - EVAPORADOR AIRE FORZADO BV2 037 C/ DESHIELO ELETRICO, COM PINTURA, 220V, 60HZ (EXPOALIMENTARIA)</t>
  </si>
  <si>
    <t>03282</t>
  </si>
  <si>
    <t>UNID.CONDENSADORA C/COMPR. BITZER TYXJ20MY(4NES-20Y) 440V/3PH/60HZ - R404A/R507/R134A - C/CONDENSADOR TROPICAL. (EVAP +5°C/-30°C) - TIANYICOOL</t>
  </si>
  <si>
    <t>03299</t>
  </si>
  <si>
    <t>UNID. COND. C. BITZER 2EES-3Y - 220-380V/3PH/60HZ - MT (+5C/-30C - R404A) - UCS0300M39X</t>
  </si>
  <si>
    <t>03300</t>
  </si>
  <si>
    <t>UNID. COND. C. BITZER 2EES-3Y - 440V/3PH/60HZ - MT (+5C/-30C - R404A) - UCS0300M40X</t>
  </si>
  <si>
    <t>03301</t>
  </si>
  <si>
    <t>UNID. COND. C. BITZER 4FES-5Y - 220-380V/3PH/60HZ - MT (+5C/-30C - R404A) - UCS0500M39X</t>
  </si>
  <si>
    <t>03302</t>
  </si>
  <si>
    <t>UNID. COND. C. BITZER 4FES-5Y - 440V/3PH/60HZ - MT (+5C/-30C - R404A) - UCS0500M40X</t>
  </si>
  <si>
    <t>03303</t>
  </si>
  <si>
    <t>UNID. COND. C. BITZER 4DES-7Y - 220-380V/3PH/60HZ - MT (+5C/-30C - R404A) - UCS0700M39X</t>
  </si>
  <si>
    <t>03304</t>
  </si>
  <si>
    <t>UNID. COND. C. BITZER 4DES-7Y - 440V/3PH/60HZ - MT (+5C/-30C - R404A) - UCS0700M40X</t>
  </si>
  <si>
    <t>03305</t>
  </si>
  <si>
    <t>UNID. COND. C. BITZER 4VES-10Y - 220-380V/3PH/60HZ - MT (+5C/-30C - R404A) - UCS1000M39X</t>
  </si>
  <si>
    <t>03306</t>
  </si>
  <si>
    <t>UNID. COND. C. BITZER 4VES-10Y - 440V/3PH/60HZ - MT (+5C/-30C - R404A) - UCS1000M40X</t>
  </si>
  <si>
    <t>03307</t>
  </si>
  <si>
    <t>UNID. COND. C. BITZER 4TES-12Y - 220-380V/3PH/60HZ - MT (+5C/-30C - R404A) - UCS1200M39X</t>
  </si>
  <si>
    <t>03308</t>
  </si>
  <si>
    <t>UNID. COND. C. BITZER 4TES-12Y - 440V/3PH/60HZ - MT (+5C/-30C - R404A) - UCS1200M40X</t>
  </si>
  <si>
    <t>03309</t>
  </si>
  <si>
    <t>UNID. COND. C. BITZER 4PES-15Y - 220-380V/3PH/60HZ - MT (+5C/-30C - R404A) - UCS1500M39X</t>
  </si>
  <si>
    <t>03310</t>
  </si>
  <si>
    <t>UNID. COND. C. BITZER 4PES-15Y - 440V/3PH/60HZ - MT (+5C/-30C - R404A) - UCS1500M40X</t>
  </si>
  <si>
    <t>03311</t>
  </si>
  <si>
    <t>UNID. COND. C. BITZER 4NES-20Y - 220-380V/3PH/60HZ - MT (+5C/-30C - R404A) - UCPS2000M39X</t>
  </si>
  <si>
    <t>03312</t>
  </si>
  <si>
    <t>UNID. COND. C. BITZER 4NES-20Y - 440V/3PH/60HZ - MT (+5C/-30C - R404A) - UCPS2000M40X</t>
  </si>
  <si>
    <t>03313</t>
  </si>
  <si>
    <t>UNID. COND. C. BITZER 4HE-25Y - 220-380V/3PH/60HZ - MT (+5C/-30C - R404A) - UCPS2500M39X</t>
  </si>
  <si>
    <t>03314</t>
  </si>
  <si>
    <t>UNID. COND. C. BITZER 4HE-25Y - 440V/3PH/60HZ - MT (+5C/-30C - R404A) - UCPS2500M40X</t>
  </si>
  <si>
    <t>03315</t>
  </si>
  <si>
    <t>UNID. COND. C. BITZER 4GE-30Y - 220-380V/3PH/60HZ - MT (+5C/-30C - R404A) - UCPS3000M39X</t>
  </si>
  <si>
    <t>03316</t>
  </si>
  <si>
    <t>UNID. COND. C. BITZER 4GE-30Y - 440V/3PH/60HZ - MT (+5C/-30C - R404A) - UCPS3000M40X</t>
  </si>
  <si>
    <t>03317</t>
  </si>
  <si>
    <t>UNID. COND. C. BITZER 6GE-40Y - 220-380V/3PH/60HZ - MT (+5C/-30C - R404A) - UCPS4000M39X</t>
  </si>
  <si>
    <t>03318</t>
  </si>
  <si>
    <t>UNID. COND. C. BITZER 6GE-40Y - 440V/3PH/60HZ - MT (+5C/-30C - R404A) - UCPS4000M40X</t>
  </si>
  <si>
    <t>03319</t>
  </si>
  <si>
    <t>UNID. COND. C. BITZER 6FE-50Y - 440V/3PH/60HZ - MT (+5C/-30C - R404A) - UCPS5000M40X</t>
  </si>
  <si>
    <t>03320</t>
  </si>
  <si>
    <t>UNID. COND. C. BITZER 2CES-3Y - 220V/3PH/60HZ - BT (-15C/-40C - R404A) - UCS0300B39X</t>
  </si>
  <si>
    <t>03321</t>
  </si>
  <si>
    <t>UNID. COND. C. BITZER 4DES-5Y - 220-380V/3PH/60HZ - BT (-15C/-40C - R404A) - UCS0500B39X</t>
  </si>
  <si>
    <t>03322</t>
  </si>
  <si>
    <t>UNID. COND. C. BITZER 4CES-6Y - 220-380V/3PH/60HZ - BT (-15C/-40C - R404A) - UCS0600B39X</t>
  </si>
  <si>
    <t>03323</t>
  </si>
  <si>
    <t>UNID. COND. C. BITZER 4CES-6Y - 440V/3PH/60HZ - BT (-15C/-40C - R404A) - UCS0600B40X</t>
  </si>
  <si>
    <t>03324</t>
  </si>
  <si>
    <t>UNID. COND. C. BITZER 4TES-9Y - 220-380V/3PH/60HZ - BT (-15C/-40C - R404A) - UCS0900B39X</t>
  </si>
  <si>
    <t>03325</t>
  </si>
  <si>
    <t>UNID. COND. C. BITZER 4TES-9Y - 440V/3PH/60HZ - BT (-15C/-40C - R404A) - UCS0900B40X</t>
  </si>
  <si>
    <t>03326</t>
  </si>
  <si>
    <t>UNID. COND. C. BITZER 4PES-12Y - 220-380V/3PH/60HZ - BT (-15C/-40C - R404A) - UCS01200B39X</t>
  </si>
  <si>
    <t>03327</t>
  </si>
  <si>
    <t>UNID. COND. C. BITZER 4PES-12Y - 440V/3PH/60HZ - BT (-15C/-40C - R404A) - UCS1200B40X</t>
  </si>
  <si>
    <t>03328</t>
  </si>
  <si>
    <t>UNID. COND. C. BITZER 4NES-14Y - 220-380V/3PH/60HZ - BT (-15C/-40C - R404A) - UCS01400B39X</t>
  </si>
  <si>
    <t>03329</t>
  </si>
  <si>
    <t>UNID. COND. C. BITZER 4NES-14Y - 440V/3PH/60HZ - BT (-15C/-40C - R404A) - UCS1400B40X</t>
  </si>
  <si>
    <t>03330</t>
  </si>
  <si>
    <t>UNID. COND. C. BITZER 4HE-18Y - 220-380V/3PH/60HZ - BT (-15C/-40C - R404A) - UCS01800B39X</t>
  </si>
  <si>
    <t>03331</t>
  </si>
  <si>
    <t>UNID. COND. C. BITZER 4HE-18Y - 440V/3PH/60HZ - BT (-15C/-40C - R404A) - UCS1800B40X</t>
  </si>
  <si>
    <t>03332</t>
  </si>
  <si>
    <t>UNID. COND. C. BITZER 4GE-23Y - 220-380V/3PH/60HZ - BT (-15C/-40C - R404A) - UCPS2300B39X</t>
  </si>
  <si>
    <t>03333</t>
  </si>
  <si>
    <t>UNID. COND. C. BITZER 4GE-23Y - 440V/3PH/60HZ - BT (-15C/-40C - R404A) - UCPS2300B40X</t>
  </si>
  <si>
    <t>03334</t>
  </si>
  <si>
    <t>UNID. COND. C. BITZER 6HE-28Y - 220-380V/3PH/60HZ - BT (-15C/-40C - R404A) - UCPS2800B39X</t>
  </si>
  <si>
    <t>03335</t>
  </si>
  <si>
    <t>UNID. COND. C. BITZER 6HE-28Y - 440V/3PH/60HZ - BT (-15C/-40C - R404A) - UCPS2800B40X</t>
  </si>
  <si>
    <t>03337</t>
  </si>
  <si>
    <t>PCT-122 PRESOSTATO BITZER</t>
  </si>
  <si>
    <t>03338</t>
  </si>
  <si>
    <t>TRANSFORMADOR PARA PCT-122 BITZER</t>
  </si>
  <si>
    <t>TC970E LOG+ECO (CON SITRAD)</t>
  </si>
  <si>
    <t>03345</t>
  </si>
  <si>
    <t>CONJUNTO MANETA INTERIOR 600MM  3530/485 CON TOPE</t>
  </si>
  <si>
    <t>03348</t>
  </si>
  <si>
    <t>ROLLO DE TUBERIA DE 1/4</t>
  </si>
  <si>
    <t>03349</t>
  </si>
  <si>
    <t>TUERCAS DE 1/4</t>
  </si>
  <si>
    <t>03355</t>
  </si>
  <si>
    <t>MÓDULO DE VÁLVULA DE EXPANSIÓN SB162 - FULL GAUGE</t>
  </si>
  <si>
    <t>03357</t>
  </si>
  <si>
    <t>MÓDULO DE VÁLVULA DE EXPANSIÓN SB145 - FULL GAUGE</t>
  </si>
  <si>
    <t>03360</t>
  </si>
  <si>
    <t>CONTENEDOR PLEGABLE DE 20 PIES</t>
  </si>
  <si>
    <t>03372</t>
  </si>
  <si>
    <t>EVAPORADOR CASSETTE 36000 BTU/H (NO INC. PANEL 03374) R410A 208-230V/60HZ/1PH - TEMP BLUE MADE BY CARRIER ENTERPRISE - FRIO SOLO - TBK410A-P036--3G1C</t>
  </si>
  <si>
    <t>03373</t>
  </si>
  <si>
    <t>EVAPORADOR CASSETTE 60000 BTU/H (NO INC. PANEL 03374) R410A 208-230V/60HZ/1PH - TEMP BLUE MADE BY CARRIER ENTERPRISE - FRIO SOLO - TBK410A-P060--3G1C</t>
  </si>
  <si>
    <t>03374</t>
  </si>
  <si>
    <t>PANEL PARA EVAPORADOR CASSETE TEMP BLUE - TBK410-A-SP-S067 - 03372/03373</t>
  </si>
  <si>
    <t>MOTOVENTILADOR DIAMETER 350MM FLOW B BLOWING 220V/1PH/60HZ 4POLES</t>
  </si>
  <si>
    <t>MOTOVENTILADOR DIAMETER 400MM FLOW B BLOWING 220V/1PH/60HZ 4POLES</t>
  </si>
  <si>
    <t>MOTOVENTILADOR DIAMETER 400MM FLOW B BLOWING 220V/380V/440V/3PH/60HZ 4 POLES</t>
  </si>
  <si>
    <t>03384</t>
  </si>
  <si>
    <t>GREENPATH CO2 VER.01 - MEDIDOR DE CO2 PORTATIL FULL GAUGE</t>
  </si>
  <si>
    <t>03391</t>
  </si>
  <si>
    <t>UNID. COND. C. BITZER 6GE-34Y - 440V/3PH/60HZ - BT (-15C/-40C - R404A) - UCPS3400B40X</t>
  </si>
  <si>
    <t>03392</t>
  </si>
  <si>
    <t>UNID. COND. C. BITZER 6GE-34Y - 220-380V/3PH/60HZ - BT (-15C/-40C - R404A) - UCPS3400B39X</t>
  </si>
  <si>
    <t>03393</t>
  </si>
  <si>
    <t>UNID. COND. C. BITZER 6FE-44Y - 440V/3PH/60HZ - BT (-15C/-40C - R404A) - UCPS4400B40X</t>
  </si>
  <si>
    <t>03401</t>
  </si>
  <si>
    <t>UNIDAD CONDENSADORA BOHN 3 HP 380/3/60 R-404A/507/R134A - C/COPELAND(USA) ZS21KAE-TF7 - TEMP MEDIA /BAJA - FBCZ301M6F - SCROLL - ALTA EFICIENCIA</t>
  </si>
  <si>
    <t>03402</t>
  </si>
  <si>
    <t>UNIDAD CONDENSADORA BOHN 4 HP 380/3/60 R-404A/507/R134A - C/COPELAND(USA) ZS29KAE-TF7 - TEMP MEDIA /BAJA - FBCZ401M6F - SCROLL - ALTA EFICIENCIA</t>
  </si>
  <si>
    <t>03403</t>
  </si>
  <si>
    <t>UNIDAD CONDENSADORA BOHN 5 HP 380/3/60 R-404A/507/R134A - C/COPELAND(USA) ZS38KAE-TF7 - TEMP MEDIA /BAJA - FBCZ501M6F - SCROLL - ALTA EFICIENCIA</t>
  </si>
  <si>
    <t>03409</t>
  </si>
  <si>
    <t>GAS REFRIGERANTE OPTEON XL41- R-454B 9.08 KG CHEMOURS</t>
  </si>
  <si>
    <t>03411</t>
  </si>
  <si>
    <t>ANTIVIBRADOR DE 1/2"  QVE-12 VE-12 - EVERWELL</t>
  </si>
  <si>
    <t>03412</t>
  </si>
  <si>
    <t>03435</t>
  </si>
  <si>
    <t>MEIB42OEC - CONDENSADOR MODELO EVIB 377 - 220V, 60HZ.</t>
  </si>
  <si>
    <t>03436</t>
  </si>
  <si>
    <t>SENSOR DE PRESION  SB68-232A 232PSI 4-20MA - FULL GAUGE</t>
  </si>
  <si>
    <t>03437</t>
  </si>
  <si>
    <t>VALVULA DE EXPANSION  SB152 5,2 MM - FULL GAUGE</t>
  </si>
  <si>
    <t>03438</t>
  </si>
  <si>
    <t>COMPRESOR SCROLL YH292C7-100 - 120000 BTU - 10HP - 220V/3PH/60HZ - R410A A/C - INVOTECH</t>
  </si>
  <si>
    <t>03439</t>
  </si>
  <si>
    <t>COMPRESOR SCROLL YH292C5-100 - 120000 BTU - 10HP - 380V/3PH/60HZ - R410A A/C - INVOTECH</t>
  </si>
  <si>
    <t>03440</t>
  </si>
  <si>
    <t>COMPRESOR SCROLL YH292C1-100 - 120000 BTU - 10HP - 440V/3PH/60HZ - R410A A/C - INVOTECH</t>
  </si>
  <si>
    <t>03441</t>
  </si>
  <si>
    <t>COMPRESOR SCROLL YSH400C1G-100 - 160000 BTU - 13HP - 440V/3PH/60HZ - R410A A/C - INVOTECH</t>
  </si>
  <si>
    <t>03442</t>
  </si>
  <si>
    <t>ADAPTADOR DE MANGUERA R-410A, R-404A, R-22 / CT-14516S - EVERWELL</t>
  </si>
  <si>
    <t>03443</t>
  </si>
  <si>
    <t>COMPRESOR HERMETICO MANEUROP MTZ19 - 220V/3F/60HZ - R-134A/404A/507A/407C</t>
  </si>
  <si>
    <t>03444</t>
  </si>
  <si>
    <t>03445</t>
  </si>
  <si>
    <t>COMPRESOR HERMETICO MANEUROP MTZ50 - 220V/1F/60HZ - R-134A/404A/507A/407C</t>
  </si>
  <si>
    <t>03942</t>
  </si>
  <si>
    <t>UNIDAD CONDENSADORA BOHN 7.5 HP 440/3/60 R-404A/507/R134A - C/COPELAND(USA) ZB48KCE-TFD - TEMP MEDIA /BAJA - FBCZ0750M6D - SCROLL - ALTA EFICIENCIA - TABLERO INCLUIDO</t>
  </si>
  <si>
    <t>03946</t>
  </si>
  <si>
    <t>CONDENSADOR FN-180 - (NO INC. 04 VENT X 400MM) - 78.5 KW (DT15K)/52.33 KW(DT10K) - REF 20 HP MEDIA TEMP - TIANYICOOL</t>
  </si>
  <si>
    <t>03951</t>
  </si>
  <si>
    <t>COMPRESOR BITZER ECOLINE 2CES-3Y-20D 220380V/3/60HZ</t>
  </si>
  <si>
    <t>2460</t>
  </si>
  <si>
    <t>PORTA FILTRO CERAMICO SPL -9611 -  1 3/8  -  EVERWELL</t>
  </si>
  <si>
    <t>25DIC1</t>
  </si>
  <si>
    <t>CESTA NAVIDEÑA</t>
  </si>
  <si>
    <t>ADELANT</t>
  </si>
  <si>
    <t>SERVICIO TÉCNICO POR LA INSTALACIÓN DE 4 CONTROLODARES DE FULL GAUGE MT-530E (TEMPERATURA Y HUMEDAD) Y CONEXIÓN AL SISTEMA DE SITRAD</t>
  </si>
  <si>
    <t>ANT</t>
  </si>
  <si>
    <t>ANTICIPO</t>
  </si>
  <si>
    <t>ANT_ME</t>
  </si>
  <si>
    <t>ANTICIPO ME</t>
  </si>
  <si>
    <t>ANT_MN</t>
  </si>
  <si>
    <t>ANTICIPO MN</t>
  </si>
  <si>
    <t>CAMV</t>
  </si>
  <si>
    <t>VEHICULO MARCA PEUGEOT MODELO BOXER VERSION L3H2 2.2 DIESEL, BLANCO -2017-CHASIS VF3YDZMFCH2D44693 PLACA ASS-921</t>
  </si>
  <si>
    <t>CESTOS2019BC</t>
  </si>
  <si>
    <t>CESTOS 2019  BANCOS</t>
  </si>
  <si>
    <t>COMISION</t>
  </si>
  <si>
    <t>COMISION POR CESION DE DERECHOS VARIACION DE PRECIOS</t>
  </si>
  <si>
    <t>DEV-FINAC</t>
  </si>
  <si>
    <t>CAMBIO DE MONEDA</t>
  </si>
  <si>
    <t>DSCTO</t>
  </si>
  <si>
    <t>ELEV</t>
  </si>
  <si>
    <t>ALQUILER DE ELEVADOR MANLIFT</t>
  </si>
  <si>
    <t>FACTRON</t>
  </si>
  <si>
    <t>ARTICULO DE PRUEBA FACTRON</t>
  </si>
  <si>
    <t>GARANTIA</t>
  </si>
  <si>
    <t>GARANTIA COMERCIAL</t>
  </si>
  <si>
    <t>GAST</t>
  </si>
  <si>
    <t>GASTO DE PROTESTO</t>
  </si>
  <si>
    <t>GAST POR CHEQUE</t>
  </si>
  <si>
    <t>GASTOS POR DEVOLUCION DE CHEQUE</t>
  </si>
  <si>
    <t>GASTO_PUESTA_MARCHA</t>
  </si>
  <si>
    <t>GASTOS ADICIONALES- 1RA PUESTA EN MARCHA 02930 UNIDAD CONDENSADORA BITZER-ELGIN USHMB4090TTBTCC1 COMPR. 4CES-9Y - 220V/3F/60HZ MT/BT (+5°/-35°C-R404/507)</t>
  </si>
  <si>
    <t>GASTO_PUESTA_MARCHA2</t>
  </si>
  <si>
    <t>GASTOS ADICIONALES 2DA PUESTA EN MARCHA 02930 UNIDAD CONDENSADORA BITZER-ELGIN USHMB4090TTBTCC1 COMPR. 4CES-9Y - 220V/3F/60HZ MT/BT (+5°/-35°C-R404/507)</t>
  </si>
  <si>
    <t>INDEM</t>
  </si>
  <si>
    <t>INDEMNIZACIÓN</t>
  </si>
  <si>
    <t>INGPROTESTO</t>
  </si>
  <si>
    <t>ING. PROTESTO DE LETRAS</t>
  </si>
  <si>
    <t>INT. LETRAS</t>
  </si>
  <si>
    <t>INTERESES POR LETRAS EN COBRANZA</t>
  </si>
  <si>
    <t>LETRA GAR</t>
  </si>
  <si>
    <t>GUÍA EN GARANTÍA</t>
  </si>
  <si>
    <t>OTRO.ING</t>
  </si>
  <si>
    <t>OTROS INGRESOS  FINANCIEROS</t>
  </si>
  <si>
    <t>REAJUSTE</t>
  </si>
  <si>
    <t>AJUSTE DE PRECIO DE MERCADO</t>
  </si>
  <si>
    <t>REMBOLSO</t>
  </si>
  <si>
    <t>REMBOLSO DE GASTOS</t>
  </si>
  <si>
    <t>SERV</t>
  </si>
  <si>
    <t>SERVICIO DE INSTALACION DE LAMAS DE 1 PUERTA DE 89 CMS DE ANCHO POR 1.70 MTS DE ALTO</t>
  </si>
  <si>
    <t>SERV MER</t>
  </si>
  <si>
    <t>SERVICIO DE MERCHANDISING</t>
  </si>
  <si>
    <t>SERVFG</t>
  </si>
  <si>
    <t>SERVICIO POR PROGRAMACION DE TCP 485 Y CONTROLADOR FULL GAUGE</t>
  </si>
  <si>
    <t>SERVIC</t>
  </si>
  <si>
    <t>PRESTACION DE SERVICIOS- FLETE</t>
  </si>
  <si>
    <t>SERVICIO</t>
  </si>
  <si>
    <t>SERVICIO DE INSTALACION DE 3 PUERTAS DE LAMA PVC</t>
  </si>
  <si>
    <t>TEXTO</t>
  </si>
  <si>
    <t>.</t>
  </si>
  <si>
    <t>TIJELEC</t>
  </si>
  <si>
    <t>ALQUILER TIJERA ELECTRICA 10M A 12 M</t>
  </si>
  <si>
    <t>UNID</t>
  </si>
  <si>
    <t>EVAPORADOR MIPAL HDL 038E 220-380V/3/60HZ - BLANCO</t>
  </si>
  <si>
    <t>VENTA</t>
  </si>
  <si>
    <t>VENTA DE BIENES PROPIOS</t>
  </si>
  <si>
    <t>UM</t>
  </si>
  <si>
    <t>Descripción de Familia</t>
  </si>
  <si>
    <t>PROCEDENCIA</t>
  </si>
  <si>
    <t>IMPORTADO</t>
  </si>
  <si>
    <t>NACIONAL</t>
  </si>
  <si>
    <t xml:space="preserve">WINCELL </t>
  </si>
  <si>
    <t>KITCOLD</t>
  </si>
  <si>
    <t>ROSENBERG</t>
  </si>
  <si>
    <t>XCOLD</t>
  </si>
  <si>
    <t>WEIGUANG</t>
  </si>
  <si>
    <t>TECNOWELD</t>
  </si>
  <si>
    <t>EMERSON</t>
  </si>
  <si>
    <t>POE</t>
  </si>
  <si>
    <t>ALECO</t>
  </si>
  <si>
    <t>CL OVERSEAS</t>
  </si>
  <si>
    <t>SRF</t>
  </si>
  <si>
    <t>COLDTEK CORP.</t>
  </si>
  <si>
    <t>INFRACA</t>
  </si>
  <si>
    <t>THERMOFIN</t>
  </si>
  <si>
    <t>COMISIONES</t>
  </si>
  <si>
    <t>EMKARATE</t>
  </si>
  <si>
    <t>FINANCIAMIENTO</t>
  </si>
  <si>
    <t>PRESTACION DE SERVICIOS</t>
  </si>
  <si>
    <t>INDEMNIZACION</t>
  </si>
  <si>
    <t>GASTOS DE PROTESTO</t>
  </si>
  <si>
    <t>INTERESES SOBRE LETRAS EN COBRANZA</t>
  </si>
  <si>
    <t>OTROS INGRESOS FINANCIEROS</t>
  </si>
  <si>
    <t>Clasificación ABC</t>
  </si>
  <si>
    <t>20490604678</t>
  </si>
  <si>
    <t>NEUMEN INVERSIONES EMPRESA INDIVIDUAL DE RESPONSABILIDAD LIMITADA - N</t>
  </si>
  <si>
    <t>VENDIDO</t>
  </si>
  <si>
    <t xml:space="preserve">SALIERON DE 1 EN 1 </t>
  </si>
  <si>
    <t>CODIGO/FAMILIA</t>
  </si>
  <si>
    <t>20502626931</t>
  </si>
  <si>
    <t>ABAMEDIC SRL</t>
  </si>
  <si>
    <t>INGRESO PARA RECTIFICAR INVENTARIO</t>
  </si>
  <si>
    <t>SALIDA DE SISTEMA PARA CUADRAR</t>
  </si>
  <si>
    <t>10106027809</t>
  </si>
  <si>
    <t>RAMOS RUEDA HENRY DANIEL</t>
  </si>
  <si>
    <t>206051190937</t>
  </si>
  <si>
    <t>15614404776</t>
  </si>
  <si>
    <t>20546063209</t>
  </si>
  <si>
    <t>INGENIERIA TECNICA APLICADA A LA INDUSTRIA SAC ITAI SAC</t>
  </si>
  <si>
    <t>MANIFOLD PARA R410A, R-22, R404A  - CON MANGUERAS DE 36"  CT-536G-410 -EVERWELL</t>
  </si>
  <si>
    <t>STOCK_STARSOFT</t>
  </si>
  <si>
    <t>CUADRE</t>
  </si>
  <si>
    <t>AÑADIO EL SR JOSE</t>
  </si>
  <si>
    <t>ENTREGAR 28 QUE SON FALTANTES</t>
  </si>
  <si>
    <t>20608069519</t>
  </si>
  <si>
    <t>PROYECTOS DE INGENIERIA Y MANTENIMIENTO INDUSTRIAL PROINMAN SAC</t>
  </si>
  <si>
    <t>03448</t>
  </si>
  <si>
    <t>41500044</t>
  </si>
  <si>
    <t>HONORIO MACO VICTOR MANUEL</t>
  </si>
  <si>
    <t>COSTO</t>
  </si>
  <si>
    <t>REQUERIMIENTO</t>
  </si>
  <si>
    <t>CANTIDAD PROMEDIO</t>
  </si>
  <si>
    <t>PRECIO UND</t>
  </si>
  <si>
    <t xml:space="preserve">PRECIO CANTIDAD DESPACHADA </t>
  </si>
  <si>
    <t>20566142067</t>
  </si>
  <si>
    <t>TECH QUALITY PARTNERS SAC - TQP SAC</t>
  </si>
  <si>
    <t>FONTE CHAVEADA 85-264VAC 24V 30W (MEAN WELL HDR 30-24) (PA)  - FULL GAUGE</t>
  </si>
  <si>
    <t>20693795173</t>
  </si>
  <si>
    <t>LEGAROS SERVICIOS EN GENERAL EIRL</t>
  </si>
  <si>
    <t>20609207672</t>
  </si>
  <si>
    <t>CHOKES EIRL</t>
  </si>
  <si>
    <t>20610985000</t>
  </si>
  <si>
    <t>GYG MECANICA AUTOMOTRIZ EN GENERAL SAC</t>
  </si>
  <si>
    <t>INNOVASCION GENERAL L &amp; B SACS</t>
  </si>
  <si>
    <t>20392560611</t>
  </si>
  <si>
    <t>LLAOTA EMPORIO SAC</t>
  </si>
  <si>
    <t>CAMBIO POR 00096</t>
  </si>
  <si>
    <t>CAMBIO POR 00572</t>
  </si>
  <si>
    <t>DEVOLUCION</t>
  </si>
  <si>
    <t>20601843341</t>
  </si>
  <si>
    <t>FERRASOL SAC</t>
  </si>
  <si>
    <t>B/C</t>
  </si>
  <si>
    <t>03446</t>
  </si>
  <si>
    <t>RCK-862 PLUS VER.02 24VAC/DC - RACKONTROL - FULL GAUGE</t>
  </si>
  <si>
    <t>03447</t>
  </si>
  <si>
    <t>RCK-461VER.01 24VAC/DC - MOD. EXPAN SAO RACKONTROL - FULL GAUGE</t>
  </si>
  <si>
    <t>03450</t>
  </si>
  <si>
    <t>CONDENSADOR FN-210 - (NO INC. 06 VENT X 400MM) - 91.5 KW (DT15K)/61.0 KW(DT10K) - REF 25 HP MEDIA TEMP - TIANYICOOL</t>
  </si>
  <si>
    <t>03460</t>
  </si>
  <si>
    <t>EVAPORADOR DUCTO 60000 BTU/H ON-OFF 220V / 1F / 60HZ MC QUAY - MQC104060AHU216A</t>
  </si>
  <si>
    <t>03464</t>
  </si>
  <si>
    <t>PISO TECHO 60000 BTU/H ON-OFF 220V / 1F / 60HZ MC QUAY - MQC104060CFC216B</t>
  </si>
  <si>
    <t>03472</t>
  </si>
  <si>
    <t>CONDENSADORA 60000 BTU/H ON-OFF 220V / 3F / 60HZ MC QUAY - MCC104060CCU236A</t>
  </si>
  <si>
    <t>03475</t>
  </si>
  <si>
    <t>CORTINA DE AIRE DE 180 CM (72") - 220V/1PH/60HZ - STAR COLD - FM-1218Z/Y-MC</t>
  </si>
  <si>
    <t>03476</t>
  </si>
  <si>
    <t>CORTINA DE AIRE DE 200 CM (80") - 220V/1PH/60HZ - STAR COLD - FM-1220Z/Y-MC</t>
  </si>
  <si>
    <t>03477</t>
  </si>
  <si>
    <t>CORTINA DE AIRE CENTRIFUGA DE 200 CM (80") - 220V/1PH/60HZ - STAR COLD - FM-3520S-L/Y-MC</t>
  </si>
  <si>
    <t>03485</t>
  </si>
  <si>
    <t>ACOPLE QQC-134H QUALITY</t>
  </si>
  <si>
    <t>03486</t>
  </si>
  <si>
    <t>ACOPLE QQC-134L QUALITY</t>
  </si>
  <si>
    <t>03487</t>
  </si>
  <si>
    <t>MULTIPOWER VER.01 90-240VAC - MULTIMEDIDOR</t>
  </si>
  <si>
    <t>03491</t>
  </si>
  <si>
    <t>MICRO LEAK DETECTOR CAL-BLUE - 1/4 GALON - 4182-24 - NU CALGON</t>
  </si>
  <si>
    <t>03492</t>
  </si>
  <si>
    <t>CORTA TUBO (1/8 HASTA 1-1/4) - CT-105 - EVERWELL</t>
  </si>
  <si>
    <t>03493</t>
  </si>
  <si>
    <t>CAPACITOR DE 12.5 MFD X 370 VAC - 12.5X370 - EVERWELL</t>
  </si>
  <si>
    <t>PRECIO</t>
  </si>
  <si>
    <t>20607146331</t>
  </si>
  <si>
    <t>K &amp; M SAFETY SAC</t>
  </si>
  <si>
    <t>STOCK ALMACEN 01</t>
  </si>
  <si>
    <t>NOTA DE CREIDO HECHA A ALM05</t>
  </si>
  <si>
    <t>20601078849</t>
  </si>
  <si>
    <t>20509162515</t>
  </si>
  <si>
    <t>FERRETERIA REPUESTOS RENZO SAC</t>
  </si>
  <si>
    <t>10445406878</t>
  </si>
  <si>
    <t>GONZALES PALOMMINO JUDITH ERIKA</t>
  </si>
  <si>
    <t>20612906042</t>
  </si>
  <si>
    <t>CONSORCIO SUPERVISOR KUNA</t>
  </si>
  <si>
    <t>15604062338</t>
  </si>
  <si>
    <t>GONZALES FONSECA YARITZA MERCEDES</t>
  </si>
  <si>
    <t>PIER</t>
  </si>
  <si>
    <t>06057438</t>
  </si>
  <si>
    <t>APUMAYTA CARDENAS HECTOR HUGO</t>
  </si>
  <si>
    <t>NOTA DE CREDITO 31/08</t>
  </si>
  <si>
    <t xml:space="preserve"> STOCK ALM01</t>
  </si>
  <si>
    <t>GASES-ACEITES</t>
  </si>
  <si>
    <t>MANGAS</t>
  </si>
  <si>
    <t>SALIDA POR CONSUMO PIER</t>
  </si>
  <si>
    <t>20547733828</t>
  </si>
  <si>
    <t>20610590838</t>
  </si>
  <si>
    <t>INGENIERIA ELCTROMECANICA Y SANITARIA - EL REDENTOR SAC</t>
  </si>
  <si>
    <t>20613959875</t>
  </si>
  <si>
    <t>INSOTEC INGENIERIA Y SOPORTE TECNICO SAC</t>
  </si>
  <si>
    <t>SALIDA POR GARANTIA PIER</t>
  </si>
  <si>
    <t>20608479199</t>
  </si>
  <si>
    <t>SERVICIOS Y ACCESORIOS PARA LA INDUSTRIA S.A.C - SERACCIND S.A.C</t>
  </si>
  <si>
    <t>VENDEDOR</t>
  </si>
  <si>
    <t>Forma de Pago</t>
  </si>
  <si>
    <t>Vendedor</t>
  </si>
  <si>
    <t>Descripción de Vendedor</t>
  </si>
  <si>
    <t>07</t>
  </si>
  <si>
    <t>30</t>
  </si>
  <si>
    <t>Alexandra Paredes</t>
  </si>
  <si>
    <t>09</t>
  </si>
  <si>
    <t>05</t>
  </si>
  <si>
    <t>Geidy Chavez</t>
  </si>
  <si>
    <t>06</t>
  </si>
  <si>
    <t>26</t>
  </si>
  <si>
    <t>DIANA MAYORCA</t>
  </si>
  <si>
    <t>23</t>
  </si>
  <si>
    <t>SONIA SANCHEZ</t>
  </si>
  <si>
    <t>TIENDA SAN LUIS  LIMA</t>
  </si>
  <si>
    <t>08</t>
  </si>
  <si>
    <t>MERIE TINEO</t>
  </si>
  <si>
    <t>31</t>
  </si>
  <si>
    <t>Daniela vicente</t>
  </si>
  <si>
    <t>15</t>
  </si>
  <si>
    <t>25</t>
  </si>
  <si>
    <t>MARIA NAVARRO</t>
  </si>
  <si>
    <t>17</t>
  </si>
  <si>
    <t>ELIZABETH MENDOZA</t>
  </si>
  <si>
    <t>92</t>
  </si>
  <si>
    <t>CREDITO 8 DIAS</t>
  </si>
  <si>
    <t>14</t>
  </si>
  <si>
    <t>PIER DE LA CRUZ</t>
  </si>
  <si>
    <t>76</t>
  </si>
  <si>
    <t>CHEQUE DIF 45DIAS CONTRA ENTREGA</t>
  </si>
  <si>
    <t>20602740278</t>
  </si>
  <si>
    <t>INDUAMERICA INTERNACIONAL S.A.C.</t>
  </si>
  <si>
    <t>Alexis Perez</t>
  </si>
  <si>
    <t>50</t>
  </si>
  <si>
    <t>CHEQUE DIF 30DIAS CONTRA ENTREGA</t>
  </si>
  <si>
    <t>20417926632</t>
  </si>
  <si>
    <t>MOTORES DIESEL ANDINOS S.A.- MODASA</t>
  </si>
  <si>
    <t>12</t>
  </si>
  <si>
    <t>18</t>
  </si>
  <si>
    <t>10</t>
  </si>
  <si>
    <t>YESENIA ACAUCUSI</t>
  </si>
  <si>
    <t>20100617332</t>
  </si>
  <si>
    <t>RINTI S A</t>
  </si>
  <si>
    <t>AJUSTE INVENTARIO</t>
  </si>
  <si>
    <t>10483550699</t>
  </si>
  <si>
    <t>INGRESO POR CAMBIO DE PRODUCTO PARA CLIENTE</t>
  </si>
  <si>
    <t>20604184950</t>
  </si>
  <si>
    <t>A &amp; G SOLUCIONES INTEGRALES &amp; ASOCIADOS SAC</t>
  </si>
  <si>
    <t>CATEGORIA</t>
  </si>
  <si>
    <t>20551868550</t>
  </si>
  <si>
    <t>MOLJAU TRUCK SERVICES EMPRESA INDIVIDUAL DE RESONSABILIDAD LIMITADA-M</t>
  </si>
  <si>
    <t>SALE SOLO EVAPORADOR</t>
  </si>
  <si>
    <t>20610514775</t>
  </si>
  <si>
    <t>20544130413</t>
  </si>
  <si>
    <t>LION IMEX E.I.R.L</t>
  </si>
  <si>
    <t>20614420147</t>
  </si>
  <si>
    <t>TGM LOGISTICOS E.I.R.L</t>
  </si>
  <si>
    <t>20601240476</t>
  </si>
  <si>
    <t>SMART FACILITY R&amp;M SAC</t>
  </si>
  <si>
    <t>20500269732</t>
  </si>
  <si>
    <t>POLIMIQ DEL PERU SAC</t>
  </si>
  <si>
    <t>20608138162</t>
  </si>
  <si>
    <t>GLOBAL BUSONESS LEVICOR SAC</t>
  </si>
  <si>
    <t>20517393534</t>
  </si>
  <si>
    <t>INGENIERIA INTEGRAL &amp; LOGISTICA SAC</t>
  </si>
  <si>
    <t>2046225940</t>
  </si>
  <si>
    <t>ASYM INDUSTRIAL SAC</t>
  </si>
  <si>
    <t>20604495408</t>
  </si>
  <si>
    <t>COMPAÑÍA DE ABASTECIMIENTO INDUSTRIAL SAC</t>
  </si>
  <si>
    <t>20550555485</t>
  </si>
  <si>
    <t>GRUPO FERCOR SAC</t>
  </si>
  <si>
    <t>20613750429</t>
  </si>
  <si>
    <t>GRUPO AUTOMOTOR DEL CENTRO B&amp;G SAC</t>
  </si>
  <si>
    <t>20605140964</t>
  </si>
  <si>
    <t>MEGA EMPACK SAC</t>
  </si>
  <si>
    <t>20614471019</t>
  </si>
  <si>
    <t>20532435766</t>
  </si>
  <si>
    <t>10768673018</t>
  </si>
  <si>
    <t>AGUILAR CAVA GEIDY</t>
  </si>
  <si>
    <t>USC TECHNOLOGIES SAC</t>
  </si>
  <si>
    <t>MANGA AISLANTE CLASS 1 - 1/2"ID X 1/2"THK - WINCELL- LARGO 2M</t>
  </si>
  <si>
    <t>MANGA AISLANTE CLASS 1 - 5/8"ID X 1/2"THK - WINCELL- LARGO 2M</t>
  </si>
  <si>
    <t>MANGA AISLANTE CLASS 1 - 3/4"ID X 1/2"THK - WINCELL- LARGO 2M</t>
  </si>
  <si>
    <t>MANGA AISLANTE CLASS 1 - 7/8"ID X 1/2"THK - WINCELL- LARGO 2M</t>
  </si>
  <si>
    <t>MANGA AISLANTE CLASS 1 - 1 1/8"ID X 1/2"THK - WINCELL- LARGO 2M</t>
  </si>
  <si>
    <t>MANGA AISLANTE CLASS 1 - 1 3/8"ID X 1/2"THK - WINCELL- LARGO 2M</t>
  </si>
  <si>
    <t>MANGA AISLANTE CLASS 1 - 1 5/8"ID X 1/2"THK - WINCELL- LARGO 2M</t>
  </si>
  <si>
    <t>MANGA AISLANTE CLASS 1 - 2 1/8"ID X 1/2"THK - WINCELL- LARGO 2M</t>
  </si>
  <si>
    <t>MANGA AISLANTE CLASS 1 - 2 5/8"ID X 1/2"THK - WINCELL- LARGO 2M</t>
  </si>
  <si>
    <t>MANGA AISLANTE CLASS 1 - 5/8"ID X 3/4"THK - WINCELL- LARGO 2M</t>
  </si>
  <si>
    <t>MANGA AISLANTE CLASS 1 - 3/4"ID X 3/4"THK - WINCELL- LARGO 2M</t>
  </si>
  <si>
    <t>MANGA AISLANTE CLASS 1 - 7/8"ID X 3/4"THK - WINCELL- LARGO 2M</t>
  </si>
  <si>
    <t>MANGA AISLANTE CLASS 1 - 1 1/8"ID X 3/4"THK - WINCELL- LARGO 2M</t>
  </si>
  <si>
    <t>MANGA AISLANTE CLASS 1 - 1 3/8"ID X 3/4"THK - WINCELL- LARGO 2M</t>
  </si>
  <si>
    <t>MANGA AISLANTE CLASS 1 - 1 5/8"ID X 3/4"THK - WINCELL- LARGO 2M</t>
  </si>
  <si>
    <t>MANGA AISLANTE CLASS 1 - 2 1/8"ID X 3/4"THK - WINCELL-- LARGO 2M</t>
  </si>
  <si>
    <t>MANGA AISLANTE CLASS 1 - 2 5/8"ID X 3/4"THK - WINCELL- LARGO 2M</t>
  </si>
  <si>
    <t>20566163811</t>
  </si>
  <si>
    <t>CLJ CONSTRUCTORA SAC</t>
  </si>
  <si>
    <t>DEVOLUCION DE CLIENTE</t>
  </si>
  <si>
    <t>MANGA AISLANTE CI-H-012 DE 1/2" X 1/2" - ARMAFLEX/ARMACELL- LARGO 2M</t>
  </si>
  <si>
    <t>MANGA AISLANTE CI-H-015 DE 5/8" X 1/2" - ARMAFLEX/ARMACELL- LARGO 2M</t>
  </si>
  <si>
    <t>MANGA AISLANTE C1-H-022 DE 7/8" X 1/2" - ARMAFLEX/ARMACELL- LARGO 2M</t>
  </si>
  <si>
    <t>MANGA AISLANTE C1-H-020 DE 3/4" X 1/2" - ARMAFLEX/ARMACELL- LARGO 2M</t>
  </si>
  <si>
    <t>MANGA AISLANTE CI-H-010 DE 3/8" X 1/2" - ARMAFLEX/ARMACELL- LARGO 2M</t>
  </si>
  <si>
    <t>MANGA AISLANTE C1-H-028 DE 1 1/8" X 1/2" - ARMAFLEX/ARMACELL- LARGO 2M</t>
  </si>
  <si>
    <t>MANGA AISLANTE CI-H-035 DE 1 3/8" X 1/2" - ARMAFLEX/ARMACELL- LARGO 2M</t>
  </si>
  <si>
    <t>MANGA AISLANTE C1-H-042 DE 1 5/8" X 1/2" - ARMAFLEX/ARMACELL- LARGO 2M</t>
  </si>
  <si>
    <t>MANGA AISLANTE C1-H-054 DE 2 1/8" X 1/2" - ARMAFLEX/ARMACELL- LARGO 2M</t>
  </si>
  <si>
    <t>MANGA AISLANTE CI-H-057 DE 2 1/4" X 1/2" - ARMAFLEX/ARMACELL- LARGO 2M</t>
  </si>
  <si>
    <t>MANGA AISLANTE CI-H-067 DE 2 5/8" X 1/2" - ARMAFLEX/ARMACELL- LARGO 2M</t>
  </si>
  <si>
    <t>MANGA AISLANTE CI-M-022 DE 7/8" X 3/4" - ARMAFLEX/ARMACELL- LARGO 2M</t>
  </si>
  <si>
    <t>MANGA AISLANTE CI-M-028 DE 1 1/8" X 3/4" - ARMAFLEX/ARMACELL- LARGO 2M</t>
  </si>
  <si>
    <t>MANGA AISLANTE CI-M-035 DE 1 3/8" X 3/4" - ARMAFLEX/ARMACELL- LARGO 2M</t>
  </si>
  <si>
    <t>MANGA AISLANTE CI-M-042 DE 1 5/8" X 3/4" - ARMAFLEX/ARMACELL- LARGO 2M</t>
  </si>
  <si>
    <t>MANGA AISLANTE CI-M-054 DE 2 1/8" X 3/4" - ARMAFLEX/ARMACELL- LARGO 2M</t>
  </si>
  <si>
    <t>MANGA AISLANTE CI-M-067 DE 2 5/8" X 3/4" - ARMAFLEX/ARMACELL- LARGO 2M</t>
  </si>
  <si>
    <t>MANGA AISLANTE CI-M-015 DE 5/8" X 3/4" - ARMAFLEX/ARMACELL- LARGO 2M</t>
  </si>
  <si>
    <t>MANGA AISLANTE CI-M-020 DE 3/4" X 3/4" - ARMAFLEX/ARMACELL- LARGO 2M</t>
  </si>
  <si>
    <t>20612110710</t>
  </si>
  <si>
    <t>MA BIOLAB SAC</t>
  </si>
  <si>
    <t>20607852465</t>
  </si>
  <si>
    <t>FARMERS CONNECTION SAC</t>
  </si>
  <si>
    <t>20600142896</t>
  </si>
  <si>
    <t>TICARI SOKAK SAC</t>
  </si>
  <si>
    <t>CONTROLADOR DE TEMPERATURA DIGITAL MT-543 E LOG DE 4 ETAPAS C/ALARMA - VER.04 - 115/220 VAC - FULL GAUGE</t>
  </si>
  <si>
    <t>20600085205</t>
  </si>
  <si>
    <t>GLOBAL BUILDERS PERU SAC</t>
  </si>
  <si>
    <t>20612620688</t>
  </si>
  <si>
    <t>LUXUS CLIMATIZACION Y ENERGIA RENOVABLE SAC</t>
  </si>
  <si>
    <t>20605087982</t>
  </si>
  <si>
    <t>SERVICIOS GASTRONOMICOS SAN ISIDRO SAC</t>
  </si>
  <si>
    <t>20605586059</t>
  </si>
  <si>
    <t>REPRESENTACIONES BRIANA EIRL</t>
  </si>
  <si>
    <t>10454672424</t>
  </si>
  <si>
    <t>GARCIA CORREA LENIN ELIAZER</t>
  </si>
  <si>
    <t>20614726513</t>
  </si>
  <si>
    <t>INVERSIONES FALCON JRM ELIEZER SAC</t>
  </si>
  <si>
    <t>20607374334</t>
  </si>
  <si>
    <t>C&amp;C SERVICIOS GENERALES MULTISERVICIOS Y REPRESENTACIONES EIRL</t>
  </si>
  <si>
    <t>10460372653</t>
  </si>
  <si>
    <t>CHOQUEPATA TURPO LOURDES</t>
  </si>
  <si>
    <t>LAMAS</t>
  </si>
  <si>
    <t>20605923870</t>
  </si>
  <si>
    <t>MAFEGO SAC</t>
  </si>
  <si>
    <t>20517360954</t>
  </si>
  <si>
    <t>OPERADORA INKA SAC</t>
  </si>
  <si>
    <t>03505</t>
  </si>
  <si>
    <t>GAS REFRIGERANTE R134A  X 6.8 KG - ICELOONG</t>
  </si>
  <si>
    <t>03494</t>
  </si>
  <si>
    <t>MOTOVENTILADOR MAER FAN YSWF102L70P4-615H-500S (220V/380V/440V, 60HZ, 4 POLES, 3PH, CL.F,/Y, SUCTION)</t>
  </si>
  <si>
    <t>03495</t>
  </si>
  <si>
    <t>MOTOVENTILADOR MAER FAN YSWF138L118P6-1010H-910PA S (220V/380V/440V, 60HZ, 6 POLES, 3PH, CL.F,/Y, SUCCION)</t>
  </si>
  <si>
    <t>03496</t>
  </si>
  <si>
    <t>MOTOVENTILADOR MAER FAN YDWF102L60P6-675N-600S (220V, 60HZ, 6 POLES, 1PH, CL.F, SUCTION)</t>
  </si>
  <si>
    <t>03497</t>
  </si>
  <si>
    <t>MOTOVENTILADOR MAER FAN YDWF68L25P4-300P-250B (220V, 60HZ, 4 POLES,1PH, BLOWER)</t>
  </si>
  <si>
    <t>03498</t>
  </si>
  <si>
    <t>MOTOVENTILADOR MAER FAN YDWF102L35P4-570N-500B (220V, 60HZ, 4 POLES,1PH, BLOWER)</t>
  </si>
  <si>
    <t>03499</t>
  </si>
  <si>
    <t>MOTOVENTILADOR MAER FAN YSWF102L35P4-570N-500B (220V/380V/440V, 60HZ, 4 POLES, 3PH, ?/Y, BLOWER)</t>
  </si>
  <si>
    <t>03506</t>
  </si>
  <si>
    <t xml:space="preserve">SEPARADOR DE ACEITE 5/8" PKW - 55855         </t>
  </si>
  <si>
    <t>STOCK ALMACEN 05</t>
  </si>
  <si>
    <t>MC QUAY</t>
  </si>
  <si>
    <t>PWK</t>
  </si>
  <si>
    <t>20613890166</t>
  </si>
  <si>
    <t>TECNO INDUSTRIAL D&amp;G SAC</t>
  </si>
  <si>
    <t>UNIDAD MEDIDA</t>
  </si>
  <si>
    <t>UND MEDIDA</t>
  </si>
  <si>
    <t>CANTIDAD FINAL</t>
  </si>
  <si>
    <t>03507</t>
  </si>
  <si>
    <t>CONTROL REMOTO TEMP BLUE ON OFF</t>
  </si>
  <si>
    <t>20104318321</t>
  </si>
  <si>
    <t>LABORATORIO FARMACEUTICO PERUANO SRL</t>
  </si>
  <si>
    <t>20613761005</t>
  </si>
  <si>
    <t>PERU ELECTRIKO EIRL</t>
  </si>
  <si>
    <t>20613526171</t>
  </si>
  <si>
    <t>ALETOARO SAMCKS SAC</t>
  </si>
  <si>
    <t>20553615179</t>
  </si>
  <si>
    <t>INGENIERIA SOSTENIBLE F &amp; H CONTRATISTAS GENERALES SRL</t>
  </si>
  <si>
    <t>CLASIFICACION</t>
  </si>
  <si>
    <t>20611410221</t>
  </si>
  <si>
    <t>IMPORTACIONES &amp; COMERCIALIZADORA YUCRA EMPRESA INDIVIDUAL DE RESPONSAB</t>
  </si>
  <si>
    <t>20610066250</t>
  </si>
  <si>
    <t>SERVICIOS INDUSTRIALES AUTOMATIZADO TECNOLOGICO SAC</t>
  </si>
  <si>
    <t>20601442125</t>
  </si>
  <si>
    <t>HIDROCONTROLES SAC</t>
  </si>
  <si>
    <t>20606004304</t>
  </si>
  <si>
    <t>INMOBILIARIA PERU RAICES SAC</t>
  </si>
  <si>
    <t>STOCK STARSOFT</t>
  </si>
  <si>
    <t>20555782650</t>
  </si>
  <si>
    <t>SERVI KORA SAC</t>
  </si>
  <si>
    <t>20603765258</t>
  </si>
  <si>
    <t>MERAKI S.L SAC</t>
  </si>
  <si>
    <t>10258322300</t>
  </si>
  <si>
    <t>ROJAS PARCO EBERTH</t>
  </si>
  <si>
    <t>20492729958</t>
  </si>
  <si>
    <t>SOLUTIA PERU REALTY EIRL</t>
  </si>
  <si>
    <t>10099352057</t>
  </si>
  <si>
    <t>LLERENA RODRIGUEZ CARLOS MOISES</t>
  </si>
  <si>
    <t>20217266212</t>
  </si>
  <si>
    <t>C &amp; G DIESEL SRL</t>
  </si>
  <si>
    <t>20610892516</t>
  </si>
  <si>
    <t>PERUVEN PRO EIRL</t>
  </si>
  <si>
    <t>20614614065</t>
  </si>
  <si>
    <t>TRANSPORTES TOUR LIBERTADORES EIRL</t>
  </si>
  <si>
    <t>20612870714</t>
  </si>
  <si>
    <t>JP REFIGERACION Y SERVICIOS GENERALES EIRL</t>
  </si>
  <si>
    <t>20546168647</t>
  </si>
  <si>
    <t>20509502715</t>
  </si>
  <si>
    <t>2AZ INGENIERIA Y CONSTRUCCION SAC</t>
  </si>
  <si>
    <t>BRYCORP CORPORACION SAC</t>
  </si>
  <si>
    <t>20604919321</t>
  </si>
  <si>
    <t>INFORMA PERU SAC</t>
  </si>
  <si>
    <t>03500</t>
  </si>
  <si>
    <t>EQUIPO DE A/A MINI SPLIT FRIO SOLO INVERTER - 12000 BTU/H - R410A - 220V/1PH/60HZ - DAIKIN - XL - FTKS12XL216/RKS12XL216 - SEER21 - ENERGY LABEL A</t>
  </si>
  <si>
    <t>03501</t>
  </si>
  <si>
    <t>EQUIPO DE A/A MINI SPLIT FRIO SOLO INVERTER - 18000 BTU/H - R410A - 220V/1PH/60HZ - DAIKIN - XL - FTKS18XL216/RKS18XL216 - SEER21 - ENERGY LABEL A</t>
  </si>
  <si>
    <t>03502</t>
  </si>
  <si>
    <t>EQUIPO DE A/A MINI SPLIT FRIO SOLO INVERTER - 24000 BTU/H - R410A - 220V/1PH/60HZ - DAIKIN - XL - FTKS24XL216/RKS24XL216 - SEER21 - ENERGY LABEL A</t>
  </si>
  <si>
    <t>03512</t>
  </si>
  <si>
    <t>ACUMULADOR DE SUCCIÓN 1 1/8" PKQ - 208  </t>
  </si>
  <si>
    <t>03513</t>
  </si>
  <si>
    <t xml:space="preserve">FILTRO SECADOR 1/2" PKEM-164 - FLARE </t>
  </si>
  <si>
    <t>CODIGO A BUSCAR ALM 01:</t>
  </si>
  <si>
    <t>03474</t>
  </si>
  <si>
    <t>CONDENSADORA 60000 BTU/H INVERTER 220V / 1F / 60HZ MC QUAY - MCI16060CCU216A</t>
  </si>
  <si>
    <t>03514</t>
  </si>
  <si>
    <t>KIT CONTROLADOR DE VÁLVULA EXPANSIÓN ELECTRÓNICA VX1005E PLUS - VER.01 - 100-230 VAC  - FULL GAUGE</t>
  </si>
  <si>
    <t>CUERPO DE VALVULA SOLENOIDE DANFOSS EVR 6 - 1/2  SOLDABLE  032L1209</t>
  </si>
  <si>
    <t>20613750071</t>
  </si>
  <si>
    <t>DMARK GROUP SAC</t>
  </si>
  <si>
    <t>20600758072</t>
  </si>
  <si>
    <t>FARGO ELECTRIC SRL</t>
  </si>
  <si>
    <t>20600989244</t>
  </si>
  <si>
    <t>CORPORACION SONIC ELECTRONICS SAC</t>
  </si>
  <si>
    <t>1 EN AREA TECNICA POR OBSERVACION</t>
  </si>
  <si>
    <t>01</t>
  </si>
  <si>
    <t>20602220517</t>
  </si>
  <si>
    <t>LIMI DISTRIBUTORE STORE SRL</t>
  </si>
  <si>
    <t>20608950355</t>
  </si>
  <si>
    <t>FRIO CORSAN INGENIERIA EN CLIMATIZACION EIRL</t>
  </si>
  <si>
    <t>20613817868</t>
  </si>
  <si>
    <t>PERU TINEO TOURS SAC</t>
  </si>
  <si>
    <t>20610827595</t>
  </si>
  <si>
    <t>ELECTRO Y CABLES INDUSTRIALES PERU SAC</t>
  </si>
  <si>
    <t>20610856927</t>
  </si>
  <si>
    <t>RODAJES Y LUBRICANTES BLUE SAC</t>
  </si>
  <si>
    <t>SALIO POR REVISION A.T</t>
  </si>
  <si>
    <t>20522333132</t>
  </si>
  <si>
    <t>GST INGENIEROS SAC</t>
  </si>
  <si>
    <t>SR JOSE</t>
  </si>
  <si>
    <t>20610398511</t>
  </si>
  <si>
    <t>Z &amp; Y PROJECTS EIRL</t>
  </si>
  <si>
    <t>20608551434</t>
  </si>
  <si>
    <t>KATCIAARD EIRL</t>
  </si>
  <si>
    <t>20131370564</t>
  </si>
  <si>
    <t>SUPERINTENDNCIA DE BANCA SEGUROS Y ADMINISTRADORAS PRIVADAS DE FONDO</t>
  </si>
  <si>
    <t>20602647685</t>
  </si>
  <si>
    <t>FRITERM PERU SAC</t>
  </si>
  <si>
    <t>20610940839</t>
  </si>
  <si>
    <t>CLIM FROST EXPERT SAC</t>
  </si>
  <si>
    <t>NOTA DE CRÉDITO</t>
  </si>
  <si>
    <t>STOCK ALM05</t>
  </si>
  <si>
    <t>20600758595</t>
  </si>
  <si>
    <t>BMS EQUIPOS Y SERVICIOS SAC</t>
  </si>
  <si>
    <t>20547846193</t>
  </si>
  <si>
    <t>EQUIPAMIENTOS D &amp; M SAC</t>
  </si>
  <si>
    <t>20508315580</t>
  </si>
  <si>
    <t>INTERNATIONAL DIESEL COMPONENTS SAC</t>
  </si>
  <si>
    <t>20611289767</t>
  </si>
  <si>
    <t>SERVICIOS GENERALES JIREH-CN EIRL</t>
  </si>
  <si>
    <t>20196584227</t>
  </si>
  <si>
    <t>H.M REPRESENTACIONES SAC</t>
  </si>
  <si>
    <t>20611187701</t>
  </si>
  <si>
    <t>GRUPO MERGS SAC</t>
  </si>
  <si>
    <t>03508</t>
  </si>
  <si>
    <t>GAS REFRIGERANTE R22 - 13.6 KG FLYER</t>
  </si>
  <si>
    <t>03509</t>
  </si>
  <si>
    <t>GAS REFRIGERANTE R290 -5 KG FLYER</t>
  </si>
  <si>
    <t>03510</t>
  </si>
  <si>
    <t>GAS REFRIGERANTE R290 -370 GR FLYER -(TAPA CON VALVULA)</t>
  </si>
  <si>
    <t>03511</t>
  </si>
  <si>
    <t>GAS REFRIGERANTE R600 -420 GR FLYER - (TAPA CON VALVULA)</t>
  </si>
  <si>
    <t>03536</t>
  </si>
  <si>
    <t>03537</t>
  </si>
  <si>
    <t>VÁLVULA DE EXPANSIÓN ELECTRÓNICA SB114T 1,4 MM - FULL GAUGE</t>
  </si>
  <si>
    <t>VÁLVULA DE EXPANSIÓN ELECTRÓNICA SB110T 1,0 MM - FULL GAUGE</t>
  </si>
  <si>
    <t>03515</t>
  </si>
  <si>
    <t>COMPRESOR COPELAND USA 1.5 HP 220V/1PH/60HZ ZS11KAE-PFV-618 SCROLL R507/R404/R134A/R407C/R449A - ALTA EFICIENCIA / BAJO RUIDO</t>
  </si>
  <si>
    <t>03516</t>
  </si>
  <si>
    <t>COMPRESOR COPELAND USA 1.5 HP 220V/3PH/60HZ ZS11KAE-TF5-618 SCROLL R507/R404/R134A/R407C/R449A - ALTA EFICIENCIA / BAJO RUIDO</t>
  </si>
  <si>
    <t>03517</t>
  </si>
  <si>
    <t>COMPRESOR COPELAND USA 2.0 HP 220V/1PH/60HZ ZS15KAE-PFV-618 SCROLL R507/R404/R134A/R407C/R449A  - ALTA EFICIENCIA / BAJO RUIDO</t>
  </si>
  <si>
    <t>03518</t>
  </si>
  <si>
    <t>COMPRESOR COPELAND USA 2.0 HP 220V/3PH/60HZ ZS15KAE-TF5-618 SCROLL R507/R404/R134A/R407C/R449A  - ALTA EFICIENCIA / BAJO RUIDO</t>
  </si>
  <si>
    <t>03519</t>
  </si>
  <si>
    <t>COMPRESOR COPELAND USA 3.0 HP 220V/1PH/60HZ ZS21KAE-PFV-618 SCROLL R507/R404/R134A/R407C/R449A  - ALTA EFICIENCIA / BAJO RUIDO</t>
  </si>
  <si>
    <t>03520</t>
  </si>
  <si>
    <t>COMPRESOR COPELAND USA 3.0 HP 220V/3PH/60HZ ZS21KAE-TF5-618 SCROLL R507/R404/R134A/R407C/R449A  - ALTA EFICIENCIA / BAJO RUIDO</t>
  </si>
  <si>
    <t>03521</t>
  </si>
  <si>
    <t>COMPRESOR COPELAND USA 3.0 HP 380V/3PH/60HZ ZS21KAE-TF7-618 SCROLL R507/R404/R134A/R407C/R449A  - ALTA EFICIENCIA / BAJO RUIDO</t>
  </si>
  <si>
    <t>03522</t>
  </si>
  <si>
    <t>COMPRESOR COPELAND USA 4.0 HP 220V/1PH/60HZ ZS29KAE-PFV-618 SCROLL R507/R404/R134A/R407C/R449A  - ALTA EFICIENCIA / BAJO RUIDO</t>
  </si>
  <si>
    <t>03523</t>
  </si>
  <si>
    <t>COMPRESOR COPELAND USA 4.0 HP 220V/3PH/60HZ ZS29KAE-TF5-618 SCROLL R507/R404/R134A/R407C/R449A  - ALTA EFICIENCIA / BAJO RUIDO</t>
  </si>
  <si>
    <t>03524</t>
  </si>
  <si>
    <t>COMPRESOR COPELAND USA 4.0 HP 380V/3PH/60HZ ZS29KAE-TF7-600 SCROLL R507/R404/R134A/R407C/R449A  - ALTA EFICIENCIA / BAJO RUIDO</t>
  </si>
  <si>
    <t>03525</t>
  </si>
  <si>
    <t>COMPRESOR COPELAND USA 4.0 HP 440V/3PH/60HZ ZS29KAE-TFD-600 SCROLL R507/R404/R134A/R407C/R449A  - ALTA EFICIENCIA / BAJO RUIDO</t>
  </si>
  <si>
    <t>03526</t>
  </si>
  <si>
    <t>COMPRESOR COPELAND USA 5.0 HP 220V/3PH/60HZ ZS38K4E-TF5-550 SCROLL R507/R404/R134A/R407C/R449A  - ALTA EFICIENCIA / BAJO RUIDO</t>
  </si>
  <si>
    <t>03527</t>
  </si>
  <si>
    <t>CALENTADOR DE CARTER PARA ZS11-15 220V</t>
  </si>
  <si>
    <t>03528</t>
  </si>
  <si>
    <t xml:space="preserve">CALENTADOR DE CARTER PARA ZS21-38 220V </t>
  </si>
  <si>
    <t>03529</t>
  </si>
  <si>
    <t xml:space="preserve">START CAPACITOR PARA ZS11,15,21,29 PFV </t>
  </si>
  <si>
    <t>03530</t>
  </si>
  <si>
    <t xml:space="preserve">RELÉ POTENCIAL PARA ZS11,15,21,29,38 PFV </t>
  </si>
  <si>
    <t>03531</t>
  </si>
  <si>
    <t xml:space="preserve">RUN CAPACITOR PARA ZS11 PFV </t>
  </si>
  <si>
    <t>03532</t>
  </si>
  <si>
    <t xml:space="preserve">RUN CAPACITOR PARA ZS15 PFV </t>
  </si>
  <si>
    <t>03533</t>
  </si>
  <si>
    <t xml:space="preserve">RUN CAPACITOR PARA ZS21 PFV </t>
  </si>
  <si>
    <t>03534</t>
  </si>
  <si>
    <t xml:space="preserve">RUN CAPACITOR PARA ZS29 PFV </t>
  </si>
  <si>
    <t>03535</t>
  </si>
  <si>
    <t xml:space="preserve">MOLDED PLUG PARA BOMS -600 Y -618 </t>
  </si>
  <si>
    <t>POR GARANTIA</t>
  </si>
  <si>
    <t>20604856311</t>
  </si>
  <si>
    <t>SOPHIA PERU SAC</t>
  </si>
  <si>
    <t>20600044355</t>
  </si>
  <si>
    <t>SERMALEC INDUSTRY SAC</t>
  </si>
  <si>
    <t>20609766108</t>
  </si>
  <si>
    <t>DISTRIBUIDORA NDUSTRIAL CARTER SAC</t>
  </si>
  <si>
    <t>20508895641</t>
  </si>
  <si>
    <t>GENERAL COLD AIR SERVICE SOCIEDAD COMERCIAL DE RESPONSABILIDAD LIMITADA</t>
  </si>
  <si>
    <t>20612985660</t>
  </si>
  <si>
    <t>HELADOS ARTESANALES E.T SAC</t>
  </si>
  <si>
    <t>VALVULA ROTA EN OBSERVACIÓN</t>
  </si>
  <si>
    <t>FALTA REGULARIZAR</t>
  </si>
  <si>
    <t>10733693539</t>
  </si>
  <si>
    <t>RIVERA OTERO MIGUEL TADEO</t>
  </si>
  <si>
    <t>40868667</t>
  </si>
  <si>
    <t>MENDIZABAL PRADO JOSE ANTONIO</t>
  </si>
  <si>
    <t>LLEVÓ MÓVIL</t>
  </si>
  <si>
    <t>20608510631</t>
  </si>
  <si>
    <t>CQH FRUTIVAS EIRL</t>
  </si>
  <si>
    <t>20600809483</t>
  </si>
  <si>
    <t>CONSORCIO &amp; GLOBALIZACION SAC</t>
  </si>
  <si>
    <t>AJUSTE SISTEMA</t>
  </si>
  <si>
    <t>20610995498</t>
  </si>
  <si>
    <t>HVAC SUPPLY &amp; SERVICES SAC</t>
  </si>
  <si>
    <t>10471549989</t>
  </si>
  <si>
    <t>PAUCAR ARANGO BRENDA ROCIO</t>
  </si>
  <si>
    <t>20604838721</t>
  </si>
  <si>
    <t>NAVEV INVERSIONES SAC</t>
  </si>
  <si>
    <t>20608141007</t>
  </si>
  <si>
    <t>DP CORPORACION FERRETERA EIRL</t>
  </si>
  <si>
    <t>20134690080</t>
  </si>
  <si>
    <t>FAMAI SEAL JET SAC</t>
  </si>
  <si>
    <t>20608724614</t>
  </si>
  <si>
    <t>GYC INVERSIONES SAC</t>
  </si>
  <si>
    <t>20533042733</t>
  </si>
  <si>
    <t>TRANSPORTES WHITTINGTON GROUP SAC</t>
  </si>
  <si>
    <t>20491876612</t>
  </si>
  <si>
    <t>SEÑOR CAUTIVO DE AYABACA DE FRUTAS SAC</t>
  </si>
  <si>
    <t>ROBINSON PUSE SAC</t>
  </si>
  <si>
    <t>20611677201</t>
  </si>
  <si>
    <t>INVERSIONES PECUARIAS Y AGRARIAS HP SAC</t>
  </si>
  <si>
    <t>10446693595</t>
  </si>
  <si>
    <t>TRUJILLO CAMONES CRISTIAM MANUEL</t>
  </si>
  <si>
    <t>20608165569</t>
  </si>
  <si>
    <t>AGRO DON TORCUATO EIRL</t>
  </si>
  <si>
    <t>20605563644</t>
  </si>
  <si>
    <t>SAVICCORP SAC</t>
  </si>
  <si>
    <t>PROMEDIO</t>
  </si>
  <si>
    <t>FACTURA ADELANTADA</t>
  </si>
  <si>
    <t>20611858711</t>
  </si>
  <si>
    <t>C &amp; M ARTE Y TECNOLOGIA SAC</t>
  </si>
  <si>
    <t>REGULARIZACION DE MERCADERIA</t>
  </si>
  <si>
    <t xml:space="preserve">FRIO ALIMENTOS Y LOGISTICA S.A </t>
  </si>
  <si>
    <t>AAA ENTALPIA S.A.C.</t>
  </si>
  <si>
    <t>EUROPAN S.A.C.</t>
  </si>
  <si>
    <t xml:space="preserve">CORPORACION LA SIRENA SAC </t>
  </si>
  <si>
    <t>CUPRICA SAC</t>
  </si>
  <si>
    <t>SERVICIOS Y NEGOCIOS EVOENKA EIRL</t>
  </si>
  <si>
    <t>110</t>
  </si>
  <si>
    <t>FACTURA ANTICIPADA - PAGO TRANSF</t>
  </si>
  <si>
    <t>Crédito 18 días</t>
  </si>
  <si>
    <t>00</t>
  </si>
  <si>
    <t>AB ESPECIALES</t>
  </si>
  <si>
    <t>AB</t>
  </si>
  <si>
    <t>20539264878</t>
  </si>
  <si>
    <t>20611943858</t>
  </si>
  <si>
    <t>20606509066</t>
  </si>
  <si>
    <t>20534963778</t>
  </si>
  <si>
    <t>20537091925</t>
  </si>
  <si>
    <t>INVERSIONES Y SERVICIOS JTC S.A</t>
  </si>
  <si>
    <t>20609520711</t>
  </si>
  <si>
    <t>CONSORCIO ECOPIURA S.A.C.S.</t>
  </si>
  <si>
    <t>NOTA DE CREDITO</t>
  </si>
  <si>
    <t>10062544096</t>
  </si>
  <si>
    <t>ESPINOZA FERNANDEZ JOSE ANTONIO</t>
  </si>
  <si>
    <t>MOTORES DIESEL ANDINOS S.A - MODASA</t>
  </si>
  <si>
    <t>20613562029</t>
  </si>
  <si>
    <t>COLD TEAM SAC</t>
  </si>
  <si>
    <t>20606110767</t>
  </si>
  <si>
    <t>FOODSMART SAC</t>
  </si>
  <si>
    <t>20613190199</t>
  </si>
  <si>
    <t>JH RENTAL EIRL</t>
  </si>
  <si>
    <t>SE DESPACHO ADELANTO A CLIENTE</t>
  </si>
  <si>
    <t>10095256819</t>
  </si>
  <si>
    <t>HUAMANI MANTARI ROSA</t>
  </si>
  <si>
    <t>40122694</t>
  </si>
  <si>
    <t>ALANYA CHIPANA JHON WILIAM</t>
  </si>
  <si>
    <t>10772159604</t>
  </si>
  <si>
    <t>PALOMINO RAFAEL SAMUEL</t>
  </si>
  <si>
    <t>20609135566</t>
  </si>
  <si>
    <t>MULTICARNES KAF SAC</t>
  </si>
  <si>
    <t>20566460271</t>
  </si>
  <si>
    <t>COPRAVA EIRL</t>
  </si>
  <si>
    <t>20483903155</t>
  </si>
  <si>
    <t>REAL FREEZING EIRL</t>
  </si>
  <si>
    <t>10407766658</t>
  </si>
  <si>
    <t>ORDERIQUE VASQUEZ JUAN ROLANDO</t>
  </si>
  <si>
    <t>20606910879</t>
  </si>
  <si>
    <t>C &amp; K SUMINISTROS Y SERVICIOS INDUSTRIALES EIRL</t>
  </si>
  <si>
    <t>20508237171</t>
  </si>
  <si>
    <t>CARBONET SAC</t>
  </si>
  <si>
    <t>03538</t>
  </si>
  <si>
    <t>EVAPORADOR DUCTO DE 60000 BTU/H R410A 208-230V/60HZ/1PH - VIKING "VIKINGO" - PROUDLY DESIGNED IN USA - BLUE FIN PROTECTION - XJAHI-60 - MADE IN P.R.C.</t>
  </si>
  <si>
    <t>03539</t>
  </si>
  <si>
    <t>EVAPORADOR PISO TECHO 60000 BTU/H EVAP R410A 208-230V/60HZ/1PH - VIKING "VIKINGO" - PROUDLY DESIGNED IN USA - BLUE FIN PROTECTION - XJCFRI-4-60-3-T - MADE IN P.R.C.</t>
  </si>
  <si>
    <t>03540</t>
  </si>
  <si>
    <t>CONDENSADOR DE 60000 BTU/H CDU VERTICAL R410A 208-230V/60HZ/3PH - VIKING "VIKINGO" - PROUDLY DESIGNED IN USA - BLUE FIN PROTECTION - XJCVR4-60-5-T - MADE IN P.R.C.</t>
  </si>
  <si>
    <t>03541</t>
  </si>
  <si>
    <t>CONDENSADOR DE 60000 BTU/H CDU VERTICAL R410A 380V/60HZ/3PH - VIKING "VIKINGO" - PROUDLY DESIGNED IN USA - BLUE FIN PROTECTION - XJCVR4-60-8-T - MADE IN P.R.C..</t>
  </si>
  <si>
    <t xml:space="preserve">GARANTIA </t>
  </si>
  <si>
    <t>10706319781</t>
  </si>
  <si>
    <t>10468387749</t>
  </si>
  <si>
    <t>GONZALES NUÑEZ LUIS FERNANDO</t>
  </si>
  <si>
    <t>03952</t>
  </si>
  <si>
    <t>VK - MOTOR CONDENSADOR MINI SPLIT 12000 BTU VIKING</t>
  </si>
  <si>
    <t>SE HIZO TRANSFERENCIA DIA SABADO Y SE ENTREGO EN P.P</t>
  </si>
  <si>
    <t>20603235968</t>
  </si>
  <si>
    <t>AUTOMATTIC CORP SAC</t>
  </si>
  <si>
    <t>20611960027</t>
  </si>
  <si>
    <t>GROMAR IMPORT SAC</t>
  </si>
  <si>
    <t>20208223179</t>
  </si>
  <si>
    <t>LYF DIESEL SA</t>
  </si>
  <si>
    <t>10101337575</t>
  </si>
  <si>
    <t>RAMIREZ PARRA GINO MIGUEL</t>
  </si>
  <si>
    <t>STOCK PUENTE PIEDRA</t>
  </si>
  <si>
    <t xml:space="preserve"> </t>
  </si>
  <si>
    <t xml:space="preserve"> STOCK ALM05</t>
  </si>
  <si>
    <t>STOCK ALM 05</t>
  </si>
  <si>
    <t>STOCK ALM01</t>
  </si>
  <si>
    <t>03542</t>
  </si>
  <si>
    <t xml:space="preserve">BOMBA DE CONDENSADO STAR COLD DE 230V-1F-60HZ TANQUE ALTO (INCLUYE MANGUERA)  SI-1801 </t>
  </si>
  <si>
    <t>03543</t>
  </si>
  <si>
    <t>MINI BOMBA STAR COLD  DE 110-240V MINISLIM SERIES 66 FT LIFT SPS-66</t>
  </si>
  <si>
    <t>03544</t>
  </si>
  <si>
    <t>BOMBA DE CONDENSADO STAR COLD  DE 230V-1F-60HZ TANQUE BAJO (INCLUYE MANGUERA) SI-1805</t>
  </si>
  <si>
    <t>03545</t>
  </si>
  <si>
    <t xml:space="preserve">ELECTRIC ACTUATOR ORIGINAL - JOHNSON CONTROLS </t>
  </si>
  <si>
    <t>03546</t>
  </si>
  <si>
    <t>T7300-TF60-9KS0 - TERMOSTATO JOHNSON CONTROLS</t>
  </si>
  <si>
    <t>03547</t>
  </si>
  <si>
    <t>DSH090A9ALC - COMPRESOR SCROLL DANFOSS 7.5 HP 380V/3PH/60HZ - R410A</t>
  </si>
  <si>
    <t>03548</t>
  </si>
  <si>
    <t>DSH090A4ALD - COMPRESOR SCROLL DANFOSS 7.5 HP 440V/3PH/60HZ - R410A</t>
  </si>
  <si>
    <t>03549</t>
  </si>
  <si>
    <t>DSH120A3ALC - COMPRESOR SCROLL DANFOSS 10 HP 220V/3PH/60HZ - R410A</t>
  </si>
  <si>
    <t>03550</t>
  </si>
  <si>
    <t>DSH120A9ALC - COMPRESOR SCROLL DANFOSS 10 HP 380V/3PH/60HZ - R410A</t>
  </si>
  <si>
    <t>03551</t>
  </si>
  <si>
    <t>DSH120A4ALD - COMPRESOR SCROLL DANFOSS 10 HP 440V/3PH/60HZ - R410A</t>
  </si>
  <si>
    <t>03552</t>
  </si>
  <si>
    <t>DSH161A3ALD - COMPRESOR SCROLL DANFOSS 13 HP 220V/3PH/60HZ - R410A</t>
  </si>
  <si>
    <t>03553</t>
  </si>
  <si>
    <t>DSH161A4ALD - COMPRESOR SCROLL DANFOSS 13 HP 440V/3PH/60HZ - R410A</t>
  </si>
  <si>
    <t>03554</t>
  </si>
  <si>
    <t>DSH184A9ALD - COMPRESOR SCROLL DANFOSS 15 HP 380V/3PH/60HZ - R410A</t>
  </si>
  <si>
    <t>03555</t>
  </si>
  <si>
    <t>DSH184A4ALD - COMPRESOR SCROLL DANFOSS 15 HP 440V/3PH/60HZ - R410A</t>
  </si>
  <si>
    <t>03556</t>
  </si>
  <si>
    <t>DSH240A4ABC - COMPRESOR SCROLL DANFOSS 20 HP 440V/3PH/60HZ - R410A</t>
  </si>
  <si>
    <t>03557</t>
  </si>
  <si>
    <t xml:space="preserve"> DSH295A4ABC - COMPRESOR SCROLL DANFOSS 25 HP 440V/3PH/60HZ - R410A</t>
  </si>
  <si>
    <t>PRESOSTATO DUAL DANFOSS KP 15  AUT/MAN 060-124366 / 060-124391</t>
  </si>
  <si>
    <t>RAMIREZ ABAD JHON KENNEDY</t>
  </si>
  <si>
    <t>20453914772</t>
  </si>
  <si>
    <t>ASOCIACION PRO ESPIRITU SANTO</t>
  </si>
  <si>
    <t>LLEVAR DESPACHO MAÑANA</t>
  </si>
  <si>
    <t>20614688271</t>
  </si>
  <si>
    <t>MARC &amp; JOHANDRY REFRIGERACION EIRL</t>
  </si>
  <si>
    <t>20612429422</t>
  </si>
  <si>
    <t>COMERCIALIZADORA DE PRODUCTOS CARNICOS NSH SAC</t>
  </si>
  <si>
    <t>10440708001</t>
  </si>
  <si>
    <t>CORCUERA SANTISTEBA FERNANDO RAUL</t>
  </si>
  <si>
    <t>20255515191</t>
  </si>
  <si>
    <t>10714764093</t>
  </si>
  <si>
    <t>ESTRADA ALVARADO JASON JESUS</t>
  </si>
  <si>
    <t>DESPACHO EL 5-1-26(MOVIL)</t>
  </si>
  <si>
    <t>MINI BOMBA SILENCIOSA STAR COLD  DE 110-240V MINISLIM SERIES 66 FT LIFT SPS-66</t>
  </si>
  <si>
    <t>41151222</t>
  </si>
  <si>
    <t>AYME REJO MARIBEL CRICILDA</t>
  </si>
  <si>
    <t>20605423699</t>
  </si>
  <si>
    <t>CLIMATIZACION EL ORIENTE E.I.R.L</t>
  </si>
  <si>
    <t>10737954507</t>
  </si>
  <si>
    <t>VILLAVICENCIO CHOQUEHUAYTA SOLEDAD</t>
  </si>
  <si>
    <t>20614868652</t>
  </si>
  <si>
    <t>20609559137</t>
  </si>
  <si>
    <t>SOLUCIONES E IMPORTACIONES SOLIMPORT EIRL</t>
  </si>
  <si>
    <t>PS.SOPHIE.SIAN EIRL</t>
  </si>
  <si>
    <t>20608165496</t>
  </si>
  <si>
    <t>M &amp; S GLOCAL SAC</t>
  </si>
  <si>
    <t>EUROPAN SAC</t>
  </si>
  <si>
    <t>004655004</t>
  </si>
  <si>
    <t>GALLARDO DIAZ JACKSON JOEL</t>
  </si>
  <si>
    <t>20605135154</t>
  </si>
  <si>
    <t>SANTA EMILY INTERNACIONAL SAC</t>
  </si>
  <si>
    <t>15604207476</t>
  </si>
  <si>
    <t>YANEZ ROMERO PABLO ELIAS</t>
  </si>
  <si>
    <t>03580</t>
  </si>
  <si>
    <t>MD-11002012004354 SINGLE-PHASE ASY MOTOR FOR CA41A-060 V3N1C</t>
  </si>
  <si>
    <t>20613318195</t>
  </si>
  <si>
    <t>GUTIERREZ MOTORS PERU SAC</t>
  </si>
  <si>
    <t>A/C</t>
  </si>
  <si>
    <t>CONDENSADOR DE 60000 BTU/H C/COMPRESOR COPELAND TIRO VERTICAL R410A 208-230V/60HZ/3PH - VIKING "VIKINGO" - PROUDLY DESIGNED IN USA - BLUE FIN PROTECTION - XJCVR4-60-5-T - MADE IN P.R.C.</t>
  </si>
  <si>
    <t>CONDENSADOR DE 60000 BTU/H C/COMPRESOR COPELAND TIRO VERTICAL R410A 380V/60HZ/3PH - VIKING "VIKINGO" - PROUDLY DESIGNED IN USA - BLUE FIN PROTECTION - XJCVR4-60-8-T - MADE IN P.R.C.</t>
  </si>
  <si>
    <t>TERMOSTATO FAN &amp; COIL AGUA HELADA 2 TUBOS FRÍO O CALOR, CONTROL ON/FF, 3 VELOCIDADES, VOLTAJE DUAL 120 VAC Y 240 VAC (BLANCO) - T7300-TF60-9KS0</t>
  </si>
  <si>
    <t>20613239554</t>
  </si>
  <si>
    <t>CEELE CORP.FABRICANTES Y RENOVACIONES INDUSTRIALES SAC</t>
  </si>
  <si>
    <t>20614669374</t>
  </si>
  <si>
    <t>TRANSPORTES Y SERVICIOS CARHUAMAYO SAC</t>
  </si>
  <si>
    <t>20609097672</t>
  </si>
  <si>
    <t>GENERAL FACILITIES GROUP E.I.R.L</t>
  </si>
  <si>
    <t>72289052</t>
  </si>
  <si>
    <t>MEZA CEVERO BRUCE ARNOLD</t>
  </si>
  <si>
    <t>47915198</t>
  </si>
  <si>
    <t>CRISOSTOMO MARTINEZ PEDRO ALONSO</t>
  </si>
  <si>
    <t>03581</t>
  </si>
  <si>
    <t xml:space="preserve">SEPARADOR DE ACEITE 7/8" PKW - 55877A </t>
  </si>
  <si>
    <t>CONDENSADOR MIPAL CD SUPER  1500R</t>
  </si>
  <si>
    <t>10456557436</t>
  </si>
  <si>
    <t>RAMIRES CARDENAS MAURO ORLANDO</t>
  </si>
  <si>
    <t>20506028931</t>
  </si>
  <si>
    <t>DROGUERIA FARMEDIC SAC</t>
  </si>
  <si>
    <t>03582</t>
  </si>
  <si>
    <t>TL-31101-001901 MAIN PCB – TARJETA PARA EVAPORADOR INVERTER SX SERIES TEMP BLUE</t>
  </si>
  <si>
    <t>48400768</t>
  </si>
  <si>
    <t>10100097228</t>
  </si>
  <si>
    <t>MAMANI CONDORI IRENE INES</t>
  </si>
  <si>
    <t>20600383796</t>
  </si>
  <si>
    <t>SETELCOM SERVICIOS SAC</t>
  </si>
  <si>
    <t>10295759823</t>
  </si>
  <si>
    <t>QUISPE JACOBO FREDY ENRIQUE</t>
  </si>
  <si>
    <t>20124397333</t>
  </si>
  <si>
    <t>PROVINCO EIRL</t>
  </si>
  <si>
    <t>20610802363</t>
  </si>
  <si>
    <t>JC CLIMAESTROS SAC</t>
  </si>
  <si>
    <t>20605551395</t>
  </si>
  <si>
    <t>I.D INSUMOS &amp; EQUIPAMIENTO PARA LA INDUSTRIA SAC</t>
  </si>
  <si>
    <t>03602</t>
  </si>
  <si>
    <t>TB – ELECTRONIC CONTROL BOX MINI SPLIT SERIE AX EVAPORADOR 24000 BTU</t>
  </si>
  <si>
    <t>03603</t>
  </si>
  <si>
    <t xml:space="preserve">TB – ELECTRONIC CONTROL BOX MINI SPLIT SERIE AX CONDENSADOR 24000 BTU               </t>
  </si>
  <si>
    <t>206055511395</t>
  </si>
  <si>
    <t>20605829229</t>
  </si>
  <si>
    <t>GRUPO CENER SECURITY E.I.R.L</t>
  </si>
  <si>
    <t>VALVULA DE ACCESO DE 1/4X 0.35MM X 100MM - STARCOLD - PICHINA</t>
  </si>
  <si>
    <t>20609938154</t>
  </si>
  <si>
    <t>ACQUABADOS Y PROYECTOS DE INTERIORES SAC</t>
  </si>
  <si>
    <t>20603619995</t>
  </si>
  <si>
    <t>20333794803</t>
  </si>
  <si>
    <t>10100319042</t>
  </si>
  <si>
    <t>REGULARIZACION DE STOCK</t>
  </si>
  <si>
    <t>20512927239</t>
  </si>
  <si>
    <t>20614222817</t>
  </si>
  <si>
    <t>GV SERVIS EIRL</t>
  </si>
  <si>
    <t>20612760889</t>
  </si>
  <si>
    <t>PACIFICO SERVICIO &amp; EQUIPAMIENTO SAC</t>
  </si>
  <si>
    <t>20613520369</t>
  </si>
  <si>
    <t>INFRAESTRUCTURA DIGITAL ANDINA SAC</t>
  </si>
  <si>
    <t>20516283735</t>
  </si>
  <si>
    <t>ENERGYMIN SAC</t>
  </si>
  <si>
    <t>20615145310</t>
  </si>
  <si>
    <t>SUMINISTROS INDUSTRIALES AIREA ACONDICIONADO EIRL</t>
  </si>
  <si>
    <t>10215524171</t>
  </si>
  <si>
    <t>ESPINO LIVA  CONSTANTINO CARLOS</t>
  </si>
  <si>
    <t>20614213389</t>
  </si>
  <si>
    <t>GSM INGENIERIA Y CONSTRUCCION SAC</t>
  </si>
  <si>
    <t>44909404</t>
  </si>
  <si>
    <t>GARCIA LEON JAIME NAZARIO</t>
  </si>
  <si>
    <t>20611469846</t>
  </si>
  <si>
    <t>INVERSIONES FRESH COOL PERU SACS</t>
  </si>
  <si>
    <t>20613634089</t>
  </si>
  <si>
    <t>03671</t>
  </si>
  <si>
    <t xml:space="preserve">TB – VENTILADOR CENTRÍFUGO PARA EVAPORADOR PISO TECHO          </t>
  </si>
  <si>
    <t>03672</t>
  </si>
  <si>
    <t xml:space="preserve">TB – REJILLA PARA EVAPORADOR PISO TECHO 56.7 X 28.5 CM                 </t>
  </si>
  <si>
    <t>20532659362</t>
  </si>
  <si>
    <t>*</t>
  </si>
  <si>
    <t>03673</t>
  </si>
  <si>
    <t>20607004103</t>
  </si>
  <si>
    <t>KALLPA MANUFACTURAS SAC</t>
  </si>
  <si>
    <t>10220921382</t>
  </si>
  <si>
    <t>DONAYRE CARDENAS MELANIA ROSA</t>
  </si>
  <si>
    <t>20607340855</t>
  </si>
  <si>
    <t>20603480458</t>
  </si>
  <si>
    <t>INVERSIONES CRIJO &amp; ASOCIADOS SAC</t>
  </si>
  <si>
    <t>INVERSIONES TALLERES SAN MARTIN DE PORRES EIRL</t>
  </si>
  <si>
    <t>20607461016</t>
  </si>
  <si>
    <t>REPLY SAC</t>
  </si>
  <si>
    <t>20604801754</t>
  </si>
  <si>
    <t>TU FABRICA ITF SAC</t>
  </si>
  <si>
    <t>GASTO INTERNO</t>
  </si>
  <si>
    <t xml:space="preserve">CONTROL REMOTO PARA CORTINA DE AIRES STARCOLD </t>
  </si>
  <si>
    <t>20565803108</t>
  </si>
  <si>
    <t>VABRIANKES SAC</t>
  </si>
  <si>
    <t>10405260960</t>
  </si>
  <si>
    <t>PACAYA CALAMPA ZILA</t>
  </si>
  <si>
    <t>20608690507</t>
  </si>
  <si>
    <t>EXIM LOGSTICS &amp; SERVICES EIRL</t>
  </si>
  <si>
    <t>41768812</t>
  </si>
  <si>
    <t>ORTEGA MERINO MARIA LUISA</t>
  </si>
  <si>
    <t>20544954637</t>
  </si>
  <si>
    <t>MANTENIMIENTO Y SERVICIOS METAL MECANICA SAC</t>
  </si>
  <si>
    <t>PASAJEROS ALLINBUS SAC</t>
  </si>
  <si>
    <t>20611689676</t>
  </si>
  <si>
    <t>INGENIERIA Y CONSULTORIA SERGEN EIRL</t>
  </si>
  <si>
    <t>20545689325</t>
  </si>
  <si>
    <t>ACERO INOXIDABLE LUCAS EIRL</t>
  </si>
  <si>
    <t>10766608243</t>
  </si>
  <si>
    <t>SANCHEZ DUEÑAS NICK JASON</t>
  </si>
  <si>
    <t>20251850003</t>
  </si>
  <si>
    <t>03734</t>
  </si>
  <si>
    <t>MOTOVENT. AXIAL 630MM - AKSD 630-6 K.5KA A2 - 220V/380-440V/3PH/60HZ, RE C/REJILLA – RSB</t>
  </si>
  <si>
    <t>03606</t>
  </si>
  <si>
    <t>COMPRESOR ROTATIVO - 36000 BTU/H - 220V/60HZ - 1PH R410 - ASQ330N1UMU - SIN CAPACITOR 60UF/400V - GMCC</t>
  </si>
  <si>
    <t>03607</t>
  </si>
  <si>
    <t>VÁLVULA ROTALOCK V02 -1 3/4" ODF 1 1/8" - VARV-36-EVERFROST</t>
  </si>
  <si>
    <t>03608</t>
  </si>
  <si>
    <t>VÁLVULA ROTALOCK V04 -1 1/4" ODF 3/4" - VARV-30-EVERFROST</t>
  </si>
  <si>
    <t>03610</t>
  </si>
  <si>
    <t>VÁLVULA DE BOLA 5/8" ODF - VABA - 205A - EVERFROST</t>
  </si>
  <si>
    <t>03611</t>
  </si>
  <si>
    <t>VÁLVULA DE BOLA 3/4" ODF - VABA - 206A - EVERFROST</t>
  </si>
  <si>
    <t>03612</t>
  </si>
  <si>
    <t>VÁLVULA DE BOLA 7/8" ODF - VABA - 207A - EVERFROST</t>
  </si>
  <si>
    <t>03613</t>
  </si>
  <si>
    <t>VISOR ROSCABLE FLARE - VASG - 5/8F - EVERFROST</t>
  </si>
  <si>
    <t>03614</t>
  </si>
  <si>
    <t>VISOR SOLDABLE - VASG - 5/8S - EVERFROST</t>
  </si>
  <si>
    <t>03615</t>
  </si>
  <si>
    <t>SIFON O TRAMPA DE 5/8" DE COBRE - P - TRAP  C X C-EVERFROST</t>
  </si>
  <si>
    <t>03616</t>
  </si>
  <si>
    <t>CARCASA PORTAFILTRO DE 5/8" - 1 FILTRO - FDA-485 - EVERFROST</t>
  </si>
  <si>
    <t>03617</t>
  </si>
  <si>
    <t>CARCASA PORTAFILTRO DE 7/8" - 1 FILTRO - FDA-487 - EVERFROST</t>
  </si>
  <si>
    <t>03618</t>
  </si>
  <si>
    <t>CARCASA PORTAFILTRO DE 1-1/8" - 1 FILTRO - FDA-489 - EVERFROST</t>
  </si>
  <si>
    <t>03619</t>
  </si>
  <si>
    <t>CARCASA PORTAFILTRO DE  1-3/8" - 1 FILTRO - FDA-4811 - EVERFROST</t>
  </si>
  <si>
    <t>03620</t>
  </si>
  <si>
    <t>CARCASA PORTAFILTRO DE  1-5/8" - 1 FILTRO - FDA-4813 -EVERFROST</t>
  </si>
  <si>
    <t>03621</t>
  </si>
  <si>
    <t>CARCASA PORTAFILTRO DE 2-1/8" - 1 FILTRO - FDA-4817 -EVERFROST</t>
  </si>
  <si>
    <t>03622</t>
  </si>
  <si>
    <t>ACUMULADOR DE SUCCIÓN  1-3/8"-FDQ-209 -EVERFROST</t>
  </si>
  <si>
    <t>03623</t>
  </si>
  <si>
    <t>ACUMULADOR DE SUCCIÓN 1-5/8"-FDQ-210 -EVERFROST</t>
  </si>
  <si>
    <t>03624</t>
  </si>
  <si>
    <t>SEPARADOR DE ACEITE HERMÉTICO 5/8" - FDW-55855-EVERFROST</t>
  </si>
  <si>
    <t>03625</t>
  </si>
  <si>
    <t>SEPARADOR DE ACEITE HERMÉTICO 7/8" - FDW-55877 -EVERFROST</t>
  </si>
  <si>
    <t>03626</t>
  </si>
  <si>
    <t>SEPARADOR DE ACEITE HERMÉTICO 1-1/8" - FDW-55889 -EVERFROST</t>
  </si>
  <si>
    <t>03627</t>
  </si>
  <si>
    <t>SEPARADOR DE ACEITE HERMÉTICO 1-3/8" - FDW-559011 -EVERFROST</t>
  </si>
  <si>
    <t>03628</t>
  </si>
  <si>
    <t>KIT DE HERRAMIENTAS DE ABOCINADO Y EXPANSION - 1/8”, 3/16”, 1/4”, 5/16”, 3/8”, 7/16”, 1/2”, 5/8”, 3/4” O.D. - CT-275-EVERFROST</t>
  </si>
  <si>
    <t>03629</t>
  </si>
  <si>
    <t>KIT DE HERRAMIENTAS DE ABOCINADO Y EXPANSION - 1/8”, 3/16”, 1/4”, 5/16”, 3/8”, 7/16”, 1/2”, 5/8”, 3/4” O.D. INC CORTA TUBO Y RATCHET - CT-278 - EVERFROST</t>
  </si>
  <si>
    <t>03630</t>
  </si>
  <si>
    <t>BOMBA MANUAL DE TRANSFERENCIA DE ACEITE - PCO-01-EVERFROST</t>
  </si>
  <si>
    <t>03631</t>
  </si>
  <si>
    <t>VÁLVULA PARA LATA ROSCA SAE DE 7/16" Y SAE DE 1/4"-EVERFROST</t>
  </si>
  <si>
    <t>03632</t>
  </si>
  <si>
    <t>VÁLVULA ROTALOCK V06 -1 ODF 1/2" -VARV-20-EVERFROST</t>
  </si>
  <si>
    <t>03633</t>
  </si>
  <si>
    <t>VÁLVULA ROTALOCK V09 -1 1/4" ODF 5/8" -VARV-30-EVERFROST</t>
  </si>
  <si>
    <t>03634</t>
  </si>
  <si>
    <t>VÁLVULA ROTALOCK V07 - 1 3/4" ODF 7/8" -VARV-30-EVERFROST</t>
  </si>
  <si>
    <t>03635</t>
  </si>
  <si>
    <t>03636</t>
  </si>
  <si>
    <t xml:space="preserve">VÁLVULA DE BOLA 1/4" ODF -VABV-202A - EVERFROST   </t>
  </si>
  <si>
    <t>03637</t>
  </si>
  <si>
    <t xml:space="preserve">VÁLVULA DE BOLA 3/8" ODF -VABA-203A - EVERFROST   </t>
  </si>
  <si>
    <t>03638</t>
  </si>
  <si>
    <t xml:space="preserve">VÁLVULA DE BOLA 1/2" ODF -VABA-204A - EVERFROST   </t>
  </si>
  <si>
    <t>03639</t>
  </si>
  <si>
    <t>VISOR ROSCABLE FLARE - VASG - 3/8F - EVERFROST</t>
  </si>
  <si>
    <t>03640</t>
  </si>
  <si>
    <t>VISOR ROSCABLE FLARE - VASG - 1/2F - EVERFROST</t>
  </si>
  <si>
    <t>03641</t>
  </si>
  <si>
    <t>VISOR SOLDABLE - VASG - 3/8S - EVERFROST</t>
  </si>
  <si>
    <t>03642</t>
  </si>
  <si>
    <t>VISOR SOLDABLE - VASG - 1/2S - EVERFROST</t>
  </si>
  <si>
    <t>03643</t>
  </si>
  <si>
    <t>TUERCA DE BRONCE 1/4"-EVERFROST-BFSN-1/4</t>
  </si>
  <si>
    <t>03644</t>
  </si>
  <si>
    <t>TUERCA DE BRONCE 5/16"-EVERFROST-BFSN-5/16</t>
  </si>
  <si>
    <t>03645</t>
  </si>
  <si>
    <t>TUERCA DE BRONCE 3/8"-EVERFROST-BFSN-3/8</t>
  </si>
  <si>
    <t>03646</t>
  </si>
  <si>
    <t>TUERCA DE BRONCE 1/2"-EVERFROST-BFSN-1/2</t>
  </si>
  <si>
    <t>03647</t>
  </si>
  <si>
    <t>TUERCA DE BRONCE 5/8"-EVERFROST-BFSN-5/8</t>
  </si>
  <si>
    <t>03648</t>
  </si>
  <si>
    <t>TUERCA DE BRONCE 3/4"-EVERFROST-BFSN-3/4</t>
  </si>
  <si>
    <t>03649</t>
  </si>
  <si>
    <t>TUERCA DE BRONCE 1/4"-EVERFROST-BFFN - REFORZADA</t>
  </si>
  <si>
    <t>03650</t>
  </si>
  <si>
    <t>TUERCA DE BRONCE 5/16"-EVERFROST-BFFN - REFORZADA</t>
  </si>
  <si>
    <t>03651</t>
  </si>
  <si>
    <t>TUERCA DE BONCE 3/8"-EVERFROST-BFFN - REFORZADA</t>
  </si>
  <si>
    <t>03652</t>
  </si>
  <si>
    <t>TUERCA DE BRONCE 1/2"-EVERFROST-BFFN - REFORZADA</t>
  </si>
  <si>
    <t>03653</t>
  </si>
  <si>
    <t>TUERCA DE BRONCE 5/8"-EVERFROST-BFFN - REFORZADA</t>
  </si>
  <si>
    <t>03654</t>
  </si>
  <si>
    <t>TUERCA DE BRONCE 3/4"-EVERFROST-BFFN - REFORZADA</t>
  </si>
  <si>
    <t>03655</t>
  </si>
  <si>
    <t>SIFON O TRAMPA DE 7/8" DE COBRE - P - TRAP  C X C-EVERFROST</t>
  </si>
  <si>
    <t>03656</t>
  </si>
  <si>
    <t>SIFON O TRAMPA DE 1-1/8" DE COBRE - P - TRAP  C X C-EVERFROST</t>
  </si>
  <si>
    <t>03657</t>
  </si>
  <si>
    <t>SIFON O TRAMPA DE 1-3/8" DE COBRE - P - TRAP  C X C-EVERFROST</t>
  </si>
  <si>
    <t>03658</t>
  </si>
  <si>
    <t>SIFON O TRAMPA DE 1-5/8" DE COBRE - P - TRAP  C X C-EVERFROST</t>
  </si>
  <si>
    <t>03659</t>
  </si>
  <si>
    <t>ACUMULADOR DE SUCCIÓN 5/8"-FDQ-205 5/8"-EVERFROST</t>
  </si>
  <si>
    <t>03660</t>
  </si>
  <si>
    <t>ACUMULADOR DE SUCCIÓN 7/8"-FDQ-207 7/8"-EVERFROST</t>
  </si>
  <si>
    <t>03661</t>
  </si>
  <si>
    <t>ACUMULADOR DE SUCCIÓN 1-1/8"-FDQ-208 1 1/8"-EVERFROST</t>
  </si>
  <si>
    <t>03662</t>
  </si>
  <si>
    <t xml:space="preserve">SEPARADOR DE ACEITE HERMÉTICO 1-5/8" - FDW-569213 -EVERFROST    </t>
  </si>
  <si>
    <t>03663</t>
  </si>
  <si>
    <t>SEPARADOR DE ACEITE CON BRIDA SUPERIOR 1-1/8"-EVERFROST-FDW-5304 1-1/8"</t>
  </si>
  <si>
    <t>03664</t>
  </si>
  <si>
    <t>SEPARADOR DE ACEITE CON BRIDA SUPERIOR  1-3/8"-EVERFROST-FDW-5305 1-3/8"</t>
  </si>
  <si>
    <t>03665</t>
  </si>
  <si>
    <t>SEPARADOR DE ACEITE CON BRIDA SUPERIOR1-3/8"-EVERFROST-FDW-6303 1-3/8"</t>
  </si>
  <si>
    <t>03666</t>
  </si>
  <si>
    <t>SEPARADOR DE ACEITE CON BRIDA SUPERIOR  1-5/8"-EVERFROST-FDW-6304 1-5/8"</t>
  </si>
  <si>
    <t>03667</t>
  </si>
  <si>
    <t>SEPARADOR DE ACEITE CON BRIDA SUPERIOR 2-1/8"-EVERFROST-FDW-6305 2-1/8"</t>
  </si>
  <si>
    <t>03668</t>
  </si>
  <si>
    <t>COMPRESOR SCROLL YH150A7-100 -- 60000 BTU - 5HP - 220V/3PH/60HZ - R22 - INVOTECH</t>
  </si>
  <si>
    <t>03669</t>
  </si>
  <si>
    <t xml:space="preserve">PLATINA MAX BULLET HTP SILVER 2  PLOMO 600MM-50MM-7,5MM - COLOR GRIS - EVERFROST </t>
  </si>
  <si>
    <t>03670</t>
  </si>
  <si>
    <t>FILTRO SECADOR  48-DC 023U4383 - ALTERNATIVO AL COD 00572 - DANFOSS</t>
  </si>
  <si>
    <t>03739</t>
  </si>
  <si>
    <t>DK - MOTOR CONDENSADOR MINI SPLIT XL 18 000 BTU - T10WZ30-A02</t>
  </si>
  <si>
    <t>20607902268</t>
  </si>
  <si>
    <t>LABORATORIO CLINICO PERU LABS EIRL</t>
  </si>
  <si>
    <t>20605541781</t>
  </si>
  <si>
    <t>AYATEC INGENIEROS EIRL</t>
  </si>
  <si>
    <t>10418682073</t>
  </si>
  <si>
    <t>MESIAS TORRES MARIELA</t>
  </si>
  <si>
    <t>20549053191</t>
  </si>
  <si>
    <t>HVAC CONTROL SAC</t>
  </si>
  <si>
    <t>20613683161</t>
  </si>
  <si>
    <t>MODERNA SALUD MENTAL EIRL</t>
  </si>
  <si>
    <t>22665594</t>
  </si>
  <si>
    <t>RIVERA CAJAS AMBROSIO</t>
  </si>
  <si>
    <t>15610430616</t>
  </si>
  <si>
    <t>20607956201</t>
  </si>
  <si>
    <t>20600362545</t>
  </si>
  <si>
    <t>03740</t>
  </si>
  <si>
    <t>LICENCIA SITRAD TUNEL</t>
  </si>
  <si>
    <t>20613821253</t>
  </si>
  <si>
    <t>GRUPO DAVAR EIRL</t>
  </si>
  <si>
    <t>10000979258</t>
  </si>
  <si>
    <t>PINEDO GUERRA SEGUNDO ELEODORO</t>
  </si>
  <si>
    <t>STOCK ALM 01</t>
  </si>
  <si>
    <t>20516159481</t>
  </si>
  <si>
    <t>20610517600</t>
  </si>
  <si>
    <t>ACCESS SOLUCIONES LOGISTICAS E INDUSTRIALES EIRL</t>
  </si>
  <si>
    <t>KDN PERU SAC</t>
  </si>
  <si>
    <t>20604842809</t>
  </si>
  <si>
    <t>20608628254</t>
  </si>
  <si>
    <t>EMPRPESA LAS JOTAS DEL CASTILLO EIRL</t>
  </si>
  <si>
    <t>03741</t>
  </si>
  <si>
    <t>TB – PLACA PARA EVAPORADOR MINI SPLIT 12 000 BTU INVERTER SX</t>
  </si>
  <si>
    <t>03742</t>
  </si>
  <si>
    <t xml:space="preserve">TB – PLACA PARA CONDENSADOR MINI SPLIT 12 000 BTU INVERTER SX    </t>
  </si>
  <si>
    <t>03743</t>
  </si>
  <si>
    <t>MASTER-MODUL PUR ST40MM X 1.00MT DE ANCHO (SACRIFICIO)</t>
  </si>
  <si>
    <t>20550039045</t>
  </si>
  <si>
    <t>AIR LABCOLD TECHNOLOGY SAC</t>
  </si>
  <si>
    <t>20609093987</t>
  </si>
  <si>
    <t>INDUSTRIAS DE MANGUERAS DEL PERU SAC</t>
  </si>
  <si>
    <t>10002091</t>
  </si>
  <si>
    <t>CANALES MENDOZA LUIS BENITO</t>
  </si>
  <si>
    <t>20511423733</t>
  </si>
  <si>
    <t>PRZ INVERSIONES SAC</t>
  </si>
  <si>
    <t>20613495232</t>
  </si>
  <si>
    <t>LGMG MAQUINARIAS SAC</t>
  </si>
  <si>
    <t>20604238545</t>
  </si>
  <si>
    <t>LUFRAN PERU SAC</t>
  </si>
  <si>
    <t>20612844403</t>
  </si>
  <si>
    <t>JR INGENIERIA DE PROYECTOS Y MANTENIMIENTO SAC</t>
  </si>
  <si>
    <t>20556281140</t>
  </si>
  <si>
    <t>20608873881</t>
  </si>
  <si>
    <t>20603442793</t>
  </si>
  <si>
    <t>15609611305</t>
  </si>
  <si>
    <t>47078669</t>
  </si>
  <si>
    <t>EQUIPO DE A/A MINI SPLIT FRIO SOLO INVERTER WI FI - 12000 BTU/H - 220V/1PH/60HZ - TEMP BLUE MADE BY CARRIER INTERAMERICA CORPORATION - AHRI USA CERTIFICATED - AX-TBH820A-X012-H3N1C/TBG820A-X - SEER 17</t>
  </si>
  <si>
    <t>EQUIPO DE A/A MINI SPLIT FRIO SOLO INVERTER WI FI - 18000 BTU/H - 220V/1PH/60HZ - TEMP BLUE MADE BY CARRIER INTERAMERICA CORPORATION - AHRI USA CERTIFICATED- AX-TBH820A-X018-H3N1C/TBG820A-X - SEER 19</t>
  </si>
  <si>
    <t>EQUIPO DE A/A MINI SPLIT FRIO SOLO INVERTER WI FI - 24000 BTU/H - 220V/1PH/60HZ - TEMP BLUE MADE BY CARRIER INTERAMERICA CORPORATION - AHRI USA CERTIFICATED  AX-TBH820A-X024-H3N1C/TBG820A-X - SEER 20</t>
  </si>
  <si>
    <t>20602471641</t>
  </si>
  <si>
    <t>20516566066</t>
  </si>
  <si>
    <t>20611207809</t>
  </si>
  <si>
    <t>20614019621</t>
  </si>
  <si>
    <t>03744</t>
  </si>
  <si>
    <t>MDA-TB - FAN MOTOR FIX BOARDFAN MOTOR FIXING BOARDMD-12222700000079</t>
  </si>
  <si>
    <t>03745</t>
  </si>
  <si>
    <t>MDA-TB - TRANSFORMADOR LINEAL 220-24V XZM-LE5716002NON STOCK TRANSFORMERMD-11203103000087</t>
  </si>
  <si>
    <t>03746</t>
  </si>
  <si>
    <t>MDA-TB - THROTTING VALVE PARA EVAPORADOR 60 000 BTUTHROTTING VALVE FOR 42KUE060NMD-15500210000184</t>
  </si>
  <si>
    <t>03747</t>
  </si>
  <si>
    <t>MDA-TB - SOPORTE DE PLÁSTICO PARA PLACA DE CONTROLINSTALLATION PLATEMD-12120300000522</t>
  </si>
  <si>
    <t>03748</t>
  </si>
  <si>
    <t>MDA-TB - ABRAZADERA IZQUIERDA DE LOS EJES DEL MOTOR VENTILADORFAN MOTOR AXES CLAMP LMD-12222500000253</t>
  </si>
  <si>
    <t>03749</t>
  </si>
  <si>
    <t>MDA-TB - ABRAZADERA DERECHA DE LOS EJES DEL MOTOR VENTILADORFAN MOTOR AXIS CLAMP RMD-12222500000255</t>
  </si>
  <si>
    <t>03750</t>
  </si>
  <si>
    <t>MDA-TB - CAPACITOR 12 MFD 450 VAC CBB65A-1 COMPRESSOR CAPACITORMD-17400103000406</t>
  </si>
  <si>
    <t>03751</t>
  </si>
  <si>
    <t>MDA-TB - ENTRADA DE EVAPORADOR 3/8"INPUT PIPE ASSEMBLYMD-15122700000334</t>
  </si>
  <si>
    <t>03752</t>
  </si>
  <si>
    <t>MDA-TB - SOPORTE DE METAL PARA PLACA DE CONTROLINSTALLATION PLATE OF ELMD-12223100000170</t>
  </si>
  <si>
    <t>03753</t>
  </si>
  <si>
    <t>MDA-TB - MÓDULO DE TRANSFERENCIA DE DATOSDATA TRANSFER MODULE CONMD-17122000055882</t>
  </si>
  <si>
    <t>03754</t>
  </si>
  <si>
    <t>MDA-TB - PLACA DE INSTALACIÓN PARA TARJETA DE CONTROLINSTALLATION PLATE OF ELMD-12123000000920</t>
  </si>
  <si>
    <t>03755</t>
  </si>
  <si>
    <t>MDA-TB - CONDUIT DE 5/8"WIRE GUIDE PIPEMD-12123000000252</t>
  </si>
  <si>
    <t>03756</t>
  </si>
  <si>
    <t>MDA-TB - E-PART BOXE-PART BOX SUBASSEMBLYMD-12223100000876</t>
  </si>
  <si>
    <t>03757</t>
  </si>
  <si>
    <t>MDA-TB - DISPLAY BOARDDISPLAY BOARD ASSEMBLYMD-17122700000005</t>
  </si>
  <si>
    <t>03758</t>
  </si>
  <si>
    <t>MDA-TB - PIPING PLATEPIPING PLATE ASSEMBLYMD-12222700001206</t>
  </si>
  <si>
    <t>03759</t>
  </si>
  <si>
    <t>MDA-TB - MAIN CONTROL BOARDMAIN CONTROL BOARDMD-17122000047848</t>
  </si>
  <si>
    <t>03760</t>
  </si>
  <si>
    <t>MDA-TB - DUCT MAIN CONTROL BOARDNON STOCK MAIN CONTROL BOARD ASSEMMD-17123000008377</t>
  </si>
  <si>
    <t>03761</t>
  </si>
  <si>
    <t>MDA-TB - PLATO DE INSTALACIÓN PARA PARTES ELECTRICASINSTALLATION PLATE OF ELECTRIC PARTS ASSEMBLYMD-12223100000101</t>
  </si>
  <si>
    <t>03762</t>
  </si>
  <si>
    <t>MDA-TB - ELECTRONIC CONTROL BOX PARA UCELECTRONIC CONTROL BOX AMD-17223100000078</t>
  </si>
  <si>
    <t>03763</t>
  </si>
  <si>
    <t>MDA-TB - CARCASA DE VOLUTAVOLUTE SHELLMD-12122700000756</t>
  </si>
  <si>
    <t>03764</t>
  </si>
  <si>
    <t>MDA-TB - CARCASA DE VOLUTA PARA 42KUE06VOLUTE SHELL FOR 42KUE06MD-12122700000755</t>
  </si>
  <si>
    <t>03765</t>
  </si>
  <si>
    <t>MDA-TB - FILTRO DE AIRE 52 X 49 CMAIR FILTERMD-12223000014171</t>
  </si>
  <si>
    <t>03766</t>
  </si>
  <si>
    <t>MDA-TB - REJILLA DE RETORNO DE AIRE 36.5 X 28.2 CMAIR INLET GRILLE ASSEMBLMD-12122700000103</t>
  </si>
  <si>
    <t>03767</t>
  </si>
  <si>
    <t>MDA-TB - CUBIERTA LATERAL PARA EVAPORADOR PISO TECHO IZQUIERDALEFT COVERMD-12122700000087</t>
  </si>
  <si>
    <t>03768</t>
  </si>
  <si>
    <t>MDA-TB - CUBIERTA LATERAL PARA EVAPORADOR PISO TECHO DERECHANON STOCK RIGHT COVERMD-12122700000093</t>
  </si>
  <si>
    <t>03769</t>
  </si>
  <si>
    <t>MDA-TB - CAPACITOR 2.5 MFD 450 VAC CBB61S PARA VENTILADORCAPACITORMD-17400101A00491</t>
  </si>
  <si>
    <t>03770</t>
  </si>
  <si>
    <t>MDA-TB - CAPACITOR 10 MFD 450 VAC CBB65 PARA COMPRESORCAPACITORMD-17400103000027</t>
  </si>
  <si>
    <t>03771</t>
  </si>
  <si>
    <t>MDA-TB - BORNERA L1-L2-TIERRA 450VNON STOCK WIRE JOINTMD-17400401000085</t>
  </si>
  <si>
    <t>03772</t>
  </si>
  <si>
    <t>MDA-TB - MOTOR PARA LOUVER SM-35-17-12-46 12VDCLOUVER MOTORMD-11002010000546</t>
  </si>
  <si>
    <t>03773</t>
  </si>
  <si>
    <t>MDA-TB - BORNERA 1-2(N)-TIERRAWIRE JOINTMD-17400401000285</t>
  </si>
  <si>
    <t>03774</t>
  </si>
  <si>
    <t>MDA-TB - TUERCA DE COBRE DE 5/8"COPPER NUTMD-15500406000010</t>
  </si>
  <si>
    <t>03775</t>
  </si>
  <si>
    <t>MDA-TB - ABRAZADERA PARA CAPACITORCAPACITOR CLIPMD-12200203000008</t>
  </si>
  <si>
    <t>03776</t>
  </si>
  <si>
    <t>MDA-TB - PRESOSTATO DE CONTROL DE BAJA PRESIÓN (OPEN 20.3 PSI CLOSE 43.5 PSI)P. SWITCHMD-17400516000848</t>
  </si>
  <si>
    <t>03777</t>
  </si>
  <si>
    <t>MDA-TB - BORNERA 1-2(N)-3-4 660VACWIRE JOINTMD-17400401000121</t>
  </si>
  <si>
    <t>03778</t>
  </si>
  <si>
    <t>MDA-TB - MOTOR PARA VENTILADOR DE CONDENSADOR 60 000 BTUSINGLE-PHASE ASY MOTOR FOR CA41A-060-V3N1CMD-11002012004354</t>
  </si>
  <si>
    <t>03779</t>
  </si>
  <si>
    <t>MDA-TB - MOTOR PARA VENTILADOR DE EVAPORADOR DUCTO 60 000 BTUASYNCHRONOUS MOTORMD-11002012039856</t>
  </si>
  <si>
    <t>03780</t>
  </si>
  <si>
    <t>MDA-TB - EJE AISLADOINSULATED AXISMD-12122000000344</t>
  </si>
  <si>
    <t>03781</t>
  </si>
  <si>
    <t>MDA-TB - SENSOR DE TEMPERATURA PARA TUBERÍATEMPERATURE SENSOR 11201007000047MD-11201007000047</t>
  </si>
  <si>
    <t>03782</t>
  </si>
  <si>
    <t>MDA-TB - ABRAZADAERA PARA CAPACITORCAPACITOR CLIPMD-12200203000007</t>
  </si>
  <si>
    <t>03783</t>
  </si>
  <si>
    <t>MDA-TB - TUERCA DE COBRE DE 1-7/16"COPPER NUTMD-15500406000008</t>
  </si>
  <si>
    <t>03784</t>
  </si>
  <si>
    <t>MDA-TB - SENSOR DE TEMPERATURA DE AMBIENTETEMPERATURE SENSORMD-11201007000073</t>
  </si>
  <si>
    <t>03785</t>
  </si>
  <si>
    <t>MDA-TB - PRESOSTATO DE CONTROL DE BAJA PRESIÓN (OPEN 638.2 PSI CLOSE 478.6 PSI)PRESSURE SWITCHMD-17400516000851</t>
  </si>
  <si>
    <t>03786</t>
  </si>
  <si>
    <t>MDA-TB - BORNERA L-N-1-2(N)WIRE JOINTMD-17400401000040</t>
  </si>
  <si>
    <t>03787</t>
  </si>
  <si>
    <t>MDA-TB - TERMINALWIRE JOINTMD-17400401000012</t>
  </si>
  <si>
    <t>03788</t>
  </si>
  <si>
    <t>MDA-TB - TRANSFORMADOR 220-12V TT2-C30D70-2FTRANSFORMERMD-11203103000065</t>
  </si>
  <si>
    <t>03789</t>
  </si>
  <si>
    <t>MDA-TB - TRANSFORMADOR 220V TT2-C50-1TRANSFORMERMD-11203103000200</t>
  </si>
  <si>
    <t>03790</t>
  </si>
  <si>
    <t>MDA-TB - CONTACTOR NC1-32 CHINT 32A/3P/220VAC CONTACTORMD-11203502000006</t>
  </si>
  <si>
    <t>03791</t>
  </si>
  <si>
    <t>MDA-TB - FILTRO DE AIRE NEGRO 35.5 X 25 CMAIR FILTER # 1 FOR 42KUE060NMD-12100204000719</t>
  </si>
  <si>
    <t>03792</t>
  </si>
  <si>
    <t>MDA-TB - FILTRO DE AIRE NEGRO 56.5 X 25.5 CMAIR FILTER # 2 FOR 42KUE060NMD-12100204000718</t>
  </si>
  <si>
    <t>03793</t>
  </si>
  <si>
    <t>MOTOVENTILADOR AXIAL YWF4D-400B-102/47-G -220V/380-440V/3PH/60HZ, C/REJILLA (-30C A +60C) -FLUJOA-WG</t>
  </si>
  <si>
    <t>20606076941</t>
  </si>
  <si>
    <t>10428931322</t>
  </si>
  <si>
    <t>15607675101</t>
  </si>
  <si>
    <t>20507478752</t>
  </si>
  <si>
    <t>20606281901</t>
  </si>
  <si>
    <t>STOCK SUFICIENTE</t>
  </si>
  <si>
    <t>20601518563</t>
  </si>
  <si>
    <t>20608998871</t>
  </si>
  <si>
    <t>09059969</t>
  </si>
  <si>
    <t>10469679506</t>
  </si>
  <si>
    <t>10454780324</t>
  </si>
  <si>
    <t>20600595646</t>
  </si>
  <si>
    <t>20532853410</t>
  </si>
  <si>
    <t>20609197154</t>
  </si>
  <si>
    <t>20608358413</t>
  </si>
  <si>
    <t>20392958909</t>
  </si>
  <si>
    <t>20608166891</t>
  </si>
  <si>
    <t>DIPONIBILIDAD</t>
  </si>
  <si>
    <t>03735</t>
  </si>
  <si>
    <t>CONDENSADOR DE 36000 BTU/H INVERTER TIRO VERTICAL R410A 208-230V/60HZ/1PH - VIKING "VIKINGO" - PROUDLY DESIGNED IN USA - BLUE FIN PROTECTION - XJCUI4-36-3 - MADE IN P.R.C.</t>
  </si>
  <si>
    <t>03736</t>
  </si>
  <si>
    <t>EVAPORADOR PISO TECHO INV 36000 BTU/H EVAP R410A 208-230V/60HZ/1PH - VIKING "VIKINGO" - PROUDLY DESIGNED IN USA - BLUE FIN PROTECTION - XJCFRI-4-36-3-GW - MADE IN P.R.C.</t>
  </si>
  <si>
    <t>03737</t>
  </si>
  <si>
    <t>CONDENSADOR DE 60000 BTU/H INVERTER TIRO VERTICAL R410A 208-230V/60HZ/1PH - VIKING "VIKINGO" - PROUDLY DESIGNED IN USA - BLUE FIN PROTECTION - XJCUI4-60-3 - MADE IN P.R.C.</t>
  </si>
  <si>
    <t>03738</t>
  </si>
  <si>
    <t>EVAPORADOR PISO TECHO INV 60000 BTU/H EVAP R410A 208-230V/60HZ/1PH - VIKING "VIKINGO" - PROUDLY DESIGNED IN USA - BLUE FIN PROTECTION - XJCFRI-4-60-3-GW - MADE IN P.R.C.</t>
  </si>
  <si>
    <t>SALOG S.A</t>
  </si>
  <si>
    <t>20508612878</t>
  </si>
  <si>
    <t>PERU FRESH FRUITS&amp; VEGETABLES S.A.C.</t>
  </si>
  <si>
    <t>ARATO PERU S.A.</t>
  </si>
  <si>
    <t xml:space="preserve"> IBT HEALTH SOCIEDAD ANONIMA CERRADA</t>
  </si>
  <si>
    <t>PASTIPAN SAC</t>
  </si>
  <si>
    <t>LECHE GLORIA SOCIEDAD ANONIMA</t>
  </si>
  <si>
    <t>REFRIGERACION RENZO S.A.</t>
  </si>
  <si>
    <t>20543083454</t>
  </si>
  <si>
    <t>03794</t>
  </si>
  <si>
    <t xml:space="preserve">CONTROL REMOTO PARA EQUIPO DE AA  CON R32 </t>
  </si>
  <si>
    <t>03795</t>
  </si>
  <si>
    <t>CONDENSADOR DE EQUIPO DE A/A MINI SPLIT FRIO SOLO INVERTER WI FI - 18000 BTU/H- R410A - 220V/1PH/60HZ - TEMP BLUE MADE BY CARRIER INTERAMERICA CORPORATION - S - AHRI USA CERTIFICATED</t>
  </si>
  <si>
    <t>03796</t>
  </si>
  <si>
    <t>EVAPORADOR DE EQUIPO DE A/A MINI SPLIT FRIO SOLO INVERTER WI FI - 18000 BTU/H- R410A - 220V/1PH/60HZ - TEMP BLUE MADE BY CARRIER INTERAMERICA CORPORATION - S - AHRI USA CERTIFICATED</t>
  </si>
  <si>
    <t>20295719703</t>
  </si>
  <si>
    <t>004098220</t>
  </si>
  <si>
    <t>20606188197</t>
  </si>
  <si>
    <t>20614393891</t>
  </si>
  <si>
    <t>20511678723</t>
  </si>
  <si>
    <t>20613793608</t>
  </si>
  <si>
    <t>20607360015</t>
  </si>
  <si>
    <t>20611974672</t>
  </si>
  <si>
    <t>EQUIPO PARA USO</t>
  </si>
  <si>
    <t>GAS REFRIGERANTE FREON 407C - 11.35 KG - CHEMOURS - E</t>
  </si>
  <si>
    <t>GAS REFRIGERANTE FREON 404A -10.896 KG- CHEMOURS - E</t>
  </si>
  <si>
    <t>GAS REFRIGERANTE FREON R-410A -CHEMOURS X 11.35 KG - E</t>
  </si>
  <si>
    <t>GAS REFRIGERANTE FREON R-507 - 11.35 KG - E - CHEMOURS</t>
  </si>
  <si>
    <t>GAS REFRIGERANTE FREON R-22 - 13.62 KG - E - CHEMOURS</t>
  </si>
  <si>
    <t>GAS REFRIGERANTE FREON R-134A - 13.62 KG - E - CHEMOURS</t>
  </si>
  <si>
    <t>GAS REFRIGERANTE  FREON 134A - 340 GR CHEMOURS -CAJA DE 12 - SIN VALVULA - E</t>
  </si>
  <si>
    <t>GAS REFRIGERANTE FREON 407C - 11.35 KG - CHEMOURS - A</t>
  </si>
  <si>
    <t>GAS REFRIGERANTE FREON 404A -10.896 KG- CHEMOURS - A</t>
  </si>
  <si>
    <t>GAS REFRIGERANTE FREON 134A - 1KG - CHEMOURS - CAJA DE 15 - CON ECO VALVULA - E</t>
  </si>
  <si>
    <t>GAS REFRIGERANTE FREON-404 A  X 425 GR-CHEMOURS - CAJA DE 15- A</t>
  </si>
  <si>
    <t>OPTEON  SF79 20.43KG/45LB CHEMOURS -E -REEMPLAZO DE 141B</t>
  </si>
  <si>
    <t>GAS REFRIGERANTE FREON R-410A - 11.35 KG - A- CHEMOURS</t>
  </si>
  <si>
    <t>IR A CODIGO 2373 - GAS REFRIGERANTE  FREON 134A - 340 GR CHEMOURS -CAJA DE 12 - CON VALVULA - E</t>
  </si>
  <si>
    <t>GAS REFRIGERANTE FREON 134A - 1KG - CHEMOURS - CAJA DE 15 - CON ECO VALVULA -  A</t>
  </si>
  <si>
    <t>GAS REFRIGERANTE FREON R-134A - 13.62 KG - A- CHEMOURS</t>
  </si>
  <si>
    <t>GAS REFRIGERANTE  FREON 134A - 340 GR CHEMOURS -CAJA DE 12 - CON VALVULA - A</t>
  </si>
  <si>
    <t>GAS REFRIGERANTE  FREON 134A - 340 GR CHEMOURS -CAJA DE 12 - SIN VALVULA - A</t>
  </si>
  <si>
    <t>GAS REFRIGERANTE FREON R-22 - 13.62 KG - A - CHEMOURS</t>
  </si>
  <si>
    <t>GAS REFRIGERANTE  FREON 134A - 340 GR CHEMOURS -CAJA DE 12 - CON VALVULA - E</t>
  </si>
  <si>
    <t>GAS REFRIGERANTE R449A - OPTEON XP40 11.35KG/25LB DAC -  E - CHEMOURS</t>
  </si>
  <si>
    <t>FREON MO59 (R-417A) 11.35KG/25LB DAC - E</t>
  </si>
  <si>
    <t>GAS REFRIGERANTE FREON 410A 650 GR -CHEMOURS - CAJA DE 12 -  A</t>
  </si>
  <si>
    <t>20563278197</t>
  </si>
  <si>
    <t>20513919779</t>
  </si>
  <si>
    <t>20604227233</t>
  </si>
  <si>
    <t>20607835048</t>
  </si>
  <si>
    <t>20610818553</t>
  </si>
  <si>
    <t>2035909528</t>
  </si>
  <si>
    <t>20333632650</t>
  </si>
  <si>
    <t>10400042506</t>
  </si>
  <si>
    <t>10093674427</t>
  </si>
  <si>
    <t>20548762465</t>
  </si>
  <si>
    <t>2056663811</t>
  </si>
  <si>
    <t>44326046</t>
  </si>
  <si>
    <t>20605209425</t>
  </si>
  <si>
    <t>20605959718</t>
  </si>
  <si>
    <t>20538881946</t>
  </si>
  <si>
    <t>CONTROLADOR DIGITAL PARA REFRIGERACIÓN TC970E LOG+ECO- 220V</t>
  </si>
  <si>
    <t>a</t>
  </si>
  <si>
    <t>PRESOSTATO DE ALTA DANFOSS KP-5 - R/AUTOMATICO - 060-117166 / 060-117191</t>
  </si>
  <si>
    <t>MOTOVENTILADOR AXIAL EBM S4E350/G01 - 350MM - 220V MONOFÁSICO - 4 POLOS, CON REJILLA - FLUJO V REEMPLAZO DE S4E350-AO02-98                   </t>
  </si>
  <si>
    <t>JUEGO DE MANGUERAS PARA MANIFOLD DE 36" - ( R-410A, R-22, R-404A ) - QH4-36RBY-410 - QUALITY </t>
  </si>
  <si>
    <t>VALVULA DE EXPANSION ELECTRONICA FULL GAUGE SB96 (6.50MM) </t>
  </si>
  <si>
    <t>MOTOVENTILADOR AXIAL EBM S4E300/G01 - 300MM - 220V MONOFÁSICO - 4 POLOS, CON REJILLA - FLUJO V REMPLAZO DE S4E300-AS72-30                  </t>
  </si>
  <si>
    <t>RELE + CAPACITADOR, MARCHA(30+15 UF), ARRANQUE(98 UF) MT(Z)022-1 - 7701038          </t>
  </si>
  <si>
    <t>CALENTADOR DE CARTER PARA ZS21-38 220V</t>
  </si>
  <si>
    <t>START CAPACITOR PARA ZS11,15,21,29 PFV</t>
  </si>
  <si>
    <t>RELÉ POTENCIAL PARA ZS11,15,21,29,38 PFV</t>
  </si>
  <si>
    <t>RUN CAPACITOR PARA ZS15 PFV</t>
  </si>
  <si>
    <t>MOLDED PLUG PARA BOMS -600 Y -618</t>
  </si>
  <si>
    <t>BOMBA DE CONDENSADO STAR COLD DE 230V-1F-60HZ TANQUE ALTO (INCLUYE MANGUERA)  SI-1801</t>
  </si>
  <si>
    <t>ELECTRIC ACTUATOR ORIGINAL - JOHNSON CONTROLS</t>
  </si>
  <si>
    <t>TB – ELECTRONIC CONTROL BOX MINI SPLIT SERIE AX CONDENSADOR 24000 BTU</t>
  </si>
  <si>
    <t>VÁLVULA DE BOLA 1/4" ODF -VABV-202A - EVERFROST</t>
  </si>
  <si>
    <t>VÁLVULA DE BOLA 3/8" ODF -VABA-203A - EVERFROST</t>
  </si>
  <si>
    <t>VÁLVULA DE BOLA 1/2" ODF -VABA-204A - EVERFROST</t>
  </si>
  <si>
    <t>SEPARADOR DE ACEITE HERMÉTICO 1-5/8" - FDW-569213 -EVERFROST</t>
  </si>
  <si>
    <t>PLATINA MAX BULLET HTP SILVER 2  PLOMO 600MM-50MM-7,5MM - COLOR GRIS - EVERFROST</t>
  </si>
  <si>
    <t>TB – PLACA PARA CONDENSADOR MINI SPLIT 12 000 BTU INVERTER SX</t>
  </si>
  <si>
    <t>SOPORTES  DE 10 WATTS BRACKET230,H72</t>
  </si>
  <si>
    <t>CONTROL REMOTO PARA EQUIPO DE AA  CON R32</t>
  </si>
  <si>
    <t>03866</t>
  </si>
  <si>
    <t>VK - COMPRESOR 12000 BTU 220V/1PH/60HZ R410 - QXA-B122RT130U</t>
  </si>
  <si>
    <t>20456124811</t>
  </si>
  <si>
    <t>20606082348</t>
  </si>
  <si>
    <t>20556852406</t>
  </si>
  <si>
    <t>46751453</t>
  </si>
  <si>
    <t>20506934061</t>
  </si>
  <si>
    <t>10438260418</t>
  </si>
  <si>
    <t>C/S STOCK</t>
  </si>
  <si>
    <t>03867</t>
  </si>
  <si>
    <t>VK - TARJETA MAIN BOARD PCB MINI SPLIT 12000 BTU</t>
  </si>
  <si>
    <t>03868</t>
  </si>
  <si>
    <t>VK - DISPLAY MODULE MINI SPLIT 12000 BTU</t>
  </si>
  <si>
    <t>03869</t>
  </si>
  <si>
    <t>VK - SENSOR DE TEMPERATURA MINI SPLIT 12000 BTU</t>
  </si>
  <si>
    <t>03870</t>
  </si>
  <si>
    <t>VK - MOTOR EVAPORADOR MINI SPLIT 12000 BTU - YYK13-4-60</t>
  </si>
  <si>
    <t>03871</t>
  </si>
  <si>
    <t>VK - CROSS FAN MINI SPLIT 12000 BTU</t>
  </si>
  <si>
    <t>03872</t>
  </si>
  <si>
    <t>VK - TARJETA MAIN BOARD PCB MINI SPLIT 18000 BTU</t>
  </si>
  <si>
    <t>03873</t>
  </si>
  <si>
    <t>VK - DISPLAY MODULE MINI SPLIT 18000 BTU</t>
  </si>
  <si>
    <t>03874</t>
  </si>
  <si>
    <t>VK - SENSOR DE TEMPERATURA MINI SPLIT 18000 BTU</t>
  </si>
  <si>
    <t>03875</t>
  </si>
  <si>
    <t>VK - MOTOR CONDENSADOR MINI SPLIT 18000 BTU - YDK25-6</t>
  </si>
  <si>
    <t>03876</t>
  </si>
  <si>
    <t>VK - MOTOR EVAPORADOR MINI SPLIT 18000 BTU - YYK15-4-60</t>
  </si>
  <si>
    <t>03877</t>
  </si>
  <si>
    <t>VK - CROSS FAN MINI SPLIT 18000 BTU</t>
  </si>
  <si>
    <t>03878</t>
  </si>
  <si>
    <t>VK - COMPRESOR 18000 BTU 220V/1PH/60HZ R410 - ASF165N03UDTC</t>
  </si>
  <si>
    <t>03879</t>
  </si>
  <si>
    <t>VK - TARJETA MAIN BOARD PCB MINI SPLIT 24000 BTU</t>
  </si>
  <si>
    <t>03880</t>
  </si>
  <si>
    <t>VK - DISPLAY MODULE MINI SPLIT 24000 BTU</t>
  </si>
  <si>
    <t>03881</t>
  </si>
  <si>
    <t>VK - SENSOR DE TEMPERATURA MINI SPLIT 24000 BTU</t>
  </si>
  <si>
    <t>03882</t>
  </si>
  <si>
    <t>VK - MOTOR CONDENSADOR MINI SPLIT 24000 BTU - YDK-48B-6J</t>
  </si>
  <si>
    <t>03883</t>
  </si>
  <si>
    <t>VK - MOTOR EVAPORADOR MINI SPLIT 24000 BTU - RA35M2</t>
  </si>
  <si>
    <t>03884</t>
  </si>
  <si>
    <t>VK - CROSS FAN MINI SPLIT 24000 BTU</t>
  </si>
  <si>
    <t>03885</t>
  </si>
  <si>
    <t>VK - COMPRESOR 24000 BTU 220V/1PH/60HZ R410 - PA205M2A-3ET</t>
  </si>
  <si>
    <t>03886</t>
  </si>
  <si>
    <t>VK - CONTROL REMOTO PARA MINI SPLIT</t>
  </si>
  <si>
    <t>03887</t>
  </si>
  <si>
    <t>VK - MOTOR CONDENSADOR PISO TECHO 60000 BTU</t>
  </si>
  <si>
    <t>03888</t>
  </si>
  <si>
    <t>VK - MOTOR EVAPORADOR PISO TECHO 60000 BTU DOBLE EJE</t>
  </si>
  <si>
    <t>03889</t>
  </si>
  <si>
    <t>VK - MOTOR EVAPORADOR DUCTO 60000 BTU</t>
  </si>
  <si>
    <t>03890</t>
  </si>
  <si>
    <t>VK - SCROLL CASE DUCTO 60000 BTU</t>
  </si>
  <si>
    <t>03891</t>
  </si>
  <si>
    <t>VK - TARJETA ELECTRONICA PARA EVAPORADOR DUCTO 60000 BTU</t>
  </si>
  <si>
    <t>03892</t>
  </si>
  <si>
    <t>VK - TARJETA ELECTRONICA CONDENSADOR 60000 BTU 380V/3PH</t>
  </si>
  <si>
    <t>03893</t>
  </si>
  <si>
    <t>VK - TARJETA ELECTRONICA CONDENSADOR 60000 BTU 220V/3PH</t>
  </si>
  <si>
    <t>03894</t>
  </si>
  <si>
    <t>VK - HORIZONTAL LOUVER</t>
  </si>
  <si>
    <t>03895</t>
  </si>
  <si>
    <t>VK - PARRILLA EVAPORADOR PISO TECHO 60000 BTU 76 X 31 CM</t>
  </si>
  <si>
    <t>03896</t>
  </si>
  <si>
    <t>VK - CONTROL REMOTO PISO TECHO 60000 BTU</t>
  </si>
  <si>
    <t>2061208049</t>
  </si>
  <si>
    <t>20602467725</t>
  </si>
  <si>
    <t>41207887</t>
  </si>
  <si>
    <t>20148092282</t>
  </si>
  <si>
    <t>20492331598</t>
  </si>
  <si>
    <t>20557125061</t>
  </si>
  <si>
    <t>20600480813</t>
  </si>
  <si>
    <t>03805</t>
  </si>
  <si>
    <t>SIFON - VALVULA ANTIRETORNO</t>
  </si>
  <si>
    <t>03897</t>
  </si>
  <si>
    <t xml:space="preserve">CAJA DE MOTOVENTILADOR AXIAL EBM W6D800GE503 - 800MM - 220V/380V/440V TRIFÁSICO - 6 POLOS, CON REJILLA Y BASE - FLUJO V </t>
  </si>
  <si>
    <t>CONSUMO</t>
  </si>
  <si>
    <t>293677829</t>
  </si>
  <si>
    <t>2053881741</t>
  </si>
  <si>
    <t>10452454209</t>
  </si>
  <si>
    <t>2060072132</t>
  </si>
  <si>
    <t>20547356176</t>
  </si>
  <si>
    <t>46345408</t>
  </si>
  <si>
    <t>10295741592</t>
  </si>
  <si>
    <t>REGULARIZACION</t>
  </si>
  <si>
    <t>03806</t>
  </si>
  <si>
    <t>ROLLO DE COBRE CAPILAR ID 0.031 X OD 0.081 X 100 M - STARCOLD</t>
  </si>
  <si>
    <t>03807</t>
  </si>
  <si>
    <t>ROLLO DE COBRE CAPILAR ID 0.036 X OD 0.087 X 100 M - STARCOLD</t>
  </si>
  <si>
    <t>03808</t>
  </si>
  <si>
    <t>ROLLO DE COBRE CAPILAR ID 0.042 X OD 0.093 X 100 M - STARCOLD</t>
  </si>
  <si>
    <t>03809</t>
  </si>
  <si>
    <t>ROLLO DE COBRE CAPILAR ID 0.044 X OD 0.097 X 100 M - STARCOLD</t>
  </si>
  <si>
    <t>03810</t>
  </si>
  <si>
    <t>ROLLO DE COBRE CAPILAR ID 0.054 X OD 0.106 X 100 M - STARCOLD</t>
  </si>
  <si>
    <t>03811</t>
  </si>
  <si>
    <t>ROLLO DE COBRE CAPILAR ID 0.064 X OD 0.114 X 100 M - STARCOLD</t>
  </si>
  <si>
    <t>ANULACIÓN</t>
  </si>
  <si>
    <t>CANTIDAD ALM01</t>
  </si>
  <si>
    <t>CANTIDAD  ALM 05</t>
  </si>
  <si>
    <t>20601477808</t>
  </si>
  <si>
    <t>20613606018</t>
  </si>
  <si>
    <t>20615497208</t>
  </si>
  <si>
    <t>20508782013</t>
  </si>
  <si>
    <t>20604297380</t>
  </si>
  <si>
    <t>10102054461</t>
  </si>
  <si>
    <t>20607994677</t>
  </si>
  <si>
    <t>2060331124</t>
  </si>
  <si>
    <t>ASESORA</t>
  </si>
  <si>
    <t>46462960</t>
  </si>
  <si>
    <t>20614438411</t>
  </si>
  <si>
    <t>20615594831</t>
  </si>
  <si>
    <t>20100309867</t>
  </si>
  <si>
    <t>20600256930</t>
  </si>
  <si>
    <t>03898</t>
  </si>
  <si>
    <t xml:space="preserve">TB – PLACA PARA CONDENSADOR MINI SPLIT 18 000 BTU INVERTER SX TL-31201-002162 </t>
  </si>
  <si>
    <t>03899</t>
  </si>
  <si>
    <t>TB – PLACA PARA EVAPORADOR MINI SPLIT 18 000 BTU INVERTER SX TL-31101-001647</t>
  </si>
  <si>
    <t>03812</t>
  </si>
  <si>
    <t>BISAGRA DE APERTURA C/PARADA DE 90º VAIVEN - REGULACIÓN PL-4651 N INOX FI02112 - CAFF</t>
  </si>
  <si>
    <t>03813</t>
  </si>
  <si>
    <t>UNION ANGULAR INT. 3 DIR. RAL 9002 PL3I 293N FI05940 - CAFF</t>
  </si>
  <si>
    <t>03814</t>
  </si>
  <si>
    <t>CONJ. TAPETA LATERAL (D+I) PLT SX+DX RAL 9002 293N FI05938 - CAFF</t>
  </si>
  <si>
    <t>03815</t>
  </si>
  <si>
    <t>UNION CANTONERA EXTERIOR 289 ( RAL 9002 ) FI03984 - CAFF</t>
  </si>
  <si>
    <t>03816</t>
  </si>
  <si>
    <t>TAPA LATERAL GRANDE 288  ( RAL 9002 ) FI03986 - CAFF</t>
  </si>
  <si>
    <t>03817</t>
  </si>
  <si>
    <t>UNIÓN ANGULAR INTERIOR 296-I ( 9002 ) FI02816 - CAFF</t>
  </si>
  <si>
    <t>03818</t>
  </si>
  <si>
    <t>TAPA SUPERIOR PARA ZOCALO 303-T ( 9002 ) FI02819 - CAFF</t>
  </si>
  <si>
    <t>03819</t>
  </si>
  <si>
    <t>CIERRE LIVIANO G-5890-HP FI09038 HORIZONTAL APERTURA IZQUIERDA/DERECHA SIN LLAVE - CAFF</t>
  </si>
  <si>
    <t>03820</t>
  </si>
  <si>
    <t>CIERRE RÁPIDO G-5520 A SIN LLAVE FI09902 - CAFF</t>
  </si>
  <si>
    <t>CIERRE LIVIANO G-76P FI0 0135 P/PUERTA APERTURA DERECHA - CAFF</t>
  </si>
  <si>
    <t>03821</t>
  </si>
  <si>
    <t>03823</t>
  </si>
  <si>
    <t>03824</t>
  </si>
  <si>
    <t>03825</t>
  </si>
  <si>
    <t>03826</t>
  </si>
  <si>
    <t>03827</t>
  </si>
  <si>
    <t>03828</t>
  </si>
  <si>
    <t>03829</t>
  </si>
  <si>
    <t>03830</t>
  </si>
  <si>
    <t>03831</t>
  </si>
  <si>
    <t>03832</t>
  </si>
  <si>
    <t>03833</t>
  </si>
  <si>
    <t>03834</t>
  </si>
  <si>
    <t>03835</t>
  </si>
  <si>
    <t>03836</t>
  </si>
  <si>
    <t>03837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</si>
  <si>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</si>
  <si>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</si>
  <si>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</si>
  <si>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</si>
  <si>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</si>
  <si>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</si>
  <si>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</si>
  <si>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</si>
  <si>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</si>
  <si>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03847</t>
  </si>
  <si>
    <t>03822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</si>
  <si>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</si>
  <si>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</si>
  <si>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</si>
  <si>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</si>
  <si>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</si>
  <si>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</si>
  <si>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</si>
  <si>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</si>
  <si>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</si>
  <si>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</si>
  <si>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</si>
  <si>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03859</t>
  </si>
  <si>
    <t>03860</t>
  </si>
  <si>
    <t>03861</t>
  </si>
  <si>
    <t>03862</t>
  </si>
  <si>
    <t>03863</t>
  </si>
  <si>
    <t>03864</t>
  </si>
  <si>
    <t>03865</t>
  </si>
  <si>
    <t>20603607342</t>
  </si>
  <si>
    <t>20614249618</t>
  </si>
  <si>
    <t>20614370425</t>
  </si>
  <si>
    <t>20416074161</t>
  </si>
  <si>
    <t>20604576513</t>
  </si>
  <si>
    <t>03903</t>
  </si>
  <si>
    <t>SC - VENTILADOR DE FLUJO CRUZADO PARA CORTINA DE 180 CM MEDIDAS 11 CM X 79 CM</t>
  </si>
  <si>
    <t>MINI CORTA TUBO CT-128 EVERFROST</t>
  </si>
  <si>
    <t>CORTA TUBO PREMIUM CT-274 DE 1/8" A 1-1/8" -EVERFROST</t>
  </si>
  <si>
    <t>CORTA TUBO GRANDE PREMIUM CT-312 DE 1/4" A 1-5/8" -EVERFROST</t>
  </si>
  <si>
    <t>LLAVE RATCHET CUADRADA 1/4”, 3/8”, 3/16”, 5/16” - CT-122 - EVERFROST</t>
  </si>
  <si>
    <t>BALANZA ELECTRÓNICA ERS-100 - EVERFROST</t>
  </si>
  <si>
    <t>TERMÓMETRO ELECTRÓNICO DT-3 - EVERFROST</t>
  </si>
  <si>
    <t>CONTROL UNIVERSAL PARA AIRE ACONDICIONADO QD-U11A - EVERFROST</t>
  </si>
  <si>
    <t>SOPORTE PARA CONDENSADOR DE 12000 Y 18000 BTU/H - A-150/365X450X1.7MM - EVERFROST</t>
  </si>
  <si>
    <t>SOPORTE PARA CONDENSADOR DE 24000 Y 36000 BTU/H - A-200/400X500X2.0MM - EVERFROST</t>
  </si>
  <si>
    <t>MANIFOLD MF236-A - EVERFROST</t>
  </si>
  <si>
    <t>MINI CORTA TUBO CT-127 DE 1/8” A 5/8”- EVERFROST</t>
  </si>
  <si>
    <t>ALICATE SELLADOR CT-201 - EVERFROST</t>
  </si>
  <si>
    <t>MANIFOLD EN SET PARA R134/404/507/R410A INC MANGUERA DE 90CM (36") - EVERFROST</t>
  </si>
  <si>
    <t>JUEGO DE MANGUERAS PARA MANIFOLD DE 36" (90CM) CON VALVULA - RYB-36-134-BV PARA R134A/R404/R507/R407C - EVERFROST</t>
  </si>
  <si>
    <t>ANTORCHA CON AUTOENCENDIDO PARA GAS MAPP - JH-6ST - EVERFROST</t>
  </si>
  <si>
    <t>ANTORCHA CON AUTOENCENDIDO PARA GAS MAPP - JH-1S - EVERFROST</t>
  </si>
  <si>
    <t>ANTORCHA PARA GAS MAPP DE UNA CAÑA - JH-1 - EVERFROST</t>
  </si>
  <si>
    <t>ANTORCHA CON AUTOENCENDIDO Y MANGUERAPARA GAS MAPP -  JH-3SW - EVERFROST</t>
  </si>
  <si>
    <t>BOMBA DE VACIO DE 7CM - 1/2HP - 220V - VP160B - EVERFROST</t>
  </si>
  <si>
    <t>BOMBA DE VACIO DE 12CM - 1HP - 220V - VP1100 - EVERFROST</t>
  </si>
  <si>
    <t>TRANSFORMADOR 40VA-220/24VAC 50/60HZ PRIMARIO VAC 120/208/240 SECUNDARIO VAC 24</t>
  </si>
  <si>
    <t>TRANSFORMADOR 75VA-220/24VAC-50/60HZ PRIMARIO VAC 120/208/240 SECUNDARIO VAC 24</t>
  </si>
  <si>
    <t>JUEGO DE MANGUERAS PARA MANIFOLD DE 36" (90CM)  - RYB-36-134 PARA R134A/R404/R507/R407C - EVERFROST</t>
  </si>
  <si>
    <t>JUEGO DE MANGUERAS PARA MANIFOLD DE 60" (150CM)  - RYB-60-134 PARA R134A/R404/R507/R407C - EVERFROST</t>
  </si>
  <si>
    <t>JUEGO DE MANGUERAS PARA MANIFOLD DE 36" (90CM)  - RYB-36-410 PARA R410A - EVERFROST</t>
  </si>
  <si>
    <t>JUEGO DE MANGUERAS PARA MANIFOLD DE 60" (150CM)  - RYB-60-410A PARA R410A - EVERFROST</t>
  </si>
  <si>
    <t>JUEGO DE MANGUERAS PARA MANIFOLD DE 36" (90CM) CON VÁLVULA - RYB-36-410-BV PARA R410A - EVERFROST</t>
  </si>
  <si>
    <t>JUEGO DE MANGUERAS PARA MANIFOLD DE 60" (150CM) CON VÁLVULA - RYB-60-410A-BV PARA R410A - EVERFROST</t>
  </si>
  <si>
    <t>ANTORCHA DUAL PARA GAS MAPP - JH-1D1 - EVERFROST</t>
  </si>
  <si>
    <t>BOMBA DE VACIO DE 9CM - 3/4HP - 220V - VP180B - EVERFROST</t>
  </si>
  <si>
    <t>BOMBA DE VACIO DE 12CM - 1HP - 220V - VP2100B - EVERFROST</t>
  </si>
  <si>
    <t>CAPACITOR DE MARCHA DE 50 MFD X 370 - 440 VAC - 50-4D– EVERFROST</t>
  </si>
  <si>
    <t>CAPACITOR DE MARCHA DE 55 MFD X 370 - 440 VAC - 55-4D - EVERFROST</t>
  </si>
  <si>
    <t>CAPACITOR DE MARCHA DE 40 MFD X 370 - 440 VAC - 40-4D - EVERFROST</t>
  </si>
  <si>
    <t>CAPACITOR DE MARCHA DE 45 MFD X 370 - 440 VAC - 45-4D - EVERFROST</t>
  </si>
  <si>
    <t>CAPACITOR DE MARCHA DE 30 MFD X 370 - 440 VAC - 30-4D - EVERFROST</t>
  </si>
  <si>
    <t>CAPACITOR DE MARCHA DE 35 MFD X 370 - 440 VAC - 35-4D - EVERFROST</t>
  </si>
  <si>
    <t>CAPACITOR DE MARCHA DE 10 MFD X 370 - 440 VAC - 10-4D - EVERFROST</t>
  </si>
  <si>
    <t>CAPACITOR DE MARCHA DE 15 MFD X 370 - 440 VAC - 15-4D - EVERFROST</t>
  </si>
  <si>
    <t>CAPACITOR DE MARCHA DE 12.5 MFD X 370 - 440 VAC - 12.5-4D - EVERFROST</t>
  </si>
  <si>
    <t>CAPACITOR DE MARCHA DE 40+5 MFD X 370 - 440 VAC - 40/5-4D - EVERFROST</t>
  </si>
  <si>
    <t>CAPACITOR DE MARCHA DE 45+5 MFD X 370 - 440 VAC - 45/5-4D - EVERFROST</t>
  </si>
  <si>
    <t>CAPACITOR DE MARCHA DE 20 MFD X 370 - 440 VAC - 20-4D - EVERFROST</t>
  </si>
  <si>
    <t>CAPACITOR DE MARCHA DE 35+5 MFD X 370 - 440 VAC - 35/5-4D - EVERFROST</t>
  </si>
  <si>
    <t>CAPACITOR DE MARCHA DE 60 MFD X 370 - 440 VAC - 60-4D - EVERFROST</t>
  </si>
  <si>
    <t>20602396712</t>
  </si>
  <si>
    <t>20108237148</t>
  </si>
  <si>
    <t>20602394981</t>
  </si>
  <si>
    <t>10419612958</t>
  </si>
  <si>
    <t>15608611305</t>
  </si>
  <si>
    <t>10078963439</t>
  </si>
  <si>
    <t>20546655807</t>
  </si>
  <si>
    <t>PARTICION PARA GARANTIA</t>
  </si>
  <si>
    <t>INGRESO PARA ENTREGAR GARANTIA</t>
  </si>
  <si>
    <t>ENTREGA GARANTIA</t>
  </si>
  <si>
    <t>03904</t>
  </si>
  <si>
    <t>FBBLV2000M6D UNIDAD CONDENSADORA F.BOHN CON COMPRESOR DISCUS COPELAND DESC/AIRE VERTICAL 20 HP 460/3/60  R-404A/507 TEMP M/A</t>
  </si>
  <si>
    <t>03905</t>
  </si>
  <si>
    <t>FBDX1000M6D  UNIDAD CONDENSADORA F.BOHN CON COMPRESOR DISCUS COPELAND 10 HP 460/3/60 R-404 A/507 TEMP M/A</t>
  </si>
  <si>
    <t>03906</t>
  </si>
  <si>
    <t>FBHL710DPA  EVAPORADOR F.BOHN CON DESHIELO ELECTRICO 460/3/60</t>
  </si>
  <si>
    <t>03907</t>
  </si>
  <si>
    <t xml:space="preserve">FBME620DA EVAPORADOR MEDIO PERFIL F.BOHN CON DESHIELO ELECTRICO - 440V/3PH/60HZ </t>
  </si>
  <si>
    <t>03908</t>
  </si>
  <si>
    <t xml:space="preserve">TB - CONTROL REMOTO PARA MINI SPLIT SX - TL-22013-005332 </t>
  </si>
  <si>
    <t>INGRESO POR GARANTIA</t>
  </si>
  <si>
    <t>03798</t>
  </si>
  <si>
    <t>CORTINA DE AIRE SEMI-INDUSTRIAL DE 90 CM (36") - 220V/1PH/60HZ - STAR COLD - FM-4009S-L/Y</t>
  </si>
  <si>
    <t>03799</t>
  </si>
  <si>
    <t>CORTINA DE AIRE  SEMI-INDUSTRIAL DE 120 CM (48") - 220V/1PH/60HZ - STAR COLD - FM-4012S-L/Y</t>
  </si>
  <si>
    <t>03800</t>
  </si>
  <si>
    <t>CORTINA DE AIRE  SEMI-INDUSTRIAL DE 150 CM (60") - 220V/1PH/60HZ - STAR COLD - FM-4015S-L/Y</t>
  </si>
  <si>
    <t>03801</t>
  </si>
  <si>
    <t>CORTINA DE AIRE INDUSTRIAL DE 120 CM (48") - 220V/3PH/60HZ - STAR COLD - FM-6012S</t>
  </si>
  <si>
    <t>03802</t>
  </si>
  <si>
    <t>CORTINA DE AIRE INDUSTRIAL DE 180 CM (72") - 220V/3PH/60HZ - STAR COLD - FM-6018S</t>
  </si>
  <si>
    <t>03803</t>
  </si>
  <si>
    <t>EXTRACTOR HELICOCENTRIFUGO - DIAMETRO 125 MM (5") - 220V/1PH/60HZ - STAR COLD - MF-125P (EQV TD350/125)</t>
  </si>
  <si>
    <t>03804</t>
  </si>
  <si>
    <t>EXTRACTOR HELICOCENTRIFUGO - DIAMETRO 315 MM (12.5") - 220V/1PH/60HZ - STAR COLD - MF-315P (EQV TD2000/315)</t>
  </si>
  <si>
    <t>10499667800</t>
  </si>
  <si>
    <t>20609733714</t>
  </si>
  <si>
    <t>45494572</t>
  </si>
  <si>
    <t>73240955</t>
  </si>
  <si>
    <t>20606471913</t>
  </si>
  <si>
    <t>20515290142</t>
  </si>
  <si>
    <t>20613036793</t>
  </si>
  <si>
    <t>20612935514</t>
  </si>
  <si>
    <t>10763082721</t>
  </si>
  <si>
    <t>CANTIDAD DE SALIDA</t>
  </si>
  <si>
    <t>COMPRESOR BITZER ECOLINE 4FES-5Y - 20D - 220-380V/3PH/60HZ - (CM-RC-02) INCL. MONITOR Y CALEFACTOR</t>
  </si>
  <si>
    <t>COMPRESOR BITZER ECOLINE 4DES-7Y - 40D - 440V/3PH/60HZ - (CM-RC-02) INCL. MONITOR Y CALEFACTOR</t>
  </si>
  <si>
    <t>COMPRESOR BITZER ECOLINE 4VES-10Y - 20D - 220-380V/3PH/60HZ - (CM-RC-02) INCL. MONITOR Y CALEFACTOR</t>
  </si>
  <si>
    <t>COMPRESOR BITZER ECOLINE 4TES-12Y - 20D - 220-380V/3PH/60HZ - (CM-RC-02) INCL. MONITOR Y CALEFACTOR</t>
  </si>
  <si>
    <t>COMPRESOR BITZER ECOLINE 4TES-12Y - 40D - 440V/ 3PH/ 60HZ - (CM-RC-02) INCL. MONITOR Y CALEFACTOR</t>
  </si>
  <si>
    <t>COMPRESOR BITZER ECOLINE 4PES-15Y - 40P - 440V/3PH/60HZ - (CM-RC-02) INCL. MONITOR Y CALEFACTOR</t>
  </si>
  <si>
    <t>COMPRESOR BITZER ECOLINE 4NES-20Y - 40P - 440V/3PH/60HZ - (CM-RC-02) INCL. MONITOR Y CALEFACTOR</t>
  </si>
  <si>
    <t>UNID. COND. OP-HJZ028D20N - COMPR. MTZ28 - 2.5HP - 220V/1PH/60HZ - R404/R507/R134A/R407C</t>
  </si>
  <si>
    <t>COMPRESOR BITZER ECOLINE 6GE-34Y - 40P - 440V/3PH/60HZ - (CM-RC-02) INCL. MONITOR Y CALEFACTOR</t>
  </si>
  <si>
    <t>COMPRESOR BITZER ECOLINE 6FE-50Y - 40P - 440V/3PH/60HZ - (CM-RC-02) INCL. MONITOR Y CALEFACTOR</t>
  </si>
  <si>
    <t>COMPRESOR BITZER ECOLINE 4NES-14Y - 20D - 220-380V/3PH/60HZ - (CM-RC-02) INCL. MONITOR Y CALEFACTOR</t>
  </si>
  <si>
    <t>TAPA LATERAL (MI110) IZQUIERDA BLANCA        </t>
  </si>
  <si>
    <t>MANGA AISLANTE ¾ X ½ CI-H-020  ARMACELL- LARGO 2M</t>
  </si>
  <si>
    <t>COND. 48KBTU 220V/1F R410A F/S ON/OFF 10SEER, YORK</t>
  </si>
  <si>
    <t>EVAP. PISO-TECHO 48KBTU 220V/1F F/S R410A ON/OFF</t>
  </si>
  <si>
    <t>COMPRESOR SCROLL SANYO/PANASONIC 41.000 BTU R410 220V/1PH/60HZ C-SBP120H16A</t>
  </si>
  <si>
    <t>CORTINA DE AIRE INDUSTRIAL KOOL KG 1500 A - 220V/1PH/60HZ</t>
  </si>
  <si>
    <t>COMPRESOR BITZER ECOLINE 4FES-5Y - 40D - 440V/3PH/60HZ - (CM-RC-02) INCL. MONITOR Y CALEFACTOR</t>
  </si>
  <si>
    <t>COMPRESOR BITZER ECOLINE 4HE-25Y - 40P - 440V/3PH/60HZ - (CM-RC-02) INCL. MONITOR Y CALEFACTOR</t>
  </si>
  <si>
    <t>COMPRESOR BITZER ECOLINE 4GE-30Y - 40P - 440V/3PH/60HZ - (CM-RC-02) INCL. MONITOR Y CALEFACTOR</t>
  </si>
  <si>
    <t>NH3 PASO SVA-S80 ANGULAR C/CAPUCHA 3PULG  DANFOSS -148B5901</t>
  </si>
  <si>
    <t>MTZ 144-9VM / COMPRESOR PISTON 12.0 HP MTZ 144 380V3F R404-50/</t>
  </si>
  <si>
    <t>VLT FC-101 ACCESORIO/LCP ALFA NUMERICO     </t>
  </si>
  <si>
    <t>CONDENSADOR REMOTO MIPAL MINI CDR 075F 12APP 220-380-440V/3F/60HZ - CDRM00007</t>
  </si>
  <si>
    <t>MOTOVENTILADOR AKFD 630-4 G.6LA A2 220 - 440V</t>
  </si>
  <si>
    <t>AISLAMIENTO EN PLANCHA 20MM - 1.20MT X 10MT (3/4”) ICEAGE</t>
  </si>
  <si>
    <t>COMPRESOR DORIN H505CC</t>
  </si>
  <si>
    <t>H181CC/SMARTN450    U.C. SEMI HERMETICA DE 1.8HP   220V-380V/3F/60HZ</t>
  </si>
  <si>
    <t>CONDENSADOR ACV 2630 A93 - (NO INC. 02 VENT X 630MM) - 93 KW (DT15K)/62 KW(DT10K) - REF 20HP MEDIA/ 25HP BAJA - TIANYICOOL</t>
  </si>
  <si>
    <t>FILTRO SECADOR DANFOSS DML759S 023Z4606</t>
  </si>
  <si>
    <t>ACEITE POE OIL 32 X 1 GL – USA            </t>
  </si>
  <si>
    <t>COMPRESOR BITZER ECOLINE 6HE-28Y - 40P - 440V/3PH/60HZ - (CM-RC-02) INCL. MONITOR Y CALEFACTOR</t>
  </si>
  <si>
    <t>148B5320 NH3 PASO SVA-S 20 ANGULAR C/M 3/4PULG DANFOSS </t>
  </si>
  <si>
    <t>ROSTOCK - SINGLE SHAFT A/C CONDENSER FAN MOTOR (5) 3/4 HP 208-230V 60HZ 1075RPM 1SPD CW/CCW SHAFT 1/2" BALL BEARING FRAME 48 UL APPROVED  RS1868</t>
  </si>
  <si>
    <t>RESISTENCIA DE CARTER PARA COMPRESOR MANEUROP MT/MTZ - 220V/480V/600 - 40W - MOD: SERIE C - COD: 918-0031-05 MARCA EMERSON</t>
  </si>
  <si>
    <t>MANGA AISLANTE CLASS 1 - 3/8"ID X 1/2"THK - WINCELL- LARGO 2M</t>
  </si>
  <si>
    <t>VLT FC-101 380-480V/18.5KW/25HP/LP20</t>
  </si>
  <si>
    <t>VLT FC-101 ACCESORIO/KIT DE MONTAJE 3M</t>
  </si>
  <si>
    <t>148B5720  /NH3 PASO SVA-S 50 ANGULAR C/M 2PULG  DANFOSS</t>
  </si>
  <si>
    <t>03976-ICEMATIC II VER.01 115/230V - TEMPORIZADOR CICLICO</t>
  </si>
  <si>
    <t>RELE + CAPACITADOR, MARCHA(25+20 UF), ARRANQUE(98 UF) MT(Z)032-1, 36-1 - 7701155</t>
  </si>
  <si>
    <t>VET ORIFICIO T2/TE 2 NRO 02   DANFOSS</t>
  </si>
  <si>
    <t>SEPARADOR DE ACEITE 5/8" PKW - 55855</t>
  </si>
  <si>
    <t>FILTRO SECADOR 1/2" PKEM-164 - FLARE</t>
  </si>
  <si>
    <t>RUN CAPACITOR PARA ZS11 PFV</t>
  </si>
  <si>
    <t>RUN CAPACITOR PARA ZS21 PFV</t>
  </si>
  <si>
    <t>RUN CAPACITOR PARA ZS29 PFV</t>
  </si>
  <si>
    <t>DSH295A4ABC - COMPRESOR SCROLL DANFOSS 25 HP 440V/3PH/60HZ - R410A</t>
  </si>
  <si>
    <t>SEPARADOR DE ACEITE 7/8" PKW - 55877A</t>
  </si>
  <si>
    <t>TB – VENTILADOR CENTRÍFUGO PARA EVAPORADOR PISO TECHO</t>
  </si>
  <si>
    <t>TB – REJILLA PARA EVAPORADOR PISO TECHO 56.7 X 28.5 CM</t>
  </si>
  <si>
    <t>CONTROL REMOTO PARA CORTINA DE AIRES STARCOLD</t>
  </si>
  <si>
    <t>VK - MOTOR CONDENSADOR MINI SPLIT 12000 BTU - YYS20-6-60</t>
  </si>
  <si>
    <t>1019920356</t>
  </si>
  <si>
    <t>10800863193</t>
  </si>
  <si>
    <t>20614207222</t>
  </si>
  <si>
    <t>10466986351</t>
  </si>
  <si>
    <t>20514569299</t>
  </si>
  <si>
    <t>2055870881</t>
  </si>
  <si>
    <t>20537260468</t>
  </si>
  <si>
    <t>20101294430</t>
  </si>
  <si>
    <t>20533995501</t>
  </si>
  <si>
    <t>20611861291</t>
  </si>
  <si>
    <t>20600594240</t>
  </si>
  <si>
    <t>20482663801</t>
  </si>
  <si>
    <t>20602866029</t>
  </si>
  <si>
    <t>20607057789</t>
  </si>
  <si>
    <t>CAJA DE MOTOVENTILADOR AXIAL EBM W6D800GE503 - 800MM - 220V/380V/440V TRIFÁSICO - 6 POLOS, CON REJILLA Y BASE - FLUJO V</t>
  </si>
  <si>
    <t>TB - CONTROL REMOTO PARA MINI SPLIT SX - TL-22013-005332</t>
  </si>
  <si>
    <t>TB – PLACA PARA CONDENSADOR MINI SPLIT 18 000 BTU INVERTER SX TL-31201-002162</t>
  </si>
  <si>
    <t>FBME620DA EVAPORADOR MEDIO PERFIL F.BOHN CON DESHIELO ELECTRICO - 440V/3PH/60HZ</t>
  </si>
  <si>
    <t>20606529555</t>
  </si>
  <si>
    <t>15606655867</t>
  </si>
  <si>
    <t>03909</t>
  </si>
  <si>
    <t>SEPARADOR DE ACEITE 1/2" PKW - 55824</t>
  </si>
  <si>
    <t>03910</t>
  </si>
  <si>
    <t>CUERPO DE VALVULA SOLENOIDE EVR3 3/8" SOLDABLE 032L1204 - DANFOS</t>
  </si>
  <si>
    <t>20606218134</t>
  </si>
  <si>
    <t>10073936409</t>
  </si>
  <si>
    <t>20601622930</t>
  </si>
  <si>
    <t>76037148</t>
  </si>
  <si>
    <t>20615054284</t>
  </si>
  <si>
    <t>DESCONOCIDO</t>
  </si>
  <si>
    <t>WEIGUAG</t>
  </si>
  <si>
    <t>F.BOHN</t>
  </si>
  <si>
    <t>HPEOK</t>
  </si>
  <si>
    <t>DESCONOCNIDO</t>
  </si>
  <si>
    <t>20615614514</t>
  </si>
  <si>
    <t>03974</t>
  </si>
  <si>
    <t xml:space="preserve">EQUIPO DE AA GREE  MINI SPLIT,INVERTER,12000BTU/H,FRIO SOLO,17SEER,R410A,220V/1/60HZ    GWC12ATBXA-D3DNA1A/O -  GWC12ATBXA-D3DNA1A/I </t>
  </si>
  <si>
    <t>03975</t>
  </si>
  <si>
    <t>EQUIPO DE AA GREE  MINI SPLIT,INVERTER,18000BTU/H,FRIO SOLO,17SEER,R410A,220V/1/60HZ    GWC18ATDXB-D3DNA1A/O -  GWC18ATDXB-D3DNA1A/I</t>
  </si>
  <si>
    <t>03976</t>
  </si>
  <si>
    <t xml:space="preserve">EQUIPO DE AA GREE  MINI SPLIT,INVERTER,24000BTU/H,FRIO SOLO,17SEER,R410A,220V/1/60HZ     GWC24ATDXE-S3DNA1A/O - GWC24ATDXE-S3DNA1A/I </t>
  </si>
  <si>
    <t>DESMEDRO(PRODUCTO VACIO)</t>
  </si>
  <si>
    <t>03953</t>
  </si>
  <si>
    <t>03954</t>
  </si>
  <si>
    <t>03955</t>
  </si>
  <si>
    <t>COMPRESOR SCROLL INVOTECH  YM34E3G-100 - 2HP - 220V/1PH/60HZ - R404A/507 - MT (CON RESIST.) - I</t>
  </si>
  <si>
    <t>03956</t>
  </si>
  <si>
    <t>COMPRESOR SCROLL INVOTECH  YM34E5G-100 - 2HP - 380V/3PH/60HZ - R404A/507 - MT (CON RESIST.) - I</t>
  </si>
  <si>
    <t>03957</t>
  </si>
  <si>
    <t>COMPRESOR SCROLL INVOTECH  YM34E7G-100 - 2HP - 220V/3PH/60HZ - R404A/507 - MT (CON RESIST.) - I</t>
  </si>
  <si>
    <t>03958</t>
  </si>
  <si>
    <t>COMPRESOR SCROLL INVOTECH  YM43E3G-100 - 2.5HP - 220V/1PH/60HZ - R404A/507 - MT (CON RESIST.)</t>
  </si>
  <si>
    <t>03959</t>
  </si>
  <si>
    <t>03960</t>
  </si>
  <si>
    <t>COMPRESOR SCROLL INVOTECH YM43E7G-100 - 2.5HP - 220V/3PH/60HZ - R404A / 507 - MT (CON RESIST.)</t>
  </si>
  <si>
    <t>03961</t>
  </si>
  <si>
    <t>COMPRESOR SCROLL INVOTECH  YM49E5G-100 - 3HP - 380V/3PH/60HZ - R404A/507 - MT (CON RESIST.) - I</t>
  </si>
  <si>
    <t>03962</t>
  </si>
  <si>
    <t>COMPRESOR SCROLL INVOTECH YM49E7G-100 - 3.0HP - 220V/3PH/60HZ - R404A / 507 - MT (CON RESIST.)</t>
  </si>
  <si>
    <t>03963</t>
  </si>
  <si>
    <t>COMPRESOR SCROLL INVOTECH YM70E5G-100 - 4HP - 380V/3PH/60HZ - R404A/507 - MT (CON RESIST.) - I</t>
  </si>
  <si>
    <t>03964</t>
  </si>
  <si>
    <t>COMPRESOR SCROLL INVOTECH YM70E7G-100 - 4HP - 220V/3PH/60HZ - R404A/507 - MT (CON RESIST.) - I</t>
  </si>
  <si>
    <t>03965</t>
  </si>
  <si>
    <t>COMPRESOR SCROLL INVOTECH YM86E5G-100 - 5HP - 380V/3PH/60HZ - R404A/507 - MT (CON RESIST.) - I</t>
  </si>
  <si>
    <t>03966</t>
  </si>
  <si>
    <t>COMPRESOR SCROLL INVOTECH YM86E7G-100 - 5.0HP - 220V/3PH/60HZ - R404A / 507 - MT (CON RESIST.)</t>
  </si>
  <si>
    <t>03967</t>
  </si>
  <si>
    <t>03968</t>
  </si>
  <si>
    <t>03969</t>
  </si>
  <si>
    <t>03970</t>
  </si>
  <si>
    <t>COMPRESOR SCROLL INVOTECH  YM182E7G-100 - 10.0HP - 220V/3PH/60HZ - R404A / 507 - MT (CON RESIST</t>
  </si>
  <si>
    <t>20615554295</t>
  </si>
  <si>
    <t>EQUIPO DE AA GREE  MINI SPLIT,INVERTER,12000BTU/H,FRIO SOLO,17SEER,R410A,220V/1/60HZ    GWC12ATBXA-D3DNA1A/O -  GWC12ATBXA-D3DNA1A/I</t>
  </si>
  <si>
    <t>EQUIPO DE AA GREE  MINI SPLIT,INVERTER,24000BTU/H,FRIO SOLO,17SEER,R410A,220V/1/60HZ     GWC24ATDXE-S3DNA1A/O - GWC24ATDXE-S3DNA1A/I</t>
  </si>
  <si>
    <t>COMPRESOR SCROLL INVOTECH YS11E3G-100 - 1.5HP - 220V/1PH/60HZ - R404A/507 - MT (CON RESIST.)</t>
  </si>
  <si>
    <t>COMPRESOR SCROLL INVOTECH YS11E7G-100 - 1.5HP - 220V/3PH/60HZ - R404A/507 - MT (CON RESIST.)</t>
  </si>
  <si>
    <t>COMPRESOR SCROLL INVOTECH  YM43E5G-100 - 2.5HP - 380V/3PH/60HZ - R404A/507 - MT (CON RESIST.)</t>
  </si>
  <si>
    <t>COMPRESOR SCROLL INVOTECH  YM115E5G-100 - 7HP - 380V/3PH/60HZ - R404A/507 - MT (CON RESIST.)</t>
  </si>
  <si>
    <t>COMPRESOR SCROLL INVOTECH YM115E7G-100 - 7HP - 220V/3PH/60HZ - R404A/507 - MT (CON RESIST.)</t>
  </si>
  <si>
    <t>COMPRESOR SCROLL INVOTECH YM182E5G-100 - 10HP - 380V/3PH/60HZ - R404A/507 - MT (CON RESIST.)</t>
  </si>
  <si>
    <t>04019</t>
  </si>
  <si>
    <t>EVAPORADOR EQUIPO DE A/A MINI SPLIT FRIO SOLO - 24000 BTU - R410A - 220V/1PH/60HZ - VIKING - PROUDLY DESIGNED IN USA - GOLD FIN PROTECTION XJ14-24-4E-2-P</t>
  </si>
  <si>
    <t>04020</t>
  </si>
  <si>
    <t>CONDENSADOR EQUIPO DE A/A MINI SPLIT FRIO SOLO - 24000 BTU - R410A - 220V/1PH/60HZ - VIKING - PROUDLY DESIGNED IN USA - GOLD FIN PROTECTION  XJ14-24-4C-2-P</t>
  </si>
  <si>
    <t>20609435675</t>
  </si>
  <si>
    <t>20606386576</t>
  </si>
  <si>
    <t>20614707942</t>
  </si>
  <si>
    <t>20601177626</t>
  </si>
  <si>
    <t>20607033367</t>
  </si>
  <si>
    <t>03983</t>
  </si>
  <si>
    <t>COMPRESOR SCROLL YH150C7-100 - 60000 BTU - 5HP - 220V/3PH/60HZ - R410A A/C - INVOTECH</t>
  </si>
  <si>
    <t>03984</t>
  </si>
  <si>
    <t>COMPRESOR SCROLL YH150C5-100 - 60000 BTU - 5HP - 380V/3PH/60HZ - R410A A/C - INVOTECH</t>
  </si>
  <si>
    <t>03985</t>
  </si>
  <si>
    <t>COMPRESOR SCROLL YH150C1-100 - 60000 BTU - 5HP - 460V/3PH/60HZ - R410A A/C - INVOTECH</t>
  </si>
  <si>
    <t>03986</t>
  </si>
  <si>
    <t>COMPRESOR SCROLL YH230C7G-100 - 96000 BTU - 8HP - 220V/3PH/60HZ - R410A A/C - INVOTECH</t>
  </si>
  <si>
    <t>03987</t>
  </si>
  <si>
    <t>COMPRESOR SCROLL YH230C5G-100 - 96000 BTU - 8HP - 380V/3PH/60HZ - R410A A/C - INVOTECH</t>
  </si>
  <si>
    <t>03988</t>
  </si>
  <si>
    <t>COMPRESOR SCROLL YH230C1G-100 - 96000 BTU - 8HP - 460V/3PH/60HZ - R410A A/C - INVOTECH</t>
  </si>
  <si>
    <t>03989</t>
  </si>
  <si>
    <t>COMPRESOR SCROLL YH292C7G-100 - 120000 BTU - 10HP - 220V/3PH/60HZ - R410A A/C - INVOTECH</t>
  </si>
  <si>
    <t>03990</t>
  </si>
  <si>
    <t>COMPRESOR SCROLL YH292C5G-100 - 120000 BTU - 10HP - 380V/3PH/60HZ - R410A A/C - INVOTECH</t>
  </si>
  <si>
    <t>03991</t>
  </si>
  <si>
    <t>COMPRESOR SCROLL YH292C1G-100 - 120000 BTU - 10HP - 460V/3PH/60HZ - R410A A/C - INVOTECH</t>
  </si>
  <si>
    <t>03992</t>
  </si>
  <si>
    <t>COMPRESOR SCROLL YH400C1G-105 - 156000 BTU - 13HP - 460V/3PH/60HZ - R410A A/C - INVOTECH</t>
  </si>
  <si>
    <t>03993</t>
  </si>
  <si>
    <t>COMPRESOR SCROLL YH450C5G-105 - 180000 BTU - 15HP - 380V/3PH/60HZ - R410A A/C - INVOTECH</t>
  </si>
  <si>
    <t>03994</t>
  </si>
  <si>
    <t>COMPRESOR SCROLL YH450C1G-105 - 180000 BTU - 15HP - 460V/3PH/60HZ - R410A A/C - INVOTECH</t>
  </si>
  <si>
    <t>03995</t>
  </si>
  <si>
    <t>COMPRESOR SCROLL YH610C1G-100 - 240000 BTU - 20HP - 460V/3PH/60HZ - R410A A/C - INVOTECH</t>
  </si>
  <si>
    <t>03996</t>
  </si>
  <si>
    <t>COMPRESOR SCROLL YH720C1G-100 - 300000 BTU - 25HP - 460V/3PH/60HZ - R410A A/C - INVOTECH</t>
  </si>
  <si>
    <t>10738687537</t>
  </si>
  <si>
    <t>20609931443</t>
  </si>
  <si>
    <t>20603269072</t>
  </si>
  <si>
    <t>20607474703</t>
  </si>
  <si>
    <t>20614499380</t>
  </si>
  <si>
    <t>20550883491</t>
  </si>
  <si>
    <t>05612087</t>
  </si>
  <si>
    <t>20611348968</t>
  </si>
  <si>
    <t>20612451096</t>
  </si>
  <si>
    <t>20614665310</t>
  </si>
  <si>
    <t>4 CORTES 5MT</t>
  </si>
  <si>
    <t>COMPRESOR HERMETICO DANFOSS MTZ18 - 1.5HP - 220V/1F/60HZ -R-134A/404A/507A/407C (NO INC. KIT DE ARRANQ. 02 VALV. V06 Y RESIST. DE CARTER)</t>
  </si>
  <si>
    <t>COMPRESOR HERMETICO DANFOSS MTZ18 - 1.5HP - 220V/3F/60HZ - R-134A/404A/507A/407C (NO INC. 02 VALV. V06 Y RESIST. DE CARTER)</t>
  </si>
  <si>
    <t>STOCK SUFICIENTE PARA ABASTECER</t>
  </si>
  <si>
    <t>04021</t>
  </si>
  <si>
    <t xml:space="preserve">SC - TARJETA PARA CORTINA DE AIRE ESTANDAR YT28N3996RS                 </t>
  </si>
  <si>
    <t>20603590521</t>
  </si>
  <si>
    <t>20330693917</t>
  </si>
  <si>
    <t>20536616021</t>
  </si>
  <si>
    <t>10469528281</t>
  </si>
  <si>
    <t>20605103911</t>
  </si>
  <si>
    <t>10098453194</t>
  </si>
  <si>
    <t>20602758975</t>
  </si>
  <si>
    <t>Columna1</t>
  </si>
  <si>
    <t>20610429948</t>
  </si>
  <si>
    <t>20536216279</t>
  </si>
  <si>
    <t>20610836594</t>
  </si>
  <si>
    <t>20615275736</t>
  </si>
  <si>
    <t>JUEGO DE MANGUERAS PARA MANIFOLD DE 36" (90CM) CON VALVULA - RYB-36-134-BV PARA R134A/R404/R507/R407C/R22 - EVERFROST - 1/4" X 3 - 600 PSI - BG</t>
  </si>
  <si>
    <t>JUEGO DE MANGUERAS PARA MANIFOLD DE 60" (150CM)  - RYB-60-134 PARA R134A/R404/R507/R407C/R22 - EVERFROST - 1/4" X 3 - 600 PSI - WP</t>
  </si>
  <si>
    <t>JUEGO DE MANGUERAS PARA MANIFOLD DE 36" (90CM)  - RYB-36-410 PARA R410A/R134A/R404/R507/R407C/R22 - EVERFROST - 1/4" X 3 - 800 PSI - WP</t>
  </si>
  <si>
    <t>JUEGO DE MANGUERAS PARA MANIFOLD DE 60" (150CM)  - RYB-60-410A PARA R410A/R134A/R404/R507/R407C/R22 - EVERFROST - 1/4" X 3 - 800 PSI - WP</t>
  </si>
  <si>
    <t>JUEGO DE MANGUERAS PARA MANIFOLD DE 36" (90CM) CON VÁLVULA - RYB-36-410-BV PARA R410A/R134A/R404/R507/R407C/R22 - EVERFROST - 1/4" X 3 - 800 PSI - WP</t>
  </si>
  <si>
    <t>JUEGO DE MANGUERAS PARA MANIFOLD DE 60" (150CM) CON VÁLVULA - RYB-60-410A-BV PARA R410A//R134A/R404/R507/R407C/R22 - EVERFROST - 1/4" X 3 - 800 PSI - WP</t>
  </si>
  <si>
    <t>20603321554</t>
  </si>
  <si>
    <t>20603541074</t>
  </si>
  <si>
    <t>10469667800</t>
  </si>
  <si>
    <t>20605882782</t>
  </si>
  <si>
    <t>20608007700</t>
  </si>
  <si>
    <t>1</t>
  </si>
  <si>
    <t>DESTINO</t>
  </si>
  <si>
    <t>ENTREGADO</t>
  </si>
  <si>
    <t>STOCK SAN LUIS</t>
  </si>
  <si>
    <t>MARKETING</t>
  </si>
  <si>
    <t>20604278202</t>
  </si>
  <si>
    <t>20605859829</t>
  </si>
  <si>
    <t>20606238224</t>
  </si>
  <si>
    <t>20611760699</t>
  </si>
  <si>
    <t>20516485524</t>
  </si>
  <si>
    <t>10772881164</t>
  </si>
  <si>
    <t>20613862855</t>
  </si>
  <si>
    <t>20601124018</t>
  </si>
  <si>
    <t>20614597004</t>
  </si>
  <si>
    <t>20612570419</t>
  </si>
  <si>
    <t>20602746292</t>
  </si>
  <si>
    <t>04022</t>
  </si>
  <si>
    <t>TB - DISPLAY PCB PARA MINI SPLIT SX TL-31102-000085</t>
  </si>
  <si>
    <t>04024</t>
  </si>
  <si>
    <t>TB - MOTOR EVAPORADOR SX 12000 BTU - RPG18A-10 18W TL-22001-000261</t>
  </si>
  <si>
    <t>04025</t>
  </si>
  <si>
    <t>TB - VENTILADOR PARA EVAPORADOR SX 12 000 BTU TL-42004-000210</t>
  </si>
  <si>
    <t>04026</t>
  </si>
  <si>
    <t>TB - COMPRESOR PARA CONDENSADOR SX 12 000 BTU - KSK103D23UEZD3 165V 180HZ TL-92014-001079</t>
  </si>
  <si>
    <t>04028</t>
  </si>
  <si>
    <t>TB - MOTOR CONDENSADOR SX 12000 BTU - RZS33AB DC310V TL-22001-000626</t>
  </si>
  <si>
    <t>04029</t>
  </si>
  <si>
    <t>TB - HELICE PARA CONDENSADOR SX 12 000 BTU TL-42004-000192</t>
  </si>
  <si>
    <t>04030</t>
  </si>
  <si>
    <t>TB - SENSORES TEMPERATURA AMBIENTE Y TUBERÍAS PARA CONDENSADOR SX 12000 BTU TL-10104-100158</t>
  </si>
  <si>
    <t>04031</t>
  </si>
  <si>
    <t>TB - COMPRESOR PARA CONDENSADOR SX 18 000 BTU - KSN140D33UFZ3 170V 180HZ TL-92014-000804</t>
  </si>
  <si>
    <t>04033</t>
  </si>
  <si>
    <t>TB - MOTOR CONDENSADOR SX 18000 BTU - T10WZ33-A02 DC310V TL-22001-000493</t>
  </si>
  <si>
    <t>04034</t>
  </si>
  <si>
    <t>TB - HELICE PARA CONDENSADOR SX 24 000 BTU TL-42004-000104</t>
  </si>
  <si>
    <t>04035</t>
  </si>
  <si>
    <t>TB - DISPLAY PCB PARA MINI SPLIT SX TL-31102-000084</t>
  </si>
  <si>
    <t>04036</t>
  </si>
  <si>
    <t>TB - MOTOR EVAPORADOR SX 18000 BTU TL-22001-000409</t>
  </si>
  <si>
    <t>04037</t>
  </si>
  <si>
    <t>TB - VENTILADOR PARA EVAPORADOR SX 18 000 BTU TL-42004-000012</t>
  </si>
  <si>
    <t>04038</t>
  </si>
  <si>
    <t>TB - SENSORES TEMPERATURA AMBIENTE Y TUBERÍAS PARA CONDENSADOR SX 18 Y 24000 BTU TL-10104-100056</t>
  </si>
  <si>
    <t>20518960092</t>
  </si>
  <si>
    <t>CONTROLADOR DIGITAL DE PRESIÓN PCT-120 E PLUS - VER.03 - 220 VAC - FULL GAUGE</t>
  </si>
  <si>
    <t>DESMEDRO</t>
  </si>
  <si>
    <t>20101904874</t>
  </si>
  <si>
    <t>20614714221</t>
  </si>
  <si>
    <t>COMPRESOR BITZER ECOLINE 2CES-3Y - 20D - 220-380V/3PH/60HZ - (SE-B3) INCL.CALEFACTOR</t>
  </si>
  <si>
    <t>20603238215</t>
  </si>
  <si>
    <t>20604557560</t>
  </si>
  <si>
    <t>20538349730</t>
  </si>
  <si>
    <t>20612302414</t>
  </si>
  <si>
    <t>20615590135</t>
  </si>
  <si>
    <t>20108811375</t>
  </si>
  <si>
    <t>2060879728</t>
  </si>
  <si>
    <t>20615952011</t>
  </si>
  <si>
    <t>04039</t>
  </si>
  <si>
    <t xml:space="preserve">PFQ805ZRR1R11 MANOMETRO 2.1/2", ACERO/BRONCE, 1/4"NPT INFERIOR, 0-160 PSI/ 0 - 11 BAR WINTERS CON GLICERINA  </t>
  </si>
  <si>
    <t>salieron del sistema por estar colgados para exhibicion</t>
  </si>
  <si>
    <t>SALIO DE SISTEMA POR ESTAR COLGADO PARA EXHIBICIO</t>
  </si>
  <si>
    <t>04040</t>
  </si>
  <si>
    <t>TB - COMPRESOR ROTATIVO 36000 BTU - GVS29KAA - 220V/1PH R410</t>
  </si>
  <si>
    <t>REGULARIZACION STOCK</t>
  </si>
  <si>
    <t>CONSUMO AREA TECNICA</t>
  </si>
  <si>
    <t>INGRESO SOBRANTE</t>
  </si>
  <si>
    <t>RETAZOS QUITADOS</t>
  </si>
  <si>
    <t>20612660359</t>
  </si>
  <si>
    <t>20611023791</t>
  </si>
  <si>
    <t>20606607793</t>
  </si>
  <si>
    <t>20602176992</t>
  </si>
  <si>
    <t>10181813747</t>
  </si>
  <si>
    <t>SALIDA POR GARANTIA</t>
  </si>
  <si>
    <t>20502765206</t>
  </si>
  <si>
    <t>20601117984</t>
  </si>
  <si>
    <t>20543346307</t>
  </si>
  <si>
    <t>20600263201</t>
  </si>
  <si>
    <t>SE DESPACHO EN P.P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</si>
</sst>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;\-#,##0.0000"/>
    <numFmt numFmtId="165" formatCode="#,##0.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scheme val="minor"/>
    </font>
    <font>
      <sz val="8"/>
      <color theme="1"/>
      <name val="arial"/>
    </font>
    <font>
      <sz val="8"/>
      <color theme="1"/>
      <name val="Calibri"/>
      <scheme val="minor"/>
    </font>
    <font>
      <b/>
      <sz val="11"/>
      <name val="Calibri"/>
      <scheme val="minor"/>
    </font>
    <font>
      <sz val="10"/>
      <color indexed="8"/>
      <name val="ARIAL"/>
    </font>
    <font>
      <b/>
      <sz val="8"/>
      <color theme="1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49" fontId="3" fillId="0" borderId="0" xfId="0" applyNumberFormat="1" applyFont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0" xfId="0" applyAlignment="1">
      <alignment vertical="top"/>
    </xf>
    <xf numFmtId="0" fontId="9" fillId="5" borderId="2" xfId="0" applyFont="1" applyFill="1" applyBorder="1" applyAlignment="1">
      <alignment horizontal="center" vertical="center"/>
    </xf>
    <xf numFmtId="49" fontId="0" fillId="0" borderId="0" xfId="0" applyNumberFormat="1" applyAlignment="1">
      <alignment vertical="top"/>
    </xf>
    <xf numFmtId="16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49" fontId="0" fillId="2" borderId="0" xfId="0" applyNumberFormat="1" applyFill="1"/>
    <xf numFmtId="0" fontId="0" fillId="2" borderId="0" xfId="0" applyFill="1"/>
    <xf numFmtId="49" fontId="10" fillId="6" borderId="0" xfId="0" applyNumberFormat="1" applyFont="1" applyFill="1"/>
    <xf numFmtId="49" fontId="0" fillId="6" borderId="0" xfId="0" applyNumberFormat="1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wrapText="1"/>
    </xf>
    <xf numFmtId="49" fontId="12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9" fillId="7" borderId="0" xfId="0" applyFont="1" applyFill="1" applyAlignment="1">
      <alignment horizontal="center" vertical="center" wrapText="1"/>
    </xf>
    <xf numFmtId="0" fontId="6" fillId="2" borderId="0" xfId="0" applyFont="1" applyFill="1"/>
    <xf numFmtId="0" fontId="0" fillId="0" borderId="0" xfId="0" applyAlignment="1">
      <alignment horizontal="center" vertical="top"/>
    </xf>
    <xf numFmtId="0" fontId="6" fillId="6" borderId="0" xfId="0" applyFont="1" applyFill="1"/>
    <xf numFmtId="16" fontId="0" fillId="6" borderId="0" xfId="0" applyNumberFormat="1" applyFill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3" fillId="0" borderId="0" xfId="0" applyNumberFormat="1" applyFont="1" applyAlignment="1">
      <alignment vertical="top"/>
    </xf>
    <xf numFmtId="0" fontId="23" fillId="0" borderId="0" xfId="0" applyFont="1" applyAlignment="1">
      <alignment vertical="top"/>
    </xf>
    <xf numFmtId="49" fontId="0" fillId="0" borderId="0" xfId="0" quotePrefix="1" applyNumberFormat="1"/>
    <xf numFmtId="0" fontId="6" fillId="2" borderId="9" xfId="0" applyFont="1" applyFill="1" applyBorder="1"/>
    <xf numFmtId="0" fontId="0" fillId="4" borderId="1" xfId="0" applyFill="1" applyBorder="1" applyAlignment="1">
      <alignment horizontal="center"/>
    </xf>
    <xf numFmtId="0" fontId="6" fillId="0" borderId="9" xfId="0" applyFont="1" applyBorder="1"/>
    <xf numFmtId="0" fontId="6" fillId="4" borderId="9" xfId="0" applyFont="1" applyFill="1" applyBorder="1"/>
    <xf numFmtId="0" fontId="5" fillId="3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49" fontId="0" fillId="6" borderId="9" xfId="0" applyNumberFormat="1" applyFill="1" applyBorder="1"/>
    <xf numFmtId="0" fontId="0" fillId="4" borderId="10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49" fontId="6" fillId="4" borderId="9" xfId="0" applyNumberFormat="1" applyFont="1" applyFill="1" applyBorder="1"/>
    <xf numFmtId="49" fontId="6" fillId="0" borderId="9" xfId="0" applyNumberFormat="1" applyFont="1" applyBorder="1"/>
    <xf numFmtId="49" fontId="6" fillId="6" borderId="9" xfId="0" applyNumberFormat="1" applyFont="1" applyFill="1" applyBorder="1"/>
    <xf numFmtId="49" fontId="0" fillId="8" borderId="0" xfId="0" applyNumberFormat="1" applyFill="1"/>
    <xf numFmtId="0" fontId="0" fillId="9" borderId="1" xfId="0" applyFill="1" applyBorder="1" applyAlignment="1">
      <alignment horizontal="center"/>
    </xf>
    <xf numFmtId="49" fontId="4" fillId="0" borderId="0" xfId="0" applyNumberFormat="1" applyFont="1"/>
    <xf numFmtId="49" fontId="6" fillId="0" borderId="0" xfId="0" applyNumberFormat="1" applyFont="1"/>
    <xf numFmtId="0" fontId="0" fillId="13" borderId="0" xfId="0" applyFill="1"/>
    <xf numFmtId="49" fontId="0" fillId="13" borderId="0" xfId="0" applyNumberFormat="1" applyFill="1"/>
    <xf numFmtId="0" fontId="0" fillId="13" borderId="0" xfId="0" applyFill="1" applyAlignment="1">
      <alignment horizontal="center"/>
    </xf>
    <xf numFmtId="0" fontId="23" fillId="2" borderId="0" xfId="0" applyFont="1" applyFill="1"/>
    <xf numFmtId="0" fontId="26" fillId="5" borderId="2" xfId="0" applyFont="1" applyFill="1" applyBorder="1" applyAlignment="1">
      <alignment horizontal="center" vertical="center"/>
    </xf>
    <xf numFmtId="0" fontId="11" fillId="0" borderId="0" xfId="0" applyFont="1"/>
    <xf numFmtId="164" fontId="11" fillId="0" borderId="0" xfId="0" applyNumberFormat="1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2" borderId="0" xfId="0" applyFont="1" applyFill="1"/>
    <xf numFmtId="49" fontId="11" fillId="0" borderId="0" xfId="0" applyNumberFormat="1" applyFont="1"/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49" fontId="0" fillId="0" borderId="11" xfId="0" applyNumberFormat="1" applyBorder="1" applyAlignment="1">
      <alignment horizontal="center"/>
    </xf>
    <xf numFmtId="0" fontId="27" fillId="0" borderId="0" xfId="0" applyFont="1"/>
    <xf numFmtId="164" fontId="6" fillId="0" borderId="0" xfId="0" applyNumberFormat="1" applyFont="1"/>
    <xf numFmtId="165" fontId="28" fillId="0" borderId="0" xfId="0" applyNumberFormat="1" applyFont="1" applyAlignment="1">
      <alignment vertical="top"/>
    </xf>
    <xf numFmtId="49" fontId="29" fillId="0" borderId="0" xfId="0" applyNumberFormat="1" applyFont="1"/>
    <xf numFmtId="0" fontId="29" fillId="0" borderId="0" xfId="0" applyFont="1"/>
    <xf numFmtId="164" fontId="29" fillId="0" borderId="0" xfId="0" applyNumberFormat="1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0" fillId="0" borderId="0" xfId="0" applyFont="1"/>
    <xf numFmtId="49" fontId="15" fillId="0" borderId="0" xfId="0" applyNumberFormat="1" applyFont="1"/>
    <xf numFmtId="49" fontId="13" fillId="0" borderId="0" xfId="0" applyNumberFormat="1" applyFont="1"/>
    <xf numFmtId="49" fontId="14" fillId="0" borderId="0" xfId="0" applyNumberFormat="1" applyFont="1"/>
    <xf numFmtId="49" fontId="20" fillId="0" borderId="0" xfId="0" applyNumberFormat="1" applyFont="1"/>
    <xf numFmtId="49" fontId="6" fillId="2" borderId="0" xfId="0" applyNumberFormat="1" applyFont="1" applyFill="1"/>
    <xf numFmtId="49" fontId="22" fillId="0" borderId="0" xfId="0" applyNumberFormat="1" applyFont="1"/>
    <xf numFmtId="0" fontId="0" fillId="0" borderId="8" xfId="0" applyBorder="1" applyAlignment="1">
      <alignment horizontal="center" vertical="center"/>
    </xf>
    <xf numFmtId="49" fontId="8" fillId="15" borderId="8" xfId="0" applyNumberFormat="1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49" fontId="8" fillId="14" borderId="13" xfId="0" applyNumberFormat="1" applyFont="1" applyFill="1" applyBorder="1" applyAlignment="1">
      <alignment horizontal="center" vertical="center"/>
    </xf>
    <xf numFmtId="0" fontId="27" fillId="2" borderId="0" xfId="0" applyFont="1" applyFill="1"/>
    <xf numFmtId="0" fontId="0" fillId="0" borderId="8" xfId="0" applyBorder="1"/>
    <xf numFmtId="164" fontId="28" fillId="0" borderId="0" xfId="0" applyNumberFormat="1" applyFont="1" applyAlignment="1">
      <alignment vertical="top"/>
    </xf>
    <xf numFmtId="49" fontId="30" fillId="0" borderId="0" xfId="0" applyNumberFormat="1" applyFont="1"/>
    <xf numFmtId="0" fontId="26" fillId="5" borderId="2" xfId="0" applyFont="1" applyFill="1" applyBorder="1" applyAlignment="1">
      <alignment horizontal="center" vertical="center" wrapText="1"/>
    </xf>
    <xf numFmtId="49" fontId="29" fillId="2" borderId="0" xfId="0" applyNumberFormat="1" applyFont="1" applyFill="1"/>
    <xf numFmtId="0" fontId="30" fillId="2" borderId="0" xfId="0" applyFont="1" applyFill="1"/>
    <xf numFmtId="49" fontId="30" fillId="2" borderId="0" xfId="0" applyNumberFormat="1" applyFont="1" applyFill="1"/>
    <xf numFmtId="0" fontId="11" fillId="4" borderId="9" xfId="0" applyFont="1" applyFill="1" applyBorder="1"/>
    <xf numFmtId="49" fontId="11" fillId="0" borderId="9" xfId="0" applyNumberFormat="1" applyFont="1" applyBorder="1"/>
    <xf numFmtId="49" fontId="11" fillId="4" borderId="9" xfId="0" applyNumberFormat="1" applyFont="1" applyFill="1" applyBorder="1"/>
    <xf numFmtId="0" fontId="0" fillId="0" borderId="8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15" xfId="0" applyBorder="1"/>
    <xf numFmtId="0" fontId="0" fillId="0" borderId="13" xfId="0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3" xfId="0" applyFont="1" applyBorder="1" applyAlignment="1">
      <alignment horizontal="center"/>
    </xf>
    <xf numFmtId="49" fontId="0" fillId="0" borderId="15" xfId="0" applyNumberFormat="1" applyBorder="1"/>
    <xf numFmtId="49" fontId="0" fillId="0" borderId="5" xfId="0" applyNumberFormat="1" applyBorder="1"/>
    <xf numFmtId="0" fontId="11" fillId="6" borderId="0" xfId="0" applyFont="1" applyFill="1"/>
    <xf numFmtId="49" fontId="29" fillId="0" borderId="15" xfId="0" applyNumberFormat="1" applyFont="1" applyBorder="1"/>
    <xf numFmtId="49" fontId="29" fillId="0" borderId="5" xfId="0" applyNumberFormat="1" applyFont="1" applyBorder="1"/>
    <xf numFmtId="49" fontId="29" fillId="0" borderId="0" xfId="0" applyNumberFormat="1" applyFont="1" applyAlignment="1">
      <alignment vertical="top"/>
    </xf>
    <xf numFmtId="0" fontId="29" fillId="0" borderId="0" xfId="0" applyFont="1" applyAlignment="1">
      <alignment vertical="top"/>
    </xf>
    <xf numFmtId="0" fontId="11" fillId="16" borderId="0" xfId="0" applyFont="1" applyFill="1"/>
    <xf numFmtId="0" fontId="11" fillId="16" borderId="0" xfId="0" applyFont="1" applyFill="1" applyAlignment="1">
      <alignment horizontal="center"/>
    </xf>
    <xf numFmtId="49" fontId="29" fillId="6" borderId="0" xfId="0" applyNumberFormat="1" applyFont="1" applyFill="1"/>
    <xf numFmtId="49" fontId="29" fillId="16" borderId="0" xfId="0" applyNumberFormat="1" applyFont="1" applyFill="1"/>
    <xf numFmtId="14" fontId="0" fillId="0" borderId="0" xfId="0" applyNumberFormat="1"/>
    <xf numFmtId="14" fontId="0" fillId="2" borderId="0" xfId="0" applyNumberFormat="1" applyFill="1"/>
    <xf numFmtId="14" fontId="0" fillId="6" borderId="0" xfId="0" applyNumberFormat="1" applyFill="1"/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6" borderId="15" xfId="0" applyFill="1" applyBorder="1"/>
    <xf numFmtId="164" fontId="34" fillId="0" borderId="0" xfId="0" applyNumberFormat="1" applyFont="1" applyAlignment="1">
      <alignment vertical="top"/>
    </xf>
    <xf numFmtId="0" fontId="24" fillId="17" borderId="12" xfId="0" applyFont="1" applyFill="1" applyBorder="1" applyAlignment="1">
      <alignment horizontal="center" vertical="center"/>
    </xf>
    <xf numFmtId="0" fontId="24" fillId="17" borderId="0" xfId="0" applyFont="1" applyFill="1" applyAlignment="1">
      <alignment horizontal="center" vertical="center" wrapText="1"/>
    </xf>
    <xf numFmtId="0" fontId="24" fillId="17" borderId="12" xfId="0" applyFont="1" applyFill="1" applyBorder="1" applyAlignment="1">
      <alignment horizontal="center" vertical="center" wrapText="1"/>
    </xf>
    <xf numFmtId="0" fontId="25" fillId="17" borderId="8" xfId="0" applyFont="1" applyFill="1" applyBorder="1"/>
    <xf numFmtId="0" fontId="24" fillId="17" borderId="8" xfId="0" applyFont="1" applyFill="1" applyBorder="1" applyAlignment="1">
      <alignment horizontal="center"/>
    </xf>
    <xf numFmtId="0" fontId="24" fillId="17" borderId="8" xfId="0" applyFont="1" applyFill="1" applyBorder="1"/>
    <xf numFmtId="49" fontId="24" fillId="17" borderId="8" xfId="0" applyNumberFormat="1" applyFont="1" applyFill="1" applyBorder="1"/>
    <xf numFmtId="49" fontId="32" fillId="17" borderId="12" xfId="0" applyNumberFormat="1" applyFont="1" applyFill="1" applyBorder="1"/>
    <xf numFmtId="0" fontId="32" fillId="17" borderId="12" xfId="0" applyFont="1" applyFill="1" applyBorder="1" applyAlignment="1">
      <alignment horizontal="center"/>
    </xf>
    <xf numFmtId="0" fontId="32" fillId="17" borderId="12" xfId="0" applyFont="1" applyFill="1" applyBorder="1"/>
    <xf numFmtId="49" fontId="35" fillId="17" borderId="12" xfId="0" applyNumberFormat="1" applyFont="1" applyFill="1" applyBorder="1"/>
    <xf numFmtId="49" fontId="35" fillId="17" borderId="8" xfId="0" applyNumberFormat="1" applyFont="1" applyFill="1" applyBorder="1"/>
    <xf numFmtId="0" fontId="32" fillId="17" borderId="8" xfId="0" applyFont="1" applyFill="1" applyBorder="1" applyAlignment="1">
      <alignment horizontal="center"/>
    </xf>
    <xf numFmtId="0" fontId="32" fillId="17" borderId="8" xfId="0" applyFont="1" applyFill="1" applyBorder="1"/>
    <xf numFmtId="0" fontId="24" fillId="2" borderId="8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49" fontId="30" fillId="0" borderId="0" xfId="0" applyNumberFormat="1" applyFont="1" applyAlignment="1">
      <alignment vertical="top"/>
    </xf>
    <xf numFmtId="0" fontId="30" fillId="0" borderId="0" xfId="0" applyFont="1" applyAlignment="1">
      <alignment vertical="top"/>
    </xf>
    <xf numFmtId="0" fontId="0" fillId="0" borderId="2" xfId="0" applyBorder="1" applyAlignment="1">
      <alignment horizontal="center"/>
    </xf>
    <xf numFmtId="49" fontId="11" fillId="0" borderId="15" xfId="0" applyNumberFormat="1" applyFont="1" applyBorder="1"/>
    <xf numFmtId="49" fontId="11" fillId="0" borderId="5" xfId="0" applyNumberFormat="1" applyFont="1" applyBorder="1"/>
    <xf numFmtId="49" fontId="2" fillId="0" borderId="0" xfId="0" applyNumberFormat="1" applyFont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49" fontId="0" fillId="16" borderId="0" xfId="0" applyNumberFormat="1" applyFill="1"/>
    <xf numFmtId="0" fontId="27" fillId="16" borderId="0" xfId="0" applyFont="1" applyFill="1"/>
    <xf numFmtId="14" fontId="0" fillId="16" borderId="0" xfId="0" applyNumberFormat="1" applyFill="1"/>
    <xf numFmtId="0" fontId="0" fillId="16" borderId="0" xfId="0" applyFill="1"/>
    <xf numFmtId="49" fontId="33" fillId="0" borderId="16" xfId="0" applyNumberFormat="1" applyFont="1" applyBorder="1" applyAlignment="1">
      <alignment horizontal="center"/>
    </xf>
    <xf numFmtId="0" fontId="30" fillId="0" borderId="0" xfId="0" applyFont="1" applyAlignment="1">
      <alignment horizontal="center" vertical="center"/>
    </xf>
    <xf numFmtId="164" fontId="30" fillId="0" borderId="0" xfId="0" applyNumberFormat="1" applyFont="1"/>
    <xf numFmtId="49" fontId="11" fillId="17" borderId="0" xfId="0" applyNumberFormat="1" applyFont="1" applyFill="1" applyAlignment="1">
      <alignment vertical="top"/>
    </xf>
    <xf numFmtId="0" fontId="36" fillId="0" borderId="0" xfId="0" applyFont="1"/>
    <xf numFmtId="49" fontId="36" fillId="0" borderId="0" xfId="0" applyNumberFormat="1" applyFont="1"/>
    <xf numFmtId="0" fontId="8" fillId="0" borderId="12" xfId="0" applyFont="1" applyBorder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/>
    <xf numFmtId="164" fontId="37" fillId="0" borderId="0" xfId="0" applyNumberFormat="1" applyFont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/>
    </xf>
    <xf numFmtId="49" fontId="38" fillId="0" borderId="0" xfId="0" applyNumberFormat="1" applyFont="1"/>
    <xf numFmtId="0" fontId="38" fillId="0" borderId="0" xfId="0" applyFont="1"/>
    <xf numFmtId="0" fontId="38" fillId="0" borderId="0" xfId="0" applyFont="1" applyAlignment="1">
      <alignment horizontal="center"/>
    </xf>
    <xf numFmtId="0" fontId="39" fillId="0" borderId="0" xfId="0" applyFont="1"/>
    <xf numFmtId="49" fontId="40" fillId="17" borderId="8" xfId="0" applyNumberFormat="1" applyFont="1" applyFill="1" applyBorder="1"/>
    <xf numFmtId="0" fontId="40" fillId="17" borderId="8" xfId="0" applyFont="1" applyFill="1" applyBorder="1" applyAlignment="1">
      <alignment horizontal="center"/>
    </xf>
    <xf numFmtId="0" fontId="40" fillId="17" borderId="8" xfId="0" applyFont="1" applyFill="1" applyBorder="1"/>
    <xf numFmtId="0" fontId="40" fillId="17" borderId="12" xfId="0" applyFont="1" applyFill="1" applyBorder="1"/>
    <xf numFmtId="0" fontId="40" fillId="2" borderId="8" xfId="0" applyFont="1" applyFill="1" applyBorder="1" applyAlignment="1">
      <alignment horizontal="center" vertical="center"/>
    </xf>
    <xf numFmtId="49" fontId="40" fillId="17" borderId="12" xfId="0" applyNumberFormat="1" applyFont="1" applyFill="1" applyBorder="1"/>
    <xf numFmtId="0" fontId="40" fillId="17" borderId="12" xfId="0" applyFont="1" applyFill="1" applyBorder="1" applyAlignment="1">
      <alignment horizontal="center"/>
    </xf>
    <xf numFmtId="0" fontId="40" fillId="2" borderId="12" xfId="0" applyFont="1" applyFill="1" applyBorder="1" applyAlignment="1">
      <alignment horizontal="center" vertical="center"/>
    </xf>
    <xf numFmtId="49" fontId="32" fillId="17" borderId="8" xfId="0" applyNumberFormat="1" applyFont="1" applyFill="1" applyBorder="1"/>
    <xf numFmtId="0" fontId="24" fillId="17" borderId="12" xfId="0" applyFont="1" applyFill="1" applyBorder="1" applyAlignment="1">
      <alignment horizontal="center"/>
    </xf>
    <xf numFmtId="0" fontId="24" fillId="17" borderId="12" xfId="0" applyFont="1" applyFill="1" applyBorder="1"/>
    <xf numFmtId="0" fontId="24" fillId="2" borderId="12" xfId="0" applyFont="1" applyFill="1" applyBorder="1" applyAlignment="1">
      <alignment horizontal="center" vertical="center"/>
    </xf>
    <xf numFmtId="0" fontId="25" fillId="17" borderId="12" xfId="0" applyFont="1" applyFill="1" applyBorder="1"/>
    <xf numFmtId="0" fontId="40" fillId="17" borderId="14" xfId="0" applyFont="1" applyFill="1" applyBorder="1"/>
    <xf numFmtId="164" fontId="41" fillId="0" borderId="0" xfId="0" applyNumberFormat="1" applyFont="1" applyAlignment="1">
      <alignment vertical="top"/>
    </xf>
    <xf numFmtId="49" fontId="37" fillId="17" borderId="0" xfId="0" applyNumberFormat="1" applyFont="1" applyFill="1"/>
    <xf numFmtId="0" fontId="0" fillId="2" borderId="15" xfId="0" applyFill="1" applyBorder="1"/>
    <xf numFmtId="49" fontId="29" fillId="2" borderId="5" xfId="0" applyNumberFormat="1" applyFont="1" applyFill="1" applyBorder="1"/>
    <xf numFmtId="49" fontId="11" fillId="6" borderId="0" xfId="0" applyNumberFormat="1" applyFont="1" applyFill="1"/>
    <xf numFmtId="49" fontId="37" fillId="18" borderId="15" xfId="0" applyNumberFormat="1" applyFont="1" applyFill="1" applyBorder="1"/>
    <xf numFmtId="49" fontId="37" fillId="18" borderId="5" xfId="0" applyNumberFormat="1" applyFont="1" applyFill="1" applyBorder="1"/>
    <xf numFmtId="0" fontId="37" fillId="0" borderId="0" xfId="0" applyFont="1" applyAlignment="1">
      <alignment vertical="top"/>
    </xf>
    <xf numFmtId="49" fontId="38" fillId="0" borderId="0" xfId="0" applyNumberFormat="1" applyFont="1" applyAlignment="1">
      <alignment vertical="top"/>
    </xf>
    <xf numFmtId="0" fontId="38" fillId="0" borderId="0" xfId="0" applyFont="1" applyAlignment="1">
      <alignment vertical="top"/>
    </xf>
    <xf numFmtId="0" fontId="42" fillId="0" borderId="0" xfId="0" applyFont="1" applyAlignment="1">
      <alignment horizontal="center"/>
    </xf>
    <xf numFmtId="49" fontId="0" fillId="19" borderId="8" xfId="0" applyNumberFormat="1" applyFill="1" applyBorder="1"/>
    <xf numFmtId="49" fontId="11" fillId="19" borderId="8" xfId="0" applyNumberFormat="1" applyFont="1" applyFill="1" applyBorder="1"/>
    <xf numFmtId="49" fontId="11" fillId="19" borderId="8" xfId="0" applyNumberFormat="1" applyFont="1" applyFill="1" applyBorder="1" applyAlignment="1">
      <alignment vertical="top"/>
    </xf>
    <xf numFmtId="49" fontId="0" fillId="19" borderId="12" xfId="0" applyNumberFormat="1" applyFill="1" applyBorder="1"/>
    <xf numFmtId="0" fontId="0" fillId="19" borderId="0" xfId="0" applyFill="1"/>
    <xf numFmtId="0" fontId="0" fillId="19" borderId="0" xfId="0" applyFill="1" applyAlignment="1">
      <alignment horizontal="center"/>
    </xf>
    <xf numFmtId="14" fontId="0" fillId="19" borderId="0" xfId="0" applyNumberFormat="1" applyFill="1"/>
    <xf numFmtId="49" fontId="0" fillId="0" borderId="0" xfId="0" applyNumberFormat="1" applyAlignment="1">
      <alignment horizontal="center" vertic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12" xfId="0" applyNumberFormat="1" applyBorder="1"/>
    <xf numFmtId="49" fontId="29" fillId="6" borderId="0" xfId="0" applyNumberFormat="1" applyFont="1" applyFill="1" applyAlignment="1">
      <alignment vertical="top"/>
    </xf>
    <xf numFmtId="49" fontId="37" fillId="6" borderId="0" xfId="0" applyNumberFormat="1" applyFont="1" applyFill="1"/>
    <xf numFmtId="0" fontId="30" fillId="6" borderId="0" xfId="0" applyFont="1" applyFill="1"/>
    <xf numFmtId="49" fontId="11" fillId="6" borderId="0" xfId="0" applyNumberFormat="1" applyFont="1" applyFill="1" applyAlignment="1">
      <alignment vertical="top"/>
    </xf>
    <xf numFmtId="49" fontId="37" fillId="6" borderId="0" xfId="0" applyNumberFormat="1" applyFont="1" applyFill="1" applyAlignment="1">
      <alignment vertical="top"/>
    </xf>
    <xf numFmtId="49" fontId="24" fillId="17" borderId="12" xfId="0" applyNumberFormat="1" applyFont="1" applyFill="1" applyBorder="1"/>
    <xf numFmtId="49" fontId="0" fillId="0" borderId="8" xfId="0" applyNumberFormat="1" applyBorder="1"/>
    <xf numFmtId="0" fontId="11" fillId="20" borderId="0" xfId="0" applyFont="1" applyFill="1"/>
    <xf numFmtId="49" fontId="29" fillId="20" borderId="0" xfId="0" applyNumberFormat="1" applyFont="1" applyFill="1" applyAlignment="1">
      <alignment vertical="top"/>
    </xf>
    <xf numFmtId="0" fontId="5" fillId="12" borderId="0" xfId="0" applyFont="1" applyFill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30" fillId="0" borderId="0" xfId="0" applyFont="1"/>
    <xf numFmtId="0" fontId="30" fillId="0" borderId="0" xfId="0" applyFont="1" applyAlignment="1">
      <alignment horizontal="center" vertical="center"/>
    </xf>
    <xf numFmtId="164" fontId="30" fillId="0" borderId="0" xfId="0" applyNumberFormat="1" applyFont="1"/>
    <xf numFmtId="0" fontId="30" fillId="0" borderId="0" xfId="0" applyFont="1"/>
    <xf numFmtId="0" fontId="30" fillId="0" borderId="0" xfId="0" applyFont="1" applyAlignment="1">
      <alignment horizontal="center" vertical="center"/>
    </xf>
    <xf numFmtId="164" fontId="30" fillId="0" borderId="0" xfId="0" applyNumberFormat="1" applyFont="1"/>
  </cellXfs>
  <cellStyles count="1">
    <cellStyle name="Normal" xfId="0" builtinId="0"/>
  </cellStyles>
  <dxfs count="153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fgColor auto="1"/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  <strike/>
      </font>
      <fill>
        <patternFill>
          <bgColor rgb="FFC0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fgColor auto="1"/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fgColor auto="1"/>
          <bgColor theme="9" tint="-0.24994659260841701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ill>
        <patternFill>
          <fgColor auto="1"/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strike val="0"/>
        <outline val="0"/>
        <shadow val="0"/>
        <u val="none"/>
        <vertAlign val="baseline"/>
        <color auto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color auto="1"/>
        <name val="Calibri"/>
        <scheme val="minor"/>
      </font>
      <numFmt numFmtId="0" formatCode="General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Calibri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#,##0.0000;\-#,##0.00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#,##0.0000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5" formatCode="#,##0.0000"/>
      <alignment horizontal="center" vertical="center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0" formatCode="@"/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64" formatCode="#,##0.0000;\-#,##0.00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scheme val="none"/>
      </font>
      <numFmt numFmtId="164" formatCode="#,##0.0000;\-#,##0.0000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alignment horizontal="general" vertical="top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scheme val="minor"/>
      </font>
      <fill>
        <patternFill patternType="solid">
          <fgColor indexed="64"/>
          <bgColor rgb="FF0000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Calibri"/>
        <scheme val="minor"/>
      </font>
      <numFmt numFmtId="0" formatCode="General"/>
    </dxf>
    <dxf>
      <numFmt numFmtId="30" formatCode="@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#,##0.0000;\-#,##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00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  <dxf>
      <font>
        <sz val="9"/>
      </font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alignment horizontal="center" textRotation="0" wrapText="0" indent="0" justifyLastLine="0" shrinkToFit="0" readingOrder="0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9" formatCode="dd/mm/yyyy"/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07/relationships/slicerCache" Target="slicerCaches/slicerCache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2.xml"/><Relationship Id="rId32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07/relationships/slicerCache" Target="slicerCaches/slicerCache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07/relationships/slicerCache" Target="slicerCaches/slicerCache5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123824</xdr:colOff>
      <xdr:row>233</xdr:row>
      <xdr:rowOff>76200</xdr:rowOff>
    </xdr:from>
    <xdr:to>
      <xdr:col>14</xdr:col>
      <xdr:colOff>742949</xdr:colOff>
      <xdr:row>2146</xdr:row>
      <xdr:rowOff>19050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UADRE">
              <a:extLst>
                <a:ext uri="{FF2B5EF4-FFF2-40B4-BE49-F238E27FC236}">
                  <a16:creationId xmlns:a16="http://schemas.microsoft.com/office/drawing/2014/main" id="{48491B6A-7EA1-3EC7-C7A2-0AC629579D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AD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3074" y="266700"/>
              <a:ext cx="1381125" cy="895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104775</xdr:colOff>
      <xdr:row>2146</xdr:row>
      <xdr:rowOff>57150</xdr:rowOff>
    </xdr:from>
    <xdr:to>
      <xdr:col>14</xdr:col>
      <xdr:colOff>733425</xdr:colOff>
      <xdr:row>2400</xdr:row>
      <xdr:rowOff>133351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ODIGO">
              <a:extLst>
                <a:ext uri="{FF2B5EF4-FFF2-40B4-BE49-F238E27FC236}">
                  <a16:creationId xmlns:a16="http://schemas.microsoft.com/office/drawing/2014/main" id="{42AA2CF0-E2ED-9670-5B67-88F04C5C7F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DI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4025" y="1200150"/>
              <a:ext cx="1390650" cy="2743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57150</xdr:colOff>
      <xdr:row>233</xdr:row>
      <xdr:rowOff>85725</xdr:rowOff>
    </xdr:from>
    <xdr:to>
      <xdr:col>17</xdr:col>
      <xdr:colOff>361950</xdr:colOff>
      <xdr:row>2393</xdr:row>
      <xdr:rowOff>66675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UBICACIÓN">
              <a:extLst>
                <a:ext uri="{FF2B5EF4-FFF2-40B4-BE49-F238E27FC236}">
                  <a16:creationId xmlns:a16="http://schemas.microsoft.com/office/drawing/2014/main" id="{B7564F77-F3C9-3127-1C74-9BD0574E4C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BICA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0400" y="276225"/>
              <a:ext cx="1828800" cy="2266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76200</xdr:colOff>
      <xdr:row>2393</xdr:row>
      <xdr:rowOff>152401</xdr:rowOff>
    </xdr:from>
    <xdr:to>
      <xdr:col>17</xdr:col>
      <xdr:colOff>381000</xdr:colOff>
      <xdr:row>2400</xdr:row>
      <xdr:rowOff>133351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LASIFICACION">
              <a:extLst>
                <a:ext uri="{FF2B5EF4-FFF2-40B4-BE49-F238E27FC236}">
                  <a16:creationId xmlns:a16="http://schemas.microsoft.com/office/drawing/2014/main" id="{5B7CDFF5-7EE3-539C-A4B9-FF464F9746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IFIC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39450" y="2628901"/>
              <a:ext cx="18288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133350</xdr:colOff>
      <xdr:row>0</xdr:row>
      <xdr:rowOff>47625</xdr:rowOff>
    </xdr:from>
    <xdr:to>
      <xdr:col>10</xdr:col>
      <xdr:colOff>438150</xdr:colOff>
      <xdr:row>12</xdr:row>
      <xdr:rowOff>95250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AMILIA">
              <a:extLst>
                <a:ext uri="{FF2B5EF4-FFF2-40B4-BE49-F238E27FC236}">
                  <a16:creationId xmlns:a16="http://schemas.microsoft.com/office/drawing/2014/main" id="{972E908A-4D09-84BE-26BE-A84F21C425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IL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47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UADRE" xr10:uid="{77C95A07-1A6B-4DB1-8939-97463A5CB806}" sourceName="CUADRE">
  <extLst>
    <x:ext xmlns:x15="http://schemas.microsoft.com/office/spreadsheetml/2010/11/main" uri="{2F2917AC-EB37-4324-AD4E-5DD8C200BD13}">
      <x15:tableSlicerCache tableId="7" column="1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DIGO" xr10:uid="{7BEB18A2-7F0E-4C79-AA02-1B55715EEEBC}" sourceName="CODIGO">
  <extLst>
    <x:ext xmlns:x15="http://schemas.microsoft.com/office/spreadsheetml/2010/11/main" uri="{2F2917AC-EB37-4324-AD4E-5DD8C200BD13}">
      <x15:tableSlicerCache tableId="7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MILIA" xr10:uid="{950D69EC-C41B-4401-AD7B-9E47AC751903}" sourceName="FAMILIA">
  <extLst>
    <x:ext xmlns:x15="http://schemas.microsoft.com/office/spreadsheetml/2010/11/main" uri="{2F2917AC-EB37-4324-AD4E-5DD8C200BD13}">
      <x15:tableSlicerCache tableId="16" column="9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BICACIÓN" xr10:uid="{8FA0DFB3-6156-49C6-9CD6-A576EF0BDDCC}" sourceName="UBICACIÓN">
  <extLst>
    <x:ext xmlns:x15="http://schemas.microsoft.com/office/spreadsheetml/2010/11/main" uri="{2F2917AC-EB37-4324-AD4E-5DD8C200BD13}">
      <x15:tableSlicerCache tableId="7" column="8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IFICACION" xr10:uid="{54FACC25-87EA-4683-99AF-C7391525EED4}" sourceName="CLASIFICACION">
  <extLst>
    <x:ext xmlns:x15="http://schemas.microsoft.com/office/spreadsheetml/2010/11/main" uri="{2F2917AC-EB37-4324-AD4E-5DD8C200BD13}">
      <x15:tableSlicerCache tableId="7" column="10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UADRE" xr10:uid="{628795A6-3B28-45A5-B07A-F9AE3A60096B}" cache="SegmentaciónDeDatos_CUADRE" caption="CUADRE" style="SlicerStyleLight6" rowHeight="241300"/>
  <slicer name="CODIGO" xr10:uid="{FE2C15B1-08A9-42C7-BB05-63C90DFA58DF}" cache="SegmentaciónDeDatos_CODIGO" caption="CODIGO" startItem="469" style="SlicerStyleLight4" rowHeight="241300"/>
  <slicer name="UBICACIÓN" xr10:uid="{CB73AD7C-4773-42D7-8420-80DE46930359}" cache="SegmentaciónDeDatos_UBICACIÓN" caption="UBICACIÓN" style="SlicerStyleLight3" rowHeight="241300"/>
  <slicer name="CLASIFICACION" xr10:uid="{5AF63C77-A06C-42C5-A566-B7192AA94B3D}" cache="SegmentaciónDeDatos_CLASIFICACION" caption="CLASIFICACION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AMILIA" xr10:uid="{16E48C04-223E-482E-BF7E-65C389023C1C}" cache="SegmentaciónDeDatos_FAMILIA" caption="FAMILIA" startItem="76" style="SlicerStyleDark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15" displayName="Tabla15" ref="B1:C10011" totalsRowShown="0" headerRowDxfId="146" dataDxfId="145">
  <autoFilter ref="B1:C10011" xr:uid="{00000000-0009-0000-0100-000004000000}"/>
  <sortState xmlns:xlrd2="http://schemas.microsoft.com/office/spreadsheetml/2017/richdata2" ref="B11:C7601">
    <sortCondition ref="C1:C7660"/>
  </sortState>
  <tableColumns count="2">
    <tableColumn id="1" xr3:uid="{00000000-0010-0000-0100-000001000000}" name="RUC" dataDxfId="144"/>
    <tableColumn id="2" xr3:uid="{00000000-0010-0000-0100-000002000000}" name="CLIENTES " dataDxfId="14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a3" displayName="Tabla3" ref="A1:D3276" totalsRowShown="0" headerRowDxfId="142" dataDxfId="141">
  <autoFilter ref="A1:D3276" xr:uid="{00000000-0009-0000-0100-000003000000}"/>
  <tableColumns count="4">
    <tableColumn id="2" xr3:uid="{00000000-0010-0000-0000-000002000000}" name="COD . CLIENTE  " dataDxfId="140"/>
    <tableColumn id="3" xr3:uid="{00000000-0010-0000-0000-000003000000}" name="CLIENTE  " dataDxfId="139">
      <calculatedColumnFormula>VLOOKUP(Tabla3[[#This Row],[COD . CLIENTE  ]],Tabla15[],2,FALSE)</calculatedColumnFormula>
    </tableColumn>
    <tableColumn id="11" xr3:uid="{00000000-0010-0000-0000-00000B000000}" name="PAGO " dataDxfId="138">
      <calculatedColumnFormula>VLOOKUP(Tabla3[[#This Row],[COD . CLIENTE  ]],CREDITO[],4,FALSE)</calculatedColumnFormula>
    </tableColumn>
    <tableColumn id="12" xr3:uid="{00000000-0010-0000-0000-00000C000000}" name="VENDEDOR" dataDxfId="137">
      <calculatedColumnFormula>VLOOKUP(Tabla3[[#This Row],[COD . CLIENTE  ]],CREDITO[],6,FALSE)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a2" displayName="Tabla2" ref="D3:F2035" totalsRowShown="0" headerRowDxfId="136" dataDxfId="135">
  <autoFilter ref="D3:F2035" xr:uid="{00000000-0009-0000-0100-000002000000}"/>
  <tableColumns count="3">
    <tableColumn id="1" xr3:uid="{00000000-0010-0000-0200-000001000000}" name="CODIGO " dataDxfId="134"/>
    <tableColumn id="2" xr3:uid="{00000000-0010-0000-0200-000002000000}" name="DESCRIPCION " dataDxfId="133"/>
    <tableColumn id="3" xr3:uid="{00000000-0010-0000-0200-000003000000}" name="UND" dataDxfId="132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FAMILIAS" displayName="FAMILIAS" ref="A1:E2405" totalsRowShown="0">
  <autoFilter ref="A1:E2405" xr:uid="{00000000-0009-0000-0100-000009000000}"/>
  <tableColumns count="5">
    <tableColumn id="1" xr3:uid="{00000000-0010-0000-0300-000001000000}" name="CODIGO" dataDxfId="131"/>
    <tableColumn id="2" xr3:uid="{00000000-0010-0000-0300-000002000000}" name="DESCRIPCION"/>
    <tableColumn id="3" xr3:uid="{00000000-0010-0000-0300-000003000000}" name="UND . MEDIDA"/>
    <tableColumn id="4" xr3:uid="{00000000-0010-0000-0300-000004000000}" name="FAMILIA" dataDxfId="130"/>
    <tableColumn id="5" xr3:uid="{00000000-0010-0000-0300-000005000000}" name="UBI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CA58409-3CC9-4894-9DDF-DF946B6AF6E3}" name="CREDITO" displayName="CREDITO" ref="A1:F123" totalsRowShown="0">
  <autoFilter ref="A1:F123" xr:uid="{BCA58409-3CC9-4894-9DDF-DF946B6AF6E3}"/>
  <tableColumns count="6">
    <tableColumn id="1" xr3:uid="{740E0D0A-9787-4A37-86B3-1744FB5BF502}" name="Código" dataDxfId="129"/>
    <tableColumn id="2" xr3:uid="{81FF00A5-8702-4BB3-9F4B-E356E6F6A43E}" name="Razón Social"/>
    <tableColumn id="3" xr3:uid="{6218EF9D-195A-47AC-B376-A5290AA2E77C}" name="Forma de Pago"/>
    <tableColumn id="4" xr3:uid="{40F8D309-8FB8-409F-844C-B0742A4835FF}" name="Descripción de Forma de Pago"/>
    <tableColumn id="5" xr3:uid="{66F2B6D9-92C4-4A43-888B-ACBD2B9224F0}" name="Vendedor"/>
    <tableColumn id="6" xr3:uid="{C1E9D955-B91C-4AA4-8A59-8FF827A844BE}" name="Descripción de Vended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A1:H133" totalsRowShown="0">
  <autoFilter ref="A1:H133" xr:uid="{00000000-000C-0000-FFFF-FFFF05000000}">
    <filterColumn colId="5">
      <filters>
        <filter val="EXHIBICION"/>
      </filters>
    </filterColumn>
  </autoFilter>
  <sortState xmlns:xlrd2="http://schemas.microsoft.com/office/spreadsheetml/2017/richdata2" ref="A4:H67">
    <sortCondition ref="D1:D67"/>
  </sortState>
  <tableColumns count="8">
    <tableColumn id="1" xr3:uid="{00000000-0010-0000-0500-000001000000}" name="CODIGO" dataDxfId="152"/>
    <tableColumn id="2" xr3:uid="{00000000-0010-0000-0500-000002000000}" name="DESCRIPCION" dataDxfId="151">
      <calculatedColumnFormula>VLOOKUP(Tabla6[[#This Row],[CODIGO]],STOCKSANLUIS[#All],2,FALSE)</calculatedColumnFormula>
    </tableColumn>
    <tableColumn id="3" xr3:uid="{00000000-0010-0000-0500-000003000000}" name="UNIDADES PRESTADAS" dataDxfId="150"/>
    <tableColumn id="7" xr3:uid="{00000000-0010-0000-0500-000007000000}" name="UBICACIÓN" dataDxfId="149"/>
    <tableColumn id="8" xr3:uid="{00000000-0010-0000-0500-000008000000}" name="FAMILIA" dataDxfId="148">
      <calculatedColumnFormula>VLOOKUP(Tabla6[[#This Row],[CODIGO]],STOCKSANLUIS[],5,FALSE)</calculatedColumnFormula>
    </tableColumn>
    <tableColumn id="4" xr3:uid="{00000000-0010-0000-0500-000004000000}" name="AREA DESTINO"/>
    <tableColumn id="5" xr3:uid="{00000000-0010-0000-0500-000005000000}" name="FECHA" dataDxfId="147"/>
    <tableColumn id="9" xr3:uid="{00000000-0010-0000-0500-000009000000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6000000}" name="CLASIFICACION" displayName="CLASIFICACION" ref="A1:F3384" totalsRowShown="0" headerRowDxfId="128" dataDxfId="127">
  <autoFilter ref="A1:F3384" xr:uid="{00000000-000C-0000-FFFF-FFFF06000000}"/>
  <tableColumns count="6">
    <tableColumn id="1" xr3:uid="{00000000-0010-0000-0600-000001000000}" name="Código" dataDxfId="126"/>
    <tableColumn id="2" xr3:uid="{00000000-0010-0000-0600-000002000000}" name="Descripción" dataDxfId="125"/>
    <tableColumn id="3" xr3:uid="{00000000-0010-0000-0600-000003000000}" name="UM" dataDxfId="124"/>
    <tableColumn id="4" xr3:uid="{00000000-0010-0000-0600-000004000000}" name="Descripción de Familia" dataDxfId="123"/>
    <tableColumn id="5" xr3:uid="{00000000-0010-0000-0600-000005000000}" name="PROCEDENCIA" dataDxfId="122"/>
    <tableColumn id="6" xr3:uid="{00000000-0010-0000-0600-000006000000}" name="Clasificación ABC" dataDxfId="1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INGRESO_MERCADERIA" displayName="INGRESO_MERCADERIA" ref="A1:F5487" totalsRowShown="0">
  <autoFilter ref="A1:F5487" xr:uid="{00000000-0009-0000-0100-00000C000000}"/>
  <tableColumns count="6">
    <tableColumn id="1" xr3:uid="{00000000-0010-0000-0700-000001000000}" name="CODIGO" dataDxfId="120"/>
    <tableColumn id="2" xr3:uid="{00000000-0010-0000-0700-000002000000}" name="DESCRIPCION" dataDxfId="119"/>
    <tableColumn id="3" xr3:uid="{00000000-0010-0000-0700-000003000000}" name="INGRESO" dataDxfId="118"/>
    <tableColumn id="5" xr3:uid="{00000000-0010-0000-0700-000005000000}" name="FECHA" dataDxfId="117"/>
    <tableColumn id="7" xr3:uid="{00000000-0010-0000-0700-000007000000}" name="UBICACIÓN" dataDxfId="116">
      <calculatedColumnFormula>VLOOKUP(INGRESO_MERCADERIA[[#This Row],[CODIGO]],STOCKSANLUIS[],7,FALSE)</calculatedColumnFormula>
    </tableColumn>
    <tableColumn id="6" xr3:uid="{00000000-0010-0000-0700-000006000000}" name="OBSERVACION" dataDxfId="11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A14E90-5424-44D8-8D09-8E2782631158}" name="Tabla21" displayName="Tabla21" ref="A1:F23" totalsRowShown="0">
  <autoFilter ref="A1:F23" xr:uid="{A9A14E90-5424-44D8-8D09-8E2782631158}">
    <filterColumn colId="3">
      <filters>
        <filter val="0"/>
        <filter val="#N/D"/>
      </filters>
    </filterColumn>
  </autoFilter>
  <tableColumns count="6">
    <tableColumn id="1" xr3:uid="{D896727D-796B-4F40-AA11-A8CB89A2EFF1}" name="CODIGO" dataDxfId="114"/>
    <tableColumn id="2" xr3:uid="{EF9F8CD7-1564-4E66-BB30-B20142712C65}" name="DESCRIPCION">
      <calculatedColumnFormula>VLOOKUP(A2,STOCKSANLUIS[],2,FALSE)</calculatedColumnFormula>
    </tableColumn>
    <tableColumn id="4" xr3:uid="{DBDF1D03-23B0-4330-A0A8-5D2B953BD6F7}" name="CANTIDAD DE SALIDA" dataDxfId="113"/>
    <tableColumn id="6" xr3:uid="{1DCE64ED-56B9-4741-85FE-CBD5D92FA88E}" name="STOCK SAN LUIS" dataDxfId="112">
      <calculatedColumnFormula>VLOOKUP(Tabla21[[#This Row],[CODIGO]],STOCKSANLUIS[],10,FALSE)</calculatedColumnFormula>
    </tableColumn>
    <tableColumn id="3" xr3:uid="{9E63DC49-0B2E-4CDE-9B20-6FFFFEE6B435}" name="DESTINO"/>
    <tableColumn id="5" xr3:uid="{7D4E9D94-FDF7-475A-9A7D-CE08C70A3B3E}" name="ENTREGADO" dataDxfId="11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C215816-E371-4C13-B5CC-C1A998B1DBF9}" name="Tabla20" displayName="Tabla20" ref="A1:G410" totalsRowShown="0">
  <autoFilter ref="A1:G410" xr:uid="{3C215816-E371-4C13-B5CC-C1A998B1DBF9}">
    <filterColumn colId="4">
      <filters>
        <filter val="1"/>
        <filter val="10"/>
        <filter val="11"/>
        <filter val="13"/>
        <filter val="2"/>
        <filter val="3"/>
        <filter val="4"/>
        <filter val="5"/>
        <filter val="6"/>
        <filter val="7"/>
        <filter val="9"/>
      </filters>
    </filterColumn>
    <filterColumn colId="5">
      <filters>
        <filter val="1"/>
        <filter val="10"/>
        <filter val="11"/>
        <filter val="12"/>
        <filter val="15"/>
        <filter val="17"/>
        <filter val="18"/>
        <filter val="19"/>
        <filter val="2"/>
        <filter val="21"/>
        <filter val="24"/>
        <filter val="27"/>
        <filter val="3"/>
        <filter val="30"/>
        <filter val="4"/>
        <filter val="42"/>
        <filter val="5"/>
        <filter val="64"/>
        <filter val="72"/>
        <filter val="8"/>
      </filters>
    </filterColumn>
    <filterColumn colId="6">
      <filters>
        <filter val="STOCK SUFICIENTE"/>
      </filters>
    </filterColumn>
  </autoFilter>
  <tableColumns count="7">
    <tableColumn id="1" xr3:uid="{5BA1BFA3-CB5D-43A3-8092-B04398492765}" name="CODIGO "/>
    <tableColumn id="2" xr3:uid="{F3E6A778-7E97-4EFF-BC0A-D750B04414CC}" name="DESCRIPCION" dataDxfId="110">
      <calculatedColumnFormula>VLOOKUP(Tabla20[[#This Row],[CODIGO ]],STOCKSANLUIS[],2,FALSE)</calculatedColumnFormula>
    </tableColumn>
    <tableColumn id="3" xr3:uid="{739F5521-192C-4E85-B805-3A16F933AD8E}" name="CANTIDAD ALM01" dataDxfId="109">
      <calculatedColumnFormula>VLOOKUP(Tabla20[[#This Row],[CODIGO ]],STOCKSANLUIS[],10,FALSE)</calculatedColumnFormula>
    </tableColumn>
    <tableColumn id="6" xr3:uid="{8F7C89BA-3A29-4CDC-885D-820A97386C50}" name="PROMEDIO"/>
    <tableColumn id="5" xr3:uid="{F9DD3FEB-8009-4D4E-889E-9005DD8C8F01}" name="REQUERIMIENTO" dataDxfId="108">
      <calculatedColumnFormula>Tabla20[[#This Row],[PROMEDIO]]-Tabla20[[#This Row],[CANTIDAD ALM01]]</calculatedColumnFormula>
    </tableColumn>
    <tableColumn id="4" xr3:uid="{8A2794B8-59A8-4FC4-AFDB-4B0BCA70E42D}" name="CANTIDAD  ALM 05" dataDxfId="107">
      <calculatedColumnFormula>IFERROR(VLOOKUP(Tabla20[[#This Row],[CODIGO ]],STOCK_PUENTEPIEDRA[],3,FALSE),"NO CUENTA CON PRODUCTO")</calculatedColumnFormula>
    </tableColumn>
    <tableColumn id="7" xr3:uid="{18D6CAB1-A05C-46CC-BC3D-5A6AA6A17D1C}" name="STOCK SUFICIENTE" dataDxfId="106">
      <calculatedColumnFormula>IF(Tabla20[[#This Row],[REQUERIMIENTO]]&gt;Tabla20[[#This Row],[CANTIDAD  ALM 05]],"STOCK INSUFICIENTE","STOCK SUFICIENTE")</calculatedColumnFormula>
    </tableColumn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774BA4-58DD-46FB-814B-3E34BE772CB8}" name="Tabla5" displayName="Tabla5" ref="A1:J86" totalsRowShown="0" headerRowDxfId="105" dataDxfId="103" headerRowBorderDxfId="104" tableBorderDxfId="102" totalsRowBorderDxfId="101">
  <autoFilter ref="A1:J86" xr:uid="{5C774BA4-58DD-46FB-814B-3E34BE772CB8}">
    <filterColumn colId="0">
      <filters>
        <filter val="02773"/>
        <filter val="03017"/>
        <filter val="03287"/>
        <filter val="03289"/>
      </filters>
    </filterColumn>
    <filterColumn colId="2">
      <filters>
        <filter val="INVOTECH"/>
        <filter val="STAR COLD"/>
      </filters>
    </filterColumn>
    <filterColumn colId="7">
      <filters>
        <filter val="FALTA STOCKEAR"/>
      </filters>
    </filterColumn>
    <filterColumn colId="9">
      <filters>
        <filter val="STOCK SUFICIENTE"/>
      </filters>
    </filterColumn>
  </autoFilter>
  <sortState xmlns:xlrd2="http://schemas.microsoft.com/office/spreadsheetml/2017/richdata2" ref="A5:J52">
    <sortCondition ref="C1:C54"/>
  </sortState>
  <tableColumns count="10">
    <tableColumn id="1" xr3:uid="{75B27AB5-D7DB-4B7B-9129-AB02FAD4F2D9}" name="CODIGO" dataDxfId="100"/>
    <tableColumn id="2" xr3:uid="{06DE8008-9E24-454A-B5EC-B46793ABFC35}" name="DESCRIPCION" dataDxfId="99">
      <calculatedColumnFormula>VLOOKUP(A2,STOCKSANLUIS[],2,FALSE)</calculatedColumnFormula>
    </tableColumn>
    <tableColumn id="3" xr3:uid="{9BE85F18-0E54-472B-A72B-FE9F9E6C990E}" name="FAMILIA" dataDxfId="98">
      <calculatedColumnFormula>VLOOKUP(A2,STOCKSANLUIS[],5,FALSE)</calculatedColumnFormula>
    </tableColumn>
    <tableColumn id="4" xr3:uid="{DB380E1A-0196-4BE9-BA82-FE0588B88C7B}" name="STOCK ALM01" dataDxfId="97">
      <calculatedColumnFormula>VLOOKUP(A2,STOCKSANLUIS[],10,FALSE)</calculatedColumnFormula>
    </tableColumn>
    <tableColumn id="9" xr3:uid="{F37D7352-2060-4818-972A-4A0E16258D67}" name="STOCK ALM 05" dataDxfId="96">
      <calculatedColumnFormula>VLOOKUP(Tabla5[[#This Row],[CODIGO]],STOCK_PUENTEPIEDRA[],8,FALSE)</calculatedColumnFormula>
    </tableColumn>
    <tableColumn id="5" xr3:uid="{7FC75D5F-7E8A-4449-8A19-9163A9C7A8C5}" name="PROMEDIO" dataDxfId="95"/>
    <tableColumn id="6" xr3:uid="{9CF8EF8C-3F84-443E-A717-44CD4A127FCD}" name="REQUERIMIENTO" dataDxfId="94">
      <calculatedColumnFormula>F2-D2</calculatedColumnFormula>
    </tableColumn>
    <tableColumn id="7" xr3:uid="{4020AC48-7A37-4FE2-9613-AF7D3308C655}" name="DIFERENCIA" dataDxfId="93">
      <calculatedColumnFormula>IF(G2&lt;0,"SOBRESTOCK",IF(G2=0,"STOCK COMPLETO","FALTA STOCKEAR"))</calculatedColumnFormula>
    </tableColumn>
    <tableColumn id="8" xr3:uid="{2DCE3748-DC42-446A-96A4-D40E3CF8BEC8}" name="CLASIFICACION" dataDxfId="92">
      <calculatedColumnFormula>VLOOKUP(A2,STOCKSANLUIS[],11,FALSE)</calculatedColumnFormula>
    </tableColumn>
    <tableColumn id="10" xr3:uid="{DBCA2456-D6C5-473C-9564-D71D22AAAD4C}" name="STOCK SUFICIENTE" dataDxfId="91">
      <calculatedColumnFormula>IF(Tabla5[[#This Row],[REQUERIMIENTO]]&gt;Tabla5[[#This Row],[STOCK ALM 05]],"NO TIENE STOCK PARA ABASTECER", "STOCK SUFICIENTE")</calculatedColumnFormula>
    </tableColumn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STOCKSANLUIS" displayName="STOCKSANLUIS" ref="A1:M2390" totalsRowShown="0" headerRowDxfId="90" dataDxfId="88" headerRowBorderDxfId="89" tableBorderDxfId="87">
  <autoFilter ref="A1:M2390" xr:uid="{00000000-000C-0000-FFFF-FFFF08000000}">
    <filterColumn colId="12">
      <filters>
        <filter val="DIFERENCIA"/>
      </filters>
    </filterColumn>
  </autoFilter>
  <sortState xmlns:xlrd2="http://schemas.microsoft.com/office/spreadsheetml/2017/richdata2" ref="A39:M2337">
    <sortCondition sortBy="cellColor" ref="A1:A2387" dxfId="86"/>
  </sortState>
  <tableColumns count="13">
    <tableColumn id="1" xr3:uid="{00000000-0010-0000-0800-000001000000}" name="CODIGO" dataDxfId="85"/>
    <tableColumn id="2" xr3:uid="{00000000-0010-0000-0800-000002000000}" name="DESCRIPCIÓN" dataDxfId="84"/>
    <tableColumn id="3" xr3:uid="{00000000-0010-0000-0800-000003000000}" name="STOCK" dataDxfId="83"/>
    <tableColumn id="4" xr3:uid="{00000000-0010-0000-0800-000004000000}" name="UND" dataDxfId="82"/>
    <tableColumn id="5" xr3:uid="{00000000-0010-0000-0800-000005000000}" name="FAMILIA" dataDxfId="81">
      <calculatedColumnFormula>VLOOKUP(STOCKSANLUIS[[#This Row],[CODIGO]],FAMILIAS[],4,FALSE)</calculatedColumnFormula>
    </tableColumn>
    <tableColumn id="14" xr3:uid="{00000000-0010-0000-0800-00000E000000}" name="UNIDAD MEDIDA" dataDxfId="80"/>
    <tableColumn id="8" xr3:uid="{00000000-0010-0000-0800-000008000000}" name="UBICACIÓN" dataDxfId="79"/>
    <tableColumn id="6" xr3:uid="{00000000-0010-0000-0800-000006000000}" name="STOCK ALM1" dataDxfId="78">
      <calculatedColumnFormula>SUMIF(INGRESO_MERCADERIA[CODIGO],STOCKSANLUIS[[#This Row],[CODIGO]],INGRESO_MERCADERIA[INGRESO])</calculatedColumnFormula>
    </tableColumn>
    <tableColumn id="7" xr3:uid="{00000000-0010-0000-0800-000007000000}" name="SALIDA" dataDxfId="77">
      <calculatedColumnFormula>SUMIF(SALIDA[CODIGO],STOCKSANLUIS[[#This Row],[CODIGO]],SALIDA[CANTIDAD])</calculatedColumnFormula>
    </tableColumn>
    <tableColumn id="9" xr3:uid="{00000000-0010-0000-0800-000009000000}" name="STOCK ACTUAL" dataDxfId="76">
      <calculatedColumnFormula>STOCKSANLUIS[[#This Row],[STOCK ALM1]]-STOCKSANLUIS[[#This Row],[SALIDA]]</calculatedColumnFormula>
    </tableColumn>
    <tableColumn id="10" xr3:uid="{00000000-0010-0000-0800-00000A000000}" name="CLASIFICACION" dataDxfId="75">
      <calculatedColumnFormula>VLOOKUP(STOCKSANLUIS[[#This Row],[CODIGO]],CLASIFICACION[],6,FALSE)</calculatedColumnFormula>
    </tableColumn>
    <tableColumn id="11" xr3:uid="{00000000-0010-0000-0800-00000B000000}" name="STOCK_STARSOFT" dataDxfId="74">
      <calculatedColumnFormula>IFERROR(VLOOKUP(STOCKSANLUIS[[#This Row],[CODIGO]],STOCK_STARSOFT[],3,FALSE),0)</calculatedColumnFormula>
    </tableColumn>
    <tableColumn id="12" xr3:uid="{00000000-0010-0000-0800-00000C000000}" name="CUADRE" dataDxfId="73">
      <calculatedColumnFormula>IF(STOCKSANLUIS[[#This Row],[STOCK ACTUAL]]=STOCKSANLUIS[[#This Row],[STOCK_STARSOFT]],"SIN DIFERENCIA","DIFERENCIA")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SALIDA" displayName="SALIDA" ref="A1:L5654" totalsRowShown="0">
  <autoFilter ref="A1:L5654" xr:uid="{00000000-000C-0000-FFFF-FFFF0A000000}"/>
  <tableColumns count="12">
    <tableColumn id="1" xr3:uid="{00000000-0010-0000-0A00-000001000000}" name="CODIGO" dataDxfId="72"/>
    <tableColumn id="2" xr3:uid="{00000000-0010-0000-0A00-000002000000}" name="DESCRIPCION" dataDxfId="71">
      <calculatedColumnFormula>VLOOKUP(SALIDA[[#This Row],[CODIGO]],STOCKSANLUIS[],2,FALSE)</calculatedColumnFormula>
    </tableColumn>
    <tableColumn id="3" xr3:uid="{00000000-0010-0000-0A00-000003000000}" name="FECHA "/>
    <tableColumn id="5" xr3:uid="{00000000-0010-0000-0A00-000005000000}" name="CANTIDAD"/>
    <tableColumn id="11" xr3:uid="{00000000-0010-0000-0A00-00000B000000}" name="UND MEDIDA" dataDxfId="70">
      <calculatedColumnFormula>IF(VLOOKUP(SALIDA[[#This Row],[CODIGO]],STOCKSANLUIS[],6,FALSE)=0,"PRODUCTO SIN STOCK/UBICACIÓN",VLOOKUP(SALIDA[[#This Row],[CODIGO]],STOCKSANLUIS[],6,FALSE))</calculatedColumnFormula>
    </tableColumn>
    <tableColumn id="12" xr3:uid="{00000000-0010-0000-0A00-00000C000000}" name="CANTIDAD FINAL" dataDxfId="69">
      <calculatedColumnFormula>SALIDA[[#This Row],[CANTIDAD]]/SALIDA[[#This Row],[UND MEDIDA]]</calculatedColumnFormula>
    </tableColumn>
    <tableColumn id="6" xr3:uid="{00000000-0010-0000-0A00-000006000000}" name="FAMILIA" dataDxfId="68">
      <calculatedColumnFormula>VLOOKUP(SALIDA[[#This Row],[CODIGO]],FAMILIAS[],4,FALSE)</calculatedColumnFormula>
    </tableColumn>
    <tableColumn id="7" xr3:uid="{00000000-0010-0000-0A00-000007000000}" name="UBICACIÓN" dataDxfId="67">
      <calculatedColumnFormula>IF(VLOOKUP(SALIDA[[#This Row],[CODIGO]],STOCKSANLUIS[],7,FALSE)=0,"PRODUCTO SIN STOCK/UBICACIÓN",VLOOKUP(SALIDA[[#This Row],[CODIGO]],STOCKSANLUIS[],7,FALSE))</calculatedColumnFormula>
    </tableColumn>
    <tableColumn id="8" xr3:uid="{00000000-0010-0000-0A00-000008000000}" name="OBSERVACION" dataDxfId="66"/>
    <tableColumn id="9" xr3:uid="{00000000-0010-0000-0A00-000009000000}" name="CODIGO/FAMILIA" dataDxfId="65">
      <calculatedColumnFormula>SALIDA[[#This Row],[CODIGO]]&amp;"       "&amp;SALIDA[[#This Row],[FAMILIA]]</calculatedColumnFormula>
    </tableColumn>
    <tableColumn id="4" xr3:uid="{00000000-0010-0000-0A00-000004000000}" name="PRECIO UND" dataDxfId="64">
      <calculatedColumnFormula>VLOOKUP(SALIDA[[#This Row],[CODIGO]],STOCK_STARSOFT[],5,FALSE)</calculatedColumnFormula>
    </tableColumn>
    <tableColumn id="10" xr3:uid="{00000000-0010-0000-0A00-00000A000000}" name="PRECIO CANTIDAD DESPACHADA " dataDxfId="63">
      <calculatedColumnFormula>SALIDA[[#This Row],[CANTIDAD]]*SALIDA[[#This Row],[PRECIO UND]]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9000000}" name="STOCK_STARSOFT" displayName="STOCK_STARSOFT" ref="A1:E2234" totalsRowShown="0" headerRowDxfId="62" headerRowBorderDxfId="61" tableBorderDxfId="60">
  <autoFilter ref="A1:E2234" xr:uid="{00000000-0009-0000-0100-00000F000000}"/>
  <tableColumns count="5">
    <tableColumn id="1" xr3:uid="{00000000-0010-0000-0900-000001000000}" name="CODIGO" dataDxfId="59"/>
    <tableColumn id="2" xr3:uid="{00000000-0010-0000-0900-000002000000}" name="DESCRIPCIÓN" dataDxfId="58"/>
    <tableColumn id="3" xr3:uid="{00000000-0010-0000-0900-000003000000}" name="STOCK" dataDxfId="57"/>
    <tableColumn id="4" xr3:uid="{00000000-0010-0000-0900-000004000000}" name="UND" dataDxfId="56"/>
    <tableColumn id="5" xr3:uid="{00000000-0010-0000-0900-000005000000}" name="COSTO" dataDxfId="5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32278AA-B788-42D2-BD36-53BB186E0EF9}" name="MAERFAN" displayName="MAERFAN" ref="A1:G24" totalsRowShown="0">
  <autoFilter ref="A1:G24" xr:uid="{232278AA-B788-42D2-BD36-53BB186E0EF9}">
    <filterColumn colId="5">
      <filters>
        <filter val="1"/>
        <filter val="12"/>
      </filters>
    </filterColumn>
    <filterColumn colId="6">
      <filters>
        <filter val="STOCK SUFICIENTE"/>
      </filters>
    </filterColumn>
  </autoFilter>
  <tableColumns count="7">
    <tableColumn id="1" xr3:uid="{0A446B1F-901C-4217-8303-C6722F5B588E}" name="CODIGO" dataDxfId="54"/>
    <tableColumn id="2" xr3:uid="{52C18B25-AFEC-4443-8527-07E593BAF784}" name="DESCRIPCION">
      <calculatedColumnFormula>VLOOKUP(MAERFAN[[#This Row],[CODIGO]],STOCKSANLUIS[],2,FALSE)</calculatedColumnFormula>
    </tableColumn>
    <tableColumn id="3" xr3:uid="{18AEADA5-E066-40AA-AFB1-41C4736FEBE1}" name="STOCK ALM 01" dataDxfId="53">
      <calculatedColumnFormula>VLOOKUP(MAERFAN[[#This Row],[CODIGO]],STOCKSANLUIS[],10,FALSE)</calculatedColumnFormula>
    </tableColumn>
    <tableColumn id="4" xr3:uid="{8CD427C4-F188-49BD-B3D2-54FFDC764339}" name="STOCK ALM 05" dataDxfId="52">
      <calculatedColumnFormula>VLOOKUP(MAERFAN[[#This Row],[CODIGO]],STOCK_PUENTEPIEDRA[],8,FALSE)</calculatedColumnFormula>
    </tableColumn>
    <tableColumn id="5" xr3:uid="{3FB8F43A-9BE9-4C70-A0E2-893E951332ED}" name="PROMEDIO"/>
    <tableColumn id="6" xr3:uid="{CFCC3070-F1F1-4495-A7F4-045665CDF216}" name="REQUERIMIENTO" dataDxfId="51">
      <calculatedColumnFormula>MAERFAN[[#This Row],[PROMEDIO]]-MAERFAN[[#This Row],[STOCK ALM 01]]</calculatedColumnFormula>
    </tableColumn>
    <tableColumn id="7" xr3:uid="{192066DE-B2E5-4C7A-A608-3CC403B11893}" name="Columna1" dataDxfId="50">
      <calculatedColumnFormula>IF(MAERFAN[[#This Row],[STOCK ALM 05]]&gt;MAERFAN[[#This Row],[PROMEDIO]],"STOCK SUFICIENTE","NO TIENE SUFICIENTE STOCK")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STOCK_PUENTEPIEDRA" displayName="STOCK_PUENTEPIEDRA" ref="A1:H1866" totalsRowShown="0" dataDxfId="49">
  <autoFilter ref="A1:H1866" xr:uid="{00000000-000C-0000-FFFF-FFFF0C000000}"/>
  <sortState xmlns:xlrd2="http://schemas.microsoft.com/office/spreadsheetml/2017/richdata2" ref="A2:H1513">
    <sortCondition descending="1" ref="H1:H1558"/>
  </sortState>
  <tableColumns count="8">
    <tableColumn id="1" xr3:uid="{00000000-0010-0000-0C00-000001000000}" name="CODIGO" dataDxfId="48"/>
    <tableColumn id="2" xr3:uid="{00000000-0010-0000-0C00-000002000000}" name="DESCRIPCION" dataDxfId="47"/>
    <tableColumn id="3" xr3:uid="{00000000-0010-0000-0C00-000003000000}" name="STOCK ALMACEN 05" dataDxfId="46"/>
    <tableColumn id="4" xr3:uid="{00000000-0010-0000-0C00-000004000000}" name="UND" dataDxfId="45"/>
    <tableColumn id="5" xr3:uid="{00000000-0010-0000-0C00-000005000000}" name="PRECIO" dataDxfId="44"/>
    <tableColumn id="9" xr3:uid="{00000000-0010-0000-0C00-000009000000}" name="FAMILIA" dataDxfId="43">
      <calculatedColumnFormula>VLOOKUP(STOCK_PUENTEPIEDRA[[#This Row],[CODIGO]],CLASIFICACION[],4,FALSE)</calculatedColumnFormula>
    </tableColumn>
    <tableColumn id="6" xr3:uid="{00000000-0010-0000-0C00-000006000000}" name="STOCK ALMACEN 01" dataDxfId="42">
      <calculatedColumnFormula>IFERROR(IF(VLOOKUP(STOCK_PUENTEPIEDRA[[#This Row],[CODIGO]],STOCKSANLUIS[],10,FALSE),VLOOKUP(STOCK_PUENTEPIEDRA[[#This Row],[CODIGO]],STOCKSANLUIS[],10,FALSE),"STOCK SOLO EN ALM05"),"STOCK SOLO EN ALM05")</calculatedColumnFormula>
    </tableColumn>
    <tableColumn id="7" xr3:uid="{3A7A2E49-4CB1-43A1-9B50-4C8C9BCAEE59}" name="STOCK ALM05" dataDxfId="41">
      <calculatedColumnFormula>VALUE(SUBSTITUTE(STOCK_PUENTEPIEDRA[[#This Row],[STOCK ALMACEN 05]],",",""))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64358-2A7D-44FC-B2E9-822652909066}" name="Tabla1" displayName="Tabla1" ref="A1:G64" totalsRowShown="0">
  <autoFilter ref="A1:G64" xr:uid="{DA664358-2A7D-44FC-B2E9-822652909066}">
    <filterColumn colId="5">
      <filters>
        <filter val="1"/>
        <filter val="13"/>
        <filter val="2"/>
        <filter val="3"/>
        <filter val="5"/>
        <filter val="55"/>
        <filter val="7"/>
      </filters>
    </filterColumn>
    <filterColumn colId="6">
      <filters>
        <filter val="STOCK SUFICIENTE"/>
      </filters>
    </filterColumn>
  </autoFilter>
  <tableColumns count="7">
    <tableColumn id="1" xr3:uid="{D86C4E16-C4A6-4194-9D76-0BB10CD5F1E5}" name="CODIGO"/>
    <tableColumn id="2" xr3:uid="{CDCF1809-C425-4D28-B8C2-DB9DFA724CAA}" name="DESCRIPCION" dataDxfId="40">
      <calculatedColumnFormula>VLOOKUP(Tabla1[[#This Row],[CODIGO]],STOCKSANLUIS[],2,FALSE)</calculatedColumnFormula>
    </tableColumn>
    <tableColumn id="3" xr3:uid="{F4FF786A-5327-4F72-8ED9-419838D21B61}" name="STOCK ALM01" dataDxfId="39">
      <calculatedColumnFormula>VLOOKUP(Tabla1[[#This Row],[CODIGO]],STOCKSANLUIS[],10,FALSE)</calculatedColumnFormula>
    </tableColumn>
    <tableColumn id="4" xr3:uid="{F8FBE502-F5AE-460E-B2F5-706955BEF330}" name="STOCK ALM05" dataDxfId="38">
      <calculatedColumnFormula>VLOOKUP(Tabla1[[#This Row],[CODIGO]],STOCK_PUENTEPIEDRA[],3,FALSE)</calculatedColumnFormula>
    </tableColumn>
    <tableColumn id="5" xr3:uid="{A96835E3-5216-4EB0-A398-F4EB8B1798F4}" name="PROMEDIO"/>
    <tableColumn id="6" xr3:uid="{595934FB-D554-4021-B3EB-5EC87C6FAD76}" name="REQUERIMIENTO" dataDxfId="37">
      <calculatedColumnFormula>Tabla1[[#This Row],[PROMEDIO]]-Tabla1[[#This Row],[STOCK ALM01]]</calculatedColumnFormula>
    </tableColumn>
    <tableColumn id="7" xr3:uid="{DA408C44-00AE-4DF3-A8F3-1D7A425F2C66}" name="C/S STOCK" dataDxfId="36">
      <calculatedColumnFormula>IF(Tabla1[[#This Row],[REQUERIMIENTO]]&gt;Tabla1[[#This Row],[STOCK ALM05]],"NO TIENE STOCK SUFICIENTE","STOCK SUFICIENTE")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a14" displayName="Tabla14" ref="A1:G246" totalsRowShown="0" headerRowDxfId="35" dataDxfId="34">
  <autoFilter ref="A1:G246" xr:uid="{00000000-000C-0000-FFFF-FFFF0D000000}">
    <filterColumn colId="5">
      <filters>
        <filter val="1"/>
        <filter val="138.03"/>
        <filter val="140"/>
        <filter val="2"/>
        <filter val="26"/>
        <filter val="27"/>
        <filter val="28"/>
        <filter val="3"/>
        <filter val="35"/>
        <filter val="4"/>
        <filter val="44"/>
        <filter val="5"/>
        <filter val="6"/>
        <filter val="7"/>
        <filter val="99"/>
      </filters>
    </filterColumn>
    <filterColumn colId="6">
      <filters>
        <filter val="TIENE STOCK PARA ABASTECER"/>
      </filters>
    </filterColumn>
  </autoFilter>
  <sortState xmlns:xlrd2="http://schemas.microsoft.com/office/spreadsheetml/2017/richdata2" ref="A2:G242">
    <sortCondition ref="B1:B127"/>
  </sortState>
  <tableColumns count="7">
    <tableColumn id="1" xr3:uid="{00000000-0010-0000-0D00-000001000000}" name="CODIGO" dataDxfId="33"/>
    <tableColumn id="3" xr3:uid="{00000000-0010-0000-0D00-000003000000}" name="FAMILIA" dataDxfId="32">
      <calculatedColumnFormula>VLOOKUP(Tabla14[[#This Row],[CODIGO]],FAMILIAS[],4,FALSE)</calculatedColumnFormula>
    </tableColumn>
    <tableColumn id="4" xr3:uid="{00000000-0010-0000-0D00-000004000000}" name=" STOCK ALM01" dataDxfId="31">
      <calculatedColumnFormula>VLOOKUP(Tabla14[[#This Row],[CODIGO]],STOCKSANLUIS[],10,FALSE)</calculatedColumnFormula>
    </tableColumn>
    <tableColumn id="7" xr3:uid="{7A83D11A-3E4D-463C-821D-93862A4D16C2}" name=" STOCK ALM05" dataDxfId="30">
      <calculatedColumnFormula>VLOOKUP(Tabla14[[#This Row],[CODIGO]],STOCK_PUENTEPIEDRA[],8,FALSE)</calculatedColumnFormula>
    </tableColumn>
    <tableColumn id="6" xr3:uid="{00000000-0010-0000-0D00-000006000000}" name="CANTIDAD PROMEDIO" dataDxfId="29"/>
    <tableColumn id="2" xr3:uid="{00000000-0010-0000-0D00-000002000000}" name="REQUERIMIENTO" dataDxfId="28">
      <calculatedColumnFormula>Tabla14[[#This Row],[CANTIDAD PROMEDIO]]-Tabla14[[#This Row],[ STOCK ALM01]]</calculatedColumnFormula>
    </tableColumn>
    <tableColumn id="5" xr3:uid="{00000000-0010-0000-0D00-000005000000}" name="CLASIFICACION" dataDxfId="27">
      <calculatedColumnFormula>IF(Tabla14[[#This Row],[REQUERIMIENTO]]&gt;Tabla14[[#This Row],[ STOCK ALM05]],"RQ ES MAYOR","TIENE STOCK PARA ABASTECER")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microsoft.com/office/2007/relationships/slicer" Target="../slicers/slicer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16.xml"/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"/>
  <dimension ref="B1:C7942"/>
  <sheetViews>
    <sheetView topLeftCell="B7921" zoomScaleNormal="100" workbookViewId="0">
      <selection activeCell="B7943" sqref="B7943"/>
    </sheetView>
  </sheetViews>
  <sheetFormatPr baseColWidth="10" defaultRowHeight="15" x14ac:dyDescent="0.25"/>
  <cols>
    <col min="2" max="2" width="15.28515625" style="3" bestFit="1" customWidth="1"/>
    <col min="3" max="3" width="109" bestFit="1" customWidth="1"/>
  </cols>
  <sheetData>
    <row r="1" spans="2:3" x14ac:dyDescent="0.25">
      <c r="B1" s="1" t="s">
        <v>4</v>
      </c>
      <c r="C1" t="s">
        <v>19153</v>
      </c>
    </row>
    <row r="2" spans="2:3" x14ac:dyDescent="0.25">
      <c r="B2" t="s">
        <v>4027</v>
      </c>
      <c r="C2" t="s">
        <v>11599</v>
      </c>
    </row>
    <row r="3" spans="2:3" x14ac:dyDescent="0.25">
      <c r="B3" t="s">
        <v>4028</v>
      </c>
      <c r="C3" t="s">
        <v>11600</v>
      </c>
    </row>
    <row r="4" spans="2:3" x14ac:dyDescent="0.25">
      <c r="B4" t="s">
        <v>4029</v>
      </c>
      <c r="C4" t="s">
        <v>11601</v>
      </c>
    </row>
    <row r="5" spans="2:3" x14ac:dyDescent="0.25">
      <c r="B5" t="s">
        <v>4030</v>
      </c>
      <c r="C5" t="s">
        <v>11602</v>
      </c>
    </row>
    <row r="6" spans="2:3" x14ac:dyDescent="0.25">
      <c r="B6" t="s">
        <v>4031</v>
      </c>
      <c r="C6" t="s">
        <v>11603</v>
      </c>
    </row>
    <row r="7" spans="2:3" x14ac:dyDescent="0.25">
      <c r="B7" t="s">
        <v>4032</v>
      </c>
      <c r="C7" t="s">
        <v>11604</v>
      </c>
    </row>
    <row r="8" spans="2:3" x14ac:dyDescent="0.25">
      <c r="B8" t="s">
        <v>4033</v>
      </c>
      <c r="C8" t="s">
        <v>11605</v>
      </c>
    </row>
    <row r="9" spans="2:3" x14ac:dyDescent="0.25">
      <c r="B9" t="s">
        <v>4034</v>
      </c>
      <c r="C9" t="s">
        <v>11606</v>
      </c>
    </row>
    <row r="10" spans="2:3" x14ac:dyDescent="0.25">
      <c r="B10" t="s">
        <v>4035</v>
      </c>
      <c r="C10" t="s">
        <v>11607</v>
      </c>
    </row>
    <row r="11" spans="2:3" x14ac:dyDescent="0.25">
      <c r="B11" t="s">
        <v>10696</v>
      </c>
      <c r="C11" t="s">
        <v>18259</v>
      </c>
    </row>
    <row r="12" spans="2:3" x14ac:dyDescent="0.25">
      <c r="B12" t="s">
        <v>4037</v>
      </c>
      <c r="C12" t="s">
        <v>11609</v>
      </c>
    </row>
    <row r="13" spans="2:3" x14ac:dyDescent="0.25">
      <c r="B13" t="s">
        <v>4038</v>
      </c>
      <c r="C13" t="s">
        <v>11610</v>
      </c>
    </row>
    <row r="14" spans="2:3" x14ac:dyDescent="0.25">
      <c r="B14" t="s">
        <v>4039</v>
      </c>
      <c r="C14" t="s">
        <v>11611</v>
      </c>
    </row>
    <row r="15" spans="2:3" x14ac:dyDescent="0.25">
      <c r="B15" t="s">
        <v>4040</v>
      </c>
      <c r="C15" t="s">
        <v>11612</v>
      </c>
    </row>
    <row r="16" spans="2:3" x14ac:dyDescent="0.25">
      <c r="B16" t="s">
        <v>4041</v>
      </c>
      <c r="C16" t="s">
        <v>11613</v>
      </c>
    </row>
    <row r="17" spans="2:3" x14ac:dyDescent="0.25">
      <c r="B17" t="s">
        <v>4042</v>
      </c>
      <c r="C17" t="s">
        <v>11614</v>
      </c>
    </row>
    <row r="18" spans="2:3" x14ac:dyDescent="0.25">
      <c r="B18" t="s">
        <v>4043</v>
      </c>
      <c r="C18" t="s">
        <v>11615</v>
      </c>
    </row>
    <row r="19" spans="2:3" x14ac:dyDescent="0.25">
      <c r="B19" t="s">
        <v>4044</v>
      </c>
      <c r="C19" t="s">
        <v>11616</v>
      </c>
    </row>
    <row r="20" spans="2:3" x14ac:dyDescent="0.25">
      <c r="B20" t="s">
        <v>4045</v>
      </c>
      <c r="C20" t="s">
        <v>11617</v>
      </c>
    </row>
    <row r="21" spans="2:3" x14ac:dyDescent="0.25">
      <c r="B21" t="s">
        <v>4046</v>
      </c>
      <c r="C21" t="s">
        <v>11618</v>
      </c>
    </row>
    <row r="22" spans="2:3" x14ac:dyDescent="0.25">
      <c r="B22" t="s">
        <v>4047</v>
      </c>
      <c r="C22" t="s">
        <v>11619</v>
      </c>
    </row>
    <row r="23" spans="2:3" x14ac:dyDescent="0.25">
      <c r="B23" t="s">
        <v>4048</v>
      </c>
      <c r="C23" t="s">
        <v>11620</v>
      </c>
    </row>
    <row r="24" spans="2:3" x14ac:dyDescent="0.25">
      <c r="B24" t="s">
        <v>9148</v>
      </c>
      <c r="C24" t="s">
        <v>16709</v>
      </c>
    </row>
    <row r="25" spans="2:3" x14ac:dyDescent="0.25">
      <c r="B25" s="1" t="s">
        <v>4050</v>
      </c>
      <c r="C25" t="s">
        <v>11622</v>
      </c>
    </row>
    <row r="26" spans="2:3" x14ac:dyDescent="0.25">
      <c r="B26" t="s">
        <v>6148</v>
      </c>
      <c r="C26" t="s">
        <v>13706</v>
      </c>
    </row>
    <row r="27" spans="2:3" x14ac:dyDescent="0.25">
      <c r="B27" t="s">
        <v>4051</v>
      </c>
      <c r="C27" t="s">
        <v>11623</v>
      </c>
    </row>
    <row r="28" spans="2:3" x14ac:dyDescent="0.25">
      <c r="B28" t="s">
        <v>4052</v>
      </c>
      <c r="C28" t="s">
        <v>11624</v>
      </c>
    </row>
    <row r="29" spans="2:3" x14ac:dyDescent="0.25">
      <c r="B29" t="s">
        <v>4053</v>
      </c>
      <c r="C29" t="s">
        <v>11625</v>
      </c>
    </row>
    <row r="30" spans="2:3" x14ac:dyDescent="0.25">
      <c r="B30" t="s">
        <v>7430</v>
      </c>
      <c r="C30" t="s">
        <v>14991</v>
      </c>
    </row>
    <row r="31" spans="2:3" x14ac:dyDescent="0.25">
      <c r="B31" t="s">
        <v>4054</v>
      </c>
      <c r="C31" t="s">
        <v>11626</v>
      </c>
    </row>
    <row r="32" spans="2:3" x14ac:dyDescent="0.25">
      <c r="B32" t="s">
        <v>4055</v>
      </c>
      <c r="C32" t="s">
        <v>11627</v>
      </c>
    </row>
    <row r="33" spans="2:3" x14ac:dyDescent="0.25">
      <c r="B33" t="s">
        <v>4056</v>
      </c>
      <c r="C33" t="s">
        <v>11628</v>
      </c>
    </row>
    <row r="34" spans="2:3" x14ac:dyDescent="0.25">
      <c r="B34" t="s">
        <v>4057</v>
      </c>
      <c r="C34" t="s">
        <v>11629</v>
      </c>
    </row>
    <row r="35" spans="2:3" x14ac:dyDescent="0.25">
      <c r="B35" t="s">
        <v>4058</v>
      </c>
      <c r="C35" t="s">
        <v>11630</v>
      </c>
    </row>
    <row r="36" spans="2:3" x14ac:dyDescent="0.25">
      <c r="B36" t="s">
        <v>4059</v>
      </c>
      <c r="C36" t="s">
        <v>11631</v>
      </c>
    </row>
    <row r="37" spans="2:3" x14ac:dyDescent="0.25">
      <c r="B37" t="s">
        <v>4060</v>
      </c>
      <c r="C37" t="s">
        <v>11632</v>
      </c>
    </row>
    <row r="38" spans="2:3" x14ac:dyDescent="0.25">
      <c r="B38" t="s">
        <v>4061</v>
      </c>
      <c r="C38" t="s">
        <v>11633</v>
      </c>
    </row>
    <row r="39" spans="2:3" x14ac:dyDescent="0.25">
      <c r="B39" t="s">
        <v>4062</v>
      </c>
      <c r="C39" t="s">
        <v>11634</v>
      </c>
    </row>
    <row r="40" spans="2:3" x14ac:dyDescent="0.25">
      <c r="B40" t="s">
        <v>4063</v>
      </c>
      <c r="C40" t="s">
        <v>11635</v>
      </c>
    </row>
    <row r="41" spans="2:3" x14ac:dyDescent="0.25">
      <c r="B41" t="s">
        <v>4064</v>
      </c>
      <c r="C41" t="s">
        <v>11636</v>
      </c>
    </row>
    <row r="42" spans="2:3" x14ac:dyDescent="0.25">
      <c r="B42" t="s">
        <v>4065</v>
      </c>
      <c r="C42" t="s">
        <v>11637</v>
      </c>
    </row>
    <row r="43" spans="2:3" x14ac:dyDescent="0.25">
      <c r="B43" t="s">
        <v>4066</v>
      </c>
      <c r="C43" t="s">
        <v>11638</v>
      </c>
    </row>
    <row r="44" spans="2:3" x14ac:dyDescent="0.25">
      <c r="B44" t="s">
        <v>4067</v>
      </c>
      <c r="C44" t="s">
        <v>11639</v>
      </c>
    </row>
    <row r="45" spans="2:3" x14ac:dyDescent="0.25">
      <c r="B45" t="s">
        <v>4068</v>
      </c>
      <c r="C45" t="s">
        <v>11640</v>
      </c>
    </row>
    <row r="46" spans="2:3" x14ac:dyDescent="0.25">
      <c r="B46" t="s">
        <v>4069</v>
      </c>
      <c r="C46" t="s">
        <v>11641</v>
      </c>
    </row>
    <row r="47" spans="2:3" x14ac:dyDescent="0.25">
      <c r="B47" t="s">
        <v>4070</v>
      </c>
      <c r="C47" t="s">
        <v>11642</v>
      </c>
    </row>
    <row r="48" spans="2:3" x14ac:dyDescent="0.25">
      <c r="B48" s="1" t="s">
        <v>4071</v>
      </c>
      <c r="C48" t="s">
        <v>11643</v>
      </c>
    </row>
    <row r="49" spans="2:3" x14ac:dyDescent="0.25">
      <c r="B49" s="1" t="s">
        <v>4072</v>
      </c>
      <c r="C49" t="s">
        <v>11644</v>
      </c>
    </row>
    <row r="50" spans="2:3" x14ac:dyDescent="0.25">
      <c r="B50" t="s">
        <v>4073</v>
      </c>
      <c r="C50" t="s">
        <v>11645</v>
      </c>
    </row>
    <row r="51" spans="2:3" x14ac:dyDescent="0.25">
      <c r="B51" t="s">
        <v>4074</v>
      </c>
      <c r="C51" t="s">
        <v>11646</v>
      </c>
    </row>
    <row r="52" spans="2:3" x14ac:dyDescent="0.25">
      <c r="B52" t="s">
        <v>4075</v>
      </c>
      <c r="C52" t="s">
        <v>11647</v>
      </c>
    </row>
    <row r="53" spans="2:3" x14ac:dyDescent="0.25">
      <c r="B53" t="s">
        <v>4076</v>
      </c>
      <c r="C53" t="s">
        <v>11648</v>
      </c>
    </row>
    <row r="54" spans="2:3" x14ac:dyDescent="0.25">
      <c r="B54" t="s">
        <v>6583</v>
      </c>
      <c r="C54" t="s">
        <v>14142</v>
      </c>
    </row>
    <row r="55" spans="2:3" x14ac:dyDescent="0.25">
      <c r="B55" t="s">
        <v>4078</v>
      </c>
      <c r="C55" t="s">
        <v>11650</v>
      </c>
    </row>
    <row r="56" spans="2:3" x14ac:dyDescent="0.25">
      <c r="B56" t="s">
        <v>4049</v>
      </c>
      <c r="C56" t="s">
        <v>11621</v>
      </c>
    </row>
    <row r="57" spans="2:3" x14ac:dyDescent="0.25">
      <c r="B57" s="1" t="s">
        <v>4080</v>
      </c>
      <c r="C57" t="s">
        <v>11652</v>
      </c>
    </row>
    <row r="58" spans="2:3" x14ac:dyDescent="0.25">
      <c r="B58" t="s">
        <v>4081</v>
      </c>
      <c r="C58" t="s">
        <v>11653</v>
      </c>
    </row>
    <row r="59" spans="2:3" x14ac:dyDescent="0.25">
      <c r="B59" t="s">
        <v>4082</v>
      </c>
      <c r="C59" t="s">
        <v>11654</v>
      </c>
    </row>
    <row r="60" spans="2:3" x14ac:dyDescent="0.25">
      <c r="B60" t="s">
        <v>4083</v>
      </c>
      <c r="C60" t="s">
        <v>11655</v>
      </c>
    </row>
    <row r="61" spans="2:3" x14ac:dyDescent="0.25">
      <c r="B61" t="s">
        <v>4084</v>
      </c>
      <c r="C61" t="s">
        <v>11656</v>
      </c>
    </row>
    <row r="62" spans="2:3" x14ac:dyDescent="0.25">
      <c r="B62" t="s">
        <v>4085</v>
      </c>
      <c r="C62" t="s">
        <v>11657</v>
      </c>
    </row>
    <row r="63" spans="2:3" x14ac:dyDescent="0.25">
      <c r="B63" t="s">
        <v>4086</v>
      </c>
      <c r="C63" t="s">
        <v>11658</v>
      </c>
    </row>
    <row r="64" spans="2:3" x14ac:dyDescent="0.25">
      <c r="B64" t="s">
        <v>4087</v>
      </c>
      <c r="C64" t="s">
        <v>11659</v>
      </c>
    </row>
    <row r="65" spans="2:3" x14ac:dyDescent="0.25">
      <c r="B65" t="s">
        <v>4088</v>
      </c>
      <c r="C65" t="s">
        <v>11660</v>
      </c>
    </row>
    <row r="66" spans="2:3" x14ac:dyDescent="0.25">
      <c r="B66" t="s">
        <v>4089</v>
      </c>
      <c r="C66" t="s">
        <v>11661</v>
      </c>
    </row>
    <row r="67" spans="2:3" x14ac:dyDescent="0.25">
      <c r="B67" t="s">
        <v>4090</v>
      </c>
      <c r="C67" t="s">
        <v>11662</v>
      </c>
    </row>
    <row r="68" spans="2:3" x14ac:dyDescent="0.25">
      <c r="B68" t="s">
        <v>4091</v>
      </c>
      <c r="C68" t="s">
        <v>11663</v>
      </c>
    </row>
    <row r="69" spans="2:3" x14ac:dyDescent="0.25">
      <c r="B69" t="s">
        <v>4092</v>
      </c>
      <c r="C69" t="s">
        <v>11664</v>
      </c>
    </row>
    <row r="70" spans="2:3" x14ac:dyDescent="0.25">
      <c r="B70" t="s">
        <v>4093</v>
      </c>
      <c r="C70" t="s">
        <v>11665</v>
      </c>
    </row>
    <row r="71" spans="2:3" x14ac:dyDescent="0.25">
      <c r="B71" t="s">
        <v>4094</v>
      </c>
      <c r="C71" t="s">
        <v>11666</v>
      </c>
    </row>
    <row r="72" spans="2:3" x14ac:dyDescent="0.25">
      <c r="B72" t="s">
        <v>4095</v>
      </c>
      <c r="C72" t="s">
        <v>11667</v>
      </c>
    </row>
    <row r="73" spans="2:3" x14ac:dyDescent="0.25">
      <c r="B73" t="s">
        <v>4096</v>
      </c>
      <c r="C73" t="s">
        <v>11668</v>
      </c>
    </row>
    <row r="74" spans="2:3" x14ac:dyDescent="0.25">
      <c r="B74" s="1" t="s">
        <v>4097</v>
      </c>
      <c r="C74" t="s">
        <v>11669</v>
      </c>
    </row>
    <row r="75" spans="2:3" x14ac:dyDescent="0.25">
      <c r="B75" s="1" t="s">
        <v>4098</v>
      </c>
      <c r="C75" t="s">
        <v>11670</v>
      </c>
    </row>
    <row r="76" spans="2:3" x14ac:dyDescent="0.25">
      <c r="B76" s="1" t="s">
        <v>4099</v>
      </c>
      <c r="C76" t="s">
        <v>11671</v>
      </c>
    </row>
    <row r="77" spans="2:3" x14ac:dyDescent="0.25">
      <c r="B77" s="1" t="s">
        <v>4100</v>
      </c>
      <c r="C77" t="s">
        <v>11672</v>
      </c>
    </row>
    <row r="78" spans="2:3" x14ac:dyDescent="0.25">
      <c r="B78" s="1" t="s">
        <v>4101</v>
      </c>
      <c r="C78" t="s">
        <v>11673</v>
      </c>
    </row>
    <row r="79" spans="2:3" x14ac:dyDescent="0.25">
      <c r="B79" s="1" t="s">
        <v>4102</v>
      </c>
      <c r="C79" t="s">
        <v>11674</v>
      </c>
    </row>
    <row r="80" spans="2:3" x14ac:dyDescent="0.25">
      <c r="B80" s="1" t="s">
        <v>4103</v>
      </c>
      <c r="C80" t="s">
        <v>11675</v>
      </c>
    </row>
    <row r="81" spans="2:3" x14ac:dyDescent="0.25">
      <c r="B81" s="1" t="s">
        <v>4104</v>
      </c>
      <c r="C81" t="s">
        <v>11676</v>
      </c>
    </row>
    <row r="82" spans="2:3" x14ac:dyDescent="0.25">
      <c r="B82" s="1" t="s">
        <v>4105</v>
      </c>
      <c r="C82" t="s">
        <v>11677</v>
      </c>
    </row>
    <row r="83" spans="2:3" x14ac:dyDescent="0.25">
      <c r="B83" s="1" t="s">
        <v>4106</v>
      </c>
      <c r="C83" t="s">
        <v>11678</v>
      </c>
    </row>
    <row r="84" spans="2:3" x14ac:dyDescent="0.25">
      <c r="B84" s="1" t="s">
        <v>4107</v>
      </c>
      <c r="C84" t="s">
        <v>11679</v>
      </c>
    </row>
    <row r="85" spans="2:3" x14ac:dyDescent="0.25">
      <c r="B85" s="1" t="s">
        <v>4108</v>
      </c>
      <c r="C85" t="s">
        <v>11680</v>
      </c>
    </row>
    <row r="86" spans="2:3" x14ac:dyDescent="0.25">
      <c r="B86" s="1" t="s">
        <v>4109</v>
      </c>
      <c r="C86" t="s">
        <v>11681</v>
      </c>
    </row>
    <row r="87" spans="2:3" x14ac:dyDescent="0.25">
      <c r="B87" s="1" t="s">
        <v>4110</v>
      </c>
      <c r="C87" t="s">
        <v>11682</v>
      </c>
    </row>
    <row r="88" spans="2:3" x14ac:dyDescent="0.25">
      <c r="B88" s="1" t="s">
        <v>4111</v>
      </c>
      <c r="C88" t="s">
        <v>11683</v>
      </c>
    </row>
    <row r="89" spans="2:3" x14ac:dyDescent="0.25">
      <c r="B89" s="1" t="s">
        <v>4112</v>
      </c>
      <c r="C89" t="s">
        <v>11684</v>
      </c>
    </row>
    <row r="90" spans="2:3" x14ac:dyDescent="0.25">
      <c r="B90" s="1" t="s">
        <v>4113</v>
      </c>
      <c r="C90" t="s">
        <v>11685</v>
      </c>
    </row>
    <row r="91" spans="2:3" x14ac:dyDescent="0.25">
      <c r="B91" s="1" t="s">
        <v>4114</v>
      </c>
      <c r="C91" t="s">
        <v>11686</v>
      </c>
    </row>
    <row r="92" spans="2:3" x14ac:dyDescent="0.25">
      <c r="B92" s="1" t="s">
        <v>4115</v>
      </c>
      <c r="C92" t="s">
        <v>11687</v>
      </c>
    </row>
    <row r="93" spans="2:3" x14ac:dyDescent="0.25">
      <c r="B93" s="1" t="s">
        <v>4116</v>
      </c>
      <c r="C93" t="s">
        <v>11688</v>
      </c>
    </row>
    <row r="94" spans="2:3" x14ac:dyDescent="0.25">
      <c r="B94" s="1" t="s">
        <v>4117</v>
      </c>
      <c r="C94" t="s">
        <v>11689</v>
      </c>
    </row>
    <row r="95" spans="2:3" x14ac:dyDescent="0.25">
      <c r="B95" t="s">
        <v>4118</v>
      </c>
      <c r="C95" t="s">
        <v>11690</v>
      </c>
    </row>
    <row r="96" spans="2:3" x14ac:dyDescent="0.25">
      <c r="B96" t="s">
        <v>4119</v>
      </c>
      <c r="C96" t="s">
        <v>11691</v>
      </c>
    </row>
    <row r="97" spans="2:3" x14ac:dyDescent="0.25">
      <c r="B97" s="1" t="s">
        <v>4120</v>
      </c>
      <c r="C97" t="s">
        <v>11692</v>
      </c>
    </row>
    <row r="98" spans="2:3" x14ac:dyDescent="0.25">
      <c r="B98" t="s">
        <v>4121</v>
      </c>
      <c r="C98" t="s">
        <v>11693</v>
      </c>
    </row>
    <row r="99" spans="2:3" x14ac:dyDescent="0.25">
      <c r="B99" s="1" t="s">
        <v>4122</v>
      </c>
      <c r="C99" t="s">
        <v>11694</v>
      </c>
    </row>
    <row r="100" spans="2:3" x14ac:dyDescent="0.25">
      <c r="B100" t="s">
        <v>4123</v>
      </c>
      <c r="C100" t="s">
        <v>11695</v>
      </c>
    </row>
    <row r="101" spans="2:3" x14ac:dyDescent="0.25">
      <c r="B101" t="s">
        <v>4124</v>
      </c>
      <c r="C101" t="s">
        <v>11696</v>
      </c>
    </row>
    <row r="102" spans="2:3" x14ac:dyDescent="0.25">
      <c r="B102" t="s">
        <v>4125</v>
      </c>
      <c r="C102" t="s">
        <v>11697</v>
      </c>
    </row>
    <row r="103" spans="2:3" x14ac:dyDescent="0.25">
      <c r="B103" t="s">
        <v>4126</v>
      </c>
      <c r="C103" t="s">
        <v>11698</v>
      </c>
    </row>
    <row r="104" spans="2:3" x14ac:dyDescent="0.25">
      <c r="B104" t="s">
        <v>4127</v>
      </c>
      <c r="C104" t="s">
        <v>11699</v>
      </c>
    </row>
    <row r="105" spans="2:3" x14ac:dyDescent="0.25">
      <c r="B105" t="s">
        <v>4128</v>
      </c>
      <c r="C105" t="s">
        <v>11700</v>
      </c>
    </row>
    <row r="106" spans="2:3" x14ac:dyDescent="0.25">
      <c r="B106" t="s">
        <v>4129</v>
      </c>
      <c r="C106" t="s">
        <v>11701</v>
      </c>
    </row>
    <row r="107" spans="2:3" x14ac:dyDescent="0.25">
      <c r="B107" t="s">
        <v>4130</v>
      </c>
      <c r="C107" t="s">
        <v>11702</v>
      </c>
    </row>
    <row r="108" spans="2:3" x14ac:dyDescent="0.25">
      <c r="B108" t="s">
        <v>4131</v>
      </c>
      <c r="C108" t="s">
        <v>11703</v>
      </c>
    </row>
    <row r="109" spans="2:3" x14ac:dyDescent="0.25">
      <c r="B109" t="s">
        <v>4132</v>
      </c>
      <c r="C109" t="s">
        <v>11704</v>
      </c>
    </row>
    <row r="110" spans="2:3" x14ac:dyDescent="0.25">
      <c r="B110" t="s">
        <v>4133</v>
      </c>
      <c r="C110" t="s">
        <v>11705</v>
      </c>
    </row>
    <row r="111" spans="2:3" x14ac:dyDescent="0.25">
      <c r="B111" t="s">
        <v>4134</v>
      </c>
      <c r="C111" t="s">
        <v>11706</v>
      </c>
    </row>
    <row r="112" spans="2:3" x14ac:dyDescent="0.25">
      <c r="B112" t="s">
        <v>4135</v>
      </c>
      <c r="C112" t="s">
        <v>11707</v>
      </c>
    </row>
    <row r="113" spans="2:3" x14ac:dyDescent="0.25">
      <c r="B113" t="s">
        <v>4136</v>
      </c>
      <c r="C113" t="s">
        <v>11708</v>
      </c>
    </row>
    <row r="114" spans="2:3" x14ac:dyDescent="0.25">
      <c r="B114" t="s">
        <v>4137</v>
      </c>
      <c r="C114" t="s">
        <v>11709</v>
      </c>
    </row>
    <row r="115" spans="2:3" x14ac:dyDescent="0.25">
      <c r="B115" t="s">
        <v>4138</v>
      </c>
      <c r="C115" t="s">
        <v>11620</v>
      </c>
    </row>
    <row r="116" spans="2:3" x14ac:dyDescent="0.25">
      <c r="B116" t="s">
        <v>4049</v>
      </c>
      <c r="C116" t="s">
        <v>11621</v>
      </c>
    </row>
    <row r="117" spans="2:3" x14ac:dyDescent="0.25">
      <c r="B117" t="s">
        <v>4140</v>
      </c>
      <c r="C117" t="s">
        <v>11711</v>
      </c>
    </row>
    <row r="118" spans="2:3" x14ac:dyDescent="0.25">
      <c r="B118" t="s">
        <v>4141</v>
      </c>
      <c r="C118" t="s">
        <v>11712</v>
      </c>
    </row>
    <row r="119" spans="2:3" x14ac:dyDescent="0.25">
      <c r="B119" t="s">
        <v>4142</v>
      </c>
      <c r="C119" t="s">
        <v>11713</v>
      </c>
    </row>
    <row r="120" spans="2:3" x14ac:dyDescent="0.25">
      <c r="B120" t="s">
        <v>4143</v>
      </c>
      <c r="C120" t="s">
        <v>11714</v>
      </c>
    </row>
    <row r="121" spans="2:3" x14ac:dyDescent="0.25">
      <c r="B121" t="s">
        <v>4144</v>
      </c>
      <c r="C121" t="s">
        <v>11715</v>
      </c>
    </row>
    <row r="122" spans="2:3" x14ac:dyDescent="0.25">
      <c r="B122" t="s">
        <v>4145</v>
      </c>
      <c r="C122" t="s">
        <v>11716</v>
      </c>
    </row>
    <row r="123" spans="2:3" x14ac:dyDescent="0.25">
      <c r="B123" t="s">
        <v>4146</v>
      </c>
      <c r="C123" t="s">
        <v>11717</v>
      </c>
    </row>
    <row r="124" spans="2:3" x14ac:dyDescent="0.25">
      <c r="B124" t="s">
        <v>4147</v>
      </c>
      <c r="C124" t="s">
        <v>11718</v>
      </c>
    </row>
    <row r="125" spans="2:3" x14ac:dyDescent="0.25">
      <c r="B125" t="s">
        <v>4148</v>
      </c>
      <c r="C125" t="s">
        <v>11719</v>
      </c>
    </row>
    <row r="126" spans="2:3" x14ac:dyDescent="0.25">
      <c r="B126" t="s">
        <v>4149</v>
      </c>
      <c r="C126" t="s">
        <v>11720</v>
      </c>
    </row>
    <row r="127" spans="2:3" x14ac:dyDescent="0.25">
      <c r="B127" t="s">
        <v>4150</v>
      </c>
      <c r="C127" t="s">
        <v>11721</v>
      </c>
    </row>
    <row r="128" spans="2:3" x14ac:dyDescent="0.25">
      <c r="B128" t="s">
        <v>4151</v>
      </c>
      <c r="C128" t="s">
        <v>11722</v>
      </c>
    </row>
    <row r="129" spans="2:3" x14ac:dyDescent="0.25">
      <c r="B129" t="s">
        <v>4152</v>
      </c>
      <c r="C129" t="s">
        <v>11723</v>
      </c>
    </row>
    <row r="130" spans="2:3" x14ac:dyDescent="0.25">
      <c r="B130" s="1" t="s">
        <v>4153</v>
      </c>
      <c r="C130" t="s">
        <v>11724</v>
      </c>
    </row>
    <row r="131" spans="2:3" x14ac:dyDescent="0.25">
      <c r="B131" t="s">
        <v>4154</v>
      </c>
      <c r="C131" t="s">
        <v>11725</v>
      </c>
    </row>
    <row r="132" spans="2:3" x14ac:dyDescent="0.25">
      <c r="B132" t="s">
        <v>4155</v>
      </c>
      <c r="C132" t="s">
        <v>11726</v>
      </c>
    </row>
    <row r="133" spans="2:3" x14ac:dyDescent="0.25">
      <c r="B133" t="s">
        <v>4156</v>
      </c>
      <c r="C133" t="s">
        <v>11727</v>
      </c>
    </row>
    <row r="134" spans="2:3" x14ac:dyDescent="0.25">
      <c r="B134" t="s">
        <v>4157</v>
      </c>
      <c r="C134" t="s">
        <v>11728</v>
      </c>
    </row>
    <row r="135" spans="2:3" x14ac:dyDescent="0.25">
      <c r="B135" t="s">
        <v>4049</v>
      </c>
      <c r="C135" t="s">
        <v>11621</v>
      </c>
    </row>
    <row r="136" spans="2:3" x14ac:dyDescent="0.25">
      <c r="B136" t="s">
        <v>4159</v>
      </c>
      <c r="C136" t="s">
        <v>11730</v>
      </c>
    </row>
    <row r="137" spans="2:3" x14ac:dyDescent="0.25">
      <c r="B137" t="s">
        <v>4160</v>
      </c>
      <c r="C137" t="s">
        <v>11731</v>
      </c>
    </row>
    <row r="138" spans="2:3" x14ac:dyDescent="0.25">
      <c r="B138" t="s">
        <v>4161</v>
      </c>
      <c r="C138" t="s">
        <v>11732</v>
      </c>
    </row>
    <row r="139" spans="2:3" x14ac:dyDescent="0.25">
      <c r="B139" t="s">
        <v>4162</v>
      </c>
      <c r="C139" t="s">
        <v>11733</v>
      </c>
    </row>
    <row r="140" spans="2:3" x14ac:dyDescent="0.25">
      <c r="B140" t="s">
        <v>4163</v>
      </c>
      <c r="C140" t="s">
        <v>11734</v>
      </c>
    </row>
    <row r="141" spans="2:3" x14ac:dyDescent="0.25">
      <c r="B141" t="s">
        <v>4164</v>
      </c>
      <c r="C141" t="s">
        <v>11735</v>
      </c>
    </row>
    <row r="142" spans="2:3" x14ac:dyDescent="0.25">
      <c r="B142" t="s">
        <v>4165</v>
      </c>
      <c r="C142" t="s">
        <v>11736</v>
      </c>
    </row>
    <row r="143" spans="2:3" x14ac:dyDescent="0.25">
      <c r="B143" t="s">
        <v>4166</v>
      </c>
      <c r="C143" t="s">
        <v>11737</v>
      </c>
    </row>
    <row r="144" spans="2:3" x14ac:dyDescent="0.25">
      <c r="B144" t="s">
        <v>4167</v>
      </c>
      <c r="C144" t="s">
        <v>11738</v>
      </c>
    </row>
    <row r="145" spans="2:3" x14ac:dyDescent="0.25">
      <c r="B145" t="s">
        <v>4168</v>
      </c>
      <c r="C145" t="s">
        <v>11739</v>
      </c>
    </row>
    <row r="146" spans="2:3" x14ac:dyDescent="0.25">
      <c r="B146" t="s">
        <v>4169</v>
      </c>
      <c r="C146" t="s">
        <v>11740</v>
      </c>
    </row>
    <row r="147" spans="2:3" x14ac:dyDescent="0.25">
      <c r="B147" t="s">
        <v>4170</v>
      </c>
      <c r="C147" t="s">
        <v>11741</v>
      </c>
    </row>
    <row r="148" spans="2:3" x14ac:dyDescent="0.25">
      <c r="B148" t="s">
        <v>4171</v>
      </c>
      <c r="C148" t="s">
        <v>11742</v>
      </c>
    </row>
    <row r="149" spans="2:3" x14ac:dyDescent="0.25">
      <c r="B149" t="s">
        <v>4172</v>
      </c>
      <c r="C149" t="s">
        <v>11743</v>
      </c>
    </row>
    <row r="150" spans="2:3" x14ac:dyDescent="0.25">
      <c r="B150" t="s">
        <v>4173</v>
      </c>
      <c r="C150" t="s">
        <v>11744</v>
      </c>
    </row>
    <row r="151" spans="2:3" x14ac:dyDescent="0.25">
      <c r="B151" t="s">
        <v>4174</v>
      </c>
      <c r="C151" t="s">
        <v>11745</v>
      </c>
    </row>
    <row r="152" spans="2:3" x14ac:dyDescent="0.25">
      <c r="B152" t="s">
        <v>4175</v>
      </c>
      <c r="C152" t="s">
        <v>11746</v>
      </c>
    </row>
    <row r="153" spans="2:3" x14ac:dyDescent="0.25">
      <c r="B153" t="s">
        <v>4176</v>
      </c>
      <c r="C153" t="s">
        <v>11747</v>
      </c>
    </row>
    <row r="154" spans="2:3" x14ac:dyDescent="0.25">
      <c r="B154" t="s">
        <v>4177</v>
      </c>
      <c r="C154" t="s">
        <v>11748</v>
      </c>
    </row>
    <row r="155" spans="2:3" x14ac:dyDescent="0.25">
      <c r="B155" t="s">
        <v>4178</v>
      </c>
      <c r="C155" t="s">
        <v>11749</v>
      </c>
    </row>
    <row r="156" spans="2:3" x14ac:dyDescent="0.25">
      <c r="B156" t="s">
        <v>4179</v>
      </c>
      <c r="C156" t="s">
        <v>11750</v>
      </c>
    </row>
    <row r="157" spans="2:3" x14ac:dyDescent="0.25">
      <c r="B157" t="s">
        <v>4180</v>
      </c>
      <c r="C157" t="s">
        <v>11751</v>
      </c>
    </row>
    <row r="158" spans="2:3" x14ac:dyDescent="0.25">
      <c r="B158" t="s">
        <v>4181</v>
      </c>
      <c r="C158" t="s">
        <v>11752</v>
      </c>
    </row>
    <row r="159" spans="2:3" x14ac:dyDescent="0.25">
      <c r="B159" t="s">
        <v>4182</v>
      </c>
      <c r="C159" t="s">
        <v>11753</v>
      </c>
    </row>
    <row r="160" spans="2:3" x14ac:dyDescent="0.25">
      <c r="B160" t="s">
        <v>4183</v>
      </c>
      <c r="C160" t="s">
        <v>11754</v>
      </c>
    </row>
    <row r="161" spans="2:3" x14ac:dyDescent="0.25">
      <c r="B161" t="s">
        <v>4184</v>
      </c>
      <c r="C161" t="s">
        <v>11755</v>
      </c>
    </row>
    <row r="162" spans="2:3" x14ac:dyDescent="0.25">
      <c r="B162" t="s">
        <v>4185</v>
      </c>
      <c r="C162" t="s">
        <v>11756</v>
      </c>
    </row>
    <row r="163" spans="2:3" x14ac:dyDescent="0.25">
      <c r="B163" t="s">
        <v>4186</v>
      </c>
      <c r="C163" t="s">
        <v>11757</v>
      </c>
    </row>
    <row r="164" spans="2:3" x14ac:dyDescent="0.25">
      <c r="B164" t="s">
        <v>4187</v>
      </c>
      <c r="C164" t="s">
        <v>11758</v>
      </c>
    </row>
    <row r="165" spans="2:3" x14ac:dyDescent="0.25">
      <c r="B165" t="s">
        <v>4188</v>
      </c>
      <c r="C165" t="s">
        <v>11759</v>
      </c>
    </row>
    <row r="166" spans="2:3" x14ac:dyDescent="0.25">
      <c r="B166" t="s">
        <v>4189</v>
      </c>
      <c r="C166" t="s">
        <v>11760</v>
      </c>
    </row>
    <row r="167" spans="2:3" x14ac:dyDescent="0.25">
      <c r="B167" t="s">
        <v>4190</v>
      </c>
      <c r="C167" t="s">
        <v>11761</v>
      </c>
    </row>
    <row r="168" spans="2:3" x14ac:dyDescent="0.25">
      <c r="B168" t="s">
        <v>4191</v>
      </c>
      <c r="C168" t="s">
        <v>11762</v>
      </c>
    </row>
    <row r="169" spans="2:3" x14ac:dyDescent="0.25">
      <c r="B169" t="s">
        <v>4192</v>
      </c>
      <c r="C169" t="s">
        <v>11763</v>
      </c>
    </row>
    <row r="170" spans="2:3" x14ac:dyDescent="0.25">
      <c r="B170" t="s">
        <v>4193</v>
      </c>
      <c r="C170" t="s">
        <v>11764</v>
      </c>
    </row>
    <row r="171" spans="2:3" x14ac:dyDescent="0.25">
      <c r="B171" t="s">
        <v>4194</v>
      </c>
      <c r="C171" t="s">
        <v>11765</v>
      </c>
    </row>
    <row r="172" spans="2:3" x14ac:dyDescent="0.25">
      <c r="B172" t="s">
        <v>4195</v>
      </c>
      <c r="C172" t="s">
        <v>11766</v>
      </c>
    </row>
    <row r="173" spans="2:3" x14ac:dyDescent="0.25">
      <c r="B173" t="s">
        <v>4196</v>
      </c>
      <c r="C173" t="s">
        <v>11767</v>
      </c>
    </row>
    <row r="174" spans="2:3" x14ac:dyDescent="0.25">
      <c r="B174" t="s">
        <v>4197</v>
      </c>
      <c r="C174" t="s">
        <v>11768</v>
      </c>
    </row>
    <row r="175" spans="2:3" x14ac:dyDescent="0.25">
      <c r="B175" t="s">
        <v>4198</v>
      </c>
      <c r="C175" t="s">
        <v>11769</v>
      </c>
    </row>
    <row r="176" spans="2:3" x14ac:dyDescent="0.25">
      <c r="B176" t="s">
        <v>4199</v>
      </c>
      <c r="C176" t="s">
        <v>11770</v>
      </c>
    </row>
    <row r="177" spans="2:3" x14ac:dyDescent="0.25">
      <c r="B177" t="s">
        <v>4200</v>
      </c>
      <c r="C177" t="s">
        <v>11771</v>
      </c>
    </row>
    <row r="178" spans="2:3" x14ac:dyDescent="0.25">
      <c r="B178" t="s">
        <v>4201</v>
      </c>
      <c r="C178" t="s">
        <v>11772</v>
      </c>
    </row>
    <row r="179" spans="2:3" x14ac:dyDescent="0.25">
      <c r="B179" t="s">
        <v>4202</v>
      </c>
      <c r="C179" t="s">
        <v>11773</v>
      </c>
    </row>
    <row r="180" spans="2:3" x14ac:dyDescent="0.25">
      <c r="B180" t="s">
        <v>4203</v>
      </c>
      <c r="C180" t="s">
        <v>11774</v>
      </c>
    </row>
    <row r="181" spans="2:3" x14ac:dyDescent="0.25">
      <c r="B181" t="s">
        <v>4204</v>
      </c>
      <c r="C181" t="s">
        <v>11775</v>
      </c>
    </row>
    <row r="182" spans="2:3" x14ac:dyDescent="0.25">
      <c r="B182" t="s">
        <v>4205</v>
      </c>
      <c r="C182" t="s">
        <v>11776</v>
      </c>
    </row>
    <row r="183" spans="2:3" x14ac:dyDescent="0.25">
      <c r="B183" t="s">
        <v>4206</v>
      </c>
      <c r="C183" t="s">
        <v>11777</v>
      </c>
    </row>
    <row r="184" spans="2:3" x14ac:dyDescent="0.25">
      <c r="B184" t="s">
        <v>4207</v>
      </c>
      <c r="C184" t="s">
        <v>11778</v>
      </c>
    </row>
    <row r="185" spans="2:3" x14ac:dyDescent="0.25">
      <c r="B185" t="s">
        <v>4208</v>
      </c>
      <c r="C185" t="s">
        <v>11779</v>
      </c>
    </row>
    <row r="186" spans="2:3" x14ac:dyDescent="0.25">
      <c r="B186" t="s">
        <v>4209</v>
      </c>
      <c r="C186" t="s">
        <v>11780</v>
      </c>
    </row>
    <row r="187" spans="2:3" x14ac:dyDescent="0.25">
      <c r="B187" t="s">
        <v>4210</v>
      </c>
      <c r="C187" t="s">
        <v>11781</v>
      </c>
    </row>
    <row r="188" spans="2:3" x14ac:dyDescent="0.25">
      <c r="B188" t="s">
        <v>4211</v>
      </c>
      <c r="C188" t="s">
        <v>11782</v>
      </c>
    </row>
    <row r="189" spans="2:3" x14ac:dyDescent="0.25">
      <c r="B189" t="s">
        <v>4212</v>
      </c>
      <c r="C189" t="s">
        <v>11783</v>
      </c>
    </row>
    <row r="190" spans="2:3" x14ac:dyDescent="0.25">
      <c r="B190" t="s">
        <v>4213</v>
      </c>
      <c r="C190" t="s">
        <v>11784</v>
      </c>
    </row>
    <row r="191" spans="2:3" x14ac:dyDescent="0.25">
      <c r="B191" t="s">
        <v>4214</v>
      </c>
      <c r="C191" t="s">
        <v>11785</v>
      </c>
    </row>
    <row r="192" spans="2:3" x14ac:dyDescent="0.25">
      <c r="B192" t="s">
        <v>4215</v>
      </c>
      <c r="C192" t="s">
        <v>11786</v>
      </c>
    </row>
    <row r="193" spans="2:3" x14ac:dyDescent="0.25">
      <c r="B193" t="s">
        <v>4216</v>
      </c>
      <c r="C193" t="s">
        <v>11787</v>
      </c>
    </row>
    <row r="194" spans="2:3" x14ac:dyDescent="0.25">
      <c r="B194" t="s">
        <v>4217</v>
      </c>
      <c r="C194" t="s">
        <v>11788</v>
      </c>
    </row>
    <row r="195" spans="2:3" x14ac:dyDescent="0.25">
      <c r="B195" t="s">
        <v>4218</v>
      </c>
      <c r="C195" t="s">
        <v>11789</v>
      </c>
    </row>
    <row r="196" spans="2:3" x14ac:dyDescent="0.25">
      <c r="B196" t="s">
        <v>4049</v>
      </c>
      <c r="C196" t="s">
        <v>11621</v>
      </c>
    </row>
    <row r="197" spans="2:3" x14ac:dyDescent="0.25">
      <c r="B197" t="s">
        <v>4220</v>
      </c>
      <c r="C197" t="s">
        <v>11791</v>
      </c>
    </row>
    <row r="198" spans="2:3" x14ac:dyDescent="0.25">
      <c r="B198" t="s">
        <v>4049</v>
      </c>
      <c r="C198" t="s">
        <v>11621</v>
      </c>
    </row>
    <row r="199" spans="2:3" x14ac:dyDescent="0.25">
      <c r="B199" t="s">
        <v>4222</v>
      </c>
      <c r="C199" t="s">
        <v>11793</v>
      </c>
    </row>
    <row r="200" spans="2:3" x14ac:dyDescent="0.25">
      <c r="B200" t="s">
        <v>4223</v>
      </c>
      <c r="C200" t="s">
        <v>11794</v>
      </c>
    </row>
    <row r="201" spans="2:3" x14ac:dyDescent="0.25">
      <c r="B201" t="s">
        <v>4224</v>
      </c>
      <c r="C201" t="s">
        <v>11795</v>
      </c>
    </row>
    <row r="202" spans="2:3" x14ac:dyDescent="0.25">
      <c r="B202" t="s">
        <v>4225</v>
      </c>
      <c r="C202" t="s">
        <v>11796</v>
      </c>
    </row>
    <row r="203" spans="2:3" x14ac:dyDescent="0.25">
      <c r="B203" t="s">
        <v>4226</v>
      </c>
      <c r="C203" t="s">
        <v>11797</v>
      </c>
    </row>
    <row r="204" spans="2:3" x14ac:dyDescent="0.25">
      <c r="B204" t="s">
        <v>4227</v>
      </c>
      <c r="C204" t="s">
        <v>11798</v>
      </c>
    </row>
    <row r="205" spans="2:3" x14ac:dyDescent="0.25">
      <c r="B205" t="s">
        <v>4228</v>
      </c>
      <c r="C205" t="s">
        <v>11799</v>
      </c>
    </row>
    <row r="206" spans="2:3" x14ac:dyDescent="0.25">
      <c r="B206" t="s">
        <v>4229</v>
      </c>
      <c r="C206" t="s">
        <v>11800</v>
      </c>
    </row>
    <row r="207" spans="2:3" x14ac:dyDescent="0.25">
      <c r="B207" t="s">
        <v>4230</v>
      </c>
      <c r="C207" t="s">
        <v>11801</v>
      </c>
    </row>
    <row r="208" spans="2:3" x14ac:dyDescent="0.25">
      <c r="B208" s="1" t="s">
        <v>4231</v>
      </c>
      <c r="C208" t="s">
        <v>11802</v>
      </c>
    </row>
    <row r="209" spans="2:3" x14ac:dyDescent="0.25">
      <c r="B209" t="s">
        <v>4232</v>
      </c>
      <c r="C209" t="s">
        <v>11803</v>
      </c>
    </row>
    <row r="210" spans="2:3" x14ac:dyDescent="0.25">
      <c r="B210" t="s">
        <v>4233</v>
      </c>
      <c r="C210" t="s">
        <v>11804</v>
      </c>
    </row>
    <row r="211" spans="2:3" x14ac:dyDescent="0.25">
      <c r="B211" t="s">
        <v>4234</v>
      </c>
      <c r="C211" t="s">
        <v>11805</v>
      </c>
    </row>
    <row r="212" spans="2:3" x14ac:dyDescent="0.25">
      <c r="B212" t="s">
        <v>4235</v>
      </c>
      <c r="C212" t="s">
        <v>11806</v>
      </c>
    </row>
    <row r="213" spans="2:3" x14ac:dyDescent="0.25">
      <c r="B213" t="s">
        <v>4236</v>
      </c>
      <c r="C213" t="s">
        <v>11807</v>
      </c>
    </row>
    <row r="214" spans="2:3" x14ac:dyDescent="0.25">
      <c r="B214" t="s">
        <v>4237</v>
      </c>
      <c r="C214" t="s">
        <v>11808</v>
      </c>
    </row>
    <row r="215" spans="2:3" x14ac:dyDescent="0.25">
      <c r="B215" t="s">
        <v>4238</v>
      </c>
      <c r="C215" t="s">
        <v>11809</v>
      </c>
    </row>
    <row r="216" spans="2:3" x14ac:dyDescent="0.25">
      <c r="B216" t="s">
        <v>4239</v>
      </c>
      <c r="C216" t="s">
        <v>11810</v>
      </c>
    </row>
    <row r="217" spans="2:3" x14ac:dyDescent="0.25">
      <c r="B217" t="s">
        <v>4240</v>
      </c>
      <c r="C217" t="s">
        <v>11811</v>
      </c>
    </row>
    <row r="218" spans="2:3" x14ac:dyDescent="0.25">
      <c r="B218" t="s">
        <v>4241</v>
      </c>
      <c r="C218" t="s">
        <v>11812</v>
      </c>
    </row>
    <row r="219" spans="2:3" x14ac:dyDescent="0.25">
      <c r="B219" t="s">
        <v>4242</v>
      </c>
      <c r="C219" t="s">
        <v>11813</v>
      </c>
    </row>
    <row r="220" spans="2:3" x14ac:dyDescent="0.25">
      <c r="B220" t="s">
        <v>4243</v>
      </c>
      <c r="C220" t="s">
        <v>11814</v>
      </c>
    </row>
    <row r="221" spans="2:3" x14ac:dyDescent="0.25">
      <c r="B221" t="s">
        <v>4244</v>
      </c>
      <c r="C221" t="s">
        <v>11815</v>
      </c>
    </row>
    <row r="222" spans="2:3" x14ac:dyDescent="0.25">
      <c r="B222" t="s">
        <v>4245</v>
      </c>
      <c r="C222" t="s">
        <v>11816</v>
      </c>
    </row>
    <row r="223" spans="2:3" x14ac:dyDescent="0.25">
      <c r="B223" t="s">
        <v>4246</v>
      </c>
      <c r="C223" t="s">
        <v>11817</v>
      </c>
    </row>
    <row r="224" spans="2:3" x14ac:dyDescent="0.25">
      <c r="B224" t="s">
        <v>4247</v>
      </c>
      <c r="C224" t="s">
        <v>11818</v>
      </c>
    </row>
    <row r="225" spans="2:3" x14ac:dyDescent="0.25">
      <c r="B225" t="s">
        <v>4248</v>
      </c>
      <c r="C225" t="s">
        <v>11819</v>
      </c>
    </row>
    <row r="226" spans="2:3" x14ac:dyDescent="0.25">
      <c r="B226" t="s">
        <v>4049</v>
      </c>
      <c r="C226" t="s">
        <v>11621</v>
      </c>
    </row>
    <row r="227" spans="2:3" x14ac:dyDescent="0.25">
      <c r="B227" t="s">
        <v>4250</v>
      </c>
      <c r="C227" t="s">
        <v>11820</v>
      </c>
    </row>
    <row r="228" spans="2:3" x14ac:dyDescent="0.25">
      <c r="B228" t="s">
        <v>4251</v>
      </c>
      <c r="C228" t="s">
        <v>11821</v>
      </c>
    </row>
    <row r="229" spans="2:3" x14ac:dyDescent="0.25">
      <c r="B229" t="s">
        <v>4252</v>
      </c>
      <c r="C229" t="s">
        <v>11822</v>
      </c>
    </row>
    <row r="230" spans="2:3" x14ac:dyDescent="0.25">
      <c r="B230" t="s">
        <v>4049</v>
      </c>
      <c r="C230" t="s">
        <v>11621</v>
      </c>
    </row>
    <row r="231" spans="2:3" x14ac:dyDescent="0.25">
      <c r="B231" t="s">
        <v>4254</v>
      </c>
      <c r="C231" t="s">
        <v>11824</v>
      </c>
    </row>
    <row r="232" spans="2:3" x14ac:dyDescent="0.25">
      <c r="B232" t="s">
        <v>4255</v>
      </c>
      <c r="C232" t="s">
        <v>11825</v>
      </c>
    </row>
    <row r="233" spans="2:3" x14ac:dyDescent="0.25">
      <c r="B233" t="s">
        <v>4256</v>
      </c>
      <c r="C233" t="s">
        <v>11826</v>
      </c>
    </row>
    <row r="234" spans="2:3" x14ac:dyDescent="0.25">
      <c r="B234" t="s">
        <v>4257</v>
      </c>
      <c r="C234" t="s">
        <v>11827</v>
      </c>
    </row>
    <row r="235" spans="2:3" x14ac:dyDescent="0.25">
      <c r="B235" t="s">
        <v>4258</v>
      </c>
      <c r="C235" t="s">
        <v>11828</v>
      </c>
    </row>
    <row r="236" spans="2:3" x14ac:dyDescent="0.25">
      <c r="B236" t="s">
        <v>4259</v>
      </c>
      <c r="C236" t="s">
        <v>11829</v>
      </c>
    </row>
    <row r="237" spans="2:3" x14ac:dyDescent="0.25">
      <c r="B237" t="s">
        <v>4260</v>
      </c>
      <c r="C237" t="s">
        <v>11830</v>
      </c>
    </row>
    <row r="238" spans="2:3" x14ac:dyDescent="0.25">
      <c r="B238" t="s">
        <v>4261</v>
      </c>
      <c r="C238" t="s">
        <v>11831</v>
      </c>
    </row>
    <row r="239" spans="2:3" x14ac:dyDescent="0.25">
      <c r="B239" t="s">
        <v>4262</v>
      </c>
      <c r="C239" t="s">
        <v>11832</v>
      </c>
    </row>
    <row r="240" spans="2:3" x14ac:dyDescent="0.25">
      <c r="B240" t="s">
        <v>4263</v>
      </c>
      <c r="C240" t="s">
        <v>11833</v>
      </c>
    </row>
    <row r="241" spans="2:3" x14ac:dyDescent="0.25">
      <c r="B241" t="s">
        <v>4264</v>
      </c>
      <c r="C241" t="s">
        <v>11834</v>
      </c>
    </row>
    <row r="242" spans="2:3" x14ac:dyDescent="0.25">
      <c r="B242" t="s">
        <v>4265</v>
      </c>
      <c r="C242" t="s">
        <v>11835</v>
      </c>
    </row>
    <row r="243" spans="2:3" x14ac:dyDescent="0.25">
      <c r="B243" t="s">
        <v>4266</v>
      </c>
      <c r="C243" t="s">
        <v>11836</v>
      </c>
    </row>
    <row r="244" spans="2:3" x14ac:dyDescent="0.25">
      <c r="B244" t="s">
        <v>4267</v>
      </c>
      <c r="C244" t="s">
        <v>11837</v>
      </c>
    </row>
    <row r="245" spans="2:3" x14ac:dyDescent="0.25">
      <c r="B245" t="s">
        <v>4268</v>
      </c>
      <c r="C245" t="s">
        <v>11838</v>
      </c>
    </row>
    <row r="246" spans="2:3" x14ac:dyDescent="0.25">
      <c r="B246" t="s">
        <v>4269</v>
      </c>
      <c r="C246" t="s">
        <v>11839</v>
      </c>
    </row>
    <row r="247" spans="2:3" x14ac:dyDescent="0.25">
      <c r="B247" t="s">
        <v>4049</v>
      </c>
      <c r="C247" t="s">
        <v>11621</v>
      </c>
    </row>
    <row r="248" spans="2:3" x14ac:dyDescent="0.25">
      <c r="B248" t="s">
        <v>4271</v>
      </c>
      <c r="C248" t="s">
        <v>11841</v>
      </c>
    </row>
    <row r="249" spans="2:3" x14ac:dyDescent="0.25">
      <c r="B249" t="s">
        <v>4272</v>
      </c>
      <c r="C249" t="s">
        <v>11842</v>
      </c>
    </row>
    <row r="250" spans="2:3" x14ac:dyDescent="0.25">
      <c r="B250" t="s">
        <v>4273</v>
      </c>
      <c r="C250" t="s">
        <v>11843</v>
      </c>
    </row>
    <row r="251" spans="2:3" x14ac:dyDescent="0.25">
      <c r="B251" t="s">
        <v>4274</v>
      </c>
      <c r="C251" t="s">
        <v>11844</v>
      </c>
    </row>
    <row r="252" spans="2:3" x14ac:dyDescent="0.25">
      <c r="B252" t="s">
        <v>4275</v>
      </c>
      <c r="C252" t="s">
        <v>11845</v>
      </c>
    </row>
    <row r="253" spans="2:3" x14ac:dyDescent="0.25">
      <c r="B253" t="s">
        <v>4276</v>
      </c>
      <c r="C253" t="s">
        <v>11846</v>
      </c>
    </row>
    <row r="254" spans="2:3" x14ac:dyDescent="0.25">
      <c r="B254" s="1" t="s">
        <v>4277</v>
      </c>
      <c r="C254" t="s">
        <v>11847</v>
      </c>
    </row>
    <row r="255" spans="2:3" x14ac:dyDescent="0.25">
      <c r="B255" s="1" t="s">
        <v>4278</v>
      </c>
      <c r="C255" t="s">
        <v>11848</v>
      </c>
    </row>
    <row r="256" spans="2:3" x14ac:dyDescent="0.25">
      <c r="B256" s="1" t="s">
        <v>4279</v>
      </c>
      <c r="C256" t="s">
        <v>11849</v>
      </c>
    </row>
    <row r="257" spans="2:3" x14ac:dyDescent="0.25">
      <c r="B257" t="s">
        <v>4280</v>
      </c>
      <c r="C257" t="s">
        <v>11850</v>
      </c>
    </row>
    <row r="258" spans="2:3" x14ac:dyDescent="0.25">
      <c r="B258" t="s">
        <v>4281</v>
      </c>
      <c r="C258" t="s">
        <v>11851</v>
      </c>
    </row>
    <row r="259" spans="2:3" x14ac:dyDescent="0.25">
      <c r="B259" t="s">
        <v>4282</v>
      </c>
      <c r="C259" t="s">
        <v>11852</v>
      </c>
    </row>
    <row r="260" spans="2:3" x14ac:dyDescent="0.25">
      <c r="B260" t="s">
        <v>4283</v>
      </c>
      <c r="C260" t="s">
        <v>11853</v>
      </c>
    </row>
    <row r="261" spans="2:3" x14ac:dyDescent="0.25">
      <c r="B261" t="s">
        <v>4284</v>
      </c>
      <c r="C261" t="s">
        <v>11854</v>
      </c>
    </row>
    <row r="262" spans="2:3" x14ac:dyDescent="0.25">
      <c r="B262" t="s">
        <v>4049</v>
      </c>
      <c r="C262" t="s">
        <v>11621</v>
      </c>
    </row>
    <row r="263" spans="2:3" x14ac:dyDescent="0.25">
      <c r="B263" t="s">
        <v>4286</v>
      </c>
      <c r="C263" t="s">
        <v>11856</v>
      </c>
    </row>
    <row r="264" spans="2:3" x14ac:dyDescent="0.25">
      <c r="B264" t="s">
        <v>4287</v>
      </c>
      <c r="C264" t="s">
        <v>11857</v>
      </c>
    </row>
    <row r="265" spans="2:3" x14ac:dyDescent="0.25">
      <c r="B265" t="s">
        <v>4288</v>
      </c>
      <c r="C265" t="s">
        <v>11858</v>
      </c>
    </row>
    <row r="266" spans="2:3" x14ac:dyDescent="0.25">
      <c r="B266" t="s">
        <v>4289</v>
      </c>
      <c r="C266" t="s">
        <v>11859</v>
      </c>
    </row>
    <row r="267" spans="2:3" x14ac:dyDescent="0.25">
      <c r="B267" s="1" t="s">
        <v>4290</v>
      </c>
      <c r="C267" t="s">
        <v>11860</v>
      </c>
    </row>
    <row r="268" spans="2:3" x14ac:dyDescent="0.25">
      <c r="B268" t="s">
        <v>4291</v>
      </c>
      <c r="C268" t="s">
        <v>11861</v>
      </c>
    </row>
    <row r="269" spans="2:3" x14ac:dyDescent="0.25">
      <c r="B269" t="s">
        <v>4292</v>
      </c>
      <c r="C269" t="s">
        <v>11862</v>
      </c>
    </row>
    <row r="270" spans="2:3" x14ac:dyDescent="0.25">
      <c r="B270" t="s">
        <v>4293</v>
      </c>
      <c r="C270" t="s">
        <v>11863</v>
      </c>
    </row>
    <row r="271" spans="2:3" x14ac:dyDescent="0.25">
      <c r="B271" t="s">
        <v>4294</v>
      </c>
      <c r="C271" t="s">
        <v>11864</v>
      </c>
    </row>
    <row r="272" spans="2:3" x14ac:dyDescent="0.25">
      <c r="B272" t="s">
        <v>4049</v>
      </c>
      <c r="C272" t="s">
        <v>11621</v>
      </c>
    </row>
    <row r="273" spans="2:3" x14ac:dyDescent="0.25">
      <c r="B273" t="s">
        <v>4296</v>
      </c>
      <c r="C273" t="s">
        <v>11866</v>
      </c>
    </row>
    <row r="274" spans="2:3" x14ac:dyDescent="0.25">
      <c r="B274" t="s">
        <v>4297</v>
      </c>
      <c r="C274" t="s">
        <v>11867</v>
      </c>
    </row>
    <row r="275" spans="2:3" x14ac:dyDescent="0.25">
      <c r="B275" t="s">
        <v>4298</v>
      </c>
      <c r="C275" t="s">
        <v>11868</v>
      </c>
    </row>
    <row r="276" spans="2:3" x14ac:dyDescent="0.25">
      <c r="B276" t="s">
        <v>4299</v>
      </c>
      <c r="C276" t="s">
        <v>11869</v>
      </c>
    </row>
    <row r="277" spans="2:3" x14ac:dyDescent="0.25">
      <c r="B277" t="s">
        <v>4300</v>
      </c>
      <c r="C277" t="s">
        <v>11870</v>
      </c>
    </row>
    <row r="278" spans="2:3" x14ac:dyDescent="0.25">
      <c r="B278" t="s">
        <v>4049</v>
      </c>
      <c r="C278" t="s">
        <v>11621</v>
      </c>
    </row>
    <row r="279" spans="2:3" x14ac:dyDescent="0.25">
      <c r="B279" t="s">
        <v>4302</v>
      </c>
      <c r="C279" t="s">
        <v>11872</v>
      </c>
    </row>
    <row r="280" spans="2:3" x14ac:dyDescent="0.25">
      <c r="B280" s="1" t="s">
        <v>4303</v>
      </c>
      <c r="C280" t="s">
        <v>11873</v>
      </c>
    </row>
    <row r="281" spans="2:3" x14ac:dyDescent="0.25">
      <c r="B281" t="s">
        <v>4304</v>
      </c>
      <c r="C281" t="s">
        <v>11874</v>
      </c>
    </row>
    <row r="282" spans="2:3" x14ac:dyDescent="0.25">
      <c r="B282" t="s">
        <v>4305</v>
      </c>
      <c r="C282" t="s">
        <v>11875</v>
      </c>
    </row>
    <row r="283" spans="2:3" x14ac:dyDescent="0.25">
      <c r="B283" t="s">
        <v>4306</v>
      </c>
      <c r="C283" t="s">
        <v>11876</v>
      </c>
    </row>
    <row r="284" spans="2:3" x14ac:dyDescent="0.25">
      <c r="B284" t="s">
        <v>4307</v>
      </c>
      <c r="C284" t="s">
        <v>11877</v>
      </c>
    </row>
    <row r="285" spans="2:3" x14ac:dyDescent="0.25">
      <c r="B285" t="s">
        <v>4308</v>
      </c>
      <c r="C285" t="s">
        <v>11878</v>
      </c>
    </row>
    <row r="286" spans="2:3" x14ac:dyDescent="0.25">
      <c r="B286" t="s">
        <v>4309</v>
      </c>
      <c r="C286" t="s">
        <v>11879</v>
      </c>
    </row>
    <row r="287" spans="2:3" x14ac:dyDescent="0.25">
      <c r="B287" t="s">
        <v>4310</v>
      </c>
      <c r="C287" t="s">
        <v>11880</v>
      </c>
    </row>
    <row r="288" spans="2:3" x14ac:dyDescent="0.25">
      <c r="B288" t="s">
        <v>4311</v>
      </c>
      <c r="C288" t="s">
        <v>11881</v>
      </c>
    </row>
    <row r="289" spans="2:3" x14ac:dyDescent="0.25">
      <c r="B289" t="s">
        <v>4312</v>
      </c>
      <c r="C289" t="s">
        <v>11882</v>
      </c>
    </row>
    <row r="290" spans="2:3" x14ac:dyDescent="0.25">
      <c r="B290" t="s">
        <v>4313</v>
      </c>
      <c r="C290" t="s">
        <v>11883</v>
      </c>
    </row>
    <row r="291" spans="2:3" x14ac:dyDescent="0.25">
      <c r="B291" t="s">
        <v>4314</v>
      </c>
      <c r="C291" t="s">
        <v>11884</v>
      </c>
    </row>
    <row r="292" spans="2:3" x14ac:dyDescent="0.25">
      <c r="B292" s="1" t="s">
        <v>4315</v>
      </c>
      <c r="C292" t="s">
        <v>11885</v>
      </c>
    </row>
    <row r="293" spans="2:3" x14ac:dyDescent="0.25">
      <c r="B293" t="s">
        <v>4049</v>
      </c>
      <c r="C293" t="s">
        <v>11621</v>
      </c>
    </row>
    <row r="294" spans="2:3" x14ac:dyDescent="0.25">
      <c r="B294" t="s">
        <v>4317</v>
      </c>
      <c r="C294" t="s">
        <v>11887</v>
      </c>
    </row>
    <row r="295" spans="2:3" x14ac:dyDescent="0.25">
      <c r="B295" t="s">
        <v>4318</v>
      </c>
      <c r="C295" t="s">
        <v>11888</v>
      </c>
    </row>
    <row r="296" spans="2:3" x14ac:dyDescent="0.25">
      <c r="B296" t="s">
        <v>4319</v>
      </c>
      <c r="C296" t="s">
        <v>11889</v>
      </c>
    </row>
    <row r="297" spans="2:3" x14ac:dyDescent="0.25">
      <c r="B297" t="s">
        <v>4320</v>
      </c>
      <c r="C297" t="s">
        <v>11890</v>
      </c>
    </row>
    <row r="298" spans="2:3" x14ac:dyDescent="0.25">
      <c r="B298" t="s">
        <v>4049</v>
      </c>
      <c r="C298" t="s">
        <v>11621</v>
      </c>
    </row>
    <row r="299" spans="2:3" x14ac:dyDescent="0.25">
      <c r="B299" t="s">
        <v>4049</v>
      </c>
      <c r="C299" t="s">
        <v>11621</v>
      </c>
    </row>
    <row r="300" spans="2:3" x14ac:dyDescent="0.25">
      <c r="B300" t="s">
        <v>4323</v>
      </c>
      <c r="C300" t="s">
        <v>11893</v>
      </c>
    </row>
    <row r="301" spans="2:3" x14ac:dyDescent="0.25">
      <c r="B301" t="s">
        <v>4324</v>
      </c>
      <c r="C301" t="s">
        <v>11894</v>
      </c>
    </row>
    <row r="302" spans="2:3" x14ac:dyDescent="0.25">
      <c r="B302" t="s">
        <v>4325</v>
      </c>
      <c r="C302" t="s">
        <v>11895</v>
      </c>
    </row>
    <row r="303" spans="2:3" x14ac:dyDescent="0.25">
      <c r="B303" t="s">
        <v>4326</v>
      </c>
      <c r="C303" t="s">
        <v>11896</v>
      </c>
    </row>
    <row r="304" spans="2:3" x14ac:dyDescent="0.25">
      <c r="B304" t="s">
        <v>4327</v>
      </c>
      <c r="C304" t="s">
        <v>11897</v>
      </c>
    </row>
    <row r="305" spans="2:3" x14ac:dyDescent="0.25">
      <c r="B305" t="s">
        <v>4328</v>
      </c>
      <c r="C305" t="s">
        <v>11898</v>
      </c>
    </row>
    <row r="306" spans="2:3" x14ac:dyDescent="0.25">
      <c r="B306" t="s">
        <v>4329</v>
      </c>
      <c r="C306" t="s">
        <v>11899</v>
      </c>
    </row>
    <row r="307" spans="2:3" x14ac:dyDescent="0.25">
      <c r="B307" t="s">
        <v>4330</v>
      </c>
      <c r="C307" t="s">
        <v>11900</v>
      </c>
    </row>
    <row r="308" spans="2:3" x14ac:dyDescent="0.25">
      <c r="B308" t="s">
        <v>4331</v>
      </c>
      <c r="C308" t="s">
        <v>11901</v>
      </c>
    </row>
    <row r="309" spans="2:3" x14ac:dyDescent="0.25">
      <c r="B309" t="s">
        <v>4332</v>
      </c>
      <c r="C309" t="s">
        <v>11902</v>
      </c>
    </row>
    <row r="310" spans="2:3" x14ac:dyDescent="0.25">
      <c r="B310" t="s">
        <v>4049</v>
      </c>
      <c r="C310" t="s">
        <v>11621</v>
      </c>
    </row>
    <row r="311" spans="2:3" x14ac:dyDescent="0.25">
      <c r="B311" t="s">
        <v>4334</v>
      </c>
      <c r="C311" t="s">
        <v>11904</v>
      </c>
    </row>
    <row r="312" spans="2:3" x14ac:dyDescent="0.25">
      <c r="B312" t="s">
        <v>4335</v>
      </c>
      <c r="C312" t="s">
        <v>11905</v>
      </c>
    </row>
    <row r="313" spans="2:3" x14ac:dyDescent="0.25">
      <c r="B313" t="s">
        <v>4336</v>
      </c>
      <c r="C313" t="s">
        <v>11906</v>
      </c>
    </row>
    <row r="314" spans="2:3" x14ac:dyDescent="0.25">
      <c r="B314" t="s">
        <v>4337</v>
      </c>
      <c r="C314" t="s">
        <v>11907</v>
      </c>
    </row>
    <row r="315" spans="2:3" x14ac:dyDescent="0.25">
      <c r="B315" t="s">
        <v>4049</v>
      </c>
      <c r="C315" t="s">
        <v>11621</v>
      </c>
    </row>
    <row r="316" spans="2:3" x14ac:dyDescent="0.25">
      <c r="B316" t="s">
        <v>4339</v>
      </c>
      <c r="C316" t="s">
        <v>11909</v>
      </c>
    </row>
    <row r="317" spans="2:3" x14ac:dyDescent="0.25">
      <c r="B317" t="s">
        <v>4340</v>
      </c>
      <c r="C317" t="s">
        <v>11910</v>
      </c>
    </row>
    <row r="318" spans="2:3" x14ac:dyDescent="0.25">
      <c r="B318" t="s">
        <v>4341</v>
      </c>
      <c r="C318" t="s">
        <v>11911</v>
      </c>
    </row>
    <row r="319" spans="2:3" x14ac:dyDescent="0.25">
      <c r="B319" t="s">
        <v>4342</v>
      </c>
      <c r="C319" t="s">
        <v>11912</v>
      </c>
    </row>
    <row r="320" spans="2:3" x14ac:dyDescent="0.25">
      <c r="B320" t="s">
        <v>4343</v>
      </c>
      <c r="C320" t="s">
        <v>11913</v>
      </c>
    </row>
    <row r="321" spans="2:3" x14ac:dyDescent="0.25">
      <c r="B321" t="s">
        <v>4344</v>
      </c>
      <c r="C321" t="s">
        <v>11914</v>
      </c>
    </row>
    <row r="322" spans="2:3" x14ac:dyDescent="0.25">
      <c r="B322" t="s">
        <v>4345</v>
      </c>
      <c r="C322" t="s">
        <v>11915</v>
      </c>
    </row>
    <row r="323" spans="2:3" x14ac:dyDescent="0.25">
      <c r="B323" s="1" t="s">
        <v>4346</v>
      </c>
      <c r="C323" t="s">
        <v>11916</v>
      </c>
    </row>
    <row r="324" spans="2:3" x14ac:dyDescent="0.25">
      <c r="B324" t="s">
        <v>4347</v>
      </c>
      <c r="C324" t="s">
        <v>11917</v>
      </c>
    </row>
    <row r="325" spans="2:3" x14ac:dyDescent="0.25">
      <c r="B325" t="s">
        <v>4348</v>
      </c>
      <c r="C325" t="s">
        <v>11918</v>
      </c>
    </row>
    <row r="326" spans="2:3" x14ac:dyDescent="0.25">
      <c r="B326" t="s">
        <v>4349</v>
      </c>
      <c r="C326" t="s">
        <v>11919</v>
      </c>
    </row>
    <row r="327" spans="2:3" x14ac:dyDescent="0.25">
      <c r="B327" t="s">
        <v>4350</v>
      </c>
      <c r="C327" t="s">
        <v>11920</v>
      </c>
    </row>
    <row r="328" spans="2:3" x14ac:dyDescent="0.25">
      <c r="B328" t="s">
        <v>4049</v>
      </c>
      <c r="C328" t="s">
        <v>11621</v>
      </c>
    </row>
    <row r="329" spans="2:3" x14ac:dyDescent="0.25">
      <c r="B329" t="s">
        <v>4352</v>
      </c>
      <c r="C329" t="s">
        <v>11922</v>
      </c>
    </row>
    <row r="330" spans="2:3" x14ac:dyDescent="0.25">
      <c r="B330" t="s">
        <v>4353</v>
      </c>
      <c r="C330" t="s">
        <v>11923</v>
      </c>
    </row>
    <row r="331" spans="2:3" x14ac:dyDescent="0.25">
      <c r="B331" t="s">
        <v>4049</v>
      </c>
      <c r="C331" t="s">
        <v>11621</v>
      </c>
    </row>
    <row r="332" spans="2:3" x14ac:dyDescent="0.25">
      <c r="B332" t="s">
        <v>4355</v>
      </c>
      <c r="C332" t="s">
        <v>11925</v>
      </c>
    </row>
    <row r="333" spans="2:3" x14ac:dyDescent="0.25">
      <c r="B333" t="s">
        <v>4356</v>
      </c>
      <c r="C333" t="s">
        <v>11926</v>
      </c>
    </row>
    <row r="334" spans="2:3" x14ac:dyDescent="0.25">
      <c r="B334" t="s">
        <v>4357</v>
      </c>
      <c r="C334" t="s">
        <v>11927</v>
      </c>
    </row>
    <row r="335" spans="2:3" x14ac:dyDescent="0.25">
      <c r="B335" t="s">
        <v>4358</v>
      </c>
      <c r="C335" t="s">
        <v>11928</v>
      </c>
    </row>
    <row r="336" spans="2:3" x14ac:dyDescent="0.25">
      <c r="B336" s="1" t="s">
        <v>4359</v>
      </c>
      <c r="C336" t="s">
        <v>11929</v>
      </c>
    </row>
    <row r="337" spans="2:3" x14ac:dyDescent="0.25">
      <c r="B337" s="1" t="s">
        <v>4360</v>
      </c>
      <c r="C337" t="s">
        <v>11930</v>
      </c>
    </row>
    <row r="338" spans="2:3" x14ac:dyDescent="0.25">
      <c r="B338" t="s">
        <v>4361</v>
      </c>
      <c r="C338" t="s">
        <v>11931</v>
      </c>
    </row>
    <row r="339" spans="2:3" x14ac:dyDescent="0.25">
      <c r="B339" t="s">
        <v>4362</v>
      </c>
      <c r="C339" t="s">
        <v>11932</v>
      </c>
    </row>
    <row r="340" spans="2:3" x14ac:dyDescent="0.25">
      <c r="B340" t="s">
        <v>4049</v>
      </c>
      <c r="C340" t="s">
        <v>11621</v>
      </c>
    </row>
    <row r="341" spans="2:3" x14ac:dyDescent="0.25">
      <c r="B341" t="s">
        <v>4364</v>
      </c>
      <c r="C341" t="s">
        <v>11934</v>
      </c>
    </row>
    <row r="342" spans="2:3" x14ac:dyDescent="0.25">
      <c r="B342" t="s">
        <v>4365</v>
      </c>
      <c r="C342" t="s">
        <v>11935</v>
      </c>
    </row>
    <row r="343" spans="2:3" x14ac:dyDescent="0.25">
      <c r="B343" t="s">
        <v>4049</v>
      </c>
      <c r="C343" t="s">
        <v>11621</v>
      </c>
    </row>
    <row r="344" spans="2:3" x14ac:dyDescent="0.25">
      <c r="B344" t="s">
        <v>4367</v>
      </c>
      <c r="C344" t="s">
        <v>11937</v>
      </c>
    </row>
    <row r="345" spans="2:3" x14ac:dyDescent="0.25">
      <c r="B345" t="s">
        <v>4368</v>
      </c>
      <c r="C345" t="s">
        <v>11938</v>
      </c>
    </row>
    <row r="346" spans="2:3" x14ac:dyDescent="0.25">
      <c r="B346" t="s">
        <v>4369</v>
      </c>
      <c r="C346" t="s">
        <v>11939</v>
      </c>
    </row>
    <row r="347" spans="2:3" x14ac:dyDescent="0.25">
      <c r="B347" t="s">
        <v>4370</v>
      </c>
      <c r="C347" t="s">
        <v>11940</v>
      </c>
    </row>
    <row r="348" spans="2:3" x14ac:dyDescent="0.25">
      <c r="B348" t="s">
        <v>4371</v>
      </c>
      <c r="C348" t="s">
        <v>11941</v>
      </c>
    </row>
    <row r="349" spans="2:3" x14ac:dyDescent="0.25">
      <c r="B349" t="s">
        <v>4372</v>
      </c>
      <c r="C349" t="s">
        <v>11942</v>
      </c>
    </row>
    <row r="350" spans="2:3" x14ac:dyDescent="0.25">
      <c r="B350" t="s">
        <v>4373</v>
      </c>
      <c r="C350" t="s">
        <v>11943</v>
      </c>
    </row>
    <row r="351" spans="2:3" x14ac:dyDescent="0.25">
      <c r="B351" t="s">
        <v>4374</v>
      </c>
      <c r="C351" t="s">
        <v>11944</v>
      </c>
    </row>
    <row r="352" spans="2:3" x14ac:dyDescent="0.25">
      <c r="B352" t="s">
        <v>4375</v>
      </c>
      <c r="C352" t="s">
        <v>11945</v>
      </c>
    </row>
    <row r="353" spans="2:3" x14ac:dyDescent="0.25">
      <c r="B353" t="s">
        <v>4376</v>
      </c>
      <c r="C353" t="s">
        <v>11946</v>
      </c>
    </row>
    <row r="354" spans="2:3" x14ac:dyDescent="0.25">
      <c r="B354" t="s">
        <v>4377</v>
      </c>
      <c r="C354" t="s">
        <v>11947</v>
      </c>
    </row>
    <row r="355" spans="2:3" x14ac:dyDescent="0.25">
      <c r="B355" t="s">
        <v>4378</v>
      </c>
      <c r="C355" t="s">
        <v>11948</v>
      </c>
    </row>
    <row r="356" spans="2:3" x14ac:dyDescent="0.25">
      <c r="B356" t="s">
        <v>4379</v>
      </c>
      <c r="C356" t="s">
        <v>11949</v>
      </c>
    </row>
    <row r="357" spans="2:3" x14ac:dyDescent="0.25">
      <c r="B357" t="s">
        <v>4380</v>
      </c>
      <c r="C357" t="s">
        <v>11950</v>
      </c>
    </row>
    <row r="358" spans="2:3" x14ac:dyDescent="0.25">
      <c r="B358" t="s">
        <v>4381</v>
      </c>
      <c r="C358" t="s">
        <v>11951</v>
      </c>
    </row>
    <row r="359" spans="2:3" x14ac:dyDescent="0.25">
      <c r="B359" t="s">
        <v>4382</v>
      </c>
      <c r="C359" t="s">
        <v>11952</v>
      </c>
    </row>
    <row r="360" spans="2:3" x14ac:dyDescent="0.25">
      <c r="B360" t="s">
        <v>4383</v>
      </c>
      <c r="C360" t="s">
        <v>11953</v>
      </c>
    </row>
    <row r="361" spans="2:3" x14ac:dyDescent="0.25">
      <c r="B361" t="s">
        <v>4049</v>
      </c>
      <c r="C361" t="s">
        <v>11621</v>
      </c>
    </row>
    <row r="362" spans="2:3" x14ac:dyDescent="0.25">
      <c r="B362" s="1" t="s">
        <v>4385</v>
      </c>
      <c r="C362" t="s">
        <v>11955</v>
      </c>
    </row>
    <row r="363" spans="2:3" x14ac:dyDescent="0.25">
      <c r="B363" s="1" t="s">
        <v>4386</v>
      </c>
      <c r="C363" t="s">
        <v>11956</v>
      </c>
    </row>
    <row r="364" spans="2:3" x14ac:dyDescent="0.25">
      <c r="B364" s="1" t="s">
        <v>4387</v>
      </c>
      <c r="C364" t="s">
        <v>11957</v>
      </c>
    </row>
    <row r="365" spans="2:3" x14ac:dyDescent="0.25">
      <c r="B365" s="1" t="s">
        <v>8076</v>
      </c>
      <c r="C365" t="s">
        <v>15636</v>
      </c>
    </row>
    <row r="366" spans="2:3" x14ac:dyDescent="0.25">
      <c r="B366" s="1" t="s">
        <v>4389</v>
      </c>
      <c r="C366" t="s">
        <v>11959</v>
      </c>
    </row>
    <row r="367" spans="2:3" x14ac:dyDescent="0.25">
      <c r="B367" s="1" t="s">
        <v>4390</v>
      </c>
      <c r="C367" t="s">
        <v>11669</v>
      </c>
    </row>
    <row r="368" spans="2:3" x14ac:dyDescent="0.25">
      <c r="B368" s="1" t="s">
        <v>4391</v>
      </c>
      <c r="C368" t="s">
        <v>11960</v>
      </c>
    </row>
    <row r="369" spans="2:3" x14ac:dyDescent="0.25">
      <c r="B369" s="1" t="s">
        <v>4392</v>
      </c>
      <c r="C369" t="s">
        <v>11961</v>
      </c>
    </row>
    <row r="370" spans="2:3" x14ac:dyDescent="0.25">
      <c r="B370" s="1" t="s">
        <v>4393</v>
      </c>
      <c r="C370" t="s">
        <v>11962</v>
      </c>
    </row>
    <row r="371" spans="2:3" x14ac:dyDescent="0.25">
      <c r="B371" s="1" t="s">
        <v>4394</v>
      </c>
      <c r="C371" t="s">
        <v>11963</v>
      </c>
    </row>
    <row r="372" spans="2:3" x14ac:dyDescent="0.25">
      <c r="B372" s="1" t="s">
        <v>4395</v>
      </c>
      <c r="C372" t="s">
        <v>11964</v>
      </c>
    </row>
    <row r="373" spans="2:3" x14ac:dyDescent="0.25">
      <c r="B373" s="1" t="s">
        <v>4396</v>
      </c>
      <c r="C373" t="s">
        <v>11965</v>
      </c>
    </row>
    <row r="374" spans="2:3" x14ac:dyDescent="0.25">
      <c r="B374" s="1" t="s">
        <v>4397</v>
      </c>
      <c r="C374" t="s">
        <v>11966</v>
      </c>
    </row>
    <row r="375" spans="2:3" x14ac:dyDescent="0.25">
      <c r="B375" s="1" t="s">
        <v>4398</v>
      </c>
      <c r="C375" t="s">
        <v>11967</v>
      </c>
    </row>
    <row r="376" spans="2:3" x14ac:dyDescent="0.25">
      <c r="B376" s="1" t="s">
        <v>4399</v>
      </c>
      <c r="C376" t="s">
        <v>11968</v>
      </c>
    </row>
    <row r="377" spans="2:3" x14ac:dyDescent="0.25">
      <c r="B377" s="1" t="s">
        <v>4400</v>
      </c>
      <c r="C377" t="s">
        <v>11969</v>
      </c>
    </row>
    <row r="378" spans="2:3" x14ac:dyDescent="0.25">
      <c r="B378" s="1" t="s">
        <v>4401</v>
      </c>
      <c r="C378" t="s">
        <v>11970</v>
      </c>
    </row>
    <row r="379" spans="2:3" x14ac:dyDescent="0.25">
      <c r="B379" s="1" t="s">
        <v>4402</v>
      </c>
      <c r="C379" t="s">
        <v>11971</v>
      </c>
    </row>
    <row r="380" spans="2:3" x14ac:dyDescent="0.25">
      <c r="B380" s="1" t="s">
        <v>4403</v>
      </c>
      <c r="C380" t="s">
        <v>11972</v>
      </c>
    </row>
    <row r="381" spans="2:3" x14ac:dyDescent="0.25">
      <c r="B381" s="1" t="s">
        <v>4404</v>
      </c>
      <c r="C381" t="s">
        <v>11973</v>
      </c>
    </row>
    <row r="382" spans="2:3" x14ac:dyDescent="0.25">
      <c r="B382" s="1" t="s">
        <v>4405</v>
      </c>
      <c r="C382" t="s">
        <v>11974</v>
      </c>
    </row>
    <row r="383" spans="2:3" x14ac:dyDescent="0.25">
      <c r="B383" s="1" t="s">
        <v>4406</v>
      </c>
      <c r="C383" t="s">
        <v>11975</v>
      </c>
    </row>
    <row r="384" spans="2:3" x14ac:dyDescent="0.25">
      <c r="B384" s="1" t="s">
        <v>4407</v>
      </c>
      <c r="C384" t="s">
        <v>11976</v>
      </c>
    </row>
    <row r="385" spans="2:3" x14ac:dyDescent="0.25">
      <c r="B385" s="1" t="s">
        <v>4408</v>
      </c>
      <c r="C385" t="s">
        <v>11977</v>
      </c>
    </row>
    <row r="386" spans="2:3" x14ac:dyDescent="0.25">
      <c r="B386" s="1" t="s">
        <v>4409</v>
      </c>
      <c r="C386" t="s">
        <v>11978</v>
      </c>
    </row>
    <row r="387" spans="2:3" x14ac:dyDescent="0.25">
      <c r="B387" s="1" t="s">
        <v>4410</v>
      </c>
      <c r="C387" t="s">
        <v>11979</v>
      </c>
    </row>
    <row r="388" spans="2:3" x14ac:dyDescent="0.25">
      <c r="B388" s="1" t="s">
        <v>4411</v>
      </c>
      <c r="C388" t="s">
        <v>11980</v>
      </c>
    </row>
    <row r="389" spans="2:3" x14ac:dyDescent="0.25">
      <c r="B389" s="1" t="s">
        <v>4412</v>
      </c>
      <c r="C389" t="s">
        <v>11981</v>
      </c>
    </row>
    <row r="390" spans="2:3" x14ac:dyDescent="0.25">
      <c r="B390" s="1" t="s">
        <v>4413</v>
      </c>
      <c r="C390" t="s">
        <v>11982</v>
      </c>
    </row>
    <row r="391" spans="2:3" x14ac:dyDescent="0.25">
      <c r="B391" s="1" t="s">
        <v>4414</v>
      </c>
      <c r="C391" t="s">
        <v>11983</v>
      </c>
    </row>
    <row r="392" spans="2:3" x14ac:dyDescent="0.25">
      <c r="B392" s="1" t="s">
        <v>4415</v>
      </c>
      <c r="C392" t="s">
        <v>11984</v>
      </c>
    </row>
    <row r="393" spans="2:3" x14ac:dyDescent="0.25">
      <c r="B393" s="1" t="s">
        <v>4416</v>
      </c>
      <c r="C393" t="s">
        <v>11985</v>
      </c>
    </row>
    <row r="394" spans="2:3" x14ac:dyDescent="0.25">
      <c r="B394" s="1" t="s">
        <v>4417</v>
      </c>
      <c r="C394" t="s">
        <v>11986</v>
      </c>
    </row>
    <row r="395" spans="2:3" x14ac:dyDescent="0.25">
      <c r="B395" s="1" t="s">
        <v>4418</v>
      </c>
      <c r="C395" t="s">
        <v>11987</v>
      </c>
    </row>
    <row r="396" spans="2:3" x14ac:dyDescent="0.25">
      <c r="B396" s="1" t="s">
        <v>4419</v>
      </c>
      <c r="C396" t="s">
        <v>11988</v>
      </c>
    </row>
    <row r="397" spans="2:3" x14ac:dyDescent="0.25">
      <c r="B397" s="1" t="s">
        <v>4420</v>
      </c>
      <c r="C397" t="s">
        <v>11989</v>
      </c>
    </row>
    <row r="398" spans="2:3" x14ac:dyDescent="0.25">
      <c r="B398" s="1" t="s">
        <v>4421</v>
      </c>
      <c r="C398" t="s">
        <v>11990</v>
      </c>
    </row>
    <row r="399" spans="2:3" x14ac:dyDescent="0.25">
      <c r="B399" s="1" t="s">
        <v>4422</v>
      </c>
      <c r="C399" t="s">
        <v>11991</v>
      </c>
    </row>
    <row r="400" spans="2:3" x14ac:dyDescent="0.25">
      <c r="B400" s="1" t="s">
        <v>4423</v>
      </c>
      <c r="C400" t="s">
        <v>11992</v>
      </c>
    </row>
    <row r="401" spans="2:3" x14ac:dyDescent="0.25">
      <c r="B401" s="1" t="s">
        <v>4424</v>
      </c>
      <c r="C401" t="s">
        <v>11993</v>
      </c>
    </row>
    <row r="402" spans="2:3" x14ac:dyDescent="0.25">
      <c r="B402" s="1" t="s">
        <v>4425</v>
      </c>
      <c r="C402" t="s">
        <v>11994</v>
      </c>
    </row>
    <row r="403" spans="2:3" x14ac:dyDescent="0.25">
      <c r="B403" s="1" t="s">
        <v>4426</v>
      </c>
      <c r="C403" t="s">
        <v>11995</v>
      </c>
    </row>
    <row r="404" spans="2:3" x14ac:dyDescent="0.25">
      <c r="B404" s="1" t="s">
        <v>4427</v>
      </c>
      <c r="C404" t="s">
        <v>11996</v>
      </c>
    </row>
    <row r="405" spans="2:3" x14ac:dyDescent="0.25">
      <c r="B405" s="1" t="s">
        <v>4428</v>
      </c>
      <c r="C405" t="s">
        <v>11997</v>
      </c>
    </row>
    <row r="406" spans="2:3" x14ac:dyDescent="0.25">
      <c r="B406" s="1" t="s">
        <v>4429</v>
      </c>
      <c r="C406" t="s">
        <v>11998</v>
      </c>
    </row>
    <row r="407" spans="2:3" x14ac:dyDescent="0.25">
      <c r="B407" s="1" t="s">
        <v>4430</v>
      </c>
      <c r="C407" t="s">
        <v>11999</v>
      </c>
    </row>
    <row r="408" spans="2:3" x14ac:dyDescent="0.25">
      <c r="B408" s="1" t="s">
        <v>4431</v>
      </c>
      <c r="C408" t="s">
        <v>12000</v>
      </c>
    </row>
    <row r="409" spans="2:3" x14ac:dyDescent="0.25">
      <c r="B409" s="1" t="s">
        <v>4432</v>
      </c>
      <c r="C409" t="s">
        <v>11680</v>
      </c>
    </row>
    <row r="410" spans="2:3" x14ac:dyDescent="0.25">
      <c r="B410" t="s">
        <v>11479</v>
      </c>
      <c r="C410" t="s">
        <v>19034</v>
      </c>
    </row>
    <row r="411" spans="2:3" x14ac:dyDescent="0.25">
      <c r="B411" s="1" t="s">
        <v>4434</v>
      </c>
      <c r="C411" t="s">
        <v>12002</v>
      </c>
    </row>
    <row r="412" spans="2:3" x14ac:dyDescent="0.25">
      <c r="B412" s="1" t="s">
        <v>4435</v>
      </c>
      <c r="C412" t="s">
        <v>12003</v>
      </c>
    </row>
    <row r="413" spans="2:3" x14ac:dyDescent="0.25">
      <c r="B413" t="s">
        <v>11557</v>
      </c>
      <c r="C413" t="s">
        <v>19109</v>
      </c>
    </row>
    <row r="414" spans="2:3" x14ac:dyDescent="0.25">
      <c r="B414" s="1" t="s">
        <v>4437</v>
      </c>
      <c r="C414" t="s">
        <v>12005</v>
      </c>
    </row>
    <row r="415" spans="2:3" x14ac:dyDescent="0.25">
      <c r="B415" s="1" t="s">
        <v>4438</v>
      </c>
      <c r="C415" t="s">
        <v>12006</v>
      </c>
    </row>
    <row r="416" spans="2:3" x14ac:dyDescent="0.25">
      <c r="B416" s="1" t="s">
        <v>4439</v>
      </c>
      <c r="C416" t="s">
        <v>12007</v>
      </c>
    </row>
    <row r="417" spans="2:3" x14ac:dyDescent="0.25">
      <c r="B417" s="1" t="s">
        <v>4440</v>
      </c>
      <c r="C417" t="s">
        <v>12008</v>
      </c>
    </row>
    <row r="418" spans="2:3" x14ac:dyDescent="0.25">
      <c r="B418" s="1" t="s">
        <v>4441</v>
      </c>
      <c r="C418" t="s">
        <v>12009</v>
      </c>
    </row>
    <row r="419" spans="2:3" x14ac:dyDescent="0.25">
      <c r="B419" s="1" t="s">
        <v>4442</v>
      </c>
      <c r="C419" t="s">
        <v>12010</v>
      </c>
    </row>
    <row r="420" spans="2:3" x14ac:dyDescent="0.25">
      <c r="B420" s="1" t="s">
        <v>4443</v>
      </c>
      <c r="C420" t="s">
        <v>12011</v>
      </c>
    </row>
    <row r="421" spans="2:3" x14ac:dyDescent="0.25">
      <c r="B421" s="1" t="s">
        <v>4444</v>
      </c>
      <c r="C421" t="s">
        <v>12012</v>
      </c>
    </row>
    <row r="422" spans="2:3" x14ac:dyDescent="0.25">
      <c r="B422" s="1" t="s">
        <v>4445</v>
      </c>
      <c r="C422" t="s">
        <v>12013</v>
      </c>
    </row>
    <row r="423" spans="2:3" x14ac:dyDescent="0.25">
      <c r="B423" s="1" t="s">
        <v>4446</v>
      </c>
      <c r="C423" t="s">
        <v>12013</v>
      </c>
    </row>
    <row r="424" spans="2:3" x14ac:dyDescent="0.25">
      <c r="B424" t="s">
        <v>4447</v>
      </c>
      <c r="C424" t="s">
        <v>12014</v>
      </c>
    </row>
    <row r="425" spans="2:3" x14ac:dyDescent="0.25">
      <c r="B425" s="1" t="s">
        <v>4448</v>
      </c>
      <c r="C425" t="s">
        <v>12015</v>
      </c>
    </row>
    <row r="426" spans="2:3" x14ac:dyDescent="0.25">
      <c r="B426" s="1" t="s">
        <v>4449</v>
      </c>
      <c r="C426" t="s">
        <v>12016</v>
      </c>
    </row>
    <row r="427" spans="2:3" x14ac:dyDescent="0.25">
      <c r="B427" s="1" t="s">
        <v>4450</v>
      </c>
      <c r="C427" t="s">
        <v>12017</v>
      </c>
    </row>
    <row r="428" spans="2:3" x14ac:dyDescent="0.25">
      <c r="B428" s="1" t="s">
        <v>4451</v>
      </c>
      <c r="C428" t="s">
        <v>12018</v>
      </c>
    </row>
    <row r="429" spans="2:3" x14ac:dyDescent="0.25">
      <c r="B429" s="1" t="s">
        <v>4452</v>
      </c>
      <c r="C429" t="s">
        <v>12019</v>
      </c>
    </row>
    <row r="430" spans="2:3" x14ac:dyDescent="0.25">
      <c r="B430" s="1" t="s">
        <v>4453</v>
      </c>
      <c r="C430" t="s">
        <v>12020</v>
      </c>
    </row>
    <row r="431" spans="2:3" x14ac:dyDescent="0.25">
      <c r="B431" s="1" t="s">
        <v>4454</v>
      </c>
      <c r="C431" t="s">
        <v>12021</v>
      </c>
    </row>
    <row r="432" spans="2:3" x14ac:dyDescent="0.25">
      <c r="B432" s="1" t="s">
        <v>4455</v>
      </c>
      <c r="C432" t="s">
        <v>12022</v>
      </c>
    </row>
    <row r="433" spans="2:3" x14ac:dyDescent="0.25">
      <c r="B433" s="1" t="s">
        <v>4456</v>
      </c>
      <c r="C433" t="s">
        <v>12023</v>
      </c>
    </row>
    <row r="434" spans="2:3" x14ac:dyDescent="0.25">
      <c r="B434" s="1" t="s">
        <v>4457</v>
      </c>
      <c r="C434" t="s">
        <v>12024</v>
      </c>
    </row>
    <row r="435" spans="2:3" x14ac:dyDescent="0.25">
      <c r="B435" s="1" t="s">
        <v>4458</v>
      </c>
      <c r="C435" t="s">
        <v>12025</v>
      </c>
    </row>
    <row r="436" spans="2:3" x14ac:dyDescent="0.25">
      <c r="B436" s="1" t="s">
        <v>4459</v>
      </c>
      <c r="C436" t="s">
        <v>12026</v>
      </c>
    </row>
    <row r="437" spans="2:3" x14ac:dyDescent="0.25">
      <c r="B437" s="1" t="s">
        <v>4460</v>
      </c>
      <c r="C437" t="s">
        <v>12027</v>
      </c>
    </row>
    <row r="438" spans="2:3" x14ac:dyDescent="0.25">
      <c r="B438" s="1" t="s">
        <v>4461</v>
      </c>
      <c r="C438" t="s">
        <v>12028</v>
      </c>
    </row>
    <row r="439" spans="2:3" x14ac:dyDescent="0.25">
      <c r="B439" s="1" t="s">
        <v>4462</v>
      </c>
      <c r="C439" t="s">
        <v>12029</v>
      </c>
    </row>
    <row r="440" spans="2:3" x14ac:dyDescent="0.25">
      <c r="B440" s="1" t="s">
        <v>4463</v>
      </c>
      <c r="C440" t="s">
        <v>12030</v>
      </c>
    </row>
    <row r="441" spans="2:3" x14ac:dyDescent="0.25">
      <c r="B441" s="1" t="s">
        <v>4464</v>
      </c>
      <c r="C441" t="s">
        <v>12031</v>
      </c>
    </row>
    <row r="442" spans="2:3" x14ac:dyDescent="0.25">
      <c r="B442" s="1" t="s">
        <v>4465</v>
      </c>
      <c r="C442" t="s">
        <v>12032</v>
      </c>
    </row>
    <row r="443" spans="2:3" x14ac:dyDescent="0.25">
      <c r="B443" s="1" t="s">
        <v>4466</v>
      </c>
      <c r="C443" t="s">
        <v>12033</v>
      </c>
    </row>
    <row r="444" spans="2:3" x14ac:dyDescent="0.25">
      <c r="B444" s="1" t="s">
        <v>4467</v>
      </c>
      <c r="C444" t="s">
        <v>12034</v>
      </c>
    </row>
    <row r="445" spans="2:3" x14ac:dyDescent="0.25">
      <c r="B445" s="1" t="s">
        <v>4468</v>
      </c>
      <c r="C445" t="s">
        <v>11688</v>
      </c>
    </row>
    <row r="446" spans="2:3" x14ac:dyDescent="0.25">
      <c r="B446" t="s">
        <v>4765</v>
      </c>
      <c r="C446" t="s">
        <v>12329</v>
      </c>
    </row>
    <row r="447" spans="2:3" x14ac:dyDescent="0.25">
      <c r="B447" t="s">
        <v>10226</v>
      </c>
      <c r="C447" t="s">
        <v>17787</v>
      </c>
    </row>
    <row r="448" spans="2:3" x14ac:dyDescent="0.25">
      <c r="B448" s="1" t="s">
        <v>4471</v>
      </c>
      <c r="C448" t="s">
        <v>12037</v>
      </c>
    </row>
    <row r="449" spans="2:3" x14ac:dyDescent="0.25">
      <c r="B449" s="1" t="s">
        <v>4472</v>
      </c>
      <c r="C449" t="s">
        <v>12038</v>
      </c>
    </row>
    <row r="450" spans="2:3" x14ac:dyDescent="0.25">
      <c r="B450" s="1" t="s">
        <v>4473</v>
      </c>
      <c r="C450" t="s">
        <v>12039</v>
      </c>
    </row>
    <row r="451" spans="2:3" x14ac:dyDescent="0.25">
      <c r="B451" s="1" t="s">
        <v>4474</v>
      </c>
      <c r="C451" t="s">
        <v>12040</v>
      </c>
    </row>
    <row r="452" spans="2:3" x14ac:dyDescent="0.25">
      <c r="B452" s="1" t="s">
        <v>4475</v>
      </c>
      <c r="C452" t="s">
        <v>12041</v>
      </c>
    </row>
    <row r="453" spans="2:3" x14ac:dyDescent="0.25">
      <c r="B453" s="1" t="s">
        <v>4476</v>
      </c>
      <c r="C453" t="s">
        <v>12042</v>
      </c>
    </row>
    <row r="454" spans="2:3" x14ac:dyDescent="0.25">
      <c r="B454" s="1" t="s">
        <v>4477</v>
      </c>
      <c r="C454" t="s">
        <v>12043</v>
      </c>
    </row>
    <row r="455" spans="2:3" x14ac:dyDescent="0.25">
      <c r="B455" s="1" t="s">
        <v>4478</v>
      </c>
      <c r="C455" t="s">
        <v>12044</v>
      </c>
    </row>
    <row r="456" spans="2:3" x14ac:dyDescent="0.25">
      <c r="B456" s="1" t="s">
        <v>4479</v>
      </c>
      <c r="C456" t="s">
        <v>12045</v>
      </c>
    </row>
    <row r="457" spans="2:3" x14ac:dyDescent="0.25">
      <c r="B457" s="1" t="s">
        <v>4480</v>
      </c>
      <c r="C457" t="s">
        <v>12046</v>
      </c>
    </row>
    <row r="458" spans="2:3" x14ac:dyDescent="0.25">
      <c r="B458" s="1" t="s">
        <v>4481</v>
      </c>
      <c r="C458" t="s">
        <v>12047</v>
      </c>
    </row>
    <row r="459" spans="2:3" x14ac:dyDescent="0.25">
      <c r="B459" s="1" t="s">
        <v>4482</v>
      </c>
      <c r="C459" t="s">
        <v>12048</v>
      </c>
    </row>
    <row r="460" spans="2:3" x14ac:dyDescent="0.25">
      <c r="B460" t="s">
        <v>4483</v>
      </c>
      <c r="C460" t="s">
        <v>12049</v>
      </c>
    </row>
    <row r="461" spans="2:3" x14ac:dyDescent="0.25">
      <c r="B461" t="s">
        <v>4484</v>
      </c>
      <c r="C461" t="s">
        <v>12050</v>
      </c>
    </row>
    <row r="462" spans="2:3" x14ac:dyDescent="0.25">
      <c r="B462" t="s">
        <v>4485</v>
      </c>
      <c r="C462" t="s">
        <v>12051</v>
      </c>
    </row>
    <row r="463" spans="2:3" x14ac:dyDescent="0.25">
      <c r="B463" t="s">
        <v>4486</v>
      </c>
      <c r="C463" t="s">
        <v>12052</v>
      </c>
    </row>
    <row r="464" spans="2:3" x14ac:dyDescent="0.25">
      <c r="B464" t="s">
        <v>4487</v>
      </c>
      <c r="C464" t="s">
        <v>12053</v>
      </c>
    </row>
    <row r="465" spans="2:3" x14ac:dyDescent="0.25">
      <c r="B465" t="s">
        <v>4488</v>
      </c>
      <c r="C465" t="s">
        <v>12054</v>
      </c>
    </row>
    <row r="466" spans="2:3" x14ac:dyDescent="0.25">
      <c r="B466" s="1" t="s">
        <v>7479</v>
      </c>
      <c r="C466" t="s">
        <v>15040</v>
      </c>
    </row>
    <row r="467" spans="2:3" x14ac:dyDescent="0.25">
      <c r="B467" t="s">
        <v>4490</v>
      </c>
      <c r="C467" t="s">
        <v>12056</v>
      </c>
    </row>
    <row r="468" spans="2:3" x14ac:dyDescent="0.25">
      <c r="B468" t="s">
        <v>4491</v>
      </c>
      <c r="C468" t="s">
        <v>11731</v>
      </c>
    </row>
    <row r="469" spans="2:3" x14ac:dyDescent="0.25">
      <c r="B469" t="s">
        <v>4492</v>
      </c>
      <c r="C469" t="s">
        <v>12057</v>
      </c>
    </row>
    <row r="470" spans="2:3" x14ac:dyDescent="0.25">
      <c r="B470" t="s">
        <v>4493</v>
      </c>
      <c r="C470" t="s">
        <v>12058</v>
      </c>
    </row>
    <row r="471" spans="2:3" x14ac:dyDescent="0.25">
      <c r="B471" t="s">
        <v>4494</v>
      </c>
      <c r="C471" t="s">
        <v>12059</v>
      </c>
    </row>
    <row r="472" spans="2:3" x14ac:dyDescent="0.25">
      <c r="B472" t="s">
        <v>4495</v>
      </c>
      <c r="C472" t="s">
        <v>12060</v>
      </c>
    </row>
    <row r="473" spans="2:3" x14ac:dyDescent="0.25">
      <c r="B473" t="s">
        <v>4496</v>
      </c>
      <c r="C473" t="s">
        <v>12061</v>
      </c>
    </row>
    <row r="474" spans="2:3" x14ac:dyDescent="0.25">
      <c r="B474" t="s">
        <v>4497</v>
      </c>
      <c r="C474" t="s">
        <v>12062</v>
      </c>
    </row>
    <row r="475" spans="2:3" x14ac:dyDescent="0.25">
      <c r="B475" t="s">
        <v>4498</v>
      </c>
      <c r="C475" t="s">
        <v>12063</v>
      </c>
    </row>
    <row r="476" spans="2:3" x14ac:dyDescent="0.25">
      <c r="B476" t="s">
        <v>4499</v>
      </c>
      <c r="C476" t="s">
        <v>12064</v>
      </c>
    </row>
    <row r="477" spans="2:3" x14ac:dyDescent="0.25">
      <c r="B477" t="s">
        <v>4500</v>
      </c>
      <c r="C477" t="s">
        <v>12065</v>
      </c>
    </row>
    <row r="478" spans="2:3" x14ac:dyDescent="0.25">
      <c r="B478" t="s">
        <v>4501</v>
      </c>
      <c r="C478" t="s">
        <v>12066</v>
      </c>
    </row>
    <row r="479" spans="2:3" x14ac:dyDescent="0.25">
      <c r="B479" t="s">
        <v>4502</v>
      </c>
      <c r="C479" t="s">
        <v>12067</v>
      </c>
    </row>
    <row r="480" spans="2:3" x14ac:dyDescent="0.25">
      <c r="B480" t="s">
        <v>4503</v>
      </c>
      <c r="C480" t="s">
        <v>12068</v>
      </c>
    </row>
    <row r="481" spans="2:3" x14ac:dyDescent="0.25">
      <c r="B481" t="s">
        <v>4504</v>
      </c>
      <c r="C481" t="s">
        <v>12069</v>
      </c>
    </row>
    <row r="482" spans="2:3" x14ac:dyDescent="0.25">
      <c r="B482" t="s">
        <v>9994</v>
      </c>
      <c r="C482" t="s">
        <v>17555</v>
      </c>
    </row>
    <row r="483" spans="2:3" x14ac:dyDescent="0.25">
      <c r="B483" t="s">
        <v>8147</v>
      </c>
      <c r="C483" t="s">
        <v>15707</v>
      </c>
    </row>
    <row r="484" spans="2:3" x14ac:dyDescent="0.25">
      <c r="B484" t="s">
        <v>4507</v>
      </c>
      <c r="C484" t="s">
        <v>12072</v>
      </c>
    </row>
    <row r="485" spans="2:3" x14ac:dyDescent="0.25">
      <c r="B485" t="s">
        <v>4508</v>
      </c>
      <c r="C485" t="s">
        <v>12073</v>
      </c>
    </row>
    <row r="486" spans="2:3" x14ac:dyDescent="0.25">
      <c r="B486" t="s">
        <v>4509</v>
      </c>
      <c r="C486" t="s">
        <v>12074</v>
      </c>
    </row>
    <row r="487" spans="2:3" x14ac:dyDescent="0.25">
      <c r="B487" t="s">
        <v>4510</v>
      </c>
      <c r="C487" t="s">
        <v>12075</v>
      </c>
    </row>
    <row r="488" spans="2:3" x14ac:dyDescent="0.25">
      <c r="B488" t="s">
        <v>4511</v>
      </c>
      <c r="C488" t="s">
        <v>12076</v>
      </c>
    </row>
    <row r="489" spans="2:3" x14ac:dyDescent="0.25">
      <c r="B489" t="s">
        <v>4512</v>
      </c>
      <c r="C489" t="s">
        <v>12077</v>
      </c>
    </row>
    <row r="490" spans="2:3" x14ac:dyDescent="0.25">
      <c r="B490" t="s">
        <v>4513</v>
      </c>
      <c r="C490" t="s">
        <v>12078</v>
      </c>
    </row>
    <row r="491" spans="2:3" x14ac:dyDescent="0.25">
      <c r="B491" t="s">
        <v>10473</v>
      </c>
      <c r="C491" t="s">
        <v>18036</v>
      </c>
    </row>
    <row r="492" spans="2:3" x14ac:dyDescent="0.25">
      <c r="B492" t="s">
        <v>4515</v>
      </c>
      <c r="C492" t="s">
        <v>12080</v>
      </c>
    </row>
    <row r="493" spans="2:3" x14ac:dyDescent="0.25">
      <c r="B493" t="s">
        <v>4516</v>
      </c>
      <c r="C493" t="s">
        <v>12081</v>
      </c>
    </row>
    <row r="494" spans="2:3" x14ac:dyDescent="0.25">
      <c r="B494" t="s">
        <v>4517</v>
      </c>
      <c r="C494" t="s">
        <v>12082</v>
      </c>
    </row>
    <row r="495" spans="2:3" x14ac:dyDescent="0.25">
      <c r="B495" t="s">
        <v>4518</v>
      </c>
      <c r="C495" t="s">
        <v>12083</v>
      </c>
    </row>
    <row r="496" spans="2:3" x14ac:dyDescent="0.25">
      <c r="B496" t="s">
        <v>9162</v>
      </c>
      <c r="C496" t="s">
        <v>16723</v>
      </c>
    </row>
    <row r="497" spans="2:3" x14ac:dyDescent="0.25">
      <c r="B497" t="s">
        <v>4520</v>
      </c>
      <c r="C497" t="s">
        <v>12085</v>
      </c>
    </row>
    <row r="498" spans="2:3" x14ac:dyDescent="0.25">
      <c r="B498" t="s">
        <v>4521</v>
      </c>
      <c r="C498" t="s">
        <v>12086</v>
      </c>
    </row>
    <row r="499" spans="2:3" x14ac:dyDescent="0.25">
      <c r="B499" t="s">
        <v>4522</v>
      </c>
      <c r="C499" t="s">
        <v>12087</v>
      </c>
    </row>
    <row r="500" spans="2:3" x14ac:dyDescent="0.25">
      <c r="B500" t="s">
        <v>4523</v>
      </c>
      <c r="C500" t="s">
        <v>12088</v>
      </c>
    </row>
    <row r="501" spans="2:3" x14ac:dyDescent="0.25">
      <c r="B501" t="s">
        <v>4524</v>
      </c>
      <c r="C501" t="s">
        <v>12089</v>
      </c>
    </row>
    <row r="502" spans="2:3" x14ac:dyDescent="0.25">
      <c r="B502" t="s">
        <v>4525</v>
      </c>
      <c r="C502" t="s">
        <v>12090</v>
      </c>
    </row>
    <row r="503" spans="2:3" x14ac:dyDescent="0.25">
      <c r="B503" t="s">
        <v>4526</v>
      </c>
      <c r="C503" t="s">
        <v>12091</v>
      </c>
    </row>
    <row r="504" spans="2:3" x14ac:dyDescent="0.25">
      <c r="B504" t="s">
        <v>4527</v>
      </c>
      <c r="C504" t="s">
        <v>12092</v>
      </c>
    </row>
    <row r="505" spans="2:3" x14ac:dyDescent="0.25">
      <c r="B505" t="s">
        <v>4528</v>
      </c>
      <c r="C505" t="s">
        <v>12093</v>
      </c>
    </row>
    <row r="506" spans="2:3" x14ac:dyDescent="0.25">
      <c r="B506" t="s">
        <v>4529</v>
      </c>
      <c r="C506" t="s">
        <v>12094</v>
      </c>
    </row>
    <row r="507" spans="2:3" x14ac:dyDescent="0.25">
      <c r="B507" t="s">
        <v>4530</v>
      </c>
      <c r="C507" t="s">
        <v>12095</v>
      </c>
    </row>
    <row r="508" spans="2:3" x14ac:dyDescent="0.25">
      <c r="B508" t="s">
        <v>4531</v>
      </c>
      <c r="C508" t="s">
        <v>12096</v>
      </c>
    </row>
    <row r="509" spans="2:3" x14ac:dyDescent="0.25">
      <c r="B509" t="s">
        <v>4532</v>
      </c>
      <c r="C509" t="s">
        <v>12097</v>
      </c>
    </row>
    <row r="510" spans="2:3" x14ac:dyDescent="0.25">
      <c r="B510" t="s">
        <v>4533</v>
      </c>
      <c r="C510" t="s">
        <v>12098</v>
      </c>
    </row>
    <row r="511" spans="2:3" x14ac:dyDescent="0.25">
      <c r="B511" t="s">
        <v>4534</v>
      </c>
      <c r="C511" t="s">
        <v>12099</v>
      </c>
    </row>
    <row r="512" spans="2:3" x14ac:dyDescent="0.25">
      <c r="B512" t="s">
        <v>4535</v>
      </c>
      <c r="C512" t="s">
        <v>12100</v>
      </c>
    </row>
    <row r="513" spans="2:3" x14ac:dyDescent="0.25">
      <c r="B513" t="s">
        <v>4536</v>
      </c>
      <c r="C513" t="s">
        <v>12101</v>
      </c>
    </row>
    <row r="514" spans="2:3" x14ac:dyDescent="0.25">
      <c r="B514" t="s">
        <v>4537</v>
      </c>
      <c r="C514" t="s">
        <v>12102</v>
      </c>
    </row>
    <row r="515" spans="2:3" x14ac:dyDescent="0.25">
      <c r="B515" t="s">
        <v>4538</v>
      </c>
      <c r="C515" t="s">
        <v>12103</v>
      </c>
    </row>
    <row r="516" spans="2:3" x14ac:dyDescent="0.25">
      <c r="B516" s="1" t="s">
        <v>4539</v>
      </c>
      <c r="C516" t="s">
        <v>12104</v>
      </c>
    </row>
    <row r="517" spans="2:3" x14ac:dyDescent="0.25">
      <c r="B517" t="s">
        <v>4540</v>
      </c>
      <c r="C517" t="s">
        <v>12105</v>
      </c>
    </row>
    <row r="518" spans="2:3" x14ac:dyDescent="0.25">
      <c r="B518" t="s">
        <v>4541</v>
      </c>
      <c r="C518" t="s">
        <v>12106</v>
      </c>
    </row>
    <row r="519" spans="2:3" x14ac:dyDescent="0.25">
      <c r="B519" t="s">
        <v>4542</v>
      </c>
      <c r="C519" t="s">
        <v>12107</v>
      </c>
    </row>
    <row r="520" spans="2:3" x14ac:dyDescent="0.25">
      <c r="B520" t="s">
        <v>4543</v>
      </c>
      <c r="C520" t="s">
        <v>12108</v>
      </c>
    </row>
    <row r="521" spans="2:3" x14ac:dyDescent="0.25">
      <c r="B521" t="s">
        <v>4544</v>
      </c>
      <c r="C521" t="s">
        <v>12109</v>
      </c>
    </row>
    <row r="522" spans="2:3" x14ac:dyDescent="0.25">
      <c r="B522" t="s">
        <v>4545</v>
      </c>
      <c r="C522" t="s">
        <v>12110</v>
      </c>
    </row>
    <row r="523" spans="2:3" x14ac:dyDescent="0.25">
      <c r="B523" t="s">
        <v>4546</v>
      </c>
      <c r="C523" t="s">
        <v>12111</v>
      </c>
    </row>
    <row r="524" spans="2:3" x14ac:dyDescent="0.25">
      <c r="B524" t="s">
        <v>4547</v>
      </c>
      <c r="C524" t="s">
        <v>12112</v>
      </c>
    </row>
    <row r="525" spans="2:3" x14ac:dyDescent="0.25">
      <c r="B525" t="s">
        <v>4548</v>
      </c>
      <c r="C525" t="s">
        <v>12113</v>
      </c>
    </row>
    <row r="526" spans="2:3" x14ac:dyDescent="0.25">
      <c r="B526" t="s">
        <v>4549</v>
      </c>
      <c r="C526" t="s">
        <v>12114</v>
      </c>
    </row>
    <row r="527" spans="2:3" x14ac:dyDescent="0.25">
      <c r="B527" t="s">
        <v>4550</v>
      </c>
      <c r="C527" t="s">
        <v>12115</v>
      </c>
    </row>
    <row r="528" spans="2:3" x14ac:dyDescent="0.25">
      <c r="B528" t="s">
        <v>4551</v>
      </c>
      <c r="C528" t="s">
        <v>12116</v>
      </c>
    </row>
    <row r="529" spans="2:3" x14ac:dyDescent="0.25">
      <c r="B529" t="s">
        <v>4552</v>
      </c>
      <c r="C529" t="s">
        <v>12117</v>
      </c>
    </row>
    <row r="530" spans="2:3" x14ac:dyDescent="0.25">
      <c r="B530" t="s">
        <v>4553</v>
      </c>
      <c r="C530" t="s">
        <v>12118</v>
      </c>
    </row>
    <row r="531" spans="2:3" x14ac:dyDescent="0.25">
      <c r="B531" t="s">
        <v>7054</v>
      </c>
      <c r="C531" t="s">
        <v>14613</v>
      </c>
    </row>
    <row r="532" spans="2:3" x14ac:dyDescent="0.25">
      <c r="B532" t="s">
        <v>9761</v>
      </c>
      <c r="C532" t="s">
        <v>17324</v>
      </c>
    </row>
    <row r="533" spans="2:3" x14ac:dyDescent="0.25">
      <c r="B533" t="s">
        <v>4556</v>
      </c>
      <c r="C533" t="s">
        <v>12121</v>
      </c>
    </row>
    <row r="534" spans="2:3" x14ac:dyDescent="0.25">
      <c r="B534" t="s">
        <v>4557</v>
      </c>
      <c r="C534" t="s">
        <v>12122</v>
      </c>
    </row>
    <row r="535" spans="2:3" x14ac:dyDescent="0.25">
      <c r="B535" t="s">
        <v>4558</v>
      </c>
      <c r="C535" t="s">
        <v>12123</v>
      </c>
    </row>
    <row r="536" spans="2:3" x14ac:dyDescent="0.25">
      <c r="B536" t="s">
        <v>4559</v>
      </c>
      <c r="C536" t="s">
        <v>12124</v>
      </c>
    </row>
    <row r="537" spans="2:3" x14ac:dyDescent="0.25">
      <c r="B537" t="s">
        <v>4560</v>
      </c>
      <c r="C537" t="s">
        <v>12125</v>
      </c>
    </row>
    <row r="538" spans="2:3" x14ac:dyDescent="0.25">
      <c r="B538" t="s">
        <v>4561</v>
      </c>
      <c r="C538" t="s">
        <v>12126</v>
      </c>
    </row>
    <row r="539" spans="2:3" x14ac:dyDescent="0.25">
      <c r="B539" t="s">
        <v>4562</v>
      </c>
      <c r="C539" t="s">
        <v>12127</v>
      </c>
    </row>
    <row r="540" spans="2:3" x14ac:dyDescent="0.25">
      <c r="B540" t="s">
        <v>4563</v>
      </c>
      <c r="C540" t="s">
        <v>12128</v>
      </c>
    </row>
    <row r="541" spans="2:3" x14ac:dyDescent="0.25">
      <c r="B541" t="s">
        <v>4564</v>
      </c>
      <c r="C541" t="s">
        <v>12129</v>
      </c>
    </row>
    <row r="542" spans="2:3" x14ac:dyDescent="0.25">
      <c r="B542" t="s">
        <v>4565</v>
      </c>
      <c r="C542" t="s">
        <v>12130</v>
      </c>
    </row>
    <row r="543" spans="2:3" x14ac:dyDescent="0.25">
      <c r="B543" t="s">
        <v>4566</v>
      </c>
      <c r="C543" t="s">
        <v>12131</v>
      </c>
    </row>
    <row r="544" spans="2:3" x14ac:dyDescent="0.25">
      <c r="B544" t="s">
        <v>4567</v>
      </c>
      <c r="C544" t="s">
        <v>12132</v>
      </c>
    </row>
    <row r="545" spans="2:3" x14ac:dyDescent="0.25">
      <c r="B545" t="s">
        <v>4568</v>
      </c>
      <c r="C545" t="s">
        <v>12133</v>
      </c>
    </row>
    <row r="546" spans="2:3" x14ac:dyDescent="0.25">
      <c r="B546" s="1" t="s">
        <v>4569</v>
      </c>
      <c r="C546" t="s">
        <v>12134</v>
      </c>
    </row>
    <row r="547" spans="2:3" x14ac:dyDescent="0.25">
      <c r="B547" t="s">
        <v>4570</v>
      </c>
      <c r="C547" t="s">
        <v>12135</v>
      </c>
    </row>
    <row r="548" spans="2:3" x14ac:dyDescent="0.25">
      <c r="B548" t="s">
        <v>4571</v>
      </c>
      <c r="C548" t="s">
        <v>12136</v>
      </c>
    </row>
    <row r="549" spans="2:3" x14ac:dyDescent="0.25">
      <c r="B549" t="s">
        <v>4572</v>
      </c>
      <c r="C549" t="s">
        <v>12137</v>
      </c>
    </row>
    <row r="550" spans="2:3" x14ac:dyDescent="0.25">
      <c r="B550" t="s">
        <v>4573</v>
      </c>
      <c r="C550" t="s">
        <v>12138</v>
      </c>
    </row>
    <row r="551" spans="2:3" x14ac:dyDescent="0.25">
      <c r="B551" s="1" t="s">
        <v>4574</v>
      </c>
      <c r="C551" t="s">
        <v>12139</v>
      </c>
    </row>
    <row r="552" spans="2:3" x14ac:dyDescent="0.25">
      <c r="B552" t="s">
        <v>4575</v>
      </c>
      <c r="C552" t="s">
        <v>12140</v>
      </c>
    </row>
    <row r="553" spans="2:3" x14ac:dyDescent="0.25">
      <c r="B553" t="s">
        <v>4576</v>
      </c>
      <c r="C553" t="s">
        <v>12141</v>
      </c>
    </row>
    <row r="554" spans="2:3" x14ac:dyDescent="0.25">
      <c r="B554" t="s">
        <v>4577</v>
      </c>
      <c r="C554" t="s">
        <v>12142</v>
      </c>
    </row>
    <row r="555" spans="2:3" x14ac:dyDescent="0.25">
      <c r="B555" t="s">
        <v>4578</v>
      </c>
      <c r="C555" t="s">
        <v>12143</v>
      </c>
    </row>
    <row r="556" spans="2:3" x14ac:dyDescent="0.25">
      <c r="B556" t="s">
        <v>4579</v>
      </c>
      <c r="C556" t="s">
        <v>12144</v>
      </c>
    </row>
    <row r="557" spans="2:3" x14ac:dyDescent="0.25">
      <c r="B557" t="s">
        <v>4580</v>
      </c>
      <c r="C557" t="s">
        <v>12145</v>
      </c>
    </row>
    <row r="558" spans="2:3" x14ac:dyDescent="0.25">
      <c r="B558" t="s">
        <v>4581</v>
      </c>
      <c r="C558" t="s">
        <v>12146</v>
      </c>
    </row>
    <row r="559" spans="2:3" x14ac:dyDescent="0.25">
      <c r="B559" t="s">
        <v>4582</v>
      </c>
      <c r="C559" t="s">
        <v>12147</v>
      </c>
    </row>
    <row r="560" spans="2:3" x14ac:dyDescent="0.25">
      <c r="B560" t="s">
        <v>4583</v>
      </c>
      <c r="C560" t="s">
        <v>12148</v>
      </c>
    </row>
    <row r="561" spans="2:3" x14ac:dyDescent="0.25">
      <c r="B561" t="s">
        <v>4584</v>
      </c>
      <c r="C561" t="s">
        <v>12149</v>
      </c>
    </row>
    <row r="562" spans="2:3" x14ac:dyDescent="0.25">
      <c r="B562" t="s">
        <v>4585</v>
      </c>
      <c r="C562" t="s">
        <v>12150</v>
      </c>
    </row>
    <row r="563" spans="2:3" x14ac:dyDescent="0.25">
      <c r="B563" t="s">
        <v>4586</v>
      </c>
      <c r="C563" t="s">
        <v>12151</v>
      </c>
    </row>
    <row r="564" spans="2:3" x14ac:dyDescent="0.25">
      <c r="B564" t="s">
        <v>4587</v>
      </c>
      <c r="C564" t="s">
        <v>12152</v>
      </c>
    </row>
    <row r="565" spans="2:3" x14ac:dyDescent="0.25">
      <c r="B565" t="s">
        <v>4588</v>
      </c>
      <c r="C565" t="s">
        <v>12153</v>
      </c>
    </row>
    <row r="566" spans="2:3" x14ac:dyDescent="0.25">
      <c r="B566" t="s">
        <v>4589</v>
      </c>
      <c r="C566" t="s">
        <v>12154</v>
      </c>
    </row>
    <row r="567" spans="2:3" x14ac:dyDescent="0.25">
      <c r="B567" t="s">
        <v>4590</v>
      </c>
      <c r="C567" t="s">
        <v>12155</v>
      </c>
    </row>
    <row r="568" spans="2:3" x14ac:dyDescent="0.25">
      <c r="B568" t="s">
        <v>4591</v>
      </c>
      <c r="C568" t="s">
        <v>12156</v>
      </c>
    </row>
    <row r="569" spans="2:3" x14ac:dyDescent="0.25">
      <c r="B569" t="s">
        <v>4592</v>
      </c>
      <c r="C569" t="s">
        <v>12157</v>
      </c>
    </row>
    <row r="570" spans="2:3" x14ac:dyDescent="0.25">
      <c r="B570" t="s">
        <v>4593</v>
      </c>
      <c r="C570" t="s">
        <v>12158</v>
      </c>
    </row>
    <row r="571" spans="2:3" x14ac:dyDescent="0.25">
      <c r="B571" t="s">
        <v>4594</v>
      </c>
      <c r="C571" t="s">
        <v>12159</v>
      </c>
    </row>
    <row r="572" spans="2:3" x14ac:dyDescent="0.25">
      <c r="B572" t="s">
        <v>4595</v>
      </c>
      <c r="C572" t="s">
        <v>12160</v>
      </c>
    </row>
    <row r="573" spans="2:3" x14ac:dyDescent="0.25">
      <c r="B573" t="s">
        <v>4596</v>
      </c>
      <c r="C573" t="s">
        <v>12161</v>
      </c>
    </row>
    <row r="574" spans="2:3" x14ac:dyDescent="0.25">
      <c r="B574" t="s">
        <v>4597</v>
      </c>
      <c r="C574" t="s">
        <v>12162</v>
      </c>
    </row>
    <row r="575" spans="2:3" x14ac:dyDescent="0.25">
      <c r="B575" t="s">
        <v>4598</v>
      </c>
      <c r="C575" t="s">
        <v>12163</v>
      </c>
    </row>
    <row r="576" spans="2:3" x14ac:dyDescent="0.25">
      <c r="B576" t="s">
        <v>4599</v>
      </c>
      <c r="C576" t="s">
        <v>12164</v>
      </c>
    </row>
    <row r="577" spans="2:3" x14ac:dyDescent="0.25">
      <c r="B577" t="s">
        <v>4600</v>
      </c>
      <c r="C577" t="s">
        <v>12165</v>
      </c>
    </row>
    <row r="578" spans="2:3" x14ac:dyDescent="0.25">
      <c r="B578" t="s">
        <v>4601</v>
      </c>
      <c r="C578" t="s">
        <v>12166</v>
      </c>
    </row>
    <row r="579" spans="2:3" x14ac:dyDescent="0.25">
      <c r="B579" t="s">
        <v>4602</v>
      </c>
      <c r="C579" t="s">
        <v>12167</v>
      </c>
    </row>
    <row r="580" spans="2:3" x14ac:dyDescent="0.25">
      <c r="B580" t="s">
        <v>4603</v>
      </c>
      <c r="C580" t="s">
        <v>12168</v>
      </c>
    </row>
    <row r="581" spans="2:3" x14ac:dyDescent="0.25">
      <c r="B581" t="s">
        <v>4604</v>
      </c>
      <c r="C581" t="s">
        <v>12169</v>
      </c>
    </row>
    <row r="582" spans="2:3" x14ac:dyDescent="0.25">
      <c r="B582" t="s">
        <v>4605</v>
      </c>
      <c r="C582" t="s">
        <v>12170</v>
      </c>
    </row>
    <row r="583" spans="2:3" x14ac:dyDescent="0.25">
      <c r="B583" s="1" t="s">
        <v>4606</v>
      </c>
      <c r="C583" t="s">
        <v>12171</v>
      </c>
    </row>
    <row r="584" spans="2:3" x14ac:dyDescent="0.25">
      <c r="B584" t="s">
        <v>4607</v>
      </c>
      <c r="C584" t="s">
        <v>12172</v>
      </c>
    </row>
    <row r="585" spans="2:3" x14ac:dyDescent="0.25">
      <c r="B585" t="s">
        <v>4608</v>
      </c>
      <c r="C585" t="s">
        <v>12173</v>
      </c>
    </row>
    <row r="586" spans="2:3" x14ac:dyDescent="0.25">
      <c r="B586" t="s">
        <v>4609</v>
      </c>
      <c r="C586" t="s">
        <v>12174</v>
      </c>
    </row>
    <row r="587" spans="2:3" x14ac:dyDescent="0.25">
      <c r="B587" t="s">
        <v>4610</v>
      </c>
      <c r="C587" t="s">
        <v>12175</v>
      </c>
    </row>
    <row r="588" spans="2:3" x14ac:dyDescent="0.25">
      <c r="B588" t="s">
        <v>4611</v>
      </c>
      <c r="C588" t="s">
        <v>12176</v>
      </c>
    </row>
    <row r="589" spans="2:3" x14ac:dyDescent="0.25">
      <c r="B589" t="s">
        <v>4612</v>
      </c>
      <c r="C589" t="s">
        <v>12177</v>
      </c>
    </row>
    <row r="590" spans="2:3" x14ac:dyDescent="0.25">
      <c r="B590" t="s">
        <v>4613</v>
      </c>
      <c r="C590" t="s">
        <v>12178</v>
      </c>
    </row>
    <row r="591" spans="2:3" x14ac:dyDescent="0.25">
      <c r="B591" t="s">
        <v>4614</v>
      </c>
      <c r="C591" t="s">
        <v>12179</v>
      </c>
    </row>
    <row r="592" spans="2:3" x14ac:dyDescent="0.25">
      <c r="B592" t="s">
        <v>4615</v>
      </c>
      <c r="C592" t="s">
        <v>12180</v>
      </c>
    </row>
    <row r="593" spans="2:3" x14ac:dyDescent="0.25">
      <c r="B593" t="s">
        <v>4616</v>
      </c>
      <c r="C593" t="s">
        <v>12181</v>
      </c>
    </row>
    <row r="594" spans="2:3" x14ac:dyDescent="0.25">
      <c r="B594" t="s">
        <v>4617</v>
      </c>
      <c r="C594" t="s">
        <v>12182</v>
      </c>
    </row>
    <row r="595" spans="2:3" x14ac:dyDescent="0.25">
      <c r="B595" t="s">
        <v>4618</v>
      </c>
      <c r="C595" t="s">
        <v>12183</v>
      </c>
    </row>
    <row r="596" spans="2:3" x14ac:dyDescent="0.25">
      <c r="B596" t="s">
        <v>4619</v>
      </c>
      <c r="C596" t="s">
        <v>12184</v>
      </c>
    </row>
    <row r="597" spans="2:3" x14ac:dyDescent="0.25">
      <c r="B597" t="s">
        <v>4620</v>
      </c>
      <c r="C597" t="s">
        <v>12185</v>
      </c>
    </row>
    <row r="598" spans="2:3" x14ac:dyDescent="0.25">
      <c r="B598" t="s">
        <v>4621</v>
      </c>
      <c r="C598" t="s">
        <v>12186</v>
      </c>
    </row>
    <row r="599" spans="2:3" x14ac:dyDescent="0.25">
      <c r="B599" t="s">
        <v>4622</v>
      </c>
      <c r="C599" t="s">
        <v>12187</v>
      </c>
    </row>
    <row r="600" spans="2:3" x14ac:dyDescent="0.25">
      <c r="B600" s="1" t="s">
        <v>7998</v>
      </c>
      <c r="C600" t="s">
        <v>15558</v>
      </c>
    </row>
    <row r="601" spans="2:3" x14ac:dyDescent="0.25">
      <c r="B601" t="s">
        <v>4624</v>
      </c>
      <c r="C601" t="s">
        <v>12189</v>
      </c>
    </row>
    <row r="602" spans="2:3" x14ac:dyDescent="0.25">
      <c r="B602" t="s">
        <v>4625</v>
      </c>
      <c r="C602" t="s">
        <v>12190</v>
      </c>
    </row>
    <row r="603" spans="2:3" x14ac:dyDescent="0.25">
      <c r="B603" t="s">
        <v>4626</v>
      </c>
      <c r="C603" t="s">
        <v>12191</v>
      </c>
    </row>
    <row r="604" spans="2:3" x14ac:dyDescent="0.25">
      <c r="B604" t="s">
        <v>4627</v>
      </c>
      <c r="C604" t="s">
        <v>12192</v>
      </c>
    </row>
    <row r="605" spans="2:3" x14ac:dyDescent="0.25">
      <c r="B605" t="s">
        <v>4628</v>
      </c>
      <c r="C605" t="s">
        <v>12077</v>
      </c>
    </row>
    <row r="606" spans="2:3" x14ac:dyDescent="0.25">
      <c r="B606" t="s">
        <v>4629</v>
      </c>
      <c r="C606" t="s">
        <v>12193</v>
      </c>
    </row>
    <row r="607" spans="2:3" x14ac:dyDescent="0.25">
      <c r="B607" t="s">
        <v>4630</v>
      </c>
      <c r="C607" t="s">
        <v>12194</v>
      </c>
    </row>
    <row r="608" spans="2:3" x14ac:dyDescent="0.25">
      <c r="B608" s="1" t="s">
        <v>4631</v>
      </c>
      <c r="C608" t="s">
        <v>12195</v>
      </c>
    </row>
    <row r="609" spans="2:3" x14ac:dyDescent="0.25">
      <c r="B609" t="s">
        <v>4632</v>
      </c>
      <c r="C609" t="s">
        <v>12196</v>
      </c>
    </row>
    <row r="610" spans="2:3" x14ac:dyDescent="0.25">
      <c r="B610" s="1" t="s">
        <v>4633</v>
      </c>
      <c r="C610" t="s">
        <v>12197</v>
      </c>
    </row>
    <row r="611" spans="2:3" x14ac:dyDescent="0.25">
      <c r="B611" t="s">
        <v>8387</v>
      </c>
      <c r="C611" t="s">
        <v>15947</v>
      </c>
    </row>
    <row r="612" spans="2:3" x14ac:dyDescent="0.25">
      <c r="B612" t="s">
        <v>4635</v>
      </c>
      <c r="C612" t="s">
        <v>12199</v>
      </c>
    </row>
    <row r="613" spans="2:3" x14ac:dyDescent="0.25">
      <c r="B613" t="s">
        <v>4636</v>
      </c>
      <c r="C613" t="s">
        <v>12200</v>
      </c>
    </row>
    <row r="614" spans="2:3" x14ac:dyDescent="0.25">
      <c r="B614" t="s">
        <v>4637</v>
      </c>
      <c r="C614" t="s">
        <v>12201</v>
      </c>
    </row>
    <row r="615" spans="2:3" x14ac:dyDescent="0.25">
      <c r="B615" t="s">
        <v>4638</v>
      </c>
      <c r="C615" t="s">
        <v>12202</v>
      </c>
    </row>
    <row r="616" spans="2:3" x14ac:dyDescent="0.25">
      <c r="B616" t="s">
        <v>4639</v>
      </c>
      <c r="C616" t="s">
        <v>12203</v>
      </c>
    </row>
    <row r="617" spans="2:3" x14ac:dyDescent="0.25">
      <c r="B617" t="s">
        <v>4640</v>
      </c>
      <c r="C617" t="s">
        <v>12204</v>
      </c>
    </row>
    <row r="618" spans="2:3" x14ac:dyDescent="0.25">
      <c r="B618" t="s">
        <v>4641</v>
      </c>
      <c r="C618" t="s">
        <v>12205</v>
      </c>
    </row>
    <row r="619" spans="2:3" x14ac:dyDescent="0.25">
      <c r="B619" t="s">
        <v>4642</v>
      </c>
      <c r="C619" t="s">
        <v>12206</v>
      </c>
    </row>
    <row r="620" spans="2:3" x14ac:dyDescent="0.25">
      <c r="B620" t="s">
        <v>4643</v>
      </c>
      <c r="C620" t="s">
        <v>12207</v>
      </c>
    </row>
    <row r="621" spans="2:3" x14ac:dyDescent="0.25">
      <c r="B621" t="s">
        <v>4644</v>
      </c>
      <c r="C621" t="s">
        <v>12208</v>
      </c>
    </row>
    <row r="622" spans="2:3" x14ac:dyDescent="0.25">
      <c r="B622" t="s">
        <v>4645</v>
      </c>
      <c r="C622" t="s">
        <v>12209</v>
      </c>
    </row>
    <row r="623" spans="2:3" x14ac:dyDescent="0.25">
      <c r="B623" t="s">
        <v>4646</v>
      </c>
      <c r="C623" t="s">
        <v>12210</v>
      </c>
    </row>
    <row r="624" spans="2:3" x14ac:dyDescent="0.25">
      <c r="B624" t="s">
        <v>4647</v>
      </c>
      <c r="C624" t="s">
        <v>12211</v>
      </c>
    </row>
    <row r="625" spans="2:3" x14ac:dyDescent="0.25">
      <c r="B625" t="s">
        <v>4648</v>
      </c>
      <c r="C625" t="s">
        <v>12212</v>
      </c>
    </row>
    <row r="626" spans="2:3" x14ac:dyDescent="0.25">
      <c r="B626" t="s">
        <v>4649</v>
      </c>
      <c r="C626" t="s">
        <v>12213</v>
      </c>
    </row>
    <row r="627" spans="2:3" x14ac:dyDescent="0.25">
      <c r="B627" t="s">
        <v>4650</v>
      </c>
      <c r="C627" t="s">
        <v>12214</v>
      </c>
    </row>
    <row r="628" spans="2:3" x14ac:dyDescent="0.25">
      <c r="B628" t="s">
        <v>4651</v>
      </c>
      <c r="C628" t="s">
        <v>12215</v>
      </c>
    </row>
    <row r="629" spans="2:3" x14ac:dyDescent="0.25">
      <c r="B629" t="s">
        <v>4652</v>
      </c>
      <c r="C629" t="s">
        <v>12216</v>
      </c>
    </row>
    <row r="630" spans="2:3" x14ac:dyDescent="0.25">
      <c r="B630" t="s">
        <v>4653</v>
      </c>
      <c r="C630" t="s">
        <v>12217</v>
      </c>
    </row>
    <row r="631" spans="2:3" x14ac:dyDescent="0.25">
      <c r="B631" t="s">
        <v>4654</v>
      </c>
      <c r="C631" t="s">
        <v>12218</v>
      </c>
    </row>
    <row r="632" spans="2:3" x14ac:dyDescent="0.25">
      <c r="B632" t="s">
        <v>4655</v>
      </c>
      <c r="C632" t="s">
        <v>12219</v>
      </c>
    </row>
    <row r="633" spans="2:3" x14ac:dyDescent="0.25">
      <c r="B633" s="1" t="s">
        <v>4656</v>
      </c>
      <c r="C633" t="s">
        <v>12220</v>
      </c>
    </row>
    <row r="634" spans="2:3" x14ac:dyDescent="0.25">
      <c r="B634" t="s">
        <v>4657</v>
      </c>
      <c r="C634" t="s">
        <v>12221</v>
      </c>
    </row>
    <row r="635" spans="2:3" x14ac:dyDescent="0.25">
      <c r="B635" t="s">
        <v>4658</v>
      </c>
      <c r="C635" t="s">
        <v>12222</v>
      </c>
    </row>
    <row r="636" spans="2:3" x14ac:dyDescent="0.25">
      <c r="B636" t="s">
        <v>4659</v>
      </c>
      <c r="C636" t="s">
        <v>12223</v>
      </c>
    </row>
    <row r="637" spans="2:3" x14ac:dyDescent="0.25">
      <c r="B637" t="s">
        <v>4660</v>
      </c>
      <c r="C637" t="s">
        <v>12224</v>
      </c>
    </row>
    <row r="638" spans="2:3" x14ac:dyDescent="0.25">
      <c r="B638" t="s">
        <v>4661</v>
      </c>
      <c r="C638" t="s">
        <v>12225</v>
      </c>
    </row>
    <row r="639" spans="2:3" x14ac:dyDescent="0.25">
      <c r="B639" t="s">
        <v>4662</v>
      </c>
      <c r="C639" t="s">
        <v>12226</v>
      </c>
    </row>
    <row r="640" spans="2:3" x14ac:dyDescent="0.25">
      <c r="B640" t="s">
        <v>4663</v>
      </c>
      <c r="C640" t="s">
        <v>12227</v>
      </c>
    </row>
    <row r="641" spans="2:3" x14ac:dyDescent="0.25">
      <c r="B641" t="s">
        <v>4664</v>
      </c>
      <c r="C641" t="s">
        <v>12228</v>
      </c>
    </row>
    <row r="642" spans="2:3" x14ac:dyDescent="0.25">
      <c r="B642" t="s">
        <v>4665</v>
      </c>
      <c r="C642" t="s">
        <v>12229</v>
      </c>
    </row>
    <row r="643" spans="2:3" x14ac:dyDescent="0.25">
      <c r="B643" s="1" t="s">
        <v>4666</v>
      </c>
      <c r="C643" t="s">
        <v>12230</v>
      </c>
    </row>
    <row r="644" spans="2:3" x14ac:dyDescent="0.25">
      <c r="B644" s="1" t="s">
        <v>4667</v>
      </c>
      <c r="C644" t="s">
        <v>12231</v>
      </c>
    </row>
    <row r="645" spans="2:3" x14ac:dyDescent="0.25">
      <c r="B645" t="s">
        <v>4668</v>
      </c>
      <c r="C645" t="s">
        <v>12232</v>
      </c>
    </row>
    <row r="646" spans="2:3" x14ac:dyDescent="0.25">
      <c r="B646" t="s">
        <v>4669</v>
      </c>
      <c r="C646" t="s">
        <v>12233</v>
      </c>
    </row>
    <row r="647" spans="2:3" x14ac:dyDescent="0.25">
      <c r="B647" t="s">
        <v>4670</v>
      </c>
      <c r="C647" t="s">
        <v>12234</v>
      </c>
    </row>
    <row r="648" spans="2:3" x14ac:dyDescent="0.25">
      <c r="B648" t="s">
        <v>4671</v>
      </c>
      <c r="C648" t="s">
        <v>12235</v>
      </c>
    </row>
    <row r="649" spans="2:3" x14ac:dyDescent="0.25">
      <c r="B649" s="1" t="s">
        <v>4672</v>
      </c>
      <c r="C649" t="s">
        <v>12236</v>
      </c>
    </row>
    <row r="650" spans="2:3" x14ac:dyDescent="0.25">
      <c r="B650" t="s">
        <v>4673</v>
      </c>
      <c r="C650" t="s">
        <v>12237</v>
      </c>
    </row>
    <row r="651" spans="2:3" x14ac:dyDescent="0.25">
      <c r="B651" t="s">
        <v>4674</v>
      </c>
      <c r="C651" t="s">
        <v>12238</v>
      </c>
    </row>
    <row r="652" spans="2:3" x14ac:dyDescent="0.25">
      <c r="B652" t="s">
        <v>4675</v>
      </c>
      <c r="C652" t="s">
        <v>12239</v>
      </c>
    </row>
    <row r="653" spans="2:3" x14ac:dyDescent="0.25">
      <c r="B653" t="s">
        <v>4676</v>
      </c>
      <c r="C653" t="s">
        <v>12240</v>
      </c>
    </row>
    <row r="654" spans="2:3" x14ac:dyDescent="0.25">
      <c r="B654" t="s">
        <v>4677</v>
      </c>
      <c r="C654" t="s">
        <v>12241</v>
      </c>
    </row>
    <row r="655" spans="2:3" x14ac:dyDescent="0.25">
      <c r="B655" t="s">
        <v>4678</v>
      </c>
      <c r="C655" t="s">
        <v>12242</v>
      </c>
    </row>
    <row r="656" spans="2:3" x14ac:dyDescent="0.25">
      <c r="B656" t="s">
        <v>4679</v>
      </c>
      <c r="C656" t="s">
        <v>12243</v>
      </c>
    </row>
    <row r="657" spans="2:3" x14ac:dyDescent="0.25">
      <c r="B657" s="1" t="s">
        <v>4680</v>
      </c>
      <c r="C657" t="s">
        <v>12244</v>
      </c>
    </row>
    <row r="658" spans="2:3" x14ac:dyDescent="0.25">
      <c r="B658" t="s">
        <v>4681</v>
      </c>
      <c r="C658" t="s">
        <v>12245</v>
      </c>
    </row>
    <row r="659" spans="2:3" x14ac:dyDescent="0.25">
      <c r="B659" t="s">
        <v>4682</v>
      </c>
      <c r="C659" t="s">
        <v>12246</v>
      </c>
    </row>
    <row r="660" spans="2:3" x14ac:dyDescent="0.25">
      <c r="B660" t="s">
        <v>4683</v>
      </c>
      <c r="C660" t="s">
        <v>12247</v>
      </c>
    </row>
    <row r="661" spans="2:3" x14ac:dyDescent="0.25">
      <c r="B661" t="s">
        <v>4684</v>
      </c>
      <c r="C661" t="s">
        <v>12248</v>
      </c>
    </row>
    <row r="662" spans="2:3" x14ac:dyDescent="0.25">
      <c r="B662" t="s">
        <v>4685</v>
      </c>
      <c r="C662" t="s">
        <v>12249</v>
      </c>
    </row>
    <row r="663" spans="2:3" x14ac:dyDescent="0.25">
      <c r="B663" t="s">
        <v>4686</v>
      </c>
      <c r="C663" t="s">
        <v>12250</v>
      </c>
    </row>
    <row r="664" spans="2:3" x14ac:dyDescent="0.25">
      <c r="B664" s="1" t="s">
        <v>4687</v>
      </c>
      <c r="C664" t="s">
        <v>12251</v>
      </c>
    </row>
    <row r="665" spans="2:3" x14ac:dyDescent="0.25">
      <c r="B665" t="s">
        <v>4688</v>
      </c>
      <c r="C665" t="s">
        <v>12252</v>
      </c>
    </row>
    <row r="666" spans="2:3" x14ac:dyDescent="0.25">
      <c r="B666" t="s">
        <v>4689</v>
      </c>
      <c r="C666" t="s">
        <v>12253</v>
      </c>
    </row>
    <row r="667" spans="2:3" x14ac:dyDescent="0.25">
      <c r="B667" t="s">
        <v>4690</v>
      </c>
      <c r="C667" t="s">
        <v>12254</v>
      </c>
    </row>
    <row r="668" spans="2:3" x14ac:dyDescent="0.25">
      <c r="B668" t="s">
        <v>4691</v>
      </c>
      <c r="C668" t="s">
        <v>12255</v>
      </c>
    </row>
    <row r="669" spans="2:3" x14ac:dyDescent="0.25">
      <c r="B669" t="s">
        <v>4692</v>
      </c>
      <c r="C669" t="s">
        <v>12256</v>
      </c>
    </row>
    <row r="670" spans="2:3" x14ac:dyDescent="0.25">
      <c r="B670" s="1" t="s">
        <v>4693</v>
      </c>
      <c r="C670" t="s">
        <v>12257</v>
      </c>
    </row>
    <row r="671" spans="2:3" x14ac:dyDescent="0.25">
      <c r="B671" t="s">
        <v>4694</v>
      </c>
      <c r="C671" t="s">
        <v>12258</v>
      </c>
    </row>
    <row r="672" spans="2:3" x14ac:dyDescent="0.25">
      <c r="B672" t="s">
        <v>4695</v>
      </c>
      <c r="C672" t="s">
        <v>12259</v>
      </c>
    </row>
    <row r="673" spans="2:3" x14ac:dyDescent="0.25">
      <c r="B673" t="s">
        <v>4696</v>
      </c>
      <c r="C673" t="s">
        <v>12260</v>
      </c>
    </row>
    <row r="674" spans="2:3" x14ac:dyDescent="0.25">
      <c r="B674" t="s">
        <v>4697</v>
      </c>
      <c r="C674" t="s">
        <v>12261</v>
      </c>
    </row>
    <row r="675" spans="2:3" x14ac:dyDescent="0.25">
      <c r="B675" t="s">
        <v>4698</v>
      </c>
      <c r="C675" t="s">
        <v>12262</v>
      </c>
    </row>
    <row r="676" spans="2:3" x14ac:dyDescent="0.25">
      <c r="B676" t="s">
        <v>4699</v>
      </c>
      <c r="C676" t="s">
        <v>12263</v>
      </c>
    </row>
    <row r="677" spans="2:3" x14ac:dyDescent="0.25">
      <c r="B677" t="s">
        <v>4700</v>
      </c>
      <c r="C677" t="s">
        <v>12264</v>
      </c>
    </row>
    <row r="678" spans="2:3" x14ac:dyDescent="0.25">
      <c r="B678" t="s">
        <v>4701</v>
      </c>
      <c r="C678" t="s">
        <v>12265</v>
      </c>
    </row>
    <row r="679" spans="2:3" x14ac:dyDescent="0.25">
      <c r="B679" t="s">
        <v>4702</v>
      </c>
      <c r="C679" t="s">
        <v>12266</v>
      </c>
    </row>
    <row r="680" spans="2:3" x14ac:dyDescent="0.25">
      <c r="B680" t="s">
        <v>4703</v>
      </c>
      <c r="C680" t="s">
        <v>12267</v>
      </c>
    </row>
    <row r="681" spans="2:3" x14ac:dyDescent="0.25">
      <c r="B681" t="s">
        <v>4704</v>
      </c>
      <c r="C681" t="s">
        <v>12268</v>
      </c>
    </row>
    <row r="682" spans="2:3" x14ac:dyDescent="0.25">
      <c r="B682" t="s">
        <v>4705</v>
      </c>
      <c r="C682" t="s">
        <v>12269</v>
      </c>
    </row>
    <row r="683" spans="2:3" x14ac:dyDescent="0.25">
      <c r="B683" t="s">
        <v>4706</v>
      </c>
      <c r="C683" t="s">
        <v>12270</v>
      </c>
    </row>
    <row r="684" spans="2:3" x14ac:dyDescent="0.25">
      <c r="B684" t="s">
        <v>4707</v>
      </c>
      <c r="C684" t="s">
        <v>12271</v>
      </c>
    </row>
    <row r="685" spans="2:3" x14ac:dyDescent="0.25">
      <c r="B685" t="s">
        <v>4708</v>
      </c>
      <c r="C685" t="s">
        <v>12272</v>
      </c>
    </row>
    <row r="686" spans="2:3" x14ac:dyDescent="0.25">
      <c r="B686" t="s">
        <v>4709</v>
      </c>
      <c r="C686" t="s">
        <v>12273</v>
      </c>
    </row>
    <row r="687" spans="2:3" x14ac:dyDescent="0.25">
      <c r="B687" t="s">
        <v>4710</v>
      </c>
      <c r="C687" t="s">
        <v>12274</v>
      </c>
    </row>
    <row r="688" spans="2:3" x14ac:dyDescent="0.25">
      <c r="B688" s="1" t="s">
        <v>4711</v>
      </c>
      <c r="C688" t="s">
        <v>12275</v>
      </c>
    </row>
    <row r="689" spans="2:3" x14ac:dyDescent="0.25">
      <c r="B689" s="1" t="s">
        <v>4712</v>
      </c>
      <c r="C689" t="s">
        <v>12276</v>
      </c>
    </row>
    <row r="690" spans="2:3" x14ac:dyDescent="0.25">
      <c r="B690" s="1" t="s">
        <v>4713</v>
      </c>
      <c r="C690" t="s">
        <v>12277</v>
      </c>
    </row>
    <row r="691" spans="2:3" x14ac:dyDescent="0.25">
      <c r="B691" s="1" t="s">
        <v>4714</v>
      </c>
      <c r="C691" t="s">
        <v>12278</v>
      </c>
    </row>
    <row r="692" spans="2:3" x14ac:dyDescent="0.25">
      <c r="B692" t="s">
        <v>7650</v>
      </c>
      <c r="C692" t="s">
        <v>15211</v>
      </c>
    </row>
    <row r="693" spans="2:3" x14ac:dyDescent="0.25">
      <c r="B693" s="1" t="s">
        <v>4716</v>
      </c>
      <c r="C693" t="s">
        <v>12280</v>
      </c>
    </row>
    <row r="694" spans="2:3" x14ac:dyDescent="0.25">
      <c r="B694" s="1" t="s">
        <v>4717</v>
      </c>
      <c r="C694" t="s">
        <v>12281</v>
      </c>
    </row>
    <row r="695" spans="2:3" x14ac:dyDescent="0.25">
      <c r="B695" t="s">
        <v>4718</v>
      </c>
      <c r="C695" t="s">
        <v>12282</v>
      </c>
    </row>
    <row r="696" spans="2:3" x14ac:dyDescent="0.25">
      <c r="B696" t="s">
        <v>4719</v>
      </c>
      <c r="C696" t="s">
        <v>12283</v>
      </c>
    </row>
    <row r="697" spans="2:3" x14ac:dyDescent="0.25">
      <c r="B697" t="s">
        <v>4720</v>
      </c>
      <c r="C697" t="s">
        <v>12284</v>
      </c>
    </row>
    <row r="698" spans="2:3" x14ac:dyDescent="0.25">
      <c r="B698" t="s">
        <v>4721</v>
      </c>
      <c r="C698" t="s">
        <v>12285</v>
      </c>
    </row>
    <row r="699" spans="2:3" x14ac:dyDescent="0.25">
      <c r="B699" t="s">
        <v>4722</v>
      </c>
      <c r="C699" t="s">
        <v>12286</v>
      </c>
    </row>
    <row r="700" spans="2:3" x14ac:dyDescent="0.25">
      <c r="B700" t="s">
        <v>4723</v>
      </c>
      <c r="C700" t="s">
        <v>12287</v>
      </c>
    </row>
    <row r="701" spans="2:3" x14ac:dyDescent="0.25">
      <c r="B701" t="s">
        <v>4724</v>
      </c>
      <c r="C701" t="s">
        <v>12288</v>
      </c>
    </row>
    <row r="702" spans="2:3" x14ac:dyDescent="0.25">
      <c r="B702" t="s">
        <v>4725</v>
      </c>
      <c r="C702" t="s">
        <v>12289</v>
      </c>
    </row>
    <row r="703" spans="2:3" x14ac:dyDescent="0.25">
      <c r="B703" t="s">
        <v>4726</v>
      </c>
      <c r="C703" t="s">
        <v>12290</v>
      </c>
    </row>
    <row r="704" spans="2:3" x14ac:dyDescent="0.25">
      <c r="B704" t="s">
        <v>4727</v>
      </c>
      <c r="C704" t="s">
        <v>12291</v>
      </c>
    </row>
    <row r="705" spans="2:3" x14ac:dyDescent="0.25">
      <c r="B705" t="s">
        <v>4728</v>
      </c>
      <c r="C705" t="s">
        <v>12292</v>
      </c>
    </row>
    <row r="706" spans="2:3" x14ac:dyDescent="0.25">
      <c r="B706" t="s">
        <v>4729</v>
      </c>
      <c r="C706" t="s">
        <v>12293</v>
      </c>
    </row>
    <row r="707" spans="2:3" x14ac:dyDescent="0.25">
      <c r="B707" t="s">
        <v>4730</v>
      </c>
      <c r="C707" t="s">
        <v>12294</v>
      </c>
    </row>
    <row r="708" spans="2:3" x14ac:dyDescent="0.25">
      <c r="B708" t="s">
        <v>4731</v>
      </c>
      <c r="C708" t="s">
        <v>12295</v>
      </c>
    </row>
    <row r="709" spans="2:3" x14ac:dyDescent="0.25">
      <c r="B709" t="s">
        <v>4732</v>
      </c>
      <c r="C709" t="s">
        <v>12296</v>
      </c>
    </row>
    <row r="710" spans="2:3" x14ac:dyDescent="0.25">
      <c r="B710" t="s">
        <v>4733</v>
      </c>
      <c r="C710" t="s">
        <v>12297</v>
      </c>
    </row>
    <row r="711" spans="2:3" x14ac:dyDescent="0.25">
      <c r="B711" t="s">
        <v>4733</v>
      </c>
      <c r="C711" t="s">
        <v>12297</v>
      </c>
    </row>
    <row r="712" spans="2:3" x14ac:dyDescent="0.25">
      <c r="B712" t="s">
        <v>4734</v>
      </c>
      <c r="C712" t="s">
        <v>12298</v>
      </c>
    </row>
    <row r="713" spans="2:3" x14ac:dyDescent="0.25">
      <c r="B713" t="s">
        <v>4735</v>
      </c>
      <c r="C713" t="s">
        <v>12299</v>
      </c>
    </row>
    <row r="714" spans="2:3" x14ac:dyDescent="0.25">
      <c r="B714" t="s">
        <v>4736</v>
      </c>
      <c r="C714" t="s">
        <v>12300</v>
      </c>
    </row>
    <row r="715" spans="2:3" x14ac:dyDescent="0.25">
      <c r="B715" t="s">
        <v>4737</v>
      </c>
      <c r="C715" t="s">
        <v>12301</v>
      </c>
    </row>
    <row r="716" spans="2:3" x14ac:dyDescent="0.25">
      <c r="B716" s="1" t="s">
        <v>4738</v>
      </c>
      <c r="C716" t="s">
        <v>12302</v>
      </c>
    </row>
    <row r="717" spans="2:3" x14ac:dyDescent="0.25">
      <c r="B717" t="s">
        <v>9510</v>
      </c>
      <c r="C717" t="s">
        <v>17072</v>
      </c>
    </row>
    <row r="718" spans="2:3" x14ac:dyDescent="0.25">
      <c r="B718" t="s">
        <v>4740</v>
      </c>
      <c r="C718" t="s">
        <v>12304</v>
      </c>
    </row>
    <row r="719" spans="2:3" x14ac:dyDescent="0.25">
      <c r="B719" t="s">
        <v>4741</v>
      </c>
      <c r="C719" t="s">
        <v>12305</v>
      </c>
    </row>
    <row r="720" spans="2:3" x14ac:dyDescent="0.25">
      <c r="B720" t="s">
        <v>4742</v>
      </c>
      <c r="C720" t="s">
        <v>12306</v>
      </c>
    </row>
    <row r="721" spans="2:3" x14ac:dyDescent="0.25">
      <c r="B721" t="s">
        <v>4743</v>
      </c>
      <c r="C721" t="s">
        <v>12307</v>
      </c>
    </row>
    <row r="722" spans="2:3" x14ac:dyDescent="0.25">
      <c r="B722" t="s">
        <v>9457</v>
      </c>
      <c r="C722" t="s">
        <v>17019</v>
      </c>
    </row>
    <row r="723" spans="2:3" x14ac:dyDescent="0.25">
      <c r="B723" t="s">
        <v>4745</v>
      </c>
      <c r="C723" t="s">
        <v>12309</v>
      </c>
    </row>
    <row r="724" spans="2:3" x14ac:dyDescent="0.25">
      <c r="B724" t="s">
        <v>4746</v>
      </c>
      <c r="C724" t="s">
        <v>12310</v>
      </c>
    </row>
    <row r="725" spans="2:3" x14ac:dyDescent="0.25">
      <c r="B725" t="s">
        <v>4747</v>
      </c>
      <c r="C725" t="s">
        <v>12311</v>
      </c>
    </row>
    <row r="726" spans="2:3" x14ac:dyDescent="0.25">
      <c r="B726" t="s">
        <v>4748</v>
      </c>
      <c r="C726" t="s">
        <v>12312</v>
      </c>
    </row>
    <row r="727" spans="2:3" x14ac:dyDescent="0.25">
      <c r="B727" t="s">
        <v>4749</v>
      </c>
      <c r="C727" t="s">
        <v>12313</v>
      </c>
    </row>
    <row r="728" spans="2:3" x14ac:dyDescent="0.25">
      <c r="B728" t="s">
        <v>4750</v>
      </c>
      <c r="C728" t="s">
        <v>12314</v>
      </c>
    </row>
    <row r="729" spans="2:3" x14ac:dyDescent="0.25">
      <c r="B729" t="s">
        <v>4751</v>
      </c>
      <c r="C729" t="s">
        <v>12315</v>
      </c>
    </row>
    <row r="730" spans="2:3" x14ac:dyDescent="0.25">
      <c r="B730" t="s">
        <v>4752</v>
      </c>
      <c r="C730" t="s">
        <v>12316</v>
      </c>
    </row>
    <row r="731" spans="2:3" x14ac:dyDescent="0.25">
      <c r="B731" t="s">
        <v>4753</v>
      </c>
      <c r="C731" t="s">
        <v>12317</v>
      </c>
    </row>
    <row r="732" spans="2:3" x14ac:dyDescent="0.25">
      <c r="B732" t="s">
        <v>4322</v>
      </c>
      <c r="C732" t="s">
        <v>11892</v>
      </c>
    </row>
    <row r="733" spans="2:3" x14ac:dyDescent="0.25">
      <c r="B733" t="s">
        <v>4755</v>
      </c>
      <c r="C733" t="s">
        <v>12319</v>
      </c>
    </row>
    <row r="734" spans="2:3" x14ac:dyDescent="0.25">
      <c r="B734" t="s">
        <v>4756</v>
      </c>
      <c r="C734" t="s">
        <v>12320</v>
      </c>
    </row>
    <row r="735" spans="2:3" x14ac:dyDescent="0.25">
      <c r="B735" t="s">
        <v>4757</v>
      </c>
      <c r="C735" t="s">
        <v>12321</v>
      </c>
    </row>
    <row r="736" spans="2:3" x14ac:dyDescent="0.25">
      <c r="B736" t="s">
        <v>4758</v>
      </c>
      <c r="C736" t="s">
        <v>12322</v>
      </c>
    </row>
    <row r="737" spans="2:3" x14ac:dyDescent="0.25">
      <c r="B737" t="s">
        <v>4759</v>
      </c>
      <c r="C737" t="s">
        <v>12323</v>
      </c>
    </row>
    <row r="738" spans="2:3" x14ac:dyDescent="0.25">
      <c r="B738" t="s">
        <v>4760</v>
      </c>
      <c r="C738" t="s">
        <v>12324</v>
      </c>
    </row>
    <row r="739" spans="2:3" x14ac:dyDescent="0.25">
      <c r="B739" t="s">
        <v>4761</v>
      </c>
      <c r="C739" t="s">
        <v>12325</v>
      </c>
    </row>
    <row r="740" spans="2:3" x14ac:dyDescent="0.25">
      <c r="B740" t="s">
        <v>4762</v>
      </c>
      <c r="C740" t="s">
        <v>12326</v>
      </c>
    </row>
    <row r="741" spans="2:3" x14ac:dyDescent="0.25">
      <c r="B741" t="s">
        <v>4763</v>
      </c>
      <c r="C741" t="s">
        <v>12327</v>
      </c>
    </row>
    <row r="742" spans="2:3" x14ac:dyDescent="0.25">
      <c r="B742" t="s">
        <v>4764</v>
      </c>
      <c r="C742" t="s">
        <v>12328</v>
      </c>
    </row>
    <row r="743" spans="2:3" x14ac:dyDescent="0.25">
      <c r="B743" t="s">
        <v>7274</v>
      </c>
      <c r="C743" t="s">
        <v>14833</v>
      </c>
    </row>
    <row r="744" spans="2:3" x14ac:dyDescent="0.25">
      <c r="B744" t="s">
        <v>4766</v>
      </c>
      <c r="C744" t="s">
        <v>12330</v>
      </c>
    </row>
    <row r="745" spans="2:3" x14ac:dyDescent="0.25">
      <c r="B745" t="s">
        <v>4767</v>
      </c>
      <c r="C745" t="s">
        <v>12331</v>
      </c>
    </row>
    <row r="746" spans="2:3" x14ac:dyDescent="0.25">
      <c r="B746" t="s">
        <v>4768</v>
      </c>
      <c r="C746" t="s">
        <v>12332</v>
      </c>
    </row>
    <row r="747" spans="2:3" x14ac:dyDescent="0.25">
      <c r="B747" t="s">
        <v>4769</v>
      </c>
      <c r="C747" t="s">
        <v>12333</v>
      </c>
    </row>
    <row r="748" spans="2:3" x14ac:dyDescent="0.25">
      <c r="B748" t="s">
        <v>4770</v>
      </c>
      <c r="C748" t="s">
        <v>12334</v>
      </c>
    </row>
    <row r="749" spans="2:3" x14ac:dyDescent="0.25">
      <c r="B749" t="s">
        <v>4771</v>
      </c>
      <c r="C749" t="s">
        <v>12335</v>
      </c>
    </row>
    <row r="750" spans="2:3" x14ac:dyDescent="0.25">
      <c r="B750" t="s">
        <v>4772</v>
      </c>
      <c r="C750" t="s">
        <v>12336</v>
      </c>
    </row>
    <row r="751" spans="2:3" x14ac:dyDescent="0.25">
      <c r="B751" t="s">
        <v>4773</v>
      </c>
      <c r="C751" t="s">
        <v>12337</v>
      </c>
    </row>
    <row r="752" spans="2:3" x14ac:dyDescent="0.25">
      <c r="B752" t="s">
        <v>4774</v>
      </c>
      <c r="C752" t="s">
        <v>12338</v>
      </c>
    </row>
    <row r="753" spans="2:3" x14ac:dyDescent="0.25">
      <c r="B753" t="s">
        <v>4775</v>
      </c>
      <c r="C753" t="s">
        <v>12339</v>
      </c>
    </row>
    <row r="754" spans="2:3" x14ac:dyDescent="0.25">
      <c r="B754" t="s">
        <v>4776</v>
      </c>
      <c r="C754" t="s">
        <v>12340</v>
      </c>
    </row>
    <row r="755" spans="2:3" x14ac:dyDescent="0.25">
      <c r="B755" t="s">
        <v>4777</v>
      </c>
      <c r="C755" t="s">
        <v>12341</v>
      </c>
    </row>
    <row r="756" spans="2:3" x14ac:dyDescent="0.25">
      <c r="B756" t="s">
        <v>4778</v>
      </c>
      <c r="C756" t="s">
        <v>12342</v>
      </c>
    </row>
    <row r="757" spans="2:3" x14ac:dyDescent="0.25">
      <c r="B757" t="s">
        <v>4779</v>
      </c>
      <c r="C757" t="s">
        <v>12343</v>
      </c>
    </row>
    <row r="758" spans="2:3" x14ac:dyDescent="0.25">
      <c r="B758" t="s">
        <v>4780</v>
      </c>
      <c r="C758" t="s">
        <v>12344</v>
      </c>
    </row>
    <row r="759" spans="2:3" x14ac:dyDescent="0.25">
      <c r="B759" t="s">
        <v>4781</v>
      </c>
      <c r="C759" t="s">
        <v>12345</v>
      </c>
    </row>
    <row r="760" spans="2:3" x14ac:dyDescent="0.25">
      <c r="B760" t="s">
        <v>4782</v>
      </c>
      <c r="C760" t="s">
        <v>12346</v>
      </c>
    </row>
    <row r="761" spans="2:3" x14ac:dyDescent="0.25">
      <c r="B761" t="s">
        <v>4783</v>
      </c>
      <c r="C761" t="s">
        <v>12347</v>
      </c>
    </row>
    <row r="762" spans="2:3" x14ac:dyDescent="0.25">
      <c r="B762" t="s">
        <v>9364</v>
      </c>
      <c r="C762" t="s">
        <v>16926</v>
      </c>
    </row>
    <row r="763" spans="2:3" x14ac:dyDescent="0.25">
      <c r="B763" t="s">
        <v>4785</v>
      </c>
      <c r="C763" t="s">
        <v>12349</v>
      </c>
    </row>
    <row r="764" spans="2:3" x14ac:dyDescent="0.25">
      <c r="B764" t="s">
        <v>4786</v>
      </c>
      <c r="C764" t="s">
        <v>12350</v>
      </c>
    </row>
    <row r="765" spans="2:3" x14ac:dyDescent="0.25">
      <c r="B765" t="s">
        <v>4787</v>
      </c>
      <c r="C765" t="s">
        <v>12351</v>
      </c>
    </row>
    <row r="766" spans="2:3" x14ac:dyDescent="0.25">
      <c r="B766" t="s">
        <v>4788</v>
      </c>
      <c r="C766" t="s">
        <v>12183</v>
      </c>
    </row>
    <row r="767" spans="2:3" x14ac:dyDescent="0.25">
      <c r="B767" t="s">
        <v>4789</v>
      </c>
      <c r="C767" t="s">
        <v>12352</v>
      </c>
    </row>
    <row r="768" spans="2:3" x14ac:dyDescent="0.25">
      <c r="B768" t="s">
        <v>4790</v>
      </c>
      <c r="C768" t="s">
        <v>12353</v>
      </c>
    </row>
    <row r="769" spans="2:3" x14ac:dyDescent="0.25">
      <c r="B769" t="s">
        <v>4791</v>
      </c>
      <c r="C769" t="s">
        <v>12354</v>
      </c>
    </row>
    <row r="770" spans="2:3" x14ac:dyDescent="0.25">
      <c r="B770" t="s">
        <v>4792</v>
      </c>
      <c r="C770" t="s">
        <v>12355</v>
      </c>
    </row>
    <row r="771" spans="2:3" x14ac:dyDescent="0.25">
      <c r="B771" t="s">
        <v>4793</v>
      </c>
      <c r="C771" t="s">
        <v>12356</v>
      </c>
    </row>
    <row r="772" spans="2:3" x14ac:dyDescent="0.25">
      <c r="B772" t="s">
        <v>4794</v>
      </c>
      <c r="C772" t="s">
        <v>12357</v>
      </c>
    </row>
    <row r="773" spans="2:3" x14ac:dyDescent="0.25">
      <c r="B773" t="s">
        <v>4795</v>
      </c>
      <c r="C773" t="s">
        <v>12358</v>
      </c>
    </row>
    <row r="774" spans="2:3" x14ac:dyDescent="0.25">
      <c r="B774" t="s">
        <v>4796</v>
      </c>
      <c r="C774" t="s">
        <v>12359</v>
      </c>
    </row>
    <row r="775" spans="2:3" x14ac:dyDescent="0.25">
      <c r="B775" t="s">
        <v>4797</v>
      </c>
      <c r="C775" t="s">
        <v>12360</v>
      </c>
    </row>
    <row r="776" spans="2:3" x14ac:dyDescent="0.25">
      <c r="B776" t="s">
        <v>4798</v>
      </c>
      <c r="C776" t="s">
        <v>12361</v>
      </c>
    </row>
    <row r="777" spans="2:3" x14ac:dyDescent="0.25">
      <c r="B777" t="s">
        <v>4799</v>
      </c>
      <c r="C777" t="s">
        <v>12362</v>
      </c>
    </row>
    <row r="778" spans="2:3" x14ac:dyDescent="0.25">
      <c r="B778" t="s">
        <v>7069</v>
      </c>
      <c r="C778" t="s">
        <v>14628</v>
      </c>
    </row>
    <row r="779" spans="2:3" x14ac:dyDescent="0.25">
      <c r="B779" t="s">
        <v>4801</v>
      </c>
      <c r="C779" t="s">
        <v>12364</v>
      </c>
    </row>
    <row r="780" spans="2:3" x14ac:dyDescent="0.25">
      <c r="B780" s="1" t="s">
        <v>4802</v>
      </c>
      <c r="C780" t="s">
        <v>12365</v>
      </c>
    </row>
    <row r="781" spans="2:3" x14ac:dyDescent="0.25">
      <c r="B781" s="1" t="s">
        <v>4803</v>
      </c>
      <c r="C781" t="s">
        <v>12366</v>
      </c>
    </row>
    <row r="782" spans="2:3" x14ac:dyDescent="0.25">
      <c r="B782" t="s">
        <v>4316</v>
      </c>
      <c r="C782" t="s">
        <v>11886</v>
      </c>
    </row>
    <row r="783" spans="2:3" x14ac:dyDescent="0.25">
      <c r="B783" t="s">
        <v>4805</v>
      </c>
      <c r="C783" t="s">
        <v>12368</v>
      </c>
    </row>
    <row r="784" spans="2:3" x14ac:dyDescent="0.25">
      <c r="B784" t="s">
        <v>4806</v>
      </c>
      <c r="C784" t="s">
        <v>12369</v>
      </c>
    </row>
    <row r="785" spans="2:3" x14ac:dyDescent="0.25">
      <c r="B785" t="s">
        <v>4807</v>
      </c>
      <c r="C785" t="s">
        <v>12370</v>
      </c>
    </row>
    <row r="786" spans="2:3" x14ac:dyDescent="0.25">
      <c r="B786" t="s">
        <v>4808</v>
      </c>
      <c r="C786" t="s">
        <v>12371</v>
      </c>
    </row>
    <row r="787" spans="2:3" x14ac:dyDescent="0.25">
      <c r="B787" t="s">
        <v>4809</v>
      </c>
      <c r="C787" t="s">
        <v>12372</v>
      </c>
    </row>
    <row r="788" spans="2:3" x14ac:dyDescent="0.25">
      <c r="B788" t="s">
        <v>4810</v>
      </c>
      <c r="C788" t="s">
        <v>12373</v>
      </c>
    </row>
    <row r="789" spans="2:3" x14ac:dyDescent="0.25">
      <c r="B789" t="s">
        <v>4811</v>
      </c>
      <c r="C789" t="s">
        <v>12374</v>
      </c>
    </row>
    <row r="790" spans="2:3" x14ac:dyDescent="0.25">
      <c r="B790" s="1" t="s">
        <v>4812</v>
      </c>
      <c r="C790" t="s">
        <v>12375</v>
      </c>
    </row>
    <row r="791" spans="2:3" x14ac:dyDescent="0.25">
      <c r="B791" t="s">
        <v>4813</v>
      </c>
      <c r="C791" t="s">
        <v>12376</v>
      </c>
    </row>
    <row r="792" spans="2:3" x14ac:dyDescent="0.25">
      <c r="B792" t="s">
        <v>4814</v>
      </c>
      <c r="C792" t="s">
        <v>12377</v>
      </c>
    </row>
    <row r="793" spans="2:3" x14ac:dyDescent="0.25">
      <c r="B793" t="s">
        <v>4815</v>
      </c>
      <c r="C793" t="s">
        <v>12378</v>
      </c>
    </row>
    <row r="794" spans="2:3" x14ac:dyDescent="0.25">
      <c r="B794" t="s">
        <v>4816</v>
      </c>
      <c r="C794" t="s">
        <v>12379</v>
      </c>
    </row>
    <row r="795" spans="2:3" x14ac:dyDescent="0.25">
      <c r="B795" t="s">
        <v>4817</v>
      </c>
      <c r="C795" t="s">
        <v>12380</v>
      </c>
    </row>
    <row r="796" spans="2:3" x14ac:dyDescent="0.25">
      <c r="B796" t="s">
        <v>4818</v>
      </c>
      <c r="C796" t="s">
        <v>12381</v>
      </c>
    </row>
    <row r="797" spans="2:3" x14ac:dyDescent="0.25">
      <c r="B797" s="1" t="s">
        <v>4819</v>
      </c>
      <c r="C797" t="s">
        <v>12382</v>
      </c>
    </row>
    <row r="798" spans="2:3" x14ac:dyDescent="0.25">
      <c r="B798" t="s">
        <v>4820</v>
      </c>
      <c r="C798" t="s">
        <v>12383</v>
      </c>
    </row>
    <row r="799" spans="2:3" x14ac:dyDescent="0.25">
      <c r="B799" t="s">
        <v>4821</v>
      </c>
      <c r="C799" t="s">
        <v>12384</v>
      </c>
    </row>
    <row r="800" spans="2:3" x14ac:dyDescent="0.25">
      <c r="B800" t="s">
        <v>9194</v>
      </c>
      <c r="C800" t="s">
        <v>16755</v>
      </c>
    </row>
    <row r="801" spans="2:3" x14ac:dyDescent="0.25">
      <c r="B801" t="s">
        <v>4823</v>
      </c>
      <c r="C801" t="s">
        <v>12386</v>
      </c>
    </row>
    <row r="802" spans="2:3" x14ac:dyDescent="0.25">
      <c r="B802" t="s">
        <v>4824</v>
      </c>
      <c r="C802" t="s">
        <v>12387</v>
      </c>
    </row>
    <row r="803" spans="2:3" x14ac:dyDescent="0.25">
      <c r="B803" t="s">
        <v>9723</v>
      </c>
      <c r="C803" t="s">
        <v>17285</v>
      </c>
    </row>
    <row r="804" spans="2:3" x14ac:dyDescent="0.25">
      <c r="B804" t="s">
        <v>4826</v>
      </c>
      <c r="C804" t="s">
        <v>12389</v>
      </c>
    </row>
    <row r="805" spans="2:3" x14ac:dyDescent="0.25">
      <c r="B805" t="s">
        <v>4827</v>
      </c>
      <c r="C805" t="s">
        <v>12390</v>
      </c>
    </row>
    <row r="806" spans="2:3" x14ac:dyDescent="0.25">
      <c r="B806" t="s">
        <v>4828</v>
      </c>
      <c r="C806" t="s">
        <v>12391</v>
      </c>
    </row>
    <row r="807" spans="2:3" x14ac:dyDescent="0.25">
      <c r="B807" t="s">
        <v>4829</v>
      </c>
      <c r="C807" t="s">
        <v>12392</v>
      </c>
    </row>
    <row r="808" spans="2:3" x14ac:dyDescent="0.25">
      <c r="B808" t="s">
        <v>4830</v>
      </c>
      <c r="C808" t="s">
        <v>12393</v>
      </c>
    </row>
    <row r="809" spans="2:3" x14ac:dyDescent="0.25">
      <c r="B809" t="s">
        <v>9929</v>
      </c>
      <c r="C809" t="s">
        <v>17491</v>
      </c>
    </row>
    <row r="810" spans="2:3" x14ac:dyDescent="0.25">
      <c r="B810" t="s">
        <v>4832</v>
      </c>
      <c r="C810" t="s">
        <v>12395</v>
      </c>
    </row>
    <row r="811" spans="2:3" x14ac:dyDescent="0.25">
      <c r="B811" t="s">
        <v>4833</v>
      </c>
      <c r="C811" t="s">
        <v>12396</v>
      </c>
    </row>
    <row r="812" spans="2:3" x14ac:dyDescent="0.25">
      <c r="B812" t="s">
        <v>4834</v>
      </c>
      <c r="C812" t="s">
        <v>12397</v>
      </c>
    </row>
    <row r="813" spans="2:3" x14ac:dyDescent="0.25">
      <c r="B813" t="s">
        <v>4835</v>
      </c>
      <c r="C813" t="s">
        <v>12398</v>
      </c>
    </row>
    <row r="814" spans="2:3" x14ac:dyDescent="0.25">
      <c r="B814" t="s">
        <v>4836</v>
      </c>
      <c r="C814" t="s">
        <v>12399</v>
      </c>
    </row>
    <row r="815" spans="2:3" x14ac:dyDescent="0.25">
      <c r="B815" t="s">
        <v>4837</v>
      </c>
      <c r="C815" t="s">
        <v>12400</v>
      </c>
    </row>
    <row r="816" spans="2:3" x14ac:dyDescent="0.25">
      <c r="B816" t="s">
        <v>4838</v>
      </c>
      <c r="C816" t="s">
        <v>12401</v>
      </c>
    </row>
    <row r="817" spans="2:3" x14ac:dyDescent="0.25">
      <c r="B817" t="s">
        <v>4839</v>
      </c>
      <c r="C817" t="s">
        <v>12402</v>
      </c>
    </row>
    <row r="818" spans="2:3" x14ac:dyDescent="0.25">
      <c r="B818" t="s">
        <v>4840</v>
      </c>
      <c r="C818" t="s">
        <v>12403</v>
      </c>
    </row>
    <row r="819" spans="2:3" x14ac:dyDescent="0.25">
      <c r="B819" t="s">
        <v>4841</v>
      </c>
      <c r="C819" t="s">
        <v>12404</v>
      </c>
    </row>
    <row r="820" spans="2:3" x14ac:dyDescent="0.25">
      <c r="B820" t="s">
        <v>4842</v>
      </c>
      <c r="C820" t="s">
        <v>12405</v>
      </c>
    </row>
    <row r="821" spans="2:3" x14ac:dyDescent="0.25">
      <c r="B821" t="s">
        <v>4843</v>
      </c>
      <c r="C821" t="s">
        <v>12406</v>
      </c>
    </row>
    <row r="822" spans="2:3" x14ac:dyDescent="0.25">
      <c r="B822" t="s">
        <v>4844</v>
      </c>
      <c r="C822" t="s">
        <v>12407</v>
      </c>
    </row>
    <row r="823" spans="2:3" x14ac:dyDescent="0.25">
      <c r="B823" t="s">
        <v>4845</v>
      </c>
      <c r="C823" t="s">
        <v>12408</v>
      </c>
    </row>
    <row r="824" spans="2:3" x14ac:dyDescent="0.25">
      <c r="B824" t="s">
        <v>4846</v>
      </c>
      <c r="C824" t="s">
        <v>12409</v>
      </c>
    </row>
    <row r="825" spans="2:3" x14ac:dyDescent="0.25">
      <c r="B825" t="s">
        <v>4847</v>
      </c>
      <c r="C825" t="s">
        <v>12410</v>
      </c>
    </row>
    <row r="826" spans="2:3" x14ac:dyDescent="0.25">
      <c r="B826" t="s">
        <v>4848</v>
      </c>
      <c r="C826" t="s">
        <v>12411</v>
      </c>
    </row>
    <row r="827" spans="2:3" x14ac:dyDescent="0.25">
      <c r="B827" s="1" t="s">
        <v>4849</v>
      </c>
      <c r="C827" t="s">
        <v>12412</v>
      </c>
    </row>
    <row r="828" spans="2:3" x14ac:dyDescent="0.25">
      <c r="B828" s="1" t="s">
        <v>4850</v>
      </c>
      <c r="C828" t="s">
        <v>12413</v>
      </c>
    </row>
    <row r="829" spans="2:3" x14ac:dyDescent="0.25">
      <c r="B829" s="1" t="s">
        <v>5798</v>
      </c>
      <c r="C829" t="s">
        <v>13356</v>
      </c>
    </row>
    <row r="830" spans="2:3" x14ac:dyDescent="0.25">
      <c r="B830" t="s">
        <v>4852</v>
      </c>
      <c r="C830" t="s">
        <v>12415</v>
      </c>
    </row>
    <row r="831" spans="2:3" x14ac:dyDescent="0.25">
      <c r="B831" t="s">
        <v>4853</v>
      </c>
      <c r="C831" t="s">
        <v>12416</v>
      </c>
    </row>
    <row r="832" spans="2:3" x14ac:dyDescent="0.25">
      <c r="B832" t="s">
        <v>4854</v>
      </c>
      <c r="C832" t="s">
        <v>12417</v>
      </c>
    </row>
    <row r="833" spans="2:3" x14ac:dyDescent="0.25">
      <c r="B833" t="s">
        <v>4855</v>
      </c>
      <c r="C833" t="s">
        <v>12418</v>
      </c>
    </row>
    <row r="834" spans="2:3" x14ac:dyDescent="0.25">
      <c r="B834" t="s">
        <v>4856</v>
      </c>
      <c r="C834" t="s">
        <v>12419</v>
      </c>
    </row>
    <row r="835" spans="2:3" x14ac:dyDescent="0.25">
      <c r="B835" t="s">
        <v>4857</v>
      </c>
      <c r="C835" t="s">
        <v>12420</v>
      </c>
    </row>
    <row r="836" spans="2:3" x14ac:dyDescent="0.25">
      <c r="B836" t="s">
        <v>4858</v>
      </c>
      <c r="C836" t="s">
        <v>12421</v>
      </c>
    </row>
    <row r="837" spans="2:3" x14ac:dyDescent="0.25">
      <c r="B837" t="s">
        <v>4859</v>
      </c>
      <c r="C837" t="s">
        <v>12422</v>
      </c>
    </row>
    <row r="838" spans="2:3" x14ac:dyDescent="0.25">
      <c r="B838" t="s">
        <v>4860</v>
      </c>
      <c r="C838" t="s">
        <v>12423</v>
      </c>
    </row>
    <row r="839" spans="2:3" x14ac:dyDescent="0.25">
      <c r="B839" t="s">
        <v>4861</v>
      </c>
      <c r="C839" t="s">
        <v>12424</v>
      </c>
    </row>
    <row r="840" spans="2:3" x14ac:dyDescent="0.25">
      <c r="B840" t="s">
        <v>4862</v>
      </c>
      <c r="C840" t="s">
        <v>12425</v>
      </c>
    </row>
    <row r="841" spans="2:3" x14ac:dyDescent="0.25">
      <c r="B841" s="1" t="s">
        <v>7606</v>
      </c>
      <c r="C841" t="s">
        <v>15167</v>
      </c>
    </row>
    <row r="842" spans="2:3" x14ac:dyDescent="0.25">
      <c r="B842" t="s">
        <v>4864</v>
      </c>
      <c r="C842" t="s">
        <v>12427</v>
      </c>
    </row>
    <row r="843" spans="2:3" x14ac:dyDescent="0.25">
      <c r="B843" t="s">
        <v>4865</v>
      </c>
      <c r="C843" t="s">
        <v>12428</v>
      </c>
    </row>
    <row r="844" spans="2:3" x14ac:dyDescent="0.25">
      <c r="B844" t="s">
        <v>4866</v>
      </c>
      <c r="C844" t="s">
        <v>12429</v>
      </c>
    </row>
    <row r="845" spans="2:3" x14ac:dyDescent="0.25">
      <c r="B845" t="s">
        <v>4867</v>
      </c>
      <c r="C845" t="s">
        <v>12430</v>
      </c>
    </row>
    <row r="846" spans="2:3" x14ac:dyDescent="0.25">
      <c r="B846" t="s">
        <v>4868</v>
      </c>
      <c r="C846" t="s">
        <v>12431</v>
      </c>
    </row>
    <row r="847" spans="2:3" x14ac:dyDescent="0.25">
      <c r="B847" s="1" t="s">
        <v>4869</v>
      </c>
      <c r="C847" t="s">
        <v>12432</v>
      </c>
    </row>
    <row r="848" spans="2:3" x14ac:dyDescent="0.25">
      <c r="B848" t="s">
        <v>4870</v>
      </c>
      <c r="C848" t="s">
        <v>12433</v>
      </c>
    </row>
    <row r="849" spans="2:3" x14ac:dyDescent="0.25">
      <c r="B849" t="s">
        <v>4871</v>
      </c>
      <c r="C849" t="s">
        <v>12434</v>
      </c>
    </row>
    <row r="850" spans="2:3" x14ac:dyDescent="0.25">
      <c r="B850" t="s">
        <v>4872</v>
      </c>
      <c r="C850" t="s">
        <v>12435</v>
      </c>
    </row>
    <row r="851" spans="2:3" x14ac:dyDescent="0.25">
      <c r="B851" t="s">
        <v>4873</v>
      </c>
      <c r="C851" t="s">
        <v>12436</v>
      </c>
    </row>
    <row r="852" spans="2:3" x14ac:dyDescent="0.25">
      <c r="B852" t="s">
        <v>4874</v>
      </c>
      <c r="C852" t="s">
        <v>12437</v>
      </c>
    </row>
    <row r="853" spans="2:3" x14ac:dyDescent="0.25">
      <c r="B853" t="s">
        <v>4875</v>
      </c>
      <c r="C853" t="s">
        <v>12438</v>
      </c>
    </row>
    <row r="854" spans="2:3" x14ac:dyDescent="0.25">
      <c r="B854" t="s">
        <v>4876</v>
      </c>
      <c r="C854" t="s">
        <v>12439</v>
      </c>
    </row>
    <row r="855" spans="2:3" x14ac:dyDescent="0.25">
      <c r="B855" t="s">
        <v>4877</v>
      </c>
      <c r="C855" t="s">
        <v>12440</v>
      </c>
    </row>
    <row r="856" spans="2:3" x14ac:dyDescent="0.25">
      <c r="B856" t="s">
        <v>4878</v>
      </c>
      <c r="C856" t="s">
        <v>12441</v>
      </c>
    </row>
    <row r="857" spans="2:3" x14ac:dyDescent="0.25">
      <c r="B857" t="s">
        <v>4879</v>
      </c>
      <c r="C857" t="s">
        <v>12442</v>
      </c>
    </row>
    <row r="858" spans="2:3" x14ac:dyDescent="0.25">
      <c r="B858" t="s">
        <v>4880</v>
      </c>
      <c r="C858" t="s">
        <v>12443</v>
      </c>
    </row>
    <row r="859" spans="2:3" x14ac:dyDescent="0.25">
      <c r="B859" t="s">
        <v>4881</v>
      </c>
      <c r="C859" t="s">
        <v>12444</v>
      </c>
    </row>
    <row r="860" spans="2:3" x14ac:dyDescent="0.25">
      <c r="B860" t="s">
        <v>4882</v>
      </c>
      <c r="C860" t="s">
        <v>12445</v>
      </c>
    </row>
    <row r="861" spans="2:3" x14ac:dyDescent="0.25">
      <c r="B861" t="s">
        <v>4883</v>
      </c>
      <c r="C861" t="s">
        <v>12446</v>
      </c>
    </row>
    <row r="862" spans="2:3" x14ac:dyDescent="0.25">
      <c r="B862" t="s">
        <v>4884</v>
      </c>
      <c r="C862" t="s">
        <v>12447</v>
      </c>
    </row>
    <row r="863" spans="2:3" x14ac:dyDescent="0.25">
      <c r="B863" t="s">
        <v>4885</v>
      </c>
      <c r="C863" t="s">
        <v>12448</v>
      </c>
    </row>
    <row r="864" spans="2:3" x14ac:dyDescent="0.25">
      <c r="B864" t="s">
        <v>4886</v>
      </c>
      <c r="C864" t="s">
        <v>12449</v>
      </c>
    </row>
    <row r="865" spans="2:3" x14ac:dyDescent="0.25">
      <c r="B865" t="s">
        <v>4887</v>
      </c>
      <c r="C865" t="s">
        <v>12450</v>
      </c>
    </row>
    <row r="866" spans="2:3" x14ac:dyDescent="0.25">
      <c r="B866" t="s">
        <v>4888</v>
      </c>
      <c r="C866" t="s">
        <v>12451</v>
      </c>
    </row>
    <row r="867" spans="2:3" x14ac:dyDescent="0.25">
      <c r="B867" t="s">
        <v>4889</v>
      </c>
      <c r="C867" t="s">
        <v>12452</v>
      </c>
    </row>
    <row r="868" spans="2:3" x14ac:dyDescent="0.25">
      <c r="B868" t="s">
        <v>4890</v>
      </c>
      <c r="C868" t="s">
        <v>12453</v>
      </c>
    </row>
    <row r="869" spans="2:3" x14ac:dyDescent="0.25">
      <c r="B869" t="s">
        <v>4891</v>
      </c>
      <c r="C869" t="s">
        <v>12454</v>
      </c>
    </row>
    <row r="870" spans="2:3" x14ac:dyDescent="0.25">
      <c r="B870" t="s">
        <v>4892</v>
      </c>
      <c r="C870" t="s">
        <v>12455</v>
      </c>
    </row>
    <row r="871" spans="2:3" x14ac:dyDescent="0.25">
      <c r="B871" t="s">
        <v>4893</v>
      </c>
      <c r="C871" t="s">
        <v>12456</v>
      </c>
    </row>
    <row r="872" spans="2:3" x14ac:dyDescent="0.25">
      <c r="B872" s="1" t="s">
        <v>4894</v>
      </c>
      <c r="C872" t="s">
        <v>12457</v>
      </c>
    </row>
    <row r="873" spans="2:3" x14ac:dyDescent="0.25">
      <c r="B873" t="s">
        <v>4895</v>
      </c>
      <c r="C873" t="s">
        <v>12458</v>
      </c>
    </row>
    <row r="874" spans="2:3" x14ac:dyDescent="0.25">
      <c r="B874" t="s">
        <v>4896</v>
      </c>
      <c r="C874" t="s">
        <v>12459</v>
      </c>
    </row>
    <row r="875" spans="2:3" x14ac:dyDescent="0.25">
      <c r="B875" t="s">
        <v>4897</v>
      </c>
      <c r="C875" t="s">
        <v>12460</v>
      </c>
    </row>
    <row r="876" spans="2:3" x14ac:dyDescent="0.25">
      <c r="B876" t="s">
        <v>6775</v>
      </c>
      <c r="C876" t="s">
        <v>14334</v>
      </c>
    </row>
    <row r="877" spans="2:3" x14ac:dyDescent="0.25">
      <c r="B877" t="s">
        <v>4899</v>
      </c>
      <c r="C877" t="s">
        <v>12462</v>
      </c>
    </row>
    <row r="878" spans="2:3" x14ac:dyDescent="0.25">
      <c r="B878" t="s">
        <v>4900</v>
      </c>
      <c r="C878" t="s">
        <v>12463</v>
      </c>
    </row>
    <row r="879" spans="2:3" x14ac:dyDescent="0.25">
      <c r="B879" t="s">
        <v>4901</v>
      </c>
      <c r="C879" t="s">
        <v>12464</v>
      </c>
    </row>
    <row r="880" spans="2:3" x14ac:dyDescent="0.25">
      <c r="B880" t="s">
        <v>4902</v>
      </c>
      <c r="C880" t="s">
        <v>12465</v>
      </c>
    </row>
    <row r="881" spans="2:3" x14ac:dyDescent="0.25">
      <c r="B881" t="s">
        <v>4903</v>
      </c>
      <c r="C881" t="s">
        <v>12466</v>
      </c>
    </row>
    <row r="882" spans="2:3" x14ac:dyDescent="0.25">
      <c r="B882" t="s">
        <v>4904</v>
      </c>
      <c r="C882" t="s">
        <v>12467</v>
      </c>
    </row>
    <row r="883" spans="2:3" x14ac:dyDescent="0.25">
      <c r="B883" s="1" t="s">
        <v>4905</v>
      </c>
      <c r="C883" t="s">
        <v>12468</v>
      </c>
    </row>
    <row r="884" spans="2:3" x14ac:dyDescent="0.25">
      <c r="B884" t="s">
        <v>10534</v>
      </c>
      <c r="C884" t="s">
        <v>18097</v>
      </c>
    </row>
    <row r="885" spans="2:3" x14ac:dyDescent="0.25">
      <c r="B885" t="s">
        <v>4907</v>
      </c>
      <c r="C885" t="s">
        <v>12470</v>
      </c>
    </row>
    <row r="886" spans="2:3" x14ac:dyDescent="0.25">
      <c r="B886" t="s">
        <v>4908</v>
      </c>
      <c r="C886" t="s">
        <v>12471</v>
      </c>
    </row>
    <row r="887" spans="2:3" x14ac:dyDescent="0.25">
      <c r="B887" t="s">
        <v>4909</v>
      </c>
      <c r="C887" t="s">
        <v>12472</v>
      </c>
    </row>
    <row r="888" spans="2:3" x14ac:dyDescent="0.25">
      <c r="B888" t="s">
        <v>4910</v>
      </c>
      <c r="C888" t="s">
        <v>12473</v>
      </c>
    </row>
    <row r="889" spans="2:3" x14ac:dyDescent="0.25">
      <c r="B889" t="s">
        <v>4911</v>
      </c>
      <c r="C889" t="s">
        <v>12474</v>
      </c>
    </row>
    <row r="890" spans="2:3" x14ac:dyDescent="0.25">
      <c r="B890" t="s">
        <v>4912</v>
      </c>
      <c r="C890" t="s">
        <v>12475</v>
      </c>
    </row>
    <row r="891" spans="2:3" x14ac:dyDescent="0.25">
      <c r="B891" t="s">
        <v>4913</v>
      </c>
      <c r="C891" t="s">
        <v>12476</v>
      </c>
    </row>
    <row r="892" spans="2:3" x14ac:dyDescent="0.25">
      <c r="B892" t="s">
        <v>4914</v>
      </c>
      <c r="C892" t="s">
        <v>12477</v>
      </c>
    </row>
    <row r="893" spans="2:3" x14ac:dyDescent="0.25">
      <c r="B893" t="s">
        <v>4915</v>
      </c>
      <c r="C893" t="s">
        <v>12478</v>
      </c>
    </row>
    <row r="894" spans="2:3" x14ac:dyDescent="0.25">
      <c r="B894" t="s">
        <v>4916</v>
      </c>
      <c r="C894" t="s">
        <v>12479</v>
      </c>
    </row>
    <row r="895" spans="2:3" x14ac:dyDescent="0.25">
      <c r="B895" t="s">
        <v>4917</v>
      </c>
      <c r="C895" t="s">
        <v>12480</v>
      </c>
    </row>
    <row r="896" spans="2:3" x14ac:dyDescent="0.25">
      <c r="B896" t="s">
        <v>4918</v>
      </c>
      <c r="C896" t="s">
        <v>12481</v>
      </c>
    </row>
    <row r="897" spans="2:3" x14ac:dyDescent="0.25">
      <c r="B897" t="s">
        <v>4919</v>
      </c>
      <c r="C897" t="s">
        <v>12482</v>
      </c>
    </row>
    <row r="898" spans="2:3" x14ac:dyDescent="0.25">
      <c r="B898" t="s">
        <v>4920</v>
      </c>
      <c r="C898" t="s">
        <v>12483</v>
      </c>
    </row>
    <row r="899" spans="2:3" x14ac:dyDescent="0.25">
      <c r="B899" t="s">
        <v>4921</v>
      </c>
      <c r="C899" t="s">
        <v>12484</v>
      </c>
    </row>
    <row r="900" spans="2:3" x14ac:dyDescent="0.25">
      <c r="B900" t="s">
        <v>4922</v>
      </c>
      <c r="C900" t="s">
        <v>12485</v>
      </c>
    </row>
    <row r="901" spans="2:3" x14ac:dyDescent="0.25">
      <c r="B901" t="s">
        <v>4923</v>
      </c>
      <c r="C901" t="s">
        <v>12486</v>
      </c>
    </row>
    <row r="902" spans="2:3" x14ac:dyDescent="0.25">
      <c r="B902" t="s">
        <v>4924</v>
      </c>
      <c r="C902" t="s">
        <v>12487</v>
      </c>
    </row>
    <row r="903" spans="2:3" x14ac:dyDescent="0.25">
      <c r="B903" t="s">
        <v>4925</v>
      </c>
      <c r="C903" t="s">
        <v>12488</v>
      </c>
    </row>
    <row r="904" spans="2:3" x14ac:dyDescent="0.25">
      <c r="B904" t="s">
        <v>4822</v>
      </c>
      <c r="C904" t="s">
        <v>12385</v>
      </c>
    </row>
    <row r="905" spans="2:3" x14ac:dyDescent="0.25">
      <c r="B905" t="s">
        <v>4927</v>
      </c>
      <c r="C905" t="s">
        <v>12490</v>
      </c>
    </row>
    <row r="906" spans="2:3" x14ac:dyDescent="0.25">
      <c r="B906" t="s">
        <v>4928</v>
      </c>
      <c r="C906" t="s">
        <v>12491</v>
      </c>
    </row>
    <row r="907" spans="2:3" x14ac:dyDescent="0.25">
      <c r="B907" t="s">
        <v>4929</v>
      </c>
      <c r="C907" t="s">
        <v>12492</v>
      </c>
    </row>
    <row r="908" spans="2:3" x14ac:dyDescent="0.25">
      <c r="B908" t="s">
        <v>4930</v>
      </c>
      <c r="C908" t="s">
        <v>12493</v>
      </c>
    </row>
    <row r="909" spans="2:3" x14ac:dyDescent="0.25">
      <c r="B909" t="s">
        <v>4931</v>
      </c>
      <c r="C909" t="s">
        <v>12494</v>
      </c>
    </row>
    <row r="910" spans="2:3" x14ac:dyDescent="0.25">
      <c r="B910" s="1" t="s">
        <v>4932</v>
      </c>
      <c r="C910" t="s">
        <v>12495</v>
      </c>
    </row>
    <row r="911" spans="2:3" x14ac:dyDescent="0.25">
      <c r="B911" t="s">
        <v>4933</v>
      </c>
      <c r="C911" t="s">
        <v>12496</v>
      </c>
    </row>
    <row r="912" spans="2:3" x14ac:dyDescent="0.25">
      <c r="B912" t="s">
        <v>4934</v>
      </c>
      <c r="C912" t="s">
        <v>12497</v>
      </c>
    </row>
    <row r="913" spans="2:3" x14ac:dyDescent="0.25">
      <c r="B913" s="1" t="s">
        <v>4935</v>
      </c>
      <c r="C913" t="s">
        <v>12498</v>
      </c>
    </row>
    <row r="914" spans="2:3" x14ac:dyDescent="0.25">
      <c r="B914" t="s">
        <v>4936</v>
      </c>
      <c r="C914" t="s">
        <v>12499</v>
      </c>
    </row>
    <row r="915" spans="2:3" x14ac:dyDescent="0.25">
      <c r="B915" t="s">
        <v>11492</v>
      </c>
      <c r="C915" t="s">
        <v>19047</v>
      </c>
    </row>
    <row r="916" spans="2:3" x14ac:dyDescent="0.25">
      <c r="B916" s="1" t="s">
        <v>4470</v>
      </c>
      <c r="C916" t="s">
        <v>12036</v>
      </c>
    </row>
    <row r="917" spans="2:3" x14ac:dyDescent="0.25">
      <c r="B917" t="s">
        <v>4939</v>
      </c>
      <c r="C917" t="s">
        <v>12502</v>
      </c>
    </row>
    <row r="918" spans="2:3" x14ac:dyDescent="0.25">
      <c r="B918" t="s">
        <v>4940</v>
      </c>
      <c r="C918" t="s">
        <v>12503</v>
      </c>
    </row>
    <row r="919" spans="2:3" x14ac:dyDescent="0.25">
      <c r="B919" t="s">
        <v>4941</v>
      </c>
      <c r="C919" t="s">
        <v>12504</v>
      </c>
    </row>
    <row r="920" spans="2:3" x14ac:dyDescent="0.25">
      <c r="B920" t="s">
        <v>4942</v>
      </c>
      <c r="C920" t="s">
        <v>12505</v>
      </c>
    </row>
    <row r="921" spans="2:3" x14ac:dyDescent="0.25">
      <c r="B921" t="s">
        <v>4943</v>
      </c>
      <c r="C921" t="s">
        <v>12506</v>
      </c>
    </row>
    <row r="922" spans="2:3" x14ac:dyDescent="0.25">
      <c r="B922" t="s">
        <v>4944</v>
      </c>
      <c r="C922" t="s">
        <v>12507</v>
      </c>
    </row>
    <row r="923" spans="2:3" x14ac:dyDescent="0.25">
      <c r="B923" t="s">
        <v>4945</v>
      </c>
      <c r="C923" t="s">
        <v>12508</v>
      </c>
    </row>
    <row r="924" spans="2:3" x14ac:dyDescent="0.25">
      <c r="B924" t="s">
        <v>4946</v>
      </c>
      <c r="C924" t="s">
        <v>12509</v>
      </c>
    </row>
    <row r="925" spans="2:3" x14ac:dyDescent="0.25">
      <c r="B925" t="s">
        <v>4947</v>
      </c>
      <c r="C925" t="s">
        <v>12510</v>
      </c>
    </row>
    <row r="926" spans="2:3" x14ac:dyDescent="0.25">
      <c r="B926" s="1" t="s">
        <v>4948</v>
      </c>
      <c r="C926" t="s">
        <v>12511</v>
      </c>
    </row>
    <row r="927" spans="2:3" x14ac:dyDescent="0.25">
      <c r="B927" s="1" t="s">
        <v>4949</v>
      </c>
      <c r="C927" t="s">
        <v>12512</v>
      </c>
    </row>
    <row r="928" spans="2:3" x14ac:dyDescent="0.25">
      <c r="B928" s="1" t="s">
        <v>4950</v>
      </c>
      <c r="C928" t="s">
        <v>12513</v>
      </c>
    </row>
    <row r="929" spans="2:3" x14ac:dyDescent="0.25">
      <c r="B929" s="1" t="s">
        <v>4951</v>
      </c>
      <c r="C929" t="s">
        <v>12514</v>
      </c>
    </row>
    <row r="930" spans="2:3" x14ac:dyDescent="0.25">
      <c r="B930" t="s">
        <v>4952</v>
      </c>
      <c r="C930" t="s">
        <v>12515</v>
      </c>
    </row>
    <row r="931" spans="2:3" x14ac:dyDescent="0.25">
      <c r="B931" t="s">
        <v>4953</v>
      </c>
      <c r="C931" t="s">
        <v>12516</v>
      </c>
    </row>
    <row r="932" spans="2:3" x14ac:dyDescent="0.25">
      <c r="B932" t="s">
        <v>5594</v>
      </c>
      <c r="C932" t="s">
        <v>13156</v>
      </c>
    </row>
    <row r="933" spans="2:3" x14ac:dyDescent="0.25">
      <c r="B933" t="s">
        <v>4955</v>
      </c>
      <c r="C933" t="s">
        <v>12518</v>
      </c>
    </row>
    <row r="934" spans="2:3" x14ac:dyDescent="0.25">
      <c r="B934" s="1" t="s">
        <v>4956</v>
      </c>
      <c r="C934" t="s">
        <v>12519</v>
      </c>
    </row>
    <row r="935" spans="2:3" x14ac:dyDescent="0.25">
      <c r="B935" t="s">
        <v>4957</v>
      </c>
      <c r="C935" t="s">
        <v>12520</v>
      </c>
    </row>
    <row r="936" spans="2:3" x14ac:dyDescent="0.25">
      <c r="B936" t="s">
        <v>4958</v>
      </c>
      <c r="C936" t="s">
        <v>12521</v>
      </c>
    </row>
    <row r="937" spans="2:3" x14ac:dyDescent="0.25">
      <c r="B937" s="1" t="s">
        <v>4959</v>
      </c>
      <c r="C937" t="s">
        <v>12522</v>
      </c>
    </row>
    <row r="938" spans="2:3" x14ac:dyDescent="0.25">
      <c r="B938" t="s">
        <v>4960</v>
      </c>
      <c r="C938" t="s">
        <v>12523</v>
      </c>
    </row>
    <row r="939" spans="2:3" x14ac:dyDescent="0.25">
      <c r="B939" t="s">
        <v>4961</v>
      </c>
      <c r="C939" t="s">
        <v>12524</v>
      </c>
    </row>
    <row r="940" spans="2:3" x14ac:dyDescent="0.25">
      <c r="B940" s="1" t="s">
        <v>4962</v>
      </c>
      <c r="C940" t="s">
        <v>12525</v>
      </c>
    </row>
    <row r="941" spans="2:3" x14ac:dyDescent="0.25">
      <c r="B941" s="1" t="s">
        <v>4963</v>
      </c>
      <c r="C941" t="s">
        <v>12526</v>
      </c>
    </row>
    <row r="942" spans="2:3" x14ac:dyDescent="0.25">
      <c r="B942" t="s">
        <v>4964</v>
      </c>
      <c r="C942" t="s">
        <v>12527</v>
      </c>
    </row>
    <row r="943" spans="2:3" x14ac:dyDescent="0.25">
      <c r="B943" s="1" t="s">
        <v>4965</v>
      </c>
      <c r="C943" t="s">
        <v>12528</v>
      </c>
    </row>
    <row r="944" spans="2:3" x14ac:dyDescent="0.25">
      <c r="B944" t="s">
        <v>4966</v>
      </c>
      <c r="C944" t="s">
        <v>12529</v>
      </c>
    </row>
    <row r="945" spans="2:3" x14ac:dyDescent="0.25">
      <c r="B945" t="s">
        <v>4967</v>
      </c>
      <c r="C945" t="s">
        <v>12530</v>
      </c>
    </row>
    <row r="946" spans="2:3" x14ac:dyDescent="0.25">
      <c r="B946" t="s">
        <v>4968</v>
      </c>
      <c r="C946" t="s">
        <v>12531</v>
      </c>
    </row>
    <row r="947" spans="2:3" x14ac:dyDescent="0.25">
      <c r="B947" t="s">
        <v>4969</v>
      </c>
      <c r="C947" t="s">
        <v>12532</v>
      </c>
    </row>
    <row r="948" spans="2:3" x14ac:dyDescent="0.25">
      <c r="B948" s="1" t="s">
        <v>4970</v>
      </c>
      <c r="C948" t="s">
        <v>12533</v>
      </c>
    </row>
    <row r="949" spans="2:3" x14ac:dyDescent="0.25">
      <c r="B949" t="s">
        <v>4971</v>
      </c>
      <c r="C949" t="s">
        <v>12534</v>
      </c>
    </row>
    <row r="950" spans="2:3" x14ac:dyDescent="0.25">
      <c r="B950" t="s">
        <v>4972</v>
      </c>
      <c r="C950" t="s">
        <v>12535</v>
      </c>
    </row>
    <row r="951" spans="2:3" x14ac:dyDescent="0.25">
      <c r="B951" t="s">
        <v>4973</v>
      </c>
      <c r="C951" t="s">
        <v>12536</v>
      </c>
    </row>
    <row r="952" spans="2:3" x14ac:dyDescent="0.25">
      <c r="B952" t="s">
        <v>4974</v>
      </c>
      <c r="C952" t="s">
        <v>12537</v>
      </c>
    </row>
    <row r="953" spans="2:3" x14ac:dyDescent="0.25">
      <c r="B953" t="s">
        <v>4975</v>
      </c>
      <c r="C953" t="s">
        <v>12538</v>
      </c>
    </row>
    <row r="954" spans="2:3" x14ac:dyDescent="0.25">
      <c r="B954" t="s">
        <v>4976</v>
      </c>
      <c r="C954" t="s">
        <v>12539</v>
      </c>
    </row>
    <row r="955" spans="2:3" x14ac:dyDescent="0.25">
      <c r="B955" t="s">
        <v>4977</v>
      </c>
      <c r="C955" t="s">
        <v>12540</v>
      </c>
    </row>
    <row r="956" spans="2:3" x14ac:dyDescent="0.25">
      <c r="B956" s="1" t="s">
        <v>4978</v>
      </c>
      <c r="C956" t="s">
        <v>12541</v>
      </c>
    </row>
    <row r="957" spans="2:3" x14ac:dyDescent="0.25">
      <c r="B957" t="s">
        <v>4979</v>
      </c>
      <c r="C957" t="s">
        <v>12542</v>
      </c>
    </row>
    <row r="958" spans="2:3" x14ac:dyDescent="0.25">
      <c r="B958" t="s">
        <v>4980</v>
      </c>
      <c r="C958" t="s">
        <v>12543</v>
      </c>
    </row>
    <row r="959" spans="2:3" x14ac:dyDescent="0.25">
      <c r="B959" t="s">
        <v>4981</v>
      </c>
      <c r="C959" t="s">
        <v>12544</v>
      </c>
    </row>
    <row r="960" spans="2:3" x14ac:dyDescent="0.25">
      <c r="B960" t="s">
        <v>4982</v>
      </c>
      <c r="C960" t="s">
        <v>12545</v>
      </c>
    </row>
    <row r="961" spans="2:3" x14ac:dyDescent="0.25">
      <c r="B961" t="s">
        <v>5361</v>
      </c>
      <c r="C961" t="s">
        <v>12924</v>
      </c>
    </row>
    <row r="962" spans="2:3" x14ac:dyDescent="0.25">
      <c r="B962" t="s">
        <v>11463</v>
      </c>
      <c r="C962" t="s">
        <v>19020</v>
      </c>
    </row>
    <row r="963" spans="2:3" x14ac:dyDescent="0.25">
      <c r="B963" t="s">
        <v>4985</v>
      </c>
      <c r="C963" t="s">
        <v>12548</v>
      </c>
    </row>
    <row r="964" spans="2:3" x14ac:dyDescent="0.25">
      <c r="B964" t="s">
        <v>4986</v>
      </c>
      <c r="C964" t="s">
        <v>12549</v>
      </c>
    </row>
    <row r="965" spans="2:3" x14ac:dyDescent="0.25">
      <c r="B965" t="s">
        <v>4987</v>
      </c>
      <c r="C965" t="s">
        <v>12550</v>
      </c>
    </row>
    <row r="966" spans="2:3" x14ac:dyDescent="0.25">
      <c r="B966" t="s">
        <v>4988</v>
      </c>
      <c r="C966" t="s">
        <v>12551</v>
      </c>
    </row>
    <row r="967" spans="2:3" x14ac:dyDescent="0.25">
      <c r="B967" s="1" t="s">
        <v>4989</v>
      </c>
      <c r="C967" t="s">
        <v>12552</v>
      </c>
    </row>
    <row r="968" spans="2:3" x14ac:dyDescent="0.25">
      <c r="B968" t="s">
        <v>4990</v>
      </c>
      <c r="C968" t="s">
        <v>12553</v>
      </c>
    </row>
    <row r="969" spans="2:3" x14ac:dyDescent="0.25">
      <c r="B969" t="s">
        <v>4991</v>
      </c>
      <c r="C969" t="s">
        <v>12554</v>
      </c>
    </row>
    <row r="970" spans="2:3" x14ac:dyDescent="0.25">
      <c r="B970" t="s">
        <v>4992</v>
      </c>
      <c r="C970" t="s">
        <v>12555</v>
      </c>
    </row>
    <row r="971" spans="2:3" x14ac:dyDescent="0.25">
      <c r="B971" t="s">
        <v>4993</v>
      </c>
      <c r="C971" t="s">
        <v>12556</v>
      </c>
    </row>
    <row r="972" spans="2:3" x14ac:dyDescent="0.25">
      <c r="B972" t="s">
        <v>4994</v>
      </c>
      <c r="C972" t="s">
        <v>12557</v>
      </c>
    </row>
    <row r="973" spans="2:3" x14ac:dyDescent="0.25">
      <c r="B973" t="s">
        <v>4995</v>
      </c>
      <c r="C973" t="s">
        <v>12558</v>
      </c>
    </row>
    <row r="974" spans="2:3" x14ac:dyDescent="0.25">
      <c r="B974" t="s">
        <v>4996</v>
      </c>
      <c r="C974" t="s">
        <v>12559</v>
      </c>
    </row>
    <row r="975" spans="2:3" x14ac:dyDescent="0.25">
      <c r="B975" t="s">
        <v>4997</v>
      </c>
      <c r="C975" t="s">
        <v>12560</v>
      </c>
    </row>
    <row r="976" spans="2:3" x14ac:dyDescent="0.25">
      <c r="B976" t="s">
        <v>4984</v>
      </c>
      <c r="C976" t="s">
        <v>12547</v>
      </c>
    </row>
    <row r="977" spans="2:3" x14ac:dyDescent="0.25">
      <c r="B977" t="s">
        <v>4999</v>
      </c>
      <c r="C977" t="s">
        <v>12562</v>
      </c>
    </row>
    <row r="978" spans="2:3" x14ac:dyDescent="0.25">
      <c r="B978" t="s">
        <v>5000</v>
      </c>
      <c r="C978" t="s">
        <v>12563</v>
      </c>
    </row>
    <row r="979" spans="2:3" x14ac:dyDescent="0.25">
      <c r="B979" t="s">
        <v>5001</v>
      </c>
      <c r="C979" t="s">
        <v>12564</v>
      </c>
    </row>
    <row r="980" spans="2:3" x14ac:dyDescent="0.25">
      <c r="B980" t="s">
        <v>5002</v>
      </c>
      <c r="C980" t="s">
        <v>12565</v>
      </c>
    </row>
    <row r="981" spans="2:3" x14ac:dyDescent="0.25">
      <c r="B981" t="s">
        <v>5003</v>
      </c>
      <c r="C981" t="s">
        <v>12566</v>
      </c>
    </row>
    <row r="982" spans="2:3" x14ac:dyDescent="0.25">
      <c r="B982" t="s">
        <v>5004</v>
      </c>
      <c r="C982" t="s">
        <v>12567</v>
      </c>
    </row>
    <row r="983" spans="2:3" x14ac:dyDescent="0.25">
      <c r="B983" t="s">
        <v>5005</v>
      </c>
      <c r="C983" t="s">
        <v>12568</v>
      </c>
    </row>
    <row r="984" spans="2:3" x14ac:dyDescent="0.25">
      <c r="B984" t="s">
        <v>5006</v>
      </c>
      <c r="C984" t="s">
        <v>12569</v>
      </c>
    </row>
    <row r="985" spans="2:3" x14ac:dyDescent="0.25">
      <c r="B985" t="s">
        <v>5007</v>
      </c>
      <c r="C985" t="s">
        <v>12570</v>
      </c>
    </row>
    <row r="986" spans="2:3" x14ac:dyDescent="0.25">
      <c r="B986" t="s">
        <v>5008</v>
      </c>
      <c r="C986" t="s">
        <v>12571</v>
      </c>
    </row>
    <row r="987" spans="2:3" x14ac:dyDescent="0.25">
      <c r="B987" t="s">
        <v>5009</v>
      </c>
      <c r="C987" t="s">
        <v>12572</v>
      </c>
    </row>
    <row r="988" spans="2:3" x14ac:dyDescent="0.25">
      <c r="B988" t="s">
        <v>5010</v>
      </c>
      <c r="C988" t="s">
        <v>12573</v>
      </c>
    </row>
    <row r="989" spans="2:3" x14ac:dyDescent="0.25">
      <c r="B989" t="s">
        <v>5011</v>
      </c>
      <c r="C989" t="s">
        <v>12574</v>
      </c>
    </row>
    <row r="990" spans="2:3" x14ac:dyDescent="0.25">
      <c r="B990" t="s">
        <v>5012</v>
      </c>
      <c r="C990" t="s">
        <v>12575</v>
      </c>
    </row>
    <row r="991" spans="2:3" x14ac:dyDescent="0.25">
      <c r="B991" t="s">
        <v>5013</v>
      </c>
      <c r="C991" t="s">
        <v>12576</v>
      </c>
    </row>
    <row r="992" spans="2:3" x14ac:dyDescent="0.25">
      <c r="B992" t="s">
        <v>5014</v>
      </c>
      <c r="C992" t="s">
        <v>12577</v>
      </c>
    </row>
    <row r="993" spans="2:3" x14ac:dyDescent="0.25">
      <c r="B993" t="s">
        <v>5015</v>
      </c>
      <c r="C993" t="s">
        <v>12578</v>
      </c>
    </row>
    <row r="994" spans="2:3" x14ac:dyDescent="0.25">
      <c r="B994" t="s">
        <v>5016</v>
      </c>
      <c r="C994" t="s">
        <v>12579</v>
      </c>
    </row>
    <row r="995" spans="2:3" x14ac:dyDescent="0.25">
      <c r="B995" t="s">
        <v>5017</v>
      </c>
      <c r="C995" t="s">
        <v>12580</v>
      </c>
    </row>
    <row r="996" spans="2:3" x14ac:dyDescent="0.25">
      <c r="B996" t="s">
        <v>5018</v>
      </c>
      <c r="C996" t="s">
        <v>12581</v>
      </c>
    </row>
    <row r="997" spans="2:3" x14ac:dyDescent="0.25">
      <c r="B997" t="s">
        <v>5019</v>
      </c>
      <c r="C997" t="s">
        <v>12582</v>
      </c>
    </row>
    <row r="998" spans="2:3" x14ac:dyDescent="0.25">
      <c r="B998" t="s">
        <v>5020</v>
      </c>
      <c r="C998" t="s">
        <v>12583</v>
      </c>
    </row>
    <row r="999" spans="2:3" x14ac:dyDescent="0.25">
      <c r="B999" t="s">
        <v>5021</v>
      </c>
      <c r="C999" t="s">
        <v>12584</v>
      </c>
    </row>
    <row r="1000" spans="2:3" x14ac:dyDescent="0.25">
      <c r="B1000" t="s">
        <v>5022</v>
      </c>
      <c r="C1000" t="s">
        <v>12585</v>
      </c>
    </row>
    <row r="1001" spans="2:3" x14ac:dyDescent="0.25">
      <c r="B1001" t="s">
        <v>5023</v>
      </c>
      <c r="C1001" t="s">
        <v>12586</v>
      </c>
    </row>
    <row r="1002" spans="2:3" x14ac:dyDescent="0.25">
      <c r="B1002" t="s">
        <v>5024</v>
      </c>
      <c r="C1002" t="s">
        <v>12587</v>
      </c>
    </row>
    <row r="1003" spans="2:3" x14ac:dyDescent="0.25">
      <c r="B1003" t="s">
        <v>5025</v>
      </c>
      <c r="C1003" t="s">
        <v>12588</v>
      </c>
    </row>
    <row r="1004" spans="2:3" x14ac:dyDescent="0.25">
      <c r="B1004" t="s">
        <v>5026</v>
      </c>
      <c r="C1004" t="s">
        <v>12589</v>
      </c>
    </row>
    <row r="1005" spans="2:3" x14ac:dyDescent="0.25">
      <c r="B1005" t="s">
        <v>5027</v>
      </c>
      <c r="C1005" t="s">
        <v>12590</v>
      </c>
    </row>
    <row r="1006" spans="2:3" x14ac:dyDescent="0.25">
      <c r="B1006" t="s">
        <v>5028</v>
      </c>
      <c r="C1006" t="s">
        <v>12591</v>
      </c>
    </row>
    <row r="1007" spans="2:3" x14ac:dyDescent="0.25">
      <c r="B1007" t="s">
        <v>5029</v>
      </c>
      <c r="C1007" t="s">
        <v>12592</v>
      </c>
    </row>
    <row r="1008" spans="2:3" x14ac:dyDescent="0.25">
      <c r="B1008" t="s">
        <v>5030</v>
      </c>
      <c r="C1008" t="s">
        <v>12593</v>
      </c>
    </row>
    <row r="1009" spans="2:3" x14ac:dyDescent="0.25">
      <c r="B1009" t="s">
        <v>5031</v>
      </c>
      <c r="C1009" t="s">
        <v>12594</v>
      </c>
    </row>
    <row r="1010" spans="2:3" x14ac:dyDescent="0.25">
      <c r="B1010" t="s">
        <v>5032</v>
      </c>
      <c r="C1010" t="s">
        <v>12595</v>
      </c>
    </row>
    <row r="1011" spans="2:3" x14ac:dyDescent="0.25">
      <c r="B1011" t="s">
        <v>5033</v>
      </c>
      <c r="C1011" t="s">
        <v>12596</v>
      </c>
    </row>
    <row r="1012" spans="2:3" x14ac:dyDescent="0.25">
      <c r="B1012" t="s">
        <v>5034</v>
      </c>
      <c r="C1012" t="s">
        <v>12597</v>
      </c>
    </row>
    <row r="1013" spans="2:3" x14ac:dyDescent="0.25">
      <c r="B1013" t="s">
        <v>5035</v>
      </c>
      <c r="C1013" t="s">
        <v>12598</v>
      </c>
    </row>
    <row r="1014" spans="2:3" x14ac:dyDescent="0.25">
      <c r="B1014" t="s">
        <v>5036</v>
      </c>
      <c r="C1014" t="s">
        <v>12599</v>
      </c>
    </row>
    <row r="1015" spans="2:3" x14ac:dyDescent="0.25">
      <c r="B1015" t="s">
        <v>5037</v>
      </c>
      <c r="C1015" t="s">
        <v>12600</v>
      </c>
    </row>
    <row r="1016" spans="2:3" x14ac:dyDescent="0.25">
      <c r="B1016" t="s">
        <v>5038</v>
      </c>
      <c r="C1016" t="s">
        <v>12601</v>
      </c>
    </row>
    <row r="1017" spans="2:3" x14ac:dyDescent="0.25">
      <c r="B1017" t="s">
        <v>5039</v>
      </c>
      <c r="C1017" t="s">
        <v>12602</v>
      </c>
    </row>
    <row r="1018" spans="2:3" x14ac:dyDescent="0.25">
      <c r="B1018">
        <v>10420079155</v>
      </c>
      <c r="C1018" t="s">
        <v>12603</v>
      </c>
    </row>
    <row r="1019" spans="2:3" x14ac:dyDescent="0.25">
      <c r="B1019" t="s">
        <v>5040</v>
      </c>
      <c r="C1019" t="s">
        <v>12604</v>
      </c>
    </row>
    <row r="1020" spans="2:3" x14ac:dyDescent="0.25">
      <c r="B1020" t="s">
        <v>5041</v>
      </c>
      <c r="C1020" t="s">
        <v>12605</v>
      </c>
    </row>
    <row r="1021" spans="2:3" x14ac:dyDescent="0.25">
      <c r="B1021" t="s">
        <v>5042</v>
      </c>
      <c r="C1021" t="s">
        <v>12606</v>
      </c>
    </row>
    <row r="1022" spans="2:3" x14ac:dyDescent="0.25">
      <c r="B1022" t="s">
        <v>5043</v>
      </c>
      <c r="C1022" t="s">
        <v>12607</v>
      </c>
    </row>
    <row r="1023" spans="2:3" x14ac:dyDescent="0.25">
      <c r="B1023" t="s">
        <v>5044</v>
      </c>
      <c r="C1023" t="s">
        <v>12608</v>
      </c>
    </row>
    <row r="1024" spans="2:3" x14ac:dyDescent="0.25">
      <c r="B1024" t="s">
        <v>5045</v>
      </c>
      <c r="C1024" t="s">
        <v>12609</v>
      </c>
    </row>
    <row r="1025" spans="2:3" x14ac:dyDescent="0.25">
      <c r="B1025" t="s">
        <v>5046</v>
      </c>
      <c r="C1025" t="s">
        <v>12610</v>
      </c>
    </row>
    <row r="1026" spans="2:3" x14ac:dyDescent="0.25">
      <c r="B1026" t="s">
        <v>5047</v>
      </c>
      <c r="C1026" t="s">
        <v>12611</v>
      </c>
    </row>
    <row r="1027" spans="2:3" x14ac:dyDescent="0.25">
      <c r="B1027" t="s">
        <v>5048</v>
      </c>
      <c r="C1027" t="s">
        <v>12612</v>
      </c>
    </row>
    <row r="1028" spans="2:3" x14ac:dyDescent="0.25">
      <c r="B1028" t="s">
        <v>5049</v>
      </c>
      <c r="C1028" t="s">
        <v>12613</v>
      </c>
    </row>
    <row r="1029" spans="2:3" x14ac:dyDescent="0.25">
      <c r="B1029" t="s">
        <v>5050</v>
      </c>
      <c r="C1029" t="s">
        <v>12614</v>
      </c>
    </row>
    <row r="1030" spans="2:3" x14ac:dyDescent="0.25">
      <c r="B1030" t="s">
        <v>5051</v>
      </c>
      <c r="C1030" t="s">
        <v>12615</v>
      </c>
    </row>
    <row r="1031" spans="2:3" x14ac:dyDescent="0.25">
      <c r="B1031" t="s">
        <v>5052</v>
      </c>
      <c r="C1031" t="s">
        <v>12616</v>
      </c>
    </row>
    <row r="1032" spans="2:3" x14ac:dyDescent="0.25">
      <c r="B1032" t="s">
        <v>5053</v>
      </c>
      <c r="C1032" t="s">
        <v>12617</v>
      </c>
    </row>
    <row r="1033" spans="2:3" x14ac:dyDescent="0.25">
      <c r="B1033" t="s">
        <v>5054</v>
      </c>
      <c r="C1033" t="s">
        <v>12618</v>
      </c>
    </row>
    <row r="1034" spans="2:3" x14ac:dyDescent="0.25">
      <c r="B1034" t="s">
        <v>5055</v>
      </c>
      <c r="C1034" t="s">
        <v>12619</v>
      </c>
    </row>
    <row r="1035" spans="2:3" x14ac:dyDescent="0.25">
      <c r="B1035" t="s">
        <v>5056</v>
      </c>
      <c r="C1035" t="s">
        <v>12620</v>
      </c>
    </row>
    <row r="1036" spans="2:3" x14ac:dyDescent="0.25">
      <c r="B1036" t="s">
        <v>5057</v>
      </c>
      <c r="C1036" t="s">
        <v>12621</v>
      </c>
    </row>
    <row r="1037" spans="2:3" x14ac:dyDescent="0.25">
      <c r="B1037" t="s">
        <v>8620</v>
      </c>
      <c r="C1037" t="s">
        <v>16180</v>
      </c>
    </row>
    <row r="1038" spans="2:3" x14ac:dyDescent="0.25">
      <c r="B1038" t="s">
        <v>5059</v>
      </c>
      <c r="C1038" t="s">
        <v>12623</v>
      </c>
    </row>
    <row r="1039" spans="2:3" x14ac:dyDescent="0.25">
      <c r="B1039" t="s">
        <v>5060</v>
      </c>
      <c r="C1039" t="s">
        <v>12624</v>
      </c>
    </row>
    <row r="1040" spans="2:3" x14ac:dyDescent="0.25">
      <c r="B1040" t="s">
        <v>5061</v>
      </c>
      <c r="C1040" t="s">
        <v>12625</v>
      </c>
    </row>
    <row r="1041" spans="2:3" x14ac:dyDescent="0.25">
      <c r="B1041" t="s">
        <v>5062</v>
      </c>
      <c r="C1041" t="s">
        <v>12626</v>
      </c>
    </row>
    <row r="1042" spans="2:3" x14ac:dyDescent="0.25">
      <c r="B1042" t="s">
        <v>10910</v>
      </c>
      <c r="C1042" t="s">
        <v>18475</v>
      </c>
    </row>
    <row r="1043" spans="2:3" x14ac:dyDescent="0.25">
      <c r="B1043" t="s">
        <v>5064</v>
      </c>
      <c r="C1043" t="s">
        <v>12628</v>
      </c>
    </row>
    <row r="1044" spans="2:3" x14ac:dyDescent="0.25">
      <c r="B1044" t="s">
        <v>5065</v>
      </c>
      <c r="C1044" t="s">
        <v>12629</v>
      </c>
    </row>
    <row r="1045" spans="2:3" x14ac:dyDescent="0.25">
      <c r="B1045" t="s">
        <v>5066</v>
      </c>
      <c r="C1045" t="s">
        <v>12630</v>
      </c>
    </row>
    <row r="1046" spans="2:3" x14ac:dyDescent="0.25">
      <c r="B1046" t="s">
        <v>5067</v>
      </c>
      <c r="C1046" t="s">
        <v>12631</v>
      </c>
    </row>
    <row r="1047" spans="2:3" x14ac:dyDescent="0.25">
      <c r="B1047" t="s">
        <v>5068</v>
      </c>
      <c r="C1047" t="s">
        <v>12632</v>
      </c>
    </row>
    <row r="1048" spans="2:3" x14ac:dyDescent="0.25">
      <c r="B1048" t="s">
        <v>5069</v>
      </c>
      <c r="C1048" t="s">
        <v>12633</v>
      </c>
    </row>
    <row r="1049" spans="2:3" x14ac:dyDescent="0.25">
      <c r="B1049" t="s">
        <v>5070</v>
      </c>
      <c r="C1049" t="s">
        <v>12634</v>
      </c>
    </row>
    <row r="1050" spans="2:3" x14ac:dyDescent="0.25">
      <c r="B1050" t="s">
        <v>5071</v>
      </c>
      <c r="C1050" t="s">
        <v>12635</v>
      </c>
    </row>
    <row r="1051" spans="2:3" x14ac:dyDescent="0.25">
      <c r="B1051" t="s">
        <v>5072</v>
      </c>
      <c r="C1051" t="s">
        <v>12636</v>
      </c>
    </row>
    <row r="1052" spans="2:3" x14ac:dyDescent="0.25">
      <c r="B1052" t="s">
        <v>5073</v>
      </c>
      <c r="C1052" t="s">
        <v>12637</v>
      </c>
    </row>
    <row r="1053" spans="2:3" x14ac:dyDescent="0.25">
      <c r="B1053" t="s">
        <v>5074</v>
      </c>
      <c r="C1053" t="s">
        <v>12638</v>
      </c>
    </row>
    <row r="1054" spans="2:3" x14ac:dyDescent="0.25">
      <c r="B1054" t="s">
        <v>5075</v>
      </c>
      <c r="C1054" t="s">
        <v>12639</v>
      </c>
    </row>
    <row r="1055" spans="2:3" x14ac:dyDescent="0.25">
      <c r="B1055" t="s">
        <v>5076</v>
      </c>
      <c r="C1055" t="s">
        <v>12640</v>
      </c>
    </row>
    <row r="1056" spans="2:3" x14ac:dyDescent="0.25">
      <c r="B1056" t="s">
        <v>5077</v>
      </c>
      <c r="C1056" t="s">
        <v>12641</v>
      </c>
    </row>
    <row r="1057" spans="2:3" x14ac:dyDescent="0.25">
      <c r="B1057" t="s">
        <v>5078</v>
      </c>
      <c r="C1057" t="s">
        <v>12642</v>
      </c>
    </row>
    <row r="1058" spans="2:3" x14ac:dyDescent="0.25">
      <c r="B1058" t="s">
        <v>5079</v>
      </c>
      <c r="C1058" t="s">
        <v>12643</v>
      </c>
    </row>
    <row r="1059" spans="2:3" x14ac:dyDescent="0.25">
      <c r="B1059" t="s">
        <v>5080</v>
      </c>
      <c r="C1059" t="s">
        <v>12644</v>
      </c>
    </row>
    <row r="1060" spans="2:3" x14ac:dyDescent="0.25">
      <c r="B1060" t="s">
        <v>5081</v>
      </c>
      <c r="C1060" t="s">
        <v>12645</v>
      </c>
    </row>
    <row r="1061" spans="2:3" x14ac:dyDescent="0.25">
      <c r="B1061" t="s">
        <v>5082</v>
      </c>
      <c r="C1061" t="s">
        <v>12646</v>
      </c>
    </row>
    <row r="1062" spans="2:3" x14ac:dyDescent="0.25">
      <c r="B1062" t="s">
        <v>5083</v>
      </c>
      <c r="C1062" t="s">
        <v>12647</v>
      </c>
    </row>
    <row r="1063" spans="2:3" x14ac:dyDescent="0.25">
      <c r="B1063" t="s">
        <v>5084</v>
      </c>
      <c r="C1063" t="s">
        <v>12648</v>
      </c>
    </row>
    <row r="1064" spans="2:3" x14ac:dyDescent="0.25">
      <c r="B1064" t="s">
        <v>5085</v>
      </c>
      <c r="C1064" t="s">
        <v>12649</v>
      </c>
    </row>
    <row r="1065" spans="2:3" x14ac:dyDescent="0.25">
      <c r="B1065" t="s">
        <v>5086</v>
      </c>
      <c r="C1065" t="s">
        <v>12650</v>
      </c>
    </row>
    <row r="1066" spans="2:3" x14ac:dyDescent="0.25">
      <c r="B1066" t="s">
        <v>5087</v>
      </c>
      <c r="C1066" t="s">
        <v>12651</v>
      </c>
    </row>
    <row r="1067" spans="2:3" x14ac:dyDescent="0.25">
      <c r="B1067" t="s">
        <v>5088</v>
      </c>
      <c r="C1067" t="s">
        <v>12652</v>
      </c>
    </row>
    <row r="1068" spans="2:3" x14ac:dyDescent="0.25">
      <c r="B1068" t="s">
        <v>5089</v>
      </c>
      <c r="C1068" t="s">
        <v>12653</v>
      </c>
    </row>
    <row r="1069" spans="2:3" x14ac:dyDescent="0.25">
      <c r="B1069" s="1" t="s">
        <v>5090</v>
      </c>
      <c r="C1069" t="s">
        <v>12654</v>
      </c>
    </row>
    <row r="1070" spans="2:3" x14ac:dyDescent="0.25">
      <c r="B1070" t="s">
        <v>5091</v>
      </c>
      <c r="C1070" t="s">
        <v>12655</v>
      </c>
    </row>
    <row r="1071" spans="2:3" x14ac:dyDescent="0.25">
      <c r="B1071" t="s">
        <v>5092</v>
      </c>
      <c r="C1071" t="s">
        <v>12656</v>
      </c>
    </row>
    <row r="1072" spans="2:3" x14ac:dyDescent="0.25">
      <c r="B1072" t="s">
        <v>5093</v>
      </c>
      <c r="C1072" t="s">
        <v>12657</v>
      </c>
    </row>
    <row r="1073" spans="2:3" x14ac:dyDescent="0.25">
      <c r="B1073" t="s">
        <v>5094</v>
      </c>
      <c r="C1073" t="s">
        <v>12658</v>
      </c>
    </row>
    <row r="1074" spans="2:3" x14ac:dyDescent="0.25">
      <c r="B1074" t="s">
        <v>5095</v>
      </c>
      <c r="C1074" t="s">
        <v>12659</v>
      </c>
    </row>
    <row r="1075" spans="2:3" x14ac:dyDescent="0.25">
      <c r="B1075" s="1" t="s">
        <v>5096</v>
      </c>
      <c r="C1075" t="s">
        <v>12660</v>
      </c>
    </row>
    <row r="1076" spans="2:3" x14ac:dyDescent="0.25">
      <c r="B1076" t="s">
        <v>5097</v>
      </c>
      <c r="C1076" t="s">
        <v>12661</v>
      </c>
    </row>
    <row r="1077" spans="2:3" x14ac:dyDescent="0.25">
      <c r="B1077" t="s">
        <v>5098</v>
      </c>
      <c r="C1077" t="s">
        <v>12662</v>
      </c>
    </row>
    <row r="1078" spans="2:3" x14ac:dyDescent="0.25">
      <c r="B1078" t="s">
        <v>5099</v>
      </c>
      <c r="C1078" t="s">
        <v>12663</v>
      </c>
    </row>
    <row r="1079" spans="2:3" x14ac:dyDescent="0.25">
      <c r="B1079" t="s">
        <v>5100</v>
      </c>
      <c r="C1079" t="s">
        <v>12664</v>
      </c>
    </row>
    <row r="1080" spans="2:3" x14ac:dyDescent="0.25">
      <c r="B1080" t="s">
        <v>5101</v>
      </c>
      <c r="C1080" t="s">
        <v>12665</v>
      </c>
    </row>
    <row r="1081" spans="2:3" x14ac:dyDescent="0.25">
      <c r="B1081" t="s">
        <v>5102</v>
      </c>
      <c r="C1081" t="s">
        <v>12666</v>
      </c>
    </row>
    <row r="1082" spans="2:3" x14ac:dyDescent="0.25">
      <c r="B1082" t="s">
        <v>5103</v>
      </c>
      <c r="C1082" t="s">
        <v>12667</v>
      </c>
    </row>
    <row r="1083" spans="2:3" x14ac:dyDescent="0.25">
      <c r="B1083" t="s">
        <v>5104</v>
      </c>
      <c r="C1083" t="s">
        <v>12668</v>
      </c>
    </row>
    <row r="1084" spans="2:3" x14ac:dyDescent="0.25">
      <c r="B1084" t="s">
        <v>5105</v>
      </c>
      <c r="C1084" t="s">
        <v>12669</v>
      </c>
    </row>
    <row r="1085" spans="2:3" x14ac:dyDescent="0.25">
      <c r="B1085" t="s">
        <v>5106</v>
      </c>
      <c r="C1085" t="s">
        <v>12670</v>
      </c>
    </row>
    <row r="1086" spans="2:3" x14ac:dyDescent="0.25">
      <c r="B1086" t="s">
        <v>4253</v>
      </c>
      <c r="C1086" t="s">
        <v>11823</v>
      </c>
    </row>
    <row r="1087" spans="2:3" x14ac:dyDescent="0.25">
      <c r="B1087" s="1" t="s">
        <v>5108</v>
      </c>
      <c r="C1087" t="s">
        <v>12672</v>
      </c>
    </row>
    <row r="1088" spans="2:3" x14ac:dyDescent="0.25">
      <c r="B1088" t="s">
        <v>5109</v>
      </c>
      <c r="C1088" t="s">
        <v>12673</v>
      </c>
    </row>
    <row r="1089" spans="2:3" x14ac:dyDescent="0.25">
      <c r="B1089" t="s">
        <v>5110</v>
      </c>
      <c r="C1089" t="s">
        <v>12674</v>
      </c>
    </row>
    <row r="1090" spans="2:3" x14ac:dyDescent="0.25">
      <c r="B1090" t="s">
        <v>5111</v>
      </c>
      <c r="C1090" t="s">
        <v>12675</v>
      </c>
    </row>
    <row r="1091" spans="2:3" x14ac:dyDescent="0.25">
      <c r="B1091" t="s">
        <v>5112</v>
      </c>
      <c r="C1091" t="s">
        <v>12676</v>
      </c>
    </row>
    <row r="1092" spans="2:3" x14ac:dyDescent="0.25">
      <c r="B1092" t="s">
        <v>5113</v>
      </c>
      <c r="C1092" t="s">
        <v>12677</v>
      </c>
    </row>
    <row r="1093" spans="2:3" x14ac:dyDescent="0.25">
      <c r="B1093" t="s">
        <v>5114</v>
      </c>
      <c r="C1093" t="s">
        <v>12678</v>
      </c>
    </row>
    <row r="1094" spans="2:3" x14ac:dyDescent="0.25">
      <c r="B1094" t="s">
        <v>5115</v>
      </c>
      <c r="C1094" t="s">
        <v>12679</v>
      </c>
    </row>
    <row r="1095" spans="2:3" x14ac:dyDescent="0.25">
      <c r="B1095" t="s">
        <v>5116</v>
      </c>
      <c r="C1095" t="s">
        <v>12680</v>
      </c>
    </row>
    <row r="1096" spans="2:3" x14ac:dyDescent="0.25">
      <c r="B1096" t="s">
        <v>5117</v>
      </c>
      <c r="C1096" t="s">
        <v>12681</v>
      </c>
    </row>
    <row r="1097" spans="2:3" x14ac:dyDescent="0.25">
      <c r="B1097" t="s">
        <v>5118</v>
      </c>
      <c r="C1097" t="s">
        <v>12682</v>
      </c>
    </row>
    <row r="1098" spans="2:3" x14ac:dyDescent="0.25">
      <c r="B1098" t="s">
        <v>5119</v>
      </c>
      <c r="C1098" t="s">
        <v>12683</v>
      </c>
    </row>
    <row r="1099" spans="2:3" x14ac:dyDescent="0.25">
      <c r="B1099" t="s">
        <v>5120</v>
      </c>
      <c r="C1099" t="s">
        <v>12684</v>
      </c>
    </row>
    <row r="1100" spans="2:3" x14ac:dyDescent="0.25">
      <c r="B1100" t="s">
        <v>5121</v>
      </c>
      <c r="C1100" t="s">
        <v>12685</v>
      </c>
    </row>
    <row r="1101" spans="2:3" x14ac:dyDescent="0.25">
      <c r="B1101" t="s">
        <v>5122</v>
      </c>
      <c r="C1101" t="s">
        <v>12686</v>
      </c>
    </row>
    <row r="1102" spans="2:3" x14ac:dyDescent="0.25">
      <c r="B1102" s="1" t="s">
        <v>5123</v>
      </c>
      <c r="C1102" t="s">
        <v>12687</v>
      </c>
    </row>
    <row r="1103" spans="2:3" x14ac:dyDescent="0.25">
      <c r="B1103" t="s">
        <v>5124</v>
      </c>
      <c r="C1103" t="s">
        <v>12688</v>
      </c>
    </row>
    <row r="1104" spans="2:3" x14ac:dyDescent="0.25">
      <c r="B1104" t="s">
        <v>5125</v>
      </c>
      <c r="C1104" t="s">
        <v>12689</v>
      </c>
    </row>
    <row r="1105" spans="2:3" x14ac:dyDescent="0.25">
      <c r="B1105" t="s">
        <v>5126</v>
      </c>
      <c r="C1105" t="s">
        <v>12690</v>
      </c>
    </row>
    <row r="1106" spans="2:3" x14ac:dyDescent="0.25">
      <c r="B1106" t="s">
        <v>5127</v>
      </c>
      <c r="C1106" t="s">
        <v>12691</v>
      </c>
    </row>
    <row r="1107" spans="2:3" x14ac:dyDescent="0.25">
      <c r="B1107" t="s">
        <v>5128</v>
      </c>
      <c r="C1107" t="s">
        <v>12692</v>
      </c>
    </row>
    <row r="1108" spans="2:3" x14ac:dyDescent="0.25">
      <c r="B1108" t="s">
        <v>5129</v>
      </c>
      <c r="C1108" t="s">
        <v>12693</v>
      </c>
    </row>
    <row r="1109" spans="2:3" x14ac:dyDescent="0.25">
      <c r="B1109" t="s">
        <v>5130</v>
      </c>
      <c r="C1109" t="s">
        <v>12694</v>
      </c>
    </row>
    <row r="1110" spans="2:3" x14ac:dyDescent="0.25">
      <c r="B1110" t="s">
        <v>5131</v>
      </c>
      <c r="C1110" t="s">
        <v>12695</v>
      </c>
    </row>
    <row r="1111" spans="2:3" x14ac:dyDescent="0.25">
      <c r="B1111" t="s">
        <v>5132</v>
      </c>
      <c r="C1111" t="s">
        <v>12696</v>
      </c>
    </row>
    <row r="1112" spans="2:3" x14ac:dyDescent="0.25">
      <c r="B1112" t="s">
        <v>4077</v>
      </c>
      <c r="C1112" t="s">
        <v>11649</v>
      </c>
    </row>
    <row r="1113" spans="2:3" x14ac:dyDescent="0.25">
      <c r="B1113" t="s">
        <v>5134</v>
      </c>
      <c r="C1113" t="s">
        <v>12698</v>
      </c>
    </row>
    <row r="1114" spans="2:3" x14ac:dyDescent="0.25">
      <c r="B1114" t="s">
        <v>5135</v>
      </c>
      <c r="C1114" t="s">
        <v>12699</v>
      </c>
    </row>
    <row r="1115" spans="2:3" x14ac:dyDescent="0.25">
      <c r="B1115" t="s">
        <v>5136</v>
      </c>
      <c r="C1115" t="s">
        <v>12700</v>
      </c>
    </row>
    <row r="1116" spans="2:3" x14ac:dyDescent="0.25">
      <c r="B1116" t="s">
        <v>5137</v>
      </c>
      <c r="C1116" t="s">
        <v>12701</v>
      </c>
    </row>
    <row r="1117" spans="2:3" x14ac:dyDescent="0.25">
      <c r="B1117" t="s">
        <v>5138</v>
      </c>
      <c r="C1117" t="s">
        <v>12702</v>
      </c>
    </row>
    <row r="1118" spans="2:3" x14ac:dyDescent="0.25">
      <c r="B1118" t="s">
        <v>5139</v>
      </c>
      <c r="C1118" t="s">
        <v>12703</v>
      </c>
    </row>
    <row r="1119" spans="2:3" x14ac:dyDescent="0.25">
      <c r="B1119" t="s">
        <v>5140</v>
      </c>
      <c r="C1119" t="s">
        <v>12704</v>
      </c>
    </row>
    <row r="1120" spans="2:3" x14ac:dyDescent="0.25">
      <c r="B1120" t="s">
        <v>5141</v>
      </c>
      <c r="C1120" t="s">
        <v>12705</v>
      </c>
    </row>
    <row r="1121" spans="2:3" x14ac:dyDescent="0.25">
      <c r="B1121" t="s">
        <v>5142</v>
      </c>
      <c r="C1121" t="s">
        <v>12706</v>
      </c>
    </row>
    <row r="1122" spans="2:3" x14ac:dyDescent="0.25">
      <c r="B1122" t="s">
        <v>5143</v>
      </c>
      <c r="C1122" t="s">
        <v>12707</v>
      </c>
    </row>
    <row r="1123" spans="2:3" x14ac:dyDescent="0.25">
      <c r="B1123" t="s">
        <v>5144</v>
      </c>
      <c r="C1123" t="s">
        <v>12708</v>
      </c>
    </row>
    <row r="1124" spans="2:3" x14ac:dyDescent="0.25">
      <c r="B1124" t="s">
        <v>5145</v>
      </c>
      <c r="C1124" t="s">
        <v>12709</v>
      </c>
    </row>
    <row r="1125" spans="2:3" x14ac:dyDescent="0.25">
      <c r="B1125" t="s">
        <v>5146</v>
      </c>
      <c r="C1125" t="s">
        <v>12710</v>
      </c>
    </row>
    <row r="1126" spans="2:3" x14ac:dyDescent="0.25">
      <c r="B1126" t="s">
        <v>5147</v>
      </c>
      <c r="C1126" t="s">
        <v>12711</v>
      </c>
    </row>
    <row r="1127" spans="2:3" x14ac:dyDescent="0.25">
      <c r="B1127" t="s">
        <v>5148</v>
      </c>
      <c r="C1127" t="s">
        <v>12712</v>
      </c>
    </row>
    <row r="1128" spans="2:3" x14ac:dyDescent="0.25">
      <c r="B1128" t="s">
        <v>5436</v>
      </c>
      <c r="C1128" t="s">
        <v>12998</v>
      </c>
    </row>
    <row r="1129" spans="2:3" x14ac:dyDescent="0.25">
      <c r="B1129" s="1" t="s">
        <v>5150</v>
      </c>
      <c r="C1129" t="s">
        <v>12714</v>
      </c>
    </row>
    <row r="1130" spans="2:3" x14ac:dyDescent="0.25">
      <c r="B1130" t="s">
        <v>5151</v>
      </c>
      <c r="C1130" t="s">
        <v>12715</v>
      </c>
    </row>
    <row r="1131" spans="2:3" x14ac:dyDescent="0.25">
      <c r="B1131" t="s">
        <v>5152</v>
      </c>
      <c r="C1131" t="s">
        <v>12716</v>
      </c>
    </row>
    <row r="1132" spans="2:3" x14ac:dyDescent="0.25">
      <c r="B1132" t="s">
        <v>5153</v>
      </c>
      <c r="C1132" t="s">
        <v>12717</v>
      </c>
    </row>
    <row r="1133" spans="2:3" x14ac:dyDescent="0.25">
      <c r="B1133" t="s">
        <v>5154</v>
      </c>
      <c r="C1133" t="s">
        <v>12718</v>
      </c>
    </row>
    <row r="1134" spans="2:3" x14ac:dyDescent="0.25">
      <c r="B1134" t="s">
        <v>5155</v>
      </c>
      <c r="C1134" t="s">
        <v>12719</v>
      </c>
    </row>
    <row r="1135" spans="2:3" x14ac:dyDescent="0.25">
      <c r="B1135" t="s">
        <v>5156</v>
      </c>
      <c r="C1135" t="s">
        <v>12720</v>
      </c>
    </row>
    <row r="1136" spans="2:3" x14ac:dyDescent="0.25">
      <c r="B1136" t="s">
        <v>5157</v>
      </c>
      <c r="C1136" t="s">
        <v>12720</v>
      </c>
    </row>
    <row r="1137" spans="2:3" x14ac:dyDescent="0.25">
      <c r="B1137" t="s">
        <v>5158</v>
      </c>
      <c r="C1137" t="s">
        <v>12721</v>
      </c>
    </row>
    <row r="1138" spans="2:3" x14ac:dyDescent="0.25">
      <c r="B1138" t="s">
        <v>5159</v>
      </c>
      <c r="C1138" t="s">
        <v>12722</v>
      </c>
    </row>
    <row r="1139" spans="2:3" x14ac:dyDescent="0.25">
      <c r="B1139" t="s">
        <v>11512</v>
      </c>
      <c r="C1139" t="s">
        <v>19065</v>
      </c>
    </row>
    <row r="1140" spans="2:3" x14ac:dyDescent="0.25">
      <c r="B1140" t="s">
        <v>5161</v>
      </c>
      <c r="C1140" t="s">
        <v>12724</v>
      </c>
    </row>
    <row r="1141" spans="2:3" x14ac:dyDescent="0.25">
      <c r="B1141" t="s">
        <v>5162</v>
      </c>
      <c r="C1141" t="s">
        <v>12725</v>
      </c>
    </row>
    <row r="1142" spans="2:3" x14ac:dyDescent="0.25">
      <c r="B1142" t="s">
        <v>5163</v>
      </c>
      <c r="C1142" t="s">
        <v>12726</v>
      </c>
    </row>
    <row r="1143" spans="2:3" x14ac:dyDescent="0.25">
      <c r="B1143" t="s">
        <v>5164</v>
      </c>
      <c r="C1143" t="s">
        <v>12727</v>
      </c>
    </row>
    <row r="1144" spans="2:3" x14ac:dyDescent="0.25">
      <c r="B1144" t="s">
        <v>5165</v>
      </c>
      <c r="C1144" t="s">
        <v>12728</v>
      </c>
    </row>
    <row r="1145" spans="2:3" x14ac:dyDescent="0.25">
      <c r="B1145" t="s">
        <v>5166</v>
      </c>
      <c r="C1145" t="s">
        <v>12729</v>
      </c>
    </row>
    <row r="1146" spans="2:3" x14ac:dyDescent="0.25">
      <c r="B1146" t="s">
        <v>5167</v>
      </c>
      <c r="C1146" t="s">
        <v>12730</v>
      </c>
    </row>
    <row r="1147" spans="2:3" x14ac:dyDescent="0.25">
      <c r="B1147" t="s">
        <v>5168</v>
      </c>
      <c r="C1147" t="s">
        <v>12731</v>
      </c>
    </row>
    <row r="1148" spans="2:3" x14ac:dyDescent="0.25">
      <c r="B1148" t="s">
        <v>5169</v>
      </c>
      <c r="C1148" t="s">
        <v>12732</v>
      </c>
    </row>
    <row r="1149" spans="2:3" x14ac:dyDescent="0.25">
      <c r="B1149" t="s">
        <v>5170</v>
      </c>
      <c r="C1149" t="s">
        <v>12733</v>
      </c>
    </row>
    <row r="1150" spans="2:3" x14ac:dyDescent="0.25">
      <c r="B1150" t="s">
        <v>5171</v>
      </c>
      <c r="C1150" t="s">
        <v>12734</v>
      </c>
    </row>
    <row r="1151" spans="2:3" x14ac:dyDescent="0.25">
      <c r="B1151" t="s">
        <v>5172</v>
      </c>
      <c r="C1151" t="s">
        <v>12735</v>
      </c>
    </row>
    <row r="1152" spans="2:3" x14ac:dyDescent="0.25">
      <c r="B1152" t="s">
        <v>5173</v>
      </c>
      <c r="C1152" t="s">
        <v>12736</v>
      </c>
    </row>
    <row r="1153" spans="2:3" x14ac:dyDescent="0.25">
      <c r="B1153" s="1" t="s">
        <v>5174</v>
      </c>
      <c r="C1153" t="s">
        <v>12737</v>
      </c>
    </row>
    <row r="1154" spans="2:3" x14ac:dyDescent="0.25">
      <c r="B1154" t="s">
        <v>5175</v>
      </c>
      <c r="C1154" t="s">
        <v>12738</v>
      </c>
    </row>
    <row r="1155" spans="2:3" x14ac:dyDescent="0.25">
      <c r="B1155" t="s">
        <v>5176</v>
      </c>
      <c r="C1155" t="s">
        <v>12739</v>
      </c>
    </row>
    <row r="1156" spans="2:3" x14ac:dyDescent="0.25">
      <c r="B1156" t="s">
        <v>5177</v>
      </c>
      <c r="C1156" t="s">
        <v>12740</v>
      </c>
    </row>
    <row r="1157" spans="2:3" x14ac:dyDescent="0.25">
      <c r="B1157" t="s">
        <v>5178</v>
      </c>
      <c r="C1157" t="s">
        <v>12741</v>
      </c>
    </row>
    <row r="1158" spans="2:3" x14ac:dyDescent="0.25">
      <c r="B1158" t="s">
        <v>5179</v>
      </c>
      <c r="C1158" t="s">
        <v>12742</v>
      </c>
    </row>
    <row r="1159" spans="2:3" x14ac:dyDescent="0.25">
      <c r="B1159" s="1" t="s">
        <v>5180</v>
      </c>
      <c r="C1159" t="s">
        <v>12743</v>
      </c>
    </row>
    <row r="1160" spans="2:3" x14ac:dyDescent="0.25">
      <c r="B1160" t="s">
        <v>5181</v>
      </c>
      <c r="C1160" t="s">
        <v>12744</v>
      </c>
    </row>
    <row r="1161" spans="2:3" x14ac:dyDescent="0.25">
      <c r="B1161" t="s">
        <v>5182</v>
      </c>
      <c r="C1161" t="s">
        <v>12745</v>
      </c>
    </row>
    <row r="1162" spans="2:3" x14ac:dyDescent="0.25">
      <c r="B1162" t="s">
        <v>5183</v>
      </c>
      <c r="C1162" t="s">
        <v>12746</v>
      </c>
    </row>
    <row r="1163" spans="2:3" x14ac:dyDescent="0.25">
      <c r="B1163" t="s">
        <v>5184</v>
      </c>
      <c r="C1163" t="s">
        <v>12747</v>
      </c>
    </row>
    <row r="1164" spans="2:3" x14ac:dyDescent="0.25">
      <c r="B1164" t="s">
        <v>5185</v>
      </c>
      <c r="C1164" t="s">
        <v>12748</v>
      </c>
    </row>
    <row r="1165" spans="2:3" x14ac:dyDescent="0.25">
      <c r="B1165" t="s">
        <v>5186</v>
      </c>
      <c r="C1165" t="s">
        <v>12749</v>
      </c>
    </row>
    <row r="1166" spans="2:3" x14ac:dyDescent="0.25">
      <c r="B1166" t="s">
        <v>5187</v>
      </c>
      <c r="C1166" t="s">
        <v>12750</v>
      </c>
    </row>
    <row r="1167" spans="2:3" x14ac:dyDescent="0.25">
      <c r="B1167" s="1" t="s">
        <v>5188</v>
      </c>
      <c r="C1167" t="s">
        <v>12751</v>
      </c>
    </row>
    <row r="1168" spans="2:3" x14ac:dyDescent="0.25">
      <c r="B1168" t="s">
        <v>10099</v>
      </c>
      <c r="C1168" t="s">
        <v>17660</v>
      </c>
    </row>
    <row r="1169" spans="2:3" x14ac:dyDescent="0.25">
      <c r="B1169" s="1" t="s">
        <v>4388</v>
      </c>
      <c r="C1169" t="s">
        <v>11958</v>
      </c>
    </row>
    <row r="1170" spans="2:3" x14ac:dyDescent="0.25">
      <c r="B1170" t="s">
        <v>5191</v>
      </c>
      <c r="C1170" t="s">
        <v>12754</v>
      </c>
    </row>
    <row r="1171" spans="2:3" x14ac:dyDescent="0.25">
      <c r="B1171" t="s">
        <v>5192</v>
      </c>
      <c r="C1171" t="s">
        <v>12755</v>
      </c>
    </row>
    <row r="1172" spans="2:3" x14ac:dyDescent="0.25">
      <c r="B1172" t="s">
        <v>5193</v>
      </c>
      <c r="C1172" t="s">
        <v>12756</v>
      </c>
    </row>
    <row r="1173" spans="2:3" x14ac:dyDescent="0.25">
      <c r="B1173" t="s">
        <v>5194</v>
      </c>
      <c r="C1173" t="s">
        <v>12757</v>
      </c>
    </row>
    <row r="1174" spans="2:3" x14ac:dyDescent="0.25">
      <c r="B1174" t="s">
        <v>5195</v>
      </c>
      <c r="C1174" t="s">
        <v>12758</v>
      </c>
    </row>
    <row r="1175" spans="2:3" x14ac:dyDescent="0.25">
      <c r="B1175" t="s">
        <v>5196</v>
      </c>
      <c r="C1175" t="s">
        <v>12759</v>
      </c>
    </row>
    <row r="1176" spans="2:3" x14ac:dyDescent="0.25">
      <c r="B1176" t="s">
        <v>5197</v>
      </c>
      <c r="C1176" t="s">
        <v>12760</v>
      </c>
    </row>
    <row r="1177" spans="2:3" x14ac:dyDescent="0.25">
      <c r="B1177" t="s">
        <v>5198</v>
      </c>
      <c r="C1177" t="s">
        <v>12761</v>
      </c>
    </row>
    <row r="1178" spans="2:3" x14ac:dyDescent="0.25">
      <c r="B1178" t="s">
        <v>5199</v>
      </c>
      <c r="C1178" t="s">
        <v>12762</v>
      </c>
    </row>
    <row r="1179" spans="2:3" x14ac:dyDescent="0.25">
      <c r="B1179" t="s">
        <v>5200</v>
      </c>
      <c r="C1179" t="s">
        <v>12763</v>
      </c>
    </row>
    <row r="1180" spans="2:3" x14ac:dyDescent="0.25">
      <c r="B1180" t="s">
        <v>4983</v>
      </c>
      <c r="C1180" t="s">
        <v>12546</v>
      </c>
    </row>
    <row r="1181" spans="2:3" x14ac:dyDescent="0.25">
      <c r="B1181" t="s">
        <v>11538</v>
      </c>
      <c r="C1181" t="s">
        <v>19091</v>
      </c>
    </row>
    <row r="1182" spans="2:3" x14ac:dyDescent="0.25">
      <c r="B1182" t="s">
        <v>5203</v>
      </c>
      <c r="C1182" t="s">
        <v>12766</v>
      </c>
    </row>
    <row r="1183" spans="2:3" x14ac:dyDescent="0.25">
      <c r="B1183" t="s">
        <v>5204</v>
      </c>
      <c r="C1183" t="s">
        <v>12767</v>
      </c>
    </row>
    <row r="1184" spans="2:3" x14ac:dyDescent="0.25">
      <c r="B1184" t="s">
        <v>5205</v>
      </c>
      <c r="C1184" t="s">
        <v>12768</v>
      </c>
    </row>
    <row r="1185" spans="2:3" x14ac:dyDescent="0.25">
      <c r="B1185" t="s">
        <v>5206</v>
      </c>
      <c r="C1185" t="s">
        <v>12769</v>
      </c>
    </row>
    <row r="1186" spans="2:3" x14ac:dyDescent="0.25">
      <c r="B1186" t="s">
        <v>5207</v>
      </c>
      <c r="C1186" t="s">
        <v>12770</v>
      </c>
    </row>
    <row r="1187" spans="2:3" x14ac:dyDescent="0.25">
      <c r="B1187" t="s">
        <v>5208</v>
      </c>
      <c r="C1187" t="s">
        <v>12771</v>
      </c>
    </row>
    <row r="1188" spans="2:3" x14ac:dyDescent="0.25">
      <c r="B1188" t="s">
        <v>5209</v>
      </c>
      <c r="C1188" t="s">
        <v>12772</v>
      </c>
    </row>
    <row r="1189" spans="2:3" x14ac:dyDescent="0.25">
      <c r="B1189" t="s">
        <v>5210</v>
      </c>
      <c r="C1189" t="s">
        <v>12773</v>
      </c>
    </row>
    <row r="1190" spans="2:3" x14ac:dyDescent="0.25">
      <c r="B1190" s="1" t="s">
        <v>5211</v>
      </c>
      <c r="C1190" t="s">
        <v>12774</v>
      </c>
    </row>
    <row r="1191" spans="2:3" x14ac:dyDescent="0.25">
      <c r="B1191" t="s">
        <v>5212</v>
      </c>
      <c r="C1191" t="s">
        <v>12775</v>
      </c>
    </row>
    <row r="1192" spans="2:3" x14ac:dyDescent="0.25">
      <c r="B1192" t="s">
        <v>5213</v>
      </c>
      <c r="C1192" t="s">
        <v>12776</v>
      </c>
    </row>
    <row r="1193" spans="2:3" x14ac:dyDescent="0.25">
      <c r="B1193" t="s">
        <v>5214</v>
      </c>
      <c r="C1193" t="s">
        <v>12777</v>
      </c>
    </row>
    <row r="1194" spans="2:3" x14ac:dyDescent="0.25">
      <c r="B1194" t="s">
        <v>5215</v>
      </c>
      <c r="C1194" t="s">
        <v>12778</v>
      </c>
    </row>
    <row r="1195" spans="2:3" x14ac:dyDescent="0.25">
      <c r="B1195" t="s">
        <v>5216</v>
      </c>
      <c r="C1195" t="s">
        <v>12779</v>
      </c>
    </row>
    <row r="1196" spans="2:3" x14ac:dyDescent="0.25">
      <c r="B1196" t="s">
        <v>5217</v>
      </c>
      <c r="C1196" t="s">
        <v>12780</v>
      </c>
    </row>
    <row r="1197" spans="2:3" x14ac:dyDescent="0.25">
      <c r="B1197" t="s">
        <v>5218</v>
      </c>
      <c r="C1197" t="s">
        <v>12781</v>
      </c>
    </row>
    <row r="1198" spans="2:3" x14ac:dyDescent="0.25">
      <c r="B1198" t="s">
        <v>5219</v>
      </c>
      <c r="C1198" t="s">
        <v>12782</v>
      </c>
    </row>
    <row r="1199" spans="2:3" x14ac:dyDescent="0.25">
      <c r="B1199" t="s">
        <v>5220</v>
      </c>
      <c r="C1199" t="s">
        <v>12783</v>
      </c>
    </row>
    <row r="1200" spans="2:3" x14ac:dyDescent="0.25">
      <c r="B1200" t="s">
        <v>5221</v>
      </c>
      <c r="C1200" t="s">
        <v>12784</v>
      </c>
    </row>
    <row r="1201" spans="2:3" x14ac:dyDescent="0.25">
      <c r="B1201" s="1" t="s">
        <v>5222</v>
      </c>
      <c r="C1201" t="s">
        <v>12785</v>
      </c>
    </row>
    <row r="1202" spans="2:3" x14ac:dyDescent="0.25">
      <c r="B1202" t="s">
        <v>5223</v>
      </c>
      <c r="C1202" t="s">
        <v>12786</v>
      </c>
    </row>
    <row r="1203" spans="2:3" x14ac:dyDescent="0.25">
      <c r="B1203" t="s">
        <v>5224</v>
      </c>
      <c r="C1203" t="s">
        <v>12787</v>
      </c>
    </row>
    <row r="1204" spans="2:3" x14ac:dyDescent="0.25">
      <c r="B1204" t="s">
        <v>5225</v>
      </c>
      <c r="C1204" t="s">
        <v>12788</v>
      </c>
    </row>
    <row r="1205" spans="2:3" x14ac:dyDescent="0.25">
      <c r="B1205" t="s">
        <v>5226</v>
      </c>
      <c r="C1205" t="s">
        <v>12789</v>
      </c>
    </row>
    <row r="1206" spans="2:3" x14ac:dyDescent="0.25">
      <c r="B1206" t="s">
        <v>5227</v>
      </c>
      <c r="C1206" t="s">
        <v>12790</v>
      </c>
    </row>
    <row r="1207" spans="2:3" x14ac:dyDescent="0.25">
      <c r="B1207" t="s">
        <v>5228</v>
      </c>
      <c r="C1207" t="s">
        <v>12791</v>
      </c>
    </row>
    <row r="1208" spans="2:3" x14ac:dyDescent="0.25">
      <c r="B1208" t="s">
        <v>5229</v>
      </c>
      <c r="C1208" t="s">
        <v>12792</v>
      </c>
    </row>
    <row r="1209" spans="2:3" x14ac:dyDescent="0.25">
      <c r="B1209" t="s">
        <v>5230</v>
      </c>
      <c r="C1209" t="s">
        <v>12793</v>
      </c>
    </row>
    <row r="1210" spans="2:3" x14ac:dyDescent="0.25">
      <c r="B1210" t="s">
        <v>5231</v>
      </c>
      <c r="C1210" t="s">
        <v>12794</v>
      </c>
    </row>
    <row r="1211" spans="2:3" x14ac:dyDescent="0.25">
      <c r="B1211" t="s">
        <v>5232</v>
      </c>
      <c r="C1211" t="s">
        <v>12795</v>
      </c>
    </row>
    <row r="1212" spans="2:3" x14ac:dyDescent="0.25">
      <c r="B1212" t="s">
        <v>5233</v>
      </c>
      <c r="C1212" t="s">
        <v>12796</v>
      </c>
    </row>
    <row r="1213" spans="2:3" x14ac:dyDescent="0.25">
      <c r="B1213" t="s">
        <v>5234</v>
      </c>
      <c r="C1213" t="s">
        <v>12797</v>
      </c>
    </row>
    <row r="1214" spans="2:3" x14ac:dyDescent="0.25">
      <c r="B1214" t="s">
        <v>5235</v>
      </c>
      <c r="C1214" t="s">
        <v>12798</v>
      </c>
    </row>
    <row r="1215" spans="2:3" x14ac:dyDescent="0.25">
      <c r="B1215" t="s">
        <v>5236</v>
      </c>
      <c r="C1215" t="s">
        <v>12799</v>
      </c>
    </row>
    <row r="1216" spans="2:3" x14ac:dyDescent="0.25">
      <c r="B1216" s="1" t="s">
        <v>5237</v>
      </c>
      <c r="C1216" t="s">
        <v>12800</v>
      </c>
    </row>
    <row r="1217" spans="2:3" x14ac:dyDescent="0.25">
      <c r="B1217" t="s">
        <v>5238</v>
      </c>
      <c r="C1217" t="s">
        <v>12801</v>
      </c>
    </row>
    <row r="1218" spans="2:3" x14ac:dyDescent="0.25">
      <c r="B1218" t="s">
        <v>5239</v>
      </c>
      <c r="C1218" t="s">
        <v>12802</v>
      </c>
    </row>
    <row r="1219" spans="2:3" x14ac:dyDescent="0.25">
      <c r="B1219" t="s">
        <v>5240</v>
      </c>
      <c r="C1219" t="s">
        <v>12803</v>
      </c>
    </row>
    <row r="1220" spans="2:3" x14ac:dyDescent="0.25">
      <c r="B1220" t="s">
        <v>5241</v>
      </c>
      <c r="C1220" t="s">
        <v>12804</v>
      </c>
    </row>
    <row r="1221" spans="2:3" x14ac:dyDescent="0.25">
      <c r="B1221" s="1" t="s">
        <v>5242</v>
      </c>
      <c r="C1221" t="s">
        <v>12805</v>
      </c>
    </row>
    <row r="1222" spans="2:3" x14ac:dyDescent="0.25">
      <c r="B1222" t="s">
        <v>5243</v>
      </c>
      <c r="C1222" t="s">
        <v>12806</v>
      </c>
    </row>
    <row r="1223" spans="2:3" x14ac:dyDescent="0.25">
      <c r="B1223" t="s">
        <v>5244</v>
      </c>
      <c r="C1223" t="s">
        <v>12807</v>
      </c>
    </row>
    <row r="1224" spans="2:3" x14ac:dyDescent="0.25">
      <c r="B1224" t="s">
        <v>5245</v>
      </c>
      <c r="C1224" t="s">
        <v>12808</v>
      </c>
    </row>
    <row r="1225" spans="2:3" x14ac:dyDescent="0.25">
      <c r="B1225" t="s">
        <v>5246</v>
      </c>
      <c r="C1225" t="s">
        <v>12809</v>
      </c>
    </row>
    <row r="1226" spans="2:3" x14ac:dyDescent="0.25">
      <c r="B1226" t="s">
        <v>5247</v>
      </c>
      <c r="C1226" t="s">
        <v>12810</v>
      </c>
    </row>
    <row r="1227" spans="2:3" x14ac:dyDescent="0.25">
      <c r="B1227" s="1" t="s">
        <v>5248</v>
      </c>
      <c r="C1227" t="s">
        <v>12811</v>
      </c>
    </row>
    <row r="1228" spans="2:3" x14ac:dyDescent="0.25">
      <c r="B1228" t="s">
        <v>5249</v>
      </c>
      <c r="C1228" t="s">
        <v>12812</v>
      </c>
    </row>
    <row r="1229" spans="2:3" x14ac:dyDescent="0.25">
      <c r="B1229" t="s">
        <v>5250</v>
      </c>
      <c r="C1229" t="s">
        <v>12813</v>
      </c>
    </row>
    <row r="1230" spans="2:3" x14ac:dyDescent="0.25">
      <c r="B1230" t="s">
        <v>5251</v>
      </c>
      <c r="C1230" t="s">
        <v>12814</v>
      </c>
    </row>
    <row r="1231" spans="2:3" x14ac:dyDescent="0.25">
      <c r="B1231" t="s">
        <v>5252</v>
      </c>
      <c r="C1231" t="s">
        <v>12815</v>
      </c>
    </row>
    <row r="1232" spans="2:3" x14ac:dyDescent="0.25">
      <c r="B1232" t="s">
        <v>5253</v>
      </c>
      <c r="C1232" t="s">
        <v>12816</v>
      </c>
    </row>
    <row r="1233" spans="2:3" x14ac:dyDescent="0.25">
      <c r="B1233" t="s">
        <v>5254</v>
      </c>
      <c r="C1233" t="s">
        <v>12817</v>
      </c>
    </row>
    <row r="1234" spans="2:3" x14ac:dyDescent="0.25">
      <c r="B1234" t="s">
        <v>5255</v>
      </c>
      <c r="C1234" t="s">
        <v>12818</v>
      </c>
    </row>
    <row r="1235" spans="2:3" x14ac:dyDescent="0.25">
      <c r="B1235" t="s">
        <v>5256</v>
      </c>
      <c r="C1235" t="s">
        <v>12819</v>
      </c>
    </row>
    <row r="1236" spans="2:3" x14ac:dyDescent="0.25">
      <c r="B1236" t="s">
        <v>5257</v>
      </c>
      <c r="C1236" t="s">
        <v>12820</v>
      </c>
    </row>
    <row r="1237" spans="2:3" x14ac:dyDescent="0.25">
      <c r="B1237" t="s">
        <v>5258</v>
      </c>
      <c r="C1237" t="s">
        <v>12821</v>
      </c>
    </row>
    <row r="1238" spans="2:3" x14ac:dyDescent="0.25">
      <c r="B1238" t="s">
        <v>5259</v>
      </c>
      <c r="C1238" t="s">
        <v>12822</v>
      </c>
    </row>
    <row r="1239" spans="2:3" x14ac:dyDescent="0.25">
      <c r="B1239" t="s">
        <v>5260</v>
      </c>
      <c r="C1239" t="s">
        <v>12823</v>
      </c>
    </row>
    <row r="1240" spans="2:3" x14ac:dyDescent="0.25">
      <c r="B1240" t="s">
        <v>5261</v>
      </c>
      <c r="C1240" t="s">
        <v>12824</v>
      </c>
    </row>
    <row r="1241" spans="2:3" x14ac:dyDescent="0.25">
      <c r="B1241" t="s">
        <v>5262</v>
      </c>
      <c r="C1241" t="s">
        <v>12825</v>
      </c>
    </row>
    <row r="1242" spans="2:3" x14ac:dyDescent="0.25">
      <c r="B1242" t="s">
        <v>5263</v>
      </c>
      <c r="C1242" t="s">
        <v>12826</v>
      </c>
    </row>
    <row r="1243" spans="2:3" x14ac:dyDescent="0.25">
      <c r="B1243" t="s">
        <v>5264</v>
      </c>
      <c r="C1243" t="s">
        <v>12827</v>
      </c>
    </row>
    <row r="1244" spans="2:3" x14ac:dyDescent="0.25">
      <c r="B1244" t="s">
        <v>5265</v>
      </c>
      <c r="C1244" t="s">
        <v>12828</v>
      </c>
    </row>
    <row r="1245" spans="2:3" x14ac:dyDescent="0.25">
      <c r="B1245" t="s">
        <v>5266</v>
      </c>
      <c r="C1245" t="s">
        <v>12829</v>
      </c>
    </row>
    <row r="1246" spans="2:3" x14ac:dyDescent="0.25">
      <c r="B1246" t="s">
        <v>5267</v>
      </c>
      <c r="C1246" t="s">
        <v>12830</v>
      </c>
    </row>
    <row r="1247" spans="2:3" x14ac:dyDescent="0.25">
      <c r="B1247" t="s">
        <v>5268</v>
      </c>
      <c r="C1247" t="s">
        <v>12831</v>
      </c>
    </row>
    <row r="1248" spans="2:3" x14ac:dyDescent="0.25">
      <c r="B1248" t="s">
        <v>5269</v>
      </c>
      <c r="C1248" t="s">
        <v>12832</v>
      </c>
    </row>
    <row r="1249" spans="2:3" x14ac:dyDescent="0.25">
      <c r="B1249" t="s">
        <v>5270</v>
      </c>
      <c r="C1249" t="s">
        <v>12833</v>
      </c>
    </row>
    <row r="1250" spans="2:3" x14ac:dyDescent="0.25">
      <c r="B1250" s="1" t="s">
        <v>5271</v>
      </c>
      <c r="C1250" t="s">
        <v>12834</v>
      </c>
    </row>
    <row r="1251" spans="2:3" x14ac:dyDescent="0.25">
      <c r="B1251" t="s">
        <v>5272</v>
      </c>
      <c r="C1251" t="s">
        <v>12835</v>
      </c>
    </row>
    <row r="1252" spans="2:3" x14ac:dyDescent="0.25">
      <c r="B1252" t="s">
        <v>5273</v>
      </c>
      <c r="C1252" t="s">
        <v>12836</v>
      </c>
    </row>
    <row r="1253" spans="2:3" x14ac:dyDescent="0.25">
      <c r="B1253" t="s">
        <v>5274</v>
      </c>
      <c r="C1253" t="s">
        <v>12837</v>
      </c>
    </row>
    <row r="1254" spans="2:3" x14ac:dyDescent="0.25">
      <c r="B1254" t="s">
        <v>5275</v>
      </c>
      <c r="C1254" t="s">
        <v>12838</v>
      </c>
    </row>
    <row r="1255" spans="2:3" x14ac:dyDescent="0.25">
      <c r="B1255" t="s">
        <v>5276</v>
      </c>
      <c r="C1255" t="s">
        <v>12839</v>
      </c>
    </row>
    <row r="1256" spans="2:3" x14ac:dyDescent="0.25">
      <c r="B1256" t="s">
        <v>5277</v>
      </c>
      <c r="C1256" t="s">
        <v>12840</v>
      </c>
    </row>
    <row r="1257" spans="2:3" x14ac:dyDescent="0.25">
      <c r="B1257" s="1" t="s">
        <v>5278</v>
      </c>
      <c r="C1257" t="s">
        <v>12841</v>
      </c>
    </row>
    <row r="1258" spans="2:3" x14ac:dyDescent="0.25">
      <c r="B1258" t="s">
        <v>5279</v>
      </c>
      <c r="C1258" t="s">
        <v>12842</v>
      </c>
    </row>
    <row r="1259" spans="2:3" x14ac:dyDescent="0.25">
      <c r="B1259" t="s">
        <v>5280</v>
      </c>
      <c r="C1259" t="s">
        <v>12843</v>
      </c>
    </row>
    <row r="1260" spans="2:3" x14ac:dyDescent="0.25">
      <c r="B1260" t="s">
        <v>5281</v>
      </c>
      <c r="C1260" t="s">
        <v>12844</v>
      </c>
    </row>
    <row r="1261" spans="2:3" x14ac:dyDescent="0.25">
      <c r="B1261" t="s">
        <v>5282</v>
      </c>
      <c r="C1261" t="s">
        <v>12845</v>
      </c>
    </row>
    <row r="1262" spans="2:3" x14ac:dyDescent="0.25">
      <c r="B1262" t="s">
        <v>5283</v>
      </c>
      <c r="C1262" t="s">
        <v>12846</v>
      </c>
    </row>
    <row r="1263" spans="2:3" x14ac:dyDescent="0.25">
      <c r="B1263" t="s">
        <v>5284</v>
      </c>
      <c r="C1263" t="s">
        <v>12847</v>
      </c>
    </row>
    <row r="1264" spans="2:3" x14ac:dyDescent="0.25">
      <c r="B1264" t="s">
        <v>5285</v>
      </c>
      <c r="C1264" t="s">
        <v>12848</v>
      </c>
    </row>
    <row r="1265" spans="2:3" x14ac:dyDescent="0.25">
      <c r="B1265" t="s">
        <v>5286</v>
      </c>
      <c r="C1265" t="s">
        <v>12849</v>
      </c>
    </row>
    <row r="1266" spans="2:3" x14ac:dyDescent="0.25">
      <c r="B1266" t="s">
        <v>5287</v>
      </c>
      <c r="C1266" t="s">
        <v>12850</v>
      </c>
    </row>
    <row r="1267" spans="2:3" x14ac:dyDescent="0.25">
      <c r="B1267" t="s">
        <v>5288</v>
      </c>
      <c r="C1267" t="s">
        <v>12851</v>
      </c>
    </row>
    <row r="1268" spans="2:3" x14ac:dyDescent="0.25">
      <c r="B1268" t="s">
        <v>5289</v>
      </c>
      <c r="C1268" t="s">
        <v>12852</v>
      </c>
    </row>
    <row r="1269" spans="2:3" x14ac:dyDescent="0.25">
      <c r="B1269" t="s">
        <v>5290</v>
      </c>
      <c r="C1269" t="s">
        <v>12853</v>
      </c>
    </row>
    <row r="1270" spans="2:3" x14ac:dyDescent="0.25">
      <c r="B1270" t="s">
        <v>5291</v>
      </c>
      <c r="C1270" t="s">
        <v>12854</v>
      </c>
    </row>
    <row r="1271" spans="2:3" x14ac:dyDescent="0.25">
      <c r="B1271" t="s">
        <v>5292</v>
      </c>
      <c r="C1271" t="s">
        <v>12855</v>
      </c>
    </row>
    <row r="1272" spans="2:3" x14ac:dyDescent="0.25">
      <c r="B1272" t="s">
        <v>5293</v>
      </c>
      <c r="C1272" t="s">
        <v>12856</v>
      </c>
    </row>
    <row r="1273" spans="2:3" x14ac:dyDescent="0.25">
      <c r="B1273" t="s">
        <v>9087</v>
      </c>
      <c r="C1273" t="s">
        <v>16648</v>
      </c>
    </row>
    <row r="1274" spans="2:3" x14ac:dyDescent="0.25">
      <c r="B1274" t="s">
        <v>5295</v>
      </c>
      <c r="C1274" t="s">
        <v>12858</v>
      </c>
    </row>
    <row r="1275" spans="2:3" x14ac:dyDescent="0.25">
      <c r="B1275" t="s">
        <v>5296</v>
      </c>
      <c r="C1275" t="s">
        <v>12859</v>
      </c>
    </row>
    <row r="1276" spans="2:3" x14ac:dyDescent="0.25">
      <c r="B1276" t="s">
        <v>5297</v>
      </c>
      <c r="C1276" t="s">
        <v>12860</v>
      </c>
    </row>
    <row r="1277" spans="2:3" x14ac:dyDescent="0.25">
      <c r="B1277" t="s">
        <v>5298</v>
      </c>
      <c r="C1277" t="s">
        <v>12861</v>
      </c>
    </row>
    <row r="1278" spans="2:3" x14ac:dyDescent="0.25">
      <c r="B1278" s="1" t="s">
        <v>5299</v>
      </c>
      <c r="C1278" t="s">
        <v>12862</v>
      </c>
    </row>
    <row r="1279" spans="2:3" x14ac:dyDescent="0.25">
      <c r="B1279" t="s">
        <v>5300</v>
      </c>
      <c r="C1279" t="s">
        <v>12863</v>
      </c>
    </row>
    <row r="1280" spans="2:3" x14ac:dyDescent="0.25">
      <c r="B1280" t="s">
        <v>5301</v>
      </c>
      <c r="C1280" t="s">
        <v>12864</v>
      </c>
    </row>
    <row r="1281" spans="2:3" x14ac:dyDescent="0.25">
      <c r="B1281" t="s">
        <v>5302</v>
      </c>
      <c r="C1281" t="s">
        <v>12865</v>
      </c>
    </row>
    <row r="1282" spans="2:3" x14ac:dyDescent="0.25">
      <c r="B1282" t="s">
        <v>5303</v>
      </c>
      <c r="C1282" t="s">
        <v>12866</v>
      </c>
    </row>
    <row r="1283" spans="2:3" x14ac:dyDescent="0.25">
      <c r="B1283" t="s">
        <v>6044</v>
      </c>
      <c r="C1283" t="s">
        <v>13602</v>
      </c>
    </row>
    <row r="1284" spans="2:3" x14ac:dyDescent="0.25">
      <c r="B1284" t="s">
        <v>5305</v>
      </c>
      <c r="C1284" t="s">
        <v>12868</v>
      </c>
    </row>
    <row r="1285" spans="2:3" x14ac:dyDescent="0.25">
      <c r="B1285" t="s">
        <v>5306</v>
      </c>
      <c r="C1285" t="s">
        <v>12869</v>
      </c>
    </row>
    <row r="1286" spans="2:3" x14ac:dyDescent="0.25">
      <c r="B1286" t="s">
        <v>5307</v>
      </c>
      <c r="C1286" t="s">
        <v>12870</v>
      </c>
    </row>
    <row r="1287" spans="2:3" x14ac:dyDescent="0.25">
      <c r="B1287" t="s">
        <v>5308</v>
      </c>
      <c r="C1287" t="s">
        <v>12871</v>
      </c>
    </row>
    <row r="1288" spans="2:3" x14ac:dyDescent="0.25">
      <c r="B1288" t="s">
        <v>5309</v>
      </c>
      <c r="C1288" t="s">
        <v>12872</v>
      </c>
    </row>
    <row r="1289" spans="2:3" x14ac:dyDescent="0.25">
      <c r="B1289" t="s">
        <v>5310</v>
      </c>
      <c r="C1289" t="s">
        <v>12873</v>
      </c>
    </row>
    <row r="1290" spans="2:3" x14ac:dyDescent="0.25">
      <c r="B1290" t="s">
        <v>5311</v>
      </c>
      <c r="C1290" t="s">
        <v>12874</v>
      </c>
    </row>
    <row r="1291" spans="2:3" x14ac:dyDescent="0.25">
      <c r="B1291" t="s">
        <v>5312</v>
      </c>
      <c r="C1291" t="s">
        <v>12875</v>
      </c>
    </row>
    <row r="1292" spans="2:3" x14ac:dyDescent="0.25">
      <c r="B1292" t="s">
        <v>5313</v>
      </c>
      <c r="C1292" t="s">
        <v>12876</v>
      </c>
    </row>
    <row r="1293" spans="2:3" x14ac:dyDescent="0.25">
      <c r="B1293" t="s">
        <v>5314</v>
      </c>
      <c r="C1293" t="s">
        <v>12877</v>
      </c>
    </row>
    <row r="1294" spans="2:3" x14ac:dyDescent="0.25">
      <c r="B1294" t="s">
        <v>5315</v>
      </c>
      <c r="C1294" t="s">
        <v>12878</v>
      </c>
    </row>
    <row r="1295" spans="2:3" x14ac:dyDescent="0.25">
      <c r="B1295" t="s">
        <v>5316</v>
      </c>
      <c r="C1295" t="s">
        <v>12879</v>
      </c>
    </row>
    <row r="1296" spans="2:3" x14ac:dyDescent="0.25">
      <c r="B1296" t="s">
        <v>5317</v>
      </c>
      <c r="C1296" t="s">
        <v>12880</v>
      </c>
    </row>
    <row r="1297" spans="2:3" x14ac:dyDescent="0.25">
      <c r="B1297" t="s">
        <v>5318</v>
      </c>
      <c r="C1297" t="s">
        <v>12881</v>
      </c>
    </row>
    <row r="1298" spans="2:3" x14ac:dyDescent="0.25">
      <c r="B1298" t="s">
        <v>5319</v>
      </c>
      <c r="C1298" t="s">
        <v>12882</v>
      </c>
    </row>
    <row r="1299" spans="2:3" x14ac:dyDescent="0.25">
      <c r="B1299" t="s">
        <v>5320</v>
      </c>
      <c r="C1299" t="s">
        <v>12883</v>
      </c>
    </row>
    <row r="1300" spans="2:3" x14ac:dyDescent="0.25">
      <c r="B1300" t="s">
        <v>5321</v>
      </c>
      <c r="C1300" t="s">
        <v>12884</v>
      </c>
    </row>
    <row r="1301" spans="2:3" x14ac:dyDescent="0.25">
      <c r="B1301" t="s">
        <v>5322</v>
      </c>
      <c r="C1301" t="s">
        <v>12885</v>
      </c>
    </row>
    <row r="1302" spans="2:3" x14ac:dyDescent="0.25">
      <c r="B1302" t="s">
        <v>5323</v>
      </c>
      <c r="C1302" t="s">
        <v>12886</v>
      </c>
    </row>
    <row r="1303" spans="2:3" x14ac:dyDescent="0.25">
      <c r="B1303" t="s">
        <v>5324</v>
      </c>
      <c r="C1303" t="s">
        <v>12887</v>
      </c>
    </row>
    <row r="1304" spans="2:3" x14ac:dyDescent="0.25">
      <c r="B1304" t="s">
        <v>5325</v>
      </c>
      <c r="C1304" t="s">
        <v>12888</v>
      </c>
    </row>
    <row r="1305" spans="2:3" x14ac:dyDescent="0.25">
      <c r="B1305" t="s">
        <v>5326</v>
      </c>
      <c r="C1305" t="s">
        <v>12889</v>
      </c>
    </row>
    <row r="1306" spans="2:3" x14ac:dyDescent="0.25">
      <c r="B1306" t="s">
        <v>5327</v>
      </c>
      <c r="C1306" t="s">
        <v>12890</v>
      </c>
    </row>
    <row r="1307" spans="2:3" x14ac:dyDescent="0.25">
      <c r="B1307" t="s">
        <v>5328</v>
      </c>
      <c r="C1307" t="s">
        <v>12891</v>
      </c>
    </row>
    <row r="1308" spans="2:3" x14ac:dyDescent="0.25">
      <c r="B1308" t="s">
        <v>5329</v>
      </c>
      <c r="C1308" t="s">
        <v>12892</v>
      </c>
    </row>
    <row r="1309" spans="2:3" x14ac:dyDescent="0.25">
      <c r="B1309" t="s">
        <v>5330</v>
      </c>
      <c r="C1309" t="s">
        <v>12893</v>
      </c>
    </row>
    <row r="1310" spans="2:3" x14ac:dyDescent="0.25">
      <c r="B1310" t="s">
        <v>5331</v>
      </c>
      <c r="C1310" t="s">
        <v>12894</v>
      </c>
    </row>
    <row r="1311" spans="2:3" x14ac:dyDescent="0.25">
      <c r="B1311" t="s">
        <v>4784</v>
      </c>
      <c r="C1311" t="s">
        <v>12348</v>
      </c>
    </row>
    <row r="1312" spans="2:3" x14ac:dyDescent="0.25">
      <c r="B1312" t="s">
        <v>5333</v>
      </c>
      <c r="C1312" t="s">
        <v>12896</v>
      </c>
    </row>
    <row r="1313" spans="2:3" x14ac:dyDescent="0.25">
      <c r="B1313" t="s">
        <v>5334</v>
      </c>
      <c r="C1313" t="s">
        <v>12897</v>
      </c>
    </row>
    <row r="1314" spans="2:3" x14ac:dyDescent="0.25">
      <c r="B1314" t="s">
        <v>5335</v>
      </c>
      <c r="C1314" t="s">
        <v>12898</v>
      </c>
    </row>
    <row r="1315" spans="2:3" x14ac:dyDescent="0.25">
      <c r="B1315" s="1" t="s">
        <v>5336</v>
      </c>
      <c r="C1315" t="s">
        <v>12899</v>
      </c>
    </row>
    <row r="1316" spans="2:3" x14ac:dyDescent="0.25">
      <c r="B1316" t="s">
        <v>5337</v>
      </c>
      <c r="C1316" t="s">
        <v>12900</v>
      </c>
    </row>
    <row r="1317" spans="2:3" x14ac:dyDescent="0.25">
      <c r="B1317" t="s">
        <v>11343</v>
      </c>
      <c r="C1317" t="s">
        <v>12348</v>
      </c>
    </row>
    <row r="1318" spans="2:3" x14ac:dyDescent="0.25">
      <c r="B1318" t="s">
        <v>5338</v>
      </c>
      <c r="C1318" t="s">
        <v>12901</v>
      </c>
    </row>
    <row r="1319" spans="2:3" x14ac:dyDescent="0.25">
      <c r="B1319" t="s">
        <v>5339</v>
      </c>
      <c r="C1319" t="s">
        <v>12902</v>
      </c>
    </row>
    <row r="1320" spans="2:3" x14ac:dyDescent="0.25">
      <c r="B1320" t="s">
        <v>5340</v>
      </c>
      <c r="C1320" t="s">
        <v>12903</v>
      </c>
    </row>
    <row r="1321" spans="2:3" x14ac:dyDescent="0.25">
      <c r="B1321" t="s">
        <v>5341</v>
      </c>
      <c r="C1321" t="s">
        <v>12904</v>
      </c>
    </row>
    <row r="1322" spans="2:3" x14ac:dyDescent="0.25">
      <c r="B1322" t="s">
        <v>5342</v>
      </c>
      <c r="C1322" t="s">
        <v>12905</v>
      </c>
    </row>
    <row r="1323" spans="2:3" x14ac:dyDescent="0.25">
      <c r="B1323" t="s">
        <v>5343</v>
      </c>
      <c r="C1323" t="s">
        <v>12906</v>
      </c>
    </row>
    <row r="1324" spans="2:3" x14ac:dyDescent="0.25">
      <c r="B1324" t="s">
        <v>5344</v>
      </c>
      <c r="C1324" t="s">
        <v>12907</v>
      </c>
    </row>
    <row r="1325" spans="2:3" x14ac:dyDescent="0.25">
      <c r="B1325" t="s">
        <v>5345</v>
      </c>
      <c r="C1325" t="s">
        <v>12908</v>
      </c>
    </row>
    <row r="1326" spans="2:3" x14ac:dyDescent="0.25">
      <c r="B1326" s="1" t="s">
        <v>5346</v>
      </c>
      <c r="C1326" t="s">
        <v>12909</v>
      </c>
    </row>
    <row r="1327" spans="2:3" x14ac:dyDescent="0.25">
      <c r="B1327" t="s">
        <v>5347</v>
      </c>
      <c r="C1327" t="s">
        <v>12910</v>
      </c>
    </row>
    <row r="1328" spans="2:3" x14ac:dyDescent="0.25">
      <c r="B1328" t="s">
        <v>5348</v>
      </c>
      <c r="C1328" t="s">
        <v>12911</v>
      </c>
    </row>
    <row r="1329" spans="2:3" x14ac:dyDescent="0.25">
      <c r="B1329" t="s">
        <v>5349</v>
      </c>
      <c r="C1329" t="s">
        <v>12912</v>
      </c>
    </row>
    <row r="1330" spans="2:3" x14ac:dyDescent="0.25">
      <c r="B1330" t="s">
        <v>5350</v>
      </c>
      <c r="C1330" t="s">
        <v>12913</v>
      </c>
    </row>
    <row r="1331" spans="2:3" x14ac:dyDescent="0.25">
      <c r="B1331" t="s">
        <v>5351</v>
      </c>
      <c r="C1331" t="s">
        <v>12914</v>
      </c>
    </row>
    <row r="1332" spans="2:3" x14ac:dyDescent="0.25">
      <c r="B1332" t="s">
        <v>5352</v>
      </c>
      <c r="C1332" t="s">
        <v>12915</v>
      </c>
    </row>
    <row r="1333" spans="2:3" x14ac:dyDescent="0.25">
      <c r="B1333" t="s">
        <v>5353</v>
      </c>
      <c r="C1333" t="s">
        <v>12916</v>
      </c>
    </row>
    <row r="1334" spans="2:3" x14ac:dyDescent="0.25">
      <c r="B1334" t="s">
        <v>5354</v>
      </c>
      <c r="C1334" t="s">
        <v>12917</v>
      </c>
    </row>
    <row r="1335" spans="2:3" x14ac:dyDescent="0.25">
      <c r="B1335" t="s">
        <v>5355</v>
      </c>
      <c r="C1335" t="s">
        <v>12918</v>
      </c>
    </row>
    <row r="1336" spans="2:3" x14ac:dyDescent="0.25">
      <c r="B1336" t="s">
        <v>5356</v>
      </c>
      <c r="C1336" t="s">
        <v>12919</v>
      </c>
    </row>
    <row r="1337" spans="2:3" x14ac:dyDescent="0.25">
      <c r="B1337" t="s">
        <v>5357</v>
      </c>
      <c r="C1337" t="s">
        <v>12920</v>
      </c>
    </row>
    <row r="1338" spans="2:3" x14ac:dyDescent="0.25">
      <c r="B1338" t="s">
        <v>5358</v>
      </c>
      <c r="C1338" t="s">
        <v>12921</v>
      </c>
    </row>
    <row r="1339" spans="2:3" x14ac:dyDescent="0.25">
      <c r="B1339" t="s">
        <v>5359</v>
      </c>
      <c r="C1339" t="s">
        <v>12922</v>
      </c>
    </row>
    <row r="1340" spans="2:3" x14ac:dyDescent="0.25">
      <c r="B1340" t="s">
        <v>5360</v>
      </c>
      <c r="C1340" t="s">
        <v>12923</v>
      </c>
    </row>
    <row r="1341" spans="2:3" x14ac:dyDescent="0.25">
      <c r="B1341" t="s">
        <v>6618</v>
      </c>
      <c r="C1341" t="s">
        <v>14177</v>
      </c>
    </row>
    <row r="1342" spans="2:3" x14ac:dyDescent="0.25">
      <c r="B1342" t="s">
        <v>5362</v>
      </c>
      <c r="C1342" t="s">
        <v>12925</v>
      </c>
    </row>
    <row r="1343" spans="2:3" x14ac:dyDescent="0.25">
      <c r="B1343" t="s">
        <v>5363</v>
      </c>
      <c r="C1343" t="s">
        <v>12926</v>
      </c>
    </row>
    <row r="1344" spans="2:3" x14ac:dyDescent="0.25">
      <c r="B1344" t="s">
        <v>5364</v>
      </c>
      <c r="C1344" t="s">
        <v>12927</v>
      </c>
    </row>
    <row r="1345" spans="2:3" x14ac:dyDescent="0.25">
      <c r="B1345" t="s">
        <v>5365</v>
      </c>
      <c r="C1345" t="s">
        <v>12928</v>
      </c>
    </row>
    <row r="1346" spans="2:3" x14ac:dyDescent="0.25">
      <c r="B1346" t="s">
        <v>5366</v>
      </c>
      <c r="C1346" t="s">
        <v>12929</v>
      </c>
    </row>
    <row r="1347" spans="2:3" x14ac:dyDescent="0.25">
      <c r="B1347" t="s">
        <v>5367</v>
      </c>
      <c r="C1347" t="s">
        <v>12930</v>
      </c>
    </row>
    <row r="1348" spans="2:3" x14ac:dyDescent="0.25">
      <c r="B1348" t="s">
        <v>5368</v>
      </c>
      <c r="C1348" t="s">
        <v>12931</v>
      </c>
    </row>
    <row r="1349" spans="2:3" x14ac:dyDescent="0.25">
      <c r="B1349" t="s">
        <v>5369</v>
      </c>
      <c r="C1349" t="s">
        <v>12932</v>
      </c>
    </row>
    <row r="1350" spans="2:3" x14ac:dyDescent="0.25">
      <c r="B1350" t="s">
        <v>5370</v>
      </c>
      <c r="C1350" t="s">
        <v>12933</v>
      </c>
    </row>
    <row r="1351" spans="2:3" x14ac:dyDescent="0.25">
      <c r="B1351" t="s">
        <v>5371</v>
      </c>
      <c r="C1351" t="s">
        <v>12934</v>
      </c>
    </row>
    <row r="1352" spans="2:3" x14ac:dyDescent="0.25">
      <c r="B1352" t="s">
        <v>5372</v>
      </c>
      <c r="C1352" t="s">
        <v>12157</v>
      </c>
    </row>
    <row r="1353" spans="2:3" x14ac:dyDescent="0.25">
      <c r="B1353" t="s">
        <v>5373</v>
      </c>
      <c r="C1353" t="s">
        <v>12935</v>
      </c>
    </row>
    <row r="1354" spans="2:3" x14ac:dyDescent="0.25">
      <c r="B1354" t="s">
        <v>5374</v>
      </c>
      <c r="C1354" t="s">
        <v>12936</v>
      </c>
    </row>
    <row r="1355" spans="2:3" x14ac:dyDescent="0.25">
      <c r="B1355" t="s">
        <v>5375</v>
      </c>
      <c r="C1355" t="s">
        <v>12937</v>
      </c>
    </row>
    <row r="1356" spans="2:3" x14ac:dyDescent="0.25">
      <c r="B1356" t="s">
        <v>5376</v>
      </c>
      <c r="C1356" t="s">
        <v>12938</v>
      </c>
    </row>
    <row r="1357" spans="2:3" x14ac:dyDescent="0.25">
      <c r="B1357" t="s">
        <v>5377</v>
      </c>
      <c r="C1357" t="s">
        <v>12939</v>
      </c>
    </row>
    <row r="1358" spans="2:3" x14ac:dyDescent="0.25">
      <c r="B1358" t="s">
        <v>8427</v>
      </c>
      <c r="C1358" t="s">
        <v>15987</v>
      </c>
    </row>
    <row r="1359" spans="2:3" x14ac:dyDescent="0.25">
      <c r="B1359" t="s">
        <v>5379</v>
      </c>
      <c r="C1359" t="s">
        <v>12941</v>
      </c>
    </row>
    <row r="1360" spans="2:3" x14ac:dyDescent="0.25">
      <c r="B1360" t="s">
        <v>5380</v>
      </c>
      <c r="C1360" t="s">
        <v>12942</v>
      </c>
    </row>
    <row r="1361" spans="2:3" x14ac:dyDescent="0.25">
      <c r="B1361" t="s">
        <v>5381</v>
      </c>
      <c r="C1361" t="s">
        <v>12943</v>
      </c>
    </row>
    <row r="1362" spans="2:3" x14ac:dyDescent="0.25">
      <c r="B1362" t="s">
        <v>5382</v>
      </c>
      <c r="C1362" t="s">
        <v>12944</v>
      </c>
    </row>
    <row r="1363" spans="2:3" x14ac:dyDescent="0.25">
      <c r="B1363" t="s">
        <v>5383</v>
      </c>
      <c r="C1363" t="s">
        <v>12945</v>
      </c>
    </row>
    <row r="1364" spans="2:3" x14ac:dyDescent="0.25">
      <c r="B1364" t="s">
        <v>5384</v>
      </c>
      <c r="C1364" t="s">
        <v>12946</v>
      </c>
    </row>
    <row r="1365" spans="2:3" x14ac:dyDescent="0.25">
      <c r="B1365" t="s">
        <v>5385</v>
      </c>
      <c r="C1365" t="s">
        <v>12947</v>
      </c>
    </row>
    <row r="1366" spans="2:3" x14ac:dyDescent="0.25">
      <c r="B1366" t="s">
        <v>5386</v>
      </c>
      <c r="C1366" t="s">
        <v>12948</v>
      </c>
    </row>
    <row r="1367" spans="2:3" x14ac:dyDescent="0.25">
      <c r="B1367" t="s">
        <v>5387</v>
      </c>
      <c r="C1367" t="s">
        <v>12949</v>
      </c>
    </row>
    <row r="1368" spans="2:3" x14ac:dyDescent="0.25">
      <c r="B1368" t="s">
        <v>5388</v>
      </c>
      <c r="C1368" t="s">
        <v>12950</v>
      </c>
    </row>
    <row r="1369" spans="2:3" x14ac:dyDescent="0.25">
      <c r="B1369" t="s">
        <v>5389</v>
      </c>
      <c r="C1369" t="s">
        <v>12951</v>
      </c>
    </row>
    <row r="1370" spans="2:3" x14ac:dyDescent="0.25">
      <c r="B1370" t="s">
        <v>5390</v>
      </c>
      <c r="C1370" t="s">
        <v>12952</v>
      </c>
    </row>
    <row r="1371" spans="2:3" x14ac:dyDescent="0.25">
      <c r="B1371" t="s">
        <v>5391</v>
      </c>
      <c r="C1371" t="s">
        <v>12953</v>
      </c>
    </row>
    <row r="1372" spans="2:3" x14ac:dyDescent="0.25">
      <c r="B1372" s="1" t="s">
        <v>5392</v>
      </c>
      <c r="C1372" t="s">
        <v>12954</v>
      </c>
    </row>
    <row r="1373" spans="2:3" x14ac:dyDescent="0.25">
      <c r="B1373" s="1" t="s">
        <v>5393</v>
      </c>
      <c r="C1373" t="s">
        <v>12955</v>
      </c>
    </row>
    <row r="1374" spans="2:3" x14ac:dyDescent="0.25">
      <c r="B1374" t="s">
        <v>5394</v>
      </c>
      <c r="C1374" t="s">
        <v>12956</v>
      </c>
    </row>
    <row r="1375" spans="2:3" x14ac:dyDescent="0.25">
      <c r="B1375" t="s">
        <v>5395</v>
      </c>
      <c r="C1375" t="s">
        <v>12957</v>
      </c>
    </row>
    <row r="1376" spans="2:3" x14ac:dyDescent="0.25">
      <c r="B1376" t="s">
        <v>5396</v>
      </c>
      <c r="C1376" t="s">
        <v>12958</v>
      </c>
    </row>
    <row r="1377" spans="2:3" x14ac:dyDescent="0.25">
      <c r="B1377" t="s">
        <v>5397</v>
      </c>
      <c r="C1377" t="s">
        <v>12959</v>
      </c>
    </row>
    <row r="1378" spans="2:3" x14ac:dyDescent="0.25">
      <c r="B1378" t="s">
        <v>5398</v>
      </c>
      <c r="C1378" t="s">
        <v>12960</v>
      </c>
    </row>
    <row r="1379" spans="2:3" x14ac:dyDescent="0.25">
      <c r="B1379" t="s">
        <v>5399</v>
      </c>
      <c r="C1379" t="s">
        <v>12961</v>
      </c>
    </row>
    <row r="1380" spans="2:3" x14ac:dyDescent="0.25">
      <c r="B1380" t="s">
        <v>5400</v>
      </c>
      <c r="C1380" t="s">
        <v>12962</v>
      </c>
    </row>
    <row r="1381" spans="2:3" x14ac:dyDescent="0.25">
      <c r="B1381" t="s">
        <v>5401</v>
      </c>
      <c r="C1381" t="s">
        <v>12963</v>
      </c>
    </row>
    <row r="1382" spans="2:3" x14ac:dyDescent="0.25">
      <c r="B1382" t="s">
        <v>5402</v>
      </c>
      <c r="C1382" t="s">
        <v>12964</v>
      </c>
    </row>
    <row r="1383" spans="2:3" x14ac:dyDescent="0.25">
      <c r="B1383" t="s">
        <v>5403</v>
      </c>
      <c r="C1383" t="s">
        <v>12965</v>
      </c>
    </row>
    <row r="1384" spans="2:3" x14ac:dyDescent="0.25">
      <c r="B1384" t="s">
        <v>5404</v>
      </c>
      <c r="C1384" t="s">
        <v>12966</v>
      </c>
    </row>
    <row r="1385" spans="2:3" x14ac:dyDescent="0.25">
      <c r="B1385" t="s">
        <v>5405</v>
      </c>
      <c r="C1385" t="s">
        <v>12967</v>
      </c>
    </row>
    <row r="1386" spans="2:3" x14ac:dyDescent="0.25">
      <c r="B1386" t="s">
        <v>5406</v>
      </c>
      <c r="C1386" t="s">
        <v>12968</v>
      </c>
    </row>
    <row r="1387" spans="2:3" x14ac:dyDescent="0.25">
      <c r="B1387" t="s">
        <v>5407</v>
      </c>
      <c r="C1387" t="s">
        <v>12969</v>
      </c>
    </row>
    <row r="1388" spans="2:3" x14ac:dyDescent="0.25">
      <c r="B1388" t="s">
        <v>5408</v>
      </c>
      <c r="C1388" t="s">
        <v>12970</v>
      </c>
    </row>
    <row r="1389" spans="2:3" x14ac:dyDescent="0.25">
      <c r="B1389" t="s">
        <v>5409</v>
      </c>
      <c r="C1389" t="s">
        <v>12971</v>
      </c>
    </row>
    <row r="1390" spans="2:3" x14ac:dyDescent="0.25">
      <c r="B1390" t="s">
        <v>5410</v>
      </c>
      <c r="C1390" t="s">
        <v>12972</v>
      </c>
    </row>
    <row r="1391" spans="2:3" x14ac:dyDescent="0.25">
      <c r="B1391" s="1" t="s">
        <v>5411</v>
      </c>
      <c r="C1391" t="s">
        <v>12973</v>
      </c>
    </row>
    <row r="1392" spans="2:3" x14ac:dyDescent="0.25">
      <c r="B1392" t="s">
        <v>5412</v>
      </c>
      <c r="C1392" t="s">
        <v>12974</v>
      </c>
    </row>
    <row r="1393" spans="2:3" x14ac:dyDescent="0.25">
      <c r="B1393" t="s">
        <v>5413</v>
      </c>
      <c r="C1393" t="s">
        <v>12975</v>
      </c>
    </row>
    <row r="1394" spans="2:3" x14ac:dyDescent="0.25">
      <c r="B1394" t="s">
        <v>4219</v>
      </c>
      <c r="C1394" t="s">
        <v>11790</v>
      </c>
    </row>
    <row r="1395" spans="2:3" x14ac:dyDescent="0.25">
      <c r="B1395" t="s">
        <v>5415</v>
      </c>
      <c r="C1395" t="s">
        <v>12977</v>
      </c>
    </row>
    <row r="1396" spans="2:3" x14ac:dyDescent="0.25">
      <c r="B1396" t="s">
        <v>5416</v>
      </c>
      <c r="C1396" t="s">
        <v>12978</v>
      </c>
    </row>
    <row r="1397" spans="2:3" x14ac:dyDescent="0.25">
      <c r="B1397" t="s">
        <v>5417</v>
      </c>
      <c r="C1397" t="s">
        <v>12979</v>
      </c>
    </row>
    <row r="1398" spans="2:3" x14ac:dyDescent="0.25">
      <c r="B1398" t="s">
        <v>5418</v>
      </c>
      <c r="C1398" t="s">
        <v>12980</v>
      </c>
    </row>
    <row r="1399" spans="2:3" x14ac:dyDescent="0.25">
      <c r="B1399" t="s">
        <v>5419</v>
      </c>
      <c r="C1399" t="s">
        <v>12981</v>
      </c>
    </row>
    <row r="1400" spans="2:3" x14ac:dyDescent="0.25">
      <c r="B1400" t="s">
        <v>5420</v>
      </c>
      <c r="C1400" t="s">
        <v>12982</v>
      </c>
    </row>
    <row r="1401" spans="2:3" x14ac:dyDescent="0.25">
      <c r="B1401" t="s">
        <v>5421</v>
      </c>
      <c r="C1401" t="s">
        <v>12983</v>
      </c>
    </row>
    <row r="1402" spans="2:3" x14ac:dyDescent="0.25">
      <c r="B1402" t="s">
        <v>5422</v>
      </c>
      <c r="C1402" t="s">
        <v>12984</v>
      </c>
    </row>
    <row r="1403" spans="2:3" x14ac:dyDescent="0.25">
      <c r="B1403" t="s">
        <v>5423</v>
      </c>
      <c r="C1403" t="s">
        <v>12985</v>
      </c>
    </row>
    <row r="1404" spans="2:3" x14ac:dyDescent="0.25">
      <c r="B1404" t="s">
        <v>5424</v>
      </c>
      <c r="C1404" t="s">
        <v>12986</v>
      </c>
    </row>
    <row r="1405" spans="2:3" x14ac:dyDescent="0.25">
      <c r="B1405" t="s">
        <v>5425</v>
      </c>
      <c r="C1405" t="s">
        <v>12987</v>
      </c>
    </row>
    <row r="1406" spans="2:3" x14ac:dyDescent="0.25">
      <c r="B1406" t="s">
        <v>5426</v>
      </c>
      <c r="C1406" t="s">
        <v>12988</v>
      </c>
    </row>
    <row r="1407" spans="2:3" x14ac:dyDescent="0.25">
      <c r="B1407" t="s">
        <v>5427</v>
      </c>
      <c r="C1407" t="s">
        <v>12989</v>
      </c>
    </row>
    <row r="1408" spans="2:3" x14ac:dyDescent="0.25">
      <c r="B1408" t="s">
        <v>5428</v>
      </c>
      <c r="C1408" t="s">
        <v>12990</v>
      </c>
    </row>
    <row r="1409" spans="2:3" x14ac:dyDescent="0.25">
      <c r="B1409" t="s">
        <v>5429</v>
      </c>
      <c r="C1409" t="s">
        <v>12991</v>
      </c>
    </row>
    <row r="1410" spans="2:3" x14ac:dyDescent="0.25">
      <c r="B1410" t="s">
        <v>5430</v>
      </c>
      <c r="C1410" t="s">
        <v>12992</v>
      </c>
    </row>
    <row r="1411" spans="2:3" x14ac:dyDescent="0.25">
      <c r="B1411" t="s">
        <v>5431</v>
      </c>
      <c r="C1411" t="s">
        <v>12993</v>
      </c>
    </row>
    <row r="1412" spans="2:3" x14ac:dyDescent="0.25">
      <c r="B1412" t="s">
        <v>5432</v>
      </c>
      <c r="C1412" t="s">
        <v>12994</v>
      </c>
    </row>
    <row r="1413" spans="2:3" x14ac:dyDescent="0.25">
      <c r="B1413" t="s">
        <v>5433</v>
      </c>
      <c r="C1413" t="s">
        <v>12995</v>
      </c>
    </row>
    <row r="1414" spans="2:3" x14ac:dyDescent="0.25">
      <c r="B1414" t="s">
        <v>5434</v>
      </c>
      <c r="C1414" t="s">
        <v>12996</v>
      </c>
    </row>
    <row r="1415" spans="2:3" x14ac:dyDescent="0.25">
      <c r="B1415" t="s">
        <v>5435</v>
      </c>
      <c r="C1415" t="s">
        <v>12997</v>
      </c>
    </row>
    <row r="1416" spans="2:3" x14ac:dyDescent="0.25">
      <c r="B1416" t="s">
        <v>6223</v>
      </c>
      <c r="C1416" t="s">
        <v>13781</v>
      </c>
    </row>
    <row r="1417" spans="2:3" x14ac:dyDescent="0.25">
      <c r="B1417" s="1" t="s">
        <v>5437</v>
      </c>
      <c r="C1417" t="s">
        <v>12999</v>
      </c>
    </row>
    <row r="1418" spans="2:3" x14ac:dyDescent="0.25">
      <c r="B1418" t="s">
        <v>5438</v>
      </c>
      <c r="C1418" t="s">
        <v>13000</v>
      </c>
    </row>
    <row r="1419" spans="2:3" x14ac:dyDescent="0.25">
      <c r="B1419" s="1" t="s">
        <v>5439</v>
      </c>
      <c r="C1419" t="s">
        <v>13001</v>
      </c>
    </row>
    <row r="1420" spans="2:3" x14ac:dyDescent="0.25">
      <c r="B1420" t="s">
        <v>5440</v>
      </c>
      <c r="C1420" t="s">
        <v>13002</v>
      </c>
    </row>
    <row r="1421" spans="2:3" x14ac:dyDescent="0.25">
      <c r="B1421" t="s">
        <v>5441</v>
      </c>
      <c r="C1421" t="s">
        <v>13003</v>
      </c>
    </row>
    <row r="1422" spans="2:3" x14ac:dyDescent="0.25">
      <c r="B1422" t="s">
        <v>5442</v>
      </c>
      <c r="C1422" t="s">
        <v>13004</v>
      </c>
    </row>
    <row r="1423" spans="2:3" x14ac:dyDescent="0.25">
      <c r="B1423" t="s">
        <v>5443</v>
      </c>
      <c r="C1423" t="s">
        <v>13005</v>
      </c>
    </row>
    <row r="1424" spans="2:3" x14ac:dyDescent="0.25">
      <c r="B1424" t="s">
        <v>5444</v>
      </c>
      <c r="C1424" t="s">
        <v>13006</v>
      </c>
    </row>
    <row r="1425" spans="2:3" x14ac:dyDescent="0.25">
      <c r="B1425" t="s">
        <v>5445</v>
      </c>
      <c r="C1425" t="s">
        <v>13007</v>
      </c>
    </row>
    <row r="1426" spans="2:3" x14ac:dyDescent="0.25">
      <c r="B1426" t="s">
        <v>5446</v>
      </c>
      <c r="C1426" t="s">
        <v>13008</v>
      </c>
    </row>
    <row r="1427" spans="2:3" x14ac:dyDescent="0.25">
      <c r="B1427" t="s">
        <v>5447</v>
      </c>
      <c r="C1427" t="s">
        <v>13009</v>
      </c>
    </row>
    <row r="1428" spans="2:3" x14ac:dyDescent="0.25">
      <c r="B1428" t="s">
        <v>5448</v>
      </c>
      <c r="C1428" t="s">
        <v>13010</v>
      </c>
    </row>
    <row r="1429" spans="2:3" x14ac:dyDescent="0.25">
      <c r="B1429" t="s">
        <v>5449</v>
      </c>
      <c r="C1429" t="s">
        <v>13011</v>
      </c>
    </row>
    <row r="1430" spans="2:3" x14ac:dyDescent="0.25">
      <c r="B1430" t="s">
        <v>5450</v>
      </c>
      <c r="C1430" t="s">
        <v>13012</v>
      </c>
    </row>
    <row r="1431" spans="2:3" x14ac:dyDescent="0.25">
      <c r="B1431" t="s">
        <v>5451</v>
      </c>
      <c r="C1431" t="s">
        <v>13013</v>
      </c>
    </row>
    <row r="1432" spans="2:3" x14ac:dyDescent="0.25">
      <c r="B1432" t="s">
        <v>5452</v>
      </c>
      <c r="C1432" t="s">
        <v>13014</v>
      </c>
    </row>
    <row r="1433" spans="2:3" x14ac:dyDescent="0.25">
      <c r="B1433" t="s">
        <v>5453</v>
      </c>
      <c r="C1433" t="s">
        <v>13015</v>
      </c>
    </row>
    <row r="1434" spans="2:3" x14ac:dyDescent="0.25">
      <c r="B1434" s="1" t="s">
        <v>5454</v>
      </c>
      <c r="C1434" t="s">
        <v>13016</v>
      </c>
    </row>
    <row r="1435" spans="2:3" x14ac:dyDescent="0.25">
      <c r="B1435" t="s">
        <v>5455</v>
      </c>
      <c r="C1435" t="s">
        <v>13017</v>
      </c>
    </row>
    <row r="1436" spans="2:3" x14ac:dyDescent="0.25">
      <c r="B1436" s="1" t="s">
        <v>5456</v>
      </c>
      <c r="C1436" t="s">
        <v>13018</v>
      </c>
    </row>
    <row r="1437" spans="2:3" x14ac:dyDescent="0.25">
      <c r="B1437" t="s">
        <v>5457</v>
      </c>
      <c r="C1437" t="s">
        <v>13019</v>
      </c>
    </row>
    <row r="1438" spans="2:3" x14ac:dyDescent="0.25">
      <c r="B1438" t="s">
        <v>5458</v>
      </c>
      <c r="C1438" t="s">
        <v>13020</v>
      </c>
    </row>
    <row r="1439" spans="2:3" x14ac:dyDescent="0.25">
      <c r="B1439" t="s">
        <v>5459</v>
      </c>
      <c r="C1439" t="s">
        <v>13021</v>
      </c>
    </row>
    <row r="1440" spans="2:3" x14ac:dyDescent="0.25">
      <c r="B1440" t="s">
        <v>5460</v>
      </c>
      <c r="C1440" t="s">
        <v>13022</v>
      </c>
    </row>
    <row r="1441" spans="2:3" x14ac:dyDescent="0.25">
      <c r="B1441" t="s">
        <v>5461</v>
      </c>
      <c r="C1441" t="s">
        <v>13023</v>
      </c>
    </row>
    <row r="1442" spans="2:3" x14ac:dyDescent="0.25">
      <c r="B1442" t="s">
        <v>5462</v>
      </c>
      <c r="C1442" t="s">
        <v>13024</v>
      </c>
    </row>
    <row r="1443" spans="2:3" x14ac:dyDescent="0.25">
      <c r="B1443" t="s">
        <v>5463</v>
      </c>
      <c r="C1443" t="s">
        <v>13025</v>
      </c>
    </row>
    <row r="1444" spans="2:3" x14ac:dyDescent="0.25">
      <c r="B1444" t="s">
        <v>5464</v>
      </c>
      <c r="C1444" t="s">
        <v>13026</v>
      </c>
    </row>
    <row r="1445" spans="2:3" x14ac:dyDescent="0.25">
      <c r="B1445" t="s">
        <v>5465</v>
      </c>
      <c r="C1445" t="s">
        <v>13027</v>
      </c>
    </row>
    <row r="1446" spans="2:3" x14ac:dyDescent="0.25">
      <c r="B1446" t="s">
        <v>5466</v>
      </c>
      <c r="C1446" t="s">
        <v>13028</v>
      </c>
    </row>
    <row r="1447" spans="2:3" x14ac:dyDescent="0.25">
      <c r="B1447" t="s">
        <v>5467</v>
      </c>
      <c r="C1447" t="s">
        <v>13029</v>
      </c>
    </row>
    <row r="1448" spans="2:3" x14ac:dyDescent="0.25">
      <c r="B1448" s="1" t="s">
        <v>5468</v>
      </c>
      <c r="C1448" t="s">
        <v>13030</v>
      </c>
    </row>
    <row r="1449" spans="2:3" x14ac:dyDescent="0.25">
      <c r="B1449" t="s">
        <v>5469</v>
      </c>
      <c r="C1449" t="s">
        <v>13031</v>
      </c>
    </row>
    <row r="1450" spans="2:3" x14ac:dyDescent="0.25">
      <c r="B1450" t="s">
        <v>5470</v>
      </c>
      <c r="C1450" t="s">
        <v>13032</v>
      </c>
    </row>
    <row r="1451" spans="2:3" x14ac:dyDescent="0.25">
      <c r="B1451" t="s">
        <v>5471</v>
      </c>
      <c r="C1451" t="s">
        <v>13033</v>
      </c>
    </row>
    <row r="1452" spans="2:3" x14ac:dyDescent="0.25">
      <c r="B1452" t="s">
        <v>5472</v>
      </c>
      <c r="C1452" t="s">
        <v>13034</v>
      </c>
    </row>
    <row r="1453" spans="2:3" x14ac:dyDescent="0.25">
      <c r="B1453" s="1" t="s">
        <v>5473</v>
      </c>
      <c r="C1453" t="s">
        <v>13035</v>
      </c>
    </row>
    <row r="1454" spans="2:3" x14ac:dyDescent="0.25">
      <c r="B1454" t="s">
        <v>5474</v>
      </c>
      <c r="C1454" t="s">
        <v>13036</v>
      </c>
    </row>
    <row r="1455" spans="2:3" x14ac:dyDescent="0.25">
      <c r="B1455" t="s">
        <v>5475</v>
      </c>
      <c r="C1455" t="s">
        <v>13037</v>
      </c>
    </row>
    <row r="1456" spans="2:3" x14ac:dyDescent="0.25">
      <c r="B1456" t="s">
        <v>5476</v>
      </c>
      <c r="C1456" t="s">
        <v>13038</v>
      </c>
    </row>
    <row r="1457" spans="2:3" x14ac:dyDescent="0.25">
      <c r="B1457" t="s">
        <v>5477</v>
      </c>
      <c r="C1457" t="s">
        <v>13039</v>
      </c>
    </row>
    <row r="1458" spans="2:3" x14ac:dyDescent="0.25">
      <c r="B1458" t="s">
        <v>4651</v>
      </c>
      <c r="C1458" t="s">
        <v>12215</v>
      </c>
    </row>
    <row r="1459" spans="2:3" x14ac:dyDescent="0.25">
      <c r="B1459" t="s">
        <v>5478</v>
      </c>
      <c r="C1459" t="s">
        <v>13040</v>
      </c>
    </row>
    <row r="1460" spans="2:3" x14ac:dyDescent="0.25">
      <c r="B1460" t="s">
        <v>5479</v>
      </c>
      <c r="C1460" t="s">
        <v>13041</v>
      </c>
    </row>
    <row r="1461" spans="2:3" x14ac:dyDescent="0.25">
      <c r="B1461" t="s">
        <v>5480</v>
      </c>
      <c r="C1461" t="s">
        <v>13042</v>
      </c>
    </row>
    <row r="1462" spans="2:3" x14ac:dyDescent="0.25">
      <c r="B1462" t="s">
        <v>5481</v>
      </c>
      <c r="C1462" t="s">
        <v>13043</v>
      </c>
    </row>
    <row r="1463" spans="2:3" x14ac:dyDescent="0.25">
      <c r="B1463" t="s">
        <v>5482</v>
      </c>
      <c r="C1463" t="s">
        <v>12167</v>
      </c>
    </row>
    <row r="1464" spans="2:3" x14ac:dyDescent="0.25">
      <c r="B1464" t="s">
        <v>5483</v>
      </c>
      <c r="C1464" t="s">
        <v>13044</v>
      </c>
    </row>
    <row r="1465" spans="2:3" x14ac:dyDescent="0.25">
      <c r="B1465" t="s">
        <v>5484</v>
      </c>
      <c r="C1465" t="s">
        <v>13045</v>
      </c>
    </row>
    <row r="1466" spans="2:3" x14ac:dyDescent="0.25">
      <c r="B1466" t="s">
        <v>5485</v>
      </c>
      <c r="C1466" t="s">
        <v>13046</v>
      </c>
    </row>
    <row r="1467" spans="2:3" x14ac:dyDescent="0.25">
      <c r="B1467" t="s">
        <v>5486</v>
      </c>
      <c r="C1467" t="s">
        <v>13047</v>
      </c>
    </row>
    <row r="1468" spans="2:3" x14ac:dyDescent="0.25">
      <c r="B1468" t="s">
        <v>5487</v>
      </c>
      <c r="C1468" t="s">
        <v>13048</v>
      </c>
    </row>
    <row r="1469" spans="2:3" x14ac:dyDescent="0.25">
      <c r="B1469" t="s">
        <v>5488</v>
      </c>
      <c r="C1469" t="s">
        <v>13049</v>
      </c>
    </row>
    <row r="1470" spans="2:3" x14ac:dyDescent="0.25">
      <c r="B1470" t="s">
        <v>5489</v>
      </c>
      <c r="C1470" t="s">
        <v>13050</v>
      </c>
    </row>
    <row r="1471" spans="2:3" x14ac:dyDescent="0.25">
      <c r="B1471" t="s">
        <v>5490</v>
      </c>
      <c r="C1471" t="s">
        <v>13051</v>
      </c>
    </row>
    <row r="1472" spans="2:3" x14ac:dyDescent="0.25">
      <c r="B1472" t="s">
        <v>5491</v>
      </c>
      <c r="C1472" t="s">
        <v>13052</v>
      </c>
    </row>
    <row r="1473" spans="2:3" x14ac:dyDescent="0.25">
      <c r="B1473" t="s">
        <v>5492</v>
      </c>
      <c r="C1473" t="s">
        <v>13053</v>
      </c>
    </row>
    <row r="1474" spans="2:3" x14ac:dyDescent="0.25">
      <c r="B1474" t="s">
        <v>5493</v>
      </c>
      <c r="C1474" t="s">
        <v>13054</v>
      </c>
    </row>
    <row r="1475" spans="2:3" x14ac:dyDescent="0.25">
      <c r="B1475" t="s">
        <v>5494</v>
      </c>
      <c r="C1475" t="s">
        <v>13055</v>
      </c>
    </row>
    <row r="1476" spans="2:3" x14ac:dyDescent="0.25">
      <c r="B1476" t="s">
        <v>5495</v>
      </c>
      <c r="C1476" t="s">
        <v>13056</v>
      </c>
    </row>
    <row r="1477" spans="2:3" x14ac:dyDescent="0.25">
      <c r="B1477" t="s">
        <v>5496</v>
      </c>
      <c r="C1477" t="s">
        <v>13057</v>
      </c>
    </row>
    <row r="1478" spans="2:3" x14ac:dyDescent="0.25">
      <c r="B1478" t="s">
        <v>5497</v>
      </c>
      <c r="C1478" t="s">
        <v>13058</v>
      </c>
    </row>
    <row r="1479" spans="2:3" x14ac:dyDescent="0.25">
      <c r="B1479" t="s">
        <v>5498</v>
      </c>
      <c r="C1479" t="s">
        <v>13059</v>
      </c>
    </row>
    <row r="1480" spans="2:3" x14ac:dyDescent="0.25">
      <c r="B1480" t="s">
        <v>5499</v>
      </c>
      <c r="C1480" t="s">
        <v>13060</v>
      </c>
    </row>
    <row r="1481" spans="2:3" x14ac:dyDescent="0.25">
      <c r="B1481" s="1" t="s">
        <v>5500</v>
      </c>
      <c r="C1481" t="s">
        <v>13061</v>
      </c>
    </row>
    <row r="1482" spans="2:3" x14ac:dyDescent="0.25">
      <c r="B1482" t="s">
        <v>5501</v>
      </c>
      <c r="C1482" t="s">
        <v>13062</v>
      </c>
    </row>
    <row r="1483" spans="2:3" x14ac:dyDescent="0.25">
      <c r="B1483" t="s">
        <v>5502</v>
      </c>
      <c r="C1483" t="s">
        <v>13063</v>
      </c>
    </row>
    <row r="1484" spans="2:3" x14ac:dyDescent="0.25">
      <c r="B1484" t="s">
        <v>5503</v>
      </c>
      <c r="C1484" t="s">
        <v>13064</v>
      </c>
    </row>
    <row r="1485" spans="2:3" x14ac:dyDescent="0.25">
      <c r="B1485" s="1" t="s">
        <v>7330</v>
      </c>
      <c r="C1485" t="s">
        <v>14890</v>
      </c>
    </row>
    <row r="1486" spans="2:3" x14ac:dyDescent="0.25">
      <c r="B1486" t="s">
        <v>5505</v>
      </c>
      <c r="C1486" t="s">
        <v>13066</v>
      </c>
    </row>
    <row r="1487" spans="2:3" x14ac:dyDescent="0.25">
      <c r="B1487" t="s">
        <v>5506</v>
      </c>
      <c r="C1487" t="s">
        <v>13067</v>
      </c>
    </row>
    <row r="1488" spans="2:3" x14ac:dyDescent="0.25">
      <c r="B1488" t="s">
        <v>5507</v>
      </c>
      <c r="C1488" t="s">
        <v>13068</v>
      </c>
    </row>
    <row r="1489" spans="2:3" x14ac:dyDescent="0.25">
      <c r="B1489" t="s">
        <v>5508</v>
      </c>
      <c r="C1489" t="s">
        <v>13069</v>
      </c>
    </row>
    <row r="1490" spans="2:3" x14ac:dyDescent="0.25">
      <c r="B1490" t="s">
        <v>8437</v>
      </c>
      <c r="C1490" t="s">
        <v>15997</v>
      </c>
    </row>
    <row r="1491" spans="2:3" x14ac:dyDescent="0.25">
      <c r="B1491" s="1" t="s">
        <v>5510</v>
      </c>
      <c r="C1491" t="s">
        <v>13071</v>
      </c>
    </row>
    <row r="1492" spans="2:3" x14ac:dyDescent="0.25">
      <c r="B1492" t="s">
        <v>5511</v>
      </c>
      <c r="C1492" t="s">
        <v>13072</v>
      </c>
    </row>
    <row r="1493" spans="2:3" x14ac:dyDescent="0.25">
      <c r="B1493" t="s">
        <v>5512</v>
      </c>
      <c r="C1493" t="s">
        <v>13073</v>
      </c>
    </row>
    <row r="1494" spans="2:3" x14ac:dyDescent="0.25">
      <c r="B1494" t="s">
        <v>5513</v>
      </c>
      <c r="C1494" t="s">
        <v>13074</v>
      </c>
    </row>
    <row r="1495" spans="2:3" x14ac:dyDescent="0.25">
      <c r="B1495" t="s">
        <v>5514</v>
      </c>
      <c r="C1495" t="s">
        <v>13075</v>
      </c>
    </row>
    <row r="1496" spans="2:3" x14ac:dyDescent="0.25">
      <c r="B1496" t="s">
        <v>5515</v>
      </c>
      <c r="C1496" t="s">
        <v>13076</v>
      </c>
    </row>
    <row r="1497" spans="2:3" x14ac:dyDescent="0.25">
      <c r="B1497" t="s">
        <v>5516</v>
      </c>
      <c r="C1497" t="s">
        <v>13077</v>
      </c>
    </row>
    <row r="1498" spans="2:3" x14ac:dyDescent="0.25">
      <c r="B1498" s="1" t="s">
        <v>5517</v>
      </c>
      <c r="C1498" t="s">
        <v>13078</v>
      </c>
    </row>
    <row r="1499" spans="2:3" x14ac:dyDescent="0.25">
      <c r="B1499" s="1" t="s">
        <v>5518</v>
      </c>
      <c r="C1499" t="s">
        <v>13079</v>
      </c>
    </row>
    <row r="1500" spans="2:3" x14ac:dyDescent="0.25">
      <c r="B1500" s="1" t="s">
        <v>5519</v>
      </c>
      <c r="C1500" t="s">
        <v>13080</v>
      </c>
    </row>
    <row r="1501" spans="2:3" x14ac:dyDescent="0.25">
      <c r="B1501" t="s">
        <v>5520</v>
      </c>
      <c r="C1501" t="s">
        <v>13081</v>
      </c>
    </row>
    <row r="1502" spans="2:3" x14ac:dyDescent="0.25">
      <c r="B1502" t="s">
        <v>5521</v>
      </c>
      <c r="C1502" t="s">
        <v>13082</v>
      </c>
    </row>
    <row r="1503" spans="2:3" x14ac:dyDescent="0.25">
      <c r="B1503" t="s">
        <v>5522</v>
      </c>
      <c r="C1503" t="s">
        <v>13083</v>
      </c>
    </row>
    <row r="1504" spans="2:3" x14ac:dyDescent="0.25">
      <c r="B1504" t="s">
        <v>5523</v>
      </c>
      <c r="C1504" t="s">
        <v>13084</v>
      </c>
    </row>
    <row r="1505" spans="2:3" x14ac:dyDescent="0.25">
      <c r="B1505" t="s">
        <v>5524</v>
      </c>
      <c r="C1505" t="s">
        <v>13085</v>
      </c>
    </row>
    <row r="1506" spans="2:3" x14ac:dyDescent="0.25">
      <c r="B1506" t="s">
        <v>5525</v>
      </c>
      <c r="C1506" t="s">
        <v>13086</v>
      </c>
    </row>
    <row r="1507" spans="2:3" x14ac:dyDescent="0.25">
      <c r="B1507" t="s">
        <v>5526</v>
      </c>
      <c r="C1507" t="s">
        <v>13087</v>
      </c>
    </row>
    <row r="1508" spans="2:3" x14ac:dyDescent="0.25">
      <c r="B1508" t="s">
        <v>5527</v>
      </c>
      <c r="C1508" t="s">
        <v>13088</v>
      </c>
    </row>
    <row r="1509" spans="2:3" x14ac:dyDescent="0.25">
      <c r="B1509" t="s">
        <v>5528</v>
      </c>
      <c r="C1509" t="s">
        <v>13089</v>
      </c>
    </row>
    <row r="1510" spans="2:3" x14ac:dyDescent="0.25">
      <c r="B1510" t="s">
        <v>5529</v>
      </c>
      <c r="C1510" t="s">
        <v>13090</v>
      </c>
    </row>
    <row r="1511" spans="2:3" x14ac:dyDescent="0.25">
      <c r="B1511" t="s">
        <v>5530</v>
      </c>
      <c r="C1511" t="s">
        <v>13091</v>
      </c>
    </row>
    <row r="1512" spans="2:3" x14ac:dyDescent="0.25">
      <c r="B1512" t="s">
        <v>5531</v>
      </c>
      <c r="C1512" t="s">
        <v>13092</v>
      </c>
    </row>
    <row r="1513" spans="2:3" x14ac:dyDescent="0.25">
      <c r="B1513" t="s">
        <v>5532</v>
      </c>
      <c r="C1513" t="s">
        <v>13093</v>
      </c>
    </row>
    <row r="1514" spans="2:3" x14ac:dyDescent="0.25">
      <c r="B1514" t="s">
        <v>5533</v>
      </c>
      <c r="C1514" t="s">
        <v>13094</v>
      </c>
    </row>
    <row r="1515" spans="2:3" x14ac:dyDescent="0.25">
      <c r="B1515" t="s">
        <v>5534</v>
      </c>
      <c r="C1515" t="s">
        <v>13095</v>
      </c>
    </row>
    <row r="1516" spans="2:3" x14ac:dyDescent="0.25">
      <c r="B1516" t="s">
        <v>5535</v>
      </c>
      <c r="C1516" t="s">
        <v>13096</v>
      </c>
    </row>
    <row r="1517" spans="2:3" x14ac:dyDescent="0.25">
      <c r="B1517" t="s">
        <v>5536</v>
      </c>
      <c r="C1517" t="s">
        <v>13097</v>
      </c>
    </row>
    <row r="1518" spans="2:3" x14ac:dyDescent="0.25">
      <c r="B1518" t="s">
        <v>5537</v>
      </c>
      <c r="C1518" t="s">
        <v>13098</v>
      </c>
    </row>
    <row r="1519" spans="2:3" x14ac:dyDescent="0.25">
      <c r="B1519" t="s">
        <v>5538</v>
      </c>
      <c r="C1519" t="s">
        <v>13099</v>
      </c>
    </row>
    <row r="1520" spans="2:3" x14ac:dyDescent="0.25">
      <c r="B1520" t="s">
        <v>5539</v>
      </c>
      <c r="C1520" t="s">
        <v>13100</v>
      </c>
    </row>
    <row r="1521" spans="2:3" x14ac:dyDescent="0.25">
      <c r="B1521" t="s">
        <v>5540</v>
      </c>
      <c r="C1521" t="s">
        <v>13101</v>
      </c>
    </row>
    <row r="1522" spans="2:3" x14ac:dyDescent="0.25">
      <c r="B1522" t="s">
        <v>5541</v>
      </c>
      <c r="C1522" t="s">
        <v>13102</v>
      </c>
    </row>
    <row r="1523" spans="2:3" x14ac:dyDescent="0.25">
      <c r="B1523" t="s">
        <v>5542</v>
      </c>
      <c r="C1523" t="s">
        <v>13103</v>
      </c>
    </row>
    <row r="1524" spans="2:3" x14ac:dyDescent="0.25">
      <c r="B1524" t="s">
        <v>5543</v>
      </c>
      <c r="C1524" t="s">
        <v>13104</v>
      </c>
    </row>
    <row r="1525" spans="2:3" x14ac:dyDescent="0.25">
      <c r="B1525" t="s">
        <v>5544</v>
      </c>
      <c r="C1525" t="s">
        <v>13105</v>
      </c>
    </row>
    <row r="1526" spans="2:3" x14ac:dyDescent="0.25">
      <c r="B1526" t="s">
        <v>5545</v>
      </c>
      <c r="C1526" t="s">
        <v>13106</v>
      </c>
    </row>
    <row r="1527" spans="2:3" x14ac:dyDescent="0.25">
      <c r="B1527" t="s">
        <v>5546</v>
      </c>
      <c r="C1527" t="s">
        <v>13107</v>
      </c>
    </row>
    <row r="1528" spans="2:3" x14ac:dyDescent="0.25">
      <c r="B1528" t="s">
        <v>5547</v>
      </c>
      <c r="C1528" t="s">
        <v>13108</v>
      </c>
    </row>
    <row r="1529" spans="2:3" x14ac:dyDescent="0.25">
      <c r="B1529" t="s">
        <v>5548</v>
      </c>
      <c r="C1529" t="s">
        <v>13109</v>
      </c>
    </row>
    <row r="1530" spans="2:3" x14ac:dyDescent="0.25">
      <c r="B1530" t="s">
        <v>5549</v>
      </c>
      <c r="C1530" t="s">
        <v>13110</v>
      </c>
    </row>
    <row r="1531" spans="2:3" x14ac:dyDescent="0.25">
      <c r="B1531" t="s">
        <v>5550</v>
      </c>
      <c r="C1531" t="s">
        <v>13111</v>
      </c>
    </row>
    <row r="1532" spans="2:3" x14ac:dyDescent="0.25">
      <c r="B1532" t="s">
        <v>5551</v>
      </c>
      <c r="C1532" t="s">
        <v>13112</v>
      </c>
    </row>
    <row r="1533" spans="2:3" x14ac:dyDescent="0.25">
      <c r="B1533" t="s">
        <v>5552</v>
      </c>
      <c r="C1533" t="s">
        <v>13113</v>
      </c>
    </row>
    <row r="1534" spans="2:3" x14ac:dyDescent="0.25">
      <c r="B1534" t="s">
        <v>5553</v>
      </c>
      <c r="C1534" t="s">
        <v>13114</v>
      </c>
    </row>
    <row r="1535" spans="2:3" x14ac:dyDescent="0.25">
      <c r="B1535" t="s">
        <v>5554</v>
      </c>
      <c r="C1535" t="s">
        <v>13115</v>
      </c>
    </row>
    <row r="1536" spans="2:3" x14ac:dyDescent="0.25">
      <c r="B1536" t="s">
        <v>5555</v>
      </c>
      <c r="C1536" t="s">
        <v>13116</v>
      </c>
    </row>
    <row r="1537" spans="2:3" x14ac:dyDescent="0.25">
      <c r="B1537" t="s">
        <v>5556</v>
      </c>
      <c r="C1537" t="s">
        <v>13117</v>
      </c>
    </row>
    <row r="1538" spans="2:3" x14ac:dyDescent="0.25">
      <c r="B1538" t="s">
        <v>5557</v>
      </c>
      <c r="C1538" t="s">
        <v>13118</v>
      </c>
    </row>
    <row r="1539" spans="2:3" x14ac:dyDescent="0.25">
      <c r="B1539" t="s">
        <v>5558</v>
      </c>
      <c r="C1539" t="s">
        <v>13119</v>
      </c>
    </row>
    <row r="1540" spans="2:3" x14ac:dyDescent="0.25">
      <c r="B1540" t="s">
        <v>5233</v>
      </c>
      <c r="C1540" t="s">
        <v>13120</v>
      </c>
    </row>
    <row r="1541" spans="2:3" x14ac:dyDescent="0.25">
      <c r="B1541" t="s">
        <v>5559</v>
      </c>
      <c r="C1541" t="s">
        <v>13121</v>
      </c>
    </row>
    <row r="1542" spans="2:3" x14ac:dyDescent="0.25">
      <c r="B1542" t="s">
        <v>5560</v>
      </c>
      <c r="C1542" t="s">
        <v>13122</v>
      </c>
    </row>
    <row r="1543" spans="2:3" x14ac:dyDescent="0.25">
      <c r="B1543" t="s">
        <v>5561</v>
      </c>
      <c r="C1543" t="s">
        <v>13123</v>
      </c>
    </row>
    <row r="1544" spans="2:3" x14ac:dyDescent="0.25">
      <c r="B1544" t="s">
        <v>5562</v>
      </c>
      <c r="C1544" t="s">
        <v>13124</v>
      </c>
    </row>
    <row r="1545" spans="2:3" x14ac:dyDescent="0.25">
      <c r="B1545" t="s">
        <v>5563</v>
      </c>
      <c r="C1545" t="s">
        <v>13125</v>
      </c>
    </row>
    <row r="1546" spans="2:3" x14ac:dyDescent="0.25">
      <c r="B1546" t="s">
        <v>5564</v>
      </c>
      <c r="C1546" t="s">
        <v>13126</v>
      </c>
    </row>
    <row r="1547" spans="2:3" x14ac:dyDescent="0.25">
      <c r="B1547" t="s">
        <v>5565</v>
      </c>
      <c r="C1547" t="s">
        <v>13127</v>
      </c>
    </row>
    <row r="1548" spans="2:3" x14ac:dyDescent="0.25">
      <c r="B1548" t="s">
        <v>5566</v>
      </c>
      <c r="C1548" t="s">
        <v>13128</v>
      </c>
    </row>
    <row r="1549" spans="2:3" x14ac:dyDescent="0.25">
      <c r="B1549" t="s">
        <v>5567</v>
      </c>
      <c r="C1549" t="s">
        <v>13129</v>
      </c>
    </row>
    <row r="1550" spans="2:3" x14ac:dyDescent="0.25">
      <c r="B1550" t="s">
        <v>5568</v>
      </c>
      <c r="C1550" t="s">
        <v>13130</v>
      </c>
    </row>
    <row r="1551" spans="2:3" x14ac:dyDescent="0.25">
      <c r="B1551" t="s">
        <v>5569</v>
      </c>
      <c r="C1551" t="s">
        <v>13131</v>
      </c>
    </row>
    <row r="1552" spans="2:3" x14ac:dyDescent="0.25">
      <c r="B1552" t="s">
        <v>5570</v>
      </c>
      <c r="C1552" t="s">
        <v>13132</v>
      </c>
    </row>
    <row r="1553" spans="2:3" x14ac:dyDescent="0.25">
      <c r="B1553" t="s">
        <v>5571</v>
      </c>
      <c r="C1553" t="s">
        <v>13133</v>
      </c>
    </row>
    <row r="1554" spans="2:3" x14ac:dyDescent="0.25">
      <c r="B1554" t="s">
        <v>4092</v>
      </c>
      <c r="C1554" t="s">
        <v>11664</v>
      </c>
    </row>
    <row r="1555" spans="2:3" x14ac:dyDescent="0.25">
      <c r="B1555" t="s">
        <v>5572</v>
      </c>
      <c r="C1555" t="s">
        <v>13134</v>
      </c>
    </row>
    <row r="1556" spans="2:3" x14ac:dyDescent="0.25">
      <c r="B1556" t="s">
        <v>5573</v>
      </c>
      <c r="C1556" t="s">
        <v>13135</v>
      </c>
    </row>
    <row r="1557" spans="2:3" x14ac:dyDescent="0.25">
      <c r="B1557" t="s">
        <v>5574</v>
      </c>
      <c r="C1557" t="s">
        <v>13136</v>
      </c>
    </row>
    <row r="1558" spans="2:3" x14ac:dyDescent="0.25">
      <c r="B1558" t="s">
        <v>5575</v>
      </c>
      <c r="C1558" t="s">
        <v>13137</v>
      </c>
    </row>
    <row r="1559" spans="2:3" x14ac:dyDescent="0.25">
      <c r="B1559" t="s">
        <v>5576</v>
      </c>
      <c r="C1559" t="s">
        <v>13138</v>
      </c>
    </row>
    <row r="1560" spans="2:3" x14ac:dyDescent="0.25">
      <c r="B1560" t="s">
        <v>8623</v>
      </c>
      <c r="C1560" t="s">
        <v>16183</v>
      </c>
    </row>
    <row r="1561" spans="2:3" x14ac:dyDescent="0.25">
      <c r="B1561" t="s">
        <v>5572</v>
      </c>
      <c r="C1561" t="s">
        <v>13140</v>
      </c>
    </row>
    <row r="1562" spans="2:3" x14ac:dyDescent="0.25">
      <c r="B1562" t="s">
        <v>5578</v>
      </c>
      <c r="C1562" t="s">
        <v>13141</v>
      </c>
    </row>
    <row r="1563" spans="2:3" x14ac:dyDescent="0.25">
      <c r="B1563" t="s">
        <v>5579</v>
      </c>
      <c r="C1563" t="s">
        <v>13142</v>
      </c>
    </row>
    <row r="1564" spans="2:3" x14ac:dyDescent="0.25">
      <c r="B1564" t="s">
        <v>5580</v>
      </c>
      <c r="C1564" t="s">
        <v>13143</v>
      </c>
    </row>
    <row r="1565" spans="2:3" x14ac:dyDescent="0.25">
      <c r="B1565" t="s">
        <v>5581</v>
      </c>
      <c r="C1565" t="s">
        <v>13144</v>
      </c>
    </row>
    <row r="1566" spans="2:3" x14ac:dyDescent="0.25">
      <c r="B1566" t="s">
        <v>5582</v>
      </c>
      <c r="C1566" t="s">
        <v>13145</v>
      </c>
    </row>
    <row r="1567" spans="2:3" x14ac:dyDescent="0.25">
      <c r="B1567" t="s">
        <v>5583</v>
      </c>
      <c r="C1567" t="s">
        <v>13145</v>
      </c>
    </row>
    <row r="1568" spans="2:3" x14ac:dyDescent="0.25">
      <c r="B1568" t="s">
        <v>5584</v>
      </c>
      <c r="C1568" t="s">
        <v>13146</v>
      </c>
    </row>
    <row r="1569" spans="2:3" x14ac:dyDescent="0.25">
      <c r="B1569" t="s">
        <v>5585</v>
      </c>
      <c r="C1569" t="s">
        <v>13147</v>
      </c>
    </row>
    <row r="1570" spans="2:3" x14ac:dyDescent="0.25">
      <c r="B1570" t="s">
        <v>5586</v>
      </c>
      <c r="C1570" t="s">
        <v>13148</v>
      </c>
    </row>
    <row r="1571" spans="2:3" x14ac:dyDescent="0.25">
      <c r="B1571" t="s">
        <v>5904</v>
      </c>
      <c r="C1571" t="s">
        <v>13462</v>
      </c>
    </row>
    <row r="1572" spans="2:3" x14ac:dyDescent="0.25">
      <c r="B1572" t="s">
        <v>5588</v>
      </c>
      <c r="C1572" t="s">
        <v>13150</v>
      </c>
    </row>
    <row r="1573" spans="2:3" x14ac:dyDescent="0.25">
      <c r="B1573" t="s">
        <v>5589</v>
      </c>
      <c r="C1573" t="s">
        <v>13151</v>
      </c>
    </row>
    <row r="1574" spans="2:3" x14ac:dyDescent="0.25">
      <c r="B1574" t="s">
        <v>5590</v>
      </c>
      <c r="C1574" t="s">
        <v>13152</v>
      </c>
    </row>
    <row r="1575" spans="2:3" x14ac:dyDescent="0.25">
      <c r="B1575" t="s">
        <v>5591</v>
      </c>
      <c r="C1575" t="s">
        <v>13153</v>
      </c>
    </row>
    <row r="1576" spans="2:3" x14ac:dyDescent="0.25">
      <c r="B1576" t="s">
        <v>5592</v>
      </c>
      <c r="C1576" t="s">
        <v>13154</v>
      </c>
    </row>
    <row r="1577" spans="2:3" x14ac:dyDescent="0.25">
      <c r="B1577" t="s">
        <v>5593</v>
      </c>
      <c r="C1577" t="s">
        <v>13155</v>
      </c>
    </row>
    <row r="1578" spans="2:3" x14ac:dyDescent="0.25">
      <c r="B1578" t="s">
        <v>5160</v>
      </c>
      <c r="C1578" t="s">
        <v>12723</v>
      </c>
    </row>
    <row r="1579" spans="2:3" x14ac:dyDescent="0.25">
      <c r="B1579" s="1" t="s">
        <v>9379</v>
      </c>
      <c r="C1579" t="s">
        <v>16941</v>
      </c>
    </row>
    <row r="1580" spans="2:3" x14ac:dyDescent="0.25">
      <c r="B1580" t="s">
        <v>5596</v>
      </c>
      <c r="C1580" t="s">
        <v>13158</v>
      </c>
    </row>
    <row r="1581" spans="2:3" x14ac:dyDescent="0.25">
      <c r="B1581" t="s">
        <v>5597</v>
      </c>
      <c r="C1581" t="s">
        <v>13159</v>
      </c>
    </row>
    <row r="1582" spans="2:3" x14ac:dyDescent="0.25">
      <c r="B1582" s="1" t="s">
        <v>5598</v>
      </c>
      <c r="C1582" t="s">
        <v>13160</v>
      </c>
    </row>
    <row r="1583" spans="2:3" x14ac:dyDescent="0.25">
      <c r="B1583" t="s">
        <v>5599</v>
      </c>
      <c r="C1583" t="s">
        <v>13161</v>
      </c>
    </row>
    <row r="1584" spans="2:3" x14ac:dyDescent="0.25">
      <c r="B1584" t="s">
        <v>5600</v>
      </c>
      <c r="C1584" t="s">
        <v>13162</v>
      </c>
    </row>
    <row r="1585" spans="2:3" x14ac:dyDescent="0.25">
      <c r="B1585" t="s">
        <v>5601</v>
      </c>
      <c r="C1585" t="s">
        <v>13163</v>
      </c>
    </row>
    <row r="1586" spans="2:3" x14ac:dyDescent="0.25">
      <c r="B1586" t="s">
        <v>5602</v>
      </c>
      <c r="C1586" t="s">
        <v>13164</v>
      </c>
    </row>
    <row r="1587" spans="2:3" x14ac:dyDescent="0.25">
      <c r="B1587" t="s">
        <v>5603</v>
      </c>
      <c r="C1587" t="s">
        <v>13165</v>
      </c>
    </row>
    <row r="1588" spans="2:3" x14ac:dyDescent="0.25">
      <c r="B1588" t="s">
        <v>5604</v>
      </c>
      <c r="C1588" t="s">
        <v>13166</v>
      </c>
    </row>
    <row r="1589" spans="2:3" x14ac:dyDescent="0.25">
      <c r="B1589" t="s">
        <v>5605</v>
      </c>
      <c r="C1589" t="s">
        <v>13167</v>
      </c>
    </row>
    <row r="1590" spans="2:3" x14ac:dyDescent="0.25">
      <c r="B1590" t="s">
        <v>5606</v>
      </c>
      <c r="C1590" t="s">
        <v>13168</v>
      </c>
    </row>
    <row r="1591" spans="2:3" x14ac:dyDescent="0.25">
      <c r="B1591" s="1" t="s">
        <v>5607</v>
      </c>
      <c r="C1591" t="s">
        <v>13169</v>
      </c>
    </row>
    <row r="1592" spans="2:3" x14ac:dyDescent="0.25">
      <c r="B1592" s="1" t="s">
        <v>5608</v>
      </c>
      <c r="C1592" t="s">
        <v>13170</v>
      </c>
    </row>
    <row r="1593" spans="2:3" x14ac:dyDescent="0.25">
      <c r="B1593" s="1" t="s">
        <v>5609</v>
      </c>
      <c r="C1593" t="s">
        <v>13171</v>
      </c>
    </row>
    <row r="1594" spans="2:3" x14ac:dyDescent="0.25">
      <c r="B1594" t="s">
        <v>5610</v>
      </c>
      <c r="C1594" t="s">
        <v>13172</v>
      </c>
    </row>
    <row r="1595" spans="2:3" x14ac:dyDescent="0.25">
      <c r="B1595" s="1" t="s">
        <v>5611</v>
      </c>
      <c r="C1595" t="s">
        <v>13173</v>
      </c>
    </row>
    <row r="1596" spans="2:3" x14ac:dyDescent="0.25">
      <c r="B1596" t="s">
        <v>5612</v>
      </c>
      <c r="C1596" t="s">
        <v>11617</v>
      </c>
    </row>
    <row r="1597" spans="2:3" x14ac:dyDescent="0.25">
      <c r="B1597" t="s">
        <v>5613</v>
      </c>
      <c r="C1597" t="s">
        <v>13174</v>
      </c>
    </row>
    <row r="1598" spans="2:3" x14ac:dyDescent="0.25">
      <c r="B1598" t="s">
        <v>5614</v>
      </c>
      <c r="C1598" t="s">
        <v>13175</v>
      </c>
    </row>
    <row r="1599" spans="2:3" x14ac:dyDescent="0.25">
      <c r="B1599" s="1" t="s">
        <v>5615</v>
      </c>
      <c r="C1599" t="s">
        <v>12197</v>
      </c>
    </row>
    <row r="1600" spans="2:3" x14ac:dyDescent="0.25">
      <c r="B1600" t="s">
        <v>5616</v>
      </c>
      <c r="C1600" t="s">
        <v>12208</v>
      </c>
    </row>
    <row r="1601" spans="2:3" x14ac:dyDescent="0.25">
      <c r="B1601" t="s">
        <v>5617</v>
      </c>
      <c r="C1601" t="s">
        <v>13176</v>
      </c>
    </row>
    <row r="1602" spans="2:3" x14ac:dyDescent="0.25">
      <c r="B1602" t="s">
        <v>5618</v>
      </c>
      <c r="C1602" t="s">
        <v>13177</v>
      </c>
    </row>
    <row r="1603" spans="2:3" x14ac:dyDescent="0.25">
      <c r="B1603" t="s">
        <v>5619</v>
      </c>
      <c r="C1603" t="s">
        <v>13178</v>
      </c>
    </row>
    <row r="1604" spans="2:3" x14ac:dyDescent="0.25">
      <c r="B1604" t="s">
        <v>5620</v>
      </c>
      <c r="C1604" t="s">
        <v>13179</v>
      </c>
    </row>
    <row r="1605" spans="2:3" x14ac:dyDescent="0.25">
      <c r="B1605" t="s">
        <v>5621</v>
      </c>
      <c r="C1605" t="s">
        <v>13180</v>
      </c>
    </row>
    <row r="1606" spans="2:3" x14ac:dyDescent="0.25">
      <c r="B1606" t="s">
        <v>5622</v>
      </c>
      <c r="C1606" t="s">
        <v>13181</v>
      </c>
    </row>
    <row r="1607" spans="2:3" x14ac:dyDescent="0.25">
      <c r="B1607" s="1" t="s">
        <v>5623</v>
      </c>
      <c r="C1607" t="s">
        <v>13182</v>
      </c>
    </row>
    <row r="1608" spans="2:3" x14ac:dyDescent="0.25">
      <c r="B1608" t="s">
        <v>5624</v>
      </c>
      <c r="C1608" t="s">
        <v>13183</v>
      </c>
    </row>
    <row r="1609" spans="2:3" x14ac:dyDescent="0.25">
      <c r="B1609" t="s">
        <v>5625</v>
      </c>
      <c r="C1609" t="s">
        <v>12246</v>
      </c>
    </row>
    <row r="1610" spans="2:3" x14ac:dyDescent="0.25">
      <c r="B1610" t="s">
        <v>5626</v>
      </c>
      <c r="C1610" t="s">
        <v>13184</v>
      </c>
    </row>
    <row r="1611" spans="2:3" x14ac:dyDescent="0.25">
      <c r="B1611" t="s">
        <v>5627</v>
      </c>
      <c r="C1611" t="s">
        <v>13185</v>
      </c>
    </row>
    <row r="1612" spans="2:3" x14ac:dyDescent="0.25">
      <c r="B1612" t="s">
        <v>5628</v>
      </c>
      <c r="C1612" t="s">
        <v>13186</v>
      </c>
    </row>
    <row r="1613" spans="2:3" x14ac:dyDescent="0.25">
      <c r="B1613" t="s">
        <v>5629</v>
      </c>
      <c r="C1613" t="s">
        <v>13187</v>
      </c>
    </row>
    <row r="1614" spans="2:3" x14ac:dyDescent="0.25">
      <c r="B1614" s="1" t="s">
        <v>5630</v>
      </c>
      <c r="C1614" t="s">
        <v>13188</v>
      </c>
    </row>
    <row r="1615" spans="2:3" x14ac:dyDescent="0.25">
      <c r="B1615" t="s">
        <v>5631</v>
      </c>
      <c r="C1615" t="s">
        <v>13189</v>
      </c>
    </row>
    <row r="1616" spans="2:3" x14ac:dyDescent="0.25">
      <c r="B1616" t="s">
        <v>5632</v>
      </c>
      <c r="C1616" t="s">
        <v>13190</v>
      </c>
    </row>
    <row r="1617" spans="2:3" x14ac:dyDescent="0.25">
      <c r="B1617" t="s">
        <v>5633</v>
      </c>
      <c r="C1617" t="s">
        <v>13191</v>
      </c>
    </row>
    <row r="1618" spans="2:3" x14ac:dyDescent="0.25">
      <c r="B1618" t="s">
        <v>5634</v>
      </c>
      <c r="C1618" t="s">
        <v>13192</v>
      </c>
    </row>
    <row r="1619" spans="2:3" x14ac:dyDescent="0.25">
      <c r="B1619" t="s">
        <v>5635</v>
      </c>
      <c r="C1619" t="s">
        <v>13193</v>
      </c>
    </row>
    <row r="1620" spans="2:3" x14ac:dyDescent="0.25">
      <c r="B1620" t="s">
        <v>5636</v>
      </c>
      <c r="C1620" t="s">
        <v>13194</v>
      </c>
    </row>
    <row r="1621" spans="2:3" x14ac:dyDescent="0.25">
      <c r="B1621" t="s">
        <v>5637</v>
      </c>
      <c r="C1621" t="s">
        <v>13195</v>
      </c>
    </row>
    <row r="1622" spans="2:3" x14ac:dyDescent="0.25">
      <c r="B1622" t="s">
        <v>5638</v>
      </c>
      <c r="C1622" t="s">
        <v>13196</v>
      </c>
    </row>
    <row r="1623" spans="2:3" x14ac:dyDescent="0.25">
      <c r="B1623" t="s">
        <v>5639</v>
      </c>
      <c r="C1623" t="s">
        <v>13197</v>
      </c>
    </row>
    <row r="1624" spans="2:3" x14ac:dyDescent="0.25">
      <c r="B1624" t="s">
        <v>5640</v>
      </c>
      <c r="C1624" t="s">
        <v>13198</v>
      </c>
    </row>
    <row r="1625" spans="2:3" x14ac:dyDescent="0.25">
      <c r="B1625" t="s">
        <v>5641</v>
      </c>
      <c r="C1625" t="s">
        <v>13199</v>
      </c>
    </row>
    <row r="1626" spans="2:3" x14ac:dyDescent="0.25">
      <c r="B1626" t="s">
        <v>5642</v>
      </c>
      <c r="C1626" t="s">
        <v>13200</v>
      </c>
    </row>
    <row r="1627" spans="2:3" x14ac:dyDescent="0.25">
      <c r="B1627" t="s">
        <v>5643</v>
      </c>
      <c r="C1627" t="s">
        <v>13201</v>
      </c>
    </row>
    <row r="1628" spans="2:3" x14ac:dyDescent="0.25">
      <c r="B1628" t="s">
        <v>5644</v>
      </c>
      <c r="C1628" t="s">
        <v>13202</v>
      </c>
    </row>
    <row r="1629" spans="2:3" x14ac:dyDescent="0.25">
      <c r="B1629" s="1" t="s">
        <v>5645</v>
      </c>
      <c r="C1629" t="s">
        <v>13203</v>
      </c>
    </row>
    <row r="1630" spans="2:3" x14ac:dyDescent="0.25">
      <c r="B1630" t="s">
        <v>5646</v>
      </c>
      <c r="C1630" t="s">
        <v>13204</v>
      </c>
    </row>
    <row r="1631" spans="2:3" x14ac:dyDescent="0.25">
      <c r="B1631" t="s">
        <v>5647</v>
      </c>
      <c r="C1631" t="s">
        <v>13205</v>
      </c>
    </row>
    <row r="1632" spans="2:3" x14ac:dyDescent="0.25">
      <c r="B1632" t="s">
        <v>5648</v>
      </c>
      <c r="C1632" t="s">
        <v>13206</v>
      </c>
    </row>
    <row r="1633" spans="2:3" x14ac:dyDescent="0.25">
      <c r="B1633" t="s">
        <v>5649</v>
      </c>
      <c r="C1633" t="s">
        <v>13207</v>
      </c>
    </row>
    <row r="1634" spans="2:3" x14ac:dyDescent="0.25">
      <c r="B1634" t="s">
        <v>5650</v>
      </c>
      <c r="C1634" t="s">
        <v>13208</v>
      </c>
    </row>
    <row r="1635" spans="2:3" x14ac:dyDescent="0.25">
      <c r="B1635" t="s">
        <v>5651</v>
      </c>
      <c r="C1635" t="s">
        <v>13209</v>
      </c>
    </row>
    <row r="1636" spans="2:3" x14ac:dyDescent="0.25">
      <c r="B1636" t="s">
        <v>5652</v>
      </c>
      <c r="C1636" t="s">
        <v>13210</v>
      </c>
    </row>
    <row r="1637" spans="2:3" x14ac:dyDescent="0.25">
      <c r="B1637" t="s">
        <v>5653</v>
      </c>
      <c r="C1637" t="s">
        <v>13211</v>
      </c>
    </row>
    <row r="1638" spans="2:3" x14ac:dyDescent="0.25">
      <c r="B1638" t="s">
        <v>5654</v>
      </c>
      <c r="C1638" t="s">
        <v>13212</v>
      </c>
    </row>
    <row r="1639" spans="2:3" x14ac:dyDescent="0.25">
      <c r="B1639" t="s">
        <v>5655</v>
      </c>
      <c r="C1639" t="s">
        <v>13213</v>
      </c>
    </row>
    <row r="1640" spans="2:3" x14ac:dyDescent="0.25">
      <c r="B1640" t="s">
        <v>5656</v>
      </c>
      <c r="C1640" t="s">
        <v>13214</v>
      </c>
    </row>
    <row r="1641" spans="2:3" x14ac:dyDescent="0.25">
      <c r="B1641" t="s">
        <v>5657</v>
      </c>
      <c r="C1641" t="s">
        <v>13215</v>
      </c>
    </row>
    <row r="1642" spans="2:3" x14ac:dyDescent="0.25">
      <c r="B1642" t="s">
        <v>5658</v>
      </c>
      <c r="C1642" t="s">
        <v>13216</v>
      </c>
    </row>
    <row r="1643" spans="2:3" x14ac:dyDescent="0.25">
      <c r="B1643" t="s">
        <v>5659</v>
      </c>
      <c r="C1643" t="s">
        <v>13217</v>
      </c>
    </row>
    <row r="1644" spans="2:3" x14ac:dyDescent="0.25">
      <c r="B1644" t="s">
        <v>5660</v>
      </c>
      <c r="C1644" t="s">
        <v>13218</v>
      </c>
    </row>
    <row r="1645" spans="2:3" x14ac:dyDescent="0.25">
      <c r="B1645" t="s">
        <v>5661</v>
      </c>
      <c r="C1645" t="s">
        <v>13219</v>
      </c>
    </row>
    <row r="1646" spans="2:3" x14ac:dyDescent="0.25">
      <c r="B1646" t="s">
        <v>5662</v>
      </c>
      <c r="C1646" t="s">
        <v>13220</v>
      </c>
    </row>
    <row r="1647" spans="2:3" x14ac:dyDescent="0.25">
      <c r="B1647" t="s">
        <v>5663</v>
      </c>
      <c r="C1647" t="s">
        <v>13221</v>
      </c>
    </row>
    <row r="1648" spans="2:3" x14ac:dyDescent="0.25">
      <c r="B1648" t="s">
        <v>5664</v>
      </c>
      <c r="C1648" t="s">
        <v>13222</v>
      </c>
    </row>
    <row r="1649" spans="2:3" x14ac:dyDescent="0.25">
      <c r="B1649" t="s">
        <v>10845</v>
      </c>
      <c r="C1649" t="s">
        <v>18409</v>
      </c>
    </row>
    <row r="1650" spans="2:3" x14ac:dyDescent="0.25">
      <c r="B1650" t="s">
        <v>5666</v>
      </c>
      <c r="C1650" t="s">
        <v>13224</v>
      </c>
    </row>
    <row r="1651" spans="2:3" x14ac:dyDescent="0.25">
      <c r="B1651" t="s">
        <v>6865</v>
      </c>
      <c r="C1651" t="s">
        <v>14424</v>
      </c>
    </row>
    <row r="1652" spans="2:3" x14ac:dyDescent="0.25">
      <c r="B1652" t="s">
        <v>5668</v>
      </c>
      <c r="C1652" t="s">
        <v>13226</v>
      </c>
    </row>
    <row r="1653" spans="2:3" x14ac:dyDescent="0.25">
      <c r="B1653" t="s">
        <v>5669</v>
      </c>
      <c r="C1653" t="s">
        <v>13227</v>
      </c>
    </row>
    <row r="1654" spans="2:3" x14ac:dyDescent="0.25">
      <c r="B1654" t="s">
        <v>5670</v>
      </c>
      <c r="C1654" t="s">
        <v>13228</v>
      </c>
    </row>
    <row r="1655" spans="2:3" x14ac:dyDescent="0.25">
      <c r="B1655" t="s">
        <v>5671</v>
      </c>
      <c r="C1655" t="s">
        <v>13229</v>
      </c>
    </row>
    <row r="1656" spans="2:3" x14ac:dyDescent="0.25">
      <c r="B1656" t="s">
        <v>10623</v>
      </c>
      <c r="C1656" t="s">
        <v>18186</v>
      </c>
    </row>
    <row r="1657" spans="2:3" x14ac:dyDescent="0.25">
      <c r="B1657" t="s">
        <v>5673</v>
      </c>
      <c r="C1657" t="s">
        <v>13231</v>
      </c>
    </row>
    <row r="1658" spans="2:3" x14ac:dyDescent="0.25">
      <c r="B1658" t="s">
        <v>5674</v>
      </c>
      <c r="C1658" t="s">
        <v>13232</v>
      </c>
    </row>
    <row r="1659" spans="2:3" x14ac:dyDescent="0.25">
      <c r="B1659" t="s">
        <v>5675</v>
      </c>
      <c r="C1659" t="s">
        <v>13233</v>
      </c>
    </row>
    <row r="1660" spans="2:3" x14ac:dyDescent="0.25">
      <c r="B1660" t="s">
        <v>5676</v>
      </c>
      <c r="C1660" t="s">
        <v>13234</v>
      </c>
    </row>
    <row r="1661" spans="2:3" x14ac:dyDescent="0.25">
      <c r="B1661" t="s">
        <v>5677</v>
      </c>
      <c r="C1661" t="s">
        <v>13235</v>
      </c>
    </row>
    <row r="1662" spans="2:3" x14ac:dyDescent="0.25">
      <c r="B1662" s="1" t="s">
        <v>5678</v>
      </c>
      <c r="C1662" t="s">
        <v>13236</v>
      </c>
    </row>
    <row r="1663" spans="2:3" x14ac:dyDescent="0.25">
      <c r="B1663" t="s">
        <v>5679</v>
      </c>
      <c r="C1663" t="s">
        <v>13237</v>
      </c>
    </row>
    <row r="1664" spans="2:3" x14ac:dyDescent="0.25">
      <c r="B1664" t="s">
        <v>5680</v>
      </c>
      <c r="C1664" t="s">
        <v>13238</v>
      </c>
    </row>
    <row r="1665" spans="2:3" x14ac:dyDescent="0.25">
      <c r="B1665" t="s">
        <v>5681</v>
      </c>
      <c r="C1665" t="s">
        <v>13239</v>
      </c>
    </row>
    <row r="1666" spans="2:3" x14ac:dyDescent="0.25">
      <c r="B1666" t="s">
        <v>5682</v>
      </c>
      <c r="C1666" t="s">
        <v>13240</v>
      </c>
    </row>
    <row r="1667" spans="2:3" x14ac:dyDescent="0.25">
      <c r="B1667" t="s">
        <v>5683</v>
      </c>
      <c r="C1667" t="s">
        <v>13241</v>
      </c>
    </row>
    <row r="1668" spans="2:3" x14ac:dyDescent="0.25">
      <c r="B1668" t="s">
        <v>5684</v>
      </c>
      <c r="C1668" t="s">
        <v>13242</v>
      </c>
    </row>
    <row r="1669" spans="2:3" x14ac:dyDescent="0.25">
      <c r="B1669" t="s">
        <v>5685</v>
      </c>
      <c r="C1669" t="s">
        <v>13243</v>
      </c>
    </row>
    <row r="1670" spans="2:3" x14ac:dyDescent="0.25">
      <c r="B1670" t="s">
        <v>5686</v>
      </c>
      <c r="C1670" t="s">
        <v>13244</v>
      </c>
    </row>
    <row r="1671" spans="2:3" x14ac:dyDescent="0.25">
      <c r="B1671" t="s">
        <v>5687</v>
      </c>
      <c r="C1671" t="s">
        <v>13245</v>
      </c>
    </row>
    <row r="1672" spans="2:3" x14ac:dyDescent="0.25">
      <c r="B1672" t="s">
        <v>5688</v>
      </c>
      <c r="C1672" t="s">
        <v>13246</v>
      </c>
    </row>
    <row r="1673" spans="2:3" x14ac:dyDescent="0.25">
      <c r="B1673" t="s">
        <v>5689</v>
      </c>
      <c r="C1673" t="s">
        <v>13247</v>
      </c>
    </row>
    <row r="1674" spans="2:3" x14ac:dyDescent="0.25">
      <c r="B1674" t="s">
        <v>5690</v>
      </c>
      <c r="C1674" t="s">
        <v>13248</v>
      </c>
    </row>
    <row r="1675" spans="2:3" x14ac:dyDescent="0.25">
      <c r="B1675" t="s">
        <v>5691</v>
      </c>
      <c r="C1675" t="s">
        <v>13249</v>
      </c>
    </row>
    <row r="1676" spans="2:3" x14ac:dyDescent="0.25">
      <c r="B1676" s="1" t="s">
        <v>5692</v>
      </c>
      <c r="C1676" t="s">
        <v>13250</v>
      </c>
    </row>
    <row r="1677" spans="2:3" x14ac:dyDescent="0.25">
      <c r="B1677" s="1" t="s">
        <v>5693</v>
      </c>
      <c r="C1677" t="s">
        <v>13251</v>
      </c>
    </row>
    <row r="1678" spans="2:3" x14ac:dyDescent="0.25">
      <c r="B1678" s="1" t="s">
        <v>5694</v>
      </c>
      <c r="C1678" t="s">
        <v>13252</v>
      </c>
    </row>
    <row r="1679" spans="2:3" x14ac:dyDescent="0.25">
      <c r="B1679" s="1" t="s">
        <v>5695</v>
      </c>
      <c r="C1679" t="s">
        <v>13253</v>
      </c>
    </row>
    <row r="1680" spans="2:3" x14ac:dyDescent="0.25">
      <c r="B1680" s="1" t="s">
        <v>5696</v>
      </c>
      <c r="C1680" t="s">
        <v>13254</v>
      </c>
    </row>
    <row r="1681" spans="2:3" x14ac:dyDescent="0.25">
      <c r="B1681" s="1" t="s">
        <v>5697</v>
      </c>
      <c r="C1681" t="s">
        <v>13255</v>
      </c>
    </row>
    <row r="1682" spans="2:3" x14ac:dyDescent="0.25">
      <c r="B1682" s="1" t="s">
        <v>5698</v>
      </c>
      <c r="C1682" t="s">
        <v>13256</v>
      </c>
    </row>
    <row r="1683" spans="2:3" x14ac:dyDescent="0.25">
      <c r="B1683" s="1" t="s">
        <v>5699</v>
      </c>
      <c r="C1683" t="s">
        <v>13257</v>
      </c>
    </row>
    <row r="1684" spans="2:3" x14ac:dyDescent="0.25">
      <c r="B1684" t="s">
        <v>5700</v>
      </c>
      <c r="C1684" t="s">
        <v>13258</v>
      </c>
    </row>
    <row r="1685" spans="2:3" x14ac:dyDescent="0.25">
      <c r="B1685" t="s">
        <v>5701</v>
      </c>
      <c r="C1685" t="s">
        <v>13259</v>
      </c>
    </row>
    <row r="1686" spans="2:3" x14ac:dyDescent="0.25">
      <c r="B1686" t="s">
        <v>5702</v>
      </c>
      <c r="C1686" t="s">
        <v>13260</v>
      </c>
    </row>
    <row r="1687" spans="2:3" x14ac:dyDescent="0.25">
      <c r="B1687" t="s">
        <v>5703</v>
      </c>
      <c r="C1687" t="s">
        <v>13261</v>
      </c>
    </row>
    <row r="1688" spans="2:3" x14ac:dyDescent="0.25">
      <c r="B1688" t="s">
        <v>5704</v>
      </c>
      <c r="C1688" t="s">
        <v>13262</v>
      </c>
    </row>
    <row r="1689" spans="2:3" x14ac:dyDescent="0.25">
      <c r="B1689" t="s">
        <v>5705</v>
      </c>
      <c r="C1689" t="s">
        <v>13263</v>
      </c>
    </row>
    <row r="1690" spans="2:3" x14ac:dyDescent="0.25">
      <c r="B1690" t="s">
        <v>5706</v>
      </c>
      <c r="C1690" t="s">
        <v>13264</v>
      </c>
    </row>
    <row r="1691" spans="2:3" x14ac:dyDescent="0.25">
      <c r="B1691" t="s">
        <v>5707</v>
      </c>
      <c r="C1691" t="s">
        <v>13265</v>
      </c>
    </row>
    <row r="1692" spans="2:3" x14ac:dyDescent="0.25">
      <c r="B1692" t="s">
        <v>5708</v>
      </c>
      <c r="C1692" t="s">
        <v>13266</v>
      </c>
    </row>
    <row r="1693" spans="2:3" x14ac:dyDescent="0.25">
      <c r="B1693" t="s">
        <v>5709</v>
      </c>
      <c r="C1693" t="s">
        <v>13267</v>
      </c>
    </row>
    <row r="1694" spans="2:3" x14ac:dyDescent="0.25">
      <c r="B1694" t="s">
        <v>5710</v>
      </c>
      <c r="C1694" t="s">
        <v>13268</v>
      </c>
    </row>
    <row r="1695" spans="2:3" x14ac:dyDescent="0.25">
      <c r="B1695" t="s">
        <v>5711</v>
      </c>
      <c r="C1695" t="s">
        <v>13269</v>
      </c>
    </row>
    <row r="1696" spans="2:3" x14ac:dyDescent="0.25">
      <c r="B1696" t="s">
        <v>5712</v>
      </c>
      <c r="C1696" t="s">
        <v>13270</v>
      </c>
    </row>
    <row r="1697" spans="2:3" x14ac:dyDescent="0.25">
      <c r="B1697" t="s">
        <v>5713</v>
      </c>
      <c r="C1697" t="s">
        <v>13271</v>
      </c>
    </row>
    <row r="1698" spans="2:3" x14ac:dyDescent="0.25">
      <c r="B1698" t="s">
        <v>5714</v>
      </c>
      <c r="C1698" t="s">
        <v>13272</v>
      </c>
    </row>
    <row r="1699" spans="2:3" x14ac:dyDescent="0.25">
      <c r="B1699" t="s">
        <v>5715</v>
      </c>
      <c r="C1699" t="s">
        <v>13273</v>
      </c>
    </row>
    <row r="1700" spans="2:3" x14ac:dyDescent="0.25">
      <c r="B1700" t="s">
        <v>5716</v>
      </c>
      <c r="C1700" t="s">
        <v>13274</v>
      </c>
    </row>
    <row r="1701" spans="2:3" x14ac:dyDescent="0.25">
      <c r="B1701" t="s">
        <v>5717</v>
      </c>
      <c r="C1701" t="s">
        <v>13275</v>
      </c>
    </row>
    <row r="1702" spans="2:3" x14ac:dyDescent="0.25">
      <c r="B1702" t="s">
        <v>5718</v>
      </c>
      <c r="C1702" t="s">
        <v>13276</v>
      </c>
    </row>
    <row r="1703" spans="2:3" x14ac:dyDescent="0.25">
      <c r="B1703" t="s">
        <v>5719</v>
      </c>
      <c r="C1703" t="s">
        <v>13277</v>
      </c>
    </row>
    <row r="1704" spans="2:3" x14ac:dyDescent="0.25">
      <c r="B1704" t="s">
        <v>5720</v>
      </c>
      <c r="C1704" t="s">
        <v>13278</v>
      </c>
    </row>
    <row r="1705" spans="2:3" x14ac:dyDescent="0.25">
      <c r="B1705" t="s">
        <v>5721</v>
      </c>
      <c r="C1705" t="s">
        <v>13279</v>
      </c>
    </row>
    <row r="1706" spans="2:3" x14ac:dyDescent="0.25">
      <c r="B1706" t="s">
        <v>5722</v>
      </c>
      <c r="C1706" t="s">
        <v>13280</v>
      </c>
    </row>
    <row r="1707" spans="2:3" x14ac:dyDescent="0.25">
      <c r="B1707" t="s">
        <v>5723</v>
      </c>
      <c r="C1707" t="s">
        <v>13281</v>
      </c>
    </row>
    <row r="1708" spans="2:3" x14ac:dyDescent="0.25">
      <c r="B1708" t="s">
        <v>5724</v>
      </c>
      <c r="C1708" t="s">
        <v>13282</v>
      </c>
    </row>
    <row r="1709" spans="2:3" x14ac:dyDescent="0.25">
      <c r="B1709" t="s">
        <v>5725</v>
      </c>
      <c r="C1709" t="s">
        <v>13283</v>
      </c>
    </row>
    <row r="1710" spans="2:3" x14ac:dyDescent="0.25">
      <c r="B1710" t="s">
        <v>5726</v>
      </c>
      <c r="C1710" t="s">
        <v>13284</v>
      </c>
    </row>
    <row r="1711" spans="2:3" x14ac:dyDescent="0.25">
      <c r="B1711" t="s">
        <v>5727</v>
      </c>
      <c r="C1711" t="s">
        <v>13285</v>
      </c>
    </row>
    <row r="1712" spans="2:3" x14ac:dyDescent="0.25">
      <c r="B1712" t="s">
        <v>5728</v>
      </c>
      <c r="C1712" t="s">
        <v>13286</v>
      </c>
    </row>
    <row r="1713" spans="2:3" x14ac:dyDescent="0.25">
      <c r="B1713" t="s">
        <v>5729</v>
      </c>
      <c r="C1713" t="s">
        <v>13287</v>
      </c>
    </row>
    <row r="1714" spans="2:3" x14ac:dyDescent="0.25">
      <c r="B1714" t="s">
        <v>5730</v>
      </c>
      <c r="C1714" t="s">
        <v>13288</v>
      </c>
    </row>
    <row r="1715" spans="2:3" x14ac:dyDescent="0.25">
      <c r="B1715" t="s">
        <v>5731</v>
      </c>
      <c r="C1715" t="s">
        <v>13289</v>
      </c>
    </row>
    <row r="1716" spans="2:3" x14ac:dyDescent="0.25">
      <c r="B1716" t="s">
        <v>5732</v>
      </c>
      <c r="C1716" t="s">
        <v>13290</v>
      </c>
    </row>
    <row r="1717" spans="2:3" x14ac:dyDescent="0.25">
      <c r="B1717" t="s">
        <v>5733</v>
      </c>
      <c r="C1717" t="s">
        <v>13291</v>
      </c>
    </row>
    <row r="1718" spans="2:3" x14ac:dyDescent="0.25">
      <c r="B1718" t="s">
        <v>6270</v>
      </c>
      <c r="C1718" t="s">
        <v>13828</v>
      </c>
    </row>
    <row r="1719" spans="2:3" x14ac:dyDescent="0.25">
      <c r="B1719" t="s">
        <v>5735</v>
      </c>
      <c r="C1719" t="s">
        <v>13293</v>
      </c>
    </row>
    <row r="1720" spans="2:3" x14ac:dyDescent="0.25">
      <c r="B1720" t="s">
        <v>5736</v>
      </c>
      <c r="C1720" t="s">
        <v>13294</v>
      </c>
    </row>
    <row r="1721" spans="2:3" x14ac:dyDescent="0.25">
      <c r="B1721" t="s">
        <v>5737</v>
      </c>
      <c r="C1721" t="s">
        <v>13295</v>
      </c>
    </row>
    <row r="1722" spans="2:3" x14ac:dyDescent="0.25">
      <c r="B1722" t="s">
        <v>5738</v>
      </c>
      <c r="C1722" t="s">
        <v>13296</v>
      </c>
    </row>
    <row r="1723" spans="2:3" x14ac:dyDescent="0.25">
      <c r="B1723" t="s">
        <v>5739</v>
      </c>
      <c r="C1723" t="s">
        <v>13297</v>
      </c>
    </row>
    <row r="1724" spans="2:3" x14ac:dyDescent="0.25">
      <c r="B1724" t="s">
        <v>5740</v>
      </c>
      <c r="C1724" t="s">
        <v>13298</v>
      </c>
    </row>
    <row r="1725" spans="2:3" x14ac:dyDescent="0.25">
      <c r="B1725" t="s">
        <v>5741</v>
      </c>
      <c r="C1725" t="s">
        <v>13299</v>
      </c>
    </row>
    <row r="1726" spans="2:3" x14ac:dyDescent="0.25">
      <c r="B1726" t="s">
        <v>5742</v>
      </c>
      <c r="C1726" t="s">
        <v>13300</v>
      </c>
    </row>
    <row r="1727" spans="2:3" x14ac:dyDescent="0.25">
      <c r="B1727" t="s">
        <v>5743</v>
      </c>
      <c r="C1727" t="s">
        <v>13301</v>
      </c>
    </row>
    <row r="1728" spans="2:3" x14ac:dyDescent="0.25">
      <c r="B1728" t="s">
        <v>5744</v>
      </c>
      <c r="C1728" t="s">
        <v>13302</v>
      </c>
    </row>
    <row r="1729" spans="2:3" x14ac:dyDescent="0.25">
      <c r="B1729" t="s">
        <v>5745</v>
      </c>
      <c r="C1729" t="s">
        <v>13303</v>
      </c>
    </row>
    <row r="1730" spans="2:3" x14ac:dyDescent="0.25">
      <c r="B1730" s="1" t="s">
        <v>11091</v>
      </c>
      <c r="C1730" t="s">
        <v>18657</v>
      </c>
    </row>
    <row r="1731" spans="2:3" x14ac:dyDescent="0.25">
      <c r="B1731" t="s">
        <v>5747</v>
      </c>
      <c r="C1731" t="s">
        <v>13305</v>
      </c>
    </row>
    <row r="1732" spans="2:3" x14ac:dyDescent="0.25">
      <c r="B1732" t="s">
        <v>5748</v>
      </c>
      <c r="C1732" t="s">
        <v>13306</v>
      </c>
    </row>
    <row r="1733" spans="2:3" x14ac:dyDescent="0.25">
      <c r="B1733" t="s">
        <v>5749</v>
      </c>
      <c r="C1733" t="s">
        <v>13307</v>
      </c>
    </row>
    <row r="1734" spans="2:3" x14ac:dyDescent="0.25">
      <c r="B1734" t="s">
        <v>5750</v>
      </c>
      <c r="C1734" t="s">
        <v>13308</v>
      </c>
    </row>
    <row r="1735" spans="2:3" x14ac:dyDescent="0.25">
      <c r="B1735" t="s">
        <v>5751</v>
      </c>
      <c r="C1735" t="s">
        <v>13309</v>
      </c>
    </row>
    <row r="1736" spans="2:3" x14ac:dyDescent="0.25">
      <c r="B1736" t="s">
        <v>5752</v>
      </c>
      <c r="C1736" t="s">
        <v>13310</v>
      </c>
    </row>
    <row r="1737" spans="2:3" x14ac:dyDescent="0.25">
      <c r="B1737" t="s">
        <v>5753</v>
      </c>
      <c r="C1737" t="s">
        <v>13311</v>
      </c>
    </row>
    <row r="1738" spans="2:3" x14ac:dyDescent="0.25">
      <c r="B1738" t="s">
        <v>5754</v>
      </c>
      <c r="C1738" t="s">
        <v>13312</v>
      </c>
    </row>
    <row r="1739" spans="2:3" x14ac:dyDescent="0.25">
      <c r="B1739" t="s">
        <v>5755</v>
      </c>
      <c r="C1739" t="s">
        <v>13313</v>
      </c>
    </row>
    <row r="1740" spans="2:3" x14ac:dyDescent="0.25">
      <c r="B1740" t="s">
        <v>5756</v>
      </c>
      <c r="C1740" t="s">
        <v>13314</v>
      </c>
    </row>
    <row r="1741" spans="2:3" x14ac:dyDescent="0.25">
      <c r="B1741" t="s">
        <v>5757</v>
      </c>
      <c r="C1741" t="s">
        <v>13315</v>
      </c>
    </row>
    <row r="1742" spans="2:3" x14ac:dyDescent="0.25">
      <c r="B1742" t="s">
        <v>5758</v>
      </c>
      <c r="C1742" t="s">
        <v>13316</v>
      </c>
    </row>
    <row r="1743" spans="2:3" x14ac:dyDescent="0.25">
      <c r="B1743" t="s">
        <v>7701</v>
      </c>
      <c r="C1743" t="s">
        <v>15262</v>
      </c>
    </row>
    <row r="1744" spans="2:3" x14ac:dyDescent="0.25">
      <c r="B1744" t="s">
        <v>5760</v>
      </c>
      <c r="C1744" t="s">
        <v>13318</v>
      </c>
    </row>
    <row r="1745" spans="2:3" x14ac:dyDescent="0.25">
      <c r="B1745" t="s">
        <v>5761</v>
      </c>
      <c r="C1745" t="s">
        <v>13319</v>
      </c>
    </row>
    <row r="1746" spans="2:3" x14ac:dyDescent="0.25">
      <c r="B1746" t="s">
        <v>5762</v>
      </c>
      <c r="C1746" t="s">
        <v>13320</v>
      </c>
    </row>
    <row r="1747" spans="2:3" x14ac:dyDescent="0.25">
      <c r="B1747" t="s">
        <v>5763</v>
      </c>
      <c r="C1747" t="s">
        <v>13321</v>
      </c>
    </row>
    <row r="1748" spans="2:3" x14ac:dyDescent="0.25">
      <c r="B1748" t="s">
        <v>5764</v>
      </c>
      <c r="C1748" t="s">
        <v>13322</v>
      </c>
    </row>
    <row r="1749" spans="2:3" x14ac:dyDescent="0.25">
      <c r="B1749" t="s">
        <v>5765</v>
      </c>
      <c r="C1749" t="s">
        <v>13323</v>
      </c>
    </row>
    <row r="1750" spans="2:3" x14ac:dyDescent="0.25">
      <c r="B1750" t="s">
        <v>5766</v>
      </c>
      <c r="C1750" t="s">
        <v>13324</v>
      </c>
    </row>
    <row r="1751" spans="2:3" x14ac:dyDescent="0.25">
      <c r="B1751" t="s">
        <v>5767</v>
      </c>
      <c r="C1751" t="s">
        <v>13325</v>
      </c>
    </row>
    <row r="1752" spans="2:3" x14ac:dyDescent="0.25">
      <c r="B1752" t="s">
        <v>5768</v>
      </c>
      <c r="C1752" t="s">
        <v>13326</v>
      </c>
    </row>
    <row r="1753" spans="2:3" x14ac:dyDescent="0.25">
      <c r="B1753" t="s">
        <v>5769</v>
      </c>
      <c r="C1753" t="s">
        <v>13327</v>
      </c>
    </row>
    <row r="1754" spans="2:3" x14ac:dyDescent="0.25">
      <c r="B1754" t="s">
        <v>5770</v>
      </c>
      <c r="C1754" t="s">
        <v>13328</v>
      </c>
    </row>
    <row r="1755" spans="2:3" x14ac:dyDescent="0.25">
      <c r="B1755" t="s">
        <v>5771</v>
      </c>
      <c r="C1755" t="s">
        <v>13329</v>
      </c>
    </row>
    <row r="1756" spans="2:3" x14ac:dyDescent="0.25">
      <c r="B1756" t="s">
        <v>5772</v>
      </c>
      <c r="C1756" t="s">
        <v>13330</v>
      </c>
    </row>
    <row r="1757" spans="2:3" x14ac:dyDescent="0.25">
      <c r="B1757" t="s">
        <v>5773</v>
      </c>
      <c r="C1757" t="s">
        <v>13331</v>
      </c>
    </row>
    <row r="1758" spans="2:3" x14ac:dyDescent="0.25">
      <c r="B1758" t="s">
        <v>5774</v>
      </c>
      <c r="C1758" t="s">
        <v>13332</v>
      </c>
    </row>
    <row r="1759" spans="2:3" x14ac:dyDescent="0.25">
      <c r="B1759" t="s">
        <v>5775</v>
      </c>
      <c r="C1759" t="s">
        <v>13333</v>
      </c>
    </row>
    <row r="1760" spans="2:3" x14ac:dyDescent="0.25">
      <c r="B1760" t="s">
        <v>5776</v>
      </c>
      <c r="C1760" t="s">
        <v>13334</v>
      </c>
    </row>
    <row r="1761" spans="2:3" x14ac:dyDescent="0.25">
      <c r="B1761" t="s">
        <v>5777</v>
      </c>
      <c r="C1761" t="s">
        <v>13335</v>
      </c>
    </row>
    <row r="1762" spans="2:3" x14ac:dyDescent="0.25">
      <c r="B1762" t="s">
        <v>5778</v>
      </c>
      <c r="C1762" t="s">
        <v>13336</v>
      </c>
    </row>
    <row r="1763" spans="2:3" x14ac:dyDescent="0.25">
      <c r="B1763" t="s">
        <v>5779</v>
      </c>
      <c r="C1763" t="s">
        <v>13337</v>
      </c>
    </row>
    <row r="1764" spans="2:3" x14ac:dyDescent="0.25">
      <c r="B1764" t="s">
        <v>5780</v>
      </c>
      <c r="C1764" t="s">
        <v>13338</v>
      </c>
    </row>
    <row r="1765" spans="2:3" x14ac:dyDescent="0.25">
      <c r="B1765" t="s">
        <v>5781</v>
      </c>
      <c r="C1765" t="s">
        <v>13339</v>
      </c>
    </row>
    <row r="1766" spans="2:3" x14ac:dyDescent="0.25">
      <c r="B1766" t="s">
        <v>5782</v>
      </c>
      <c r="C1766" t="s">
        <v>13340</v>
      </c>
    </row>
    <row r="1767" spans="2:3" x14ac:dyDescent="0.25">
      <c r="B1767" t="s">
        <v>5783</v>
      </c>
      <c r="C1767" t="s">
        <v>13341</v>
      </c>
    </row>
    <row r="1768" spans="2:3" x14ac:dyDescent="0.25">
      <c r="B1768" t="s">
        <v>5784</v>
      </c>
      <c r="C1768" t="s">
        <v>13342</v>
      </c>
    </row>
    <row r="1769" spans="2:3" x14ac:dyDescent="0.25">
      <c r="B1769" t="s">
        <v>5785</v>
      </c>
      <c r="C1769" t="s">
        <v>13343</v>
      </c>
    </row>
    <row r="1770" spans="2:3" x14ac:dyDescent="0.25">
      <c r="B1770" t="s">
        <v>5786</v>
      </c>
      <c r="C1770" t="s">
        <v>13344</v>
      </c>
    </row>
    <row r="1771" spans="2:3" x14ac:dyDescent="0.25">
      <c r="B1771" s="1" t="s">
        <v>5787</v>
      </c>
      <c r="C1771" t="s">
        <v>13345</v>
      </c>
    </row>
    <row r="1772" spans="2:3" x14ac:dyDescent="0.25">
      <c r="B1772" t="s">
        <v>5788</v>
      </c>
      <c r="C1772" t="s">
        <v>13346</v>
      </c>
    </row>
    <row r="1773" spans="2:3" x14ac:dyDescent="0.25">
      <c r="B1773" t="s">
        <v>5789</v>
      </c>
      <c r="C1773" t="s">
        <v>13347</v>
      </c>
    </row>
    <row r="1774" spans="2:3" x14ac:dyDescent="0.25">
      <c r="B1774" t="s">
        <v>5790</v>
      </c>
      <c r="C1774" t="s">
        <v>13348</v>
      </c>
    </row>
    <row r="1775" spans="2:3" x14ac:dyDescent="0.25">
      <c r="B1775" t="s">
        <v>5791</v>
      </c>
      <c r="C1775" t="s">
        <v>13349</v>
      </c>
    </row>
    <row r="1776" spans="2:3" x14ac:dyDescent="0.25">
      <c r="B1776" s="1" t="s">
        <v>5792</v>
      </c>
      <c r="C1776" t="s">
        <v>13350</v>
      </c>
    </row>
    <row r="1777" spans="2:3" x14ac:dyDescent="0.25">
      <c r="B1777" t="s">
        <v>5793</v>
      </c>
      <c r="C1777" t="s">
        <v>13351</v>
      </c>
    </row>
    <row r="1778" spans="2:3" x14ac:dyDescent="0.25">
      <c r="B1778" t="s">
        <v>5794</v>
      </c>
      <c r="C1778" t="s">
        <v>13352</v>
      </c>
    </row>
    <row r="1779" spans="2:3" x14ac:dyDescent="0.25">
      <c r="B1779" t="s">
        <v>5795</v>
      </c>
      <c r="C1779" t="s">
        <v>13353</v>
      </c>
    </row>
    <row r="1780" spans="2:3" x14ac:dyDescent="0.25">
      <c r="B1780" t="s">
        <v>5796</v>
      </c>
      <c r="C1780" t="s">
        <v>13354</v>
      </c>
    </row>
    <row r="1781" spans="2:3" x14ac:dyDescent="0.25">
      <c r="B1781" s="1" t="s">
        <v>6292</v>
      </c>
      <c r="C1781" t="s">
        <v>13850</v>
      </c>
    </row>
    <row r="1782" spans="2:3" x14ac:dyDescent="0.25">
      <c r="B1782" t="s">
        <v>9417</v>
      </c>
      <c r="C1782" t="s">
        <v>16979</v>
      </c>
    </row>
    <row r="1783" spans="2:3" x14ac:dyDescent="0.25">
      <c r="B1783" s="1" t="s">
        <v>5799</v>
      </c>
      <c r="C1783" t="s">
        <v>13357</v>
      </c>
    </row>
    <row r="1784" spans="2:3" x14ac:dyDescent="0.25">
      <c r="B1784" s="1" t="s">
        <v>5800</v>
      </c>
      <c r="C1784" t="s">
        <v>13358</v>
      </c>
    </row>
    <row r="1785" spans="2:3" x14ac:dyDescent="0.25">
      <c r="B1785" s="1" t="s">
        <v>5801</v>
      </c>
      <c r="C1785" t="s">
        <v>13359</v>
      </c>
    </row>
    <row r="1786" spans="2:3" x14ac:dyDescent="0.25">
      <c r="B1786" t="s">
        <v>5802</v>
      </c>
      <c r="C1786" t="s">
        <v>13360</v>
      </c>
    </row>
    <row r="1787" spans="2:3" x14ac:dyDescent="0.25">
      <c r="B1787" t="s">
        <v>5803</v>
      </c>
      <c r="C1787" t="s">
        <v>13361</v>
      </c>
    </row>
    <row r="1788" spans="2:3" x14ac:dyDescent="0.25">
      <c r="B1788" t="s">
        <v>5804</v>
      </c>
      <c r="C1788" t="s">
        <v>13362</v>
      </c>
    </row>
    <row r="1789" spans="2:3" x14ac:dyDescent="0.25">
      <c r="B1789" t="s">
        <v>5805</v>
      </c>
      <c r="C1789" t="s">
        <v>13363</v>
      </c>
    </row>
    <row r="1790" spans="2:3" x14ac:dyDescent="0.25">
      <c r="B1790" t="s">
        <v>5806</v>
      </c>
      <c r="C1790" t="s">
        <v>13364</v>
      </c>
    </row>
    <row r="1791" spans="2:3" x14ac:dyDescent="0.25">
      <c r="B1791" t="s">
        <v>5807</v>
      </c>
      <c r="C1791" t="s">
        <v>13365</v>
      </c>
    </row>
    <row r="1792" spans="2:3" x14ac:dyDescent="0.25">
      <c r="B1792" s="1" t="s">
        <v>5808</v>
      </c>
      <c r="C1792" t="s">
        <v>13366</v>
      </c>
    </row>
    <row r="1793" spans="2:3" x14ac:dyDescent="0.25">
      <c r="B1793" s="1" t="s">
        <v>5809</v>
      </c>
      <c r="C1793" t="s">
        <v>13367</v>
      </c>
    </row>
    <row r="1794" spans="2:3" x14ac:dyDescent="0.25">
      <c r="B1794" t="s">
        <v>5810</v>
      </c>
      <c r="C1794" t="s">
        <v>13368</v>
      </c>
    </row>
    <row r="1795" spans="2:3" x14ac:dyDescent="0.25">
      <c r="B1795" t="s">
        <v>10755</v>
      </c>
      <c r="C1795" t="s">
        <v>18319</v>
      </c>
    </row>
    <row r="1796" spans="2:3" x14ac:dyDescent="0.25">
      <c r="B1796" t="s">
        <v>5812</v>
      </c>
      <c r="C1796" t="s">
        <v>13370</v>
      </c>
    </row>
    <row r="1797" spans="2:3" x14ac:dyDescent="0.25">
      <c r="B1797" t="s">
        <v>5813</v>
      </c>
      <c r="C1797" t="s">
        <v>13371</v>
      </c>
    </row>
    <row r="1798" spans="2:3" x14ac:dyDescent="0.25">
      <c r="B1798" t="s">
        <v>5814</v>
      </c>
      <c r="C1798" t="s">
        <v>13372</v>
      </c>
    </row>
    <row r="1799" spans="2:3" x14ac:dyDescent="0.25">
      <c r="B1799" t="s">
        <v>5815</v>
      </c>
      <c r="C1799" t="s">
        <v>13373</v>
      </c>
    </row>
    <row r="1800" spans="2:3" x14ac:dyDescent="0.25">
      <c r="B1800" s="1" t="s">
        <v>5816</v>
      </c>
      <c r="C1800" t="s">
        <v>13374</v>
      </c>
    </row>
    <row r="1801" spans="2:3" x14ac:dyDescent="0.25">
      <c r="B1801" t="s">
        <v>5817</v>
      </c>
      <c r="C1801" t="s">
        <v>13375</v>
      </c>
    </row>
    <row r="1802" spans="2:3" x14ac:dyDescent="0.25">
      <c r="B1802" t="s">
        <v>5818</v>
      </c>
      <c r="C1802" t="s">
        <v>13376</v>
      </c>
    </row>
    <row r="1803" spans="2:3" x14ac:dyDescent="0.25">
      <c r="B1803" t="s">
        <v>5819</v>
      </c>
      <c r="C1803" t="s">
        <v>13377</v>
      </c>
    </row>
    <row r="1804" spans="2:3" x14ac:dyDescent="0.25">
      <c r="B1804" t="s">
        <v>5820</v>
      </c>
      <c r="C1804" t="s">
        <v>13378</v>
      </c>
    </row>
    <row r="1805" spans="2:3" x14ac:dyDescent="0.25">
      <c r="B1805" t="s">
        <v>5821</v>
      </c>
      <c r="C1805" t="s">
        <v>13379</v>
      </c>
    </row>
    <row r="1806" spans="2:3" x14ac:dyDescent="0.25">
      <c r="B1806" t="s">
        <v>5822</v>
      </c>
      <c r="C1806" t="s">
        <v>13380</v>
      </c>
    </row>
    <row r="1807" spans="2:3" x14ac:dyDescent="0.25">
      <c r="B1807" t="s">
        <v>5823</v>
      </c>
      <c r="C1807" t="s">
        <v>13381</v>
      </c>
    </row>
    <row r="1808" spans="2:3" x14ac:dyDescent="0.25">
      <c r="B1808" t="s">
        <v>5824</v>
      </c>
      <c r="C1808" t="s">
        <v>13382</v>
      </c>
    </row>
    <row r="1809" spans="2:3" x14ac:dyDescent="0.25">
      <c r="B1809" t="s">
        <v>5825</v>
      </c>
      <c r="C1809" t="s">
        <v>13383</v>
      </c>
    </row>
    <row r="1810" spans="2:3" x14ac:dyDescent="0.25">
      <c r="B1810" t="s">
        <v>5826</v>
      </c>
      <c r="C1810" t="s">
        <v>13384</v>
      </c>
    </row>
    <row r="1811" spans="2:3" x14ac:dyDescent="0.25">
      <c r="B1811" t="s">
        <v>5827</v>
      </c>
      <c r="C1811" t="s">
        <v>13385</v>
      </c>
    </row>
    <row r="1812" spans="2:3" x14ac:dyDescent="0.25">
      <c r="B1812" t="s">
        <v>5828</v>
      </c>
      <c r="C1812" t="s">
        <v>13386</v>
      </c>
    </row>
    <row r="1813" spans="2:3" x14ac:dyDescent="0.25">
      <c r="B1813" t="s">
        <v>10960</v>
      </c>
      <c r="C1813" t="s">
        <v>18525</v>
      </c>
    </row>
    <row r="1814" spans="2:3" x14ac:dyDescent="0.25">
      <c r="B1814" t="s">
        <v>5830</v>
      </c>
      <c r="C1814" t="s">
        <v>13388</v>
      </c>
    </row>
    <row r="1815" spans="2:3" x14ac:dyDescent="0.25">
      <c r="B1815" t="s">
        <v>8986</v>
      </c>
      <c r="C1815" t="s">
        <v>16547</v>
      </c>
    </row>
    <row r="1816" spans="2:3" x14ac:dyDescent="0.25">
      <c r="B1816" s="1" t="s">
        <v>5832</v>
      </c>
      <c r="C1816" t="s">
        <v>13390</v>
      </c>
    </row>
    <row r="1817" spans="2:3" x14ac:dyDescent="0.25">
      <c r="B1817" t="s">
        <v>5833</v>
      </c>
      <c r="C1817" t="s">
        <v>13391</v>
      </c>
    </row>
    <row r="1818" spans="2:3" x14ac:dyDescent="0.25">
      <c r="B1818" t="s">
        <v>10419</v>
      </c>
      <c r="C1818" t="s">
        <v>17982</v>
      </c>
    </row>
    <row r="1819" spans="2:3" x14ac:dyDescent="0.25">
      <c r="B1819" t="s">
        <v>5835</v>
      </c>
      <c r="C1819" t="s">
        <v>13393</v>
      </c>
    </row>
    <row r="1820" spans="2:3" x14ac:dyDescent="0.25">
      <c r="B1820" t="s">
        <v>5836</v>
      </c>
      <c r="C1820" t="s">
        <v>13394</v>
      </c>
    </row>
    <row r="1821" spans="2:3" x14ac:dyDescent="0.25">
      <c r="B1821" t="s">
        <v>5837</v>
      </c>
      <c r="C1821" t="s">
        <v>13395</v>
      </c>
    </row>
    <row r="1822" spans="2:3" x14ac:dyDescent="0.25">
      <c r="B1822" t="s">
        <v>5838</v>
      </c>
      <c r="C1822" t="s">
        <v>13396</v>
      </c>
    </row>
    <row r="1823" spans="2:3" x14ac:dyDescent="0.25">
      <c r="B1823" t="s">
        <v>5839</v>
      </c>
      <c r="C1823" t="s">
        <v>13397</v>
      </c>
    </row>
    <row r="1824" spans="2:3" x14ac:dyDescent="0.25">
      <c r="B1824" t="s">
        <v>5840</v>
      </c>
      <c r="C1824" t="s">
        <v>13398</v>
      </c>
    </row>
    <row r="1825" spans="2:3" x14ac:dyDescent="0.25">
      <c r="B1825" t="s">
        <v>5841</v>
      </c>
      <c r="C1825" t="s">
        <v>13399</v>
      </c>
    </row>
    <row r="1826" spans="2:3" x14ac:dyDescent="0.25">
      <c r="B1826" t="s">
        <v>5842</v>
      </c>
      <c r="C1826" t="s">
        <v>13400</v>
      </c>
    </row>
    <row r="1827" spans="2:3" x14ac:dyDescent="0.25">
      <c r="B1827" t="s">
        <v>5843</v>
      </c>
      <c r="C1827" t="s">
        <v>13401</v>
      </c>
    </row>
    <row r="1828" spans="2:3" x14ac:dyDescent="0.25">
      <c r="B1828" t="s">
        <v>5844</v>
      </c>
      <c r="C1828" t="s">
        <v>13402</v>
      </c>
    </row>
    <row r="1829" spans="2:3" x14ac:dyDescent="0.25">
      <c r="B1829" t="s">
        <v>5845</v>
      </c>
      <c r="C1829" t="s">
        <v>13403</v>
      </c>
    </row>
    <row r="1830" spans="2:3" x14ac:dyDescent="0.25">
      <c r="B1830" t="s">
        <v>5846</v>
      </c>
      <c r="C1830" t="s">
        <v>13404</v>
      </c>
    </row>
    <row r="1831" spans="2:3" x14ac:dyDescent="0.25">
      <c r="B1831" t="s">
        <v>5847</v>
      </c>
      <c r="C1831" t="s">
        <v>13405</v>
      </c>
    </row>
    <row r="1832" spans="2:3" x14ac:dyDescent="0.25">
      <c r="B1832" t="s">
        <v>5848</v>
      </c>
      <c r="C1832" t="s">
        <v>13406</v>
      </c>
    </row>
    <row r="1833" spans="2:3" x14ac:dyDescent="0.25">
      <c r="B1833" t="s">
        <v>5849</v>
      </c>
      <c r="C1833" t="s">
        <v>13407</v>
      </c>
    </row>
    <row r="1834" spans="2:3" x14ac:dyDescent="0.25">
      <c r="B1834" t="s">
        <v>5850</v>
      </c>
      <c r="C1834" t="s">
        <v>13408</v>
      </c>
    </row>
    <row r="1835" spans="2:3" x14ac:dyDescent="0.25">
      <c r="B1835" t="s">
        <v>5851</v>
      </c>
      <c r="C1835" t="s">
        <v>13409</v>
      </c>
    </row>
    <row r="1836" spans="2:3" x14ac:dyDescent="0.25">
      <c r="B1836" t="s">
        <v>5852</v>
      </c>
      <c r="C1836" t="s">
        <v>13410</v>
      </c>
    </row>
    <row r="1837" spans="2:3" x14ac:dyDescent="0.25">
      <c r="B1837" t="s">
        <v>5853</v>
      </c>
      <c r="C1837" t="s">
        <v>13411</v>
      </c>
    </row>
    <row r="1838" spans="2:3" x14ac:dyDescent="0.25">
      <c r="B1838" t="s">
        <v>5854</v>
      </c>
      <c r="C1838" t="s">
        <v>13412</v>
      </c>
    </row>
    <row r="1839" spans="2:3" x14ac:dyDescent="0.25">
      <c r="B1839" t="s">
        <v>5855</v>
      </c>
      <c r="C1839" t="s">
        <v>13413</v>
      </c>
    </row>
    <row r="1840" spans="2:3" x14ac:dyDescent="0.25">
      <c r="B1840" t="s">
        <v>5856</v>
      </c>
      <c r="C1840" t="s">
        <v>13414</v>
      </c>
    </row>
    <row r="1841" spans="2:3" x14ac:dyDescent="0.25">
      <c r="B1841" t="s">
        <v>5857</v>
      </c>
      <c r="C1841" t="s">
        <v>13415</v>
      </c>
    </row>
    <row r="1842" spans="2:3" x14ac:dyDescent="0.25">
      <c r="B1842" t="s">
        <v>5858</v>
      </c>
      <c r="C1842" t="s">
        <v>13416</v>
      </c>
    </row>
    <row r="1843" spans="2:3" x14ac:dyDescent="0.25">
      <c r="B1843" t="s">
        <v>5859</v>
      </c>
      <c r="C1843" t="s">
        <v>13417</v>
      </c>
    </row>
    <row r="1844" spans="2:3" x14ac:dyDescent="0.25">
      <c r="B1844" t="s">
        <v>5860</v>
      </c>
      <c r="C1844" t="s">
        <v>13418</v>
      </c>
    </row>
    <row r="1845" spans="2:3" x14ac:dyDescent="0.25">
      <c r="B1845" t="s">
        <v>5861</v>
      </c>
      <c r="C1845" t="s">
        <v>13419</v>
      </c>
    </row>
    <row r="1846" spans="2:3" x14ac:dyDescent="0.25">
      <c r="B1846" t="s">
        <v>5862</v>
      </c>
      <c r="C1846" t="s">
        <v>13420</v>
      </c>
    </row>
    <row r="1847" spans="2:3" x14ac:dyDescent="0.25">
      <c r="B1847" t="s">
        <v>5863</v>
      </c>
      <c r="C1847" t="s">
        <v>13421</v>
      </c>
    </row>
    <row r="1848" spans="2:3" x14ac:dyDescent="0.25">
      <c r="B1848" t="s">
        <v>5560</v>
      </c>
      <c r="C1848" t="s">
        <v>13122</v>
      </c>
    </row>
    <row r="1849" spans="2:3" x14ac:dyDescent="0.25">
      <c r="B1849" t="s">
        <v>5864</v>
      </c>
      <c r="C1849" t="s">
        <v>13422</v>
      </c>
    </row>
    <row r="1850" spans="2:3" x14ac:dyDescent="0.25">
      <c r="B1850" t="s">
        <v>5865</v>
      </c>
      <c r="C1850" t="s">
        <v>13423</v>
      </c>
    </row>
    <row r="1851" spans="2:3" x14ac:dyDescent="0.25">
      <c r="B1851" t="s">
        <v>5866</v>
      </c>
      <c r="C1851" t="s">
        <v>13424</v>
      </c>
    </row>
    <row r="1852" spans="2:3" x14ac:dyDescent="0.25">
      <c r="B1852" s="1" t="s">
        <v>7381</v>
      </c>
      <c r="C1852" t="s">
        <v>14941</v>
      </c>
    </row>
    <row r="1853" spans="2:3" x14ac:dyDescent="0.25">
      <c r="B1853" t="s">
        <v>5867</v>
      </c>
      <c r="C1853" t="s">
        <v>13425</v>
      </c>
    </row>
    <row r="1854" spans="2:3" x14ac:dyDescent="0.25">
      <c r="B1854" t="s">
        <v>10950</v>
      </c>
      <c r="C1854" t="s">
        <v>18515</v>
      </c>
    </row>
    <row r="1855" spans="2:3" x14ac:dyDescent="0.25">
      <c r="B1855" t="s">
        <v>5869</v>
      </c>
      <c r="C1855" t="s">
        <v>13427</v>
      </c>
    </row>
    <row r="1856" spans="2:3" x14ac:dyDescent="0.25">
      <c r="B1856" t="s">
        <v>5870</v>
      </c>
      <c r="C1856" t="s">
        <v>13428</v>
      </c>
    </row>
    <row r="1857" spans="2:3" x14ac:dyDescent="0.25">
      <c r="B1857" t="s">
        <v>5871</v>
      </c>
      <c r="C1857" t="s">
        <v>13429</v>
      </c>
    </row>
    <row r="1858" spans="2:3" x14ac:dyDescent="0.25">
      <c r="B1858" t="s">
        <v>5872</v>
      </c>
      <c r="C1858" t="s">
        <v>13430</v>
      </c>
    </row>
    <row r="1859" spans="2:3" x14ac:dyDescent="0.25">
      <c r="B1859" t="s">
        <v>5873</v>
      </c>
      <c r="C1859" t="s">
        <v>13431</v>
      </c>
    </row>
    <row r="1860" spans="2:3" x14ac:dyDescent="0.25">
      <c r="B1860" t="s">
        <v>5874</v>
      </c>
      <c r="C1860" t="s">
        <v>13432</v>
      </c>
    </row>
    <row r="1861" spans="2:3" x14ac:dyDescent="0.25">
      <c r="B1861" s="1" t="s">
        <v>5875</v>
      </c>
      <c r="C1861" t="s">
        <v>13433</v>
      </c>
    </row>
    <row r="1862" spans="2:3" x14ac:dyDescent="0.25">
      <c r="B1862" t="s">
        <v>5876</v>
      </c>
      <c r="C1862" t="s">
        <v>13434</v>
      </c>
    </row>
    <row r="1863" spans="2:3" x14ac:dyDescent="0.25">
      <c r="B1863" t="s">
        <v>5877</v>
      </c>
      <c r="C1863" t="s">
        <v>13435</v>
      </c>
    </row>
    <row r="1864" spans="2:3" x14ac:dyDescent="0.25">
      <c r="B1864" t="s">
        <v>5878</v>
      </c>
      <c r="C1864" t="s">
        <v>13436</v>
      </c>
    </row>
    <row r="1865" spans="2:3" x14ac:dyDescent="0.25">
      <c r="B1865" t="s">
        <v>5879</v>
      </c>
      <c r="C1865" t="s">
        <v>13437</v>
      </c>
    </row>
    <row r="1866" spans="2:3" x14ac:dyDescent="0.25">
      <c r="B1866" t="s">
        <v>5880</v>
      </c>
      <c r="C1866" t="s">
        <v>13438</v>
      </c>
    </row>
    <row r="1867" spans="2:3" x14ac:dyDescent="0.25">
      <c r="B1867" t="s">
        <v>5881</v>
      </c>
      <c r="C1867" t="s">
        <v>13439</v>
      </c>
    </row>
    <row r="1868" spans="2:3" x14ac:dyDescent="0.25">
      <c r="B1868" t="s">
        <v>5882</v>
      </c>
      <c r="C1868" t="s">
        <v>13440</v>
      </c>
    </row>
    <row r="1869" spans="2:3" x14ac:dyDescent="0.25">
      <c r="B1869" t="s">
        <v>5883</v>
      </c>
      <c r="C1869" t="s">
        <v>13441</v>
      </c>
    </row>
    <row r="1870" spans="2:3" x14ac:dyDescent="0.25">
      <c r="B1870" t="s">
        <v>5884</v>
      </c>
      <c r="C1870" t="s">
        <v>13442</v>
      </c>
    </row>
    <row r="1871" spans="2:3" x14ac:dyDescent="0.25">
      <c r="B1871" t="s">
        <v>5885</v>
      </c>
      <c r="C1871" t="s">
        <v>13443</v>
      </c>
    </row>
    <row r="1872" spans="2:3" x14ac:dyDescent="0.25">
      <c r="B1872" s="1" t="s">
        <v>5886</v>
      </c>
      <c r="C1872" t="s">
        <v>13444</v>
      </c>
    </row>
    <row r="1873" spans="2:3" x14ac:dyDescent="0.25">
      <c r="B1873" t="s">
        <v>5149</v>
      </c>
      <c r="C1873" t="s">
        <v>12713</v>
      </c>
    </row>
    <row r="1874" spans="2:3" x14ac:dyDescent="0.25">
      <c r="B1874" t="s">
        <v>5888</v>
      </c>
      <c r="C1874" t="s">
        <v>13446</v>
      </c>
    </row>
    <row r="1875" spans="2:3" x14ac:dyDescent="0.25">
      <c r="B1875" t="s">
        <v>5889</v>
      </c>
      <c r="C1875" t="s">
        <v>13447</v>
      </c>
    </row>
    <row r="1876" spans="2:3" x14ac:dyDescent="0.25">
      <c r="B1876" t="s">
        <v>5890</v>
      </c>
      <c r="C1876" t="s">
        <v>13448</v>
      </c>
    </row>
    <row r="1877" spans="2:3" x14ac:dyDescent="0.25">
      <c r="B1877" t="s">
        <v>5891</v>
      </c>
      <c r="C1877" t="s">
        <v>13449</v>
      </c>
    </row>
    <row r="1878" spans="2:3" x14ac:dyDescent="0.25">
      <c r="B1878" t="s">
        <v>5892</v>
      </c>
      <c r="C1878" t="s">
        <v>13450</v>
      </c>
    </row>
    <row r="1879" spans="2:3" x14ac:dyDescent="0.25">
      <c r="B1879" t="s">
        <v>5893</v>
      </c>
      <c r="C1879" t="s">
        <v>13451</v>
      </c>
    </row>
    <row r="1880" spans="2:3" x14ac:dyDescent="0.25">
      <c r="B1880" t="s">
        <v>5894</v>
      </c>
      <c r="C1880" t="s">
        <v>13452</v>
      </c>
    </row>
    <row r="1881" spans="2:3" x14ac:dyDescent="0.25">
      <c r="B1881" t="s">
        <v>5895</v>
      </c>
      <c r="C1881" t="s">
        <v>13453</v>
      </c>
    </row>
    <row r="1882" spans="2:3" x14ac:dyDescent="0.25">
      <c r="B1882" t="s">
        <v>5896</v>
      </c>
      <c r="C1882" t="s">
        <v>13454</v>
      </c>
    </row>
    <row r="1883" spans="2:3" x14ac:dyDescent="0.25">
      <c r="B1883" t="s">
        <v>5897</v>
      </c>
      <c r="C1883" t="s">
        <v>13455</v>
      </c>
    </row>
    <row r="1884" spans="2:3" x14ac:dyDescent="0.25">
      <c r="B1884" t="s">
        <v>5898</v>
      </c>
      <c r="C1884" t="s">
        <v>13456</v>
      </c>
    </row>
    <row r="1885" spans="2:3" x14ac:dyDescent="0.25">
      <c r="B1885" t="s">
        <v>5899</v>
      </c>
      <c r="C1885" t="s">
        <v>13457</v>
      </c>
    </row>
    <row r="1886" spans="2:3" x14ac:dyDescent="0.25">
      <c r="B1886" t="s">
        <v>5900</v>
      </c>
      <c r="C1886" t="s">
        <v>13458</v>
      </c>
    </row>
    <row r="1887" spans="2:3" x14ac:dyDescent="0.25">
      <c r="B1887" s="1" t="s">
        <v>10310</v>
      </c>
      <c r="C1887" t="s">
        <v>17871</v>
      </c>
    </row>
    <row r="1888" spans="2:3" x14ac:dyDescent="0.25">
      <c r="B1888" t="s">
        <v>5902</v>
      </c>
      <c r="C1888" t="s">
        <v>13460</v>
      </c>
    </row>
    <row r="1889" spans="2:3" x14ac:dyDescent="0.25">
      <c r="B1889" t="s">
        <v>5903</v>
      </c>
      <c r="C1889" t="s">
        <v>13461</v>
      </c>
    </row>
    <row r="1890" spans="2:3" x14ac:dyDescent="0.25">
      <c r="B1890" t="s">
        <v>6837</v>
      </c>
      <c r="C1890" t="s">
        <v>14396</v>
      </c>
    </row>
    <row r="1891" spans="2:3" x14ac:dyDescent="0.25">
      <c r="B1891" t="s">
        <v>5905</v>
      </c>
      <c r="C1891" t="s">
        <v>13463</v>
      </c>
    </row>
    <row r="1892" spans="2:3" x14ac:dyDescent="0.25">
      <c r="B1892" t="s">
        <v>5906</v>
      </c>
      <c r="C1892" t="s">
        <v>13464</v>
      </c>
    </row>
    <row r="1893" spans="2:3" x14ac:dyDescent="0.25">
      <c r="B1893" t="s">
        <v>5907</v>
      </c>
      <c r="C1893" t="s">
        <v>13465</v>
      </c>
    </row>
    <row r="1894" spans="2:3" x14ac:dyDescent="0.25">
      <c r="B1894" t="s">
        <v>5908</v>
      </c>
      <c r="C1894" t="s">
        <v>13466</v>
      </c>
    </row>
    <row r="1895" spans="2:3" x14ac:dyDescent="0.25">
      <c r="B1895" t="s">
        <v>5909</v>
      </c>
      <c r="C1895" t="s">
        <v>13467</v>
      </c>
    </row>
    <row r="1896" spans="2:3" x14ac:dyDescent="0.25">
      <c r="B1896" t="s">
        <v>5910</v>
      </c>
      <c r="C1896" t="s">
        <v>13468</v>
      </c>
    </row>
    <row r="1897" spans="2:3" x14ac:dyDescent="0.25">
      <c r="B1897" t="s">
        <v>5911</v>
      </c>
      <c r="C1897" t="s">
        <v>13469</v>
      </c>
    </row>
    <row r="1898" spans="2:3" x14ac:dyDescent="0.25">
      <c r="B1898" t="s">
        <v>5912</v>
      </c>
      <c r="C1898" t="s">
        <v>13470</v>
      </c>
    </row>
    <row r="1899" spans="2:3" x14ac:dyDescent="0.25">
      <c r="B1899" t="s">
        <v>5913</v>
      </c>
      <c r="C1899" t="s">
        <v>13471</v>
      </c>
    </row>
    <row r="1900" spans="2:3" x14ac:dyDescent="0.25">
      <c r="B1900" t="s">
        <v>5914</v>
      </c>
      <c r="C1900" t="s">
        <v>13472</v>
      </c>
    </row>
    <row r="1901" spans="2:3" x14ac:dyDescent="0.25">
      <c r="B1901" t="s">
        <v>5915</v>
      </c>
      <c r="C1901" t="s">
        <v>13473</v>
      </c>
    </row>
    <row r="1902" spans="2:3" x14ac:dyDescent="0.25">
      <c r="B1902" t="s">
        <v>5916</v>
      </c>
      <c r="C1902" t="s">
        <v>13474</v>
      </c>
    </row>
    <row r="1903" spans="2:3" x14ac:dyDescent="0.25">
      <c r="B1903" t="s">
        <v>5917</v>
      </c>
      <c r="C1903" t="s">
        <v>13475</v>
      </c>
    </row>
    <row r="1904" spans="2:3" x14ac:dyDescent="0.25">
      <c r="B1904" t="s">
        <v>5918</v>
      </c>
      <c r="C1904" t="s">
        <v>13476</v>
      </c>
    </row>
    <row r="1905" spans="2:3" x14ac:dyDescent="0.25">
      <c r="B1905" t="s">
        <v>5919</v>
      </c>
      <c r="C1905" t="s">
        <v>13477</v>
      </c>
    </row>
    <row r="1906" spans="2:3" x14ac:dyDescent="0.25">
      <c r="B1906" t="s">
        <v>9382</v>
      </c>
      <c r="C1906" t="s">
        <v>16944</v>
      </c>
    </row>
    <row r="1907" spans="2:3" x14ac:dyDescent="0.25">
      <c r="B1907" s="1" t="s">
        <v>5920</v>
      </c>
      <c r="C1907" t="s">
        <v>13478</v>
      </c>
    </row>
    <row r="1908" spans="2:3" x14ac:dyDescent="0.25">
      <c r="B1908" s="1" t="s">
        <v>5921</v>
      </c>
      <c r="C1908" t="s">
        <v>13479</v>
      </c>
    </row>
    <row r="1909" spans="2:3" x14ac:dyDescent="0.25">
      <c r="B1909" s="1" t="s">
        <v>5922</v>
      </c>
      <c r="C1909" t="s">
        <v>13480</v>
      </c>
    </row>
    <row r="1910" spans="2:3" x14ac:dyDescent="0.25">
      <c r="B1910" s="1" t="s">
        <v>5923</v>
      </c>
      <c r="C1910" t="s">
        <v>13481</v>
      </c>
    </row>
    <row r="1911" spans="2:3" x14ac:dyDescent="0.25">
      <c r="B1911" s="1" t="s">
        <v>5924</v>
      </c>
      <c r="C1911" t="s">
        <v>13482</v>
      </c>
    </row>
    <row r="1912" spans="2:3" x14ac:dyDescent="0.25">
      <c r="B1912" s="1" t="s">
        <v>5925</v>
      </c>
      <c r="C1912" t="s">
        <v>13483</v>
      </c>
    </row>
    <row r="1913" spans="2:3" x14ac:dyDescent="0.25">
      <c r="B1913" s="1" t="s">
        <v>5926</v>
      </c>
      <c r="C1913" t="s">
        <v>13484</v>
      </c>
    </row>
    <row r="1914" spans="2:3" x14ac:dyDescent="0.25">
      <c r="B1914" s="1" t="s">
        <v>5927</v>
      </c>
      <c r="C1914" t="s">
        <v>13485</v>
      </c>
    </row>
    <row r="1915" spans="2:3" x14ac:dyDescent="0.25">
      <c r="B1915" s="1" t="s">
        <v>5928</v>
      </c>
      <c r="C1915" t="s">
        <v>13486</v>
      </c>
    </row>
    <row r="1916" spans="2:3" x14ac:dyDescent="0.25">
      <c r="B1916" s="1" t="s">
        <v>5929</v>
      </c>
      <c r="C1916" t="s">
        <v>13487</v>
      </c>
    </row>
    <row r="1917" spans="2:3" x14ac:dyDescent="0.25">
      <c r="B1917" s="1" t="s">
        <v>5930</v>
      </c>
      <c r="C1917" t="s">
        <v>13488</v>
      </c>
    </row>
    <row r="1918" spans="2:3" x14ac:dyDescent="0.25">
      <c r="B1918" s="1" t="s">
        <v>5931</v>
      </c>
      <c r="C1918" t="s">
        <v>13489</v>
      </c>
    </row>
    <row r="1919" spans="2:3" x14ac:dyDescent="0.25">
      <c r="B1919" s="1" t="s">
        <v>5932</v>
      </c>
      <c r="C1919" t="s">
        <v>13490</v>
      </c>
    </row>
    <row r="1920" spans="2:3" x14ac:dyDescent="0.25">
      <c r="B1920" t="s">
        <v>5933</v>
      </c>
      <c r="C1920" t="s">
        <v>13491</v>
      </c>
    </row>
    <row r="1921" spans="2:3" x14ac:dyDescent="0.25">
      <c r="B1921" t="s">
        <v>5934</v>
      </c>
      <c r="C1921" t="s">
        <v>13492</v>
      </c>
    </row>
    <row r="1922" spans="2:3" x14ac:dyDescent="0.25">
      <c r="B1922" t="s">
        <v>5935</v>
      </c>
      <c r="C1922" t="s">
        <v>13493</v>
      </c>
    </row>
    <row r="1923" spans="2:3" x14ac:dyDescent="0.25">
      <c r="B1923" t="s">
        <v>5936</v>
      </c>
      <c r="C1923" t="s">
        <v>13494</v>
      </c>
    </row>
    <row r="1924" spans="2:3" x14ac:dyDescent="0.25">
      <c r="B1924" t="s">
        <v>5937</v>
      </c>
      <c r="C1924" t="s">
        <v>13495</v>
      </c>
    </row>
    <row r="1925" spans="2:3" x14ac:dyDescent="0.25">
      <c r="B1925" t="s">
        <v>5938</v>
      </c>
      <c r="C1925" t="s">
        <v>13496</v>
      </c>
    </row>
    <row r="1926" spans="2:3" x14ac:dyDescent="0.25">
      <c r="B1926" t="s">
        <v>5939</v>
      </c>
      <c r="C1926" t="s">
        <v>13497</v>
      </c>
    </row>
    <row r="1927" spans="2:3" x14ac:dyDescent="0.25">
      <c r="B1927" t="s">
        <v>5940</v>
      </c>
      <c r="C1927" t="s">
        <v>13498</v>
      </c>
    </row>
    <row r="1928" spans="2:3" x14ac:dyDescent="0.25">
      <c r="B1928" s="1" t="s">
        <v>5941</v>
      </c>
      <c r="C1928" t="s">
        <v>13499</v>
      </c>
    </row>
    <row r="1929" spans="2:3" x14ac:dyDescent="0.25">
      <c r="B1929" t="s">
        <v>5942</v>
      </c>
      <c r="C1929" t="s">
        <v>13500</v>
      </c>
    </row>
    <row r="1930" spans="2:3" x14ac:dyDescent="0.25">
      <c r="B1930" t="s">
        <v>5943</v>
      </c>
      <c r="C1930" t="s">
        <v>13501</v>
      </c>
    </row>
    <row r="1931" spans="2:3" x14ac:dyDescent="0.25">
      <c r="B1931" s="1" t="s">
        <v>5944</v>
      </c>
      <c r="C1931" t="s">
        <v>13502</v>
      </c>
    </row>
    <row r="1932" spans="2:3" x14ac:dyDescent="0.25">
      <c r="B1932" t="s">
        <v>5945</v>
      </c>
      <c r="C1932" t="s">
        <v>13503</v>
      </c>
    </row>
    <row r="1933" spans="2:3" x14ac:dyDescent="0.25">
      <c r="B1933" s="1" t="s">
        <v>5946</v>
      </c>
      <c r="C1933" t="s">
        <v>13504</v>
      </c>
    </row>
    <row r="1934" spans="2:3" x14ac:dyDescent="0.25">
      <c r="B1934" t="s">
        <v>5947</v>
      </c>
      <c r="C1934" t="s">
        <v>13505</v>
      </c>
    </row>
    <row r="1935" spans="2:3" x14ac:dyDescent="0.25">
      <c r="B1935" t="s">
        <v>5948</v>
      </c>
      <c r="C1935" t="s">
        <v>13506</v>
      </c>
    </row>
    <row r="1936" spans="2:3" x14ac:dyDescent="0.25">
      <c r="B1936" s="1" t="s">
        <v>5949</v>
      </c>
      <c r="C1936" t="s">
        <v>13507</v>
      </c>
    </row>
    <row r="1937" spans="2:3" x14ac:dyDescent="0.25">
      <c r="B1937" t="s">
        <v>5950</v>
      </c>
      <c r="C1937" t="s">
        <v>13508</v>
      </c>
    </row>
    <row r="1938" spans="2:3" x14ac:dyDescent="0.25">
      <c r="B1938" t="s">
        <v>5951</v>
      </c>
      <c r="C1938" t="s">
        <v>13509</v>
      </c>
    </row>
    <row r="1939" spans="2:3" x14ac:dyDescent="0.25">
      <c r="B1939" t="s">
        <v>5952</v>
      </c>
      <c r="C1939" t="s">
        <v>13510</v>
      </c>
    </row>
    <row r="1940" spans="2:3" x14ac:dyDescent="0.25">
      <c r="B1940" t="s">
        <v>5953</v>
      </c>
      <c r="C1940" t="s">
        <v>13511</v>
      </c>
    </row>
    <row r="1941" spans="2:3" x14ac:dyDescent="0.25">
      <c r="B1941" t="s">
        <v>5954</v>
      </c>
      <c r="C1941" t="s">
        <v>13512</v>
      </c>
    </row>
    <row r="1942" spans="2:3" x14ac:dyDescent="0.25">
      <c r="B1942" t="s">
        <v>5955</v>
      </c>
      <c r="C1942" t="s">
        <v>13513</v>
      </c>
    </row>
    <row r="1943" spans="2:3" x14ac:dyDescent="0.25">
      <c r="B1943" t="s">
        <v>5956</v>
      </c>
      <c r="C1943" t="s">
        <v>13514</v>
      </c>
    </row>
    <row r="1944" spans="2:3" x14ac:dyDescent="0.25">
      <c r="B1944" t="s">
        <v>5957</v>
      </c>
      <c r="C1944" t="s">
        <v>13515</v>
      </c>
    </row>
    <row r="1945" spans="2:3" x14ac:dyDescent="0.25">
      <c r="B1945" t="s">
        <v>5958</v>
      </c>
      <c r="C1945" t="s">
        <v>13516</v>
      </c>
    </row>
    <row r="1946" spans="2:3" x14ac:dyDescent="0.25">
      <c r="B1946" t="s">
        <v>5959</v>
      </c>
      <c r="C1946" t="s">
        <v>13517</v>
      </c>
    </row>
    <row r="1947" spans="2:3" x14ac:dyDescent="0.25">
      <c r="B1947" t="s">
        <v>5133</v>
      </c>
      <c r="C1947" t="s">
        <v>12697</v>
      </c>
    </row>
    <row r="1948" spans="2:3" x14ac:dyDescent="0.25">
      <c r="B1948" t="s">
        <v>5961</v>
      </c>
      <c r="C1948" t="s">
        <v>13519</v>
      </c>
    </row>
    <row r="1949" spans="2:3" x14ac:dyDescent="0.25">
      <c r="B1949" t="s">
        <v>5962</v>
      </c>
      <c r="C1949" t="s">
        <v>13520</v>
      </c>
    </row>
    <row r="1950" spans="2:3" x14ac:dyDescent="0.25">
      <c r="B1950" t="s">
        <v>11293</v>
      </c>
      <c r="C1950" t="s">
        <v>18859</v>
      </c>
    </row>
    <row r="1951" spans="2:3" x14ac:dyDescent="0.25">
      <c r="B1951" t="s">
        <v>5964</v>
      </c>
      <c r="C1951" t="s">
        <v>13522</v>
      </c>
    </row>
    <row r="1952" spans="2:3" x14ac:dyDescent="0.25">
      <c r="B1952" t="s">
        <v>5965</v>
      </c>
      <c r="C1952" t="s">
        <v>13523</v>
      </c>
    </row>
    <row r="1953" spans="2:3" x14ac:dyDescent="0.25">
      <c r="B1953" t="s">
        <v>5966</v>
      </c>
      <c r="C1953" t="s">
        <v>13524</v>
      </c>
    </row>
    <row r="1954" spans="2:3" x14ac:dyDescent="0.25">
      <c r="B1954" t="s">
        <v>5967</v>
      </c>
      <c r="C1954" t="s">
        <v>13525</v>
      </c>
    </row>
    <row r="1955" spans="2:3" x14ac:dyDescent="0.25">
      <c r="B1955" t="s">
        <v>5968</v>
      </c>
      <c r="C1955" t="s">
        <v>13526</v>
      </c>
    </row>
    <row r="1956" spans="2:3" x14ac:dyDescent="0.25">
      <c r="B1956" t="s">
        <v>5969</v>
      </c>
      <c r="C1956" t="s">
        <v>13527</v>
      </c>
    </row>
    <row r="1957" spans="2:3" x14ac:dyDescent="0.25">
      <c r="B1957" t="s">
        <v>5970</v>
      </c>
      <c r="C1957" t="s">
        <v>13528</v>
      </c>
    </row>
    <row r="1958" spans="2:3" x14ac:dyDescent="0.25">
      <c r="B1958" t="s">
        <v>5971</v>
      </c>
      <c r="C1958" t="s">
        <v>13529</v>
      </c>
    </row>
    <row r="1959" spans="2:3" x14ac:dyDescent="0.25">
      <c r="B1959" t="s">
        <v>5972</v>
      </c>
      <c r="C1959" t="s">
        <v>13530</v>
      </c>
    </row>
    <row r="1960" spans="2:3" x14ac:dyDescent="0.25">
      <c r="B1960" t="s">
        <v>5973</v>
      </c>
      <c r="C1960" t="s">
        <v>13531</v>
      </c>
    </row>
    <row r="1961" spans="2:3" x14ac:dyDescent="0.25">
      <c r="B1961" t="s">
        <v>5974</v>
      </c>
      <c r="C1961" t="s">
        <v>13532</v>
      </c>
    </row>
    <row r="1962" spans="2:3" x14ac:dyDescent="0.25">
      <c r="B1962" t="s">
        <v>5975</v>
      </c>
      <c r="C1962" t="s">
        <v>13533</v>
      </c>
    </row>
    <row r="1963" spans="2:3" x14ac:dyDescent="0.25">
      <c r="B1963" t="s">
        <v>5976</v>
      </c>
      <c r="C1963" t="s">
        <v>13534</v>
      </c>
    </row>
    <row r="1964" spans="2:3" x14ac:dyDescent="0.25">
      <c r="B1964" t="s">
        <v>5977</v>
      </c>
      <c r="C1964" t="s">
        <v>13535</v>
      </c>
    </row>
    <row r="1965" spans="2:3" x14ac:dyDescent="0.25">
      <c r="B1965" t="s">
        <v>5978</v>
      </c>
      <c r="C1965" t="s">
        <v>13536</v>
      </c>
    </row>
    <row r="1966" spans="2:3" x14ac:dyDescent="0.25">
      <c r="B1966" t="s">
        <v>5979</v>
      </c>
      <c r="C1966" t="s">
        <v>13537</v>
      </c>
    </row>
    <row r="1967" spans="2:3" x14ac:dyDescent="0.25">
      <c r="B1967" t="s">
        <v>5980</v>
      </c>
      <c r="C1967" t="s">
        <v>13538</v>
      </c>
    </row>
    <row r="1968" spans="2:3" x14ac:dyDescent="0.25">
      <c r="B1968" t="s">
        <v>5981</v>
      </c>
      <c r="C1968" t="s">
        <v>13539</v>
      </c>
    </row>
    <row r="1969" spans="2:3" x14ac:dyDescent="0.25">
      <c r="B1969" t="s">
        <v>5982</v>
      </c>
      <c r="C1969" t="s">
        <v>13540</v>
      </c>
    </row>
    <row r="1970" spans="2:3" x14ac:dyDescent="0.25">
      <c r="B1970" t="s">
        <v>5983</v>
      </c>
      <c r="C1970" t="s">
        <v>13541</v>
      </c>
    </row>
    <row r="1971" spans="2:3" x14ac:dyDescent="0.25">
      <c r="B1971" t="s">
        <v>5984</v>
      </c>
      <c r="C1971" t="s">
        <v>13542</v>
      </c>
    </row>
    <row r="1972" spans="2:3" x14ac:dyDescent="0.25">
      <c r="B1972" t="s">
        <v>5985</v>
      </c>
      <c r="C1972" t="s">
        <v>13543</v>
      </c>
    </row>
    <row r="1973" spans="2:3" x14ac:dyDescent="0.25">
      <c r="B1973" t="s">
        <v>8789</v>
      </c>
      <c r="C1973" t="s">
        <v>16349</v>
      </c>
    </row>
    <row r="1974" spans="2:3" x14ac:dyDescent="0.25">
      <c r="B1974" t="s">
        <v>5987</v>
      </c>
      <c r="C1974" t="s">
        <v>13545</v>
      </c>
    </row>
    <row r="1975" spans="2:3" x14ac:dyDescent="0.25">
      <c r="B1975" t="s">
        <v>5988</v>
      </c>
      <c r="C1975" t="s">
        <v>13546</v>
      </c>
    </row>
    <row r="1976" spans="2:3" x14ac:dyDescent="0.25">
      <c r="B1976" t="s">
        <v>5989</v>
      </c>
      <c r="C1976" t="s">
        <v>13547</v>
      </c>
    </row>
    <row r="1977" spans="2:3" x14ac:dyDescent="0.25">
      <c r="B1977" t="s">
        <v>5990</v>
      </c>
      <c r="C1977" t="s">
        <v>13548</v>
      </c>
    </row>
    <row r="1978" spans="2:3" x14ac:dyDescent="0.25">
      <c r="B1978" t="s">
        <v>5991</v>
      </c>
      <c r="C1978" t="s">
        <v>13549</v>
      </c>
    </row>
    <row r="1979" spans="2:3" x14ac:dyDescent="0.25">
      <c r="B1979" t="s">
        <v>5992</v>
      </c>
      <c r="C1979" t="s">
        <v>13550</v>
      </c>
    </row>
    <row r="1980" spans="2:3" x14ac:dyDescent="0.25">
      <c r="B1980" t="s">
        <v>5993</v>
      </c>
      <c r="C1980" t="s">
        <v>13551</v>
      </c>
    </row>
    <row r="1981" spans="2:3" x14ac:dyDescent="0.25">
      <c r="B1981" t="s">
        <v>5994</v>
      </c>
      <c r="C1981" t="s">
        <v>13552</v>
      </c>
    </row>
    <row r="1982" spans="2:3" x14ac:dyDescent="0.25">
      <c r="B1982" t="s">
        <v>5995</v>
      </c>
      <c r="C1982" t="s">
        <v>13553</v>
      </c>
    </row>
    <row r="1983" spans="2:3" x14ac:dyDescent="0.25">
      <c r="B1983" t="s">
        <v>5996</v>
      </c>
      <c r="C1983" t="s">
        <v>13554</v>
      </c>
    </row>
    <row r="1984" spans="2:3" x14ac:dyDescent="0.25">
      <c r="B1984" t="s">
        <v>5997</v>
      </c>
      <c r="C1984" t="s">
        <v>13555</v>
      </c>
    </row>
    <row r="1985" spans="2:3" x14ac:dyDescent="0.25">
      <c r="B1985" t="s">
        <v>5998</v>
      </c>
      <c r="C1985" t="s">
        <v>13556</v>
      </c>
    </row>
    <row r="1986" spans="2:3" x14ac:dyDescent="0.25">
      <c r="B1986" t="s">
        <v>5999</v>
      </c>
      <c r="C1986" t="s">
        <v>13557</v>
      </c>
    </row>
    <row r="1987" spans="2:3" x14ac:dyDescent="0.25">
      <c r="B1987" t="s">
        <v>6000</v>
      </c>
      <c r="C1987" t="s">
        <v>13558</v>
      </c>
    </row>
    <row r="1988" spans="2:3" x14ac:dyDescent="0.25">
      <c r="B1988" t="s">
        <v>6001</v>
      </c>
      <c r="C1988" t="s">
        <v>13559</v>
      </c>
    </row>
    <row r="1989" spans="2:3" x14ac:dyDescent="0.25">
      <c r="B1989" t="s">
        <v>6002</v>
      </c>
      <c r="C1989" t="s">
        <v>13560</v>
      </c>
    </row>
    <row r="1990" spans="2:3" x14ac:dyDescent="0.25">
      <c r="B1990" t="s">
        <v>6956</v>
      </c>
      <c r="C1990" t="s">
        <v>14515</v>
      </c>
    </row>
    <row r="1991" spans="2:3" x14ac:dyDescent="0.25">
      <c r="B1991" t="s">
        <v>6004</v>
      </c>
      <c r="C1991" t="s">
        <v>13562</v>
      </c>
    </row>
    <row r="1992" spans="2:3" x14ac:dyDescent="0.25">
      <c r="B1992" t="s">
        <v>6005</v>
      </c>
      <c r="C1992" t="s">
        <v>13563</v>
      </c>
    </row>
    <row r="1993" spans="2:3" x14ac:dyDescent="0.25">
      <c r="B1993" t="s">
        <v>6006</v>
      </c>
      <c r="C1993" t="s">
        <v>13564</v>
      </c>
    </row>
    <row r="1994" spans="2:3" x14ac:dyDescent="0.25">
      <c r="B1994" t="s">
        <v>6007</v>
      </c>
      <c r="C1994" t="s">
        <v>13565</v>
      </c>
    </row>
    <row r="1995" spans="2:3" x14ac:dyDescent="0.25">
      <c r="B1995" t="s">
        <v>6008</v>
      </c>
      <c r="C1995" t="s">
        <v>13566</v>
      </c>
    </row>
    <row r="1996" spans="2:3" x14ac:dyDescent="0.25">
      <c r="B1996" t="s">
        <v>6009</v>
      </c>
      <c r="C1996" t="s">
        <v>13567</v>
      </c>
    </row>
    <row r="1997" spans="2:3" x14ac:dyDescent="0.25">
      <c r="B1997" t="s">
        <v>6010</v>
      </c>
      <c r="C1997" t="s">
        <v>13568</v>
      </c>
    </row>
    <row r="1998" spans="2:3" x14ac:dyDescent="0.25">
      <c r="B1998" t="s">
        <v>6011</v>
      </c>
      <c r="C1998" t="s">
        <v>13569</v>
      </c>
    </row>
    <row r="1999" spans="2:3" x14ac:dyDescent="0.25">
      <c r="B1999" t="s">
        <v>6012</v>
      </c>
      <c r="C1999" t="s">
        <v>13570</v>
      </c>
    </row>
    <row r="2000" spans="2:3" x14ac:dyDescent="0.25">
      <c r="B2000" t="s">
        <v>6013</v>
      </c>
      <c r="C2000" t="s">
        <v>13571</v>
      </c>
    </row>
    <row r="2001" spans="2:3" x14ac:dyDescent="0.25">
      <c r="B2001" t="s">
        <v>6014</v>
      </c>
      <c r="C2001" t="s">
        <v>13572</v>
      </c>
    </row>
    <row r="2002" spans="2:3" x14ac:dyDescent="0.25">
      <c r="B2002" t="s">
        <v>6015</v>
      </c>
      <c r="C2002" t="s">
        <v>13573</v>
      </c>
    </row>
    <row r="2003" spans="2:3" x14ac:dyDescent="0.25">
      <c r="B2003" t="s">
        <v>6016</v>
      </c>
      <c r="C2003" t="s">
        <v>13574</v>
      </c>
    </row>
    <row r="2004" spans="2:3" x14ac:dyDescent="0.25">
      <c r="B2004" t="s">
        <v>6017</v>
      </c>
      <c r="C2004" t="s">
        <v>13575</v>
      </c>
    </row>
    <row r="2005" spans="2:3" x14ac:dyDescent="0.25">
      <c r="B2005" t="s">
        <v>6018</v>
      </c>
      <c r="C2005" t="s">
        <v>13576</v>
      </c>
    </row>
    <row r="2006" spans="2:3" x14ac:dyDescent="0.25">
      <c r="B2006" t="s">
        <v>6019</v>
      </c>
      <c r="C2006" t="s">
        <v>13577</v>
      </c>
    </row>
    <row r="2007" spans="2:3" x14ac:dyDescent="0.25">
      <c r="B2007" t="s">
        <v>6020</v>
      </c>
      <c r="C2007" t="s">
        <v>13578</v>
      </c>
    </row>
    <row r="2008" spans="2:3" x14ac:dyDescent="0.25">
      <c r="B2008" t="s">
        <v>6021</v>
      </c>
      <c r="C2008" t="s">
        <v>13579</v>
      </c>
    </row>
    <row r="2009" spans="2:3" x14ac:dyDescent="0.25">
      <c r="B2009" t="s">
        <v>6022</v>
      </c>
      <c r="C2009" t="s">
        <v>13580</v>
      </c>
    </row>
    <row r="2010" spans="2:3" x14ac:dyDescent="0.25">
      <c r="B2010" t="s">
        <v>6023</v>
      </c>
      <c r="C2010" t="s">
        <v>13581</v>
      </c>
    </row>
    <row r="2011" spans="2:3" x14ac:dyDescent="0.25">
      <c r="B2011" t="s">
        <v>6024</v>
      </c>
      <c r="C2011" t="s">
        <v>13582</v>
      </c>
    </row>
    <row r="2012" spans="2:3" x14ac:dyDescent="0.25">
      <c r="B2012" t="s">
        <v>6025</v>
      </c>
      <c r="C2012" t="s">
        <v>13583</v>
      </c>
    </row>
    <row r="2013" spans="2:3" x14ac:dyDescent="0.25">
      <c r="B2013" t="s">
        <v>6026</v>
      </c>
      <c r="C2013" t="s">
        <v>13584</v>
      </c>
    </row>
    <row r="2014" spans="2:3" x14ac:dyDescent="0.25">
      <c r="B2014" t="s">
        <v>6027</v>
      </c>
      <c r="C2014" t="s">
        <v>13585</v>
      </c>
    </row>
    <row r="2015" spans="2:3" x14ac:dyDescent="0.25">
      <c r="B2015" t="s">
        <v>6028</v>
      </c>
      <c r="C2015" t="s">
        <v>13586</v>
      </c>
    </row>
    <row r="2016" spans="2:3" x14ac:dyDescent="0.25">
      <c r="B2016" t="s">
        <v>6828</v>
      </c>
      <c r="C2016" t="s">
        <v>14387</v>
      </c>
    </row>
    <row r="2017" spans="2:3" x14ac:dyDescent="0.25">
      <c r="B2017" t="s">
        <v>6030</v>
      </c>
      <c r="C2017" t="s">
        <v>13588</v>
      </c>
    </row>
    <row r="2018" spans="2:3" x14ac:dyDescent="0.25">
      <c r="B2018" t="s">
        <v>6031</v>
      </c>
      <c r="C2018" t="s">
        <v>13589</v>
      </c>
    </row>
    <row r="2019" spans="2:3" x14ac:dyDescent="0.25">
      <c r="B2019" t="s">
        <v>6032</v>
      </c>
      <c r="C2019" t="s">
        <v>13590</v>
      </c>
    </row>
    <row r="2020" spans="2:3" x14ac:dyDescent="0.25">
      <c r="B2020" s="1" t="s">
        <v>6033</v>
      </c>
      <c r="C2020" t="s">
        <v>13591</v>
      </c>
    </row>
    <row r="2021" spans="2:3" x14ac:dyDescent="0.25">
      <c r="B2021" t="s">
        <v>6034</v>
      </c>
      <c r="C2021" t="s">
        <v>13592</v>
      </c>
    </row>
    <row r="2022" spans="2:3" x14ac:dyDescent="0.25">
      <c r="B2022" t="s">
        <v>6035</v>
      </c>
      <c r="C2022" t="s">
        <v>13593</v>
      </c>
    </row>
    <row r="2023" spans="2:3" x14ac:dyDescent="0.25">
      <c r="B2023" t="s">
        <v>6036</v>
      </c>
      <c r="C2023" t="s">
        <v>13594</v>
      </c>
    </row>
    <row r="2024" spans="2:3" x14ac:dyDescent="0.25">
      <c r="B2024" t="s">
        <v>6037</v>
      </c>
      <c r="C2024" t="s">
        <v>13595</v>
      </c>
    </row>
    <row r="2025" spans="2:3" x14ac:dyDescent="0.25">
      <c r="B2025" t="s">
        <v>6038</v>
      </c>
      <c r="C2025" t="s">
        <v>13596</v>
      </c>
    </row>
    <row r="2026" spans="2:3" x14ac:dyDescent="0.25">
      <c r="B2026" t="s">
        <v>8942</v>
      </c>
      <c r="C2026" t="s">
        <v>16503</v>
      </c>
    </row>
    <row r="2027" spans="2:3" x14ac:dyDescent="0.25">
      <c r="B2027" t="s">
        <v>6040</v>
      </c>
      <c r="C2027" t="s">
        <v>13598</v>
      </c>
    </row>
    <row r="2028" spans="2:3" x14ac:dyDescent="0.25">
      <c r="B2028" t="s">
        <v>6041</v>
      </c>
      <c r="C2028" t="s">
        <v>13599</v>
      </c>
    </row>
    <row r="2029" spans="2:3" x14ac:dyDescent="0.25">
      <c r="B2029" t="s">
        <v>6042</v>
      </c>
      <c r="C2029" t="s">
        <v>13600</v>
      </c>
    </row>
    <row r="2030" spans="2:3" x14ac:dyDescent="0.25">
      <c r="B2030" t="s">
        <v>6043</v>
      </c>
      <c r="C2030" t="s">
        <v>13601</v>
      </c>
    </row>
    <row r="2031" spans="2:3" x14ac:dyDescent="0.25">
      <c r="B2031" t="s">
        <v>10215</v>
      </c>
      <c r="C2031" t="s">
        <v>17776</v>
      </c>
    </row>
    <row r="2032" spans="2:3" x14ac:dyDescent="0.25">
      <c r="B2032" t="s">
        <v>6045</v>
      </c>
      <c r="C2032" t="s">
        <v>13603</v>
      </c>
    </row>
    <row r="2033" spans="2:3" x14ac:dyDescent="0.25">
      <c r="B2033" t="s">
        <v>6046</v>
      </c>
      <c r="C2033" t="s">
        <v>13604</v>
      </c>
    </row>
    <row r="2034" spans="2:3" x14ac:dyDescent="0.25">
      <c r="B2034" t="s">
        <v>6047</v>
      </c>
      <c r="C2034" t="s">
        <v>13605</v>
      </c>
    </row>
    <row r="2035" spans="2:3" x14ac:dyDescent="0.25">
      <c r="B2035" t="s">
        <v>6048</v>
      </c>
      <c r="C2035" t="s">
        <v>13606</v>
      </c>
    </row>
    <row r="2036" spans="2:3" x14ac:dyDescent="0.25">
      <c r="B2036" t="s">
        <v>6049</v>
      </c>
      <c r="C2036" t="s">
        <v>13607</v>
      </c>
    </row>
    <row r="2037" spans="2:3" x14ac:dyDescent="0.25">
      <c r="B2037" t="s">
        <v>6050</v>
      </c>
      <c r="C2037" t="s">
        <v>13608</v>
      </c>
    </row>
    <row r="2038" spans="2:3" x14ac:dyDescent="0.25">
      <c r="B2038" t="s">
        <v>6051</v>
      </c>
      <c r="C2038" t="s">
        <v>13609</v>
      </c>
    </row>
    <row r="2039" spans="2:3" x14ac:dyDescent="0.25">
      <c r="B2039" t="s">
        <v>6052</v>
      </c>
      <c r="C2039" t="s">
        <v>13610</v>
      </c>
    </row>
    <row r="2040" spans="2:3" x14ac:dyDescent="0.25">
      <c r="B2040" t="s">
        <v>6053</v>
      </c>
      <c r="C2040" t="s">
        <v>13611</v>
      </c>
    </row>
    <row r="2041" spans="2:3" x14ac:dyDescent="0.25">
      <c r="B2041" t="s">
        <v>6054</v>
      </c>
      <c r="C2041" t="s">
        <v>13612</v>
      </c>
    </row>
    <row r="2042" spans="2:3" x14ac:dyDescent="0.25">
      <c r="B2042" t="s">
        <v>6055</v>
      </c>
      <c r="C2042" t="s">
        <v>13613</v>
      </c>
    </row>
    <row r="2043" spans="2:3" x14ac:dyDescent="0.25">
      <c r="B2043" t="s">
        <v>6056</v>
      </c>
      <c r="C2043" t="s">
        <v>13614</v>
      </c>
    </row>
    <row r="2044" spans="2:3" x14ac:dyDescent="0.25">
      <c r="B2044" t="s">
        <v>6057</v>
      </c>
      <c r="C2044" t="s">
        <v>13615</v>
      </c>
    </row>
    <row r="2045" spans="2:3" x14ac:dyDescent="0.25">
      <c r="B2045" t="s">
        <v>6058</v>
      </c>
      <c r="C2045" t="s">
        <v>13616</v>
      </c>
    </row>
    <row r="2046" spans="2:3" x14ac:dyDescent="0.25">
      <c r="B2046" t="s">
        <v>6059</v>
      </c>
      <c r="C2046" t="s">
        <v>13617</v>
      </c>
    </row>
    <row r="2047" spans="2:3" x14ac:dyDescent="0.25">
      <c r="B2047" t="s">
        <v>6060</v>
      </c>
      <c r="C2047" t="s">
        <v>13618</v>
      </c>
    </row>
    <row r="2048" spans="2:3" x14ac:dyDescent="0.25">
      <c r="B2048" t="s">
        <v>6061</v>
      </c>
      <c r="C2048" t="s">
        <v>13619</v>
      </c>
    </row>
    <row r="2049" spans="2:3" x14ac:dyDescent="0.25">
      <c r="B2049" t="s">
        <v>6062</v>
      </c>
      <c r="C2049" t="s">
        <v>13620</v>
      </c>
    </row>
    <row r="2050" spans="2:3" x14ac:dyDescent="0.25">
      <c r="B2050" t="s">
        <v>6063</v>
      </c>
      <c r="C2050" t="s">
        <v>13621</v>
      </c>
    </row>
    <row r="2051" spans="2:3" x14ac:dyDescent="0.25">
      <c r="B2051" t="s">
        <v>6064</v>
      </c>
      <c r="C2051" t="s">
        <v>13622</v>
      </c>
    </row>
    <row r="2052" spans="2:3" x14ac:dyDescent="0.25">
      <c r="B2052" t="s">
        <v>6065</v>
      </c>
      <c r="C2052" t="s">
        <v>13623</v>
      </c>
    </row>
    <row r="2053" spans="2:3" x14ac:dyDescent="0.25">
      <c r="B2053" s="1" t="s">
        <v>6066</v>
      </c>
      <c r="C2053" t="s">
        <v>13624</v>
      </c>
    </row>
    <row r="2054" spans="2:3" x14ac:dyDescent="0.25">
      <c r="B2054" t="s">
        <v>6067</v>
      </c>
      <c r="C2054" t="s">
        <v>13625</v>
      </c>
    </row>
    <row r="2055" spans="2:3" x14ac:dyDescent="0.25">
      <c r="B2055" t="s">
        <v>6068</v>
      </c>
      <c r="C2055" t="s">
        <v>13626</v>
      </c>
    </row>
    <row r="2056" spans="2:3" x14ac:dyDescent="0.25">
      <c r="B2056" t="s">
        <v>6069</v>
      </c>
      <c r="C2056" t="s">
        <v>13627</v>
      </c>
    </row>
    <row r="2057" spans="2:3" x14ac:dyDescent="0.25">
      <c r="B2057" t="s">
        <v>4029</v>
      </c>
      <c r="C2057" t="s">
        <v>11601</v>
      </c>
    </row>
    <row r="2058" spans="2:3" x14ac:dyDescent="0.25">
      <c r="B2058" t="s">
        <v>6070</v>
      </c>
      <c r="C2058" t="s">
        <v>13628</v>
      </c>
    </row>
    <row r="2059" spans="2:3" x14ac:dyDescent="0.25">
      <c r="B2059" t="s">
        <v>6071</v>
      </c>
      <c r="C2059" t="s">
        <v>13629</v>
      </c>
    </row>
    <row r="2060" spans="2:3" x14ac:dyDescent="0.25">
      <c r="B2060" t="s">
        <v>6072</v>
      </c>
      <c r="C2060" t="s">
        <v>13630</v>
      </c>
    </row>
    <row r="2061" spans="2:3" x14ac:dyDescent="0.25">
      <c r="B2061" t="s">
        <v>6073</v>
      </c>
      <c r="C2061" t="s">
        <v>13631</v>
      </c>
    </row>
    <row r="2062" spans="2:3" x14ac:dyDescent="0.25">
      <c r="B2062" t="s">
        <v>6074</v>
      </c>
      <c r="C2062" t="s">
        <v>13632</v>
      </c>
    </row>
    <row r="2063" spans="2:3" x14ac:dyDescent="0.25">
      <c r="B2063" t="s">
        <v>6075</v>
      </c>
      <c r="C2063" t="s">
        <v>13633</v>
      </c>
    </row>
    <row r="2064" spans="2:3" x14ac:dyDescent="0.25">
      <c r="B2064" t="s">
        <v>6076</v>
      </c>
      <c r="C2064" t="s">
        <v>13634</v>
      </c>
    </row>
    <row r="2065" spans="2:3" x14ac:dyDescent="0.25">
      <c r="B2065" t="s">
        <v>6077</v>
      </c>
      <c r="C2065" t="s">
        <v>13635</v>
      </c>
    </row>
    <row r="2066" spans="2:3" x14ac:dyDescent="0.25">
      <c r="B2066" t="s">
        <v>6078</v>
      </c>
      <c r="C2066" t="s">
        <v>13636</v>
      </c>
    </row>
    <row r="2067" spans="2:3" x14ac:dyDescent="0.25">
      <c r="B2067" t="s">
        <v>6079</v>
      </c>
      <c r="C2067" t="s">
        <v>13637</v>
      </c>
    </row>
    <row r="2068" spans="2:3" x14ac:dyDescent="0.25">
      <c r="B2068" t="s">
        <v>6080</v>
      </c>
      <c r="C2068" t="s">
        <v>13638</v>
      </c>
    </row>
    <row r="2069" spans="2:3" x14ac:dyDescent="0.25">
      <c r="B2069" t="s">
        <v>6081</v>
      </c>
      <c r="C2069" t="s">
        <v>13639</v>
      </c>
    </row>
    <row r="2070" spans="2:3" x14ac:dyDescent="0.25">
      <c r="B2070" t="s">
        <v>6082</v>
      </c>
      <c r="C2070" t="s">
        <v>13640</v>
      </c>
    </row>
    <row r="2071" spans="2:3" x14ac:dyDescent="0.25">
      <c r="B2071" t="s">
        <v>6083</v>
      </c>
      <c r="C2071" t="s">
        <v>13641</v>
      </c>
    </row>
    <row r="2072" spans="2:3" x14ac:dyDescent="0.25">
      <c r="B2072" t="s">
        <v>6084</v>
      </c>
      <c r="C2072" t="s">
        <v>13642</v>
      </c>
    </row>
    <row r="2073" spans="2:3" x14ac:dyDescent="0.25">
      <c r="B2073" t="s">
        <v>6085</v>
      </c>
      <c r="C2073" t="s">
        <v>13643</v>
      </c>
    </row>
    <row r="2074" spans="2:3" x14ac:dyDescent="0.25">
      <c r="B2074" t="s">
        <v>6086</v>
      </c>
      <c r="C2074" t="s">
        <v>13644</v>
      </c>
    </row>
    <row r="2075" spans="2:3" x14ac:dyDescent="0.25">
      <c r="B2075" t="s">
        <v>6087</v>
      </c>
      <c r="C2075" t="s">
        <v>13645</v>
      </c>
    </row>
    <row r="2076" spans="2:3" x14ac:dyDescent="0.25">
      <c r="B2076" t="s">
        <v>6088</v>
      </c>
      <c r="C2076" t="s">
        <v>13646</v>
      </c>
    </row>
    <row r="2077" spans="2:3" x14ac:dyDescent="0.25">
      <c r="B2077" t="s">
        <v>6089</v>
      </c>
      <c r="C2077" t="s">
        <v>13647</v>
      </c>
    </row>
    <row r="2078" spans="2:3" x14ac:dyDescent="0.25">
      <c r="B2078" t="s">
        <v>6090</v>
      </c>
      <c r="C2078" t="s">
        <v>13648</v>
      </c>
    </row>
    <row r="2079" spans="2:3" x14ac:dyDescent="0.25">
      <c r="B2079" t="s">
        <v>6091</v>
      </c>
      <c r="C2079" t="s">
        <v>13649</v>
      </c>
    </row>
    <row r="2080" spans="2:3" x14ac:dyDescent="0.25">
      <c r="B2080" s="1" t="s">
        <v>6092</v>
      </c>
      <c r="C2080" t="s">
        <v>13650</v>
      </c>
    </row>
    <row r="2081" spans="2:3" x14ac:dyDescent="0.25">
      <c r="B2081" t="s">
        <v>6093</v>
      </c>
      <c r="C2081" t="s">
        <v>13651</v>
      </c>
    </row>
    <row r="2082" spans="2:3" x14ac:dyDescent="0.25">
      <c r="B2082" t="s">
        <v>6094</v>
      </c>
      <c r="C2082" t="s">
        <v>13652</v>
      </c>
    </row>
    <row r="2083" spans="2:3" x14ac:dyDescent="0.25">
      <c r="B2083" t="s">
        <v>6095</v>
      </c>
      <c r="C2083" t="s">
        <v>13653</v>
      </c>
    </row>
    <row r="2084" spans="2:3" x14ac:dyDescent="0.25">
      <c r="B2084" t="s">
        <v>6096</v>
      </c>
      <c r="C2084" t="s">
        <v>13654</v>
      </c>
    </row>
    <row r="2085" spans="2:3" x14ac:dyDescent="0.25">
      <c r="B2085" t="s">
        <v>6097</v>
      </c>
      <c r="C2085" t="s">
        <v>13655</v>
      </c>
    </row>
    <row r="2086" spans="2:3" x14ac:dyDescent="0.25">
      <c r="B2086" t="s">
        <v>6098</v>
      </c>
      <c r="C2086" t="s">
        <v>13656</v>
      </c>
    </row>
    <row r="2087" spans="2:3" x14ac:dyDescent="0.25">
      <c r="B2087" t="s">
        <v>6099</v>
      </c>
      <c r="C2087" t="s">
        <v>13657</v>
      </c>
    </row>
    <row r="2088" spans="2:3" x14ac:dyDescent="0.25">
      <c r="B2088" s="1" t="s">
        <v>6100</v>
      </c>
      <c r="C2088" t="s">
        <v>13658</v>
      </c>
    </row>
    <row r="2089" spans="2:3" x14ac:dyDescent="0.25">
      <c r="B2089" t="s">
        <v>8647</v>
      </c>
      <c r="C2089" t="s">
        <v>16207</v>
      </c>
    </row>
    <row r="2090" spans="2:3" x14ac:dyDescent="0.25">
      <c r="B2090" t="s">
        <v>6102</v>
      </c>
      <c r="C2090" t="s">
        <v>13660</v>
      </c>
    </row>
    <row r="2091" spans="2:3" x14ac:dyDescent="0.25">
      <c r="B2091" t="s">
        <v>6103</v>
      </c>
      <c r="C2091" t="s">
        <v>13661</v>
      </c>
    </row>
    <row r="2092" spans="2:3" x14ac:dyDescent="0.25">
      <c r="B2092" t="s">
        <v>6104</v>
      </c>
      <c r="C2092" t="s">
        <v>13662</v>
      </c>
    </row>
    <row r="2093" spans="2:3" x14ac:dyDescent="0.25">
      <c r="B2093" t="s">
        <v>6105</v>
      </c>
      <c r="C2093" t="s">
        <v>13663</v>
      </c>
    </row>
    <row r="2094" spans="2:3" x14ac:dyDescent="0.25">
      <c r="B2094" t="s">
        <v>6106</v>
      </c>
      <c r="C2094" t="s">
        <v>13664</v>
      </c>
    </row>
    <row r="2095" spans="2:3" x14ac:dyDescent="0.25">
      <c r="B2095" t="s">
        <v>6107</v>
      </c>
      <c r="C2095" t="s">
        <v>13665</v>
      </c>
    </row>
    <row r="2096" spans="2:3" x14ac:dyDescent="0.25">
      <c r="B2096" t="s">
        <v>6108</v>
      </c>
      <c r="C2096" t="s">
        <v>13666</v>
      </c>
    </row>
    <row r="2097" spans="2:3" x14ac:dyDescent="0.25">
      <c r="B2097" t="s">
        <v>6109</v>
      </c>
      <c r="C2097" t="s">
        <v>13667</v>
      </c>
    </row>
    <row r="2098" spans="2:3" x14ac:dyDescent="0.25">
      <c r="B2098" t="s">
        <v>6110</v>
      </c>
      <c r="C2098" t="s">
        <v>13668</v>
      </c>
    </row>
    <row r="2099" spans="2:3" x14ac:dyDescent="0.25">
      <c r="B2099" t="s">
        <v>6111</v>
      </c>
      <c r="C2099" t="s">
        <v>13669</v>
      </c>
    </row>
    <row r="2100" spans="2:3" x14ac:dyDescent="0.25">
      <c r="B2100" t="s">
        <v>6112</v>
      </c>
      <c r="C2100" t="s">
        <v>13670</v>
      </c>
    </row>
    <row r="2101" spans="2:3" x14ac:dyDescent="0.25">
      <c r="B2101" t="s">
        <v>6113</v>
      </c>
      <c r="C2101" t="s">
        <v>13671</v>
      </c>
    </row>
    <row r="2102" spans="2:3" x14ac:dyDescent="0.25">
      <c r="B2102" t="s">
        <v>6114</v>
      </c>
      <c r="C2102" t="s">
        <v>13672</v>
      </c>
    </row>
    <row r="2103" spans="2:3" x14ac:dyDescent="0.25">
      <c r="B2103" t="s">
        <v>6115</v>
      </c>
      <c r="C2103" t="s">
        <v>13673</v>
      </c>
    </row>
    <row r="2104" spans="2:3" x14ac:dyDescent="0.25">
      <c r="B2104" t="s">
        <v>6116</v>
      </c>
      <c r="C2104" t="s">
        <v>13674</v>
      </c>
    </row>
    <row r="2105" spans="2:3" x14ac:dyDescent="0.25">
      <c r="B2105" t="s">
        <v>6117</v>
      </c>
      <c r="C2105" t="s">
        <v>13675</v>
      </c>
    </row>
    <row r="2106" spans="2:3" x14ac:dyDescent="0.25">
      <c r="B2106" t="s">
        <v>6118</v>
      </c>
      <c r="C2106" t="s">
        <v>13676</v>
      </c>
    </row>
    <row r="2107" spans="2:3" x14ac:dyDescent="0.25">
      <c r="B2107" t="s">
        <v>6119</v>
      </c>
      <c r="C2107" t="s">
        <v>13677</v>
      </c>
    </row>
    <row r="2108" spans="2:3" x14ac:dyDescent="0.25">
      <c r="B2108" t="s">
        <v>6120</v>
      </c>
      <c r="C2108" t="s">
        <v>13678</v>
      </c>
    </row>
    <row r="2109" spans="2:3" x14ac:dyDescent="0.25">
      <c r="B2109" t="s">
        <v>6121</v>
      </c>
      <c r="C2109" t="s">
        <v>13679</v>
      </c>
    </row>
    <row r="2110" spans="2:3" x14ac:dyDescent="0.25">
      <c r="B2110" t="s">
        <v>6122</v>
      </c>
      <c r="C2110" t="s">
        <v>13680</v>
      </c>
    </row>
    <row r="2111" spans="2:3" x14ac:dyDescent="0.25">
      <c r="B2111" t="s">
        <v>6123</v>
      </c>
      <c r="C2111" t="s">
        <v>13681</v>
      </c>
    </row>
    <row r="2112" spans="2:3" x14ac:dyDescent="0.25">
      <c r="B2112" t="s">
        <v>6124</v>
      </c>
      <c r="C2112" t="s">
        <v>13682</v>
      </c>
    </row>
    <row r="2113" spans="2:3" x14ac:dyDescent="0.25">
      <c r="B2113" t="s">
        <v>6125</v>
      </c>
      <c r="C2113" t="s">
        <v>13683</v>
      </c>
    </row>
    <row r="2114" spans="2:3" x14ac:dyDescent="0.25">
      <c r="B2114" t="s">
        <v>6126</v>
      </c>
      <c r="C2114" t="s">
        <v>13684</v>
      </c>
    </row>
    <row r="2115" spans="2:3" x14ac:dyDescent="0.25">
      <c r="B2115" s="1" t="s">
        <v>6127</v>
      </c>
      <c r="C2115" t="s">
        <v>13685</v>
      </c>
    </row>
    <row r="2116" spans="2:3" x14ac:dyDescent="0.25">
      <c r="B2116" t="s">
        <v>6128</v>
      </c>
      <c r="C2116" t="s">
        <v>13686</v>
      </c>
    </row>
    <row r="2117" spans="2:3" x14ac:dyDescent="0.25">
      <c r="B2117" s="1" t="s">
        <v>6129</v>
      </c>
      <c r="C2117" t="s">
        <v>13687</v>
      </c>
    </row>
    <row r="2118" spans="2:3" x14ac:dyDescent="0.25">
      <c r="B2118" t="s">
        <v>6130</v>
      </c>
      <c r="C2118" t="s">
        <v>13688</v>
      </c>
    </row>
    <row r="2119" spans="2:3" x14ac:dyDescent="0.25">
      <c r="B2119" t="s">
        <v>6131</v>
      </c>
      <c r="C2119" t="s">
        <v>13689</v>
      </c>
    </row>
    <row r="2120" spans="2:3" x14ac:dyDescent="0.25">
      <c r="B2120" t="s">
        <v>6132</v>
      </c>
      <c r="C2120" t="s">
        <v>13690</v>
      </c>
    </row>
    <row r="2121" spans="2:3" x14ac:dyDescent="0.25">
      <c r="B2121" t="s">
        <v>6133</v>
      </c>
      <c r="C2121" t="s">
        <v>13691</v>
      </c>
    </row>
    <row r="2122" spans="2:3" x14ac:dyDescent="0.25">
      <c r="B2122" t="s">
        <v>6134</v>
      </c>
      <c r="C2122" t="s">
        <v>13692</v>
      </c>
    </row>
    <row r="2123" spans="2:3" x14ac:dyDescent="0.25">
      <c r="B2123" t="s">
        <v>6135</v>
      </c>
      <c r="C2123" t="s">
        <v>13693</v>
      </c>
    </row>
    <row r="2124" spans="2:3" x14ac:dyDescent="0.25">
      <c r="B2124" t="s">
        <v>10443</v>
      </c>
      <c r="C2124" t="s">
        <v>18006</v>
      </c>
    </row>
    <row r="2125" spans="2:3" x14ac:dyDescent="0.25">
      <c r="B2125" t="s">
        <v>6137</v>
      </c>
      <c r="C2125" t="s">
        <v>13695</v>
      </c>
    </row>
    <row r="2126" spans="2:3" x14ac:dyDescent="0.25">
      <c r="B2126" t="s">
        <v>6138</v>
      </c>
      <c r="C2126" t="s">
        <v>13696</v>
      </c>
    </row>
    <row r="2127" spans="2:3" x14ac:dyDescent="0.25">
      <c r="B2127" t="s">
        <v>6139</v>
      </c>
      <c r="C2127" t="s">
        <v>13697</v>
      </c>
    </row>
    <row r="2128" spans="2:3" x14ac:dyDescent="0.25">
      <c r="B2128" t="s">
        <v>6140</v>
      </c>
      <c r="C2128" t="s">
        <v>13698</v>
      </c>
    </row>
    <row r="2129" spans="2:3" x14ac:dyDescent="0.25">
      <c r="B2129" t="s">
        <v>6141</v>
      </c>
      <c r="C2129" t="s">
        <v>13699</v>
      </c>
    </row>
    <row r="2130" spans="2:3" x14ac:dyDescent="0.25">
      <c r="B2130" s="1" t="s">
        <v>6142</v>
      </c>
      <c r="C2130" t="s">
        <v>13700</v>
      </c>
    </row>
    <row r="2131" spans="2:3" x14ac:dyDescent="0.25">
      <c r="B2131" t="s">
        <v>6143</v>
      </c>
      <c r="C2131" t="s">
        <v>13701</v>
      </c>
    </row>
    <row r="2132" spans="2:3" x14ac:dyDescent="0.25">
      <c r="B2132" t="s">
        <v>6144</v>
      </c>
      <c r="C2132" t="s">
        <v>13702</v>
      </c>
    </row>
    <row r="2133" spans="2:3" x14ac:dyDescent="0.25">
      <c r="B2133" t="s">
        <v>6145</v>
      </c>
      <c r="C2133" t="s">
        <v>13703</v>
      </c>
    </row>
    <row r="2134" spans="2:3" x14ac:dyDescent="0.25">
      <c r="B2134" t="s">
        <v>6146</v>
      </c>
      <c r="C2134" t="s">
        <v>13704</v>
      </c>
    </row>
    <row r="2135" spans="2:3" x14ac:dyDescent="0.25">
      <c r="B2135" t="s">
        <v>6147</v>
      </c>
      <c r="C2135" t="s">
        <v>13705</v>
      </c>
    </row>
    <row r="2136" spans="2:3" x14ac:dyDescent="0.25">
      <c r="B2136" t="s">
        <v>4754</v>
      </c>
      <c r="C2136" t="s">
        <v>12318</v>
      </c>
    </row>
    <row r="2137" spans="2:3" x14ac:dyDescent="0.25">
      <c r="B2137" t="s">
        <v>6149</v>
      </c>
      <c r="C2137" t="s">
        <v>13707</v>
      </c>
    </row>
    <row r="2138" spans="2:3" x14ac:dyDescent="0.25">
      <c r="B2138" t="s">
        <v>6150</v>
      </c>
      <c r="C2138" t="s">
        <v>13708</v>
      </c>
    </row>
    <row r="2139" spans="2:3" x14ac:dyDescent="0.25">
      <c r="B2139" t="s">
        <v>6151</v>
      </c>
      <c r="C2139" t="s">
        <v>13709</v>
      </c>
    </row>
    <row r="2140" spans="2:3" x14ac:dyDescent="0.25">
      <c r="B2140" t="s">
        <v>6152</v>
      </c>
      <c r="C2140" t="s">
        <v>13710</v>
      </c>
    </row>
    <row r="2141" spans="2:3" x14ac:dyDescent="0.25">
      <c r="B2141" s="1" t="s">
        <v>6153</v>
      </c>
      <c r="C2141" t="s">
        <v>13711</v>
      </c>
    </row>
    <row r="2142" spans="2:3" x14ac:dyDescent="0.25">
      <c r="B2142" t="s">
        <v>6154</v>
      </c>
      <c r="C2142" t="s">
        <v>13712</v>
      </c>
    </row>
    <row r="2143" spans="2:3" x14ac:dyDescent="0.25">
      <c r="B2143" t="s">
        <v>6155</v>
      </c>
      <c r="C2143" t="s">
        <v>13713</v>
      </c>
    </row>
    <row r="2144" spans="2:3" x14ac:dyDescent="0.25">
      <c r="B2144" t="s">
        <v>6156</v>
      </c>
      <c r="C2144" t="s">
        <v>13714</v>
      </c>
    </row>
    <row r="2145" spans="2:3" x14ac:dyDescent="0.25">
      <c r="B2145" t="s">
        <v>6157</v>
      </c>
      <c r="C2145" t="s">
        <v>13715</v>
      </c>
    </row>
    <row r="2146" spans="2:3" x14ac:dyDescent="0.25">
      <c r="B2146" t="s">
        <v>6158</v>
      </c>
      <c r="C2146" t="s">
        <v>13716</v>
      </c>
    </row>
    <row r="2147" spans="2:3" x14ac:dyDescent="0.25">
      <c r="B2147" t="s">
        <v>6159</v>
      </c>
      <c r="C2147" t="s">
        <v>13717</v>
      </c>
    </row>
    <row r="2148" spans="2:3" x14ac:dyDescent="0.25">
      <c r="B2148" t="s">
        <v>6160</v>
      </c>
      <c r="C2148" t="s">
        <v>13718</v>
      </c>
    </row>
    <row r="2149" spans="2:3" x14ac:dyDescent="0.25">
      <c r="B2149" t="s">
        <v>4234</v>
      </c>
      <c r="C2149" t="s">
        <v>11805</v>
      </c>
    </row>
    <row r="2150" spans="2:3" x14ac:dyDescent="0.25">
      <c r="B2150" t="s">
        <v>6161</v>
      </c>
      <c r="C2150" t="s">
        <v>13719</v>
      </c>
    </row>
    <row r="2151" spans="2:3" x14ac:dyDescent="0.25">
      <c r="B2151" t="s">
        <v>6162</v>
      </c>
      <c r="C2151" t="s">
        <v>13720</v>
      </c>
    </row>
    <row r="2152" spans="2:3" x14ac:dyDescent="0.25">
      <c r="B2152" t="s">
        <v>5414</v>
      </c>
      <c r="C2152" t="s">
        <v>12976</v>
      </c>
    </row>
    <row r="2153" spans="2:3" x14ac:dyDescent="0.25">
      <c r="B2153" t="s">
        <v>6164</v>
      </c>
      <c r="C2153" t="s">
        <v>13722</v>
      </c>
    </row>
    <row r="2154" spans="2:3" x14ac:dyDescent="0.25">
      <c r="B2154" t="s">
        <v>6165</v>
      </c>
      <c r="C2154" t="s">
        <v>13723</v>
      </c>
    </row>
    <row r="2155" spans="2:3" x14ac:dyDescent="0.25">
      <c r="B2155" t="s">
        <v>6166</v>
      </c>
      <c r="C2155" t="s">
        <v>13724</v>
      </c>
    </row>
    <row r="2156" spans="2:3" x14ac:dyDescent="0.25">
      <c r="B2156" t="s">
        <v>6167</v>
      </c>
      <c r="C2156" t="s">
        <v>13725</v>
      </c>
    </row>
    <row r="2157" spans="2:3" x14ac:dyDescent="0.25">
      <c r="B2157" t="s">
        <v>6168</v>
      </c>
      <c r="C2157" t="s">
        <v>13726</v>
      </c>
    </row>
    <row r="2158" spans="2:3" x14ac:dyDescent="0.25">
      <c r="B2158" t="s">
        <v>6169</v>
      </c>
      <c r="C2158" t="s">
        <v>13727</v>
      </c>
    </row>
    <row r="2159" spans="2:3" x14ac:dyDescent="0.25">
      <c r="B2159" t="s">
        <v>6170</v>
      </c>
      <c r="C2159" t="s">
        <v>13728</v>
      </c>
    </row>
    <row r="2160" spans="2:3" x14ac:dyDescent="0.25">
      <c r="B2160" t="s">
        <v>6171</v>
      </c>
      <c r="C2160" t="s">
        <v>13729</v>
      </c>
    </row>
    <row r="2161" spans="2:3" x14ac:dyDescent="0.25">
      <c r="B2161" t="s">
        <v>6172</v>
      </c>
      <c r="C2161" t="s">
        <v>13730</v>
      </c>
    </row>
    <row r="2162" spans="2:3" x14ac:dyDescent="0.25">
      <c r="B2162" t="s">
        <v>6173</v>
      </c>
      <c r="C2162" t="s">
        <v>13731</v>
      </c>
    </row>
    <row r="2163" spans="2:3" x14ac:dyDescent="0.25">
      <c r="B2163" t="s">
        <v>6174</v>
      </c>
      <c r="C2163" t="s">
        <v>13732</v>
      </c>
    </row>
    <row r="2164" spans="2:3" x14ac:dyDescent="0.25">
      <c r="B2164" t="s">
        <v>6175</v>
      </c>
      <c r="C2164" t="s">
        <v>13733</v>
      </c>
    </row>
    <row r="2165" spans="2:3" x14ac:dyDescent="0.25">
      <c r="B2165" t="s">
        <v>6176</v>
      </c>
      <c r="C2165" t="s">
        <v>13734</v>
      </c>
    </row>
    <row r="2166" spans="2:3" x14ac:dyDescent="0.25">
      <c r="B2166" t="s">
        <v>6177</v>
      </c>
      <c r="C2166" t="s">
        <v>13735</v>
      </c>
    </row>
    <row r="2167" spans="2:3" x14ac:dyDescent="0.25">
      <c r="B2167" t="s">
        <v>6178</v>
      </c>
      <c r="C2167" t="s">
        <v>13736</v>
      </c>
    </row>
    <row r="2168" spans="2:3" x14ac:dyDescent="0.25">
      <c r="B2168" t="s">
        <v>6179</v>
      </c>
      <c r="C2168" t="s">
        <v>13737</v>
      </c>
    </row>
    <row r="2169" spans="2:3" x14ac:dyDescent="0.25">
      <c r="B2169" t="s">
        <v>6180</v>
      </c>
      <c r="C2169" t="s">
        <v>13738</v>
      </c>
    </row>
    <row r="2170" spans="2:3" x14ac:dyDescent="0.25">
      <c r="B2170" t="s">
        <v>6181</v>
      </c>
      <c r="C2170" t="s">
        <v>13739</v>
      </c>
    </row>
    <row r="2171" spans="2:3" x14ac:dyDescent="0.25">
      <c r="B2171" t="s">
        <v>6182</v>
      </c>
      <c r="C2171" t="s">
        <v>13740</v>
      </c>
    </row>
    <row r="2172" spans="2:3" x14ac:dyDescent="0.25">
      <c r="B2172" t="s">
        <v>6183</v>
      </c>
      <c r="C2172" t="s">
        <v>13741</v>
      </c>
    </row>
    <row r="2173" spans="2:3" x14ac:dyDescent="0.25">
      <c r="B2173" t="s">
        <v>6184</v>
      </c>
      <c r="C2173" t="s">
        <v>13742</v>
      </c>
    </row>
    <row r="2174" spans="2:3" x14ac:dyDescent="0.25">
      <c r="B2174" t="s">
        <v>6185</v>
      </c>
      <c r="C2174" t="s">
        <v>13743</v>
      </c>
    </row>
    <row r="2175" spans="2:3" x14ac:dyDescent="0.25">
      <c r="B2175" t="s">
        <v>6186</v>
      </c>
      <c r="C2175" t="s">
        <v>13744</v>
      </c>
    </row>
    <row r="2176" spans="2:3" x14ac:dyDescent="0.25">
      <c r="B2176" t="s">
        <v>6187</v>
      </c>
      <c r="C2176" t="s">
        <v>13745</v>
      </c>
    </row>
    <row r="2177" spans="2:3" x14ac:dyDescent="0.25">
      <c r="B2177" t="s">
        <v>6188</v>
      </c>
      <c r="C2177" t="s">
        <v>13746</v>
      </c>
    </row>
    <row r="2178" spans="2:3" x14ac:dyDescent="0.25">
      <c r="B2178" t="s">
        <v>6189</v>
      </c>
      <c r="C2178" t="s">
        <v>13747</v>
      </c>
    </row>
    <row r="2179" spans="2:3" x14ac:dyDescent="0.25">
      <c r="B2179" t="s">
        <v>6190</v>
      </c>
      <c r="C2179" t="s">
        <v>13748</v>
      </c>
    </row>
    <row r="2180" spans="2:3" x14ac:dyDescent="0.25">
      <c r="B2180" t="s">
        <v>6191</v>
      </c>
      <c r="C2180" t="s">
        <v>13749</v>
      </c>
    </row>
    <row r="2181" spans="2:3" x14ac:dyDescent="0.25">
      <c r="B2181" s="1" t="s">
        <v>6192</v>
      </c>
      <c r="C2181" t="s">
        <v>13750</v>
      </c>
    </row>
    <row r="2182" spans="2:3" x14ac:dyDescent="0.25">
      <c r="B2182" s="1" t="s">
        <v>6193</v>
      </c>
      <c r="C2182" t="s">
        <v>13751</v>
      </c>
    </row>
    <row r="2183" spans="2:3" x14ac:dyDescent="0.25">
      <c r="B2183" t="s">
        <v>6194</v>
      </c>
      <c r="C2183" t="s">
        <v>13752</v>
      </c>
    </row>
    <row r="2184" spans="2:3" x14ac:dyDescent="0.25">
      <c r="B2184" t="s">
        <v>6195</v>
      </c>
      <c r="C2184" t="s">
        <v>13753</v>
      </c>
    </row>
    <row r="2185" spans="2:3" x14ac:dyDescent="0.25">
      <c r="B2185" t="s">
        <v>6196</v>
      </c>
      <c r="C2185" t="s">
        <v>13754</v>
      </c>
    </row>
    <row r="2186" spans="2:3" x14ac:dyDescent="0.25">
      <c r="B2186" t="s">
        <v>6197</v>
      </c>
      <c r="C2186" t="s">
        <v>13755</v>
      </c>
    </row>
    <row r="2187" spans="2:3" x14ac:dyDescent="0.25">
      <c r="B2187" t="s">
        <v>6198</v>
      </c>
      <c r="C2187" t="s">
        <v>13756</v>
      </c>
    </row>
    <row r="2188" spans="2:3" x14ac:dyDescent="0.25">
      <c r="B2188" t="s">
        <v>6199</v>
      </c>
      <c r="C2188" t="s">
        <v>13757</v>
      </c>
    </row>
    <row r="2189" spans="2:3" x14ac:dyDescent="0.25">
      <c r="B2189" t="s">
        <v>6200</v>
      </c>
      <c r="C2189" t="s">
        <v>13758</v>
      </c>
    </row>
    <row r="2190" spans="2:3" x14ac:dyDescent="0.25">
      <c r="B2190" t="s">
        <v>6201</v>
      </c>
      <c r="C2190" t="s">
        <v>13759</v>
      </c>
    </row>
    <row r="2191" spans="2:3" x14ac:dyDescent="0.25">
      <c r="B2191" t="s">
        <v>6202</v>
      </c>
      <c r="C2191" t="s">
        <v>13760</v>
      </c>
    </row>
    <row r="2192" spans="2:3" x14ac:dyDescent="0.25">
      <c r="B2192" t="s">
        <v>6202</v>
      </c>
      <c r="C2192" t="s">
        <v>13760</v>
      </c>
    </row>
    <row r="2193" spans="2:3" x14ac:dyDescent="0.25">
      <c r="B2193" t="s">
        <v>6203</v>
      </c>
      <c r="C2193" t="s">
        <v>13761</v>
      </c>
    </row>
    <row r="2194" spans="2:3" x14ac:dyDescent="0.25">
      <c r="B2194" t="s">
        <v>6204</v>
      </c>
      <c r="C2194" t="s">
        <v>13762</v>
      </c>
    </row>
    <row r="2195" spans="2:3" x14ac:dyDescent="0.25">
      <c r="B2195" t="s">
        <v>6205</v>
      </c>
      <c r="C2195" t="s">
        <v>13763</v>
      </c>
    </row>
    <row r="2196" spans="2:3" x14ac:dyDescent="0.25">
      <c r="B2196" t="s">
        <v>6206</v>
      </c>
      <c r="C2196" t="s">
        <v>13764</v>
      </c>
    </row>
    <row r="2197" spans="2:3" x14ac:dyDescent="0.25">
      <c r="B2197" t="s">
        <v>6207</v>
      </c>
      <c r="C2197" t="s">
        <v>13765</v>
      </c>
    </row>
    <row r="2198" spans="2:3" x14ac:dyDescent="0.25">
      <c r="B2198" t="s">
        <v>6208</v>
      </c>
      <c r="C2198" t="s">
        <v>13766</v>
      </c>
    </row>
    <row r="2199" spans="2:3" x14ac:dyDescent="0.25">
      <c r="B2199" t="s">
        <v>6209</v>
      </c>
      <c r="C2199" t="s">
        <v>13767</v>
      </c>
    </row>
    <row r="2200" spans="2:3" x14ac:dyDescent="0.25">
      <c r="B2200" t="s">
        <v>6210</v>
      </c>
      <c r="C2200" t="s">
        <v>13768</v>
      </c>
    </row>
    <row r="2201" spans="2:3" x14ac:dyDescent="0.25">
      <c r="B2201" t="s">
        <v>6211</v>
      </c>
      <c r="C2201" t="s">
        <v>13769</v>
      </c>
    </row>
    <row r="2202" spans="2:3" x14ac:dyDescent="0.25">
      <c r="B2202" t="s">
        <v>6212</v>
      </c>
      <c r="C2202" t="s">
        <v>13770</v>
      </c>
    </row>
    <row r="2203" spans="2:3" x14ac:dyDescent="0.25">
      <c r="B2203" t="s">
        <v>6213</v>
      </c>
      <c r="C2203" t="s">
        <v>13771</v>
      </c>
    </row>
    <row r="2204" spans="2:3" x14ac:dyDescent="0.25">
      <c r="B2204" t="s">
        <v>6214</v>
      </c>
      <c r="C2204" t="s">
        <v>13772</v>
      </c>
    </row>
    <row r="2205" spans="2:3" x14ac:dyDescent="0.25">
      <c r="B2205" t="s">
        <v>6215</v>
      </c>
      <c r="C2205" t="s">
        <v>13773</v>
      </c>
    </row>
    <row r="2206" spans="2:3" x14ac:dyDescent="0.25">
      <c r="B2206" t="s">
        <v>6216</v>
      </c>
      <c r="C2206" t="s">
        <v>13774</v>
      </c>
    </row>
    <row r="2207" spans="2:3" x14ac:dyDescent="0.25">
      <c r="B2207" t="s">
        <v>6217</v>
      </c>
      <c r="C2207" t="s">
        <v>13775</v>
      </c>
    </row>
    <row r="2208" spans="2:3" x14ac:dyDescent="0.25">
      <c r="B2208" s="1" t="s">
        <v>6218</v>
      </c>
      <c r="C2208" t="s">
        <v>13776</v>
      </c>
    </row>
    <row r="2209" spans="2:3" x14ac:dyDescent="0.25">
      <c r="B2209" t="s">
        <v>6219</v>
      </c>
      <c r="C2209" t="s">
        <v>13777</v>
      </c>
    </row>
    <row r="2210" spans="2:3" x14ac:dyDescent="0.25">
      <c r="B2210" t="s">
        <v>6220</v>
      </c>
      <c r="C2210" t="s">
        <v>13778</v>
      </c>
    </row>
    <row r="2211" spans="2:3" x14ac:dyDescent="0.25">
      <c r="B2211" t="s">
        <v>6221</v>
      </c>
      <c r="C2211" t="s">
        <v>13779</v>
      </c>
    </row>
    <row r="2212" spans="2:3" x14ac:dyDescent="0.25">
      <c r="B2212" t="s">
        <v>6222</v>
      </c>
      <c r="C2212" t="s">
        <v>13780</v>
      </c>
    </row>
    <row r="2213" spans="2:3" x14ac:dyDescent="0.25">
      <c r="B2213" t="s">
        <v>9908</v>
      </c>
      <c r="C2213" t="s">
        <v>17470</v>
      </c>
    </row>
    <row r="2214" spans="2:3" x14ac:dyDescent="0.25">
      <c r="B2214" t="s">
        <v>8477</v>
      </c>
      <c r="C2214" t="s">
        <v>16037</v>
      </c>
    </row>
    <row r="2215" spans="2:3" x14ac:dyDescent="0.25">
      <c r="B2215" t="s">
        <v>6225</v>
      </c>
      <c r="C2215" t="s">
        <v>13783</v>
      </c>
    </row>
    <row r="2216" spans="2:3" x14ac:dyDescent="0.25">
      <c r="B2216" t="s">
        <v>6226</v>
      </c>
      <c r="C2216" t="s">
        <v>13784</v>
      </c>
    </row>
    <row r="2217" spans="2:3" x14ac:dyDescent="0.25">
      <c r="B2217" t="s">
        <v>6227</v>
      </c>
      <c r="C2217" t="s">
        <v>13785</v>
      </c>
    </row>
    <row r="2218" spans="2:3" x14ac:dyDescent="0.25">
      <c r="B2218" t="s">
        <v>10267</v>
      </c>
      <c r="C2218" t="s">
        <v>17828</v>
      </c>
    </row>
    <row r="2219" spans="2:3" x14ac:dyDescent="0.25">
      <c r="B2219" t="s">
        <v>6229</v>
      </c>
      <c r="C2219" t="s">
        <v>13787</v>
      </c>
    </row>
    <row r="2220" spans="2:3" x14ac:dyDescent="0.25">
      <c r="B2220" t="s">
        <v>4938</v>
      </c>
      <c r="C2220" t="s">
        <v>12501</v>
      </c>
    </row>
    <row r="2221" spans="2:3" x14ac:dyDescent="0.25">
      <c r="B2221" t="s">
        <v>6231</v>
      </c>
      <c r="C2221" t="s">
        <v>13789</v>
      </c>
    </row>
    <row r="2222" spans="2:3" x14ac:dyDescent="0.25">
      <c r="B2222" t="s">
        <v>6232</v>
      </c>
      <c r="C2222" t="s">
        <v>13790</v>
      </c>
    </row>
    <row r="2223" spans="2:3" x14ac:dyDescent="0.25">
      <c r="B2223" t="s">
        <v>6233</v>
      </c>
      <c r="C2223" t="s">
        <v>13791</v>
      </c>
    </row>
    <row r="2224" spans="2:3" x14ac:dyDescent="0.25">
      <c r="B2224" t="s">
        <v>6234</v>
      </c>
      <c r="C2224" t="s">
        <v>13792</v>
      </c>
    </row>
    <row r="2225" spans="2:3" x14ac:dyDescent="0.25">
      <c r="B2225" t="s">
        <v>6235</v>
      </c>
      <c r="C2225" t="s">
        <v>13793</v>
      </c>
    </row>
    <row r="2226" spans="2:3" x14ac:dyDescent="0.25">
      <c r="B2226" t="s">
        <v>6236</v>
      </c>
      <c r="C2226" t="s">
        <v>13794</v>
      </c>
    </row>
    <row r="2227" spans="2:3" x14ac:dyDescent="0.25">
      <c r="B2227" t="s">
        <v>6237</v>
      </c>
      <c r="C2227" t="s">
        <v>13795</v>
      </c>
    </row>
    <row r="2228" spans="2:3" x14ac:dyDescent="0.25">
      <c r="B2228" t="s">
        <v>6238</v>
      </c>
      <c r="C2228" t="s">
        <v>13796</v>
      </c>
    </row>
    <row r="2229" spans="2:3" x14ac:dyDescent="0.25">
      <c r="B2229" t="s">
        <v>6239</v>
      </c>
      <c r="C2229" t="s">
        <v>13797</v>
      </c>
    </row>
    <row r="2230" spans="2:3" x14ac:dyDescent="0.25">
      <c r="B2230" t="s">
        <v>6240</v>
      </c>
      <c r="C2230" t="s">
        <v>13798</v>
      </c>
    </row>
    <row r="2231" spans="2:3" x14ac:dyDescent="0.25">
      <c r="B2231" t="s">
        <v>6241</v>
      </c>
      <c r="C2231" t="s">
        <v>13799</v>
      </c>
    </row>
    <row r="2232" spans="2:3" x14ac:dyDescent="0.25">
      <c r="B2232" t="s">
        <v>6242</v>
      </c>
      <c r="C2232" t="s">
        <v>13800</v>
      </c>
    </row>
    <row r="2233" spans="2:3" x14ac:dyDescent="0.25">
      <c r="B2233" t="s">
        <v>6243</v>
      </c>
      <c r="C2233" t="s">
        <v>13801</v>
      </c>
    </row>
    <row r="2234" spans="2:3" x14ac:dyDescent="0.25">
      <c r="B2234" t="s">
        <v>6244</v>
      </c>
      <c r="C2234" t="s">
        <v>13802</v>
      </c>
    </row>
    <row r="2235" spans="2:3" x14ac:dyDescent="0.25">
      <c r="B2235" t="s">
        <v>6245</v>
      </c>
      <c r="C2235" t="s">
        <v>13803</v>
      </c>
    </row>
    <row r="2236" spans="2:3" x14ac:dyDescent="0.25">
      <c r="B2236" s="1" t="s">
        <v>6246</v>
      </c>
      <c r="C2236" t="s">
        <v>13804</v>
      </c>
    </row>
    <row r="2237" spans="2:3" x14ac:dyDescent="0.25">
      <c r="B2237" t="s">
        <v>6247</v>
      </c>
      <c r="C2237" t="s">
        <v>13805</v>
      </c>
    </row>
    <row r="2238" spans="2:3" x14ac:dyDescent="0.25">
      <c r="B2238" t="s">
        <v>6248</v>
      </c>
      <c r="C2238" t="s">
        <v>13806</v>
      </c>
    </row>
    <row r="2239" spans="2:3" x14ac:dyDescent="0.25">
      <c r="B2239" t="s">
        <v>6249</v>
      </c>
      <c r="C2239" t="s">
        <v>13807</v>
      </c>
    </row>
    <row r="2240" spans="2:3" x14ac:dyDescent="0.25">
      <c r="B2240" s="1" t="s">
        <v>6250</v>
      </c>
      <c r="C2240" t="s">
        <v>13808</v>
      </c>
    </row>
    <row r="2241" spans="2:3" x14ac:dyDescent="0.25">
      <c r="B2241" t="s">
        <v>6251</v>
      </c>
      <c r="C2241" t="s">
        <v>13809</v>
      </c>
    </row>
    <row r="2242" spans="2:3" x14ac:dyDescent="0.25">
      <c r="B2242" t="s">
        <v>6252</v>
      </c>
      <c r="C2242" t="s">
        <v>13810</v>
      </c>
    </row>
    <row r="2243" spans="2:3" x14ac:dyDescent="0.25">
      <c r="B2243" t="s">
        <v>6253</v>
      </c>
      <c r="C2243" t="s">
        <v>13811</v>
      </c>
    </row>
    <row r="2244" spans="2:3" x14ac:dyDescent="0.25">
      <c r="B2244" t="s">
        <v>6254</v>
      </c>
      <c r="C2244" t="s">
        <v>13812</v>
      </c>
    </row>
    <row r="2245" spans="2:3" x14ac:dyDescent="0.25">
      <c r="B2245" t="s">
        <v>6255</v>
      </c>
      <c r="C2245" t="s">
        <v>13813</v>
      </c>
    </row>
    <row r="2246" spans="2:3" x14ac:dyDescent="0.25">
      <c r="B2246" t="s">
        <v>6256</v>
      </c>
      <c r="C2246" t="s">
        <v>13814</v>
      </c>
    </row>
    <row r="2247" spans="2:3" x14ac:dyDescent="0.25">
      <c r="B2247" t="s">
        <v>6257</v>
      </c>
      <c r="C2247" t="s">
        <v>13815</v>
      </c>
    </row>
    <row r="2248" spans="2:3" x14ac:dyDescent="0.25">
      <c r="B2248" s="1" t="s">
        <v>6258</v>
      </c>
      <c r="C2248" t="s">
        <v>13816</v>
      </c>
    </row>
    <row r="2249" spans="2:3" x14ac:dyDescent="0.25">
      <c r="B2249" t="s">
        <v>6259</v>
      </c>
      <c r="C2249" t="s">
        <v>13817</v>
      </c>
    </row>
    <row r="2250" spans="2:3" x14ac:dyDescent="0.25">
      <c r="B2250" t="s">
        <v>6260</v>
      </c>
      <c r="C2250" t="s">
        <v>13818</v>
      </c>
    </row>
    <row r="2251" spans="2:3" x14ac:dyDescent="0.25">
      <c r="B2251" t="s">
        <v>6261</v>
      </c>
      <c r="C2251" t="s">
        <v>13819</v>
      </c>
    </row>
    <row r="2252" spans="2:3" x14ac:dyDescent="0.25">
      <c r="B2252" t="s">
        <v>6262</v>
      </c>
      <c r="C2252" t="s">
        <v>13820</v>
      </c>
    </row>
    <row r="2253" spans="2:3" x14ac:dyDescent="0.25">
      <c r="B2253" t="s">
        <v>6263</v>
      </c>
      <c r="C2253" t="s">
        <v>13821</v>
      </c>
    </row>
    <row r="2254" spans="2:3" x14ac:dyDescent="0.25">
      <c r="B2254" t="s">
        <v>6264</v>
      </c>
      <c r="C2254" t="s">
        <v>13822</v>
      </c>
    </row>
    <row r="2255" spans="2:3" x14ac:dyDescent="0.25">
      <c r="B2255" t="s">
        <v>6265</v>
      </c>
      <c r="C2255" t="s">
        <v>13823</v>
      </c>
    </row>
    <row r="2256" spans="2:3" x14ac:dyDescent="0.25">
      <c r="B2256" t="s">
        <v>6266</v>
      </c>
      <c r="C2256" t="s">
        <v>13824</v>
      </c>
    </row>
    <row r="2257" spans="2:3" x14ac:dyDescent="0.25">
      <c r="B2257" t="s">
        <v>6267</v>
      </c>
      <c r="C2257" t="s">
        <v>13825</v>
      </c>
    </row>
    <row r="2258" spans="2:3" x14ac:dyDescent="0.25">
      <c r="B2258" t="s">
        <v>6268</v>
      </c>
      <c r="C2258" t="s">
        <v>13826</v>
      </c>
    </row>
    <row r="2259" spans="2:3" x14ac:dyDescent="0.25">
      <c r="B2259" t="s">
        <v>6269</v>
      </c>
      <c r="C2259" t="s">
        <v>13827</v>
      </c>
    </row>
    <row r="2260" spans="2:3" x14ac:dyDescent="0.25">
      <c r="B2260" t="s">
        <v>7358</v>
      </c>
      <c r="C2260" t="s">
        <v>14918</v>
      </c>
    </row>
    <row r="2261" spans="2:3" x14ac:dyDescent="0.25">
      <c r="B2261" t="s">
        <v>6271</v>
      </c>
      <c r="C2261" t="s">
        <v>13829</v>
      </c>
    </row>
    <row r="2262" spans="2:3" x14ac:dyDescent="0.25">
      <c r="B2262" t="s">
        <v>6272</v>
      </c>
      <c r="C2262" t="s">
        <v>13830</v>
      </c>
    </row>
    <row r="2263" spans="2:3" x14ac:dyDescent="0.25">
      <c r="B2263" t="s">
        <v>6273</v>
      </c>
      <c r="C2263" t="s">
        <v>13831</v>
      </c>
    </row>
    <row r="2264" spans="2:3" x14ac:dyDescent="0.25">
      <c r="B2264" t="s">
        <v>6274</v>
      </c>
      <c r="C2264" t="s">
        <v>13832</v>
      </c>
    </row>
    <row r="2265" spans="2:3" x14ac:dyDescent="0.25">
      <c r="B2265" t="s">
        <v>6275</v>
      </c>
      <c r="C2265" t="s">
        <v>13833</v>
      </c>
    </row>
    <row r="2266" spans="2:3" x14ac:dyDescent="0.25">
      <c r="B2266" t="s">
        <v>6276</v>
      </c>
      <c r="C2266" t="s">
        <v>13834</v>
      </c>
    </row>
    <row r="2267" spans="2:3" x14ac:dyDescent="0.25">
      <c r="B2267" t="s">
        <v>6277</v>
      </c>
      <c r="C2267" t="s">
        <v>13835</v>
      </c>
    </row>
    <row r="2268" spans="2:3" x14ac:dyDescent="0.25">
      <c r="B2268" t="s">
        <v>6278</v>
      </c>
      <c r="C2268" t="s">
        <v>13836</v>
      </c>
    </row>
    <row r="2269" spans="2:3" x14ac:dyDescent="0.25">
      <c r="B2269" t="s">
        <v>6279</v>
      </c>
      <c r="C2269" t="s">
        <v>13837</v>
      </c>
    </row>
    <row r="2270" spans="2:3" x14ac:dyDescent="0.25">
      <c r="B2270" t="s">
        <v>6280</v>
      </c>
      <c r="C2270" t="s">
        <v>13838</v>
      </c>
    </row>
    <row r="2271" spans="2:3" x14ac:dyDescent="0.25">
      <c r="B2271" t="s">
        <v>6281</v>
      </c>
      <c r="C2271" t="s">
        <v>13839</v>
      </c>
    </row>
    <row r="2272" spans="2:3" x14ac:dyDescent="0.25">
      <c r="B2272" t="s">
        <v>6282</v>
      </c>
      <c r="C2272" t="s">
        <v>13840</v>
      </c>
    </row>
    <row r="2273" spans="2:3" x14ac:dyDescent="0.25">
      <c r="B2273" t="s">
        <v>6283</v>
      </c>
      <c r="C2273" t="s">
        <v>13841</v>
      </c>
    </row>
    <row r="2274" spans="2:3" x14ac:dyDescent="0.25">
      <c r="B2274" t="s">
        <v>6284</v>
      </c>
      <c r="C2274" t="s">
        <v>13842</v>
      </c>
    </row>
    <row r="2275" spans="2:3" x14ac:dyDescent="0.25">
      <c r="B2275" s="1" t="s">
        <v>6285</v>
      </c>
      <c r="C2275" t="s">
        <v>13843</v>
      </c>
    </row>
    <row r="2276" spans="2:3" x14ac:dyDescent="0.25">
      <c r="B2276" s="1" t="s">
        <v>6285</v>
      </c>
      <c r="C2276" t="s">
        <v>13843</v>
      </c>
    </row>
    <row r="2277" spans="2:3" x14ac:dyDescent="0.25">
      <c r="B2277" s="1" t="s">
        <v>7639</v>
      </c>
      <c r="C2277" t="s">
        <v>15200</v>
      </c>
    </row>
    <row r="2278" spans="2:3" x14ac:dyDescent="0.25">
      <c r="B2278" t="s">
        <v>6287</v>
      </c>
      <c r="C2278" t="s">
        <v>13845</v>
      </c>
    </row>
    <row r="2279" spans="2:3" x14ac:dyDescent="0.25">
      <c r="B2279" t="s">
        <v>6288</v>
      </c>
      <c r="C2279" t="s">
        <v>13846</v>
      </c>
    </row>
    <row r="2280" spans="2:3" x14ac:dyDescent="0.25">
      <c r="B2280" t="s">
        <v>6289</v>
      </c>
      <c r="C2280" t="s">
        <v>13847</v>
      </c>
    </row>
    <row r="2281" spans="2:3" x14ac:dyDescent="0.25">
      <c r="B2281" t="s">
        <v>6290</v>
      </c>
      <c r="C2281" t="s">
        <v>13848</v>
      </c>
    </row>
    <row r="2282" spans="2:3" x14ac:dyDescent="0.25">
      <c r="B2282" t="s">
        <v>6291</v>
      </c>
      <c r="C2282" t="s">
        <v>13849</v>
      </c>
    </row>
    <row r="2283" spans="2:3" x14ac:dyDescent="0.25">
      <c r="B2283" t="s">
        <v>5901</v>
      </c>
      <c r="C2283" t="s">
        <v>13459</v>
      </c>
    </row>
    <row r="2284" spans="2:3" x14ac:dyDescent="0.25">
      <c r="B2284" t="s">
        <v>6293</v>
      </c>
      <c r="C2284" t="s">
        <v>13851</v>
      </c>
    </row>
    <row r="2285" spans="2:3" x14ac:dyDescent="0.25">
      <c r="B2285" t="s">
        <v>6294</v>
      </c>
      <c r="C2285" t="s">
        <v>13852</v>
      </c>
    </row>
    <row r="2286" spans="2:3" x14ac:dyDescent="0.25">
      <c r="B2286" t="s">
        <v>6295</v>
      </c>
      <c r="C2286" t="s">
        <v>13853</v>
      </c>
    </row>
    <row r="2287" spans="2:3" x14ac:dyDescent="0.25">
      <c r="B2287" t="s">
        <v>6296</v>
      </c>
      <c r="C2287" t="s">
        <v>13854</v>
      </c>
    </row>
    <row r="2288" spans="2:3" x14ac:dyDescent="0.25">
      <c r="B2288" t="s">
        <v>6297</v>
      </c>
      <c r="C2288" t="s">
        <v>13855</v>
      </c>
    </row>
    <row r="2289" spans="2:3" x14ac:dyDescent="0.25">
      <c r="B2289" t="s">
        <v>6298</v>
      </c>
      <c r="C2289" t="s">
        <v>13856</v>
      </c>
    </row>
    <row r="2290" spans="2:3" x14ac:dyDescent="0.25">
      <c r="B2290" t="s">
        <v>6299</v>
      </c>
      <c r="C2290" t="s">
        <v>13857</v>
      </c>
    </row>
    <row r="2291" spans="2:3" x14ac:dyDescent="0.25">
      <c r="B2291" t="s">
        <v>6300</v>
      </c>
      <c r="C2291" t="s">
        <v>13858</v>
      </c>
    </row>
    <row r="2292" spans="2:3" x14ac:dyDescent="0.25">
      <c r="B2292" t="s">
        <v>6301</v>
      </c>
      <c r="C2292" t="s">
        <v>13859</v>
      </c>
    </row>
    <row r="2293" spans="2:3" x14ac:dyDescent="0.25">
      <c r="B2293" t="s">
        <v>6302</v>
      </c>
      <c r="C2293" t="s">
        <v>13860</v>
      </c>
    </row>
    <row r="2294" spans="2:3" x14ac:dyDescent="0.25">
      <c r="B2294" t="s">
        <v>6303</v>
      </c>
      <c r="C2294" t="s">
        <v>13861</v>
      </c>
    </row>
    <row r="2295" spans="2:3" x14ac:dyDescent="0.25">
      <c r="B2295" t="s">
        <v>6304</v>
      </c>
      <c r="C2295" t="s">
        <v>13862</v>
      </c>
    </row>
    <row r="2296" spans="2:3" x14ac:dyDescent="0.25">
      <c r="B2296" s="1" t="s">
        <v>6305</v>
      </c>
      <c r="C2296" t="s">
        <v>13863</v>
      </c>
    </row>
    <row r="2297" spans="2:3" x14ac:dyDescent="0.25">
      <c r="B2297" t="s">
        <v>6306</v>
      </c>
      <c r="C2297" t="s">
        <v>13864</v>
      </c>
    </row>
    <row r="2298" spans="2:3" x14ac:dyDescent="0.25">
      <c r="B2298" t="s">
        <v>6307</v>
      </c>
      <c r="C2298" t="s">
        <v>13865</v>
      </c>
    </row>
    <row r="2299" spans="2:3" x14ac:dyDescent="0.25">
      <c r="B2299" t="s">
        <v>6308</v>
      </c>
      <c r="C2299" t="s">
        <v>13866</v>
      </c>
    </row>
    <row r="2300" spans="2:3" x14ac:dyDescent="0.25">
      <c r="B2300" t="s">
        <v>6309</v>
      </c>
      <c r="C2300" t="s">
        <v>13867</v>
      </c>
    </row>
    <row r="2301" spans="2:3" x14ac:dyDescent="0.25">
      <c r="B2301" t="s">
        <v>6310</v>
      </c>
      <c r="C2301" t="s">
        <v>13868</v>
      </c>
    </row>
    <row r="2302" spans="2:3" x14ac:dyDescent="0.25">
      <c r="B2302" t="s">
        <v>6311</v>
      </c>
      <c r="C2302" t="s">
        <v>13869</v>
      </c>
    </row>
    <row r="2303" spans="2:3" x14ac:dyDescent="0.25">
      <c r="B2303" t="s">
        <v>6312</v>
      </c>
      <c r="C2303" t="s">
        <v>13870</v>
      </c>
    </row>
    <row r="2304" spans="2:3" x14ac:dyDescent="0.25">
      <c r="B2304" t="s">
        <v>6313</v>
      </c>
      <c r="C2304" t="s">
        <v>13871</v>
      </c>
    </row>
    <row r="2305" spans="2:3" x14ac:dyDescent="0.25">
      <c r="B2305" t="s">
        <v>6314</v>
      </c>
      <c r="C2305" t="s">
        <v>13872</v>
      </c>
    </row>
    <row r="2306" spans="2:3" x14ac:dyDescent="0.25">
      <c r="B2306" t="s">
        <v>6315</v>
      </c>
      <c r="C2306" t="s">
        <v>13873</v>
      </c>
    </row>
    <row r="2307" spans="2:3" x14ac:dyDescent="0.25">
      <c r="B2307" t="s">
        <v>6316</v>
      </c>
      <c r="C2307" t="s">
        <v>13874</v>
      </c>
    </row>
    <row r="2308" spans="2:3" x14ac:dyDescent="0.25">
      <c r="B2308" t="s">
        <v>6317</v>
      </c>
      <c r="C2308" t="s">
        <v>13875</v>
      </c>
    </row>
    <row r="2309" spans="2:3" x14ac:dyDescent="0.25">
      <c r="B2309" t="s">
        <v>6318</v>
      </c>
      <c r="C2309" t="s">
        <v>13876</v>
      </c>
    </row>
    <row r="2310" spans="2:3" x14ac:dyDescent="0.25">
      <c r="B2310" t="s">
        <v>6319</v>
      </c>
      <c r="C2310" t="s">
        <v>13877</v>
      </c>
    </row>
    <row r="2311" spans="2:3" x14ac:dyDescent="0.25">
      <c r="B2311" t="s">
        <v>6320</v>
      </c>
      <c r="C2311" t="s">
        <v>13878</v>
      </c>
    </row>
    <row r="2312" spans="2:3" x14ac:dyDescent="0.25">
      <c r="B2312" t="s">
        <v>6321</v>
      </c>
      <c r="C2312" t="s">
        <v>13879</v>
      </c>
    </row>
    <row r="2313" spans="2:3" x14ac:dyDescent="0.25">
      <c r="B2313" t="s">
        <v>6322</v>
      </c>
      <c r="C2313" t="s">
        <v>13880</v>
      </c>
    </row>
    <row r="2314" spans="2:3" x14ac:dyDescent="0.25">
      <c r="B2314" t="s">
        <v>6323</v>
      </c>
      <c r="C2314" t="s">
        <v>13881</v>
      </c>
    </row>
    <row r="2315" spans="2:3" x14ac:dyDescent="0.25">
      <c r="B2315" t="s">
        <v>6324</v>
      </c>
      <c r="C2315" t="s">
        <v>13882</v>
      </c>
    </row>
    <row r="2316" spans="2:3" x14ac:dyDescent="0.25">
      <c r="B2316" t="s">
        <v>6325</v>
      </c>
      <c r="C2316" t="s">
        <v>13883</v>
      </c>
    </row>
    <row r="2317" spans="2:3" x14ac:dyDescent="0.25">
      <c r="B2317" t="s">
        <v>11236</v>
      </c>
      <c r="C2317" t="s">
        <v>18802</v>
      </c>
    </row>
    <row r="2318" spans="2:3" x14ac:dyDescent="0.25">
      <c r="B2318" t="s">
        <v>6327</v>
      </c>
      <c r="C2318" t="s">
        <v>13885</v>
      </c>
    </row>
    <row r="2319" spans="2:3" x14ac:dyDescent="0.25">
      <c r="B2319" t="s">
        <v>6328</v>
      </c>
      <c r="C2319" t="s">
        <v>13886</v>
      </c>
    </row>
    <row r="2320" spans="2:3" x14ac:dyDescent="0.25">
      <c r="B2320" t="s">
        <v>6329</v>
      </c>
      <c r="C2320" t="s">
        <v>13887</v>
      </c>
    </row>
    <row r="2321" spans="2:3" x14ac:dyDescent="0.25">
      <c r="B2321" t="s">
        <v>6330</v>
      </c>
      <c r="C2321" t="s">
        <v>13888</v>
      </c>
    </row>
    <row r="2322" spans="2:3" x14ac:dyDescent="0.25">
      <c r="B2322" t="s">
        <v>6331</v>
      </c>
      <c r="C2322" t="s">
        <v>13889</v>
      </c>
    </row>
    <row r="2323" spans="2:3" x14ac:dyDescent="0.25">
      <c r="B2323" t="s">
        <v>6332</v>
      </c>
      <c r="C2323" t="s">
        <v>13890</v>
      </c>
    </row>
    <row r="2324" spans="2:3" x14ac:dyDescent="0.25">
      <c r="B2324" t="s">
        <v>5963</v>
      </c>
      <c r="C2324" t="s">
        <v>13521</v>
      </c>
    </row>
    <row r="2325" spans="2:3" x14ac:dyDescent="0.25">
      <c r="B2325" t="s">
        <v>6334</v>
      </c>
      <c r="C2325" t="s">
        <v>13892</v>
      </c>
    </row>
    <row r="2326" spans="2:3" x14ac:dyDescent="0.25">
      <c r="B2326" t="s">
        <v>6335</v>
      </c>
      <c r="C2326" t="s">
        <v>13893</v>
      </c>
    </row>
    <row r="2327" spans="2:3" x14ac:dyDescent="0.25">
      <c r="B2327" t="s">
        <v>6336</v>
      </c>
      <c r="C2327" t="s">
        <v>13894</v>
      </c>
    </row>
    <row r="2328" spans="2:3" x14ac:dyDescent="0.25">
      <c r="B2328" t="s">
        <v>6337</v>
      </c>
      <c r="C2328" t="s">
        <v>13895</v>
      </c>
    </row>
    <row r="2329" spans="2:3" x14ac:dyDescent="0.25">
      <c r="B2329" t="s">
        <v>6338</v>
      </c>
      <c r="C2329" t="s">
        <v>13896</v>
      </c>
    </row>
    <row r="2330" spans="2:3" x14ac:dyDescent="0.25">
      <c r="B2330" t="s">
        <v>6339</v>
      </c>
      <c r="C2330" t="s">
        <v>13897</v>
      </c>
    </row>
    <row r="2331" spans="2:3" x14ac:dyDescent="0.25">
      <c r="B2331" t="s">
        <v>6340</v>
      </c>
      <c r="C2331" t="s">
        <v>13898</v>
      </c>
    </row>
    <row r="2332" spans="2:3" x14ac:dyDescent="0.25">
      <c r="B2332" s="1" t="s">
        <v>6341</v>
      </c>
      <c r="C2332" t="s">
        <v>13899</v>
      </c>
    </row>
    <row r="2333" spans="2:3" x14ac:dyDescent="0.25">
      <c r="B2333" t="s">
        <v>6342</v>
      </c>
      <c r="C2333" t="s">
        <v>13900</v>
      </c>
    </row>
    <row r="2334" spans="2:3" x14ac:dyDescent="0.25">
      <c r="B2334" t="s">
        <v>7040</v>
      </c>
      <c r="C2334" t="s">
        <v>14599</v>
      </c>
    </row>
    <row r="2335" spans="2:3" x14ac:dyDescent="0.25">
      <c r="B2335" t="s">
        <v>6344</v>
      </c>
      <c r="C2335" t="s">
        <v>13902</v>
      </c>
    </row>
    <row r="2336" spans="2:3" x14ac:dyDescent="0.25">
      <c r="B2336" s="1" t="s">
        <v>6345</v>
      </c>
      <c r="C2336" t="s">
        <v>13903</v>
      </c>
    </row>
    <row r="2337" spans="2:3" x14ac:dyDescent="0.25">
      <c r="B2337" t="s">
        <v>6346</v>
      </c>
      <c r="C2337" t="s">
        <v>13904</v>
      </c>
    </row>
    <row r="2338" spans="2:3" x14ac:dyDescent="0.25">
      <c r="B2338" t="s">
        <v>6347</v>
      </c>
      <c r="C2338" t="s">
        <v>13905</v>
      </c>
    </row>
    <row r="2339" spans="2:3" x14ac:dyDescent="0.25">
      <c r="B2339" t="s">
        <v>6348</v>
      </c>
      <c r="C2339" t="s">
        <v>13906</v>
      </c>
    </row>
    <row r="2340" spans="2:3" x14ac:dyDescent="0.25">
      <c r="B2340" s="1" t="s">
        <v>6349</v>
      </c>
      <c r="C2340" t="s">
        <v>13907</v>
      </c>
    </row>
    <row r="2341" spans="2:3" x14ac:dyDescent="0.25">
      <c r="B2341" t="s">
        <v>6350</v>
      </c>
      <c r="C2341" t="s">
        <v>13908</v>
      </c>
    </row>
    <row r="2342" spans="2:3" x14ac:dyDescent="0.25">
      <c r="B2342" t="s">
        <v>6351</v>
      </c>
      <c r="C2342" t="s">
        <v>13909</v>
      </c>
    </row>
    <row r="2343" spans="2:3" x14ac:dyDescent="0.25">
      <c r="B2343" t="s">
        <v>6352</v>
      </c>
      <c r="C2343" t="s">
        <v>13910</v>
      </c>
    </row>
    <row r="2344" spans="2:3" x14ac:dyDescent="0.25">
      <c r="B2344" t="s">
        <v>6353</v>
      </c>
      <c r="C2344" t="s">
        <v>13911</v>
      </c>
    </row>
    <row r="2345" spans="2:3" x14ac:dyDescent="0.25">
      <c r="B2345" t="s">
        <v>6354</v>
      </c>
      <c r="C2345" t="s">
        <v>13912</v>
      </c>
    </row>
    <row r="2346" spans="2:3" x14ac:dyDescent="0.25">
      <c r="B2346" t="s">
        <v>6355</v>
      </c>
      <c r="C2346" t="s">
        <v>13913</v>
      </c>
    </row>
    <row r="2347" spans="2:3" x14ac:dyDescent="0.25">
      <c r="B2347" t="s">
        <v>6356</v>
      </c>
      <c r="C2347" t="s">
        <v>13914</v>
      </c>
    </row>
    <row r="2348" spans="2:3" x14ac:dyDescent="0.25">
      <c r="B2348" t="s">
        <v>6357</v>
      </c>
      <c r="C2348" t="s">
        <v>13915</v>
      </c>
    </row>
    <row r="2349" spans="2:3" x14ac:dyDescent="0.25">
      <c r="B2349" t="s">
        <v>6358</v>
      </c>
      <c r="C2349" t="s">
        <v>13916</v>
      </c>
    </row>
    <row r="2350" spans="2:3" x14ac:dyDescent="0.25">
      <c r="B2350" t="s">
        <v>6359</v>
      </c>
      <c r="C2350" t="s">
        <v>13917</v>
      </c>
    </row>
    <row r="2351" spans="2:3" x14ac:dyDescent="0.25">
      <c r="B2351" t="s">
        <v>6360</v>
      </c>
      <c r="C2351" t="s">
        <v>13918</v>
      </c>
    </row>
    <row r="2352" spans="2:3" x14ac:dyDescent="0.25">
      <c r="B2352" t="s">
        <v>6361</v>
      </c>
      <c r="C2352" t="s">
        <v>13919</v>
      </c>
    </row>
    <row r="2353" spans="2:3" x14ac:dyDescent="0.25">
      <c r="B2353" t="s">
        <v>6362</v>
      </c>
      <c r="C2353" t="s">
        <v>13920</v>
      </c>
    </row>
    <row r="2354" spans="2:3" x14ac:dyDescent="0.25">
      <c r="B2354" t="s">
        <v>8439</v>
      </c>
      <c r="C2354" t="s">
        <v>15999</v>
      </c>
    </row>
    <row r="2355" spans="2:3" x14ac:dyDescent="0.25">
      <c r="B2355" t="s">
        <v>6364</v>
      </c>
      <c r="C2355" t="s">
        <v>13922</v>
      </c>
    </row>
    <row r="2356" spans="2:3" x14ac:dyDescent="0.25">
      <c r="B2356" t="s">
        <v>6365</v>
      </c>
      <c r="C2356" t="s">
        <v>13923</v>
      </c>
    </row>
    <row r="2357" spans="2:3" x14ac:dyDescent="0.25">
      <c r="B2357" t="s">
        <v>6366</v>
      </c>
      <c r="C2357" t="s">
        <v>13924</v>
      </c>
    </row>
    <row r="2358" spans="2:3" x14ac:dyDescent="0.25">
      <c r="B2358" s="1" t="s">
        <v>6367</v>
      </c>
      <c r="C2358" t="s">
        <v>13925</v>
      </c>
    </row>
    <row r="2359" spans="2:3" x14ac:dyDescent="0.25">
      <c r="B2359" t="s">
        <v>6368</v>
      </c>
      <c r="C2359" t="s">
        <v>13926</v>
      </c>
    </row>
    <row r="2360" spans="2:3" x14ac:dyDescent="0.25">
      <c r="B2360" t="s">
        <v>6369</v>
      </c>
      <c r="C2360" t="s">
        <v>13927</v>
      </c>
    </row>
    <row r="2361" spans="2:3" x14ac:dyDescent="0.25">
      <c r="B2361" t="s">
        <v>6370</v>
      </c>
      <c r="C2361" t="s">
        <v>13928</v>
      </c>
    </row>
    <row r="2362" spans="2:3" x14ac:dyDescent="0.25">
      <c r="B2362" t="s">
        <v>6371</v>
      </c>
      <c r="C2362" t="s">
        <v>13929</v>
      </c>
    </row>
    <row r="2363" spans="2:3" x14ac:dyDescent="0.25">
      <c r="B2363" t="s">
        <v>6372</v>
      </c>
      <c r="C2363" t="s">
        <v>13930</v>
      </c>
    </row>
    <row r="2364" spans="2:3" x14ac:dyDescent="0.25">
      <c r="B2364" t="s">
        <v>6373</v>
      </c>
      <c r="C2364" t="s">
        <v>13931</v>
      </c>
    </row>
    <row r="2365" spans="2:3" x14ac:dyDescent="0.25">
      <c r="B2365" t="s">
        <v>6374</v>
      </c>
      <c r="C2365" t="s">
        <v>13932</v>
      </c>
    </row>
    <row r="2366" spans="2:3" x14ac:dyDescent="0.25">
      <c r="B2366" t="s">
        <v>6375</v>
      </c>
      <c r="C2366" t="s">
        <v>13933</v>
      </c>
    </row>
    <row r="2367" spans="2:3" x14ac:dyDescent="0.25">
      <c r="B2367" t="s">
        <v>6376</v>
      </c>
      <c r="C2367" t="s">
        <v>13934</v>
      </c>
    </row>
    <row r="2368" spans="2:3" x14ac:dyDescent="0.25">
      <c r="B2368" t="s">
        <v>6377</v>
      </c>
      <c r="C2368" t="s">
        <v>13935</v>
      </c>
    </row>
    <row r="2369" spans="2:3" x14ac:dyDescent="0.25">
      <c r="B2369" t="s">
        <v>6378</v>
      </c>
      <c r="C2369" t="s">
        <v>13936</v>
      </c>
    </row>
    <row r="2370" spans="2:3" x14ac:dyDescent="0.25">
      <c r="B2370" t="s">
        <v>6379</v>
      </c>
      <c r="C2370" t="s">
        <v>13937</v>
      </c>
    </row>
    <row r="2371" spans="2:3" x14ac:dyDescent="0.25">
      <c r="B2371" t="s">
        <v>6380</v>
      </c>
      <c r="C2371" t="s">
        <v>13938</v>
      </c>
    </row>
    <row r="2372" spans="2:3" x14ac:dyDescent="0.25">
      <c r="B2372" t="s">
        <v>6381</v>
      </c>
      <c r="C2372" t="s">
        <v>13939</v>
      </c>
    </row>
    <row r="2373" spans="2:3" x14ac:dyDescent="0.25">
      <c r="B2373" t="s">
        <v>6382</v>
      </c>
      <c r="C2373" t="s">
        <v>13940</v>
      </c>
    </row>
    <row r="2374" spans="2:3" x14ac:dyDescent="0.25">
      <c r="B2374" t="s">
        <v>6383</v>
      </c>
      <c r="C2374" t="s">
        <v>13941</v>
      </c>
    </row>
    <row r="2375" spans="2:3" x14ac:dyDescent="0.25">
      <c r="B2375" t="s">
        <v>6384</v>
      </c>
      <c r="C2375" t="s">
        <v>13942</v>
      </c>
    </row>
    <row r="2376" spans="2:3" x14ac:dyDescent="0.25">
      <c r="B2376" t="s">
        <v>6385</v>
      </c>
      <c r="C2376" t="s">
        <v>13943</v>
      </c>
    </row>
    <row r="2377" spans="2:3" x14ac:dyDescent="0.25">
      <c r="B2377" t="s">
        <v>6386</v>
      </c>
      <c r="C2377" t="s">
        <v>13944</v>
      </c>
    </row>
    <row r="2378" spans="2:3" x14ac:dyDescent="0.25">
      <c r="B2378" t="s">
        <v>6387</v>
      </c>
      <c r="C2378" t="s">
        <v>13945</v>
      </c>
    </row>
    <row r="2379" spans="2:3" x14ac:dyDescent="0.25">
      <c r="B2379" t="s">
        <v>6388</v>
      </c>
      <c r="C2379" t="s">
        <v>13946</v>
      </c>
    </row>
    <row r="2380" spans="2:3" x14ac:dyDescent="0.25">
      <c r="B2380" t="s">
        <v>6389</v>
      </c>
      <c r="C2380" t="s">
        <v>13947</v>
      </c>
    </row>
    <row r="2381" spans="2:3" x14ac:dyDescent="0.25">
      <c r="B2381" t="s">
        <v>6390</v>
      </c>
      <c r="C2381" t="s">
        <v>13948</v>
      </c>
    </row>
    <row r="2382" spans="2:3" x14ac:dyDescent="0.25">
      <c r="B2382" t="s">
        <v>6391</v>
      </c>
      <c r="C2382" t="s">
        <v>13949</v>
      </c>
    </row>
    <row r="2383" spans="2:3" x14ac:dyDescent="0.25">
      <c r="B2383" t="s">
        <v>6392</v>
      </c>
      <c r="C2383" t="s">
        <v>13950</v>
      </c>
    </row>
    <row r="2384" spans="2:3" x14ac:dyDescent="0.25">
      <c r="B2384" t="s">
        <v>6393</v>
      </c>
      <c r="C2384" t="s">
        <v>13951</v>
      </c>
    </row>
    <row r="2385" spans="2:3" x14ac:dyDescent="0.25">
      <c r="B2385" t="s">
        <v>6394</v>
      </c>
      <c r="C2385" t="s">
        <v>13952</v>
      </c>
    </row>
    <row r="2386" spans="2:3" x14ac:dyDescent="0.25">
      <c r="B2386" t="s">
        <v>6395</v>
      </c>
      <c r="C2386" t="s">
        <v>13953</v>
      </c>
    </row>
    <row r="2387" spans="2:3" x14ac:dyDescent="0.25">
      <c r="B2387" t="s">
        <v>9921</v>
      </c>
      <c r="C2387" t="s">
        <v>17483</v>
      </c>
    </row>
    <row r="2388" spans="2:3" x14ac:dyDescent="0.25">
      <c r="B2388" t="s">
        <v>6397</v>
      </c>
      <c r="C2388" t="s">
        <v>13955</v>
      </c>
    </row>
    <row r="2389" spans="2:3" x14ac:dyDescent="0.25">
      <c r="B2389" t="s">
        <v>6398</v>
      </c>
      <c r="C2389" t="s">
        <v>13956</v>
      </c>
    </row>
    <row r="2390" spans="2:3" x14ac:dyDescent="0.25">
      <c r="B2390" t="s">
        <v>6399</v>
      </c>
      <c r="C2390" t="s">
        <v>13957</v>
      </c>
    </row>
    <row r="2391" spans="2:3" x14ac:dyDescent="0.25">
      <c r="B2391" t="s">
        <v>6400</v>
      </c>
      <c r="C2391" t="s">
        <v>13958</v>
      </c>
    </row>
    <row r="2392" spans="2:3" x14ac:dyDescent="0.25">
      <c r="B2392" s="1" t="s">
        <v>6401</v>
      </c>
      <c r="C2392" t="s">
        <v>13959</v>
      </c>
    </row>
    <row r="2393" spans="2:3" x14ac:dyDescent="0.25">
      <c r="B2393" t="s">
        <v>6402</v>
      </c>
      <c r="C2393" t="s">
        <v>13960</v>
      </c>
    </row>
    <row r="2394" spans="2:3" x14ac:dyDescent="0.25">
      <c r="B2394" t="s">
        <v>6403</v>
      </c>
      <c r="C2394" t="s">
        <v>13961</v>
      </c>
    </row>
    <row r="2395" spans="2:3" x14ac:dyDescent="0.25">
      <c r="B2395" t="s">
        <v>6404</v>
      </c>
      <c r="C2395" t="s">
        <v>13962</v>
      </c>
    </row>
    <row r="2396" spans="2:3" x14ac:dyDescent="0.25">
      <c r="B2396" t="s">
        <v>6405</v>
      </c>
      <c r="C2396" t="s">
        <v>13963</v>
      </c>
    </row>
    <row r="2397" spans="2:3" x14ac:dyDescent="0.25">
      <c r="B2397" t="s">
        <v>6406</v>
      </c>
      <c r="C2397" t="s">
        <v>13964</v>
      </c>
    </row>
    <row r="2398" spans="2:3" x14ac:dyDescent="0.25">
      <c r="B2398" t="s">
        <v>6407</v>
      </c>
      <c r="C2398" t="s">
        <v>13965</v>
      </c>
    </row>
    <row r="2399" spans="2:3" x14ac:dyDescent="0.25">
      <c r="B2399" t="s">
        <v>6408</v>
      </c>
      <c r="C2399" t="s">
        <v>13966</v>
      </c>
    </row>
    <row r="2400" spans="2:3" x14ac:dyDescent="0.25">
      <c r="B2400" t="s">
        <v>6409</v>
      </c>
      <c r="C2400" t="s">
        <v>13967</v>
      </c>
    </row>
    <row r="2401" spans="2:3" x14ac:dyDescent="0.25">
      <c r="B2401" t="s">
        <v>6410</v>
      </c>
      <c r="C2401" t="s">
        <v>13968</v>
      </c>
    </row>
    <row r="2402" spans="2:3" x14ac:dyDescent="0.25">
      <c r="B2402" t="s">
        <v>6411</v>
      </c>
      <c r="C2402" t="s">
        <v>13969</v>
      </c>
    </row>
    <row r="2403" spans="2:3" x14ac:dyDescent="0.25">
      <c r="B2403" t="s">
        <v>6412</v>
      </c>
      <c r="C2403" t="s">
        <v>13970</v>
      </c>
    </row>
    <row r="2404" spans="2:3" x14ac:dyDescent="0.25">
      <c r="B2404" t="s">
        <v>6413</v>
      </c>
      <c r="C2404" t="s">
        <v>13971</v>
      </c>
    </row>
    <row r="2405" spans="2:3" x14ac:dyDescent="0.25">
      <c r="B2405" t="s">
        <v>6414</v>
      </c>
      <c r="C2405" t="s">
        <v>13972</v>
      </c>
    </row>
    <row r="2406" spans="2:3" x14ac:dyDescent="0.25">
      <c r="B2406" t="s">
        <v>7511</v>
      </c>
      <c r="C2406" t="s">
        <v>15072</v>
      </c>
    </row>
    <row r="2407" spans="2:3" x14ac:dyDescent="0.25">
      <c r="B2407" t="s">
        <v>6416</v>
      </c>
      <c r="C2407" t="s">
        <v>13974</v>
      </c>
    </row>
    <row r="2408" spans="2:3" x14ac:dyDescent="0.25">
      <c r="B2408" t="s">
        <v>6417</v>
      </c>
      <c r="C2408" t="s">
        <v>13975</v>
      </c>
    </row>
    <row r="2409" spans="2:3" x14ac:dyDescent="0.25">
      <c r="B2409" t="s">
        <v>6418</v>
      </c>
      <c r="C2409" t="s">
        <v>13976</v>
      </c>
    </row>
    <row r="2410" spans="2:3" x14ac:dyDescent="0.25">
      <c r="B2410" t="s">
        <v>6419</v>
      </c>
      <c r="C2410" t="s">
        <v>13977</v>
      </c>
    </row>
    <row r="2411" spans="2:3" x14ac:dyDescent="0.25">
      <c r="B2411" t="s">
        <v>6500</v>
      </c>
      <c r="C2411" t="s">
        <v>14058</v>
      </c>
    </row>
    <row r="2412" spans="2:3" x14ac:dyDescent="0.25">
      <c r="B2412" t="s">
        <v>6421</v>
      </c>
      <c r="C2412" t="s">
        <v>13979</v>
      </c>
    </row>
    <row r="2413" spans="2:3" x14ac:dyDescent="0.25">
      <c r="B2413" t="s">
        <v>6422</v>
      </c>
      <c r="C2413" t="s">
        <v>13980</v>
      </c>
    </row>
    <row r="2414" spans="2:3" x14ac:dyDescent="0.25">
      <c r="B2414" t="s">
        <v>6423</v>
      </c>
      <c r="C2414" t="s">
        <v>13981</v>
      </c>
    </row>
    <row r="2415" spans="2:3" x14ac:dyDescent="0.25">
      <c r="B2415" t="s">
        <v>6424</v>
      </c>
      <c r="C2415" t="s">
        <v>13982</v>
      </c>
    </row>
    <row r="2416" spans="2:3" x14ac:dyDescent="0.25">
      <c r="B2416" t="s">
        <v>6425</v>
      </c>
      <c r="C2416" t="s">
        <v>13983</v>
      </c>
    </row>
    <row r="2417" spans="2:3" x14ac:dyDescent="0.25">
      <c r="B2417" t="s">
        <v>6426</v>
      </c>
      <c r="C2417" t="s">
        <v>13984</v>
      </c>
    </row>
    <row r="2418" spans="2:3" x14ac:dyDescent="0.25">
      <c r="B2418" t="s">
        <v>6427</v>
      </c>
      <c r="C2418" t="s">
        <v>13985</v>
      </c>
    </row>
    <row r="2419" spans="2:3" x14ac:dyDescent="0.25">
      <c r="B2419" t="s">
        <v>6428</v>
      </c>
      <c r="C2419" t="s">
        <v>13986</v>
      </c>
    </row>
    <row r="2420" spans="2:3" x14ac:dyDescent="0.25">
      <c r="B2420" t="s">
        <v>6429</v>
      </c>
      <c r="C2420" t="s">
        <v>13987</v>
      </c>
    </row>
    <row r="2421" spans="2:3" x14ac:dyDescent="0.25">
      <c r="B2421" t="s">
        <v>6430</v>
      </c>
      <c r="C2421" t="s">
        <v>13988</v>
      </c>
    </row>
    <row r="2422" spans="2:3" x14ac:dyDescent="0.25">
      <c r="B2422" s="1" t="s">
        <v>6431</v>
      </c>
      <c r="C2422" t="s">
        <v>13989</v>
      </c>
    </row>
    <row r="2423" spans="2:3" x14ac:dyDescent="0.25">
      <c r="B2423" t="s">
        <v>6432</v>
      </c>
      <c r="C2423" t="s">
        <v>13990</v>
      </c>
    </row>
    <row r="2424" spans="2:3" x14ac:dyDescent="0.25">
      <c r="B2424" t="s">
        <v>6433</v>
      </c>
      <c r="C2424" t="s">
        <v>13991</v>
      </c>
    </row>
    <row r="2425" spans="2:3" x14ac:dyDescent="0.25">
      <c r="B2425" t="s">
        <v>6434</v>
      </c>
      <c r="C2425" t="s">
        <v>13992</v>
      </c>
    </row>
    <row r="2426" spans="2:3" x14ac:dyDescent="0.25">
      <c r="B2426" t="s">
        <v>6435</v>
      </c>
      <c r="C2426" t="s">
        <v>13993</v>
      </c>
    </row>
    <row r="2427" spans="2:3" x14ac:dyDescent="0.25">
      <c r="B2427" t="s">
        <v>5960</v>
      </c>
      <c r="C2427" t="s">
        <v>13518</v>
      </c>
    </row>
    <row r="2428" spans="2:3" x14ac:dyDescent="0.25">
      <c r="B2428" t="s">
        <v>6437</v>
      </c>
      <c r="C2428" t="s">
        <v>13995</v>
      </c>
    </row>
    <row r="2429" spans="2:3" x14ac:dyDescent="0.25">
      <c r="B2429" t="s">
        <v>6438</v>
      </c>
      <c r="C2429" t="s">
        <v>13996</v>
      </c>
    </row>
    <row r="2430" spans="2:3" x14ac:dyDescent="0.25">
      <c r="B2430" t="s">
        <v>6439</v>
      </c>
      <c r="C2430" t="s">
        <v>13997</v>
      </c>
    </row>
    <row r="2431" spans="2:3" x14ac:dyDescent="0.25">
      <c r="B2431" t="s">
        <v>6440</v>
      </c>
      <c r="C2431" t="s">
        <v>13998</v>
      </c>
    </row>
    <row r="2432" spans="2:3" x14ac:dyDescent="0.25">
      <c r="B2432" t="s">
        <v>6441</v>
      </c>
      <c r="C2432" t="s">
        <v>13999</v>
      </c>
    </row>
    <row r="2433" spans="2:3" x14ac:dyDescent="0.25">
      <c r="B2433" t="s">
        <v>6442</v>
      </c>
      <c r="C2433" t="s">
        <v>14000</v>
      </c>
    </row>
    <row r="2434" spans="2:3" x14ac:dyDescent="0.25">
      <c r="B2434" t="s">
        <v>6443</v>
      </c>
      <c r="C2434" t="s">
        <v>14001</v>
      </c>
    </row>
    <row r="2435" spans="2:3" x14ac:dyDescent="0.25">
      <c r="B2435" t="s">
        <v>6444</v>
      </c>
      <c r="C2435" t="s">
        <v>14002</v>
      </c>
    </row>
    <row r="2436" spans="2:3" x14ac:dyDescent="0.25">
      <c r="B2436" t="s">
        <v>6445</v>
      </c>
      <c r="C2436" t="s">
        <v>14003</v>
      </c>
    </row>
    <row r="2437" spans="2:3" x14ac:dyDescent="0.25">
      <c r="B2437" t="s">
        <v>6446</v>
      </c>
      <c r="C2437" t="s">
        <v>14004</v>
      </c>
    </row>
    <row r="2438" spans="2:3" x14ac:dyDescent="0.25">
      <c r="B2438" t="s">
        <v>6447</v>
      </c>
      <c r="C2438" t="s">
        <v>14005</v>
      </c>
    </row>
    <row r="2439" spans="2:3" x14ac:dyDescent="0.25">
      <c r="B2439" t="s">
        <v>6448</v>
      </c>
      <c r="C2439" t="s">
        <v>14006</v>
      </c>
    </row>
    <row r="2440" spans="2:3" x14ac:dyDescent="0.25">
      <c r="B2440" t="s">
        <v>6449</v>
      </c>
      <c r="C2440" t="s">
        <v>14007</v>
      </c>
    </row>
    <row r="2441" spans="2:3" x14ac:dyDescent="0.25">
      <c r="B2441" t="s">
        <v>6450</v>
      </c>
      <c r="C2441" t="s">
        <v>14008</v>
      </c>
    </row>
    <row r="2442" spans="2:3" x14ac:dyDescent="0.25">
      <c r="B2442" t="s">
        <v>6451</v>
      </c>
      <c r="C2442" t="s">
        <v>14009</v>
      </c>
    </row>
    <row r="2443" spans="2:3" x14ac:dyDescent="0.25">
      <c r="B2443" t="s">
        <v>6452</v>
      </c>
      <c r="C2443" t="s">
        <v>14010</v>
      </c>
    </row>
    <row r="2444" spans="2:3" x14ac:dyDescent="0.25">
      <c r="B2444" t="s">
        <v>6453</v>
      </c>
      <c r="C2444" t="s">
        <v>14011</v>
      </c>
    </row>
    <row r="2445" spans="2:3" x14ac:dyDescent="0.25">
      <c r="B2445" t="s">
        <v>6454</v>
      </c>
      <c r="C2445" t="s">
        <v>14012</v>
      </c>
    </row>
    <row r="2446" spans="2:3" x14ac:dyDescent="0.25">
      <c r="B2446" t="s">
        <v>6455</v>
      </c>
      <c r="C2446" t="s">
        <v>14013</v>
      </c>
    </row>
    <row r="2447" spans="2:3" x14ac:dyDescent="0.25">
      <c r="B2447" t="s">
        <v>6456</v>
      </c>
      <c r="C2447" t="s">
        <v>14014</v>
      </c>
    </row>
    <row r="2448" spans="2:3" x14ac:dyDescent="0.25">
      <c r="B2448" t="s">
        <v>6457</v>
      </c>
      <c r="C2448" t="s">
        <v>14015</v>
      </c>
    </row>
    <row r="2449" spans="2:3" x14ac:dyDescent="0.25">
      <c r="B2449" t="s">
        <v>6458</v>
      </c>
      <c r="C2449" t="s">
        <v>14016</v>
      </c>
    </row>
    <row r="2450" spans="2:3" x14ac:dyDescent="0.25">
      <c r="B2450" t="s">
        <v>6459</v>
      </c>
      <c r="C2450" t="s">
        <v>14017</v>
      </c>
    </row>
    <row r="2451" spans="2:3" x14ac:dyDescent="0.25">
      <c r="B2451" s="1" t="s">
        <v>6460</v>
      </c>
      <c r="C2451" t="s">
        <v>14018</v>
      </c>
    </row>
    <row r="2452" spans="2:3" x14ac:dyDescent="0.25">
      <c r="B2452" t="s">
        <v>6461</v>
      </c>
      <c r="C2452" t="s">
        <v>14019</v>
      </c>
    </row>
    <row r="2453" spans="2:3" x14ac:dyDescent="0.25">
      <c r="B2453" t="s">
        <v>6462</v>
      </c>
      <c r="C2453" t="s">
        <v>14020</v>
      </c>
    </row>
    <row r="2454" spans="2:3" x14ac:dyDescent="0.25">
      <c r="B2454" s="1" t="s">
        <v>11102</v>
      </c>
      <c r="C2454" t="s">
        <v>18668</v>
      </c>
    </row>
    <row r="2455" spans="2:3" x14ac:dyDescent="0.25">
      <c r="B2455" t="s">
        <v>6464</v>
      </c>
      <c r="C2455" t="s">
        <v>14022</v>
      </c>
    </row>
    <row r="2456" spans="2:3" x14ac:dyDescent="0.25">
      <c r="B2456" t="s">
        <v>6465</v>
      </c>
      <c r="C2456" t="s">
        <v>14023</v>
      </c>
    </row>
    <row r="2457" spans="2:3" x14ac:dyDescent="0.25">
      <c r="B2457" t="s">
        <v>6466</v>
      </c>
      <c r="C2457" t="s">
        <v>14024</v>
      </c>
    </row>
    <row r="2458" spans="2:3" x14ac:dyDescent="0.25">
      <c r="B2458" t="s">
        <v>6467</v>
      </c>
      <c r="C2458" t="s">
        <v>14025</v>
      </c>
    </row>
    <row r="2459" spans="2:3" x14ac:dyDescent="0.25">
      <c r="B2459" t="s">
        <v>6468</v>
      </c>
      <c r="C2459" t="s">
        <v>14026</v>
      </c>
    </row>
    <row r="2460" spans="2:3" x14ac:dyDescent="0.25">
      <c r="B2460" t="s">
        <v>6469</v>
      </c>
      <c r="C2460" t="s">
        <v>14027</v>
      </c>
    </row>
    <row r="2461" spans="2:3" x14ac:dyDescent="0.25">
      <c r="B2461" t="s">
        <v>6470</v>
      </c>
      <c r="C2461" t="s">
        <v>14028</v>
      </c>
    </row>
    <row r="2462" spans="2:3" x14ac:dyDescent="0.25">
      <c r="B2462" t="s">
        <v>6471</v>
      </c>
      <c r="C2462" t="s">
        <v>14029</v>
      </c>
    </row>
    <row r="2463" spans="2:3" x14ac:dyDescent="0.25">
      <c r="B2463" t="s">
        <v>6472</v>
      </c>
      <c r="C2463" t="s">
        <v>14030</v>
      </c>
    </row>
    <row r="2464" spans="2:3" x14ac:dyDescent="0.25">
      <c r="B2464" t="s">
        <v>6473</v>
      </c>
      <c r="C2464" t="s">
        <v>14031</v>
      </c>
    </row>
    <row r="2465" spans="2:3" x14ac:dyDescent="0.25">
      <c r="B2465" t="s">
        <v>6474</v>
      </c>
      <c r="C2465" t="s">
        <v>14032</v>
      </c>
    </row>
    <row r="2466" spans="2:3" x14ac:dyDescent="0.25">
      <c r="B2466" t="s">
        <v>6475</v>
      </c>
      <c r="C2466" t="s">
        <v>14033</v>
      </c>
    </row>
    <row r="2467" spans="2:3" x14ac:dyDescent="0.25">
      <c r="B2467" t="s">
        <v>6476</v>
      </c>
      <c r="C2467" t="s">
        <v>14034</v>
      </c>
    </row>
    <row r="2468" spans="2:3" x14ac:dyDescent="0.25">
      <c r="B2468" t="s">
        <v>6477</v>
      </c>
      <c r="C2468" t="s">
        <v>14035</v>
      </c>
    </row>
    <row r="2469" spans="2:3" x14ac:dyDescent="0.25">
      <c r="B2469" t="s">
        <v>6478</v>
      </c>
      <c r="C2469" t="s">
        <v>14036</v>
      </c>
    </row>
    <row r="2470" spans="2:3" x14ac:dyDescent="0.25">
      <c r="B2470" t="s">
        <v>6479</v>
      </c>
      <c r="C2470" t="s">
        <v>14037</v>
      </c>
    </row>
    <row r="2471" spans="2:3" x14ac:dyDescent="0.25">
      <c r="B2471" t="s">
        <v>6480</v>
      </c>
      <c r="C2471" t="s">
        <v>14038</v>
      </c>
    </row>
    <row r="2472" spans="2:3" x14ac:dyDescent="0.25">
      <c r="B2472" t="s">
        <v>6481</v>
      </c>
      <c r="C2472" t="s">
        <v>14039</v>
      </c>
    </row>
    <row r="2473" spans="2:3" x14ac:dyDescent="0.25">
      <c r="B2473" t="s">
        <v>6482</v>
      </c>
      <c r="C2473" t="s">
        <v>14040</v>
      </c>
    </row>
    <row r="2474" spans="2:3" x14ac:dyDescent="0.25">
      <c r="B2474" t="s">
        <v>6483</v>
      </c>
      <c r="C2474" t="s">
        <v>14041</v>
      </c>
    </row>
    <row r="2475" spans="2:3" x14ac:dyDescent="0.25">
      <c r="B2475" t="s">
        <v>6484</v>
      </c>
      <c r="C2475" t="s">
        <v>14042</v>
      </c>
    </row>
    <row r="2476" spans="2:3" x14ac:dyDescent="0.25">
      <c r="B2476" t="s">
        <v>6485</v>
      </c>
      <c r="C2476" t="s">
        <v>14043</v>
      </c>
    </row>
    <row r="2477" spans="2:3" x14ac:dyDescent="0.25">
      <c r="B2477" t="s">
        <v>6486</v>
      </c>
      <c r="C2477" t="s">
        <v>14044</v>
      </c>
    </row>
    <row r="2478" spans="2:3" x14ac:dyDescent="0.25">
      <c r="B2478" t="s">
        <v>6487</v>
      </c>
      <c r="C2478" t="s">
        <v>14045</v>
      </c>
    </row>
    <row r="2479" spans="2:3" x14ac:dyDescent="0.25">
      <c r="B2479" t="s">
        <v>6488</v>
      </c>
      <c r="C2479" t="s">
        <v>14046</v>
      </c>
    </row>
    <row r="2480" spans="2:3" x14ac:dyDescent="0.25">
      <c r="B2480" t="s">
        <v>4034</v>
      </c>
      <c r="C2480" t="s">
        <v>11606</v>
      </c>
    </row>
    <row r="2481" spans="2:3" x14ac:dyDescent="0.25">
      <c r="B2481" t="s">
        <v>6489</v>
      </c>
      <c r="C2481" t="s">
        <v>14047</v>
      </c>
    </row>
    <row r="2482" spans="2:3" x14ac:dyDescent="0.25">
      <c r="B2482" t="s">
        <v>6490</v>
      </c>
      <c r="C2482" t="s">
        <v>14048</v>
      </c>
    </row>
    <row r="2483" spans="2:3" x14ac:dyDescent="0.25">
      <c r="B2483" t="s">
        <v>6491</v>
      </c>
      <c r="C2483" t="s">
        <v>14049</v>
      </c>
    </row>
    <row r="2484" spans="2:3" x14ac:dyDescent="0.25">
      <c r="B2484" s="1" t="s">
        <v>6492</v>
      </c>
      <c r="C2484" t="s">
        <v>14050</v>
      </c>
    </row>
    <row r="2485" spans="2:3" x14ac:dyDescent="0.25">
      <c r="B2485" s="1" t="s">
        <v>6493</v>
      </c>
      <c r="C2485" t="s">
        <v>14051</v>
      </c>
    </row>
    <row r="2486" spans="2:3" x14ac:dyDescent="0.25">
      <c r="B2486" t="s">
        <v>6494</v>
      </c>
      <c r="C2486" t="s">
        <v>14052</v>
      </c>
    </row>
    <row r="2487" spans="2:3" x14ac:dyDescent="0.25">
      <c r="B2487" t="s">
        <v>6495</v>
      </c>
      <c r="C2487" t="s">
        <v>14053</v>
      </c>
    </row>
    <row r="2488" spans="2:3" x14ac:dyDescent="0.25">
      <c r="B2488" t="s">
        <v>6496</v>
      </c>
      <c r="C2488" t="s">
        <v>14054</v>
      </c>
    </row>
    <row r="2489" spans="2:3" x14ac:dyDescent="0.25">
      <c r="B2489" t="s">
        <v>6497</v>
      </c>
      <c r="C2489" t="s">
        <v>14055</v>
      </c>
    </row>
    <row r="2490" spans="2:3" x14ac:dyDescent="0.25">
      <c r="B2490" t="s">
        <v>6498</v>
      </c>
      <c r="C2490" t="s">
        <v>14056</v>
      </c>
    </row>
    <row r="2491" spans="2:3" x14ac:dyDescent="0.25">
      <c r="B2491" t="s">
        <v>6499</v>
      </c>
      <c r="C2491" t="s">
        <v>14057</v>
      </c>
    </row>
    <row r="2492" spans="2:3" x14ac:dyDescent="0.25">
      <c r="B2492" t="s">
        <v>5734</v>
      </c>
      <c r="C2492" t="s">
        <v>13292</v>
      </c>
    </row>
    <row r="2493" spans="2:3" x14ac:dyDescent="0.25">
      <c r="B2493" t="s">
        <v>6501</v>
      </c>
      <c r="C2493" t="s">
        <v>14059</v>
      </c>
    </row>
    <row r="2494" spans="2:3" x14ac:dyDescent="0.25">
      <c r="B2494" t="s">
        <v>6502</v>
      </c>
      <c r="C2494" t="s">
        <v>14060</v>
      </c>
    </row>
    <row r="2495" spans="2:3" x14ac:dyDescent="0.25">
      <c r="B2495" t="s">
        <v>6503</v>
      </c>
      <c r="C2495" t="s">
        <v>14061</v>
      </c>
    </row>
    <row r="2496" spans="2:3" x14ac:dyDescent="0.25">
      <c r="B2496" s="1" t="s">
        <v>6504</v>
      </c>
      <c r="C2496" t="s">
        <v>14062</v>
      </c>
    </row>
    <row r="2497" spans="2:3" x14ac:dyDescent="0.25">
      <c r="B2497" t="s">
        <v>6505</v>
      </c>
      <c r="C2497" t="s">
        <v>14063</v>
      </c>
    </row>
    <row r="2498" spans="2:3" x14ac:dyDescent="0.25">
      <c r="B2498" t="s">
        <v>6506</v>
      </c>
      <c r="C2498" t="s">
        <v>14064</v>
      </c>
    </row>
    <row r="2499" spans="2:3" x14ac:dyDescent="0.25">
      <c r="B2499" t="s">
        <v>6507</v>
      </c>
      <c r="C2499" t="s">
        <v>14065</v>
      </c>
    </row>
    <row r="2500" spans="2:3" x14ac:dyDescent="0.25">
      <c r="B2500" t="s">
        <v>6508</v>
      </c>
      <c r="C2500" t="s">
        <v>14066</v>
      </c>
    </row>
    <row r="2501" spans="2:3" x14ac:dyDescent="0.25">
      <c r="B2501" s="1" t="s">
        <v>6509</v>
      </c>
      <c r="C2501" t="s">
        <v>14067</v>
      </c>
    </row>
    <row r="2502" spans="2:3" x14ac:dyDescent="0.25">
      <c r="B2502" t="s">
        <v>6510</v>
      </c>
      <c r="C2502" t="s">
        <v>14068</v>
      </c>
    </row>
    <row r="2503" spans="2:3" x14ac:dyDescent="0.25">
      <c r="B2503" t="s">
        <v>6511</v>
      </c>
      <c r="C2503" t="s">
        <v>14069</v>
      </c>
    </row>
    <row r="2504" spans="2:3" x14ac:dyDescent="0.25">
      <c r="B2504" t="s">
        <v>6512</v>
      </c>
      <c r="C2504" t="s">
        <v>14070</v>
      </c>
    </row>
    <row r="2505" spans="2:3" x14ac:dyDescent="0.25">
      <c r="B2505" t="s">
        <v>6513</v>
      </c>
      <c r="C2505" t="s">
        <v>14071</v>
      </c>
    </row>
    <row r="2506" spans="2:3" x14ac:dyDescent="0.25">
      <c r="B2506" t="s">
        <v>6514</v>
      </c>
      <c r="C2506" t="s">
        <v>14072</v>
      </c>
    </row>
    <row r="2507" spans="2:3" x14ac:dyDescent="0.25">
      <c r="B2507" t="s">
        <v>6515</v>
      </c>
      <c r="C2507" t="s">
        <v>14073</v>
      </c>
    </row>
    <row r="2508" spans="2:3" x14ac:dyDescent="0.25">
      <c r="B2508" t="s">
        <v>5672</v>
      </c>
      <c r="C2508" t="s">
        <v>13230</v>
      </c>
    </row>
    <row r="2509" spans="2:3" x14ac:dyDescent="0.25">
      <c r="B2509" t="s">
        <v>6517</v>
      </c>
      <c r="C2509" t="s">
        <v>14075</v>
      </c>
    </row>
    <row r="2510" spans="2:3" x14ac:dyDescent="0.25">
      <c r="B2510" t="s">
        <v>6518</v>
      </c>
      <c r="C2510" t="s">
        <v>14076</v>
      </c>
    </row>
    <row r="2511" spans="2:3" x14ac:dyDescent="0.25">
      <c r="B2511" t="s">
        <v>6519</v>
      </c>
      <c r="C2511" t="s">
        <v>14077</v>
      </c>
    </row>
    <row r="2512" spans="2:3" x14ac:dyDescent="0.25">
      <c r="B2512" t="s">
        <v>6520</v>
      </c>
      <c r="C2512" t="s">
        <v>14078</v>
      </c>
    </row>
    <row r="2513" spans="2:3" x14ac:dyDescent="0.25">
      <c r="B2513" t="s">
        <v>6521</v>
      </c>
      <c r="C2513" t="s">
        <v>14079</v>
      </c>
    </row>
    <row r="2514" spans="2:3" x14ac:dyDescent="0.25">
      <c r="B2514" t="s">
        <v>6522</v>
      </c>
      <c r="C2514" t="s">
        <v>14080</v>
      </c>
    </row>
    <row r="2515" spans="2:3" x14ac:dyDescent="0.25">
      <c r="B2515" t="s">
        <v>6523</v>
      </c>
      <c r="C2515" t="s">
        <v>14081</v>
      </c>
    </row>
    <row r="2516" spans="2:3" x14ac:dyDescent="0.25">
      <c r="B2516" t="s">
        <v>6524</v>
      </c>
      <c r="C2516" t="s">
        <v>14082</v>
      </c>
    </row>
    <row r="2517" spans="2:3" x14ac:dyDescent="0.25">
      <c r="B2517" t="s">
        <v>6525</v>
      </c>
      <c r="C2517" t="s">
        <v>14083</v>
      </c>
    </row>
    <row r="2518" spans="2:3" x14ac:dyDescent="0.25">
      <c r="B2518" t="s">
        <v>6526</v>
      </c>
      <c r="C2518" t="s">
        <v>14084</v>
      </c>
    </row>
    <row r="2519" spans="2:3" x14ac:dyDescent="0.25">
      <c r="B2519" s="1" t="s">
        <v>6527</v>
      </c>
      <c r="C2519" t="s">
        <v>14085</v>
      </c>
    </row>
    <row r="2520" spans="2:3" x14ac:dyDescent="0.25">
      <c r="B2520" t="s">
        <v>6528</v>
      </c>
      <c r="C2520" t="s">
        <v>14086</v>
      </c>
    </row>
    <row r="2521" spans="2:3" x14ac:dyDescent="0.25">
      <c r="B2521" t="s">
        <v>6529</v>
      </c>
      <c r="C2521" t="s">
        <v>14087</v>
      </c>
    </row>
    <row r="2522" spans="2:3" x14ac:dyDescent="0.25">
      <c r="B2522" t="s">
        <v>6530</v>
      </c>
      <c r="C2522" t="s">
        <v>14088</v>
      </c>
    </row>
    <row r="2523" spans="2:3" x14ac:dyDescent="0.25">
      <c r="B2523" t="s">
        <v>6531</v>
      </c>
      <c r="C2523" t="s">
        <v>14089</v>
      </c>
    </row>
    <row r="2524" spans="2:3" x14ac:dyDescent="0.25">
      <c r="B2524" t="s">
        <v>6532</v>
      </c>
      <c r="C2524" t="s">
        <v>14090</v>
      </c>
    </row>
    <row r="2525" spans="2:3" x14ac:dyDescent="0.25">
      <c r="B2525" t="s">
        <v>6533</v>
      </c>
      <c r="C2525" t="s">
        <v>14091</v>
      </c>
    </row>
    <row r="2526" spans="2:3" x14ac:dyDescent="0.25">
      <c r="B2526" t="s">
        <v>6534</v>
      </c>
      <c r="C2526" t="s">
        <v>14092</v>
      </c>
    </row>
    <row r="2527" spans="2:3" x14ac:dyDescent="0.25">
      <c r="B2527" t="s">
        <v>6535</v>
      </c>
      <c r="C2527" t="s">
        <v>14093</v>
      </c>
    </row>
    <row r="2528" spans="2:3" x14ac:dyDescent="0.25">
      <c r="B2528" t="s">
        <v>6536</v>
      </c>
      <c r="C2528" t="s">
        <v>14094</v>
      </c>
    </row>
    <row r="2529" spans="2:3" x14ac:dyDescent="0.25">
      <c r="B2529" t="s">
        <v>6537</v>
      </c>
      <c r="C2529" t="s">
        <v>14095</v>
      </c>
    </row>
    <row r="2530" spans="2:3" x14ac:dyDescent="0.25">
      <c r="B2530" t="s">
        <v>6538</v>
      </c>
      <c r="C2530" t="s">
        <v>14096</v>
      </c>
    </row>
    <row r="2531" spans="2:3" x14ac:dyDescent="0.25">
      <c r="B2531" t="s">
        <v>10947</v>
      </c>
      <c r="C2531" t="s">
        <v>18512</v>
      </c>
    </row>
    <row r="2532" spans="2:3" x14ac:dyDescent="0.25">
      <c r="B2532" t="s">
        <v>6540</v>
      </c>
      <c r="C2532" t="s">
        <v>14098</v>
      </c>
    </row>
    <row r="2533" spans="2:3" x14ac:dyDescent="0.25">
      <c r="B2533" t="s">
        <v>6541</v>
      </c>
      <c r="C2533" t="s">
        <v>14099</v>
      </c>
    </row>
    <row r="2534" spans="2:3" x14ac:dyDescent="0.25">
      <c r="B2534" t="s">
        <v>6542</v>
      </c>
      <c r="C2534" t="s">
        <v>14100</v>
      </c>
    </row>
    <row r="2535" spans="2:3" x14ac:dyDescent="0.25">
      <c r="B2535" t="s">
        <v>6543</v>
      </c>
      <c r="C2535" t="s">
        <v>14101</v>
      </c>
    </row>
    <row r="2536" spans="2:3" x14ac:dyDescent="0.25">
      <c r="B2536" s="1" t="s">
        <v>6544</v>
      </c>
      <c r="C2536" t="s">
        <v>14102</v>
      </c>
    </row>
    <row r="2537" spans="2:3" x14ac:dyDescent="0.25">
      <c r="B2537" t="s">
        <v>6545</v>
      </c>
      <c r="C2537" t="s">
        <v>14103</v>
      </c>
    </row>
    <row r="2538" spans="2:3" x14ac:dyDescent="0.25">
      <c r="B2538" t="s">
        <v>5556</v>
      </c>
      <c r="C2538" t="s">
        <v>14104</v>
      </c>
    </row>
    <row r="2539" spans="2:3" x14ac:dyDescent="0.25">
      <c r="B2539" s="1" t="s">
        <v>6546</v>
      </c>
      <c r="C2539" t="s">
        <v>14105</v>
      </c>
    </row>
    <row r="2540" spans="2:3" x14ac:dyDescent="0.25">
      <c r="B2540" t="s">
        <v>6547</v>
      </c>
      <c r="C2540" t="s">
        <v>14106</v>
      </c>
    </row>
    <row r="2541" spans="2:3" x14ac:dyDescent="0.25">
      <c r="B2541" t="s">
        <v>6548</v>
      </c>
      <c r="C2541" t="s">
        <v>14107</v>
      </c>
    </row>
    <row r="2542" spans="2:3" x14ac:dyDescent="0.25">
      <c r="B2542" s="1" t="s">
        <v>6549</v>
      </c>
      <c r="C2542" t="s">
        <v>14108</v>
      </c>
    </row>
    <row r="2543" spans="2:3" x14ac:dyDescent="0.25">
      <c r="B2543" t="s">
        <v>6550</v>
      </c>
      <c r="C2543" t="s">
        <v>14109</v>
      </c>
    </row>
    <row r="2544" spans="2:3" x14ac:dyDescent="0.25">
      <c r="B2544" t="s">
        <v>6551</v>
      </c>
      <c r="C2544" t="s">
        <v>14110</v>
      </c>
    </row>
    <row r="2545" spans="2:3" x14ac:dyDescent="0.25">
      <c r="B2545" t="s">
        <v>6552</v>
      </c>
      <c r="C2545" t="s">
        <v>14111</v>
      </c>
    </row>
    <row r="2546" spans="2:3" x14ac:dyDescent="0.25">
      <c r="B2546" t="s">
        <v>6553</v>
      </c>
      <c r="C2546" t="s">
        <v>14112</v>
      </c>
    </row>
    <row r="2547" spans="2:3" x14ac:dyDescent="0.25">
      <c r="B2547" t="s">
        <v>6554</v>
      </c>
      <c r="C2547" t="s">
        <v>14113</v>
      </c>
    </row>
    <row r="2548" spans="2:3" x14ac:dyDescent="0.25">
      <c r="B2548" t="s">
        <v>6555</v>
      </c>
      <c r="C2548" t="s">
        <v>14114</v>
      </c>
    </row>
    <row r="2549" spans="2:3" x14ac:dyDescent="0.25">
      <c r="B2549" t="s">
        <v>6556</v>
      </c>
      <c r="C2549" t="s">
        <v>14115</v>
      </c>
    </row>
    <row r="2550" spans="2:3" x14ac:dyDescent="0.25">
      <c r="B2550" t="s">
        <v>6557</v>
      </c>
      <c r="C2550" t="s">
        <v>14116</v>
      </c>
    </row>
    <row r="2551" spans="2:3" x14ac:dyDescent="0.25">
      <c r="B2551" t="s">
        <v>6558</v>
      </c>
      <c r="C2551" t="s">
        <v>14117</v>
      </c>
    </row>
    <row r="2552" spans="2:3" x14ac:dyDescent="0.25">
      <c r="B2552" t="s">
        <v>6559</v>
      </c>
      <c r="C2552" t="s">
        <v>14118</v>
      </c>
    </row>
    <row r="2553" spans="2:3" x14ac:dyDescent="0.25">
      <c r="B2553" t="s">
        <v>6560</v>
      </c>
      <c r="C2553" t="s">
        <v>14119</v>
      </c>
    </row>
    <row r="2554" spans="2:3" x14ac:dyDescent="0.25">
      <c r="B2554" t="s">
        <v>6561</v>
      </c>
      <c r="C2554" t="s">
        <v>14120</v>
      </c>
    </row>
    <row r="2555" spans="2:3" x14ac:dyDescent="0.25">
      <c r="B2555" t="s">
        <v>6562</v>
      </c>
      <c r="C2555" t="s">
        <v>14121</v>
      </c>
    </row>
    <row r="2556" spans="2:3" x14ac:dyDescent="0.25">
      <c r="B2556" t="s">
        <v>6563</v>
      </c>
      <c r="C2556" t="s">
        <v>14122</v>
      </c>
    </row>
    <row r="2557" spans="2:3" x14ac:dyDescent="0.25">
      <c r="B2557" t="s">
        <v>6564</v>
      </c>
      <c r="C2557" t="s">
        <v>14123</v>
      </c>
    </row>
    <row r="2558" spans="2:3" x14ac:dyDescent="0.25">
      <c r="B2558" t="s">
        <v>6565</v>
      </c>
      <c r="C2558" t="s">
        <v>14124</v>
      </c>
    </row>
    <row r="2559" spans="2:3" x14ac:dyDescent="0.25">
      <c r="B2559" t="s">
        <v>6566</v>
      </c>
      <c r="C2559" t="s">
        <v>14125</v>
      </c>
    </row>
    <row r="2560" spans="2:3" x14ac:dyDescent="0.25">
      <c r="B2560" t="s">
        <v>6567</v>
      </c>
      <c r="C2560" t="s">
        <v>14126</v>
      </c>
    </row>
    <row r="2561" spans="2:3" x14ac:dyDescent="0.25">
      <c r="B2561" t="s">
        <v>6568</v>
      </c>
      <c r="C2561" t="s">
        <v>14127</v>
      </c>
    </row>
    <row r="2562" spans="2:3" x14ac:dyDescent="0.25">
      <c r="B2562" t="s">
        <v>6569</v>
      </c>
      <c r="C2562" t="s">
        <v>14128</v>
      </c>
    </row>
    <row r="2563" spans="2:3" x14ac:dyDescent="0.25">
      <c r="B2563" t="s">
        <v>6570</v>
      </c>
      <c r="C2563" t="s">
        <v>14129</v>
      </c>
    </row>
    <row r="2564" spans="2:3" x14ac:dyDescent="0.25">
      <c r="B2564" t="s">
        <v>6571</v>
      </c>
      <c r="C2564" t="s">
        <v>14130</v>
      </c>
    </row>
    <row r="2565" spans="2:3" x14ac:dyDescent="0.25">
      <c r="B2565" t="s">
        <v>6572</v>
      </c>
      <c r="C2565" t="s">
        <v>14131</v>
      </c>
    </row>
    <row r="2566" spans="2:3" x14ac:dyDescent="0.25">
      <c r="B2566" t="s">
        <v>6573</v>
      </c>
      <c r="C2566" t="s">
        <v>14132</v>
      </c>
    </row>
    <row r="2567" spans="2:3" x14ac:dyDescent="0.25">
      <c r="B2567" t="s">
        <v>6574</v>
      </c>
      <c r="C2567" t="s">
        <v>14133</v>
      </c>
    </row>
    <row r="2568" spans="2:3" x14ac:dyDescent="0.25">
      <c r="B2568" t="s">
        <v>6575</v>
      </c>
      <c r="C2568" t="s">
        <v>14134</v>
      </c>
    </row>
    <row r="2569" spans="2:3" x14ac:dyDescent="0.25">
      <c r="B2569" t="s">
        <v>6576</v>
      </c>
      <c r="C2569" t="s">
        <v>14135</v>
      </c>
    </row>
    <row r="2570" spans="2:3" x14ac:dyDescent="0.25">
      <c r="B2570" t="s">
        <v>6577</v>
      </c>
      <c r="C2570" t="s">
        <v>14136</v>
      </c>
    </row>
    <row r="2571" spans="2:3" x14ac:dyDescent="0.25">
      <c r="B2571" t="s">
        <v>6578</v>
      </c>
      <c r="C2571" t="s">
        <v>14137</v>
      </c>
    </row>
    <row r="2572" spans="2:3" x14ac:dyDescent="0.25">
      <c r="B2572" t="s">
        <v>6579</v>
      </c>
      <c r="C2572" t="s">
        <v>14138</v>
      </c>
    </row>
    <row r="2573" spans="2:3" x14ac:dyDescent="0.25">
      <c r="B2573" t="s">
        <v>6580</v>
      </c>
      <c r="C2573" t="s">
        <v>14139</v>
      </c>
    </row>
    <row r="2574" spans="2:3" x14ac:dyDescent="0.25">
      <c r="B2574" t="s">
        <v>6581</v>
      </c>
      <c r="C2574" t="s">
        <v>14140</v>
      </c>
    </row>
    <row r="2575" spans="2:3" x14ac:dyDescent="0.25">
      <c r="B2575" t="s">
        <v>6582</v>
      </c>
      <c r="C2575" t="s">
        <v>14141</v>
      </c>
    </row>
    <row r="2576" spans="2:3" x14ac:dyDescent="0.25">
      <c r="B2576" t="s">
        <v>6607</v>
      </c>
      <c r="C2576" t="s">
        <v>14166</v>
      </c>
    </row>
    <row r="2577" spans="2:3" x14ac:dyDescent="0.25">
      <c r="B2577" t="s">
        <v>6584</v>
      </c>
      <c r="C2577" t="s">
        <v>14143</v>
      </c>
    </row>
    <row r="2578" spans="2:3" x14ac:dyDescent="0.25">
      <c r="B2578" t="s">
        <v>6585</v>
      </c>
      <c r="C2578" t="s">
        <v>14144</v>
      </c>
    </row>
    <row r="2579" spans="2:3" x14ac:dyDescent="0.25">
      <c r="B2579" t="s">
        <v>6586</v>
      </c>
      <c r="C2579" t="s">
        <v>14145</v>
      </c>
    </row>
    <row r="2580" spans="2:3" x14ac:dyDescent="0.25">
      <c r="B2580" t="s">
        <v>6587</v>
      </c>
      <c r="C2580" t="s">
        <v>14146</v>
      </c>
    </row>
    <row r="2581" spans="2:3" x14ac:dyDescent="0.25">
      <c r="B2581" t="s">
        <v>6588</v>
      </c>
      <c r="C2581" t="s">
        <v>14147</v>
      </c>
    </row>
    <row r="2582" spans="2:3" x14ac:dyDescent="0.25">
      <c r="B2582" t="s">
        <v>6589</v>
      </c>
      <c r="C2582" t="s">
        <v>14148</v>
      </c>
    </row>
    <row r="2583" spans="2:3" x14ac:dyDescent="0.25">
      <c r="B2583" t="s">
        <v>6590</v>
      </c>
      <c r="C2583" t="s">
        <v>14149</v>
      </c>
    </row>
    <row r="2584" spans="2:3" x14ac:dyDescent="0.25">
      <c r="B2584" s="1" t="s">
        <v>6591</v>
      </c>
      <c r="C2584" t="s">
        <v>14150</v>
      </c>
    </row>
    <row r="2585" spans="2:3" x14ac:dyDescent="0.25">
      <c r="B2585" t="s">
        <v>6592</v>
      </c>
      <c r="C2585" t="s">
        <v>14151</v>
      </c>
    </row>
    <row r="2586" spans="2:3" x14ac:dyDescent="0.25">
      <c r="B2586" t="s">
        <v>6593</v>
      </c>
      <c r="C2586" t="s">
        <v>14152</v>
      </c>
    </row>
    <row r="2587" spans="2:3" x14ac:dyDescent="0.25">
      <c r="B2587" t="s">
        <v>6594</v>
      </c>
      <c r="C2587" t="s">
        <v>14153</v>
      </c>
    </row>
    <row r="2588" spans="2:3" x14ac:dyDescent="0.25">
      <c r="B2588" t="s">
        <v>6595</v>
      </c>
      <c r="C2588" t="s">
        <v>14154</v>
      </c>
    </row>
    <row r="2589" spans="2:3" x14ac:dyDescent="0.25">
      <c r="B2589" t="s">
        <v>6596</v>
      </c>
      <c r="C2589" t="s">
        <v>14155</v>
      </c>
    </row>
    <row r="2590" spans="2:3" x14ac:dyDescent="0.25">
      <c r="B2590" t="s">
        <v>6597</v>
      </c>
      <c r="C2590" t="s">
        <v>14156</v>
      </c>
    </row>
    <row r="2591" spans="2:3" x14ac:dyDescent="0.25">
      <c r="B2591" t="s">
        <v>6598</v>
      </c>
      <c r="C2591" t="s">
        <v>14157</v>
      </c>
    </row>
    <row r="2592" spans="2:3" x14ac:dyDescent="0.25">
      <c r="B2592" s="1" t="s">
        <v>6599</v>
      </c>
      <c r="C2592" t="s">
        <v>14158</v>
      </c>
    </row>
    <row r="2593" spans="2:3" x14ac:dyDescent="0.25">
      <c r="B2593" s="1" t="s">
        <v>6600</v>
      </c>
      <c r="C2593" t="s">
        <v>14159</v>
      </c>
    </row>
    <row r="2594" spans="2:3" x14ac:dyDescent="0.25">
      <c r="B2594" s="1" t="s">
        <v>6601</v>
      </c>
      <c r="C2594" t="s">
        <v>14160</v>
      </c>
    </row>
    <row r="2595" spans="2:3" x14ac:dyDescent="0.25">
      <c r="B2595" s="1" t="s">
        <v>6602</v>
      </c>
      <c r="C2595" t="s">
        <v>14161</v>
      </c>
    </row>
    <row r="2596" spans="2:3" x14ac:dyDescent="0.25">
      <c r="B2596" t="s">
        <v>6603</v>
      </c>
      <c r="C2596" t="s">
        <v>14162</v>
      </c>
    </row>
    <row r="2597" spans="2:3" x14ac:dyDescent="0.25">
      <c r="B2597" t="s">
        <v>6604</v>
      </c>
      <c r="C2597" t="s">
        <v>14163</v>
      </c>
    </row>
    <row r="2598" spans="2:3" x14ac:dyDescent="0.25">
      <c r="B2598" t="s">
        <v>6605</v>
      </c>
      <c r="C2598" t="s">
        <v>14164</v>
      </c>
    </row>
    <row r="2599" spans="2:3" x14ac:dyDescent="0.25">
      <c r="B2599" t="s">
        <v>6606</v>
      </c>
      <c r="C2599" t="s">
        <v>14165</v>
      </c>
    </row>
    <row r="2600" spans="2:3" x14ac:dyDescent="0.25">
      <c r="B2600" t="s">
        <v>6343</v>
      </c>
      <c r="C2600" t="s">
        <v>13901</v>
      </c>
    </row>
    <row r="2601" spans="2:3" x14ac:dyDescent="0.25">
      <c r="B2601" t="s">
        <v>6608</v>
      </c>
      <c r="C2601" t="s">
        <v>14167</v>
      </c>
    </row>
    <row r="2602" spans="2:3" x14ac:dyDescent="0.25">
      <c r="B2602" t="s">
        <v>6609</v>
      </c>
      <c r="C2602" t="s">
        <v>14168</v>
      </c>
    </row>
    <row r="2603" spans="2:3" x14ac:dyDescent="0.25">
      <c r="B2603" t="s">
        <v>6610</v>
      </c>
      <c r="C2603" t="s">
        <v>14169</v>
      </c>
    </row>
    <row r="2604" spans="2:3" x14ac:dyDescent="0.25">
      <c r="B2604" t="s">
        <v>6611</v>
      </c>
      <c r="C2604" t="s">
        <v>14170</v>
      </c>
    </row>
    <row r="2605" spans="2:3" x14ac:dyDescent="0.25">
      <c r="B2605" t="s">
        <v>6612</v>
      </c>
      <c r="C2605" t="s">
        <v>14171</v>
      </c>
    </row>
    <row r="2606" spans="2:3" x14ac:dyDescent="0.25">
      <c r="B2606" s="1" t="s">
        <v>6613</v>
      </c>
      <c r="C2606" t="s">
        <v>14172</v>
      </c>
    </row>
    <row r="2607" spans="2:3" x14ac:dyDescent="0.25">
      <c r="B2607" t="s">
        <v>6614</v>
      </c>
      <c r="C2607" t="s">
        <v>14173</v>
      </c>
    </row>
    <row r="2608" spans="2:3" x14ac:dyDescent="0.25">
      <c r="B2608" t="s">
        <v>6615</v>
      </c>
      <c r="C2608" t="s">
        <v>14174</v>
      </c>
    </row>
    <row r="2609" spans="2:3" x14ac:dyDescent="0.25">
      <c r="B2609" t="s">
        <v>6616</v>
      </c>
      <c r="C2609" t="s">
        <v>14175</v>
      </c>
    </row>
    <row r="2610" spans="2:3" x14ac:dyDescent="0.25">
      <c r="B2610" s="1" t="s">
        <v>6617</v>
      </c>
      <c r="C2610" t="s">
        <v>14176</v>
      </c>
    </row>
    <row r="2611" spans="2:3" x14ac:dyDescent="0.25">
      <c r="B2611" t="s">
        <v>9844</v>
      </c>
      <c r="C2611" t="s">
        <v>17408</v>
      </c>
    </row>
    <row r="2612" spans="2:3" x14ac:dyDescent="0.25">
      <c r="B2612" t="s">
        <v>6619</v>
      </c>
      <c r="C2612" t="s">
        <v>14178</v>
      </c>
    </row>
    <row r="2613" spans="2:3" x14ac:dyDescent="0.25">
      <c r="B2613" t="s">
        <v>6620</v>
      </c>
      <c r="C2613" t="s">
        <v>14179</v>
      </c>
    </row>
    <row r="2614" spans="2:3" x14ac:dyDescent="0.25">
      <c r="B2614" t="s">
        <v>6621</v>
      </c>
      <c r="C2614" t="s">
        <v>14180</v>
      </c>
    </row>
    <row r="2615" spans="2:3" x14ac:dyDescent="0.25">
      <c r="B2615" t="s">
        <v>6622</v>
      </c>
      <c r="C2615" t="s">
        <v>14181</v>
      </c>
    </row>
    <row r="2616" spans="2:3" x14ac:dyDescent="0.25">
      <c r="B2616" t="s">
        <v>6623</v>
      </c>
      <c r="C2616" t="s">
        <v>14182</v>
      </c>
    </row>
    <row r="2617" spans="2:3" x14ac:dyDescent="0.25">
      <c r="B2617" t="s">
        <v>6624</v>
      </c>
      <c r="C2617" t="s">
        <v>14183</v>
      </c>
    </row>
    <row r="2618" spans="2:3" x14ac:dyDescent="0.25">
      <c r="B2618" t="s">
        <v>6625</v>
      </c>
      <c r="C2618" t="s">
        <v>14184</v>
      </c>
    </row>
    <row r="2619" spans="2:3" x14ac:dyDescent="0.25">
      <c r="B2619" t="s">
        <v>6626</v>
      </c>
      <c r="C2619" t="s">
        <v>14185</v>
      </c>
    </row>
    <row r="2620" spans="2:3" x14ac:dyDescent="0.25">
      <c r="B2620" t="s">
        <v>6627</v>
      </c>
      <c r="C2620" t="s">
        <v>14186</v>
      </c>
    </row>
    <row r="2621" spans="2:3" x14ac:dyDescent="0.25">
      <c r="B2621" t="s">
        <v>6628</v>
      </c>
      <c r="C2621" t="s">
        <v>14187</v>
      </c>
    </row>
    <row r="2622" spans="2:3" x14ac:dyDescent="0.25">
      <c r="B2622" t="s">
        <v>6629</v>
      </c>
      <c r="C2622" t="s">
        <v>14188</v>
      </c>
    </row>
    <row r="2623" spans="2:3" x14ac:dyDescent="0.25">
      <c r="B2623" t="s">
        <v>6630</v>
      </c>
      <c r="C2623" t="s">
        <v>14189</v>
      </c>
    </row>
    <row r="2624" spans="2:3" x14ac:dyDescent="0.25">
      <c r="B2624" t="s">
        <v>6631</v>
      </c>
      <c r="C2624" t="s">
        <v>14190</v>
      </c>
    </row>
    <row r="2625" spans="2:3" x14ac:dyDescent="0.25">
      <c r="B2625" t="s">
        <v>6632</v>
      </c>
      <c r="C2625" t="s">
        <v>14191</v>
      </c>
    </row>
    <row r="2626" spans="2:3" x14ac:dyDescent="0.25">
      <c r="B2626" s="1" t="s">
        <v>6633</v>
      </c>
      <c r="C2626" t="s">
        <v>14192</v>
      </c>
    </row>
    <row r="2627" spans="2:3" x14ac:dyDescent="0.25">
      <c r="B2627" t="s">
        <v>6634</v>
      </c>
      <c r="C2627" t="s">
        <v>14193</v>
      </c>
    </row>
    <row r="2628" spans="2:3" x14ac:dyDescent="0.25">
      <c r="B2628" t="s">
        <v>6635</v>
      </c>
      <c r="C2628" t="s">
        <v>14194</v>
      </c>
    </row>
    <row r="2629" spans="2:3" x14ac:dyDescent="0.25">
      <c r="B2629" t="s">
        <v>6636</v>
      </c>
      <c r="C2629" t="s">
        <v>14195</v>
      </c>
    </row>
    <row r="2630" spans="2:3" x14ac:dyDescent="0.25">
      <c r="B2630" t="s">
        <v>6637</v>
      </c>
      <c r="C2630" t="s">
        <v>14196</v>
      </c>
    </row>
    <row r="2631" spans="2:3" x14ac:dyDescent="0.25">
      <c r="B2631" t="s">
        <v>6638</v>
      </c>
      <c r="C2631" t="s">
        <v>14197</v>
      </c>
    </row>
    <row r="2632" spans="2:3" x14ac:dyDescent="0.25">
      <c r="B2632" t="s">
        <v>6639</v>
      </c>
      <c r="C2632" t="s">
        <v>14198</v>
      </c>
    </row>
    <row r="2633" spans="2:3" x14ac:dyDescent="0.25">
      <c r="B2633" t="s">
        <v>6640</v>
      </c>
      <c r="C2633" t="s">
        <v>14199</v>
      </c>
    </row>
    <row r="2634" spans="2:3" x14ac:dyDescent="0.25">
      <c r="B2634" t="s">
        <v>6641</v>
      </c>
      <c r="C2634" t="s">
        <v>14200</v>
      </c>
    </row>
    <row r="2635" spans="2:3" x14ac:dyDescent="0.25">
      <c r="B2635" t="s">
        <v>6642</v>
      </c>
      <c r="C2635" t="s">
        <v>14201</v>
      </c>
    </row>
    <row r="2636" spans="2:3" x14ac:dyDescent="0.25">
      <c r="B2636" t="s">
        <v>6643</v>
      </c>
      <c r="C2636" t="s">
        <v>14202</v>
      </c>
    </row>
    <row r="2637" spans="2:3" x14ac:dyDescent="0.25">
      <c r="B2637" t="s">
        <v>6644</v>
      </c>
      <c r="C2637" t="s">
        <v>14203</v>
      </c>
    </row>
    <row r="2638" spans="2:3" x14ac:dyDescent="0.25">
      <c r="B2638" t="s">
        <v>6645</v>
      </c>
      <c r="C2638" t="s">
        <v>14204</v>
      </c>
    </row>
    <row r="2639" spans="2:3" x14ac:dyDescent="0.25">
      <c r="B2639" t="s">
        <v>6646</v>
      </c>
      <c r="C2639" t="s">
        <v>14205</v>
      </c>
    </row>
    <row r="2640" spans="2:3" x14ac:dyDescent="0.25">
      <c r="B2640" t="s">
        <v>6647</v>
      </c>
      <c r="C2640" t="s">
        <v>14206</v>
      </c>
    </row>
    <row r="2641" spans="2:3" x14ac:dyDescent="0.25">
      <c r="B2641" t="s">
        <v>6648</v>
      </c>
      <c r="C2641" t="s">
        <v>14207</v>
      </c>
    </row>
    <row r="2642" spans="2:3" x14ac:dyDescent="0.25">
      <c r="B2642" t="s">
        <v>6649</v>
      </c>
      <c r="C2642" t="s">
        <v>14208</v>
      </c>
    </row>
    <row r="2643" spans="2:3" x14ac:dyDescent="0.25">
      <c r="B2643" s="1" t="s">
        <v>6650</v>
      </c>
      <c r="C2643" t="s">
        <v>14209</v>
      </c>
    </row>
    <row r="2644" spans="2:3" x14ac:dyDescent="0.25">
      <c r="B2644" t="s">
        <v>6651</v>
      </c>
      <c r="C2644" t="s">
        <v>14210</v>
      </c>
    </row>
    <row r="2645" spans="2:3" x14ac:dyDescent="0.25">
      <c r="B2645" t="s">
        <v>6652</v>
      </c>
      <c r="C2645" t="s">
        <v>14211</v>
      </c>
    </row>
    <row r="2646" spans="2:3" x14ac:dyDescent="0.25">
      <c r="B2646" t="s">
        <v>6653</v>
      </c>
      <c r="C2646" t="s">
        <v>14212</v>
      </c>
    </row>
    <row r="2647" spans="2:3" x14ac:dyDescent="0.25">
      <c r="B2647" t="s">
        <v>6654</v>
      </c>
      <c r="C2647" t="s">
        <v>14213</v>
      </c>
    </row>
    <row r="2648" spans="2:3" x14ac:dyDescent="0.25">
      <c r="B2648" t="s">
        <v>6655</v>
      </c>
      <c r="C2648" t="s">
        <v>14214</v>
      </c>
    </row>
    <row r="2649" spans="2:3" x14ac:dyDescent="0.25">
      <c r="B2649" t="s">
        <v>6656</v>
      </c>
      <c r="C2649" t="s">
        <v>14215</v>
      </c>
    </row>
    <row r="2650" spans="2:3" x14ac:dyDescent="0.25">
      <c r="B2650" t="s">
        <v>6657</v>
      </c>
      <c r="C2650" t="s">
        <v>14216</v>
      </c>
    </row>
    <row r="2651" spans="2:3" x14ac:dyDescent="0.25">
      <c r="B2651" t="s">
        <v>6658</v>
      </c>
      <c r="C2651" t="s">
        <v>14217</v>
      </c>
    </row>
    <row r="2652" spans="2:3" x14ac:dyDescent="0.25">
      <c r="B2652" t="s">
        <v>6659</v>
      </c>
      <c r="C2652" t="s">
        <v>14218</v>
      </c>
    </row>
    <row r="2653" spans="2:3" x14ac:dyDescent="0.25">
      <c r="B2653" t="s">
        <v>6660</v>
      </c>
      <c r="C2653" t="s">
        <v>14219</v>
      </c>
    </row>
    <row r="2654" spans="2:3" x14ac:dyDescent="0.25">
      <c r="B2654" t="s">
        <v>6029</v>
      </c>
      <c r="C2654" t="s">
        <v>13587</v>
      </c>
    </row>
    <row r="2655" spans="2:3" x14ac:dyDescent="0.25">
      <c r="B2655" s="1" t="s">
        <v>6662</v>
      </c>
      <c r="C2655" t="s">
        <v>14221</v>
      </c>
    </row>
    <row r="2656" spans="2:3" x14ac:dyDescent="0.25">
      <c r="B2656" t="s">
        <v>6663</v>
      </c>
      <c r="C2656" t="s">
        <v>14222</v>
      </c>
    </row>
    <row r="2657" spans="2:3" x14ac:dyDescent="0.25">
      <c r="B2657" t="s">
        <v>6664</v>
      </c>
      <c r="C2657" t="s">
        <v>14223</v>
      </c>
    </row>
    <row r="2658" spans="2:3" x14ac:dyDescent="0.25">
      <c r="B2658" t="s">
        <v>6665</v>
      </c>
      <c r="C2658" t="s">
        <v>14224</v>
      </c>
    </row>
    <row r="2659" spans="2:3" x14ac:dyDescent="0.25">
      <c r="B2659" t="s">
        <v>6666</v>
      </c>
      <c r="C2659" t="s">
        <v>14225</v>
      </c>
    </row>
    <row r="2660" spans="2:3" x14ac:dyDescent="0.25">
      <c r="B2660" t="s">
        <v>6667</v>
      </c>
      <c r="C2660" t="s">
        <v>14226</v>
      </c>
    </row>
    <row r="2661" spans="2:3" x14ac:dyDescent="0.25">
      <c r="B2661" s="1" t="s">
        <v>6668</v>
      </c>
      <c r="C2661" t="s">
        <v>14227</v>
      </c>
    </row>
    <row r="2662" spans="2:3" x14ac:dyDescent="0.25">
      <c r="B2662" s="1" t="s">
        <v>6669</v>
      </c>
      <c r="C2662" t="s">
        <v>14228</v>
      </c>
    </row>
    <row r="2663" spans="2:3" x14ac:dyDescent="0.25">
      <c r="B2663" t="s">
        <v>6670</v>
      </c>
      <c r="C2663" t="s">
        <v>14229</v>
      </c>
    </row>
    <row r="2664" spans="2:3" x14ac:dyDescent="0.25">
      <c r="B2664" t="s">
        <v>6671</v>
      </c>
      <c r="C2664" t="s">
        <v>14230</v>
      </c>
    </row>
    <row r="2665" spans="2:3" x14ac:dyDescent="0.25">
      <c r="B2665" t="s">
        <v>6672</v>
      </c>
      <c r="C2665" t="s">
        <v>14231</v>
      </c>
    </row>
    <row r="2666" spans="2:3" x14ac:dyDescent="0.25">
      <c r="B2666" t="s">
        <v>6673</v>
      </c>
      <c r="C2666" t="s">
        <v>14232</v>
      </c>
    </row>
    <row r="2667" spans="2:3" x14ac:dyDescent="0.25">
      <c r="B2667" t="s">
        <v>6674</v>
      </c>
      <c r="C2667" t="s">
        <v>14233</v>
      </c>
    </row>
    <row r="2668" spans="2:3" x14ac:dyDescent="0.25">
      <c r="B2668" t="s">
        <v>6675</v>
      </c>
      <c r="C2668" t="s">
        <v>14234</v>
      </c>
    </row>
    <row r="2669" spans="2:3" x14ac:dyDescent="0.25">
      <c r="B2669" t="s">
        <v>6676</v>
      </c>
      <c r="C2669" t="s">
        <v>14235</v>
      </c>
    </row>
    <row r="2670" spans="2:3" x14ac:dyDescent="0.25">
      <c r="B2670" t="s">
        <v>6677</v>
      </c>
      <c r="C2670" t="s">
        <v>14236</v>
      </c>
    </row>
    <row r="2671" spans="2:3" x14ac:dyDescent="0.25">
      <c r="B2671" t="s">
        <v>8417</v>
      </c>
      <c r="C2671" t="s">
        <v>15977</v>
      </c>
    </row>
    <row r="2672" spans="2:3" x14ac:dyDescent="0.25">
      <c r="B2672" t="s">
        <v>6679</v>
      </c>
      <c r="C2672" t="s">
        <v>14238</v>
      </c>
    </row>
    <row r="2673" spans="2:3" x14ac:dyDescent="0.25">
      <c r="B2673" t="s">
        <v>6680</v>
      </c>
      <c r="C2673" t="s">
        <v>14239</v>
      </c>
    </row>
    <row r="2674" spans="2:3" x14ac:dyDescent="0.25">
      <c r="B2674" t="s">
        <v>6681</v>
      </c>
      <c r="C2674" t="s">
        <v>14240</v>
      </c>
    </row>
    <row r="2675" spans="2:3" x14ac:dyDescent="0.25">
      <c r="B2675" t="s">
        <v>6682</v>
      </c>
      <c r="C2675" t="s">
        <v>14241</v>
      </c>
    </row>
    <row r="2676" spans="2:3" x14ac:dyDescent="0.25">
      <c r="B2676" t="s">
        <v>6683</v>
      </c>
      <c r="C2676" t="s">
        <v>14242</v>
      </c>
    </row>
    <row r="2677" spans="2:3" x14ac:dyDescent="0.25">
      <c r="B2677" t="s">
        <v>6684</v>
      </c>
      <c r="C2677" t="s">
        <v>14243</v>
      </c>
    </row>
    <row r="2678" spans="2:3" x14ac:dyDescent="0.25">
      <c r="B2678" t="s">
        <v>6685</v>
      </c>
      <c r="C2678" t="s">
        <v>14244</v>
      </c>
    </row>
    <row r="2679" spans="2:3" x14ac:dyDescent="0.25">
      <c r="B2679" t="s">
        <v>6686</v>
      </c>
      <c r="C2679" t="s">
        <v>14245</v>
      </c>
    </row>
    <row r="2680" spans="2:3" x14ac:dyDescent="0.25">
      <c r="B2680" t="s">
        <v>6687</v>
      </c>
      <c r="C2680" t="s">
        <v>14246</v>
      </c>
    </row>
    <row r="2681" spans="2:3" x14ac:dyDescent="0.25">
      <c r="B2681" t="s">
        <v>6688</v>
      </c>
      <c r="C2681" t="s">
        <v>14247</v>
      </c>
    </row>
    <row r="2682" spans="2:3" x14ac:dyDescent="0.25">
      <c r="B2682" t="s">
        <v>6689</v>
      </c>
      <c r="C2682" t="s">
        <v>14248</v>
      </c>
    </row>
    <row r="2683" spans="2:3" x14ac:dyDescent="0.25">
      <c r="B2683" t="s">
        <v>6690</v>
      </c>
      <c r="C2683" t="s">
        <v>14249</v>
      </c>
    </row>
    <row r="2684" spans="2:3" x14ac:dyDescent="0.25">
      <c r="B2684" t="s">
        <v>6691</v>
      </c>
      <c r="C2684" t="s">
        <v>14250</v>
      </c>
    </row>
    <row r="2685" spans="2:3" x14ac:dyDescent="0.25">
      <c r="B2685" t="s">
        <v>6692</v>
      </c>
      <c r="C2685" t="s">
        <v>14251</v>
      </c>
    </row>
    <row r="2686" spans="2:3" x14ac:dyDescent="0.25">
      <c r="B2686" t="s">
        <v>6693</v>
      </c>
      <c r="C2686" t="s">
        <v>14252</v>
      </c>
    </row>
    <row r="2687" spans="2:3" x14ac:dyDescent="0.25">
      <c r="B2687" t="s">
        <v>6694</v>
      </c>
      <c r="C2687" t="s">
        <v>14253</v>
      </c>
    </row>
    <row r="2688" spans="2:3" x14ac:dyDescent="0.25">
      <c r="B2688" t="s">
        <v>6695</v>
      </c>
      <c r="C2688" t="s">
        <v>14254</v>
      </c>
    </row>
    <row r="2689" spans="2:3" x14ac:dyDescent="0.25">
      <c r="B2689" t="s">
        <v>6696</v>
      </c>
      <c r="C2689" t="s">
        <v>14255</v>
      </c>
    </row>
    <row r="2690" spans="2:3" x14ac:dyDescent="0.25">
      <c r="B2690" t="s">
        <v>6697</v>
      </c>
      <c r="C2690" t="s">
        <v>14256</v>
      </c>
    </row>
    <row r="2691" spans="2:3" x14ac:dyDescent="0.25">
      <c r="B2691" t="s">
        <v>6698</v>
      </c>
      <c r="C2691" t="s">
        <v>14257</v>
      </c>
    </row>
    <row r="2692" spans="2:3" x14ac:dyDescent="0.25">
      <c r="B2692" t="s">
        <v>6699</v>
      </c>
      <c r="C2692" t="s">
        <v>14258</v>
      </c>
    </row>
    <row r="2693" spans="2:3" x14ac:dyDescent="0.25">
      <c r="B2693" t="s">
        <v>6700</v>
      </c>
      <c r="C2693" t="s">
        <v>14259</v>
      </c>
    </row>
    <row r="2694" spans="2:3" x14ac:dyDescent="0.25">
      <c r="B2694" t="s">
        <v>6701</v>
      </c>
      <c r="C2694" t="s">
        <v>14260</v>
      </c>
    </row>
    <row r="2695" spans="2:3" x14ac:dyDescent="0.25">
      <c r="B2695" t="s">
        <v>6702</v>
      </c>
      <c r="C2695" t="s">
        <v>14261</v>
      </c>
    </row>
    <row r="2696" spans="2:3" x14ac:dyDescent="0.25">
      <c r="B2696" t="s">
        <v>6703</v>
      </c>
      <c r="C2696" t="s">
        <v>14262</v>
      </c>
    </row>
    <row r="2697" spans="2:3" x14ac:dyDescent="0.25">
      <c r="B2697" t="s">
        <v>6704</v>
      </c>
      <c r="C2697" t="s">
        <v>14263</v>
      </c>
    </row>
    <row r="2698" spans="2:3" x14ac:dyDescent="0.25">
      <c r="B2698" t="s">
        <v>6705</v>
      </c>
      <c r="C2698" t="s">
        <v>14264</v>
      </c>
    </row>
    <row r="2699" spans="2:3" x14ac:dyDescent="0.25">
      <c r="B2699" t="s">
        <v>6706</v>
      </c>
      <c r="C2699" t="s">
        <v>14265</v>
      </c>
    </row>
    <row r="2700" spans="2:3" x14ac:dyDescent="0.25">
      <c r="B2700" t="s">
        <v>6707</v>
      </c>
      <c r="C2700" t="s">
        <v>14266</v>
      </c>
    </row>
    <row r="2701" spans="2:3" x14ac:dyDescent="0.25">
      <c r="B2701" t="s">
        <v>6708</v>
      </c>
      <c r="C2701" t="s">
        <v>14267</v>
      </c>
    </row>
    <row r="2702" spans="2:3" x14ac:dyDescent="0.25">
      <c r="B2702" t="s">
        <v>6709</v>
      </c>
      <c r="C2702" t="s">
        <v>14268</v>
      </c>
    </row>
    <row r="2703" spans="2:3" x14ac:dyDescent="0.25">
      <c r="B2703" t="s">
        <v>6710</v>
      </c>
      <c r="C2703" t="s">
        <v>14269</v>
      </c>
    </row>
    <row r="2704" spans="2:3" x14ac:dyDescent="0.25">
      <c r="B2704" t="s">
        <v>9328</v>
      </c>
      <c r="C2704" t="s">
        <v>16890</v>
      </c>
    </row>
    <row r="2705" spans="2:3" x14ac:dyDescent="0.25">
      <c r="B2705" t="s">
        <v>6712</v>
      </c>
      <c r="C2705" t="s">
        <v>14271</v>
      </c>
    </row>
    <row r="2706" spans="2:3" x14ac:dyDescent="0.25">
      <c r="B2706" t="s">
        <v>6713</v>
      </c>
      <c r="C2706" t="s">
        <v>14272</v>
      </c>
    </row>
    <row r="2707" spans="2:3" x14ac:dyDescent="0.25">
      <c r="B2707" t="s">
        <v>6714</v>
      </c>
      <c r="C2707" t="s">
        <v>14273</v>
      </c>
    </row>
    <row r="2708" spans="2:3" x14ac:dyDescent="0.25">
      <c r="B2708" t="s">
        <v>6715</v>
      </c>
      <c r="C2708" t="s">
        <v>14274</v>
      </c>
    </row>
    <row r="2709" spans="2:3" x14ac:dyDescent="0.25">
      <c r="B2709" t="s">
        <v>6716</v>
      </c>
      <c r="C2709" t="s">
        <v>14275</v>
      </c>
    </row>
    <row r="2710" spans="2:3" x14ac:dyDescent="0.25">
      <c r="B2710" t="s">
        <v>6717</v>
      </c>
      <c r="C2710" t="s">
        <v>14276</v>
      </c>
    </row>
    <row r="2711" spans="2:3" x14ac:dyDescent="0.25">
      <c r="B2711" t="s">
        <v>6718</v>
      </c>
      <c r="C2711" t="s">
        <v>14277</v>
      </c>
    </row>
    <row r="2712" spans="2:3" x14ac:dyDescent="0.25">
      <c r="B2712" t="s">
        <v>6719</v>
      </c>
      <c r="C2712" t="s">
        <v>14278</v>
      </c>
    </row>
    <row r="2713" spans="2:3" x14ac:dyDescent="0.25">
      <c r="B2713" t="s">
        <v>6720</v>
      </c>
      <c r="C2713" t="s">
        <v>14279</v>
      </c>
    </row>
    <row r="2714" spans="2:3" x14ac:dyDescent="0.25">
      <c r="B2714" t="s">
        <v>6721</v>
      </c>
      <c r="C2714" t="s">
        <v>14280</v>
      </c>
    </row>
    <row r="2715" spans="2:3" x14ac:dyDescent="0.25">
      <c r="B2715" t="s">
        <v>6722</v>
      </c>
      <c r="C2715" t="s">
        <v>14281</v>
      </c>
    </row>
    <row r="2716" spans="2:3" x14ac:dyDescent="0.25">
      <c r="B2716" t="s">
        <v>6723</v>
      </c>
      <c r="C2716" t="s">
        <v>14282</v>
      </c>
    </row>
    <row r="2717" spans="2:3" x14ac:dyDescent="0.25">
      <c r="B2717" t="s">
        <v>6724</v>
      </c>
      <c r="C2717" t="s">
        <v>14283</v>
      </c>
    </row>
    <row r="2718" spans="2:3" x14ac:dyDescent="0.25">
      <c r="B2718" t="s">
        <v>6725</v>
      </c>
      <c r="C2718" t="s">
        <v>14284</v>
      </c>
    </row>
    <row r="2719" spans="2:3" x14ac:dyDescent="0.25">
      <c r="B2719" t="s">
        <v>6726</v>
      </c>
      <c r="C2719" t="s">
        <v>14285</v>
      </c>
    </row>
    <row r="2720" spans="2:3" x14ac:dyDescent="0.25">
      <c r="B2720" t="s">
        <v>6727</v>
      </c>
      <c r="C2720" t="s">
        <v>14286</v>
      </c>
    </row>
    <row r="2721" spans="2:3" x14ac:dyDescent="0.25">
      <c r="B2721" s="1" t="s">
        <v>6728</v>
      </c>
      <c r="C2721" t="s">
        <v>14287</v>
      </c>
    </row>
    <row r="2722" spans="2:3" x14ac:dyDescent="0.25">
      <c r="B2722" t="s">
        <v>6729</v>
      </c>
      <c r="C2722" t="s">
        <v>14288</v>
      </c>
    </row>
    <row r="2723" spans="2:3" x14ac:dyDescent="0.25">
      <c r="B2723" t="s">
        <v>6730</v>
      </c>
      <c r="C2723" t="s">
        <v>14289</v>
      </c>
    </row>
    <row r="2724" spans="2:3" x14ac:dyDescent="0.25">
      <c r="B2724" t="s">
        <v>6731</v>
      </c>
      <c r="C2724" t="s">
        <v>14290</v>
      </c>
    </row>
    <row r="2725" spans="2:3" x14ac:dyDescent="0.25">
      <c r="B2725" t="s">
        <v>6732</v>
      </c>
      <c r="C2725" t="s">
        <v>14291</v>
      </c>
    </row>
    <row r="2726" spans="2:3" x14ac:dyDescent="0.25">
      <c r="B2726" t="s">
        <v>6733</v>
      </c>
      <c r="C2726" t="s">
        <v>14292</v>
      </c>
    </row>
    <row r="2727" spans="2:3" x14ac:dyDescent="0.25">
      <c r="B2727" t="s">
        <v>6734</v>
      </c>
      <c r="C2727" t="s">
        <v>14293</v>
      </c>
    </row>
    <row r="2728" spans="2:3" x14ac:dyDescent="0.25">
      <c r="B2728" t="s">
        <v>6735</v>
      </c>
      <c r="C2728" t="s">
        <v>14294</v>
      </c>
    </row>
    <row r="2729" spans="2:3" x14ac:dyDescent="0.25">
      <c r="B2729" t="s">
        <v>6736</v>
      </c>
      <c r="C2729" t="s">
        <v>14295</v>
      </c>
    </row>
    <row r="2730" spans="2:3" x14ac:dyDescent="0.25">
      <c r="B2730" t="s">
        <v>6737</v>
      </c>
      <c r="C2730" t="s">
        <v>14296</v>
      </c>
    </row>
    <row r="2731" spans="2:3" x14ac:dyDescent="0.25">
      <c r="B2731" t="s">
        <v>6738</v>
      </c>
      <c r="C2731" t="s">
        <v>14297</v>
      </c>
    </row>
    <row r="2732" spans="2:3" x14ac:dyDescent="0.25">
      <c r="B2732" t="s">
        <v>6739</v>
      </c>
      <c r="C2732" t="s">
        <v>14298</v>
      </c>
    </row>
    <row r="2733" spans="2:3" x14ac:dyDescent="0.25">
      <c r="B2733" t="s">
        <v>6740</v>
      </c>
      <c r="C2733" t="s">
        <v>14299</v>
      </c>
    </row>
    <row r="2734" spans="2:3" x14ac:dyDescent="0.25">
      <c r="B2734" t="s">
        <v>6741</v>
      </c>
      <c r="C2734" t="s">
        <v>14300</v>
      </c>
    </row>
    <row r="2735" spans="2:3" x14ac:dyDescent="0.25">
      <c r="B2735" t="s">
        <v>6742</v>
      </c>
      <c r="C2735" t="s">
        <v>14301</v>
      </c>
    </row>
    <row r="2736" spans="2:3" x14ac:dyDescent="0.25">
      <c r="B2736" t="s">
        <v>6743</v>
      </c>
      <c r="C2736" t="s">
        <v>14302</v>
      </c>
    </row>
    <row r="2737" spans="2:3" x14ac:dyDescent="0.25">
      <c r="B2737" t="s">
        <v>6744</v>
      </c>
      <c r="C2737" t="s">
        <v>14303</v>
      </c>
    </row>
    <row r="2738" spans="2:3" x14ac:dyDescent="0.25">
      <c r="B2738" t="s">
        <v>6745</v>
      </c>
      <c r="C2738" t="s">
        <v>14304</v>
      </c>
    </row>
    <row r="2739" spans="2:3" x14ac:dyDescent="0.25">
      <c r="B2739" t="s">
        <v>6746</v>
      </c>
      <c r="C2739" t="s">
        <v>14305</v>
      </c>
    </row>
    <row r="2740" spans="2:3" x14ac:dyDescent="0.25">
      <c r="B2740" t="s">
        <v>6747</v>
      </c>
      <c r="C2740" t="s">
        <v>14306</v>
      </c>
    </row>
    <row r="2741" spans="2:3" x14ac:dyDescent="0.25">
      <c r="B2741" s="1" t="s">
        <v>6748</v>
      </c>
      <c r="C2741" t="s">
        <v>14307</v>
      </c>
    </row>
    <row r="2742" spans="2:3" x14ac:dyDescent="0.25">
      <c r="B2742" t="s">
        <v>6749</v>
      </c>
      <c r="C2742" t="s">
        <v>14308</v>
      </c>
    </row>
    <row r="2743" spans="2:3" x14ac:dyDescent="0.25">
      <c r="B2743" t="s">
        <v>6750</v>
      </c>
      <c r="C2743" t="s">
        <v>14309</v>
      </c>
    </row>
    <row r="2744" spans="2:3" x14ac:dyDescent="0.25">
      <c r="B2744" t="s">
        <v>6751</v>
      </c>
      <c r="C2744" t="s">
        <v>14310</v>
      </c>
    </row>
    <row r="2745" spans="2:3" x14ac:dyDescent="0.25">
      <c r="B2745" t="s">
        <v>6752</v>
      </c>
      <c r="C2745" t="s">
        <v>14311</v>
      </c>
    </row>
    <row r="2746" spans="2:3" x14ac:dyDescent="0.25">
      <c r="B2746" t="s">
        <v>6753</v>
      </c>
      <c r="C2746" t="s">
        <v>14312</v>
      </c>
    </row>
    <row r="2747" spans="2:3" x14ac:dyDescent="0.25">
      <c r="B2747" t="s">
        <v>6754</v>
      </c>
      <c r="C2747" t="s">
        <v>14313</v>
      </c>
    </row>
    <row r="2748" spans="2:3" x14ac:dyDescent="0.25">
      <c r="B2748" t="s">
        <v>6755</v>
      </c>
      <c r="C2748" t="s">
        <v>14314</v>
      </c>
    </row>
    <row r="2749" spans="2:3" x14ac:dyDescent="0.25">
      <c r="B2749" t="s">
        <v>6756</v>
      </c>
      <c r="C2749" t="s">
        <v>14315</v>
      </c>
    </row>
    <row r="2750" spans="2:3" x14ac:dyDescent="0.25">
      <c r="B2750" t="s">
        <v>6757</v>
      </c>
      <c r="C2750" t="s">
        <v>14316</v>
      </c>
    </row>
    <row r="2751" spans="2:3" x14ac:dyDescent="0.25">
      <c r="B2751" t="s">
        <v>6758</v>
      </c>
      <c r="C2751" t="s">
        <v>14317</v>
      </c>
    </row>
    <row r="2752" spans="2:3" x14ac:dyDescent="0.25">
      <c r="B2752" t="s">
        <v>6759</v>
      </c>
      <c r="C2752" t="s">
        <v>14318</v>
      </c>
    </row>
    <row r="2753" spans="2:3" x14ac:dyDescent="0.25">
      <c r="B2753" s="1" t="s">
        <v>6760</v>
      </c>
      <c r="C2753" t="s">
        <v>14319</v>
      </c>
    </row>
    <row r="2754" spans="2:3" x14ac:dyDescent="0.25">
      <c r="B2754" t="s">
        <v>6761</v>
      </c>
      <c r="C2754" t="s">
        <v>14320</v>
      </c>
    </row>
    <row r="2755" spans="2:3" x14ac:dyDescent="0.25">
      <c r="B2755" t="s">
        <v>6762</v>
      </c>
      <c r="C2755" t="s">
        <v>14321</v>
      </c>
    </row>
    <row r="2756" spans="2:3" x14ac:dyDescent="0.25">
      <c r="B2756" t="s">
        <v>6763</v>
      </c>
      <c r="C2756" t="s">
        <v>14322</v>
      </c>
    </row>
    <row r="2757" spans="2:3" x14ac:dyDescent="0.25">
      <c r="B2757" t="s">
        <v>6764</v>
      </c>
      <c r="C2757" t="s">
        <v>14323</v>
      </c>
    </row>
    <row r="2758" spans="2:3" x14ac:dyDescent="0.25">
      <c r="B2758" t="s">
        <v>6765</v>
      </c>
      <c r="C2758" t="s">
        <v>14324</v>
      </c>
    </row>
    <row r="2759" spans="2:3" x14ac:dyDescent="0.25">
      <c r="B2759" t="s">
        <v>6766</v>
      </c>
      <c r="C2759" t="s">
        <v>14325</v>
      </c>
    </row>
    <row r="2760" spans="2:3" x14ac:dyDescent="0.25">
      <c r="B2760" t="s">
        <v>6767</v>
      </c>
      <c r="C2760" t="s">
        <v>14326</v>
      </c>
    </row>
    <row r="2761" spans="2:3" x14ac:dyDescent="0.25">
      <c r="B2761" t="s">
        <v>6768</v>
      </c>
      <c r="C2761" t="s">
        <v>14327</v>
      </c>
    </row>
    <row r="2762" spans="2:3" x14ac:dyDescent="0.25">
      <c r="B2762" t="s">
        <v>6769</v>
      </c>
      <c r="C2762" t="s">
        <v>14328</v>
      </c>
    </row>
    <row r="2763" spans="2:3" x14ac:dyDescent="0.25">
      <c r="B2763" t="s">
        <v>8051</v>
      </c>
      <c r="C2763" t="s">
        <v>15611</v>
      </c>
    </row>
    <row r="2764" spans="2:3" x14ac:dyDescent="0.25">
      <c r="B2764" t="s">
        <v>6771</v>
      </c>
      <c r="C2764" t="s">
        <v>14330</v>
      </c>
    </row>
    <row r="2765" spans="2:3" x14ac:dyDescent="0.25">
      <c r="B2765" t="s">
        <v>6772</v>
      </c>
      <c r="C2765" t="s">
        <v>14331</v>
      </c>
    </row>
    <row r="2766" spans="2:3" x14ac:dyDescent="0.25">
      <c r="B2766" t="s">
        <v>6773</v>
      </c>
      <c r="C2766" t="s">
        <v>14332</v>
      </c>
    </row>
    <row r="2767" spans="2:3" x14ac:dyDescent="0.25">
      <c r="B2767" t="s">
        <v>6774</v>
      </c>
      <c r="C2767" t="s">
        <v>14333</v>
      </c>
    </row>
    <row r="2768" spans="2:3" x14ac:dyDescent="0.25">
      <c r="B2768" t="s">
        <v>6919</v>
      </c>
      <c r="C2768" t="s">
        <v>14478</v>
      </c>
    </row>
    <row r="2769" spans="2:3" x14ac:dyDescent="0.25">
      <c r="B2769" t="s">
        <v>6776</v>
      </c>
      <c r="C2769" t="s">
        <v>14335</v>
      </c>
    </row>
    <row r="2770" spans="2:3" x14ac:dyDescent="0.25">
      <c r="B2770" t="s">
        <v>6777</v>
      </c>
      <c r="C2770" t="s">
        <v>14336</v>
      </c>
    </row>
    <row r="2771" spans="2:3" x14ac:dyDescent="0.25">
      <c r="B2771" t="s">
        <v>6778</v>
      </c>
      <c r="C2771" t="s">
        <v>14337</v>
      </c>
    </row>
    <row r="2772" spans="2:3" x14ac:dyDescent="0.25">
      <c r="B2772" t="s">
        <v>6779</v>
      </c>
      <c r="C2772" t="s">
        <v>14338</v>
      </c>
    </row>
    <row r="2773" spans="2:3" x14ac:dyDescent="0.25">
      <c r="B2773" t="s">
        <v>6780</v>
      </c>
      <c r="C2773" t="s">
        <v>14339</v>
      </c>
    </row>
    <row r="2774" spans="2:3" x14ac:dyDescent="0.25">
      <c r="B2774" t="s">
        <v>6781</v>
      </c>
      <c r="C2774" t="s">
        <v>14340</v>
      </c>
    </row>
    <row r="2775" spans="2:3" x14ac:dyDescent="0.25">
      <c r="B2775" t="s">
        <v>6782</v>
      </c>
      <c r="C2775" t="s">
        <v>14341</v>
      </c>
    </row>
    <row r="2776" spans="2:3" x14ac:dyDescent="0.25">
      <c r="B2776" t="s">
        <v>6783</v>
      </c>
      <c r="C2776" t="s">
        <v>14342</v>
      </c>
    </row>
    <row r="2777" spans="2:3" x14ac:dyDescent="0.25">
      <c r="B2777" t="s">
        <v>6784</v>
      </c>
      <c r="C2777" t="s">
        <v>14343</v>
      </c>
    </row>
    <row r="2778" spans="2:3" x14ac:dyDescent="0.25">
      <c r="B2778" t="s">
        <v>5868</v>
      </c>
      <c r="C2778" t="s">
        <v>13426</v>
      </c>
    </row>
    <row r="2779" spans="2:3" x14ac:dyDescent="0.25">
      <c r="B2779" t="s">
        <v>6786</v>
      </c>
      <c r="C2779" t="s">
        <v>14345</v>
      </c>
    </row>
    <row r="2780" spans="2:3" x14ac:dyDescent="0.25">
      <c r="B2780" s="1" t="s">
        <v>6787</v>
      </c>
      <c r="C2780" t="s">
        <v>14346</v>
      </c>
    </row>
    <row r="2781" spans="2:3" x14ac:dyDescent="0.25">
      <c r="B2781" t="s">
        <v>6788</v>
      </c>
      <c r="C2781" t="s">
        <v>14347</v>
      </c>
    </row>
    <row r="2782" spans="2:3" x14ac:dyDescent="0.25">
      <c r="B2782" t="s">
        <v>6789</v>
      </c>
      <c r="C2782" t="s">
        <v>14348</v>
      </c>
    </row>
    <row r="2783" spans="2:3" x14ac:dyDescent="0.25">
      <c r="B2783" t="s">
        <v>6790</v>
      </c>
      <c r="C2783" t="s">
        <v>14349</v>
      </c>
    </row>
    <row r="2784" spans="2:3" x14ac:dyDescent="0.25">
      <c r="B2784" t="s">
        <v>6791</v>
      </c>
      <c r="C2784" t="s">
        <v>14350</v>
      </c>
    </row>
    <row r="2785" spans="2:3" x14ac:dyDescent="0.25">
      <c r="B2785" t="s">
        <v>6792</v>
      </c>
      <c r="C2785" t="s">
        <v>14351</v>
      </c>
    </row>
    <row r="2786" spans="2:3" x14ac:dyDescent="0.25">
      <c r="B2786" t="s">
        <v>6793</v>
      </c>
      <c r="C2786" t="s">
        <v>14352</v>
      </c>
    </row>
    <row r="2787" spans="2:3" x14ac:dyDescent="0.25">
      <c r="B2787" t="s">
        <v>6794</v>
      </c>
      <c r="C2787" t="s">
        <v>14353</v>
      </c>
    </row>
    <row r="2788" spans="2:3" x14ac:dyDescent="0.25">
      <c r="B2788" t="s">
        <v>6795</v>
      </c>
      <c r="C2788" t="s">
        <v>14354</v>
      </c>
    </row>
    <row r="2789" spans="2:3" x14ac:dyDescent="0.25">
      <c r="B2789" t="s">
        <v>6796</v>
      </c>
      <c r="C2789" t="s">
        <v>14355</v>
      </c>
    </row>
    <row r="2790" spans="2:3" x14ac:dyDescent="0.25">
      <c r="B2790" s="1" t="s">
        <v>6797</v>
      </c>
      <c r="C2790" t="s">
        <v>14356</v>
      </c>
    </row>
    <row r="2791" spans="2:3" x14ac:dyDescent="0.25">
      <c r="B2791" t="s">
        <v>6798</v>
      </c>
      <c r="C2791" t="s">
        <v>14357</v>
      </c>
    </row>
    <row r="2792" spans="2:3" x14ac:dyDescent="0.25">
      <c r="B2792" t="s">
        <v>6799</v>
      </c>
      <c r="C2792" t="s">
        <v>14358</v>
      </c>
    </row>
    <row r="2793" spans="2:3" x14ac:dyDescent="0.25">
      <c r="B2793" t="s">
        <v>6800</v>
      </c>
      <c r="C2793" t="s">
        <v>14359</v>
      </c>
    </row>
    <row r="2794" spans="2:3" x14ac:dyDescent="0.25">
      <c r="B2794" t="s">
        <v>6801</v>
      </c>
      <c r="C2794" t="s">
        <v>14360</v>
      </c>
    </row>
    <row r="2795" spans="2:3" x14ac:dyDescent="0.25">
      <c r="B2795" t="s">
        <v>6802</v>
      </c>
      <c r="C2795" t="s">
        <v>14361</v>
      </c>
    </row>
    <row r="2796" spans="2:3" x14ac:dyDescent="0.25">
      <c r="B2796" t="s">
        <v>6803</v>
      </c>
      <c r="C2796" t="s">
        <v>14362</v>
      </c>
    </row>
    <row r="2797" spans="2:3" x14ac:dyDescent="0.25">
      <c r="B2797" t="s">
        <v>6804</v>
      </c>
      <c r="C2797" t="s">
        <v>14363</v>
      </c>
    </row>
    <row r="2798" spans="2:3" x14ac:dyDescent="0.25">
      <c r="B2798" t="s">
        <v>6805</v>
      </c>
      <c r="C2798" t="s">
        <v>14364</v>
      </c>
    </row>
    <row r="2799" spans="2:3" x14ac:dyDescent="0.25">
      <c r="B2799" t="s">
        <v>6806</v>
      </c>
      <c r="C2799" t="s">
        <v>14365</v>
      </c>
    </row>
    <row r="2800" spans="2:3" x14ac:dyDescent="0.25">
      <c r="B2800" s="1" t="s">
        <v>6807</v>
      </c>
      <c r="C2800" t="s">
        <v>14366</v>
      </c>
    </row>
    <row r="2801" spans="2:3" x14ac:dyDescent="0.25">
      <c r="B2801" t="s">
        <v>6808</v>
      </c>
      <c r="C2801" t="s">
        <v>14367</v>
      </c>
    </row>
    <row r="2802" spans="2:3" x14ac:dyDescent="0.25">
      <c r="B2802" t="s">
        <v>6809</v>
      </c>
      <c r="C2802" t="s">
        <v>14368</v>
      </c>
    </row>
    <row r="2803" spans="2:3" x14ac:dyDescent="0.25">
      <c r="B2803" t="s">
        <v>6810</v>
      </c>
      <c r="C2803" t="s">
        <v>14369</v>
      </c>
    </row>
    <row r="2804" spans="2:3" x14ac:dyDescent="0.25">
      <c r="B2804" t="s">
        <v>6811</v>
      </c>
      <c r="C2804" t="s">
        <v>14370</v>
      </c>
    </row>
    <row r="2805" spans="2:3" x14ac:dyDescent="0.25">
      <c r="B2805" t="s">
        <v>6812</v>
      </c>
      <c r="C2805" t="s">
        <v>14371</v>
      </c>
    </row>
    <row r="2806" spans="2:3" x14ac:dyDescent="0.25">
      <c r="B2806" t="s">
        <v>6813</v>
      </c>
      <c r="C2806" t="s">
        <v>14372</v>
      </c>
    </row>
    <row r="2807" spans="2:3" x14ac:dyDescent="0.25">
      <c r="B2807" t="s">
        <v>6814</v>
      </c>
      <c r="C2807" t="s">
        <v>14373</v>
      </c>
    </row>
    <row r="2808" spans="2:3" x14ac:dyDescent="0.25">
      <c r="B2808" t="s">
        <v>6815</v>
      </c>
      <c r="C2808" t="s">
        <v>14374</v>
      </c>
    </row>
    <row r="2809" spans="2:3" x14ac:dyDescent="0.25">
      <c r="B2809" t="s">
        <v>6816</v>
      </c>
      <c r="C2809" t="s">
        <v>14375</v>
      </c>
    </row>
    <row r="2810" spans="2:3" x14ac:dyDescent="0.25">
      <c r="B2810" t="s">
        <v>6817</v>
      </c>
      <c r="C2810" t="s">
        <v>14376</v>
      </c>
    </row>
    <row r="2811" spans="2:3" x14ac:dyDescent="0.25">
      <c r="B2811" t="s">
        <v>6818</v>
      </c>
      <c r="C2811" t="s">
        <v>14377</v>
      </c>
    </row>
    <row r="2812" spans="2:3" x14ac:dyDescent="0.25">
      <c r="B2812" t="s">
        <v>6819</v>
      </c>
      <c r="C2812" t="s">
        <v>14378</v>
      </c>
    </row>
    <row r="2813" spans="2:3" x14ac:dyDescent="0.25">
      <c r="B2813" t="s">
        <v>6820</v>
      </c>
      <c r="C2813" t="s">
        <v>14379</v>
      </c>
    </row>
    <row r="2814" spans="2:3" x14ac:dyDescent="0.25">
      <c r="B2814" s="1" t="s">
        <v>6821</v>
      </c>
      <c r="C2814" t="s">
        <v>14380</v>
      </c>
    </row>
    <row r="2815" spans="2:3" x14ac:dyDescent="0.25">
      <c r="B2815" t="s">
        <v>6822</v>
      </c>
      <c r="C2815" t="s">
        <v>14381</v>
      </c>
    </row>
    <row r="2816" spans="2:3" x14ac:dyDescent="0.25">
      <c r="B2816" t="s">
        <v>6823</v>
      </c>
      <c r="C2816" t="s">
        <v>14382</v>
      </c>
    </row>
    <row r="2817" spans="2:3" x14ac:dyDescent="0.25">
      <c r="B2817" t="s">
        <v>6824</v>
      </c>
      <c r="C2817" t="s">
        <v>14383</v>
      </c>
    </row>
    <row r="2818" spans="2:3" x14ac:dyDescent="0.25">
      <c r="B2818" t="s">
        <v>6825</v>
      </c>
      <c r="C2818" t="s">
        <v>14384</v>
      </c>
    </row>
    <row r="2819" spans="2:3" x14ac:dyDescent="0.25">
      <c r="B2819" t="s">
        <v>6826</v>
      </c>
      <c r="C2819" t="s">
        <v>14385</v>
      </c>
    </row>
    <row r="2820" spans="2:3" x14ac:dyDescent="0.25">
      <c r="B2820" t="s">
        <v>6827</v>
      </c>
      <c r="C2820" t="s">
        <v>14386</v>
      </c>
    </row>
    <row r="2821" spans="2:3" x14ac:dyDescent="0.25">
      <c r="B2821" s="1" t="s">
        <v>7334</v>
      </c>
      <c r="C2821" t="s">
        <v>14894</v>
      </c>
    </row>
    <row r="2822" spans="2:3" x14ac:dyDescent="0.25">
      <c r="B2822" t="s">
        <v>6829</v>
      </c>
      <c r="C2822" t="s">
        <v>14388</v>
      </c>
    </row>
    <row r="2823" spans="2:3" x14ac:dyDescent="0.25">
      <c r="B2823" t="s">
        <v>6830</v>
      </c>
      <c r="C2823" t="s">
        <v>14389</v>
      </c>
    </row>
    <row r="2824" spans="2:3" x14ac:dyDescent="0.25">
      <c r="B2824" s="1" t="s">
        <v>6831</v>
      </c>
      <c r="C2824" t="s">
        <v>14390</v>
      </c>
    </row>
    <row r="2825" spans="2:3" x14ac:dyDescent="0.25">
      <c r="B2825" t="s">
        <v>6832</v>
      </c>
      <c r="C2825" t="s">
        <v>14391</v>
      </c>
    </row>
    <row r="2826" spans="2:3" x14ac:dyDescent="0.25">
      <c r="B2826" s="1" t="s">
        <v>6833</v>
      </c>
      <c r="C2826" t="s">
        <v>14392</v>
      </c>
    </row>
    <row r="2827" spans="2:3" x14ac:dyDescent="0.25">
      <c r="B2827" t="s">
        <v>6834</v>
      </c>
      <c r="C2827" t="s">
        <v>14393</v>
      </c>
    </row>
    <row r="2828" spans="2:3" x14ac:dyDescent="0.25">
      <c r="B2828" t="s">
        <v>6835</v>
      </c>
      <c r="C2828" t="s">
        <v>14394</v>
      </c>
    </row>
    <row r="2829" spans="2:3" x14ac:dyDescent="0.25">
      <c r="B2829" s="1" t="s">
        <v>6836</v>
      </c>
      <c r="C2829" t="s">
        <v>14395</v>
      </c>
    </row>
    <row r="2830" spans="2:3" x14ac:dyDescent="0.25">
      <c r="B2830" t="s">
        <v>10042</v>
      </c>
      <c r="C2830" t="s">
        <v>17603</v>
      </c>
    </row>
    <row r="2831" spans="2:3" x14ac:dyDescent="0.25">
      <c r="B2831" t="s">
        <v>6838</v>
      </c>
      <c r="C2831" t="s">
        <v>14397</v>
      </c>
    </row>
    <row r="2832" spans="2:3" x14ac:dyDescent="0.25">
      <c r="B2832" t="s">
        <v>6839</v>
      </c>
      <c r="C2832" t="s">
        <v>14398</v>
      </c>
    </row>
    <row r="2833" spans="2:3" x14ac:dyDescent="0.25">
      <c r="B2833" t="s">
        <v>6840</v>
      </c>
      <c r="C2833" t="s">
        <v>14399</v>
      </c>
    </row>
    <row r="2834" spans="2:3" x14ac:dyDescent="0.25">
      <c r="B2834" t="s">
        <v>6841</v>
      </c>
      <c r="C2834" t="s">
        <v>14400</v>
      </c>
    </row>
    <row r="2835" spans="2:3" x14ac:dyDescent="0.25">
      <c r="B2835" t="s">
        <v>6842</v>
      </c>
      <c r="C2835" t="s">
        <v>14401</v>
      </c>
    </row>
    <row r="2836" spans="2:3" x14ac:dyDescent="0.25">
      <c r="B2836" t="s">
        <v>6843</v>
      </c>
      <c r="C2836" t="s">
        <v>14402</v>
      </c>
    </row>
    <row r="2837" spans="2:3" x14ac:dyDescent="0.25">
      <c r="B2837" t="s">
        <v>6844</v>
      </c>
      <c r="C2837" t="s">
        <v>14403</v>
      </c>
    </row>
    <row r="2838" spans="2:3" x14ac:dyDescent="0.25">
      <c r="B2838" t="s">
        <v>6845</v>
      </c>
      <c r="C2838" t="s">
        <v>14404</v>
      </c>
    </row>
    <row r="2839" spans="2:3" x14ac:dyDescent="0.25">
      <c r="B2839" t="s">
        <v>6846</v>
      </c>
      <c r="C2839" t="s">
        <v>14405</v>
      </c>
    </row>
    <row r="2840" spans="2:3" x14ac:dyDescent="0.25">
      <c r="B2840" t="s">
        <v>6847</v>
      </c>
      <c r="C2840" t="s">
        <v>14406</v>
      </c>
    </row>
    <row r="2841" spans="2:3" x14ac:dyDescent="0.25">
      <c r="B2841" t="s">
        <v>6848</v>
      </c>
      <c r="C2841" t="s">
        <v>14407</v>
      </c>
    </row>
    <row r="2842" spans="2:3" x14ac:dyDescent="0.25">
      <c r="B2842" t="s">
        <v>6849</v>
      </c>
      <c r="C2842" t="s">
        <v>14408</v>
      </c>
    </row>
    <row r="2843" spans="2:3" x14ac:dyDescent="0.25">
      <c r="B2843" t="s">
        <v>6850</v>
      </c>
      <c r="C2843" t="s">
        <v>14409</v>
      </c>
    </row>
    <row r="2844" spans="2:3" x14ac:dyDescent="0.25">
      <c r="B2844" t="s">
        <v>6851</v>
      </c>
      <c r="C2844" t="s">
        <v>14410</v>
      </c>
    </row>
    <row r="2845" spans="2:3" x14ac:dyDescent="0.25">
      <c r="B2845" t="s">
        <v>6852</v>
      </c>
      <c r="C2845" t="s">
        <v>14411</v>
      </c>
    </row>
    <row r="2846" spans="2:3" x14ac:dyDescent="0.25">
      <c r="B2846" t="s">
        <v>6853</v>
      </c>
      <c r="C2846" t="s">
        <v>14412</v>
      </c>
    </row>
    <row r="2847" spans="2:3" x14ac:dyDescent="0.25">
      <c r="B2847" t="s">
        <v>6854</v>
      </c>
      <c r="C2847" t="s">
        <v>14413</v>
      </c>
    </row>
    <row r="2848" spans="2:3" x14ac:dyDescent="0.25">
      <c r="B2848" t="s">
        <v>6855</v>
      </c>
      <c r="C2848" t="s">
        <v>14414</v>
      </c>
    </row>
    <row r="2849" spans="2:3" x14ac:dyDescent="0.25">
      <c r="B2849" t="s">
        <v>6856</v>
      </c>
      <c r="C2849" t="s">
        <v>14415</v>
      </c>
    </row>
    <row r="2850" spans="2:3" x14ac:dyDescent="0.25">
      <c r="B2850" s="1" t="s">
        <v>6857</v>
      </c>
      <c r="C2850" t="s">
        <v>14416</v>
      </c>
    </row>
    <row r="2851" spans="2:3" x14ac:dyDescent="0.25">
      <c r="B2851" t="s">
        <v>6858</v>
      </c>
      <c r="C2851" t="s">
        <v>14417</v>
      </c>
    </row>
    <row r="2852" spans="2:3" x14ac:dyDescent="0.25">
      <c r="B2852" t="s">
        <v>6859</v>
      </c>
      <c r="C2852" t="s">
        <v>14418</v>
      </c>
    </row>
    <row r="2853" spans="2:3" x14ac:dyDescent="0.25">
      <c r="B2853" t="s">
        <v>6860</v>
      </c>
      <c r="C2853" t="s">
        <v>14419</v>
      </c>
    </row>
    <row r="2854" spans="2:3" x14ac:dyDescent="0.25">
      <c r="B2854" t="s">
        <v>6861</v>
      </c>
      <c r="C2854" t="s">
        <v>14420</v>
      </c>
    </row>
    <row r="2855" spans="2:3" x14ac:dyDescent="0.25">
      <c r="B2855" t="s">
        <v>6862</v>
      </c>
      <c r="C2855" t="s">
        <v>14421</v>
      </c>
    </row>
    <row r="2856" spans="2:3" x14ac:dyDescent="0.25">
      <c r="B2856" t="s">
        <v>6863</v>
      </c>
      <c r="C2856" t="s">
        <v>14422</v>
      </c>
    </row>
    <row r="2857" spans="2:3" x14ac:dyDescent="0.25">
      <c r="B2857" t="s">
        <v>6864</v>
      </c>
      <c r="C2857" t="s">
        <v>14423</v>
      </c>
    </row>
    <row r="2858" spans="2:3" x14ac:dyDescent="0.25">
      <c r="B2858" t="s">
        <v>5986</v>
      </c>
      <c r="C2858" t="s">
        <v>13544</v>
      </c>
    </row>
    <row r="2859" spans="2:3" x14ac:dyDescent="0.25">
      <c r="B2859" t="s">
        <v>6866</v>
      </c>
      <c r="C2859" t="s">
        <v>14425</v>
      </c>
    </row>
    <row r="2860" spans="2:3" x14ac:dyDescent="0.25">
      <c r="B2860" t="s">
        <v>6867</v>
      </c>
      <c r="C2860" t="s">
        <v>14426</v>
      </c>
    </row>
    <row r="2861" spans="2:3" x14ac:dyDescent="0.25">
      <c r="B2861" t="s">
        <v>6868</v>
      </c>
      <c r="C2861" t="s">
        <v>14427</v>
      </c>
    </row>
    <row r="2862" spans="2:3" x14ac:dyDescent="0.25">
      <c r="B2862" t="s">
        <v>6869</v>
      </c>
      <c r="C2862" t="s">
        <v>14428</v>
      </c>
    </row>
    <row r="2863" spans="2:3" x14ac:dyDescent="0.25">
      <c r="B2863" t="s">
        <v>6870</v>
      </c>
      <c r="C2863" t="s">
        <v>14429</v>
      </c>
    </row>
    <row r="2864" spans="2:3" x14ac:dyDescent="0.25">
      <c r="B2864" t="s">
        <v>6871</v>
      </c>
      <c r="C2864" t="s">
        <v>14430</v>
      </c>
    </row>
    <row r="2865" spans="2:3" x14ac:dyDescent="0.25">
      <c r="B2865" t="s">
        <v>6872</v>
      </c>
      <c r="C2865" t="s">
        <v>14431</v>
      </c>
    </row>
    <row r="2866" spans="2:3" x14ac:dyDescent="0.25">
      <c r="B2866" t="s">
        <v>6873</v>
      </c>
      <c r="C2866" t="s">
        <v>14432</v>
      </c>
    </row>
    <row r="2867" spans="2:3" x14ac:dyDescent="0.25">
      <c r="B2867" t="s">
        <v>6874</v>
      </c>
      <c r="C2867" t="s">
        <v>14433</v>
      </c>
    </row>
    <row r="2868" spans="2:3" x14ac:dyDescent="0.25">
      <c r="B2868" t="s">
        <v>6875</v>
      </c>
      <c r="C2868" t="s">
        <v>14434</v>
      </c>
    </row>
    <row r="2869" spans="2:3" x14ac:dyDescent="0.25">
      <c r="B2869" t="s">
        <v>6876</v>
      </c>
      <c r="C2869" t="s">
        <v>14435</v>
      </c>
    </row>
    <row r="2870" spans="2:3" x14ac:dyDescent="0.25">
      <c r="B2870" t="s">
        <v>6877</v>
      </c>
      <c r="C2870" t="s">
        <v>14436</v>
      </c>
    </row>
    <row r="2871" spans="2:3" x14ac:dyDescent="0.25">
      <c r="B2871" t="s">
        <v>6878</v>
      </c>
      <c r="C2871" t="s">
        <v>14437</v>
      </c>
    </row>
    <row r="2872" spans="2:3" x14ac:dyDescent="0.25">
      <c r="B2872" t="s">
        <v>6879</v>
      </c>
      <c r="C2872" t="s">
        <v>14438</v>
      </c>
    </row>
    <row r="2873" spans="2:3" x14ac:dyDescent="0.25">
      <c r="B2873" t="s">
        <v>6880</v>
      </c>
      <c r="C2873" t="s">
        <v>14439</v>
      </c>
    </row>
    <row r="2874" spans="2:3" x14ac:dyDescent="0.25">
      <c r="B2874" t="s">
        <v>6881</v>
      </c>
      <c r="C2874" t="s">
        <v>14440</v>
      </c>
    </row>
    <row r="2875" spans="2:3" x14ac:dyDescent="0.25">
      <c r="B2875" t="s">
        <v>6882</v>
      </c>
      <c r="C2875" t="s">
        <v>14441</v>
      </c>
    </row>
    <row r="2876" spans="2:3" x14ac:dyDescent="0.25">
      <c r="B2876" t="s">
        <v>6883</v>
      </c>
      <c r="C2876" t="s">
        <v>14442</v>
      </c>
    </row>
    <row r="2877" spans="2:3" x14ac:dyDescent="0.25">
      <c r="B2877" t="s">
        <v>6884</v>
      </c>
      <c r="C2877" t="s">
        <v>14443</v>
      </c>
    </row>
    <row r="2878" spans="2:3" x14ac:dyDescent="0.25">
      <c r="B2878" t="s">
        <v>6885</v>
      </c>
      <c r="C2878" t="s">
        <v>14444</v>
      </c>
    </row>
    <row r="2879" spans="2:3" x14ac:dyDescent="0.25">
      <c r="B2879" t="s">
        <v>6886</v>
      </c>
      <c r="C2879" t="s">
        <v>14445</v>
      </c>
    </row>
    <row r="2880" spans="2:3" x14ac:dyDescent="0.25">
      <c r="B2880" t="s">
        <v>6887</v>
      </c>
      <c r="C2880" t="s">
        <v>14446</v>
      </c>
    </row>
    <row r="2881" spans="2:3" x14ac:dyDescent="0.25">
      <c r="B2881" s="1" t="s">
        <v>6888</v>
      </c>
      <c r="C2881" t="s">
        <v>14447</v>
      </c>
    </row>
    <row r="2882" spans="2:3" x14ac:dyDescent="0.25">
      <c r="B2882" s="1" t="s">
        <v>6889</v>
      </c>
      <c r="C2882" t="s">
        <v>14448</v>
      </c>
    </row>
    <row r="2883" spans="2:3" x14ac:dyDescent="0.25">
      <c r="B2883" t="s">
        <v>6890</v>
      </c>
      <c r="C2883" t="s">
        <v>14449</v>
      </c>
    </row>
    <row r="2884" spans="2:3" x14ac:dyDescent="0.25">
      <c r="B2884" t="s">
        <v>6891</v>
      </c>
      <c r="C2884" t="s">
        <v>14450</v>
      </c>
    </row>
    <row r="2885" spans="2:3" x14ac:dyDescent="0.25">
      <c r="B2885" t="s">
        <v>6892</v>
      </c>
      <c r="C2885" t="s">
        <v>14451</v>
      </c>
    </row>
    <row r="2886" spans="2:3" x14ac:dyDescent="0.25">
      <c r="B2886" t="s">
        <v>6893</v>
      </c>
      <c r="C2886" t="s">
        <v>14452</v>
      </c>
    </row>
    <row r="2887" spans="2:3" x14ac:dyDescent="0.25">
      <c r="B2887" t="s">
        <v>6894</v>
      </c>
      <c r="C2887" t="s">
        <v>14453</v>
      </c>
    </row>
    <row r="2888" spans="2:3" x14ac:dyDescent="0.25">
      <c r="B2888" t="s">
        <v>6895</v>
      </c>
      <c r="C2888" t="s">
        <v>14454</v>
      </c>
    </row>
    <row r="2889" spans="2:3" x14ac:dyDescent="0.25">
      <c r="B2889" t="s">
        <v>6896</v>
      </c>
      <c r="C2889" t="s">
        <v>14455</v>
      </c>
    </row>
    <row r="2890" spans="2:3" x14ac:dyDescent="0.25">
      <c r="B2890" t="s">
        <v>6897</v>
      </c>
      <c r="C2890" t="s">
        <v>14456</v>
      </c>
    </row>
    <row r="2891" spans="2:3" x14ac:dyDescent="0.25">
      <c r="B2891" t="s">
        <v>6898</v>
      </c>
      <c r="C2891" t="s">
        <v>14457</v>
      </c>
    </row>
    <row r="2892" spans="2:3" x14ac:dyDescent="0.25">
      <c r="B2892" t="s">
        <v>6899</v>
      </c>
      <c r="C2892" t="s">
        <v>14458</v>
      </c>
    </row>
    <row r="2893" spans="2:3" x14ac:dyDescent="0.25">
      <c r="B2893" t="s">
        <v>6900</v>
      </c>
      <c r="C2893" t="s">
        <v>14459</v>
      </c>
    </row>
    <row r="2894" spans="2:3" x14ac:dyDescent="0.25">
      <c r="B2894" t="s">
        <v>6901</v>
      </c>
      <c r="C2894" t="s">
        <v>14460</v>
      </c>
    </row>
    <row r="2895" spans="2:3" x14ac:dyDescent="0.25">
      <c r="B2895" s="1" t="s">
        <v>6902</v>
      </c>
      <c r="C2895" t="s">
        <v>14461</v>
      </c>
    </row>
    <row r="2896" spans="2:3" x14ac:dyDescent="0.25">
      <c r="B2896" t="s">
        <v>6903</v>
      </c>
      <c r="C2896" t="s">
        <v>14462</v>
      </c>
    </row>
    <row r="2897" spans="2:3" x14ac:dyDescent="0.25">
      <c r="B2897" t="s">
        <v>6904</v>
      </c>
      <c r="C2897" t="s">
        <v>14463</v>
      </c>
    </row>
    <row r="2898" spans="2:3" x14ac:dyDescent="0.25">
      <c r="B2898" t="s">
        <v>6905</v>
      </c>
      <c r="C2898" t="s">
        <v>14464</v>
      </c>
    </row>
    <row r="2899" spans="2:3" x14ac:dyDescent="0.25">
      <c r="B2899" t="s">
        <v>6906</v>
      </c>
      <c r="C2899" t="s">
        <v>14465</v>
      </c>
    </row>
    <row r="2900" spans="2:3" x14ac:dyDescent="0.25">
      <c r="B2900" t="s">
        <v>6907</v>
      </c>
      <c r="C2900" t="s">
        <v>14466</v>
      </c>
    </row>
    <row r="2901" spans="2:3" x14ac:dyDescent="0.25">
      <c r="B2901" t="s">
        <v>6908</v>
      </c>
      <c r="C2901" t="s">
        <v>14467</v>
      </c>
    </row>
    <row r="2902" spans="2:3" x14ac:dyDescent="0.25">
      <c r="B2902" t="s">
        <v>6909</v>
      </c>
      <c r="C2902" t="s">
        <v>14468</v>
      </c>
    </row>
    <row r="2903" spans="2:3" x14ac:dyDescent="0.25">
      <c r="B2903" t="s">
        <v>6910</v>
      </c>
      <c r="C2903" t="s">
        <v>14469</v>
      </c>
    </row>
    <row r="2904" spans="2:3" x14ac:dyDescent="0.25">
      <c r="B2904" t="s">
        <v>6911</v>
      </c>
      <c r="C2904" t="s">
        <v>14470</v>
      </c>
    </row>
    <row r="2905" spans="2:3" x14ac:dyDescent="0.25">
      <c r="B2905" t="s">
        <v>6912</v>
      </c>
      <c r="C2905" t="s">
        <v>14471</v>
      </c>
    </row>
    <row r="2906" spans="2:3" x14ac:dyDescent="0.25">
      <c r="B2906" t="s">
        <v>6913</v>
      </c>
      <c r="C2906" t="s">
        <v>14472</v>
      </c>
    </row>
    <row r="2907" spans="2:3" x14ac:dyDescent="0.25">
      <c r="B2907" t="s">
        <v>6914</v>
      </c>
      <c r="C2907" t="s">
        <v>14473</v>
      </c>
    </row>
    <row r="2908" spans="2:3" x14ac:dyDescent="0.25">
      <c r="B2908" t="s">
        <v>6915</v>
      </c>
      <c r="C2908" t="s">
        <v>14474</v>
      </c>
    </row>
    <row r="2909" spans="2:3" x14ac:dyDescent="0.25">
      <c r="B2909" t="s">
        <v>6916</v>
      </c>
      <c r="C2909" t="s">
        <v>14475</v>
      </c>
    </row>
    <row r="2910" spans="2:3" x14ac:dyDescent="0.25">
      <c r="B2910" t="s">
        <v>6917</v>
      </c>
      <c r="C2910" t="s">
        <v>14476</v>
      </c>
    </row>
    <row r="2911" spans="2:3" x14ac:dyDescent="0.25">
      <c r="B2911" t="s">
        <v>6918</v>
      </c>
      <c r="C2911" t="s">
        <v>14477</v>
      </c>
    </row>
    <row r="2912" spans="2:3" x14ac:dyDescent="0.25">
      <c r="B2912" t="s">
        <v>8102</v>
      </c>
      <c r="C2912" t="s">
        <v>15662</v>
      </c>
    </row>
    <row r="2913" spans="2:3" x14ac:dyDescent="0.25">
      <c r="B2913" t="s">
        <v>6920</v>
      </c>
      <c r="C2913" t="s">
        <v>14479</v>
      </c>
    </row>
    <row r="2914" spans="2:3" x14ac:dyDescent="0.25">
      <c r="B2914" t="s">
        <v>6436</v>
      </c>
      <c r="C2914" t="s">
        <v>13994</v>
      </c>
    </row>
    <row r="2915" spans="2:3" x14ac:dyDescent="0.25">
      <c r="B2915" t="s">
        <v>6922</v>
      </c>
      <c r="C2915" t="s">
        <v>14481</v>
      </c>
    </row>
    <row r="2916" spans="2:3" x14ac:dyDescent="0.25">
      <c r="B2916" t="s">
        <v>6923</v>
      </c>
      <c r="C2916" t="s">
        <v>14482</v>
      </c>
    </row>
    <row r="2917" spans="2:3" x14ac:dyDescent="0.25">
      <c r="B2917" t="s">
        <v>6924</v>
      </c>
      <c r="C2917" t="s">
        <v>14483</v>
      </c>
    </row>
    <row r="2918" spans="2:3" x14ac:dyDescent="0.25">
      <c r="B2918" t="s">
        <v>6925</v>
      </c>
      <c r="C2918" t="s">
        <v>14484</v>
      </c>
    </row>
    <row r="2919" spans="2:3" x14ac:dyDescent="0.25">
      <c r="B2919" s="1" t="s">
        <v>6926</v>
      </c>
      <c r="C2919" t="s">
        <v>14485</v>
      </c>
    </row>
    <row r="2920" spans="2:3" x14ac:dyDescent="0.25">
      <c r="B2920" t="s">
        <v>6927</v>
      </c>
      <c r="C2920" t="s">
        <v>14486</v>
      </c>
    </row>
    <row r="2921" spans="2:3" x14ac:dyDescent="0.25">
      <c r="B2921" t="s">
        <v>6928</v>
      </c>
      <c r="C2921" t="s">
        <v>14487</v>
      </c>
    </row>
    <row r="2922" spans="2:3" x14ac:dyDescent="0.25">
      <c r="B2922" t="s">
        <v>6929</v>
      </c>
      <c r="C2922" t="s">
        <v>14488</v>
      </c>
    </row>
    <row r="2923" spans="2:3" x14ac:dyDescent="0.25">
      <c r="B2923" s="1" t="s">
        <v>6930</v>
      </c>
      <c r="C2923" t="s">
        <v>14489</v>
      </c>
    </row>
    <row r="2924" spans="2:3" x14ac:dyDescent="0.25">
      <c r="B2924" t="s">
        <v>6931</v>
      </c>
      <c r="C2924" t="s">
        <v>14490</v>
      </c>
    </row>
    <row r="2925" spans="2:3" x14ac:dyDescent="0.25">
      <c r="B2925" t="s">
        <v>6932</v>
      </c>
      <c r="C2925" t="s">
        <v>14491</v>
      </c>
    </row>
    <row r="2926" spans="2:3" x14ac:dyDescent="0.25">
      <c r="B2926" t="s">
        <v>6933</v>
      </c>
      <c r="C2926" t="s">
        <v>14492</v>
      </c>
    </row>
    <row r="2927" spans="2:3" x14ac:dyDescent="0.25">
      <c r="B2927" t="s">
        <v>6934</v>
      </c>
      <c r="C2927" t="s">
        <v>14493</v>
      </c>
    </row>
    <row r="2928" spans="2:3" x14ac:dyDescent="0.25">
      <c r="B2928" t="s">
        <v>6935</v>
      </c>
      <c r="C2928" t="s">
        <v>14494</v>
      </c>
    </row>
    <row r="2929" spans="2:3" x14ac:dyDescent="0.25">
      <c r="B2929" t="s">
        <v>6936</v>
      </c>
      <c r="C2929" t="s">
        <v>14495</v>
      </c>
    </row>
    <row r="2930" spans="2:3" x14ac:dyDescent="0.25">
      <c r="B2930" t="s">
        <v>6937</v>
      </c>
      <c r="C2930" t="s">
        <v>14496</v>
      </c>
    </row>
    <row r="2931" spans="2:3" x14ac:dyDescent="0.25">
      <c r="B2931" t="s">
        <v>6938</v>
      </c>
      <c r="C2931" t="s">
        <v>14497</v>
      </c>
    </row>
    <row r="2932" spans="2:3" x14ac:dyDescent="0.25">
      <c r="B2932" t="s">
        <v>6939</v>
      </c>
      <c r="C2932" t="s">
        <v>14498</v>
      </c>
    </row>
    <row r="2933" spans="2:3" x14ac:dyDescent="0.25">
      <c r="B2933" t="s">
        <v>6940</v>
      </c>
      <c r="C2933" t="s">
        <v>14499</v>
      </c>
    </row>
    <row r="2934" spans="2:3" x14ac:dyDescent="0.25">
      <c r="B2934" s="1" t="s">
        <v>6941</v>
      </c>
      <c r="C2934" t="s">
        <v>14500</v>
      </c>
    </row>
    <row r="2935" spans="2:3" x14ac:dyDescent="0.25">
      <c r="B2935" t="s">
        <v>6942</v>
      </c>
      <c r="C2935" t="s">
        <v>14501</v>
      </c>
    </row>
    <row r="2936" spans="2:3" x14ac:dyDescent="0.25">
      <c r="B2936" t="s">
        <v>6943</v>
      </c>
      <c r="C2936" t="s">
        <v>14502</v>
      </c>
    </row>
    <row r="2937" spans="2:3" x14ac:dyDescent="0.25">
      <c r="B2937" t="s">
        <v>6944</v>
      </c>
      <c r="C2937" t="s">
        <v>14503</v>
      </c>
    </row>
    <row r="2938" spans="2:3" x14ac:dyDescent="0.25">
      <c r="B2938" t="s">
        <v>6945</v>
      </c>
      <c r="C2938" t="s">
        <v>14504</v>
      </c>
    </row>
    <row r="2939" spans="2:3" x14ac:dyDescent="0.25">
      <c r="B2939" t="s">
        <v>6946</v>
      </c>
      <c r="C2939" t="s">
        <v>14505</v>
      </c>
    </row>
    <row r="2940" spans="2:3" x14ac:dyDescent="0.25">
      <c r="B2940" t="s">
        <v>6947</v>
      </c>
      <c r="C2940" t="s">
        <v>14506</v>
      </c>
    </row>
    <row r="2941" spans="2:3" x14ac:dyDescent="0.25">
      <c r="B2941" t="s">
        <v>6948</v>
      </c>
      <c r="C2941" t="s">
        <v>14507</v>
      </c>
    </row>
    <row r="2942" spans="2:3" x14ac:dyDescent="0.25">
      <c r="B2942" t="s">
        <v>6949</v>
      </c>
      <c r="C2942" t="s">
        <v>14508</v>
      </c>
    </row>
    <row r="2943" spans="2:3" x14ac:dyDescent="0.25">
      <c r="B2943" t="s">
        <v>6950</v>
      </c>
      <c r="C2943" t="s">
        <v>14509</v>
      </c>
    </row>
    <row r="2944" spans="2:3" x14ac:dyDescent="0.25">
      <c r="B2944" s="1" t="s">
        <v>10990</v>
      </c>
      <c r="C2944" t="s">
        <v>18555</v>
      </c>
    </row>
    <row r="2945" spans="2:3" x14ac:dyDescent="0.25">
      <c r="B2945" t="s">
        <v>6952</v>
      </c>
      <c r="C2945" t="s">
        <v>14511</v>
      </c>
    </row>
    <row r="2946" spans="2:3" x14ac:dyDescent="0.25">
      <c r="B2946" t="s">
        <v>6953</v>
      </c>
      <c r="C2946" t="s">
        <v>14512</v>
      </c>
    </row>
    <row r="2947" spans="2:3" x14ac:dyDescent="0.25">
      <c r="B2947" s="1" t="s">
        <v>6954</v>
      </c>
      <c r="C2947" t="s">
        <v>14513</v>
      </c>
    </row>
    <row r="2948" spans="2:3" x14ac:dyDescent="0.25">
      <c r="B2948" t="s">
        <v>6955</v>
      </c>
      <c r="C2948" t="s">
        <v>14514</v>
      </c>
    </row>
    <row r="2949" spans="2:3" x14ac:dyDescent="0.25">
      <c r="B2949" t="s">
        <v>9032</v>
      </c>
      <c r="C2949" t="s">
        <v>16593</v>
      </c>
    </row>
    <row r="2950" spans="2:3" x14ac:dyDescent="0.25">
      <c r="B2950" t="s">
        <v>6957</v>
      </c>
      <c r="C2950" t="s">
        <v>14516</v>
      </c>
    </row>
    <row r="2951" spans="2:3" x14ac:dyDescent="0.25">
      <c r="B2951" t="s">
        <v>6958</v>
      </c>
      <c r="C2951" t="s">
        <v>14517</v>
      </c>
    </row>
    <row r="2952" spans="2:3" x14ac:dyDescent="0.25">
      <c r="B2952" t="s">
        <v>6959</v>
      </c>
      <c r="C2952" t="s">
        <v>14518</v>
      </c>
    </row>
    <row r="2953" spans="2:3" x14ac:dyDescent="0.25">
      <c r="B2953" t="s">
        <v>6960</v>
      </c>
      <c r="C2953" t="s">
        <v>14519</v>
      </c>
    </row>
    <row r="2954" spans="2:3" x14ac:dyDescent="0.25">
      <c r="B2954" t="s">
        <v>6961</v>
      </c>
      <c r="C2954" t="s">
        <v>14520</v>
      </c>
    </row>
    <row r="2955" spans="2:3" x14ac:dyDescent="0.25">
      <c r="B2955" t="s">
        <v>6962</v>
      </c>
      <c r="C2955" t="s">
        <v>14521</v>
      </c>
    </row>
    <row r="2956" spans="2:3" x14ac:dyDescent="0.25">
      <c r="B2956" t="s">
        <v>6963</v>
      </c>
      <c r="C2956" t="s">
        <v>14522</v>
      </c>
    </row>
    <row r="2957" spans="2:3" x14ac:dyDescent="0.25">
      <c r="B2957" t="s">
        <v>6964</v>
      </c>
      <c r="C2957" t="s">
        <v>14523</v>
      </c>
    </row>
    <row r="2958" spans="2:3" x14ac:dyDescent="0.25">
      <c r="B2958" s="1" t="s">
        <v>6965</v>
      </c>
      <c r="C2958" t="s">
        <v>14524</v>
      </c>
    </row>
    <row r="2959" spans="2:3" x14ac:dyDescent="0.25">
      <c r="B2959" s="1" t="s">
        <v>6966</v>
      </c>
      <c r="C2959" t="s">
        <v>14525</v>
      </c>
    </row>
    <row r="2960" spans="2:3" x14ac:dyDescent="0.25">
      <c r="B2960" t="s">
        <v>6967</v>
      </c>
      <c r="C2960" t="s">
        <v>14526</v>
      </c>
    </row>
    <row r="2961" spans="2:3" x14ac:dyDescent="0.25">
      <c r="B2961" t="s">
        <v>6968</v>
      </c>
      <c r="C2961" t="s">
        <v>14527</v>
      </c>
    </row>
    <row r="2962" spans="2:3" x14ac:dyDescent="0.25">
      <c r="B2962" t="s">
        <v>6969</v>
      </c>
      <c r="C2962" t="s">
        <v>14528</v>
      </c>
    </row>
    <row r="2963" spans="2:3" x14ac:dyDescent="0.25">
      <c r="B2963" t="s">
        <v>6970</v>
      </c>
      <c r="C2963" t="s">
        <v>14529</v>
      </c>
    </row>
    <row r="2964" spans="2:3" x14ac:dyDescent="0.25">
      <c r="B2964" t="s">
        <v>6971</v>
      </c>
      <c r="C2964" t="s">
        <v>14530</v>
      </c>
    </row>
    <row r="2965" spans="2:3" x14ac:dyDescent="0.25">
      <c r="B2965" t="s">
        <v>6972</v>
      </c>
      <c r="C2965" t="s">
        <v>14531</v>
      </c>
    </row>
    <row r="2966" spans="2:3" x14ac:dyDescent="0.25">
      <c r="B2966" t="s">
        <v>6973</v>
      </c>
      <c r="C2966" t="s">
        <v>14532</v>
      </c>
    </row>
    <row r="2967" spans="2:3" x14ac:dyDescent="0.25">
      <c r="B2967" t="s">
        <v>6974</v>
      </c>
      <c r="C2967" t="s">
        <v>14533</v>
      </c>
    </row>
    <row r="2968" spans="2:3" x14ac:dyDescent="0.25">
      <c r="B2968" t="s">
        <v>6975</v>
      </c>
      <c r="C2968" t="s">
        <v>14534</v>
      </c>
    </row>
    <row r="2969" spans="2:3" x14ac:dyDescent="0.25">
      <c r="B2969" t="s">
        <v>6976</v>
      </c>
      <c r="C2969" t="s">
        <v>14535</v>
      </c>
    </row>
    <row r="2970" spans="2:3" x14ac:dyDescent="0.25">
      <c r="B2970" t="s">
        <v>6977</v>
      </c>
      <c r="C2970" t="s">
        <v>14536</v>
      </c>
    </row>
    <row r="2971" spans="2:3" x14ac:dyDescent="0.25">
      <c r="B2971" t="s">
        <v>6978</v>
      </c>
      <c r="C2971" t="s">
        <v>14537</v>
      </c>
    </row>
    <row r="2972" spans="2:3" x14ac:dyDescent="0.25">
      <c r="B2972" t="s">
        <v>6979</v>
      </c>
      <c r="C2972" t="s">
        <v>14538</v>
      </c>
    </row>
    <row r="2973" spans="2:3" x14ac:dyDescent="0.25">
      <c r="B2973" t="s">
        <v>6980</v>
      </c>
      <c r="C2973" t="s">
        <v>14539</v>
      </c>
    </row>
    <row r="2974" spans="2:3" x14ac:dyDescent="0.25">
      <c r="B2974" t="s">
        <v>6981</v>
      </c>
      <c r="C2974" t="s">
        <v>14540</v>
      </c>
    </row>
    <row r="2975" spans="2:3" x14ac:dyDescent="0.25">
      <c r="B2975" t="s">
        <v>6982</v>
      </c>
      <c r="C2975" t="s">
        <v>14541</v>
      </c>
    </row>
    <row r="2976" spans="2:3" x14ac:dyDescent="0.25">
      <c r="B2976" t="s">
        <v>6983</v>
      </c>
      <c r="C2976" t="s">
        <v>14542</v>
      </c>
    </row>
    <row r="2977" spans="2:3" x14ac:dyDescent="0.25">
      <c r="B2977" t="s">
        <v>6984</v>
      </c>
      <c r="C2977" t="s">
        <v>14543</v>
      </c>
    </row>
    <row r="2978" spans="2:3" x14ac:dyDescent="0.25">
      <c r="B2978" t="s">
        <v>6985</v>
      </c>
      <c r="C2978" t="s">
        <v>14544</v>
      </c>
    </row>
    <row r="2979" spans="2:3" x14ac:dyDescent="0.25">
      <c r="B2979" t="s">
        <v>6986</v>
      </c>
      <c r="C2979" t="s">
        <v>14545</v>
      </c>
    </row>
    <row r="2980" spans="2:3" x14ac:dyDescent="0.25">
      <c r="B2980" t="s">
        <v>6987</v>
      </c>
      <c r="C2980" t="s">
        <v>14546</v>
      </c>
    </row>
    <row r="2981" spans="2:3" x14ac:dyDescent="0.25">
      <c r="B2981" s="1" t="s">
        <v>6988</v>
      </c>
      <c r="C2981" t="s">
        <v>14547</v>
      </c>
    </row>
    <row r="2982" spans="2:3" x14ac:dyDescent="0.25">
      <c r="B2982" t="s">
        <v>6989</v>
      </c>
      <c r="C2982" t="s">
        <v>14548</v>
      </c>
    </row>
    <row r="2983" spans="2:3" x14ac:dyDescent="0.25">
      <c r="B2983" t="s">
        <v>6990</v>
      </c>
      <c r="C2983" t="s">
        <v>14549</v>
      </c>
    </row>
    <row r="2984" spans="2:3" x14ac:dyDescent="0.25">
      <c r="B2984" t="s">
        <v>6991</v>
      </c>
      <c r="C2984" t="s">
        <v>14550</v>
      </c>
    </row>
    <row r="2985" spans="2:3" x14ac:dyDescent="0.25">
      <c r="B2985" t="s">
        <v>6992</v>
      </c>
      <c r="C2985" t="s">
        <v>14551</v>
      </c>
    </row>
    <row r="2986" spans="2:3" x14ac:dyDescent="0.25">
      <c r="B2986" t="s">
        <v>6993</v>
      </c>
      <c r="C2986" t="s">
        <v>14552</v>
      </c>
    </row>
    <row r="2987" spans="2:3" x14ac:dyDescent="0.25">
      <c r="B2987" t="s">
        <v>6994</v>
      </c>
      <c r="C2987" t="s">
        <v>14553</v>
      </c>
    </row>
    <row r="2988" spans="2:3" x14ac:dyDescent="0.25">
      <c r="B2988" t="s">
        <v>6995</v>
      </c>
      <c r="C2988" t="s">
        <v>14554</v>
      </c>
    </row>
    <row r="2989" spans="2:3" x14ac:dyDescent="0.25">
      <c r="B2989" t="s">
        <v>6996</v>
      </c>
      <c r="C2989" t="s">
        <v>14555</v>
      </c>
    </row>
    <row r="2990" spans="2:3" x14ac:dyDescent="0.25">
      <c r="B2990" t="s">
        <v>6997</v>
      </c>
      <c r="C2990" t="s">
        <v>14556</v>
      </c>
    </row>
    <row r="2991" spans="2:3" x14ac:dyDescent="0.25">
      <c r="B2991" t="s">
        <v>6998</v>
      </c>
      <c r="C2991" t="s">
        <v>14557</v>
      </c>
    </row>
    <row r="2992" spans="2:3" x14ac:dyDescent="0.25">
      <c r="B2992" t="s">
        <v>6999</v>
      </c>
      <c r="C2992" t="s">
        <v>14558</v>
      </c>
    </row>
    <row r="2993" spans="2:3" x14ac:dyDescent="0.25">
      <c r="B2993" t="s">
        <v>7000</v>
      </c>
      <c r="C2993" t="s">
        <v>14559</v>
      </c>
    </row>
    <row r="2994" spans="2:3" x14ac:dyDescent="0.25">
      <c r="B2994" t="s">
        <v>7001</v>
      </c>
      <c r="C2994" t="s">
        <v>14560</v>
      </c>
    </row>
    <row r="2995" spans="2:3" x14ac:dyDescent="0.25">
      <c r="B2995" t="s">
        <v>7002</v>
      </c>
      <c r="C2995" t="s">
        <v>14561</v>
      </c>
    </row>
    <row r="2996" spans="2:3" x14ac:dyDescent="0.25">
      <c r="B2996" t="s">
        <v>7003</v>
      </c>
      <c r="C2996" t="s">
        <v>14562</v>
      </c>
    </row>
    <row r="2997" spans="2:3" x14ac:dyDescent="0.25">
      <c r="B2997" s="1" t="s">
        <v>7004</v>
      </c>
      <c r="C2997" t="s">
        <v>14563</v>
      </c>
    </row>
    <row r="2998" spans="2:3" x14ac:dyDescent="0.25">
      <c r="B2998" t="s">
        <v>7005</v>
      </c>
      <c r="C2998" t="s">
        <v>14564</v>
      </c>
    </row>
    <row r="2999" spans="2:3" x14ac:dyDescent="0.25">
      <c r="B2999" t="s">
        <v>7006</v>
      </c>
      <c r="C2999" t="s">
        <v>14565</v>
      </c>
    </row>
    <row r="3000" spans="2:3" x14ac:dyDescent="0.25">
      <c r="B3000" t="s">
        <v>7007</v>
      </c>
      <c r="C3000" t="s">
        <v>14566</v>
      </c>
    </row>
    <row r="3001" spans="2:3" x14ac:dyDescent="0.25">
      <c r="B3001" t="s">
        <v>7008</v>
      </c>
      <c r="C3001" t="s">
        <v>14567</v>
      </c>
    </row>
    <row r="3002" spans="2:3" x14ac:dyDescent="0.25">
      <c r="B3002" t="s">
        <v>7009</v>
      </c>
      <c r="C3002" t="s">
        <v>14568</v>
      </c>
    </row>
    <row r="3003" spans="2:3" x14ac:dyDescent="0.25">
      <c r="B3003" t="s">
        <v>7010</v>
      </c>
      <c r="C3003" t="s">
        <v>14569</v>
      </c>
    </row>
    <row r="3004" spans="2:3" x14ac:dyDescent="0.25">
      <c r="B3004" t="s">
        <v>7011</v>
      </c>
      <c r="C3004" t="s">
        <v>14570</v>
      </c>
    </row>
    <row r="3005" spans="2:3" x14ac:dyDescent="0.25">
      <c r="B3005" t="s">
        <v>7012</v>
      </c>
      <c r="C3005" t="s">
        <v>14571</v>
      </c>
    </row>
    <row r="3006" spans="2:3" x14ac:dyDescent="0.25">
      <c r="B3006" t="s">
        <v>7013</v>
      </c>
      <c r="C3006" t="s">
        <v>14572</v>
      </c>
    </row>
    <row r="3007" spans="2:3" x14ac:dyDescent="0.25">
      <c r="B3007" t="s">
        <v>7014</v>
      </c>
      <c r="C3007" t="s">
        <v>14573</v>
      </c>
    </row>
    <row r="3008" spans="2:3" x14ac:dyDescent="0.25">
      <c r="B3008" t="s">
        <v>7015</v>
      </c>
      <c r="C3008" t="s">
        <v>14574</v>
      </c>
    </row>
    <row r="3009" spans="2:3" x14ac:dyDescent="0.25">
      <c r="B3009" t="s">
        <v>7016</v>
      </c>
      <c r="C3009" t="s">
        <v>14575</v>
      </c>
    </row>
    <row r="3010" spans="2:3" x14ac:dyDescent="0.25">
      <c r="B3010" t="s">
        <v>7017</v>
      </c>
      <c r="C3010" t="s">
        <v>14576</v>
      </c>
    </row>
    <row r="3011" spans="2:3" x14ac:dyDescent="0.25">
      <c r="B3011" t="s">
        <v>7018</v>
      </c>
      <c r="C3011" t="s">
        <v>14577</v>
      </c>
    </row>
    <row r="3012" spans="2:3" x14ac:dyDescent="0.25">
      <c r="B3012" t="s">
        <v>7019</v>
      </c>
      <c r="C3012" t="s">
        <v>14578</v>
      </c>
    </row>
    <row r="3013" spans="2:3" x14ac:dyDescent="0.25">
      <c r="B3013" t="s">
        <v>7020</v>
      </c>
      <c r="C3013" t="s">
        <v>14579</v>
      </c>
    </row>
    <row r="3014" spans="2:3" x14ac:dyDescent="0.25">
      <c r="B3014" t="s">
        <v>7021</v>
      </c>
      <c r="C3014" t="s">
        <v>14580</v>
      </c>
    </row>
    <row r="3015" spans="2:3" x14ac:dyDescent="0.25">
      <c r="B3015" t="s">
        <v>7022</v>
      </c>
      <c r="C3015" t="s">
        <v>14581</v>
      </c>
    </row>
    <row r="3016" spans="2:3" x14ac:dyDescent="0.25">
      <c r="B3016" t="s">
        <v>7023</v>
      </c>
      <c r="C3016" t="s">
        <v>14582</v>
      </c>
    </row>
    <row r="3017" spans="2:3" x14ac:dyDescent="0.25">
      <c r="B3017" t="s">
        <v>7024</v>
      </c>
      <c r="C3017" t="s">
        <v>14583</v>
      </c>
    </row>
    <row r="3018" spans="2:3" x14ac:dyDescent="0.25">
      <c r="B3018" t="s">
        <v>7025</v>
      </c>
      <c r="C3018" t="s">
        <v>14584</v>
      </c>
    </row>
    <row r="3019" spans="2:3" x14ac:dyDescent="0.25">
      <c r="B3019" s="1" t="s">
        <v>7026</v>
      </c>
      <c r="C3019" t="s">
        <v>14585</v>
      </c>
    </row>
    <row r="3020" spans="2:3" x14ac:dyDescent="0.25">
      <c r="B3020" t="s">
        <v>7027</v>
      </c>
      <c r="C3020" t="s">
        <v>14586</v>
      </c>
    </row>
    <row r="3021" spans="2:3" x14ac:dyDescent="0.25">
      <c r="B3021" t="s">
        <v>7028</v>
      </c>
      <c r="C3021" t="s">
        <v>14587</v>
      </c>
    </row>
    <row r="3022" spans="2:3" x14ac:dyDescent="0.25">
      <c r="B3022" t="s">
        <v>7029</v>
      </c>
      <c r="C3022" t="s">
        <v>14588</v>
      </c>
    </row>
    <row r="3023" spans="2:3" x14ac:dyDescent="0.25">
      <c r="B3023" t="s">
        <v>7030</v>
      </c>
      <c r="C3023" t="s">
        <v>14589</v>
      </c>
    </row>
    <row r="3024" spans="2:3" x14ac:dyDescent="0.25">
      <c r="B3024" t="s">
        <v>7031</v>
      </c>
      <c r="C3024" t="s">
        <v>14590</v>
      </c>
    </row>
    <row r="3025" spans="2:3" x14ac:dyDescent="0.25">
      <c r="B3025" t="s">
        <v>7032</v>
      </c>
      <c r="C3025" t="s">
        <v>14591</v>
      </c>
    </row>
    <row r="3026" spans="2:3" x14ac:dyDescent="0.25">
      <c r="B3026" t="s">
        <v>7033</v>
      </c>
      <c r="C3026" t="s">
        <v>14592</v>
      </c>
    </row>
    <row r="3027" spans="2:3" x14ac:dyDescent="0.25">
      <c r="B3027" t="s">
        <v>7034</v>
      </c>
      <c r="C3027" t="s">
        <v>14593</v>
      </c>
    </row>
    <row r="3028" spans="2:3" x14ac:dyDescent="0.25">
      <c r="B3028" t="s">
        <v>7035</v>
      </c>
      <c r="C3028" t="s">
        <v>14594</v>
      </c>
    </row>
    <row r="3029" spans="2:3" x14ac:dyDescent="0.25">
      <c r="B3029" t="s">
        <v>7036</v>
      </c>
      <c r="C3029" t="s">
        <v>14595</v>
      </c>
    </row>
    <row r="3030" spans="2:3" x14ac:dyDescent="0.25">
      <c r="B3030" s="1" t="s">
        <v>7037</v>
      </c>
      <c r="C3030" t="s">
        <v>14596</v>
      </c>
    </row>
    <row r="3031" spans="2:3" x14ac:dyDescent="0.25">
      <c r="B3031" s="1" t="s">
        <v>9798</v>
      </c>
      <c r="C3031" t="s">
        <v>17361</v>
      </c>
    </row>
    <row r="3032" spans="2:3" x14ac:dyDescent="0.25">
      <c r="B3032" t="s">
        <v>7039</v>
      </c>
      <c r="C3032" t="s">
        <v>14598</v>
      </c>
    </row>
    <row r="3033" spans="2:3" x14ac:dyDescent="0.25">
      <c r="B3033" t="s">
        <v>7772</v>
      </c>
      <c r="C3033" t="s">
        <v>15333</v>
      </c>
    </row>
    <row r="3034" spans="2:3" x14ac:dyDescent="0.25">
      <c r="B3034" t="s">
        <v>7041</v>
      </c>
      <c r="C3034" t="s">
        <v>14600</v>
      </c>
    </row>
    <row r="3035" spans="2:3" x14ac:dyDescent="0.25">
      <c r="B3035" t="s">
        <v>7042</v>
      </c>
      <c r="C3035" t="s">
        <v>14601</v>
      </c>
    </row>
    <row r="3036" spans="2:3" x14ac:dyDescent="0.25">
      <c r="B3036" t="s">
        <v>7043</v>
      </c>
      <c r="C3036" t="s">
        <v>14602</v>
      </c>
    </row>
    <row r="3037" spans="2:3" x14ac:dyDescent="0.25">
      <c r="B3037" t="s">
        <v>7044</v>
      </c>
      <c r="C3037" t="s">
        <v>14603</v>
      </c>
    </row>
    <row r="3038" spans="2:3" x14ac:dyDescent="0.25">
      <c r="B3038" t="s">
        <v>7045</v>
      </c>
      <c r="C3038" t="s">
        <v>14604</v>
      </c>
    </row>
    <row r="3039" spans="2:3" x14ac:dyDescent="0.25">
      <c r="B3039" t="s">
        <v>7046</v>
      </c>
      <c r="C3039" t="s">
        <v>14605</v>
      </c>
    </row>
    <row r="3040" spans="2:3" x14ac:dyDescent="0.25">
      <c r="B3040" t="s">
        <v>7047</v>
      </c>
      <c r="C3040" t="s">
        <v>14606</v>
      </c>
    </row>
    <row r="3041" spans="2:3" x14ac:dyDescent="0.25">
      <c r="B3041" t="s">
        <v>7048</v>
      </c>
      <c r="C3041" t="s">
        <v>14607</v>
      </c>
    </row>
    <row r="3042" spans="2:3" x14ac:dyDescent="0.25">
      <c r="B3042" t="s">
        <v>7049</v>
      </c>
      <c r="C3042" t="s">
        <v>14608</v>
      </c>
    </row>
    <row r="3043" spans="2:3" x14ac:dyDescent="0.25">
      <c r="B3043" t="s">
        <v>7050</v>
      </c>
      <c r="C3043" t="s">
        <v>14609</v>
      </c>
    </row>
    <row r="3044" spans="2:3" x14ac:dyDescent="0.25">
      <c r="B3044" t="s">
        <v>7051</v>
      </c>
      <c r="C3044" t="s">
        <v>14610</v>
      </c>
    </row>
    <row r="3045" spans="2:3" x14ac:dyDescent="0.25">
      <c r="B3045" t="s">
        <v>8730</v>
      </c>
      <c r="C3045" t="s">
        <v>16290</v>
      </c>
    </row>
    <row r="3046" spans="2:3" x14ac:dyDescent="0.25">
      <c r="B3046" t="s">
        <v>7053</v>
      </c>
      <c r="C3046" t="s">
        <v>14612</v>
      </c>
    </row>
    <row r="3047" spans="2:3" x14ac:dyDescent="0.25">
      <c r="B3047" t="s">
        <v>11330</v>
      </c>
      <c r="C3047" t="s">
        <v>18896</v>
      </c>
    </row>
    <row r="3048" spans="2:3" x14ac:dyDescent="0.25">
      <c r="B3048" t="s">
        <v>7055</v>
      </c>
      <c r="C3048" t="s">
        <v>14614</v>
      </c>
    </row>
    <row r="3049" spans="2:3" x14ac:dyDescent="0.25">
      <c r="B3049" t="s">
        <v>7056</v>
      </c>
      <c r="C3049" t="s">
        <v>14615</v>
      </c>
    </row>
    <row r="3050" spans="2:3" x14ac:dyDescent="0.25">
      <c r="B3050" t="s">
        <v>7057</v>
      </c>
      <c r="C3050" t="s">
        <v>14616</v>
      </c>
    </row>
    <row r="3051" spans="2:3" x14ac:dyDescent="0.25">
      <c r="B3051" t="s">
        <v>7058</v>
      </c>
      <c r="C3051" t="s">
        <v>14617</v>
      </c>
    </row>
    <row r="3052" spans="2:3" x14ac:dyDescent="0.25">
      <c r="B3052" t="s">
        <v>7059</v>
      </c>
      <c r="C3052" t="s">
        <v>14618</v>
      </c>
    </row>
    <row r="3053" spans="2:3" x14ac:dyDescent="0.25">
      <c r="B3053" t="s">
        <v>7060</v>
      </c>
      <c r="C3053" t="s">
        <v>14619</v>
      </c>
    </row>
    <row r="3054" spans="2:3" x14ac:dyDescent="0.25">
      <c r="B3054" t="s">
        <v>5802</v>
      </c>
      <c r="C3054" t="s">
        <v>13360</v>
      </c>
    </row>
    <row r="3055" spans="2:3" x14ac:dyDescent="0.25">
      <c r="B3055" t="s">
        <v>7061</v>
      </c>
      <c r="C3055" t="s">
        <v>14620</v>
      </c>
    </row>
    <row r="3056" spans="2:3" x14ac:dyDescent="0.25">
      <c r="B3056" t="s">
        <v>7062</v>
      </c>
      <c r="C3056" t="s">
        <v>14621</v>
      </c>
    </row>
    <row r="3057" spans="2:3" x14ac:dyDescent="0.25">
      <c r="B3057" t="s">
        <v>5746</v>
      </c>
      <c r="C3057" t="s">
        <v>13304</v>
      </c>
    </row>
    <row r="3058" spans="2:3" x14ac:dyDescent="0.25">
      <c r="B3058" t="s">
        <v>7064</v>
      </c>
      <c r="C3058" t="s">
        <v>14623</v>
      </c>
    </row>
    <row r="3059" spans="2:3" x14ac:dyDescent="0.25">
      <c r="B3059" t="s">
        <v>7065</v>
      </c>
      <c r="C3059" t="s">
        <v>14624</v>
      </c>
    </row>
    <row r="3060" spans="2:3" x14ac:dyDescent="0.25">
      <c r="B3060" t="s">
        <v>7066</v>
      </c>
      <c r="C3060" t="s">
        <v>14625</v>
      </c>
    </row>
    <row r="3061" spans="2:3" x14ac:dyDescent="0.25">
      <c r="B3061" t="s">
        <v>7067</v>
      </c>
      <c r="C3061" t="s">
        <v>14626</v>
      </c>
    </row>
    <row r="3062" spans="2:3" x14ac:dyDescent="0.25">
      <c r="B3062" s="1" t="s">
        <v>7068</v>
      </c>
      <c r="C3062" t="s">
        <v>14627</v>
      </c>
    </row>
    <row r="3063" spans="2:3" x14ac:dyDescent="0.25">
      <c r="B3063" t="s">
        <v>10133</v>
      </c>
      <c r="C3063" t="s">
        <v>17694</v>
      </c>
    </row>
    <row r="3064" spans="2:3" x14ac:dyDescent="0.25">
      <c r="B3064" t="s">
        <v>7070</v>
      </c>
      <c r="C3064" t="s">
        <v>14629</v>
      </c>
    </row>
    <row r="3065" spans="2:3" x14ac:dyDescent="0.25">
      <c r="B3065" t="s">
        <v>7071</v>
      </c>
      <c r="C3065" t="s">
        <v>14630</v>
      </c>
    </row>
    <row r="3066" spans="2:3" x14ac:dyDescent="0.25">
      <c r="B3066" t="s">
        <v>7072</v>
      </c>
      <c r="C3066" t="s">
        <v>14631</v>
      </c>
    </row>
    <row r="3067" spans="2:3" x14ac:dyDescent="0.25">
      <c r="B3067" t="s">
        <v>9667</v>
      </c>
      <c r="C3067" t="s">
        <v>17229</v>
      </c>
    </row>
    <row r="3068" spans="2:3" x14ac:dyDescent="0.25">
      <c r="B3068" t="s">
        <v>7074</v>
      </c>
      <c r="C3068" t="s">
        <v>14633</v>
      </c>
    </row>
    <row r="3069" spans="2:3" x14ac:dyDescent="0.25">
      <c r="B3069" t="s">
        <v>7075</v>
      </c>
      <c r="C3069" t="s">
        <v>14634</v>
      </c>
    </row>
    <row r="3070" spans="2:3" x14ac:dyDescent="0.25">
      <c r="B3070" t="s">
        <v>7076</v>
      </c>
      <c r="C3070" t="s">
        <v>14635</v>
      </c>
    </row>
    <row r="3071" spans="2:3" x14ac:dyDescent="0.25">
      <c r="B3071" t="s">
        <v>7077</v>
      </c>
      <c r="C3071" t="s">
        <v>14636</v>
      </c>
    </row>
    <row r="3072" spans="2:3" x14ac:dyDescent="0.25">
      <c r="B3072" t="s">
        <v>6415</v>
      </c>
      <c r="C3072" t="s">
        <v>13973</v>
      </c>
    </row>
    <row r="3073" spans="2:3" x14ac:dyDescent="0.25">
      <c r="B3073" t="s">
        <v>7078</v>
      </c>
      <c r="C3073" t="s">
        <v>14637</v>
      </c>
    </row>
    <row r="3074" spans="2:3" x14ac:dyDescent="0.25">
      <c r="B3074" t="s">
        <v>7079</v>
      </c>
      <c r="C3074" t="s">
        <v>14638</v>
      </c>
    </row>
    <row r="3075" spans="2:3" x14ac:dyDescent="0.25">
      <c r="B3075" t="s">
        <v>7080</v>
      </c>
      <c r="C3075" t="s">
        <v>14639</v>
      </c>
    </row>
    <row r="3076" spans="2:3" x14ac:dyDescent="0.25">
      <c r="B3076" t="s">
        <v>7081</v>
      </c>
      <c r="C3076" t="s">
        <v>14640</v>
      </c>
    </row>
    <row r="3077" spans="2:3" x14ac:dyDescent="0.25">
      <c r="B3077" t="s">
        <v>7082</v>
      </c>
      <c r="C3077" t="s">
        <v>14641</v>
      </c>
    </row>
    <row r="3078" spans="2:3" x14ac:dyDescent="0.25">
      <c r="B3078" t="s">
        <v>7083</v>
      </c>
      <c r="C3078" t="s">
        <v>14642</v>
      </c>
    </row>
    <row r="3079" spans="2:3" x14ac:dyDescent="0.25">
      <c r="B3079" t="s">
        <v>7084</v>
      </c>
      <c r="C3079" t="s">
        <v>14643</v>
      </c>
    </row>
    <row r="3080" spans="2:3" x14ac:dyDescent="0.25">
      <c r="B3080" t="s">
        <v>7085</v>
      </c>
      <c r="C3080" t="s">
        <v>14644</v>
      </c>
    </row>
    <row r="3081" spans="2:3" x14ac:dyDescent="0.25">
      <c r="B3081" t="s">
        <v>7086</v>
      </c>
      <c r="C3081" t="s">
        <v>14645</v>
      </c>
    </row>
    <row r="3082" spans="2:3" x14ac:dyDescent="0.25">
      <c r="B3082" t="s">
        <v>7087</v>
      </c>
      <c r="C3082" t="s">
        <v>14646</v>
      </c>
    </row>
    <row r="3083" spans="2:3" x14ac:dyDescent="0.25">
      <c r="B3083" t="s">
        <v>7088</v>
      </c>
      <c r="C3083" t="s">
        <v>14647</v>
      </c>
    </row>
    <row r="3084" spans="2:3" x14ac:dyDescent="0.25">
      <c r="B3084" t="s">
        <v>7089</v>
      </c>
      <c r="C3084" t="s">
        <v>14648</v>
      </c>
    </row>
    <row r="3085" spans="2:3" x14ac:dyDescent="0.25">
      <c r="B3085" t="s">
        <v>7090</v>
      </c>
      <c r="C3085" t="s">
        <v>14649</v>
      </c>
    </row>
    <row r="3086" spans="2:3" x14ac:dyDescent="0.25">
      <c r="B3086" t="s">
        <v>7091</v>
      </c>
      <c r="C3086" t="s">
        <v>14650</v>
      </c>
    </row>
    <row r="3087" spans="2:3" x14ac:dyDescent="0.25">
      <c r="B3087" t="s">
        <v>7092</v>
      </c>
      <c r="C3087" t="s">
        <v>14651</v>
      </c>
    </row>
    <row r="3088" spans="2:3" x14ac:dyDescent="0.25">
      <c r="B3088" t="s">
        <v>7093</v>
      </c>
      <c r="C3088" t="s">
        <v>14652</v>
      </c>
    </row>
    <row r="3089" spans="2:3" x14ac:dyDescent="0.25">
      <c r="B3089" t="s">
        <v>7094</v>
      </c>
      <c r="C3089" t="s">
        <v>14653</v>
      </c>
    </row>
    <row r="3090" spans="2:3" x14ac:dyDescent="0.25">
      <c r="B3090" t="s">
        <v>7095</v>
      </c>
      <c r="C3090" t="s">
        <v>14654</v>
      </c>
    </row>
    <row r="3091" spans="2:3" x14ac:dyDescent="0.25">
      <c r="B3091" t="s">
        <v>7096</v>
      </c>
      <c r="C3091" t="s">
        <v>14655</v>
      </c>
    </row>
    <row r="3092" spans="2:3" x14ac:dyDescent="0.25">
      <c r="B3092" t="s">
        <v>7097</v>
      </c>
      <c r="C3092" t="s">
        <v>14656</v>
      </c>
    </row>
    <row r="3093" spans="2:3" x14ac:dyDescent="0.25">
      <c r="B3093" t="s">
        <v>7098</v>
      </c>
      <c r="C3093" t="s">
        <v>14657</v>
      </c>
    </row>
    <row r="3094" spans="2:3" x14ac:dyDescent="0.25">
      <c r="B3094" s="1" t="s">
        <v>7099</v>
      </c>
      <c r="C3094" t="s">
        <v>14658</v>
      </c>
    </row>
    <row r="3095" spans="2:3" x14ac:dyDescent="0.25">
      <c r="B3095" t="s">
        <v>7100</v>
      </c>
      <c r="C3095" t="s">
        <v>14659</v>
      </c>
    </row>
    <row r="3096" spans="2:3" x14ac:dyDescent="0.25">
      <c r="B3096" t="s">
        <v>7101</v>
      </c>
      <c r="C3096" t="s">
        <v>14660</v>
      </c>
    </row>
    <row r="3097" spans="2:3" x14ac:dyDescent="0.25">
      <c r="B3097" t="s">
        <v>7102</v>
      </c>
      <c r="C3097" t="s">
        <v>14661</v>
      </c>
    </row>
    <row r="3098" spans="2:3" x14ac:dyDescent="0.25">
      <c r="B3098" t="s">
        <v>7103</v>
      </c>
      <c r="C3098" t="s">
        <v>14662</v>
      </c>
    </row>
    <row r="3099" spans="2:3" x14ac:dyDescent="0.25">
      <c r="B3099" t="s">
        <v>7104</v>
      </c>
      <c r="C3099" t="s">
        <v>14663</v>
      </c>
    </row>
    <row r="3100" spans="2:3" x14ac:dyDescent="0.25">
      <c r="B3100" t="s">
        <v>7105</v>
      </c>
      <c r="C3100" t="s">
        <v>14664</v>
      </c>
    </row>
    <row r="3101" spans="2:3" x14ac:dyDescent="0.25">
      <c r="B3101" t="s">
        <v>7106</v>
      </c>
      <c r="C3101" t="s">
        <v>14665</v>
      </c>
    </row>
    <row r="3102" spans="2:3" x14ac:dyDescent="0.25">
      <c r="B3102" t="s">
        <v>7107</v>
      </c>
      <c r="C3102" t="s">
        <v>14666</v>
      </c>
    </row>
    <row r="3103" spans="2:3" x14ac:dyDescent="0.25">
      <c r="B3103" t="s">
        <v>7108</v>
      </c>
      <c r="C3103" t="s">
        <v>14667</v>
      </c>
    </row>
    <row r="3104" spans="2:3" x14ac:dyDescent="0.25">
      <c r="B3104" t="s">
        <v>7109</v>
      </c>
      <c r="C3104" t="s">
        <v>14668</v>
      </c>
    </row>
    <row r="3105" spans="2:3" x14ac:dyDescent="0.25">
      <c r="B3105" t="s">
        <v>7110</v>
      </c>
      <c r="C3105" t="s">
        <v>14669</v>
      </c>
    </row>
    <row r="3106" spans="2:3" x14ac:dyDescent="0.25">
      <c r="B3106" t="s">
        <v>7111</v>
      </c>
      <c r="C3106" t="s">
        <v>14670</v>
      </c>
    </row>
    <row r="3107" spans="2:3" x14ac:dyDescent="0.25">
      <c r="B3107" t="s">
        <v>7112</v>
      </c>
      <c r="C3107" t="s">
        <v>14671</v>
      </c>
    </row>
    <row r="3108" spans="2:3" x14ac:dyDescent="0.25">
      <c r="B3108" t="s">
        <v>7113</v>
      </c>
      <c r="C3108" t="s">
        <v>14672</v>
      </c>
    </row>
    <row r="3109" spans="2:3" x14ac:dyDescent="0.25">
      <c r="B3109" t="s">
        <v>7114</v>
      </c>
      <c r="C3109" t="s">
        <v>14673</v>
      </c>
    </row>
    <row r="3110" spans="2:3" x14ac:dyDescent="0.25">
      <c r="B3110" t="s">
        <v>7115</v>
      </c>
      <c r="C3110" t="s">
        <v>14674</v>
      </c>
    </row>
    <row r="3111" spans="2:3" x14ac:dyDescent="0.25">
      <c r="B3111" t="s">
        <v>7116</v>
      </c>
      <c r="C3111" t="s">
        <v>14675</v>
      </c>
    </row>
    <row r="3112" spans="2:3" x14ac:dyDescent="0.25">
      <c r="B3112" t="s">
        <v>7117</v>
      </c>
      <c r="C3112" t="s">
        <v>14676</v>
      </c>
    </row>
    <row r="3113" spans="2:3" x14ac:dyDescent="0.25">
      <c r="B3113" t="s">
        <v>7118</v>
      </c>
      <c r="C3113" t="s">
        <v>14677</v>
      </c>
    </row>
    <row r="3114" spans="2:3" x14ac:dyDescent="0.25">
      <c r="B3114" t="s">
        <v>7119</v>
      </c>
      <c r="C3114" t="s">
        <v>14678</v>
      </c>
    </row>
    <row r="3115" spans="2:3" x14ac:dyDescent="0.25">
      <c r="B3115" t="s">
        <v>7120</v>
      </c>
      <c r="C3115" t="s">
        <v>14679</v>
      </c>
    </row>
    <row r="3116" spans="2:3" x14ac:dyDescent="0.25">
      <c r="B3116" t="s">
        <v>7121</v>
      </c>
      <c r="C3116" t="s">
        <v>14680</v>
      </c>
    </row>
    <row r="3117" spans="2:3" x14ac:dyDescent="0.25">
      <c r="B3117" t="s">
        <v>7122</v>
      </c>
      <c r="C3117" t="s">
        <v>14681</v>
      </c>
    </row>
    <row r="3118" spans="2:3" x14ac:dyDescent="0.25">
      <c r="B3118" t="s">
        <v>7123</v>
      </c>
      <c r="C3118" t="s">
        <v>14682</v>
      </c>
    </row>
    <row r="3119" spans="2:3" x14ac:dyDescent="0.25">
      <c r="B3119" t="s">
        <v>7124</v>
      </c>
      <c r="C3119" t="s">
        <v>14683</v>
      </c>
    </row>
    <row r="3120" spans="2:3" x14ac:dyDescent="0.25">
      <c r="B3120" t="s">
        <v>7125</v>
      </c>
      <c r="C3120" t="s">
        <v>14684</v>
      </c>
    </row>
    <row r="3121" spans="2:3" x14ac:dyDescent="0.25">
      <c r="B3121" t="s">
        <v>7126</v>
      </c>
      <c r="C3121" t="s">
        <v>14685</v>
      </c>
    </row>
    <row r="3122" spans="2:3" x14ac:dyDescent="0.25">
      <c r="B3122" t="s">
        <v>7127</v>
      </c>
      <c r="C3122" t="s">
        <v>14686</v>
      </c>
    </row>
    <row r="3123" spans="2:3" x14ac:dyDescent="0.25">
      <c r="B3123" t="s">
        <v>7128</v>
      </c>
      <c r="C3123" t="s">
        <v>14687</v>
      </c>
    </row>
    <row r="3124" spans="2:3" x14ac:dyDescent="0.25">
      <c r="B3124" t="s">
        <v>7129</v>
      </c>
      <c r="C3124" t="s">
        <v>14688</v>
      </c>
    </row>
    <row r="3125" spans="2:3" x14ac:dyDescent="0.25">
      <c r="B3125" t="s">
        <v>7130</v>
      </c>
      <c r="C3125" t="s">
        <v>14689</v>
      </c>
    </row>
    <row r="3126" spans="2:3" x14ac:dyDescent="0.25">
      <c r="B3126" t="s">
        <v>7131</v>
      </c>
      <c r="C3126" t="s">
        <v>14690</v>
      </c>
    </row>
    <row r="3127" spans="2:3" x14ac:dyDescent="0.25">
      <c r="B3127" t="s">
        <v>7132</v>
      </c>
      <c r="C3127" t="s">
        <v>14691</v>
      </c>
    </row>
    <row r="3128" spans="2:3" x14ac:dyDescent="0.25">
      <c r="B3128" t="s">
        <v>7133</v>
      </c>
      <c r="C3128" t="s">
        <v>14692</v>
      </c>
    </row>
    <row r="3129" spans="2:3" x14ac:dyDescent="0.25">
      <c r="B3129" t="s">
        <v>4851</v>
      </c>
      <c r="C3129" t="s">
        <v>12414</v>
      </c>
    </row>
    <row r="3130" spans="2:3" x14ac:dyDescent="0.25">
      <c r="B3130" t="s">
        <v>7135</v>
      </c>
      <c r="C3130" t="s">
        <v>14694</v>
      </c>
    </row>
    <row r="3131" spans="2:3" x14ac:dyDescent="0.25">
      <c r="B3131" t="s">
        <v>7136</v>
      </c>
      <c r="C3131" t="s">
        <v>14695</v>
      </c>
    </row>
    <row r="3132" spans="2:3" x14ac:dyDescent="0.25">
      <c r="B3132" t="s">
        <v>7137</v>
      </c>
      <c r="C3132" t="s">
        <v>14696</v>
      </c>
    </row>
    <row r="3133" spans="2:3" x14ac:dyDescent="0.25">
      <c r="B3133" t="s">
        <v>7138</v>
      </c>
      <c r="C3133" t="s">
        <v>14697</v>
      </c>
    </row>
    <row r="3134" spans="2:3" x14ac:dyDescent="0.25">
      <c r="B3134" t="s">
        <v>7139</v>
      </c>
      <c r="C3134" t="s">
        <v>14698</v>
      </c>
    </row>
    <row r="3135" spans="2:3" x14ac:dyDescent="0.25">
      <c r="B3135" t="s">
        <v>7140</v>
      </c>
      <c r="C3135" t="s">
        <v>14699</v>
      </c>
    </row>
    <row r="3136" spans="2:3" x14ac:dyDescent="0.25">
      <c r="B3136" t="s">
        <v>7141</v>
      </c>
      <c r="C3136" t="s">
        <v>14700</v>
      </c>
    </row>
    <row r="3137" spans="2:3" x14ac:dyDescent="0.25">
      <c r="B3137" t="s">
        <v>7142</v>
      </c>
      <c r="C3137" t="s">
        <v>14701</v>
      </c>
    </row>
    <row r="3138" spans="2:3" x14ac:dyDescent="0.25">
      <c r="B3138" t="s">
        <v>7143</v>
      </c>
      <c r="C3138" t="s">
        <v>14702</v>
      </c>
    </row>
    <row r="3139" spans="2:3" x14ac:dyDescent="0.25">
      <c r="B3139" t="s">
        <v>7144</v>
      </c>
      <c r="C3139" t="s">
        <v>14703</v>
      </c>
    </row>
    <row r="3140" spans="2:3" x14ac:dyDescent="0.25">
      <c r="B3140" t="s">
        <v>7145</v>
      </c>
      <c r="C3140" t="s">
        <v>14704</v>
      </c>
    </row>
    <row r="3141" spans="2:3" x14ac:dyDescent="0.25">
      <c r="B3141" t="s">
        <v>7146</v>
      </c>
      <c r="C3141" t="s">
        <v>14705</v>
      </c>
    </row>
    <row r="3142" spans="2:3" x14ac:dyDescent="0.25">
      <c r="B3142" t="s">
        <v>7147</v>
      </c>
      <c r="C3142" t="s">
        <v>14706</v>
      </c>
    </row>
    <row r="3143" spans="2:3" x14ac:dyDescent="0.25">
      <c r="B3143" t="s">
        <v>7148</v>
      </c>
      <c r="C3143" t="s">
        <v>14707</v>
      </c>
    </row>
    <row r="3144" spans="2:3" x14ac:dyDescent="0.25">
      <c r="B3144" t="s">
        <v>7149</v>
      </c>
      <c r="C3144" t="s">
        <v>14708</v>
      </c>
    </row>
    <row r="3145" spans="2:3" x14ac:dyDescent="0.25">
      <c r="B3145" t="s">
        <v>7150</v>
      </c>
      <c r="C3145" t="s">
        <v>14709</v>
      </c>
    </row>
    <row r="3146" spans="2:3" x14ac:dyDescent="0.25">
      <c r="B3146" t="s">
        <v>7151</v>
      </c>
      <c r="C3146" t="s">
        <v>14710</v>
      </c>
    </row>
    <row r="3147" spans="2:3" x14ac:dyDescent="0.25">
      <c r="B3147" t="s">
        <v>7152</v>
      </c>
      <c r="C3147" t="s">
        <v>14711</v>
      </c>
    </row>
    <row r="3148" spans="2:3" x14ac:dyDescent="0.25">
      <c r="B3148" t="s">
        <v>7153</v>
      </c>
      <c r="C3148" t="s">
        <v>14712</v>
      </c>
    </row>
    <row r="3149" spans="2:3" x14ac:dyDescent="0.25">
      <c r="B3149" t="s">
        <v>7154</v>
      </c>
      <c r="C3149" t="s">
        <v>14713</v>
      </c>
    </row>
    <row r="3150" spans="2:3" x14ac:dyDescent="0.25">
      <c r="B3150" t="s">
        <v>7155</v>
      </c>
      <c r="C3150" t="s">
        <v>14714</v>
      </c>
    </row>
    <row r="3151" spans="2:3" x14ac:dyDescent="0.25">
      <c r="B3151" t="s">
        <v>7156</v>
      </c>
      <c r="C3151" t="s">
        <v>14715</v>
      </c>
    </row>
    <row r="3152" spans="2:3" x14ac:dyDescent="0.25">
      <c r="B3152" t="s">
        <v>7157</v>
      </c>
      <c r="C3152" t="s">
        <v>14716</v>
      </c>
    </row>
    <row r="3153" spans="2:3" x14ac:dyDescent="0.25">
      <c r="B3153" t="s">
        <v>7158</v>
      </c>
      <c r="C3153" t="s">
        <v>14717</v>
      </c>
    </row>
    <row r="3154" spans="2:3" x14ac:dyDescent="0.25">
      <c r="B3154" t="s">
        <v>7159</v>
      </c>
      <c r="C3154" t="s">
        <v>14718</v>
      </c>
    </row>
    <row r="3155" spans="2:3" x14ac:dyDescent="0.25">
      <c r="B3155" t="s">
        <v>7160</v>
      </c>
      <c r="C3155" t="s">
        <v>14719</v>
      </c>
    </row>
    <row r="3156" spans="2:3" x14ac:dyDescent="0.25">
      <c r="B3156" t="s">
        <v>7161</v>
      </c>
      <c r="C3156" t="s">
        <v>14720</v>
      </c>
    </row>
    <row r="3157" spans="2:3" x14ac:dyDescent="0.25">
      <c r="B3157" t="s">
        <v>7162</v>
      </c>
      <c r="C3157" t="s">
        <v>14721</v>
      </c>
    </row>
    <row r="3158" spans="2:3" x14ac:dyDescent="0.25">
      <c r="B3158" t="s">
        <v>7163</v>
      </c>
      <c r="C3158" t="s">
        <v>14722</v>
      </c>
    </row>
    <row r="3159" spans="2:3" x14ac:dyDescent="0.25">
      <c r="B3159" t="s">
        <v>7164</v>
      </c>
      <c r="C3159" t="s">
        <v>14723</v>
      </c>
    </row>
    <row r="3160" spans="2:3" x14ac:dyDescent="0.25">
      <c r="B3160" t="s">
        <v>7165</v>
      </c>
      <c r="C3160" t="s">
        <v>14724</v>
      </c>
    </row>
    <row r="3161" spans="2:3" x14ac:dyDescent="0.25">
      <c r="B3161" t="s">
        <v>7166</v>
      </c>
      <c r="C3161" t="s">
        <v>14725</v>
      </c>
    </row>
    <row r="3162" spans="2:3" x14ac:dyDescent="0.25">
      <c r="B3162" s="1" t="s">
        <v>7167</v>
      </c>
      <c r="C3162" t="s">
        <v>14726</v>
      </c>
    </row>
    <row r="3163" spans="2:3" x14ac:dyDescent="0.25">
      <c r="B3163" t="s">
        <v>7168</v>
      </c>
      <c r="C3163" t="s">
        <v>14727</v>
      </c>
    </row>
    <row r="3164" spans="2:3" x14ac:dyDescent="0.25">
      <c r="B3164" t="s">
        <v>7169</v>
      </c>
      <c r="C3164" t="s">
        <v>14728</v>
      </c>
    </row>
    <row r="3165" spans="2:3" x14ac:dyDescent="0.25">
      <c r="B3165" t="s">
        <v>7170</v>
      </c>
      <c r="C3165" t="s">
        <v>14729</v>
      </c>
    </row>
    <row r="3166" spans="2:3" x14ac:dyDescent="0.25">
      <c r="B3166" t="s">
        <v>7171</v>
      </c>
      <c r="C3166" t="s">
        <v>14730</v>
      </c>
    </row>
    <row r="3167" spans="2:3" x14ac:dyDescent="0.25">
      <c r="B3167" t="s">
        <v>7172</v>
      </c>
      <c r="C3167" t="s">
        <v>14731</v>
      </c>
    </row>
    <row r="3168" spans="2:3" x14ac:dyDescent="0.25">
      <c r="B3168" t="s">
        <v>7173</v>
      </c>
      <c r="C3168" t="s">
        <v>14732</v>
      </c>
    </row>
    <row r="3169" spans="2:3" x14ac:dyDescent="0.25">
      <c r="B3169" t="s">
        <v>7174</v>
      </c>
      <c r="C3169" t="s">
        <v>14733</v>
      </c>
    </row>
    <row r="3170" spans="2:3" x14ac:dyDescent="0.25">
      <c r="B3170" t="s">
        <v>7175</v>
      </c>
      <c r="C3170" t="s">
        <v>14734</v>
      </c>
    </row>
    <row r="3171" spans="2:3" x14ac:dyDescent="0.25">
      <c r="B3171" t="s">
        <v>7176</v>
      </c>
      <c r="C3171" t="s">
        <v>14735</v>
      </c>
    </row>
    <row r="3172" spans="2:3" x14ac:dyDescent="0.25">
      <c r="B3172" t="s">
        <v>7177</v>
      </c>
      <c r="C3172" t="s">
        <v>14736</v>
      </c>
    </row>
    <row r="3173" spans="2:3" x14ac:dyDescent="0.25">
      <c r="B3173" t="s">
        <v>7178</v>
      </c>
      <c r="C3173" t="s">
        <v>14737</v>
      </c>
    </row>
    <row r="3174" spans="2:3" x14ac:dyDescent="0.25">
      <c r="B3174" t="s">
        <v>7179</v>
      </c>
      <c r="C3174" t="s">
        <v>14738</v>
      </c>
    </row>
    <row r="3175" spans="2:3" x14ac:dyDescent="0.25">
      <c r="B3175" t="s">
        <v>7180</v>
      </c>
      <c r="C3175" t="s">
        <v>14739</v>
      </c>
    </row>
    <row r="3176" spans="2:3" x14ac:dyDescent="0.25">
      <c r="B3176" s="1" t="s">
        <v>7181</v>
      </c>
      <c r="C3176" t="s">
        <v>14740</v>
      </c>
    </row>
    <row r="3177" spans="2:3" x14ac:dyDescent="0.25">
      <c r="B3177" t="s">
        <v>7182</v>
      </c>
      <c r="C3177" t="s">
        <v>14741</v>
      </c>
    </row>
    <row r="3178" spans="2:3" x14ac:dyDescent="0.25">
      <c r="B3178" t="s">
        <v>7183</v>
      </c>
      <c r="C3178" t="s">
        <v>14742</v>
      </c>
    </row>
    <row r="3179" spans="2:3" x14ac:dyDescent="0.25">
      <c r="B3179" t="s">
        <v>7184</v>
      </c>
      <c r="C3179" t="s">
        <v>14743</v>
      </c>
    </row>
    <row r="3180" spans="2:3" x14ac:dyDescent="0.25">
      <c r="B3180" t="s">
        <v>7185</v>
      </c>
      <c r="C3180" t="s">
        <v>14744</v>
      </c>
    </row>
    <row r="3181" spans="2:3" x14ac:dyDescent="0.25">
      <c r="B3181" t="s">
        <v>7186</v>
      </c>
      <c r="C3181" t="s">
        <v>14745</v>
      </c>
    </row>
    <row r="3182" spans="2:3" x14ac:dyDescent="0.25">
      <c r="B3182" t="s">
        <v>7187</v>
      </c>
      <c r="C3182" t="s">
        <v>14746</v>
      </c>
    </row>
    <row r="3183" spans="2:3" x14ac:dyDescent="0.25">
      <c r="B3183" t="s">
        <v>7188</v>
      </c>
      <c r="C3183" t="s">
        <v>14747</v>
      </c>
    </row>
    <row r="3184" spans="2:3" x14ac:dyDescent="0.25">
      <c r="B3184" t="s">
        <v>7189</v>
      </c>
      <c r="C3184" t="s">
        <v>14748</v>
      </c>
    </row>
    <row r="3185" spans="2:3" x14ac:dyDescent="0.25">
      <c r="B3185" t="s">
        <v>7190</v>
      </c>
      <c r="C3185" t="s">
        <v>14749</v>
      </c>
    </row>
    <row r="3186" spans="2:3" x14ac:dyDescent="0.25">
      <c r="B3186" t="s">
        <v>7191</v>
      </c>
      <c r="C3186" t="s">
        <v>14750</v>
      </c>
    </row>
    <row r="3187" spans="2:3" x14ac:dyDescent="0.25">
      <c r="B3187" t="s">
        <v>7192</v>
      </c>
      <c r="C3187" t="s">
        <v>14751</v>
      </c>
    </row>
    <row r="3188" spans="2:3" x14ac:dyDescent="0.25">
      <c r="B3188" t="s">
        <v>7193</v>
      </c>
      <c r="C3188" t="s">
        <v>14752</v>
      </c>
    </row>
    <row r="3189" spans="2:3" x14ac:dyDescent="0.25">
      <c r="B3189" t="s">
        <v>7194</v>
      </c>
      <c r="C3189" t="s">
        <v>14753</v>
      </c>
    </row>
    <row r="3190" spans="2:3" x14ac:dyDescent="0.25">
      <c r="B3190" t="s">
        <v>7195</v>
      </c>
      <c r="C3190" t="s">
        <v>14754</v>
      </c>
    </row>
    <row r="3191" spans="2:3" x14ac:dyDescent="0.25">
      <c r="B3191" t="s">
        <v>7196</v>
      </c>
      <c r="C3191" t="s">
        <v>14755</v>
      </c>
    </row>
    <row r="3192" spans="2:3" x14ac:dyDescent="0.25">
      <c r="B3192" t="s">
        <v>7197</v>
      </c>
      <c r="C3192" t="s">
        <v>14756</v>
      </c>
    </row>
    <row r="3193" spans="2:3" x14ac:dyDescent="0.25">
      <c r="B3193" t="s">
        <v>7198</v>
      </c>
      <c r="C3193" t="s">
        <v>14757</v>
      </c>
    </row>
    <row r="3194" spans="2:3" x14ac:dyDescent="0.25">
      <c r="B3194" t="s">
        <v>7199</v>
      </c>
      <c r="C3194" t="s">
        <v>14758</v>
      </c>
    </row>
    <row r="3195" spans="2:3" x14ac:dyDescent="0.25">
      <c r="B3195" t="s">
        <v>7200</v>
      </c>
      <c r="C3195" t="s">
        <v>14759</v>
      </c>
    </row>
    <row r="3196" spans="2:3" x14ac:dyDescent="0.25">
      <c r="B3196" t="s">
        <v>7201</v>
      </c>
      <c r="C3196" t="s">
        <v>14760</v>
      </c>
    </row>
    <row r="3197" spans="2:3" x14ac:dyDescent="0.25">
      <c r="B3197" t="s">
        <v>7202</v>
      </c>
      <c r="C3197" t="s">
        <v>14761</v>
      </c>
    </row>
    <row r="3198" spans="2:3" x14ac:dyDescent="0.25">
      <c r="B3198" t="s">
        <v>7203</v>
      </c>
      <c r="C3198" t="s">
        <v>14762</v>
      </c>
    </row>
    <row r="3199" spans="2:3" x14ac:dyDescent="0.25">
      <c r="B3199" s="1" t="s">
        <v>7204</v>
      </c>
      <c r="C3199" t="s">
        <v>14763</v>
      </c>
    </row>
    <row r="3200" spans="2:3" x14ac:dyDescent="0.25">
      <c r="B3200" t="s">
        <v>7205</v>
      </c>
      <c r="C3200" t="s">
        <v>14764</v>
      </c>
    </row>
    <row r="3201" spans="2:3" x14ac:dyDescent="0.25">
      <c r="B3201" t="s">
        <v>7206</v>
      </c>
      <c r="C3201" t="s">
        <v>14765</v>
      </c>
    </row>
    <row r="3202" spans="2:3" x14ac:dyDescent="0.25">
      <c r="B3202" t="s">
        <v>7207</v>
      </c>
      <c r="C3202" t="s">
        <v>14766</v>
      </c>
    </row>
    <row r="3203" spans="2:3" x14ac:dyDescent="0.25">
      <c r="B3203" t="s">
        <v>7208</v>
      </c>
      <c r="C3203" t="s">
        <v>14767</v>
      </c>
    </row>
    <row r="3204" spans="2:3" x14ac:dyDescent="0.25">
      <c r="B3204" t="s">
        <v>7209</v>
      </c>
      <c r="C3204" t="s">
        <v>14768</v>
      </c>
    </row>
    <row r="3205" spans="2:3" x14ac:dyDescent="0.25">
      <c r="B3205" t="s">
        <v>7210</v>
      </c>
      <c r="C3205" t="s">
        <v>14769</v>
      </c>
    </row>
    <row r="3206" spans="2:3" x14ac:dyDescent="0.25">
      <c r="B3206" t="s">
        <v>7211</v>
      </c>
      <c r="C3206" t="s">
        <v>14770</v>
      </c>
    </row>
    <row r="3207" spans="2:3" x14ac:dyDescent="0.25">
      <c r="B3207" t="s">
        <v>7212</v>
      </c>
      <c r="C3207" t="s">
        <v>14771</v>
      </c>
    </row>
    <row r="3208" spans="2:3" x14ac:dyDescent="0.25">
      <c r="B3208" s="1" t="s">
        <v>7213</v>
      </c>
      <c r="C3208" t="s">
        <v>14772</v>
      </c>
    </row>
    <row r="3209" spans="2:3" x14ac:dyDescent="0.25">
      <c r="B3209" t="s">
        <v>7214</v>
      </c>
      <c r="C3209" t="s">
        <v>14773</v>
      </c>
    </row>
    <row r="3210" spans="2:3" x14ac:dyDescent="0.25">
      <c r="B3210" t="s">
        <v>7215</v>
      </c>
      <c r="C3210" t="s">
        <v>14774</v>
      </c>
    </row>
    <row r="3211" spans="2:3" x14ac:dyDescent="0.25">
      <c r="B3211" t="s">
        <v>7216</v>
      </c>
      <c r="C3211" t="s">
        <v>14775</v>
      </c>
    </row>
    <row r="3212" spans="2:3" x14ac:dyDescent="0.25">
      <c r="B3212" t="s">
        <v>7217</v>
      </c>
      <c r="C3212" t="s">
        <v>14776</v>
      </c>
    </row>
    <row r="3213" spans="2:3" x14ac:dyDescent="0.25">
      <c r="B3213" t="s">
        <v>7218</v>
      </c>
      <c r="C3213" t="s">
        <v>14777</v>
      </c>
    </row>
    <row r="3214" spans="2:3" x14ac:dyDescent="0.25">
      <c r="B3214" t="s">
        <v>7219</v>
      </c>
      <c r="C3214" t="s">
        <v>14778</v>
      </c>
    </row>
    <row r="3215" spans="2:3" x14ac:dyDescent="0.25">
      <c r="B3215" t="s">
        <v>7220</v>
      </c>
      <c r="C3215" t="s">
        <v>14779</v>
      </c>
    </row>
    <row r="3216" spans="2:3" x14ac:dyDescent="0.25">
      <c r="B3216" t="s">
        <v>7221</v>
      </c>
      <c r="C3216" t="s">
        <v>14780</v>
      </c>
    </row>
    <row r="3217" spans="2:3" x14ac:dyDescent="0.25">
      <c r="B3217" t="s">
        <v>7222</v>
      </c>
      <c r="C3217" t="s">
        <v>14781</v>
      </c>
    </row>
    <row r="3218" spans="2:3" x14ac:dyDescent="0.25">
      <c r="B3218" t="s">
        <v>7223</v>
      </c>
      <c r="C3218" t="s">
        <v>14782</v>
      </c>
    </row>
    <row r="3219" spans="2:3" x14ac:dyDescent="0.25">
      <c r="B3219" t="s">
        <v>7224</v>
      </c>
      <c r="C3219" t="s">
        <v>14783</v>
      </c>
    </row>
    <row r="3220" spans="2:3" x14ac:dyDescent="0.25">
      <c r="B3220" t="s">
        <v>7225</v>
      </c>
      <c r="C3220" t="s">
        <v>14784</v>
      </c>
    </row>
    <row r="3221" spans="2:3" x14ac:dyDescent="0.25">
      <c r="B3221" t="s">
        <v>7226</v>
      </c>
      <c r="C3221" t="s">
        <v>14785</v>
      </c>
    </row>
    <row r="3222" spans="2:3" x14ac:dyDescent="0.25">
      <c r="B3222" s="1" t="s">
        <v>7513</v>
      </c>
      <c r="C3222" t="s">
        <v>15074</v>
      </c>
    </row>
    <row r="3223" spans="2:3" x14ac:dyDescent="0.25">
      <c r="B3223" t="s">
        <v>7228</v>
      </c>
      <c r="C3223" t="s">
        <v>14787</v>
      </c>
    </row>
    <row r="3224" spans="2:3" x14ac:dyDescent="0.25">
      <c r="B3224" s="1" t="s">
        <v>7229</v>
      </c>
      <c r="C3224" t="s">
        <v>14788</v>
      </c>
    </row>
    <row r="3225" spans="2:3" x14ac:dyDescent="0.25">
      <c r="B3225" s="1" t="s">
        <v>7230</v>
      </c>
      <c r="C3225" t="s">
        <v>14789</v>
      </c>
    </row>
    <row r="3226" spans="2:3" x14ac:dyDescent="0.25">
      <c r="B3226" t="s">
        <v>7231</v>
      </c>
      <c r="C3226" t="s">
        <v>14790</v>
      </c>
    </row>
    <row r="3227" spans="2:3" x14ac:dyDescent="0.25">
      <c r="B3227" t="s">
        <v>7232</v>
      </c>
      <c r="C3227" t="s">
        <v>14791</v>
      </c>
    </row>
    <row r="3228" spans="2:3" x14ac:dyDescent="0.25">
      <c r="B3228" t="s">
        <v>7233</v>
      </c>
      <c r="C3228" t="s">
        <v>14792</v>
      </c>
    </row>
    <row r="3229" spans="2:3" x14ac:dyDescent="0.25">
      <c r="B3229" t="s">
        <v>7234</v>
      </c>
      <c r="C3229" t="s">
        <v>14793</v>
      </c>
    </row>
    <row r="3230" spans="2:3" x14ac:dyDescent="0.25">
      <c r="B3230" t="s">
        <v>7235</v>
      </c>
      <c r="C3230" t="s">
        <v>14794</v>
      </c>
    </row>
    <row r="3231" spans="2:3" x14ac:dyDescent="0.25">
      <c r="B3231" t="s">
        <v>7236</v>
      </c>
      <c r="C3231" t="s">
        <v>14795</v>
      </c>
    </row>
    <row r="3232" spans="2:3" x14ac:dyDescent="0.25">
      <c r="B3232" t="s">
        <v>7237</v>
      </c>
      <c r="C3232" t="s">
        <v>14796</v>
      </c>
    </row>
    <row r="3233" spans="2:3" x14ac:dyDescent="0.25">
      <c r="B3233" t="s">
        <v>7238</v>
      </c>
      <c r="C3233" t="s">
        <v>14797</v>
      </c>
    </row>
    <row r="3234" spans="2:3" x14ac:dyDescent="0.25">
      <c r="B3234" t="s">
        <v>7239</v>
      </c>
      <c r="C3234" t="s">
        <v>14798</v>
      </c>
    </row>
    <row r="3235" spans="2:3" x14ac:dyDescent="0.25">
      <c r="B3235" t="s">
        <v>7240</v>
      </c>
      <c r="C3235" t="s">
        <v>14799</v>
      </c>
    </row>
    <row r="3236" spans="2:3" x14ac:dyDescent="0.25">
      <c r="B3236" t="s">
        <v>7241</v>
      </c>
      <c r="C3236" t="s">
        <v>14800</v>
      </c>
    </row>
    <row r="3237" spans="2:3" x14ac:dyDescent="0.25">
      <c r="B3237" t="s">
        <v>7242</v>
      </c>
      <c r="C3237" t="s">
        <v>14801</v>
      </c>
    </row>
    <row r="3238" spans="2:3" x14ac:dyDescent="0.25">
      <c r="B3238" t="s">
        <v>7243</v>
      </c>
      <c r="C3238" t="s">
        <v>14802</v>
      </c>
    </row>
    <row r="3239" spans="2:3" x14ac:dyDescent="0.25">
      <c r="B3239" t="s">
        <v>7244</v>
      </c>
      <c r="C3239" t="s">
        <v>14803</v>
      </c>
    </row>
    <row r="3240" spans="2:3" x14ac:dyDescent="0.25">
      <c r="B3240" t="s">
        <v>7245</v>
      </c>
      <c r="C3240" t="s">
        <v>14804</v>
      </c>
    </row>
    <row r="3241" spans="2:3" x14ac:dyDescent="0.25">
      <c r="B3241" t="s">
        <v>7246</v>
      </c>
      <c r="C3241" t="s">
        <v>14805</v>
      </c>
    </row>
    <row r="3242" spans="2:3" x14ac:dyDescent="0.25">
      <c r="B3242" t="s">
        <v>7247</v>
      </c>
      <c r="C3242" t="s">
        <v>14806</v>
      </c>
    </row>
    <row r="3243" spans="2:3" x14ac:dyDescent="0.25">
      <c r="B3243" t="s">
        <v>7248</v>
      </c>
      <c r="C3243" t="s">
        <v>14807</v>
      </c>
    </row>
    <row r="3244" spans="2:3" x14ac:dyDescent="0.25">
      <c r="B3244" t="s">
        <v>7249</v>
      </c>
      <c r="C3244" t="s">
        <v>14808</v>
      </c>
    </row>
    <row r="3245" spans="2:3" x14ac:dyDescent="0.25">
      <c r="B3245" s="1" t="s">
        <v>4715</v>
      </c>
      <c r="C3245" t="s">
        <v>12279</v>
      </c>
    </row>
    <row r="3246" spans="2:3" x14ac:dyDescent="0.25">
      <c r="B3246" t="s">
        <v>7251</v>
      </c>
      <c r="C3246" t="s">
        <v>14810</v>
      </c>
    </row>
    <row r="3247" spans="2:3" x14ac:dyDescent="0.25">
      <c r="B3247" t="s">
        <v>7252</v>
      </c>
      <c r="C3247" t="s">
        <v>14811</v>
      </c>
    </row>
    <row r="3248" spans="2:3" x14ac:dyDescent="0.25">
      <c r="B3248" t="s">
        <v>7253</v>
      </c>
      <c r="C3248" t="s">
        <v>14812</v>
      </c>
    </row>
    <row r="3249" spans="2:3" x14ac:dyDescent="0.25">
      <c r="B3249" t="s">
        <v>7254</v>
      </c>
      <c r="C3249" t="s">
        <v>14813</v>
      </c>
    </row>
    <row r="3250" spans="2:3" x14ac:dyDescent="0.25">
      <c r="B3250" t="s">
        <v>7255</v>
      </c>
      <c r="C3250" t="s">
        <v>14814</v>
      </c>
    </row>
    <row r="3251" spans="2:3" x14ac:dyDescent="0.25">
      <c r="B3251" t="s">
        <v>6286</v>
      </c>
      <c r="C3251" t="s">
        <v>13844</v>
      </c>
    </row>
    <row r="3252" spans="2:3" x14ac:dyDescent="0.25">
      <c r="B3252" t="s">
        <v>7257</v>
      </c>
      <c r="C3252" t="s">
        <v>14816</v>
      </c>
    </row>
    <row r="3253" spans="2:3" x14ac:dyDescent="0.25">
      <c r="B3253" t="s">
        <v>7258</v>
      </c>
      <c r="C3253" t="s">
        <v>14817</v>
      </c>
    </row>
    <row r="3254" spans="2:3" x14ac:dyDescent="0.25">
      <c r="B3254" t="s">
        <v>7259</v>
      </c>
      <c r="C3254" t="s">
        <v>14818</v>
      </c>
    </row>
    <row r="3255" spans="2:3" x14ac:dyDescent="0.25">
      <c r="B3255" t="s">
        <v>7260</v>
      </c>
      <c r="C3255" t="s">
        <v>14819</v>
      </c>
    </row>
    <row r="3256" spans="2:3" x14ac:dyDescent="0.25">
      <c r="B3256" t="s">
        <v>7261</v>
      </c>
      <c r="C3256" t="s">
        <v>14820</v>
      </c>
    </row>
    <row r="3257" spans="2:3" x14ac:dyDescent="0.25">
      <c r="B3257" t="s">
        <v>7262</v>
      </c>
      <c r="C3257" t="s">
        <v>14821</v>
      </c>
    </row>
    <row r="3258" spans="2:3" x14ac:dyDescent="0.25">
      <c r="B3258" t="s">
        <v>7263</v>
      </c>
      <c r="C3258" t="s">
        <v>14822</v>
      </c>
    </row>
    <row r="3259" spans="2:3" x14ac:dyDescent="0.25">
      <c r="B3259" t="s">
        <v>7264</v>
      </c>
      <c r="C3259" t="s">
        <v>14823</v>
      </c>
    </row>
    <row r="3260" spans="2:3" x14ac:dyDescent="0.25">
      <c r="B3260" t="s">
        <v>7265</v>
      </c>
      <c r="C3260" t="s">
        <v>14824</v>
      </c>
    </row>
    <row r="3261" spans="2:3" x14ac:dyDescent="0.25">
      <c r="B3261" t="s">
        <v>7266</v>
      </c>
      <c r="C3261" t="s">
        <v>14825</v>
      </c>
    </row>
    <row r="3262" spans="2:3" x14ac:dyDescent="0.25">
      <c r="B3262" t="s">
        <v>7267</v>
      </c>
      <c r="C3262" t="s">
        <v>14826</v>
      </c>
    </row>
    <row r="3263" spans="2:3" x14ac:dyDescent="0.25">
      <c r="B3263" t="s">
        <v>7268</v>
      </c>
      <c r="C3263" t="s">
        <v>14827</v>
      </c>
    </row>
    <row r="3264" spans="2:3" x14ac:dyDescent="0.25">
      <c r="B3264" t="s">
        <v>7269</v>
      </c>
      <c r="C3264" t="s">
        <v>14828</v>
      </c>
    </row>
    <row r="3265" spans="2:3" x14ac:dyDescent="0.25">
      <c r="B3265" t="s">
        <v>7270</v>
      </c>
      <c r="C3265" t="s">
        <v>14829</v>
      </c>
    </row>
    <row r="3266" spans="2:3" x14ac:dyDescent="0.25">
      <c r="B3266" t="s">
        <v>7271</v>
      </c>
      <c r="C3266" t="s">
        <v>14830</v>
      </c>
    </row>
    <row r="3267" spans="2:3" x14ac:dyDescent="0.25">
      <c r="B3267" t="s">
        <v>7272</v>
      </c>
      <c r="C3267" t="s">
        <v>14831</v>
      </c>
    </row>
    <row r="3268" spans="2:3" x14ac:dyDescent="0.25">
      <c r="B3268" t="s">
        <v>7273</v>
      </c>
      <c r="C3268" t="s">
        <v>14832</v>
      </c>
    </row>
    <row r="3269" spans="2:3" x14ac:dyDescent="0.25">
      <c r="B3269" t="s">
        <v>9535</v>
      </c>
      <c r="C3269" t="s">
        <v>17097</v>
      </c>
    </row>
    <row r="3270" spans="2:3" x14ac:dyDescent="0.25">
      <c r="B3270" t="s">
        <v>7275</v>
      </c>
      <c r="C3270" t="s">
        <v>14834</v>
      </c>
    </row>
    <row r="3271" spans="2:3" x14ac:dyDescent="0.25">
      <c r="B3271" t="s">
        <v>7276</v>
      </c>
      <c r="C3271" t="s">
        <v>14835</v>
      </c>
    </row>
    <row r="3272" spans="2:3" x14ac:dyDescent="0.25">
      <c r="B3272" t="s">
        <v>7277</v>
      </c>
      <c r="C3272" t="s">
        <v>14836</v>
      </c>
    </row>
    <row r="3273" spans="2:3" x14ac:dyDescent="0.25">
      <c r="B3273" t="s">
        <v>7278</v>
      </c>
      <c r="C3273" t="s">
        <v>14837</v>
      </c>
    </row>
    <row r="3274" spans="2:3" x14ac:dyDescent="0.25">
      <c r="B3274" t="s">
        <v>7279</v>
      </c>
      <c r="C3274" t="s">
        <v>14838</v>
      </c>
    </row>
    <row r="3275" spans="2:3" x14ac:dyDescent="0.25">
      <c r="B3275" t="s">
        <v>7280</v>
      </c>
      <c r="C3275" t="s">
        <v>14839</v>
      </c>
    </row>
    <row r="3276" spans="2:3" x14ac:dyDescent="0.25">
      <c r="B3276" t="s">
        <v>7281</v>
      </c>
      <c r="C3276" t="s">
        <v>14840</v>
      </c>
    </row>
    <row r="3277" spans="2:3" x14ac:dyDescent="0.25">
      <c r="B3277" t="s">
        <v>7282</v>
      </c>
      <c r="C3277" t="s">
        <v>14841</v>
      </c>
    </row>
    <row r="3278" spans="2:3" x14ac:dyDescent="0.25">
      <c r="B3278" t="s">
        <v>7283</v>
      </c>
      <c r="C3278" t="s">
        <v>14842</v>
      </c>
    </row>
    <row r="3279" spans="2:3" x14ac:dyDescent="0.25">
      <c r="B3279" t="s">
        <v>7123</v>
      </c>
      <c r="C3279" t="s">
        <v>14843</v>
      </c>
    </row>
    <row r="3280" spans="2:3" x14ac:dyDescent="0.25">
      <c r="B3280" t="s">
        <v>7284</v>
      </c>
      <c r="C3280" t="s">
        <v>14844</v>
      </c>
    </row>
    <row r="3281" spans="2:3" x14ac:dyDescent="0.25">
      <c r="B3281" t="s">
        <v>7285</v>
      </c>
      <c r="C3281" t="s">
        <v>14845</v>
      </c>
    </row>
    <row r="3282" spans="2:3" x14ac:dyDescent="0.25">
      <c r="B3282" t="s">
        <v>7286</v>
      </c>
      <c r="C3282" t="s">
        <v>14846</v>
      </c>
    </row>
    <row r="3283" spans="2:3" x14ac:dyDescent="0.25">
      <c r="B3283" t="s">
        <v>7287</v>
      </c>
      <c r="C3283" t="s">
        <v>14847</v>
      </c>
    </row>
    <row r="3284" spans="2:3" x14ac:dyDescent="0.25">
      <c r="B3284" t="s">
        <v>10365</v>
      </c>
      <c r="C3284" t="s">
        <v>17927</v>
      </c>
    </row>
    <row r="3285" spans="2:3" x14ac:dyDescent="0.25">
      <c r="B3285" s="1" t="s">
        <v>7289</v>
      </c>
      <c r="C3285" t="s">
        <v>14849</v>
      </c>
    </row>
    <row r="3286" spans="2:3" x14ac:dyDescent="0.25">
      <c r="B3286" t="s">
        <v>7290</v>
      </c>
      <c r="C3286" t="s">
        <v>14850</v>
      </c>
    </row>
    <row r="3287" spans="2:3" x14ac:dyDescent="0.25">
      <c r="B3287" t="s">
        <v>7291</v>
      </c>
      <c r="C3287" t="s">
        <v>14851</v>
      </c>
    </row>
    <row r="3288" spans="2:3" x14ac:dyDescent="0.25">
      <c r="B3288" t="s">
        <v>7292</v>
      </c>
      <c r="C3288" t="s">
        <v>14852</v>
      </c>
    </row>
    <row r="3289" spans="2:3" x14ac:dyDescent="0.25">
      <c r="B3289" t="s">
        <v>7293</v>
      </c>
      <c r="C3289" t="s">
        <v>14853</v>
      </c>
    </row>
    <row r="3290" spans="2:3" x14ac:dyDescent="0.25">
      <c r="B3290" t="s">
        <v>7294</v>
      </c>
      <c r="C3290" t="s">
        <v>14854</v>
      </c>
    </row>
    <row r="3291" spans="2:3" x14ac:dyDescent="0.25">
      <c r="B3291" t="s">
        <v>7295</v>
      </c>
      <c r="C3291" t="s">
        <v>14855</v>
      </c>
    </row>
    <row r="3292" spans="2:3" x14ac:dyDescent="0.25">
      <c r="B3292" t="s">
        <v>7296</v>
      </c>
      <c r="C3292" t="s">
        <v>14856</v>
      </c>
    </row>
    <row r="3293" spans="2:3" x14ac:dyDescent="0.25">
      <c r="B3293" t="s">
        <v>7297</v>
      </c>
      <c r="C3293" t="s">
        <v>14857</v>
      </c>
    </row>
    <row r="3294" spans="2:3" x14ac:dyDescent="0.25">
      <c r="B3294" t="s">
        <v>7298</v>
      </c>
      <c r="C3294" t="s">
        <v>14858</v>
      </c>
    </row>
    <row r="3295" spans="2:3" x14ac:dyDescent="0.25">
      <c r="B3295" t="s">
        <v>7299</v>
      </c>
      <c r="C3295" t="s">
        <v>14859</v>
      </c>
    </row>
    <row r="3296" spans="2:3" x14ac:dyDescent="0.25">
      <c r="B3296" t="s">
        <v>7300</v>
      </c>
      <c r="C3296" t="s">
        <v>14860</v>
      </c>
    </row>
    <row r="3297" spans="2:3" x14ac:dyDescent="0.25">
      <c r="B3297" t="s">
        <v>7301</v>
      </c>
      <c r="C3297" t="s">
        <v>14861</v>
      </c>
    </row>
    <row r="3298" spans="2:3" x14ac:dyDescent="0.25">
      <c r="B3298" t="s">
        <v>7302</v>
      </c>
      <c r="C3298" t="s">
        <v>14862</v>
      </c>
    </row>
    <row r="3299" spans="2:3" x14ac:dyDescent="0.25">
      <c r="B3299" t="s">
        <v>7303</v>
      </c>
      <c r="C3299" t="s">
        <v>14863</v>
      </c>
    </row>
    <row r="3300" spans="2:3" x14ac:dyDescent="0.25">
      <c r="B3300" t="s">
        <v>7304</v>
      </c>
      <c r="C3300" t="s">
        <v>14864</v>
      </c>
    </row>
    <row r="3301" spans="2:3" x14ac:dyDescent="0.25">
      <c r="B3301" t="s">
        <v>7305</v>
      </c>
      <c r="C3301" t="s">
        <v>14865</v>
      </c>
    </row>
    <row r="3302" spans="2:3" x14ac:dyDescent="0.25">
      <c r="B3302" t="s">
        <v>7306</v>
      </c>
      <c r="C3302" t="s">
        <v>14866</v>
      </c>
    </row>
    <row r="3303" spans="2:3" x14ac:dyDescent="0.25">
      <c r="B3303" t="s">
        <v>7307</v>
      </c>
      <c r="C3303" t="s">
        <v>14867</v>
      </c>
    </row>
    <row r="3304" spans="2:3" x14ac:dyDescent="0.25">
      <c r="B3304" t="s">
        <v>7308</v>
      </c>
      <c r="C3304" t="s">
        <v>14868</v>
      </c>
    </row>
    <row r="3305" spans="2:3" x14ac:dyDescent="0.25">
      <c r="B3305" t="s">
        <v>7309</v>
      </c>
      <c r="C3305" t="s">
        <v>14869</v>
      </c>
    </row>
    <row r="3306" spans="2:3" x14ac:dyDescent="0.25">
      <c r="B3306" t="s">
        <v>5058</v>
      </c>
      <c r="C3306" t="s">
        <v>12622</v>
      </c>
    </row>
    <row r="3307" spans="2:3" x14ac:dyDescent="0.25">
      <c r="B3307" t="s">
        <v>7311</v>
      </c>
      <c r="C3307" t="s">
        <v>14871</v>
      </c>
    </row>
    <row r="3308" spans="2:3" x14ac:dyDescent="0.25">
      <c r="B3308" t="s">
        <v>7312</v>
      </c>
      <c r="C3308" t="s">
        <v>14872</v>
      </c>
    </row>
    <row r="3309" spans="2:3" x14ac:dyDescent="0.25">
      <c r="B3309" t="s">
        <v>7313</v>
      </c>
      <c r="C3309" t="s">
        <v>14873</v>
      </c>
    </row>
    <row r="3310" spans="2:3" x14ac:dyDescent="0.25">
      <c r="B3310" t="s">
        <v>7314</v>
      </c>
      <c r="C3310" t="s">
        <v>14874</v>
      </c>
    </row>
    <row r="3311" spans="2:3" x14ac:dyDescent="0.25">
      <c r="B3311" t="s">
        <v>7315</v>
      </c>
      <c r="C3311" t="s">
        <v>14875</v>
      </c>
    </row>
    <row r="3312" spans="2:3" x14ac:dyDescent="0.25">
      <c r="B3312" t="s">
        <v>7316</v>
      </c>
      <c r="C3312" t="s">
        <v>14876</v>
      </c>
    </row>
    <row r="3313" spans="2:3" x14ac:dyDescent="0.25">
      <c r="B3313" t="s">
        <v>7317</v>
      </c>
      <c r="C3313" t="s">
        <v>14877</v>
      </c>
    </row>
    <row r="3314" spans="2:3" x14ac:dyDescent="0.25">
      <c r="B3314" t="s">
        <v>7318</v>
      </c>
      <c r="C3314" t="s">
        <v>14878</v>
      </c>
    </row>
    <row r="3315" spans="2:3" x14ac:dyDescent="0.25">
      <c r="B3315" t="s">
        <v>7319</v>
      </c>
      <c r="C3315" t="s">
        <v>14879</v>
      </c>
    </row>
    <row r="3316" spans="2:3" x14ac:dyDescent="0.25">
      <c r="B3316" t="s">
        <v>7320</v>
      </c>
      <c r="C3316" t="s">
        <v>14880</v>
      </c>
    </row>
    <row r="3317" spans="2:3" x14ac:dyDescent="0.25">
      <c r="B3317" t="s">
        <v>7321</v>
      </c>
      <c r="C3317" t="s">
        <v>14881</v>
      </c>
    </row>
    <row r="3318" spans="2:3" x14ac:dyDescent="0.25">
      <c r="B3318" t="s">
        <v>7322</v>
      </c>
      <c r="C3318" t="s">
        <v>14882</v>
      </c>
    </row>
    <row r="3319" spans="2:3" x14ac:dyDescent="0.25">
      <c r="B3319" t="s">
        <v>7323</v>
      </c>
      <c r="C3319" t="s">
        <v>14883</v>
      </c>
    </row>
    <row r="3320" spans="2:3" x14ac:dyDescent="0.25">
      <c r="B3320" t="s">
        <v>7324</v>
      </c>
      <c r="C3320" t="s">
        <v>14884</v>
      </c>
    </row>
    <row r="3321" spans="2:3" x14ac:dyDescent="0.25">
      <c r="B3321" t="s">
        <v>7325</v>
      </c>
      <c r="C3321" t="s">
        <v>14885</v>
      </c>
    </row>
    <row r="3322" spans="2:3" x14ac:dyDescent="0.25">
      <c r="B3322" t="s">
        <v>7326</v>
      </c>
      <c r="C3322" t="s">
        <v>14886</v>
      </c>
    </row>
    <row r="3323" spans="2:3" x14ac:dyDescent="0.25">
      <c r="B3323" t="s">
        <v>7327</v>
      </c>
      <c r="C3323" t="s">
        <v>14887</v>
      </c>
    </row>
    <row r="3324" spans="2:3" x14ac:dyDescent="0.25">
      <c r="B3324" t="s">
        <v>7328</v>
      </c>
      <c r="C3324" t="s">
        <v>14888</v>
      </c>
    </row>
    <row r="3325" spans="2:3" x14ac:dyDescent="0.25">
      <c r="B3325" t="s">
        <v>7329</v>
      </c>
      <c r="C3325" t="s">
        <v>14889</v>
      </c>
    </row>
    <row r="3326" spans="2:3" x14ac:dyDescent="0.25">
      <c r="B3326" t="s">
        <v>4863</v>
      </c>
      <c r="C3326" t="s">
        <v>12426</v>
      </c>
    </row>
    <row r="3327" spans="2:3" x14ac:dyDescent="0.25">
      <c r="B3327" t="s">
        <v>7331</v>
      </c>
      <c r="C3327" t="s">
        <v>14891</v>
      </c>
    </row>
    <row r="3328" spans="2:3" x14ac:dyDescent="0.25">
      <c r="B3328" t="s">
        <v>7332</v>
      </c>
      <c r="C3328" t="s">
        <v>14892</v>
      </c>
    </row>
    <row r="3329" spans="2:3" x14ac:dyDescent="0.25">
      <c r="B3329" t="s">
        <v>7333</v>
      </c>
      <c r="C3329" t="s">
        <v>14893</v>
      </c>
    </row>
    <row r="3330" spans="2:3" x14ac:dyDescent="0.25">
      <c r="B3330" t="s">
        <v>4351</v>
      </c>
      <c r="C3330" t="s">
        <v>11921</v>
      </c>
    </row>
    <row r="3331" spans="2:3" x14ac:dyDescent="0.25">
      <c r="B3331" t="s">
        <v>7335</v>
      </c>
      <c r="C3331" t="s">
        <v>14895</v>
      </c>
    </row>
    <row r="3332" spans="2:3" x14ac:dyDescent="0.25">
      <c r="B3332" t="s">
        <v>7336</v>
      </c>
      <c r="C3332" t="s">
        <v>14896</v>
      </c>
    </row>
    <row r="3333" spans="2:3" x14ac:dyDescent="0.25">
      <c r="B3333" t="s">
        <v>7337</v>
      </c>
      <c r="C3333" t="s">
        <v>14897</v>
      </c>
    </row>
    <row r="3334" spans="2:3" x14ac:dyDescent="0.25">
      <c r="B3334" t="s">
        <v>7338</v>
      </c>
      <c r="C3334" t="s">
        <v>14898</v>
      </c>
    </row>
    <row r="3335" spans="2:3" x14ac:dyDescent="0.25">
      <c r="B3335" s="1" t="s">
        <v>7339</v>
      </c>
      <c r="C3335" t="s">
        <v>14899</v>
      </c>
    </row>
    <row r="3336" spans="2:3" x14ac:dyDescent="0.25">
      <c r="B3336" t="s">
        <v>7340</v>
      </c>
      <c r="C3336" t="s">
        <v>14900</v>
      </c>
    </row>
    <row r="3337" spans="2:3" x14ac:dyDescent="0.25">
      <c r="B3337" t="s">
        <v>7341</v>
      </c>
      <c r="C3337" t="s">
        <v>14901</v>
      </c>
    </row>
    <row r="3338" spans="2:3" x14ac:dyDescent="0.25">
      <c r="B3338" t="s">
        <v>7342</v>
      </c>
      <c r="C3338" t="s">
        <v>14902</v>
      </c>
    </row>
    <row r="3339" spans="2:3" x14ac:dyDescent="0.25">
      <c r="B3339" t="s">
        <v>7343</v>
      </c>
      <c r="C3339" t="s">
        <v>14903</v>
      </c>
    </row>
    <row r="3340" spans="2:3" x14ac:dyDescent="0.25">
      <c r="B3340" t="s">
        <v>7344</v>
      </c>
      <c r="C3340" t="s">
        <v>14904</v>
      </c>
    </row>
    <row r="3341" spans="2:3" x14ac:dyDescent="0.25">
      <c r="B3341" t="s">
        <v>7345</v>
      </c>
      <c r="C3341" t="s">
        <v>14905</v>
      </c>
    </row>
    <row r="3342" spans="2:3" x14ac:dyDescent="0.25">
      <c r="B3342" t="s">
        <v>7346</v>
      </c>
      <c r="C3342" t="s">
        <v>14906</v>
      </c>
    </row>
    <row r="3343" spans="2:3" x14ac:dyDescent="0.25">
      <c r="B3343" t="s">
        <v>7347</v>
      </c>
      <c r="C3343" t="s">
        <v>14907</v>
      </c>
    </row>
    <row r="3344" spans="2:3" x14ac:dyDescent="0.25">
      <c r="B3344" t="s">
        <v>7348</v>
      </c>
      <c r="C3344" t="s">
        <v>14908</v>
      </c>
    </row>
    <row r="3345" spans="2:3" x14ac:dyDescent="0.25">
      <c r="B3345" t="s">
        <v>7349</v>
      </c>
      <c r="C3345" t="s">
        <v>14909</v>
      </c>
    </row>
    <row r="3346" spans="2:3" x14ac:dyDescent="0.25">
      <c r="B3346" t="s">
        <v>7350</v>
      </c>
      <c r="C3346" t="s">
        <v>14910</v>
      </c>
    </row>
    <row r="3347" spans="2:3" x14ac:dyDescent="0.25">
      <c r="B3347" t="s">
        <v>7351</v>
      </c>
      <c r="C3347" t="s">
        <v>14911</v>
      </c>
    </row>
    <row r="3348" spans="2:3" x14ac:dyDescent="0.25">
      <c r="B3348" t="s">
        <v>7352</v>
      </c>
      <c r="C3348" t="s">
        <v>14912</v>
      </c>
    </row>
    <row r="3349" spans="2:3" x14ac:dyDescent="0.25">
      <c r="B3349" t="s">
        <v>7353</v>
      </c>
      <c r="C3349" t="s">
        <v>14913</v>
      </c>
    </row>
    <row r="3350" spans="2:3" x14ac:dyDescent="0.25">
      <c r="B3350" t="s">
        <v>7354</v>
      </c>
      <c r="C3350" t="s">
        <v>14914</v>
      </c>
    </row>
    <row r="3351" spans="2:3" x14ac:dyDescent="0.25">
      <c r="B3351" t="s">
        <v>7355</v>
      </c>
      <c r="C3351" t="s">
        <v>14915</v>
      </c>
    </row>
    <row r="3352" spans="2:3" x14ac:dyDescent="0.25">
      <c r="B3352" t="s">
        <v>7356</v>
      </c>
      <c r="C3352" t="s">
        <v>14916</v>
      </c>
    </row>
    <row r="3353" spans="2:3" x14ac:dyDescent="0.25">
      <c r="B3353" t="s">
        <v>7357</v>
      </c>
      <c r="C3353" t="s">
        <v>14917</v>
      </c>
    </row>
    <row r="3354" spans="2:3" x14ac:dyDescent="0.25">
      <c r="B3354" s="1" t="s">
        <v>4469</v>
      </c>
      <c r="C3354" t="s">
        <v>12035</v>
      </c>
    </row>
    <row r="3355" spans="2:3" x14ac:dyDescent="0.25">
      <c r="B3355" s="1" t="s">
        <v>8575</v>
      </c>
      <c r="C3355" t="s">
        <v>16135</v>
      </c>
    </row>
    <row r="3356" spans="2:3" x14ac:dyDescent="0.25">
      <c r="B3356" t="s">
        <v>7360</v>
      </c>
      <c r="C3356" t="s">
        <v>14920</v>
      </c>
    </row>
    <row r="3357" spans="2:3" x14ac:dyDescent="0.25">
      <c r="B3357" t="s">
        <v>7361</v>
      </c>
      <c r="C3357" t="s">
        <v>14921</v>
      </c>
    </row>
    <row r="3358" spans="2:3" x14ac:dyDescent="0.25">
      <c r="B3358" t="s">
        <v>7362</v>
      </c>
      <c r="C3358" t="s">
        <v>14922</v>
      </c>
    </row>
    <row r="3359" spans="2:3" x14ac:dyDescent="0.25">
      <c r="B3359" t="s">
        <v>7363</v>
      </c>
      <c r="C3359" t="s">
        <v>14923</v>
      </c>
    </row>
    <row r="3360" spans="2:3" x14ac:dyDescent="0.25">
      <c r="B3360" t="s">
        <v>7364</v>
      </c>
      <c r="C3360" t="s">
        <v>14924</v>
      </c>
    </row>
    <row r="3361" spans="2:3" x14ac:dyDescent="0.25">
      <c r="B3361" t="s">
        <v>7365</v>
      </c>
      <c r="C3361" t="s">
        <v>14925</v>
      </c>
    </row>
    <row r="3362" spans="2:3" x14ac:dyDescent="0.25">
      <c r="B3362" t="s">
        <v>7366</v>
      </c>
      <c r="C3362" t="s">
        <v>14926</v>
      </c>
    </row>
    <row r="3363" spans="2:3" x14ac:dyDescent="0.25">
      <c r="B3363" t="s">
        <v>7367</v>
      </c>
      <c r="C3363" t="s">
        <v>14927</v>
      </c>
    </row>
    <row r="3364" spans="2:3" x14ac:dyDescent="0.25">
      <c r="B3364" t="s">
        <v>7368</v>
      </c>
      <c r="C3364" t="s">
        <v>14928</v>
      </c>
    </row>
    <row r="3365" spans="2:3" x14ac:dyDescent="0.25">
      <c r="B3365" t="s">
        <v>7369</v>
      </c>
      <c r="C3365" t="s">
        <v>14929</v>
      </c>
    </row>
    <row r="3366" spans="2:3" x14ac:dyDescent="0.25">
      <c r="B3366" t="s">
        <v>7370</v>
      </c>
      <c r="C3366" t="s">
        <v>14930</v>
      </c>
    </row>
    <row r="3367" spans="2:3" x14ac:dyDescent="0.25">
      <c r="B3367" t="s">
        <v>7371</v>
      </c>
      <c r="C3367" t="s">
        <v>14931</v>
      </c>
    </row>
    <row r="3368" spans="2:3" x14ac:dyDescent="0.25">
      <c r="B3368" t="s">
        <v>7372</v>
      </c>
      <c r="C3368" t="s">
        <v>14932</v>
      </c>
    </row>
    <row r="3369" spans="2:3" x14ac:dyDescent="0.25">
      <c r="B3369" t="s">
        <v>7373</v>
      </c>
      <c r="C3369" t="s">
        <v>14933</v>
      </c>
    </row>
    <row r="3370" spans="2:3" x14ac:dyDescent="0.25">
      <c r="B3370" s="1" t="s">
        <v>7374</v>
      </c>
      <c r="C3370" t="s">
        <v>14934</v>
      </c>
    </row>
    <row r="3371" spans="2:3" x14ac:dyDescent="0.25">
      <c r="B3371" t="s">
        <v>7375</v>
      </c>
      <c r="C3371" t="s">
        <v>14935</v>
      </c>
    </row>
    <row r="3372" spans="2:3" x14ac:dyDescent="0.25">
      <c r="B3372" t="s">
        <v>7376</v>
      </c>
      <c r="C3372" t="s">
        <v>14936</v>
      </c>
    </row>
    <row r="3373" spans="2:3" x14ac:dyDescent="0.25">
      <c r="B3373" t="s">
        <v>7377</v>
      </c>
      <c r="C3373" t="s">
        <v>14937</v>
      </c>
    </row>
    <row r="3374" spans="2:3" x14ac:dyDescent="0.25">
      <c r="B3374" t="s">
        <v>7378</v>
      </c>
      <c r="C3374" t="s">
        <v>14938</v>
      </c>
    </row>
    <row r="3375" spans="2:3" x14ac:dyDescent="0.25">
      <c r="B3375" t="s">
        <v>7379</v>
      </c>
      <c r="C3375" t="s">
        <v>14939</v>
      </c>
    </row>
    <row r="3376" spans="2:3" x14ac:dyDescent="0.25">
      <c r="B3376" t="s">
        <v>7380</v>
      </c>
      <c r="C3376" t="s">
        <v>14940</v>
      </c>
    </row>
    <row r="3377" spans="2:3" x14ac:dyDescent="0.25">
      <c r="B3377" t="s">
        <v>11109</v>
      </c>
      <c r="C3377" t="s">
        <v>18675</v>
      </c>
    </row>
    <row r="3378" spans="2:3" x14ac:dyDescent="0.25">
      <c r="B3378" t="s">
        <v>7382</v>
      </c>
      <c r="C3378" t="s">
        <v>14942</v>
      </c>
    </row>
    <row r="3379" spans="2:3" x14ac:dyDescent="0.25">
      <c r="B3379" t="s">
        <v>7383</v>
      </c>
      <c r="C3379" t="s">
        <v>14943</v>
      </c>
    </row>
    <row r="3380" spans="2:3" x14ac:dyDescent="0.25">
      <c r="B3380" t="s">
        <v>7384</v>
      </c>
      <c r="C3380" t="s">
        <v>14944</v>
      </c>
    </row>
    <row r="3381" spans="2:3" x14ac:dyDescent="0.25">
      <c r="B3381" t="s">
        <v>7385</v>
      </c>
      <c r="C3381" t="s">
        <v>14945</v>
      </c>
    </row>
    <row r="3382" spans="2:3" x14ac:dyDescent="0.25">
      <c r="B3382" t="s">
        <v>7386</v>
      </c>
      <c r="C3382" t="s">
        <v>14946</v>
      </c>
    </row>
    <row r="3383" spans="2:3" x14ac:dyDescent="0.25">
      <c r="B3383" t="s">
        <v>7387</v>
      </c>
      <c r="C3383" t="s">
        <v>14947</v>
      </c>
    </row>
    <row r="3384" spans="2:3" x14ac:dyDescent="0.25">
      <c r="B3384" t="s">
        <v>7388</v>
      </c>
      <c r="C3384" t="s">
        <v>14948</v>
      </c>
    </row>
    <row r="3385" spans="2:3" x14ac:dyDescent="0.25">
      <c r="B3385" t="s">
        <v>7389</v>
      </c>
      <c r="C3385" t="s">
        <v>14949</v>
      </c>
    </row>
    <row r="3386" spans="2:3" x14ac:dyDescent="0.25">
      <c r="B3386" t="s">
        <v>7390</v>
      </c>
      <c r="C3386" t="s">
        <v>14950</v>
      </c>
    </row>
    <row r="3387" spans="2:3" x14ac:dyDescent="0.25">
      <c r="B3387" t="s">
        <v>7391</v>
      </c>
      <c r="C3387" t="s">
        <v>14951</v>
      </c>
    </row>
    <row r="3388" spans="2:3" x14ac:dyDescent="0.25">
      <c r="B3388" t="s">
        <v>7392</v>
      </c>
      <c r="C3388" t="s">
        <v>14952</v>
      </c>
    </row>
    <row r="3389" spans="2:3" x14ac:dyDescent="0.25">
      <c r="B3389" t="s">
        <v>7393</v>
      </c>
      <c r="C3389" t="s">
        <v>14953</v>
      </c>
    </row>
    <row r="3390" spans="2:3" x14ac:dyDescent="0.25">
      <c r="B3390" t="s">
        <v>8525</v>
      </c>
      <c r="C3390" t="s">
        <v>16085</v>
      </c>
    </row>
    <row r="3391" spans="2:3" x14ac:dyDescent="0.25">
      <c r="B3391" t="s">
        <v>7395</v>
      </c>
      <c r="C3391" t="s">
        <v>14955</v>
      </c>
    </row>
    <row r="3392" spans="2:3" x14ac:dyDescent="0.25">
      <c r="B3392" t="s">
        <v>7396</v>
      </c>
      <c r="C3392" t="s">
        <v>14956</v>
      </c>
    </row>
    <row r="3393" spans="2:3" x14ac:dyDescent="0.25">
      <c r="B3393" t="s">
        <v>7397</v>
      </c>
      <c r="C3393" t="s">
        <v>14957</v>
      </c>
    </row>
    <row r="3394" spans="2:3" x14ac:dyDescent="0.25">
      <c r="B3394" t="s">
        <v>7398</v>
      </c>
      <c r="C3394" t="s">
        <v>14958</v>
      </c>
    </row>
    <row r="3395" spans="2:3" x14ac:dyDescent="0.25">
      <c r="B3395" t="s">
        <v>7399</v>
      </c>
      <c r="C3395" t="s">
        <v>14959</v>
      </c>
    </row>
    <row r="3396" spans="2:3" x14ac:dyDescent="0.25">
      <c r="B3396" t="s">
        <v>7400</v>
      </c>
      <c r="C3396" t="s">
        <v>14960</v>
      </c>
    </row>
    <row r="3397" spans="2:3" x14ac:dyDescent="0.25">
      <c r="B3397" t="s">
        <v>7401</v>
      </c>
      <c r="C3397" t="s">
        <v>14961</v>
      </c>
    </row>
    <row r="3398" spans="2:3" x14ac:dyDescent="0.25">
      <c r="B3398" t="s">
        <v>7402</v>
      </c>
      <c r="C3398" t="s">
        <v>14962</v>
      </c>
    </row>
    <row r="3399" spans="2:3" x14ac:dyDescent="0.25">
      <c r="B3399" t="s">
        <v>7402</v>
      </c>
      <c r="C3399" t="s">
        <v>14962</v>
      </c>
    </row>
    <row r="3400" spans="2:3" x14ac:dyDescent="0.25">
      <c r="B3400" t="s">
        <v>7403</v>
      </c>
      <c r="C3400" t="s">
        <v>14963</v>
      </c>
    </row>
    <row r="3401" spans="2:3" x14ac:dyDescent="0.25">
      <c r="B3401" t="s">
        <v>7404</v>
      </c>
      <c r="C3401" t="s">
        <v>14964</v>
      </c>
    </row>
    <row r="3402" spans="2:3" x14ac:dyDescent="0.25">
      <c r="B3402" t="s">
        <v>7405</v>
      </c>
      <c r="C3402" t="s">
        <v>14965</v>
      </c>
    </row>
    <row r="3403" spans="2:3" x14ac:dyDescent="0.25">
      <c r="B3403" t="s">
        <v>7406</v>
      </c>
      <c r="C3403" t="s">
        <v>14966</v>
      </c>
    </row>
    <row r="3404" spans="2:3" x14ac:dyDescent="0.25">
      <c r="B3404" t="s">
        <v>7407</v>
      </c>
      <c r="C3404" t="s">
        <v>14967</v>
      </c>
    </row>
    <row r="3405" spans="2:3" x14ac:dyDescent="0.25">
      <c r="B3405" t="s">
        <v>7408</v>
      </c>
      <c r="C3405" t="s">
        <v>14968</v>
      </c>
    </row>
    <row r="3406" spans="2:3" x14ac:dyDescent="0.25">
      <c r="B3406" t="s">
        <v>7409</v>
      </c>
      <c r="C3406" t="s">
        <v>14969</v>
      </c>
    </row>
    <row r="3407" spans="2:3" x14ac:dyDescent="0.25">
      <c r="B3407" t="s">
        <v>5557</v>
      </c>
      <c r="C3407" t="s">
        <v>14970</v>
      </c>
    </row>
    <row r="3408" spans="2:3" x14ac:dyDescent="0.25">
      <c r="B3408" t="s">
        <v>4954</v>
      </c>
      <c r="C3408" t="s">
        <v>12517</v>
      </c>
    </row>
    <row r="3409" spans="2:3" x14ac:dyDescent="0.25">
      <c r="B3409" t="s">
        <v>7411</v>
      </c>
      <c r="C3409" t="s">
        <v>14972</v>
      </c>
    </row>
    <row r="3410" spans="2:3" x14ac:dyDescent="0.25">
      <c r="B3410" t="s">
        <v>7412</v>
      </c>
      <c r="C3410" t="s">
        <v>14973</v>
      </c>
    </row>
    <row r="3411" spans="2:3" x14ac:dyDescent="0.25">
      <c r="B3411" t="s">
        <v>5063</v>
      </c>
      <c r="C3411" t="s">
        <v>12627</v>
      </c>
    </row>
    <row r="3412" spans="2:3" x14ac:dyDescent="0.25">
      <c r="B3412" t="s">
        <v>4739</v>
      </c>
      <c r="C3412" t="s">
        <v>12303</v>
      </c>
    </row>
    <row r="3413" spans="2:3" x14ac:dyDescent="0.25">
      <c r="B3413" t="s">
        <v>7415</v>
      </c>
      <c r="C3413" t="s">
        <v>14976</v>
      </c>
    </row>
    <row r="3414" spans="2:3" x14ac:dyDescent="0.25">
      <c r="B3414" t="s">
        <v>7416</v>
      </c>
      <c r="C3414" t="s">
        <v>14977</v>
      </c>
    </row>
    <row r="3415" spans="2:3" x14ac:dyDescent="0.25">
      <c r="B3415" t="s">
        <v>7417</v>
      </c>
      <c r="C3415" t="s">
        <v>14978</v>
      </c>
    </row>
    <row r="3416" spans="2:3" x14ac:dyDescent="0.25">
      <c r="B3416" s="1" t="s">
        <v>7418</v>
      </c>
      <c r="C3416" t="s">
        <v>14979</v>
      </c>
    </row>
    <row r="3417" spans="2:3" x14ac:dyDescent="0.25">
      <c r="B3417" t="s">
        <v>7419</v>
      </c>
      <c r="C3417" t="s">
        <v>14980</v>
      </c>
    </row>
    <row r="3418" spans="2:3" x14ac:dyDescent="0.25">
      <c r="B3418" t="s">
        <v>7420</v>
      </c>
      <c r="C3418" t="s">
        <v>14981</v>
      </c>
    </row>
    <row r="3419" spans="2:3" x14ac:dyDescent="0.25">
      <c r="B3419" t="s">
        <v>7421</v>
      </c>
      <c r="C3419" t="s">
        <v>14982</v>
      </c>
    </row>
    <row r="3420" spans="2:3" x14ac:dyDescent="0.25">
      <c r="B3420" t="s">
        <v>7422</v>
      </c>
      <c r="C3420" t="s">
        <v>14983</v>
      </c>
    </row>
    <row r="3421" spans="2:3" x14ac:dyDescent="0.25">
      <c r="B3421" t="s">
        <v>7423</v>
      </c>
      <c r="C3421" t="s">
        <v>14984</v>
      </c>
    </row>
    <row r="3422" spans="2:3" x14ac:dyDescent="0.25">
      <c r="B3422" t="s">
        <v>7424</v>
      </c>
      <c r="C3422" t="s">
        <v>14985</v>
      </c>
    </row>
    <row r="3423" spans="2:3" x14ac:dyDescent="0.25">
      <c r="B3423" t="s">
        <v>7425</v>
      </c>
      <c r="C3423" t="s">
        <v>14986</v>
      </c>
    </row>
    <row r="3424" spans="2:3" x14ac:dyDescent="0.25">
      <c r="B3424" t="s">
        <v>7426</v>
      </c>
      <c r="C3424" t="s">
        <v>14987</v>
      </c>
    </row>
    <row r="3425" spans="2:3" x14ac:dyDescent="0.25">
      <c r="B3425" t="s">
        <v>7427</v>
      </c>
      <c r="C3425" t="s">
        <v>14988</v>
      </c>
    </row>
    <row r="3426" spans="2:3" x14ac:dyDescent="0.25">
      <c r="B3426" t="s">
        <v>7428</v>
      </c>
      <c r="C3426" t="s">
        <v>14989</v>
      </c>
    </row>
    <row r="3427" spans="2:3" x14ac:dyDescent="0.25">
      <c r="B3427" t="s">
        <v>7429</v>
      </c>
      <c r="C3427" t="s">
        <v>14990</v>
      </c>
    </row>
    <row r="3428" spans="2:3" x14ac:dyDescent="0.25">
      <c r="B3428" t="s">
        <v>4505</v>
      </c>
      <c r="C3428" t="s">
        <v>12070</v>
      </c>
    </row>
    <row r="3429" spans="2:3" x14ac:dyDescent="0.25">
      <c r="B3429" t="s">
        <v>7431</v>
      </c>
      <c r="C3429" t="s">
        <v>14992</v>
      </c>
    </row>
    <row r="3430" spans="2:3" x14ac:dyDescent="0.25">
      <c r="B3430" t="s">
        <v>7432</v>
      </c>
      <c r="C3430" t="s">
        <v>14993</v>
      </c>
    </row>
    <row r="3431" spans="2:3" x14ac:dyDescent="0.25">
      <c r="B3431" t="s">
        <v>7433</v>
      </c>
      <c r="C3431" t="s">
        <v>14994</v>
      </c>
    </row>
    <row r="3432" spans="2:3" x14ac:dyDescent="0.25">
      <c r="B3432" t="s">
        <v>7434</v>
      </c>
      <c r="C3432" t="s">
        <v>14995</v>
      </c>
    </row>
    <row r="3433" spans="2:3" x14ac:dyDescent="0.25">
      <c r="B3433" t="s">
        <v>7435</v>
      </c>
      <c r="C3433" t="s">
        <v>14996</v>
      </c>
    </row>
    <row r="3434" spans="2:3" x14ac:dyDescent="0.25">
      <c r="B3434" t="s">
        <v>7436</v>
      </c>
      <c r="C3434" t="s">
        <v>14997</v>
      </c>
    </row>
    <row r="3435" spans="2:3" x14ac:dyDescent="0.25">
      <c r="B3435" t="s">
        <v>7437</v>
      </c>
      <c r="C3435" t="s">
        <v>14998</v>
      </c>
    </row>
    <row r="3436" spans="2:3" x14ac:dyDescent="0.25">
      <c r="B3436" t="s">
        <v>7438</v>
      </c>
      <c r="C3436" t="s">
        <v>14999</v>
      </c>
    </row>
    <row r="3437" spans="2:3" x14ac:dyDescent="0.25">
      <c r="B3437" t="s">
        <v>7439</v>
      </c>
      <c r="C3437" t="s">
        <v>15000</v>
      </c>
    </row>
    <row r="3438" spans="2:3" x14ac:dyDescent="0.25">
      <c r="B3438" t="s">
        <v>7440</v>
      </c>
      <c r="C3438" t="s">
        <v>15001</v>
      </c>
    </row>
    <row r="3439" spans="2:3" x14ac:dyDescent="0.25">
      <c r="B3439" t="s">
        <v>7441</v>
      </c>
      <c r="C3439" t="s">
        <v>15002</v>
      </c>
    </row>
    <row r="3440" spans="2:3" x14ac:dyDescent="0.25">
      <c r="B3440" t="s">
        <v>7442</v>
      </c>
      <c r="C3440" t="s">
        <v>15003</v>
      </c>
    </row>
    <row r="3441" spans="2:3" x14ac:dyDescent="0.25">
      <c r="B3441" t="s">
        <v>7443</v>
      </c>
      <c r="C3441" t="s">
        <v>15004</v>
      </c>
    </row>
    <row r="3442" spans="2:3" x14ac:dyDescent="0.25">
      <c r="B3442" s="1" t="s">
        <v>7444</v>
      </c>
      <c r="C3442" t="s">
        <v>15005</v>
      </c>
    </row>
    <row r="3443" spans="2:3" x14ac:dyDescent="0.25">
      <c r="B3443" t="s">
        <v>7445</v>
      </c>
      <c r="C3443" t="s">
        <v>15006</v>
      </c>
    </row>
    <row r="3444" spans="2:3" x14ac:dyDescent="0.25">
      <c r="B3444" t="s">
        <v>7446</v>
      </c>
      <c r="C3444" t="s">
        <v>15007</v>
      </c>
    </row>
    <row r="3445" spans="2:3" x14ac:dyDescent="0.25">
      <c r="B3445" t="s">
        <v>7447</v>
      </c>
      <c r="C3445" t="s">
        <v>15008</v>
      </c>
    </row>
    <row r="3446" spans="2:3" x14ac:dyDescent="0.25">
      <c r="B3446" t="s">
        <v>7448</v>
      </c>
      <c r="C3446" t="s">
        <v>15009</v>
      </c>
    </row>
    <row r="3447" spans="2:3" x14ac:dyDescent="0.25">
      <c r="B3447" t="s">
        <v>7449</v>
      </c>
      <c r="C3447" t="s">
        <v>15010</v>
      </c>
    </row>
    <row r="3448" spans="2:3" x14ac:dyDescent="0.25">
      <c r="B3448" t="s">
        <v>7450</v>
      </c>
      <c r="C3448" t="s">
        <v>15011</v>
      </c>
    </row>
    <row r="3449" spans="2:3" x14ac:dyDescent="0.25">
      <c r="B3449" t="s">
        <v>7451</v>
      </c>
      <c r="C3449" t="s">
        <v>15012</v>
      </c>
    </row>
    <row r="3450" spans="2:3" x14ac:dyDescent="0.25">
      <c r="B3450" t="s">
        <v>7452</v>
      </c>
      <c r="C3450" t="s">
        <v>15013</v>
      </c>
    </row>
    <row r="3451" spans="2:3" x14ac:dyDescent="0.25">
      <c r="B3451" t="s">
        <v>7453</v>
      </c>
      <c r="C3451" t="s">
        <v>15014</v>
      </c>
    </row>
    <row r="3452" spans="2:3" x14ac:dyDescent="0.25">
      <c r="B3452" t="s">
        <v>7454</v>
      </c>
      <c r="C3452" t="s">
        <v>15015</v>
      </c>
    </row>
    <row r="3453" spans="2:3" x14ac:dyDescent="0.25">
      <c r="B3453" t="s">
        <v>7455</v>
      </c>
      <c r="C3453" t="s">
        <v>15016</v>
      </c>
    </row>
    <row r="3454" spans="2:3" x14ac:dyDescent="0.25">
      <c r="B3454" t="s">
        <v>7456</v>
      </c>
      <c r="C3454" t="s">
        <v>15017</v>
      </c>
    </row>
    <row r="3455" spans="2:3" x14ac:dyDescent="0.25">
      <c r="B3455" t="s">
        <v>7457</v>
      </c>
      <c r="C3455" t="s">
        <v>15018</v>
      </c>
    </row>
    <row r="3456" spans="2:3" x14ac:dyDescent="0.25">
      <c r="B3456" t="s">
        <v>7458</v>
      </c>
      <c r="C3456" t="s">
        <v>15019</v>
      </c>
    </row>
    <row r="3457" spans="2:3" x14ac:dyDescent="0.25">
      <c r="B3457" t="s">
        <v>7459</v>
      </c>
      <c r="C3457" t="s">
        <v>15020</v>
      </c>
    </row>
    <row r="3458" spans="2:3" x14ac:dyDescent="0.25">
      <c r="B3458" t="s">
        <v>7460</v>
      </c>
      <c r="C3458" t="s">
        <v>15021</v>
      </c>
    </row>
    <row r="3459" spans="2:3" x14ac:dyDescent="0.25">
      <c r="B3459" t="s">
        <v>7461</v>
      </c>
      <c r="C3459" t="s">
        <v>15022</v>
      </c>
    </row>
    <row r="3460" spans="2:3" x14ac:dyDescent="0.25">
      <c r="B3460" t="s">
        <v>7462</v>
      </c>
      <c r="C3460" t="s">
        <v>15023</v>
      </c>
    </row>
    <row r="3461" spans="2:3" x14ac:dyDescent="0.25">
      <c r="B3461" t="s">
        <v>7463</v>
      </c>
      <c r="C3461" t="s">
        <v>15024</v>
      </c>
    </row>
    <row r="3462" spans="2:3" x14ac:dyDescent="0.25">
      <c r="B3462" t="s">
        <v>7464</v>
      </c>
      <c r="C3462" t="s">
        <v>15025</v>
      </c>
    </row>
    <row r="3463" spans="2:3" x14ac:dyDescent="0.25">
      <c r="B3463" t="s">
        <v>7465</v>
      </c>
      <c r="C3463" t="s">
        <v>15026</v>
      </c>
    </row>
    <row r="3464" spans="2:3" x14ac:dyDescent="0.25">
      <c r="B3464" t="s">
        <v>7466</v>
      </c>
      <c r="C3464" t="s">
        <v>15027</v>
      </c>
    </row>
    <row r="3465" spans="2:3" x14ac:dyDescent="0.25">
      <c r="B3465" t="s">
        <v>7467</v>
      </c>
      <c r="C3465" t="s">
        <v>15028</v>
      </c>
    </row>
    <row r="3466" spans="2:3" x14ac:dyDescent="0.25">
      <c r="B3466" t="s">
        <v>7468</v>
      </c>
      <c r="C3466" t="s">
        <v>15029</v>
      </c>
    </row>
    <row r="3467" spans="2:3" x14ac:dyDescent="0.25">
      <c r="B3467" t="s">
        <v>7469</v>
      </c>
      <c r="C3467" t="s">
        <v>15030</v>
      </c>
    </row>
    <row r="3468" spans="2:3" x14ac:dyDescent="0.25">
      <c r="B3468" t="s">
        <v>7470</v>
      </c>
      <c r="C3468" t="s">
        <v>15031</v>
      </c>
    </row>
    <row r="3469" spans="2:3" x14ac:dyDescent="0.25">
      <c r="B3469" t="s">
        <v>7471</v>
      </c>
      <c r="C3469" t="s">
        <v>15032</v>
      </c>
    </row>
    <row r="3470" spans="2:3" x14ac:dyDescent="0.25">
      <c r="B3470" t="s">
        <v>7472</v>
      </c>
      <c r="C3470" t="s">
        <v>15033</v>
      </c>
    </row>
    <row r="3471" spans="2:3" x14ac:dyDescent="0.25">
      <c r="B3471" t="s">
        <v>7473</v>
      </c>
      <c r="C3471" t="s">
        <v>15034</v>
      </c>
    </row>
    <row r="3472" spans="2:3" x14ac:dyDescent="0.25">
      <c r="B3472" t="s">
        <v>7474</v>
      </c>
      <c r="C3472" t="s">
        <v>15035</v>
      </c>
    </row>
    <row r="3473" spans="2:3" x14ac:dyDescent="0.25">
      <c r="B3473" t="s">
        <v>7475</v>
      </c>
      <c r="C3473" t="s">
        <v>15036</v>
      </c>
    </row>
    <row r="3474" spans="2:3" x14ac:dyDescent="0.25">
      <c r="B3474" t="s">
        <v>7476</v>
      </c>
      <c r="C3474" t="s">
        <v>15037</v>
      </c>
    </row>
    <row r="3475" spans="2:3" x14ac:dyDescent="0.25">
      <c r="B3475" t="s">
        <v>7477</v>
      </c>
      <c r="C3475" t="s">
        <v>15038</v>
      </c>
    </row>
    <row r="3476" spans="2:3" x14ac:dyDescent="0.25">
      <c r="B3476" t="s">
        <v>7478</v>
      </c>
      <c r="C3476" t="s">
        <v>15039</v>
      </c>
    </row>
    <row r="3477" spans="2:3" x14ac:dyDescent="0.25">
      <c r="B3477" t="s">
        <v>7394</v>
      </c>
      <c r="C3477" t="s">
        <v>14954</v>
      </c>
    </row>
    <row r="3478" spans="2:3" x14ac:dyDescent="0.25">
      <c r="B3478" t="s">
        <v>7480</v>
      </c>
      <c r="C3478" t="s">
        <v>15041</v>
      </c>
    </row>
    <row r="3479" spans="2:3" x14ac:dyDescent="0.25">
      <c r="B3479" t="s">
        <v>7481</v>
      </c>
      <c r="C3479" t="s">
        <v>15042</v>
      </c>
    </row>
    <row r="3480" spans="2:3" x14ac:dyDescent="0.25">
      <c r="B3480" t="s">
        <v>7482</v>
      </c>
      <c r="C3480" t="s">
        <v>15043</v>
      </c>
    </row>
    <row r="3481" spans="2:3" x14ac:dyDescent="0.25">
      <c r="B3481" t="s">
        <v>7483</v>
      </c>
      <c r="C3481" t="s">
        <v>15044</v>
      </c>
    </row>
    <row r="3482" spans="2:3" x14ac:dyDescent="0.25">
      <c r="B3482" t="s">
        <v>7484</v>
      </c>
      <c r="C3482" t="s">
        <v>15045</v>
      </c>
    </row>
    <row r="3483" spans="2:3" x14ac:dyDescent="0.25">
      <c r="B3483" t="s">
        <v>7485</v>
      </c>
      <c r="C3483" t="s">
        <v>15046</v>
      </c>
    </row>
    <row r="3484" spans="2:3" x14ac:dyDescent="0.25">
      <c r="B3484" t="s">
        <v>7486</v>
      </c>
      <c r="C3484" t="s">
        <v>15047</v>
      </c>
    </row>
    <row r="3485" spans="2:3" x14ac:dyDescent="0.25">
      <c r="B3485" t="s">
        <v>7487</v>
      </c>
      <c r="C3485" t="s">
        <v>15048</v>
      </c>
    </row>
    <row r="3486" spans="2:3" x14ac:dyDescent="0.25">
      <c r="B3486" t="s">
        <v>7488</v>
      </c>
      <c r="C3486" t="s">
        <v>15049</v>
      </c>
    </row>
    <row r="3487" spans="2:3" x14ac:dyDescent="0.25">
      <c r="B3487" t="s">
        <v>7489</v>
      </c>
      <c r="C3487" t="s">
        <v>15050</v>
      </c>
    </row>
    <row r="3488" spans="2:3" x14ac:dyDescent="0.25">
      <c r="B3488" t="s">
        <v>7490</v>
      </c>
      <c r="C3488" t="s">
        <v>15051</v>
      </c>
    </row>
    <row r="3489" spans="2:3" x14ac:dyDescent="0.25">
      <c r="B3489" t="s">
        <v>7491</v>
      </c>
      <c r="C3489" t="s">
        <v>15052</v>
      </c>
    </row>
    <row r="3490" spans="2:3" x14ac:dyDescent="0.25">
      <c r="B3490" t="s">
        <v>7492</v>
      </c>
      <c r="C3490" t="s">
        <v>15053</v>
      </c>
    </row>
    <row r="3491" spans="2:3" x14ac:dyDescent="0.25">
      <c r="B3491" t="s">
        <v>7493</v>
      </c>
      <c r="C3491" t="s">
        <v>15054</v>
      </c>
    </row>
    <row r="3492" spans="2:3" x14ac:dyDescent="0.25">
      <c r="B3492" t="s">
        <v>7494</v>
      </c>
      <c r="C3492" t="s">
        <v>15055</v>
      </c>
    </row>
    <row r="3493" spans="2:3" x14ac:dyDescent="0.25">
      <c r="B3493" t="s">
        <v>7495</v>
      </c>
      <c r="C3493" t="s">
        <v>15056</v>
      </c>
    </row>
    <row r="3494" spans="2:3" x14ac:dyDescent="0.25">
      <c r="B3494" t="s">
        <v>7496</v>
      </c>
      <c r="C3494" t="s">
        <v>15057</v>
      </c>
    </row>
    <row r="3495" spans="2:3" x14ac:dyDescent="0.25">
      <c r="B3495" t="s">
        <v>7497</v>
      </c>
      <c r="C3495" t="s">
        <v>15058</v>
      </c>
    </row>
    <row r="3496" spans="2:3" x14ac:dyDescent="0.25">
      <c r="B3496" t="s">
        <v>7498</v>
      </c>
      <c r="C3496" t="s">
        <v>15059</v>
      </c>
    </row>
    <row r="3497" spans="2:3" x14ac:dyDescent="0.25">
      <c r="B3497" t="s">
        <v>7499</v>
      </c>
      <c r="C3497" t="s">
        <v>15060</v>
      </c>
    </row>
    <row r="3498" spans="2:3" x14ac:dyDescent="0.25">
      <c r="B3498" t="s">
        <v>10742</v>
      </c>
      <c r="C3498" t="s">
        <v>18306</v>
      </c>
    </row>
    <row r="3499" spans="2:3" x14ac:dyDescent="0.25">
      <c r="B3499" t="s">
        <v>7500</v>
      </c>
      <c r="C3499" t="s">
        <v>15061</v>
      </c>
    </row>
    <row r="3500" spans="2:3" x14ac:dyDescent="0.25">
      <c r="B3500" t="s">
        <v>7501</v>
      </c>
      <c r="C3500" t="s">
        <v>15062</v>
      </c>
    </row>
    <row r="3501" spans="2:3" x14ac:dyDescent="0.25">
      <c r="B3501" t="s">
        <v>7502</v>
      </c>
      <c r="C3501" t="s">
        <v>15063</v>
      </c>
    </row>
    <row r="3502" spans="2:3" x14ac:dyDescent="0.25">
      <c r="B3502" t="s">
        <v>7503</v>
      </c>
      <c r="C3502" t="s">
        <v>15064</v>
      </c>
    </row>
    <row r="3503" spans="2:3" x14ac:dyDescent="0.25">
      <c r="B3503" t="s">
        <v>7504</v>
      </c>
      <c r="C3503" t="s">
        <v>15065</v>
      </c>
    </row>
    <row r="3504" spans="2:3" x14ac:dyDescent="0.25">
      <c r="B3504" t="s">
        <v>7505</v>
      </c>
      <c r="C3504" t="s">
        <v>15066</v>
      </c>
    </row>
    <row r="3505" spans="2:3" x14ac:dyDescent="0.25">
      <c r="B3505" t="s">
        <v>7506</v>
      </c>
      <c r="C3505" t="s">
        <v>15067</v>
      </c>
    </row>
    <row r="3506" spans="2:3" x14ac:dyDescent="0.25">
      <c r="B3506" t="s">
        <v>7507</v>
      </c>
      <c r="C3506" t="s">
        <v>15068</v>
      </c>
    </row>
    <row r="3507" spans="2:3" x14ac:dyDescent="0.25">
      <c r="B3507" t="s">
        <v>7508</v>
      </c>
      <c r="C3507" t="s">
        <v>15069</v>
      </c>
    </row>
    <row r="3508" spans="2:3" x14ac:dyDescent="0.25">
      <c r="B3508" t="s">
        <v>7509</v>
      </c>
      <c r="C3508" t="s">
        <v>15070</v>
      </c>
    </row>
    <row r="3509" spans="2:3" x14ac:dyDescent="0.25">
      <c r="B3509" t="s">
        <v>7510</v>
      </c>
      <c r="C3509" t="s">
        <v>15071</v>
      </c>
    </row>
    <row r="3510" spans="2:3" x14ac:dyDescent="0.25">
      <c r="B3510" s="1" t="s">
        <v>11027</v>
      </c>
      <c r="C3510" t="s">
        <v>18593</v>
      </c>
    </row>
    <row r="3511" spans="2:3" x14ac:dyDescent="0.25">
      <c r="B3511" t="s">
        <v>7512</v>
      </c>
      <c r="C3511" t="s">
        <v>15073</v>
      </c>
    </row>
    <row r="3512" spans="2:3" x14ac:dyDescent="0.25">
      <c r="B3512" t="s">
        <v>10943</v>
      </c>
      <c r="C3512" t="s">
        <v>18508</v>
      </c>
    </row>
    <row r="3513" spans="2:3" x14ac:dyDescent="0.25">
      <c r="B3513" s="1" t="s">
        <v>7514</v>
      </c>
      <c r="C3513" t="s">
        <v>15075</v>
      </c>
    </row>
    <row r="3514" spans="2:3" x14ac:dyDescent="0.25">
      <c r="B3514" t="s">
        <v>7515</v>
      </c>
      <c r="C3514" t="s">
        <v>15076</v>
      </c>
    </row>
    <row r="3515" spans="2:3" x14ac:dyDescent="0.25">
      <c r="B3515" s="1" t="s">
        <v>7516</v>
      </c>
      <c r="C3515" t="s">
        <v>15077</v>
      </c>
    </row>
    <row r="3516" spans="2:3" x14ac:dyDescent="0.25">
      <c r="B3516" t="s">
        <v>7517</v>
      </c>
      <c r="C3516" t="s">
        <v>15078</v>
      </c>
    </row>
    <row r="3517" spans="2:3" x14ac:dyDescent="0.25">
      <c r="B3517" t="s">
        <v>7518</v>
      </c>
      <c r="C3517" t="s">
        <v>15079</v>
      </c>
    </row>
    <row r="3518" spans="2:3" x14ac:dyDescent="0.25">
      <c r="B3518" t="s">
        <v>7519</v>
      </c>
      <c r="C3518" t="s">
        <v>15080</v>
      </c>
    </row>
    <row r="3519" spans="2:3" x14ac:dyDescent="0.25">
      <c r="B3519" t="s">
        <v>7520</v>
      </c>
      <c r="C3519" t="s">
        <v>15081</v>
      </c>
    </row>
    <row r="3520" spans="2:3" x14ac:dyDescent="0.25">
      <c r="B3520" t="s">
        <v>7521</v>
      </c>
      <c r="C3520" t="s">
        <v>15082</v>
      </c>
    </row>
    <row r="3521" spans="2:3" x14ac:dyDescent="0.25">
      <c r="B3521" t="s">
        <v>7522</v>
      </c>
      <c r="C3521" t="s">
        <v>15083</v>
      </c>
    </row>
    <row r="3522" spans="2:3" x14ac:dyDescent="0.25">
      <c r="B3522" t="s">
        <v>7523</v>
      </c>
      <c r="C3522" t="s">
        <v>15084</v>
      </c>
    </row>
    <row r="3523" spans="2:3" x14ac:dyDescent="0.25">
      <c r="B3523" t="s">
        <v>7524</v>
      </c>
      <c r="C3523" t="s">
        <v>15085</v>
      </c>
    </row>
    <row r="3524" spans="2:3" x14ac:dyDescent="0.25">
      <c r="B3524" s="1" t="s">
        <v>7525</v>
      </c>
      <c r="C3524" t="s">
        <v>15086</v>
      </c>
    </row>
    <row r="3525" spans="2:3" x14ac:dyDescent="0.25">
      <c r="B3525" t="s">
        <v>7526</v>
      </c>
      <c r="C3525" t="s">
        <v>15087</v>
      </c>
    </row>
    <row r="3526" spans="2:3" x14ac:dyDescent="0.25">
      <c r="B3526" t="s">
        <v>7527</v>
      </c>
      <c r="C3526" t="s">
        <v>15088</v>
      </c>
    </row>
    <row r="3527" spans="2:3" x14ac:dyDescent="0.25">
      <c r="B3527" t="s">
        <v>7528</v>
      </c>
      <c r="C3527" t="s">
        <v>15089</v>
      </c>
    </row>
    <row r="3528" spans="2:3" x14ac:dyDescent="0.25">
      <c r="B3528" s="1" t="s">
        <v>7529</v>
      </c>
      <c r="C3528" t="s">
        <v>15090</v>
      </c>
    </row>
    <row r="3529" spans="2:3" x14ac:dyDescent="0.25">
      <c r="B3529" t="s">
        <v>7530</v>
      </c>
      <c r="C3529" t="s">
        <v>15091</v>
      </c>
    </row>
    <row r="3530" spans="2:3" x14ac:dyDescent="0.25">
      <c r="B3530" t="s">
        <v>7531</v>
      </c>
      <c r="C3530" t="s">
        <v>15092</v>
      </c>
    </row>
    <row r="3531" spans="2:3" x14ac:dyDescent="0.25">
      <c r="B3531" t="s">
        <v>7532</v>
      </c>
      <c r="C3531" t="s">
        <v>15093</v>
      </c>
    </row>
    <row r="3532" spans="2:3" x14ac:dyDescent="0.25">
      <c r="B3532" t="s">
        <v>7533</v>
      </c>
      <c r="C3532" t="s">
        <v>15094</v>
      </c>
    </row>
    <row r="3533" spans="2:3" x14ac:dyDescent="0.25">
      <c r="B3533" t="s">
        <v>7534</v>
      </c>
      <c r="C3533" t="s">
        <v>15095</v>
      </c>
    </row>
    <row r="3534" spans="2:3" x14ac:dyDescent="0.25">
      <c r="B3534" t="s">
        <v>7535</v>
      </c>
      <c r="C3534" t="s">
        <v>15096</v>
      </c>
    </row>
    <row r="3535" spans="2:3" x14ac:dyDescent="0.25">
      <c r="B3535" t="s">
        <v>7536</v>
      </c>
      <c r="C3535" t="s">
        <v>15097</v>
      </c>
    </row>
    <row r="3536" spans="2:3" x14ac:dyDescent="0.25">
      <c r="B3536" t="s">
        <v>7537</v>
      </c>
      <c r="C3536" t="s">
        <v>15098</v>
      </c>
    </row>
    <row r="3537" spans="2:3" x14ac:dyDescent="0.25">
      <c r="B3537" t="s">
        <v>7538</v>
      </c>
      <c r="C3537" t="s">
        <v>15099</v>
      </c>
    </row>
    <row r="3538" spans="2:3" x14ac:dyDescent="0.25">
      <c r="B3538" t="s">
        <v>7539</v>
      </c>
      <c r="C3538" t="s">
        <v>15100</v>
      </c>
    </row>
    <row r="3539" spans="2:3" x14ac:dyDescent="0.25">
      <c r="B3539" t="s">
        <v>7540</v>
      </c>
      <c r="C3539" t="s">
        <v>15101</v>
      </c>
    </row>
    <row r="3540" spans="2:3" x14ac:dyDescent="0.25">
      <c r="B3540" t="s">
        <v>7541</v>
      </c>
      <c r="C3540" t="s">
        <v>15102</v>
      </c>
    </row>
    <row r="3541" spans="2:3" x14ac:dyDescent="0.25">
      <c r="B3541" t="s">
        <v>7542</v>
      </c>
      <c r="C3541" t="s">
        <v>15103</v>
      </c>
    </row>
    <row r="3542" spans="2:3" x14ac:dyDescent="0.25">
      <c r="B3542" t="s">
        <v>7543</v>
      </c>
      <c r="C3542" t="s">
        <v>15104</v>
      </c>
    </row>
    <row r="3543" spans="2:3" x14ac:dyDescent="0.25">
      <c r="B3543" t="s">
        <v>7544</v>
      </c>
      <c r="C3543" t="s">
        <v>15105</v>
      </c>
    </row>
    <row r="3544" spans="2:3" x14ac:dyDescent="0.25">
      <c r="B3544" t="s">
        <v>7545</v>
      </c>
      <c r="C3544" t="s">
        <v>15106</v>
      </c>
    </row>
    <row r="3545" spans="2:3" x14ac:dyDescent="0.25">
      <c r="B3545" t="s">
        <v>7546</v>
      </c>
      <c r="C3545" t="s">
        <v>15107</v>
      </c>
    </row>
    <row r="3546" spans="2:3" x14ac:dyDescent="0.25">
      <c r="B3546" t="s">
        <v>7547</v>
      </c>
      <c r="C3546" t="s">
        <v>15108</v>
      </c>
    </row>
    <row r="3547" spans="2:3" x14ac:dyDescent="0.25">
      <c r="B3547" t="s">
        <v>7548</v>
      </c>
      <c r="C3547" t="s">
        <v>15109</v>
      </c>
    </row>
    <row r="3548" spans="2:3" x14ac:dyDescent="0.25">
      <c r="B3548" t="s">
        <v>7549</v>
      </c>
      <c r="C3548" t="s">
        <v>15110</v>
      </c>
    </row>
    <row r="3549" spans="2:3" x14ac:dyDescent="0.25">
      <c r="B3549" t="s">
        <v>7550</v>
      </c>
      <c r="C3549" t="s">
        <v>15111</v>
      </c>
    </row>
    <row r="3550" spans="2:3" x14ac:dyDescent="0.25">
      <c r="B3550" t="s">
        <v>7551</v>
      </c>
      <c r="C3550" t="s">
        <v>15112</v>
      </c>
    </row>
    <row r="3551" spans="2:3" x14ac:dyDescent="0.25">
      <c r="B3551" t="s">
        <v>7552</v>
      </c>
      <c r="C3551" t="s">
        <v>15113</v>
      </c>
    </row>
    <row r="3552" spans="2:3" x14ac:dyDescent="0.25">
      <c r="B3552" t="s">
        <v>7553</v>
      </c>
      <c r="C3552" t="s">
        <v>15114</v>
      </c>
    </row>
    <row r="3553" spans="2:3" x14ac:dyDescent="0.25">
      <c r="B3553" t="s">
        <v>7554</v>
      </c>
      <c r="C3553" t="s">
        <v>15115</v>
      </c>
    </row>
    <row r="3554" spans="2:3" x14ac:dyDescent="0.25">
      <c r="B3554" t="s">
        <v>7555</v>
      </c>
      <c r="C3554" t="s">
        <v>15116</v>
      </c>
    </row>
    <row r="3555" spans="2:3" x14ac:dyDescent="0.25">
      <c r="B3555" s="1" t="s">
        <v>7556</v>
      </c>
      <c r="C3555" t="s">
        <v>15117</v>
      </c>
    </row>
    <row r="3556" spans="2:3" x14ac:dyDescent="0.25">
      <c r="B3556" s="1" t="s">
        <v>7557</v>
      </c>
      <c r="C3556" t="s">
        <v>15118</v>
      </c>
    </row>
    <row r="3557" spans="2:3" x14ac:dyDescent="0.25">
      <c r="B3557" s="1" t="s">
        <v>7558</v>
      </c>
      <c r="C3557" t="s">
        <v>15119</v>
      </c>
    </row>
    <row r="3558" spans="2:3" x14ac:dyDescent="0.25">
      <c r="B3558" s="1" t="s">
        <v>7559</v>
      </c>
      <c r="C3558" t="s">
        <v>15120</v>
      </c>
    </row>
    <row r="3559" spans="2:3" x14ac:dyDescent="0.25">
      <c r="B3559" s="1" t="s">
        <v>7560</v>
      </c>
      <c r="C3559" t="s">
        <v>15121</v>
      </c>
    </row>
    <row r="3560" spans="2:3" x14ac:dyDescent="0.25">
      <c r="B3560" s="1" t="s">
        <v>7561</v>
      </c>
      <c r="C3560" t="s">
        <v>15122</v>
      </c>
    </row>
    <row r="3561" spans="2:3" x14ac:dyDescent="0.25">
      <c r="B3561" s="1" t="s">
        <v>7562</v>
      </c>
      <c r="C3561" t="s">
        <v>15123</v>
      </c>
    </row>
    <row r="3562" spans="2:3" x14ac:dyDescent="0.25">
      <c r="B3562" s="1" t="s">
        <v>7563</v>
      </c>
      <c r="C3562" t="s">
        <v>15124</v>
      </c>
    </row>
    <row r="3563" spans="2:3" x14ac:dyDescent="0.25">
      <c r="B3563" s="1" t="s">
        <v>7564</v>
      </c>
      <c r="C3563" t="s">
        <v>15125</v>
      </c>
    </row>
    <row r="3564" spans="2:3" x14ac:dyDescent="0.25">
      <c r="B3564" s="1" t="s">
        <v>7565</v>
      </c>
      <c r="C3564" t="s">
        <v>15126</v>
      </c>
    </row>
    <row r="3565" spans="2:3" x14ac:dyDescent="0.25">
      <c r="B3565" s="1" t="s">
        <v>7566</v>
      </c>
      <c r="C3565" t="s">
        <v>15127</v>
      </c>
    </row>
    <row r="3566" spans="2:3" x14ac:dyDescent="0.25">
      <c r="B3566" s="1" t="s">
        <v>7567</v>
      </c>
      <c r="C3566" t="s">
        <v>15128</v>
      </c>
    </row>
    <row r="3567" spans="2:3" x14ac:dyDescent="0.25">
      <c r="B3567" s="1" t="s">
        <v>7568</v>
      </c>
      <c r="C3567" t="s">
        <v>15129</v>
      </c>
    </row>
    <row r="3568" spans="2:3" x14ac:dyDescent="0.25">
      <c r="B3568" s="1" t="s">
        <v>7569</v>
      </c>
      <c r="C3568" t="s">
        <v>15130</v>
      </c>
    </row>
    <row r="3569" spans="2:3" x14ac:dyDescent="0.25">
      <c r="B3569" s="1" t="s">
        <v>7570</v>
      </c>
      <c r="C3569" t="s">
        <v>15131</v>
      </c>
    </row>
    <row r="3570" spans="2:3" x14ac:dyDescent="0.25">
      <c r="B3570" s="1" t="s">
        <v>7571</v>
      </c>
      <c r="C3570" t="s">
        <v>15132</v>
      </c>
    </row>
    <row r="3571" spans="2:3" x14ac:dyDescent="0.25">
      <c r="B3571" s="1" t="s">
        <v>7572</v>
      </c>
      <c r="C3571" t="s">
        <v>15133</v>
      </c>
    </row>
    <row r="3572" spans="2:3" x14ac:dyDescent="0.25">
      <c r="B3572" s="1" t="s">
        <v>7573</v>
      </c>
      <c r="C3572" t="s">
        <v>15134</v>
      </c>
    </row>
    <row r="3573" spans="2:3" x14ac:dyDescent="0.25">
      <c r="B3573" s="1" t="s">
        <v>7574</v>
      </c>
      <c r="C3573" t="s">
        <v>15135</v>
      </c>
    </row>
    <row r="3574" spans="2:3" x14ac:dyDescent="0.25">
      <c r="B3574" s="1" t="s">
        <v>7575</v>
      </c>
      <c r="C3574" t="s">
        <v>15136</v>
      </c>
    </row>
    <row r="3575" spans="2:3" x14ac:dyDescent="0.25">
      <c r="B3575" s="1" t="s">
        <v>7576</v>
      </c>
      <c r="C3575" t="s">
        <v>15137</v>
      </c>
    </row>
    <row r="3576" spans="2:3" x14ac:dyDescent="0.25">
      <c r="B3576" s="1" t="s">
        <v>7577</v>
      </c>
      <c r="C3576" t="s">
        <v>15138</v>
      </c>
    </row>
    <row r="3577" spans="2:3" x14ac:dyDescent="0.25">
      <c r="B3577" s="1" t="s">
        <v>7578</v>
      </c>
      <c r="C3577" t="s">
        <v>15139</v>
      </c>
    </row>
    <row r="3578" spans="2:3" x14ac:dyDescent="0.25">
      <c r="B3578" s="1" t="s">
        <v>7579</v>
      </c>
      <c r="C3578" t="s">
        <v>15140</v>
      </c>
    </row>
    <row r="3579" spans="2:3" x14ac:dyDescent="0.25">
      <c r="B3579" s="1" t="s">
        <v>7580</v>
      </c>
      <c r="C3579" t="s">
        <v>15141</v>
      </c>
    </row>
    <row r="3580" spans="2:3" x14ac:dyDescent="0.25">
      <c r="B3580" s="1" t="s">
        <v>7581</v>
      </c>
      <c r="C3580" t="s">
        <v>15142</v>
      </c>
    </row>
    <row r="3581" spans="2:3" x14ac:dyDescent="0.25">
      <c r="B3581" s="1" t="s">
        <v>7582</v>
      </c>
      <c r="C3581" t="s">
        <v>15143</v>
      </c>
    </row>
    <row r="3582" spans="2:3" x14ac:dyDescent="0.25">
      <c r="B3582" s="1" t="s">
        <v>7583</v>
      </c>
      <c r="C3582" t="s">
        <v>15144</v>
      </c>
    </row>
    <row r="3583" spans="2:3" x14ac:dyDescent="0.25">
      <c r="B3583" s="1" t="s">
        <v>7584</v>
      </c>
      <c r="C3583" t="s">
        <v>15145</v>
      </c>
    </row>
    <row r="3584" spans="2:3" x14ac:dyDescent="0.25">
      <c r="B3584" s="1" t="s">
        <v>7585</v>
      </c>
      <c r="C3584" t="s">
        <v>15146</v>
      </c>
    </row>
    <row r="3585" spans="2:3" x14ac:dyDescent="0.25">
      <c r="B3585" s="1" t="s">
        <v>7586</v>
      </c>
      <c r="C3585" t="s">
        <v>15147</v>
      </c>
    </row>
    <row r="3586" spans="2:3" x14ac:dyDescent="0.25">
      <c r="B3586" s="1" t="s">
        <v>7587</v>
      </c>
      <c r="C3586" t="s">
        <v>15148</v>
      </c>
    </row>
    <row r="3587" spans="2:3" x14ac:dyDescent="0.25">
      <c r="B3587" s="1" t="s">
        <v>7588</v>
      </c>
      <c r="C3587" t="s">
        <v>15149</v>
      </c>
    </row>
    <row r="3588" spans="2:3" x14ac:dyDescent="0.25">
      <c r="B3588" s="1" t="s">
        <v>7589</v>
      </c>
      <c r="C3588" t="s">
        <v>15150</v>
      </c>
    </row>
    <row r="3589" spans="2:3" x14ac:dyDescent="0.25">
      <c r="B3589" s="1" t="s">
        <v>7590</v>
      </c>
      <c r="C3589" t="s">
        <v>15151</v>
      </c>
    </row>
    <row r="3590" spans="2:3" x14ac:dyDescent="0.25">
      <c r="B3590" s="1" t="s">
        <v>7591</v>
      </c>
      <c r="C3590" t="s">
        <v>15152</v>
      </c>
    </row>
    <row r="3591" spans="2:3" x14ac:dyDescent="0.25">
      <c r="B3591" s="1" t="s">
        <v>7592</v>
      </c>
      <c r="C3591" t="s">
        <v>15153</v>
      </c>
    </row>
    <row r="3592" spans="2:3" x14ac:dyDescent="0.25">
      <c r="B3592" s="1" t="s">
        <v>7593</v>
      </c>
      <c r="C3592" t="s">
        <v>15154</v>
      </c>
    </row>
    <row r="3593" spans="2:3" x14ac:dyDescent="0.25">
      <c r="B3593" s="1" t="s">
        <v>7594</v>
      </c>
      <c r="C3593" t="s">
        <v>15155</v>
      </c>
    </row>
    <row r="3594" spans="2:3" x14ac:dyDescent="0.25">
      <c r="B3594" s="1" t="s">
        <v>7595</v>
      </c>
      <c r="C3594" t="s">
        <v>15156</v>
      </c>
    </row>
    <row r="3595" spans="2:3" x14ac:dyDescent="0.25">
      <c r="B3595" s="1" t="s">
        <v>7596</v>
      </c>
      <c r="C3595" t="s">
        <v>15157</v>
      </c>
    </row>
    <row r="3596" spans="2:3" x14ac:dyDescent="0.25">
      <c r="B3596" s="1" t="s">
        <v>7597</v>
      </c>
      <c r="C3596" t="s">
        <v>15158</v>
      </c>
    </row>
    <row r="3597" spans="2:3" x14ac:dyDescent="0.25">
      <c r="B3597" s="1" t="s">
        <v>7598</v>
      </c>
      <c r="C3597" t="s">
        <v>15159</v>
      </c>
    </row>
    <row r="3598" spans="2:3" x14ac:dyDescent="0.25">
      <c r="B3598" s="1" t="s">
        <v>7599</v>
      </c>
      <c r="C3598" t="s">
        <v>15160</v>
      </c>
    </row>
    <row r="3599" spans="2:3" x14ac:dyDescent="0.25">
      <c r="B3599" s="1" t="s">
        <v>7600</v>
      </c>
      <c r="C3599" t="s">
        <v>15161</v>
      </c>
    </row>
    <row r="3600" spans="2:3" x14ac:dyDescent="0.25">
      <c r="B3600" s="1" t="s">
        <v>7601</v>
      </c>
      <c r="C3600" t="s">
        <v>15162</v>
      </c>
    </row>
    <row r="3601" spans="2:3" x14ac:dyDescent="0.25">
      <c r="B3601" s="1" t="s">
        <v>7602</v>
      </c>
      <c r="C3601" t="s">
        <v>15163</v>
      </c>
    </row>
    <row r="3602" spans="2:3" x14ac:dyDescent="0.25">
      <c r="B3602" s="1" t="s">
        <v>7603</v>
      </c>
      <c r="C3602" t="s">
        <v>15164</v>
      </c>
    </row>
    <row r="3603" spans="2:3" x14ac:dyDescent="0.25">
      <c r="B3603" s="1" t="s">
        <v>7604</v>
      </c>
      <c r="C3603" t="s">
        <v>15165</v>
      </c>
    </row>
    <row r="3604" spans="2:3" x14ac:dyDescent="0.25">
      <c r="B3604" s="1" t="s">
        <v>7605</v>
      </c>
      <c r="C3604" t="s">
        <v>15166</v>
      </c>
    </row>
    <row r="3605" spans="2:3" x14ac:dyDescent="0.25">
      <c r="B3605" t="s">
        <v>9217</v>
      </c>
      <c r="C3605" t="s">
        <v>16778</v>
      </c>
    </row>
    <row r="3606" spans="2:3" x14ac:dyDescent="0.25">
      <c r="B3606" s="1" t="s">
        <v>7607</v>
      </c>
      <c r="C3606" t="s">
        <v>15168</v>
      </c>
    </row>
    <row r="3607" spans="2:3" x14ac:dyDescent="0.25">
      <c r="B3607" s="1" t="s">
        <v>7608</v>
      </c>
      <c r="C3607" t="s">
        <v>15169</v>
      </c>
    </row>
    <row r="3608" spans="2:3" x14ac:dyDescent="0.25">
      <c r="B3608" t="s">
        <v>9920</v>
      </c>
      <c r="C3608" t="s">
        <v>17482</v>
      </c>
    </row>
    <row r="3609" spans="2:3" x14ac:dyDescent="0.25">
      <c r="B3609" t="s">
        <v>7610</v>
      </c>
      <c r="C3609" t="s">
        <v>15171</v>
      </c>
    </row>
    <row r="3610" spans="2:3" x14ac:dyDescent="0.25">
      <c r="B3610" t="s">
        <v>7611</v>
      </c>
      <c r="C3610" t="s">
        <v>15172</v>
      </c>
    </row>
    <row r="3611" spans="2:3" x14ac:dyDescent="0.25">
      <c r="B3611" t="s">
        <v>7612</v>
      </c>
      <c r="C3611" t="s">
        <v>15173</v>
      </c>
    </row>
    <row r="3612" spans="2:3" x14ac:dyDescent="0.25">
      <c r="B3612" t="s">
        <v>7613</v>
      </c>
      <c r="C3612" t="s">
        <v>15174</v>
      </c>
    </row>
    <row r="3613" spans="2:3" x14ac:dyDescent="0.25">
      <c r="B3613" t="s">
        <v>7614</v>
      </c>
      <c r="C3613" t="s">
        <v>15175</v>
      </c>
    </row>
    <row r="3614" spans="2:3" x14ac:dyDescent="0.25">
      <c r="B3614" t="s">
        <v>7615</v>
      </c>
      <c r="C3614" t="s">
        <v>15176</v>
      </c>
    </row>
    <row r="3615" spans="2:3" x14ac:dyDescent="0.25">
      <c r="B3615" t="s">
        <v>7616</v>
      </c>
      <c r="C3615" t="s">
        <v>15177</v>
      </c>
    </row>
    <row r="3616" spans="2:3" x14ac:dyDescent="0.25">
      <c r="B3616" t="s">
        <v>7617</v>
      </c>
      <c r="C3616" t="s">
        <v>15178</v>
      </c>
    </row>
    <row r="3617" spans="2:3" x14ac:dyDescent="0.25">
      <c r="B3617" t="s">
        <v>7618</v>
      </c>
      <c r="C3617" t="s">
        <v>15179</v>
      </c>
    </row>
    <row r="3618" spans="2:3" x14ac:dyDescent="0.25">
      <c r="B3618" t="s">
        <v>7619</v>
      </c>
      <c r="C3618" t="s">
        <v>15180</v>
      </c>
    </row>
    <row r="3619" spans="2:3" x14ac:dyDescent="0.25">
      <c r="B3619" t="s">
        <v>7620</v>
      </c>
      <c r="C3619" t="s">
        <v>15181</v>
      </c>
    </row>
    <row r="3620" spans="2:3" x14ac:dyDescent="0.25">
      <c r="B3620" t="s">
        <v>7621</v>
      </c>
      <c r="C3620" t="s">
        <v>15182</v>
      </c>
    </row>
    <row r="3621" spans="2:3" x14ac:dyDescent="0.25">
      <c r="B3621" t="s">
        <v>7622</v>
      </c>
      <c r="C3621" t="s">
        <v>15183</v>
      </c>
    </row>
    <row r="3622" spans="2:3" x14ac:dyDescent="0.25">
      <c r="B3622" s="1" t="s">
        <v>7623</v>
      </c>
      <c r="C3622" t="s">
        <v>15184</v>
      </c>
    </row>
    <row r="3623" spans="2:3" x14ac:dyDescent="0.25">
      <c r="B3623" s="1" t="s">
        <v>7624</v>
      </c>
      <c r="C3623" t="s">
        <v>15185</v>
      </c>
    </row>
    <row r="3624" spans="2:3" x14ac:dyDescent="0.25">
      <c r="B3624" t="s">
        <v>7625</v>
      </c>
      <c r="C3624" t="s">
        <v>15186</v>
      </c>
    </row>
    <row r="3625" spans="2:3" x14ac:dyDescent="0.25">
      <c r="B3625" t="s">
        <v>7626</v>
      </c>
      <c r="C3625" t="s">
        <v>15187</v>
      </c>
    </row>
    <row r="3626" spans="2:3" x14ac:dyDescent="0.25">
      <c r="B3626" t="s">
        <v>7627</v>
      </c>
      <c r="C3626" t="s">
        <v>15188</v>
      </c>
    </row>
    <row r="3627" spans="2:3" x14ac:dyDescent="0.25">
      <c r="B3627" t="s">
        <v>7628</v>
      </c>
      <c r="C3627" t="s">
        <v>15189</v>
      </c>
    </row>
    <row r="3628" spans="2:3" x14ac:dyDescent="0.25">
      <c r="B3628" t="s">
        <v>7629</v>
      </c>
      <c r="C3628" t="s">
        <v>15190</v>
      </c>
    </row>
    <row r="3629" spans="2:3" x14ac:dyDescent="0.25">
      <c r="B3629" t="s">
        <v>7630</v>
      </c>
      <c r="C3629" t="s">
        <v>15191</v>
      </c>
    </row>
    <row r="3630" spans="2:3" x14ac:dyDescent="0.25">
      <c r="B3630" t="s">
        <v>7631</v>
      </c>
      <c r="C3630" t="s">
        <v>15192</v>
      </c>
    </row>
    <row r="3631" spans="2:3" x14ac:dyDescent="0.25">
      <c r="B3631" t="s">
        <v>7632</v>
      </c>
      <c r="C3631" t="s">
        <v>15193</v>
      </c>
    </row>
    <row r="3632" spans="2:3" x14ac:dyDescent="0.25">
      <c r="B3632" t="s">
        <v>7633</v>
      </c>
      <c r="C3632" t="s">
        <v>15194</v>
      </c>
    </row>
    <row r="3633" spans="2:3" x14ac:dyDescent="0.25">
      <c r="B3633" t="s">
        <v>7634</v>
      </c>
      <c r="C3633" t="s">
        <v>15195</v>
      </c>
    </row>
    <row r="3634" spans="2:3" x14ac:dyDescent="0.25">
      <c r="B3634" t="s">
        <v>7635</v>
      </c>
      <c r="C3634" t="s">
        <v>15196</v>
      </c>
    </row>
    <row r="3635" spans="2:3" x14ac:dyDescent="0.25">
      <c r="B3635" t="s">
        <v>7636</v>
      </c>
      <c r="C3635" t="s">
        <v>15197</v>
      </c>
    </row>
    <row r="3636" spans="2:3" x14ac:dyDescent="0.25">
      <c r="B3636" t="s">
        <v>7637</v>
      </c>
      <c r="C3636" t="s">
        <v>15198</v>
      </c>
    </row>
    <row r="3637" spans="2:3" x14ac:dyDescent="0.25">
      <c r="B3637" t="s">
        <v>7638</v>
      </c>
      <c r="C3637" t="s">
        <v>15199</v>
      </c>
    </row>
    <row r="3638" spans="2:3" x14ac:dyDescent="0.25">
      <c r="B3638" t="s">
        <v>8482</v>
      </c>
      <c r="C3638" t="s">
        <v>16042</v>
      </c>
    </row>
    <row r="3639" spans="2:3" x14ac:dyDescent="0.25">
      <c r="B3639" t="s">
        <v>7640</v>
      </c>
      <c r="C3639" t="s">
        <v>15201</v>
      </c>
    </row>
    <row r="3640" spans="2:3" x14ac:dyDescent="0.25">
      <c r="B3640" t="s">
        <v>7641</v>
      </c>
      <c r="C3640" t="s">
        <v>15202</v>
      </c>
    </row>
    <row r="3641" spans="2:3" x14ac:dyDescent="0.25">
      <c r="B3641" t="s">
        <v>7642</v>
      </c>
      <c r="C3641" t="s">
        <v>15203</v>
      </c>
    </row>
    <row r="3642" spans="2:3" x14ac:dyDescent="0.25">
      <c r="B3642" t="s">
        <v>7643</v>
      </c>
      <c r="C3642" t="s">
        <v>15204</v>
      </c>
    </row>
    <row r="3643" spans="2:3" x14ac:dyDescent="0.25">
      <c r="B3643" t="s">
        <v>7644</v>
      </c>
      <c r="C3643" t="s">
        <v>15205</v>
      </c>
    </row>
    <row r="3644" spans="2:3" x14ac:dyDescent="0.25">
      <c r="B3644" t="s">
        <v>7645</v>
      </c>
      <c r="C3644" t="s">
        <v>15206</v>
      </c>
    </row>
    <row r="3645" spans="2:3" x14ac:dyDescent="0.25">
      <c r="B3645" t="s">
        <v>7646</v>
      </c>
      <c r="C3645" t="s">
        <v>15207</v>
      </c>
    </row>
    <row r="3646" spans="2:3" x14ac:dyDescent="0.25">
      <c r="B3646" t="s">
        <v>7647</v>
      </c>
      <c r="C3646" t="s">
        <v>15208</v>
      </c>
    </row>
    <row r="3647" spans="2:3" x14ac:dyDescent="0.25">
      <c r="B3647" t="s">
        <v>7648</v>
      </c>
      <c r="C3647" t="s">
        <v>15209</v>
      </c>
    </row>
    <row r="3648" spans="2:3" x14ac:dyDescent="0.25">
      <c r="B3648" t="s">
        <v>7649</v>
      </c>
      <c r="C3648" t="s">
        <v>15210</v>
      </c>
    </row>
    <row r="3649" spans="2:3" x14ac:dyDescent="0.25">
      <c r="B3649" t="s">
        <v>9782</v>
      </c>
      <c r="C3649" t="s">
        <v>17345</v>
      </c>
    </row>
    <row r="3650" spans="2:3" x14ac:dyDescent="0.25">
      <c r="B3650" t="s">
        <v>7651</v>
      </c>
      <c r="C3650" t="s">
        <v>15212</v>
      </c>
    </row>
    <row r="3651" spans="2:3" x14ac:dyDescent="0.25">
      <c r="B3651" t="s">
        <v>7652</v>
      </c>
      <c r="C3651" t="s">
        <v>15213</v>
      </c>
    </row>
    <row r="3652" spans="2:3" x14ac:dyDescent="0.25">
      <c r="B3652" t="s">
        <v>7653</v>
      </c>
      <c r="C3652" t="s">
        <v>15214</v>
      </c>
    </row>
    <row r="3653" spans="2:3" x14ac:dyDescent="0.25">
      <c r="B3653" t="s">
        <v>7654</v>
      </c>
      <c r="C3653" t="s">
        <v>15215</v>
      </c>
    </row>
    <row r="3654" spans="2:3" x14ac:dyDescent="0.25">
      <c r="B3654" t="s">
        <v>7655</v>
      </c>
      <c r="C3654" t="s">
        <v>15216</v>
      </c>
    </row>
    <row r="3655" spans="2:3" x14ac:dyDescent="0.25">
      <c r="B3655" t="s">
        <v>7656</v>
      </c>
      <c r="C3655" t="s">
        <v>15217</v>
      </c>
    </row>
    <row r="3656" spans="2:3" x14ac:dyDescent="0.25">
      <c r="B3656" s="1" t="s">
        <v>7657</v>
      </c>
      <c r="C3656" t="s">
        <v>15218</v>
      </c>
    </row>
    <row r="3657" spans="2:3" x14ac:dyDescent="0.25">
      <c r="B3657" t="s">
        <v>7658</v>
      </c>
      <c r="C3657" t="s">
        <v>15219</v>
      </c>
    </row>
    <row r="3658" spans="2:3" x14ac:dyDescent="0.25">
      <c r="B3658" t="s">
        <v>7659</v>
      </c>
      <c r="C3658" t="s">
        <v>15220</v>
      </c>
    </row>
    <row r="3659" spans="2:3" x14ac:dyDescent="0.25">
      <c r="B3659" t="s">
        <v>7660</v>
      </c>
      <c r="C3659" t="s">
        <v>15221</v>
      </c>
    </row>
    <row r="3660" spans="2:3" x14ac:dyDescent="0.25">
      <c r="B3660" t="s">
        <v>7661</v>
      </c>
      <c r="C3660" t="s">
        <v>15222</v>
      </c>
    </row>
    <row r="3661" spans="2:3" x14ac:dyDescent="0.25">
      <c r="B3661" t="s">
        <v>7662</v>
      </c>
      <c r="C3661" t="s">
        <v>15223</v>
      </c>
    </row>
    <row r="3662" spans="2:3" x14ac:dyDescent="0.25">
      <c r="B3662" t="s">
        <v>7663</v>
      </c>
      <c r="C3662" t="s">
        <v>15224</v>
      </c>
    </row>
    <row r="3663" spans="2:3" x14ac:dyDescent="0.25">
      <c r="B3663" t="s">
        <v>7664</v>
      </c>
      <c r="C3663" t="s">
        <v>15225</v>
      </c>
    </row>
    <row r="3664" spans="2:3" x14ac:dyDescent="0.25">
      <c r="B3664" t="s">
        <v>7665</v>
      </c>
      <c r="C3664" t="s">
        <v>15226</v>
      </c>
    </row>
    <row r="3665" spans="2:3" x14ac:dyDescent="0.25">
      <c r="B3665" t="s">
        <v>7666</v>
      </c>
      <c r="C3665" t="s">
        <v>15227</v>
      </c>
    </row>
    <row r="3666" spans="2:3" x14ac:dyDescent="0.25">
      <c r="B3666" t="s">
        <v>7667</v>
      </c>
      <c r="C3666" t="s">
        <v>15228</v>
      </c>
    </row>
    <row r="3667" spans="2:3" x14ac:dyDescent="0.25">
      <c r="B3667" t="s">
        <v>7668</v>
      </c>
      <c r="C3667" t="s">
        <v>15229</v>
      </c>
    </row>
    <row r="3668" spans="2:3" x14ac:dyDescent="0.25">
      <c r="B3668" t="s">
        <v>7669</v>
      </c>
      <c r="C3668" t="s">
        <v>15230</v>
      </c>
    </row>
    <row r="3669" spans="2:3" x14ac:dyDescent="0.25">
      <c r="B3669" t="s">
        <v>7670</v>
      </c>
      <c r="C3669" t="s">
        <v>15231</v>
      </c>
    </row>
    <row r="3670" spans="2:3" x14ac:dyDescent="0.25">
      <c r="B3670" t="s">
        <v>7671</v>
      </c>
      <c r="C3670" t="s">
        <v>15232</v>
      </c>
    </row>
    <row r="3671" spans="2:3" x14ac:dyDescent="0.25">
      <c r="B3671" t="s">
        <v>7672</v>
      </c>
      <c r="C3671" t="s">
        <v>15233</v>
      </c>
    </row>
    <row r="3672" spans="2:3" x14ac:dyDescent="0.25">
      <c r="B3672" s="1" t="s">
        <v>7673</v>
      </c>
      <c r="C3672" t="s">
        <v>15234</v>
      </c>
    </row>
    <row r="3673" spans="2:3" x14ac:dyDescent="0.25">
      <c r="B3673" s="1" t="s">
        <v>7674</v>
      </c>
      <c r="C3673" t="s">
        <v>15235</v>
      </c>
    </row>
    <row r="3674" spans="2:3" x14ac:dyDescent="0.25">
      <c r="B3674" s="1" t="s">
        <v>7675</v>
      </c>
      <c r="C3674" t="s">
        <v>15236</v>
      </c>
    </row>
    <row r="3675" spans="2:3" x14ac:dyDescent="0.25">
      <c r="B3675" s="1" t="s">
        <v>7676</v>
      </c>
      <c r="C3675" t="s">
        <v>15237</v>
      </c>
    </row>
    <row r="3676" spans="2:3" x14ac:dyDescent="0.25">
      <c r="B3676" s="1" t="s">
        <v>7677</v>
      </c>
      <c r="C3676" t="s">
        <v>15238</v>
      </c>
    </row>
    <row r="3677" spans="2:3" x14ac:dyDescent="0.25">
      <c r="B3677" s="1" t="s">
        <v>7678</v>
      </c>
      <c r="C3677" t="s">
        <v>15239</v>
      </c>
    </row>
    <row r="3678" spans="2:3" x14ac:dyDescent="0.25">
      <c r="B3678" s="1" t="s">
        <v>7679</v>
      </c>
      <c r="C3678" t="s">
        <v>15240</v>
      </c>
    </row>
    <row r="3679" spans="2:3" x14ac:dyDescent="0.25">
      <c r="B3679" s="1" t="s">
        <v>7680</v>
      </c>
      <c r="C3679" t="s">
        <v>15241</v>
      </c>
    </row>
    <row r="3680" spans="2:3" x14ac:dyDescent="0.25">
      <c r="B3680" s="1" t="s">
        <v>7681</v>
      </c>
      <c r="C3680" t="s">
        <v>15242</v>
      </c>
    </row>
    <row r="3681" spans="2:3" x14ac:dyDescent="0.25">
      <c r="B3681" s="1" t="s">
        <v>7682</v>
      </c>
      <c r="C3681" t="s">
        <v>15243</v>
      </c>
    </row>
    <row r="3682" spans="2:3" x14ac:dyDescent="0.25">
      <c r="B3682" s="1" t="s">
        <v>7683</v>
      </c>
      <c r="C3682" t="s">
        <v>15244</v>
      </c>
    </row>
    <row r="3683" spans="2:3" x14ac:dyDescent="0.25">
      <c r="B3683" t="s">
        <v>7684</v>
      </c>
      <c r="C3683" t="s">
        <v>15245</v>
      </c>
    </row>
    <row r="3684" spans="2:3" x14ac:dyDescent="0.25">
      <c r="B3684" t="s">
        <v>7685</v>
      </c>
      <c r="C3684" t="s">
        <v>15246</v>
      </c>
    </row>
    <row r="3685" spans="2:3" x14ac:dyDescent="0.25">
      <c r="B3685" t="s">
        <v>7686</v>
      </c>
      <c r="C3685" t="s">
        <v>15247</v>
      </c>
    </row>
    <row r="3686" spans="2:3" x14ac:dyDescent="0.25">
      <c r="B3686" t="s">
        <v>7687</v>
      </c>
      <c r="C3686" t="s">
        <v>15248</v>
      </c>
    </row>
    <row r="3687" spans="2:3" x14ac:dyDescent="0.25">
      <c r="B3687" t="s">
        <v>7688</v>
      </c>
      <c r="C3687" t="s">
        <v>15249</v>
      </c>
    </row>
    <row r="3688" spans="2:3" x14ac:dyDescent="0.25">
      <c r="B3688" t="s">
        <v>7689</v>
      </c>
      <c r="C3688" t="s">
        <v>15250</v>
      </c>
    </row>
    <row r="3689" spans="2:3" x14ac:dyDescent="0.25">
      <c r="B3689" s="1" t="s">
        <v>7690</v>
      </c>
      <c r="C3689" t="s">
        <v>15251</v>
      </c>
    </row>
    <row r="3690" spans="2:3" x14ac:dyDescent="0.25">
      <c r="B3690" t="s">
        <v>7691</v>
      </c>
      <c r="C3690" t="s">
        <v>15252</v>
      </c>
    </row>
    <row r="3691" spans="2:3" x14ac:dyDescent="0.25">
      <c r="B3691" t="s">
        <v>7692</v>
      </c>
      <c r="C3691" t="s">
        <v>15253</v>
      </c>
    </row>
    <row r="3692" spans="2:3" x14ac:dyDescent="0.25">
      <c r="B3692" t="s">
        <v>7693</v>
      </c>
      <c r="C3692" t="s">
        <v>15254</v>
      </c>
    </row>
    <row r="3693" spans="2:3" x14ac:dyDescent="0.25">
      <c r="B3693" t="s">
        <v>7694</v>
      </c>
      <c r="C3693" t="s">
        <v>15255</v>
      </c>
    </row>
    <row r="3694" spans="2:3" x14ac:dyDescent="0.25">
      <c r="B3694" t="s">
        <v>7695</v>
      </c>
      <c r="C3694" t="s">
        <v>15256</v>
      </c>
    </row>
    <row r="3695" spans="2:3" x14ac:dyDescent="0.25">
      <c r="B3695" t="s">
        <v>7696</v>
      </c>
      <c r="C3695" t="s">
        <v>15257</v>
      </c>
    </row>
    <row r="3696" spans="2:3" x14ac:dyDescent="0.25">
      <c r="B3696" t="s">
        <v>7697</v>
      </c>
      <c r="C3696" t="s">
        <v>15258</v>
      </c>
    </row>
    <row r="3697" spans="2:3" x14ac:dyDescent="0.25">
      <c r="B3697" t="s">
        <v>7698</v>
      </c>
      <c r="C3697" t="s">
        <v>15259</v>
      </c>
    </row>
    <row r="3698" spans="2:3" x14ac:dyDescent="0.25">
      <c r="B3698" t="s">
        <v>7699</v>
      </c>
      <c r="C3698" t="s">
        <v>15260</v>
      </c>
    </row>
    <row r="3699" spans="2:3" x14ac:dyDescent="0.25">
      <c r="B3699" t="s">
        <v>7700</v>
      </c>
      <c r="C3699" t="s">
        <v>15261</v>
      </c>
    </row>
    <row r="3700" spans="2:3" x14ac:dyDescent="0.25">
      <c r="B3700" t="s">
        <v>4898</v>
      </c>
      <c r="C3700" t="s">
        <v>12461</v>
      </c>
    </row>
    <row r="3701" spans="2:3" x14ac:dyDescent="0.25">
      <c r="B3701" t="s">
        <v>7702</v>
      </c>
      <c r="C3701" t="s">
        <v>15263</v>
      </c>
    </row>
    <row r="3702" spans="2:3" x14ac:dyDescent="0.25">
      <c r="B3702" t="s">
        <v>7703</v>
      </c>
      <c r="C3702" t="s">
        <v>15264</v>
      </c>
    </row>
    <row r="3703" spans="2:3" x14ac:dyDescent="0.25">
      <c r="B3703" t="s">
        <v>7704</v>
      </c>
      <c r="C3703" t="s">
        <v>15265</v>
      </c>
    </row>
    <row r="3704" spans="2:3" x14ac:dyDescent="0.25">
      <c r="B3704" t="s">
        <v>7705</v>
      </c>
      <c r="C3704" t="s">
        <v>15266</v>
      </c>
    </row>
    <row r="3705" spans="2:3" x14ac:dyDescent="0.25">
      <c r="B3705" t="s">
        <v>7706</v>
      </c>
      <c r="C3705" t="s">
        <v>15267</v>
      </c>
    </row>
    <row r="3706" spans="2:3" x14ac:dyDescent="0.25">
      <c r="B3706" t="s">
        <v>7707</v>
      </c>
      <c r="C3706" t="s">
        <v>15268</v>
      </c>
    </row>
    <row r="3707" spans="2:3" x14ac:dyDescent="0.25">
      <c r="B3707" t="s">
        <v>7708</v>
      </c>
      <c r="C3707" t="s">
        <v>15269</v>
      </c>
    </row>
    <row r="3708" spans="2:3" x14ac:dyDescent="0.25">
      <c r="B3708" t="s">
        <v>7709</v>
      </c>
      <c r="C3708" t="s">
        <v>15270</v>
      </c>
    </row>
    <row r="3709" spans="2:3" x14ac:dyDescent="0.25">
      <c r="B3709" t="s">
        <v>7710</v>
      </c>
      <c r="C3709" t="s">
        <v>15271</v>
      </c>
    </row>
    <row r="3710" spans="2:3" x14ac:dyDescent="0.25">
      <c r="B3710" t="s">
        <v>7711</v>
      </c>
      <c r="C3710" t="s">
        <v>15272</v>
      </c>
    </row>
    <row r="3711" spans="2:3" x14ac:dyDescent="0.25">
      <c r="B3711" t="s">
        <v>7712</v>
      </c>
      <c r="C3711" t="s">
        <v>15273</v>
      </c>
    </row>
    <row r="3712" spans="2:3" x14ac:dyDescent="0.25">
      <c r="B3712" t="s">
        <v>7713</v>
      </c>
      <c r="C3712" t="s">
        <v>15274</v>
      </c>
    </row>
    <row r="3713" spans="2:3" x14ac:dyDescent="0.25">
      <c r="B3713" t="s">
        <v>7714</v>
      </c>
      <c r="C3713" t="s">
        <v>15275</v>
      </c>
    </row>
    <row r="3714" spans="2:3" x14ac:dyDescent="0.25">
      <c r="B3714" t="s">
        <v>7715</v>
      </c>
      <c r="C3714" t="s">
        <v>15276</v>
      </c>
    </row>
    <row r="3715" spans="2:3" x14ac:dyDescent="0.25">
      <c r="B3715" t="s">
        <v>7716</v>
      </c>
      <c r="C3715" t="s">
        <v>15277</v>
      </c>
    </row>
    <row r="3716" spans="2:3" x14ac:dyDescent="0.25">
      <c r="B3716" t="s">
        <v>7717</v>
      </c>
      <c r="C3716" t="s">
        <v>15278</v>
      </c>
    </row>
    <row r="3717" spans="2:3" x14ac:dyDescent="0.25">
      <c r="B3717" t="s">
        <v>7718</v>
      </c>
      <c r="C3717" t="s">
        <v>15279</v>
      </c>
    </row>
    <row r="3718" spans="2:3" x14ac:dyDescent="0.25">
      <c r="B3718" t="s">
        <v>7719</v>
      </c>
      <c r="C3718" t="s">
        <v>15280</v>
      </c>
    </row>
    <row r="3719" spans="2:3" x14ac:dyDescent="0.25">
      <c r="B3719" t="s">
        <v>7720</v>
      </c>
      <c r="C3719" t="s">
        <v>15281</v>
      </c>
    </row>
    <row r="3720" spans="2:3" x14ac:dyDescent="0.25">
      <c r="B3720" t="s">
        <v>7721</v>
      </c>
      <c r="C3720" t="s">
        <v>15282</v>
      </c>
    </row>
    <row r="3721" spans="2:3" x14ac:dyDescent="0.25">
      <c r="B3721" t="s">
        <v>7722</v>
      </c>
      <c r="C3721" t="s">
        <v>15283</v>
      </c>
    </row>
    <row r="3722" spans="2:3" x14ac:dyDescent="0.25">
      <c r="B3722" t="s">
        <v>7723</v>
      </c>
      <c r="C3722" t="s">
        <v>15284</v>
      </c>
    </row>
    <row r="3723" spans="2:3" x14ac:dyDescent="0.25">
      <c r="B3723" t="s">
        <v>7724</v>
      </c>
      <c r="C3723" t="s">
        <v>15285</v>
      </c>
    </row>
    <row r="3724" spans="2:3" x14ac:dyDescent="0.25">
      <c r="B3724" t="s">
        <v>7725</v>
      </c>
      <c r="C3724" t="s">
        <v>15286</v>
      </c>
    </row>
    <row r="3725" spans="2:3" x14ac:dyDescent="0.25">
      <c r="B3725" t="s">
        <v>7726</v>
      </c>
      <c r="C3725" t="s">
        <v>15287</v>
      </c>
    </row>
    <row r="3726" spans="2:3" x14ac:dyDescent="0.25">
      <c r="B3726" t="s">
        <v>7727</v>
      </c>
      <c r="C3726" t="s">
        <v>15288</v>
      </c>
    </row>
    <row r="3727" spans="2:3" x14ac:dyDescent="0.25">
      <c r="B3727" t="s">
        <v>7728</v>
      </c>
      <c r="C3727" t="s">
        <v>15289</v>
      </c>
    </row>
    <row r="3728" spans="2:3" x14ac:dyDescent="0.25">
      <c r="B3728" t="s">
        <v>7729</v>
      </c>
      <c r="C3728" t="s">
        <v>15290</v>
      </c>
    </row>
    <row r="3729" spans="2:3" x14ac:dyDescent="0.25">
      <c r="B3729" t="s">
        <v>7730</v>
      </c>
      <c r="C3729" t="s">
        <v>15291</v>
      </c>
    </row>
    <row r="3730" spans="2:3" x14ac:dyDescent="0.25">
      <c r="B3730" t="s">
        <v>7731</v>
      </c>
      <c r="C3730" t="s">
        <v>15292</v>
      </c>
    </row>
    <row r="3731" spans="2:3" x14ac:dyDescent="0.25">
      <c r="B3731" t="s">
        <v>7732</v>
      </c>
      <c r="C3731" t="s">
        <v>15293</v>
      </c>
    </row>
    <row r="3732" spans="2:3" x14ac:dyDescent="0.25">
      <c r="B3732" t="s">
        <v>7733</v>
      </c>
      <c r="C3732" t="s">
        <v>15294</v>
      </c>
    </row>
    <row r="3733" spans="2:3" x14ac:dyDescent="0.25">
      <c r="B3733" t="s">
        <v>7734</v>
      </c>
      <c r="C3733" t="s">
        <v>15295</v>
      </c>
    </row>
    <row r="3734" spans="2:3" x14ac:dyDescent="0.25">
      <c r="B3734" t="s">
        <v>7735</v>
      </c>
      <c r="C3734" t="s">
        <v>15296</v>
      </c>
    </row>
    <row r="3735" spans="2:3" x14ac:dyDescent="0.25">
      <c r="B3735" t="s">
        <v>7736</v>
      </c>
      <c r="C3735" t="s">
        <v>15297</v>
      </c>
    </row>
    <row r="3736" spans="2:3" x14ac:dyDescent="0.25">
      <c r="B3736" t="s">
        <v>7737</v>
      </c>
      <c r="C3736" t="s">
        <v>15298</v>
      </c>
    </row>
    <row r="3737" spans="2:3" x14ac:dyDescent="0.25">
      <c r="B3737" t="s">
        <v>7738</v>
      </c>
      <c r="C3737" t="s">
        <v>15299</v>
      </c>
    </row>
    <row r="3738" spans="2:3" x14ac:dyDescent="0.25">
      <c r="B3738" t="s">
        <v>7739</v>
      </c>
      <c r="C3738" t="s">
        <v>15300</v>
      </c>
    </row>
    <row r="3739" spans="2:3" x14ac:dyDescent="0.25">
      <c r="B3739" t="s">
        <v>7740</v>
      </c>
      <c r="C3739" t="s">
        <v>15301</v>
      </c>
    </row>
    <row r="3740" spans="2:3" x14ac:dyDescent="0.25">
      <c r="B3740" t="s">
        <v>7741</v>
      </c>
      <c r="C3740" t="s">
        <v>15302</v>
      </c>
    </row>
    <row r="3741" spans="2:3" x14ac:dyDescent="0.25">
      <c r="B3741" t="s">
        <v>7742</v>
      </c>
      <c r="C3741" t="s">
        <v>15303</v>
      </c>
    </row>
    <row r="3742" spans="2:3" x14ac:dyDescent="0.25">
      <c r="B3742" t="s">
        <v>7743</v>
      </c>
      <c r="C3742" t="s">
        <v>15304</v>
      </c>
    </row>
    <row r="3743" spans="2:3" x14ac:dyDescent="0.25">
      <c r="B3743" t="s">
        <v>7744</v>
      </c>
      <c r="C3743" t="s">
        <v>15305</v>
      </c>
    </row>
    <row r="3744" spans="2:3" x14ac:dyDescent="0.25">
      <c r="B3744" t="s">
        <v>7745</v>
      </c>
      <c r="C3744" t="s">
        <v>15306</v>
      </c>
    </row>
    <row r="3745" spans="2:3" x14ac:dyDescent="0.25">
      <c r="B3745" t="s">
        <v>7746</v>
      </c>
      <c r="C3745" t="s">
        <v>15307</v>
      </c>
    </row>
    <row r="3746" spans="2:3" x14ac:dyDescent="0.25">
      <c r="B3746" t="s">
        <v>7747</v>
      </c>
      <c r="C3746" t="s">
        <v>15308</v>
      </c>
    </row>
    <row r="3747" spans="2:3" x14ac:dyDescent="0.25">
      <c r="B3747" t="s">
        <v>7748</v>
      </c>
      <c r="C3747" t="s">
        <v>15309</v>
      </c>
    </row>
    <row r="3748" spans="2:3" x14ac:dyDescent="0.25">
      <c r="B3748" t="s">
        <v>7749</v>
      </c>
      <c r="C3748" t="s">
        <v>15310</v>
      </c>
    </row>
    <row r="3749" spans="2:3" x14ac:dyDescent="0.25">
      <c r="B3749" t="s">
        <v>7750</v>
      </c>
      <c r="C3749" t="s">
        <v>15311</v>
      </c>
    </row>
    <row r="3750" spans="2:3" x14ac:dyDescent="0.25">
      <c r="B3750" t="s">
        <v>7751</v>
      </c>
      <c r="C3750" t="s">
        <v>15312</v>
      </c>
    </row>
    <row r="3751" spans="2:3" x14ac:dyDescent="0.25">
      <c r="B3751" t="s">
        <v>7752</v>
      </c>
      <c r="C3751" t="s">
        <v>15313</v>
      </c>
    </row>
    <row r="3752" spans="2:3" x14ac:dyDescent="0.25">
      <c r="B3752" t="s">
        <v>7753</v>
      </c>
      <c r="C3752" t="s">
        <v>15314</v>
      </c>
    </row>
    <row r="3753" spans="2:3" x14ac:dyDescent="0.25">
      <c r="B3753" t="s">
        <v>7754</v>
      </c>
      <c r="C3753" t="s">
        <v>15315</v>
      </c>
    </row>
    <row r="3754" spans="2:3" x14ac:dyDescent="0.25">
      <c r="B3754" t="s">
        <v>7755</v>
      </c>
      <c r="C3754" t="s">
        <v>15316</v>
      </c>
    </row>
    <row r="3755" spans="2:3" x14ac:dyDescent="0.25">
      <c r="B3755" t="s">
        <v>7756</v>
      </c>
      <c r="C3755" t="s">
        <v>15317</v>
      </c>
    </row>
    <row r="3756" spans="2:3" x14ac:dyDescent="0.25">
      <c r="B3756" t="s">
        <v>7757</v>
      </c>
      <c r="C3756" t="s">
        <v>15318</v>
      </c>
    </row>
    <row r="3757" spans="2:3" x14ac:dyDescent="0.25">
      <c r="B3757" t="s">
        <v>7758</v>
      </c>
      <c r="C3757" t="s">
        <v>15319</v>
      </c>
    </row>
    <row r="3758" spans="2:3" x14ac:dyDescent="0.25">
      <c r="B3758" t="s">
        <v>7759</v>
      </c>
      <c r="C3758" t="s">
        <v>15320</v>
      </c>
    </row>
    <row r="3759" spans="2:3" x14ac:dyDescent="0.25">
      <c r="B3759" t="s">
        <v>7760</v>
      </c>
      <c r="C3759" t="s">
        <v>15321</v>
      </c>
    </row>
    <row r="3760" spans="2:3" x14ac:dyDescent="0.25">
      <c r="B3760" t="s">
        <v>7761</v>
      </c>
      <c r="C3760" t="s">
        <v>15322</v>
      </c>
    </row>
    <row r="3761" spans="2:3" x14ac:dyDescent="0.25">
      <c r="B3761" t="s">
        <v>7762</v>
      </c>
      <c r="C3761" t="s">
        <v>15323</v>
      </c>
    </row>
    <row r="3762" spans="2:3" x14ac:dyDescent="0.25">
      <c r="B3762" t="s">
        <v>7763</v>
      </c>
      <c r="C3762" t="s">
        <v>15324</v>
      </c>
    </row>
    <row r="3763" spans="2:3" x14ac:dyDescent="0.25">
      <c r="B3763" t="s">
        <v>7764</v>
      </c>
      <c r="C3763" t="s">
        <v>15325</v>
      </c>
    </row>
    <row r="3764" spans="2:3" x14ac:dyDescent="0.25">
      <c r="B3764" t="s">
        <v>7765</v>
      </c>
      <c r="C3764" t="s">
        <v>15326</v>
      </c>
    </row>
    <row r="3765" spans="2:3" x14ac:dyDescent="0.25">
      <c r="B3765" t="s">
        <v>7766</v>
      </c>
      <c r="C3765" t="s">
        <v>15327</v>
      </c>
    </row>
    <row r="3766" spans="2:3" x14ac:dyDescent="0.25">
      <c r="B3766" t="s">
        <v>7767</v>
      </c>
      <c r="C3766" t="s">
        <v>15328</v>
      </c>
    </row>
    <row r="3767" spans="2:3" x14ac:dyDescent="0.25">
      <c r="B3767" t="s">
        <v>7768</v>
      </c>
      <c r="C3767" t="s">
        <v>15329</v>
      </c>
    </row>
    <row r="3768" spans="2:3" x14ac:dyDescent="0.25">
      <c r="B3768" t="s">
        <v>7769</v>
      </c>
      <c r="C3768" t="s">
        <v>15330</v>
      </c>
    </row>
    <row r="3769" spans="2:3" x14ac:dyDescent="0.25">
      <c r="B3769" t="s">
        <v>7770</v>
      </c>
      <c r="C3769" t="s">
        <v>15331</v>
      </c>
    </row>
    <row r="3770" spans="2:3" x14ac:dyDescent="0.25">
      <c r="B3770" t="s">
        <v>7771</v>
      </c>
      <c r="C3770" t="s">
        <v>15332</v>
      </c>
    </row>
    <row r="3771" spans="2:3" x14ac:dyDescent="0.25">
      <c r="B3771" t="s">
        <v>5577</v>
      </c>
      <c r="C3771" t="s">
        <v>13139</v>
      </c>
    </row>
    <row r="3772" spans="2:3" x14ac:dyDescent="0.25">
      <c r="B3772" t="s">
        <v>7773</v>
      </c>
      <c r="C3772" t="s">
        <v>15334</v>
      </c>
    </row>
    <row r="3773" spans="2:3" x14ac:dyDescent="0.25">
      <c r="B3773" t="s">
        <v>7774</v>
      </c>
      <c r="C3773" t="s">
        <v>15335</v>
      </c>
    </row>
    <row r="3774" spans="2:3" x14ac:dyDescent="0.25">
      <c r="B3774" t="s">
        <v>7775</v>
      </c>
      <c r="C3774" t="s">
        <v>15336</v>
      </c>
    </row>
    <row r="3775" spans="2:3" x14ac:dyDescent="0.25">
      <c r="B3775" t="s">
        <v>10726</v>
      </c>
      <c r="C3775" t="s">
        <v>18290</v>
      </c>
    </row>
    <row r="3776" spans="2:3" x14ac:dyDescent="0.25">
      <c r="B3776" t="s">
        <v>7777</v>
      </c>
      <c r="C3776" t="s">
        <v>15338</v>
      </c>
    </row>
    <row r="3777" spans="2:3" x14ac:dyDescent="0.25">
      <c r="B3777" t="s">
        <v>7778</v>
      </c>
      <c r="C3777" t="s">
        <v>15339</v>
      </c>
    </row>
    <row r="3778" spans="2:3" x14ac:dyDescent="0.25">
      <c r="B3778" s="1" t="s">
        <v>7779</v>
      </c>
      <c r="C3778" t="s">
        <v>15340</v>
      </c>
    </row>
    <row r="3779" spans="2:3" x14ac:dyDescent="0.25">
      <c r="B3779" t="s">
        <v>7780</v>
      </c>
      <c r="C3779" t="s">
        <v>15341</v>
      </c>
    </row>
    <row r="3780" spans="2:3" x14ac:dyDescent="0.25">
      <c r="B3780" t="s">
        <v>7781</v>
      </c>
      <c r="C3780" t="s">
        <v>15342</v>
      </c>
    </row>
    <row r="3781" spans="2:3" x14ac:dyDescent="0.25">
      <c r="B3781" t="s">
        <v>7782</v>
      </c>
      <c r="C3781" t="s">
        <v>15343</v>
      </c>
    </row>
    <row r="3782" spans="2:3" x14ac:dyDescent="0.25">
      <c r="B3782" t="s">
        <v>7783</v>
      </c>
      <c r="C3782" t="s">
        <v>15344</v>
      </c>
    </row>
    <row r="3783" spans="2:3" x14ac:dyDescent="0.25">
      <c r="B3783" t="s">
        <v>7784</v>
      </c>
      <c r="C3783" t="s">
        <v>15345</v>
      </c>
    </row>
    <row r="3784" spans="2:3" x14ac:dyDescent="0.25">
      <c r="B3784" t="s">
        <v>7785</v>
      </c>
      <c r="C3784" t="s">
        <v>15346</v>
      </c>
    </row>
    <row r="3785" spans="2:3" x14ac:dyDescent="0.25">
      <c r="B3785" t="s">
        <v>7786</v>
      </c>
      <c r="C3785" t="s">
        <v>15347</v>
      </c>
    </row>
    <row r="3786" spans="2:3" x14ac:dyDescent="0.25">
      <c r="B3786" t="s">
        <v>7787</v>
      </c>
      <c r="C3786" t="s">
        <v>15348</v>
      </c>
    </row>
    <row r="3787" spans="2:3" x14ac:dyDescent="0.25">
      <c r="B3787" t="s">
        <v>7788</v>
      </c>
      <c r="C3787" t="s">
        <v>15349</v>
      </c>
    </row>
    <row r="3788" spans="2:3" x14ac:dyDescent="0.25">
      <c r="B3788" t="s">
        <v>7789</v>
      </c>
      <c r="C3788" t="s">
        <v>15350</v>
      </c>
    </row>
    <row r="3789" spans="2:3" x14ac:dyDescent="0.25">
      <c r="B3789" t="s">
        <v>7790</v>
      </c>
      <c r="C3789" t="s">
        <v>15351</v>
      </c>
    </row>
    <row r="3790" spans="2:3" x14ac:dyDescent="0.25">
      <c r="B3790" t="s">
        <v>7791</v>
      </c>
      <c r="C3790" t="s">
        <v>15352</v>
      </c>
    </row>
    <row r="3791" spans="2:3" x14ac:dyDescent="0.25">
      <c r="B3791" t="s">
        <v>7792</v>
      </c>
      <c r="C3791" t="s">
        <v>15353</v>
      </c>
    </row>
    <row r="3792" spans="2:3" x14ac:dyDescent="0.25">
      <c r="B3792" t="s">
        <v>7793</v>
      </c>
      <c r="C3792" t="s">
        <v>15354</v>
      </c>
    </row>
    <row r="3793" spans="2:3" x14ac:dyDescent="0.25">
      <c r="B3793" t="s">
        <v>7794</v>
      </c>
      <c r="C3793" t="s">
        <v>15355</v>
      </c>
    </row>
    <row r="3794" spans="2:3" x14ac:dyDescent="0.25">
      <c r="B3794" t="s">
        <v>7795</v>
      </c>
      <c r="C3794" t="s">
        <v>15356</v>
      </c>
    </row>
    <row r="3795" spans="2:3" x14ac:dyDescent="0.25">
      <c r="B3795" t="s">
        <v>7796</v>
      </c>
      <c r="C3795" t="s">
        <v>15357</v>
      </c>
    </row>
    <row r="3796" spans="2:3" x14ac:dyDescent="0.25">
      <c r="B3796" t="s">
        <v>7797</v>
      </c>
      <c r="C3796" t="s">
        <v>15358</v>
      </c>
    </row>
    <row r="3797" spans="2:3" x14ac:dyDescent="0.25">
      <c r="B3797" t="s">
        <v>7798</v>
      </c>
      <c r="C3797" t="s">
        <v>15359</v>
      </c>
    </row>
    <row r="3798" spans="2:3" x14ac:dyDescent="0.25">
      <c r="B3798" t="s">
        <v>7799</v>
      </c>
      <c r="C3798" t="s">
        <v>15360</v>
      </c>
    </row>
    <row r="3799" spans="2:3" x14ac:dyDescent="0.25">
      <c r="B3799" t="s">
        <v>7800</v>
      </c>
      <c r="C3799" t="s">
        <v>15361</v>
      </c>
    </row>
    <row r="3800" spans="2:3" x14ac:dyDescent="0.25">
      <c r="B3800" s="1" t="s">
        <v>7801</v>
      </c>
      <c r="C3800" t="s">
        <v>15362</v>
      </c>
    </row>
    <row r="3801" spans="2:3" x14ac:dyDescent="0.25">
      <c r="B3801" t="s">
        <v>7802</v>
      </c>
      <c r="C3801" t="s">
        <v>15363</v>
      </c>
    </row>
    <row r="3802" spans="2:3" x14ac:dyDescent="0.25">
      <c r="B3802" t="s">
        <v>5665</v>
      </c>
      <c r="C3802" t="s">
        <v>13223</v>
      </c>
    </row>
    <row r="3803" spans="2:3" x14ac:dyDescent="0.25">
      <c r="B3803" t="s">
        <v>7804</v>
      </c>
      <c r="C3803" t="s">
        <v>15365</v>
      </c>
    </row>
    <row r="3804" spans="2:3" x14ac:dyDescent="0.25">
      <c r="B3804" t="s">
        <v>7805</v>
      </c>
      <c r="C3804" t="s">
        <v>15366</v>
      </c>
    </row>
    <row r="3805" spans="2:3" x14ac:dyDescent="0.25">
      <c r="B3805" t="s">
        <v>7806</v>
      </c>
      <c r="C3805" t="s">
        <v>15367</v>
      </c>
    </row>
    <row r="3806" spans="2:3" x14ac:dyDescent="0.25">
      <c r="B3806" t="s">
        <v>7807</v>
      </c>
      <c r="C3806" t="s">
        <v>15368</v>
      </c>
    </row>
    <row r="3807" spans="2:3" x14ac:dyDescent="0.25">
      <c r="B3807" t="s">
        <v>7808</v>
      </c>
      <c r="C3807" t="s">
        <v>15369</v>
      </c>
    </row>
    <row r="3808" spans="2:3" x14ac:dyDescent="0.25">
      <c r="B3808" t="s">
        <v>7809</v>
      </c>
      <c r="C3808" t="s">
        <v>15370</v>
      </c>
    </row>
    <row r="3809" spans="2:3" x14ac:dyDescent="0.25">
      <c r="B3809" t="s">
        <v>7810</v>
      </c>
      <c r="C3809" t="s">
        <v>15371</v>
      </c>
    </row>
    <row r="3810" spans="2:3" x14ac:dyDescent="0.25">
      <c r="B3810" t="s">
        <v>7811</v>
      </c>
      <c r="C3810" t="s">
        <v>15372</v>
      </c>
    </row>
    <row r="3811" spans="2:3" x14ac:dyDescent="0.25">
      <c r="B3811" t="s">
        <v>7812</v>
      </c>
      <c r="C3811" t="s">
        <v>15373</v>
      </c>
    </row>
    <row r="3812" spans="2:3" x14ac:dyDescent="0.25">
      <c r="B3812" t="s">
        <v>7813</v>
      </c>
      <c r="C3812" t="s">
        <v>15374</v>
      </c>
    </row>
    <row r="3813" spans="2:3" x14ac:dyDescent="0.25">
      <c r="B3813" t="s">
        <v>7814</v>
      </c>
      <c r="C3813" t="s">
        <v>15375</v>
      </c>
    </row>
    <row r="3814" spans="2:3" x14ac:dyDescent="0.25">
      <c r="B3814" t="s">
        <v>7815</v>
      </c>
      <c r="C3814" t="s">
        <v>15376</v>
      </c>
    </row>
    <row r="3815" spans="2:3" x14ac:dyDescent="0.25">
      <c r="B3815" t="s">
        <v>7816</v>
      </c>
      <c r="C3815" t="s">
        <v>15377</v>
      </c>
    </row>
    <row r="3816" spans="2:3" x14ac:dyDescent="0.25">
      <c r="B3816" t="s">
        <v>7817</v>
      </c>
      <c r="C3816" t="s">
        <v>15378</v>
      </c>
    </row>
    <row r="3817" spans="2:3" x14ac:dyDescent="0.25">
      <c r="B3817" t="s">
        <v>7818</v>
      </c>
      <c r="C3817" t="s">
        <v>15379</v>
      </c>
    </row>
    <row r="3818" spans="2:3" x14ac:dyDescent="0.25">
      <c r="B3818" t="s">
        <v>7819</v>
      </c>
      <c r="C3818" t="s">
        <v>15380</v>
      </c>
    </row>
    <row r="3819" spans="2:3" x14ac:dyDescent="0.25">
      <c r="B3819" t="s">
        <v>7820</v>
      </c>
      <c r="C3819" t="s">
        <v>15381</v>
      </c>
    </row>
    <row r="3820" spans="2:3" x14ac:dyDescent="0.25">
      <c r="B3820" s="1" t="s">
        <v>11089</v>
      </c>
      <c r="C3820" t="s">
        <v>18655</v>
      </c>
    </row>
    <row r="3821" spans="2:3" x14ac:dyDescent="0.25">
      <c r="B3821" t="s">
        <v>7822</v>
      </c>
      <c r="C3821" t="s">
        <v>15383</v>
      </c>
    </row>
    <row r="3822" spans="2:3" x14ac:dyDescent="0.25">
      <c r="B3822" t="s">
        <v>7823</v>
      </c>
      <c r="C3822" t="s">
        <v>15384</v>
      </c>
    </row>
    <row r="3823" spans="2:3" x14ac:dyDescent="0.25">
      <c r="B3823" t="s">
        <v>7824</v>
      </c>
      <c r="C3823" t="s">
        <v>15385</v>
      </c>
    </row>
    <row r="3824" spans="2:3" x14ac:dyDescent="0.25">
      <c r="B3824" t="s">
        <v>7825</v>
      </c>
      <c r="C3824" t="s">
        <v>15386</v>
      </c>
    </row>
    <row r="3825" spans="2:3" x14ac:dyDescent="0.25">
      <c r="B3825" t="s">
        <v>4825</v>
      </c>
      <c r="C3825" t="s">
        <v>12388</v>
      </c>
    </row>
    <row r="3826" spans="2:3" x14ac:dyDescent="0.25">
      <c r="B3826" t="s">
        <v>7827</v>
      </c>
      <c r="C3826" t="s">
        <v>15388</v>
      </c>
    </row>
    <row r="3827" spans="2:3" x14ac:dyDescent="0.25">
      <c r="B3827" t="s">
        <v>7828</v>
      </c>
      <c r="C3827" t="s">
        <v>15389</v>
      </c>
    </row>
    <row r="3828" spans="2:3" x14ac:dyDescent="0.25">
      <c r="B3828" t="s">
        <v>9537</v>
      </c>
      <c r="C3828" t="s">
        <v>17099</v>
      </c>
    </row>
    <row r="3829" spans="2:3" x14ac:dyDescent="0.25">
      <c r="B3829" t="s">
        <v>7830</v>
      </c>
      <c r="C3829" t="s">
        <v>15391</v>
      </c>
    </row>
    <row r="3830" spans="2:3" x14ac:dyDescent="0.25">
      <c r="B3830" t="s">
        <v>7831</v>
      </c>
      <c r="C3830" t="s">
        <v>15392</v>
      </c>
    </row>
    <row r="3831" spans="2:3" x14ac:dyDescent="0.25">
      <c r="B3831" t="s">
        <v>7832</v>
      </c>
      <c r="C3831" t="s">
        <v>15393</v>
      </c>
    </row>
    <row r="3832" spans="2:3" x14ac:dyDescent="0.25">
      <c r="B3832" t="s">
        <v>7833</v>
      </c>
      <c r="C3832" t="s">
        <v>15394</v>
      </c>
    </row>
    <row r="3833" spans="2:3" x14ac:dyDescent="0.25">
      <c r="B3833" t="s">
        <v>7834</v>
      </c>
      <c r="C3833" t="s">
        <v>15395</v>
      </c>
    </row>
    <row r="3834" spans="2:3" x14ac:dyDescent="0.25">
      <c r="B3834" t="s">
        <v>7835</v>
      </c>
      <c r="C3834" t="s">
        <v>15396</v>
      </c>
    </row>
    <row r="3835" spans="2:3" x14ac:dyDescent="0.25">
      <c r="B3835" t="s">
        <v>7836</v>
      </c>
      <c r="C3835" t="s">
        <v>15397</v>
      </c>
    </row>
    <row r="3836" spans="2:3" x14ac:dyDescent="0.25">
      <c r="B3836" t="s">
        <v>7837</v>
      </c>
      <c r="C3836" t="s">
        <v>15398</v>
      </c>
    </row>
    <row r="3837" spans="2:3" x14ac:dyDescent="0.25">
      <c r="B3837" t="s">
        <v>7838</v>
      </c>
      <c r="C3837" t="s">
        <v>15399</v>
      </c>
    </row>
    <row r="3838" spans="2:3" x14ac:dyDescent="0.25">
      <c r="B3838" t="s">
        <v>7839</v>
      </c>
      <c r="C3838" t="s">
        <v>15400</v>
      </c>
    </row>
    <row r="3839" spans="2:3" x14ac:dyDescent="0.25">
      <c r="B3839" t="s">
        <v>7840</v>
      </c>
      <c r="C3839" t="s">
        <v>15401</v>
      </c>
    </row>
    <row r="3840" spans="2:3" x14ac:dyDescent="0.25">
      <c r="B3840" t="s">
        <v>7841</v>
      </c>
      <c r="C3840" t="s">
        <v>15402</v>
      </c>
    </row>
    <row r="3841" spans="2:3" x14ac:dyDescent="0.25">
      <c r="B3841" t="s">
        <v>7842</v>
      </c>
      <c r="C3841" t="s">
        <v>15403</v>
      </c>
    </row>
    <row r="3842" spans="2:3" x14ac:dyDescent="0.25">
      <c r="B3842" t="s">
        <v>7843</v>
      </c>
      <c r="C3842" t="s">
        <v>15404</v>
      </c>
    </row>
    <row r="3843" spans="2:3" x14ac:dyDescent="0.25">
      <c r="B3843" t="s">
        <v>7844</v>
      </c>
      <c r="C3843" t="s">
        <v>15405</v>
      </c>
    </row>
    <row r="3844" spans="2:3" x14ac:dyDescent="0.25">
      <c r="B3844" t="s">
        <v>7845</v>
      </c>
      <c r="C3844" t="s">
        <v>15406</v>
      </c>
    </row>
    <row r="3845" spans="2:3" x14ac:dyDescent="0.25">
      <c r="B3845" t="s">
        <v>7846</v>
      </c>
      <c r="C3845" t="s">
        <v>15407</v>
      </c>
    </row>
    <row r="3846" spans="2:3" x14ac:dyDescent="0.25">
      <c r="B3846" t="s">
        <v>7847</v>
      </c>
      <c r="C3846" t="s">
        <v>15408</v>
      </c>
    </row>
    <row r="3847" spans="2:3" x14ac:dyDescent="0.25">
      <c r="B3847" t="s">
        <v>7848</v>
      </c>
      <c r="C3847" t="s">
        <v>15409</v>
      </c>
    </row>
    <row r="3848" spans="2:3" x14ac:dyDescent="0.25">
      <c r="B3848" t="s">
        <v>7849</v>
      </c>
      <c r="C3848" t="s">
        <v>15410</v>
      </c>
    </row>
    <row r="3849" spans="2:3" x14ac:dyDescent="0.25">
      <c r="B3849" t="s">
        <v>7850</v>
      </c>
      <c r="C3849" t="s">
        <v>15411</v>
      </c>
    </row>
    <row r="3850" spans="2:3" x14ac:dyDescent="0.25">
      <c r="B3850" t="s">
        <v>7851</v>
      </c>
      <c r="C3850" t="s">
        <v>15412</v>
      </c>
    </row>
    <row r="3851" spans="2:3" x14ac:dyDescent="0.25">
      <c r="B3851" t="s">
        <v>7852</v>
      </c>
      <c r="C3851" t="s">
        <v>15413</v>
      </c>
    </row>
    <row r="3852" spans="2:3" x14ac:dyDescent="0.25">
      <c r="B3852" t="s">
        <v>7853</v>
      </c>
      <c r="C3852" t="s">
        <v>15414</v>
      </c>
    </row>
    <row r="3853" spans="2:3" x14ac:dyDescent="0.25">
      <c r="B3853" t="s">
        <v>7854</v>
      </c>
      <c r="C3853" t="s">
        <v>15415</v>
      </c>
    </row>
    <row r="3854" spans="2:3" x14ac:dyDescent="0.25">
      <c r="B3854" t="s">
        <v>7855</v>
      </c>
      <c r="C3854" t="s">
        <v>15416</v>
      </c>
    </row>
    <row r="3855" spans="2:3" x14ac:dyDescent="0.25">
      <c r="B3855" t="s">
        <v>7856</v>
      </c>
      <c r="C3855" t="s">
        <v>15417</v>
      </c>
    </row>
    <row r="3856" spans="2:3" x14ac:dyDescent="0.25">
      <c r="B3856" t="s">
        <v>7857</v>
      </c>
      <c r="C3856" t="s">
        <v>15418</v>
      </c>
    </row>
    <row r="3857" spans="2:3" x14ac:dyDescent="0.25">
      <c r="B3857" t="s">
        <v>7858</v>
      </c>
      <c r="C3857" t="s">
        <v>15419</v>
      </c>
    </row>
    <row r="3858" spans="2:3" x14ac:dyDescent="0.25">
      <c r="B3858" t="s">
        <v>7859</v>
      </c>
      <c r="C3858" t="s">
        <v>15420</v>
      </c>
    </row>
    <row r="3859" spans="2:3" x14ac:dyDescent="0.25">
      <c r="B3859" t="s">
        <v>7860</v>
      </c>
      <c r="C3859" t="s">
        <v>15421</v>
      </c>
    </row>
    <row r="3860" spans="2:3" x14ac:dyDescent="0.25">
      <c r="B3860" t="s">
        <v>7861</v>
      </c>
      <c r="C3860" t="s">
        <v>15422</v>
      </c>
    </row>
    <row r="3861" spans="2:3" x14ac:dyDescent="0.25">
      <c r="B3861" t="s">
        <v>7862</v>
      </c>
      <c r="C3861" t="s">
        <v>15423</v>
      </c>
    </row>
    <row r="3862" spans="2:3" x14ac:dyDescent="0.25">
      <c r="B3862" t="s">
        <v>7863</v>
      </c>
      <c r="C3862" t="s">
        <v>15424</v>
      </c>
    </row>
    <row r="3863" spans="2:3" x14ac:dyDescent="0.25">
      <c r="B3863" t="s">
        <v>7864</v>
      </c>
      <c r="C3863" t="s">
        <v>15425</v>
      </c>
    </row>
    <row r="3864" spans="2:3" x14ac:dyDescent="0.25">
      <c r="B3864" t="s">
        <v>7865</v>
      </c>
      <c r="C3864" t="s">
        <v>15426</v>
      </c>
    </row>
    <row r="3865" spans="2:3" x14ac:dyDescent="0.25">
      <c r="B3865" t="s">
        <v>7866</v>
      </c>
      <c r="C3865" t="s">
        <v>15427</v>
      </c>
    </row>
    <row r="3866" spans="2:3" x14ac:dyDescent="0.25">
      <c r="B3866" t="s">
        <v>7867</v>
      </c>
      <c r="C3866" t="s">
        <v>15428</v>
      </c>
    </row>
    <row r="3867" spans="2:3" x14ac:dyDescent="0.25">
      <c r="B3867" t="s">
        <v>7868</v>
      </c>
      <c r="C3867" t="s">
        <v>15429</v>
      </c>
    </row>
    <row r="3868" spans="2:3" x14ac:dyDescent="0.25">
      <c r="B3868" t="s">
        <v>5332</v>
      </c>
      <c r="C3868" t="s">
        <v>12895</v>
      </c>
    </row>
    <row r="3869" spans="2:3" x14ac:dyDescent="0.25">
      <c r="B3869" t="s">
        <v>7870</v>
      </c>
      <c r="C3869" t="s">
        <v>15431</v>
      </c>
    </row>
    <row r="3870" spans="2:3" x14ac:dyDescent="0.25">
      <c r="B3870" t="s">
        <v>7871</v>
      </c>
      <c r="C3870" t="s">
        <v>15432</v>
      </c>
    </row>
    <row r="3871" spans="2:3" x14ac:dyDescent="0.25">
      <c r="B3871" t="s">
        <v>7872</v>
      </c>
      <c r="C3871" t="s">
        <v>15433</v>
      </c>
    </row>
    <row r="3872" spans="2:3" x14ac:dyDescent="0.25">
      <c r="B3872" t="s">
        <v>7873</v>
      </c>
      <c r="C3872" t="s">
        <v>15434</v>
      </c>
    </row>
    <row r="3873" spans="2:3" x14ac:dyDescent="0.25">
      <c r="B3873" t="s">
        <v>7874</v>
      </c>
      <c r="C3873" t="s">
        <v>15435</v>
      </c>
    </row>
    <row r="3874" spans="2:3" x14ac:dyDescent="0.25">
      <c r="B3874" t="s">
        <v>7875</v>
      </c>
      <c r="C3874" t="s">
        <v>15436</v>
      </c>
    </row>
    <row r="3875" spans="2:3" x14ac:dyDescent="0.25">
      <c r="B3875" t="s">
        <v>7876</v>
      </c>
      <c r="C3875" t="s">
        <v>15437</v>
      </c>
    </row>
    <row r="3876" spans="2:3" x14ac:dyDescent="0.25">
      <c r="B3876" t="s">
        <v>7877</v>
      </c>
      <c r="C3876" t="s">
        <v>15438</v>
      </c>
    </row>
    <row r="3877" spans="2:3" x14ac:dyDescent="0.25">
      <c r="B3877" t="s">
        <v>7878</v>
      </c>
      <c r="C3877" t="s">
        <v>15439</v>
      </c>
    </row>
    <row r="3878" spans="2:3" x14ac:dyDescent="0.25">
      <c r="B3878" t="s">
        <v>7879</v>
      </c>
      <c r="C3878" t="s">
        <v>15440</v>
      </c>
    </row>
    <row r="3879" spans="2:3" x14ac:dyDescent="0.25">
      <c r="B3879" t="s">
        <v>7880</v>
      </c>
      <c r="C3879" t="s">
        <v>15441</v>
      </c>
    </row>
    <row r="3880" spans="2:3" x14ac:dyDescent="0.25">
      <c r="B3880" t="s">
        <v>7881</v>
      </c>
      <c r="C3880" t="s">
        <v>15442</v>
      </c>
    </row>
    <row r="3881" spans="2:3" x14ac:dyDescent="0.25">
      <c r="B3881" t="s">
        <v>7882</v>
      </c>
      <c r="C3881" t="s">
        <v>15443</v>
      </c>
    </row>
    <row r="3882" spans="2:3" x14ac:dyDescent="0.25">
      <c r="B3882" t="s">
        <v>7883</v>
      </c>
      <c r="C3882" t="s">
        <v>15444</v>
      </c>
    </row>
    <row r="3883" spans="2:3" x14ac:dyDescent="0.25">
      <c r="B3883" t="s">
        <v>7884</v>
      </c>
      <c r="C3883" t="s">
        <v>15445</v>
      </c>
    </row>
    <row r="3884" spans="2:3" x14ac:dyDescent="0.25">
      <c r="B3884" t="s">
        <v>7885</v>
      </c>
      <c r="C3884" t="s">
        <v>15446</v>
      </c>
    </row>
    <row r="3885" spans="2:3" x14ac:dyDescent="0.25">
      <c r="B3885" t="s">
        <v>7886</v>
      </c>
      <c r="C3885" t="s">
        <v>15447</v>
      </c>
    </row>
    <row r="3886" spans="2:3" x14ac:dyDescent="0.25">
      <c r="B3886" t="s">
        <v>7887</v>
      </c>
      <c r="C3886" t="s">
        <v>15448</v>
      </c>
    </row>
    <row r="3887" spans="2:3" x14ac:dyDescent="0.25">
      <c r="B3887" t="s">
        <v>7888</v>
      </c>
      <c r="C3887" t="s">
        <v>15449</v>
      </c>
    </row>
    <row r="3888" spans="2:3" x14ac:dyDescent="0.25">
      <c r="B3888" t="s">
        <v>7889</v>
      </c>
      <c r="C3888" t="s">
        <v>15450</v>
      </c>
    </row>
    <row r="3889" spans="2:3" x14ac:dyDescent="0.25">
      <c r="B3889" t="s">
        <v>7890</v>
      </c>
      <c r="C3889" t="s">
        <v>15451</v>
      </c>
    </row>
    <row r="3890" spans="2:3" x14ac:dyDescent="0.25">
      <c r="B3890" t="s">
        <v>7891</v>
      </c>
      <c r="C3890" t="s">
        <v>15452</v>
      </c>
    </row>
    <row r="3891" spans="2:3" x14ac:dyDescent="0.25">
      <c r="B3891" t="s">
        <v>7892</v>
      </c>
      <c r="C3891" t="s">
        <v>15453</v>
      </c>
    </row>
    <row r="3892" spans="2:3" x14ac:dyDescent="0.25">
      <c r="B3892" t="s">
        <v>7893</v>
      </c>
      <c r="C3892" t="s">
        <v>15454</v>
      </c>
    </row>
    <row r="3893" spans="2:3" x14ac:dyDescent="0.25">
      <c r="B3893" t="s">
        <v>7894</v>
      </c>
      <c r="C3893" t="s">
        <v>15455</v>
      </c>
    </row>
    <row r="3894" spans="2:3" x14ac:dyDescent="0.25">
      <c r="B3894" s="1" t="s">
        <v>7895</v>
      </c>
      <c r="C3894" t="s">
        <v>15456</v>
      </c>
    </row>
    <row r="3895" spans="2:3" x14ac:dyDescent="0.25">
      <c r="B3895" t="s">
        <v>7896</v>
      </c>
      <c r="C3895" t="s">
        <v>15457</v>
      </c>
    </row>
    <row r="3896" spans="2:3" x14ac:dyDescent="0.25">
      <c r="B3896" t="s">
        <v>7897</v>
      </c>
      <c r="C3896" t="s">
        <v>15458</v>
      </c>
    </row>
    <row r="3897" spans="2:3" x14ac:dyDescent="0.25">
      <c r="B3897" t="s">
        <v>7898</v>
      </c>
      <c r="C3897" t="s">
        <v>15459</v>
      </c>
    </row>
    <row r="3898" spans="2:3" x14ac:dyDescent="0.25">
      <c r="B3898" t="s">
        <v>7899</v>
      </c>
      <c r="C3898" t="s">
        <v>15460</v>
      </c>
    </row>
    <row r="3899" spans="2:3" x14ac:dyDescent="0.25">
      <c r="B3899" t="s">
        <v>7900</v>
      </c>
      <c r="C3899" t="s">
        <v>15461</v>
      </c>
    </row>
    <row r="3900" spans="2:3" x14ac:dyDescent="0.25">
      <c r="B3900" t="s">
        <v>7901</v>
      </c>
      <c r="C3900" t="s">
        <v>15462</v>
      </c>
    </row>
    <row r="3901" spans="2:3" x14ac:dyDescent="0.25">
      <c r="B3901" t="s">
        <v>7902</v>
      </c>
      <c r="C3901" t="s">
        <v>15463</v>
      </c>
    </row>
    <row r="3902" spans="2:3" x14ac:dyDescent="0.25">
      <c r="B3902" t="s">
        <v>7903</v>
      </c>
      <c r="C3902" t="s">
        <v>15464</v>
      </c>
    </row>
    <row r="3903" spans="2:3" x14ac:dyDescent="0.25">
      <c r="B3903" t="s">
        <v>7904</v>
      </c>
      <c r="C3903" t="s">
        <v>15465</v>
      </c>
    </row>
    <row r="3904" spans="2:3" x14ac:dyDescent="0.25">
      <c r="B3904" t="s">
        <v>7905</v>
      </c>
      <c r="C3904" t="s">
        <v>15466</v>
      </c>
    </row>
    <row r="3905" spans="2:3" x14ac:dyDescent="0.25">
      <c r="B3905" s="1" t="s">
        <v>7906</v>
      </c>
      <c r="C3905" t="s">
        <v>15467</v>
      </c>
    </row>
    <row r="3906" spans="2:3" x14ac:dyDescent="0.25">
      <c r="B3906" t="s">
        <v>7907</v>
      </c>
      <c r="C3906" t="s">
        <v>15468</v>
      </c>
    </row>
    <row r="3907" spans="2:3" x14ac:dyDescent="0.25">
      <c r="B3907" t="s">
        <v>7908</v>
      </c>
      <c r="C3907" t="s">
        <v>15469</v>
      </c>
    </row>
    <row r="3908" spans="2:3" x14ac:dyDescent="0.25">
      <c r="B3908" t="s">
        <v>7909</v>
      </c>
      <c r="C3908" t="s">
        <v>15470</v>
      </c>
    </row>
    <row r="3909" spans="2:3" x14ac:dyDescent="0.25">
      <c r="B3909" t="s">
        <v>7910</v>
      </c>
      <c r="C3909" t="s">
        <v>15471</v>
      </c>
    </row>
    <row r="3910" spans="2:3" x14ac:dyDescent="0.25">
      <c r="B3910" t="s">
        <v>7911</v>
      </c>
      <c r="C3910" t="s">
        <v>15472</v>
      </c>
    </row>
    <row r="3911" spans="2:3" x14ac:dyDescent="0.25">
      <c r="B3911" t="s">
        <v>7912</v>
      </c>
      <c r="C3911" t="s">
        <v>15473</v>
      </c>
    </row>
    <row r="3912" spans="2:3" x14ac:dyDescent="0.25">
      <c r="B3912" t="s">
        <v>7913</v>
      </c>
      <c r="C3912" t="s">
        <v>15474</v>
      </c>
    </row>
    <row r="3913" spans="2:3" x14ac:dyDescent="0.25">
      <c r="B3913" t="s">
        <v>7914</v>
      </c>
      <c r="C3913" t="s">
        <v>15475</v>
      </c>
    </row>
    <row r="3914" spans="2:3" x14ac:dyDescent="0.25">
      <c r="B3914" t="s">
        <v>7915</v>
      </c>
      <c r="C3914" t="s">
        <v>15476</v>
      </c>
    </row>
    <row r="3915" spans="2:3" x14ac:dyDescent="0.25">
      <c r="B3915" t="s">
        <v>7916</v>
      </c>
      <c r="C3915" t="s">
        <v>15477</v>
      </c>
    </row>
    <row r="3916" spans="2:3" x14ac:dyDescent="0.25">
      <c r="B3916" t="s">
        <v>7917</v>
      </c>
      <c r="C3916" t="s">
        <v>15478</v>
      </c>
    </row>
    <row r="3917" spans="2:3" x14ac:dyDescent="0.25">
      <c r="B3917" t="s">
        <v>7918</v>
      </c>
      <c r="C3917" t="s">
        <v>15479</v>
      </c>
    </row>
    <row r="3918" spans="2:3" x14ac:dyDescent="0.25">
      <c r="B3918" t="s">
        <v>6163</v>
      </c>
      <c r="C3918" t="s">
        <v>13721</v>
      </c>
    </row>
    <row r="3919" spans="2:3" x14ac:dyDescent="0.25">
      <c r="B3919" t="s">
        <v>7919</v>
      </c>
      <c r="C3919" t="s">
        <v>15480</v>
      </c>
    </row>
    <row r="3920" spans="2:3" x14ac:dyDescent="0.25">
      <c r="B3920" t="s">
        <v>7920</v>
      </c>
      <c r="C3920" t="s">
        <v>15481</v>
      </c>
    </row>
    <row r="3921" spans="2:3" x14ac:dyDescent="0.25">
      <c r="B3921" t="s">
        <v>7921</v>
      </c>
      <c r="C3921" t="s">
        <v>15482</v>
      </c>
    </row>
    <row r="3922" spans="2:3" x14ac:dyDescent="0.25">
      <c r="B3922" t="s">
        <v>7922</v>
      </c>
      <c r="C3922" t="s">
        <v>15483</v>
      </c>
    </row>
    <row r="3923" spans="2:3" x14ac:dyDescent="0.25">
      <c r="B3923" t="s">
        <v>7923</v>
      </c>
      <c r="C3923" t="s">
        <v>15484</v>
      </c>
    </row>
    <row r="3924" spans="2:3" x14ac:dyDescent="0.25">
      <c r="B3924" t="s">
        <v>7924</v>
      </c>
      <c r="C3924" t="s">
        <v>15485</v>
      </c>
    </row>
    <row r="3925" spans="2:3" x14ac:dyDescent="0.25">
      <c r="B3925" t="s">
        <v>7925</v>
      </c>
      <c r="C3925" t="s">
        <v>15486</v>
      </c>
    </row>
    <row r="3926" spans="2:3" x14ac:dyDescent="0.25">
      <c r="B3926" t="s">
        <v>7926</v>
      </c>
      <c r="C3926" t="s">
        <v>15487</v>
      </c>
    </row>
    <row r="3927" spans="2:3" x14ac:dyDescent="0.25">
      <c r="B3927" t="s">
        <v>7927</v>
      </c>
      <c r="C3927" t="s">
        <v>15488</v>
      </c>
    </row>
    <row r="3928" spans="2:3" x14ac:dyDescent="0.25">
      <c r="B3928" t="s">
        <v>7928</v>
      </c>
      <c r="C3928" t="s">
        <v>15489</v>
      </c>
    </row>
    <row r="3929" spans="2:3" x14ac:dyDescent="0.25">
      <c r="B3929" t="s">
        <v>7929</v>
      </c>
      <c r="C3929" t="s">
        <v>15490</v>
      </c>
    </row>
    <row r="3930" spans="2:3" x14ac:dyDescent="0.25">
      <c r="B3930" t="s">
        <v>7930</v>
      </c>
      <c r="C3930" t="s">
        <v>15491</v>
      </c>
    </row>
    <row r="3931" spans="2:3" x14ac:dyDescent="0.25">
      <c r="B3931" t="s">
        <v>7931</v>
      </c>
      <c r="C3931" t="s">
        <v>15492</v>
      </c>
    </row>
    <row r="3932" spans="2:3" x14ac:dyDescent="0.25">
      <c r="B3932" t="s">
        <v>7932</v>
      </c>
      <c r="C3932" t="s">
        <v>15493</v>
      </c>
    </row>
    <row r="3933" spans="2:3" x14ac:dyDescent="0.25">
      <c r="B3933" t="s">
        <v>7933</v>
      </c>
      <c r="C3933" t="s">
        <v>15494</v>
      </c>
    </row>
    <row r="3934" spans="2:3" x14ac:dyDescent="0.25">
      <c r="B3934" t="s">
        <v>7934</v>
      </c>
      <c r="C3934" t="s">
        <v>15495</v>
      </c>
    </row>
    <row r="3935" spans="2:3" x14ac:dyDescent="0.25">
      <c r="B3935" t="s">
        <v>7935</v>
      </c>
      <c r="C3935" t="s">
        <v>15496</v>
      </c>
    </row>
    <row r="3936" spans="2:3" x14ac:dyDescent="0.25">
      <c r="B3936" t="s">
        <v>7936</v>
      </c>
      <c r="C3936" t="s">
        <v>15497</v>
      </c>
    </row>
    <row r="3937" spans="2:3" x14ac:dyDescent="0.25">
      <c r="B3937" t="s">
        <v>7937</v>
      </c>
      <c r="C3937" t="s">
        <v>15498</v>
      </c>
    </row>
    <row r="3938" spans="2:3" x14ac:dyDescent="0.25">
      <c r="B3938" t="s">
        <v>7938</v>
      </c>
      <c r="C3938" t="s">
        <v>15499</v>
      </c>
    </row>
    <row r="3939" spans="2:3" x14ac:dyDescent="0.25">
      <c r="B3939" s="1" t="s">
        <v>7939</v>
      </c>
      <c r="C3939" t="s">
        <v>15500</v>
      </c>
    </row>
    <row r="3940" spans="2:3" x14ac:dyDescent="0.25">
      <c r="B3940" t="s">
        <v>7940</v>
      </c>
      <c r="C3940" t="s">
        <v>15501</v>
      </c>
    </row>
    <row r="3941" spans="2:3" x14ac:dyDescent="0.25">
      <c r="B3941" t="s">
        <v>7941</v>
      </c>
      <c r="C3941" t="s">
        <v>15502</v>
      </c>
    </row>
    <row r="3942" spans="2:3" x14ac:dyDescent="0.25">
      <c r="B3942" t="s">
        <v>7942</v>
      </c>
      <c r="C3942" t="s">
        <v>15503</v>
      </c>
    </row>
    <row r="3943" spans="2:3" x14ac:dyDescent="0.25">
      <c r="B3943" t="s">
        <v>7943</v>
      </c>
      <c r="C3943" t="s">
        <v>15504</v>
      </c>
    </row>
    <row r="3944" spans="2:3" x14ac:dyDescent="0.25">
      <c r="B3944" t="s">
        <v>7944</v>
      </c>
      <c r="C3944" t="s">
        <v>15505</v>
      </c>
    </row>
    <row r="3945" spans="2:3" x14ac:dyDescent="0.25">
      <c r="B3945" t="s">
        <v>7945</v>
      </c>
      <c r="C3945" t="s">
        <v>15506</v>
      </c>
    </row>
    <row r="3946" spans="2:3" x14ac:dyDescent="0.25">
      <c r="B3946" t="s">
        <v>7946</v>
      </c>
      <c r="C3946" t="s">
        <v>15507</v>
      </c>
    </row>
    <row r="3947" spans="2:3" x14ac:dyDescent="0.25">
      <c r="B3947" t="s">
        <v>7947</v>
      </c>
      <c r="C3947" t="s">
        <v>15508</v>
      </c>
    </row>
    <row r="3948" spans="2:3" x14ac:dyDescent="0.25">
      <c r="B3948" t="s">
        <v>7948</v>
      </c>
      <c r="C3948" t="s">
        <v>15509</v>
      </c>
    </row>
    <row r="3949" spans="2:3" x14ac:dyDescent="0.25">
      <c r="B3949" t="s">
        <v>7949</v>
      </c>
      <c r="C3949" t="s">
        <v>15510</v>
      </c>
    </row>
    <row r="3950" spans="2:3" x14ac:dyDescent="0.25">
      <c r="B3950" t="s">
        <v>7950</v>
      </c>
      <c r="C3950" t="s">
        <v>15511</v>
      </c>
    </row>
    <row r="3951" spans="2:3" x14ac:dyDescent="0.25">
      <c r="B3951" t="s">
        <v>7951</v>
      </c>
      <c r="C3951" t="s">
        <v>15512</v>
      </c>
    </row>
    <row r="3952" spans="2:3" x14ac:dyDescent="0.25">
      <c r="B3952" t="s">
        <v>7952</v>
      </c>
      <c r="C3952" t="s">
        <v>15513</v>
      </c>
    </row>
    <row r="3953" spans="2:3" x14ac:dyDescent="0.25">
      <c r="B3953" t="s">
        <v>7953</v>
      </c>
      <c r="C3953" t="s">
        <v>15514</v>
      </c>
    </row>
    <row r="3954" spans="2:3" x14ac:dyDescent="0.25">
      <c r="B3954" t="s">
        <v>7954</v>
      </c>
      <c r="C3954" t="s">
        <v>15515</v>
      </c>
    </row>
    <row r="3955" spans="2:3" x14ac:dyDescent="0.25">
      <c r="B3955" t="s">
        <v>7955</v>
      </c>
      <c r="C3955" t="s">
        <v>15516</v>
      </c>
    </row>
    <row r="3956" spans="2:3" x14ac:dyDescent="0.25">
      <c r="B3956" t="s">
        <v>7956</v>
      </c>
      <c r="C3956" t="s">
        <v>15517</v>
      </c>
    </row>
    <row r="3957" spans="2:3" x14ac:dyDescent="0.25">
      <c r="B3957" t="s">
        <v>7957</v>
      </c>
      <c r="C3957" t="s">
        <v>15518</v>
      </c>
    </row>
    <row r="3958" spans="2:3" x14ac:dyDescent="0.25">
      <c r="B3958" t="s">
        <v>7958</v>
      </c>
      <c r="C3958" t="s">
        <v>14668</v>
      </c>
    </row>
    <row r="3959" spans="2:3" x14ac:dyDescent="0.25">
      <c r="B3959" t="s">
        <v>7959</v>
      </c>
      <c r="C3959" t="s">
        <v>15519</v>
      </c>
    </row>
    <row r="3960" spans="2:3" x14ac:dyDescent="0.25">
      <c r="B3960" t="s">
        <v>7960</v>
      </c>
      <c r="C3960" t="s">
        <v>15520</v>
      </c>
    </row>
    <row r="3961" spans="2:3" x14ac:dyDescent="0.25">
      <c r="B3961" t="s">
        <v>7961</v>
      </c>
      <c r="C3961" t="s">
        <v>15521</v>
      </c>
    </row>
    <row r="3962" spans="2:3" x14ac:dyDescent="0.25">
      <c r="B3962" t="s">
        <v>7962</v>
      </c>
      <c r="C3962" t="s">
        <v>15522</v>
      </c>
    </row>
    <row r="3963" spans="2:3" x14ac:dyDescent="0.25">
      <c r="B3963" t="s">
        <v>7963</v>
      </c>
      <c r="C3963" t="s">
        <v>15523</v>
      </c>
    </row>
    <row r="3964" spans="2:3" x14ac:dyDescent="0.25">
      <c r="B3964" t="s">
        <v>7964</v>
      </c>
      <c r="C3964" t="s">
        <v>15524</v>
      </c>
    </row>
    <row r="3965" spans="2:3" x14ac:dyDescent="0.25">
      <c r="B3965" t="s">
        <v>7965</v>
      </c>
      <c r="C3965" t="s">
        <v>15525</v>
      </c>
    </row>
    <row r="3966" spans="2:3" x14ac:dyDescent="0.25">
      <c r="B3966" t="s">
        <v>7966</v>
      </c>
      <c r="C3966" t="s">
        <v>15526</v>
      </c>
    </row>
    <row r="3967" spans="2:3" x14ac:dyDescent="0.25">
      <c r="B3967" t="s">
        <v>7967</v>
      </c>
      <c r="C3967" t="s">
        <v>15527</v>
      </c>
    </row>
    <row r="3968" spans="2:3" x14ac:dyDescent="0.25">
      <c r="B3968" t="s">
        <v>7968</v>
      </c>
      <c r="C3968" t="s">
        <v>15528</v>
      </c>
    </row>
    <row r="3969" spans="2:3" x14ac:dyDescent="0.25">
      <c r="B3969" t="s">
        <v>7969</v>
      </c>
      <c r="C3969" t="s">
        <v>15529</v>
      </c>
    </row>
    <row r="3970" spans="2:3" x14ac:dyDescent="0.25">
      <c r="B3970" t="s">
        <v>7970</v>
      </c>
      <c r="C3970" t="s">
        <v>15530</v>
      </c>
    </row>
    <row r="3971" spans="2:3" x14ac:dyDescent="0.25">
      <c r="B3971" t="s">
        <v>7971</v>
      </c>
      <c r="C3971" t="s">
        <v>15531</v>
      </c>
    </row>
    <row r="3972" spans="2:3" x14ac:dyDescent="0.25">
      <c r="B3972" t="s">
        <v>7972</v>
      </c>
      <c r="C3972" t="s">
        <v>15532</v>
      </c>
    </row>
    <row r="3973" spans="2:3" x14ac:dyDescent="0.25">
      <c r="B3973" t="s">
        <v>7973</v>
      </c>
      <c r="C3973" t="s">
        <v>15533</v>
      </c>
    </row>
    <row r="3974" spans="2:3" x14ac:dyDescent="0.25">
      <c r="B3974" t="s">
        <v>7974</v>
      </c>
      <c r="C3974" t="s">
        <v>15534</v>
      </c>
    </row>
    <row r="3975" spans="2:3" x14ac:dyDescent="0.25">
      <c r="B3975" t="s">
        <v>7975</v>
      </c>
      <c r="C3975" t="s">
        <v>15535</v>
      </c>
    </row>
    <row r="3976" spans="2:3" x14ac:dyDescent="0.25">
      <c r="B3976" t="s">
        <v>7976</v>
      </c>
      <c r="C3976" t="s">
        <v>15536</v>
      </c>
    </row>
    <row r="3977" spans="2:3" x14ac:dyDescent="0.25">
      <c r="B3977" t="s">
        <v>7977</v>
      </c>
      <c r="C3977" t="s">
        <v>15537</v>
      </c>
    </row>
    <row r="3978" spans="2:3" x14ac:dyDescent="0.25">
      <c r="B3978" t="s">
        <v>7978</v>
      </c>
      <c r="C3978" t="s">
        <v>15538</v>
      </c>
    </row>
    <row r="3979" spans="2:3" x14ac:dyDescent="0.25">
      <c r="B3979" t="s">
        <v>7979</v>
      </c>
      <c r="C3979" t="s">
        <v>15539</v>
      </c>
    </row>
    <row r="3980" spans="2:3" x14ac:dyDescent="0.25">
      <c r="B3980" t="s">
        <v>7980</v>
      </c>
      <c r="C3980" t="s">
        <v>15540</v>
      </c>
    </row>
    <row r="3981" spans="2:3" x14ac:dyDescent="0.25">
      <c r="B3981" t="s">
        <v>7981</v>
      </c>
      <c r="C3981" t="s">
        <v>15541</v>
      </c>
    </row>
    <row r="3982" spans="2:3" x14ac:dyDescent="0.25">
      <c r="B3982" t="s">
        <v>7982</v>
      </c>
      <c r="C3982" t="s">
        <v>15542</v>
      </c>
    </row>
    <row r="3983" spans="2:3" x14ac:dyDescent="0.25">
      <c r="B3983" t="s">
        <v>7983</v>
      </c>
      <c r="C3983" t="s">
        <v>15543</v>
      </c>
    </row>
    <row r="3984" spans="2:3" x14ac:dyDescent="0.25">
      <c r="B3984" t="s">
        <v>7984</v>
      </c>
      <c r="C3984" t="s">
        <v>15544</v>
      </c>
    </row>
    <row r="3985" spans="2:3" x14ac:dyDescent="0.25">
      <c r="B3985" t="s">
        <v>7985</v>
      </c>
      <c r="C3985" t="s">
        <v>15545</v>
      </c>
    </row>
    <row r="3986" spans="2:3" x14ac:dyDescent="0.25">
      <c r="B3986" t="s">
        <v>7986</v>
      </c>
      <c r="C3986" t="s">
        <v>15546</v>
      </c>
    </row>
    <row r="3987" spans="2:3" x14ac:dyDescent="0.25">
      <c r="B3987" t="s">
        <v>7987</v>
      </c>
      <c r="C3987" t="s">
        <v>15547</v>
      </c>
    </row>
    <row r="3988" spans="2:3" x14ac:dyDescent="0.25">
      <c r="B3988" t="s">
        <v>7988</v>
      </c>
      <c r="C3988" t="s">
        <v>15548</v>
      </c>
    </row>
    <row r="3989" spans="2:3" x14ac:dyDescent="0.25">
      <c r="B3989" t="s">
        <v>7989</v>
      </c>
      <c r="C3989" t="s">
        <v>15549</v>
      </c>
    </row>
    <row r="3990" spans="2:3" x14ac:dyDescent="0.25">
      <c r="B3990" t="s">
        <v>7990</v>
      </c>
      <c r="C3990" t="s">
        <v>15550</v>
      </c>
    </row>
    <row r="3991" spans="2:3" x14ac:dyDescent="0.25">
      <c r="B3991" t="s">
        <v>7991</v>
      </c>
      <c r="C3991" t="s">
        <v>15551</v>
      </c>
    </row>
    <row r="3992" spans="2:3" x14ac:dyDescent="0.25">
      <c r="B3992" t="s">
        <v>7992</v>
      </c>
      <c r="C3992" t="s">
        <v>15552</v>
      </c>
    </row>
    <row r="3993" spans="2:3" x14ac:dyDescent="0.25">
      <c r="B3993" t="s">
        <v>7993</v>
      </c>
      <c r="C3993" t="s">
        <v>15553</v>
      </c>
    </row>
    <row r="3994" spans="2:3" x14ac:dyDescent="0.25">
      <c r="B3994" t="s">
        <v>7994</v>
      </c>
      <c r="C3994" t="s">
        <v>15554</v>
      </c>
    </row>
    <row r="3995" spans="2:3" x14ac:dyDescent="0.25">
      <c r="B3995" t="s">
        <v>7995</v>
      </c>
      <c r="C3995" t="s">
        <v>15555</v>
      </c>
    </row>
    <row r="3996" spans="2:3" x14ac:dyDescent="0.25">
      <c r="B3996" t="s">
        <v>7996</v>
      </c>
      <c r="C3996" t="s">
        <v>15556</v>
      </c>
    </row>
    <row r="3997" spans="2:3" x14ac:dyDescent="0.25">
      <c r="B3997" t="s">
        <v>7997</v>
      </c>
      <c r="C3997" t="s">
        <v>15557</v>
      </c>
    </row>
    <row r="3998" spans="2:3" x14ac:dyDescent="0.25">
      <c r="B3998" t="s">
        <v>8484</v>
      </c>
      <c r="C3998" t="s">
        <v>16044</v>
      </c>
    </row>
    <row r="3999" spans="2:3" x14ac:dyDescent="0.25">
      <c r="B3999" t="s">
        <v>7999</v>
      </c>
      <c r="C3999" t="s">
        <v>15559</v>
      </c>
    </row>
    <row r="4000" spans="2:3" x14ac:dyDescent="0.25">
      <c r="B4000" t="s">
        <v>8000</v>
      </c>
      <c r="C4000" t="s">
        <v>15560</v>
      </c>
    </row>
    <row r="4001" spans="2:3" x14ac:dyDescent="0.25">
      <c r="B4001" t="s">
        <v>8001</v>
      </c>
      <c r="C4001" t="s">
        <v>15561</v>
      </c>
    </row>
    <row r="4002" spans="2:3" x14ac:dyDescent="0.25">
      <c r="B4002" t="s">
        <v>8002</v>
      </c>
      <c r="C4002" t="s">
        <v>15562</v>
      </c>
    </row>
    <row r="4003" spans="2:3" x14ac:dyDescent="0.25">
      <c r="B4003" t="s">
        <v>8003</v>
      </c>
      <c r="C4003" t="s">
        <v>15563</v>
      </c>
    </row>
    <row r="4004" spans="2:3" x14ac:dyDescent="0.25">
      <c r="B4004" t="s">
        <v>8004</v>
      </c>
      <c r="C4004" t="s">
        <v>15564</v>
      </c>
    </row>
    <row r="4005" spans="2:3" x14ac:dyDescent="0.25">
      <c r="B4005" t="s">
        <v>8005</v>
      </c>
      <c r="C4005" t="s">
        <v>15565</v>
      </c>
    </row>
    <row r="4006" spans="2:3" x14ac:dyDescent="0.25">
      <c r="B4006" t="s">
        <v>8006</v>
      </c>
      <c r="C4006" t="s">
        <v>15566</v>
      </c>
    </row>
    <row r="4007" spans="2:3" x14ac:dyDescent="0.25">
      <c r="B4007" t="s">
        <v>8007</v>
      </c>
      <c r="C4007" t="s">
        <v>15567</v>
      </c>
    </row>
    <row r="4008" spans="2:3" x14ac:dyDescent="0.25">
      <c r="B4008" t="s">
        <v>8008</v>
      </c>
      <c r="C4008" t="s">
        <v>15568</v>
      </c>
    </row>
    <row r="4009" spans="2:3" x14ac:dyDescent="0.25">
      <c r="B4009" t="s">
        <v>8009</v>
      </c>
      <c r="C4009" t="s">
        <v>15569</v>
      </c>
    </row>
    <row r="4010" spans="2:3" x14ac:dyDescent="0.25">
      <c r="B4010" t="s">
        <v>8010</v>
      </c>
      <c r="C4010" t="s">
        <v>15570</v>
      </c>
    </row>
    <row r="4011" spans="2:3" x14ac:dyDescent="0.25">
      <c r="B4011" t="s">
        <v>8011</v>
      </c>
      <c r="C4011" t="s">
        <v>15571</v>
      </c>
    </row>
    <row r="4012" spans="2:3" x14ac:dyDescent="0.25">
      <c r="B4012" t="s">
        <v>8012</v>
      </c>
      <c r="C4012" t="s">
        <v>15572</v>
      </c>
    </row>
    <row r="4013" spans="2:3" x14ac:dyDescent="0.25">
      <c r="B4013" t="s">
        <v>8013</v>
      </c>
      <c r="C4013" t="s">
        <v>15573</v>
      </c>
    </row>
    <row r="4014" spans="2:3" x14ac:dyDescent="0.25">
      <c r="B4014" t="s">
        <v>8014</v>
      </c>
      <c r="C4014" t="s">
        <v>15574</v>
      </c>
    </row>
    <row r="4015" spans="2:3" x14ac:dyDescent="0.25">
      <c r="B4015" t="s">
        <v>8015</v>
      </c>
      <c r="C4015" t="s">
        <v>15575</v>
      </c>
    </row>
    <row r="4016" spans="2:3" x14ac:dyDescent="0.25">
      <c r="B4016" t="s">
        <v>8016</v>
      </c>
      <c r="C4016" t="s">
        <v>15576</v>
      </c>
    </row>
    <row r="4017" spans="2:3" x14ac:dyDescent="0.25">
      <c r="B4017" t="s">
        <v>8017</v>
      </c>
      <c r="C4017" t="s">
        <v>15577</v>
      </c>
    </row>
    <row r="4018" spans="2:3" x14ac:dyDescent="0.25">
      <c r="B4018" t="s">
        <v>8018</v>
      </c>
      <c r="C4018" t="s">
        <v>15578</v>
      </c>
    </row>
    <row r="4019" spans="2:3" x14ac:dyDescent="0.25">
      <c r="B4019" t="s">
        <v>8019</v>
      </c>
      <c r="C4019" t="s">
        <v>15579</v>
      </c>
    </row>
    <row r="4020" spans="2:3" x14ac:dyDescent="0.25">
      <c r="B4020" t="s">
        <v>8020</v>
      </c>
      <c r="C4020" t="s">
        <v>15580</v>
      </c>
    </row>
    <row r="4021" spans="2:3" x14ac:dyDescent="0.25">
      <c r="B4021" s="1" t="s">
        <v>8021</v>
      </c>
      <c r="C4021" t="s">
        <v>15581</v>
      </c>
    </row>
    <row r="4022" spans="2:3" x14ac:dyDescent="0.25">
      <c r="B4022" t="s">
        <v>8022</v>
      </c>
      <c r="C4022" t="s">
        <v>15582</v>
      </c>
    </row>
    <row r="4023" spans="2:3" x14ac:dyDescent="0.25">
      <c r="B4023" t="s">
        <v>8023</v>
      </c>
      <c r="C4023" t="s">
        <v>15583</v>
      </c>
    </row>
    <row r="4024" spans="2:3" x14ac:dyDescent="0.25">
      <c r="B4024" t="s">
        <v>8024</v>
      </c>
      <c r="C4024" t="s">
        <v>15584</v>
      </c>
    </row>
    <row r="4025" spans="2:3" x14ac:dyDescent="0.25">
      <c r="B4025" t="s">
        <v>8025</v>
      </c>
      <c r="C4025" t="s">
        <v>15585</v>
      </c>
    </row>
    <row r="4026" spans="2:3" x14ac:dyDescent="0.25">
      <c r="B4026" t="s">
        <v>8026</v>
      </c>
      <c r="C4026" t="s">
        <v>15586</v>
      </c>
    </row>
    <row r="4027" spans="2:3" x14ac:dyDescent="0.25">
      <c r="B4027" t="s">
        <v>7821</v>
      </c>
      <c r="C4027" t="s">
        <v>15382</v>
      </c>
    </row>
    <row r="4028" spans="2:3" x14ac:dyDescent="0.25">
      <c r="B4028" t="s">
        <v>8028</v>
      </c>
      <c r="C4028" t="s">
        <v>15588</v>
      </c>
    </row>
    <row r="4029" spans="2:3" x14ac:dyDescent="0.25">
      <c r="B4029" t="s">
        <v>8029</v>
      </c>
      <c r="C4029" t="s">
        <v>15589</v>
      </c>
    </row>
    <row r="4030" spans="2:3" x14ac:dyDescent="0.25">
      <c r="B4030" t="s">
        <v>8030</v>
      </c>
      <c r="C4030" t="s">
        <v>15590</v>
      </c>
    </row>
    <row r="4031" spans="2:3" x14ac:dyDescent="0.25">
      <c r="B4031" t="s">
        <v>8031</v>
      </c>
      <c r="C4031" t="s">
        <v>15591</v>
      </c>
    </row>
    <row r="4032" spans="2:3" x14ac:dyDescent="0.25">
      <c r="B4032" t="s">
        <v>8032</v>
      </c>
      <c r="C4032" t="s">
        <v>15592</v>
      </c>
    </row>
    <row r="4033" spans="2:3" x14ac:dyDescent="0.25">
      <c r="B4033" s="1" t="s">
        <v>8033</v>
      </c>
      <c r="C4033" t="s">
        <v>15593</v>
      </c>
    </row>
    <row r="4034" spans="2:3" x14ac:dyDescent="0.25">
      <c r="B4034" t="s">
        <v>8034</v>
      </c>
      <c r="C4034" t="s">
        <v>15594</v>
      </c>
    </row>
    <row r="4035" spans="2:3" x14ac:dyDescent="0.25">
      <c r="B4035" t="s">
        <v>8035</v>
      </c>
      <c r="C4035" t="s">
        <v>15595</v>
      </c>
    </row>
    <row r="4036" spans="2:3" x14ac:dyDescent="0.25">
      <c r="B4036" t="s">
        <v>8036</v>
      </c>
      <c r="C4036" t="s">
        <v>15596</v>
      </c>
    </row>
    <row r="4037" spans="2:3" x14ac:dyDescent="0.25">
      <c r="B4037" t="s">
        <v>8037</v>
      </c>
      <c r="C4037" t="s">
        <v>15597</v>
      </c>
    </row>
    <row r="4038" spans="2:3" x14ac:dyDescent="0.25">
      <c r="B4038" t="s">
        <v>8038</v>
      </c>
      <c r="C4038" t="s">
        <v>15598</v>
      </c>
    </row>
    <row r="4039" spans="2:3" x14ac:dyDescent="0.25">
      <c r="B4039" t="s">
        <v>8039</v>
      </c>
      <c r="C4039" t="s">
        <v>15599</v>
      </c>
    </row>
    <row r="4040" spans="2:3" x14ac:dyDescent="0.25">
      <c r="B4040" t="s">
        <v>8040</v>
      </c>
      <c r="C4040" t="s">
        <v>15600</v>
      </c>
    </row>
    <row r="4041" spans="2:3" x14ac:dyDescent="0.25">
      <c r="B4041" t="s">
        <v>8041</v>
      </c>
      <c r="C4041" t="s">
        <v>15601</v>
      </c>
    </row>
    <row r="4042" spans="2:3" x14ac:dyDescent="0.25">
      <c r="B4042" t="s">
        <v>8042</v>
      </c>
      <c r="C4042" t="s">
        <v>15602</v>
      </c>
    </row>
    <row r="4043" spans="2:3" x14ac:dyDescent="0.25">
      <c r="B4043" t="s">
        <v>8043</v>
      </c>
      <c r="C4043" t="s">
        <v>15603</v>
      </c>
    </row>
    <row r="4044" spans="2:3" x14ac:dyDescent="0.25">
      <c r="B4044" t="s">
        <v>8044</v>
      </c>
      <c r="C4044" t="s">
        <v>15604</v>
      </c>
    </row>
    <row r="4045" spans="2:3" x14ac:dyDescent="0.25">
      <c r="B4045" t="s">
        <v>8045</v>
      </c>
      <c r="C4045" t="s">
        <v>15605</v>
      </c>
    </row>
    <row r="4046" spans="2:3" x14ac:dyDescent="0.25">
      <c r="B4046" t="s">
        <v>8046</v>
      </c>
      <c r="C4046" t="s">
        <v>15606</v>
      </c>
    </row>
    <row r="4047" spans="2:3" x14ac:dyDescent="0.25">
      <c r="B4047" t="s">
        <v>8047</v>
      </c>
      <c r="C4047" t="s">
        <v>15607</v>
      </c>
    </row>
    <row r="4048" spans="2:3" x14ac:dyDescent="0.25">
      <c r="B4048" t="s">
        <v>8048</v>
      </c>
      <c r="C4048" t="s">
        <v>15608</v>
      </c>
    </row>
    <row r="4049" spans="2:3" x14ac:dyDescent="0.25">
      <c r="B4049" t="s">
        <v>8049</v>
      </c>
      <c r="C4049" t="s">
        <v>15609</v>
      </c>
    </row>
    <row r="4050" spans="2:3" x14ac:dyDescent="0.25">
      <c r="B4050" t="s">
        <v>8050</v>
      </c>
      <c r="C4050" t="s">
        <v>15610</v>
      </c>
    </row>
    <row r="4051" spans="2:3" x14ac:dyDescent="0.25">
      <c r="B4051" t="s">
        <v>10689</v>
      </c>
      <c r="C4051" t="s">
        <v>18252</v>
      </c>
    </row>
    <row r="4052" spans="2:3" x14ac:dyDescent="0.25">
      <c r="B4052" t="s">
        <v>8052</v>
      </c>
      <c r="C4052" t="s">
        <v>15612</v>
      </c>
    </row>
    <row r="4053" spans="2:3" x14ac:dyDescent="0.25">
      <c r="B4053" t="s">
        <v>8053</v>
      </c>
      <c r="C4053" t="s">
        <v>15613</v>
      </c>
    </row>
    <row r="4054" spans="2:3" x14ac:dyDescent="0.25">
      <c r="B4054" t="s">
        <v>8054</v>
      </c>
      <c r="C4054" t="s">
        <v>15614</v>
      </c>
    </row>
    <row r="4055" spans="2:3" x14ac:dyDescent="0.25">
      <c r="B4055" t="s">
        <v>8055</v>
      </c>
      <c r="C4055" t="s">
        <v>15615</v>
      </c>
    </row>
    <row r="4056" spans="2:3" x14ac:dyDescent="0.25">
      <c r="B4056" t="s">
        <v>8056</v>
      </c>
      <c r="C4056" t="s">
        <v>15616</v>
      </c>
    </row>
    <row r="4057" spans="2:3" x14ac:dyDescent="0.25">
      <c r="B4057" t="s">
        <v>8057</v>
      </c>
      <c r="C4057" t="s">
        <v>15617</v>
      </c>
    </row>
    <row r="4058" spans="2:3" x14ac:dyDescent="0.25">
      <c r="B4058" t="s">
        <v>8058</v>
      </c>
      <c r="C4058" t="s">
        <v>15618</v>
      </c>
    </row>
    <row r="4059" spans="2:3" x14ac:dyDescent="0.25">
      <c r="B4059" t="s">
        <v>8059</v>
      </c>
      <c r="C4059" t="s">
        <v>15619</v>
      </c>
    </row>
    <row r="4060" spans="2:3" x14ac:dyDescent="0.25">
      <c r="B4060" t="s">
        <v>8060</v>
      </c>
      <c r="C4060" t="s">
        <v>15620</v>
      </c>
    </row>
    <row r="4061" spans="2:3" x14ac:dyDescent="0.25">
      <c r="B4061" s="1" t="s">
        <v>8061</v>
      </c>
      <c r="C4061" t="s">
        <v>15621</v>
      </c>
    </row>
    <row r="4062" spans="2:3" x14ac:dyDescent="0.25">
      <c r="B4062" t="s">
        <v>8062</v>
      </c>
      <c r="C4062" t="s">
        <v>15622</v>
      </c>
    </row>
    <row r="4063" spans="2:3" x14ac:dyDescent="0.25">
      <c r="B4063" t="s">
        <v>8063</v>
      </c>
      <c r="C4063" t="s">
        <v>15623</v>
      </c>
    </row>
    <row r="4064" spans="2:3" x14ac:dyDescent="0.25">
      <c r="B4064" t="s">
        <v>7256</v>
      </c>
      <c r="C4064" t="s">
        <v>14815</v>
      </c>
    </row>
    <row r="4065" spans="2:3" x14ac:dyDescent="0.25">
      <c r="B4065" t="s">
        <v>8065</v>
      </c>
      <c r="C4065" t="s">
        <v>15625</v>
      </c>
    </row>
    <row r="4066" spans="2:3" x14ac:dyDescent="0.25">
      <c r="B4066" t="s">
        <v>8066</v>
      </c>
      <c r="C4066" t="s">
        <v>15626</v>
      </c>
    </row>
    <row r="4067" spans="2:3" x14ac:dyDescent="0.25">
      <c r="B4067" t="s">
        <v>8067</v>
      </c>
      <c r="C4067" t="s">
        <v>15627</v>
      </c>
    </row>
    <row r="4068" spans="2:3" x14ac:dyDescent="0.25">
      <c r="B4068" t="s">
        <v>8068</v>
      </c>
      <c r="C4068" t="s">
        <v>15628</v>
      </c>
    </row>
    <row r="4069" spans="2:3" x14ac:dyDescent="0.25">
      <c r="B4069" t="s">
        <v>8069</v>
      </c>
      <c r="C4069" t="s">
        <v>15629</v>
      </c>
    </row>
    <row r="4070" spans="2:3" x14ac:dyDescent="0.25">
      <c r="B4070" t="s">
        <v>8070</v>
      </c>
      <c r="C4070" t="s">
        <v>15630</v>
      </c>
    </row>
    <row r="4071" spans="2:3" x14ac:dyDescent="0.25">
      <c r="B4071" t="s">
        <v>8071</v>
      </c>
      <c r="C4071" t="s">
        <v>15631</v>
      </c>
    </row>
    <row r="4072" spans="2:3" x14ac:dyDescent="0.25">
      <c r="B4072" t="s">
        <v>8072</v>
      </c>
      <c r="C4072" t="s">
        <v>15632</v>
      </c>
    </row>
    <row r="4073" spans="2:3" x14ac:dyDescent="0.25">
      <c r="B4073" t="s">
        <v>8073</v>
      </c>
      <c r="C4073" t="s">
        <v>15633</v>
      </c>
    </row>
    <row r="4074" spans="2:3" x14ac:dyDescent="0.25">
      <c r="B4074" t="s">
        <v>8074</v>
      </c>
      <c r="C4074" t="s">
        <v>15634</v>
      </c>
    </row>
    <row r="4075" spans="2:3" x14ac:dyDescent="0.25">
      <c r="B4075" t="s">
        <v>8075</v>
      </c>
      <c r="C4075" t="s">
        <v>15635</v>
      </c>
    </row>
    <row r="4076" spans="2:3" x14ac:dyDescent="0.25">
      <c r="B4076" t="s">
        <v>6224</v>
      </c>
      <c r="C4076" t="s">
        <v>13782</v>
      </c>
    </row>
    <row r="4077" spans="2:3" x14ac:dyDescent="0.25">
      <c r="B4077" t="s">
        <v>8077</v>
      </c>
      <c r="C4077" t="s">
        <v>15637</v>
      </c>
    </row>
    <row r="4078" spans="2:3" x14ac:dyDescent="0.25">
      <c r="B4078" t="s">
        <v>8078</v>
      </c>
      <c r="C4078" t="s">
        <v>15638</v>
      </c>
    </row>
    <row r="4079" spans="2:3" x14ac:dyDescent="0.25">
      <c r="B4079" t="s">
        <v>8079</v>
      </c>
      <c r="C4079" t="s">
        <v>15639</v>
      </c>
    </row>
    <row r="4080" spans="2:3" x14ac:dyDescent="0.25">
      <c r="B4080" t="s">
        <v>8080</v>
      </c>
      <c r="C4080" t="s">
        <v>15640</v>
      </c>
    </row>
    <row r="4081" spans="2:3" x14ac:dyDescent="0.25">
      <c r="B4081" t="s">
        <v>8081</v>
      </c>
      <c r="C4081" t="s">
        <v>15641</v>
      </c>
    </row>
    <row r="4082" spans="2:3" x14ac:dyDescent="0.25">
      <c r="B4082" t="s">
        <v>8082</v>
      </c>
      <c r="C4082" t="s">
        <v>15642</v>
      </c>
    </row>
    <row r="4083" spans="2:3" x14ac:dyDescent="0.25">
      <c r="B4083" t="s">
        <v>8083</v>
      </c>
      <c r="C4083" t="s">
        <v>15643</v>
      </c>
    </row>
    <row r="4084" spans="2:3" x14ac:dyDescent="0.25">
      <c r="B4084" t="s">
        <v>8084</v>
      </c>
      <c r="C4084" t="s">
        <v>15644</v>
      </c>
    </row>
    <row r="4085" spans="2:3" x14ac:dyDescent="0.25">
      <c r="B4085" t="s">
        <v>8085</v>
      </c>
      <c r="C4085" t="s">
        <v>15645</v>
      </c>
    </row>
    <row r="4086" spans="2:3" x14ac:dyDescent="0.25">
      <c r="B4086" t="s">
        <v>8086</v>
      </c>
      <c r="C4086" t="s">
        <v>15646</v>
      </c>
    </row>
    <row r="4087" spans="2:3" x14ac:dyDescent="0.25">
      <c r="B4087" t="s">
        <v>6363</v>
      </c>
      <c r="C4087" t="s">
        <v>13921</v>
      </c>
    </row>
    <row r="4088" spans="2:3" x14ac:dyDescent="0.25">
      <c r="B4088" t="s">
        <v>8087</v>
      </c>
      <c r="C4088" t="s">
        <v>15647</v>
      </c>
    </row>
    <row r="4089" spans="2:3" x14ac:dyDescent="0.25">
      <c r="B4089" t="s">
        <v>8088</v>
      </c>
      <c r="C4089" t="s">
        <v>15648</v>
      </c>
    </row>
    <row r="4090" spans="2:3" x14ac:dyDescent="0.25">
      <c r="B4090" t="s">
        <v>8089</v>
      </c>
      <c r="C4090" t="s">
        <v>15649</v>
      </c>
    </row>
    <row r="4091" spans="2:3" x14ac:dyDescent="0.25">
      <c r="B4091" t="s">
        <v>8090</v>
      </c>
      <c r="C4091" t="s">
        <v>15650</v>
      </c>
    </row>
    <row r="4092" spans="2:3" x14ac:dyDescent="0.25">
      <c r="B4092" t="s">
        <v>8091</v>
      </c>
      <c r="C4092" t="s">
        <v>15651</v>
      </c>
    </row>
    <row r="4093" spans="2:3" x14ac:dyDescent="0.25">
      <c r="B4093" t="s">
        <v>8092</v>
      </c>
      <c r="C4093" t="s">
        <v>15652</v>
      </c>
    </row>
    <row r="4094" spans="2:3" x14ac:dyDescent="0.25">
      <c r="B4094" t="s">
        <v>8093</v>
      </c>
      <c r="C4094" t="s">
        <v>15653</v>
      </c>
    </row>
    <row r="4095" spans="2:3" x14ac:dyDescent="0.25">
      <c r="B4095" t="s">
        <v>8094</v>
      </c>
      <c r="C4095" t="s">
        <v>15654</v>
      </c>
    </row>
    <row r="4096" spans="2:3" x14ac:dyDescent="0.25">
      <c r="B4096" t="s">
        <v>8095</v>
      </c>
      <c r="C4096" t="s">
        <v>15655</v>
      </c>
    </row>
    <row r="4097" spans="2:3" x14ac:dyDescent="0.25">
      <c r="B4097" t="s">
        <v>8096</v>
      </c>
      <c r="C4097" t="s">
        <v>15656</v>
      </c>
    </row>
    <row r="4098" spans="2:3" x14ac:dyDescent="0.25">
      <c r="B4098" t="s">
        <v>8097</v>
      </c>
      <c r="C4098" t="s">
        <v>15657</v>
      </c>
    </row>
    <row r="4099" spans="2:3" x14ac:dyDescent="0.25">
      <c r="B4099" t="s">
        <v>8098</v>
      </c>
      <c r="C4099" t="s">
        <v>15658</v>
      </c>
    </row>
    <row r="4100" spans="2:3" x14ac:dyDescent="0.25">
      <c r="B4100" t="s">
        <v>8099</v>
      </c>
      <c r="C4100" t="s">
        <v>15659</v>
      </c>
    </row>
    <row r="4101" spans="2:3" x14ac:dyDescent="0.25">
      <c r="B4101" t="s">
        <v>8100</v>
      </c>
      <c r="C4101" t="s">
        <v>15660</v>
      </c>
    </row>
    <row r="4102" spans="2:3" x14ac:dyDescent="0.25">
      <c r="B4102" t="s">
        <v>8101</v>
      </c>
      <c r="C4102" t="s">
        <v>15661</v>
      </c>
    </row>
    <row r="4103" spans="2:3" x14ac:dyDescent="0.25">
      <c r="B4103" t="s">
        <v>7414</v>
      </c>
      <c r="C4103" t="s">
        <v>14975</v>
      </c>
    </row>
    <row r="4104" spans="2:3" x14ac:dyDescent="0.25">
      <c r="B4104" t="s">
        <v>8103</v>
      </c>
      <c r="C4104" t="s">
        <v>15663</v>
      </c>
    </row>
    <row r="4105" spans="2:3" x14ac:dyDescent="0.25">
      <c r="B4105" t="s">
        <v>8104</v>
      </c>
      <c r="C4105" t="s">
        <v>15664</v>
      </c>
    </row>
    <row r="4106" spans="2:3" x14ac:dyDescent="0.25">
      <c r="B4106" s="1" t="s">
        <v>8105</v>
      </c>
      <c r="C4106" t="s">
        <v>15665</v>
      </c>
    </row>
    <row r="4107" spans="2:3" x14ac:dyDescent="0.25">
      <c r="B4107" t="s">
        <v>8106</v>
      </c>
      <c r="C4107" t="s">
        <v>15666</v>
      </c>
    </row>
    <row r="4108" spans="2:3" x14ac:dyDescent="0.25">
      <c r="B4108" t="s">
        <v>8107</v>
      </c>
      <c r="C4108" t="s">
        <v>15667</v>
      </c>
    </row>
    <row r="4109" spans="2:3" x14ac:dyDescent="0.25">
      <c r="B4109" t="s">
        <v>8108</v>
      </c>
      <c r="C4109" t="s">
        <v>15668</v>
      </c>
    </row>
    <row r="4110" spans="2:3" x14ac:dyDescent="0.25">
      <c r="B4110" t="s">
        <v>8109</v>
      </c>
      <c r="C4110" t="s">
        <v>15669</v>
      </c>
    </row>
    <row r="4111" spans="2:3" x14ac:dyDescent="0.25">
      <c r="B4111" t="s">
        <v>8110</v>
      </c>
      <c r="C4111" t="s">
        <v>15670</v>
      </c>
    </row>
    <row r="4112" spans="2:3" x14ac:dyDescent="0.25">
      <c r="B4112" t="s">
        <v>8111</v>
      </c>
      <c r="C4112" t="s">
        <v>15671</v>
      </c>
    </row>
    <row r="4113" spans="2:3" x14ac:dyDescent="0.25">
      <c r="B4113" t="s">
        <v>8112</v>
      </c>
      <c r="C4113" t="s">
        <v>15672</v>
      </c>
    </row>
    <row r="4114" spans="2:3" x14ac:dyDescent="0.25">
      <c r="B4114" t="s">
        <v>8113</v>
      </c>
      <c r="C4114" t="s">
        <v>15673</v>
      </c>
    </row>
    <row r="4115" spans="2:3" x14ac:dyDescent="0.25">
      <c r="B4115" t="s">
        <v>8114</v>
      </c>
      <c r="C4115" t="s">
        <v>15674</v>
      </c>
    </row>
    <row r="4116" spans="2:3" x14ac:dyDescent="0.25">
      <c r="B4116" t="s">
        <v>8115</v>
      </c>
      <c r="C4116" t="s">
        <v>15675</v>
      </c>
    </row>
    <row r="4117" spans="2:3" x14ac:dyDescent="0.25">
      <c r="B4117" t="s">
        <v>8116</v>
      </c>
      <c r="C4117" t="s">
        <v>15676</v>
      </c>
    </row>
    <row r="4118" spans="2:3" x14ac:dyDescent="0.25">
      <c r="B4118" t="s">
        <v>8117</v>
      </c>
      <c r="C4118" t="s">
        <v>15677</v>
      </c>
    </row>
    <row r="4119" spans="2:3" x14ac:dyDescent="0.25">
      <c r="B4119" t="s">
        <v>8118</v>
      </c>
      <c r="C4119" t="s">
        <v>15678</v>
      </c>
    </row>
    <row r="4120" spans="2:3" x14ac:dyDescent="0.25">
      <c r="B4120" t="s">
        <v>8119</v>
      </c>
      <c r="C4120" t="s">
        <v>15679</v>
      </c>
    </row>
    <row r="4121" spans="2:3" x14ac:dyDescent="0.25">
      <c r="B4121" t="s">
        <v>8120</v>
      </c>
      <c r="C4121" t="s">
        <v>15680</v>
      </c>
    </row>
    <row r="4122" spans="2:3" x14ac:dyDescent="0.25">
      <c r="B4122" t="s">
        <v>8121</v>
      </c>
      <c r="C4122" t="s">
        <v>15681</v>
      </c>
    </row>
    <row r="4123" spans="2:3" x14ac:dyDescent="0.25">
      <c r="B4123" t="s">
        <v>8122</v>
      </c>
      <c r="C4123" t="s">
        <v>15682</v>
      </c>
    </row>
    <row r="4124" spans="2:3" x14ac:dyDescent="0.25">
      <c r="B4124" t="s">
        <v>8123</v>
      </c>
      <c r="C4124" t="s">
        <v>15683</v>
      </c>
    </row>
    <row r="4125" spans="2:3" x14ac:dyDescent="0.25">
      <c r="B4125" t="s">
        <v>8124</v>
      </c>
      <c r="C4125" t="s">
        <v>15684</v>
      </c>
    </row>
    <row r="4126" spans="2:3" x14ac:dyDescent="0.25">
      <c r="B4126" t="s">
        <v>8125</v>
      </c>
      <c r="C4126" t="s">
        <v>15685</v>
      </c>
    </row>
    <row r="4127" spans="2:3" x14ac:dyDescent="0.25">
      <c r="B4127" t="s">
        <v>8126</v>
      </c>
      <c r="C4127" t="s">
        <v>15686</v>
      </c>
    </row>
    <row r="4128" spans="2:3" x14ac:dyDescent="0.25">
      <c r="B4128" t="s">
        <v>8127</v>
      </c>
      <c r="C4128" t="s">
        <v>15687</v>
      </c>
    </row>
    <row r="4129" spans="2:3" x14ac:dyDescent="0.25">
      <c r="B4129" s="1" t="s">
        <v>8128</v>
      </c>
      <c r="C4129" t="s">
        <v>15688</v>
      </c>
    </row>
    <row r="4130" spans="2:3" x14ac:dyDescent="0.25">
      <c r="B4130" t="s">
        <v>8129</v>
      </c>
      <c r="C4130" t="s">
        <v>15689</v>
      </c>
    </row>
    <row r="4131" spans="2:3" x14ac:dyDescent="0.25">
      <c r="B4131" t="s">
        <v>8130</v>
      </c>
      <c r="C4131" t="s">
        <v>15690</v>
      </c>
    </row>
    <row r="4132" spans="2:3" x14ac:dyDescent="0.25">
      <c r="B4132" t="s">
        <v>8131</v>
      </c>
      <c r="C4132" t="s">
        <v>15691</v>
      </c>
    </row>
    <row r="4133" spans="2:3" x14ac:dyDescent="0.25">
      <c r="B4133" t="s">
        <v>8132</v>
      </c>
      <c r="C4133" t="s">
        <v>15692</v>
      </c>
    </row>
    <row r="4134" spans="2:3" x14ac:dyDescent="0.25">
      <c r="B4134" t="s">
        <v>8133</v>
      </c>
      <c r="C4134" t="s">
        <v>15693</v>
      </c>
    </row>
    <row r="4135" spans="2:3" x14ac:dyDescent="0.25">
      <c r="B4135" t="s">
        <v>8134</v>
      </c>
      <c r="C4135" t="s">
        <v>15694</v>
      </c>
    </row>
    <row r="4136" spans="2:3" x14ac:dyDescent="0.25">
      <c r="B4136" t="s">
        <v>8135</v>
      </c>
      <c r="C4136" t="s">
        <v>15695</v>
      </c>
    </row>
    <row r="4137" spans="2:3" x14ac:dyDescent="0.25">
      <c r="B4137" t="s">
        <v>8136</v>
      </c>
      <c r="C4137" t="s">
        <v>15696</v>
      </c>
    </row>
    <row r="4138" spans="2:3" x14ac:dyDescent="0.25">
      <c r="B4138" t="s">
        <v>8137</v>
      </c>
      <c r="C4138" t="s">
        <v>15697</v>
      </c>
    </row>
    <row r="4139" spans="2:3" x14ac:dyDescent="0.25">
      <c r="B4139" t="s">
        <v>8138</v>
      </c>
      <c r="C4139" t="s">
        <v>15698</v>
      </c>
    </row>
    <row r="4140" spans="2:3" x14ac:dyDescent="0.25">
      <c r="B4140" t="s">
        <v>8139</v>
      </c>
      <c r="C4140" t="s">
        <v>15699</v>
      </c>
    </row>
    <row r="4141" spans="2:3" x14ac:dyDescent="0.25">
      <c r="B4141" t="s">
        <v>8140</v>
      </c>
      <c r="C4141" t="s">
        <v>15700</v>
      </c>
    </row>
    <row r="4142" spans="2:3" x14ac:dyDescent="0.25">
      <c r="B4142" t="s">
        <v>8141</v>
      </c>
      <c r="C4142" t="s">
        <v>15701</v>
      </c>
    </row>
    <row r="4143" spans="2:3" x14ac:dyDescent="0.25">
      <c r="B4143" t="s">
        <v>8142</v>
      </c>
      <c r="C4143" t="s">
        <v>15702</v>
      </c>
    </row>
    <row r="4144" spans="2:3" x14ac:dyDescent="0.25">
      <c r="B4144" t="s">
        <v>8143</v>
      </c>
      <c r="C4144" t="s">
        <v>15703</v>
      </c>
    </row>
    <row r="4145" spans="2:3" x14ac:dyDescent="0.25">
      <c r="B4145" t="s">
        <v>8144</v>
      </c>
      <c r="C4145" t="s">
        <v>15704</v>
      </c>
    </row>
    <row r="4146" spans="2:3" x14ac:dyDescent="0.25">
      <c r="B4146" s="1" t="s">
        <v>8145</v>
      </c>
      <c r="C4146" t="s">
        <v>15705</v>
      </c>
    </row>
    <row r="4147" spans="2:3" x14ac:dyDescent="0.25">
      <c r="B4147" t="s">
        <v>8146</v>
      </c>
      <c r="C4147" t="s">
        <v>15706</v>
      </c>
    </row>
    <row r="4148" spans="2:3" x14ac:dyDescent="0.25">
      <c r="B4148" t="s">
        <v>10264</v>
      </c>
      <c r="C4148" t="s">
        <v>17825</v>
      </c>
    </row>
    <row r="4149" spans="2:3" x14ac:dyDescent="0.25">
      <c r="B4149" t="s">
        <v>8148</v>
      </c>
      <c r="C4149" t="s">
        <v>15708</v>
      </c>
    </row>
    <row r="4150" spans="2:3" x14ac:dyDescent="0.25">
      <c r="B4150" t="s">
        <v>8149</v>
      </c>
      <c r="C4150" t="s">
        <v>15709</v>
      </c>
    </row>
    <row r="4151" spans="2:3" x14ac:dyDescent="0.25">
      <c r="B4151" t="s">
        <v>8150</v>
      </c>
      <c r="C4151" t="s">
        <v>15710</v>
      </c>
    </row>
    <row r="4152" spans="2:3" x14ac:dyDescent="0.25">
      <c r="B4152" t="s">
        <v>8151</v>
      </c>
      <c r="C4152" t="s">
        <v>15711</v>
      </c>
    </row>
    <row r="4153" spans="2:3" x14ac:dyDescent="0.25">
      <c r="B4153" t="s">
        <v>8152</v>
      </c>
      <c r="C4153" t="s">
        <v>15712</v>
      </c>
    </row>
    <row r="4154" spans="2:3" x14ac:dyDescent="0.25">
      <c r="B4154" t="s">
        <v>8153</v>
      </c>
      <c r="C4154" t="s">
        <v>15713</v>
      </c>
    </row>
    <row r="4155" spans="2:3" x14ac:dyDescent="0.25">
      <c r="B4155" t="s">
        <v>8154</v>
      </c>
      <c r="C4155" t="s">
        <v>15714</v>
      </c>
    </row>
    <row r="4156" spans="2:3" x14ac:dyDescent="0.25">
      <c r="B4156" t="s">
        <v>8155</v>
      </c>
      <c r="C4156" t="s">
        <v>15715</v>
      </c>
    </row>
    <row r="4157" spans="2:3" x14ac:dyDescent="0.25">
      <c r="B4157" t="s">
        <v>8156</v>
      </c>
      <c r="C4157" t="s">
        <v>15716</v>
      </c>
    </row>
    <row r="4158" spans="2:3" x14ac:dyDescent="0.25">
      <c r="B4158" t="s">
        <v>8157</v>
      </c>
      <c r="C4158" t="s">
        <v>15717</v>
      </c>
    </row>
    <row r="4159" spans="2:3" x14ac:dyDescent="0.25">
      <c r="B4159" t="s">
        <v>8158</v>
      </c>
      <c r="C4159" t="s">
        <v>15718</v>
      </c>
    </row>
    <row r="4160" spans="2:3" x14ac:dyDescent="0.25">
      <c r="B4160" t="s">
        <v>8159</v>
      </c>
      <c r="C4160" t="s">
        <v>15719</v>
      </c>
    </row>
    <row r="4161" spans="2:3" x14ac:dyDescent="0.25">
      <c r="B4161" t="s">
        <v>8160</v>
      </c>
      <c r="C4161" t="s">
        <v>15720</v>
      </c>
    </row>
    <row r="4162" spans="2:3" x14ac:dyDescent="0.25">
      <c r="B4162" t="s">
        <v>8161</v>
      </c>
      <c r="C4162" t="s">
        <v>15721</v>
      </c>
    </row>
    <row r="4163" spans="2:3" x14ac:dyDescent="0.25">
      <c r="B4163" t="s">
        <v>8162</v>
      </c>
      <c r="C4163" t="s">
        <v>15722</v>
      </c>
    </row>
    <row r="4164" spans="2:3" x14ac:dyDescent="0.25">
      <c r="B4164" t="s">
        <v>8163</v>
      </c>
      <c r="C4164" t="s">
        <v>15723</v>
      </c>
    </row>
    <row r="4165" spans="2:3" x14ac:dyDescent="0.25">
      <c r="B4165" t="s">
        <v>8164</v>
      </c>
      <c r="C4165" t="s">
        <v>15724</v>
      </c>
    </row>
    <row r="4166" spans="2:3" x14ac:dyDescent="0.25">
      <c r="B4166" t="s">
        <v>8165</v>
      </c>
      <c r="C4166" t="s">
        <v>15725</v>
      </c>
    </row>
    <row r="4167" spans="2:3" x14ac:dyDescent="0.25">
      <c r="B4167" t="s">
        <v>8166</v>
      </c>
      <c r="C4167" t="s">
        <v>15726</v>
      </c>
    </row>
    <row r="4168" spans="2:3" x14ac:dyDescent="0.25">
      <c r="B4168" t="s">
        <v>8167</v>
      </c>
      <c r="C4168" t="s">
        <v>15727</v>
      </c>
    </row>
    <row r="4169" spans="2:3" x14ac:dyDescent="0.25">
      <c r="B4169" t="s">
        <v>8168</v>
      </c>
      <c r="C4169" t="s">
        <v>15728</v>
      </c>
    </row>
    <row r="4170" spans="2:3" x14ac:dyDescent="0.25">
      <c r="B4170" t="s">
        <v>7038</v>
      </c>
      <c r="C4170" t="s">
        <v>14597</v>
      </c>
    </row>
    <row r="4171" spans="2:3" x14ac:dyDescent="0.25">
      <c r="B4171" t="s">
        <v>8170</v>
      </c>
      <c r="C4171" t="s">
        <v>15730</v>
      </c>
    </row>
    <row r="4172" spans="2:3" x14ac:dyDescent="0.25">
      <c r="B4172" t="s">
        <v>8171</v>
      </c>
      <c r="C4172" t="s">
        <v>15731</v>
      </c>
    </row>
    <row r="4173" spans="2:3" x14ac:dyDescent="0.25">
      <c r="B4173" t="s">
        <v>8172</v>
      </c>
      <c r="C4173" t="s">
        <v>15732</v>
      </c>
    </row>
    <row r="4174" spans="2:3" x14ac:dyDescent="0.25">
      <c r="B4174" s="1" t="s">
        <v>8173</v>
      </c>
      <c r="C4174" t="s">
        <v>15733</v>
      </c>
    </row>
    <row r="4175" spans="2:3" x14ac:dyDescent="0.25">
      <c r="B4175" t="s">
        <v>8174</v>
      </c>
      <c r="C4175" t="s">
        <v>15734</v>
      </c>
    </row>
    <row r="4176" spans="2:3" x14ac:dyDescent="0.25">
      <c r="B4176" t="s">
        <v>8175</v>
      </c>
      <c r="C4176" t="s">
        <v>15735</v>
      </c>
    </row>
    <row r="4177" spans="2:3" x14ac:dyDescent="0.25">
      <c r="B4177" s="1" t="s">
        <v>8176</v>
      </c>
      <c r="C4177" t="s">
        <v>15736</v>
      </c>
    </row>
    <row r="4178" spans="2:3" x14ac:dyDescent="0.25">
      <c r="B4178" t="s">
        <v>8177</v>
      </c>
      <c r="C4178" t="s">
        <v>15737</v>
      </c>
    </row>
    <row r="4179" spans="2:3" x14ac:dyDescent="0.25">
      <c r="B4179" t="s">
        <v>8178</v>
      </c>
      <c r="C4179" t="s">
        <v>15738</v>
      </c>
    </row>
    <row r="4180" spans="2:3" x14ac:dyDescent="0.25">
      <c r="B4180" t="s">
        <v>8179</v>
      </c>
      <c r="C4180" t="s">
        <v>15739</v>
      </c>
    </row>
    <row r="4181" spans="2:3" x14ac:dyDescent="0.25">
      <c r="B4181" t="s">
        <v>8180</v>
      </c>
      <c r="C4181" t="s">
        <v>15740</v>
      </c>
    </row>
    <row r="4182" spans="2:3" x14ac:dyDescent="0.25">
      <c r="B4182" t="s">
        <v>8181</v>
      </c>
      <c r="C4182" t="s">
        <v>15741</v>
      </c>
    </row>
    <row r="4183" spans="2:3" x14ac:dyDescent="0.25">
      <c r="B4183" t="s">
        <v>8182</v>
      </c>
      <c r="C4183" t="s">
        <v>15742</v>
      </c>
    </row>
    <row r="4184" spans="2:3" x14ac:dyDescent="0.25">
      <c r="B4184" t="s">
        <v>8183</v>
      </c>
      <c r="C4184" t="s">
        <v>15743</v>
      </c>
    </row>
    <row r="4185" spans="2:3" x14ac:dyDescent="0.25">
      <c r="B4185" t="s">
        <v>8184</v>
      </c>
      <c r="C4185" t="s">
        <v>15744</v>
      </c>
    </row>
    <row r="4186" spans="2:3" x14ac:dyDescent="0.25">
      <c r="B4186" t="s">
        <v>8185</v>
      </c>
      <c r="C4186" t="s">
        <v>15745</v>
      </c>
    </row>
    <row r="4187" spans="2:3" x14ac:dyDescent="0.25">
      <c r="B4187" t="s">
        <v>8186</v>
      </c>
      <c r="C4187" t="s">
        <v>15746</v>
      </c>
    </row>
    <row r="4188" spans="2:3" x14ac:dyDescent="0.25">
      <c r="B4188" t="s">
        <v>8187</v>
      </c>
      <c r="C4188" t="s">
        <v>15747</v>
      </c>
    </row>
    <row r="4189" spans="2:3" x14ac:dyDescent="0.25">
      <c r="B4189" t="s">
        <v>8188</v>
      </c>
      <c r="C4189" t="s">
        <v>15748</v>
      </c>
    </row>
    <row r="4190" spans="2:3" x14ac:dyDescent="0.25">
      <c r="B4190" t="s">
        <v>8189</v>
      </c>
      <c r="C4190" t="s">
        <v>15749</v>
      </c>
    </row>
    <row r="4191" spans="2:3" x14ac:dyDescent="0.25">
      <c r="B4191" t="s">
        <v>8190</v>
      </c>
      <c r="C4191" t="s">
        <v>15750</v>
      </c>
    </row>
    <row r="4192" spans="2:3" x14ac:dyDescent="0.25">
      <c r="B4192" t="s">
        <v>8191</v>
      </c>
      <c r="C4192" t="s">
        <v>15751</v>
      </c>
    </row>
    <row r="4193" spans="2:3" x14ac:dyDescent="0.25">
      <c r="B4193" t="s">
        <v>8192</v>
      </c>
      <c r="C4193" t="s">
        <v>15752</v>
      </c>
    </row>
    <row r="4194" spans="2:3" x14ac:dyDescent="0.25">
      <c r="B4194" t="s">
        <v>8193</v>
      </c>
      <c r="C4194" t="s">
        <v>15753</v>
      </c>
    </row>
    <row r="4195" spans="2:3" x14ac:dyDescent="0.25">
      <c r="B4195" t="s">
        <v>8194</v>
      </c>
      <c r="C4195" t="s">
        <v>15754</v>
      </c>
    </row>
    <row r="4196" spans="2:3" x14ac:dyDescent="0.25">
      <c r="B4196" s="1" t="s">
        <v>8195</v>
      </c>
      <c r="C4196" t="s">
        <v>15755</v>
      </c>
    </row>
    <row r="4197" spans="2:3" x14ac:dyDescent="0.25">
      <c r="B4197" t="s">
        <v>8196</v>
      </c>
      <c r="C4197" t="s">
        <v>15756</v>
      </c>
    </row>
    <row r="4198" spans="2:3" x14ac:dyDescent="0.25">
      <c r="B4198" t="s">
        <v>8197</v>
      </c>
      <c r="C4198" t="s">
        <v>15757</v>
      </c>
    </row>
    <row r="4199" spans="2:3" x14ac:dyDescent="0.25">
      <c r="B4199" t="s">
        <v>8198</v>
      </c>
      <c r="C4199" t="s">
        <v>15758</v>
      </c>
    </row>
    <row r="4200" spans="2:3" x14ac:dyDescent="0.25">
      <c r="B4200" t="s">
        <v>8199</v>
      </c>
      <c r="C4200" t="s">
        <v>15759</v>
      </c>
    </row>
    <row r="4201" spans="2:3" x14ac:dyDescent="0.25">
      <c r="B4201" t="s">
        <v>8200</v>
      </c>
      <c r="C4201" t="s">
        <v>15760</v>
      </c>
    </row>
    <row r="4202" spans="2:3" x14ac:dyDescent="0.25">
      <c r="B4202" s="1" t="s">
        <v>8201</v>
      </c>
      <c r="C4202" t="s">
        <v>15761</v>
      </c>
    </row>
    <row r="4203" spans="2:3" x14ac:dyDescent="0.25">
      <c r="B4203" s="1" t="s">
        <v>8202</v>
      </c>
      <c r="C4203" t="s">
        <v>15762</v>
      </c>
    </row>
    <row r="4204" spans="2:3" x14ac:dyDescent="0.25">
      <c r="B4204" s="1" t="s">
        <v>8203</v>
      </c>
      <c r="C4204" t="s">
        <v>15763</v>
      </c>
    </row>
    <row r="4205" spans="2:3" x14ac:dyDescent="0.25">
      <c r="B4205" s="1" t="s">
        <v>8204</v>
      </c>
      <c r="C4205" t="s">
        <v>15764</v>
      </c>
    </row>
    <row r="4206" spans="2:3" x14ac:dyDescent="0.25">
      <c r="B4206" s="1" t="s">
        <v>8205</v>
      </c>
      <c r="C4206" t="s">
        <v>15765</v>
      </c>
    </row>
    <row r="4207" spans="2:3" x14ac:dyDescent="0.25">
      <c r="B4207" t="s">
        <v>8206</v>
      </c>
      <c r="C4207" t="s">
        <v>15766</v>
      </c>
    </row>
    <row r="4208" spans="2:3" x14ac:dyDescent="0.25">
      <c r="B4208" t="s">
        <v>8207</v>
      </c>
      <c r="C4208" t="s">
        <v>15767</v>
      </c>
    </row>
    <row r="4209" spans="2:3" x14ac:dyDescent="0.25">
      <c r="B4209" t="s">
        <v>8208</v>
      </c>
      <c r="C4209" t="s">
        <v>15768</v>
      </c>
    </row>
    <row r="4210" spans="2:3" x14ac:dyDescent="0.25">
      <c r="B4210" t="s">
        <v>8209</v>
      </c>
      <c r="C4210" t="s">
        <v>15769</v>
      </c>
    </row>
    <row r="4211" spans="2:3" x14ac:dyDescent="0.25">
      <c r="B4211" t="s">
        <v>8210</v>
      </c>
      <c r="C4211" t="s">
        <v>15770</v>
      </c>
    </row>
    <row r="4212" spans="2:3" x14ac:dyDescent="0.25">
      <c r="B4212" t="s">
        <v>8211</v>
      </c>
      <c r="C4212" t="s">
        <v>15771</v>
      </c>
    </row>
    <row r="4213" spans="2:3" x14ac:dyDescent="0.25">
      <c r="B4213" t="s">
        <v>8212</v>
      </c>
      <c r="C4213" t="s">
        <v>15772</v>
      </c>
    </row>
    <row r="4214" spans="2:3" x14ac:dyDescent="0.25">
      <c r="B4214" t="s">
        <v>8213</v>
      </c>
      <c r="C4214" t="s">
        <v>15773</v>
      </c>
    </row>
    <row r="4215" spans="2:3" x14ac:dyDescent="0.25">
      <c r="B4215" s="1" t="s">
        <v>8214</v>
      </c>
      <c r="C4215" t="s">
        <v>15774</v>
      </c>
    </row>
    <row r="4216" spans="2:3" x14ac:dyDescent="0.25">
      <c r="B4216" s="1" t="s">
        <v>8215</v>
      </c>
      <c r="C4216" t="s">
        <v>15775</v>
      </c>
    </row>
    <row r="4217" spans="2:3" x14ac:dyDescent="0.25">
      <c r="B4217" t="s">
        <v>8216</v>
      </c>
      <c r="C4217" t="s">
        <v>15776</v>
      </c>
    </row>
    <row r="4218" spans="2:3" x14ac:dyDescent="0.25">
      <c r="B4218" t="s">
        <v>8217</v>
      </c>
      <c r="C4218" t="s">
        <v>15777</v>
      </c>
    </row>
    <row r="4219" spans="2:3" x14ac:dyDescent="0.25">
      <c r="B4219" t="s">
        <v>8218</v>
      </c>
      <c r="C4219" t="s">
        <v>15778</v>
      </c>
    </row>
    <row r="4220" spans="2:3" x14ac:dyDescent="0.25">
      <c r="B4220" t="s">
        <v>8219</v>
      </c>
      <c r="C4220" t="s">
        <v>15779</v>
      </c>
    </row>
    <row r="4221" spans="2:3" x14ac:dyDescent="0.25">
      <c r="B4221" t="s">
        <v>8220</v>
      </c>
      <c r="C4221" t="s">
        <v>15780</v>
      </c>
    </row>
    <row r="4222" spans="2:3" x14ac:dyDescent="0.25">
      <c r="B4222" t="s">
        <v>8221</v>
      </c>
      <c r="C4222" t="s">
        <v>15781</v>
      </c>
    </row>
    <row r="4223" spans="2:3" x14ac:dyDescent="0.25">
      <c r="B4223" t="s">
        <v>8222</v>
      </c>
      <c r="C4223" t="s">
        <v>15782</v>
      </c>
    </row>
    <row r="4224" spans="2:3" x14ac:dyDescent="0.25">
      <c r="B4224" t="s">
        <v>8223</v>
      </c>
      <c r="C4224" t="s">
        <v>15783</v>
      </c>
    </row>
    <row r="4225" spans="2:3" x14ac:dyDescent="0.25">
      <c r="B4225" t="s">
        <v>8224</v>
      </c>
      <c r="C4225" t="s">
        <v>15784</v>
      </c>
    </row>
    <row r="4226" spans="2:3" x14ac:dyDescent="0.25">
      <c r="B4226" t="s">
        <v>8225</v>
      </c>
      <c r="C4226" t="s">
        <v>15785</v>
      </c>
    </row>
    <row r="4227" spans="2:3" x14ac:dyDescent="0.25">
      <c r="B4227" s="1" t="s">
        <v>8226</v>
      </c>
      <c r="C4227" t="s">
        <v>15786</v>
      </c>
    </row>
    <row r="4228" spans="2:3" x14ac:dyDescent="0.25">
      <c r="B4228" t="s">
        <v>8227</v>
      </c>
      <c r="C4228" t="s">
        <v>15787</v>
      </c>
    </row>
    <row r="4229" spans="2:3" x14ac:dyDescent="0.25">
      <c r="B4229" t="s">
        <v>8228</v>
      </c>
      <c r="C4229" t="s">
        <v>15788</v>
      </c>
    </row>
    <row r="4230" spans="2:3" x14ac:dyDescent="0.25">
      <c r="B4230" t="s">
        <v>8229</v>
      </c>
      <c r="C4230" t="s">
        <v>15789</v>
      </c>
    </row>
    <row r="4231" spans="2:3" x14ac:dyDescent="0.25">
      <c r="B4231" t="s">
        <v>8230</v>
      </c>
      <c r="C4231" t="s">
        <v>15790</v>
      </c>
    </row>
    <row r="4232" spans="2:3" x14ac:dyDescent="0.25">
      <c r="B4232" t="s">
        <v>8231</v>
      </c>
      <c r="C4232" t="s">
        <v>15791</v>
      </c>
    </row>
    <row r="4233" spans="2:3" x14ac:dyDescent="0.25">
      <c r="B4233" t="s">
        <v>8232</v>
      </c>
      <c r="C4233" t="s">
        <v>15792</v>
      </c>
    </row>
    <row r="4234" spans="2:3" x14ac:dyDescent="0.25">
      <c r="B4234" t="s">
        <v>8233</v>
      </c>
      <c r="C4234" t="s">
        <v>15793</v>
      </c>
    </row>
    <row r="4235" spans="2:3" x14ac:dyDescent="0.25">
      <c r="B4235" t="s">
        <v>8234</v>
      </c>
      <c r="C4235" t="s">
        <v>15794</v>
      </c>
    </row>
    <row r="4236" spans="2:3" x14ac:dyDescent="0.25">
      <c r="B4236" t="s">
        <v>8235</v>
      </c>
      <c r="C4236" t="s">
        <v>15795</v>
      </c>
    </row>
    <row r="4237" spans="2:3" x14ac:dyDescent="0.25">
      <c r="B4237" t="s">
        <v>8236</v>
      </c>
      <c r="C4237" t="s">
        <v>15796</v>
      </c>
    </row>
    <row r="4238" spans="2:3" x14ac:dyDescent="0.25">
      <c r="B4238" t="s">
        <v>8237</v>
      </c>
      <c r="C4238" t="s">
        <v>15797</v>
      </c>
    </row>
    <row r="4239" spans="2:3" x14ac:dyDescent="0.25">
      <c r="B4239" t="s">
        <v>8238</v>
      </c>
      <c r="C4239" t="s">
        <v>15798</v>
      </c>
    </row>
    <row r="4240" spans="2:3" x14ac:dyDescent="0.25">
      <c r="B4240" t="s">
        <v>8239</v>
      </c>
      <c r="C4240" t="s">
        <v>15799</v>
      </c>
    </row>
    <row r="4241" spans="2:3" x14ac:dyDescent="0.25">
      <c r="B4241" t="s">
        <v>8240</v>
      </c>
      <c r="C4241" t="s">
        <v>15800</v>
      </c>
    </row>
    <row r="4242" spans="2:3" x14ac:dyDescent="0.25">
      <c r="B4242" t="s">
        <v>8241</v>
      </c>
      <c r="C4242" t="s">
        <v>15801</v>
      </c>
    </row>
    <row r="4243" spans="2:3" x14ac:dyDescent="0.25">
      <c r="B4243" t="s">
        <v>8242</v>
      </c>
      <c r="C4243" t="s">
        <v>15802</v>
      </c>
    </row>
    <row r="4244" spans="2:3" x14ac:dyDescent="0.25">
      <c r="B4244" t="s">
        <v>8243</v>
      </c>
      <c r="C4244" t="s">
        <v>15803</v>
      </c>
    </row>
    <row r="4245" spans="2:3" x14ac:dyDescent="0.25">
      <c r="B4245" t="s">
        <v>8244</v>
      </c>
      <c r="C4245" t="s">
        <v>15804</v>
      </c>
    </row>
    <row r="4246" spans="2:3" x14ac:dyDescent="0.25">
      <c r="B4246" s="1" t="s">
        <v>8245</v>
      </c>
      <c r="C4246" t="s">
        <v>15805</v>
      </c>
    </row>
    <row r="4247" spans="2:3" x14ac:dyDescent="0.25">
      <c r="B4247" t="s">
        <v>8246</v>
      </c>
      <c r="C4247" t="s">
        <v>15806</v>
      </c>
    </row>
    <row r="4248" spans="2:3" x14ac:dyDescent="0.25">
      <c r="B4248" t="s">
        <v>8247</v>
      </c>
      <c r="C4248" t="s">
        <v>15807</v>
      </c>
    </row>
    <row r="4249" spans="2:3" x14ac:dyDescent="0.25">
      <c r="B4249" t="s">
        <v>8248</v>
      </c>
      <c r="C4249" t="s">
        <v>15808</v>
      </c>
    </row>
    <row r="4250" spans="2:3" x14ac:dyDescent="0.25">
      <c r="B4250" s="1" t="s">
        <v>8249</v>
      </c>
      <c r="C4250" t="s">
        <v>15809</v>
      </c>
    </row>
    <row r="4251" spans="2:3" x14ac:dyDescent="0.25">
      <c r="B4251" t="s">
        <v>8250</v>
      </c>
      <c r="C4251" t="s">
        <v>15810</v>
      </c>
    </row>
    <row r="4252" spans="2:3" x14ac:dyDescent="0.25">
      <c r="B4252" t="s">
        <v>8251</v>
      </c>
      <c r="C4252" t="s">
        <v>15811</v>
      </c>
    </row>
    <row r="4253" spans="2:3" x14ac:dyDescent="0.25">
      <c r="B4253" t="s">
        <v>8252</v>
      </c>
      <c r="C4253" t="s">
        <v>15812</v>
      </c>
    </row>
    <row r="4254" spans="2:3" x14ac:dyDescent="0.25">
      <c r="B4254" t="s">
        <v>8253</v>
      </c>
      <c r="C4254" t="s">
        <v>15813</v>
      </c>
    </row>
    <row r="4255" spans="2:3" x14ac:dyDescent="0.25">
      <c r="B4255" t="s">
        <v>8254</v>
      </c>
      <c r="C4255" t="s">
        <v>15814</v>
      </c>
    </row>
    <row r="4256" spans="2:3" x14ac:dyDescent="0.25">
      <c r="B4256" t="s">
        <v>8255</v>
      </c>
      <c r="C4256" t="s">
        <v>15815</v>
      </c>
    </row>
    <row r="4257" spans="2:3" x14ac:dyDescent="0.25">
      <c r="B4257" t="s">
        <v>8256</v>
      </c>
      <c r="C4257" t="s">
        <v>15816</v>
      </c>
    </row>
    <row r="4258" spans="2:3" x14ac:dyDescent="0.25">
      <c r="B4258" t="s">
        <v>8257</v>
      </c>
      <c r="C4258" t="s">
        <v>15817</v>
      </c>
    </row>
    <row r="4259" spans="2:3" x14ac:dyDescent="0.25">
      <c r="B4259" t="s">
        <v>8258</v>
      </c>
      <c r="C4259" t="s">
        <v>15818</v>
      </c>
    </row>
    <row r="4260" spans="2:3" x14ac:dyDescent="0.25">
      <c r="B4260" t="s">
        <v>8259</v>
      </c>
      <c r="C4260" t="s">
        <v>15819</v>
      </c>
    </row>
    <row r="4261" spans="2:3" x14ac:dyDescent="0.25">
      <c r="B4261" t="s">
        <v>8260</v>
      </c>
      <c r="C4261" t="s">
        <v>15820</v>
      </c>
    </row>
    <row r="4262" spans="2:3" x14ac:dyDescent="0.25">
      <c r="B4262" t="s">
        <v>8261</v>
      </c>
      <c r="C4262" t="s">
        <v>15821</v>
      </c>
    </row>
    <row r="4263" spans="2:3" x14ac:dyDescent="0.25">
      <c r="B4263" t="s">
        <v>8262</v>
      </c>
      <c r="C4263" t="s">
        <v>15822</v>
      </c>
    </row>
    <row r="4264" spans="2:3" x14ac:dyDescent="0.25">
      <c r="B4264" t="s">
        <v>8263</v>
      </c>
      <c r="C4264" t="s">
        <v>15823</v>
      </c>
    </row>
    <row r="4265" spans="2:3" x14ac:dyDescent="0.25">
      <c r="B4265" t="s">
        <v>8264</v>
      </c>
      <c r="C4265" t="s">
        <v>15824</v>
      </c>
    </row>
    <row r="4266" spans="2:3" x14ac:dyDescent="0.25">
      <c r="B4266" t="s">
        <v>8265</v>
      </c>
      <c r="C4266" t="s">
        <v>15825</v>
      </c>
    </row>
    <row r="4267" spans="2:3" x14ac:dyDescent="0.25">
      <c r="B4267" t="s">
        <v>8266</v>
      </c>
      <c r="C4267" t="s">
        <v>15826</v>
      </c>
    </row>
    <row r="4268" spans="2:3" x14ac:dyDescent="0.25">
      <c r="B4268" t="s">
        <v>8267</v>
      </c>
      <c r="C4268" t="s">
        <v>15827</v>
      </c>
    </row>
    <row r="4269" spans="2:3" x14ac:dyDescent="0.25">
      <c r="B4269" t="s">
        <v>8268</v>
      </c>
      <c r="C4269" t="s">
        <v>15828</v>
      </c>
    </row>
    <row r="4270" spans="2:3" x14ac:dyDescent="0.25">
      <c r="B4270" t="s">
        <v>8269</v>
      </c>
      <c r="C4270" t="s">
        <v>15829</v>
      </c>
    </row>
    <row r="4271" spans="2:3" x14ac:dyDescent="0.25">
      <c r="B4271" t="s">
        <v>8270</v>
      </c>
      <c r="C4271" t="s">
        <v>15830</v>
      </c>
    </row>
    <row r="4272" spans="2:3" x14ac:dyDescent="0.25">
      <c r="B4272" t="s">
        <v>8271</v>
      </c>
      <c r="C4272" t="s">
        <v>15831</v>
      </c>
    </row>
    <row r="4273" spans="2:3" x14ac:dyDescent="0.25">
      <c r="B4273" t="s">
        <v>8272</v>
      </c>
      <c r="C4273" t="s">
        <v>15832</v>
      </c>
    </row>
    <row r="4274" spans="2:3" x14ac:dyDescent="0.25">
      <c r="B4274" s="1" t="s">
        <v>7310</v>
      </c>
      <c r="C4274" t="s">
        <v>14870</v>
      </c>
    </row>
    <row r="4275" spans="2:3" x14ac:dyDescent="0.25">
      <c r="B4275" t="s">
        <v>8274</v>
      </c>
      <c r="C4275" t="s">
        <v>15834</v>
      </c>
    </row>
    <row r="4276" spans="2:3" x14ac:dyDescent="0.25">
      <c r="B4276" t="s">
        <v>8275</v>
      </c>
      <c r="C4276" t="s">
        <v>15835</v>
      </c>
    </row>
    <row r="4277" spans="2:3" x14ac:dyDescent="0.25">
      <c r="B4277" t="s">
        <v>8276</v>
      </c>
      <c r="C4277" t="s">
        <v>15836</v>
      </c>
    </row>
    <row r="4278" spans="2:3" x14ac:dyDescent="0.25">
      <c r="B4278" t="s">
        <v>8277</v>
      </c>
      <c r="C4278" t="s">
        <v>15837</v>
      </c>
    </row>
    <row r="4279" spans="2:3" x14ac:dyDescent="0.25">
      <c r="B4279" t="s">
        <v>8278</v>
      </c>
      <c r="C4279" t="s">
        <v>15838</v>
      </c>
    </row>
    <row r="4280" spans="2:3" x14ac:dyDescent="0.25">
      <c r="B4280" t="s">
        <v>8279</v>
      </c>
      <c r="C4280" t="s">
        <v>15839</v>
      </c>
    </row>
    <row r="4281" spans="2:3" x14ac:dyDescent="0.25">
      <c r="B4281" t="s">
        <v>8280</v>
      </c>
      <c r="C4281" t="s">
        <v>15840</v>
      </c>
    </row>
    <row r="4282" spans="2:3" x14ac:dyDescent="0.25">
      <c r="B4282" t="s">
        <v>8281</v>
      </c>
      <c r="C4282" t="s">
        <v>15841</v>
      </c>
    </row>
    <row r="4283" spans="2:3" x14ac:dyDescent="0.25">
      <c r="B4283" t="s">
        <v>8282</v>
      </c>
      <c r="C4283" t="s">
        <v>15842</v>
      </c>
    </row>
    <row r="4284" spans="2:3" x14ac:dyDescent="0.25">
      <c r="B4284" t="s">
        <v>8283</v>
      </c>
      <c r="C4284" t="s">
        <v>15843</v>
      </c>
    </row>
    <row r="4285" spans="2:3" x14ac:dyDescent="0.25">
      <c r="B4285" t="s">
        <v>8284</v>
      </c>
      <c r="C4285" t="s">
        <v>15844</v>
      </c>
    </row>
    <row r="4286" spans="2:3" x14ac:dyDescent="0.25">
      <c r="B4286" t="s">
        <v>8285</v>
      </c>
      <c r="C4286" t="s">
        <v>15845</v>
      </c>
    </row>
    <row r="4287" spans="2:3" x14ac:dyDescent="0.25">
      <c r="B4287" t="s">
        <v>8286</v>
      </c>
      <c r="C4287" t="s">
        <v>15846</v>
      </c>
    </row>
    <row r="4288" spans="2:3" x14ac:dyDescent="0.25">
      <c r="B4288" t="s">
        <v>8287</v>
      </c>
      <c r="C4288" t="s">
        <v>15847</v>
      </c>
    </row>
    <row r="4289" spans="2:3" x14ac:dyDescent="0.25">
      <c r="B4289" t="s">
        <v>8288</v>
      </c>
      <c r="C4289" t="s">
        <v>15848</v>
      </c>
    </row>
    <row r="4290" spans="2:3" x14ac:dyDescent="0.25">
      <c r="B4290" t="s">
        <v>8289</v>
      </c>
      <c r="C4290" t="s">
        <v>15849</v>
      </c>
    </row>
    <row r="4291" spans="2:3" x14ac:dyDescent="0.25">
      <c r="B4291" t="s">
        <v>8290</v>
      </c>
      <c r="C4291" t="s">
        <v>15850</v>
      </c>
    </row>
    <row r="4292" spans="2:3" x14ac:dyDescent="0.25">
      <c r="B4292" t="s">
        <v>8291</v>
      </c>
      <c r="C4292" t="s">
        <v>15851</v>
      </c>
    </row>
    <row r="4293" spans="2:3" x14ac:dyDescent="0.25">
      <c r="B4293" t="s">
        <v>8292</v>
      </c>
      <c r="C4293" t="s">
        <v>15852</v>
      </c>
    </row>
    <row r="4294" spans="2:3" x14ac:dyDescent="0.25">
      <c r="B4294" t="s">
        <v>8293</v>
      </c>
      <c r="C4294" t="s">
        <v>15853</v>
      </c>
    </row>
    <row r="4295" spans="2:3" x14ac:dyDescent="0.25">
      <c r="B4295" t="s">
        <v>8294</v>
      </c>
      <c r="C4295" t="s">
        <v>15854</v>
      </c>
    </row>
    <row r="4296" spans="2:3" x14ac:dyDescent="0.25">
      <c r="B4296" t="s">
        <v>8295</v>
      </c>
      <c r="C4296" t="s">
        <v>15855</v>
      </c>
    </row>
    <row r="4297" spans="2:3" x14ac:dyDescent="0.25">
      <c r="B4297" t="s">
        <v>8296</v>
      </c>
      <c r="C4297" t="s">
        <v>15856</v>
      </c>
    </row>
    <row r="4298" spans="2:3" x14ac:dyDescent="0.25">
      <c r="B4298" t="s">
        <v>8297</v>
      </c>
      <c r="C4298" t="s">
        <v>15857</v>
      </c>
    </row>
    <row r="4299" spans="2:3" x14ac:dyDescent="0.25">
      <c r="B4299" t="s">
        <v>8298</v>
      </c>
      <c r="C4299" t="s">
        <v>15858</v>
      </c>
    </row>
    <row r="4300" spans="2:3" x14ac:dyDescent="0.25">
      <c r="B4300" t="s">
        <v>8299</v>
      </c>
      <c r="C4300" t="s">
        <v>15859</v>
      </c>
    </row>
    <row r="4301" spans="2:3" x14ac:dyDescent="0.25">
      <c r="B4301" t="s">
        <v>8300</v>
      </c>
      <c r="C4301" t="s">
        <v>15860</v>
      </c>
    </row>
    <row r="4302" spans="2:3" x14ac:dyDescent="0.25">
      <c r="B4302" t="s">
        <v>8301</v>
      </c>
      <c r="C4302" t="s">
        <v>15861</v>
      </c>
    </row>
    <row r="4303" spans="2:3" x14ac:dyDescent="0.25">
      <c r="B4303" t="s">
        <v>8302</v>
      </c>
      <c r="C4303" t="s">
        <v>15862</v>
      </c>
    </row>
    <row r="4304" spans="2:3" x14ac:dyDescent="0.25">
      <c r="B4304" t="s">
        <v>8303</v>
      </c>
      <c r="C4304" t="s">
        <v>15863</v>
      </c>
    </row>
    <row r="4305" spans="2:3" x14ac:dyDescent="0.25">
      <c r="B4305" t="s">
        <v>8304</v>
      </c>
      <c r="C4305" t="s">
        <v>15864</v>
      </c>
    </row>
    <row r="4306" spans="2:3" x14ac:dyDescent="0.25">
      <c r="B4306" t="s">
        <v>8305</v>
      </c>
      <c r="C4306" t="s">
        <v>15865</v>
      </c>
    </row>
    <row r="4307" spans="2:3" x14ac:dyDescent="0.25">
      <c r="B4307" t="s">
        <v>8306</v>
      </c>
      <c r="C4307" t="s">
        <v>15866</v>
      </c>
    </row>
    <row r="4308" spans="2:3" x14ac:dyDescent="0.25">
      <c r="B4308" t="s">
        <v>8307</v>
      </c>
      <c r="C4308" t="s">
        <v>15867</v>
      </c>
    </row>
    <row r="4309" spans="2:3" x14ac:dyDescent="0.25">
      <c r="B4309" t="s">
        <v>8308</v>
      </c>
      <c r="C4309" t="s">
        <v>15868</v>
      </c>
    </row>
    <row r="4310" spans="2:3" x14ac:dyDescent="0.25">
      <c r="B4310" t="s">
        <v>8309</v>
      </c>
      <c r="C4310" t="s">
        <v>15869</v>
      </c>
    </row>
    <row r="4311" spans="2:3" x14ac:dyDescent="0.25">
      <c r="B4311" t="s">
        <v>8310</v>
      </c>
      <c r="C4311" t="s">
        <v>15870</v>
      </c>
    </row>
    <row r="4312" spans="2:3" x14ac:dyDescent="0.25">
      <c r="B4312" t="s">
        <v>8311</v>
      </c>
      <c r="C4312" t="s">
        <v>15871</v>
      </c>
    </row>
    <row r="4313" spans="2:3" x14ac:dyDescent="0.25">
      <c r="B4313" t="s">
        <v>8312</v>
      </c>
      <c r="C4313" t="s">
        <v>15872</v>
      </c>
    </row>
    <row r="4314" spans="2:3" x14ac:dyDescent="0.25">
      <c r="B4314" t="s">
        <v>8313</v>
      </c>
      <c r="C4314" t="s">
        <v>15873</v>
      </c>
    </row>
    <row r="4315" spans="2:3" x14ac:dyDescent="0.25">
      <c r="B4315" t="s">
        <v>8314</v>
      </c>
      <c r="C4315" t="s">
        <v>15874</v>
      </c>
    </row>
    <row r="4316" spans="2:3" x14ac:dyDescent="0.25">
      <c r="B4316" t="s">
        <v>8315</v>
      </c>
      <c r="C4316" t="s">
        <v>15875</v>
      </c>
    </row>
    <row r="4317" spans="2:3" x14ac:dyDescent="0.25">
      <c r="B4317" t="s">
        <v>8316</v>
      </c>
      <c r="C4317" t="s">
        <v>15876</v>
      </c>
    </row>
    <row r="4318" spans="2:3" x14ac:dyDescent="0.25">
      <c r="B4318" t="s">
        <v>8317</v>
      </c>
      <c r="C4318" t="s">
        <v>15877</v>
      </c>
    </row>
    <row r="4319" spans="2:3" x14ac:dyDescent="0.25">
      <c r="B4319" t="s">
        <v>8318</v>
      </c>
      <c r="C4319" t="s">
        <v>15878</v>
      </c>
    </row>
    <row r="4320" spans="2:3" x14ac:dyDescent="0.25">
      <c r="B4320" t="s">
        <v>8319</v>
      </c>
      <c r="C4320" t="s">
        <v>15879</v>
      </c>
    </row>
    <row r="4321" spans="2:3" x14ac:dyDescent="0.25">
      <c r="B4321" t="s">
        <v>8320</v>
      </c>
      <c r="C4321" t="s">
        <v>15880</v>
      </c>
    </row>
    <row r="4322" spans="2:3" x14ac:dyDescent="0.25">
      <c r="B4322" t="s">
        <v>8321</v>
      </c>
      <c r="C4322" t="s">
        <v>15881</v>
      </c>
    </row>
    <row r="4323" spans="2:3" x14ac:dyDescent="0.25">
      <c r="B4323" t="s">
        <v>8322</v>
      </c>
      <c r="C4323" t="s">
        <v>15882</v>
      </c>
    </row>
    <row r="4324" spans="2:3" x14ac:dyDescent="0.25">
      <c r="B4324" t="s">
        <v>8323</v>
      </c>
      <c r="C4324" t="s">
        <v>15883</v>
      </c>
    </row>
    <row r="4325" spans="2:3" x14ac:dyDescent="0.25">
      <c r="B4325" t="s">
        <v>8324</v>
      </c>
      <c r="C4325" t="s">
        <v>15884</v>
      </c>
    </row>
    <row r="4326" spans="2:3" x14ac:dyDescent="0.25">
      <c r="B4326" t="s">
        <v>8325</v>
      </c>
      <c r="C4326" t="s">
        <v>15885</v>
      </c>
    </row>
    <row r="4327" spans="2:3" x14ac:dyDescent="0.25">
      <c r="B4327" t="s">
        <v>8326</v>
      </c>
      <c r="C4327" t="s">
        <v>15886</v>
      </c>
    </row>
    <row r="4328" spans="2:3" x14ac:dyDescent="0.25">
      <c r="B4328" t="s">
        <v>8327</v>
      </c>
      <c r="C4328" t="s">
        <v>15887</v>
      </c>
    </row>
    <row r="4329" spans="2:3" x14ac:dyDescent="0.25">
      <c r="B4329" t="s">
        <v>8328</v>
      </c>
      <c r="C4329" t="s">
        <v>15888</v>
      </c>
    </row>
    <row r="4330" spans="2:3" x14ac:dyDescent="0.25">
      <c r="B4330" t="s">
        <v>8329</v>
      </c>
      <c r="C4330" t="s">
        <v>15889</v>
      </c>
    </row>
    <row r="4331" spans="2:3" x14ac:dyDescent="0.25">
      <c r="B4331" t="s">
        <v>8330</v>
      </c>
      <c r="C4331" t="s">
        <v>15890</v>
      </c>
    </row>
    <row r="4332" spans="2:3" x14ac:dyDescent="0.25">
      <c r="B4332" t="s">
        <v>8331</v>
      </c>
      <c r="C4332" t="s">
        <v>15891</v>
      </c>
    </row>
    <row r="4333" spans="2:3" x14ac:dyDescent="0.25">
      <c r="B4333" t="s">
        <v>8332</v>
      </c>
      <c r="C4333" t="s">
        <v>15892</v>
      </c>
    </row>
    <row r="4334" spans="2:3" x14ac:dyDescent="0.25">
      <c r="B4334" t="s">
        <v>8333</v>
      </c>
      <c r="C4334" t="s">
        <v>15893</v>
      </c>
    </row>
    <row r="4335" spans="2:3" x14ac:dyDescent="0.25">
      <c r="B4335" t="s">
        <v>8334</v>
      </c>
      <c r="C4335" t="s">
        <v>15894</v>
      </c>
    </row>
    <row r="4336" spans="2:3" x14ac:dyDescent="0.25">
      <c r="B4336" t="s">
        <v>8335</v>
      </c>
      <c r="C4336" t="s">
        <v>15895</v>
      </c>
    </row>
    <row r="4337" spans="2:3" x14ac:dyDescent="0.25">
      <c r="B4337" t="s">
        <v>8336</v>
      </c>
      <c r="C4337" t="s">
        <v>15896</v>
      </c>
    </row>
    <row r="4338" spans="2:3" x14ac:dyDescent="0.25">
      <c r="B4338" t="s">
        <v>8337</v>
      </c>
      <c r="C4338" t="s">
        <v>15897</v>
      </c>
    </row>
    <row r="4339" spans="2:3" x14ac:dyDescent="0.25">
      <c r="B4339" t="s">
        <v>8338</v>
      </c>
      <c r="C4339" t="s">
        <v>15898</v>
      </c>
    </row>
    <row r="4340" spans="2:3" x14ac:dyDescent="0.25">
      <c r="B4340" t="s">
        <v>8339</v>
      </c>
      <c r="C4340" t="s">
        <v>15899</v>
      </c>
    </row>
    <row r="4341" spans="2:3" x14ac:dyDescent="0.25">
      <c r="B4341" t="s">
        <v>8340</v>
      </c>
      <c r="C4341" t="s">
        <v>15900</v>
      </c>
    </row>
    <row r="4342" spans="2:3" x14ac:dyDescent="0.25">
      <c r="B4342" t="s">
        <v>8341</v>
      </c>
      <c r="C4342" t="s">
        <v>15901</v>
      </c>
    </row>
    <row r="4343" spans="2:3" x14ac:dyDescent="0.25">
      <c r="B4343" t="s">
        <v>8342</v>
      </c>
      <c r="C4343" t="s">
        <v>15902</v>
      </c>
    </row>
    <row r="4344" spans="2:3" x14ac:dyDescent="0.25">
      <c r="B4344" t="s">
        <v>8343</v>
      </c>
      <c r="C4344" t="s">
        <v>15903</v>
      </c>
    </row>
    <row r="4345" spans="2:3" x14ac:dyDescent="0.25">
      <c r="B4345" t="s">
        <v>8344</v>
      </c>
      <c r="C4345" t="s">
        <v>15904</v>
      </c>
    </row>
    <row r="4346" spans="2:3" x14ac:dyDescent="0.25">
      <c r="B4346" t="s">
        <v>8345</v>
      </c>
      <c r="C4346" t="s">
        <v>15905</v>
      </c>
    </row>
    <row r="4347" spans="2:3" x14ac:dyDescent="0.25">
      <c r="B4347" t="s">
        <v>8346</v>
      </c>
      <c r="C4347" t="s">
        <v>15906</v>
      </c>
    </row>
    <row r="4348" spans="2:3" x14ac:dyDescent="0.25">
      <c r="B4348" t="s">
        <v>8347</v>
      </c>
      <c r="C4348" t="s">
        <v>15907</v>
      </c>
    </row>
    <row r="4349" spans="2:3" x14ac:dyDescent="0.25">
      <c r="B4349" t="s">
        <v>8348</v>
      </c>
      <c r="C4349" t="s">
        <v>15908</v>
      </c>
    </row>
    <row r="4350" spans="2:3" x14ac:dyDescent="0.25">
      <c r="B4350" t="s">
        <v>8349</v>
      </c>
      <c r="C4350" t="s">
        <v>15909</v>
      </c>
    </row>
    <row r="4351" spans="2:3" x14ac:dyDescent="0.25">
      <c r="B4351" t="s">
        <v>8350</v>
      </c>
      <c r="C4351" t="s">
        <v>15910</v>
      </c>
    </row>
    <row r="4352" spans="2:3" x14ac:dyDescent="0.25">
      <c r="B4352" t="s">
        <v>8351</v>
      </c>
      <c r="C4352" t="s">
        <v>15911</v>
      </c>
    </row>
    <row r="4353" spans="2:3" x14ac:dyDescent="0.25">
      <c r="B4353" t="s">
        <v>8352</v>
      </c>
      <c r="C4353" t="s">
        <v>15912</v>
      </c>
    </row>
    <row r="4354" spans="2:3" x14ac:dyDescent="0.25">
      <c r="B4354" s="1" t="s">
        <v>8353</v>
      </c>
      <c r="C4354" t="s">
        <v>15913</v>
      </c>
    </row>
    <row r="4355" spans="2:3" x14ac:dyDescent="0.25">
      <c r="B4355" t="s">
        <v>8354</v>
      </c>
      <c r="C4355" t="s">
        <v>15914</v>
      </c>
    </row>
    <row r="4356" spans="2:3" x14ac:dyDescent="0.25">
      <c r="B4356" t="s">
        <v>8355</v>
      </c>
      <c r="C4356" t="s">
        <v>15915</v>
      </c>
    </row>
    <row r="4357" spans="2:3" x14ac:dyDescent="0.25">
      <c r="B4357" t="s">
        <v>8356</v>
      </c>
      <c r="C4357" t="s">
        <v>15916</v>
      </c>
    </row>
    <row r="4358" spans="2:3" x14ac:dyDescent="0.25">
      <c r="B4358" t="s">
        <v>8357</v>
      </c>
      <c r="C4358" t="s">
        <v>15917</v>
      </c>
    </row>
    <row r="4359" spans="2:3" x14ac:dyDescent="0.25">
      <c r="B4359" s="1" t="s">
        <v>8358</v>
      </c>
      <c r="C4359" t="s">
        <v>15918</v>
      </c>
    </row>
    <row r="4360" spans="2:3" x14ac:dyDescent="0.25">
      <c r="B4360" t="s">
        <v>8359</v>
      </c>
      <c r="C4360" t="s">
        <v>15919</v>
      </c>
    </row>
    <row r="4361" spans="2:3" x14ac:dyDescent="0.25">
      <c r="B4361" t="s">
        <v>8360</v>
      </c>
      <c r="C4361" t="s">
        <v>15920</v>
      </c>
    </row>
    <row r="4362" spans="2:3" x14ac:dyDescent="0.25">
      <c r="B4362" t="s">
        <v>8361</v>
      </c>
      <c r="C4362" t="s">
        <v>15921</v>
      </c>
    </row>
    <row r="4363" spans="2:3" x14ac:dyDescent="0.25">
      <c r="B4363" t="s">
        <v>8362</v>
      </c>
      <c r="C4363" t="s">
        <v>15922</v>
      </c>
    </row>
    <row r="4364" spans="2:3" x14ac:dyDescent="0.25">
      <c r="B4364" t="s">
        <v>8363</v>
      </c>
      <c r="C4364" t="s">
        <v>15923</v>
      </c>
    </row>
    <row r="4365" spans="2:3" x14ac:dyDescent="0.25">
      <c r="B4365" t="s">
        <v>8364</v>
      </c>
      <c r="C4365" t="s">
        <v>15924</v>
      </c>
    </row>
    <row r="4366" spans="2:3" x14ac:dyDescent="0.25">
      <c r="B4366" t="s">
        <v>8365</v>
      </c>
      <c r="C4366" t="s">
        <v>15925</v>
      </c>
    </row>
    <row r="4367" spans="2:3" x14ac:dyDescent="0.25">
      <c r="B4367" t="s">
        <v>8366</v>
      </c>
      <c r="C4367" t="s">
        <v>15926</v>
      </c>
    </row>
    <row r="4368" spans="2:3" x14ac:dyDescent="0.25">
      <c r="B4368" t="s">
        <v>8367</v>
      </c>
      <c r="C4368" t="s">
        <v>15927</v>
      </c>
    </row>
    <row r="4369" spans="2:3" x14ac:dyDescent="0.25">
      <c r="B4369" t="s">
        <v>8368</v>
      </c>
      <c r="C4369" t="s">
        <v>15928</v>
      </c>
    </row>
    <row r="4370" spans="2:3" x14ac:dyDescent="0.25">
      <c r="B4370" t="s">
        <v>8369</v>
      </c>
      <c r="C4370" t="s">
        <v>15929</v>
      </c>
    </row>
    <row r="4371" spans="2:3" x14ac:dyDescent="0.25">
      <c r="B4371" t="s">
        <v>8370</v>
      </c>
      <c r="C4371" t="s">
        <v>15930</v>
      </c>
    </row>
    <row r="4372" spans="2:3" x14ac:dyDescent="0.25">
      <c r="B4372" s="1" t="s">
        <v>8371</v>
      </c>
      <c r="C4372" t="s">
        <v>15931</v>
      </c>
    </row>
    <row r="4373" spans="2:3" x14ac:dyDescent="0.25">
      <c r="B4373" t="s">
        <v>8372</v>
      </c>
      <c r="C4373" t="s">
        <v>15932</v>
      </c>
    </row>
    <row r="4374" spans="2:3" x14ac:dyDescent="0.25">
      <c r="B4374" t="s">
        <v>8373</v>
      </c>
      <c r="C4374" t="s">
        <v>15933</v>
      </c>
    </row>
    <row r="4375" spans="2:3" x14ac:dyDescent="0.25">
      <c r="B4375" t="s">
        <v>8374</v>
      </c>
      <c r="C4375" t="s">
        <v>15934</v>
      </c>
    </row>
    <row r="4376" spans="2:3" x14ac:dyDescent="0.25">
      <c r="B4376" t="s">
        <v>8375</v>
      </c>
      <c r="C4376" t="s">
        <v>15935</v>
      </c>
    </row>
    <row r="4377" spans="2:3" x14ac:dyDescent="0.25">
      <c r="B4377" t="s">
        <v>8376</v>
      </c>
      <c r="C4377" t="s">
        <v>15936</v>
      </c>
    </row>
    <row r="4378" spans="2:3" x14ac:dyDescent="0.25">
      <c r="B4378" t="s">
        <v>8377</v>
      </c>
      <c r="C4378" t="s">
        <v>15937</v>
      </c>
    </row>
    <row r="4379" spans="2:3" x14ac:dyDescent="0.25">
      <c r="B4379" t="s">
        <v>8378</v>
      </c>
      <c r="C4379" t="s">
        <v>15938</v>
      </c>
    </row>
    <row r="4380" spans="2:3" x14ac:dyDescent="0.25">
      <c r="B4380" t="s">
        <v>8379</v>
      </c>
      <c r="C4380" t="s">
        <v>15939</v>
      </c>
    </row>
    <row r="4381" spans="2:3" x14ac:dyDescent="0.25">
      <c r="B4381" t="s">
        <v>8380</v>
      </c>
      <c r="C4381" t="s">
        <v>15940</v>
      </c>
    </row>
    <row r="4382" spans="2:3" x14ac:dyDescent="0.25">
      <c r="B4382" t="s">
        <v>8381</v>
      </c>
      <c r="C4382" t="s">
        <v>15941</v>
      </c>
    </row>
    <row r="4383" spans="2:3" x14ac:dyDescent="0.25">
      <c r="B4383" t="s">
        <v>8382</v>
      </c>
      <c r="C4383" t="s">
        <v>15942</v>
      </c>
    </row>
    <row r="4384" spans="2:3" x14ac:dyDescent="0.25">
      <c r="B4384" t="s">
        <v>8383</v>
      </c>
      <c r="C4384" t="s">
        <v>15943</v>
      </c>
    </row>
    <row r="4385" spans="2:3" x14ac:dyDescent="0.25">
      <c r="B4385" t="s">
        <v>8384</v>
      </c>
      <c r="C4385" t="s">
        <v>15944</v>
      </c>
    </row>
    <row r="4386" spans="2:3" x14ac:dyDescent="0.25">
      <c r="B4386" t="s">
        <v>8385</v>
      </c>
      <c r="C4386" t="s">
        <v>15945</v>
      </c>
    </row>
    <row r="4387" spans="2:3" x14ac:dyDescent="0.25">
      <c r="B4387" t="s">
        <v>8386</v>
      </c>
      <c r="C4387" t="s">
        <v>15946</v>
      </c>
    </row>
    <row r="4388" spans="2:3" x14ac:dyDescent="0.25">
      <c r="B4388" t="s">
        <v>9560</v>
      </c>
      <c r="C4388" t="s">
        <v>17122</v>
      </c>
    </row>
    <row r="4389" spans="2:3" x14ac:dyDescent="0.25">
      <c r="B4389" t="s">
        <v>8388</v>
      </c>
      <c r="C4389" t="s">
        <v>15948</v>
      </c>
    </row>
    <row r="4390" spans="2:3" x14ac:dyDescent="0.25">
      <c r="B4390" t="s">
        <v>8389</v>
      </c>
      <c r="C4390" t="s">
        <v>15949</v>
      </c>
    </row>
    <row r="4391" spans="2:3" x14ac:dyDescent="0.25">
      <c r="B4391" t="s">
        <v>8390</v>
      </c>
      <c r="C4391" t="s">
        <v>15950</v>
      </c>
    </row>
    <row r="4392" spans="2:3" x14ac:dyDescent="0.25">
      <c r="B4392" t="s">
        <v>8391</v>
      </c>
      <c r="C4392" t="s">
        <v>15951</v>
      </c>
    </row>
    <row r="4393" spans="2:3" x14ac:dyDescent="0.25">
      <c r="B4393" t="s">
        <v>8392</v>
      </c>
      <c r="C4393" t="s">
        <v>15952</v>
      </c>
    </row>
    <row r="4394" spans="2:3" x14ac:dyDescent="0.25">
      <c r="B4394" t="s">
        <v>8393</v>
      </c>
      <c r="C4394" t="s">
        <v>15953</v>
      </c>
    </row>
    <row r="4395" spans="2:3" x14ac:dyDescent="0.25">
      <c r="B4395" t="s">
        <v>8394</v>
      </c>
      <c r="C4395" t="s">
        <v>15954</v>
      </c>
    </row>
    <row r="4396" spans="2:3" x14ac:dyDescent="0.25">
      <c r="B4396" t="s">
        <v>8395</v>
      </c>
      <c r="C4396" t="s">
        <v>15955</v>
      </c>
    </row>
    <row r="4397" spans="2:3" x14ac:dyDescent="0.25">
      <c r="B4397" t="s">
        <v>8396</v>
      </c>
      <c r="C4397" t="s">
        <v>15956</v>
      </c>
    </row>
    <row r="4398" spans="2:3" x14ac:dyDescent="0.25">
      <c r="B4398" t="s">
        <v>8397</v>
      </c>
      <c r="C4398" t="s">
        <v>15957</v>
      </c>
    </row>
    <row r="4399" spans="2:3" x14ac:dyDescent="0.25">
      <c r="B4399" s="1" t="s">
        <v>8398</v>
      </c>
      <c r="C4399" t="s">
        <v>15958</v>
      </c>
    </row>
    <row r="4400" spans="2:3" x14ac:dyDescent="0.25">
      <c r="B4400" t="s">
        <v>8399</v>
      </c>
      <c r="C4400" t="s">
        <v>15959</v>
      </c>
    </row>
    <row r="4401" spans="2:3" x14ac:dyDescent="0.25">
      <c r="B4401" t="s">
        <v>8400</v>
      </c>
      <c r="C4401" t="s">
        <v>15960</v>
      </c>
    </row>
    <row r="4402" spans="2:3" x14ac:dyDescent="0.25">
      <c r="B4402" t="s">
        <v>8401</v>
      </c>
      <c r="C4402" t="s">
        <v>15961</v>
      </c>
    </row>
    <row r="4403" spans="2:3" x14ac:dyDescent="0.25">
      <c r="B4403" t="s">
        <v>6921</v>
      </c>
      <c r="C4403" t="s">
        <v>14480</v>
      </c>
    </row>
    <row r="4404" spans="2:3" x14ac:dyDescent="0.25">
      <c r="B4404" t="s">
        <v>8403</v>
      </c>
      <c r="C4404" t="s">
        <v>15963</v>
      </c>
    </row>
    <row r="4405" spans="2:3" x14ac:dyDescent="0.25">
      <c r="B4405" t="s">
        <v>8404</v>
      </c>
      <c r="C4405" t="s">
        <v>15964</v>
      </c>
    </row>
    <row r="4406" spans="2:3" x14ac:dyDescent="0.25">
      <c r="B4406" t="s">
        <v>8405</v>
      </c>
      <c r="C4406" t="s">
        <v>15965</v>
      </c>
    </row>
    <row r="4407" spans="2:3" x14ac:dyDescent="0.25">
      <c r="B4407" t="s">
        <v>8406</v>
      </c>
      <c r="C4407" t="s">
        <v>15966</v>
      </c>
    </row>
    <row r="4408" spans="2:3" x14ac:dyDescent="0.25">
      <c r="B4408" t="s">
        <v>8407</v>
      </c>
      <c r="C4408" t="s">
        <v>15967</v>
      </c>
    </row>
    <row r="4409" spans="2:3" x14ac:dyDescent="0.25">
      <c r="B4409" t="s">
        <v>8408</v>
      </c>
      <c r="C4409" t="s">
        <v>15968</v>
      </c>
    </row>
    <row r="4410" spans="2:3" x14ac:dyDescent="0.25">
      <c r="B4410" t="s">
        <v>8409</v>
      </c>
      <c r="C4410" t="s">
        <v>15969</v>
      </c>
    </row>
    <row r="4411" spans="2:3" x14ac:dyDescent="0.25">
      <c r="B4411" t="s">
        <v>8410</v>
      </c>
      <c r="C4411" t="s">
        <v>15970</v>
      </c>
    </row>
    <row r="4412" spans="2:3" x14ac:dyDescent="0.25">
      <c r="B4412" t="s">
        <v>8411</v>
      </c>
      <c r="C4412" t="s">
        <v>15971</v>
      </c>
    </row>
    <row r="4413" spans="2:3" x14ac:dyDescent="0.25">
      <c r="B4413" t="s">
        <v>8412</v>
      </c>
      <c r="C4413" t="s">
        <v>15972</v>
      </c>
    </row>
    <row r="4414" spans="2:3" x14ac:dyDescent="0.25">
      <c r="B4414" t="s">
        <v>8413</v>
      </c>
      <c r="C4414" t="s">
        <v>15973</v>
      </c>
    </row>
    <row r="4415" spans="2:3" x14ac:dyDescent="0.25">
      <c r="B4415" t="s">
        <v>8414</v>
      </c>
      <c r="C4415" t="s">
        <v>15974</v>
      </c>
    </row>
    <row r="4416" spans="2:3" x14ac:dyDescent="0.25">
      <c r="B4416" s="1" t="s">
        <v>8415</v>
      </c>
      <c r="C4416" t="s">
        <v>15975</v>
      </c>
    </row>
    <row r="4417" spans="2:3" x14ac:dyDescent="0.25">
      <c r="B4417" t="s">
        <v>8416</v>
      </c>
      <c r="C4417" t="s">
        <v>15976</v>
      </c>
    </row>
    <row r="4418" spans="2:3" x14ac:dyDescent="0.25">
      <c r="B4418" t="s">
        <v>10661</v>
      </c>
      <c r="C4418" t="s">
        <v>18224</v>
      </c>
    </row>
    <row r="4419" spans="2:3" x14ac:dyDescent="0.25">
      <c r="B4419" t="s">
        <v>10406</v>
      </c>
      <c r="C4419" t="s">
        <v>17969</v>
      </c>
    </row>
    <row r="4420" spans="2:3" x14ac:dyDescent="0.25">
      <c r="B4420" t="s">
        <v>8419</v>
      </c>
      <c r="C4420" t="s">
        <v>15979</v>
      </c>
    </row>
    <row r="4421" spans="2:3" x14ac:dyDescent="0.25">
      <c r="B4421" t="s">
        <v>8420</v>
      </c>
      <c r="C4421" t="s">
        <v>15980</v>
      </c>
    </row>
    <row r="4422" spans="2:3" x14ac:dyDescent="0.25">
      <c r="B4422" t="s">
        <v>8421</v>
      </c>
      <c r="C4422" t="s">
        <v>15981</v>
      </c>
    </row>
    <row r="4423" spans="2:3" x14ac:dyDescent="0.25">
      <c r="B4423" t="s">
        <v>8422</v>
      </c>
      <c r="C4423" t="s">
        <v>15982</v>
      </c>
    </row>
    <row r="4424" spans="2:3" x14ac:dyDescent="0.25">
      <c r="B4424" s="1" t="s">
        <v>8423</v>
      </c>
      <c r="C4424" t="s">
        <v>15983</v>
      </c>
    </row>
    <row r="4425" spans="2:3" x14ac:dyDescent="0.25">
      <c r="B4425" t="s">
        <v>8424</v>
      </c>
      <c r="C4425" t="s">
        <v>15984</v>
      </c>
    </row>
    <row r="4426" spans="2:3" x14ac:dyDescent="0.25">
      <c r="B4426" t="s">
        <v>8425</v>
      </c>
      <c r="C4426" t="s">
        <v>15985</v>
      </c>
    </row>
    <row r="4427" spans="2:3" x14ac:dyDescent="0.25">
      <c r="B4427" t="s">
        <v>8426</v>
      </c>
      <c r="C4427" t="s">
        <v>15986</v>
      </c>
    </row>
    <row r="4428" spans="2:3" x14ac:dyDescent="0.25">
      <c r="B4428" t="s">
        <v>7413</v>
      </c>
      <c r="C4428" t="s">
        <v>14974</v>
      </c>
    </row>
    <row r="4429" spans="2:3" x14ac:dyDescent="0.25">
      <c r="B4429" t="s">
        <v>8428</v>
      </c>
      <c r="C4429" t="s">
        <v>15988</v>
      </c>
    </row>
    <row r="4430" spans="2:3" x14ac:dyDescent="0.25">
      <c r="B4430" t="s">
        <v>8429</v>
      </c>
      <c r="C4430" t="s">
        <v>15989</v>
      </c>
    </row>
    <row r="4431" spans="2:3" x14ac:dyDescent="0.25">
      <c r="B4431" t="s">
        <v>8430</v>
      </c>
      <c r="C4431" t="s">
        <v>15990</v>
      </c>
    </row>
    <row r="4432" spans="2:3" x14ac:dyDescent="0.25">
      <c r="B4432" t="s">
        <v>8431</v>
      </c>
      <c r="C4432" t="s">
        <v>15991</v>
      </c>
    </row>
    <row r="4433" spans="2:3" x14ac:dyDescent="0.25">
      <c r="B4433" s="1" t="s">
        <v>8432</v>
      </c>
      <c r="C4433" t="s">
        <v>15992</v>
      </c>
    </row>
    <row r="4434" spans="2:3" x14ac:dyDescent="0.25">
      <c r="B4434" t="s">
        <v>8433</v>
      </c>
      <c r="C4434" t="s">
        <v>15993</v>
      </c>
    </row>
    <row r="4435" spans="2:3" x14ac:dyDescent="0.25">
      <c r="B4435" t="s">
        <v>8434</v>
      </c>
      <c r="C4435" t="s">
        <v>15994</v>
      </c>
    </row>
    <row r="4436" spans="2:3" x14ac:dyDescent="0.25">
      <c r="B4436" t="s">
        <v>5759</v>
      </c>
      <c r="C4436" t="s">
        <v>13317</v>
      </c>
    </row>
    <row r="4437" spans="2:3" x14ac:dyDescent="0.25">
      <c r="B4437" t="s">
        <v>8436</v>
      </c>
      <c r="C4437" t="s">
        <v>15996</v>
      </c>
    </row>
    <row r="4438" spans="2:3" x14ac:dyDescent="0.25">
      <c r="B4438" t="s">
        <v>10417</v>
      </c>
      <c r="C4438" t="s">
        <v>17980</v>
      </c>
    </row>
    <row r="4439" spans="2:3" x14ac:dyDescent="0.25">
      <c r="B4439" t="s">
        <v>8438</v>
      </c>
      <c r="C4439" t="s">
        <v>15998</v>
      </c>
    </row>
    <row r="4440" spans="2:3" x14ac:dyDescent="0.25">
      <c r="B4440" t="s">
        <v>9593</v>
      </c>
      <c r="C4440" t="s">
        <v>17155</v>
      </c>
    </row>
    <row r="4441" spans="2:3" x14ac:dyDescent="0.25">
      <c r="B4441" t="s">
        <v>8440</v>
      </c>
      <c r="C4441" t="s">
        <v>16000</v>
      </c>
    </row>
    <row r="4442" spans="2:3" x14ac:dyDescent="0.25">
      <c r="B4442" t="s">
        <v>8441</v>
      </c>
      <c r="C4442" t="s">
        <v>16001</v>
      </c>
    </row>
    <row r="4443" spans="2:3" x14ac:dyDescent="0.25">
      <c r="B4443" t="s">
        <v>8442</v>
      </c>
      <c r="C4443" t="s">
        <v>16002</v>
      </c>
    </row>
    <row r="4444" spans="2:3" x14ac:dyDescent="0.25">
      <c r="B4444" t="s">
        <v>8443</v>
      </c>
      <c r="C4444" t="s">
        <v>16003</v>
      </c>
    </row>
    <row r="4445" spans="2:3" x14ac:dyDescent="0.25">
      <c r="B4445" t="s">
        <v>8444</v>
      </c>
      <c r="C4445" t="s">
        <v>16004</v>
      </c>
    </row>
    <row r="4446" spans="2:3" x14ac:dyDescent="0.25">
      <c r="B4446" t="s">
        <v>8445</v>
      </c>
      <c r="C4446" t="s">
        <v>16005</v>
      </c>
    </row>
    <row r="4447" spans="2:3" x14ac:dyDescent="0.25">
      <c r="B4447" t="s">
        <v>8446</v>
      </c>
      <c r="C4447" t="s">
        <v>16006</v>
      </c>
    </row>
    <row r="4448" spans="2:3" x14ac:dyDescent="0.25">
      <c r="B4448" t="s">
        <v>8447</v>
      </c>
      <c r="C4448" t="s">
        <v>16007</v>
      </c>
    </row>
    <row r="4449" spans="2:3" x14ac:dyDescent="0.25">
      <c r="B4449" t="s">
        <v>8448</v>
      </c>
      <c r="C4449" t="s">
        <v>16008</v>
      </c>
    </row>
    <row r="4450" spans="2:3" x14ac:dyDescent="0.25">
      <c r="B4450" t="s">
        <v>8449</v>
      </c>
      <c r="C4450" t="s">
        <v>16009</v>
      </c>
    </row>
    <row r="4451" spans="2:3" x14ac:dyDescent="0.25">
      <c r="B4451" t="s">
        <v>8450</v>
      </c>
      <c r="C4451" t="s">
        <v>16010</v>
      </c>
    </row>
    <row r="4452" spans="2:3" x14ac:dyDescent="0.25">
      <c r="B4452" t="s">
        <v>8451</v>
      </c>
      <c r="C4452" t="s">
        <v>16011</v>
      </c>
    </row>
    <row r="4453" spans="2:3" x14ac:dyDescent="0.25">
      <c r="B4453" t="s">
        <v>8452</v>
      </c>
      <c r="C4453" t="s">
        <v>16012</v>
      </c>
    </row>
    <row r="4454" spans="2:3" x14ac:dyDescent="0.25">
      <c r="B4454" s="1" t="s">
        <v>8453</v>
      </c>
      <c r="C4454" t="s">
        <v>16013</v>
      </c>
    </row>
    <row r="4455" spans="2:3" x14ac:dyDescent="0.25">
      <c r="B4455" t="s">
        <v>8454</v>
      </c>
      <c r="C4455" t="s">
        <v>16014</v>
      </c>
    </row>
    <row r="4456" spans="2:3" x14ac:dyDescent="0.25">
      <c r="B4456" t="s">
        <v>8455</v>
      </c>
      <c r="C4456" t="s">
        <v>16015</v>
      </c>
    </row>
    <row r="4457" spans="2:3" x14ac:dyDescent="0.25">
      <c r="B4457" t="s">
        <v>8456</v>
      </c>
      <c r="C4457" t="s">
        <v>16016</v>
      </c>
    </row>
    <row r="4458" spans="2:3" x14ac:dyDescent="0.25">
      <c r="B4458" t="s">
        <v>8457</v>
      </c>
      <c r="C4458" t="s">
        <v>16017</v>
      </c>
    </row>
    <row r="4459" spans="2:3" x14ac:dyDescent="0.25">
      <c r="B4459" s="1" t="s">
        <v>8458</v>
      </c>
      <c r="C4459" t="s">
        <v>16018</v>
      </c>
    </row>
    <row r="4460" spans="2:3" x14ac:dyDescent="0.25">
      <c r="B4460" t="s">
        <v>8459</v>
      </c>
      <c r="C4460" t="s">
        <v>16019</v>
      </c>
    </row>
    <row r="4461" spans="2:3" x14ac:dyDescent="0.25">
      <c r="B4461" t="s">
        <v>9850</v>
      </c>
      <c r="C4461" t="s">
        <v>17414</v>
      </c>
    </row>
    <row r="4462" spans="2:3" x14ac:dyDescent="0.25">
      <c r="B4462" t="s">
        <v>4036</v>
      </c>
      <c r="C4462" t="s">
        <v>11608</v>
      </c>
    </row>
    <row r="4463" spans="2:3" x14ac:dyDescent="0.25">
      <c r="B4463" t="s">
        <v>8461</v>
      </c>
      <c r="C4463" t="s">
        <v>16021</v>
      </c>
    </row>
    <row r="4464" spans="2:3" x14ac:dyDescent="0.25">
      <c r="B4464" t="s">
        <v>8462</v>
      </c>
      <c r="C4464" t="s">
        <v>16022</v>
      </c>
    </row>
    <row r="4465" spans="2:3" x14ac:dyDescent="0.25">
      <c r="B4465" t="s">
        <v>8463</v>
      </c>
      <c r="C4465" t="s">
        <v>16023</v>
      </c>
    </row>
    <row r="4466" spans="2:3" x14ac:dyDescent="0.25">
      <c r="B4466" t="s">
        <v>8464</v>
      </c>
      <c r="C4466" t="s">
        <v>16024</v>
      </c>
    </row>
    <row r="4467" spans="2:3" x14ac:dyDescent="0.25">
      <c r="B4467" t="s">
        <v>8465</v>
      </c>
      <c r="C4467" t="s">
        <v>16025</v>
      </c>
    </row>
    <row r="4468" spans="2:3" x14ac:dyDescent="0.25">
      <c r="B4468" t="s">
        <v>8466</v>
      </c>
      <c r="C4468" t="s">
        <v>16026</v>
      </c>
    </row>
    <row r="4469" spans="2:3" x14ac:dyDescent="0.25">
      <c r="B4469" t="s">
        <v>8467</v>
      </c>
      <c r="C4469" t="s">
        <v>16027</v>
      </c>
    </row>
    <row r="4470" spans="2:3" x14ac:dyDescent="0.25">
      <c r="B4470" t="s">
        <v>8468</v>
      </c>
      <c r="C4470" t="s">
        <v>16028</v>
      </c>
    </row>
    <row r="4471" spans="2:3" x14ac:dyDescent="0.25">
      <c r="B4471" s="1" t="s">
        <v>8469</v>
      </c>
      <c r="C4471" t="s">
        <v>16029</v>
      </c>
    </row>
    <row r="4472" spans="2:3" x14ac:dyDescent="0.25">
      <c r="B4472" t="s">
        <v>8470</v>
      </c>
      <c r="C4472" t="s">
        <v>16030</v>
      </c>
    </row>
    <row r="4473" spans="2:3" x14ac:dyDescent="0.25">
      <c r="B4473" t="s">
        <v>8471</v>
      </c>
      <c r="C4473" t="s">
        <v>16031</v>
      </c>
    </row>
    <row r="4474" spans="2:3" x14ac:dyDescent="0.25">
      <c r="B4474" s="1" t="s">
        <v>8472</v>
      </c>
      <c r="C4474" t="s">
        <v>16032</v>
      </c>
    </row>
    <row r="4475" spans="2:3" x14ac:dyDescent="0.25">
      <c r="B4475" t="s">
        <v>8473</v>
      </c>
      <c r="C4475" t="s">
        <v>16033</v>
      </c>
    </row>
    <row r="4476" spans="2:3" x14ac:dyDescent="0.25">
      <c r="B4476" t="s">
        <v>8474</v>
      </c>
      <c r="C4476" t="s">
        <v>16034</v>
      </c>
    </row>
    <row r="4477" spans="2:3" x14ac:dyDescent="0.25">
      <c r="B4477" t="s">
        <v>8475</v>
      </c>
      <c r="C4477" t="s">
        <v>16035</v>
      </c>
    </row>
    <row r="4478" spans="2:3" x14ac:dyDescent="0.25">
      <c r="B4478" t="s">
        <v>8476</v>
      </c>
      <c r="C4478" t="s">
        <v>16036</v>
      </c>
    </row>
    <row r="4479" spans="2:3" x14ac:dyDescent="0.25">
      <c r="B4479" t="s">
        <v>8558</v>
      </c>
      <c r="C4479" t="s">
        <v>16118</v>
      </c>
    </row>
    <row r="4480" spans="2:3" x14ac:dyDescent="0.25">
      <c r="B4480" t="s">
        <v>8478</v>
      </c>
      <c r="C4480" t="s">
        <v>16038</v>
      </c>
    </row>
    <row r="4481" spans="2:3" x14ac:dyDescent="0.25">
      <c r="B4481" t="s">
        <v>8479</v>
      </c>
      <c r="C4481" t="s">
        <v>16039</v>
      </c>
    </row>
    <row r="4482" spans="2:3" x14ac:dyDescent="0.25">
      <c r="B4482" t="s">
        <v>8480</v>
      </c>
      <c r="C4482" t="s">
        <v>16040</v>
      </c>
    </row>
    <row r="4483" spans="2:3" x14ac:dyDescent="0.25">
      <c r="B4483" t="s">
        <v>8481</v>
      </c>
      <c r="C4483" t="s">
        <v>16041</v>
      </c>
    </row>
    <row r="4484" spans="2:3" x14ac:dyDescent="0.25">
      <c r="B4484" t="s">
        <v>9208</v>
      </c>
      <c r="C4484" t="s">
        <v>16769</v>
      </c>
    </row>
    <row r="4485" spans="2:3" x14ac:dyDescent="0.25">
      <c r="B4485" t="s">
        <v>8483</v>
      </c>
      <c r="C4485" t="s">
        <v>16043</v>
      </c>
    </row>
    <row r="4486" spans="2:3" x14ac:dyDescent="0.25">
      <c r="B4486" t="s">
        <v>11530</v>
      </c>
      <c r="C4486" t="s">
        <v>19083</v>
      </c>
    </row>
    <row r="4487" spans="2:3" x14ac:dyDescent="0.25">
      <c r="B4487" t="s">
        <v>8485</v>
      </c>
      <c r="C4487" t="s">
        <v>16045</v>
      </c>
    </row>
    <row r="4488" spans="2:3" x14ac:dyDescent="0.25">
      <c r="B4488" t="s">
        <v>8486</v>
      </c>
      <c r="C4488" t="s">
        <v>16046</v>
      </c>
    </row>
    <row r="4489" spans="2:3" x14ac:dyDescent="0.25">
      <c r="B4489" t="s">
        <v>8487</v>
      </c>
      <c r="C4489" t="s">
        <v>16047</v>
      </c>
    </row>
    <row r="4490" spans="2:3" x14ac:dyDescent="0.25">
      <c r="B4490" t="s">
        <v>8488</v>
      </c>
      <c r="C4490" t="s">
        <v>16048</v>
      </c>
    </row>
    <row r="4491" spans="2:3" x14ac:dyDescent="0.25">
      <c r="B4491" t="s">
        <v>8489</v>
      </c>
      <c r="C4491" t="s">
        <v>16049</v>
      </c>
    </row>
    <row r="4492" spans="2:3" x14ac:dyDescent="0.25">
      <c r="B4492" t="s">
        <v>8490</v>
      </c>
      <c r="C4492" t="s">
        <v>16050</v>
      </c>
    </row>
    <row r="4493" spans="2:3" x14ac:dyDescent="0.25">
      <c r="B4493" t="s">
        <v>8491</v>
      </c>
      <c r="C4493" t="s">
        <v>16051</v>
      </c>
    </row>
    <row r="4494" spans="2:3" x14ac:dyDescent="0.25">
      <c r="B4494" t="s">
        <v>8492</v>
      </c>
      <c r="C4494" t="s">
        <v>16052</v>
      </c>
    </row>
    <row r="4495" spans="2:3" x14ac:dyDescent="0.25">
      <c r="B4495" t="s">
        <v>8493</v>
      </c>
      <c r="C4495" t="s">
        <v>16053</v>
      </c>
    </row>
    <row r="4496" spans="2:3" x14ac:dyDescent="0.25">
      <c r="B4496" t="s">
        <v>8494</v>
      </c>
      <c r="C4496" t="s">
        <v>16054</v>
      </c>
    </row>
    <row r="4497" spans="2:3" x14ac:dyDescent="0.25">
      <c r="B4497" t="s">
        <v>8495</v>
      </c>
      <c r="C4497" t="s">
        <v>16055</v>
      </c>
    </row>
    <row r="4498" spans="2:3" x14ac:dyDescent="0.25">
      <c r="B4498" t="s">
        <v>8496</v>
      </c>
      <c r="C4498" t="s">
        <v>16056</v>
      </c>
    </row>
    <row r="4499" spans="2:3" x14ac:dyDescent="0.25">
      <c r="B4499" s="1" t="s">
        <v>8497</v>
      </c>
      <c r="C4499" t="s">
        <v>16057</v>
      </c>
    </row>
    <row r="4500" spans="2:3" x14ac:dyDescent="0.25">
      <c r="B4500" s="1" t="s">
        <v>8498</v>
      </c>
      <c r="C4500" t="s">
        <v>16058</v>
      </c>
    </row>
    <row r="4501" spans="2:3" x14ac:dyDescent="0.25">
      <c r="B4501" t="s">
        <v>8499</v>
      </c>
      <c r="C4501" t="s">
        <v>16059</v>
      </c>
    </row>
    <row r="4502" spans="2:3" x14ac:dyDescent="0.25">
      <c r="B4502" t="s">
        <v>8500</v>
      </c>
      <c r="C4502" t="s">
        <v>16060</v>
      </c>
    </row>
    <row r="4503" spans="2:3" x14ac:dyDescent="0.25">
      <c r="B4503" t="s">
        <v>8501</v>
      </c>
      <c r="C4503" t="s">
        <v>16061</v>
      </c>
    </row>
    <row r="4504" spans="2:3" x14ac:dyDescent="0.25">
      <c r="B4504" t="s">
        <v>8502</v>
      </c>
      <c r="C4504" t="s">
        <v>16062</v>
      </c>
    </row>
    <row r="4505" spans="2:3" x14ac:dyDescent="0.25">
      <c r="B4505" t="s">
        <v>8503</v>
      </c>
      <c r="C4505" t="s">
        <v>16063</v>
      </c>
    </row>
    <row r="4506" spans="2:3" x14ac:dyDescent="0.25">
      <c r="B4506" t="s">
        <v>8504</v>
      </c>
      <c r="C4506" t="s">
        <v>16064</v>
      </c>
    </row>
    <row r="4507" spans="2:3" x14ac:dyDescent="0.25">
      <c r="B4507" t="s">
        <v>8505</v>
      </c>
      <c r="C4507" t="s">
        <v>16065</v>
      </c>
    </row>
    <row r="4508" spans="2:3" x14ac:dyDescent="0.25">
      <c r="B4508" t="s">
        <v>8506</v>
      </c>
      <c r="C4508" t="s">
        <v>16066</v>
      </c>
    </row>
    <row r="4509" spans="2:3" x14ac:dyDescent="0.25">
      <c r="B4509" s="1" t="s">
        <v>8507</v>
      </c>
      <c r="C4509" t="s">
        <v>16067</v>
      </c>
    </row>
    <row r="4510" spans="2:3" x14ac:dyDescent="0.25">
      <c r="B4510" t="s">
        <v>8508</v>
      </c>
      <c r="C4510" t="s">
        <v>16068</v>
      </c>
    </row>
    <row r="4511" spans="2:3" x14ac:dyDescent="0.25">
      <c r="B4511" t="s">
        <v>8509</v>
      </c>
      <c r="C4511" t="s">
        <v>16069</v>
      </c>
    </row>
    <row r="4512" spans="2:3" x14ac:dyDescent="0.25">
      <c r="B4512" t="s">
        <v>8510</v>
      </c>
      <c r="C4512" t="s">
        <v>16070</v>
      </c>
    </row>
    <row r="4513" spans="2:3" x14ac:dyDescent="0.25">
      <c r="B4513" s="1" t="s">
        <v>8511</v>
      </c>
      <c r="C4513" t="s">
        <v>16071</v>
      </c>
    </row>
    <row r="4514" spans="2:3" x14ac:dyDescent="0.25">
      <c r="B4514" t="s">
        <v>8512</v>
      </c>
      <c r="C4514" t="s">
        <v>16072</v>
      </c>
    </row>
    <row r="4515" spans="2:3" x14ac:dyDescent="0.25">
      <c r="B4515" t="s">
        <v>8513</v>
      </c>
      <c r="C4515" t="s">
        <v>16073</v>
      </c>
    </row>
    <row r="4516" spans="2:3" x14ac:dyDescent="0.25">
      <c r="B4516" t="s">
        <v>8514</v>
      </c>
      <c r="C4516" t="s">
        <v>16074</v>
      </c>
    </row>
    <row r="4517" spans="2:3" x14ac:dyDescent="0.25">
      <c r="B4517" s="1" t="s">
        <v>8515</v>
      </c>
      <c r="C4517" t="s">
        <v>16075</v>
      </c>
    </row>
    <row r="4518" spans="2:3" x14ac:dyDescent="0.25">
      <c r="B4518" s="1" t="s">
        <v>8516</v>
      </c>
      <c r="C4518" t="s">
        <v>16076</v>
      </c>
    </row>
    <row r="4519" spans="2:3" x14ac:dyDescent="0.25">
      <c r="B4519" t="s">
        <v>8517</v>
      </c>
      <c r="C4519" t="s">
        <v>16077</v>
      </c>
    </row>
    <row r="4520" spans="2:3" x14ac:dyDescent="0.25">
      <c r="B4520" t="s">
        <v>8518</v>
      </c>
      <c r="C4520" t="s">
        <v>16078</v>
      </c>
    </row>
    <row r="4521" spans="2:3" x14ac:dyDescent="0.25">
      <c r="B4521" t="s">
        <v>8519</v>
      </c>
      <c r="C4521" t="s">
        <v>16079</v>
      </c>
    </row>
    <row r="4522" spans="2:3" x14ac:dyDescent="0.25">
      <c r="B4522" t="s">
        <v>9645</v>
      </c>
      <c r="C4522" t="s">
        <v>17207</v>
      </c>
    </row>
    <row r="4523" spans="2:3" x14ac:dyDescent="0.25">
      <c r="B4523" t="s">
        <v>8521</v>
      </c>
      <c r="C4523" t="s">
        <v>16081</v>
      </c>
    </row>
    <row r="4524" spans="2:3" x14ac:dyDescent="0.25">
      <c r="B4524" t="s">
        <v>8522</v>
      </c>
      <c r="C4524" t="s">
        <v>16082</v>
      </c>
    </row>
    <row r="4525" spans="2:3" x14ac:dyDescent="0.25">
      <c r="B4525" t="s">
        <v>8523</v>
      </c>
      <c r="C4525" t="s">
        <v>16083</v>
      </c>
    </row>
    <row r="4526" spans="2:3" x14ac:dyDescent="0.25">
      <c r="B4526" t="s">
        <v>7052</v>
      </c>
      <c r="C4526" t="s">
        <v>14611</v>
      </c>
    </row>
    <row r="4527" spans="2:3" x14ac:dyDescent="0.25">
      <c r="B4527" t="s">
        <v>10935</v>
      </c>
      <c r="C4527" t="s">
        <v>18500</v>
      </c>
    </row>
    <row r="4528" spans="2:3" x14ac:dyDescent="0.25">
      <c r="B4528" t="s">
        <v>8526</v>
      </c>
      <c r="C4528" t="s">
        <v>16086</v>
      </c>
    </row>
    <row r="4529" spans="2:3" x14ac:dyDescent="0.25">
      <c r="B4529" t="s">
        <v>8527</v>
      </c>
      <c r="C4529" t="s">
        <v>16087</v>
      </c>
    </row>
    <row r="4530" spans="2:3" x14ac:dyDescent="0.25">
      <c r="B4530" t="s">
        <v>8528</v>
      </c>
      <c r="C4530" t="s">
        <v>16088</v>
      </c>
    </row>
    <row r="4531" spans="2:3" x14ac:dyDescent="0.25">
      <c r="B4531" t="s">
        <v>5887</v>
      </c>
      <c r="C4531" t="s">
        <v>13445</v>
      </c>
    </row>
    <row r="4532" spans="2:3" x14ac:dyDescent="0.25">
      <c r="B4532" t="s">
        <v>8530</v>
      </c>
      <c r="C4532" t="s">
        <v>16090</v>
      </c>
    </row>
    <row r="4533" spans="2:3" x14ac:dyDescent="0.25">
      <c r="B4533" t="s">
        <v>8531</v>
      </c>
      <c r="C4533" t="s">
        <v>16091</v>
      </c>
    </row>
    <row r="4534" spans="2:3" x14ac:dyDescent="0.25">
      <c r="B4534" t="s">
        <v>8532</v>
      </c>
      <c r="C4534" t="s">
        <v>16092</v>
      </c>
    </row>
    <row r="4535" spans="2:3" x14ac:dyDescent="0.25">
      <c r="B4535" t="s">
        <v>8533</v>
      </c>
      <c r="C4535" t="s">
        <v>16093</v>
      </c>
    </row>
    <row r="4536" spans="2:3" x14ac:dyDescent="0.25">
      <c r="B4536" t="s">
        <v>8534</v>
      </c>
      <c r="C4536" t="s">
        <v>16094</v>
      </c>
    </row>
    <row r="4537" spans="2:3" x14ac:dyDescent="0.25">
      <c r="B4537" t="s">
        <v>8535</v>
      </c>
      <c r="C4537" t="s">
        <v>16095</v>
      </c>
    </row>
    <row r="4538" spans="2:3" x14ac:dyDescent="0.25">
      <c r="B4538" t="s">
        <v>8536</v>
      </c>
      <c r="C4538" t="s">
        <v>16096</v>
      </c>
    </row>
    <row r="4539" spans="2:3" x14ac:dyDescent="0.25">
      <c r="B4539" t="s">
        <v>8537</v>
      </c>
      <c r="C4539" t="s">
        <v>16097</v>
      </c>
    </row>
    <row r="4540" spans="2:3" x14ac:dyDescent="0.25">
      <c r="B4540" t="s">
        <v>8538</v>
      </c>
      <c r="C4540" t="s">
        <v>16098</v>
      </c>
    </row>
    <row r="4541" spans="2:3" x14ac:dyDescent="0.25">
      <c r="B4541" t="s">
        <v>8539</v>
      </c>
      <c r="C4541" t="s">
        <v>16099</v>
      </c>
    </row>
    <row r="4542" spans="2:3" x14ac:dyDescent="0.25">
      <c r="B4542" t="s">
        <v>8540</v>
      </c>
      <c r="C4542" t="s">
        <v>16100</v>
      </c>
    </row>
    <row r="4543" spans="2:3" x14ac:dyDescent="0.25">
      <c r="B4543" t="s">
        <v>8541</v>
      </c>
      <c r="C4543" t="s">
        <v>16101</v>
      </c>
    </row>
    <row r="4544" spans="2:3" x14ac:dyDescent="0.25">
      <c r="B4544" t="s">
        <v>8542</v>
      </c>
      <c r="C4544" t="s">
        <v>16102</v>
      </c>
    </row>
    <row r="4545" spans="2:3" x14ac:dyDescent="0.25">
      <c r="B4545" t="s">
        <v>8543</v>
      </c>
      <c r="C4545" t="s">
        <v>16103</v>
      </c>
    </row>
    <row r="4546" spans="2:3" x14ac:dyDescent="0.25">
      <c r="B4546" t="s">
        <v>8544</v>
      </c>
      <c r="C4546" t="s">
        <v>16104</v>
      </c>
    </row>
    <row r="4547" spans="2:3" x14ac:dyDescent="0.25">
      <c r="B4547" t="s">
        <v>8545</v>
      </c>
      <c r="C4547" t="s">
        <v>16105</v>
      </c>
    </row>
    <row r="4548" spans="2:3" x14ac:dyDescent="0.25">
      <c r="B4548" t="s">
        <v>8546</v>
      </c>
      <c r="C4548" t="s">
        <v>16106</v>
      </c>
    </row>
    <row r="4549" spans="2:3" x14ac:dyDescent="0.25">
      <c r="B4549" t="s">
        <v>8547</v>
      </c>
      <c r="C4549" t="s">
        <v>16107</v>
      </c>
    </row>
    <row r="4550" spans="2:3" x14ac:dyDescent="0.25">
      <c r="B4550" t="s">
        <v>8548</v>
      </c>
      <c r="C4550" t="s">
        <v>16108</v>
      </c>
    </row>
    <row r="4551" spans="2:3" x14ac:dyDescent="0.25">
      <c r="B4551" t="s">
        <v>8549</v>
      </c>
      <c r="C4551" t="s">
        <v>16109</v>
      </c>
    </row>
    <row r="4552" spans="2:3" x14ac:dyDescent="0.25">
      <c r="B4552" t="s">
        <v>8550</v>
      </c>
      <c r="C4552" t="s">
        <v>16110</v>
      </c>
    </row>
    <row r="4553" spans="2:3" x14ac:dyDescent="0.25">
      <c r="B4553" t="s">
        <v>8551</v>
      </c>
      <c r="C4553" t="s">
        <v>16111</v>
      </c>
    </row>
    <row r="4554" spans="2:3" x14ac:dyDescent="0.25">
      <c r="B4554" t="s">
        <v>8552</v>
      </c>
      <c r="C4554" t="s">
        <v>16112</v>
      </c>
    </row>
    <row r="4555" spans="2:3" x14ac:dyDescent="0.25">
      <c r="B4555" t="s">
        <v>8553</v>
      </c>
      <c r="C4555" t="s">
        <v>16113</v>
      </c>
    </row>
    <row r="4556" spans="2:3" x14ac:dyDescent="0.25">
      <c r="B4556" t="s">
        <v>8554</v>
      </c>
      <c r="C4556" t="s">
        <v>16114</v>
      </c>
    </row>
    <row r="4557" spans="2:3" x14ac:dyDescent="0.25">
      <c r="B4557" t="s">
        <v>8555</v>
      </c>
      <c r="C4557" t="s">
        <v>16115</v>
      </c>
    </row>
    <row r="4558" spans="2:3" x14ac:dyDescent="0.25">
      <c r="B4558" t="s">
        <v>8556</v>
      </c>
      <c r="C4558" t="s">
        <v>16116</v>
      </c>
    </row>
    <row r="4559" spans="2:3" x14ac:dyDescent="0.25">
      <c r="B4559" t="s">
        <v>8557</v>
      </c>
      <c r="C4559" t="s">
        <v>16117</v>
      </c>
    </row>
    <row r="4560" spans="2:3" x14ac:dyDescent="0.25">
      <c r="B4560" t="s">
        <v>10907</v>
      </c>
      <c r="C4560" t="s">
        <v>18472</v>
      </c>
    </row>
    <row r="4561" spans="2:3" x14ac:dyDescent="0.25">
      <c r="B4561" t="s">
        <v>8559</v>
      </c>
      <c r="C4561" t="s">
        <v>16119</v>
      </c>
    </row>
    <row r="4562" spans="2:3" x14ac:dyDescent="0.25">
      <c r="B4562" t="s">
        <v>8560</v>
      </c>
      <c r="C4562" t="s">
        <v>16120</v>
      </c>
    </row>
    <row r="4563" spans="2:3" x14ac:dyDescent="0.25">
      <c r="B4563" t="s">
        <v>8561</v>
      </c>
      <c r="C4563" t="s">
        <v>16121</v>
      </c>
    </row>
    <row r="4564" spans="2:3" x14ac:dyDescent="0.25">
      <c r="B4564" t="s">
        <v>8562</v>
      </c>
      <c r="C4564" t="s">
        <v>16122</v>
      </c>
    </row>
    <row r="4565" spans="2:3" x14ac:dyDescent="0.25">
      <c r="B4565" t="s">
        <v>8563</v>
      </c>
      <c r="C4565" t="s">
        <v>16123</v>
      </c>
    </row>
    <row r="4566" spans="2:3" x14ac:dyDescent="0.25">
      <c r="B4566" t="s">
        <v>8564</v>
      </c>
      <c r="C4566" t="s">
        <v>16124</v>
      </c>
    </row>
    <row r="4567" spans="2:3" x14ac:dyDescent="0.25">
      <c r="B4567" t="s">
        <v>8565</v>
      </c>
      <c r="C4567" t="s">
        <v>16125</v>
      </c>
    </row>
    <row r="4568" spans="2:3" x14ac:dyDescent="0.25">
      <c r="B4568" t="s">
        <v>8566</v>
      </c>
      <c r="C4568" t="s">
        <v>16126</v>
      </c>
    </row>
    <row r="4569" spans="2:3" x14ac:dyDescent="0.25">
      <c r="B4569" t="s">
        <v>8567</v>
      </c>
      <c r="C4569" t="s">
        <v>16127</v>
      </c>
    </row>
    <row r="4570" spans="2:3" x14ac:dyDescent="0.25">
      <c r="B4570" t="s">
        <v>8568</v>
      </c>
      <c r="C4570" t="s">
        <v>16128</v>
      </c>
    </row>
    <row r="4571" spans="2:3" x14ac:dyDescent="0.25">
      <c r="B4571" t="s">
        <v>8569</v>
      </c>
      <c r="C4571" t="s">
        <v>16129</v>
      </c>
    </row>
    <row r="4572" spans="2:3" x14ac:dyDescent="0.25">
      <c r="B4572" t="s">
        <v>8570</v>
      </c>
      <c r="C4572" t="s">
        <v>16130</v>
      </c>
    </row>
    <row r="4573" spans="2:3" x14ac:dyDescent="0.25">
      <c r="B4573" t="s">
        <v>8571</v>
      </c>
      <c r="C4573" t="s">
        <v>16131</v>
      </c>
    </row>
    <row r="4574" spans="2:3" x14ac:dyDescent="0.25">
      <c r="B4574" t="s">
        <v>8572</v>
      </c>
      <c r="C4574" t="s">
        <v>16132</v>
      </c>
    </row>
    <row r="4575" spans="2:3" x14ac:dyDescent="0.25">
      <c r="B4575" t="s">
        <v>8573</v>
      </c>
      <c r="C4575" t="s">
        <v>16133</v>
      </c>
    </row>
    <row r="4576" spans="2:3" x14ac:dyDescent="0.25">
      <c r="B4576" t="s">
        <v>8574</v>
      </c>
      <c r="C4576" t="s">
        <v>16134</v>
      </c>
    </row>
    <row r="4577" spans="2:3" x14ac:dyDescent="0.25">
      <c r="B4577" t="s">
        <v>10967</v>
      </c>
      <c r="C4577" t="s">
        <v>18532</v>
      </c>
    </row>
    <row r="4578" spans="2:3" x14ac:dyDescent="0.25">
      <c r="B4578" t="s">
        <v>8576</v>
      </c>
      <c r="C4578" t="s">
        <v>16136</v>
      </c>
    </row>
    <row r="4579" spans="2:3" x14ac:dyDescent="0.25">
      <c r="B4579" t="s">
        <v>8577</v>
      </c>
      <c r="C4579" t="s">
        <v>16137</v>
      </c>
    </row>
    <row r="4580" spans="2:3" x14ac:dyDescent="0.25">
      <c r="B4580" t="s">
        <v>8578</v>
      </c>
      <c r="C4580" t="s">
        <v>16138</v>
      </c>
    </row>
    <row r="4581" spans="2:3" x14ac:dyDescent="0.25">
      <c r="B4581" t="s">
        <v>8579</v>
      </c>
      <c r="C4581" t="s">
        <v>16139</v>
      </c>
    </row>
    <row r="4582" spans="2:3" x14ac:dyDescent="0.25">
      <c r="B4582" t="s">
        <v>6785</v>
      </c>
      <c r="C4582" t="s">
        <v>14344</v>
      </c>
    </row>
    <row r="4583" spans="2:3" x14ac:dyDescent="0.25">
      <c r="B4583" t="s">
        <v>8581</v>
      </c>
      <c r="C4583" t="s">
        <v>16141</v>
      </c>
    </row>
    <row r="4584" spans="2:3" x14ac:dyDescent="0.25">
      <c r="B4584" t="s">
        <v>8582</v>
      </c>
      <c r="C4584" t="s">
        <v>16142</v>
      </c>
    </row>
    <row r="4585" spans="2:3" x14ac:dyDescent="0.25">
      <c r="B4585" t="s">
        <v>8583</v>
      </c>
      <c r="C4585" t="s">
        <v>16143</v>
      </c>
    </row>
    <row r="4586" spans="2:3" x14ac:dyDescent="0.25">
      <c r="B4586" t="s">
        <v>8584</v>
      </c>
      <c r="C4586" t="s">
        <v>16144</v>
      </c>
    </row>
    <row r="4587" spans="2:3" x14ac:dyDescent="0.25">
      <c r="B4587" t="s">
        <v>8585</v>
      </c>
      <c r="C4587" t="s">
        <v>16145</v>
      </c>
    </row>
    <row r="4588" spans="2:3" x14ac:dyDescent="0.25">
      <c r="B4588" t="s">
        <v>8586</v>
      </c>
      <c r="C4588" t="s">
        <v>16146</v>
      </c>
    </row>
    <row r="4589" spans="2:3" x14ac:dyDescent="0.25">
      <c r="B4589" t="s">
        <v>8587</v>
      </c>
      <c r="C4589" t="s">
        <v>16147</v>
      </c>
    </row>
    <row r="4590" spans="2:3" x14ac:dyDescent="0.25">
      <c r="B4590" t="s">
        <v>8588</v>
      </c>
      <c r="C4590" t="s">
        <v>16148</v>
      </c>
    </row>
    <row r="4591" spans="2:3" x14ac:dyDescent="0.25">
      <c r="B4591" t="s">
        <v>8589</v>
      </c>
      <c r="C4591" t="s">
        <v>16149</v>
      </c>
    </row>
    <row r="4592" spans="2:3" x14ac:dyDescent="0.25">
      <c r="B4592" s="1" t="s">
        <v>8590</v>
      </c>
      <c r="C4592" t="s">
        <v>16150</v>
      </c>
    </row>
    <row r="4593" spans="2:3" x14ac:dyDescent="0.25">
      <c r="B4593" t="s">
        <v>8591</v>
      </c>
      <c r="C4593" t="s">
        <v>16151</v>
      </c>
    </row>
    <row r="4594" spans="2:3" x14ac:dyDescent="0.25">
      <c r="B4594" t="s">
        <v>8592</v>
      </c>
      <c r="C4594" t="s">
        <v>16152</v>
      </c>
    </row>
    <row r="4595" spans="2:3" x14ac:dyDescent="0.25">
      <c r="B4595" t="s">
        <v>8593</v>
      </c>
      <c r="C4595" t="s">
        <v>16153</v>
      </c>
    </row>
    <row r="4596" spans="2:3" x14ac:dyDescent="0.25">
      <c r="B4596" t="s">
        <v>8594</v>
      </c>
      <c r="C4596" t="s">
        <v>16154</v>
      </c>
    </row>
    <row r="4597" spans="2:3" x14ac:dyDescent="0.25">
      <c r="B4597" t="s">
        <v>8595</v>
      </c>
      <c r="C4597" t="s">
        <v>16155</v>
      </c>
    </row>
    <row r="4598" spans="2:3" x14ac:dyDescent="0.25">
      <c r="B4598" t="s">
        <v>8596</v>
      </c>
      <c r="C4598" t="s">
        <v>16156</v>
      </c>
    </row>
    <row r="4599" spans="2:3" x14ac:dyDescent="0.25">
      <c r="B4599" t="s">
        <v>8597</v>
      </c>
      <c r="C4599" t="s">
        <v>16157</v>
      </c>
    </row>
    <row r="4600" spans="2:3" x14ac:dyDescent="0.25">
      <c r="B4600" t="s">
        <v>8598</v>
      </c>
      <c r="C4600" t="s">
        <v>16158</v>
      </c>
    </row>
    <row r="4601" spans="2:3" x14ac:dyDescent="0.25">
      <c r="B4601" t="s">
        <v>8599</v>
      </c>
      <c r="C4601" t="s">
        <v>16159</v>
      </c>
    </row>
    <row r="4602" spans="2:3" x14ac:dyDescent="0.25">
      <c r="B4602" s="1" t="s">
        <v>8600</v>
      </c>
      <c r="C4602" t="s">
        <v>16160</v>
      </c>
    </row>
    <row r="4603" spans="2:3" x14ac:dyDescent="0.25">
      <c r="B4603" t="s">
        <v>8601</v>
      </c>
      <c r="C4603" t="s">
        <v>16161</v>
      </c>
    </row>
    <row r="4604" spans="2:3" x14ac:dyDescent="0.25">
      <c r="B4604" t="s">
        <v>8602</v>
      </c>
      <c r="C4604" t="s">
        <v>16162</v>
      </c>
    </row>
    <row r="4605" spans="2:3" x14ac:dyDescent="0.25">
      <c r="B4605" t="s">
        <v>8603</v>
      </c>
      <c r="C4605" t="s">
        <v>16163</v>
      </c>
    </row>
    <row r="4606" spans="2:3" x14ac:dyDescent="0.25">
      <c r="B4606" t="s">
        <v>8604</v>
      </c>
      <c r="C4606" t="s">
        <v>16164</v>
      </c>
    </row>
    <row r="4607" spans="2:3" x14ac:dyDescent="0.25">
      <c r="B4607" t="s">
        <v>8605</v>
      </c>
      <c r="C4607" t="s">
        <v>16165</v>
      </c>
    </row>
    <row r="4608" spans="2:3" x14ac:dyDescent="0.25">
      <c r="B4608" t="s">
        <v>8606</v>
      </c>
      <c r="C4608" t="s">
        <v>16166</v>
      </c>
    </row>
    <row r="4609" spans="2:3" x14ac:dyDescent="0.25">
      <c r="B4609" s="1" t="s">
        <v>8607</v>
      </c>
      <c r="C4609" t="s">
        <v>16167</v>
      </c>
    </row>
    <row r="4610" spans="2:3" x14ac:dyDescent="0.25">
      <c r="B4610" t="s">
        <v>8608</v>
      </c>
      <c r="C4610" t="s">
        <v>16168</v>
      </c>
    </row>
    <row r="4611" spans="2:3" x14ac:dyDescent="0.25">
      <c r="B4611" t="s">
        <v>8609</v>
      </c>
      <c r="C4611" t="s">
        <v>16169</v>
      </c>
    </row>
    <row r="4612" spans="2:3" x14ac:dyDescent="0.25">
      <c r="B4612" t="s">
        <v>8610</v>
      </c>
      <c r="C4612" t="s">
        <v>16170</v>
      </c>
    </row>
    <row r="4613" spans="2:3" x14ac:dyDescent="0.25">
      <c r="B4613" t="s">
        <v>8611</v>
      </c>
      <c r="C4613" t="s">
        <v>16171</v>
      </c>
    </row>
    <row r="4614" spans="2:3" x14ac:dyDescent="0.25">
      <c r="B4614" t="s">
        <v>8612</v>
      </c>
      <c r="C4614" t="s">
        <v>16172</v>
      </c>
    </row>
    <row r="4615" spans="2:3" x14ac:dyDescent="0.25">
      <c r="B4615" t="s">
        <v>8613</v>
      </c>
      <c r="C4615" t="s">
        <v>16173</v>
      </c>
    </row>
    <row r="4616" spans="2:3" x14ac:dyDescent="0.25">
      <c r="B4616" t="s">
        <v>8614</v>
      </c>
      <c r="C4616" t="s">
        <v>16174</v>
      </c>
    </row>
    <row r="4617" spans="2:3" x14ac:dyDescent="0.25">
      <c r="B4617" t="s">
        <v>8615</v>
      </c>
      <c r="C4617" t="s">
        <v>16175</v>
      </c>
    </row>
    <row r="4618" spans="2:3" x14ac:dyDescent="0.25">
      <c r="B4618" t="s">
        <v>8616</v>
      </c>
      <c r="C4618" t="s">
        <v>16176</v>
      </c>
    </row>
    <row r="4619" spans="2:3" x14ac:dyDescent="0.25">
      <c r="B4619" t="s">
        <v>8617</v>
      </c>
      <c r="C4619" t="s">
        <v>16177</v>
      </c>
    </row>
    <row r="4620" spans="2:3" x14ac:dyDescent="0.25">
      <c r="B4620" t="s">
        <v>8618</v>
      </c>
      <c r="C4620" t="s">
        <v>16178</v>
      </c>
    </row>
    <row r="4621" spans="2:3" x14ac:dyDescent="0.25">
      <c r="B4621" t="s">
        <v>8619</v>
      </c>
      <c r="C4621" t="s">
        <v>16179</v>
      </c>
    </row>
    <row r="4622" spans="2:3" x14ac:dyDescent="0.25">
      <c r="B4622" t="s">
        <v>5829</v>
      </c>
      <c r="C4622" t="s">
        <v>13387</v>
      </c>
    </row>
    <row r="4623" spans="2:3" x14ac:dyDescent="0.25">
      <c r="B4623" t="s">
        <v>8621</v>
      </c>
      <c r="C4623" t="s">
        <v>16181</v>
      </c>
    </row>
    <row r="4624" spans="2:3" x14ac:dyDescent="0.25">
      <c r="B4624" t="s">
        <v>8622</v>
      </c>
      <c r="C4624" t="s">
        <v>16182</v>
      </c>
    </row>
    <row r="4625" spans="2:3" x14ac:dyDescent="0.25">
      <c r="B4625" s="1" t="s">
        <v>9801</v>
      </c>
      <c r="C4625" t="s">
        <v>17364</v>
      </c>
    </row>
    <row r="4626" spans="2:3" x14ac:dyDescent="0.25">
      <c r="B4626" t="s">
        <v>8624</v>
      </c>
      <c r="C4626" t="s">
        <v>16184</v>
      </c>
    </row>
    <row r="4627" spans="2:3" x14ac:dyDescent="0.25">
      <c r="B4627" t="s">
        <v>8625</v>
      </c>
      <c r="C4627" t="s">
        <v>16185</v>
      </c>
    </row>
    <row r="4628" spans="2:3" x14ac:dyDescent="0.25">
      <c r="B4628" t="s">
        <v>8626</v>
      </c>
      <c r="C4628" t="s">
        <v>16186</v>
      </c>
    </row>
    <row r="4629" spans="2:3" x14ac:dyDescent="0.25">
      <c r="B4629" t="s">
        <v>5470</v>
      </c>
      <c r="C4629" t="s">
        <v>13032</v>
      </c>
    </row>
    <row r="4630" spans="2:3" x14ac:dyDescent="0.25">
      <c r="B4630" t="s">
        <v>8627</v>
      </c>
      <c r="C4630" t="s">
        <v>16187</v>
      </c>
    </row>
    <row r="4631" spans="2:3" x14ac:dyDescent="0.25">
      <c r="B4631" t="s">
        <v>8628</v>
      </c>
      <c r="C4631" t="s">
        <v>16188</v>
      </c>
    </row>
    <row r="4632" spans="2:3" x14ac:dyDescent="0.25">
      <c r="B4632" t="s">
        <v>8629</v>
      </c>
      <c r="C4632" t="s">
        <v>16189</v>
      </c>
    </row>
    <row r="4633" spans="2:3" x14ac:dyDescent="0.25">
      <c r="B4633" t="s">
        <v>8630</v>
      </c>
      <c r="C4633" t="s">
        <v>16190</v>
      </c>
    </row>
    <row r="4634" spans="2:3" x14ac:dyDescent="0.25">
      <c r="B4634" t="s">
        <v>8631</v>
      </c>
      <c r="C4634" t="s">
        <v>16191</v>
      </c>
    </row>
    <row r="4635" spans="2:3" x14ac:dyDescent="0.25">
      <c r="B4635" t="s">
        <v>8632</v>
      </c>
      <c r="C4635" t="s">
        <v>16192</v>
      </c>
    </row>
    <row r="4636" spans="2:3" x14ac:dyDescent="0.25">
      <c r="B4636" t="s">
        <v>8633</v>
      </c>
      <c r="C4636" t="s">
        <v>16193</v>
      </c>
    </row>
    <row r="4637" spans="2:3" x14ac:dyDescent="0.25">
      <c r="B4637" t="s">
        <v>8634</v>
      </c>
      <c r="C4637" t="s">
        <v>16194</v>
      </c>
    </row>
    <row r="4638" spans="2:3" x14ac:dyDescent="0.25">
      <c r="B4638" t="s">
        <v>8635</v>
      </c>
      <c r="C4638" t="s">
        <v>16195</v>
      </c>
    </row>
    <row r="4639" spans="2:3" x14ac:dyDescent="0.25">
      <c r="B4639" t="s">
        <v>8636</v>
      </c>
      <c r="C4639" t="s">
        <v>16196</v>
      </c>
    </row>
    <row r="4640" spans="2:3" x14ac:dyDescent="0.25">
      <c r="B4640" t="s">
        <v>8637</v>
      </c>
      <c r="C4640" t="s">
        <v>16197</v>
      </c>
    </row>
    <row r="4641" spans="2:3" x14ac:dyDescent="0.25">
      <c r="B4641" t="s">
        <v>8638</v>
      </c>
      <c r="C4641" t="s">
        <v>16198</v>
      </c>
    </row>
    <row r="4642" spans="2:3" x14ac:dyDescent="0.25">
      <c r="B4642" t="s">
        <v>8639</v>
      </c>
      <c r="C4642" t="s">
        <v>16199</v>
      </c>
    </row>
    <row r="4643" spans="2:3" x14ac:dyDescent="0.25">
      <c r="B4643" t="s">
        <v>8640</v>
      </c>
      <c r="C4643" t="s">
        <v>16200</v>
      </c>
    </row>
    <row r="4644" spans="2:3" x14ac:dyDescent="0.25">
      <c r="B4644" t="s">
        <v>8641</v>
      </c>
      <c r="C4644" t="s">
        <v>16201</v>
      </c>
    </row>
    <row r="4645" spans="2:3" x14ac:dyDescent="0.25">
      <c r="B4645" t="s">
        <v>8642</v>
      </c>
      <c r="C4645" t="s">
        <v>16202</v>
      </c>
    </row>
    <row r="4646" spans="2:3" x14ac:dyDescent="0.25">
      <c r="B4646" t="s">
        <v>8643</v>
      </c>
      <c r="C4646" t="s">
        <v>16203</v>
      </c>
    </row>
    <row r="4647" spans="2:3" x14ac:dyDescent="0.25">
      <c r="B4647" t="s">
        <v>8644</v>
      </c>
      <c r="C4647" t="s">
        <v>16204</v>
      </c>
    </row>
    <row r="4648" spans="2:3" x14ac:dyDescent="0.25">
      <c r="B4648" t="s">
        <v>8645</v>
      </c>
      <c r="C4648" t="s">
        <v>16205</v>
      </c>
    </row>
    <row r="4649" spans="2:3" x14ac:dyDescent="0.25">
      <c r="B4649" t="s">
        <v>8646</v>
      </c>
      <c r="C4649" t="s">
        <v>16206</v>
      </c>
    </row>
    <row r="4650" spans="2:3" x14ac:dyDescent="0.25">
      <c r="B4650" t="s">
        <v>6420</v>
      </c>
      <c r="C4650" t="s">
        <v>13978</v>
      </c>
    </row>
    <row r="4651" spans="2:3" x14ac:dyDescent="0.25">
      <c r="B4651" t="s">
        <v>8648</v>
      </c>
      <c r="C4651" t="s">
        <v>16208</v>
      </c>
    </row>
    <row r="4652" spans="2:3" x14ac:dyDescent="0.25">
      <c r="B4652" t="s">
        <v>8649</v>
      </c>
      <c r="C4652" t="s">
        <v>16209</v>
      </c>
    </row>
    <row r="4653" spans="2:3" x14ac:dyDescent="0.25">
      <c r="B4653" t="s">
        <v>8650</v>
      </c>
      <c r="C4653" t="s">
        <v>16210</v>
      </c>
    </row>
    <row r="4654" spans="2:3" x14ac:dyDescent="0.25">
      <c r="B4654" t="s">
        <v>8651</v>
      </c>
      <c r="C4654" t="s">
        <v>16211</v>
      </c>
    </row>
    <row r="4655" spans="2:3" x14ac:dyDescent="0.25">
      <c r="B4655" t="s">
        <v>8652</v>
      </c>
      <c r="C4655" t="s">
        <v>16212</v>
      </c>
    </row>
    <row r="4656" spans="2:3" x14ac:dyDescent="0.25">
      <c r="B4656" t="s">
        <v>8653</v>
      </c>
      <c r="C4656" t="s">
        <v>16213</v>
      </c>
    </row>
    <row r="4657" spans="2:3" x14ac:dyDescent="0.25">
      <c r="B4657" t="s">
        <v>8654</v>
      </c>
      <c r="C4657" t="s">
        <v>16214</v>
      </c>
    </row>
    <row r="4658" spans="2:3" x14ac:dyDescent="0.25">
      <c r="B4658" t="s">
        <v>8655</v>
      </c>
      <c r="C4658" t="s">
        <v>16215</v>
      </c>
    </row>
    <row r="4659" spans="2:3" x14ac:dyDescent="0.25">
      <c r="B4659" t="s">
        <v>8656</v>
      </c>
      <c r="C4659" t="s">
        <v>16216</v>
      </c>
    </row>
    <row r="4660" spans="2:3" x14ac:dyDescent="0.25">
      <c r="B4660" t="s">
        <v>8657</v>
      </c>
      <c r="C4660" t="s">
        <v>16217</v>
      </c>
    </row>
    <row r="4661" spans="2:3" x14ac:dyDescent="0.25">
      <c r="B4661" t="s">
        <v>8658</v>
      </c>
      <c r="C4661" t="s">
        <v>16218</v>
      </c>
    </row>
    <row r="4662" spans="2:3" x14ac:dyDescent="0.25">
      <c r="B4662" t="s">
        <v>8659</v>
      </c>
      <c r="C4662" t="s">
        <v>16219</v>
      </c>
    </row>
    <row r="4663" spans="2:3" x14ac:dyDescent="0.25">
      <c r="B4663" t="s">
        <v>8660</v>
      </c>
      <c r="C4663" t="s">
        <v>16220</v>
      </c>
    </row>
    <row r="4664" spans="2:3" x14ac:dyDescent="0.25">
      <c r="B4664" t="s">
        <v>8661</v>
      </c>
      <c r="C4664" t="s">
        <v>16221</v>
      </c>
    </row>
    <row r="4665" spans="2:3" x14ac:dyDescent="0.25">
      <c r="B4665" t="s">
        <v>8662</v>
      </c>
      <c r="C4665" t="s">
        <v>16222</v>
      </c>
    </row>
    <row r="4666" spans="2:3" x14ac:dyDescent="0.25">
      <c r="B4666" t="s">
        <v>8663</v>
      </c>
      <c r="C4666" t="s">
        <v>16223</v>
      </c>
    </row>
    <row r="4667" spans="2:3" x14ac:dyDescent="0.25">
      <c r="B4667" t="s">
        <v>8664</v>
      </c>
      <c r="C4667" t="s">
        <v>16224</v>
      </c>
    </row>
    <row r="4668" spans="2:3" x14ac:dyDescent="0.25">
      <c r="B4668" t="s">
        <v>8665</v>
      </c>
      <c r="C4668" t="s">
        <v>16225</v>
      </c>
    </row>
    <row r="4669" spans="2:3" x14ac:dyDescent="0.25">
      <c r="B4669" t="s">
        <v>8666</v>
      </c>
      <c r="C4669" t="s">
        <v>16226</v>
      </c>
    </row>
    <row r="4670" spans="2:3" x14ac:dyDescent="0.25">
      <c r="B4670" t="s">
        <v>8667</v>
      </c>
      <c r="C4670" t="s">
        <v>16227</v>
      </c>
    </row>
    <row r="4671" spans="2:3" x14ac:dyDescent="0.25">
      <c r="B4671" t="s">
        <v>8668</v>
      </c>
      <c r="C4671" t="s">
        <v>16228</v>
      </c>
    </row>
    <row r="4672" spans="2:3" x14ac:dyDescent="0.25">
      <c r="B4672" t="s">
        <v>8669</v>
      </c>
      <c r="C4672" t="s">
        <v>16229</v>
      </c>
    </row>
    <row r="4673" spans="2:3" x14ac:dyDescent="0.25">
      <c r="B4673" t="s">
        <v>8670</v>
      </c>
      <c r="C4673" t="s">
        <v>16230</v>
      </c>
    </row>
    <row r="4674" spans="2:3" x14ac:dyDescent="0.25">
      <c r="B4674" t="s">
        <v>8671</v>
      </c>
      <c r="C4674" t="s">
        <v>16231</v>
      </c>
    </row>
    <row r="4675" spans="2:3" x14ac:dyDescent="0.25">
      <c r="B4675" t="s">
        <v>8672</v>
      </c>
      <c r="C4675" t="s">
        <v>16232</v>
      </c>
    </row>
    <row r="4676" spans="2:3" x14ac:dyDescent="0.25">
      <c r="B4676" t="s">
        <v>8673</v>
      </c>
      <c r="C4676" t="s">
        <v>16233</v>
      </c>
    </row>
    <row r="4677" spans="2:3" x14ac:dyDescent="0.25">
      <c r="B4677" t="s">
        <v>8674</v>
      </c>
      <c r="C4677" t="s">
        <v>16234</v>
      </c>
    </row>
    <row r="4678" spans="2:3" x14ac:dyDescent="0.25">
      <c r="B4678" t="s">
        <v>8675</v>
      </c>
      <c r="C4678" t="s">
        <v>16235</v>
      </c>
    </row>
    <row r="4679" spans="2:3" x14ac:dyDescent="0.25">
      <c r="B4679" t="s">
        <v>8676</v>
      </c>
      <c r="C4679" t="s">
        <v>16236</v>
      </c>
    </row>
    <row r="4680" spans="2:3" x14ac:dyDescent="0.25">
      <c r="B4680" t="s">
        <v>8677</v>
      </c>
      <c r="C4680" t="s">
        <v>16237</v>
      </c>
    </row>
    <row r="4681" spans="2:3" x14ac:dyDescent="0.25">
      <c r="B4681" t="s">
        <v>8678</v>
      </c>
      <c r="C4681" t="s">
        <v>16238</v>
      </c>
    </row>
    <row r="4682" spans="2:3" x14ac:dyDescent="0.25">
      <c r="B4682" t="s">
        <v>8679</v>
      </c>
      <c r="C4682" t="s">
        <v>16239</v>
      </c>
    </row>
    <row r="4683" spans="2:3" x14ac:dyDescent="0.25">
      <c r="B4683" t="s">
        <v>8680</v>
      </c>
      <c r="C4683" t="s">
        <v>16240</v>
      </c>
    </row>
    <row r="4684" spans="2:3" x14ac:dyDescent="0.25">
      <c r="B4684" t="s">
        <v>8681</v>
      </c>
      <c r="C4684" t="s">
        <v>16241</v>
      </c>
    </row>
    <row r="4685" spans="2:3" x14ac:dyDescent="0.25">
      <c r="B4685" t="s">
        <v>8682</v>
      </c>
      <c r="C4685" t="s">
        <v>16242</v>
      </c>
    </row>
    <row r="4686" spans="2:3" x14ac:dyDescent="0.25">
      <c r="B4686" t="s">
        <v>8683</v>
      </c>
      <c r="C4686" t="s">
        <v>16243</v>
      </c>
    </row>
    <row r="4687" spans="2:3" x14ac:dyDescent="0.25">
      <c r="B4687" t="s">
        <v>8684</v>
      </c>
      <c r="C4687" t="s">
        <v>16244</v>
      </c>
    </row>
    <row r="4688" spans="2:3" x14ac:dyDescent="0.25">
      <c r="B4688" t="s">
        <v>8685</v>
      </c>
      <c r="C4688" t="s">
        <v>16245</v>
      </c>
    </row>
    <row r="4689" spans="2:3" x14ac:dyDescent="0.25">
      <c r="B4689" t="s">
        <v>8686</v>
      </c>
      <c r="C4689" t="s">
        <v>16246</v>
      </c>
    </row>
    <row r="4690" spans="2:3" x14ac:dyDescent="0.25">
      <c r="B4690" t="s">
        <v>8687</v>
      </c>
      <c r="C4690" t="s">
        <v>16247</v>
      </c>
    </row>
    <row r="4691" spans="2:3" x14ac:dyDescent="0.25">
      <c r="B4691" t="s">
        <v>8688</v>
      </c>
      <c r="C4691" t="s">
        <v>16248</v>
      </c>
    </row>
    <row r="4692" spans="2:3" x14ac:dyDescent="0.25">
      <c r="B4692" t="s">
        <v>8689</v>
      </c>
      <c r="C4692" t="s">
        <v>16249</v>
      </c>
    </row>
    <row r="4693" spans="2:3" x14ac:dyDescent="0.25">
      <c r="B4693" t="s">
        <v>8690</v>
      </c>
      <c r="C4693" t="s">
        <v>16250</v>
      </c>
    </row>
    <row r="4694" spans="2:3" x14ac:dyDescent="0.25">
      <c r="B4694" t="s">
        <v>8691</v>
      </c>
      <c r="C4694" t="s">
        <v>16251</v>
      </c>
    </row>
    <row r="4695" spans="2:3" x14ac:dyDescent="0.25">
      <c r="B4695" t="s">
        <v>8692</v>
      </c>
      <c r="C4695" t="s">
        <v>16252</v>
      </c>
    </row>
    <row r="4696" spans="2:3" x14ac:dyDescent="0.25">
      <c r="B4696" t="s">
        <v>8693</v>
      </c>
      <c r="C4696" t="s">
        <v>16253</v>
      </c>
    </row>
    <row r="4697" spans="2:3" x14ac:dyDescent="0.25">
      <c r="B4697" s="1" t="s">
        <v>8694</v>
      </c>
      <c r="C4697" t="s">
        <v>16254</v>
      </c>
    </row>
    <row r="4698" spans="2:3" x14ac:dyDescent="0.25">
      <c r="B4698" t="s">
        <v>8695</v>
      </c>
      <c r="C4698" t="s">
        <v>16255</v>
      </c>
    </row>
    <row r="4699" spans="2:3" x14ac:dyDescent="0.25">
      <c r="B4699" t="s">
        <v>8696</v>
      </c>
      <c r="C4699" t="s">
        <v>16256</v>
      </c>
    </row>
    <row r="4700" spans="2:3" x14ac:dyDescent="0.25">
      <c r="B4700" t="s">
        <v>8697</v>
      </c>
      <c r="C4700" t="s">
        <v>16257</v>
      </c>
    </row>
    <row r="4701" spans="2:3" x14ac:dyDescent="0.25">
      <c r="B4701" t="s">
        <v>8698</v>
      </c>
      <c r="C4701" t="s">
        <v>16258</v>
      </c>
    </row>
    <row r="4702" spans="2:3" x14ac:dyDescent="0.25">
      <c r="B4702" t="s">
        <v>8699</v>
      </c>
      <c r="C4702" t="s">
        <v>16259</v>
      </c>
    </row>
    <row r="4703" spans="2:3" x14ac:dyDescent="0.25">
      <c r="B4703" t="s">
        <v>8700</v>
      </c>
      <c r="C4703" t="s">
        <v>16260</v>
      </c>
    </row>
    <row r="4704" spans="2:3" x14ac:dyDescent="0.25">
      <c r="B4704" t="s">
        <v>8701</v>
      </c>
      <c r="C4704" t="s">
        <v>16261</v>
      </c>
    </row>
    <row r="4705" spans="2:3" x14ac:dyDescent="0.25">
      <c r="B4705" s="1" t="s">
        <v>8702</v>
      </c>
      <c r="C4705" t="s">
        <v>16262</v>
      </c>
    </row>
    <row r="4706" spans="2:3" x14ac:dyDescent="0.25">
      <c r="B4706" s="1" t="s">
        <v>8703</v>
      </c>
      <c r="C4706" t="s">
        <v>16263</v>
      </c>
    </row>
    <row r="4707" spans="2:3" x14ac:dyDescent="0.25">
      <c r="B4707" t="s">
        <v>8704</v>
      </c>
      <c r="C4707" t="s">
        <v>16264</v>
      </c>
    </row>
    <row r="4708" spans="2:3" x14ac:dyDescent="0.25">
      <c r="B4708" t="s">
        <v>6228</v>
      </c>
      <c r="C4708" t="s">
        <v>13786</v>
      </c>
    </row>
    <row r="4709" spans="2:3" x14ac:dyDescent="0.25">
      <c r="B4709" t="s">
        <v>8706</v>
      </c>
      <c r="C4709" t="s">
        <v>16266</v>
      </c>
    </row>
    <row r="4710" spans="2:3" x14ac:dyDescent="0.25">
      <c r="B4710" t="s">
        <v>8707</v>
      </c>
      <c r="C4710" t="s">
        <v>16267</v>
      </c>
    </row>
    <row r="4711" spans="2:3" x14ac:dyDescent="0.25">
      <c r="B4711" t="s">
        <v>8708</v>
      </c>
      <c r="C4711" t="s">
        <v>16268</v>
      </c>
    </row>
    <row r="4712" spans="2:3" x14ac:dyDescent="0.25">
      <c r="B4712" t="s">
        <v>8709</v>
      </c>
      <c r="C4712" t="s">
        <v>16269</v>
      </c>
    </row>
    <row r="4713" spans="2:3" x14ac:dyDescent="0.25">
      <c r="B4713" t="s">
        <v>8710</v>
      </c>
      <c r="C4713" t="s">
        <v>16270</v>
      </c>
    </row>
    <row r="4714" spans="2:3" x14ac:dyDescent="0.25">
      <c r="B4714" t="s">
        <v>8711</v>
      </c>
      <c r="C4714" t="s">
        <v>16271</v>
      </c>
    </row>
    <row r="4715" spans="2:3" x14ac:dyDescent="0.25">
      <c r="B4715" t="s">
        <v>8712</v>
      </c>
      <c r="C4715" t="s">
        <v>16272</v>
      </c>
    </row>
    <row r="4716" spans="2:3" x14ac:dyDescent="0.25">
      <c r="B4716" t="s">
        <v>8713</v>
      </c>
      <c r="C4716" t="s">
        <v>16273</v>
      </c>
    </row>
    <row r="4717" spans="2:3" x14ac:dyDescent="0.25">
      <c r="B4717" t="s">
        <v>8714</v>
      </c>
      <c r="C4717" t="s">
        <v>16274</v>
      </c>
    </row>
    <row r="4718" spans="2:3" x14ac:dyDescent="0.25">
      <c r="B4718" t="s">
        <v>8715</v>
      </c>
      <c r="C4718" t="s">
        <v>16275</v>
      </c>
    </row>
    <row r="4719" spans="2:3" x14ac:dyDescent="0.25">
      <c r="B4719" t="s">
        <v>8716</v>
      </c>
      <c r="C4719" t="s">
        <v>16276</v>
      </c>
    </row>
    <row r="4720" spans="2:3" x14ac:dyDescent="0.25">
      <c r="B4720" t="s">
        <v>8717</v>
      </c>
      <c r="C4720" t="s">
        <v>16277</v>
      </c>
    </row>
    <row r="4721" spans="2:3" x14ac:dyDescent="0.25">
      <c r="B4721" t="s">
        <v>8718</v>
      </c>
      <c r="C4721" t="s">
        <v>16278</v>
      </c>
    </row>
    <row r="4722" spans="2:3" x14ac:dyDescent="0.25">
      <c r="B4722" t="s">
        <v>8719</v>
      </c>
      <c r="C4722" t="s">
        <v>16279</v>
      </c>
    </row>
    <row r="4723" spans="2:3" x14ac:dyDescent="0.25">
      <c r="B4723" t="s">
        <v>8720</v>
      </c>
      <c r="C4723" t="s">
        <v>16280</v>
      </c>
    </row>
    <row r="4724" spans="2:3" x14ac:dyDescent="0.25">
      <c r="B4724" t="s">
        <v>8721</v>
      </c>
      <c r="C4724" t="s">
        <v>16281</v>
      </c>
    </row>
    <row r="4725" spans="2:3" x14ac:dyDescent="0.25">
      <c r="B4725" t="s">
        <v>8722</v>
      </c>
      <c r="C4725" t="s">
        <v>16282</v>
      </c>
    </row>
    <row r="4726" spans="2:3" x14ac:dyDescent="0.25">
      <c r="B4726" t="s">
        <v>8723</v>
      </c>
      <c r="C4726" t="s">
        <v>16283</v>
      </c>
    </row>
    <row r="4727" spans="2:3" x14ac:dyDescent="0.25">
      <c r="B4727" t="s">
        <v>8724</v>
      </c>
      <c r="C4727" t="s">
        <v>16284</v>
      </c>
    </row>
    <row r="4728" spans="2:3" x14ac:dyDescent="0.25">
      <c r="B4728" t="s">
        <v>8725</v>
      </c>
      <c r="C4728" t="s">
        <v>16285</v>
      </c>
    </row>
    <row r="4729" spans="2:3" x14ac:dyDescent="0.25">
      <c r="B4729" t="s">
        <v>8726</v>
      </c>
      <c r="C4729" t="s">
        <v>16286</v>
      </c>
    </row>
    <row r="4730" spans="2:3" x14ac:dyDescent="0.25">
      <c r="B4730" t="s">
        <v>8727</v>
      </c>
      <c r="C4730" t="s">
        <v>16287</v>
      </c>
    </row>
    <row r="4731" spans="2:3" x14ac:dyDescent="0.25">
      <c r="B4731" t="s">
        <v>8728</v>
      </c>
      <c r="C4731" t="s">
        <v>16288</v>
      </c>
    </row>
    <row r="4732" spans="2:3" x14ac:dyDescent="0.25">
      <c r="B4732" t="s">
        <v>8729</v>
      </c>
      <c r="C4732" t="s">
        <v>16289</v>
      </c>
    </row>
    <row r="4733" spans="2:3" x14ac:dyDescent="0.25">
      <c r="B4733" t="s">
        <v>5811</v>
      </c>
      <c r="C4733" t="s">
        <v>13369</v>
      </c>
    </row>
    <row r="4734" spans="2:3" x14ac:dyDescent="0.25">
      <c r="B4734" t="s">
        <v>8731</v>
      </c>
      <c r="C4734" t="s">
        <v>16291</v>
      </c>
    </row>
    <row r="4735" spans="2:3" x14ac:dyDescent="0.25">
      <c r="B4735" t="s">
        <v>8732</v>
      </c>
      <c r="C4735" t="s">
        <v>16292</v>
      </c>
    </row>
    <row r="4736" spans="2:3" x14ac:dyDescent="0.25">
      <c r="B4736" t="s">
        <v>8733</v>
      </c>
      <c r="C4736" t="s">
        <v>16293</v>
      </c>
    </row>
    <row r="4737" spans="2:3" x14ac:dyDescent="0.25">
      <c r="B4737" t="s">
        <v>8734</v>
      </c>
      <c r="C4737" t="s">
        <v>16294</v>
      </c>
    </row>
    <row r="4738" spans="2:3" x14ac:dyDescent="0.25">
      <c r="B4738" t="s">
        <v>8735</v>
      </c>
      <c r="C4738" t="s">
        <v>16295</v>
      </c>
    </row>
    <row r="4739" spans="2:3" x14ac:dyDescent="0.25">
      <c r="B4739" t="s">
        <v>8736</v>
      </c>
      <c r="C4739" t="s">
        <v>16296</v>
      </c>
    </row>
    <row r="4740" spans="2:3" x14ac:dyDescent="0.25">
      <c r="B4740" t="s">
        <v>8737</v>
      </c>
      <c r="C4740" t="s">
        <v>16297</v>
      </c>
    </row>
    <row r="4741" spans="2:3" x14ac:dyDescent="0.25">
      <c r="B4741" t="s">
        <v>8738</v>
      </c>
      <c r="C4741" t="s">
        <v>16298</v>
      </c>
    </row>
    <row r="4742" spans="2:3" x14ac:dyDescent="0.25">
      <c r="B4742" t="s">
        <v>8739</v>
      </c>
      <c r="C4742" t="s">
        <v>16299</v>
      </c>
    </row>
    <row r="4743" spans="2:3" x14ac:dyDescent="0.25">
      <c r="B4743" s="1" t="s">
        <v>8740</v>
      </c>
      <c r="C4743" t="s">
        <v>16300</v>
      </c>
    </row>
    <row r="4744" spans="2:3" x14ac:dyDescent="0.25">
      <c r="B4744" t="s">
        <v>8741</v>
      </c>
      <c r="C4744" t="s">
        <v>16301</v>
      </c>
    </row>
    <row r="4745" spans="2:3" x14ac:dyDescent="0.25">
      <c r="B4745" t="s">
        <v>8742</v>
      </c>
      <c r="C4745" t="s">
        <v>16302</v>
      </c>
    </row>
    <row r="4746" spans="2:3" x14ac:dyDescent="0.25">
      <c r="B4746" t="s">
        <v>8743</v>
      </c>
      <c r="C4746" t="s">
        <v>16303</v>
      </c>
    </row>
    <row r="4747" spans="2:3" x14ac:dyDescent="0.25">
      <c r="B4747" s="1" t="s">
        <v>8744</v>
      </c>
      <c r="C4747" t="s">
        <v>16304</v>
      </c>
    </row>
    <row r="4748" spans="2:3" x14ac:dyDescent="0.25">
      <c r="B4748" t="s">
        <v>8745</v>
      </c>
      <c r="C4748" t="s">
        <v>16305</v>
      </c>
    </row>
    <row r="4749" spans="2:3" x14ac:dyDescent="0.25">
      <c r="B4749" t="s">
        <v>8746</v>
      </c>
      <c r="C4749" t="s">
        <v>16306</v>
      </c>
    </row>
    <row r="4750" spans="2:3" x14ac:dyDescent="0.25">
      <c r="B4750" t="s">
        <v>8747</v>
      </c>
      <c r="C4750" t="s">
        <v>16307</v>
      </c>
    </row>
    <row r="4751" spans="2:3" x14ac:dyDescent="0.25">
      <c r="B4751" t="s">
        <v>8748</v>
      </c>
      <c r="C4751" t="s">
        <v>16308</v>
      </c>
    </row>
    <row r="4752" spans="2:3" x14ac:dyDescent="0.25">
      <c r="B4752" t="s">
        <v>8749</v>
      </c>
      <c r="C4752" t="s">
        <v>16309</v>
      </c>
    </row>
    <row r="4753" spans="2:3" x14ac:dyDescent="0.25">
      <c r="B4753" s="1" t="s">
        <v>8750</v>
      </c>
      <c r="C4753" t="s">
        <v>16310</v>
      </c>
    </row>
    <row r="4754" spans="2:3" x14ac:dyDescent="0.25">
      <c r="B4754" t="s">
        <v>8751</v>
      </c>
      <c r="C4754" t="s">
        <v>16311</v>
      </c>
    </row>
    <row r="4755" spans="2:3" x14ac:dyDescent="0.25">
      <c r="B4755" t="s">
        <v>8752</v>
      </c>
      <c r="C4755" t="s">
        <v>16312</v>
      </c>
    </row>
    <row r="4756" spans="2:3" x14ac:dyDescent="0.25">
      <c r="B4756" t="s">
        <v>8753</v>
      </c>
      <c r="C4756" t="s">
        <v>16313</v>
      </c>
    </row>
    <row r="4757" spans="2:3" x14ac:dyDescent="0.25">
      <c r="B4757" t="s">
        <v>8754</v>
      </c>
      <c r="C4757" t="s">
        <v>16314</v>
      </c>
    </row>
    <row r="4758" spans="2:3" x14ac:dyDescent="0.25">
      <c r="B4758" t="s">
        <v>8755</v>
      </c>
      <c r="C4758" t="s">
        <v>16315</v>
      </c>
    </row>
    <row r="4759" spans="2:3" x14ac:dyDescent="0.25">
      <c r="B4759" t="s">
        <v>8756</v>
      </c>
      <c r="C4759" t="s">
        <v>16316</v>
      </c>
    </row>
    <row r="4760" spans="2:3" x14ac:dyDescent="0.25">
      <c r="B4760" t="s">
        <v>8757</v>
      </c>
      <c r="C4760" t="s">
        <v>16317</v>
      </c>
    </row>
    <row r="4761" spans="2:3" x14ac:dyDescent="0.25">
      <c r="B4761" t="s">
        <v>8758</v>
      </c>
      <c r="C4761" t="s">
        <v>16318</v>
      </c>
    </row>
    <row r="4762" spans="2:3" x14ac:dyDescent="0.25">
      <c r="B4762" t="s">
        <v>8759</v>
      </c>
      <c r="C4762" t="s">
        <v>16319</v>
      </c>
    </row>
    <row r="4763" spans="2:3" x14ac:dyDescent="0.25">
      <c r="B4763" t="s">
        <v>8760</v>
      </c>
      <c r="C4763" t="s">
        <v>16320</v>
      </c>
    </row>
    <row r="4764" spans="2:3" x14ac:dyDescent="0.25">
      <c r="B4764" t="s">
        <v>8761</v>
      </c>
      <c r="C4764" t="s">
        <v>16321</v>
      </c>
    </row>
    <row r="4765" spans="2:3" x14ac:dyDescent="0.25">
      <c r="B4765" t="s">
        <v>8762</v>
      </c>
      <c r="C4765" t="s">
        <v>16322</v>
      </c>
    </row>
    <row r="4766" spans="2:3" x14ac:dyDescent="0.25">
      <c r="B4766" s="1" t="s">
        <v>8763</v>
      </c>
      <c r="C4766" t="s">
        <v>16323</v>
      </c>
    </row>
    <row r="4767" spans="2:3" x14ac:dyDescent="0.25">
      <c r="B4767" t="s">
        <v>8764</v>
      </c>
      <c r="C4767" t="s">
        <v>16324</v>
      </c>
    </row>
    <row r="4768" spans="2:3" x14ac:dyDescent="0.25">
      <c r="B4768" t="s">
        <v>8064</v>
      </c>
      <c r="C4768" t="s">
        <v>15624</v>
      </c>
    </row>
    <row r="4769" spans="2:3" x14ac:dyDescent="0.25">
      <c r="B4769" t="s">
        <v>8766</v>
      </c>
      <c r="C4769" t="s">
        <v>16326</v>
      </c>
    </row>
    <row r="4770" spans="2:3" x14ac:dyDescent="0.25">
      <c r="B4770" t="s">
        <v>8767</v>
      </c>
      <c r="C4770" t="s">
        <v>16327</v>
      </c>
    </row>
    <row r="4771" spans="2:3" x14ac:dyDescent="0.25">
      <c r="B4771" t="s">
        <v>8768</v>
      </c>
      <c r="C4771" t="s">
        <v>16328</v>
      </c>
    </row>
    <row r="4772" spans="2:3" x14ac:dyDescent="0.25">
      <c r="B4772" t="s">
        <v>8769</v>
      </c>
      <c r="C4772" t="s">
        <v>16329</v>
      </c>
    </row>
    <row r="4773" spans="2:3" x14ac:dyDescent="0.25">
      <c r="B4773" t="s">
        <v>8770</v>
      </c>
      <c r="C4773" t="s">
        <v>16330</v>
      </c>
    </row>
    <row r="4774" spans="2:3" x14ac:dyDescent="0.25">
      <c r="B4774" t="s">
        <v>8771</v>
      </c>
      <c r="C4774" t="s">
        <v>16331</v>
      </c>
    </row>
    <row r="4775" spans="2:3" x14ac:dyDescent="0.25">
      <c r="B4775" t="s">
        <v>8772</v>
      </c>
      <c r="C4775" t="s">
        <v>16332</v>
      </c>
    </row>
    <row r="4776" spans="2:3" x14ac:dyDescent="0.25">
      <c r="B4776" t="s">
        <v>8773</v>
      </c>
      <c r="C4776" t="s">
        <v>16333</v>
      </c>
    </row>
    <row r="4777" spans="2:3" x14ac:dyDescent="0.25">
      <c r="B4777" t="s">
        <v>8774</v>
      </c>
      <c r="C4777" t="s">
        <v>16334</v>
      </c>
    </row>
    <row r="4778" spans="2:3" x14ac:dyDescent="0.25">
      <c r="B4778" t="s">
        <v>8775</v>
      </c>
      <c r="C4778" t="s">
        <v>16335</v>
      </c>
    </row>
    <row r="4779" spans="2:3" x14ac:dyDescent="0.25">
      <c r="B4779" t="s">
        <v>8776</v>
      </c>
      <c r="C4779" t="s">
        <v>16336</v>
      </c>
    </row>
    <row r="4780" spans="2:3" x14ac:dyDescent="0.25">
      <c r="B4780" t="s">
        <v>8777</v>
      </c>
      <c r="C4780" t="s">
        <v>16337</v>
      </c>
    </row>
    <row r="4781" spans="2:3" x14ac:dyDescent="0.25">
      <c r="B4781" t="s">
        <v>8778</v>
      </c>
      <c r="C4781" t="s">
        <v>16338</v>
      </c>
    </row>
    <row r="4782" spans="2:3" x14ac:dyDescent="0.25">
      <c r="B4782" t="s">
        <v>8779</v>
      </c>
      <c r="C4782" t="s">
        <v>16339</v>
      </c>
    </row>
    <row r="4783" spans="2:3" x14ac:dyDescent="0.25">
      <c r="B4783" t="s">
        <v>8780</v>
      </c>
      <c r="C4783" t="s">
        <v>16340</v>
      </c>
    </row>
    <row r="4784" spans="2:3" x14ac:dyDescent="0.25">
      <c r="B4784" t="s">
        <v>8781</v>
      </c>
      <c r="C4784" t="s">
        <v>16341</v>
      </c>
    </row>
    <row r="4785" spans="2:3" x14ac:dyDescent="0.25">
      <c r="B4785" s="1" t="s">
        <v>8782</v>
      </c>
      <c r="C4785" t="s">
        <v>16342</v>
      </c>
    </row>
    <row r="4786" spans="2:3" x14ac:dyDescent="0.25">
      <c r="B4786" t="s">
        <v>8783</v>
      </c>
      <c r="C4786" t="s">
        <v>16343</v>
      </c>
    </row>
    <row r="4787" spans="2:3" x14ac:dyDescent="0.25">
      <c r="B4787" t="s">
        <v>8784</v>
      </c>
      <c r="C4787" t="s">
        <v>16344</v>
      </c>
    </row>
    <row r="4788" spans="2:3" x14ac:dyDescent="0.25">
      <c r="B4788" s="1" t="s">
        <v>8785</v>
      </c>
      <c r="C4788" t="s">
        <v>16345</v>
      </c>
    </row>
    <row r="4789" spans="2:3" x14ac:dyDescent="0.25">
      <c r="B4789" t="s">
        <v>8786</v>
      </c>
      <c r="C4789" t="s">
        <v>16346</v>
      </c>
    </row>
    <row r="4790" spans="2:3" x14ac:dyDescent="0.25">
      <c r="B4790" t="s">
        <v>8787</v>
      </c>
      <c r="C4790" t="s">
        <v>16347</v>
      </c>
    </row>
    <row r="4791" spans="2:3" x14ac:dyDescent="0.25">
      <c r="B4791" t="s">
        <v>8788</v>
      </c>
      <c r="C4791" t="s">
        <v>16348</v>
      </c>
    </row>
    <row r="4792" spans="2:3" x14ac:dyDescent="0.25">
      <c r="B4792" t="s">
        <v>6396</v>
      </c>
      <c r="C4792" t="s">
        <v>13954</v>
      </c>
    </row>
    <row r="4793" spans="2:3" x14ac:dyDescent="0.25">
      <c r="B4793" t="s">
        <v>8790</v>
      </c>
      <c r="C4793" t="s">
        <v>16350</v>
      </c>
    </row>
    <row r="4794" spans="2:3" x14ac:dyDescent="0.25">
      <c r="B4794" t="s">
        <v>8791</v>
      </c>
      <c r="C4794" t="s">
        <v>16351</v>
      </c>
    </row>
    <row r="4795" spans="2:3" x14ac:dyDescent="0.25">
      <c r="B4795" t="s">
        <v>8792</v>
      </c>
      <c r="C4795" t="s">
        <v>16352</v>
      </c>
    </row>
    <row r="4796" spans="2:3" x14ac:dyDescent="0.25">
      <c r="B4796" t="s">
        <v>8793</v>
      </c>
      <c r="C4796" t="s">
        <v>16353</v>
      </c>
    </row>
    <row r="4797" spans="2:3" x14ac:dyDescent="0.25">
      <c r="B4797" t="s">
        <v>8794</v>
      </c>
      <c r="C4797" t="s">
        <v>16354</v>
      </c>
    </row>
    <row r="4798" spans="2:3" x14ac:dyDescent="0.25">
      <c r="B4798" t="s">
        <v>8795</v>
      </c>
      <c r="C4798" t="s">
        <v>16355</v>
      </c>
    </row>
    <row r="4799" spans="2:3" x14ac:dyDescent="0.25">
      <c r="B4799" t="s">
        <v>8796</v>
      </c>
      <c r="C4799" t="s">
        <v>16356</v>
      </c>
    </row>
    <row r="4800" spans="2:3" x14ac:dyDescent="0.25">
      <c r="B4800" t="s">
        <v>8797</v>
      </c>
      <c r="C4800" t="s">
        <v>16357</v>
      </c>
    </row>
    <row r="4801" spans="2:3" x14ac:dyDescent="0.25">
      <c r="B4801" t="s">
        <v>8798</v>
      </c>
      <c r="C4801" t="s">
        <v>16358</v>
      </c>
    </row>
    <row r="4802" spans="2:3" x14ac:dyDescent="0.25">
      <c r="B4802" t="s">
        <v>8799</v>
      </c>
      <c r="C4802" t="s">
        <v>16359</v>
      </c>
    </row>
    <row r="4803" spans="2:3" x14ac:dyDescent="0.25">
      <c r="B4803" t="s">
        <v>8800</v>
      </c>
      <c r="C4803" t="s">
        <v>16360</v>
      </c>
    </row>
    <row r="4804" spans="2:3" x14ac:dyDescent="0.25">
      <c r="B4804" t="s">
        <v>8801</v>
      </c>
      <c r="C4804" t="s">
        <v>16361</v>
      </c>
    </row>
    <row r="4805" spans="2:3" x14ac:dyDescent="0.25">
      <c r="B4805" t="s">
        <v>8802</v>
      </c>
      <c r="C4805" t="s">
        <v>16362</v>
      </c>
    </row>
    <row r="4806" spans="2:3" x14ac:dyDescent="0.25">
      <c r="B4806" t="s">
        <v>8803</v>
      </c>
      <c r="C4806" t="s">
        <v>16363</v>
      </c>
    </row>
    <row r="4807" spans="2:3" x14ac:dyDescent="0.25">
      <c r="B4807" t="s">
        <v>8804</v>
      </c>
      <c r="C4807" t="s">
        <v>16364</v>
      </c>
    </row>
    <row r="4808" spans="2:3" x14ac:dyDescent="0.25">
      <c r="B4808" t="s">
        <v>8805</v>
      </c>
      <c r="C4808" t="s">
        <v>16365</v>
      </c>
    </row>
    <row r="4809" spans="2:3" x14ac:dyDescent="0.25">
      <c r="B4809" s="1" t="s">
        <v>8806</v>
      </c>
      <c r="C4809" t="s">
        <v>16366</v>
      </c>
    </row>
    <row r="4810" spans="2:3" x14ac:dyDescent="0.25">
      <c r="B4810" t="s">
        <v>8807</v>
      </c>
      <c r="C4810" t="s">
        <v>16367</v>
      </c>
    </row>
    <row r="4811" spans="2:3" x14ac:dyDescent="0.25">
      <c r="B4811" t="s">
        <v>8808</v>
      </c>
      <c r="C4811" t="s">
        <v>16368</v>
      </c>
    </row>
    <row r="4812" spans="2:3" x14ac:dyDescent="0.25">
      <c r="B4812" t="s">
        <v>8809</v>
      </c>
      <c r="C4812" t="s">
        <v>16369</v>
      </c>
    </row>
    <row r="4813" spans="2:3" x14ac:dyDescent="0.25">
      <c r="B4813" t="s">
        <v>5831</v>
      </c>
      <c r="C4813" t="s">
        <v>13389</v>
      </c>
    </row>
    <row r="4814" spans="2:3" x14ac:dyDescent="0.25">
      <c r="B4814" t="s">
        <v>8811</v>
      </c>
      <c r="C4814" t="s">
        <v>16371</v>
      </c>
    </row>
    <row r="4815" spans="2:3" x14ac:dyDescent="0.25">
      <c r="B4815" t="s">
        <v>8812</v>
      </c>
      <c r="C4815" t="s">
        <v>16372</v>
      </c>
    </row>
    <row r="4816" spans="2:3" x14ac:dyDescent="0.25">
      <c r="B4816" t="s">
        <v>8813</v>
      </c>
      <c r="C4816" t="s">
        <v>16373</v>
      </c>
    </row>
    <row r="4817" spans="2:3" x14ac:dyDescent="0.25">
      <c r="B4817" t="s">
        <v>8814</v>
      </c>
      <c r="C4817" t="s">
        <v>16374</v>
      </c>
    </row>
    <row r="4818" spans="2:3" x14ac:dyDescent="0.25">
      <c r="B4818" t="s">
        <v>8815</v>
      </c>
      <c r="C4818" t="s">
        <v>16375</v>
      </c>
    </row>
    <row r="4819" spans="2:3" x14ac:dyDescent="0.25">
      <c r="B4819" t="s">
        <v>8816</v>
      </c>
      <c r="C4819" t="s">
        <v>16376</v>
      </c>
    </row>
    <row r="4820" spans="2:3" x14ac:dyDescent="0.25">
      <c r="B4820" s="1" t="s">
        <v>8817</v>
      </c>
      <c r="C4820" t="s">
        <v>16377</v>
      </c>
    </row>
    <row r="4821" spans="2:3" x14ac:dyDescent="0.25">
      <c r="B4821" s="1" t="s">
        <v>8817</v>
      </c>
      <c r="C4821" t="s">
        <v>16377</v>
      </c>
    </row>
    <row r="4822" spans="2:3" x14ac:dyDescent="0.25">
      <c r="B4822" t="s">
        <v>8818</v>
      </c>
      <c r="C4822" t="s">
        <v>16378</v>
      </c>
    </row>
    <row r="4823" spans="2:3" x14ac:dyDescent="0.25">
      <c r="B4823" t="s">
        <v>8819</v>
      </c>
      <c r="C4823" t="s">
        <v>16379</v>
      </c>
    </row>
    <row r="4824" spans="2:3" x14ac:dyDescent="0.25">
      <c r="B4824" t="s">
        <v>8820</v>
      </c>
      <c r="C4824" t="s">
        <v>16380</v>
      </c>
    </row>
    <row r="4825" spans="2:3" x14ac:dyDescent="0.25">
      <c r="B4825" t="s">
        <v>8821</v>
      </c>
      <c r="C4825" t="s">
        <v>16381</v>
      </c>
    </row>
    <row r="4826" spans="2:3" x14ac:dyDescent="0.25">
      <c r="B4826" t="s">
        <v>8822</v>
      </c>
      <c r="C4826" t="s">
        <v>16382</v>
      </c>
    </row>
    <row r="4827" spans="2:3" x14ac:dyDescent="0.25">
      <c r="B4827" t="s">
        <v>8823</v>
      </c>
      <c r="C4827" t="s">
        <v>16383</v>
      </c>
    </row>
    <row r="4828" spans="2:3" x14ac:dyDescent="0.25">
      <c r="B4828" t="s">
        <v>8824</v>
      </c>
      <c r="C4828" t="s">
        <v>16384</v>
      </c>
    </row>
    <row r="4829" spans="2:3" x14ac:dyDescent="0.25">
      <c r="B4829" t="s">
        <v>8825</v>
      </c>
      <c r="C4829" t="s">
        <v>16385</v>
      </c>
    </row>
    <row r="4830" spans="2:3" x14ac:dyDescent="0.25">
      <c r="B4830" t="s">
        <v>8826</v>
      </c>
      <c r="C4830" t="s">
        <v>16386</v>
      </c>
    </row>
    <row r="4831" spans="2:3" x14ac:dyDescent="0.25">
      <c r="B4831" s="1" t="s">
        <v>8827</v>
      </c>
      <c r="C4831" t="s">
        <v>16387</v>
      </c>
    </row>
    <row r="4832" spans="2:3" x14ac:dyDescent="0.25">
      <c r="B4832" t="s">
        <v>8828</v>
      </c>
      <c r="C4832" t="s">
        <v>16388</v>
      </c>
    </row>
    <row r="4833" spans="2:3" x14ac:dyDescent="0.25">
      <c r="B4833" t="s">
        <v>8829</v>
      </c>
      <c r="C4833" t="s">
        <v>16389</v>
      </c>
    </row>
    <row r="4834" spans="2:3" x14ac:dyDescent="0.25">
      <c r="B4834" t="s">
        <v>8830</v>
      </c>
      <c r="C4834" t="s">
        <v>16390</v>
      </c>
    </row>
    <row r="4835" spans="2:3" x14ac:dyDescent="0.25">
      <c r="B4835" s="1" t="s">
        <v>8831</v>
      </c>
      <c r="C4835" t="s">
        <v>16391</v>
      </c>
    </row>
    <row r="4836" spans="2:3" x14ac:dyDescent="0.25">
      <c r="B4836" t="s">
        <v>8832</v>
      </c>
      <c r="C4836" t="s">
        <v>16392</v>
      </c>
    </row>
    <row r="4837" spans="2:3" x14ac:dyDescent="0.25">
      <c r="B4837" t="s">
        <v>8833</v>
      </c>
      <c r="C4837" t="s">
        <v>16393</v>
      </c>
    </row>
    <row r="4838" spans="2:3" x14ac:dyDescent="0.25">
      <c r="B4838" t="s">
        <v>8834</v>
      </c>
      <c r="C4838" t="s">
        <v>16394</v>
      </c>
    </row>
    <row r="4839" spans="2:3" x14ac:dyDescent="0.25">
      <c r="B4839" t="s">
        <v>8835</v>
      </c>
      <c r="C4839" t="s">
        <v>16395</v>
      </c>
    </row>
    <row r="4840" spans="2:3" x14ac:dyDescent="0.25">
      <c r="B4840" t="s">
        <v>8836</v>
      </c>
      <c r="C4840" t="s">
        <v>16396</v>
      </c>
    </row>
    <row r="4841" spans="2:3" x14ac:dyDescent="0.25">
      <c r="B4841" t="s">
        <v>8837</v>
      </c>
      <c r="C4841" t="s">
        <v>16397</v>
      </c>
    </row>
    <row r="4842" spans="2:3" x14ac:dyDescent="0.25">
      <c r="B4842" t="s">
        <v>8838</v>
      </c>
      <c r="C4842" t="s">
        <v>16398</v>
      </c>
    </row>
    <row r="4843" spans="2:3" x14ac:dyDescent="0.25">
      <c r="B4843" t="s">
        <v>8839</v>
      </c>
      <c r="C4843" t="s">
        <v>16399</v>
      </c>
    </row>
    <row r="4844" spans="2:3" x14ac:dyDescent="0.25">
      <c r="B4844" t="s">
        <v>8840</v>
      </c>
      <c r="C4844" t="s">
        <v>16400</v>
      </c>
    </row>
    <row r="4845" spans="2:3" x14ac:dyDescent="0.25">
      <c r="B4845" t="s">
        <v>8841</v>
      </c>
      <c r="C4845" t="s">
        <v>16401</v>
      </c>
    </row>
    <row r="4846" spans="2:3" x14ac:dyDescent="0.25">
      <c r="B4846" t="s">
        <v>8842</v>
      </c>
      <c r="C4846" t="s">
        <v>16402</v>
      </c>
    </row>
    <row r="4847" spans="2:3" x14ac:dyDescent="0.25">
      <c r="B4847" t="s">
        <v>8843</v>
      </c>
      <c r="C4847" t="s">
        <v>16403</v>
      </c>
    </row>
    <row r="4848" spans="2:3" x14ac:dyDescent="0.25">
      <c r="B4848" t="s">
        <v>8844</v>
      </c>
      <c r="C4848" t="s">
        <v>16404</v>
      </c>
    </row>
    <row r="4849" spans="2:3" x14ac:dyDescent="0.25">
      <c r="B4849" t="s">
        <v>8845</v>
      </c>
      <c r="C4849" t="s">
        <v>16405</v>
      </c>
    </row>
    <row r="4850" spans="2:3" x14ac:dyDescent="0.25">
      <c r="B4850" t="s">
        <v>8846</v>
      </c>
      <c r="C4850" t="s">
        <v>16406</v>
      </c>
    </row>
    <row r="4851" spans="2:3" x14ac:dyDescent="0.25">
      <c r="B4851" t="s">
        <v>8847</v>
      </c>
      <c r="C4851" t="s">
        <v>16407</v>
      </c>
    </row>
    <row r="4852" spans="2:3" x14ac:dyDescent="0.25">
      <c r="B4852" t="s">
        <v>8848</v>
      </c>
      <c r="C4852" t="s">
        <v>16408</v>
      </c>
    </row>
    <row r="4853" spans="2:3" x14ac:dyDescent="0.25">
      <c r="B4853" t="s">
        <v>6333</v>
      </c>
      <c r="C4853" t="s">
        <v>13891</v>
      </c>
    </row>
    <row r="4854" spans="2:3" x14ac:dyDescent="0.25">
      <c r="B4854" t="s">
        <v>8850</v>
      </c>
      <c r="C4854" t="s">
        <v>16410</v>
      </c>
    </row>
    <row r="4855" spans="2:3" x14ac:dyDescent="0.25">
      <c r="B4855" t="s">
        <v>8851</v>
      </c>
      <c r="C4855" t="s">
        <v>16411</v>
      </c>
    </row>
    <row r="4856" spans="2:3" x14ac:dyDescent="0.25">
      <c r="B4856" t="s">
        <v>8852</v>
      </c>
      <c r="C4856" t="s">
        <v>16412</v>
      </c>
    </row>
    <row r="4857" spans="2:3" x14ac:dyDescent="0.25">
      <c r="B4857" t="s">
        <v>8853</v>
      </c>
      <c r="C4857" t="s">
        <v>16413</v>
      </c>
    </row>
    <row r="4858" spans="2:3" x14ac:dyDescent="0.25">
      <c r="B4858" t="s">
        <v>8854</v>
      </c>
      <c r="C4858" t="s">
        <v>16414</v>
      </c>
    </row>
    <row r="4859" spans="2:3" x14ac:dyDescent="0.25">
      <c r="B4859" t="s">
        <v>8855</v>
      </c>
      <c r="C4859" t="s">
        <v>16415</v>
      </c>
    </row>
    <row r="4860" spans="2:3" x14ac:dyDescent="0.25">
      <c r="B4860" t="s">
        <v>8856</v>
      </c>
      <c r="C4860" t="s">
        <v>16416</v>
      </c>
    </row>
    <row r="4861" spans="2:3" x14ac:dyDescent="0.25">
      <c r="B4861" t="s">
        <v>6661</v>
      </c>
      <c r="C4861" t="s">
        <v>14220</v>
      </c>
    </row>
    <row r="4862" spans="2:3" x14ac:dyDescent="0.25">
      <c r="B4862" t="s">
        <v>8858</v>
      </c>
      <c r="C4862" t="s">
        <v>16418</v>
      </c>
    </row>
    <row r="4863" spans="2:3" x14ac:dyDescent="0.25">
      <c r="B4863" t="s">
        <v>8859</v>
      </c>
      <c r="C4863" t="s">
        <v>16419</v>
      </c>
    </row>
    <row r="4864" spans="2:3" x14ac:dyDescent="0.25">
      <c r="B4864" t="s">
        <v>8860</v>
      </c>
      <c r="C4864" t="s">
        <v>16420</v>
      </c>
    </row>
    <row r="4865" spans="2:3" x14ac:dyDescent="0.25">
      <c r="B4865" t="s">
        <v>8861</v>
      </c>
      <c r="C4865" t="s">
        <v>16421</v>
      </c>
    </row>
    <row r="4866" spans="2:3" x14ac:dyDescent="0.25">
      <c r="B4866" t="s">
        <v>8862</v>
      </c>
      <c r="C4866" t="s">
        <v>16422</v>
      </c>
    </row>
    <row r="4867" spans="2:3" x14ac:dyDescent="0.25">
      <c r="B4867" t="s">
        <v>8863</v>
      </c>
      <c r="C4867" t="s">
        <v>16423</v>
      </c>
    </row>
    <row r="4868" spans="2:3" x14ac:dyDescent="0.25">
      <c r="B4868" t="s">
        <v>8864</v>
      </c>
      <c r="C4868" t="s">
        <v>16424</v>
      </c>
    </row>
    <row r="4869" spans="2:3" x14ac:dyDescent="0.25">
      <c r="B4869" t="s">
        <v>8865</v>
      </c>
      <c r="C4869" t="s">
        <v>16425</v>
      </c>
    </row>
    <row r="4870" spans="2:3" x14ac:dyDescent="0.25">
      <c r="B4870" t="s">
        <v>8866</v>
      </c>
      <c r="C4870" t="s">
        <v>16426</v>
      </c>
    </row>
    <row r="4871" spans="2:3" x14ac:dyDescent="0.25">
      <c r="B4871" t="s">
        <v>8867</v>
      </c>
      <c r="C4871" t="s">
        <v>16427</v>
      </c>
    </row>
    <row r="4872" spans="2:3" x14ac:dyDescent="0.25">
      <c r="B4872" t="s">
        <v>8868</v>
      </c>
      <c r="C4872" t="s">
        <v>16428</v>
      </c>
    </row>
    <row r="4873" spans="2:3" x14ac:dyDescent="0.25">
      <c r="B4873" t="s">
        <v>8869</v>
      </c>
      <c r="C4873" t="s">
        <v>16429</v>
      </c>
    </row>
    <row r="4874" spans="2:3" x14ac:dyDescent="0.25">
      <c r="B4874" t="s">
        <v>8870</v>
      </c>
      <c r="C4874" t="s">
        <v>16430</v>
      </c>
    </row>
    <row r="4875" spans="2:3" x14ac:dyDescent="0.25">
      <c r="B4875" t="s">
        <v>8871</v>
      </c>
      <c r="C4875" t="s">
        <v>16431</v>
      </c>
    </row>
    <row r="4876" spans="2:3" x14ac:dyDescent="0.25">
      <c r="B4876" t="s">
        <v>8872</v>
      </c>
      <c r="C4876" t="s">
        <v>16432</v>
      </c>
    </row>
    <row r="4877" spans="2:3" x14ac:dyDescent="0.25">
      <c r="B4877" t="s">
        <v>8873</v>
      </c>
      <c r="C4877" t="s">
        <v>16433</v>
      </c>
    </row>
    <row r="4878" spans="2:3" x14ac:dyDescent="0.25">
      <c r="B4878" t="s">
        <v>8874</v>
      </c>
      <c r="C4878" t="s">
        <v>16434</v>
      </c>
    </row>
    <row r="4879" spans="2:3" x14ac:dyDescent="0.25">
      <c r="B4879" t="s">
        <v>8875</v>
      </c>
      <c r="C4879" t="s">
        <v>16435</v>
      </c>
    </row>
    <row r="4880" spans="2:3" x14ac:dyDescent="0.25">
      <c r="B4880" t="s">
        <v>8876</v>
      </c>
      <c r="C4880" t="s">
        <v>16436</v>
      </c>
    </row>
    <row r="4881" spans="2:3" x14ac:dyDescent="0.25">
      <c r="B4881" t="s">
        <v>8877</v>
      </c>
      <c r="C4881" t="s">
        <v>16437</v>
      </c>
    </row>
    <row r="4882" spans="2:3" x14ac:dyDescent="0.25">
      <c r="B4882" t="s">
        <v>8878</v>
      </c>
      <c r="C4882" t="s">
        <v>16438</v>
      </c>
    </row>
    <row r="4883" spans="2:3" x14ac:dyDescent="0.25">
      <c r="B4883" t="s">
        <v>8879</v>
      </c>
      <c r="C4883" t="s">
        <v>16439</v>
      </c>
    </row>
    <row r="4884" spans="2:3" x14ac:dyDescent="0.25">
      <c r="B4884" s="1" t="s">
        <v>8880</v>
      </c>
      <c r="C4884" t="s">
        <v>16440</v>
      </c>
    </row>
    <row r="4885" spans="2:3" x14ac:dyDescent="0.25">
      <c r="B4885" t="s">
        <v>8881</v>
      </c>
      <c r="C4885" t="s">
        <v>16441</v>
      </c>
    </row>
    <row r="4886" spans="2:3" x14ac:dyDescent="0.25">
      <c r="B4886" t="s">
        <v>8882</v>
      </c>
      <c r="C4886" t="s">
        <v>16442</v>
      </c>
    </row>
    <row r="4887" spans="2:3" x14ac:dyDescent="0.25">
      <c r="B4887" t="s">
        <v>8883</v>
      </c>
      <c r="C4887" t="s">
        <v>16443</v>
      </c>
    </row>
    <row r="4888" spans="2:3" x14ac:dyDescent="0.25">
      <c r="B4888" t="s">
        <v>8884</v>
      </c>
      <c r="C4888" t="s">
        <v>16444</v>
      </c>
    </row>
    <row r="4889" spans="2:3" x14ac:dyDescent="0.25">
      <c r="B4889" t="s">
        <v>8885</v>
      </c>
      <c r="C4889" t="s">
        <v>16445</v>
      </c>
    </row>
    <row r="4890" spans="2:3" x14ac:dyDescent="0.25">
      <c r="B4890" t="s">
        <v>8886</v>
      </c>
      <c r="C4890" t="s">
        <v>16446</v>
      </c>
    </row>
    <row r="4891" spans="2:3" x14ac:dyDescent="0.25">
      <c r="B4891" t="s">
        <v>8887</v>
      </c>
      <c r="C4891" t="s">
        <v>16447</v>
      </c>
    </row>
    <row r="4892" spans="2:3" x14ac:dyDescent="0.25">
      <c r="B4892" t="s">
        <v>8888</v>
      </c>
      <c r="C4892" t="s">
        <v>16448</v>
      </c>
    </row>
    <row r="4893" spans="2:3" x14ac:dyDescent="0.25">
      <c r="B4893" t="s">
        <v>8889</v>
      </c>
      <c r="C4893" t="s">
        <v>16449</v>
      </c>
    </row>
    <row r="4894" spans="2:3" x14ac:dyDescent="0.25">
      <c r="B4894" t="s">
        <v>8890</v>
      </c>
      <c r="C4894" t="s">
        <v>16450</v>
      </c>
    </row>
    <row r="4895" spans="2:3" x14ac:dyDescent="0.25">
      <c r="B4895" t="s">
        <v>8891</v>
      </c>
      <c r="C4895" t="s">
        <v>16451</v>
      </c>
    </row>
    <row r="4896" spans="2:3" x14ac:dyDescent="0.25">
      <c r="B4896" t="s">
        <v>8892</v>
      </c>
      <c r="C4896" t="s">
        <v>16452</v>
      </c>
    </row>
    <row r="4897" spans="2:3" x14ac:dyDescent="0.25">
      <c r="B4897" t="s">
        <v>8893</v>
      </c>
      <c r="C4897" t="s">
        <v>16453</v>
      </c>
    </row>
    <row r="4898" spans="2:3" x14ac:dyDescent="0.25">
      <c r="B4898" t="s">
        <v>8894</v>
      </c>
      <c r="C4898" t="s">
        <v>16454</v>
      </c>
    </row>
    <row r="4899" spans="2:3" x14ac:dyDescent="0.25">
      <c r="B4899" t="s">
        <v>8895</v>
      </c>
      <c r="C4899" t="s">
        <v>16455</v>
      </c>
    </row>
    <row r="4900" spans="2:3" x14ac:dyDescent="0.25">
      <c r="B4900" t="s">
        <v>8896</v>
      </c>
      <c r="C4900" t="s">
        <v>16456</v>
      </c>
    </row>
    <row r="4901" spans="2:3" x14ac:dyDescent="0.25">
      <c r="B4901" t="s">
        <v>8897</v>
      </c>
      <c r="C4901" t="s">
        <v>16457</v>
      </c>
    </row>
    <row r="4902" spans="2:3" x14ac:dyDescent="0.25">
      <c r="B4902" t="s">
        <v>8898</v>
      </c>
      <c r="C4902" t="s">
        <v>16458</v>
      </c>
    </row>
    <row r="4903" spans="2:3" x14ac:dyDescent="0.25">
      <c r="B4903" t="s">
        <v>8899</v>
      </c>
      <c r="C4903" t="s">
        <v>16459</v>
      </c>
    </row>
    <row r="4904" spans="2:3" x14ac:dyDescent="0.25">
      <c r="B4904" t="s">
        <v>8900</v>
      </c>
      <c r="C4904" t="s">
        <v>16460</v>
      </c>
    </row>
    <row r="4905" spans="2:3" x14ac:dyDescent="0.25">
      <c r="B4905" t="s">
        <v>8901</v>
      </c>
      <c r="C4905" t="s">
        <v>16461</v>
      </c>
    </row>
    <row r="4906" spans="2:3" x14ac:dyDescent="0.25">
      <c r="B4906" t="s">
        <v>8902</v>
      </c>
      <c r="C4906" t="s">
        <v>16462</v>
      </c>
    </row>
    <row r="4907" spans="2:3" x14ac:dyDescent="0.25">
      <c r="B4907" t="s">
        <v>8903</v>
      </c>
      <c r="C4907" t="s">
        <v>16463</v>
      </c>
    </row>
    <row r="4908" spans="2:3" x14ac:dyDescent="0.25">
      <c r="B4908" t="s">
        <v>8904</v>
      </c>
      <c r="C4908" t="s">
        <v>16464</v>
      </c>
    </row>
    <row r="4909" spans="2:3" x14ac:dyDescent="0.25">
      <c r="B4909" t="s">
        <v>8905</v>
      </c>
      <c r="C4909" t="s">
        <v>16465</v>
      </c>
    </row>
    <row r="4910" spans="2:3" x14ac:dyDescent="0.25">
      <c r="B4910" t="s">
        <v>8906</v>
      </c>
      <c r="C4910" t="s">
        <v>16466</v>
      </c>
    </row>
    <row r="4911" spans="2:3" x14ac:dyDescent="0.25">
      <c r="B4911" t="s">
        <v>8907</v>
      </c>
      <c r="C4911" t="s">
        <v>16467</v>
      </c>
    </row>
    <row r="4912" spans="2:3" x14ac:dyDescent="0.25">
      <c r="B4912" t="s">
        <v>8908</v>
      </c>
      <c r="C4912" t="s">
        <v>16468</v>
      </c>
    </row>
    <row r="4913" spans="2:3" x14ac:dyDescent="0.25">
      <c r="B4913" s="1" t="s">
        <v>8909</v>
      </c>
      <c r="C4913" t="s">
        <v>16469</v>
      </c>
    </row>
    <row r="4914" spans="2:3" x14ac:dyDescent="0.25">
      <c r="B4914" t="s">
        <v>8910</v>
      </c>
      <c r="C4914" t="s">
        <v>16470</v>
      </c>
    </row>
    <row r="4915" spans="2:3" x14ac:dyDescent="0.25">
      <c r="B4915" t="s">
        <v>8911</v>
      </c>
      <c r="C4915" t="s">
        <v>16471</v>
      </c>
    </row>
    <row r="4916" spans="2:3" x14ac:dyDescent="0.25">
      <c r="B4916" t="s">
        <v>8912</v>
      </c>
      <c r="C4916" t="s">
        <v>16472</v>
      </c>
    </row>
    <row r="4917" spans="2:3" x14ac:dyDescent="0.25">
      <c r="B4917" t="s">
        <v>8912</v>
      </c>
      <c r="C4917" t="s">
        <v>16473</v>
      </c>
    </row>
    <row r="4918" spans="2:3" x14ac:dyDescent="0.25">
      <c r="B4918" t="s">
        <v>8913</v>
      </c>
      <c r="C4918" t="s">
        <v>16474</v>
      </c>
    </row>
    <row r="4919" spans="2:3" x14ac:dyDescent="0.25">
      <c r="B4919" t="s">
        <v>8914</v>
      </c>
      <c r="C4919" t="s">
        <v>16475</v>
      </c>
    </row>
    <row r="4920" spans="2:3" x14ac:dyDescent="0.25">
      <c r="B4920" t="s">
        <v>8915</v>
      </c>
      <c r="C4920" t="s">
        <v>16476</v>
      </c>
    </row>
    <row r="4921" spans="2:3" x14ac:dyDescent="0.25">
      <c r="B4921" t="s">
        <v>8916</v>
      </c>
      <c r="C4921" t="s">
        <v>16477</v>
      </c>
    </row>
    <row r="4922" spans="2:3" x14ac:dyDescent="0.25">
      <c r="B4922" t="s">
        <v>8917</v>
      </c>
      <c r="C4922" t="s">
        <v>16478</v>
      </c>
    </row>
    <row r="4923" spans="2:3" x14ac:dyDescent="0.25">
      <c r="B4923" t="s">
        <v>8918</v>
      </c>
      <c r="C4923" t="s">
        <v>16479</v>
      </c>
    </row>
    <row r="4924" spans="2:3" x14ac:dyDescent="0.25">
      <c r="B4924" t="s">
        <v>8919</v>
      </c>
      <c r="C4924" t="s">
        <v>16480</v>
      </c>
    </row>
    <row r="4925" spans="2:3" x14ac:dyDescent="0.25">
      <c r="B4925" t="s">
        <v>8920</v>
      </c>
      <c r="C4925" t="s">
        <v>16481</v>
      </c>
    </row>
    <row r="4926" spans="2:3" x14ac:dyDescent="0.25">
      <c r="B4926" t="s">
        <v>8921</v>
      </c>
      <c r="C4926" t="s">
        <v>16482</v>
      </c>
    </row>
    <row r="4927" spans="2:3" x14ac:dyDescent="0.25">
      <c r="B4927" t="s">
        <v>8922</v>
      </c>
      <c r="C4927" t="s">
        <v>16483</v>
      </c>
    </row>
    <row r="4928" spans="2:3" x14ac:dyDescent="0.25">
      <c r="B4928" t="s">
        <v>8923</v>
      </c>
      <c r="C4928" t="s">
        <v>16484</v>
      </c>
    </row>
    <row r="4929" spans="2:3" x14ac:dyDescent="0.25">
      <c r="B4929" t="s">
        <v>8924</v>
      </c>
      <c r="C4929" t="s">
        <v>16485</v>
      </c>
    </row>
    <row r="4930" spans="2:3" x14ac:dyDescent="0.25">
      <c r="B4930" t="s">
        <v>8925</v>
      </c>
      <c r="C4930" t="s">
        <v>16486</v>
      </c>
    </row>
    <row r="4931" spans="2:3" x14ac:dyDescent="0.25">
      <c r="B4931" t="s">
        <v>8926</v>
      </c>
      <c r="C4931" t="s">
        <v>16487</v>
      </c>
    </row>
    <row r="4932" spans="2:3" x14ac:dyDescent="0.25">
      <c r="B4932" t="s">
        <v>8927</v>
      </c>
      <c r="C4932" t="s">
        <v>16488</v>
      </c>
    </row>
    <row r="4933" spans="2:3" x14ac:dyDescent="0.25">
      <c r="B4933" t="s">
        <v>8928</v>
      </c>
      <c r="C4933" t="s">
        <v>16489</v>
      </c>
    </row>
    <row r="4934" spans="2:3" x14ac:dyDescent="0.25">
      <c r="B4934" t="s">
        <v>8929</v>
      </c>
      <c r="C4934" t="s">
        <v>16490</v>
      </c>
    </row>
    <row r="4935" spans="2:3" x14ac:dyDescent="0.25">
      <c r="B4935" t="s">
        <v>8930</v>
      </c>
      <c r="C4935" t="s">
        <v>16491</v>
      </c>
    </row>
    <row r="4936" spans="2:3" x14ac:dyDescent="0.25">
      <c r="B4936" t="s">
        <v>8931</v>
      </c>
      <c r="C4936" t="s">
        <v>16492</v>
      </c>
    </row>
    <row r="4937" spans="2:3" x14ac:dyDescent="0.25">
      <c r="B4937" t="s">
        <v>8932</v>
      </c>
      <c r="C4937" t="s">
        <v>16493</v>
      </c>
    </row>
    <row r="4938" spans="2:3" x14ac:dyDescent="0.25">
      <c r="B4938" t="s">
        <v>8933</v>
      </c>
      <c r="C4938" t="s">
        <v>16494</v>
      </c>
    </row>
    <row r="4939" spans="2:3" x14ac:dyDescent="0.25">
      <c r="B4939" t="s">
        <v>8934</v>
      </c>
      <c r="C4939" t="s">
        <v>16495</v>
      </c>
    </row>
    <row r="4940" spans="2:3" x14ac:dyDescent="0.25">
      <c r="B4940" t="s">
        <v>8935</v>
      </c>
      <c r="C4940" t="s">
        <v>16496</v>
      </c>
    </row>
    <row r="4941" spans="2:3" x14ac:dyDescent="0.25">
      <c r="B4941" t="s">
        <v>8936</v>
      </c>
      <c r="C4941" t="s">
        <v>16497</v>
      </c>
    </row>
    <row r="4942" spans="2:3" x14ac:dyDescent="0.25">
      <c r="B4942" t="s">
        <v>8937</v>
      </c>
      <c r="C4942" t="s">
        <v>16498</v>
      </c>
    </row>
    <row r="4943" spans="2:3" x14ac:dyDescent="0.25">
      <c r="B4943" t="s">
        <v>8938</v>
      </c>
      <c r="C4943" t="s">
        <v>16499</v>
      </c>
    </row>
    <row r="4944" spans="2:3" x14ac:dyDescent="0.25">
      <c r="B4944" t="s">
        <v>8939</v>
      </c>
      <c r="C4944" t="s">
        <v>16500</v>
      </c>
    </row>
    <row r="4945" spans="2:3" x14ac:dyDescent="0.25">
      <c r="B4945" t="s">
        <v>8940</v>
      </c>
      <c r="C4945" t="s">
        <v>16501</v>
      </c>
    </row>
    <row r="4946" spans="2:3" x14ac:dyDescent="0.25">
      <c r="B4946" t="s">
        <v>8941</v>
      </c>
      <c r="C4946" t="s">
        <v>16502</v>
      </c>
    </row>
    <row r="4947" spans="2:3" x14ac:dyDescent="0.25">
      <c r="B4947" t="s">
        <v>10157</v>
      </c>
      <c r="C4947" t="s">
        <v>17718</v>
      </c>
    </row>
    <row r="4948" spans="2:3" x14ac:dyDescent="0.25">
      <c r="B4948" t="s">
        <v>8943</v>
      </c>
      <c r="C4948" t="s">
        <v>16504</v>
      </c>
    </row>
    <row r="4949" spans="2:3" x14ac:dyDescent="0.25">
      <c r="B4949" t="s">
        <v>8944</v>
      </c>
      <c r="C4949" t="s">
        <v>16505</v>
      </c>
    </row>
    <row r="4950" spans="2:3" x14ac:dyDescent="0.25">
      <c r="B4950" t="s">
        <v>8945</v>
      </c>
      <c r="C4950" t="s">
        <v>16506</v>
      </c>
    </row>
    <row r="4951" spans="2:3" x14ac:dyDescent="0.25">
      <c r="B4951" t="s">
        <v>8946</v>
      </c>
      <c r="C4951" t="s">
        <v>16507</v>
      </c>
    </row>
    <row r="4952" spans="2:3" x14ac:dyDescent="0.25">
      <c r="B4952" t="s">
        <v>8947</v>
      </c>
      <c r="C4952" t="s">
        <v>16508</v>
      </c>
    </row>
    <row r="4953" spans="2:3" x14ac:dyDescent="0.25">
      <c r="B4953" s="1" t="s">
        <v>8948</v>
      </c>
      <c r="C4953" t="s">
        <v>16509</v>
      </c>
    </row>
    <row r="4954" spans="2:3" x14ac:dyDescent="0.25">
      <c r="B4954" t="s">
        <v>8949</v>
      </c>
      <c r="C4954" t="s">
        <v>16510</v>
      </c>
    </row>
    <row r="4955" spans="2:3" x14ac:dyDescent="0.25">
      <c r="B4955" t="s">
        <v>8950</v>
      </c>
      <c r="C4955" t="s">
        <v>16511</v>
      </c>
    </row>
    <row r="4956" spans="2:3" x14ac:dyDescent="0.25">
      <c r="B4956" t="s">
        <v>8951</v>
      </c>
      <c r="C4956" t="s">
        <v>16512</v>
      </c>
    </row>
    <row r="4957" spans="2:3" x14ac:dyDescent="0.25">
      <c r="B4957" t="s">
        <v>8952</v>
      </c>
      <c r="C4957" t="s">
        <v>16513</v>
      </c>
    </row>
    <row r="4958" spans="2:3" x14ac:dyDescent="0.25">
      <c r="B4958" t="s">
        <v>8953</v>
      </c>
      <c r="C4958" t="s">
        <v>16514</v>
      </c>
    </row>
    <row r="4959" spans="2:3" x14ac:dyDescent="0.25">
      <c r="B4959" t="s">
        <v>8954</v>
      </c>
      <c r="C4959" t="s">
        <v>16515</v>
      </c>
    </row>
    <row r="4960" spans="2:3" x14ac:dyDescent="0.25">
      <c r="B4960" t="s">
        <v>8955</v>
      </c>
      <c r="C4960" t="s">
        <v>16516</v>
      </c>
    </row>
    <row r="4961" spans="2:3" x14ac:dyDescent="0.25">
      <c r="B4961" t="s">
        <v>8956</v>
      </c>
      <c r="C4961" t="s">
        <v>16517</v>
      </c>
    </row>
    <row r="4962" spans="2:3" x14ac:dyDescent="0.25">
      <c r="B4962" t="s">
        <v>8957</v>
      </c>
      <c r="C4962" t="s">
        <v>16518</v>
      </c>
    </row>
    <row r="4963" spans="2:3" x14ac:dyDescent="0.25">
      <c r="B4963" t="s">
        <v>8958</v>
      </c>
      <c r="C4963" t="s">
        <v>16519</v>
      </c>
    </row>
    <row r="4964" spans="2:3" x14ac:dyDescent="0.25">
      <c r="B4964" t="s">
        <v>8959</v>
      </c>
      <c r="C4964" t="s">
        <v>16520</v>
      </c>
    </row>
    <row r="4965" spans="2:3" x14ac:dyDescent="0.25">
      <c r="B4965" t="s">
        <v>8960</v>
      </c>
      <c r="C4965" t="s">
        <v>16521</v>
      </c>
    </row>
    <row r="4966" spans="2:3" x14ac:dyDescent="0.25">
      <c r="B4966" t="s">
        <v>8961</v>
      </c>
      <c r="C4966" t="s">
        <v>16522</v>
      </c>
    </row>
    <row r="4967" spans="2:3" x14ac:dyDescent="0.25">
      <c r="B4967" t="s">
        <v>8962</v>
      </c>
      <c r="C4967" t="s">
        <v>16523</v>
      </c>
    </row>
    <row r="4968" spans="2:3" x14ac:dyDescent="0.25">
      <c r="B4968" t="s">
        <v>8963</v>
      </c>
      <c r="C4968" t="s">
        <v>16524</v>
      </c>
    </row>
    <row r="4969" spans="2:3" x14ac:dyDescent="0.25">
      <c r="B4969" t="s">
        <v>8964</v>
      </c>
      <c r="C4969" t="s">
        <v>16525</v>
      </c>
    </row>
    <row r="4970" spans="2:3" x14ac:dyDescent="0.25">
      <c r="B4970" s="1" t="s">
        <v>8965</v>
      </c>
      <c r="C4970" t="s">
        <v>16526</v>
      </c>
    </row>
    <row r="4971" spans="2:3" x14ac:dyDescent="0.25">
      <c r="B4971" t="s">
        <v>8966</v>
      </c>
      <c r="C4971" t="s">
        <v>16527</v>
      </c>
    </row>
    <row r="4972" spans="2:3" x14ac:dyDescent="0.25">
      <c r="B4972" t="s">
        <v>8967</v>
      </c>
      <c r="C4972" t="s">
        <v>16528</v>
      </c>
    </row>
    <row r="4973" spans="2:3" x14ac:dyDescent="0.25">
      <c r="B4973" t="s">
        <v>8968</v>
      </c>
      <c r="C4973" t="s">
        <v>16529</v>
      </c>
    </row>
    <row r="4974" spans="2:3" x14ac:dyDescent="0.25">
      <c r="B4974" t="s">
        <v>8969</v>
      </c>
      <c r="C4974" t="s">
        <v>16530</v>
      </c>
    </row>
    <row r="4975" spans="2:3" x14ac:dyDescent="0.25">
      <c r="B4975" t="s">
        <v>8970</v>
      </c>
      <c r="C4975" t="s">
        <v>16531</v>
      </c>
    </row>
    <row r="4976" spans="2:3" x14ac:dyDescent="0.25">
      <c r="B4976" s="1" t="s">
        <v>8971</v>
      </c>
      <c r="C4976" t="s">
        <v>16532</v>
      </c>
    </row>
    <row r="4977" spans="2:3" x14ac:dyDescent="0.25">
      <c r="B4977" t="s">
        <v>8972</v>
      </c>
      <c r="C4977" t="s">
        <v>16533</v>
      </c>
    </row>
    <row r="4978" spans="2:3" x14ac:dyDescent="0.25">
      <c r="B4978" t="s">
        <v>8973</v>
      </c>
      <c r="C4978" t="s">
        <v>16534</v>
      </c>
    </row>
    <row r="4979" spans="2:3" x14ac:dyDescent="0.25">
      <c r="B4979" t="s">
        <v>8974</v>
      </c>
      <c r="C4979" t="s">
        <v>16535</v>
      </c>
    </row>
    <row r="4980" spans="2:3" x14ac:dyDescent="0.25">
      <c r="B4980" t="s">
        <v>8975</v>
      </c>
      <c r="C4980" t="s">
        <v>16536</v>
      </c>
    </row>
    <row r="4981" spans="2:3" x14ac:dyDescent="0.25">
      <c r="B4981" t="s">
        <v>8976</v>
      </c>
      <c r="C4981" t="s">
        <v>16537</v>
      </c>
    </row>
    <row r="4982" spans="2:3" x14ac:dyDescent="0.25">
      <c r="B4982" t="s">
        <v>8977</v>
      </c>
      <c r="C4982" t="s">
        <v>16538</v>
      </c>
    </row>
    <row r="4983" spans="2:3" x14ac:dyDescent="0.25">
      <c r="B4983" t="s">
        <v>8978</v>
      </c>
      <c r="C4983" t="s">
        <v>16539</v>
      </c>
    </row>
    <row r="4984" spans="2:3" x14ac:dyDescent="0.25">
      <c r="B4984" t="s">
        <v>8979</v>
      </c>
      <c r="C4984" t="s">
        <v>16540</v>
      </c>
    </row>
    <row r="4985" spans="2:3" x14ac:dyDescent="0.25">
      <c r="B4985" t="s">
        <v>8980</v>
      </c>
      <c r="C4985" t="s">
        <v>16541</v>
      </c>
    </row>
    <row r="4986" spans="2:3" x14ac:dyDescent="0.25">
      <c r="B4986" t="s">
        <v>8981</v>
      </c>
      <c r="C4986" t="s">
        <v>16542</v>
      </c>
    </row>
    <row r="4987" spans="2:3" x14ac:dyDescent="0.25">
      <c r="B4987" t="s">
        <v>8982</v>
      </c>
      <c r="C4987" t="s">
        <v>16543</v>
      </c>
    </row>
    <row r="4988" spans="2:3" x14ac:dyDescent="0.25">
      <c r="B4988" t="s">
        <v>8983</v>
      </c>
      <c r="C4988" t="s">
        <v>16544</v>
      </c>
    </row>
    <row r="4989" spans="2:3" x14ac:dyDescent="0.25">
      <c r="B4989" t="s">
        <v>8984</v>
      </c>
      <c r="C4989" t="s">
        <v>16545</v>
      </c>
    </row>
    <row r="4990" spans="2:3" x14ac:dyDescent="0.25">
      <c r="B4990" t="s">
        <v>8985</v>
      </c>
      <c r="C4990" t="s">
        <v>16546</v>
      </c>
    </row>
    <row r="4991" spans="2:3" x14ac:dyDescent="0.25">
      <c r="B4991" t="s">
        <v>7829</v>
      </c>
      <c r="C4991" t="s">
        <v>15390</v>
      </c>
    </row>
    <row r="4992" spans="2:3" x14ac:dyDescent="0.25">
      <c r="B4992" t="s">
        <v>8987</v>
      </c>
      <c r="C4992" t="s">
        <v>16548</v>
      </c>
    </row>
    <row r="4993" spans="2:3" x14ac:dyDescent="0.25">
      <c r="B4993" t="s">
        <v>8988</v>
      </c>
      <c r="C4993" t="s">
        <v>16549</v>
      </c>
    </row>
    <row r="4994" spans="2:3" x14ac:dyDescent="0.25">
      <c r="B4994" t="s">
        <v>8989</v>
      </c>
      <c r="C4994" t="s">
        <v>16550</v>
      </c>
    </row>
    <row r="4995" spans="2:3" x14ac:dyDescent="0.25">
      <c r="B4995" t="s">
        <v>8990</v>
      </c>
      <c r="C4995" t="s">
        <v>16551</v>
      </c>
    </row>
    <row r="4996" spans="2:3" x14ac:dyDescent="0.25">
      <c r="B4996" t="s">
        <v>8991</v>
      </c>
      <c r="C4996" t="s">
        <v>16552</v>
      </c>
    </row>
    <row r="4997" spans="2:3" x14ac:dyDescent="0.25">
      <c r="B4997" t="s">
        <v>8992</v>
      </c>
      <c r="C4997" t="s">
        <v>16553</v>
      </c>
    </row>
    <row r="4998" spans="2:3" x14ac:dyDescent="0.25">
      <c r="B4998" t="s">
        <v>8993</v>
      </c>
      <c r="C4998" t="s">
        <v>16554</v>
      </c>
    </row>
    <row r="4999" spans="2:3" x14ac:dyDescent="0.25">
      <c r="B4999" t="s">
        <v>8994</v>
      </c>
      <c r="C4999" t="s">
        <v>16555</v>
      </c>
    </row>
    <row r="5000" spans="2:3" x14ac:dyDescent="0.25">
      <c r="B5000" t="s">
        <v>8995</v>
      </c>
      <c r="C5000" t="s">
        <v>16556</v>
      </c>
    </row>
    <row r="5001" spans="2:3" x14ac:dyDescent="0.25">
      <c r="B5001" t="s">
        <v>8996</v>
      </c>
      <c r="C5001" t="s">
        <v>16557</v>
      </c>
    </row>
    <row r="5002" spans="2:3" x14ac:dyDescent="0.25">
      <c r="B5002" t="s">
        <v>8997</v>
      </c>
      <c r="C5002" t="s">
        <v>16558</v>
      </c>
    </row>
    <row r="5003" spans="2:3" x14ac:dyDescent="0.25">
      <c r="B5003" t="s">
        <v>8998</v>
      </c>
      <c r="C5003" t="s">
        <v>16559</v>
      </c>
    </row>
    <row r="5004" spans="2:3" x14ac:dyDescent="0.25">
      <c r="B5004" t="s">
        <v>8999</v>
      </c>
      <c r="C5004" t="s">
        <v>16560</v>
      </c>
    </row>
    <row r="5005" spans="2:3" x14ac:dyDescent="0.25">
      <c r="B5005" t="s">
        <v>9000</v>
      </c>
      <c r="C5005" t="s">
        <v>16561</v>
      </c>
    </row>
    <row r="5006" spans="2:3" x14ac:dyDescent="0.25">
      <c r="B5006" t="s">
        <v>9001</v>
      </c>
      <c r="C5006" t="s">
        <v>16562</v>
      </c>
    </row>
    <row r="5007" spans="2:3" x14ac:dyDescent="0.25">
      <c r="B5007" t="s">
        <v>9002</v>
      </c>
      <c r="C5007" t="s">
        <v>16563</v>
      </c>
    </row>
    <row r="5008" spans="2:3" x14ac:dyDescent="0.25">
      <c r="B5008" t="s">
        <v>9003</v>
      </c>
      <c r="C5008" t="s">
        <v>16564</v>
      </c>
    </row>
    <row r="5009" spans="2:3" x14ac:dyDescent="0.25">
      <c r="B5009" t="s">
        <v>9004</v>
      </c>
      <c r="C5009" t="s">
        <v>16565</v>
      </c>
    </row>
    <row r="5010" spans="2:3" x14ac:dyDescent="0.25">
      <c r="B5010" t="s">
        <v>9005</v>
      </c>
      <c r="C5010" t="s">
        <v>16566</v>
      </c>
    </row>
    <row r="5011" spans="2:3" x14ac:dyDescent="0.25">
      <c r="B5011" t="s">
        <v>9006</v>
      </c>
      <c r="C5011" t="s">
        <v>16567</v>
      </c>
    </row>
    <row r="5012" spans="2:3" x14ac:dyDescent="0.25">
      <c r="B5012" s="1" t="s">
        <v>9007</v>
      </c>
      <c r="C5012" t="s">
        <v>16568</v>
      </c>
    </row>
    <row r="5013" spans="2:3" x14ac:dyDescent="0.25">
      <c r="B5013" t="s">
        <v>9008</v>
      </c>
      <c r="C5013" t="s">
        <v>16569</v>
      </c>
    </row>
    <row r="5014" spans="2:3" x14ac:dyDescent="0.25">
      <c r="B5014" t="s">
        <v>9009</v>
      </c>
      <c r="C5014" t="s">
        <v>16570</v>
      </c>
    </row>
    <row r="5015" spans="2:3" x14ac:dyDescent="0.25">
      <c r="B5015" t="s">
        <v>9010</v>
      </c>
      <c r="C5015" t="s">
        <v>16571</v>
      </c>
    </row>
    <row r="5016" spans="2:3" x14ac:dyDescent="0.25">
      <c r="B5016" t="s">
        <v>9011</v>
      </c>
      <c r="C5016" t="s">
        <v>16572</v>
      </c>
    </row>
    <row r="5017" spans="2:3" x14ac:dyDescent="0.25">
      <c r="B5017" t="s">
        <v>9012</v>
      </c>
      <c r="C5017" t="s">
        <v>16573</v>
      </c>
    </row>
    <row r="5018" spans="2:3" x14ac:dyDescent="0.25">
      <c r="B5018" t="s">
        <v>9013</v>
      </c>
      <c r="C5018" t="s">
        <v>16574</v>
      </c>
    </row>
    <row r="5019" spans="2:3" x14ac:dyDescent="0.25">
      <c r="B5019" t="s">
        <v>9014</v>
      </c>
      <c r="C5019" t="s">
        <v>16575</v>
      </c>
    </row>
    <row r="5020" spans="2:3" x14ac:dyDescent="0.25">
      <c r="B5020" t="s">
        <v>9015</v>
      </c>
      <c r="C5020" t="s">
        <v>16576</v>
      </c>
    </row>
    <row r="5021" spans="2:3" x14ac:dyDescent="0.25">
      <c r="B5021" t="s">
        <v>9016</v>
      </c>
      <c r="C5021" t="s">
        <v>16577</v>
      </c>
    </row>
    <row r="5022" spans="2:3" x14ac:dyDescent="0.25">
      <c r="B5022" t="s">
        <v>9017</v>
      </c>
      <c r="C5022" t="s">
        <v>16578</v>
      </c>
    </row>
    <row r="5023" spans="2:3" x14ac:dyDescent="0.25">
      <c r="B5023" t="s">
        <v>9018</v>
      </c>
      <c r="C5023" t="s">
        <v>16579</v>
      </c>
    </row>
    <row r="5024" spans="2:3" x14ac:dyDescent="0.25">
      <c r="B5024" t="s">
        <v>9019</v>
      </c>
      <c r="C5024" t="s">
        <v>16580</v>
      </c>
    </row>
    <row r="5025" spans="2:3" x14ac:dyDescent="0.25">
      <c r="B5025" t="s">
        <v>9020</v>
      </c>
      <c r="C5025" t="s">
        <v>16581</v>
      </c>
    </row>
    <row r="5026" spans="2:3" x14ac:dyDescent="0.25">
      <c r="B5026" t="s">
        <v>9021</v>
      </c>
      <c r="C5026" t="s">
        <v>16582</v>
      </c>
    </row>
    <row r="5027" spans="2:3" x14ac:dyDescent="0.25">
      <c r="B5027" t="s">
        <v>9022</v>
      </c>
      <c r="C5027" t="s">
        <v>16583</v>
      </c>
    </row>
    <row r="5028" spans="2:3" x14ac:dyDescent="0.25">
      <c r="B5028" t="s">
        <v>9023</v>
      </c>
      <c r="C5028" t="s">
        <v>16584</v>
      </c>
    </row>
    <row r="5029" spans="2:3" x14ac:dyDescent="0.25">
      <c r="B5029" t="s">
        <v>9024</v>
      </c>
      <c r="C5029" t="s">
        <v>16585</v>
      </c>
    </row>
    <row r="5030" spans="2:3" x14ac:dyDescent="0.25">
      <c r="B5030" t="s">
        <v>9025</v>
      </c>
      <c r="C5030" t="s">
        <v>16586</v>
      </c>
    </row>
    <row r="5031" spans="2:3" x14ac:dyDescent="0.25">
      <c r="B5031" t="s">
        <v>9026</v>
      </c>
      <c r="C5031" t="s">
        <v>16587</v>
      </c>
    </row>
    <row r="5032" spans="2:3" x14ac:dyDescent="0.25">
      <c r="B5032" t="s">
        <v>9027</v>
      </c>
      <c r="C5032" t="s">
        <v>16588</v>
      </c>
    </row>
    <row r="5033" spans="2:3" x14ac:dyDescent="0.25">
      <c r="B5033" t="s">
        <v>9028</v>
      </c>
      <c r="C5033" t="s">
        <v>16589</v>
      </c>
    </row>
    <row r="5034" spans="2:3" x14ac:dyDescent="0.25">
      <c r="B5034" t="s">
        <v>9029</v>
      </c>
      <c r="C5034" t="s">
        <v>16590</v>
      </c>
    </row>
    <row r="5035" spans="2:3" x14ac:dyDescent="0.25">
      <c r="B5035" t="s">
        <v>9030</v>
      </c>
      <c r="C5035" t="s">
        <v>16591</v>
      </c>
    </row>
    <row r="5036" spans="2:3" x14ac:dyDescent="0.25">
      <c r="B5036" t="s">
        <v>9031</v>
      </c>
      <c r="C5036" t="s">
        <v>16592</v>
      </c>
    </row>
    <row r="5037" spans="2:3" x14ac:dyDescent="0.25">
      <c r="B5037" t="s">
        <v>6101</v>
      </c>
      <c r="C5037" t="s">
        <v>13659</v>
      </c>
    </row>
    <row r="5038" spans="2:3" x14ac:dyDescent="0.25">
      <c r="B5038" t="s">
        <v>9033</v>
      </c>
      <c r="C5038" t="s">
        <v>16594</v>
      </c>
    </row>
    <row r="5039" spans="2:3" x14ac:dyDescent="0.25">
      <c r="B5039" t="s">
        <v>9034</v>
      </c>
      <c r="C5039" t="s">
        <v>16595</v>
      </c>
    </row>
    <row r="5040" spans="2:3" x14ac:dyDescent="0.25">
      <c r="B5040" t="s">
        <v>9035</v>
      </c>
      <c r="C5040" t="s">
        <v>16596</v>
      </c>
    </row>
    <row r="5041" spans="2:3" x14ac:dyDescent="0.25">
      <c r="B5041" t="s">
        <v>9036</v>
      </c>
      <c r="C5041" t="s">
        <v>16597</v>
      </c>
    </row>
    <row r="5042" spans="2:3" x14ac:dyDescent="0.25">
      <c r="B5042" t="s">
        <v>9037</v>
      </c>
      <c r="C5042" t="s">
        <v>16598</v>
      </c>
    </row>
    <row r="5043" spans="2:3" x14ac:dyDescent="0.25">
      <c r="B5043" t="s">
        <v>9038</v>
      </c>
      <c r="C5043" t="s">
        <v>16599</v>
      </c>
    </row>
    <row r="5044" spans="2:3" x14ac:dyDescent="0.25">
      <c r="B5044" t="s">
        <v>9039</v>
      </c>
      <c r="C5044" t="s">
        <v>16600</v>
      </c>
    </row>
    <row r="5045" spans="2:3" x14ac:dyDescent="0.25">
      <c r="B5045" t="s">
        <v>9040</v>
      </c>
      <c r="C5045" t="s">
        <v>16601</v>
      </c>
    </row>
    <row r="5046" spans="2:3" x14ac:dyDescent="0.25">
      <c r="B5046" s="1" t="s">
        <v>4050</v>
      </c>
      <c r="C5046" t="s">
        <v>11622</v>
      </c>
    </row>
    <row r="5047" spans="2:3" x14ac:dyDescent="0.25">
      <c r="B5047" t="s">
        <v>9041</v>
      </c>
      <c r="C5047" t="s">
        <v>16602</v>
      </c>
    </row>
    <row r="5048" spans="2:3" x14ac:dyDescent="0.25">
      <c r="B5048" t="s">
        <v>9042</v>
      </c>
      <c r="C5048" t="s">
        <v>16603</v>
      </c>
    </row>
    <row r="5049" spans="2:3" x14ac:dyDescent="0.25">
      <c r="B5049" t="s">
        <v>9043</v>
      </c>
      <c r="C5049" t="s">
        <v>16604</v>
      </c>
    </row>
    <row r="5050" spans="2:3" x14ac:dyDescent="0.25">
      <c r="B5050" t="s">
        <v>9044</v>
      </c>
      <c r="C5050" t="s">
        <v>16605</v>
      </c>
    </row>
    <row r="5051" spans="2:3" x14ac:dyDescent="0.25">
      <c r="B5051" t="s">
        <v>9045</v>
      </c>
      <c r="C5051" t="s">
        <v>16606</v>
      </c>
    </row>
    <row r="5052" spans="2:3" x14ac:dyDescent="0.25">
      <c r="B5052" t="s">
        <v>9046</v>
      </c>
      <c r="C5052" t="s">
        <v>16607</v>
      </c>
    </row>
    <row r="5053" spans="2:3" x14ac:dyDescent="0.25">
      <c r="B5053" t="s">
        <v>9047</v>
      </c>
      <c r="C5053" t="s">
        <v>16608</v>
      </c>
    </row>
    <row r="5054" spans="2:3" x14ac:dyDescent="0.25">
      <c r="B5054" t="s">
        <v>9048</v>
      </c>
      <c r="C5054" t="s">
        <v>16609</v>
      </c>
    </row>
    <row r="5055" spans="2:3" x14ac:dyDescent="0.25">
      <c r="B5055" t="s">
        <v>9049</v>
      </c>
      <c r="C5055" t="s">
        <v>16610</v>
      </c>
    </row>
    <row r="5056" spans="2:3" x14ac:dyDescent="0.25">
      <c r="B5056" t="s">
        <v>9050</v>
      </c>
      <c r="C5056" t="s">
        <v>16611</v>
      </c>
    </row>
    <row r="5057" spans="2:3" x14ac:dyDescent="0.25">
      <c r="B5057" t="s">
        <v>9051</v>
      </c>
      <c r="C5057" t="s">
        <v>16612</v>
      </c>
    </row>
    <row r="5058" spans="2:3" x14ac:dyDescent="0.25">
      <c r="B5058" t="s">
        <v>9052</v>
      </c>
      <c r="C5058" t="s">
        <v>16613</v>
      </c>
    </row>
    <row r="5059" spans="2:3" x14ac:dyDescent="0.25">
      <c r="B5059" t="s">
        <v>9053</v>
      </c>
      <c r="C5059" t="s">
        <v>16614</v>
      </c>
    </row>
    <row r="5060" spans="2:3" x14ac:dyDescent="0.25">
      <c r="B5060" t="s">
        <v>9054</v>
      </c>
      <c r="C5060" t="s">
        <v>16615</v>
      </c>
    </row>
    <row r="5061" spans="2:3" x14ac:dyDescent="0.25">
      <c r="B5061" t="s">
        <v>9055</v>
      </c>
      <c r="C5061" t="s">
        <v>16616</v>
      </c>
    </row>
    <row r="5062" spans="2:3" x14ac:dyDescent="0.25">
      <c r="B5062" t="s">
        <v>9056</v>
      </c>
      <c r="C5062" t="s">
        <v>16617</v>
      </c>
    </row>
    <row r="5063" spans="2:3" x14ac:dyDescent="0.25">
      <c r="B5063" t="s">
        <v>9057</v>
      </c>
      <c r="C5063" t="s">
        <v>16618</v>
      </c>
    </row>
    <row r="5064" spans="2:3" x14ac:dyDescent="0.25">
      <c r="B5064" t="s">
        <v>9058</v>
      </c>
      <c r="C5064" t="s">
        <v>16619</v>
      </c>
    </row>
    <row r="5065" spans="2:3" x14ac:dyDescent="0.25">
      <c r="B5065" t="s">
        <v>9059</v>
      </c>
      <c r="C5065" t="s">
        <v>16620</v>
      </c>
    </row>
    <row r="5066" spans="2:3" x14ac:dyDescent="0.25">
      <c r="B5066" t="s">
        <v>9060</v>
      </c>
      <c r="C5066" t="s">
        <v>16621</v>
      </c>
    </row>
    <row r="5067" spans="2:3" x14ac:dyDescent="0.25">
      <c r="B5067" t="s">
        <v>5797</v>
      </c>
      <c r="C5067" t="s">
        <v>13355</v>
      </c>
    </row>
    <row r="5068" spans="2:3" x14ac:dyDescent="0.25">
      <c r="B5068" t="s">
        <v>9062</v>
      </c>
      <c r="C5068" t="s">
        <v>16623</v>
      </c>
    </row>
    <row r="5069" spans="2:3" x14ac:dyDescent="0.25">
      <c r="B5069" t="s">
        <v>9063</v>
      </c>
      <c r="C5069" t="s">
        <v>16624</v>
      </c>
    </row>
    <row r="5070" spans="2:3" x14ac:dyDescent="0.25">
      <c r="B5070" t="s">
        <v>9064</v>
      </c>
      <c r="C5070" t="s">
        <v>16625</v>
      </c>
    </row>
    <row r="5071" spans="2:3" x14ac:dyDescent="0.25">
      <c r="B5071" t="s">
        <v>9065</v>
      </c>
      <c r="C5071" t="s">
        <v>16626</v>
      </c>
    </row>
    <row r="5072" spans="2:3" x14ac:dyDescent="0.25">
      <c r="B5072" t="s">
        <v>9066</v>
      </c>
      <c r="C5072" t="s">
        <v>16627</v>
      </c>
    </row>
    <row r="5073" spans="2:3" x14ac:dyDescent="0.25">
      <c r="B5073" t="s">
        <v>9067</v>
      </c>
      <c r="C5073" t="s">
        <v>16628</v>
      </c>
    </row>
    <row r="5074" spans="2:3" x14ac:dyDescent="0.25">
      <c r="B5074" t="s">
        <v>9068</v>
      </c>
      <c r="C5074" t="s">
        <v>16629</v>
      </c>
    </row>
    <row r="5075" spans="2:3" x14ac:dyDescent="0.25">
      <c r="B5075" t="s">
        <v>9069</v>
      </c>
      <c r="C5075" t="s">
        <v>16630</v>
      </c>
    </row>
    <row r="5076" spans="2:3" x14ac:dyDescent="0.25">
      <c r="B5076" t="s">
        <v>9070</v>
      </c>
      <c r="C5076" t="s">
        <v>16631</v>
      </c>
    </row>
    <row r="5077" spans="2:3" x14ac:dyDescent="0.25">
      <c r="B5077" t="s">
        <v>9071</v>
      </c>
      <c r="C5077" t="s">
        <v>16632</v>
      </c>
    </row>
    <row r="5078" spans="2:3" x14ac:dyDescent="0.25">
      <c r="B5078" t="s">
        <v>9072</v>
      </c>
      <c r="C5078" t="s">
        <v>16633</v>
      </c>
    </row>
    <row r="5079" spans="2:3" x14ac:dyDescent="0.25">
      <c r="B5079" t="s">
        <v>9073</v>
      </c>
      <c r="C5079" t="s">
        <v>16634</v>
      </c>
    </row>
    <row r="5080" spans="2:3" x14ac:dyDescent="0.25">
      <c r="B5080" t="s">
        <v>5667</v>
      </c>
      <c r="C5080" t="s">
        <v>13225</v>
      </c>
    </row>
    <row r="5081" spans="2:3" x14ac:dyDescent="0.25">
      <c r="B5081" t="s">
        <v>9075</v>
      </c>
      <c r="C5081" t="s">
        <v>16636</v>
      </c>
    </row>
    <row r="5082" spans="2:3" x14ac:dyDescent="0.25">
      <c r="B5082" t="s">
        <v>9076</v>
      </c>
      <c r="C5082" t="s">
        <v>16637</v>
      </c>
    </row>
    <row r="5083" spans="2:3" x14ac:dyDescent="0.25">
      <c r="B5083" t="s">
        <v>9077</v>
      </c>
      <c r="C5083" t="s">
        <v>16638</v>
      </c>
    </row>
    <row r="5084" spans="2:3" x14ac:dyDescent="0.25">
      <c r="B5084" t="s">
        <v>9078</v>
      </c>
      <c r="C5084" t="s">
        <v>16639</v>
      </c>
    </row>
    <row r="5085" spans="2:3" x14ac:dyDescent="0.25">
      <c r="B5085" t="s">
        <v>9079</v>
      </c>
      <c r="C5085" t="s">
        <v>16640</v>
      </c>
    </row>
    <row r="5086" spans="2:3" x14ac:dyDescent="0.25">
      <c r="B5086" t="s">
        <v>9080</v>
      </c>
      <c r="C5086" t="s">
        <v>16641</v>
      </c>
    </row>
    <row r="5087" spans="2:3" x14ac:dyDescent="0.25">
      <c r="B5087" t="s">
        <v>9081</v>
      </c>
      <c r="C5087" t="s">
        <v>16642</v>
      </c>
    </row>
    <row r="5088" spans="2:3" x14ac:dyDescent="0.25">
      <c r="B5088" t="s">
        <v>9082</v>
      </c>
      <c r="C5088" t="s">
        <v>16643</v>
      </c>
    </row>
    <row r="5089" spans="2:3" x14ac:dyDescent="0.25">
      <c r="B5089" t="s">
        <v>9083</v>
      </c>
      <c r="C5089" t="s">
        <v>16644</v>
      </c>
    </row>
    <row r="5090" spans="2:3" x14ac:dyDescent="0.25">
      <c r="B5090" t="s">
        <v>9084</v>
      </c>
      <c r="C5090" t="s">
        <v>16645</v>
      </c>
    </row>
    <row r="5091" spans="2:3" x14ac:dyDescent="0.25">
      <c r="B5091" t="s">
        <v>9085</v>
      </c>
      <c r="C5091" t="s">
        <v>16646</v>
      </c>
    </row>
    <row r="5092" spans="2:3" x14ac:dyDescent="0.25">
      <c r="B5092" t="s">
        <v>9086</v>
      </c>
      <c r="C5092" t="s">
        <v>16647</v>
      </c>
    </row>
    <row r="5093" spans="2:3" x14ac:dyDescent="0.25">
      <c r="B5093" t="s">
        <v>7803</v>
      </c>
      <c r="C5093" t="s">
        <v>15364</v>
      </c>
    </row>
    <row r="5094" spans="2:3" x14ac:dyDescent="0.25">
      <c r="B5094" t="s">
        <v>9088</v>
      </c>
      <c r="C5094" t="s">
        <v>16649</v>
      </c>
    </row>
    <row r="5095" spans="2:3" x14ac:dyDescent="0.25">
      <c r="B5095" t="s">
        <v>9089</v>
      </c>
      <c r="C5095" t="s">
        <v>16650</v>
      </c>
    </row>
    <row r="5096" spans="2:3" x14ac:dyDescent="0.25">
      <c r="B5096" t="s">
        <v>9090</v>
      </c>
      <c r="C5096" t="s">
        <v>16651</v>
      </c>
    </row>
    <row r="5097" spans="2:3" x14ac:dyDescent="0.25">
      <c r="B5097" t="s">
        <v>9091</v>
      </c>
      <c r="C5097" t="s">
        <v>16652</v>
      </c>
    </row>
    <row r="5098" spans="2:3" x14ac:dyDescent="0.25">
      <c r="B5098" t="s">
        <v>9092</v>
      </c>
      <c r="C5098" t="s">
        <v>16653</v>
      </c>
    </row>
    <row r="5099" spans="2:3" x14ac:dyDescent="0.25">
      <c r="B5099" t="s">
        <v>9093</v>
      </c>
      <c r="C5099" t="s">
        <v>16654</v>
      </c>
    </row>
    <row r="5100" spans="2:3" x14ac:dyDescent="0.25">
      <c r="B5100" s="1" t="s">
        <v>9529</v>
      </c>
      <c r="C5100" t="s">
        <v>17091</v>
      </c>
    </row>
    <row r="5101" spans="2:3" x14ac:dyDescent="0.25">
      <c r="B5101" t="s">
        <v>9095</v>
      </c>
      <c r="C5101" t="s">
        <v>16656</v>
      </c>
    </row>
    <row r="5102" spans="2:3" x14ac:dyDescent="0.25">
      <c r="B5102" s="1" t="s">
        <v>9096</v>
      </c>
      <c r="C5102" t="s">
        <v>16657</v>
      </c>
    </row>
    <row r="5103" spans="2:3" x14ac:dyDescent="0.25">
      <c r="B5103" t="s">
        <v>9097</v>
      </c>
      <c r="C5103" t="s">
        <v>16658</v>
      </c>
    </row>
    <row r="5104" spans="2:3" x14ac:dyDescent="0.25">
      <c r="B5104" s="1" t="s">
        <v>9098</v>
      </c>
      <c r="C5104" t="s">
        <v>16659</v>
      </c>
    </row>
    <row r="5105" spans="2:3" x14ac:dyDescent="0.25">
      <c r="B5105" t="s">
        <v>9099</v>
      </c>
      <c r="C5105" t="s">
        <v>16660</v>
      </c>
    </row>
    <row r="5106" spans="2:3" x14ac:dyDescent="0.25">
      <c r="B5106" t="s">
        <v>9100</v>
      </c>
      <c r="C5106" t="s">
        <v>16661</v>
      </c>
    </row>
    <row r="5107" spans="2:3" x14ac:dyDescent="0.25">
      <c r="B5107" t="s">
        <v>9101</v>
      </c>
      <c r="C5107" t="s">
        <v>16662</v>
      </c>
    </row>
    <row r="5108" spans="2:3" x14ac:dyDescent="0.25">
      <c r="B5108" t="s">
        <v>9102</v>
      </c>
      <c r="C5108" t="s">
        <v>16663</v>
      </c>
    </row>
    <row r="5109" spans="2:3" x14ac:dyDescent="0.25">
      <c r="B5109" t="s">
        <v>9103</v>
      </c>
      <c r="C5109" t="s">
        <v>16664</v>
      </c>
    </row>
    <row r="5110" spans="2:3" x14ac:dyDescent="0.25">
      <c r="B5110" t="s">
        <v>9104</v>
      </c>
      <c r="C5110" t="s">
        <v>16665</v>
      </c>
    </row>
    <row r="5111" spans="2:3" x14ac:dyDescent="0.25">
      <c r="B5111" t="s">
        <v>9105</v>
      </c>
      <c r="C5111" t="s">
        <v>16666</v>
      </c>
    </row>
    <row r="5112" spans="2:3" x14ac:dyDescent="0.25">
      <c r="B5112" t="s">
        <v>9106</v>
      </c>
      <c r="C5112" t="s">
        <v>16667</v>
      </c>
    </row>
    <row r="5113" spans="2:3" x14ac:dyDescent="0.25">
      <c r="B5113" t="s">
        <v>9107</v>
      </c>
      <c r="C5113" t="s">
        <v>16668</v>
      </c>
    </row>
    <row r="5114" spans="2:3" x14ac:dyDescent="0.25">
      <c r="B5114" t="s">
        <v>9108</v>
      </c>
      <c r="C5114" t="s">
        <v>16669</v>
      </c>
    </row>
    <row r="5115" spans="2:3" x14ac:dyDescent="0.25">
      <c r="B5115" t="s">
        <v>9109</v>
      </c>
      <c r="C5115" t="s">
        <v>16670</v>
      </c>
    </row>
    <row r="5116" spans="2:3" x14ac:dyDescent="0.25">
      <c r="B5116" t="s">
        <v>9110</v>
      </c>
      <c r="C5116" t="s">
        <v>16671</v>
      </c>
    </row>
    <row r="5117" spans="2:3" x14ac:dyDescent="0.25">
      <c r="B5117" t="s">
        <v>9111</v>
      </c>
      <c r="C5117" t="s">
        <v>16672</v>
      </c>
    </row>
    <row r="5118" spans="2:3" x14ac:dyDescent="0.25">
      <c r="B5118" t="s">
        <v>9112</v>
      </c>
      <c r="C5118" t="s">
        <v>16673</v>
      </c>
    </row>
    <row r="5119" spans="2:3" x14ac:dyDescent="0.25">
      <c r="B5119" t="s">
        <v>9113</v>
      </c>
      <c r="C5119" t="s">
        <v>16674</v>
      </c>
    </row>
    <row r="5120" spans="2:3" x14ac:dyDescent="0.25">
      <c r="B5120" t="s">
        <v>9114</v>
      </c>
      <c r="C5120" t="s">
        <v>16675</v>
      </c>
    </row>
    <row r="5121" spans="2:3" x14ac:dyDescent="0.25">
      <c r="B5121" t="s">
        <v>9115</v>
      </c>
      <c r="C5121" t="s">
        <v>16676</v>
      </c>
    </row>
    <row r="5122" spans="2:3" x14ac:dyDescent="0.25">
      <c r="B5122" t="s">
        <v>9116</v>
      </c>
      <c r="C5122" t="s">
        <v>16677</v>
      </c>
    </row>
    <row r="5123" spans="2:3" x14ac:dyDescent="0.25">
      <c r="B5123" t="s">
        <v>9117</v>
      </c>
      <c r="C5123" t="s">
        <v>16678</v>
      </c>
    </row>
    <row r="5124" spans="2:3" x14ac:dyDescent="0.25">
      <c r="B5124" t="s">
        <v>9118</v>
      </c>
      <c r="C5124" t="s">
        <v>16679</v>
      </c>
    </row>
    <row r="5125" spans="2:3" x14ac:dyDescent="0.25">
      <c r="B5125" t="s">
        <v>9119</v>
      </c>
      <c r="C5125" t="s">
        <v>16680</v>
      </c>
    </row>
    <row r="5126" spans="2:3" x14ac:dyDescent="0.25">
      <c r="B5126" t="s">
        <v>9120</v>
      </c>
      <c r="C5126" t="s">
        <v>16681</v>
      </c>
    </row>
    <row r="5127" spans="2:3" x14ac:dyDescent="0.25">
      <c r="B5127" s="1" t="s">
        <v>9121</v>
      </c>
      <c r="C5127" t="s">
        <v>16682</v>
      </c>
    </row>
    <row r="5128" spans="2:3" x14ac:dyDescent="0.25">
      <c r="B5128" s="1" t="s">
        <v>9122</v>
      </c>
      <c r="C5128" t="s">
        <v>16683</v>
      </c>
    </row>
    <row r="5129" spans="2:3" x14ac:dyDescent="0.25">
      <c r="B5129" t="s">
        <v>9123</v>
      </c>
      <c r="C5129" t="s">
        <v>16684</v>
      </c>
    </row>
    <row r="5130" spans="2:3" x14ac:dyDescent="0.25">
      <c r="B5130" t="s">
        <v>9124</v>
      </c>
      <c r="C5130" t="s">
        <v>16685</v>
      </c>
    </row>
    <row r="5131" spans="2:3" x14ac:dyDescent="0.25">
      <c r="B5131" t="s">
        <v>9125</v>
      </c>
      <c r="C5131" t="s">
        <v>16686</v>
      </c>
    </row>
    <row r="5132" spans="2:3" x14ac:dyDescent="0.25">
      <c r="B5132" t="s">
        <v>9126</v>
      </c>
      <c r="C5132" t="s">
        <v>16687</v>
      </c>
    </row>
    <row r="5133" spans="2:3" x14ac:dyDescent="0.25">
      <c r="B5133" t="s">
        <v>9127</v>
      </c>
      <c r="C5133" t="s">
        <v>16688</v>
      </c>
    </row>
    <row r="5134" spans="2:3" x14ac:dyDescent="0.25">
      <c r="B5134" t="s">
        <v>9128</v>
      </c>
      <c r="C5134" t="s">
        <v>16689</v>
      </c>
    </row>
    <row r="5135" spans="2:3" x14ac:dyDescent="0.25">
      <c r="B5135" t="s">
        <v>9129</v>
      </c>
      <c r="C5135" t="s">
        <v>16690</v>
      </c>
    </row>
    <row r="5136" spans="2:3" x14ac:dyDescent="0.25">
      <c r="B5136" t="s">
        <v>9130</v>
      </c>
      <c r="C5136" t="s">
        <v>16691</v>
      </c>
    </row>
    <row r="5137" spans="2:3" x14ac:dyDescent="0.25">
      <c r="B5137" t="s">
        <v>9131</v>
      </c>
      <c r="C5137" t="s">
        <v>16692</v>
      </c>
    </row>
    <row r="5138" spans="2:3" x14ac:dyDescent="0.25">
      <c r="B5138" t="s">
        <v>9132</v>
      </c>
      <c r="C5138" t="s">
        <v>16693</v>
      </c>
    </row>
    <row r="5139" spans="2:3" x14ac:dyDescent="0.25">
      <c r="B5139" t="s">
        <v>9133</v>
      </c>
      <c r="C5139" t="s">
        <v>16694</v>
      </c>
    </row>
    <row r="5140" spans="2:3" x14ac:dyDescent="0.25">
      <c r="B5140" t="s">
        <v>9134</v>
      </c>
      <c r="C5140" t="s">
        <v>16695</v>
      </c>
    </row>
    <row r="5141" spans="2:3" x14ac:dyDescent="0.25">
      <c r="B5141" t="s">
        <v>9135</v>
      </c>
      <c r="C5141" t="s">
        <v>16696</v>
      </c>
    </row>
    <row r="5142" spans="2:3" x14ac:dyDescent="0.25">
      <c r="B5142" t="s">
        <v>9136</v>
      </c>
      <c r="C5142" t="s">
        <v>16697</v>
      </c>
    </row>
    <row r="5143" spans="2:3" x14ac:dyDescent="0.25">
      <c r="B5143" t="s">
        <v>9137</v>
      </c>
      <c r="C5143" t="s">
        <v>16698</v>
      </c>
    </row>
    <row r="5144" spans="2:3" x14ac:dyDescent="0.25">
      <c r="B5144" s="1" t="s">
        <v>9138</v>
      </c>
      <c r="C5144" t="s">
        <v>16699</v>
      </c>
    </row>
    <row r="5145" spans="2:3" x14ac:dyDescent="0.25">
      <c r="B5145" t="s">
        <v>9139</v>
      </c>
      <c r="C5145" t="s">
        <v>16700</v>
      </c>
    </row>
    <row r="5146" spans="2:3" x14ac:dyDescent="0.25">
      <c r="B5146" t="s">
        <v>9140</v>
      </c>
      <c r="C5146" t="s">
        <v>16701</v>
      </c>
    </row>
    <row r="5147" spans="2:3" x14ac:dyDescent="0.25">
      <c r="B5147" t="s">
        <v>9141</v>
      </c>
      <c r="C5147" t="s">
        <v>16702</v>
      </c>
    </row>
    <row r="5148" spans="2:3" x14ac:dyDescent="0.25">
      <c r="B5148" t="s">
        <v>9142</v>
      </c>
      <c r="C5148" t="s">
        <v>16703</v>
      </c>
    </row>
    <row r="5149" spans="2:3" x14ac:dyDescent="0.25">
      <c r="B5149" s="1" t="s">
        <v>9143</v>
      </c>
      <c r="C5149" t="s">
        <v>16704</v>
      </c>
    </row>
    <row r="5150" spans="2:3" x14ac:dyDescent="0.25">
      <c r="B5150" t="s">
        <v>9144</v>
      </c>
      <c r="C5150" t="s">
        <v>16705</v>
      </c>
    </row>
    <row r="5151" spans="2:3" x14ac:dyDescent="0.25">
      <c r="B5151" t="s">
        <v>9145</v>
      </c>
      <c r="C5151" t="s">
        <v>16706</v>
      </c>
    </row>
    <row r="5152" spans="2:3" x14ac:dyDescent="0.25">
      <c r="B5152" t="s">
        <v>9146</v>
      </c>
      <c r="C5152" t="s">
        <v>16707</v>
      </c>
    </row>
    <row r="5153" spans="2:3" x14ac:dyDescent="0.25">
      <c r="B5153" t="s">
        <v>9147</v>
      </c>
      <c r="C5153" t="s">
        <v>16708</v>
      </c>
    </row>
    <row r="5154" spans="2:3" x14ac:dyDescent="0.25">
      <c r="B5154" t="s">
        <v>4514</v>
      </c>
      <c r="C5154" t="s">
        <v>12079</v>
      </c>
    </row>
    <row r="5155" spans="2:3" x14ac:dyDescent="0.25">
      <c r="B5155" t="s">
        <v>9149</v>
      </c>
      <c r="C5155" t="s">
        <v>16710</v>
      </c>
    </row>
    <row r="5156" spans="2:3" x14ac:dyDescent="0.25">
      <c r="B5156" t="s">
        <v>9150</v>
      </c>
      <c r="C5156" t="s">
        <v>16711</v>
      </c>
    </row>
    <row r="5157" spans="2:3" x14ac:dyDescent="0.25">
      <c r="B5157" t="s">
        <v>9151</v>
      </c>
      <c r="C5157" t="s">
        <v>16712</v>
      </c>
    </row>
    <row r="5158" spans="2:3" x14ac:dyDescent="0.25">
      <c r="B5158" t="s">
        <v>9152</v>
      </c>
      <c r="C5158" t="s">
        <v>16713</v>
      </c>
    </row>
    <row r="5159" spans="2:3" x14ac:dyDescent="0.25">
      <c r="B5159" t="s">
        <v>9153</v>
      </c>
      <c r="C5159" t="s">
        <v>16714</v>
      </c>
    </row>
    <row r="5160" spans="2:3" x14ac:dyDescent="0.25">
      <c r="B5160" t="s">
        <v>9154</v>
      </c>
      <c r="C5160" t="s">
        <v>16715</v>
      </c>
    </row>
    <row r="5161" spans="2:3" x14ac:dyDescent="0.25">
      <c r="B5161" t="s">
        <v>9155</v>
      </c>
      <c r="C5161" t="s">
        <v>16716</v>
      </c>
    </row>
    <row r="5162" spans="2:3" x14ac:dyDescent="0.25">
      <c r="B5162" t="s">
        <v>9156</v>
      </c>
      <c r="C5162" t="s">
        <v>16717</v>
      </c>
    </row>
    <row r="5163" spans="2:3" x14ac:dyDescent="0.25">
      <c r="B5163" t="s">
        <v>9157</v>
      </c>
      <c r="C5163" t="s">
        <v>16718</v>
      </c>
    </row>
    <row r="5164" spans="2:3" x14ac:dyDescent="0.25">
      <c r="B5164" t="s">
        <v>9158</v>
      </c>
      <c r="C5164" t="s">
        <v>16719</v>
      </c>
    </row>
    <row r="5165" spans="2:3" x14ac:dyDescent="0.25">
      <c r="B5165" t="s">
        <v>9159</v>
      </c>
      <c r="C5165" t="s">
        <v>16720</v>
      </c>
    </row>
    <row r="5166" spans="2:3" x14ac:dyDescent="0.25">
      <c r="B5166" t="s">
        <v>9160</v>
      </c>
      <c r="C5166" t="s">
        <v>16721</v>
      </c>
    </row>
    <row r="5167" spans="2:3" x14ac:dyDescent="0.25">
      <c r="B5167" t="s">
        <v>9161</v>
      </c>
      <c r="C5167" t="s">
        <v>16722</v>
      </c>
    </row>
    <row r="5168" spans="2:3" x14ac:dyDescent="0.25">
      <c r="B5168" t="s">
        <v>4301</v>
      </c>
      <c r="C5168" t="s">
        <v>11871</v>
      </c>
    </row>
    <row r="5169" spans="2:3" x14ac:dyDescent="0.25">
      <c r="B5169" t="s">
        <v>9163</v>
      </c>
      <c r="C5169" t="s">
        <v>16724</v>
      </c>
    </row>
    <row r="5170" spans="2:3" x14ac:dyDescent="0.25">
      <c r="B5170" t="s">
        <v>9164</v>
      </c>
      <c r="C5170" t="s">
        <v>16725</v>
      </c>
    </row>
    <row r="5171" spans="2:3" x14ac:dyDescent="0.25">
      <c r="B5171" t="s">
        <v>9165</v>
      </c>
      <c r="C5171" t="s">
        <v>16726</v>
      </c>
    </row>
    <row r="5172" spans="2:3" x14ac:dyDescent="0.25">
      <c r="B5172" t="s">
        <v>9166</v>
      </c>
      <c r="C5172" t="s">
        <v>16727</v>
      </c>
    </row>
    <row r="5173" spans="2:3" x14ac:dyDescent="0.25">
      <c r="B5173" t="s">
        <v>9167</v>
      </c>
      <c r="C5173" t="s">
        <v>16728</v>
      </c>
    </row>
    <row r="5174" spans="2:3" x14ac:dyDescent="0.25">
      <c r="B5174" t="s">
        <v>9168</v>
      </c>
      <c r="C5174" t="s">
        <v>16729</v>
      </c>
    </row>
    <row r="5175" spans="2:3" x14ac:dyDescent="0.25">
      <c r="B5175" t="s">
        <v>4333</v>
      </c>
      <c r="C5175" t="s">
        <v>11903</v>
      </c>
    </row>
    <row r="5176" spans="2:3" x14ac:dyDescent="0.25">
      <c r="B5176" t="s">
        <v>9170</v>
      </c>
      <c r="C5176" t="s">
        <v>16731</v>
      </c>
    </row>
    <row r="5177" spans="2:3" x14ac:dyDescent="0.25">
      <c r="B5177" t="s">
        <v>9171</v>
      </c>
      <c r="C5177" t="s">
        <v>16732</v>
      </c>
    </row>
    <row r="5178" spans="2:3" x14ac:dyDescent="0.25">
      <c r="B5178" t="s">
        <v>9172</v>
      </c>
      <c r="C5178" t="s">
        <v>16733</v>
      </c>
    </row>
    <row r="5179" spans="2:3" x14ac:dyDescent="0.25">
      <c r="B5179" t="s">
        <v>9173</v>
      </c>
      <c r="C5179" t="s">
        <v>16734</v>
      </c>
    </row>
    <row r="5180" spans="2:3" x14ac:dyDescent="0.25">
      <c r="B5180" t="s">
        <v>9174</v>
      </c>
      <c r="C5180" t="s">
        <v>16735</v>
      </c>
    </row>
    <row r="5181" spans="2:3" x14ac:dyDescent="0.25">
      <c r="B5181" t="s">
        <v>9175</v>
      </c>
      <c r="C5181" t="s">
        <v>16736</v>
      </c>
    </row>
    <row r="5182" spans="2:3" x14ac:dyDescent="0.25">
      <c r="B5182" t="s">
        <v>9176</v>
      </c>
      <c r="C5182" t="s">
        <v>16737</v>
      </c>
    </row>
    <row r="5183" spans="2:3" x14ac:dyDescent="0.25">
      <c r="B5183" t="s">
        <v>9177</v>
      </c>
      <c r="C5183" t="s">
        <v>16738</v>
      </c>
    </row>
    <row r="5184" spans="2:3" x14ac:dyDescent="0.25">
      <c r="B5184" t="s">
        <v>9178</v>
      </c>
      <c r="C5184" t="s">
        <v>16739</v>
      </c>
    </row>
    <row r="5185" spans="2:3" x14ac:dyDescent="0.25">
      <c r="B5185" t="s">
        <v>9179</v>
      </c>
      <c r="C5185" t="s">
        <v>16740</v>
      </c>
    </row>
    <row r="5186" spans="2:3" x14ac:dyDescent="0.25">
      <c r="B5186" t="s">
        <v>9180</v>
      </c>
      <c r="C5186" t="s">
        <v>16741</v>
      </c>
    </row>
    <row r="5187" spans="2:3" x14ac:dyDescent="0.25">
      <c r="B5187" t="s">
        <v>9181</v>
      </c>
      <c r="C5187" t="s">
        <v>16742</v>
      </c>
    </row>
    <row r="5188" spans="2:3" x14ac:dyDescent="0.25">
      <c r="B5188" t="s">
        <v>9182</v>
      </c>
      <c r="C5188" t="s">
        <v>16743</v>
      </c>
    </row>
    <row r="5189" spans="2:3" x14ac:dyDescent="0.25">
      <c r="B5189" s="1" t="s">
        <v>9183</v>
      </c>
      <c r="C5189" t="s">
        <v>16744</v>
      </c>
    </row>
    <row r="5190" spans="2:3" x14ac:dyDescent="0.25">
      <c r="B5190" t="s">
        <v>9184</v>
      </c>
      <c r="C5190" t="s">
        <v>16745</v>
      </c>
    </row>
    <row r="5191" spans="2:3" x14ac:dyDescent="0.25">
      <c r="B5191" t="s">
        <v>9185</v>
      </c>
      <c r="C5191" t="s">
        <v>16746</v>
      </c>
    </row>
    <row r="5192" spans="2:3" x14ac:dyDescent="0.25">
      <c r="B5192" t="s">
        <v>9186</v>
      </c>
      <c r="C5192" t="s">
        <v>16747</v>
      </c>
    </row>
    <row r="5193" spans="2:3" x14ac:dyDescent="0.25">
      <c r="B5193" t="s">
        <v>9187</v>
      </c>
      <c r="C5193" t="s">
        <v>16748</v>
      </c>
    </row>
    <row r="5194" spans="2:3" x14ac:dyDescent="0.25">
      <c r="B5194" t="s">
        <v>9188</v>
      </c>
      <c r="C5194" t="s">
        <v>16749</v>
      </c>
    </row>
    <row r="5195" spans="2:3" x14ac:dyDescent="0.25">
      <c r="B5195" t="s">
        <v>9189</v>
      </c>
      <c r="C5195" t="s">
        <v>16750</v>
      </c>
    </row>
    <row r="5196" spans="2:3" x14ac:dyDescent="0.25">
      <c r="B5196" t="s">
        <v>9190</v>
      </c>
      <c r="C5196" t="s">
        <v>16751</v>
      </c>
    </row>
    <row r="5197" spans="2:3" x14ac:dyDescent="0.25">
      <c r="B5197" t="s">
        <v>9191</v>
      </c>
      <c r="C5197" t="s">
        <v>16752</v>
      </c>
    </row>
    <row r="5198" spans="2:3" x14ac:dyDescent="0.25">
      <c r="B5198" t="s">
        <v>9192</v>
      </c>
      <c r="C5198" t="s">
        <v>16753</v>
      </c>
    </row>
    <row r="5199" spans="2:3" x14ac:dyDescent="0.25">
      <c r="B5199" t="s">
        <v>9193</v>
      </c>
      <c r="C5199" t="s">
        <v>16754</v>
      </c>
    </row>
    <row r="5200" spans="2:3" x14ac:dyDescent="0.25">
      <c r="B5200" t="s">
        <v>5509</v>
      </c>
      <c r="C5200" t="s">
        <v>13070</v>
      </c>
    </row>
    <row r="5201" spans="2:3" x14ac:dyDescent="0.25">
      <c r="B5201" t="s">
        <v>9195</v>
      </c>
      <c r="C5201" t="s">
        <v>16756</v>
      </c>
    </row>
    <row r="5202" spans="2:3" x14ac:dyDescent="0.25">
      <c r="B5202" t="s">
        <v>9196</v>
      </c>
      <c r="C5202" t="s">
        <v>16757</v>
      </c>
    </row>
    <row r="5203" spans="2:3" x14ac:dyDescent="0.25">
      <c r="B5203" t="s">
        <v>9197</v>
      </c>
      <c r="C5203" t="s">
        <v>16758</v>
      </c>
    </row>
    <row r="5204" spans="2:3" x14ac:dyDescent="0.25">
      <c r="B5204" t="s">
        <v>4031</v>
      </c>
      <c r="C5204" t="s">
        <v>11603</v>
      </c>
    </row>
    <row r="5205" spans="2:3" x14ac:dyDescent="0.25">
      <c r="B5205" t="s">
        <v>9198</v>
      </c>
      <c r="C5205" t="s">
        <v>16759</v>
      </c>
    </row>
    <row r="5206" spans="2:3" x14ac:dyDescent="0.25">
      <c r="B5206" t="s">
        <v>9199</v>
      </c>
      <c r="C5206" t="s">
        <v>16760</v>
      </c>
    </row>
    <row r="5207" spans="2:3" x14ac:dyDescent="0.25">
      <c r="B5207" t="s">
        <v>9200</v>
      </c>
      <c r="C5207" t="s">
        <v>16761</v>
      </c>
    </row>
    <row r="5208" spans="2:3" x14ac:dyDescent="0.25">
      <c r="B5208" t="s">
        <v>9201</v>
      </c>
      <c r="C5208" t="s">
        <v>16762</v>
      </c>
    </row>
    <row r="5209" spans="2:3" x14ac:dyDescent="0.25">
      <c r="B5209" t="s">
        <v>9202</v>
      </c>
      <c r="C5209" t="s">
        <v>16763</v>
      </c>
    </row>
    <row r="5210" spans="2:3" x14ac:dyDescent="0.25">
      <c r="B5210" t="s">
        <v>9203</v>
      </c>
      <c r="C5210" t="s">
        <v>16764</v>
      </c>
    </row>
    <row r="5211" spans="2:3" x14ac:dyDescent="0.25">
      <c r="B5211" t="s">
        <v>9204</v>
      </c>
      <c r="C5211" t="s">
        <v>16765</v>
      </c>
    </row>
    <row r="5212" spans="2:3" x14ac:dyDescent="0.25">
      <c r="B5212" t="s">
        <v>9205</v>
      </c>
      <c r="C5212" t="s">
        <v>16766</v>
      </c>
    </row>
    <row r="5213" spans="2:3" x14ac:dyDescent="0.25">
      <c r="B5213" t="s">
        <v>9206</v>
      </c>
      <c r="C5213" t="s">
        <v>16767</v>
      </c>
    </row>
    <row r="5214" spans="2:3" x14ac:dyDescent="0.25">
      <c r="B5214" t="s">
        <v>9207</v>
      </c>
      <c r="C5214" t="s">
        <v>16768</v>
      </c>
    </row>
    <row r="5215" spans="2:3" x14ac:dyDescent="0.25">
      <c r="B5215" t="s">
        <v>5595</v>
      </c>
      <c r="C5215" t="s">
        <v>13157</v>
      </c>
    </row>
    <row r="5216" spans="2:3" x14ac:dyDescent="0.25">
      <c r="B5216" t="s">
        <v>9209</v>
      </c>
      <c r="C5216" t="s">
        <v>16770</v>
      </c>
    </row>
    <row r="5217" spans="2:3" x14ac:dyDescent="0.25">
      <c r="B5217" t="s">
        <v>9210</v>
      </c>
      <c r="C5217" t="s">
        <v>16771</v>
      </c>
    </row>
    <row r="5218" spans="2:3" x14ac:dyDescent="0.25">
      <c r="B5218" t="s">
        <v>9211</v>
      </c>
      <c r="C5218" t="s">
        <v>16772</v>
      </c>
    </row>
    <row r="5219" spans="2:3" x14ac:dyDescent="0.25">
      <c r="B5219" t="s">
        <v>9212</v>
      </c>
      <c r="C5219" t="s">
        <v>16773</v>
      </c>
    </row>
    <row r="5220" spans="2:3" x14ac:dyDescent="0.25">
      <c r="B5220" t="s">
        <v>9213</v>
      </c>
      <c r="C5220" t="s">
        <v>16774</v>
      </c>
    </row>
    <row r="5221" spans="2:3" x14ac:dyDescent="0.25">
      <c r="B5221" t="s">
        <v>9214</v>
      </c>
      <c r="C5221" t="s">
        <v>16775</v>
      </c>
    </row>
    <row r="5222" spans="2:3" x14ac:dyDescent="0.25">
      <c r="B5222" t="s">
        <v>9215</v>
      </c>
      <c r="C5222" t="s">
        <v>16776</v>
      </c>
    </row>
    <row r="5223" spans="2:3" x14ac:dyDescent="0.25">
      <c r="B5223" t="s">
        <v>9216</v>
      </c>
      <c r="C5223" t="s">
        <v>16777</v>
      </c>
    </row>
    <row r="5224" spans="2:3" x14ac:dyDescent="0.25">
      <c r="B5224" t="s">
        <v>4804</v>
      </c>
      <c r="C5224" t="s">
        <v>12367</v>
      </c>
    </row>
    <row r="5225" spans="2:3" x14ac:dyDescent="0.25">
      <c r="B5225" s="1" t="s">
        <v>9218</v>
      </c>
      <c r="C5225" t="s">
        <v>16779</v>
      </c>
    </row>
    <row r="5226" spans="2:3" x14ac:dyDescent="0.25">
      <c r="B5226" s="1" t="s">
        <v>9219</v>
      </c>
      <c r="C5226" t="s">
        <v>16780</v>
      </c>
    </row>
    <row r="5227" spans="2:3" x14ac:dyDescent="0.25">
      <c r="B5227" s="1" t="s">
        <v>9219</v>
      </c>
      <c r="C5227" t="s">
        <v>16781</v>
      </c>
    </row>
    <row r="5228" spans="2:3" x14ac:dyDescent="0.25">
      <c r="B5228" t="s">
        <v>9220</v>
      </c>
      <c r="C5228" t="s">
        <v>16782</v>
      </c>
    </row>
    <row r="5229" spans="2:3" x14ac:dyDescent="0.25">
      <c r="B5229" t="s">
        <v>9221</v>
      </c>
      <c r="C5229" t="s">
        <v>16783</v>
      </c>
    </row>
    <row r="5230" spans="2:3" x14ac:dyDescent="0.25">
      <c r="B5230" t="s">
        <v>9222</v>
      </c>
      <c r="C5230" t="s">
        <v>16784</v>
      </c>
    </row>
    <row r="5231" spans="2:3" x14ac:dyDescent="0.25">
      <c r="B5231" t="s">
        <v>9223</v>
      </c>
      <c r="C5231" t="s">
        <v>16785</v>
      </c>
    </row>
    <row r="5232" spans="2:3" x14ac:dyDescent="0.25">
      <c r="B5232" t="s">
        <v>9224</v>
      </c>
      <c r="C5232" t="s">
        <v>16786</v>
      </c>
    </row>
    <row r="5233" spans="2:3" x14ac:dyDescent="0.25">
      <c r="B5233" t="s">
        <v>9225</v>
      </c>
      <c r="C5233" t="s">
        <v>16787</v>
      </c>
    </row>
    <row r="5234" spans="2:3" x14ac:dyDescent="0.25">
      <c r="B5234" t="s">
        <v>9226</v>
      </c>
      <c r="C5234" t="s">
        <v>16788</v>
      </c>
    </row>
    <row r="5235" spans="2:3" x14ac:dyDescent="0.25">
      <c r="B5235" t="s">
        <v>9227</v>
      </c>
      <c r="C5235" t="s">
        <v>16789</v>
      </c>
    </row>
    <row r="5236" spans="2:3" x14ac:dyDescent="0.25">
      <c r="B5236" t="s">
        <v>9228</v>
      </c>
      <c r="C5236" t="s">
        <v>16790</v>
      </c>
    </row>
    <row r="5237" spans="2:3" x14ac:dyDescent="0.25">
      <c r="B5237" t="s">
        <v>9229</v>
      </c>
      <c r="C5237" t="s">
        <v>16791</v>
      </c>
    </row>
    <row r="5238" spans="2:3" x14ac:dyDescent="0.25">
      <c r="B5238" t="s">
        <v>9230</v>
      </c>
      <c r="C5238" t="s">
        <v>16792</v>
      </c>
    </row>
    <row r="5239" spans="2:3" x14ac:dyDescent="0.25">
      <c r="B5239" t="s">
        <v>9231</v>
      </c>
      <c r="C5239" t="s">
        <v>16793</v>
      </c>
    </row>
    <row r="5240" spans="2:3" x14ac:dyDescent="0.25">
      <c r="B5240" t="s">
        <v>9232</v>
      </c>
      <c r="C5240" t="s">
        <v>16794</v>
      </c>
    </row>
    <row r="5241" spans="2:3" x14ac:dyDescent="0.25">
      <c r="B5241" t="s">
        <v>9233</v>
      </c>
      <c r="C5241" t="s">
        <v>16795</v>
      </c>
    </row>
    <row r="5242" spans="2:3" x14ac:dyDescent="0.25">
      <c r="B5242" t="s">
        <v>9234</v>
      </c>
      <c r="C5242" t="s">
        <v>16796</v>
      </c>
    </row>
    <row r="5243" spans="2:3" x14ac:dyDescent="0.25">
      <c r="B5243" t="s">
        <v>9235</v>
      </c>
      <c r="C5243" t="s">
        <v>16797</v>
      </c>
    </row>
    <row r="5244" spans="2:3" x14ac:dyDescent="0.25">
      <c r="B5244" t="s">
        <v>9236</v>
      </c>
      <c r="C5244" t="s">
        <v>16798</v>
      </c>
    </row>
    <row r="5245" spans="2:3" x14ac:dyDescent="0.25">
      <c r="B5245" t="s">
        <v>9237</v>
      </c>
      <c r="C5245" t="s">
        <v>16799</v>
      </c>
    </row>
    <row r="5246" spans="2:3" x14ac:dyDescent="0.25">
      <c r="B5246" t="s">
        <v>9238</v>
      </c>
      <c r="C5246" t="s">
        <v>16800</v>
      </c>
    </row>
    <row r="5247" spans="2:3" x14ac:dyDescent="0.25">
      <c r="B5247" t="s">
        <v>9239</v>
      </c>
      <c r="C5247" t="s">
        <v>16801</v>
      </c>
    </row>
    <row r="5248" spans="2:3" x14ac:dyDescent="0.25">
      <c r="B5248" t="s">
        <v>4270</v>
      </c>
      <c r="C5248" t="s">
        <v>11840</v>
      </c>
    </row>
    <row r="5249" spans="2:3" x14ac:dyDescent="0.25">
      <c r="B5249" t="s">
        <v>9241</v>
      </c>
      <c r="C5249" t="s">
        <v>16803</v>
      </c>
    </row>
    <row r="5250" spans="2:3" x14ac:dyDescent="0.25">
      <c r="B5250" t="s">
        <v>9242</v>
      </c>
      <c r="C5250" t="s">
        <v>16804</v>
      </c>
    </row>
    <row r="5251" spans="2:3" x14ac:dyDescent="0.25">
      <c r="B5251" t="s">
        <v>9243</v>
      </c>
      <c r="C5251" t="s">
        <v>16805</v>
      </c>
    </row>
    <row r="5252" spans="2:3" x14ac:dyDescent="0.25">
      <c r="B5252" t="s">
        <v>9244</v>
      </c>
      <c r="C5252" t="s">
        <v>16806</v>
      </c>
    </row>
    <row r="5253" spans="2:3" x14ac:dyDescent="0.25">
      <c r="B5253" t="s">
        <v>9245</v>
      </c>
      <c r="C5253" t="s">
        <v>16807</v>
      </c>
    </row>
    <row r="5254" spans="2:3" x14ac:dyDescent="0.25">
      <c r="B5254" s="1" t="s">
        <v>9246</v>
      </c>
      <c r="C5254" t="s">
        <v>16808</v>
      </c>
    </row>
    <row r="5255" spans="2:3" x14ac:dyDescent="0.25">
      <c r="B5255" t="s">
        <v>9247</v>
      </c>
      <c r="C5255" t="s">
        <v>16809</v>
      </c>
    </row>
    <row r="5256" spans="2:3" x14ac:dyDescent="0.25">
      <c r="B5256" t="s">
        <v>9248</v>
      </c>
      <c r="C5256" t="s">
        <v>16810</v>
      </c>
    </row>
    <row r="5257" spans="2:3" x14ac:dyDescent="0.25">
      <c r="B5257" t="s">
        <v>9249</v>
      </c>
      <c r="C5257" t="s">
        <v>16811</v>
      </c>
    </row>
    <row r="5258" spans="2:3" x14ac:dyDescent="0.25">
      <c r="B5258" t="s">
        <v>9250</v>
      </c>
      <c r="C5258" t="s">
        <v>16812</v>
      </c>
    </row>
    <row r="5259" spans="2:3" x14ac:dyDescent="0.25">
      <c r="B5259" t="s">
        <v>9251</v>
      </c>
      <c r="C5259" t="s">
        <v>16813</v>
      </c>
    </row>
    <row r="5260" spans="2:3" x14ac:dyDescent="0.25">
      <c r="B5260" t="s">
        <v>9252</v>
      </c>
      <c r="C5260" t="s">
        <v>16814</v>
      </c>
    </row>
    <row r="5261" spans="2:3" x14ac:dyDescent="0.25">
      <c r="B5261" t="s">
        <v>9253</v>
      </c>
      <c r="C5261" t="s">
        <v>16815</v>
      </c>
    </row>
    <row r="5262" spans="2:3" x14ac:dyDescent="0.25">
      <c r="B5262" t="s">
        <v>9254</v>
      </c>
      <c r="C5262" t="s">
        <v>16816</v>
      </c>
    </row>
    <row r="5263" spans="2:3" x14ac:dyDescent="0.25">
      <c r="B5263" t="s">
        <v>9255</v>
      </c>
      <c r="C5263" t="s">
        <v>16817</v>
      </c>
    </row>
    <row r="5264" spans="2:3" x14ac:dyDescent="0.25">
      <c r="B5264" t="s">
        <v>9256</v>
      </c>
      <c r="C5264" t="s">
        <v>16818</v>
      </c>
    </row>
    <row r="5265" spans="2:3" x14ac:dyDescent="0.25">
      <c r="B5265" t="s">
        <v>9257</v>
      </c>
      <c r="C5265" t="s">
        <v>16819</v>
      </c>
    </row>
    <row r="5266" spans="2:3" x14ac:dyDescent="0.25">
      <c r="B5266" t="s">
        <v>9258</v>
      </c>
      <c r="C5266" t="s">
        <v>16820</v>
      </c>
    </row>
    <row r="5267" spans="2:3" x14ac:dyDescent="0.25">
      <c r="B5267" t="s">
        <v>9259</v>
      </c>
      <c r="C5267" t="s">
        <v>16821</v>
      </c>
    </row>
    <row r="5268" spans="2:3" x14ac:dyDescent="0.25">
      <c r="B5268" t="s">
        <v>9260</v>
      </c>
      <c r="C5268" t="s">
        <v>16822</v>
      </c>
    </row>
    <row r="5269" spans="2:3" x14ac:dyDescent="0.25">
      <c r="B5269" t="s">
        <v>9261</v>
      </c>
      <c r="C5269" t="s">
        <v>16823</v>
      </c>
    </row>
    <row r="5270" spans="2:3" x14ac:dyDescent="0.25">
      <c r="B5270" t="s">
        <v>9262</v>
      </c>
      <c r="C5270" t="s">
        <v>16824</v>
      </c>
    </row>
    <row r="5271" spans="2:3" x14ac:dyDescent="0.25">
      <c r="B5271" t="s">
        <v>9263</v>
      </c>
      <c r="C5271" t="s">
        <v>16825</v>
      </c>
    </row>
    <row r="5272" spans="2:3" x14ac:dyDescent="0.25">
      <c r="B5272" t="s">
        <v>9264</v>
      </c>
      <c r="C5272" t="s">
        <v>16826</v>
      </c>
    </row>
    <row r="5273" spans="2:3" x14ac:dyDescent="0.25">
      <c r="B5273" t="s">
        <v>9265</v>
      </c>
      <c r="C5273" t="s">
        <v>16827</v>
      </c>
    </row>
    <row r="5274" spans="2:3" x14ac:dyDescent="0.25">
      <c r="B5274" t="s">
        <v>9266</v>
      </c>
      <c r="C5274" t="s">
        <v>16828</v>
      </c>
    </row>
    <row r="5275" spans="2:3" x14ac:dyDescent="0.25">
      <c r="B5275" s="1" t="s">
        <v>9267</v>
      </c>
      <c r="C5275" t="s">
        <v>16829</v>
      </c>
    </row>
    <row r="5276" spans="2:3" x14ac:dyDescent="0.25">
      <c r="B5276" t="s">
        <v>9268</v>
      </c>
      <c r="C5276" t="s">
        <v>16830</v>
      </c>
    </row>
    <row r="5277" spans="2:3" x14ac:dyDescent="0.25">
      <c r="B5277" t="s">
        <v>9269</v>
      </c>
      <c r="C5277" t="s">
        <v>16831</v>
      </c>
    </row>
    <row r="5278" spans="2:3" x14ac:dyDescent="0.25">
      <c r="B5278" t="s">
        <v>9270</v>
      </c>
      <c r="C5278" t="s">
        <v>16832</v>
      </c>
    </row>
    <row r="5279" spans="2:3" x14ac:dyDescent="0.25">
      <c r="B5279" t="s">
        <v>9271</v>
      </c>
      <c r="C5279" t="s">
        <v>16833</v>
      </c>
    </row>
    <row r="5280" spans="2:3" x14ac:dyDescent="0.25">
      <c r="B5280" t="s">
        <v>9272</v>
      </c>
      <c r="C5280" t="s">
        <v>16834</v>
      </c>
    </row>
    <row r="5281" spans="2:3" x14ac:dyDescent="0.25">
      <c r="B5281" t="s">
        <v>9273</v>
      </c>
      <c r="C5281" t="s">
        <v>16835</v>
      </c>
    </row>
    <row r="5282" spans="2:3" x14ac:dyDescent="0.25">
      <c r="B5282" t="s">
        <v>9274</v>
      </c>
      <c r="C5282" t="s">
        <v>16836</v>
      </c>
    </row>
    <row r="5283" spans="2:3" x14ac:dyDescent="0.25">
      <c r="B5283" t="s">
        <v>9275</v>
      </c>
      <c r="C5283" t="s">
        <v>16837</v>
      </c>
    </row>
    <row r="5284" spans="2:3" x14ac:dyDescent="0.25">
      <c r="B5284" t="s">
        <v>9276</v>
      </c>
      <c r="C5284" t="s">
        <v>16838</v>
      </c>
    </row>
    <row r="5285" spans="2:3" x14ac:dyDescent="0.25">
      <c r="B5285" t="s">
        <v>9277</v>
      </c>
      <c r="C5285" t="s">
        <v>16839</v>
      </c>
    </row>
    <row r="5286" spans="2:3" x14ac:dyDescent="0.25">
      <c r="B5286" t="s">
        <v>9278</v>
      </c>
      <c r="C5286" t="s">
        <v>16840</v>
      </c>
    </row>
    <row r="5287" spans="2:3" x14ac:dyDescent="0.25">
      <c r="B5287" t="s">
        <v>9279</v>
      </c>
      <c r="C5287" t="s">
        <v>16841</v>
      </c>
    </row>
    <row r="5288" spans="2:3" x14ac:dyDescent="0.25">
      <c r="B5288" t="s">
        <v>9280</v>
      </c>
      <c r="C5288" t="s">
        <v>16842</v>
      </c>
    </row>
    <row r="5289" spans="2:3" x14ac:dyDescent="0.25">
      <c r="B5289" t="s">
        <v>9281</v>
      </c>
      <c r="C5289" t="s">
        <v>16843</v>
      </c>
    </row>
    <row r="5290" spans="2:3" x14ac:dyDescent="0.25">
      <c r="B5290" t="s">
        <v>9282</v>
      </c>
      <c r="C5290" t="s">
        <v>16844</v>
      </c>
    </row>
    <row r="5291" spans="2:3" x14ac:dyDescent="0.25">
      <c r="B5291" t="s">
        <v>9283</v>
      </c>
      <c r="C5291" t="s">
        <v>16845</v>
      </c>
    </row>
    <row r="5292" spans="2:3" x14ac:dyDescent="0.25">
      <c r="B5292" s="1" t="s">
        <v>9284</v>
      </c>
      <c r="C5292" t="s">
        <v>16846</v>
      </c>
    </row>
    <row r="5293" spans="2:3" x14ac:dyDescent="0.25">
      <c r="B5293" t="s">
        <v>9285</v>
      </c>
      <c r="C5293" t="s">
        <v>16847</v>
      </c>
    </row>
    <row r="5294" spans="2:3" x14ac:dyDescent="0.25">
      <c r="B5294" t="s">
        <v>9286</v>
      </c>
      <c r="C5294" t="s">
        <v>16848</v>
      </c>
    </row>
    <row r="5295" spans="2:3" x14ac:dyDescent="0.25">
      <c r="B5295" t="s">
        <v>9287</v>
      </c>
      <c r="C5295" t="s">
        <v>16849</v>
      </c>
    </row>
    <row r="5296" spans="2:3" x14ac:dyDescent="0.25">
      <c r="B5296" t="s">
        <v>9288</v>
      </c>
      <c r="C5296" t="s">
        <v>16850</v>
      </c>
    </row>
    <row r="5297" spans="2:3" x14ac:dyDescent="0.25">
      <c r="B5297" t="s">
        <v>9289</v>
      </c>
      <c r="C5297" t="s">
        <v>16851</v>
      </c>
    </row>
    <row r="5298" spans="2:3" x14ac:dyDescent="0.25">
      <c r="B5298" t="s">
        <v>9290</v>
      </c>
      <c r="C5298" t="s">
        <v>16852</v>
      </c>
    </row>
    <row r="5299" spans="2:3" x14ac:dyDescent="0.25">
      <c r="B5299" t="s">
        <v>9291</v>
      </c>
      <c r="C5299" t="s">
        <v>16853</v>
      </c>
    </row>
    <row r="5300" spans="2:3" x14ac:dyDescent="0.25">
      <c r="B5300" t="s">
        <v>9292</v>
      </c>
      <c r="C5300" t="s">
        <v>16854</v>
      </c>
    </row>
    <row r="5301" spans="2:3" x14ac:dyDescent="0.25">
      <c r="B5301" t="s">
        <v>9293</v>
      </c>
      <c r="C5301" t="s">
        <v>16855</v>
      </c>
    </row>
    <row r="5302" spans="2:3" x14ac:dyDescent="0.25">
      <c r="B5302" t="s">
        <v>9294</v>
      </c>
      <c r="C5302" t="s">
        <v>16856</v>
      </c>
    </row>
    <row r="5303" spans="2:3" x14ac:dyDescent="0.25">
      <c r="B5303" t="s">
        <v>9295</v>
      </c>
      <c r="C5303" t="s">
        <v>16857</v>
      </c>
    </row>
    <row r="5304" spans="2:3" x14ac:dyDescent="0.25">
      <c r="B5304" t="s">
        <v>9296</v>
      </c>
      <c r="C5304" t="s">
        <v>16858</v>
      </c>
    </row>
    <row r="5305" spans="2:3" x14ac:dyDescent="0.25">
      <c r="B5305" t="s">
        <v>9297</v>
      </c>
      <c r="C5305" t="s">
        <v>16859</v>
      </c>
    </row>
    <row r="5306" spans="2:3" x14ac:dyDescent="0.25">
      <c r="B5306" t="s">
        <v>9298</v>
      </c>
      <c r="C5306" t="s">
        <v>16860</v>
      </c>
    </row>
    <row r="5307" spans="2:3" x14ac:dyDescent="0.25">
      <c r="B5307" t="s">
        <v>9299</v>
      </c>
      <c r="C5307" t="s">
        <v>16861</v>
      </c>
    </row>
    <row r="5308" spans="2:3" x14ac:dyDescent="0.25">
      <c r="B5308" t="s">
        <v>9300</v>
      </c>
      <c r="C5308" t="s">
        <v>16862</v>
      </c>
    </row>
    <row r="5309" spans="2:3" x14ac:dyDescent="0.25">
      <c r="B5309" t="s">
        <v>9301</v>
      </c>
      <c r="C5309" t="s">
        <v>16863</v>
      </c>
    </row>
    <row r="5310" spans="2:3" x14ac:dyDescent="0.25">
      <c r="B5310" t="s">
        <v>9302</v>
      </c>
      <c r="C5310" t="s">
        <v>16864</v>
      </c>
    </row>
    <row r="5311" spans="2:3" x14ac:dyDescent="0.25">
      <c r="B5311" t="s">
        <v>9303</v>
      </c>
      <c r="C5311" t="s">
        <v>16865</v>
      </c>
    </row>
    <row r="5312" spans="2:3" x14ac:dyDescent="0.25">
      <c r="B5312" t="s">
        <v>9304</v>
      </c>
      <c r="C5312" t="s">
        <v>16866</v>
      </c>
    </row>
    <row r="5313" spans="2:3" x14ac:dyDescent="0.25">
      <c r="B5313" t="s">
        <v>9305</v>
      </c>
      <c r="C5313" t="s">
        <v>16867</v>
      </c>
    </row>
    <row r="5314" spans="2:3" x14ac:dyDescent="0.25">
      <c r="B5314" t="s">
        <v>9306</v>
      </c>
      <c r="C5314" t="s">
        <v>16868</v>
      </c>
    </row>
    <row r="5315" spans="2:3" x14ac:dyDescent="0.25">
      <c r="B5315" t="s">
        <v>4052</v>
      </c>
      <c r="C5315" t="s">
        <v>11624</v>
      </c>
    </row>
    <row r="5316" spans="2:3" x14ac:dyDescent="0.25">
      <c r="B5316" t="s">
        <v>9307</v>
      </c>
      <c r="C5316" t="s">
        <v>16869</v>
      </c>
    </row>
    <row r="5317" spans="2:3" x14ac:dyDescent="0.25">
      <c r="B5317" t="s">
        <v>9308</v>
      </c>
      <c r="C5317" t="s">
        <v>16870</v>
      </c>
    </row>
    <row r="5318" spans="2:3" x14ac:dyDescent="0.25">
      <c r="B5318" t="s">
        <v>9309</v>
      </c>
      <c r="C5318" t="s">
        <v>16871</v>
      </c>
    </row>
    <row r="5319" spans="2:3" x14ac:dyDescent="0.25">
      <c r="B5319" t="s">
        <v>9310</v>
      </c>
      <c r="C5319" t="s">
        <v>16872</v>
      </c>
    </row>
    <row r="5320" spans="2:3" x14ac:dyDescent="0.25">
      <c r="B5320" t="s">
        <v>9311</v>
      </c>
      <c r="C5320" t="s">
        <v>16873</v>
      </c>
    </row>
    <row r="5321" spans="2:3" x14ac:dyDescent="0.25">
      <c r="B5321" t="s">
        <v>9312</v>
      </c>
      <c r="C5321" t="s">
        <v>16874</v>
      </c>
    </row>
    <row r="5322" spans="2:3" x14ac:dyDescent="0.25">
      <c r="B5322" t="s">
        <v>9313</v>
      </c>
      <c r="C5322" t="s">
        <v>16875</v>
      </c>
    </row>
    <row r="5323" spans="2:3" x14ac:dyDescent="0.25">
      <c r="B5323" t="s">
        <v>9314</v>
      </c>
      <c r="C5323" t="s">
        <v>16876</v>
      </c>
    </row>
    <row r="5324" spans="2:3" x14ac:dyDescent="0.25">
      <c r="B5324" t="s">
        <v>9315</v>
      </c>
      <c r="C5324" t="s">
        <v>16877</v>
      </c>
    </row>
    <row r="5325" spans="2:3" x14ac:dyDescent="0.25">
      <c r="B5325" t="s">
        <v>9316</v>
      </c>
      <c r="C5325" t="s">
        <v>16878</v>
      </c>
    </row>
    <row r="5326" spans="2:3" x14ac:dyDescent="0.25">
      <c r="B5326" t="s">
        <v>9317</v>
      </c>
      <c r="C5326" t="s">
        <v>16879</v>
      </c>
    </row>
    <row r="5327" spans="2:3" x14ac:dyDescent="0.25">
      <c r="B5327" t="s">
        <v>9318</v>
      </c>
      <c r="C5327" t="s">
        <v>16880</v>
      </c>
    </row>
    <row r="5328" spans="2:3" x14ac:dyDescent="0.25">
      <c r="B5328" t="s">
        <v>9319</v>
      </c>
      <c r="C5328" t="s">
        <v>16881</v>
      </c>
    </row>
    <row r="5329" spans="2:3" x14ac:dyDescent="0.25">
      <c r="B5329" t="s">
        <v>9320</v>
      </c>
      <c r="C5329" t="s">
        <v>16882</v>
      </c>
    </row>
    <row r="5330" spans="2:3" x14ac:dyDescent="0.25">
      <c r="B5330" t="s">
        <v>9321</v>
      </c>
      <c r="C5330" t="s">
        <v>16883</v>
      </c>
    </row>
    <row r="5331" spans="2:3" x14ac:dyDescent="0.25">
      <c r="B5331" t="s">
        <v>9322</v>
      </c>
      <c r="C5331" t="s">
        <v>16884</v>
      </c>
    </row>
    <row r="5332" spans="2:3" x14ac:dyDescent="0.25">
      <c r="B5332" t="s">
        <v>9323</v>
      </c>
      <c r="C5332" t="s">
        <v>16885</v>
      </c>
    </row>
    <row r="5333" spans="2:3" x14ac:dyDescent="0.25">
      <c r="B5333" t="s">
        <v>9324</v>
      </c>
      <c r="C5333" t="s">
        <v>16886</v>
      </c>
    </row>
    <row r="5334" spans="2:3" x14ac:dyDescent="0.25">
      <c r="B5334" t="s">
        <v>9325</v>
      </c>
      <c r="C5334" t="s">
        <v>16887</v>
      </c>
    </row>
    <row r="5335" spans="2:3" x14ac:dyDescent="0.25">
      <c r="B5335" t="s">
        <v>9326</v>
      </c>
      <c r="C5335" t="s">
        <v>16888</v>
      </c>
    </row>
    <row r="5336" spans="2:3" x14ac:dyDescent="0.25">
      <c r="B5336" t="s">
        <v>9327</v>
      </c>
      <c r="C5336" t="s">
        <v>16889</v>
      </c>
    </row>
    <row r="5337" spans="2:3" x14ac:dyDescent="0.25">
      <c r="B5337" t="s">
        <v>10735</v>
      </c>
      <c r="C5337" t="s">
        <v>18299</v>
      </c>
    </row>
    <row r="5338" spans="2:3" x14ac:dyDescent="0.25">
      <c r="B5338" t="s">
        <v>9329</v>
      </c>
      <c r="C5338" t="s">
        <v>16891</v>
      </c>
    </row>
    <row r="5339" spans="2:3" x14ac:dyDescent="0.25">
      <c r="B5339" t="s">
        <v>9330</v>
      </c>
      <c r="C5339" t="s">
        <v>16892</v>
      </c>
    </row>
    <row r="5340" spans="2:3" x14ac:dyDescent="0.25">
      <c r="B5340" t="s">
        <v>9331</v>
      </c>
      <c r="C5340" t="s">
        <v>16893</v>
      </c>
    </row>
    <row r="5341" spans="2:3" x14ac:dyDescent="0.25">
      <c r="B5341" t="s">
        <v>9332</v>
      </c>
      <c r="C5341" t="s">
        <v>16894</v>
      </c>
    </row>
    <row r="5342" spans="2:3" x14ac:dyDescent="0.25">
      <c r="B5342" t="s">
        <v>9333</v>
      </c>
      <c r="C5342" t="s">
        <v>16895</v>
      </c>
    </row>
    <row r="5343" spans="2:3" x14ac:dyDescent="0.25">
      <c r="B5343" t="s">
        <v>9334</v>
      </c>
      <c r="C5343" t="s">
        <v>16896</v>
      </c>
    </row>
    <row r="5344" spans="2:3" x14ac:dyDescent="0.25">
      <c r="B5344" t="s">
        <v>9335</v>
      </c>
      <c r="C5344" t="s">
        <v>16897</v>
      </c>
    </row>
    <row r="5345" spans="2:3" x14ac:dyDescent="0.25">
      <c r="B5345" t="s">
        <v>9336</v>
      </c>
      <c r="C5345" t="s">
        <v>16898</v>
      </c>
    </row>
    <row r="5346" spans="2:3" x14ac:dyDescent="0.25">
      <c r="B5346" t="s">
        <v>9337</v>
      </c>
      <c r="C5346" t="s">
        <v>16899</v>
      </c>
    </row>
    <row r="5347" spans="2:3" x14ac:dyDescent="0.25">
      <c r="B5347" t="s">
        <v>9338</v>
      </c>
      <c r="C5347" t="s">
        <v>16900</v>
      </c>
    </row>
    <row r="5348" spans="2:3" x14ac:dyDescent="0.25">
      <c r="B5348" t="s">
        <v>9339</v>
      </c>
      <c r="C5348" t="s">
        <v>16901</v>
      </c>
    </row>
    <row r="5349" spans="2:3" x14ac:dyDescent="0.25">
      <c r="B5349" t="s">
        <v>9340</v>
      </c>
      <c r="C5349" t="s">
        <v>16902</v>
      </c>
    </row>
    <row r="5350" spans="2:3" x14ac:dyDescent="0.25">
      <c r="B5350" t="s">
        <v>9341</v>
      </c>
      <c r="C5350" t="s">
        <v>16903</v>
      </c>
    </row>
    <row r="5351" spans="2:3" x14ac:dyDescent="0.25">
      <c r="B5351" t="s">
        <v>9342</v>
      </c>
      <c r="C5351" t="s">
        <v>16904</v>
      </c>
    </row>
    <row r="5352" spans="2:3" x14ac:dyDescent="0.25">
      <c r="B5352" t="s">
        <v>9343</v>
      </c>
      <c r="C5352" t="s">
        <v>16905</v>
      </c>
    </row>
    <row r="5353" spans="2:3" x14ac:dyDescent="0.25">
      <c r="B5353" t="s">
        <v>9344</v>
      </c>
      <c r="C5353" t="s">
        <v>16906</v>
      </c>
    </row>
    <row r="5354" spans="2:3" x14ac:dyDescent="0.25">
      <c r="B5354" t="s">
        <v>9345</v>
      </c>
      <c r="C5354" t="s">
        <v>16907</v>
      </c>
    </row>
    <row r="5355" spans="2:3" x14ac:dyDescent="0.25">
      <c r="B5355" t="s">
        <v>9346</v>
      </c>
      <c r="C5355" t="s">
        <v>16908</v>
      </c>
    </row>
    <row r="5356" spans="2:3" x14ac:dyDescent="0.25">
      <c r="B5356" t="s">
        <v>9347</v>
      </c>
      <c r="C5356" t="s">
        <v>16909</v>
      </c>
    </row>
    <row r="5357" spans="2:3" x14ac:dyDescent="0.25">
      <c r="B5357" t="s">
        <v>9348</v>
      </c>
      <c r="C5357" t="s">
        <v>16910</v>
      </c>
    </row>
    <row r="5358" spans="2:3" x14ac:dyDescent="0.25">
      <c r="B5358" t="s">
        <v>9349</v>
      </c>
      <c r="C5358" t="s">
        <v>16911</v>
      </c>
    </row>
    <row r="5359" spans="2:3" x14ac:dyDescent="0.25">
      <c r="B5359" t="s">
        <v>9350</v>
      </c>
      <c r="C5359" t="s">
        <v>16912</v>
      </c>
    </row>
    <row r="5360" spans="2:3" x14ac:dyDescent="0.25">
      <c r="B5360" t="s">
        <v>9351</v>
      </c>
      <c r="C5360" t="s">
        <v>16913</v>
      </c>
    </row>
    <row r="5361" spans="2:3" x14ac:dyDescent="0.25">
      <c r="B5361" t="s">
        <v>9352</v>
      </c>
      <c r="C5361" t="s">
        <v>16914</v>
      </c>
    </row>
    <row r="5362" spans="2:3" x14ac:dyDescent="0.25">
      <c r="B5362" t="s">
        <v>9353</v>
      </c>
      <c r="C5362" t="s">
        <v>16915</v>
      </c>
    </row>
    <row r="5363" spans="2:3" x14ac:dyDescent="0.25">
      <c r="B5363" t="s">
        <v>9354</v>
      </c>
      <c r="C5363" t="s">
        <v>16916</v>
      </c>
    </row>
    <row r="5364" spans="2:3" x14ac:dyDescent="0.25">
      <c r="B5364" t="s">
        <v>9355</v>
      </c>
      <c r="C5364" t="s">
        <v>16917</v>
      </c>
    </row>
    <row r="5365" spans="2:3" x14ac:dyDescent="0.25">
      <c r="B5365" t="s">
        <v>9356</v>
      </c>
      <c r="C5365" t="s">
        <v>16918</v>
      </c>
    </row>
    <row r="5366" spans="2:3" x14ac:dyDescent="0.25">
      <c r="B5366" t="s">
        <v>9357</v>
      </c>
      <c r="C5366" t="s">
        <v>16919</v>
      </c>
    </row>
    <row r="5367" spans="2:3" x14ac:dyDescent="0.25">
      <c r="B5367" t="s">
        <v>9358</v>
      </c>
      <c r="C5367" t="s">
        <v>16920</v>
      </c>
    </row>
    <row r="5368" spans="2:3" x14ac:dyDescent="0.25">
      <c r="B5368" t="s">
        <v>9359</v>
      </c>
      <c r="C5368" t="s">
        <v>16921</v>
      </c>
    </row>
    <row r="5369" spans="2:3" x14ac:dyDescent="0.25">
      <c r="B5369" t="s">
        <v>9360</v>
      </c>
      <c r="C5369" t="s">
        <v>16922</v>
      </c>
    </row>
    <row r="5370" spans="2:3" x14ac:dyDescent="0.25">
      <c r="B5370" t="s">
        <v>9361</v>
      </c>
      <c r="C5370" t="s">
        <v>16923</v>
      </c>
    </row>
    <row r="5371" spans="2:3" x14ac:dyDescent="0.25">
      <c r="B5371" t="s">
        <v>9362</v>
      </c>
      <c r="C5371" t="s">
        <v>16924</v>
      </c>
    </row>
    <row r="5372" spans="2:3" x14ac:dyDescent="0.25">
      <c r="B5372" t="s">
        <v>9363</v>
      </c>
      <c r="C5372" t="s">
        <v>16925</v>
      </c>
    </row>
    <row r="5373" spans="2:3" x14ac:dyDescent="0.25">
      <c r="B5373" t="s">
        <v>6770</v>
      </c>
      <c r="C5373" t="s">
        <v>14329</v>
      </c>
    </row>
    <row r="5374" spans="2:3" x14ac:dyDescent="0.25">
      <c r="B5374" t="s">
        <v>9365</v>
      </c>
      <c r="C5374" t="s">
        <v>16927</v>
      </c>
    </row>
    <row r="5375" spans="2:3" x14ac:dyDescent="0.25">
      <c r="B5375" t="s">
        <v>9366</v>
      </c>
      <c r="C5375" t="s">
        <v>16928</v>
      </c>
    </row>
    <row r="5376" spans="2:3" x14ac:dyDescent="0.25">
      <c r="B5376" t="s">
        <v>9367</v>
      </c>
      <c r="C5376" t="s">
        <v>16929</v>
      </c>
    </row>
    <row r="5377" spans="2:3" x14ac:dyDescent="0.25">
      <c r="B5377" t="s">
        <v>9368</v>
      </c>
      <c r="C5377" t="s">
        <v>16930</v>
      </c>
    </row>
    <row r="5378" spans="2:3" x14ac:dyDescent="0.25">
      <c r="B5378" t="s">
        <v>9369</v>
      </c>
      <c r="C5378" t="s">
        <v>16931</v>
      </c>
    </row>
    <row r="5379" spans="2:3" x14ac:dyDescent="0.25">
      <c r="B5379" s="1" t="s">
        <v>9370</v>
      </c>
      <c r="C5379" t="s">
        <v>16932</v>
      </c>
    </row>
    <row r="5380" spans="2:3" x14ac:dyDescent="0.25">
      <c r="B5380" t="s">
        <v>9371</v>
      </c>
      <c r="C5380" t="s">
        <v>16933</v>
      </c>
    </row>
    <row r="5381" spans="2:3" x14ac:dyDescent="0.25">
      <c r="B5381" t="s">
        <v>9372</v>
      </c>
      <c r="C5381" t="s">
        <v>16934</v>
      </c>
    </row>
    <row r="5382" spans="2:3" x14ac:dyDescent="0.25">
      <c r="B5382" t="s">
        <v>9373</v>
      </c>
      <c r="C5382" t="s">
        <v>16935</v>
      </c>
    </row>
    <row r="5383" spans="2:3" x14ac:dyDescent="0.25">
      <c r="B5383" s="1" t="s">
        <v>9374</v>
      </c>
      <c r="C5383" t="s">
        <v>16936</v>
      </c>
    </row>
    <row r="5384" spans="2:3" x14ac:dyDescent="0.25">
      <c r="B5384" s="1" t="s">
        <v>9375</v>
      </c>
      <c r="C5384" t="s">
        <v>16937</v>
      </c>
    </row>
    <row r="5385" spans="2:3" x14ac:dyDescent="0.25">
      <c r="B5385" s="1" t="s">
        <v>9376</v>
      </c>
      <c r="C5385" t="s">
        <v>16938</v>
      </c>
    </row>
    <row r="5386" spans="2:3" x14ac:dyDescent="0.25">
      <c r="B5386" t="s">
        <v>9377</v>
      </c>
      <c r="C5386" t="s">
        <v>16939</v>
      </c>
    </row>
    <row r="5387" spans="2:3" x14ac:dyDescent="0.25">
      <c r="B5387" t="s">
        <v>9378</v>
      </c>
      <c r="C5387" t="s">
        <v>16940</v>
      </c>
    </row>
    <row r="5388" spans="2:3" x14ac:dyDescent="0.25">
      <c r="B5388" t="s">
        <v>5504</v>
      </c>
      <c r="C5388" t="s">
        <v>13065</v>
      </c>
    </row>
    <row r="5389" spans="2:3" x14ac:dyDescent="0.25">
      <c r="B5389" t="s">
        <v>9380</v>
      </c>
      <c r="C5389" t="s">
        <v>16942</v>
      </c>
    </row>
    <row r="5390" spans="2:3" x14ac:dyDescent="0.25">
      <c r="B5390" t="s">
        <v>9381</v>
      </c>
      <c r="C5390" t="s">
        <v>16943</v>
      </c>
    </row>
    <row r="5391" spans="2:3" x14ac:dyDescent="0.25">
      <c r="B5391" t="s">
        <v>8273</v>
      </c>
      <c r="C5391" t="s">
        <v>15833</v>
      </c>
    </row>
    <row r="5392" spans="2:3" x14ac:dyDescent="0.25">
      <c r="B5392" t="s">
        <v>9383</v>
      </c>
      <c r="C5392" t="s">
        <v>16945</v>
      </c>
    </row>
    <row r="5393" spans="2:3" x14ac:dyDescent="0.25">
      <c r="B5393" t="s">
        <v>9384</v>
      </c>
      <c r="C5393" t="s">
        <v>16946</v>
      </c>
    </row>
    <row r="5394" spans="2:3" x14ac:dyDescent="0.25">
      <c r="B5394" t="s">
        <v>9385</v>
      </c>
      <c r="C5394" t="s">
        <v>16947</v>
      </c>
    </row>
    <row r="5395" spans="2:3" x14ac:dyDescent="0.25">
      <c r="B5395" t="s">
        <v>9386</v>
      </c>
      <c r="C5395" t="s">
        <v>16948</v>
      </c>
    </row>
    <row r="5396" spans="2:3" x14ac:dyDescent="0.25">
      <c r="B5396" t="s">
        <v>9387</v>
      </c>
      <c r="C5396" t="s">
        <v>16949</v>
      </c>
    </row>
    <row r="5397" spans="2:3" x14ac:dyDescent="0.25">
      <c r="B5397" t="s">
        <v>9388</v>
      </c>
      <c r="C5397" t="s">
        <v>16950</v>
      </c>
    </row>
    <row r="5398" spans="2:3" x14ac:dyDescent="0.25">
      <c r="B5398" t="s">
        <v>9389</v>
      </c>
      <c r="C5398" t="s">
        <v>16951</v>
      </c>
    </row>
    <row r="5399" spans="2:3" x14ac:dyDescent="0.25">
      <c r="B5399" t="s">
        <v>9390</v>
      </c>
      <c r="C5399" t="s">
        <v>16952</v>
      </c>
    </row>
    <row r="5400" spans="2:3" x14ac:dyDescent="0.25">
      <c r="B5400" t="s">
        <v>9391</v>
      </c>
      <c r="C5400" t="s">
        <v>16953</v>
      </c>
    </row>
    <row r="5401" spans="2:3" x14ac:dyDescent="0.25">
      <c r="B5401" t="s">
        <v>9392</v>
      </c>
      <c r="C5401" t="s">
        <v>16954</v>
      </c>
    </row>
    <row r="5402" spans="2:3" x14ac:dyDescent="0.25">
      <c r="B5402" t="s">
        <v>9393</v>
      </c>
      <c r="C5402" t="s">
        <v>16955</v>
      </c>
    </row>
    <row r="5403" spans="2:3" x14ac:dyDescent="0.25">
      <c r="B5403" t="s">
        <v>9394</v>
      </c>
      <c r="C5403" t="s">
        <v>16956</v>
      </c>
    </row>
    <row r="5404" spans="2:3" x14ac:dyDescent="0.25">
      <c r="B5404" t="s">
        <v>9395</v>
      </c>
      <c r="C5404" t="s">
        <v>16957</v>
      </c>
    </row>
    <row r="5405" spans="2:3" x14ac:dyDescent="0.25">
      <c r="B5405" t="s">
        <v>9396</v>
      </c>
      <c r="C5405" t="s">
        <v>16958</v>
      </c>
    </row>
    <row r="5406" spans="2:3" x14ac:dyDescent="0.25">
      <c r="B5406" s="1" t="s">
        <v>9397</v>
      </c>
      <c r="C5406" t="s">
        <v>16959</v>
      </c>
    </row>
    <row r="5407" spans="2:3" x14ac:dyDescent="0.25">
      <c r="B5407" t="s">
        <v>9398</v>
      </c>
      <c r="C5407" t="s">
        <v>16960</v>
      </c>
    </row>
    <row r="5408" spans="2:3" x14ac:dyDescent="0.25">
      <c r="B5408" t="s">
        <v>9399</v>
      </c>
      <c r="C5408" t="s">
        <v>16961</v>
      </c>
    </row>
    <row r="5409" spans="2:3" x14ac:dyDescent="0.25">
      <c r="B5409" t="s">
        <v>9400</v>
      </c>
      <c r="C5409" t="s">
        <v>16962</v>
      </c>
    </row>
    <row r="5410" spans="2:3" x14ac:dyDescent="0.25">
      <c r="B5410" t="s">
        <v>9401</v>
      </c>
      <c r="C5410" t="s">
        <v>16963</v>
      </c>
    </row>
    <row r="5411" spans="2:3" x14ac:dyDescent="0.25">
      <c r="B5411" t="s">
        <v>9402</v>
      </c>
      <c r="C5411" t="s">
        <v>16964</v>
      </c>
    </row>
    <row r="5412" spans="2:3" x14ac:dyDescent="0.25">
      <c r="B5412" t="s">
        <v>9403</v>
      </c>
      <c r="C5412" t="s">
        <v>16965</v>
      </c>
    </row>
    <row r="5413" spans="2:3" x14ac:dyDescent="0.25">
      <c r="B5413" t="s">
        <v>9404</v>
      </c>
      <c r="C5413" t="s">
        <v>16966</v>
      </c>
    </row>
    <row r="5414" spans="2:3" x14ac:dyDescent="0.25">
      <c r="B5414" t="s">
        <v>9405</v>
      </c>
      <c r="C5414" t="s">
        <v>16967</v>
      </c>
    </row>
    <row r="5415" spans="2:3" x14ac:dyDescent="0.25">
      <c r="B5415" t="s">
        <v>9406</v>
      </c>
      <c r="C5415" t="s">
        <v>16968</v>
      </c>
    </row>
    <row r="5416" spans="2:3" x14ac:dyDescent="0.25">
      <c r="B5416" t="s">
        <v>9407</v>
      </c>
      <c r="C5416" t="s">
        <v>16969</v>
      </c>
    </row>
    <row r="5417" spans="2:3" x14ac:dyDescent="0.25">
      <c r="B5417" t="s">
        <v>9408</v>
      </c>
      <c r="C5417" t="s">
        <v>16970</v>
      </c>
    </row>
    <row r="5418" spans="2:3" x14ac:dyDescent="0.25">
      <c r="B5418" t="s">
        <v>9409</v>
      </c>
      <c r="C5418" t="s">
        <v>16971</v>
      </c>
    </row>
    <row r="5419" spans="2:3" x14ac:dyDescent="0.25">
      <c r="B5419" t="s">
        <v>9410</v>
      </c>
      <c r="C5419" t="s">
        <v>16972</v>
      </c>
    </row>
    <row r="5420" spans="2:3" x14ac:dyDescent="0.25">
      <c r="B5420" s="1" t="s">
        <v>9411</v>
      </c>
      <c r="C5420" t="s">
        <v>16973</v>
      </c>
    </row>
    <row r="5421" spans="2:3" x14ac:dyDescent="0.25">
      <c r="B5421" t="s">
        <v>9412</v>
      </c>
      <c r="C5421" t="s">
        <v>16974</v>
      </c>
    </row>
    <row r="5422" spans="2:3" x14ac:dyDescent="0.25">
      <c r="B5422" t="s">
        <v>9413</v>
      </c>
      <c r="C5422" t="s">
        <v>16975</v>
      </c>
    </row>
    <row r="5423" spans="2:3" x14ac:dyDescent="0.25">
      <c r="B5423" t="s">
        <v>9414</v>
      </c>
      <c r="C5423" t="s">
        <v>16976</v>
      </c>
    </row>
    <row r="5424" spans="2:3" x14ac:dyDescent="0.25">
      <c r="B5424" t="s">
        <v>9415</v>
      </c>
      <c r="C5424" t="s">
        <v>16977</v>
      </c>
    </row>
    <row r="5425" spans="2:3" x14ac:dyDescent="0.25">
      <c r="B5425" t="s">
        <v>9416</v>
      </c>
      <c r="C5425" t="s">
        <v>16978</v>
      </c>
    </row>
    <row r="5426" spans="2:3" x14ac:dyDescent="0.25">
      <c r="B5426" t="s">
        <v>9169</v>
      </c>
      <c r="C5426" t="s">
        <v>16730</v>
      </c>
    </row>
    <row r="5427" spans="2:3" x14ac:dyDescent="0.25">
      <c r="B5427" t="s">
        <v>9418</v>
      </c>
      <c r="C5427" t="s">
        <v>16980</v>
      </c>
    </row>
    <row r="5428" spans="2:3" x14ac:dyDescent="0.25">
      <c r="B5428" t="s">
        <v>9419</v>
      </c>
      <c r="C5428" t="s">
        <v>16981</v>
      </c>
    </row>
    <row r="5429" spans="2:3" x14ac:dyDescent="0.25">
      <c r="B5429" t="s">
        <v>9420</v>
      </c>
      <c r="C5429" t="s">
        <v>16982</v>
      </c>
    </row>
    <row r="5430" spans="2:3" x14ac:dyDescent="0.25">
      <c r="B5430" t="s">
        <v>9421</v>
      </c>
      <c r="C5430" t="s">
        <v>16983</v>
      </c>
    </row>
    <row r="5431" spans="2:3" x14ac:dyDescent="0.25">
      <c r="B5431" t="s">
        <v>9422</v>
      </c>
      <c r="C5431" t="s">
        <v>16984</v>
      </c>
    </row>
    <row r="5432" spans="2:3" x14ac:dyDescent="0.25">
      <c r="B5432" t="s">
        <v>9423</v>
      </c>
      <c r="C5432" t="s">
        <v>16985</v>
      </c>
    </row>
    <row r="5433" spans="2:3" x14ac:dyDescent="0.25">
      <c r="B5433" t="s">
        <v>9424</v>
      </c>
      <c r="C5433" t="s">
        <v>16986</v>
      </c>
    </row>
    <row r="5434" spans="2:3" x14ac:dyDescent="0.25">
      <c r="B5434" t="s">
        <v>9424</v>
      </c>
      <c r="C5434" t="s">
        <v>16986</v>
      </c>
    </row>
    <row r="5435" spans="2:3" x14ac:dyDescent="0.25">
      <c r="B5435" t="s">
        <v>9425</v>
      </c>
      <c r="C5435" t="s">
        <v>16987</v>
      </c>
    </row>
    <row r="5436" spans="2:3" x14ac:dyDescent="0.25">
      <c r="B5436" t="s">
        <v>9426</v>
      </c>
      <c r="C5436" t="s">
        <v>16988</v>
      </c>
    </row>
    <row r="5437" spans="2:3" x14ac:dyDescent="0.25">
      <c r="B5437" t="s">
        <v>9427</v>
      </c>
      <c r="C5437" t="s">
        <v>16989</v>
      </c>
    </row>
    <row r="5438" spans="2:3" x14ac:dyDescent="0.25">
      <c r="B5438" t="s">
        <v>9428</v>
      </c>
      <c r="C5438" t="s">
        <v>16990</v>
      </c>
    </row>
    <row r="5439" spans="2:3" x14ac:dyDescent="0.25">
      <c r="B5439" t="s">
        <v>9429</v>
      </c>
      <c r="C5439" t="s">
        <v>16991</v>
      </c>
    </row>
    <row r="5440" spans="2:3" x14ac:dyDescent="0.25">
      <c r="B5440" t="s">
        <v>9430</v>
      </c>
      <c r="C5440" t="s">
        <v>16992</v>
      </c>
    </row>
    <row r="5441" spans="2:3" x14ac:dyDescent="0.25">
      <c r="B5441" t="s">
        <v>9431</v>
      </c>
      <c r="C5441" t="s">
        <v>16993</v>
      </c>
    </row>
    <row r="5442" spans="2:3" x14ac:dyDescent="0.25">
      <c r="B5442" t="s">
        <v>9432</v>
      </c>
      <c r="C5442" t="s">
        <v>16994</v>
      </c>
    </row>
    <row r="5443" spans="2:3" x14ac:dyDescent="0.25">
      <c r="B5443" t="s">
        <v>9433</v>
      </c>
      <c r="C5443" t="s">
        <v>16995</v>
      </c>
    </row>
    <row r="5444" spans="2:3" x14ac:dyDescent="0.25">
      <c r="B5444" t="s">
        <v>9434</v>
      </c>
      <c r="C5444" t="s">
        <v>16996</v>
      </c>
    </row>
    <row r="5445" spans="2:3" x14ac:dyDescent="0.25">
      <c r="B5445" t="s">
        <v>9435</v>
      </c>
      <c r="C5445" t="s">
        <v>16997</v>
      </c>
    </row>
    <row r="5446" spans="2:3" x14ac:dyDescent="0.25">
      <c r="B5446" t="s">
        <v>9436</v>
      </c>
      <c r="C5446" t="s">
        <v>16998</v>
      </c>
    </row>
    <row r="5447" spans="2:3" x14ac:dyDescent="0.25">
      <c r="B5447" t="s">
        <v>9437</v>
      </c>
      <c r="C5447" t="s">
        <v>16999</v>
      </c>
    </row>
    <row r="5448" spans="2:3" x14ac:dyDescent="0.25">
      <c r="B5448" t="s">
        <v>9438</v>
      </c>
      <c r="C5448" t="s">
        <v>17000</v>
      </c>
    </row>
    <row r="5449" spans="2:3" x14ac:dyDescent="0.25">
      <c r="B5449" t="s">
        <v>9439</v>
      </c>
      <c r="C5449" t="s">
        <v>17001</v>
      </c>
    </row>
    <row r="5450" spans="2:3" x14ac:dyDescent="0.25">
      <c r="B5450" t="s">
        <v>9440</v>
      </c>
      <c r="C5450" t="s">
        <v>17002</v>
      </c>
    </row>
    <row r="5451" spans="2:3" x14ac:dyDescent="0.25">
      <c r="B5451" s="1" t="s">
        <v>9441</v>
      </c>
      <c r="C5451" t="s">
        <v>17003</v>
      </c>
    </row>
    <row r="5452" spans="2:3" x14ac:dyDescent="0.25">
      <c r="B5452" t="s">
        <v>9442</v>
      </c>
      <c r="C5452" t="s">
        <v>17004</v>
      </c>
    </row>
    <row r="5453" spans="2:3" x14ac:dyDescent="0.25">
      <c r="B5453" t="s">
        <v>9443</v>
      </c>
      <c r="C5453" t="s">
        <v>17005</v>
      </c>
    </row>
    <row r="5454" spans="2:3" x14ac:dyDescent="0.25">
      <c r="B5454" t="s">
        <v>9444</v>
      </c>
      <c r="C5454" t="s">
        <v>17006</v>
      </c>
    </row>
    <row r="5455" spans="2:3" x14ac:dyDescent="0.25">
      <c r="B5455" t="s">
        <v>9445</v>
      </c>
      <c r="C5455" t="s">
        <v>17007</v>
      </c>
    </row>
    <row r="5456" spans="2:3" x14ac:dyDescent="0.25">
      <c r="B5456" t="s">
        <v>9446</v>
      </c>
      <c r="C5456" t="s">
        <v>17008</v>
      </c>
    </row>
    <row r="5457" spans="2:3" x14ac:dyDescent="0.25">
      <c r="B5457" t="s">
        <v>9447</v>
      </c>
      <c r="C5457" t="s">
        <v>17009</v>
      </c>
    </row>
    <row r="5458" spans="2:3" x14ac:dyDescent="0.25">
      <c r="B5458" t="s">
        <v>9448</v>
      </c>
      <c r="C5458" t="s">
        <v>17010</v>
      </c>
    </row>
    <row r="5459" spans="2:3" x14ac:dyDescent="0.25">
      <c r="B5459" t="s">
        <v>9449</v>
      </c>
      <c r="C5459" t="s">
        <v>17011</v>
      </c>
    </row>
    <row r="5460" spans="2:3" x14ac:dyDescent="0.25">
      <c r="B5460" t="s">
        <v>10765</v>
      </c>
      <c r="C5460" t="s">
        <v>18329</v>
      </c>
    </row>
    <row r="5461" spans="2:3" x14ac:dyDescent="0.25">
      <c r="B5461" t="s">
        <v>9451</v>
      </c>
      <c r="C5461" t="s">
        <v>17013</v>
      </c>
    </row>
    <row r="5462" spans="2:3" x14ac:dyDescent="0.25">
      <c r="B5462" t="s">
        <v>9452</v>
      </c>
      <c r="C5462" t="s">
        <v>17014</v>
      </c>
    </row>
    <row r="5463" spans="2:3" x14ac:dyDescent="0.25">
      <c r="B5463" t="s">
        <v>9453</v>
      </c>
      <c r="C5463" t="s">
        <v>17015</v>
      </c>
    </row>
    <row r="5464" spans="2:3" x14ac:dyDescent="0.25">
      <c r="B5464" t="s">
        <v>9454</v>
      </c>
      <c r="C5464" t="s">
        <v>17016</v>
      </c>
    </row>
    <row r="5465" spans="2:3" x14ac:dyDescent="0.25">
      <c r="B5465" t="s">
        <v>9455</v>
      </c>
      <c r="C5465" t="s">
        <v>17017</v>
      </c>
    </row>
    <row r="5466" spans="2:3" x14ac:dyDescent="0.25">
      <c r="B5466" t="s">
        <v>9456</v>
      </c>
      <c r="C5466" t="s">
        <v>17018</v>
      </c>
    </row>
    <row r="5467" spans="2:3" x14ac:dyDescent="0.25">
      <c r="B5467" t="s">
        <v>5202</v>
      </c>
      <c r="C5467" t="s">
        <v>12765</v>
      </c>
    </row>
    <row r="5468" spans="2:3" x14ac:dyDescent="0.25">
      <c r="B5468" t="s">
        <v>9458</v>
      </c>
      <c r="C5468" t="s">
        <v>17020</v>
      </c>
    </row>
    <row r="5469" spans="2:3" x14ac:dyDescent="0.25">
      <c r="B5469" t="s">
        <v>9459</v>
      </c>
      <c r="C5469" t="s">
        <v>17021</v>
      </c>
    </row>
    <row r="5470" spans="2:3" x14ac:dyDescent="0.25">
      <c r="B5470" t="s">
        <v>9460</v>
      </c>
      <c r="C5470" t="s">
        <v>17022</v>
      </c>
    </row>
    <row r="5471" spans="2:3" x14ac:dyDescent="0.25">
      <c r="B5471" t="s">
        <v>9461</v>
      </c>
      <c r="C5471" t="s">
        <v>17023</v>
      </c>
    </row>
    <row r="5472" spans="2:3" x14ac:dyDescent="0.25">
      <c r="B5472" t="s">
        <v>9462</v>
      </c>
      <c r="C5472" t="s">
        <v>17024</v>
      </c>
    </row>
    <row r="5473" spans="2:3" x14ac:dyDescent="0.25">
      <c r="B5473" t="s">
        <v>9463</v>
      </c>
      <c r="C5473" t="s">
        <v>17025</v>
      </c>
    </row>
    <row r="5474" spans="2:3" x14ac:dyDescent="0.25">
      <c r="B5474" t="s">
        <v>9464</v>
      </c>
      <c r="C5474" t="s">
        <v>17026</v>
      </c>
    </row>
    <row r="5475" spans="2:3" x14ac:dyDescent="0.25">
      <c r="B5475" t="s">
        <v>9465</v>
      </c>
      <c r="C5475" t="s">
        <v>17027</v>
      </c>
    </row>
    <row r="5476" spans="2:3" x14ac:dyDescent="0.25">
      <c r="B5476" t="s">
        <v>9466</v>
      </c>
      <c r="C5476" t="s">
        <v>17028</v>
      </c>
    </row>
    <row r="5477" spans="2:3" x14ac:dyDescent="0.25">
      <c r="B5477" t="s">
        <v>9467</v>
      </c>
      <c r="C5477" t="s">
        <v>17029</v>
      </c>
    </row>
    <row r="5478" spans="2:3" x14ac:dyDescent="0.25">
      <c r="B5478" t="s">
        <v>9468</v>
      </c>
      <c r="C5478" t="s">
        <v>17030</v>
      </c>
    </row>
    <row r="5479" spans="2:3" x14ac:dyDescent="0.25">
      <c r="B5479" t="s">
        <v>9469</v>
      </c>
      <c r="C5479" t="s">
        <v>17031</v>
      </c>
    </row>
    <row r="5480" spans="2:3" x14ac:dyDescent="0.25">
      <c r="B5480" t="s">
        <v>9470</v>
      </c>
      <c r="C5480" t="s">
        <v>17032</v>
      </c>
    </row>
    <row r="5481" spans="2:3" x14ac:dyDescent="0.25">
      <c r="B5481" t="s">
        <v>9471</v>
      </c>
      <c r="C5481" t="s">
        <v>17033</v>
      </c>
    </row>
    <row r="5482" spans="2:3" x14ac:dyDescent="0.25">
      <c r="B5482" t="s">
        <v>9472</v>
      </c>
      <c r="C5482" t="s">
        <v>17034</v>
      </c>
    </row>
    <row r="5483" spans="2:3" x14ac:dyDescent="0.25">
      <c r="B5483" t="s">
        <v>9473</v>
      </c>
      <c r="C5483" t="s">
        <v>17035</v>
      </c>
    </row>
    <row r="5484" spans="2:3" x14ac:dyDescent="0.25">
      <c r="B5484" t="s">
        <v>9474</v>
      </c>
      <c r="C5484" t="s">
        <v>17036</v>
      </c>
    </row>
    <row r="5485" spans="2:3" x14ac:dyDescent="0.25">
      <c r="B5485" t="s">
        <v>9475</v>
      </c>
      <c r="C5485" t="s">
        <v>17037</v>
      </c>
    </row>
    <row r="5486" spans="2:3" x14ac:dyDescent="0.25">
      <c r="B5486" t="s">
        <v>9476</v>
      </c>
      <c r="C5486" t="s">
        <v>17038</v>
      </c>
    </row>
    <row r="5487" spans="2:3" x14ac:dyDescent="0.25">
      <c r="B5487" t="s">
        <v>9477</v>
      </c>
      <c r="C5487" t="s">
        <v>17039</v>
      </c>
    </row>
    <row r="5488" spans="2:3" x14ac:dyDescent="0.25">
      <c r="B5488" t="s">
        <v>9478</v>
      </c>
      <c r="C5488" t="s">
        <v>17040</v>
      </c>
    </row>
    <row r="5489" spans="2:3" x14ac:dyDescent="0.25">
      <c r="B5489" t="s">
        <v>9479</v>
      </c>
      <c r="C5489" t="s">
        <v>17041</v>
      </c>
    </row>
    <row r="5490" spans="2:3" x14ac:dyDescent="0.25">
      <c r="B5490" t="s">
        <v>9480</v>
      </c>
      <c r="C5490" t="s">
        <v>17042</v>
      </c>
    </row>
    <row r="5491" spans="2:3" x14ac:dyDescent="0.25">
      <c r="B5491" t="s">
        <v>9481</v>
      </c>
      <c r="C5491" t="s">
        <v>17043</v>
      </c>
    </row>
    <row r="5492" spans="2:3" x14ac:dyDescent="0.25">
      <c r="B5492" s="1" t="s">
        <v>9482</v>
      </c>
      <c r="C5492" t="s">
        <v>17044</v>
      </c>
    </row>
    <row r="5493" spans="2:3" x14ac:dyDescent="0.25">
      <c r="B5493" t="s">
        <v>9483</v>
      </c>
      <c r="C5493" t="s">
        <v>17045</v>
      </c>
    </row>
    <row r="5494" spans="2:3" x14ac:dyDescent="0.25">
      <c r="B5494" t="s">
        <v>9484</v>
      </c>
      <c r="C5494" t="s">
        <v>17046</v>
      </c>
    </row>
    <row r="5495" spans="2:3" x14ac:dyDescent="0.25">
      <c r="B5495" t="s">
        <v>9485</v>
      </c>
      <c r="C5495" t="s">
        <v>17047</v>
      </c>
    </row>
    <row r="5496" spans="2:3" x14ac:dyDescent="0.25">
      <c r="B5496" t="s">
        <v>9486</v>
      </c>
      <c r="C5496" t="s">
        <v>17048</v>
      </c>
    </row>
    <row r="5497" spans="2:3" x14ac:dyDescent="0.25">
      <c r="B5497" t="s">
        <v>9487</v>
      </c>
      <c r="C5497" t="s">
        <v>17049</v>
      </c>
    </row>
    <row r="5498" spans="2:3" x14ac:dyDescent="0.25">
      <c r="B5498" t="s">
        <v>9488</v>
      </c>
      <c r="C5498" t="s">
        <v>17050</v>
      </c>
    </row>
    <row r="5499" spans="2:3" x14ac:dyDescent="0.25">
      <c r="B5499" t="s">
        <v>9489</v>
      </c>
      <c r="C5499" t="s">
        <v>17051</v>
      </c>
    </row>
    <row r="5500" spans="2:3" x14ac:dyDescent="0.25">
      <c r="B5500" t="s">
        <v>9490</v>
      </c>
      <c r="C5500" t="s">
        <v>17052</v>
      </c>
    </row>
    <row r="5501" spans="2:3" x14ac:dyDescent="0.25">
      <c r="B5501" t="s">
        <v>9491</v>
      </c>
      <c r="C5501" t="s">
        <v>17053</v>
      </c>
    </row>
    <row r="5502" spans="2:3" x14ac:dyDescent="0.25">
      <c r="B5502" t="s">
        <v>9492</v>
      </c>
      <c r="C5502" t="s">
        <v>17054</v>
      </c>
    </row>
    <row r="5503" spans="2:3" x14ac:dyDescent="0.25">
      <c r="B5503" t="s">
        <v>9493</v>
      </c>
      <c r="C5503" t="s">
        <v>17055</v>
      </c>
    </row>
    <row r="5504" spans="2:3" x14ac:dyDescent="0.25">
      <c r="B5504" t="s">
        <v>9494</v>
      </c>
      <c r="C5504" t="s">
        <v>17056</v>
      </c>
    </row>
    <row r="5505" spans="2:3" x14ac:dyDescent="0.25">
      <c r="B5505" t="s">
        <v>9495</v>
      </c>
      <c r="C5505" t="s">
        <v>17057</v>
      </c>
    </row>
    <row r="5506" spans="2:3" x14ac:dyDescent="0.25">
      <c r="B5506" t="s">
        <v>9496</v>
      </c>
      <c r="C5506" t="s">
        <v>17058</v>
      </c>
    </row>
    <row r="5507" spans="2:3" x14ac:dyDescent="0.25">
      <c r="B5507" t="s">
        <v>9497</v>
      </c>
      <c r="C5507" t="s">
        <v>17059</v>
      </c>
    </row>
    <row r="5508" spans="2:3" x14ac:dyDescent="0.25">
      <c r="B5508" t="s">
        <v>9498</v>
      </c>
      <c r="C5508" t="s">
        <v>17060</v>
      </c>
    </row>
    <row r="5509" spans="2:3" x14ac:dyDescent="0.25">
      <c r="B5509" t="s">
        <v>9499</v>
      </c>
      <c r="C5509" t="s">
        <v>17061</v>
      </c>
    </row>
    <row r="5510" spans="2:3" x14ac:dyDescent="0.25">
      <c r="B5510" t="s">
        <v>9500</v>
      </c>
      <c r="C5510" t="s">
        <v>17062</v>
      </c>
    </row>
    <row r="5511" spans="2:3" x14ac:dyDescent="0.25">
      <c r="B5511" t="s">
        <v>9501</v>
      </c>
      <c r="C5511" t="s">
        <v>17063</v>
      </c>
    </row>
    <row r="5512" spans="2:3" x14ac:dyDescent="0.25">
      <c r="B5512" t="s">
        <v>8520</v>
      </c>
      <c r="C5512" t="s">
        <v>16080</v>
      </c>
    </row>
    <row r="5513" spans="2:3" x14ac:dyDescent="0.25">
      <c r="B5513" s="1" t="s">
        <v>9503</v>
      </c>
      <c r="C5513" t="s">
        <v>17065</v>
      </c>
    </row>
    <row r="5514" spans="2:3" x14ac:dyDescent="0.25">
      <c r="B5514" t="s">
        <v>9504</v>
      </c>
      <c r="C5514" t="s">
        <v>17066</v>
      </c>
    </row>
    <row r="5515" spans="2:3" x14ac:dyDescent="0.25">
      <c r="B5515" t="s">
        <v>9505</v>
      </c>
      <c r="C5515" t="s">
        <v>17067</v>
      </c>
    </row>
    <row r="5516" spans="2:3" x14ac:dyDescent="0.25">
      <c r="B5516" t="s">
        <v>9506</v>
      </c>
      <c r="C5516" t="s">
        <v>17068</v>
      </c>
    </row>
    <row r="5517" spans="2:3" x14ac:dyDescent="0.25">
      <c r="B5517" t="s">
        <v>9507</v>
      </c>
      <c r="C5517" t="s">
        <v>17069</v>
      </c>
    </row>
    <row r="5518" spans="2:3" x14ac:dyDescent="0.25">
      <c r="B5518" t="s">
        <v>9508</v>
      </c>
      <c r="C5518" t="s">
        <v>17070</v>
      </c>
    </row>
    <row r="5519" spans="2:3" x14ac:dyDescent="0.25">
      <c r="B5519" t="s">
        <v>9509</v>
      </c>
      <c r="C5519" t="s">
        <v>17071</v>
      </c>
    </row>
    <row r="5520" spans="2:3" x14ac:dyDescent="0.25">
      <c r="B5520" t="s">
        <v>10949</v>
      </c>
      <c r="C5520" t="s">
        <v>18514</v>
      </c>
    </row>
    <row r="5521" spans="2:3" x14ac:dyDescent="0.25">
      <c r="B5521" t="s">
        <v>9511</v>
      </c>
      <c r="C5521" t="s">
        <v>17073</v>
      </c>
    </row>
    <row r="5522" spans="2:3" x14ac:dyDescent="0.25">
      <c r="B5522" t="s">
        <v>9512</v>
      </c>
      <c r="C5522" t="s">
        <v>17074</v>
      </c>
    </row>
    <row r="5523" spans="2:3" x14ac:dyDescent="0.25">
      <c r="B5523" t="s">
        <v>9513</v>
      </c>
      <c r="C5523" t="s">
        <v>17075</v>
      </c>
    </row>
    <row r="5524" spans="2:3" x14ac:dyDescent="0.25">
      <c r="B5524" t="s">
        <v>9514</v>
      </c>
      <c r="C5524" t="s">
        <v>17076</v>
      </c>
    </row>
    <row r="5525" spans="2:3" x14ac:dyDescent="0.25">
      <c r="B5525" t="s">
        <v>9515</v>
      </c>
      <c r="C5525" t="s">
        <v>17077</v>
      </c>
    </row>
    <row r="5526" spans="2:3" x14ac:dyDescent="0.25">
      <c r="B5526" t="s">
        <v>9516</v>
      </c>
      <c r="C5526" t="s">
        <v>17078</v>
      </c>
    </row>
    <row r="5527" spans="2:3" x14ac:dyDescent="0.25">
      <c r="B5527" t="s">
        <v>9517</v>
      </c>
      <c r="C5527" t="s">
        <v>17079</v>
      </c>
    </row>
    <row r="5528" spans="2:3" x14ac:dyDescent="0.25">
      <c r="B5528" t="s">
        <v>9518</v>
      </c>
      <c r="C5528" t="s">
        <v>17080</v>
      </c>
    </row>
    <row r="5529" spans="2:3" x14ac:dyDescent="0.25">
      <c r="B5529" t="s">
        <v>9519</v>
      </c>
      <c r="C5529" t="s">
        <v>17081</v>
      </c>
    </row>
    <row r="5530" spans="2:3" x14ac:dyDescent="0.25">
      <c r="B5530" t="s">
        <v>9520</v>
      </c>
      <c r="C5530" t="s">
        <v>17082</v>
      </c>
    </row>
    <row r="5531" spans="2:3" x14ac:dyDescent="0.25">
      <c r="B5531" t="s">
        <v>9521</v>
      </c>
      <c r="C5531" t="s">
        <v>17083</v>
      </c>
    </row>
    <row r="5532" spans="2:3" x14ac:dyDescent="0.25">
      <c r="B5532" t="s">
        <v>9522</v>
      </c>
      <c r="C5532" t="s">
        <v>17084</v>
      </c>
    </row>
    <row r="5533" spans="2:3" x14ac:dyDescent="0.25">
      <c r="B5533" t="s">
        <v>9523</v>
      </c>
      <c r="C5533" t="s">
        <v>17085</v>
      </c>
    </row>
    <row r="5534" spans="2:3" x14ac:dyDescent="0.25">
      <c r="B5534" s="1" t="s">
        <v>9524</v>
      </c>
      <c r="C5534" t="s">
        <v>17086</v>
      </c>
    </row>
    <row r="5535" spans="2:3" x14ac:dyDescent="0.25">
      <c r="B5535" t="s">
        <v>9525</v>
      </c>
      <c r="C5535" t="s">
        <v>17087</v>
      </c>
    </row>
    <row r="5536" spans="2:3" x14ac:dyDescent="0.25">
      <c r="B5536" t="s">
        <v>9526</v>
      </c>
      <c r="C5536" t="s">
        <v>17088</v>
      </c>
    </row>
    <row r="5537" spans="2:3" x14ac:dyDescent="0.25">
      <c r="B5537" t="s">
        <v>10205</v>
      </c>
      <c r="C5537" t="s">
        <v>17766</v>
      </c>
    </row>
    <row r="5538" spans="2:3" x14ac:dyDescent="0.25">
      <c r="B5538" s="1" t="s">
        <v>9528</v>
      </c>
      <c r="C5538" t="s">
        <v>17090</v>
      </c>
    </row>
    <row r="5539" spans="2:3" x14ac:dyDescent="0.25">
      <c r="B5539" t="s">
        <v>11534</v>
      </c>
      <c r="C5539" t="s">
        <v>19087</v>
      </c>
    </row>
    <row r="5540" spans="2:3" x14ac:dyDescent="0.25">
      <c r="B5540" t="s">
        <v>9530</v>
      </c>
      <c r="C5540" t="s">
        <v>17092</v>
      </c>
    </row>
    <row r="5541" spans="2:3" x14ac:dyDescent="0.25">
      <c r="B5541" t="s">
        <v>9531</v>
      </c>
      <c r="C5541" t="s">
        <v>17093</v>
      </c>
    </row>
    <row r="5542" spans="2:3" x14ac:dyDescent="0.25">
      <c r="B5542" t="s">
        <v>9532</v>
      </c>
      <c r="C5542" t="s">
        <v>17094</v>
      </c>
    </row>
    <row r="5543" spans="2:3" x14ac:dyDescent="0.25">
      <c r="B5543" t="s">
        <v>9533</v>
      </c>
      <c r="C5543" t="s">
        <v>17095</v>
      </c>
    </row>
    <row r="5544" spans="2:3" x14ac:dyDescent="0.25">
      <c r="B5544" t="s">
        <v>9534</v>
      </c>
      <c r="C5544" t="s">
        <v>17096</v>
      </c>
    </row>
    <row r="5545" spans="2:3" x14ac:dyDescent="0.25">
      <c r="B5545" t="s">
        <v>4744</v>
      </c>
      <c r="C5545" t="s">
        <v>12308</v>
      </c>
    </row>
    <row r="5546" spans="2:3" x14ac:dyDescent="0.25">
      <c r="B5546" t="s">
        <v>9536</v>
      </c>
      <c r="C5546" t="s">
        <v>17098</v>
      </c>
    </row>
    <row r="5547" spans="2:3" x14ac:dyDescent="0.25">
      <c r="B5547" t="s">
        <v>7609</v>
      </c>
      <c r="C5547" t="s">
        <v>15170</v>
      </c>
    </row>
    <row r="5548" spans="2:3" x14ac:dyDescent="0.25">
      <c r="B5548" t="s">
        <v>9538</v>
      </c>
      <c r="C5548" t="s">
        <v>17100</v>
      </c>
    </row>
    <row r="5549" spans="2:3" x14ac:dyDescent="0.25">
      <c r="B5549" t="s">
        <v>9539</v>
      </c>
      <c r="C5549" t="s">
        <v>17101</v>
      </c>
    </row>
    <row r="5550" spans="2:3" x14ac:dyDescent="0.25">
      <c r="B5550" t="s">
        <v>9540</v>
      </c>
      <c r="C5550" t="s">
        <v>17102</v>
      </c>
    </row>
    <row r="5551" spans="2:3" x14ac:dyDescent="0.25">
      <c r="B5551" t="s">
        <v>9541</v>
      </c>
      <c r="C5551" t="s">
        <v>17103</v>
      </c>
    </row>
    <row r="5552" spans="2:3" x14ac:dyDescent="0.25">
      <c r="B5552" t="s">
        <v>9542</v>
      </c>
      <c r="C5552" t="s">
        <v>17104</v>
      </c>
    </row>
    <row r="5553" spans="2:3" x14ac:dyDescent="0.25">
      <c r="B5553" t="s">
        <v>9543</v>
      </c>
      <c r="C5553" t="s">
        <v>17105</v>
      </c>
    </row>
    <row r="5554" spans="2:3" x14ac:dyDescent="0.25">
      <c r="B5554" t="s">
        <v>9544</v>
      </c>
      <c r="C5554" t="s">
        <v>17106</v>
      </c>
    </row>
    <row r="5555" spans="2:3" x14ac:dyDescent="0.25">
      <c r="B5555" t="s">
        <v>9545</v>
      </c>
      <c r="C5555" t="s">
        <v>17107</v>
      </c>
    </row>
    <row r="5556" spans="2:3" x14ac:dyDescent="0.25">
      <c r="B5556" t="s">
        <v>9546</v>
      </c>
      <c r="C5556" t="s">
        <v>17108</v>
      </c>
    </row>
    <row r="5557" spans="2:3" x14ac:dyDescent="0.25">
      <c r="B5557" t="s">
        <v>9547</v>
      </c>
      <c r="C5557" t="s">
        <v>17109</v>
      </c>
    </row>
    <row r="5558" spans="2:3" x14ac:dyDescent="0.25">
      <c r="B5558" t="s">
        <v>9548</v>
      </c>
      <c r="C5558" t="s">
        <v>17110</v>
      </c>
    </row>
    <row r="5559" spans="2:3" x14ac:dyDescent="0.25">
      <c r="B5559" s="1" t="s">
        <v>9549</v>
      </c>
      <c r="C5559" t="s">
        <v>17111</v>
      </c>
    </row>
    <row r="5560" spans="2:3" x14ac:dyDescent="0.25">
      <c r="B5560" t="s">
        <v>9550</v>
      </c>
      <c r="C5560" t="s">
        <v>17112</v>
      </c>
    </row>
    <row r="5561" spans="2:3" x14ac:dyDescent="0.25">
      <c r="B5561" t="s">
        <v>9551</v>
      </c>
      <c r="C5561" t="s">
        <v>17113</v>
      </c>
    </row>
    <row r="5562" spans="2:3" x14ac:dyDescent="0.25">
      <c r="B5562" t="s">
        <v>9552</v>
      </c>
      <c r="C5562" t="s">
        <v>17114</v>
      </c>
    </row>
    <row r="5563" spans="2:3" x14ac:dyDescent="0.25">
      <c r="B5563" t="s">
        <v>9553</v>
      </c>
      <c r="C5563" t="s">
        <v>17115</v>
      </c>
    </row>
    <row r="5564" spans="2:3" x14ac:dyDescent="0.25">
      <c r="B5564" t="s">
        <v>9554</v>
      </c>
      <c r="C5564" t="s">
        <v>17116</v>
      </c>
    </row>
    <row r="5565" spans="2:3" x14ac:dyDescent="0.25">
      <c r="B5565" t="s">
        <v>9555</v>
      </c>
      <c r="C5565" t="s">
        <v>17117</v>
      </c>
    </row>
    <row r="5566" spans="2:3" x14ac:dyDescent="0.25">
      <c r="B5566" t="s">
        <v>9556</v>
      </c>
      <c r="C5566" t="s">
        <v>17118</v>
      </c>
    </row>
    <row r="5567" spans="2:3" x14ac:dyDescent="0.25">
      <c r="B5567" s="1" t="s">
        <v>9557</v>
      </c>
      <c r="C5567" t="s">
        <v>17119</v>
      </c>
    </row>
    <row r="5568" spans="2:3" x14ac:dyDescent="0.25">
      <c r="B5568" t="s">
        <v>9558</v>
      </c>
      <c r="C5568" t="s">
        <v>17120</v>
      </c>
    </row>
    <row r="5569" spans="2:3" x14ac:dyDescent="0.25">
      <c r="B5569" t="s">
        <v>9559</v>
      </c>
      <c r="C5569" t="s">
        <v>17121</v>
      </c>
    </row>
    <row r="5570" spans="2:3" x14ac:dyDescent="0.25">
      <c r="B5570" t="s">
        <v>10516</v>
      </c>
      <c r="C5570" t="s">
        <v>18079</v>
      </c>
    </row>
    <row r="5571" spans="2:3" x14ac:dyDescent="0.25">
      <c r="B5571" t="s">
        <v>9561</v>
      </c>
      <c r="C5571" t="s">
        <v>17123</v>
      </c>
    </row>
    <row r="5572" spans="2:3" x14ac:dyDescent="0.25">
      <c r="B5572" t="s">
        <v>9240</v>
      </c>
      <c r="C5572" t="s">
        <v>16802</v>
      </c>
    </row>
    <row r="5573" spans="2:3" x14ac:dyDescent="0.25">
      <c r="B5573" t="s">
        <v>9562</v>
      </c>
      <c r="C5573" t="s">
        <v>17124</v>
      </c>
    </row>
    <row r="5574" spans="2:3" x14ac:dyDescent="0.25">
      <c r="B5574" t="s">
        <v>9563</v>
      </c>
      <c r="C5574" t="s">
        <v>17125</v>
      </c>
    </row>
    <row r="5575" spans="2:3" x14ac:dyDescent="0.25">
      <c r="B5575" t="s">
        <v>9564</v>
      </c>
      <c r="C5575" t="s">
        <v>17126</v>
      </c>
    </row>
    <row r="5576" spans="2:3" x14ac:dyDescent="0.25">
      <c r="B5576" s="1" t="s">
        <v>9565</v>
      </c>
      <c r="C5576" t="s">
        <v>17127</v>
      </c>
    </row>
    <row r="5577" spans="2:3" x14ac:dyDescent="0.25">
      <c r="B5577" s="1" t="s">
        <v>9566</v>
      </c>
      <c r="C5577" t="s">
        <v>17128</v>
      </c>
    </row>
    <row r="5578" spans="2:3" x14ac:dyDescent="0.25">
      <c r="B5578" t="s">
        <v>9567</v>
      </c>
      <c r="C5578" t="s">
        <v>17129</v>
      </c>
    </row>
    <row r="5579" spans="2:3" x14ac:dyDescent="0.25">
      <c r="B5579" t="s">
        <v>9568</v>
      </c>
      <c r="C5579" t="s">
        <v>17130</v>
      </c>
    </row>
    <row r="5580" spans="2:3" x14ac:dyDescent="0.25">
      <c r="B5580" s="1" t="s">
        <v>9569</v>
      </c>
      <c r="C5580" t="s">
        <v>17131</v>
      </c>
    </row>
    <row r="5581" spans="2:3" x14ac:dyDescent="0.25">
      <c r="B5581" t="s">
        <v>9570</v>
      </c>
      <c r="C5581" t="s">
        <v>17132</v>
      </c>
    </row>
    <row r="5582" spans="2:3" x14ac:dyDescent="0.25">
      <c r="B5582" t="s">
        <v>9571</v>
      </c>
      <c r="C5582" t="s">
        <v>17133</v>
      </c>
    </row>
    <row r="5583" spans="2:3" x14ac:dyDescent="0.25">
      <c r="B5583" t="s">
        <v>9572</v>
      </c>
      <c r="C5583" t="s">
        <v>17134</v>
      </c>
    </row>
    <row r="5584" spans="2:3" x14ac:dyDescent="0.25">
      <c r="B5584" t="s">
        <v>9573</v>
      </c>
      <c r="C5584" t="s">
        <v>17135</v>
      </c>
    </row>
    <row r="5585" spans="2:3" x14ac:dyDescent="0.25">
      <c r="B5585" t="s">
        <v>9574</v>
      </c>
      <c r="C5585" t="s">
        <v>17136</v>
      </c>
    </row>
    <row r="5586" spans="2:3" x14ac:dyDescent="0.25">
      <c r="B5586" t="s">
        <v>9575</v>
      </c>
      <c r="C5586" t="s">
        <v>17137</v>
      </c>
    </row>
    <row r="5587" spans="2:3" x14ac:dyDescent="0.25">
      <c r="B5587" t="s">
        <v>9576</v>
      </c>
      <c r="C5587" t="s">
        <v>17138</v>
      </c>
    </row>
    <row r="5588" spans="2:3" x14ac:dyDescent="0.25">
      <c r="B5588" s="1" t="s">
        <v>9577</v>
      </c>
      <c r="C5588" t="s">
        <v>17139</v>
      </c>
    </row>
    <row r="5589" spans="2:3" x14ac:dyDescent="0.25">
      <c r="B5589" t="s">
        <v>9578</v>
      </c>
      <c r="C5589" t="s">
        <v>17140</v>
      </c>
    </row>
    <row r="5590" spans="2:3" x14ac:dyDescent="0.25">
      <c r="B5590" t="s">
        <v>9579</v>
      </c>
      <c r="C5590" t="s">
        <v>17141</v>
      </c>
    </row>
    <row r="5591" spans="2:3" x14ac:dyDescent="0.25">
      <c r="B5591" t="s">
        <v>9580</v>
      </c>
      <c r="C5591" t="s">
        <v>17142</v>
      </c>
    </row>
    <row r="5592" spans="2:3" x14ac:dyDescent="0.25">
      <c r="B5592" t="s">
        <v>9581</v>
      </c>
      <c r="C5592" t="s">
        <v>17143</v>
      </c>
    </row>
    <row r="5593" spans="2:3" x14ac:dyDescent="0.25">
      <c r="B5593" t="s">
        <v>9582</v>
      </c>
      <c r="C5593" t="s">
        <v>17144</v>
      </c>
    </row>
    <row r="5594" spans="2:3" x14ac:dyDescent="0.25">
      <c r="B5594" t="s">
        <v>9583</v>
      </c>
      <c r="C5594" t="s">
        <v>17145</v>
      </c>
    </row>
    <row r="5595" spans="2:3" x14ac:dyDescent="0.25">
      <c r="B5595" t="s">
        <v>9584</v>
      </c>
      <c r="C5595" t="s">
        <v>17146</v>
      </c>
    </row>
    <row r="5596" spans="2:3" x14ac:dyDescent="0.25">
      <c r="B5596" t="s">
        <v>9585</v>
      </c>
      <c r="C5596" t="s">
        <v>17147</v>
      </c>
    </row>
    <row r="5597" spans="2:3" x14ac:dyDescent="0.25">
      <c r="B5597" t="s">
        <v>9586</v>
      </c>
      <c r="C5597" t="s">
        <v>17148</v>
      </c>
    </row>
    <row r="5598" spans="2:3" x14ac:dyDescent="0.25">
      <c r="B5598" t="s">
        <v>9587</v>
      </c>
      <c r="C5598" t="s">
        <v>17149</v>
      </c>
    </row>
    <row r="5599" spans="2:3" x14ac:dyDescent="0.25">
      <c r="B5599" t="s">
        <v>9588</v>
      </c>
      <c r="C5599" t="s">
        <v>17150</v>
      </c>
    </row>
    <row r="5600" spans="2:3" x14ac:dyDescent="0.25">
      <c r="B5600" t="s">
        <v>9589</v>
      </c>
      <c r="C5600" t="s">
        <v>17151</v>
      </c>
    </row>
    <row r="5601" spans="2:3" x14ac:dyDescent="0.25">
      <c r="B5601" t="s">
        <v>9590</v>
      </c>
      <c r="C5601" t="s">
        <v>17152</v>
      </c>
    </row>
    <row r="5602" spans="2:3" x14ac:dyDescent="0.25">
      <c r="B5602" t="s">
        <v>9591</v>
      </c>
      <c r="C5602" t="s">
        <v>17153</v>
      </c>
    </row>
    <row r="5603" spans="2:3" x14ac:dyDescent="0.25">
      <c r="B5603" t="s">
        <v>9592</v>
      </c>
      <c r="C5603" t="s">
        <v>17154</v>
      </c>
    </row>
    <row r="5604" spans="2:3" x14ac:dyDescent="0.25">
      <c r="B5604" t="s">
        <v>7869</v>
      </c>
      <c r="C5604" t="s">
        <v>15430</v>
      </c>
    </row>
    <row r="5605" spans="2:3" x14ac:dyDescent="0.25">
      <c r="B5605" s="1" t="s">
        <v>9594</v>
      </c>
      <c r="C5605" t="s">
        <v>17156</v>
      </c>
    </row>
    <row r="5606" spans="2:3" x14ac:dyDescent="0.25">
      <c r="B5606" t="s">
        <v>9595</v>
      </c>
      <c r="C5606" t="s">
        <v>17157</v>
      </c>
    </row>
    <row r="5607" spans="2:3" x14ac:dyDescent="0.25">
      <c r="B5607" t="s">
        <v>9596</v>
      </c>
      <c r="C5607" t="s">
        <v>17158</v>
      </c>
    </row>
    <row r="5608" spans="2:3" x14ac:dyDescent="0.25">
      <c r="B5608" t="s">
        <v>9597</v>
      </c>
      <c r="C5608" t="s">
        <v>17159</v>
      </c>
    </row>
    <row r="5609" spans="2:3" x14ac:dyDescent="0.25">
      <c r="B5609" t="s">
        <v>9598</v>
      </c>
      <c r="C5609" t="s">
        <v>17160</v>
      </c>
    </row>
    <row r="5610" spans="2:3" x14ac:dyDescent="0.25">
      <c r="B5610" t="s">
        <v>9599</v>
      </c>
      <c r="C5610" t="s">
        <v>17161</v>
      </c>
    </row>
    <row r="5611" spans="2:3" x14ac:dyDescent="0.25">
      <c r="B5611" t="s">
        <v>9600</v>
      </c>
      <c r="C5611" t="s">
        <v>17162</v>
      </c>
    </row>
    <row r="5612" spans="2:3" x14ac:dyDescent="0.25">
      <c r="B5612" t="s">
        <v>9601</v>
      </c>
      <c r="C5612" t="s">
        <v>17163</v>
      </c>
    </row>
    <row r="5613" spans="2:3" x14ac:dyDescent="0.25">
      <c r="B5613" t="s">
        <v>9602</v>
      </c>
      <c r="C5613" t="s">
        <v>17164</v>
      </c>
    </row>
    <row r="5614" spans="2:3" x14ac:dyDescent="0.25">
      <c r="B5614" t="s">
        <v>9603</v>
      </c>
      <c r="C5614" t="s">
        <v>17165</v>
      </c>
    </row>
    <row r="5615" spans="2:3" x14ac:dyDescent="0.25">
      <c r="B5615" t="s">
        <v>9604</v>
      </c>
      <c r="C5615" t="s">
        <v>17166</v>
      </c>
    </row>
    <row r="5616" spans="2:3" x14ac:dyDescent="0.25">
      <c r="B5616" t="s">
        <v>9605</v>
      </c>
      <c r="C5616" t="s">
        <v>17167</v>
      </c>
    </row>
    <row r="5617" spans="2:3" x14ac:dyDescent="0.25">
      <c r="B5617" t="s">
        <v>9606</v>
      </c>
      <c r="C5617" t="s">
        <v>17168</v>
      </c>
    </row>
    <row r="5618" spans="2:3" x14ac:dyDescent="0.25">
      <c r="B5618" t="s">
        <v>9607</v>
      </c>
      <c r="C5618" t="s">
        <v>17169</v>
      </c>
    </row>
    <row r="5619" spans="2:3" x14ac:dyDescent="0.25">
      <c r="B5619" t="s">
        <v>9608</v>
      </c>
      <c r="C5619" t="s">
        <v>17170</v>
      </c>
    </row>
    <row r="5620" spans="2:3" x14ac:dyDescent="0.25">
      <c r="B5620" t="s">
        <v>9609</v>
      </c>
      <c r="C5620" t="s">
        <v>17171</v>
      </c>
    </row>
    <row r="5621" spans="2:3" x14ac:dyDescent="0.25">
      <c r="B5621" t="s">
        <v>9610</v>
      </c>
      <c r="C5621" t="s">
        <v>17172</v>
      </c>
    </row>
    <row r="5622" spans="2:3" x14ac:dyDescent="0.25">
      <c r="B5622" t="s">
        <v>9611</v>
      </c>
      <c r="C5622" t="s">
        <v>17173</v>
      </c>
    </row>
    <row r="5623" spans="2:3" x14ac:dyDescent="0.25">
      <c r="B5623" t="s">
        <v>9612</v>
      </c>
      <c r="C5623" t="s">
        <v>17174</v>
      </c>
    </row>
    <row r="5624" spans="2:3" x14ac:dyDescent="0.25">
      <c r="B5624" t="s">
        <v>9613</v>
      </c>
      <c r="C5624" t="s">
        <v>17175</v>
      </c>
    </row>
    <row r="5625" spans="2:3" x14ac:dyDescent="0.25">
      <c r="B5625" t="s">
        <v>9614</v>
      </c>
      <c r="C5625" t="s">
        <v>17176</v>
      </c>
    </row>
    <row r="5626" spans="2:3" x14ac:dyDescent="0.25">
      <c r="B5626" t="s">
        <v>9615</v>
      </c>
      <c r="C5626" t="s">
        <v>17177</v>
      </c>
    </row>
    <row r="5627" spans="2:3" x14ac:dyDescent="0.25">
      <c r="B5627" t="s">
        <v>9615</v>
      </c>
      <c r="C5627" t="s">
        <v>17177</v>
      </c>
    </row>
    <row r="5628" spans="2:3" x14ac:dyDescent="0.25">
      <c r="B5628" t="s">
        <v>9616</v>
      </c>
      <c r="C5628" t="s">
        <v>17178</v>
      </c>
    </row>
    <row r="5629" spans="2:3" x14ac:dyDescent="0.25">
      <c r="B5629" t="s">
        <v>9617</v>
      </c>
      <c r="C5629" t="s">
        <v>17179</v>
      </c>
    </row>
    <row r="5630" spans="2:3" x14ac:dyDescent="0.25">
      <c r="B5630" t="s">
        <v>9618</v>
      </c>
      <c r="C5630" t="s">
        <v>17180</v>
      </c>
    </row>
    <row r="5631" spans="2:3" x14ac:dyDescent="0.25">
      <c r="B5631" t="s">
        <v>9619</v>
      </c>
      <c r="C5631" t="s">
        <v>17181</v>
      </c>
    </row>
    <row r="5632" spans="2:3" x14ac:dyDescent="0.25">
      <c r="B5632" t="s">
        <v>9620</v>
      </c>
      <c r="C5632" t="s">
        <v>17182</v>
      </c>
    </row>
    <row r="5633" spans="2:3" x14ac:dyDescent="0.25">
      <c r="B5633" t="s">
        <v>9621</v>
      </c>
      <c r="C5633" t="s">
        <v>17183</v>
      </c>
    </row>
    <row r="5634" spans="2:3" x14ac:dyDescent="0.25">
      <c r="B5634" t="s">
        <v>9622</v>
      </c>
      <c r="C5634" t="s">
        <v>17184</v>
      </c>
    </row>
    <row r="5635" spans="2:3" x14ac:dyDescent="0.25">
      <c r="B5635" t="s">
        <v>9623</v>
      </c>
      <c r="C5635" t="s">
        <v>17185</v>
      </c>
    </row>
    <row r="5636" spans="2:3" x14ac:dyDescent="0.25">
      <c r="B5636" t="s">
        <v>9624</v>
      </c>
      <c r="C5636" t="s">
        <v>17186</v>
      </c>
    </row>
    <row r="5637" spans="2:3" x14ac:dyDescent="0.25">
      <c r="B5637" t="s">
        <v>9625</v>
      </c>
      <c r="C5637" t="s">
        <v>17187</v>
      </c>
    </row>
    <row r="5638" spans="2:3" x14ac:dyDescent="0.25">
      <c r="B5638" t="s">
        <v>9626</v>
      </c>
      <c r="C5638" t="s">
        <v>17188</v>
      </c>
    </row>
    <row r="5639" spans="2:3" x14ac:dyDescent="0.25">
      <c r="B5639" t="s">
        <v>9627</v>
      </c>
      <c r="C5639" t="s">
        <v>17189</v>
      </c>
    </row>
    <row r="5640" spans="2:3" x14ac:dyDescent="0.25">
      <c r="B5640" t="s">
        <v>9628</v>
      </c>
      <c r="C5640" t="s">
        <v>17190</v>
      </c>
    </row>
    <row r="5641" spans="2:3" x14ac:dyDescent="0.25">
      <c r="B5641" t="s">
        <v>9629</v>
      </c>
      <c r="C5641" t="s">
        <v>17191</v>
      </c>
    </row>
    <row r="5642" spans="2:3" x14ac:dyDescent="0.25">
      <c r="B5642" t="s">
        <v>9630</v>
      </c>
      <c r="C5642" t="s">
        <v>17192</v>
      </c>
    </row>
    <row r="5643" spans="2:3" x14ac:dyDescent="0.25">
      <c r="B5643" t="s">
        <v>9631</v>
      </c>
      <c r="C5643" t="s">
        <v>17193</v>
      </c>
    </row>
    <row r="5644" spans="2:3" x14ac:dyDescent="0.25">
      <c r="B5644" t="s">
        <v>9632</v>
      </c>
      <c r="C5644" t="s">
        <v>17194</v>
      </c>
    </row>
    <row r="5645" spans="2:3" x14ac:dyDescent="0.25">
      <c r="B5645" t="s">
        <v>9633</v>
      </c>
      <c r="C5645" t="s">
        <v>17195</v>
      </c>
    </row>
    <row r="5646" spans="2:3" x14ac:dyDescent="0.25">
      <c r="B5646" t="s">
        <v>9634</v>
      </c>
      <c r="C5646" t="s">
        <v>17196</v>
      </c>
    </row>
    <row r="5647" spans="2:3" x14ac:dyDescent="0.25">
      <c r="B5647" t="s">
        <v>9635</v>
      </c>
      <c r="C5647" t="s">
        <v>17197</v>
      </c>
    </row>
    <row r="5648" spans="2:3" x14ac:dyDescent="0.25">
      <c r="B5648" t="s">
        <v>9636</v>
      </c>
      <c r="C5648" t="s">
        <v>17198</v>
      </c>
    </row>
    <row r="5649" spans="2:3" x14ac:dyDescent="0.25">
      <c r="B5649" t="s">
        <v>9637</v>
      </c>
      <c r="C5649" t="s">
        <v>17199</v>
      </c>
    </row>
    <row r="5650" spans="2:3" x14ac:dyDescent="0.25">
      <c r="B5650" t="s">
        <v>9638</v>
      </c>
      <c r="C5650" t="s">
        <v>17200</v>
      </c>
    </row>
    <row r="5651" spans="2:3" x14ac:dyDescent="0.25">
      <c r="B5651" t="s">
        <v>9639</v>
      </c>
      <c r="C5651" t="s">
        <v>17201</v>
      </c>
    </row>
    <row r="5652" spans="2:3" x14ac:dyDescent="0.25">
      <c r="B5652" t="s">
        <v>9640</v>
      </c>
      <c r="C5652" t="s">
        <v>17202</v>
      </c>
    </row>
    <row r="5653" spans="2:3" x14ac:dyDescent="0.25">
      <c r="B5653" t="s">
        <v>9641</v>
      </c>
      <c r="C5653" t="s">
        <v>17203</v>
      </c>
    </row>
    <row r="5654" spans="2:3" x14ac:dyDescent="0.25">
      <c r="B5654" t="s">
        <v>9642</v>
      </c>
      <c r="C5654" t="s">
        <v>17204</v>
      </c>
    </row>
    <row r="5655" spans="2:3" x14ac:dyDescent="0.25">
      <c r="B5655" t="s">
        <v>9643</v>
      </c>
      <c r="C5655" t="s">
        <v>17205</v>
      </c>
    </row>
    <row r="5656" spans="2:3" x14ac:dyDescent="0.25">
      <c r="B5656" t="s">
        <v>9644</v>
      </c>
      <c r="C5656" t="s">
        <v>17206</v>
      </c>
    </row>
    <row r="5657" spans="2:3" x14ac:dyDescent="0.25">
      <c r="B5657" t="s">
        <v>7826</v>
      </c>
      <c r="C5657" t="s">
        <v>15387</v>
      </c>
    </row>
    <row r="5658" spans="2:3" x14ac:dyDescent="0.25">
      <c r="B5658" t="s">
        <v>9646</v>
      </c>
      <c r="C5658" t="s">
        <v>17208</v>
      </c>
    </row>
    <row r="5659" spans="2:3" x14ac:dyDescent="0.25">
      <c r="B5659" t="s">
        <v>9647</v>
      </c>
      <c r="C5659" t="s">
        <v>17209</v>
      </c>
    </row>
    <row r="5660" spans="2:3" x14ac:dyDescent="0.25">
      <c r="B5660" s="1" t="s">
        <v>9648</v>
      </c>
      <c r="C5660" t="s">
        <v>17210</v>
      </c>
    </row>
    <row r="5661" spans="2:3" x14ac:dyDescent="0.25">
      <c r="B5661" t="s">
        <v>9649</v>
      </c>
      <c r="C5661" t="s">
        <v>17211</v>
      </c>
    </row>
    <row r="5662" spans="2:3" x14ac:dyDescent="0.25">
      <c r="B5662" t="s">
        <v>9650</v>
      </c>
      <c r="C5662" t="s">
        <v>17212</v>
      </c>
    </row>
    <row r="5663" spans="2:3" x14ac:dyDescent="0.25">
      <c r="B5663" t="s">
        <v>9651</v>
      </c>
      <c r="C5663" t="s">
        <v>17213</v>
      </c>
    </row>
    <row r="5664" spans="2:3" x14ac:dyDescent="0.25">
      <c r="B5664" t="s">
        <v>9652</v>
      </c>
      <c r="C5664" t="s">
        <v>17214</v>
      </c>
    </row>
    <row r="5665" spans="2:3" x14ac:dyDescent="0.25">
      <c r="B5665" t="s">
        <v>9653</v>
      </c>
      <c r="C5665" t="s">
        <v>17215</v>
      </c>
    </row>
    <row r="5666" spans="2:3" x14ac:dyDescent="0.25">
      <c r="B5666" t="s">
        <v>9654</v>
      </c>
      <c r="C5666" t="s">
        <v>17216</v>
      </c>
    </row>
    <row r="5667" spans="2:3" x14ac:dyDescent="0.25">
      <c r="B5667" t="s">
        <v>9655</v>
      </c>
      <c r="C5667" t="s">
        <v>17217</v>
      </c>
    </row>
    <row r="5668" spans="2:3" x14ac:dyDescent="0.25">
      <c r="B5668" t="s">
        <v>9656</v>
      </c>
      <c r="C5668" t="s">
        <v>17218</v>
      </c>
    </row>
    <row r="5669" spans="2:3" x14ac:dyDescent="0.25">
      <c r="B5669" t="s">
        <v>9657</v>
      </c>
      <c r="C5669" t="s">
        <v>17219</v>
      </c>
    </row>
    <row r="5670" spans="2:3" x14ac:dyDescent="0.25">
      <c r="B5670" t="s">
        <v>9658</v>
      </c>
      <c r="C5670" t="s">
        <v>17220</v>
      </c>
    </row>
    <row r="5671" spans="2:3" x14ac:dyDescent="0.25">
      <c r="B5671" t="s">
        <v>9659</v>
      </c>
      <c r="C5671" t="s">
        <v>17221</v>
      </c>
    </row>
    <row r="5672" spans="2:3" x14ac:dyDescent="0.25">
      <c r="B5672" t="s">
        <v>9660</v>
      </c>
      <c r="C5672" t="s">
        <v>17222</v>
      </c>
    </row>
    <row r="5673" spans="2:3" x14ac:dyDescent="0.25">
      <c r="B5673" t="s">
        <v>9661</v>
      </c>
      <c r="C5673" t="s">
        <v>17223</v>
      </c>
    </row>
    <row r="5674" spans="2:3" x14ac:dyDescent="0.25">
      <c r="B5674" t="s">
        <v>9662</v>
      </c>
      <c r="C5674" t="s">
        <v>17224</v>
      </c>
    </row>
    <row r="5675" spans="2:3" x14ac:dyDescent="0.25">
      <c r="B5675" t="s">
        <v>9663</v>
      </c>
      <c r="C5675" t="s">
        <v>17225</v>
      </c>
    </row>
    <row r="5676" spans="2:3" x14ac:dyDescent="0.25">
      <c r="B5676" s="1" t="s">
        <v>4433</v>
      </c>
      <c r="C5676" t="s">
        <v>12001</v>
      </c>
    </row>
    <row r="5677" spans="2:3" x14ac:dyDescent="0.25">
      <c r="B5677" t="s">
        <v>4447</v>
      </c>
      <c r="C5677" t="s">
        <v>12014</v>
      </c>
    </row>
    <row r="5678" spans="2:3" x14ac:dyDescent="0.25">
      <c r="B5678" t="s">
        <v>9665</v>
      </c>
      <c r="C5678" t="s">
        <v>17227</v>
      </c>
    </row>
    <row r="5679" spans="2:3" x14ac:dyDescent="0.25">
      <c r="B5679" t="s">
        <v>9666</v>
      </c>
      <c r="C5679" t="s">
        <v>17228</v>
      </c>
    </row>
    <row r="5680" spans="2:3" x14ac:dyDescent="0.25">
      <c r="B5680" t="s">
        <v>4926</v>
      </c>
      <c r="C5680" t="s">
        <v>12489</v>
      </c>
    </row>
    <row r="5681" spans="2:3" x14ac:dyDescent="0.25">
      <c r="B5681" t="s">
        <v>9668</v>
      </c>
      <c r="C5681" t="s">
        <v>17230</v>
      </c>
    </row>
    <row r="5682" spans="2:3" x14ac:dyDescent="0.25">
      <c r="B5682" t="s">
        <v>9669</v>
      </c>
      <c r="C5682" t="s">
        <v>17231</v>
      </c>
    </row>
    <row r="5683" spans="2:3" x14ac:dyDescent="0.25">
      <c r="B5683" t="s">
        <v>9670</v>
      </c>
      <c r="C5683" t="s">
        <v>17232</v>
      </c>
    </row>
    <row r="5684" spans="2:3" x14ac:dyDescent="0.25">
      <c r="B5684" s="1" t="s">
        <v>9671</v>
      </c>
      <c r="C5684" t="s">
        <v>17233</v>
      </c>
    </row>
    <row r="5685" spans="2:3" x14ac:dyDescent="0.25">
      <c r="B5685" t="s">
        <v>9672</v>
      </c>
      <c r="C5685" t="s">
        <v>17234</v>
      </c>
    </row>
    <row r="5686" spans="2:3" x14ac:dyDescent="0.25">
      <c r="B5686" t="s">
        <v>9673</v>
      </c>
      <c r="C5686" t="s">
        <v>17235</v>
      </c>
    </row>
    <row r="5687" spans="2:3" x14ac:dyDescent="0.25">
      <c r="B5687" t="s">
        <v>9674</v>
      </c>
      <c r="C5687" t="s">
        <v>17236</v>
      </c>
    </row>
    <row r="5688" spans="2:3" x14ac:dyDescent="0.25">
      <c r="B5688" t="s">
        <v>9675</v>
      </c>
      <c r="C5688" t="s">
        <v>17237</v>
      </c>
    </row>
    <row r="5689" spans="2:3" x14ac:dyDescent="0.25">
      <c r="B5689" t="s">
        <v>9676</v>
      </c>
      <c r="C5689" t="s">
        <v>17238</v>
      </c>
    </row>
    <row r="5690" spans="2:3" x14ac:dyDescent="0.25">
      <c r="B5690" t="s">
        <v>9677</v>
      </c>
      <c r="C5690" t="s">
        <v>17239</v>
      </c>
    </row>
    <row r="5691" spans="2:3" x14ac:dyDescent="0.25">
      <c r="B5691" t="s">
        <v>9678</v>
      </c>
      <c r="C5691" t="s">
        <v>17240</v>
      </c>
    </row>
    <row r="5692" spans="2:3" x14ac:dyDescent="0.25">
      <c r="B5692" s="1" t="s">
        <v>9679</v>
      </c>
      <c r="C5692" t="s">
        <v>17241</v>
      </c>
    </row>
    <row r="5693" spans="2:3" x14ac:dyDescent="0.25">
      <c r="B5693" t="s">
        <v>9680</v>
      </c>
      <c r="C5693" t="s">
        <v>17242</v>
      </c>
    </row>
    <row r="5694" spans="2:3" x14ac:dyDescent="0.25">
      <c r="B5694" t="s">
        <v>9681</v>
      </c>
      <c r="C5694" t="s">
        <v>17243</v>
      </c>
    </row>
    <row r="5695" spans="2:3" x14ac:dyDescent="0.25">
      <c r="B5695" t="s">
        <v>9682</v>
      </c>
      <c r="C5695" t="s">
        <v>17244</v>
      </c>
    </row>
    <row r="5696" spans="2:3" x14ac:dyDescent="0.25">
      <c r="B5696" t="s">
        <v>9683</v>
      </c>
      <c r="C5696" t="s">
        <v>17245</v>
      </c>
    </row>
    <row r="5697" spans="2:3" x14ac:dyDescent="0.25">
      <c r="B5697" t="s">
        <v>9684</v>
      </c>
      <c r="C5697" t="s">
        <v>17246</v>
      </c>
    </row>
    <row r="5698" spans="2:3" x14ac:dyDescent="0.25">
      <c r="B5698" t="s">
        <v>9685</v>
      </c>
      <c r="C5698" t="s">
        <v>17247</v>
      </c>
    </row>
    <row r="5699" spans="2:3" x14ac:dyDescent="0.25">
      <c r="B5699" t="s">
        <v>4118</v>
      </c>
      <c r="C5699" t="s">
        <v>11690</v>
      </c>
    </row>
    <row r="5700" spans="2:3" x14ac:dyDescent="0.25">
      <c r="B5700" t="s">
        <v>9686</v>
      </c>
      <c r="C5700" t="s">
        <v>17248</v>
      </c>
    </row>
    <row r="5701" spans="2:3" x14ac:dyDescent="0.25">
      <c r="B5701" t="s">
        <v>9687</v>
      </c>
      <c r="C5701" t="s">
        <v>17249</v>
      </c>
    </row>
    <row r="5702" spans="2:3" x14ac:dyDescent="0.25">
      <c r="B5702" t="s">
        <v>9688</v>
      </c>
      <c r="C5702" t="s">
        <v>17250</v>
      </c>
    </row>
    <row r="5703" spans="2:3" x14ac:dyDescent="0.25">
      <c r="B5703" t="s">
        <v>9689</v>
      </c>
      <c r="C5703" t="s">
        <v>17251</v>
      </c>
    </row>
    <row r="5704" spans="2:3" x14ac:dyDescent="0.25">
      <c r="B5704" t="s">
        <v>9690</v>
      </c>
      <c r="C5704" t="s">
        <v>17252</v>
      </c>
    </row>
    <row r="5705" spans="2:3" x14ac:dyDescent="0.25">
      <c r="B5705" t="s">
        <v>9691</v>
      </c>
      <c r="C5705" t="s">
        <v>17253</v>
      </c>
    </row>
    <row r="5706" spans="2:3" x14ac:dyDescent="0.25">
      <c r="B5706" t="s">
        <v>9692</v>
      </c>
      <c r="C5706" t="s">
        <v>17254</v>
      </c>
    </row>
    <row r="5707" spans="2:3" x14ac:dyDescent="0.25">
      <c r="B5707" t="s">
        <v>9693</v>
      </c>
      <c r="C5707" t="s">
        <v>17255</v>
      </c>
    </row>
    <row r="5708" spans="2:3" x14ac:dyDescent="0.25">
      <c r="B5708" t="s">
        <v>9694</v>
      </c>
      <c r="C5708" t="s">
        <v>17256</v>
      </c>
    </row>
    <row r="5709" spans="2:3" x14ac:dyDescent="0.25">
      <c r="B5709" t="s">
        <v>9695</v>
      </c>
      <c r="C5709" t="s">
        <v>17257</v>
      </c>
    </row>
    <row r="5710" spans="2:3" x14ac:dyDescent="0.25">
      <c r="B5710" t="s">
        <v>9696</v>
      </c>
      <c r="C5710" t="s">
        <v>17258</v>
      </c>
    </row>
    <row r="5711" spans="2:3" x14ac:dyDescent="0.25">
      <c r="B5711" t="s">
        <v>9697</v>
      </c>
      <c r="C5711" t="s">
        <v>17259</v>
      </c>
    </row>
    <row r="5712" spans="2:3" x14ac:dyDescent="0.25">
      <c r="B5712" t="s">
        <v>9698</v>
      </c>
      <c r="C5712" t="s">
        <v>17260</v>
      </c>
    </row>
    <row r="5713" spans="2:3" x14ac:dyDescent="0.25">
      <c r="B5713" t="s">
        <v>9699</v>
      </c>
      <c r="C5713" t="s">
        <v>17261</v>
      </c>
    </row>
    <row r="5714" spans="2:3" x14ac:dyDescent="0.25">
      <c r="B5714" t="s">
        <v>9700</v>
      </c>
      <c r="C5714" t="s">
        <v>17262</v>
      </c>
    </row>
    <row r="5715" spans="2:3" x14ac:dyDescent="0.25">
      <c r="B5715" t="s">
        <v>9701</v>
      </c>
      <c r="C5715" t="s">
        <v>17263</v>
      </c>
    </row>
    <row r="5716" spans="2:3" x14ac:dyDescent="0.25">
      <c r="B5716" t="s">
        <v>9702</v>
      </c>
      <c r="C5716" t="s">
        <v>17264</v>
      </c>
    </row>
    <row r="5717" spans="2:3" x14ac:dyDescent="0.25">
      <c r="B5717" t="s">
        <v>9703</v>
      </c>
      <c r="C5717" t="s">
        <v>17265</v>
      </c>
    </row>
    <row r="5718" spans="2:3" x14ac:dyDescent="0.25">
      <c r="B5718" t="s">
        <v>9704</v>
      </c>
      <c r="C5718" t="s">
        <v>17266</v>
      </c>
    </row>
    <row r="5719" spans="2:3" x14ac:dyDescent="0.25">
      <c r="B5719" t="s">
        <v>9705</v>
      </c>
      <c r="C5719" t="s">
        <v>17267</v>
      </c>
    </row>
    <row r="5720" spans="2:3" x14ac:dyDescent="0.25">
      <c r="B5720" t="s">
        <v>9706</v>
      </c>
      <c r="C5720" t="s">
        <v>17268</v>
      </c>
    </row>
    <row r="5721" spans="2:3" x14ac:dyDescent="0.25">
      <c r="B5721" t="s">
        <v>9707</v>
      </c>
      <c r="C5721" t="s">
        <v>17269</v>
      </c>
    </row>
    <row r="5722" spans="2:3" x14ac:dyDescent="0.25">
      <c r="B5722" t="s">
        <v>9708</v>
      </c>
      <c r="C5722" t="s">
        <v>17270</v>
      </c>
    </row>
    <row r="5723" spans="2:3" x14ac:dyDescent="0.25">
      <c r="B5723" t="s">
        <v>9709</v>
      </c>
      <c r="C5723" t="s">
        <v>17271</v>
      </c>
    </row>
    <row r="5724" spans="2:3" x14ac:dyDescent="0.25">
      <c r="B5724" t="s">
        <v>9710</v>
      </c>
      <c r="C5724" t="s">
        <v>17272</v>
      </c>
    </row>
    <row r="5725" spans="2:3" x14ac:dyDescent="0.25">
      <c r="B5725" t="s">
        <v>9711</v>
      </c>
      <c r="C5725" t="s">
        <v>17273</v>
      </c>
    </row>
    <row r="5726" spans="2:3" x14ac:dyDescent="0.25">
      <c r="B5726" t="s">
        <v>9712</v>
      </c>
      <c r="C5726" t="s">
        <v>17274</v>
      </c>
    </row>
    <row r="5727" spans="2:3" x14ac:dyDescent="0.25">
      <c r="B5727" t="s">
        <v>9713</v>
      </c>
      <c r="C5727" t="s">
        <v>17275</v>
      </c>
    </row>
    <row r="5728" spans="2:3" x14ac:dyDescent="0.25">
      <c r="B5728" t="s">
        <v>9714</v>
      </c>
      <c r="C5728" t="s">
        <v>17276</v>
      </c>
    </row>
    <row r="5729" spans="2:3" x14ac:dyDescent="0.25">
      <c r="B5729" t="s">
        <v>9715</v>
      </c>
      <c r="C5729" t="s">
        <v>17277</v>
      </c>
    </row>
    <row r="5730" spans="2:3" x14ac:dyDescent="0.25">
      <c r="B5730" t="s">
        <v>9716</v>
      </c>
      <c r="C5730" t="s">
        <v>17278</v>
      </c>
    </row>
    <row r="5731" spans="2:3" x14ac:dyDescent="0.25">
      <c r="B5731" t="s">
        <v>9717</v>
      </c>
      <c r="C5731" t="s">
        <v>17279</v>
      </c>
    </row>
    <row r="5732" spans="2:3" x14ac:dyDescent="0.25">
      <c r="B5732" t="s">
        <v>9718</v>
      </c>
      <c r="C5732" t="s">
        <v>17280</v>
      </c>
    </row>
    <row r="5733" spans="2:3" x14ac:dyDescent="0.25">
      <c r="B5733" t="s">
        <v>9719</v>
      </c>
      <c r="C5733" t="s">
        <v>17281</v>
      </c>
    </row>
    <row r="5734" spans="2:3" x14ac:dyDescent="0.25">
      <c r="B5734" t="s">
        <v>4158</v>
      </c>
      <c r="C5734" t="s">
        <v>11729</v>
      </c>
    </row>
    <row r="5735" spans="2:3" x14ac:dyDescent="0.25">
      <c r="B5735" t="s">
        <v>9721</v>
      </c>
      <c r="C5735" t="s">
        <v>17283</v>
      </c>
    </row>
    <row r="5736" spans="2:3" x14ac:dyDescent="0.25">
      <c r="B5736" t="s">
        <v>9722</v>
      </c>
      <c r="C5736" t="s">
        <v>17284</v>
      </c>
    </row>
    <row r="5737" spans="2:3" x14ac:dyDescent="0.25">
      <c r="B5737" t="s">
        <v>4554</v>
      </c>
      <c r="C5737" t="s">
        <v>12119</v>
      </c>
    </row>
    <row r="5738" spans="2:3" x14ac:dyDescent="0.25">
      <c r="B5738" t="s">
        <v>9724</v>
      </c>
      <c r="C5738" t="s">
        <v>17286</v>
      </c>
    </row>
    <row r="5739" spans="2:3" x14ac:dyDescent="0.25">
      <c r="B5739" t="s">
        <v>9725</v>
      </c>
      <c r="C5739" t="s">
        <v>17287</v>
      </c>
    </row>
    <row r="5740" spans="2:3" x14ac:dyDescent="0.25">
      <c r="B5740" t="s">
        <v>9726</v>
      </c>
      <c r="C5740" t="s">
        <v>17288</v>
      </c>
    </row>
    <row r="5741" spans="2:3" x14ac:dyDescent="0.25">
      <c r="B5741" t="s">
        <v>9727</v>
      </c>
      <c r="C5741" t="s">
        <v>17289</v>
      </c>
    </row>
    <row r="5742" spans="2:3" x14ac:dyDescent="0.25">
      <c r="B5742" t="s">
        <v>9728</v>
      </c>
      <c r="C5742" t="s">
        <v>17290</v>
      </c>
    </row>
    <row r="5743" spans="2:3" x14ac:dyDescent="0.25">
      <c r="B5743" t="s">
        <v>9729</v>
      </c>
      <c r="C5743" t="s">
        <v>17291</v>
      </c>
    </row>
    <row r="5744" spans="2:3" x14ac:dyDescent="0.25">
      <c r="B5744" t="s">
        <v>9730</v>
      </c>
      <c r="C5744" t="s">
        <v>17292</v>
      </c>
    </row>
    <row r="5745" spans="2:3" x14ac:dyDescent="0.25">
      <c r="B5745" t="s">
        <v>9731</v>
      </c>
      <c r="C5745" t="s">
        <v>17293</v>
      </c>
    </row>
    <row r="5746" spans="2:3" x14ac:dyDescent="0.25">
      <c r="B5746" t="s">
        <v>9732</v>
      </c>
      <c r="C5746" t="s">
        <v>17294</v>
      </c>
    </row>
    <row r="5747" spans="2:3" x14ac:dyDescent="0.25">
      <c r="B5747" t="s">
        <v>9733</v>
      </c>
      <c r="C5747" t="s">
        <v>17295</v>
      </c>
    </row>
    <row r="5748" spans="2:3" x14ac:dyDescent="0.25">
      <c r="B5748" t="s">
        <v>9734</v>
      </c>
      <c r="C5748" t="s">
        <v>17296</v>
      </c>
    </row>
    <row r="5749" spans="2:3" x14ac:dyDescent="0.25">
      <c r="B5749" t="s">
        <v>9735</v>
      </c>
      <c r="C5749" t="s">
        <v>17297</v>
      </c>
    </row>
    <row r="5750" spans="2:3" x14ac:dyDescent="0.25">
      <c r="B5750" t="s">
        <v>9736</v>
      </c>
      <c r="C5750" t="s">
        <v>17298</v>
      </c>
    </row>
    <row r="5751" spans="2:3" x14ac:dyDescent="0.25">
      <c r="B5751" t="s">
        <v>9737</v>
      </c>
      <c r="C5751" t="s">
        <v>17299</v>
      </c>
    </row>
    <row r="5752" spans="2:3" x14ac:dyDescent="0.25">
      <c r="B5752" t="s">
        <v>9738</v>
      </c>
      <c r="C5752" t="s">
        <v>17300</v>
      </c>
    </row>
    <row r="5753" spans="2:3" x14ac:dyDescent="0.25">
      <c r="B5753" t="s">
        <v>9739</v>
      </c>
      <c r="C5753" t="s">
        <v>17301</v>
      </c>
    </row>
    <row r="5754" spans="2:3" x14ac:dyDescent="0.25">
      <c r="B5754" t="s">
        <v>9740</v>
      </c>
      <c r="C5754" t="s">
        <v>17302</v>
      </c>
    </row>
    <row r="5755" spans="2:3" x14ac:dyDescent="0.25">
      <c r="B5755" t="s">
        <v>9741</v>
      </c>
      <c r="C5755" t="s">
        <v>17303</v>
      </c>
    </row>
    <row r="5756" spans="2:3" x14ac:dyDescent="0.25">
      <c r="B5756" t="s">
        <v>9742</v>
      </c>
      <c r="C5756" t="s">
        <v>17304</v>
      </c>
    </row>
    <row r="5757" spans="2:3" x14ac:dyDescent="0.25">
      <c r="B5757" t="s">
        <v>9743</v>
      </c>
      <c r="C5757" t="s">
        <v>17305</v>
      </c>
    </row>
    <row r="5758" spans="2:3" x14ac:dyDescent="0.25">
      <c r="B5758" t="s">
        <v>9744</v>
      </c>
      <c r="C5758" t="s">
        <v>17306</v>
      </c>
    </row>
    <row r="5759" spans="2:3" x14ac:dyDescent="0.25">
      <c r="B5759" t="s">
        <v>9745</v>
      </c>
      <c r="C5759" t="s">
        <v>17307</v>
      </c>
    </row>
    <row r="5760" spans="2:3" x14ac:dyDescent="0.25">
      <c r="B5760" t="s">
        <v>9746</v>
      </c>
      <c r="C5760" t="s">
        <v>17308</v>
      </c>
    </row>
    <row r="5761" spans="2:3" x14ac:dyDescent="0.25">
      <c r="B5761" t="s">
        <v>9747</v>
      </c>
      <c r="C5761" t="s">
        <v>17309</v>
      </c>
    </row>
    <row r="5762" spans="2:3" x14ac:dyDescent="0.25">
      <c r="B5762" t="s">
        <v>9748</v>
      </c>
      <c r="C5762" t="s">
        <v>17310</v>
      </c>
    </row>
    <row r="5763" spans="2:3" x14ac:dyDescent="0.25">
      <c r="B5763" t="s">
        <v>4056</v>
      </c>
      <c r="C5763" t="s">
        <v>17311</v>
      </c>
    </row>
    <row r="5764" spans="2:3" x14ac:dyDescent="0.25">
      <c r="B5764" t="s">
        <v>9749</v>
      </c>
      <c r="C5764" t="s">
        <v>17312</v>
      </c>
    </row>
    <row r="5765" spans="2:3" x14ac:dyDescent="0.25">
      <c r="B5765" t="s">
        <v>9750</v>
      </c>
      <c r="C5765" t="s">
        <v>17313</v>
      </c>
    </row>
    <row r="5766" spans="2:3" x14ac:dyDescent="0.25">
      <c r="B5766" t="s">
        <v>9751</v>
      </c>
      <c r="C5766" t="s">
        <v>17314</v>
      </c>
    </row>
    <row r="5767" spans="2:3" x14ac:dyDescent="0.25">
      <c r="B5767" t="s">
        <v>9752</v>
      </c>
      <c r="C5767" t="s">
        <v>17315</v>
      </c>
    </row>
    <row r="5768" spans="2:3" x14ac:dyDescent="0.25">
      <c r="B5768" t="s">
        <v>9753</v>
      </c>
      <c r="C5768" t="s">
        <v>17316</v>
      </c>
    </row>
    <row r="5769" spans="2:3" x14ac:dyDescent="0.25">
      <c r="B5769" t="s">
        <v>9754</v>
      </c>
      <c r="C5769" t="s">
        <v>17317</v>
      </c>
    </row>
    <row r="5770" spans="2:3" x14ac:dyDescent="0.25">
      <c r="B5770" t="s">
        <v>9755</v>
      </c>
      <c r="C5770" t="s">
        <v>17318</v>
      </c>
    </row>
    <row r="5771" spans="2:3" x14ac:dyDescent="0.25">
      <c r="B5771" s="1" t="s">
        <v>9756</v>
      </c>
      <c r="C5771" t="s">
        <v>17319</v>
      </c>
    </row>
    <row r="5772" spans="2:3" x14ac:dyDescent="0.25">
      <c r="B5772" t="s">
        <v>9757</v>
      </c>
      <c r="C5772" t="s">
        <v>17320</v>
      </c>
    </row>
    <row r="5773" spans="2:3" x14ac:dyDescent="0.25">
      <c r="B5773" t="s">
        <v>9758</v>
      </c>
      <c r="C5773" t="s">
        <v>17321</v>
      </c>
    </row>
    <row r="5774" spans="2:3" x14ac:dyDescent="0.25">
      <c r="B5774" t="s">
        <v>9759</v>
      </c>
      <c r="C5774" t="s">
        <v>17322</v>
      </c>
    </row>
    <row r="5775" spans="2:3" x14ac:dyDescent="0.25">
      <c r="B5775" t="s">
        <v>9760</v>
      </c>
      <c r="C5775" t="s">
        <v>17323</v>
      </c>
    </row>
    <row r="5776" spans="2:3" x14ac:dyDescent="0.25">
      <c r="B5776" t="s">
        <v>6951</v>
      </c>
      <c r="C5776" t="s">
        <v>14510</v>
      </c>
    </row>
    <row r="5777" spans="2:3" x14ac:dyDescent="0.25">
      <c r="B5777" t="s">
        <v>9762</v>
      </c>
      <c r="C5777" t="s">
        <v>17325</v>
      </c>
    </row>
    <row r="5778" spans="2:3" x14ac:dyDescent="0.25">
      <c r="B5778" t="s">
        <v>9763</v>
      </c>
      <c r="C5778" t="s">
        <v>17326</v>
      </c>
    </row>
    <row r="5779" spans="2:3" x14ac:dyDescent="0.25">
      <c r="B5779" t="s">
        <v>9764</v>
      </c>
      <c r="C5779" t="s">
        <v>17327</v>
      </c>
    </row>
    <row r="5780" spans="2:3" x14ac:dyDescent="0.25">
      <c r="B5780" t="s">
        <v>9765</v>
      </c>
      <c r="C5780" t="s">
        <v>17328</v>
      </c>
    </row>
    <row r="5781" spans="2:3" x14ac:dyDescent="0.25">
      <c r="B5781" t="s">
        <v>9766</v>
      </c>
      <c r="C5781" t="s">
        <v>17329</v>
      </c>
    </row>
    <row r="5782" spans="2:3" x14ac:dyDescent="0.25">
      <c r="B5782" t="s">
        <v>9767</v>
      </c>
      <c r="C5782" t="s">
        <v>17330</v>
      </c>
    </row>
    <row r="5783" spans="2:3" x14ac:dyDescent="0.25">
      <c r="B5783" t="s">
        <v>9768</v>
      </c>
      <c r="C5783" t="s">
        <v>17331</v>
      </c>
    </row>
    <row r="5784" spans="2:3" x14ac:dyDescent="0.25">
      <c r="B5784" t="s">
        <v>9769</v>
      </c>
      <c r="C5784" t="s">
        <v>17332</v>
      </c>
    </row>
    <row r="5785" spans="2:3" x14ac:dyDescent="0.25">
      <c r="B5785" t="s">
        <v>9770</v>
      </c>
      <c r="C5785" t="s">
        <v>17333</v>
      </c>
    </row>
    <row r="5786" spans="2:3" x14ac:dyDescent="0.25">
      <c r="B5786" t="s">
        <v>9771</v>
      </c>
      <c r="C5786" t="s">
        <v>17334</v>
      </c>
    </row>
    <row r="5787" spans="2:3" x14ac:dyDescent="0.25">
      <c r="B5787" t="s">
        <v>9772</v>
      </c>
      <c r="C5787" t="s">
        <v>17335</v>
      </c>
    </row>
    <row r="5788" spans="2:3" x14ac:dyDescent="0.25">
      <c r="B5788" t="s">
        <v>9773</v>
      </c>
      <c r="C5788" t="s">
        <v>17336</v>
      </c>
    </row>
    <row r="5789" spans="2:3" x14ac:dyDescent="0.25">
      <c r="B5789" t="s">
        <v>9774</v>
      </c>
      <c r="C5789" t="s">
        <v>17337</v>
      </c>
    </row>
    <row r="5790" spans="2:3" x14ac:dyDescent="0.25">
      <c r="B5790" t="s">
        <v>9775</v>
      </c>
      <c r="C5790" t="s">
        <v>17338</v>
      </c>
    </row>
    <row r="5791" spans="2:3" x14ac:dyDescent="0.25">
      <c r="B5791" t="s">
        <v>9776</v>
      </c>
      <c r="C5791" t="s">
        <v>17339</v>
      </c>
    </row>
    <row r="5792" spans="2:3" x14ac:dyDescent="0.25">
      <c r="B5792" t="s">
        <v>9777</v>
      </c>
      <c r="C5792" t="s">
        <v>17340</v>
      </c>
    </row>
    <row r="5793" spans="2:3" x14ac:dyDescent="0.25">
      <c r="B5793" t="s">
        <v>9778</v>
      </c>
      <c r="C5793" t="s">
        <v>17341</v>
      </c>
    </row>
    <row r="5794" spans="2:3" x14ac:dyDescent="0.25">
      <c r="B5794" t="s">
        <v>9779</v>
      </c>
      <c r="C5794" t="s">
        <v>17342</v>
      </c>
    </row>
    <row r="5795" spans="2:3" x14ac:dyDescent="0.25">
      <c r="B5795" t="s">
        <v>9780</v>
      </c>
      <c r="C5795" t="s">
        <v>17343</v>
      </c>
    </row>
    <row r="5796" spans="2:3" x14ac:dyDescent="0.25">
      <c r="B5796" t="s">
        <v>9781</v>
      </c>
      <c r="C5796" t="s">
        <v>17344</v>
      </c>
    </row>
    <row r="5797" spans="2:3" x14ac:dyDescent="0.25">
      <c r="B5797" t="s">
        <v>4555</v>
      </c>
      <c r="C5797" t="s">
        <v>12120</v>
      </c>
    </row>
    <row r="5798" spans="2:3" x14ac:dyDescent="0.25">
      <c r="B5798" t="s">
        <v>9783</v>
      </c>
      <c r="C5798" t="s">
        <v>17346</v>
      </c>
    </row>
    <row r="5799" spans="2:3" x14ac:dyDescent="0.25">
      <c r="B5799" t="s">
        <v>9784</v>
      </c>
      <c r="C5799" t="s">
        <v>17347</v>
      </c>
    </row>
    <row r="5800" spans="2:3" x14ac:dyDescent="0.25">
      <c r="B5800" t="s">
        <v>9785</v>
      </c>
      <c r="C5800" t="s">
        <v>17348</v>
      </c>
    </row>
    <row r="5801" spans="2:3" x14ac:dyDescent="0.25">
      <c r="B5801" t="s">
        <v>9786</v>
      </c>
      <c r="C5801" t="s">
        <v>17349</v>
      </c>
    </row>
    <row r="5802" spans="2:3" x14ac:dyDescent="0.25">
      <c r="B5802" t="s">
        <v>9787</v>
      </c>
      <c r="C5802" t="s">
        <v>17350</v>
      </c>
    </row>
    <row r="5803" spans="2:3" x14ac:dyDescent="0.25">
      <c r="B5803" t="s">
        <v>9788</v>
      </c>
      <c r="C5803" t="s">
        <v>17351</v>
      </c>
    </row>
    <row r="5804" spans="2:3" x14ac:dyDescent="0.25">
      <c r="B5804" t="s">
        <v>9789</v>
      </c>
      <c r="C5804" t="s">
        <v>17352</v>
      </c>
    </row>
    <row r="5805" spans="2:3" x14ac:dyDescent="0.25">
      <c r="B5805" t="s">
        <v>9790</v>
      </c>
      <c r="C5805" t="s">
        <v>17353</v>
      </c>
    </row>
    <row r="5806" spans="2:3" x14ac:dyDescent="0.25">
      <c r="B5806" t="s">
        <v>9791</v>
      </c>
      <c r="C5806" t="s">
        <v>17354</v>
      </c>
    </row>
    <row r="5807" spans="2:3" x14ac:dyDescent="0.25">
      <c r="B5807" t="s">
        <v>9792</v>
      </c>
      <c r="C5807" t="s">
        <v>17355</v>
      </c>
    </row>
    <row r="5808" spans="2:3" x14ac:dyDescent="0.25">
      <c r="B5808" t="s">
        <v>9793</v>
      </c>
      <c r="C5808" t="s">
        <v>17356</v>
      </c>
    </row>
    <row r="5809" spans="2:3" x14ac:dyDescent="0.25">
      <c r="B5809" t="s">
        <v>9794</v>
      </c>
      <c r="C5809" t="s">
        <v>17357</v>
      </c>
    </row>
    <row r="5810" spans="2:3" x14ac:dyDescent="0.25">
      <c r="B5810" t="s">
        <v>11269</v>
      </c>
      <c r="C5810" t="s">
        <v>18835</v>
      </c>
    </row>
    <row r="5811" spans="2:3" x14ac:dyDescent="0.25">
      <c r="B5811" s="1" t="s">
        <v>9795</v>
      </c>
      <c r="C5811" t="s">
        <v>17358</v>
      </c>
    </row>
    <row r="5812" spans="2:3" x14ac:dyDescent="0.25">
      <c r="B5812" s="1" t="s">
        <v>9796</v>
      </c>
      <c r="C5812" t="s">
        <v>17359</v>
      </c>
    </row>
    <row r="5813" spans="2:3" x14ac:dyDescent="0.25">
      <c r="B5813" s="1" t="s">
        <v>9797</v>
      </c>
      <c r="C5813" t="s">
        <v>17360</v>
      </c>
    </row>
    <row r="5814" spans="2:3" x14ac:dyDescent="0.25">
      <c r="B5814" t="s">
        <v>4338</v>
      </c>
      <c r="C5814" t="s">
        <v>11908</v>
      </c>
    </row>
    <row r="5815" spans="2:3" x14ac:dyDescent="0.25">
      <c r="B5815" s="1" t="s">
        <v>9799</v>
      </c>
      <c r="C5815" t="s">
        <v>17362</v>
      </c>
    </row>
    <row r="5816" spans="2:3" x14ac:dyDescent="0.25">
      <c r="B5816" s="1" t="s">
        <v>9800</v>
      </c>
      <c r="C5816" t="s">
        <v>17363</v>
      </c>
    </row>
    <row r="5817" spans="2:3" x14ac:dyDescent="0.25">
      <c r="B5817" t="s">
        <v>4321</v>
      </c>
      <c r="C5817" t="s">
        <v>11891</v>
      </c>
    </row>
    <row r="5818" spans="2:3" x14ac:dyDescent="0.25">
      <c r="B5818" s="1" t="s">
        <v>9802</v>
      </c>
      <c r="C5818" t="s">
        <v>17365</v>
      </c>
    </row>
    <row r="5819" spans="2:3" x14ac:dyDescent="0.25">
      <c r="B5819" s="1" t="s">
        <v>9803</v>
      </c>
      <c r="C5819" t="s">
        <v>17366</v>
      </c>
    </row>
    <row r="5820" spans="2:3" x14ac:dyDescent="0.25">
      <c r="B5820" s="1" t="s">
        <v>9804</v>
      </c>
      <c r="C5820" t="s">
        <v>17367</v>
      </c>
    </row>
    <row r="5821" spans="2:3" x14ac:dyDescent="0.25">
      <c r="B5821" s="1" t="s">
        <v>9805</v>
      </c>
      <c r="C5821" t="s">
        <v>17368</v>
      </c>
    </row>
    <row r="5822" spans="2:3" x14ac:dyDescent="0.25">
      <c r="B5822" s="1" t="s">
        <v>9806</v>
      </c>
      <c r="C5822" t="s">
        <v>17369</v>
      </c>
    </row>
    <row r="5823" spans="2:3" x14ac:dyDescent="0.25">
      <c r="B5823" s="1" t="s">
        <v>9807</v>
      </c>
      <c r="C5823" t="s">
        <v>17370</v>
      </c>
    </row>
    <row r="5824" spans="2:3" x14ac:dyDescent="0.25">
      <c r="B5824" s="1" t="s">
        <v>9808</v>
      </c>
      <c r="C5824" t="s">
        <v>17371</v>
      </c>
    </row>
    <row r="5825" spans="2:3" x14ac:dyDescent="0.25">
      <c r="B5825" s="1" t="s">
        <v>9809</v>
      </c>
      <c r="C5825" t="s">
        <v>17372</v>
      </c>
    </row>
    <row r="5826" spans="2:3" x14ac:dyDescent="0.25">
      <c r="B5826" s="1" t="s">
        <v>9810</v>
      </c>
      <c r="C5826" t="s">
        <v>17373</v>
      </c>
    </row>
    <row r="5827" spans="2:3" x14ac:dyDescent="0.25">
      <c r="B5827" s="1" t="s">
        <v>9811</v>
      </c>
      <c r="C5827" t="s">
        <v>17374</v>
      </c>
    </row>
    <row r="5828" spans="2:3" x14ac:dyDescent="0.25">
      <c r="B5828" s="1" t="s">
        <v>9812</v>
      </c>
      <c r="C5828" t="s">
        <v>17375</v>
      </c>
    </row>
    <row r="5829" spans="2:3" x14ac:dyDescent="0.25">
      <c r="B5829" s="1" t="s">
        <v>9813</v>
      </c>
      <c r="C5829" t="s">
        <v>17376</v>
      </c>
    </row>
    <row r="5830" spans="2:3" x14ac:dyDescent="0.25">
      <c r="B5830" s="1" t="s">
        <v>9814</v>
      </c>
      <c r="C5830" t="s">
        <v>17377</v>
      </c>
    </row>
    <row r="5831" spans="2:3" x14ac:dyDescent="0.25">
      <c r="B5831" s="1" t="s">
        <v>9815</v>
      </c>
      <c r="C5831" t="s">
        <v>17378</v>
      </c>
    </row>
    <row r="5832" spans="2:3" x14ac:dyDescent="0.25">
      <c r="B5832" s="1" t="s">
        <v>9816</v>
      </c>
      <c r="C5832" t="s">
        <v>17379</v>
      </c>
    </row>
    <row r="5833" spans="2:3" x14ac:dyDescent="0.25">
      <c r="B5833" s="1" t="s">
        <v>9817</v>
      </c>
      <c r="C5833" t="s">
        <v>17380</v>
      </c>
    </row>
    <row r="5834" spans="2:3" x14ac:dyDescent="0.25">
      <c r="B5834" s="1" t="s">
        <v>9818</v>
      </c>
      <c r="C5834" t="s">
        <v>17381</v>
      </c>
    </row>
    <row r="5835" spans="2:3" x14ac:dyDescent="0.25">
      <c r="B5835" s="1" t="s">
        <v>9819</v>
      </c>
      <c r="C5835" t="s">
        <v>17382</v>
      </c>
    </row>
    <row r="5836" spans="2:3" x14ac:dyDescent="0.25">
      <c r="B5836" s="1" t="s">
        <v>9820</v>
      </c>
      <c r="C5836" t="s">
        <v>17383</v>
      </c>
    </row>
    <row r="5837" spans="2:3" x14ac:dyDescent="0.25">
      <c r="B5837" s="1" t="s">
        <v>9821</v>
      </c>
      <c r="C5837" t="s">
        <v>17384</v>
      </c>
    </row>
    <row r="5838" spans="2:3" x14ac:dyDescent="0.25">
      <c r="B5838" s="1" t="s">
        <v>9822</v>
      </c>
      <c r="C5838" t="s">
        <v>17385</v>
      </c>
    </row>
    <row r="5839" spans="2:3" x14ac:dyDescent="0.25">
      <c r="B5839" t="s">
        <v>9823</v>
      </c>
      <c r="C5839" t="s">
        <v>17386</v>
      </c>
    </row>
    <row r="5840" spans="2:3" x14ac:dyDescent="0.25">
      <c r="B5840" t="s">
        <v>9824</v>
      </c>
      <c r="C5840" t="s">
        <v>17387</v>
      </c>
    </row>
    <row r="5841" spans="2:3" x14ac:dyDescent="0.25">
      <c r="B5841" t="s">
        <v>9825</v>
      </c>
      <c r="C5841" t="s">
        <v>17388</v>
      </c>
    </row>
    <row r="5842" spans="2:3" x14ac:dyDescent="0.25">
      <c r="B5842" t="s">
        <v>9826</v>
      </c>
      <c r="C5842" t="s">
        <v>17389</v>
      </c>
    </row>
    <row r="5843" spans="2:3" x14ac:dyDescent="0.25">
      <c r="B5843" t="s">
        <v>7063</v>
      </c>
      <c r="C5843" t="s">
        <v>14622</v>
      </c>
    </row>
    <row r="5844" spans="2:3" x14ac:dyDescent="0.25">
      <c r="B5844" t="s">
        <v>9828</v>
      </c>
      <c r="C5844" t="s">
        <v>17391</v>
      </c>
    </row>
    <row r="5845" spans="2:3" x14ac:dyDescent="0.25">
      <c r="B5845" t="s">
        <v>9829</v>
      </c>
      <c r="C5845" t="s">
        <v>17392</v>
      </c>
    </row>
    <row r="5846" spans="2:3" x14ac:dyDescent="0.25">
      <c r="B5846" t="s">
        <v>4049</v>
      </c>
      <c r="C5846" t="s">
        <v>17393</v>
      </c>
    </row>
    <row r="5847" spans="2:3" x14ac:dyDescent="0.25">
      <c r="B5847" t="s">
        <v>9830</v>
      </c>
      <c r="C5847" t="s">
        <v>17394</v>
      </c>
    </row>
    <row r="5848" spans="2:3" x14ac:dyDescent="0.25">
      <c r="B5848" t="s">
        <v>9831</v>
      </c>
      <c r="C5848" t="s">
        <v>17395</v>
      </c>
    </row>
    <row r="5849" spans="2:3" x14ac:dyDescent="0.25">
      <c r="B5849" t="s">
        <v>9832</v>
      </c>
      <c r="C5849" t="s">
        <v>17396</v>
      </c>
    </row>
    <row r="5850" spans="2:3" x14ac:dyDescent="0.25">
      <c r="B5850" t="s">
        <v>9833</v>
      </c>
      <c r="C5850" t="s">
        <v>17397</v>
      </c>
    </row>
    <row r="5851" spans="2:3" x14ac:dyDescent="0.25">
      <c r="B5851" t="s">
        <v>9834</v>
      </c>
      <c r="C5851" t="s">
        <v>17398</v>
      </c>
    </row>
    <row r="5852" spans="2:3" x14ac:dyDescent="0.25">
      <c r="B5852" t="s">
        <v>9835</v>
      </c>
      <c r="C5852" t="s">
        <v>17399</v>
      </c>
    </row>
    <row r="5853" spans="2:3" x14ac:dyDescent="0.25">
      <c r="B5853" t="s">
        <v>9836</v>
      </c>
      <c r="C5853" t="s">
        <v>17400</v>
      </c>
    </row>
    <row r="5854" spans="2:3" x14ac:dyDescent="0.25">
      <c r="B5854" t="s">
        <v>9837</v>
      </c>
      <c r="C5854" t="s">
        <v>17401</v>
      </c>
    </row>
    <row r="5855" spans="2:3" x14ac:dyDescent="0.25">
      <c r="B5855" t="s">
        <v>9838</v>
      </c>
      <c r="C5855" t="s">
        <v>17402</v>
      </c>
    </row>
    <row r="5856" spans="2:3" x14ac:dyDescent="0.25">
      <c r="B5856" t="s">
        <v>9839</v>
      </c>
      <c r="C5856" t="s">
        <v>17403</v>
      </c>
    </row>
    <row r="5857" spans="2:3" x14ac:dyDescent="0.25">
      <c r="B5857" t="s">
        <v>9840</v>
      </c>
      <c r="C5857" t="s">
        <v>17404</v>
      </c>
    </row>
    <row r="5858" spans="2:3" x14ac:dyDescent="0.25">
      <c r="B5858" s="1" t="s">
        <v>9841</v>
      </c>
      <c r="C5858" t="s">
        <v>17405</v>
      </c>
    </row>
    <row r="5859" spans="2:3" x14ac:dyDescent="0.25">
      <c r="B5859" t="s">
        <v>9842</v>
      </c>
      <c r="C5859" t="s">
        <v>17406</v>
      </c>
    </row>
    <row r="5860" spans="2:3" x14ac:dyDescent="0.25">
      <c r="B5860" t="s">
        <v>9843</v>
      </c>
      <c r="C5860" t="s">
        <v>17407</v>
      </c>
    </row>
    <row r="5861" spans="2:3" x14ac:dyDescent="0.25">
      <c r="B5861" t="s">
        <v>11135</v>
      </c>
      <c r="C5861" t="s">
        <v>18701</v>
      </c>
    </row>
    <row r="5862" spans="2:3" x14ac:dyDescent="0.25">
      <c r="B5862" t="s">
        <v>9845</v>
      </c>
      <c r="C5862" t="s">
        <v>17409</v>
      </c>
    </row>
    <row r="5863" spans="2:3" x14ac:dyDescent="0.25">
      <c r="B5863" t="s">
        <v>9846</v>
      </c>
      <c r="C5863" t="s">
        <v>17410</v>
      </c>
    </row>
    <row r="5864" spans="2:3" x14ac:dyDescent="0.25">
      <c r="B5864" t="s">
        <v>9847</v>
      </c>
      <c r="C5864" t="s">
        <v>17411</v>
      </c>
    </row>
    <row r="5865" spans="2:3" x14ac:dyDescent="0.25">
      <c r="B5865" t="s">
        <v>9848</v>
      </c>
      <c r="C5865" t="s">
        <v>17412</v>
      </c>
    </row>
    <row r="5866" spans="2:3" x14ac:dyDescent="0.25">
      <c r="B5866" t="s">
        <v>9849</v>
      </c>
      <c r="C5866" t="s">
        <v>17413</v>
      </c>
    </row>
    <row r="5867" spans="2:3" x14ac:dyDescent="0.25">
      <c r="B5867" t="s">
        <v>8810</v>
      </c>
      <c r="C5867" t="s">
        <v>16370</v>
      </c>
    </row>
    <row r="5868" spans="2:3" x14ac:dyDescent="0.25">
      <c r="B5868" t="s">
        <v>9851</v>
      </c>
      <c r="C5868" t="s">
        <v>17415</v>
      </c>
    </row>
    <row r="5869" spans="2:3" x14ac:dyDescent="0.25">
      <c r="B5869" t="s">
        <v>9852</v>
      </c>
      <c r="C5869" t="s">
        <v>17416</v>
      </c>
    </row>
    <row r="5870" spans="2:3" x14ac:dyDescent="0.25">
      <c r="B5870" s="1" t="s">
        <v>9853</v>
      </c>
      <c r="C5870" t="s">
        <v>17417</v>
      </c>
    </row>
    <row r="5871" spans="2:3" x14ac:dyDescent="0.25">
      <c r="B5871" t="s">
        <v>9854</v>
      </c>
      <c r="C5871" t="s">
        <v>17418</v>
      </c>
    </row>
    <row r="5872" spans="2:3" x14ac:dyDescent="0.25">
      <c r="B5872" t="s">
        <v>9855</v>
      </c>
      <c r="C5872" t="s">
        <v>17419</v>
      </c>
    </row>
    <row r="5873" spans="2:3" x14ac:dyDescent="0.25">
      <c r="B5873" t="s">
        <v>9856</v>
      </c>
      <c r="C5873" t="s">
        <v>17420</v>
      </c>
    </row>
    <row r="5874" spans="2:3" x14ac:dyDescent="0.25">
      <c r="B5874" t="s">
        <v>9857</v>
      </c>
      <c r="C5874" t="s">
        <v>17421</v>
      </c>
    </row>
    <row r="5875" spans="2:3" x14ac:dyDescent="0.25">
      <c r="B5875" t="s">
        <v>9858</v>
      </c>
      <c r="C5875" t="s">
        <v>17422</v>
      </c>
    </row>
    <row r="5876" spans="2:3" x14ac:dyDescent="0.25">
      <c r="B5876" t="s">
        <v>9859</v>
      </c>
      <c r="C5876" t="s">
        <v>17423</v>
      </c>
    </row>
    <row r="5877" spans="2:3" x14ac:dyDescent="0.25">
      <c r="B5877" t="s">
        <v>9860</v>
      </c>
      <c r="C5877" t="s">
        <v>12019</v>
      </c>
    </row>
    <row r="5878" spans="2:3" x14ac:dyDescent="0.25">
      <c r="B5878" t="s">
        <v>9861</v>
      </c>
      <c r="C5878" t="s">
        <v>17424</v>
      </c>
    </row>
    <row r="5879" spans="2:3" x14ac:dyDescent="0.25">
      <c r="B5879" t="s">
        <v>9862</v>
      </c>
      <c r="C5879" t="s">
        <v>17425</v>
      </c>
    </row>
    <row r="5880" spans="2:3" x14ac:dyDescent="0.25">
      <c r="B5880" t="s">
        <v>9863</v>
      </c>
      <c r="C5880" t="s">
        <v>17426</v>
      </c>
    </row>
    <row r="5881" spans="2:3" x14ac:dyDescent="0.25">
      <c r="B5881" t="s">
        <v>9864</v>
      </c>
      <c r="C5881" t="s">
        <v>15986</v>
      </c>
    </row>
    <row r="5882" spans="2:3" x14ac:dyDescent="0.25">
      <c r="B5882" t="s">
        <v>9865</v>
      </c>
      <c r="C5882" t="s">
        <v>17427</v>
      </c>
    </row>
    <row r="5883" spans="2:3" x14ac:dyDescent="0.25">
      <c r="B5883" t="s">
        <v>9866</v>
      </c>
      <c r="C5883" t="s">
        <v>17428</v>
      </c>
    </row>
    <row r="5884" spans="2:3" x14ac:dyDescent="0.25">
      <c r="B5884" t="s">
        <v>9867</v>
      </c>
      <c r="C5884" t="s">
        <v>17429</v>
      </c>
    </row>
    <row r="5885" spans="2:3" x14ac:dyDescent="0.25">
      <c r="B5885" t="s">
        <v>9868</v>
      </c>
      <c r="C5885" t="s">
        <v>17430</v>
      </c>
    </row>
    <row r="5886" spans="2:3" x14ac:dyDescent="0.25">
      <c r="B5886" t="s">
        <v>9869</v>
      </c>
      <c r="C5886" t="s">
        <v>17431</v>
      </c>
    </row>
    <row r="5887" spans="2:3" x14ac:dyDescent="0.25">
      <c r="B5887" t="s">
        <v>9870</v>
      </c>
      <c r="C5887" t="s">
        <v>17432</v>
      </c>
    </row>
    <row r="5888" spans="2:3" x14ac:dyDescent="0.25">
      <c r="B5888" t="s">
        <v>9871</v>
      </c>
      <c r="C5888" t="s">
        <v>17433</v>
      </c>
    </row>
    <row r="5889" spans="2:3" x14ac:dyDescent="0.25">
      <c r="B5889" t="s">
        <v>9872</v>
      </c>
      <c r="C5889" t="s">
        <v>17434</v>
      </c>
    </row>
    <row r="5890" spans="2:3" x14ac:dyDescent="0.25">
      <c r="B5890" t="s">
        <v>9873</v>
      </c>
      <c r="C5890" t="s">
        <v>17435</v>
      </c>
    </row>
    <row r="5891" spans="2:3" x14ac:dyDescent="0.25">
      <c r="B5891" t="s">
        <v>9874</v>
      </c>
      <c r="C5891" t="s">
        <v>17436</v>
      </c>
    </row>
    <row r="5892" spans="2:3" x14ac:dyDescent="0.25">
      <c r="B5892" t="s">
        <v>9875</v>
      </c>
      <c r="C5892" t="s">
        <v>17437</v>
      </c>
    </row>
    <row r="5893" spans="2:3" x14ac:dyDescent="0.25">
      <c r="B5893" t="s">
        <v>9876</v>
      </c>
      <c r="C5893" t="s">
        <v>17438</v>
      </c>
    </row>
    <row r="5894" spans="2:3" x14ac:dyDescent="0.25">
      <c r="B5894" t="s">
        <v>8857</v>
      </c>
      <c r="C5894" t="s">
        <v>16417</v>
      </c>
    </row>
    <row r="5895" spans="2:3" x14ac:dyDescent="0.25">
      <c r="B5895" t="s">
        <v>9877</v>
      </c>
      <c r="C5895" t="s">
        <v>17439</v>
      </c>
    </row>
    <row r="5896" spans="2:3" x14ac:dyDescent="0.25">
      <c r="B5896" t="s">
        <v>9878</v>
      </c>
      <c r="C5896" t="s">
        <v>17440</v>
      </c>
    </row>
    <row r="5897" spans="2:3" x14ac:dyDescent="0.25">
      <c r="B5897" t="s">
        <v>9879</v>
      </c>
      <c r="C5897" t="s">
        <v>17441</v>
      </c>
    </row>
    <row r="5898" spans="2:3" x14ac:dyDescent="0.25">
      <c r="B5898" t="s">
        <v>9880</v>
      </c>
      <c r="C5898" t="s">
        <v>17442</v>
      </c>
    </row>
    <row r="5899" spans="2:3" x14ac:dyDescent="0.25">
      <c r="B5899" t="s">
        <v>9881</v>
      </c>
      <c r="C5899" t="s">
        <v>17443</v>
      </c>
    </row>
    <row r="5900" spans="2:3" x14ac:dyDescent="0.25">
      <c r="B5900" t="s">
        <v>9882</v>
      </c>
      <c r="C5900" t="s">
        <v>17444</v>
      </c>
    </row>
    <row r="5901" spans="2:3" x14ac:dyDescent="0.25">
      <c r="B5901" t="s">
        <v>9883</v>
      </c>
      <c r="C5901" t="s">
        <v>17445</v>
      </c>
    </row>
    <row r="5902" spans="2:3" x14ac:dyDescent="0.25">
      <c r="B5902" t="s">
        <v>9884</v>
      </c>
      <c r="C5902" t="s">
        <v>17446</v>
      </c>
    </row>
    <row r="5903" spans="2:3" x14ac:dyDescent="0.25">
      <c r="B5903" t="s">
        <v>9885</v>
      </c>
      <c r="C5903" t="s">
        <v>17447</v>
      </c>
    </row>
    <row r="5904" spans="2:3" x14ac:dyDescent="0.25">
      <c r="B5904" t="s">
        <v>9886</v>
      </c>
      <c r="C5904" t="s">
        <v>17448</v>
      </c>
    </row>
    <row r="5905" spans="2:3" x14ac:dyDescent="0.25">
      <c r="B5905" t="s">
        <v>9887</v>
      </c>
      <c r="C5905" t="s">
        <v>17449</v>
      </c>
    </row>
    <row r="5906" spans="2:3" x14ac:dyDescent="0.25">
      <c r="B5906" t="s">
        <v>9888</v>
      </c>
      <c r="C5906" t="s">
        <v>17450</v>
      </c>
    </row>
    <row r="5907" spans="2:3" x14ac:dyDescent="0.25">
      <c r="B5907" t="s">
        <v>9889</v>
      </c>
      <c r="C5907" t="s">
        <v>17451</v>
      </c>
    </row>
    <row r="5908" spans="2:3" x14ac:dyDescent="0.25">
      <c r="B5908" t="s">
        <v>9890</v>
      </c>
      <c r="C5908" t="s">
        <v>17452</v>
      </c>
    </row>
    <row r="5909" spans="2:3" x14ac:dyDescent="0.25">
      <c r="B5909" t="s">
        <v>9891</v>
      </c>
      <c r="C5909" t="s">
        <v>17453</v>
      </c>
    </row>
    <row r="5910" spans="2:3" x14ac:dyDescent="0.25">
      <c r="B5910" t="s">
        <v>9892</v>
      </c>
      <c r="C5910" t="s">
        <v>17454</v>
      </c>
    </row>
    <row r="5911" spans="2:3" x14ac:dyDescent="0.25">
      <c r="B5911" t="s">
        <v>9893</v>
      </c>
      <c r="C5911" t="s">
        <v>17455</v>
      </c>
    </row>
    <row r="5912" spans="2:3" x14ac:dyDescent="0.25">
      <c r="B5912" t="s">
        <v>9894</v>
      </c>
      <c r="C5912" t="s">
        <v>17456</v>
      </c>
    </row>
    <row r="5913" spans="2:3" x14ac:dyDescent="0.25">
      <c r="B5913" t="s">
        <v>9895</v>
      </c>
      <c r="C5913" t="s">
        <v>17457</v>
      </c>
    </row>
    <row r="5914" spans="2:3" x14ac:dyDescent="0.25">
      <c r="B5914" t="s">
        <v>9896</v>
      </c>
      <c r="C5914" t="s">
        <v>17458</v>
      </c>
    </row>
    <row r="5915" spans="2:3" x14ac:dyDescent="0.25">
      <c r="B5915" t="s">
        <v>9897</v>
      </c>
      <c r="C5915" t="s">
        <v>17459</v>
      </c>
    </row>
    <row r="5916" spans="2:3" x14ac:dyDescent="0.25">
      <c r="B5916" t="s">
        <v>9898</v>
      </c>
      <c r="C5916" t="s">
        <v>17460</v>
      </c>
    </row>
    <row r="5917" spans="2:3" x14ac:dyDescent="0.25">
      <c r="B5917" t="s">
        <v>9899</v>
      </c>
      <c r="C5917" t="s">
        <v>17461</v>
      </c>
    </row>
    <row r="5918" spans="2:3" x14ac:dyDescent="0.25">
      <c r="B5918" t="s">
        <v>9900</v>
      </c>
      <c r="C5918" t="s">
        <v>17462</v>
      </c>
    </row>
    <row r="5919" spans="2:3" x14ac:dyDescent="0.25">
      <c r="B5919" t="s">
        <v>9901</v>
      </c>
      <c r="C5919" t="s">
        <v>17463</v>
      </c>
    </row>
    <row r="5920" spans="2:3" x14ac:dyDescent="0.25">
      <c r="B5920" t="s">
        <v>9902</v>
      </c>
      <c r="C5920" t="s">
        <v>17464</v>
      </c>
    </row>
    <row r="5921" spans="2:3" x14ac:dyDescent="0.25">
      <c r="B5921" t="s">
        <v>9903</v>
      </c>
      <c r="C5921" t="s">
        <v>17465</v>
      </c>
    </row>
    <row r="5922" spans="2:3" x14ac:dyDescent="0.25">
      <c r="B5922" t="s">
        <v>9904</v>
      </c>
      <c r="C5922" t="s">
        <v>17466</v>
      </c>
    </row>
    <row r="5923" spans="2:3" x14ac:dyDescent="0.25">
      <c r="B5923" t="s">
        <v>9905</v>
      </c>
      <c r="C5923" t="s">
        <v>17467</v>
      </c>
    </row>
    <row r="5924" spans="2:3" x14ac:dyDescent="0.25">
      <c r="B5924" t="s">
        <v>9906</v>
      </c>
      <c r="C5924" t="s">
        <v>17468</v>
      </c>
    </row>
    <row r="5925" spans="2:3" x14ac:dyDescent="0.25">
      <c r="B5925" t="s">
        <v>9907</v>
      </c>
      <c r="C5925" t="s">
        <v>17469</v>
      </c>
    </row>
    <row r="5926" spans="2:3" x14ac:dyDescent="0.25">
      <c r="B5926" t="s">
        <v>8849</v>
      </c>
      <c r="C5926" t="s">
        <v>16409</v>
      </c>
    </row>
    <row r="5927" spans="2:3" x14ac:dyDescent="0.25">
      <c r="B5927" t="s">
        <v>9909</v>
      </c>
      <c r="C5927" t="s">
        <v>17471</v>
      </c>
    </row>
    <row r="5928" spans="2:3" x14ac:dyDescent="0.25">
      <c r="B5928" t="s">
        <v>9910</v>
      </c>
      <c r="C5928" t="s">
        <v>17472</v>
      </c>
    </row>
    <row r="5929" spans="2:3" x14ac:dyDescent="0.25">
      <c r="B5929" t="s">
        <v>9911</v>
      </c>
      <c r="C5929" t="s">
        <v>17473</v>
      </c>
    </row>
    <row r="5930" spans="2:3" x14ac:dyDescent="0.25">
      <c r="B5930" s="1" t="s">
        <v>9912</v>
      </c>
      <c r="C5930" t="s">
        <v>17474</v>
      </c>
    </row>
    <row r="5931" spans="2:3" x14ac:dyDescent="0.25">
      <c r="B5931" t="s">
        <v>9913</v>
      </c>
      <c r="C5931" t="s">
        <v>17475</v>
      </c>
    </row>
    <row r="5932" spans="2:3" x14ac:dyDescent="0.25">
      <c r="B5932" t="s">
        <v>9914</v>
      </c>
      <c r="C5932" t="s">
        <v>17476</v>
      </c>
    </row>
    <row r="5933" spans="2:3" x14ac:dyDescent="0.25">
      <c r="B5933" t="s">
        <v>9915</v>
      </c>
      <c r="C5933" t="s">
        <v>17477</v>
      </c>
    </row>
    <row r="5934" spans="2:3" x14ac:dyDescent="0.25">
      <c r="B5934" t="s">
        <v>9916</v>
      </c>
      <c r="C5934" t="s">
        <v>17478</v>
      </c>
    </row>
    <row r="5935" spans="2:3" x14ac:dyDescent="0.25">
      <c r="B5935" t="s">
        <v>9917</v>
      </c>
      <c r="C5935" t="s">
        <v>17479</v>
      </c>
    </row>
    <row r="5936" spans="2:3" x14ac:dyDescent="0.25">
      <c r="B5936" t="s">
        <v>9918</v>
      </c>
      <c r="C5936" t="s">
        <v>17480</v>
      </c>
    </row>
    <row r="5937" spans="2:3" x14ac:dyDescent="0.25">
      <c r="B5937" t="s">
        <v>9919</v>
      </c>
      <c r="C5937" t="s">
        <v>17481</v>
      </c>
    </row>
    <row r="5938" spans="2:3" x14ac:dyDescent="0.25">
      <c r="B5938" t="s">
        <v>11503</v>
      </c>
      <c r="C5938" t="s">
        <v>19057</v>
      </c>
    </row>
    <row r="5939" spans="2:3" x14ac:dyDescent="0.25">
      <c r="B5939" t="s">
        <v>11419</v>
      </c>
      <c r="C5939" t="s">
        <v>18980</v>
      </c>
    </row>
    <row r="5940" spans="2:3" x14ac:dyDescent="0.25">
      <c r="B5940" t="s">
        <v>9922</v>
      </c>
      <c r="C5940" t="s">
        <v>17484</v>
      </c>
    </row>
    <row r="5941" spans="2:3" x14ac:dyDescent="0.25">
      <c r="B5941" t="s">
        <v>9923</v>
      </c>
      <c r="C5941" t="s">
        <v>17485</v>
      </c>
    </row>
    <row r="5942" spans="2:3" x14ac:dyDescent="0.25">
      <c r="B5942" t="s">
        <v>9924</v>
      </c>
      <c r="C5942" t="s">
        <v>17486</v>
      </c>
    </row>
    <row r="5943" spans="2:3" x14ac:dyDescent="0.25">
      <c r="B5943" t="s">
        <v>9925</v>
      </c>
      <c r="C5943" t="s">
        <v>17487</v>
      </c>
    </row>
    <row r="5944" spans="2:3" x14ac:dyDescent="0.25">
      <c r="B5944" t="s">
        <v>7776</v>
      </c>
      <c r="C5944" t="s">
        <v>15337</v>
      </c>
    </row>
    <row r="5945" spans="2:3" x14ac:dyDescent="0.25">
      <c r="B5945" t="s">
        <v>9927</v>
      </c>
      <c r="C5945" t="s">
        <v>17489</v>
      </c>
    </row>
    <row r="5946" spans="2:3" x14ac:dyDescent="0.25">
      <c r="B5946" t="s">
        <v>9928</v>
      </c>
      <c r="C5946" t="s">
        <v>17490</v>
      </c>
    </row>
    <row r="5947" spans="2:3" x14ac:dyDescent="0.25">
      <c r="B5947" t="s">
        <v>5587</v>
      </c>
      <c r="C5947" t="s">
        <v>13149</v>
      </c>
    </row>
    <row r="5948" spans="2:3" x14ac:dyDescent="0.25">
      <c r="B5948" t="s">
        <v>9930</v>
      </c>
      <c r="C5948" t="s">
        <v>17492</v>
      </c>
    </row>
    <row r="5949" spans="2:3" x14ac:dyDescent="0.25">
      <c r="B5949" t="s">
        <v>9931</v>
      </c>
      <c r="C5949" t="s">
        <v>17493</v>
      </c>
    </row>
    <row r="5950" spans="2:3" x14ac:dyDescent="0.25">
      <c r="B5950" t="s">
        <v>9932</v>
      </c>
      <c r="C5950" t="s">
        <v>17494</v>
      </c>
    </row>
    <row r="5951" spans="2:3" x14ac:dyDescent="0.25">
      <c r="B5951" t="s">
        <v>9933</v>
      </c>
      <c r="C5951" t="s">
        <v>17495</v>
      </c>
    </row>
    <row r="5952" spans="2:3" x14ac:dyDescent="0.25">
      <c r="B5952" t="s">
        <v>9934</v>
      </c>
      <c r="C5952" t="s">
        <v>17496</v>
      </c>
    </row>
    <row r="5953" spans="2:3" x14ac:dyDescent="0.25">
      <c r="B5953" t="s">
        <v>9935</v>
      </c>
      <c r="C5953" t="s">
        <v>17497</v>
      </c>
    </row>
    <row r="5954" spans="2:3" x14ac:dyDescent="0.25">
      <c r="B5954" t="s">
        <v>9936</v>
      </c>
      <c r="C5954" t="s">
        <v>17498</v>
      </c>
    </row>
    <row r="5955" spans="2:3" x14ac:dyDescent="0.25">
      <c r="B5955" t="s">
        <v>9937</v>
      </c>
      <c r="C5955" t="s">
        <v>17499</v>
      </c>
    </row>
    <row r="5956" spans="2:3" x14ac:dyDescent="0.25">
      <c r="B5956" t="s">
        <v>9938</v>
      </c>
      <c r="C5956" t="s">
        <v>17500</v>
      </c>
    </row>
    <row r="5957" spans="2:3" x14ac:dyDescent="0.25">
      <c r="B5957" t="s">
        <v>9939</v>
      </c>
      <c r="C5957" t="s">
        <v>17501</v>
      </c>
    </row>
    <row r="5958" spans="2:3" x14ac:dyDescent="0.25">
      <c r="B5958" s="1" t="s">
        <v>9940</v>
      </c>
      <c r="C5958" t="s">
        <v>17502</v>
      </c>
    </row>
    <row r="5959" spans="2:3" x14ac:dyDescent="0.25">
      <c r="B5959" t="s">
        <v>9941</v>
      </c>
      <c r="C5959" t="s">
        <v>17503</v>
      </c>
    </row>
    <row r="5960" spans="2:3" x14ac:dyDescent="0.25">
      <c r="B5960" t="s">
        <v>9942</v>
      </c>
      <c r="C5960" t="s">
        <v>17504</v>
      </c>
    </row>
    <row r="5961" spans="2:3" x14ac:dyDescent="0.25">
      <c r="B5961" t="s">
        <v>9943</v>
      </c>
      <c r="C5961" t="s">
        <v>17505</v>
      </c>
    </row>
    <row r="5962" spans="2:3" x14ac:dyDescent="0.25">
      <c r="B5962" t="s">
        <v>9944</v>
      </c>
      <c r="C5962" t="s">
        <v>17506</v>
      </c>
    </row>
    <row r="5963" spans="2:3" x14ac:dyDescent="0.25">
      <c r="B5963" t="s">
        <v>9945</v>
      </c>
      <c r="C5963" t="s">
        <v>17507</v>
      </c>
    </row>
    <row r="5964" spans="2:3" x14ac:dyDescent="0.25">
      <c r="B5964" t="s">
        <v>9946</v>
      </c>
      <c r="C5964" t="s">
        <v>17508</v>
      </c>
    </row>
    <row r="5965" spans="2:3" x14ac:dyDescent="0.25">
      <c r="B5965" t="s">
        <v>9947</v>
      </c>
      <c r="C5965" t="s">
        <v>17509</v>
      </c>
    </row>
    <row r="5966" spans="2:3" x14ac:dyDescent="0.25">
      <c r="B5966" s="1" t="s">
        <v>9948</v>
      </c>
      <c r="C5966" t="s">
        <v>17510</v>
      </c>
    </row>
    <row r="5967" spans="2:3" x14ac:dyDescent="0.25">
      <c r="B5967" t="s">
        <v>9949</v>
      </c>
      <c r="C5967" t="s">
        <v>17511</v>
      </c>
    </row>
    <row r="5968" spans="2:3" x14ac:dyDescent="0.25">
      <c r="B5968" t="s">
        <v>9950</v>
      </c>
      <c r="C5968" t="s">
        <v>17512</v>
      </c>
    </row>
    <row r="5969" spans="2:3" x14ac:dyDescent="0.25">
      <c r="B5969" t="s">
        <v>9951</v>
      </c>
      <c r="C5969" t="s">
        <v>17513</v>
      </c>
    </row>
    <row r="5970" spans="2:3" x14ac:dyDescent="0.25">
      <c r="B5970" t="s">
        <v>9952</v>
      </c>
      <c r="C5970" t="s">
        <v>17514</v>
      </c>
    </row>
    <row r="5971" spans="2:3" x14ac:dyDescent="0.25">
      <c r="B5971" t="s">
        <v>9953</v>
      </c>
      <c r="C5971" t="s">
        <v>17515</v>
      </c>
    </row>
    <row r="5972" spans="2:3" x14ac:dyDescent="0.25">
      <c r="B5972" t="s">
        <v>9954</v>
      </c>
      <c r="C5972" t="s">
        <v>17516</v>
      </c>
    </row>
    <row r="5973" spans="2:3" x14ac:dyDescent="0.25">
      <c r="B5973" t="s">
        <v>9955</v>
      </c>
      <c r="C5973" t="s">
        <v>17517</v>
      </c>
    </row>
    <row r="5974" spans="2:3" x14ac:dyDescent="0.25">
      <c r="B5974" t="s">
        <v>9956</v>
      </c>
      <c r="C5974" t="s">
        <v>17518</v>
      </c>
    </row>
    <row r="5975" spans="2:3" x14ac:dyDescent="0.25">
      <c r="B5975" t="s">
        <v>9957</v>
      </c>
      <c r="C5975" t="s">
        <v>17519</v>
      </c>
    </row>
    <row r="5976" spans="2:3" x14ac:dyDescent="0.25">
      <c r="B5976" t="s">
        <v>9958</v>
      </c>
      <c r="C5976" t="s">
        <v>17520</v>
      </c>
    </row>
    <row r="5977" spans="2:3" x14ac:dyDescent="0.25">
      <c r="B5977" t="s">
        <v>9959</v>
      </c>
      <c r="C5977" t="s">
        <v>17521</v>
      </c>
    </row>
    <row r="5978" spans="2:3" x14ac:dyDescent="0.25">
      <c r="B5978" t="s">
        <v>9960</v>
      </c>
      <c r="C5978" t="s">
        <v>17522</v>
      </c>
    </row>
    <row r="5979" spans="2:3" x14ac:dyDescent="0.25">
      <c r="B5979" t="s">
        <v>9961</v>
      </c>
      <c r="C5979" t="s">
        <v>17523</v>
      </c>
    </row>
    <row r="5980" spans="2:3" x14ac:dyDescent="0.25">
      <c r="B5980" t="s">
        <v>9962</v>
      </c>
      <c r="C5980" t="s">
        <v>17524</v>
      </c>
    </row>
    <row r="5981" spans="2:3" x14ac:dyDescent="0.25">
      <c r="B5981" t="s">
        <v>9963</v>
      </c>
      <c r="C5981" t="s">
        <v>17525</v>
      </c>
    </row>
    <row r="5982" spans="2:3" x14ac:dyDescent="0.25">
      <c r="B5982" t="s">
        <v>9964</v>
      </c>
      <c r="C5982" t="s">
        <v>17526</v>
      </c>
    </row>
    <row r="5983" spans="2:3" x14ac:dyDescent="0.25">
      <c r="B5983" t="s">
        <v>9965</v>
      </c>
      <c r="C5983" t="s">
        <v>17527</v>
      </c>
    </row>
    <row r="5984" spans="2:3" x14ac:dyDescent="0.25">
      <c r="B5984" t="s">
        <v>9966</v>
      </c>
      <c r="C5984" t="s">
        <v>17528</v>
      </c>
    </row>
    <row r="5985" spans="2:3" x14ac:dyDescent="0.25">
      <c r="B5985" t="s">
        <v>9967</v>
      </c>
      <c r="C5985" t="s">
        <v>17529</v>
      </c>
    </row>
    <row r="5986" spans="2:3" x14ac:dyDescent="0.25">
      <c r="B5986" t="s">
        <v>9968</v>
      </c>
      <c r="C5986" t="s">
        <v>17530</v>
      </c>
    </row>
    <row r="5987" spans="2:3" x14ac:dyDescent="0.25">
      <c r="B5987" t="s">
        <v>9969</v>
      </c>
      <c r="C5987" t="s">
        <v>17531</v>
      </c>
    </row>
    <row r="5988" spans="2:3" x14ac:dyDescent="0.25">
      <c r="B5988" t="s">
        <v>9970</v>
      </c>
      <c r="C5988" t="s">
        <v>17532</v>
      </c>
    </row>
    <row r="5989" spans="2:3" x14ac:dyDescent="0.25">
      <c r="B5989" t="s">
        <v>9971</v>
      </c>
      <c r="C5989" t="s">
        <v>17533</v>
      </c>
    </row>
    <row r="5990" spans="2:3" x14ac:dyDescent="0.25">
      <c r="B5990" t="s">
        <v>9972</v>
      </c>
      <c r="C5990" t="s">
        <v>17534</v>
      </c>
    </row>
    <row r="5991" spans="2:3" x14ac:dyDescent="0.25">
      <c r="B5991" t="s">
        <v>9973</v>
      </c>
      <c r="C5991" t="s">
        <v>17535</v>
      </c>
    </row>
    <row r="5992" spans="2:3" x14ac:dyDescent="0.25">
      <c r="B5992" t="s">
        <v>9974</v>
      </c>
      <c r="C5992" t="s">
        <v>17536</v>
      </c>
    </row>
    <row r="5993" spans="2:3" x14ac:dyDescent="0.25">
      <c r="B5993" t="s">
        <v>9975</v>
      </c>
      <c r="C5993" t="s">
        <v>17537</v>
      </c>
    </row>
    <row r="5994" spans="2:3" x14ac:dyDescent="0.25">
      <c r="B5994" t="s">
        <v>9976</v>
      </c>
      <c r="C5994" t="s">
        <v>17538</v>
      </c>
    </row>
    <row r="5995" spans="2:3" x14ac:dyDescent="0.25">
      <c r="B5995" t="s">
        <v>9977</v>
      </c>
      <c r="C5995" t="s">
        <v>17539</v>
      </c>
    </row>
    <row r="5996" spans="2:3" x14ac:dyDescent="0.25">
      <c r="B5996" t="s">
        <v>9978</v>
      </c>
      <c r="C5996" t="s">
        <v>17540</v>
      </c>
    </row>
    <row r="5997" spans="2:3" x14ac:dyDescent="0.25">
      <c r="B5997" t="s">
        <v>9979</v>
      </c>
      <c r="C5997" t="s">
        <v>9979</v>
      </c>
    </row>
    <row r="5998" spans="2:3" x14ac:dyDescent="0.25">
      <c r="B5998" t="s">
        <v>9980</v>
      </c>
      <c r="C5998" t="s">
        <v>17541</v>
      </c>
    </row>
    <row r="5999" spans="2:3" x14ac:dyDescent="0.25">
      <c r="B5999" t="s">
        <v>9981</v>
      </c>
      <c r="C5999" t="s">
        <v>17542</v>
      </c>
    </row>
    <row r="6000" spans="2:3" x14ac:dyDescent="0.25">
      <c r="B6000" t="s">
        <v>9982</v>
      </c>
      <c r="C6000" t="s">
        <v>17543</v>
      </c>
    </row>
    <row r="6001" spans="2:3" x14ac:dyDescent="0.25">
      <c r="B6001" t="s">
        <v>9983</v>
      </c>
      <c r="C6001" t="s">
        <v>17544</v>
      </c>
    </row>
    <row r="6002" spans="2:3" x14ac:dyDescent="0.25">
      <c r="B6002" t="s">
        <v>9984</v>
      </c>
      <c r="C6002" t="s">
        <v>17545</v>
      </c>
    </row>
    <row r="6003" spans="2:3" x14ac:dyDescent="0.25">
      <c r="B6003" t="s">
        <v>9985</v>
      </c>
      <c r="C6003" t="s">
        <v>17546</v>
      </c>
    </row>
    <row r="6004" spans="2:3" x14ac:dyDescent="0.25">
      <c r="B6004" t="s">
        <v>9986</v>
      </c>
      <c r="C6004" t="s">
        <v>17547</v>
      </c>
    </row>
    <row r="6005" spans="2:3" x14ac:dyDescent="0.25">
      <c r="B6005" t="s">
        <v>9987</v>
      </c>
      <c r="C6005" t="s">
        <v>17548</v>
      </c>
    </row>
    <row r="6006" spans="2:3" x14ac:dyDescent="0.25">
      <c r="B6006" t="s">
        <v>9988</v>
      </c>
      <c r="C6006" t="s">
        <v>17549</v>
      </c>
    </row>
    <row r="6007" spans="2:3" x14ac:dyDescent="0.25">
      <c r="B6007" t="s">
        <v>9989</v>
      </c>
      <c r="C6007" t="s">
        <v>17550</v>
      </c>
    </row>
    <row r="6008" spans="2:3" x14ac:dyDescent="0.25">
      <c r="B6008" t="s">
        <v>9990</v>
      </c>
      <c r="C6008" t="s">
        <v>17551</v>
      </c>
    </row>
    <row r="6009" spans="2:3" x14ac:dyDescent="0.25">
      <c r="B6009" t="s">
        <v>9991</v>
      </c>
      <c r="C6009" t="s">
        <v>17552</v>
      </c>
    </row>
    <row r="6010" spans="2:3" x14ac:dyDescent="0.25">
      <c r="B6010" t="s">
        <v>9992</v>
      </c>
      <c r="C6010" t="s">
        <v>17553</v>
      </c>
    </row>
    <row r="6011" spans="2:3" x14ac:dyDescent="0.25">
      <c r="B6011" t="s">
        <v>9993</v>
      </c>
      <c r="C6011" t="s">
        <v>17554</v>
      </c>
    </row>
    <row r="6012" spans="2:3" x14ac:dyDescent="0.25">
      <c r="B6012" t="s">
        <v>4519</v>
      </c>
      <c r="C6012" t="s">
        <v>12084</v>
      </c>
    </row>
    <row r="6013" spans="2:3" x14ac:dyDescent="0.25">
      <c r="B6013" t="s">
        <v>9995</v>
      </c>
      <c r="C6013" t="s">
        <v>17556</v>
      </c>
    </row>
    <row r="6014" spans="2:3" x14ac:dyDescent="0.25">
      <c r="B6014" t="s">
        <v>9996</v>
      </c>
      <c r="C6014" t="s">
        <v>17557</v>
      </c>
    </row>
    <row r="6015" spans="2:3" x14ac:dyDescent="0.25">
      <c r="B6015" t="s">
        <v>9997</v>
      </c>
      <c r="C6015" t="s">
        <v>17558</v>
      </c>
    </row>
    <row r="6016" spans="2:3" x14ac:dyDescent="0.25">
      <c r="B6016" t="s">
        <v>9998</v>
      </c>
      <c r="C6016" t="s">
        <v>17559</v>
      </c>
    </row>
    <row r="6017" spans="2:3" x14ac:dyDescent="0.25">
      <c r="B6017" t="s">
        <v>9999</v>
      </c>
      <c r="C6017" t="s">
        <v>17560</v>
      </c>
    </row>
    <row r="6018" spans="2:3" x14ac:dyDescent="0.25">
      <c r="B6018" t="s">
        <v>10000</v>
      </c>
      <c r="C6018" t="s">
        <v>17561</v>
      </c>
    </row>
    <row r="6019" spans="2:3" x14ac:dyDescent="0.25">
      <c r="B6019" t="s">
        <v>10001</v>
      </c>
      <c r="C6019" t="s">
        <v>17562</v>
      </c>
    </row>
    <row r="6020" spans="2:3" x14ac:dyDescent="0.25">
      <c r="B6020" t="s">
        <v>10002</v>
      </c>
      <c r="C6020" t="s">
        <v>17563</v>
      </c>
    </row>
    <row r="6021" spans="2:3" x14ac:dyDescent="0.25">
      <c r="B6021" t="s">
        <v>10003</v>
      </c>
      <c r="C6021" t="s">
        <v>17564</v>
      </c>
    </row>
    <row r="6022" spans="2:3" x14ac:dyDescent="0.25">
      <c r="B6022" t="s">
        <v>10004</v>
      </c>
      <c r="C6022" t="s">
        <v>17565</v>
      </c>
    </row>
    <row r="6023" spans="2:3" x14ac:dyDescent="0.25">
      <c r="B6023" t="s">
        <v>10005</v>
      </c>
      <c r="C6023" t="s">
        <v>17566</v>
      </c>
    </row>
    <row r="6024" spans="2:3" x14ac:dyDescent="0.25">
      <c r="B6024" t="s">
        <v>10006</v>
      </c>
      <c r="C6024" t="s">
        <v>17567</v>
      </c>
    </row>
    <row r="6025" spans="2:3" x14ac:dyDescent="0.25">
      <c r="B6025" t="s">
        <v>10007</v>
      </c>
      <c r="C6025" t="s">
        <v>17568</v>
      </c>
    </row>
    <row r="6026" spans="2:3" x14ac:dyDescent="0.25">
      <c r="B6026" t="s">
        <v>10008</v>
      </c>
      <c r="C6026" t="s">
        <v>17569</v>
      </c>
    </row>
    <row r="6027" spans="2:3" x14ac:dyDescent="0.25">
      <c r="B6027" t="s">
        <v>10009</v>
      </c>
      <c r="C6027" t="s">
        <v>17570</v>
      </c>
    </row>
    <row r="6028" spans="2:3" x14ac:dyDescent="0.25">
      <c r="B6028" t="s">
        <v>10010</v>
      </c>
      <c r="C6028" t="s">
        <v>17571</v>
      </c>
    </row>
    <row r="6029" spans="2:3" x14ac:dyDescent="0.25">
      <c r="B6029" t="s">
        <v>10011</v>
      </c>
      <c r="C6029" t="s">
        <v>17572</v>
      </c>
    </row>
    <row r="6030" spans="2:3" x14ac:dyDescent="0.25">
      <c r="B6030" t="s">
        <v>10012</v>
      </c>
      <c r="C6030" t="s">
        <v>17573</v>
      </c>
    </row>
    <row r="6031" spans="2:3" x14ac:dyDescent="0.25">
      <c r="B6031" t="s">
        <v>10013</v>
      </c>
      <c r="C6031" t="s">
        <v>17574</v>
      </c>
    </row>
    <row r="6032" spans="2:3" x14ac:dyDescent="0.25">
      <c r="B6032" t="s">
        <v>10014</v>
      </c>
      <c r="C6032" t="s">
        <v>17575</v>
      </c>
    </row>
    <row r="6033" spans="2:3" x14ac:dyDescent="0.25">
      <c r="B6033" t="s">
        <v>10015</v>
      </c>
      <c r="C6033" t="s">
        <v>17576</v>
      </c>
    </row>
    <row r="6034" spans="2:3" x14ac:dyDescent="0.25">
      <c r="B6034" t="s">
        <v>10016</v>
      </c>
      <c r="C6034" t="s">
        <v>17577</v>
      </c>
    </row>
    <row r="6035" spans="2:3" x14ac:dyDescent="0.25">
      <c r="B6035" t="s">
        <v>10017</v>
      </c>
      <c r="C6035" t="s">
        <v>17578</v>
      </c>
    </row>
    <row r="6036" spans="2:3" x14ac:dyDescent="0.25">
      <c r="B6036" t="s">
        <v>10018</v>
      </c>
      <c r="C6036" t="s">
        <v>17579</v>
      </c>
    </row>
    <row r="6037" spans="2:3" x14ac:dyDescent="0.25">
      <c r="B6037" t="s">
        <v>10019</v>
      </c>
      <c r="C6037" t="s">
        <v>17580</v>
      </c>
    </row>
    <row r="6038" spans="2:3" x14ac:dyDescent="0.25">
      <c r="B6038" t="s">
        <v>10020</v>
      </c>
      <c r="C6038" t="s">
        <v>17581</v>
      </c>
    </row>
    <row r="6039" spans="2:3" x14ac:dyDescent="0.25">
      <c r="B6039" t="s">
        <v>10021</v>
      </c>
      <c r="C6039" t="s">
        <v>17582</v>
      </c>
    </row>
    <row r="6040" spans="2:3" x14ac:dyDescent="0.25">
      <c r="B6040" t="s">
        <v>10022</v>
      </c>
      <c r="C6040" t="s">
        <v>17583</v>
      </c>
    </row>
    <row r="6041" spans="2:3" x14ac:dyDescent="0.25">
      <c r="B6041" t="s">
        <v>10023</v>
      </c>
      <c r="C6041" t="s">
        <v>17584</v>
      </c>
    </row>
    <row r="6042" spans="2:3" x14ac:dyDescent="0.25">
      <c r="B6042" t="s">
        <v>10024</v>
      </c>
      <c r="C6042" t="s">
        <v>17585</v>
      </c>
    </row>
    <row r="6043" spans="2:3" x14ac:dyDescent="0.25">
      <c r="B6043" t="s">
        <v>10025</v>
      </c>
      <c r="C6043" t="s">
        <v>17586</v>
      </c>
    </row>
    <row r="6044" spans="2:3" x14ac:dyDescent="0.25">
      <c r="B6044" t="s">
        <v>10026</v>
      </c>
      <c r="C6044" t="s">
        <v>17587</v>
      </c>
    </row>
    <row r="6045" spans="2:3" x14ac:dyDescent="0.25">
      <c r="B6045" t="s">
        <v>10027</v>
      </c>
      <c r="C6045" t="s">
        <v>17588</v>
      </c>
    </row>
    <row r="6046" spans="2:3" x14ac:dyDescent="0.25">
      <c r="B6046" t="s">
        <v>10028</v>
      </c>
      <c r="C6046" t="s">
        <v>17589</v>
      </c>
    </row>
    <row r="6047" spans="2:3" x14ac:dyDescent="0.25">
      <c r="B6047" t="s">
        <v>10029</v>
      </c>
      <c r="C6047" t="s">
        <v>17590</v>
      </c>
    </row>
    <row r="6048" spans="2:3" x14ac:dyDescent="0.25">
      <c r="B6048" t="s">
        <v>10030</v>
      </c>
      <c r="C6048" t="s">
        <v>17591</v>
      </c>
    </row>
    <row r="6049" spans="2:3" x14ac:dyDescent="0.25">
      <c r="B6049" t="s">
        <v>10031</v>
      </c>
      <c r="C6049" t="s">
        <v>17592</v>
      </c>
    </row>
    <row r="6050" spans="2:3" x14ac:dyDescent="0.25">
      <c r="B6050" t="s">
        <v>10032</v>
      </c>
      <c r="C6050" t="s">
        <v>17593</v>
      </c>
    </row>
    <row r="6051" spans="2:3" x14ac:dyDescent="0.25">
      <c r="B6051" t="s">
        <v>10033</v>
      </c>
      <c r="C6051" t="s">
        <v>17594</v>
      </c>
    </row>
    <row r="6052" spans="2:3" x14ac:dyDescent="0.25">
      <c r="B6052" t="s">
        <v>10034</v>
      </c>
      <c r="C6052" t="s">
        <v>17595</v>
      </c>
    </row>
    <row r="6053" spans="2:3" x14ac:dyDescent="0.25">
      <c r="B6053" t="s">
        <v>10035</v>
      </c>
      <c r="C6053" t="s">
        <v>17596</v>
      </c>
    </row>
    <row r="6054" spans="2:3" x14ac:dyDescent="0.25">
      <c r="B6054" t="s">
        <v>10036</v>
      </c>
      <c r="C6054" t="s">
        <v>17597</v>
      </c>
    </row>
    <row r="6055" spans="2:3" x14ac:dyDescent="0.25">
      <c r="B6055" t="s">
        <v>10037</v>
      </c>
      <c r="C6055" t="s">
        <v>17598</v>
      </c>
    </row>
    <row r="6056" spans="2:3" x14ac:dyDescent="0.25">
      <c r="B6056" t="s">
        <v>10038</v>
      </c>
      <c r="C6056" t="s">
        <v>17599</v>
      </c>
    </row>
    <row r="6057" spans="2:3" x14ac:dyDescent="0.25">
      <c r="B6057" t="s">
        <v>10039</v>
      </c>
      <c r="C6057" t="s">
        <v>17600</v>
      </c>
    </row>
    <row r="6058" spans="2:3" x14ac:dyDescent="0.25">
      <c r="B6058" t="s">
        <v>10040</v>
      </c>
      <c r="C6058" t="s">
        <v>17601</v>
      </c>
    </row>
    <row r="6059" spans="2:3" x14ac:dyDescent="0.25">
      <c r="B6059" t="s">
        <v>10041</v>
      </c>
      <c r="C6059" t="s">
        <v>17602</v>
      </c>
    </row>
    <row r="6060" spans="2:3" x14ac:dyDescent="0.25">
      <c r="B6060" s="1" t="s">
        <v>4384</v>
      </c>
      <c r="C6060" t="s">
        <v>11954</v>
      </c>
    </row>
    <row r="6061" spans="2:3" x14ac:dyDescent="0.25">
      <c r="B6061" t="s">
        <v>10043</v>
      </c>
      <c r="C6061" t="s">
        <v>17604</v>
      </c>
    </row>
    <row r="6062" spans="2:3" x14ac:dyDescent="0.25">
      <c r="B6062" t="s">
        <v>10044</v>
      </c>
      <c r="C6062" t="s">
        <v>17605</v>
      </c>
    </row>
    <row r="6063" spans="2:3" x14ac:dyDescent="0.25">
      <c r="B6063" t="s">
        <v>10045</v>
      </c>
      <c r="C6063" t="s">
        <v>17606</v>
      </c>
    </row>
    <row r="6064" spans="2:3" x14ac:dyDescent="0.25">
      <c r="B6064" t="s">
        <v>10046</v>
      </c>
      <c r="C6064" t="s">
        <v>17607</v>
      </c>
    </row>
    <row r="6065" spans="2:3" x14ac:dyDescent="0.25">
      <c r="B6065" t="s">
        <v>10047</v>
      </c>
      <c r="C6065" t="s">
        <v>17608</v>
      </c>
    </row>
    <row r="6066" spans="2:3" x14ac:dyDescent="0.25">
      <c r="B6066" t="s">
        <v>10048</v>
      </c>
      <c r="C6066" t="s">
        <v>17609</v>
      </c>
    </row>
    <row r="6067" spans="2:3" x14ac:dyDescent="0.25">
      <c r="B6067" t="s">
        <v>10049</v>
      </c>
      <c r="C6067" t="s">
        <v>17610</v>
      </c>
    </row>
    <row r="6068" spans="2:3" x14ac:dyDescent="0.25">
      <c r="B6068" t="s">
        <v>10050</v>
      </c>
      <c r="C6068" t="s">
        <v>17611</v>
      </c>
    </row>
    <row r="6069" spans="2:3" x14ac:dyDescent="0.25">
      <c r="B6069" t="s">
        <v>10051</v>
      </c>
      <c r="C6069" t="s">
        <v>17612</v>
      </c>
    </row>
    <row r="6070" spans="2:3" x14ac:dyDescent="0.25">
      <c r="B6070" t="s">
        <v>10052</v>
      </c>
      <c r="C6070" t="s">
        <v>17613</v>
      </c>
    </row>
    <row r="6071" spans="2:3" x14ac:dyDescent="0.25">
      <c r="B6071" t="s">
        <v>10053</v>
      </c>
      <c r="C6071" t="s">
        <v>17614</v>
      </c>
    </row>
    <row r="6072" spans="2:3" x14ac:dyDescent="0.25">
      <c r="B6072" t="s">
        <v>10054</v>
      </c>
      <c r="C6072" t="s">
        <v>17615</v>
      </c>
    </row>
    <row r="6073" spans="2:3" x14ac:dyDescent="0.25">
      <c r="B6073" t="s">
        <v>10055</v>
      </c>
      <c r="C6073" t="s">
        <v>17616</v>
      </c>
    </row>
    <row r="6074" spans="2:3" x14ac:dyDescent="0.25">
      <c r="B6074" t="s">
        <v>10056</v>
      </c>
      <c r="C6074" t="s">
        <v>17617</v>
      </c>
    </row>
    <row r="6075" spans="2:3" x14ac:dyDescent="0.25">
      <c r="B6075" t="s">
        <v>10057</v>
      </c>
      <c r="C6075" t="s">
        <v>17618</v>
      </c>
    </row>
    <row r="6076" spans="2:3" x14ac:dyDescent="0.25">
      <c r="B6076" t="s">
        <v>10058</v>
      </c>
      <c r="C6076" t="s">
        <v>17619</v>
      </c>
    </row>
    <row r="6077" spans="2:3" x14ac:dyDescent="0.25">
      <c r="B6077" t="s">
        <v>10059</v>
      </c>
      <c r="C6077" t="s">
        <v>17620</v>
      </c>
    </row>
    <row r="6078" spans="2:3" x14ac:dyDescent="0.25">
      <c r="B6078" t="s">
        <v>10060</v>
      </c>
      <c r="C6078" t="s">
        <v>17621</v>
      </c>
    </row>
    <row r="6079" spans="2:3" x14ac:dyDescent="0.25">
      <c r="B6079" t="s">
        <v>10061</v>
      </c>
      <c r="C6079" t="s">
        <v>17622</v>
      </c>
    </row>
    <row r="6080" spans="2:3" x14ac:dyDescent="0.25">
      <c r="B6080" s="1" t="s">
        <v>10062</v>
      </c>
      <c r="C6080" t="s">
        <v>17623</v>
      </c>
    </row>
    <row r="6081" spans="2:3" x14ac:dyDescent="0.25">
      <c r="B6081" t="s">
        <v>10063</v>
      </c>
      <c r="C6081" t="s">
        <v>17624</v>
      </c>
    </row>
    <row r="6082" spans="2:3" x14ac:dyDescent="0.25">
      <c r="B6082" t="s">
        <v>10064</v>
      </c>
      <c r="C6082" t="s">
        <v>17625</v>
      </c>
    </row>
    <row r="6083" spans="2:3" x14ac:dyDescent="0.25">
      <c r="B6083" t="s">
        <v>10065</v>
      </c>
      <c r="C6083" t="s">
        <v>17626</v>
      </c>
    </row>
    <row r="6084" spans="2:3" x14ac:dyDescent="0.25">
      <c r="B6084" t="s">
        <v>10066</v>
      </c>
      <c r="C6084" t="s">
        <v>17627</v>
      </c>
    </row>
    <row r="6085" spans="2:3" x14ac:dyDescent="0.25">
      <c r="B6085" t="s">
        <v>10067</v>
      </c>
      <c r="C6085" t="s">
        <v>17628</v>
      </c>
    </row>
    <row r="6086" spans="2:3" x14ac:dyDescent="0.25">
      <c r="B6086" t="s">
        <v>10068</v>
      </c>
      <c r="C6086" t="s">
        <v>17629</v>
      </c>
    </row>
    <row r="6087" spans="2:3" x14ac:dyDescent="0.25">
      <c r="B6087" t="s">
        <v>10069</v>
      </c>
      <c r="C6087" t="s">
        <v>17630</v>
      </c>
    </row>
    <row r="6088" spans="2:3" x14ac:dyDescent="0.25">
      <c r="B6088" t="s">
        <v>10070</v>
      </c>
      <c r="C6088" t="s">
        <v>17631</v>
      </c>
    </row>
    <row r="6089" spans="2:3" x14ac:dyDescent="0.25">
      <c r="B6089" s="1" t="s">
        <v>10071</v>
      </c>
      <c r="C6089" t="s">
        <v>17632</v>
      </c>
    </row>
    <row r="6090" spans="2:3" x14ac:dyDescent="0.25">
      <c r="B6090" t="s">
        <v>10072</v>
      </c>
      <c r="C6090" t="s">
        <v>17633</v>
      </c>
    </row>
    <row r="6091" spans="2:3" x14ac:dyDescent="0.25">
      <c r="B6091" s="1" t="s">
        <v>10073</v>
      </c>
      <c r="C6091" t="s">
        <v>17634</v>
      </c>
    </row>
    <row r="6092" spans="2:3" x14ac:dyDescent="0.25">
      <c r="B6092" s="1" t="s">
        <v>10074</v>
      </c>
      <c r="C6092" t="s">
        <v>17635</v>
      </c>
    </row>
    <row r="6093" spans="2:3" x14ac:dyDescent="0.25">
      <c r="B6093" s="1" t="s">
        <v>10075</v>
      </c>
      <c r="C6093" t="s">
        <v>17636</v>
      </c>
    </row>
    <row r="6094" spans="2:3" x14ac:dyDescent="0.25">
      <c r="B6094" s="1" t="s">
        <v>10076</v>
      </c>
      <c r="C6094" t="s">
        <v>17637</v>
      </c>
    </row>
    <row r="6095" spans="2:3" x14ac:dyDescent="0.25">
      <c r="B6095" s="1" t="s">
        <v>10077</v>
      </c>
      <c r="C6095" t="s">
        <v>17638</v>
      </c>
    </row>
    <row r="6096" spans="2:3" x14ac:dyDescent="0.25">
      <c r="B6096" t="s">
        <v>10078</v>
      </c>
      <c r="C6096" t="s">
        <v>17639</v>
      </c>
    </row>
    <row r="6097" spans="2:3" x14ac:dyDescent="0.25">
      <c r="B6097" t="s">
        <v>10079</v>
      </c>
      <c r="C6097" t="s">
        <v>17640</v>
      </c>
    </row>
    <row r="6098" spans="2:3" x14ac:dyDescent="0.25">
      <c r="B6098" t="s">
        <v>10080</v>
      </c>
      <c r="C6098" t="s">
        <v>17641</v>
      </c>
    </row>
    <row r="6099" spans="2:3" x14ac:dyDescent="0.25">
      <c r="B6099" t="s">
        <v>10081</v>
      </c>
      <c r="C6099" t="s">
        <v>17642</v>
      </c>
    </row>
    <row r="6100" spans="2:3" x14ac:dyDescent="0.25">
      <c r="B6100" t="s">
        <v>4028</v>
      </c>
      <c r="C6100" t="s">
        <v>11600</v>
      </c>
    </row>
    <row r="6101" spans="2:3" x14ac:dyDescent="0.25">
      <c r="B6101" t="s">
        <v>10082</v>
      </c>
      <c r="C6101" t="s">
        <v>17643</v>
      </c>
    </row>
    <row r="6102" spans="2:3" x14ac:dyDescent="0.25">
      <c r="B6102" s="1" t="s">
        <v>10083</v>
      </c>
      <c r="C6102" t="s">
        <v>17644</v>
      </c>
    </row>
    <row r="6103" spans="2:3" x14ac:dyDescent="0.25">
      <c r="B6103" t="s">
        <v>10084</v>
      </c>
      <c r="C6103" t="s">
        <v>17645</v>
      </c>
    </row>
    <row r="6104" spans="2:3" x14ac:dyDescent="0.25">
      <c r="B6104" t="s">
        <v>10085</v>
      </c>
      <c r="C6104" t="s">
        <v>17646</v>
      </c>
    </row>
    <row r="6105" spans="2:3" x14ac:dyDescent="0.25">
      <c r="B6105" t="s">
        <v>10086</v>
      </c>
      <c r="C6105" t="s">
        <v>17647</v>
      </c>
    </row>
    <row r="6106" spans="2:3" x14ac:dyDescent="0.25">
      <c r="B6106" t="s">
        <v>10087</v>
      </c>
      <c r="C6106" t="s">
        <v>17648</v>
      </c>
    </row>
    <row r="6107" spans="2:3" x14ac:dyDescent="0.25">
      <c r="B6107" t="s">
        <v>10088</v>
      </c>
      <c r="C6107" t="s">
        <v>17649</v>
      </c>
    </row>
    <row r="6108" spans="2:3" x14ac:dyDescent="0.25">
      <c r="B6108" t="s">
        <v>10089</v>
      </c>
      <c r="C6108" t="s">
        <v>17650</v>
      </c>
    </row>
    <row r="6109" spans="2:3" x14ac:dyDescent="0.25">
      <c r="B6109" t="s">
        <v>10090</v>
      </c>
      <c r="C6109" t="s">
        <v>17651</v>
      </c>
    </row>
    <row r="6110" spans="2:3" x14ac:dyDescent="0.25">
      <c r="B6110" t="s">
        <v>5304</v>
      </c>
      <c r="C6110" t="s">
        <v>12867</v>
      </c>
    </row>
    <row r="6111" spans="2:3" x14ac:dyDescent="0.25">
      <c r="B6111" t="s">
        <v>10092</v>
      </c>
      <c r="C6111" t="s">
        <v>17653</v>
      </c>
    </row>
    <row r="6112" spans="2:3" x14ac:dyDescent="0.25">
      <c r="B6112" t="s">
        <v>10093</v>
      </c>
      <c r="C6112" t="s">
        <v>17654</v>
      </c>
    </row>
    <row r="6113" spans="2:3" x14ac:dyDescent="0.25">
      <c r="B6113" t="s">
        <v>10094</v>
      </c>
      <c r="C6113" t="s">
        <v>17655</v>
      </c>
    </row>
    <row r="6114" spans="2:3" x14ac:dyDescent="0.25">
      <c r="B6114" t="s">
        <v>10095</v>
      </c>
      <c r="C6114" t="s">
        <v>17656</v>
      </c>
    </row>
    <row r="6115" spans="2:3" x14ac:dyDescent="0.25">
      <c r="B6115" t="s">
        <v>10096</v>
      </c>
      <c r="C6115" t="s">
        <v>17657</v>
      </c>
    </row>
    <row r="6116" spans="2:3" x14ac:dyDescent="0.25">
      <c r="B6116" t="s">
        <v>10097</v>
      </c>
      <c r="C6116" t="s">
        <v>17658</v>
      </c>
    </row>
    <row r="6117" spans="2:3" x14ac:dyDescent="0.25">
      <c r="B6117" t="s">
        <v>10098</v>
      </c>
      <c r="C6117" t="s">
        <v>17659</v>
      </c>
    </row>
    <row r="6118" spans="2:3" x14ac:dyDescent="0.25">
      <c r="B6118" t="s">
        <v>4139</v>
      </c>
      <c r="C6118" t="s">
        <v>11710</v>
      </c>
    </row>
    <row r="6119" spans="2:3" x14ac:dyDescent="0.25">
      <c r="B6119" t="s">
        <v>10100</v>
      </c>
      <c r="C6119" t="s">
        <v>17661</v>
      </c>
    </row>
    <row r="6120" spans="2:3" x14ac:dyDescent="0.25">
      <c r="B6120" t="s">
        <v>10101</v>
      </c>
      <c r="C6120" t="s">
        <v>17662</v>
      </c>
    </row>
    <row r="6121" spans="2:3" x14ac:dyDescent="0.25">
      <c r="B6121" t="s">
        <v>10102</v>
      </c>
      <c r="C6121" t="s">
        <v>17663</v>
      </c>
    </row>
    <row r="6122" spans="2:3" x14ac:dyDescent="0.25">
      <c r="B6122" t="s">
        <v>10103</v>
      </c>
      <c r="C6122" t="s">
        <v>17664</v>
      </c>
    </row>
    <row r="6123" spans="2:3" x14ac:dyDescent="0.25">
      <c r="B6123" t="s">
        <v>10104</v>
      </c>
      <c r="C6123" t="s">
        <v>17665</v>
      </c>
    </row>
    <row r="6124" spans="2:3" x14ac:dyDescent="0.25">
      <c r="B6124" t="s">
        <v>10105</v>
      </c>
      <c r="C6124" t="s">
        <v>17666</v>
      </c>
    </row>
    <row r="6125" spans="2:3" x14ac:dyDescent="0.25">
      <c r="B6125" t="s">
        <v>10106</v>
      </c>
      <c r="C6125" t="s">
        <v>17667</v>
      </c>
    </row>
    <row r="6126" spans="2:3" x14ac:dyDescent="0.25">
      <c r="B6126" t="s">
        <v>10107</v>
      </c>
      <c r="C6126" t="s">
        <v>17668</v>
      </c>
    </row>
    <row r="6127" spans="2:3" x14ac:dyDescent="0.25">
      <c r="B6127" t="s">
        <v>10108</v>
      </c>
      <c r="C6127" t="s">
        <v>17669</v>
      </c>
    </row>
    <row r="6128" spans="2:3" x14ac:dyDescent="0.25">
      <c r="B6128" t="s">
        <v>10109</v>
      </c>
      <c r="C6128" t="s">
        <v>17670</v>
      </c>
    </row>
    <row r="6129" spans="2:3" x14ac:dyDescent="0.25">
      <c r="B6129" t="s">
        <v>10110</v>
      </c>
      <c r="C6129" t="s">
        <v>17671</v>
      </c>
    </row>
    <row r="6130" spans="2:3" x14ac:dyDescent="0.25">
      <c r="B6130" t="s">
        <v>10111</v>
      </c>
      <c r="C6130" t="s">
        <v>17672</v>
      </c>
    </row>
    <row r="6131" spans="2:3" x14ac:dyDescent="0.25">
      <c r="B6131" t="s">
        <v>10112</v>
      </c>
      <c r="C6131" t="s">
        <v>17673</v>
      </c>
    </row>
    <row r="6132" spans="2:3" x14ac:dyDescent="0.25">
      <c r="B6132" t="s">
        <v>10113</v>
      </c>
      <c r="C6132" t="s">
        <v>17674</v>
      </c>
    </row>
    <row r="6133" spans="2:3" x14ac:dyDescent="0.25">
      <c r="B6133" t="s">
        <v>10114</v>
      </c>
      <c r="C6133" t="s">
        <v>17675</v>
      </c>
    </row>
    <row r="6134" spans="2:3" x14ac:dyDescent="0.25">
      <c r="B6134" t="s">
        <v>10115</v>
      </c>
      <c r="C6134" t="s">
        <v>17676</v>
      </c>
    </row>
    <row r="6135" spans="2:3" x14ac:dyDescent="0.25">
      <c r="B6135" t="s">
        <v>10116</v>
      </c>
      <c r="C6135" t="s">
        <v>17677</v>
      </c>
    </row>
    <row r="6136" spans="2:3" x14ac:dyDescent="0.25">
      <c r="B6136" t="s">
        <v>10117</v>
      </c>
      <c r="C6136" t="s">
        <v>17678</v>
      </c>
    </row>
    <row r="6137" spans="2:3" x14ac:dyDescent="0.25">
      <c r="B6137" t="s">
        <v>10118</v>
      </c>
      <c r="C6137" t="s">
        <v>17679</v>
      </c>
    </row>
    <row r="6138" spans="2:3" x14ac:dyDescent="0.25">
      <c r="B6138" s="1" t="s">
        <v>10119</v>
      </c>
      <c r="C6138" t="s">
        <v>17680</v>
      </c>
    </row>
    <row r="6139" spans="2:3" x14ac:dyDescent="0.25">
      <c r="B6139" t="s">
        <v>10120</v>
      </c>
      <c r="C6139" t="s">
        <v>17681</v>
      </c>
    </row>
    <row r="6140" spans="2:3" x14ac:dyDescent="0.25">
      <c r="B6140" t="s">
        <v>10121</v>
      </c>
      <c r="C6140" t="s">
        <v>17682</v>
      </c>
    </row>
    <row r="6141" spans="2:3" x14ac:dyDescent="0.25">
      <c r="B6141" t="s">
        <v>10122</v>
      </c>
      <c r="C6141" t="s">
        <v>17683</v>
      </c>
    </row>
    <row r="6142" spans="2:3" x14ac:dyDescent="0.25">
      <c r="B6142" t="s">
        <v>10123</v>
      </c>
      <c r="C6142" t="s">
        <v>17684</v>
      </c>
    </row>
    <row r="6143" spans="2:3" x14ac:dyDescent="0.25">
      <c r="B6143" t="s">
        <v>10124</v>
      </c>
      <c r="C6143" t="s">
        <v>17685</v>
      </c>
    </row>
    <row r="6144" spans="2:3" x14ac:dyDescent="0.25">
      <c r="B6144" t="s">
        <v>10125</v>
      </c>
      <c r="C6144" t="s">
        <v>17686</v>
      </c>
    </row>
    <row r="6145" spans="2:3" x14ac:dyDescent="0.25">
      <c r="B6145" t="s">
        <v>10126</v>
      </c>
      <c r="C6145" t="s">
        <v>17687</v>
      </c>
    </row>
    <row r="6146" spans="2:3" x14ac:dyDescent="0.25">
      <c r="B6146" t="s">
        <v>10127</v>
      </c>
      <c r="C6146" t="s">
        <v>17688</v>
      </c>
    </row>
    <row r="6147" spans="2:3" x14ac:dyDescent="0.25">
      <c r="B6147" t="s">
        <v>10128</v>
      </c>
      <c r="C6147" t="s">
        <v>17689</v>
      </c>
    </row>
    <row r="6148" spans="2:3" x14ac:dyDescent="0.25">
      <c r="B6148" t="s">
        <v>10129</v>
      </c>
      <c r="C6148" t="s">
        <v>17690</v>
      </c>
    </row>
    <row r="6149" spans="2:3" x14ac:dyDescent="0.25">
      <c r="B6149" t="s">
        <v>10130</v>
      </c>
      <c r="C6149" t="s">
        <v>17691</v>
      </c>
    </row>
    <row r="6150" spans="2:3" x14ac:dyDescent="0.25">
      <c r="B6150" t="s">
        <v>10131</v>
      </c>
      <c r="C6150" t="s">
        <v>17692</v>
      </c>
    </row>
    <row r="6151" spans="2:3" x14ac:dyDescent="0.25">
      <c r="B6151" t="s">
        <v>10132</v>
      </c>
      <c r="C6151" t="s">
        <v>17693</v>
      </c>
    </row>
    <row r="6152" spans="2:3" x14ac:dyDescent="0.25">
      <c r="B6152" s="1" t="s">
        <v>10293</v>
      </c>
      <c r="C6152" t="s">
        <v>17854</v>
      </c>
    </row>
    <row r="6153" spans="2:3" x14ac:dyDescent="0.25">
      <c r="B6153" t="s">
        <v>10134</v>
      </c>
      <c r="C6153" t="s">
        <v>17695</v>
      </c>
    </row>
    <row r="6154" spans="2:3" x14ac:dyDescent="0.25">
      <c r="B6154" t="s">
        <v>10135</v>
      </c>
      <c r="C6154" t="s">
        <v>17696</v>
      </c>
    </row>
    <row r="6155" spans="2:3" x14ac:dyDescent="0.25">
      <c r="B6155" t="s">
        <v>10136</v>
      </c>
      <c r="C6155" t="s">
        <v>17697</v>
      </c>
    </row>
    <row r="6156" spans="2:3" x14ac:dyDescent="0.25">
      <c r="B6156" t="s">
        <v>10137</v>
      </c>
      <c r="C6156" t="s">
        <v>17698</v>
      </c>
    </row>
    <row r="6157" spans="2:3" x14ac:dyDescent="0.25">
      <c r="B6157" t="s">
        <v>10138</v>
      </c>
      <c r="C6157" t="s">
        <v>17699</v>
      </c>
    </row>
    <row r="6158" spans="2:3" x14ac:dyDescent="0.25">
      <c r="B6158" t="s">
        <v>10139</v>
      </c>
      <c r="C6158" t="s">
        <v>17700</v>
      </c>
    </row>
    <row r="6159" spans="2:3" x14ac:dyDescent="0.25">
      <c r="B6159" t="s">
        <v>10140</v>
      </c>
      <c r="C6159" t="s">
        <v>17701</v>
      </c>
    </row>
    <row r="6160" spans="2:3" x14ac:dyDescent="0.25">
      <c r="B6160" t="s">
        <v>10141</v>
      </c>
      <c r="C6160" t="s">
        <v>17702</v>
      </c>
    </row>
    <row r="6161" spans="2:3" x14ac:dyDescent="0.25">
      <c r="B6161" t="s">
        <v>10142</v>
      </c>
      <c r="C6161" t="s">
        <v>17703</v>
      </c>
    </row>
    <row r="6162" spans="2:3" x14ac:dyDescent="0.25">
      <c r="B6162" t="s">
        <v>10143</v>
      </c>
      <c r="C6162" t="s">
        <v>17704</v>
      </c>
    </row>
    <row r="6163" spans="2:3" x14ac:dyDescent="0.25">
      <c r="B6163" t="s">
        <v>10144</v>
      </c>
      <c r="C6163" t="s">
        <v>17705</v>
      </c>
    </row>
    <row r="6164" spans="2:3" x14ac:dyDescent="0.25">
      <c r="B6164" t="s">
        <v>10145</v>
      </c>
      <c r="C6164" t="s">
        <v>17706</v>
      </c>
    </row>
    <row r="6165" spans="2:3" x14ac:dyDescent="0.25">
      <c r="B6165" t="s">
        <v>10146</v>
      </c>
      <c r="C6165" t="s">
        <v>17707</v>
      </c>
    </row>
    <row r="6166" spans="2:3" x14ac:dyDescent="0.25">
      <c r="B6166" t="s">
        <v>10147</v>
      </c>
      <c r="C6166" t="s">
        <v>17708</v>
      </c>
    </row>
    <row r="6167" spans="2:3" x14ac:dyDescent="0.25">
      <c r="B6167" t="s">
        <v>10148</v>
      </c>
      <c r="C6167" t="s">
        <v>17709</v>
      </c>
    </row>
    <row r="6168" spans="2:3" x14ac:dyDescent="0.25">
      <c r="B6168" t="s">
        <v>10149</v>
      </c>
      <c r="C6168" t="s">
        <v>17710</v>
      </c>
    </row>
    <row r="6169" spans="2:3" x14ac:dyDescent="0.25">
      <c r="B6169" t="s">
        <v>10150</v>
      </c>
      <c r="C6169" t="s">
        <v>17711</v>
      </c>
    </row>
    <row r="6170" spans="2:3" x14ac:dyDescent="0.25">
      <c r="B6170" t="s">
        <v>10151</v>
      </c>
      <c r="C6170" t="s">
        <v>17712</v>
      </c>
    </row>
    <row r="6171" spans="2:3" x14ac:dyDescent="0.25">
      <c r="B6171" t="s">
        <v>10152</v>
      </c>
      <c r="C6171" t="s">
        <v>17713</v>
      </c>
    </row>
    <row r="6172" spans="2:3" x14ac:dyDescent="0.25">
      <c r="B6172" t="s">
        <v>10153</v>
      </c>
      <c r="C6172" t="s">
        <v>17714</v>
      </c>
    </row>
    <row r="6173" spans="2:3" x14ac:dyDescent="0.25">
      <c r="B6173" t="s">
        <v>10154</v>
      </c>
      <c r="C6173" t="s">
        <v>17715</v>
      </c>
    </row>
    <row r="6174" spans="2:3" x14ac:dyDescent="0.25">
      <c r="B6174" t="s">
        <v>10155</v>
      </c>
      <c r="C6174" t="s">
        <v>17716</v>
      </c>
    </row>
    <row r="6175" spans="2:3" x14ac:dyDescent="0.25">
      <c r="B6175" t="s">
        <v>10156</v>
      </c>
      <c r="C6175" t="s">
        <v>17717</v>
      </c>
    </row>
    <row r="6176" spans="2:3" x14ac:dyDescent="0.25">
      <c r="B6176" t="s">
        <v>10230</v>
      </c>
      <c r="C6176" t="s">
        <v>17791</v>
      </c>
    </row>
    <row r="6177" spans="2:3" x14ac:dyDescent="0.25">
      <c r="B6177" t="s">
        <v>10158</v>
      </c>
      <c r="C6177" t="s">
        <v>17719</v>
      </c>
    </row>
    <row r="6178" spans="2:3" x14ac:dyDescent="0.25">
      <c r="B6178" t="s">
        <v>10159</v>
      </c>
      <c r="C6178" t="s">
        <v>17720</v>
      </c>
    </row>
    <row r="6179" spans="2:3" x14ac:dyDescent="0.25">
      <c r="B6179" t="s">
        <v>10160</v>
      </c>
      <c r="C6179" t="s">
        <v>17721</v>
      </c>
    </row>
    <row r="6180" spans="2:3" x14ac:dyDescent="0.25">
      <c r="B6180" t="s">
        <v>10161</v>
      </c>
      <c r="C6180" t="s">
        <v>17722</v>
      </c>
    </row>
    <row r="6181" spans="2:3" x14ac:dyDescent="0.25">
      <c r="B6181" t="s">
        <v>10162</v>
      </c>
      <c r="C6181" t="s">
        <v>17723</v>
      </c>
    </row>
    <row r="6182" spans="2:3" x14ac:dyDescent="0.25">
      <c r="B6182" t="s">
        <v>10163</v>
      </c>
      <c r="C6182" t="s">
        <v>17724</v>
      </c>
    </row>
    <row r="6183" spans="2:3" x14ac:dyDescent="0.25">
      <c r="B6183" t="s">
        <v>10164</v>
      </c>
      <c r="C6183" t="s">
        <v>17725</v>
      </c>
    </row>
    <row r="6184" spans="2:3" x14ac:dyDescent="0.25">
      <c r="B6184" t="s">
        <v>10165</v>
      </c>
      <c r="C6184" t="s">
        <v>17726</v>
      </c>
    </row>
    <row r="6185" spans="2:3" x14ac:dyDescent="0.25">
      <c r="B6185" t="s">
        <v>10166</v>
      </c>
      <c r="C6185" t="s">
        <v>17727</v>
      </c>
    </row>
    <row r="6186" spans="2:3" x14ac:dyDescent="0.25">
      <c r="B6186" t="s">
        <v>10167</v>
      </c>
      <c r="C6186" t="s">
        <v>17728</v>
      </c>
    </row>
    <row r="6187" spans="2:3" x14ac:dyDescent="0.25">
      <c r="B6187" t="s">
        <v>10168</v>
      </c>
      <c r="C6187" t="s">
        <v>17729</v>
      </c>
    </row>
    <row r="6188" spans="2:3" x14ac:dyDescent="0.25">
      <c r="B6188" t="s">
        <v>10169</v>
      </c>
      <c r="C6188" t="s">
        <v>17730</v>
      </c>
    </row>
    <row r="6189" spans="2:3" x14ac:dyDescent="0.25">
      <c r="B6189" t="s">
        <v>10170</v>
      </c>
      <c r="C6189" t="s">
        <v>17731</v>
      </c>
    </row>
    <row r="6190" spans="2:3" x14ac:dyDescent="0.25">
      <c r="B6190" t="s">
        <v>10171</v>
      </c>
      <c r="C6190" t="s">
        <v>17732</v>
      </c>
    </row>
    <row r="6191" spans="2:3" x14ac:dyDescent="0.25">
      <c r="B6191" t="s">
        <v>10172</v>
      </c>
      <c r="C6191" t="s">
        <v>17733</v>
      </c>
    </row>
    <row r="6192" spans="2:3" x14ac:dyDescent="0.25">
      <c r="B6192" t="s">
        <v>10173</v>
      </c>
      <c r="C6192" t="s">
        <v>17734</v>
      </c>
    </row>
    <row r="6193" spans="2:3" x14ac:dyDescent="0.25">
      <c r="B6193" t="s">
        <v>10174</v>
      </c>
      <c r="C6193" t="s">
        <v>17735</v>
      </c>
    </row>
    <row r="6194" spans="2:3" x14ac:dyDescent="0.25">
      <c r="B6194" t="s">
        <v>10175</v>
      </c>
      <c r="C6194" t="s">
        <v>17736</v>
      </c>
    </row>
    <row r="6195" spans="2:3" x14ac:dyDescent="0.25">
      <c r="B6195" t="s">
        <v>10176</v>
      </c>
      <c r="C6195" t="s">
        <v>17737</v>
      </c>
    </row>
    <row r="6196" spans="2:3" x14ac:dyDescent="0.25">
      <c r="B6196" t="s">
        <v>10177</v>
      </c>
      <c r="C6196" t="s">
        <v>17738</v>
      </c>
    </row>
    <row r="6197" spans="2:3" x14ac:dyDescent="0.25">
      <c r="B6197" t="s">
        <v>10178</v>
      </c>
      <c r="C6197" t="s">
        <v>17739</v>
      </c>
    </row>
    <row r="6198" spans="2:3" x14ac:dyDescent="0.25">
      <c r="B6198" t="s">
        <v>10179</v>
      </c>
      <c r="C6198" t="s">
        <v>17740</v>
      </c>
    </row>
    <row r="6199" spans="2:3" x14ac:dyDescent="0.25">
      <c r="B6199" t="s">
        <v>10180</v>
      </c>
      <c r="C6199" t="s">
        <v>17741</v>
      </c>
    </row>
    <row r="6200" spans="2:3" x14ac:dyDescent="0.25">
      <c r="B6200" t="s">
        <v>10181</v>
      </c>
      <c r="C6200" t="s">
        <v>17742</v>
      </c>
    </row>
    <row r="6201" spans="2:3" x14ac:dyDescent="0.25">
      <c r="B6201" t="s">
        <v>10182</v>
      </c>
      <c r="C6201" t="s">
        <v>17743</v>
      </c>
    </row>
    <row r="6202" spans="2:3" x14ac:dyDescent="0.25">
      <c r="B6202" t="s">
        <v>10183</v>
      </c>
      <c r="C6202" t="s">
        <v>17744</v>
      </c>
    </row>
    <row r="6203" spans="2:3" x14ac:dyDescent="0.25">
      <c r="B6203" t="s">
        <v>10184</v>
      </c>
      <c r="C6203" t="s">
        <v>17745</v>
      </c>
    </row>
    <row r="6204" spans="2:3" x14ac:dyDescent="0.25">
      <c r="B6204" t="s">
        <v>10185</v>
      </c>
      <c r="C6204" t="s">
        <v>17746</v>
      </c>
    </row>
    <row r="6205" spans="2:3" x14ac:dyDescent="0.25">
      <c r="B6205" t="s">
        <v>10186</v>
      </c>
      <c r="C6205" t="s">
        <v>17747</v>
      </c>
    </row>
    <row r="6206" spans="2:3" x14ac:dyDescent="0.25">
      <c r="B6206" t="s">
        <v>10187</v>
      </c>
      <c r="C6206" t="s">
        <v>17748</v>
      </c>
    </row>
    <row r="6207" spans="2:3" x14ac:dyDescent="0.25">
      <c r="B6207" t="s">
        <v>10188</v>
      </c>
      <c r="C6207" t="s">
        <v>17749</v>
      </c>
    </row>
    <row r="6208" spans="2:3" x14ac:dyDescent="0.25">
      <c r="B6208" t="s">
        <v>10189</v>
      </c>
      <c r="C6208" t="s">
        <v>17750</v>
      </c>
    </row>
    <row r="6209" spans="2:3" x14ac:dyDescent="0.25">
      <c r="B6209" t="s">
        <v>10190</v>
      </c>
      <c r="C6209" t="s">
        <v>17751</v>
      </c>
    </row>
    <row r="6210" spans="2:3" x14ac:dyDescent="0.25">
      <c r="B6210" t="s">
        <v>10191</v>
      </c>
      <c r="C6210" t="s">
        <v>17752</v>
      </c>
    </row>
    <row r="6211" spans="2:3" x14ac:dyDescent="0.25">
      <c r="B6211" t="s">
        <v>10192</v>
      </c>
      <c r="C6211" t="s">
        <v>17753</v>
      </c>
    </row>
    <row r="6212" spans="2:3" x14ac:dyDescent="0.25">
      <c r="B6212" t="s">
        <v>10193</v>
      </c>
      <c r="C6212" t="s">
        <v>17754</v>
      </c>
    </row>
    <row r="6213" spans="2:3" x14ac:dyDescent="0.25">
      <c r="B6213" t="s">
        <v>10194</v>
      </c>
      <c r="C6213" t="s">
        <v>17755</v>
      </c>
    </row>
    <row r="6214" spans="2:3" x14ac:dyDescent="0.25">
      <c r="B6214" t="s">
        <v>10195</v>
      </c>
      <c r="C6214" t="s">
        <v>17756</v>
      </c>
    </row>
    <row r="6215" spans="2:3" x14ac:dyDescent="0.25">
      <c r="B6215" t="s">
        <v>10196</v>
      </c>
      <c r="C6215" t="s">
        <v>17757</v>
      </c>
    </row>
    <row r="6216" spans="2:3" x14ac:dyDescent="0.25">
      <c r="B6216" s="1" t="s">
        <v>10197</v>
      </c>
      <c r="C6216" t="s">
        <v>17758</v>
      </c>
    </row>
    <row r="6217" spans="2:3" x14ac:dyDescent="0.25">
      <c r="B6217" t="s">
        <v>10198</v>
      </c>
      <c r="C6217" t="s">
        <v>17759</v>
      </c>
    </row>
    <row r="6218" spans="2:3" x14ac:dyDescent="0.25">
      <c r="B6218" t="s">
        <v>10199</v>
      </c>
      <c r="C6218" t="s">
        <v>17760</v>
      </c>
    </row>
    <row r="6219" spans="2:3" x14ac:dyDescent="0.25">
      <c r="B6219" t="s">
        <v>10200</v>
      </c>
      <c r="C6219" t="s">
        <v>17761</v>
      </c>
    </row>
    <row r="6220" spans="2:3" x14ac:dyDescent="0.25">
      <c r="B6220" t="s">
        <v>10201</v>
      </c>
      <c r="C6220" t="s">
        <v>17762</v>
      </c>
    </row>
    <row r="6221" spans="2:3" x14ac:dyDescent="0.25">
      <c r="B6221" t="s">
        <v>10202</v>
      </c>
      <c r="C6221" t="s">
        <v>17763</v>
      </c>
    </row>
    <row r="6222" spans="2:3" x14ac:dyDescent="0.25">
      <c r="B6222" s="1" t="s">
        <v>10203</v>
      </c>
      <c r="C6222" t="s">
        <v>17764</v>
      </c>
    </row>
    <row r="6223" spans="2:3" x14ac:dyDescent="0.25">
      <c r="B6223" t="s">
        <v>10204</v>
      </c>
      <c r="C6223" t="s">
        <v>17765</v>
      </c>
    </row>
    <row r="6224" spans="2:3" x14ac:dyDescent="0.25">
      <c r="B6224" t="s">
        <v>9074</v>
      </c>
      <c r="C6224" t="s">
        <v>16635</v>
      </c>
    </row>
    <row r="6225" spans="2:3" x14ac:dyDescent="0.25">
      <c r="B6225" t="s">
        <v>10206</v>
      </c>
      <c r="C6225" t="s">
        <v>17767</v>
      </c>
    </row>
    <row r="6226" spans="2:3" x14ac:dyDescent="0.25">
      <c r="B6226" t="s">
        <v>10207</v>
      </c>
      <c r="C6226" t="s">
        <v>17768</v>
      </c>
    </row>
    <row r="6227" spans="2:3" x14ac:dyDescent="0.25">
      <c r="B6227" t="s">
        <v>10208</v>
      </c>
      <c r="C6227" t="s">
        <v>17769</v>
      </c>
    </row>
    <row r="6228" spans="2:3" x14ac:dyDescent="0.25">
      <c r="B6228" t="s">
        <v>10209</v>
      </c>
      <c r="C6228" t="s">
        <v>17770</v>
      </c>
    </row>
    <row r="6229" spans="2:3" x14ac:dyDescent="0.25">
      <c r="B6229" t="s">
        <v>10210</v>
      </c>
      <c r="C6229" t="s">
        <v>17771</v>
      </c>
    </row>
    <row r="6230" spans="2:3" x14ac:dyDescent="0.25">
      <c r="B6230" t="s">
        <v>10211</v>
      </c>
      <c r="C6230" t="s">
        <v>17772</v>
      </c>
    </row>
    <row r="6231" spans="2:3" x14ac:dyDescent="0.25">
      <c r="B6231" t="s">
        <v>10212</v>
      </c>
      <c r="C6231" t="s">
        <v>17773</v>
      </c>
    </row>
    <row r="6232" spans="2:3" x14ac:dyDescent="0.25">
      <c r="B6232" t="s">
        <v>10213</v>
      </c>
      <c r="C6232" t="s">
        <v>17774</v>
      </c>
    </row>
    <row r="6233" spans="2:3" x14ac:dyDescent="0.25">
      <c r="B6233" t="s">
        <v>10214</v>
      </c>
      <c r="C6233" t="s">
        <v>17775</v>
      </c>
    </row>
    <row r="6234" spans="2:3" x14ac:dyDescent="0.25">
      <c r="B6234" t="s">
        <v>6326</v>
      </c>
      <c r="C6234" t="s">
        <v>13884</v>
      </c>
    </row>
    <row r="6235" spans="2:3" x14ac:dyDescent="0.25">
      <c r="B6235" t="s">
        <v>10216</v>
      </c>
      <c r="C6235" t="s">
        <v>17777</v>
      </c>
    </row>
    <row r="6236" spans="2:3" x14ac:dyDescent="0.25">
      <c r="B6236" t="s">
        <v>10217</v>
      </c>
      <c r="C6236" t="s">
        <v>17778</v>
      </c>
    </row>
    <row r="6237" spans="2:3" x14ac:dyDescent="0.25">
      <c r="B6237" t="s">
        <v>10218</v>
      </c>
      <c r="C6237" t="s">
        <v>17779</v>
      </c>
    </row>
    <row r="6238" spans="2:3" x14ac:dyDescent="0.25">
      <c r="B6238" t="s">
        <v>10219</v>
      </c>
      <c r="C6238" t="s">
        <v>17780</v>
      </c>
    </row>
    <row r="6239" spans="2:3" x14ac:dyDescent="0.25">
      <c r="B6239" t="s">
        <v>10220</v>
      </c>
      <c r="C6239" t="s">
        <v>17781</v>
      </c>
    </row>
    <row r="6240" spans="2:3" x14ac:dyDescent="0.25">
      <c r="B6240" t="s">
        <v>10221</v>
      </c>
      <c r="C6240" t="s">
        <v>17782</v>
      </c>
    </row>
    <row r="6241" spans="2:3" x14ac:dyDescent="0.25">
      <c r="B6241" t="s">
        <v>10222</v>
      </c>
      <c r="C6241" t="s">
        <v>17783</v>
      </c>
    </row>
    <row r="6242" spans="2:3" x14ac:dyDescent="0.25">
      <c r="B6242" t="s">
        <v>10223</v>
      </c>
      <c r="C6242" t="s">
        <v>17784</v>
      </c>
    </row>
    <row r="6243" spans="2:3" x14ac:dyDescent="0.25">
      <c r="B6243" t="s">
        <v>10224</v>
      </c>
      <c r="C6243" t="s">
        <v>17785</v>
      </c>
    </row>
    <row r="6244" spans="2:3" x14ac:dyDescent="0.25">
      <c r="B6244" t="s">
        <v>10225</v>
      </c>
      <c r="C6244" t="s">
        <v>17786</v>
      </c>
    </row>
    <row r="6245" spans="2:3" x14ac:dyDescent="0.25">
      <c r="B6245" t="s">
        <v>10225</v>
      </c>
      <c r="C6245" t="s">
        <v>17786</v>
      </c>
    </row>
    <row r="6246" spans="2:3" x14ac:dyDescent="0.25">
      <c r="B6246" t="s">
        <v>8402</v>
      </c>
      <c r="C6246" t="s">
        <v>15962</v>
      </c>
    </row>
    <row r="6247" spans="2:3" x14ac:dyDescent="0.25">
      <c r="B6247" t="s">
        <v>10227</v>
      </c>
      <c r="C6247" t="s">
        <v>17788</v>
      </c>
    </row>
    <row r="6248" spans="2:3" x14ac:dyDescent="0.25">
      <c r="B6248" t="s">
        <v>10228</v>
      </c>
      <c r="C6248" t="s">
        <v>17789</v>
      </c>
    </row>
    <row r="6249" spans="2:3" x14ac:dyDescent="0.25">
      <c r="B6249" t="s">
        <v>10229</v>
      </c>
      <c r="C6249" t="s">
        <v>17790</v>
      </c>
    </row>
    <row r="6250" spans="2:3" x14ac:dyDescent="0.25">
      <c r="B6250" t="s">
        <v>7359</v>
      </c>
      <c r="C6250" t="s">
        <v>14919</v>
      </c>
    </row>
    <row r="6251" spans="2:3" x14ac:dyDescent="0.25">
      <c r="B6251" t="s">
        <v>10231</v>
      </c>
      <c r="C6251" t="s">
        <v>17792</v>
      </c>
    </row>
    <row r="6252" spans="2:3" x14ac:dyDescent="0.25">
      <c r="B6252" t="s">
        <v>10232</v>
      </c>
      <c r="C6252" t="s">
        <v>17793</v>
      </c>
    </row>
    <row r="6253" spans="2:3" x14ac:dyDescent="0.25">
      <c r="B6253" t="s">
        <v>10233</v>
      </c>
      <c r="C6253" t="s">
        <v>17794</v>
      </c>
    </row>
    <row r="6254" spans="2:3" x14ac:dyDescent="0.25">
      <c r="B6254" t="s">
        <v>10234</v>
      </c>
      <c r="C6254" t="s">
        <v>17795</v>
      </c>
    </row>
    <row r="6255" spans="2:3" x14ac:dyDescent="0.25">
      <c r="B6255" t="s">
        <v>10235</v>
      </c>
      <c r="C6255" t="s">
        <v>17796</v>
      </c>
    </row>
    <row r="6256" spans="2:3" x14ac:dyDescent="0.25">
      <c r="B6256" t="s">
        <v>10236</v>
      </c>
      <c r="C6256" t="s">
        <v>17797</v>
      </c>
    </row>
    <row r="6257" spans="2:3" x14ac:dyDescent="0.25">
      <c r="B6257" t="s">
        <v>10237</v>
      </c>
      <c r="C6257" t="s">
        <v>17798</v>
      </c>
    </row>
    <row r="6258" spans="2:3" x14ac:dyDescent="0.25">
      <c r="B6258" t="s">
        <v>10238</v>
      </c>
      <c r="C6258" t="s">
        <v>17799</v>
      </c>
    </row>
    <row r="6259" spans="2:3" x14ac:dyDescent="0.25">
      <c r="B6259" t="s">
        <v>10239</v>
      </c>
      <c r="C6259" t="s">
        <v>17800</v>
      </c>
    </row>
    <row r="6260" spans="2:3" x14ac:dyDescent="0.25">
      <c r="B6260" t="s">
        <v>8524</v>
      </c>
      <c r="C6260" t="s">
        <v>16084</v>
      </c>
    </row>
    <row r="6261" spans="2:3" x14ac:dyDescent="0.25">
      <c r="B6261" t="s">
        <v>10241</v>
      </c>
      <c r="C6261" t="s">
        <v>17802</v>
      </c>
    </row>
    <row r="6262" spans="2:3" x14ac:dyDescent="0.25">
      <c r="B6262" t="s">
        <v>10242</v>
      </c>
      <c r="C6262" t="s">
        <v>17803</v>
      </c>
    </row>
    <row r="6263" spans="2:3" x14ac:dyDescent="0.25">
      <c r="B6263" t="s">
        <v>10243</v>
      </c>
      <c r="C6263" t="s">
        <v>17804</v>
      </c>
    </row>
    <row r="6264" spans="2:3" x14ac:dyDescent="0.25">
      <c r="B6264" t="s">
        <v>10244</v>
      </c>
      <c r="C6264" t="s">
        <v>17805</v>
      </c>
    </row>
    <row r="6265" spans="2:3" x14ac:dyDescent="0.25">
      <c r="B6265" t="s">
        <v>10245</v>
      </c>
      <c r="C6265" t="s">
        <v>17806</v>
      </c>
    </row>
    <row r="6266" spans="2:3" x14ac:dyDescent="0.25">
      <c r="B6266" t="s">
        <v>10246</v>
      </c>
      <c r="C6266" t="s">
        <v>17807</v>
      </c>
    </row>
    <row r="6267" spans="2:3" x14ac:dyDescent="0.25">
      <c r="B6267" t="s">
        <v>10247</v>
      </c>
      <c r="C6267" t="s">
        <v>17808</v>
      </c>
    </row>
    <row r="6268" spans="2:3" x14ac:dyDescent="0.25">
      <c r="B6268" t="s">
        <v>10248</v>
      </c>
      <c r="C6268" t="s">
        <v>17809</v>
      </c>
    </row>
    <row r="6269" spans="2:3" x14ac:dyDescent="0.25">
      <c r="B6269" t="s">
        <v>10249</v>
      </c>
      <c r="C6269" t="s">
        <v>17810</v>
      </c>
    </row>
    <row r="6270" spans="2:3" x14ac:dyDescent="0.25">
      <c r="B6270" t="s">
        <v>10250</v>
      </c>
      <c r="C6270" t="s">
        <v>17811</v>
      </c>
    </row>
    <row r="6271" spans="2:3" x14ac:dyDescent="0.25">
      <c r="B6271" t="s">
        <v>10251</v>
      </c>
      <c r="C6271" t="s">
        <v>17812</v>
      </c>
    </row>
    <row r="6272" spans="2:3" x14ac:dyDescent="0.25">
      <c r="B6272" t="s">
        <v>4047</v>
      </c>
      <c r="C6272" t="s">
        <v>11619</v>
      </c>
    </row>
    <row r="6273" spans="2:3" x14ac:dyDescent="0.25">
      <c r="B6273" t="s">
        <v>10252</v>
      </c>
      <c r="C6273" t="s">
        <v>17813</v>
      </c>
    </row>
    <row r="6274" spans="2:3" x14ac:dyDescent="0.25">
      <c r="B6274" t="s">
        <v>10253</v>
      </c>
      <c r="C6274" t="s">
        <v>17814</v>
      </c>
    </row>
    <row r="6275" spans="2:3" x14ac:dyDescent="0.25">
      <c r="B6275" t="s">
        <v>10254</v>
      </c>
      <c r="C6275" t="s">
        <v>17815</v>
      </c>
    </row>
    <row r="6276" spans="2:3" x14ac:dyDescent="0.25">
      <c r="B6276" t="s">
        <v>10255</v>
      </c>
      <c r="C6276" t="s">
        <v>17816</v>
      </c>
    </row>
    <row r="6277" spans="2:3" x14ac:dyDescent="0.25">
      <c r="B6277" t="s">
        <v>10256</v>
      </c>
      <c r="C6277" t="s">
        <v>17817</v>
      </c>
    </row>
    <row r="6278" spans="2:3" x14ac:dyDescent="0.25">
      <c r="B6278" t="s">
        <v>10257</v>
      </c>
      <c r="C6278" t="s">
        <v>17818</v>
      </c>
    </row>
    <row r="6279" spans="2:3" x14ac:dyDescent="0.25">
      <c r="B6279" t="s">
        <v>10258</v>
      </c>
      <c r="C6279" t="s">
        <v>17819</v>
      </c>
    </row>
    <row r="6280" spans="2:3" x14ac:dyDescent="0.25">
      <c r="B6280" t="s">
        <v>10259</v>
      </c>
      <c r="C6280" t="s">
        <v>17820</v>
      </c>
    </row>
    <row r="6281" spans="2:3" x14ac:dyDescent="0.25">
      <c r="B6281" t="s">
        <v>10260</v>
      </c>
      <c r="C6281" t="s">
        <v>17821</v>
      </c>
    </row>
    <row r="6282" spans="2:3" x14ac:dyDescent="0.25">
      <c r="B6282" t="s">
        <v>10261</v>
      </c>
      <c r="C6282" t="s">
        <v>17822</v>
      </c>
    </row>
    <row r="6283" spans="2:3" x14ac:dyDescent="0.25">
      <c r="B6283" t="s">
        <v>10262</v>
      </c>
      <c r="C6283" t="s">
        <v>17823</v>
      </c>
    </row>
    <row r="6284" spans="2:3" x14ac:dyDescent="0.25">
      <c r="B6284" t="s">
        <v>10263</v>
      </c>
      <c r="C6284" t="s">
        <v>17824</v>
      </c>
    </row>
    <row r="6285" spans="2:3" x14ac:dyDescent="0.25">
      <c r="B6285" t="s">
        <v>8529</v>
      </c>
      <c r="C6285" t="s">
        <v>16089</v>
      </c>
    </row>
    <row r="6286" spans="2:3" x14ac:dyDescent="0.25">
      <c r="B6286" t="s">
        <v>10265</v>
      </c>
      <c r="C6286" t="s">
        <v>17826</v>
      </c>
    </row>
    <row r="6287" spans="2:3" x14ac:dyDescent="0.25">
      <c r="B6287" t="s">
        <v>10266</v>
      </c>
      <c r="C6287" t="s">
        <v>17827</v>
      </c>
    </row>
    <row r="6288" spans="2:3" x14ac:dyDescent="0.25">
      <c r="B6288" t="s">
        <v>4800</v>
      </c>
      <c r="C6288" t="s">
        <v>12363</v>
      </c>
    </row>
    <row r="6289" spans="2:3" x14ac:dyDescent="0.25">
      <c r="B6289" t="s">
        <v>10268</v>
      </c>
      <c r="C6289" t="s">
        <v>17829</v>
      </c>
    </row>
    <row r="6290" spans="2:3" x14ac:dyDescent="0.25">
      <c r="B6290" t="s">
        <v>10269</v>
      </c>
      <c r="C6290" t="s">
        <v>17830</v>
      </c>
    </row>
    <row r="6291" spans="2:3" x14ac:dyDescent="0.25">
      <c r="B6291" t="s">
        <v>10270</v>
      </c>
      <c r="C6291" t="s">
        <v>17831</v>
      </c>
    </row>
    <row r="6292" spans="2:3" x14ac:dyDescent="0.25">
      <c r="B6292" t="s">
        <v>8435</v>
      </c>
      <c r="C6292" t="s">
        <v>15995</v>
      </c>
    </row>
    <row r="6293" spans="2:3" x14ac:dyDescent="0.25">
      <c r="B6293" t="s">
        <v>10272</v>
      </c>
      <c r="C6293" t="s">
        <v>17833</v>
      </c>
    </row>
    <row r="6294" spans="2:3" x14ac:dyDescent="0.25">
      <c r="B6294" t="s">
        <v>10273</v>
      </c>
      <c r="C6294" t="s">
        <v>17834</v>
      </c>
    </row>
    <row r="6295" spans="2:3" x14ac:dyDescent="0.25">
      <c r="B6295" s="1" t="s">
        <v>10274</v>
      </c>
      <c r="C6295" t="s">
        <v>17835</v>
      </c>
    </row>
    <row r="6296" spans="2:3" x14ac:dyDescent="0.25">
      <c r="B6296" t="s">
        <v>10275</v>
      </c>
      <c r="C6296" t="s">
        <v>17836</v>
      </c>
    </row>
    <row r="6297" spans="2:3" x14ac:dyDescent="0.25">
      <c r="B6297" t="s">
        <v>10276</v>
      </c>
      <c r="C6297" t="s">
        <v>17837</v>
      </c>
    </row>
    <row r="6298" spans="2:3" x14ac:dyDescent="0.25">
      <c r="B6298" t="s">
        <v>5201</v>
      </c>
      <c r="C6298" t="s">
        <v>12764</v>
      </c>
    </row>
    <row r="6299" spans="2:3" x14ac:dyDescent="0.25">
      <c r="B6299" t="s">
        <v>10278</v>
      </c>
      <c r="C6299" t="s">
        <v>17839</v>
      </c>
    </row>
    <row r="6300" spans="2:3" x14ac:dyDescent="0.25">
      <c r="B6300" t="s">
        <v>10279</v>
      </c>
      <c r="C6300" t="s">
        <v>17840</v>
      </c>
    </row>
    <row r="6301" spans="2:3" x14ac:dyDescent="0.25">
      <c r="B6301" t="s">
        <v>10280</v>
      </c>
      <c r="C6301" t="s">
        <v>17841</v>
      </c>
    </row>
    <row r="6302" spans="2:3" x14ac:dyDescent="0.25">
      <c r="B6302" t="s">
        <v>10188</v>
      </c>
      <c r="C6302" t="s">
        <v>17749</v>
      </c>
    </row>
    <row r="6303" spans="2:3" x14ac:dyDescent="0.25">
      <c r="B6303" t="s">
        <v>10281</v>
      </c>
      <c r="C6303" t="s">
        <v>17842</v>
      </c>
    </row>
    <row r="6304" spans="2:3" x14ac:dyDescent="0.25">
      <c r="B6304" t="s">
        <v>10282</v>
      </c>
      <c r="C6304" t="s">
        <v>17843</v>
      </c>
    </row>
    <row r="6305" spans="2:3" x14ac:dyDescent="0.25">
      <c r="B6305" t="s">
        <v>10283</v>
      </c>
      <c r="C6305" t="s">
        <v>17844</v>
      </c>
    </row>
    <row r="6306" spans="2:3" x14ac:dyDescent="0.25">
      <c r="B6306" t="s">
        <v>10284</v>
      </c>
      <c r="C6306" t="s">
        <v>17845</v>
      </c>
    </row>
    <row r="6307" spans="2:3" x14ac:dyDescent="0.25">
      <c r="B6307" t="s">
        <v>10285</v>
      </c>
      <c r="C6307" t="s">
        <v>17846</v>
      </c>
    </row>
    <row r="6308" spans="2:3" x14ac:dyDescent="0.25">
      <c r="B6308" t="s">
        <v>10286</v>
      </c>
      <c r="C6308" t="s">
        <v>17847</v>
      </c>
    </row>
    <row r="6309" spans="2:3" x14ac:dyDescent="0.25">
      <c r="B6309" t="s">
        <v>10287</v>
      </c>
      <c r="C6309" t="s">
        <v>17848</v>
      </c>
    </row>
    <row r="6310" spans="2:3" x14ac:dyDescent="0.25">
      <c r="B6310" t="s">
        <v>10288</v>
      </c>
      <c r="C6310" t="s">
        <v>17849</v>
      </c>
    </row>
    <row r="6311" spans="2:3" x14ac:dyDescent="0.25">
      <c r="B6311" t="s">
        <v>10289</v>
      </c>
      <c r="C6311" t="s">
        <v>17850</v>
      </c>
    </row>
    <row r="6312" spans="2:3" x14ac:dyDescent="0.25">
      <c r="B6312" t="s">
        <v>10290</v>
      </c>
      <c r="C6312" t="s">
        <v>17851</v>
      </c>
    </row>
    <row r="6313" spans="2:3" x14ac:dyDescent="0.25">
      <c r="B6313" t="s">
        <v>10291</v>
      </c>
      <c r="C6313" t="s">
        <v>17852</v>
      </c>
    </row>
    <row r="6314" spans="2:3" x14ac:dyDescent="0.25">
      <c r="B6314" s="1" t="s">
        <v>10292</v>
      </c>
      <c r="C6314" t="s">
        <v>17853</v>
      </c>
    </row>
    <row r="6315" spans="2:3" x14ac:dyDescent="0.25">
      <c r="B6315" t="s">
        <v>5190</v>
      </c>
      <c r="C6315" t="s">
        <v>12753</v>
      </c>
    </row>
    <row r="6316" spans="2:3" x14ac:dyDescent="0.25">
      <c r="B6316" s="1" t="s">
        <v>10294</v>
      </c>
      <c r="C6316" t="s">
        <v>17855</v>
      </c>
    </row>
    <row r="6317" spans="2:3" x14ac:dyDescent="0.25">
      <c r="B6317" t="s">
        <v>10295</v>
      </c>
      <c r="C6317" t="s">
        <v>17856</v>
      </c>
    </row>
    <row r="6318" spans="2:3" x14ac:dyDescent="0.25">
      <c r="B6318" t="s">
        <v>10296</v>
      </c>
      <c r="C6318" t="s">
        <v>17857</v>
      </c>
    </row>
    <row r="6319" spans="2:3" x14ac:dyDescent="0.25">
      <c r="B6319" t="s">
        <v>10297</v>
      </c>
      <c r="C6319" t="s">
        <v>17858</v>
      </c>
    </row>
    <row r="6320" spans="2:3" x14ac:dyDescent="0.25">
      <c r="B6320" t="s">
        <v>10298</v>
      </c>
      <c r="C6320" t="s">
        <v>17859</v>
      </c>
    </row>
    <row r="6321" spans="2:3" x14ac:dyDescent="0.25">
      <c r="B6321" t="s">
        <v>10299</v>
      </c>
      <c r="C6321" t="s">
        <v>17860</v>
      </c>
    </row>
    <row r="6322" spans="2:3" x14ac:dyDescent="0.25">
      <c r="B6322" t="s">
        <v>10300</v>
      </c>
      <c r="C6322" t="s">
        <v>17861</v>
      </c>
    </row>
    <row r="6323" spans="2:3" x14ac:dyDescent="0.25">
      <c r="B6323" t="s">
        <v>10301</v>
      </c>
      <c r="C6323" t="s">
        <v>17862</v>
      </c>
    </row>
    <row r="6324" spans="2:3" x14ac:dyDescent="0.25">
      <c r="B6324" t="s">
        <v>10302</v>
      </c>
      <c r="C6324" t="s">
        <v>17863</v>
      </c>
    </row>
    <row r="6325" spans="2:3" x14ac:dyDescent="0.25">
      <c r="B6325" t="s">
        <v>10303</v>
      </c>
      <c r="C6325" t="s">
        <v>17864</v>
      </c>
    </row>
    <row r="6326" spans="2:3" x14ac:dyDescent="0.25">
      <c r="B6326" t="s">
        <v>10304</v>
      </c>
      <c r="C6326" t="s">
        <v>17865</v>
      </c>
    </row>
    <row r="6327" spans="2:3" x14ac:dyDescent="0.25">
      <c r="B6327" t="s">
        <v>10305</v>
      </c>
      <c r="C6327" t="s">
        <v>17866</v>
      </c>
    </row>
    <row r="6328" spans="2:3" x14ac:dyDescent="0.25">
      <c r="B6328" t="s">
        <v>10306</v>
      </c>
      <c r="C6328" t="s">
        <v>17867</v>
      </c>
    </row>
    <row r="6329" spans="2:3" x14ac:dyDescent="0.25">
      <c r="B6329" t="s">
        <v>10307</v>
      </c>
      <c r="C6329" t="s">
        <v>17868</v>
      </c>
    </row>
    <row r="6330" spans="2:3" x14ac:dyDescent="0.25">
      <c r="B6330" t="s">
        <v>10308</v>
      </c>
      <c r="C6330" t="s">
        <v>17869</v>
      </c>
    </row>
    <row r="6331" spans="2:3" x14ac:dyDescent="0.25">
      <c r="B6331" t="s">
        <v>10309</v>
      </c>
      <c r="C6331" t="s">
        <v>17870</v>
      </c>
    </row>
    <row r="6332" spans="2:3" x14ac:dyDescent="0.25">
      <c r="B6332" t="s">
        <v>11438</v>
      </c>
      <c r="C6332" t="s">
        <v>18997</v>
      </c>
    </row>
    <row r="6333" spans="2:3" x14ac:dyDescent="0.25">
      <c r="B6333" t="s">
        <v>10311</v>
      </c>
      <c r="C6333" t="s">
        <v>17872</v>
      </c>
    </row>
    <row r="6334" spans="2:3" x14ac:dyDescent="0.25">
      <c r="B6334" s="1" t="s">
        <v>10312</v>
      </c>
      <c r="C6334" t="s">
        <v>17873</v>
      </c>
    </row>
    <row r="6335" spans="2:3" x14ac:dyDescent="0.25">
      <c r="B6335" t="s">
        <v>10313</v>
      </c>
      <c r="C6335" t="s">
        <v>17874</v>
      </c>
    </row>
    <row r="6336" spans="2:3" x14ac:dyDescent="0.25">
      <c r="B6336" t="s">
        <v>10314</v>
      </c>
      <c r="C6336" t="s">
        <v>17875</v>
      </c>
    </row>
    <row r="6337" spans="2:3" x14ac:dyDescent="0.25">
      <c r="B6337" t="s">
        <v>10315</v>
      </c>
      <c r="C6337" t="s">
        <v>17876</v>
      </c>
    </row>
    <row r="6338" spans="2:3" x14ac:dyDescent="0.25">
      <c r="B6338" t="s">
        <v>10316</v>
      </c>
      <c r="C6338" t="s">
        <v>17877</v>
      </c>
    </row>
    <row r="6339" spans="2:3" x14ac:dyDescent="0.25">
      <c r="B6339" t="s">
        <v>5189</v>
      </c>
      <c r="C6339" t="s">
        <v>12752</v>
      </c>
    </row>
    <row r="6340" spans="2:3" x14ac:dyDescent="0.25">
      <c r="B6340" t="s">
        <v>10318</v>
      </c>
      <c r="C6340" t="s">
        <v>17879</v>
      </c>
    </row>
    <row r="6341" spans="2:3" x14ac:dyDescent="0.25">
      <c r="B6341" t="s">
        <v>10319</v>
      </c>
      <c r="C6341" t="s">
        <v>17880</v>
      </c>
    </row>
    <row r="6342" spans="2:3" x14ac:dyDescent="0.25">
      <c r="B6342" t="s">
        <v>10320</v>
      </c>
      <c r="C6342" t="s">
        <v>17881</v>
      </c>
    </row>
    <row r="6343" spans="2:3" x14ac:dyDescent="0.25">
      <c r="B6343" t="s">
        <v>10321</v>
      </c>
      <c r="C6343" t="s">
        <v>17882</v>
      </c>
    </row>
    <row r="6344" spans="2:3" x14ac:dyDescent="0.25">
      <c r="B6344" t="s">
        <v>10322</v>
      </c>
      <c r="C6344" t="s">
        <v>17883</v>
      </c>
    </row>
    <row r="6345" spans="2:3" x14ac:dyDescent="0.25">
      <c r="B6345" t="s">
        <v>10323</v>
      </c>
      <c r="C6345" t="s">
        <v>17884</v>
      </c>
    </row>
    <row r="6346" spans="2:3" x14ac:dyDescent="0.25">
      <c r="B6346" t="s">
        <v>10324</v>
      </c>
      <c r="C6346" t="s">
        <v>17885</v>
      </c>
    </row>
    <row r="6347" spans="2:3" x14ac:dyDescent="0.25">
      <c r="B6347" t="s">
        <v>10325</v>
      </c>
      <c r="C6347" t="s">
        <v>17886</v>
      </c>
    </row>
    <row r="6348" spans="2:3" x14ac:dyDescent="0.25">
      <c r="B6348" t="s">
        <v>10326</v>
      </c>
      <c r="C6348" t="s">
        <v>17887</v>
      </c>
    </row>
    <row r="6349" spans="2:3" x14ac:dyDescent="0.25">
      <c r="B6349" t="s">
        <v>10327</v>
      </c>
      <c r="C6349" t="s">
        <v>17888</v>
      </c>
    </row>
    <row r="6350" spans="2:3" x14ac:dyDescent="0.25">
      <c r="B6350" t="s">
        <v>10328</v>
      </c>
      <c r="C6350" t="s">
        <v>17889</v>
      </c>
    </row>
    <row r="6351" spans="2:3" x14ac:dyDescent="0.25">
      <c r="B6351" t="s">
        <v>10329</v>
      </c>
      <c r="C6351" t="s">
        <v>17890</v>
      </c>
    </row>
    <row r="6352" spans="2:3" x14ac:dyDescent="0.25">
      <c r="B6352" t="s">
        <v>10330</v>
      </c>
      <c r="C6352" t="s">
        <v>17891</v>
      </c>
    </row>
    <row r="6353" spans="2:3" x14ac:dyDescent="0.25">
      <c r="B6353" t="s">
        <v>10331</v>
      </c>
      <c r="C6353" t="s">
        <v>17892</v>
      </c>
    </row>
    <row r="6354" spans="2:3" x14ac:dyDescent="0.25">
      <c r="B6354" t="s">
        <v>10332</v>
      </c>
      <c r="C6354" t="s">
        <v>17893</v>
      </c>
    </row>
    <row r="6355" spans="2:3" x14ac:dyDescent="0.25">
      <c r="B6355" s="1" t="s">
        <v>10333</v>
      </c>
      <c r="C6355" t="s">
        <v>17894</v>
      </c>
    </row>
    <row r="6356" spans="2:3" x14ac:dyDescent="0.25">
      <c r="B6356" t="s">
        <v>10334</v>
      </c>
      <c r="C6356" t="s">
        <v>17895</v>
      </c>
    </row>
    <row r="6357" spans="2:3" x14ac:dyDescent="0.25">
      <c r="B6357" t="s">
        <v>10335</v>
      </c>
      <c r="C6357" t="s">
        <v>17896</v>
      </c>
    </row>
    <row r="6358" spans="2:3" x14ac:dyDescent="0.25">
      <c r="B6358" t="s">
        <v>10336</v>
      </c>
      <c r="C6358" t="s">
        <v>17897</v>
      </c>
    </row>
    <row r="6359" spans="2:3" x14ac:dyDescent="0.25">
      <c r="B6359" t="s">
        <v>10337</v>
      </c>
      <c r="C6359" t="s">
        <v>17898</v>
      </c>
    </row>
    <row r="6360" spans="2:3" x14ac:dyDescent="0.25">
      <c r="B6360" t="s">
        <v>10338</v>
      </c>
      <c r="C6360" t="s">
        <v>17899</v>
      </c>
    </row>
    <row r="6361" spans="2:3" x14ac:dyDescent="0.25">
      <c r="B6361" t="s">
        <v>10339</v>
      </c>
      <c r="C6361" t="s">
        <v>17900</v>
      </c>
    </row>
    <row r="6362" spans="2:3" x14ac:dyDescent="0.25">
      <c r="B6362" t="s">
        <v>10340</v>
      </c>
      <c r="C6362" t="s">
        <v>17901</v>
      </c>
    </row>
    <row r="6363" spans="2:3" x14ac:dyDescent="0.25">
      <c r="B6363" t="s">
        <v>10341</v>
      </c>
      <c r="C6363" t="s">
        <v>17902</v>
      </c>
    </row>
    <row r="6364" spans="2:3" x14ac:dyDescent="0.25">
      <c r="B6364" t="s">
        <v>10342</v>
      </c>
      <c r="C6364" t="s">
        <v>17903</v>
      </c>
    </row>
    <row r="6365" spans="2:3" x14ac:dyDescent="0.25">
      <c r="B6365" t="s">
        <v>10343</v>
      </c>
      <c r="C6365" t="s">
        <v>17904</v>
      </c>
    </row>
    <row r="6366" spans="2:3" x14ac:dyDescent="0.25">
      <c r="B6366" t="s">
        <v>10344</v>
      </c>
      <c r="C6366" t="s">
        <v>17905</v>
      </c>
    </row>
    <row r="6367" spans="2:3" x14ac:dyDescent="0.25">
      <c r="B6367" t="s">
        <v>10345</v>
      </c>
      <c r="C6367" t="s">
        <v>17906</v>
      </c>
    </row>
    <row r="6368" spans="2:3" x14ac:dyDescent="0.25">
      <c r="B6368" s="1" t="s">
        <v>10346</v>
      </c>
      <c r="C6368" t="s">
        <v>17907</v>
      </c>
    </row>
    <row r="6369" spans="2:3" x14ac:dyDescent="0.25">
      <c r="B6369" t="s">
        <v>10347</v>
      </c>
      <c r="C6369" t="s">
        <v>17908</v>
      </c>
    </row>
    <row r="6370" spans="2:3" x14ac:dyDescent="0.25">
      <c r="B6370" t="s">
        <v>10348</v>
      </c>
      <c r="C6370" t="s">
        <v>17909</v>
      </c>
    </row>
    <row r="6371" spans="2:3" x14ac:dyDescent="0.25">
      <c r="B6371" t="s">
        <v>4049</v>
      </c>
      <c r="C6371" t="s">
        <v>17910</v>
      </c>
    </row>
    <row r="6372" spans="2:3" x14ac:dyDescent="0.25">
      <c r="B6372" t="s">
        <v>9061</v>
      </c>
      <c r="C6372" t="s">
        <v>16622</v>
      </c>
    </row>
    <row r="6373" spans="2:3" x14ac:dyDescent="0.25">
      <c r="B6373" t="s">
        <v>10350</v>
      </c>
      <c r="C6373" t="s">
        <v>17912</v>
      </c>
    </row>
    <row r="6374" spans="2:3" x14ac:dyDescent="0.25">
      <c r="B6374" t="s">
        <v>10351</v>
      </c>
      <c r="C6374" t="s">
        <v>17913</v>
      </c>
    </row>
    <row r="6375" spans="2:3" x14ac:dyDescent="0.25">
      <c r="B6375" t="s">
        <v>10352</v>
      </c>
      <c r="C6375" t="s">
        <v>17914</v>
      </c>
    </row>
    <row r="6376" spans="2:3" x14ac:dyDescent="0.25">
      <c r="B6376" t="s">
        <v>10353</v>
      </c>
      <c r="C6376" t="s">
        <v>17915</v>
      </c>
    </row>
    <row r="6377" spans="2:3" x14ac:dyDescent="0.25">
      <c r="B6377" t="s">
        <v>10354</v>
      </c>
      <c r="C6377" t="s">
        <v>17916</v>
      </c>
    </row>
    <row r="6378" spans="2:3" x14ac:dyDescent="0.25">
      <c r="B6378" t="s">
        <v>10355</v>
      </c>
      <c r="C6378" t="s">
        <v>17917</v>
      </c>
    </row>
    <row r="6379" spans="2:3" x14ac:dyDescent="0.25">
      <c r="B6379" t="s">
        <v>10356</v>
      </c>
      <c r="C6379" t="s">
        <v>17918</v>
      </c>
    </row>
    <row r="6380" spans="2:3" x14ac:dyDescent="0.25">
      <c r="B6380" t="s">
        <v>10357</v>
      </c>
      <c r="C6380" t="s">
        <v>17919</v>
      </c>
    </row>
    <row r="6381" spans="2:3" x14ac:dyDescent="0.25">
      <c r="B6381" t="s">
        <v>10358</v>
      </c>
      <c r="C6381" t="s">
        <v>17920</v>
      </c>
    </row>
    <row r="6382" spans="2:3" x14ac:dyDescent="0.25">
      <c r="B6382" t="s">
        <v>10359</v>
      </c>
      <c r="C6382" t="s">
        <v>17921</v>
      </c>
    </row>
    <row r="6383" spans="2:3" x14ac:dyDescent="0.25">
      <c r="B6383" t="s">
        <v>10360</v>
      </c>
      <c r="C6383" t="s">
        <v>17922</v>
      </c>
    </row>
    <row r="6384" spans="2:3" x14ac:dyDescent="0.25">
      <c r="B6384" t="s">
        <v>10361</v>
      </c>
      <c r="C6384" t="s">
        <v>17923</v>
      </c>
    </row>
    <row r="6385" spans="2:3" x14ac:dyDescent="0.25">
      <c r="B6385" t="s">
        <v>10362</v>
      </c>
      <c r="C6385" t="s">
        <v>17924</v>
      </c>
    </row>
    <row r="6386" spans="2:3" x14ac:dyDescent="0.25">
      <c r="B6386" t="s">
        <v>10363</v>
      </c>
      <c r="C6386" t="s">
        <v>17925</v>
      </c>
    </row>
    <row r="6387" spans="2:3" x14ac:dyDescent="0.25">
      <c r="B6387" t="s">
        <v>10364</v>
      </c>
      <c r="C6387" t="s">
        <v>17926</v>
      </c>
    </row>
    <row r="6388" spans="2:3" x14ac:dyDescent="0.25">
      <c r="B6388" t="s">
        <v>10364</v>
      </c>
      <c r="C6388" t="s">
        <v>17926</v>
      </c>
    </row>
    <row r="6389" spans="2:3" x14ac:dyDescent="0.25">
      <c r="B6389" t="s">
        <v>9926</v>
      </c>
      <c r="C6389" t="s">
        <v>17488</v>
      </c>
    </row>
    <row r="6390" spans="2:3" x14ac:dyDescent="0.25">
      <c r="B6390" t="s">
        <v>10366</v>
      </c>
      <c r="C6390" t="s">
        <v>17928</v>
      </c>
    </row>
    <row r="6391" spans="2:3" x14ac:dyDescent="0.25">
      <c r="B6391" t="s">
        <v>10367</v>
      </c>
      <c r="C6391" t="s">
        <v>17929</v>
      </c>
    </row>
    <row r="6392" spans="2:3" x14ac:dyDescent="0.25">
      <c r="B6392" t="s">
        <v>10368</v>
      </c>
      <c r="C6392" t="s">
        <v>17930</v>
      </c>
    </row>
    <row r="6393" spans="2:3" x14ac:dyDescent="0.25">
      <c r="B6393" t="s">
        <v>10369</v>
      </c>
      <c r="C6393" t="s">
        <v>17931</v>
      </c>
    </row>
    <row r="6394" spans="2:3" x14ac:dyDescent="0.25">
      <c r="B6394" t="s">
        <v>10370</v>
      </c>
      <c r="C6394" t="s">
        <v>17932</v>
      </c>
    </row>
    <row r="6395" spans="2:3" x14ac:dyDescent="0.25">
      <c r="B6395" t="s">
        <v>10371</v>
      </c>
      <c r="C6395" t="s">
        <v>17933</v>
      </c>
    </row>
    <row r="6396" spans="2:3" x14ac:dyDescent="0.25">
      <c r="B6396" t="s">
        <v>10372</v>
      </c>
      <c r="C6396" t="s">
        <v>17934</v>
      </c>
    </row>
    <row r="6397" spans="2:3" x14ac:dyDescent="0.25">
      <c r="B6397" t="s">
        <v>10373</v>
      </c>
      <c r="C6397" t="s">
        <v>17935</v>
      </c>
    </row>
    <row r="6398" spans="2:3" x14ac:dyDescent="0.25">
      <c r="B6398" s="1" t="s">
        <v>5378</v>
      </c>
      <c r="C6398" t="s">
        <v>12940</v>
      </c>
    </row>
    <row r="6399" spans="2:3" x14ac:dyDescent="0.25">
      <c r="B6399" t="s">
        <v>10375</v>
      </c>
      <c r="C6399" t="s">
        <v>17937</v>
      </c>
    </row>
    <row r="6400" spans="2:3" x14ac:dyDescent="0.25">
      <c r="B6400" t="s">
        <v>10376</v>
      </c>
      <c r="C6400" t="s">
        <v>17938</v>
      </c>
    </row>
    <row r="6401" spans="2:3" x14ac:dyDescent="0.25">
      <c r="B6401" t="s">
        <v>10377</v>
      </c>
      <c r="C6401" t="s">
        <v>17939</v>
      </c>
    </row>
    <row r="6402" spans="2:3" x14ac:dyDescent="0.25">
      <c r="B6402" t="s">
        <v>10378</v>
      </c>
      <c r="C6402" t="s">
        <v>17940</v>
      </c>
    </row>
    <row r="6403" spans="2:3" x14ac:dyDescent="0.25">
      <c r="B6403" t="s">
        <v>10379</v>
      </c>
      <c r="C6403" t="s">
        <v>17941</v>
      </c>
    </row>
    <row r="6404" spans="2:3" x14ac:dyDescent="0.25">
      <c r="B6404" t="s">
        <v>10380</v>
      </c>
      <c r="C6404" t="s">
        <v>17942</v>
      </c>
    </row>
    <row r="6405" spans="2:3" x14ac:dyDescent="0.25">
      <c r="B6405" t="s">
        <v>10381</v>
      </c>
      <c r="C6405" t="s">
        <v>17943</v>
      </c>
    </row>
    <row r="6406" spans="2:3" x14ac:dyDescent="0.25">
      <c r="B6406" t="s">
        <v>10382</v>
      </c>
      <c r="C6406" t="s">
        <v>17944</v>
      </c>
    </row>
    <row r="6407" spans="2:3" x14ac:dyDescent="0.25">
      <c r="B6407" t="s">
        <v>10383</v>
      </c>
      <c r="C6407" t="s">
        <v>17945</v>
      </c>
    </row>
    <row r="6408" spans="2:3" x14ac:dyDescent="0.25">
      <c r="B6408" t="s">
        <v>10384</v>
      </c>
      <c r="C6408" t="s">
        <v>17946</v>
      </c>
    </row>
    <row r="6409" spans="2:3" x14ac:dyDescent="0.25">
      <c r="B6409" t="s">
        <v>10385</v>
      </c>
      <c r="C6409" t="s">
        <v>17947</v>
      </c>
    </row>
    <row r="6410" spans="2:3" x14ac:dyDescent="0.25">
      <c r="B6410" t="s">
        <v>10386</v>
      </c>
      <c r="C6410" t="s">
        <v>17948</v>
      </c>
    </row>
    <row r="6411" spans="2:3" x14ac:dyDescent="0.25">
      <c r="B6411" t="s">
        <v>10387</v>
      </c>
      <c r="C6411" t="s">
        <v>17949</v>
      </c>
    </row>
    <row r="6412" spans="2:3" x14ac:dyDescent="0.25">
      <c r="B6412" t="s">
        <v>10388</v>
      </c>
      <c r="C6412" t="s">
        <v>17950</v>
      </c>
    </row>
    <row r="6413" spans="2:3" x14ac:dyDescent="0.25">
      <c r="B6413" t="s">
        <v>10389</v>
      </c>
      <c r="C6413" t="s">
        <v>17951</v>
      </c>
    </row>
    <row r="6414" spans="2:3" x14ac:dyDescent="0.25">
      <c r="B6414" t="s">
        <v>10390</v>
      </c>
      <c r="C6414" t="s">
        <v>17952</v>
      </c>
    </row>
    <row r="6415" spans="2:3" x14ac:dyDescent="0.25">
      <c r="B6415" t="s">
        <v>10391</v>
      </c>
      <c r="C6415" t="s">
        <v>17953</v>
      </c>
    </row>
    <row r="6416" spans="2:3" x14ac:dyDescent="0.25">
      <c r="B6416" t="s">
        <v>10392</v>
      </c>
      <c r="C6416" t="s">
        <v>17954</v>
      </c>
    </row>
    <row r="6417" spans="2:3" x14ac:dyDescent="0.25">
      <c r="B6417" t="s">
        <v>10393</v>
      </c>
      <c r="C6417" t="s">
        <v>17955</v>
      </c>
    </row>
    <row r="6418" spans="2:3" x14ac:dyDescent="0.25">
      <c r="B6418" t="s">
        <v>10394</v>
      </c>
      <c r="C6418" t="s">
        <v>17956</v>
      </c>
    </row>
    <row r="6419" spans="2:3" x14ac:dyDescent="0.25">
      <c r="B6419" t="s">
        <v>10395</v>
      </c>
      <c r="C6419" t="s">
        <v>17957</v>
      </c>
    </row>
    <row r="6420" spans="2:3" x14ac:dyDescent="0.25">
      <c r="B6420" t="s">
        <v>10396</v>
      </c>
      <c r="C6420" t="s">
        <v>17958</v>
      </c>
    </row>
    <row r="6421" spans="2:3" x14ac:dyDescent="0.25">
      <c r="B6421" t="s">
        <v>10397</v>
      </c>
      <c r="C6421" t="s">
        <v>17959</v>
      </c>
    </row>
    <row r="6422" spans="2:3" x14ac:dyDescent="0.25">
      <c r="B6422" t="s">
        <v>10398</v>
      </c>
      <c r="C6422" t="s">
        <v>17960</v>
      </c>
    </row>
    <row r="6423" spans="2:3" x14ac:dyDescent="0.25">
      <c r="B6423" t="s">
        <v>10399</v>
      </c>
      <c r="C6423" t="s">
        <v>17961</v>
      </c>
    </row>
    <row r="6424" spans="2:3" x14ac:dyDescent="0.25">
      <c r="B6424" t="s">
        <v>6516</v>
      </c>
      <c r="C6424" t="s">
        <v>14074</v>
      </c>
    </row>
    <row r="6425" spans="2:3" x14ac:dyDescent="0.25">
      <c r="B6425" t="s">
        <v>10400</v>
      </c>
      <c r="C6425" t="s">
        <v>17962</v>
      </c>
    </row>
    <row r="6426" spans="2:3" x14ac:dyDescent="0.25">
      <c r="B6426" s="1" t="s">
        <v>4894</v>
      </c>
      <c r="C6426" t="s">
        <v>17963</v>
      </c>
    </row>
    <row r="6427" spans="2:3" x14ac:dyDescent="0.25">
      <c r="B6427" t="s">
        <v>10401</v>
      </c>
      <c r="C6427" t="s">
        <v>17964</v>
      </c>
    </row>
    <row r="6428" spans="2:3" x14ac:dyDescent="0.25">
      <c r="B6428" t="s">
        <v>10402</v>
      </c>
      <c r="C6428" t="s">
        <v>17965</v>
      </c>
    </row>
    <row r="6429" spans="2:3" x14ac:dyDescent="0.25">
      <c r="B6429" t="s">
        <v>10403</v>
      </c>
      <c r="C6429" t="s">
        <v>17966</v>
      </c>
    </row>
    <row r="6430" spans="2:3" x14ac:dyDescent="0.25">
      <c r="B6430" t="s">
        <v>10404</v>
      </c>
      <c r="C6430" t="s">
        <v>17967</v>
      </c>
    </row>
    <row r="6431" spans="2:3" x14ac:dyDescent="0.25">
      <c r="B6431" t="s">
        <v>10405</v>
      </c>
      <c r="C6431" t="s">
        <v>17968</v>
      </c>
    </row>
    <row r="6432" spans="2:3" x14ac:dyDescent="0.25">
      <c r="B6432" t="s">
        <v>8027</v>
      </c>
      <c r="C6432" t="s">
        <v>15587</v>
      </c>
    </row>
    <row r="6433" spans="2:3" x14ac:dyDescent="0.25">
      <c r="B6433" t="s">
        <v>10407</v>
      </c>
      <c r="C6433" t="s">
        <v>17970</v>
      </c>
    </row>
    <row r="6434" spans="2:3" x14ac:dyDescent="0.25">
      <c r="B6434" t="s">
        <v>10408</v>
      </c>
      <c r="C6434" t="s">
        <v>17971</v>
      </c>
    </row>
    <row r="6435" spans="2:3" x14ac:dyDescent="0.25">
      <c r="B6435" t="s">
        <v>10409</v>
      </c>
      <c r="C6435" t="s">
        <v>17972</v>
      </c>
    </row>
    <row r="6436" spans="2:3" x14ac:dyDescent="0.25">
      <c r="B6436" t="s">
        <v>10410</v>
      </c>
      <c r="C6436" t="s">
        <v>17973</v>
      </c>
    </row>
    <row r="6437" spans="2:3" x14ac:dyDescent="0.25">
      <c r="B6437" t="s">
        <v>10411</v>
      </c>
      <c r="C6437" t="s">
        <v>17974</v>
      </c>
    </row>
    <row r="6438" spans="2:3" x14ac:dyDescent="0.25">
      <c r="B6438" t="s">
        <v>10412</v>
      </c>
      <c r="C6438" t="s">
        <v>17975</v>
      </c>
    </row>
    <row r="6439" spans="2:3" x14ac:dyDescent="0.25">
      <c r="B6439" t="s">
        <v>10413</v>
      </c>
      <c r="C6439" t="s">
        <v>17976</v>
      </c>
    </row>
    <row r="6440" spans="2:3" x14ac:dyDescent="0.25">
      <c r="B6440" t="s">
        <v>10414</v>
      </c>
      <c r="C6440" t="s">
        <v>17977</v>
      </c>
    </row>
    <row r="6441" spans="2:3" x14ac:dyDescent="0.25">
      <c r="B6441" t="s">
        <v>10415</v>
      </c>
      <c r="C6441" t="s">
        <v>17978</v>
      </c>
    </row>
    <row r="6442" spans="2:3" x14ac:dyDescent="0.25">
      <c r="B6442" t="s">
        <v>10416</v>
      </c>
      <c r="C6442" t="s">
        <v>17979</v>
      </c>
    </row>
    <row r="6443" spans="2:3" x14ac:dyDescent="0.25">
      <c r="B6443" t="s">
        <v>6678</v>
      </c>
      <c r="C6443" t="s">
        <v>14237</v>
      </c>
    </row>
    <row r="6444" spans="2:3" x14ac:dyDescent="0.25">
      <c r="B6444" t="s">
        <v>10418</v>
      </c>
      <c r="C6444" t="s">
        <v>17981</v>
      </c>
    </row>
    <row r="6445" spans="2:3" x14ac:dyDescent="0.25">
      <c r="B6445" t="s">
        <v>10530</v>
      </c>
      <c r="C6445" t="s">
        <v>18093</v>
      </c>
    </row>
    <row r="6446" spans="2:3" x14ac:dyDescent="0.25">
      <c r="B6446" t="s">
        <v>10420</v>
      </c>
      <c r="C6446" t="s">
        <v>17983</v>
      </c>
    </row>
    <row r="6447" spans="2:3" x14ac:dyDescent="0.25">
      <c r="B6447" t="s">
        <v>10421</v>
      </c>
      <c r="C6447" t="s">
        <v>17984</v>
      </c>
    </row>
    <row r="6448" spans="2:3" x14ac:dyDescent="0.25">
      <c r="B6448" t="s">
        <v>10422</v>
      </c>
      <c r="C6448" t="s">
        <v>17985</v>
      </c>
    </row>
    <row r="6449" spans="2:3" x14ac:dyDescent="0.25">
      <c r="B6449" t="s">
        <v>10423</v>
      </c>
      <c r="C6449" t="s">
        <v>17986</v>
      </c>
    </row>
    <row r="6450" spans="2:3" x14ac:dyDescent="0.25">
      <c r="B6450" t="s">
        <v>10424</v>
      </c>
      <c r="C6450" t="s">
        <v>17987</v>
      </c>
    </row>
    <row r="6451" spans="2:3" x14ac:dyDescent="0.25">
      <c r="B6451" t="s">
        <v>10425</v>
      </c>
      <c r="C6451" t="s">
        <v>17988</v>
      </c>
    </row>
    <row r="6452" spans="2:3" x14ac:dyDescent="0.25">
      <c r="B6452" t="s">
        <v>10426</v>
      </c>
      <c r="C6452" t="s">
        <v>17989</v>
      </c>
    </row>
    <row r="6453" spans="2:3" x14ac:dyDescent="0.25">
      <c r="B6453" t="s">
        <v>10427</v>
      </c>
      <c r="C6453" t="s">
        <v>17990</v>
      </c>
    </row>
    <row r="6454" spans="2:3" x14ac:dyDescent="0.25">
      <c r="B6454" t="s">
        <v>10428</v>
      </c>
      <c r="C6454" t="s">
        <v>17991</v>
      </c>
    </row>
    <row r="6455" spans="2:3" x14ac:dyDescent="0.25">
      <c r="B6455" t="s">
        <v>10429</v>
      </c>
      <c r="C6455" t="s">
        <v>17992</v>
      </c>
    </row>
    <row r="6456" spans="2:3" x14ac:dyDescent="0.25">
      <c r="B6456" t="s">
        <v>10430</v>
      </c>
      <c r="C6456" t="s">
        <v>17993</v>
      </c>
    </row>
    <row r="6457" spans="2:3" x14ac:dyDescent="0.25">
      <c r="B6457" t="s">
        <v>10431</v>
      </c>
      <c r="C6457" t="s">
        <v>17994</v>
      </c>
    </row>
    <row r="6458" spans="2:3" x14ac:dyDescent="0.25">
      <c r="B6458" t="s">
        <v>10432</v>
      </c>
      <c r="C6458" t="s">
        <v>17995</v>
      </c>
    </row>
    <row r="6459" spans="2:3" x14ac:dyDescent="0.25">
      <c r="B6459" t="s">
        <v>10433</v>
      </c>
      <c r="C6459" t="s">
        <v>17996</v>
      </c>
    </row>
    <row r="6460" spans="2:3" x14ac:dyDescent="0.25">
      <c r="B6460" t="s">
        <v>10434</v>
      </c>
      <c r="C6460" t="s">
        <v>17997</v>
      </c>
    </row>
    <row r="6461" spans="2:3" x14ac:dyDescent="0.25">
      <c r="B6461" t="s">
        <v>10435</v>
      </c>
      <c r="C6461" t="s">
        <v>17998</v>
      </c>
    </row>
    <row r="6462" spans="2:3" x14ac:dyDescent="0.25">
      <c r="B6462" t="s">
        <v>10436</v>
      </c>
      <c r="C6462" t="s">
        <v>17999</v>
      </c>
    </row>
    <row r="6463" spans="2:3" x14ac:dyDescent="0.25">
      <c r="B6463" t="s">
        <v>10437</v>
      </c>
      <c r="C6463" t="s">
        <v>18000</v>
      </c>
    </row>
    <row r="6464" spans="2:3" x14ac:dyDescent="0.25">
      <c r="B6464" t="s">
        <v>10438</v>
      </c>
      <c r="C6464" t="s">
        <v>18001</v>
      </c>
    </row>
    <row r="6465" spans="2:3" x14ac:dyDescent="0.25">
      <c r="B6465" t="s">
        <v>10439</v>
      </c>
      <c r="C6465" t="s">
        <v>18002</v>
      </c>
    </row>
    <row r="6466" spans="2:3" x14ac:dyDescent="0.25">
      <c r="B6466" t="s">
        <v>10440</v>
      </c>
      <c r="C6466" t="s">
        <v>18003</v>
      </c>
    </row>
    <row r="6467" spans="2:3" x14ac:dyDescent="0.25">
      <c r="B6467" s="1" t="s">
        <v>10441</v>
      </c>
      <c r="C6467" t="s">
        <v>18004</v>
      </c>
    </row>
    <row r="6468" spans="2:3" x14ac:dyDescent="0.25">
      <c r="B6468" s="1" t="s">
        <v>10442</v>
      </c>
      <c r="C6468" t="s">
        <v>18005</v>
      </c>
    </row>
    <row r="6469" spans="2:3" x14ac:dyDescent="0.25">
      <c r="B6469" t="s">
        <v>7073</v>
      </c>
      <c r="C6469" t="s">
        <v>14632</v>
      </c>
    </row>
    <row r="6470" spans="2:3" x14ac:dyDescent="0.25">
      <c r="B6470" t="s">
        <v>10444</v>
      </c>
      <c r="C6470" t="s">
        <v>18007</v>
      </c>
    </row>
    <row r="6471" spans="2:3" x14ac:dyDescent="0.25">
      <c r="B6471" t="s">
        <v>10445</v>
      </c>
      <c r="C6471" t="s">
        <v>18008</v>
      </c>
    </row>
    <row r="6472" spans="2:3" x14ac:dyDescent="0.25">
      <c r="B6472" t="s">
        <v>10446</v>
      </c>
      <c r="C6472" t="s">
        <v>18009</v>
      </c>
    </row>
    <row r="6473" spans="2:3" x14ac:dyDescent="0.25">
      <c r="B6473" t="s">
        <v>10447</v>
      </c>
      <c r="C6473" t="s">
        <v>18010</v>
      </c>
    </row>
    <row r="6474" spans="2:3" x14ac:dyDescent="0.25">
      <c r="B6474" t="s">
        <v>10448</v>
      </c>
      <c r="C6474" t="s">
        <v>18011</v>
      </c>
    </row>
    <row r="6475" spans="2:3" x14ac:dyDescent="0.25">
      <c r="B6475" t="s">
        <v>10449</v>
      </c>
      <c r="C6475" t="s">
        <v>18012</v>
      </c>
    </row>
    <row r="6476" spans="2:3" x14ac:dyDescent="0.25">
      <c r="B6476" t="s">
        <v>10450</v>
      </c>
      <c r="C6476" t="s">
        <v>18013</v>
      </c>
    </row>
    <row r="6477" spans="2:3" x14ac:dyDescent="0.25">
      <c r="B6477" t="s">
        <v>10451</v>
      </c>
      <c r="C6477" t="s">
        <v>18014</v>
      </c>
    </row>
    <row r="6478" spans="2:3" x14ac:dyDescent="0.25">
      <c r="B6478" t="s">
        <v>10452</v>
      </c>
      <c r="C6478" t="s">
        <v>18015</v>
      </c>
    </row>
    <row r="6479" spans="2:3" x14ac:dyDescent="0.25">
      <c r="B6479" t="s">
        <v>10453</v>
      </c>
      <c r="C6479" t="s">
        <v>18016</v>
      </c>
    </row>
    <row r="6480" spans="2:3" x14ac:dyDescent="0.25">
      <c r="B6480" t="s">
        <v>10454</v>
      </c>
      <c r="C6480" t="s">
        <v>18017</v>
      </c>
    </row>
    <row r="6481" spans="2:3" x14ac:dyDescent="0.25">
      <c r="B6481" t="s">
        <v>10455</v>
      </c>
      <c r="C6481" t="s">
        <v>18018</v>
      </c>
    </row>
    <row r="6482" spans="2:3" x14ac:dyDescent="0.25">
      <c r="B6482" t="s">
        <v>10456</v>
      </c>
      <c r="C6482" t="s">
        <v>18019</v>
      </c>
    </row>
    <row r="6483" spans="2:3" x14ac:dyDescent="0.25">
      <c r="B6483" t="s">
        <v>10457</v>
      </c>
      <c r="C6483" t="s">
        <v>18020</v>
      </c>
    </row>
    <row r="6484" spans="2:3" x14ac:dyDescent="0.25">
      <c r="B6484" s="1" t="s">
        <v>10458</v>
      </c>
      <c r="C6484" t="s">
        <v>18021</v>
      </c>
    </row>
    <row r="6485" spans="2:3" x14ac:dyDescent="0.25">
      <c r="B6485" s="1" t="s">
        <v>10459</v>
      </c>
      <c r="C6485" t="s">
        <v>18022</v>
      </c>
    </row>
    <row r="6486" spans="2:3" x14ac:dyDescent="0.25">
      <c r="B6486" t="s">
        <v>10460</v>
      </c>
      <c r="C6486" t="s">
        <v>18023</v>
      </c>
    </row>
    <row r="6487" spans="2:3" x14ac:dyDescent="0.25">
      <c r="B6487" t="s">
        <v>10461</v>
      </c>
      <c r="C6487" t="s">
        <v>18024</v>
      </c>
    </row>
    <row r="6488" spans="2:3" x14ac:dyDescent="0.25">
      <c r="B6488" t="s">
        <v>10462</v>
      </c>
      <c r="C6488" t="s">
        <v>18025</v>
      </c>
    </row>
    <row r="6489" spans="2:3" x14ac:dyDescent="0.25">
      <c r="B6489" t="s">
        <v>10463</v>
      </c>
      <c r="C6489" t="s">
        <v>18026</v>
      </c>
    </row>
    <row r="6490" spans="2:3" x14ac:dyDescent="0.25">
      <c r="B6490" s="1" t="s">
        <v>10464</v>
      </c>
      <c r="C6490" t="s">
        <v>18027</v>
      </c>
    </row>
    <row r="6491" spans="2:3" x14ac:dyDescent="0.25">
      <c r="B6491" t="s">
        <v>10465</v>
      </c>
      <c r="C6491" t="s">
        <v>18028</v>
      </c>
    </row>
    <row r="6492" spans="2:3" x14ac:dyDescent="0.25">
      <c r="B6492" s="1" t="s">
        <v>10466</v>
      </c>
      <c r="C6492" t="s">
        <v>18029</v>
      </c>
    </row>
    <row r="6493" spans="2:3" x14ac:dyDescent="0.25">
      <c r="B6493" t="s">
        <v>10467</v>
      </c>
      <c r="C6493" t="s">
        <v>18030</v>
      </c>
    </row>
    <row r="6494" spans="2:3" x14ac:dyDescent="0.25">
      <c r="B6494" t="s">
        <v>10468</v>
      </c>
      <c r="C6494" t="s">
        <v>18031</v>
      </c>
    </row>
    <row r="6495" spans="2:3" x14ac:dyDescent="0.25">
      <c r="B6495" t="s">
        <v>10469</v>
      </c>
      <c r="C6495" t="s">
        <v>18032</v>
      </c>
    </row>
    <row r="6496" spans="2:3" x14ac:dyDescent="0.25">
      <c r="B6496" t="s">
        <v>10470</v>
      </c>
      <c r="C6496" t="s">
        <v>18033</v>
      </c>
    </row>
    <row r="6497" spans="2:3" x14ac:dyDescent="0.25">
      <c r="B6497" s="1" t="s">
        <v>10471</v>
      </c>
      <c r="C6497" t="s">
        <v>18034</v>
      </c>
    </row>
    <row r="6498" spans="2:3" x14ac:dyDescent="0.25">
      <c r="B6498" t="s">
        <v>10472</v>
      </c>
      <c r="C6498" t="s">
        <v>18035</v>
      </c>
    </row>
    <row r="6499" spans="2:3" x14ac:dyDescent="0.25">
      <c r="B6499" t="s">
        <v>10568</v>
      </c>
      <c r="C6499" t="s">
        <v>18131</v>
      </c>
    </row>
    <row r="6500" spans="2:3" x14ac:dyDescent="0.25">
      <c r="B6500" t="s">
        <v>10474</v>
      </c>
      <c r="C6500" t="s">
        <v>18037</v>
      </c>
    </row>
    <row r="6501" spans="2:3" x14ac:dyDescent="0.25">
      <c r="B6501" t="s">
        <v>10475</v>
      </c>
      <c r="C6501" t="s">
        <v>18038</v>
      </c>
    </row>
    <row r="6502" spans="2:3" x14ac:dyDescent="0.25">
      <c r="B6502" t="s">
        <v>10476</v>
      </c>
      <c r="C6502" t="s">
        <v>18039</v>
      </c>
    </row>
    <row r="6503" spans="2:3" x14ac:dyDescent="0.25">
      <c r="B6503" s="1" t="s">
        <v>10477</v>
      </c>
      <c r="C6503" t="s">
        <v>18040</v>
      </c>
    </row>
    <row r="6504" spans="2:3" x14ac:dyDescent="0.25">
      <c r="B6504" t="s">
        <v>10478</v>
      </c>
      <c r="C6504" t="s">
        <v>18041</v>
      </c>
    </row>
    <row r="6505" spans="2:3" x14ac:dyDescent="0.25">
      <c r="B6505" t="s">
        <v>10479</v>
      </c>
      <c r="C6505" t="s">
        <v>18042</v>
      </c>
    </row>
    <row r="6506" spans="2:3" x14ac:dyDescent="0.25">
      <c r="B6506" s="1" t="s">
        <v>10480</v>
      </c>
      <c r="C6506" t="s">
        <v>18043</v>
      </c>
    </row>
    <row r="6507" spans="2:3" x14ac:dyDescent="0.25">
      <c r="B6507" t="s">
        <v>10481</v>
      </c>
      <c r="C6507" t="s">
        <v>18044</v>
      </c>
    </row>
    <row r="6508" spans="2:3" x14ac:dyDescent="0.25">
      <c r="B6508" t="s">
        <v>10482</v>
      </c>
      <c r="C6508" t="s">
        <v>18045</v>
      </c>
    </row>
    <row r="6509" spans="2:3" x14ac:dyDescent="0.25">
      <c r="B6509" t="s">
        <v>10483</v>
      </c>
      <c r="C6509" t="s">
        <v>18046</v>
      </c>
    </row>
    <row r="6510" spans="2:3" x14ac:dyDescent="0.25">
      <c r="B6510" t="s">
        <v>10484</v>
      </c>
      <c r="C6510" t="s">
        <v>18047</v>
      </c>
    </row>
    <row r="6511" spans="2:3" x14ac:dyDescent="0.25">
      <c r="B6511" t="s">
        <v>10485</v>
      </c>
      <c r="C6511" t="s">
        <v>18048</v>
      </c>
    </row>
    <row r="6512" spans="2:3" x14ac:dyDescent="0.25">
      <c r="B6512" t="s">
        <v>10486</v>
      </c>
      <c r="C6512" t="s">
        <v>18049</v>
      </c>
    </row>
    <row r="6513" spans="2:3" x14ac:dyDescent="0.25">
      <c r="B6513" t="s">
        <v>10487</v>
      </c>
      <c r="C6513" t="s">
        <v>18050</v>
      </c>
    </row>
    <row r="6514" spans="2:3" x14ac:dyDescent="0.25">
      <c r="B6514" t="s">
        <v>10488</v>
      </c>
      <c r="C6514" t="s">
        <v>18051</v>
      </c>
    </row>
    <row r="6515" spans="2:3" x14ac:dyDescent="0.25">
      <c r="B6515" t="s">
        <v>10489</v>
      </c>
      <c r="C6515" t="s">
        <v>18052</v>
      </c>
    </row>
    <row r="6516" spans="2:3" x14ac:dyDescent="0.25">
      <c r="B6516" t="s">
        <v>10490</v>
      </c>
      <c r="C6516" t="s">
        <v>18053</v>
      </c>
    </row>
    <row r="6517" spans="2:3" x14ac:dyDescent="0.25">
      <c r="B6517" t="s">
        <v>10491</v>
      </c>
      <c r="C6517" t="s">
        <v>18054</v>
      </c>
    </row>
    <row r="6518" spans="2:3" x14ac:dyDescent="0.25">
      <c r="B6518" t="s">
        <v>10492</v>
      </c>
      <c r="C6518" t="s">
        <v>18055</v>
      </c>
    </row>
    <row r="6519" spans="2:3" x14ac:dyDescent="0.25">
      <c r="B6519" t="s">
        <v>10493</v>
      </c>
      <c r="C6519" t="s">
        <v>18056</v>
      </c>
    </row>
    <row r="6520" spans="2:3" x14ac:dyDescent="0.25">
      <c r="B6520" t="s">
        <v>10494</v>
      </c>
      <c r="C6520" t="s">
        <v>18057</v>
      </c>
    </row>
    <row r="6521" spans="2:3" x14ac:dyDescent="0.25">
      <c r="B6521" t="s">
        <v>10495</v>
      </c>
      <c r="C6521" t="s">
        <v>18058</v>
      </c>
    </row>
    <row r="6522" spans="2:3" x14ac:dyDescent="0.25">
      <c r="B6522" t="s">
        <v>10496</v>
      </c>
      <c r="C6522" t="s">
        <v>18059</v>
      </c>
    </row>
    <row r="6523" spans="2:3" x14ac:dyDescent="0.25">
      <c r="B6523" t="s">
        <v>10497</v>
      </c>
      <c r="C6523" t="s">
        <v>18060</v>
      </c>
    </row>
    <row r="6524" spans="2:3" x14ac:dyDescent="0.25">
      <c r="B6524" t="s">
        <v>10498</v>
      </c>
      <c r="C6524" t="s">
        <v>18061</v>
      </c>
    </row>
    <row r="6525" spans="2:3" x14ac:dyDescent="0.25">
      <c r="B6525" t="s">
        <v>10499</v>
      </c>
      <c r="C6525" t="s">
        <v>18062</v>
      </c>
    </row>
    <row r="6526" spans="2:3" x14ac:dyDescent="0.25">
      <c r="B6526" t="s">
        <v>10500</v>
      </c>
      <c r="C6526" t="s">
        <v>18063</v>
      </c>
    </row>
    <row r="6527" spans="2:3" x14ac:dyDescent="0.25">
      <c r="B6527" t="s">
        <v>10501</v>
      </c>
      <c r="C6527" t="s">
        <v>18064</v>
      </c>
    </row>
    <row r="6528" spans="2:3" x14ac:dyDescent="0.25">
      <c r="B6528" t="s">
        <v>10502</v>
      </c>
      <c r="C6528" t="s">
        <v>18065</v>
      </c>
    </row>
    <row r="6529" spans="2:3" x14ac:dyDescent="0.25">
      <c r="B6529" t="s">
        <v>10503</v>
      </c>
      <c r="C6529" t="s">
        <v>18066</v>
      </c>
    </row>
    <row r="6530" spans="2:3" x14ac:dyDescent="0.25">
      <c r="B6530" t="s">
        <v>10504</v>
      </c>
      <c r="C6530" t="s">
        <v>18067</v>
      </c>
    </row>
    <row r="6531" spans="2:3" x14ac:dyDescent="0.25">
      <c r="B6531" t="s">
        <v>10505</v>
      </c>
      <c r="C6531" t="s">
        <v>18068</v>
      </c>
    </row>
    <row r="6532" spans="2:3" x14ac:dyDescent="0.25">
      <c r="B6532" t="s">
        <v>10506</v>
      </c>
      <c r="C6532" t="s">
        <v>18069</v>
      </c>
    </row>
    <row r="6533" spans="2:3" x14ac:dyDescent="0.25">
      <c r="B6533" t="s">
        <v>10507</v>
      </c>
      <c r="C6533" t="s">
        <v>18070</v>
      </c>
    </row>
    <row r="6534" spans="2:3" x14ac:dyDescent="0.25">
      <c r="B6534" t="s">
        <v>10508</v>
      </c>
      <c r="C6534" t="s">
        <v>18071</v>
      </c>
    </row>
    <row r="6535" spans="2:3" x14ac:dyDescent="0.25">
      <c r="B6535" t="s">
        <v>10509</v>
      </c>
      <c r="C6535" t="s">
        <v>18072</v>
      </c>
    </row>
    <row r="6536" spans="2:3" x14ac:dyDescent="0.25">
      <c r="B6536" t="s">
        <v>10510</v>
      </c>
      <c r="C6536" t="s">
        <v>18073</v>
      </c>
    </row>
    <row r="6537" spans="2:3" x14ac:dyDescent="0.25">
      <c r="B6537" t="s">
        <v>10511</v>
      </c>
      <c r="C6537" t="s">
        <v>18074</v>
      </c>
    </row>
    <row r="6538" spans="2:3" x14ac:dyDescent="0.25">
      <c r="B6538" t="s">
        <v>10091</v>
      </c>
      <c r="C6538" t="s">
        <v>17652</v>
      </c>
    </row>
    <row r="6539" spans="2:3" x14ac:dyDescent="0.25">
      <c r="B6539" t="s">
        <v>10513</v>
      </c>
      <c r="C6539" t="s">
        <v>18076</v>
      </c>
    </row>
    <row r="6540" spans="2:3" x14ac:dyDescent="0.25">
      <c r="B6540" t="s">
        <v>10514</v>
      </c>
      <c r="C6540" t="s">
        <v>18077</v>
      </c>
    </row>
    <row r="6541" spans="2:3" x14ac:dyDescent="0.25">
      <c r="B6541" t="s">
        <v>10515</v>
      </c>
      <c r="C6541" t="s">
        <v>18078</v>
      </c>
    </row>
    <row r="6542" spans="2:3" x14ac:dyDescent="0.25">
      <c r="B6542" s="1" t="s">
        <v>11011</v>
      </c>
      <c r="C6542" t="s">
        <v>18576</v>
      </c>
    </row>
    <row r="6543" spans="2:3" x14ac:dyDescent="0.25">
      <c r="B6543" t="s">
        <v>10517</v>
      </c>
      <c r="C6543" t="s">
        <v>18080</v>
      </c>
    </row>
    <row r="6544" spans="2:3" x14ac:dyDescent="0.25">
      <c r="B6544" t="s">
        <v>10512</v>
      </c>
      <c r="C6544" t="s">
        <v>18075</v>
      </c>
    </row>
    <row r="6545" spans="2:3" x14ac:dyDescent="0.25">
      <c r="B6545" t="s">
        <v>10519</v>
      </c>
      <c r="C6545" t="s">
        <v>18082</v>
      </c>
    </row>
    <row r="6546" spans="2:3" x14ac:dyDescent="0.25">
      <c r="B6546" t="s">
        <v>10520</v>
      </c>
      <c r="C6546" t="s">
        <v>18083</v>
      </c>
    </row>
    <row r="6547" spans="2:3" x14ac:dyDescent="0.25">
      <c r="B6547" t="s">
        <v>10521</v>
      </c>
      <c r="C6547" t="s">
        <v>18084</v>
      </c>
    </row>
    <row r="6548" spans="2:3" x14ac:dyDescent="0.25">
      <c r="B6548" t="s">
        <v>10522</v>
      </c>
      <c r="C6548" t="s">
        <v>18085</v>
      </c>
    </row>
    <row r="6549" spans="2:3" x14ac:dyDescent="0.25">
      <c r="B6549" t="s">
        <v>10523</v>
      </c>
      <c r="C6549" t="s">
        <v>18086</v>
      </c>
    </row>
    <row r="6550" spans="2:3" x14ac:dyDescent="0.25">
      <c r="B6550" t="s">
        <v>7227</v>
      </c>
      <c r="C6550" t="s">
        <v>14786</v>
      </c>
    </row>
    <row r="6551" spans="2:3" x14ac:dyDescent="0.25">
      <c r="B6551" t="s">
        <v>10525</v>
      </c>
      <c r="C6551" t="s">
        <v>18088</v>
      </c>
    </row>
    <row r="6552" spans="2:3" x14ac:dyDescent="0.25">
      <c r="B6552" t="s">
        <v>10526</v>
      </c>
      <c r="C6552" t="s">
        <v>18089</v>
      </c>
    </row>
    <row r="6553" spans="2:3" x14ac:dyDescent="0.25">
      <c r="B6553" t="s">
        <v>10527</v>
      </c>
      <c r="C6553" t="s">
        <v>18090</v>
      </c>
    </row>
    <row r="6554" spans="2:3" x14ac:dyDescent="0.25">
      <c r="B6554" t="s">
        <v>10528</v>
      </c>
      <c r="C6554" t="s">
        <v>18091</v>
      </c>
    </row>
    <row r="6555" spans="2:3" x14ac:dyDescent="0.25">
      <c r="B6555" t="s">
        <v>10529</v>
      </c>
      <c r="C6555" t="s">
        <v>18092</v>
      </c>
    </row>
    <row r="6556" spans="2:3" x14ac:dyDescent="0.25">
      <c r="B6556" t="s">
        <v>8418</v>
      </c>
      <c r="C6556" t="s">
        <v>15978</v>
      </c>
    </row>
    <row r="6557" spans="2:3" x14ac:dyDescent="0.25">
      <c r="B6557" t="s">
        <v>10531</v>
      </c>
      <c r="C6557" t="s">
        <v>18094</v>
      </c>
    </row>
    <row r="6558" spans="2:3" x14ac:dyDescent="0.25">
      <c r="B6558" t="s">
        <v>10532</v>
      </c>
      <c r="C6558" t="s">
        <v>18095</v>
      </c>
    </row>
    <row r="6559" spans="2:3" x14ac:dyDescent="0.25">
      <c r="B6559" t="s">
        <v>10533</v>
      </c>
      <c r="C6559" t="s">
        <v>18096</v>
      </c>
    </row>
    <row r="6560" spans="2:3" x14ac:dyDescent="0.25">
      <c r="B6560" t="s">
        <v>6539</v>
      </c>
      <c r="C6560" t="s">
        <v>14097</v>
      </c>
    </row>
    <row r="6561" spans="2:3" x14ac:dyDescent="0.25">
      <c r="B6561" t="s">
        <v>10535</v>
      </c>
      <c r="C6561" t="s">
        <v>18098</v>
      </c>
    </row>
    <row r="6562" spans="2:3" x14ac:dyDescent="0.25">
      <c r="B6562" t="s">
        <v>10536</v>
      </c>
      <c r="C6562" t="s">
        <v>18099</v>
      </c>
    </row>
    <row r="6563" spans="2:3" x14ac:dyDescent="0.25">
      <c r="B6563" t="s">
        <v>10537</v>
      </c>
      <c r="C6563" t="s">
        <v>18100</v>
      </c>
    </row>
    <row r="6564" spans="2:3" x14ac:dyDescent="0.25">
      <c r="B6564" t="s">
        <v>10538</v>
      </c>
      <c r="C6564" t="s">
        <v>18101</v>
      </c>
    </row>
    <row r="6565" spans="2:3" x14ac:dyDescent="0.25">
      <c r="B6565" t="s">
        <v>10539</v>
      </c>
      <c r="C6565" t="s">
        <v>18102</v>
      </c>
    </row>
    <row r="6566" spans="2:3" x14ac:dyDescent="0.25">
      <c r="B6566" t="s">
        <v>10540</v>
      </c>
      <c r="C6566" t="s">
        <v>18103</v>
      </c>
    </row>
    <row r="6567" spans="2:3" x14ac:dyDescent="0.25">
      <c r="B6567" t="s">
        <v>10541</v>
      </c>
      <c r="C6567" t="s">
        <v>18104</v>
      </c>
    </row>
    <row r="6568" spans="2:3" x14ac:dyDescent="0.25">
      <c r="B6568" t="s">
        <v>10542</v>
      </c>
      <c r="C6568" t="s">
        <v>18105</v>
      </c>
    </row>
    <row r="6569" spans="2:3" x14ac:dyDescent="0.25">
      <c r="B6569" t="s">
        <v>10543</v>
      </c>
      <c r="C6569" t="s">
        <v>18106</v>
      </c>
    </row>
    <row r="6570" spans="2:3" x14ac:dyDescent="0.25">
      <c r="B6570" t="s">
        <v>10544</v>
      </c>
      <c r="C6570" t="s">
        <v>18107</v>
      </c>
    </row>
    <row r="6571" spans="2:3" x14ac:dyDescent="0.25">
      <c r="B6571" t="s">
        <v>10545</v>
      </c>
      <c r="C6571" t="s">
        <v>18108</v>
      </c>
    </row>
    <row r="6572" spans="2:3" x14ac:dyDescent="0.25">
      <c r="B6572" t="s">
        <v>10546</v>
      </c>
      <c r="C6572" t="s">
        <v>18109</v>
      </c>
    </row>
    <row r="6573" spans="2:3" x14ac:dyDescent="0.25">
      <c r="B6573" t="s">
        <v>10547</v>
      </c>
      <c r="C6573" t="s">
        <v>18110</v>
      </c>
    </row>
    <row r="6574" spans="2:3" x14ac:dyDescent="0.25">
      <c r="B6574" t="s">
        <v>10548</v>
      </c>
      <c r="C6574" t="s">
        <v>18111</v>
      </c>
    </row>
    <row r="6575" spans="2:3" x14ac:dyDescent="0.25">
      <c r="B6575" t="s">
        <v>10549</v>
      </c>
      <c r="C6575" t="s">
        <v>18112</v>
      </c>
    </row>
    <row r="6576" spans="2:3" x14ac:dyDescent="0.25">
      <c r="B6576" t="s">
        <v>10550</v>
      </c>
      <c r="C6576" t="s">
        <v>18113</v>
      </c>
    </row>
    <row r="6577" spans="2:3" x14ac:dyDescent="0.25">
      <c r="B6577" t="s">
        <v>10551</v>
      </c>
      <c r="C6577" t="s">
        <v>18114</v>
      </c>
    </row>
    <row r="6578" spans="2:3" x14ac:dyDescent="0.25">
      <c r="B6578" t="s">
        <v>10552</v>
      </c>
      <c r="C6578" t="s">
        <v>18115</v>
      </c>
    </row>
    <row r="6579" spans="2:3" x14ac:dyDescent="0.25">
      <c r="B6579" s="1" t="s">
        <v>10553</v>
      </c>
      <c r="C6579" t="s">
        <v>18116</v>
      </c>
    </row>
    <row r="6580" spans="2:3" x14ac:dyDescent="0.25">
      <c r="B6580" s="1" t="s">
        <v>10554</v>
      </c>
      <c r="C6580" t="s">
        <v>18117</v>
      </c>
    </row>
    <row r="6581" spans="2:3" x14ac:dyDescent="0.25">
      <c r="B6581" s="1" t="s">
        <v>10555</v>
      </c>
      <c r="C6581" t="s">
        <v>18118</v>
      </c>
    </row>
    <row r="6582" spans="2:3" x14ac:dyDescent="0.25">
      <c r="B6582" t="s">
        <v>4221</v>
      </c>
      <c r="C6582" t="s">
        <v>11792</v>
      </c>
    </row>
    <row r="6583" spans="2:3" x14ac:dyDescent="0.25">
      <c r="B6583" t="s">
        <v>10556</v>
      </c>
      <c r="C6583" t="s">
        <v>18119</v>
      </c>
    </row>
    <row r="6584" spans="2:3" x14ac:dyDescent="0.25">
      <c r="B6584" t="s">
        <v>10557</v>
      </c>
      <c r="C6584" t="s">
        <v>18120</v>
      </c>
    </row>
    <row r="6585" spans="2:3" x14ac:dyDescent="0.25">
      <c r="B6585" t="s">
        <v>10558</v>
      </c>
      <c r="C6585" t="s">
        <v>18121</v>
      </c>
    </row>
    <row r="6586" spans="2:3" x14ac:dyDescent="0.25">
      <c r="B6586" t="s">
        <v>10559</v>
      </c>
      <c r="C6586" t="s">
        <v>18122</v>
      </c>
    </row>
    <row r="6587" spans="2:3" x14ac:dyDescent="0.25">
      <c r="B6587" t="s">
        <v>10560</v>
      </c>
      <c r="C6587" t="s">
        <v>18123</v>
      </c>
    </row>
    <row r="6588" spans="2:3" x14ac:dyDescent="0.25">
      <c r="B6588" t="s">
        <v>10561</v>
      </c>
      <c r="C6588" t="s">
        <v>18124</v>
      </c>
    </row>
    <row r="6589" spans="2:3" x14ac:dyDescent="0.25">
      <c r="B6589" t="s">
        <v>10562</v>
      </c>
      <c r="C6589" t="s">
        <v>18125</v>
      </c>
    </row>
    <row r="6590" spans="2:3" x14ac:dyDescent="0.25">
      <c r="B6590" t="s">
        <v>10563</v>
      </c>
      <c r="C6590" t="s">
        <v>18126</v>
      </c>
    </row>
    <row r="6591" spans="2:3" x14ac:dyDescent="0.25">
      <c r="B6591" t="s">
        <v>10564</v>
      </c>
      <c r="C6591" t="s">
        <v>18127</v>
      </c>
    </row>
    <row r="6592" spans="2:3" x14ac:dyDescent="0.25">
      <c r="B6592" s="1" t="s">
        <v>10565</v>
      </c>
      <c r="C6592" t="s">
        <v>18128</v>
      </c>
    </row>
    <row r="6593" spans="2:3" x14ac:dyDescent="0.25">
      <c r="B6593" t="s">
        <v>10566</v>
      </c>
      <c r="C6593" t="s">
        <v>18129</v>
      </c>
    </row>
    <row r="6594" spans="2:3" x14ac:dyDescent="0.25">
      <c r="B6594" t="s">
        <v>10567</v>
      </c>
      <c r="C6594" t="s">
        <v>18130</v>
      </c>
    </row>
    <row r="6595" spans="2:3" x14ac:dyDescent="0.25">
      <c r="B6595" t="s">
        <v>6003</v>
      </c>
      <c r="C6595" t="s">
        <v>13561</v>
      </c>
    </row>
    <row r="6596" spans="2:3" x14ac:dyDescent="0.25">
      <c r="B6596" t="s">
        <v>10569</v>
      </c>
      <c r="C6596" t="s">
        <v>18132</v>
      </c>
    </row>
    <row r="6597" spans="2:3" x14ac:dyDescent="0.25">
      <c r="B6597" t="s">
        <v>10570</v>
      </c>
      <c r="C6597" t="s">
        <v>18133</v>
      </c>
    </row>
    <row r="6598" spans="2:3" x14ac:dyDescent="0.25">
      <c r="B6598" t="s">
        <v>10571</v>
      </c>
      <c r="C6598" t="s">
        <v>18134</v>
      </c>
    </row>
    <row r="6599" spans="2:3" x14ac:dyDescent="0.25">
      <c r="B6599" t="s">
        <v>10572</v>
      </c>
      <c r="C6599" t="s">
        <v>18135</v>
      </c>
    </row>
    <row r="6600" spans="2:3" x14ac:dyDescent="0.25">
      <c r="B6600" t="s">
        <v>10573</v>
      </c>
      <c r="C6600" t="s">
        <v>18136</v>
      </c>
    </row>
    <row r="6601" spans="2:3" x14ac:dyDescent="0.25">
      <c r="B6601" t="s">
        <v>10574</v>
      </c>
      <c r="C6601" t="s">
        <v>18137</v>
      </c>
    </row>
    <row r="6602" spans="2:3" x14ac:dyDescent="0.25">
      <c r="B6602" t="s">
        <v>10575</v>
      </c>
      <c r="C6602" t="s">
        <v>18138</v>
      </c>
    </row>
    <row r="6603" spans="2:3" x14ac:dyDescent="0.25">
      <c r="B6603" t="s">
        <v>10576</v>
      </c>
      <c r="C6603" t="s">
        <v>18139</v>
      </c>
    </row>
    <row r="6604" spans="2:3" x14ac:dyDescent="0.25">
      <c r="B6604" t="s">
        <v>10577</v>
      </c>
      <c r="C6604" t="s">
        <v>18140</v>
      </c>
    </row>
    <row r="6605" spans="2:3" x14ac:dyDescent="0.25">
      <c r="B6605" t="s">
        <v>10578</v>
      </c>
      <c r="C6605" t="s">
        <v>18141</v>
      </c>
    </row>
    <row r="6606" spans="2:3" x14ac:dyDescent="0.25">
      <c r="B6606" t="s">
        <v>10579</v>
      </c>
      <c r="C6606" t="s">
        <v>18142</v>
      </c>
    </row>
    <row r="6607" spans="2:3" x14ac:dyDescent="0.25">
      <c r="B6607" t="s">
        <v>10580</v>
      </c>
      <c r="C6607" t="s">
        <v>18143</v>
      </c>
    </row>
    <row r="6608" spans="2:3" x14ac:dyDescent="0.25">
      <c r="B6608" t="s">
        <v>10581</v>
      </c>
      <c r="C6608" t="s">
        <v>18144</v>
      </c>
    </row>
    <row r="6609" spans="2:3" x14ac:dyDescent="0.25">
      <c r="B6609" t="s">
        <v>10582</v>
      </c>
      <c r="C6609" t="s">
        <v>18145</v>
      </c>
    </row>
    <row r="6610" spans="2:3" x14ac:dyDescent="0.25">
      <c r="B6610" t="s">
        <v>11504</v>
      </c>
      <c r="C6610" t="s">
        <v>19058</v>
      </c>
    </row>
    <row r="6611" spans="2:3" x14ac:dyDescent="0.25">
      <c r="B6611" t="s">
        <v>10583</v>
      </c>
      <c r="C6611" t="s">
        <v>18146</v>
      </c>
    </row>
    <row r="6612" spans="2:3" x14ac:dyDescent="0.25">
      <c r="B6612" t="s">
        <v>10584</v>
      </c>
      <c r="C6612" t="s">
        <v>18147</v>
      </c>
    </row>
    <row r="6613" spans="2:3" x14ac:dyDescent="0.25">
      <c r="B6613" t="s">
        <v>10585</v>
      </c>
      <c r="C6613" t="s">
        <v>18148</v>
      </c>
    </row>
    <row r="6614" spans="2:3" x14ac:dyDescent="0.25">
      <c r="B6614" t="s">
        <v>10586</v>
      </c>
      <c r="C6614" t="s">
        <v>18149</v>
      </c>
    </row>
    <row r="6615" spans="2:3" x14ac:dyDescent="0.25">
      <c r="B6615" t="s">
        <v>10587</v>
      </c>
      <c r="C6615" t="s">
        <v>18150</v>
      </c>
    </row>
    <row r="6616" spans="2:3" x14ac:dyDescent="0.25">
      <c r="B6616" t="s">
        <v>10588</v>
      </c>
      <c r="C6616" t="s">
        <v>18151</v>
      </c>
    </row>
    <row r="6617" spans="2:3" x14ac:dyDescent="0.25">
      <c r="B6617" t="s">
        <v>10589</v>
      </c>
      <c r="C6617" t="s">
        <v>18152</v>
      </c>
    </row>
    <row r="6618" spans="2:3" x14ac:dyDescent="0.25">
      <c r="B6618" t="s">
        <v>10590</v>
      </c>
      <c r="C6618" t="s">
        <v>18153</v>
      </c>
    </row>
    <row r="6619" spans="2:3" x14ac:dyDescent="0.25">
      <c r="B6619" t="s">
        <v>10591</v>
      </c>
      <c r="C6619" t="s">
        <v>18154</v>
      </c>
    </row>
    <row r="6620" spans="2:3" x14ac:dyDescent="0.25">
      <c r="B6620" t="s">
        <v>10592</v>
      </c>
      <c r="C6620" t="s">
        <v>18155</v>
      </c>
    </row>
    <row r="6621" spans="2:3" x14ac:dyDescent="0.25">
      <c r="B6621" t="s">
        <v>10593</v>
      </c>
      <c r="C6621" t="s">
        <v>18156</v>
      </c>
    </row>
    <row r="6622" spans="2:3" x14ac:dyDescent="0.25">
      <c r="B6622" t="s">
        <v>10594</v>
      </c>
      <c r="C6622" t="s">
        <v>18157</v>
      </c>
    </row>
    <row r="6623" spans="2:3" x14ac:dyDescent="0.25">
      <c r="B6623" t="s">
        <v>10595</v>
      </c>
      <c r="C6623" t="s">
        <v>18158</v>
      </c>
    </row>
    <row r="6624" spans="2:3" x14ac:dyDescent="0.25">
      <c r="B6624" t="s">
        <v>10596</v>
      </c>
      <c r="C6624" t="s">
        <v>18159</v>
      </c>
    </row>
    <row r="6625" spans="2:3" x14ac:dyDescent="0.25">
      <c r="B6625" t="s">
        <v>10597</v>
      </c>
      <c r="C6625" t="s">
        <v>18160</v>
      </c>
    </row>
    <row r="6626" spans="2:3" x14ac:dyDescent="0.25">
      <c r="B6626" t="s">
        <v>10598</v>
      </c>
      <c r="C6626" t="s">
        <v>18161</v>
      </c>
    </row>
    <row r="6627" spans="2:3" x14ac:dyDescent="0.25">
      <c r="B6627" t="s">
        <v>10599</v>
      </c>
      <c r="C6627" t="s">
        <v>18162</v>
      </c>
    </row>
    <row r="6628" spans="2:3" x14ac:dyDescent="0.25">
      <c r="B6628" t="s">
        <v>10600</v>
      </c>
      <c r="C6628" t="s">
        <v>18163</v>
      </c>
    </row>
    <row r="6629" spans="2:3" x14ac:dyDescent="0.25">
      <c r="B6629" t="s">
        <v>10601</v>
      </c>
      <c r="C6629" t="s">
        <v>18164</v>
      </c>
    </row>
    <row r="6630" spans="2:3" x14ac:dyDescent="0.25">
      <c r="B6630" s="1" t="s">
        <v>10602</v>
      </c>
      <c r="C6630" t="s">
        <v>18165</v>
      </c>
    </row>
    <row r="6631" spans="2:3" x14ac:dyDescent="0.25">
      <c r="B6631" t="s">
        <v>10603</v>
      </c>
      <c r="C6631" t="s">
        <v>18166</v>
      </c>
    </row>
    <row r="6632" spans="2:3" x14ac:dyDescent="0.25">
      <c r="B6632" s="1" t="s">
        <v>4363</v>
      </c>
      <c r="C6632" t="s">
        <v>11933</v>
      </c>
    </row>
    <row r="6633" spans="2:3" x14ac:dyDescent="0.25">
      <c r="B6633" t="s">
        <v>10604</v>
      </c>
      <c r="C6633" t="s">
        <v>18167</v>
      </c>
    </row>
    <row r="6634" spans="2:3" x14ac:dyDescent="0.25">
      <c r="B6634" t="s">
        <v>10605</v>
      </c>
      <c r="C6634" t="s">
        <v>18168</v>
      </c>
    </row>
    <row r="6635" spans="2:3" x14ac:dyDescent="0.25">
      <c r="B6635" t="s">
        <v>10606</v>
      </c>
      <c r="C6635" t="s">
        <v>18169</v>
      </c>
    </row>
    <row r="6636" spans="2:3" x14ac:dyDescent="0.25">
      <c r="B6636" t="s">
        <v>10607</v>
      </c>
      <c r="C6636" t="s">
        <v>18170</v>
      </c>
    </row>
    <row r="6637" spans="2:3" x14ac:dyDescent="0.25">
      <c r="B6637" t="s">
        <v>10608</v>
      </c>
      <c r="C6637" t="s">
        <v>18171</v>
      </c>
    </row>
    <row r="6638" spans="2:3" x14ac:dyDescent="0.25">
      <c r="B6638" t="s">
        <v>10609</v>
      </c>
      <c r="C6638" t="s">
        <v>18172</v>
      </c>
    </row>
    <row r="6639" spans="2:3" x14ac:dyDescent="0.25">
      <c r="B6639" t="s">
        <v>10610</v>
      </c>
      <c r="C6639" t="s">
        <v>18173</v>
      </c>
    </row>
    <row r="6640" spans="2:3" x14ac:dyDescent="0.25">
      <c r="B6640" s="1" t="s">
        <v>10611</v>
      </c>
      <c r="C6640" t="s">
        <v>18174</v>
      </c>
    </row>
    <row r="6641" spans="2:3" x14ac:dyDescent="0.25">
      <c r="B6641" t="s">
        <v>10612</v>
      </c>
      <c r="C6641" t="s">
        <v>18175</v>
      </c>
    </row>
    <row r="6642" spans="2:3" x14ac:dyDescent="0.25">
      <c r="B6642" t="s">
        <v>10613</v>
      </c>
      <c r="C6642" t="s">
        <v>18176</v>
      </c>
    </row>
    <row r="6643" spans="2:3" x14ac:dyDescent="0.25">
      <c r="B6643" t="s">
        <v>10614</v>
      </c>
      <c r="C6643" t="s">
        <v>18177</v>
      </c>
    </row>
    <row r="6644" spans="2:3" x14ac:dyDescent="0.25">
      <c r="B6644" t="s">
        <v>10615</v>
      </c>
      <c r="C6644" t="s">
        <v>18178</v>
      </c>
    </row>
    <row r="6645" spans="2:3" x14ac:dyDescent="0.25">
      <c r="B6645" t="s">
        <v>10616</v>
      </c>
      <c r="C6645" t="s">
        <v>18179</v>
      </c>
    </row>
    <row r="6646" spans="2:3" x14ac:dyDescent="0.25">
      <c r="B6646" t="s">
        <v>10617</v>
      </c>
      <c r="C6646" t="s">
        <v>18180</v>
      </c>
    </row>
    <row r="6647" spans="2:3" x14ac:dyDescent="0.25">
      <c r="B6647" t="s">
        <v>10618</v>
      </c>
      <c r="C6647" t="s">
        <v>18181</v>
      </c>
    </row>
    <row r="6648" spans="2:3" x14ac:dyDescent="0.25">
      <c r="B6648" t="s">
        <v>10619</v>
      </c>
      <c r="C6648" t="s">
        <v>18182</v>
      </c>
    </row>
    <row r="6649" spans="2:3" x14ac:dyDescent="0.25">
      <c r="B6649" t="s">
        <v>10620</v>
      </c>
      <c r="C6649" t="s">
        <v>18183</v>
      </c>
    </row>
    <row r="6650" spans="2:3" x14ac:dyDescent="0.25">
      <c r="B6650" t="s">
        <v>10621</v>
      </c>
      <c r="C6650" t="s">
        <v>18184</v>
      </c>
    </row>
    <row r="6651" spans="2:3" x14ac:dyDescent="0.25">
      <c r="B6651" t="s">
        <v>4831</v>
      </c>
      <c r="C6651" t="s">
        <v>12394</v>
      </c>
    </row>
    <row r="6652" spans="2:3" x14ac:dyDescent="0.25">
      <c r="B6652" t="s">
        <v>10622</v>
      </c>
      <c r="C6652" t="s">
        <v>18185</v>
      </c>
    </row>
    <row r="6653" spans="2:3" x14ac:dyDescent="0.25">
      <c r="B6653" t="s">
        <v>8460</v>
      </c>
      <c r="C6653" t="s">
        <v>16020</v>
      </c>
    </row>
    <row r="6654" spans="2:3" x14ac:dyDescent="0.25">
      <c r="B6654" t="s">
        <v>10624</v>
      </c>
      <c r="C6654" t="s">
        <v>18187</v>
      </c>
    </row>
    <row r="6655" spans="2:3" x14ac:dyDescent="0.25">
      <c r="B6655" t="s">
        <v>10625</v>
      </c>
      <c r="C6655" t="s">
        <v>18188</v>
      </c>
    </row>
    <row r="6656" spans="2:3" x14ac:dyDescent="0.25">
      <c r="B6656" t="s">
        <v>10626</v>
      </c>
      <c r="C6656" t="s">
        <v>18189</v>
      </c>
    </row>
    <row r="6657" spans="2:3" x14ac:dyDescent="0.25">
      <c r="B6657" t="s">
        <v>10627</v>
      </c>
      <c r="C6657" t="s">
        <v>18190</v>
      </c>
    </row>
    <row r="6658" spans="2:3" x14ac:dyDescent="0.25">
      <c r="B6658" t="s">
        <v>10628</v>
      </c>
      <c r="C6658" t="s">
        <v>18191</v>
      </c>
    </row>
    <row r="6659" spans="2:3" x14ac:dyDescent="0.25">
      <c r="B6659" t="s">
        <v>10629</v>
      </c>
      <c r="C6659" t="s">
        <v>18192</v>
      </c>
    </row>
    <row r="6660" spans="2:3" x14ac:dyDescent="0.25">
      <c r="B6660" t="s">
        <v>10630</v>
      </c>
      <c r="C6660" t="s">
        <v>18193</v>
      </c>
    </row>
    <row r="6661" spans="2:3" x14ac:dyDescent="0.25">
      <c r="B6661" t="s">
        <v>10631</v>
      </c>
      <c r="C6661" t="s">
        <v>18194</v>
      </c>
    </row>
    <row r="6662" spans="2:3" x14ac:dyDescent="0.25">
      <c r="B6662" t="s">
        <v>10632</v>
      </c>
      <c r="C6662" t="s">
        <v>18195</v>
      </c>
    </row>
    <row r="6663" spans="2:3" x14ac:dyDescent="0.25">
      <c r="B6663" t="s">
        <v>10633</v>
      </c>
      <c r="C6663" t="s">
        <v>18196</v>
      </c>
    </row>
    <row r="6664" spans="2:3" x14ac:dyDescent="0.25">
      <c r="B6664" t="s">
        <v>10634</v>
      </c>
      <c r="C6664" t="s">
        <v>18197</v>
      </c>
    </row>
    <row r="6665" spans="2:3" x14ac:dyDescent="0.25">
      <c r="B6665" t="s">
        <v>10635</v>
      </c>
      <c r="C6665" t="s">
        <v>18198</v>
      </c>
    </row>
    <row r="6666" spans="2:3" x14ac:dyDescent="0.25">
      <c r="B6666" t="s">
        <v>10636</v>
      </c>
      <c r="C6666" t="s">
        <v>18199</v>
      </c>
    </row>
    <row r="6667" spans="2:3" x14ac:dyDescent="0.25">
      <c r="B6667" t="s">
        <v>10637</v>
      </c>
      <c r="C6667" t="s">
        <v>18200</v>
      </c>
    </row>
    <row r="6668" spans="2:3" x14ac:dyDescent="0.25">
      <c r="B6668" t="s">
        <v>10638</v>
      </c>
      <c r="C6668" t="s">
        <v>18201</v>
      </c>
    </row>
    <row r="6669" spans="2:3" x14ac:dyDescent="0.25">
      <c r="B6669" t="s">
        <v>10639</v>
      </c>
      <c r="C6669" t="s">
        <v>18202</v>
      </c>
    </row>
    <row r="6670" spans="2:3" x14ac:dyDescent="0.25">
      <c r="B6670" t="s">
        <v>10640</v>
      </c>
      <c r="C6670" t="s">
        <v>18203</v>
      </c>
    </row>
    <row r="6671" spans="2:3" x14ac:dyDescent="0.25">
      <c r="B6671" t="s">
        <v>10641</v>
      </c>
      <c r="C6671" t="s">
        <v>18204</v>
      </c>
    </row>
    <row r="6672" spans="2:3" x14ac:dyDescent="0.25">
      <c r="B6672" t="s">
        <v>10642</v>
      </c>
      <c r="C6672" t="s">
        <v>18205</v>
      </c>
    </row>
    <row r="6673" spans="2:3" x14ac:dyDescent="0.25">
      <c r="B6673" t="s">
        <v>10643</v>
      </c>
      <c r="C6673" t="s">
        <v>18206</v>
      </c>
    </row>
    <row r="6674" spans="2:3" x14ac:dyDescent="0.25">
      <c r="B6674" t="s">
        <v>10644</v>
      </c>
      <c r="C6674" t="s">
        <v>18207</v>
      </c>
    </row>
    <row r="6675" spans="2:3" x14ac:dyDescent="0.25">
      <c r="B6675" t="s">
        <v>10645</v>
      </c>
      <c r="C6675" t="s">
        <v>18208</v>
      </c>
    </row>
    <row r="6676" spans="2:3" x14ac:dyDescent="0.25">
      <c r="B6676" t="s">
        <v>9539</v>
      </c>
      <c r="C6676" t="s">
        <v>17101</v>
      </c>
    </row>
    <row r="6677" spans="2:3" x14ac:dyDescent="0.25">
      <c r="B6677" t="s">
        <v>10646</v>
      </c>
      <c r="C6677" t="s">
        <v>18209</v>
      </c>
    </row>
    <row r="6678" spans="2:3" x14ac:dyDescent="0.25">
      <c r="B6678" t="s">
        <v>10647</v>
      </c>
      <c r="C6678" t="s">
        <v>18210</v>
      </c>
    </row>
    <row r="6679" spans="2:3" x14ac:dyDescent="0.25">
      <c r="B6679" t="s">
        <v>10648</v>
      </c>
      <c r="C6679" t="s">
        <v>18211</v>
      </c>
    </row>
    <row r="6680" spans="2:3" x14ac:dyDescent="0.25">
      <c r="B6680" s="1" t="s">
        <v>10649</v>
      </c>
      <c r="C6680" t="s">
        <v>18212</v>
      </c>
    </row>
    <row r="6681" spans="2:3" x14ac:dyDescent="0.25">
      <c r="B6681" t="s">
        <v>10650</v>
      </c>
      <c r="C6681" t="s">
        <v>18213</v>
      </c>
    </row>
    <row r="6682" spans="2:3" x14ac:dyDescent="0.25">
      <c r="B6682" t="s">
        <v>10651</v>
      </c>
      <c r="C6682" t="s">
        <v>18214</v>
      </c>
    </row>
    <row r="6683" spans="2:3" x14ac:dyDescent="0.25">
      <c r="B6683" t="s">
        <v>10652</v>
      </c>
      <c r="C6683" t="s">
        <v>18215</v>
      </c>
    </row>
    <row r="6684" spans="2:3" x14ac:dyDescent="0.25">
      <c r="B6684" t="s">
        <v>10653</v>
      </c>
      <c r="C6684" t="s">
        <v>18216</v>
      </c>
    </row>
    <row r="6685" spans="2:3" x14ac:dyDescent="0.25">
      <c r="B6685" t="s">
        <v>10654</v>
      </c>
      <c r="C6685" t="s">
        <v>18217</v>
      </c>
    </row>
    <row r="6686" spans="2:3" x14ac:dyDescent="0.25">
      <c r="B6686" t="s">
        <v>10655</v>
      </c>
      <c r="C6686" t="s">
        <v>18218</v>
      </c>
    </row>
    <row r="6687" spans="2:3" x14ac:dyDescent="0.25">
      <c r="B6687" t="s">
        <v>10656</v>
      </c>
      <c r="C6687" t="s">
        <v>18219</v>
      </c>
    </row>
    <row r="6688" spans="2:3" x14ac:dyDescent="0.25">
      <c r="B6688" t="s">
        <v>10657</v>
      </c>
      <c r="C6688" t="s">
        <v>18220</v>
      </c>
    </row>
    <row r="6689" spans="2:3" x14ac:dyDescent="0.25">
      <c r="B6689" t="s">
        <v>10658</v>
      </c>
      <c r="C6689" t="s">
        <v>18221</v>
      </c>
    </row>
    <row r="6690" spans="2:3" x14ac:dyDescent="0.25">
      <c r="B6690" t="s">
        <v>10659</v>
      </c>
      <c r="C6690" t="s">
        <v>18222</v>
      </c>
    </row>
    <row r="6691" spans="2:3" x14ac:dyDescent="0.25">
      <c r="B6691" t="s">
        <v>10660</v>
      </c>
      <c r="C6691" t="s">
        <v>18223</v>
      </c>
    </row>
    <row r="6692" spans="2:3" x14ac:dyDescent="0.25">
      <c r="B6692" t="s">
        <v>6463</v>
      </c>
      <c r="C6692" t="s">
        <v>14021</v>
      </c>
    </row>
    <row r="6693" spans="2:3" x14ac:dyDescent="0.25">
      <c r="B6693" t="s">
        <v>10662</v>
      </c>
      <c r="C6693" t="s">
        <v>18225</v>
      </c>
    </row>
    <row r="6694" spans="2:3" x14ac:dyDescent="0.25">
      <c r="B6694" t="s">
        <v>10663</v>
      </c>
      <c r="C6694" t="s">
        <v>18226</v>
      </c>
    </row>
    <row r="6695" spans="2:3" x14ac:dyDescent="0.25">
      <c r="B6695" t="s">
        <v>10664</v>
      </c>
      <c r="C6695" t="s">
        <v>18227</v>
      </c>
    </row>
    <row r="6696" spans="2:3" x14ac:dyDescent="0.25">
      <c r="B6696" t="s">
        <v>10665</v>
      </c>
      <c r="C6696" t="s">
        <v>18228</v>
      </c>
    </row>
    <row r="6697" spans="2:3" x14ac:dyDescent="0.25">
      <c r="B6697" t="s">
        <v>10666</v>
      </c>
      <c r="C6697" t="s">
        <v>18229</v>
      </c>
    </row>
    <row r="6698" spans="2:3" x14ac:dyDescent="0.25">
      <c r="B6698" t="s">
        <v>10667</v>
      </c>
      <c r="C6698" t="s">
        <v>18230</v>
      </c>
    </row>
    <row r="6699" spans="2:3" x14ac:dyDescent="0.25">
      <c r="B6699" t="s">
        <v>5425</v>
      </c>
      <c r="C6699" t="s">
        <v>12987</v>
      </c>
    </row>
    <row r="6700" spans="2:3" x14ac:dyDescent="0.25">
      <c r="B6700" t="s">
        <v>10668</v>
      </c>
      <c r="C6700" t="s">
        <v>18231</v>
      </c>
    </row>
    <row r="6701" spans="2:3" x14ac:dyDescent="0.25">
      <c r="B6701" t="s">
        <v>10669</v>
      </c>
      <c r="C6701" t="s">
        <v>18232</v>
      </c>
    </row>
    <row r="6702" spans="2:3" x14ac:dyDescent="0.25">
      <c r="B6702" t="s">
        <v>10670</v>
      </c>
      <c r="C6702" t="s">
        <v>18233</v>
      </c>
    </row>
    <row r="6703" spans="2:3" x14ac:dyDescent="0.25">
      <c r="B6703" s="1" t="s">
        <v>10671</v>
      </c>
      <c r="C6703" t="s">
        <v>18234</v>
      </c>
    </row>
    <row r="6704" spans="2:3" x14ac:dyDescent="0.25">
      <c r="B6704" t="s">
        <v>10672</v>
      </c>
      <c r="C6704" t="s">
        <v>18235</v>
      </c>
    </row>
    <row r="6705" spans="2:3" x14ac:dyDescent="0.25">
      <c r="B6705" t="s">
        <v>10673</v>
      </c>
      <c r="C6705" t="s">
        <v>18236</v>
      </c>
    </row>
    <row r="6706" spans="2:3" x14ac:dyDescent="0.25">
      <c r="B6706" t="s">
        <v>10674</v>
      </c>
      <c r="C6706" t="s">
        <v>18237</v>
      </c>
    </row>
    <row r="6707" spans="2:3" x14ac:dyDescent="0.25">
      <c r="B6707" t="s">
        <v>10675</v>
      </c>
      <c r="C6707" t="s">
        <v>18238</v>
      </c>
    </row>
    <row r="6708" spans="2:3" x14ac:dyDescent="0.25">
      <c r="B6708" t="s">
        <v>10676</v>
      </c>
      <c r="C6708" t="s">
        <v>18239</v>
      </c>
    </row>
    <row r="6709" spans="2:3" x14ac:dyDescent="0.25">
      <c r="B6709" t="s">
        <v>10677</v>
      </c>
      <c r="C6709" t="s">
        <v>18240</v>
      </c>
    </row>
    <row r="6710" spans="2:3" x14ac:dyDescent="0.25">
      <c r="B6710" t="s">
        <v>10678</v>
      </c>
      <c r="C6710" t="s">
        <v>18241</v>
      </c>
    </row>
    <row r="6711" spans="2:3" x14ac:dyDescent="0.25">
      <c r="B6711" t="s">
        <v>10679</v>
      </c>
      <c r="C6711" t="s">
        <v>18242</v>
      </c>
    </row>
    <row r="6712" spans="2:3" x14ac:dyDescent="0.25">
      <c r="B6712" t="s">
        <v>10680</v>
      </c>
      <c r="C6712" t="s">
        <v>18243</v>
      </c>
    </row>
    <row r="6713" spans="2:3" x14ac:dyDescent="0.25">
      <c r="B6713" t="s">
        <v>10681</v>
      </c>
      <c r="C6713" t="s">
        <v>18244</v>
      </c>
    </row>
    <row r="6714" spans="2:3" x14ac:dyDescent="0.25">
      <c r="B6714" s="1" t="s">
        <v>10682</v>
      </c>
      <c r="C6714" t="s">
        <v>18245</v>
      </c>
    </row>
    <row r="6715" spans="2:3" x14ac:dyDescent="0.25">
      <c r="B6715" s="1" t="s">
        <v>10683</v>
      </c>
      <c r="C6715" t="s">
        <v>18246</v>
      </c>
    </row>
    <row r="6716" spans="2:3" x14ac:dyDescent="0.25">
      <c r="B6716" t="s">
        <v>10684</v>
      </c>
      <c r="C6716" t="s">
        <v>18247</v>
      </c>
    </row>
    <row r="6717" spans="2:3" x14ac:dyDescent="0.25">
      <c r="B6717" t="s">
        <v>8765</v>
      </c>
      <c r="C6717" t="s">
        <v>16325</v>
      </c>
    </row>
    <row r="6718" spans="2:3" x14ac:dyDescent="0.25">
      <c r="B6718" t="s">
        <v>10686</v>
      </c>
      <c r="C6718" t="s">
        <v>18249</v>
      </c>
    </row>
    <row r="6719" spans="2:3" x14ac:dyDescent="0.25">
      <c r="B6719" t="s">
        <v>10687</v>
      </c>
      <c r="C6719" t="s">
        <v>18250</v>
      </c>
    </row>
    <row r="6720" spans="2:3" x14ac:dyDescent="0.25">
      <c r="B6720" t="s">
        <v>10688</v>
      </c>
      <c r="C6720" t="s">
        <v>18251</v>
      </c>
    </row>
    <row r="6721" spans="2:3" x14ac:dyDescent="0.25">
      <c r="B6721" s="1" t="s">
        <v>4436</v>
      </c>
      <c r="C6721" t="s">
        <v>12004</v>
      </c>
    </row>
    <row r="6722" spans="2:3" x14ac:dyDescent="0.25">
      <c r="B6722" t="s">
        <v>10690</v>
      </c>
      <c r="C6722" t="s">
        <v>18253</v>
      </c>
    </row>
    <row r="6723" spans="2:3" x14ac:dyDescent="0.25">
      <c r="B6723" t="s">
        <v>10691</v>
      </c>
      <c r="C6723" t="s">
        <v>18254</v>
      </c>
    </row>
    <row r="6724" spans="2:3" x14ac:dyDescent="0.25">
      <c r="B6724" t="s">
        <v>10692</v>
      </c>
      <c r="C6724" t="s">
        <v>18255</v>
      </c>
    </row>
    <row r="6725" spans="2:3" x14ac:dyDescent="0.25">
      <c r="B6725" t="s">
        <v>10693</v>
      </c>
      <c r="C6725" t="s">
        <v>18256</v>
      </c>
    </row>
    <row r="6726" spans="2:3" x14ac:dyDescent="0.25">
      <c r="B6726" t="s">
        <v>10694</v>
      </c>
      <c r="C6726" t="s">
        <v>18257</v>
      </c>
    </row>
    <row r="6727" spans="2:3" x14ac:dyDescent="0.25">
      <c r="B6727" t="s">
        <v>10695</v>
      </c>
      <c r="C6727" t="s">
        <v>18258</v>
      </c>
    </row>
    <row r="6728" spans="2:3" x14ac:dyDescent="0.25">
      <c r="B6728" t="s">
        <v>4634</v>
      </c>
      <c r="C6728" t="s">
        <v>12198</v>
      </c>
    </row>
    <row r="6729" spans="2:3" x14ac:dyDescent="0.25">
      <c r="B6729" t="s">
        <v>10697</v>
      </c>
      <c r="C6729" t="s">
        <v>18260</v>
      </c>
    </row>
    <row r="6730" spans="2:3" x14ac:dyDescent="0.25">
      <c r="B6730" s="1" t="s">
        <v>10698</v>
      </c>
      <c r="C6730" t="s">
        <v>18261</v>
      </c>
    </row>
    <row r="6731" spans="2:3" x14ac:dyDescent="0.25">
      <c r="B6731" s="1" t="s">
        <v>10699</v>
      </c>
      <c r="C6731" t="s">
        <v>18262</v>
      </c>
    </row>
    <row r="6732" spans="2:3" x14ac:dyDescent="0.25">
      <c r="B6732" t="s">
        <v>10700</v>
      </c>
      <c r="C6732" t="s">
        <v>18263</v>
      </c>
    </row>
    <row r="6733" spans="2:3" x14ac:dyDescent="0.25">
      <c r="B6733" t="s">
        <v>10701</v>
      </c>
      <c r="C6733" t="s">
        <v>18264</v>
      </c>
    </row>
    <row r="6734" spans="2:3" x14ac:dyDescent="0.25">
      <c r="B6734" t="s">
        <v>10702</v>
      </c>
      <c r="C6734" t="s">
        <v>18265</v>
      </c>
    </row>
    <row r="6735" spans="2:3" x14ac:dyDescent="0.25">
      <c r="B6735" t="s">
        <v>10703</v>
      </c>
      <c r="C6735" t="s">
        <v>18266</v>
      </c>
    </row>
    <row r="6736" spans="2:3" x14ac:dyDescent="0.25">
      <c r="B6736" t="s">
        <v>10704</v>
      </c>
      <c r="C6736" t="s">
        <v>18267</v>
      </c>
    </row>
    <row r="6737" spans="2:3" x14ac:dyDescent="0.25">
      <c r="B6737" t="s">
        <v>10705</v>
      </c>
      <c r="C6737" t="s">
        <v>18268</v>
      </c>
    </row>
    <row r="6738" spans="2:3" x14ac:dyDescent="0.25">
      <c r="B6738" t="s">
        <v>10706</v>
      </c>
      <c r="C6738" t="s">
        <v>18269</v>
      </c>
    </row>
    <row r="6739" spans="2:3" x14ac:dyDescent="0.25">
      <c r="B6739" t="s">
        <v>10707</v>
      </c>
      <c r="C6739" t="s">
        <v>18270</v>
      </c>
    </row>
    <row r="6740" spans="2:3" x14ac:dyDescent="0.25">
      <c r="B6740" t="s">
        <v>10708</v>
      </c>
      <c r="C6740" t="s">
        <v>18271</v>
      </c>
    </row>
    <row r="6741" spans="2:3" x14ac:dyDescent="0.25">
      <c r="B6741" t="s">
        <v>6923</v>
      </c>
      <c r="C6741" t="s">
        <v>14482</v>
      </c>
    </row>
    <row r="6742" spans="2:3" x14ac:dyDescent="0.25">
      <c r="B6742" t="s">
        <v>10709</v>
      </c>
      <c r="C6742" t="s">
        <v>18272</v>
      </c>
    </row>
    <row r="6743" spans="2:3" x14ac:dyDescent="0.25">
      <c r="B6743" t="s">
        <v>10710</v>
      </c>
      <c r="C6743" t="s">
        <v>18273</v>
      </c>
    </row>
    <row r="6744" spans="2:3" x14ac:dyDescent="0.25">
      <c r="B6744" t="s">
        <v>10711</v>
      </c>
      <c r="C6744" t="s">
        <v>18274</v>
      </c>
    </row>
    <row r="6745" spans="2:3" x14ac:dyDescent="0.25">
      <c r="B6745" t="s">
        <v>10712</v>
      </c>
      <c r="C6745" t="s">
        <v>18275</v>
      </c>
    </row>
    <row r="6746" spans="2:3" x14ac:dyDescent="0.25">
      <c r="B6746" t="s">
        <v>10713</v>
      </c>
      <c r="C6746" t="s">
        <v>18276</v>
      </c>
    </row>
    <row r="6747" spans="2:3" x14ac:dyDescent="0.25">
      <c r="B6747" t="s">
        <v>10714</v>
      </c>
      <c r="C6747" t="s">
        <v>18277</v>
      </c>
    </row>
    <row r="6748" spans="2:3" x14ac:dyDescent="0.25">
      <c r="B6748" t="s">
        <v>10715</v>
      </c>
      <c r="C6748" t="s">
        <v>18278</v>
      </c>
    </row>
    <row r="6749" spans="2:3" x14ac:dyDescent="0.25">
      <c r="B6749" t="s">
        <v>10716</v>
      </c>
      <c r="C6749" t="s">
        <v>18279</v>
      </c>
    </row>
    <row r="6750" spans="2:3" x14ac:dyDescent="0.25">
      <c r="B6750" t="s">
        <v>10717</v>
      </c>
      <c r="C6750" t="s">
        <v>18280</v>
      </c>
    </row>
    <row r="6751" spans="2:3" x14ac:dyDescent="0.25">
      <c r="B6751" t="s">
        <v>10718</v>
      </c>
      <c r="C6751" t="s">
        <v>18281</v>
      </c>
    </row>
    <row r="6752" spans="2:3" x14ac:dyDescent="0.25">
      <c r="B6752" t="s">
        <v>7182</v>
      </c>
      <c r="C6752" t="s">
        <v>18282</v>
      </c>
    </row>
    <row r="6753" spans="2:3" x14ac:dyDescent="0.25">
      <c r="B6753" t="s">
        <v>10719</v>
      </c>
      <c r="C6753" t="s">
        <v>18283</v>
      </c>
    </row>
    <row r="6754" spans="2:3" x14ac:dyDescent="0.25">
      <c r="B6754" t="s">
        <v>10720</v>
      </c>
      <c r="C6754" t="s">
        <v>18284</v>
      </c>
    </row>
    <row r="6755" spans="2:3" x14ac:dyDescent="0.25">
      <c r="B6755" t="s">
        <v>10721</v>
      </c>
      <c r="C6755" t="s">
        <v>18285</v>
      </c>
    </row>
    <row r="6756" spans="2:3" x14ac:dyDescent="0.25">
      <c r="B6756" t="s">
        <v>10722</v>
      </c>
      <c r="C6756" t="s">
        <v>18286</v>
      </c>
    </row>
    <row r="6757" spans="2:3" x14ac:dyDescent="0.25">
      <c r="B6757" t="s">
        <v>10723</v>
      </c>
      <c r="C6757" t="s">
        <v>18287</v>
      </c>
    </row>
    <row r="6758" spans="2:3" x14ac:dyDescent="0.25">
      <c r="B6758" t="s">
        <v>10724</v>
      </c>
      <c r="C6758" t="s">
        <v>18288</v>
      </c>
    </row>
    <row r="6759" spans="2:3" x14ac:dyDescent="0.25">
      <c r="B6759" t="s">
        <v>10725</v>
      </c>
      <c r="C6759" t="s">
        <v>18289</v>
      </c>
    </row>
    <row r="6760" spans="2:3" x14ac:dyDescent="0.25">
      <c r="B6760" t="s">
        <v>4079</v>
      </c>
      <c r="C6760" t="s">
        <v>11651</v>
      </c>
    </row>
    <row r="6761" spans="2:3" x14ac:dyDescent="0.25">
      <c r="B6761" t="s">
        <v>10727</v>
      </c>
      <c r="C6761" t="s">
        <v>18291</v>
      </c>
    </row>
    <row r="6762" spans="2:3" x14ac:dyDescent="0.25">
      <c r="B6762" t="s">
        <v>10728</v>
      </c>
      <c r="C6762" t="s">
        <v>18292</v>
      </c>
    </row>
    <row r="6763" spans="2:3" x14ac:dyDescent="0.25">
      <c r="B6763" t="s">
        <v>10729</v>
      </c>
      <c r="C6763" t="s">
        <v>18293</v>
      </c>
    </row>
    <row r="6764" spans="2:3" x14ac:dyDescent="0.25">
      <c r="B6764" t="s">
        <v>10730</v>
      </c>
      <c r="C6764" t="s">
        <v>18294</v>
      </c>
    </row>
    <row r="6765" spans="2:3" x14ac:dyDescent="0.25">
      <c r="B6765" t="s">
        <v>10731</v>
      </c>
      <c r="C6765" t="s">
        <v>18295</v>
      </c>
    </row>
    <row r="6766" spans="2:3" x14ac:dyDescent="0.25">
      <c r="B6766" t="s">
        <v>10732</v>
      </c>
      <c r="C6766" t="s">
        <v>18296</v>
      </c>
    </row>
    <row r="6767" spans="2:3" x14ac:dyDescent="0.25">
      <c r="B6767" t="s">
        <v>10733</v>
      </c>
      <c r="C6767" t="s">
        <v>18297</v>
      </c>
    </row>
    <row r="6768" spans="2:3" x14ac:dyDescent="0.25">
      <c r="B6768" t="s">
        <v>10734</v>
      </c>
      <c r="C6768" t="s">
        <v>18298</v>
      </c>
    </row>
    <row r="6769" spans="2:3" x14ac:dyDescent="0.25">
      <c r="B6769" t="s">
        <v>4249</v>
      </c>
      <c r="C6769" t="s">
        <v>11651</v>
      </c>
    </row>
    <row r="6770" spans="2:3" x14ac:dyDescent="0.25">
      <c r="B6770" t="s">
        <v>10736</v>
      </c>
      <c r="C6770" t="s">
        <v>18300</v>
      </c>
    </row>
    <row r="6771" spans="2:3" x14ac:dyDescent="0.25">
      <c r="B6771" t="s">
        <v>10737</v>
      </c>
      <c r="C6771" t="s">
        <v>18301</v>
      </c>
    </row>
    <row r="6772" spans="2:3" x14ac:dyDescent="0.25">
      <c r="B6772" t="s">
        <v>10738</v>
      </c>
      <c r="C6772" t="s">
        <v>18302</v>
      </c>
    </row>
    <row r="6773" spans="2:3" x14ac:dyDescent="0.25">
      <c r="B6773" t="s">
        <v>10739</v>
      </c>
      <c r="C6773" t="s">
        <v>18303</v>
      </c>
    </row>
    <row r="6774" spans="2:3" x14ac:dyDescent="0.25">
      <c r="B6774" t="s">
        <v>10740</v>
      </c>
      <c r="C6774" t="s">
        <v>18304</v>
      </c>
    </row>
    <row r="6775" spans="2:3" x14ac:dyDescent="0.25">
      <c r="B6775" t="s">
        <v>10741</v>
      </c>
      <c r="C6775" t="s">
        <v>18305</v>
      </c>
    </row>
    <row r="6776" spans="2:3" x14ac:dyDescent="0.25">
      <c r="B6776" s="1" t="s">
        <v>4354</v>
      </c>
      <c r="C6776" t="s">
        <v>11924</v>
      </c>
    </row>
    <row r="6777" spans="2:3" x14ac:dyDescent="0.25">
      <c r="B6777" t="s">
        <v>10743</v>
      </c>
      <c r="C6777" t="s">
        <v>18307</v>
      </c>
    </row>
    <row r="6778" spans="2:3" x14ac:dyDescent="0.25">
      <c r="B6778" t="s">
        <v>10744</v>
      </c>
      <c r="C6778" t="s">
        <v>18308</v>
      </c>
    </row>
    <row r="6779" spans="2:3" x14ac:dyDescent="0.25">
      <c r="B6779" t="s">
        <v>10745</v>
      </c>
      <c r="C6779" t="s">
        <v>18309</v>
      </c>
    </row>
    <row r="6780" spans="2:3" x14ac:dyDescent="0.25">
      <c r="B6780" t="s">
        <v>10746</v>
      </c>
      <c r="C6780" t="s">
        <v>18310</v>
      </c>
    </row>
    <row r="6781" spans="2:3" x14ac:dyDescent="0.25">
      <c r="B6781" t="s">
        <v>10747</v>
      </c>
      <c r="C6781" t="s">
        <v>18311</v>
      </c>
    </row>
    <row r="6782" spans="2:3" x14ac:dyDescent="0.25">
      <c r="B6782" t="s">
        <v>10748</v>
      </c>
      <c r="C6782" t="s">
        <v>18312</v>
      </c>
    </row>
    <row r="6783" spans="2:3" x14ac:dyDescent="0.25">
      <c r="B6783" t="s">
        <v>10749</v>
      </c>
      <c r="C6783" t="s">
        <v>18313</v>
      </c>
    </row>
    <row r="6784" spans="2:3" x14ac:dyDescent="0.25">
      <c r="B6784" t="s">
        <v>10750</v>
      </c>
      <c r="C6784" t="s">
        <v>18314</v>
      </c>
    </row>
    <row r="6785" spans="2:3" x14ac:dyDescent="0.25">
      <c r="B6785" s="1" t="s">
        <v>10751</v>
      </c>
      <c r="C6785" t="s">
        <v>18315</v>
      </c>
    </row>
    <row r="6786" spans="2:3" x14ac:dyDescent="0.25">
      <c r="B6786" t="s">
        <v>10752</v>
      </c>
      <c r="C6786" t="s">
        <v>18316</v>
      </c>
    </row>
    <row r="6787" spans="2:3" x14ac:dyDescent="0.25">
      <c r="B6787" t="s">
        <v>10753</v>
      </c>
      <c r="C6787" t="s">
        <v>18317</v>
      </c>
    </row>
    <row r="6788" spans="2:3" x14ac:dyDescent="0.25">
      <c r="B6788" t="s">
        <v>9860</v>
      </c>
      <c r="C6788" t="s">
        <v>12019</v>
      </c>
    </row>
    <row r="6789" spans="2:3" x14ac:dyDescent="0.25">
      <c r="B6789" t="s">
        <v>10754</v>
      </c>
      <c r="C6789" t="s">
        <v>18318</v>
      </c>
    </row>
    <row r="6790" spans="2:3" x14ac:dyDescent="0.25">
      <c r="B6790" t="s">
        <v>10524</v>
      </c>
      <c r="C6790" t="s">
        <v>18087</v>
      </c>
    </row>
    <row r="6791" spans="2:3" x14ac:dyDescent="0.25">
      <c r="B6791" s="1" t="s">
        <v>10756</v>
      </c>
      <c r="C6791" t="s">
        <v>18320</v>
      </c>
    </row>
    <row r="6792" spans="2:3" x14ac:dyDescent="0.25">
      <c r="B6792" t="s">
        <v>10757</v>
      </c>
      <c r="C6792" t="s">
        <v>18321</v>
      </c>
    </row>
    <row r="6793" spans="2:3" x14ac:dyDescent="0.25">
      <c r="B6793" t="s">
        <v>10758</v>
      </c>
      <c r="C6793" t="s">
        <v>18322</v>
      </c>
    </row>
    <row r="6794" spans="2:3" x14ac:dyDescent="0.25">
      <c r="B6794" s="1" t="s">
        <v>10759</v>
      </c>
      <c r="C6794" t="s">
        <v>18323</v>
      </c>
    </row>
    <row r="6795" spans="2:3" x14ac:dyDescent="0.25">
      <c r="B6795" t="s">
        <v>10760</v>
      </c>
      <c r="C6795" t="s">
        <v>18324</v>
      </c>
    </row>
    <row r="6796" spans="2:3" x14ac:dyDescent="0.25">
      <c r="B6796" t="s">
        <v>10761</v>
      </c>
      <c r="C6796" t="s">
        <v>18325</v>
      </c>
    </row>
    <row r="6797" spans="2:3" x14ac:dyDescent="0.25">
      <c r="B6797" t="s">
        <v>10762</v>
      </c>
      <c r="C6797" t="s">
        <v>18326</v>
      </c>
    </row>
    <row r="6798" spans="2:3" x14ac:dyDescent="0.25">
      <c r="B6798" t="s">
        <v>10763</v>
      </c>
      <c r="C6798" t="s">
        <v>18327</v>
      </c>
    </row>
    <row r="6799" spans="2:3" x14ac:dyDescent="0.25">
      <c r="B6799" t="s">
        <v>10764</v>
      </c>
      <c r="C6799" t="s">
        <v>18328</v>
      </c>
    </row>
    <row r="6800" spans="2:3" x14ac:dyDescent="0.25">
      <c r="B6800" t="s">
        <v>7250</v>
      </c>
      <c r="C6800" t="s">
        <v>14809</v>
      </c>
    </row>
    <row r="6801" spans="2:3" x14ac:dyDescent="0.25">
      <c r="B6801" t="s">
        <v>10766</v>
      </c>
      <c r="C6801" t="s">
        <v>18330</v>
      </c>
    </row>
    <row r="6802" spans="2:3" x14ac:dyDescent="0.25">
      <c r="B6802" t="s">
        <v>10767</v>
      </c>
      <c r="C6802" t="s">
        <v>18331</v>
      </c>
    </row>
    <row r="6803" spans="2:3" x14ac:dyDescent="0.25">
      <c r="B6803" t="s">
        <v>10768</v>
      </c>
      <c r="C6803" t="s">
        <v>18332</v>
      </c>
    </row>
    <row r="6804" spans="2:3" x14ac:dyDescent="0.25">
      <c r="B6804" t="s">
        <v>10769</v>
      </c>
      <c r="C6804" t="s">
        <v>18333</v>
      </c>
    </row>
    <row r="6805" spans="2:3" x14ac:dyDescent="0.25">
      <c r="B6805" t="s">
        <v>10770</v>
      </c>
      <c r="C6805" t="s">
        <v>18334</v>
      </c>
    </row>
    <row r="6806" spans="2:3" x14ac:dyDescent="0.25">
      <c r="B6806" t="s">
        <v>10771</v>
      </c>
      <c r="C6806" t="s">
        <v>18335</v>
      </c>
    </row>
    <row r="6807" spans="2:3" x14ac:dyDescent="0.25">
      <c r="B6807" t="s">
        <v>10772</v>
      </c>
      <c r="C6807" t="s">
        <v>18336</v>
      </c>
    </row>
    <row r="6808" spans="2:3" x14ac:dyDescent="0.25">
      <c r="B6808" t="s">
        <v>10773</v>
      </c>
      <c r="C6808" t="s">
        <v>18337</v>
      </c>
    </row>
    <row r="6809" spans="2:3" x14ac:dyDescent="0.25">
      <c r="B6809" t="s">
        <v>10774</v>
      </c>
      <c r="C6809" t="s">
        <v>18338</v>
      </c>
    </row>
    <row r="6810" spans="2:3" x14ac:dyDescent="0.25">
      <c r="B6810" t="s">
        <v>10775</v>
      </c>
      <c r="C6810" t="s">
        <v>18339</v>
      </c>
    </row>
    <row r="6811" spans="2:3" x14ac:dyDescent="0.25">
      <c r="B6811" t="s">
        <v>10776</v>
      </c>
      <c r="C6811" t="s">
        <v>18340</v>
      </c>
    </row>
    <row r="6812" spans="2:3" x14ac:dyDescent="0.25">
      <c r="B6812" t="s">
        <v>10777</v>
      </c>
      <c r="C6812" t="s">
        <v>18341</v>
      </c>
    </row>
    <row r="6813" spans="2:3" x14ac:dyDescent="0.25">
      <c r="B6813" t="s">
        <v>10778</v>
      </c>
      <c r="C6813" t="s">
        <v>18342</v>
      </c>
    </row>
    <row r="6814" spans="2:3" x14ac:dyDescent="0.25">
      <c r="B6814" t="s">
        <v>10779</v>
      </c>
      <c r="C6814" t="s">
        <v>18343</v>
      </c>
    </row>
    <row r="6815" spans="2:3" x14ac:dyDescent="0.25">
      <c r="B6815" t="s">
        <v>10780</v>
      </c>
      <c r="C6815" t="s">
        <v>18344</v>
      </c>
    </row>
    <row r="6816" spans="2:3" x14ac:dyDescent="0.25">
      <c r="B6816" t="s">
        <v>10781</v>
      </c>
      <c r="C6816" t="s">
        <v>18345</v>
      </c>
    </row>
    <row r="6817" spans="2:3" x14ac:dyDescent="0.25">
      <c r="B6817" t="s">
        <v>10782</v>
      </c>
      <c r="C6817" t="s">
        <v>18346</v>
      </c>
    </row>
    <row r="6818" spans="2:3" x14ac:dyDescent="0.25">
      <c r="B6818" t="s">
        <v>10783</v>
      </c>
      <c r="C6818" t="s">
        <v>18347</v>
      </c>
    </row>
    <row r="6819" spans="2:3" x14ac:dyDescent="0.25">
      <c r="B6819" t="s">
        <v>10784</v>
      </c>
      <c r="C6819" t="s">
        <v>18348</v>
      </c>
    </row>
    <row r="6820" spans="2:3" x14ac:dyDescent="0.25">
      <c r="B6820" t="s">
        <v>10785</v>
      </c>
      <c r="C6820" t="s">
        <v>18349</v>
      </c>
    </row>
    <row r="6821" spans="2:3" x14ac:dyDescent="0.25">
      <c r="B6821" t="s">
        <v>10786</v>
      </c>
      <c r="C6821" t="s">
        <v>18350</v>
      </c>
    </row>
    <row r="6822" spans="2:3" x14ac:dyDescent="0.25">
      <c r="B6822" t="s">
        <v>10787</v>
      </c>
      <c r="C6822" t="s">
        <v>18351</v>
      </c>
    </row>
    <row r="6823" spans="2:3" x14ac:dyDescent="0.25">
      <c r="B6823" t="s">
        <v>10788</v>
      </c>
      <c r="C6823" t="s">
        <v>18352</v>
      </c>
    </row>
    <row r="6824" spans="2:3" x14ac:dyDescent="0.25">
      <c r="B6824" t="s">
        <v>10789</v>
      </c>
      <c r="C6824" t="s">
        <v>18353</v>
      </c>
    </row>
    <row r="6825" spans="2:3" x14ac:dyDescent="0.25">
      <c r="B6825" t="s">
        <v>10790</v>
      </c>
      <c r="C6825" t="s">
        <v>18354</v>
      </c>
    </row>
    <row r="6826" spans="2:3" x14ac:dyDescent="0.25">
      <c r="B6826" s="1" t="s">
        <v>10791</v>
      </c>
      <c r="C6826" t="s">
        <v>18355</v>
      </c>
    </row>
    <row r="6827" spans="2:3" x14ac:dyDescent="0.25">
      <c r="B6827" t="s">
        <v>10792</v>
      </c>
      <c r="C6827" t="s">
        <v>18356</v>
      </c>
    </row>
    <row r="6828" spans="2:3" x14ac:dyDescent="0.25">
      <c r="B6828" t="s">
        <v>10793</v>
      </c>
      <c r="C6828" t="s">
        <v>18357</v>
      </c>
    </row>
    <row r="6829" spans="2:3" x14ac:dyDescent="0.25">
      <c r="B6829" t="s">
        <v>10794</v>
      </c>
      <c r="C6829" t="s">
        <v>18358</v>
      </c>
    </row>
    <row r="6830" spans="2:3" x14ac:dyDescent="0.25">
      <c r="B6830" t="s">
        <v>10795</v>
      </c>
      <c r="C6830" t="s">
        <v>18359</v>
      </c>
    </row>
    <row r="6831" spans="2:3" x14ac:dyDescent="0.25">
      <c r="B6831" t="s">
        <v>10796</v>
      </c>
      <c r="C6831" t="s">
        <v>18360</v>
      </c>
    </row>
    <row r="6832" spans="2:3" x14ac:dyDescent="0.25">
      <c r="B6832" t="s">
        <v>10797</v>
      </c>
      <c r="C6832" t="s">
        <v>18361</v>
      </c>
    </row>
    <row r="6833" spans="2:3" x14ac:dyDescent="0.25">
      <c r="B6833" t="s">
        <v>10798</v>
      </c>
      <c r="C6833" t="s">
        <v>18362</v>
      </c>
    </row>
    <row r="6834" spans="2:3" x14ac:dyDescent="0.25">
      <c r="B6834" t="s">
        <v>10799</v>
      </c>
      <c r="C6834" t="s">
        <v>18363</v>
      </c>
    </row>
    <row r="6835" spans="2:3" x14ac:dyDescent="0.25">
      <c r="B6835" t="s">
        <v>10800</v>
      </c>
      <c r="C6835" t="s">
        <v>18364</v>
      </c>
    </row>
    <row r="6836" spans="2:3" x14ac:dyDescent="0.25">
      <c r="B6836" t="s">
        <v>10801</v>
      </c>
      <c r="C6836" t="s">
        <v>18365</v>
      </c>
    </row>
    <row r="6837" spans="2:3" x14ac:dyDescent="0.25">
      <c r="B6837" t="s">
        <v>10802</v>
      </c>
      <c r="C6837" t="s">
        <v>18366</v>
      </c>
    </row>
    <row r="6838" spans="2:3" x14ac:dyDescent="0.25">
      <c r="B6838" t="s">
        <v>10803</v>
      </c>
      <c r="C6838" t="s">
        <v>18367</v>
      </c>
    </row>
    <row r="6839" spans="2:3" x14ac:dyDescent="0.25">
      <c r="B6839" t="s">
        <v>10804</v>
      </c>
      <c r="C6839" t="s">
        <v>18368</v>
      </c>
    </row>
    <row r="6840" spans="2:3" x14ac:dyDescent="0.25">
      <c r="B6840" t="s">
        <v>10805</v>
      </c>
      <c r="C6840" t="s">
        <v>18369</v>
      </c>
    </row>
    <row r="6841" spans="2:3" x14ac:dyDescent="0.25">
      <c r="B6841" t="s">
        <v>10806</v>
      </c>
      <c r="C6841" t="s">
        <v>18370</v>
      </c>
    </row>
    <row r="6842" spans="2:3" x14ac:dyDescent="0.25">
      <c r="B6842" t="s">
        <v>10807</v>
      </c>
      <c r="C6842" t="s">
        <v>18371</v>
      </c>
    </row>
    <row r="6843" spans="2:3" x14ac:dyDescent="0.25">
      <c r="B6843" t="s">
        <v>10808</v>
      </c>
      <c r="C6843" t="s">
        <v>18372</v>
      </c>
    </row>
    <row r="6844" spans="2:3" x14ac:dyDescent="0.25">
      <c r="B6844" t="s">
        <v>10809</v>
      </c>
      <c r="C6844" t="s">
        <v>18373</v>
      </c>
    </row>
    <row r="6845" spans="2:3" x14ac:dyDescent="0.25">
      <c r="B6845" t="s">
        <v>10810</v>
      </c>
      <c r="C6845" t="s">
        <v>18374</v>
      </c>
    </row>
    <row r="6846" spans="2:3" x14ac:dyDescent="0.25">
      <c r="B6846" t="s">
        <v>10811</v>
      </c>
      <c r="C6846" t="s">
        <v>18375</v>
      </c>
    </row>
    <row r="6847" spans="2:3" x14ac:dyDescent="0.25">
      <c r="B6847" t="s">
        <v>10812</v>
      </c>
      <c r="C6847" t="s">
        <v>18376</v>
      </c>
    </row>
    <row r="6848" spans="2:3" x14ac:dyDescent="0.25">
      <c r="B6848" s="1" t="s">
        <v>10813</v>
      </c>
      <c r="C6848" t="s">
        <v>18377</v>
      </c>
    </row>
    <row r="6849" spans="2:3" x14ac:dyDescent="0.25">
      <c r="B6849" s="1" t="s">
        <v>10814</v>
      </c>
      <c r="C6849" t="s">
        <v>18378</v>
      </c>
    </row>
    <row r="6850" spans="2:3" x14ac:dyDescent="0.25">
      <c r="B6850" t="s">
        <v>10815</v>
      </c>
      <c r="C6850" t="s">
        <v>18379</v>
      </c>
    </row>
    <row r="6851" spans="2:3" x14ac:dyDescent="0.25">
      <c r="B6851" t="s">
        <v>10816</v>
      </c>
      <c r="C6851" t="s">
        <v>18380</v>
      </c>
    </row>
    <row r="6852" spans="2:3" x14ac:dyDescent="0.25">
      <c r="B6852" t="s">
        <v>10817</v>
      </c>
      <c r="C6852" t="s">
        <v>18381</v>
      </c>
    </row>
    <row r="6853" spans="2:3" x14ac:dyDescent="0.25">
      <c r="B6853" t="s">
        <v>10818</v>
      </c>
      <c r="C6853" t="s">
        <v>18382</v>
      </c>
    </row>
    <row r="6854" spans="2:3" x14ac:dyDescent="0.25">
      <c r="B6854" t="s">
        <v>10819</v>
      </c>
      <c r="C6854" t="s">
        <v>18383</v>
      </c>
    </row>
    <row r="6855" spans="2:3" x14ac:dyDescent="0.25">
      <c r="B6855" t="s">
        <v>10820</v>
      </c>
      <c r="C6855" t="s">
        <v>18384</v>
      </c>
    </row>
    <row r="6856" spans="2:3" x14ac:dyDescent="0.25">
      <c r="B6856" t="s">
        <v>10821</v>
      </c>
      <c r="C6856" t="s">
        <v>18385</v>
      </c>
    </row>
    <row r="6857" spans="2:3" x14ac:dyDescent="0.25">
      <c r="B6857" t="s">
        <v>10822</v>
      </c>
      <c r="C6857" t="s">
        <v>18386</v>
      </c>
    </row>
    <row r="6858" spans="2:3" x14ac:dyDescent="0.25">
      <c r="B6858" t="s">
        <v>10823</v>
      </c>
      <c r="C6858" t="s">
        <v>18387</v>
      </c>
    </row>
    <row r="6859" spans="2:3" x14ac:dyDescent="0.25">
      <c r="B6859" t="s">
        <v>10824</v>
      </c>
      <c r="C6859" t="s">
        <v>18388</v>
      </c>
    </row>
    <row r="6860" spans="2:3" x14ac:dyDescent="0.25">
      <c r="B6860" t="s">
        <v>10825</v>
      </c>
      <c r="C6860" t="s">
        <v>18389</v>
      </c>
    </row>
    <row r="6861" spans="2:3" x14ac:dyDescent="0.25">
      <c r="B6861" t="s">
        <v>10826</v>
      </c>
      <c r="C6861" t="s">
        <v>18390</v>
      </c>
    </row>
    <row r="6862" spans="2:3" x14ac:dyDescent="0.25">
      <c r="B6862" s="1" t="s">
        <v>10827</v>
      </c>
      <c r="C6862" t="s">
        <v>18391</v>
      </c>
    </row>
    <row r="6863" spans="2:3" x14ac:dyDescent="0.25">
      <c r="B6863" t="s">
        <v>10828</v>
      </c>
      <c r="C6863" t="s">
        <v>18392</v>
      </c>
    </row>
    <row r="6864" spans="2:3" x14ac:dyDescent="0.25">
      <c r="B6864" t="s">
        <v>10829</v>
      </c>
      <c r="C6864" t="s">
        <v>18393</v>
      </c>
    </row>
    <row r="6865" spans="2:3" x14ac:dyDescent="0.25">
      <c r="B6865" t="s">
        <v>10830</v>
      </c>
      <c r="C6865" t="s">
        <v>18394</v>
      </c>
    </row>
    <row r="6866" spans="2:3" x14ac:dyDescent="0.25">
      <c r="B6866" t="s">
        <v>10831</v>
      </c>
      <c r="C6866" t="s">
        <v>18395</v>
      </c>
    </row>
    <row r="6867" spans="2:3" x14ac:dyDescent="0.25">
      <c r="B6867" t="s">
        <v>10832</v>
      </c>
      <c r="C6867" t="s">
        <v>18396</v>
      </c>
    </row>
    <row r="6868" spans="2:3" x14ac:dyDescent="0.25">
      <c r="B6868" t="s">
        <v>10833</v>
      </c>
      <c r="C6868" t="s">
        <v>18397</v>
      </c>
    </row>
    <row r="6869" spans="2:3" x14ac:dyDescent="0.25">
      <c r="B6869" t="s">
        <v>10834</v>
      </c>
      <c r="C6869" t="s">
        <v>18398</v>
      </c>
    </row>
    <row r="6870" spans="2:3" x14ac:dyDescent="0.25">
      <c r="B6870" t="s">
        <v>10835</v>
      </c>
      <c r="C6870" t="s">
        <v>18399</v>
      </c>
    </row>
    <row r="6871" spans="2:3" x14ac:dyDescent="0.25">
      <c r="B6871" t="s">
        <v>10836</v>
      </c>
      <c r="C6871" t="s">
        <v>18400</v>
      </c>
    </row>
    <row r="6872" spans="2:3" x14ac:dyDescent="0.25">
      <c r="B6872" t="s">
        <v>10837</v>
      </c>
      <c r="C6872" t="s">
        <v>18401</v>
      </c>
    </row>
    <row r="6873" spans="2:3" x14ac:dyDescent="0.25">
      <c r="B6873" t="s">
        <v>10838</v>
      </c>
      <c r="C6873" t="s">
        <v>18402</v>
      </c>
    </row>
    <row r="6874" spans="2:3" x14ac:dyDescent="0.25">
      <c r="B6874" t="s">
        <v>10839</v>
      </c>
      <c r="C6874" t="s">
        <v>18403</v>
      </c>
    </row>
    <row r="6875" spans="2:3" x14ac:dyDescent="0.25">
      <c r="B6875" t="s">
        <v>10840</v>
      </c>
      <c r="C6875" t="s">
        <v>18404</v>
      </c>
    </row>
    <row r="6876" spans="2:3" x14ac:dyDescent="0.25">
      <c r="B6876" t="s">
        <v>10841</v>
      </c>
      <c r="C6876" t="s">
        <v>18405</v>
      </c>
    </row>
    <row r="6877" spans="2:3" x14ac:dyDescent="0.25">
      <c r="B6877" t="s">
        <v>10842</v>
      </c>
      <c r="C6877" t="s">
        <v>18406</v>
      </c>
    </row>
    <row r="6878" spans="2:3" x14ac:dyDescent="0.25">
      <c r="B6878" t="s">
        <v>10843</v>
      </c>
      <c r="C6878" t="s">
        <v>18407</v>
      </c>
    </row>
    <row r="6879" spans="2:3" x14ac:dyDescent="0.25">
      <c r="B6879" t="s">
        <v>10844</v>
      </c>
      <c r="C6879" t="s">
        <v>18408</v>
      </c>
    </row>
    <row r="6880" spans="2:3" x14ac:dyDescent="0.25">
      <c r="B6880" t="s">
        <v>6039</v>
      </c>
      <c r="C6880" t="s">
        <v>13597</v>
      </c>
    </row>
    <row r="6881" spans="2:3" x14ac:dyDescent="0.25">
      <c r="B6881" t="s">
        <v>10846</v>
      </c>
      <c r="C6881" t="s">
        <v>18410</v>
      </c>
    </row>
    <row r="6882" spans="2:3" x14ac:dyDescent="0.25">
      <c r="B6882" t="s">
        <v>10847</v>
      </c>
      <c r="C6882" t="s">
        <v>18411</v>
      </c>
    </row>
    <row r="6883" spans="2:3" x14ac:dyDescent="0.25">
      <c r="B6883" t="s">
        <v>10848</v>
      </c>
      <c r="C6883" t="s">
        <v>18412</v>
      </c>
    </row>
    <row r="6884" spans="2:3" x14ac:dyDescent="0.25">
      <c r="B6884" t="s">
        <v>10849</v>
      </c>
      <c r="C6884" t="s">
        <v>18413</v>
      </c>
    </row>
    <row r="6885" spans="2:3" x14ac:dyDescent="0.25">
      <c r="B6885" t="s">
        <v>10850</v>
      </c>
      <c r="C6885" t="s">
        <v>18414</v>
      </c>
    </row>
    <row r="6886" spans="2:3" x14ac:dyDescent="0.25">
      <c r="B6886" t="s">
        <v>10851</v>
      </c>
      <c r="C6886" t="s">
        <v>18415</v>
      </c>
    </row>
    <row r="6887" spans="2:3" x14ac:dyDescent="0.25">
      <c r="B6887" t="s">
        <v>10852</v>
      </c>
      <c r="C6887" t="s">
        <v>18416</v>
      </c>
    </row>
    <row r="6888" spans="2:3" x14ac:dyDescent="0.25">
      <c r="B6888" t="s">
        <v>10853</v>
      </c>
      <c r="C6888" t="s">
        <v>18417</v>
      </c>
    </row>
    <row r="6889" spans="2:3" x14ac:dyDescent="0.25">
      <c r="B6889" t="s">
        <v>10854</v>
      </c>
      <c r="C6889" t="s">
        <v>18418</v>
      </c>
    </row>
    <row r="6890" spans="2:3" x14ac:dyDescent="0.25">
      <c r="B6890" s="1" t="s">
        <v>10855</v>
      </c>
      <c r="C6890" t="s">
        <v>18419</v>
      </c>
    </row>
    <row r="6891" spans="2:3" x14ac:dyDescent="0.25">
      <c r="B6891" t="s">
        <v>10856</v>
      </c>
      <c r="C6891" t="s">
        <v>18420</v>
      </c>
    </row>
    <row r="6892" spans="2:3" x14ac:dyDescent="0.25">
      <c r="B6892" t="s">
        <v>10857</v>
      </c>
      <c r="C6892" t="s">
        <v>18421</v>
      </c>
    </row>
    <row r="6893" spans="2:3" x14ac:dyDescent="0.25">
      <c r="B6893" t="s">
        <v>10858</v>
      </c>
      <c r="C6893" t="s">
        <v>18422</v>
      </c>
    </row>
    <row r="6894" spans="2:3" x14ac:dyDescent="0.25">
      <c r="B6894" t="s">
        <v>10859</v>
      </c>
      <c r="C6894" t="s">
        <v>18423</v>
      </c>
    </row>
    <row r="6895" spans="2:3" x14ac:dyDescent="0.25">
      <c r="B6895" s="1" t="s">
        <v>10860</v>
      </c>
      <c r="C6895" t="s">
        <v>18424</v>
      </c>
    </row>
    <row r="6896" spans="2:3" x14ac:dyDescent="0.25">
      <c r="B6896" t="s">
        <v>10861</v>
      </c>
      <c r="C6896" t="s">
        <v>18425</v>
      </c>
    </row>
    <row r="6897" spans="2:3" x14ac:dyDescent="0.25">
      <c r="B6897" t="s">
        <v>10862</v>
      </c>
      <c r="C6897" t="s">
        <v>18426</v>
      </c>
    </row>
    <row r="6898" spans="2:3" x14ac:dyDescent="0.25">
      <c r="B6898" t="s">
        <v>10863</v>
      </c>
      <c r="C6898" t="s">
        <v>18427</v>
      </c>
    </row>
    <row r="6899" spans="2:3" x14ac:dyDescent="0.25">
      <c r="B6899" t="s">
        <v>10864</v>
      </c>
      <c r="C6899" t="s">
        <v>18428</v>
      </c>
    </row>
    <row r="6900" spans="2:3" x14ac:dyDescent="0.25">
      <c r="B6900" t="s">
        <v>10865</v>
      </c>
      <c r="C6900" t="s">
        <v>18429</v>
      </c>
    </row>
    <row r="6901" spans="2:3" x14ac:dyDescent="0.25">
      <c r="B6901" t="s">
        <v>10866</v>
      </c>
      <c r="C6901" t="s">
        <v>18430</v>
      </c>
    </row>
    <row r="6902" spans="2:3" x14ac:dyDescent="0.25">
      <c r="B6902" t="s">
        <v>10867</v>
      </c>
      <c r="C6902" t="s">
        <v>18431</v>
      </c>
    </row>
    <row r="6903" spans="2:3" x14ac:dyDescent="0.25">
      <c r="B6903" t="s">
        <v>10123</v>
      </c>
      <c r="C6903" t="s">
        <v>18432</v>
      </c>
    </row>
    <row r="6904" spans="2:3" x14ac:dyDescent="0.25">
      <c r="B6904" t="s">
        <v>10868</v>
      </c>
      <c r="C6904" t="s">
        <v>18433</v>
      </c>
    </row>
    <row r="6905" spans="2:3" x14ac:dyDescent="0.25">
      <c r="B6905" t="s">
        <v>10869</v>
      </c>
      <c r="C6905" t="s">
        <v>18434</v>
      </c>
    </row>
    <row r="6906" spans="2:3" x14ac:dyDescent="0.25">
      <c r="B6906" t="s">
        <v>10870</v>
      </c>
      <c r="C6906" t="s">
        <v>18435</v>
      </c>
    </row>
    <row r="6907" spans="2:3" x14ac:dyDescent="0.25">
      <c r="B6907" t="s">
        <v>10871</v>
      </c>
      <c r="C6907" t="s">
        <v>18436</v>
      </c>
    </row>
    <row r="6908" spans="2:3" x14ac:dyDescent="0.25">
      <c r="B6908" t="s">
        <v>10872</v>
      </c>
      <c r="C6908" t="s">
        <v>18437</v>
      </c>
    </row>
    <row r="6909" spans="2:3" x14ac:dyDescent="0.25">
      <c r="B6909" t="s">
        <v>10873</v>
      </c>
      <c r="C6909" t="s">
        <v>18438</v>
      </c>
    </row>
    <row r="6910" spans="2:3" x14ac:dyDescent="0.25">
      <c r="B6910" t="s">
        <v>10874</v>
      </c>
      <c r="C6910" t="s">
        <v>18439</v>
      </c>
    </row>
    <row r="6911" spans="2:3" x14ac:dyDescent="0.25">
      <c r="B6911" t="s">
        <v>4051</v>
      </c>
      <c r="C6911" t="s">
        <v>11623</v>
      </c>
    </row>
    <row r="6912" spans="2:3" x14ac:dyDescent="0.25">
      <c r="B6912" t="s">
        <v>10875</v>
      </c>
      <c r="C6912" t="s">
        <v>18440</v>
      </c>
    </row>
    <row r="6913" spans="2:3" x14ac:dyDescent="0.25">
      <c r="B6913" t="s">
        <v>10876</v>
      </c>
      <c r="C6913" t="s">
        <v>18441</v>
      </c>
    </row>
    <row r="6914" spans="2:3" x14ac:dyDescent="0.25">
      <c r="B6914" t="s">
        <v>10877</v>
      </c>
      <c r="C6914" t="s">
        <v>18442</v>
      </c>
    </row>
    <row r="6915" spans="2:3" x14ac:dyDescent="0.25">
      <c r="B6915" t="s">
        <v>10878</v>
      </c>
      <c r="C6915" t="s">
        <v>18443</v>
      </c>
    </row>
    <row r="6916" spans="2:3" x14ac:dyDescent="0.25">
      <c r="B6916" t="s">
        <v>10879</v>
      </c>
      <c r="C6916" t="s">
        <v>18444</v>
      </c>
    </row>
    <row r="6917" spans="2:3" x14ac:dyDescent="0.25">
      <c r="B6917" t="s">
        <v>10880</v>
      </c>
      <c r="C6917" t="s">
        <v>18445</v>
      </c>
    </row>
    <row r="6918" spans="2:3" x14ac:dyDescent="0.25">
      <c r="B6918" t="s">
        <v>10881</v>
      </c>
      <c r="C6918" t="s">
        <v>18446</v>
      </c>
    </row>
    <row r="6919" spans="2:3" x14ac:dyDescent="0.25">
      <c r="B6919" t="s">
        <v>10882</v>
      </c>
      <c r="C6919" t="s">
        <v>18447</v>
      </c>
    </row>
    <row r="6920" spans="2:3" x14ac:dyDescent="0.25">
      <c r="B6920" t="s">
        <v>10883</v>
      </c>
      <c r="C6920" t="s">
        <v>18448</v>
      </c>
    </row>
    <row r="6921" spans="2:3" x14ac:dyDescent="0.25">
      <c r="B6921" t="s">
        <v>10884</v>
      </c>
      <c r="C6921" t="s">
        <v>18449</v>
      </c>
    </row>
    <row r="6922" spans="2:3" x14ac:dyDescent="0.25">
      <c r="B6922" t="s">
        <v>10885</v>
      </c>
      <c r="C6922" t="s">
        <v>18450</v>
      </c>
    </row>
    <row r="6923" spans="2:3" x14ac:dyDescent="0.25">
      <c r="B6923" t="s">
        <v>10886</v>
      </c>
      <c r="C6923" t="s">
        <v>18451</v>
      </c>
    </row>
    <row r="6924" spans="2:3" x14ac:dyDescent="0.25">
      <c r="B6924" t="s">
        <v>10887</v>
      </c>
      <c r="C6924" t="s">
        <v>18452</v>
      </c>
    </row>
    <row r="6925" spans="2:3" x14ac:dyDescent="0.25">
      <c r="B6925" t="s">
        <v>10888</v>
      </c>
      <c r="C6925" t="s">
        <v>18453</v>
      </c>
    </row>
    <row r="6926" spans="2:3" x14ac:dyDescent="0.25">
      <c r="B6926" t="s">
        <v>10889</v>
      </c>
      <c r="C6926" t="s">
        <v>18454</v>
      </c>
    </row>
    <row r="6927" spans="2:3" x14ac:dyDescent="0.25">
      <c r="B6927" t="s">
        <v>10890</v>
      </c>
      <c r="C6927" t="s">
        <v>18455</v>
      </c>
    </row>
    <row r="6928" spans="2:3" x14ac:dyDescent="0.25">
      <c r="B6928" t="s">
        <v>10891</v>
      </c>
      <c r="C6928" t="s">
        <v>18456</v>
      </c>
    </row>
    <row r="6929" spans="2:3" x14ac:dyDescent="0.25">
      <c r="B6929" t="s">
        <v>10892</v>
      </c>
      <c r="C6929" t="s">
        <v>18457</v>
      </c>
    </row>
    <row r="6930" spans="2:3" x14ac:dyDescent="0.25">
      <c r="B6930" t="s">
        <v>9827</v>
      </c>
      <c r="C6930" t="s">
        <v>17390</v>
      </c>
    </row>
    <row r="6931" spans="2:3" x14ac:dyDescent="0.25">
      <c r="B6931" t="s">
        <v>10894</v>
      </c>
      <c r="C6931" t="s">
        <v>18459</v>
      </c>
    </row>
    <row r="6932" spans="2:3" x14ac:dyDescent="0.25">
      <c r="B6932" t="s">
        <v>10895</v>
      </c>
      <c r="C6932" t="s">
        <v>18460</v>
      </c>
    </row>
    <row r="6933" spans="2:3" x14ac:dyDescent="0.25">
      <c r="B6933" t="s">
        <v>10896</v>
      </c>
      <c r="C6933" t="s">
        <v>18461</v>
      </c>
    </row>
    <row r="6934" spans="2:3" x14ac:dyDescent="0.25">
      <c r="B6934" t="s">
        <v>10897</v>
      </c>
      <c r="C6934" t="s">
        <v>18462</v>
      </c>
    </row>
    <row r="6935" spans="2:3" x14ac:dyDescent="0.25">
      <c r="B6935" t="s">
        <v>10898</v>
      </c>
      <c r="C6935" t="s">
        <v>18463</v>
      </c>
    </row>
    <row r="6936" spans="2:3" x14ac:dyDescent="0.25">
      <c r="B6936" t="s">
        <v>10899</v>
      </c>
      <c r="C6936" t="s">
        <v>18464</v>
      </c>
    </row>
    <row r="6937" spans="2:3" x14ac:dyDescent="0.25">
      <c r="B6937" t="s">
        <v>10900</v>
      </c>
      <c r="C6937" t="s">
        <v>18465</v>
      </c>
    </row>
    <row r="6938" spans="2:3" x14ac:dyDescent="0.25">
      <c r="B6938" t="s">
        <v>10901</v>
      </c>
      <c r="C6938" t="s">
        <v>18466</v>
      </c>
    </row>
    <row r="6939" spans="2:3" x14ac:dyDescent="0.25">
      <c r="B6939" t="s">
        <v>10902</v>
      </c>
      <c r="C6939" t="s">
        <v>18467</v>
      </c>
    </row>
    <row r="6940" spans="2:3" x14ac:dyDescent="0.25">
      <c r="B6940" t="s">
        <v>10903</v>
      </c>
      <c r="C6940" t="s">
        <v>18468</v>
      </c>
    </row>
    <row r="6941" spans="2:3" x14ac:dyDescent="0.25">
      <c r="B6941" t="s">
        <v>10904</v>
      </c>
      <c r="C6941" t="s">
        <v>18469</v>
      </c>
    </row>
    <row r="6942" spans="2:3" x14ac:dyDescent="0.25">
      <c r="B6942" t="s">
        <v>10905</v>
      </c>
      <c r="C6942" t="s">
        <v>18470</v>
      </c>
    </row>
    <row r="6943" spans="2:3" x14ac:dyDescent="0.25">
      <c r="B6943" s="1" t="s">
        <v>10906</v>
      </c>
      <c r="C6943" t="s">
        <v>18471</v>
      </c>
    </row>
    <row r="6944" spans="2:3" x14ac:dyDescent="0.25">
      <c r="B6944" t="s">
        <v>9720</v>
      </c>
      <c r="C6944" t="s">
        <v>17282</v>
      </c>
    </row>
    <row r="6945" spans="2:3" x14ac:dyDescent="0.25">
      <c r="B6945" t="s">
        <v>10908</v>
      </c>
      <c r="C6945" t="s">
        <v>18473</v>
      </c>
    </row>
    <row r="6946" spans="2:3" x14ac:dyDescent="0.25">
      <c r="B6946" t="s">
        <v>10518</v>
      </c>
      <c r="C6946" t="s">
        <v>18081</v>
      </c>
    </row>
    <row r="6947" spans="2:3" x14ac:dyDescent="0.25">
      <c r="B6947" t="s">
        <v>10909</v>
      </c>
      <c r="C6947" t="s">
        <v>18474</v>
      </c>
    </row>
    <row r="6948" spans="2:3" x14ac:dyDescent="0.25">
      <c r="B6948" t="s">
        <v>10271</v>
      </c>
      <c r="C6948" t="s">
        <v>17832</v>
      </c>
    </row>
    <row r="6949" spans="2:3" x14ac:dyDescent="0.25">
      <c r="B6949" t="s">
        <v>10911</v>
      </c>
      <c r="C6949" t="s">
        <v>18476</v>
      </c>
    </row>
    <row r="6950" spans="2:3" x14ac:dyDescent="0.25">
      <c r="B6950" t="s">
        <v>10912</v>
      </c>
      <c r="C6950" t="s">
        <v>18477</v>
      </c>
    </row>
    <row r="6951" spans="2:3" x14ac:dyDescent="0.25">
      <c r="B6951" t="s">
        <v>10913</v>
      </c>
      <c r="C6951" t="s">
        <v>18478</v>
      </c>
    </row>
    <row r="6952" spans="2:3" x14ac:dyDescent="0.25">
      <c r="B6952" t="s">
        <v>10914</v>
      </c>
      <c r="C6952" t="s">
        <v>18479</v>
      </c>
    </row>
    <row r="6953" spans="2:3" x14ac:dyDescent="0.25">
      <c r="B6953" t="s">
        <v>10915</v>
      </c>
      <c r="C6953" t="s">
        <v>18480</v>
      </c>
    </row>
    <row r="6954" spans="2:3" x14ac:dyDescent="0.25">
      <c r="B6954" t="s">
        <v>10916</v>
      </c>
      <c r="C6954" t="s">
        <v>18481</v>
      </c>
    </row>
    <row r="6955" spans="2:3" x14ac:dyDescent="0.25">
      <c r="B6955" t="s">
        <v>10917</v>
      </c>
      <c r="C6955" t="s">
        <v>18482</v>
      </c>
    </row>
    <row r="6956" spans="2:3" x14ac:dyDescent="0.25">
      <c r="B6956" t="s">
        <v>10918</v>
      </c>
      <c r="C6956" t="s">
        <v>18483</v>
      </c>
    </row>
    <row r="6957" spans="2:3" x14ac:dyDescent="0.25">
      <c r="B6957" t="s">
        <v>10919</v>
      </c>
      <c r="C6957" t="s">
        <v>18484</v>
      </c>
    </row>
    <row r="6958" spans="2:3" x14ac:dyDescent="0.25">
      <c r="B6958" t="s">
        <v>10920</v>
      </c>
      <c r="C6958" t="s">
        <v>18485</v>
      </c>
    </row>
    <row r="6959" spans="2:3" x14ac:dyDescent="0.25">
      <c r="B6959" t="s">
        <v>10921</v>
      </c>
      <c r="C6959" t="s">
        <v>18486</v>
      </c>
    </row>
    <row r="6960" spans="2:3" x14ac:dyDescent="0.25">
      <c r="B6960" s="1" t="s">
        <v>10922</v>
      </c>
      <c r="C6960" t="s">
        <v>18487</v>
      </c>
    </row>
    <row r="6961" spans="2:3" x14ac:dyDescent="0.25">
      <c r="B6961" t="s">
        <v>10923</v>
      </c>
      <c r="C6961" t="s">
        <v>18488</v>
      </c>
    </row>
    <row r="6962" spans="2:3" x14ac:dyDescent="0.25">
      <c r="B6962" t="s">
        <v>10924</v>
      </c>
      <c r="C6962" t="s">
        <v>18489</v>
      </c>
    </row>
    <row r="6963" spans="2:3" x14ac:dyDescent="0.25">
      <c r="B6963" t="s">
        <v>10925</v>
      </c>
      <c r="C6963" t="s">
        <v>18490</v>
      </c>
    </row>
    <row r="6964" spans="2:3" x14ac:dyDescent="0.25">
      <c r="B6964" t="s">
        <v>10926</v>
      </c>
      <c r="C6964" t="s">
        <v>18491</v>
      </c>
    </row>
    <row r="6965" spans="2:3" x14ac:dyDescent="0.25">
      <c r="B6965" t="s">
        <v>10927</v>
      </c>
      <c r="C6965" t="s">
        <v>18492</v>
      </c>
    </row>
    <row r="6966" spans="2:3" x14ac:dyDescent="0.25">
      <c r="B6966" s="1" t="s">
        <v>10928</v>
      </c>
      <c r="C6966" t="s">
        <v>18493</v>
      </c>
    </row>
    <row r="6967" spans="2:3" x14ac:dyDescent="0.25">
      <c r="B6967" t="s">
        <v>10929</v>
      </c>
      <c r="C6967" t="s">
        <v>18494</v>
      </c>
    </row>
    <row r="6968" spans="2:3" x14ac:dyDescent="0.25">
      <c r="B6968" t="s">
        <v>10930</v>
      </c>
      <c r="C6968" t="s">
        <v>18495</v>
      </c>
    </row>
    <row r="6969" spans="2:3" x14ac:dyDescent="0.25">
      <c r="B6969" s="1" t="s">
        <v>10931</v>
      </c>
      <c r="C6969" t="s">
        <v>18496</v>
      </c>
    </row>
    <row r="6970" spans="2:3" x14ac:dyDescent="0.25">
      <c r="B6970" t="s">
        <v>10932</v>
      </c>
      <c r="C6970" t="s">
        <v>18497</v>
      </c>
    </row>
    <row r="6971" spans="2:3" x14ac:dyDescent="0.25">
      <c r="B6971" t="s">
        <v>10933</v>
      </c>
      <c r="C6971" t="s">
        <v>18498</v>
      </c>
    </row>
    <row r="6972" spans="2:3" x14ac:dyDescent="0.25">
      <c r="B6972" t="s">
        <v>10934</v>
      </c>
      <c r="C6972" t="s">
        <v>18499</v>
      </c>
    </row>
    <row r="6973" spans="2:3" x14ac:dyDescent="0.25">
      <c r="B6973" t="s">
        <v>7410</v>
      </c>
      <c r="C6973" t="s">
        <v>14971</v>
      </c>
    </row>
    <row r="6974" spans="2:3" x14ac:dyDescent="0.25">
      <c r="B6974" t="s">
        <v>10936</v>
      </c>
      <c r="C6974" t="s">
        <v>18501</v>
      </c>
    </row>
    <row r="6975" spans="2:3" x14ac:dyDescent="0.25">
      <c r="B6975" t="s">
        <v>10937</v>
      </c>
      <c r="C6975" t="s">
        <v>18502</v>
      </c>
    </row>
    <row r="6976" spans="2:3" x14ac:dyDescent="0.25">
      <c r="B6976" t="s">
        <v>10938</v>
      </c>
      <c r="C6976" t="s">
        <v>18503</v>
      </c>
    </row>
    <row r="6977" spans="2:3" x14ac:dyDescent="0.25">
      <c r="B6977" s="1" t="s">
        <v>10939</v>
      </c>
      <c r="C6977" t="s">
        <v>18504</v>
      </c>
    </row>
    <row r="6978" spans="2:3" x14ac:dyDescent="0.25">
      <c r="B6978" t="s">
        <v>10940</v>
      </c>
      <c r="C6978" t="s">
        <v>18505</v>
      </c>
    </row>
    <row r="6979" spans="2:3" x14ac:dyDescent="0.25">
      <c r="B6979" t="s">
        <v>10941</v>
      </c>
      <c r="C6979" t="s">
        <v>18506</v>
      </c>
    </row>
    <row r="6980" spans="2:3" x14ac:dyDescent="0.25">
      <c r="B6980" t="s">
        <v>10942</v>
      </c>
      <c r="C6980" t="s">
        <v>18507</v>
      </c>
    </row>
    <row r="6981" spans="2:3" x14ac:dyDescent="0.25">
      <c r="B6981" t="s">
        <v>4489</v>
      </c>
      <c r="C6981" t="s">
        <v>12055</v>
      </c>
    </row>
    <row r="6982" spans="2:3" x14ac:dyDescent="0.25">
      <c r="B6982" t="s">
        <v>10944</v>
      </c>
      <c r="C6982" t="s">
        <v>18509</v>
      </c>
    </row>
    <row r="6983" spans="2:3" x14ac:dyDescent="0.25">
      <c r="B6983" t="s">
        <v>10945</v>
      </c>
      <c r="C6983" t="s">
        <v>18510</v>
      </c>
    </row>
    <row r="6984" spans="2:3" x14ac:dyDescent="0.25">
      <c r="B6984" t="s">
        <v>10946</v>
      </c>
      <c r="C6984" t="s">
        <v>18511</v>
      </c>
    </row>
    <row r="6985" spans="2:3" x14ac:dyDescent="0.25">
      <c r="B6985" t="s">
        <v>10685</v>
      </c>
      <c r="C6985" t="s">
        <v>18248</v>
      </c>
    </row>
    <row r="6986" spans="2:3" x14ac:dyDescent="0.25">
      <c r="B6986" t="s">
        <v>10948</v>
      </c>
      <c r="C6986" t="s">
        <v>18513</v>
      </c>
    </row>
    <row r="6987" spans="2:3" x14ac:dyDescent="0.25">
      <c r="B6987" t="s">
        <v>10349</v>
      </c>
      <c r="C6987" t="s">
        <v>17911</v>
      </c>
    </row>
    <row r="6988" spans="2:3" x14ac:dyDescent="0.25">
      <c r="B6988" t="s">
        <v>11515</v>
      </c>
      <c r="C6988" t="s">
        <v>19068</v>
      </c>
    </row>
    <row r="6989" spans="2:3" x14ac:dyDescent="0.25">
      <c r="B6989" s="1" t="s">
        <v>10951</v>
      </c>
      <c r="C6989" t="s">
        <v>18516</v>
      </c>
    </row>
    <row r="6990" spans="2:3" x14ac:dyDescent="0.25">
      <c r="B6990" t="s">
        <v>10952</v>
      </c>
      <c r="C6990" t="s">
        <v>18517</v>
      </c>
    </row>
    <row r="6991" spans="2:3" x14ac:dyDescent="0.25">
      <c r="B6991" t="s">
        <v>10953</v>
      </c>
      <c r="C6991" t="s">
        <v>18518</v>
      </c>
    </row>
    <row r="6992" spans="2:3" x14ac:dyDescent="0.25">
      <c r="B6992" t="s">
        <v>10954</v>
      </c>
      <c r="C6992" t="s">
        <v>18519</v>
      </c>
    </row>
    <row r="6993" spans="2:3" x14ac:dyDescent="0.25">
      <c r="B6993" t="s">
        <v>10955</v>
      </c>
      <c r="C6993" t="s">
        <v>18520</v>
      </c>
    </row>
    <row r="6994" spans="2:3" x14ac:dyDescent="0.25">
      <c r="B6994" t="s">
        <v>10956</v>
      </c>
      <c r="C6994" t="s">
        <v>18521</v>
      </c>
    </row>
    <row r="6995" spans="2:3" x14ac:dyDescent="0.25">
      <c r="B6995" t="s">
        <v>10957</v>
      </c>
      <c r="C6995" t="s">
        <v>18522</v>
      </c>
    </row>
    <row r="6996" spans="2:3" x14ac:dyDescent="0.25">
      <c r="B6996" t="s">
        <v>10958</v>
      </c>
      <c r="C6996" t="s">
        <v>18523</v>
      </c>
    </row>
    <row r="6997" spans="2:3" x14ac:dyDescent="0.25">
      <c r="B6997" t="s">
        <v>10959</v>
      </c>
      <c r="C6997" t="s">
        <v>18524</v>
      </c>
    </row>
    <row r="6998" spans="2:3" x14ac:dyDescent="0.25">
      <c r="B6998" t="s">
        <v>9450</v>
      </c>
      <c r="C6998" t="s">
        <v>17012</v>
      </c>
    </row>
    <row r="6999" spans="2:3" x14ac:dyDescent="0.25">
      <c r="B6999" t="s">
        <v>10961</v>
      </c>
      <c r="C6999" t="s">
        <v>18526</v>
      </c>
    </row>
    <row r="7000" spans="2:3" x14ac:dyDescent="0.25">
      <c r="B7000" t="s">
        <v>10962</v>
      </c>
      <c r="C7000" t="s">
        <v>18527</v>
      </c>
    </row>
    <row r="7001" spans="2:3" x14ac:dyDescent="0.25">
      <c r="B7001" t="s">
        <v>10963</v>
      </c>
      <c r="C7001" t="s">
        <v>18528</v>
      </c>
    </row>
    <row r="7002" spans="2:3" x14ac:dyDescent="0.25">
      <c r="B7002" t="s">
        <v>10964</v>
      </c>
      <c r="C7002" t="s">
        <v>18529</v>
      </c>
    </row>
    <row r="7003" spans="2:3" x14ac:dyDescent="0.25">
      <c r="B7003" t="s">
        <v>10965</v>
      </c>
      <c r="C7003" t="s">
        <v>18530</v>
      </c>
    </row>
    <row r="7004" spans="2:3" x14ac:dyDescent="0.25">
      <c r="B7004" t="s">
        <v>10966</v>
      </c>
      <c r="C7004" t="s">
        <v>18531</v>
      </c>
    </row>
    <row r="7005" spans="2:3" x14ac:dyDescent="0.25">
      <c r="B7005" t="s">
        <v>10277</v>
      </c>
      <c r="C7005" t="s">
        <v>17838</v>
      </c>
    </row>
    <row r="7006" spans="2:3" x14ac:dyDescent="0.25">
      <c r="B7006" t="s">
        <v>10968</v>
      </c>
      <c r="C7006" t="s">
        <v>18533</v>
      </c>
    </row>
    <row r="7007" spans="2:3" x14ac:dyDescent="0.25">
      <c r="B7007" t="s">
        <v>10969</v>
      </c>
      <c r="C7007" t="s">
        <v>18534</v>
      </c>
    </row>
    <row r="7008" spans="2:3" x14ac:dyDescent="0.25">
      <c r="B7008" t="s">
        <v>10970</v>
      </c>
      <c r="C7008" t="s">
        <v>18535</v>
      </c>
    </row>
    <row r="7009" spans="2:3" x14ac:dyDescent="0.25">
      <c r="B7009" t="s">
        <v>10971</v>
      </c>
      <c r="C7009" t="s">
        <v>18536</v>
      </c>
    </row>
    <row r="7010" spans="2:3" x14ac:dyDescent="0.25">
      <c r="B7010" t="s">
        <v>10972</v>
      </c>
      <c r="C7010" t="s">
        <v>18537</v>
      </c>
    </row>
    <row r="7011" spans="2:3" x14ac:dyDescent="0.25">
      <c r="B7011" t="s">
        <v>10973</v>
      </c>
      <c r="C7011" t="s">
        <v>18538</v>
      </c>
    </row>
    <row r="7012" spans="2:3" x14ac:dyDescent="0.25">
      <c r="B7012" t="s">
        <v>10974</v>
      </c>
      <c r="C7012" t="s">
        <v>18539</v>
      </c>
    </row>
    <row r="7013" spans="2:3" x14ac:dyDescent="0.25">
      <c r="B7013" t="s">
        <v>10975</v>
      </c>
      <c r="C7013" t="s">
        <v>18540</v>
      </c>
    </row>
    <row r="7014" spans="2:3" x14ac:dyDescent="0.25">
      <c r="B7014" t="s">
        <v>10976</v>
      </c>
      <c r="C7014" t="s">
        <v>18541</v>
      </c>
    </row>
    <row r="7015" spans="2:3" x14ac:dyDescent="0.25">
      <c r="B7015" t="s">
        <v>10977</v>
      </c>
      <c r="C7015" t="s">
        <v>18542</v>
      </c>
    </row>
    <row r="7016" spans="2:3" x14ac:dyDescent="0.25">
      <c r="B7016" t="s">
        <v>10978</v>
      </c>
      <c r="C7016" t="s">
        <v>18543</v>
      </c>
    </row>
    <row r="7017" spans="2:3" x14ac:dyDescent="0.25">
      <c r="B7017" t="s">
        <v>10979</v>
      </c>
      <c r="C7017" t="s">
        <v>18544</v>
      </c>
    </row>
    <row r="7018" spans="2:3" x14ac:dyDescent="0.25">
      <c r="B7018" t="s">
        <v>10980</v>
      </c>
      <c r="C7018" t="s">
        <v>18545</v>
      </c>
    </row>
    <row r="7019" spans="2:3" x14ac:dyDescent="0.25">
      <c r="B7019" t="s">
        <v>10981</v>
      </c>
      <c r="C7019" t="s">
        <v>18546</v>
      </c>
    </row>
    <row r="7020" spans="2:3" x14ac:dyDescent="0.25">
      <c r="B7020" t="s">
        <v>10982</v>
      </c>
      <c r="C7020" t="s">
        <v>18547</v>
      </c>
    </row>
    <row r="7021" spans="2:3" x14ac:dyDescent="0.25">
      <c r="B7021" t="s">
        <v>10983</v>
      </c>
      <c r="C7021" t="s">
        <v>18548</v>
      </c>
    </row>
    <row r="7022" spans="2:3" x14ac:dyDescent="0.25">
      <c r="B7022" t="s">
        <v>10984</v>
      </c>
      <c r="C7022" t="s">
        <v>18549</v>
      </c>
    </row>
    <row r="7023" spans="2:3" x14ac:dyDescent="0.25">
      <c r="B7023" t="s">
        <v>10985</v>
      </c>
      <c r="C7023" t="s">
        <v>18550</v>
      </c>
    </row>
    <row r="7024" spans="2:3" x14ac:dyDescent="0.25">
      <c r="B7024" t="s">
        <v>10986</v>
      </c>
      <c r="C7024" t="s">
        <v>18551</v>
      </c>
    </row>
    <row r="7025" spans="2:3" x14ac:dyDescent="0.25">
      <c r="B7025" t="s">
        <v>10987</v>
      </c>
      <c r="C7025" t="s">
        <v>18552</v>
      </c>
    </row>
    <row r="7026" spans="2:3" x14ac:dyDescent="0.25">
      <c r="B7026" s="1" t="s">
        <v>10988</v>
      </c>
      <c r="C7026" t="s">
        <v>18553</v>
      </c>
    </row>
    <row r="7027" spans="2:3" x14ac:dyDescent="0.25">
      <c r="B7027" s="1" t="s">
        <v>10989</v>
      </c>
      <c r="C7027" t="s">
        <v>18554</v>
      </c>
    </row>
    <row r="7028" spans="2:3" x14ac:dyDescent="0.25">
      <c r="B7028" t="s">
        <v>9527</v>
      </c>
      <c r="C7028" t="s">
        <v>17089</v>
      </c>
    </row>
    <row r="7029" spans="2:3" x14ac:dyDescent="0.25">
      <c r="B7029" s="1" t="s">
        <v>10991</v>
      </c>
      <c r="C7029" t="s">
        <v>18556</v>
      </c>
    </row>
    <row r="7030" spans="2:3" x14ac:dyDescent="0.25">
      <c r="B7030" s="1" t="s">
        <v>10992</v>
      </c>
      <c r="C7030" t="s">
        <v>18557</v>
      </c>
    </row>
    <row r="7031" spans="2:3" x14ac:dyDescent="0.25">
      <c r="B7031" s="1" t="s">
        <v>10993</v>
      </c>
      <c r="C7031" t="s">
        <v>18558</v>
      </c>
    </row>
    <row r="7032" spans="2:3" x14ac:dyDescent="0.25">
      <c r="B7032" s="1" t="s">
        <v>10994</v>
      </c>
      <c r="C7032" t="s">
        <v>18559</v>
      </c>
    </row>
    <row r="7033" spans="2:3" x14ac:dyDescent="0.25">
      <c r="B7033" s="1" t="s">
        <v>10995</v>
      </c>
      <c r="C7033" t="s">
        <v>18560</v>
      </c>
    </row>
    <row r="7034" spans="2:3" x14ac:dyDescent="0.25">
      <c r="B7034" s="1" t="s">
        <v>10996</v>
      </c>
      <c r="C7034" t="s">
        <v>18561</v>
      </c>
    </row>
    <row r="7035" spans="2:3" x14ac:dyDescent="0.25">
      <c r="B7035" s="1" t="s">
        <v>10997</v>
      </c>
      <c r="C7035" t="s">
        <v>18562</v>
      </c>
    </row>
    <row r="7036" spans="2:3" x14ac:dyDescent="0.25">
      <c r="B7036" s="1" t="s">
        <v>10998</v>
      </c>
      <c r="C7036" t="s">
        <v>18563</v>
      </c>
    </row>
    <row r="7037" spans="2:3" x14ac:dyDescent="0.25">
      <c r="B7037" s="1" t="s">
        <v>10999</v>
      </c>
      <c r="C7037" t="s">
        <v>18564</v>
      </c>
    </row>
    <row r="7038" spans="2:3" x14ac:dyDescent="0.25">
      <c r="B7038" s="1" t="s">
        <v>11000</v>
      </c>
      <c r="C7038" t="s">
        <v>18565</v>
      </c>
    </row>
    <row r="7039" spans="2:3" x14ac:dyDescent="0.25">
      <c r="B7039" s="1" t="s">
        <v>11001</v>
      </c>
      <c r="C7039" t="s">
        <v>18566</v>
      </c>
    </row>
    <row r="7040" spans="2:3" x14ac:dyDescent="0.25">
      <c r="B7040" s="1" t="s">
        <v>11002</v>
      </c>
      <c r="C7040" t="s">
        <v>18567</v>
      </c>
    </row>
    <row r="7041" spans="2:3" x14ac:dyDescent="0.25">
      <c r="B7041" s="1" t="s">
        <v>11003</v>
      </c>
      <c r="C7041" t="s">
        <v>18568</v>
      </c>
    </row>
    <row r="7042" spans="2:3" x14ac:dyDescent="0.25">
      <c r="B7042" s="1" t="s">
        <v>11004</v>
      </c>
      <c r="C7042" t="s">
        <v>18569</v>
      </c>
    </row>
    <row r="7043" spans="2:3" x14ac:dyDescent="0.25">
      <c r="B7043" s="1" t="s">
        <v>11005</v>
      </c>
      <c r="C7043" t="s">
        <v>18570</v>
      </c>
    </row>
    <row r="7044" spans="2:3" x14ac:dyDescent="0.25">
      <c r="B7044" s="1" t="s">
        <v>11006</v>
      </c>
      <c r="C7044" t="s">
        <v>18571</v>
      </c>
    </row>
    <row r="7045" spans="2:3" x14ac:dyDescent="0.25">
      <c r="B7045" s="1" t="s">
        <v>11007</v>
      </c>
      <c r="C7045" t="s">
        <v>18572</v>
      </c>
    </row>
    <row r="7046" spans="2:3" x14ac:dyDescent="0.25">
      <c r="B7046" s="1" t="s">
        <v>11008</v>
      </c>
      <c r="C7046" t="s">
        <v>18573</v>
      </c>
    </row>
    <row r="7047" spans="2:3" x14ac:dyDescent="0.25">
      <c r="B7047" s="1" t="s">
        <v>11009</v>
      </c>
      <c r="C7047" t="s">
        <v>18574</v>
      </c>
    </row>
    <row r="7048" spans="2:3" x14ac:dyDescent="0.25">
      <c r="B7048" s="1" t="s">
        <v>11010</v>
      </c>
      <c r="C7048" t="s">
        <v>18575</v>
      </c>
    </row>
    <row r="7049" spans="2:3" x14ac:dyDescent="0.25">
      <c r="B7049" t="s">
        <v>10317</v>
      </c>
      <c r="C7049" t="s">
        <v>17878</v>
      </c>
    </row>
    <row r="7050" spans="2:3" x14ac:dyDescent="0.25">
      <c r="B7050" s="1" t="s">
        <v>11012</v>
      </c>
      <c r="C7050" t="s">
        <v>18577</v>
      </c>
    </row>
    <row r="7051" spans="2:3" x14ac:dyDescent="0.25">
      <c r="B7051" s="1" t="s">
        <v>11013</v>
      </c>
      <c r="C7051" t="s">
        <v>18578</v>
      </c>
    </row>
    <row r="7052" spans="2:3" x14ac:dyDescent="0.25">
      <c r="B7052" s="1" t="s">
        <v>11014</v>
      </c>
      <c r="C7052" t="s">
        <v>18579</v>
      </c>
    </row>
    <row r="7053" spans="2:3" x14ac:dyDescent="0.25">
      <c r="B7053" s="1" t="s">
        <v>11015</v>
      </c>
      <c r="C7053" t="s">
        <v>18580</v>
      </c>
    </row>
    <row r="7054" spans="2:3" x14ac:dyDescent="0.25">
      <c r="B7054" s="1">
        <v>20609220831</v>
      </c>
      <c r="C7054" t="s">
        <v>18581</v>
      </c>
    </row>
    <row r="7055" spans="2:3" x14ac:dyDescent="0.25">
      <c r="B7055" s="1" t="s">
        <v>11016</v>
      </c>
      <c r="C7055" t="s">
        <v>18582</v>
      </c>
    </row>
    <row r="7056" spans="2:3" x14ac:dyDescent="0.25">
      <c r="B7056" s="1" t="s">
        <v>11017</v>
      </c>
      <c r="C7056" t="s">
        <v>18583</v>
      </c>
    </row>
    <row r="7057" spans="2:3" x14ac:dyDescent="0.25">
      <c r="B7057" s="1" t="s">
        <v>11018</v>
      </c>
      <c r="C7057" t="s">
        <v>18584</v>
      </c>
    </row>
    <row r="7058" spans="2:3" x14ac:dyDescent="0.25">
      <c r="B7058" s="1" t="s">
        <v>11019</v>
      </c>
      <c r="C7058" t="s">
        <v>18585</v>
      </c>
    </row>
    <row r="7059" spans="2:3" x14ac:dyDescent="0.25">
      <c r="B7059" s="1" t="s">
        <v>11020</v>
      </c>
      <c r="C7059" t="s">
        <v>18586</v>
      </c>
    </row>
    <row r="7060" spans="2:3" x14ac:dyDescent="0.25">
      <c r="B7060" s="1" t="s">
        <v>11021</v>
      </c>
      <c r="C7060" t="s">
        <v>18587</v>
      </c>
    </row>
    <row r="7061" spans="2:3" x14ac:dyDescent="0.25">
      <c r="B7061" s="1" t="s">
        <v>11022</v>
      </c>
      <c r="C7061" t="s">
        <v>18588</v>
      </c>
    </row>
    <row r="7062" spans="2:3" x14ac:dyDescent="0.25">
      <c r="B7062" s="1" t="s">
        <v>11023</v>
      </c>
      <c r="C7062" t="s">
        <v>18589</v>
      </c>
    </row>
    <row r="7063" spans="2:3" x14ac:dyDescent="0.25">
      <c r="B7063" s="1" t="s">
        <v>11024</v>
      </c>
      <c r="C7063" t="s">
        <v>18590</v>
      </c>
    </row>
    <row r="7064" spans="2:3" x14ac:dyDescent="0.25">
      <c r="B7064" s="1" t="s">
        <v>11025</v>
      </c>
      <c r="C7064" t="s">
        <v>18591</v>
      </c>
    </row>
    <row r="7065" spans="2:3" x14ac:dyDescent="0.25">
      <c r="B7065" s="1" t="s">
        <v>11026</v>
      </c>
      <c r="C7065" t="s">
        <v>18592</v>
      </c>
    </row>
    <row r="7066" spans="2:3" x14ac:dyDescent="0.25">
      <c r="B7066" s="1" t="s">
        <v>6711</v>
      </c>
      <c r="C7066" t="s">
        <v>14270</v>
      </c>
    </row>
    <row r="7067" spans="2:3" x14ac:dyDescent="0.25">
      <c r="B7067" s="1" t="s">
        <v>11028</v>
      </c>
      <c r="C7067" t="s">
        <v>18594</v>
      </c>
    </row>
    <row r="7068" spans="2:3" x14ac:dyDescent="0.25">
      <c r="B7068" s="1" t="s">
        <v>11029</v>
      </c>
      <c r="C7068" t="s">
        <v>18595</v>
      </c>
    </row>
    <row r="7069" spans="2:3" x14ac:dyDescent="0.25">
      <c r="B7069" s="1" t="s">
        <v>11030</v>
      </c>
      <c r="C7069" t="s">
        <v>18596</v>
      </c>
    </row>
    <row r="7070" spans="2:3" x14ac:dyDescent="0.25">
      <c r="B7070" s="1" t="s">
        <v>11031</v>
      </c>
      <c r="C7070" t="s">
        <v>18597</v>
      </c>
    </row>
    <row r="7071" spans="2:3" x14ac:dyDescent="0.25">
      <c r="B7071" s="1" t="s">
        <v>11032</v>
      </c>
      <c r="C7071" t="s">
        <v>18598</v>
      </c>
    </row>
    <row r="7072" spans="2:3" x14ac:dyDescent="0.25">
      <c r="B7072" s="1" t="s">
        <v>11033</v>
      </c>
      <c r="C7072" t="s">
        <v>18599</v>
      </c>
    </row>
    <row r="7073" spans="2:3" x14ac:dyDescent="0.25">
      <c r="B7073" s="1" t="s">
        <v>11034</v>
      </c>
      <c r="C7073" t="s">
        <v>18600</v>
      </c>
    </row>
    <row r="7074" spans="2:3" x14ac:dyDescent="0.25">
      <c r="B7074" s="1" t="s">
        <v>11035</v>
      </c>
      <c r="C7074" t="s">
        <v>18601</v>
      </c>
    </row>
    <row r="7075" spans="2:3" x14ac:dyDescent="0.25">
      <c r="B7075" s="1" t="s">
        <v>11036</v>
      </c>
      <c r="C7075" t="s">
        <v>18602</v>
      </c>
    </row>
    <row r="7076" spans="2:3" x14ac:dyDescent="0.25">
      <c r="B7076" s="1" t="s">
        <v>11037</v>
      </c>
      <c r="C7076" t="s">
        <v>18603</v>
      </c>
    </row>
    <row r="7077" spans="2:3" x14ac:dyDescent="0.25">
      <c r="B7077" s="1" t="s">
        <v>11038</v>
      </c>
      <c r="C7077" t="s">
        <v>18604</v>
      </c>
    </row>
    <row r="7078" spans="2:3" x14ac:dyDescent="0.25">
      <c r="B7078" s="1" t="s">
        <v>11039</v>
      </c>
      <c r="C7078" t="s">
        <v>18605</v>
      </c>
    </row>
    <row r="7079" spans="2:3" x14ac:dyDescent="0.25">
      <c r="B7079" s="1" t="s">
        <v>11040</v>
      </c>
      <c r="C7079" t="s">
        <v>18606</v>
      </c>
    </row>
    <row r="7080" spans="2:3" x14ac:dyDescent="0.25">
      <c r="B7080" s="1" t="s">
        <v>11041</v>
      </c>
      <c r="C7080" t="s">
        <v>18607</v>
      </c>
    </row>
    <row r="7081" spans="2:3" x14ac:dyDescent="0.25">
      <c r="B7081" s="1" t="s">
        <v>11042</v>
      </c>
      <c r="C7081" t="s">
        <v>18608</v>
      </c>
    </row>
    <row r="7082" spans="2:3" x14ac:dyDescent="0.25">
      <c r="B7082" s="1" t="s">
        <v>11043</v>
      </c>
      <c r="C7082" t="s">
        <v>18609</v>
      </c>
    </row>
    <row r="7083" spans="2:3" x14ac:dyDescent="0.25">
      <c r="B7083" s="1" t="s">
        <v>11044</v>
      </c>
      <c r="C7083" t="s">
        <v>18610</v>
      </c>
    </row>
    <row r="7084" spans="2:3" x14ac:dyDescent="0.25">
      <c r="B7084" s="1" t="s">
        <v>11045</v>
      </c>
      <c r="C7084" t="s">
        <v>18611</v>
      </c>
    </row>
    <row r="7085" spans="2:3" x14ac:dyDescent="0.25">
      <c r="B7085" s="1" t="s">
        <v>11046</v>
      </c>
      <c r="C7085" t="s">
        <v>18612</v>
      </c>
    </row>
    <row r="7086" spans="2:3" x14ac:dyDescent="0.25">
      <c r="B7086" s="1" t="s">
        <v>11047</v>
      </c>
      <c r="C7086" t="s">
        <v>18613</v>
      </c>
    </row>
    <row r="7087" spans="2:3" x14ac:dyDescent="0.25">
      <c r="B7087" s="1" t="s">
        <v>11048</v>
      </c>
      <c r="C7087" t="s">
        <v>18614</v>
      </c>
    </row>
    <row r="7088" spans="2:3" x14ac:dyDescent="0.25">
      <c r="B7088" s="1" t="s">
        <v>11049</v>
      </c>
      <c r="C7088" t="s">
        <v>18615</v>
      </c>
    </row>
    <row r="7089" spans="2:3" x14ac:dyDescent="0.25">
      <c r="B7089" s="1" t="s">
        <v>11050</v>
      </c>
      <c r="C7089" t="s">
        <v>18616</v>
      </c>
    </row>
    <row r="7090" spans="2:3" x14ac:dyDescent="0.25">
      <c r="B7090" s="1" t="s">
        <v>11051</v>
      </c>
      <c r="C7090" t="s">
        <v>18617</v>
      </c>
    </row>
    <row r="7091" spans="2:3" x14ac:dyDescent="0.25">
      <c r="B7091" s="1" t="s">
        <v>11052</v>
      </c>
      <c r="C7091" t="s">
        <v>18618</v>
      </c>
    </row>
    <row r="7092" spans="2:3" x14ac:dyDescent="0.25">
      <c r="B7092" s="1" t="s">
        <v>11053</v>
      </c>
      <c r="C7092" t="s">
        <v>18619</v>
      </c>
    </row>
    <row r="7093" spans="2:3" x14ac:dyDescent="0.25">
      <c r="B7093" s="1" t="s">
        <v>11054</v>
      </c>
      <c r="C7093" t="s">
        <v>18620</v>
      </c>
    </row>
    <row r="7094" spans="2:3" x14ac:dyDescent="0.25">
      <c r="B7094" s="1" t="s">
        <v>11055</v>
      </c>
      <c r="C7094" t="s">
        <v>18621</v>
      </c>
    </row>
    <row r="7095" spans="2:3" x14ac:dyDescent="0.25">
      <c r="B7095" s="1" t="s">
        <v>11056</v>
      </c>
      <c r="C7095" t="s">
        <v>18622</v>
      </c>
    </row>
    <row r="7096" spans="2:3" x14ac:dyDescent="0.25">
      <c r="B7096" s="1" t="s">
        <v>11057</v>
      </c>
      <c r="C7096" t="s">
        <v>18623</v>
      </c>
    </row>
    <row r="7097" spans="2:3" x14ac:dyDescent="0.25">
      <c r="B7097" s="1" t="s">
        <v>11058</v>
      </c>
      <c r="C7097" t="s">
        <v>18624</v>
      </c>
    </row>
    <row r="7098" spans="2:3" x14ac:dyDescent="0.25">
      <c r="B7098" s="1" t="s">
        <v>11059</v>
      </c>
      <c r="C7098" t="s">
        <v>18625</v>
      </c>
    </row>
    <row r="7099" spans="2:3" x14ac:dyDescent="0.25">
      <c r="B7099" s="1" t="s">
        <v>11060</v>
      </c>
      <c r="C7099" t="s">
        <v>18626</v>
      </c>
    </row>
    <row r="7100" spans="2:3" x14ac:dyDescent="0.25">
      <c r="B7100" s="1" t="s">
        <v>11061</v>
      </c>
      <c r="C7100" t="s">
        <v>18627</v>
      </c>
    </row>
    <row r="7101" spans="2:3" x14ac:dyDescent="0.25">
      <c r="B7101" s="1" t="s">
        <v>11062</v>
      </c>
      <c r="C7101" t="s">
        <v>18628</v>
      </c>
    </row>
    <row r="7102" spans="2:3" x14ac:dyDescent="0.25">
      <c r="B7102" s="1" t="s">
        <v>11063</v>
      </c>
      <c r="C7102" t="s">
        <v>18629</v>
      </c>
    </row>
    <row r="7103" spans="2:3" x14ac:dyDescent="0.25">
      <c r="B7103" s="1" t="s">
        <v>11064</v>
      </c>
      <c r="C7103" t="s">
        <v>18630</v>
      </c>
    </row>
    <row r="7104" spans="2:3" x14ac:dyDescent="0.25">
      <c r="B7104" s="1" t="s">
        <v>11065</v>
      </c>
      <c r="C7104" t="s">
        <v>18631</v>
      </c>
    </row>
    <row r="7105" spans="2:3" x14ac:dyDescent="0.25">
      <c r="B7105" s="1" t="s">
        <v>11066</v>
      </c>
      <c r="C7105" t="s">
        <v>18632</v>
      </c>
    </row>
    <row r="7106" spans="2:3" x14ac:dyDescent="0.25">
      <c r="B7106" s="1" t="s">
        <v>11067</v>
      </c>
      <c r="C7106" t="s">
        <v>18633</v>
      </c>
    </row>
    <row r="7107" spans="2:3" x14ac:dyDescent="0.25">
      <c r="B7107" s="1" t="s">
        <v>11068</v>
      </c>
      <c r="C7107" t="s">
        <v>18634</v>
      </c>
    </row>
    <row r="7108" spans="2:3" x14ac:dyDescent="0.25">
      <c r="B7108" s="1" t="s">
        <v>11069</v>
      </c>
      <c r="C7108" t="s">
        <v>18635</v>
      </c>
    </row>
    <row r="7109" spans="2:3" x14ac:dyDescent="0.25">
      <c r="B7109" s="1" t="s">
        <v>11070</v>
      </c>
      <c r="C7109" t="s">
        <v>18636</v>
      </c>
    </row>
    <row r="7110" spans="2:3" x14ac:dyDescent="0.25">
      <c r="B7110" s="1" t="s">
        <v>11071</v>
      </c>
      <c r="C7110" t="s">
        <v>18637</v>
      </c>
    </row>
    <row r="7111" spans="2:3" x14ac:dyDescent="0.25">
      <c r="B7111" s="1" t="s">
        <v>11072</v>
      </c>
      <c r="C7111" t="s">
        <v>18638</v>
      </c>
    </row>
    <row r="7112" spans="2:3" x14ac:dyDescent="0.25">
      <c r="B7112" s="1" t="s">
        <v>11073</v>
      </c>
      <c r="C7112" t="s">
        <v>18639</v>
      </c>
    </row>
    <row r="7113" spans="2:3" x14ac:dyDescent="0.25">
      <c r="B7113" s="1" t="s">
        <v>11074</v>
      </c>
      <c r="C7113" t="s">
        <v>18640</v>
      </c>
    </row>
    <row r="7114" spans="2:3" x14ac:dyDescent="0.25">
      <c r="B7114" s="1" t="s">
        <v>11075</v>
      </c>
      <c r="C7114" t="s">
        <v>18641</v>
      </c>
    </row>
    <row r="7115" spans="2:3" x14ac:dyDescent="0.25">
      <c r="B7115" s="1" t="s">
        <v>11076</v>
      </c>
      <c r="C7115" t="s">
        <v>18642</v>
      </c>
    </row>
    <row r="7116" spans="2:3" x14ac:dyDescent="0.25">
      <c r="B7116" s="1" t="s">
        <v>11077</v>
      </c>
      <c r="C7116" t="s">
        <v>18643</v>
      </c>
    </row>
    <row r="7117" spans="2:3" x14ac:dyDescent="0.25">
      <c r="B7117" s="1" t="s">
        <v>11078</v>
      </c>
      <c r="C7117" t="s">
        <v>18644</v>
      </c>
    </row>
    <row r="7118" spans="2:3" x14ac:dyDescent="0.25">
      <c r="B7118" s="1" t="s">
        <v>11079</v>
      </c>
      <c r="C7118" t="s">
        <v>18645</v>
      </c>
    </row>
    <row r="7119" spans="2:3" x14ac:dyDescent="0.25">
      <c r="B7119" s="1" t="s">
        <v>11080</v>
      </c>
      <c r="C7119" t="s">
        <v>18646</v>
      </c>
    </row>
    <row r="7120" spans="2:3" x14ac:dyDescent="0.25">
      <c r="B7120" s="1" t="s">
        <v>11081</v>
      </c>
      <c r="C7120" t="s">
        <v>18647</v>
      </c>
    </row>
    <row r="7121" spans="2:3" x14ac:dyDescent="0.25">
      <c r="B7121" s="1" t="s">
        <v>11082</v>
      </c>
      <c r="C7121" t="s">
        <v>18648</v>
      </c>
    </row>
    <row r="7122" spans="2:3" x14ac:dyDescent="0.25">
      <c r="B7122" s="1" t="s">
        <v>11083</v>
      </c>
      <c r="C7122" t="s">
        <v>18649</v>
      </c>
    </row>
    <row r="7123" spans="2:3" x14ac:dyDescent="0.25">
      <c r="B7123" s="1" t="s">
        <v>11084</v>
      </c>
      <c r="C7123" t="s">
        <v>18650</v>
      </c>
    </row>
    <row r="7124" spans="2:3" x14ac:dyDescent="0.25">
      <c r="B7124" s="1" t="s">
        <v>11085</v>
      </c>
      <c r="C7124" t="s">
        <v>18651</v>
      </c>
    </row>
    <row r="7125" spans="2:3" x14ac:dyDescent="0.25">
      <c r="B7125" s="1" t="s">
        <v>11086</v>
      </c>
      <c r="C7125" t="s">
        <v>18652</v>
      </c>
    </row>
    <row r="7126" spans="2:3" x14ac:dyDescent="0.25">
      <c r="B7126" s="1" t="s">
        <v>11087</v>
      </c>
      <c r="C7126" t="s">
        <v>18653</v>
      </c>
    </row>
    <row r="7127" spans="2:3" x14ac:dyDescent="0.25">
      <c r="B7127" s="1" t="s">
        <v>11088</v>
      </c>
      <c r="C7127" t="s">
        <v>18654</v>
      </c>
    </row>
    <row r="7128" spans="2:3" x14ac:dyDescent="0.25">
      <c r="B7128" t="s">
        <v>9094</v>
      </c>
      <c r="C7128" t="s">
        <v>16655</v>
      </c>
    </row>
    <row r="7129" spans="2:3" x14ac:dyDescent="0.25">
      <c r="B7129" s="1" t="s">
        <v>11090</v>
      </c>
      <c r="C7129" t="s">
        <v>18656</v>
      </c>
    </row>
    <row r="7130" spans="2:3" x14ac:dyDescent="0.25">
      <c r="B7130" t="s">
        <v>6136</v>
      </c>
      <c r="C7130" t="s">
        <v>13694</v>
      </c>
    </row>
    <row r="7131" spans="2:3" x14ac:dyDescent="0.25">
      <c r="B7131" s="1" t="s">
        <v>11092</v>
      </c>
      <c r="C7131" t="s">
        <v>18658</v>
      </c>
    </row>
    <row r="7132" spans="2:3" x14ac:dyDescent="0.25">
      <c r="B7132" s="23" t="s">
        <v>11093</v>
      </c>
      <c r="C7132" s="27" t="s">
        <v>18659</v>
      </c>
    </row>
    <row r="7133" spans="2:3" x14ac:dyDescent="0.25">
      <c r="B7133" s="1" t="s">
        <v>11094</v>
      </c>
      <c r="C7133" t="s">
        <v>18660</v>
      </c>
    </row>
    <row r="7134" spans="2:3" x14ac:dyDescent="0.25">
      <c r="B7134" s="1" t="s">
        <v>11095</v>
      </c>
      <c r="C7134" t="s">
        <v>18661</v>
      </c>
    </row>
    <row r="7135" spans="2:3" x14ac:dyDescent="0.25">
      <c r="B7135" s="1" t="s">
        <v>11096</v>
      </c>
      <c r="C7135" t="s">
        <v>18662</v>
      </c>
    </row>
    <row r="7136" spans="2:3" x14ac:dyDescent="0.25">
      <c r="B7136" s="1" t="s">
        <v>11097</v>
      </c>
      <c r="C7136" t="s">
        <v>18663</v>
      </c>
    </row>
    <row r="7137" spans="2:3" x14ac:dyDescent="0.25">
      <c r="B7137" s="1" t="s">
        <v>11098</v>
      </c>
      <c r="C7137" t="s">
        <v>18664</v>
      </c>
    </row>
    <row r="7138" spans="2:3" x14ac:dyDescent="0.25">
      <c r="B7138" s="1" t="s">
        <v>11099</v>
      </c>
      <c r="C7138" t="s">
        <v>18665</v>
      </c>
    </row>
    <row r="7139" spans="2:3" x14ac:dyDescent="0.25">
      <c r="B7139" s="1" t="s">
        <v>11100</v>
      </c>
      <c r="C7139" t="s">
        <v>18666</v>
      </c>
    </row>
    <row r="7140" spans="2:3" x14ac:dyDescent="0.25">
      <c r="B7140" s="1" t="s">
        <v>11101</v>
      </c>
      <c r="C7140" t="s">
        <v>18667</v>
      </c>
    </row>
    <row r="7141" spans="2:3" x14ac:dyDescent="0.25">
      <c r="B7141" t="s">
        <v>4906</v>
      </c>
      <c r="C7141" t="s">
        <v>12469</v>
      </c>
    </row>
    <row r="7142" spans="2:3" x14ac:dyDescent="0.25">
      <c r="B7142" s="1" t="s">
        <v>11103</v>
      </c>
      <c r="C7142" t="s">
        <v>18669</v>
      </c>
    </row>
    <row r="7143" spans="2:3" x14ac:dyDescent="0.25">
      <c r="B7143" s="1" t="s">
        <v>11104</v>
      </c>
      <c r="C7143" t="s">
        <v>18670</v>
      </c>
    </row>
    <row r="7144" spans="2:3" x14ac:dyDescent="0.25">
      <c r="B7144" t="s">
        <v>11105</v>
      </c>
      <c r="C7144" t="s">
        <v>18671</v>
      </c>
    </row>
    <row r="7145" spans="2:3" x14ac:dyDescent="0.25">
      <c r="B7145" t="s">
        <v>11106</v>
      </c>
      <c r="C7145" t="s">
        <v>18672</v>
      </c>
    </row>
    <row r="7146" spans="2:3" x14ac:dyDescent="0.25">
      <c r="B7146" t="s">
        <v>11107</v>
      </c>
      <c r="C7146" t="s">
        <v>18673</v>
      </c>
    </row>
    <row r="7147" spans="2:3" x14ac:dyDescent="0.25">
      <c r="B7147" t="s">
        <v>11108</v>
      </c>
      <c r="C7147" t="s">
        <v>18674</v>
      </c>
    </row>
    <row r="7148" spans="2:3" x14ac:dyDescent="0.25">
      <c r="B7148" t="s">
        <v>4285</v>
      </c>
      <c r="C7148" t="s">
        <v>11855</v>
      </c>
    </row>
    <row r="7149" spans="2:3" x14ac:dyDescent="0.25">
      <c r="B7149" t="s">
        <v>11110</v>
      </c>
      <c r="C7149" t="s">
        <v>18676</v>
      </c>
    </row>
    <row r="7150" spans="2:3" x14ac:dyDescent="0.25">
      <c r="B7150" t="s">
        <v>11111</v>
      </c>
      <c r="C7150" t="s">
        <v>18677</v>
      </c>
    </row>
    <row r="7151" spans="2:3" x14ac:dyDescent="0.25">
      <c r="B7151" t="s">
        <v>11112</v>
      </c>
      <c r="C7151" t="s">
        <v>18678</v>
      </c>
    </row>
    <row r="7152" spans="2:3" x14ac:dyDescent="0.25">
      <c r="B7152" t="s">
        <v>11113</v>
      </c>
      <c r="C7152" t="s">
        <v>18679</v>
      </c>
    </row>
    <row r="7153" spans="2:3" x14ac:dyDescent="0.25">
      <c r="B7153" t="s">
        <v>11114</v>
      </c>
      <c r="C7153" t="s">
        <v>18680</v>
      </c>
    </row>
    <row r="7154" spans="2:3" x14ac:dyDescent="0.25">
      <c r="B7154" t="s">
        <v>11115</v>
      </c>
      <c r="C7154" t="s">
        <v>18681</v>
      </c>
    </row>
    <row r="7155" spans="2:3" x14ac:dyDescent="0.25">
      <c r="B7155" t="s">
        <v>11116</v>
      </c>
      <c r="C7155" t="s">
        <v>18682</v>
      </c>
    </row>
    <row r="7156" spans="2:3" x14ac:dyDescent="0.25">
      <c r="B7156" t="s">
        <v>11117</v>
      </c>
      <c r="C7156" t="s">
        <v>18683</v>
      </c>
    </row>
    <row r="7157" spans="2:3" x14ac:dyDescent="0.25">
      <c r="B7157" t="s">
        <v>11118</v>
      </c>
      <c r="C7157" t="s">
        <v>18684</v>
      </c>
    </row>
    <row r="7158" spans="2:3" x14ac:dyDescent="0.25">
      <c r="B7158" t="s">
        <v>11119</v>
      </c>
      <c r="C7158" t="s">
        <v>18685</v>
      </c>
    </row>
    <row r="7159" spans="2:3" x14ac:dyDescent="0.25">
      <c r="B7159" t="s">
        <v>11120</v>
      </c>
      <c r="C7159" t="s">
        <v>18686</v>
      </c>
    </row>
    <row r="7160" spans="2:3" x14ac:dyDescent="0.25">
      <c r="B7160" t="s">
        <v>11121</v>
      </c>
      <c r="C7160" t="s">
        <v>18687</v>
      </c>
    </row>
    <row r="7161" spans="2:3" x14ac:dyDescent="0.25">
      <c r="B7161" t="s">
        <v>11122</v>
      </c>
      <c r="C7161" t="s">
        <v>18688</v>
      </c>
    </row>
    <row r="7162" spans="2:3" x14ac:dyDescent="0.25">
      <c r="B7162" t="s">
        <v>11123</v>
      </c>
      <c r="C7162" t="s">
        <v>18689</v>
      </c>
    </row>
    <row r="7163" spans="2:3" x14ac:dyDescent="0.25">
      <c r="B7163" t="s">
        <v>11124</v>
      </c>
      <c r="C7163" t="s">
        <v>18690</v>
      </c>
    </row>
    <row r="7164" spans="2:3" x14ac:dyDescent="0.25">
      <c r="B7164" t="s">
        <v>11125</v>
      </c>
      <c r="C7164" t="s">
        <v>18691</v>
      </c>
    </row>
    <row r="7165" spans="2:3" x14ac:dyDescent="0.25">
      <c r="B7165" t="s">
        <v>11126</v>
      </c>
      <c r="C7165" t="s">
        <v>18692</v>
      </c>
    </row>
    <row r="7166" spans="2:3" x14ac:dyDescent="0.25">
      <c r="B7166" t="s">
        <v>11127</v>
      </c>
      <c r="C7166" t="s">
        <v>18693</v>
      </c>
    </row>
    <row r="7167" spans="2:3" x14ac:dyDescent="0.25">
      <c r="B7167" t="s">
        <v>11128</v>
      </c>
      <c r="C7167" t="s">
        <v>18694</v>
      </c>
    </row>
    <row r="7168" spans="2:3" x14ac:dyDescent="0.25">
      <c r="B7168" t="s">
        <v>11129</v>
      </c>
      <c r="C7168" t="s">
        <v>18695</v>
      </c>
    </row>
    <row r="7169" spans="2:3" x14ac:dyDescent="0.25">
      <c r="B7169" t="s">
        <v>11130</v>
      </c>
      <c r="C7169" t="s">
        <v>18696</v>
      </c>
    </row>
    <row r="7170" spans="2:3" x14ac:dyDescent="0.25">
      <c r="B7170" t="s">
        <v>11131</v>
      </c>
      <c r="C7170" t="s">
        <v>18697</v>
      </c>
    </row>
    <row r="7171" spans="2:3" x14ac:dyDescent="0.25">
      <c r="B7171" t="s">
        <v>11132</v>
      </c>
      <c r="C7171" t="s">
        <v>18698</v>
      </c>
    </row>
    <row r="7172" spans="2:3" x14ac:dyDescent="0.25">
      <c r="B7172" t="s">
        <v>11133</v>
      </c>
      <c r="C7172" t="s">
        <v>18699</v>
      </c>
    </row>
    <row r="7173" spans="2:3" x14ac:dyDescent="0.25">
      <c r="B7173" t="s">
        <v>11134</v>
      </c>
      <c r="C7173" t="s">
        <v>18700</v>
      </c>
    </row>
    <row r="7174" spans="2:3" x14ac:dyDescent="0.25">
      <c r="B7174" t="s">
        <v>9664</v>
      </c>
      <c r="C7174" t="s">
        <v>17226</v>
      </c>
    </row>
    <row r="7175" spans="2:3" x14ac:dyDescent="0.25">
      <c r="B7175" t="s">
        <v>11136</v>
      </c>
      <c r="C7175" t="s">
        <v>18702</v>
      </c>
    </row>
    <row r="7176" spans="2:3" x14ac:dyDescent="0.25">
      <c r="B7176" t="s">
        <v>11137</v>
      </c>
      <c r="C7176" t="s">
        <v>18703</v>
      </c>
    </row>
    <row r="7177" spans="2:3" x14ac:dyDescent="0.25">
      <c r="B7177" t="s">
        <v>11138</v>
      </c>
      <c r="C7177" t="s">
        <v>18704</v>
      </c>
    </row>
    <row r="7178" spans="2:3" x14ac:dyDescent="0.25">
      <c r="B7178" s="1" t="s">
        <v>11139</v>
      </c>
      <c r="C7178" t="s">
        <v>18705</v>
      </c>
    </row>
    <row r="7179" spans="2:3" x14ac:dyDescent="0.25">
      <c r="B7179" t="s">
        <v>11140</v>
      </c>
      <c r="C7179" t="s">
        <v>18706</v>
      </c>
    </row>
    <row r="7180" spans="2:3" x14ac:dyDescent="0.25">
      <c r="B7180" t="s">
        <v>11141</v>
      </c>
      <c r="C7180" t="s">
        <v>18707</v>
      </c>
    </row>
    <row r="7181" spans="2:3" x14ac:dyDescent="0.25">
      <c r="B7181" t="s">
        <v>11142</v>
      </c>
      <c r="C7181" t="s">
        <v>18708</v>
      </c>
    </row>
    <row r="7182" spans="2:3" x14ac:dyDescent="0.25">
      <c r="B7182" s="1" t="s">
        <v>11143</v>
      </c>
      <c r="C7182" t="s">
        <v>18709</v>
      </c>
    </row>
    <row r="7183" spans="2:3" x14ac:dyDescent="0.25">
      <c r="B7183" s="1" t="s">
        <v>11144</v>
      </c>
      <c r="C7183" t="s">
        <v>18710</v>
      </c>
    </row>
    <row r="7184" spans="2:3" x14ac:dyDescent="0.25">
      <c r="B7184" t="s">
        <v>11145</v>
      </c>
      <c r="C7184" t="s">
        <v>18711</v>
      </c>
    </row>
    <row r="7185" spans="2:3" x14ac:dyDescent="0.25">
      <c r="B7185" t="s">
        <v>11146</v>
      </c>
      <c r="C7185" t="s">
        <v>18712</v>
      </c>
    </row>
    <row r="7186" spans="2:3" x14ac:dyDescent="0.25">
      <c r="B7186" t="s">
        <v>11147</v>
      </c>
      <c r="C7186" t="s">
        <v>18713</v>
      </c>
    </row>
    <row r="7187" spans="2:3" x14ac:dyDescent="0.25">
      <c r="B7187" t="s">
        <v>11148</v>
      </c>
      <c r="C7187" t="s">
        <v>18714</v>
      </c>
    </row>
    <row r="7188" spans="2:3" x14ac:dyDescent="0.25">
      <c r="B7188" t="s">
        <v>11149</v>
      </c>
      <c r="C7188" t="s">
        <v>18715</v>
      </c>
    </row>
    <row r="7189" spans="2:3" x14ac:dyDescent="0.25">
      <c r="B7189" t="s">
        <v>11150</v>
      </c>
      <c r="C7189" t="s">
        <v>18716</v>
      </c>
    </row>
    <row r="7190" spans="2:3" x14ac:dyDescent="0.25">
      <c r="B7190" t="s">
        <v>11151</v>
      </c>
      <c r="C7190" t="s">
        <v>18717</v>
      </c>
    </row>
    <row r="7191" spans="2:3" x14ac:dyDescent="0.25">
      <c r="B7191" t="s">
        <v>11152</v>
      </c>
      <c r="C7191" t="s">
        <v>18718</v>
      </c>
    </row>
    <row r="7192" spans="2:3" x14ac:dyDescent="0.25">
      <c r="B7192" t="s">
        <v>11153</v>
      </c>
      <c r="C7192" t="s">
        <v>18719</v>
      </c>
    </row>
    <row r="7193" spans="2:3" x14ac:dyDescent="0.25">
      <c r="B7193" t="s">
        <v>11154</v>
      </c>
      <c r="C7193" t="s">
        <v>18720</v>
      </c>
    </row>
    <row r="7194" spans="2:3" x14ac:dyDescent="0.25">
      <c r="B7194" t="s">
        <v>11155</v>
      </c>
      <c r="C7194" t="s">
        <v>18721</v>
      </c>
    </row>
    <row r="7195" spans="2:3" x14ac:dyDescent="0.25">
      <c r="B7195" t="s">
        <v>11156</v>
      </c>
      <c r="C7195" t="s">
        <v>18722</v>
      </c>
    </row>
    <row r="7196" spans="2:3" x14ac:dyDescent="0.25">
      <c r="B7196" t="s">
        <v>11157</v>
      </c>
      <c r="C7196" t="s">
        <v>18723</v>
      </c>
    </row>
    <row r="7197" spans="2:3" x14ac:dyDescent="0.25">
      <c r="B7197" t="s">
        <v>11158</v>
      </c>
      <c r="C7197" t="s">
        <v>18724</v>
      </c>
    </row>
    <row r="7198" spans="2:3" x14ac:dyDescent="0.25">
      <c r="B7198" t="s">
        <v>11159</v>
      </c>
      <c r="C7198" t="s">
        <v>18725</v>
      </c>
    </row>
    <row r="7199" spans="2:3" x14ac:dyDescent="0.25">
      <c r="B7199" t="s">
        <v>11160</v>
      </c>
      <c r="C7199" t="s">
        <v>18726</v>
      </c>
    </row>
    <row r="7200" spans="2:3" x14ac:dyDescent="0.25">
      <c r="B7200" t="s">
        <v>11161</v>
      </c>
      <c r="C7200" t="s">
        <v>18727</v>
      </c>
    </row>
    <row r="7201" spans="2:3" x14ac:dyDescent="0.25">
      <c r="B7201" t="s">
        <v>11162</v>
      </c>
      <c r="C7201" t="s">
        <v>18728</v>
      </c>
    </row>
    <row r="7202" spans="2:3" x14ac:dyDescent="0.25">
      <c r="B7202" t="s">
        <v>11163</v>
      </c>
      <c r="C7202" t="s">
        <v>18729</v>
      </c>
    </row>
    <row r="7203" spans="2:3" x14ac:dyDescent="0.25">
      <c r="B7203" t="s">
        <v>11164</v>
      </c>
      <c r="C7203" t="s">
        <v>18730</v>
      </c>
    </row>
    <row r="7204" spans="2:3" x14ac:dyDescent="0.25">
      <c r="B7204" t="s">
        <v>11165</v>
      </c>
      <c r="C7204" t="s">
        <v>18731</v>
      </c>
    </row>
    <row r="7205" spans="2:3" x14ac:dyDescent="0.25">
      <c r="B7205" t="s">
        <v>11166</v>
      </c>
      <c r="C7205" t="s">
        <v>18732</v>
      </c>
    </row>
    <row r="7206" spans="2:3" x14ac:dyDescent="0.25">
      <c r="B7206" s="1" t="s">
        <v>11167</v>
      </c>
      <c r="C7206" t="s">
        <v>18733</v>
      </c>
    </row>
    <row r="7207" spans="2:3" x14ac:dyDescent="0.25">
      <c r="B7207" t="s">
        <v>11168</v>
      </c>
      <c r="C7207" t="s">
        <v>18734</v>
      </c>
    </row>
    <row r="7208" spans="2:3" x14ac:dyDescent="0.25">
      <c r="B7208" t="s">
        <v>11169</v>
      </c>
      <c r="C7208" t="s">
        <v>18735</v>
      </c>
    </row>
    <row r="7209" spans="2:3" x14ac:dyDescent="0.25">
      <c r="B7209" t="s">
        <v>11170</v>
      </c>
      <c r="C7209" t="s">
        <v>18736</v>
      </c>
    </row>
    <row r="7210" spans="2:3" x14ac:dyDescent="0.25">
      <c r="B7210" t="s">
        <v>11171</v>
      </c>
      <c r="C7210" t="s">
        <v>18737</v>
      </c>
    </row>
    <row r="7211" spans="2:3" x14ac:dyDescent="0.25">
      <c r="B7211" t="s">
        <v>11172</v>
      </c>
      <c r="C7211" t="s">
        <v>18738</v>
      </c>
    </row>
    <row r="7212" spans="2:3" x14ac:dyDescent="0.25">
      <c r="B7212" t="s">
        <v>11173</v>
      </c>
      <c r="C7212" t="s">
        <v>18739</v>
      </c>
    </row>
    <row r="7213" spans="2:3" x14ac:dyDescent="0.25">
      <c r="B7213" t="s">
        <v>11174</v>
      </c>
      <c r="C7213" t="s">
        <v>18740</v>
      </c>
    </row>
    <row r="7214" spans="2:3" x14ac:dyDescent="0.25">
      <c r="B7214" t="s">
        <v>11175</v>
      </c>
      <c r="C7214" t="s">
        <v>18741</v>
      </c>
    </row>
    <row r="7215" spans="2:3" x14ac:dyDescent="0.25">
      <c r="B7215" t="s">
        <v>11176</v>
      </c>
      <c r="C7215" t="s">
        <v>18742</v>
      </c>
    </row>
    <row r="7216" spans="2:3" x14ac:dyDescent="0.25">
      <c r="B7216" t="s">
        <v>11177</v>
      </c>
      <c r="C7216" t="s">
        <v>18743</v>
      </c>
    </row>
    <row r="7217" spans="2:3" x14ac:dyDescent="0.25">
      <c r="B7217" t="s">
        <v>11178</v>
      </c>
      <c r="C7217" t="s">
        <v>18744</v>
      </c>
    </row>
    <row r="7218" spans="2:3" x14ac:dyDescent="0.25">
      <c r="B7218" t="s">
        <v>11179</v>
      </c>
      <c r="C7218" t="s">
        <v>18745</v>
      </c>
    </row>
    <row r="7219" spans="2:3" x14ac:dyDescent="0.25">
      <c r="B7219" t="s">
        <v>11180</v>
      </c>
      <c r="C7219" t="s">
        <v>18746</v>
      </c>
    </row>
    <row r="7220" spans="2:3" x14ac:dyDescent="0.25">
      <c r="B7220" t="s">
        <v>11181</v>
      </c>
      <c r="C7220" t="s">
        <v>18747</v>
      </c>
    </row>
    <row r="7221" spans="2:3" x14ac:dyDescent="0.25">
      <c r="B7221" t="s">
        <v>11182</v>
      </c>
      <c r="C7221" t="s">
        <v>18748</v>
      </c>
    </row>
    <row r="7222" spans="2:3" x14ac:dyDescent="0.25">
      <c r="B7222" t="s">
        <v>11183</v>
      </c>
      <c r="C7222" t="s">
        <v>18749</v>
      </c>
    </row>
    <row r="7223" spans="2:3" x14ac:dyDescent="0.25">
      <c r="B7223" t="s">
        <v>11184</v>
      </c>
      <c r="C7223" t="s">
        <v>18750</v>
      </c>
    </row>
    <row r="7224" spans="2:3" x14ac:dyDescent="0.25">
      <c r="B7224" t="s">
        <v>11185</v>
      </c>
      <c r="C7224" t="s">
        <v>18751</v>
      </c>
    </row>
    <row r="7225" spans="2:3" x14ac:dyDescent="0.25">
      <c r="B7225" s="1" t="s">
        <v>11186</v>
      </c>
      <c r="C7225" t="s">
        <v>18752</v>
      </c>
    </row>
    <row r="7226" spans="2:3" x14ac:dyDescent="0.25">
      <c r="B7226" s="1" t="s">
        <v>11187</v>
      </c>
      <c r="C7226" t="s">
        <v>18753</v>
      </c>
    </row>
    <row r="7227" spans="2:3" x14ac:dyDescent="0.25">
      <c r="B7227" s="1" t="s">
        <v>11188</v>
      </c>
      <c r="C7227" t="s">
        <v>18754</v>
      </c>
    </row>
    <row r="7228" spans="2:3" x14ac:dyDescent="0.25">
      <c r="B7228" s="1" t="s">
        <v>11189</v>
      </c>
      <c r="C7228" t="s">
        <v>18755</v>
      </c>
    </row>
    <row r="7229" spans="2:3" x14ac:dyDescent="0.25">
      <c r="B7229" s="1" t="s">
        <v>11190</v>
      </c>
      <c r="C7229" t="s">
        <v>18756</v>
      </c>
    </row>
    <row r="7230" spans="2:3" x14ac:dyDescent="0.25">
      <c r="B7230" s="1" t="s">
        <v>11191</v>
      </c>
      <c r="C7230" t="s">
        <v>18757</v>
      </c>
    </row>
    <row r="7231" spans="2:3" x14ac:dyDescent="0.25">
      <c r="B7231" s="1" t="s">
        <v>11192</v>
      </c>
      <c r="C7231" t="s">
        <v>18758</v>
      </c>
    </row>
    <row r="7232" spans="2:3" x14ac:dyDescent="0.25">
      <c r="B7232" s="1" t="s">
        <v>11193</v>
      </c>
      <c r="C7232" t="s">
        <v>18759</v>
      </c>
    </row>
    <row r="7233" spans="2:3" x14ac:dyDescent="0.25">
      <c r="B7233" s="1" t="s">
        <v>11194</v>
      </c>
      <c r="C7233" t="s">
        <v>18760</v>
      </c>
    </row>
    <row r="7234" spans="2:3" x14ac:dyDescent="0.25">
      <c r="B7234" s="1" t="s">
        <v>11195</v>
      </c>
      <c r="C7234" t="s">
        <v>18761</v>
      </c>
    </row>
    <row r="7235" spans="2:3" x14ac:dyDescent="0.25">
      <c r="B7235" s="1" t="s">
        <v>11196</v>
      </c>
      <c r="C7235" t="s">
        <v>18762</v>
      </c>
    </row>
    <row r="7236" spans="2:3" x14ac:dyDescent="0.25">
      <c r="B7236" t="s">
        <v>11197</v>
      </c>
      <c r="C7236" t="s">
        <v>18763</v>
      </c>
    </row>
    <row r="7237" spans="2:3" x14ac:dyDescent="0.25">
      <c r="B7237" t="s">
        <v>11198</v>
      </c>
      <c r="C7237" t="s">
        <v>18764</v>
      </c>
    </row>
    <row r="7238" spans="2:3" x14ac:dyDescent="0.25">
      <c r="B7238" s="1" t="s">
        <v>11199</v>
      </c>
      <c r="C7238" t="s">
        <v>18765</v>
      </c>
    </row>
    <row r="7239" spans="2:3" x14ac:dyDescent="0.25">
      <c r="B7239" t="s">
        <v>11200</v>
      </c>
      <c r="C7239" t="s">
        <v>18766</v>
      </c>
    </row>
    <row r="7240" spans="2:3" x14ac:dyDescent="0.25">
      <c r="B7240" t="s">
        <v>11201</v>
      </c>
      <c r="C7240" t="s">
        <v>18767</v>
      </c>
    </row>
    <row r="7241" spans="2:3" x14ac:dyDescent="0.25">
      <c r="B7241" t="s">
        <v>11202</v>
      </c>
      <c r="C7241" t="s">
        <v>18768</v>
      </c>
    </row>
    <row r="7242" spans="2:3" x14ac:dyDescent="0.25">
      <c r="B7242" t="s">
        <v>11203</v>
      </c>
      <c r="C7242" t="s">
        <v>18769</v>
      </c>
    </row>
    <row r="7243" spans="2:3" x14ac:dyDescent="0.25">
      <c r="B7243" t="s">
        <v>11204</v>
      </c>
      <c r="C7243" t="s">
        <v>18770</v>
      </c>
    </row>
    <row r="7244" spans="2:3" x14ac:dyDescent="0.25">
      <c r="B7244" s="1" t="s">
        <v>11205</v>
      </c>
      <c r="C7244" t="s">
        <v>18771</v>
      </c>
    </row>
    <row r="7245" spans="2:3" x14ac:dyDescent="0.25">
      <c r="B7245" t="s">
        <v>11206</v>
      </c>
      <c r="C7245" t="s">
        <v>18772</v>
      </c>
    </row>
    <row r="7246" spans="2:3" x14ac:dyDescent="0.25">
      <c r="B7246" t="s">
        <v>11207</v>
      </c>
      <c r="C7246" t="s">
        <v>18773</v>
      </c>
    </row>
    <row r="7247" spans="2:3" x14ac:dyDescent="0.25">
      <c r="B7247" t="s">
        <v>11208</v>
      </c>
      <c r="C7247" t="s">
        <v>18774</v>
      </c>
    </row>
    <row r="7248" spans="2:3" x14ac:dyDescent="0.25">
      <c r="B7248" t="s">
        <v>11209</v>
      </c>
      <c r="C7248" t="s">
        <v>18775</v>
      </c>
    </row>
    <row r="7249" spans="2:3" x14ac:dyDescent="0.25">
      <c r="B7249" t="s">
        <v>11210</v>
      </c>
      <c r="C7249" t="s">
        <v>18776</v>
      </c>
    </row>
    <row r="7250" spans="2:3" x14ac:dyDescent="0.25">
      <c r="B7250" t="s">
        <v>11211</v>
      </c>
      <c r="C7250" t="s">
        <v>18777</v>
      </c>
    </row>
    <row r="7251" spans="2:3" x14ac:dyDescent="0.25">
      <c r="B7251" t="s">
        <v>11212</v>
      </c>
      <c r="C7251" t="s">
        <v>18778</v>
      </c>
    </row>
    <row r="7252" spans="2:3" x14ac:dyDescent="0.25">
      <c r="B7252" t="s">
        <v>11213</v>
      </c>
      <c r="C7252" t="s">
        <v>18779</v>
      </c>
    </row>
    <row r="7253" spans="2:3" x14ac:dyDescent="0.25">
      <c r="B7253" t="s">
        <v>11214</v>
      </c>
      <c r="C7253" t="s">
        <v>18780</v>
      </c>
    </row>
    <row r="7254" spans="2:3" x14ac:dyDescent="0.25">
      <c r="B7254" t="s">
        <v>11215</v>
      </c>
      <c r="C7254" t="s">
        <v>18781</v>
      </c>
    </row>
    <row r="7255" spans="2:3" x14ac:dyDescent="0.25">
      <c r="B7255" t="s">
        <v>11216</v>
      </c>
      <c r="C7255" t="s">
        <v>18782</v>
      </c>
    </row>
    <row r="7256" spans="2:3" x14ac:dyDescent="0.25">
      <c r="B7256" t="s">
        <v>11217</v>
      </c>
      <c r="C7256" t="s">
        <v>18783</v>
      </c>
    </row>
    <row r="7257" spans="2:3" x14ac:dyDescent="0.25">
      <c r="B7257" t="s">
        <v>11218</v>
      </c>
      <c r="C7257" t="s">
        <v>18784</v>
      </c>
    </row>
    <row r="7258" spans="2:3" x14ac:dyDescent="0.25">
      <c r="B7258" t="s">
        <v>11219</v>
      </c>
      <c r="C7258" t="s">
        <v>18785</v>
      </c>
    </row>
    <row r="7259" spans="2:3" x14ac:dyDescent="0.25">
      <c r="B7259" t="s">
        <v>11220</v>
      </c>
      <c r="C7259" t="s">
        <v>18786</v>
      </c>
    </row>
    <row r="7260" spans="2:3" x14ac:dyDescent="0.25">
      <c r="B7260" t="s">
        <v>11221</v>
      </c>
      <c r="C7260" t="s">
        <v>18787</v>
      </c>
    </row>
    <row r="7261" spans="2:3" x14ac:dyDescent="0.25">
      <c r="B7261" t="s">
        <v>11222</v>
      </c>
      <c r="C7261" t="s">
        <v>18788</v>
      </c>
    </row>
    <row r="7262" spans="2:3" x14ac:dyDescent="0.25">
      <c r="B7262" t="s">
        <v>11223</v>
      </c>
      <c r="C7262" t="s">
        <v>18789</v>
      </c>
    </row>
    <row r="7263" spans="2:3" x14ac:dyDescent="0.25">
      <c r="B7263" t="s">
        <v>11224</v>
      </c>
      <c r="C7263" t="s">
        <v>18790</v>
      </c>
    </row>
    <row r="7264" spans="2:3" x14ac:dyDescent="0.25">
      <c r="B7264" t="s">
        <v>11225</v>
      </c>
      <c r="C7264" t="s">
        <v>18791</v>
      </c>
    </row>
    <row r="7265" spans="2:3" x14ac:dyDescent="0.25">
      <c r="B7265" t="s">
        <v>11226</v>
      </c>
      <c r="C7265" t="s">
        <v>18792</v>
      </c>
    </row>
    <row r="7266" spans="2:3" x14ac:dyDescent="0.25">
      <c r="B7266" t="s">
        <v>11227</v>
      </c>
      <c r="C7266" t="s">
        <v>18793</v>
      </c>
    </row>
    <row r="7267" spans="2:3" x14ac:dyDescent="0.25">
      <c r="B7267" t="s">
        <v>11228</v>
      </c>
      <c r="C7267" t="s">
        <v>18794</v>
      </c>
    </row>
    <row r="7268" spans="2:3" x14ac:dyDescent="0.25">
      <c r="B7268" t="s">
        <v>11229</v>
      </c>
      <c r="C7268" t="s">
        <v>18795</v>
      </c>
    </row>
    <row r="7269" spans="2:3" x14ac:dyDescent="0.25">
      <c r="B7269" t="s">
        <v>11230</v>
      </c>
      <c r="C7269" t="s">
        <v>18796</v>
      </c>
    </row>
    <row r="7270" spans="2:3" x14ac:dyDescent="0.25">
      <c r="B7270" t="s">
        <v>11231</v>
      </c>
      <c r="C7270" t="s">
        <v>18797</v>
      </c>
    </row>
    <row r="7271" spans="2:3" x14ac:dyDescent="0.25">
      <c r="B7271" t="s">
        <v>11232</v>
      </c>
      <c r="C7271" t="s">
        <v>18798</v>
      </c>
    </row>
    <row r="7272" spans="2:3" x14ac:dyDescent="0.25">
      <c r="B7272" t="s">
        <v>11233</v>
      </c>
      <c r="C7272" t="s">
        <v>18799</v>
      </c>
    </row>
    <row r="7273" spans="2:3" x14ac:dyDescent="0.25">
      <c r="B7273" t="s">
        <v>11234</v>
      </c>
      <c r="C7273" t="s">
        <v>18800</v>
      </c>
    </row>
    <row r="7274" spans="2:3" x14ac:dyDescent="0.25">
      <c r="B7274" t="s">
        <v>11235</v>
      </c>
      <c r="C7274" t="s">
        <v>18801</v>
      </c>
    </row>
    <row r="7275" spans="2:3" x14ac:dyDescent="0.25">
      <c r="B7275" t="s">
        <v>7288</v>
      </c>
      <c r="C7275" t="s">
        <v>14848</v>
      </c>
    </row>
    <row r="7276" spans="2:3" x14ac:dyDescent="0.25">
      <c r="B7276" t="s">
        <v>11237</v>
      </c>
      <c r="C7276" t="s">
        <v>18803</v>
      </c>
    </row>
    <row r="7277" spans="2:3" x14ac:dyDescent="0.25">
      <c r="B7277" t="s">
        <v>11238</v>
      </c>
      <c r="C7277" t="s">
        <v>18804</v>
      </c>
    </row>
    <row r="7278" spans="2:3" x14ac:dyDescent="0.25">
      <c r="B7278" t="s">
        <v>11239</v>
      </c>
      <c r="C7278" t="s">
        <v>18805</v>
      </c>
    </row>
    <row r="7279" spans="2:3" x14ac:dyDescent="0.25">
      <c r="B7279" t="s">
        <v>11240</v>
      </c>
      <c r="C7279" t="s">
        <v>18806</v>
      </c>
    </row>
    <row r="7280" spans="2:3" x14ac:dyDescent="0.25">
      <c r="B7280" t="s">
        <v>11241</v>
      </c>
      <c r="C7280" t="s">
        <v>18807</v>
      </c>
    </row>
    <row r="7281" spans="2:3" x14ac:dyDescent="0.25">
      <c r="B7281" t="s">
        <v>11242</v>
      </c>
      <c r="C7281" t="s">
        <v>18808</v>
      </c>
    </row>
    <row r="7282" spans="2:3" x14ac:dyDescent="0.25">
      <c r="B7282" t="s">
        <v>11243</v>
      </c>
      <c r="C7282" t="s">
        <v>18809</v>
      </c>
    </row>
    <row r="7283" spans="2:3" x14ac:dyDescent="0.25">
      <c r="B7283" t="s">
        <v>11244</v>
      </c>
      <c r="C7283" t="s">
        <v>18810</v>
      </c>
    </row>
    <row r="7284" spans="2:3" x14ac:dyDescent="0.25">
      <c r="B7284" t="s">
        <v>11245</v>
      </c>
      <c r="C7284" t="s">
        <v>18811</v>
      </c>
    </row>
    <row r="7285" spans="2:3" x14ac:dyDescent="0.25">
      <c r="B7285" t="s">
        <v>11246</v>
      </c>
      <c r="C7285" t="s">
        <v>18812</v>
      </c>
    </row>
    <row r="7286" spans="2:3" x14ac:dyDescent="0.25">
      <c r="B7286" t="s">
        <v>11247</v>
      </c>
      <c r="C7286" t="s">
        <v>18813</v>
      </c>
    </row>
    <row r="7287" spans="2:3" x14ac:dyDescent="0.25">
      <c r="B7287" t="s">
        <v>11248</v>
      </c>
      <c r="C7287" t="s">
        <v>18814</v>
      </c>
    </row>
    <row r="7288" spans="2:3" x14ac:dyDescent="0.25">
      <c r="B7288" t="s">
        <v>11249</v>
      </c>
      <c r="C7288" t="s">
        <v>18815</v>
      </c>
    </row>
    <row r="7289" spans="2:3" x14ac:dyDescent="0.25">
      <c r="B7289" t="s">
        <v>11250</v>
      </c>
      <c r="C7289" t="s">
        <v>18816</v>
      </c>
    </row>
    <row r="7290" spans="2:3" x14ac:dyDescent="0.25">
      <c r="B7290" t="s">
        <v>11251</v>
      </c>
      <c r="C7290" t="s">
        <v>18817</v>
      </c>
    </row>
    <row r="7291" spans="2:3" x14ac:dyDescent="0.25">
      <c r="B7291" t="s">
        <v>11252</v>
      </c>
      <c r="C7291" t="s">
        <v>18818</v>
      </c>
    </row>
    <row r="7292" spans="2:3" x14ac:dyDescent="0.25">
      <c r="B7292" t="s">
        <v>11253</v>
      </c>
      <c r="C7292" t="s">
        <v>18819</v>
      </c>
    </row>
    <row r="7293" spans="2:3" x14ac:dyDescent="0.25">
      <c r="B7293" s="1" t="s">
        <v>11254</v>
      </c>
      <c r="C7293" t="s">
        <v>18820</v>
      </c>
    </row>
    <row r="7294" spans="2:3" x14ac:dyDescent="0.25">
      <c r="B7294" t="s">
        <v>11255</v>
      </c>
      <c r="C7294" t="s">
        <v>18821</v>
      </c>
    </row>
    <row r="7295" spans="2:3" x14ac:dyDescent="0.25">
      <c r="B7295" t="s">
        <v>11256</v>
      </c>
      <c r="C7295" t="s">
        <v>18822</v>
      </c>
    </row>
    <row r="7296" spans="2:3" x14ac:dyDescent="0.25">
      <c r="B7296" t="s">
        <v>11257</v>
      </c>
      <c r="C7296" t="s">
        <v>18823</v>
      </c>
    </row>
    <row r="7297" spans="2:3" x14ac:dyDescent="0.25">
      <c r="B7297" t="s">
        <v>11258</v>
      </c>
      <c r="C7297" t="s">
        <v>18824</v>
      </c>
    </row>
    <row r="7298" spans="2:3" x14ac:dyDescent="0.25">
      <c r="B7298" t="s">
        <v>11259</v>
      </c>
      <c r="C7298" t="s">
        <v>18825</v>
      </c>
    </row>
    <row r="7299" spans="2:3" x14ac:dyDescent="0.25">
      <c r="B7299" t="s">
        <v>11260</v>
      </c>
      <c r="C7299" t="s">
        <v>18826</v>
      </c>
    </row>
    <row r="7300" spans="2:3" x14ac:dyDescent="0.25">
      <c r="B7300" t="s">
        <v>11261</v>
      </c>
      <c r="C7300" t="s">
        <v>18827</v>
      </c>
    </row>
    <row r="7301" spans="2:3" x14ac:dyDescent="0.25">
      <c r="B7301" t="s">
        <v>11262</v>
      </c>
      <c r="C7301" t="s">
        <v>18828</v>
      </c>
    </row>
    <row r="7302" spans="2:3" x14ac:dyDescent="0.25">
      <c r="B7302" s="1" t="s">
        <v>11263</v>
      </c>
      <c r="C7302" t="s">
        <v>18829</v>
      </c>
    </row>
    <row r="7303" spans="2:3" x14ac:dyDescent="0.25">
      <c r="B7303" t="s">
        <v>11264</v>
      </c>
      <c r="C7303" t="s">
        <v>18830</v>
      </c>
    </row>
    <row r="7304" spans="2:3" x14ac:dyDescent="0.25">
      <c r="B7304" t="s">
        <v>11265</v>
      </c>
      <c r="C7304" t="s">
        <v>18831</v>
      </c>
    </row>
    <row r="7305" spans="2:3" x14ac:dyDescent="0.25">
      <c r="B7305" t="s">
        <v>11266</v>
      </c>
      <c r="C7305" t="s">
        <v>18832</v>
      </c>
    </row>
    <row r="7306" spans="2:3" x14ac:dyDescent="0.25">
      <c r="B7306" t="s">
        <v>11267</v>
      </c>
      <c r="C7306" t="s">
        <v>18833</v>
      </c>
    </row>
    <row r="7307" spans="2:3" x14ac:dyDescent="0.25">
      <c r="B7307" t="s">
        <v>6230</v>
      </c>
      <c r="C7307" t="s">
        <v>13788</v>
      </c>
    </row>
    <row r="7308" spans="2:3" x14ac:dyDescent="0.25">
      <c r="B7308" t="s">
        <v>11268</v>
      </c>
      <c r="C7308" t="s">
        <v>18834</v>
      </c>
    </row>
    <row r="7309" spans="2:3" x14ac:dyDescent="0.25">
      <c r="B7309" t="s">
        <v>10240</v>
      </c>
      <c r="C7309" t="s">
        <v>17801</v>
      </c>
    </row>
    <row r="7310" spans="2:3" x14ac:dyDescent="0.25">
      <c r="B7310" t="s">
        <v>11270</v>
      </c>
      <c r="C7310" t="s">
        <v>18836</v>
      </c>
    </row>
    <row r="7311" spans="2:3" x14ac:dyDescent="0.25">
      <c r="B7311" t="s">
        <v>11271</v>
      </c>
      <c r="C7311" t="s">
        <v>18837</v>
      </c>
    </row>
    <row r="7312" spans="2:3" x14ac:dyDescent="0.25">
      <c r="B7312" t="s">
        <v>11272</v>
      </c>
      <c r="C7312" t="s">
        <v>18838</v>
      </c>
    </row>
    <row r="7313" spans="2:3" x14ac:dyDescent="0.25">
      <c r="B7313" t="s">
        <v>11273</v>
      </c>
      <c r="C7313" t="s">
        <v>18839</v>
      </c>
    </row>
    <row r="7314" spans="2:3" x14ac:dyDescent="0.25">
      <c r="B7314" t="s">
        <v>11274</v>
      </c>
      <c r="C7314" t="s">
        <v>18840</v>
      </c>
    </row>
    <row r="7315" spans="2:3" x14ac:dyDescent="0.25">
      <c r="B7315" t="s">
        <v>11275</v>
      </c>
      <c r="C7315" t="s">
        <v>18841</v>
      </c>
    </row>
    <row r="7316" spans="2:3" x14ac:dyDescent="0.25">
      <c r="B7316" t="s">
        <v>11276</v>
      </c>
      <c r="C7316" t="s">
        <v>18842</v>
      </c>
    </row>
    <row r="7317" spans="2:3" x14ac:dyDescent="0.25">
      <c r="B7317" t="s">
        <v>11277</v>
      </c>
      <c r="C7317" t="s">
        <v>18843</v>
      </c>
    </row>
    <row r="7318" spans="2:3" x14ac:dyDescent="0.25">
      <c r="B7318" t="s">
        <v>11278</v>
      </c>
      <c r="C7318" t="s">
        <v>18844</v>
      </c>
    </row>
    <row r="7319" spans="2:3" x14ac:dyDescent="0.25">
      <c r="B7319" t="s">
        <v>11279</v>
      </c>
      <c r="C7319" t="s">
        <v>18845</v>
      </c>
    </row>
    <row r="7320" spans="2:3" x14ac:dyDescent="0.25">
      <c r="B7320" t="s">
        <v>11280</v>
      </c>
      <c r="C7320" t="s">
        <v>18846</v>
      </c>
    </row>
    <row r="7321" spans="2:3" x14ac:dyDescent="0.25">
      <c r="B7321" t="s">
        <v>11281</v>
      </c>
      <c r="C7321" t="s">
        <v>18847</v>
      </c>
    </row>
    <row r="7322" spans="2:3" x14ac:dyDescent="0.25">
      <c r="B7322" t="s">
        <v>11282</v>
      </c>
      <c r="C7322" t="s">
        <v>18848</v>
      </c>
    </row>
    <row r="7323" spans="2:3" x14ac:dyDescent="0.25">
      <c r="B7323" t="s">
        <v>11283</v>
      </c>
      <c r="C7323" t="s">
        <v>18849</v>
      </c>
    </row>
    <row r="7324" spans="2:3" x14ac:dyDescent="0.25">
      <c r="B7324" t="s">
        <v>11284</v>
      </c>
      <c r="C7324" t="s">
        <v>18850</v>
      </c>
    </row>
    <row r="7325" spans="2:3" x14ac:dyDescent="0.25">
      <c r="B7325" t="s">
        <v>11285</v>
      </c>
      <c r="C7325" t="s">
        <v>18851</v>
      </c>
    </row>
    <row r="7326" spans="2:3" x14ac:dyDescent="0.25">
      <c r="B7326" t="s">
        <v>11286</v>
      </c>
      <c r="C7326" t="s">
        <v>18852</v>
      </c>
    </row>
    <row r="7327" spans="2:3" x14ac:dyDescent="0.25">
      <c r="B7327" t="s">
        <v>11287</v>
      </c>
      <c r="C7327" t="s">
        <v>18853</v>
      </c>
    </row>
    <row r="7328" spans="2:3" x14ac:dyDescent="0.25">
      <c r="B7328" t="s">
        <v>11288</v>
      </c>
      <c r="C7328" t="s">
        <v>18854</v>
      </c>
    </row>
    <row r="7329" spans="2:3" x14ac:dyDescent="0.25">
      <c r="B7329" t="s">
        <v>11289</v>
      </c>
      <c r="C7329" t="s">
        <v>18855</v>
      </c>
    </row>
    <row r="7330" spans="2:3" x14ac:dyDescent="0.25">
      <c r="B7330" t="s">
        <v>11290</v>
      </c>
      <c r="C7330" t="s">
        <v>18856</v>
      </c>
    </row>
    <row r="7331" spans="2:3" x14ac:dyDescent="0.25">
      <c r="B7331" t="s">
        <v>11291</v>
      </c>
      <c r="C7331" t="s">
        <v>18857</v>
      </c>
    </row>
    <row r="7332" spans="2:3" x14ac:dyDescent="0.25">
      <c r="B7332" t="s">
        <v>11292</v>
      </c>
      <c r="C7332" t="s">
        <v>18858</v>
      </c>
    </row>
    <row r="7333" spans="2:3" x14ac:dyDescent="0.25">
      <c r="B7333" t="s">
        <v>7134</v>
      </c>
      <c r="C7333" t="s">
        <v>14693</v>
      </c>
    </row>
    <row r="7334" spans="2:3" x14ac:dyDescent="0.25">
      <c r="B7334" t="s">
        <v>11294</v>
      </c>
      <c r="C7334" t="s">
        <v>18860</v>
      </c>
    </row>
    <row r="7335" spans="2:3" x14ac:dyDescent="0.25">
      <c r="B7335" t="s">
        <v>11295</v>
      </c>
      <c r="C7335" t="s">
        <v>18861</v>
      </c>
    </row>
    <row r="7336" spans="2:3" x14ac:dyDescent="0.25">
      <c r="B7336" t="s">
        <v>11296</v>
      </c>
      <c r="C7336" t="s">
        <v>18862</v>
      </c>
    </row>
    <row r="7337" spans="2:3" x14ac:dyDescent="0.25">
      <c r="B7337" t="s">
        <v>11297</v>
      </c>
      <c r="C7337" t="s">
        <v>18863</v>
      </c>
    </row>
    <row r="7338" spans="2:3" x14ac:dyDescent="0.25">
      <c r="B7338" s="1" t="s">
        <v>11298</v>
      </c>
      <c r="C7338" t="s">
        <v>18864</v>
      </c>
    </row>
    <row r="7339" spans="2:3" x14ac:dyDescent="0.25">
      <c r="B7339" t="s">
        <v>11299</v>
      </c>
      <c r="C7339" t="s">
        <v>18865</v>
      </c>
    </row>
    <row r="7340" spans="2:3" x14ac:dyDescent="0.25">
      <c r="B7340" t="s">
        <v>11300</v>
      </c>
      <c r="C7340" t="s">
        <v>18866</v>
      </c>
    </row>
    <row r="7341" spans="2:3" x14ac:dyDescent="0.25">
      <c r="B7341" t="s">
        <v>11301</v>
      </c>
      <c r="C7341" t="s">
        <v>18867</v>
      </c>
    </row>
    <row r="7342" spans="2:3" x14ac:dyDescent="0.25">
      <c r="B7342" t="s">
        <v>11302</v>
      </c>
      <c r="C7342" t="s">
        <v>18868</v>
      </c>
    </row>
    <row r="7343" spans="2:3" x14ac:dyDescent="0.25">
      <c r="B7343" t="s">
        <v>11303</v>
      </c>
      <c r="C7343" t="s">
        <v>18869</v>
      </c>
    </row>
    <row r="7344" spans="2:3" x14ac:dyDescent="0.25">
      <c r="B7344" t="s">
        <v>11304</v>
      </c>
      <c r="C7344" t="s">
        <v>18870</v>
      </c>
    </row>
    <row r="7345" spans="2:3" x14ac:dyDescent="0.25">
      <c r="B7345" t="s">
        <v>11305</v>
      </c>
      <c r="C7345" t="s">
        <v>18871</v>
      </c>
    </row>
    <row r="7346" spans="2:3" x14ac:dyDescent="0.25">
      <c r="B7346" t="s">
        <v>11306</v>
      </c>
      <c r="C7346" t="s">
        <v>18872</v>
      </c>
    </row>
    <row r="7347" spans="2:3" x14ac:dyDescent="0.25">
      <c r="B7347" t="s">
        <v>11307</v>
      </c>
      <c r="C7347" t="s">
        <v>18873</v>
      </c>
    </row>
    <row r="7348" spans="2:3" x14ac:dyDescent="0.25">
      <c r="B7348" t="s">
        <v>11308</v>
      </c>
      <c r="C7348" t="s">
        <v>18874</v>
      </c>
    </row>
    <row r="7349" spans="2:3" x14ac:dyDescent="0.25">
      <c r="B7349" s="1" t="s">
        <v>11309</v>
      </c>
      <c r="C7349" t="s">
        <v>18875</v>
      </c>
    </row>
    <row r="7350" spans="2:3" x14ac:dyDescent="0.25">
      <c r="B7350" t="s">
        <v>11310</v>
      </c>
      <c r="C7350" t="s">
        <v>18876</v>
      </c>
    </row>
    <row r="7351" spans="2:3" x14ac:dyDescent="0.25">
      <c r="B7351" t="s">
        <v>11311</v>
      </c>
      <c r="C7351" t="s">
        <v>18877</v>
      </c>
    </row>
    <row r="7352" spans="2:3" x14ac:dyDescent="0.25">
      <c r="B7352" t="s">
        <v>11312</v>
      </c>
      <c r="C7352" t="s">
        <v>18878</v>
      </c>
    </row>
    <row r="7353" spans="2:3" x14ac:dyDescent="0.25">
      <c r="B7353" t="s">
        <v>11313</v>
      </c>
      <c r="C7353" t="s">
        <v>18879</v>
      </c>
    </row>
    <row r="7354" spans="2:3" x14ac:dyDescent="0.25">
      <c r="B7354" t="s">
        <v>11314</v>
      </c>
      <c r="C7354" t="s">
        <v>18880</v>
      </c>
    </row>
    <row r="7355" spans="2:3" x14ac:dyDescent="0.25">
      <c r="B7355" t="s">
        <v>11315</v>
      </c>
      <c r="C7355" t="s">
        <v>18881</v>
      </c>
    </row>
    <row r="7356" spans="2:3" x14ac:dyDescent="0.25">
      <c r="B7356" t="s">
        <v>11316</v>
      </c>
      <c r="C7356" t="s">
        <v>18882</v>
      </c>
    </row>
    <row r="7357" spans="2:3" x14ac:dyDescent="0.25">
      <c r="B7357" t="s">
        <v>11317</v>
      </c>
      <c r="C7357" t="s">
        <v>18883</v>
      </c>
    </row>
    <row r="7358" spans="2:3" x14ac:dyDescent="0.25">
      <c r="B7358" t="s">
        <v>11318</v>
      </c>
      <c r="C7358" t="s">
        <v>18884</v>
      </c>
    </row>
    <row r="7359" spans="2:3" x14ac:dyDescent="0.25">
      <c r="B7359" t="s">
        <v>11319</v>
      </c>
      <c r="C7359" t="s">
        <v>18885</v>
      </c>
    </row>
    <row r="7360" spans="2:3" x14ac:dyDescent="0.25">
      <c r="B7360" t="s">
        <v>11320</v>
      </c>
      <c r="C7360" t="s">
        <v>18886</v>
      </c>
    </row>
    <row r="7361" spans="2:3" x14ac:dyDescent="0.25">
      <c r="B7361" t="s">
        <v>11321</v>
      </c>
      <c r="C7361" t="s">
        <v>18887</v>
      </c>
    </row>
    <row r="7362" spans="2:3" x14ac:dyDescent="0.25">
      <c r="B7362" t="s">
        <v>11322</v>
      </c>
      <c r="C7362" t="s">
        <v>18888</v>
      </c>
    </row>
    <row r="7363" spans="2:3" x14ac:dyDescent="0.25">
      <c r="B7363" t="s">
        <v>11323</v>
      </c>
      <c r="C7363" t="s">
        <v>18889</v>
      </c>
    </row>
    <row r="7364" spans="2:3" x14ac:dyDescent="0.25">
      <c r="B7364" t="s">
        <v>11324</v>
      </c>
      <c r="C7364" t="s">
        <v>18890</v>
      </c>
    </row>
    <row r="7365" spans="2:3" x14ac:dyDescent="0.25">
      <c r="B7365" t="s">
        <v>11325</v>
      </c>
      <c r="C7365" t="s">
        <v>18891</v>
      </c>
    </row>
    <row r="7366" spans="2:3" x14ac:dyDescent="0.25">
      <c r="B7366" s="1" t="s">
        <v>11326</v>
      </c>
      <c r="C7366" t="s">
        <v>18892</v>
      </c>
    </row>
    <row r="7367" spans="2:3" x14ac:dyDescent="0.25">
      <c r="B7367" t="s">
        <v>11327</v>
      </c>
      <c r="C7367" t="s">
        <v>18893</v>
      </c>
    </row>
    <row r="7368" spans="2:3" x14ac:dyDescent="0.25">
      <c r="B7368" t="s">
        <v>11328</v>
      </c>
      <c r="C7368" t="s">
        <v>18894</v>
      </c>
    </row>
    <row r="7369" spans="2:3" x14ac:dyDescent="0.25">
      <c r="B7369" t="s">
        <v>11329</v>
      </c>
      <c r="C7369" t="s">
        <v>18895</v>
      </c>
    </row>
    <row r="7370" spans="2:3" x14ac:dyDescent="0.25">
      <c r="B7370" t="s">
        <v>5834</v>
      </c>
      <c r="C7370" t="s">
        <v>13392</v>
      </c>
    </row>
    <row r="7371" spans="2:3" x14ac:dyDescent="0.25">
      <c r="B7371" t="s">
        <v>11331</v>
      </c>
      <c r="C7371" t="s">
        <v>18897</v>
      </c>
    </row>
    <row r="7372" spans="2:3" x14ac:dyDescent="0.25">
      <c r="B7372" t="s">
        <v>11332</v>
      </c>
      <c r="C7372" t="s">
        <v>18898</v>
      </c>
    </row>
    <row r="7373" spans="2:3" x14ac:dyDescent="0.25">
      <c r="B7373" t="s">
        <v>11333</v>
      </c>
      <c r="C7373" t="s">
        <v>18899</v>
      </c>
    </row>
    <row r="7374" spans="2:3" x14ac:dyDescent="0.25">
      <c r="B7374" t="s">
        <v>11334</v>
      </c>
      <c r="C7374" t="s">
        <v>18900</v>
      </c>
    </row>
    <row r="7375" spans="2:3" x14ac:dyDescent="0.25">
      <c r="B7375" t="s">
        <v>11335</v>
      </c>
      <c r="C7375" t="s">
        <v>18901</v>
      </c>
    </row>
    <row r="7376" spans="2:3" x14ac:dyDescent="0.25">
      <c r="B7376" t="s">
        <v>11336</v>
      </c>
      <c r="C7376" t="s">
        <v>18902</v>
      </c>
    </row>
    <row r="7377" spans="2:3" x14ac:dyDescent="0.25">
      <c r="B7377" t="s">
        <v>11337</v>
      </c>
      <c r="C7377" t="s">
        <v>18903</v>
      </c>
    </row>
    <row r="7378" spans="2:3" x14ac:dyDescent="0.25">
      <c r="B7378" t="s">
        <v>11338</v>
      </c>
      <c r="C7378" t="s">
        <v>18904</v>
      </c>
    </row>
    <row r="7379" spans="2:3" x14ac:dyDescent="0.25">
      <c r="B7379" t="s">
        <v>11339</v>
      </c>
      <c r="C7379" t="s">
        <v>18905</v>
      </c>
    </row>
    <row r="7380" spans="2:3" x14ac:dyDescent="0.25">
      <c r="B7380" t="s">
        <v>11340</v>
      </c>
      <c r="C7380" t="s">
        <v>18906</v>
      </c>
    </row>
    <row r="7381" spans="2:3" x14ac:dyDescent="0.25">
      <c r="B7381" t="s">
        <v>11341</v>
      </c>
      <c r="C7381" t="s">
        <v>18907</v>
      </c>
    </row>
    <row r="7382" spans="2:3" x14ac:dyDescent="0.25">
      <c r="B7382" t="s">
        <v>11342</v>
      </c>
      <c r="C7382" t="s">
        <v>18908</v>
      </c>
    </row>
    <row r="7383" spans="2:3" x14ac:dyDescent="0.25">
      <c r="B7383" t="s">
        <v>4764</v>
      </c>
      <c r="C7383" t="s">
        <v>18909</v>
      </c>
    </row>
    <row r="7384" spans="2:3" x14ac:dyDescent="0.25">
      <c r="B7384" t="s">
        <v>5812</v>
      </c>
      <c r="C7384" t="s">
        <v>13370</v>
      </c>
    </row>
    <row r="7385" spans="2:3" x14ac:dyDescent="0.25">
      <c r="B7385" t="s">
        <v>8705</v>
      </c>
      <c r="C7385" t="s">
        <v>16265</v>
      </c>
    </row>
    <row r="7386" spans="2:3" x14ac:dyDescent="0.25">
      <c r="B7386" t="s">
        <v>11344</v>
      </c>
      <c r="C7386" t="s">
        <v>18910</v>
      </c>
    </row>
    <row r="7387" spans="2:3" x14ac:dyDescent="0.25">
      <c r="B7387" t="s">
        <v>11345</v>
      </c>
      <c r="C7387" t="s">
        <v>18911</v>
      </c>
    </row>
    <row r="7388" spans="2:3" x14ac:dyDescent="0.25">
      <c r="B7388" t="s">
        <v>11346</v>
      </c>
      <c r="C7388" t="s">
        <v>18912</v>
      </c>
    </row>
    <row r="7389" spans="2:3" x14ac:dyDescent="0.25">
      <c r="B7389" t="s">
        <v>11347</v>
      </c>
      <c r="C7389" t="s">
        <v>18913</v>
      </c>
    </row>
    <row r="7390" spans="2:3" x14ac:dyDescent="0.25">
      <c r="B7390" t="s">
        <v>11348</v>
      </c>
      <c r="C7390" t="s">
        <v>18914</v>
      </c>
    </row>
    <row r="7391" spans="2:3" x14ac:dyDescent="0.25">
      <c r="B7391" t="s">
        <v>11349</v>
      </c>
      <c r="C7391" t="s">
        <v>18915</v>
      </c>
    </row>
    <row r="7392" spans="2:3" x14ac:dyDescent="0.25">
      <c r="B7392" t="s">
        <v>11350</v>
      </c>
      <c r="C7392" t="s">
        <v>18916</v>
      </c>
    </row>
    <row r="7393" spans="2:3" x14ac:dyDescent="0.25">
      <c r="B7393" s="1" t="s">
        <v>11040</v>
      </c>
      <c r="C7393" t="s">
        <v>18606</v>
      </c>
    </row>
    <row r="7394" spans="2:3" x14ac:dyDescent="0.25">
      <c r="B7394" t="s">
        <v>11351</v>
      </c>
      <c r="C7394" t="s">
        <v>18917</v>
      </c>
    </row>
    <row r="7395" spans="2:3" x14ac:dyDescent="0.25">
      <c r="B7395" t="s">
        <v>11352</v>
      </c>
      <c r="C7395" t="s">
        <v>18918</v>
      </c>
    </row>
    <row r="7396" spans="2:3" x14ac:dyDescent="0.25">
      <c r="B7396" s="1" t="s">
        <v>11353</v>
      </c>
      <c r="C7396" t="s">
        <v>18919</v>
      </c>
    </row>
    <row r="7397" spans="2:3" x14ac:dyDescent="0.25">
      <c r="B7397" t="s">
        <v>11354</v>
      </c>
      <c r="C7397" t="s">
        <v>18920</v>
      </c>
    </row>
    <row r="7398" spans="2:3" x14ac:dyDescent="0.25">
      <c r="B7398" t="s">
        <v>11355</v>
      </c>
      <c r="C7398" t="s">
        <v>12415</v>
      </c>
    </row>
    <row r="7399" spans="2:3" x14ac:dyDescent="0.25">
      <c r="B7399" t="s">
        <v>11356</v>
      </c>
      <c r="C7399" t="s">
        <v>18921</v>
      </c>
    </row>
    <row r="7400" spans="2:3" x14ac:dyDescent="0.25">
      <c r="B7400" s="1" t="s">
        <v>11357</v>
      </c>
      <c r="C7400" t="s">
        <v>18922</v>
      </c>
    </row>
    <row r="7401" spans="2:3" x14ac:dyDescent="0.25">
      <c r="B7401" t="s">
        <v>11358</v>
      </c>
      <c r="C7401" t="s">
        <v>18923</v>
      </c>
    </row>
    <row r="7402" spans="2:3" x14ac:dyDescent="0.25">
      <c r="B7402" t="s">
        <v>11359</v>
      </c>
      <c r="C7402" t="s">
        <v>18924</v>
      </c>
    </row>
    <row r="7403" spans="2:3" x14ac:dyDescent="0.25">
      <c r="B7403" t="s">
        <v>11360</v>
      </c>
      <c r="C7403" t="s">
        <v>18925</v>
      </c>
    </row>
    <row r="7404" spans="2:3" x14ac:dyDescent="0.25">
      <c r="B7404" s="1" t="s">
        <v>11361</v>
      </c>
      <c r="C7404" t="s">
        <v>18926</v>
      </c>
    </row>
    <row r="7405" spans="2:3" x14ac:dyDescent="0.25">
      <c r="B7405" t="s">
        <v>11362</v>
      </c>
      <c r="C7405" t="s">
        <v>11627</v>
      </c>
    </row>
    <row r="7406" spans="2:3" x14ac:dyDescent="0.25">
      <c r="B7406" t="s">
        <v>11363</v>
      </c>
      <c r="C7406" t="s">
        <v>18927</v>
      </c>
    </row>
    <row r="7407" spans="2:3" x14ac:dyDescent="0.25">
      <c r="B7407" t="s">
        <v>11364</v>
      </c>
      <c r="C7407" t="s">
        <v>18928</v>
      </c>
    </row>
    <row r="7408" spans="2:3" x14ac:dyDescent="0.25">
      <c r="B7408" t="s">
        <v>11365</v>
      </c>
      <c r="C7408" t="s">
        <v>18929</v>
      </c>
    </row>
    <row r="7409" spans="2:3" x14ac:dyDescent="0.25">
      <c r="B7409" t="s">
        <v>11366</v>
      </c>
      <c r="C7409" t="s">
        <v>18930</v>
      </c>
    </row>
    <row r="7410" spans="2:3" x14ac:dyDescent="0.25">
      <c r="B7410" t="s">
        <v>11367</v>
      </c>
      <c r="C7410" t="s">
        <v>18931</v>
      </c>
    </row>
    <row r="7411" spans="2:3" x14ac:dyDescent="0.25">
      <c r="B7411" t="s">
        <v>11368</v>
      </c>
      <c r="C7411" t="s">
        <v>18932</v>
      </c>
    </row>
    <row r="7412" spans="2:3" x14ac:dyDescent="0.25">
      <c r="B7412" t="s">
        <v>11369</v>
      </c>
      <c r="C7412" t="s">
        <v>18933</v>
      </c>
    </row>
    <row r="7413" spans="2:3" x14ac:dyDescent="0.25">
      <c r="B7413" t="s">
        <v>11370</v>
      </c>
      <c r="C7413" t="s">
        <v>18934</v>
      </c>
    </row>
    <row r="7414" spans="2:3" x14ac:dyDescent="0.25">
      <c r="B7414" t="s">
        <v>11371</v>
      </c>
      <c r="C7414" t="s">
        <v>18935</v>
      </c>
    </row>
    <row r="7415" spans="2:3" x14ac:dyDescent="0.25">
      <c r="B7415" t="s">
        <v>11372</v>
      </c>
      <c r="C7415" t="s">
        <v>18936</v>
      </c>
    </row>
    <row r="7416" spans="2:3" x14ac:dyDescent="0.25">
      <c r="B7416" t="s">
        <v>11373</v>
      </c>
      <c r="C7416" t="s">
        <v>18937</v>
      </c>
    </row>
    <row r="7417" spans="2:3" x14ac:dyDescent="0.25">
      <c r="B7417" t="s">
        <v>11374</v>
      </c>
      <c r="C7417" t="s">
        <v>18938</v>
      </c>
    </row>
    <row r="7418" spans="2:3" x14ac:dyDescent="0.25">
      <c r="B7418" t="s">
        <v>11375</v>
      </c>
      <c r="C7418" t="s">
        <v>18939</v>
      </c>
    </row>
    <row r="7419" spans="2:3" x14ac:dyDescent="0.25">
      <c r="B7419" t="s">
        <v>11376</v>
      </c>
      <c r="C7419" t="s">
        <v>18940</v>
      </c>
    </row>
    <row r="7420" spans="2:3" x14ac:dyDescent="0.25">
      <c r="B7420" t="s">
        <v>11377</v>
      </c>
      <c r="C7420" t="s">
        <v>18941</v>
      </c>
    </row>
    <row r="7421" spans="2:3" x14ac:dyDescent="0.25">
      <c r="B7421" t="s">
        <v>11378</v>
      </c>
      <c r="C7421" t="s">
        <v>18942</v>
      </c>
    </row>
    <row r="7422" spans="2:3" x14ac:dyDescent="0.25">
      <c r="B7422" t="s">
        <v>11379</v>
      </c>
      <c r="C7422" t="s">
        <v>18943</v>
      </c>
    </row>
    <row r="7423" spans="2:3" x14ac:dyDescent="0.25">
      <c r="B7423" t="s">
        <v>11380</v>
      </c>
      <c r="C7423" t="s">
        <v>18944</v>
      </c>
    </row>
    <row r="7424" spans="2:3" x14ac:dyDescent="0.25">
      <c r="B7424" t="s">
        <v>11381</v>
      </c>
      <c r="C7424" t="s">
        <v>12536</v>
      </c>
    </row>
    <row r="7425" spans="2:3" x14ac:dyDescent="0.25">
      <c r="B7425" t="s">
        <v>11382</v>
      </c>
      <c r="C7425" t="s">
        <v>18945</v>
      </c>
    </row>
    <row r="7426" spans="2:3" x14ac:dyDescent="0.25">
      <c r="B7426" t="s">
        <v>11383</v>
      </c>
      <c r="C7426" t="s">
        <v>18946</v>
      </c>
    </row>
    <row r="7427" spans="2:3" x14ac:dyDescent="0.25">
      <c r="B7427" t="s">
        <v>11384</v>
      </c>
      <c r="C7427" t="s">
        <v>18947</v>
      </c>
    </row>
    <row r="7428" spans="2:3" x14ac:dyDescent="0.25">
      <c r="B7428" t="s">
        <v>11385</v>
      </c>
      <c r="C7428" t="s">
        <v>18948</v>
      </c>
    </row>
    <row r="7429" spans="2:3" x14ac:dyDescent="0.25">
      <c r="B7429" t="s">
        <v>11386</v>
      </c>
      <c r="C7429" t="s">
        <v>18949</v>
      </c>
    </row>
    <row r="7430" spans="2:3" x14ac:dyDescent="0.25">
      <c r="B7430" t="s">
        <v>11387</v>
      </c>
      <c r="C7430" t="s">
        <v>18950</v>
      </c>
    </row>
    <row r="7431" spans="2:3" x14ac:dyDescent="0.25">
      <c r="B7431" t="s">
        <v>11388</v>
      </c>
      <c r="C7431" t="s">
        <v>18951</v>
      </c>
    </row>
    <row r="7432" spans="2:3" x14ac:dyDescent="0.25">
      <c r="B7432" t="s">
        <v>11389</v>
      </c>
      <c r="C7432" t="s">
        <v>18952</v>
      </c>
    </row>
    <row r="7433" spans="2:3" x14ac:dyDescent="0.25">
      <c r="B7433" t="s">
        <v>11390</v>
      </c>
      <c r="C7433" t="s">
        <v>18953</v>
      </c>
    </row>
    <row r="7434" spans="2:3" x14ac:dyDescent="0.25">
      <c r="B7434" t="s">
        <v>11391</v>
      </c>
      <c r="C7434" t="s">
        <v>18954</v>
      </c>
    </row>
    <row r="7435" spans="2:3" x14ac:dyDescent="0.25">
      <c r="B7435" s="1" t="s">
        <v>11392</v>
      </c>
      <c r="C7435" t="s">
        <v>18955</v>
      </c>
    </row>
    <row r="7436" spans="2:3" x14ac:dyDescent="0.25">
      <c r="B7436" t="s">
        <v>11393</v>
      </c>
      <c r="C7436" t="s">
        <v>18956</v>
      </c>
    </row>
    <row r="7437" spans="2:3" x14ac:dyDescent="0.25">
      <c r="B7437" t="s">
        <v>11394</v>
      </c>
      <c r="C7437" t="s">
        <v>18957</v>
      </c>
    </row>
    <row r="7438" spans="2:3" x14ac:dyDescent="0.25">
      <c r="B7438" t="s">
        <v>11395</v>
      </c>
      <c r="C7438" t="s">
        <v>18958</v>
      </c>
    </row>
    <row r="7439" spans="2:3" x14ac:dyDescent="0.25">
      <c r="B7439" t="s">
        <v>11396</v>
      </c>
      <c r="C7439" t="s">
        <v>18959</v>
      </c>
    </row>
    <row r="7440" spans="2:3" x14ac:dyDescent="0.25">
      <c r="B7440" t="s">
        <v>11397</v>
      </c>
      <c r="C7440" t="s">
        <v>18960</v>
      </c>
    </row>
    <row r="7441" spans="2:3" x14ac:dyDescent="0.25">
      <c r="B7441" t="s">
        <v>11398</v>
      </c>
      <c r="C7441" t="s">
        <v>18961</v>
      </c>
    </row>
    <row r="7442" spans="2:3" x14ac:dyDescent="0.25">
      <c r="B7442" t="s">
        <v>11399</v>
      </c>
      <c r="C7442" t="s">
        <v>18962</v>
      </c>
    </row>
    <row r="7443" spans="2:3" x14ac:dyDescent="0.25">
      <c r="B7443" t="s">
        <v>11400</v>
      </c>
      <c r="C7443" t="s">
        <v>18963</v>
      </c>
    </row>
    <row r="7444" spans="2:3" x14ac:dyDescent="0.25">
      <c r="B7444" t="s">
        <v>11401</v>
      </c>
      <c r="C7444" t="s">
        <v>18964</v>
      </c>
    </row>
    <row r="7445" spans="2:3" x14ac:dyDescent="0.25">
      <c r="B7445" t="s">
        <v>11402</v>
      </c>
      <c r="C7445" t="s">
        <v>18965</v>
      </c>
    </row>
    <row r="7446" spans="2:3" x14ac:dyDescent="0.25">
      <c r="B7446" t="s">
        <v>11403</v>
      </c>
      <c r="C7446" t="s">
        <v>18966</v>
      </c>
    </row>
    <row r="7447" spans="2:3" x14ac:dyDescent="0.25">
      <c r="B7447" t="s">
        <v>11404</v>
      </c>
      <c r="C7447" t="s">
        <v>18967</v>
      </c>
    </row>
    <row r="7448" spans="2:3" x14ac:dyDescent="0.25">
      <c r="B7448" t="s">
        <v>11405</v>
      </c>
      <c r="C7448" t="s">
        <v>18968</v>
      </c>
    </row>
    <row r="7449" spans="2:3" x14ac:dyDescent="0.25">
      <c r="B7449" t="s">
        <v>11406</v>
      </c>
      <c r="C7449" t="s">
        <v>18969</v>
      </c>
    </row>
    <row r="7450" spans="2:3" x14ac:dyDescent="0.25">
      <c r="B7450" t="s">
        <v>11407</v>
      </c>
      <c r="C7450" t="s">
        <v>18970</v>
      </c>
    </row>
    <row r="7451" spans="2:3" x14ac:dyDescent="0.25">
      <c r="B7451" t="s">
        <v>11408</v>
      </c>
      <c r="C7451" t="s">
        <v>18971</v>
      </c>
    </row>
    <row r="7452" spans="2:3" x14ac:dyDescent="0.25">
      <c r="B7452" t="s">
        <v>11409</v>
      </c>
      <c r="C7452" t="s">
        <v>12653</v>
      </c>
    </row>
    <row r="7453" spans="2:3" x14ac:dyDescent="0.25">
      <c r="B7453" s="1" t="s">
        <v>11410</v>
      </c>
      <c r="C7453" t="s">
        <v>18972</v>
      </c>
    </row>
    <row r="7454" spans="2:3" x14ac:dyDescent="0.25">
      <c r="B7454" t="s">
        <v>11411</v>
      </c>
      <c r="C7454" t="s">
        <v>18973</v>
      </c>
    </row>
    <row r="7455" spans="2:3" x14ac:dyDescent="0.25">
      <c r="B7455" t="s">
        <v>11412</v>
      </c>
      <c r="C7455" t="s">
        <v>18974</v>
      </c>
    </row>
    <row r="7456" spans="2:3" x14ac:dyDescent="0.25">
      <c r="B7456" t="s">
        <v>11413</v>
      </c>
      <c r="C7456" t="s">
        <v>18975</v>
      </c>
    </row>
    <row r="7457" spans="2:3" x14ac:dyDescent="0.25">
      <c r="B7457" t="s">
        <v>11414</v>
      </c>
      <c r="C7457" t="s">
        <v>18976</v>
      </c>
    </row>
    <row r="7458" spans="2:3" x14ac:dyDescent="0.25">
      <c r="B7458" t="s">
        <v>11415</v>
      </c>
      <c r="C7458" t="s">
        <v>18977</v>
      </c>
    </row>
    <row r="7459" spans="2:3" x14ac:dyDescent="0.25">
      <c r="B7459" t="s">
        <v>11416</v>
      </c>
      <c r="C7459" t="s">
        <v>18978</v>
      </c>
    </row>
    <row r="7460" spans="2:3" x14ac:dyDescent="0.25">
      <c r="B7460" t="s">
        <v>11417</v>
      </c>
      <c r="C7460" t="s">
        <v>18979</v>
      </c>
    </row>
    <row r="7461" spans="2:3" x14ac:dyDescent="0.25">
      <c r="B7461" t="s">
        <v>11418</v>
      </c>
      <c r="C7461" t="s">
        <v>12700</v>
      </c>
    </row>
    <row r="7462" spans="2:3" x14ac:dyDescent="0.25">
      <c r="B7462" t="s">
        <v>10893</v>
      </c>
      <c r="C7462" t="s">
        <v>18458</v>
      </c>
    </row>
    <row r="7463" spans="2:3" x14ac:dyDescent="0.25">
      <c r="B7463" t="s">
        <v>11420</v>
      </c>
      <c r="C7463" t="s">
        <v>12712</v>
      </c>
    </row>
    <row r="7464" spans="2:3" x14ac:dyDescent="0.25">
      <c r="B7464" t="s">
        <v>11421</v>
      </c>
      <c r="C7464" t="s">
        <v>18981</v>
      </c>
    </row>
    <row r="7465" spans="2:3" x14ac:dyDescent="0.25">
      <c r="B7465" t="s">
        <v>11422</v>
      </c>
      <c r="C7465" t="s">
        <v>18982</v>
      </c>
    </row>
    <row r="7466" spans="2:3" x14ac:dyDescent="0.25">
      <c r="B7466" t="s">
        <v>11423</v>
      </c>
      <c r="C7466" t="s">
        <v>18983</v>
      </c>
    </row>
    <row r="7467" spans="2:3" x14ac:dyDescent="0.25">
      <c r="B7467" t="s">
        <v>11424</v>
      </c>
      <c r="C7467" t="s">
        <v>12722</v>
      </c>
    </row>
    <row r="7468" spans="2:3" x14ac:dyDescent="0.25">
      <c r="B7468" t="s">
        <v>11425</v>
      </c>
      <c r="C7468" t="s">
        <v>18984</v>
      </c>
    </row>
    <row r="7469" spans="2:3" x14ac:dyDescent="0.25">
      <c r="B7469" s="1" t="s">
        <v>11426</v>
      </c>
      <c r="C7469" t="s">
        <v>18985</v>
      </c>
    </row>
    <row r="7470" spans="2:3" x14ac:dyDescent="0.25">
      <c r="B7470" t="s">
        <v>11427</v>
      </c>
      <c r="C7470" t="s">
        <v>18986</v>
      </c>
    </row>
    <row r="7471" spans="2:3" x14ac:dyDescent="0.25">
      <c r="B7471" t="s">
        <v>11428</v>
      </c>
      <c r="C7471" t="s">
        <v>18987</v>
      </c>
    </row>
    <row r="7472" spans="2:3" x14ac:dyDescent="0.25">
      <c r="B7472" t="s">
        <v>11429</v>
      </c>
      <c r="C7472" t="s">
        <v>18988</v>
      </c>
    </row>
    <row r="7473" spans="2:3" x14ac:dyDescent="0.25">
      <c r="B7473" t="s">
        <v>11430</v>
      </c>
      <c r="C7473" t="s">
        <v>18989</v>
      </c>
    </row>
    <row r="7474" spans="2:3" x14ac:dyDescent="0.25">
      <c r="B7474" t="s">
        <v>11431</v>
      </c>
      <c r="C7474" t="s">
        <v>18990</v>
      </c>
    </row>
    <row r="7475" spans="2:3" x14ac:dyDescent="0.25">
      <c r="B7475" t="s">
        <v>11432</v>
      </c>
      <c r="C7475" t="s">
        <v>18991</v>
      </c>
    </row>
    <row r="7476" spans="2:3" x14ac:dyDescent="0.25">
      <c r="B7476" t="s">
        <v>11433</v>
      </c>
      <c r="C7476" t="s">
        <v>18992</v>
      </c>
    </row>
    <row r="7477" spans="2:3" x14ac:dyDescent="0.25">
      <c r="B7477" t="s">
        <v>11434</v>
      </c>
      <c r="C7477" t="s">
        <v>18993</v>
      </c>
    </row>
    <row r="7478" spans="2:3" x14ac:dyDescent="0.25">
      <c r="B7478" t="s">
        <v>11435</v>
      </c>
      <c r="C7478" t="s">
        <v>18994</v>
      </c>
    </row>
    <row r="7479" spans="2:3" x14ac:dyDescent="0.25">
      <c r="B7479" t="s">
        <v>11436</v>
      </c>
      <c r="C7479" t="s">
        <v>18995</v>
      </c>
    </row>
    <row r="7480" spans="2:3" x14ac:dyDescent="0.25">
      <c r="B7480" t="s">
        <v>11437</v>
      </c>
      <c r="C7480" t="s">
        <v>18996</v>
      </c>
    </row>
    <row r="7481" spans="2:3" x14ac:dyDescent="0.25">
      <c r="B7481" t="s">
        <v>8169</v>
      </c>
      <c r="C7481" t="s">
        <v>15729</v>
      </c>
    </row>
    <row r="7482" spans="2:3" x14ac:dyDescent="0.25">
      <c r="B7482" t="s">
        <v>11439</v>
      </c>
      <c r="C7482" t="s">
        <v>18998</v>
      </c>
    </row>
    <row r="7483" spans="2:3" x14ac:dyDescent="0.25">
      <c r="B7483" t="s">
        <v>11440</v>
      </c>
      <c r="C7483" t="s">
        <v>18999</v>
      </c>
    </row>
    <row r="7484" spans="2:3" x14ac:dyDescent="0.25">
      <c r="B7484" t="s">
        <v>11441</v>
      </c>
      <c r="C7484" t="s">
        <v>19000</v>
      </c>
    </row>
    <row r="7485" spans="2:3" x14ac:dyDescent="0.25">
      <c r="B7485" t="s">
        <v>11442</v>
      </c>
      <c r="C7485" t="s">
        <v>19001</v>
      </c>
    </row>
    <row r="7486" spans="2:3" x14ac:dyDescent="0.25">
      <c r="B7486" t="s">
        <v>11443</v>
      </c>
      <c r="C7486" t="s">
        <v>19002</v>
      </c>
    </row>
    <row r="7487" spans="2:3" x14ac:dyDescent="0.25">
      <c r="B7487" t="s">
        <v>11444</v>
      </c>
      <c r="C7487" t="s">
        <v>19003</v>
      </c>
    </row>
    <row r="7488" spans="2:3" x14ac:dyDescent="0.25">
      <c r="B7488" t="s">
        <v>11445</v>
      </c>
      <c r="C7488" t="s">
        <v>19004</v>
      </c>
    </row>
    <row r="7489" spans="2:3" x14ac:dyDescent="0.25">
      <c r="B7489" t="s">
        <v>11446</v>
      </c>
      <c r="C7489" t="s">
        <v>19005</v>
      </c>
    </row>
    <row r="7490" spans="2:3" x14ac:dyDescent="0.25">
      <c r="B7490" t="s">
        <v>11447</v>
      </c>
      <c r="C7490" t="s">
        <v>19006</v>
      </c>
    </row>
    <row r="7491" spans="2:3" x14ac:dyDescent="0.25">
      <c r="B7491" t="s">
        <v>11448</v>
      </c>
      <c r="C7491" t="s">
        <v>19007</v>
      </c>
    </row>
    <row r="7492" spans="2:3" x14ac:dyDescent="0.25">
      <c r="B7492" s="1" t="s">
        <v>11449</v>
      </c>
      <c r="C7492" t="s">
        <v>19008</v>
      </c>
    </row>
    <row r="7493" spans="2:3" x14ac:dyDescent="0.25">
      <c r="B7493" t="s">
        <v>11450</v>
      </c>
      <c r="C7493" t="s">
        <v>19009</v>
      </c>
    </row>
    <row r="7494" spans="2:3" x14ac:dyDescent="0.25">
      <c r="B7494" t="s">
        <v>11451</v>
      </c>
      <c r="C7494" t="s">
        <v>19010</v>
      </c>
    </row>
    <row r="7495" spans="2:3" x14ac:dyDescent="0.25">
      <c r="B7495" t="s">
        <v>11452</v>
      </c>
      <c r="C7495" t="s">
        <v>19011</v>
      </c>
    </row>
    <row r="7496" spans="2:3" x14ac:dyDescent="0.25">
      <c r="B7496" t="s">
        <v>11453</v>
      </c>
      <c r="C7496" t="s">
        <v>19012</v>
      </c>
    </row>
    <row r="7497" spans="2:3" x14ac:dyDescent="0.25">
      <c r="B7497" t="s">
        <v>11454</v>
      </c>
      <c r="C7497" t="s">
        <v>12794</v>
      </c>
    </row>
    <row r="7498" spans="2:3" x14ac:dyDescent="0.25">
      <c r="B7498" t="s">
        <v>11455</v>
      </c>
      <c r="C7498" t="s">
        <v>19013</v>
      </c>
    </row>
    <row r="7499" spans="2:3" x14ac:dyDescent="0.25">
      <c r="B7499" t="s">
        <v>11456</v>
      </c>
      <c r="C7499" t="s">
        <v>19014</v>
      </c>
    </row>
    <row r="7500" spans="2:3" x14ac:dyDescent="0.25">
      <c r="B7500" t="s">
        <v>11457</v>
      </c>
      <c r="C7500" t="s">
        <v>12812</v>
      </c>
    </row>
    <row r="7501" spans="2:3" x14ac:dyDescent="0.25">
      <c r="B7501" s="1" t="s">
        <v>11458</v>
      </c>
      <c r="C7501" t="s">
        <v>19015</v>
      </c>
    </row>
    <row r="7502" spans="2:3" x14ac:dyDescent="0.25">
      <c r="B7502" t="s">
        <v>11459</v>
      </c>
      <c r="C7502" t="s">
        <v>19016</v>
      </c>
    </row>
    <row r="7503" spans="2:3" x14ac:dyDescent="0.25">
      <c r="B7503" t="s">
        <v>11460</v>
      </c>
      <c r="C7503" t="s">
        <v>19017</v>
      </c>
    </row>
    <row r="7504" spans="2:3" x14ac:dyDescent="0.25">
      <c r="B7504" t="s">
        <v>4027</v>
      </c>
      <c r="C7504" t="s">
        <v>19018</v>
      </c>
    </row>
    <row r="7505" spans="2:3" x14ac:dyDescent="0.25">
      <c r="B7505" t="s">
        <v>11461</v>
      </c>
      <c r="C7505" t="s">
        <v>12845</v>
      </c>
    </row>
    <row r="7506" spans="2:3" x14ac:dyDescent="0.25">
      <c r="B7506" t="s">
        <v>11462</v>
      </c>
      <c r="C7506" t="s">
        <v>19019</v>
      </c>
    </row>
    <row r="7507" spans="2:3" x14ac:dyDescent="0.25">
      <c r="B7507" t="s">
        <v>4937</v>
      </c>
      <c r="C7507" t="s">
        <v>12500</v>
      </c>
    </row>
    <row r="7508" spans="2:3" x14ac:dyDescent="0.25">
      <c r="B7508" t="s">
        <v>11464</v>
      </c>
      <c r="C7508" t="s">
        <v>19021</v>
      </c>
    </row>
    <row r="7509" spans="2:3" x14ac:dyDescent="0.25">
      <c r="B7509" t="s">
        <v>11465</v>
      </c>
      <c r="C7509" t="s">
        <v>19022</v>
      </c>
    </row>
    <row r="7510" spans="2:3" x14ac:dyDescent="0.25">
      <c r="B7510" t="s">
        <v>11466</v>
      </c>
      <c r="C7510" t="s">
        <v>19023</v>
      </c>
    </row>
    <row r="7511" spans="2:3" x14ac:dyDescent="0.25">
      <c r="B7511" t="s">
        <v>11467</v>
      </c>
      <c r="C7511" t="s">
        <v>19024</v>
      </c>
    </row>
    <row r="7512" spans="2:3" x14ac:dyDescent="0.25">
      <c r="B7512" t="s">
        <v>11468</v>
      </c>
      <c r="C7512" t="s">
        <v>19025</v>
      </c>
    </row>
    <row r="7513" spans="2:3" x14ac:dyDescent="0.25">
      <c r="B7513" t="s">
        <v>11469</v>
      </c>
      <c r="C7513" t="s">
        <v>12879</v>
      </c>
    </row>
    <row r="7514" spans="2:3" x14ac:dyDescent="0.25">
      <c r="B7514" t="s">
        <v>11470</v>
      </c>
      <c r="C7514" t="s">
        <v>12883</v>
      </c>
    </row>
    <row r="7515" spans="2:3" x14ac:dyDescent="0.25">
      <c r="B7515" t="s">
        <v>11471</v>
      </c>
      <c r="C7515" t="s">
        <v>19026</v>
      </c>
    </row>
    <row r="7516" spans="2:3" x14ac:dyDescent="0.25">
      <c r="B7516" t="s">
        <v>11472</v>
      </c>
      <c r="C7516" t="s">
        <v>19027</v>
      </c>
    </row>
    <row r="7517" spans="2:3" x14ac:dyDescent="0.25">
      <c r="B7517" t="s">
        <v>11473</v>
      </c>
      <c r="C7517" t="s">
        <v>19028</v>
      </c>
    </row>
    <row r="7518" spans="2:3" x14ac:dyDescent="0.25">
      <c r="B7518" t="s">
        <v>11474</v>
      </c>
      <c r="C7518" t="s">
        <v>19029</v>
      </c>
    </row>
    <row r="7519" spans="2:3" x14ac:dyDescent="0.25">
      <c r="B7519" t="s">
        <v>11475</v>
      </c>
      <c r="C7519" t="s">
        <v>19030</v>
      </c>
    </row>
    <row r="7520" spans="2:3" x14ac:dyDescent="0.25">
      <c r="B7520" t="s">
        <v>11476</v>
      </c>
      <c r="C7520" t="s">
        <v>19031</v>
      </c>
    </row>
    <row r="7521" spans="2:3" x14ac:dyDescent="0.25">
      <c r="B7521" t="s">
        <v>11477</v>
      </c>
      <c r="C7521" t="s">
        <v>19032</v>
      </c>
    </row>
    <row r="7522" spans="2:3" x14ac:dyDescent="0.25">
      <c r="B7522" t="s">
        <v>11478</v>
      </c>
      <c r="C7522" t="s">
        <v>19033</v>
      </c>
    </row>
    <row r="7523" spans="2:3" x14ac:dyDescent="0.25">
      <c r="B7523" t="s">
        <v>4623</v>
      </c>
      <c r="C7523" t="s">
        <v>12188</v>
      </c>
    </row>
    <row r="7524" spans="2:3" x14ac:dyDescent="0.25">
      <c r="B7524" t="s">
        <v>11480</v>
      </c>
      <c r="C7524" t="s">
        <v>19035</v>
      </c>
    </row>
    <row r="7525" spans="2:3" x14ac:dyDescent="0.25">
      <c r="B7525" t="s">
        <v>11481</v>
      </c>
      <c r="C7525" t="s">
        <v>19036</v>
      </c>
    </row>
    <row r="7526" spans="2:3" x14ac:dyDescent="0.25">
      <c r="B7526" t="s">
        <v>11482</v>
      </c>
      <c r="C7526" t="s">
        <v>19037</v>
      </c>
    </row>
    <row r="7527" spans="2:3" x14ac:dyDescent="0.25">
      <c r="B7527" t="s">
        <v>11483</v>
      </c>
      <c r="C7527" t="s">
        <v>19038</v>
      </c>
    </row>
    <row r="7528" spans="2:3" x14ac:dyDescent="0.25">
      <c r="B7528" t="s">
        <v>11484</v>
      </c>
      <c r="C7528" t="s">
        <v>19039</v>
      </c>
    </row>
    <row r="7529" spans="2:3" x14ac:dyDescent="0.25">
      <c r="B7529" t="s">
        <v>11485</v>
      </c>
      <c r="C7529" t="s">
        <v>19040</v>
      </c>
    </row>
    <row r="7530" spans="2:3" x14ac:dyDescent="0.25">
      <c r="B7530" t="s">
        <v>11486</v>
      </c>
      <c r="C7530" t="s">
        <v>19041</v>
      </c>
    </row>
    <row r="7531" spans="2:3" x14ac:dyDescent="0.25">
      <c r="B7531" t="s">
        <v>11487</v>
      </c>
      <c r="C7531" t="s">
        <v>19042</v>
      </c>
    </row>
    <row r="7532" spans="2:3" x14ac:dyDescent="0.25">
      <c r="B7532" t="s">
        <v>11488</v>
      </c>
      <c r="C7532" t="s">
        <v>19043</v>
      </c>
    </row>
    <row r="7533" spans="2:3" x14ac:dyDescent="0.25">
      <c r="B7533" t="s">
        <v>11489</v>
      </c>
      <c r="C7533" t="s">
        <v>19044</v>
      </c>
    </row>
    <row r="7534" spans="2:3" x14ac:dyDescent="0.25">
      <c r="B7534" t="s">
        <v>11490</v>
      </c>
      <c r="C7534" t="s">
        <v>19045</v>
      </c>
    </row>
    <row r="7535" spans="2:3" x14ac:dyDescent="0.25">
      <c r="B7535" t="s">
        <v>11491</v>
      </c>
      <c r="C7535" t="s">
        <v>19046</v>
      </c>
    </row>
    <row r="7536" spans="2:3" x14ac:dyDescent="0.25">
      <c r="B7536" t="s">
        <v>4506</v>
      </c>
      <c r="C7536" t="s">
        <v>12071</v>
      </c>
    </row>
    <row r="7537" spans="2:3" x14ac:dyDescent="0.25">
      <c r="B7537" t="s">
        <v>11493</v>
      </c>
      <c r="C7537" t="s">
        <v>12939</v>
      </c>
    </row>
    <row r="7538" spans="2:3" x14ac:dyDescent="0.25">
      <c r="B7538" t="s">
        <v>11494</v>
      </c>
      <c r="C7538" t="s">
        <v>19048</v>
      </c>
    </row>
    <row r="7539" spans="2:3" x14ac:dyDescent="0.25">
      <c r="B7539" t="s">
        <v>11495</v>
      </c>
      <c r="C7539" t="s">
        <v>19049</v>
      </c>
    </row>
    <row r="7540" spans="2:3" x14ac:dyDescent="0.25">
      <c r="B7540" t="s">
        <v>11496</v>
      </c>
      <c r="C7540" t="s">
        <v>19050</v>
      </c>
    </row>
    <row r="7541" spans="2:3" x14ac:dyDescent="0.25">
      <c r="B7541" s="1" t="s">
        <v>11497</v>
      </c>
      <c r="C7541" t="s">
        <v>19051</v>
      </c>
    </row>
    <row r="7542" spans="2:3" x14ac:dyDescent="0.25">
      <c r="B7542" t="s">
        <v>11498</v>
      </c>
      <c r="C7542" t="s">
        <v>19052</v>
      </c>
    </row>
    <row r="7543" spans="2:3" x14ac:dyDescent="0.25">
      <c r="B7543" t="s">
        <v>11499</v>
      </c>
      <c r="C7543" t="s">
        <v>19053</v>
      </c>
    </row>
    <row r="7544" spans="2:3" x14ac:dyDescent="0.25">
      <c r="B7544" t="s">
        <v>11500</v>
      </c>
      <c r="C7544" t="s">
        <v>19054</v>
      </c>
    </row>
    <row r="7545" spans="2:3" x14ac:dyDescent="0.25">
      <c r="B7545" t="s">
        <v>11501</v>
      </c>
      <c r="C7545" t="s">
        <v>19055</v>
      </c>
    </row>
    <row r="7546" spans="2:3" x14ac:dyDescent="0.25">
      <c r="B7546" t="s">
        <v>11502</v>
      </c>
      <c r="C7546" t="s">
        <v>19056</v>
      </c>
    </row>
    <row r="7547" spans="2:3" x14ac:dyDescent="0.25">
      <c r="B7547" t="s">
        <v>5107</v>
      </c>
      <c r="C7547" t="s">
        <v>12671</v>
      </c>
    </row>
    <row r="7548" spans="2:3" x14ac:dyDescent="0.25">
      <c r="B7548" s="1" t="s">
        <v>5294</v>
      </c>
      <c r="C7548" t="s">
        <v>12857</v>
      </c>
    </row>
    <row r="7549" spans="2:3" x14ac:dyDescent="0.25">
      <c r="B7549" t="s">
        <v>11505</v>
      </c>
      <c r="C7549" t="s">
        <v>19059</v>
      </c>
    </row>
    <row r="7550" spans="2:3" x14ac:dyDescent="0.25">
      <c r="B7550" s="1" t="s">
        <v>11506</v>
      </c>
      <c r="C7550" t="s">
        <v>19060</v>
      </c>
    </row>
    <row r="7551" spans="2:3" x14ac:dyDescent="0.25">
      <c r="B7551" t="s">
        <v>11507</v>
      </c>
      <c r="C7551" t="s">
        <v>19061</v>
      </c>
    </row>
    <row r="7552" spans="2:3" x14ac:dyDescent="0.25">
      <c r="B7552" t="s">
        <v>11508</v>
      </c>
      <c r="C7552" t="s">
        <v>12958</v>
      </c>
    </row>
    <row r="7553" spans="2:3" x14ac:dyDescent="0.25">
      <c r="B7553" t="s">
        <v>11509</v>
      </c>
      <c r="C7553" t="s">
        <v>19062</v>
      </c>
    </row>
    <row r="7554" spans="2:3" x14ac:dyDescent="0.25">
      <c r="B7554" t="s">
        <v>11510</v>
      </c>
      <c r="C7554" t="s">
        <v>19063</v>
      </c>
    </row>
    <row r="7555" spans="2:3" x14ac:dyDescent="0.25">
      <c r="B7555" t="s">
        <v>11511</v>
      </c>
      <c r="C7555" t="s">
        <v>19064</v>
      </c>
    </row>
    <row r="7556" spans="2:3" x14ac:dyDescent="0.25">
      <c r="B7556" t="s">
        <v>4295</v>
      </c>
      <c r="C7556" t="s">
        <v>11865</v>
      </c>
    </row>
    <row r="7557" spans="2:3" x14ac:dyDescent="0.25">
      <c r="B7557" t="s">
        <v>11513</v>
      </c>
      <c r="C7557" t="s">
        <v>19066</v>
      </c>
    </row>
    <row r="7558" spans="2:3" x14ac:dyDescent="0.25">
      <c r="B7558" t="s">
        <v>11514</v>
      </c>
      <c r="C7558" t="s">
        <v>19067</v>
      </c>
    </row>
    <row r="7559" spans="2:3" x14ac:dyDescent="0.25">
      <c r="B7559" t="s">
        <v>8580</v>
      </c>
      <c r="C7559" t="s">
        <v>16140</v>
      </c>
    </row>
    <row r="7560" spans="2:3" x14ac:dyDescent="0.25">
      <c r="B7560" t="s">
        <v>11516</v>
      </c>
      <c r="C7560" t="s">
        <v>19069</v>
      </c>
    </row>
    <row r="7561" spans="2:3" x14ac:dyDescent="0.25">
      <c r="B7561" t="s">
        <v>11517</v>
      </c>
      <c r="C7561" t="s">
        <v>19070</v>
      </c>
    </row>
    <row r="7562" spans="2:3" x14ac:dyDescent="0.25">
      <c r="B7562" t="s">
        <v>11518</v>
      </c>
      <c r="C7562" t="s">
        <v>19071</v>
      </c>
    </row>
    <row r="7563" spans="2:3" x14ac:dyDescent="0.25">
      <c r="B7563" t="s">
        <v>11519</v>
      </c>
      <c r="C7563" t="s">
        <v>19072</v>
      </c>
    </row>
    <row r="7564" spans="2:3" x14ac:dyDescent="0.25">
      <c r="B7564" t="s">
        <v>11520</v>
      </c>
      <c r="C7564" t="s">
        <v>19073</v>
      </c>
    </row>
    <row r="7565" spans="2:3" x14ac:dyDescent="0.25">
      <c r="B7565" t="s">
        <v>11521</v>
      </c>
      <c r="C7565" t="s">
        <v>19074</v>
      </c>
    </row>
    <row r="7566" spans="2:3" x14ac:dyDescent="0.25">
      <c r="B7566" t="s">
        <v>11522</v>
      </c>
      <c r="C7566" t="s">
        <v>19075</v>
      </c>
    </row>
    <row r="7567" spans="2:3" x14ac:dyDescent="0.25">
      <c r="B7567" t="s">
        <v>11523</v>
      </c>
      <c r="C7567" t="s">
        <v>19076</v>
      </c>
    </row>
    <row r="7568" spans="2:3" x14ac:dyDescent="0.25">
      <c r="B7568" t="s">
        <v>10374</v>
      </c>
      <c r="C7568" t="s">
        <v>17936</v>
      </c>
    </row>
    <row r="7569" spans="2:3" x14ac:dyDescent="0.25">
      <c r="B7569" t="s">
        <v>11525</v>
      </c>
      <c r="C7569" t="s">
        <v>19078</v>
      </c>
    </row>
    <row r="7570" spans="2:3" x14ac:dyDescent="0.25">
      <c r="B7570" t="s">
        <v>11526</v>
      </c>
      <c r="C7570" t="s">
        <v>19079</v>
      </c>
    </row>
    <row r="7571" spans="2:3" x14ac:dyDescent="0.25">
      <c r="B7571" t="s">
        <v>11527</v>
      </c>
      <c r="C7571" t="s">
        <v>19080</v>
      </c>
    </row>
    <row r="7572" spans="2:3" x14ac:dyDescent="0.25">
      <c r="B7572" t="s">
        <v>11528</v>
      </c>
      <c r="C7572" t="s">
        <v>19081</v>
      </c>
    </row>
    <row r="7573" spans="2:3" x14ac:dyDescent="0.25">
      <c r="B7573" t="s">
        <v>11529</v>
      </c>
      <c r="C7573" t="s">
        <v>19082</v>
      </c>
    </row>
    <row r="7574" spans="2:3" x14ac:dyDescent="0.25">
      <c r="B7574" t="s">
        <v>9502</v>
      </c>
      <c r="C7574" t="s">
        <v>17064</v>
      </c>
    </row>
    <row r="7575" spans="2:3" x14ac:dyDescent="0.25">
      <c r="B7575" t="s">
        <v>11531</v>
      </c>
      <c r="C7575" t="s">
        <v>19084</v>
      </c>
    </row>
    <row r="7576" spans="2:3" x14ac:dyDescent="0.25">
      <c r="B7576" t="s">
        <v>11532</v>
      </c>
      <c r="C7576" t="s">
        <v>19085</v>
      </c>
    </row>
    <row r="7577" spans="2:3" x14ac:dyDescent="0.25">
      <c r="B7577" t="s">
        <v>11533</v>
      </c>
      <c r="C7577" t="s">
        <v>19086</v>
      </c>
    </row>
    <row r="7578" spans="2:3" x14ac:dyDescent="0.25">
      <c r="B7578" t="s">
        <v>4366</v>
      </c>
      <c r="C7578" t="s">
        <v>11936</v>
      </c>
    </row>
    <row r="7579" spans="2:3" x14ac:dyDescent="0.25">
      <c r="B7579" t="s">
        <v>11535</v>
      </c>
      <c r="C7579" t="s">
        <v>19088</v>
      </c>
    </row>
    <row r="7580" spans="2:3" x14ac:dyDescent="0.25">
      <c r="B7580" t="s">
        <v>11536</v>
      </c>
      <c r="C7580" t="s">
        <v>19089</v>
      </c>
    </row>
    <row r="7581" spans="2:3" x14ac:dyDescent="0.25">
      <c r="B7581" t="s">
        <v>11537</v>
      </c>
      <c r="C7581" t="s">
        <v>19090</v>
      </c>
    </row>
    <row r="7582" spans="2:3" x14ac:dyDescent="0.25">
      <c r="B7582" t="s">
        <v>11524</v>
      </c>
      <c r="C7582" t="s">
        <v>19077</v>
      </c>
    </row>
    <row r="7583" spans="2:3" x14ac:dyDescent="0.25">
      <c r="B7583" t="s">
        <v>11539</v>
      </c>
      <c r="C7583" t="s">
        <v>19092</v>
      </c>
    </row>
    <row r="7584" spans="2:3" x14ac:dyDescent="0.25">
      <c r="B7584" t="s">
        <v>11540</v>
      </c>
      <c r="C7584" t="s">
        <v>19093</v>
      </c>
    </row>
    <row r="7585" spans="2:3" x14ac:dyDescent="0.25">
      <c r="B7585" t="s">
        <v>11541</v>
      </c>
      <c r="C7585" t="s">
        <v>19094</v>
      </c>
    </row>
    <row r="7586" spans="2:3" x14ac:dyDescent="0.25">
      <c r="B7586" t="s">
        <v>11542</v>
      </c>
      <c r="C7586" t="s">
        <v>19095</v>
      </c>
    </row>
    <row r="7587" spans="2:3" x14ac:dyDescent="0.25">
      <c r="B7587" t="s">
        <v>11543</v>
      </c>
      <c r="C7587" t="s">
        <v>19096</v>
      </c>
    </row>
    <row r="7588" spans="2:3" x14ac:dyDescent="0.25">
      <c r="B7588" t="s">
        <v>11544</v>
      </c>
      <c r="C7588" t="s">
        <v>19097</v>
      </c>
    </row>
    <row r="7589" spans="2:3" x14ac:dyDescent="0.25">
      <c r="B7589" t="s">
        <v>11545</v>
      </c>
      <c r="C7589" t="s">
        <v>19098</v>
      </c>
    </row>
    <row r="7590" spans="2:3" x14ac:dyDescent="0.25">
      <c r="B7590" t="s">
        <v>11546</v>
      </c>
      <c r="C7590" t="s">
        <v>13011</v>
      </c>
    </row>
    <row r="7591" spans="2:3" x14ac:dyDescent="0.25">
      <c r="B7591" t="s">
        <v>11547</v>
      </c>
      <c r="C7591" t="s">
        <v>19099</v>
      </c>
    </row>
    <row r="7592" spans="2:3" x14ac:dyDescent="0.25">
      <c r="B7592" t="s">
        <v>11548</v>
      </c>
      <c r="C7592" t="s">
        <v>19100</v>
      </c>
    </row>
    <row r="7593" spans="2:3" x14ac:dyDescent="0.25">
      <c r="B7593" s="1" t="s">
        <v>11549</v>
      </c>
      <c r="C7593" t="s">
        <v>19101</v>
      </c>
    </row>
    <row r="7594" spans="2:3" x14ac:dyDescent="0.25">
      <c r="B7594" t="s">
        <v>11550</v>
      </c>
      <c r="C7594" t="s">
        <v>19102</v>
      </c>
    </row>
    <row r="7595" spans="2:3" x14ac:dyDescent="0.25">
      <c r="B7595" t="s">
        <v>11551</v>
      </c>
      <c r="C7595" t="s">
        <v>19103</v>
      </c>
    </row>
    <row r="7596" spans="2:3" x14ac:dyDescent="0.25">
      <c r="B7596" t="s">
        <v>11552</v>
      </c>
      <c r="C7596" t="s">
        <v>19104</v>
      </c>
    </row>
    <row r="7597" spans="2:3" x14ac:dyDescent="0.25">
      <c r="B7597" t="s">
        <v>11553</v>
      </c>
      <c r="C7597" t="s">
        <v>19105</v>
      </c>
    </row>
    <row r="7598" spans="2:3" x14ac:dyDescent="0.25">
      <c r="B7598" t="s">
        <v>11554</v>
      </c>
      <c r="C7598" t="s">
        <v>19106</v>
      </c>
    </row>
    <row r="7599" spans="2:3" x14ac:dyDescent="0.25">
      <c r="B7599" t="s">
        <v>11555</v>
      </c>
      <c r="C7599" t="s">
        <v>19107</v>
      </c>
    </row>
    <row r="7600" spans="2:3" x14ac:dyDescent="0.25">
      <c r="B7600" t="s">
        <v>11556</v>
      </c>
      <c r="C7600" t="s">
        <v>19108</v>
      </c>
    </row>
    <row r="7601" spans="2:3" x14ac:dyDescent="0.25">
      <c r="B7601" t="s">
        <v>4998</v>
      </c>
      <c r="C7601" t="s">
        <v>12561</v>
      </c>
    </row>
    <row r="7602" spans="2:3" x14ac:dyDescent="0.25">
      <c r="B7602" t="s">
        <v>11558</v>
      </c>
      <c r="C7602" t="s">
        <v>19110</v>
      </c>
    </row>
    <row r="7603" spans="2:3" x14ac:dyDescent="0.25">
      <c r="B7603" t="s">
        <v>11559</v>
      </c>
      <c r="C7603" t="s">
        <v>19111</v>
      </c>
    </row>
    <row r="7604" spans="2:3" x14ac:dyDescent="0.25">
      <c r="B7604" t="s">
        <v>11560</v>
      </c>
      <c r="C7604" t="s">
        <v>19112</v>
      </c>
    </row>
    <row r="7605" spans="2:3" x14ac:dyDescent="0.25">
      <c r="B7605" t="s">
        <v>11561</v>
      </c>
      <c r="C7605" t="s">
        <v>19113</v>
      </c>
    </row>
    <row r="7606" spans="2:3" x14ac:dyDescent="0.25">
      <c r="B7606" t="s">
        <v>11562</v>
      </c>
      <c r="C7606" t="s">
        <v>19114</v>
      </c>
    </row>
    <row r="7607" spans="2:3" x14ac:dyDescent="0.25">
      <c r="B7607" t="s">
        <v>11563</v>
      </c>
      <c r="C7607" t="s">
        <v>19115</v>
      </c>
    </row>
    <row r="7608" spans="2:3" x14ac:dyDescent="0.25">
      <c r="B7608" t="s">
        <v>11564</v>
      </c>
      <c r="C7608" t="s">
        <v>19116</v>
      </c>
    </row>
    <row r="7609" spans="2:3" x14ac:dyDescent="0.25">
      <c r="B7609" t="s">
        <v>11565</v>
      </c>
      <c r="C7609" t="s">
        <v>19117</v>
      </c>
    </row>
    <row r="7610" spans="2:3" x14ac:dyDescent="0.25">
      <c r="B7610" t="s">
        <v>11566</v>
      </c>
      <c r="C7610" t="s">
        <v>19117</v>
      </c>
    </row>
    <row r="7611" spans="2:3" x14ac:dyDescent="0.25">
      <c r="B7611" t="s">
        <v>5229</v>
      </c>
      <c r="C7611" t="s">
        <v>12792</v>
      </c>
    </row>
    <row r="7612" spans="2:3" x14ac:dyDescent="0.25">
      <c r="B7612" t="s">
        <v>11567</v>
      </c>
      <c r="C7612" t="s">
        <v>19118</v>
      </c>
    </row>
    <row r="7613" spans="2:3" x14ac:dyDescent="0.25">
      <c r="B7613" t="s">
        <v>11568</v>
      </c>
      <c r="C7613" t="s">
        <v>19119</v>
      </c>
    </row>
    <row r="7614" spans="2:3" x14ac:dyDescent="0.25">
      <c r="B7614" t="s">
        <v>11569</v>
      </c>
      <c r="C7614" t="s">
        <v>19120</v>
      </c>
    </row>
    <row r="7615" spans="2:3" x14ac:dyDescent="0.25">
      <c r="B7615" t="s">
        <v>6437</v>
      </c>
      <c r="C7615" t="s">
        <v>13995</v>
      </c>
    </row>
    <row r="7616" spans="2:3" x14ac:dyDescent="0.25">
      <c r="B7616" t="s">
        <v>11570</v>
      </c>
      <c r="C7616" t="s">
        <v>19121</v>
      </c>
    </row>
    <row r="7617" spans="2:3" x14ac:dyDescent="0.25">
      <c r="B7617" t="s">
        <v>11571</v>
      </c>
      <c r="C7617" t="s">
        <v>19122</v>
      </c>
    </row>
    <row r="7618" spans="2:3" x14ac:dyDescent="0.25">
      <c r="B7618" t="s">
        <v>11572</v>
      </c>
      <c r="C7618" t="s">
        <v>19123</v>
      </c>
    </row>
    <row r="7619" spans="2:3" x14ac:dyDescent="0.25">
      <c r="B7619" t="s">
        <v>11573</v>
      </c>
      <c r="C7619" t="s">
        <v>19124</v>
      </c>
    </row>
    <row r="7620" spans="2:3" x14ac:dyDescent="0.25">
      <c r="B7620" t="s">
        <v>4501</v>
      </c>
      <c r="C7620" t="s">
        <v>12066</v>
      </c>
    </row>
    <row r="7621" spans="2:3" x14ac:dyDescent="0.25">
      <c r="B7621" t="s">
        <v>11574</v>
      </c>
      <c r="C7621" t="s">
        <v>19125</v>
      </c>
    </row>
    <row r="7622" spans="2:3" x14ac:dyDescent="0.25">
      <c r="B7622" t="s">
        <v>8072</v>
      </c>
      <c r="C7622" t="s">
        <v>19126</v>
      </c>
    </row>
    <row r="7623" spans="2:3" x14ac:dyDescent="0.25">
      <c r="B7623" t="s">
        <v>9133</v>
      </c>
      <c r="C7623" t="s">
        <v>16694</v>
      </c>
    </row>
    <row r="7624" spans="2:3" x14ac:dyDescent="0.25">
      <c r="B7624" t="s">
        <v>9281</v>
      </c>
      <c r="C7624" t="s">
        <v>16843</v>
      </c>
    </row>
    <row r="7625" spans="2:3" x14ac:dyDescent="0.25">
      <c r="B7625" t="s">
        <v>8448</v>
      </c>
      <c r="C7625" t="s">
        <v>16008</v>
      </c>
    </row>
    <row r="7626" spans="2:3" x14ac:dyDescent="0.25">
      <c r="B7626" t="s">
        <v>11575</v>
      </c>
      <c r="C7626" t="s">
        <v>19127</v>
      </c>
    </row>
    <row r="7627" spans="2:3" x14ac:dyDescent="0.25">
      <c r="B7627" t="s">
        <v>8356</v>
      </c>
      <c r="C7627" t="s">
        <v>15916</v>
      </c>
    </row>
    <row r="7628" spans="2:3" x14ac:dyDescent="0.25">
      <c r="B7628" t="s">
        <v>11576</v>
      </c>
      <c r="C7628" t="s">
        <v>19128</v>
      </c>
    </row>
    <row r="7629" spans="2:3" x14ac:dyDescent="0.25">
      <c r="B7629" t="s">
        <v>11577</v>
      </c>
      <c r="C7629" t="s">
        <v>19129</v>
      </c>
    </row>
    <row r="7630" spans="2:3" x14ac:dyDescent="0.25">
      <c r="B7630" t="s">
        <v>11578</v>
      </c>
      <c r="C7630" t="s">
        <v>19130</v>
      </c>
    </row>
    <row r="7631" spans="2:3" x14ac:dyDescent="0.25">
      <c r="B7631" t="s">
        <v>9174</v>
      </c>
      <c r="C7631" t="s">
        <v>16735</v>
      </c>
    </row>
    <row r="7632" spans="2:3" x14ac:dyDescent="0.25">
      <c r="B7632" t="s">
        <v>8756</v>
      </c>
      <c r="C7632" t="s">
        <v>16316</v>
      </c>
    </row>
    <row r="7633" spans="2:3" x14ac:dyDescent="0.25">
      <c r="B7633" t="s">
        <v>11579</v>
      </c>
      <c r="C7633" t="s">
        <v>19131</v>
      </c>
    </row>
    <row r="7634" spans="2:3" x14ac:dyDescent="0.25">
      <c r="B7634" t="s">
        <v>11580</v>
      </c>
      <c r="C7634" t="s">
        <v>19132</v>
      </c>
    </row>
    <row r="7635" spans="2:3" x14ac:dyDescent="0.25">
      <c r="B7635" t="s">
        <v>11581</v>
      </c>
      <c r="C7635" t="s">
        <v>19133</v>
      </c>
    </row>
    <row r="7636" spans="2:3" x14ac:dyDescent="0.25">
      <c r="B7636" t="s">
        <v>11582</v>
      </c>
      <c r="C7636" t="s">
        <v>19134</v>
      </c>
    </row>
    <row r="7637" spans="2:3" x14ac:dyDescent="0.25">
      <c r="B7637" t="s">
        <v>11583</v>
      </c>
      <c r="C7637" t="s">
        <v>19135</v>
      </c>
    </row>
    <row r="7638" spans="2:3" x14ac:dyDescent="0.25">
      <c r="B7638" t="s">
        <v>11584</v>
      </c>
      <c r="C7638" t="s">
        <v>19136</v>
      </c>
    </row>
    <row r="7639" spans="2:3" x14ac:dyDescent="0.25">
      <c r="B7639" t="s">
        <v>11585</v>
      </c>
      <c r="C7639" t="s">
        <v>19137</v>
      </c>
    </row>
    <row r="7640" spans="2:3" x14ac:dyDescent="0.25">
      <c r="B7640" t="s">
        <v>11385</v>
      </c>
      <c r="C7640" t="s">
        <v>18948</v>
      </c>
    </row>
    <row r="7641" spans="2:3" x14ac:dyDescent="0.25">
      <c r="B7641" t="s">
        <v>4241</v>
      </c>
      <c r="C7641" t="s">
        <v>11812</v>
      </c>
    </row>
    <row r="7642" spans="2:3" x14ac:dyDescent="0.25">
      <c r="B7642" t="s">
        <v>11586</v>
      </c>
      <c r="C7642" t="s">
        <v>19138</v>
      </c>
    </row>
    <row r="7643" spans="2:3" x14ac:dyDescent="0.25">
      <c r="B7643" t="s">
        <v>11587</v>
      </c>
      <c r="C7643" t="s">
        <v>19139</v>
      </c>
    </row>
    <row r="7644" spans="2:3" x14ac:dyDescent="0.25">
      <c r="B7644" t="s">
        <v>6648</v>
      </c>
      <c r="C7644" t="s">
        <v>14207</v>
      </c>
    </row>
    <row r="7645" spans="2:3" x14ac:dyDescent="0.25">
      <c r="B7645" t="s">
        <v>11588</v>
      </c>
      <c r="C7645" t="s">
        <v>19140</v>
      </c>
    </row>
    <row r="7646" spans="2:3" x14ac:dyDescent="0.25">
      <c r="B7646" t="s">
        <v>8317</v>
      </c>
      <c r="C7646" t="s">
        <v>15877</v>
      </c>
    </row>
    <row r="7647" spans="2:3" x14ac:dyDescent="0.25">
      <c r="B7647" t="s">
        <v>9174</v>
      </c>
      <c r="C7647" t="s">
        <v>16735</v>
      </c>
    </row>
    <row r="7648" spans="2:3" x14ac:dyDescent="0.25">
      <c r="B7648" t="s">
        <v>11589</v>
      </c>
      <c r="C7648" t="s">
        <v>19141</v>
      </c>
    </row>
    <row r="7649" spans="2:3" x14ac:dyDescent="0.25">
      <c r="B7649" t="s">
        <v>10523</v>
      </c>
      <c r="C7649" t="s">
        <v>19142</v>
      </c>
    </row>
    <row r="7650" spans="2:3" x14ac:dyDescent="0.25">
      <c r="B7650" t="s">
        <v>9733</v>
      </c>
      <c r="C7650" t="s">
        <v>17295</v>
      </c>
    </row>
    <row r="7651" spans="2:3" x14ac:dyDescent="0.25">
      <c r="B7651" t="s">
        <v>11590</v>
      </c>
      <c r="C7651" t="s">
        <v>19143</v>
      </c>
    </row>
    <row r="7652" spans="2:3" x14ac:dyDescent="0.25">
      <c r="B7652" t="s">
        <v>11591</v>
      </c>
      <c r="C7652" t="s">
        <v>19144</v>
      </c>
    </row>
    <row r="7653" spans="2:3" x14ac:dyDescent="0.25">
      <c r="B7653" t="s">
        <v>9857</v>
      </c>
      <c r="C7653" t="s">
        <v>17421</v>
      </c>
    </row>
    <row r="7654" spans="2:3" x14ac:dyDescent="0.25">
      <c r="B7654" t="s">
        <v>11592</v>
      </c>
      <c r="C7654" t="s">
        <v>19145</v>
      </c>
    </row>
    <row r="7655" spans="2:3" x14ac:dyDescent="0.25">
      <c r="B7655" s="1" t="s">
        <v>11593</v>
      </c>
      <c r="C7655" t="s">
        <v>19146</v>
      </c>
    </row>
    <row r="7656" spans="2:3" x14ac:dyDescent="0.25">
      <c r="B7656" t="s">
        <v>11594</v>
      </c>
      <c r="C7656" t="s">
        <v>19147</v>
      </c>
    </row>
    <row r="7657" spans="2:3" x14ac:dyDescent="0.25">
      <c r="B7657" t="s">
        <v>11595</v>
      </c>
      <c r="C7657" t="s">
        <v>19148</v>
      </c>
    </row>
    <row r="7658" spans="2:3" x14ac:dyDescent="0.25">
      <c r="B7658" t="s">
        <v>11596</v>
      </c>
      <c r="C7658" t="s">
        <v>19149</v>
      </c>
    </row>
    <row r="7659" spans="2:3" x14ac:dyDescent="0.25">
      <c r="B7659" t="s">
        <v>11597</v>
      </c>
      <c r="C7659" t="s">
        <v>19150</v>
      </c>
    </row>
    <row r="7660" spans="2:3" x14ac:dyDescent="0.25">
      <c r="B7660" t="s">
        <v>11598</v>
      </c>
      <c r="C7660" t="s">
        <v>19151</v>
      </c>
    </row>
    <row r="7661" spans="2:3" x14ac:dyDescent="0.25">
      <c r="B7661" s="5">
        <v>20100018625</v>
      </c>
      <c r="C7661" s="4" t="s">
        <v>19154</v>
      </c>
    </row>
    <row r="7662" spans="2:3" x14ac:dyDescent="0.25">
      <c r="B7662" s="5">
        <v>20604842809</v>
      </c>
      <c r="C7662" s="4" t="s">
        <v>19155</v>
      </c>
    </row>
    <row r="7663" spans="2:3" x14ac:dyDescent="0.25">
      <c r="B7663" s="5">
        <v>20605548475</v>
      </c>
      <c r="C7663" s="4" t="s">
        <v>18175</v>
      </c>
    </row>
    <row r="7664" spans="2:3" x14ac:dyDescent="0.25">
      <c r="B7664" s="5">
        <v>20603000294</v>
      </c>
      <c r="C7664" s="4" t="s">
        <v>19156</v>
      </c>
    </row>
    <row r="7665" spans="2:3" x14ac:dyDescent="0.25">
      <c r="B7665" s="5">
        <v>20551350372</v>
      </c>
      <c r="C7665" s="4" t="s">
        <v>19158</v>
      </c>
    </row>
    <row r="7666" spans="2:3" x14ac:dyDescent="0.25">
      <c r="B7666" s="5" t="s">
        <v>19159</v>
      </c>
      <c r="C7666" s="4" t="s">
        <v>19160</v>
      </c>
    </row>
    <row r="7667" spans="2:3" x14ac:dyDescent="0.25">
      <c r="B7667" s="5" t="s">
        <v>19161</v>
      </c>
      <c r="C7667" s="4" t="s">
        <v>19162</v>
      </c>
    </row>
    <row r="7668" spans="2:3" x14ac:dyDescent="0.25">
      <c r="B7668" s="5" t="s">
        <v>19163</v>
      </c>
      <c r="C7668" s="4" t="s">
        <v>19164</v>
      </c>
    </row>
    <row r="7669" spans="2:3" x14ac:dyDescent="0.25">
      <c r="B7669" s="5" t="s">
        <v>11572</v>
      </c>
      <c r="C7669" s="4" t="s">
        <v>19165</v>
      </c>
    </row>
    <row r="7670" spans="2:3" x14ac:dyDescent="0.25">
      <c r="B7670" s="5">
        <v>20613739824</v>
      </c>
      <c r="C7670" s="4" t="s">
        <v>19166</v>
      </c>
    </row>
    <row r="7671" spans="2:3" x14ac:dyDescent="0.25">
      <c r="B7671" s="5" t="s">
        <v>19167</v>
      </c>
      <c r="C7671" s="4" t="s">
        <v>19168</v>
      </c>
    </row>
    <row r="7672" spans="2:3" x14ac:dyDescent="0.25">
      <c r="B7672" s="5">
        <v>20611932864</v>
      </c>
      <c r="C7672" s="4" t="s">
        <v>19169</v>
      </c>
    </row>
    <row r="7673" spans="2:3" x14ac:dyDescent="0.25">
      <c r="B7673" s="5" t="s">
        <v>19170</v>
      </c>
      <c r="C7673" s="4" t="s">
        <v>19171</v>
      </c>
    </row>
    <row r="7674" spans="2:3" x14ac:dyDescent="0.25">
      <c r="B7674" s="5">
        <v>20609122740</v>
      </c>
      <c r="C7674" s="4" t="s">
        <v>18570</v>
      </c>
    </row>
    <row r="7675" spans="2:3" x14ac:dyDescent="0.25">
      <c r="B7675" s="5">
        <v>20506416273</v>
      </c>
      <c r="C7675" s="4" t="s">
        <v>19172</v>
      </c>
    </row>
    <row r="7676" spans="2:3" x14ac:dyDescent="0.25">
      <c r="B7676" s="3" t="s">
        <v>19173</v>
      </c>
      <c r="C7676" t="s">
        <v>19174</v>
      </c>
    </row>
    <row r="7677" spans="2:3" x14ac:dyDescent="0.25">
      <c r="B7677" s="5">
        <v>20610977350</v>
      </c>
      <c r="C7677" s="4" t="s">
        <v>19175</v>
      </c>
    </row>
    <row r="7678" spans="2:3" x14ac:dyDescent="0.25">
      <c r="B7678" s="7" t="s">
        <v>19176</v>
      </c>
      <c r="C7678" s="4" t="s">
        <v>19177</v>
      </c>
    </row>
    <row r="7679" spans="2:3" x14ac:dyDescent="0.25">
      <c r="B7679" s="7" t="s">
        <v>19178</v>
      </c>
      <c r="C7679" s="4" t="s">
        <v>19179</v>
      </c>
    </row>
    <row r="7680" spans="2:3" x14ac:dyDescent="0.25">
      <c r="B7680" s="7" t="s">
        <v>19186</v>
      </c>
      <c r="C7680" s="4" t="s">
        <v>19187</v>
      </c>
    </row>
    <row r="7681" spans="2:3" x14ac:dyDescent="0.25">
      <c r="B7681" s="5">
        <v>40861296</v>
      </c>
      <c r="C7681" s="4" t="s">
        <v>19188</v>
      </c>
    </row>
    <row r="7682" spans="2:3" x14ac:dyDescent="0.25">
      <c r="B7682" s="5" t="s">
        <v>19189</v>
      </c>
      <c r="C7682" s="4" t="s">
        <v>19190</v>
      </c>
    </row>
    <row r="7683" spans="2:3" x14ac:dyDescent="0.25">
      <c r="B7683" s="5" t="s">
        <v>19191</v>
      </c>
      <c r="C7683" s="4" t="s">
        <v>19192</v>
      </c>
    </row>
    <row r="7684" spans="2:3" x14ac:dyDescent="0.25">
      <c r="B7684" s="5" t="s">
        <v>19193</v>
      </c>
      <c r="C7684" s="4" t="s">
        <v>19194</v>
      </c>
    </row>
    <row r="7685" spans="2:3" x14ac:dyDescent="0.25">
      <c r="B7685" s="5" t="s">
        <v>19197</v>
      </c>
      <c r="C7685" s="4" t="s">
        <v>19198</v>
      </c>
    </row>
    <row r="7686" spans="2:3" x14ac:dyDescent="0.25">
      <c r="B7686" s="5" t="s">
        <v>19199</v>
      </c>
      <c r="C7686" s="4" t="s">
        <v>19200</v>
      </c>
    </row>
    <row r="7687" spans="2:3" x14ac:dyDescent="0.25">
      <c r="B7687" s="5" t="s">
        <v>19201</v>
      </c>
      <c r="C7687" s="4" t="s">
        <v>19202</v>
      </c>
    </row>
    <row r="7688" spans="2:3" x14ac:dyDescent="0.25">
      <c r="B7688" s="5" t="s">
        <v>19203</v>
      </c>
      <c r="C7688" s="4" t="s">
        <v>19204</v>
      </c>
    </row>
    <row r="7689" spans="2:3" x14ac:dyDescent="0.25">
      <c r="B7689" s="1" t="s">
        <v>19209</v>
      </c>
      <c r="C7689" t="s">
        <v>19210</v>
      </c>
    </row>
    <row r="7690" spans="2:3" x14ac:dyDescent="0.25">
      <c r="B7690" s="5" t="s">
        <v>19211</v>
      </c>
      <c r="C7690" s="4" t="s">
        <v>19212</v>
      </c>
    </row>
    <row r="7691" spans="2:3" x14ac:dyDescent="0.25">
      <c r="B7691" s="5" t="s">
        <v>19213</v>
      </c>
      <c r="C7691" s="4" t="s">
        <v>19214</v>
      </c>
    </row>
    <row r="7692" spans="2:3" x14ac:dyDescent="0.25">
      <c r="B7692" s="5" t="s">
        <v>19215</v>
      </c>
      <c r="C7692" s="4" t="s">
        <v>19216</v>
      </c>
    </row>
    <row r="7693" spans="2:3" x14ac:dyDescent="0.25">
      <c r="B7693" s="5" t="s">
        <v>19217</v>
      </c>
      <c r="C7693" s="4" t="s">
        <v>19218</v>
      </c>
    </row>
    <row r="7694" spans="2:3" x14ac:dyDescent="0.25">
      <c r="B7694" s="1" t="s">
        <v>19221</v>
      </c>
      <c r="C7694" t="s">
        <v>19222</v>
      </c>
    </row>
    <row r="7695" spans="2:3" x14ac:dyDescent="0.25">
      <c r="B7695" s="11" t="s">
        <v>19223</v>
      </c>
      <c r="C7695" s="12" t="s">
        <v>19224</v>
      </c>
    </row>
    <row r="7696" spans="2:3" x14ac:dyDescent="0.25">
      <c r="B7696" s="11" t="s">
        <v>19233</v>
      </c>
      <c r="C7696" s="12" t="s">
        <v>19234</v>
      </c>
    </row>
    <row r="7697" spans="2:3" x14ac:dyDescent="0.25">
      <c r="B7697" s="11" t="s">
        <v>19235</v>
      </c>
      <c r="C7697" s="12" t="s">
        <v>19236</v>
      </c>
    </row>
    <row r="7698" spans="2:3" x14ac:dyDescent="0.25">
      <c r="B7698" s="11" t="s">
        <v>19237</v>
      </c>
      <c r="C7698" s="12" t="s">
        <v>19238</v>
      </c>
    </row>
    <row r="7699" spans="2:3" x14ac:dyDescent="0.25">
      <c r="B7699" s="11" t="s">
        <v>19239</v>
      </c>
      <c r="C7699" s="12" t="s">
        <v>19240</v>
      </c>
    </row>
    <row r="7700" spans="2:3" x14ac:dyDescent="0.25">
      <c r="B7700" s="11" t="s">
        <v>19241</v>
      </c>
      <c r="C7700" s="12" t="s">
        <v>19242</v>
      </c>
    </row>
    <row r="7701" spans="2:3" x14ac:dyDescent="0.25">
      <c r="B7701" s="11" t="s">
        <v>19243</v>
      </c>
      <c r="C7701" s="12" t="s">
        <v>19244</v>
      </c>
    </row>
    <row r="7702" spans="2:3" x14ac:dyDescent="0.25">
      <c r="B7702" s="1" t="s">
        <v>19249</v>
      </c>
      <c r="C7702" t="s">
        <v>19250</v>
      </c>
    </row>
    <row r="7703" spans="2:3" x14ac:dyDescent="0.25">
      <c r="B7703" s="11" t="s">
        <v>19251</v>
      </c>
      <c r="C7703" s="12" t="s">
        <v>19252</v>
      </c>
    </row>
    <row r="7704" spans="2:3" x14ac:dyDescent="0.25">
      <c r="B7704" s="14" t="s">
        <v>19266</v>
      </c>
      <c r="C7704" s="12" t="s">
        <v>19267</v>
      </c>
    </row>
    <row r="7705" spans="2:3" x14ac:dyDescent="0.25">
      <c r="B7705" s="14" t="s">
        <v>19268</v>
      </c>
      <c r="C7705" s="12" t="s">
        <v>19269</v>
      </c>
    </row>
    <row r="7706" spans="2:3" x14ac:dyDescent="0.25">
      <c r="B7706" s="14" t="s">
        <v>19270</v>
      </c>
      <c r="C7706" s="12" t="s">
        <v>19271</v>
      </c>
    </row>
    <row r="7707" spans="2:3" x14ac:dyDescent="0.25">
      <c r="B7707" s="11" t="s">
        <v>19272</v>
      </c>
      <c r="C7707" s="12" t="s">
        <v>19273</v>
      </c>
    </row>
    <row r="7708" spans="2:3" x14ac:dyDescent="0.25">
      <c r="B7708" s="14" t="s">
        <v>19274</v>
      </c>
      <c r="C7708" s="12" t="s">
        <v>19275</v>
      </c>
    </row>
    <row r="7709" spans="2:3" x14ac:dyDescent="0.25">
      <c r="B7709" s="14" t="s">
        <v>19276</v>
      </c>
      <c r="C7709" s="12" t="s">
        <v>19277</v>
      </c>
    </row>
    <row r="7710" spans="2:3" x14ac:dyDescent="0.25">
      <c r="B7710" s="14" t="s">
        <v>19278</v>
      </c>
      <c r="C7710" s="12" t="s">
        <v>19279</v>
      </c>
    </row>
    <row r="7711" spans="2:3" x14ac:dyDescent="0.25">
      <c r="B7711" s="14" t="s">
        <v>19280</v>
      </c>
      <c r="C7711" s="12" t="s">
        <v>19281</v>
      </c>
    </row>
    <row r="7712" spans="2:3" x14ac:dyDescent="0.25">
      <c r="B7712" s="14" t="s">
        <v>19282</v>
      </c>
      <c r="C7712" s="12" t="s">
        <v>19283</v>
      </c>
    </row>
    <row r="7713" spans="2:3" x14ac:dyDescent="0.25">
      <c r="B7713" s="14" t="s">
        <v>19284</v>
      </c>
      <c r="C7713" s="12" t="s">
        <v>19285</v>
      </c>
    </row>
    <row r="7714" spans="2:3" x14ac:dyDescent="0.25">
      <c r="B7714" s="14" t="s">
        <v>19286</v>
      </c>
      <c r="C7714" s="12" t="s">
        <v>19287</v>
      </c>
    </row>
    <row r="7715" spans="2:3" x14ac:dyDescent="0.25">
      <c r="B7715" s="14" t="s">
        <v>19288</v>
      </c>
      <c r="C7715" s="12" t="s">
        <v>19289</v>
      </c>
    </row>
    <row r="7716" spans="2:3" x14ac:dyDescent="0.25">
      <c r="B7716" s="14" t="s">
        <v>19290</v>
      </c>
      <c r="C7716" s="12" t="s">
        <v>19291</v>
      </c>
    </row>
    <row r="7717" spans="2:3" x14ac:dyDescent="0.25">
      <c r="B7717" s="14" t="s">
        <v>19292</v>
      </c>
      <c r="C7717" s="12" t="s">
        <v>19293</v>
      </c>
    </row>
    <row r="7718" spans="2:3" x14ac:dyDescent="0.25">
      <c r="B7718" s="3">
        <v>20612928844</v>
      </c>
      <c r="C7718" t="s">
        <v>19529</v>
      </c>
    </row>
    <row r="7719" spans="2:3" x14ac:dyDescent="0.25">
      <c r="B7719" s="3" t="s">
        <v>19528</v>
      </c>
      <c r="C7719" t="s">
        <v>19529</v>
      </c>
    </row>
    <row r="7720" spans="2:3" x14ac:dyDescent="0.25">
      <c r="B7720" s="3" t="s">
        <v>19530</v>
      </c>
      <c r="C7720" t="s">
        <v>19158</v>
      </c>
    </row>
    <row r="7721" spans="2:3" x14ac:dyDescent="0.25">
      <c r="B7721" s="3" t="s">
        <v>19534</v>
      </c>
      <c r="C7721" t="s">
        <v>19535</v>
      </c>
    </row>
    <row r="7722" spans="2:3" x14ac:dyDescent="0.25">
      <c r="B7722" s="3" t="s">
        <v>19537</v>
      </c>
      <c r="C7722" t="s">
        <v>19538</v>
      </c>
    </row>
    <row r="7723" spans="2:3" x14ac:dyDescent="0.25">
      <c r="B7723" s="3" t="s">
        <v>19539</v>
      </c>
      <c r="C7723" t="s">
        <v>19540</v>
      </c>
    </row>
    <row r="7724" spans="2:3" x14ac:dyDescent="0.25">
      <c r="B7724" s="3" t="s">
        <v>19543</v>
      </c>
      <c r="C7724" t="s">
        <v>19544</v>
      </c>
    </row>
    <row r="7725" spans="2:3" x14ac:dyDescent="0.25">
      <c r="B7725" s="3" t="s">
        <v>19545</v>
      </c>
      <c r="C7725" t="s">
        <v>19546</v>
      </c>
    </row>
    <row r="7726" spans="2:3" x14ac:dyDescent="0.25">
      <c r="B7726" s="3" t="s">
        <v>19549</v>
      </c>
      <c r="C7726" t="s">
        <v>19550</v>
      </c>
    </row>
    <row r="7727" spans="2:3" x14ac:dyDescent="0.25">
      <c r="B7727" s="3" t="s">
        <v>19551</v>
      </c>
      <c r="C7727" t="s">
        <v>19552</v>
      </c>
    </row>
    <row r="7728" spans="2:3" x14ac:dyDescent="0.25">
      <c r="B7728" s="3" t="s">
        <v>19555</v>
      </c>
      <c r="C7728" t="s">
        <v>19556</v>
      </c>
    </row>
    <row r="7729" spans="2:3" x14ac:dyDescent="0.25">
      <c r="B7729" s="3" t="s">
        <v>21478</v>
      </c>
      <c r="C7729" t="s">
        <v>21479</v>
      </c>
    </row>
    <row r="7730" spans="2:3" x14ac:dyDescent="0.25">
      <c r="B7730" s="3" t="s">
        <v>21483</v>
      </c>
      <c r="C7730" t="s">
        <v>21484</v>
      </c>
    </row>
    <row r="7731" spans="2:3" x14ac:dyDescent="0.25">
      <c r="B7731" s="3" t="s">
        <v>21487</v>
      </c>
      <c r="C7731" t="s">
        <v>21488</v>
      </c>
    </row>
    <row r="7732" spans="2:3" x14ac:dyDescent="0.25">
      <c r="B7732" s="3" t="s">
        <v>21491</v>
      </c>
      <c r="C7732" t="s">
        <v>21492</v>
      </c>
    </row>
    <row r="7733" spans="2:3" x14ac:dyDescent="0.25">
      <c r="B7733" s="3" t="s">
        <v>21498</v>
      </c>
      <c r="C7733" t="s">
        <v>21499</v>
      </c>
    </row>
    <row r="7734" spans="2:3" x14ac:dyDescent="0.25">
      <c r="B7734" s="3" t="s">
        <v>21501</v>
      </c>
      <c r="C7734" t="s">
        <v>21502</v>
      </c>
    </row>
    <row r="7735" spans="2:3" x14ac:dyDescent="0.25">
      <c r="B7735" s="3" t="s">
        <v>21508</v>
      </c>
      <c r="C7735" t="s">
        <v>21509</v>
      </c>
    </row>
    <row r="7736" spans="2:3" x14ac:dyDescent="0.25">
      <c r="B7736" s="3" t="s">
        <v>21511</v>
      </c>
      <c r="C7736" t="s">
        <v>21512</v>
      </c>
    </row>
    <row r="7737" spans="2:3" x14ac:dyDescent="0.25">
      <c r="B7737" s="3" t="s">
        <v>21513</v>
      </c>
      <c r="C7737" t="s">
        <v>21514</v>
      </c>
    </row>
    <row r="7738" spans="2:3" x14ac:dyDescent="0.25">
      <c r="B7738" s="3" t="s">
        <v>21515</v>
      </c>
      <c r="C7738" t="s">
        <v>21516</v>
      </c>
    </row>
    <row r="7739" spans="2:3" x14ac:dyDescent="0.25">
      <c r="B7739" s="3" t="s">
        <v>19255</v>
      </c>
      <c r="C7739" t="s">
        <v>21517</v>
      </c>
    </row>
    <row r="7740" spans="2:3" x14ac:dyDescent="0.25">
      <c r="B7740" s="3" t="s">
        <v>21518</v>
      </c>
      <c r="C7740" t="s">
        <v>21519</v>
      </c>
    </row>
    <row r="7741" spans="2:3" x14ac:dyDescent="0.25">
      <c r="B7741" s="3" t="s">
        <v>21523</v>
      </c>
      <c r="C7741" t="s">
        <v>21524</v>
      </c>
    </row>
    <row r="7742" spans="2:3" x14ac:dyDescent="0.25">
      <c r="B7742" s="3" t="s">
        <v>21557</v>
      </c>
      <c r="C7742" t="s">
        <v>21558</v>
      </c>
    </row>
    <row r="7743" spans="2:3" x14ac:dyDescent="0.25">
      <c r="B7743" s="3" t="s">
        <v>21562</v>
      </c>
      <c r="C7743" t="s">
        <v>21563</v>
      </c>
    </row>
    <row r="7744" spans="2:3" x14ac:dyDescent="0.25">
      <c r="B7744" s="3" t="s">
        <v>21564</v>
      </c>
      <c r="C7744" t="s">
        <v>21565</v>
      </c>
    </row>
    <row r="7745" spans="2:3" x14ac:dyDescent="0.25">
      <c r="B7745" s="3" t="s">
        <v>21566</v>
      </c>
      <c r="C7745" t="s">
        <v>21567</v>
      </c>
    </row>
    <row r="7746" spans="2:3" x14ac:dyDescent="0.25">
      <c r="B7746" s="3" t="s">
        <v>21568</v>
      </c>
      <c r="C7746" t="s">
        <v>21569</v>
      </c>
    </row>
    <row r="7747" spans="2:3" x14ac:dyDescent="0.25">
      <c r="B7747" s="3" t="s">
        <v>21571</v>
      </c>
      <c r="C7747" t="s">
        <v>21572</v>
      </c>
    </row>
    <row r="7748" spans="2:3" x14ac:dyDescent="0.25">
      <c r="B7748" s="3" t="s">
        <v>21579</v>
      </c>
      <c r="C7748" t="s">
        <v>21580</v>
      </c>
    </row>
    <row r="7749" spans="2:3" x14ac:dyDescent="0.25">
      <c r="B7749" s="3" t="s">
        <v>21581</v>
      </c>
      <c r="C7749" t="s">
        <v>21582</v>
      </c>
    </row>
    <row r="7750" spans="2:3" x14ac:dyDescent="0.25">
      <c r="B7750" s="3" t="s">
        <v>21584</v>
      </c>
      <c r="C7750" t="s">
        <v>21585</v>
      </c>
    </row>
    <row r="7751" spans="2:3" x14ac:dyDescent="0.25">
      <c r="B7751" s="3" t="s">
        <v>21633</v>
      </c>
      <c r="C7751" t="s">
        <v>21634</v>
      </c>
    </row>
    <row r="7752" spans="2:3" x14ac:dyDescent="0.25">
      <c r="B7752" s="3" t="s">
        <v>21636</v>
      </c>
      <c r="C7752" t="s">
        <v>21637</v>
      </c>
    </row>
    <row r="7753" spans="2:3" x14ac:dyDescent="0.25">
      <c r="B7753" s="3" t="s">
        <v>21640</v>
      </c>
      <c r="C7753" t="s">
        <v>21641</v>
      </c>
    </row>
    <row r="7754" spans="2:3" x14ac:dyDescent="0.25">
      <c r="B7754" s="3" t="s">
        <v>21642</v>
      </c>
      <c r="C7754" t="s">
        <v>21643</v>
      </c>
    </row>
    <row r="7755" spans="2:3" x14ac:dyDescent="0.25">
      <c r="B7755" s="3" t="s">
        <v>21644</v>
      </c>
      <c r="C7755" t="s">
        <v>21645</v>
      </c>
    </row>
    <row r="7756" spans="2:3" x14ac:dyDescent="0.25">
      <c r="B7756" s="3" t="s">
        <v>21646</v>
      </c>
      <c r="C7756" t="s">
        <v>21647</v>
      </c>
    </row>
    <row r="7757" spans="2:3" x14ac:dyDescent="0.25">
      <c r="B7757" s="3" t="s">
        <v>21648</v>
      </c>
      <c r="C7757" t="s">
        <v>21649</v>
      </c>
    </row>
    <row r="7758" spans="2:3" x14ac:dyDescent="0.25">
      <c r="B7758" s="3" t="s">
        <v>21650</v>
      </c>
      <c r="C7758" t="s">
        <v>21651</v>
      </c>
    </row>
    <row r="7759" spans="2:3" x14ac:dyDescent="0.25">
      <c r="B7759" s="3" t="s">
        <v>21652</v>
      </c>
      <c r="C7759" t="s">
        <v>21653</v>
      </c>
    </row>
    <row r="7760" spans="2:3" x14ac:dyDescent="0.25">
      <c r="B7760" s="3" t="s">
        <v>21654</v>
      </c>
      <c r="C7760" t="s">
        <v>21655</v>
      </c>
    </row>
    <row r="7761" spans="2:3" x14ac:dyDescent="0.25">
      <c r="B7761" s="3" t="s">
        <v>21656</v>
      </c>
      <c r="C7761" t="s">
        <v>21657</v>
      </c>
    </row>
    <row r="7762" spans="2:3" x14ac:dyDescent="0.25">
      <c r="B7762" s="3" t="s">
        <v>21658</v>
      </c>
      <c r="C7762" t="s">
        <v>21659</v>
      </c>
    </row>
    <row r="7763" spans="2:3" x14ac:dyDescent="0.25">
      <c r="B7763" s="3" t="s">
        <v>21660</v>
      </c>
      <c r="C7763" t="s">
        <v>21661</v>
      </c>
    </row>
    <row r="7764" spans="2:3" x14ac:dyDescent="0.25">
      <c r="B7764" s="3" t="s">
        <v>21664</v>
      </c>
      <c r="C7764" t="s">
        <v>21665</v>
      </c>
    </row>
    <row r="7765" spans="2:3" x14ac:dyDescent="0.25">
      <c r="B7765" s="3" t="s">
        <v>21662</v>
      </c>
      <c r="C7765" t="s">
        <v>21666</v>
      </c>
    </row>
    <row r="7766" spans="2:3" x14ac:dyDescent="0.25">
      <c r="B7766" s="3" t="s">
        <v>21684</v>
      </c>
      <c r="C7766" t="s">
        <v>21685</v>
      </c>
    </row>
    <row r="7767" spans="2:3" x14ac:dyDescent="0.25">
      <c r="B7767" s="3" t="s">
        <v>21706</v>
      </c>
      <c r="C7767" t="s">
        <v>21707</v>
      </c>
    </row>
    <row r="7768" spans="2:3" x14ac:dyDescent="0.25">
      <c r="B7768" s="3" t="s">
        <v>21708</v>
      </c>
      <c r="C7768" t="s">
        <v>21709</v>
      </c>
    </row>
    <row r="7769" spans="2:3" x14ac:dyDescent="0.25">
      <c r="B7769" s="3" t="s">
        <v>21710</v>
      </c>
      <c r="C7769" t="s">
        <v>21711</v>
      </c>
    </row>
    <row r="7770" spans="2:3" x14ac:dyDescent="0.25">
      <c r="B7770" s="3" t="s">
        <v>21713</v>
      </c>
      <c r="C7770" t="s">
        <v>21714</v>
      </c>
    </row>
    <row r="7771" spans="2:3" x14ac:dyDescent="0.25">
      <c r="B7771" s="3" t="s">
        <v>21715</v>
      </c>
      <c r="C7771" t="s">
        <v>21716</v>
      </c>
    </row>
    <row r="7772" spans="2:3" x14ac:dyDescent="0.25">
      <c r="B7772" s="3" t="s">
        <v>21717</v>
      </c>
      <c r="C7772" t="s">
        <v>21718</v>
      </c>
    </row>
    <row r="7773" spans="2:3" x14ac:dyDescent="0.25">
      <c r="B7773" s="3" t="s">
        <v>21719</v>
      </c>
      <c r="C7773" t="s">
        <v>21720</v>
      </c>
    </row>
    <row r="7774" spans="2:3" x14ac:dyDescent="0.25">
      <c r="B7774" s="3" t="s">
        <v>21721</v>
      </c>
      <c r="C7774" t="s">
        <v>21722</v>
      </c>
    </row>
    <row r="7775" spans="2:3" x14ac:dyDescent="0.25">
      <c r="B7775" s="3" t="s">
        <v>21723</v>
      </c>
      <c r="C7775" t="s">
        <v>21724</v>
      </c>
    </row>
    <row r="7776" spans="2:3" x14ac:dyDescent="0.25">
      <c r="B7776" s="3" t="s">
        <v>21725</v>
      </c>
      <c r="C7776" t="s">
        <v>21726</v>
      </c>
    </row>
    <row r="7777" spans="2:3" x14ac:dyDescent="0.25">
      <c r="B7777" s="3" t="s">
        <v>21727</v>
      </c>
      <c r="C7777" t="s">
        <v>21728</v>
      </c>
    </row>
    <row r="7778" spans="2:3" x14ac:dyDescent="0.25">
      <c r="B7778" s="3" t="s">
        <v>21730</v>
      </c>
      <c r="C7778" t="s">
        <v>21731</v>
      </c>
    </row>
    <row r="7779" spans="2:3" x14ac:dyDescent="0.25">
      <c r="B7779" s="3" t="s">
        <v>21732</v>
      </c>
      <c r="C7779" t="s">
        <v>21733</v>
      </c>
    </row>
    <row r="7780" spans="2:3" x14ac:dyDescent="0.25">
      <c r="B7780" s="3" t="s">
        <v>21753</v>
      </c>
      <c r="C7780" t="s">
        <v>21754</v>
      </c>
    </row>
    <row r="7781" spans="2:3" x14ac:dyDescent="0.25">
      <c r="B7781" s="3" t="s">
        <v>21760</v>
      </c>
      <c r="C7781" t="s">
        <v>21761</v>
      </c>
    </row>
    <row r="7782" spans="2:3" x14ac:dyDescent="0.25">
      <c r="B7782" s="3" t="s">
        <v>21762</v>
      </c>
      <c r="C7782" t="s">
        <v>21763</v>
      </c>
    </row>
    <row r="7783" spans="2:3" x14ac:dyDescent="0.25">
      <c r="B7783" s="3" t="s">
        <v>21764</v>
      </c>
      <c r="C7783" t="s">
        <v>21765</v>
      </c>
    </row>
    <row r="7784" spans="2:3" x14ac:dyDescent="0.25">
      <c r="B7784" s="3" t="s">
        <v>21766</v>
      </c>
      <c r="C7784" t="s">
        <v>21767</v>
      </c>
    </row>
    <row r="7785" spans="2:3" x14ac:dyDescent="0.25">
      <c r="B7785" s="3" t="s">
        <v>21769</v>
      </c>
      <c r="C7785" t="s">
        <v>21770</v>
      </c>
    </row>
    <row r="7786" spans="2:3" x14ac:dyDescent="0.25">
      <c r="B7786" s="3" t="s">
        <v>21771</v>
      </c>
      <c r="C7786" t="s">
        <v>21772</v>
      </c>
    </row>
    <row r="7787" spans="2:3" x14ac:dyDescent="0.25">
      <c r="B7787" s="3" t="s">
        <v>21773</v>
      </c>
      <c r="C7787" t="s">
        <v>21774</v>
      </c>
    </row>
    <row r="7788" spans="2:3" x14ac:dyDescent="0.25">
      <c r="B7788" s="3" t="s">
        <v>21775</v>
      </c>
      <c r="C7788" t="s">
        <v>21776</v>
      </c>
    </row>
    <row r="7789" spans="2:3" x14ac:dyDescent="0.25">
      <c r="B7789" s="3" t="s">
        <v>21778</v>
      </c>
      <c r="C7789" t="s">
        <v>21779</v>
      </c>
    </row>
    <row r="7790" spans="2:3" x14ac:dyDescent="0.25">
      <c r="B7790" s="3" t="s">
        <v>21780</v>
      </c>
      <c r="C7790" t="s">
        <v>21781</v>
      </c>
    </row>
    <row r="7791" spans="2:3" x14ac:dyDescent="0.25">
      <c r="B7791" s="3" t="s">
        <v>21782</v>
      </c>
      <c r="C7791" t="s">
        <v>21783</v>
      </c>
    </row>
    <row r="7792" spans="2:3" x14ac:dyDescent="0.25">
      <c r="B7792" s="3" t="s">
        <v>21784</v>
      </c>
      <c r="C7792" t="s">
        <v>21785</v>
      </c>
    </row>
    <row r="7793" spans="2:3" x14ac:dyDescent="0.25">
      <c r="B7793" s="3" t="s">
        <v>21786</v>
      </c>
      <c r="C7793" t="s">
        <v>21787</v>
      </c>
    </row>
    <row r="7794" spans="2:3" x14ac:dyDescent="0.25">
      <c r="B7794" s="3" t="s">
        <v>21788</v>
      </c>
      <c r="C7794" t="s">
        <v>21789</v>
      </c>
    </row>
    <row r="7795" spans="2:3" x14ac:dyDescent="0.25">
      <c r="B7795" s="3" t="s">
        <v>21790</v>
      </c>
      <c r="C7795" t="s">
        <v>21791</v>
      </c>
    </row>
    <row r="7796" spans="2:3" x14ac:dyDescent="0.25">
      <c r="B7796" s="3" t="s">
        <v>21792</v>
      </c>
      <c r="C7796" t="s">
        <v>21793</v>
      </c>
    </row>
    <row r="7797" spans="2:3" x14ac:dyDescent="0.25">
      <c r="B7797" s="3" t="s">
        <v>21794</v>
      </c>
      <c r="C7797" t="s">
        <v>21795</v>
      </c>
    </row>
    <row r="7798" spans="2:3" x14ac:dyDescent="0.25">
      <c r="B7798" s="3" t="s">
        <v>21796</v>
      </c>
      <c r="C7798" t="s">
        <v>21798</v>
      </c>
    </row>
    <row r="7799" spans="2:3" x14ac:dyDescent="0.25">
      <c r="B7799" s="3" t="s">
        <v>21797</v>
      </c>
      <c r="C7799" t="s">
        <v>21799</v>
      </c>
    </row>
    <row r="7800" spans="2:3" x14ac:dyDescent="0.25">
      <c r="B7800" s="3" t="s">
        <v>21800</v>
      </c>
      <c r="C7800" t="s">
        <v>21801</v>
      </c>
    </row>
    <row r="7801" spans="2:3" x14ac:dyDescent="0.25">
      <c r="B7801" s="3" t="s">
        <v>21818</v>
      </c>
      <c r="C7801" t="s">
        <v>21819</v>
      </c>
    </row>
    <row r="7802" spans="2:3" x14ac:dyDescent="0.25">
      <c r="B7802" s="3" t="s">
        <v>21820</v>
      </c>
      <c r="C7802" t="s">
        <v>21821</v>
      </c>
    </row>
    <row r="7803" spans="2:3" x14ac:dyDescent="0.25">
      <c r="B7803" s="3" t="s">
        <v>21822</v>
      </c>
      <c r="C7803" t="s">
        <v>21823</v>
      </c>
    </row>
    <row r="7804" spans="2:3" x14ac:dyDescent="0.25">
      <c r="B7804" s="3" t="s">
        <v>21826</v>
      </c>
      <c r="C7804" t="s">
        <v>21827</v>
      </c>
    </row>
    <row r="7805" spans="2:3" x14ac:dyDescent="0.25">
      <c r="B7805" s="3" t="s">
        <v>21828</v>
      </c>
      <c r="C7805" t="s">
        <v>21829</v>
      </c>
    </row>
    <row r="7806" spans="2:3" x14ac:dyDescent="0.25">
      <c r="B7806" s="3" t="s">
        <v>21830</v>
      </c>
      <c r="C7806" t="s">
        <v>21831</v>
      </c>
    </row>
    <row r="7807" spans="2:3" x14ac:dyDescent="0.25">
      <c r="B7807" s="3" t="s">
        <v>21832</v>
      </c>
      <c r="C7807" t="s">
        <v>21833</v>
      </c>
    </row>
    <row r="7808" spans="2:3" x14ac:dyDescent="0.25">
      <c r="B7808" s="3" t="s">
        <v>21834</v>
      </c>
      <c r="C7808" t="s">
        <v>21835</v>
      </c>
    </row>
    <row r="7809" spans="2:3" x14ac:dyDescent="0.25">
      <c r="B7809" s="3" t="s">
        <v>21837</v>
      </c>
      <c r="C7809" t="s">
        <v>21838</v>
      </c>
    </row>
    <row r="7810" spans="2:3" x14ac:dyDescent="0.25">
      <c r="B7810" s="3" t="s">
        <v>21840</v>
      </c>
      <c r="C7810" t="s">
        <v>21841</v>
      </c>
    </row>
    <row r="7811" spans="2:3" x14ac:dyDescent="0.25">
      <c r="B7811" s="3" t="s">
        <v>21842</v>
      </c>
      <c r="C7811" t="s">
        <v>21843</v>
      </c>
    </row>
    <row r="7812" spans="2:3" x14ac:dyDescent="0.25">
      <c r="B7812" s="3" t="s">
        <v>21844</v>
      </c>
      <c r="C7812" t="s">
        <v>21845</v>
      </c>
    </row>
    <row r="7813" spans="2:3" x14ac:dyDescent="0.25">
      <c r="B7813" s="3" t="s">
        <v>21846</v>
      </c>
      <c r="C7813" t="s">
        <v>21847</v>
      </c>
    </row>
    <row r="7814" spans="2:3" x14ac:dyDescent="0.25">
      <c r="B7814" s="3" t="s">
        <v>21848</v>
      </c>
      <c r="C7814" t="s">
        <v>21849</v>
      </c>
    </row>
    <row r="7815" spans="2:3" x14ac:dyDescent="0.25">
      <c r="B7815" s="3" t="s">
        <v>21852</v>
      </c>
      <c r="C7815" t="s">
        <v>21853</v>
      </c>
    </row>
    <row r="7816" spans="2:3" x14ac:dyDescent="0.25">
      <c r="B7816" s="3" t="s">
        <v>21854</v>
      </c>
      <c r="C7816" t="s">
        <v>21855</v>
      </c>
    </row>
    <row r="7817" spans="2:3" x14ac:dyDescent="0.25">
      <c r="B7817" s="3" t="s">
        <v>21856</v>
      </c>
      <c r="C7817" t="s">
        <v>21857</v>
      </c>
    </row>
    <row r="7818" spans="2:3" x14ac:dyDescent="0.25">
      <c r="B7818" s="3" t="s">
        <v>21858</v>
      </c>
      <c r="C7818" t="s">
        <v>21859</v>
      </c>
    </row>
    <row r="7819" spans="2:3" x14ac:dyDescent="0.25">
      <c r="B7819" s="3" t="s">
        <v>21860</v>
      </c>
      <c r="C7819" t="s">
        <v>21861</v>
      </c>
    </row>
    <row r="7820" spans="2:3" x14ac:dyDescent="0.25">
      <c r="B7820" s="3" t="s">
        <v>21862</v>
      </c>
      <c r="C7820" t="s">
        <v>21863</v>
      </c>
    </row>
    <row r="7821" spans="2:3" x14ac:dyDescent="0.25">
      <c r="B7821" s="3" t="s">
        <v>21919</v>
      </c>
      <c r="C7821" t="s">
        <v>21920</v>
      </c>
    </row>
    <row r="7822" spans="2:3" x14ac:dyDescent="0.25">
      <c r="B7822" s="3" t="s">
        <v>21921</v>
      </c>
      <c r="C7822" t="s">
        <v>21922</v>
      </c>
    </row>
    <row r="7823" spans="2:3" x14ac:dyDescent="0.25">
      <c r="B7823" s="3" t="s">
        <v>21923</v>
      </c>
      <c r="C7823" t="s">
        <v>21924</v>
      </c>
    </row>
    <row r="7824" spans="2:3" x14ac:dyDescent="0.25">
      <c r="B7824" s="3" t="s">
        <v>21925</v>
      </c>
      <c r="C7824" t="s">
        <v>21926</v>
      </c>
    </row>
    <row r="7825" spans="2:3" x14ac:dyDescent="0.25">
      <c r="B7825" s="3" t="s">
        <v>21927</v>
      </c>
      <c r="C7825" t="s">
        <v>21928</v>
      </c>
    </row>
    <row r="7826" spans="2:3" x14ac:dyDescent="0.25">
      <c r="B7826" s="3" t="s">
        <v>21931</v>
      </c>
      <c r="C7826" t="s">
        <v>21932</v>
      </c>
    </row>
    <row r="7827" spans="2:3" x14ac:dyDescent="0.25">
      <c r="B7827" s="3" t="s">
        <v>21933</v>
      </c>
      <c r="C7827" t="s">
        <v>21934</v>
      </c>
    </row>
    <row r="7828" spans="2:3" x14ac:dyDescent="0.25">
      <c r="B7828" s="3" t="s">
        <v>21936</v>
      </c>
      <c r="C7828" t="s">
        <v>21937</v>
      </c>
    </row>
    <row r="7829" spans="2:3" x14ac:dyDescent="0.25">
      <c r="B7829" s="3" t="s">
        <v>21938</v>
      </c>
      <c r="C7829" t="s">
        <v>21939</v>
      </c>
    </row>
    <row r="7830" spans="2:3" x14ac:dyDescent="0.25">
      <c r="B7830" s="3" t="s">
        <v>21941</v>
      </c>
      <c r="C7830" t="s">
        <v>21942</v>
      </c>
    </row>
    <row r="7831" spans="2:3" x14ac:dyDescent="0.25">
      <c r="B7831" s="3" t="s">
        <v>21943</v>
      </c>
      <c r="C7831" t="s">
        <v>21944</v>
      </c>
    </row>
    <row r="7832" spans="2:3" x14ac:dyDescent="0.25">
      <c r="B7832" s="3" t="s">
        <v>21945</v>
      </c>
      <c r="C7832" t="s">
        <v>21946</v>
      </c>
    </row>
    <row r="7833" spans="2:3" x14ac:dyDescent="0.25">
      <c r="B7833" s="3" t="s">
        <v>21947</v>
      </c>
      <c r="C7833" t="s">
        <v>21948</v>
      </c>
    </row>
    <row r="7834" spans="2:3" x14ac:dyDescent="0.25">
      <c r="B7834" s="3" t="s">
        <v>21949</v>
      </c>
      <c r="C7834" t="s">
        <v>21950</v>
      </c>
    </row>
    <row r="7835" spans="2:3" x14ac:dyDescent="0.25">
      <c r="B7835" s="3" t="s">
        <v>21951</v>
      </c>
      <c r="C7835" t="s">
        <v>21952</v>
      </c>
    </row>
    <row r="7836" spans="2:3" x14ac:dyDescent="0.25">
      <c r="B7836" s="3" t="s">
        <v>21953</v>
      </c>
      <c r="C7836" t="s">
        <v>21954</v>
      </c>
    </row>
    <row r="7837" spans="2:3" x14ac:dyDescent="0.25">
      <c r="B7837" s="3" t="s">
        <v>21955</v>
      </c>
      <c r="C7837" t="s">
        <v>21956</v>
      </c>
    </row>
    <row r="7838" spans="2:3" x14ac:dyDescent="0.25">
      <c r="B7838" s="3" t="s">
        <v>10375</v>
      </c>
      <c r="C7838" t="s">
        <v>21957</v>
      </c>
    </row>
    <row r="7839" spans="2:3" x14ac:dyDescent="0.25">
      <c r="B7839" s="3" t="s">
        <v>21958</v>
      </c>
      <c r="C7839" t="s">
        <v>21959</v>
      </c>
    </row>
    <row r="7840" spans="2:3" x14ac:dyDescent="0.25">
      <c r="B7840" s="3" t="s">
        <v>21960</v>
      </c>
      <c r="C7840" t="s">
        <v>21961</v>
      </c>
    </row>
    <row r="7841" spans="2:3" x14ac:dyDescent="0.25">
      <c r="B7841" s="3" t="s">
        <v>21962</v>
      </c>
      <c r="C7841" t="s">
        <v>21963</v>
      </c>
    </row>
    <row r="7842" spans="2:3" x14ac:dyDescent="0.25">
      <c r="B7842" s="3" t="s">
        <v>21964</v>
      </c>
      <c r="C7842" t="s">
        <v>21965</v>
      </c>
    </row>
    <row r="7843" spans="2:3" x14ac:dyDescent="0.25">
      <c r="B7843" s="3" t="s">
        <v>21968</v>
      </c>
      <c r="C7843" t="s">
        <v>21969</v>
      </c>
    </row>
    <row r="7844" spans="2:3" x14ac:dyDescent="0.25">
      <c r="B7844" s="3" t="s">
        <v>21987</v>
      </c>
      <c r="C7844" t="s">
        <v>21988</v>
      </c>
    </row>
    <row r="7845" spans="2:3" x14ac:dyDescent="0.25">
      <c r="B7845" s="3" t="s">
        <v>21989</v>
      </c>
      <c r="C7845" t="s">
        <v>21990</v>
      </c>
    </row>
    <row r="7846" spans="2:3" x14ac:dyDescent="0.25">
      <c r="B7846" s="3" t="s">
        <v>21992</v>
      </c>
      <c r="C7846" t="s">
        <v>21993</v>
      </c>
    </row>
    <row r="7847" spans="2:3" x14ac:dyDescent="0.25">
      <c r="B7847" s="3" t="s">
        <v>21622</v>
      </c>
      <c r="C7847" t="s">
        <v>21994</v>
      </c>
    </row>
    <row r="7848" spans="2:3" x14ac:dyDescent="0.25">
      <c r="B7848" s="3" t="s">
        <v>21995</v>
      </c>
      <c r="C7848" t="s">
        <v>21996</v>
      </c>
    </row>
    <row r="7849" spans="2:3" x14ac:dyDescent="0.25">
      <c r="B7849" s="3" t="s">
        <v>21997</v>
      </c>
      <c r="C7849" t="s">
        <v>21998</v>
      </c>
    </row>
    <row r="7850" spans="2:3" x14ac:dyDescent="0.25">
      <c r="B7850" s="3" t="s">
        <v>21999</v>
      </c>
      <c r="C7850" t="s">
        <v>22000</v>
      </c>
    </row>
    <row r="7851" spans="2:3" x14ac:dyDescent="0.25">
      <c r="B7851" s="3" t="s">
        <v>22002</v>
      </c>
      <c r="C7851" t="s">
        <v>22003</v>
      </c>
    </row>
    <row r="7852" spans="2:3" x14ac:dyDescent="0.25">
      <c r="B7852" s="3" t="s">
        <v>22004</v>
      </c>
      <c r="C7852" t="s">
        <v>22005</v>
      </c>
    </row>
    <row r="7853" spans="2:3" x14ac:dyDescent="0.25">
      <c r="B7853" s="3" t="s">
        <v>22006</v>
      </c>
      <c r="C7853" t="s">
        <v>22007</v>
      </c>
    </row>
    <row r="7854" spans="2:3" x14ac:dyDescent="0.25">
      <c r="B7854" s="3" t="s">
        <v>22008</v>
      </c>
      <c r="C7854" t="s">
        <v>22009</v>
      </c>
    </row>
    <row r="7855" spans="2:3" x14ac:dyDescent="0.25">
      <c r="B7855" s="3" t="s">
        <v>22010</v>
      </c>
      <c r="C7855" t="s">
        <v>22011</v>
      </c>
    </row>
    <row r="7856" spans="2:3" x14ac:dyDescent="0.25">
      <c r="B7856" s="3" t="s">
        <v>22012</v>
      </c>
      <c r="C7856" t="s">
        <v>22013</v>
      </c>
    </row>
    <row r="7857" spans="2:3" x14ac:dyDescent="0.25">
      <c r="B7857" s="3" t="s">
        <v>22014</v>
      </c>
      <c r="C7857" t="s">
        <v>22015</v>
      </c>
    </row>
    <row r="7858" spans="2:3" x14ac:dyDescent="0.25">
      <c r="B7858" s="3" t="s">
        <v>22016</v>
      </c>
      <c r="C7858" t="s">
        <v>22017</v>
      </c>
    </row>
    <row r="7859" spans="2:3" x14ac:dyDescent="0.25">
      <c r="B7859" s="3" t="s">
        <v>22018</v>
      </c>
      <c r="C7859" t="s">
        <v>22019</v>
      </c>
    </row>
    <row r="7860" spans="2:3" x14ac:dyDescent="0.25">
      <c r="B7860" s="3" t="s">
        <v>22029</v>
      </c>
      <c r="C7860" t="s">
        <v>22031</v>
      </c>
    </row>
    <row r="7861" spans="2:3" x14ac:dyDescent="0.25">
      <c r="B7861" s="3" t="s">
        <v>22030</v>
      </c>
      <c r="C7861" t="s">
        <v>21831</v>
      </c>
    </row>
    <row r="7862" spans="2:3" x14ac:dyDescent="0.25">
      <c r="B7862" s="3" t="s">
        <v>22035</v>
      </c>
      <c r="C7862" t="s">
        <v>22036</v>
      </c>
    </row>
    <row r="7863" spans="2:3" x14ac:dyDescent="0.25">
      <c r="B7863" s="3" t="s">
        <v>22037</v>
      </c>
      <c r="C7863" t="s">
        <v>22038</v>
      </c>
    </row>
    <row r="7864" spans="2:3" x14ac:dyDescent="0.25">
      <c r="B7864" s="3" t="s">
        <v>22039</v>
      </c>
      <c r="C7864" t="s">
        <v>22040</v>
      </c>
    </row>
    <row r="7865" spans="2:3" x14ac:dyDescent="0.25">
      <c r="B7865" s="3" t="s">
        <v>22041</v>
      </c>
      <c r="C7865" t="s">
        <v>22042</v>
      </c>
    </row>
    <row r="7866" spans="2:3" x14ac:dyDescent="0.25">
      <c r="B7866" s="3" t="s">
        <v>21631</v>
      </c>
      <c r="C7866" t="s">
        <v>22081</v>
      </c>
    </row>
    <row r="7867" spans="2:3" x14ac:dyDescent="0.25">
      <c r="B7867" s="3" t="s">
        <v>22082</v>
      </c>
      <c r="C7867" t="s">
        <v>22083</v>
      </c>
    </row>
    <row r="7868" spans="2:3" x14ac:dyDescent="0.25">
      <c r="B7868" s="3" t="s">
        <v>22085</v>
      </c>
      <c r="C7868" t="s">
        <v>22086</v>
      </c>
    </row>
    <row r="7869" spans="2:3" x14ac:dyDescent="0.25">
      <c r="B7869" s="3" t="s">
        <v>22087</v>
      </c>
      <c r="C7869" t="s">
        <v>22088</v>
      </c>
    </row>
    <row r="7870" spans="2:3" x14ac:dyDescent="0.25">
      <c r="B7870" s="3" t="s">
        <v>22089</v>
      </c>
      <c r="C7870" t="s">
        <v>22090</v>
      </c>
    </row>
    <row r="7871" spans="2:3" x14ac:dyDescent="0.25">
      <c r="B7871" s="3" t="s">
        <v>22091</v>
      </c>
      <c r="C7871" t="s">
        <v>12183</v>
      </c>
    </row>
    <row r="7872" spans="2:3" x14ac:dyDescent="0.25">
      <c r="B7872" s="3" t="s">
        <v>22092</v>
      </c>
      <c r="C7872" t="s">
        <v>22093</v>
      </c>
    </row>
    <row r="7873" spans="2:3" x14ac:dyDescent="0.25">
      <c r="B7873" s="3" t="s">
        <v>22096</v>
      </c>
      <c r="C7873" t="s">
        <v>22097</v>
      </c>
    </row>
    <row r="7874" spans="2:3" x14ac:dyDescent="0.25">
      <c r="B7874" s="3" t="s">
        <v>22098</v>
      </c>
      <c r="C7874" t="s">
        <v>22099</v>
      </c>
    </row>
    <row r="7875" spans="2:3" x14ac:dyDescent="0.25">
      <c r="B7875" s="3" t="s">
        <v>22100</v>
      </c>
      <c r="C7875" t="s">
        <v>22101</v>
      </c>
    </row>
    <row r="7876" spans="2:3" x14ac:dyDescent="0.25">
      <c r="B7876" s="3" t="s">
        <v>22102</v>
      </c>
      <c r="C7876" t="s">
        <v>22104</v>
      </c>
    </row>
    <row r="7877" spans="2:3" x14ac:dyDescent="0.25">
      <c r="B7877" s="3" t="s">
        <v>22103</v>
      </c>
      <c r="C7877" t="s">
        <v>22105</v>
      </c>
    </row>
    <row r="7878" spans="2:3" x14ac:dyDescent="0.25">
      <c r="B7878" s="3" t="s">
        <v>22106</v>
      </c>
      <c r="C7878" t="s">
        <v>22107</v>
      </c>
    </row>
    <row r="7879" spans="2:3" x14ac:dyDescent="0.25">
      <c r="B7879" s="3" t="s">
        <v>21985</v>
      </c>
      <c r="C7879" t="s">
        <v>22108</v>
      </c>
    </row>
    <row r="7880" spans="2:3" x14ac:dyDescent="0.25">
      <c r="B7880" s="3" t="s">
        <v>22109</v>
      </c>
      <c r="C7880" t="s">
        <v>22110</v>
      </c>
    </row>
    <row r="7881" spans="2:3" x14ac:dyDescent="0.25">
      <c r="B7881" s="3" t="s">
        <v>22111</v>
      </c>
      <c r="C7881" t="s">
        <v>22112</v>
      </c>
    </row>
    <row r="7882" spans="2:3" x14ac:dyDescent="0.25">
      <c r="B7882" s="3" t="s">
        <v>22113</v>
      </c>
      <c r="C7882" t="s">
        <v>22114</v>
      </c>
    </row>
    <row r="7883" spans="2:3" x14ac:dyDescent="0.25">
      <c r="B7883" s="3" t="s">
        <v>22117</v>
      </c>
      <c r="C7883" t="s">
        <v>22118</v>
      </c>
    </row>
    <row r="7884" spans="2:3" x14ac:dyDescent="0.25">
      <c r="B7884" s="3" t="s">
        <v>22123</v>
      </c>
      <c r="C7884" t="s">
        <v>22124</v>
      </c>
    </row>
    <row r="7885" spans="2:3" x14ac:dyDescent="0.25">
      <c r="B7885" s="3" t="s">
        <v>22125</v>
      </c>
      <c r="C7885" t="s">
        <v>22126</v>
      </c>
    </row>
    <row r="7886" spans="2:3" x14ac:dyDescent="0.25">
      <c r="B7886" s="3" t="s">
        <v>22127</v>
      </c>
      <c r="C7886" t="s">
        <v>22128</v>
      </c>
    </row>
    <row r="7887" spans="2:3" x14ac:dyDescent="0.25">
      <c r="B7887" s="3" t="s">
        <v>22129</v>
      </c>
      <c r="C7887" t="s">
        <v>22130</v>
      </c>
    </row>
    <row r="7888" spans="2:3" x14ac:dyDescent="0.25">
      <c r="B7888" s="3" t="s">
        <v>22131</v>
      </c>
      <c r="C7888" t="s">
        <v>22132</v>
      </c>
    </row>
    <row r="7889" spans="2:3" x14ac:dyDescent="0.25">
      <c r="B7889" s="3" t="s">
        <v>22136</v>
      </c>
      <c r="C7889" t="s">
        <v>22137</v>
      </c>
    </row>
    <row r="7890" spans="2:3" x14ac:dyDescent="0.25">
      <c r="B7890" s="3" t="s">
        <v>22138</v>
      </c>
      <c r="C7890" t="s">
        <v>22139</v>
      </c>
    </row>
    <row r="7891" spans="2:3" x14ac:dyDescent="0.25">
      <c r="B7891" s="3" t="s">
        <v>22142</v>
      </c>
      <c r="C7891" t="s">
        <v>12915</v>
      </c>
    </row>
    <row r="7892" spans="2:3" x14ac:dyDescent="0.25">
      <c r="B7892" s="3" t="s">
        <v>22143</v>
      </c>
      <c r="C7892" t="s">
        <v>22144</v>
      </c>
    </row>
    <row r="7893" spans="2:3" x14ac:dyDescent="0.25">
      <c r="B7893" s="3" t="s">
        <v>22145</v>
      </c>
      <c r="C7893" t="s">
        <v>22146</v>
      </c>
    </row>
    <row r="7894" spans="2:3" x14ac:dyDescent="0.25">
      <c r="B7894" s="3" t="s">
        <v>22147</v>
      </c>
      <c r="C7894" t="s">
        <v>22148</v>
      </c>
    </row>
    <row r="7895" spans="2:3" x14ac:dyDescent="0.25">
      <c r="B7895" s="3" t="s">
        <v>22149</v>
      </c>
      <c r="C7895" t="s">
        <v>22150</v>
      </c>
    </row>
    <row r="7896" spans="2:3" x14ac:dyDescent="0.25">
      <c r="B7896" s="3" t="s">
        <v>22151</v>
      </c>
      <c r="C7896" t="s">
        <v>22152</v>
      </c>
    </row>
    <row r="7897" spans="2:3" x14ac:dyDescent="0.25">
      <c r="B7897" s="3" t="s">
        <v>22153</v>
      </c>
      <c r="C7897" t="s">
        <v>22154</v>
      </c>
    </row>
    <row r="7898" spans="2:3" x14ac:dyDescent="0.25">
      <c r="B7898" s="3" t="s">
        <v>22160</v>
      </c>
      <c r="C7898" t="s">
        <v>22161</v>
      </c>
    </row>
    <row r="7899" spans="2:3" x14ac:dyDescent="0.25">
      <c r="B7899" s="3" t="s">
        <v>22163</v>
      </c>
      <c r="C7899" t="s">
        <v>22164</v>
      </c>
    </row>
    <row r="7900" spans="2:3" x14ac:dyDescent="0.25">
      <c r="B7900" s="3" t="s">
        <v>22170</v>
      </c>
      <c r="C7900" t="s">
        <v>22171</v>
      </c>
    </row>
    <row r="7901" spans="2:3" x14ac:dyDescent="0.25">
      <c r="B7901" s="3" t="s">
        <v>22172</v>
      </c>
      <c r="C7901" t="s">
        <v>22173</v>
      </c>
    </row>
    <row r="7902" spans="2:3" x14ac:dyDescent="0.25">
      <c r="B7902" s="3" t="s">
        <v>22174</v>
      </c>
      <c r="C7902" t="s">
        <v>22175</v>
      </c>
    </row>
    <row r="7903" spans="2:3" x14ac:dyDescent="0.25">
      <c r="B7903" s="3" t="s">
        <v>22176</v>
      </c>
      <c r="C7903" t="s">
        <v>22177</v>
      </c>
    </row>
    <row r="7904" spans="2:3" x14ac:dyDescent="0.25">
      <c r="B7904" s="3" t="s">
        <v>22178</v>
      </c>
      <c r="C7904" t="s">
        <v>22179</v>
      </c>
    </row>
    <row r="7905" spans="2:3" x14ac:dyDescent="0.25">
      <c r="B7905" s="3" t="s">
        <v>22180</v>
      </c>
      <c r="C7905" t="s">
        <v>22181</v>
      </c>
    </row>
    <row r="7906" spans="2:3" x14ac:dyDescent="0.25">
      <c r="B7906" s="3" t="s">
        <v>22182</v>
      </c>
      <c r="C7906" t="s">
        <v>22183</v>
      </c>
    </row>
    <row r="7907" spans="2:3" x14ac:dyDescent="0.25">
      <c r="B7907" s="3" t="s">
        <v>22184</v>
      </c>
      <c r="C7907" t="s">
        <v>22185</v>
      </c>
    </row>
    <row r="7908" spans="2:3" x14ac:dyDescent="0.25">
      <c r="B7908" s="3" t="s">
        <v>22186</v>
      </c>
      <c r="C7908" t="s">
        <v>22187</v>
      </c>
    </row>
    <row r="7909" spans="2:3" x14ac:dyDescent="0.25">
      <c r="B7909" s="3" t="s">
        <v>22196</v>
      </c>
      <c r="C7909" t="s">
        <v>22197</v>
      </c>
    </row>
    <row r="7910" spans="2:3" x14ac:dyDescent="0.25">
      <c r="B7910" s="3" t="s">
        <v>22198</v>
      </c>
      <c r="C7910" t="s">
        <v>22199</v>
      </c>
    </row>
    <row r="7911" spans="2:3" x14ac:dyDescent="0.25">
      <c r="B7911" s="3" t="s">
        <v>22200</v>
      </c>
      <c r="C7911" t="s">
        <v>22202</v>
      </c>
    </row>
    <row r="7912" spans="2:3" x14ac:dyDescent="0.25">
      <c r="B7912" s="3" t="s">
        <v>22201</v>
      </c>
      <c r="C7912" t="s">
        <v>22203</v>
      </c>
    </row>
    <row r="7913" spans="2:3" x14ac:dyDescent="0.25">
      <c r="B7913" s="3" t="s">
        <v>22204</v>
      </c>
      <c r="C7913" t="s">
        <v>22205</v>
      </c>
    </row>
    <row r="7914" spans="2:3" x14ac:dyDescent="0.25">
      <c r="B7914" s="3" t="s">
        <v>22206</v>
      </c>
      <c r="C7914" t="s">
        <v>22207</v>
      </c>
    </row>
    <row r="7915" spans="2:3" x14ac:dyDescent="0.25">
      <c r="B7915" s="3" t="s">
        <v>22210</v>
      </c>
      <c r="C7915" t="s">
        <v>22211</v>
      </c>
    </row>
    <row r="7916" spans="2:3" x14ac:dyDescent="0.25">
      <c r="B7916" s="3" t="s">
        <v>22212</v>
      </c>
      <c r="C7916" t="s">
        <v>22213</v>
      </c>
    </row>
    <row r="7917" spans="2:3" x14ac:dyDescent="0.25">
      <c r="B7917" s="3" t="s">
        <v>22214</v>
      </c>
      <c r="C7917" t="s">
        <v>22215</v>
      </c>
    </row>
    <row r="7918" spans="2:3" x14ac:dyDescent="0.25">
      <c r="B7918" s="3" t="s">
        <v>22216</v>
      </c>
      <c r="C7918" t="s">
        <v>22217</v>
      </c>
    </row>
    <row r="7919" spans="2:3" x14ac:dyDescent="0.25">
      <c r="B7919" s="3" t="s">
        <v>22218</v>
      </c>
      <c r="C7919" t="s">
        <v>22219</v>
      </c>
    </row>
    <row r="7920" spans="2:3" x14ac:dyDescent="0.25">
      <c r="B7920" s="3" t="s">
        <v>11066</v>
      </c>
      <c r="C7920" t="s">
        <v>22220</v>
      </c>
    </row>
    <row r="7921" spans="2:3" x14ac:dyDescent="0.25">
      <c r="B7921" s="3" t="s">
        <v>22221</v>
      </c>
      <c r="C7921" t="s">
        <v>22222</v>
      </c>
    </row>
    <row r="7922" spans="2:3" x14ac:dyDescent="0.25">
      <c r="B7922" s="3" t="s">
        <v>22223</v>
      </c>
      <c r="C7922" t="s">
        <v>22224</v>
      </c>
    </row>
    <row r="7923" spans="2:3" x14ac:dyDescent="0.25">
      <c r="B7923" s="3" t="s">
        <v>22225</v>
      </c>
      <c r="C7923" t="s">
        <v>22226</v>
      </c>
    </row>
    <row r="7924" spans="2:3" x14ac:dyDescent="0.25">
      <c r="B7924" s="3" t="s">
        <v>22359</v>
      </c>
      <c r="C7924" t="s">
        <v>22360</v>
      </c>
    </row>
    <row r="7925" spans="2:3" x14ac:dyDescent="0.25">
      <c r="B7925" s="3" t="s">
        <v>22361</v>
      </c>
      <c r="C7925" t="s">
        <v>22362</v>
      </c>
    </row>
    <row r="7926" spans="2:3" x14ac:dyDescent="0.25">
      <c r="B7926" s="3" t="s">
        <v>22363</v>
      </c>
      <c r="C7926" t="s">
        <v>22364</v>
      </c>
    </row>
    <row r="7927" spans="2:3" x14ac:dyDescent="0.25">
      <c r="B7927" s="3" t="s">
        <v>22365</v>
      </c>
      <c r="C7927" t="s">
        <v>22366</v>
      </c>
    </row>
    <row r="7928" spans="2:3" x14ac:dyDescent="0.25">
      <c r="B7928" s="3" t="s">
        <v>22367</v>
      </c>
      <c r="C7928" t="s">
        <v>22368</v>
      </c>
    </row>
    <row r="7929" spans="2:3" x14ac:dyDescent="0.25">
      <c r="B7929" s="3" t="s">
        <v>22369</v>
      </c>
      <c r="C7929" t="s">
        <v>22370</v>
      </c>
    </row>
    <row r="7930" spans="2:3" x14ac:dyDescent="0.25">
      <c r="B7930" s="3" t="s">
        <v>22376</v>
      </c>
      <c r="C7930" t="s">
        <v>22377</v>
      </c>
    </row>
    <row r="7931" spans="2:3" x14ac:dyDescent="0.25">
      <c r="B7931" s="3" t="s">
        <v>22378</v>
      </c>
      <c r="C7931" t="s">
        <v>22379</v>
      </c>
    </row>
    <row r="7932" spans="2:3" x14ac:dyDescent="0.25">
      <c r="B7932" s="3" t="s">
        <v>22381</v>
      </c>
      <c r="C7932" t="s">
        <v>22384</v>
      </c>
    </row>
    <row r="7933" spans="2:3" x14ac:dyDescent="0.25">
      <c r="B7933" s="3" t="s">
        <v>22382</v>
      </c>
      <c r="C7933" t="s">
        <v>22383</v>
      </c>
    </row>
    <row r="7934" spans="2:3" x14ac:dyDescent="0.25">
      <c r="B7934" s="3" t="s">
        <v>22385</v>
      </c>
      <c r="C7934" t="s">
        <v>19155</v>
      </c>
    </row>
    <row r="7935" spans="2:3" x14ac:dyDescent="0.25">
      <c r="B7935" s="3" t="s">
        <v>22386</v>
      </c>
      <c r="C7935" t="s">
        <v>22387</v>
      </c>
    </row>
    <row r="7936" spans="2:3" x14ac:dyDescent="0.25">
      <c r="B7936" s="3" t="s">
        <v>22394</v>
      </c>
      <c r="C7936" t="s">
        <v>22395</v>
      </c>
    </row>
    <row r="7937" spans="2:3" x14ac:dyDescent="0.25">
      <c r="B7937" s="3" t="s">
        <v>22396</v>
      </c>
      <c r="C7937" t="s">
        <v>22397</v>
      </c>
    </row>
    <row r="7938" spans="2:3" x14ac:dyDescent="0.25">
      <c r="B7938" s="3" t="s">
        <v>22398</v>
      </c>
      <c r="C7938" t="s">
        <v>22399</v>
      </c>
    </row>
    <row r="7939" spans="2:3" x14ac:dyDescent="0.25">
      <c r="B7939" s="3" t="s">
        <v>22400</v>
      </c>
      <c r="C7939" t="s">
        <v>22401</v>
      </c>
    </row>
    <row r="7940" spans="2:3" x14ac:dyDescent="0.25">
      <c r="B7940" s="3" t="s">
        <v>22402</v>
      </c>
      <c r="C7940" t="s">
        <v>22403</v>
      </c>
    </row>
    <row r="7941" spans="2:3" x14ac:dyDescent="0.25">
      <c r="B7941" s="3" t="s">
        <v>22404</v>
      </c>
      <c r="C7941" t="s">
        <v>22405</v>
      </c>
    </row>
    <row r="7942" spans="2:3" x14ac:dyDescent="0.25">
      <c r="B7942" s="3" t="s">
        <v>22406</v>
      </c>
      <c r="C7942" t="s">
        <v>22407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D3276"/>
  <sheetViews>
    <sheetView topLeftCell="A3243" zoomScale="80" zoomScaleNormal="80" workbookViewId="0">
      <selection activeCell="A3277" sqref="A3277"/>
    </sheetView>
  </sheetViews>
  <sheetFormatPr baseColWidth="10" defaultRowHeight="15" x14ac:dyDescent="0.25"/>
  <cols>
    <col min="1" max="1" width="17.7109375" style="3" customWidth="1"/>
    <col min="2" max="2" width="77.5703125" style="8" customWidth="1"/>
    <col min="3" max="3" width="37.42578125" bestFit="1" customWidth="1"/>
    <col min="4" max="4" width="23.140625" bestFit="1" customWidth="1"/>
  </cols>
  <sheetData>
    <row r="1" spans="1:4" x14ac:dyDescent="0.25">
      <c r="A1" s="3" t="s">
        <v>19152</v>
      </c>
      <c r="B1" s="8" t="s">
        <v>19157</v>
      </c>
      <c r="C1" s="1" t="s">
        <v>19265</v>
      </c>
      <c r="D1" s="1" t="s">
        <v>21586</v>
      </c>
    </row>
    <row r="2" spans="1:4" x14ac:dyDescent="0.25">
      <c r="A2" s="3" t="s">
        <v>6498</v>
      </c>
      <c r="B2" s="8" t="str">
        <f>VLOOKUP(Tabla3[[#This Row],[COD . CLIENTE  ]],Tabla15[],2,FALSE)</f>
        <v>MITOR INGENIEROS S.A.</v>
      </c>
      <c r="C2" s="1" t="str">
        <f>VLOOKUP(Tabla3[[#This Row],[COD . CLIENTE  ]],CREDITO[],4,FALSE)</f>
        <v>Crédito 30 días</v>
      </c>
      <c r="D2" s="1" t="str">
        <f>VLOOKUP(Tabla3[[#This Row],[COD . CLIENTE  ]],CREDITO[],6,FALSE)</f>
        <v>Daniela vicente</v>
      </c>
    </row>
    <row r="3" spans="1:4" x14ac:dyDescent="0.25">
      <c r="A3" s="3" t="s">
        <v>6498</v>
      </c>
      <c r="B3" s="8" t="str">
        <f>VLOOKUP(Tabla3[[#This Row],[COD . CLIENTE  ]],Tabla15[],2,FALSE)</f>
        <v>MITOR INGENIEROS S.A.</v>
      </c>
      <c r="C3" s="1" t="str">
        <f>VLOOKUP(Tabla3[[#This Row],[COD . CLIENTE  ]],CREDITO[],4,FALSE)</f>
        <v>Crédito 30 días</v>
      </c>
      <c r="D3" s="1" t="str">
        <f>VLOOKUP(Tabla3[[#This Row],[COD . CLIENTE  ]],CREDITO[],6,FALSE)</f>
        <v>Daniela vicente</v>
      </c>
    </row>
    <row r="4" spans="1:4" x14ac:dyDescent="0.25">
      <c r="A4" s="3" t="s">
        <v>6498</v>
      </c>
      <c r="B4" s="8" t="str">
        <f>VLOOKUP(Tabla3[[#This Row],[COD . CLIENTE  ]],Tabla15[],2,FALSE)</f>
        <v>MITOR INGENIEROS S.A.</v>
      </c>
      <c r="C4" s="1" t="str">
        <f>VLOOKUP(Tabla3[[#This Row],[COD . CLIENTE  ]],CREDITO[],4,FALSE)</f>
        <v>Crédito 30 días</v>
      </c>
      <c r="D4" s="1" t="str">
        <f>VLOOKUP(Tabla3[[#This Row],[COD . CLIENTE  ]],CREDITO[],6,FALSE)</f>
        <v>Daniela vicente</v>
      </c>
    </row>
    <row r="5" spans="1:4" x14ac:dyDescent="0.25">
      <c r="A5" s="3" t="s">
        <v>6498</v>
      </c>
      <c r="B5" s="8" t="str">
        <f>VLOOKUP(Tabla3[[#This Row],[COD . CLIENTE  ]],Tabla15[],2,FALSE)</f>
        <v>MITOR INGENIEROS S.A.</v>
      </c>
      <c r="C5" s="1" t="str">
        <f>VLOOKUP(Tabla3[[#This Row],[COD . CLIENTE  ]],CREDITO[],4,FALSE)</f>
        <v>Crédito 30 días</v>
      </c>
      <c r="D5" s="1" t="str">
        <f>VLOOKUP(Tabla3[[#This Row],[COD . CLIENTE  ]],CREDITO[],6,FALSE)</f>
        <v>Daniela vicente</v>
      </c>
    </row>
    <row r="6" spans="1:4" x14ac:dyDescent="0.25">
      <c r="A6" s="3" t="s">
        <v>4049</v>
      </c>
      <c r="B6" s="8" t="str">
        <f>VLOOKUP(Tabla3[[#This Row],[COD . CLIENTE  ]],Tabla15[],2,FALSE)</f>
        <v>AB IMPORTACIONES INDUSTRIALES SAC</v>
      </c>
      <c r="C6" s="1" t="e">
        <f>VLOOKUP(Tabla3[[#This Row],[COD . CLIENTE  ]],CREDITO[],4,FALSE)</f>
        <v>#N/A</v>
      </c>
      <c r="D6" s="1" t="e">
        <f>VLOOKUP(Tabla3[[#This Row],[COD . CLIENTE  ]],CREDITO[],6,FALSE)</f>
        <v>#N/A</v>
      </c>
    </row>
    <row r="7" spans="1:4" x14ac:dyDescent="0.25">
      <c r="A7" s="3" t="s">
        <v>4049</v>
      </c>
      <c r="B7" s="8" t="str">
        <f>VLOOKUP(Tabla3[[#This Row],[COD . CLIENTE  ]],Tabla15[],2,FALSE)</f>
        <v>AB IMPORTACIONES INDUSTRIALES SAC</v>
      </c>
      <c r="C7" s="1" t="e">
        <f>VLOOKUP(Tabla3[[#This Row],[COD . CLIENTE  ]],CREDITO[],4,FALSE)</f>
        <v>#N/A</v>
      </c>
      <c r="D7" s="1" t="e">
        <f>VLOOKUP(Tabla3[[#This Row],[COD . CLIENTE  ]],CREDITO[],6,FALSE)</f>
        <v>#N/A</v>
      </c>
    </row>
    <row r="8" spans="1:4" x14ac:dyDescent="0.25">
      <c r="A8" s="3" t="s">
        <v>10262</v>
      </c>
      <c r="B8" s="8" t="str">
        <f>VLOOKUP(Tabla3[[#This Row],[COD . CLIENTE  ]],Tabla15[],2,FALSE)</f>
        <v>D&amp;G PERU SERVICIOS GENERALES E.I.R.L.</v>
      </c>
      <c r="C8" s="1" t="e">
        <f>VLOOKUP(Tabla3[[#This Row],[COD . CLIENTE  ]],CREDITO[],4,FALSE)</f>
        <v>#N/A</v>
      </c>
      <c r="D8" s="1" t="e">
        <f>VLOOKUP(Tabla3[[#This Row],[COD . CLIENTE  ]],CREDITO[],6,FALSE)</f>
        <v>#N/A</v>
      </c>
    </row>
    <row r="9" spans="1:4" x14ac:dyDescent="0.25">
      <c r="A9" s="3" t="s">
        <v>10262</v>
      </c>
      <c r="B9" s="8" t="str">
        <f>VLOOKUP(Tabla3[[#This Row],[COD . CLIENTE  ]],Tabla15[],2,FALSE)</f>
        <v>D&amp;G PERU SERVICIOS GENERALES E.I.R.L.</v>
      </c>
      <c r="C9" s="1" t="e">
        <f>VLOOKUP(Tabla3[[#This Row],[COD . CLIENTE  ]],CREDITO[],4,FALSE)</f>
        <v>#N/A</v>
      </c>
      <c r="D9" s="1" t="e">
        <f>VLOOKUP(Tabla3[[#This Row],[COD . CLIENTE  ]],CREDITO[],6,FALSE)</f>
        <v>#N/A</v>
      </c>
    </row>
    <row r="10" spans="1:4" x14ac:dyDescent="0.25">
      <c r="A10" s="3" t="s">
        <v>19284</v>
      </c>
      <c r="B10" s="8" t="str">
        <f>VLOOKUP(Tabla3[[#This Row],[COD . CLIENTE  ]],Tabla15[],2,FALSE)</f>
        <v xml:space="preserve">NEGOCIACION PECUARIA SANTA PATRICIA </v>
      </c>
      <c r="C10" s="1" t="e">
        <f>VLOOKUP(Tabla3[[#This Row],[COD . CLIENTE  ]],CREDITO[],4,FALSE)</f>
        <v>#N/A</v>
      </c>
      <c r="D10" s="1" t="e">
        <f>VLOOKUP(Tabla3[[#This Row],[COD . CLIENTE  ]],CREDITO[],6,FALSE)</f>
        <v>#N/A</v>
      </c>
    </row>
    <row r="11" spans="1:4" x14ac:dyDescent="0.25">
      <c r="A11" s="3" t="s">
        <v>4348</v>
      </c>
      <c r="B11" s="8" t="str">
        <f>VLOOKUP(Tabla3[[#This Row],[COD . CLIENTE  ]],Tabla15[],2,FALSE)</f>
        <v>SALAZAR QUESQUEN VICENTE</v>
      </c>
      <c r="C11" s="1" t="e">
        <f>VLOOKUP(Tabla3[[#This Row],[COD . CLIENTE  ]],CREDITO[],4,FALSE)</f>
        <v>#N/A</v>
      </c>
      <c r="D11" s="1" t="e">
        <f>VLOOKUP(Tabla3[[#This Row],[COD . CLIENTE  ]],CREDITO[],6,FALSE)</f>
        <v>#N/A</v>
      </c>
    </row>
    <row r="12" spans="1:4" x14ac:dyDescent="0.25">
      <c r="A12" s="3" t="s">
        <v>4898</v>
      </c>
      <c r="B12" s="8" t="str">
        <f>VLOOKUP(Tabla3[[#This Row],[COD . CLIENTE  ]],Tabla15[],2,FALSE)</f>
        <v>GUTIERREZ GABRIEL GENARO WILFREDO</v>
      </c>
      <c r="C12" s="1" t="e">
        <f>VLOOKUP(Tabla3[[#This Row],[COD . CLIENTE  ]],CREDITO[],4,FALSE)</f>
        <v>#N/A</v>
      </c>
      <c r="D12" s="1" t="e">
        <f>VLOOKUP(Tabla3[[#This Row],[COD . CLIENTE  ]],CREDITO[],6,FALSE)</f>
        <v>#N/A</v>
      </c>
    </row>
    <row r="13" spans="1:4" x14ac:dyDescent="0.25">
      <c r="A13" s="3" t="s">
        <v>4898</v>
      </c>
      <c r="B13" s="8" t="str">
        <f>VLOOKUP(Tabla3[[#This Row],[COD . CLIENTE  ]],Tabla15[],2,FALSE)</f>
        <v>GUTIERREZ GABRIEL GENARO WILFREDO</v>
      </c>
      <c r="C13" s="1" t="e">
        <f>VLOOKUP(Tabla3[[#This Row],[COD . CLIENTE  ]],CREDITO[],4,FALSE)</f>
        <v>#N/A</v>
      </c>
      <c r="D13" s="1" t="e">
        <f>VLOOKUP(Tabla3[[#This Row],[COD . CLIENTE  ]],CREDITO[],6,FALSE)</f>
        <v>#N/A</v>
      </c>
    </row>
    <row r="14" spans="1:4" x14ac:dyDescent="0.25">
      <c r="A14" s="3" t="s">
        <v>11066</v>
      </c>
      <c r="B14" s="8" t="str">
        <f>VLOOKUP(Tabla3[[#This Row],[COD . CLIENTE  ]],Tabla15[],2,FALSE)</f>
        <v>PASAJEROS ALLINBUS S.A.C.</v>
      </c>
      <c r="C14" s="1" t="e">
        <f>VLOOKUP(Tabla3[[#This Row],[COD . CLIENTE  ]],CREDITO[],4,FALSE)</f>
        <v>#N/A</v>
      </c>
      <c r="D14" s="1" t="e">
        <f>VLOOKUP(Tabla3[[#This Row],[COD . CLIENTE  ]],CREDITO[],6,FALSE)</f>
        <v>#N/A</v>
      </c>
    </row>
    <row r="15" spans="1:4" x14ac:dyDescent="0.25">
      <c r="A15" s="3" t="s">
        <v>7778</v>
      </c>
      <c r="B15" s="8" t="str">
        <f>VLOOKUP(Tabla3[[#This Row],[COD . CLIENTE  ]],Tabla15[],2,FALSE)</f>
        <v>M Y W AIR COLD PERU S.A.C.</v>
      </c>
      <c r="C15" s="1" t="e">
        <f>VLOOKUP(Tabla3[[#This Row],[COD . CLIENTE  ]],CREDITO[],4,FALSE)</f>
        <v>#N/A</v>
      </c>
      <c r="D15" s="1" t="e">
        <f>VLOOKUP(Tabla3[[#This Row],[COD . CLIENTE  ]],CREDITO[],6,FALSE)</f>
        <v>#N/A</v>
      </c>
    </row>
    <row r="16" spans="1:4" x14ac:dyDescent="0.25">
      <c r="A16" s="3" t="s">
        <v>10952</v>
      </c>
      <c r="B16" s="8" t="str">
        <f>VLOOKUP(Tabla3[[#This Row],[COD . CLIENTE  ]],Tabla15[],2,FALSE)</f>
        <v>COMPAÑIA FERREMIA S.A.C.</v>
      </c>
      <c r="C16" s="1" t="e">
        <f>VLOOKUP(Tabla3[[#This Row],[COD . CLIENTE  ]],CREDITO[],4,FALSE)</f>
        <v>#N/A</v>
      </c>
      <c r="D16" s="1" t="e">
        <f>VLOOKUP(Tabla3[[#This Row],[COD . CLIENTE  ]],CREDITO[],6,FALSE)</f>
        <v>#N/A</v>
      </c>
    </row>
    <row r="17" spans="1:4" x14ac:dyDescent="0.25">
      <c r="A17" s="3" t="s">
        <v>8825</v>
      </c>
      <c r="B17" s="8" t="str">
        <f>VLOOKUP(Tabla3[[#This Row],[COD . CLIENTE  ]],Tabla15[],2,FALSE)</f>
        <v>FRIO &amp; GAS IMPORT E.I.R.L.</v>
      </c>
      <c r="C17" s="1" t="e">
        <f>VLOOKUP(Tabla3[[#This Row],[COD . CLIENTE  ]],CREDITO[],4,FALSE)</f>
        <v>#N/A</v>
      </c>
      <c r="D17" s="1" t="e">
        <f>VLOOKUP(Tabla3[[#This Row],[COD . CLIENTE  ]],CREDITO[],6,FALSE)</f>
        <v>#N/A</v>
      </c>
    </row>
    <row r="18" spans="1:4" x14ac:dyDescent="0.25">
      <c r="A18" s="3" t="s">
        <v>7778</v>
      </c>
      <c r="B18" s="8" t="str">
        <f>VLOOKUP(Tabla3[[#This Row],[COD . CLIENTE  ]],Tabla15[],2,FALSE)</f>
        <v>M Y W AIR COLD PERU S.A.C.</v>
      </c>
      <c r="C18" s="1" t="e">
        <f>VLOOKUP(Tabla3[[#This Row],[COD . CLIENTE  ]],CREDITO[],4,FALSE)</f>
        <v>#N/A</v>
      </c>
      <c r="D18" s="1" t="e">
        <f>VLOOKUP(Tabla3[[#This Row],[COD . CLIENTE  ]],CREDITO[],6,FALSE)</f>
        <v>#N/A</v>
      </c>
    </row>
    <row r="19" spans="1:4" x14ac:dyDescent="0.25">
      <c r="A19" s="3" t="s">
        <v>8972</v>
      </c>
      <c r="B19" s="8" t="str">
        <f>VLOOKUP(Tabla3[[#This Row],[COD . CLIENTE  ]],Tabla15[],2,FALSE)</f>
        <v>CONSORCIO CHEMO S.A.C.</v>
      </c>
      <c r="C19" s="1" t="e">
        <f>VLOOKUP(Tabla3[[#This Row],[COD . CLIENTE  ]],CREDITO[],4,FALSE)</f>
        <v>#N/A</v>
      </c>
      <c r="D19" s="1" t="e">
        <f>VLOOKUP(Tabla3[[#This Row],[COD . CLIENTE  ]],CREDITO[],6,FALSE)</f>
        <v>#N/A</v>
      </c>
    </row>
    <row r="20" spans="1:4" x14ac:dyDescent="0.25">
      <c r="A20" s="3" t="s">
        <v>8972</v>
      </c>
      <c r="B20" s="8" t="str">
        <f>VLOOKUP(Tabla3[[#This Row],[COD . CLIENTE  ]],Tabla15[],2,FALSE)</f>
        <v>CONSORCIO CHEMO S.A.C.</v>
      </c>
      <c r="C20" s="1" t="e">
        <f>VLOOKUP(Tabla3[[#This Row],[COD . CLIENTE  ]],CREDITO[],4,FALSE)</f>
        <v>#N/A</v>
      </c>
      <c r="D20" s="1" t="e">
        <f>VLOOKUP(Tabla3[[#This Row],[COD . CLIENTE  ]],CREDITO[],6,FALSE)</f>
        <v>#N/A</v>
      </c>
    </row>
    <row r="21" spans="1:4" x14ac:dyDescent="0.25">
      <c r="A21" s="3" t="s">
        <v>19286</v>
      </c>
      <c r="B21" s="8" t="str">
        <f>VLOOKUP(Tabla3[[#This Row],[COD . CLIENTE  ]],Tabla15[],2,FALSE)</f>
        <v xml:space="preserve">SH PROYECTOS E INGENIERIA DE MANTENIMIENTO DE ACTIVOS </v>
      </c>
      <c r="C21" s="1" t="e">
        <f>VLOOKUP(Tabla3[[#This Row],[COD . CLIENTE  ]],CREDITO[],4,FALSE)</f>
        <v>#N/A</v>
      </c>
      <c r="D21" s="1" t="e">
        <f>VLOOKUP(Tabla3[[#This Row],[COD . CLIENTE  ]],CREDITO[],6,FALSE)</f>
        <v>#N/A</v>
      </c>
    </row>
    <row r="22" spans="1:4" x14ac:dyDescent="0.25">
      <c r="A22" s="3" t="s">
        <v>10951</v>
      </c>
      <c r="B22" s="8" t="str">
        <f>VLOOKUP(Tabla3[[#This Row],[COD . CLIENTE  ]],Tabla15[],2,FALSE)</f>
        <v>MASTER SERVICE RD S.A.C</v>
      </c>
      <c r="C22" s="1" t="e">
        <f>VLOOKUP(Tabla3[[#This Row],[COD . CLIENTE  ]],CREDITO[],4,FALSE)</f>
        <v>#N/A</v>
      </c>
      <c r="D22" s="1" t="e">
        <f>VLOOKUP(Tabla3[[#This Row],[COD . CLIENTE  ]],CREDITO[],6,FALSE)</f>
        <v>#N/A</v>
      </c>
    </row>
    <row r="23" spans="1:4" x14ac:dyDescent="0.25">
      <c r="A23" s="3" t="s">
        <v>7674</v>
      </c>
      <c r="B23" s="8" t="str">
        <f>VLOOKUP(Tabla3[[#This Row],[COD . CLIENTE  ]],Tabla15[],2,FALSE)</f>
        <v>COINREFRI AIR S.A.C</v>
      </c>
      <c r="C23" s="1" t="str">
        <f>VLOOKUP(Tabla3[[#This Row],[COD . CLIENTE  ]],CREDITO[],4,FALSE)</f>
        <v>Crédito 30 días</v>
      </c>
      <c r="D23" s="1" t="str">
        <f>VLOOKUP(Tabla3[[#This Row],[COD . CLIENTE  ]],CREDITO[],6,FALSE)</f>
        <v>Alexandra Paredes</v>
      </c>
    </row>
    <row r="24" spans="1:4" x14ac:dyDescent="0.25">
      <c r="A24" s="3" t="s">
        <v>9964</v>
      </c>
      <c r="B24" s="8" t="str">
        <f>VLOOKUP(Tabla3[[#This Row],[COD . CLIENTE  ]],Tabla15[],2,FALSE)</f>
        <v>BEYCOLD S.A.C.</v>
      </c>
      <c r="C24" s="1" t="e">
        <f>VLOOKUP(Tabla3[[#This Row],[COD . CLIENTE  ]],CREDITO[],4,FALSE)</f>
        <v>#N/A</v>
      </c>
      <c r="D24" s="1" t="e">
        <f>VLOOKUP(Tabla3[[#This Row],[COD . CLIENTE  ]],CREDITO[],6,FALSE)</f>
        <v>#N/A</v>
      </c>
    </row>
    <row r="25" spans="1:4" x14ac:dyDescent="0.25">
      <c r="A25" s="3" t="s">
        <v>9964</v>
      </c>
      <c r="B25" s="8" t="str">
        <f>VLOOKUP(Tabla3[[#This Row],[COD . CLIENTE  ]],Tabla15[],2,FALSE)</f>
        <v>BEYCOLD S.A.C.</v>
      </c>
      <c r="C25" s="1" t="e">
        <f>VLOOKUP(Tabla3[[#This Row],[COD . CLIENTE  ]],CREDITO[],4,FALSE)</f>
        <v>#N/A</v>
      </c>
      <c r="D25" s="1" t="e">
        <f>VLOOKUP(Tabla3[[#This Row],[COD . CLIENTE  ]],CREDITO[],6,FALSE)</f>
        <v>#N/A</v>
      </c>
    </row>
    <row r="26" spans="1:4" x14ac:dyDescent="0.25">
      <c r="A26" s="3" t="s">
        <v>9964</v>
      </c>
      <c r="B26" s="8" t="str">
        <f>VLOOKUP(Tabla3[[#This Row],[COD . CLIENTE  ]],Tabla15[],2,FALSE)</f>
        <v>BEYCOLD S.A.C.</v>
      </c>
      <c r="C26" s="1" t="e">
        <f>VLOOKUP(Tabla3[[#This Row],[COD . CLIENTE  ]],CREDITO[],4,FALSE)</f>
        <v>#N/A</v>
      </c>
      <c r="D26" s="1" t="e">
        <f>VLOOKUP(Tabla3[[#This Row],[COD . CLIENTE  ]],CREDITO[],6,FALSE)</f>
        <v>#N/A</v>
      </c>
    </row>
    <row r="27" spans="1:4" x14ac:dyDescent="0.25">
      <c r="A27" s="3" t="s">
        <v>9964</v>
      </c>
      <c r="B27" s="8" t="str">
        <f>VLOOKUP(Tabla3[[#This Row],[COD . CLIENTE  ]],Tabla15[],2,FALSE)</f>
        <v>BEYCOLD S.A.C.</v>
      </c>
      <c r="C27" s="1" t="e">
        <f>VLOOKUP(Tabla3[[#This Row],[COD . CLIENTE  ]],CREDITO[],4,FALSE)</f>
        <v>#N/A</v>
      </c>
      <c r="D27" s="1" t="e">
        <f>VLOOKUP(Tabla3[[#This Row],[COD . CLIENTE  ]],CREDITO[],6,FALSE)</f>
        <v>#N/A</v>
      </c>
    </row>
    <row r="28" spans="1:4" x14ac:dyDescent="0.25">
      <c r="A28" s="3" t="s">
        <v>9860</v>
      </c>
      <c r="B28" s="8" t="str">
        <f>VLOOKUP(Tabla3[[#This Row],[COD . CLIENTE  ]],Tabla15[],2,FALSE)</f>
        <v>CONEX SOLUCIONES TECNOLOGICAS S.A.C</v>
      </c>
      <c r="C28" s="1" t="e">
        <f>VLOOKUP(Tabla3[[#This Row],[COD . CLIENTE  ]],CREDITO[],4,FALSE)</f>
        <v>#N/A</v>
      </c>
      <c r="D28" s="1" t="e">
        <f>VLOOKUP(Tabla3[[#This Row],[COD . CLIENTE  ]],CREDITO[],6,FALSE)</f>
        <v>#N/A</v>
      </c>
    </row>
    <row r="29" spans="1:4" x14ac:dyDescent="0.25">
      <c r="A29" s="3" t="s">
        <v>9152</v>
      </c>
      <c r="B29" s="8" t="str">
        <f>VLOOKUP(Tabla3[[#This Row],[COD . CLIENTE  ]],Tabla15[],2,FALSE)</f>
        <v>NYG COMERCIALIZADORA Y SERVICIO MULTIPLES S.A.C.</v>
      </c>
      <c r="C29" s="1" t="e">
        <f>VLOOKUP(Tabla3[[#This Row],[COD . CLIENTE  ]],CREDITO[],4,FALSE)</f>
        <v>#N/A</v>
      </c>
      <c r="D29" s="1" t="e">
        <f>VLOOKUP(Tabla3[[#This Row],[COD . CLIENTE  ]],CREDITO[],6,FALSE)</f>
        <v>#N/A</v>
      </c>
    </row>
    <row r="30" spans="1:4" x14ac:dyDescent="0.25">
      <c r="A30" s="3" t="s">
        <v>8968</v>
      </c>
      <c r="B30" s="8" t="str">
        <f>VLOOKUP(Tabla3[[#This Row],[COD . CLIENTE  ]],Tabla15[],2,FALSE)</f>
        <v>COMERCIAL REFRIGERACION PERU S.A.C.</v>
      </c>
      <c r="C30" s="1" t="str">
        <f>VLOOKUP(Tabla3[[#This Row],[COD . CLIENTE  ]],CREDITO[],4,FALSE)</f>
        <v>Crédito 30 días</v>
      </c>
      <c r="D30" s="1" t="str">
        <f>VLOOKUP(Tabla3[[#This Row],[COD . CLIENTE  ]],CREDITO[],6,FALSE)</f>
        <v>Alexandra Paredes</v>
      </c>
    </row>
    <row r="31" spans="1:4" x14ac:dyDescent="0.25">
      <c r="A31" s="3" t="s">
        <v>4049</v>
      </c>
      <c r="B31" s="8" t="str">
        <f>VLOOKUP(Tabla3[[#This Row],[COD . CLIENTE  ]],Tabla15[],2,FALSE)</f>
        <v>AB IMPORTACIONES INDUSTRIALES SAC</v>
      </c>
      <c r="C31" s="1" t="e">
        <f>VLOOKUP(Tabla3[[#This Row],[COD . CLIENTE  ]],CREDITO[],4,FALSE)</f>
        <v>#N/A</v>
      </c>
      <c r="D31" s="1" t="e">
        <f>VLOOKUP(Tabla3[[#This Row],[COD . CLIENTE  ]],CREDITO[],6,FALSE)</f>
        <v>#N/A</v>
      </c>
    </row>
    <row r="32" spans="1:4" x14ac:dyDescent="0.25">
      <c r="A32" s="3" t="s">
        <v>4049</v>
      </c>
      <c r="B32" s="8" t="str">
        <f>VLOOKUP(Tabla3[[#This Row],[COD . CLIENTE  ]],Tabla15[],2,FALSE)</f>
        <v>AB IMPORTACIONES INDUSTRIALES SAC</v>
      </c>
      <c r="C32" s="1" t="e">
        <f>VLOOKUP(Tabla3[[#This Row],[COD . CLIENTE  ]],CREDITO[],4,FALSE)</f>
        <v>#N/A</v>
      </c>
      <c r="D32" s="1" t="e">
        <f>VLOOKUP(Tabla3[[#This Row],[COD . CLIENTE  ]],CREDITO[],6,FALSE)</f>
        <v>#N/A</v>
      </c>
    </row>
    <row r="33" spans="1:4" x14ac:dyDescent="0.25">
      <c r="A33" s="3" t="s">
        <v>4049</v>
      </c>
      <c r="B33" s="8" t="str">
        <f>VLOOKUP(Tabla3[[#This Row],[COD . CLIENTE  ]],Tabla15[],2,FALSE)</f>
        <v>AB IMPORTACIONES INDUSTRIALES SAC</v>
      </c>
      <c r="C33" s="1" t="e">
        <f>VLOOKUP(Tabla3[[#This Row],[COD . CLIENTE  ]],CREDITO[],4,FALSE)</f>
        <v>#N/A</v>
      </c>
      <c r="D33" s="1" t="e">
        <f>VLOOKUP(Tabla3[[#This Row],[COD . CLIENTE  ]],CREDITO[],6,FALSE)</f>
        <v>#N/A</v>
      </c>
    </row>
    <row r="34" spans="1:4" x14ac:dyDescent="0.25">
      <c r="A34" s="3" t="s">
        <v>19288</v>
      </c>
      <c r="B34" s="8" t="str">
        <f>VLOOKUP(Tabla3[[#This Row],[COD . CLIENTE  ]],Tabla15[],2,FALSE)</f>
        <v xml:space="preserve">RELAPED FERRETERIA Y SERVICIOS GENERALES </v>
      </c>
      <c r="C34" s="1" t="e">
        <f>VLOOKUP(Tabla3[[#This Row],[COD . CLIENTE  ]],CREDITO[],4,FALSE)</f>
        <v>#N/A</v>
      </c>
      <c r="D34" s="1" t="e">
        <f>VLOOKUP(Tabla3[[#This Row],[COD . CLIENTE  ]],CREDITO[],6,FALSE)</f>
        <v>#N/A</v>
      </c>
    </row>
    <row r="35" spans="1:4" x14ac:dyDescent="0.25">
      <c r="A35" s="3" t="s">
        <v>10034</v>
      </c>
      <c r="B35" s="8" t="str">
        <f>VLOOKUP(Tabla3[[#This Row],[COD . CLIENTE  ]],Tabla15[],2,FALSE)</f>
        <v>INGENIERIA Y TECNOLOGIA DEL FRIO S.A.C.</v>
      </c>
      <c r="C35" s="1" t="e">
        <f>VLOOKUP(Tabla3[[#This Row],[COD . CLIENTE  ]],CREDITO[],4,FALSE)</f>
        <v>#N/A</v>
      </c>
      <c r="D35" s="1" t="e">
        <f>VLOOKUP(Tabla3[[#This Row],[COD . CLIENTE  ]],CREDITO[],6,FALSE)</f>
        <v>#N/A</v>
      </c>
    </row>
    <row r="36" spans="1:4" x14ac:dyDescent="0.25">
      <c r="A36" s="3" t="s">
        <v>5486</v>
      </c>
      <c r="B36" s="8" t="str">
        <f>VLOOKUP(Tabla3[[#This Row],[COD . CLIENTE  ]],Tabla15[],2,FALSE)</f>
        <v>CORILLA ILIZARBE CLIDEN TEODOLFO</v>
      </c>
      <c r="C36" s="1" t="e">
        <f>VLOOKUP(Tabla3[[#This Row],[COD . CLIENTE  ]],CREDITO[],4,FALSE)</f>
        <v>#N/A</v>
      </c>
      <c r="D36" s="1" t="e">
        <f>VLOOKUP(Tabla3[[#This Row],[COD . CLIENTE  ]],CREDITO[],6,FALSE)</f>
        <v>#N/A</v>
      </c>
    </row>
    <row r="37" spans="1:4" x14ac:dyDescent="0.25">
      <c r="A37" s="3" t="s">
        <v>4336</v>
      </c>
      <c r="B37" s="8" t="str">
        <f>VLOOKUP(Tabla3[[#This Row],[COD . CLIENTE  ]],Tabla15[],2,FALSE)</f>
        <v>YARANGA MEZA EULOGIO</v>
      </c>
      <c r="C37" s="1" t="e">
        <f>VLOOKUP(Tabla3[[#This Row],[COD . CLIENTE  ]],CREDITO[],4,FALSE)</f>
        <v>#N/A</v>
      </c>
      <c r="D37" s="1" t="e">
        <f>VLOOKUP(Tabla3[[#This Row],[COD . CLIENTE  ]],CREDITO[],6,FALSE)</f>
        <v>#N/A</v>
      </c>
    </row>
    <row r="38" spans="1:4" x14ac:dyDescent="0.25">
      <c r="A38" s="3" t="s">
        <v>4336</v>
      </c>
      <c r="B38" s="8" t="str">
        <f>VLOOKUP(Tabla3[[#This Row],[COD . CLIENTE  ]],Tabla15[],2,FALSE)</f>
        <v>YARANGA MEZA EULOGIO</v>
      </c>
      <c r="C38" s="1" t="e">
        <f>VLOOKUP(Tabla3[[#This Row],[COD . CLIENTE  ]],CREDITO[],4,FALSE)</f>
        <v>#N/A</v>
      </c>
      <c r="D38" s="1" t="e">
        <f>VLOOKUP(Tabla3[[#This Row],[COD . CLIENTE  ]],CREDITO[],6,FALSE)</f>
        <v>#N/A</v>
      </c>
    </row>
    <row r="39" spans="1:4" x14ac:dyDescent="0.25">
      <c r="A39" s="3" t="s">
        <v>4336</v>
      </c>
      <c r="B39" s="8" t="str">
        <f>VLOOKUP(Tabla3[[#This Row],[COD . CLIENTE  ]],Tabla15[],2,FALSE)</f>
        <v>YARANGA MEZA EULOGIO</v>
      </c>
      <c r="C39" s="1" t="e">
        <f>VLOOKUP(Tabla3[[#This Row],[COD . CLIENTE  ]],CREDITO[],4,FALSE)</f>
        <v>#N/A</v>
      </c>
      <c r="D39" s="1" t="e">
        <f>VLOOKUP(Tabla3[[#This Row],[COD . CLIENTE  ]],CREDITO[],6,FALSE)</f>
        <v>#N/A</v>
      </c>
    </row>
    <row r="40" spans="1:4" x14ac:dyDescent="0.25">
      <c r="A40" s="3" t="s">
        <v>10249</v>
      </c>
      <c r="B40" s="8" t="str">
        <f>VLOOKUP(Tabla3[[#This Row],[COD . CLIENTE  ]],Tabla15[],2,FALSE)</f>
        <v>SERVICIOS GENERALES MASTERCOLD SOCIEDAD ANONIMA CE</v>
      </c>
      <c r="C40" s="1" t="e">
        <f>VLOOKUP(Tabla3[[#This Row],[COD . CLIENTE  ]],CREDITO[],4,FALSE)</f>
        <v>#N/A</v>
      </c>
      <c r="D40" s="1" t="e">
        <f>VLOOKUP(Tabla3[[#This Row],[COD . CLIENTE  ]],CREDITO[],6,FALSE)</f>
        <v>#N/A</v>
      </c>
    </row>
    <row r="41" spans="1:4" x14ac:dyDescent="0.25">
      <c r="A41" s="3" t="s">
        <v>10719</v>
      </c>
      <c r="B41" s="8" t="str">
        <f>VLOOKUP(Tabla3[[#This Row],[COD . CLIENTE  ]],Tabla15[],2,FALSE)</f>
        <v>MULTISERVIC JH E.I.R.L</v>
      </c>
      <c r="C41" s="1" t="e">
        <f>VLOOKUP(Tabla3[[#This Row],[COD . CLIENTE  ]],CREDITO[],4,FALSE)</f>
        <v>#N/A</v>
      </c>
      <c r="D41" s="1" t="e">
        <f>VLOOKUP(Tabla3[[#This Row],[COD . CLIENTE  ]],CREDITO[],6,FALSE)</f>
        <v>#N/A</v>
      </c>
    </row>
    <row r="42" spans="1:4" x14ac:dyDescent="0.25">
      <c r="A42" s="3" t="s">
        <v>10719</v>
      </c>
      <c r="B42" s="8" t="str">
        <f>VLOOKUP(Tabla3[[#This Row],[COD . CLIENTE  ]],Tabla15[],2,FALSE)</f>
        <v>MULTISERVIC JH E.I.R.L</v>
      </c>
      <c r="C42" s="1" t="e">
        <f>VLOOKUP(Tabla3[[#This Row],[COD . CLIENTE  ]],CREDITO[],4,FALSE)</f>
        <v>#N/A</v>
      </c>
      <c r="D42" s="1" t="e">
        <f>VLOOKUP(Tabla3[[#This Row],[COD . CLIENTE  ]],CREDITO[],6,FALSE)</f>
        <v>#N/A</v>
      </c>
    </row>
    <row r="43" spans="1:4" x14ac:dyDescent="0.25">
      <c r="A43" s="3" t="s">
        <v>10719</v>
      </c>
      <c r="B43" s="8" t="str">
        <f>VLOOKUP(Tabla3[[#This Row],[COD . CLIENTE  ]],Tabla15[],2,FALSE)</f>
        <v>MULTISERVIC JH E.I.R.L</v>
      </c>
      <c r="C43" s="1" t="e">
        <f>VLOOKUP(Tabla3[[#This Row],[COD . CLIENTE  ]],CREDITO[],4,FALSE)</f>
        <v>#N/A</v>
      </c>
      <c r="D43" s="1" t="e">
        <f>VLOOKUP(Tabla3[[#This Row],[COD . CLIENTE  ]],CREDITO[],6,FALSE)</f>
        <v>#N/A</v>
      </c>
    </row>
    <row r="44" spans="1:4" x14ac:dyDescent="0.25">
      <c r="A44" s="3" t="s">
        <v>10719</v>
      </c>
      <c r="B44" s="8" t="str">
        <f>VLOOKUP(Tabla3[[#This Row],[COD . CLIENTE  ]],Tabla15[],2,FALSE)</f>
        <v>MULTISERVIC JH E.I.R.L</v>
      </c>
      <c r="C44" s="1" t="e">
        <f>VLOOKUP(Tabla3[[#This Row],[COD . CLIENTE  ]],CREDITO[],4,FALSE)</f>
        <v>#N/A</v>
      </c>
      <c r="D44" s="1" t="e">
        <f>VLOOKUP(Tabla3[[#This Row],[COD . CLIENTE  ]],CREDITO[],6,FALSE)</f>
        <v>#N/A</v>
      </c>
    </row>
    <row r="45" spans="1:4" x14ac:dyDescent="0.25">
      <c r="A45" s="3" t="s">
        <v>10719</v>
      </c>
      <c r="B45" s="8" t="str">
        <f>VLOOKUP(Tabla3[[#This Row],[COD . CLIENTE  ]],Tabla15[],2,FALSE)</f>
        <v>MULTISERVIC JH E.I.R.L</v>
      </c>
      <c r="C45" s="1" t="e">
        <f>VLOOKUP(Tabla3[[#This Row],[COD . CLIENTE  ]],CREDITO[],4,FALSE)</f>
        <v>#N/A</v>
      </c>
      <c r="D45" s="1" t="e">
        <f>VLOOKUP(Tabla3[[#This Row],[COD . CLIENTE  ]],CREDITO[],6,FALSE)</f>
        <v>#N/A</v>
      </c>
    </row>
    <row r="46" spans="1:4" x14ac:dyDescent="0.25">
      <c r="A46" s="3" t="s">
        <v>11507</v>
      </c>
      <c r="B46" s="8" t="str">
        <f>VLOOKUP(Tabla3[[#This Row],[COD . CLIENTE  ]],Tabla15[],2,FALSE)</f>
        <v>DELGADO PEREZ WILSON</v>
      </c>
      <c r="C46" s="1" t="e">
        <f>VLOOKUP(Tabla3[[#This Row],[COD . CLIENTE  ]],CREDITO[],4,FALSE)</f>
        <v>#N/A</v>
      </c>
      <c r="D46" s="1" t="e">
        <f>VLOOKUP(Tabla3[[#This Row],[COD . CLIENTE  ]],CREDITO[],6,FALSE)</f>
        <v>#N/A</v>
      </c>
    </row>
    <row r="47" spans="1:4" x14ac:dyDescent="0.25">
      <c r="A47" s="3" t="s">
        <v>11507</v>
      </c>
      <c r="B47" s="8" t="str">
        <f>VLOOKUP(Tabla3[[#This Row],[COD . CLIENTE  ]],Tabla15[],2,FALSE)</f>
        <v>DELGADO PEREZ WILSON</v>
      </c>
      <c r="C47" s="1" t="e">
        <f>VLOOKUP(Tabla3[[#This Row],[COD . CLIENTE  ]],CREDITO[],4,FALSE)</f>
        <v>#N/A</v>
      </c>
      <c r="D47" s="1" t="e">
        <f>VLOOKUP(Tabla3[[#This Row],[COD . CLIENTE  ]],CREDITO[],6,FALSE)</f>
        <v>#N/A</v>
      </c>
    </row>
    <row r="48" spans="1:4" x14ac:dyDescent="0.25">
      <c r="A48" s="3" t="s">
        <v>11507</v>
      </c>
      <c r="B48" s="8" t="str">
        <f>VLOOKUP(Tabla3[[#This Row],[COD . CLIENTE  ]],Tabla15[],2,FALSE)</f>
        <v>DELGADO PEREZ WILSON</v>
      </c>
      <c r="C48" s="1" t="e">
        <f>VLOOKUP(Tabla3[[#This Row],[COD . CLIENTE  ]],CREDITO[],4,FALSE)</f>
        <v>#N/A</v>
      </c>
      <c r="D48" s="1" t="e">
        <f>VLOOKUP(Tabla3[[#This Row],[COD . CLIENTE  ]],CREDITO[],6,FALSE)</f>
        <v>#N/A</v>
      </c>
    </row>
    <row r="49" spans="1:4" x14ac:dyDescent="0.25">
      <c r="A49" s="3" t="s">
        <v>11507</v>
      </c>
      <c r="B49" s="8" t="str">
        <f>VLOOKUP(Tabla3[[#This Row],[COD . CLIENTE  ]],Tabla15[],2,FALSE)</f>
        <v>DELGADO PEREZ WILSON</v>
      </c>
      <c r="C49" s="1" t="e">
        <f>VLOOKUP(Tabla3[[#This Row],[COD . CLIENTE  ]],CREDITO[],4,FALSE)</f>
        <v>#N/A</v>
      </c>
      <c r="D49" s="1" t="e">
        <f>VLOOKUP(Tabla3[[#This Row],[COD . CLIENTE  ]],CREDITO[],6,FALSE)</f>
        <v>#N/A</v>
      </c>
    </row>
    <row r="50" spans="1:4" x14ac:dyDescent="0.25">
      <c r="A50" s="3" t="s">
        <v>11507</v>
      </c>
      <c r="B50" s="8" t="str">
        <f>VLOOKUP(Tabla3[[#This Row],[COD . CLIENTE  ]],Tabla15[],2,FALSE)</f>
        <v>DELGADO PEREZ WILSON</v>
      </c>
      <c r="C50" s="1" t="e">
        <f>VLOOKUP(Tabla3[[#This Row],[COD . CLIENTE  ]],CREDITO[],4,FALSE)</f>
        <v>#N/A</v>
      </c>
      <c r="D50" s="1" t="e">
        <f>VLOOKUP(Tabla3[[#This Row],[COD . CLIENTE  ]],CREDITO[],6,FALSE)</f>
        <v>#N/A</v>
      </c>
    </row>
    <row r="51" spans="1:4" x14ac:dyDescent="0.25">
      <c r="A51" s="3" t="s">
        <v>8579</v>
      </c>
      <c r="B51" s="8" t="str">
        <f>VLOOKUP(Tabla3[[#This Row],[COD . CLIENTE  ]],Tabla15[],2,FALSE)</f>
        <v>HANTOF TEKPESA GROUP E.I.R.L.</v>
      </c>
      <c r="C51" s="1" t="e">
        <f>VLOOKUP(Tabla3[[#This Row],[COD . CLIENTE  ]],CREDITO[],4,FALSE)</f>
        <v>#N/A</v>
      </c>
      <c r="D51" s="1" t="e">
        <f>VLOOKUP(Tabla3[[#This Row],[COD . CLIENTE  ]],CREDITO[],6,FALSE)</f>
        <v>#N/A</v>
      </c>
    </row>
    <row r="52" spans="1:4" x14ac:dyDescent="0.25">
      <c r="A52" s="3" t="s">
        <v>10295</v>
      </c>
      <c r="B52" s="8" t="str">
        <f>VLOOKUP(Tabla3[[#This Row],[COD . CLIENTE  ]],Tabla15[],2,FALSE)</f>
        <v>B &amp; R INVERSIONES ELECTRO INDUSTRIALES S.A.C.</v>
      </c>
      <c r="C52" s="1" t="e">
        <f>VLOOKUP(Tabla3[[#This Row],[COD . CLIENTE  ]],CREDITO[],4,FALSE)</f>
        <v>#N/A</v>
      </c>
      <c r="D52" s="1" t="e">
        <f>VLOOKUP(Tabla3[[#This Row],[COD . CLIENTE  ]],CREDITO[],6,FALSE)</f>
        <v>#N/A</v>
      </c>
    </row>
    <row r="53" spans="1:4" x14ac:dyDescent="0.25">
      <c r="A53" s="3" t="s">
        <v>5726</v>
      </c>
      <c r="B53" s="8" t="str">
        <f>VLOOKUP(Tabla3[[#This Row],[COD . CLIENTE  ]],Tabla15[],2,FALSE)</f>
        <v>PRODUCTOS EXTRAGEL Y UNIVERSAL S.A.C.</v>
      </c>
      <c r="C53" s="1" t="e">
        <f>VLOOKUP(Tabla3[[#This Row],[COD . CLIENTE  ]],CREDITO[],4,FALSE)</f>
        <v>#N/A</v>
      </c>
      <c r="D53" s="1" t="e">
        <f>VLOOKUP(Tabla3[[#This Row],[COD . CLIENTE  ]],CREDITO[],6,FALSE)</f>
        <v>#N/A</v>
      </c>
    </row>
    <row r="54" spans="1:4" x14ac:dyDescent="0.25">
      <c r="A54" s="3" t="s">
        <v>5726</v>
      </c>
      <c r="B54" s="8" t="str">
        <f>VLOOKUP(Tabla3[[#This Row],[COD . CLIENTE  ]],Tabla15[],2,FALSE)</f>
        <v>PRODUCTOS EXTRAGEL Y UNIVERSAL S.A.C.</v>
      </c>
      <c r="C54" s="1" t="e">
        <f>VLOOKUP(Tabla3[[#This Row],[COD . CLIENTE  ]],CREDITO[],4,FALSE)</f>
        <v>#N/A</v>
      </c>
      <c r="D54" s="1" t="e">
        <f>VLOOKUP(Tabla3[[#This Row],[COD . CLIENTE  ]],CREDITO[],6,FALSE)</f>
        <v>#N/A</v>
      </c>
    </row>
    <row r="55" spans="1:4" x14ac:dyDescent="0.25">
      <c r="A55" s="3" t="s">
        <v>4049</v>
      </c>
      <c r="B55" s="8" t="str">
        <f>VLOOKUP(Tabla3[[#This Row],[COD . CLIENTE  ]],Tabla15[],2,FALSE)</f>
        <v>AB IMPORTACIONES INDUSTRIALES SAC</v>
      </c>
      <c r="C55" s="1" t="e">
        <f>VLOOKUP(Tabla3[[#This Row],[COD . CLIENTE  ]],CREDITO[],4,FALSE)</f>
        <v>#N/A</v>
      </c>
      <c r="D55" s="1" t="e">
        <f>VLOOKUP(Tabla3[[#This Row],[COD . CLIENTE  ]],CREDITO[],6,FALSE)</f>
        <v>#N/A</v>
      </c>
    </row>
    <row r="56" spans="1:4" x14ac:dyDescent="0.25">
      <c r="A56" s="3" t="s">
        <v>9491</v>
      </c>
      <c r="B56" s="8" t="str">
        <f>VLOOKUP(Tabla3[[#This Row],[COD . CLIENTE  ]],Tabla15[],2,FALSE)</f>
        <v>IMPORTACIONES FRICOLD S.A.C.</v>
      </c>
      <c r="C56" s="1" t="e">
        <f>VLOOKUP(Tabla3[[#This Row],[COD . CLIENTE  ]],CREDITO[],4,FALSE)</f>
        <v>#N/A</v>
      </c>
      <c r="D56" s="1" t="e">
        <f>VLOOKUP(Tabla3[[#This Row],[COD . CLIENTE  ]],CREDITO[],6,FALSE)</f>
        <v>#N/A</v>
      </c>
    </row>
    <row r="57" spans="1:4" x14ac:dyDescent="0.25">
      <c r="A57" s="3" t="s">
        <v>9491</v>
      </c>
      <c r="B57" s="8" t="str">
        <f>VLOOKUP(Tabla3[[#This Row],[COD . CLIENTE  ]],Tabla15[],2,FALSE)</f>
        <v>IMPORTACIONES FRICOLD S.A.C.</v>
      </c>
      <c r="C57" s="1" t="e">
        <f>VLOOKUP(Tabla3[[#This Row],[COD . CLIENTE  ]],CREDITO[],4,FALSE)</f>
        <v>#N/A</v>
      </c>
      <c r="D57" s="1" t="e">
        <f>VLOOKUP(Tabla3[[#This Row],[COD . CLIENTE  ]],CREDITO[],6,FALSE)</f>
        <v>#N/A</v>
      </c>
    </row>
    <row r="58" spans="1:4" x14ac:dyDescent="0.25">
      <c r="A58" s="3" t="s">
        <v>4336</v>
      </c>
      <c r="B58" s="8" t="str">
        <f>VLOOKUP(Tabla3[[#This Row],[COD . CLIENTE  ]],Tabla15[],2,FALSE)</f>
        <v>YARANGA MEZA EULOGIO</v>
      </c>
      <c r="C58" s="1" t="e">
        <f>VLOOKUP(Tabla3[[#This Row],[COD . CLIENTE  ]],CREDITO[],4,FALSE)</f>
        <v>#N/A</v>
      </c>
      <c r="D58" s="1" t="e">
        <f>VLOOKUP(Tabla3[[#This Row],[COD . CLIENTE  ]],CREDITO[],6,FALSE)</f>
        <v>#N/A</v>
      </c>
    </row>
    <row r="59" spans="1:4" x14ac:dyDescent="0.25">
      <c r="A59" s="3" t="s">
        <v>7627</v>
      </c>
      <c r="B59" s="8" t="str">
        <f>VLOOKUP(Tabla3[[#This Row],[COD . CLIENTE  ]],Tabla15[],2,FALSE)</f>
        <v>CONSORCIO HEFS S.A.C.</v>
      </c>
      <c r="C59" s="1" t="e">
        <f>VLOOKUP(Tabla3[[#This Row],[COD . CLIENTE  ]],CREDITO[],4,FALSE)</f>
        <v>#N/A</v>
      </c>
      <c r="D59" s="1" t="e">
        <f>VLOOKUP(Tabla3[[#This Row],[COD . CLIENTE  ]],CREDITO[],6,FALSE)</f>
        <v>#N/A</v>
      </c>
    </row>
    <row r="60" spans="1:4" x14ac:dyDescent="0.25">
      <c r="A60" s="3" t="s">
        <v>10408</v>
      </c>
      <c r="B60" s="8" t="str">
        <f>VLOOKUP(Tabla3[[#This Row],[COD . CLIENTE  ]],Tabla15[],2,FALSE)</f>
        <v>LECAROS SERVICIOS EN GENERAL E.I.R.L.</v>
      </c>
      <c r="C60" s="1" t="e">
        <f>VLOOKUP(Tabla3[[#This Row],[COD . CLIENTE  ]],CREDITO[],4,FALSE)</f>
        <v>#N/A</v>
      </c>
      <c r="D60" s="1" t="e">
        <f>VLOOKUP(Tabla3[[#This Row],[COD . CLIENTE  ]],CREDITO[],6,FALSE)</f>
        <v>#N/A</v>
      </c>
    </row>
    <row r="61" spans="1:4" x14ac:dyDescent="0.25">
      <c r="A61" s="3" t="s">
        <v>5681</v>
      </c>
      <c r="B61" s="8" t="str">
        <f>VLOOKUP(Tabla3[[#This Row],[COD . CLIENTE  ]],Tabla15[],2,FALSE)</f>
        <v>ESMERALDA CORP S.A.C.</v>
      </c>
      <c r="C61" s="1" t="str">
        <f>VLOOKUP(Tabla3[[#This Row],[COD . CLIENTE  ]],CREDITO[],4,FALSE)</f>
        <v>Crédito 30 días</v>
      </c>
      <c r="D61" s="1" t="str">
        <f>VLOOKUP(Tabla3[[#This Row],[COD . CLIENTE  ]],CREDITO[],6,FALSE)</f>
        <v>MARIA NAVARRO</v>
      </c>
    </row>
    <row r="62" spans="1:4" x14ac:dyDescent="0.25">
      <c r="A62" s="3" t="s">
        <v>5382</v>
      </c>
      <c r="B62" s="8" t="str">
        <f>VLOOKUP(Tabla3[[#This Row],[COD . CLIENTE  ]],Tabla15[],2,FALSE)</f>
        <v>MONTES ESPINOZA LUIS ALBERTO</v>
      </c>
      <c r="C62" s="1" t="e">
        <f>VLOOKUP(Tabla3[[#This Row],[COD . CLIENTE  ]],CREDITO[],4,FALSE)</f>
        <v>#N/A</v>
      </c>
      <c r="D62" s="1" t="e">
        <f>VLOOKUP(Tabla3[[#This Row],[COD . CLIENTE  ]],CREDITO[],6,FALSE)</f>
        <v>#N/A</v>
      </c>
    </row>
    <row r="63" spans="1:4" x14ac:dyDescent="0.25">
      <c r="A63" s="3" t="s">
        <v>19290</v>
      </c>
      <c r="B63" s="8" t="str">
        <f>VLOOKUP(Tabla3[[#This Row],[COD . CLIENTE  ]],Tabla15[],2,FALSE)</f>
        <v>POVIS RAMIREZ NAYELY LISET</v>
      </c>
      <c r="C63" s="1" t="e">
        <f>VLOOKUP(Tabla3[[#This Row],[COD . CLIENTE  ]],CREDITO[],4,FALSE)</f>
        <v>#N/A</v>
      </c>
      <c r="D63" s="1" t="e">
        <f>VLOOKUP(Tabla3[[#This Row],[COD . CLIENTE  ]],CREDITO[],6,FALSE)</f>
        <v>#N/A</v>
      </c>
    </row>
    <row r="64" spans="1:4" x14ac:dyDescent="0.25">
      <c r="A64" s="3" t="s">
        <v>8323</v>
      </c>
      <c r="B64" s="8" t="str">
        <f>VLOOKUP(Tabla3[[#This Row],[COD . CLIENTE  ]],Tabla15[],2,FALSE)</f>
        <v>NEGOCIACIONES CARYDER S.A.C.</v>
      </c>
      <c r="C64" s="1" t="e">
        <f>VLOOKUP(Tabla3[[#This Row],[COD . CLIENTE  ]],CREDITO[],4,FALSE)</f>
        <v>#N/A</v>
      </c>
      <c r="D64" s="1" t="e">
        <f>VLOOKUP(Tabla3[[#This Row],[COD . CLIENTE  ]],CREDITO[],6,FALSE)</f>
        <v>#N/A</v>
      </c>
    </row>
    <row r="65" spans="1:4" x14ac:dyDescent="0.25">
      <c r="A65" s="3" t="s">
        <v>7461</v>
      </c>
      <c r="B65" s="8" t="str">
        <f>VLOOKUP(Tabla3[[#This Row],[COD . CLIENTE  ]],Tabla15[],2,FALSE)</f>
        <v>FRI COLD S.A.C.</v>
      </c>
      <c r="C65" s="1" t="str">
        <f>VLOOKUP(Tabla3[[#This Row],[COD . CLIENTE  ]],CREDITO[],4,FALSE)</f>
        <v>Crédito 30 días</v>
      </c>
      <c r="D65" s="1" t="str">
        <f>VLOOKUP(Tabla3[[#This Row],[COD . CLIENTE  ]],CREDITO[],6,FALSE)</f>
        <v>Geidy Chavez</v>
      </c>
    </row>
    <row r="66" spans="1:4" x14ac:dyDescent="0.25">
      <c r="A66" s="3" t="s">
        <v>19292</v>
      </c>
      <c r="B66" s="8" t="str">
        <f>VLOOKUP(Tabla3[[#This Row],[COD . CLIENTE  ]],Tabla15[],2,FALSE)</f>
        <v xml:space="preserve">SALAS GOMEZ RENATO </v>
      </c>
      <c r="C66" s="1" t="e">
        <f>VLOOKUP(Tabla3[[#This Row],[COD . CLIENTE  ]],CREDITO[],4,FALSE)</f>
        <v>#N/A</v>
      </c>
      <c r="D66" s="1" t="e">
        <f>VLOOKUP(Tabla3[[#This Row],[COD . CLIENTE  ]],CREDITO[],6,FALSE)</f>
        <v>#N/A</v>
      </c>
    </row>
    <row r="67" spans="1:4" x14ac:dyDescent="0.25">
      <c r="A67" s="3" t="s">
        <v>9804</v>
      </c>
      <c r="B67" s="8" t="str">
        <f>VLOOKUP(Tabla3[[#This Row],[COD . CLIENTE  ]],Tabla15[],2,FALSE)</f>
        <v>KARFLEX INVERSIONES S.A.</v>
      </c>
      <c r="C67" s="1" t="e">
        <f>VLOOKUP(Tabla3[[#This Row],[COD . CLIENTE  ]],CREDITO[],4,FALSE)</f>
        <v>#N/A</v>
      </c>
      <c r="D67" s="1" t="e">
        <f>VLOOKUP(Tabla3[[#This Row],[COD . CLIENTE  ]],CREDITO[],6,FALSE)</f>
        <v>#N/A</v>
      </c>
    </row>
    <row r="68" spans="1:4" x14ac:dyDescent="0.25">
      <c r="A68" s="3" t="s">
        <v>11301</v>
      </c>
      <c r="B68" s="8" t="str">
        <f>VLOOKUP(Tabla3[[#This Row],[COD . CLIENTE  ]],Tabla15[],2,FALSE)</f>
        <v>J &amp; F FRIO IMPORTACIONES S.A.C.</v>
      </c>
      <c r="C68" s="1" t="e">
        <f>VLOOKUP(Tabla3[[#This Row],[COD . CLIENTE  ]],CREDITO[],4,FALSE)</f>
        <v>#N/A</v>
      </c>
      <c r="D68" s="1" t="e">
        <f>VLOOKUP(Tabla3[[#This Row],[COD . CLIENTE  ]],CREDITO[],6,FALSE)</f>
        <v>#N/A</v>
      </c>
    </row>
    <row r="69" spans="1:4" x14ac:dyDescent="0.25">
      <c r="A69" s="3" t="s">
        <v>11301</v>
      </c>
      <c r="B69" s="8" t="str">
        <f>VLOOKUP(Tabla3[[#This Row],[COD . CLIENTE  ]],Tabla15[],2,FALSE)</f>
        <v>J &amp; F FRIO IMPORTACIONES S.A.C.</v>
      </c>
      <c r="C69" s="1" t="e">
        <f>VLOOKUP(Tabla3[[#This Row],[COD . CLIENTE  ]],CREDITO[],4,FALSE)</f>
        <v>#N/A</v>
      </c>
      <c r="D69" s="1" t="e">
        <f>VLOOKUP(Tabla3[[#This Row],[COD . CLIENTE  ]],CREDITO[],6,FALSE)</f>
        <v>#N/A</v>
      </c>
    </row>
    <row r="70" spans="1:4" x14ac:dyDescent="0.25">
      <c r="A70" s="3" t="s">
        <v>11301</v>
      </c>
      <c r="B70" s="8" t="str">
        <f>VLOOKUP(Tabla3[[#This Row],[COD . CLIENTE  ]],Tabla15[],2,FALSE)</f>
        <v>J &amp; F FRIO IMPORTACIONES S.A.C.</v>
      </c>
      <c r="C70" s="1" t="e">
        <f>VLOOKUP(Tabla3[[#This Row],[COD . CLIENTE  ]],CREDITO[],4,FALSE)</f>
        <v>#N/A</v>
      </c>
      <c r="D70" s="1" t="e">
        <f>VLOOKUP(Tabla3[[#This Row],[COD . CLIENTE  ]],CREDITO[],6,FALSE)</f>
        <v>#N/A</v>
      </c>
    </row>
    <row r="71" spans="1:4" x14ac:dyDescent="0.25">
      <c r="A71" s="3" t="s">
        <v>11301</v>
      </c>
      <c r="B71" s="8" t="str">
        <f>VLOOKUP(Tabla3[[#This Row],[COD . CLIENTE  ]],Tabla15[],2,FALSE)</f>
        <v>J &amp; F FRIO IMPORTACIONES S.A.C.</v>
      </c>
      <c r="C71" s="1" t="e">
        <f>VLOOKUP(Tabla3[[#This Row],[COD . CLIENTE  ]],CREDITO[],4,FALSE)</f>
        <v>#N/A</v>
      </c>
      <c r="D71" s="1" t="e">
        <f>VLOOKUP(Tabla3[[#This Row],[COD . CLIENTE  ]],CREDITO[],6,FALSE)</f>
        <v>#N/A</v>
      </c>
    </row>
    <row r="72" spans="1:4" x14ac:dyDescent="0.25">
      <c r="A72" s="3" t="s">
        <v>11301</v>
      </c>
      <c r="B72" s="8" t="str">
        <f>VLOOKUP(Tabla3[[#This Row],[COD . CLIENTE  ]],Tabla15[],2,FALSE)</f>
        <v>J &amp; F FRIO IMPORTACIONES S.A.C.</v>
      </c>
      <c r="C72" s="1" t="e">
        <f>VLOOKUP(Tabla3[[#This Row],[COD . CLIENTE  ]],CREDITO[],4,FALSE)</f>
        <v>#N/A</v>
      </c>
      <c r="D72" s="1" t="e">
        <f>VLOOKUP(Tabla3[[#This Row],[COD . CLIENTE  ]],CREDITO[],6,FALSE)</f>
        <v>#N/A</v>
      </c>
    </row>
    <row r="73" spans="1:4" x14ac:dyDescent="0.25">
      <c r="A73" s="3" t="s">
        <v>7674</v>
      </c>
      <c r="B73" s="8" t="str">
        <f>VLOOKUP(Tabla3[[#This Row],[COD . CLIENTE  ]],Tabla15[],2,FALSE)</f>
        <v>COINREFRI AIR S.A.C</v>
      </c>
      <c r="C73" s="1" t="str">
        <f>VLOOKUP(Tabla3[[#This Row],[COD . CLIENTE  ]],CREDITO[],4,FALSE)</f>
        <v>Crédito 30 días</v>
      </c>
      <c r="D73" s="1" t="str">
        <f>VLOOKUP(Tabla3[[#This Row],[COD . CLIENTE  ]],CREDITO[],6,FALSE)</f>
        <v>Alexandra Paredes</v>
      </c>
    </row>
    <row r="74" spans="1:4" x14ac:dyDescent="0.25">
      <c r="A74" s="3" t="s">
        <v>9035</v>
      </c>
      <c r="B74" s="8" t="str">
        <f>VLOOKUP(Tabla3[[#This Row],[COD . CLIENTE  ]],Tabla15[],2,FALSE)</f>
        <v>SISTEMA DE CLIMATIZACION Y REFRIGERACION S.A.C.</v>
      </c>
      <c r="C74" s="1" t="e">
        <f>VLOOKUP(Tabla3[[#This Row],[COD . CLIENTE  ]],CREDITO[],4,FALSE)</f>
        <v>#N/A</v>
      </c>
      <c r="D74" s="1" t="e">
        <f>VLOOKUP(Tabla3[[#This Row],[COD . CLIENTE  ]],CREDITO[],6,FALSE)</f>
        <v>#N/A</v>
      </c>
    </row>
    <row r="75" spans="1:4" x14ac:dyDescent="0.25">
      <c r="A75" s="3" t="s">
        <v>19292</v>
      </c>
      <c r="B75" s="8" t="str">
        <f>VLOOKUP(Tabla3[[#This Row],[COD . CLIENTE  ]],Tabla15[],2,FALSE)</f>
        <v xml:space="preserve">SALAS GOMEZ RENATO </v>
      </c>
      <c r="C75" s="1" t="e">
        <f>VLOOKUP(Tabla3[[#This Row],[COD . CLIENTE  ]],CREDITO[],4,FALSE)</f>
        <v>#N/A</v>
      </c>
      <c r="D75" s="1" t="e">
        <f>VLOOKUP(Tabla3[[#This Row],[COD . CLIENTE  ]],CREDITO[],6,FALSE)</f>
        <v>#N/A</v>
      </c>
    </row>
    <row r="76" spans="1:4" x14ac:dyDescent="0.25">
      <c r="A76" s="3" t="s">
        <v>19292</v>
      </c>
      <c r="B76" s="8" t="str">
        <f>VLOOKUP(Tabla3[[#This Row],[COD . CLIENTE  ]],Tabla15[],2,FALSE)</f>
        <v xml:space="preserve">SALAS GOMEZ RENATO </v>
      </c>
      <c r="C76" s="1" t="e">
        <f>VLOOKUP(Tabla3[[#This Row],[COD . CLIENTE  ]],CREDITO[],4,FALSE)</f>
        <v>#N/A</v>
      </c>
      <c r="D76" s="1" t="e">
        <f>VLOOKUP(Tabla3[[#This Row],[COD . CLIENTE  ]],CREDITO[],6,FALSE)</f>
        <v>#N/A</v>
      </c>
    </row>
    <row r="77" spans="1:4" x14ac:dyDescent="0.25">
      <c r="A77" s="3" t="s">
        <v>6820</v>
      </c>
      <c r="B77" s="8" t="str">
        <f>VLOOKUP(Tabla3[[#This Row],[COD . CLIENTE  ]],Tabla15[],2,FALSE)</f>
        <v>CORPORACION TECNO MARKET S.A.</v>
      </c>
      <c r="C77" s="1" t="e">
        <f>VLOOKUP(Tabla3[[#This Row],[COD . CLIENTE  ]],CREDITO[],4,FALSE)</f>
        <v>#N/A</v>
      </c>
      <c r="D77" s="1" t="e">
        <f>VLOOKUP(Tabla3[[#This Row],[COD . CLIENTE  ]],CREDITO[],6,FALSE)</f>
        <v>#N/A</v>
      </c>
    </row>
    <row r="78" spans="1:4" x14ac:dyDescent="0.25">
      <c r="A78" s="3" t="s">
        <v>6820</v>
      </c>
      <c r="B78" s="8" t="str">
        <f>VLOOKUP(Tabla3[[#This Row],[COD . CLIENTE  ]],Tabla15[],2,FALSE)</f>
        <v>CORPORACION TECNO MARKET S.A.</v>
      </c>
      <c r="C78" s="1" t="e">
        <f>VLOOKUP(Tabla3[[#This Row],[COD . CLIENTE  ]],CREDITO[],4,FALSE)</f>
        <v>#N/A</v>
      </c>
      <c r="D78" s="1" t="e">
        <f>VLOOKUP(Tabla3[[#This Row],[COD . CLIENTE  ]],CREDITO[],6,FALSE)</f>
        <v>#N/A</v>
      </c>
    </row>
    <row r="79" spans="1:4" x14ac:dyDescent="0.25">
      <c r="A79" s="3" t="s">
        <v>5499</v>
      </c>
      <c r="B79" s="8" t="str">
        <f>VLOOKUP(Tabla3[[#This Row],[COD . CLIENTE  ]],Tabla15[],2,FALSE)</f>
        <v>FLORES FLOREZ FREDY DOLMO</v>
      </c>
      <c r="C79" s="1" t="e">
        <f>VLOOKUP(Tabla3[[#This Row],[COD . CLIENTE  ]],CREDITO[],4,FALSE)</f>
        <v>#N/A</v>
      </c>
      <c r="D79" s="1" t="e">
        <f>VLOOKUP(Tabla3[[#This Row],[COD . CLIENTE  ]],CREDITO[],6,FALSE)</f>
        <v>#N/A</v>
      </c>
    </row>
    <row r="80" spans="1:4" x14ac:dyDescent="0.25">
      <c r="A80" s="3" t="s">
        <v>6619</v>
      </c>
      <c r="B80" s="8" t="str">
        <f>VLOOKUP(Tabla3[[#This Row],[COD . CLIENTE  ]],Tabla15[],2,FALSE)</f>
        <v>EXTASIS S.A.C.</v>
      </c>
      <c r="C80" s="1" t="e">
        <f>VLOOKUP(Tabla3[[#This Row],[COD . CLIENTE  ]],CREDITO[],4,FALSE)</f>
        <v>#N/A</v>
      </c>
      <c r="D80" s="1" t="e">
        <f>VLOOKUP(Tabla3[[#This Row],[COD . CLIENTE  ]],CREDITO[],6,FALSE)</f>
        <v>#N/A</v>
      </c>
    </row>
    <row r="81" spans="1:4" x14ac:dyDescent="0.25">
      <c r="A81" s="3" t="s">
        <v>6619</v>
      </c>
      <c r="B81" s="8" t="str">
        <f>VLOOKUP(Tabla3[[#This Row],[COD . CLIENTE  ]],Tabla15[],2,FALSE)</f>
        <v>EXTASIS S.A.C.</v>
      </c>
      <c r="C81" s="1" t="e">
        <f>VLOOKUP(Tabla3[[#This Row],[COD . CLIENTE  ]],CREDITO[],4,FALSE)</f>
        <v>#N/A</v>
      </c>
      <c r="D81" s="1" t="e">
        <f>VLOOKUP(Tabla3[[#This Row],[COD . CLIENTE  ]],CREDITO[],6,FALSE)</f>
        <v>#N/A</v>
      </c>
    </row>
    <row r="82" spans="1:4" x14ac:dyDescent="0.25">
      <c r="A82" s="3" t="s">
        <v>9385</v>
      </c>
      <c r="B82" s="8" t="str">
        <f>VLOOKUP(Tabla3[[#This Row],[COD . CLIENTE  ]],Tabla15[],2,FALSE)</f>
        <v>AIR COOL MULTISERVIS HNOS S.A.C.</v>
      </c>
      <c r="C82" s="1" t="e">
        <f>VLOOKUP(Tabla3[[#This Row],[COD . CLIENTE  ]],CREDITO[],4,FALSE)</f>
        <v>#N/A</v>
      </c>
      <c r="D82" s="1" t="e">
        <f>VLOOKUP(Tabla3[[#This Row],[COD . CLIENTE  ]],CREDITO[],6,FALSE)</f>
        <v>#N/A</v>
      </c>
    </row>
    <row r="83" spans="1:4" x14ac:dyDescent="0.25">
      <c r="A83" s="3" t="s">
        <v>9594</v>
      </c>
      <c r="B83" s="8" t="str">
        <f>VLOOKUP(Tabla3[[#This Row],[COD . CLIENTE  ]],Tabla15[],2,FALSE)</f>
        <v>EXTREME COOL PERU S.A.C.</v>
      </c>
      <c r="C83" s="1" t="e">
        <f>VLOOKUP(Tabla3[[#This Row],[COD . CLIENTE  ]],CREDITO[],4,FALSE)</f>
        <v>#N/A</v>
      </c>
      <c r="D83" s="1" t="e">
        <f>VLOOKUP(Tabla3[[#This Row],[COD . CLIENTE  ]],CREDITO[],6,FALSE)</f>
        <v>#N/A</v>
      </c>
    </row>
    <row r="84" spans="1:4" x14ac:dyDescent="0.25">
      <c r="A84" s="3" t="s">
        <v>5599</v>
      </c>
      <c r="B84" s="8" t="str">
        <f>VLOOKUP(Tabla3[[#This Row],[COD . CLIENTE  ]],Tabla15[],2,FALSE)</f>
        <v>GUERRERO AGUIRRE YOHAN JAIRO</v>
      </c>
      <c r="C84" s="1" t="e">
        <f>VLOOKUP(Tabla3[[#This Row],[COD . CLIENTE  ]],CREDITO[],4,FALSE)</f>
        <v>#N/A</v>
      </c>
      <c r="D84" s="1" t="e">
        <f>VLOOKUP(Tabla3[[#This Row],[COD . CLIENTE  ]],CREDITO[],6,FALSE)</f>
        <v>#N/A</v>
      </c>
    </row>
    <row r="85" spans="1:4" x14ac:dyDescent="0.25">
      <c r="A85" s="3" t="s">
        <v>9407</v>
      </c>
      <c r="B85" s="8" t="str">
        <f>VLOOKUP(Tabla3[[#This Row],[COD . CLIENTE  ]],Tabla15[],2,FALSE)</f>
        <v>BY AUTOCLIMA E.I.R.L.</v>
      </c>
      <c r="C85" s="1" t="e">
        <f>VLOOKUP(Tabla3[[#This Row],[COD . CLIENTE  ]],CREDITO[],4,FALSE)</f>
        <v>#N/A</v>
      </c>
      <c r="D85" s="1" t="e">
        <f>VLOOKUP(Tabla3[[#This Row],[COD . CLIENTE  ]],CREDITO[],6,FALSE)</f>
        <v>#N/A</v>
      </c>
    </row>
    <row r="86" spans="1:4" x14ac:dyDescent="0.25">
      <c r="A86" s="3" t="s">
        <v>7302</v>
      </c>
      <c r="B86" s="8" t="str">
        <f>VLOOKUP(Tabla3[[#This Row],[COD . CLIENTE  ]],Tabla15[],2,FALSE)</f>
        <v>ELECTRO FERRO CENTRO S.A.C.</v>
      </c>
      <c r="C86" s="1" t="e">
        <f>VLOOKUP(Tabla3[[#This Row],[COD . CLIENTE  ]],CREDITO[],4,FALSE)</f>
        <v>#N/A</v>
      </c>
      <c r="D86" s="1" t="e">
        <f>VLOOKUP(Tabla3[[#This Row],[COD . CLIENTE  ]],CREDITO[],6,FALSE)</f>
        <v>#N/A</v>
      </c>
    </row>
    <row r="87" spans="1:4" x14ac:dyDescent="0.25">
      <c r="A87" s="3" t="s">
        <v>11205</v>
      </c>
      <c r="B87" s="8" t="str">
        <f>VLOOKUP(Tabla3[[#This Row],[COD . CLIENTE  ]],Tabla15[],2,FALSE)</f>
        <v>GRUPO NIRVALV E.I.R.L.</v>
      </c>
      <c r="C87" s="1" t="e">
        <f>VLOOKUP(Tabla3[[#This Row],[COD . CLIENTE  ]],CREDITO[],4,FALSE)</f>
        <v>#N/A</v>
      </c>
      <c r="D87" s="1" t="e">
        <f>VLOOKUP(Tabla3[[#This Row],[COD . CLIENTE  ]],CREDITO[],6,FALSE)</f>
        <v>#N/A</v>
      </c>
    </row>
    <row r="88" spans="1:4" x14ac:dyDescent="0.25">
      <c r="A88" s="3" t="s">
        <v>11205</v>
      </c>
      <c r="B88" s="8" t="str">
        <f>VLOOKUP(Tabla3[[#This Row],[COD . CLIENTE  ]],Tabla15[],2,FALSE)</f>
        <v>GRUPO NIRVALV E.I.R.L.</v>
      </c>
      <c r="C88" s="1" t="e">
        <f>VLOOKUP(Tabla3[[#This Row],[COD . CLIENTE  ]],CREDITO[],4,FALSE)</f>
        <v>#N/A</v>
      </c>
      <c r="D88" s="1" t="e">
        <f>VLOOKUP(Tabla3[[#This Row],[COD . CLIENTE  ]],CREDITO[],6,FALSE)</f>
        <v>#N/A</v>
      </c>
    </row>
    <row r="89" spans="1:4" x14ac:dyDescent="0.25">
      <c r="A89" s="3" t="s">
        <v>7035</v>
      </c>
      <c r="B89" s="8" t="str">
        <f>VLOOKUP(Tabla3[[#This Row],[COD . CLIENTE  ]],Tabla15[],2,FALSE)</f>
        <v>PRODUCTORA ANDINA DE CONGELADOS SRL</v>
      </c>
      <c r="C89" s="1" t="e">
        <f>VLOOKUP(Tabla3[[#This Row],[COD . CLIENTE  ]],CREDITO[],4,FALSE)</f>
        <v>#N/A</v>
      </c>
      <c r="D89" s="1" t="e">
        <f>VLOOKUP(Tabla3[[#This Row],[COD . CLIENTE  ]],CREDITO[],6,FALSE)</f>
        <v>#N/A</v>
      </c>
    </row>
    <row r="90" spans="1:4" x14ac:dyDescent="0.25">
      <c r="A90" s="3" t="s">
        <v>9491</v>
      </c>
      <c r="B90" s="8" t="str">
        <f>VLOOKUP(Tabla3[[#This Row],[COD . CLIENTE  ]],Tabla15[],2,FALSE)</f>
        <v>IMPORTACIONES FRICOLD S.A.C.</v>
      </c>
      <c r="C90" s="1" t="e">
        <f>VLOOKUP(Tabla3[[#This Row],[COD . CLIENTE  ]],CREDITO[],4,FALSE)</f>
        <v>#N/A</v>
      </c>
      <c r="D90" s="1" t="e">
        <f>VLOOKUP(Tabla3[[#This Row],[COD . CLIENTE  ]],CREDITO[],6,FALSE)</f>
        <v>#N/A</v>
      </c>
    </row>
    <row r="91" spans="1:4" x14ac:dyDescent="0.25">
      <c r="A91" s="3" t="s">
        <v>8829</v>
      </c>
      <c r="B91" s="8" t="str">
        <f>VLOOKUP(Tabla3[[#This Row],[COD . CLIENTE  ]],Tabla15[],2,FALSE)</f>
        <v>AIR CONDITION AND REFRIGERATION SERVICES COMPANY S</v>
      </c>
      <c r="C91" s="1" t="e">
        <f>VLOOKUP(Tabla3[[#This Row],[COD . CLIENTE  ]],CREDITO[],4,FALSE)</f>
        <v>#N/A</v>
      </c>
      <c r="D91" s="1" t="e">
        <f>VLOOKUP(Tabla3[[#This Row],[COD . CLIENTE  ]],CREDITO[],6,FALSE)</f>
        <v>#N/A</v>
      </c>
    </row>
    <row r="92" spans="1:4" x14ac:dyDescent="0.25">
      <c r="A92" s="3" t="s">
        <v>4049</v>
      </c>
      <c r="B92" s="8" t="str">
        <f>VLOOKUP(Tabla3[[#This Row],[COD . CLIENTE  ]],Tabla15[],2,FALSE)</f>
        <v>AB IMPORTACIONES INDUSTRIALES SAC</v>
      </c>
      <c r="C92" s="1" t="e">
        <f>VLOOKUP(Tabla3[[#This Row],[COD . CLIENTE  ]],CREDITO[],4,FALSE)</f>
        <v>#N/A</v>
      </c>
      <c r="D92" s="1" t="e">
        <f>VLOOKUP(Tabla3[[#This Row],[COD . CLIENTE  ]],CREDITO[],6,FALSE)</f>
        <v>#N/A</v>
      </c>
    </row>
    <row r="93" spans="1:4" x14ac:dyDescent="0.25">
      <c r="A93" s="3" t="s">
        <v>4049</v>
      </c>
      <c r="B93" s="8" t="str">
        <f>VLOOKUP(Tabla3[[#This Row],[COD . CLIENTE  ]],Tabla15[],2,FALSE)</f>
        <v>AB IMPORTACIONES INDUSTRIALES SAC</v>
      </c>
      <c r="C93" s="1" t="e">
        <f>VLOOKUP(Tabla3[[#This Row],[COD . CLIENTE  ]],CREDITO[],4,FALSE)</f>
        <v>#N/A</v>
      </c>
      <c r="D93" s="1" t="e">
        <f>VLOOKUP(Tabla3[[#This Row],[COD . CLIENTE  ]],CREDITO[],6,FALSE)</f>
        <v>#N/A</v>
      </c>
    </row>
    <row r="94" spans="1:4" x14ac:dyDescent="0.25">
      <c r="A94" s="3" t="s">
        <v>4049</v>
      </c>
      <c r="B94" s="8" t="str">
        <f>VLOOKUP(Tabla3[[#This Row],[COD . CLIENTE  ]],Tabla15[],2,FALSE)</f>
        <v>AB IMPORTACIONES INDUSTRIALES SAC</v>
      </c>
      <c r="C94" s="1" t="e">
        <f>VLOOKUP(Tabla3[[#This Row],[COD . CLIENTE  ]],CREDITO[],4,FALSE)</f>
        <v>#N/A</v>
      </c>
      <c r="D94" s="1" t="e">
        <f>VLOOKUP(Tabla3[[#This Row],[COD . CLIENTE  ]],CREDITO[],6,FALSE)</f>
        <v>#N/A</v>
      </c>
    </row>
    <row r="95" spans="1:4" x14ac:dyDescent="0.25">
      <c r="A95" s="3" t="s">
        <v>4049</v>
      </c>
      <c r="B95" s="8" t="str">
        <f>VLOOKUP(Tabla3[[#This Row],[COD . CLIENTE  ]],Tabla15[],2,FALSE)</f>
        <v>AB IMPORTACIONES INDUSTRIALES SAC</v>
      </c>
      <c r="C95" s="1" t="e">
        <f>VLOOKUP(Tabla3[[#This Row],[COD . CLIENTE  ]],CREDITO[],4,FALSE)</f>
        <v>#N/A</v>
      </c>
      <c r="D95" s="1" t="e">
        <f>VLOOKUP(Tabla3[[#This Row],[COD . CLIENTE  ]],CREDITO[],6,FALSE)</f>
        <v>#N/A</v>
      </c>
    </row>
    <row r="96" spans="1:4" x14ac:dyDescent="0.25">
      <c r="A96" s="3" t="s">
        <v>9121</v>
      </c>
      <c r="B96" s="8" t="str">
        <f>VLOOKUP(Tabla3[[#This Row],[COD . CLIENTE  ]],Tabla15[],2,FALSE)</f>
        <v>SERVICIOS EMPRESARIALES IMPLEMENTA S.A.C.</v>
      </c>
      <c r="C96" s="1" t="e">
        <f>VLOOKUP(Tabla3[[#This Row],[COD . CLIENTE  ]],CREDITO[],4,FALSE)</f>
        <v>#N/A</v>
      </c>
      <c r="D96" s="1" t="e">
        <f>VLOOKUP(Tabla3[[#This Row],[COD . CLIENTE  ]],CREDITO[],6,FALSE)</f>
        <v>#N/A</v>
      </c>
    </row>
    <row r="97" spans="1:4" x14ac:dyDescent="0.25">
      <c r="A97" s="3" t="s">
        <v>7987</v>
      </c>
      <c r="B97" s="8" t="str">
        <f>VLOOKUP(Tabla3[[#This Row],[COD . CLIENTE  ]],Tabla15[],2,FALSE)</f>
        <v>PROVELMIN E.I.R.L.</v>
      </c>
      <c r="C97" s="1" t="e">
        <f>VLOOKUP(Tabla3[[#This Row],[COD . CLIENTE  ]],CREDITO[],4,FALSE)</f>
        <v>#N/A</v>
      </c>
      <c r="D97" s="1" t="e">
        <f>VLOOKUP(Tabla3[[#This Row],[COD . CLIENTE  ]],CREDITO[],6,FALSE)</f>
        <v>#N/A</v>
      </c>
    </row>
    <row r="98" spans="1:4" x14ac:dyDescent="0.25">
      <c r="A98" s="3" t="s">
        <v>9683</v>
      </c>
      <c r="B98" s="8" t="str">
        <f>VLOOKUP(Tabla3[[#This Row],[COD . CLIENTE  ]],Tabla15[],2,FALSE)</f>
        <v>ASVID ENGINEERING SOCIEDAD ANONIMA CERRADA</v>
      </c>
      <c r="C98" s="1" t="e">
        <f>VLOOKUP(Tabla3[[#This Row],[COD . CLIENTE  ]],CREDITO[],4,FALSE)</f>
        <v>#N/A</v>
      </c>
      <c r="D98" s="1" t="e">
        <f>VLOOKUP(Tabla3[[#This Row],[COD . CLIENTE  ]],CREDITO[],6,FALSE)</f>
        <v>#N/A</v>
      </c>
    </row>
    <row r="99" spans="1:4" x14ac:dyDescent="0.25">
      <c r="A99" s="3" t="s">
        <v>7114</v>
      </c>
      <c r="B99" s="8" t="str">
        <f>VLOOKUP(Tabla3[[#This Row],[COD . CLIENTE  ]],Tabla15[],2,FALSE)</f>
        <v>COMERCIALIZADORA AGROINDUSTRIAL FECU SAC</v>
      </c>
      <c r="C99" s="1" t="str">
        <f>VLOOKUP(Tabla3[[#This Row],[COD . CLIENTE  ]],CREDITO[],4,FALSE)</f>
        <v>Crédito 30 días</v>
      </c>
      <c r="D99" s="1" t="str">
        <f>VLOOKUP(Tabla3[[#This Row],[COD . CLIENTE  ]],CREDITO[],6,FALSE)</f>
        <v>Geidy Chavez</v>
      </c>
    </row>
    <row r="100" spans="1:4" x14ac:dyDescent="0.25">
      <c r="A100" s="3" t="s">
        <v>7114</v>
      </c>
      <c r="B100" s="8" t="str">
        <f>VLOOKUP(Tabla3[[#This Row],[COD . CLIENTE  ]],Tabla15[],2,FALSE)</f>
        <v>COMERCIALIZADORA AGROINDUSTRIAL FECU SAC</v>
      </c>
      <c r="C100" s="1" t="str">
        <f>VLOOKUP(Tabla3[[#This Row],[COD . CLIENTE  ]],CREDITO[],4,FALSE)</f>
        <v>Crédito 30 días</v>
      </c>
      <c r="D100" s="1" t="str">
        <f>VLOOKUP(Tabla3[[#This Row],[COD . CLIENTE  ]],CREDITO[],6,FALSE)</f>
        <v>Geidy Chavez</v>
      </c>
    </row>
    <row r="101" spans="1:4" x14ac:dyDescent="0.25">
      <c r="A101" s="3" t="s">
        <v>10740</v>
      </c>
      <c r="B101" s="8" t="str">
        <f>VLOOKUP(Tabla3[[#This Row],[COD . CLIENTE  ]],Tabla15[],2,FALSE)</f>
        <v>PROEMING E.I.R.L.</v>
      </c>
      <c r="C101" s="1" t="e">
        <f>VLOOKUP(Tabla3[[#This Row],[COD . CLIENTE  ]],CREDITO[],4,FALSE)</f>
        <v>#N/A</v>
      </c>
      <c r="D101" s="1" t="e">
        <f>VLOOKUP(Tabla3[[#This Row],[COD . CLIENTE  ]],CREDITO[],6,FALSE)</f>
        <v>#N/A</v>
      </c>
    </row>
    <row r="102" spans="1:4" x14ac:dyDescent="0.25">
      <c r="A102" s="3" t="s">
        <v>6218</v>
      </c>
      <c r="B102" s="8" t="str">
        <f>VLOOKUP(Tabla3[[#This Row],[COD . CLIENTE  ]],Tabla15[],2,FALSE)</f>
        <v>MAN PAN SERVICE S.A.C</v>
      </c>
      <c r="C102" s="1" t="e">
        <f>VLOOKUP(Tabla3[[#This Row],[COD . CLIENTE  ]],CREDITO[],4,FALSE)</f>
        <v>#N/A</v>
      </c>
      <c r="D102" s="1" t="e">
        <f>VLOOKUP(Tabla3[[#This Row],[COD . CLIENTE  ]],CREDITO[],6,FALSE)</f>
        <v>#N/A</v>
      </c>
    </row>
    <row r="103" spans="1:4" x14ac:dyDescent="0.25">
      <c r="A103" s="3" t="s">
        <v>11315</v>
      </c>
      <c r="B103" s="8" t="str">
        <f>VLOOKUP(Tabla3[[#This Row],[COD . CLIENTE  ]],Tabla15[],2,FALSE)</f>
        <v>CAMARA DE FRIO CARLESI E.I.R.L.</v>
      </c>
      <c r="C103" s="1" t="e">
        <f>VLOOKUP(Tabla3[[#This Row],[COD . CLIENTE  ]],CREDITO[],4,FALSE)</f>
        <v>#N/A</v>
      </c>
      <c r="D103" s="1" t="e">
        <f>VLOOKUP(Tabla3[[#This Row],[COD . CLIENTE  ]],CREDITO[],6,FALSE)</f>
        <v>#N/A</v>
      </c>
    </row>
    <row r="104" spans="1:4" x14ac:dyDescent="0.25">
      <c r="A104" s="3" t="s">
        <v>8260</v>
      </c>
      <c r="B104" s="8" t="str">
        <f>VLOOKUP(Tabla3[[#This Row],[COD . CLIENTE  ]],Tabla15[],2,FALSE)</f>
        <v>MULTISERVICIOS FRIO COMERCIAL S.A.C</v>
      </c>
      <c r="C104" s="1" t="e">
        <f>VLOOKUP(Tabla3[[#This Row],[COD . CLIENTE  ]],CREDITO[],4,FALSE)</f>
        <v>#N/A</v>
      </c>
      <c r="D104" s="1" t="e">
        <f>VLOOKUP(Tabla3[[#This Row],[COD . CLIENTE  ]],CREDITO[],6,FALSE)</f>
        <v>#N/A</v>
      </c>
    </row>
    <row r="105" spans="1:4" x14ac:dyDescent="0.25">
      <c r="A105" s="3" t="s">
        <v>8260</v>
      </c>
      <c r="B105" s="8" t="str">
        <f>VLOOKUP(Tabla3[[#This Row],[COD . CLIENTE  ]],Tabla15[],2,FALSE)</f>
        <v>MULTISERVICIOS FRIO COMERCIAL S.A.C</v>
      </c>
      <c r="C105" s="1" t="e">
        <f>VLOOKUP(Tabla3[[#This Row],[COD . CLIENTE  ]],CREDITO[],4,FALSE)</f>
        <v>#N/A</v>
      </c>
      <c r="D105" s="1" t="e">
        <f>VLOOKUP(Tabla3[[#This Row],[COD . CLIENTE  ]],CREDITO[],6,FALSE)</f>
        <v>#N/A</v>
      </c>
    </row>
    <row r="106" spans="1:4" x14ac:dyDescent="0.25">
      <c r="A106" s="3" t="s">
        <v>8260</v>
      </c>
      <c r="B106" s="8" t="str">
        <f>VLOOKUP(Tabla3[[#This Row],[COD . CLIENTE  ]],Tabla15[],2,FALSE)</f>
        <v>MULTISERVICIOS FRIO COMERCIAL S.A.C</v>
      </c>
      <c r="C106" s="1" t="e">
        <f>VLOOKUP(Tabla3[[#This Row],[COD . CLIENTE  ]],CREDITO[],4,FALSE)</f>
        <v>#N/A</v>
      </c>
      <c r="D106" s="1" t="e">
        <f>VLOOKUP(Tabla3[[#This Row],[COD . CLIENTE  ]],CREDITO[],6,FALSE)</f>
        <v>#N/A</v>
      </c>
    </row>
    <row r="107" spans="1:4" x14ac:dyDescent="0.25">
      <c r="A107" s="3" t="s">
        <v>8260</v>
      </c>
      <c r="B107" s="8" t="str">
        <f>VLOOKUP(Tabla3[[#This Row],[COD . CLIENTE  ]],Tabla15[],2,FALSE)</f>
        <v>MULTISERVICIOS FRIO COMERCIAL S.A.C</v>
      </c>
      <c r="C107" s="1" t="e">
        <f>VLOOKUP(Tabla3[[#This Row],[COD . CLIENTE  ]],CREDITO[],4,FALSE)</f>
        <v>#N/A</v>
      </c>
      <c r="D107" s="1" t="e">
        <f>VLOOKUP(Tabla3[[#This Row],[COD . CLIENTE  ]],CREDITO[],6,FALSE)</f>
        <v>#N/A</v>
      </c>
    </row>
    <row r="108" spans="1:4" x14ac:dyDescent="0.25">
      <c r="A108" s="3" t="s">
        <v>8260</v>
      </c>
      <c r="B108" s="8" t="str">
        <f>VLOOKUP(Tabla3[[#This Row],[COD . CLIENTE  ]],Tabla15[],2,FALSE)</f>
        <v>MULTISERVICIOS FRIO COMERCIAL S.A.C</v>
      </c>
      <c r="C108" s="1" t="e">
        <f>VLOOKUP(Tabla3[[#This Row],[COD . CLIENTE  ]],CREDITO[],4,FALSE)</f>
        <v>#N/A</v>
      </c>
      <c r="D108" s="1" t="e">
        <f>VLOOKUP(Tabla3[[#This Row],[COD . CLIENTE  ]],CREDITO[],6,FALSE)</f>
        <v>#N/A</v>
      </c>
    </row>
    <row r="109" spans="1:4" x14ac:dyDescent="0.25">
      <c r="A109" s="3" t="s">
        <v>8260</v>
      </c>
      <c r="B109" s="8" t="str">
        <f>VLOOKUP(Tabla3[[#This Row],[COD . CLIENTE  ]],Tabla15[],2,FALSE)</f>
        <v>MULTISERVICIOS FRIO COMERCIAL S.A.C</v>
      </c>
      <c r="C109" s="1" t="e">
        <f>VLOOKUP(Tabla3[[#This Row],[COD . CLIENTE  ]],CREDITO[],4,FALSE)</f>
        <v>#N/A</v>
      </c>
      <c r="D109" s="1" t="e">
        <f>VLOOKUP(Tabla3[[#This Row],[COD . CLIENTE  ]],CREDITO[],6,FALSE)</f>
        <v>#N/A</v>
      </c>
    </row>
    <row r="110" spans="1:4" x14ac:dyDescent="0.25">
      <c r="A110" s="3" t="s">
        <v>11507</v>
      </c>
      <c r="B110" s="8" t="str">
        <f>VLOOKUP(Tabla3[[#This Row],[COD . CLIENTE  ]],Tabla15[],2,FALSE)</f>
        <v>DELGADO PEREZ WILSON</v>
      </c>
      <c r="C110" s="1" t="e">
        <f>VLOOKUP(Tabla3[[#This Row],[COD . CLIENTE  ]],CREDITO[],4,FALSE)</f>
        <v>#N/A</v>
      </c>
      <c r="D110" s="1" t="e">
        <f>VLOOKUP(Tabla3[[#This Row],[COD . CLIENTE  ]],CREDITO[],6,FALSE)</f>
        <v>#N/A</v>
      </c>
    </row>
    <row r="111" spans="1:4" x14ac:dyDescent="0.25">
      <c r="A111" s="3" t="s">
        <v>8708</v>
      </c>
      <c r="B111" s="8" t="str">
        <f>VLOOKUP(Tabla3[[#This Row],[COD . CLIENTE  ]],Tabla15[],2,FALSE)</f>
        <v>SERCRAR S.A.C</v>
      </c>
      <c r="C111" s="1" t="e">
        <f>VLOOKUP(Tabla3[[#This Row],[COD . CLIENTE  ]],CREDITO[],4,FALSE)</f>
        <v>#N/A</v>
      </c>
      <c r="D111" s="1" t="e">
        <f>VLOOKUP(Tabla3[[#This Row],[COD . CLIENTE  ]],CREDITO[],6,FALSE)</f>
        <v>#N/A</v>
      </c>
    </row>
    <row r="112" spans="1:4" x14ac:dyDescent="0.25">
      <c r="A112" s="3" t="s">
        <v>8708</v>
      </c>
      <c r="B112" s="8" t="str">
        <f>VLOOKUP(Tabla3[[#This Row],[COD . CLIENTE  ]],Tabla15[],2,FALSE)</f>
        <v>SERCRAR S.A.C</v>
      </c>
      <c r="C112" s="1" t="e">
        <f>VLOOKUP(Tabla3[[#This Row],[COD . CLIENTE  ]],CREDITO[],4,FALSE)</f>
        <v>#N/A</v>
      </c>
      <c r="D112" s="1" t="e">
        <f>VLOOKUP(Tabla3[[#This Row],[COD . CLIENTE  ]],CREDITO[],6,FALSE)</f>
        <v>#N/A</v>
      </c>
    </row>
    <row r="113" spans="1:4" x14ac:dyDescent="0.25">
      <c r="A113" s="3" t="s">
        <v>8708</v>
      </c>
      <c r="B113" s="8" t="str">
        <f>VLOOKUP(Tabla3[[#This Row],[COD . CLIENTE  ]],Tabla15[],2,FALSE)</f>
        <v>SERCRAR S.A.C</v>
      </c>
      <c r="C113" s="1" t="e">
        <f>VLOOKUP(Tabla3[[#This Row],[COD . CLIENTE  ]],CREDITO[],4,FALSE)</f>
        <v>#N/A</v>
      </c>
      <c r="D113" s="1" t="e">
        <f>VLOOKUP(Tabla3[[#This Row],[COD . CLIENTE  ]],CREDITO[],6,FALSE)</f>
        <v>#N/A</v>
      </c>
    </row>
    <row r="114" spans="1:4" x14ac:dyDescent="0.25">
      <c r="A114" s="3" t="s">
        <v>5190</v>
      </c>
      <c r="B114" s="8" t="str">
        <f>VLOOKUP(Tabla3[[#This Row],[COD . CLIENTE  ]],Tabla15[],2,FALSE)</f>
        <v>PLAZA GABRIEL HIONLI CARLOS</v>
      </c>
      <c r="C114" s="1" t="e">
        <f>VLOOKUP(Tabla3[[#This Row],[COD . CLIENTE  ]],CREDITO[],4,FALSE)</f>
        <v>#N/A</v>
      </c>
      <c r="D114" s="1" t="e">
        <f>VLOOKUP(Tabla3[[#This Row],[COD . CLIENTE  ]],CREDITO[],6,FALSE)</f>
        <v>#N/A</v>
      </c>
    </row>
    <row r="115" spans="1:4" x14ac:dyDescent="0.25">
      <c r="A115" s="3" t="s">
        <v>7642</v>
      </c>
      <c r="B115" s="8" t="str">
        <f>VLOOKUP(Tabla3[[#This Row],[COD . CLIENTE  ]],Tabla15[],2,FALSE)</f>
        <v>CORPORACION RIM SOCIEDAD ANONIMA CERRADA</v>
      </c>
      <c r="C115" s="1" t="e">
        <f>VLOOKUP(Tabla3[[#This Row],[COD . CLIENTE  ]],CREDITO[],4,FALSE)</f>
        <v>#N/A</v>
      </c>
      <c r="D115" s="1" t="e">
        <f>VLOOKUP(Tabla3[[#This Row],[COD . CLIENTE  ]],CREDITO[],6,FALSE)</f>
        <v>#N/A</v>
      </c>
    </row>
    <row r="116" spans="1:4" x14ac:dyDescent="0.25">
      <c r="A116" s="3" t="s">
        <v>8988</v>
      </c>
      <c r="B116" s="8" t="str">
        <f>VLOOKUP(Tabla3[[#This Row],[COD . CLIENTE  ]],Tabla15[],2,FALSE)</f>
        <v>MV PERU REPRESENTACIONES S.A.C</v>
      </c>
      <c r="C116" s="1" t="e">
        <f>VLOOKUP(Tabla3[[#This Row],[COD . CLIENTE  ]],CREDITO[],4,FALSE)</f>
        <v>#N/A</v>
      </c>
      <c r="D116" s="1" t="e">
        <f>VLOOKUP(Tabla3[[#This Row],[COD . CLIENTE  ]],CREDITO[],6,FALSE)</f>
        <v>#N/A</v>
      </c>
    </row>
    <row r="117" spans="1:4" x14ac:dyDescent="0.25">
      <c r="A117" s="3" t="s">
        <v>7192</v>
      </c>
      <c r="B117" s="8" t="str">
        <f>VLOOKUP(Tabla3[[#This Row],[COD . CLIENTE  ]],Tabla15[],2,FALSE)</f>
        <v>EMPRESA DE TRANSPORTES ROCAFELU E.I.R.L</v>
      </c>
      <c r="C117" s="1" t="e">
        <f>VLOOKUP(Tabla3[[#This Row],[COD . CLIENTE  ]],CREDITO[],4,FALSE)</f>
        <v>#N/A</v>
      </c>
      <c r="D117" s="1" t="e">
        <f>VLOOKUP(Tabla3[[#This Row],[COD . CLIENTE  ]],CREDITO[],6,FALSE)</f>
        <v>#N/A</v>
      </c>
    </row>
    <row r="118" spans="1:4" x14ac:dyDescent="0.25">
      <c r="A118" s="3" t="s">
        <v>8972</v>
      </c>
      <c r="B118" s="8" t="str">
        <f>VLOOKUP(Tabla3[[#This Row],[COD . CLIENTE  ]],Tabla15[],2,FALSE)</f>
        <v>CONSORCIO CHEMO S.A.C.</v>
      </c>
      <c r="C118" s="1" t="e">
        <f>VLOOKUP(Tabla3[[#This Row],[COD . CLIENTE  ]],CREDITO[],4,FALSE)</f>
        <v>#N/A</v>
      </c>
      <c r="D118" s="1" t="e">
        <f>VLOOKUP(Tabla3[[#This Row],[COD . CLIENTE  ]],CREDITO[],6,FALSE)</f>
        <v>#N/A</v>
      </c>
    </row>
    <row r="119" spans="1:4" x14ac:dyDescent="0.25">
      <c r="A119" s="3" t="s">
        <v>4049</v>
      </c>
      <c r="B119" s="8" t="str">
        <f>VLOOKUP(Tabla3[[#This Row],[COD . CLIENTE  ]],Tabla15[],2,FALSE)</f>
        <v>AB IMPORTACIONES INDUSTRIALES SAC</v>
      </c>
      <c r="C119" s="1" t="e">
        <f>VLOOKUP(Tabla3[[#This Row],[COD . CLIENTE  ]],CREDITO[],4,FALSE)</f>
        <v>#N/A</v>
      </c>
      <c r="D119" s="1" t="e">
        <f>VLOOKUP(Tabla3[[#This Row],[COD . CLIENTE  ]],CREDITO[],6,FALSE)</f>
        <v>#N/A</v>
      </c>
    </row>
    <row r="120" spans="1:4" x14ac:dyDescent="0.25">
      <c r="A120" s="3" t="s">
        <v>4049</v>
      </c>
      <c r="B120" s="8" t="str">
        <f>VLOOKUP(Tabla3[[#This Row],[COD . CLIENTE  ]],Tabla15[],2,FALSE)</f>
        <v>AB IMPORTACIONES INDUSTRIALES SAC</v>
      </c>
      <c r="C120" s="1" t="e">
        <f>VLOOKUP(Tabla3[[#This Row],[COD . CLIENTE  ]],CREDITO[],4,FALSE)</f>
        <v>#N/A</v>
      </c>
      <c r="D120" s="1" t="e">
        <f>VLOOKUP(Tabla3[[#This Row],[COD . CLIENTE  ]],CREDITO[],6,FALSE)</f>
        <v>#N/A</v>
      </c>
    </row>
    <row r="121" spans="1:4" x14ac:dyDescent="0.25">
      <c r="A121" s="3" t="s">
        <v>9860</v>
      </c>
      <c r="B121" s="8" t="str">
        <f>VLOOKUP(Tabla3[[#This Row],[COD . CLIENTE  ]],Tabla15[],2,FALSE)</f>
        <v>CONEX SOLUCIONES TECNOLOGICAS S.A.C</v>
      </c>
      <c r="C121" s="1" t="e">
        <f>VLOOKUP(Tabla3[[#This Row],[COD . CLIENTE  ]],CREDITO[],4,FALSE)</f>
        <v>#N/A</v>
      </c>
      <c r="D121" s="1" t="e">
        <f>VLOOKUP(Tabla3[[#This Row],[COD . CLIENTE  ]],CREDITO[],6,FALSE)</f>
        <v>#N/A</v>
      </c>
    </row>
    <row r="122" spans="1:4" x14ac:dyDescent="0.25">
      <c r="A122" s="3" t="s">
        <v>9910</v>
      </c>
      <c r="B122" s="8" t="str">
        <f>VLOOKUP(Tabla3[[#This Row],[COD . CLIENTE  ]],Tabla15[],2,FALSE)</f>
        <v>CORE LATAM S.A.C.</v>
      </c>
      <c r="C122" s="1" t="e">
        <f>VLOOKUP(Tabla3[[#This Row],[COD . CLIENTE  ]],CREDITO[],4,FALSE)</f>
        <v>#N/A</v>
      </c>
      <c r="D122" s="1" t="e">
        <f>VLOOKUP(Tabla3[[#This Row],[COD . CLIENTE  ]],CREDITO[],6,FALSE)</f>
        <v>#N/A</v>
      </c>
    </row>
    <row r="123" spans="1:4" x14ac:dyDescent="0.25">
      <c r="A123" s="3" t="s">
        <v>9910</v>
      </c>
      <c r="B123" s="8" t="str">
        <f>VLOOKUP(Tabla3[[#This Row],[COD . CLIENTE  ]],Tabla15[],2,FALSE)</f>
        <v>CORE LATAM S.A.C.</v>
      </c>
      <c r="C123" s="1" t="e">
        <f>VLOOKUP(Tabla3[[#This Row],[COD . CLIENTE  ]],CREDITO[],4,FALSE)</f>
        <v>#N/A</v>
      </c>
      <c r="D123" s="1" t="e">
        <f>VLOOKUP(Tabla3[[#This Row],[COD . CLIENTE  ]],CREDITO[],6,FALSE)</f>
        <v>#N/A</v>
      </c>
    </row>
    <row r="124" spans="1:4" x14ac:dyDescent="0.25">
      <c r="A124" s="21" t="s">
        <v>9058</v>
      </c>
      <c r="B124" s="22" t="str">
        <f>VLOOKUP(Tabla3[[#This Row],[COD . CLIENTE  ]],Tabla15[],2,FALSE)</f>
        <v>REFRIWORLD PERU S.A.C.</v>
      </c>
      <c r="C124" s="1" t="str">
        <f>VLOOKUP(Tabla3[[#This Row],[COD . CLIENTE  ]],CREDITO[],4,FALSE)</f>
        <v>Crédito 30 días</v>
      </c>
      <c r="D124" s="1" t="str">
        <f>VLOOKUP(Tabla3[[#This Row],[COD . CLIENTE  ]],CREDITO[],6,FALSE)</f>
        <v>MERIE TINEO</v>
      </c>
    </row>
    <row r="125" spans="1:4" x14ac:dyDescent="0.25">
      <c r="A125" s="3" t="s">
        <v>19528</v>
      </c>
      <c r="B125" s="8" t="str">
        <f>VLOOKUP(Tabla3[[#This Row],[COD . CLIENTE  ]],Tabla15[],2,FALSE)</f>
        <v>GRUPO NZ SAC</v>
      </c>
      <c r="C125" s="1" t="e">
        <f>VLOOKUP(Tabla3[[#This Row],[COD . CLIENTE  ]],CREDITO[],4,FALSE)</f>
        <v>#N/A</v>
      </c>
      <c r="D125" s="1" t="e">
        <f>VLOOKUP(Tabla3[[#This Row],[COD . CLIENTE  ]],CREDITO[],6,FALSE)</f>
        <v>#N/A</v>
      </c>
    </row>
    <row r="126" spans="1:4" x14ac:dyDescent="0.25">
      <c r="A126" s="3" t="s">
        <v>6976</v>
      </c>
      <c r="B126" s="8" t="str">
        <f>VLOOKUP(Tabla3[[#This Row],[COD . CLIENTE  ]],Tabla15[],2,FALSE)</f>
        <v>TRANSPORTES ALEJO SAC</v>
      </c>
      <c r="C126" s="1" t="e">
        <f>VLOOKUP(Tabla3[[#This Row],[COD . CLIENTE  ]],CREDITO[],4,FALSE)</f>
        <v>#N/A</v>
      </c>
      <c r="D126" s="1" t="e">
        <f>VLOOKUP(Tabla3[[#This Row],[COD . CLIENTE  ]],CREDITO[],6,FALSE)</f>
        <v>#N/A</v>
      </c>
    </row>
    <row r="127" spans="1:4" x14ac:dyDescent="0.25">
      <c r="A127" s="3" t="s">
        <v>6976</v>
      </c>
      <c r="B127" s="8" t="str">
        <f>VLOOKUP(Tabla3[[#This Row],[COD . CLIENTE  ]],Tabla15[],2,FALSE)</f>
        <v>TRANSPORTES ALEJO SAC</v>
      </c>
      <c r="C127" s="1" t="e">
        <f>VLOOKUP(Tabla3[[#This Row],[COD . CLIENTE  ]],CREDITO[],4,FALSE)</f>
        <v>#N/A</v>
      </c>
      <c r="D127" s="1" t="e">
        <f>VLOOKUP(Tabla3[[#This Row],[COD . CLIENTE  ]],CREDITO[],6,FALSE)</f>
        <v>#N/A</v>
      </c>
    </row>
    <row r="128" spans="1:4" x14ac:dyDescent="0.25">
      <c r="A128" s="3" t="s">
        <v>6976</v>
      </c>
      <c r="B128" s="8" t="str">
        <f>VLOOKUP(Tabla3[[#This Row],[COD . CLIENTE  ]],Tabla15[],2,FALSE)</f>
        <v>TRANSPORTES ALEJO SAC</v>
      </c>
      <c r="C128" s="1" t="e">
        <f>VLOOKUP(Tabla3[[#This Row],[COD . CLIENTE  ]],CREDITO[],4,FALSE)</f>
        <v>#N/A</v>
      </c>
      <c r="D128" s="1" t="e">
        <f>VLOOKUP(Tabla3[[#This Row],[COD . CLIENTE  ]],CREDITO[],6,FALSE)</f>
        <v>#N/A</v>
      </c>
    </row>
    <row r="129" spans="1:4" x14ac:dyDescent="0.25">
      <c r="A129" s="3" t="s">
        <v>19530</v>
      </c>
      <c r="B129" s="8" t="str">
        <f>VLOOKUP(Tabla3[[#This Row],[COD . CLIENTE  ]],Tabla15[],2,FALSE)</f>
        <v xml:space="preserve">GENERALMANN SAC </v>
      </c>
      <c r="C129" s="1" t="e">
        <f>VLOOKUP(Tabla3[[#This Row],[COD . CLIENTE  ]],CREDITO[],4,FALSE)</f>
        <v>#N/A</v>
      </c>
      <c r="D129" s="1" t="e">
        <f>VLOOKUP(Tabla3[[#This Row],[COD . CLIENTE  ]],CREDITO[],6,FALSE)</f>
        <v>#N/A</v>
      </c>
    </row>
    <row r="130" spans="1:4" x14ac:dyDescent="0.25">
      <c r="A130" s="3" t="s">
        <v>19530</v>
      </c>
      <c r="B130" s="8" t="str">
        <f>VLOOKUP(Tabla3[[#This Row],[COD . CLIENTE  ]],Tabla15[],2,FALSE)</f>
        <v xml:space="preserve">GENERALMANN SAC </v>
      </c>
      <c r="C130" s="1" t="e">
        <f>VLOOKUP(Tabla3[[#This Row],[COD . CLIENTE  ]],CREDITO[],4,FALSE)</f>
        <v>#N/A</v>
      </c>
      <c r="D130" s="1" t="e">
        <f>VLOOKUP(Tabla3[[#This Row],[COD . CLIENTE  ]],CREDITO[],6,FALSE)</f>
        <v>#N/A</v>
      </c>
    </row>
    <row r="131" spans="1:4" x14ac:dyDescent="0.25">
      <c r="A131" s="3" t="s">
        <v>19530</v>
      </c>
      <c r="B131" s="8" t="str">
        <f>VLOOKUP(Tabla3[[#This Row],[COD . CLIENTE  ]],Tabla15[],2,FALSE)</f>
        <v xml:space="preserve">GENERALMANN SAC </v>
      </c>
      <c r="C131" s="1" t="e">
        <f>VLOOKUP(Tabla3[[#This Row],[COD . CLIENTE  ]],CREDITO[],4,FALSE)</f>
        <v>#N/A</v>
      </c>
      <c r="D131" s="1" t="e">
        <f>VLOOKUP(Tabla3[[#This Row],[COD . CLIENTE  ]],CREDITO[],6,FALSE)</f>
        <v>#N/A</v>
      </c>
    </row>
    <row r="132" spans="1:4" x14ac:dyDescent="0.25">
      <c r="A132" s="3" t="s">
        <v>19530</v>
      </c>
      <c r="B132" s="8" t="str">
        <f>VLOOKUP(Tabla3[[#This Row],[COD . CLIENTE  ]],Tabla15[],2,FALSE)</f>
        <v xml:space="preserve">GENERALMANN SAC </v>
      </c>
      <c r="C132" s="1" t="e">
        <f>VLOOKUP(Tabla3[[#This Row],[COD . CLIENTE  ]],CREDITO[],4,FALSE)</f>
        <v>#N/A</v>
      </c>
      <c r="D132" s="1" t="e">
        <f>VLOOKUP(Tabla3[[#This Row],[COD . CLIENTE  ]],CREDITO[],6,FALSE)</f>
        <v>#N/A</v>
      </c>
    </row>
    <row r="133" spans="1:4" x14ac:dyDescent="0.25">
      <c r="A133" s="3" t="s">
        <v>9798</v>
      </c>
      <c r="B133" s="8" t="str">
        <f>VLOOKUP(Tabla3[[#This Row],[COD . CLIENTE  ]],Tabla15[],2,FALSE)</f>
        <v>FABRICIO IMPORT S.A.C.</v>
      </c>
      <c r="C133" s="1" t="e">
        <f>VLOOKUP(Tabla3[[#This Row],[COD . CLIENTE  ]],CREDITO[],4,FALSE)</f>
        <v>#N/A</v>
      </c>
      <c r="D133" s="1" t="e">
        <f>VLOOKUP(Tabla3[[#This Row],[COD . CLIENTE  ]],CREDITO[],6,FALSE)</f>
        <v>#N/A</v>
      </c>
    </row>
    <row r="134" spans="1:4" x14ac:dyDescent="0.25">
      <c r="A134" s="3" t="s">
        <v>7901</v>
      </c>
      <c r="B134" s="8" t="str">
        <f>VLOOKUP(Tabla3[[#This Row],[COD . CLIENTE  ]],Tabla15[],2,FALSE)</f>
        <v>MAQUICEN MINERIA Y CONSTRUCCION S.A.C.</v>
      </c>
      <c r="C134" s="1" t="e">
        <f>VLOOKUP(Tabla3[[#This Row],[COD . CLIENTE  ]],CREDITO[],4,FALSE)</f>
        <v>#N/A</v>
      </c>
      <c r="D134" s="1" t="e">
        <f>VLOOKUP(Tabla3[[#This Row],[COD . CLIENTE  ]],CREDITO[],6,FALSE)</f>
        <v>#N/A</v>
      </c>
    </row>
    <row r="135" spans="1:4" x14ac:dyDescent="0.25">
      <c r="A135" s="3" t="s">
        <v>4462</v>
      </c>
      <c r="B135" s="8" t="str">
        <f>VLOOKUP(Tabla3[[#This Row],[COD . CLIENTE  ]],Tabla15[],2,FALSE)</f>
        <v>SALVADOR MENA FIDENCIO RUFINO</v>
      </c>
      <c r="C135" s="1" t="e">
        <f>VLOOKUP(Tabla3[[#This Row],[COD . CLIENTE  ]],CREDITO[],4,FALSE)</f>
        <v>#N/A</v>
      </c>
      <c r="D135" s="1" t="e">
        <f>VLOOKUP(Tabla3[[#This Row],[COD . CLIENTE  ]],CREDITO[],6,FALSE)</f>
        <v>#N/A</v>
      </c>
    </row>
    <row r="136" spans="1:4" x14ac:dyDescent="0.25">
      <c r="A136" s="3" t="s">
        <v>7251</v>
      </c>
      <c r="B136" s="8" t="str">
        <f>VLOOKUP(Tabla3[[#This Row],[COD . CLIENTE  ]],Tabla15[],2,FALSE)</f>
        <v>EKONO AIR EIRL</v>
      </c>
      <c r="C136" s="1" t="e">
        <f>VLOOKUP(Tabla3[[#This Row],[COD . CLIENTE  ]],CREDITO[],4,FALSE)</f>
        <v>#N/A</v>
      </c>
      <c r="D136" s="1" t="e">
        <f>VLOOKUP(Tabla3[[#This Row],[COD . CLIENTE  ]],CREDITO[],6,FALSE)</f>
        <v>#N/A</v>
      </c>
    </row>
    <row r="137" spans="1:4" x14ac:dyDescent="0.25">
      <c r="A137" s="3" t="s">
        <v>7251</v>
      </c>
      <c r="B137" s="8" t="str">
        <f>VLOOKUP(Tabla3[[#This Row],[COD . CLIENTE  ]],Tabla15[],2,FALSE)</f>
        <v>EKONO AIR EIRL</v>
      </c>
      <c r="C137" s="1" t="e">
        <f>VLOOKUP(Tabla3[[#This Row],[COD . CLIENTE  ]],CREDITO[],4,FALSE)</f>
        <v>#N/A</v>
      </c>
      <c r="D137" s="1" t="e">
        <f>VLOOKUP(Tabla3[[#This Row],[COD . CLIENTE  ]],CREDITO[],6,FALSE)</f>
        <v>#N/A</v>
      </c>
    </row>
    <row r="138" spans="1:4" x14ac:dyDescent="0.25">
      <c r="A138" s="3" t="s">
        <v>9860</v>
      </c>
      <c r="B138" s="8" t="str">
        <f>VLOOKUP(Tabla3[[#This Row],[COD . CLIENTE  ]],Tabla15[],2,FALSE)</f>
        <v>CONEX SOLUCIONES TECNOLOGICAS S.A.C</v>
      </c>
      <c r="C138" s="1" t="e">
        <f>VLOOKUP(Tabla3[[#This Row],[COD . CLIENTE  ]],CREDITO[],4,FALSE)</f>
        <v>#N/A</v>
      </c>
      <c r="D138" s="1" t="e">
        <f>VLOOKUP(Tabla3[[#This Row],[COD . CLIENTE  ]],CREDITO[],6,FALSE)</f>
        <v>#N/A</v>
      </c>
    </row>
    <row r="139" spans="1:4" x14ac:dyDescent="0.25">
      <c r="A139" s="3" t="s">
        <v>5417</v>
      </c>
      <c r="B139" s="8" t="str">
        <f>VLOOKUP(Tabla3[[#This Row],[COD . CLIENTE  ]],Tabla15[],2,FALSE)</f>
        <v>QUISPE TALEPCIO LEONARDO ZADKIEL</v>
      </c>
      <c r="C139" s="1" t="e">
        <f>VLOOKUP(Tabla3[[#This Row],[COD . CLIENTE  ]],CREDITO[],4,FALSE)</f>
        <v>#N/A</v>
      </c>
      <c r="D139" s="1" t="e">
        <f>VLOOKUP(Tabla3[[#This Row],[COD . CLIENTE  ]],CREDITO[],6,FALSE)</f>
        <v>#N/A</v>
      </c>
    </row>
    <row r="140" spans="1:4" x14ac:dyDescent="0.25">
      <c r="A140" s="3" t="s">
        <v>8972</v>
      </c>
      <c r="B140" s="8" t="str">
        <f>VLOOKUP(Tabla3[[#This Row],[COD . CLIENTE  ]],Tabla15[],2,FALSE)</f>
        <v>CONSORCIO CHEMO S.A.C.</v>
      </c>
      <c r="C140" s="1" t="e">
        <f>VLOOKUP(Tabla3[[#This Row],[COD . CLIENTE  ]],CREDITO[],4,FALSE)</f>
        <v>#N/A</v>
      </c>
      <c r="D140" s="1" t="e">
        <f>VLOOKUP(Tabla3[[#This Row],[COD . CLIENTE  ]],CREDITO[],6,FALSE)</f>
        <v>#N/A</v>
      </c>
    </row>
    <row r="141" spans="1:4" x14ac:dyDescent="0.25">
      <c r="A141" s="3" t="s">
        <v>11279</v>
      </c>
      <c r="B141" s="8" t="str">
        <f>VLOOKUP(Tabla3[[#This Row],[COD . CLIENTE  ]],Tabla15[],2,FALSE)</f>
        <v>EMPRESA CAVASSA S.A.C.</v>
      </c>
      <c r="C141" s="1" t="e">
        <f>VLOOKUP(Tabla3[[#This Row],[COD . CLIENTE  ]],CREDITO[],4,FALSE)</f>
        <v>#N/A</v>
      </c>
      <c r="D141" s="1" t="e">
        <f>VLOOKUP(Tabla3[[#This Row],[COD . CLIENTE  ]],CREDITO[],6,FALSE)</f>
        <v>#N/A</v>
      </c>
    </row>
    <row r="142" spans="1:4" x14ac:dyDescent="0.25">
      <c r="A142" s="3" t="s">
        <v>5422</v>
      </c>
      <c r="B142" s="8" t="str">
        <f>VLOOKUP(Tabla3[[#This Row],[COD . CLIENTE  ]],Tabla15[],2,FALSE)</f>
        <v>VERME VILLANUEVA PAUL FERNANDO</v>
      </c>
      <c r="C142" s="1" t="e">
        <f>VLOOKUP(Tabla3[[#This Row],[COD . CLIENTE  ]],CREDITO[],4,FALSE)</f>
        <v>#N/A</v>
      </c>
      <c r="D142" s="1" t="e">
        <f>VLOOKUP(Tabla3[[#This Row],[COD . CLIENTE  ]],CREDITO[],6,FALSE)</f>
        <v>#N/A</v>
      </c>
    </row>
    <row r="143" spans="1:4" x14ac:dyDescent="0.25">
      <c r="A143" s="3" t="s">
        <v>5422</v>
      </c>
      <c r="B143" s="8" t="str">
        <f>VLOOKUP(Tabla3[[#This Row],[COD . CLIENTE  ]],Tabla15[],2,FALSE)</f>
        <v>VERME VILLANUEVA PAUL FERNANDO</v>
      </c>
      <c r="C143" s="1" t="e">
        <f>VLOOKUP(Tabla3[[#This Row],[COD . CLIENTE  ]],CREDITO[],4,FALSE)</f>
        <v>#N/A</v>
      </c>
      <c r="D143" s="1" t="e">
        <f>VLOOKUP(Tabla3[[#This Row],[COD . CLIENTE  ]],CREDITO[],6,FALSE)</f>
        <v>#N/A</v>
      </c>
    </row>
    <row r="144" spans="1:4" x14ac:dyDescent="0.25">
      <c r="A144" s="3" t="s">
        <v>5422</v>
      </c>
      <c r="B144" s="8" t="str">
        <f>VLOOKUP(Tabla3[[#This Row],[COD . CLIENTE  ]],Tabla15[],2,FALSE)</f>
        <v>VERME VILLANUEVA PAUL FERNANDO</v>
      </c>
      <c r="C144" s="1" t="e">
        <f>VLOOKUP(Tabla3[[#This Row],[COD . CLIENTE  ]],CREDITO[],4,FALSE)</f>
        <v>#N/A</v>
      </c>
      <c r="D144" s="1" t="e">
        <f>VLOOKUP(Tabla3[[#This Row],[COD . CLIENTE  ]],CREDITO[],6,FALSE)</f>
        <v>#N/A</v>
      </c>
    </row>
    <row r="145" spans="1:4" x14ac:dyDescent="0.25">
      <c r="A145" s="3" t="s">
        <v>10932</v>
      </c>
      <c r="B145" s="8" t="str">
        <f>VLOOKUP(Tabla3[[#This Row],[COD . CLIENTE  ]],Tabla15[],2,FALSE)</f>
        <v xml:space="preserve"> E &amp; R ELECTRICIDAD Y REFRIGERACION INDUSTRIAL E.I.R.L.</v>
      </c>
      <c r="C145" s="1" t="e">
        <f>VLOOKUP(Tabla3[[#This Row],[COD . CLIENTE  ]],CREDITO[],4,FALSE)</f>
        <v>#N/A</v>
      </c>
      <c r="D145" s="1" t="e">
        <f>VLOOKUP(Tabla3[[#This Row],[COD . CLIENTE  ]],CREDITO[],6,FALSE)</f>
        <v>#N/A</v>
      </c>
    </row>
    <row r="146" spans="1:4" x14ac:dyDescent="0.25">
      <c r="A146" s="3" t="s">
        <v>10932</v>
      </c>
      <c r="B146" s="8" t="str">
        <f>VLOOKUP(Tabla3[[#This Row],[COD . CLIENTE  ]],Tabla15[],2,FALSE)</f>
        <v xml:space="preserve"> E &amp; R ELECTRICIDAD Y REFRIGERACION INDUSTRIAL E.I.R.L.</v>
      </c>
      <c r="C146" s="1" t="e">
        <f>VLOOKUP(Tabla3[[#This Row],[COD . CLIENTE  ]],CREDITO[],4,FALSE)</f>
        <v>#N/A</v>
      </c>
      <c r="D146" s="1" t="e">
        <f>VLOOKUP(Tabla3[[#This Row],[COD . CLIENTE  ]],CREDITO[],6,FALSE)</f>
        <v>#N/A</v>
      </c>
    </row>
    <row r="147" spans="1:4" x14ac:dyDescent="0.25">
      <c r="A147" s="3" t="s">
        <v>10932</v>
      </c>
      <c r="B147" s="8" t="str">
        <f>VLOOKUP(Tabla3[[#This Row],[COD . CLIENTE  ]],Tabla15[],2,FALSE)</f>
        <v xml:space="preserve"> E &amp; R ELECTRICIDAD Y REFRIGERACION INDUSTRIAL E.I.R.L.</v>
      </c>
      <c r="C147" s="1" t="e">
        <f>VLOOKUP(Tabla3[[#This Row],[COD . CLIENTE  ]],CREDITO[],4,FALSE)</f>
        <v>#N/A</v>
      </c>
      <c r="D147" s="1" t="e">
        <f>VLOOKUP(Tabla3[[#This Row],[COD . CLIENTE  ]],CREDITO[],6,FALSE)</f>
        <v>#N/A</v>
      </c>
    </row>
    <row r="148" spans="1:4" x14ac:dyDescent="0.25">
      <c r="A148" s="3" t="s">
        <v>10932</v>
      </c>
      <c r="B148" s="8" t="str">
        <f>VLOOKUP(Tabla3[[#This Row],[COD . CLIENTE  ]],Tabla15[],2,FALSE)</f>
        <v xml:space="preserve"> E &amp; R ELECTRICIDAD Y REFRIGERACION INDUSTRIAL E.I.R.L.</v>
      </c>
      <c r="C148" s="1" t="e">
        <f>VLOOKUP(Tabla3[[#This Row],[COD . CLIENTE  ]],CREDITO[],4,FALSE)</f>
        <v>#N/A</v>
      </c>
      <c r="D148" s="1" t="e">
        <f>VLOOKUP(Tabla3[[#This Row],[COD . CLIENTE  ]],CREDITO[],6,FALSE)</f>
        <v>#N/A</v>
      </c>
    </row>
    <row r="149" spans="1:4" x14ac:dyDescent="0.25">
      <c r="A149" s="3" t="s">
        <v>10612</v>
      </c>
      <c r="B149" s="8" t="str">
        <f>VLOOKUP(Tabla3[[#This Row],[COD . CLIENTE  ]],Tabla15[],2,FALSE)</f>
        <v>CORPORACION GEO-TERMICA S.A.C.</v>
      </c>
      <c r="C149" s="1" t="e">
        <f>VLOOKUP(Tabla3[[#This Row],[COD . CLIENTE  ]],CREDITO[],4,FALSE)</f>
        <v>#N/A</v>
      </c>
      <c r="D149" s="1" t="e">
        <f>VLOOKUP(Tabla3[[#This Row],[COD . CLIENTE  ]],CREDITO[],6,FALSE)</f>
        <v>#N/A</v>
      </c>
    </row>
    <row r="150" spans="1:4" x14ac:dyDescent="0.25">
      <c r="A150" s="3" t="s">
        <v>11284</v>
      </c>
      <c r="B150" s="8" t="str">
        <f>VLOOKUP(Tabla3[[#This Row],[COD . CLIENTE  ]],Tabla15[],2,FALSE)</f>
        <v>DROSASTEC SAC</v>
      </c>
      <c r="C150" s="1" t="e">
        <f>VLOOKUP(Tabla3[[#This Row],[COD . CLIENTE  ]],CREDITO[],4,FALSE)</f>
        <v>#N/A</v>
      </c>
      <c r="D150" s="1" t="e">
        <f>VLOOKUP(Tabla3[[#This Row],[COD . CLIENTE  ]],CREDITO[],6,FALSE)</f>
        <v>#N/A</v>
      </c>
    </row>
    <row r="151" spans="1:4" x14ac:dyDescent="0.25">
      <c r="A151" s="3" t="s">
        <v>11284</v>
      </c>
      <c r="B151" s="8" t="str">
        <f>VLOOKUP(Tabla3[[#This Row],[COD . CLIENTE  ]],Tabla15[],2,FALSE)</f>
        <v>DROSASTEC SAC</v>
      </c>
      <c r="C151" s="1" t="e">
        <f>VLOOKUP(Tabla3[[#This Row],[COD . CLIENTE  ]],CREDITO[],4,FALSE)</f>
        <v>#N/A</v>
      </c>
      <c r="D151" s="1" t="e">
        <f>VLOOKUP(Tabla3[[#This Row],[COD . CLIENTE  ]],CREDITO[],6,FALSE)</f>
        <v>#N/A</v>
      </c>
    </row>
    <row r="152" spans="1:4" x14ac:dyDescent="0.25">
      <c r="A152" s="3" t="s">
        <v>10009</v>
      </c>
      <c r="B152" s="8" t="str">
        <f>VLOOKUP(Tabla3[[#This Row],[COD . CLIENTE  ]],Tabla15[],2,FALSE)</f>
        <v>DECORACIONES ANGELA E.I.R.L.</v>
      </c>
      <c r="C152" s="1" t="e">
        <f>VLOOKUP(Tabla3[[#This Row],[COD . CLIENTE  ]],CREDITO[],4,FALSE)</f>
        <v>#N/A</v>
      </c>
      <c r="D152" s="1" t="e">
        <f>VLOOKUP(Tabla3[[#This Row],[COD . CLIENTE  ]],CREDITO[],6,FALSE)</f>
        <v>#N/A</v>
      </c>
    </row>
    <row r="153" spans="1:4" x14ac:dyDescent="0.25">
      <c r="A153" s="3" t="s">
        <v>4044</v>
      </c>
      <c r="B153" s="8" t="str">
        <f>VLOOKUP(Tabla3[[#This Row],[COD . CLIENTE  ]],Tabla15[],2,FALSE)</f>
        <v>PEREZ MARTINEZ JUAN CARLOS</v>
      </c>
      <c r="C153" s="1" t="e">
        <f>VLOOKUP(Tabla3[[#This Row],[COD . CLIENTE  ]],CREDITO[],4,FALSE)</f>
        <v>#N/A</v>
      </c>
      <c r="D153" s="1" t="e">
        <f>VLOOKUP(Tabla3[[#This Row],[COD . CLIENTE  ]],CREDITO[],6,FALSE)</f>
        <v>#N/A</v>
      </c>
    </row>
    <row r="154" spans="1:4" x14ac:dyDescent="0.25">
      <c r="A154" s="3" t="s">
        <v>9765</v>
      </c>
      <c r="B154" s="8" t="str">
        <f>VLOOKUP(Tabla3[[#This Row],[COD . CLIENTE  ]],Tabla15[],2,FALSE)</f>
        <v>MATHORELL S.A.C.</v>
      </c>
      <c r="C154" s="1" t="e">
        <f>VLOOKUP(Tabla3[[#This Row],[COD . CLIENTE  ]],CREDITO[],4,FALSE)</f>
        <v>#N/A</v>
      </c>
      <c r="D154" s="1" t="e">
        <f>VLOOKUP(Tabla3[[#This Row],[COD . CLIENTE  ]],CREDITO[],6,FALSE)</f>
        <v>#N/A</v>
      </c>
    </row>
    <row r="155" spans="1:4" x14ac:dyDescent="0.25">
      <c r="A155" s="3" t="s">
        <v>7642</v>
      </c>
      <c r="B155" s="8" t="str">
        <f>VLOOKUP(Tabla3[[#This Row],[COD . CLIENTE  ]],Tabla15[],2,FALSE)</f>
        <v>CORPORACION RIM SOCIEDAD ANONIMA CERRADA</v>
      </c>
      <c r="C155" s="1" t="e">
        <f>VLOOKUP(Tabla3[[#This Row],[COD . CLIENTE  ]],CREDITO[],4,FALSE)</f>
        <v>#N/A</v>
      </c>
      <c r="D155" s="1" t="e">
        <f>VLOOKUP(Tabla3[[#This Row],[COD . CLIENTE  ]],CREDITO[],6,FALSE)</f>
        <v>#N/A</v>
      </c>
    </row>
    <row r="156" spans="1:4" x14ac:dyDescent="0.25">
      <c r="A156" s="3" t="s">
        <v>9711</v>
      </c>
      <c r="B156" s="8" t="str">
        <f>VLOOKUP(Tabla3[[#This Row],[COD . CLIENTE  ]],Tabla15[],2,FALSE)</f>
        <v>JE REFRIGERACION S.A.C.</v>
      </c>
      <c r="C156" s="1" t="e">
        <f>VLOOKUP(Tabla3[[#This Row],[COD . CLIENTE  ]],CREDITO[],4,FALSE)</f>
        <v>#N/A</v>
      </c>
      <c r="D156" s="1" t="e">
        <f>VLOOKUP(Tabla3[[#This Row],[COD . CLIENTE  ]],CREDITO[],6,FALSE)</f>
        <v>#N/A</v>
      </c>
    </row>
    <row r="157" spans="1:4" x14ac:dyDescent="0.25">
      <c r="A157" s="3" t="s">
        <v>8579</v>
      </c>
      <c r="B157" s="8" t="str">
        <f>VLOOKUP(Tabla3[[#This Row],[COD . CLIENTE  ]],Tabla15[],2,FALSE)</f>
        <v>HANTOF TEKPESA GROUP E.I.R.L.</v>
      </c>
      <c r="C157" s="1" t="e">
        <f>VLOOKUP(Tabla3[[#This Row],[COD . CLIENTE  ]],CREDITO[],4,FALSE)</f>
        <v>#N/A</v>
      </c>
      <c r="D157" s="1" t="e">
        <f>VLOOKUP(Tabla3[[#This Row],[COD . CLIENTE  ]],CREDITO[],6,FALSE)</f>
        <v>#N/A</v>
      </c>
    </row>
    <row r="158" spans="1:4" x14ac:dyDescent="0.25">
      <c r="A158" s="3" t="s">
        <v>8579</v>
      </c>
      <c r="B158" s="8" t="str">
        <f>VLOOKUP(Tabla3[[#This Row],[COD . CLIENTE  ]],Tabla15[],2,FALSE)</f>
        <v>HANTOF TEKPESA GROUP E.I.R.L.</v>
      </c>
      <c r="C158" s="1" t="e">
        <f>VLOOKUP(Tabla3[[#This Row],[COD . CLIENTE  ]],CREDITO[],4,FALSE)</f>
        <v>#N/A</v>
      </c>
      <c r="D158" s="1" t="e">
        <f>VLOOKUP(Tabla3[[#This Row],[COD . CLIENTE  ]],CREDITO[],6,FALSE)</f>
        <v>#N/A</v>
      </c>
    </row>
    <row r="159" spans="1:4" x14ac:dyDescent="0.25">
      <c r="A159" s="3" t="s">
        <v>8579</v>
      </c>
      <c r="B159" s="8" t="str">
        <f>VLOOKUP(Tabla3[[#This Row],[COD . CLIENTE  ]],Tabla15[],2,FALSE)</f>
        <v>HANTOF TEKPESA GROUP E.I.R.L.</v>
      </c>
      <c r="C159" s="1" t="e">
        <f>VLOOKUP(Tabla3[[#This Row],[COD . CLIENTE  ]],CREDITO[],4,FALSE)</f>
        <v>#N/A</v>
      </c>
      <c r="D159" s="1" t="e">
        <f>VLOOKUP(Tabla3[[#This Row],[COD . CLIENTE  ]],CREDITO[],6,FALSE)</f>
        <v>#N/A</v>
      </c>
    </row>
    <row r="160" spans="1:4" x14ac:dyDescent="0.25">
      <c r="A160" s="3" t="s">
        <v>8579</v>
      </c>
      <c r="B160" s="8" t="str">
        <f>VLOOKUP(Tabla3[[#This Row],[COD . CLIENTE  ]],Tabla15[],2,FALSE)</f>
        <v>HANTOF TEKPESA GROUP E.I.R.L.</v>
      </c>
      <c r="C160" s="1" t="e">
        <f>VLOOKUP(Tabla3[[#This Row],[COD . CLIENTE  ]],CREDITO[],4,FALSE)</f>
        <v>#N/A</v>
      </c>
      <c r="D160" s="1" t="e">
        <f>VLOOKUP(Tabla3[[#This Row],[COD . CLIENTE  ]],CREDITO[],6,FALSE)</f>
        <v>#N/A</v>
      </c>
    </row>
    <row r="161" spans="1:4" x14ac:dyDescent="0.25">
      <c r="A161" s="3" t="s">
        <v>9769</v>
      </c>
      <c r="B161" s="8" t="str">
        <f>VLOOKUP(Tabla3[[#This Row],[COD . CLIENTE  ]],Tabla15[],2,FALSE)</f>
        <v>AJL INDUSTRIAL S.A.C.</v>
      </c>
      <c r="C161" s="1" t="e">
        <f>VLOOKUP(Tabla3[[#This Row],[COD . CLIENTE  ]],CREDITO[],4,FALSE)</f>
        <v>#N/A</v>
      </c>
      <c r="D161" s="1" t="e">
        <f>VLOOKUP(Tabla3[[#This Row],[COD . CLIENTE  ]],CREDITO[],6,FALSE)</f>
        <v>#N/A</v>
      </c>
    </row>
    <row r="162" spans="1:4" x14ac:dyDescent="0.25">
      <c r="A162" s="3" t="s">
        <v>9769</v>
      </c>
      <c r="B162" s="8" t="str">
        <f>VLOOKUP(Tabla3[[#This Row],[COD . CLIENTE  ]],Tabla15[],2,FALSE)</f>
        <v>AJL INDUSTRIAL S.A.C.</v>
      </c>
      <c r="C162" s="1" t="e">
        <f>VLOOKUP(Tabla3[[#This Row],[COD . CLIENTE  ]],CREDITO[],4,FALSE)</f>
        <v>#N/A</v>
      </c>
      <c r="D162" s="1" t="e">
        <f>VLOOKUP(Tabla3[[#This Row],[COD . CLIENTE  ]],CREDITO[],6,FALSE)</f>
        <v>#N/A</v>
      </c>
    </row>
    <row r="163" spans="1:4" x14ac:dyDescent="0.25">
      <c r="A163" s="3" t="s">
        <v>9148</v>
      </c>
      <c r="B163" s="8" t="str">
        <f>VLOOKUP(Tabla3[[#This Row],[COD . CLIENTE  ]],Tabla15[],2,FALSE)</f>
        <v>- J.J. CLIMATIK EMPRESA INDIVIDUAL DE RESPONSABILI</v>
      </c>
      <c r="C163" s="1" t="e">
        <f>VLOOKUP(Tabla3[[#This Row],[COD . CLIENTE  ]],CREDITO[],4,FALSE)</f>
        <v>#N/A</v>
      </c>
      <c r="D163" s="1" t="e">
        <f>VLOOKUP(Tabla3[[#This Row],[COD . CLIENTE  ]],CREDITO[],6,FALSE)</f>
        <v>#N/A</v>
      </c>
    </row>
    <row r="164" spans="1:4" x14ac:dyDescent="0.25">
      <c r="A164" s="3" t="s">
        <v>6835</v>
      </c>
      <c r="B164" s="8" t="str">
        <f>VLOOKUP(Tabla3[[#This Row],[COD . CLIENTE  ]],Tabla15[],2,FALSE)</f>
        <v>ASYM INDUSTRIAL S.A.C.</v>
      </c>
      <c r="C164" s="1" t="e">
        <f>VLOOKUP(Tabla3[[#This Row],[COD . CLIENTE  ]],CREDITO[],4,FALSE)</f>
        <v>#N/A</v>
      </c>
      <c r="D164" s="1" t="e">
        <f>VLOOKUP(Tabla3[[#This Row],[COD . CLIENTE  ]],CREDITO[],6,FALSE)</f>
        <v>#N/A</v>
      </c>
    </row>
    <row r="165" spans="1:4" x14ac:dyDescent="0.25">
      <c r="A165" s="3" t="s">
        <v>19534</v>
      </c>
      <c r="B165" s="8" t="str">
        <f>VLOOKUP(Tabla3[[#This Row],[COD . CLIENTE  ]],Tabla15[],2,FALSE)</f>
        <v>DISEÑANDO SAC</v>
      </c>
      <c r="C165" s="1" t="e">
        <f>VLOOKUP(Tabla3[[#This Row],[COD . CLIENTE  ]],CREDITO[],4,FALSE)</f>
        <v>#N/A</v>
      </c>
      <c r="D165" s="1" t="e">
        <f>VLOOKUP(Tabla3[[#This Row],[COD . CLIENTE  ]],CREDITO[],6,FALSE)</f>
        <v>#N/A</v>
      </c>
    </row>
    <row r="166" spans="1:4" x14ac:dyDescent="0.25">
      <c r="A166" s="3" t="s">
        <v>7674</v>
      </c>
      <c r="B166" s="8" t="str">
        <f>VLOOKUP(Tabla3[[#This Row],[COD . CLIENTE  ]],Tabla15[],2,FALSE)</f>
        <v>COINREFRI AIR S.A.C</v>
      </c>
      <c r="C166" s="1" t="str">
        <f>VLOOKUP(Tabla3[[#This Row],[COD . CLIENTE  ]],CREDITO[],4,FALSE)</f>
        <v>Crédito 30 días</v>
      </c>
      <c r="D166" s="1" t="str">
        <f>VLOOKUP(Tabla3[[#This Row],[COD . CLIENTE  ]],CREDITO[],6,FALSE)</f>
        <v>Alexandra Paredes</v>
      </c>
    </row>
    <row r="167" spans="1:4" x14ac:dyDescent="0.25">
      <c r="A167" s="3" t="s">
        <v>11181</v>
      </c>
      <c r="B167" s="8" t="str">
        <f>VLOOKUP(Tabla3[[#This Row],[COD . CLIENTE  ]],Tabla15[],2,FALSE)</f>
        <v>FADE GLOBAL S.A.C.</v>
      </c>
      <c r="C167" s="1" t="e">
        <f>VLOOKUP(Tabla3[[#This Row],[COD . CLIENTE  ]],CREDITO[],4,FALSE)</f>
        <v>#N/A</v>
      </c>
      <c r="D167" s="1" t="e">
        <f>VLOOKUP(Tabla3[[#This Row],[COD . CLIENTE  ]],CREDITO[],6,FALSE)</f>
        <v>#N/A</v>
      </c>
    </row>
    <row r="168" spans="1:4" x14ac:dyDescent="0.25">
      <c r="A168" s="3" t="s">
        <v>8791</v>
      </c>
      <c r="B168" s="8" t="str">
        <f>VLOOKUP(Tabla3[[#This Row],[COD . CLIENTE  ]],Tabla15[],2,FALSE)</f>
        <v>CORPORACION CIMMSA S.A</v>
      </c>
      <c r="C168" s="1" t="e">
        <f>VLOOKUP(Tabla3[[#This Row],[COD . CLIENTE  ]],CREDITO[],4,FALSE)</f>
        <v>#N/A</v>
      </c>
      <c r="D168" s="1" t="e">
        <f>VLOOKUP(Tabla3[[#This Row],[COD . CLIENTE  ]],CREDITO[],6,FALSE)</f>
        <v>#N/A</v>
      </c>
    </row>
    <row r="169" spans="1:4" x14ac:dyDescent="0.25">
      <c r="A169" s="3" t="s">
        <v>8149</v>
      </c>
      <c r="B169" s="8" t="str">
        <f>VLOOKUP(Tabla3[[#This Row],[COD . CLIENTE  ]],Tabla15[],2,FALSE)</f>
        <v>BOOSTER GROUP PERU SAC</v>
      </c>
      <c r="C169" s="1" t="e">
        <f>VLOOKUP(Tabla3[[#This Row],[COD . CLIENTE  ]],CREDITO[],4,FALSE)</f>
        <v>#N/A</v>
      </c>
      <c r="D169" s="1" t="e">
        <f>VLOOKUP(Tabla3[[#This Row],[COD . CLIENTE  ]],CREDITO[],6,FALSE)</f>
        <v>#N/A</v>
      </c>
    </row>
    <row r="170" spans="1:4" x14ac:dyDescent="0.25">
      <c r="A170" s="3" t="s">
        <v>19537</v>
      </c>
      <c r="B170" s="8" t="str">
        <f>VLOOKUP(Tabla3[[#This Row],[COD . CLIENTE  ]],Tabla15[],2,FALSE)</f>
        <v>VIABRAK MAQUINARIA FRIO Y CLIMATIZACION EIRL</v>
      </c>
      <c r="C170" s="1" t="e">
        <f>VLOOKUP(Tabla3[[#This Row],[COD . CLIENTE  ]],CREDITO[],4,FALSE)</f>
        <v>#N/A</v>
      </c>
      <c r="D170" s="1" t="e">
        <f>VLOOKUP(Tabla3[[#This Row],[COD . CLIENTE  ]],CREDITO[],6,FALSE)</f>
        <v>#N/A</v>
      </c>
    </row>
    <row r="171" spans="1:4" x14ac:dyDescent="0.25">
      <c r="A171" s="3" t="s">
        <v>9155</v>
      </c>
      <c r="B171" s="8" t="str">
        <f>VLOOKUP(Tabla3[[#This Row],[COD . CLIENTE  ]],Tabla15[],2,FALSE)</f>
        <v>IBERICA DE MANTENIMIENTO S.A. SUCURSAL DEL PERU</v>
      </c>
      <c r="C171" s="1" t="e">
        <f>VLOOKUP(Tabla3[[#This Row],[COD . CLIENTE  ]],CREDITO[],4,FALSE)</f>
        <v>#N/A</v>
      </c>
      <c r="D171" s="1" t="e">
        <f>VLOOKUP(Tabla3[[#This Row],[COD . CLIENTE  ]],CREDITO[],6,FALSE)</f>
        <v>#N/A</v>
      </c>
    </row>
    <row r="172" spans="1:4" x14ac:dyDescent="0.25">
      <c r="A172" s="3" t="s">
        <v>4049</v>
      </c>
      <c r="B172" s="8" t="str">
        <f>VLOOKUP(Tabla3[[#This Row],[COD . CLIENTE  ]],Tabla15[],2,FALSE)</f>
        <v>AB IMPORTACIONES INDUSTRIALES SAC</v>
      </c>
      <c r="C172" s="1" t="e">
        <f>VLOOKUP(Tabla3[[#This Row],[COD . CLIENTE  ]],CREDITO[],4,FALSE)</f>
        <v>#N/A</v>
      </c>
      <c r="D172" s="1" t="e">
        <f>VLOOKUP(Tabla3[[#This Row],[COD . CLIENTE  ]],CREDITO[],6,FALSE)</f>
        <v>#N/A</v>
      </c>
    </row>
    <row r="173" spans="1:4" x14ac:dyDescent="0.25">
      <c r="A173" s="3" t="s">
        <v>4049</v>
      </c>
      <c r="B173" s="8" t="str">
        <f>VLOOKUP(Tabla3[[#This Row],[COD . CLIENTE  ]],Tabla15[],2,FALSE)</f>
        <v>AB IMPORTACIONES INDUSTRIALES SAC</v>
      </c>
      <c r="C173" s="1" t="e">
        <f>VLOOKUP(Tabla3[[#This Row],[COD . CLIENTE  ]],CREDITO[],4,FALSE)</f>
        <v>#N/A</v>
      </c>
      <c r="D173" s="1" t="e">
        <f>VLOOKUP(Tabla3[[#This Row],[COD . CLIENTE  ]],CREDITO[],6,FALSE)</f>
        <v>#N/A</v>
      </c>
    </row>
    <row r="174" spans="1:4" x14ac:dyDescent="0.25">
      <c r="A174" s="3" t="s">
        <v>5143</v>
      </c>
      <c r="B174" s="8" t="str">
        <f>VLOOKUP(Tabla3[[#This Row],[COD . CLIENTE  ]],Tabla15[],2,FALSE)</f>
        <v>ANTON IPANAQUE MARTHA MILAGROS</v>
      </c>
      <c r="C174" s="1" t="e">
        <f>VLOOKUP(Tabla3[[#This Row],[COD . CLIENTE  ]],CREDITO[],4,FALSE)</f>
        <v>#N/A</v>
      </c>
      <c r="D174" s="1" t="e">
        <f>VLOOKUP(Tabla3[[#This Row],[COD . CLIENTE  ]],CREDITO[],6,FALSE)</f>
        <v>#N/A</v>
      </c>
    </row>
    <row r="175" spans="1:4" x14ac:dyDescent="0.25">
      <c r="A175" s="3" t="s">
        <v>6262</v>
      </c>
      <c r="B175" s="8" t="str">
        <f>VLOOKUP(Tabla3[[#This Row],[COD . CLIENTE  ]],Tabla15[],2,FALSE)</f>
        <v>SERVICIOS INDUSTRIALES PESQUEROS S.A.</v>
      </c>
      <c r="C175" s="1" t="e">
        <f>VLOOKUP(Tabla3[[#This Row],[COD . CLIENTE  ]],CREDITO[],4,FALSE)</f>
        <v>#N/A</v>
      </c>
      <c r="D175" s="1" t="e">
        <f>VLOOKUP(Tabla3[[#This Row],[COD . CLIENTE  ]],CREDITO[],6,FALSE)</f>
        <v>#N/A</v>
      </c>
    </row>
    <row r="176" spans="1:4" x14ac:dyDescent="0.25">
      <c r="A176" s="3" t="s">
        <v>10964</v>
      </c>
      <c r="B176" s="8" t="str">
        <f>VLOOKUP(Tabla3[[#This Row],[COD . CLIENTE  ]],Tabla15[],2,FALSE)</f>
        <v>COLD WORK S.A.C.</v>
      </c>
      <c r="C176" s="1" t="e">
        <f>VLOOKUP(Tabla3[[#This Row],[COD . CLIENTE  ]],CREDITO[],4,FALSE)</f>
        <v>#N/A</v>
      </c>
      <c r="D176" s="1" t="e">
        <f>VLOOKUP(Tabla3[[#This Row],[COD . CLIENTE  ]],CREDITO[],6,FALSE)</f>
        <v>#N/A</v>
      </c>
    </row>
    <row r="177" spans="1:4" x14ac:dyDescent="0.25">
      <c r="A177" s="3" t="s">
        <v>19539</v>
      </c>
      <c r="B177" s="8" t="str">
        <f>VLOOKUP(Tabla3[[#This Row],[COD . CLIENTE  ]],Tabla15[],2,FALSE)</f>
        <v>ENTHALPY SAC</v>
      </c>
      <c r="C177" s="1" t="e">
        <f>VLOOKUP(Tabla3[[#This Row],[COD . CLIENTE  ]],CREDITO[],4,FALSE)</f>
        <v>#N/A</v>
      </c>
      <c r="D177" s="1" t="e">
        <f>VLOOKUP(Tabla3[[#This Row],[COD . CLIENTE  ]],CREDITO[],6,FALSE)</f>
        <v>#N/A</v>
      </c>
    </row>
    <row r="178" spans="1:4" x14ac:dyDescent="0.25">
      <c r="A178" s="3" t="s">
        <v>19159</v>
      </c>
      <c r="B178" s="8" t="str">
        <f>VLOOKUP(Tabla3[[#This Row],[COD . CLIENTE  ]],Tabla15[],2,FALSE)</f>
        <v xml:space="preserve">FOOD RHEOLOGY SAC </v>
      </c>
      <c r="C178" s="1" t="e">
        <f>VLOOKUP(Tabla3[[#This Row],[COD . CLIENTE  ]],CREDITO[],4,FALSE)</f>
        <v>#N/A</v>
      </c>
      <c r="D178" s="1" t="e">
        <f>VLOOKUP(Tabla3[[#This Row],[COD . CLIENTE  ]],CREDITO[],6,FALSE)</f>
        <v>#N/A</v>
      </c>
    </row>
    <row r="179" spans="1:4" x14ac:dyDescent="0.25">
      <c r="A179" s="3" t="s">
        <v>19539</v>
      </c>
      <c r="B179" s="8" t="str">
        <f>VLOOKUP(Tabla3[[#This Row],[COD . CLIENTE  ]],Tabla15[],2,FALSE)</f>
        <v>ENTHALPY SAC</v>
      </c>
      <c r="C179" s="1" t="e">
        <f>VLOOKUP(Tabla3[[#This Row],[COD . CLIENTE  ]],CREDITO[],4,FALSE)</f>
        <v>#N/A</v>
      </c>
      <c r="D179" s="1" t="e">
        <f>VLOOKUP(Tabla3[[#This Row],[COD . CLIENTE  ]],CREDITO[],6,FALSE)</f>
        <v>#N/A</v>
      </c>
    </row>
    <row r="180" spans="1:4" x14ac:dyDescent="0.25">
      <c r="A180" s="3" t="s">
        <v>8012</v>
      </c>
      <c r="B180" s="8" t="str">
        <f>VLOOKUP(Tabla3[[#This Row],[COD . CLIENTE  ]],Tabla15[],2,FALSE)</f>
        <v>MEGA FRIO DEZA S.A.C.</v>
      </c>
      <c r="C180" s="1" t="e">
        <f>VLOOKUP(Tabla3[[#This Row],[COD . CLIENTE  ]],CREDITO[],4,FALSE)</f>
        <v>#N/A</v>
      </c>
      <c r="D180" s="1" t="e">
        <f>VLOOKUP(Tabla3[[#This Row],[COD . CLIENTE  ]],CREDITO[],6,FALSE)</f>
        <v>#N/A</v>
      </c>
    </row>
    <row r="181" spans="1:4" x14ac:dyDescent="0.25">
      <c r="A181" s="3" t="s">
        <v>5901</v>
      </c>
      <c r="B181" s="8" t="str">
        <f>VLOOKUP(Tabla3[[#This Row],[COD . CLIENTE  ]],Tabla15[],2,FALSE)</f>
        <v>ELECTRO FRIO ABC SRL</v>
      </c>
      <c r="C181" s="1" t="e">
        <f>VLOOKUP(Tabla3[[#This Row],[COD . CLIENTE  ]],CREDITO[],4,FALSE)</f>
        <v>#N/A</v>
      </c>
      <c r="D181" s="1" t="e">
        <f>VLOOKUP(Tabla3[[#This Row],[COD . CLIENTE  ]],CREDITO[],6,FALSE)</f>
        <v>#N/A</v>
      </c>
    </row>
    <row r="182" spans="1:4" x14ac:dyDescent="0.25">
      <c r="A182" s="3" t="s">
        <v>9635</v>
      </c>
      <c r="B182" s="8" t="str">
        <f>VLOOKUP(Tabla3[[#This Row],[COD . CLIENTE  ]],Tabla15[],2,FALSE)</f>
        <v>EMPRESA DE TRANSPORTES TERRESTRES ISSA S.A.C. - ETTISSA</v>
      </c>
      <c r="C182" s="1" t="e">
        <f>VLOOKUP(Tabla3[[#This Row],[COD . CLIENTE  ]],CREDITO[],4,FALSE)</f>
        <v>#N/A</v>
      </c>
      <c r="D182" s="1" t="e">
        <f>VLOOKUP(Tabla3[[#This Row],[COD . CLIENTE  ]],CREDITO[],6,FALSE)</f>
        <v>#N/A</v>
      </c>
    </row>
    <row r="183" spans="1:4" x14ac:dyDescent="0.25">
      <c r="A183" s="3" t="s">
        <v>10262</v>
      </c>
      <c r="B183" s="8" t="str">
        <f>VLOOKUP(Tabla3[[#This Row],[COD . CLIENTE  ]],Tabla15[],2,FALSE)</f>
        <v>D&amp;G PERU SERVICIOS GENERALES E.I.R.L.</v>
      </c>
      <c r="C183" s="1" t="e">
        <f>VLOOKUP(Tabla3[[#This Row],[COD . CLIENTE  ]],CREDITO[],4,FALSE)</f>
        <v>#N/A</v>
      </c>
      <c r="D183" s="1" t="e">
        <f>VLOOKUP(Tabla3[[#This Row],[COD . CLIENTE  ]],CREDITO[],6,FALSE)</f>
        <v>#N/A</v>
      </c>
    </row>
    <row r="184" spans="1:4" x14ac:dyDescent="0.25">
      <c r="A184" s="3" t="s">
        <v>5190</v>
      </c>
      <c r="B184" s="8" t="str">
        <f>VLOOKUP(Tabla3[[#This Row],[COD . CLIENTE  ]],Tabla15[],2,FALSE)</f>
        <v>PLAZA GABRIEL HIONLI CARLOS</v>
      </c>
      <c r="C184" s="1" t="e">
        <f>VLOOKUP(Tabla3[[#This Row],[COD . CLIENTE  ]],CREDITO[],4,FALSE)</f>
        <v>#N/A</v>
      </c>
      <c r="D184" s="1" t="e">
        <f>VLOOKUP(Tabla3[[#This Row],[COD . CLIENTE  ]],CREDITO[],6,FALSE)</f>
        <v>#N/A</v>
      </c>
    </row>
    <row r="185" spans="1:4" x14ac:dyDescent="0.25">
      <c r="A185" s="3" t="s">
        <v>9534</v>
      </c>
      <c r="B185" s="8" t="str">
        <f>VLOOKUP(Tabla3[[#This Row],[COD . CLIENTE  ]],Tabla15[],2,FALSE)</f>
        <v>DIVISORIA TRADING S.R.L.</v>
      </c>
      <c r="C185" s="1" t="e">
        <f>VLOOKUP(Tabla3[[#This Row],[COD . CLIENTE  ]],CREDITO[],4,FALSE)</f>
        <v>#N/A</v>
      </c>
      <c r="D185" s="1" t="e">
        <f>VLOOKUP(Tabla3[[#This Row],[COD . CLIENTE  ]],CREDITO[],6,FALSE)</f>
        <v>#N/A</v>
      </c>
    </row>
    <row r="186" spans="1:4" x14ac:dyDescent="0.25">
      <c r="A186" s="3" t="s">
        <v>9174</v>
      </c>
      <c r="B186" s="8" t="str">
        <f>VLOOKUP(Tabla3[[#This Row],[COD . CLIENTE  ]],Tabla15[],2,FALSE)</f>
        <v>FRIO SISTEMAS E IMPORTACIONES E.I.R.L.</v>
      </c>
      <c r="C186" s="1" t="e">
        <f>VLOOKUP(Tabla3[[#This Row],[COD . CLIENTE  ]],CREDITO[],4,FALSE)</f>
        <v>#N/A</v>
      </c>
      <c r="D186" s="1" t="e">
        <f>VLOOKUP(Tabla3[[#This Row],[COD . CLIENTE  ]],CREDITO[],6,FALSE)</f>
        <v>#N/A</v>
      </c>
    </row>
    <row r="187" spans="1:4" x14ac:dyDescent="0.25">
      <c r="A187" s="3" t="s">
        <v>9860</v>
      </c>
      <c r="B187" s="8" t="str">
        <f>VLOOKUP(Tabla3[[#This Row],[COD . CLIENTE  ]],Tabla15[],2,FALSE)</f>
        <v>CONEX SOLUCIONES TECNOLOGICAS S.A.C</v>
      </c>
      <c r="C187" s="1" t="e">
        <f>VLOOKUP(Tabla3[[#This Row],[COD . CLIENTE  ]],CREDITO[],4,FALSE)</f>
        <v>#N/A</v>
      </c>
      <c r="D187" s="1" t="e">
        <f>VLOOKUP(Tabla3[[#This Row],[COD . CLIENTE  ]],CREDITO[],6,FALSE)</f>
        <v>#N/A</v>
      </c>
    </row>
    <row r="188" spans="1:4" x14ac:dyDescent="0.25">
      <c r="A188" s="3" t="s">
        <v>5304</v>
      </c>
      <c r="B188" s="8" t="str">
        <f>VLOOKUP(Tabla3[[#This Row],[COD . CLIENTE  ]],Tabla15[],2,FALSE)</f>
        <v xml:space="preserve">PANDURO SABOYA TATIANA </v>
      </c>
      <c r="C188" s="1" t="e">
        <f>VLOOKUP(Tabla3[[#This Row],[COD . CLIENTE  ]],CREDITO[],4,FALSE)</f>
        <v>#N/A</v>
      </c>
      <c r="D188" s="1" t="e">
        <f>VLOOKUP(Tabla3[[#This Row],[COD . CLIENTE  ]],CREDITO[],6,FALSE)</f>
        <v>#N/A</v>
      </c>
    </row>
    <row r="189" spans="1:4" x14ac:dyDescent="0.25">
      <c r="A189" s="3" t="s">
        <v>11306</v>
      </c>
      <c r="B189" s="8" t="str">
        <f>VLOOKUP(Tabla3[[#This Row],[COD . CLIENTE  ]],Tabla15[],2,FALSE)</f>
        <v>JIREH STORE PERU E.I.R.L.</v>
      </c>
      <c r="C189" s="1" t="e">
        <f>VLOOKUP(Tabla3[[#This Row],[COD . CLIENTE  ]],CREDITO[],4,FALSE)</f>
        <v>#N/A</v>
      </c>
      <c r="D189" s="1" t="e">
        <f>VLOOKUP(Tabla3[[#This Row],[COD . CLIENTE  ]],CREDITO[],6,FALSE)</f>
        <v>#N/A</v>
      </c>
    </row>
    <row r="190" spans="1:4" x14ac:dyDescent="0.25">
      <c r="A190" s="3" t="s">
        <v>11486</v>
      </c>
      <c r="B190" s="8" t="str">
        <f>VLOOKUP(Tabla3[[#This Row],[COD . CLIENTE  ]],Tabla15[],2,FALSE)</f>
        <v>AGUILAR BECERRA JOSE DANTE</v>
      </c>
      <c r="C190" s="1" t="e">
        <f>VLOOKUP(Tabla3[[#This Row],[COD . CLIENTE  ]],CREDITO[],4,FALSE)</f>
        <v>#N/A</v>
      </c>
      <c r="D190" s="1" t="e">
        <f>VLOOKUP(Tabla3[[#This Row],[COD . CLIENTE  ]],CREDITO[],6,FALSE)</f>
        <v>#N/A</v>
      </c>
    </row>
    <row r="191" spans="1:4" x14ac:dyDescent="0.25">
      <c r="A191" s="3" t="s">
        <v>9174</v>
      </c>
      <c r="B191" s="8" t="str">
        <f>VLOOKUP(Tabla3[[#This Row],[COD . CLIENTE  ]],Tabla15[],2,FALSE)</f>
        <v>FRIO SISTEMAS E IMPORTACIONES E.I.R.L.</v>
      </c>
      <c r="C191" s="1" t="e">
        <f>VLOOKUP(Tabla3[[#This Row],[COD . CLIENTE  ]],CREDITO[],4,FALSE)</f>
        <v>#N/A</v>
      </c>
      <c r="D191" s="1" t="e">
        <f>VLOOKUP(Tabla3[[#This Row],[COD . CLIENTE  ]],CREDITO[],6,FALSE)</f>
        <v>#N/A</v>
      </c>
    </row>
    <row r="192" spans="1:4" x14ac:dyDescent="0.25">
      <c r="A192" s="3" t="s">
        <v>19543</v>
      </c>
      <c r="B192" s="8" t="str">
        <f>VLOOKUP(Tabla3[[#This Row],[COD . CLIENTE  ]],Tabla15[],2,FALSE)</f>
        <v>M &amp; P INGENIEROS SAC</v>
      </c>
      <c r="C192" s="1" t="e">
        <f>VLOOKUP(Tabla3[[#This Row],[COD . CLIENTE  ]],CREDITO[],4,FALSE)</f>
        <v>#N/A</v>
      </c>
      <c r="D192" s="1" t="e">
        <f>VLOOKUP(Tabla3[[#This Row],[COD . CLIENTE  ]],CREDITO[],6,FALSE)</f>
        <v>#N/A</v>
      </c>
    </row>
    <row r="193" spans="1:4" x14ac:dyDescent="0.25">
      <c r="A193" s="3" t="s">
        <v>6654</v>
      </c>
      <c r="B193" s="8" t="str">
        <f>VLOOKUP(Tabla3[[#This Row],[COD . CLIENTE  ]],Tabla15[],2,FALSE)</f>
        <v>FRIO GLOBAL S.A.C</v>
      </c>
      <c r="C193" s="1" t="e">
        <f>VLOOKUP(Tabla3[[#This Row],[COD . CLIENTE  ]],CREDITO[],4,FALSE)</f>
        <v>#N/A</v>
      </c>
      <c r="D193" s="1" t="e">
        <f>VLOOKUP(Tabla3[[#This Row],[COD . CLIENTE  ]],CREDITO[],6,FALSE)</f>
        <v>#N/A</v>
      </c>
    </row>
    <row r="194" spans="1:4" x14ac:dyDescent="0.25">
      <c r="A194" s="3" t="s">
        <v>7286</v>
      </c>
      <c r="B194" s="8" t="str">
        <f>VLOOKUP(Tabla3[[#This Row],[COD . CLIENTE  ]],Tabla15[],2,FALSE)</f>
        <v>HONEY FRUIT SAC</v>
      </c>
      <c r="C194" s="1" t="e">
        <f>VLOOKUP(Tabla3[[#This Row],[COD . CLIENTE  ]],CREDITO[],4,FALSE)</f>
        <v>#N/A</v>
      </c>
      <c r="D194" s="1" t="e">
        <f>VLOOKUP(Tabla3[[#This Row],[COD . CLIENTE  ]],CREDITO[],6,FALSE)</f>
        <v>#N/A</v>
      </c>
    </row>
    <row r="195" spans="1:4" x14ac:dyDescent="0.25">
      <c r="A195" s="3" t="s">
        <v>19545</v>
      </c>
      <c r="B195" s="8" t="str">
        <f>VLOOKUP(Tabla3[[#This Row],[COD . CLIENTE  ]],Tabla15[],2,FALSE)</f>
        <v>GRUPO BIARI SOCIEDAD ANONIMA CERRADA - GRUPO BIARI SAC</v>
      </c>
      <c r="C195" s="1" t="e">
        <f>VLOOKUP(Tabla3[[#This Row],[COD . CLIENTE  ]],CREDITO[],4,FALSE)</f>
        <v>#N/A</v>
      </c>
      <c r="D195" s="1" t="e">
        <f>VLOOKUP(Tabla3[[#This Row],[COD . CLIENTE  ]],CREDITO[],6,FALSE)</f>
        <v>#N/A</v>
      </c>
    </row>
    <row r="196" spans="1:4" x14ac:dyDescent="0.25">
      <c r="A196" s="3" t="s">
        <v>6316</v>
      </c>
      <c r="B196" s="8" t="str">
        <f>VLOOKUP(Tabla3[[#This Row],[COD . CLIENTE  ]],Tabla15[],2,FALSE)</f>
        <v>CAMAL FRIGORIFICO LURIN SAC</v>
      </c>
      <c r="C196" s="1" t="e">
        <f>VLOOKUP(Tabla3[[#This Row],[COD . CLIENTE  ]],CREDITO[],4,FALSE)</f>
        <v>#N/A</v>
      </c>
      <c r="D196" s="1" t="e">
        <f>VLOOKUP(Tabla3[[#This Row],[COD . CLIENTE  ]],CREDITO[],6,FALSE)</f>
        <v>#N/A</v>
      </c>
    </row>
    <row r="197" spans="1:4" x14ac:dyDescent="0.25">
      <c r="A197" s="3" t="s">
        <v>10656</v>
      </c>
      <c r="B197" s="8" t="str">
        <f>VLOOKUP(Tabla3[[#This Row],[COD . CLIENTE  ]],Tabla15[],2,FALSE)</f>
        <v>REDSA REPRESENTACIONES E IMPORTACIONES SOCIEDAD AN</v>
      </c>
      <c r="C197" s="1" t="e">
        <f>VLOOKUP(Tabla3[[#This Row],[COD . CLIENTE  ]],CREDITO[],4,FALSE)</f>
        <v>#N/A</v>
      </c>
      <c r="D197" s="1" t="e">
        <f>VLOOKUP(Tabla3[[#This Row],[COD . CLIENTE  ]],CREDITO[],6,FALSE)</f>
        <v>#N/A</v>
      </c>
    </row>
    <row r="198" spans="1:4" x14ac:dyDescent="0.25">
      <c r="A198" s="3" t="s">
        <v>10400</v>
      </c>
      <c r="B198" s="8" t="str">
        <f>VLOOKUP(Tabla3[[#This Row],[COD . CLIENTE  ]],Tabla15[],2,FALSE)</f>
        <v>CN FRIO INDUSTRIAL S.A.C.</v>
      </c>
      <c r="C198" s="1" t="e">
        <f>VLOOKUP(Tabla3[[#This Row],[COD . CLIENTE  ]],CREDITO[],4,FALSE)</f>
        <v>#N/A</v>
      </c>
      <c r="D198" s="1" t="e">
        <f>VLOOKUP(Tabla3[[#This Row],[COD . CLIENTE  ]],CREDITO[],6,FALSE)</f>
        <v>#N/A</v>
      </c>
    </row>
    <row r="199" spans="1:4" x14ac:dyDescent="0.25">
      <c r="A199" s="3" t="s">
        <v>8792</v>
      </c>
      <c r="B199" s="8" t="str">
        <f>VLOOKUP(Tabla3[[#This Row],[COD . CLIENTE  ]],Tabla15[],2,FALSE)</f>
        <v>ICHIBAN SYSTEMS SAC</v>
      </c>
      <c r="C199" s="1" t="e">
        <f>VLOOKUP(Tabla3[[#This Row],[COD . CLIENTE  ]],CREDITO[],4,FALSE)</f>
        <v>#N/A</v>
      </c>
      <c r="D199" s="1" t="e">
        <f>VLOOKUP(Tabla3[[#This Row],[COD . CLIENTE  ]],CREDITO[],6,FALSE)</f>
        <v>#N/A</v>
      </c>
    </row>
    <row r="200" spans="1:4" x14ac:dyDescent="0.25">
      <c r="A200" s="3" t="s">
        <v>9534</v>
      </c>
      <c r="B200" s="8" t="str">
        <f>VLOOKUP(Tabla3[[#This Row],[COD . CLIENTE  ]],Tabla15[],2,FALSE)</f>
        <v>DIVISORIA TRADING S.R.L.</v>
      </c>
      <c r="C200" s="1" t="e">
        <f>VLOOKUP(Tabla3[[#This Row],[COD . CLIENTE  ]],CREDITO[],4,FALSE)</f>
        <v>#N/A</v>
      </c>
      <c r="D200" s="1" t="e">
        <f>VLOOKUP(Tabla3[[#This Row],[COD . CLIENTE  ]],CREDITO[],6,FALSE)</f>
        <v>#N/A</v>
      </c>
    </row>
    <row r="201" spans="1:4" x14ac:dyDescent="0.25">
      <c r="A201" s="3" t="s">
        <v>10061</v>
      </c>
      <c r="B201" s="8" t="str">
        <f>VLOOKUP(Tabla3[[#This Row],[COD . CLIENTE  ]],Tabla15[],2,FALSE)</f>
        <v>ENERSYS GREENTECH S.A.C.</v>
      </c>
      <c r="C201" s="1" t="e">
        <f>VLOOKUP(Tabla3[[#This Row],[COD . CLIENTE  ]],CREDITO[],4,FALSE)</f>
        <v>#N/A</v>
      </c>
      <c r="D201" s="1" t="e">
        <f>VLOOKUP(Tabla3[[#This Row],[COD . CLIENTE  ]],CREDITO[],6,FALSE)</f>
        <v>#N/A</v>
      </c>
    </row>
    <row r="202" spans="1:4" x14ac:dyDescent="0.25">
      <c r="A202" s="3" t="s">
        <v>10377</v>
      </c>
      <c r="B202" s="8" t="str">
        <f>VLOOKUP(Tabla3[[#This Row],[COD . CLIENTE  ]],Tabla15[],2,FALSE)</f>
        <v>MYM PROJECTS S.A.C.</v>
      </c>
      <c r="C202" s="1" t="str">
        <f>VLOOKUP(Tabla3[[#This Row],[COD . CLIENTE  ]],CREDITO[],4,FALSE)</f>
        <v>CHEQUE DIF 30DIAS CONTRA ENTREGA</v>
      </c>
      <c r="D202" s="1" t="str">
        <f>VLOOKUP(Tabla3[[#This Row],[COD . CLIENTE  ]],CREDITO[],6,FALSE)</f>
        <v>MERIE TINEO</v>
      </c>
    </row>
    <row r="203" spans="1:4" x14ac:dyDescent="0.25">
      <c r="A203" s="3" t="s">
        <v>5202</v>
      </c>
      <c r="B203" s="8" t="str">
        <f>VLOOKUP(Tabla3[[#This Row],[COD . CLIENTE  ]],Tabla15[],2,FALSE)</f>
        <v>MACAHUACHI CABALLERO CRISTINA VANESSA</v>
      </c>
      <c r="C203" s="1" t="e">
        <f>VLOOKUP(Tabla3[[#This Row],[COD . CLIENTE  ]],CREDITO[],4,FALSE)</f>
        <v>#N/A</v>
      </c>
      <c r="D203" s="1" t="e">
        <f>VLOOKUP(Tabla3[[#This Row],[COD . CLIENTE  ]],CREDITO[],6,FALSE)</f>
        <v>#N/A</v>
      </c>
    </row>
    <row r="204" spans="1:4" x14ac:dyDescent="0.25">
      <c r="A204" s="3" t="s">
        <v>19549</v>
      </c>
      <c r="B204" s="8" t="str">
        <f>VLOOKUP(Tabla3[[#This Row],[COD . CLIENTE  ]],Tabla15[],2,FALSE)</f>
        <v>MILANG REFRIGERATION PARTS SAC</v>
      </c>
      <c r="C204" s="1" t="e">
        <f>VLOOKUP(Tabla3[[#This Row],[COD . CLIENTE  ]],CREDITO[],4,FALSE)</f>
        <v>#N/A</v>
      </c>
      <c r="D204" s="1" t="e">
        <f>VLOOKUP(Tabla3[[#This Row],[COD . CLIENTE  ]],CREDITO[],6,FALSE)</f>
        <v>#N/A</v>
      </c>
    </row>
    <row r="205" spans="1:4" x14ac:dyDescent="0.25">
      <c r="A205" s="3" t="s">
        <v>9860</v>
      </c>
      <c r="B205" s="8" t="str">
        <f>VLOOKUP(Tabla3[[#This Row],[COD . CLIENTE  ]],Tabla15[],2,FALSE)</f>
        <v>CONEX SOLUCIONES TECNOLOGICAS S.A.C</v>
      </c>
      <c r="C205" s="1" t="e">
        <f>VLOOKUP(Tabla3[[#This Row],[COD . CLIENTE  ]],CREDITO[],4,FALSE)</f>
        <v>#N/A</v>
      </c>
      <c r="D205" s="1" t="e">
        <f>VLOOKUP(Tabla3[[#This Row],[COD . CLIENTE  ]],CREDITO[],6,FALSE)</f>
        <v>#N/A</v>
      </c>
    </row>
    <row r="206" spans="1:4" x14ac:dyDescent="0.25">
      <c r="A206" s="3" t="s">
        <v>19551</v>
      </c>
      <c r="B206" s="8" t="str">
        <f>VLOOKUP(Tabla3[[#This Row],[COD . CLIENTE  ]],Tabla15[],2,FALSE)</f>
        <v>SERVHEC INGENIEROS EIRL</v>
      </c>
      <c r="C206" s="1" t="e">
        <f>VLOOKUP(Tabla3[[#This Row],[COD . CLIENTE  ]],CREDITO[],4,FALSE)</f>
        <v>#N/A</v>
      </c>
      <c r="D206" s="1" t="e">
        <f>VLOOKUP(Tabla3[[#This Row],[COD . CLIENTE  ]],CREDITO[],6,FALSE)</f>
        <v>#N/A</v>
      </c>
    </row>
    <row r="207" spans="1:4" x14ac:dyDescent="0.25">
      <c r="A207" s="3" t="s">
        <v>4044</v>
      </c>
      <c r="B207" s="8" t="str">
        <f>VLOOKUP(Tabla3[[#This Row],[COD . CLIENTE  ]],Tabla15[],2,FALSE)</f>
        <v>PEREZ MARTINEZ JUAN CARLOS</v>
      </c>
      <c r="C207" s="1" t="e">
        <f>VLOOKUP(Tabla3[[#This Row],[COD . CLIENTE  ]],CREDITO[],4,FALSE)</f>
        <v>#N/A</v>
      </c>
      <c r="D207" s="1" t="e">
        <f>VLOOKUP(Tabla3[[#This Row],[COD . CLIENTE  ]],CREDITO[],6,FALSE)</f>
        <v>#N/A</v>
      </c>
    </row>
    <row r="208" spans="1:4" x14ac:dyDescent="0.25">
      <c r="A208" s="3" t="s">
        <v>7251</v>
      </c>
      <c r="B208" s="8" t="str">
        <f>VLOOKUP(Tabla3[[#This Row],[COD . CLIENTE  ]],Tabla15[],2,FALSE)</f>
        <v>EKONO AIR EIRL</v>
      </c>
      <c r="C208" s="1" t="e">
        <f>VLOOKUP(Tabla3[[#This Row],[COD . CLIENTE  ]],CREDITO[],4,FALSE)</f>
        <v>#N/A</v>
      </c>
      <c r="D208" s="1" t="e">
        <f>VLOOKUP(Tabla3[[#This Row],[COD . CLIENTE  ]],CREDITO[],6,FALSE)</f>
        <v>#N/A</v>
      </c>
    </row>
    <row r="209" spans="1:4" x14ac:dyDescent="0.25">
      <c r="A209" s="3" t="s">
        <v>9860</v>
      </c>
      <c r="B209" s="8" t="str">
        <f>VLOOKUP(Tabla3[[#This Row],[COD . CLIENTE  ]],Tabla15[],2,FALSE)</f>
        <v>CONEX SOLUCIONES TECNOLOGICAS S.A.C</v>
      </c>
      <c r="C209" s="1" t="e">
        <f>VLOOKUP(Tabla3[[#This Row],[COD . CLIENTE  ]],CREDITO[],4,FALSE)</f>
        <v>#N/A</v>
      </c>
      <c r="D209" s="1" t="e">
        <f>VLOOKUP(Tabla3[[#This Row],[COD . CLIENTE  ]],CREDITO[],6,FALSE)</f>
        <v>#N/A</v>
      </c>
    </row>
    <row r="210" spans="1:4" x14ac:dyDescent="0.25">
      <c r="A210" s="3" t="s">
        <v>10073</v>
      </c>
      <c r="B210" s="8" t="str">
        <f>VLOOKUP(Tabla3[[#This Row],[COD . CLIENTE  ]],Tabla15[],2,FALSE)</f>
        <v>GR REFRIGERACION COMERCIAL E INDUSTRIAL S.A.C.</v>
      </c>
      <c r="C210" s="1" t="e">
        <f>VLOOKUP(Tabla3[[#This Row],[COD . CLIENTE  ]],CREDITO[],4,FALSE)</f>
        <v>#N/A</v>
      </c>
      <c r="D210" s="1" t="e">
        <f>VLOOKUP(Tabla3[[#This Row],[COD . CLIENTE  ]],CREDITO[],6,FALSE)</f>
        <v>#N/A</v>
      </c>
    </row>
    <row r="211" spans="1:4" x14ac:dyDescent="0.25">
      <c r="A211" s="3" t="s">
        <v>5454</v>
      </c>
      <c r="B211" s="8" t="str">
        <f>VLOOKUP(Tabla3[[#This Row],[COD . CLIENTE  ]],Tabla15[],2,FALSE)</f>
        <v>AVILA CHEGNI NICK HITLER</v>
      </c>
      <c r="C211" s="1" t="e">
        <f>VLOOKUP(Tabla3[[#This Row],[COD . CLIENTE  ]],CREDITO[],4,FALSE)</f>
        <v>#N/A</v>
      </c>
      <c r="D211" s="1" t="e">
        <f>VLOOKUP(Tabla3[[#This Row],[COD . CLIENTE  ]],CREDITO[],6,FALSE)</f>
        <v>#N/A</v>
      </c>
    </row>
    <row r="212" spans="1:4" x14ac:dyDescent="0.25">
      <c r="A212" s="3" t="s">
        <v>5454</v>
      </c>
      <c r="B212" s="8" t="str">
        <f>VLOOKUP(Tabla3[[#This Row],[COD . CLIENTE  ]],Tabla15[],2,FALSE)</f>
        <v>AVILA CHEGNI NICK HITLER</v>
      </c>
      <c r="C212" s="1" t="e">
        <f>VLOOKUP(Tabla3[[#This Row],[COD . CLIENTE  ]],CREDITO[],4,FALSE)</f>
        <v>#N/A</v>
      </c>
      <c r="D212" s="1" t="e">
        <f>VLOOKUP(Tabla3[[#This Row],[COD . CLIENTE  ]],CREDITO[],6,FALSE)</f>
        <v>#N/A</v>
      </c>
    </row>
    <row r="213" spans="1:4" x14ac:dyDescent="0.25">
      <c r="A213" s="3" t="s">
        <v>10201</v>
      </c>
      <c r="B213" s="8" t="str">
        <f>VLOOKUP(Tabla3[[#This Row],[COD . CLIENTE  ]],Tabla15[],2,FALSE)</f>
        <v>GENERAL SERVICE OF EXCELLENCE S.A.C.</v>
      </c>
      <c r="C213" s="1" t="e">
        <f>VLOOKUP(Tabla3[[#This Row],[COD . CLIENTE  ]],CREDITO[],4,FALSE)</f>
        <v>#N/A</v>
      </c>
      <c r="D213" s="1" t="e">
        <f>VLOOKUP(Tabla3[[#This Row],[COD . CLIENTE  ]],CREDITO[],6,FALSE)</f>
        <v>#N/A</v>
      </c>
    </row>
    <row r="214" spans="1:4" x14ac:dyDescent="0.25">
      <c r="A214" s="3" t="s">
        <v>4052</v>
      </c>
      <c r="B214" s="8" t="str">
        <f>VLOOKUP(Tabla3[[#This Row],[COD . CLIENTE  ]],Tabla15[],2,FALSE)</f>
        <v>CATRI PERU S.A.C.</v>
      </c>
      <c r="C214" s="1" t="str">
        <f>VLOOKUP(Tabla3[[#This Row],[COD . CLIENTE  ]],CREDITO[],4,FALSE)</f>
        <v>Crédito 30 días</v>
      </c>
      <c r="D214" s="1" t="str">
        <f>VLOOKUP(Tabla3[[#This Row],[COD . CLIENTE  ]],CREDITO[],6,FALSE)</f>
        <v>Alexandra Paredes</v>
      </c>
    </row>
    <row r="215" spans="1:4" x14ac:dyDescent="0.25">
      <c r="A215" s="3" t="s">
        <v>19555</v>
      </c>
      <c r="B215" s="8" t="str">
        <f>VLOOKUP(Tabla3[[#This Row],[COD . CLIENTE  ]],Tabla15[],2,FALSE)</f>
        <v>BITZER PERU SAC</v>
      </c>
      <c r="C215" s="1" t="e">
        <f>VLOOKUP(Tabla3[[#This Row],[COD . CLIENTE  ]],CREDITO[],4,FALSE)</f>
        <v>#N/A</v>
      </c>
      <c r="D215" s="1" t="e">
        <f>VLOOKUP(Tabla3[[#This Row],[COD . CLIENTE  ]],CREDITO[],6,FALSE)</f>
        <v>#N/A</v>
      </c>
    </row>
    <row r="216" spans="1:4" x14ac:dyDescent="0.25">
      <c r="A216" s="3" t="s">
        <v>5981</v>
      </c>
      <c r="B216" s="8" t="str">
        <f>VLOOKUP(Tabla3[[#This Row],[COD . CLIENTE  ]],Tabla15[],2,FALSE)</f>
        <v>CN MINERIA Y CONSTRUCCION S.A.C.</v>
      </c>
      <c r="C216" s="1" t="e">
        <f>VLOOKUP(Tabla3[[#This Row],[COD . CLIENTE  ]],CREDITO[],4,FALSE)</f>
        <v>#N/A</v>
      </c>
      <c r="D216" s="1" t="e">
        <f>VLOOKUP(Tabla3[[#This Row],[COD . CLIENTE  ]],CREDITO[],6,FALSE)</f>
        <v>#N/A</v>
      </c>
    </row>
    <row r="217" spans="1:4" x14ac:dyDescent="0.25">
      <c r="A217" s="3" t="s">
        <v>9711</v>
      </c>
      <c r="B217" s="8" t="str">
        <f>VLOOKUP(Tabla3[[#This Row],[COD . CLIENTE  ]],Tabla15[],2,FALSE)</f>
        <v>JE REFRIGERACION S.A.C.</v>
      </c>
      <c r="C217" s="1" t="e">
        <f>VLOOKUP(Tabla3[[#This Row],[COD . CLIENTE  ]],CREDITO[],4,FALSE)</f>
        <v>#N/A</v>
      </c>
      <c r="D217" s="1" t="e">
        <f>VLOOKUP(Tabla3[[#This Row],[COD . CLIENTE  ]],CREDITO[],6,FALSE)</f>
        <v>#N/A</v>
      </c>
    </row>
    <row r="218" spans="1:4" x14ac:dyDescent="0.25">
      <c r="A218" s="3" t="s">
        <v>10562</v>
      </c>
      <c r="B218" s="8" t="str">
        <f>VLOOKUP(Tabla3[[#This Row],[COD . CLIENTE  ]],Tabla15[],2,FALSE)</f>
        <v>FRIO MAR ATLANTIC S.A.C.</v>
      </c>
      <c r="C218" s="1" t="e">
        <f>VLOOKUP(Tabla3[[#This Row],[COD . CLIENTE  ]],CREDITO[],4,FALSE)</f>
        <v>#N/A</v>
      </c>
      <c r="D218" s="1" t="e">
        <f>VLOOKUP(Tabla3[[#This Row],[COD . CLIENTE  ]],CREDITO[],6,FALSE)</f>
        <v>#N/A</v>
      </c>
    </row>
    <row r="219" spans="1:4" x14ac:dyDescent="0.25">
      <c r="A219" s="3" t="s">
        <v>5792</v>
      </c>
      <c r="B219" s="8" t="str">
        <f>VLOOKUP(Tabla3[[#This Row],[COD . CLIENTE  ]],Tabla15[],2,FALSE)</f>
        <v>NOVA GAS S A</v>
      </c>
      <c r="C219" s="1" t="e">
        <f>VLOOKUP(Tabla3[[#This Row],[COD . CLIENTE  ]],CREDITO[],4,FALSE)</f>
        <v>#N/A</v>
      </c>
      <c r="D219" s="1" t="e">
        <f>VLOOKUP(Tabla3[[#This Row],[COD . CLIENTE  ]],CREDITO[],6,FALSE)</f>
        <v>#N/A</v>
      </c>
    </row>
    <row r="220" spans="1:4" x14ac:dyDescent="0.25">
      <c r="A220" s="3" t="s">
        <v>9873</v>
      </c>
      <c r="B220" s="8" t="str">
        <f>VLOOKUP(Tabla3[[#This Row],[COD . CLIENTE  ]],Tabla15[],2,FALSE)</f>
        <v>AIR COOL SYSTEM SM S.A.C.</v>
      </c>
      <c r="C220" s="1" t="e">
        <f>VLOOKUP(Tabla3[[#This Row],[COD . CLIENTE  ]],CREDITO[],4,FALSE)</f>
        <v>#N/A</v>
      </c>
      <c r="D220" s="1" t="e">
        <f>VLOOKUP(Tabla3[[#This Row],[COD . CLIENTE  ]],CREDITO[],6,FALSE)</f>
        <v>#N/A</v>
      </c>
    </row>
    <row r="221" spans="1:4" x14ac:dyDescent="0.25">
      <c r="A221" s="3" t="s">
        <v>4516</v>
      </c>
      <c r="B221" s="8" t="str">
        <f>VLOOKUP(Tabla3[[#This Row],[COD . CLIENTE  ]],Tabla15[],2,FALSE)</f>
        <v>ROJAS QUISPE DIONISIA</v>
      </c>
      <c r="C221" s="1" t="e">
        <f>VLOOKUP(Tabla3[[#This Row],[COD . CLIENTE  ]],CREDITO[],4,FALSE)</f>
        <v>#N/A</v>
      </c>
      <c r="D221" s="1" t="e">
        <f>VLOOKUP(Tabla3[[#This Row],[COD . CLIENTE  ]],CREDITO[],6,FALSE)</f>
        <v>#N/A</v>
      </c>
    </row>
    <row r="222" spans="1:4" x14ac:dyDescent="0.25">
      <c r="A222" s="3" t="s">
        <v>21478</v>
      </c>
      <c r="B222" s="8" t="str">
        <f>VLOOKUP(Tabla3[[#This Row],[COD . CLIENTE  ]],Tabla15[],2,FALSE)</f>
        <v>NEUMEN INVERSIONES EMPRESA INDIVIDUAL DE RESPONSABILIDAD LIMITADA - N</v>
      </c>
      <c r="C222" s="1" t="e">
        <f>VLOOKUP(Tabla3[[#This Row],[COD . CLIENTE  ]],CREDITO[],4,FALSE)</f>
        <v>#N/A</v>
      </c>
      <c r="D222" s="1" t="e">
        <f>VLOOKUP(Tabla3[[#This Row],[COD . CLIENTE  ]],CREDITO[],6,FALSE)</f>
        <v>#N/A</v>
      </c>
    </row>
    <row r="223" spans="1:4" x14ac:dyDescent="0.25">
      <c r="A223" s="3" t="s">
        <v>11195</v>
      </c>
      <c r="B223" s="8" t="str">
        <f>VLOOKUP(Tabla3[[#This Row],[COD . CLIENTE  ]],Tabla15[],2,FALSE)</f>
        <v>DISTRIBUIDORA MAJAL S.A.C.</v>
      </c>
      <c r="C223" s="1" t="e">
        <f>VLOOKUP(Tabla3[[#This Row],[COD . CLIENTE  ]],CREDITO[],4,FALSE)</f>
        <v>#N/A</v>
      </c>
      <c r="D223" s="1" t="e">
        <f>VLOOKUP(Tabla3[[#This Row],[COD . CLIENTE  ]],CREDITO[],6,FALSE)</f>
        <v>#N/A</v>
      </c>
    </row>
    <row r="224" spans="1:4" x14ac:dyDescent="0.25">
      <c r="A224" s="3" t="s">
        <v>4044</v>
      </c>
      <c r="B224" s="8" t="str">
        <f>VLOOKUP(Tabla3[[#This Row],[COD . CLIENTE  ]],Tabla15[],2,FALSE)</f>
        <v>PEREZ MARTINEZ JUAN CARLOS</v>
      </c>
      <c r="C224" s="1" t="e">
        <f>VLOOKUP(Tabla3[[#This Row],[COD . CLIENTE  ]],CREDITO[],4,FALSE)</f>
        <v>#N/A</v>
      </c>
      <c r="D224" s="1" t="e">
        <f>VLOOKUP(Tabla3[[#This Row],[COD . CLIENTE  ]],CREDITO[],6,FALSE)</f>
        <v>#N/A</v>
      </c>
    </row>
    <row r="225" spans="1:4" x14ac:dyDescent="0.25">
      <c r="A225" s="3" t="s">
        <v>9860</v>
      </c>
      <c r="B225" s="8" t="str">
        <f>VLOOKUP(Tabla3[[#This Row],[COD . CLIENTE  ]],Tabla15[],2,FALSE)</f>
        <v>CONEX SOLUCIONES TECNOLOGICAS S.A.C</v>
      </c>
      <c r="C225" s="1" t="e">
        <f>VLOOKUP(Tabla3[[#This Row],[COD . CLIENTE  ]],CREDITO[],4,FALSE)</f>
        <v>#N/A</v>
      </c>
      <c r="D225" s="1" t="e">
        <f>VLOOKUP(Tabla3[[#This Row],[COD . CLIENTE  ]],CREDITO[],6,FALSE)</f>
        <v>#N/A</v>
      </c>
    </row>
    <row r="226" spans="1:4" x14ac:dyDescent="0.25">
      <c r="A226" s="3" t="s">
        <v>4448</v>
      </c>
      <c r="B226" s="8" t="str">
        <f>VLOOKUP(Tabla3[[#This Row],[COD . CLIENTE  ]],Tabla15[],2,FALSE)</f>
        <v>CORDOVA MELENDREZ FEDERICO</v>
      </c>
      <c r="C226" s="1" t="e">
        <f>VLOOKUP(Tabla3[[#This Row],[COD . CLIENTE  ]],CREDITO[],4,FALSE)</f>
        <v>#N/A</v>
      </c>
      <c r="D226" s="1" t="e">
        <f>VLOOKUP(Tabla3[[#This Row],[COD . CLIENTE  ]],CREDITO[],6,FALSE)</f>
        <v>#N/A</v>
      </c>
    </row>
    <row r="227" spans="1:4" x14ac:dyDescent="0.25">
      <c r="A227" s="3" t="s">
        <v>4448</v>
      </c>
      <c r="B227" s="8" t="str">
        <f>VLOOKUP(Tabla3[[#This Row],[COD . CLIENTE  ]],Tabla15[],2,FALSE)</f>
        <v>CORDOVA MELENDREZ FEDERICO</v>
      </c>
      <c r="C227" s="1" t="e">
        <f>VLOOKUP(Tabla3[[#This Row],[COD . CLIENTE  ]],CREDITO[],4,FALSE)</f>
        <v>#N/A</v>
      </c>
      <c r="D227" s="1" t="e">
        <f>VLOOKUP(Tabla3[[#This Row],[COD . CLIENTE  ]],CREDITO[],6,FALSE)</f>
        <v>#N/A</v>
      </c>
    </row>
    <row r="228" spans="1:4" x14ac:dyDescent="0.25">
      <c r="A228" s="3" t="s">
        <v>6122</v>
      </c>
      <c r="B228" s="22" t="str">
        <f>VLOOKUP(Tabla3[[#This Row],[COD . CLIENTE  ]],Tabla15[],2,FALSE)</f>
        <v>HOWELL S.A.C.</v>
      </c>
      <c r="C228" s="1" t="str">
        <f>VLOOKUP(Tabla3[[#This Row],[COD . CLIENTE  ]],CREDITO[],4,FALSE)</f>
        <v>Crédito 15 días</v>
      </c>
      <c r="D228" s="1" t="str">
        <f>VLOOKUP(Tabla3[[#This Row],[COD . CLIENTE  ]],CREDITO[],6,FALSE)</f>
        <v>DIANA MAYORCA</v>
      </c>
    </row>
    <row r="229" spans="1:4" x14ac:dyDescent="0.25">
      <c r="A229" s="3" t="s">
        <v>8149</v>
      </c>
      <c r="B229" s="8" t="str">
        <f>VLOOKUP(Tabla3[[#This Row],[COD . CLIENTE  ]],Tabla15[],2,FALSE)</f>
        <v>BOOSTER GROUP PERU SAC</v>
      </c>
      <c r="C229" s="1" t="e">
        <f>VLOOKUP(Tabla3[[#This Row],[COD . CLIENTE  ]],CREDITO[],4,FALSE)</f>
        <v>#N/A</v>
      </c>
      <c r="D229" s="1" t="e">
        <f>VLOOKUP(Tabla3[[#This Row],[COD . CLIENTE  ]],CREDITO[],6,FALSE)</f>
        <v>#N/A</v>
      </c>
    </row>
    <row r="230" spans="1:4" x14ac:dyDescent="0.25">
      <c r="A230" s="3" t="s">
        <v>9407</v>
      </c>
      <c r="B230" s="8" t="str">
        <f>VLOOKUP(Tabla3[[#This Row],[COD . CLIENTE  ]],Tabla15[],2,FALSE)</f>
        <v>BY AUTOCLIMA E.I.R.L.</v>
      </c>
      <c r="C230" s="1" t="e">
        <f>VLOOKUP(Tabla3[[#This Row],[COD . CLIENTE  ]],CREDITO[],4,FALSE)</f>
        <v>#N/A</v>
      </c>
      <c r="D230" s="1" t="e">
        <f>VLOOKUP(Tabla3[[#This Row],[COD . CLIENTE  ]],CREDITO[],6,FALSE)</f>
        <v>#N/A</v>
      </c>
    </row>
    <row r="231" spans="1:4" x14ac:dyDescent="0.25">
      <c r="A231" s="3" t="s">
        <v>4815</v>
      </c>
      <c r="B231" s="8" t="str">
        <f>VLOOKUP(Tabla3[[#This Row],[COD . CLIENTE  ]],Tabla15[],2,FALSE)</f>
        <v>BALDEON CALDERON ROMELIO HIPOLITO</v>
      </c>
      <c r="C231" s="1" t="e">
        <f>VLOOKUP(Tabla3[[#This Row],[COD . CLIENTE  ]],CREDITO[],4,FALSE)</f>
        <v>#N/A</v>
      </c>
      <c r="D231" s="1" t="e">
        <f>VLOOKUP(Tabla3[[#This Row],[COD . CLIENTE  ]],CREDITO[],6,FALSE)</f>
        <v>#N/A</v>
      </c>
    </row>
    <row r="232" spans="1:4" x14ac:dyDescent="0.25">
      <c r="A232" s="3" t="s">
        <v>10102</v>
      </c>
      <c r="B232" s="8" t="str">
        <f>VLOOKUP(Tabla3[[#This Row],[COD . CLIENTE  ]],Tabla15[],2,FALSE)</f>
        <v>SNOW SHOP S.A.C.</v>
      </c>
      <c r="C232" s="1" t="e">
        <f>VLOOKUP(Tabla3[[#This Row],[COD . CLIENTE  ]],CREDITO[],4,FALSE)</f>
        <v>#N/A</v>
      </c>
      <c r="D232" s="1" t="e">
        <f>VLOOKUP(Tabla3[[#This Row],[COD . CLIENTE  ]],CREDITO[],6,FALSE)</f>
        <v>#N/A</v>
      </c>
    </row>
    <row r="233" spans="1:4" x14ac:dyDescent="0.25">
      <c r="A233" s="3" t="s">
        <v>10400</v>
      </c>
      <c r="B233" s="8" t="str">
        <f>VLOOKUP(Tabla3[[#This Row],[COD . CLIENTE  ]],Tabla15[],2,FALSE)</f>
        <v>CN FRIO INDUSTRIAL S.A.C.</v>
      </c>
      <c r="C233" s="1" t="e">
        <f>VLOOKUP(Tabla3[[#This Row],[COD . CLIENTE  ]],CREDITO[],4,FALSE)</f>
        <v>#N/A</v>
      </c>
      <c r="D233" s="1" t="e">
        <f>VLOOKUP(Tabla3[[#This Row],[COD . CLIENTE  ]],CREDITO[],6,FALSE)</f>
        <v>#N/A</v>
      </c>
    </row>
    <row r="234" spans="1:4" x14ac:dyDescent="0.25">
      <c r="A234" s="3" t="s">
        <v>6820</v>
      </c>
      <c r="B234" s="8" t="str">
        <f>VLOOKUP(Tabla3[[#This Row],[COD . CLIENTE  ]],Tabla15[],2,FALSE)</f>
        <v>CORPORACION TECNO MARKET S.A.</v>
      </c>
      <c r="C234" s="1" t="e">
        <f>VLOOKUP(Tabla3[[#This Row],[COD . CLIENTE  ]],CREDITO[],4,FALSE)</f>
        <v>#N/A</v>
      </c>
      <c r="D234" s="1" t="e">
        <f>VLOOKUP(Tabla3[[#This Row],[COD . CLIENTE  ]],CREDITO[],6,FALSE)</f>
        <v>#N/A</v>
      </c>
    </row>
    <row r="235" spans="1:4" x14ac:dyDescent="0.25">
      <c r="A235" s="3" t="s">
        <v>19282</v>
      </c>
      <c r="B235" s="8" t="str">
        <f>VLOOKUP(Tabla3[[#This Row],[COD . CLIENTE  ]],Tabla15[],2,FALSE)</f>
        <v xml:space="preserve">FRIOMAX REFRIGERACION </v>
      </c>
      <c r="C235" s="1" t="e">
        <f>VLOOKUP(Tabla3[[#This Row],[COD . CLIENTE  ]],CREDITO[],4,FALSE)</f>
        <v>#N/A</v>
      </c>
      <c r="D235" s="1" t="e">
        <f>VLOOKUP(Tabla3[[#This Row],[COD . CLIENTE  ]],CREDITO[],6,FALSE)</f>
        <v>#N/A</v>
      </c>
    </row>
    <row r="236" spans="1:4" x14ac:dyDescent="0.25">
      <c r="A236" s="3" t="s">
        <v>19282</v>
      </c>
      <c r="B236" s="8" t="str">
        <f>VLOOKUP(Tabla3[[#This Row],[COD . CLIENTE  ]],Tabla15[],2,FALSE)</f>
        <v xml:space="preserve">FRIOMAX REFRIGERACION </v>
      </c>
      <c r="C236" s="1" t="e">
        <f>VLOOKUP(Tabla3[[#This Row],[COD . CLIENTE  ]],CREDITO[],4,FALSE)</f>
        <v>#N/A</v>
      </c>
      <c r="D236" s="1" t="e">
        <f>VLOOKUP(Tabla3[[#This Row],[COD . CLIENTE  ]],CREDITO[],6,FALSE)</f>
        <v>#N/A</v>
      </c>
    </row>
    <row r="237" spans="1:4" x14ac:dyDescent="0.25">
      <c r="A237" s="3" t="s">
        <v>19282</v>
      </c>
      <c r="B237" s="8" t="str">
        <f>VLOOKUP(Tabla3[[#This Row],[COD . CLIENTE  ]],Tabla15[],2,FALSE)</f>
        <v xml:space="preserve">FRIOMAX REFRIGERACION </v>
      </c>
      <c r="C237" s="1" t="e">
        <f>VLOOKUP(Tabla3[[#This Row],[COD . CLIENTE  ]],CREDITO[],4,FALSE)</f>
        <v>#N/A</v>
      </c>
      <c r="D237" s="1" t="e">
        <f>VLOOKUP(Tabla3[[#This Row],[COD . CLIENTE  ]],CREDITO[],6,FALSE)</f>
        <v>#N/A</v>
      </c>
    </row>
    <row r="238" spans="1:4" x14ac:dyDescent="0.25">
      <c r="A238" s="3" t="s">
        <v>10373</v>
      </c>
      <c r="B238" s="8" t="str">
        <f>VLOOKUP(Tabla3[[#This Row],[COD . CLIENTE  ]],Tabla15[],2,FALSE)</f>
        <v>ELECTRIC STORE S.A.C.</v>
      </c>
      <c r="C238" s="1" t="e">
        <f>VLOOKUP(Tabla3[[#This Row],[COD . CLIENTE  ]],CREDITO[],4,FALSE)</f>
        <v>#N/A</v>
      </c>
      <c r="D238" s="1" t="e">
        <f>VLOOKUP(Tabla3[[#This Row],[COD . CLIENTE  ]],CREDITO[],6,FALSE)</f>
        <v>#N/A</v>
      </c>
    </row>
    <row r="239" spans="1:4" x14ac:dyDescent="0.25">
      <c r="A239" s="3" t="s">
        <v>10797</v>
      </c>
      <c r="B239" s="8" t="str">
        <f>VLOOKUP(Tabla3[[#This Row],[COD . CLIENTE  ]],Tabla15[],2,FALSE)</f>
        <v>GRUPO JANEHR</v>
      </c>
      <c r="C239" s="1" t="e">
        <f>VLOOKUP(Tabla3[[#This Row],[COD . CLIENTE  ]],CREDITO[],4,FALSE)</f>
        <v>#N/A</v>
      </c>
      <c r="D239" s="1" t="e">
        <f>VLOOKUP(Tabla3[[#This Row],[COD . CLIENTE  ]],CREDITO[],6,FALSE)</f>
        <v>#N/A</v>
      </c>
    </row>
    <row r="240" spans="1:4" x14ac:dyDescent="0.25">
      <c r="A240" s="3" t="s">
        <v>19545</v>
      </c>
      <c r="B240" s="8" t="str">
        <f>VLOOKUP(Tabla3[[#This Row],[COD . CLIENTE  ]],Tabla15[],2,FALSE)</f>
        <v>GRUPO BIARI SOCIEDAD ANONIMA CERRADA - GRUPO BIARI SAC</v>
      </c>
      <c r="C240" s="1" t="e">
        <f>VLOOKUP(Tabla3[[#This Row],[COD . CLIENTE  ]],CREDITO[],4,FALSE)</f>
        <v>#N/A</v>
      </c>
      <c r="D240" s="1" t="e">
        <f>VLOOKUP(Tabla3[[#This Row],[COD . CLIENTE  ]],CREDITO[],6,FALSE)</f>
        <v>#N/A</v>
      </c>
    </row>
    <row r="241" spans="1:4" x14ac:dyDescent="0.25">
      <c r="A241" s="3" t="s">
        <v>21483</v>
      </c>
      <c r="B241" s="8" t="str">
        <f>VLOOKUP(Tabla3[[#This Row],[COD . CLIENTE  ]],Tabla15[],2,FALSE)</f>
        <v>ABAMEDIC SRL</v>
      </c>
      <c r="C241" s="1" t="e">
        <f>VLOOKUP(Tabla3[[#This Row],[COD . CLIENTE  ]],CREDITO[],4,FALSE)</f>
        <v>#N/A</v>
      </c>
      <c r="D241" s="1" t="e">
        <f>VLOOKUP(Tabla3[[#This Row],[COD . CLIENTE  ]],CREDITO[],6,FALSE)</f>
        <v>#N/A</v>
      </c>
    </row>
    <row r="242" spans="1:4" x14ac:dyDescent="0.25">
      <c r="A242" s="3" t="s">
        <v>8149</v>
      </c>
      <c r="B242" s="8" t="str">
        <f>VLOOKUP(Tabla3[[#This Row],[COD . CLIENTE  ]],Tabla15[],2,FALSE)</f>
        <v>BOOSTER GROUP PERU SAC</v>
      </c>
      <c r="C242" s="1" t="e">
        <f>VLOOKUP(Tabla3[[#This Row],[COD . CLIENTE  ]],CREDITO[],4,FALSE)</f>
        <v>#N/A</v>
      </c>
      <c r="D242" s="1" t="e">
        <f>VLOOKUP(Tabla3[[#This Row],[COD . CLIENTE  ]],CREDITO[],6,FALSE)</f>
        <v>#N/A</v>
      </c>
    </row>
    <row r="243" spans="1:4" x14ac:dyDescent="0.25">
      <c r="A243" s="3" t="s">
        <v>7778</v>
      </c>
      <c r="B243" s="8" t="str">
        <f>VLOOKUP(Tabla3[[#This Row],[COD . CLIENTE  ]],Tabla15[],2,FALSE)</f>
        <v>M Y W AIR COLD PERU S.A.C.</v>
      </c>
      <c r="C243" s="1" t="e">
        <f>VLOOKUP(Tabla3[[#This Row],[COD . CLIENTE  ]],CREDITO[],4,FALSE)</f>
        <v>#N/A</v>
      </c>
      <c r="D243" s="1" t="e">
        <f>VLOOKUP(Tabla3[[#This Row],[COD . CLIENTE  ]],CREDITO[],6,FALSE)</f>
        <v>#N/A</v>
      </c>
    </row>
    <row r="244" spans="1:4" x14ac:dyDescent="0.25">
      <c r="A244" s="3" t="s">
        <v>9859</v>
      </c>
      <c r="B244" s="8" t="str">
        <f>VLOOKUP(Tabla3[[#This Row],[COD . CLIENTE  ]],Tabla15[],2,FALSE)</f>
        <v>J &amp; C INGENIERIA Y SERVICIOS GENERALES S.A.C.</v>
      </c>
      <c r="C244" s="1" t="e">
        <f>VLOOKUP(Tabla3[[#This Row],[COD . CLIENTE  ]],CREDITO[],4,FALSE)</f>
        <v>#N/A</v>
      </c>
      <c r="D244" s="1" t="e">
        <f>VLOOKUP(Tabla3[[#This Row],[COD . CLIENTE  ]],CREDITO[],6,FALSE)</f>
        <v>#N/A</v>
      </c>
    </row>
    <row r="245" spans="1:4" x14ac:dyDescent="0.25">
      <c r="A245" s="3" t="s">
        <v>9859</v>
      </c>
      <c r="B245" s="8" t="str">
        <f>VLOOKUP(Tabla3[[#This Row],[COD . CLIENTE  ]],Tabla15[],2,FALSE)</f>
        <v>J &amp; C INGENIERIA Y SERVICIOS GENERALES S.A.C.</v>
      </c>
      <c r="C245" s="1" t="e">
        <f>VLOOKUP(Tabla3[[#This Row],[COD . CLIENTE  ]],CREDITO[],4,FALSE)</f>
        <v>#N/A</v>
      </c>
      <c r="D245" s="1" t="e">
        <f>VLOOKUP(Tabla3[[#This Row],[COD . CLIENTE  ]],CREDITO[],6,FALSE)</f>
        <v>#N/A</v>
      </c>
    </row>
    <row r="246" spans="1:4" x14ac:dyDescent="0.25">
      <c r="A246" s="3" t="s">
        <v>4049</v>
      </c>
      <c r="B246" s="8" t="str">
        <f>VLOOKUP(Tabla3[[#This Row],[COD . CLIENTE  ]],Tabla15[],2,FALSE)</f>
        <v>AB IMPORTACIONES INDUSTRIALES SAC</v>
      </c>
      <c r="C246" s="1" t="e">
        <f>VLOOKUP(Tabla3[[#This Row],[COD . CLIENTE  ]],CREDITO[],4,FALSE)</f>
        <v>#N/A</v>
      </c>
      <c r="D246" s="1" t="e">
        <f>VLOOKUP(Tabla3[[#This Row],[COD . CLIENTE  ]],CREDITO[],6,FALSE)</f>
        <v>#N/A</v>
      </c>
    </row>
    <row r="247" spans="1:4" x14ac:dyDescent="0.25">
      <c r="A247" s="3" t="s">
        <v>11362</v>
      </c>
      <c r="B247" s="8" t="str">
        <f>VLOOKUP(Tabla3[[#This Row],[COD . CLIENTE  ]],Tabla15[],2,FALSE)</f>
        <v>GALLARDO MARIN LUZ ESTIMITA</v>
      </c>
      <c r="C247" s="1" t="e">
        <f>VLOOKUP(Tabla3[[#This Row],[COD . CLIENTE  ]],CREDITO[],4,FALSE)</f>
        <v>#N/A</v>
      </c>
      <c r="D247" s="1" t="e">
        <f>VLOOKUP(Tabla3[[#This Row],[COD . CLIENTE  ]],CREDITO[],6,FALSE)</f>
        <v>#N/A</v>
      </c>
    </row>
    <row r="248" spans="1:4" x14ac:dyDescent="0.25">
      <c r="A248" s="3" t="s">
        <v>4049</v>
      </c>
      <c r="B248" s="8" t="str">
        <f>VLOOKUP(Tabla3[[#This Row],[COD . CLIENTE  ]],Tabla15[],2,FALSE)</f>
        <v>AB IMPORTACIONES INDUSTRIALES SAC</v>
      </c>
      <c r="C248" s="1" t="e">
        <f>VLOOKUP(Tabla3[[#This Row],[COD . CLIENTE  ]],CREDITO[],4,FALSE)</f>
        <v>#N/A</v>
      </c>
      <c r="D248" s="1" t="e">
        <f>VLOOKUP(Tabla3[[#This Row],[COD . CLIENTE  ]],CREDITO[],6,FALSE)</f>
        <v>#N/A</v>
      </c>
    </row>
    <row r="249" spans="1:4" x14ac:dyDescent="0.25">
      <c r="A249" s="3" t="s">
        <v>9688</v>
      </c>
      <c r="B249" s="8" t="str">
        <f>VLOOKUP(Tabla3[[#This Row],[COD . CLIENTE  ]],Tabla15[],2,FALSE)</f>
        <v>GRELCONPERU E. I. R. L.</v>
      </c>
      <c r="C249" s="1" t="e">
        <f>VLOOKUP(Tabla3[[#This Row],[COD . CLIENTE  ]],CREDITO[],4,FALSE)</f>
        <v>#N/A</v>
      </c>
      <c r="D249" s="1" t="e">
        <f>VLOOKUP(Tabla3[[#This Row],[COD . CLIENTE  ]],CREDITO[],6,FALSE)</f>
        <v>#N/A</v>
      </c>
    </row>
    <row r="250" spans="1:4" x14ac:dyDescent="0.25">
      <c r="A250" s="3" t="s">
        <v>10630</v>
      </c>
      <c r="B250" s="8" t="str">
        <f>VLOOKUP(Tabla3[[#This Row],[COD . CLIENTE  ]],Tabla15[],2,FALSE)</f>
        <v>INGENIERIA &amp; PROYECTOS CEZA S.A.C.</v>
      </c>
      <c r="C250" s="1" t="e">
        <f>VLOOKUP(Tabla3[[#This Row],[COD . CLIENTE  ]],CREDITO[],4,FALSE)</f>
        <v>#N/A</v>
      </c>
      <c r="D250" s="1" t="e">
        <f>VLOOKUP(Tabla3[[#This Row],[COD . CLIENTE  ]],CREDITO[],6,FALSE)</f>
        <v>#N/A</v>
      </c>
    </row>
    <row r="251" spans="1:4" x14ac:dyDescent="0.25">
      <c r="A251" s="3" t="s">
        <v>9149</v>
      </c>
      <c r="B251" s="8" t="str">
        <f>VLOOKUP(Tabla3[[#This Row],[COD . CLIENTE  ]],Tabla15[],2,FALSE)</f>
        <v>INDUSTRIAS &amp; COMERCIO VILLA S.A.C.</v>
      </c>
      <c r="C251" s="1" t="e">
        <f>VLOOKUP(Tabla3[[#This Row],[COD . CLIENTE  ]],CREDITO[],4,FALSE)</f>
        <v>#N/A</v>
      </c>
      <c r="D251" s="1" t="e">
        <f>VLOOKUP(Tabla3[[#This Row],[COD . CLIENTE  ]],CREDITO[],6,FALSE)</f>
        <v>#N/A</v>
      </c>
    </row>
    <row r="252" spans="1:4" x14ac:dyDescent="0.25">
      <c r="A252" s="3" t="s">
        <v>9860</v>
      </c>
      <c r="B252" s="8" t="str">
        <f>VLOOKUP(Tabla3[[#This Row],[COD . CLIENTE  ]],Tabla15[],2,FALSE)</f>
        <v>CONEX SOLUCIONES TECNOLOGICAS S.A.C</v>
      </c>
      <c r="C252" s="1" t="e">
        <f>VLOOKUP(Tabla3[[#This Row],[COD . CLIENTE  ]],CREDITO[],4,FALSE)</f>
        <v>#N/A</v>
      </c>
      <c r="D252" s="1" t="e">
        <f>VLOOKUP(Tabla3[[#This Row],[COD . CLIENTE  ]],CREDITO[],6,FALSE)</f>
        <v>#N/A</v>
      </c>
    </row>
    <row r="253" spans="1:4" x14ac:dyDescent="0.25">
      <c r="A253" s="3" t="s">
        <v>9711</v>
      </c>
      <c r="B253" s="8" t="str">
        <f>VLOOKUP(Tabla3[[#This Row],[COD . CLIENTE  ]],Tabla15[],2,FALSE)</f>
        <v>JE REFRIGERACION S.A.C.</v>
      </c>
      <c r="C253" s="1" t="e">
        <f>VLOOKUP(Tabla3[[#This Row],[COD . CLIENTE  ]],CREDITO[],4,FALSE)</f>
        <v>#N/A</v>
      </c>
      <c r="D253" s="1" t="e">
        <f>VLOOKUP(Tabla3[[#This Row],[COD . CLIENTE  ]],CREDITO[],6,FALSE)</f>
        <v>#N/A</v>
      </c>
    </row>
    <row r="254" spans="1:4" x14ac:dyDescent="0.25">
      <c r="A254" s="3" t="s">
        <v>4044</v>
      </c>
      <c r="B254" s="8" t="str">
        <f>VLOOKUP(Tabla3[[#This Row],[COD . CLIENTE  ]],Tabla15[],2,FALSE)</f>
        <v>PEREZ MARTINEZ JUAN CARLOS</v>
      </c>
      <c r="C254" s="1" t="e">
        <f>VLOOKUP(Tabla3[[#This Row],[COD . CLIENTE  ]],CREDITO[],4,FALSE)</f>
        <v>#N/A</v>
      </c>
      <c r="D254" s="1" t="e">
        <f>VLOOKUP(Tabla3[[#This Row],[COD . CLIENTE  ]],CREDITO[],6,FALSE)</f>
        <v>#N/A</v>
      </c>
    </row>
    <row r="255" spans="1:4" x14ac:dyDescent="0.25">
      <c r="A255" s="3" t="s">
        <v>9058</v>
      </c>
      <c r="B255" s="22" t="str">
        <f>VLOOKUP(Tabla3[[#This Row],[COD . CLIENTE  ]],Tabla15[],2,FALSE)</f>
        <v>REFRIWORLD PERU S.A.C.</v>
      </c>
      <c r="C255" s="1" t="str">
        <f>VLOOKUP(Tabla3[[#This Row],[COD . CLIENTE  ]],CREDITO[],4,FALSE)</f>
        <v>Crédito 30 días</v>
      </c>
      <c r="D255" s="1" t="str">
        <f>VLOOKUP(Tabla3[[#This Row],[COD . CLIENTE  ]],CREDITO[],6,FALSE)</f>
        <v>MERIE TINEO</v>
      </c>
    </row>
    <row r="256" spans="1:4" x14ac:dyDescent="0.25">
      <c r="A256" s="3" t="s">
        <v>10992</v>
      </c>
      <c r="B256" s="8" t="str">
        <f>VLOOKUP(Tabla3[[#This Row],[COD . CLIENTE  ]],Tabla15[],2,FALSE)</f>
        <v>SERVICIOS CONITERICK S.A.C.</v>
      </c>
      <c r="C256" s="1" t="e">
        <f>VLOOKUP(Tabla3[[#This Row],[COD . CLIENTE  ]],CREDITO[],4,FALSE)</f>
        <v>#N/A</v>
      </c>
      <c r="D256" s="1" t="e">
        <f>VLOOKUP(Tabla3[[#This Row],[COD . CLIENTE  ]],CREDITO[],6,FALSE)</f>
        <v>#N/A</v>
      </c>
    </row>
    <row r="257" spans="1:4" x14ac:dyDescent="0.25">
      <c r="A257" s="3" t="s">
        <v>9860</v>
      </c>
      <c r="B257" s="8" t="str">
        <f>VLOOKUP(Tabla3[[#This Row],[COD . CLIENTE  ]],Tabla15[],2,FALSE)</f>
        <v>CONEX SOLUCIONES TECNOLOGICAS S.A.C</v>
      </c>
      <c r="C257" s="1" t="e">
        <f>VLOOKUP(Tabla3[[#This Row],[COD . CLIENTE  ]],CREDITO[],4,FALSE)</f>
        <v>#N/A</v>
      </c>
      <c r="D257" s="1" t="e">
        <f>VLOOKUP(Tabla3[[#This Row],[COD . CLIENTE  ]],CREDITO[],6,FALSE)</f>
        <v>#N/A</v>
      </c>
    </row>
    <row r="258" spans="1:4" x14ac:dyDescent="0.25">
      <c r="A258" s="3" t="s">
        <v>21483</v>
      </c>
      <c r="B258" s="8" t="str">
        <f>VLOOKUP(Tabla3[[#This Row],[COD . CLIENTE  ]],Tabla15[],2,FALSE)</f>
        <v>ABAMEDIC SRL</v>
      </c>
      <c r="C258" s="1" t="e">
        <f>VLOOKUP(Tabla3[[#This Row],[COD . CLIENTE  ]],CREDITO[],4,FALSE)</f>
        <v>#N/A</v>
      </c>
      <c r="D258" s="1" t="e">
        <f>VLOOKUP(Tabla3[[#This Row],[COD . CLIENTE  ]],CREDITO[],6,FALSE)</f>
        <v>#N/A</v>
      </c>
    </row>
    <row r="259" spans="1:4" x14ac:dyDescent="0.25">
      <c r="A259" s="3" t="s">
        <v>9062</v>
      </c>
      <c r="B259" s="8" t="str">
        <f>VLOOKUP(Tabla3[[#This Row],[COD . CLIENTE  ]],Tabla15[],2,FALSE)</f>
        <v>SERVINDUSTRIA DEL SUR S.A.C.</v>
      </c>
      <c r="C259" s="1" t="e">
        <f>VLOOKUP(Tabla3[[#This Row],[COD . CLIENTE  ]],CREDITO[],4,FALSE)</f>
        <v>#N/A</v>
      </c>
      <c r="D259" s="1" t="e">
        <f>VLOOKUP(Tabla3[[#This Row],[COD . CLIENTE  ]],CREDITO[],6,FALSE)</f>
        <v>#N/A</v>
      </c>
    </row>
    <row r="260" spans="1:4" x14ac:dyDescent="0.25">
      <c r="A260" s="3" t="s">
        <v>4049</v>
      </c>
      <c r="B260" s="8" t="str">
        <f>VLOOKUP(Tabla3[[#This Row],[COD . CLIENTE  ]],Tabla15[],2,FALSE)</f>
        <v>AB IMPORTACIONES INDUSTRIALES SAC</v>
      </c>
      <c r="C260" s="1" t="e">
        <f>VLOOKUP(Tabla3[[#This Row],[COD . CLIENTE  ]],CREDITO[],4,FALSE)</f>
        <v>#N/A</v>
      </c>
      <c r="D260" s="1" t="e">
        <f>VLOOKUP(Tabla3[[#This Row],[COD . CLIENTE  ]],CREDITO[],6,FALSE)</f>
        <v>#N/A</v>
      </c>
    </row>
    <row r="261" spans="1:4" x14ac:dyDescent="0.25">
      <c r="A261" s="3" t="s">
        <v>8217</v>
      </c>
      <c r="B261" s="8" t="str">
        <f>VLOOKUP(Tabla3[[#This Row],[COD . CLIENTE  ]],Tabla15[],2,FALSE)</f>
        <v>C.M.I. REFRIGERACION S.A.C.</v>
      </c>
      <c r="C261" s="1" t="e">
        <f>VLOOKUP(Tabla3[[#This Row],[COD . CLIENTE  ]],CREDITO[],4,FALSE)</f>
        <v>#N/A</v>
      </c>
      <c r="D261" s="1" t="e">
        <f>VLOOKUP(Tabla3[[#This Row],[COD . CLIENTE  ]],CREDITO[],6,FALSE)</f>
        <v>#N/A</v>
      </c>
    </row>
    <row r="262" spans="1:4" x14ac:dyDescent="0.25">
      <c r="A262" s="3" t="s">
        <v>4049</v>
      </c>
      <c r="B262" s="8" t="str">
        <f>VLOOKUP(Tabla3[[#This Row],[COD . CLIENTE  ]],Tabla15[],2,FALSE)</f>
        <v>AB IMPORTACIONES INDUSTRIALES SAC</v>
      </c>
      <c r="C262" s="1" t="e">
        <f>VLOOKUP(Tabla3[[#This Row],[COD . CLIENTE  ]],CREDITO[],4,FALSE)</f>
        <v>#N/A</v>
      </c>
      <c r="D262" s="1" t="e">
        <f>VLOOKUP(Tabla3[[#This Row],[COD . CLIENTE  ]],CREDITO[],6,FALSE)</f>
        <v>#N/A</v>
      </c>
    </row>
    <row r="263" spans="1:4" x14ac:dyDescent="0.25">
      <c r="A263" s="3" t="s">
        <v>9135</v>
      </c>
      <c r="B263" s="8" t="str">
        <f>VLOOKUP(Tabla3[[#This Row],[COD . CLIENTE  ]],Tabla15[],2,FALSE)</f>
        <v>FORMEVA E.I.R.L.</v>
      </c>
      <c r="C263" s="1" t="e">
        <f>VLOOKUP(Tabla3[[#This Row],[COD . CLIENTE  ]],CREDITO[],4,FALSE)</f>
        <v>#N/A</v>
      </c>
      <c r="D263" s="1" t="e">
        <f>VLOOKUP(Tabla3[[#This Row],[COD . CLIENTE  ]],CREDITO[],6,FALSE)</f>
        <v>#N/A</v>
      </c>
    </row>
    <row r="264" spans="1:4" x14ac:dyDescent="0.25">
      <c r="A264" s="3" t="s">
        <v>11507</v>
      </c>
      <c r="B264" s="8" t="str">
        <f>VLOOKUP(Tabla3[[#This Row],[COD . CLIENTE  ]],Tabla15[],2,FALSE)</f>
        <v>DELGADO PEREZ WILSON</v>
      </c>
      <c r="C264" s="1" t="e">
        <f>VLOOKUP(Tabla3[[#This Row],[COD . CLIENTE  ]],CREDITO[],4,FALSE)</f>
        <v>#N/A</v>
      </c>
      <c r="D264" s="1" t="e">
        <f>VLOOKUP(Tabla3[[#This Row],[COD . CLIENTE  ]],CREDITO[],6,FALSE)</f>
        <v>#N/A</v>
      </c>
    </row>
    <row r="265" spans="1:4" x14ac:dyDescent="0.25">
      <c r="A265" s="3" t="s">
        <v>6459</v>
      </c>
      <c r="B265" s="8" t="str">
        <f>VLOOKUP(Tabla3[[#This Row],[COD . CLIENTE  ]],Tabla15[],2,FALSE)</f>
        <v>CORPORACION TERMODINAMICA SA</v>
      </c>
      <c r="C265" s="1" t="e">
        <f>VLOOKUP(Tabla3[[#This Row],[COD . CLIENTE  ]],CREDITO[],4,FALSE)</f>
        <v>#N/A</v>
      </c>
      <c r="D265" s="1" t="e">
        <f>VLOOKUP(Tabla3[[#This Row],[COD . CLIENTE  ]],CREDITO[],6,FALSE)</f>
        <v>#N/A</v>
      </c>
    </row>
    <row r="266" spans="1:4" x14ac:dyDescent="0.25">
      <c r="A266" s="3" t="s">
        <v>9075</v>
      </c>
      <c r="B266" s="8" t="str">
        <f>VLOOKUP(Tabla3[[#This Row],[COD . CLIENTE  ]],Tabla15[],2,FALSE)</f>
        <v>IMPORTACIONES COLD MASTER INTERNATIONAL E.I.R.L.</v>
      </c>
      <c r="C266" s="1" t="e">
        <f>VLOOKUP(Tabla3[[#This Row],[COD . CLIENTE  ]],CREDITO[],4,FALSE)</f>
        <v>#N/A</v>
      </c>
      <c r="D266" s="1" t="e">
        <f>VLOOKUP(Tabla3[[#This Row],[COD . CLIENTE  ]],CREDITO[],6,FALSE)</f>
        <v>#N/A</v>
      </c>
    </row>
    <row r="267" spans="1:4" x14ac:dyDescent="0.25">
      <c r="A267" s="3" t="s">
        <v>21487</v>
      </c>
      <c r="B267" s="8" t="str">
        <f>VLOOKUP(Tabla3[[#This Row],[COD . CLIENTE  ]],Tabla15[],2,FALSE)</f>
        <v>RAMOS RUEDA HENRY DANIEL</v>
      </c>
      <c r="C267" s="1" t="e">
        <f>VLOOKUP(Tabla3[[#This Row],[COD . CLIENTE  ]],CREDITO[],4,FALSE)</f>
        <v>#N/A</v>
      </c>
      <c r="D267" s="1" t="e">
        <f>VLOOKUP(Tabla3[[#This Row],[COD . CLIENTE  ]],CREDITO[],6,FALSE)</f>
        <v>#N/A</v>
      </c>
    </row>
    <row r="268" spans="1:4" x14ac:dyDescent="0.25">
      <c r="A268" s="3" t="s">
        <v>10951</v>
      </c>
      <c r="B268" s="8" t="str">
        <f>VLOOKUP(Tabla3[[#This Row],[COD . CLIENTE  ]],Tabla15[],2,FALSE)</f>
        <v>MASTER SERVICE RD S.A.C</v>
      </c>
      <c r="C268" s="1" t="e">
        <f>VLOOKUP(Tabla3[[#This Row],[COD . CLIENTE  ]],CREDITO[],4,FALSE)</f>
        <v>#N/A</v>
      </c>
      <c r="D268" s="1" t="e">
        <f>VLOOKUP(Tabla3[[#This Row],[COD . CLIENTE  ]],CREDITO[],6,FALSE)</f>
        <v>#N/A</v>
      </c>
    </row>
    <row r="269" spans="1:4" x14ac:dyDescent="0.25">
      <c r="A269" s="3" t="s">
        <v>10719</v>
      </c>
      <c r="B269" s="8" t="str">
        <f>VLOOKUP(Tabla3[[#This Row],[COD . CLIENTE  ]],Tabla15[],2,FALSE)</f>
        <v>MULTISERVIC JH E.I.R.L</v>
      </c>
      <c r="C269" s="1" t="e">
        <f>VLOOKUP(Tabla3[[#This Row],[COD . CLIENTE  ]],CREDITO[],4,FALSE)</f>
        <v>#N/A</v>
      </c>
      <c r="D269" s="1" t="e">
        <f>VLOOKUP(Tabla3[[#This Row],[COD . CLIENTE  ]],CREDITO[],6,FALSE)</f>
        <v>#N/A</v>
      </c>
    </row>
    <row r="270" spans="1:4" x14ac:dyDescent="0.25">
      <c r="A270" s="3" t="s">
        <v>6218</v>
      </c>
      <c r="B270" s="8" t="str">
        <f>VLOOKUP(Tabla3[[#This Row],[COD . CLIENTE  ]],Tabla15[],2,FALSE)</f>
        <v>MAN PAN SERVICE S.A.C</v>
      </c>
      <c r="C270" s="1" t="e">
        <f>VLOOKUP(Tabla3[[#This Row],[COD . CLIENTE  ]],CREDITO[],4,FALSE)</f>
        <v>#N/A</v>
      </c>
      <c r="D270" s="1" t="e">
        <f>VLOOKUP(Tabla3[[#This Row],[COD . CLIENTE  ]],CREDITO[],6,FALSE)</f>
        <v>#N/A</v>
      </c>
    </row>
    <row r="271" spans="1:4" x14ac:dyDescent="0.25">
      <c r="A271" s="3" t="s">
        <v>6092</v>
      </c>
      <c r="B271" s="8" t="str">
        <f>VLOOKUP(Tabla3[[#This Row],[COD . CLIENTE  ]],Tabla15[],2,FALSE)</f>
        <v>RINDESA S.A.C.</v>
      </c>
      <c r="C271" s="1" t="e">
        <f>VLOOKUP(Tabla3[[#This Row],[COD . CLIENTE  ]],CREDITO[],4,FALSE)</f>
        <v>#N/A</v>
      </c>
      <c r="D271" s="1" t="e">
        <f>VLOOKUP(Tabla3[[#This Row],[COD . CLIENTE  ]],CREDITO[],6,FALSE)</f>
        <v>#N/A</v>
      </c>
    </row>
    <row r="272" spans="1:4" x14ac:dyDescent="0.25">
      <c r="A272" s="3" t="s">
        <v>21489</v>
      </c>
      <c r="B272" s="8" t="e">
        <f>VLOOKUP(Tabla3[[#This Row],[COD . CLIENTE  ]],Tabla15[],2,FALSE)</f>
        <v>#N/A</v>
      </c>
      <c r="C272" s="1" t="e">
        <f>VLOOKUP(Tabla3[[#This Row],[COD . CLIENTE  ]],CREDITO[],4,FALSE)</f>
        <v>#N/A</v>
      </c>
      <c r="D272" s="1" t="e">
        <f>VLOOKUP(Tabla3[[#This Row],[COD . CLIENTE  ]],CREDITO[],6,FALSE)</f>
        <v>#N/A</v>
      </c>
    </row>
    <row r="273" spans="1:4" x14ac:dyDescent="0.25">
      <c r="A273" s="3" t="s">
        <v>21490</v>
      </c>
      <c r="B273" s="8" t="e">
        <f>VLOOKUP(Tabla3[[#This Row],[COD . CLIENTE  ]],Tabla15[],2,FALSE)</f>
        <v>#N/A</v>
      </c>
      <c r="C273" s="1" t="e">
        <f>VLOOKUP(Tabla3[[#This Row],[COD . CLIENTE  ]],CREDITO[],4,FALSE)</f>
        <v>#N/A</v>
      </c>
      <c r="D273" s="1" t="e">
        <f>VLOOKUP(Tabla3[[#This Row],[COD . CLIENTE  ]],CREDITO[],6,FALSE)</f>
        <v>#N/A</v>
      </c>
    </row>
    <row r="274" spans="1:4" x14ac:dyDescent="0.25">
      <c r="A274" s="3" t="s">
        <v>4044</v>
      </c>
      <c r="B274" s="8" t="str">
        <f>VLOOKUP(Tabla3[[#This Row],[COD . CLIENTE  ]],Tabla15[],2,FALSE)</f>
        <v>PEREZ MARTINEZ JUAN CARLOS</v>
      </c>
      <c r="C274" s="1" t="e">
        <f>VLOOKUP(Tabla3[[#This Row],[COD . CLIENTE  ]],CREDITO[],4,FALSE)</f>
        <v>#N/A</v>
      </c>
      <c r="D274" s="1" t="e">
        <f>VLOOKUP(Tabla3[[#This Row],[COD . CLIENTE  ]],CREDITO[],6,FALSE)</f>
        <v>#N/A</v>
      </c>
    </row>
    <row r="275" spans="1:4" x14ac:dyDescent="0.25">
      <c r="A275" s="3" t="s">
        <v>21491</v>
      </c>
      <c r="B275" s="8" t="str">
        <f>VLOOKUP(Tabla3[[#This Row],[COD . CLIENTE  ]],Tabla15[],2,FALSE)</f>
        <v>INGENIERIA TECNICA APLICADA A LA INDUSTRIA SAC ITAI SAC</v>
      </c>
      <c r="C275" s="1" t="e">
        <f>VLOOKUP(Tabla3[[#This Row],[COD . CLIENTE  ]],CREDITO[],4,FALSE)</f>
        <v>#N/A</v>
      </c>
      <c r="D275" s="1" t="e">
        <f>VLOOKUP(Tabla3[[#This Row],[COD . CLIENTE  ]],CREDITO[],6,FALSE)</f>
        <v>#N/A</v>
      </c>
    </row>
    <row r="276" spans="1:4" x14ac:dyDescent="0.25">
      <c r="A276" s="3" t="s">
        <v>8525</v>
      </c>
      <c r="B276" s="8" t="str">
        <f>VLOOKUP(Tabla3[[#This Row],[COD . CLIENTE  ]],Tabla15[],2,FALSE)</f>
        <v>GLARA EMPRESA INDIVIDUAL DE RESPONSABILIDAD LIMITA</v>
      </c>
      <c r="C276" s="1" t="e">
        <f>VLOOKUP(Tabla3[[#This Row],[COD . CLIENTE  ]],CREDITO[],4,FALSE)</f>
        <v>#N/A</v>
      </c>
      <c r="D276" s="1" t="e">
        <f>VLOOKUP(Tabla3[[#This Row],[COD . CLIENTE  ]],CREDITO[],6,FALSE)</f>
        <v>#N/A</v>
      </c>
    </row>
    <row r="277" spans="1:4" x14ac:dyDescent="0.25">
      <c r="A277" s="3" t="s">
        <v>5822</v>
      </c>
      <c r="B277" s="8" t="str">
        <f>VLOOKUP(Tabla3[[#This Row],[COD . CLIENTE  ]],Tabla15[],2,FALSE)</f>
        <v>CAMAL CONCHUCOS S A</v>
      </c>
      <c r="C277" s="1" t="e">
        <f>VLOOKUP(Tabla3[[#This Row],[COD . CLIENTE  ]],CREDITO[],4,FALSE)</f>
        <v>#N/A</v>
      </c>
      <c r="D277" s="1" t="e">
        <f>VLOOKUP(Tabla3[[#This Row],[COD . CLIENTE  ]],CREDITO[],6,FALSE)</f>
        <v>#N/A</v>
      </c>
    </row>
    <row r="278" spans="1:4" x14ac:dyDescent="0.25">
      <c r="A278" s="3" t="s">
        <v>10988</v>
      </c>
      <c r="B278" s="8" t="str">
        <f>VLOOKUP(Tabla3[[#This Row],[COD . CLIENTE  ]],Tabla15[],2,FALSE)</f>
        <v>REFRI SMART S.A.C.</v>
      </c>
      <c r="C278" s="1" t="e">
        <f>VLOOKUP(Tabla3[[#This Row],[COD . CLIENTE  ]],CREDITO[],4,FALSE)</f>
        <v>#N/A</v>
      </c>
      <c r="D278" s="1" t="e">
        <f>VLOOKUP(Tabla3[[#This Row],[COD . CLIENTE  ]],CREDITO[],6,FALSE)</f>
        <v>#N/A</v>
      </c>
    </row>
    <row r="279" spans="1:4" x14ac:dyDescent="0.25">
      <c r="A279" s="3" t="s">
        <v>10841</v>
      </c>
      <c r="B279" s="8" t="str">
        <f>VLOOKUP(Tabla3[[#This Row],[COD . CLIENTE  ]],Tabla15[],2,FALSE)</f>
        <v>FLASH SERVICIO TECNICO S.A.C.</v>
      </c>
      <c r="C279" s="1" t="e">
        <f>VLOOKUP(Tabla3[[#This Row],[COD . CLIENTE  ]],CREDITO[],4,FALSE)</f>
        <v>#N/A</v>
      </c>
      <c r="D279" s="1" t="e">
        <f>VLOOKUP(Tabla3[[#This Row],[COD . CLIENTE  ]],CREDITO[],6,FALSE)</f>
        <v>#N/A</v>
      </c>
    </row>
    <row r="280" spans="1:4" x14ac:dyDescent="0.25">
      <c r="A280" s="3" t="s">
        <v>10191</v>
      </c>
      <c r="B280" s="8" t="str">
        <f>VLOOKUP(Tabla3[[#This Row],[COD . CLIENTE  ]],Tabla15[],2,FALSE)</f>
        <v>R &amp; J REPUESTOS Y SERVICIOS GENERALES S.A.C.</v>
      </c>
      <c r="C280" s="1" t="e">
        <f>VLOOKUP(Tabla3[[#This Row],[COD . CLIENTE  ]],CREDITO[],4,FALSE)</f>
        <v>#N/A</v>
      </c>
      <c r="D280" s="1" t="e">
        <f>VLOOKUP(Tabla3[[#This Row],[COD . CLIENTE  ]],CREDITO[],6,FALSE)</f>
        <v>#N/A</v>
      </c>
    </row>
    <row r="281" spans="1:4" x14ac:dyDescent="0.25">
      <c r="A281" s="3" t="s">
        <v>4049</v>
      </c>
      <c r="B281" s="8" t="str">
        <f>VLOOKUP(Tabla3[[#This Row],[COD . CLIENTE  ]],Tabla15[],2,FALSE)</f>
        <v>AB IMPORTACIONES INDUSTRIALES SAC</v>
      </c>
      <c r="C281" s="1" t="e">
        <f>VLOOKUP(Tabla3[[#This Row],[COD . CLIENTE  ]],CREDITO[],4,FALSE)</f>
        <v>#N/A</v>
      </c>
      <c r="D281" s="1" t="e">
        <f>VLOOKUP(Tabla3[[#This Row],[COD . CLIENTE  ]],CREDITO[],6,FALSE)</f>
        <v>#N/A</v>
      </c>
    </row>
    <row r="282" spans="1:4" x14ac:dyDescent="0.25">
      <c r="A282" s="3" t="s">
        <v>9121</v>
      </c>
      <c r="B282" s="8" t="str">
        <f>VLOOKUP(Tabla3[[#This Row],[COD . CLIENTE  ]],Tabla15[],2,FALSE)</f>
        <v>SERVICIOS EMPRESARIALES IMPLEMENTA S.A.C.</v>
      </c>
      <c r="C282" s="1" t="e">
        <f>VLOOKUP(Tabla3[[#This Row],[COD . CLIENTE  ]],CREDITO[],4,FALSE)</f>
        <v>#N/A</v>
      </c>
      <c r="D282" s="1" t="e">
        <f>VLOOKUP(Tabla3[[#This Row],[COD . CLIENTE  ]],CREDITO[],6,FALSE)</f>
        <v>#N/A</v>
      </c>
    </row>
    <row r="283" spans="1:4" x14ac:dyDescent="0.25">
      <c r="A283" s="3" t="s">
        <v>10102</v>
      </c>
      <c r="B283" s="8" t="str">
        <f>VLOOKUP(Tabla3[[#This Row],[COD . CLIENTE  ]],Tabla15[],2,FALSE)</f>
        <v>SNOW SHOP S.A.C.</v>
      </c>
      <c r="C283" s="1" t="e">
        <f>VLOOKUP(Tabla3[[#This Row],[COD . CLIENTE  ]],CREDITO[],4,FALSE)</f>
        <v>#N/A</v>
      </c>
      <c r="D283" s="1" t="e">
        <f>VLOOKUP(Tabla3[[#This Row],[COD . CLIENTE  ]],CREDITO[],6,FALSE)</f>
        <v>#N/A</v>
      </c>
    </row>
    <row r="284" spans="1:4" x14ac:dyDescent="0.25">
      <c r="A284" s="3" t="s">
        <v>9905</v>
      </c>
      <c r="B284" s="8" t="str">
        <f>VLOOKUP(Tabla3[[#This Row],[COD . CLIENTE  ]],Tabla15[],2,FALSE)</f>
        <v>CORPORACION FOX SUMINISTROS &amp; TECNOLOGIA SOCIEDAD</v>
      </c>
      <c r="C284" s="1" t="e">
        <f>VLOOKUP(Tabla3[[#This Row],[COD . CLIENTE  ]],CREDITO[],4,FALSE)</f>
        <v>#N/A</v>
      </c>
      <c r="D284" s="1" t="e">
        <f>VLOOKUP(Tabla3[[#This Row],[COD . CLIENTE  ]],CREDITO[],6,FALSE)</f>
        <v>#N/A</v>
      </c>
    </row>
    <row r="285" spans="1:4" x14ac:dyDescent="0.25">
      <c r="A285" s="3" t="s">
        <v>11080</v>
      </c>
      <c r="B285" s="8" t="str">
        <f>VLOOKUP(Tabla3[[#This Row],[COD . CLIENTE  ]],Tabla15[],2,FALSE)</f>
        <v>SIBERIAN COMPANY E.I.R.L.</v>
      </c>
      <c r="C285" s="1" t="e">
        <f>VLOOKUP(Tabla3[[#This Row],[COD . CLIENTE  ]],CREDITO[],4,FALSE)</f>
        <v>#N/A</v>
      </c>
      <c r="D285" s="1" t="e">
        <f>VLOOKUP(Tabla3[[#This Row],[COD . CLIENTE  ]],CREDITO[],6,FALSE)</f>
        <v>#N/A</v>
      </c>
    </row>
    <row r="286" spans="1:4" x14ac:dyDescent="0.25">
      <c r="A286" s="3" t="s">
        <v>6279</v>
      </c>
      <c r="B286" s="8" t="str">
        <f>VLOOKUP(Tabla3[[#This Row],[COD . CLIENTE  ]],Tabla15[],2,FALSE)</f>
        <v>REFRISA S.R.LTDA.</v>
      </c>
      <c r="C286" s="1" t="e">
        <f>VLOOKUP(Tabla3[[#This Row],[COD . CLIENTE  ]],CREDITO[],4,FALSE)</f>
        <v>#N/A</v>
      </c>
      <c r="D286" s="1" t="e">
        <f>VLOOKUP(Tabla3[[#This Row],[COD . CLIENTE  ]],CREDITO[],6,FALSE)</f>
        <v>#N/A</v>
      </c>
    </row>
    <row r="287" spans="1:4" x14ac:dyDescent="0.25">
      <c r="A287" s="3" t="s">
        <v>10368</v>
      </c>
      <c r="B287" s="8" t="str">
        <f>VLOOKUP(Tabla3[[#This Row],[COD . CLIENTE  ]],Tabla15[],2,FALSE)</f>
        <v>ELECTROMECHANICAL PROJECTS AND SOLUTIONS PERU SOCI</v>
      </c>
      <c r="C287" s="1" t="e">
        <f>VLOOKUP(Tabla3[[#This Row],[COD . CLIENTE  ]],CREDITO[],4,FALSE)</f>
        <v>#N/A</v>
      </c>
      <c r="D287" s="1" t="e">
        <f>VLOOKUP(Tabla3[[#This Row],[COD . CLIENTE  ]],CREDITO[],6,FALSE)</f>
        <v>#N/A</v>
      </c>
    </row>
    <row r="288" spans="1:4" x14ac:dyDescent="0.25">
      <c r="A288" s="3" t="s">
        <v>11258</v>
      </c>
      <c r="B288" s="8" t="str">
        <f>VLOOKUP(Tabla3[[#This Row],[COD . CLIENTE  ]],Tabla15[],2,FALSE)</f>
        <v>SITEC SECURITY PERU EIRL</v>
      </c>
      <c r="C288" s="1" t="e">
        <f>VLOOKUP(Tabla3[[#This Row],[COD . CLIENTE  ]],CREDITO[],4,FALSE)</f>
        <v>#N/A</v>
      </c>
      <c r="D288" s="1" t="e">
        <f>VLOOKUP(Tabla3[[#This Row],[COD . CLIENTE  ]],CREDITO[],6,FALSE)</f>
        <v>#N/A</v>
      </c>
    </row>
    <row r="289" spans="1:4" x14ac:dyDescent="0.25">
      <c r="A289" s="3" t="s">
        <v>6047</v>
      </c>
      <c r="B289" s="8" t="str">
        <f>VLOOKUP(Tabla3[[#This Row],[COD . CLIENTE  ]],Tabla15[],2,FALSE)</f>
        <v>INTERNACIONAL DE TRANSPORTE TURISTICO Y SERVICIOS SRL</v>
      </c>
      <c r="C289" s="1" t="e">
        <f>VLOOKUP(Tabla3[[#This Row],[COD . CLIENTE  ]],CREDITO[],4,FALSE)</f>
        <v>#N/A</v>
      </c>
      <c r="D289" s="1" t="e">
        <f>VLOOKUP(Tabla3[[#This Row],[COD . CLIENTE  ]],CREDITO[],6,FALSE)</f>
        <v>#N/A</v>
      </c>
    </row>
    <row r="290" spans="1:4" x14ac:dyDescent="0.25">
      <c r="A290" s="3" t="s">
        <v>8323</v>
      </c>
      <c r="B290" s="8" t="str">
        <f>VLOOKUP(Tabla3[[#This Row],[COD . CLIENTE  ]],Tabla15[],2,FALSE)</f>
        <v>NEGOCIACIONES CARYDER S.A.C.</v>
      </c>
      <c r="C290" s="1" t="e">
        <f>VLOOKUP(Tabla3[[#This Row],[COD . CLIENTE  ]],CREDITO[],4,FALSE)</f>
        <v>#N/A</v>
      </c>
      <c r="D290" s="1" t="e">
        <f>VLOOKUP(Tabla3[[#This Row],[COD . CLIENTE  ]],CREDITO[],6,FALSE)</f>
        <v>#N/A</v>
      </c>
    </row>
    <row r="291" spans="1:4" x14ac:dyDescent="0.25">
      <c r="A291" s="3" t="s">
        <v>21498</v>
      </c>
      <c r="B291" s="8" t="str">
        <f>VLOOKUP(Tabla3[[#This Row],[COD . CLIENTE  ]],Tabla15[],2,FALSE)</f>
        <v>PROYECTOS DE INGENIERIA Y MANTENIMIENTO INDUSTRIAL PROINMAN SAC</v>
      </c>
      <c r="C291" s="1" t="e">
        <f>VLOOKUP(Tabla3[[#This Row],[COD . CLIENTE  ]],CREDITO[],4,FALSE)</f>
        <v>#N/A</v>
      </c>
      <c r="D291" s="1" t="e">
        <f>VLOOKUP(Tabla3[[#This Row],[COD . CLIENTE  ]],CREDITO[],6,FALSE)</f>
        <v>#N/A</v>
      </c>
    </row>
    <row r="292" spans="1:4" x14ac:dyDescent="0.25">
      <c r="A292" s="3" t="s">
        <v>9205</v>
      </c>
      <c r="B292" s="8" t="str">
        <f>VLOOKUP(Tabla3[[#This Row],[COD . CLIENTE  ]],Tabla15[],2,FALSE)</f>
        <v>INEMA PERÚ SOCIEDAD ANONIMA CERRADA</v>
      </c>
      <c r="C292" s="1" t="str">
        <f>VLOOKUP(Tabla3[[#This Row],[COD . CLIENTE  ]],CREDITO[],4,FALSE)</f>
        <v>CHEQUE DIF 30DIAS CONTRA ENTREGA</v>
      </c>
      <c r="D292" s="1" t="str">
        <f>VLOOKUP(Tabla3[[#This Row],[COD . CLIENTE  ]],CREDITO[],6,FALSE)</f>
        <v>Daniela vicente</v>
      </c>
    </row>
    <row r="293" spans="1:4" x14ac:dyDescent="0.25">
      <c r="A293" s="3" t="s">
        <v>19545</v>
      </c>
      <c r="B293" s="8" t="str">
        <f>VLOOKUP(Tabla3[[#This Row],[COD . CLIENTE  ]],Tabla15[],2,FALSE)</f>
        <v>GRUPO BIARI SOCIEDAD ANONIMA CERRADA - GRUPO BIARI SAC</v>
      </c>
      <c r="C293" s="1" t="e">
        <f>VLOOKUP(Tabla3[[#This Row],[COD . CLIENTE  ]],CREDITO[],4,FALSE)</f>
        <v>#N/A</v>
      </c>
      <c r="D293" s="1" t="e">
        <f>VLOOKUP(Tabla3[[#This Row],[COD . CLIENTE  ]],CREDITO[],6,FALSE)</f>
        <v>#N/A</v>
      </c>
    </row>
    <row r="294" spans="1:4" x14ac:dyDescent="0.25">
      <c r="A294" s="3" t="s">
        <v>9711</v>
      </c>
      <c r="B294" s="8" t="str">
        <f>VLOOKUP(Tabla3[[#This Row],[COD . CLIENTE  ]],Tabla15[],2,FALSE)</f>
        <v>JE REFRIGERACION S.A.C.</v>
      </c>
      <c r="C294" s="1" t="e">
        <f>VLOOKUP(Tabla3[[#This Row],[COD . CLIENTE  ]],CREDITO[],4,FALSE)</f>
        <v>#N/A</v>
      </c>
      <c r="D294" s="1" t="e">
        <f>VLOOKUP(Tabla3[[#This Row],[COD . CLIENTE  ]],CREDITO[],6,FALSE)</f>
        <v>#N/A</v>
      </c>
    </row>
    <row r="295" spans="1:4" x14ac:dyDescent="0.25">
      <c r="A295" s="3" t="s">
        <v>10034</v>
      </c>
      <c r="B295" s="8" t="str">
        <f>VLOOKUP(Tabla3[[#This Row],[COD . CLIENTE  ]],Tabla15[],2,FALSE)</f>
        <v>INGENIERIA Y TECNOLOGIA DEL FRIO S.A.C.</v>
      </c>
      <c r="C295" s="1" t="e">
        <f>VLOOKUP(Tabla3[[#This Row],[COD . CLIENTE  ]],CREDITO[],4,FALSE)</f>
        <v>#N/A</v>
      </c>
      <c r="D295" s="1" t="e">
        <f>VLOOKUP(Tabla3[[#This Row],[COD . CLIENTE  ]],CREDITO[],6,FALSE)</f>
        <v>#N/A</v>
      </c>
    </row>
    <row r="296" spans="1:4" x14ac:dyDescent="0.25">
      <c r="A296" s="3" t="s">
        <v>8239</v>
      </c>
      <c r="B296" s="8" t="str">
        <f>VLOOKUP(Tabla3[[#This Row],[COD . CLIENTE  ]],Tabla15[],2,FALSE)</f>
        <v>CAPTAX-A S.A.C.</v>
      </c>
      <c r="C296" s="1" t="e">
        <f>VLOOKUP(Tabla3[[#This Row],[COD . CLIENTE  ]],CREDITO[],4,FALSE)</f>
        <v>#N/A</v>
      </c>
      <c r="D296" s="1" t="e">
        <f>VLOOKUP(Tabla3[[#This Row],[COD . CLIENTE  ]],CREDITO[],6,FALSE)</f>
        <v>#N/A</v>
      </c>
    </row>
    <row r="297" spans="1:4" x14ac:dyDescent="0.25">
      <c r="A297" s="3" t="s">
        <v>21501</v>
      </c>
      <c r="B297" s="8" t="str">
        <f>VLOOKUP(Tabla3[[#This Row],[COD . CLIENTE  ]],Tabla15[],2,FALSE)</f>
        <v>HONORIO MACO VICTOR MANUEL</v>
      </c>
      <c r="C297" s="1" t="e">
        <f>VLOOKUP(Tabla3[[#This Row],[COD . CLIENTE  ]],CREDITO[],4,FALSE)</f>
        <v>#N/A</v>
      </c>
      <c r="D297" s="1" t="e">
        <f>VLOOKUP(Tabla3[[#This Row],[COD . CLIENTE  ]],CREDITO[],6,FALSE)</f>
        <v>#N/A</v>
      </c>
    </row>
    <row r="298" spans="1:4" x14ac:dyDescent="0.25">
      <c r="A298" s="3" t="s">
        <v>4049</v>
      </c>
      <c r="B298" s="8" t="str">
        <f>VLOOKUP(Tabla3[[#This Row],[COD . CLIENTE  ]],Tabla15[],2,FALSE)</f>
        <v>AB IMPORTACIONES INDUSTRIALES SAC</v>
      </c>
      <c r="C298" s="1" t="e">
        <f>VLOOKUP(Tabla3[[#This Row],[COD . CLIENTE  ]],CREDITO[],4,FALSE)</f>
        <v>#N/A</v>
      </c>
      <c r="D298" s="1" t="e">
        <f>VLOOKUP(Tabla3[[#This Row],[COD . CLIENTE  ]],CREDITO[],6,FALSE)</f>
        <v>#N/A</v>
      </c>
    </row>
    <row r="299" spans="1:4" x14ac:dyDescent="0.25">
      <c r="A299" s="3" t="s">
        <v>6122</v>
      </c>
      <c r="B299" s="8" t="str">
        <f>VLOOKUP(Tabla3[[#This Row],[COD . CLIENTE  ]],Tabla15[],2,FALSE)</f>
        <v>HOWELL S.A.C.</v>
      </c>
      <c r="C299" s="1" t="str">
        <f>VLOOKUP(Tabla3[[#This Row],[COD . CLIENTE  ]],CREDITO[],4,FALSE)</f>
        <v>Crédito 15 días</v>
      </c>
      <c r="D299" s="1" t="str">
        <f>VLOOKUP(Tabla3[[#This Row],[COD . CLIENTE  ]],CREDITO[],6,FALSE)</f>
        <v>DIANA MAYORCA</v>
      </c>
    </row>
    <row r="300" spans="1:4" x14ac:dyDescent="0.25">
      <c r="A300" s="3" t="s">
        <v>9294</v>
      </c>
      <c r="B300" s="8" t="str">
        <f>VLOOKUP(Tabla3[[#This Row],[COD . CLIENTE  ]],Tabla15[],2,FALSE)</f>
        <v>STRANVID S.A.C.</v>
      </c>
      <c r="C300" s="1" t="e">
        <f>VLOOKUP(Tabla3[[#This Row],[COD . CLIENTE  ]],CREDITO[],4,FALSE)</f>
        <v>#N/A</v>
      </c>
      <c r="D300" s="1" t="e">
        <f>VLOOKUP(Tabla3[[#This Row],[COD . CLIENTE  ]],CREDITO[],6,FALSE)</f>
        <v>#N/A</v>
      </c>
    </row>
    <row r="301" spans="1:4" x14ac:dyDescent="0.25">
      <c r="A301" s="3" t="s">
        <v>11070</v>
      </c>
      <c r="B301" s="8" t="str">
        <f>VLOOKUP(Tabla3[[#This Row],[COD . CLIENTE  ]],Tabla15[],2,FALSE)</f>
        <v>INNOVACION FENIX S.A.C.</v>
      </c>
      <c r="C301" s="1" t="e">
        <f>VLOOKUP(Tabla3[[#This Row],[COD . CLIENTE  ]],CREDITO[],4,FALSE)</f>
        <v>#N/A</v>
      </c>
      <c r="D301" s="1" t="e">
        <f>VLOOKUP(Tabla3[[#This Row],[COD . CLIENTE  ]],CREDITO[],6,FALSE)</f>
        <v>#N/A</v>
      </c>
    </row>
    <row r="302" spans="1:4" x14ac:dyDescent="0.25">
      <c r="A302" s="3" t="s">
        <v>4049</v>
      </c>
      <c r="B302" s="8" t="str">
        <f>VLOOKUP(Tabla3[[#This Row],[COD . CLIENTE  ]],Tabla15[],2,FALSE)</f>
        <v>AB IMPORTACIONES INDUSTRIALES SAC</v>
      </c>
      <c r="C302" s="1" t="e">
        <f>VLOOKUP(Tabla3[[#This Row],[COD . CLIENTE  ]],CREDITO[],4,FALSE)</f>
        <v>#N/A</v>
      </c>
      <c r="D302" s="1" t="e">
        <f>VLOOKUP(Tabla3[[#This Row],[COD . CLIENTE  ]],CREDITO[],6,FALSE)</f>
        <v>#N/A</v>
      </c>
    </row>
    <row r="303" spans="1:4" x14ac:dyDescent="0.25">
      <c r="A303" s="3" t="s">
        <v>9900</v>
      </c>
      <c r="B303" s="8" t="str">
        <f>VLOOKUP(Tabla3[[#This Row],[COD . CLIENTE  ]],Tabla15[],2,FALSE)</f>
        <v>SKINLAND S.A.C.</v>
      </c>
      <c r="C303" s="1" t="e">
        <f>VLOOKUP(Tabla3[[#This Row],[COD . CLIENTE  ]],CREDITO[],4,FALSE)</f>
        <v>#N/A</v>
      </c>
      <c r="D303" s="1" t="e">
        <f>VLOOKUP(Tabla3[[#This Row],[COD . CLIENTE  ]],CREDITO[],6,FALSE)</f>
        <v>#N/A</v>
      </c>
    </row>
    <row r="304" spans="1:4" x14ac:dyDescent="0.25">
      <c r="A304" s="3" t="s">
        <v>10678</v>
      </c>
      <c r="B304" s="8" t="str">
        <f>VLOOKUP(Tabla3[[#This Row],[COD . CLIENTE  ]],Tabla15[],2,FALSE)</f>
        <v>CONSORCIO ELECTRONICS BEST TECHNOLOGIC E.I.R.L. - CONSORCIO EBT E.I.R.L.</v>
      </c>
      <c r="C304" s="1" t="e">
        <f>VLOOKUP(Tabla3[[#This Row],[COD . CLIENTE  ]],CREDITO[],4,FALSE)</f>
        <v>#N/A</v>
      </c>
      <c r="D304" s="1" t="e">
        <f>VLOOKUP(Tabla3[[#This Row],[COD . CLIENTE  ]],CREDITO[],6,FALSE)</f>
        <v>#N/A</v>
      </c>
    </row>
    <row r="305" spans="1:4" x14ac:dyDescent="0.25">
      <c r="A305" s="3" t="s">
        <v>5961</v>
      </c>
      <c r="B305" s="8" t="str">
        <f>VLOOKUP(Tabla3[[#This Row],[COD . CLIENTE  ]],Tabla15[],2,FALSE)</f>
        <v>INDUSTRIAS ALIMENTICIAS CUSCO S.A.</v>
      </c>
      <c r="C305" s="1" t="str">
        <f>VLOOKUP(Tabla3[[#This Row],[COD . CLIENTE  ]],CREDITO[],4,FALSE)</f>
        <v>Crédito 30 días</v>
      </c>
      <c r="D305" s="1" t="str">
        <f>VLOOKUP(Tabla3[[#This Row],[COD . CLIENTE  ]],CREDITO[],6,FALSE)</f>
        <v>Daniela vicente</v>
      </c>
    </row>
    <row r="306" spans="1:4" x14ac:dyDescent="0.25">
      <c r="A306" s="3" t="s">
        <v>10013</v>
      </c>
      <c r="B306" s="8" t="str">
        <f>VLOOKUP(Tabla3[[#This Row],[COD . CLIENTE  ]],Tabla15[],2,FALSE)</f>
        <v>DENKO PERU E.I.R.L.</v>
      </c>
      <c r="C306" s="1" t="e">
        <f>VLOOKUP(Tabla3[[#This Row],[COD . CLIENTE  ]],CREDITO[],4,FALSE)</f>
        <v>#N/A</v>
      </c>
      <c r="D306" s="1" t="e">
        <f>VLOOKUP(Tabla3[[#This Row],[COD . CLIENTE  ]],CREDITO[],6,FALSE)</f>
        <v>#N/A</v>
      </c>
    </row>
    <row r="307" spans="1:4" x14ac:dyDescent="0.25">
      <c r="A307" s="3" t="s">
        <v>11319</v>
      </c>
      <c r="B307" s="8" t="str">
        <f>VLOOKUP(Tabla3[[#This Row],[COD . CLIENTE  ]],Tabla15[],2,FALSE)</f>
        <v>COORPORACION INDUSTRIAS DEL SUR S.A.C.</v>
      </c>
      <c r="C307" s="1" t="e">
        <f>VLOOKUP(Tabla3[[#This Row],[COD . CLIENTE  ]],CREDITO[],4,FALSE)</f>
        <v>#N/A</v>
      </c>
      <c r="D307" s="1" t="e">
        <f>VLOOKUP(Tabla3[[#This Row],[COD . CLIENTE  ]],CREDITO[],6,FALSE)</f>
        <v>#N/A</v>
      </c>
    </row>
    <row r="308" spans="1:4" x14ac:dyDescent="0.25">
      <c r="A308" s="3" t="s">
        <v>9058</v>
      </c>
      <c r="B308" s="8" t="str">
        <f>VLOOKUP(Tabla3[[#This Row],[COD . CLIENTE  ]],Tabla15[],2,FALSE)</f>
        <v>REFRIWORLD PERU S.A.C.</v>
      </c>
      <c r="C308" s="1" t="str">
        <f>VLOOKUP(Tabla3[[#This Row],[COD . CLIENTE  ]],CREDITO[],4,FALSE)</f>
        <v>Crédito 30 días</v>
      </c>
      <c r="D308" s="1" t="str">
        <f>VLOOKUP(Tabla3[[#This Row],[COD . CLIENTE  ]],CREDITO[],6,FALSE)</f>
        <v>MERIE TINEO</v>
      </c>
    </row>
    <row r="309" spans="1:4" x14ac:dyDescent="0.25">
      <c r="A309" s="3" t="s">
        <v>9058</v>
      </c>
      <c r="B309" s="8" t="str">
        <f>VLOOKUP(Tabla3[[#This Row],[COD . CLIENTE  ]],Tabla15[],2,FALSE)</f>
        <v>REFRIWORLD PERU S.A.C.</v>
      </c>
      <c r="C309" s="1" t="str">
        <f>VLOOKUP(Tabla3[[#This Row],[COD . CLIENTE  ]],CREDITO[],4,FALSE)</f>
        <v>Crédito 30 días</v>
      </c>
      <c r="D309" s="1" t="str">
        <f>VLOOKUP(Tabla3[[#This Row],[COD . CLIENTE  ]],CREDITO[],6,FALSE)</f>
        <v>MERIE TINEO</v>
      </c>
    </row>
    <row r="310" spans="1:4" x14ac:dyDescent="0.25">
      <c r="A310" s="3" t="s">
        <v>4044</v>
      </c>
      <c r="B310" s="8" t="str">
        <f>VLOOKUP(Tabla3[[#This Row],[COD . CLIENTE  ]],Tabla15[],2,FALSE)</f>
        <v>PEREZ MARTINEZ JUAN CARLOS</v>
      </c>
      <c r="C310" s="1" t="e">
        <f>VLOOKUP(Tabla3[[#This Row],[COD . CLIENTE  ]],CREDITO[],4,FALSE)</f>
        <v>#N/A</v>
      </c>
      <c r="D310" s="1" t="e">
        <f>VLOOKUP(Tabla3[[#This Row],[COD . CLIENTE  ]],CREDITO[],6,FALSE)</f>
        <v>#N/A</v>
      </c>
    </row>
    <row r="311" spans="1:4" x14ac:dyDescent="0.25">
      <c r="A311" s="3" t="s">
        <v>5961</v>
      </c>
      <c r="B311" s="8" t="str">
        <f>VLOOKUP(Tabla3[[#This Row],[COD . CLIENTE  ]],Tabla15[],2,FALSE)</f>
        <v>INDUSTRIAS ALIMENTICIAS CUSCO S.A.</v>
      </c>
      <c r="C311" s="1" t="str">
        <f>VLOOKUP(Tabla3[[#This Row],[COD . CLIENTE  ]],CREDITO[],4,FALSE)</f>
        <v>Crédito 30 días</v>
      </c>
      <c r="D311" s="1" t="str">
        <f>VLOOKUP(Tabla3[[#This Row],[COD . CLIENTE  ]],CREDITO[],6,FALSE)</f>
        <v>Daniela vicente</v>
      </c>
    </row>
    <row r="312" spans="1:4" x14ac:dyDescent="0.25">
      <c r="A312" s="3" t="s">
        <v>7778</v>
      </c>
      <c r="B312" s="8" t="str">
        <f>VLOOKUP(Tabla3[[#This Row],[COD . CLIENTE  ]],Tabla15[],2,FALSE)</f>
        <v>M Y W AIR COLD PERU S.A.C.</v>
      </c>
      <c r="C312" s="1" t="e">
        <f>VLOOKUP(Tabla3[[#This Row],[COD . CLIENTE  ]],CREDITO[],4,FALSE)</f>
        <v>#N/A</v>
      </c>
      <c r="D312" s="1" t="e">
        <f>VLOOKUP(Tabla3[[#This Row],[COD . CLIENTE  ]],CREDITO[],6,FALSE)</f>
        <v>#N/A</v>
      </c>
    </row>
    <row r="313" spans="1:4" x14ac:dyDescent="0.25">
      <c r="A313" s="3" t="s">
        <v>21508</v>
      </c>
      <c r="B313" s="8" t="str">
        <f>VLOOKUP(Tabla3[[#This Row],[COD . CLIENTE  ]],Tabla15[],2,FALSE)</f>
        <v>TECH QUALITY PARTNERS SAC - TQP SAC</v>
      </c>
      <c r="C313" s="1" t="e">
        <f>VLOOKUP(Tabla3[[#This Row],[COD . CLIENTE  ]],CREDITO[],4,FALSE)</f>
        <v>#N/A</v>
      </c>
      <c r="D313" s="1" t="e">
        <f>VLOOKUP(Tabla3[[#This Row],[COD . CLIENTE  ]],CREDITO[],6,FALSE)</f>
        <v>#N/A</v>
      </c>
    </row>
    <row r="314" spans="1:4" x14ac:dyDescent="0.25">
      <c r="A314" s="3" t="s">
        <v>7674</v>
      </c>
      <c r="B314" s="8" t="str">
        <f>VLOOKUP(Tabla3[[#This Row],[COD . CLIENTE  ]],Tabla15[],2,FALSE)</f>
        <v>COINREFRI AIR S.A.C</v>
      </c>
      <c r="C314" s="1" t="str">
        <f>VLOOKUP(Tabla3[[#This Row],[COD . CLIENTE  ]],CREDITO[],4,FALSE)</f>
        <v>Crédito 30 días</v>
      </c>
      <c r="D314" s="1" t="str">
        <f>VLOOKUP(Tabla3[[#This Row],[COD . CLIENTE  ]],CREDITO[],6,FALSE)</f>
        <v>Alexandra Paredes</v>
      </c>
    </row>
    <row r="315" spans="1:4" x14ac:dyDescent="0.25">
      <c r="A315" s="3" t="s">
        <v>7674</v>
      </c>
      <c r="B315" s="8" t="str">
        <f>VLOOKUP(Tabla3[[#This Row],[COD . CLIENTE  ]],Tabla15[],2,FALSE)</f>
        <v>COINREFRI AIR S.A.C</v>
      </c>
      <c r="C315" s="1" t="str">
        <f>VLOOKUP(Tabla3[[#This Row],[COD . CLIENTE  ]],CREDITO[],4,FALSE)</f>
        <v>Crédito 30 días</v>
      </c>
      <c r="D315" s="1" t="str">
        <f>VLOOKUP(Tabla3[[#This Row],[COD . CLIENTE  ]],CREDITO[],6,FALSE)</f>
        <v>Alexandra Paredes</v>
      </c>
    </row>
    <row r="316" spans="1:4" x14ac:dyDescent="0.25">
      <c r="A316" s="3" t="s">
        <v>4044</v>
      </c>
      <c r="B316" s="8" t="str">
        <f>VLOOKUP(Tabla3[[#This Row],[COD . CLIENTE  ]],Tabla15[],2,FALSE)</f>
        <v>PEREZ MARTINEZ JUAN CARLOS</v>
      </c>
      <c r="C316" s="1" t="e">
        <f>VLOOKUP(Tabla3[[#This Row],[COD . CLIENTE  ]],CREDITO[],4,FALSE)</f>
        <v>#N/A</v>
      </c>
      <c r="D316" s="1" t="e">
        <f>VLOOKUP(Tabla3[[#This Row],[COD . CLIENTE  ]],CREDITO[],6,FALSE)</f>
        <v>#N/A</v>
      </c>
    </row>
    <row r="317" spans="1:4" x14ac:dyDescent="0.25">
      <c r="A317" s="3" t="s">
        <v>10719</v>
      </c>
      <c r="B317" s="8" t="str">
        <f>VLOOKUP(Tabla3[[#This Row],[COD . CLIENTE  ]],Tabla15[],2,FALSE)</f>
        <v>MULTISERVIC JH E.I.R.L</v>
      </c>
      <c r="C317" s="1" t="e">
        <f>VLOOKUP(Tabla3[[#This Row],[COD . CLIENTE  ]],CREDITO[],4,FALSE)</f>
        <v>#N/A</v>
      </c>
      <c r="D317" s="1" t="e">
        <f>VLOOKUP(Tabla3[[#This Row],[COD . CLIENTE  ]],CREDITO[],6,FALSE)</f>
        <v>#N/A</v>
      </c>
    </row>
    <row r="318" spans="1:4" x14ac:dyDescent="0.25">
      <c r="A318" s="3" t="s">
        <v>9860</v>
      </c>
      <c r="B318" s="8" t="str">
        <f>VLOOKUP(Tabla3[[#This Row],[COD . CLIENTE  ]],Tabla15[],2,FALSE)</f>
        <v>CONEX SOLUCIONES TECNOLOGICAS S.A.C</v>
      </c>
      <c r="C318" s="1" t="e">
        <f>VLOOKUP(Tabla3[[#This Row],[COD . CLIENTE  ]],CREDITO[],4,FALSE)</f>
        <v>#N/A</v>
      </c>
      <c r="D318" s="1" t="e">
        <f>VLOOKUP(Tabla3[[#This Row],[COD . CLIENTE  ]],CREDITO[],6,FALSE)</f>
        <v>#N/A</v>
      </c>
    </row>
    <row r="319" spans="1:4" x14ac:dyDescent="0.25">
      <c r="A319" s="3" t="s">
        <v>4430</v>
      </c>
      <c r="B319" s="8" t="str">
        <f>VLOOKUP(Tabla3[[#This Row],[COD . CLIENTE  ]],Tabla15[],2,FALSE)</f>
        <v>HINOSTROZA MALLMA ESTEBAN MARIO</v>
      </c>
      <c r="C319" s="1" t="e">
        <f>VLOOKUP(Tabla3[[#This Row],[COD . CLIENTE  ]],CREDITO[],4,FALSE)</f>
        <v>#N/A</v>
      </c>
      <c r="D319" s="1" t="e">
        <f>VLOOKUP(Tabla3[[#This Row],[COD . CLIENTE  ]],CREDITO[],6,FALSE)</f>
        <v>#N/A</v>
      </c>
    </row>
    <row r="320" spans="1:4" x14ac:dyDescent="0.25">
      <c r="A320" s="21" t="s">
        <v>6359</v>
      </c>
      <c r="B320" s="8" t="str">
        <f>VLOOKUP(Tabla3[[#This Row],[COD . CLIENTE  ]],Tabla15[],2,FALSE)</f>
        <v>SOCIEDAD AGRICOLA DROKASA S.A.</v>
      </c>
      <c r="C320" s="1" t="str">
        <f>VLOOKUP(Tabla3[[#This Row],[COD . CLIENTE  ]],CREDITO[],4,FALSE)</f>
        <v>Crédito 30 días</v>
      </c>
      <c r="D320" s="1" t="str">
        <f>VLOOKUP(Tabla3[[#This Row],[COD . CLIENTE  ]],CREDITO[],6,FALSE)</f>
        <v>ELIZABETH MENDOZA</v>
      </c>
    </row>
    <row r="321" spans="1:4" x14ac:dyDescent="0.25">
      <c r="A321" s="3" t="s">
        <v>10368</v>
      </c>
      <c r="B321" s="8" t="str">
        <f>VLOOKUP(Tabla3[[#This Row],[COD . CLIENTE  ]],Tabla15[],2,FALSE)</f>
        <v>ELECTROMECHANICAL PROJECTS AND SOLUTIONS PERU SOCI</v>
      </c>
      <c r="C321" s="1" t="e">
        <f>VLOOKUP(Tabla3[[#This Row],[COD . CLIENTE  ]],CREDITO[],4,FALSE)</f>
        <v>#N/A</v>
      </c>
      <c r="D321" s="1" t="e">
        <f>VLOOKUP(Tabla3[[#This Row],[COD . CLIENTE  ]],CREDITO[],6,FALSE)</f>
        <v>#N/A</v>
      </c>
    </row>
    <row r="322" spans="1:4" x14ac:dyDescent="0.25">
      <c r="A322" s="3" t="s">
        <v>8972</v>
      </c>
      <c r="B322" s="8" t="str">
        <f>VLOOKUP(Tabla3[[#This Row],[COD . CLIENTE  ]],Tabla15[],2,FALSE)</f>
        <v>CONSORCIO CHEMO S.A.C.</v>
      </c>
      <c r="C322" s="1" t="e">
        <f>VLOOKUP(Tabla3[[#This Row],[COD . CLIENTE  ]],CREDITO[],4,FALSE)</f>
        <v>#N/A</v>
      </c>
      <c r="D322" s="1" t="e">
        <f>VLOOKUP(Tabla3[[#This Row],[COD . CLIENTE  ]],CREDITO[],6,FALSE)</f>
        <v>#N/A</v>
      </c>
    </row>
    <row r="323" spans="1:4" x14ac:dyDescent="0.25">
      <c r="A323" s="3" t="s">
        <v>10693</v>
      </c>
      <c r="B323" s="8" t="str">
        <f>VLOOKUP(Tabla3[[#This Row],[COD . CLIENTE  ]],Tabla15[],2,FALSE)</f>
        <v>INDUSTRIAS ELECTROMECANICAS Y MONTAJES E.I.R.L.</v>
      </c>
      <c r="C323" s="1" t="e">
        <f>VLOOKUP(Tabla3[[#This Row],[COD . CLIENTE  ]],CREDITO[],4,FALSE)</f>
        <v>#N/A</v>
      </c>
      <c r="D323" s="1" t="e">
        <f>VLOOKUP(Tabla3[[#This Row],[COD . CLIENTE  ]],CREDITO[],6,FALSE)</f>
        <v>#N/A</v>
      </c>
    </row>
    <row r="324" spans="1:4" x14ac:dyDescent="0.25">
      <c r="A324" s="3" t="s">
        <v>8012</v>
      </c>
      <c r="B324" s="8" t="str">
        <f>VLOOKUP(Tabla3[[#This Row],[COD . CLIENTE  ]],Tabla15[],2,FALSE)</f>
        <v>MEGA FRIO DEZA S.A.C.</v>
      </c>
      <c r="C324" s="1" t="e">
        <f>VLOOKUP(Tabla3[[#This Row],[COD . CLIENTE  ]],CREDITO[],4,FALSE)</f>
        <v>#N/A</v>
      </c>
      <c r="D324" s="1" t="e">
        <f>VLOOKUP(Tabla3[[#This Row],[COD . CLIENTE  ]],CREDITO[],6,FALSE)</f>
        <v>#N/A</v>
      </c>
    </row>
    <row r="325" spans="1:4" x14ac:dyDescent="0.25">
      <c r="A325" s="3" t="s">
        <v>21511</v>
      </c>
      <c r="B325" s="8" t="str">
        <f>VLOOKUP(Tabla3[[#This Row],[COD . CLIENTE  ]],Tabla15[],2,FALSE)</f>
        <v>LEGAROS SERVICIOS EN GENERAL EIRL</v>
      </c>
      <c r="C325" s="1" t="e">
        <f>VLOOKUP(Tabla3[[#This Row],[COD . CLIENTE  ]],CREDITO[],4,FALSE)</f>
        <v>#N/A</v>
      </c>
      <c r="D325" s="1" t="e">
        <f>VLOOKUP(Tabla3[[#This Row],[COD . CLIENTE  ]],CREDITO[],6,FALSE)</f>
        <v>#N/A</v>
      </c>
    </row>
    <row r="326" spans="1:4" x14ac:dyDescent="0.25">
      <c r="A326" s="3" t="s">
        <v>4049</v>
      </c>
      <c r="B326" s="8" t="str">
        <f>VLOOKUP(Tabla3[[#This Row],[COD . CLIENTE  ]],Tabla15[],2,FALSE)</f>
        <v>AB IMPORTACIONES INDUSTRIALES SAC</v>
      </c>
      <c r="C326" s="1" t="e">
        <f>VLOOKUP(Tabla3[[#This Row],[COD . CLIENTE  ]],CREDITO[],4,FALSE)</f>
        <v>#N/A</v>
      </c>
      <c r="D326" s="1" t="e">
        <f>VLOOKUP(Tabla3[[#This Row],[COD . CLIENTE  ]],CREDITO[],6,FALSE)</f>
        <v>#N/A</v>
      </c>
    </row>
    <row r="327" spans="1:4" x14ac:dyDescent="0.25">
      <c r="A327" s="3" t="s">
        <v>4049</v>
      </c>
      <c r="B327" s="8" t="str">
        <f>VLOOKUP(Tabla3[[#This Row],[COD . CLIENTE  ]],Tabla15[],2,FALSE)</f>
        <v>AB IMPORTACIONES INDUSTRIALES SAC</v>
      </c>
      <c r="C327" s="1" t="e">
        <f>VLOOKUP(Tabla3[[#This Row],[COD . CLIENTE  ]],CREDITO[],4,FALSE)</f>
        <v>#N/A</v>
      </c>
      <c r="D327" s="1" t="e">
        <f>VLOOKUP(Tabla3[[#This Row],[COD . CLIENTE  ]],CREDITO[],6,FALSE)</f>
        <v>#N/A</v>
      </c>
    </row>
    <row r="328" spans="1:4" x14ac:dyDescent="0.25">
      <c r="A328" s="3" t="s">
        <v>10690</v>
      </c>
      <c r="B328" s="8" t="str">
        <f>VLOOKUP(Tabla3[[#This Row],[COD . CLIENTE  ]],Tabla15[],2,FALSE)</f>
        <v>RFALMA E.I.R.L.</v>
      </c>
      <c r="C328" s="1" t="e">
        <f>VLOOKUP(Tabla3[[#This Row],[COD . CLIENTE  ]],CREDITO[],4,FALSE)</f>
        <v>#N/A</v>
      </c>
      <c r="D328" s="1" t="e">
        <f>VLOOKUP(Tabla3[[#This Row],[COD . CLIENTE  ]],CREDITO[],6,FALSE)</f>
        <v>#N/A</v>
      </c>
    </row>
    <row r="329" spans="1:4" x14ac:dyDescent="0.25">
      <c r="A329" s="3" t="s">
        <v>4348</v>
      </c>
      <c r="B329" s="8" t="str">
        <f>VLOOKUP(Tabla3[[#This Row],[COD . CLIENTE  ]],Tabla15[],2,FALSE)</f>
        <v>SALAZAR QUESQUEN VICENTE</v>
      </c>
      <c r="C329" s="1" t="e">
        <f>VLOOKUP(Tabla3[[#This Row],[COD . CLIENTE  ]],CREDITO[],4,FALSE)</f>
        <v>#N/A</v>
      </c>
      <c r="D329" s="1" t="e">
        <f>VLOOKUP(Tabla3[[#This Row],[COD . CLIENTE  ]],CREDITO[],6,FALSE)</f>
        <v>#N/A</v>
      </c>
    </row>
    <row r="330" spans="1:4" x14ac:dyDescent="0.25">
      <c r="A330" s="3" t="s">
        <v>4049</v>
      </c>
      <c r="B330" s="8" t="str">
        <f>VLOOKUP(Tabla3[[#This Row],[COD . CLIENTE  ]],Tabla15[],2,FALSE)</f>
        <v>AB IMPORTACIONES INDUSTRIALES SAC</v>
      </c>
      <c r="C330" s="1" t="e">
        <f>VLOOKUP(Tabla3[[#This Row],[COD . CLIENTE  ]],CREDITO[],4,FALSE)</f>
        <v>#N/A</v>
      </c>
      <c r="D330" s="1" t="e">
        <f>VLOOKUP(Tabla3[[#This Row],[COD . CLIENTE  ]],CREDITO[],6,FALSE)</f>
        <v>#N/A</v>
      </c>
    </row>
    <row r="331" spans="1:4" x14ac:dyDescent="0.25">
      <c r="A331" s="3" t="s">
        <v>21513</v>
      </c>
      <c r="B331" s="8" t="str">
        <f>VLOOKUP(Tabla3[[#This Row],[COD . CLIENTE  ]],Tabla15[],2,FALSE)</f>
        <v>CHOKES EIRL</v>
      </c>
      <c r="C331" s="1" t="e">
        <f>VLOOKUP(Tabla3[[#This Row],[COD . CLIENTE  ]],CREDITO[],4,FALSE)</f>
        <v>#N/A</v>
      </c>
      <c r="D331" s="1" t="e">
        <f>VLOOKUP(Tabla3[[#This Row],[COD . CLIENTE  ]],CREDITO[],6,FALSE)</f>
        <v>#N/A</v>
      </c>
    </row>
    <row r="332" spans="1:4" x14ac:dyDescent="0.25">
      <c r="A332" s="3" t="s">
        <v>9711</v>
      </c>
      <c r="B332" s="8" t="str">
        <f>VLOOKUP(Tabla3[[#This Row],[COD . CLIENTE  ]],Tabla15[],2,FALSE)</f>
        <v>JE REFRIGERACION S.A.C.</v>
      </c>
      <c r="C332" s="1" t="e">
        <f>VLOOKUP(Tabla3[[#This Row],[COD . CLIENTE  ]],CREDITO[],4,FALSE)</f>
        <v>#N/A</v>
      </c>
      <c r="D332" s="1" t="e">
        <f>VLOOKUP(Tabla3[[#This Row],[COD . CLIENTE  ]],CREDITO[],6,FALSE)</f>
        <v>#N/A</v>
      </c>
    </row>
    <row r="333" spans="1:4" x14ac:dyDescent="0.25">
      <c r="A333" s="3" t="s">
        <v>4044</v>
      </c>
      <c r="B333" s="8" t="str">
        <f>VLOOKUP(Tabla3[[#This Row],[COD . CLIENTE  ]],Tabla15[],2,FALSE)</f>
        <v>PEREZ MARTINEZ JUAN CARLOS</v>
      </c>
      <c r="C333" s="1" t="e">
        <f>VLOOKUP(Tabla3[[#This Row],[COD . CLIENTE  ]],CREDITO[],4,FALSE)</f>
        <v>#N/A</v>
      </c>
      <c r="D333" s="1" t="e">
        <f>VLOOKUP(Tabla3[[#This Row],[COD . CLIENTE  ]],CREDITO[],6,FALSE)</f>
        <v>#N/A</v>
      </c>
    </row>
    <row r="334" spans="1:4" x14ac:dyDescent="0.25">
      <c r="A334" s="3" t="s">
        <v>7885</v>
      </c>
      <c r="B334" s="8" t="str">
        <f>VLOOKUP(Tabla3[[#This Row],[COD . CLIENTE  ]],Tabla15[],2,FALSE)</f>
        <v>SOCIETA DEL PONTE SOCIEDAD ANONIMA CERRADA</v>
      </c>
      <c r="C334" s="1" t="e">
        <f>VLOOKUP(Tabla3[[#This Row],[COD . CLIENTE  ]],CREDITO[],4,FALSE)</f>
        <v>#N/A</v>
      </c>
      <c r="D334" s="1" t="e">
        <f>VLOOKUP(Tabla3[[#This Row],[COD . CLIENTE  ]],CREDITO[],6,FALSE)</f>
        <v>#N/A</v>
      </c>
    </row>
    <row r="335" spans="1:4" x14ac:dyDescent="0.25">
      <c r="A335" s="3" t="s">
        <v>4686</v>
      </c>
      <c r="B335" s="8" t="str">
        <f>VLOOKUP(Tabla3[[#This Row],[COD . CLIENTE  ]],Tabla15[],2,FALSE)</f>
        <v>CARHUAMACA PEREZ DE REMIGIO</v>
      </c>
      <c r="C335" s="1" t="e">
        <f>VLOOKUP(Tabla3[[#This Row],[COD . CLIENTE  ]],CREDITO[],4,FALSE)</f>
        <v>#N/A</v>
      </c>
      <c r="D335" s="1" t="e">
        <f>VLOOKUP(Tabla3[[#This Row],[COD . CLIENTE  ]],CREDITO[],6,FALSE)</f>
        <v>#N/A</v>
      </c>
    </row>
    <row r="336" spans="1:4" x14ac:dyDescent="0.25">
      <c r="A336" s="3" t="s">
        <v>8012</v>
      </c>
      <c r="B336" s="8" t="str">
        <f>VLOOKUP(Tabla3[[#This Row],[COD . CLIENTE  ]],Tabla15[],2,FALSE)</f>
        <v>MEGA FRIO DEZA S.A.C.</v>
      </c>
      <c r="C336" s="1" t="e">
        <f>VLOOKUP(Tabla3[[#This Row],[COD . CLIENTE  ]],CREDITO[],4,FALSE)</f>
        <v>#N/A</v>
      </c>
      <c r="D336" s="1" t="e">
        <f>VLOOKUP(Tabla3[[#This Row],[COD . CLIENTE  ]],CREDITO[],6,FALSE)</f>
        <v>#N/A</v>
      </c>
    </row>
    <row r="337" spans="1:4" x14ac:dyDescent="0.25">
      <c r="A337" s="3" t="s">
        <v>19237</v>
      </c>
      <c r="B337" s="8" t="str">
        <f>VLOOKUP(Tabla3[[#This Row],[COD . CLIENTE  ]],Tabla15[],2,FALSE)</f>
        <v xml:space="preserve">CORPORACION BLAD </v>
      </c>
      <c r="C337" s="1" t="e">
        <f>VLOOKUP(Tabla3[[#This Row],[COD . CLIENTE  ]],CREDITO[],4,FALSE)</f>
        <v>#N/A</v>
      </c>
      <c r="D337" s="1" t="e">
        <f>VLOOKUP(Tabla3[[#This Row],[COD . CLIENTE  ]],CREDITO[],6,FALSE)</f>
        <v>#N/A</v>
      </c>
    </row>
    <row r="338" spans="1:4" x14ac:dyDescent="0.25">
      <c r="A338" s="3" t="s">
        <v>6896</v>
      </c>
      <c r="B338" s="8" t="str">
        <f>VLOOKUP(Tabla3[[#This Row],[COD . CLIENTE  ]],Tabla15[],2,FALSE)</f>
        <v>THAYA SRL.</v>
      </c>
      <c r="C338" s="1" t="e">
        <f>VLOOKUP(Tabla3[[#This Row],[COD . CLIENTE  ]],CREDITO[],4,FALSE)</f>
        <v>#N/A</v>
      </c>
      <c r="D338" s="1" t="e">
        <f>VLOOKUP(Tabla3[[#This Row],[COD . CLIENTE  ]],CREDITO[],6,FALSE)</f>
        <v>#N/A</v>
      </c>
    </row>
    <row r="339" spans="1:4" x14ac:dyDescent="0.25">
      <c r="A339" s="3" t="s">
        <v>21515</v>
      </c>
      <c r="B339" s="8" t="str">
        <f>VLOOKUP(Tabla3[[#This Row],[COD . CLIENTE  ]],Tabla15[],2,FALSE)</f>
        <v>GYG MECANICA AUTOMOTRIZ EN GENERAL SAC</v>
      </c>
      <c r="C339" s="1" t="e">
        <f>VLOOKUP(Tabla3[[#This Row],[COD . CLIENTE  ]],CREDITO[],4,FALSE)</f>
        <v>#N/A</v>
      </c>
      <c r="D339" s="1" t="e">
        <f>VLOOKUP(Tabla3[[#This Row],[COD . CLIENTE  ]],CREDITO[],6,FALSE)</f>
        <v>#N/A</v>
      </c>
    </row>
    <row r="340" spans="1:4" x14ac:dyDescent="0.25">
      <c r="A340" s="3" t="s">
        <v>19255</v>
      </c>
      <c r="B340" s="8" t="str">
        <f>VLOOKUP(Tabla3[[#This Row],[COD . CLIENTE  ]],Tabla15[],2,FALSE)</f>
        <v>INNOVASCION GENERAL L &amp; B SACS</v>
      </c>
      <c r="C340" s="1" t="str">
        <f>VLOOKUP(Tabla3[[#This Row],[COD . CLIENTE  ]],CREDITO[],4,FALSE)</f>
        <v>Crédito 30 días</v>
      </c>
      <c r="D340" s="1" t="str">
        <f>VLOOKUP(Tabla3[[#This Row],[COD . CLIENTE  ]],CREDITO[],6,FALSE)</f>
        <v>MARIA NAVARRO</v>
      </c>
    </row>
    <row r="341" spans="1:4" x14ac:dyDescent="0.25">
      <c r="A341" s="3" t="s">
        <v>19255</v>
      </c>
      <c r="B341" s="8" t="str">
        <f>VLOOKUP(Tabla3[[#This Row],[COD . CLIENTE  ]],Tabla15[],2,FALSE)</f>
        <v>INNOVASCION GENERAL L &amp; B SACS</v>
      </c>
      <c r="C341" s="1" t="str">
        <f>VLOOKUP(Tabla3[[#This Row],[COD . CLIENTE  ]],CREDITO[],4,FALSE)</f>
        <v>Crédito 30 días</v>
      </c>
      <c r="D341" s="1" t="str">
        <f>VLOOKUP(Tabla3[[#This Row],[COD . CLIENTE  ]],CREDITO[],6,FALSE)</f>
        <v>MARIA NAVARRO</v>
      </c>
    </row>
    <row r="342" spans="1:4" x14ac:dyDescent="0.25">
      <c r="A342" s="3" t="s">
        <v>5822</v>
      </c>
      <c r="B342" s="8" t="str">
        <f>VLOOKUP(Tabla3[[#This Row],[COD . CLIENTE  ]],Tabla15[],2,FALSE)</f>
        <v>CAMAL CONCHUCOS S A</v>
      </c>
      <c r="C342" s="1" t="e">
        <f>VLOOKUP(Tabla3[[#This Row],[COD . CLIENTE  ]],CREDITO[],4,FALSE)</f>
        <v>#N/A</v>
      </c>
      <c r="D342" s="1" t="e">
        <f>VLOOKUP(Tabla3[[#This Row],[COD . CLIENTE  ]],CREDITO[],6,FALSE)</f>
        <v>#N/A</v>
      </c>
    </row>
    <row r="343" spans="1:4" x14ac:dyDescent="0.25">
      <c r="A343" s="3" t="s">
        <v>10841</v>
      </c>
      <c r="B343" s="8" t="str">
        <f>VLOOKUP(Tabla3[[#This Row],[COD . CLIENTE  ]],Tabla15[],2,FALSE)</f>
        <v>FLASH SERVICIO TECNICO S.A.C.</v>
      </c>
      <c r="C343" s="1" t="e">
        <f>VLOOKUP(Tabla3[[#This Row],[COD . CLIENTE  ]],CREDITO[],4,FALSE)</f>
        <v>#N/A</v>
      </c>
      <c r="D343" s="1" t="e">
        <f>VLOOKUP(Tabla3[[#This Row],[COD . CLIENTE  ]],CREDITO[],6,FALSE)</f>
        <v>#N/A</v>
      </c>
    </row>
    <row r="344" spans="1:4" x14ac:dyDescent="0.25">
      <c r="A344" s="3" t="s">
        <v>10373</v>
      </c>
      <c r="B344" s="8" t="str">
        <f>VLOOKUP(Tabla3[[#This Row],[COD . CLIENTE  ]],Tabla15[],2,FALSE)</f>
        <v>ELECTRIC STORE S.A.C.</v>
      </c>
      <c r="C344" s="1" t="e">
        <f>VLOOKUP(Tabla3[[#This Row],[COD . CLIENTE  ]],CREDITO[],4,FALSE)</f>
        <v>#N/A</v>
      </c>
      <c r="D344" s="1" t="e">
        <f>VLOOKUP(Tabla3[[#This Row],[COD . CLIENTE  ]],CREDITO[],6,FALSE)</f>
        <v>#N/A</v>
      </c>
    </row>
    <row r="345" spans="1:4" x14ac:dyDescent="0.25">
      <c r="A345" s="3" t="s">
        <v>4049</v>
      </c>
      <c r="B345" s="8" t="str">
        <f>VLOOKUP(Tabla3[[#This Row],[COD . CLIENTE  ]],Tabla15[],2,FALSE)</f>
        <v>AB IMPORTACIONES INDUSTRIALES SAC</v>
      </c>
      <c r="C345" s="1" t="e">
        <f>VLOOKUP(Tabla3[[#This Row],[COD . CLIENTE  ]],CREDITO[],4,FALSE)</f>
        <v>#N/A</v>
      </c>
      <c r="D345" s="1" t="e">
        <f>VLOOKUP(Tabla3[[#This Row],[COD . CLIENTE  ]],CREDITO[],6,FALSE)</f>
        <v>#N/A</v>
      </c>
    </row>
    <row r="346" spans="1:4" x14ac:dyDescent="0.25">
      <c r="A346" s="3" t="s">
        <v>9635</v>
      </c>
      <c r="B346" s="8" t="str">
        <f>VLOOKUP(Tabla3[[#This Row],[COD . CLIENTE  ]],Tabla15[],2,FALSE)</f>
        <v>EMPRESA DE TRANSPORTES TERRESTRES ISSA S.A.C. - ETTISSA</v>
      </c>
      <c r="C346" s="1" t="e">
        <f>VLOOKUP(Tabla3[[#This Row],[COD . CLIENTE  ]],CREDITO[],4,FALSE)</f>
        <v>#N/A</v>
      </c>
      <c r="D346" s="1" t="e">
        <f>VLOOKUP(Tabla3[[#This Row],[COD . CLIENTE  ]],CREDITO[],6,FALSE)</f>
        <v>#N/A</v>
      </c>
    </row>
    <row r="347" spans="1:4" x14ac:dyDescent="0.25">
      <c r="A347" s="3" t="s">
        <v>6635</v>
      </c>
      <c r="B347" s="8" t="str">
        <f>VLOOKUP(Tabla3[[#This Row],[COD . CLIENTE  ]],Tabla15[],2,FALSE)</f>
        <v>ILLARI SAC</v>
      </c>
      <c r="C347" s="1" t="e">
        <f>VLOOKUP(Tabla3[[#This Row],[COD . CLIENTE  ]],CREDITO[],4,FALSE)</f>
        <v>#N/A</v>
      </c>
      <c r="D347" s="1" t="e">
        <f>VLOOKUP(Tabla3[[#This Row],[COD . CLIENTE  ]],CREDITO[],6,FALSE)</f>
        <v>#N/A</v>
      </c>
    </row>
    <row r="348" spans="1:4" x14ac:dyDescent="0.25">
      <c r="A348" s="3" t="s">
        <v>9683</v>
      </c>
      <c r="B348" s="8" t="str">
        <f>VLOOKUP(Tabla3[[#This Row],[COD . CLIENTE  ]],Tabla15[],2,FALSE)</f>
        <v>ASVID ENGINEERING SOCIEDAD ANONIMA CERRADA</v>
      </c>
      <c r="C348" s="1" t="e">
        <f>VLOOKUP(Tabla3[[#This Row],[COD . CLIENTE  ]],CREDITO[],4,FALSE)</f>
        <v>#N/A</v>
      </c>
      <c r="D348" s="1" t="e">
        <f>VLOOKUP(Tabla3[[#This Row],[COD . CLIENTE  ]],CREDITO[],6,FALSE)</f>
        <v>#N/A</v>
      </c>
    </row>
    <row r="349" spans="1:4" x14ac:dyDescent="0.25">
      <c r="A349" s="3" t="s">
        <v>4918</v>
      </c>
      <c r="B349" s="8" t="str">
        <f>VLOOKUP(Tabla3[[#This Row],[COD . CLIENTE  ]],Tabla15[],2,FALSE)</f>
        <v xml:space="preserve">TAPARA SOTOMAYOR DORIS </v>
      </c>
      <c r="C349" s="1" t="e">
        <f>VLOOKUP(Tabla3[[#This Row],[COD . CLIENTE  ]],CREDITO[],4,FALSE)</f>
        <v>#N/A</v>
      </c>
      <c r="D349" s="1" t="e">
        <f>VLOOKUP(Tabla3[[#This Row],[COD . CLIENTE  ]],CREDITO[],6,FALSE)</f>
        <v>#N/A</v>
      </c>
    </row>
    <row r="350" spans="1:4" x14ac:dyDescent="0.25">
      <c r="A350" s="3" t="s">
        <v>4954</v>
      </c>
      <c r="B350" s="8" t="str">
        <f>VLOOKUP(Tabla3[[#This Row],[COD . CLIENTE  ]],Tabla15[],2,FALSE)</f>
        <v>GOMEZ ABREGU TITO PERCY</v>
      </c>
      <c r="C350" s="1" t="e">
        <f>VLOOKUP(Tabla3[[#This Row],[COD . CLIENTE  ]],CREDITO[],4,FALSE)</f>
        <v>#N/A</v>
      </c>
      <c r="D350" s="1" t="e">
        <f>VLOOKUP(Tabla3[[#This Row],[COD . CLIENTE  ]],CREDITO[],6,FALSE)</f>
        <v>#N/A</v>
      </c>
    </row>
    <row r="351" spans="1:4" x14ac:dyDescent="0.25">
      <c r="A351" s="3" t="s">
        <v>21518</v>
      </c>
      <c r="B351" s="8" t="str">
        <f>VLOOKUP(Tabla3[[#This Row],[COD . CLIENTE  ]],Tabla15[],2,FALSE)</f>
        <v>LLAOTA EMPORIO SAC</v>
      </c>
      <c r="C351" s="1" t="e">
        <f>VLOOKUP(Tabla3[[#This Row],[COD . CLIENTE  ]],CREDITO[],4,FALSE)</f>
        <v>#N/A</v>
      </c>
      <c r="D351" s="1" t="e">
        <f>VLOOKUP(Tabla3[[#This Row],[COD . CLIENTE  ]],CREDITO[],6,FALSE)</f>
        <v>#N/A</v>
      </c>
    </row>
    <row r="352" spans="1:4" x14ac:dyDescent="0.25">
      <c r="A352" s="3" t="s">
        <v>10780</v>
      </c>
      <c r="B352" s="8" t="str">
        <f>VLOOKUP(Tabla3[[#This Row],[COD . CLIENTE  ]],Tabla15[],2,FALSE)</f>
        <v>CONTINENTAL COLD S.A.C.</v>
      </c>
      <c r="C352" s="1" t="e">
        <f>VLOOKUP(Tabla3[[#This Row],[COD . CLIENTE  ]],CREDITO[],4,FALSE)</f>
        <v>#N/A</v>
      </c>
      <c r="D352" s="1" t="e">
        <f>VLOOKUP(Tabla3[[#This Row],[COD . CLIENTE  ]],CREDITO[],6,FALSE)</f>
        <v>#N/A</v>
      </c>
    </row>
    <row r="353" spans="1:4" x14ac:dyDescent="0.25">
      <c r="A353" s="3" t="s">
        <v>9294</v>
      </c>
      <c r="B353" s="8" t="str">
        <f>VLOOKUP(Tabla3[[#This Row],[COD . CLIENTE  ]],Tabla15[],2,FALSE)</f>
        <v>STRANVID S.A.C.</v>
      </c>
      <c r="C353" s="1" t="e">
        <f>VLOOKUP(Tabla3[[#This Row],[COD . CLIENTE  ]],CREDITO[],4,FALSE)</f>
        <v>#N/A</v>
      </c>
      <c r="D353" s="1" t="e">
        <f>VLOOKUP(Tabla3[[#This Row],[COD . CLIENTE  ]],CREDITO[],6,FALSE)</f>
        <v>#N/A</v>
      </c>
    </row>
    <row r="354" spans="1:4" x14ac:dyDescent="0.25">
      <c r="A354" s="3" t="s">
        <v>10368</v>
      </c>
      <c r="B354" s="8" t="str">
        <f>VLOOKUP(Tabla3[[#This Row],[COD . CLIENTE  ]],Tabla15[],2,FALSE)</f>
        <v>ELECTROMECHANICAL PROJECTS AND SOLUTIONS PERU SOCI</v>
      </c>
      <c r="C354" s="1" t="e">
        <f>VLOOKUP(Tabla3[[#This Row],[COD . CLIENTE  ]],CREDITO[],4,FALSE)</f>
        <v>#N/A</v>
      </c>
      <c r="D354" s="1" t="e">
        <f>VLOOKUP(Tabla3[[#This Row],[COD . CLIENTE  ]],CREDITO[],6,FALSE)</f>
        <v>#N/A</v>
      </c>
    </row>
    <row r="355" spans="1:4" x14ac:dyDescent="0.25">
      <c r="A355" s="3" t="s">
        <v>11112</v>
      </c>
      <c r="B355" s="8" t="str">
        <f>VLOOKUP(Tabla3[[#This Row],[COD . CLIENTE  ]],Tabla15[],2,FALSE)</f>
        <v>FERRETERIA INDUSTRIAL JMB E.I.R.L.</v>
      </c>
      <c r="C355" s="1" t="e">
        <f>VLOOKUP(Tabla3[[#This Row],[COD . CLIENTE  ]],CREDITO[],4,FALSE)</f>
        <v>#N/A</v>
      </c>
      <c r="D355" s="1" t="e">
        <f>VLOOKUP(Tabla3[[#This Row],[COD . CLIENTE  ]],CREDITO[],6,FALSE)</f>
        <v>#N/A</v>
      </c>
    </row>
    <row r="356" spans="1:4" x14ac:dyDescent="0.25">
      <c r="A356" s="3" t="s">
        <v>10678</v>
      </c>
      <c r="B356" s="8" t="str">
        <f>VLOOKUP(Tabla3[[#This Row],[COD . CLIENTE  ]],Tabla15[],2,FALSE)</f>
        <v>CONSORCIO ELECTRONICS BEST TECHNOLOGIC E.I.R.L. - CONSORCIO EBT E.I.R.L.</v>
      </c>
      <c r="C356" s="1" t="e">
        <f>VLOOKUP(Tabla3[[#This Row],[COD . CLIENTE  ]],CREDITO[],4,FALSE)</f>
        <v>#N/A</v>
      </c>
      <c r="D356" s="1" t="e">
        <f>VLOOKUP(Tabla3[[#This Row],[COD . CLIENTE  ]],CREDITO[],6,FALSE)</f>
        <v>#N/A</v>
      </c>
    </row>
    <row r="357" spans="1:4" x14ac:dyDescent="0.25">
      <c r="A357" s="3" t="s">
        <v>10229</v>
      </c>
      <c r="B357" s="8" t="str">
        <f>VLOOKUP(Tabla3[[#This Row],[COD . CLIENTE  ]],Tabla15[],2,FALSE)</f>
        <v>MASTERCOOL PERU COMPANY S.A.C.</v>
      </c>
      <c r="C357" s="1" t="e">
        <f>VLOOKUP(Tabla3[[#This Row],[COD . CLIENTE  ]],CREDITO[],4,FALSE)</f>
        <v>#N/A</v>
      </c>
      <c r="D357" s="1" t="e">
        <f>VLOOKUP(Tabla3[[#This Row],[COD . CLIENTE  ]],CREDITO[],6,FALSE)</f>
        <v>#N/A</v>
      </c>
    </row>
    <row r="358" spans="1:4" x14ac:dyDescent="0.25">
      <c r="A358" s="3" t="s">
        <v>5657</v>
      </c>
      <c r="B358" s="8" t="str">
        <f>VLOOKUP(Tabla3[[#This Row],[COD . CLIENTE  ]],Tabla15[],2,FALSE)</f>
        <v>COLD IMPORT S.A.</v>
      </c>
      <c r="C358" s="1" t="str">
        <f>VLOOKUP(Tabla3[[#This Row],[COD . CLIENTE  ]],CREDITO[],4,FALSE)</f>
        <v>Crédito 30 días</v>
      </c>
      <c r="D358" s="1" t="str">
        <f>VLOOKUP(Tabla3[[#This Row],[COD . CLIENTE  ]],CREDITO[],6,FALSE)</f>
        <v>DIANA MAYORCA</v>
      </c>
    </row>
    <row r="359" spans="1:4" x14ac:dyDescent="0.25">
      <c r="A359" s="3" t="s">
        <v>4052</v>
      </c>
      <c r="B359" s="8" t="str">
        <f>VLOOKUP(Tabla3[[#This Row],[COD . CLIENTE  ]],Tabla15[],2,FALSE)</f>
        <v>CATRI PERU S.A.C.</v>
      </c>
      <c r="C359" s="1" t="str">
        <f>VLOOKUP(Tabla3[[#This Row],[COD . CLIENTE  ]],CREDITO[],4,FALSE)</f>
        <v>Crédito 30 días</v>
      </c>
      <c r="D359" s="1" t="str">
        <f>VLOOKUP(Tabla3[[#This Row],[COD . CLIENTE  ]],CREDITO[],6,FALSE)</f>
        <v>Alexandra Paredes</v>
      </c>
    </row>
    <row r="360" spans="1:4" x14ac:dyDescent="0.25">
      <c r="A360" s="3" t="s">
        <v>10913</v>
      </c>
      <c r="B360" s="8" t="str">
        <f>VLOOKUP(Tabla3[[#This Row],[COD . CLIENTE  ]],Tabla15[],2,FALSE)</f>
        <v>FERRETERIA DEL PACIFICO S.A.C.</v>
      </c>
      <c r="C360" s="1" t="e">
        <f>VLOOKUP(Tabla3[[#This Row],[COD . CLIENTE  ]],CREDITO[],4,FALSE)</f>
        <v>#N/A</v>
      </c>
      <c r="D360" s="1" t="e">
        <f>VLOOKUP(Tabla3[[#This Row],[COD . CLIENTE  ]],CREDITO[],6,FALSE)</f>
        <v>#N/A</v>
      </c>
    </row>
    <row r="361" spans="1:4" x14ac:dyDescent="0.25">
      <c r="A361" s="3" t="s">
        <v>10913</v>
      </c>
      <c r="B361" s="8" t="str">
        <f>VLOOKUP(Tabla3[[#This Row],[COD . CLIENTE  ]],Tabla15[],2,FALSE)</f>
        <v>FERRETERIA DEL PACIFICO S.A.C.</v>
      </c>
      <c r="C361" s="1" t="e">
        <f>VLOOKUP(Tabla3[[#This Row],[COD . CLIENTE  ]],CREDITO[],4,FALSE)</f>
        <v>#N/A</v>
      </c>
      <c r="D361" s="1" t="e">
        <f>VLOOKUP(Tabla3[[#This Row],[COD . CLIENTE  ]],CREDITO[],6,FALSE)</f>
        <v>#N/A</v>
      </c>
    </row>
    <row r="362" spans="1:4" x14ac:dyDescent="0.25">
      <c r="A362" s="3" t="s">
        <v>10672</v>
      </c>
      <c r="B362" s="8" t="str">
        <f>VLOOKUP(Tabla3[[#This Row],[COD . CLIENTE  ]],Tabla15[],2,FALSE)</f>
        <v>TERMOINKA INGENIERIA &amp; SOLUCIONES S.A.C.</v>
      </c>
      <c r="C362" s="1" t="e">
        <f>VLOOKUP(Tabla3[[#This Row],[COD . CLIENTE  ]],CREDITO[],4,FALSE)</f>
        <v>#N/A</v>
      </c>
      <c r="D362" s="1" t="e">
        <f>VLOOKUP(Tabla3[[#This Row],[COD . CLIENTE  ]],CREDITO[],6,FALSE)</f>
        <v>#N/A</v>
      </c>
    </row>
    <row r="363" spans="1:4" x14ac:dyDescent="0.25">
      <c r="A363" s="3" t="s">
        <v>8564</v>
      </c>
      <c r="B363" s="8" t="str">
        <f>VLOOKUP(Tabla3[[#This Row],[COD . CLIENTE  ]],Tabla15[],2,FALSE)</f>
        <v>TECNICOS DEL FRIO Y CALOR E.I.R.L.</v>
      </c>
      <c r="C363" s="1" t="e">
        <f>VLOOKUP(Tabla3[[#This Row],[COD . CLIENTE  ]],CREDITO[],4,FALSE)</f>
        <v>#N/A</v>
      </c>
      <c r="D363" s="1" t="e">
        <f>VLOOKUP(Tabla3[[#This Row],[COD . CLIENTE  ]],CREDITO[],6,FALSE)</f>
        <v>#N/A</v>
      </c>
    </row>
    <row r="364" spans="1:4" x14ac:dyDescent="0.25">
      <c r="A364" s="3" t="s">
        <v>11260</v>
      </c>
      <c r="B364" s="8" t="str">
        <f>VLOOKUP(Tabla3[[#This Row],[COD . CLIENTE  ]],Tabla15[],2,FALSE)</f>
        <v>FRIOMETAL REFRIGERACION S.A.C.</v>
      </c>
      <c r="C364" s="1" t="e">
        <f>VLOOKUP(Tabla3[[#This Row],[COD . CLIENTE  ]],CREDITO[],4,FALSE)</f>
        <v>#N/A</v>
      </c>
      <c r="D364" s="1" t="e">
        <f>VLOOKUP(Tabla3[[#This Row],[COD . CLIENTE  ]],CREDITO[],6,FALSE)</f>
        <v>#N/A</v>
      </c>
    </row>
    <row r="365" spans="1:4" x14ac:dyDescent="0.25">
      <c r="A365" s="3" t="s">
        <v>19163</v>
      </c>
      <c r="B365" s="8" t="str">
        <f>VLOOKUP(Tabla3[[#This Row],[COD . CLIENTE  ]],Tabla15[],2,FALSE)</f>
        <v xml:space="preserve">SPROUTED PROTEINS </v>
      </c>
      <c r="C365" s="1" t="e">
        <f>VLOOKUP(Tabla3[[#This Row],[COD . CLIENTE  ]],CREDITO[],4,FALSE)</f>
        <v>#N/A</v>
      </c>
      <c r="D365" s="1" t="e">
        <f>VLOOKUP(Tabla3[[#This Row],[COD . CLIENTE  ]],CREDITO[],6,FALSE)</f>
        <v>#N/A</v>
      </c>
    </row>
    <row r="366" spans="1:4" x14ac:dyDescent="0.25">
      <c r="A366" s="3" t="s">
        <v>4049</v>
      </c>
      <c r="B366" s="8" t="str">
        <f>VLOOKUP(Tabla3[[#This Row],[COD . CLIENTE  ]],Tabla15[],2,FALSE)</f>
        <v>AB IMPORTACIONES INDUSTRIALES SAC</v>
      </c>
      <c r="C366" s="1" t="e">
        <f>VLOOKUP(Tabla3[[#This Row],[COD . CLIENTE  ]],CREDITO[],4,FALSE)</f>
        <v>#N/A</v>
      </c>
      <c r="D366" s="1" t="e">
        <f>VLOOKUP(Tabla3[[#This Row],[COD . CLIENTE  ]],CREDITO[],6,FALSE)</f>
        <v>#N/A</v>
      </c>
    </row>
    <row r="367" spans="1:4" x14ac:dyDescent="0.25">
      <c r="A367" s="3" t="s">
        <v>10073</v>
      </c>
      <c r="B367" s="8" t="str">
        <f>VLOOKUP(Tabla3[[#This Row],[COD . CLIENTE  ]],Tabla15[],2,FALSE)</f>
        <v>GR REFRIGERACION COMERCIAL E INDUSTRIAL S.A.C.</v>
      </c>
      <c r="C367" s="1" t="e">
        <f>VLOOKUP(Tabla3[[#This Row],[COD . CLIENTE  ]],CREDITO[],4,FALSE)</f>
        <v>#N/A</v>
      </c>
      <c r="D367" s="1" t="e">
        <f>VLOOKUP(Tabla3[[#This Row],[COD . CLIENTE  ]],CREDITO[],6,FALSE)</f>
        <v>#N/A</v>
      </c>
    </row>
    <row r="368" spans="1:4" x14ac:dyDescent="0.25">
      <c r="A368" s="3" t="s">
        <v>4430</v>
      </c>
      <c r="B368" s="8" t="str">
        <f>VLOOKUP(Tabla3[[#This Row],[COD . CLIENTE  ]],Tabla15[],2,FALSE)</f>
        <v>HINOSTROZA MALLMA ESTEBAN MARIO</v>
      </c>
      <c r="C368" s="1" t="e">
        <f>VLOOKUP(Tabla3[[#This Row],[COD . CLIENTE  ]],CREDITO[],4,FALSE)</f>
        <v>#N/A</v>
      </c>
      <c r="D368" s="1" t="e">
        <f>VLOOKUP(Tabla3[[#This Row],[COD . CLIENTE  ]],CREDITO[],6,FALSE)</f>
        <v>#N/A</v>
      </c>
    </row>
    <row r="369" spans="1:4" x14ac:dyDescent="0.25">
      <c r="A369" s="3" t="s">
        <v>11306</v>
      </c>
      <c r="B369" s="8" t="str">
        <f>VLOOKUP(Tabla3[[#This Row],[COD . CLIENTE  ]],Tabla15[],2,FALSE)</f>
        <v>JIREH STORE PERU E.I.R.L.</v>
      </c>
      <c r="C369" s="1" t="e">
        <f>VLOOKUP(Tabla3[[#This Row],[COD . CLIENTE  ]],CREDITO[],4,FALSE)</f>
        <v>#N/A</v>
      </c>
      <c r="D369" s="1" t="e">
        <f>VLOOKUP(Tabla3[[#This Row],[COD . CLIENTE  ]],CREDITO[],6,FALSE)</f>
        <v>#N/A</v>
      </c>
    </row>
    <row r="370" spans="1:4" x14ac:dyDescent="0.25">
      <c r="A370" s="3" t="s">
        <v>10175</v>
      </c>
      <c r="B370" s="8" t="str">
        <f>VLOOKUP(Tabla3[[#This Row],[COD . CLIENTE  ]],Tabla15[],2,FALSE)</f>
        <v>HVAC PERU AMBIENTES CONTROLADOS S.A.C.</v>
      </c>
      <c r="C370" s="1" t="e">
        <f>VLOOKUP(Tabla3[[#This Row],[COD . CLIENTE  ]],CREDITO[],4,FALSE)</f>
        <v>#N/A</v>
      </c>
      <c r="D370" s="1" t="e">
        <f>VLOOKUP(Tabla3[[#This Row],[COD . CLIENTE  ]],CREDITO[],6,FALSE)</f>
        <v>#N/A</v>
      </c>
    </row>
    <row r="371" spans="1:4" x14ac:dyDescent="0.25">
      <c r="A371" s="3" t="s">
        <v>10368</v>
      </c>
      <c r="B371" s="8" t="str">
        <f>VLOOKUP(Tabla3[[#This Row],[COD . CLIENTE  ]],Tabla15[],2,FALSE)</f>
        <v>ELECTROMECHANICAL PROJECTS AND SOLUTIONS PERU SOCI</v>
      </c>
      <c r="C371" s="1" t="e">
        <f>VLOOKUP(Tabla3[[#This Row],[COD . CLIENTE  ]],CREDITO[],4,FALSE)</f>
        <v>#N/A</v>
      </c>
      <c r="D371" s="1" t="e">
        <f>VLOOKUP(Tabla3[[#This Row],[COD . CLIENTE  ]],CREDITO[],6,FALSE)</f>
        <v>#N/A</v>
      </c>
    </row>
    <row r="372" spans="1:4" x14ac:dyDescent="0.25">
      <c r="A372" s="3" t="s">
        <v>9711</v>
      </c>
      <c r="B372" s="8" t="str">
        <f>VLOOKUP(Tabla3[[#This Row],[COD . CLIENTE  ]],Tabla15[],2,FALSE)</f>
        <v>JE REFRIGERACION S.A.C.</v>
      </c>
      <c r="C372" s="1" t="e">
        <f>VLOOKUP(Tabla3[[#This Row],[COD . CLIENTE  ]],CREDITO[],4,FALSE)</f>
        <v>#N/A</v>
      </c>
      <c r="D372" s="1" t="e">
        <f>VLOOKUP(Tabla3[[#This Row],[COD . CLIENTE  ]],CREDITO[],6,FALSE)</f>
        <v>#N/A</v>
      </c>
    </row>
    <row r="373" spans="1:4" x14ac:dyDescent="0.25">
      <c r="A373" s="3" t="s">
        <v>9711</v>
      </c>
      <c r="B373" s="8" t="str">
        <f>VLOOKUP(Tabla3[[#This Row],[COD . CLIENTE  ]],Tabla15[],2,FALSE)</f>
        <v>JE REFRIGERACION S.A.C.</v>
      </c>
      <c r="C373" s="1" t="e">
        <f>VLOOKUP(Tabla3[[#This Row],[COD . CLIENTE  ]],CREDITO[],4,FALSE)</f>
        <v>#N/A</v>
      </c>
      <c r="D373" s="1" t="e">
        <f>VLOOKUP(Tabla3[[#This Row],[COD . CLIENTE  ]],CREDITO[],6,FALSE)</f>
        <v>#N/A</v>
      </c>
    </row>
    <row r="374" spans="1:4" x14ac:dyDescent="0.25">
      <c r="A374" s="3" t="s">
        <v>7778</v>
      </c>
      <c r="B374" s="8" t="str">
        <f>VLOOKUP(Tabla3[[#This Row],[COD . CLIENTE  ]],Tabla15[],2,FALSE)</f>
        <v>M Y W AIR COLD PERU S.A.C.</v>
      </c>
      <c r="C374" s="1" t="e">
        <f>VLOOKUP(Tabla3[[#This Row],[COD . CLIENTE  ]],CREDITO[],4,FALSE)</f>
        <v>#N/A</v>
      </c>
      <c r="D374" s="1" t="e">
        <f>VLOOKUP(Tabla3[[#This Row],[COD . CLIENTE  ]],CREDITO[],6,FALSE)</f>
        <v>#N/A</v>
      </c>
    </row>
    <row r="375" spans="1:4" x14ac:dyDescent="0.25">
      <c r="A375" s="3" t="s">
        <v>10013</v>
      </c>
      <c r="B375" s="8" t="str">
        <f>VLOOKUP(Tabla3[[#This Row],[COD . CLIENTE  ]],Tabla15[],2,FALSE)</f>
        <v>DENKO PERU E.I.R.L.</v>
      </c>
      <c r="C375" s="1" t="e">
        <f>VLOOKUP(Tabla3[[#This Row],[COD . CLIENTE  ]],CREDITO[],4,FALSE)</f>
        <v>#N/A</v>
      </c>
      <c r="D375" s="1" t="e">
        <f>VLOOKUP(Tabla3[[#This Row],[COD . CLIENTE  ]],CREDITO[],6,FALSE)</f>
        <v>#N/A</v>
      </c>
    </row>
    <row r="376" spans="1:4" x14ac:dyDescent="0.25">
      <c r="A376" s="3" t="s">
        <v>7778</v>
      </c>
      <c r="B376" s="8" t="str">
        <f>VLOOKUP(Tabla3[[#This Row],[COD . CLIENTE  ]],Tabla15[],2,FALSE)</f>
        <v>M Y W AIR COLD PERU S.A.C.</v>
      </c>
      <c r="C376" s="1" t="e">
        <f>VLOOKUP(Tabla3[[#This Row],[COD . CLIENTE  ]],CREDITO[],4,FALSE)</f>
        <v>#N/A</v>
      </c>
      <c r="D376" s="1" t="e">
        <f>VLOOKUP(Tabla3[[#This Row],[COD . CLIENTE  ]],CREDITO[],6,FALSE)</f>
        <v>#N/A</v>
      </c>
    </row>
    <row r="377" spans="1:4" x14ac:dyDescent="0.25">
      <c r="A377" s="3" t="s">
        <v>4049</v>
      </c>
      <c r="B377" s="8" t="str">
        <f>VLOOKUP(Tabla3[[#This Row],[COD . CLIENTE  ]],Tabla15[],2,FALSE)</f>
        <v>AB IMPORTACIONES INDUSTRIALES SAC</v>
      </c>
      <c r="C377" s="1" t="e">
        <f>VLOOKUP(Tabla3[[#This Row],[COD . CLIENTE  ]],CREDITO[],4,FALSE)</f>
        <v>#N/A</v>
      </c>
      <c r="D377" s="1" t="e">
        <f>VLOOKUP(Tabla3[[#This Row],[COD . CLIENTE  ]],CREDITO[],6,FALSE)</f>
        <v>#N/A</v>
      </c>
    </row>
    <row r="378" spans="1:4" x14ac:dyDescent="0.25">
      <c r="A378" s="3" t="s">
        <v>5190</v>
      </c>
      <c r="B378" s="8" t="str">
        <f>VLOOKUP(Tabla3[[#This Row],[COD . CLIENTE  ]],Tabla15[],2,FALSE)</f>
        <v>PLAZA GABRIEL HIONLI CARLOS</v>
      </c>
      <c r="C378" s="1" t="e">
        <f>VLOOKUP(Tabla3[[#This Row],[COD . CLIENTE  ]],CREDITO[],4,FALSE)</f>
        <v>#N/A</v>
      </c>
      <c r="D378" s="1" t="e">
        <f>VLOOKUP(Tabla3[[#This Row],[COD . CLIENTE  ]],CREDITO[],6,FALSE)</f>
        <v>#N/A</v>
      </c>
    </row>
    <row r="379" spans="1:4" x14ac:dyDescent="0.25">
      <c r="A379" s="3" t="s">
        <v>5981</v>
      </c>
      <c r="B379" s="8" t="str">
        <f>VLOOKUP(Tabla3[[#This Row],[COD . CLIENTE  ]],Tabla15[],2,FALSE)</f>
        <v>CN MINERIA Y CONSTRUCCION S.A.C.</v>
      </c>
      <c r="C379" s="1" t="e">
        <f>VLOOKUP(Tabla3[[#This Row],[COD . CLIENTE  ]],CREDITO[],4,FALSE)</f>
        <v>#N/A</v>
      </c>
      <c r="D379" s="1" t="e">
        <f>VLOOKUP(Tabla3[[#This Row],[COD . CLIENTE  ]],CREDITO[],6,FALSE)</f>
        <v>#N/A</v>
      </c>
    </row>
    <row r="380" spans="1:4" x14ac:dyDescent="0.25">
      <c r="A380" s="3" t="s">
        <v>10408</v>
      </c>
      <c r="B380" s="8" t="str">
        <f>VLOOKUP(Tabla3[[#This Row],[COD . CLIENTE  ]],Tabla15[],2,FALSE)</f>
        <v>LECAROS SERVICIOS EN GENERAL E.I.R.L.</v>
      </c>
      <c r="C380" s="1" t="e">
        <f>VLOOKUP(Tabla3[[#This Row],[COD . CLIENTE  ]],CREDITO[],4,FALSE)</f>
        <v>#N/A</v>
      </c>
      <c r="D380" s="1" t="e">
        <f>VLOOKUP(Tabla3[[#This Row],[COD . CLIENTE  ]],CREDITO[],6,FALSE)</f>
        <v>#N/A</v>
      </c>
    </row>
    <row r="381" spans="1:4" x14ac:dyDescent="0.25">
      <c r="A381" s="3" t="s">
        <v>7778</v>
      </c>
      <c r="B381" s="8" t="str">
        <f>VLOOKUP(Tabla3[[#This Row],[COD . CLIENTE  ]],Tabla15[],2,FALSE)</f>
        <v>M Y W AIR COLD PERU S.A.C.</v>
      </c>
      <c r="C381" s="1" t="e">
        <f>VLOOKUP(Tabla3[[#This Row],[COD . CLIENTE  ]],CREDITO[],4,FALSE)</f>
        <v>#N/A</v>
      </c>
      <c r="D381" s="1" t="e">
        <f>VLOOKUP(Tabla3[[#This Row],[COD . CLIENTE  ]],CREDITO[],6,FALSE)</f>
        <v>#N/A</v>
      </c>
    </row>
    <row r="382" spans="1:4" x14ac:dyDescent="0.25">
      <c r="A382" s="3" t="s">
        <v>7778</v>
      </c>
      <c r="B382" s="8" t="str">
        <f>VLOOKUP(Tabla3[[#This Row],[COD . CLIENTE  ]],Tabla15[],2,FALSE)</f>
        <v>M Y W AIR COLD PERU S.A.C.</v>
      </c>
      <c r="C382" s="1" t="e">
        <f>VLOOKUP(Tabla3[[#This Row],[COD . CLIENTE  ]],CREDITO[],4,FALSE)</f>
        <v>#N/A</v>
      </c>
      <c r="D382" s="1" t="e">
        <f>VLOOKUP(Tabla3[[#This Row],[COD . CLIENTE  ]],CREDITO[],6,FALSE)</f>
        <v>#N/A</v>
      </c>
    </row>
    <row r="383" spans="1:4" x14ac:dyDescent="0.25">
      <c r="A383" s="3" t="s">
        <v>8637</v>
      </c>
      <c r="B383" s="8" t="str">
        <f>VLOOKUP(Tabla3[[#This Row],[COD . CLIENTE  ]],Tabla15[],2,FALSE)</f>
        <v>LIVAL IMPORTACIONES Y REPRESENTACIONES E.I.R.L.</v>
      </c>
      <c r="C383" s="1" t="e">
        <f>VLOOKUP(Tabla3[[#This Row],[COD . CLIENTE  ]],CREDITO[],4,FALSE)</f>
        <v>#N/A</v>
      </c>
      <c r="D383" s="1" t="e">
        <f>VLOOKUP(Tabla3[[#This Row],[COD . CLIENTE  ]],CREDITO[],6,FALSE)</f>
        <v>#N/A</v>
      </c>
    </row>
    <row r="384" spans="1:4" x14ac:dyDescent="0.25">
      <c r="A384" s="3" t="s">
        <v>11208</v>
      </c>
      <c r="B384" s="8" t="str">
        <f>VLOOKUP(Tabla3[[#This Row],[COD . CLIENTE  ]],Tabla15[],2,FALSE)</f>
        <v>COLDING S.A.C.</v>
      </c>
      <c r="C384" s="1" t="e">
        <f>VLOOKUP(Tabla3[[#This Row],[COD . CLIENTE  ]],CREDITO[],4,FALSE)</f>
        <v>#N/A</v>
      </c>
      <c r="D384" s="1" t="e">
        <f>VLOOKUP(Tabla3[[#This Row],[COD . CLIENTE  ]],CREDITO[],6,FALSE)</f>
        <v>#N/A</v>
      </c>
    </row>
    <row r="385" spans="1:4" x14ac:dyDescent="0.25">
      <c r="A385" s="3" t="s">
        <v>8968</v>
      </c>
      <c r="B385" s="8" t="str">
        <f>VLOOKUP(Tabla3[[#This Row],[COD . CLIENTE  ]],Tabla15[],2,FALSE)</f>
        <v>COMERCIAL REFRIGERACION PERU S.A.C.</v>
      </c>
      <c r="C385" s="1" t="str">
        <f>VLOOKUP(Tabla3[[#This Row],[COD . CLIENTE  ]],CREDITO[],4,FALSE)</f>
        <v>Crédito 30 días</v>
      </c>
      <c r="D385" s="1" t="str">
        <f>VLOOKUP(Tabla3[[#This Row],[COD . CLIENTE  ]],CREDITO[],6,FALSE)</f>
        <v>Alexandra Paredes</v>
      </c>
    </row>
    <row r="386" spans="1:4" x14ac:dyDescent="0.25">
      <c r="A386" s="3" t="s">
        <v>8835</v>
      </c>
      <c r="B386" s="8" t="str">
        <f>VLOOKUP(Tabla3[[#This Row],[COD . CLIENTE  ]],Tabla15[],2,FALSE)</f>
        <v>COMERCIAL FERRETERA ORION S.A.C</v>
      </c>
      <c r="C386" s="1" t="e">
        <f>VLOOKUP(Tabla3[[#This Row],[COD . CLIENTE  ]],CREDITO[],4,FALSE)</f>
        <v>#N/A</v>
      </c>
      <c r="D386" s="1" t="e">
        <f>VLOOKUP(Tabla3[[#This Row],[COD . CLIENTE  ]],CREDITO[],6,FALSE)</f>
        <v>#N/A</v>
      </c>
    </row>
    <row r="387" spans="1:4" x14ac:dyDescent="0.25">
      <c r="A387" s="3" t="s">
        <v>10672</v>
      </c>
      <c r="B387" s="8" t="str">
        <f>VLOOKUP(Tabla3[[#This Row],[COD . CLIENTE  ]],Tabla15[],2,FALSE)</f>
        <v>TERMOINKA INGENIERIA &amp; SOLUCIONES S.A.C.</v>
      </c>
      <c r="C387" s="1" t="e">
        <f>VLOOKUP(Tabla3[[#This Row],[COD . CLIENTE  ]],CREDITO[],4,FALSE)</f>
        <v>#N/A</v>
      </c>
      <c r="D387" s="1" t="e">
        <f>VLOOKUP(Tabla3[[#This Row],[COD . CLIENTE  ]],CREDITO[],6,FALSE)</f>
        <v>#N/A</v>
      </c>
    </row>
    <row r="388" spans="1:4" x14ac:dyDescent="0.25">
      <c r="A388" s="3" t="s">
        <v>10223</v>
      </c>
      <c r="B388" s="8" t="str">
        <f>VLOOKUP(Tabla3[[#This Row],[COD . CLIENTE  ]],Tabla15[],2,FALSE)</f>
        <v>SWIFTCOOL S.A.C.</v>
      </c>
      <c r="C388" s="1" t="e">
        <f>VLOOKUP(Tabla3[[#This Row],[COD . CLIENTE  ]],CREDITO[],4,FALSE)</f>
        <v>#N/A</v>
      </c>
      <c r="D388" s="1" t="e">
        <f>VLOOKUP(Tabla3[[#This Row],[COD . CLIENTE  ]],CREDITO[],6,FALSE)</f>
        <v>#N/A</v>
      </c>
    </row>
    <row r="389" spans="1:4" x14ac:dyDescent="0.25">
      <c r="A389" s="3" t="s">
        <v>10373</v>
      </c>
      <c r="B389" s="8" t="str">
        <f>VLOOKUP(Tabla3[[#This Row],[COD . CLIENTE  ]],Tabla15[],2,FALSE)</f>
        <v>ELECTRIC STORE S.A.C.</v>
      </c>
      <c r="C389" s="1" t="e">
        <f>VLOOKUP(Tabla3[[#This Row],[COD . CLIENTE  ]],CREDITO[],4,FALSE)</f>
        <v>#N/A</v>
      </c>
      <c r="D389" s="1" t="e">
        <f>VLOOKUP(Tabla3[[#This Row],[COD . CLIENTE  ]],CREDITO[],6,FALSE)</f>
        <v>#N/A</v>
      </c>
    </row>
    <row r="390" spans="1:4" x14ac:dyDescent="0.25">
      <c r="A390" s="3" t="s">
        <v>4815</v>
      </c>
      <c r="B390" s="8" t="str">
        <f>VLOOKUP(Tabla3[[#This Row],[COD . CLIENTE  ]],Tabla15[],2,FALSE)</f>
        <v>BALDEON CALDERON ROMELIO HIPOLITO</v>
      </c>
      <c r="C390" s="1" t="e">
        <f>VLOOKUP(Tabla3[[#This Row],[COD . CLIENTE  ]],CREDITO[],4,FALSE)</f>
        <v>#N/A</v>
      </c>
      <c r="D390" s="1" t="e">
        <f>VLOOKUP(Tabla3[[#This Row],[COD . CLIENTE  ]],CREDITO[],6,FALSE)</f>
        <v>#N/A</v>
      </c>
    </row>
    <row r="391" spans="1:4" x14ac:dyDescent="0.25">
      <c r="A391" s="3" t="s">
        <v>11572</v>
      </c>
      <c r="B391" s="8" t="str">
        <f>VLOOKUP(Tabla3[[#This Row],[COD . CLIENTE  ]],Tabla15[],2,FALSE)</f>
        <v>GUDE ARMADORES S.L</v>
      </c>
      <c r="C391" s="1" t="e">
        <f>VLOOKUP(Tabla3[[#This Row],[COD . CLIENTE  ]],CREDITO[],4,FALSE)</f>
        <v>#N/A</v>
      </c>
      <c r="D391" s="1" t="e">
        <f>VLOOKUP(Tabla3[[#This Row],[COD . CLIENTE  ]],CREDITO[],6,FALSE)</f>
        <v>#N/A</v>
      </c>
    </row>
    <row r="392" spans="1:4" x14ac:dyDescent="0.25">
      <c r="A392" s="3" t="s">
        <v>8133</v>
      </c>
      <c r="B392" s="8" t="str">
        <f>VLOOKUP(Tabla3[[#This Row],[COD . CLIENTE  ]],Tabla15[],2,FALSE)</f>
        <v>K. Y A. LOGISTICA Y SERVICIOS TECNOLOGICOS E.I.R.L</v>
      </c>
      <c r="C392" s="1" t="e">
        <f>VLOOKUP(Tabla3[[#This Row],[COD . CLIENTE  ]],CREDITO[],4,FALSE)</f>
        <v>#N/A</v>
      </c>
      <c r="D392" s="1" t="e">
        <f>VLOOKUP(Tabla3[[#This Row],[COD . CLIENTE  ]],CREDITO[],6,FALSE)</f>
        <v>#N/A</v>
      </c>
    </row>
    <row r="393" spans="1:4" x14ac:dyDescent="0.25">
      <c r="A393" s="3" t="s">
        <v>6896</v>
      </c>
      <c r="B393" s="8" t="str">
        <f>VLOOKUP(Tabla3[[#This Row],[COD . CLIENTE  ]],Tabla15[],2,FALSE)</f>
        <v>THAYA SRL.</v>
      </c>
      <c r="C393" s="1" t="e">
        <f>VLOOKUP(Tabla3[[#This Row],[COD . CLIENTE  ]],CREDITO[],4,FALSE)</f>
        <v>#N/A</v>
      </c>
      <c r="D393" s="1" t="e">
        <f>VLOOKUP(Tabla3[[#This Row],[COD . CLIENTE  ]],CREDITO[],6,FALSE)</f>
        <v>#N/A</v>
      </c>
    </row>
    <row r="394" spans="1:4" x14ac:dyDescent="0.25">
      <c r="A394" s="3" t="s">
        <v>11273</v>
      </c>
      <c r="B394" s="8" t="str">
        <f>VLOOKUP(Tabla3[[#This Row],[COD . CLIENTE  ]],Tabla15[],2,FALSE)</f>
        <v>POLAR FROST S.A.C.</v>
      </c>
      <c r="C394" s="1" t="e">
        <f>VLOOKUP(Tabla3[[#This Row],[COD . CLIENTE  ]],CREDITO[],4,FALSE)</f>
        <v>#N/A</v>
      </c>
      <c r="D394" s="1" t="e">
        <f>VLOOKUP(Tabla3[[#This Row],[COD . CLIENTE  ]],CREDITO[],6,FALSE)</f>
        <v>#N/A</v>
      </c>
    </row>
    <row r="395" spans="1:4" x14ac:dyDescent="0.25">
      <c r="A395" s="3" t="s">
        <v>7379</v>
      </c>
      <c r="B395" s="8" t="str">
        <f>VLOOKUP(Tabla3[[#This Row],[COD . CLIENTE  ]],Tabla15[],2,FALSE)</f>
        <v>INVERSIONES PESQUERAS LIGURIA S.A.C.</v>
      </c>
      <c r="C395" s="1" t="e">
        <f>VLOOKUP(Tabla3[[#This Row],[COD . CLIENTE  ]],CREDITO[],4,FALSE)</f>
        <v>#N/A</v>
      </c>
      <c r="D395" s="1" t="e">
        <f>VLOOKUP(Tabla3[[#This Row],[COD . CLIENTE  ]],CREDITO[],6,FALSE)</f>
        <v>#N/A</v>
      </c>
    </row>
    <row r="396" spans="1:4" x14ac:dyDescent="0.25">
      <c r="A396" s="3" t="s">
        <v>9635</v>
      </c>
      <c r="B396" s="8" t="str">
        <f>VLOOKUP(Tabla3[[#This Row],[COD . CLIENTE  ]],Tabla15[],2,FALSE)</f>
        <v>EMPRESA DE TRANSPORTES TERRESTRES ISSA S.A.C. - ETTISSA</v>
      </c>
      <c r="C396" s="1" t="e">
        <f>VLOOKUP(Tabla3[[#This Row],[COD . CLIENTE  ]],CREDITO[],4,FALSE)</f>
        <v>#N/A</v>
      </c>
      <c r="D396" s="1" t="e">
        <f>VLOOKUP(Tabla3[[#This Row],[COD . CLIENTE  ]],CREDITO[],6,FALSE)</f>
        <v>#N/A</v>
      </c>
    </row>
    <row r="397" spans="1:4" x14ac:dyDescent="0.25">
      <c r="A397" s="3" t="s">
        <v>21523</v>
      </c>
      <c r="B397" s="8" t="str">
        <f>VLOOKUP(Tabla3[[#This Row],[COD . CLIENTE  ]],Tabla15[],2,FALSE)</f>
        <v>FERRASOL SAC</v>
      </c>
      <c r="C397" s="1" t="e">
        <f>VLOOKUP(Tabla3[[#This Row],[COD . CLIENTE  ]],CREDITO[],4,FALSE)</f>
        <v>#N/A</v>
      </c>
      <c r="D397" s="1" t="e">
        <f>VLOOKUP(Tabla3[[#This Row],[COD . CLIENTE  ]],CREDITO[],6,FALSE)</f>
        <v>#N/A</v>
      </c>
    </row>
    <row r="398" spans="1:4" x14ac:dyDescent="0.25">
      <c r="A398" s="3" t="s">
        <v>11507</v>
      </c>
      <c r="B398" s="8" t="str">
        <f>VLOOKUP(Tabla3[[#This Row],[COD . CLIENTE  ]],Tabla15[],2,FALSE)</f>
        <v>DELGADO PEREZ WILSON</v>
      </c>
      <c r="C398" s="1" t="e">
        <f>VLOOKUP(Tabla3[[#This Row],[COD . CLIENTE  ]],CREDITO[],4,FALSE)</f>
        <v>#N/A</v>
      </c>
      <c r="D398" s="1" t="e">
        <f>VLOOKUP(Tabla3[[#This Row],[COD . CLIENTE  ]],CREDITO[],6,FALSE)</f>
        <v>#N/A</v>
      </c>
    </row>
    <row r="399" spans="1:4" x14ac:dyDescent="0.25">
      <c r="A399" s="3" t="s">
        <v>6451</v>
      </c>
      <c r="B399" s="8" t="str">
        <f>VLOOKUP(Tabla3[[#This Row],[COD . CLIENTE  ]],Tabla15[],2,FALSE)</f>
        <v>NEGOCIOS JORDI SRL</v>
      </c>
      <c r="C399" s="1" t="e">
        <f>VLOOKUP(Tabla3[[#This Row],[COD . CLIENTE  ]],CREDITO[],4,FALSE)</f>
        <v>#N/A</v>
      </c>
      <c r="D399" s="1" t="e">
        <f>VLOOKUP(Tabla3[[#This Row],[COD . CLIENTE  ]],CREDITO[],6,FALSE)</f>
        <v>#N/A</v>
      </c>
    </row>
    <row r="400" spans="1:4" x14ac:dyDescent="0.25">
      <c r="A400" s="3" t="s">
        <v>6831</v>
      </c>
      <c r="B400" s="8" t="str">
        <f>VLOOKUP(Tabla3[[#This Row],[COD . CLIENTE  ]],Tabla15[],2,FALSE)</f>
        <v>C+L CONSORCIO PROVEEDORES E.I.R.L.</v>
      </c>
      <c r="C400" s="1" t="e">
        <f>VLOOKUP(Tabla3[[#This Row],[COD . CLIENTE  ]],CREDITO[],4,FALSE)</f>
        <v>#N/A</v>
      </c>
      <c r="D400" s="1" t="e">
        <f>VLOOKUP(Tabla3[[#This Row],[COD . CLIENTE  ]],CREDITO[],6,FALSE)</f>
        <v>#N/A</v>
      </c>
    </row>
    <row r="401" spans="1:4" x14ac:dyDescent="0.25">
      <c r="A401" s="3" t="s">
        <v>8972</v>
      </c>
      <c r="B401" s="8" t="str">
        <f>VLOOKUP(Tabla3[[#This Row],[COD . CLIENTE  ]],Tabla15[],2,FALSE)</f>
        <v>CONSORCIO CHEMO S.A.C.</v>
      </c>
      <c r="C401" s="1" t="e">
        <f>VLOOKUP(Tabla3[[#This Row],[COD . CLIENTE  ]],CREDITO[],4,FALSE)</f>
        <v>#N/A</v>
      </c>
      <c r="D401" s="1" t="e">
        <f>VLOOKUP(Tabla3[[#This Row],[COD . CLIENTE  ]],CREDITO[],6,FALSE)</f>
        <v>#N/A</v>
      </c>
    </row>
    <row r="402" spans="1:4" x14ac:dyDescent="0.25">
      <c r="A402" s="3" t="s">
        <v>21557</v>
      </c>
      <c r="B402" s="8" t="str">
        <f>VLOOKUP(Tabla3[[#This Row],[COD . CLIENTE  ]],Tabla15[],2,FALSE)</f>
        <v>K &amp; M SAFETY SAC</v>
      </c>
      <c r="C402" s="1" t="e">
        <f>VLOOKUP(Tabla3[[#This Row],[COD . CLIENTE  ]],CREDITO[],4,FALSE)</f>
        <v>#N/A</v>
      </c>
      <c r="D402" s="1" t="e">
        <f>VLOOKUP(Tabla3[[#This Row],[COD . CLIENTE  ]],CREDITO[],6,FALSE)</f>
        <v>#N/A</v>
      </c>
    </row>
    <row r="403" spans="1:4" x14ac:dyDescent="0.25">
      <c r="A403" s="3" t="s">
        <v>10377</v>
      </c>
      <c r="B403" s="8" t="str">
        <f>VLOOKUP(Tabla3[[#This Row],[COD . CLIENTE  ]],Tabla15[],2,FALSE)</f>
        <v>MYM PROJECTS S.A.C.</v>
      </c>
      <c r="C403" s="1" t="str">
        <f>VLOOKUP(Tabla3[[#This Row],[COD . CLIENTE  ]],CREDITO[],4,FALSE)</f>
        <v>CHEQUE DIF 30DIAS CONTRA ENTREGA</v>
      </c>
      <c r="D403" s="1" t="str">
        <f>VLOOKUP(Tabla3[[#This Row],[COD . CLIENTE  ]],CREDITO[],6,FALSE)</f>
        <v>MERIE TINEO</v>
      </c>
    </row>
    <row r="404" spans="1:4" x14ac:dyDescent="0.25">
      <c r="A404" s="3" t="s">
        <v>10400</v>
      </c>
      <c r="B404" s="8" t="str">
        <f>VLOOKUP(Tabla3[[#This Row],[COD . CLIENTE  ]],Tabla15[],2,FALSE)</f>
        <v>CN FRIO INDUSTRIAL S.A.C.</v>
      </c>
      <c r="C404" s="1" t="e">
        <f>VLOOKUP(Tabla3[[#This Row],[COD . CLIENTE  ]],CREDITO[],4,FALSE)</f>
        <v>#N/A</v>
      </c>
      <c r="D404" s="1" t="e">
        <f>VLOOKUP(Tabla3[[#This Row],[COD . CLIENTE  ]],CREDITO[],6,FALSE)</f>
        <v>#N/A</v>
      </c>
    </row>
    <row r="405" spans="1:4" x14ac:dyDescent="0.25">
      <c r="A405" s="3" t="s">
        <v>21557</v>
      </c>
      <c r="B405" s="8" t="str">
        <f>VLOOKUP(Tabla3[[#This Row],[COD . CLIENTE  ]],Tabla15[],2,FALSE)</f>
        <v>K &amp; M SAFETY SAC</v>
      </c>
      <c r="C405" s="1" t="e">
        <f>VLOOKUP(Tabla3[[#This Row],[COD . CLIENTE  ]],CREDITO[],4,FALSE)</f>
        <v>#N/A</v>
      </c>
      <c r="D405" s="1" t="e">
        <f>VLOOKUP(Tabla3[[#This Row],[COD . CLIENTE  ]],CREDITO[],6,FALSE)</f>
        <v>#N/A</v>
      </c>
    </row>
    <row r="406" spans="1:4" x14ac:dyDescent="0.25">
      <c r="A406" s="3" t="s">
        <v>7114</v>
      </c>
      <c r="B406" s="8" t="str">
        <f>VLOOKUP(Tabla3[[#This Row],[COD . CLIENTE  ]],Tabla15[],2,FALSE)</f>
        <v>COMERCIALIZADORA AGROINDUSTRIAL FECU SAC</v>
      </c>
      <c r="C406" s="1" t="str">
        <f>VLOOKUP(Tabla3[[#This Row],[COD . CLIENTE  ]],CREDITO[],4,FALSE)</f>
        <v>Crédito 30 días</v>
      </c>
      <c r="D406" s="1" t="str">
        <f>VLOOKUP(Tabla3[[#This Row],[COD . CLIENTE  ]],CREDITO[],6,FALSE)</f>
        <v>Geidy Chavez</v>
      </c>
    </row>
    <row r="407" spans="1:4" x14ac:dyDescent="0.25">
      <c r="A407" s="3" t="s">
        <v>7674</v>
      </c>
      <c r="B407" s="8" t="str">
        <f>VLOOKUP(Tabla3[[#This Row],[COD . CLIENTE  ]],Tabla15[],2,FALSE)</f>
        <v>COINREFRI AIR S.A.C</v>
      </c>
      <c r="C407" s="1" t="str">
        <f>VLOOKUP(Tabla3[[#This Row],[COD . CLIENTE  ]],CREDITO[],4,FALSE)</f>
        <v>Crédito 30 días</v>
      </c>
      <c r="D407" s="1" t="str">
        <f>VLOOKUP(Tabla3[[#This Row],[COD . CLIENTE  ]],CREDITO[],6,FALSE)</f>
        <v>Alexandra Paredes</v>
      </c>
    </row>
    <row r="408" spans="1:4" x14ac:dyDescent="0.25">
      <c r="A408" s="3" t="s">
        <v>10034</v>
      </c>
      <c r="B408" s="8" t="str">
        <f>VLOOKUP(Tabla3[[#This Row],[COD . CLIENTE  ]],Tabla15[],2,FALSE)</f>
        <v>INGENIERIA Y TECNOLOGIA DEL FRIO S.A.C.</v>
      </c>
      <c r="C408" s="1" t="e">
        <f>VLOOKUP(Tabla3[[#This Row],[COD . CLIENTE  ]],CREDITO[],4,FALSE)</f>
        <v>#N/A</v>
      </c>
      <c r="D408" s="1" t="e">
        <f>VLOOKUP(Tabla3[[#This Row],[COD . CLIENTE  ]],CREDITO[],6,FALSE)</f>
        <v>#N/A</v>
      </c>
    </row>
    <row r="409" spans="1:4" x14ac:dyDescent="0.25">
      <c r="A409" s="3" t="s">
        <v>4336</v>
      </c>
      <c r="B409" s="8" t="str">
        <f>VLOOKUP(Tabla3[[#This Row],[COD . CLIENTE  ]],Tabla15[],2,FALSE)</f>
        <v>YARANGA MEZA EULOGIO</v>
      </c>
      <c r="C409" s="1" t="e">
        <f>VLOOKUP(Tabla3[[#This Row],[COD . CLIENTE  ]],CREDITO[],4,FALSE)</f>
        <v>#N/A</v>
      </c>
      <c r="D409" s="1" t="e">
        <f>VLOOKUP(Tabla3[[#This Row],[COD . CLIENTE  ]],CREDITO[],6,FALSE)</f>
        <v>#N/A</v>
      </c>
    </row>
    <row r="410" spans="1:4" x14ac:dyDescent="0.25">
      <c r="A410" s="3" t="s">
        <v>6236</v>
      </c>
      <c r="B410" s="8" t="str">
        <f>VLOOKUP(Tabla3[[#This Row],[COD . CLIENTE  ]],Tabla15[],2,FALSE)</f>
        <v>APPLE GLASS PERUANA S.A.C</v>
      </c>
      <c r="C410" s="1" t="e">
        <f>VLOOKUP(Tabla3[[#This Row],[COD . CLIENTE  ]],CREDITO[],4,FALSE)</f>
        <v>#N/A</v>
      </c>
      <c r="D410" s="1" t="e">
        <f>VLOOKUP(Tabla3[[#This Row],[COD . CLIENTE  ]],CREDITO[],6,FALSE)</f>
        <v>#N/A</v>
      </c>
    </row>
    <row r="411" spans="1:4" x14ac:dyDescent="0.25">
      <c r="A411" s="3" t="s">
        <v>10951</v>
      </c>
      <c r="B411" s="8" t="str">
        <f>VLOOKUP(Tabla3[[#This Row],[COD . CLIENTE  ]],Tabla15[],2,FALSE)</f>
        <v>MASTER SERVICE RD S.A.C</v>
      </c>
      <c r="C411" s="1" t="e">
        <f>VLOOKUP(Tabla3[[#This Row],[COD . CLIENTE  ]],CREDITO[],4,FALSE)</f>
        <v>#N/A</v>
      </c>
      <c r="D411" s="1" t="e">
        <f>VLOOKUP(Tabla3[[#This Row],[COD . CLIENTE  ]],CREDITO[],6,FALSE)</f>
        <v>#N/A</v>
      </c>
    </row>
    <row r="412" spans="1:4" x14ac:dyDescent="0.25">
      <c r="A412" s="3" t="s">
        <v>4512</v>
      </c>
      <c r="B412" s="8" t="str">
        <f>VLOOKUP(Tabla3[[#This Row],[COD . CLIENTE  ]],Tabla15[],2,FALSE)</f>
        <v>ZAVALETA ADRIAN MARTIN JESUS</v>
      </c>
      <c r="C412" s="1" t="e">
        <f>VLOOKUP(Tabla3[[#This Row],[COD . CLIENTE  ]],CREDITO[],4,FALSE)</f>
        <v>#N/A</v>
      </c>
      <c r="D412" s="1" t="e">
        <f>VLOOKUP(Tabla3[[#This Row],[COD . CLIENTE  ]],CREDITO[],6,FALSE)</f>
        <v>#N/A</v>
      </c>
    </row>
    <row r="413" spans="1:4" x14ac:dyDescent="0.25">
      <c r="A413" s="3" t="s">
        <v>11301</v>
      </c>
      <c r="B413" s="8" t="str">
        <f>VLOOKUP(Tabla3[[#This Row],[COD . CLIENTE  ]],Tabla15[],2,FALSE)</f>
        <v>J &amp; F FRIO IMPORTACIONES S.A.C.</v>
      </c>
      <c r="C413" s="1" t="e">
        <f>VLOOKUP(Tabla3[[#This Row],[COD . CLIENTE  ]],CREDITO[],4,FALSE)</f>
        <v>#N/A</v>
      </c>
      <c r="D413" s="1" t="e">
        <f>VLOOKUP(Tabla3[[#This Row],[COD . CLIENTE  ]],CREDITO[],6,FALSE)</f>
        <v>#N/A</v>
      </c>
    </row>
    <row r="414" spans="1:4" x14ac:dyDescent="0.25">
      <c r="A414" s="3" t="s">
        <v>11306</v>
      </c>
      <c r="B414" s="8" t="str">
        <f>VLOOKUP(Tabla3[[#This Row],[COD . CLIENTE  ]],Tabla15[],2,FALSE)</f>
        <v>JIREH STORE PERU E.I.R.L.</v>
      </c>
      <c r="C414" s="1" t="e">
        <f>VLOOKUP(Tabla3[[#This Row],[COD . CLIENTE  ]],CREDITO[],4,FALSE)</f>
        <v>#N/A</v>
      </c>
      <c r="D414" s="1" t="e">
        <f>VLOOKUP(Tabla3[[#This Row],[COD . CLIENTE  ]],CREDITO[],6,FALSE)</f>
        <v>#N/A</v>
      </c>
    </row>
    <row r="415" spans="1:4" x14ac:dyDescent="0.25">
      <c r="A415" s="3" t="s">
        <v>4448</v>
      </c>
      <c r="B415" s="8" t="str">
        <f>VLOOKUP(Tabla3[[#This Row],[COD . CLIENTE  ]],Tabla15[],2,FALSE)</f>
        <v>CORDOVA MELENDREZ FEDERICO</v>
      </c>
      <c r="C415" s="1" t="e">
        <f>VLOOKUP(Tabla3[[#This Row],[COD . CLIENTE  ]],CREDITO[],4,FALSE)</f>
        <v>#N/A</v>
      </c>
      <c r="D415" s="1" t="e">
        <f>VLOOKUP(Tabla3[[#This Row],[COD . CLIENTE  ]],CREDITO[],6,FALSE)</f>
        <v>#N/A</v>
      </c>
    </row>
    <row r="416" spans="1:4" x14ac:dyDescent="0.25">
      <c r="A416" s="3" t="s">
        <v>8840</v>
      </c>
      <c r="B416" s="8" t="str">
        <f>VLOOKUP(Tabla3[[#This Row],[COD . CLIENTE  ]],Tabla15[],2,FALSE)</f>
        <v>INVERSIONES FRIO PACIFICO EIRL</v>
      </c>
      <c r="C416" s="1" t="e">
        <f>VLOOKUP(Tabla3[[#This Row],[COD . CLIENTE  ]],CREDITO[],4,FALSE)</f>
        <v>#N/A</v>
      </c>
      <c r="D416" s="1" t="e">
        <f>VLOOKUP(Tabla3[[#This Row],[COD . CLIENTE  ]],CREDITO[],6,FALSE)</f>
        <v>#N/A</v>
      </c>
    </row>
    <row r="417" spans="1:4" x14ac:dyDescent="0.25">
      <c r="A417" s="3" t="s">
        <v>6047</v>
      </c>
      <c r="B417" s="8" t="str">
        <f>VLOOKUP(Tabla3[[#This Row],[COD . CLIENTE  ]],Tabla15[],2,FALSE)</f>
        <v>INTERNACIONAL DE TRANSPORTE TURISTICO Y SERVICIOS SRL</v>
      </c>
      <c r="C417" s="1" t="e">
        <f>VLOOKUP(Tabla3[[#This Row],[COD . CLIENTE  ]],CREDITO[],4,FALSE)</f>
        <v>#N/A</v>
      </c>
      <c r="D417" s="1" t="e">
        <f>VLOOKUP(Tabla3[[#This Row],[COD . CLIENTE  ]],CREDITO[],6,FALSE)</f>
        <v>#N/A</v>
      </c>
    </row>
    <row r="418" spans="1:4" x14ac:dyDescent="0.25">
      <c r="A418" s="3" t="s">
        <v>21561</v>
      </c>
      <c r="B418" s="8" t="e">
        <f>VLOOKUP(Tabla3[[#This Row],[COD . CLIENTE  ]],Tabla15[],2,FALSE)</f>
        <v>#N/A</v>
      </c>
      <c r="C418" s="1" t="e">
        <f>VLOOKUP(Tabla3[[#This Row],[COD . CLIENTE  ]],CREDITO[],4,FALSE)</f>
        <v>#N/A</v>
      </c>
      <c r="D418" s="1" t="e">
        <f>VLOOKUP(Tabla3[[#This Row],[COD . CLIENTE  ]],CREDITO[],6,FALSE)</f>
        <v>#N/A</v>
      </c>
    </row>
    <row r="419" spans="1:4" x14ac:dyDescent="0.25">
      <c r="A419" s="3" t="s">
        <v>10842</v>
      </c>
      <c r="B419" s="8" t="str">
        <f>VLOOKUP(Tabla3[[#This Row],[COD . CLIENTE  ]],Tabla15[],2,FALSE)</f>
        <v>INSTAPRO GROUP SOLUTIONS S.A.C.</v>
      </c>
      <c r="C419" s="1" t="e">
        <f>VLOOKUP(Tabla3[[#This Row],[COD . CLIENTE  ]],CREDITO[],4,FALSE)</f>
        <v>#N/A</v>
      </c>
      <c r="D419" s="1" t="e">
        <f>VLOOKUP(Tabla3[[#This Row],[COD . CLIENTE  ]],CREDITO[],6,FALSE)</f>
        <v>#N/A</v>
      </c>
    </row>
    <row r="420" spans="1:4" x14ac:dyDescent="0.25">
      <c r="A420" s="3" t="s">
        <v>10262</v>
      </c>
      <c r="B420" s="8" t="str">
        <f>VLOOKUP(Tabla3[[#This Row],[COD . CLIENTE  ]],Tabla15[],2,FALSE)</f>
        <v>D&amp;G PERU SERVICIOS GENERALES E.I.R.L.</v>
      </c>
      <c r="C420" s="1" t="e">
        <f>VLOOKUP(Tabla3[[#This Row],[COD . CLIENTE  ]],CREDITO[],4,FALSE)</f>
        <v>#N/A</v>
      </c>
      <c r="D420" s="1" t="e">
        <f>VLOOKUP(Tabla3[[#This Row],[COD . CLIENTE  ]],CREDITO[],6,FALSE)</f>
        <v>#N/A</v>
      </c>
    </row>
    <row r="421" spans="1:4" x14ac:dyDescent="0.25">
      <c r="A421" s="3" t="s">
        <v>8579</v>
      </c>
      <c r="B421" s="8" t="str">
        <f>VLOOKUP(Tabla3[[#This Row],[COD . CLIENTE  ]],Tabla15[],2,FALSE)</f>
        <v>HANTOF TEKPESA GROUP E.I.R.L.</v>
      </c>
      <c r="C421" s="1" t="e">
        <f>VLOOKUP(Tabla3[[#This Row],[COD . CLIENTE  ]],CREDITO[],4,FALSE)</f>
        <v>#N/A</v>
      </c>
      <c r="D421" s="1" t="e">
        <f>VLOOKUP(Tabla3[[#This Row],[COD . CLIENTE  ]],CREDITO[],6,FALSE)</f>
        <v>#N/A</v>
      </c>
    </row>
    <row r="422" spans="1:4" x14ac:dyDescent="0.25">
      <c r="A422" s="3" t="s">
        <v>9688</v>
      </c>
      <c r="B422" s="8" t="str">
        <f>VLOOKUP(Tabla3[[#This Row],[COD . CLIENTE  ]],Tabla15[],2,FALSE)</f>
        <v>GRELCONPERU E. I. R. L.</v>
      </c>
      <c r="C422" s="1" t="e">
        <f>VLOOKUP(Tabla3[[#This Row],[COD . CLIENTE  ]],CREDITO[],4,FALSE)</f>
        <v>#N/A</v>
      </c>
      <c r="D422" s="1" t="e">
        <f>VLOOKUP(Tabla3[[#This Row],[COD . CLIENTE  ]],CREDITO[],6,FALSE)</f>
        <v>#N/A</v>
      </c>
    </row>
    <row r="423" spans="1:4" x14ac:dyDescent="0.25">
      <c r="A423" s="3" t="s">
        <v>8133</v>
      </c>
      <c r="B423" s="8" t="str">
        <f>VLOOKUP(Tabla3[[#This Row],[COD . CLIENTE  ]],Tabla15[],2,FALSE)</f>
        <v>K. Y A. LOGISTICA Y SERVICIOS TECNOLOGICOS E.I.R.L</v>
      </c>
      <c r="C423" s="1" t="e">
        <f>VLOOKUP(Tabla3[[#This Row],[COD . CLIENTE  ]],CREDITO[],4,FALSE)</f>
        <v>#N/A</v>
      </c>
      <c r="D423" s="1" t="e">
        <f>VLOOKUP(Tabla3[[#This Row],[COD . CLIENTE  ]],CREDITO[],6,FALSE)</f>
        <v>#N/A</v>
      </c>
    </row>
    <row r="424" spans="1:4" x14ac:dyDescent="0.25">
      <c r="A424" s="3" t="s">
        <v>8968</v>
      </c>
      <c r="B424" s="8" t="str">
        <f>VLOOKUP(Tabla3[[#This Row],[COD . CLIENTE  ]],Tabla15[],2,FALSE)</f>
        <v>COMERCIAL REFRIGERACION PERU S.A.C.</v>
      </c>
      <c r="C424" s="1" t="str">
        <f>VLOOKUP(Tabla3[[#This Row],[COD . CLIENTE  ]],CREDITO[],4,FALSE)</f>
        <v>Crédito 30 días</v>
      </c>
      <c r="D424" s="1" t="str">
        <f>VLOOKUP(Tabla3[[#This Row],[COD . CLIENTE  ]],CREDITO[],6,FALSE)</f>
        <v>Alexandra Paredes</v>
      </c>
    </row>
    <row r="425" spans="1:4" x14ac:dyDescent="0.25">
      <c r="A425" s="3" t="s">
        <v>11145</v>
      </c>
      <c r="B425" s="8" t="str">
        <f>VLOOKUP(Tabla3[[#This Row],[COD . CLIENTE  ]],Tabla15[],2,FALSE)</f>
        <v>ECOKALLPA M &amp; C S.A.C.</v>
      </c>
      <c r="C425" s="1" t="e">
        <f>VLOOKUP(Tabla3[[#This Row],[COD . CLIENTE  ]],CREDITO[],4,FALSE)</f>
        <v>#N/A</v>
      </c>
      <c r="D425" s="1" t="e">
        <f>VLOOKUP(Tabla3[[#This Row],[COD . CLIENTE  ]],CREDITO[],6,FALSE)</f>
        <v>#N/A</v>
      </c>
    </row>
    <row r="426" spans="1:4" x14ac:dyDescent="0.25">
      <c r="A426" s="3" t="s">
        <v>6654</v>
      </c>
      <c r="B426" s="8" t="str">
        <f>VLOOKUP(Tabla3[[#This Row],[COD . CLIENTE  ]],Tabla15[],2,FALSE)</f>
        <v>FRIO GLOBAL S.A.C</v>
      </c>
      <c r="C426" s="1" t="e">
        <f>VLOOKUP(Tabla3[[#This Row],[COD . CLIENTE  ]],CREDITO[],4,FALSE)</f>
        <v>#N/A</v>
      </c>
      <c r="D426" s="1" t="e">
        <f>VLOOKUP(Tabla3[[#This Row],[COD . CLIENTE  ]],CREDITO[],6,FALSE)</f>
        <v>#N/A</v>
      </c>
    </row>
    <row r="427" spans="1:4" x14ac:dyDescent="0.25">
      <c r="A427" s="3" t="s">
        <v>21562</v>
      </c>
      <c r="B427" s="8" t="str">
        <f>VLOOKUP(Tabla3[[#This Row],[COD . CLIENTE  ]],Tabla15[],2,FALSE)</f>
        <v>FERRETERIA REPUESTOS RENZO SAC</v>
      </c>
      <c r="C427" s="1" t="e">
        <f>VLOOKUP(Tabla3[[#This Row],[COD . CLIENTE  ]],CREDITO[],4,FALSE)</f>
        <v>#N/A</v>
      </c>
      <c r="D427" s="1" t="e">
        <f>VLOOKUP(Tabla3[[#This Row],[COD . CLIENTE  ]],CREDITO[],6,FALSE)</f>
        <v>#N/A</v>
      </c>
    </row>
    <row r="428" spans="1:4" x14ac:dyDescent="0.25">
      <c r="A428" s="3" t="s">
        <v>11301</v>
      </c>
      <c r="B428" s="8" t="str">
        <f>VLOOKUP(Tabla3[[#This Row],[COD . CLIENTE  ]],Tabla15[],2,FALSE)</f>
        <v>J &amp; F FRIO IMPORTACIONES S.A.C.</v>
      </c>
      <c r="C428" s="1" t="e">
        <f>VLOOKUP(Tabla3[[#This Row],[COD . CLIENTE  ]],CREDITO[],4,FALSE)</f>
        <v>#N/A</v>
      </c>
      <c r="D428" s="1" t="e">
        <f>VLOOKUP(Tabla3[[#This Row],[COD . CLIENTE  ]],CREDITO[],6,FALSE)</f>
        <v>#N/A</v>
      </c>
    </row>
    <row r="429" spans="1:4" x14ac:dyDescent="0.25">
      <c r="A429" s="3" t="s">
        <v>9017</v>
      </c>
      <c r="B429" s="8" t="str">
        <f>VLOOKUP(Tabla3[[#This Row],[COD . CLIENTE  ]],Tabla15[],2,FALSE)</f>
        <v>RS CONTROL SERVICE E.I.R.L.</v>
      </c>
      <c r="C429" s="1" t="e">
        <f>VLOOKUP(Tabla3[[#This Row],[COD . CLIENTE  ]],CREDITO[],4,FALSE)</f>
        <v>#N/A</v>
      </c>
      <c r="D429" s="1" t="e">
        <f>VLOOKUP(Tabla3[[#This Row],[COD . CLIENTE  ]],CREDITO[],6,FALSE)</f>
        <v>#N/A</v>
      </c>
    </row>
    <row r="430" spans="1:4" x14ac:dyDescent="0.25">
      <c r="A430" s="3" t="s">
        <v>9017</v>
      </c>
      <c r="B430" s="8" t="str">
        <f>VLOOKUP(Tabla3[[#This Row],[COD . CLIENTE  ]],Tabla15[],2,FALSE)</f>
        <v>RS CONTROL SERVICE E.I.R.L.</v>
      </c>
      <c r="C430" s="1" t="e">
        <f>VLOOKUP(Tabla3[[#This Row],[COD . CLIENTE  ]],CREDITO[],4,FALSE)</f>
        <v>#N/A</v>
      </c>
      <c r="D430" s="1" t="e">
        <f>VLOOKUP(Tabla3[[#This Row],[COD . CLIENTE  ]],CREDITO[],6,FALSE)</f>
        <v>#N/A</v>
      </c>
    </row>
    <row r="431" spans="1:4" x14ac:dyDescent="0.25">
      <c r="A431" s="3" t="s">
        <v>11085</v>
      </c>
      <c r="B431" s="8" t="str">
        <f>VLOOKUP(Tabla3[[#This Row],[COD . CLIENTE  ]],Tabla15[],2,FALSE)</f>
        <v>FERRETERIAS PERUANAS NICLIZ S.A.C.</v>
      </c>
      <c r="C431" s="1" t="e">
        <f>VLOOKUP(Tabla3[[#This Row],[COD . CLIENTE  ]],CREDITO[],4,FALSE)</f>
        <v>#N/A</v>
      </c>
      <c r="D431" s="1" t="e">
        <f>VLOOKUP(Tabla3[[#This Row],[COD . CLIENTE  ]],CREDITO[],6,FALSE)</f>
        <v>#N/A</v>
      </c>
    </row>
    <row r="432" spans="1:4" x14ac:dyDescent="0.25">
      <c r="A432" s="3" t="s">
        <v>4815</v>
      </c>
      <c r="B432" s="8" t="str">
        <f>VLOOKUP(Tabla3[[#This Row],[COD . CLIENTE  ]],Tabla15[],2,FALSE)</f>
        <v>BALDEON CALDERON ROMELIO HIPOLITO</v>
      </c>
      <c r="C432" s="1" t="e">
        <f>VLOOKUP(Tabla3[[#This Row],[COD . CLIENTE  ]],CREDITO[],4,FALSE)</f>
        <v>#N/A</v>
      </c>
      <c r="D432" s="1" t="e">
        <f>VLOOKUP(Tabla3[[#This Row],[COD . CLIENTE  ]],CREDITO[],6,FALSE)</f>
        <v>#N/A</v>
      </c>
    </row>
    <row r="433" spans="1:4" x14ac:dyDescent="0.25">
      <c r="A433" s="3" t="s">
        <v>21564</v>
      </c>
      <c r="B433" s="8" t="str">
        <f>VLOOKUP(Tabla3[[#This Row],[COD . CLIENTE  ]],Tabla15[],2,FALSE)</f>
        <v>GONZALES PALOMMINO JUDITH ERIKA</v>
      </c>
      <c r="C433" s="1" t="e">
        <f>VLOOKUP(Tabla3[[#This Row],[COD . CLIENTE  ]],CREDITO[],4,FALSE)</f>
        <v>#N/A</v>
      </c>
      <c r="D433" s="1" t="e">
        <f>VLOOKUP(Tabla3[[#This Row],[COD . CLIENTE  ]],CREDITO[],6,FALSE)</f>
        <v>#N/A</v>
      </c>
    </row>
    <row r="434" spans="1:4" x14ac:dyDescent="0.25">
      <c r="A434" s="3" t="s">
        <v>8768</v>
      </c>
      <c r="B434" s="8" t="str">
        <f>VLOOKUP(Tabla3[[#This Row],[COD . CLIENTE  ]],Tabla15[],2,FALSE)</f>
        <v>J &amp; M REFRIGERACION E.I.R.L.</v>
      </c>
      <c r="C434" s="1" t="e">
        <f>VLOOKUP(Tabla3[[#This Row],[COD . CLIENTE  ]],CREDITO[],4,FALSE)</f>
        <v>#N/A</v>
      </c>
      <c r="D434" s="1" t="e">
        <f>VLOOKUP(Tabla3[[#This Row],[COD . CLIENTE  ]],CREDITO[],6,FALSE)</f>
        <v>#N/A</v>
      </c>
    </row>
    <row r="435" spans="1:4" x14ac:dyDescent="0.25">
      <c r="A435" s="3" t="s">
        <v>10987</v>
      </c>
      <c r="B435" s="8" t="str">
        <f>VLOOKUP(Tabla3[[#This Row],[COD . CLIENTE  ]],Tabla15[],2,FALSE)</f>
        <v>GRUPO DISEDA S.A.C.</v>
      </c>
      <c r="C435" s="1" t="e">
        <f>VLOOKUP(Tabla3[[#This Row],[COD . CLIENTE  ]],CREDITO[],4,FALSE)</f>
        <v>#N/A</v>
      </c>
      <c r="D435" s="1" t="e">
        <f>VLOOKUP(Tabla3[[#This Row],[COD . CLIENTE  ]],CREDITO[],6,FALSE)</f>
        <v>#N/A</v>
      </c>
    </row>
    <row r="436" spans="1:4" x14ac:dyDescent="0.25">
      <c r="A436" s="3" t="s">
        <v>21566</v>
      </c>
      <c r="B436" s="8" t="str">
        <f>VLOOKUP(Tabla3[[#This Row],[COD . CLIENTE  ]],Tabla15[],2,FALSE)</f>
        <v>CONSORCIO SUPERVISOR KUNA</v>
      </c>
      <c r="C436" s="1" t="e">
        <f>VLOOKUP(Tabla3[[#This Row],[COD . CLIENTE  ]],CREDITO[],4,FALSE)</f>
        <v>#N/A</v>
      </c>
      <c r="D436" s="1" t="e">
        <f>VLOOKUP(Tabla3[[#This Row],[COD . CLIENTE  ]],CREDITO[],6,FALSE)</f>
        <v>#N/A</v>
      </c>
    </row>
    <row r="437" spans="1:4" x14ac:dyDescent="0.25">
      <c r="A437" s="3" t="s">
        <v>5718</v>
      </c>
      <c r="B437" s="8" t="str">
        <f>VLOOKUP(Tabla3[[#This Row],[COD . CLIENTE  ]],Tabla15[],2,FALSE)</f>
        <v>CORPORACION LA SIRENA SAC</v>
      </c>
      <c r="C437" s="1" t="str">
        <f>VLOOKUP(Tabla3[[#This Row],[COD . CLIENTE  ]],CREDITO[],4,FALSE)</f>
        <v>Crédito 30 días</v>
      </c>
      <c r="D437" s="1" t="str">
        <f>VLOOKUP(Tabla3[[#This Row],[COD . CLIENTE  ]],CREDITO[],6,FALSE)</f>
        <v>DIANA MAYORCA</v>
      </c>
    </row>
    <row r="438" spans="1:4" x14ac:dyDescent="0.25">
      <c r="A438" s="3" t="s">
        <v>11259</v>
      </c>
      <c r="B438" s="8" t="str">
        <f>VLOOKUP(Tabla3[[#This Row],[COD . CLIENTE  ]],Tabla15[],2,FALSE)</f>
        <v>MCOOLFER S.A.C.</v>
      </c>
      <c r="C438" s="1" t="e">
        <f>VLOOKUP(Tabla3[[#This Row],[COD . CLIENTE  ]],CREDITO[],4,FALSE)</f>
        <v>#N/A</v>
      </c>
      <c r="D438" s="1" t="e">
        <f>VLOOKUP(Tabla3[[#This Row],[COD . CLIENTE  ]],CREDITO[],6,FALSE)</f>
        <v>#N/A</v>
      </c>
    </row>
    <row r="439" spans="1:4" x14ac:dyDescent="0.25">
      <c r="A439" s="3" t="s">
        <v>10400</v>
      </c>
      <c r="B439" s="8" t="str">
        <f>VLOOKUP(Tabla3[[#This Row],[COD . CLIENTE  ]],Tabla15[],2,FALSE)</f>
        <v>CN FRIO INDUSTRIAL S.A.C.</v>
      </c>
      <c r="C439" s="1" t="e">
        <f>VLOOKUP(Tabla3[[#This Row],[COD . CLIENTE  ]],CREDITO[],4,FALSE)</f>
        <v>#N/A</v>
      </c>
      <c r="D439" s="1" t="e">
        <f>VLOOKUP(Tabla3[[#This Row],[COD . CLIENTE  ]],CREDITO[],6,FALSE)</f>
        <v>#N/A</v>
      </c>
    </row>
    <row r="440" spans="1:4" x14ac:dyDescent="0.25">
      <c r="A440" s="3" t="s">
        <v>9635</v>
      </c>
      <c r="B440" s="8" t="str">
        <f>VLOOKUP(Tabla3[[#This Row],[COD . CLIENTE  ]],Tabla15[],2,FALSE)</f>
        <v>EMPRESA DE TRANSPORTES TERRESTRES ISSA S.A.C. - ETTISSA</v>
      </c>
      <c r="C440" s="1" t="e">
        <f>VLOOKUP(Tabla3[[#This Row],[COD . CLIENTE  ]],CREDITO[],4,FALSE)</f>
        <v>#N/A</v>
      </c>
      <c r="D440" s="1" t="e">
        <f>VLOOKUP(Tabla3[[#This Row],[COD . CLIENTE  ]],CREDITO[],6,FALSE)</f>
        <v>#N/A</v>
      </c>
    </row>
    <row r="441" spans="1:4" x14ac:dyDescent="0.25">
      <c r="A441" s="3" t="s">
        <v>21568</v>
      </c>
      <c r="B441" s="8" t="str">
        <f>VLOOKUP(Tabla3[[#This Row],[COD . CLIENTE  ]],Tabla15[],2,FALSE)</f>
        <v>GONZALES FONSECA YARITZA MERCEDES</v>
      </c>
      <c r="C441" s="1" t="e">
        <f>VLOOKUP(Tabla3[[#This Row],[COD . CLIENTE  ]],CREDITO[],4,FALSE)</f>
        <v>#N/A</v>
      </c>
      <c r="D441" s="1" t="e">
        <f>VLOOKUP(Tabla3[[#This Row],[COD . CLIENTE  ]],CREDITO[],6,FALSE)</f>
        <v>#N/A</v>
      </c>
    </row>
    <row r="442" spans="1:4" x14ac:dyDescent="0.25">
      <c r="A442" s="3" t="s">
        <v>10952</v>
      </c>
      <c r="B442" s="8" t="str">
        <f>VLOOKUP(Tabla3[[#This Row],[COD . CLIENTE  ]],Tabla15[],2,FALSE)</f>
        <v>COMPAÑIA FERREMIA S.A.C.</v>
      </c>
      <c r="C442" s="1" t="e">
        <f>VLOOKUP(Tabla3[[#This Row],[COD . CLIENTE  ]],CREDITO[],4,FALSE)</f>
        <v>#N/A</v>
      </c>
      <c r="D442" s="1" t="e">
        <f>VLOOKUP(Tabla3[[#This Row],[COD . CLIENTE  ]],CREDITO[],6,FALSE)</f>
        <v>#N/A</v>
      </c>
    </row>
    <row r="443" spans="1:4" x14ac:dyDescent="0.25">
      <c r="A443" s="3" t="s">
        <v>11112</v>
      </c>
      <c r="B443" s="8" t="str">
        <f>VLOOKUP(Tabla3[[#This Row],[COD . CLIENTE  ]],Tabla15[],2,FALSE)</f>
        <v>FERRETERIA INDUSTRIAL JMB E.I.R.L.</v>
      </c>
      <c r="C443" s="1" t="e">
        <f>VLOOKUP(Tabla3[[#This Row],[COD . CLIENTE  ]],CREDITO[],4,FALSE)</f>
        <v>#N/A</v>
      </c>
      <c r="D443" s="1" t="e">
        <f>VLOOKUP(Tabla3[[#This Row],[COD . CLIENTE  ]],CREDITO[],6,FALSE)</f>
        <v>#N/A</v>
      </c>
    </row>
    <row r="444" spans="1:4" x14ac:dyDescent="0.25">
      <c r="A444" s="3" t="s">
        <v>10175</v>
      </c>
      <c r="B444" s="8" t="str">
        <f>VLOOKUP(Tabla3[[#This Row],[COD . CLIENTE  ]],Tabla15[],2,FALSE)</f>
        <v>HVAC PERU AMBIENTES CONTROLADOS S.A.C.</v>
      </c>
      <c r="C444" s="1" t="e">
        <f>VLOOKUP(Tabla3[[#This Row],[COD . CLIENTE  ]],CREDITO[],4,FALSE)</f>
        <v>#N/A</v>
      </c>
      <c r="D444" s="1" t="e">
        <f>VLOOKUP(Tabla3[[#This Row],[COD . CLIENTE  ]],CREDITO[],6,FALSE)</f>
        <v>#N/A</v>
      </c>
    </row>
    <row r="445" spans="1:4" x14ac:dyDescent="0.25">
      <c r="A445" s="3" t="s">
        <v>6835</v>
      </c>
      <c r="B445" s="8" t="str">
        <f>VLOOKUP(Tabla3[[#This Row],[COD . CLIENTE  ]],Tabla15[],2,FALSE)</f>
        <v>ASYM INDUSTRIAL S.A.C.</v>
      </c>
      <c r="C445" s="1" t="e">
        <f>VLOOKUP(Tabla3[[#This Row],[COD . CLIENTE  ]],CREDITO[],4,FALSE)</f>
        <v>#N/A</v>
      </c>
      <c r="D445" s="1" t="e">
        <f>VLOOKUP(Tabla3[[#This Row],[COD . CLIENTE  ]],CREDITO[],6,FALSE)</f>
        <v>#N/A</v>
      </c>
    </row>
    <row r="446" spans="1:4" x14ac:dyDescent="0.25">
      <c r="A446" s="3" t="s">
        <v>10408</v>
      </c>
      <c r="B446" s="8" t="str">
        <f>VLOOKUP(Tabla3[[#This Row],[COD . CLIENTE  ]],Tabla15[],2,FALSE)</f>
        <v>LECAROS SERVICIOS EN GENERAL E.I.R.L.</v>
      </c>
      <c r="C446" s="1" t="e">
        <f>VLOOKUP(Tabla3[[#This Row],[COD . CLIENTE  ]],CREDITO[],4,FALSE)</f>
        <v>#N/A</v>
      </c>
      <c r="D446" s="1" t="e">
        <f>VLOOKUP(Tabla3[[#This Row],[COD . CLIENTE  ]],CREDITO[],6,FALSE)</f>
        <v>#N/A</v>
      </c>
    </row>
    <row r="447" spans="1:4" x14ac:dyDescent="0.25">
      <c r="A447" s="3" t="s">
        <v>9232</v>
      </c>
      <c r="B447" s="8" t="str">
        <f>VLOOKUP(Tabla3[[#This Row],[COD . CLIENTE  ]],Tabla15[],2,FALSE)</f>
        <v>REFRIAIR IMPORT E.I.R.L.</v>
      </c>
      <c r="C447" s="1" t="e">
        <f>VLOOKUP(Tabla3[[#This Row],[COD . CLIENTE  ]],CREDITO[],4,FALSE)</f>
        <v>#N/A</v>
      </c>
      <c r="D447" s="1" t="e">
        <f>VLOOKUP(Tabla3[[#This Row],[COD . CLIENTE  ]],CREDITO[],6,FALSE)</f>
        <v>#N/A</v>
      </c>
    </row>
    <row r="448" spans="1:4" x14ac:dyDescent="0.25">
      <c r="A448" s="3" t="s">
        <v>7302</v>
      </c>
      <c r="B448" s="8" t="str">
        <f>VLOOKUP(Tabla3[[#This Row],[COD . CLIENTE  ]],Tabla15[],2,FALSE)</f>
        <v>ELECTRO FERRO CENTRO S.A.C.</v>
      </c>
      <c r="C448" s="1" t="e">
        <f>VLOOKUP(Tabla3[[#This Row],[COD . CLIENTE  ]],CREDITO[],4,FALSE)</f>
        <v>#N/A</v>
      </c>
      <c r="D448" s="1" t="e">
        <f>VLOOKUP(Tabla3[[#This Row],[COD . CLIENTE  ]],CREDITO[],6,FALSE)</f>
        <v>#N/A</v>
      </c>
    </row>
    <row r="449" spans="1:4" x14ac:dyDescent="0.25">
      <c r="A449" s="21" t="s">
        <v>8012</v>
      </c>
      <c r="B449" s="8" t="str">
        <f>VLOOKUP(Tabla3[[#This Row],[COD . CLIENTE  ]],Tabla15[],2,FALSE)</f>
        <v>MEGA FRIO DEZA S.A.C.</v>
      </c>
      <c r="C449" s="1" t="e">
        <f>VLOOKUP(Tabla3[[#This Row],[COD . CLIENTE  ]],CREDITO[],4,FALSE)</f>
        <v>#N/A</v>
      </c>
      <c r="D449" s="1" t="e">
        <f>VLOOKUP(Tabla3[[#This Row],[COD . CLIENTE  ]],CREDITO[],6,FALSE)</f>
        <v>#N/A</v>
      </c>
    </row>
    <row r="450" spans="1:4" x14ac:dyDescent="0.25">
      <c r="A450" s="3" t="s">
        <v>9294</v>
      </c>
      <c r="B450" s="8" t="str">
        <f>VLOOKUP(Tabla3[[#This Row],[COD . CLIENTE  ]],Tabla15[],2,FALSE)</f>
        <v>STRANVID S.A.C.</v>
      </c>
      <c r="C450" s="1" t="e">
        <f>VLOOKUP(Tabla3[[#This Row],[COD . CLIENTE  ]],CREDITO[],4,FALSE)</f>
        <v>#N/A</v>
      </c>
      <c r="D450" s="1" t="e">
        <f>VLOOKUP(Tabla3[[#This Row],[COD . CLIENTE  ]],CREDITO[],6,FALSE)</f>
        <v>#N/A</v>
      </c>
    </row>
    <row r="451" spans="1:4" x14ac:dyDescent="0.25">
      <c r="A451" s="3" t="s">
        <v>11267</v>
      </c>
      <c r="B451" s="8" t="str">
        <f>VLOOKUP(Tabla3[[#This Row],[COD . CLIENTE  ]],Tabla15[],2,FALSE)</f>
        <v>COMERCIAL FERRETERA SIATOOLS E.I.R.L.</v>
      </c>
      <c r="C451" s="1" t="e">
        <f>VLOOKUP(Tabla3[[#This Row],[COD . CLIENTE  ]],CREDITO[],4,FALSE)</f>
        <v>#N/A</v>
      </c>
      <c r="D451" s="1" t="e">
        <f>VLOOKUP(Tabla3[[#This Row],[COD . CLIENTE  ]],CREDITO[],6,FALSE)</f>
        <v>#N/A</v>
      </c>
    </row>
    <row r="452" spans="1:4" x14ac:dyDescent="0.25">
      <c r="A452" s="3" t="s">
        <v>21564</v>
      </c>
      <c r="B452" s="8" t="str">
        <f>VLOOKUP(Tabla3[[#This Row],[COD . CLIENTE  ]],Tabla15[],2,FALSE)</f>
        <v>GONZALES PALOMMINO JUDITH ERIKA</v>
      </c>
      <c r="C452" s="1" t="e">
        <f>VLOOKUP(Tabla3[[#This Row],[COD . CLIENTE  ]],CREDITO[],4,FALSE)</f>
        <v>#N/A</v>
      </c>
      <c r="D452" s="1" t="e">
        <f>VLOOKUP(Tabla3[[#This Row],[COD . CLIENTE  ]],CREDITO[],6,FALSE)</f>
        <v>#N/A</v>
      </c>
    </row>
    <row r="453" spans="1:4" x14ac:dyDescent="0.25">
      <c r="A453" s="3" t="s">
        <v>8840</v>
      </c>
      <c r="B453" s="8" t="str">
        <f>VLOOKUP(Tabla3[[#This Row],[COD . CLIENTE  ]],Tabla15[],2,FALSE)</f>
        <v>INVERSIONES FRIO PACIFICO EIRL</v>
      </c>
      <c r="C453" s="1" t="e">
        <f>VLOOKUP(Tabla3[[#This Row],[COD . CLIENTE  ]],CREDITO[],4,FALSE)</f>
        <v>#N/A</v>
      </c>
      <c r="D453" s="1" t="e">
        <f>VLOOKUP(Tabla3[[#This Row],[COD . CLIENTE  ]],CREDITO[],6,FALSE)</f>
        <v>#N/A</v>
      </c>
    </row>
    <row r="454" spans="1:4" x14ac:dyDescent="0.25">
      <c r="A454" s="3" t="s">
        <v>5347</v>
      </c>
      <c r="B454" s="8" t="str">
        <f>VLOOKUP(Tabla3[[#This Row],[COD . CLIENTE  ]],Tabla15[],2,FALSE)</f>
        <v>FLORES RONCAL DANTE ALEX</v>
      </c>
      <c r="C454" s="1" t="e">
        <f>VLOOKUP(Tabla3[[#This Row],[COD . CLIENTE  ]],CREDITO[],4,FALSE)</f>
        <v>#N/A</v>
      </c>
      <c r="D454" s="1" t="e">
        <f>VLOOKUP(Tabla3[[#This Row],[COD . CLIENTE  ]],CREDITO[],6,FALSE)</f>
        <v>#N/A</v>
      </c>
    </row>
    <row r="455" spans="1:4" x14ac:dyDescent="0.25">
      <c r="A455" s="3" t="s">
        <v>5347</v>
      </c>
      <c r="B455" s="8" t="str">
        <f>VLOOKUP(Tabla3[[#This Row],[COD . CLIENTE  ]],Tabla15[],2,FALSE)</f>
        <v>FLORES RONCAL DANTE ALEX</v>
      </c>
      <c r="C455" s="1" t="e">
        <f>VLOOKUP(Tabla3[[#This Row],[COD . CLIENTE  ]],CREDITO[],4,FALSE)</f>
        <v>#N/A</v>
      </c>
      <c r="D455" s="1" t="e">
        <f>VLOOKUP(Tabla3[[#This Row],[COD . CLIENTE  ]],CREDITO[],6,FALSE)</f>
        <v>#N/A</v>
      </c>
    </row>
    <row r="456" spans="1:4" x14ac:dyDescent="0.25">
      <c r="A456" s="3" t="s">
        <v>5347</v>
      </c>
      <c r="B456" s="8" t="str">
        <f>VLOOKUP(Tabla3[[#This Row],[COD . CLIENTE  ]],Tabla15[],2,FALSE)</f>
        <v>FLORES RONCAL DANTE ALEX</v>
      </c>
      <c r="C456" s="1" t="e">
        <f>VLOOKUP(Tabla3[[#This Row],[COD . CLIENTE  ]],CREDITO[],4,FALSE)</f>
        <v>#N/A</v>
      </c>
      <c r="D456" s="1" t="e">
        <f>VLOOKUP(Tabla3[[#This Row],[COD . CLIENTE  ]],CREDITO[],6,FALSE)</f>
        <v>#N/A</v>
      </c>
    </row>
    <row r="457" spans="1:4" x14ac:dyDescent="0.25">
      <c r="A457" s="3" t="s">
        <v>5347</v>
      </c>
      <c r="B457" s="8" t="str">
        <f>VLOOKUP(Tabla3[[#This Row],[COD . CLIENTE  ]],Tabla15[],2,FALSE)</f>
        <v>FLORES RONCAL DANTE ALEX</v>
      </c>
      <c r="C457" s="1" t="e">
        <f>VLOOKUP(Tabla3[[#This Row],[COD . CLIENTE  ]],CREDITO[],4,FALSE)</f>
        <v>#N/A</v>
      </c>
      <c r="D457" s="1" t="e">
        <f>VLOOKUP(Tabla3[[#This Row],[COD . CLIENTE  ]],CREDITO[],6,FALSE)</f>
        <v>#N/A</v>
      </c>
    </row>
    <row r="458" spans="1:4" x14ac:dyDescent="0.25">
      <c r="A458" s="3" t="s">
        <v>21571</v>
      </c>
      <c r="B458" s="8" t="str">
        <f>VLOOKUP(Tabla3[[#This Row],[COD . CLIENTE  ]],Tabla15[],2,FALSE)</f>
        <v>APUMAYTA CARDENAS HECTOR HUGO</v>
      </c>
      <c r="C458" s="1" t="e">
        <f>VLOOKUP(Tabla3[[#This Row],[COD . CLIENTE  ]],CREDITO[],4,FALSE)</f>
        <v>#N/A</v>
      </c>
      <c r="D458" s="1" t="e">
        <f>VLOOKUP(Tabla3[[#This Row],[COD . CLIENTE  ]],CREDITO[],6,FALSE)</f>
        <v>#N/A</v>
      </c>
    </row>
    <row r="459" spans="1:4" x14ac:dyDescent="0.25">
      <c r="A459" s="3" t="s">
        <v>9035</v>
      </c>
      <c r="B459" s="8" t="str">
        <f>VLOOKUP(Tabla3[[#This Row],[COD . CLIENTE  ]],Tabla15[],2,FALSE)</f>
        <v>SISTEMA DE CLIMATIZACION Y REFRIGERACION S.A.C.</v>
      </c>
      <c r="C459" s="1" t="e">
        <f>VLOOKUP(Tabla3[[#This Row],[COD . CLIENTE  ]],CREDITO[],4,FALSE)</f>
        <v>#N/A</v>
      </c>
      <c r="D459" s="1" t="e">
        <f>VLOOKUP(Tabla3[[#This Row],[COD . CLIENTE  ]],CREDITO[],6,FALSE)</f>
        <v>#N/A</v>
      </c>
    </row>
    <row r="460" spans="1:4" x14ac:dyDescent="0.25">
      <c r="A460" s="3" t="s">
        <v>6079</v>
      </c>
      <c r="B460" s="8" t="str">
        <f>VLOOKUP(Tabla3[[#This Row],[COD . CLIENTE  ]],Tabla15[],2,FALSE)</f>
        <v>SOCIEDAD MERCANTIL (EXPORTACION) SA</v>
      </c>
      <c r="C460" s="1" t="e">
        <f>VLOOKUP(Tabla3[[#This Row],[COD . CLIENTE  ]],CREDITO[],4,FALSE)</f>
        <v>#N/A</v>
      </c>
      <c r="D460" s="1" t="e">
        <f>VLOOKUP(Tabla3[[#This Row],[COD . CLIENTE  ]],CREDITO[],6,FALSE)</f>
        <v>#N/A</v>
      </c>
    </row>
    <row r="461" spans="1:4" x14ac:dyDescent="0.25">
      <c r="A461" s="3" t="s">
        <v>9895</v>
      </c>
      <c r="B461" s="8" t="str">
        <f>VLOOKUP(Tabla3[[#This Row],[COD . CLIENTE  ]],Tabla15[],2,FALSE)</f>
        <v>LG FREEZE BUSS E.I.R.L</v>
      </c>
      <c r="C461" s="1" t="e">
        <f>VLOOKUP(Tabla3[[#This Row],[COD . CLIENTE  ]],CREDITO[],4,FALSE)</f>
        <v>#N/A</v>
      </c>
      <c r="D461" s="1" t="e">
        <f>VLOOKUP(Tabla3[[#This Row],[COD . CLIENTE  ]],CREDITO[],6,FALSE)</f>
        <v>#N/A</v>
      </c>
    </row>
    <row r="462" spans="1:4" x14ac:dyDescent="0.25">
      <c r="A462" s="3" t="s">
        <v>4044</v>
      </c>
      <c r="B462" s="8" t="str">
        <f>VLOOKUP(Tabla3[[#This Row],[COD . CLIENTE  ]],Tabla15[],2,FALSE)</f>
        <v>PEREZ MARTINEZ JUAN CARLOS</v>
      </c>
      <c r="C462" s="1" t="e">
        <f>VLOOKUP(Tabla3[[#This Row],[COD . CLIENTE  ]],CREDITO[],4,FALSE)</f>
        <v>#N/A</v>
      </c>
      <c r="D462" s="1" t="e">
        <f>VLOOKUP(Tabla3[[#This Row],[COD . CLIENTE  ]],CREDITO[],6,FALSE)</f>
        <v>#N/A</v>
      </c>
    </row>
    <row r="463" spans="1:4" x14ac:dyDescent="0.25">
      <c r="A463" s="3" t="s">
        <v>5357</v>
      </c>
      <c r="B463" s="8" t="str">
        <f>VLOOKUP(Tabla3[[#This Row],[COD . CLIENTE  ]],Tabla15[],2,FALSE)</f>
        <v>CHOQUECAHUANA CONDORI RAUL MARTIN</v>
      </c>
      <c r="C463" s="1" t="e">
        <f>VLOOKUP(Tabla3[[#This Row],[COD . CLIENTE  ]],CREDITO[],4,FALSE)</f>
        <v>#N/A</v>
      </c>
      <c r="D463" s="1" t="e">
        <f>VLOOKUP(Tabla3[[#This Row],[COD . CLIENTE  ]],CREDITO[],6,FALSE)</f>
        <v>#N/A</v>
      </c>
    </row>
    <row r="464" spans="1:4" x14ac:dyDescent="0.25">
      <c r="A464" s="3" t="s">
        <v>5057</v>
      </c>
      <c r="B464" s="8" t="str">
        <f>VLOOKUP(Tabla3[[#This Row],[COD . CLIENTE  ]],Tabla15[],2,FALSE)</f>
        <v>ALANYA ONOFRE MARITZA RUTH</v>
      </c>
      <c r="C464" s="1" t="e">
        <f>VLOOKUP(Tabla3[[#This Row],[COD . CLIENTE  ]],CREDITO[],4,FALSE)</f>
        <v>#N/A</v>
      </c>
      <c r="D464" s="1" t="e">
        <f>VLOOKUP(Tabla3[[#This Row],[COD . CLIENTE  ]],CREDITO[],6,FALSE)</f>
        <v>#N/A</v>
      </c>
    </row>
    <row r="465" spans="1:4" x14ac:dyDescent="0.25">
      <c r="A465" s="3" t="s">
        <v>9121</v>
      </c>
      <c r="B465" s="8" t="str">
        <f>VLOOKUP(Tabla3[[#This Row],[COD . CLIENTE  ]],Tabla15[],2,FALSE)</f>
        <v>SERVICIOS EMPRESARIALES IMPLEMENTA S.A.C.</v>
      </c>
      <c r="C465" s="1" t="e">
        <f>VLOOKUP(Tabla3[[#This Row],[COD . CLIENTE  ]],CREDITO[],4,FALSE)</f>
        <v>#N/A</v>
      </c>
      <c r="D465" s="1" t="e">
        <f>VLOOKUP(Tabla3[[#This Row],[COD . CLIENTE  ]],CREDITO[],6,FALSE)</f>
        <v>#N/A</v>
      </c>
    </row>
    <row r="466" spans="1:4" x14ac:dyDescent="0.25">
      <c r="A466" s="3" t="s">
        <v>21578</v>
      </c>
      <c r="B466" s="8" t="e">
        <f>VLOOKUP(Tabla3[[#This Row],[COD . CLIENTE  ]],Tabla15[],2,FALSE)</f>
        <v>#N/A</v>
      </c>
      <c r="C466" s="1" t="e">
        <f>VLOOKUP(Tabla3[[#This Row],[COD . CLIENTE  ]],CREDITO[],4,FALSE)</f>
        <v>#N/A</v>
      </c>
      <c r="D466" s="1" t="e">
        <f>VLOOKUP(Tabla3[[#This Row],[COD . CLIENTE  ]],CREDITO[],6,FALSE)</f>
        <v>#N/A</v>
      </c>
    </row>
    <row r="467" spans="1:4" x14ac:dyDescent="0.25">
      <c r="A467" s="3" t="s">
        <v>9052</v>
      </c>
      <c r="B467" s="8" t="str">
        <f>VLOOKUP(Tabla3[[#This Row],[COD . CLIENTE  ]],Tabla15[],2,FALSE)</f>
        <v>WBG INGENIEROS E.I.R.L.</v>
      </c>
      <c r="C467" s="1" t="e">
        <f>VLOOKUP(Tabla3[[#This Row],[COD . CLIENTE  ]],CREDITO[],4,FALSE)</f>
        <v>#N/A</v>
      </c>
      <c r="D467" s="1" t="e">
        <f>VLOOKUP(Tabla3[[#This Row],[COD . CLIENTE  ]],CREDITO[],6,FALSE)</f>
        <v>#N/A</v>
      </c>
    </row>
    <row r="468" spans="1:4" x14ac:dyDescent="0.25">
      <c r="A468" s="3" t="s">
        <v>8579</v>
      </c>
      <c r="B468" s="8" t="str">
        <f>VLOOKUP(Tabla3[[#This Row],[COD . CLIENTE  ]],Tabla15[],2,FALSE)</f>
        <v>HANTOF TEKPESA GROUP E.I.R.L.</v>
      </c>
      <c r="C468" s="1" t="e">
        <f>VLOOKUP(Tabla3[[#This Row],[COD . CLIENTE  ]],CREDITO[],4,FALSE)</f>
        <v>#N/A</v>
      </c>
      <c r="D468" s="1" t="e">
        <f>VLOOKUP(Tabla3[[#This Row],[COD . CLIENTE  ]],CREDITO[],6,FALSE)</f>
        <v>#N/A</v>
      </c>
    </row>
    <row r="469" spans="1:4" x14ac:dyDescent="0.25">
      <c r="A469" s="3" t="s">
        <v>6713</v>
      </c>
      <c r="B469" s="8" t="str">
        <f>VLOOKUP(Tabla3[[#This Row],[COD . CLIENTE  ]],Tabla15[],2,FALSE)</f>
        <v>TRANSPORTES G M INTERNACIONAL S.A.C.</v>
      </c>
      <c r="C469" s="1" t="e">
        <f>VLOOKUP(Tabla3[[#This Row],[COD . CLIENTE  ]],CREDITO[],4,FALSE)</f>
        <v>#N/A</v>
      </c>
      <c r="D469" s="1" t="e">
        <f>VLOOKUP(Tabla3[[#This Row],[COD . CLIENTE  ]],CREDITO[],6,FALSE)</f>
        <v>#N/A</v>
      </c>
    </row>
    <row r="470" spans="1:4" x14ac:dyDescent="0.25">
      <c r="A470" s="3" t="s">
        <v>10608</v>
      </c>
      <c r="B470" s="8" t="str">
        <f>VLOOKUP(Tabla3[[#This Row],[COD . CLIENTE  ]],Tabla15[],2,FALSE)</f>
        <v>REFRICODAR S.R.L.</v>
      </c>
      <c r="C470" s="1" t="e">
        <f>VLOOKUP(Tabla3[[#This Row],[COD . CLIENTE  ]],CREDITO[],4,FALSE)</f>
        <v>#N/A</v>
      </c>
      <c r="D470" s="1" t="e">
        <f>VLOOKUP(Tabla3[[#This Row],[COD . CLIENTE  ]],CREDITO[],6,FALSE)</f>
        <v>#N/A</v>
      </c>
    </row>
    <row r="471" spans="1:4" x14ac:dyDescent="0.25">
      <c r="A471" s="3" t="s">
        <v>11507</v>
      </c>
      <c r="B471" s="8" t="str">
        <f>VLOOKUP(Tabla3[[#This Row],[COD . CLIENTE  ]],Tabla15[],2,FALSE)</f>
        <v>DELGADO PEREZ WILSON</v>
      </c>
      <c r="C471" s="1" t="e">
        <f>VLOOKUP(Tabla3[[#This Row],[COD . CLIENTE  ]],CREDITO[],4,FALSE)</f>
        <v>#N/A</v>
      </c>
      <c r="D471" s="1" t="e">
        <f>VLOOKUP(Tabla3[[#This Row],[COD . CLIENTE  ]],CREDITO[],6,FALSE)</f>
        <v>#N/A</v>
      </c>
    </row>
    <row r="472" spans="1:4" x14ac:dyDescent="0.25">
      <c r="A472" s="3" t="s">
        <v>21579</v>
      </c>
      <c r="B472" s="8" t="str">
        <f>VLOOKUP(Tabla3[[#This Row],[COD . CLIENTE  ]],Tabla15[],2,FALSE)</f>
        <v>INGENIERIA ELCTROMECANICA Y SANITARIA - EL REDENTOR SAC</v>
      </c>
      <c r="C472" s="1" t="e">
        <f>VLOOKUP(Tabla3[[#This Row],[COD . CLIENTE  ]],CREDITO[],4,FALSE)</f>
        <v>#N/A</v>
      </c>
      <c r="D472" s="1" t="e">
        <f>VLOOKUP(Tabla3[[#This Row],[COD . CLIENTE  ]],CREDITO[],6,FALSE)</f>
        <v>#N/A</v>
      </c>
    </row>
    <row r="473" spans="1:4" x14ac:dyDescent="0.25">
      <c r="A473" s="3" t="s">
        <v>5057</v>
      </c>
      <c r="B473" s="8" t="str">
        <f>VLOOKUP(Tabla3[[#This Row],[COD . CLIENTE  ]],Tabla15[],2,FALSE)</f>
        <v>ALANYA ONOFRE MARITZA RUTH</v>
      </c>
      <c r="C473" s="1" t="e">
        <f>VLOOKUP(Tabla3[[#This Row],[COD . CLIENTE  ]],CREDITO[],4,FALSE)</f>
        <v>#N/A</v>
      </c>
      <c r="D473" s="1" t="e">
        <f>VLOOKUP(Tabla3[[#This Row],[COD . CLIENTE  ]],CREDITO[],6,FALSE)</f>
        <v>#N/A</v>
      </c>
    </row>
    <row r="474" spans="1:4" x14ac:dyDescent="0.25">
      <c r="A474" s="3" t="s">
        <v>9294</v>
      </c>
      <c r="B474" s="8" t="str">
        <f>VLOOKUP(Tabla3[[#This Row],[COD . CLIENTE  ]],Tabla15[],2,FALSE)</f>
        <v>STRANVID S.A.C.</v>
      </c>
      <c r="C474" s="1" t="e">
        <f>VLOOKUP(Tabla3[[#This Row],[COD . CLIENTE  ]],CREDITO[],4,FALSE)</f>
        <v>#N/A</v>
      </c>
      <c r="D474" s="1" t="e">
        <f>VLOOKUP(Tabla3[[#This Row],[COD . CLIENTE  ]],CREDITO[],6,FALSE)</f>
        <v>#N/A</v>
      </c>
    </row>
    <row r="475" spans="1:4" x14ac:dyDescent="0.25">
      <c r="A475" s="3" t="s">
        <v>10719</v>
      </c>
      <c r="B475" s="8" t="str">
        <f>VLOOKUP(Tabla3[[#This Row],[COD . CLIENTE  ]],Tabla15[],2,FALSE)</f>
        <v>MULTISERVIC JH E.I.R.L</v>
      </c>
      <c r="C475" s="1" t="e">
        <f>VLOOKUP(Tabla3[[#This Row],[COD . CLIENTE  ]],CREDITO[],4,FALSE)</f>
        <v>#N/A</v>
      </c>
      <c r="D475" s="1" t="e">
        <f>VLOOKUP(Tabla3[[#This Row],[COD . CLIENTE  ]],CREDITO[],6,FALSE)</f>
        <v>#N/A</v>
      </c>
    </row>
    <row r="476" spans="1:4" x14ac:dyDescent="0.25">
      <c r="A476" s="3" t="s">
        <v>10034</v>
      </c>
      <c r="B476" s="8" t="str">
        <f>VLOOKUP(Tabla3[[#This Row],[COD . CLIENTE  ]],Tabla15[],2,FALSE)</f>
        <v>INGENIERIA Y TECNOLOGIA DEL FRIO S.A.C.</v>
      </c>
      <c r="C476" s="1" t="e">
        <f>VLOOKUP(Tabla3[[#This Row],[COD . CLIENTE  ]],CREDITO[],4,FALSE)</f>
        <v>#N/A</v>
      </c>
      <c r="D476" s="1" t="e">
        <f>VLOOKUP(Tabla3[[#This Row],[COD . CLIENTE  ]],CREDITO[],6,FALSE)</f>
        <v>#N/A</v>
      </c>
    </row>
    <row r="477" spans="1:4" x14ac:dyDescent="0.25">
      <c r="A477" s="3" t="s">
        <v>21581</v>
      </c>
      <c r="B477" s="8" t="str">
        <f>VLOOKUP(Tabla3[[#This Row],[COD . CLIENTE  ]],Tabla15[],2,FALSE)</f>
        <v>INSOTEC INGENIERIA Y SOPORTE TECNICO SAC</v>
      </c>
      <c r="C477" s="1" t="e">
        <f>VLOOKUP(Tabla3[[#This Row],[COD . CLIENTE  ]],CREDITO[],4,FALSE)</f>
        <v>#N/A</v>
      </c>
      <c r="D477" s="1" t="e">
        <f>VLOOKUP(Tabla3[[#This Row],[COD . CLIENTE  ]],CREDITO[],6,FALSE)</f>
        <v>#N/A</v>
      </c>
    </row>
    <row r="478" spans="1:4" x14ac:dyDescent="0.25">
      <c r="A478" s="3" t="s">
        <v>10289</v>
      </c>
      <c r="B478" s="8" t="str">
        <f>VLOOKUP(Tabla3[[#This Row],[COD . CLIENTE  ]],Tabla15[],2,FALSE)</f>
        <v>BANANA PURITA CALIDAD S.A.C.</v>
      </c>
      <c r="C478" s="1" t="e">
        <f>VLOOKUP(Tabla3[[#This Row],[COD . CLIENTE  ]],CREDITO[],4,FALSE)</f>
        <v>#N/A</v>
      </c>
      <c r="D478" s="1" t="e">
        <f>VLOOKUP(Tabla3[[#This Row],[COD . CLIENTE  ]],CREDITO[],6,FALSE)</f>
        <v>#N/A</v>
      </c>
    </row>
    <row r="479" spans="1:4" x14ac:dyDescent="0.25">
      <c r="A479" s="3" t="s">
        <v>10289</v>
      </c>
      <c r="B479" s="8" t="str">
        <f>VLOOKUP(Tabla3[[#This Row],[COD . CLIENTE  ]],Tabla15[],2,FALSE)</f>
        <v>BANANA PURITA CALIDAD S.A.C.</v>
      </c>
      <c r="C479" s="1" t="e">
        <f>VLOOKUP(Tabla3[[#This Row],[COD . CLIENTE  ]],CREDITO[],4,FALSE)</f>
        <v>#N/A</v>
      </c>
      <c r="D479" s="1" t="e">
        <f>VLOOKUP(Tabla3[[#This Row],[COD . CLIENTE  ]],CREDITO[],6,FALSE)</f>
        <v>#N/A</v>
      </c>
    </row>
    <row r="480" spans="1:4" x14ac:dyDescent="0.25">
      <c r="A480" s="3" t="s">
        <v>19282</v>
      </c>
      <c r="B480" s="8" t="str">
        <f>VLOOKUP(Tabla3[[#This Row],[COD . CLIENTE  ]],Tabla15[],2,FALSE)</f>
        <v xml:space="preserve">FRIOMAX REFRIGERACION </v>
      </c>
      <c r="C480" s="1" t="e">
        <f>VLOOKUP(Tabla3[[#This Row],[COD . CLIENTE  ]],CREDITO[],4,FALSE)</f>
        <v>#N/A</v>
      </c>
      <c r="D480" s="1" t="e">
        <f>VLOOKUP(Tabla3[[#This Row],[COD . CLIENTE  ]],CREDITO[],6,FALSE)</f>
        <v>#N/A</v>
      </c>
    </row>
    <row r="481" spans="1:4" x14ac:dyDescent="0.25">
      <c r="A481" s="3" t="s">
        <v>21584</v>
      </c>
      <c r="B481" s="8" t="str">
        <f>VLOOKUP(Tabla3[[#This Row],[COD . CLIENTE  ]],Tabla15[],2,FALSE)</f>
        <v>SERVICIOS Y ACCESORIOS PARA LA INDUSTRIA S.A.C - SERACCIND S.A.C</v>
      </c>
      <c r="C481" s="1" t="e">
        <f>VLOOKUP(Tabla3[[#This Row],[COD . CLIENTE  ]],CREDITO[],4,FALSE)</f>
        <v>#N/A</v>
      </c>
      <c r="D481" s="1" t="e">
        <f>VLOOKUP(Tabla3[[#This Row],[COD . CLIENTE  ]],CREDITO[],6,FALSE)</f>
        <v>#N/A</v>
      </c>
    </row>
    <row r="482" spans="1:4" x14ac:dyDescent="0.25">
      <c r="A482" s="3" t="s">
        <v>7114</v>
      </c>
      <c r="B482" s="8" t="str">
        <f>VLOOKUP(Tabla3[[#This Row],[COD . CLIENTE  ]],Tabla15[],2,FALSE)</f>
        <v>COMERCIALIZADORA AGROINDUSTRIAL FECU SAC</v>
      </c>
      <c r="C482" s="1" t="str">
        <f>VLOOKUP(Tabla3[[#This Row],[COD . CLIENTE  ]],CREDITO[],4,FALSE)</f>
        <v>Crédito 30 días</v>
      </c>
      <c r="D482" s="1" t="str">
        <f>VLOOKUP(Tabla3[[#This Row],[COD . CLIENTE  ]],CREDITO[],6,FALSE)</f>
        <v>Geidy Chavez</v>
      </c>
    </row>
    <row r="483" spans="1:4" x14ac:dyDescent="0.25">
      <c r="A483" s="3" t="s">
        <v>4467</v>
      </c>
      <c r="B483" s="8" t="str">
        <f>VLOOKUP(Tabla3[[#This Row],[COD . CLIENTE  ]],Tabla15[],2,FALSE)</f>
        <v>AGUIRRE ESTRADA LUIS ALFREDO</v>
      </c>
      <c r="C483" s="1" t="e">
        <f>VLOOKUP(Tabla3[[#This Row],[COD . CLIENTE  ]],CREDITO[],4,FALSE)</f>
        <v>#N/A</v>
      </c>
      <c r="D483" s="1" t="e">
        <f>VLOOKUP(Tabla3[[#This Row],[COD . CLIENTE  ]],CREDITO[],6,FALSE)</f>
        <v>#N/A</v>
      </c>
    </row>
    <row r="484" spans="1:4" x14ac:dyDescent="0.25">
      <c r="A484" s="3" t="s">
        <v>11322</v>
      </c>
      <c r="B484" s="8" t="str">
        <f>VLOOKUP(Tabla3[[#This Row],[COD . CLIENTE  ]],Tabla15[],2,FALSE)</f>
        <v>R &amp; L SERVELEC CORPORACION S.A.C.</v>
      </c>
      <c r="C484" s="1" t="e">
        <f>VLOOKUP(Tabla3[[#This Row],[COD . CLIENTE  ]],CREDITO[],4,FALSE)</f>
        <v>#N/A</v>
      </c>
      <c r="D484" s="1" t="e">
        <f>VLOOKUP(Tabla3[[#This Row],[COD . CLIENTE  ]],CREDITO[],6,FALSE)</f>
        <v>#N/A</v>
      </c>
    </row>
    <row r="485" spans="1:4" x14ac:dyDescent="0.25">
      <c r="A485" s="3" t="s">
        <v>5822</v>
      </c>
      <c r="B485" s="8" t="str">
        <f>VLOOKUP(Tabla3[[#This Row],[COD . CLIENTE  ]],Tabla15[],2,FALSE)</f>
        <v>CAMAL CONCHUCOS S A</v>
      </c>
      <c r="C485" s="1" t="e">
        <f>VLOOKUP(Tabla3[[#This Row],[COD . CLIENTE  ]],CREDITO[],4,FALSE)</f>
        <v>#N/A</v>
      </c>
      <c r="D485" s="1" t="e">
        <f>VLOOKUP(Tabla3[[#This Row],[COD . CLIENTE  ]],CREDITO[],6,FALSE)</f>
        <v>#N/A</v>
      </c>
    </row>
    <row r="486" spans="1:4" x14ac:dyDescent="0.25">
      <c r="A486" s="3" t="s">
        <v>10951</v>
      </c>
      <c r="B486" s="8" t="str">
        <f>VLOOKUP(Tabla3[[#This Row],[COD . CLIENTE  ]],Tabla15[],2,FALSE)</f>
        <v>MASTER SERVICE RD S.A.C</v>
      </c>
      <c r="C486" s="1" t="e">
        <f>VLOOKUP(Tabla3[[#This Row],[COD . CLIENTE  ]],CREDITO[],4,FALSE)</f>
        <v>#N/A</v>
      </c>
      <c r="D486" s="1" t="e">
        <f>VLOOKUP(Tabla3[[#This Row],[COD . CLIENTE  ]],CREDITO[],6,FALSE)</f>
        <v>#N/A</v>
      </c>
    </row>
    <row r="487" spans="1:4" x14ac:dyDescent="0.25">
      <c r="A487" s="3" t="s">
        <v>10400</v>
      </c>
      <c r="B487" s="8" t="str">
        <f>VLOOKUP(Tabla3[[#This Row],[COD . CLIENTE  ]],Tabla15[],2,FALSE)</f>
        <v>CN FRIO INDUSTRIAL S.A.C.</v>
      </c>
      <c r="C487" s="1" t="e">
        <f>VLOOKUP(Tabla3[[#This Row],[COD . CLIENTE  ]],CREDITO[],4,FALSE)</f>
        <v>#N/A</v>
      </c>
      <c r="D487" s="1" t="e">
        <f>VLOOKUP(Tabla3[[#This Row],[COD . CLIENTE  ]],CREDITO[],6,FALSE)</f>
        <v>#N/A</v>
      </c>
    </row>
    <row r="488" spans="1:4" x14ac:dyDescent="0.25">
      <c r="A488" s="3" t="s">
        <v>7435</v>
      </c>
      <c r="B488" s="8" t="str">
        <f>VLOOKUP(Tabla3[[#This Row],[COD . CLIENTE  ]],Tabla15[],2,FALSE)</f>
        <v>ASAP CONSULTING GROUP S.A.C.</v>
      </c>
      <c r="C488" s="1" t="e">
        <f>VLOOKUP(Tabla3[[#This Row],[COD . CLIENTE  ]],CREDITO[],4,FALSE)</f>
        <v>#N/A</v>
      </c>
      <c r="D488" s="1" t="e">
        <f>VLOOKUP(Tabla3[[#This Row],[COD . CLIENTE  ]],CREDITO[],6,FALSE)</f>
        <v>#N/A</v>
      </c>
    </row>
    <row r="489" spans="1:4" x14ac:dyDescent="0.25">
      <c r="A489" s="3" t="s">
        <v>7947</v>
      </c>
      <c r="B489" s="8" t="str">
        <f>VLOOKUP(Tabla3[[#This Row],[COD . CLIENTE  ]],Tabla15[],2,FALSE)</f>
        <v>ATI PROYECTOS SOCIEDAD ANONIMA CERRADA - ATI PROYE</v>
      </c>
      <c r="C489" s="1" t="e">
        <f>VLOOKUP(Tabla3[[#This Row],[COD . CLIENTE  ]],CREDITO[],4,FALSE)</f>
        <v>#N/A</v>
      </c>
      <c r="D489" s="1" t="e">
        <f>VLOOKUP(Tabla3[[#This Row],[COD . CLIENTE  ]],CREDITO[],6,FALSE)</f>
        <v>#N/A</v>
      </c>
    </row>
    <row r="490" spans="1:4" x14ac:dyDescent="0.25">
      <c r="A490" s="3" t="s">
        <v>10171</v>
      </c>
      <c r="B490" s="8" t="str">
        <f>VLOOKUP(Tabla3[[#This Row],[COD . CLIENTE  ]],Tabla15[],2,FALSE)</f>
        <v>DISTRIBUIDORA E IMPORTADORA TRINA SAC</v>
      </c>
      <c r="C490" s="1" t="e">
        <f>VLOOKUP(Tabla3[[#This Row],[COD . CLIENTE  ]],CREDITO[],4,FALSE)</f>
        <v>#N/A</v>
      </c>
      <c r="D490" s="1" t="e">
        <f>VLOOKUP(Tabla3[[#This Row],[COD . CLIENTE  ]],CREDITO[],6,FALSE)</f>
        <v>#N/A</v>
      </c>
    </row>
    <row r="491" spans="1:4" x14ac:dyDescent="0.25">
      <c r="A491" s="3" t="s">
        <v>8947</v>
      </c>
      <c r="B491" s="8" t="str">
        <f>VLOOKUP(Tabla3[[#This Row],[COD . CLIENTE  ]],Tabla15[],2,FALSE)</f>
        <v>WC INGENIERIA DE LA CLIMATIZACION S.A.C.</v>
      </c>
      <c r="C491" s="1" t="e">
        <f>VLOOKUP(Tabla3[[#This Row],[COD . CLIENTE  ]],CREDITO[],4,FALSE)</f>
        <v>#N/A</v>
      </c>
      <c r="D491" s="1" t="e">
        <f>VLOOKUP(Tabla3[[#This Row],[COD . CLIENTE  ]],CREDITO[],6,FALSE)</f>
        <v>#N/A</v>
      </c>
    </row>
    <row r="492" spans="1:4" x14ac:dyDescent="0.25">
      <c r="A492" s="3" t="s">
        <v>4742</v>
      </c>
      <c r="B492" s="8" t="str">
        <f>VLOOKUP(Tabla3[[#This Row],[COD . CLIENTE  ]],Tabla15[],2,FALSE)</f>
        <v>GONZALES ALVAREZ LUIS ALBERTO</v>
      </c>
      <c r="C492" s="1" t="e">
        <f>VLOOKUP(Tabla3[[#This Row],[COD . CLIENTE  ]],CREDITO[],4,FALSE)</f>
        <v>#N/A</v>
      </c>
      <c r="D492" s="1" t="e">
        <f>VLOOKUP(Tabla3[[#This Row],[COD . CLIENTE  ]],CREDITO[],6,FALSE)</f>
        <v>#N/A</v>
      </c>
    </row>
    <row r="493" spans="1:4" x14ac:dyDescent="0.25">
      <c r="A493" s="3" t="s">
        <v>9860</v>
      </c>
      <c r="B493" s="8" t="str">
        <f>VLOOKUP(Tabla3[[#This Row],[COD . CLIENTE  ]],Tabla15[],2,FALSE)</f>
        <v>CONEX SOLUCIONES TECNOLOGICAS S.A.C</v>
      </c>
      <c r="C493" s="1" t="e">
        <f>VLOOKUP(Tabla3[[#This Row],[COD . CLIENTE  ]],CREDITO[],4,FALSE)</f>
        <v>#N/A</v>
      </c>
      <c r="D493" s="1" t="e">
        <f>VLOOKUP(Tabla3[[#This Row],[COD . CLIENTE  ]],CREDITO[],6,FALSE)</f>
        <v>#N/A</v>
      </c>
    </row>
    <row r="494" spans="1:4" x14ac:dyDescent="0.25">
      <c r="A494" s="3" t="s">
        <v>9860</v>
      </c>
      <c r="B494" s="8" t="str">
        <f>VLOOKUP(Tabla3[[#This Row],[COD . CLIENTE  ]],Tabla15[],2,FALSE)</f>
        <v>CONEX SOLUCIONES TECNOLOGICAS S.A.C</v>
      </c>
      <c r="C494" s="1" t="e">
        <f>VLOOKUP(Tabla3[[#This Row],[COD . CLIENTE  ]],CREDITO[],4,FALSE)</f>
        <v>#N/A</v>
      </c>
      <c r="D494" s="1" t="e">
        <f>VLOOKUP(Tabla3[[#This Row],[COD . CLIENTE  ]],CREDITO[],6,FALSE)</f>
        <v>#N/A</v>
      </c>
    </row>
    <row r="495" spans="1:4" x14ac:dyDescent="0.25">
      <c r="A495" s="3" t="s">
        <v>10213</v>
      </c>
      <c r="B495" s="8" t="str">
        <f>VLOOKUP(Tabla3[[#This Row],[COD . CLIENTE  ]],Tabla15[],2,FALSE)</f>
        <v>TRANSPORTE &amp; DISTRIBUCIONES LA ESPERANZA S.R.L.</v>
      </c>
      <c r="C495" s="1" t="e">
        <f>VLOOKUP(Tabla3[[#This Row],[COD . CLIENTE  ]],CREDITO[],4,FALSE)</f>
        <v>#N/A</v>
      </c>
      <c r="D495" s="1" t="e">
        <f>VLOOKUP(Tabla3[[#This Row],[COD . CLIENTE  ]],CREDITO[],6,FALSE)</f>
        <v>#N/A</v>
      </c>
    </row>
    <row r="496" spans="1:4" x14ac:dyDescent="0.25">
      <c r="A496" s="3" t="s">
        <v>8972</v>
      </c>
      <c r="B496" s="8" t="str">
        <f>VLOOKUP(Tabla3[[#This Row],[COD . CLIENTE  ]],Tabla15[],2,FALSE)</f>
        <v>CONSORCIO CHEMO S.A.C.</v>
      </c>
      <c r="C496" s="1" t="e">
        <f>VLOOKUP(Tabla3[[#This Row],[COD . CLIENTE  ]],CREDITO[],4,FALSE)</f>
        <v>#N/A</v>
      </c>
      <c r="D496" s="1" t="e">
        <f>VLOOKUP(Tabla3[[#This Row],[COD . CLIENTE  ]],CREDITO[],6,FALSE)</f>
        <v>#N/A</v>
      </c>
    </row>
    <row r="497" spans="1:4" x14ac:dyDescent="0.25">
      <c r="A497" s="3" t="s">
        <v>21564</v>
      </c>
      <c r="B497" s="8" t="str">
        <f>VLOOKUP(Tabla3[[#This Row],[COD . CLIENTE  ]],Tabla15[],2,FALSE)</f>
        <v>GONZALES PALOMMINO JUDITH ERIKA</v>
      </c>
      <c r="C497" s="1" t="e">
        <f>VLOOKUP(Tabla3[[#This Row],[COD . CLIENTE  ]],CREDITO[],4,FALSE)</f>
        <v>#N/A</v>
      </c>
      <c r="D497" s="1" t="e">
        <f>VLOOKUP(Tabla3[[#This Row],[COD . CLIENTE  ]],CREDITO[],6,FALSE)</f>
        <v>#N/A</v>
      </c>
    </row>
    <row r="498" spans="1:4" x14ac:dyDescent="0.25">
      <c r="A498" s="3" t="s">
        <v>10420</v>
      </c>
      <c r="B498" s="8" t="str">
        <f>VLOOKUP(Tabla3[[#This Row],[COD . CLIENTE  ]],Tabla15[],2,FALSE)</f>
        <v>COMPAÑIA DE MANTENIMIENTO Y PROYECTOS ELECTROMECAN</v>
      </c>
      <c r="C498" s="1" t="e">
        <f>VLOOKUP(Tabla3[[#This Row],[COD . CLIENTE  ]],CREDITO[],4,FALSE)</f>
        <v>#N/A</v>
      </c>
      <c r="D498" s="1" t="e">
        <f>VLOOKUP(Tabla3[[#This Row],[COD . CLIENTE  ]],CREDITO[],6,FALSE)</f>
        <v>#N/A</v>
      </c>
    </row>
    <row r="499" spans="1:4" x14ac:dyDescent="0.25">
      <c r="A499" s="3" t="s">
        <v>9258</v>
      </c>
      <c r="B499" s="8" t="str">
        <f>VLOOKUP(Tabla3[[#This Row],[COD . CLIENTE  ]],Tabla15[],2,FALSE)</f>
        <v>INSUMOS, SERVICIOS &amp; MANTENIMIENTO J &amp; M S.A.C.</v>
      </c>
      <c r="C499" s="1" t="e">
        <f>VLOOKUP(Tabla3[[#This Row],[COD . CLIENTE  ]],CREDITO[],4,FALSE)</f>
        <v>#N/A</v>
      </c>
      <c r="D499" s="1" t="e">
        <f>VLOOKUP(Tabla3[[#This Row],[COD . CLIENTE  ]],CREDITO[],6,FALSE)</f>
        <v>#N/A</v>
      </c>
    </row>
    <row r="500" spans="1:4" x14ac:dyDescent="0.25">
      <c r="A500" s="3" t="s">
        <v>8031</v>
      </c>
      <c r="B500" s="8" t="str">
        <f>VLOOKUP(Tabla3[[#This Row],[COD . CLIENTE  ]],Tabla15[],2,FALSE)</f>
        <v>INDUSTRIA TUXA SANTA CRUZ SAC</v>
      </c>
      <c r="C500" s="1" t="e">
        <f>VLOOKUP(Tabla3[[#This Row],[COD . CLIENTE  ]],CREDITO[],4,FALSE)</f>
        <v>#N/A</v>
      </c>
      <c r="D500" s="1" t="e">
        <f>VLOOKUP(Tabla3[[#This Row],[COD . CLIENTE  ]],CREDITO[],6,FALSE)</f>
        <v>#N/A</v>
      </c>
    </row>
    <row r="501" spans="1:4" x14ac:dyDescent="0.25">
      <c r="A501" s="3" t="s">
        <v>8540</v>
      </c>
      <c r="B501" s="8" t="str">
        <f>VLOOKUP(Tabla3[[#This Row],[COD . CLIENTE  ]],Tabla15[],2,FALSE)</f>
        <v>FRIOTEAM S.A.C.</v>
      </c>
      <c r="C501" s="1" t="str">
        <f>VLOOKUP(Tabla3[[#This Row],[COD . CLIENTE  ]],CREDITO[],4,FALSE)</f>
        <v>Crédito 30 días</v>
      </c>
      <c r="D501" s="1" t="str">
        <f>VLOOKUP(Tabla3[[#This Row],[COD . CLIENTE  ]],CREDITO[],6,FALSE)</f>
        <v>DIANA MAYORCA</v>
      </c>
    </row>
    <row r="502" spans="1:4" x14ac:dyDescent="0.25">
      <c r="A502" s="3" t="s">
        <v>10201</v>
      </c>
      <c r="B502" s="8" t="str">
        <f>VLOOKUP(Tabla3[[#This Row],[COD . CLIENTE  ]],Tabla15[],2,FALSE)</f>
        <v>GENERAL SERVICE OF EXCELLENCE S.A.C.</v>
      </c>
      <c r="C502" s="1" t="e">
        <f>VLOOKUP(Tabla3[[#This Row],[COD . CLIENTE  ]],CREDITO[],4,FALSE)</f>
        <v>#N/A</v>
      </c>
      <c r="D502" s="1" t="e">
        <f>VLOOKUP(Tabla3[[#This Row],[COD . CLIENTE  ]],CREDITO[],6,FALSE)</f>
        <v>#N/A</v>
      </c>
    </row>
    <row r="503" spans="1:4" x14ac:dyDescent="0.25">
      <c r="A503" s="3" t="s">
        <v>7280</v>
      </c>
      <c r="B503" s="8" t="str">
        <f>VLOOKUP(Tabla3[[#This Row],[COD . CLIENTE  ]],Tabla15[],2,FALSE)</f>
        <v>DECTRONIC E.I.R.L.</v>
      </c>
      <c r="C503" s="1" t="e">
        <f>VLOOKUP(Tabla3[[#This Row],[COD . CLIENTE  ]],CREDITO[],4,FALSE)</f>
        <v>#N/A</v>
      </c>
      <c r="D503" s="1" t="e">
        <f>VLOOKUP(Tabla3[[#This Row],[COD . CLIENTE  ]],CREDITO[],6,FALSE)</f>
        <v>#N/A</v>
      </c>
    </row>
    <row r="504" spans="1:4" x14ac:dyDescent="0.25">
      <c r="A504" s="3" t="s">
        <v>8217</v>
      </c>
      <c r="B504" s="8" t="str">
        <f>VLOOKUP(Tabla3[[#This Row],[COD . CLIENTE  ]],Tabla15[],2,FALSE)</f>
        <v>C.M.I. REFRIGERACION S.A.C.</v>
      </c>
      <c r="C504" s="1" t="e">
        <f>VLOOKUP(Tabla3[[#This Row],[COD . CLIENTE  ]],CREDITO[],4,FALSE)</f>
        <v>#N/A</v>
      </c>
      <c r="D504" s="1" t="e">
        <f>VLOOKUP(Tabla3[[#This Row],[COD . CLIENTE  ]],CREDITO[],6,FALSE)</f>
        <v>#N/A</v>
      </c>
    </row>
    <row r="505" spans="1:4" x14ac:dyDescent="0.25">
      <c r="A505" s="3" t="s">
        <v>9910</v>
      </c>
      <c r="B505" s="8" t="str">
        <f>VLOOKUP(Tabla3[[#This Row],[COD . CLIENTE  ]],Tabla15[],2,FALSE)</f>
        <v>CORE LATAM S.A.C.</v>
      </c>
      <c r="C505" s="1" t="e">
        <f>VLOOKUP(Tabla3[[#This Row],[COD . CLIENTE  ]],CREDITO[],4,FALSE)</f>
        <v>#N/A</v>
      </c>
      <c r="D505" s="1" t="e">
        <f>VLOOKUP(Tabla3[[#This Row],[COD . CLIENTE  ]],CREDITO[],6,FALSE)</f>
        <v>#N/A</v>
      </c>
    </row>
    <row r="506" spans="1:4" x14ac:dyDescent="0.25">
      <c r="A506" s="3" t="s">
        <v>11572</v>
      </c>
      <c r="B506" s="8" t="str">
        <f>VLOOKUP(Tabla3[[#This Row],[COD . CLIENTE  ]],Tabla15[],2,FALSE)</f>
        <v>GUDE ARMADORES S.L</v>
      </c>
      <c r="C506" s="1" t="e">
        <f>VLOOKUP(Tabla3[[#This Row],[COD . CLIENTE  ]],CREDITO[],4,FALSE)</f>
        <v>#N/A</v>
      </c>
      <c r="D506" s="1" t="e">
        <f>VLOOKUP(Tabla3[[#This Row],[COD . CLIENTE  ]],CREDITO[],6,FALSE)</f>
        <v>#N/A</v>
      </c>
    </row>
    <row r="507" spans="1:4" x14ac:dyDescent="0.25">
      <c r="A507" s="3" t="s">
        <v>5348</v>
      </c>
      <c r="B507" s="8" t="str">
        <f>VLOOKUP(Tabla3[[#This Row],[COD . CLIENTE  ]],Tabla15[],2,FALSE)</f>
        <v>CRISPIN NOLASCO JEAN PIERRE</v>
      </c>
      <c r="C507" s="1" t="e">
        <f>VLOOKUP(Tabla3[[#This Row],[COD . CLIENTE  ]],CREDITO[],4,FALSE)</f>
        <v>#N/A</v>
      </c>
      <c r="D507" s="1" t="e">
        <f>VLOOKUP(Tabla3[[#This Row],[COD . CLIENTE  ]],CREDITO[],6,FALSE)</f>
        <v>#N/A</v>
      </c>
    </row>
    <row r="508" spans="1:4" x14ac:dyDescent="0.25">
      <c r="A508" s="3" t="s">
        <v>4815</v>
      </c>
      <c r="B508" s="8" t="str">
        <f>VLOOKUP(Tabla3[[#This Row],[COD . CLIENTE  ]],Tabla15[],2,FALSE)</f>
        <v>BALDEON CALDERON ROMELIO HIPOLITO</v>
      </c>
      <c r="C508" s="1" t="e">
        <f>VLOOKUP(Tabla3[[#This Row],[COD . CLIENTE  ]],CREDITO[],4,FALSE)</f>
        <v>#N/A</v>
      </c>
      <c r="D508" s="1" t="e">
        <f>VLOOKUP(Tabla3[[#This Row],[COD . CLIENTE  ]],CREDITO[],6,FALSE)</f>
        <v>#N/A</v>
      </c>
    </row>
    <row r="509" spans="1:4" x14ac:dyDescent="0.25">
      <c r="A509" s="3" t="s">
        <v>9860</v>
      </c>
      <c r="B509" s="8" t="str">
        <f>VLOOKUP(Tabla3[[#This Row],[COD . CLIENTE  ]],Tabla15[],2,FALSE)</f>
        <v>CONEX SOLUCIONES TECNOLOGICAS S.A.C</v>
      </c>
      <c r="C509" s="1" t="e">
        <f>VLOOKUP(Tabla3[[#This Row],[COD . CLIENTE  ]],CREDITO[],4,FALSE)</f>
        <v>#N/A</v>
      </c>
      <c r="D509" s="1" t="e">
        <f>VLOOKUP(Tabla3[[#This Row],[COD . CLIENTE  ]],CREDITO[],6,FALSE)</f>
        <v>#N/A</v>
      </c>
    </row>
    <row r="510" spans="1:4" x14ac:dyDescent="0.25">
      <c r="A510" s="3" t="s">
        <v>9860</v>
      </c>
      <c r="B510" s="8" t="str">
        <f>VLOOKUP(Tabla3[[#This Row],[COD . CLIENTE  ]],Tabla15[],2,FALSE)</f>
        <v>CONEX SOLUCIONES TECNOLOGICAS S.A.C</v>
      </c>
      <c r="C510" s="1" t="e">
        <f>VLOOKUP(Tabla3[[#This Row],[COD . CLIENTE  ]],CREDITO[],4,FALSE)</f>
        <v>#N/A</v>
      </c>
      <c r="D510" s="1" t="e">
        <f>VLOOKUP(Tabla3[[#This Row],[COD . CLIENTE  ]],CREDITO[],6,FALSE)</f>
        <v>#N/A</v>
      </c>
    </row>
    <row r="511" spans="1:4" x14ac:dyDescent="0.25">
      <c r="A511" s="3" t="s">
        <v>9860</v>
      </c>
      <c r="B511" s="8" t="str">
        <f>VLOOKUP(Tabla3[[#This Row],[COD . CLIENTE  ]],Tabla15[],2,FALSE)</f>
        <v>CONEX SOLUCIONES TECNOLOGICAS S.A.C</v>
      </c>
      <c r="C511" s="1" t="e">
        <f>VLOOKUP(Tabla3[[#This Row],[COD . CLIENTE  ]],CREDITO[],4,FALSE)</f>
        <v>#N/A</v>
      </c>
      <c r="D511" s="1" t="e">
        <f>VLOOKUP(Tabla3[[#This Row],[COD . CLIENTE  ]],CREDITO[],6,FALSE)</f>
        <v>#N/A</v>
      </c>
    </row>
    <row r="512" spans="1:4" x14ac:dyDescent="0.25">
      <c r="A512" s="3" t="s">
        <v>8572</v>
      </c>
      <c r="B512" s="8" t="str">
        <f>VLOOKUP(Tabla3[[#This Row],[COD . CLIENTE  ]],Tabla15[],2,FALSE)</f>
        <v>OVERPRIME MANUFACTURING S.A.C.</v>
      </c>
      <c r="C512" s="1" t="e">
        <f>VLOOKUP(Tabla3[[#This Row],[COD . CLIENTE  ]],CREDITO[],4,FALSE)</f>
        <v>#N/A</v>
      </c>
      <c r="D512" s="1" t="e">
        <f>VLOOKUP(Tabla3[[#This Row],[COD . CLIENTE  ]],CREDITO[],6,FALSE)</f>
        <v>#N/A</v>
      </c>
    </row>
    <row r="513" spans="1:4" x14ac:dyDescent="0.25">
      <c r="A513" s="3" t="s">
        <v>5961</v>
      </c>
      <c r="B513" s="8" t="str">
        <f>VLOOKUP(Tabla3[[#This Row],[COD . CLIENTE  ]],Tabla15[],2,FALSE)</f>
        <v>INDUSTRIAS ALIMENTICIAS CUSCO S.A.</v>
      </c>
      <c r="C513" s="1" t="str">
        <f>VLOOKUP(Tabla3[[#This Row],[COD . CLIENTE  ]],CREDITO[],4,FALSE)</f>
        <v>Crédito 30 días</v>
      </c>
      <c r="D513" s="1" t="str">
        <f>VLOOKUP(Tabla3[[#This Row],[COD . CLIENTE  ]],CREDITO[],6,FALSE)</f>
        <v>Daniela vicente</v>
      </c>
    </row>
    <row r="514" spans="1:4" x14ac:dyDescent="0.25">
      <c r="A514" s="3" t="s">
        <v>5961</v>
      </c>
      <c r="B514" s="8" t="str">
        <f>VLOOKUP(Tabla3[[#This Row],[COD . CLIENTE  ]],Tabla15[],2,FALSE)</f>
        <v>INDUSTRIAS ALIMENTICIAS CUSCO S.A.</v>
      </c>
      <c r="C514" s="1" t="str">
        <f>VLOOKUP(Tabla3[[#This Row],[COD . CLIENTE  ]],CREDITO[],4,FALSE)</f>
        <v>Crédito 30 días</v>
      </c>
      <c r="D514" s="1" t="str">
        <f>VLOOKUP(Tabla3[[#This Row],[COD . CLIENTE  ]],CREDITO[],6,FALSE)</f>
        <v>Daniela vicente</v>
      </c>
    </row>
    <row r="515" spans="1:4" x14ac:dyDescent="0.25">
      <c r="A515" s="3" t="s">
        <v>10073</v>
      </c>
      <c r="B515" s="8" t="str">
        <f>VLOOKUP(Tabla3[[#This Row],[COD . CLIENTE  ]],Tabla15[],2,FALSE)</f>
        <v>GR REFRIGERACION COMERCIAL E INDUSTRIAL S.A.C.</v>
      </c>
      <c r="C515" s="1" t="e">
        <f>VLOOKUP(Tabla3[[#This Row],[COD . CLIENTE  ]],CREDITO[],4,FALSE)</f>
        <v>#N/A</v>
      </c>
      <c r="D515" s="1" t="e">
        <f>VLOOKUP(Tabla3[[#This Row],[COD . CLIENTE  ]],CREDITO[],6,FALSE)</f>
        <v>#N/A</v>
      </c>
    </row>
    <row r="516" spans="1:4" x14ac:dyDescent="0.25">
      <c r="A516" s="3" t="s">
        <v>6881</v>
      </c>
      <c r="B516" s="8" t="str">
        <f>VLOOKUP(Tabla3[[#This Row],[COD . CLIENTE  ]],Tabla15[],2,FALSE)</f>
        <v>CRM RESISTENCIAS S.R.L.</v>
      </c>
      <c r="C516" s="1" t="e">
        <f>VLOOKUP(Tabla3[[#This Row],[COD . CLIENTE  ]],CREDITO[],4,FALSE)</f>
        <v>#N/A</v>
      </c>
      <c r="D516" s="1" t="e">
        <f>VLOOKUP(Tabla3[[#This Row],[COD . CLIENTE  ]],CREDITO[],6,FALSE)</f>
        <v>#N/A</v>
      </c>
    </row>
    <row r="517" spans="1:4" x14ac:dyDescent="0.25">
      <c r="A517" s="3" t="s">
        <v>11279</v>
      </c>
      <c r="B517" s="8" t="str">
        <f>VLOOKUP(Tabla3[[#This Row],[COD . CLIENTE  ]],Tabla15[],2,FALSE)</f>
        <v>EMPRESA CAVASSA S.A.C.</v>
      </c>
      <c r="C517" s="1" t="e">
        <f>VLOOKUP(Tabla3[[#This Row],[COD . CLIENTE  ]],CREDITO[],4,FALSE)</f>
        <v>#N/A</v>
      </c>
      <c r="D517" s="1" t="e">
        <f>VLOOKUP(Tabla3[[#This Row],[COD . CLIENTE  ]],CREDITO[],6,FALSE)</f>
        <v>#N/A</v>
      </c>
    </row>
    <row r="518" spans="1:4" x14ac:dyDescent="0.25">
      <c r="A518" s="3" t="s">
        <v>11360</v>
      </c>
      <c r="B518" s="8" t="str">
        <f>VLOOKUP(Tabla3[[#This Row],[COD . CLIENTE  ]],Tabla15[],2,FALSE)</f>
        <v>AGUELA ALCALA JOSE JOSE</v>
      </c>
      <c r="C518" s="1" t="e">
        <f>VLOOKUP(Tabla3[[#This Row],[COD . CLIENTE  ]],CREDITO[],4,FALSE)</f>
        <v>#N/A</v>
      </c>
      <c r="D518" s="1" t="e">
        <f>VLOOKUP(Tabla3[[#This Row],[COD . CLIENTE  ]],CREDITO[],6,FALSE)</f>
        <v>#N/A</v>
      </c>
    </row>
    <row r="519" spans="1:4" x14ac:dyDescent="0.25">
      <c r="A519" s="3" t="s">
        <v>7831</v>
      </c>
      <c r="B519" s="8" t="str">
        <f>VLOOKUP(Tabla3[[#This Row],[COD . CLIENTE  ]],Tabla15[],2,FALSE)</f>
        <v>SIRIUS DISTRIBUIDORA S.A.C.</v>
      </c>
      <c r="C519" s="1" t="e">
        <f>VLOOKUP(Tabla3[[#This Row],[COD . CLIENTE  ]],CREDITO[],4,FALSE)</f>
        <v>#N/A</v>
      </c>
      <c r="D519" s="1" t="e">
        <f>VLOOKUP(Tabla3[[#This Row],[COD . CLIENTE  ]],CREDITO[],6,FALSE)</f>
        <v>#N/A</v>
      </c>
    </row>
    <row r="520" spans="1:4" x14ac:dyDescent="0.25">
      <c r="A520" s="3" t="s">
        <v>10028</v>
      </c>
      <c r="B520" s="8" t="str">
        <f>VLOOKUP(Tabla3[[#This Row],[COD . CLIENTE  ]],Tabla15[],2,FALSE)</f>
        <v>TEKNICA GROUP SAC</v>
      </c>
      <c r="C520" s="1" t="e">
        <f>VLOOKUP(Tabla3[[#This Row],[COD . CLIENTE  ]],CREDITO[],4,FALSE)</f>
        <v>#N/A</v>
      </c>
      <c r="D520" s="1" t="e">
        <f>VLOOKUP(Tabla3[[#This Row],[COD . CLIENTE  ]],CREDITO[],6,FALSE)</f>
        <v>#N/A</v>
      </c>
    </row>
    <row r="521" spans="1:4" x14ac:dyDescent="0.25">
      <c r="A521" s="3" t="s">
        <v>11260</v>
      </c>
      <c r="B521" s="8" t="str">
        <f>VLOOKUP(Tabla3[[#This Row],[COD . CLIENTE  ]],Tabla15[],2,FALSE)</f>
        <v>FRIOMETAL REFRIGERACION S.A.C.</v>
      </c>
      <c r="C521" s="1" t="e">
        <f>VLOOKUP(Tabla3[[#This Row],[COD . CLIENTE  ]],CREDITO[],4,FALSE)</f>
        <v>#N/A</v>
      </c>
      <c r="D521" s="1" t="e">
        <f>VLOOKUP(Tabla3[[#This Row],[COD . CLIENTE  ]],CREDITO[],6,FALSE)</f>
        <v>#N/A</v>
      </c>
    </row>
    <row r="522" spans="1:4" x14ac:dyDescent="0.25">
      <c r="A522" s="3" t="s">
        <v>8012</v>
      </c>
      <c r="B522" s="8" t="str">
        <f>VLOOKUP(Tabla3[[#This Row],[COD . CLIENTE  ]],Tabla15[],2,FALSE)</f>
        <v>MEGA FRIO DEZA S.A.C.</v>
      </c>
      <c r="C522" s="1" t="e">
        <f>VLOOKUP(Tabla3[[#This Row],[COD . CLIENTE  ]],CREDITO[],4,FALSE)</f>
        <v>#N/A</v>
      </c>
      <c r="D522" s="1" t="e">
        <f>VLOOKUP(Tabla3[[#This Row],[COD . CLIENTE  ]],CREDITO[],6,FALSE)</f>
        <v>#N/A</v>
      </c>
    </row>
    <row r="523" spans="1:4" x14ac:dyDescent="0.25">
      <c r="A523" s="3" t="s">
        <v>6345</v>
      </c>
      <c r="B523" s="8" t="str">
        <f>VLOOKUP(Tabla3[[#This Row],[COD . CLIENTE  ]],Tabla15[],2,FALSE)</f>
        <v>PALMA REAL S.A.C.</v>
      </c>
      <c r="C523" s="1" t="e">
        <f>VLOOKUP(Tabla3[[#This Row],[COD . CLIENTE  ]],CREDITO[],4,FALSE)</f>
        <v>#N/A</v>
      </c>
      <c r="D523" s="1" t="e">
        <f>VLOOKUP(Tabla3[[#This Row],[COD . CLIENTE  ]],CREDITO[],6,FALSE)</f>
        <v>#N/A</v>
      </c>
    </row>
    <row r="524" spans="1:4" x14ac:dyDescent="0.25">
      <c r="A524" s="3" t="s">
        <v>10899</v>
      </c>
      <c r="B524" s="8" t="str">
        <f>VLOOKUP(Tabla3[[#This Row],[COD . CLIENTE  ]],Tabla15[],2,FALSE)</f>
        <v>FREEZE CLIMATE COMPANY S.A.C.</v>
      </c>
      <c r="C524" s="1" t="e">
        <f>VLOOKUP(Tabla3[[#This Row],[COD . CLIENTE  ]],CREDITO[],4,FALSE)</f>
        <v>#N/A</v>
      </c>
      <c r="D524" s="1" t="e">
        <f>VLOOKUP(Tabla3[[#This Row],[COD . CLIENTE  ]],CREDITO[],6,FALSE)</f>
        <v>#N/A</v>
      </c>
    </row>
    <row r="525" spans="1:4" x14ac:dyDescent="0.25">
      <c r="A525" s="3" t="s">
        <v>21631</v>
      </c>
      <c r="B525" s="8" t="str">
        <f>VLOOKUP(Tabla3[[#This Row],[COD . CLIENTE  ]],Tabla15[],2,FALSE)</f>
        <v>RAMIREZ ABAD JHON KENNEDY</v>
      </c>
      <c r="C525" s="1" t="e">
        <f>VLOOKUP(Tabla3[[#This Row],[COD . CLIENTE  ]],CREDITO[],4,FALSE)</f>
        <v>#N/A</v>
      </c>
      <c r="D525" s="1" t="e">
        <f>VLOOKUP(Tabla3[[#This Row],[COD . CLIENTE  ]],CREDITO[],6,FALSE)</f>
        <v>#N/A</v>
      </c>
    </row>
    <row r="526" spans="1:4" x14ac:dyDescent="0.25">
      <c r="A526" s="3" t="s">
        <v>4280</v>
      </c>
      <c r="B526" s="8" t="str">
        <f>VLOOKUP(Tabla3[[#This Row],[COD . CLIENTE  ]],Tabla15[],2,FALSE)</f>
        <v>FALCON AVILA CARLOS ANTONIO</v>
      </c>
      <c r="C526" s="1" t="e">
        <f>VLOOKUP(Tabla3[[#This Row],[COD . CLIENTE  ]],CREDITO[],4,FALSE)</f>
        <v>#N/A</v>
      </c>
      <c r="D526" s="1" t="e">
        <f>VLOOKUP(Tabla3[[#This Row],[COD . CLIENTE  ]],CREDITO[],6,FALSE)</f>
        <v>#N/A</v>
      </c>
    </row>
    <row r="527" spans="1:4" x14ac:dyDescent="0.25">
      <c r="A527" s="3" t="s">
        <v>8149</v>
      </c>
      <c r="B527" s="8" t="str">
        <f>VLOOKUP(Tabla3[[#This Row],[COD . CLIENTE  ]],Tabla15[],2,FALSE)</f>
        <v>BOOSTER GROUP PERU SAC</v>
      </c>
      <c r="C527" s="1" t="e">
        <f>VLOOKUP(Tabla3[[#This Row],[COD . CLIENTE  ]],CREDITO[],4,FALSE)</f>
        <v>#N/A</v>
      </c>
      <c r="D527" s="1" t="e">
        <f>VLOOKUP(Tabla3[[#This Row],[COD . CLIENTE  ]],CREDITO[],6,FALSE)</f>
        <v>#N/A</v>
      </c>
    </row>
    <row r="528" spans="1:4" x14ac:dyDescent="0.25">
      <c r="A528" s="3" t="s">
        <v>8239</v>
      </c>
      <c r="B528" s="8" t="str">
        <f>VLOOKUP(Tabla3[[#This Row],[COD . CLIENTE  ]],Tabla15[],2,FALSE)</f>
        <v>CAPTAX-A S.A.C.</v>
      </c>
      <c r="C528" s="1" t="e">
        <f>VLOOKUP(Tabla3[[#This Row],[COD . CLIENTE  ]],CREDITO[],4,FALSE)</f>
        <v>#N/A</v>
      </c>
      <c r="D528" s="1" t="e">
        <f>VLOOKUP(Tabla3[[#This Row],[COD . CLIENTE  ]],CREDITO[],6,FALSE)</f>
        <v>#N/A</v>
      </c>
    </row>
    <row r="529" spans="1:4" x14ac:dyDescent="0.25">
      <c r="A529" s="3" t="s">
        <v>4467</v>
      </c>
      <c r="B529" s="8" t="str">
        <f>VLOOKUP(Tabla3[[#This Row],[COD . CLIENTE  ]],Tabla15[],2,FALSE)</f>
        <v>AGUIRRE ESTRADA LUIS ALFREDO</v>
      </c>
      <c r="C529" s="1" t="e">
        <f>VLOOKUP(Tabla3[[#This Row],[COD . CLIENTE  ]],CREDITO[],4,FALSE)</f>
        <v>#N/A</v>
      </c>
      <c r="D529" s="1" t="e">
        <f>VLOOKUP(Tabla3[[#This Row],[COD . CLIENTE  ]],CREDITO[],6,FALSE)</f>
        <v>#N/A</v>
      </c>
    </row>
    <row r="530" spans="1:4" x14ac:dyDescent="0.25">
      <c r="A530" s="3" t="s">
        <v>4467</v>
      </c>
      <c r="B530" s="8" t="str">
        <f>VLOOKUP(Tabla3[[#This Row],[COD . CLIENTE  ]],Tabla15[],2,FALSE)</f>
        <v>AGUIRRE ESTRADA LUIS ALFREDO</v>
      </c>
      <c r="C530" s="1" t="e">
        <f>VLOOKUP(Tabla3[[#This Row],[COD . CLIENTE  ]],CREDITO[],4,FALSE)</f>
        <v>#N/A</v>
      </c>
      <c r="D530" s="1" t="e">
        <f>VLOOKUP(Tabla3[[#This Row],[COD . CLIENTE  ]],CREDITO[],6,FALSE)</f>
        <v>#N/A</v>
      </c>
    </row>
    <row r="531" spans="1:4" x14ac:dyDescent="0.25">
      <c r="A531" s="3" t="s">
        <v>9058</v>
      </c>
      <c r="B531" s="8" t="str">
        <f>VLOOKUP(Tabla3[[#This Row],[COD . CLIENTE  ]],Tabla15[],2,FALSE)</f>
        <v>REFRIWORLD PERU S.A.C.</v>
      </c>
      <c r="C531" s="1" t="str">
        <f>VLOOKUP(Tabla3[[#This Row],[COD . CLIENTE  ]],CREDITO[],4,FALSE)</f>
        <v>Crédito 30 días</v>
      </c>
      <c r="D531" s="1" t="str">
        <f>VLOOKUP(Tabla3[[#This Row],[COD . CLIENTE  ]],CREDITO[],6,FALSE)</f>
        <v>MERIE TINEO</v>
      </c>
    </row>
    <row r="532" spans="1:4" x14ac:dyDescent="0.25">
      <c r="A532" s="3" t="s">
        <v>9408</v>
      </c>
      <c r="B532" s="8" t="str">
        <f>VLOOKUP(Tabla3[[#This Row],[COD . CLIENTE  ]],Tabla15[],2,FALSE)</f>
        <v>CORPORACION METAL FRIO DEL PERU S.A.C.</v>
      </c>
      <c r="C532" s="1" t="e">
        <f>VLOOKUP(Tabla3[[#This Row],[COD . CLIENTE  ]],CREDITO[],4,FALSE)</f>
        <v>#N/A</v>
      </c>
      <c r="D532" s="1" t="e">
        <f>VLOOKUP(Tabla3[[#This Row],[COD . CLIENTE  ]],CREDITO[],6,FALSE)</f>
        <v>#N/A</v>
      </c>
    </row>
    <row r="533" spans="1:4" x14ac:dyDescent="0.25">
      <c r="A533" s="3" t="s">
        <v>5348</v>
      </c>
      <c r="B533" s="8" t="str">
        <f>VLOOKUP(Tabla3[[#This Row],[COD . CLIENTE  ]],Tabla15[],2,FALSE)</f>
        <v>CRISPIN NOLASCO JEAN PIERRE</v>
      </c>
      <c r="C533" s="1" t="e">
        <f>VLOOKUP(Tabla3[[#This Row],[COD . CLIENTE  ]],CREDITO[],4,FALSE)</f>
        <v>#N/A</v>
      </c>
      <c r="D533" s="1" t="e">
        <f>VLOOKUP(Tabla3[[#This Row],[COD . CLIENTE  ]],CREDITO[],6,FALSE)</f>
        <v>#N/A</v>
      </c>
    </row>
    <row r="534" spans="1:4" x14ac:dyDescent="0.25">
      <c r="A534" s="3" t="s">
        <v>5332</v>
      </c>
      <c r="B534" s="8" t="str">
        <f>VLOOKUP(Tabla3[[#This Row],[COD . CLIENTE  ]],Tabla15[],2,FALSE)</f>
        <v>ILLESCAS CABANA BRYAN ALAN</v>
      </c>
      <c r="C534" s="1" t="e">
        <f>VLOOKUP(Tabla3[[#This Row],[COD . CLIENTE  ]],CREDITO[],4,FALSE)</f>
        <v>#N/A</v>
      </c>
      <c r="D534" s="1" t="e">
        <f>VLOOKUP(Tabla3[[#This Row],[COD . CLIENTE  ]],CREDITO[],6,FALSE)</f>
        <v>#N/A</v>
      </c>
    </row>
    <row r="535" spans="1:4" x14ac:dyDescent="0.25">
      <c r="A535" s="3" t="s">
        <v>5765</v>
      </c>
      <c r="B535" s="8" t="str">
        <f>VLOOKUP(Tabla3[[#This Row],[COD . CLIENTE  ]],Tabla15[],2,FALSE)</f>
        <v>REFRIGERACION COMERCIAL CAVI S A</v>
      </c>
      <c r="C535" s="1" t="e">
        <f>VLOOKUP(Tabla3[[#This Row],[COD . CLIENTE  ]],CREDITO[],4,FALSE)</f>
        <v>#N/A</v>
      </c>
      <c r="D535" s="1" t="e">
        <f>VLOOKUP(Tabla3[[#This Row],[COD . CLIENTE  ]],CREDITO[],6,FALSE)</f>
        <v>#N/A</v>
      </c>
    </row>
    <row r="536" spans="1:4" x14ac:dyDescent="0.25">
      <c r="A536" s="3" t="s">
        <v>10495</v>
      </c>
      <c r="B536" s="8" t="str">
        <f>VLOOKUP(Tabla3[[#This Row],[COD . CLIENTE  ]],Tabla15[],2,FALSE)</f>
        <v>CCM REFRIGERACION Y AIRE S.A.C.</v>
      </c>
      <c r="C536" s="1" t="e">
        <f>VLOOKUP(Tabla3[[#This Row],[COD . CLIENTE  ]],CREDITO[],4,FALSE)</f>
        <v>#N/A</v>
      </c>
      <c r="D536" s="1" t="e">
        <f>VLOOKUP(Tabla3[[#This Row],[COD . CLIENTE  ]],CREDITO[],6,FALSE)</f>
        <v>#N/A</v>
      </c>
    </row>
    <row r="537" spans="1:4" x14ac:dyDescent="0.25">
      <c r="A537" s="3" t="s">
        <v>10009</v>
      </c>
      <c r="B537" s="8" t="str">
        <f>VLOOKUP(Tabla3[[#This Row],[COD . CLIENTE  ]],Tabla15[],2,FALSE)</f>
        <v>DECORACIONES ANGELA E.I.R.L.</v>
      </c>
      <c r="C537" s="1" t="e">
        <f>VLOOKUP(Tabla3[[#This Row],[COD . CLIENTE  ]],CREDITO[],4,FALSE)</f>
        <v>#N/A</v>
      </c>
      <c r="D537" s="1" t="e">
        <f>VLOOKUP(Tabla3[[#This Row],[COD . CLIENTE  ]],CREDITO[],6,FALSE)</f>
        <v>#N/A</v>
      </c>
    </row>
    <row r="538" spans="1:4" x14ac:dyDescent="0.25">
      <c r="A538" s="3" t="s">
        <v>7286</v>
      </c>
      <c r="B538" s="8" t="str">
        <f>VLOOKUP(Tabla3[[#This Row],[COD . CLIENTE  ]],Tabla15[],2,FALSE)</f>
        <v>HONEY FRUIT SAC</v>
      </c>
      <c r="C538" s="1" t="e">
        <f>VLOOKUP(Tabla3[[#This Row],[COD . CLIENTE  ]],CREDITO[],4,FALSE)</f>
        <v>#N/A</v>
      </c>
      <c r="D538" s="1" t="e">
        <f>VLOOKUP(Tabla3[[#This Row],[COD . CLIENTE  ]],CREDITO[],6,FALSE)</f>
        <v>#N/A</v>
      </c>
    </row>
    <row r="539" spans="1:4" x14ac:dyDescent="0.25">
      <c r="A539" s="3" t="s">
        <v>9263</v>
      </c>
      <c r="B539" s="8" t="str">
        <f>VLOOKUP(Tabla3[[#This Row],[COD . CLIENTE  ]],Tabla15[],2,FALSE)</f>
        <v>AIR COOL JM S.A.C.</v>
      </c>
      <c r="C539" s="1" t="e">
        <f>VLOOKUP(Tabla3[[#This Row],[COD . CLIENTE  ]],CREDITO[],4,FALSE)</f>
        <v>#N/A</v>
      </c>
      <c r="D539" s="1" t="e">
        <f>VLOOKUP(Tabla3[[#This Row],[COD . CLIENTE  ]],CREDITO[],6,FALSE)</f>
        <v>#N/A</v>
      </c>
    </row>
    <row r="540" spans="1:4" x14ac:dyDescent="0.25">
      <c r="A540" s="3" t="s">
        <v>10623</v>
      </c>
      <c r="B540" s="8" t="str">
        <f>VLOOKUP(Tabla3[[#This Row],[COD . CLIENTE  ]],Tabla15[],2,FALSE)</f>
        <v>COMERCIALIZADORA ABYSEM S.A.C.</v>
      </c>
      <c r="C540" s="1" t="e">
        <f>VLOOKUP(Tabla3[[#This Row],[COD . CLIENTE  ]],CREDITO[],4,FALSE)</f>
        <v>#N/A</v>
      </c>
      <c r="D540" s="1" t="e">
        <f>VLOOKUP(Tabla3[[#This Row],[COD . CLIENTE  ]],CREDITO[],6,FALSE)</f>
        <v>#N/A</v>
      </c>
    </row>
    <row r="541" spans="1:4" x14ac:dyDescent="0.25">
      <c r="A541" s="3" t="s">
        <v>10494</v>
      </c>
      <c r="B541" s="8" t="str">
        <f>VLOOKUP(Tabla3[[#This Row],[COD . CLIENTE  ]],Tabla15[],2,FALSE)</f>
        <v>CORPORACION VERANT S.A.C.</v>
      </c>
      <c r="C541" s="1" t="e">
        <f>VLOOKUP(Tabla3[[#This Row],[COD . CLIENTE  ]],CREDITO[],4,FALSE)</f>
        <v>#N/A</v>
      </c>
      <c r="D541" s="1" t="e">
        <f>VLOOKUP(Tabla3[[#This Row],[COD . CLIENTE  ]],CREDITO[],6,FALSE)</f>
        <v>#N/A</v>
      </c>
    </row>
    <row r="542" spans="1:4" x14ac:dyDescent="0.25">
      <c r="A542" s="3" t="s">
        <v>4448</v>
      </c>
      <c r="B542" s="8" t="str">
        <f>VLOOKUP(Tabla3[[#This Row],[COD . CLIENTE  ]],Tabla15[],2,FALSE)</f>
        <v>CORDOVA MELENDREZ FEDERICO</v>
      </c>
      <c r="C542" s="1" t="e">
        <f>VLOOKUP(Tabla3[[#This Row],[COD . CLIENTE  ]],CREDITO[],4,FALSE)</f>
        <v>#N/A</v>
      </c>
      <c r="D542" s="1" t="e">
        <f>VLOOKUP(Tabla3[[#This Row],[COD . CLIENTE  ]],CREDITO[],6,FALSE)</f>
        <v>#N/A</v>
      </c>
    </row>
    <row r="543" spans="1:4" x14ac:dyDescent="0.25">
      <c r="A543" s="3" t="s">
        <v>5601</v>
      </c>
      <c r="B543" s="8" t="str">
        <f>VLOOKUP(Tabla3[[#This Row],[COD . CLIENTE  ]],Tabla15[],2,FALSE)</f>
        <v>AGREDA GONZALEZ ROBERTO RAFAEL</v>
      </c>
      <c r="C543" s="1" t="e">
        <f>VLOOKUP(Tabla3[[#This Row],[COD . CLIENTE  ]],CREDITO[],4,FALSE)</f>
        <v>#N/A</v>
      </c>
      <c r="D543" s="1" t="e">
        <f>VLOOKUP(Tabla3[[#This Row],[COD . CLIENTE  ]],CREDITO[],6,FALSE)</f>
        <v>#N/A</v>
      </c>
    </row>
    <row r="544" spans="1:4" x14ac:dyDescent="0.25">
      <c r="A544" s="3" t="s">
        <v>4992</v>
      </c>
      <c r="B544" s="8" t="str">
        <f>VLOOKUP(Tabla3[[#This Row],[COD . CLIENTE  ]],Tabla15[],2,FALSE)</f>
        <v>MENDOZA AMARINGO DIANA FLOR</v>
      </c>
      <c r="C544" s="1" t="e">
        <f>VLOOKUP(Tabla3[[#This Row],[COD . CLIENTE  ]],CREDITO[],4,FALSE)</f>
        <v>#N/A</v>
      </c>
      <c r="D544" s="1" t="e">
        <f>VLOOKUP(Tabla3[[#This Row],[COD . CLIENTE  ]],CREDITO[],6,FALSE)</f>
        <v>#N/A</v>
      </c>
    </row>
    <row r="545" spans="1:4" x14ac:dyDescent="0.25">
      <c r="A545" s="3" t="s">
        <v>7618</v>
      </c>
      <c r="B545" s="8" t="str">
        <f>VLOOKUP(Tabla3[[#This Row],[COD . CLIENTE  ]],Tabla15[],2,FALSE)</f>
        <v>HELATONY S SOCIEDAD ANONIMA CERRADA</v>
      </c>
      <c r="C545" s="1" t="e">
        <f>VLOOKUP(Tabla3[[#This Row],[COD . CLIENTE  ]],CREDITO[],4,FALSE)</f>
        <v>#N/A</v>
      </c>
      <c r="D545" s="1" t="e">
        <f>VLOOKUP(Tabla3[[#This Row],[COD . CLIENTE  ]],CREDITO[],6,FALSE)</f>
        <v>#N/A</v>
      </c>
    </row>
    <row r="546" spans="1:4" x14ac:dyDescent="0.25">
      <c r="A546" s="3" t="s">
        <v>21633</v>
      </c>
      <c r="B546" s="8" t="str">
        <f>VLOOKUP(Tabla3[[#This Row],[COD . CLIENTE  ]],Tabla15[],2,FALSE)</f>
        <v>A &amp; G SOLUCIONES INTEGRALES &amp; ASOCIADOS SAC</v>
      </c>
      <c r="C546" s="1" t="e">
        <f>VLOOKUP(Tabla3[[#This Row],[COD . CLIENTE  ]],CREDITO[],4,FALSE)</f>
        <v>#N/A</v>
      </c>
      <c r="D546" s="1" t="e">
        <f>VLOOKUP(Tabla3[[#This Row],[COD . CLIENTE  ]],CREDITO[],6,FALSE)</f>
        <v>#N/A</v>
      </c>
    </row>
    <row r="547" spans="1:4" x14ac:dyDescent="0.25">
      <c r="A547" s="3" t="s">
        <v>8835</v>
      </c>
      <c r="B547" s="8" t="str">
        <f>VLOOKUP(Tabla3[[#This Row],[COD . CLIENTE  ]],Tabla15[],2,FALSE)</f>
        <v>COMERCIAL FERRETERA ORION S.A.C</v>
      </c>
      <c r="C547" s="1" t="e">
        <f>VLOOKUP(Tabla3[[#This Row],[COD . CLIENTE  ]],CREDITO[],4,FALSE)</f>
        <v>#N/A</v>
      </c>
      <c r="D547" s="1" t="e">
        <f>VLOOKUP(Tabla3[[#This Row],[COD . CLIENTE  ]],CREDITO[],6,FALSE)</f>
        <v>#N/A</v>
      </c>
    </row>
    <row r="548" spans="1:4" x14ac:dyDescent="0.25">
      <c r="A548" s="3" t="s">
        <v>9284</v>
      </c>
      <c r="B548" s="8" t="str">
        <f>VLOOKUP(Tabla3[[#This Row],[COD . CLIENTE  ]],Tabla15[],2,FALSE)</f>
        <v>CCM REFRIAIRE E.I.R.L.</v>
      </c>
      <c r="C548" s="1" t="e">
        <f>VLOOKUP(Tabla3[[#This Row],[COD . CLIENTE  ]],CREDITO[],4,FALSE)</f>
        <v>#N/A</v>
      </c>
      <c r="D548" s="1" t="e">
        <f>VLOOKUP(Tabla3[[#This Row],[COD . CLIENTE  ]],CREDITO[],6,FALSE)</f>
        <v>#N/A</v>
      </c>
    </row>
    <row r="549" spans="1:4" x14ac:dyDescent="0.25">
      <c r="A549" s="3" t="s">
        <v>10828</v>
      </c>
      <c r="B549" s="8" t="str">
        <f>VLOOKUP(Tabla3[[#This Row],[COD . CLIENTE  ]],Tabla15[],2,FALSE)</f>
        <v>PRAXIS INGENIERIA &amp; PROCURA E.I.R.L.</v>
      </c>
      <c r="C549" s="1" t="e">
        <f>VLOOKUP(Tabla3[[#This Row],[COD . CLIENTE  ]],CREDITO[],4,FALSE)</f>
        <v>#N/A</v>
      </c>
      <c r="D549" s="1" t="e">
        <f>VLOOKUP(Tabla3[[#This Row],[COD . CLIENTE  ]],CREDITO[],6,FALSE)</f>
        <v>#N/A</v>
      </c>
    </row>
    <row r="550" spans="1:4" x14ac:dyDescent="0.25">
      <c r="A550" s="3" t="s">
        <v>5752</v>
      </c>
      <c r="B550" s="8" t="str">
        <f>VLOOKUP(Tabla3[[#This Row],[COD . CLIENTE  ]],Tabla15[],2,FALSE)</f>
        <v>MONTE DEL REY S.A.C.</v>
      </c>
      <c r="C550" s="1" t="e">
        <f>VLOOKUP(Tabla3[[#This Row],[COD . CLIENTE  ]],CREDITO[],4,FALSE)</f>
        <v>#N/A</v>
      </c>
      <c r="D550" s="1" t="e">
        <f>VLOOKUP(Tabla3[[#This Row],[COD . CLIENTE  ]],CREDITO[],6,FALSE)</f>
        <v>#N/A</v>
      </c>
    </row>
    <row r="551" spans="1:4" x14ac:dyDescent="0.25">
      <c r="A551" s="3" t="s">
        <v>4688</v>
      </c>
      <c r="B551" s="8" t="str">
        <f>VLOOKUP(Tabla3[[#This Row],[COD . CLIENTE  ]],Tabla15[],2,FALSE)</f>
        <v>BRAVO ESPINOZA VLADIMIR ANGEL</v>
      </c>
      <c r="C551" s="1" t="e">
        <f>VLOOKUP(Tabla3[[#This Row],[COD . CLIENTE  ]],CREDITO[],4,FALSE)</f>
        <v>#N/A</v>
      </c>
      <c r="D551" s="1" t="e">
        <f>VLOOKUP(Tabla3[[#This Row],[COD . CLIENTE  ]],CREDITO[],6,FALSE)</f>
        <v>#N/A</v>
      </c>
    </row>
    <row r="552" spans="1:4" x14ac:dyDescent="0.25">
      <c r="A552" s="3" t="s">
        <v>11169</v>
      </c>
      <c r="B552" s="8" t="str">
        <f>VLOOKUP(Tabla3[[#This Row],[COD . CLIENTE  ]],Tabla15[],2,FALSE)</f>
        <v>AOC FRIO IMPORT S.A.C.</v>
      </c>
      <c r="C552" s="1" t="e">
        <f>VLOOKUP(Tabla3[[#This Row],[COD . CLIENTE  ]],CREDITO[],4,FALSE)</f>
        <v>#N/A</v>
      </c>
      <c r="D552" s="1" t="e">
        <f>VLOOKUP(Tabla3[[#This Row],[COD . CLIENTE  ]],CREDITO[],6,FALSE)</f>
        <v>#N/A</v>
      </c>
    </row>
    <row r="553" spans="1:4" x14ac:dyDescent="0.25">
      <c r="A553" s="3" t="s">
        <v>10829</v>
      </c>
      <c r="B553" s="8" t="str">
        <f>VLOOKUP(Tabla3[[#This Row],[COD . CLIENTE  ]],Tabla15[],2,FALSE)</f>
        <v>S&amp;S REFRIGERACION S.A.C.</v>
      </c>
      <c r="C553" s="1" t="e">
        <f>VLOOKUP(Tabla3[[#This Row],[COD . CLIENTE  ]],CREDITO[],4,FALSE)</f>
        <v>#N/A</v>
      </c>
      <c r="D553" s="1" t="e">
        <f>VLOOKUP(Tabla3[[#This Row],[COD . CLIENTE  ]],CREDITO[],6,FALSE)</f>
        <v>#N/A</v>
      </c>
    </row>
    <row r="554" spans="1:4" x14ac:dyDescent="0.25">
      <c r="A554" s="3" t="s">
        <v>21636</v>
      </c>
      <c r="B554" s="8" t="str">
        <f>VLOOKUP(Tabla3[[#This Row],[COD . CLIENTE  ]],Tabla15[],2,FALSE)</f>
        <v>MOLJAU TRUCK SERVICES EMPRESA INDIVIDUAL DE RESONSABILIDAD LIMITADA-M</v>
      </c>
      <c r="C554" s="1" t="e">
        <f>VLOOKUP(Tabla3[[#This Row],[COD . CLIENTE  ]],CREDITO[],4,FALSE)</f>
        <v>#N/A</v>
      </c>
      <c r="D554" s="1" t="e">
        <f>VLOOKUP(Tabla3[[#This Row],[COD . CLIENTE  ]],CREDITO[],6,FALSE)</f>
        <v>#N/A</v>
      </c>
    </row>
    <row r="555" spans="1:4" x14ac:dyDescent="0.25">
      <c r="A555" s="3" t="s">
        <v>9613</v>
      </c>
      <c r="B555" s="8" t="str">
        <f>VLOOKUP(Tabla3[[#This Row],[COD . CLIENTE  ]],Tabla15[],2,FALSE)</f>
        <v>EMPRESA ESTRELLA POLAR S.A.C.</v>
      </c>
      <c r="C555" s="1" t="e">
        <f>VLOOKUP(Tabla3[[#This Row],[COD . CLIENTE  ]],CREDITO[],4,FALSE)</f>
        <v>#N/A</v>
      </c>
      <c r="D555" s="1" t="e">
        <f>VLOOKUP(Tabla3[[#This Row],[COD . CLIENTE  ]],CREDITO[],6,FALSE)</f>
        <v>#N/A</v>
      </c>
    </row>
    <row r="556" spans="1:4" x14ac:dyDescent="0.25">
      <c r="A556" s="3" t="s">
        <v>6896</v>
      </c>
      <c r="B556" s="8" t="str">
        <f>VLOOKUP(Tabla3[[#This Row],[COD . CLIENTE  ]],Tabla15[],2,FALSE)</f>
        <v>THAYA SRL.</v>
      </c>
      <c r="C556" s="1" t="e">
        <f>VLOOKUP(Tabla3[[#This Row],[COD . CLIENTE  ]],CREDITO[],4,FALSE)</f>
        <v>#N/A</v>
      </c>
      <c r="D556" s="1" t="e">
        <f>VLOOKUP(Tabla3[[#This Row],[COD . CLIENTE  ]],CREDITO[],6,FALSE)</f>
        <v>#N/A</v>
      </c>
    </row>
    <row r="557" spans="1:4" x14ac:dyDescent="0.25">
      <c r="A557" s="3" t="s">
        <v>9860</v>
      </c>
      <c r="B557" s="8" t="str">
        <f>VLOOKUP(Tabla3[[#This Row],[COD . CLIENTE  ]],Tabla15[],2,FALSE)</f>
        <v>CONEX SOLUCIONES TECNOLOGICAS S.A.C</v>
      </c>
      <c r="C557" s="1" t="e">
        <f>VLOOKUP(Tabla3[[#This Row],[COD . CLIENTE  ]],CREDITO[],4,FALSE)</f>
        <v>#N/A</v>
      </c>
      <c r="D557" s="1" t="e">
        <f>VLOOKUP(Tabla3[[#This Row],[COD . CLIENTE  ]],CREDITO[],6,FALSE)</f>
        <v>#N/A</v>
      </c>
    </row>
    <row r="558" spans="1:4" x14ac:dyDescent="0.25">
      <c r="A558" s="3" t="s">
        <v>7942</v>
      </c>
      <c r="B558" s="8" t="str">
        <f>VLOOKUP(Tabla3[[#This Row],[COD . CLIENTE  ]],Tabla15[],2,FALSE)</f>
        <v>SEITEX SAC</v>
      </c>
      <c r="C558" s="1" t="e">
        <f>VLOOKUP(Tabla3[[#This Row],[COD . CLIENTE  ]],CREDITO[],4,FALSE)</f>
        <v>#N/A</v>
      </c>
      <c r="D558" s="1" t="e">
        <f>VLOOKUP(Tabla3[[#This Row],[COD . CLIENTE  ]],CREDITO[],6,FALSE)</f>
        <v>#N/A</v>
      </c>
    </row>
    <row r="559" spans="1:4" x14ac:dyDescent="0.25">
      <c r="A559" s="3" t="s">
        <v>21581</v>
      </c>
      <c r="B559" s="8" t="str">
        <f>VLOOKUP(Tabla3[[#This Row],[COD . CLIENTE  ]],Tabla15[],2,FALSE)</f>
        <v>INSOTEC INGENIERIA Y SOPORTE TECNICO SAC</v>
      </c>
      <c r="C559" s="1" t="e">
        <f>VLOOKUP(Tabla3[[#This Row],[COD . CLIENTE  ]],CREDITO[],4,FALSE)</f>
        <v>#N/A</v>
      </c>
      <c r="D559" s="1" t="e">
        <f>VLOOKUP(Tabla3[[#This Row],[COD . CLIENTE  ]],CREDITO[],6,FALSE)</f>
        <v>#N/A</v>
      </c>
    </row>
    <row r="560" spans="1:4" x14ac:dyDescent="0.25">
      <c r="A560" s="3" t="s">
        <v>4686</v>
      </c>
      <c r="B560" s="8" t="str">
        <f>VLOOKUP(Tabla3[[#This Row],[COD . CLIENTE  ]],Tabla15[],2,FALSE)</f>
        <v>CARHUAMACA PEREZ DE REMIGIO</v>
      </c>
      <c r="C560" s="1" t="e">
        <f>VLOOKUP(Tabla3[[#This Row],[COD . CLIENTE  ]],CREDITO[],4,FALSE)</f>
        <v>#N/A</v>
      </c>
      <c r="D560" s="1" t="e">
        <f>VLOOKUP(Tabla3[[#This Row],[COD . CLIENTE  ]],CREDITO[],6,FALSE)</f>
        <v>#N/A</v>
      </c>
    </row>
    <row r="561" spans="1:4" x14ac:dyDescent="0.25">
      <c r="A561" s="3" t="s">
        <v>8791</v>
      </c>
      <c r="B561" s="8" t="str">
        <f>VLOOKUP(Tabla3[[#This Row],[COD . CLIENTE  ]],Tabla15[],2,FALSE)</f>
        <v>CORPORACION CIMMSA S.A</v>
      </c>
      <c r="C561" s="1" t="e">
        <f>VLOOKUP(Tabla3[[#This Row],[COD . CLIENTE  ]],CREDITO[],4,FALSE)</f>
        <v>#N/A</v>
      </c>
      <c r="D561" s="1" t="e">
        <f>VLOOKUP(Tabla3[[#This Row],[COD . CLIENTE  ]],CREDITO[],6,FALSE)</f>
        <v>#N/A</v>
      </c>
    </row>
    <row r="562" spans="1:4" x14ac:dyDescent="0.25">
      <c r="A562" s="3" t="s">
        <v>9860</v>
      </c>
      <c r="B562" s="8" t="str">
        <f>VLOOKUP(Tabla3[[#This Row],[COD . CLIENTE  ]],Tabla15[],2,FALSE)</f>
        <v>CONEX SOLUCIONES TECNOLOGICAS S.A.C</v>
      </c>
      <c r="C562" s="1" t="e">
        <f>VLOOKUP(Tabla3[[#This Row],[COD . CLIENTE  ]],CREDITO[],4,FALSE)</f>
        <v>#N/A</v>
      </c>
      <c r="D562" s="1" t="e">
        <f>VLOOKUP(Tabla3[[#This Row],[COD . CLIENTE  ]],CREDITO[],6,FALSE)</f>
        <v>#N/A</v>
      </c>
    </row>
    <row r="563" spans="1:4" x14ac:dyDescent="0.25">
      <c r="A563" s="3" t="s">
        <v>6316</v>
      </c>
      <c r="B563" s="8" t="str">
        <f>VLOOKUP(Tabla3[[#This Row],[COD . CLIENTE  ]],Tabla15[],2,FALSE)</f>
        <v>CAMAL FRIGORIFICO LURIN SAC</v>
      </c>
      <c r="C563" s="1" t="e">
        <f>VLOOKUP(Tabla3[[#This Row],[COD . CLIENTE  ]],CREDITO[],4,FALSE)</f>
        <v>#N/A</v>
      </c>
      <c r="D563" s="1" t="e">
        <f>VLOOKUP(Tabla3[[#This Row],[COD . CLIENTE  ]],CREDITO[],6,FALSE)</f>
        <v>#N/A</v>
      </c>
    </row>
    <row r="564" spans="1:4" x14ac:dyDescent="0.25">
      <c r="A564" s="3" t="s">
        <v>7778</v>
      </c>
      <c r="B564" s="8" t="str">
        <f>VLOOKUP(Tabla3[[#This Row],[COD . CLIENTE  ]],Tabla15[],2,FALSE)</f>
        <v>M Y W AIR COLD PERU S.A.C.</v>
      </c>
      <c r="C564" s="1" t="e">
        <f>VLOOKUP(Tabla3[[#This Row],[COD . CLIENTE  ]],CREDITO[],4,FALSE)</f>
        <v>#N/A</v>
      </c>
      <c r="D564" s="1" t="e">
        <f>VLOOKUP(Tabla3[[#This Row],[COD . CLIENTE  ]],CREDITO[],6,FALSE)</f>
        <v>#N/A</v>
      </c>
    </row>
    <row r="565" spans="1:4" x14ac:dyDescent="0.25">
      <c r="A565" s="3" t="s">
        <v>10690</v>
      </c>
      <c r="B565" s="8" t="str">
        <f>VLOOKUP(Tabla3[[#This Row],[COD . CLIENTE  ]],Tabla15[],2,FALSE)</f>
        <v>RFALMA E.I.R.L.</v>
      </c>
      <c r="C565" s="1" t="e">
        <f>VLOOKUP(Tabla3[[#This Row],[COD . CLIENTE  ]],CREDITO[],4,FALSE)</f>
        <v>#N/A</v>
      </c>
      <c r="D565" s="1" t="e">
        <f>VLOOKUP(Tabla3[[#This Row],[COD . CLIENTE  ]],CREDITO[],6,FALSE)</f>
        <v>#N/A</v>
      </c>
    </row>
    <row r="566" spans="1:4" x14ac:dyDescent="0.25">
      <c r="A566" s="3" t="s">
        <v>9989</v>
      </c>
      <c r="B566" s="8" t="str">
        <f>VLOOKUP(Tabla3[[#This Row],[COD . CLIENTE  ]],Tabla15[],2,FALSE)</f>
        <v>ILLAPAY ENERGY S.A.C.</v>
      </c>
      <c r="C566" s="1" t="e">
        <f>VLOOKUP(Tabla3[[#This Row],[COD . CLIENTE  ]],CREDITO[],4,FALSE)</f>
        <v>#N/A</v>
      </c>
      <c r="D566" s="1" t="e">
        <f>VLOOKUP(Tabla3[[#This Row],[COD . CLIENTE  ]],CREDITO[],6,FALSE)</f>
        <v>#N/A</v>
      </c>
    </row>
    <row r="567" spans="1:4" x14ac:dyDescent="0.25">
      <c r="A567" s="3" t="s">
        <v>10665</v>
      </c>
      <c r="B567" s="8" t="str">
        <f>VLOOKUP(Tabla3[[#This Row],[COD . CLIENTE  ]],Tabla15[],2,FALSE)</f>
        <v>FERRETERIA EN GENERAL Y COMERCIO E.I.R.L.</v>
      </c>
      <c r="C567" s="1" t="e">
        <f>VLOOKUP(Tabla3[[#This Row],[COD . CLIENTE  ]],CREDITO[],4,FALSE)</f>
        <v>#N/A</v>
      </c>
      <c r="D567" s="1" t="e">
        <f>VLOOKUP(Tabla3[[#This Row],[COD . CLIENTE  ]],CREDITO[],6,FALSE)</f>
        <v>#N/A</v>
      </c>
    </row>
    <row r="568" spans="1:4" x14ac:dyDescent="0.25">
      <c r="A568" s="3" t="s">
        <v>21639</v>
      </c>
      <c r="B568" s="8" t="e">
        <f>VLOOKUP(Tabla3[[#This Row],[COD . CLIENTE  ]],Tabla15[],2,FALSE)</f>
        <v>#N/A</v>
      </c>
      <c r="C568" s="1" t="e">
        <f>VLOOKUP(Tabla3[[#This Row],[COD . CLIENTE  ]],CREDITO[],4,FALSE)</f>
        <v>#N/A</v>
      </c>
      <c r="D568" s="1" t="e">
        <f>VLOOKUP(Tabla3[[#This Row],[COD . CLIENTE  ]],CREDITO[],6,FALSE)</f>
        <v>#N/A</v>
      </c>
    </row>
    <row r="569" spans="1:4" x14ac:dyDescent="0.25">
      <c r="A569" s="3" t="s">
        <v>19237</v>
      </c>
      <c r="B569" s="8" t="str">
        <f>VLOOKUP(Tabla3[[#This Row],[COD . CLIENTE  ]],Tabla15[],2,FALSE)</f>
        <v xml:space="preserve">CORPORACION BLAD </v>
      </c>
      <c r="C569" s="1" t="e">
        <f>VLOOKUP(Tabla3[[#This Row],[COD . CLIENTE  ]],CREDITO[],4,FALSE)</f>
        <v>#N/A</v>
      </c>
      <c r="D569" s="1" t="e">
        <f>VLOOKUP(Tabla3[[#This Row],[COD . CLIENTE  ]],CREDITO[],6,FALSE)</f>
        <v>#N/A</v>
      </c>
    </row>
    <row r="570" spans="1:4" x14ac:dyDescent="0.25">
      <c r="A570" s="3" t="s">
        <v>4448</v>
      </c>
      <c r="B570" s="8" t="str">
        <f>VLOOKUP(Tabla3[[#This Row],[COD . CLIENTE  ]],Tabla15[],2,FALSE)</f>
        <v>CORDOVA MELENDREZ FEDERICO</v>
      </c>
      <c r="C570" s="1" t="e">
        <f>VLOOKUP(Tabla3[[#This Row],[COD . CLIENTE  ]],CREDITO[],4,FALSE)</f>
        <v>#N/A</v>
      </c>
      <c r="D570" s="1" t="e">
        <f>VLOOKUP(Tabla3[[#This Row],[COD . CLIENTE  ]],CREDITO[],6,FALSE)</f>
        <v>#N/A</v>
      </c>
    </row>
    <row r="571" spans="1:4" x14ac:dyDescent="0.25">
      <c r="A571" s="3" t="s">
        <v>21640</v>
      </c>
      <c r="B571" s="8" t="str">
        <f>VLOOKUP(Tabla3[[#This Row],[COD . CLIENTE  ]],Tabla15[],2,FALSE)</f>
        <v>LION IMEX E.I.R.L</v>
      </c>
      <c r="C571" s="1" t="e">
        <f>VLOOKUP(Tabla3[[#This Row],[COD . CLIENTE  ]],CREDITO[],4,FALSE)</f>
        <v>#N/A</v>
      </c>
      <c r="D571" s="1" t="e">
        <f>VLOOKUP(Tabla3[[#This Row],[COD . CLIENTE  ]],CREDITO[],6,FALSE)</f>
        <v>#N/A</v>
      </c>
    </row>
    <row r="572" spans="1:4" x14ac:dyDescent="0.25">
      <c r="A572" s="3" t="s">
        <v>9421</v>
      </c>
      <c r="B572" s="8" t="str">
        <f>VLOOKUP(Tabla3[[#This Row],[COD . CLIENTE  ]],Tabla15[],2,FALSE)</f>
        <v>CERDOS SUR PERÚ S.A. - CERSUR S.A.</v>
      </c>
      <c r="C572" s="1" t="e">
        <f>VLOOKUP(Tabla3[[#This Row],[COD . CLIENTE  ]],CREDITO[],4,FALSE)</f>
        <v>#N/A</v>
      </c>
      <c r="D572" s="1" t="e">
        <f>VLOOKUP(Tabla3[[#This Row],[COD . CLIENTE  ]],CREDITO[],6,FALSE)</f>
        <v>#N/A</v>
      </c>
    </row>
    <row r="573" spans="1:4" x14ac:dyDescent="0.25">
      <c r="A573" s="3" t="s">
        <v>8260</v>
      </c>
      <c r="B573" s="8" t="str">
        <f>VLOOKUP(Tabla3[[#This Row],[COD . CLIENTE  ]],Tabla15[],2,FALSE)</f>
        <v>MULTISERVICIOS FRIO COMERCIAL S.A.C</v>
      </c>
      <c r="C573" s="1" t="e">
        <f>VLOOKUP(Tabla3[[#This Row],[COD . CLIENTE  ]],CREDITO[],4,FALSE)</f>
        <v>#N/A</v>
      </c>
      <c r="D573" s="1" t="e">
        <f>VLOOKUP(Tabla3[[#This Row],[COD . CLIENTE  ]],CREDITO[],6,FALSE)</f>
        <v>#N/A</v>
      </c>
    </row>
    <row r="574" spans="1:4" x14ac:dyDescent="0.25">
      <c r="A574" s="3" t="s">
        <v>9058</v>
      </c>
      <c r="B574" s="8" t="str">
        <f>VLOOKUP(Tabla3[[#This Row],[COD . CLIENTE  ]],Tabla15[],2,FALSE)</f>
        <v>REFRIWORLD PERU S.A.C.</v>
      </c>
      <c r="C574" s="1" t="str">
        <f>VLOOKUP(Tabla3[[#This Row],[COD . CLIENTE  ]],CREDITO[],4,FALSE)</f>
        <v>Crédito 30 días</v>
      </c>
      <c r="D574" s="1" t="str">
        <f>VLOOKUP(Tabla3[[#This Row],[COD . CLIENTE  ]],CREDITO[],6,FALSE)</f>
        <v>MERIE TINEO</v>
      </c>
    </row>
    <row r="575" spans="1:4" x14ac:dyDescent="0.25">
      <c r="A575" s="3" t="s">
        <v>10102</v>
      </c>
      <c r="B575" s="8" t="str">
        <f>VLOOKUP(Tabla3[[#This Row],[COD . CLIENTE  ]],Tabla15[],2,FALSE)</f>
        <v>SNOW SHOP S.A.C.</v>
      </c>
      <c r="C575" s="1" t="e">
        <f>VLOOKUP(Tabla3[[#This Row],[COD . CLIENTE  ]],CREDITO[],4,FALSE)</f>
        <v>#N/A</v>
      </c>
      <c r="D575" s="1" t="e">
        <f>VLOOKUP(Tabla3[[#This Row],[COD . CLIENTE  ]],CREDITO[],6,FALSE)</f>
        <v>#N/A</v>
      </c>
    </row>
    <row r="576" spans="1:4" x14ac:dyDescent="0.25">
      <c r="A576" s="3" t="s">
        <v>10171</v>
      </c>
      <c r="B576" s="8" t="str">
        <f>VLOOKUP(Tabla3[[#This Row],[COD . CLIENTE  ]],Tabla15[],2,FALSE)</f>
        <v>DISTRIBUIDORA E IMPORTADORA TRINA SAC</v>
      </c>
      <c r="C576" s="1" t="e">
        <f>VLOOKUP(Tabla3[[#This Row],[COD . CLIENTE  ]],CREDITO[],4,FALSE)</f>
        <v>#N/A</v>
      </c>
      <c r="D576" s="1" t="e">
        <f>VLOOKUP(Tabla3[[#This Row],[COD . CLIENTE  ]],CREDITO[],6,FALSE)</f>
        <v>#N/A</v>
      </c>
    </row>
    <row r="577" spans="1:4" x14ac:dyDescent="0.25">
      <c r="A577" s="3" t="s">
        <v>21642</v>
      </c>
      <c r="B577" s="8" t="str">
        <f>VLOOKUP(Tabla3[[#This Row],[COD . CLIENTE  ]],Tabla15[],2,FALSE)</f>
        <v>TGM LOGISTICOS E.I.R.L</v>
      </c>
      <c r="C577" s="1" t="e">
        <f>VLOOKUP(Tabla3[[#This Row],[COD . CLIENTE  ]],CREDITO[],4,FALSE)</f>
        <v>#N/A</v>
      </c>
      <c r="D577" s="1" t="e">
        <f>VLOOKUP(Tabla3[[#This Row],[COD . CLIENTE  ]],CREDITO[],6,FALSE)</f>
        <v>#N/A</v>
      </c>
    </row>
    <row r="578" spans="1:4" x14ac:dyDescent="0.25">
      <c r="A578" s="3" t="s">
        <v>10195</v>
      </c>
      <c r="B578" s="8" t="str">
        <f>VLOOKUP(Tabla3[[#This Row],[COD . CLIENTE  ]],Tabla15[],2,FALSE)</f>
        <v>INVERSIONES SECAU S.A.C.</v>
      </c>
      <c r="C578" s="1" t="e">
        <f>VLOOKUP(Tabla3[[#This Row],[COD . CLIENTE  ]],CREDITO[],4,FALSE)</f>
        <v>#N/A</v>
      </c>
      <c r="D578" s="1" t="e">
        <f>VLOOKUP(Tabla3[[#This Row],[COD . CLIENTE  ]],CREDITO[],6,FALSE)</f>
        <v>#N/A</v>
      </c>
    </row>
    <row r="579" spans="1:4" x14ac:dyDescent="0.25">
      <c r="A579" s="3" t="s">
        <v>21644</v>
      </c>
      <c r="B579" s="8" t="str">
        <f>VLOOKUP(Tabla3[[#This Row],[COD . CLIENTE  ]],Tabla15[],2,FALSE)</f>
        <v>SMART FACILITY R&amp;M SAC</v>
      </c>
      <c r="C579" s="1" t="e">
        <f>VLOOKUP(Tabla3[[#This Row],[COD . CLIENTE  ]],CREDITO[],4,FALSE)</f>
        <v>#N/A</v>
      </c>
      <c r="D579" s="1" t="e">
        <f>VLOOKUP(Tabla3[[#This Row],[COD . CLIENTE  ]],CREDITO[],6,FALSE)</f>
        <v>#N/A</v>
      </c>
    </row>
    <row r="580" spans="1:4" x14ac:dyDescent="0.25">
      <c r="A580" s="3" t="s">
        <v>5657</v>
      </c>
      <c r="B580" s="8" t="str">
        <f>VLOOKUP(Tabla3[[#This Row],[COD . CLIENTE  ]],Tabla15[],2,FALSE)</f>
        <v>COLD IMPORT S.A.</v>
      </c>
      <c r="C580" s="1" t="str">
        <f>VLOOKUP(Tabla3[[#This Row],[COD . CLIENTE  ]],CREDITO[],4,FALSE)</f>
        <v>Crédito 30 días</v>
      </c>
      <c r="D580" s="1" t="str">
        <f>VLOOKUP(Tabla3[[#This Row],[COD . CLIENTE  ]],CREDITO[],6,FALSE)</f>
        <v>DIANA MAYORCA</v>
      </c>
    </row>
    <row r="581" spans="1:4" x14ac:dyDescent="0.25">
      <c r="A581" s="3" t="s">
        <v>10416</v>
      </c>
      <c r="B581" s="8" t="str">
        <f>VLOOKUP(Tabla3[[#This Row],[COD . CLIENTE  ]],Tabla15[],2,FALSE)</f>
        <v>KDR HOLDING E.I.R.L.</v>
      </c>
      <c r="C581" s="1" t="e">
        <f>VLOOKUP(Tabla3[[#This Row],[COD . CLIENTE  ]],CREDITO[],4,FALSE)</f>
        <v>#N/A</v>
      </c>
      <c r="D581" s="1" t="e">
        <f>VLOOKUP(Tabla3[[#This Row],[COD . CLIENTE  ]],CREDITO[],6,FALSE)</f>
        <v>#N/A</v>
      </c>
    </row>
    <row r="582" spans="1:4" x14ac:dyDescent="0.25">
      <c r="A582" s="3" t="s">
        <v>10408</v>
      </c>
      <c r="B582" s="8" t="str">
        <f>VLOOKUP(Tabla3[[#This Row],[COD . CLIENTE  ]],Tabla15[],2,FALSE)</f>
        <v>LECAROS SERVICIOS EN GENERAL E.I.R.L.</v>
      </c>
      <c r="C582" s="1" t="e">
        <f>VLOOKUP(Tabla3[[#This Row],[COD . CLIENTE  ]],CREDITO[],4,FALSE)</f>
        <v>#N/A</v>
      </c>
      <c r="D582" s="1" t="e">
        <f>VLOOKUP(Tabla3[[#This Row],[COD . CLIENTE  ]],CREDITO[],6,FALSE)</f>
        <v>#N/A</v>
      </c>
    </row>
    <row r="583" spans="1:4" x14ac:dyDescent="0.25">
      <c r="A583" s="3" t="s">
        <v>5952</v>
      </c>
      <c r="B583" s="8" t="str">
        <f>VLOOKUP(Tabla3[[#This Row],[COD . CLIENTE  ]],Tabla15[],2,FALSE)</f>
        <v>CORPORACION Z1 S.A.C</v>
      </c>
      <c r="C583" s="1" t="e">
        <f>VLOOKUP(Tabla3[[#This Row],[COD . CLIENTE  ]],CREDITO[],4,FALSE)</f>
        <v>#N/A</v>
      </c>
      <c r="D583" s="1" t="e">
        <f>VLOOKUP(Tabla3[[#This Row],[COD . CLIENTE  ]],CREDITO[],6,FALSE)</f>
        <v>#N/A</v>
      </c>
    </row>
    <row r="584" spans="1:4" x14ac:dyDescent="0.25">
      <c r="A584" s="3" t="s">
        <v>10377</v>
      </c>
      <c r="B584" s="8" t="str">
        <f>VLOOKUP(Tabla3[[#This Row],[COD . CLIENTE  ]],Tabla15[],2,FALSE)</f>
        <v>MYM PROJECTS S.A.C.</v>
      </c>
      <c r="C584" s="1" t="str">
        <f>VLOOKUP(Tabla3[[#This Row],[COD . CLIENTE  ]],CREDITO[],4,FALSE)</f>
        <v>CHEQUE DIF 30DIAS CONTRA ENTREGA</v>
      </c>
      <c r="D584" s="1" t="str">
        <f>VLOOKUP(Tabla3[[#This Row],[COD . CLIENTE  ]],CREDITO[],6,FALSE)</f>
        <v>MERIE TINEO</v>
      </c>
    </row>
    <row r="585" spans="1:4" x14ac:dyDescent="0.25">
      <c r="A585" s="3" t="s">
        <v>10450</v>
      </c>
      <c r="B585" s="8" t="str">
        <f>VLOOKUP(Tabla3[[#This Row],[COD . CLIENTE  ]],Tabla15[],2,FALSE)</f>
        <v>CAXI FRIO S.A.C.</v>
      </c>
      <c r="C585" s="1" t="e">
        <f>VLOOKUP(Tabla3[[#This Row],[COD . CLIENTE  ]],CREDITO[],4,FALSE)</f>
        <v>#N/A</v>
      </c>
      <c r="D585" s="1" t="e">
        <f>VLOOKUP(Tabla3[[#This Row],[COD . CLIENTE  ]],CREDITO[],6,FALSE)</f>
        <v>#N/A</v>
      </c>
    </row>
    <row r="586" spans="1:4" x14ac:dyDescent="0.25">
      <c r="A586" s="3" t="s">
        <v>10158</v>
      </c>
      <c r="B586" s="8" t="str">
        <f>VLOOKUP(Tabla3[[#This Row],[COD . CLIENTE  ]],Tabla15[],2,FALSE)</f>
        <v>INVERSIONES TAYQUI E.I.R.L.</v>
      </c>
      <c r="C586" s="1" t="e">
        <f>VLOOKUP(Tabla3[[#This Row],[COD . CLIENTE  ]],CREDITO[],4,FALSE)</f>
        <v>#N/A</v>
      </c>
      <c r="D586" s="1" t="e">
        <f>VLOOKUP(Tabla3[[#This Row],[COD . CLIENTE  ]],CREDITO[],6,FALSE)</f>
        <v>#N/A</v>
      </c>
    </row>
    <row r="587" spans="1:4" x14ac:dyDescent="0.25">
      <c r="A587" s="3" t="s">
        <v>21646</v>
      </c>
      <c r="B587" s="8" t="str">
        <f>VLOOKUP(Tabla3[[#This Row],[COD . CLIENTE  ]],Tabla15[],2,FALSE)</f>
        <v>POLIMIQ DEL PERU SAC</v>
      </c>
      <c r="C587" s="1" t="e">
        <f>VLOOKUP(Tabla3[[#This Row],[COD . CLIENTE  ]],CREDITO[],4,FALSE)</f>
        <v>#N/A</v>
      </c>
      <c r="D587" s="1" t="e">
        <f>VLOOKUP(Tabla3[[#This Row],[COD . CLIENTE  ]],CREDITO[],6,FALSE)</f>
        <v>#N/A</v>
      </c>
    </row>
    <row r="588" spans="1:4" x14ac:dyDescent="0.25">
      <c r="A588" s="3" t="s">
        <v>21648</v>
      </c>
      <c r="B588" s="8" t="str">
        <f>VLOOKUP(Tabla3[[#This Row],[COD . CLIENTE  ]],Tabla15[],2,FALSE)</f>
        <v>GLOBAL BUSONESS LEVICOR SAC</v>
      </c>
      <c r="C588" s="1" t="e">
        <f>VLOOKUP(Tabla3[[#This Row],[COD . CLIENTE  ]],CREDITO[],4,FALSE)</f>
        <v>#N/A</v>
      </c>
      <c r="D588" s="1" t="e">
        <f>VLOOKUP(Tabla3[[#This Row],[COD . CLIENTE  ]],CREDITO[],6,FALSE)</f>
        <v>#N/A</v>
      </c>
    </row>
    <row r="589" spans="1:4" x14ac:dyDescent="0.25">
      <c r="A589" s="3" t="s">
        <v>10690</v>
      </c>
      <c r="B589" s="8" t="str">
        <f>VLOOKUP(Tabla3[[#This Row],[COD . CLIENTE  ]],Tabla15[],2,FALSE)</f>
        <v>RFALMA E.I.R.L.</v>
      </c>
      <c r="C589" s="1" t="e">
        <f>VLOOKUP(Tabla3[[#This Row],[COD . CLIENTE  ]],CREDITO[],4,FALSE)</f>
        <v>#N/A</v>
      </c>
      <c r="D589" s="1" t="e">
        <f>VLOOKUP(Tabla3[[#This Row],[COD . CLIENTE  ]],CREDITO[],6,FALSE)</f>
        <v>#N/A</v>
      </c>
    </row>
    <row r="590" spans="1:4" x14ac:dyDescent="0.25">
      <c r="A590" s="3" t="s">
        <v>9613</v>
      </c>
      <c r="B590" s="8" t="str">
        <f>VLOOKUP(Tabla3[[#This Row],[COD . CLIENTE  ]],Tabla15[],2,FALSE)</f>
        <v>EMPRESA ESTRELLA POLAR S.A.C.</v>
      </c>
      <c r="C590" s="1" t="e">
        <f>VLOOKUP(Tabla3[[#This Row],[COD . CLIENTE  ]],CREDITO[],4,FALSE)</f>
        <v>#N/A</v>
      </c>
      <c r="D590" s="1" t="e">
        <f>VLOOKUP(Tabla3[[#This Row],[COD . CLIENTE  ]],CREDITO[],6,FALSE)</f>
        <v>#N/A</v>
      </c>
    </row>
    <row r="591" spans="1:4" x14ac:dyDescent="0.25">
      <c r="A591" s="3" t="s">
        <v>9152</v>
      </c>
      <c r="B591" s="8" t="str">
        <f>VLOOKUP(Tabla3[[#This Row],[COD . CLIENTE  ]],Tabla15[],2,FALSE)</f>
        <v>NYG COMERCIALIZADORA Y SERVICIO MULTIPLES S.A.C.</v>
      </c>
      <c r="C591" s="1" t="e">
        <f>VLOOKUP(Tabla3[[#This Row],[COD . CLIENTE  ]],CREDITO[],4,FALSE)</f>
        <v>#N/A</v>
      </c>
      <c r="D591" s="1" t="e">
        <f>VLOOKUP(Tabla3[[#This Row],[COD . CLIENTE  ]],CREDITO[],6,FALSE)</f>
        <v>#N/A</v>
      </c>
    </row>
    <row r="592" spans="1:4" x14ac:dyDescent="0.25">
      <c r="A592" s="3" t="s">
        <v>8572</v>
      </c>
      <c r="B592" s="8" t="str">
        <f>VLOOKUP(Tabla3[[#This Row],[COD . CLIENTE  ]],Tabla15[],2,FALSE)</f>
        <v>OVERPRIME MANUFACTURING S.A.C.</v>
      </c>
      <c r="C592" s="1" t="e">
        <f>VLOOKUP(Tabla3[[#This Row],[COD . CLIENTE  ]],CREDITO[],4,FALSE)</f>
        <v>#N/A</v>
      </c>
      <c r="D592" s="1" t="e">
        <f>VLOOKUP(Tabla3[[#This Row],[COD . CLIENTE  ]],CREDITO[],6,FALSE)</f>
        <v>#N/A</v>
      </c>
    </row>
    <row r="593" spans="1:4" x14ac:dyDescent="0.25">
      <c r="A593" s="3" t="s">
        <v>4815</v>
      </c>
      <c r="B593" s="8" t="str">
        <f>VLOOKUP(Tabla3[[#This Row],[COD . CLIENTE  ]],Tabla15[],2,FALSE)</f>
        <v>BALDEON CALDERON ROMELIO HIPOLITO</v>
      </c>
      <c r="C593" s="1" t="e">
        <f>VLOOKUP(Tabla3[[#This Row],[COD . CLIENTE  ]],CREDITO[],4,FALSE)</f>
        <v>#N/A</v>
      </c>
      <c r="D593" s="1" t="e">
        <f>VLOOKUP(Tabla3[[#This Row],[COD . CLIENTE  ]],CREDITO[],6,FALSE)</f>
        <v>#N/A</v>
      </c>
    </row>
    <row r="594" spans="1:4" x14ac:dyDescent="0.25">
      <c r="A594" s="3" t="s">
        <v>9860</v>
      </c>
      <c r="B594" s="8" t="str">
        <f>VLOOKUP(Tabla3[[#This Row],[COD . CLIENTE  ]],Tabla15[],2,FALSE)</f>
        <v>CONEX SOLUCIONES TECNOLOGICAS S.A.C</v>
      </c>
      <c r="C594" s="1" t="e">
        <f>VLOOKUP(Tabla3[[#This Row],[COD . CLIENTE  ]],CREDITO[],4,FALSE)</f>
        <v>#N/A</v>
      </c>
      <c r="D594" s="1" t="e">
        <f>VLOOKUP(Tabla3[[#This Row],[COD . CLIENTE  ]],CREDITO[],6,FALSE)</f>
        <v>#N/A</v>
      </c>
    </row>
    <row r="595" spans="1:4" x14ac:dyDescent="0.25">
      <c r="A595" s="3" t="s">
        <v>21650</v>
      </c>
      <c r="B595" s="8" t="str">
        <f>VLOOKUP(Tabla3[[#This Row],[COD . CLIENTE  ]],Tabla15[],2,FALSE)</f>
        <v>INGENIERIA INTEGRAL &amp; LOGISTICA SAC</v>
      </c>
      <c r="C595" s="1" t="e">
        <f>VLOOKUP(Tabla3[[#This Row],[COD . CLIENTE  ]],CREDITO[],4,FALSE)</f>
        <v>#N/A</v>
      </c>
      <c r="D595" s="1" t="e">
        <f>VLOOKUP(Tabla3[[#This Row],[COD . CLIENTE  ]],CREDITO[],6,FALSE)</f>
        <v>#N/A</v>
      </c>
    </row>
    <row r="596" spans="1:4" x14ac:dyDescent="0.25">
      <c r="A596" s="3" t="s">
        <v>11080</v>
      </c>
      <c r="B596" s="8" t="str">
        <f>VLOOKUP(Tabla3[[#This Row],[COD . CLIENTE  ]],Tabla15[],2,FALSE)</f>
        <v>SIBERIAN COMPANY E.I.R.L.</v>
      </c>
      <c r="C596" s="1" t="e">
        <f>VLOOKUP(Tabla3[[#This Row],[COD . CLIENTE  ]],CREDITO[],4,FALSE)</f>
        <v>#N/A</v>
      </c>
      <c r="D596" s="1" t="e">
        <f>VLOOKUP(Tabla3[[#This Row],[COD . CLIENTE  ]],CREDITO[],6,FALSE)</f>
        <v>#N/A</v>
      </c>
    </row>
    <row r="597" spans="1:4" x14ac:dyDescent="0.25">
      <c r="A597" s="3" t="s">
        <v>21652</v>
      </c>
      <c r="B597" s="8" t="str">
        <f>VLOOKUP(Tabla3[[#This Row],[COD . CLIENTE  ]],Tabla15[],2,FALSE)</f>
        <v>ASYM INDUSTRIAL SAC</v>
      </c>
      <c r="C597" s="1" t="e">
        <f>VLOOKUP(Tabla3[[#This Row],[COD . CLIENTE  ]],CREDITO[],4,FALSE)</f>
        <v>#N/A</v>
      </c>
      <c r="D597" s="1" t="e">
        <f>VLOOKUP(Tabla3[[#This Row],[COD . CLIENTE  ]],CREDITO[],6,FALSE)</f>
        <v>#N/A</v>
      </c>
    </row>
    <row r="598" spans="1:4" x14ac:dyDescent="0.25">
      <c r="A598" s="3" t="s">
        <v>4992</v>
      </c>
      <c r="B598" s="8" t="str">
        <f>VLOOKUP(Tabla3[[#This Row],[COD . CLIENTE  ]],Tabla15[],2,FALSE)</f>
        <v>MENDOZA AMARINGO DIANA FLOR</v>
      </c>
      <c r="C598" s="1" t="e">
        <f>VLOOKUP(Tabla3[[#This Row],[COD . CLIENTE  ]],CREDITO[],4,FALSE)</f>
        <v>#N/A</v>
      </c>
      <c r="D598" s="1" t="e">
        <f>VLOOKUP(Tabla3[[#This Row],[COD . CLIENTE  ]],CREDITO[],6,FALSE)</f>
        <v>#N/A</v>
      </c>
    </row>
    <row r="599" spans="1:4" x14ac:dyDescent="0.25">
      <c r="A599" s="3" t="s">
        <v>21654</v>
      </c>
      <c r="B599" s="8" t="str">
        <f>VLOOKUP(Tabla3[[#This Row],[COD . CLIENTE  ]],Tabla15[],2,FALSE)</f>
        <v>COMPAÑÍA DE ABASTECIMIENTO INDUSTRIAL SAC</v>
      </c>
      <c r="C599" s="1" t="e">
        <f>VLOOKUP(Tabla3[[#This Row],[COD . CLIENTE  ]],CREDITO[],4,FALSE)</f>
        <v>#N/A</v>
      </c>
      <c r="D599" s="1" t="e">
        <f>VLOOKUP(Tabla3[[#This Row],[COD . CLIENTE  ]],CREDITO[],6,FALSE)</f>
        <v>#N/A</v>
      </c>
    </row>
    <row r="600" spans="1:4" x14ac:dyDescent="0.25">
      <c r="A600" s="3" t="s">
        <v>4628</v>
      </c>
      <c r="B600" s="8" t="str">
        <f>VLOOKUP(Tabla3[[#This Row],[COD . CLIENTE  ]],Tabla15[],2,FALSE)</f>
        <v>ZAVALETA ADRIAN MARTIN JESUS</v>
      </c>
      <c r="C600" s="1" t="e">
        <f>VLOOKUP(Tabla3[[#This Row],[COD . CLIENTE  ]],CREDITO[],4,FALSE)</f>
        <v>#N/A</v>
      </c>
      <c r="D600" s="1" t="e">
        <f>VLOOKUP(Tabla3[[#This Row],[COD . CLIENTE  ]],CREDITO[],6,FALSE)</f>
        <v>#N/A</v>
      </c>
    </row>
    <row r="601" spans="1:4" x14ac:dyDescent="0.25">
      <c r="A601" s="3" t="s">
        <v>7648</v>
      </c>
      <c r="B601" s="8" t="str">
        <f>VLOOKUP(Tabla3[[#This Row],[COD . CLIENTE  ]],Tabla15[],2,FALSE)</f>
        <v>ELECTROANDINA INDUSTRIAL S.A.C.</v>
      </c>
      <c r="C601" s="1" t="e">
        <f>VLOOKUP(Tabla3[[#This Row],[COD . CLIENTE  ]],CREDITO[],4,FALSE)</f>
        <v>#N/A</v>
      </c>
      <c r="D601" s="1" t="e">
        <f>VLOOKUP(Tabla3[[#This Row],[COD . CLIENTE  ]],CREDITO[],6,FALSE)</f>
        <v>#N/A</v>
      </c>
    </row>
    <row r="602" spans="1:4" x14ac:dyDescent="0.25">
      <c r="A602" s="3" t="s">
        <v>10400</v>
      </c>
      <c r="B602" s="8" t="str">
        <f>VLOOKUP(Tabla3[[#This Row],[COD . CLIENTE  ]],Tabla15[],2,FALSE)</f>
        <v>CN FRIO INDUSTRIAL S.A.C.</v>
      </c>
      <c r="C602" s="1" t="e">
        <f>VLOOKUP(Tabla3[[#This Row],[COD . CLIENTE  ]],CREDITO[],4,FALSE)</f>
        <v>#N/A</v>
      </c>
      <c r="D602" s="1" t="e">
        <f>VLOOKUP(Tabla3[[#This Row],[COD . CLIENTE  ]],CREDITO[],6,FALSE)</f>
        <v>#N/A</v>
      </c>
    </row>
    <row r="603" spans="1:4" x14ac:dyDescent="0.25">
      <c r="A603" s="3" t="s">
        <v>10842</v>
      </c>
      <c r="B603" s="8" t="str">
        <f>VLOOKUP(Tabla3[[#This Row],[COD . CLIENTE  ]],Tabla15[],2,FALSE)</f>
        <v>INSTAPRO GROUP SOLUTIONS S.A.C.</v>
      </c>
      <c r="C603" s="1" t="e">
        <f>VLOOKUP(Tabla3[[#This Row],[COD . CLIENTE  ]],CREDITO[],4,FALSE)</f>
        <v>#N/A</v>
      </c>
      <c r="D603" s="1" t="e">
        <f>VLOOKUP(Tabla3[[#This Row],[COD . CLIENTE  ]],CREDITO[],6,FALSE)</f>
        <v>#N/A</v>
      </c>
    </row>
    <row r="604" spans="1:4" x14ac:dyDescent="0.25">
      <c r="A604" s="3" t="s">
        <v>10324</v>
      </c>
      <c r="B604" s="8" t="str">
        <f>VLOOKUP(Tabla3[[#This Row],[COD . CLIENTE  ]],Tabla15[],2,FALSE)</f>
        <v>COMERCIO INDUSTRIAL FERRETERO Y SOLUCIONES INTEGRA</v>
      </c>
      <c r="C604" s="1" t="e">
        <f>VLOOKUP(Tabla3[[#This Row],[COD . CLIENTE  ]],CREDITO[],4,FALSE)</f>
        <v>#N/A</v>
      </c>
      <c r="D604" s="1" t="e">
        <f>VLOOKUP(Tabla3[[#This Row],[COD . CLIENTE  ]],CREDITO[],6,FALSE)</f>
        <v>#N/A</v>
      </c>
    </row>
    <row r="605" spans="1:4" x14ac:dyDescent="0.25">
      <c r="A605" s="3" t="s">
        <v>8012</v>
      </c>
      <c r="B605" s="8" t="str">
        <f>VLOOKUP(Tabla3[[#This Row],[COD . CLIENTE  ]],Tabla15[],2,FALSE)</f>
        <v>MEGA FRIO DEZA S.A.C.</v>
      </c>
      <c r="C605" s="1" t="e">
        <f>VLOOKUP(Tabla3[[#This Row],[COD . CLIENTE  ]],CREDITO[],4,FALSE)</f>
        <v>#N/A</v>
      </c>
      <c r="D605" s="1" t="e">
        <f>VLOOKUP(Tabla3[[#This Row],[COD . CLIENTE  ]],CREDITO[],6,FALSE)</f>
        <v>#N/A</v>
      </c>
    </row>
    <row r="606" spans="1:4" x14ac:dyDescent="0.25">
      <c r="A606" s="3" t="s">
        <v>21656</v>
      </c>
      <c r="B606" s="8" t="str">
        <f>VLOOKUP(Tabla3[[#This Row],[COD . CLIENTE  ]],Tabla15[],2,FALSE)</f>
        <v>GRUPO FERCOR SAC</v>
      </c>
      <c r="C606" s="1" t="e">
        <f>VLOOKUP(Tabla3[[#This Row],[COD . CLIENTE  ]],CREDITO[],4,FALSE)</f>
        <v>#N/A</v>
      </c>
      <c r="D606" s="1" t="e">
        <f>VLOOKUP(Tabla3[[#This Row],[COD . CLIENTE  ]],CREDITO[],6,FALSE)</f>
        <v>#N/A</v>
      </c>
    </row>
    <row r="607" spans="1:4" x14ac:dyDescent="0.25">
      <c r="A607" s="3" t="s">
        <v>8532</v>
      </c>
      <c r="B607" s="8" t="str">
        <f>VLOOKUP(Tabla3[[#This Row],[COD . CLIENTE  ]],Tabla15[],2,FALSE)</f>
        <v>GANADERIA D.J. S.A.C.</v>
      </c>
      <c r="C607" s="1" t="e">
        <f>VLOOKUP(Tabla3[[#This Row],[COD . CLIENTE  ]],CREDITO[],4,FALSE)</f>
        <v>#N/A</v>
      </c>
      <c r="D607" s="1" t="e">
        <f>VLOOKUP(Tabla3[[#This Row],[COD . CLIENTE  ]],CREDITO[],6,FALSE)</f>
        <v>#N/A</v>
      </c>
    </row>
    <row r="608" spans="1:4" x14ac:dyDescent="0.25">
      <c r="A608" s="3" t="s">
        <v>21658</v>
      </c>
      <c r="B608" s="8" t="str">
        <f>VLOOKUP(Tabla3[[#This Row],[COD . CLIENTE  ]],Tabla15[],2,FALSE)</f>
        <v>GRUPO AUTOMOTOR DEL CENTRO B&amp;G SAC</v>
      </c>
      <c r="C608" s="1" t="e">
        <f>VLOOKUP(Tabla3[[#This Row],[COD . CLIENTE  ]],CREDITO[],4,FALSE)</f>
        <v>#N/A</v>
      </c>
      <c r="D608" s="1" t="e">
        <f>VLOOKUP(Tabla3[[#This Row],[COD . CLIENTE  ]],CREDITO[],6,FALSE)</f>
        <v>#N/A</v>
      </c>
    </row>
    <row r="609" spans="1:4" x14ac:dyDescent="0.25">
      <c r="A609" s="3" t="s">
        <v>5861</v>
      </c>
      <c r="B609" s="8" t="str">
        <f>VLOOKUP(Tabla3[[#This Row],[COD . CLIENTE  ]],Tabla15[],2,FALSE)</f>
        <v>ISOLTECH S.A.C.</v>
      </c>
      <c r="C609" s="1" t="e">
        <f>VLOOKUP(Tabla3[[#This Row],[COD . CLIENTE  ]],CREDITO[],4,FALSE)</f>
        <v>#N/A</v>
      </c>
      <c r="D609" s="1" t="e">
        <f>VLOOKUP(Tabla3[[#This Row],[COD . CLIENTE  ]],CREDITO[],6,FALSE)</f>
        <v>#N/A</v>
      </c>
    </row>
    <row r="610" spans="1:4" x14ac:dyDescent="0.25">
      <c r="A610" s="3" t="s">
        <v>9860</v>
      </c>
      <c r="B610" s="8" t="str">
        <f>VLOOKUP(Tabla3[[#This Row],[COD . CLIENTE  ]],Tabla15[],2,FALSE)</f>
        <v>CONEX SOLUCIONES TECNOLOGICAS S.A.C</v>
      </c>
      <c r="C610" s="1" t="e">
        <f>VLOOKUP(Tabla3[[#This Row],[COD . CLIENTE  ]],CREDITO[],4,FALSE)</f>
        <v>#N/A</v>
      </c>
      <c r="D610" s="1" t="e">
        <f>VLOOKUP(Tabla3[[#This Row],[COD . CLIENTE  ]],CREDITO[],6,FALSE)</f>
        <v>#N/A</v>
      </c>
    </row>
    <row r="611" spans="1:4" x14ac:dyDescent="0.25">
      <c r="A611" s="3" t="s">
        <v>8968</v>
      </c>
      <c r="B611" s="8" t="str">
        <f>VLOOKUP(Tabla3[[#This Row],[COD . CLIENTE  ]],Tabla15[],2,FALSE)</f>
        <v>COMERCIAL REFRIGERACION PERU S.A.C.</v>
      </c>
      <c r="C611" s="1" t="str">
        <f>VLOOKUP(Tabla3[[#This Row],[COD . CLIENTE  ]],CREDITO[],4,FALSE)</f>
        <v>Crédito 30 días</v>
      </c>
      <c r="D611" s="1" t="str">
        <f>VLOOKUP(Tabla3[[#This Row],[COD . CLIENTE  ]],CREDITO[],6,FALSE)</f>
        <v>Alexandra Paredes</v>
      </c>
    </row>
    <row r="612" spans="1:4" x14ac:dyDescent="0.25">
      <c r="A612" s="3" t="s">
        <v>9058</v>
      </c>
      <c r="B612" s="8" t="str">
        <f>VLOOKUP(Tabla3[[#This Row],[COD . CLIENTE  ]],Tabla15[],2,FALSE)</f>
        <v>REFRIWORLD PERU S.A.C.</v>
      </c>
      <c r="C612" s="1" t="str">
        <f>VLOOKUP(Tabla3[[#This Row],[COD . CLIENTE  ]],CREDITO[],4,FALSE)</f>
        <v>Crédito 30 días</v>
      </c>
      <c r="D612" s="1" t="str">
        <f>VLOOKUP(Tabla3[[#This Row],[COD . CLIENTE  ]],CREDITO[],6,FALSE)</f>
        <v>MERIE TINEO</v>
      </c>
    </row>
    <row r="613" spans="1:4" x14ac:dyDescent="0.25">
      <c r="A613" s="3" t="s">
        <v>7514</v>
      </c>
      <c r="B613" s="8" t="str">
        <f>VLOOKUP(Tabla3[[#This Row],[COD . CLIENTE  ]],Tabla15[],2,FALSE)</f>
        <v>REFRITECH - REFRIGERATION S.A.C.</v>
      </c>
      <c r="C613" s="1" t="e">
        <f>VLOOKUP(Tabla3[[#This Row],[COD . CLIENTE  ]],CREDITO[],4,FALSE)</f>
        <v>#N/A</v>
      </c>
      <c r="D613" s="1" t="e">
        <f>VLOOKUP(Tabla3[[#This Row],[COD . CLIENTE  ]],CREDITO[],6,FALSE)</f>
        <v>#N/A</v>
      </c>
    </row>
    <row r="614" spans="1:4" x14ac:dyDescent="0.25">
      <c r="A614" s="3" t="s">
        <v>9407</v>
      </c>
      <c r="B614" s="8" t="str">
        <f>VLOOKUP(Tabla3[[#This Row],[COD . CLIENTE  ]],Tabla15[],2,FALSE)</f>
        <v>BY AUTOCLIMA E.I.R.L.</v>
      </c>
      <c r="C614" s="1" t="e">
        <f>VLOOKUP(Tabla3[[#This Row],[COD . CLIENTE  ]],CREDITO[],4,FALSE)</f>
        <v>#N/A</v>
      </c>
      <c r="D614" s="1" t="e">
        <f>VLOOKUP(Tabla3[[#This Row],[COD . CLIENTE  ]],CREDITO[],6,FALSE)</f>
        <v>#N/A</v>
      </c>
    </row>
    <row r="615" spans="1:4" x14ac:dyDescent="0.25">
      <c r="A615" s="3" t="s">
        <v>4815</v>
      </c>
      <c r="B615" s="8" t="str">
        <f>VLOOKUP(Tabla3[[#This Row],[COD . CLIENTE  ]],Tabla15[],2,FALSE)</f>
        <v>BALDEON CALDERON ROMELIO HIPOLITO</v>
      </c>
      <c r="C615" s="1" t="e">
        <f>VLOOKUP(Tabla3[[#This Row],[COD . CLIENTE  ]],CREDITO[],4,FALSE)</f>
        <v>#N/A</v>
      </c>
      <c r="D615" s="1" t="e">
        <f>VLOOKUP(Tabla3[[#This Row],[COD . CLIENTE  ]],CREDITO[],6,FALSE)</f>
        <v>#N/A</v>
      </c>
    </row>
    <row r="616" spans="1:4" x14ac:dyDescent="0.25">
      <c r="A616" s="3" t="s">
        <v>11066</v>
      </c>
      <c r="B616" s="8" t="str">
        <f>VLOOKUP(Tabla3[[#This Row],[COD . CLIENTE  ]],Tabla15[],2,FALSE)</f>
        <v>PASAJEROS ALLINBUS S.A.C.</v>
      </c>
      <c r="C616" s="1" t="e">
        <f>VLOOKUP(Tabla3[[#This Row],[COD . CLIENTE  ]],CREDITO[],4,FALSE)</f>
        <v>#N/A</v>
      </c>
      <c r="D616" s="1" t="e">
        <f>VLOOKUP(Tabla3[[#This Row],[COD . CLIENTE  ]],CREDITO[],6,FALSE)</f>
        <v>#N/A</v>
      </c>
    </row>
    <row r="617" spans="1:4" x14ac:dyDescent="0.25">
      <c r="A617" s="3" t="s">
        <v>5041</v>
      </c>
      <c r="B617" s="8" t="str">
        <f>VLOOKUP(Tabla3[[#This Row],[COD . CLIENTE  ]],Tabla15[],2,FALSE)</f>
        <v>SALAS LAGOS HECTOR ALEJANDRO</v>
      </c>
      <c r="C617" s="1" t="e">
        <f>VLOOKUP(Tabla3[[#This Row],[COD . CLIENTE  ]],CREDITO[],4,FALSE)</f>
        <v>#N/A</v>
      </c>
      <c r="D617" s="1" t="e">
        <f>VLOOKUP(Tabla3[[#This Row],[COD . CLIENTE  ]],CREDITO[],6,FALSE)</f>
        <v>#N/A</v>
      </c>
    </row>
    <row r="618" spans="1:4" x14ac:dyDescent="0.25">
      <c r="A618" s="3" t="s">
        <v>10951</v>
      </c>
      <c r="B618" s="8" t="str">
        <f>VLOOKUP(Tabla3[[#This Row],[COD . CLIENTE  ]],Tabla15[],2,FALSE)</f>
        <v>MASTER SERVICE RD S.A.C</v>
      </c>
      <c r="C618" s="1" t="e">
        <f>VLOOKUP(Tabla3[[#This Row],[COD . CLIENTE  ]],CREDITO[],4,FALSE)</f>
        <v>#N/A</v>
      </c>
      <c r="D618" s="1" t="e">
        <f>VLOOKUP(Tabla3[[#This Row],[COD . CLIENTE  ]],CREDITO[],6,FALSE)</f>
        <v>#N/A</v>
      </c>
    </row>
    <row r="619" spans="1:4" x14ac:dyDescent="0.25">
      <c r="A619" s="3" t="s">
        <v>5657</v>
      </c>
      <c r="B619" s="8" t="str">
        <f>VLOOKUP(Tabla3[[#This Row],[COD . CLIENTE  ]],Tabla15[],2,FALSE)</f>
        <v>COLD IMPORT S.A.</v>
      </c>
      <c r="C619" s="1" t="str">
        <f>VLOOKUP(Tabla3[[#This Row],[COD . CLIENTE  ]],CREDITO[],4,FALSE)</f>
        <v>Crédito 30 días</v>
      </c>
      <c r="D619" s="1" t="str">
        <f>VLOOKUP(Tabla3[[#This Row],[COD . CLIENTE  ]],CREDITO[],6,FALSE)</f>
        <v>DIANA MAYORCA</v>
      </c>
    </row>
    <row r="620" spans="1:4" x14ac:dyDescent="0.25">
      <c r="A620" s="3" t="s">
        <v>21660</v>
      </c>
      <c r="B620" s="8" t="str">
        <f>VLOOKUP(Tabla3[[#This Row],[COD . CLIENTE  ]],Tabla15[],2,FALSE)</f>
        <v>MEGA EMPACK SAC</v>
      </c>
      <c r="C620" s="1" t="e">
        <f>VLOOKUP(Tabla3[[#This Row],[COD . CLIENTE  ]],CREDITO[],4,FALSE)</f>
        <v>#N/A</v>
      </c>
      <c r="D620" s="1" t="e">
        <f>VLOOKUP(Tabla3[[#This Row],[COD . CLIENTE  ]],CREDITO[],6,FALSE)</f>
        <v>#N/A</v>
      </c>
    </row>
    <row r="621" spans="1:4" x14ac:dyDescent="0.25">
      <c r="A621" s="3" t="s">
        <v>9804</v>
      </c>
      <c r="B621" s="8" t="str">
        <f>VLOOKUP(Tabla3[[#This Row],[COD . CLIENTE  ]],Tabla15[],2,FALSE)</f>
        <v>KARFLEX INVERSIONES S.A.</v>
      </c>
      <c r="C621" s="1" t="e">
        <f>VLOOKUP(Tabla3[[#This Row],[COD . CLIENTE  ]],CREDITO[],4,FALSE)</f>
        <v>#N/A</v>
      </c>
      <c r="D621" s="1" t="e">
        <f>VLOOKUP(Tabla3[[#This Row],[COD . CLIENTE  ]],CREDITO[],6,FALSE)</f>
        <v>#N/A</v>
      </c>
    </row>
    <row r="622" spans="1:4" x14ac:dyDescent="0.25">
      <c r="A622" s="3" t="s">
        <v>21662</v>
      </c>
      <c r="B622" s="8" t="str">
        <f>VLOOKUP(Tabla3[[#This Row],[COD . CLIENTE  ]],Tabla15[],2,FALSE)</f>
        <v>USC TECHNOLOGIES SAC</v>
      </c>
      <c r="C622" s="1" t="e">
        <f>VLOOKUP(Tabla3[[#This Row],[COD . CLIENTE  ]],CREDITO[],4,FALSE)</f>
        <v>#N/A</v>
      </c>
      <c r="D622" s="1" t="e">
        <f>VLOOKUP(Tabla3[[#This Row],[COD . CLIENTE  ]],CREDITO[],6,FALSE)</f>
        <v>#N/A</v>
      </c>
    </row>
    <row r="623" spans="1:4" x14ac:dyDescent="0.25">
      <c r="A623" s="3" t="s">
        <v>9804</v>
      </c>
      <c r="B623" s="8" t="str">
        <f>VLOOKUP(Tabla3[[#This Row],[COD . CLIENTE  ]],Tabla15[],2,FALSE)</f>
        <v>KARFLEX INVERSIONES S.A.</v>
      </c>
      <c r="C623" s="1" t="e">
        <f>VLOOKUP(Tabla3[[#This Row],[COD . CLIENTE  ]],CREDITO[],4,FALSE)</f>
        <v>#N/A</v>
      </c>
      <c r="D623" s="1" t="e">
        <f>VLOOKUP(Tabla3[[#This Row],[COD . CLIENTE  ]],CREDITO[],6,FALSE)</f>
        <v>#N/A</v>
      </c>
    </row>
    <row r="624" spans="1:4" x14ac:dyDescent="0.25">
      <c r="A624" s="3" t="s">
        <v>21658</v>
      </c>
      <c r="B624" s="8" t="str">
        <f>VLOOKUP(Tabla3[[#This Row],[COD . CLIENTE  ]],Tabla15[],2,FALSE)</f>
        <v>GRUPO AUTOMOTOR DEL CENTRO B&amp;G SAC</v>
      </c>
      <c r="C624" s="1" t="e">
        <f>VLOOKUP(Tabla3[[#This Row],[COD . CLIENTE  ]],CREDITO[],4,FALSE)</f>
        <v>#N/A</v>
      </c>
      <c r="D624" s="1" t="e">
        <f>VLOOKUP(Tabla3[[#This Row],[COD . CLIENTE  ]],CREDITO[],6,FALSE)</f>
        <v>#N/A</v>
      </c>
    </row>
    <row r="625" spans="1:4" x14ac:dyDescent="0.25">
      <c r="A625" s="3" t="s">
        <v>8012</v>
      </c>
      <c r="B625" s="8" t="str">
        <f>VLOOKUP(Tabla3[[#This Row],[COD . CLIENTE  ]],Tabla15[],2,FALSE)</f>
        <v>MEGA FRIO DEZA S.A.C.</v>
      </c>
      <c r="C625" s="1" t="e">
        <f>VLOOKUP(Tabla3[[#This Row],[COD . CLIENTE  ]],CREDITO[],4,FALSE)</f>
        <v>#N/A</v>
      </c>
      <c r="D625" s="1" t="e">
        <f>VLOOKUP(Tabla3[[#This Row],[COD . CLIENTE  ]],CREDITO[],6,FALSE)</f>
        <v>#N/A</v>
      </c>
    </row>
    <row r="626" spans="1:4" x14ac:dyDescent="0.25">
      <c r="A626" s="3" t="s">
        <v>10690</v>
      </c>
      <c r="B626" s="8" t="str">
        <f>VLOOKUP(Tabla3[[#This Row],[COD . CLIENTE  ]],Tabla15[],2,FALSE)</f>
        <v>RFALMA E.I.R.L.</v>
      </c>
      <c r="C626" s="1" t="e">
        <f>VLOOKUP(Tabla3[[#This Row],[COD . CLIENTE  ]],CREDITO[],4,FALSE)</f>
        <v>#N/A</v>
      </c>
      <c r="D626" s="1" t="e">
        <f>VLOOKUP(Tabla3[[#This Row],[COD . CLIENTE  ]],CREDITO[],6,FALSE)</f>
        <v>#N/A</v>
      </c>
    </row>
    <row r="627" spans="1:4" x14ac:dyDescent="0.25">
      <c r="A627" s="3" t="s">
        <v>10357</v>
      </c>
      <c r="B627" s="8" t="str">
        <f>VLOOKUP(Tabla3[[#This Row],[COD . CLIENTE  ]],Tabla15[],2,FALSE)</f>
        <v>CLIMA 26 INGENIEROS E.I.R.L.</v>
      </c>
      <c r="C627" s="1" t="e">
        <f>VLOOKUP(Tabla3[[#This Row],[COD . CLIENTE  ]],CREDITO[],4,FALSE)</f>
        <v>#N/A</v>
      </c>
      <c r="D627" s="1" t="e">
        <f>VLOOKUP(Tabla3[[#This Row],[COD . CLIENTE  ]],CREDITO[],6,FALSE)</f>
        <v>#N/A</v>
      </c>
    </row>
    <row r="628" spans="1:4" x14ac:dyDescent="0.25">
      <c r="A628" s="3" t="s">
        <v>4216</v>
      </c>
      <c r="B628" s="8" t="str">
        <f>VLOOKUP(Tabla3[[#This Row],[COD . CLIENTE  ]],Tabla15[],2,FALSE)</f>
        <v>MENDOZA CENTENO CARLOS ENRIQUE</v>
      </c>
      <c r="C628" s="1" t="e">
        <f>VLOOKUP(Tabla3[[#This Row],[COD . CLIENTE  ]],CREDITO[],4,FALSE)</f>
        <v>#N/A</v>
      </c>
      <c r="D628" s="1" t="e">
        <f>VLOOKUP(Tabla3[[#This Row],[COD . CLIENTE  ]],CREDITO[],6,FALSE)</f>
        <v>#N/A</v>
      </c>
    </row>
    <row r="629" spans="1:4" x14ac:dyDescent="0.25">
      <c r="A629" s="3" t="s">
        <v>21663</v>
      </c>
      <c r="B629" s="8" t="e">
        <f>VLOOKUP(Tabla3[[#This Row],[COD . CLIENTE  ]],Tabla15[],2,FALSE)</f>
        <v>#N/A</v>
      </c>
      <c r="C629" s="1" t="e">
        <f>VLOOKUP(Tabla3[[#This Row],[COD . CLIENTE  ]],CREDITO[],4,FALSE)</f>
        <v>#N/A</v>
      </c>
      <c r="D629" s="1" t="e">
        <f>VLOOKUP(Tabla3[[#This Row],[COD . CLIENTE  ]],CREDITO[],6,FALSE)</f>
        <v>#N/A</v>
      </c>
    </row>
    <row r="630" spans="1:4" x14ac:dyDescent="0.25">
      <c r="A630" s="3" t="s">
        <v>9058</v>
      </c>
      <c r="B630" s="8" t="str">
        <f>VLOOKUP(Tabla3[[#This Row],[COD . CLIENTE  ]],Tabla15[],2,FALSE)</f>
        <v>REFRIWORLD PERU S.A.C.</v>
      </c>
      <c r="C630" s="1" t="str">
        <f>VLOOKUP(Tabla3[[#This Row],[COD . CLIENTE  ]],CREDITO[],4,FALSE)</f>
        <v>Crédito 30 días</v>
      </c>
      <c r="D630" s="1" t="str">
        <f>VLOOKUP(Tabla3[[#This Row],[COD . CLIENTE  ]],CREDITO[],6,FALSE)</f>
        <v>MERIE TINEO</v>
      </c>
    </row>
    <row r="631" spans="1:4" x14ac:dyDescent="0.25">
      <c r="A631" s="3" t="s">
        <v>8217</v>
      </c>
      <c r="B631" s="8" t="str">
        <f>VLOOKUP(Tabla3[[#This Row],[COD . CLIENTE  ]],Tabla15[],2,FALSE)</f>
        <v>C.M.I. REFRIGERACION S.A.C.</v>
      </c>
      <c r="C631" s="1" t="e">
        <f>VLOOKUP(Tabla3[[#This Row],[COD . CLIENTE  ]],CREDITO[],4,FALSE)</f>
        <v>#N/A</v>
      </c>
      <c r="D631" s="1" t="e">
        <f>VLOOKUP(Tabla3[[#This Row],[COD . CLIENTE  ]],CREDITO[],6,FALSE)</f>
        <v>#N/A</v>
      </c>
    </row>
    <row r="632" spans="1:4" x14ac:dyDescent="0.25">
      <c r="A632" s="3" t="s">
        <v>21664</v>
      </c>
      <c r="B632" s="8" t="str">
        <f>VLOOKUP(Tabla3[[#This Row],[COD . CLIENTE  ]],Tabla15[],2,FALSE)</f>
        <v>AGUILAR CAVA GEIDY</v>
      </c>
      <c r="C632" s="1" t="e">
        <f>VLOOKUP(Tabla3[[#This Row],[COD . CLIENTE  ]],CREDITO[],4,FALSE)</f>
        <v>#N/A</v>
      </c>
      <c r="D632" s="1" t="e">
        <f>VLOOKUP(Tabla3[[#This Row],[COD . CLIENTE  ]],CREDITO[],6,FALSE)</f>
        <v>#N/A</v>
      </c>
    </row>
    <row r="633" spans="1:4" x14ac:dyDescent="0.25">
      <c r="A633" s="3" t="s">
        <v>5681</v>
      </c>
      <c r="B633" s="8" t="str">
        <f>VLOOKUP(Tabla3[[#This Row],[COD . CLIENTE  ]],Tabla15[],2,FALSE)</f>
        <v>ESMERALDA CORP S.A.C.</v>
      </c>
      <c r="C633" s="1" t="str">
        <f>VLOOKUP(Tabla3[[#This Row],[COD . CLIENTE  ]],CREDITO[],4,FALSE)</f>
        <v>Crédito 30 días</v>
      </c>
      <c r="D633" s="1" t="str">
        <f>VLOOKUP(Tabla3[[#This Row],[COD . CLIENTE  ]],CREDITO[],6,FALSE)</f>
        <v>MARIA NAVARRO</v>
      </c>
    </row>
    <row r="634" spans="1:4" x14ac:dyDescent="0.25">
      <c r="A634" s="3" t="s">
        <v>21684</v>
      </c>
      <c r="B634" s="8" t="str">
        <f>VLOOKUP(Tabla3[[#This Row],[COD . CLIENTE  ]],Tabla15[],2,FALSE)</f>
        <v>CLJ CONSTRUCTORA SAC</v>
      </c>
      <c r="C634" s="1" t="e">
        <f>VLOOKUP(Tabla3[[#This Row],[COD . CLIENTE  ]],CREDITO[],4,FALSE)</f>
        <v>#N/A</v>
      </c>
      <c r="D634" s="1" t="e">
        <f>VLOOKUP(Tabla3[[#This Row],[COD . CLIENTE  ]],CREDITO[],6,FALSE)</f>
        <v>#N/A</v>
      </c>
    </row>
    <row r="635" spans="1:4" x14ac:dyDescent="0.25">
      <c r="A635" s="3" t="s">
        <v>10262</v>
      </c>
      <c r="B635" s="8" t="str">
        <f>VLOOKUP(Tabla3[[#This Row],[COD . CLIENTE  ]],Tabla15[],2,FALSE)</f>
        <v>D&amp;G PERU SERVICIOS GENERALES E.I.R.L.</v>
      </c>
      <c r="C635" s="1" t="e">
        <f>VLOOKUP(Tabla3[[#This Row],[COD . CLIENTE  ]],CREDITO[],4,FALSE)</f>
        <v>#N/A</v>
      </c>
      <c r="D635" s="1" t="e">
        <f>VLOOKUP(Tabla3[[#This Row],[COD . CLIENTE  ]],CREDITO[],6,FALSE)</f>
        <v>#N/A</v>
      </c>
    </row>
    <row r="636" spans="1:4" x14ac:dyDescent="0.25">
      <c r="A636" s="3" t="s">
        <v>7357</v>
      </c>
      <c r="B636" s="8" t="str">
        <f>VLOOKUP(Tabla3[[#This Row],[COD . CLIENTE  ]],Tabla15[],2,FALSE)</f>
        <v>DISTRIBUIDORA EL CORCEL E.I.R.L.</v>
      </c>
      <c r="C636" s="1" t="e">
        <f>VLOOKUP(Tabla3[[#This Row],[COD . CLIENTE  ]],CREDITO[],4,FALSE)</f>
        <v>#N/A</v>
      </c>
      <c r="D636" s="1" t="e">
        <f>VLOOKUP(Tabla3[[#This Row],[COD . CLIENTE  ]],CREDITO[],6,FALSE)</f>
        <v>#N/A</v>
      </c>
    </row>
    <row r="637" spans="1:4" x14ac:dyDescent="0.25">
      <c r="A637" s="3" t="s">
        <v>7226</v>
      </c>
      <c r="B637" s="8" t="str">
        <f>VLOOKUP(Tabla3[[#This Row],[COD . CLIENTE  ]],Tabla15[],2,FALSE)</f>
        <v>FRIO COM E.I.R.L.</v>
      </c>
      <c r="C637" s="1" t="e">
        <f>VLOOKUP(Tabla3[[#This Row],[COD . CLIENTE  ]],CREDITO[],4,FALSE)</f>
        <v>#N/A</v>
      </c>
      <c r="D637" s="1" t="e">
        <f>VLOOKUP(Tabla3[[#This Row],[COD . CLIENTE  ]],CREDITO[],6,FALSE)</f>
        <v>#N/A</v>
      </c>
    </row>
    <row r="638" spans="1:4" x14ac:dyDescent="0.25">
      <c r="A638" s="3" t="s">
        <v>4336</v>
      </c>
      <c r="B638" s="8" t="str">
        <f>VLOOKUP(Tabla3[[#This Row],[COD . CLIENTE  ]],Tabla15[],2,FALSE)</f>
        <v>YARANGA MEZA EULOGIO</v>
      </c>
      <c r="C638" s="1" t="e">
        <f>VLOOKUP(Tabla3[[#This Row],[COD . CLIENTE  ]],CREDITO[],4,FALSE)</f>
        <v>#N/A</v>
      </c>
      <c r="D638" s="1" t="e">
        <f>VLOOKUP(Tabla3[[#This Row],[COD . CLIENTE  ]],CREDITO[],6,FALSE)</f>
        <v>#N/A</v>
      </c>
    </row>
    <row r="639" spans="1:4" x14ac:dyDescent="0.25">
      <c r="A639" s="3" t="s">
        <v>10527</v>
      </c>
      <c r="B639" s="8" t="str">
        <f>VLOOKUP(Tabla3[[#This Row],[COD . CLIENTE  ]],Tabla15[],2,FALSE)</f>
        <v>M &amp; M AIR SERVICE E.I.R.L.</v>
      </c>
      <c r="C639" s="1" t="e">
        <f>VLOOKUP(Tabla3[[#This Row],[COD . CLIENTE  ]],CREDITO[],4,FALSE)</f>
        <v>#N/A</v>
      </c>
      <c r="D639" s="1" t="e">
        <f>VLOOKUP(Tabla3[[#This Row],[COD . CLIENTE  ]],CREDITO[],6,FALSE)</f>
        <v>#N/A</v>
      </c>
    </row>
    <row r="640" spans="1:4" x14ac:dyDescent="0.25">
      <c r="A640" s="3" t="s">
        <v>6820</v>
      </c>
      <c r="B640" s="8" t="str">
        <f>VLOOKUP(Tabla3[[#This Row],[COD . CLIENTE  ]],Tabla15[],2,FALSE)</f>
        <v>CORPORACION TECNO MARKET S.A.</v>
      </c>
      <c r="C640" s="1" t="e">
        <f>VLOOKUP(Tabla3[[#This Row],[COD . CLIENTE  ]],CREDITO[],4,FALSE)</f>
        <v>#N/A</v>
      </c>
      <c r="D640" s="1" t="e">
        <f>VLOOKUP(Tabla3[[#This Row],[COD . CLIENTE  ]],CREDITO[],6,FALSE)</f>
        <v>#N/A</v>
      </c>
    </row>
    <row r="641" spans="1:4" x14ac:dyDescent="0.25">
      <c r="A641" s="3" t="s">
        <v>21706</v>
      </c>
      <c r="B641" s="8" t="str">
        <f>VLOOKUP(Tabla3[[#This Row],[COD . CLIENTE  ]],Tabla15[],2,FALSE)</f>
        <v>MA BIOLAB SAC</v>
      </c>
      <c r="C641" s="1" t="e">
        <f>VLOOKUP(Tabla3[[#This Row],[COD . CLIENTE  ]],CREDITO[],4,FALSE)</f>
        <v>#N/A</v>
      </c>
      <c r="D641" s="1" t="e">
        <f>VLOOKUP(Tabla3[[#This Row],[COD . CLIENTE  ]],CREDITO[],6,FALSE)</f>
        <v>#N/A</v>
      </c>
    </row>
    <row r="642" spans="1:4" x14ac:dyDescent="0.25">
      <c r="A642" s="3" t="s">
        <v>10073</v>
      </c>
      <c r="B642" s="8" t="str">
        <f>VLOOKUP(Tabla3[[#This Row],[COD . CLIENTE  ]],Tabla15[],2,FALSE)</f>
        <v>GR REFRIGERACION COMERCIAL E INDUSTRIAL S.A.C.</v>
      </c>
      <c r="C642" s="1" t="e">
        <f>VLOOKUP(Tabla3[[#This Row],[COD . CLIENTE  ]],CREDITO[],4,FALSE)</f>
        <v>#N/A</v>
      </c>
      <c r="D642" s="1" t="e">
        <f>VLOOKUP(Tabla3[[#This Row],[COD . CLIENTE  ]],CREDITO[],6,FALSE)</f>
        <v>#N/A</v>
      </c>
    </row>
    <row r="643" spans="1:4" x14ac:dyDescent="0.25">
      <c r="A643" s="3" t="s">
        <v>10073</v>
      </c>
      <c r="B643" s="8" t="str">
        <f>VLOOKUP(Tabla3[[#This Row],[COD . CLIENTE  ]],Tabla15[],2,FALSE)</f>
        <v>GR REFRIGERACION COMERCIAL E INDUSTRIAL S.A.C.</v>
      </c>
      <c r="C643" s="1" t="e">
        <f>VLOOKUP(Tabla3[[#This Row],[COD . CLIENTE  ]],CREDITO[],4,FALSE)</f>
        <v>#N/A</v>
      </c>
      <c r="D643" s="1" t="e">
        <f>VLOOKUP(Tabla3[[#This Row],[COD . CLIENTE  ]],CREDITO[],6,FALSE)</f>
        <v>#N/A</v>
      </c>
    </row>
    <row r="644" spans="1:4" x14ac:dyDescent="0.25">
      <c r="A644" s="3" t="s">
        <v>11432</v>
      </c>
      <c r="B644" s="8" t="str">
        <f>VLOOKUP(Tabla3[[#This Row],[COD . CLIENTE  ]],Tabla15[],2,FALSE)</f>
        <v>CARRASCO GODOY EDGAR ARTURO</v>
      </c>
      <c r="C644" s="1" t="e">
        <f>VLOOKUP(Tabla3[[#This Row],[COD . CLIENTE  ]],CREDITO[],4,FALSE)</f>
        <v>#N/A</v>
      </c>
      <c r="D644" s="1" t="e">
        <f>VLOOKUP(Tabla3[[#This Row],[COD . CLIENTE  ]],CREDITO[],6,FALSE)</f>
        <v>#N/A</v>
      </c>
    </row>
    <row r="645" spans="1:4" x14ac:dyDescent="0.25">
      <c r="A645" s="3" t="s">
        <v>7726</v>
      </c>
      <c r="B645" s="8" t="str">
        <f>VLOOKUP(Tabla3[[#This Row],[COD . CLIENTE  ]],Tabla15[],2,FALSE)</f>
        <v>PEQUE E.I.R.L.</v>
      </c>
      <c r="C645" s="1" t="e">
        <f>VLOOKUP(Tabla3[[#This Row],[COD . CLIENTE  ]],CREDITO[],4,FALSE)</f>
        <v>#N/A</v>
      </c>
      <c r="D645" s="1" t="e">
        <f>VLOOKUP(Tabla3[[#This Row],[COD . CLIENTE  ]],CREDITO[],6,FALSE)</f>
        <v>#N/A</v>
      </c>
    </row>
    <row r="646" spans="1:4" x14ac:dyDescent="0.25">
      <c r="A646" s="3" t="s">
        <v>5861</v>
      </c>
      <c r="B646" s="8" t="str">
        <f>VLOOKUP(Tabla3[[#This Row],[COD . CLIENTE  ]],Tabla15[],2,FALSE)</f>
        <v>ISOLTECH S.A.C.</v>
      </c>
      <c r="C646" s="1" t="e">
        <f>VLOOKUP(Tabla3[[#This Row],[COD . CLIENTE  ]],CREDITO[],4,FALSE)</f>
        <v>#N/A</v>
      </c>
      <c r="D646" s="1" t="e">
        <f>VLOOKUP(Tabla3[[#This Row],[COD . CLIENTE  ]],CREDITO[],6,FALSE)</f>
        <v>#N/A</v>
      </c>
    </row>
    <row r="647" spans="1:4" x14ac:dyDescent="0.25">
      <c r="A647" s="3" t="s">
        <v>6345</v>
      </c>
      <c r="B647" s="8" t="str">
        <f>VLOOKUP(Tabla3[[#This Row],[COD . CLIENTE  ]],Tabla15[],2,FALSE)</f>
        <v>PALMA REAL S.A.C.</v>
      </c>
      <c r="C647" s="1" t="e">
        <f>VLOOKUP(Tabla3[[#This Row],[COD . CLIENTE  ]],CREDITO[],4,FALSE)</f>
        <v>#N/A</v>
      </c>
      <c r="D647" s="1" t="e">
        <f>VLOOKUP(Tabla3[[#This Row],[COD . CLIENTE  ]],CREDITO[],6,FALSE)</f>
        <v>#N/A</v>
      </c>
    </row>
    <row r="648" spans="1:4" x14ac:dyDescent="0.25">
      <c r="A648" s="3" t="s">
        <v>21708</v>
      </c>
      <c r="B648" s="8" t="str">
        <f>VLOOKUP(Tabla3[[#This Row],[COD . CLIENTE  ]],Tabla15[],2,FALSE)</f>
        <v>FARMERS CONNECTION SAC</v>
      </c>
      <c r="C648" s="1" t="e">
        <f>VLOOKUP(Tabla3[[#This Row],[COD . CLIENTE  ]],CREDITO[],4,FALSE)</f>
        <v>#N/A</v>
      </c>
      <c r="D648" s="1" t="e">
        <f>VLOOKUP(Tabla3[[#This Row],[COD . CLIENTE  ]],CREDITO[],6,FALSE)</f>
        <v>#N/A</v>
      </c>
    </row>
    <row r="649" spans="1:4" x14ac:dyDescent="0.25">
      <c r="A649" s="3" t="s">
        <v>21710</v>
      </c>
      <c r="B649" s="8" t="str">
        <f>VLOOKUP(Tabla3[[#This Row],[COD . CLIENTE  ]],Tabla15[],2,FALSE)</f>
        <v>TICARI SOKAK SAC</v>
      </c>
      <c r="C649" s="1" t="e">
        <f>VLOOKUP(Tabla3[[#This Row],[COD . CLIENTE  ]],CREDITO[],4,FALSE)</f>
        <v>#N/A</v>
      </c>
      <c r="D649" s="1" t="e">
        <f>VLOOKUP(Tabla3[[#This Row],[COD . CLIENTE  ]],CREDITO[],6,FALSE)</f>
        <v>#N/A</v>
      </c>
    </row>
    <row r="650" spans="1:4" x14ac:dyDescent="0.25">
      <c r="A650" s="3" t="s">
        <v>6654</v>
      </c>
      <c r="B650" s="8" t="str">
        <f>VLOOKUP(Tabla3[[#This Row],[COD . CLIENTE  ]],Tabla15[],2,FALSE)</f>
        <v>FRIO GLOBAL S.A.C</v>
      </c>
      <c r="C650" s="1" t="e">
        <f>VLOOKUP(Tabla3[[#This Row],[COD . CLIENTE  ]],CREDITO[],4,FALSE)</f>
        <v>#N/A</v>
      </c>
      <c r="D650" s="1" t="e">
        <f>VLOOKUP(Tabla3[[#This Row],[COD . CLIENTE  ]],CREDITO[],6,FALSE)</f>
        <v>#N/A</v>
      </c>
    </row>
    <row r="651" spans="1:4" x14ac:dyDescent="0.25">
      <c r="A651" s="3" t="s">
        <v>11319</v>
      </c>
      <c r="B651" s="8" t="str">
        <f>VLOOKUP(Tabla3[[#This Row],[COD . CLIENTE  ]],Tabla15[],2,FALSE)</f>
        <v>COORPORACION INDUSTRIAS DEL SUR S.A.C.</v>
      </c>
      <c r="C651" s="1" t="e">
        <f>VLOOKUP(Tabla3[[#This Row],[COD . CLIENTE  ]],CREDITO[],4,FALSE)</f>
        <v>#N/A</v>
      </c>
      <c r="D651" s="1" t="e">
        <f>VLOOKUP(Tabla3[[#This Row],[COD . CLIENTE  ]],CREDITO[],6,FALSE)</f>
        <v>#N/A</v>
      </c>
    </row>
    <row r="652" spans="1:4" x14ac:dyDescent="0.25">
      <c r="A652" s="3" t="s">
        <v>9613</v>
      </c>
      <c r="B652" s="8" t="str">
        <f>VLOOKUP(Tabla3[[#This Row],[COD . CLIENTE  ]],Tabla15[],2,FALSE)</f>
        <v>EMPRESA ESTRELLA POLAR S.A.C.</v>
      </c>
      <c r="C652" s="1" t="e">
        <f>VLOOKUP(Tabla3[[#This Row],[COD . CLIENTE  ]],CREDITO[],4,FALSE)</f>
        <v>#N/A</v>
      </c>
      <c r="D652" s="1" t="e">
        <f>VLOOKUP(Tabla3[[#This Row],[COD . CLIENTE  ]],CREDITO[],6,FALSE)</f>
        <v>#N/A</v>
      </c>
    </row>
    <row r="653" spans="1:4" x14ac:dyDescent="0.25">
      <c r="A653" s="3" t="s">
        <v>9168</v>
      </c>
      <c r="B653" s="8" t="str">
        <f>VLOOKUP(Tabla3[[#This Row],[COD . CLIENTE  ]],Tabla15[],2,FALSE)</f>
        <v>WORLD HYDRAULIC 5 S.A.C.</v>
      </c>
      <c r="C653" s="1" t="e">
        <f>VLOOKUP(Tabla3[[#This Row],[COD . CLIENTE  ]],CREDITO[],4,FALSE)</f>
        <v>#N/A</v>
      </c>
      <c r="D653" s="1" t="e">
        <f>VLOOKUP(Tabla3[[#This Row],[COD . CLIENTE  ]],CREDITO[],6,FALSE)</f>
        <v>#N/A</v>
      </c>
    </row>
    <row r="654" spans="1:4" x14ac:dyDescent="0.25">
      <c r="A654" s="3" t="s">
        <v>21644</v>
      </c>
      <c r="B654" s="8" t="str">
        <f>VLOOKUP(Tabla3[[#This Row],[COD . CLIENTE  ]],Tabla15[],2,FALSE)</f>
        <v>SMART FACILITY R&amp;M SAC</v>
      </c>
      <c r="C654" s="1" t="e">
        <f>VLOOKUP(Tabla3[[#This Row],[COD . CLIENTE  ]],CREDITO[],4,FALSE)</f>
        <v>#N/A</v>
      </c>
      <c r="D654" s="1" t="e">
        <f>VLOOKUP(Tabla3[[#This Row],[COD . CLIENTE  ]],CREDITO[],6,FALSE)</f>
        <v>#N/A</v>
      </c>
    </row>
    <row r="655" spans="1:4" x14ac:dyDescent="0.25">
      <c r="A655" s="3" t="s">
        <v>9457</v>
      </c>
      <c r="B655" s="8" t="str">
        <f>VLOOKUP(Tabla3[[#This Row],[COD . CLIENTE  ]],Tabla15[],2,FALSE)</f>
        <v>AGROPECUARIA 5 G-M EMPRESA INDIVIDUAL DE RESPONSAB</v>
      </c>
      <c r="C655" s="1" t="e">
        <f>VLOOKUP(Tabla3[[#This Row],[COD . CLIENTE  ]],CREDITO[],4,FALSE)</f>
        <v>#N/A</v>
      </c>
      <c r="D655" s="1" t="e">
        <f>VLOOKUP(Tabla3[[#This Row],[COD . CLIENTE  ]],CREDITO[],6,FALSE)</f>
        <v>#N/A</v>
      </c>
    </row>
    <row r="656" spans="1:4" x14ac:dyDescent="0.25">
      <c r="A656" s="3" t="s">
        <v>10951</v>
      </c>
      <c r="B656" s="8" t="str">
        <f>VLOOKUP(Tabla3[[#This Row],[COD . CLIENTE  ]],Tabla15[],2,FALSE)</f>
        <v>MASTER SERVICE RD S.A.C</v>
      </c>
      <c r="C656" s="1" t="e">
        <f>VLOOKUP(Tabla3[[#This Row],[COD . CLIENTE  ]],CREDITO[],4,FALSE)</f>
        <v>#N/A</v>
      </c>
      <c r="D656" s="1" t="e">
        <f>VLOOKUP(Tabla3[[#This Row],[COD . CLIENTE  ]],CREDITO[],6,FALSE)</f>
        <v>#N/A</v>
      </c>
    </row>
    <row r="657" spans="1:4" x14ac:dyDescent="0.25">
      <c r="A657" s="3" t="s">
        <v>7461</v>
      </c>
      <c r="B657" s="8" t="str">
        <f>VLOOKUP(Tabla3[[#This Row],[COD . CLIENTE  ]],Tabla15[],2,FALSE)</f>
        <v>FRI COLD S.A.C.</v>
      </c>
      <c r="C657" s="1" t="str">
        <f>VLOOKUP(Tabla3[[#This Row],[COD . CLIENTE  ]],CREDITO[],4,FALSE)</f>
        <v>Crédito 30 días</v>
      </c>
      <c r="D657" s="1" t="str">
        <f>VLOOKUP(Tabla3[[#This Row],[COD . CLIENTE  ]],CREDITO[],6,FALSE)</f>
        <v>Geidy Chavez</v>
      </c>
    </row>
    <row r="658" spans="1:4" x14ac:dyDescent="0.25">
      <c r="A658" s="3" t="s">
        <v>21644</v>
      </c>
      <c r="B658" s="8" t="str">
        <f>VLOOKUP(Tabla3[[#This Row],[COD . CLIENTE  ]],Tabla15[],2,FALSE)</f>
        <v>SMART FACILITY R&amp;M SAC</v>
      </c>
      <c r="C658" s="1" t="e">
        <f>VLOOKUP(Tabla3[[#This Row],[COD . CLIENTE  ]],CREDITO[],4,FALSE)</f>
        <v>#N/A</v>
      </c>
      <c r="D658" s="1" t="e">
        <f>VLOOKUP(Tabla3[[#This Row],[COD . CLIENTE  ]],CREDITO[],6,FALSE)</f>
        <v>#N/A</v>
      </c>
    </row>
    <row r="659" spans="1:4" x14ac:dyDescent="0.25">
      <c r="A659" s="3" t="s">
        <v>10623</v>
      </c>
      <c r="B659" s="8" t="str">
        <f>VLOOKUP(Tabla3[[#This Row],[COD . CLIENTE  ]],Tabla15[],2,FALSE)</f>
        <v>COMERCIALIZADORA ABYSEM S.A.C.</v>
      </c>
      <c r="C659" s="1" t="e">
        <f>VLOOKUP(Tabla3[[#This Row],[COD . CLIENTE  ]],CREDITO[],4,FALSE)</f>
        <v>#N/A</v>
      </c>
      <c r="D659" s="1" t="e">
        <f>VLOOKUP(Tabla3[[#This Row],[COD . CLIENTE  ]],CREDITO[],6,FALSE)</f>
        <v>#N/A</v>
      </c>
    </row>
    <row r="660" spans="1:4" x14ac:dyDescent="0.25">
      <c r="A660" s="3" t="s">
        <v>8306</v>
      </c>
      <c r="B660" s="8" t="str">
        <f>VLOOKUP(Tabla3[[#This Row],[COD . CLIENTE  ]],Tabla15[],2,FALSE)</f>
        <v>PEÑAFIEL INGENIEROS S.A.C.</v>
      </c>
      <c r="C660" s="1" t="e">
        <f>VLOOKUP(Tabla3[[#This Row],[COD . CLIENTE  ]],CREDITO[],4,FALSE)</f>
        <v>#N/A</v>
      </c>
      <c r="D660" s="1" t="e">
        <f>VLOOKUP(Tabla3[[#This Row],[COD . CLIENTE  ]],CREDITO[],6,FALSE)</f>
        <v>#N/A</v>
      </c>
    </row>
    <row r="661" spans="1:4" x14ac:dyDescent="0.25">
      <c r="A661" s="3" t="s">
        <v>5190</v>
      </c>
      <c r="B661" s="8" t="str">
        <f>VLOOKUP(Tabla3[[#This Row],[COD . CLIENTE  ]],Tabla15[],2,FALSE)</f>
        <v>PLAZA GABRIEL HIONLI CARLOS</v>
      </c>
      <c r="C661" s="1" t="e">
        <f>VLOOKUP(Tabla3[[#This Row],[COD . CLIENTE  ]],CREDITO[],4,FALSE)</f>
        <v>#N/A</v>
      </c>
      <c r="D661" s="1" t="e">
        <f>VLOOKUP(Tabla3[[#This Row],[COD . CLIENTE  ]],CREDITO[],6,FALSE)</f>
        <v>#N/A</v>
      </c>
    </row>
    <row r="662" spans="1:4" x14ac:dyDescent="0.25">
      <c r="A662" s="3" t="s">
        <v>10906</v>
      </c>
      <c r="B662" s="8" t="str">
        <f>VLOOKUP(Tabla3[[#This Row],[COD . CLIENTE  ]],Tabla15[],2,FALSE)</f>
        <v>AZ FRIO IMPORT S.A.C.</v>
      </c>
      <c r="C662" s="1" t="e">
        <f>VLOOKUP(Tabla3[[#This Row],[COD . CLIENTE  ]],CREDITO[],4,FALSE)</f>
        <v>#N/A</v>
      </c>
      <c r="D662" s="1" t="e">
        <f>VLOOKUP(Tabla3[[#This Row],[COD . CLIENTE  ]],CREDITO[],6,FALSE)</f>
        <v>#N/A</v>
      </c>
    </row>
    <row r="663" spans="1:4" x14ac:dyDescent="0.25">
      <c r="A663" s="3" t="s">
        <v>9860</v>
      </c>
      <c r="B663" s="8" t="str">
        <f>VLOOKUP(Tabla3[[#This Row],[COD . CLIENTE  ]],Tabla15[],2,FALSE)</f>
        <v>CONEX SOLUCIONES TECNOLOGICAS S.A.C</v>
      </c>
      <c r="C663" s="1" t="e">
        <f>VLOOKUP(Tabla3[[#This Row],[COD . CLIENTE  ]],CREDITO[],4,FALSE)</f>
        <v>#N/A</v>
      </c>
      <c r="D663" s="1" t="e">
        <f>VLOOKUP(Tabla3[[#This Row],[COD . CLIENTE  ]],CREDITO[],6,FALSE)</f>
        <v>#N/A</v>
      </c>
    </row>
    <row r="664" spans="1:4" x14ac:dyDescent="0.25">
      <c r="A664" s="99" t="s">
        <v>9860</v>
      </c>
      <c r="B664" s="8" t="str">
        <f>VLOOKUP(Tabla3[[#This Row],[COD . CLIENTE  ]],Tabla15[],2,FALSE)</f>
        <v>CONEX SOLUCIONES TECNOLOGICAS S.A.C</v>
      </c>
      <c r="C664" s="1" t="e">
        <f>VLOOKUP(Tabla3[[#This Row],[COD . CLIENTE  ]],CREDITO[],4,FALSE)</f>
        <v>#N/A</v>
      </c>
      <c r="D664" s="1" t="e">
        <f>VLOOKUP(Tabla3[[#This Row],[COD . CLIENTE  ]],CREDITO[],6,FALSE)</f>
        <v>#N/A</v>
      </c>
    </row>
    <row r="665" spans="1:4" x14ac:dyDescent="0.25">
      <c r="A665" s="3" t="s">
        <v>5190</v>
      </c>
      <c r="B665" s="8" t="str">
        <f>VLOOKUP(Tabla3[[#This Row],[COD . CLIENTE  ]],Tabla15[],2,FALSE)</f>
        <v>PLAZA GABRIEL HIONLI CARLOS</v>
      </c>
      <c r="C665" s="1" t="e">
        <f>VLOOKUP(Tabla3[[#This Row],[COD . CLIENTE  ]],CREDITO[],4,FALSE)</f>
        <v>#N/A</v>
      </c>
      <c r="D665" s="1" t="e">
        <f>VLOOKUP(Tabla3[[#This Row],[COD . CLIENTE  ]],CREDITO[],6,FALSE)</f>
        <v>#N/A</v>
      </c>
    </row>
    <row r="666" spans="1:4" x14ac:dyDescent="0.25">
      <c r="A666" s="3" t="s">
        <v>21713</v>
      </c>
      <c r="B666" s="8" t="str">
        <f>VLOOKUP(Tabla3[[#This Row],[COD . CLIENTE  ]],Tabla15[],2,FALSE)</f>
        <v>GLOBAL BUILDERS PERU SAC</v>
      </c>
      <c r="C666" s="1" t="e">
        <f>VLOOKUP(Tabla3[[#This Row],[COD . CLIENTE  ]],CREDITO[],4,FALSE)</f>
        <v>#N/A</v>
      </c>
      <c r="D666" s="1" t="e">
        <f>VLOOKUP(Tabla3[[#This Row],[COD . CLIENTE  ]],CREDITO[],6,FALSE)</f>
        <v>#N/A</v>
      </c>
    </row>
    <row r="667" spans="1:4" x14ac:dyDescent="0.25">
      <c r="A667" s="3" t="s">
        <v>21715</v>
      </c>
      <c r="B667" s="8" t="str">
        <f>VLOOKUP(Tabla3[[#This Row],[COD . CLIENTE  ]],Tabla15[],2,FALSE)</f>
        <v>LUXUS CLIMATIZACION Y ENERGIA RENOVABLE SAC</v>
      </c>
      <c r="C667" s="1" t="e">
        <f>VLOOKUP(Tabla3[[#This Row],[COD . CLIENTE  ]],CREDITO[],4,FALSE)</f>
        <v>#N/A</v>
      </c>
      <c r="D667" s="1" t="e">
        <f>VLOOKUP(Tabla3[[#This Row],[COD . CLIENTE  ]],CREDITO[],6,FALSE)</f>
        <v>#N/A</v>
      </c>
    </row>
    <row r="668" spans="1:4" x14ac:dyDescent="0.25">
      <c r="A668" s="3" t="s">
        <v>21710</v>
      </c>
      <c r="B668" s="8" t="str">
        <f>VLOOKUP(Tabla3[[#This Row],[COD . CLIENTE  ]],Tabla15[],2,FALSE)</f>
        <v>TICARI SOKAK SAC</v>
      </c>
      <c r="C668" s="1" t="e">
        <f>VLOOKUP(Tabla3[[#This Row],[COD . CLIENTE  ]],CREDITO[],4,FALSE)</f>
        <v>#N/A</v>
      </c>
      <c r="D668" s="1" t="e">
        <f>VLOOKUP(Tabla3[[#This Row],[COD . CLIENTE  ]],CREDITO[],6,FALSE)</f>
        <v>#N/A</v>
      </c>
    </row>
    <row r="669" spans="1:4" x14ac:dyDescent="0.25">
      <c r="A669" s="3" t="s">
        <v>21717</v>
      </c>
      <c r="B669" s="8" t="str">
        <f>VLOOKUP(Tabla3[[#This Row],[COD . CLIENTE  ]],Tabla15[],2,FALSE)</f>
        <v>SERVICIOS GASTRONOMICOS SAN ISIDRO SAC</v>
      </c>
      <c r="C669" s="1" t="e">
        <f>VLOOKUP(Tabla3[[#This Row],[COD . CLIENTE  ]],CREDITO[],4,FALSE)</f>
        <v>#N/A</v>
      </c>
      <c r="D669" s="1" t="e">
        <f>VLOOKUP(Tabla3[[#This Row],[COD . CLIENTE  ]],CREDITO[],6,FALSE)</f>
        <v>#N/A</v>
      </c>
    </row>
    <row r="670" spans="1:4" x14ac:dyDescent="0.25">
      <c r="A670" s="3" t="s">
        <v>5454</v>
      </c>
      <c r="B670" s="8" t="str">
        <f>VLOOKUP(Tabla3[[#This Row],[COD . CLIENTE  ]],Tabla15[],2,FALSE)</f>
        <v>AVILA CHEGNI NICK HITLER</v>
      </c>
      <c r="C670" s="1" t="e">
        <f>VLOOKUP(Tabla3[[#This Row],[COD . CLIENTE  ]],CREDITO[],4,FALSE)</f>
        <v>#N/A</v>
      </c>
      <c r="D670" s="1" t="e">
        <f>VLOOKUP(Tabla3[[#This Row],[COD . CLIENTE  ]],CREDITO[],6,FALSE)</f>
        <v>#N/A</v>
      </c>
    </row>
    <row r="671" spans="1:4" x14ac:dyDescent="0.25">
      <c r="A671" s="3" t="s">
        <v>11319</v>
      </c>
      <c r="B671" s="8" t="str">
        <f>VLOOKUP(Tabla3[[#This Row],[COD . CLIENTE  ]],Tabla15[],2,FALSE)</f>
        <v>COORPORACION INDUSTRIAS DEL SUR S.A.C.</v>
      </c>
      <c r="C671" s="1" t="e">
        <f>VLOOKUP(Tabla3[[#This Row],[COD . CLIENTE  ]],CREDITO[],4,FALSE)</f>
        <v>#N/A</v>
      </c>
      <c r="D671" s="1" t="e">
        <f>VLOOKUP(Tabla3[[#This Row],[COD . CLIENTE  ]],CREDITO[],6,FALSE)</f>
        <v>#N/A</v>
      </c>
    </row>
    <row r="672" spans="1:4" x14ac:dyDescent="0.25">
      <c r="A672" s="3" t="s">
        <v>7379</v>
      </c>
      <c r="B672" s="8" t="str">
        <f>VLOOKUP(Tabla3[[#This Row],[COD . CLIENTE  ]],Tabla15[],2,FALSE)</f>
        <v>INVERSIONES PESQUERAS LIGURIA S.A.C.</v>
      </c>
      <c r="C672" s="1" t="e">
        <f>VLOOKUP(Tabla3[[#This Row],[COD . CLIENTE  ]],CREDITO[],4,FALSE)</f>
        <v>#N/A</v>
      </c>
      <c r="D672" s="1" t="e">
        <f>VLOOKUP(Tabla3[[#This Row],[COD . CLIENTE  ]],CREDITO[],6,FALSE)</f>
        <v>#N/A</v>
      </c>
    </row>
    <row r="673" spans="1:4" x14ac:dyDescent="0.25">
      <c r="A673" s="3" t="s">
        <v>10842</v>
      </c>
      <c r="B673" s="8" t="str">
        <f>VLOOKUP(Tabla3[[#This Row],[COD . CLIENTE  ]],Tabla15[],2,FALSE)</f>
        <v>INSTAPRO GROUP SOLUTIONS S.A.C.</v>
      </c>
      <c r="C673" s="1" t="e">
        <f>VLOOKUP(Tabla3[[#This Row],[COD . CLIENTE  ]],CREDITO[],4,FALSE)</f>
        <v>#N/A</v>
      </c>
      <c r="D673" s="1" t="e">
        <f>VLOOKUP(Tabla3[[#This Row],[COD . CLIENTE  ]],CREDITO[],6,FALSE)</f>
        <v>#N/A</v>
      </c>
    </row>
    <row r="674" spans="1:4" x14ac:dyDescent="0.25">
      <c r="A674" s="3" t="s">
        <v>9860</v>
      </c>
      <c r="B674" s="8" t="str">
        <f>VLOOKUP(Tabla3[[#This Row],[COD . CLIENTE  ]],Tabla15[],2,FALSE)</f>
        <v>CONEX SOLUCIONES TECNOLOGICAS S.A.C</v>
      </c>
      <c r="C674" s="1" t="e">
        <f>VLOOKUP(Tabla3[[#This Row],[COD . CLIENTE  ]],CREDITO[],4,FALSE)</f>
        <v>#N/A</v>
      </c>
      <c r="D674" s="1" t="e">
        <f>VLOOKUP(Tabla3[[#This Row],[COD . CLIENTE  ]],CREDITO[],6,FALSE)</f>
        <v>#N/A</v>
      </c>
    </row>
    <row r="675" spans="1:4" x14ac:dyDescent="0.25">
      <c r="A675" s="3" t="s">
        <v>9860</v>
      </c>
      <c r="B675" s="8" t="str">
        <f>VLOOKUP(Tabla3[[#This Row],[COD . CLIENTE  ]],Tabla15[],2,FALSE)</f>
        <v>CONEX SOLUCIONES TECNOLOGICAS S.A.C</v>
      </c>
      <c r="C675" s="1" t="e">
        <f>VLOOKUP(Tabla3[[#This Row],[COD . CLIENTE  ]],CREDITO[],4,FALSE)</f>
        <v>#N/A</v>
      </c>
      <c r="D675" s="1" t="e">
        <f>VLOOKUP(Tabla3[[#This Row],[COD . CLIENTE  ]],CREDITO[],6,FALSE)</f>
        <v>#N/A</v>
      </c>
    </row>
    <row r="676" spans="1:4" x14ac:dyDescent="0.25">
      <c r="A676" s="3" t="s">
        <v>4216</v>
      </c>
      <c r="B676" s="8" t="str">
        <f>VLOOKUP(Tabla3[[#This Row],[COD . CLIENTE  ]],Tabla15[],2,FALSE)</f>
        <v>MENDOZA CENTENO CARLOS ENRIQUE</v>
      </c>
      <c r="C676" s="1" t="e">
        <f>VLOOKUP(Tabla3[[#This Row],[COD . CLIENTE  ]],CREDITO[],4,FALSE)</f>
        <v>#N/A</v>
      </c>
      <c r="D676" s="1" t="e">
        <f>VLOOKUP(Tabla3[[#This Row],[COD . CLIENTE  ]],CREDITO[],6,FALSE)</f>
        <v>#N/A</v>
      </c>
    </row>
    <row r="677" spans="1:4" x14ac:dyDescent="0.25">
      <c r="A677" s="3" t="s">
        <v>4448</v>
      </c>
      <c r="B677" s="8" t="str">
        <f>VLOOKUP(Tabla3[[#This Row],[COD . CLIENTE  ]],Tabla15[],2,FALSE)</f>
        <v>CORDOVA MELENDREZ FEDERICO</v>
      </c>
      <c r="C677" s="1" t="e">
        <f>VLOOKUP(Tabla3[[#This Row],[COD . CLIENTE  ]],CREDITO[],4,FALSE)</f>
        <v>#N/A</v>
      </c>
      <c r="D677" s="1" t="e">
        <f>VLOOKUP(Tabla3[[#This Row],[COD . CLIENTE  ]],CREDITO[],6,FALSE)</f>
        <v>#N/A</v>
      </c>
    </row>
    <row r="678" spans="1:4" x14ac:dyDescent="0.25">
      <c r="A678" s="3" t="s">
        <v>7435</v>
      </c>
      <c r="B678" s="8" t="str">
        <f>VLOOKUP(Tabla3[[#This Row],[COD . CLIENTE  ]],Tabla15[],2,FALSE)</f>
        <v>ASAP CONSULTING GROUP S.A.C.</v>
      </c>
      <c r="C678" s="1" t="e">
        <f>VLOOKUP(Tabla3[[#This Row],[COD . CLIENTE  ]],CREDITO[],4,FALSE)</f>
        <v>#N/A</v>
      </c>
      <c r="D678" s="1" t="e">
        <f>VLOOKUP(Tabla3[[#This Row],[COD . CLIENTE  ]],CREDITO[],6,FALSE)</f>
        <v>#N/A</v>
      </c>
    </row>
    <row r="679" spans="1:4" x14ac:dyDescent="0.25">
      <c r="A679" s="3" t="s">
        <v>9174</v>
      </c>
      <c r="B679" s="8" t="str">
        <f>VLOOKUP(Tabla3[[#This Row],[COD . CLIENTE  ]],Tabla15[],2,FALSE)</f>
        <v>FRIO SISTEMAS E IMPORTACIONES E.I.R.L.</v>
      </c>
      <c r="C679" s="1" t="e">
        <f>VLOOKUP(Tabla3[[#This Row],[COD . CLIENTE  ]],CREDITO[],4,FALSE)</f>
        <v>#N/A</v>
      </c>
      <c r="D679" s="1" t="e">
        <f>VLOOKUP(Tabla3[[#This Row],[COD . CLIENTE  ]],CREDITO[],6,FALSE)</f>
        <v>#N/A</v>
      </c>
    </row>
    <row r="680" spans="1:4" x14ac:dyDescent="0.25">
      <c r="A680" s="3" t="s">
        <v>4727</v>
      </c>
      <c r="B680" s="8" t="str">
        <f>VLOOKUP(Tabla3[[#This Row],[COD . CLIENTE  ]],Tabla15[],2,FALSE)</f>
        <v>POLANCO SONCCO WALTER PEDRO</v>
      </c>
      <c r="C680" s="1" t="e">
        <f>VLOOKUP(Tabla3[[#This Row],[COD . CLIENTE  ]],CREDITO[],4,FALSE)</f>
        <v>#N/A</v>
      </c>
      <c r="D680" s="1" t="e">
        <f>VLOOKUP(Tabla3[[#This Row],[COD . CLIENTE  ]],CREDITO[],6,FALSE)</f>
        <v>#N/A</v>
      </c>
    </row>
    <row r="681" spans="1:4" x14ac:dyDescent="0.25">
      <c r="A681" s="3" t="s">
        <v>9174</v>
      </c>
      <c r="B681" s="8" t="str">
        <f>VLOOKUP(Tabla3[[#This Row],[COD . CLIENTE  ]],Tabla15[],2,FALSE)</f>
        <v>FRIO SISTEMAS E IMPORTACIONES E.I.R.L.</v>
      </c>
      <c r="C681" s="1" t="e">
        <f>VLOOKUP(Tabla3[[#This Row],[COD . CLIENTE  ]],CREDITO[],4,FALSE)</f>
        <v>#N/A</v>
      </c>
      <c r="D681" s="1" t="e">
        <f>VLOOKUP(Tabla3[[#This Row],[COD . CLIENTE  ]],CREDITO[],6,FALSE)</f>
        <v>#N/A</v>
      </c>
    </row>
    <row r="682" spans="1:4" x14ac:dyDescent="0.25">
      <c r="A682" s="3" t="s">
        <v>9711</v>
      </c>
      <c r="B682" s="8" t="str">
        <f>VLOOKUP(Tabla3[[#This Row],[COD . CLIENTE  ]],Tabla15[],2,FALSE)</f>
        <v>JE REFRIGERACION S.A.C.</v>
      </c>
      <c r="C682" s="1" t="e">
        <f>VLOOKUP(Tabla3[[#This Row],[COD . CLIENTE  ]],CREDITO[],4,FALSE)</f>
        <v>#N/A</v>
      </c>
      <c r="D682" s="1" t="e">
        <f>VLOOKUP(Tabla3[[#This Row],[COD . CLIENTE  ]],CREDITO[],6,FALSE)</f>
        <v>#N/A</v>
      </c>
    </row>
    <row r="683" spans="1:4" x14ac:dyDescent="0.25">
      <c r="A683" s="3" t="s">
        <v>8625</v>
      </c>
      <c r="B683" s="8" t="str">
        <f>VLOOKUP(Tabla3[[#This Row],[COD . CLIENTE  ]],Tabla15[],2,FALSE)</f>
        <v>REFRISERVIS S.A.C.</v>
      </c>
      <c r="C683" s="1" t="e">
        <f>VLOOKUP(Tabla3[[#This Row],[COD . CLIENTE  ]],CREDITO[],4,FALSE)</f>
        <v>#N/A</v>
      </c>
      <c r="D683" s="1" t="e">
        <f>VLOOKUP(Tabla3[[#This Row],[COD . CLIENTE  ]],CREDITO[],6,FALSE)</f>
        <v>#N/A</v>
      </c>
    </row>
    <row r="684" spans="1:4" x14ac:dyDescent="0.25">
      <c r="A684" s="3" t="s">
        <v>4336</v>
      </c>
      <c r="B684" s="8" t="str">
        <f>VLOOKUP(Tabla3[[#This Row],[COD . CLIENTE  ]],Tabla15[],2,FALSE)</f>
        <v>YARANGA MEZA EULOGIO</v>
      </c>
      <c r="C684" s="1" t="e">
        <f>VLOOKUP(Tabla3[[#This Row],[COD . CLIENTE  ]],CREDITO[],4,FALSE)</f>
        <v>#N/A</v>
      </c>
      <c r="D684" s="1" t="e">
        <f>VLOOKUP(Tabla3[[#This Row],[COD . CLIENTE  ]],CREDITO[],6,FALSE)</f>
        <v>#N/A</v>
      </c>
    </row>
    <row r="685" spans="1:4" x14ac:dyDescent="0.25">
      <c r="A685" s="3" t="s">
        <v>8649</v>
      </c>
      <c r="B685" s="8" t="str">
        <f>VLOOKUP(Tabla3[[#This Row],[COD . CLIENTE  ]],Tabla15[],2,FALSE)</f>
        <v>OPERADORES LOGISTICOS VALLE S.A.C.</v>
      </c>
      <c r="C685" s="1" t="e">
        <f>VLOOKUP(Tabla3[[#This Row],[COD . CLIENTE  ]],CREDITO[],4,FALSE)</f>
        <v>#N/A</v>
      </c>
      <c r="D685" s="1" t="e">
        <f>VLOOKUP(Tabla3[[#This Row],[COD . CLIENTE  ]],CREDITO[],6,FALSE)</f>
        <v>#N/A</v>
      </c>
    </row>
    <row r="686" spans="1:4" x14ac:dyDescent="0.25">
      <c r="A686" s="3" t="s">
        <v>11319</v>
      </c>
      <c r="B686" s="8" t="str">
        <f>VLOOKUP(Tabla3[[#This Row],[COD . CLIENTE  ]],Tabla15[],2,FALSE)</f>
        <v>COORPORACION INDUSTRIAS DEL SUR S.A.C.</v>
      </c>
      <c r="C686" s="1" t="e">
        <f>VLOOKUP(Tabla3[[#This Row],[COD . CLIENTE  ]],CREDITO[],4,FALSE)</f>
        <v>#N/A</v>
      </c>
      <c r="D686" s="1" t="e">
        <f>VLOOKUP(Tabla3[[#This Row],[COD . CLIENTE  ]],CREDITO[],6,FALSE)</f>
        <v>#N/A</v>
      </c>
    </row>
    <row r="687" spans="1:4" x14ac:dyDescent="0.25">
      <c r="A687" s="3" t="s">
        <v>10719</v>
      </c>
      <c r="B687" s="8" t="str">
        <f>VLOOKUP(Tabla3[[#This Row],[COD . CLIENTE  ]],Tabla15[],2,FALSE)</f>
        <v>MULTISERVIC JH E.I.R.L</v>
      </c>
      <c r="C687" s="1" t="e">
        <f>VLOOKUP(Tabla3[[#This Row],[COD . CLIENTE  ]],CREDITO[],4,FALSE)</f>
        <v>#N/A</v>
      </c>
      <c r="D687" s="1" t="e">
        <f>VLOOKUP(Tabla3[[#This Row],[COD . CLIENTE  ]],CREDITO[],6,FALSE)</f>
        <v>#N/A</v>
      </c>
    </row>
    <row r="688" spans="1:4" x14ac:dyDescent="0.25">
      <c r="A688" s="3" t="s">
        <v>21719</v>
      </c>
      <c r="B688" s="8" t="str">
        <f>VLOOKUP(Tabla3[[#This Row],[COD . CLIENTE  ]],Tabla15[],2,FALSE)</f>
        <v>REPRESENTACIONES BRIANA EIRL</v>
      </c>
      <c r="C688" s="1" t="e">
        <f>VLOOKUP(Tabla3[[#This Row],[COD . CLIENTE  ]],CREDITO[],4,FALSE)</f>
        <v>#N/A</v>
      </c>
      <c r="D688" s="1" t="e">
        <f>VLOOKUP(Tabla3[[#This Row],[COD . CLIENTE  ]],CREDITO[],6,FALSE)</f>
        <v>#N/A</v>
      </c>
    </row>
    <row r="689" spans="1:4" x14ac:dyDescent="0.25">
      <c r="A689" s="3" t="s">
        <v>21660</v>
      </c>
      <c r="B689" s="8" t="str">
        <f>VLOOKUP(Tabla3[[#This Row],[COD . CLIENTE  ]],Tabla15[],2,FALSE)</f>
        <v>MEGA EMPACK SAC</v>
      </c>
      <c r="C689" s="1" t="e">
        <f>VLOOKUP(Tabla3[[#This Row],[COD . CLIENTE  ]],CREDITO[],4,FALSE)</f>
        <v>#N/A</v>
      </c>
      <c r="D689" s="1" t="e">
        <f>VLOOKUP(Tabla3[[#This Row],[COD . CLIENTE  ]],CREDITO[],6,FALSE)</f>
        <v>#N/A</v>
      </c>
    </row>
    <row r="690" spans="1:4" x14ac:dyDescent="0.25">
      <c r="A690" s="3" t="s">
        <v>10494</v>
      </c>
      <c r="B690" s="8" t="str">
        <f>VLOOKUP(Tabla3[[#This Row],[COD . CLIENTE  ]],Tabla15[],2,FALSE)</f>
        <v>CORPORACION VERANT S.A.C.</v>
      </c>
      <c r="C690" s="1" t="e">
        <f>VLOOKUP(Tabla3[[#This Row],[COD . CLIENTE  ]],CREDITO[],4,FALSE)</f>
        <v>#N/A</v>
      </c>
      <c r="D690" s="1" t="e">
        <f>VLOOKUP(Tabla3[[#This Row],[COD . CLIENTE  ]],CREDITO[],6,FALSE)</f>
        <v>#N/A</v>
      </c>
    </row>
    <row r="691" spans="1:4" x14ac:dyDescent="0.25">
      <c r="A691" s="3" t="s">
        <v>4044</v>
      </c>
      <c r="B691" s="8" t="str">
        <f>VLOOKUP(Tabla3[[#This Row],[COD . CLIENTE  ]],Tabla15[],2,FALSE)</f>
        <v>PEREZ MARTINEZ JUAN CARLOS</v>
      </c>
      <c r="C691" s="1" t="e">
        <f>VLOOKUP(Tabla3[[#This Row],[COD . CLIENTE  ]],CREDITO[],4,FALSE)</f>
        <v>#N/A</v>
      </c>
      <c r="D691" s="1" t="e">
        <f>VLOOKUP(Tabla3[[#This Row],[COD . CLIENTE  ]],CREDITO[],6,FALSE)</f>
        <v>#N/A</v>
      </c>
    </row>
    <row r="692" spans="1:4" x14ac:dyDescent="0.25">
      <c r="A692" s="3" t="s">
        <v>11306</v>
      </c>
      <c r="B692" s="8" t="str">
        <f>VLOOKUP(Tabla3[[#This Row],[COD . CLIENTE  ]],Tabla15[],2,FALSE)</f>
        <v>JIREH STORE PERU E.I.R.L.</v>
      </c>
      <c r="C692" s="1" t="e">
        <f>VLOOKUP(Tabla3[[#This Row],[COD . CLIENTE  ]],CREDITO[],4,FALSE)</f>
        <v>#N/A</v>
      </c>
      <c r="D692" s="1" t="e">
        <f>VLOOKUP(Tabla3[[#This Row],[COD . CLIENTE  ]],CREDITO[],6,FALSE)</f>
        <v>#N/A</v>
      </c>
    </row>
    <row r="693" spans="1:4" x14ac:dyDescent="0.25">
      <c r="A693" s="3" t="s">
        <v>21721</v>
      </c>
      <c r="B693" s="8" t="str">
        <f>VLOOKUP(Tabla3[[#This Row],[COD . CLIENTE  ]],Tabla15[],2,FALSE)</f>
        <v>GARCIA CORREA LENIN ELIAZER</v>
      </c>
      <c r="C693" s="1" t="e">
        <f>VLOOKUP(Tabla3[[#This Row],[COD . CLIENTE  ]],CREDITO[],4,FALSE)</f>
        <v>#N/A</v>
      </c>
      <c r="D693" s="1" t="e">
        <f>VLOOKUP(Tabla3[[#This Row],[COD . CLIENTE  ]],CREDITO[],6,FALSE)</f>
        <v>#N/A</v>
      </c>
    </row>
    <row r="694" spans="1:4" x14ac:dyDescent="0.25">
      <c r="A694" s="3" t="s">
        <v>11177</v>
      </c>
      <c r="B694" s="8" t="str">
        <f>VLOOKUP(Tabla3[[#This Row],[COD . CLIENTE  ]],Tabla15[],2,FALSE)</f>
        <v>RN CLIMATIZACION S.A.C.</v>
      </c>
      <c r="C694" s="1" t="e">
        <f>VLOOKUP(Tabla3[[#This Row],[COD . CLIENTE  ]],CREDITO[],4,FALSE)</f>
        <v>#N/A</v>
      </c>
      <c r="D694" s="1" t="e">
        <f>VLOOKUP(Tabla3[[#This Row],[COD . CLIENTE  ]],CREDITO[],6,FALSE)</f>
        <v>#N/A</v>
      </c>
    </row>
    <row r="695" spans="1:4" x14ac:dyDescent="0.25">
      <c r="A695" s="3" t="s">
        <v>4448</v>
      </c>
      <c r="B695" s="8" t="str">
        <f>VLOOKUP(Tabla3[[#This Row],[COD . CLIENTE  ]],Tabla15[],2,FALSE)</f>
        <v>CORDOVA MELENDREZ FEDERICO</v>
      </c>
      <c r="C695" s="1" t="e">
        <f>VLOOKUP(Tabla3[[#This Row],[COD . CLIENTE  ]],CREDITO[],4,FALSE)</f>
        <v>#N/A</v>
      </c>
      <c r="D695" s="1" t="e">
        <f>VLOOKUP(Tabla3[[#This Row],[COD . CLIENTE  ]],CREDITO[],6,FALSE)</f>
        <v>#N/A</v>
      </c>
    </row>
    <row r="696" spans="1:4" x14ac:dyDescent="0.25">
      <c r="A696" s="3" t="s">
        <v>4044</v>
      </c>
      <c r="B696" s="8" t="str">
        <f>VLOOKUP(Tabla3[[#This Row],[COD . CLIENTE  ]],Tabla15[],2,FALSE)</f>
        <v>PEREZ MARTINEZ JUAN CARLOS</v>
      </c>
      <c r="C696" s="1" t="e">
        <f>VLOOKUP(Tabla3[[#This Row],[COD . CLIENTE  ]],CREDITO[],4,FALSE)</f>
        <v>#N/A</v>
      </c>
      <c r="D696" s="1" t="e">
        <f>VLOOKUP(Tabla3[[#This Row],[COD . CLIENTE  ]],CREDITO[],6,FALSE)</f>
        <v>#N/A</v>
      </c>
    </row>
    <row r="697" spans="1:4" x14ac:dyDescent="0.25">
      <c r="A697" s="3" t="s">
        <v>10377</v>
      </c>
      <c r="B697" s="8" t="str">
        <f>VLOOKUP(Tabla3[[#This Row],[COD . CLIENTE  ]],Tabla15[],2,FALSE)</f>
        <v>MYM PROJECTS S.A.C.</v>
      </c>
      <c r="C697" s="1" t="str">
        <f>VLOOKUP(Tabla3[[#This Row],[COD . CLIENTE  ]],CREDITO[],4,FALSE)</f>
        <v>CHEQUE DIF 30DIAS CONTRA ENTREGA</v>
      </c>
      <c r="D697" s="1" t="str">
        <f>VLOOKUP(Tabla3[[#This Row],[COD . CLIENTE  ]],CREDITO[],6,FALSE)</f>
        <v>MERIE TINEO</v>
      </c>
    </row>
    <row r="698" spans="1:4" x14ac:dyDescent="0.25">
      <c r="A698" s="3" t="s">
        <v>9338</v>
      </c>
      <c r="B698" s="8" t="str">
        <f>VLOOKUP(Tabla3[[#This Row],[COD . CLIENTE  ]],Tabla15[],2,FALSE)</f>
        <v>D LITURGIA E.I.R.L</v>
      </c>
      <c r="C698" s="1" t="e">
        <f>VLOOKUP(Tabla3[[#This Row],[COD . CLIENTE  ]],CREDITO[],4,FALSE)</f>
        <v>#N/A</v>
      </c>
      <c r="D698" s="1" t="e">
        <f>VLOOKUP(Tabla3[[#This Row],[COD . CLIENTE  ]],CREDITO[],6,FALSE)</f>
        <v>#N/A</v>
      </c>
    </row>
    <row r="699" spans="1:4" x14ac:dyDescent="0.25">
      <c r="A699" s="3" t="s">
        <v>10158</v>
      </c>
      <c r="B699" s="8" t="str">
        <f>VLOOKUP(Tabla3[[#This Row],[COD . CLIENTE  ]],Tabla15[],2,FALSE)</f>
        <v>INVERSIONES TAYQUI E.I.R.L.</v>
      </c>
      <c r="C699" s="1" t="e">
        <f>VLOOKUP(Tabla3[[#This Row],[COD . CLIENTE  ]],CREDITO[],4,FALSE)</f>
        <v>#N/A</v>
      </c>
      <c r="D699" s="1" t="e">
        <f>VLOOKUP(Tabla3[[#This Row],[COD . CLIENTE  ]],CREDITO[],6,FALSE)</f>
        <v>#N/A</v>
      </c>
    </row>
    <row r="700" spans="1:4" x14ac:dyDescent="0.25">
      <c r="A700" s="3" t="s">
        <v>6713</v>
      </c>
      <c r="B700" s="8" t="str">
        <f>VLOOKUP(Tabla3[[#This Row],[COD . CLIENTE  ]],Tabla15[],2,FALSE)</f>
        <v>TRANSPORTES G M INTERNACIONAL S.A.C.</v>
      </c>
      <c r="C700" s="1" t="e">
        <f>VLOOKUP(Tabla3[[#This Row],[COD . CLIENTE  ]],CREDITO[],4,FALSE)</f>
        <v>#N/A</v>
      </c>
      <c r="D700" s="1" t="e">
        <f>VLOOKUP(Tabla3[[#This Row],[COD . CLIENTE  ]],CREDITO[],6,FALSE)</f>
        <v>#N/A</v>
      </c>
    </row>
    <row r="701" spans="1:4" x14ac:dyDescent="0.25">
      <c r="A701" s="3" t="s">
        <v>6615</v>
      </c>
      <c r="B701" s="8" t="str">
        <f>VLOOKUP(Tabla3[[#This Row],[COD . CLIENTE  ]],Tabla15[],2,FALSE)</f>
        <v>FOOD PACK S.A.C</v>
      </c>
      <c r="C701" s="1" t="e">
        <f>VLOOKUP(Tabla3[[#This Row],[COD . CLIENTE  ]],CREDITO[],4,FALSE)</f>
        <v>#N/A</v>
      </c>
      <c r="D701" s="1" t="e">
        <f>VLOOKUP(Tabla3[[#This Row],[COD . CLIENTE  ]],CREDITO[],6,FALSE)</f>
        <v>#N/A</v>
      </c>
    </row>
    <row r="702" spans="1:4" x14ac:dyDescent="0.25">
      <c r="A702" s="3" t="s">
        <v>7778</v>
      </c>
      <c r="B702" s="8" t="str">
        <f>VLOOKUP(Tabla3[[#This Row],[COD . CLIENTE  ]],Tabla15[],2,FALSE)</f>
        <v>M Y W AIR COLD PERU S.A.C.</v>
      </c>
      <c r="C702" s="1" t="e">
        <f>VLOOKUP(Tabla3[[#This Row],[COD . CLIENTE  ]],CREDITO[],4,FALSE)</f>
        <v>#N/A</v>
      </c>
      <c r="D702" s="1" t="e">
        <f>VLOOKUP(Tabla3[[#This Row],[COD . CLIENTE  ]],CREDITO[],6,FALSE)</f>
        <v>#N/A</v>
      </c>
    </row>
    <row r="703" spans="1:4" x14ac:dyDescent="0.25">
      <c r="A703" s="3" t="s">
        <v>9860</v>
      </c>
      <c r="B703" s="8" t="str">
        <f>VLOOKUP(Tabla3[[#This Row],[COD . CLIENTE  ]],Tabla15[],2,FALSE)</f>
        <v>CONEX SOLUCIONES TECNOLOGICAS S.A.C</v>
      </c>
      <c r="C703" s="1" t="e">
        <f>VLOOKUP(Tabla3[[#This Row],[COD . CLIENTE  ]],CREDITO[],4,FALSE)</f>
        <v>#N/A</v>
      </c>
      <c r="D703" s="1" t="e">
        <f>VLOOKUP(Tabla3[[#This Row],[COD . CLIENTE  ]],CREDITO[],6,FALSE)</f>
        <v>#N/A</v>
      </c>
    </row>
    <row r="704" spans="1:4" x14ac:dyDescent="0.25">
      <c r="A704" s="3" t="s">
        <v>11177</v>
      </c>
      <c r="B704" s="8" t="str">
        <f>VLOOKUP(Tabla3[[#This Row],[COD . CLIENTE  ]],Tabla15[],2,FALSE)</f>
        <v>RN CLIMATIZACION S.A.C.</v>
      </c>
      <c r="C704" s="1" t="e">
        <f>VLOOKUP(Tabla3[[#This Row],[COD . CLIENTE  ]],CREDITO[],4,FALSE)</f>
        <v>#N/A</v>
      </c>
      <c r="D704" s="1" t="e">
        <f>VLOOKUP(Tabla3[[#This Row],[COD . CLIENTE  ]],CREDITO[],6,FALSE)</f>
        <v>#N/A</v>
      </c>
    </row>
    <row r="705" spans="1:4" x14ac:dyDescent="0.25">
      <c r="A705" s="3" t="s">
        <v>6615</v>
      </c>
      <c r="B705" s="8" t="str">
        <f>VLOOKUP(Tabla3[[#This Row],[COD . CLIENTE  ]],Tabla15[],2,FALSE)</f>
        <v>FOOD PACK S.A.C</v>
      </c>
      <c r="C705" s="1" t="e">
        <f>VLOOKUP(Tabla3[[#This Row],[COD . CLIENTE  ]],CREDITO[],4,FALSE)</f>
        <v>#N/A</v>
      </c>
      <c r="D705" s="1" t="e">
        <f>VLOOKUP(Tabla3[[#This Row],[COD . CLIENTE  ]],CREDITO[],6,FALSE)</f>
        <v>#N/A</v>
      </c>
    </row>
    <row r="706" spans="1:4" x14ac:dyDescent="0.25">
      <c r="A706" s="3" t="s">
        <v>9783</v>
      </c>
      <c r="B706" s="8" t="str">
        <f>VLOOKUP(Tabla3[[#This Row],[COD . CLIENTE  ]],Tabla15[],2,FALSE)</f>
        <v>JOVENES ARRIEROS JANA S.A.C.</v>
      </c>
      <c r="C706" s="1" t="e">
        <f>VLOOKUP(Tabla3[[#This Row],[COD . CLIENTE  ]],CREDITO[],4,FALSE)</f>
        <v>#N/A</v>
      </c>
      <c r="D706" s="1" t="e">
        <f>VLOOKUP(Tabla3[[#This Row],[COD . CLIENTE  ]],CREDITO[],6,FALSE)</f>
        <v>#N/A</v>
      </c>
    </row>
    <row r="707" spans="1:4" x14ac:dyDescent="0.25">
      <c r="A707" s="3" t="s">
        <v>6003</v>
      </c>
      <c r="B707" s="8" t="str">
        <f>VLOOKUP(Tabla3[[#This Row],[COD . CLIENTE  ]],Tabla15[],2,FALSE)</f>
        <v>RINAIT SOCIEDAD COMERCIAL DE RESPONSABILIDAD LIMIT</v>
      </c>
      <c r="C707" s="1" t="e">
        <f>VLOOKUP(Tabla3[[#This Row],[COD . CLIENTE  ]],CREDITO[],4,FALSE)</f>
        <v>#N/A</v>
      </c>
      <c r="D707" s="1" t="e">
        <f>VLOOKUP(Tabla3[[#This Row],[COD . CLIENTE  ]],CREDITO[],6,FALSE)</f>
        <v>#N/A</v>
      </c>
    </row>
    <row r="708" spans="1:4" x14ac:dyDescent="0.25">
      <c r="A708" s="3" t="s">
        <v>5861</v>
      </c>
      <c r="B708" s="8" t="str">
        <f>VLOOKUP(Tabla3[[#This Row],[COD . CLIENTE  ]],Tabla15[],2,FALSE)</f>
        <v>ISOLTECH S.A.C.</v>
      </c>
      <c r="C708" s="1" t="e">
        <f>VLOOKUP(Tabla3[[#This Row],[COD . CLIENTE  ]],CREDITO[],4,FALSE)</f>
        <v>#N/A</v>
      </c>
      <c r="D708" s="1" t="e">
        <f>VLOOKUP(Tabla3[[#This Row],[COD . CLIENTE  ]],CREDITO[],6,FALSE)</f>
        <v>#N/A</v>
      </c>
    </row>
    <row r="709" spans="1:4" x14ac:dyDescent="0.25">
      <c r="A709" s="3" t="s">
        <v>7338</v>
      </c>
      <c r="B709" s="8" t="str">
        <f>VLOOKUP(Tabla3[[#This Row],[COD . CLIENTE  ]],Tabla15[],2,FALSE)</f>
        <v>INDUSTRIAS MARCELO S.A.C.</v>
      </c>
      <c r="C709" s="1" t="e">
        <f>VLOOKUP(Tabla3[[#This Row],[COD . CLIENTE  ]],CREDITO[],4,FALSE)</f>
        <v>#N/A</v>
      </c>
      <c r="D709" s="1" t="e">
        <f>VLOOKUP(Tabla3[[#This Row],[COD . CLIENTE  ]],CREDITO[],6,FALSE)</f>
        <v>#N/A</v>
      </c>
    </row>
    <row r="710" spans="1:4" x14ac:dyDescent="0.25">
      <c r="A710" s="3" t="s">
        <v>21723</v>
      </c>
      <c r="B710" s="8" t="str">
        <f>VLOOKUP(Tabla3[[#This Row],[COD . CLIENTE  ]],Tabla15[],2,FALSE)</f>
        <v>INVERSIONES FALCON JRM ELIEZER SAC</v>
      </c>
      <c r="C710" s="1" t="e">
        <f>VLOOKUP(Tabla3[[#This Row],[COD . CLIENTE  ]],CREDITO[],4,FALSE)</f>
        <v>#N/A</v>
      </c>
      <c r="D710" s="1" t="e">
        <f>VLOOKUP(Tabla3[[#This Row],[COD . CLIENTE  ]],CREDITO[],6,FALSE)</f>
        <v>#N/A</v>
      </c>
    </row>
    <row r="711" spans="1:4" x14ac:dyDescent="0.25">
      <c r="A711" s="3" t="s">
        <v>5657</v>
      </c>
      <c r="B711" s="8" t="str">
        <f>VLOOKUP(Tabla3[[#This Row],[COD . CLIENTE  ]],Tabla15[],2,FALSE)</f>
        <v>COLD IMPORT S.A.</v>
      </c>
      <c r="C711" s="1" t="str">
        <f>VLOOKUP(Tabla3[[#This Row],[COD . CLIENTE  ]],CREDITO[],4,FALSE)</f>
        <v>Crédito 30 días</v>
      </c>
      <c r="D711" s="1" t="str">
        <f>VLOOKUP(Tabla3[[#This Row],[COD . CLIENTE  ]],CREDITO[],6,FALSE)</f>
        <v>DIANA MAYORCA</v>
      </c>
    </row>
    <row r="712" spans="1:4" x14ac:dyDescent="0.25">
      <c r="A712" s="3" t="s">
        <v>9058</v>
      </c>
      <c r="B712" s="8" t="str">
        <f>VLOOKUP(Tabla3[[#This Row],[COD . CLIENTE  ]],Tabla15[],2,FALSE)</f>
        <v>REFRIWORLD PERU S.A.C.</v>
      </c>
      <c r="C712" s="1" t="str">
        <f>VLOOKUP(Tabla3[[#This Row],[COD . CLIENTE  ]],CREDITO[],4,FALSE)</f>
        <v>Crédito 30 días</v>
      </c>
      <c r="D712" s="1" t="str">
        <f>VLOOKUP(Tabla3[[#This Row],[COD . CLIENTE  ]],CREDITO[],6,FALSE)</f>
        <v>MERIE TINEO</v>
      </c>
    </row>
    <row r="713" spans="1:4" x14ac:dyDescent="0.25">
      <c r="A713" s="3" t="s">
        <v>10377</v>
      </c>
      <c r="B713" s="8" t="str">
        <f>VLOOKUP(Tabla3[[#This Row],[COD . CLIENTE  ]],Tabla15[],2,FALSE)</f>
        <v>MYM PROJECTS S.A.C.</v>
      </c>
      <c r="C713" s="1" t="str">
        <f>VLOOKUP(Tabla3[[#This Row],[COD . CLIENTE  ]],CREDITO[],4,FALSE)</f>
        <v>CHEQUE DIF 30DIAS CONTRA ENTREGA</v>
      </c>
      <c r="D713" s="1" t="str">
        <f>VLOOKUP(Tabla3[[#This Row],[COD . CLIENTE  ]],CREDITO[],6,FALSE)</f>
        <v>MERIE TINEO</v>
      </c>
    </row>
    <row r="714" spans="1:4" x14ac:dyDescent="0.25">
      <c r="A714" s="3" t="s">
        <v>4056</v>
      </c>
      <c r="B714" s="8" t="str">
        <f>VLOOKUP(Tabla3[[#This Row],[COD . CLIENTE  ]],Tabla15[],2,FALSE)</f>
        <v>CENCOPORK SOCIEDAD ANONIMA CERRADA</v>
      </c>
      <c r="C714" s="1" t="e">
        <f>VLOOKUP(Tabla3[[#This Row],[COD . CLIENTE  ]],CREDITO[],4,FALSE)</f>
        <v>#N/A</v>
      </c>
      <c r="D714" s="1" t="e">
        <f>VLOOKUP(Tabla3[[#This Row],[COD . CLIENTE  ]],CREDITO[],6,FALSE)</f>
        <v>#N/A</v>
      </c>
    </row>
    <row r="715" spans="1:4" x14ac:dyDescent="0.25">
      <c r="A715" s="3" t="s">
        <v>10494</v>
      </c>
      <c r="B715" s="8" t="str">
        <f>VLOOKUP(Tabla3[[#This Row],[COD . CLIENTE  ]],Tabla15[],2,FALSE)</f>
        <v>CORPORACION VERANT S.A.C.</v>
      </c>
      <c r="C715" s="1" t="e">
        <f>VLOOKUP(Tabla3[[#This Row],[COD . CLIENTE  ]],CREDITO[],4,FALSE)</f>
        <v>#N/A</v>
      </c>
      <c r="D715" s="1" t="e">
        <f>VLOOKUP(Tabla3[[#This Row],[COD . CLIENTE  ]],CREDITO[],6,FALSE)</f>
        <v>#N/A</v>
      </c>
    </row>
    <row r="716" spans="1:4" x14ac:dyDescent="0.25">
      <c r="A716" s="3" t="s">
        <v>8088</v>
      </c>
      <c r="B716" s="8" t="str">
        <f>VLOOKUP(Tabla3[[#This Row],[COD . CLIENTE  ]],Tabla15[],2,FALSE)</f>
        <v>CULTIVOS ORGANICOS S.A.C</v>
      </c>
      <c r="C716" s="1" t="e">
        <f>VLOOKUP(Tabla3[[#This Row],[COD . CLIENTE  ]],CREDITO[],4,FALSE)</f>
        <v>#N/A</v>
      </c>
      <c r="D716" s="1" t="e">
        <f>VLOOKUP(Tabla3[[#This Row],[COD . CLIENTE  ]],CREDITO[],6,FALSE)</f>
        <v>#N/A</v>
      </c>
    </row>
    <row r="717" spans="1:4" x14ac:dyDescent="0.25">
      <c r="A717" s="3" t="s">
        <v>21710</v>
      </c>
      <c r="B717" s="8" t="str">
        <f>VLOOKUP(Tabla3[[#This Row],[COD . CLIENTE  ]],Tabla15[],2,FALSE)</f>
        <v>TICARI SOKAK SAC</v>
      </c>
      <c r="C717" s="1" t="e">
        <f>VLOOKUP(Tabla3[[#This Row],[COD . CLIENTE  ]],CREDITO[],4,FALSE)</f>
        <v>#N/A</v>
      </c>
      <c r="D717" s="1" t="e">
        <f>VLOOKUP(Tabla3[[#This Row],[COD . CLIENTE  ]],CREDITO[],6,FALSE)</f>
        <v>#N/A</v>
      </c>
    </row>
    <row r="718" spans="1:4" x14ac:dyDescent="0.25">
      <c r="A718" s="3" t="s">
        <v>5810</v>
      </c>
      <c r="B718" s="8" t="str">
        <f>VLOOKUP(Tabla3[[#This Row],[COD . CLIENTE  ]],Tabla15[],2,FALSE)</f>
        <v>F Y A CONTRATISTAS SA</v>
      </c>
      <c r="C718" s="1" t="e">
        <f>VLOOKUP(Tabla3[[#This Row],[COD . CLIENTE  ]],CREDITO[],4,FALSE)</f>
        <v>#N/A</v>
      </c>
      <c r="D718" s="1" t="e">
        <f>VLOOKUP(Tabla3[[#This Row],[COD . CLIENTE  ]],CREDITO[],6,FALSE)</f>
        <v>#N/A</v>
      </c>
    </row>
    <row r="719" spans="1:4" x14ac:dyDescent="0.25">
      <c r="A719" s="3" t="s">
        <v>11279</v>
      </c>
      <c r="B719" s="8" t="str">
        <f>VLOOKUP(Tabla3[[#This Row],[COD . CLIENTE  ]],Tabla15[],2,FALSE)</f>
        <v>EMPRESA CAVASSA S.A.C.</v>
      </c>
      <c r="C719" s="1" t="e">
        <f>VLOOKUP(Tabla3[[#This Row],[COD . CLIENTE  ]],CREDITO[],4,FALSE)</f>
        <v>#N/A</v>
      </c>
      <c r="D719" s="1" t="e">
        <f>VLOOKUP(Tabla3[[#This Row],[COD . CLIENTE  ]],CREDITO[],6,FALSE)</f>
        <v>#N/A</v>
      </c>
    </row>
    <row r="720" spans="1:4" x14ac:dyDescent="0.25">
      <c r="A720" s="3" t="s">
        <v>7461</v>
      </c>
      <c r="B720" s="8" t="str">
        <f>VLOOKUP(Tabla3[[#This Row],[COD . CLIENTE  ]],Tabla15[],2,FALSE)</f>
        <v>FRI COLD S.A.C.</v>
      </c>
      <c r="C720" s="1" t="str">
        <f>VLOOKUP(Tabla3[[#This Row],[COD . CLIENTE  ]],CREDITO[],4,FALSE)</f>
        <v>Crédito 30 días</v>
      </c>
      <c r="D720" s="1" t="str">
        <f>VLOOKUP(Tabla3[[#This Row],[COD . CLIENTE  ]],CREDITO[],6,FALSE)</f>
        <v>Geidy Chavez</v>
      </c>
    </row>
    <row r="721" spans="1:4" x14ac:dyDescent="0.25">
      <c r="A721" s="3" t="s">
        <v>7461</v>
      </c>
      <c r="B721" s="8" t="str">
        <f>VLOOKUP(Tabla3[[#This Row],[COD . CLIENTE  ]],Tabla15[],2,FALSE)</f>
        <v>FRI COLD S.A.C.</v>
      </c>
      <c r="C721" s="1" t="str">
        <f>VLOOKUP(Tabla3[[#This Row],[COD . CLIENTE  ]],CREDITO[],4,FALSE)</f>
        <v>Crédito 30 días</v>
      </c>
      <c r="D721" s="1" t="str">
        <f>VLOOKUP(Tabla3[[#This Row],[COD . CLIENTE  ]],CREDITO[],6,FALSE)</f>
        <v>Geidy Chavez</v>
      </c>
    </row>
    <row r="722" spans="1:4" x14ac:dyDescent="0.25">
      <c r="A722" s="3" t="s">
        <v>7461</v>
      </c>
      <c r="B722" s="8" t="str">
        <f>VLOOKUP(Tabla3[[#This Row],[COD . CLIENTE  ]],Tabla15[],2,FALSE)</f>
        <v>FRI COLD S.A.C.</v>
      </c>
      <c r="C722" s="1" t="str">
        <f>VLOOKUP(Tabla3[[#This Row],[COD . CLIENTE  ]],CREDITO[],4,FALSE)</f>
        <v>Crédito 30 días</v>
      </c>
      <c r="D722" s="1" t="str">
        <f>VLOOKUP(Tabla3[[#This Row],[COD . CLIENTE  ]],CREDITO[],6,FALSE)</f>
        <v>Geidy Chavez</v>
      </c>
    </row>
    <row r="723" spans="1:4" x14ac:dyDescent="0.25">
      <c r="A723" s="3" t="s">
        <v>10913</v>
      </c>
      <c r="B723" s="8" t="str">
        <f>VLOOKUP(Tabla3[[#This Row],[COD . CLIENTE  ]],Tabla15[],2,FALSE)</f>
        <v>FERRETERIA DEL PACIFICO S.A.C.</v>
      </c>
      <c r="C723" s="1" t="e">
        <f>VLOOKUP(Tabla3[[#This Row],[COD . CLIENTE  ]],CREDITO[],4,FALSE)</f>
        <v>#N/A</v>
      </c>
      <c r="D723" s="1" t="e">
        <f>VLOOKUP(Tabla3[[#This Row],[COD . CLIENTE  ]],CREDITO[],6,FALSE)</f>
        <v>#N/A</v>
      </c>
    </row>
    <row r="724" spans="1:4" x14ac:dyDescent="0.25">
      <c r="A724" s="3" t="s">
        <v>10262</v>
      </c>
      <c r="B724" s="8" t="str">
        <f>VLOOKUP(Tabla3[[#This Row],[COD . CLIENTE  ]],Tabla15[],2,FALSE)</f>
        <v>D&amp;G PERU SERVICIOS GENERALES E.I.R.L.</v>
      </c>
      <c r="C724" s="1" t="e">
        <f>VLOOKUP(Tabla3[[#This Row],[COD . CLIENTE  ]],CREDITO[],4,FALSE)</f>
        <v>#N/A</v>
      </c>
      <c r="D724" s="1" t="e">
        <f>VLOOKUP(Tabla3[[#This Row],[COD . CLIENTE  ]],CREDITO[],6,FALSE)</f>
        <v>#N/A</v>
      </c>
    </row>
    <row r="725" spans="1:4" x14ac:dyDescent="0.25">
      <c r="A725" s="3" t="s">
        <v>21725</v>
      </c>
      <c r="B725" s="8" t="str">
        <f>VLOOKUP(Tabla3[[#This Row],[COD . CLIENTE  ]],Tabla15[],2,FALSE)</f>
        <v>C&amp;C SERVICIOS GENERALES MULTISERVICIOS Y REPRESENTACIONES EIRL</v>
      </c>
      <c r="C725" s="1" t="e">
        <f>VLOOKUP(Tabla3[[#This Row],[COD . CLIENTE  ]],CREDITO[],4,FALSE)</f>
        <v>#N/A</v>
      </c>
      <c r="D725" s="1" t="e">
        <f>VLOOKUP(Tabla3[[#This Row],[COD . CLIENTE  ]],CREDITO[],6,FALSE)</f>
        <v>#N/A</v>
      </c>
    </row>
    <row r="726" spans="1:4" x14ac:dyDescent="0.25">
      <c r="A726" s="3" t="s">
        <v>9064</v>
      </c>
      <c r="B726" s="8" t="str">
        <f>VLOOKUP(Tabla3[[#This Row],[COD . CLIENTE  ]],Tabla15[],2,FALSE)</f>
        <v>SAIRCOM PERU S.A.C</v>
      </c>
      <c r="C726" s="1" t="e">
        <f>VLOOKUP(Tabla3[[#This Row],[COD . CLIENTE  ]],CREDITO[],4,FALSE)</f>
        <v>#N/A</v>
      </c>
      <c r="D726" s="1" t="e">
        <f>VLOOKUP(Tabla3[[#This Row],[COD . CLIENTE  ]],CREDITO[],6,FALSE)</f>
        <v>#N/A</v>
      </c>
    </row>
    <row r="727" spans="1:4" x14ac:dyDescent="0.25">
      <c r="A727" s="3" t="s">
        <v>7674</v>
      </c>
      <c r="B727" s="8" t="str">
        <f>VLOOKUP(Tabla3[[#This Row],[COD . CLIENTE  ]],Tabla15[],2,FALSE)</f>
        <v>COINREFRI AIR S.A.C</v>
      </c>
      <c r="C727" s="1" t="str">
        <f>VLOOKUP(Tabla3[[#This Row],[COD . CLIENTE  ]],CREDITO[],4,FALSE)</f>
        <v>Crédito 30 días</v>
      </c>
      <c r="D727" s="1" t="str">
        <f>VLOOKUP(Tabla3[[#This Row],[COD . CLIENTE  ]],CREDITO[],6,FALSE)</f>
        <v>Alexandra Paredes</v>
      </c>
    </row>
    <row r="728" spans="1:4" x14ac:dyDescent="0.25">
      <c r="A728" s="3" t="s">
        <v>5384</v>
      </c>
      <c r="B728" s="8" t="str">
        <f>VLOOKUP(Tabla3[[#This Row],[COD . CLIENTE  ]],Tabla15[],2,FALSE)</f>
        <v>CASTILLO ENCISO MARCO ANTONIO</v>
      </c>
      <c r="C728" s="1" t="e">
        <f>VLOOKUP(Tabla3[[#This Row],[COD . CLIENTE  ]],CREDITO[],4,FALSE)</f>
        <v>#N/A</v>
      </c>
      <c r="D728" s="1" t="e">
        <f>VLOOKUP(Tabla3[[#This Row],[COD . CLIENTE  ]],CREDITO[],6,FALSE)</f>
        <v>#N/A</v>
      </c>
    </row>
    <row r="729" spans="1:4" x14ac:dyDescent="0.25">
      <c r="A729" s="3" t="s">
        <v>4044</v>
      </c>
      <c r="B729" s="8" t="str">
        <f>VLOOKUP(Tabla3[[#This Row],[COD . CLIENTE  ]],Tabla15[],2,FALSE)</f>
        <v>PEREZ MARTINEZ JUAN CARLOS</v>
      </c>
      <c r="C729" s="1" t="e">
        <f>VLOOKUP(Tabla3[[#This Row],[COD . CLIENTE  ]],CREDITO[],4,FALSE)</f>
        <v>#N/A</v>
      </c>
      <c r="D729" s="1" t="e">
        <f>VLOOKUP(Tabla3[[#This Row],[COD . CLIENTE  ]],CREDITO[],6,FALSE)</f>
        <v>#N/A</v>
      </c>
    </row>
    <row r="730" spans="1:4" x14ac:dyDescent="0.25">
      <c r="A730" s="3" t="s">
        <v>4686</v>
      </c>
      <c r="B730" s="8" t="str">
        <f>VLOOKUP(Tabla3[[#This Row],[COD . CLIENTE  ]],Tabla15[],2,FALSE)</f>
        <v>CARHUAMACA PEREZ DE REMIGIO</v>
      </c>
      <c r="C730" s="1" t="e">
        <f>VLOOKUP(Tabla3[[#This Row],[COD . CLIENTE  ]],CREDITO[],4,FALSE)</f>
        <v>#N/A</v>
      </c>
      <c r="D730" s="1" t="e">
        <f>VLOOKUP(Tabla3[[#This Row],[COD . CLIENTE  ]],CREDITO[],6,FALSE)</f>
        <v>#N/A</v>
      </c>
    </row>
    <row r="731" spans="1:4" x14ac:dyDescent="0.25">
      <c r="A731" s="3" t="s">
        <v>7251</v>
      </c>
      <c r="B731" s="8" t="str">
        <f>VLOOKUP(Tabla3[[#This Row],[COD . CLIENTE  ]],Tabla15[],2,FALSE)</f>
        <v>EKONO AIR EIRL</v>
      </c>
      <c r="C731" s="1" t="e">
        <f>VLOOKUP(Tabla3[[#This Row],[COD . CLIENTE  ]],CREDITO[],4,FALSE)</f>
        <v>#N/A</v>
      </c>
      <c r="D731" s="1" t="e">
        <f>VLOOKUP(Tabla3[[#This Row],[COD . CLIENTE  ]],CREDITO[],6,FALSE)</f>
        <v>#N/A</v>
      </c>
    </row>
    <row r="732" spans="1:4" x14ac:dyDescent="0.25">
      <c r="A732" s="3" t="s">
        <v>21727</v>
      </c>
      <c r="B732" s="8" t="str">
        <f>VLOOKUP(Tabla3[[#This Row],[COD . CLIENTE  ]],Tabla15[],2,FALSE)</f>
        <v>CHOQUEPATA TURPO LOURDES</v>
      </c>
      <c r="C732" s="1" t="e">
        <f>VLOOKUP(Tabla3[[#This Row],[COD . CLIENTE  ]],CREDITO[],4,FALSE)</f>
        <v>#N/A</v>
      </c>
      <c r="D732" s="1" t="e">
        <f>VLOOKUP(Tabla3[[#This Row],[COD . CLIENTE  ]],CREDITO[],6,FALSE)</f>
        <v>#N/A</v>
      </c>
    </row>
    <row r="733" spans="1:4" x14ac:dyDescent="0.25">
      <c r="A733" s="3" t="s">
        <v>10408</v>
      </c>
      <c r="B733" s="8" t="str">
        <f>VLOOKUP(Tabla3[[#This Row],[COD . CLIENTE  ]],Tabla15[],2,FALSE)</f>
        <v>LECAROS SERVICIOS EN GENERAL E.I.R.L.</v>
      </c>
      <c r="C733" s="1" t="e">
        <f>VLOOKUP(Tabla3[[#This Row],[COD . CLIENTE  ]],CREDITO[],4,FALSE)</f>
        <v>#N/A</v>
      </c>
      <c r="D733" s="1" t="e">
        <f>VLOOKUP(Tabla3[[#This Row],[COD . CLIENTE  ]],CREDITO[],6,FALSE)</f>
        <v>#N/A</v>
      </c>
    </row>
    <row r="734" spans="1:4" x14ac:dyDescent="0.25">
      <c r="A734" s="3" t="s">
        <v>10142</v>
      </c>
      <c r="B734" s="8" t="str">
        <f>VLOOKUP(Tabla3[[#This Row],[COD . CLIENTE  ]],Tabla15[],2,FALSE)</f>
        <v>GRUPO TCI ESCORPIO S.A.C.- TCI ESCORPIO S.A.C.</v>
      </c>
      <c r="C734" s="1" t="e">
        <f>VLOOKUP(Tabla3[[#This Row],[COD . CLIENTE  ]],CREDITO[],4,FALSE)</f>
        <v>#N/A</v>
      </c>
      <c r="D734" s="1" t="e">
        <f>VLOOKUP(Tabla3[[#This Row],[COD . CLIENTE  ]],CREDITO[],6,FALSE)</f>
        <v>#N/A</v>
      </c>
    </row>
    <row r="735" spans="1:4" x14ac:dyDescent="0.25">
      <c r="A735" s="3" t="s">
        <v>10420</v>
      </c>
      <c r="B735" s="8" t="str">
        <f>VLOOKUP(Tabla3[[#This Row],[COD . CLIENTE  ]],Tabla15[],2,FALSE)</f>
        <v>COMPAÑIA DE MANTENIMIENTO Y PROYECTOS ELECTROMECAN</v>
      </c>
      <c r="C735" s="1" t="e">
        <f>VLOOKUP(Tabla3[[#This Row],[COD . CLIENTE  ]],CREDITO[],4,FALSE)</f>
        <v>#N/A</v>
      </c>
      <c r="D735" s="1" t="e">
        <f>VLOOKUP(Tabla3[[#This Row],[COD . CLIENTE  ]],CREDITO[],6,FALSE)</f>
        <v>#N/A</v>
      </c>
    </row>
    <row r="736" spans="1:4" x14ac:dyDescent="0.25">
      <c r="A736" s="3" t="s">
        <v>9119</v>
      </c>
      <c r="B736" s="8" t="str">
        <f>VLOOKUP(Tabla3[[#This Row],[COD . CLIENTE  ]],Tabla15[],2,FALSE)</f>
        <v>FAVA EQUIPAMIENTOS S.A.C.</v>
      </c>
      <c r="C736" s="1" t="e">
        <f>VLOOKUP(Tabla3[[#This Row],[COD . CLIENTE  ]],CREDITO[],4,FALSE)</f>
        <v>#N/A</v>
      </c>
      <c r="D736" s="1" t="e">
        <f>VLOOKUP(Tabla3[[#This Row],[COD . CLIENTE  ]],CREDITO[],6,FALSE)</f>
        <v>#N/A</v>
      </c>
    </row>
    <row r="737" spans="1:4" x14ac:dyDescent="0.25">
      <c r="A737" s="3" t="s">
        <v>9860</v>
      </c>
      <c r="B737" s="8" t="str">
        <f>VLOOKUP(Tabla3[[#This Row],[COD . CLIENTE  ]],Tabla15[],2,FALSE)</f>
        <v>CONEX SOLUCIONES TECNOLOGICAS S.A.C</v>
      </c>
      <c r="C737" s="1" t="e">
        <f>VLOOKUP(Tabla3[[#This Row],[COD . CLIENTE  ]],CREDITO[],4,FALSE)</f>
        <v>#N/A</v>
      </c>
      <c r="D737" s="1" t="e">
        <f>VLOOKUP(Tabla3[[#This Row],[COD . CLIENTE  ]],CREDITO[],6,FALSE)</f>
        <v>#N/A</v>
      </c>
    </row>
    <row r="738" spans="1:4" x14ac:dyDescent="0.25">
      <c r="A738" s="3" t="s">
        <v>21730</v>
      </c>
      <c r="B738" s="8" t="str">
        <f>VLOOKUP(Tabla3[[#This Row],[COD . CLIENTE  ]],Tabla15[],2,FALSE)</f>
        <v>MAFEGO SAC</v>
      </c>
      <c r="C738" s="1" t="e">
        <f>VLOOKUP(Tabla3[[#This Row],[COD . CLIENTE  ]],CREDITO[],4,FALSE)</f>
        <v>#N/A</v>
      </c>
      <c r="D738" s="1" t="e">
        <f>VLOOKUP(Tabla3[[#This Row],[COD . CLIENTE  ]],CREDITO[],6,FALSE)</f>
        <v>#N/A</v>
      </c>
    </row>
    <row r="739" spans="1:4" x14ac:dyDescent="0.25">
      <c r="A739" s="3" t="s">
        <v>7357</v>
      </c>
      <c r="B739" s="8" t="str">
        <f>VLOOKUP(Tabla3[[#This Row],[COD . CLIENTE  ]],Tabla15[],2,FALSE)</f>
        <v>DISTRIBUIDORA EL CORCEL E.I.R.L.</v>
      </c>
      <c r="C739" s="1" t="e">
        <f>VLOOKUP(Tabla3[[#This Row],[COD . CLIENTE  ]],CREDITO[],4,FALSE)</f>
        <v>#N/A</v>
      </c>
      <c r="D739" s="1" t="e">
        <f>VLOOKUP(Tabla3[[#This Row],[COD . CLIENTE  ]],CREDITO[],6,FALSE)</f>
        <v>#N/A</v>
      </c>
    </row>
    <row r="740" spans="1:4" x14ac:dyDescent="0.25">
      <c r="A740" s="3" t="s">
        <v>21732</v>
      </c>
      <c r="B740" s="8" t="str">
        <f>VLOOKUP(Tabla3[[#This Row],[COD . CLIENTE  ]],Tabla15[],2,FALSE)</f>
        <v>OPERADORA INKA SAC</v>
      </c>
      <c r="C740" s="1" t="e">
        <f>VLOOKUP(Tabla3[[#This Row],[COD . CLIENTE  ]],CREDITO[],4,FALSE)</f>
        <v>#N/A</v>
      </c>
      <c r="D740" s="1" t="e">
        <f>VLOOKUP(Tabla3[[#This Row],[COD . CLIENTE  ]],CREDITO[],6,FALSE)</f>
        <v>#N/A</v>
      </c>
    </row>
    <row r="741" spans="1:4" x14ac:dyDescent="0.25">
      <c r="A741" s="3" t="s">
        <v>7461</v>
      </c>
      <c r="B741" s="8" t="str">
        <f>VLOOKUP(Tabla3[[#This Row],[COD . CLIENTE  ]],Tabla15[],2,FALSE)</f>
        <v>FRI COLD S.A.C.</v>
      </c>
      <c r="C741" s="1" t="str">
        <f>VLOOKUP(Tabla3[[#This Row],[COD . CLIENTE  ]],CREDITO[],4,FALSE)</f>
        <v>Crédito 30 días</v>
      </c>
      <c r="D741" s="1" t="str">
        <f>VLOOKUP(Tabla3[[#This Row],[COD . CLIENTE  ]],CREDITO[],6,FALSE)</f>
        <v>Geidy Chavez</v>
      </c>
    </row>
    <row r="742" spans="1:4" x14ac:dyDescent="0.25">
      <c r="A742" s="3" t="s">
        <v>6593</v>
      </c>
      <c r="B742" s="8" t="str">
        <f>VLOOKUP(Tabla3[[#This Row],[COD . CLIENTE  ]],Tabla15[],2,FALSE)</f>
        <v>EMP.DE TRANSP.TURISMO CHOCANO S.A.C.</v>
      </c>
      <c r="C742" s="1" t="e">
        <f>VLOOKUP(Tabla3[[#This Row],[COD . CLIENTE  ]],CREDITO[],4,FALSE)</f>
        <v>#N/A</v>
      </c>
      <c r="D742" s="1" t="e">
        <f>VLOOKUP(Tabla3[[#This Row],[COD . CLIENTE  ]],CREDITO[],6,FALSE)</f>
        <v>#N/A</v>
      </c>
    </row>
    <row r="743" spans="1:4" x14ac:dyDescent="0.25">
      <c r="A743" s="3" t="s">
        <v>9058</v>
      </c>
      <c r="B743" s="8" t="str">
        <f>VLOOKUP(Tabla3[[#This Row],[COD . CLIENTE  ]],Tabla15[],2,FALSE)</f>
        <v>REFRIWORLD PERU S.A.C.</v>
      </c>
      <c r="C743" s="1" t="str">
        <f>VLOOKUP(Tabla3[[#This Row],[COD . CLIENTE  ]],CREDITO[],4,FALSE)</f>
        <v>Crédito 30 días</v>
      </c>
      <c r="D743" s="1" t="str">
        <f>VLOOKUP(Tabla3[[#This Row],[COD . CLIENTE  ]],CREDITO[],6,FALSE)</f>
        <v>MERIE TINEO</v>
      </c>
    </row>
    <row r="744" spans="1:4" x14ac:dyDescent="0.25">
      <c r="A744" s="3" t="s">
        <v>11260</v>
      </c>
      <c r="B744" s="8" t="str">
        <f>VLOOKUP(Tabla3[[#This Row],[COD . CLIENTE  ]],Tabla15[],2,FALSE)</f>
        <v>FRIOMETAL REFRIGERACION S.A.C.</v>
      </c>
      <c r="C744" s="1" t="e">
        <f>VLOOKUP(Tabla3[[#This Row],[COD . CLIENTE  ]],CREDITO[],4,FALSE)</f>
        <v>#N/A</v>
      </c>
      <c r="D744" s="1" t="e">
        <f>VLOOKUP(Tabla3[[#This Row],[COD . CLIENTE  ]],CREDITO[],6,FALSE)</f>
        <v>#N/A</v>
      </c>
    </row>
    <row r="745" spans="1:4" x14ac:dyDescent="0.25">
      <c r="A745" s="3" t="s">
        <v>9263</v>
      </c>
      <c r="B745" s="8" t="str">
        <f>VLOOKUP(Tabla3[[#This Row],[COD . CLIENTE  ]],Tabla15[],2,FALSE)</f>
        <v>AIR COOL JM S.A.C.</v>
      </c>
      <c r="C745" s="1" t="e">
        <f>VLOOKUP(Tabla3[[#This Row],[COD . CLIENTE  ]],CREDITO[],4,FALSE)</f>
        <v>#N/A</v>
      </c>
      <c r="D745" s="1" t="e">
        <f>VLOOKUP(Tabla3[[#This Row],[COD . CLIENTE  ]],CREDITO[],6,FALSE)</f>
        <v>#N/A</v>
      </c>
    </row>
    <row r="746" spans="1:4" x14ac:dyDescent="0.25">
      <c r="A746" s="3" t="s">
        <v>9263</v>
      </c>
      <c r="B746" s="8" t="str">
        <f>VLOOKUP(Tabla3[[#This Row],[COD . CLIENTE  ]],Tabla15[],2,FALSE)</f>
        <v>AIR COOL JM S.A.C.</v>
      </c>
      <c r="C746" s="1" t="e">
        <f>VLOOKUP(Tabla3[[#This Row],[COD . CLIENTE  ]],CREDITO[],4,FALSE)</f>
        <v>#N/A</v>
      </c>
      <c r="D746" s="1" t="e">
        <f>VLOOKUP(Tabla3[[#This Row],[COD . CLIENTE  ]],CREDITO[],6,FALSE)</f>
        <v>#N/A</v>
      </c>
    </row>
    <row r="747" spans="1:4" x14ac:dyDescent="0.25">
      <c r="A747" s="3" t="s">
        <v>9263</v>
      </c>
      <c r="B747" s="8" t="str">
        <f>VLOOKUP(Tabla3[[#This Row],[COD . CLIENTE  ]],Tabla15[],2,FALSE)</f>
        <v>AIR COOL JM S.A.C.</v>
      </c>
      <c r="C747" s="1" t="e">
        <f>VLOOKUP(Tabla3[[#This Row],[COD . CLIENTE  ]],CREDITO[],4,FALSE)</f>
        <v>#N/A</v>
      </c>
      <c r="D747" s="1" t="e">
        <f>VLOOKUP(Tabla3[[#This Row],[COD . CLIENTE  ]],CREDITO[],6,FALSE)</f>
        <v>#N/A</v>
      </c>
    </row>
    <row r="748" spans="1:4" x14ac:dyDescent="0.25">
      <c r="A748" s="3" t="s">
        <v>10393</v>
      </c>
      <c r="B748" s="8" t="str">
        <f>VLOOKUP(Tabla3[[#This Row],[COD . CLIENTE  ]],Tabla15[],2,FALSE)</f>
        <v>THERMOFROST S.A.C.</v>
      </c>
      <c r="C748" s="1" t="e">
        <f>VLOOKUP(Tabla3[[#This Row],[COD . CLIENTE  ]],CREDITO[],4,FALSE)</f>
        <v>#N/A</v>
      </c>
      <c r="D748" s="1" t="e">
        <f>VLOOKUP(Tabla3[[#This Row],[COD . CLIENTE  ]],CREDITO[],6,FALSE)</f>
        <v>#N/A</v>
      </c>
    </row>
    <row r="749" spans="1:4" x14ac:dyDescent="0.25">
      <c r="A749" s="3" t="s">
        <v>4467</v>
      </c>
      <c r="B749" s="8" t="str">
        <f>VLOOKUP(Tabla3[[#This Row],[COD . CLIENTE  ]],Tabla15[],2,FALSE)</f>
        <v>AGUIRRE ESTRADA LUIS ALFREDO</v>
      </c>
      <c r="C749" s="1" t="e">
        <f>VLOOKUP(Tabla3[[#This Row],[COD . CLIENTE  ]],CREDITO[],4,FALSE)</f>
        <v>#N/A</v>
      </c>
      <c r="D749" s="1" t="e">
        <f>VLOOKUP(Tabla3[[#This Row],[COD . CLIENTE  ]],CREDITO[],6,FALSE)</f>
        <v>#N/A</v>
      </c>
    </row>
    <row r="750" spans="1:4" x14ac:dyDescent="0.25">
      <c r="A750" s="3" t="s">
        <v>11170</v>
      </c>
      <c r="B750" s="8" t="str">
        <f>VLOOKUP(Tabla3[[#This Row],[COD . CLIENTE  ]],Tabla15[],2,FALSE)</f>
        <v>MANTENIMIENTO &amp; DISEÑO ELECTRICO MECANICO S.A.C.</v>
      </c>
      <c r="C750" s="1" t="e">
        <f>VLOOKUP(Tabla3[[#This Row],[COD . CLIENTE  ]],CREDITO[],4,FALSE)</f>
        <v>#N/A</v>
      </c>
      <c r="D750" s="1" t="e">
        <f>VLOOKUP(Tabla3[[#This Row],[COD . CLIENTE  ]],CREDITO[],6,FALSE)</f>
        <v>#N/A</v>
      </c>
    </row>
    <row r="751" spans="1:4" x14ac:dyDescent="0.25">
      <c r="A751" s="3" t="s">
        <v>21753</v>
      </c>
      <c r="B751" s="8" t="str">
        <f>VLOOKUP(Tabla3[[#This Row],[COD . CLIENTE  ]],Tabla15[],2,FALSE)</f>
        <v>TECNO INDUSTRIAL D&amp;G SAC</v>
      </c>
      <c r="C751" s="1" t="e">
        <f>VLOOKUP(Tabla3[[#This Row],[COD . CLIENTE  ]],CREDITO[],4,FALSE)</f>
        <v>#N/A</v>
      </c>
      <c r="D751" s="1" t="e">
        <f>VLOOKUP(Tabla3[[#This Row],[COD . CLIENTE  ]],CREDITO[],6,FALSE)</f>
        <v>#N/A</v>
      </c>
    </row>
    <row r="752" spans="1:4" x14ac:dyDescent="0.25">
      <c r="A752" s="3" t="s">
        <v>9495</v>
      </c>
      <c r="B752" s="8" t="str">
        <f>VLOOKUP(Tabla3[[#This Row],[COD . CLIENTE  ]],Tabla15[],2,FALSE)</f>
        <v>CLIMA SYSTEM PERU S.A.C.</v>
      </c>
      <c r="C752" s="1" t="e">
        <f>VLOOKUP(Tabla3[[#This Row],[COD . CLIENTE  ]],CREDITO[],4,FALSE)</f>
        <v>#N/A</v>
      </c>
      <c r="D752" s="1" t="e">
        <f>VLOOKUP(Tabla3[[#This Row],[COD . CLIENTE  ]],CREDITO[],6,FALSE)</f>
        <v>#N/A</v>
      </c>
    </row>
    <row r="753" spans="1:4" x14ac:dyDescent="0.25">
      <c r="A753" s="3" t="s">
        <v>5464</v>
      </c>
      <c r="B753" s="8" t="str">
        <f>VLOOKUP(Tabla3[[#This Row],[COD . CLIENTE  ]],Tabla15[],2,FALSE)</f>
        <v>ALVARO ROSADO CLAUDIA ESTHEFANI</v>
      </c>
      <c r="C753" s="1" t="e">
        <f>VLOOKUP(Tabla3[[#This Row],[COD . CLIENTE  ]],CREDITO[],4,FALSE)</f>
        <v>#N/A</v>
      </c>
      <c r="D753" s="1" t="e">
        <f>VLOOKUP(Tabla3[[#This Row],[COD . CLIENTE  ]],CREDITO[],6,FALSE)</f>
        <v>#N/A</v>
      </c>
    </row>
    <row r="754" spans="1:4" x14ac:dyDescent="0.25">
      <c r="A754" s="3" t="s">
        <v>4448</v>
      </c>
      <c r="B754" s="8" t="str">
        <f>VLOOKUP(Tabla3[[#This Row],[COD . CLIENTE  ]],Tabla15[],2,FALSE)</f>
        <v>CORDOVA MELENDREZ FEDERICO</v>
      </c>
      <c r="C754" s="1" t="e">
        <f>VLOOKUP(Tabla3[[#This Row],[COD . CLIENTE  ]],CREDITO[],4,FALSE)</f>
        <v>#N/A</v>
      </c>
      <c r="D754" s="1" t="e">
        <f>VLOOKUP(Tabla3[[#This Row],[COD . CLIENTE  ]],CREDITO[],6,FALSE)</f>
        <v>#N/A</v>
      </c>
    </row>
    <row r="755" spans="1:4" x14ac:dyDescent="0.25">
      <c r="A755" s="3" t="s">
        <v>7621</v>
      </c>
      <c r="B755" s="8" t="str">
        <f>VLOOKUP(Tabla3[[#This Row],[COD . CLIENTE  ]],Tabla15[],2,FALSE)</f>
        <v>NEGOCIACIONES JESUS RODRIGUEZ SRL</v>
      </c>
      <c r="C755" s="1" t="e">
        <f>VLOOKUP(Tabla3[[#This Row],[COD . CLIENTE  ]],CREDITO[],4,FALSE)</f>
        <v>#N/A</v>
      </c>
      <c r="D755" s="1" t="e">
        <f>VLOOKUP(Tabla3[[#This Row],[COD . CLIENTE  ]],CREDITO[],6,FALSE)</f>
        <v>#N/A</v>
      </c>
    </row>
    <row r="756" spans="1:4" x14ac:dyDescent="0.25">
      <c r="A756" s="3" t="s">
        <v>6133</v>
      </c>
      <c r="B756" s="8" t="str">
        <f>VLOOKUP(Tabla3[[#This Row],[COD . CLIENTE  ]],Tabla15[],2,FALSE)</f>
        <v>FRIGORIFICO CAMAL SAN PEDRO S.A.C.</v>
      </c>
      <c r="C756" s="1" t="e">
        <f>VLOOKUP(Tabla3[[#This Row],[COD . CLIENTE  ]],CREDITO[],4,FALSE)</f>
        <v>#N/A</v>
      </c>
      <c r="D756" s="1" t="e">
        <f>VLOOKUP(Tabla3[[#This Row],[COD . CLIENTE  ]],CREDITO[],6,FALSE)</f>
        <v>#N/A</v>
      </c>
    </row>
    <row r="757" spans="1:4" x14ac:dyDescent="0.25">
      <c r="A757" s="3" t="s">
        <v>8012</v>
      </c>
      <c r="B757" s="8" t="str">
        <f>VLOOKUP(Tabla3[[#This Row],[COD . CLIENTE  ]],Tabla15[],2,FALSE)</f>
        <v>MEGA FRIO DEZA S.A.C.</v>
      </c>
      <c r="C757" s="1" t="e">
        <f>VLOOKUP(Tabla3[[#This Row],[COD . CLIENTE  ]],CREDITO[],4,FALSE)</f>
        <v>#N/A</v>
      </c>
      <c r="D757" s="1" t="e">
        <f>VLOOKUP(Tabla3[[#This Row],[COD . CLIENTE  ]],CREDITO[],6,FALSE)</f>
        <v>#N/A</v>
      </c>
    </row>
    <row r="758" spans="1:4" x14ac:dyDescent="0.25">
      <c r="A758" s="3" t="s">
        <v>4992</v>
      </c>
      <c r="B758" s="8" t="str">
        <f>VLOOKUP(Tabla3[[#This Row],[COD . CLIENTE  ]],Tabla15[],2,FALSE)</f>
        <v>MENDOZA AMARINGO DIANA FLOR</v>
      </c>
      <c r="C758" s="1" t="e">
        <f>VLOOKUP(Tabla3[[#This Row],[COD . CLIENTE  ]],CREDITO[],4,FALSE)</f>
        <v>#N/A</v>
      </c>
      <c r="D758" s="1" t="e">
        <f>VLOOKUP(Tabla3[[#This Row],[COD . CLIENTE  ]],CREDITO[],6,FALSE)</f>
        <v>#N/A</v>
      </c>
    </row>
    <row r="759" spans="1:4" x14ac:dyDescent="0.25">
      <c r="A759" s="3" t="s">
        <v>4954</v>
      </c>
      <c r="B759" s="8" t="str">
        <f>VLOOKUP(Tabla3[[#This Row],[COD . CLIENTE  ]],Tabla15[],2,FALSE)</f>
        <v>GOMEZ ABREGU TITO PERCY</v>
      </c>
      <c r="C759" s="1" t="e">
        <f>VLOOKUP(Tabla3[[#This Row],[COD . CLIENTE  ]],CREDITO[],4,FALSE)</f>
        <v>#N/A</v>
      </c>
      <c r="D759" s="1" t="e">
        <f>VLOOKUP(Tabla3[[#This Row],[COD . CLIENTE  ]],CREDITO[],6,FALSE)</f>
        <v>#N/A</v>
      </c>
    </row>
    <row r="760" spans="1:4" x14ac:dyDescent="0.25">
      <c r="A760" s="3" t="s">
        <v>9035</v>
      </c>
      <c r="B760" s="8" t="str">
        <f>VLOOKUP(Tabla3[[#This Row],[COD . CLIENTE  ]],Tabla15[],2,FALSE)</f>
        <v>SISTEMA DE CLIMATIZACION Y REFRIGERACION S.A.C.</v>
      </c>
      <c r="C760" s="1" t="e">
        <f>VLOOKUP(Tabla3[[#This Row],[COD . CLIENTE  ]],CREDITO[],4,FALSE)</f>
        <v>#N/A</v>
      </c>
      <c r="D760" s="1" t="e">
        <f>VLOOKUP(Tabla3[[#This Row],[COD . CLIENTE  ]],CREDITO[],6,FALSE)</f>
        <v>#N/A</v>
      </c>
    </row>
    <row r="761" spans="1:4" x14ac:dyDescent="0.25">
      <c r="A761" s="3" t="s">
        <v>7251</v>
      </c>
      <c r="B761" s="8" t="str">
        <f>VLOOKUP(Tabla3[[#This Row],[COD . CLIENTE  ]],Tabla15[],2,FALSE)</f>
        <v>EKONO AIR EIRL</v>
      </c>
      <c r="C761" s="1" t="e">
        <f>VLOOKUP(Tabla3[[#This Row],[COD . CLIENTE  ]],CREDITO[],4,FALSE)</f>
        <v>#N/A</v>
      </c>
      <c r="D761" s="1" t="e">
        <f>VLOOKUP(Tabla3[[#This Row],[COD . CLIENTE  ]],CREDITO[],6,FALSE)</f>
        <v>#N/A</v>
      </c>
    </row>
    <row r="762" spans="1:4" x14ac:dyDescent="0.25">
      <c r="A762" s="3" t="s">
        <v>6122</v>
      </c>
      <c r="B762" s="8" t="str">
        <f>VLOOKUP(Tabla3[[#This Row],[COD . CLIENTE  ]],Tabla15[],2,FALSE)</f>
        <v>HOWELL S.A.C.</v>
      </c>
      <c r="C762" s="1" t="str">
        <f>VLOOKUP(Tabla3[[#This Row],[COD . CLIENTE  ]],CREDITO[],4,FALSE)</f>
        <v>Crédito 15 días</v>
      </c>
      <c r="D762" s="1" t="str">
        <f>VLOOKUP(Tabla3[[#This Row],[COD . CLIENTE  ]],CREDITO[],6,FALSE)</f>
        <v>DIANA MAYORCA</v>
      </c>
    </row>
    <row r="763" spans="1:4" x14ac:dyDescent="0.25">
      <c r="A763" s="3" t="s">
        <v>4044</v>
      </c>
      <c r="B763" s="8" t="str">
        <f>VLOOKUP(Tabla3[[#This Row],[COD . CLIENTE  ]],Tabla15[],2,FALSE)</f>
        <v>PEREZ MARTINEZ JUAN CARLOS</v>
      </c>
      <c r="C763" s="1" t="e">
        <f>VLOOKUP(Tabla3[[#This Row],[COD . CLIENTE  ]],CREDITO[],4,FALSE)</f>
        <v>#N/A</v>
      </c>
      <c r="D763" s="1" t="e">
        <f>VLOOKUP(Tabla3[[#This Row],[COD . CLIENTE  ]],CREDITO[],6,FALSE)</f>
        <v>#N/A</v>
      </c>
    </row>
    <row r="764" spans="1:4" x14ac:dyDescent="0.25">
      <c r="A764" s="3" t="s">
        <v>4044</v>
      </c>
      <c r="B764" s="8" t="str">
        <f>VLOOKUP(Tabla3[[#This Row],[COD . CLIENTE  ]],Tabla15[],2,FALSE)</f>
        <v>PEREZ MARTINEZ JUAN CARLOS</v>
      </c>
      <c r="C764" s="1" t="e">
        <f>VLOOKUP(Tabla3[[#This Row],[COD . CLIENTE  ]],CREDITO[],4,FALSE)</f>
        <v>#N/A</v>
      </c>
      <c r="D764" s="1" t="e">
        <f>VLOOKUP(Tabla3[[#This Row],[COD . CLIENTE  ]],CREDITO[],6,FALSE)</f>
        <v>#N/A</v>
      </c>
    </row>
    <row r="765" spans="1:4" x14ac:dyDescent="0.25">
      <c r="A765" s="3" t="s">
        <v>4216</v>
      </c>
      <c r="B765" s="8" t="str">
        <f>VLOOKUP(Tabla3[[#This Row],[COD . CLIENTE  ]],Tabla15[],2,FALSE)</f>
        <v>MENDOZA CENTENO CARLOS ENRIQUE</v>
      </c>
      <c r="C765" s="1" t="e">
        <f>VLOOKUP(Tabla3[[#This Row],[COD . CLIENTE  ]],CREDITO[],4,FALSE)</f>
        <v>#N/A</v>
      </c>
      <c r="D765" s="1" t="e">
        <f>VLOOKUP(Tabla3[[#This Row],[COD . CLIENTE  ]],CREDITO[],6,FALSE)</f>
        <v>#N/A</v>
      </c>
    </row>
    <row r="766" spans="1:4" x14ac:dyDescent="0.25">
      <c r="A766" s="3" t="s">
        <v>4898</v>
      </c>
      <c r="B766" s="8" t="str">
        <f>VLOOKUP(Tabla3[[#This Row],[COD . CLIENTE  ]],Tabla15[],2,FALSE)</f>
        <v>GUTIERREZ GABRIEL GENARO WILFREDO</v>
      </c>
      <c r="C766" s="1" t="e">
        <f>VLOOKUP(Tabla3[[#This Row],[COD . CLIENTE  ]],CREDITO[],4,FALSE)</f>
        <v>#N/A</v>
      </c>
      <c r="D766" s="1" t="e">
        <f>VLOOKUP(Tabla3[[#This Row],[COD . CLIENTE  ]],CREDITO[],6,FALSE)</f>
        <v>#N/A</v>
      </c>
    </row>
    <row r="767" spans="1:4" x14ac:dyDescent="0.25">
      <c r="A767" s="3" t="s">
        <v>21769</v>
      </c>
      <c r="B767" s="8" t="str">
        <f>VLOOKUP(Tabla3[[#This Row],[COD . CLIENTE  ]],Tabla15[],2,FALSE)</f>
        <v>IMPORTACIONES &amp; COMERCIALIZADORA YUCRA EMPRESA INDIVIDUAL DE RESPONSAB</v>
      </c>
      <c r="C767" s="1" t="e">
        <f>VLOOKUP(Tabla3[[#This Row],[COD . CLIENTE  ]],CREDITO[],4,FALSE)</f>
        <v>#N/A</v>
      </c>
      <c r="D767" s="1" t="e">
        <f>VLOOKUP(Tabla3[[#This Row],[COD . CLIENTE  ]],CREDITO[],6,FALSE)</f>
        <v>#N/A</v>
      </c>
    </row>
    <row r="768" spans="1:4" x14ac:dyDescent="0.25">
      <c r="A768" s="3" t="s">
        <v>10262</v>
      </c>
      <c r="B768" s="8" t="str">
        <f>VLOOKUP(Tabla3[[#This Row],[COD . CLIENTE  ]],Tabla15[],2,FALSE)</f>
        <v>D&amp;G PERU SERVICIOS GENERALES E.I.R.L.</v>
      </c>
      <c r="C768" s="1" t="e">
        <f>VLOOKUP(Tabla3[[#This Row],[COD . CLIENTE  ]],CREDITO[],4,FALSE)</f>
        <v>#N/A</v>
      </c>
      <c r="D768" s="1" t="e">
        <f>VLOOKUP(Tabla3[[#This Row],[COD . CLIENTE  ]],CREDITO[],6,FALSE)</f>
        <v>#N/A</v>
      </c>
    </row>
    <row r="769" spans="1:4" x14ac:dyDescent="0.25">
      <c r="A769" s="3" t="s">
        <v>4044</v>
      </c>
      <c r="B769" s="8" t="str">
        <f>VLOOKUP(Tabla3[[#This Row],[COD . CLIENTE  ]],Tabla15[],2,FALSE)</f>
        <v>PEREZ MARTINEZ JUAN CARLOS</v>
      </c>
      <c r="C769" s="1" t="e">
        <f>VLOOKUP(Tabla3[[#This Row],[COD . CLIENTE  ]],CREDITO[],4,FALSE)</f>
        <v>#N/A</v>
      </c>
      <c r="D769" s="1" t="e">
        <f>VLOOKUP(Tabla3[[#This Row],[COD . CLIENTE  ]],CREDITO[],6,FALSE)</f>
        <v>#N/A</v>
      </c>
    </row>
    <row r="770" spans="1:4" x14ac:dyDescent="0.25">
      <c r="A770" s="3" t="s">
        <v>21760</v>
      </c>
      <c r="B770" s="8" t="str">
        <f>VLOOKUP(Tabla3[[#This Row],[COD . CLIENTE  ]],Tabla15[],2,FALSE)</f>
        <v>LABORATORIO FARMACEUTICO PERUANO SRL</v>
      </c>
      <c r="C770" s="1" t="e">
        <f>VLOOKUP(Tabla3[[#This Row],[COD . CLIENTE  ]],CREDITO[],4,FALSE)</f>
        <v>#N/A</v>
      </c>
      <c r="D770" s="1" t="e">
        <f>VLOOKUP(Tabla3[[#This Row],[COD . CLIENTE  ]],CREDITO[],6,FALSE)</f>
        <v>#N/A</v>
      </c>
    </row>
    <row r="771" spans="1:4" x14ac:dyDescent="0.25">
      <c r="A771" s="3" t="s">
        <v>11066</v>
      </c>
      <c r="B771" s="8" t="str">
        <f>VLOOKUP(Tabla3[[#This Row],[COD . CLIENTE  ]],Tabla15[],2,FALSE)</f>
        <v>PASAJEROS ALLINBUS S.A.C.</v>
      </c>
      <c r="C771" s="1" t="e">
        <f>VLOOKUP(Tabla3[[#This Row],[COD . CLIENTE  ]],CREDITO[],4,FALSE)</f>
        <v>#N/A</v>
      </c>
      <c r="D771" s="1" t="e">
        <f>VLOOKUP(Tabla3[[#This Row],[COD . CLIENTE  ]],CREDITO[],6,FALSE)</f>
        <v>#N/A</v>
      </c>
    </row>
    <row r="772" spans="1:4" x14ac:dyDescent="0.25">
      <c r="A772" s="3" t="s">
        <v>9968</v>
      </c>
      <c r="B772" s="8" t="str">
        <f>VLOOKUP(Tabla3[[#This Row],[COD . CLIENTE  ]],Tabla15[],2,FALSE)</f>
        <v>TECNOLOGIA EN CARROCERIAS Y MOTORES S.A.C.</v>
      </c>
      <c r="C772" s="1" t="e">
        <f>VLOOKUP(Tabla3[[#This Row],[COD . CLIENTE  ]],CREDITO[],4,FALSE)</f>
        <v>#N/A</v>
      </c>
      <c r="D772" s="1" t="e">
        <f>VLOOKUP(Tabla3[[#This Row],[COD . CLIENTE  ]],CREDITO[],6,FALSE)</f>
        <v>#N/A</v>
      </c>
    </row>
    <row r="773" spans="1:4" x14ac:dyDescent="0.25">
      <c r="A773" s="3" t="s">
        <v>7778</v>
      </c>
      <c r="B773" s="8" t="str">
        <f>VLOOKUP(Tabla3[[#This Row],[COD . CLIENTE  ]],Tabla15[],2,FALSE)</f>
        <v>M Y W AIR COLD PERU S.A.C.</v>
      </c>
      <c r="C773" s="1" t="e">
        <f>VLOOKUP(Tabla3[[#This Row],[COD . CLIENTE  ]],CREDITO[],4,FALSE)</f>
        <v>#N/A</v>
      </c>
      <c r="D773" s="1" t="e">
        <f>VLOOKUP(Tabla3[[#This Row],[COD . CLIENTE  ]],CREDITO[],6,FALSE)</f>
        <v>#N/A</v>
      </c>
    </row>
    <row r="774" spans="1:4" x14ac:dyDescent="0.25">
      <c r="A774" s="3" t="s">
        <v>6654</v>
      </c>
      <c r="B774" s="8" t="str">
        <f>VLOOKUP(Tabla3[[#This Row],[COD . CLIENTE  ]],Tabla15[],2,FALSE)</f>
        <v>FRIO GLOBAL S.A.C</v>
      </c>
      <c r="C774" s="1" t="e">
        <f>VLOOKUP(Tabla3[[#This Row],[COD . CLIENTE  ]],CREDITO[],4,FALSE)</f>
        <v>#N/A</v>
      </c>
      <c r="D774" s="1" t="e">
        <f>VLOOKUP(Tabla3[[#This Row],[COD . CLIENTE  ]],CREDITO[],6,FALSE)</f>
        <v>#N/A</v>
      </c>
    </row>
    <row r="775" spans="1:4" x14ac:dyDescent="0.25">
      <c r="A775" s="3" t="s">
        <v>6713</v>
      </c>
      <c r="B775" s="8" t="str">
        <f>VLOOKUP(Tabla3[[#This Row],[COD . CLIENTE  ]],Tabla15[],2,FALSE)</f>
        <v>TRANSPORTES G M INTERNACIONAL S.A.C.</v>
      </c>
      <c r="C775" s="1" t="e">
        <f>VLOOKUP(Tabla3[[#This Row],[COD . CLIENTE  ]],CREDITO[],4,FALSE)</f>
        <v>#N/A</v>
      </c>
      <c r="D775" s="1" t="e">
        <f>VLOOKUP(Tabla3[[#This Row],[COD . CLIENTE  ]],CREDITO[],6,FALSE)</f>
        <v>#N/A</v>
      </c>
    </row>
    <row r="776" spans="1:4" x14ac:dyDescent="0.25">
      <c r="A776" s="3" t="s">
        <v>9711</v>
      </c>
      <c r="B776" s="8" t="str">
        <f>VLOOKUP(Tabla3[[#This Row],[COD . CLIENTE  ]],Tabla15[],2,FALSE)</f>
        <v>JE REFRIGERACION S.A.C.</v>
      </c>
      <c r="C776" s="1" t="e">
        <f>VLOOKUP(Tabla3[[#This Row],[COD . CLIENTE  ]],CREDITO[],4,FALSE)</f>
        <v>#N/A</v>
      </c>
      <c r="D776" s="1" t="e">
        <f>VLOOKUP(Tabla3[[#This Row],[COD . CLIENTE  ]],CREDITO[],6,FALSE)</f>
        <v>#N/A</v>
      </c>
    </row>
    <row r="777" spans="1:4" x14ac:dyDescent="0.25">
      <c r="A777" s="3" t="s">
        <v>5861</v>
      </c>
      <c r="B777" s="8" t="str">
        <f>VLOOKUP(Tabla3[[#This Row],[COD . CLIENTE  ]],Tabla15[],2,FALSE)</f>
        <v>ISOLTECH S.A.C.</v>
      </c>
      <c r="C777" s="1" t="e">
        <f>VLOOKUP(Tabla3[[#This Row],[COD . CLIENTE  ]],CREDITO[],4,FALSE)</f>
        <v>#N/A</v>
      </c>
      <c r="D777" s="1" t="e">
        <f>VLOOKUP(Tabla3[[#This Row],[COD . CLIENTE  ]],CREDITO[],6,FALSE)</f>
        <v>#N/A</v>
      </c>
    </row>
    <row r="778" spans="1:4" x14ac:dyDescent="0.25">
      <c r="A778" s="3" t="s">
        <v>11432</v>
      </c>
      <c r="B778" s="8" t="str">
        <f>VLOOKUP(Tabla3[[#This Row],[COD . CLIENTE  ]],Tabla15[],2,FALSE)</f>
        <v>CARRASCO GODOY EDGAR ARTURO</v>
      </c>
      <c r="C778" s="1" t="e">
        <f>VLOOKUP(Tabla3[[#This Row],[COD . CLIENTE  ]],CREDITO[],4,FALSE)</f>
        <v>#N/A</v>
      </c>
      <c r="D778" s="1" t="e">
        <f>VLOOKUP(Tabla3[[#This Row],[COD . CLIENTE  ]],CREDITO[],6,FALSE)</f>
        <v>#N/A</v>
      </c>
    </row>
    <row r="779" spans="1:4" x14ac:dyDescent="0.25">
      <c r="A779" s="3" t="s">
        <v>5657</v>
      </c>
      <c r="B779" s="8" t="str">
        <f>VLOOKUP(Tabla3[[#This Row],[COD . CLIENTE  ]],Tabla15[],2,FALSE)</f>
        <v>COLD IMPORT S.A.</v>
      </c>
      <c r="C779" s="1" t="str">
        <f>VLOOKUP(Tabla3[[#This Row],[COD . CLIENTE  ]],CREDITO[],4,FALSE)</f>
        <v>Crédito 30 días</v>
      </c>
      <c r="D779" s="1" t="str">
        <f>VLOOKUP(Tabla3[[#This Row],[COD . CLIENTE  ]],CREDITO[],6,FALSE)</f>
        <v>DIANA MAYORCA</v>
      </c>
    </row>
    <row r="780" spans="1:4" x14ac:dyDescent="0.25">
      <c r="A780" s="3" t="s">
        <v>10393</v>
      </c>
      <c r="B780" s="8" t="str">
        <f>VLOOKUP(Tabla3[[#This Row],[COD . CLIENTE  ]],Tabla15[],2,FALSE)</f>
        <v>THERMOFROST S.A.C.</v>
      </c>
      <c r="C780" s="1" t="e">
        <f>VLOOKUP(Tabla3[[#This Row],[COD . CLIENTE  ]],CREDITO[],4,FALSE)</f>
        <v>#N/A</v>
      </c>
      <c r="D780" s="1" t="e">
        <f>VLOOKUP(Tabla3[[#This Row],[COD . CLIENTE  ]],CREDITO[],6,FALSE)</f>
        <v>#N/A</v>
      </c>
    </row>
    <row r="781" spans="1:4" x14ac:dyDescent="0.25">
      <c r="A781" s="3" t="s">
        <v>11170</v>
      </c>
      <c r="B781" s="8" t="str">
        <f>VLOOKUP(Tabla3[[#This Row],[COD . CLIENTE  ]],Tabla15[],2,FALSE)</f>
        <v>MANTENIMIENTO &amp; DISEÑO ELECTRICO MECANICO S.A.C.</v>
      </c>
      <c r="C781" s="1" t="e">
        <f>VLOOKUP(Tabla3[[#This Row],[COD . CLIENTE  ]],CREDITO[],4,FALSE)</f>
        <v>#N/A</v>
      </c>
      <c r="D781" s="1" t="e">
        <f>VLOOKUP(Tabla3[[#This Row],[COD . CLIENTE  ]],CREDITO[],6,FALSE)</f>
        <v>#N/A</v>
      </c>
    </row>
    <row r="782" spans="1:4" x14ac:dyDescent="0.25">
      <c r="A782" s="3" t="s">
        <v>4044</v>
      </c>
      <c r="B782" s="8" t="str">
        <f>VLOOKUP(Tabla3[[#This Row],[COD . CLIENTE  ]],Tabla15[],2,FALSE)</f>
        <v>PEREZ MARTINEZ JUAN CARLOS</v>
      </c>
      <c r="C782" s="1" t="e">
        <f>VLOOKUP(Tabla3[[#This Row],[COD . CLIENTE  ]],CREDITO[],4,FALSE)</f>
        <v>#N/A</v>
      </c>
      <c r="D782" s="1" t="e">
        <f>VLOOKUP(Tabla3[[#This Row],[COD . CLIENTE  ]],CREDITO[],6,FALSE)</f>
        <v>#N/A</v>
      </c>
    </row>
    <row r="783" spans="1:4" x14ac:dyDescent="0.25">
      <c r="A783" s="3" t="s">
        <v>7266</v>
      </c>
      <c r="B783" s="8" t="str">
        <f>VLOOKUP(Tabla3[[#This Row],[COD . CLIENTE  ]],Tabla15[],2,FALSE)</f>
        <v>MANUFACTURAS PORRAS Y ASOCIADOS S.A.C.</v>
      </c>
      <c r="C783" s="1" t="e">
        <f>VLOOKUP(Tabla3[[#This Row],[COD . CLIENTE  ]],CREDITO[],4,FALSE)</f>
        <v>#N/A</v>
      </c>
      <c r="D783" s="1" t="e">
        <f>VLOOKUP(Tabla3[[#This Row],[COD . CLIENTE  ]],CREDITO[],6,FALSE)</f>
        <v>#N/A</v>
      </c>
    </row>
    <row r="784" spans="1:4" x14ac:dyDescent="0.25">
      <c r="A784" s="3" t="s">
        <v>21644</v>
      </c>
      <c r="B784" s="8" t="str">
        <f>VLOOKUP(Tabla3[[#This Row],[COD . CLIENTE  ]],Tabla15[],2,FALSE)</f>
        <v>SMART FACILITY R&amp;M SAC</v>
      </c>
      <c r="C784" s="1" t="e">
        <f>VLOOKUP(Tabla3[[#This Row],[COD . CLIENTE  ]],CREDITO[],4,FALSE)</f>
        <v>#N/A</v>
      </c>
      <c r="D784" s="1" t="e">
        <f>VLOOKUP(Tabla3[[#This Row],[COD . CLIENTE  ]],CREDITO[],6,FALSE)</f>
        <v>#N/A</v>
      </c>
    </row>
    <row r="785" spans="1:4" x14ac:dyDescent="0.25">
      <c r="A785" s="3" t="s">
        <v>10951</v>
      </c>
      <c r="B785" s="8" t="str">
        <f>VLOOKUP(Tabla3[[#This Row],[COD . CLIENTE  ]],Tabla15[],2,FALSE)</f>
        <v>MASTER SERVICE RD S.A.C</v>
      </c>
      <c r="C785" s="1" t="e">
        <f>VLOOKUP(Tabla3[[#This Row],[COD . CLIENTE  ]],CREDITO[],4,FALSE)</f>
        <v>#N/A</v>
      </c>
      <c r="D785" s="1" t="e">
        <f>VLOOKUP(Tabla3[[#This Row],[COD . CLIENTE  ]],CREDITO[],6,FALSE)</f>
        <v>#N/A</v>
      </c>
    </row>
    <row r="786" spans="1:4" x14ac:dyDescent="0.25">
      <c r="A786" s="3" t="s">
        <v>4044</v>
      </c>
      <c r="B786" s="8" t="str">
        <f>VLOOKUP(Tabla3[[#This Row],[COD . CLIENTE  ]],Tabla15[],2,FALSE)</f>
        <v>PEREZ MARTINEZ JUAN CARLOS</v>
      </c>
      <c r="C786" s="1" t="e">
        <f>VLOOKUP(Tabla3[[#This Row],[COD . CLIENTE  ]],CREDITO[],4,FALSE)</f>
        <v>#N/A</v>
      </c>
      <c r="D786" s="1" t="e">
        <f>VLOOKUP(Tabla3[[#This Row],[COD . CLIENTE  ]],CREDITO[],6,FALSE)</f>
        <v>#N/A</v>
      </c>
    </row>
    <row r="787" spans="1:4" x14ac:dyDescent="0.25">
      <c r="A787" s="3" t="s">
        <v>10368</v>
      </c>
      <c r="B787" s="8" t="str">
        <f>VLOOKUP(Tabla3[[#This Row],[COD . CLIENTE  ]],Tabla15[],2,FALSE)</f>
        <v>ELECTROMECHANICAL PROJECTS AND SOLUTIONS PERU SOCI</v>
      </c>
      <c r="C787" s="1" t="e">
        <f>VLOOKUP(Tabla3[[#This Row],[COD . CLIENTE  ]],CREDITO[],4,FALSE)</f>
        <v>#N/A</v>
      </c>
      <c r="D787" s="1" t="e">
        <f>VLOOKUP(Tabla3[[#This Row],[COD . CLIENTE  ]],CREDITO[],6,FALSE)</f>
        <v>#N/A</v>
      </c>
    </row>
    <row r="788" spans="1:4" x14ac:dyDescent="0.25">
      <c r="A788" s="3" t="s">
        <v>7563</v>
      </c>
      <c r="B788" s="8" t="str">
        <f>VLOOKUP(Tabla3[[#This Row],[COD . CLIENTE  ]],Tabla15[],2,FALSE)</f>
        <v>VERDE &amp; NARANJA SOCIEDAD ANONIMA</v>
      </c>
      <c r="C788" s="1" t="e">
        <f>VLOOKUP(Tabla3[[#This Row],[COD . CLIENTE  ]],CREDITO[],4,FALSE)</f>
        <v>#N/A</v>
      </c>
      <c r="D788" s="1" t="e">
        <f>VLOOKUP(Tabla3[[#This Row],[COD . CLIENTE  ]],CREDITO[],6,FALSE)</f>
        <v>#N/A</v>
      </c>
    </row>
    <row r="789" spans="1:4" x14ac:dyDescent="0.25">
      <c r="A789" s="3" t="s">
        <v>9860</v>
      </c>
      <c r="B789" s="8" t="str">
        <f>VLOOKUP(Tabla3[[#This Row],[COD . CLIENTE  ]],Tabla15[],2,FALSE)</f>
        <v>CONEX SOLUCIONES TECNOLOGICAS S.A.C</v>
      </c>
      <c r="C789" s="1" t="e">
        <f>VLOOKUP(Tabla3[[#This Row],[COD . CLIENTE  ]],CREDITO[],4,FALSE)</f>
        <v>#N/A</v>
      </c>
      <c r="D789" s="1" t="e">
        <f>VLOOKUP(Tabla3[[#This Row],[COD . CLIENTE  ]],CREDITO[],6,FALSE)</f>
        <v>#N/A</v>
      </c>
    </row>
    <row r="790" spans="1:4" x14ac:dyDescent="0.25">
      <c r="A790" s="3" t="s">
        <v>21762</v>
      </c>
      <c r="B790" s="8" t="str">
        <f>VLOOKUP(Tabla3[[#This Row],[COD . CLIENTE  ]],Tabla15[],2,FALSE)</f>
        <v>PERU ELECTRIKO EIRL</v>
      </c>
      <c r="C790" s="1" t="e">
        <f>VLOOKUP(Tabla3[[#This Row],[COD . CLIENTE  ]],CREDITO[],4,FALSE)</f>
        <v>#N/A</v>
      </c>
      <c r="D790" s="1" t="e">
        <f>VLOOKUP(Tabla3[[#This Row],[COD . CLIENTE  ]],CREDITO[],6,FALSE)</f>
        <v>#N/A</v>
      </c>
    </row>
    <row r="791" spans="1:4" x14ac:dyDescent="0.25">
      <c r="A791" s="3" t="s">
        <v>21764</v>
      </c>
      <c r="B791" s="8" t="str">
        <f>VLOOKUP(Tabla3[[#This Row],[COD . CLIENTE  ]],Tabla15[],2,FALSE)</f>
        <v>ALETOARO SAMCKS SAC</v>
      </c>
      <c r="C791" s="1" t="e">
        <f>VLOOKUP(Tabla3[[#This Row],[COD . CLIENTE  ]],CREDITO[],4,FALSE)</f>
        <v>#N/A</v>
      </c>
      <c r="D791" s="1" t="e">
        <f>VLOOKUP(Tabla3[[#This Row],[COD . CLIENTE  ]],CREDITO[],6,FALSE)</f>
        <v>#N/A</v>
      </c>
    </row>
    <row r="792" spans="1:4" x14ac:dyDescent="0.25">
      <c r="A792" s="3" t="s">
        <v>4029</v>
      </c>
      <c r="B792" s="8" t="str">
        <f>VLOOKUP(Tabla3[[#This Row],[COD . CLIENTE  ]],Tabla15[],2,FALSE)</f>
        <v>ACUACULTURA Y PESCA S.A.C</v>
      </c>
      <c r="C792" s="1" t="e">
        <f>VLOOKUP(Tabla3[[#This Row],[COD . CLIENTE  ]],CREDITO[],4,FALSE)</f>
        <v>#N/A</v>
      </c>
      <c r="D792" s="1" t="e">
        <f>VLOOKUP(Tabla3[[#This Row],[COD . CLIENTE  ]],CREDITO[],6,FALSE)</f>
        <v>#N/A</v>
      </c>
    </row>
    <row r="793" spans="1:4" x14ac:dyDescent="0.25">
      <c r="A793" s="3" t="s">
        <v>10034</v>
      </c>
      <c r="B793" s="8" t="str">
        <f>VLOOKUP(Tabla3[[#This Row],[COD . CLIENTE  ]],Tabla15[],2,FALSE)</f>
        <v>INGENIERIA Y TECNOLOGIA DEL FRIO S.A.C.</v>
      </c>
      <c r="C793" s="1" t="e">
        <f>VLOOKUP(Tabla3[[#This Row],[COD . CLIENTE  ]],CREDITO[],4,FALSE)</f>
        <v>#N/A</v>
      </c>
      <c r="D793" s="1" t="e">
        <f>VLOOKUP(Tabla3[[#This Row],[COD . CLIENTE  ]],CREDITO[],6,FALSE)</f>
        <v>#N/A</v>
      </c>
    </row>
    <row r="794" spans="1:4" x14ac:dyDescent="0.25">
      <c r="A794" s="3" t="s">
        <v>11078</v>
      </c>
      <c r="B794" s="8" t="str">
        <f>VLOOKUP(Tabla3[[#This Row],[COD . CLIENTE  ]],Tabla15[],2,FALSE)</f>
        <v>LUBRICENTRO JAZVA S.A.C.</v>
      </c>
      <c r="C794" s="1" t="e">
        <f>VLOOKUP(Tabla3[[#This Row],[COD . CLIENTE  ]],CREDITO[],4,FALSE)</f>
        <v>#N/A</v>
      </c>
      <c r="D794" s="1" t="e">
        <f>VLOOKUP(Tabla3[[#This Row],[COD . CLIENTE  ]],CREDITO[],6,FALSE)</f>
        <v>#N/A</v>
      </c>
    </row>
    <row r="795" spans="1:4" x14ac:dyDescent="0.25">
      <c r="A795" s="3" t="s">
        <v>21766</v>
      </c>
      <c r="B795" s="8" t="str">
        <f>VLOOKUP(Tabla3[[#This Row],[COD . CLIENTE  ]],Tabla15[],2,FALSE)</f>
        <v>INGENIERIA SOSTENIBLE F &amp; H CONTRATISTAS GENERALES SRL</v>
      </c>
      <c r="C795" s="1" t="e">
        <f>VLOOKUP(Tabla3[[#This Row],[COD . CLIENTE  ]],CREDITO[],4,FALSE)</f>
        <v>#N/A</v>
      </c>
      <c r="D795" s="1" t="e">
        <f>VLOOKUP(Tabla3[[#This Row],[COD . CLIENTE  ]],CREDITO[],6,FALSE)</f>
        <v>#N/A</v>
      </c>
    </row>
    <row r="796" spans="1:4" x14ac:dyDescent="0.25">
      <c r="A796" s="3" t="s">
        <v>9768</v>
      </c>
      <c r="B796" s="8" t="str">
        <f>VLOOKUP(Tabla3[[#This Row],[COD . CLIENTE  ]],Tabla15[],2,FALSE)</f>
        <v>PROGRESS AYP S.A.C.</v>
      </c>
      <c r="C796" s="1" t="e">
        <f>VLOOKUP(Tabla3[[#This Row],[COD . CLIENTE  ]],CREDITO[],4,FALSE)</f>
        <v>#N/A</v>
      </c>
      <c r="D796" s="1" t="e">
        <f>VLOOKUP(Tabla3[[#This Row],[COD . CLIENTE  ]],CREDITO[],6,FALSE)</f>
        <v>#N/A</v>
      </c>
    </row>
    <row r="797" spans="1:4" x14ac:dyDescent="0.25">
      <c r="A797" s="3" t="s">
        <v>9711</v>
      </c>
      <c r="B797" s="8" t="str">
        <f>VLOOKUP(Tabla3[[#This Row],[COD . CLIENTE  ]],Tabla15[],2,FALSE)</f>
        <v>JE REFRIGERACION S.A.C.</v>
      </c>
      <c r="C797" s="1" t="e">
        <f>VLOOKUP(Tabla3[[#This Row],[COD . CLIENTE  ]],CREDITO[],4,FALSE)</f>
        <v>#N/A</v>
      </c>
      <c r="D797" s="1" t="e">
        <f>VLOOKUP(Tabla3[[#This Row],[COD . CLIENTE  ]],CREDITO[],6,FALSE)</f>
        <v>#N/A</v>
      </c>
    </row>
    <row r="798" spans="1:4" x14ac:dyDescent="0.25">
      <c r="A798" s="3" t="s">
        <v>10143</v>
      </c>
      <c r="B798" s="8" t="str">
        <f>VLOOKUP(Tabla3[[#This Row],[COD . CLIENTE  ]],Tabla15[],2,FALSE)</f>
        <v>FRUTIVAS IMPORT &amp; EXPORT E.I.R.L.</v>
      </c>
      <c r="C798" s="1" t="e">
        <f>VLOOKUP(Tabla3[[#This Row],[COD . CLIENTE  ]],CREDITO[],4,FALSE)</f>
        <v>#N/A</v>
      </c>
      <c r="D798" s="1" t="e">
        <f>VLOOKUP(Tabla3[[#This Row],[COD . CLIENTE  ]],CREDITO[],6,FALSE)</f>
        <v>#N/A</v>
      </c>
    </row>
    <row r="799" spans="1:4" x14ac:dyDescent="0.25">
      <c r="A799" s="3" t="s">
        <v>11078</v>
      </c>
      <c r="B799" s="8" t="str">
        <f>VLOOKUP(Tabla3[[#This Row],[COD . CLIENTE  ]],Tabla15[],2,FALSE)</f>
        <v>LUBRICENTRO JAZVA S.A.C.</v>
      </c>
      <c r="C799" s="1" t="e">
        <f>VLOOKUP(Tabla3[[#This Row],[COD . CLIENTE  ]],CREDITO[],4,FALSE)</f>
        <v>#N/A</v>
      </c>
      <c r="D799" s="1" t="e">
        <f>VLOOKUP(Tabla3[[#This Row],[COD . CLIENTE  ]],CREDITO[],6,FALSE)</f>
        <v>#N/A</v>
      </c>
    </row>
    <row r="800" spans="1:4" x14ac:dyDescent="0.25">
      <c r="A800" s="3" t="s">
        <v>10034</v>
      </c>
      <c r="B800" s="8" t="str">
        <f>VLOOKUP(Tabla3[[#This Row],[COD . CLIENTE  ]],Tabla15[],2,FALSE)</f>
        <v>INGENIERIA Y TECNOLOGIA DEL FRIO S.A.C.</v>
      </c>
      <c r="C800" s="1" t="e">
        <f>VLOOKUP(Tabla3[[#This Row],[COD . CLIENTE  ]],CREDITO[],4,FALSE)</f>
        <v>#N/A</v>
      </c>
      <c r="D800" s="1" t="e">
        <f>VLOOKUP(Tabla3[[#This Row],[COD . CLIENTE  ]],CREDITO[],6,FALSE)</f>
        <v>#N/A</v>
      </c>
    </row>
    <row r="801" spans="1:4" x14ac:dyDescent="0.25">
      <c r="A801" s="3" t="s">
        <v>4029</v>
      </c>
      <c r="B801" s="8" t="str">
        <f>VLOOKUP(Tabla3[[#This Row],[COD . CLIENTE  ]],Tabla15[],2,FALSE)</f>
        <v>ACUACULTURA Y PESCA S.A.C</v>
      </c>
      <c r="C801" s="1" t="e">
        <f>VLOOKUP(Tabla3[[#This Row],[COD . CLIENTE  ]],CREDITO[],4,FALSE)</f>
        <v>#N/A</v>
      </c>
      <c r="D801" s="1" t="e">
        <f>VLOOKUP(Tabla3[[#This Row],[COD . CLIENTE  ]],CREDITO[],6,FALSE)</f>
        <v>#N/A</v>
      </c>
    </row>
    <row r="802" spans="1:4" x14ac:dyDescent="0.25">
      <c r="A802" s="3" t="s">
        <v>9711</v>
      </c>
      <c r="B802" s="8" t="str">
        <f>VLOOKUP(Tabla3[[#This Row],[COD . CLIENTE  ]],Tabla15[],2,FALSE)</f>
        <v>JE REFRIGERACION S.A.C.</v>
      </c>
      <c r="C802" s="1" t="e">
        <f>VLOOKUP(Tabla3[[#This Row],[COD . CLIENTE  ]],CREDITO[],4,FALSE)</f>
        <v>#N/A</v>
      </c>
      <c r="D802" s="1" t="e">
        <f>VLOOKUP(Tabla3[[#This Row],[COD . CLIENTE  ]],CREDITO[],6,FALSE)</f>
        <v>#N/A</v>
      </c>
    </row>
    <row r="803" spans="1:4" x14ac:dyDescent="0.25">
      <c r="A803" s="3" t="s">
        <v>21723</v>
      </c>
      <c r="B803" s="8" t="str">
        <f>VLOOKUP(Tabla3[[#This Row],[COD . CLIENTE  ]],Tabla15[],2,FALSE)</f>
        <v>INVERSIONES FALCON JRM ELIEZER SAC</v>
      </c>
      <c r="C803" s="1" t="e">
        <f>VLOOKUP(Tabla3[[#This Row],[COD . CLIENTE  ]],CREDITO[],4,FALSE)</f>
        <v>#N/A</v>
      </c>
      <c r="D803" s="1" t="e">
        <f>VLOOKUP(Tabla3[[#This Row],[COD . CLIENTE  ]],CREDITO[],6,FALSE)</f>
        <v>#N/A</v>
      </c>
    </row>
    <row r="804" spans="1:4" x14ac:dyDescent="0.25">
      <c r="A804" s="3" t="s">
        <v>10223</v>
      </c>
      <c r="B804" s="8" t="str">
        <f>VLOOKUP(Tabla3[[#This Row],[COD . CLIENTE  ]],Tabla15[],2,FALSE)</f>
        <v>SWIFTCOOL S.A.C.</v>
      </c>
      <c r="C804" s="1" t="e">
        <f>VLOOKUP(Tabla3[[#This Row],[COD . CLIENTE  ]],CREDITO[],4,FALSE)</f>
        <v>#N/A</v>
      </c>
      <c r="D804" s="1" t="e">
        <f>VLOOKUP(Tabla3[[#This Row],[COD . CLIENTE  ]],CREDITO[],6,FALSE)</f>
        <v>#N/A</v>
      </c>
    </row>
    <row r="805" spans="1:4" x14ac:dyDescent="0.25">
      <c r="A805" s="3" t="s">
        <v>10911</v>
      </c>
      <c r="B805" s="8" t="str">
        <f>VLOOKUP(Tabla3[[#This Row],[COD . CLIENTE  ]],Tabla15[],2,FALSE)</f>
        <v>R &amp; M FRIOTEC PERU S.R.L.</v>
      </c>
      <c r="C805" s="1" t="e">
        <f>VLOOKUP(Tabla3[[#This Row],[COD . CLIENTE  ]],CREDITO[],4,FALSE)</f>
        <v>#N/A</v>
      </c>
      <c r="D805" s="1" t="e">
        <f>VLOOKUP(Tabla3[[#This Row],[COD . CLIENTE  ]],CREDITO[],6,FALSE)</f>
        <v>#N/A</v>
      </c>
    </row>
    <row r="806" spans="1:4" x14ac:dyDescent="0.25">
      <c r="A806" s="3" t="s">
        <v>10911</v>
      </c>
      <c r="B806" s="8" t="str">
        <f>VLOOKUP(Tabla3[[#This Row],[COD . CLIENTE  ]],Tabla15[],2,FALSE)</f>
        <v>R &amp; M FRIOTEC PERU S.R.L.</v>
      </c>
      <c r="C806" s="1" t="e">
        <f>VLOOKUP(Tabla3[[#This Row],[COD . CLIENTE  ]],CREDITO[],4,FALSE)</f>
        <v>#N/A</v>
      </c>
      <c r="D806" s="1" t="e">
        <f>VLOOKUP(Tabla3[[#This Row],[COD . CLIENTE  ]],CREDITO[],6,FALSE)</f>
        <v>#N/A</v>
      </c>
    </row>
    <row r="807" spans="1:4" x14ac:dyDescent="0.25">
      <c r="A807" s="3" t="s">
        <v>21771</v>
      </c>
      <c r="B807" s="8" t="str">
        <f>VLOOKUP(Tabla3[[#This Row],[COD . CLIENTE  ]],Tabla15[],2,FALSE)</f>
        <v>SERVICIOS INDUSTRIALES AUTOMATIZADO TECNOLOGICO SAC</v>
      </c>
      <c r="C807" s="1" t="e">
        <f>VLOOKUP(Tabla3[[#This Row],[COD . CLIENTE  ]],CREDITO[],4,FALSE)</f>
        <v>#N/A</v>
      </c>
      <c r="D807" s="1" t="e">
        <f>VLOOKUP(Tabla3[[#This Row],[COD . CLIENTE  ]],CREDITO[],6,FALSE)</f>
        <v>#N/A</v>
      </c>
    </row>
    <row r="808" spans="1:4" x14ac:dyDescent="0.25">
      <c r="A808" s="3" t="s">
        <v>21773</v>
      </c>
      <c r="B808" s="8" t="str">
        <f>VLOOKUP(Tabla3[[#This Row],[COD . CLIENTE  ]],Tabla15[],2,FALSE)</f>
        <v>HIDROCONTROLES SAC</v>
      </c>
      <c r="C808" s="1" t="e">
        <f>VLOOKUP(Tabla3[[#This Row],[COD . CLIENTE  ]],CREDITO[],4,FALSE)</f>
        <v>#N/A</v>
      </c>
      <c r="D808" s="1" t="e">
        <f>VLOOKUP(Tabla3[[#This Row],[COD . CLIENTE  ]],CREDITO[],6,FALSE)</f>
        <v>#N/A</v>
      </c>
    </row>
    <row r="809" spans="1:4" x14ac:dyDescent="0.25">
      <c r="A809" s="3" t="s">
        <v>7726</v>
      </c>
      <c r="B809" s="8" t="str">
        <f>VLOOKUP(Tabla3[[#This Row],[COD . CLIENTE  ]],Tabla15[],2,FALSE)</f>
        <v>PEQUE E.I.R.L.</v>
      </c>
      <c r="C809" s="1" t="e">
        <f>VLOOKUP(Tabla3[[#This Row],[COD . CLIENTE  ]],CREDITO[],4,FALSE)</f>
        <v>#N/A</v>
      </c>
      <c r="D809" s="1" t="e">
        <f>VLOOKUP(Tabla3[[#This Row],[COD . CLIENTE  ]],CREDITO[],6,FALSE)</f>
        <v>#N/A</v>
      </c>
    </row>
    <row r="810" spans="1:4" x14ac:dyDescent="0.25">
      <c r="A810" s="3" t="s">
        <v>5981</v>
      </c>
      <c r="B810" s="8" t="str">
        <f>VLOOKUP(Tabla3[[#This Row],[COD . CLIENTE  ]],Tabla15[],2,FALSE)</f>
        <v>CN MINERIA Y CONSTRUCCION S.A.C.</v>
      </c>
      <c r="C810" s="1" t="e">
        <f>VLOOKUP(Tabla3[[#This Row],[COD . CLIENTE  ]],CREDITO[],4,FALSE)</f>
        <v>#N/A</v>
      </c>
      <c r="D810" s="1" t="e">
        <f>VLOOKUP(Tabla3[[#This Row],[COD . CLIENTE  ]],CREDITO[],6,FALSE)</f>
        <v>#N/A</v>
      </c>
    </row>
    <row r="811" spans="1:4" x14ac:dyDescent="0.25">
      <c r="A811" s="3" t="s">
        <v>9860</v>
      </c>
      <c r="B811" s="8" t="str">
        <f>VLOOKUP(Tabla3[[#This Row],[COD . CLIENTE  ]],Tabla15[],2,FALSE)</f>
        <v>CONEX SOLUCIONES TECNOLOGICAS S.A.C</v>
      </c>
      <c r="C811" s="1" t="e">
        <f>VLOOKUP(Tabla3[[#This Row],[COD . CLIENTE  ]],CREDITO[],4,FALSE)</f>
        <v>#N/A</v>
      </c>
      <c r="D811" s="1" t="e">
        <f>VLOOKUP(Tabla3[[#This Row],[COD . CLIENTE  ]],CREDITO[],6,FALSE)</f>
        <v>#N/A</v>
      </c>
    </row>
    <row r="812" spans="1:4" x14ac:dyDescent="0.25">
      <c r="A812" s="3" t="s">
        <v>10406</v>
      </c>
      <c r="B812" s="8" t="str">
        <f>VLOOKUP(Tabla3[[#This Row],[COD . CLIENTE  ]],Tabla15[],2,FALSE)</f>
        <v>INVERSIONES PABLO YATA E.I.R.L.</v>
      </c>
      <c r="C812" s="1" t="e">
        <f>VLOOKUP(Tabla3[[#This Row],[COD . CLIENTE  ]],CREDITO[],4,FALSE)</f>
        <v>#N/A</v>
      </c>
      <c r="D812" s="1" t="e">
        <f>VLOOKUP(Tabla3[[#This Row],[COD . CLIENTE  ]],CREDITO[],6,FALSE)</f>
        <v>#N/A</v>
      </c>
    </row>
    <row r="813" spans="1:4" x14ac:dyDescent="0.25">
      <c r="A813" s="3" t="s">
        <v>10262</v>
      </c>
      <c r="B813" s="8" t="str">
        <f>VLOOKUP(Tabla3[[#This Row],[COD . CLIENTE  ]],Tabla15[],2,FALSE)</f>
        <v>D&amp;G PERU SERVICIOS GENERALES E.I.R.L.</v>
      </c>
      <c r="C813" s="1" t="e">
        <f>VLOOKUP(Tabla3[[#This Row],[COD . CLIENTE  ]],CREDITO[],4,FALSE)</f>
        <v>#N/A</v>
      </c>
      <c r="D813" s="1" t="e">
        <f>VLOOKUP(Tabla3[[#This Row],[COD . CLIENTE  ]],CREDITO[],6,FALSE)</f>
        <v>#N/A</v>
      </c>
    </row>
    <row r="814" spans="1:4" x14ac:dyDescent="0.25">
      <c r="A814" s="3" t="s">
        <v>10143</v>
      </c>
      <c r="B814" s="8" t="str">
        <f>VLOOKUP(Tabla3[[#This Row],[COD . CLIENTE  ]],Tabla15[],2,FALSE)</f>
        <v>FRUTIVAS IMPORT &amp; EXPORT E.I.R.L.</v>
      </c>
      <c r="C814" s="1" t="e">
        <f>VLOOKUP(Tabla3[[#This Row],[COD . CLIENTE  ]],CREDITO[],4,FALSE)</f>
        <v>#N/A</v>
      </c>
      <c r="D814" s="1" t="e">
        <f>VLOOKUP(Tabla3[[#This Row],[COD . CLIENTE  ]],CREDITO[],6,FALSE)</f>
        <v>#N/A</v>
      </c>
    </row>
    <row r="815" spans="1:4" x14ac:dyDescent="0.25">
      <c r="A815" s="3" t="s">
        <v>9768</v>
      </c>
      <c r="B815" s="8" t="str">
        <f>VLOOKUP(Tabla3[[#This Row],[COD . CLIENTE  ]],Tabla15[],2,FALSE)</f>
        <v>PROGRESS AYP S.A.C.</v>
      </c>
      <c r="C815" s="1" t="e">
        <f>VLOOKUP(Tabla3[[#This Row],[COD . CLIENTE  ]],CREDITO[],4,FALSE)</f>
        <v>#N/A</v>
      </c>
      <c r="D815" s="1" t="e">
        <f>VLOOKUP(Tabla3[[#This Row],[COD . CLIENTE  ]],CREDITO[],6,FALSE)</f>
        <v>#N/A</v>
      </c>
    </row>
    <row r="816" spans="1:4" x14ac:dyDescent="0.25">
      <c r="A816" s="3" t="s">
        <v>21766</v>
      </c>
      <c r="B816" s="8" t="str">
        <f>VLOOKUP(Tabla3[[#This Row],[COD . CLIENTE  ]],Tabla15[],2,FALSE)</f>
        <v>INGENIERIA SOSTENIBLE F &amp; H CONTRATISTAS GENERALES SRL</v>
      </c>
      <c r="C816" s="1" t="e">
        <f>VLOOKUP(Tabla3[[#This Row],[COD . CLIENTE  ]],CREDITO[],4,FALSE)</f>
        <v>#N/A</v>
      </c>
      <c r="D816" s="1" t="e">
        <f>VLOOKUP(Tabla3[[#This Row],[COD . CLIENTE  ]],CREDITO[],6,FALSE)</f>
        <v>#N/A</v>
      </c>
    </row>
    <row r="817" spans="1:4" x14ac:dyDescent="0.25">
      <c r="A817" s="3" t="s">
        <v>9711</v>
      </c>
      <c r="B817" s="8" t="str">
        <f>VLOOKUP(Tabla3[[#This Row],[COD . CLIENTE  ]],Tabla15[],2,FALSE)</f>
        <v>JE REFRIGERACION S.A.C.</v>
      </c>
      <c r="C817" s="1" t="e">
        <f>VLOOKUP(Tabla3[[#This Row],[COD . CLIENTE  ]],CREDITO[],4,FALSE)</f>
        <v>#N/A</v>
      </c>
      <c r="D817" s="1" t="e">
        <f>VLOOKUP(Tabla3[[#This Row],[COD . CLIENTE  ]],CREDITO[],6,FALSE)</f>
        <v>#N/A</v>
      </c>
    </row>
    <row r="818" spans="1:4" x14ac:dyDescent="0.25">
      <c r="A818" s="3" t="s">
        <v>21775</v>
      </c>
      <c r="B818" s="8" t="str">
        <f>VLOOKUP(Tabla3[[#This Row],[COD . CLIENTE  ]],Tabla15[],2,FALSE)</f>
        <v>INMOBILIARIA PERU RAICES SAC</v>
      </c>
      <c r="C818" s="1" t="e">
        <f>VLOOKUP(Tabla3[[#This Row],[COD . CLIENTE  ]],CREDITO[],4,FALSE)</f>
        <v>#N/A</v>
      </c>
      <c r="D818" s="1" t="e">
        <f>VLOOKUP(Tabla3[[#This Row],[COD . CLIENTE  ]],CREDITO[],6,FALSE)</f>
        <v>#N/A</v>
      </c>
    </row>
    <row r="819" spans="1:4" x14ac:dyDescent="0.25">
      <c r="A819" s="3" t="s">
        <v>9132</v>
      </c>
      <c r="B819" s="8" t="str">
        <f>VLOOKUP(Tabla3[[#This Row],[COD . CLIENTE  ]],Tabla15[],2,FALSE)</f>
        <v>PC PERFECT COOL S.A.C.</v>
      </c>
      <c r="C819" s="1" t="e">
        <f>VLOOKUP(Tabla3[[#This Row],[COD . CLIENTE  ]],CREDITO[],4,FALSE)</f>
        <v>#N/A</v>
      </c>
      <c r="D819" s="1" t="e">
        <f>VLOOKUP(Tabla3[[#This Row],[COD . CLIENTE  ]],CREDITO[],6,FALSE)</f>
        <v>#N/A</v>
      </c>
    </row>
    <row r="820" spans="1:4" x14ac:dyDescent="0.25">
      <c r="A820" s="3" t="s">
        <v>10690</v>
      </c>
      <c r="B820" s="8" t="str">
        <f>VLOOKUP(Tabla3[[#This Row],[COD . CLIENTE  ]],Tabla15[],2,FALSE)</f>
        <v>RFALMA E.I.R.L.</v>
      </c>
      <c r="C820" s="1" t="e">
        <f>VLOOKUP(Tabla3[[#This Row],[COD . CLIENTE  ]],CREDITO[],4,FALSE)</f>
        <v>#N/A</v>
      </c>
      <c r="D820" s="1" t="e">
        <f>VLOOKUP(Tabla3[[#This Row],[COD . CLIENTE  ]],CREDITO[],6,FALSE)</f>
        <v>#N/A</v>
      </c>
    </row>
    <row r="821" spans="1:4" x14ac:dyDescent="0.25">
      <c r="A821" s="3" t="s">
        <v>7901</v>
      </c>
      <c r="B821" s="8" t="str">
        <f>VLOOKUP(Tabla3[[#This Row],[COD . CLIENTE  ]],Tabla15[],2,FALSE)</f>
        <v>MAQUICEN MINERIA Y CONSTRUCCION S.A.C.</v>
      </c>
      <c r="C821" s="1" t="e">
        <f>VLOOKUP(Tabla3[[#This Row],[COD . CLIENTE  ]],CREDITO[],4,FALSE)</f>
        <v>#N/A</v>
      </c>
      <c r="D821" s="1" t="e">
        <f>VLOOKUP(Tabla3[[#This Row],[COD . CLIENTE  ]],CREDITO[],6,FALSE)</f>
        <v>#N/A</v>
      </c>
    </row>
    <row r="822" spans="1:4" x14ac:dyDescent="0.25">
      <c r="A822" s="3" t="s">
        <v>7223</v>
      </c>
      <c r="B822" s="8" t="str">
        <f>VLOOKUP(Tabla3[[#This Row],[COD . CLIENTE  ]],Tabla15[],2,FALSE)</f>
        <v>PECUARIA EL CHANCHITO S.A.C.</v>
      </c>
      <c r="C822" s="1" t="e">
        <f>VLOOKUP(Tabla3[[#This Row],[COD . CLIENTE  ]],CREDITO[],4,FALSE)</f>
        <v>#N/A</v>
      </c>
      <c r="D822" s="1" t="e">
        <f>VLOOKUP(Tabla3[[#This Row],[COD . CLIENTE  ]],CREDITO[],6,FALSE)</f>
        <v>#N/A</v>
      </c>
    </row>
    <row r="823" spans="1:4" x14ac:dyDescent="0.25">
      <c r="A823" s="3" t="s">
        <v>10992</v>
      </c>
      <c r="B823" s="8" t="str">
        <f>VLOOKUP(Tabla3[[#This Row],[COD . CLIENTE  ]],Tabla15[],2,FALSE)</f>
        <v>SERVICIOS CONITERICK S.A.C.</v>
      </c>
      <c r="C823" s="1" t="e">
        <f>VLOOKUP(Tabla3[[#This Row],[COD . CLIENTE  ]],CREDITO[],4,FALSE)</f>
        <v>#N/A</v>
      </c>
      <c r="D823" s="1" t="e">
        <f>VLOOKUP(Tabla3[[#This Row],[COD . CLIENTE  ]],CREDITO[],6,FALSE)</f>
        <v>#N/A</v>
      </c>
    </row>
    <row r="824" spans="1:4" x14ac:dyDescent="0.25">
      <c r="A824" s="3" t="s">
        <v>9912</v>
      </c>
      <c r="B824" s="8" t="str">
        <f>VLOOKUP(Tabla3[[#This Row],[COD . CLIENTE  ]],Tabla15[],2,FALSE)</f>
        <v>SERVICIOS Y PROYECTOS ELECTROMECANICOS D Y C     S.R.L.</v>
      </c>
      <c r="C824" s="1" t="e">
        <f>VLOOKUP(Tabla3[[#This Row],[COD . CLIENTE  ]],CREDITO[],4,FALSE)</f>
        <v>#N/A</v>
      </c>
      <c r="D824" s="1" t="e">
        <f>VLOOKUP(Tabla3[[#This Row],[COD . CLIENTE  ]],CREDITO[],6,FALSE)</f>
        <v>#N/A</v>
      </c>
    </row>
    <row r="825" spans="1:4" x14ac:dyDescent="0.25">
      <c r="A825" s="3" t="s">
        <v>6081</v>
      </c>
      <c r="B825" s="8" t="str">
        <f>VLOOKUP(Tabla3[[#This Row],[COD . CLIENTE  ]],Tabla15[],2,FALSE)</f>
        <v>ASOCIACION DE OFICIALES DE LA POLICIA DE INVESTIGACIONES DEL PERU - AO-PIP</v>
      </c>
      <c r="C825" s="1" t="e">
        <f>VLOOKUP(Tabla3[[#This Row],[COD . CLIENTE  ]],CREDITO[],4,FALSE)</f>
        <v>#N/A</v>
      </c>
      <c r="D825" s="1" t="e">
        <f>VLOOKUP(Tabla3[[#This Row],[COD . CLIENTE  ]],CREDITO[],6,FALSE)</f>
        <v>#N/A</v>
      </c>
    </row>
    <row r="826" spans="1:4" x14ac:dyDescent="0.25">
      <c r="A826" s="3" t="s">
        <v>9860</v>
      </c>
      <c r="B826" s="8" t="str">
        <f>VLOOKUP(Tabla3[[#This Row],[COD . CLIENTE  ]],Tabla15[],2,FALSE)</f>
        <v>CONEX SOLUCIONES TECNOLOGICAS S.A.C</v>
      </c>
      <c r="C826" s="1" t="e">
        <f>VLOOKUP(Tabla3[[#This Row],[COD . CLIENTE  ]],CREDITO[],4,FALSE)</f>
        <v>#N/A</v>
      </c>
      <c r="D826" s="1" t="e">
        <f>VLOOKUP(Tabla3[[#This Row],[COD . CLIENTE  ]],CREDITO[],6,FALSE)</f>
        <v>#N/A</v>
      </c>
    </row>
    <row r="827" spans="1:4" x14ac:dyDescent="0.25">
      <c r="A827" s="3" t="s">
        <v>10102</v>
      </c>
      <c r="B827" s="8" t="str">
        <f>VLOOKUP(Tabla3[[#This Row],[COD . CLIENTE  ]],Tabla15[],2,FALSE)</f>
        <v>SNOW SHOP S.A.C.</v>
      </c>
      <c r="C827" s="1" t="e">
        <f>VLOOKUP(Tabla3[[#This Row],[COD . CLIENTE  ]],CREDITO[],4,FALSE)</f>
        <v>#N/A</v>
      </c>
      <c r="D827" s="1" t="e">
        <f>VLOOKUP(Tabla3[[#This Row],[COD . CLIENTE  ]],CREDITO[],6,FALSE)</f>
        <v>#N/A</v>
      </c>
    </row>
    <row r="828" spans="1:4" x14ac:dyDescent="0.25">
      <c r="A828" s="3" t="s">
        <v>9058</v>
      </c>
      <c r="B828" s="8" t="str">
        <f>VLOOKUP(Tabla3[[#This Row],[COD . CLIENTE  ]],Tabla15[],2,FALSE)</f>
        <v>REFRIWORLD PERU S.A.C.</v>
      </c>
      <c r="C828" s="1" t="str">
        <f>VLOOKUP(Tabla3[[#This Row],[COD . CLIENTE  ]],CREDITO[],4,FALSE)</f>
        <v>Crédito 30 días</v>
      </c>
      <c r="D828" s="1" t="str">
        <f>VLOOKUP(Tabla3[[#This Row],[COD . CLIENTE  ]],CREDITO[],6,FALSE)</f>
        <v>MERIE TINEO</v>
      </c>
    </row>
    <row r="829" spans="1:4" x14ac:dyDescent="0.25">
      <c r="A829" s="3" t="s">
        <v>10842</v>
      </c>
      <c r="B829" s="8" t="str">
        <f>VLOOKUP(Tabla3[[#This Row],[COD . CLIENTE  ]],Tabla15[],2,FALSE)</f>
        <v>INSTAPRO GROUP SOLUTIONS S.A.C.</v>
      </c>
      <c r="C829" s="1" t="e">
        <f>VLOOKUP(Tabla3[[#This Row],[COD . CLIENTE  ]],CREDITO[],4,FALSE)</f>
        <v>#N/A</v>
      </c>
      <c r="D829" s="1" t="e">
        <f>VLOOKUP(Tabla3[[#This Row],[COD . CLIENTE  ]],CREDITO[],6,FALSE)</f>
        <v>#N/A</v>
      </c>
    </row>
    <row r="830" spans="1:4" x14ac:dyDescent="0.25">
      <c r="A830" s="3" t="s">
        <v>7114</v>
      </c>
      <c r="B830" s="8" t="str">
        <f>VLOOKUP(Tabla3[[#This Row],[COD . CLIENTE  ]],Tabla15[],2,FALSE)</f>
        <v>COMERCIALIZADORA AGROINDUSTRIAL FECU SAC</v>
      </c>
      <c r="C830" s="1" t="str">
        <f>VLOOKUP(Tabla3[[#This Row],[COD . CLIENTE  ]],CREDITO[],4,FALSE)</f>
        <v>Crédito 30 días</v>
      </c>
      <c r="D830" s="1" t="str">
        <f>VLOOKUP(Tabla3[[#This Row],[COD . CLIENTE  ]],CREDITO[],6,FALSE)</f>
        <v>Geidy Chavez</v>
      </c>
    </row>
    <row r="831" spans="1:4" x14ac:dyDescent="0.25">
      <c r="A831" s="3" t="s">
        <v>11572</v>
      </c>
      <c r="B831" s="8" t="str">
        <f>VLOOKUP(Tabla3[[#This Row],[COD . CLIENTE  ]],Tabla15[],2,FALSE)</f>
        <v>GUDE ARMADORES S.L</v>
      </c>
      <c r="C831" s="1" t="e">
        <f>VLOOKUP(Tabla3[[#This Row],[COD . CLIENTE  ]],CREDITO[],4,FALSE)</f>
        <v>#N/A</v>
      </c>
      <c r="D831" s="1" t="e">
        <f>VLOOKUP(Tabla3[[#This Row],[COD . CLIENTE  ]],CREDITO[],6,FALSE)</f>
        <v>#N/A</v>
      </c>
    </row>
    <row r="832" spans="1:4" x14ac:dyDescent="0.25">
      <c r="A832" s="3" t="s">
        <v>19282</v>
      </c>
      <c r="B832" s="8" t="str">
        <f>VLOOKUP(Tabla3[[#This Row],[COD . CLIENTE  ]],Tabla15[],2,FALSE)</f>
        <v xml:space="preserve">FRIOMAX REFRIGERACION </v>
      </c>
      <c r="C832" s="1" t="e">
        <f>VLOOKUP(Tabla3[[#This Row],[COD . CLIENTE  ]],CREDITO[],4,FALSE)</f>
        <v>#N/A</v>
      </c>
      <c r="D832" s="1" t="e">
        <f>VLOOKUP(Tabla3[[#This Row],[COD . CLIENTE  ]],CREDITO[],6,FALSE)</f>
        <v>#N/A</v>
      </c>
    </row>
    <row r="833" spans="1:4" x14ac:dyDescent="0.25">
      <c r="A833" s="3" t="s">
        <v>5980</v>
      </c>
      <c r="B833" s="8" t="str">
        <f>VLOOKUP(Tabla3[[#This Row],[COD . CLIENTE  ]],Tabla15[],2,FALSE)</f>
        <v>CORPORACION ADC SOCIEDAD ANONIMA CERRADA</v>
      </c>
      <c r="C833" s="1" t="e">
        <f>VLOOKUP(Tabla3[[#This Row],[COD . CLIENTE  ]],CREDITO[],4,FALSE)</f>
        <v>#N/A</v>
      </c>
      <c r="D833" s="1" t="e">
        <f>VLOOKUP(Tabla3[[#This Row],[COD . CLIENTE  ]],CREDITO[],6,FALSE)</f>
        <v>#N/A</v>
      </c>
    </row>
    <row r="834" spans="1:4" x14ac:dyDescent="0.25">
      <c r="A834" s="3" t="s">
        <v>7035</v>
      </c>
      <c r="B834" s="8" t="str">
        <f>VLOOKUP(Tabla3[[#This Row],[COD . CLIENTE  ]],Tabla15[],2,FALSE)</f>
        <v>PRODUCTORA ANDINA DE CONGELADOS SRL</v>
      </c>
      <c r="C834" s="1" t="e">
        <f>VLOOKUP(Tabla3[[#This Row],[COD . CLIENTE  ]],CREDITO[],4,FALSE)</f>
        <v>#N/A</v>
      </c>
      <c r="D834" s="1" t="e">
        <f>VLOOKUP(Tabla3[[#This Row],[COD . CLIENTE  ]],CREDITO[],6,FALSE)</f>
        <v>#N/A</v>
      </c>
    </row>
    <row r="835" spans="1:4" x14ac:dyDescent="0.25">
      <c r="A835" s="3" t="s">
        <v>4954</v>
      </c>
      <c r="B835" s="8" t="str">
        <f>VLOOKUP(Tabla3[[#This Row],[COD . CLIENTE  ]],Tabla15[],2,FALSE)</f>
        <v>GOMEZ ABREGU TITO PERCY</v>
      </c>
      <c r="C835" s="1" t="e">
        <f>VLOOKUP(Tabla3[[#This Row],[COD . CLIENTE  ]],CREDITO[],4,FALSE)</f>
        <v>#N/A</v>
      </c>
      <c r="D835" s="1" t="e">
        <f>VLOOKUP(Tabla3[[#This Row],[COD . CLIENTE  ]],CREDITO[],6,FALSE)</f>
        <v>#N/A</v>
      </c>
    </row>
    <row r="836" spans="1:4" x14ac:dyDescent="0.25">
      <c r="A836" s="3" t="s">
        <v>21778</v>
      </c>
      <c r="B836" s="8" t="str">
        <f>VLOOKUP(Tabla3[[#This Row],[COD . CLIENTE  ]],Tabla15[],2,FALSE)</f>
        <v>SERVI KORA SAC</v>
      </c>
      <c r="C836" s="1" t="e">
        <f>VLOOKUP(Tabla3[[#This Row],[COD . CLIENTE  ]],CREDITO[],4,FALSE)</f>
        <v>#N/A</v>
      </c>
      <c r="D836" s="1" t="e">
        <f>VLOOKUP(Tabla3[[#This Row],[COD . CLIENTE  ]],CREDITO[],6,FALSE)</f>
        <v>#N/A</v>
      </c>
    </row>
    <row r="837" spans="1:4" x14ac:dyDescent="0.25">
      <c r="A837" s="3" t="s">
        <v>4997</v>
      </c>
      <c r="B837" s="8" t="str">
        <f>VLOOKUP(Tabla3[[#This Row],[COD . CLIENTE  ]],Tabla15[],2,FALSE)</f>
        <v>FERNANDEZ DIAZ OSCAR IVANHOE</v>
      </c>
      <c r="C837" s="1" t="e">
        <f>VLOOKUP(Tabla3[[#This Row],[COD . CLIENTE  ]],CREDITO[],4,FALSE)</f>
        <v>#N/A</v>
      </c>
      <c r="D837" s="1" t="e">
        <f>VLOOKUP(Tabla3[[#This Row],[COD . CLIENTE  ]],CREDITO[],6,FALSE)</f>
        <v>#N/A</v>
      </c>
    </row>
    <row r="838" spans="1:4" x14ac:dyDescent="0.25">
      <c r="A838" s="3" t="s">
        <v>21780</v>
      </c>
      <c r="B838" s="8" t="str">
        <f>VLOOKUP(Tabla3[[#This Row],[COD . CLIENTE  ]],Tabla15[],2,FALSE)</f>
        <v>MERAKI S.L SAC</v>
      </c>
      <c r="C838" s="1" t="e">
        <f>VLOOKUP(Tabla3[[#This Row],[COD . CLIENTE  ]],CREDITO[],4,FALSE)</f>
        <v>#N/A</v>
      </c>
      <c r="D838" s="1" t="e">
        <f>VLOOKUP(Tabla3[[#This Row],[COD . CLIENTE  ]],CREDITO[],6,FALSE)</f>
        <v>#N/A</v>
      </c>
    </row>
    <row r="839" spans="1:4" x14ac:dyDescent="0.25">
      <c r="A839" s="3" t="s">
        <v>21782</v>
      </c>
      <c r="B839" s="8" t="str">
        <f>VLOOKUP(Tabla3[[#This Row],[COD . CLIENTE  ]],Tabla15[],2,FALSE)</f>
        <v>ROJAS PARCO EBERTH</v>
      </c>
      <c r="C839" s="1" t="e">
        <f>VLOOKUP(Tabla3[[#This Row],[COD . CLIENTE  ]],CREDITO[],4,FALSE)</f>
        <v>#N/A</v>
      </c>
      <c r="D839" s="1" t="e">
        <f>VLOOKUP(Tabla3[[#This Row],[COD . CLIENTE  ]],CREDITO[],6,FALSE)</f>
        <v>#N/A</v>
      </c>
    </row>
    <row r="840" spans="1:4" x14ac:dyDescent="0.25">
      <c r="A840" s="3" t="s">
        <v>6670</v>
      </c>
      <c r="B840" s="8" t="str">
        <f>VLOOKUP(Tabla3[[#This Row],[COD . CLIENTE  ]],Tabla15[],2,FALSE)</f>
        <v>CLIFOR S.R.L</v>
      </c>
      <c r="C840" s="1" t="e">
        <f>VLOOKUP(Tabla3[[#This Row],[COD . CLIENTE  ]],CREDITO[],4,FALSE)</f>
        <v>#N/A</v>
      </c>
      <c r="D840" s="1" t="e">
        <f>VLOOKUP(Tabla3[[#This Row],[COD . CLIENTE  ]],CREDITO[],6,FALSE)</f>
        <v>#N/A</v>
      </c>
    </row>
    <row r="841" spans="1:4" x14ac:dyDescent="0.25">
      <c r="A841" s="3" t="s">
        <v>10013</v>
      </c>
      <c r="B841" s="8" t="str">
        <f>VLOOKUP(Tabla3[[#This Row],[COD . CLIENTE  ]],Tabla15[],2,FALSE)</f>
        <v>DENKO PERU E.I.R.L.</v>
      </c>
      <c r="C841" s="1" t="e">
        <f>VLOOKUP(Tabla3[[#This Row],[COD . CLIENTE  ]],CREDITO[],4,FALSE)</f>
        <v>#N/A</v>
      </c>
      <c r="D841" s="1" t="e">
        <f>VLOOKUP(Tabla3[[#This Row],[COD . CLIENTE  ]],CREDITO[],6,FALSE)</f>
        <v>#N/A</v>
      </c>
    </row>
    <row r="842" spans="1:4" x14ac:dyDescent="0.25">
      <c r="A842" s="3" t="s">
        <v>9388</v>
      </c>
      <c r="B842" s="8" t="str">
        <f>VLOOKUP(Tabla3[[#This Row],[COD . CLIENTE  ]],Tabla15[],2,FALSE)</f>
        <v>MEGAESTRUCTURAS LENNON S.R.L.</v>
      </c>
      <c r="C842" s="1" t="e">
        <f>VLOOKUP(Tabla3[[#This Row],[COD . CLIENTE  ]],CREDITO[],4,FALSE)</f>
        <v>#N/A</v>
      </c>
      <c r="D842" s="1" t="e">
        <f>VLOOKUP(Tabla3[[#This Row],[COD . CLIENTE  ]],CREDITO[],6,FALSE)</f>
        <v>#N/A</v>
      </c>
    </row>
    <row r="843" spans="1:4" x14ac:dyDescent="0.25">
      <c r="A843" s="3" t="s">
        <v>10138</v>
      </c>
      <c r="B843" s="8" t="str">
        <f>VLOOKUP(Tabla3[[#This Row],[COD . CLIENTE  ]],Tabla15[],2,FALSE)</f>
        <v>GENERAL COLD SYSTEM E.I.R.L.</v>
      </c>
      <c r="C843" s="1" t="e">
        <f>VLOOKUP(Tabla3[[#This Row],[COD . CLIENTE  ]],CREDITO[],4,FALSE)</f>
        <v>#N/A</v>
      </c>
      <c r="D843" s="1" t="e">
        <f>VLOOKUP(Tabla3[[#This Row],[COD . CLIENTE  ]],CREDITO[],6,FALSE)</f>
        <v>#N/A</v>
      </c>
    </row>
    <row r="844" spans="1:4" x14ac:dyDescent="0.25">
      <c r="A844" s="3" t="s">
        <v>9783</v>
      </c>
      <c r="B844" s="8" t="str">
        <f>VLOOKUP(Tabla3[[#This Row],[COD . CLIENTE  ]],Tabla15[],2,FALSE)</f>
        <v>JOVENES ARRIEROS JANA S.A.C.</v>
      </c>
      <c r="C844" s="1" t="e">
        <f>VLOOKUP(Tabla3[[#This Row],[COD . CLIENTE  ]],CREDITO[],4,FALSE)</f>
        <v>#N/A</v>
      </c>
      <c r="D844" s="1" t="e">
        <f>VLOOKUP(Tabla3[[#This Row],[COD . CLIENTE  ]],CREDITO[],6,FALSE)</f>
        <v>#N/A</v>
      </c>
    </row>
    <row r="845" spans="1:4" x14ac:dyDescent="0.25">
      <c r="A845" s="3" t="s">
        <v>7251</v>
      </c>
      <c r="B845" s="8" t="str">
        <f>VLOOKUP(Tabla3[[#This Row],[COD . CLIENTE  ]],Tabla15[],2,FALSE)</f>
        <v>EKONO AIR EIRL</v>
      </c>
      <c r="C845" s="1" t="e">
        <f>VLOOKUP(Tabla3[[#This Row],[COD . CLIENTE  ]],CREDITO[],4,FALSE)</f>
        <v>#N/A</v>
      </c>
      <c r="D845" s="1" t="e">
        <f>VLOOKUP(Tabla3[[#This Row],[COD . CLIENTE  ]],CREDITO[],6,FALSE)</f>
        <v>#N/A</v>
      </c>
    </row>
    <row r="846" spans="1:4" x14ac:dyDescent="0.25">
      <c r="A846" s="3" t="s">
        <v>9407</v>
      </c>
      <c r="B846" s="8" t="str">
        <f>VLOOKUP(Tabla3[[#This Row],[COD . CLIENTE  ]],Tabla15[],2,FALSE)</f>
        <v>BY AUTOCLIMA E.I.R.L.</v>
      </c>
      <c r="C846" s="1" t="e">
        <f>VLOOKUP(Tabla3[[#This Row],[COD . CLIENTE  ]],CREDITO[],4,FALSE)</f>
        <v>#N/A</v>
      </c>
      <c r="D846" s="1" t="e">
        <f>VLOOKUP(Tabla3[[#This Row],[COD . CLIENTE  ]],CREDITO[],6,FALSE)</f>
        <v>#N/A</v>
      </c>
    </row>
    <row r="847" spans="1:4" x14ac:dyDescent="0.25">
      <c r="A847" s="3" t="s">
        <v>8351</v>
      </c>
      <c r="B847" s="8" t="str">
        <f>VLOOKUP(Tabla3[[#This Row],[COD . CLIENTE  ]],Tabla15[],2,FALSE)</f>
        <v>INVERSIONES Y SERVICIOS PUNTO BLANCO S.A.C.</v>
      </c>
      <c r="C847" s="1" t="e">
        <f>VLOOKUP(Tabla3[[#This Row],[COD . CLIENTE  ]],CREDITO[],4,FALSE)</f>
        <v>#N/A</v>
      </c>
      <c r="D847" s="1" t="e">
        <f>VLOOKUP(Tabla3[[#This Row],[COD . CLIENTE  ]],CREDITO[],6,FALSE)</f>
        <v>#N/A</v>
      </c>
    </row>
    <row r="848" spans="1:4" x14ac:dyDescent="0.25">
      <c r="A848" s="3" t="s">
        <v>10879</v>
      </c>
      <c r="B848" s="8" t="str">
        <f>VLOOKUP(Tabla3[[#This Row],[COD . CLIENTE  ]],Tabla15[],2,FALSE)</f>
        <v>FORTA INGENIERIA S.A.C.</v>
      </c>
      <c r="C848" s="1" t="e">
        <f>VLOOKUP(Tabla3[[#This Row],[COD . CLIENTE  ]],CREDITO[],4,FALSE)</f>
        <v>#N/A</v>
      </c>
      <c r="D848" s="1" t="e">
        <f>VLOOKUP(Tabla3[[#This Row],[COD . CLIENTE  ]],CREDITO[],6,FALSE)</f>
        <v>#N/A</v>
      </c>
    </row>
    <row r="849" spans="1:4" x14ac:dyDescent="0.25">
      <c r="A849" s="3" t="s">
        <v>21784</v>
      </c>
      <c r="B849" s="8" t="str">
        <f>VLOOKUP(Tabla3[[#This Row],[COD . CLIENTE  ]],Tabla15[],2,FALSE)</f>
        <v>SOLUTIA PERU REALTY EIRL</v>
      </c>
      <c r="C849" s="1" t="e">
        <f>VLOOKUP(Tabla3[[#This Row],[COD . CLIENTE  ]],CREDITO[],4,FALSE)</f>
        <v>#N/A</v>
      </c>
      <c r="D849" s="1" t="e">
        <f>VLOOKUP(Tabla3[[#This Row],[COD . CLIENTE  ]],CREDITO[],6,FALSE)</f>
        <v>#N/A</v>
      </c>
    </row>
    <row r="850" spans="1:4" x14ac:dyDescent="0.25">
      <c r="A850" s="3" t="s">
        <v>9890</v>
      </c>
      <c r="B850" s="8" t="str">
        <f>VLOOKUP(Tabla3[[#This Row],[COD . CLIENTE  ]],Tabla15[],2,FALSE)</f>
        <v>FRIO ALIMENTOS Y LOGISTICA S.A.</v>
      </c>
      <c r="C850" s="1" t="str">
        <f>VLOOKUP(Tabla3[[#This Row],[COD . CLIENTE  ]],CREDITO[],4,FALSE)</f>
        <v>Crédito 30 días</v>
      </c>
      <c r="D850" s="1" t="str">
        <f>VLOOKUP(Tabla3[[#This Row],[COD . CLIENTE  ]],CREDITO[],6,FALSE)</f>
        <v>MARIA NAVARRO</v>
      </c>
    </row>
    <row r="851" spans="1:4" x14ac:dyDescent="0.25">
      <c r="A851" s="3" t="s">
        <v>8579</v>
      </c>
      <c r="B851" s="8" t="str">
        <f>VLOOKUP(Tabla3[[#This Row],[COD . CLIENTE  ]],Tabla15[],2,FALSE)</f>
        <v>HANTOF TEKPESA GROUP E.I.R.L.</v>
      </c>
      <c r="C851" s="1" t="e">
        <f>VLOOKUP(Tabla3[[#This Row],[COD . CLIENTE  ]],CREDITO[],4,FALSE)</f>
        <v>#N/A</v>
      </c>
      <c r="D851" s="1" t="e">
        <f>VLOOKUP(Tabla3[[#This Row],[COD . CLIENTE  ]],CREDITO[],6,FALSE)</f>
        <v>#N/A</v>
      </c>
    </row>
    <row r="852" spans="1:4" x14ac:dyDescent="0.25">
      <c r="A852" s="3" t="s">
        <v>8026</v>
      </c>
      <c r="B852" s="8" t="str">
        <f>VLOOKUP(Tabla3[[#This Row],[COD . CLIENTE  ]],Tabla15[],2,FALSE)</f>
        <v>INYCON PERU S.A.C.</v>
      </c>
      <c r="C852" s="1" t="str">
        <f>VLOOKUP(Tabla3[[#This Row],[COD . CLIENTE  ]],CREDITO[],4,FALSE)</f>
        <v>Crédito 30 días</v>
      </c>
      <c r="D852" s="1" t="str">
        <f>VLOOKUP(Tabla3[[#This Row],[COD . CLIENTE  ]],CREDITO[],6,FALSE)</f>
        <v>Alexis Perez</v>
      </c>
    </row>
    <row r="853" spans="1:4" x14ac:dyDescent="0.25">
      <c r="A853" s="3" t="s">
        <v>10223</v>
      </c>
      <c r="B853" s="8" t="str">
        <f>VLOOKUP(Tabla3[[#This Row],[COD . CLIENTE  ]],Tabla15[],2,FALSE)</f>
        <v>SWIFTCOOL S.A.C.</v>
      </c>
      <c r="C853" s="1" t="e">
        <f>VLOOKUP(Tabla3[[#This Row],[COD . CLIENTE  ]],CREDITO[],4,FALSE)</f>
        <v>#N/A</v>
      </c>
      <c r="D853" s="1" t="e">
        <f>VLOOKUP(Tabla3[[#This Row],[COD . CLIENTE  ]],CREDITO[],6,FALSE)</f>
        <v>#N/A</v>
      </c>
    </row>
    <row r="854" spans="1:4" x14ac:dyDescent="0.25">
      <c r="A854" s="3" t="s">
        <v>10191</v>
      </c>
      <c r="B854" s="8" t="str">
        <f>VLOOKUP(Tabla3[[#This Row],[COD . CLIENTE  ]],Tabla15[],2,FALSE)</f>
        <v>R &amp; J REPUESTOS Y SERVICIOS GENERALES S.A.C.</v>
      </c>
      <c r="C854" s="1" t="e">
        <f>VLOOKUP(Tabla3[[#This Row],[COD . CLIENTE  ]],CREDITO[],4,FALSE)</f>
        <v>#N/A</v>
      </c>
      <c r="D854" s="1" t="e">
        <f>VLOOKUP(Tabla3[[#This Row],[COD . CLIENTE  ]],CREDITO[],6,FALSE)</f>
        <v>#N/A</v>
      </c>
    </row>
    <row r="855" spans="1:4" x14ac:dyDescent="0.25">
      <c r="A855" s="3" t="s">
        <v>7778</v>
      </c>
      <c r="B855" s="8" t="str">
        <f>VLOOKUP(Tabla3[[#This Row],[COD . CLIENTE  ]],Tabla15[],2,FALSE)</f>
        <v>M Y W AIR COLD PERU S.A.C.</v>
      </c>
      <c r="C855" s="1" t="e">
        <f>VLOOKUP(Tabla3[[#This Row],[COD . CLIENTE  ]],CREDITO[],4,FALSE)</f>
        <v>#N/A</v>
      </c>
      <c r="D855" s="1" t="e">
        <f>VLOOKUP(Tabla3[[#This Row],[COD . CLIENTE  ]],CREDITO[],6,FALSE)</f>
        <v>#N/A</v>
      </c>
    </row>
    <row r="856" spans="1:4" x14ac:dyDescent="0.25">
      <c r="A856" s="3" t="s">
        <v>21786</v>
      </c>
      <c r="B856" s="8" t="str">
        <f>VLOOKUP(Tabla3[[#This Row],[COD . CLIENTE  ]],Tabla15[],2,FALSE)</f>
        <v>LLERENA RODRIGUEZ CARLOS MOISES</v>
      </c>
      <c r="C856" s="1" t="e">
        <f>VLOOKUP(Tabla3[[#This Row],[COD . CLIENTE  ]],CREDITO[],4,FALSE)</f>
        <v>#N/A</v>
      </c>
      <c r="D856" s="1" t="e">
        <f>VLOOKUP(Tabla3[[#This Row],[COD . CLIENTE  ]],CREDITO[],6,FALSE)</f>
        <v>#N/A</v>
      </c>
    </row>
    <row r="857" spans="1:4" x14ac:dyDescent="0.25">
      <c r="A857" s="3" t="s">
        <v>10932</v>
      </c>
      <c r="B857" s="8" t="str">
        <f>VLOOKUP(Tabla3[[#This Row],[COD . CLIENTE  ]],Tabla15[],2,FALSE)</f>
        <v xml:space="preserve"> E &amp; R ELECTRICIDAD Y REFRIGERACION INDUSTRIAL E.I.R.L.</v>
      </c>
      <c r="C857" s="1" t="e">
        <f>VLOOKUP(Tabla3[[#This Row],[COD . CLIENTE  ]],CREDITO[],4,FALSE)</f>
        <v>#N/A</v>
      </c>
      <c r="D857" s="1" t="e">
        <f>VLOOKUP(Tabla3[[#This Row],[COD . CLIENTE  ]],CREDITO[],6,FALSE)</f>
        <v>#N/A</v>
      </c>
    </row>
    <row r="858" spans="1:4" x14ac:dyDescent="0.25">
      <c r="A858" s="3" t="s">
        <v>19280</v>
      </c>
      <c r="B858" s="8" t="str">
        <f>VLOOKUP(Tabla3[[#This Row],[COD . CLIENTE  ]],Tabla15[],2,FALSE)</f>
        <v xml:space="preserve">GENERAFRIO SAC </v>
      </c>
      <c r="C858" s="1" t="e">
        <f>VLOOKUP(Tabla3[[#This Row],[COD . CLIENTE  ]],CREDITO[],4,FALSE)</f>
        <v>#N/A</v>
      </c>
      <c r="D858" s="1" t="e">
        <f>VLOOKUP(Tabla3[[#This Row],[COD . CLIENTE  ]],CREDITO[],6,FALSE)</f>
        <v>#N/A</v>
      </c>
    </row>
    <row r="859" spans="1:4" x14ac:dyDescent="0.25">
      <c r="A859" s="3" t="s">
        <v>9860</v>
      </c>
      <c r="B859" s="8" t="str">
        <f>VLOOKUP(Tabla3[[#This Row],[COD . CLIENTE  ]],Tabla15[],2,FALSE)</f>
        <v>CONEX SOLUCIONES TECNOLOGICAS S.A.C</v>
      </c>
      <c r="C859" s="1" t="e">
        <f>VLOOKUP(Tabla3[[#This Row],[COD . CLIENTE  ]],CREDITO[],4,FALSE)</f>
        <v>#N/A</v>
      </c>
      <c r="D859" s="1" t="e">
        <f>VLOOKUP(Tabla3[[#This Row],[COD . CLIENTE  ]],CREDITO[],6,FALSE)</f>
        <v>#N/A</v>
      </c>
    </row>
    <row r="860" spans="1:4" x14ac:dyDescent="0.25">
      <c r="A860" s="3" t="s">
        <v>9860</v>
      </c>
      <c r="B860" s="8" t="str">
        <f>VLOOKUP(Tabla3[[#This Row],[COD . CLIENTE  ]],Tabla15[],2,FALSE)</f>
        <v>CONEX SOLUCIONES TECNOLOGICAS S.A.C</v>
      </c>
      <c r="C860" s="1" t="e">
        <f>VLOOKUP(Tabla3[[#This Row],[COD . CLIENTE  ]],CREDITO[],4,FALSE)</f>
        <v>#N/A</v>
      </c>
      <c r="D860" s="1" t="e">
        <f>VLOOKUP(Tabla3[[#This Row],[COD . CLIENTE  ]],CREDITO[],6,FALSE)</f>
        <v>#N/A</v>
      </c>
    </row>
    <row r="861" spans="1:4" x14ac:dyDescent="0.25">
      <c r="A861" s="3" t="s">
        <v>11301</v>
      </c>
      <c r="B861" s="8" t="str">
        <f>VLOOKUP(Tabla3[[#This Row],[COD . CLIENTE  ]],Tabla15[],2,FALSE)</f>
        <v>J &amp; F FRIO IMPORTACIONES S.A.C.</v>
      </c>
      <c r="C861" s="1" t="e">
        <f>VLOOKUP(Tabla3[[#This Row],[COD . CLIENTE  ]],CREDITO[],4,FALSE)</f>
        <v>#N/A</v>
      </c>
      <c r="D861" s="1" t="e">
        <f>VLOOKUP(Tabla3[[#This Row],[COD . CLIENTE  ]],CREDITO[],6,FALSE)</f>
        <v>#N/A</v>
      </c>
    </row>
    <row r="862" spans="1:4" x14ac:dyDescent="0.25">
      <c r="A862" s="3" t="s">
        <v>4997</v>
      </c>
      <c r="B862" s="8" t="str">
        <f>VLOOKUP(Tabla3[[#This Row],[COD . CLIENTE  ]],Tabla15[],2,FALSE)</f>
        <v>FERNANDEZ DIAZ OSCAR IVANHOE</v>
      </c>
      <c r="C862" s="1" t="e">
        <f>VLOOKUP(Tabla3[[#This Row],[COD . CLIENTE  ]],CREDITO[],4,FALSE)</f>
        <v>#N/A</v>
      </c>
      <c r="D862" s="1" t="e">
        <f>VLOOKUP(Tabla3[[#This Row],[COD . CLIENTE  ]],CREDITO[],6,FALSE)</f>
        <v>#N/A</v>
      </c>
    </row>
    <row r="863" spans="1:4" x14ac:dyDescent="0.25">
      <c r="A863" s="3" t="s">
        <v>21788</v>
      </c>
      <c r="B863" s="8" t="str">
        <f>VLOOKUP(Tabla3[[#This Row],[COD . CLIENTE  ]],Tabla15[],2,FALSE)</f>
        <v>C &amp; G DIESEL SRL</v>
      </c>
      <c r="C863" s="1" t="e">
        <f>VLOOKUP(Tabla3[[#This Row],[COD . CLIENTE  ]],CREDITO[],4,FALSE)</f>
        <v>#N/A</v>
      </c>
      <c r="D863" s="1" t="e">
        <f>VLOOKUP(Tabla3[[#This Row],[COD . CLIENTE  ]],CREDITO[],6,FALSE)</f>
        <v>#N/A</v>
      </c>
    </row>
    <row r="864" spans="1:4" x14ac:dyDescent="0.25">
      <c r="A864" s="3" t="s">
        <v>11260</v>
      </c>
      <c r="B864" s="8" t="str">
        <f>VLOOKUP(Tabla3[[#This Row],[COD . CLIENTE  ]],Tabla15[],2,FALSE)</f>
        <v>FRIOMETAL REFRIGERACION S.A.C.</v>
      </c>
      <c r="C864" s="1" t="e">
        <f>VLOOKUP(Tabla3[[#This Row],[COD . CLIENTE  ]],CREDITO[],4,FALSE)</f>
        <v>#N/A</v>
      </c>
      <c r="D864" s="1" t="e">
        <f>VLOOKUP(Tabla3[[#This Row],[COD . CLIENTE  ]],CREDITO[],6,FALSE)</f>
        <v>#N/A</v>
      </c>
    </row>
    <row r="865" spans="1:4" x14ac:dyDescent="0.25">
      <c r="A865" s="3" t="s">
        <v>9860</v>
      </c>
      <c r="B865" s="8" t="str">
        <f>VLOOKUP(Tabla3[[#This Row],[COD . CLIENTE  ]],Tabla15[],2,FALSE)</f>
        <v>CONEX SOLUCIONES TECNOLOGICAS S.A.C</v>
      </c>
      <c r="C865" s="1" t="e">
        <f>VLOOKUP(Tabla3[[#This Row],[COD . CLIENTE  ]],CREDITO[],4,FALSE)</f>
        <v>#N/A</v>
      </c>
      <c r="D865" s="1" t="e">
        <f>VLOOKUP(Tabla3[[#This Row],[COD . CLIENTE  ]],CREDITO[],6,FALSE)</f>
        <v>#N/A</v>
      </c>
    </row>
    <row r="866" spans="1:4" x14ac:dyDescent="0.25">
      <c r="A866" s="3" t="s">
        <v>9508</v>
      </c>
      <c r="B866" s="8" t="str">
        <f>VLOOKUP(Tabla3[[#This Row],[COD . CLIENTE  ]],Tabla15[],2,FALSE)</f>
        <v>RL REFRIGERACION S.A.C.</v>
      </c>
      <c r="C866" s="1" t="e">
        <f>VLOOKUP(Tabla3[[#This Row],[COD . CLIENTE  ]],CREDITO[],4,FALSE)</f>
        <v>#N/A</v>
      </c>
      <c r="D866" s="1" t="e">
        <f>VLOOKUP(Tabla3[[#This Row],[COD . CLIENTE  ]],CREDITO[],6,FALSE)</f>
        <v>#N/A</v>
      </c>
    </row>
    <row r="867" spans="1:4" x14ac:dyDescent="0.25">
      <c r="A867" s="3" t="s">
        <v>9152</v>
      </c>
      <c r="B867" s="8" t="str">
        <f>VLOOKUP(Tabla3[[#This Row],[COD . CLIENTE  ]],Tabla15[],2,FALSE)</f>
        <v>NYG COMERCIALIZADORA Y SERVICIO MULTIPLES S.A.C.</v>
      </c>
      <c r="C867" s="1" t="e">
        <f>VLOOKUP(Tabla3[[#This Row],[COD . CLIENTE  ]],CREDITO[],4,FALSE)</f>
        <v>#N/A</v>
      </c>
      <c r="D867" s="1" t="e">
        <f>VLOOKUP(Tabla3[[#This Row],[COD . CLIENTE  ]],CREDITO[],6,FALSE)</f>
        <v>#N/A</v>
      </c>
    </row>
    <row r="868" spans="1:4" x14ac:dyDescent="0.25">
      <c r="A868" s="3" t="s">
        <v>8604</v>
      </c>
      <c r="B868" s="8" t="str">
        <f>VLOOKUP(Tabla3[[#This Row],[COD . CLIENTE  ]],Tabla15[],2,FALSE)</f>
        <v>TERMO FREEZE J Y K S.A.</v>
      </c>
      <c r="C868" s="1" t="e">
        <f>VLOOKUP(Tabla3[[#This Row],[COD . CLIENTE  ]],CREDITO[],4,FALSE)</f>
        <v>#N/A</v>
      </c>
      <c r="D868" s="1" t="e">
        <f>VLOOKUP(Tabla3[[#This Row],[COD . CLIENTE  ]],CREDITO[],6,FALSE)</f>
        <v>#N/A</v>
      </c>
    </row>
    <row r="869" spans="1:4" x14ac:dyDescent="0.25">
      <c r="A869" s="3" t="s">
        <v>8604</v>
      </c>
      <c r="B869" s="8" t="str">
        <f>VLOOKUP(Tabla3[[#This Row],[COD . CLIENTE  ]],Tabla15[],2,FALSE)</f>
        <v>TERMO FREEZE J Y K S.A.</v>
      </c>
      <c r="C869" s="1" t="e">
        <f>VLOOKUP(Tabla3[[#This Row],[COD . CLIENTE  ]],CREDITO[],4,FALSE)</f>
        <v>#N/A</v>
      </c>
      <c r="D869" s="1" t="e">
        <f>VLOOKUP(Tabla3[[#This Row],[COD . CLIENTE  ]],CREDITO[],6,FALSE)</f>
        <v>#N/A</v>
      </c>
    </row>
    <row r="870" spans="1:4" x14ac:dyDescent="0.25">
      <c r="A870" s="3" t="s">
        <v>8012</v>
      </c>
      <c r="B870" s="8" t="str">
        <f>VLOOKUP(Tabla3[[#This Row],[COD . CLIENTE  ]],Tabla15[],2,FALSE)</f>
        <v>MEGA FRIO DEZA S.A.C.</v>
      </c>
      <c r="C870" s="1" t="e">
        <f>VLOOKUP(Tabla3[[#This Row],[COD . CLIENTE  ]],CREDITO[],4,FALSE)</f>
        <v>#N/A</v>
      </c>
      <c r="D870" s="1" t="e">
        <f>VLOOKUP(Tabla3[[#This Row],[COD . CLIENTE  ]],CREDITO[],6,FALSE)</f>
        <v>#N/A</v>
      </c>
    </row>
    <row r="871" spans="1:4" x14ac:dyDescent="0.25">
      <c r="A871" s="3" t="s">
        <v>21790</v>
      </c>
      <c r="B871" s="8" t="str">
        <f>VLOOKUP(Tabla3[[#This Row],[COD . CLIENTE  ]],Tabla15[],2,FALSE)</f>
        <v>PERUVEN PRO EIRL</v>
      </c>
      <c r="C871" s="1" t="e">
        <f>VLOOKUP(Tabla3[[#This Row],[COD . CLIENTE  ]],CREDITO[],4,FALSE)</f>
        <v>#N/A</v>
      </c>
      <c r="D871" s="1" t="e">
        <f>VLOOKUP(Tabla3[[#This Row],[COD . CLIENTE  ]],CREDITO[],6,FALSE)</f>
        <v>#N/A</v>
      </c>
    </row>
    <row r="872" spans="1:4" x14ac:dyDescent="0.25">
      <c r="A872" s="3" t="s">
        <v>7368</v>
      </c>
      <c r="B872" s="8" t="str">
        <f>VLOOKUP(Tabla3[[#This Row],[COD . CLIENTE  ]],Tabla15[],2,FALSE)</f>
        <v>INGENIEROS FRIOTEMP S.A.C.</v>
      </c>
      <c r="C872" s="1" t="e">
        <f>VLOOKUP(Tabla3[[#This Row],[COD . CLIENTE  ]],CREDITO[],4,FALSE)</f>
        <v>#N/A</v>
      </c>
      <c r="D872" s="1" t="e">
        <f>VLOOKUP(Tabla3[[#This Row],[COD . CLIENTE  ]],CREDITO[],6,FALSE)</f>
        <v>#N/A</v>
      </c>
    </row>
    <row r="873" spans="1:4" x14ac:dyDescent="0.25">
      <c r="A873" s="3" t="s">
        <v>10879</v>
      </c>
      <c r="B873" s="8" t="str">
        <f>VLOOKUP(Tabla3[[#This Row],[COD . CLIENTE  ]],Tabla15[],2,FALSE)</f>
        <v>FORTA INGENIERIA S.A.C.</v>
      </c>
      <c r="C873" s="1" t="e">
        <f>VLOOKUP(Tabla3[[#This Row],[COD . CLIENTE  ]],CREDITO[],4,FALSE)</f>
        <v>#N/A</v>
      </c>
      <c r="D873" s="1" t="e">
        <f>VLOOKUP(Tabla3[[#This Row],[COD . CLIENTE  ]],CREDITO[],6,FALSE)</f>
        <v>#N/A</v>
      </c>
    </row>
    <row r="874" spans="1:4" x14ac:dyDescent="0.25">
      <c r="A874" s="3" t="s">
        <v>9593</v>
      </c>
      <c r="B874" s="8" t="str">
        <f>VLOOKUP(Tabla3[[#This Row],[COD . CLIENTE  ]],Tabla15[],2,FALSE)</f>
        <v>INVERSIONES Y REPRESENTACIONES CABRERA S.A.C.</v>
      </c>
      <c r="C874" s="1" t="e">
        <f>VLOOKUP(Tabla3[[#This Row],[COD . CLIENTE  ]],CREDITO[],4,FALSE)</f>
        <v>#N/A</v>
      </c>
      <c r="D874" s="1" t="e">
        <f>VLOOKUP(Tabla3[[#This Row],[COD . CLIENTE  ]],CREDITO[],6,FALSE)</f>
        <v>#N/A</v>
      </c>
    </row>
    <row r="875" spans="1:4" x14ac:dyDescent="0.25">
      <c r="A875" s="3" t="s">
        <v>8149</v>
      </c>
      <c r="B875" s="8" t="str">
        <f>VLOOKUP(Tabla3[[#This Row],[COD . CLIENTE  ]],Tabla15[],2,FALSE)</f>
        <v>BOOSTER GROUP PERU SAC</v>
      </c>
      <c r="C875" s="1" t="e">
        <f>VLOOKUP(Tabla3[[#This Row],[COD . CLIENTE  ]],CREDITO[],4,FALSE)</f>
        <v>#N/A</v>
      </c>
      <c r="D875" s="1" t="e">
        <f>VLOOKUP(Tabla3[[#This Row],[COD . CLIENTE  ]],CREDITO[],6,FALSE)</f>
        <v>#N/A</v>
      </c>
    </row>
    <row r="876" spans="1:4" x14ac:dyDescent="0.25">
      <c r="A876" s="3" t="s">
        <v>21792</v>
      </c>
      <c r="B876" s="8" t="str">
        <f>VLOOKUP(Tabla3[[#This Row],[COD . CLIENTE  ]],Tabla15[],2,FALSE)</f>
        <v>TRANSPORTES TOUR LIBERTADORES EIRL</v>
      </c>
      <c r="C876" s="1" t="e">
        <f>VLOOKUP(Tabla3[[#This Row],[COD . CLIENTE  ]],CREDITO[],4,FALSE)</f>
        <v>#N/A</v>
      </c>
      <c r="D876" s="1" t="e">
        <f>VLOOKUP(Tabla3[[#This Row],[COD . CLIENTE  ]],CREDITO[],6,FALSE)</f>
        <v>#N/A</v>
      </c>
    </row>
    <row r="877" spans="1:4" x14ac:dyDescent="0.25">
      <c r="A877" s="3" t="s">
        <v>11066</v>
      </c>
      <c r="B877" s="8" t="str">
        <f>VLOOKUP(Tabla3[[#This Row],[COD . CLIENTE  ]],Tabla15[],2,FALSE)</f>
        <v>PASAJEROS ALLINBUS S.A.C.</v>
      </c>
      <c r="C877" s="1" t="e">
        <f>VLOOKUP(Tabla3[[#This Row],[COD . CLIENTE  ]],CREDITO[],4,FALSE)</f>
        <v>#N/A</v>
      </c>
      <c r="D877" s="1" t="e">
        <f>VLOOKUP(Tabla3[[#This Row],[COD . CLIENTE  ]],CREDITO[],6,FALSE)</f>
        <v>#N/A</v>
      </c>
    </row>
    <row r="878" spans="1:4" x14ac:dyDescent="0.25">
      <c r="A878" s="3" t="s">
        <v>4815</v>
      </c>
      <c r="B878" s="8" t="str">
        <f>VLOOKUP(Tabla3[[#This Row],[COD . CLIENTE  ]],Tabla15[],2,FALSE)</f>
        <v>BALDEON CALDERON ROMELIO HIPOLITO</v>
      </c>
      <c r="C878" s="1" t="e">
        <f>VLOOKUP(Tabla3[[#This Row],[COD . CLIENTE  ]],CREDITO[],4,FALSE)</f>
        <v>#N/A</v>
      </c>
      <c r="D878" s="1" t="e">
        <f>VLOOKUP(Tabla3[[#This Row],[COD . CLIENTE  ]],CREDITO[],6,FALSE)</f>
        <v>#N/A</v>
      </c>
    </row>
    <row r="879" spans="1:4" x14ac:dyDescent="0.25">
      <c r="A879" s="3" t="s">
        <v>7251</v>
      </c>
      <c r="B879" s="8" t="str">
        <f>VLOOKUP(Tabla3[[#This Row],[COD . CLIENTE  ]],Tabla15[],2,FALSE)</f>
        <v>EKONO AIR EIRL</v>
      </c>
      <c r="C879" s="1" t="e">
        <f>VLOOKUP(Tabla3[[#This Row],[COD . CLIENTE  ]],CREDITO[],4,FALSE)</f>
        <v>#N/A</v>
      </c>
      <c r="D879" s="1" t="e">
        <f>VLOOKUP(Tabla3[[#This Row],[COD . CLIENTE  ]],CREDITO[],6,FALSE)</f>
        <v>#N/A</v>
      </c>
    </row>
    <row r="880" spans="1:4" x14ac:dyDescent="0.25">
      <c r="A880" s="3" t="s">
        <v>7251</v>
      </c>
      <c r="B880" s="8" t="str">
        <f>VLOOKUP(Tabla3[[#This Row],[COD . CLIENTE  ]],Tabla15[],2,FALSE)</f>
        <v>EKONO AIR EIRL</v>
      </c>
      <c r="C880" s="1" t="e">
        <f>VLOOKUP(Tabla3[[#This Row],[COD . CLIENTE  ]],CREDITO[],4,FALSE)</f>
        <v>#N/A</v>
      </c>
      <c r="D880" s="1" t="e">
        <f>VLOOKUP(Tabla3[[#This Row],[COD . CLIENTE  ]],CREDITO[],6,FALSE)</f>
        <v>#N/A</v>
      </c>
    </row>
    <row r="881" spans="1:4" x14ac:dyDescent="0.25">
      <c r="A881" s="3" t="s">
        <v>4044</v>
      </c>
      <c r="B881" s="8" t="str">
        <f>VLOOKUP(Tabla3[[#This Row],[COD . CLIENTE  ]],Tabla15[],2,FALSE)</f>
        <v>PEREZ MARTINEZ JUAN CARLOS</v>
      </c>
      <c r="C881" s="1" t="e">
        <f>VLOOKUP(Tabla3[[#This Row],[COD . CLIENTE  ]],CREDITO[],4,FALSE)</f>
        <v>#N/A</v>
      </c>
      <c r="D881" s="1" t="e">
        <f>VLOOKUP(Tabla3[[#This Row],[COD . CLIENTE  ]],CREDITO[],6,FALSE)</f>
        <v>#N/A</v>
      </c>
    </row>
    <row r="882" spans="1:4" x14ac:dyDescent="0.25">
      <c r="A882" s="3" t="s">
        <v>11001</v>
      </c>
      <c r="B882" s="8" t="str">
        <f>VLOOKUP(Tabla3[[#This Row],[COD . CLIENTE  ]],Tabla15[],2,FALSE)</f>
        <v>TREIND E.I.R.L.</v>
      </c>
      <c r="C882" s="1" t="e">
        <f>VLOOKUP(Tabla3[[#This Row],[COD . CLIENTE  ]],CREDITO[],4,FALSE)</f>
        <v>#N/A</v>
      </c>
      <c r="D882" s="1" t="e">
        <f>VLOOKUP(Tabla3[[#This Row],[COD . CLIENTE  ]],CREDITO[],6,FALSE)</f>
        <v>#N/A</v>
      </c>
    </row>
    <row r="883" spans="1:4" x14ac:dyDescent="0.25">
      <c r="A883" s="3" t="s">
        <v>8088</v>
      </c>
      <c r="B883" s="8" t="str">
        <f>VLOOKUP(Tabla3[[#This Row],[COD . CLIENTE  ]],Tabla15[],2,FALSE)</f>
        <v>CULTIVOS ORGANICOS S.A.C</v>
      </c>
      <c r="C883" s="1" t="e">
        <f>VLOOKUP(Tabla3[[#This Row],[COD . CLIENTE  ]],CREDITO[],4,FALSE)</f>
        <v>#N/A</v>
      </c>
      <c r="D883" s="1" t="e">
        <f>VLOOKUP(Tabla3[[#This Row],[COD . CLIENTE  ]],CREDITO[],6,FALSE)</f>
        <v>#N/A</v>
      </c>
    </row>
    <row r="884" spans="1:4" x14ac:dyDescent="0.25">
      <c r="A884" s="3" t="s">
        <v>10138</v>
      </c>
      <c r="B884" s="8" t="str">
        <f>VLOOKUP(Tabla3[[#This Row],[COD . CLIENTE  ]],Tabla15[],2,FALSE)</f>
        <v>GENERAL COLD SYSTEM E.I.R.L.</v>
      </c>
      <c r="C884" s="1" t="e">
        <f>VLOOKUP(Tabla3[[#This Row],[COD . CLIENTE  ]],CREDITO[],4,FALSE)</f>
        <v>#N/A</v>
      </c>
      <c r="D884" s="1" t="e">
        <f>VLOOKUP(Tabla3[[#This Row],[COD . CLIENTE  ]],CREDITO[],6,FALSE)</f>
        <v>#N/A</v>
      </c>
    </row>
    <row r="885" spans="1:4" x14ac:dyDescent="0.25">
      <c r="A885" s="3" t="s">
        <v>7461</v>
      </c>
      <c r="B885" s="8" t="str">
        <f>VLOOKUP(Tabla3[[#This Row],[COD . CLIENTE  ]],Tabla15[],2,FALSE)</f>
        <v>FRI COLD S.A.C.</v>
      </c>
      <c r="C885" s="1" t="str">
        <f>VLOOKUP(Tabla3[[#This Row],[COD . CLIENTE  ]],CREDITO[],4,FALSE)</f>
        <v>Crédito 30 días</v>
      </c>
      <c r="D885" s="1" t="str">
        <f>VLOOKUP(Tabla3[[#This Row],[COD . CLIENTE  ]],CREDITO[],6,FALSE)</f>
        <v>Geidy Chavez</v>
      </c>
    </row>
    <row r="886" spans="1:4" x14ac:dyDescent="0.25">
      <c r="A886" s="3" t="s">
        <v>7461</v>
      </c>
      <c r="B886" s="8" t="str">
        <f>VLOOKUP(Tabla3[[#This Row],[COD . CLIENTE  ]],Tabla15[],2,FALSE)</f>
        <v>FRI COLD S.A.C.</v>
      </c>
      <c r="C886" s="1" t="str">
        <f>VLOOKUP(Tabla3[[#This Row],[COD . CLIENTE  ]],CREDITO[],4,FALSE)</f>
        <v>Crédito 30 días</v>
      </c>
      <c r="D886" s="1" t="str">
        <f>VLOOKUP(Tabla3[[#This Row],[COD . CLIENTE  ]],CREDITO[],6,FALSE)</f>
        <v>Geidy Chavez</v>
      </c>
    </row>
    <row r="887" spans="1:4" x14ac:dyDescent="0.25">
      <c r="A887" s="3" t="s">
        <v>9058</v>
      </c>
      <c r="B887" s="8" t="str">
        <f>VLOOKUP(Tabla3[[#This Row],[COD . CLIENTE  ]],Tabla15[],2,FALSE)</f>
        <v>REFRIWORLD PERU S.A.C.</v>
      </c>
      <c r="C887" s="1" t="str">
        <f>VLOOKUP(Tabla3[[#This Row],[COD . CLIENTE  ]],CREDITO[],4,FALSE)</f>
        <v>Crédito 30 días</v>
      </c>
      <c r="D887" s="1" t="str">
        <f>VLOOKUP(Tabla3[[#This Row],[COD . CLIENTE  ]],CREDITO[],6,FALSE)</f>
        <v>MERIE TINEO</v>
      </c>
    </row>
    <row r="888" spans="1:4" x14ac:dyDescent="0.25">
      <c r="A888" s="3" t="s">
        <v>21778</v>
      </c>
      <c r="B888" s="8" t="str">
        <f>VLOOKUP(Tabla3[[#This Row],[COD . CLIENTE  ]],Tabla15[],2,FALSE)</f>
        <v>SERVI KORA SAC</v>
      </c>
      <c r="C888" s="1" t="e">
        <f>VLOOKUP(Tabla3[[#This Row],[COD . CLIENTE  ]],CREDITO[],4,FALSE)</f>
        <v>#N/A</v>
      </c>
      <c r="D888" s="1" t="e">
        <f>VLOOKUP(Tabla3[[#This Row],[COD . CLIENTE  ]],CREDITO[],6,FALSE)</f>
        <v>#N/A</v>
      </c>
    </row>
    <row r="889" spans="1:4" x14ac:dyDescent="0.25">
      <c r="A889" s="3" t="s">
        <v>9860</v>
      </c>
      <c r="B889" s="8" t="str">
        <f>VLOOKUP(Tabla3[[#This Row],[COD . CLIENTE  ]],Tabla15[],2,FALSE)</f>
        <v>CONEX SOLUCIONES TECNOLOGICAS S.A.C</v>
      </c>
      <c r="C889" s="1" t="e">
        <f>VLOOKUP(Tabla3[[#This Row],[COD . CLIENTE  ]],CREDITO[],4,FALSE)</f>
        <v>#N/A</v>
      </c>
      <c r="D889" s="1" t="e">
        <f>VLOOKUP(Tabla3[[#This Row],[COD . CLIENTE  ]],CREDITO[],6,FALSE)</f>
        <v>#N/A</v>
      </c>
    </row>
    <row r="890" spans="1:4" x14ac:dyDescent="0.25">
      <c r="A890" s="3" t="s">
        <v>21794</v>
      </c>
      <c r="B890" s="8" t="str">
        <f>VLOOKUP(Tabla3[[#This Row],[COD . CLIENTE  ]],Tabla15[],2,FALSE)</f>
        <v>JP REFIGERACION Y SERVICIOS GENERALES EIRL</v>
      </c>
      <c r="C890" s="1" t="e">
        <f>VLOOKUP(Tabla3[[#This Row],[COD . CLIENTE  ]],CREDITO[],4,FALSE)</f>
        <v>#N/A</v>
      </c>
      <c r="D890" s="1" t="e">
        <f>VLOOKUP(Tabla3[[#This Row],[COD . CLIENTE  ]],CREDITO[],6,FALSE)</f>
        <v>#N/A</v>
      </c>
    </row>
    <row r="891" spans="1:4" x14ac:dyDescent="0.25">
      <c r="A891" s="3" t="s">
        <v>4815</v>
      </c>
      <c r="B891" s="8" t="str">
        <f>VLOOKUP(Tabla3[[#This Row],[COD . CLIENTE  ]],Tabla15[],2,FALSE)</f>
        <v>BALDEON CALDERON ROMELIO HIPOLITO</v>
      </c>
      <c r="C891" s="1" t="e">
        <f>VLOOKUP(Tabla3[[#This Row],[COD . CLIENTE  ]],CREDITO[],4,FALSE)</f>
        <v>#N/A</v>
      </c>
      <c r="D891" s="1" t="e">
        <f>VLOOKUP(Tabla3[[#This Row],[COD . CLIENTE  ]],CREDITO[],6,FALSE)</f>
        <v>#N/A</v>
      </c>
    </row>
    <row r="892" spans="1:4" x14ac:dyDescent="0.25">
      <c r="A892" s="3" t="s">
        <v>21796</v>
      </c>
      <c r="B892" s="8" t="str">
        <f>VLOOKUP(Tabla3[[#This Row],[COD . CLIENTE  ]],Tabla15[],2,FALSE)</f>
        <v>2AZ INGENIERIA Y CONSTRUCCION SAC</v>
      </c>
      <c r="C892" s="1" t="e">
        <f>VLOOKUP(Tabla3[[#This Row],[COD . CLIENTE  ]],CREDITO[],4,FALSE)</f>
        <v>#N/A</v>
      </c>
      <c r="D892" s="1" t="e">
        <f>VLOOKUP(Tabla3[[#This Row],[COD . CLIENTE  ]],CREDITO[],6,FALSE)</f>
        <v>#N/A</v>
      </c>
    </row>
    <row r="893" spans="1:4" x14ac:dyDescent="0.25">
      <c r="A893" s="3" t="s">
        <v>21797</v>
      </c>
      <c r="B893" s="8" t="str">
        <f>VLOOKUP(Tabla3[[#This Row],[COD . CLIENTE  ]],Tabla15[],2,FALSE)</f>
        <v>BRYCORP CORPORACION SAC</v>
      </c>
      <c r="C893" s="1" t="e">
        <f>VLOOKUP(Tabla3[[#This Row],[COD . CLIENTE  ]],CREDITO[],4,FALSE)</f>
        <v>#N/A</v>
      </c>
      <c r="D893" s="1" t="e">
        <f>VLOOKUP(Tabla3[[#This Row],[COD . CLIENTE  ]],CREDITO[],6,FALSE)</f>
        <v>#N/A</v>
      </c>
    </row>
    <row r="894" spans="1:4" x14ac:dyDescent="0.25">
      <c r="A894" s="3" t="s">
        <v>4994</v>
      </c>
      <c r="B894" s="8" t="str">
        <f>VLOOKUP(Tabla3[[#This Row],[COD . CLIENTE  ]],Tabla15[],2,FALSE)</f>
        <v>CCALLO CONDORI CARLOS ENRIQUE</v>
      </c>
      <c r="C894" s="1" t="e">
        <f>VLOOKUP(Tabla3[[#This Row],[COD . CLIENTE  ]],CREDITO[],4,FALSE)</f>
        <v>#N/A</v>
      </c>
      <c r="D894" s="1" t="e">
        <f>VLOOKUP(Tabla3[[#This Row],[COD . CLIENTE  ]],CREDITO[],6,FALSE)</f>
        <v>#N/A</v>
      </c>
    </row>
    <row r="895" spans="1:4" x14ac:dyDescent="0.25">
      <c r="A895" s="3" t="s">
        <v>6316</v>
      </c>
      <c r="B895" s="8" t="str">
        <f>VLOOKUP(Tabla3[[#This Row],[COD . CLIENTE  ]],Tabla15[],2,FALSE)</f>
        <v>CAMAL FRIGORIFICO LURIN SAC</v>
      </c>
      <c r="C895" s="1" t="e">
        <f>VLOOKUP(Tabla3[[#This Row],[COD . CLIENTE  ]],CREDITO[],4,FALSE)</f>
        <v>#N/A</v>
      </c>
      <c r="D895" s="1" t="e">
        <f>VLOOKUP(Tabla3[[#This Row],[COD . CLIENTE  ]],CREDITO[],6,FALSE)</f>
        <v>#N/A</v>
      </c>
    </row>
    <row r="896" spans="1:4" x14ac:dyDescent="0.25">
      <c r="A896" s="3" t="s">
        <v>11319</v>
      </c>
      <c r="B896" s="8" t="str">
        <f>VLOOKUP(Tabla3[[#This Row],[COD . CLIENTE  ]],Tabla15[],2,FALSE)</f>
        <v>COORPORACION INDUSTRIAS DEL SUR S.A.C.</v>
      </c>
      <c r="C896" s="1" t="e">
        <f>VLOOKUP(Tabla3[[#This Row],[COD . CLIENTE  ]],CREDITO[],4,FALSE)</f>
        <v>#N/A</v>
      </c>
      <c r="D896" s="1" t="e">
        <f>VLOOKUP(Tabla3[[#This Row],[COD . CLIENTE  ]],CREDITO[],6,FALSE)</f>
        <v>#N/A</v>
      </c>
    </row>
    <row r="897" spans="1:4" x14ac:dyDescent="0.25">
      <c r="A897" s="3" t="s">
        <v>21800</v>
      </c>
      <c r="B897" s="8" t="str">
        <f>VLOOKUP(Tabla3[[#This Row],[COD . CLIENTE  ]],Tabla15[],2,FALSE)</f>
        <v>INFORMA PERU SAC</v>
      </c>
      <c r="C897" s="1" t="e">
        <f>VLOOKUP(Tabla3[[#This Row],[COD . CLIENTE  ]],CREDITO[],4,FALSE)</f>
        <v>#N/A</v>
      </c>
      <c r="D897" s="1" t="e">
        <f>VLOOKUP(Tabla3[[#This Row],[COD . CLIENTE  ]],CREDITO[],6,FALSE)</f>
        <v>#N/A</v>
      </c>
    </row>
    <row r="898" spans="1:4" x14ac:dyDescent="0.25">
      <c r="A898" s="3" t="s">
        <v>9263</v>
      </c>
      <c r="B898" s="8" t="str">
        <f>VLOOKUP(Tabla3[[#This Row],[COD . CLIENTE  ]],Tabla15[],2,FALSE)</f>
        <v>AIR COOL JM S.A.C.</v>
      </c>
      <c r="C898" s="1" t="e">
        <f>VLOOKUP(Tabla3[[#This Row],[COD . CLIENTE  ]],CREDITO[],4,FALSE)</f>
        <v>#N/A</v>
      </c>
      <c r="D898" s="1" t="e">
        <f>VLOOKUP(Tabla3[[#This Row],[COD . CLIENTE  ]],CREDITO[],6,FALSE)</f>
        <v>#N/A</v>
      </c>
    </row>
    <row r="899" spans="1:4" x14ac:dyDescent="0.25">
      <c r="A899" s="3" t="s">
        <v>8579</v>
      </c>
      <c r="B899" s="8" t="str">
        <f>VLOOKUP(Tabla3[[#This Row],[COD . CLIENTE  ]],Tabla15[],2,FALSE)</f>
        <v>HANTOF TEKPESA GROUP E.I.R.L.</v>
      </c>
      <c r="C899" s="1" t="e">
        <f>VLOOKUP(Tabla3[[#This Row],[COD . CLIENTE  ]],CREDITO[],4,FALSE)</f>
        <v>#N/A</v>
      </c>
      <c r="D899" s="1" t="e">
        <f>VLOOKUP(Tabla3[[#This Row],[COD . CLIENTE  ]],CREDITO[],6,FALSE)</f>
        <v>#N/A</v>
      </c>
    </row>
    <row r="900" spans="1:4" x14ac:dyDescent="0.25">
      <c r="A900" s="3" t="s">
        <v>21648</v>
      </c>
      <c r="B900" s="8" t="str">
        <f>VLOOKUP(Tabla3[[#This Row],[COD . CLIENTE  ]],Tabla15[],2,FALSE)</f>
        <v>GLOBAL BUSONESS LEVICOR SAC</v>
      </c>
      <c r="C900" s="1" t="e">
        <f>VLOOKUP(Tabla3[[#This Row],[COD . CLIENTE  ]],CREDITO[],4,FALSE)</f>
        <v>#N/A</v>
      </c>
      <c r="D900" s="1" t="e">
        <f>VLOOKUP(Tabla3[[#This Row],[COD . CLIENTE  ]],CREDITO[],6,FALSE)</f>
        <v>#N/A</v>
      </c>
    </row>
    <row r="901" spans="1:4" x14ac:dyDescent="0.25">
      <c r="A901" s="3" t="s">
        <v>10250</v>
      </c>
      <c r="B901" s="8" t="str">
        <f>VLOOKUP(Tabla3[[#This Row],[COD . CLIENTE  ]],Tabla15[],2,FALSE)</f>
        <v>BONFIRE PERU SAC</v>
      </c>
      <c r="C901" s="1" t="e">
        <f>VLOOKUP(Tabla3[[#This Row],[COD . CLIENTE  ]],CREDITO[],4,FALSE)</f>
        <v>#N/A</v>
      </c>
      <c r="D901" s="1" t="e">
        <f>VLOOKUP(Tabla3[[#This Row],[COD . CLIENTE  ]],CREDITO[],6,FALSE)</f>
        <v>#N/A</v>
      </c>
    </row>
    <row r="902" spans="1:4" x14ac:dyDescent="0.25">
      <c r="A902" s="3" t="s">
        <v>8026</v>
      </c>
      <c r="B902" s="8" t="str">
        <f>VLOOKUP(Tabla3[[#This Row],[COD . CLIENTE  ]],Tabla15[],2,FALSE)</f>
        <v>INYCON PERU S.A.C.</v>
      </c>
      <c r="C902" s="1" t="str">
        <f>VLOOKUP(Tabla3[[#This Row],[COD . CLIENTE  ]],CREDITO[],4,FALSE)</f>
        <v>Crédito 30 días</v>
      </c>
      <c r="D902" s="1" t="str">
        <f>VLOOKUP(Tabla3[[#This Row],[COD . CLIENTE  ]],CREDITO[],6,FALSE)</f>
        <v>Alexis Perez</v>
      </c>
    </row>
    <row r="903" spans="1:4" x14ac:dyDescent="0.25">
      <c r="A903" s="3" t="s">
        <v>4448</v>
      </c>
      <c r="B903" s="8" t="str">
        <f>VLOOKUP(Tabla3[[#This Row],[COD . CLIENTE  ]],Tabla15[],2,FALSE)</f>
        <v>CORDOVA MELENDREZ FEDERICO</v>
      </c>
      <c r="C903" s="1" t="e">
        <f>VLOOKUP(Tabla3[[#This Row],[COD . CLIENTE  ]],CREDITO[],4,FALSE)</f>
        <v>#N/A</v>
      </c>
      <c r="D903" s="1" t="e">
        <f>VLOOKUP(Tabla3[[#This Row],[COD . CLIENTE  ]],CREDITO[],6,FALSE)</f>
        <v>#N/A</v>
      </c>
    </row>
    <row r="904" spans="1:4" x14ac:dyDescent="0.25">
      <c r="A904" s="3" t="s">
        <v>5499</v>
      </c>
      <c r="B904" s="8" t="str">
        <f>VLOOKUP(Tabla3[[#This Row],[COD . CLIENTE  ]],Tabla15[],2,FALSE)</f>
        <v>FLORES FLOREZ FREDY DOLMO</v>
      </c>
      <c r="C904" s="1" t="e">
        <f>VLOOKUP(Tabla3[[#This Row],[COD . CLIENTE  ]],CREDITO[],4,FALSE)</f>
        <v>#N/A</v>
      </c>
      <c r="D904" s="1" t="e">
        <f>VLOOKUP(Tabla3[[#This Row],[COD . CLIENTE  ]],CREDITO[],6,FALSE)</f>
        <v>#N/A</v>
      </c>
    </row>
    <row r="905" spans="1:4" x14ac:dyDescent="0.25">
      <c r="A905" s="3" t="s">
        <v>10992</v>
      </c>
      <c r="B905" s="8" t="str">
        <f>VLOOKUP(Tabla3[[#This Row],[COD . CLIENTE  ]],Tabla15[],2,FALSE)</f>
        <v>SERVICIOS CONITERICK S.A.C.</v>
      </c>
      <c r="C905" s="1" t="e">
        <f>VLOOKUP(Tabla3[[#This Row],[COD . CLIENTE  ]],CREDITO[],4,FALSE)</f>
        <v>#N/A</v>
      </c>
      <c r="D905" s="1" t="e">
        <f>VLOOKUP(Tabla3[[#This Row],[COD . CLIENTE  ]],CREDITO[],6,FALSE)</f>
        <v>#N/A</v>
      </c>
    </row>
    <row r="906" spans="1:4" x14ac:dyDescent="0.25">
      <c r="A906" s="3" t="s">
        <v>4815</v>
      </c>
      <c r="B906" s="8" t="str">
        <f>VLOOKUP(Tabla3[[#This Row],[COD . CLIENTE  ]],Tabla15[],2,FALSE)</f>
        <v>BALDEON CALDERON ROMELIO HIPOLITO</v>
      </c>
      <c r="C906" s="1" t="e">
        <f>VLOOKUP(Tabla3[[#This Row],[COD . CLIENTE  ]],CREDITO[],4,FALSE)</f>
        <v>#N/A</v>
      </c>
      <c r="D906" s="1" t="e">
        <f>VLOOKUP(Tabla3[[#This Row],[COD . CLIENTE  ]],CREDITO[],6,FALSE)</f>
        <v>#N/A</v>
      </c>
    </row>
    <row r="907" spans="1:4" x14ac:dyDescent="0.25">
      <c r="A907" s="3" t="s">
        <v>21790</v>
      </c>
      <c r="B907" s="8" t="str">
        <f>VLOOKUP(Tabla3[[#This Row],[COD . CLIENTE  ]],Tabla15[],2,FALSE)</f>
        <v>PERUVEN PRO EIRL</v>
      </c>
      <c r="C907" s="1" t="e">
        <f>VLOOKUP(Tabla3[[#This Row],[COD . CLIENTE  ]],CREDITO[],4,FALSE)</f>
        <v>#N/A</v>
      </c>
      <c r="D907" s="1" t="e">
        <f>VLOOKUP(Tabla3[[#This Row],[COD . CLIENTE  ]],CREDITO[],6,FALSE)</f>
        <v>#N/A</v>
      </c>
    </row>
    <row r="908" spans="1:4" x14ac:dyDescent="0.25">
      <c r="A908" s="3" t="s">
        <v>10611</v>
      </c>
      <c r="B908" s="8" t="str">
        <f>VLOOKUP(Tabla3[[#This Row],[COD . CLIENTE  ]],Tabla15[],2,FALSE)</f>
        <v>CLIMA COOL S.A.C.</v>
      </c>
      <c r="C908" s="1" t="e">
        <f>VLOOKUP(Tabla3[[#This Row],[COD . CLIENTE  ]],CREDITO[],4,FALSE)</f>
        <v>#N/A</v>
      </c>
      <c r="D908" s="1" t="e">
        <f>VLOOKUP(Tabla3[[#This Row],[COD . CLIENTE  ]],CREDITO[],6,FALSE)</f>
        <v>#N/A</v>
      </c>
    </row>
    <row r="909" spans="1:4" x14ac:dyDescent="0.25">
      <c r="A909" s="3" t="s">
        <v>19159</v>
      </c>
      <c r="B909" s="8" t="str">
        <f>VLOOKUP(Tabla3[[#This Row],[COD . CLIENTE  ]],Tabla15[],2,FALSE)</f>
        <v xml:space="preserve">FOOD RHEOLOGY SAC </v>
      </c>
      <c r="C909" s="1" t="e">
        <f>VLOOKUP(Tabla3[[#This Row],[COD . CLIENTE  ]],CREDITO[],4,FALSE)</f>
        <v>#N/A</v>
      </c>
      <c r="D909" s="1" t="e">
        <f>VLOOKUP(Tabla3[[#This Row],[COD . CLIENTE  ]],CREDITO[],6,FALSE)</f>
        <v>#N/A</v>
      </c>
    </row>
    <row r="910" spans="1:4" x14ac:dyDescent="0.25">
      <c r="A910" s="3" t="s">
        <v>6820</v>
      </c>
      <c r="B910" s="8" t="str">
        <f>VLOOKUP(Tabla3[[#This Row],[COD . CLIENTE  ]],Tabla15[],2,FALSE)</f>
        <v>CORPORACION TECNO MARKET S.A.</v>
      </c>
      <c r="C910" s="1" t="e">
        <f>VLOOKUP(Tabla3[[#This Row],[COD . CLIENTE  ]],CREDITO[],4,FALSE)</f>
        <v>#N/A</v>
      </c>
      <c r="D910" s="1" t="e">
        <f>VLOOKUP(Tabla3[[#This Row],[COD . CLIENTE  ]],CREDITO[],6,FALSE)</f>
        <v>#N/A</v>
      </c>
    </row>
    <row r="911" spans="1:4" x14ac:dyDescent="0.25">
      <c r="A911" s="3" t="s">
        <v>8968</v>
      </c>
      <c r="B911" s="8" t="str">
        <f>VLOOKUP(Tabla3[[#This Row],[COD . CLIENTE  ]],Tabla15[],2,FALSE)</f>
        <v>COMERCIAL REFRIGERACION PERU S.A.C.</v>
      </c>
      <c r="C911" s="1" t="str">
        <f>VLOOKUP(Tabla3[[#This Row],[COD . CLIENTE  ]],CREDITO[],4,FALSE)</f>
        <v>Crédito 30 días</v>
      </c>
      <c r="D911" s="1" t="str">
        <f>VLOOKUP(Tabla3[[#This Row],[COD . CLIENTE  ]],CREDITO[],6,FALSE)</f>
        <v>Alexandra Paredes</v>
      </c>
    </row>
    <row r="912" spans="1:4" x14ac:dyDescent="0.25">
      <c r="A912" s="3" t="s">
        <v>21786</v>
      </c>
      <c r="B912" s="8" t="str">
        <f>VLOOKUP(Tabla3[[#This Row],[COD . CLIENTE  ]],Tabla15[],2,FALSE)</f>
        <v>LLERENA RODRIGUEZ CARLOS MOISES</v>
      </c>
      <c r="C912" s="1" t="e">
        <f>VLOOKUP(Tabla3[[#This Row],[COD . CLIENTE  ]],CREDITO[],4,FALSE)</f>
        <v>#N/A</v>
      </c>
      <c r="D912" s="1" t="e">
        <f>VLOOKUP(Tabla3[[#This Row],[COD . CLIENTE  ]],CREDITO[],6,FALSE)</f>
        <v>#N/A</v>
      </c>
    </row>
    <row r="913" spans="1:4" x14ac:dyDescent="0.25">
      <c r="A913" s="3" t="s">
        <v>10559</v>
      </c>
      <c r="B913" s="8" t="str">
        <f>VLOOKUP(Tabla3[[#This Row],[COD . CLIENTE  ]],Tabla15[],2,FALSE)</f>
        <v>EBE GLOBAL SOLUTIONS E.I.R.L.</v>
      </c>
      <c r="C913" s="1" t="e">
        <f>VLOOKUP(Tabla3[[#This Row],[COD . CLIENTE  ]],CREDITO[],4,FALSE)</f>
        <v>#N/A</v>
      </c>
      <c r="D913" s="1" t="e">
        <f>VLOOKUP(Tabla3[[#This Row],[COD . CLIENTE  ]],CREDITO[],6,FALSE)</f>
        <v>#N/A</v>
      </c>
    </row>
    <row r="914" spans="1:4" x14ac:dyDescent="0.25">
      <c r="A914" s="3" t="s">
        <v>6122</v>
      </c>
      <c r="B914" s="8" t="str">
        <f>VLOOKUP(Tabla3[[#This Row],[COD . CLIENTE  ]],Tabla15[],2,FALSE)</f>
        <v>HOWELL S.A.C.</v>
      </c>
      <c r="C914" s="1" t="str">
        <f>VLOOKUP(Tabla3[[#This Row],[COD . CLIENTE  ]],CREDITO[],4,FALSE)</f>
        <v>Crédito 15 días</v>
      </c>
      <c r="D914" s="1" t="str">
        <f>VLOOKUP(Tabla3[[#This Row],[COD . CLIENTE  ]],CREDITO[],6,FALSE)</f>
        <v>DIANA MAYORCA</v>
      </c>
    </row>
    <row r="915" spans="1:4" x14ac:dyDescent="0.25">
      <c r="A915" s="3" t="s">
        <v>11183</v>
      </c>
      <c r="B915" s="8" t="str">
        <f>VLOOKUP(Tabla3[[#This Row],[COD . CLIENTE  ]],Tabla15[],2,FALSE)</f>
        <v>ARCTIC REFRIGERATION &amp; CONSTRUCTION S.A.C.</v>
      </c>
      <c r="C915" s="1" t="e">
        <f>VLOOKUP(Tabla3[[#This Row],[COD . CLIENTE  ]],CREDITO[],4,FALSE)</f>
        <v>#N/A</v>
      </c>
      <c r="D915" s="1" t="e">
        <f>VLOOKUP(Tabla3[[#This Row],[COD . CLIENTE  ]],CREDITO[],6,FALSE)</f>
        <v>#N/A</v>
      </c>
    </row>
    <row r="916" spans="1:4" x14ac:dyDescent="0.25">
      <c r="A916" s="3" t="s">
        <v>11308</v>
      </c>
      <c r="B916" s="8" t="str">
        <f>VLOOKUP(Tabla3[[#This Row],[COD . CLIENTE  ]],Tabla15[],2,FALSE)</f>
        <v>DGS IMPORTACIONES GROUP S.A.C.</v>
      </c>
      <c r="C916" s="1" t="e">
        <f>VLOOKUP(Tabla3[[#This Row],[COD . CLIENTE  ]],CREDITO[],4,FALSE)</f>
        <v>#N/A</v>
      </c>
      <c r="D916" s="1" t="e">
        <f>VLOOKUP(Tabla3[[#This Row],[COD . CLIENTE  ]],CREDITO[],6,FALSE)</f>
        <v>#N/A</v>
      </c>
    </row>
    <row r="917" spans="1:4" x14ac:dyDescent="0.25">
      <c r="A917" s="3" t="s">
        <v>10377</v>
      </c>
      <c r="B917" s="8" t="str">
        <f>VLOOKUP(Tabla3[[#This Row],[COD . CLIENTE  ]],Tabla15[],2,FALSE)</f>
        <v>MYM PROJECTS S.A.C.</v>
      </c>
      <c r="C917" s="1" t="str">
        <f>VLOOKUP(Tabla3[[#This Row],[COD . CLIENTE  ]],CREDITO[],4,FALSE)</f>
        <v>CHEQUE DIF 30DIAS CONTRA ENTREGA</v>
      </c>
      <c r="D917" s="1" t="str">
        <f>VLOOKUP(Tabla3[[#This Row],[COD . CLIENTE  ]],CREDITO[],6,FALSE)</f>
        <v>MERIE TINEO</v>
      </c>
    </row>
    <row r="918" spans="1:4" x14ac:dyDescent="0.25">
      <c r="A918" s="3" t="s">
        <v>11244</v>
      </c>
      <c r="B918" s="8" t="str">
        <f>VLOOKUP(Tabla3[[#This Row],[COD . CLIENTE  ]],Tabla15[],2,FALSE)</f>
        <v>INNOVA COLD SERVICE S.A.C.</v>
      </c>
      <c r="C918" s="1" t="e">
        <f>VLOOKUP(Tabla3[[#This Row],[COD . CLIENTE  ]],CREDITO[],4,FALSE)</f>
        <v>#N/A</v>
      </c>
      <c r="D918" s="1" t="e">
        <f>VLOOKUP(Tabla3[[#This Row],[COD . CLIENTE  ]],CREDITO[],6,FALSE)</f>
        <v>#N/A</v>
      </c>
    </row>
    <row r="919" spans="1:4" x14ac:dyDescent="0.25">
      <c r="A919" s="3" t="s">
        <v>9688</v>
      </c>
      <c r="B919" s="8" t="str">
        <f>VLOOKUP(Tabla3[[#This Row],[COD . CLIENTE  ]],Tabla15[],2,FALSE)</f>
        <v>GRELCONPERU E. I. R. L.</v>
      </c>
      <c r="C919" s="1" t="e">
        <f>VLOOKUP(Tabla3[[#This Row],[COD . CLIENTE  ]],CREDITO[],4,FALSE)</f>
        <v>#N/A</v>
      </c>
      <c r="D919" s="1" t="e">
        <f>VLOOKUP(Tabla3[[#This Row],[COD . CLIENTE  ]],CREDITO[],6,FALSE)</f>
        <v>#N/A</v>
      </c>
    </row>
    <row r="920" spans="1:4" x14ac:dyDescent="0.25">
      <c r="A920" s="3" t="s">
        <v>4973</v>
      </c>
      <c r="B920" s="8" t="str">
        <f>VLOOKUP(Tabla3[[#This Row],[COD . CLIENTE  ]],Tabla15[],2,FALSE)</f>
        <v>QUISPE MERMA WALTER</v>
      </c>
      <c r="C920" s="1" t="e">
        <f>VLOOKUP(Tabla3[[#This Row],[COD . CLIENTE  ]],CREDITO[],4,FALSE)</f>
        <v>#N/A</v>
      </c>
      <c r="D920" s="1" t="e">
        <f>VLOOKUP(Tabla3[[#This Row],[COD . CLIENTE  ]],CREDITO[],6,FALSE)</f>
        <v>#N/A</v>
      </c>
    </row>
    <row r="921" spans="1:4" x14ac:dyDescent="0.25">
      <c r="A921" s="3" t="s">
        <v>6654</v>
      </c>
      <c r="B921" s="8" t="str">
        <f>VLOOKUP(Tabla3[[#This Row],[COD . CLIENTE  ]],Tabla15[],2,FALSE)</f>
        <v>FRIO GLOBAL S.A.C</v>
      </c>
      <c r="C921" s="1" t="e">
        <f>VLOOKUP(Tabla3[[#This Row],[COD . CLIENTE  ]],CREDITO[],4,FALSE)</f>
        <v>#N/A</v>
      </c>
      <c r="D921" s="1" t="e">
        <f>VLOOKUP(Tabla3[[#This Row],[COD . CLIENTE  ]],CREDITO[],6,FALSE)</f>
        <v>#N/A</v>
      </c>
    </row>
    <row r="922" spans="1:4" x14ac:dyDescent="0.25">
      <c r="A922" s="3" t="s">
        <v>10400</v>
      </c>
      <c r="B922" s="8" t="str">
        <f>VLOOKUP(Tabla3[[#This Row],[COD . CLIENTE  ]],Tabla15[],2,FALSE)</f>
        <v>CN FRIO INDUSTRIAL S.A.C.</v>
      </c>
      <c r="C922" s="1" t="e">
        <f>VLOOKUP(Tabla3[[#This Row],[COD . CLIENTE  ]],CREDITO[],4,FALSE)</f>
        <v>#N/A</v>
      </c>
      <c r="D922" s="1" t="e">
        <f>VLOOKUP(Tabla3[[#This Row],[COD . CLIENTE  ]],CREDITO[],6,FALSE)</f>
        <v>#N/A</v>
      </c>
    </row>
    <row r="923" spans="1:4" x14ac:dyDescent="0.25">
      <c r="A923" s="3" t="s">
        <v>21818</v>
      </c>
      <c r="B923" s="8" t="str">
        <f>VLOOKUP(Tabla3[[#This Row],[COD . CLIENTE  ]],Tabla15[],2,FALSE)</f>
        <v>DMARK GROUP SAC</v>
      </c>
      <c r="C923" s="1" t="e">
        <f>VLOOKUP(Tabla3[[#This Row],[COD . CLIENTE  ]],CREDITO[],4,FALSE)</f>
        <v>#N/A</v>
      </c>
      <c r="D923" s="1" t="e">
        <f>VLOOKUP(Tabla3[[#This Row],[COD . CLIENTE  ]],CREDITO[],6,FALSE)</f>
        <v>#N/A</v>
      </c>
    </row>
    <row r="924" spans="1:4" x14ac:dyDescent="0.25">
      <c r="A924" s="3" t="s">
        <v>10381</v>
      </c>
      <c r="B924" s="8" t="str">
        <f>VLOOKUP(Tabla3[[#This Row],[COD . CLIENTE  ]],Tabla15[],2,FALSE)</f>
        <v>HARA SOLUTIONS E.I.R.L.</v>
      </c>
      <c r="C924" s="1" t="e">
        <f>VLOOKUP(Tabla3[[#This Row],[COD . CLIENTE  ]],CREDITO[],4,FALSE)</f>
        <v>#N/A</v>
      </c>
      <c r="D924" s="1" t="e">
        <f>VLOOKUP(Tabla3[[#This Row],[COD . CLIENTE  ]],CREDITO[],6,FALSE)</f>
        <v>#N/A</v>
      </c>
    </row>
    <row r="925" spans="1:4" x14ac:dyDescent="0.25">
      <c r="A925" s="3" t="s">
        <v>9711</v>
      </c>
      <c r="B925" s="8" t="str">
        <f>VLOOKUP(Tabla3[[#This Row],[COD . CLIENTE  ]],Tabla15[],2,FALSE)</f>
        <v>JE REFRIGERACION S.A.C.</v>
      </c>
      <c r="C925" s="1" t="e">
        <f>VLOOKUP(Tabla3[[#This Row],[COD . CLIENTE  ]],CREDITO[],4,FALSE)</f>
        <v>#N/A</v>
      </c>
      <c r="D925" s="1" t="e">
        <f>VLOOKUP(Tabla3[[#This Row],[COD . CLIENTE  ]],CREDITO[],6,FALSE)</f>
        <v>#N/A</v>
      </c>
    </row>
    <row r="926" spans="1:4" x14ac:dyDescent="0.25">
      <c r="A926" s="3" t="s">
        <v>21820</v>
      </c>
      <c r="B926" s="8" t="str">
        <f>VLOOKUP(Tabla3[[#This Row],[COD . CLIENTE  ]],Tabla15[],2,FALSE)</f>
        <v>FARGO ELECTRIC SRL</v>
      </c>
      <c r="C926" s="1" t="e">
        <f>VLOOKUP(Tabla3[[#This Row],[COD . CLIENTE  ]],CREDITO[],4,FALSE)</f>
        <v>#N/A</v>
      </c>
      <c r="D926" s="1" t="e">
        <f>VLOOKUP(Tabla3[[#This Row],[COD . CLIENTE  ]],CREDITO[],6,FALSE)</f>
        <v>#N/A</v>
      </c>
    </row>
    <row r="927" spans="1:4" x14ac:dyDescent="0.25">
      <c r="A927" s="3" t="s">
        <v>10395</v>
      </c>
      <c r="B927" s="8" t="str">
        <f>VLOOKUP(Tabla3[[#This Row],[COD . CLIENTE  ]],Tabla15[],2,FALSE)</f>
        <v>DEILYFRESH S.A.C.</v>
      </c>
      <c r="C927" s="1" t="e">
        <f>VLOOKUP(Tabla3[[#This Row],[COD . CLIENTE  ]],CREDITO[],4,FALSE)</f>
        <v>#N/A</v>
      </c>
      <c r="D927" s="1" t="e">
        <f>VLOOKUP(Tabla3[[#This Row],[COD . CLIENTE  ]],CREDITO[],6,FALSE)</f>
        <v>#N/A</v>
      </c>
    </row>
    <row r="928" spans="1:4" x14ac:dyDescent="0.25">
      <c r="A928" s="3" t="s">
        <v>11315</v>
      </c>
      <c r="B928" s="8" t="str">
        <f>VLOOKUP(Tabla3[[#This Row],[COD . CLIENTE  ]],Tabla15[],2,FALSE)</f>
        <v>CAMARA DE FRIO CARLESI E.I.R.L.</v>
      </c>
      <c r="C928" s="1" t="e">
        <f>VLOOKUP(Tabla3[[#This Row],[COD . CLIENTE  ]],CREDITO[],4,FALSE)</f>
        <v>#N/A</v>
      </c>
      <c r="D928" s="1" t="e">
        <f>VLOOKUP(Tabla3[[#This Row],[COD . CLIENTE  ]],CREDITO[],6,FALSE)</f>
        <v>#N/A</v>
      </c>
    </row>
    <row r="929" spans="1:4" x14ac:dyDescent="0.25">
      <c r="A929" s="3" t="s">
        <v>10721</v>
      </c>
      <c r="B929" s="8" t="str">
        <f>VLOOKUP(Tabla3[[#This Row],[COD . CLIENTE  ]],Tabla15[],2,FALSE)</f>
        <v>GRUPO VMJ INGENIEROS S.A.C.</v>
      </c>
      <c r="C929" s="1" t="e">
        <f>VLOOKUP(Tabla3[[#This Row],[COD . CLIENTE  ]],CREDITO[],4,FALSE)</f>
        <v>#N/A</v>
      </c>
      <c r="D929" s="1" t="e">
        <f>VLOOKUP(Tabla3[[#This Row],[COD . CLIENTE  ]],CREDITO[],6,FALSE)</f>
        <v>#N/A</v>
      </c>
    </row>
    <row r="930" spans="1:4" x14ac:dyDescent="0.25">
      <c r="A930" s="3" t="s">
        <v>6498</v>
      </c>
      <c r="B930" s="8" t="str">
        <f>VLOOKUP(Tabla3[[#This Row],[COD . CLIENTE  ]],Tabla15[],2,FALSE)</f>
        <v>MITOR INGENIEROS S.A.</v>
      </c>
      <c r="C930" s="1" t="str">
        <f>VLOOKUP(Tabla3[[#This Row],[COD . CLIENTE  ]],CREDITO[],4,FALSE)</f>
        <v>Crédito 30 días</v>
      </c>
      <c r="D930" s="1" t="str">
        <f>VLOOKUP(Tabla3[[#This Row],[COD . CLIENTE  ]],CREDITO[],6,FALSE)</f>
        <v>Daniela vicente</v>
      </c>
    </row>
    <row r="931" spans="1:4" x14ac:dyDescent="0.25">
      <c r="A931" s="3" t="s">
        <v>10719</v>
      </c>
      <c r="B931" s="8" t="str">
        <f>VLOOKUP(Tabla3[[#This Row],[COD . CLIENTE  ]],Tabla15[],2,FALSE)</f>
        <v>MULTISERVIC JH E.I.R.L</v>
      </c>
      <c r="C931" s="1" t="e">
        <f>VLOOKUP(Tabla3[[#This Row],[COD . CLIENTE  ]],CREDITO[],4,FALSE)</f>
        <v>#N/A</v>
      </c>
      <c r="D931" s="1" t="e">
        <f>VLOOKUP(Tabla3[[#This Row],[COD . CLIENTE  ]],CREDITO[],6,FALSE)</f>
        <v>#N/A</v>
      </c>
    </row>
    <row r="932" spans="1:4" x14ac:dyDescent="0.25">
      <c r="A932" s="3" t="s">
        <v>6896</v>
      </c>
      <c r="B932" s="8" t="str">
        <f>VLOOKUP(Tabla3[[#This Row],[COD . CLIENTE  ]],Tabla15[],2,FALSE)</f>
        <v>THAYA SRL.</v>
      </c>
      <c r="C932" s="1" t="e">
        <f>VLOOKUP(Tabla3[[#This Row],[COD . CLIENTE  ]],CREDITO[],4,FALSE)</f>
        <v>#N/A</v>
      </c>
      <c r="D932" s="1" t="e">
        <f>VLOOKUP(Tabla3[[#This Row],[COD . CLIENTE  ]],CREDITO[],6,FALSE)</f>
        <v>#N/A</v>
      </c>
    </row>
    <row r="933" spans="1:4" x14ac:dyDescent="0.25">
      <c r="A933" s="3" t="s">
        <v>9198</v>
      </c>
      <c r="B933" s="8" t="str">
        <f>VLOOKUP(Tabla3[[#This Row],[COD . CLIENTE  ]],Tabla15[],2,FALSE)</f>
        <v>EPTA PERU S.A.C.</v>
      </c>
      <c r="C933" s="1" t="str">
        <f>VLOOKUP(Tabla3[[#This Row],[COD . CLIENTE  ]],CREDITO[],4,FALSE)</f>
        <v>Crédito 30 días</v>
      </c>
      <c r="D933" s="1" t="str">
        <f>VLOOKUP(Tabla3[[#This Row],[COD . CLIENTE  ]],CREDITO[],6,FALSE)</f>
        <v>Daniela vicente</v>
      </c>
    </row>
    <row r="934" spans="1:4" x14ac:dyDescent="0.25">
      <c r="A934" s="3" t="s">
        <v>21822</v>
      </c>
      <c r="B934" s="8" t="str">
        <f>VLOOKUP(Tabla3[[#This Row],[COD . CLIENTE  ]],Tabla15[],2,FALSE)</f>
        <v>CORPORACION SONIC ELECTRONICS SAC</v>
      </c>
      <c r="C934" s="1" t="e">
        <f>VLOOKUP(Tabla3[[#This Row],[COD . CLIENTE  ]],CREDITO[],4,FALSE)</f>
        <v>#N/A</v>
      </c>
      <c r="D934" s="1" t="e">
        <f>VLOOKUP(Tabla3[[#This Row],[COD . CLIENTE  ]],CREDITO[],6,FALSE)</f>
        <v>#N/A</v>
      </c>
    </row>
    <row r="935" spans="1:4" x14ac:dyDescent="0.25">
      <c r="A935" s="3" t="s">
        <v>9058</v>
      </c>
      <c r="B935" s="8" t="str">
        <f>VLOOKUP(Tabla3[[#This Row],[COD . CLIENTE  ]],Tabla15[],2,FALSE)</f>
        <v>REFRIWORLD PERU S.A.C.</v>
      </c>
      <c r="C935" s="1" t="str">
        <f>VLOOKUP(Tabla3[[#This Row],[COD . CLIENTE  ]],CREDITO[],4,FALSE)</f>
        <v>Crédito 30 días</v>
      </c>
      <c r="D935" s="1" t="str">
        <f>VLOOKUP(Tabla3[[#This Row],[COD . CLIENTE  ]],CREDITO[],6,FALSE)</f>
        <v>MERIE TINEO</v>
      </c>
    </row>
    <row r="936" spans="1:4" x14ac:dyDescent="0.25">
      <c r="A936" s="3" t="s">
        <v>21780</v>
      </c>
      <c r="B936" s="8" t="str">
        <f>VLOOKUP(Tabla3[[#This Row],[COD . CLIENTE  ]],Tabla15[],2,FALSE)</f>
        <v>MERAKI S.L SAC</v>
      </c>
      <c r="C936" s="1" t="e">
        <f>VLOOKUP(Tabla3[[#This Row],[COD . CLIENTE  ]],CREDITO[],4,FALSE)</f>
        <v>#N/A</v>
      </c>
      <c r="D936" s="1" t="e">
        <f>VLOOKUP(Tabla3[[#This Row],[COD . CLIENTE  ]],CREDITO[],6,FALSE)</f>
        <v>#N/A</v>
      </c>
    </row>
    <row r="937" spans="1:4" x14ac:dyDescent="0.25">
      <c r="A937" s="3" t="s">
        <v>8131</v>
      </c>
      <c r="B937" s="8" t="str">
        <f>VLOOKUP(Tabla3[[#This Row],[COD . CLIENTE  ]],Tabla15[],2,FALSE)</f>
        <v>MIYAGUI S.A.C.</v>
      </c>
      <c r="C937" s="1" t="e">
        <f>VLOOKUP(Tabla3[[#This Row],[COD . CLIENTE  ]],CREDITO[],4,FALSE)</f>
        <v>#N/A</v>
      </c>
      <c r="D937" s="1" t="e">
        <f>VLOOKUP(Tabla3[[#This Row],[COD . CLIENTE  ]],CREDITO[],6,FALSE)</f>
        <v>#N/A</v>
      </c>
    </row>
    <row r="938" spans="1:4" x14ac:dyDescent="0.25">
      <c r="A938" s="3" t="s">
        <v>4686</v>
      </c>
      <c r="B938" s="8" t="str">
        <f>VLOOKUP(Tabla3[[#This Row],[COD . CLIENTE  ]],Tabla15[],2,FALSE)</f>
        <v>CARHUAMACA PEREZ DE REMIGIO</v>
      </c>
      <c r="C938" s="1" t="e">
        <f>VLOOKUP(Tabla3[[#This Row],[COD . CLIENTE  ]],CREDITO[],4,FALSE)</f>
        <v>#N/A</v>
      </c>
      <c r="D938" s="1" t="e">
        <f>VLOOKUP(Tabla3[[#This Row],[COD . CLIENTE  ]],CREDITO[],6,FALSE)</f>
        <v>#N/A</v>
      </c>
    </row>
    <row r="939" spans="1:4" x14ac:dyDescent="0.25">
      <c r="A939" s="3" t="s">
        <v>11457</v>
      </c>
      <c r="B939" s="8" t="str">
        <f>VLOOKUP(Tabla3[[#This Row],[COD . CLIENTE  ]],Tabla15[],2,FALSE)</f>
        <v>GRANADOS MOLINA FRANK ROBERT</v>
      </c>
      <c r="C939" s="1" t="e">
        <f>VLOOKUP(Tabla3[[#This Row],[COD . CLIENTE  ]],CREDITO[],4,FALSE)</f>
        <v>#N/A</v>
      </c>
      <c r="D939" s="1" t="e">
        <f>VLOOKUP(Tabla3[[#This Row],[COD . CLIENTE  ]],CREDITO[],6,FALSE)</f>
        <v>#N/A</v>
      </c>
    </row>
    <row r="940" spans="1:4" x14ac:dyDescent="0.25">
      <c r="A940" s="3" t="s">
        <v>4044</v>
      </c>
      <c r="B940" s="8" t="str">
        <f>VLOOKUP(Tabla3[[#This Row],[COD . CLIENTE  ]],Tabla15[],2,FALSE)</f>
        <v>PEREZ MARTINEZ JUAN CARLOS</v>
      </c>
      <c r="C940" s="1" t="e">
        <f>VLOOKUP(Tabla3[[#This Row],[COD . CLIENTE  ]],CREDITO[],4,FALSE)</f>
        <v>#N/A</v>
      </c>
      <c r="D940" s="1" t="e">
        <f>VLOOKUP(Tabla3[[#This Row],[COD . CLIENTE  ]],CREDITO[],6,FALSE)</f>
        <v>#N/A</v>
      </c>
    </row>
    <row r="941" spans="1:4" x14ac:dyDescent="0.25">
      <c r="A941" s="3" t="s">
        <v>11315</v>
      </c>
      <c r="B941" s="8" t="str">
        <f>VLOOKUP(Tabla3[[#This Row],[COD . CLIENTE  ]],Tabla15[],2,FALSE)</f>
        <v>CAMARA DE FRIO CARLESI E.I.R.L.</v>
      </c>
      <c r="C941" s="1" t="e">
        <f>VLOOKUP(Tabla3[[#This Row],[COD . CLIENTE  ]],CREDITO[],4,FALSE)</f>
        <v>#N/A</v>
      </c>
      <c r="D941" s="1" t="e">
        <f>VLOOKUP(Tabla3[[#This Row],[COD . CLIENTE  ]],CREDITO[],6,FALSE)</f>
        <v>#N/A</v>
      </c>
    </row>
    <row r="942" spans="1:4" x14ac:dyDescent="0.25">
      <c r="A942" s="3" t="s">
        <v>9873</v>
      </c>
      <c r="B942" s="8" t="str">
        <f>VLOOKUP(Tabla3[[#This Row],[COD . CLIENTE  ]],Tabla15[],2,FALSE)</f>
        <v>AIR COOL SYSTEM SM S.A.C.</v>
      </c>
      <c r="C942" s="1" t="e">
        <f>VLOOKUP(Tabla3[[#This Row],[COD . CLIENTE  ]],CREDITO[],4,FALSE)</f>
        <v>#N/A</v>
      </c>
      <c r="D942" s="1" t="e">
        <f>VLOOKUP(Tabla3[[#This Row],[COD . CLIENTE  ]],CREDITO[],6,FALSE)</f>
        <v>#N/A</v>
      </c>
    </row>
    <row r="943" spans="1:4" x14ac:dyDescent="0.25">
      <c r="A943" s="3" t="s">
        <v>10791</v>
      </c>
      <c r="B943" s="8" t="str">
        <f>VLOOKUP(Tabla3[[#This Row],[COD . CLIENTE  ]],Tabla15[],2,FALSE)</f>
        <v>HEVIP E.I.R.L.</v>
      </c>
      <c r="C943" s="1" t="e">
        <f>VLOOKUP(Tabla3[[#This Row],[COD . CLIENTE  ]],CREDITO[],4,FALSE)</f>
        <v>#N/A</v>
      </c>
      <c r="D943" s="1" t="e">
        <f>VLOOKUP(Tabla3[[#This Row],[COD . CLIENTE  ]],CREDITO[],6,FALSE)</f>
        <v>#N/A</v>
      </c>
    </row>
    <row r="944" spans="1:4" x14ac:dyDescent="0.25">
      <c r="A944" s="3" t="s">
        <v>4954</v>
      </c>
      <c r="B944" s="8" t="str">
        <f>VLOOKUP(Tabla3[[#This Row],[COD . CLIENTE  ]],Tabla15[],2,FALSE)</f>
        <v>GOMEZ ABREGU TITO PERCY</v>
      </c>
      <c r="C944" s="1" t="e">
        <f>VLOOKUP(Tabla3[[#This Row],[COD . CLIENTE  ]],CREDITO[],4,FALSE)</f>
        <v>#N/A</v>
      </c>
      <c r="D944" s="1" t="e">
        <f>VLOOKUP(Tabla3[[#This Row],[COD . CLIENTE  ]],CREDITO[],6,FALSE)</f>
        <v>#N/A</v>
      </c>
    </row>
    <row r="945" spans="1:4" x14ac:dyDescent="0.25">
      <c r="A945" s="3" t="s">
        <v>6613</v>
      </c>
      <c r="B945" s="8" t="str">
        <f>VLOOKUP(Tabla3[[#This Row],[COD . CLIENTE  ]],Tabla15[],2,FALSE)</f>
        <v>F Y D INVERSIONES S.A.C.</v>
      </c>
      <c r="C945" s="1" t="e">
        <f>VLOOKUP(Tabla3[[#This Row],[COD . CLIENTE  ]],CREDITO[],4,FALSE)</f>
        <v>#N/A</v>
      </c>
      <c r="D945" s="1" t="e">
        <f>VLOOKUP(Tabla3[[#This Row],[COD . CLIENTE  ]],CREDITO[],6,FALSE)</f>
        <v>#N/A</v>
      </c>
    </row>
    <row r="946" spans="1:4" x14ac:dyDescent="0.25">
      <c r="A946" s="3" t="s">
        <v>21826</v>
      </c>
      <c r="B946" s="8" t="str">
        <f>VLOOKUP(Tabla3[[#This Row],[COD . CLIENTE  ]],Tabla15[],2,FALSE)</f>
        <v>LIMI DISTRIBUTORE STORE SRL</v>
      </c>
      <c r="C946" s="1" t="e">
        <f>VLOOKUP(Tabla3[[#This Row],[COD . CLIENTE  ]],CREDITO[],4,FALSE)</f>
        <v>#N/A</v>
      </c>
      <c r="D946" s="1" t="e">
        <f>VLOOKUP(Tabla3[[#This Row],[COD . CLIENTE  ]],CREDITO[],6,FALSE)</f>
        <v>#N/A</v>
      </c>
    </row>
    <row r="947" spans="1:4" x14ac:dyDescent="0.25">
      <c r="A947" s="3" t="s">
        <v>9356</v>
      </c>
      <c r="B947" s="8" t="str">
        <f>VLOOKUP(Tabla3[[#This Row],[COD . CLIENTE  ]],Tabla15[],2,FALSE)</f>
        <v>SISTEMAS ECOLOGICOS SOLARES SOCIEDAD COMERCIAL DE</v>
      </c>
      <c r="C947" s="1" t="e">
        <f>VLOOKUP(Tabla3[[#This Row],[COD . CLIENTE  ]],CREDITO[],4,FALSE)</f>
        <v>#N/A</v>
      </c>
      <c r="D947" s="1" t="e">
        <f>VLOOKUP(Tabla3[[#This Row],[COD . CLIENTE  ]],CREDITO[],6,FALSE)</f>
        <v>#N/A</v>
      </c>
    </row>
    <row r="948" spans="1:4" x14ac:dyDescent="0.25">
      <c r="A948" s="3" t="s">
        <v>21828</v>
      </c>
      <c r="B948" s="8" t="str">
        <f>VLOOKUP(Tabla3[[#This Row],[COD . CLIENTE  ]],Tabla15[],2,FALSE)</f>
        <v>FRIO CORSAN INGENIERIA EN CLIMATIZACION EIRL</v>
      </c>
      <c r="C948" s="1" t="e">
        <f>VLOOKUP(Tabla3[[#This Row],[COD . CLIENTE  ]],CREDITO[],4,FALSE)</f>
        <v>#N/A</v>
      </c>
      <c r="D948" s="1" t="e">
        <f>VLOOKUP(Tabla3[[#This Row],[COD . CLIENTE  ]],CREDITO[],6,FALSE)</f>
        <v>#N/A</v>
      </c>
    </row>
    <row r="949" spans="1:4" x14ac:dyDescent="0.25">
      <c r="A949" s="3" t="s">
        <v>4056</v>
      </c>
      <c r="B949" s="8" t="str">
        <f>VLOOKUP(Tabla3[[#This Row],[COD . CLIENTE  ]],Tabla15[],2,FALSE)</f>
        <v>CENCOPORK SOCIEDAD ANONIMA CERRADA</v>
      </c>
      <c r="C949" s="1" t="e">
        <f>VLOOKUP(Tabla3[[#This Row],[COD . CLIENTE  ]],CREDITO[],4,FALSE)</f>
        <v>#N/A</v>
      </c>
      <c r="D949" s="1" t="e">
        <f>VLOOKUP(Tabla3[[#This Row],[COD . CLIENTE  ]],CREDITO[],6,FALSE)</f>
        <v>#N/A</v>
      </c>
    </row>
    <row r="950" spans="1:4" x14ac:dyDescent="0.25">
      <c r="A950" s="3" t="s">
        <v>10997</v>
      </c>
      <c r="B950" s="8" t="str">
        <f>VLOOKUP(Tabla3[[#This Row],[COD . CLIENTE  ]],Tabla15[],2,FALSE)</f>
        <v>SUMINISTROS R &amp; V S.A.C.</v>
      </c>
      <c r="C950" s="1" t="e">
        <f>VLOOKUP(Tabla3[[#This Row],[COD . CLIENTE  ]],CREDITO[],4,FALSE)</f>
        <v>#N/A</v>
      </c>
      <c r="D950" s="1" t="e">
        <f>VLOOKUP(Tabla3[[#This Row],[COD . CLIENTE  ]],CREDITO[],6,FALSE)</f>
        <v>#N/A</v>
      </c>
    </row>
    <row r="951" spans="1:4" x14ac:dyDescent="0.25">
      <c r="A951" s="3" t="s">
        <v>10323</v>
      </c>
      <c r="B951" s="8" t="str">
        <f>VLOOKUP(Tabla3[[#This Row],[COD . CLIENTE  ]],Tabla15[],2,FALSE)</f>
        <v>FRIOELECTRO.COM E.I.R.L.</v>
      </c>
      <c r="C951" s="1" t="e">
        <f>VLOOKUP(Tabla3[[#This Row],[COD . CLIENTE  ]],CREDITO[],4,FALSE)</f>
        <v>#N/A</v>
      </c>
      <c r="D951" s="1" t="e">
        <f>VLOOKUP(Tabla3[[#This Row],[COD . CLIENTE  ]],CREDITO[],6,FALSE)</f>
        <v>#N/A</v>
      </c>
    </row>
    <row r="952" spans="1:4" x14ac:dyDescent="0.25">
      <c r="A952" s="3" t="s">
        <v>21792</v>
      </c>
      <c r="B952" s="8" t="str">
        <f>VLOOKUP(Tabla3[[#This Row],[COD . CLIENTE  ]],Tabla15[],2,FALSE)</f>
        <v>TRANSPORTES TOUR LIBERTADORES EIRL</v>
      </c>
      <c r="C952" s="1" t="e">
        <f>VLOOKUP(Tabla3[[#This Row],[COD . CLIENTE  ]],CREDITO[],4,FALSE)</f>
        <v>#N/A</v>
      </c>
      <c r="D952" s="1" t="e">
        <f>VLOOKUP(Tabla3[[#This Row],[COD . CLIENTE  ]],CREDITO[],6,FALSE)</f>
        <v>#N/A</v>
      </c>
    </row>
    <row r="953" spans="1:4" x14ac:dyDescent="0.25">
      <c r="A953" s="3" t="s">
        <v>7357</v>
      </c>
      <c r="B953" s="8" t="str">
        <f>VLOOKUP(Tabla3[[#This Row],[COD . CLIENTE  ]],Tabla15[],2,FALSE)</f>
        <v>DISTRIBUIDORA EL CORCEL E.I.R.L.</v>
      </c>
      <c r="C953" s="1" t="e">
        <f>VLOOKUP(Tabla3[[#This Row],[COD . CLIENTE  ]],CREDITO[],4,FALSE)</f>
        <v>#N/A</v>
      </c>
      <c r="D953" s="1" t="e">
        <f>VLOOKUP(Tabla3[[#This Row],[COD . CLIENTE  ]],CREDITO[],6,FALSE)</f>
        <v>#N/A</v>
      </c>
    </row>
    <row r="954" spans="1:4" x14ac:dyDescent="0.25">
      <c r="A954" s="3" t="s">
        <v>5057</v>
      </c>
      <c r="B954" s="8" t="str">
        <f>VLOOKUP(Tabla3[[#This Row],[COD . CLIENTE  ]],Tabla15[],2,FALSE)</f>
        <v>ALANYA ONOFRE MARITZA RUTH</v>
      </c>
      <c r="C954" s="1" t="e">
        <f>VLOOKUP(Tabla3[[#This Row],[COD . CLIENTE  ]],CREDITO[],4,FALSE)</f>
        <v>#N/A</v>
      </c>
      <c r="D954" s="1" t="e">
        <f>VLOOKUP(Tabla3[[#This Row],[COD . CLIENTE  ]],CREDITO[],6,FALSE)</f>
        <v>#N/A</v>
      </c>
    </row>
    <row r="955" spans="1:4" x14ac:dyDescent="0.25">
      <c r="A955" s="3" t="s">
        <v>9760</v>
      </c>
      <c r="B955" s="8" t="str">
        <f>VLOOKUP(Tabla3[[#This Row],[COD . CLIENTE  ]],Tabla15[],2,FALSE)</f>
        <v>PERU GROUP SOLUTIONS S.A.C.</v>
      </c>
      <c r="C955" s="1" t="e">
        <f>VLOOKUP(Tabla3[[#This Row],[COD . CLIENTE  ]],CREDITO[],4,FALSE)</f>
        <v>#N/A</v>
      </c>
      <c r="D955" s="1" t="e">
        <f>VLOOKUP(Tabla3[[#This Row],[COD . CLIENTE  ]],CREDITO[],6,FALSE)</f>
        <v>#N/A</v>
      </c>
    </row>
    <row r="956" spans="1:4" x14ac:dyDescent="0.25">
      <c r="A956" s="3" t="s">
        <v>8680</v>
      </c>
      <c r="B956" s="8" t="str">
        <f>VLOOKUP(Tabla3[[#This Row],[COD . CLIENTE  ]],Tabla15[],2,FALSE)</f>
        <v>CLIMAYRE S.A.C</v>
      </c>
      <c r="C956" s="1" t="e">
        <f>VLOOKUP(Tabla3[[#This Row],[COD . CLIENTE  ]],CREDITO[],4,FALSE)</f>
        <v>#N/A</v>
      </c>
      <c r="D956" s="1" t="e">
        <f>VLOOKUP(Tabla3[[#This Row],[COD . CLIENTE  ]],CREDITO[],6,FALSE)</f>
        <v>#N/A</v>
      </c>
    </row>
    <row r="957" spans="1:4" x14ac:dyDescent="0.25">
      <c r="A957" s="3" t="s">
        <v>10395</v>
      </c>
      <c r="B957" s="8" t="str">
        <f>VLOOKUP(Tabla3[[#This Row],[COD . CLIENTE  ]],Tabla15[],2,FALSE)</f>
        <v>DEILYFRESH S.A.C.</v>
      </c>
      <c r="C957" s="1" t="e">
        <f>VLOOKUP(Tabla3[[#This Row],[COD . CLIENTE  ]],CREDITO[],4,FALSE)</f>
        <v>#N/A</v>
      </c>
      <c r="D957" s="1" t="e">
        <f>VLOOKUP(Tabla3[[#This Row],[COD . CLIENTE  ]],CREDITO[],6,FALSE)</f>
        <v>#N/A</v>
      </c>
    </row>
    <row r="958" spans="1:4" x14ac:dyDescent="0.25">
      <c r="A958" s="3" t="s">
        <v>11066</v>
      </c>
      <c r="B958" s="8" t="str">
        <f>VLOOKUP(Tabla3[[#This Row],[COD . CLIENTE  ]],Tabla15[],2,FALSE)</f>
        <v>PASAJEROS ALLINBUS S.A.C.</v>
      </c>
      <c r="C958" s="1" t="e">
        <f>VLOOKUP(Tabla3[[#This Row],[COD . CLIENTE  ]],CREDITO[],4,FALSE)</f>
        <v>#N/A</v>
      </c>
      <c r="D958" s="1" t="e">
        <f>VLOOKUP(Tabla3[[#This Row],[COD . CLIENTE  ]],CREDITO[],6,FALSE)</f>
        <v>#N/A</v>
      </c>
    </row>
    <row r="959" spans="1:4" x14ac:dyDescent="0.25">
      <c r="A959" s="3" t="s">
        <v>8149</v>
      </c>
      <c r="B959" s="8" t="str">
        <f>VLOOKUP(Tabla3[[#This Row],[COD . CLIENTE  ]],Tabla15[],2,FALSE)</f>
        <v>BOOSTER GROUP PERU SAC</v>
      </c>
      <c r="C959" s="1" t="e">
        <f>VLOOKUP(Tabla3[[#This Row],[COD . CLIENTE  ]],CREDITO[],4,FALSE)</f>
        <v>#N/A</v>
      </c>
      <c r="D959" s="1" t="e">
        <f>VLOOKUP(Tabla3[[#This Row],[COD . CLIENTE  ]],CREDITO[],6,FALSE)</f>
        <v>#N/A</v>
      </c>
    </row>
    <row r="960" spans="1:4" x14ac:dyDescent="0.25">
      <c r="A960" s="3" t="s">
        <v>11457</v>
      </c>
      <c r="B960" s="8" t="str">
        <f>VLOOKUP(Tabla3[[#This Row],[COD . CLIENTE  ]],Tabla15[],2,FALSE)</f>
        <v>GRANADOS MOLINA FRANK ROBERT</v>
      </c>
      <c r="C960" s="1" t="e">
        <f>VLOOKUP(Tabla3[[#This Row],[COD . CLIENTE  ]],CREDITO[],4,FALSE)</f>
        <v>#N/A</v>
      </c>
      <c r="D960" s="1" t="e">
        <f>VLOOKUP(Tabla3[[#This Row],[COD . CLIENTE  ]],CREDITO[],6,FALSE)</f>
        <v>#N/A</v>
      </c>
    </row>
    <row r="961" spans="1:4" x14ac:dyDescent="0.25">
      <c r="A961" s="3" t="s">
        <v>6896</v>
      </c>
      <c r="B961" s="8" t="str">
        <f>VLOOKUP(Tabla3[[#This Row],[COD . CLIENTE  ]],Tabla15[],2,FALSE)</f>
        <v>THAYA SRL.</v>
      </c>
      <c r="C961" s="1" t="e">
        <f>VLOOKUP(Tabla3[[#This Row],[COD . CLIENTE  ]],CREDITO[],4,FALSE)</f>
        <v>#N/A</v>
      </c>
      <c r="D961" s="1" t="e">
        <f>VLOOKUP(Tabla3[[#This Row],[COD . CLIENTE  ]],CREDITO[],6,FALSE)</f>
        <v>#N/A</v>
      </c>
    </row>
    <row r="962" spans="1:4" x14ac:dyDescent="0.25">
      <c r="A962" s="3" t="s">
        <v>8680</v>
      </c>
      <c r="B962" s="8" t="str">
        <f>VLOOKUP(Tabla3[[#This Row],[COD . CLIENTE  ]],Tabla15[],2,FALSE)</f>
        <v>CLIMAYRE S.A.C</v>
      </c>
      <c r="C962" s="1" t="e">
        <f>VLOOKUP(Tabla3[[#This Row],[COD . CLIENTE  ]],CREDITO[],4,FALSE)</f>
        <v>#N/A</v>
      </c>
      <c r="D962" s="1" t="e">
        <f>VLOOKUP(Tabla3[[#This Row],[COD . CLIENTE  ]],CREDITO[],6,FALSE)</f>
        <v>#N/A</v>
      </c>
    </row>
    <row r="963" spans="1:4" x14ac:dyDescent="0.25">
      <c r="A963" s="3" t="s">
        <v>9017</v>
      </c>
      <c r="B963" s="8" t="str">
        <f>VLOOKUP(Tabla3[[#This Row],[COD . CLIENTE  ]],Tabla15[],2,FALSE)</f>
        <v>RS CONTROL SERVICE E.I.R.L.</v>
      </c>
      <c r="C963" s="1" t="e">
        <f>VLOOKUP(Tabla3[[#This Row],[COD . CLIENTE  ]],CREDITO[],4,FALSE)</f>
        <v>#N/A</v>
      </c>
      <c r="D963" s="1" t="e">
        <f>VLOOKUP(Tabla3[[#This Row],[COD . CLIENTE  ]],CREDITO[],6,FALSE)</f>
        <v>#N/A</v>
      </c>
    </row>
    <row r="964" spans="1:4" x14ac:dyDescent="0.25">
      <c r="A964" s="3" t="s">
        <v>10875</v>
      </c>
      <c r="B964" s="8" t="str">
        <f>VLOOKUP(Tabla3[[#This Row],[COD . CLIENTE  ]],Tabla15[],2,FALSE)</f>
        <v>OK SUPERMERCADOS S.A.C.</v>
      </c>
      <c r="C964" s="1" t="e">
        <f>VLOOKUP(Tabla3[[#This Row],[COD . CLIENTE  ]],CREDITO[],4,FALSE)</f>
        <v>#N/A</v>
      </c>
      <c r="D964" s="1" t="e">
        <f>VLOOKUP(Tabla3[[#This Row],[COD . CLIENTE  ]],CREDITO[],6,FALSE)</f>
        <v>#N/A</v>
      </c>
    </row>
    <row r="965" spans="1:4" x14ac:dyDescent="0.25">
      <c r="A965" s="3" t="s">
        <v>9148</v>
      </c>
      <c r="B965" s="8" t="str">
        <f>VLOOKUP(Tabla3[[#This Row],[COD . CLIENTE  ]],Tabla15[],2,FALSE)</f>
        <v>- J.J. CLIMATIK EMPRESA INDIVIDUAL DE RESPONSABILI</v>
      </c>
      <c r="C965" s="1" t="e">
        <f>VLOOKUP(Tabla3[[#This Row],[COD . CLIENTE  ]],CREDITO[],4,FALSE)</f>
        <v>#N/A</v>
      </c>
      <c r="D965" s="1" t="e">
        <f>VLOOKUP(Tabla3[[#This Row],[COD . CLIENTE  ]],CREDITO[],6,FALSE)</f>
        <v>#N/A</v>
      </c>
    </row>
    <row r="966" spans="1:4" x14ac:dyDescent="0.25">
      <c r="A966" s="3" t="s">
        <v>11457</v>
      </c>
      <c r="B966" s="8" t="str">
        <f>VLOOKUP(Tabla3[[#This Row],[COD . CLIENTE  ]],Tabla15[],2,FALSE)</f>
        <v>GRANADOS MOLINA FRANK ROBERT</v>
      </c>
      <c r="C966" s="1" t="e">
        <f>VLOOKUP(Tabla3[[#This Row],[COD . CLIENTE  ]],CREDITO[],4,FALSE)</f>
        <v>#N/A</v>
      </c>
      <c r="D966" s="1" t="e">
        <f>VLOOKUP(Tabla3[[#This Row],[COD . CLIENTE  ]],CREDITO[],6,FALSE)</f>
        <v>#N/A</v>
      </c>
    </row>
    <row r="967" spans="1:4" x14ac:dyDescent="0.25">
      <c r="A967" s="3" t="s">
        <v>9232</v>
      </c>
      <c r="B967" s="8" t="str">
        <f>VLOOKUP(Tabla3[[#This Row],[COD . CLIENTE  ]],Tabla15[],2,FALSE)</f>
        <v>REFRIAIR IMPORT E.I.R.L.</v>
      </c>
      <c r="C967" s="1" t="e">
        <f>VLOOKUP(Tabla3[[#This Row],[COD . CLIENTE  ]],CREDITO[],4,FALSE)</f>
        <v>#N/A</v>
      </c>
      <c r="D967" s="1" t="e">
        <f>VLOOKUP(Tabla3[[#This Row],[COD . CLIENTE  ]],CREDITO[],6,FALSE)</f>
        <v>#N/A</v>
      </c>
    </row>
    <row r="968" spans="1:4" x14ac:dyDescent="0.25">
      <c r="A968" s="3" t="s">
        <v>4044</v>
      </c>
      <c r="B968" s="8" t="str">
        <f>VLOOKUP(Tabla3[[#This Row],[COD . CLIENTE  ]],Tabla15[],2,FALSE)</f>
        <v>PEREZ MARTINEZ JUAN CARLOS</v>
      </c>
      <c r="C968" s="1" t="e">
        <f>VLOOKUP(Tabla3[[#This Row],[COD . CLIENTE  ]],CREDITO[],4,FALSE)</f>
        <v>#N/A</v>
      </c>
      <c r="D968" s="1" t="e">
        <f>VLOOKUP(Tabla3[[#This Row],[COD . CLIENTE  ]],CREDITO[],6,FALSE)</f>
        <v>#N/A</v>
      </c>
    </row>
    <row r="969" spans="1:4" x14ac:dyDescent="0.25">
      <c r="A969" s="3" t="s">
        <v>10262</v>
      </c>
      <c r="B969" s="8" t="str">
        <f>VLOOKUP(Tabla3[[#This Row],[COD . CLIENTE  ]],Tabla15[],2,FALSE)</f>
        <v>D&amp;G PERU SERVICIOS GENERALES E.I.R.L.</v>
      </c>
      <c r="C969" s="1" t="e">
        <f>VLOOKUP(Tabla3[[#This Row],[COD . CLIENTE  ]],CREDITO[],4,FALSE)</f>
        <v>#N/A</v>
      </c>
      <c r="D969" s="1" t="e">
        <f>VLOOKUP(Tabla3[[#This Row],[COD . CLIENTE  ]],CREDITO[],6,FALSE)</f>
        <v>#N/A</v>
      </c>
    </row>
    <row r="970" spans="1:4" x14ac:dyDescent="0.25">
      <c r="A970" s="3" t="s">
        <v>11457</v>
      </c>
      <c r="B970" s="8" t="str">
        <f>VLOOKUP(Tabla3[[#This Row],[COD . CLIENTE  ]],Tabla15[],2,FALSE)</f>
        <v>GRANADOS MOLINA FRANK ROBERT</v>
      </c>
      <c r="C970" s="1" t="e">
        <f>VLOOKUP(Tabla3[[#This Row],[COD . CLIENTE  ]],CREDITO[],4,FALSE)</f>
        <v>#N/A</v>
      </c>
      <c r="D970" s="1" t="e">
        <f>VLOOKUP(Tabla3[[#This Row],[COD . CLIENTE  ]],CREDITO[],6,FALSE)</f>
        <v>#N/A</v>
      </c>
    </row>
    <row r="971" spans="1:4" x14ac:dyDescent="0.25">
      <c r="A971" s="3" t="s">
        <v>10408</v>
      </c>
      <c r="B971" s="8" t="str">
        <f>VLOOKUP(Tabla3[[#This Row],[COD . CLIENTE  ]],Tabla15[],2,FALSE)</f>
        <v>LECAROS SERVICIOS EN GENERAL E.I.R.L.</v>
      </c>
      <c r="C971" s="1" t="e">
        <f>VLOOKUP(Tabla3[[#This Row],[COD . CLIENTE  ]],CREDITO[],4,FALSE)</f>
        <v>#N/A</v>
      </c>
      <c r="D971" s="1" t="e">
        <f>VLOOKUP(Tabla3[[#This Row],[COD . CLIENTE  ]],CREDITO[],6,FALSE)</f>
        <v>#N/A</v>
      </c>
    </row>
    <row r="972" spans="1:4" x14ac:dyDescent="0.25">
      <c r="A972" s="3" t="s">
        <v>9058</v>
      </c>
      <c r="B972" s="8" t="str">
        <f>VLOOKUP(Tabla3[[#This Row],[COD . CLIENTE  ]],Tabla15[],2,FALSE)</f>
        <v>REFRIWORLD PERU S.A.C.</v>
      </c>
      <c r="C972" s="1" t="str">
        <f>VLOOKUP(Tabla3[[#This Row],[COD . CLIENTE  ]],CREDITO[],4,FALSE)</f>
        <v>Crédito 30 días</v>
      </c>
      <c r="D972" s="1" t="str">
        <f>VLOOKUP(Tabla3[[#This Row],[COD . CLIENTE  ]],CREDITO[],6,FALSE)</f>
        <v>MERIE TINEO</v>
      </c>
    </row>
    <row r="973" spans="1:4" x14ac:dyDescent="0.25">
      <c r="A973" s="3" t="s">
        <v>4597</v>
      </c>
      <c r="B973" s="8" t="str">
        <f>VLOOKUP(Tabla3[[#This Row],[COD . CLIENTE  ]],Tabla15[],2,FALSE)</f>
        <v>GRANDE ARROYO MARIBEL JENNY</v>
      </c>
      <c r="C973" s="1" t="e">
        <f>VLOOKUP(Tabla3[[#This Row],[COD . CLIENTE  ]],CREDITO[],4,FALSE)</f>
        <v>#N/A</v>
      </c>
      <c r="D973" s="1" t="e">
        <f>VLOOKUP(Tabla3[[#This Row],[COD . CLIENTE  ]],CREDITO[],6,FALSE)</f>
        <v>#N/A</v>
      </c>
    </row>
    <row r="974" spans="1:4" x14ac:dyDescent="0.25">
      <c r="A974" s="3" t="s">
        <v>7423</v>
      </c>
      <c r="B974" s="8" t="str">
        <f>VLOOKUP(Tabla3[[#This Row],[COD . CLIENTE  ]],Tabla15[],2,FALSE)</f>
        <v>FIRST COLD SYSTEM S.A.C.</v>
      </c>
      <c r="C974" s="1" t="e">
        <f>VLOOKUP(Tabla3[[#This Row],[COD . CLIENTE  ]],CREDITO[],4,FALSE)</f>
        <v>#N/A</v>
      </c>
      <c r="D974" s="1" t="e">
        <f>VLOOKUP(Tabla3[[#This Row],[COD . CLIENTE  ]],CREDITO[],6,FALSE)</f>
        <v>#N/A</v>
      </c>
    </row>
    <row r="975" spans="1:4" x14ac:dyDescent="0.25">
      <c r="A975" s="3" t="s">
        <v>4448</v>
      </c>
      <c r="B975" s="8" t="str">
        <f>VLOOKUP(Tabla3[[#This Row],[COD . CLIENTE  ]],Tabla15[],2,FALSE)</f>
        <v>CORDOVA MELENDREZ FEDERICO</v>
      </c>
      <c r="C975" s="1" t="e">
        <f>VLOOKUP(Tabla3[[#This Row],[COD . CLIENTE  ]],CREDITO[],4,FALSE)</f>
        <v>#N/A</v>
      </c>
      <c r="D975" s="1" t="e">
        <f>VLOOKUP(Tabla3[[#This Row],[COD . CLIENTE  ]],CREDITO[],6,FALSE)</f>
        <v>#N/A</v>
      </c>
    </row>
    <row r="976" spans="1:4" x14ac:dyDescent="0.25">
      <c r="A976" s="3" t="s">
        <v>6347</v>
      </c>
      <c r="B976" s="8" t="str">
        <f>VLOOKUP(Tabla3[[#This Row],[COD . CLIENTE  ]],Tabla15[],2,FALSE)</f>
        <v>LOS HALCONES S.A.</v>
      </c>
      <c r="C976" s="1" t="e">
        <f>VLOOKUP(Tabla3[[#This Row],[COD . CLIENTE  ]],CREDITO[],4,FALSE)</f>
        <v>#N/A</v>
      </c>
      <c r="D976" s="1" t="e">
        <f>VLOOKUP(Tabla3[[#This Row],[COD . CLIENTE  ]],CREDITO[],6,FALSE)</f>
        <v>#N/A</v>
      </c>
    </row>
    <row r="977" spans="1:4" x14ac:dyDescent="0.25">
      <c r="A977" s="3" t="s">
        <v>8470</v>
      </c>
      <c r="B977" s="8" t="str">
        <f>VLOOKUP(Tabla3[[#This Row],[COD . CLIENTE  ]],Tabla15[],2,FALSE)</f>
        <v>FRIO ART E.I.R.L.</v>
      </c>
      <c r="C977" s="1" t="e">
        <f>VLOOKUP(Tabla3[[#This Row],[COD . CLIENTE  ]],CREDITO[],4,FALSE)</f>
        <v>#N/A</v>
      </c>
      <c r="D977" s="1" t="e">
        <f>VLOOKUP(Tabla3[[#This Row],[COD . CLIENTE  ]],CREDITO[],6,FALSE)</f>
        <v>#N/A</v>
      </c>
    </row>
    <row r="978" spans="1:4" x14ac:dyDescent="0.25">
      <c r="A978" s="3" t="s">
        <v>5681</v>
      </c>
      <c r="B978" s="8" t="str">
        <f>VLOOKUP(Tabla3[[#This Row],[COD . CLIENTE  ]],Tabla15[],2,FALSE)</f>
        <v>ESMERALDA CORP S.A.C.</v>
      </c>
      <c r="C978" s="1" t="str">
        <f>VLOOKUP(Tabla3[[#This Row],[COD . CLIENTE  ]],CREDITO[],4,FALSE)</f>
        <v>Crédito 30 días</v>
      </c>
      <c r="D978" s="1" t="str">
        <f>VLOOKUP(Tabla3[[#This Row],[COD . CLIENTE  ]],CREDITO[],6,FALSE)</f>
        <v>MARIA NAVARRO</v>
      </c>
    </row>
    <row r="979" spans="1:4" x14ac:dyDescent="0.25">
      <c r="A979" s="3" t="s">
        <v>21830</v>
      </c>
      <c r="B979" s="8" t="str">
        <f>VLOOKUP(Tabla3[[#This Row],[COD . CLIENTE  ]],Tabla15[],2,FALSE)</f>
        <v>PERU TINEO TOURS SAC</v>
      </c>
      <c r="C979" s="1" t="e">
        <f>VLOOKUP(Tabla3[[#This Row],[COD . CLIENTE  ]],CREDITO[],4,FALSE)</f>
        <v>#N/A</v>
      </c>
      <c r="D979" s="1" t="e">
        <f>VLOOKUP(Tabla3[[#This Row],[COD . CLIENTE  ]],CREDITO[],6,FALSE)</f>
        <v>#N/A</v>
      </c>
    </row>
    <row r="980" spans="1:4" x14ac:dyDescent="0.25">
      <c r="A980" s="3" t="s">
        <v>9139</v>
      </c>
      <c r="B980" s="8" t="str">
        <f>VLOOKUP(Tabla3[[#This Row],[COD . CLIENTE  ]],Tabla15[],2,FALSE)</f>
        <v>TRANSPORTES EXPRESO JIREH E.I.R.L.</v>
      </c>
      <c r="C980" s="1" t="e">
        <f>VLOOKUP(Tabla3[[#This Row],[COD . CLIENTE  ]],CREDITO[],4,FALSE)</f>
        <v>#N/A</v>
      </c>
      <c r="D980" s="1" t="e">
        <f>VLOOKUP(Tabla3[[#This Row],[COD . CLIENTE  ]],CREDITO[],6,FALSE)</f>
        <v>#N/A</v>
      </c>
    </row>
    <row r="981" spans="1:4" x14ac:dyDescent="0.25">
      <c r="A981" s="3" t="s">
        <v>21832</v>
      </c>
      <c r="B981" s="8" t="str">
        <f>VLOOKUP(Tabla3[[#This Row],[COD . CLIENTE  ]],Tabla15[],2,FALSE)</f>
        <v>ELECTRO Y CABLES INDUSTRIALES PERU SAC</v>
      </c>
      <c r="C981" s="1" t="e">
        <f>VLOOKUP(Tabla3[[#This Row],[COD . CLIENTE  ]],CREDITO[],4,FALSE)</f>
        <v>#N/A</v>
      </c>
      <c r="D981" s="1" t="e">
        <f>VLOOKUP(Tabla3[[#This Row],[COD . CLIENTE  ]],CREDITO[],6,FALSE)</f>
        <v>#N/A</v>
      </c>
    </row>
    <row r="982" spans="1:4" x14ac:dyDescent="0.25">
      <c r="A982" s="3" t="s">
        <v>6133</v>
      </c>
      <c r="B982" s="8" t="str">
        <f>VLOOKUP(Tabla3[[#This Row],[COD . CLIENTE  ]],Tabla15[],2,FALSE)</f>
        <v>FRIGORIFICO CAMAL SAN PEDRO S.A.C.</v>
      </c>
      <c r="C982" s="1" t="e">
        <f>VLOOKUP(Tabla3[[#This Row],[COD . CLIENTE  ]],CREDITO[],4,FALSE)</f>
        <v>#N/A</v>
      </c>
      <c r="D982" s="1" t="e">
        <f>VLOOKUP(Tabla3[[#This Row],[COD . CLIENTE  ]],CREDITO[],6,FALSE)</f>
        <v>#N/A</v>
      </c>
    </row>
    <row r="983" spans="1:4" x14ac:dyDescent="0.25">
      <c r="A983" s="3" t="s">
        <v>9860</v>
      </c>
      <c r="B983" s="8" t="str">
        <f>VLOOKUP(Tabla3[[#This Row],[COD . CLIENTE  ]],Tabla15[],2,FALSE)</f>
        <v>CONEX SOLUCIONES TECNOLOGICAS S.A.C</v>
      </c>
      <c r="C983" s="1" t="e">
        <f>VLOOKUP(Tabla3[[#This Row],[COD . CLIENTE  ]],CREDITO[],4,FALSE)</f>
        <v>#N/A</v>
      </c>
      <c r="D983" s="1" t="e">
        <f>VLOOKUP(Tabla3[[#This Row],[COD . CLIENTE  ]],CREDITO[],6,FALSE)</f>
        <v>#N/A</v>
      </c>
    </row>
    <row r="984" spans="1:4" x14ac:dyDescent="0.25">
      <c r="A984" s="3" t="s">
        <v>21834</v>
      </c>
      <c r="B984" s="8" t="str">
        <f>VLOOKUP(Tabla3[[#This Row],[COD . CLIENTE  ]],Tabla15[],2,FALSE)</f>
        <v>RODAJES Y LUBRICANTES BLUE SAC</v>
      </c>
      <c r="C984" s="1" t="e">
        <f>VLOOKUP(Tabla3[[#This Row],[COD . CLIENTE  ]],CREDITO[],4,FALSE)</f>
        <v>#N/A</v>
      </c>
      <c r="D984" s="1" t="e">
        <f>VLOOKUP(Tabla3[[#This Row],[COD . CLIENTE  ]],CREDITO[],6,FALSE)</f>
        <v>#N/A</v>
      </c>
    </row>
    <row r="985" spans="1:4" x14ac:dyDescent="0.25">
      <c r="A985" s="3" t="s">
        <v>11294</v>
      </c>
      <c r="B985" s="8" t="str">
        <f>VLOOKUP(Tabla3[[#This Row],[COD . CLIENTE  ]],Tabla15[],2,FALSE)</f>
        <v>FRIONORTE JMR ESPECIALISTAS E.I.R.L.</v>
      </c>
      <c r="C985" s="1" t="e">
        <f>VLOOKUP(Tabla3[[#This Row],[COD . CLIENTE  ]],CREDITO[],4,FALSE)</f>
        <v>#N/A</v>
      </c>
      <c r="D985" s="1" t="e">
        <f>VLOOKUP(Tabla3[[#This Row],[COD . CLIENTE  ]],CREDITO[],6,FALSE)</f>
        <v>#N/A</v>
      </c>
    </row>
    <row r="986" spans="1:4" x14ac:dyDescent="0.25">
      <c r="A986" s="3" t="s">
        <v>6528</v>
      </c>
      <c r="B986" s="8" t="str">
        <f>VLOOKUP(Tabla3[[#This Row],[COD . CLIENTE  ]],Tabla15[],2,FALSE)</f>
        <v>CORPORACION ROOTS S.A.</v>
      </c>
      <c r="C986" s="1" t="e">
        <f>VLOOKUP(Tabla3[[#This Row],[COD . CLIENTE  ]],CREDITO[],4,FALSE)</f>
        <v>#N/A</v>
      </c>
      <c r="D986" s="1" t="e">
        <f>VLOOKUP(Tabla3[[#This Row],[COD . CLIENTE  ]],CREDITO[],6,FALSE)</f>
        <v>#N/A</v>
      </c>
    </row>
    <row r="987" spans="1:4" x14ac:dyDescent="0.25">
      <c r="A987" s="3" t="s">
        <v>6265</v>
      </c>
      <c r="B987" s="8" t="str">
        <f>VLOOKUP(Tabla3[[#This Row],[COD . CLIENTE  ]],Tabla15[],2,FALSE)</f>
        <v>CORPORACION TURISTICA PERUANA S.A.C</v>
      </c>
      <c r="C987" s="1" t="e">
        <f>VLOOKUP(Tabla3[[#This Row],[COD . CLIENTE  ]],CREDITO[],4,FALSE)</f>
        <v>#N/A</v>
      </c>
      <c r="D987" s="1" t="e">
        <f>VLOOKUP(Tabla3[[#This Row],[COD . CLIENTE  ]],CREDITO[],6,FALSE)</f>
        <v>#N/A</v>
      </c>
    </row>
    <row r="988" spans="1:4" x14ac:dyDescent="0.25">
      <c r="A988" s="3" t="s">
        <v>11271</v>
      </c>
      <c r="B988" s="8" t="str">
        <f>VLOOKUP(Tabla3[[#This Row],[COD . CLIENTE  ]],Tabla15[],2,FALSE)</f>
        <v>KC CLIMAEXPRESS E.I.R.L.</v>
      </c>
      <c r="C988" s="1" t="e">
        <f>VLOOKUP(Tabla3[[#This Row],[COD . CLIENTE  ]],CREDITO[],4,FALSE)</f>
        <v>#N/A</v>
      </c>
      <c r="D988" s="1" t="e">
        <f>VLOOKUP(Tabla3[[#This Row],[COD . CLIENTE  ]],CREDITO[],6,FALSE)</f>
        <v>#N/A</v>
      </c>
    </row>
    <row r="989" spans="1:4" x14ac:dyDescent="0.25">
      <c r="A989" s="3" t="s">
        <v>8137</v>
      </c>
      <c r="B989" s="8" t="str">
        <f>VLOOKUP(Tabla3[[#This Row],[COD . CLIENTE  ]],Tabla15[],2,FALSE)</f>
        <v>BUS SERVICE AUTOMOTRIZ S.A.C</v>
      </c>
      <c r="C989" s="1" t="e">
        <f>VLOOKUP(Tabla3[[#This Row],[COD . CLIENTE  ]],CREDITO[],4,FALSE)</f>
        <v>#N/A</v>
      </c>
      <c r="D989" s="1" t="e">
        <f>VLOOKUP(Tabla3[[#This Row],[COD . CLIENTE  ]],CREDITO[],6,FALSE)</f>
        <v>#N/A</v>
      </c>
    </row>
    <row r="990" spans="1:4" x14ac:dyDescent="0.25">
      <c r="A990" s="3" t="s">
        <v>21644</v>
      </c>
      <c r="B990" s="8" t="str">
        <f>VLOOKUP(Tabla3[[#This Row],[COD . CLIENTE  ]],Tabla15[],2,FALSE)</f>
        <v>SMART FACILITY R&amp;M SAC</v>
      </c>
      <c r="C990" s="1" t="e">
        <f>VLOOKUP(Tabla3[[#This Row],[COD . CLIENTE  ]],CREDITO[],4,FALSE)</f>
        <v>#N/A</v>
      </c>
      <c r="D990" s="1" t="e">
        <f>VLOOKUP(Tabla3[[#This Row],[COD . CLIENTE  ]],CREDITO[],6,FALSE)</f>
        <v>#N/A</v>
      </c>
    </row>
    <row r="991" spans="1:4" x14ac:dyDescent="0.25">
      <c r="A991" s="3" t="s">
        <v>10223</v>
      </c>
      <c r="B991" s="8" t="str">
        <f>VLOOKUP(Tabla3[[#This Row],[COD . CLIENTE  ]],Tabla15[],2,FALSE)</f>
        <v>SWIFTCOOL S.A.C.</v>
      </c>
      <c r="C991" s="1" t="e">
        <f>VLOOKUP(Tabla3[[#This Row],[COD . CLIENTE  ]],CREDITO[],4,FALSE)</f>
        <v>#N/A</v>
      </c>
      <c r="D991" s="1" t="e">
        <f>VLOOKUP(Tabla3[[#This Row],[COD . CLIENTE  ]],CREDITO[],6,FALSE)</f>
        <v>#N/A</v>
      </c>
    </row>
    <row r="992" spans="1:4" x14ac:dyDescent="0.25">
      <c r="A992" s="3" t="s">
        <v>6203</v>
      </c>
      <c r="B992" s="8" t="str">
        <f>VLOOKUP(Tabla3[[#This Row],[COD . CLIENTE  ]],Tabla15[],2,FALSE)</f>
        <v>EXPRESO ANTEZANA HNOS S A</v>
      </c>
      <c r="C992" s="1" t="e">
        <f>VLOOKUP(Tabla3[[#This Row],[COD . CLIENTE  ]],CREDITO[],4,FALSE)</f>
        <v>#N/A</v>
      </c>
      <c r="D992" s="1" t="e">
        <f>VLOOKUP(Tabla3[[#This Row],[COD . CLIENTE  ]],CREDITO[],6,FALSE)</f>
        <v>#N/A</v>
      </c>
    </row>
    <row r="993" spans="1:4" x14ac:dyDescent="0.25">
      <c r="A993" s="3" t="s">
        <v>4044</v>
      </c>
      <c r="B993" s="8" t="str">
        <f>VLOOKUP(Tabla3[[#This Row],[COD . CLIENTE  ]],Tabla15[],2,FALSE)</f>
        <v>PEREZ MARTINEZ JUAN CARLOS</v>
      </c>
      <c r="C993" s="1" t="e">
        <f>VLOOKUP(Tabla3[[#This Row],[COD . CLIENTE  ]],CREDITO[],4,FALSE)</f>
        <v>#N/A</v>
      </c>
      <c r="D993" s="1" t="e">
        <f>VLOOKUP(Tabla3[[#This Row],[COD . CLIENTE  ]],CREDITO[],6,FALSE)</f>
        <v>#N/A</v>
      </c>
    </row>
    <row r="994" spans="1:4" x14ac:dyDescent="0.25">
      <c r="A994" s="3" t="s">
        <v>5919</v>
      </c>
      <c r="B994" s="8" t="str">
        <f>VLOOKUP(Tabla3[[#This Row],[COD . CLIENTE  ]],Tabla15[],2,FALSE)</f>
        <v>SISTEMAS TECNOLOGICOS ELECTRICOS ELECTRONICOS Y ME</v>
      </c>
      <c r="C994" s="1" t="e">
        <f>VLOOKUP(Tabla3[[#This Row],[COD . CLIENTE  ]],CREDITO[],4,FALSE)</f>
        <v>#N/A</v>
      </c>
      <c r="D994" s="1" t="e">
        <f>VLOOKUP(Tabla3[[#This Row],[COD . CLIENTE  ]],CREDITO[],6,FALSE)</f>
        <v>#N/A</v>
      </c>
    </row>
    <row r="995" spans="1:4" x14ac:dyDescent="0.25">
      <c r="A995" s="3" t="s">
        <v>7251</v>
      </c>
      <c r="B995" s="8" t="str">
        <f>VLOOKUP(Tabla3[[#This Row],[COD . CLIENTE  ]],Tabla15[],2,FALSE)</f>
        <v>EKONO AIR EIRL</v>
      </c>
      <c r="C995" s="1" t="e">
        <f>VLOOKUP(Tabla3[[#This Row],[COD . CLIENTE  ]],CREDITO[],4,FALSE)</f>
        <v>#N/A</v>
      </c>
      <c r="D995" s="1" t="e">
        <f>VLOOKUP(Tabla3[[#This Row],[COD . CLIENTE  ]],CREDITO[],6,FALSE)</f>
        <v>#N/A</v>
      </c>
    </row>
    <row r="996" spans="1:4" x14ac:dyDescent="0.25">
      <c r="A996" s="3" t="s">
        <v>9711</v>
      </c>
      <c r="B996" s="8" t="str">
        <f>VLOOKUP(Tabla3[[#This Row],[COD . CLIENTE  ]],Tabla15[],2,FALSE)</f>
        <v>JE REFRIGERACION S.A.C.</v>
      </c>
      <c r="C996" s="1" t="e">
        <f>VLOOKUP(Tabla3[[#This Row],[COD . CLIENTE  ]],CREDITO[],4,FALSE)</f>
        <v>#N/A</v>
      </c>
      <c r="D996" s="1" t="e">
        <f>VLOOKUP(Tabla3[[#This Row],[COD . CLIENTE  ]],CREDITO[],6,FALSE)</f>
        <v>#N/A</v>
      </c>
    </row>
    <row r="997" spans="1:4" x14ac:dyDescent="0.25">
      <c r="A997" s="3" t="s">
        <v>6122</v>
      </c>
      <c r="B997" s="8" t="str">
        <f>VLOOKUP(Tabla3[[#This Row],[COD . CLIENTE  ]],Tabla15[],2,FALSE)</f>
        <v>HOWELL S.A.C.</v>
      </c>
      <c r="C997" s="1" t="str">
        <f>VLOOKUP(Tabla3[[#This Row],[COD . CLIENTE  ]],CREDITO[],4,FALSE)</f>
        <v>Crédito 15 días</v>
      </c>
      <c r="D997" s="1" t="str">
        <f>VLOOKUP(Tabla3[[#This Row],[COD . CLIENTE  ]],CREDITO[],6,FALSE)</f>
        <v>DIANA MAYORCA</v>
      </c>
    </row>
    <row r="998" spans="1:4" x14ac:dyDescent="0.25">
      <c r="A998" s="3" t="s">
        <v>8341</v>
      </c>
      <c r="B998" s="8" t="str">
        <f>VLOOKUP(Tabla3[[#This Row],[COD . CLIENTE  ]],Tabla15[],2,FALSE)</f>
        <v>INVERSIONES NIÑO MILAGROSO S.A.C</v>
      </c>
      <c r="C998" s="1" t="e">
        <f>VLOOKUP(Tabla3[[#This Row],[COD . CLIENTE  ]],CREDITO[],4,FALSE)</f>
        <v>#N/A</v>
      </c>
      <c r="D998" s="1" t="e">
        <f>VLOOKUP(Tabla3[[#This Row],[COD . CLIENTE  ]],CREDITO[],6,FALSE)</f>
        <v>#N/A</v>
      </c>
    </row>
    <row r="999" spans="1:4" x14ac:dyDescent="0.25">
      <c r="A999" s="3" t="s">
        <v>21837</v>
      </c>
      <c r="B999" s="8" t="str">
        <f>VLOOKUP(Tabla3[[#This Row],[COD . CLIENTE  ]],Tabla15[],2,FALSE)</f>
        <v>GST INGENIEROS SAC</v>
      </c>
      <c r="C999" s="1" t="e">
        <f>VLOOKUP(Tabla3[[#This Row],[COD . CLIENTE  ]],CREDITO[],4,FALSE)</f>
        <v>#N/A</v>
      </c>
      <c r="D999" s="1" t="e">
        <f>VLOOKUP(Tabla3[[#This Row],[COD . CLIENTE  ]],CREDITO[],6,FALSE)</f>
        <v>#N/A</v>
      </c>
    </row>
    <row r="1000" spans="1:4" x14ac:dyDescent="0.25">
      <c r="A1000" s="3" t="s">
        <v>11279</v>
      </c>
      <c r="B1000" s="8" t="str">
        <f>VLOOKUP(Tabla3[[#This Row],[COD . CLIENTE  ]],Tabla15[],2,FALSE)</f>
        <v>EMPRESA CAVASSA S.A.C.</v>
      </c>
      <c r="C1000" s="1" t="e">
        <f>VLOOKUP(Tabla3[[#This Row],[COD . CLIENTE  ]],CREDITO[],4,FALSE)</f>
        <v>#N/A</v>
      </c>
      <c r="D1000" s="1" t="e">
        <f>VLOOKUP(Tabla3[[#This Row],[COD . CLIENTE  ]],CREDITO[],6,FALSE)</f>
        <v>#N/A</v>
      </c>
    </row>
    <row r="1001" spans="1:4" x14ac:dyDescent="0.25">
      <c r="A1001" s="3" t="s">
        <v>7423</v>
      </c>
      <c r="B1001" s="8" t="str">
        <f>VLOOKUP(Tabla3[[#This Row],[COD . CLIENTE  ]],Tabla15[],2,FALSE)</f>
        <v>FIRST COLD SYSTEM S.A.C.</v>
      </c>
      <c r="C1001" s="1" t="e">
        <f>VLOOKUP(Tabla3[[#This Row],[COD . CLIENTE  ]],CREDITO[],4,FALSE)</f>
        <v>#N/A</v>
      </c>
      <c r="D1001" s="1" t="e">
        <f>VLOOKUP(Tabla3[[#This Row],[COD . CLIENTE  ]],CREDITO[],6,FALSE)</f>
        <v>#N/A</v>
      </c>
    </row>
    <row r="1002" spans="1:4" x14ac:dyDescent="0.25">
      <c r="A1002" s="3" t="s">
        <v>7377</v>
      </c>
      <c r="B1002" s="8" t="str">
        <f>VLOOKUP(Tabla3[[#This Row],[COD . CLIENTE  ]],Tabla15[],2,FALSE)</f>
        <v>AUTO BOUTIQUE FL S.A.C.</v>
      </c>
      <c r="C1002" s="1" t="e">
        <f>VLOOKUP(Tabla3[[#This Row],[COD . CLIENTE  ]],CREDITO[],4,FALSE)</f>
        <v>#N/A</v>
      </c>
      <c r="D1002" s="1" t="e">
        <f>VLOOKUP(Tabla3[[#This Row],[COD . CLIENTE  ]],CREDITO[],6,FALSE)</f>
        <v>#N/A</v>
      </c>
    </row>
    <row r="1003" spans="1:4" x14ac:dyDescent="0.25">
      <c r="A1003" s="3" t="s">
        <v>6654</v>
      </c>
      <c r="B1003" s="8" t="str">
        <f>VLOOKUP(Tabla3[[#This Row],[COD . CLIENTE  ]],Tabla15[],2,FALSE)</f>
        <v>FRIO GLOBAL S.A.C</v>
      </c>
      <c r="C1003" s="1" t="e">
        <f>VLOOKUP(Tabla3[[#This Row],[COD . CLIENTE  ]],CREDITO[],4,FALSE)</f>
        <v>#N/A</v>
      </c>
      <c r="D1003" s="1" t="e">
        <f>VLOOKUP(Tabla3[[#This Row],[COD . CLIENTE  ]],CREDITO[],6,FALSE)</f>
        <v>#N/A</v>
      </c>
    </row>
    <row r="1004" spans="1:4" x14ac:dyDescent="0.25">
      <c r="A1004" s="3" t="s">
        <v>6654</v>
      </c>
      <c r="B1004" s="8" t="str">
        <f>VLOOKUP(Tabla3[[#This Row],[COD . CLIENTE  ]],Tabla15[],2,FALSE)</f>
        <v>FRIO GLOBAL S.A.C</v>
      </c>
      <c r="C1004" s="1" t="e">
        <f>VLOOKUP(Tabla3[[#This Row],[COD . CLIENTE  ]],CREDITO[],4,FALSE)</f>
        <v>#N/A</v>
      </c>
      <c r="D1004" s="1" t="e">
        <f>VLOOKUP(Tabla3[[#This Row],[COD . CLIENTE  ]],CREDITO[],6,FALSE)</f>
        <v>#N/A</v>
      </c>
    </row>
    <row r="1005" spans="1:4" x14ac:dyDescent="0.25">
      <c r="A1005" s="3" t="s">
        <v>10357</v>
      </c>
      <c r="B1005" s="8" t="str">
        <f>VLOOKUP(Tabla3[[#This Row],[COD . CLIENTE  ]],Tabla15[],2,FALSE)</f>
        <v>CLIMA 26 INGENIEROS E.I.R.L.</v>
      </c>
      <c r="C1005" s="1" t="e">
        <f>VLOOKUP(Tabla3[[#This Row],[COD . CLIENTE  ]],CREDITO[],4,FALSE)</f>
        <v>#N/A</v>
      </c>
      <c r="D1005" s="1" t="e">
        <f>VLOOKUP(Tabla3[[#This Row],[COD . CLIENTE  ]],CREDITO[],6,FALSE)</f>
        <v>#N/A</v>
      </c>
    </row>
    <row r="1006" spans="1:4" x14ac:dyDescent="0.25">
      <c r="A1006" s="3" t="s">
        <v>4049</v>
      </c>
      <c r="B1006" s="8" t="str">
        <f>VLOOKUP(Tabla3[[#This Row],[COD . CLIENTE  ]],Tabla15[],2,FALSE)</f>
        <v>AB IMPORTACIONES INDUSTRIALES SAC</v>
      </c>
      <c r="C1006" s="1" t="e">
        <f>VLOOKUP(Tabla3[[#This Row],[COD . CLIENTE  ]],CREDITO[],4,FALSE)</f>
        <v>#N/A</v>
      </c>
      <c r="D1006" s="1" t="e">
        <f>VLOOKUP(Tabla3[[#This Row],[COD . CLIENTE  ]],CREDITO[],6,FALSE)</f>
        <v>#N/A</v>
      </c>
    </row>
    <row r="1007" spans="1:4" x14ac:dyDescent="0.25">
      <c r="A1007" s="3" t="s">
        <v>8012</v>
      </c>
      <c r="B1007" s="8" t="str">
        <f>VLOOKUP(Tabla3[[#This Row],[COD . CLIENTE  ]],Tabla15[],2,FALSE)</f>
        <v>MEGA FRIO DEZA S.A.C.</v>
      </c>
      <c r="C1007" s="1" t="e">
        <f>VLOOKUP(Tabla3[[#This Row],[COD . CLIENTE  ]],CREDITO[],4,FALSE)</f>
        <v>#N/A</v>
      </c>
      <c r="D1007" s="1" t="e">
        <f>VLOOKUP(Tabla3[[#This Row],[COD . CLIENTE  ]],CREDITO[],6,FALSE)</f>
        <v>#N/A</v>
      </c>
    </row>
    <row r="1008" spans="1:4" x14ac:dyDescent="0.25">
      <c r="A1008" s="3" t="s">
        <v>6619</v>
      </c>
      <c r="B1008" s="8" t="str">
        <f>VLOOKUP(Tabla3[[#This Row],[COD . CLIENTE  ]],Tabla15[],2,FALSE)</f>
        <v>EXTASIS S.A.C.</v>
      </c>
      <c r="C1008" s="1" t="e">
        <f>VLOOKUP(Tabla3[[#This Row],[COD . CLIENTE  ]],CREDITO[],4,FALSE)</f>
        <v>#N/A</v>
      </c>
      <c r="D1008" s="1" t="e">
        <f>VLOOKUP(Tabla3[[#This Row],[COD . CLIENTE  ]],CREDITO[],6,FALSE)</f>
        <v>#N/A</v>
      </c>
    </row>
    <row r="1009" spans="1:4" x14ac:dyDescent="0.25">
      <c r="A1009" s="3" t="s">
        <v>9508</v>
      </c>
      <c r="B1009" s="8" t="str">
        <f>VLOOKUP(Tabla3[[#This Row],[COD . CLIENTE  ]],Tabla15[],2,FALSE)</f>
        <v>RL REFRIGERACION S.A.C.</v>
      </c>
      <c r="C1009" s="1" t="e">
        <f>VLOOKUP(Tabla3[[#This Row],[COD . CLIENTE  ]],CREDITO[],4,FALSE)</f>
        <v>#N/A</v>
      </c>
      <c r="D1009" s="1" t="e">
        <f>VLOOKUP(Tabla3[[#This Row],[COD . CLIENTE  ]],CREDITO[],6,FALSE)</f>
        <v>#N/A</v>
      </c>
    </row>
    <row r="1010" spans="1:4" x14ac:dyDescent="0.25">
      <c r="A1010" s="3" t="s">
        <v>6111</v>
      </c>
      <c r="B1010" s="8" t="str">
        <f>VLOOKUP(Tabla3[[#This Row],[COD . CLIENTE  ]],Tabla15[],2,FALSE)</f>
        <v>ACONDICIONAMIENTOS Y TEC. DIVERSAS SA</v>
      </c>
      <c r="C1010" s="1" t="e">
        <f>VLOOKUP(Tabla3[[#This Row],[COD . CLIENTE  ]],CREDITO[],4,FALSE)</f>
        <v>#N/A</v>
      </c>
      <c r="D1010" s="1" t="e">
        <f>VLOOKUP(Tabla3[[#This Row],[COD . CLIENTE  ]],CREDITO[],6,FALSE)</f>
        <v>#N/A</v>
      </c>
    </row>
    <row r="1011" spans="1:4" x14ac:dyDescent="0.25">
      <c r="A1011" s="3" t="s">
        <v>21840</v>
      </c>
      <c r="B1011" s="8" t="str">
        <f>VLOOKUP(Tabla3[[#This Row],[COD . CLIENTE  ]],Tabla15[],2,FALSE)</f>
        <v>Z &amp; Y PROJECTS EIRL</v>
      </c>
      <c r="C1011" s="1" t="e">
        <f>VLOOKUP(Tabla3[[#This Row],[COD . CLIENTE  ]],CREDITO[],4,FALSE)</f>
        <v>#N/A</v>
      </c>
      <c r="D1011" s="1" t="e">
        <f>VLOOKUP(Tabla3[[#This Row],[COD . CLIENTE  ]],CREDITO[],6,FALSE)</f>
        <v>#N/A</v>
      </c>
    </row>
    <row r="1012" spans="1:4" x14ac:dyDescent="0.25">
      <c r="A1012" s="3" t="s">
        <v>4044</v>
      </c>
      <c r="B1012" s="8" t="str">
        <f>VLOOKUP(Tabla3[[#This Row],[COD . CLIENTE  ]],Tabla15[],2,FALSE)</f>
        <v>PEREZ MARTINEZ JUAN CARLOS</v>
      </c>
      <c r="C1012" s="1" t="e">
        <f>VLOOKUP(Tabla3[[#This Row],[COD . CLIENTE  ]],CREDITO[],4,FALSE)</f>
        <v>#N/A</v>
      </c>
      <c r="D1012" s="1" t="e">
        <f>VLOOKUP(Tabla3[[#This Row],[COD . CLIENTE  ]],CREDITO[],6,FALSE)</f>
        <v>#N/A</v>
      </c>
    </row>
    <row r="1013" spans="1:4" x14ac:dyDescent="0.25">
      <c r="A1013" s="3" t="s">
        <v>9508</v>
      </c>
      <c r="B1013" s="8" t="str">
        <f>VLOOKUP(Tabla3[[#This Row],[COD . CLIENTE  ]],Tabla15[],2,FALSE)</f>
        <v>RL REFRIGERACION S.A.C.</v>
      </c>
      <c r="C1013" s="1" t="e">
        <f>VLOOKUP(Tabla3[[#This Row],[COD . CLIENTE  ]],CREDITO[],4,FALSE)</f>
        <v>#N/A</v>
      </c>
      <c r="D1013" s="1" t="e">
        <f>VLOOKUP(Tabla3[[#This Row],[COD . CLIENTE  ]],CREDITO[],6,FALSE)</f>
        <v>#N/A</v>
      </c>
    </row>
    <row r="1014" spans="1:4" x14ac:dyDescent="0.25">
      <c r="A1014" s="3" t="s">
        <v>8260</v>
      </c>
      <c r="B1014" s="8" t="str">
        <f>VLOOKUP(Tabla3[[#This Row],[COD . CLIENTE  ]],Tabla15[],2,FALSE)</f>
        <v>MULTISERVICIOS FRIO COMERCIAL S.A.C</v>
      </c>
      <c r="C1014" s="1" t="e">
        <f>VLOOKUP(Tabla3[[#This Row],[COD . CLIENTE  ]],CREDITO[],4,FALSE)</f>
        <v>#N/A</v>
      </c>
      <c r="D1014" s="1" t="e">
        <f>VLOOKUP(Tabla3[[#This Row],[COD . CLIENTE  ]],CREDITO[],6,FALSE)</f>
        <v>#N/A</v>
      </c>
    </row>
    <row r="1015" spans="1:4" x14ac:dyDescent="0.25">
      <c r="A1015" s="3" t="s">
        <v>9713</v>
      </c>
      <c r="B1015" s="8" t="str">
        <f>VLOOKUP(Tabla3[[#This Row],[COD . CLIENTE  ]],Tabla15[],2,FALSE)</f>
        <v>TECNOLOGIA ELECTRICA Y AUTOMATIZACION S.A.C. - TEC</v>
      </c>
      <c r="C1015" s="1" t="e">
        <f>VLOOKUP(Tabla3[[#This Row],[COD . CLIENTE  ]],CREDITO[],4,FALSE)</f>
        <v>#N/A</v>
      </c>
      <c r="D1015" s="1" t="e">
        <f>VLOOKUP(Tabla3[[#This Row],[COD . CLIENTE  ]],CREDITO[],6,FALSE)</f>
        <v>#N/A</v>
      </c>
    </row>
    <row r="1016" spans="1:4" x14ac:dyDescent="0.25">
      <c r="A1016" s="3" t="s">
        <v>10223</v>
      </c>
      <c r="B1016" s="8" t="str">
        <f>VLOOKUP(Tabla3[[#This Row],[COD . CLIENTE  ]],Tabla15[],2,FALSE)</f>
        <v>SWIFTCOOL S.A.C.</v>
      </c>
      <c r="C1016" s="1" t="e">
        <f>VLOOKUP(Tabla3[[#This Row],[COD . CLIENTE  ]],CREDITO[],4,FALSE)</f>
        <v>#N/A</v>
      </c>
      <c r="D1016" s="1" t="e">
        <f>VLOOKUP(Tabla3[[#This Row],[COD . CLIENTE  ]],CREDITO[],6,FALSE)</f>
        <v>#N/A</v>
      </c>
    </row>
    <row r="1017" spans="1:4" x14ac:dyDescent="0.25">
      <c r="A1017" s="3" t="s">
        <v>9294</v>
      </c>
      <c r="B1017" s="8" t="str">
        <f>VLOOKUP(Tabla3[[#This Row],[COD . CLIENTE  ]],Tabla15[],2,FALSE)</f>
        <v>STRANVID S.A.C.</v>
      </c>
      <c r="C1017" s="1" t="e">
        <f>VLOOKUP(Tabla3[[#This Row],[COD . CLIENTE  ]],CREDITO[],4,FALSE)</f>
        <v>#N/A</v>
      </c>
      <c r="D1017" s="1" t="e">
        <f>VLOOKUP(Tabla3[[#This Row],[COD . CLIENTE  ]],CREDITO[],6,FALSE)</f>
        <v>#N/A</v>
      </c>
    </row>
    <row r="1018" spans="1:4" x14ac:dyDescent="0.25">
      <c r="A1018" s="3" t="s">
        <v>19159</v>
      </c>
      <c r="B1018" s="8" t="str">
        <f>VLOOKUP(Tabla3[[#This Row],[COD . CLIENTE  ]],Tabla15[],2,FALSE)</f>
        <v xml:space="preserve">FOOD RHEOLOGY SAC </v>
      </c>
      <c r="C1018" s="1" t="e">
        <f>VLOOKUP(Tabla3[[#This Row],[COD . CLIENTE  ]],CREDITO[],4,FALSE)</f>
        <v>#N/A</v>
      </c>
      <c r="D1018" s="1" t="e">
        <f>VLOOKUP(Tabla3[[#This Row],[COD . CLIENTE  ]],CREDITO[],6,FALSE)</f>
        <v>#N/A</v>
      </c>
    </row>
    <row r="1019" spans="1:4" x14ac:dyDescent="0.25">
      <c r="A1019" s="3" t="s">
        <v>19159</v>
      </c>
      <c r="B1019" s="8" t="str">
        <f>VLOOKUP(Tabla3[[#This Row],[COD . CLIENTE  ]],Tabla15[],2,FALSE)</f>
        <v xml:space="preserve">FOOD RHEOLOGY SAC </v>
      </c>
      <c r="C1019" s="1" t="e">
        <f>VLOOKUP(Tabla3[[#This Row],[COD . CLIENTE  ]],CREDITO[],4,FALSE)</f>
        <v>#N/A</v>
      </c>
      <c r="D1019" s="1" t="e">
        <f>VLOOKUP(Tabla3[[#This Row],[COD . CLIENTE  ]],CREDITO[],6,FALSE)</f>
        <v>#N/A</v>
      </c>
    </row>
    <row r="1020" spans="1:4" x14ac:dyDescent="0.25">
      <c r="A1020" s="3" t="s">
        <v>9232</v>
      </c>
      <c r="B1020" s="8" t="str">
        <f>VLOOKUP(Tabla3[[#This Row],[COD . CLIENTE  ]],Tabla15[],2,FALSE)</f>
        <v>REFRIAIR IMPORT E.I.R.L.</v>
      </c>
      <c r="C1020" s="1" t="e">
        <f>VLOOKUP(Tabla3[[#This Row],[COD . CLIENTE  ]],CREDITO[],4,FALSE)</f>
        <v>#N/A</v>
      </c>
      <c r="D1020" s="1" t="e">
        <f>VLOOKUP(Tabla3[[#This Row],[COD . CLIENTE  ]],CREDITO[],6,FALSE)</f>
        <v>#N/A</v>
      </c>
    </row>
    <row r="1021" spans="1:4" x14ac:dyDescent="0.25">
      <c r="A1021" s="3" t="s">
        <v>21842</v>
      </c>
      <c r="B1021" s="8" t="str">
        <f>VLOOKUP(Tabla3[[#This Row],[COD . CLIENTE  ]],Tabla15[],2,FALSE)</f>
        <v>KATCIAARD EIRL</v>
      </c>
      <c r="C1021" s="1" t="e">
        <f>VLOOKUP(Tabla3[[#This Row],[COD . CLIENTE  ]],CREDITO[],4,FALSE)</f>
        <v>#N/A</v>
      </c>
      <c r="D1021" s="1" t="e">
        <f>VLOOKUP(Tabla3[[#This Row],[COD . CLIENTE  ]],CREDITO[],6,FALSE)</f>
        <v>#N/A</v>
      </c>
    </row>
    <row r="1022" spans="1:4" x14ac:dyDescent="0.25">
      <c r="A1022" s="3" t="s">
        <v>9477</v>
      </c>
      <c r="B1022" s="8" t="str">
        <f>VLOOKUP(Tabla3[[#This Row],[COD . CLIENTE  ]],Tabla15[],2,FALSE)</f>
        <v>D &amp; G GROUCOMSAC</v>
      </c>
      <c r="C1022" s="1" t="e">
        <f>VLOOKUP(Tabla3[[#This Row],[COD . CLIENTE  ]],CREDITO[],4,FALSE)</f>
        <v>#N/A</v>
      </c>
      <c r="D1022" s="1" t="e">
        <f>VLOOKUP(Tabla3[[#This Row],[COD . CLIENTE  ]],CREDITO[],6,FALSE)</f>
        <v>#N/A</v>
      </c>
    </row>
    <row r="1023" spans="1:4" x14ac:dyDescent="0.25">
      <c r="A1023" s="3" t="s">
        <v>9860</v>
      </c>
      <c r="B1023" s="8" t="str">
        <f>VLOOKUP(Tabla3[[#This Row],[COD . CLIENTE  ]],Tabla15[],2,FALSE)</f>
        <v>CONEX SOLUCIONES TECNOLOGICAS S.A.C</v>
      </c>
      <c r="C1023" s="1" t="e">
        <f>VLOOKUP(Tabla3[[#This Row],[COD . CLIENTE  ]],CREDITO[],4,FALSE)</f>
        <v>#N/A</v>
      </c>
      <c r="D1023" s="1" t="e">
        <f>VLOOKUP(Tabla3[[#This Row],[COD . CLIENTE  ]],CREDITO[],6,FALSE)</f>
        <v>#N/A</v>
      </c>
    </row>
    <row r="1024" spans="1:4" x14ac:dyDescent="0.25">
      <c r="A1024" s="3" t="s">
        <v>11457</v>
      </c>
      <c r="B1024" s="8" t="str">
        <f>VLOOKUP(Tabla3[[#This Row],[COD . CLIENTE  ]],Tabla15[],2,FALSE)</f>
        <v>GRANADOS MOLINA FRANK ROBERT</v>
      </c>
      <c r="C1024" s="1" t="e">
        <f>VLOOKUP(Tabla3[[#This Row],[COD . CLIENTE  ]],CREDITO[],4,FALSE)</f>
        <v>#N/A</v>
      </c>
      <c r="D1024" s="1" t="e">
        <f>VLOOKUP(Tabla3[[#This Row],[COD . CLIENTE  ]],CREDITO[],6,FALSE)</f>
        <v>#N/A</v>
      </c>
    </row>
    <row r="1025" spans="1:4" x14ac:dyDescent="0.25">
      <c r="A1025" s="3" t="s">
        <v>8341</v>
      </c>
      <c r="B1025" s="8" t="str">
        <f>VLOOKUP(Tabla3[[#This Row],[COD . CLIENTE  ]],Tabla15[],2,FALSE)</f>
        <v>INVERSIONES NIÑO MILAGROSO S.A.C</v>
      </c>
      <c r="C1025" s="1" t="e">
        <f>VLOOKUP(Tabla3[[#This Row],[COD . CLIENTE  ]],CREDITO[],4,FALSE)</f>
        <v>#N/A</v>
      </c>
      <c r="D1025" s="1" t="e">
        <f>VLOOKUP(Tabla3[[#This Row],[COD . CLIENTE  ]],CREDITO[],6,FALSE)</f>
        <v>#N/A</v>
      </c>
    </row>
    <row r="1026" spans="1:4" x14ac:dyDescent="0.25">
      <c r="A1026" s="3" t="s">
        <v>8137</v>
      </c>
      <c r="B1026" s="8" t="str">
        <f>VLOOKUP(Tabla3[[#This Row],[COD . CLIENTE  ]],Tabla15[],2,FALSE)</f>
        <v>BUS SERVICE AUTOMOTRIZ S.A.C</v>
      </c>
      <c r="C1026" s="1" t="e">
        <f>VLOOKUP(Tabla3[[#This Row],[COD . CLIENTE  ]],CREDITO[],4,FALSE)</f>
        <v>#N/A</v>
      </c>
      <c r="D1026" s="1" t="e">
        <f>VLOOKUP(Tabla3[[#This Row],[COD . CLIENTE  ]],CREDITO[],6,FALSE)</f>
        <v>#N/A</v>
      </c>
    </row>
    <row r="1027" spans="1:4" x14ac:dyDescent="0.25">
      <c r="A1027" s="3" t="s">
        <v>21844</v>
      </c>
      <c r="B1027" s="8" t="str">
        <f>VLOOKUP(Tabla3[[#This Row],[COD . CLIENTE  ]],Tabla15[],2,FALSE)</f>
        <v>SUPERINTENDNCIA DE BANCA SEGUROS Y ADMINISTRADORAS PRIVADAS DE FONDO</v>
      </c>
      <c r="C1027" s="1" t="e">
        <f>VLOOKUP(Tabla3[[#This Row],[COD . CLIENTE  ]],CREDITO[],4,FALSE)</f>
        <v>#N/A</v>
      </c>
      <c r="D1027" s="1" t="e">
        <f>VLOOKUP(Tabla3[[#This Row],[COD . CLIENTE  ]],CREDITO[],6,FALSE)</f>
        <v>#N/A</v>
      </c>
    </row>
    <row r="1028" spans="1:4" x14ac:dyDescent="0.25">
      <c r="A1028" s="3" t="s">
        <v>6638</v>
      </c>
      <c r="B1028" s="8" t="str">
        <f>VLOOKUP(Tabla3[[#This Row],[COD . CLIENTE  ]],Tabla15[],2,FALSE)</f>
        <v>ELECTRICOS GENERALES IMPORT EXPORT S.R.L</v>
      </c>
      <c r="C1028" s="1" t="e">
        <f>VLOOKUP(Tabla3[[#This Row],[COD . CLIENTE  ]],CREDITO[],4,FALSE)</f>
        <v>#N/A</v>
      </c>
      <c r="D1028" s="1" t="e">
        <f>VLOOKUP(Tabla3[[#This Row],[COD . CLIENTE  ]],CREDITO[],6,FALSE)</f>
        <v>#N/A</v>
      </c>
    </row>
    <row r="1029" spans="1:4" x14ac:dyDescent="0.25">
      <c r="A1029" s="3" t="s">
        <v>5944</v>
      </c>
      <c r="B1029" s="8" t="str">
        <f>VLOOKUP(Tabla3[[#This Row],[COD . CLIENTE  ]],Tabla15[],2,FALSE)</f>
        <v>SOC ANONIMA DE COMERCIO Y SERVIC DE ING</v>
      </c>
      <c r="C1029" s="1" t="e">
        <f>VLOOKUP(Tabla3[[#This Row],[COD . CLIENTE  ]],CREDITO[],4,FALSE)</f>
        <v>#N/A</v>
      </c>
      <c r="D1029" s="1" t="e">
        <f>VLOOKUP(Tabla3[[#This Row],[COD . CLIENTE  ]],CREDITO[],6,FALSE)</f>
        <v>#N/A</v>
      </c>
    </row>
    <row r="1030" spans="1:4" x14ac:dyDescent="0.25">
      <c r="A1030" s="3" t="s">
        <v>10377</v>
      </c>
      <c r="B1030" s="8" t="str">
        <f>VLOOKUP(Tabla3[[#This Row],[COD . CLIENTE  ]],Tabla15[],2,FALSE)</f>
        <v>MYM PROJECTS S.A.C.</v>
      </c>
      <c r="C1030" s="1" t="str">
        <f>VLOOKUP(Tabla3[[#This Row],[COD . CLIENTE  ]],CREDITO[],4,FALSE)</f>
        <v>CHEQUE DIF 30DIAS CONTRA ENTREGA</v>
      </c>
      <c r="D1030" s="1" t="str">
        <f>VLOOKUP(Tabla3[[#This Row],[COD . CLIENTE  ]],CREDITO[],6,FALSE)</f>
        <v>MERIE TINEO</v>
      </c>
    </row>
    <row r="1031" spans="1:4" x14ac:dyDescent="0.25">
      <c r="A1031" s="3" t="s">
        <v>9711</v>
      </c>
      <c r="B1031" s="8" t="str">
        <f>VLOOKUP(Tabla3[[#This Row],[COD . CLIENTE  ]],Tabla15[],2,FALSE)</f>
        <v>JE REFRIGERACION S.A.C.</v>
      </c>
      <c r="C1031" s="1" t="e">
        <f>VLOOKUP(Tabla3[[#This Row],[COD . CLIENTE  ]],CREDITO[],4,FALSE)</f>
        <v>#N/A</v>
      </c>
      <c r="D1031" s="1" t="e">
        <f>VLOOKUP(Tabla3[[#This Row],[COD . CLIENTE  ]],CREDITO[],6,FALSE)</f>
        <v>#N/A</v>
      </c>
    </row>
    <row r="1032" spans="1:4" x14ac:dyDescent="0.25">
      <c r="A1032" s="3" t="s">
        <v>21846</v>
      </c>
      <c r="B1032" s="8" t="str">
        <f>VLOOKUP(Tabla3[[#This Row],[COD . CLIENTE  ]],Tabla15[],2,FALSE)</f>
        <v>FRITERM PERU SAC</v>
      </c>
      <c r="C1032" s="1" t="e">
        <f>VLOOKUP(Tabla3[[#This Row],[COD . CLIENTE  ]],CREDITO[],4,FALSE)</f>
        <v>#N/A</v>
      </c>
      <c r="D1032" s="1" t="e">
        <f>VLOOKUP(Tabla3[[#This Row],[COD . CLIENTE  ]],CREDITO[],6,FALSE)</f>
        <v>#N/A</v>
      </c>
    </row>
    <row r="1033" spans="1:4" x14ac:dyDescent="0.25">
      <c r="A1033" s="3" t="s">
        <v>21848</v>
      </c>
      <c r="B1033" s="8" t="str">
        <f>VLOOKUP(Tabla3[[#This Row],[COD . CLIENTE  ]],Tabla15[],2,FALSE)</f>
        <v>CLIM FROST EXPERT SAC</v>
      </c>
      <c r="C1033" s="1" t="e">
        <f>VLOOKUP(Tabla3[[#This Row],[COD . CLIENTE  ]],CREDITO[],4,FALSE)</f>
        <v>#N/A</v>
      </c>
      <c r="D1033" s="1" t="e">
        <f>VLOOKUP(Tabla3[[#This Row],[COD . CLIENTE  ]],CREDITO[],6,FALSE)</f>
        <v>#N/A</v>
      </c>
    </row>
    <row r="1034" spans="1:4" x14ac:dyDescent="0.25">
      <c r="A1034" s="3" t="s">
        <v>10262</v>
      </c>
      <c r="B1034" s="8" t="str">
        <f>VLOOKUP(Tabla3[[#This Row],[COD . CLIENTE  ]],Tabla15[],2,FALSE)</f>
        <v>D&amp;G PERU SERVICIOS GENERALES E.I.R.L.</v>
      </c>
      <c r="C1034" s="1" t="e">
        <f>VLOOKUP(Tabla3[[#This Row],[COD . CLIENTE  ]],CREDITO[],4,FALSE)</f>
        <v>#N/A</v>
      </c>
      <c r="D1034" s="1" t="e">
        <f>VLOOKUP(Tabla3[[#This Row],[COD . CLIENTE  ]],CREDITO[],6,FALSE)</f>
        <v>#N/A</v>
      </c>
    </row>
    <row r="1035" spans="1:4" x14ac:dyDescent="0.25">
      <c r="A1035" s="3" t="s">
        <v>10408</v>
      </c>
      <c r="B1035" s="8" t="str">
        <f>VLOOKUP(Tabla3[[#This Row],[COD . CLIENTE  ]],Tabla15[],2,FALSE)</f>
        <v>LECAROS SERVICIOS EN GENERAL E.I.R.L.</v>
      </c>
      <c r="C1035" s="1" t="e">
        <f>VLOOKUP(Tabla3[[#This Row],[COD . CLIENTE  ]],CREDITO[],4,FALSE)</f>
        <v>#N/A</v>
      </c>
      <c r="D1035" s="1" t="e">
        <f>VLOOKUP(Tabla3[[#This Row],[COD . CLIENTE  ]],CREDITO[],6,FALSE)</f>
        <v>#N/A</v>
      </c>
    </row>
    <row r="1036" spans="1:4" x14ac:dyDescent="0.25">
      <c r="A1036" s="3" t="s">
        <v>4898</v>
      </c>
      <c r="B1036" s="8" t="str">
        <f>VLOOKUP(Tabla3[[#This Row],[COD . CLIENTE  ]],Tabla15[],2,FALSE)</f>
        <v>GUTIERREZ GABRIEL GENARO WILFREDO</v>
      </c>
      <c r="C1036" s="1" t="e">
        <f>VLOOKUP(Tabla3[[#This Row],[COD . CLIENTE  ]],CREDITO[],4,FALSE)</f>
        <v>#N/A</v>
      </c>
      <c r="D1036" s="1" t="e">
        <f>VLOOKUP(Tabla3[[#This Row],[COD . CLIENTE  ]],CREDITO[],6,FALSE)</f>
        <v>#N/A</v>
      </c>
    </row>
    <row r="1037" spans="1:4" x14ac:dyDescent="0.25">
      <c r="A1037" s="3" t="s">
        <v>19239</v>
      </c>
      <c r="B1037" s="8" t="str">
        <f>VLOOKUP(Tabla3[[#This Row],[COD . CLIENTE  ]],Tabla15[],2,FALSE)</f>
        <v xml:space="preserve">GAMARRA OSIS MONICA </v>
      </c>
      <c r="C1037" s="1" t="e">
        <f>VLOOKUP(Tabla3[[#This Row],[COD . CLIENTE  ]],CREDITO[],4,FALSE)</f>
        <v>#N/A</v>
      </c>
      <c r="D1037" s="1" t="e">
        <f>VLOOKUP(Tabla3[[#This Row],[COD . CLIENTE  ]],CREDITO[],6,FALSE)</f>
        <v>#N/A</v>
      </c>
    </row>
    <row r="1038" spans="1:4" x14ac:dyDescent="0.25">
      <c r="A1038" s="3" t="s">
        <v>21523</v>
      </c>
      <c r="B1038" s="8" t="str">
        <f>VLOOKUP(Tabla3[[#This Row],[COD . CLIENTE  ]],Tabla15[],2,FALSE)</f>
        <v>FERRASOL SAC</v>
      </c>
      <c r="C1038" s="1" t="e">
        <f>VLOOKUP(Tabla3[[#This Row],[COD . CLIENTE  ]],CREDITO[],4,FALSE)</f>
        <v>#N/A</v>
      </c>
      <c r="D1038" s="1" t="e">
        <f>VLOOKUP(Tabla3[[#This Row],[COD . CLIENTE  ]],CREDITO[],6,FALSE)</f>
        <v>#N/A</v>
      </c>
    </row>
    <row r="1039" spans="1:4" x14ac:dyDescent="0.25">
      <c r="A1039" s="3" t="s">
        <v>10450</v>
      </c>
      <c r="B1039" s="8" t="str">
        <f>VLOOKUP(Tabla3[[#This Row],[COD . CLIENTE  ]],Tabla15[],2,FALSE)</f>
        <v>CAXI FRIO S.A.C.</v>
      </c>
      <c r="C1039" s="1" t="e">
        <f>VLOOKUP(Tabla3[[#This Row],[COD . CLIENTE  ]],CREDITO[],4,FALSE)</f>
        <v>#N/A</v>
      </c>
      <c r="D1039" s="1" t="e">
        <f>VLOOKUP(Tabla3[[#This Row],[COD . CLIENTE  ]],CREDITO[],6,FALSE)</f>
        <v>#N/A</v>
      </c>
    </row>
    <row r="1040" spans="1:4" x14ac:dyDescent="0.25">
      <c r="A1040" s="3" t="s">
        <v>4216</v>
      </c>
      <c r="B1040" s="8" t="str">
        <f>VLOOKUP(Tabla3[[#This Row],[COD . CLIENTE  ]],Tabla15[],2,FALSE)</f>
        <v>MENDOZA CENTENO CARLOS ENRIQUE</v>
      </c>
      <c r="C1040" s="1" t="e">
        <f>VLOOKUP(Tabla3[[#This Row],[COD . CLIENTE  ]],CREDITO[],4,FALSE)</f>
        <v>#N/A</v>
      </c>
      <c r="D1040" s="1" t="e">
        <f>VLOOKUP(Tabla3[[#This Row],[COD . CLIENTE  ]],CREDITO[],6,FALSE)</f>
        <v>#N/A</v>
      </c>
    </row>
    <row r="1041" spans="1:4" x14ac:dyDescent="0.25">
      <c r="A1041" s="3" t="s">
        <v>21708</v>
      </c>
      <c r="B1041" s="8" t="str">
        <f>VLOOKUP(Tabla3[[#This Row],[COD . CLIENTE  ]],Tabla15[],2,FALSE)</f>
        <v>FARMERS CONNECTION SAC</v>
      </c>
      <c r="C1041" s="1" t="e">
        <f>VLOOKUP(Tabla3[[#This Row],[COD . CLIENTE  ]],CREDITO[],4,FALSE)</f>
        <v>#N/A</v>
      </c>
      <c r="D1041" s="1" t="e">
        <f>VLOOKUP(Tabla3[[#This Row],[COD . CLIENTE  ]],CREDITO[],6,FALSE)</f>
        <v>#N/A</v>
      </c>
    </row>
    <row r="1042" spans="1:4" x14ac:dyDescent="0.25">
      <c r="A1042" s="3" t="s">
        <v>9064</v>
      </c>
      <c r="B1042" s="8" t="str">
        <f>VLOOKUP(Tabla3[[#This Row],[COD . CLIENTE  ]],Tabla15[],2,FALSE)</f>
        <v>SAIRCOM PERU S.A.C</v>
      </c>
      <c r="C1042" s="1" t="e">
        <f>VLOOKUP(Tabla3[[#This Row],[COD . CLIENTE  ]],CREDITO[],4,FALSE)</f>
        <v>#N/A</v>
      </c>
      <c r="D1042" s="1" t="e">
        <f>VLOOKUP(Tabla3[[#This Row],[COD . CLIENTE  ]],CREDITO[],6,FALSE)</f>
        <v>#N/A</v>
      </c>
    </row>
    <row r="1043" spans="1:4" x14ac:dyDescent="0.25">
      <c r="A1043" s="3" t="s">
        <v>9132</v>
      </c>
      <c r="B1043" s="8" t="str">
        <f>VLOOKUP(Tabla3[[#This Row],[COD . CLIENTE  ]],Tabla15[],2,FALSE)</f>
        <v>PC PERFECT COOL S.A.C.</v>
      </c>
      <c r="C1043" s="1" t="e">
        <f>VLOOKUP(Tabla3[[#This Row],[COD . CLIENTE  ]],CREDITO[],4,FALSE)</f>
        <v>#N/A</v>
      </c>
      <c r="D1043" s="1" t="e">
        <f>VLOOKUP(Tabla3[[#This Row],[COD . CLIENTE  ]],CREDITO[],6,FALSE)</f>
        <v>#N/A</v>
      </c>
    </row>
    <row r="1044" spans="1:4" x14ac:dyDescent="0.25">
      <c r="A1044" s="3" t="s">
        <v>9768</v>
      </c>
      <c r="B1044" s="8" t="str">
        <f>VLOOKUP(Tabla3[[#This Row],[COD . CLIENTE  ]],Tabla15[],2,FALSE)</f>
        <v>PROGRESS AYP S.A.C.</v>
      </c>
      <c r="C1044" s="1" t="e">
        <f>VLOOKUP(Tabla3[[#This Row],[COD . CLIENTE  ]],CREDITO[],4,FALSE)</f>
        <v>#N/A</v>
      </c>
      <c r="D1044" s="1" t="e">
        <f>VLOOKUP(Tabla3[[#This Row],[COD . CLIENTE  ]],CREDITO[],6,FALSE)</f>
        <v>#N/A</v>
      </c>
    </row>
    <row r="1045" spans="1:4" x14ac:dyDescent="0.25">
      <c r="A1045" s="3" t="s">
        <v>11016</v>
      </c>
      <c r="B1045" s="8" t="str">
        <f>VLOOKUP(Tabla3[[#This Row],[COD . CLIENTE  ]],Tabla15[],2,FALSE)</f>
        <v>O &amp; P HVAC SERVICES S.A.C.</v>
      </c>
      <c r="C1045" s="1" t="e">
        <f>VLOOKUP(Tabla3[[#This Row],[COD . CLIENTE  ]],CREDITO[],4,FALSE)</f>
        <v>#N/A</v>
      </c>
      <c r="D1045" s="1" t="e">
        <f>VLOOKUP(Tabla3[[#This Row],[COD . CLIENTE  ]],CREDITO[],6,FALSE)</f>
        <v>#N/A</v>
      </c>
    </row>
    <row r="1046" spans="1:4" x14ac:dyDescent="0.25">
      <c r="A1046" s="3" t="s">
        <v>9860</v>
      </c>
      <c r="B1046" s="8" t="str">
        <f>VLOOKUP(Tabla3[[#This Row],[COD . CLIENTE  ]],Tabla15[],2,FALSE)</f>
        <v>CONEX SOLUCIONES TECNOLOGICAS S.A.C</v>
      </c>
      <c r="C1046" s="1" t="e">
        <f>VLOOKUP(Tabla3[[#This Row],[COD . CLIENTE  ]],CREDITO[],4,FALSE)</f>
        <v>#N/A</v>
      </c>
      <c r="D1046" s="1" t="e">
        <f>VLOOKUP(Tabla3[[#This Row],[COD . CLIENTE  ]],CREDITO[],6,FALSE)</f>
        <v>#N/A</v>
      </c>
    </row>
    <row r="1047" spans="1:4" x14ac:dyDescent="0.25">
      <c r="A1047" s="3" t="s">
        <v>9860</v>
      </c>
      <c r="B1047" s="8" t="str">
        <f>VLOOKUP(Tabla3[[#This Row],[COD . CLIENTE  ]],Tabla15[],2,FALSE)</f>
        <v>CONEX SOLUCIONES TECNOLOGICAS S.A.C</v>
      </c>
      <c r="C1047" s="1" t="e">
        <f>VLOOKUP(Tabla3[[#This Row],[COD . CLIENTE  ]],CREDITO[],4,FALSE)</f>
        <v>#N/A</v>
      </c>
      <c r="D1047" s="1" t="e">
        <f>VLOOKUP(Tabla3[[#This Row],[COD . CLIENTE  ]],CREDITO[],6,FALSE)</f>
        <v>#N/A</v>
      </c>
    </row>
    <row r="1048" spans="1:4" x14ac:dyDescent="0.25">
      <c r="A1048" s="3" t="s">
        <v>6820</v>
      </c>
      <c r="B1048" s="8" t="str">
        <f>VLOOKUP(Tabla3[[#This Row],[COD . CLIENTE  ]],Tabla15[],2,FALSE)</f>
        <v>CORPORACION TECNO MARKET S.A.</v>
      </c>
      <c r="C1048" s="1" t="e">
        <f>VLOOKUP(Tabla3[[#This Row],[COD . CLIENTE  ]],CREDITO[],4,FALSE)</f>
        <v>#N/A</v>
      </c>
      <c r="D1048" s="1" t="e">
        <f>VLOOKUP(Tabla3[[#This Row],[COD . CLIENTE  ]],CREDITO[],6,FALSE)</f>
        <v>#N/A</v>
      </c>
    </row>
    <row r="1049" spans="1:4" x14ac:dyDescent="0.25">
      <c r="A1049" s="3" t="s">
        <v>5952</v>
      </c>
      <c r="B1049" s="8" t="str">
        <f>VLOOKUP(Tabla3[[#This Row],[COD . CLIENTE  ]],Tabla15[],2,FALSE)</f>
        <v>CORPORACION Z1 S.A.C</v>
      </c>
      <c r="C1049" s="1" t="e">
        <f>VLOOKUP(Tabla3[[#This Row],[COD . CLIENTE  ]],CREDITO[],4,FALSE)</f>
        <v>#N/A</v>
      </c>
      <c r="D1049" s="1" t="e">
        <f>VLOOKUP(Tabla3[[#This Row],[COD . CLIENTE  ]],CREDITO[],6,FALSE)</f>
        <v>#N/A</v>
      </c>
    </row>
    <row r="1050" spans="1:4" x14ac:dyDescent="0.25">
      <c r="A1050" s="3" t="s">
        <v>11301</v>
      </c>
      <c r="B1050" s="8" t="str">
        <f>VLOOKUP(Tabla3[[#This Row],[COD . CLIENTE  ]],Tabla15[],2,FALSE)</f>
        <v>J &amp; F FRIO IMPORTACIONES S.A.C.</v>
      </c>
      <c r="C1050" s="1" t="e">
        <f>VLOOKUP(Tabla3[[#This Row],[COD . CLIENTE  ]],CREDITO[],4,FALSE)</f>
        <v>#N/A</v>
      </c>
      <c r="D1050" s="1" t="e">
        <f>VLOOKUP(Tabla3[[#This Row],[COD . CLIENTE  ]],CREDITO[],6,FALSE)</f>
        <v>#N/A</v>
      </c>
    </row>
    <row r="1051" spans="1:4" x14ac:dyDescent="0.25">
      <c r="A1051" s="3" t="s">
        <v>9873</v>
      </c>
      <c r="B1051" s="8" t="str">
        <f>VLOOKUP(Tabla3[[#This Row],[COD . CLIENTE  ]],Tabla15[],2,FALSE)</f>
        <v>AIR COOL SYSTEM SM S.A.C.</v>
      </c>
      <c r="C1051" s="1" t="e">
        <f>VLOOKUP(Tabla3[[#This Row],[COD . CLIENTE  ]],CREDITO[],4,FALSE)</f>
        <v>#N/A</v>
      </c>
      <c r="D1051" s="1" t="e">
        <f>VLOOKUP(Tabla3[[#This Row],[COD . CLIENTE  ]],CREDITO[],6,FALSE)</f>
        <v>#N/A</v>
      </c>
    </row>
    <row r="1052" spans="1:4" x14ac:dyDescent="0.25">
      <c r="A1052" s="3" t="s">
        <v>8185</v>
      </c>
      <c r="B1052" s="8" t="str">
        <f>VLOOKUP(Tabla3[[#This Row],[COD . CLIENTE  ]],Tabla15[],2,FALSE)</f>
        <v>FRIO IMPORTACIONES S.A.C.</v>
      </c>
      <c r="C1052" s="1" t="e">
        <f>VLOOKUP(Tabla3[[#This Row],[COD . CLIENTE  ]],CREDITO[],4,FALSE)</f>
        <v>#N/A</v>
      </c>
      <c r="D1052" s="1" t="e">
        <f>VLOOKUP(Tabla3[[#This Row],[COD . CLIENTE  ]],CREDITO[],6,FALSE)</f>
        <v>#N/A</v>
      </c>
    </row>
    <row r="1053" spans="1:4" x14ac:dyDescent="0.25">
      <c r="A1053" s="3" t="s">
        <v>21852</v>
      </c>
      <c r="B1053" s="8" t="str">
        <f>VLOOKUP(Tabla3[[#This Row],[COD . CLIENTE  ]],Tabla15[],2,FALSE)</f>
        <v>BMS EQUIPOS Y SERVICIOS SAC</v>
      </c>
      <c r="C1053" s="1" t="e">
        <f>VLOOKUP(Tabla3[[#This Row],[COD . CLIENTE  ]],CREDITO[],4,FALSE)</f>
        <v>#N/A</v>
      </c>
      <c r="D1053" s="1" t="e">
        <f>VLOOKUP(Tabla3[[#This Row],[COD . CLIENTE  ]],CREDITO[],6,FALSE)</f>
        <v>#N/A</v>
      </c>
    </row>
    <row r="1054" spans="1:4" x14ac:dyDescent="0.25">
      <c r="A1054" s="3" t="s">
        <v>10408</v>
      </c>
      <c r="B1054" s="8" t="str">
        <f>VLOOKUP(Tabla3[[#This Row],[COD . CLIENTE  ]],Tabla15[],2,FALSE)</f>
        <v>LECAROS SERVICIOS EN GENERAL E.I.R.L.</v>
      </c>
      <c r="C1054" s="1" t="e">
        <f>VLOOKUP(Tabla3[[#This Row],[COD . CLIENTE  ]],CREDITO[],4,FALSE)</f>
        <v>#N/A</v>
      </c>
      <c r="D1054" s="1" t="e">
        <f>VLOOKUP(Tabla3[[#This Row],[COD . CLIENTE  ]],CREDITO[],6,FALSE)</f>
        <v>#N/A</v>
      </c>
    </row>
    <row r="1055" spans="1:4" x14ac:dyDescent="0.25">
      <c r="A1055" s="3" t="s">
        <v>7215</v>
      </c>
      <c r="B1055" s="8" t="str">
        <f>VLOOKUP(Tabla3[[#This Row],[COD . CLIENTE  ]],Tabla15[],2,FALSE)</f>
        <v>LA TERNERITA S.R.L.</v>
      </c>
      <c r="C1055" s="1" t="e">
        <f>VLOOKUP(Tabla3[[#This Row],[COD . CLIENTE  ]],CREDITO[],4,FALSE)</f>
        <v>#N/A</v>
      </c>
      <c r="D1055" s="1" t="e">
        <f>VLOOKUP(Tabla3[[#This Row],[COD . CLIENTE  ]],CREDITO[],6,FALSE)</f>
        <v>#N/A</v>
      </c>
    </row>
    <row r="1056" spans="1:4" x14ac:dyDescent="0.25">
      <c r="A1056" s="3" t="s">
        <v>10255</v>
      </c>
      <c r="B1056" s="8" t="str">
        <f>VLOOKUP(Tabla3[[#This Row],[COD . CLIENTE  ]],Tabla15[],2,FALSE)</f>
        <v>FRIGOSFER S.A.C.</v>
      </c>
      <c r="C1056" s="1" t="e">
        <f>VLOOKUP(Tabla3[[#This Row],[COD . CLIENTE  ]],CREDITO[],4,FALSE)</f>
        <v>#N/A</v>
      </c>
      <c r="D1056" s="1" t="e">
        <f>VLOOKUP(Tabla3[[#This Row],[COD . CLIENTE  ]],CREDITO[],6,FALSE)</f>
        <v>#N/A</v>
      </c>
    </row>
    <row r="1057" spans="1:4" x14ac:dyDescent="0.25">
      <c r="A1057" s="3" t="s">
        <v>21854</v>
      </c>
      <c r="B1057" s="8" t="str">
        <f>VLOOKUP(Tabla3[[#This Row],[COD . CLIENTE  ]],Tabla15[],2,FALSE)</f>
        <v>EQUIPAMIENTOS D &amp; M SAC</v>
      </c>
      <c r="C1057" s="1" t="e">
        <f>VLOOKUP(Tabla3[[#This Row],[COD . CLIENTE  ]],CREDITO[],4,FALSE)</f>
        <v>#N/A</v>
      </c>
      <c r="D1057" s="1" t="e">
        <f>VLOOKUP(Tabla3[[#This Row],[COD . CLIENTE  ]],CREDITO[],6,FALSE)</f>
        <v>#N/A</v>
      </c>
    </row>
    <row r="1058" spans="1:4" x14ac:dyDescent="0.25">
      <c r="A1058" s="3" t="s">
        <v>11294</v>
      </c>
      <c r="B1058" s="8" t="str">
        <f>VLOOKUP(Tabla3[[#This Row],[COD . CLIENTE  ]],Tabla15[],2,FALSE)</f>
        <v>FRIONORTE JMR ESPECIALISTAS E.I.R.L.</v>
      </c>
      <c r="C1058" s="1" t="e">
        <f>VLOOKUP(Tabla3[[#This Row],[COD . CLIENTE  ]],CREDITO[],4,FALSE)</f>
        <v>#N/A</v>
      </c>
      <c r="D1058" s="1" t="e">
        <f>VLOOKUP(Tabla3[[#This Row],[COD . CLIENTE  ]],CREDITO[],6,FALSE)</f>
        <v>#N/A</v>
      </c>
    </row>
    <row r="1059" spans="1:4" x14ac:dyDescent="0.25">
      <c r="A1059" s="3" t="s">
        <v>7867</v>
      </c>
      <c r="B1059" s="8" t="str">
        <f>VLOOKUP(Tabla3[[#This Row],[COD . CLIENTE  ]],Tabla15[],2,FALSE)</f>
        <v>HAMFOR PERU SRL</v>
      </c>
      <c r="C1059" s="1" t="e">
        <f>VLOOKUP(Tabla3[[#This Row],[COD . CLIENTE  ]],CREDITO[],4,FALSE)</f>
        <v>#N/A</v>
      </c>
      <c r="D1059" s="1" t="e">
        <f>VLOOKUP(Tabla3[[#This Row],[COD . CLIENTE  ]],CREDITO[],6,FALSE)</f>
        <v>#N/A</v>
      </c>
    </row>
    <row r="1060" spans="1:4" x14ac:dyDescent="0.25">
      <c r="A1060" s="3" t="s">
        <v>5202</v>
      </c>
      <c r="B1060" s="8" t="str">
        <f>VLOOKUP(Tabla3[[#This Row],[COD . CLIENTE  ]],Tabla15[],2,FALSE)</f>
        <v>MACAHUACHI CABALLERO CRISTINA VANESSA</v>
      </c>
      <c r="C1060" s="1" t="e">
        <f>VLOOKUP(Tabla3[[#This Row],[COD . CLIENTE  ]],CREDITO[],4,FALSE)</f>
        <v>#N/A</v>
      </c>
      <c r="D1060" s="1" t="e">
        <f>VLOOKUP(Tabla3[[#This Row],[COD . CLIENTE  ]],CREDITO[],6,FALSE)</f>
        <v>#N/A</v>
      </c>
    </row>
    <row r="1061" spans="1:4" x14ac:dyDescent="0.25">
      <c r="A1061" s="3" t="s">
        <v>10901</v>
      </c>
      <c r="B1061" s="8" t="str">
        <f>VLOOKUP(Tabla3[[#This Row],[COD . CLIENTE  ]],Tabla15[],2,FALSE)</f>
        <v>SEGURIDAD INDUSTRIAL SEBADRI S.A.C.</v>
      </c>
      <c r="C1061" s="1" t="e">
        <f>VLOOKUP(Tabla3[[#This Row],[COD . CLIENTE  ]],CREDITO[],4,FALSE)</f>
        <v>#N/A</v>
      </c>
      <c r="D1061" s="1" t="e">
        <f>VLOOKUP(Tabla3[[#This Row],[COD . CLIENTE  ]],CREDITO[],6,FALSE)</f>
        <v>#N/A</v>
      </c>
    </row>
    <row r="1062" spans="1:4" x14ac:dyDescent="0.25">
      <c r="A1062" s="3" t="s">
        <v>6113</v>
      </c>
      <c r="B1062" s="8" t="str">
        <f>VLOOKUP(Tabla3[[#This Row],[COD . CLIENTE  ]],Tabla15[],2,FALSE)</f>
        <v>INDUMATIC SRL</v>
      </c>
      <c r="C1062" s="1" t="e">
        <f>VLOOKUP(Tabla3[[#This Row],[COD . CLIENTE  ]],CREDITO[],4,FALSE)</f>
        <v>#N/A</v>
      </c>
      <c r="D1062" s="1" t="e">
        <f>VLOOKUP(Tabla3[[#This Row],[COD . CLIENTE  ]],CREDITO[],6,FALSE)</f>
        <v>#N/A</v>
      </c>
    </row>
    <row r="1063" spans="1:4" x14ac:dyDescent="0.25">
      <c r="A1063" s="3" t="s">
        <v>10719</v>
      </c>
      <c r="B1063" s="8" t="str">
        <f>VLOOKUP(Tabla3[[#This Row],[COD . CLIENTE  ]],Tabla15[],2,FALSE)</f>
        <v>MULTISERVIC JH E.I.R.L</v>
      </c>
      <c r="C1063" s="1" t="e">
        <f>VLOOKUP(Tabla3[[#This Row],[COD . CLIENTE  ]],CREDITO[],4,FALSE)</f>
        <v>#N/A</v>
      </c>
      <c r="D1063" s="1" t="e">
        <f>VLOOKUP(Tabla3[[#This Row],[COD . CLIENTE  ]],CREDITO[],6,FALSE)</f>
        <v>#N/A</v>
      </c>
    </row>
    <row r="1064" spans="1:4" x14ac:dyDescent="0.25">
      <c r="A1064" s="3" t="s">
        <v>5952</v>
      </c>
      <c r="B1064" s="8" t="str">
        <f>VLOOKUP(Tabla3[[#This Row],[COD . CLIENTE  ]],Tabla15[],2,FALSE)</f>
        <v>CORPORACION Z1 S.A.C</v>
      </c>
      <c r="C1064" s="1" t="e">
        <f>VLOOKUP(Tabla3[[#This Row],[COD . CLIENTE  ]],CREDITO[],4,FALSE)</f>
        <v>#N/A</v>
      </c>
      <c r="D1064" s="1" t="e">
        <f>VLOOKUP(Tabla3[[#This Row],[COD . CLIENTE  ]],CREDITO[],6,FALSE)</f>
        <v>#N/A</v>
      </c>
    </row>
    <row r="1065" spans="1:4" x14ac:dyDescent="0.25">
      <c r="A1065" s="3" t="s">
        <v>4448</v>
      </c>
      <c r="B1065" s="8" t="str">
        <f>VLOOKUP(Tabla3[[#This Row],[COD . CLIENTE  ]],Tabla15[],2,FALSE)</f>
        <v>CORDOVA MELENDREZ FEDERICO</v>
      </c>
      <c r="C1065" s="1" t="e">
        <f>VLOOKUP(Tabla3[[#This Row],[COD . CLIENTE  ]],CREDITO[],4,FALSE)</f>
        <v>#N/A</v>
      </c>
      <c r="D1065" s="1" t="e">
        <f>VLOOKUP(Tabla3[[#This Row],[COD . CLIENTE  ]],CREDITO[],6,FALSE)</f>
        <v>#N/A</v>
      </c>
    </row>
    <row r="1066" spans="1:4" x14ac:dyDescent="0.25">
      <c r="A1066" s="3" t="s">
        <v>8914</v>
      </c>
      <c r="B1066" s="8" t="str">
        <f>VLOOKUP(Tabla3[[#This Row],[COD . CLIENTE  ]],Tabla15[],2,FALSE)</f>
        <v>CP ENERGY &amp; AIR  CONDITIONING SAC.</v>
      </c>
      <c r="C1066" s="1" t="e">
        <f>VLOOKUP(Tabla3[[#This Row],[COD . CLIENTE  ]],CREDITO[],4,FALSE)</f>
        <v>#N/A</v>
      </c>
      <c r="D1066" s="1" t="e">
        <f>VLOOKUP(Tabla3[[#This Row],[COD . CLIENTE  ]],CREDITO[],6,FALSE)</f>
        <v>#N/A</v>
      </c>
    </row>
    <row r="1067" spans="1:4" x14ac:dyDescent="0.25">
      <c r="A1067" s="3" t="s">
        <v>8599</v>
      </c>
      <c r="B1067" s="8" t="str">
        <f>VLOOKUP(Tabla3[[#This Row],[COD . CLIENTE  ]],Tabla15[],2,FALSE)</f>
        <v>SUMINISTROS E INVERSIONES DEL PERU E.I.R.L.</v>
      </c>
      <c r="C1067" s="1" t="e">
        <f>VLOOKUP(Tabla3[[#This Row],[COD . CLIENTE  ]],CREDITO[],4,FALSE)</f>
        <v>#N/A</v>
      </c>
      <c r="D1067" s="1" t="e">
        <f>VLOOKUP(Tabla3[[#This Row],[COD . CLIENTE  ]],CREDITO[],6,FALSE)</f>
        <v>#N/A</v>
      </c>
    </row>
    <row r="1068" spans="1:4" x14ac:dyDescent="0.25">
      <c r="A1068" s="3" t="s">
        <v>10375</v>
      </c>
      <c r="B1068" s="8" t="str">
        <f>VLOOKUP(Tabla3[[#This Row],[COD . CLIENTE  ]],Tabla15[],2,FALSE)</f>
        <v>ROBINSON PUSE S.A.C.</v>
      </c>
      <c r="C1068" s="1" t="e">
        <f>VLOOKUP(Tabla3[[#This Row],[COD . CLIENTE  ]],CREDITO[],4,FALSE)</f>
        <v>#N/A</v>
      </c>
      <c r="D1068" s="1" t="e">
        <f>VLOOKUP(Tabla3[[#This Row],[COD . CLIENTE  ]],CREDITO[],6,FALSE)</f>
        <v>#N/A</v>
      </c>
    </row>
    <row r="1069" spans="1:4" x14ac:dyDescent="0.25">
      <c r="A1069" s="3" t="s">
        <v>9198</v>
      </c>
      <c r="B1069" s="8" t="str">
        <f>VLOOKUP(Tabla3[[#This Row],[COD . CLIENTE  ]],Tabla15[],2,FALSE)</f>
        <v>EPTA PERU S.A.C.</v>
      </c>
      <c r="C1069" s="1" t="str">
        <f>VLOOKUP(Tabla3[[#This Row],[COD . CLIENTE  ]],CREDITO[],4,FALSE)</f>
        <v>Crédito 30 días</v>
      </c>
      <c r="D1069" s="1" t="str">
        <f>VLOOKUP(Tabla3[[#This Row],[COD . CLIENTE  ]],CREDITO[],6,FALSE)</f>
        <v>Daniela vicente</v>
      </c>
    </row>
    <row r="1070" spans="1:4" x14ac:dyDescent="0.25">
      <c r="A1070" s="3" t="s">
        <v>4815</v>
      </c>
      <c r="B1070" s="8" t="str">
        <f>VLOOKUP(Tabla3[[#This Row],[COD . CLIENTE  ]],Tabla15[],2,FALSE)</f>
        <v>BALDEON CALDERON ROMELIO HIPOLITO</v>
      </c>
      <c r="C1070" s="1" t="e">
        <f>VLOOKUP(Tabla3[[#This Row],[COD . CLIENTE  ]],CREDITO[],4,FALSE)</f>
        <v>#N/A</v>
      </c>
      <c r="D1070" s="1" t="e">
        <f>VLOOKUP(Tabla3[[#This Row],[COD . CLIENTE  ]],CREDITO[],6,FALSE)</f>
        <v>#N/A</v>
      </c>
    </row>
    <row r="1071" spans="1:4" x14ac:dyDescent="0.25">
      <c r="A1071" s="3" t="s">
        <v>9613</v>
      </c>
      <c r="B1071" s="8" t="str">
        <f>VLOOKUP(Tabla3[[#This Row],[COD . CLIENTE  ]],Tabla15[],2,FALSE)</f>
        <v>EMPRESA ESTRELLA POLAR S.A.C.</v>
      </c>
      <c r="C1071" s="1" t="e">
        <f>VLOOKUP(Tabla3[[#This Row],[COD . CLIENTE  ]],CREDITO[],4,FALSE)</f>
        <v>#N/A</v>
      </c>
      <c r="D1071" s="1" t="e">
        <f>VLOOKUP(Tabla3[[#This Row],[COD . CLIENTE  ]],CREDITO[],6,FALSE)</f>
        <v>#N/A</v>
      </c>
    </row>
    <row r="1072" spans="1:4" x14ac:dyDescent="0.25">
      <c r="A1072" s="3" t="s">
        <v>21856</v>
      </c>
      <c r="B1072" s="8" t="str">
        <f>VLOOKUP(Tabla3[[#This Row],[COD . CLIENTE  ]],Tabla15[],2,FALSE)</f>
        <v>INTERNATIONAL DIESEL COMPONENTS SAC</v>
      </c>
      <c r="C1072" s="1" t="e">
        <f>VLOOKUP(Tabla3[[#This Row],[COD . CLIENTE  ]],CREDITO[],4,FALSE)</f>
        <v>#N/A</v>
      </c>
      <c r="D1072" s="1" t="e">
        <f>VLOOKUP(Tabla3[[#This Row],[COD . CLIENTE  ]],CREDITO[],6,FALSE)</f>
        <v>#N/A</v>
      </c>
    </row>
    <row r="1073" spans="1:4" x14ac:dyDescent="0.25">
      <c r="A1073" s="3" t="s">
        <v>10904</v>
      </c>
      <c r="B1073" s="8" t="str">
        <f>VLOOKUP(Tabla3[[#This Row],[COD . CLIENTE  ]],Tabla15[],2,FALSE)</f>
        <v>PROYECTOS Y SOLUCIONES ELECTRICAS E.I.R.L. - PYS E</v>
      </c>
      <c r="C1073" s="1" t="e">
        <f>VLOOKUP(Tabla3[[#This Row],[COD . CLIENTE  ]],CREDITO[],4,FALSE)</f>
        <v>#N/A</v>
      </c>
      <c r="D1073" s="1" t="e">
        <f>VLOOKUP(Tabla3[[#This Row],[COD . CLIENTE  ]],CREDITO[],6,FALSE)</f>
        <v>#N/A</v>
      </c>
    </row>
    <row r="1074" spans="1:4" x14ac:dyDescent="0.25">
      <c r="A1074" s="3" t="s">
        <v>6713</v>
      </c>
      <c r="B1074" s="8" t="str">
        <f>VLOOKUP(Tabla3[[#This Row],[COD . CLIENTE  ]],Tabla15[],2,FALSE)</f>
        <v>TRANSPORTES G M INTERNACIONAL S.A.C.</v>
      </c>
      <c r="C1074" s="1" t="e">
        <f>VLOOKUP(Tabla3[[#This Row],[COD . CLIENTE  ]],CREDITO[],4,FALSE)</f>
        <v>#N/A</v>
      </c>
      <c r="D1074" s="1" t="e">
        <f>VLOOKUP(Tabla3[[#This Row],[COD . CLIENTE  ]],CREDITO[],6,FALSE)</f>
        <v>#N/A</v>
      </c>
    </row>
    <row r="1075" spans="1:4" x14ac:dyDescent="0.25">
      <c r="A1075" s="3" t="s">
        <v>10562</v>
      </c>
      <c r="B1075" s="8" t="str">
        <f>VLOOKUP(Tabla3[[#This Row],[COD . CLIENTE  ]],Tabla15[],2,FALSE)</f>
        <v>FRIO MAR ATLANTIC S.A.C.</v>
      </c>
      <c r="C1075" s="1" t="e">
        <f>VLOOKUP(Tabla3[[#This Row],[COD . CLIENTE  ]],CREDITO[],4,FALSE)</f>
        <v>#N/A</v>
      </c>
      <c r="D1075" s="1" t="e">
        <f>VLOOKUP(Tabla3[[#This Row],[COD . CLIENTE  ]],CREDITO[],6,FALSE)</f>
        <v>#N/A</v>
      </c>
    </row>
    <row r="1076" spans="1:4" x14ac:dyDescent="0.25">
      <c r="A1076" s="3" t="s">
        <v>5919</v>
      </c>
      <c r="B1076" s="8" t="str">
        <f>VLOOKUP(Tabla3[[#This Row],[COD . CLIENTE  ]],Tabla15[],2,FALSE)</f>
        <v>SISTEMAS TECNOLOGICOS ELECTRICOS ELECTRONICOS Y ME</v>
      </c>
      <c r="C1076" s="1" t="e">
        <f>VLOOKUP(Tabla3[[#This Row],[COD . CLIENTE  ]],CREDITO[],4,FALSE)</f>
        <v>#N/A</v>
      </c>
      <c r="D1076" s="1" t="e">
        <f>VLOOKUP(Tabla3[[#This Row],[COD . CLIENTE  ]],CREDITO[],6,FALSE)</f>
        <v>#N/A</v>
      </c>
    </row>
    <row r="1077" spans="1:4" x14ac:dyDescent="0.25">
      <c r="A1077" s="3" t="s">
        <v>9389</v>
      </c>
      <c r="B1077" s="8" t="str">
        <f>VLOOKUP(Tabla3[[#This Row],[COD . CLIENTE  ]],Tabla15[],2,FALSE)</f>
        <v>CARGO CAVASSA EXPRESS S.A.C.</v>
      </c>
      <c r="C1077" s="1" t="e">
        <f>VLOOKUP(Tabla3[[#This Row],[COD . CLIENTE  ]],CREDITO[],4,FALSE)</f>
        <v>#N/A</v>
      </c>
      <c r="D1077" s="1" t="e">
        <f>VLOOKUP(Tabla3[[#This Row],[COD . CLIENTE  ]],CREDITO[],6,FALSE)</f>
        <v>#N/A</v>
      </c>
    </row>
    <row r="1078" spans="1:4" x14ac:dyDescent="0.25">
      <c r="A1078" s="3" t="s">
        <v>10608</v>
      </c>
      <c r="B1078" s="8" t="str">
        <f>VLOOKUP(Tabla3[[#This Row],[COD . CLIENTE  ]],Tabla15[],2,FALSE)</f>
        <v>REFRICODAR S.R.L.</v>
      </c>
      <c r="C1078" s="1" t="e">
        <f>VLOOKUP(Tabla3[[#This Row],[COD . CLIENTE  ]],CREDITO[],4,FALSE)</f>
        <v>#N/A</v>
      </c>
      <c r="D1078" s="1" t="e">
        <f>VLOOKUP(Tabla3[[#This Row],[COD . CLIENTE  ]],CREDITO[],6,FALSE)</f>
        <v>#N/A</v>
      </c>
    </row>
    <row r="1079" spans="1:4" x14ac:dyDescent="0.25">
      <c r="A1079" s="3" t="s">
        <v>9174</v>
      </c>
      <c r="B1079" s="8" t="str">
        <f>VLOOKUP(Tabla3[[#This Row],[COD . CLIENTE  ]],Tabla15[],2,FALSE)</f>
        <v>FRIO SISTEMAS E IMPORTACIONES E.I.R.L.</v>
      </c>
      <c r="C1079" s="1" t="e">
        <f>VLOOKUP(Tabla3[[#This Row],[COD . CLIENTE  ]],CREDITO[],4,FALSE)</f>
        <v>#N/A</v>
      </c>
      <c r="D1079" s="1" t="e">
        <f>VLOOKUP(Tabla3[[#This Row],[COD . CLIENTE  ]],CREDITO[],6,FALSE)</f>
        <v>#N/A</v>
      </c>
    </row>
    <row r="1080" spans="1:4" x14ac:dyDescent="0.25">
      <c r="A1080" s="3" t="s">
        <v>21826</v>
      </c>
      <c r="B1080" s="8" t="str">
        <f>VLOOKUP(Tabla3[[#This Row],[COD . CLIENTE  ]],Tabla15[],2,FALSE)</f>
        <v>LIMI DISTRIBUTORE STORE SRL</v>
      </c>
      <c r="C1080" s="1" t="e">
        <f>VLOOKUP(Tabla3[[#This Row],[COD . CLIENTE  ]],CREDITO[],4,FALSE)</f>
        <v>#N/A</v>
      </c>
      <c r="D1080" s="1" t="e">
        <f>VLOOKUP(Tabla3[[#This Row],[COD . CLIENTE  ]],CREDITO[],6,FALSE)</f>
        <v>#N/A</v>
      </c>
    </row>
    <row r="1081" spans="1:4" x14ac:dyDescent="0.25">
      <c r="A1081" s="3" t="s">
        <v>6654</v>
      </c>
      <c r="B1081" s="8" t="str">
        <f>VLOOKUP(Tabla3[[#This Row],[COD . CLIENTE  ]],Tabla15[],2,FALSE)</f>
        <v>FRIO GLOBAL S.A.C</v>
      </c>
      <c r="C1081" s="1" t="e">
        <f>VLOOKUP(Tabla3[[#This Row],[COD . CLIENTE  ]],CREDITO[],4,FALSE)</f>
        <v>#N/A</v>
      </c>
      <c r="D1081" s="1" t="e">
        <f>VLOOKUP(Tabla3[[#This Row],[COD . CLIENTE  ]],CREDITO[],6,FALSE)</f>
        <v>#N/A</v>
      </c>
    </row>
    <row r="1082" spans="1:4" x14ac:dyDescent="0.25">
      <c r="A1082" s="3" t="s">
        <v>4044</v>
      </c>
      <c r="B1082" s="8" t="str">
        <f>VLOOKUP(Tabla3[[#This Row],[COD . CLIENTE  ]],Tabla15[],2,FALSE)</f>
        <v>PEREZ MARTINEZ JUAN CARLOS</v>
      </c>
      <c r="C1082" s="1" t="e">
        <f>VLOOKUP(Tabla3[[#This Row],[COD . CLIENTE  ]],CREDITO[],4,FALSE)</f>
        <v>#N/A</v>
      </c>
      <c r="D1082" s="1" t="e">
        <f>VLOOKUP(Tabla3[[#This Row],[COD . CLIENTE  ]],CREDITO[],6,FALSE)</f>
        <v>#N/A</v>
      </c>
    </row>
    <row r="1083" spans="1:4" x14ac:dyDescent="0.25">
      <c r="A1083" s="3" t="s">
        <v>10090</v>
      </c>
      <c r="B1083" s="8" t="str">
        <f>VLOOKUP(Tabla3[[#This Row],[COD . CLIENTE  ]],Tabla15[],2,FALSE)</f>
        <v>SEAL HOUSE S.A.C. - SEALHOUSE</v>
      </c>
      <c r="C1083" s="1" t="e">
        <f>VLOOKUP(Tabla3[[#This Row],[COD . CLIENTE  ]],CREDITO[],4,FALSE)</f>
        <v>#N/A</v>
      </c>
      <c r="D1083" s="1" t="e">
        <f>VLOOKUP(Tabla3[[#This Row],[COD . CLIENTE  ]],CREDITO[],6,FALSE)</f>
        <v>#N/A</v>
      </c>
    </row>
    <row r="1084" spans="1:4" x14ac:dyDescent="0.25">
      <c r="A1084" s="3" t="s">
        <v>6279</v>
      </c>
      <c r="B1084" s="8" t="str">
        <f>VLOOKUP(Tabla3[[#This Row],[COD . CLIENTE  ]],Tabla15[],2,FALSE)</f>
        <v>REFRISA S.R.LTDA.</v>
      </c>
      <c r="C1084" s="1" t="e">
        <f>VLOOKUP(Tabla3[[#This Row],[COD . CLIENTE  ]],CREDITO[],4,FALSE)</f>
        <v>#N/A</v>
      </c>
      <c r="D1084" s="1" t="e">
        <f>VLOOKUP(Tabla3[[#This Row],[COD . CLIENTE  ]],CREDITO[],6,FALSE)</f>
        <v>#N/A</v>
      </c>
    </row>
    <row r="1085" spans="1:4" x14ac:dyDescent="0.25">
      <c r="A1085" s="3" t="s">
        <v>21858</v>
      </c>
      <c r="B1085" s="8" t="str">
        <f>VLOOKUP(Tabla3[[#This Row],[COD . CLIENTE  ]],Tabla15[],2,FALSE)</f>
        <v>SERVICIOS GENERALES JIREH-CN EIRL</v>
      </c>
      <c r="C1085" s="1" t="e">
        <f>VLOOKUP(Tabla3[[#This Row],[COD . CLIENTE  ]],CREDITO[],4,FALSE)</f>
        <v>#N/A</v>
      </c>
      <c r="D1085" s="1" t="e">
        <f>VLOOKUP(Tabla3[[#This Row],[COD . CLIENTE  ]],CREDITO[],6,FALSE)</f>
        <v>#N/A</v>
      </c>
    </row>
    <row r="1086" spans="1:4" x14ac:dyDescent="0.25">
      <c r="A1086" s="3" t="s">
        <v>10719</v>
      </c>
      <c r="B1086" s="8" t="str">
        <f>VLOOKUP(Tabla3[[#This Row],[COD . CLIENTE  ]],Tabla15[],2,FALSE)</f>
        <v>MULTISERVIC JH E.I.R.L</v>
      </c>
      <c r="C1086" s="1" t="e">
        <f>VLOOKUP(Tabla3[[#This Row],[COD . CLIENTE  ]],CREDITO[],4,FALSE)</f>
        <v>#N/A</v>
      </c>
      <c r="D1086" s="1" t="e">
        <f>VLOOKUP(Tabla3[[#This Row],[COD . CLIENTE  ]],CREDITO[],6,FALSE)</f>
        <v>#N/A</v>
      </c>
    </row>
    <row r="1087" spans="1:4" x14ac:dyDescent="0.25">
      <c r="A1087" s="3" t="s">
        <v>21860</v>
      </c>
      <c r="B1087" s="8" t="str">
        <f>VLOOKUP(Tabla3[[#This Row],[COD . CLIENTE  ]],Tabla15[],2,FALSE)</f>
        <v>H.M REPRESENTACIONES SAC</v>
      </c>
      <c r="C1087" s="1" t="e">
        <f>VLOOKUP(Tabla3[[#This Row],[COD . CLIENTE  ]],CREDITO[],4,FALSE)</f>
        <v>#N/A</v>
      </c>
      <c r="D1087" s="1" t="e">
        <f>VLOOKUP(Tabla3[[#This Row],[COD . CLIENTE  ]],CREDITO[],6,FALSE)</f>
        <v>#N/A</v>
      </c>
    </row>
    <row r="1088" spans="1:4" x14ac:dyDescent="0.25">
      <c r="A1088" s="3" t="s">
        <v>8947</v>
      </c>
      <c r="B1088" s="8" t="str">
        <f>VLOOKUP(Tabla3[[#This Row],[COD . CLIENTE  ]],Tabla15[],2,FALSE)</f>
        <v>WC INGENIERIA DE LA CLIMATIZACION S.A.C.</v>
      </c>
      <c r="C1088" s="1" t="e">
        <f>VLOOKUP(Tabla3[[#This Row],[COD . CLIENTE  ]],CREDITO[],4,FALSE)</f>
        <v>#N/A</v>
      </c>
      <c r="D1088" s="1" t="e">
        <f>VLOOKUP(Tabla3[[#This Row],[COD . CLIENTE  ]],CREDITO[],6,FALSE)</f>
        <v>#N/A</v>
      </c>
    </row>
    <row r="1089" spans="1:4" x14ac:dyDescent="0.25">
      <c r="A1089" s="3" t="s">
        <v>9136</v>
      </c>
      <c r="B1089" s="8" t="str">
        <f>VLOOKUP(Tabla3[[#This Row],[COD . CLIENTE  ]],Tabla15[],2,FALSE)</f>
        <v>RESISTER PERU S.A.C.</v>
      </c>
      <c r="C1089" s="1" t="e">
        <f>VLOOKUP(Tabla3[[#This Row],[COD . CLIENTE  ]],CREDITO[],4,FALSE)</f>
        <v>#N/A</v>
      </c>
      <c r="D1089" s="1" t="e">
        <f>VLOOKUP(Tabla3[[#This Row],[COD . CLIENTE  ]],CREDITO[],6,FALSE)</f>
        <v>#N/A</v>
      </c>
    </row>
    <row r="1090" spans="1:4" x14ac:dyDescent="0.25">
      <c r="A1090" s="3" t="s">
        <v>9860</v>
      </c>
      <c r="B1090" s="8" t="str">
        <f>VLOOKUP(Tabla3[[#This Row],[COD . CLIENTE  ]],Tabla15[],2,FALSE)</f>
        <v>CONEX SOLUCIONES TECNOLOGICAS S.A.C</v>
      </c>
      <c r="C1090" s="1" t="e">
        <f>VLOOKUP(Tabla3[[#This Row],[COD . CLIENTE  ]],CREDITO[],4,FALSE)</f>
        <v>#N/A</v>
      </c>
      <c r="D1090" s="1" t="e">
        <f>VLOOKUP(Tabla3[[#This Row],[COD . CLIENTE  ]],CREDITO[],6,FALSE)</f>
        <v>#N/A</v>
      </c>
    </row>
    <row r="1091" spans="1:4" x14ac:dyDescent="0.25">
      <c r="A1091" s="3" t="s">
        <v>11070</v>
      </c>
      <c r="B1091" s="8" t="str">
        <f>VLOOKUP(Tabla3[[#This Row],[COD . CLIENTE  ]],Tabla15[],2,FALSE)</f>
        <v>INNOVACION FENIX S.A.C.</v>
      </c>
      <c r="C1091" s="1" t="e">
        <f>VLOOKUP(Tabla3[[#This Row],[COD . CLIENTE  ]],CREDITO[],4,FALSE)</f>
        <v>#N/A</v>
      </c>
      <c r="D1091" s="1" t="e">
        <f>VLOOKUP(Tabla3[[#This Row],[COD . CLIENTE  ]],CREDITO[],6,FALSE)</f>
        <v>#N/A</v>
      </c>
    </row>
    <row r="1092" spans="1:4" x14ac:dyDescent="0.25">
      <c r="A1092" s="3" t="s">
        <v>9705</v>
      </c>
      <c r="B1092" s="8" t="str">
        <f>VLOOKUP(Tabla3[[#This Row],[COD . CLIENTE  ]],Tabla15[],2,FALSE)</f>
        <v>TOTAL FRIO COMPANY S.A.C.</v>
      </c>
      <c r="C1092" s="1" t="e">
        <f>VLOOKUP(Tabla3[[#This Row],[COD . CLIENTE  ]],CREDITO[],4,FALSE)</f>
        <v>#N/A</v>
      </c>
      <c r="D1092" s="1" t="e">
        <f>VLOOKUP(Tabla3[[#This Row],[COD . CLIENTE  ]],CREDITO[],6,FALSE)</f>
        <v>#N/A</v>
      </c>
    </row>
    <row r="1093" spans="1:4" x14ac:dyDescent="0.25">
      <c r="A1093" s="3" t="s">
        <v>4044</v>
      </c>
      <c r="B1093" s="8" t="str">
        <f>VLOOKUP(Tabla3[[#This Row],[COD . CLIENTE  ]],Tabla15[],2,FALSE)</f>
        <v>PEREZ MARTINEZ JUAN CARLOS</v>
      </c>
      <c r="C1093" s="1" t="e">
        <f>VLOOKUP(Tabla3[[#This Row],[COD . CLIENTE  ]],CREDITO[],4,FALSE)</f>
        <v>#N/A</v>
      </c>
      <c r="D1093" s="1" t="e">
        <f>VLOOKUP(Tabla3[[#This Row],[COD . CLIENTE  ]],CREDITO[],6,FALSE)</f>
        <v>#N/A</v>
      </c>
    </row>
    <row r="1094" spans="1:4" x14ac:dyDescent="0.25">
      <c r="A1094" s="3" t="s">
        <v>11507</v>
      </c>
      <c r="B1094" s="8" t="str">
        <f>VLOOKUP(Tabla3[[#This Row],[COD . CLIENTE  ]],Tabla15[],2,FALSE)</f>
        <v>DELGADO PEREZ WILSON</v>
      </c>
      <c r="C1094" s="1" t="e">
        <f>VLOOKUP(Tabla3[[#This Row],[COD . CLIENTE  ]],CREDITO[],4,FALSE)</f>
        <v>#N/A</v>
      </c>
      <c r="D1094" s="1" t="e">
        <f>VLOOKUP(Tabla3[[#This Row],[COD . CLIENTE  ]],CREDITO[],6,FALSE)</f>
        <v>#N/A</v>
      </c>
    </row>
    <row r="1095" spans="1:4" x14ac:dyDescent="0.25">
      <c r="A1095" s="3" t="s">
        <v>11001</v>
      </c>
      <c r="B1095" s="8" t="str">
        <f>VLOOKUP(Tabla3[[#This Row],[COD . CLIENTE  ]],Tabla15[],2,FALSE)</f>
        <v>TREIND E.I.R.L.</v>
      </c>
      <c r="C1095" s="1" t="e">
        <f>VLOOKUP(Tabla3[[#This Row],[COD . CLIENTE  ]],CREDITO[],4,FALSE)</f>
        <v>#N/A</v>
      </c>
      <c r="D1095" s="1" t="e">
        <f>VLOOKUP(Tabla3[[#This Row],[COD . CLIENTE  ]],CREDITO[],6,FALSE)</f>
        <v>#N/A</v>
      </c>
    </row>
    <row r="1096" spans="1:4" x14ac:dyDescent="0.25">
      <c r="A1096" s="3" t="s">
        <v>11001</v>
      </c>
      <c r="B1096" s="8" t="str">
        <f>VLOOKUP(Tabla3[[#This Row],[COD . CLIENTE  ]],Tabla15[],2,FALSE)</f>
        <v>TREIND E.I.R.L.</v>
      </c>
      <c r="C1096" s="1" t="e">
        <f>VLOOKUP(Tabla3[[#This Row],[COD . CLIENTE  ]],CREDITO[],4,FALSE)</f>
        <v>#N/A</v>
      </c>
      <c r="D1096" s="1" t="e">
        <f>VLOOKUP(Tabla3[[#This Row],[COD . CLIENTE  ]],CREDITO[],6,FALSE)</f>
        <v>#N/A</v>
      </c>
    </row>
    <row r="1097" spans="1:4" x14ac:dyDescent="0.25">
      <c r="A1097" s="3" t="s">
        <v>21862</v>
      </c>
      <c r="B1097" s="8" t="str">
        <f>VLOOKUP(Tabla3[[#This Row],[COD . CLIENTE  ]],Tabla15[],2,FALSE)</f>
        <v>GRUPO MERGS SAC</v>
      </c>
      <c r="C1097" s="1" t="e">
        <f>VLOOKUP(Tabla3[[#This Row],[COD . CLIENTE  ]],CREDITO[],4,FALSE)</f>
        <v>#N/A</v>
      </c>
      <c r="D1097" s="1" t="e">
        <f>VLOOKUP(Tabla3[[#This Row],[COD . CLIENTE  ]],CREDITO[],6,FALSE)</f>
        <v>#N/A</v>
      </c>
    </row>
    <row r="1098" spans="1:4" x14ac:dyDescent="0.25">
      <c r="A1098" s="3" t="s">
        <v>9873</v>
      </c>
      <c r="B1098" s="8" t="str">
        <f>VLOOKUP(Tabla3[[#This Row],[COD . CLIENTE  ]],Tabla15[],2,FALSE)</f>
        <v>AIR COOL SYSTEM SM S.A.C.</v>
      </c>
      <c r="C1098" s="1" t="e">
        <f>VLOOKUP(Tabla3[[#This Row],[COD . CLIENTE  ]],CREDITO[],4,FALSE)</f>
        <v>#N/A</v>
      </c>
      <c r="D1098" s="1" t="e">
        <f>VLOOKUP(Tabla3[[#This Row],[COD . CLIENTE  ]],CREDITO[],6,FALSE)</f>
        <v>#N/A</v>
      </c>
    </row>
    <row r="1099" spans="1:4" x14ac:dyDescent="0.25">
      <c r="A1099" s="3" t="s">
        <v>7778</v>
      </c>
      <c r="B1099" s="8" t="str">
        <f>VLOOKUP(Tabla3[[#This Row],[COD . CLIENTE  ]],Tabla15[],2,FALSE)</f>
        <v>M Y W AIR COLD PERU S.A.C.</v>
      </c>
      <c r="C1099" s="1" t="e">
        <f>VLOOKUP(Tabla3[[#This Row],[COD . CLIENTE  ]],CREDITO[],4,FALSE)</f>
        <v>#N/A</v>
      </c>
      <c r="D1099" s="1" t="e">
        <f>VLOOKUP(Tabla3[[#This Row],[COD . CLIENTE  ]],CREDITO[],6,FALSE)</f>
        <v>#N/A</v>
      </c>
    </row>
    <row r="1100" spans="1:4" x14ac:dyDescent="0.25">
      <c r="A1100" s="3" t="s">
        <v>11232</v>
      </c>
      <c r="B1100" s="8" t="str">
        <f>VLOOKUP(Tabla3[[#This Row],[COD . CLIENTE  ]],Tabla15[],2,FALSE)</f>
        <v>GENERGY SERVICE E.I.R.L.</v>
      </c>
      <c r="C1100" s="1" t="e">
        <f>VLOOKUP(Tabla3[[#This Row],[COD . CLIENTE  ]],CREDITO[],4,FALSE)</f>
        <v>#N/A</v>
      </c>
      <c r="D1100" s="1" t="e">
        <f>VLOOKUP(Tabla3[[#This Row],[COD . CLIENTE  ]],CREDITO[],6,FALSE)</f>
        <v>#N/A</v>
      </c>
    </row>
    <row r="1101" spans="1:4" x14ac:dyDescent="0.25">
      <c r="A1101" s="3" t="s">
        <v>4686</v>
      </c>
      <c r="B1101" s="8" t="str">
        <f>VLOOKUP(Tabla3[[#This Row],[COD . CLIENTE  ]],Tabla15[],2,FALSE)</f>
        <v>CARHUAMACA PEREZ DE REMIGIO</v>
      </c>
      <c r="C1101" s="1" t="e">
        <f>VLOOKUP(Tabla3[[#This Row],[COD . CLIENTE  ]],CREDITO[],4,FALSE)</f>
        <v>#N/A</v>
      </c>
      <c r="D1101" s="1" t="e">
        <f>VLOOKUP(Tabla3[[#This Row],[COD . CLIENTE  ]],CREDITO[],6,FALSE)</f>
        <v>#N/A</v>
      </c>
    </row>
    <row r="1102" spans="1:4" x14ac:dyDescent="0.25">
      <c r="A1102" s="3" t="s">
        <v>10191</v>
      </c>
      <c r="B1102" s="8" t="str">
        <f>VLOOKUP(Tabla3[[#This Row],[COD . CLIENTE  ]],Tabla15[],2,FALSE)</f>
        <v>R &amp; J REPUESTOS Y SERVICIOS GENERALES S.A.C.</v>
      </c>
      <c r="C1102" s="1" t="e">
        <f>VLOOKUP(Tabla3[[#This Row],[COD . CLIENTE  ]],CREDITO[],4,FALSE)</f>
        <v>#N/A</v>
      </c>
      <c r="D1102" s="1" t="e">
        <f>VLOOKUP(Tabla3[[#This Row],[COD . CLIENTE  ]],CREDITO[],6,FALSE)</f>
        <v>#N/A</v>
      </c>
    </row>
    <row r="1103" spans="1:4" x14ac:dyDescent="0.25">
      <c r="A1103" s="3" t="s">
        <v>11306</v>
      </c>
      <c r="B1103" s="8" t="str">
        <f>VLOOKUP(Tabla3[[#This Row],[COD . CLIENTE  ]],Tabla15[],2,FALSE)</f>
        <v>JIREH STORE PERU E.I.R.L.</v>
      </c>
      <c r="C1103" s="1" t="e">
        <f>VLOOKUP(Tabla3[[#This Row],[COD . CLIENTE  ]],CREDITO[],4,FALSE)</f>
        <v>#N/A</v>
      </c>
      <c r="D1103" s="1" t="e">
        <f>VLOOKUP(Tabla3[[#This Row],[COD . CLIENTE  ]],CREDITO[],6,FALSE)</f>
        <v>#N/A</v>
      </c>
    </row>
    <row r="1104" spans="1:4" x14ac:dyDescent="0.25">
      <c r="A1104" s="3" t="s">
        <v>4954</v>
      </c>
      <c r="B1104" s="8" t="str">
        <f>VLOOKUP(Tabla3[[#This Row],[COD . CLIENTE  ]],Tabla15[],2,FALSE)</f>
        <v>GOMEZ ABREGU TITO PERCY</v>
      </c>
      <c r="C1104" s="1" t="e">
        <f>VLOOKUP(Tabla3[[#This Row],[COD . CLIENTE  ]],CREDITO[],4,FALSE)</f>
        <v>#N/A</v>
      </c>
      <c r="D1104" s="1" t="e">
        <f>VLOOKUP(Tabla3[[#This Row],[COD . CLIENTE  ]],CREDITO[],6,FALSE)</f>
        <v>#N/A</v>
      </c>
    </row>
    <row r="1105" spans="1:4" x14ac:dyDescent="0.25">
      <c r="A1105" s="3" t="s">
        <v>19272</v>
      </c>
      <c r="B1105" s="8" t="str">
        <f>VLOOKUP(Tabla3[[#This Row],[COD . CLIENTE  ]],Tabla15[],2,FALSE)</f>
        <v>INVERSIONES Y SERVICIOS MYG</v>
      </c>
      <c r="C1105" s="1" t="e">
        <f>VLOOKUP(Tabla3[[#This Row],[COD . CLIENTE  ]],CREDITO[],4,FALSE)</f>
        <v>#N/A</v>
      </c>
      <c r="D1105" s="1" t="e">
        <f>VLOOKUP(Tabla3[[#This Row],[COD . CLIENTE  ]],CREDITO[],6,FALSE)</f>
        <v>#N/A</v>
      </c>
    </row>
    <row r="1106" spans="1:4" x14ac:dyDescent="0.25">
      <c r="A1106" s="3" t="s">
        <v>21478</v>
      </c>
      <c r="B1106" s="8" t="str">
        <f>VLOOKUP(Tabla3[[#This Row],[COD . CLIENTE  ]],Tabla15[],2,FALSE)</f>
        <v>NEUMEN INVERSIONES EMPRESA INDIVIDUAL DE RESPONSABILIDAD LIMITADA - N</v>
      </c>
      <c r="C1106" s="1" t="e">
        <f>VLOOKUP(Tabla3[[#This Row],[COD . CLIENTE  ]],CREDITO[],4,FALSE)</f>
        <v>#N/A</v>
      </c>
      <c r="D1106" s="1" t="e">
        <f>VLOOKUP(Tabla3[[#This Row],[COD . CLIENTE  ]],CREDITO[],6,FALSE)</f>
        <v>#N/A</v>
      </c>
    </row>
    <row r="1107" spans="1:4" x14ac:dyDescent="0.25">
      <c r="A1107" s="3" t="s">
        <v>10665</v>
      </c>
      <c r="B1107" s="8" t="str">
        <f>VLOOKUP(Tabla3[[#This Row],[COD . CLIENTE  ]],Tabla15[],2,FALSE)</f>
        <v>FERRETERIA EN GENERAL Y COMERCIO E.I.R.L.</v>
      </c>
      <c r="C1107" s="1" t="e">
        <f>VLOOKUP(Tabla3[[#This Row],[COD . CLIENTE  ]],CREDITO[],4,FALSE)</f>
        <v>#N/A</v>
      </c>
      <c r="D1107" s="1" t="e">
        <f>VLOOKUP(Tabla3[[#This Row],[COD . CLIENTE  ]],CREDITO[],6,FALSE)</f>
        <v>#N/A</v>
      </c>
    </row>
    <row r="1108" spans="1:4" x14ac:dyDescent="0.25">
      <c r="A1108" s="3" t="s">
        <v>6286</v>
      </c>
      <c r="B1108" s="8" t="str">
        <f>VLOOKUP(Tabla3[[#This Row],[COD . CLIENTE  ]],Tabla15[],2,FALSE)</f>
        <v>FLORIDABLANCA S.A.C.</v>
      </c>
      <c r="C1108" s="1" t="e">
        <f>VLOOKUP(Tabla3[[#This Row],[COD . CLIENTE  ]],CREDITO[],4,FALSE)</f>
        <v>#N/A</v>
      </c>
      <c r="D1108" s="1" t="e">
        <f>VLOOKUP(Tabla3[[#This Row],[COD . CLIENTE  ]],CREDITO[],6,FALSE)</f>
        <v>#N/A</v>
      </c>
    </row>
    <row r="1109" spans="1:4" x14ac:dyDescent="0.25">
      <c r="A1109" s="3" t="s">
        <v>7231</v>
      </c>
      <c r="B1109" s="8" t="str">
        <f>VLOOKUP(Tabla3[[#This Row],[COD . CLIENTE  ]],Tabla15[],2,FALSE)</f>
        <v>TRADING FASHION LINE S.A.</v>
      </c>
      <c r="C1109" s="1" t="str">
        <f>VLOOKUP(Tabla3[[#This Row],[COD . CLIENTE  ]],CREDITO[],4,FALSE)</f>
        <v>Crédito 15 días</v>
      </c>
      <c r="D1109" s="1" t="str">
        <f>VLOOKUP(Tabla3[[#This Row],[COD . CLIENTE  ]],CREDITO[],6,FALSE)</f>
        <v>MARIA NAVARRO</v>
      </c>
    </row>
    <row r="1110" spans="1:4" x14ac:dyDescent="0.25">
      <c r="A1110" s="3" t="s">
        <v>9075</v>
      </c>
      <c r="B1110" s="8" t="str">
        <f>VLOOKUP(Tabla3[[#This Row],[COD . CLIENTE  ]],Tabla15[],2,FALSE)</f>
        <v>IMPORTACIONES COLD MASTER INTERNATIONAL E.I.R.L.</v>
      </c>
      <c r="C1110" s="1" t="e">
        <f>VLOOKUP(Tabla3[[#This Row],[COD . CLIENTE  ]],CREDITO[],4,FALSE)</f>
        <v>#N/A</v>
      </c>
      <c r="D1110" s="1" t="e">
        <f>VLOOKUP(Tabla3[[#This Row],[COD . CLIENTE  ]],CREDITO[],6,FALSE)</f>
        <v>#N/A</v>
      </c>
    </row>
    <row r="1111" spans="1:4" x14ac:dyDescent="0.25">
      <c r="A1111" s="3" t="s">
        <v>7251</v>
      </c>
      <c r="B1111" s="8" t="str">
        <f>VLOOKUP(Tabla3[[#This Row],[COD . CLIENTE  ]],Tabla15[],2,FALSE)</f>
        <v>EKONO AIR EIRL</v>
      </c>
      <c r="C1111" s="1" t="e">
        <f>VLOOKUP(Tabla3[[#This Row],[COD . CLIENTE  ]],CREDITO[],4,FALSE)</f>
        <v>#N/A</v>
      </c>
      <c r="D1111" s="1" t="e">
        <f>VLOOKUP(Tabla3[[#This Row],[COD . CLIENTE  ]],CREDITO[],6,FALSE)</f>
        <v>#N/A</v>
      </c>
    </row>
    <row r="1112" spans="1:4" x14ac:dyDescent="0.25">
      <c r="A1112" s="3" t="s">
        <v>10377</v>
      </c>
      <c r="B1112" s="8" t="str">
        <f>VLOOKUP(Tabla3[[#This Row],[COD . CLIENTE  ]],Tabla15[],2,FALSE)</f>
        <v>MYM PROJECTS S.A.C.</v>
      </c>
      <c r="C1112" s="1" t="str">
        <f>VLOOKUP(Tabla3[[#This Row],[COD . CLIENTE  ]],CREDITO[],4,FALSE)</f>
        <v>CHEQUE DIF 30DIAS CONTRA ENTREGA</v>
      </c>
      <c r="D1112" s="1" t="str">
        <f>VLOOKUP(Tabla3[[#This Row],[COD . CLIENTE  ]],CREDITO[],6,FALSE)</f>
        <v>MERIE TINEO</v>
      </c>
    </row>
    <row r="1113" spans="1:4" x14ac:dyDescent="0.25">
      <c r="A1113" s="3" t="s">
        <v>6654</v>
      </c>
      <c r="B1113" s="8" t="str">
        <f>VLOOKUP(Tabla3[[#This Row],[COD . CLIENTE  ]],Tabla15[],2,FALSE)</f>
        <v>FRIO GLOBAL S.A.C</v>
      </c>
      <c r="C1113" s="1" t="e">
        <f>VLOOKUP(Tabla3[[#This Row],[COD . CLIENTE  ]],CREDITO[],4,FALSE)</f>
        <v>#N/A</v>
      </c>
      <c r="D1113" s="1" t="e">
        <f>VLOOKUP(Tabla3[[#This Row],[COD . CLIENTE  ]],CREDITO[],6,FALSE)</f>
        <v>#N/A</v>
      </c>
    </row>
    <row r="1114" spans="1:4" x14ac:dyDescent="0.25">
      <c r="A1114" s="3" t="s">
        <v>6347</v>
      </c>
      <c r="B1114" s="8" t="str">
        <f>VLOOKUP(Tabla3[[#This Row],[COD . CLIENTE  ]],Tabla15[],2,FALSE)</f>
        <v>LOS HALCONES S.A.</v>
      </c>
      <c r="C1114" s="1" t="e">
        <f>VLOOKUP(Tabla3[[#This Row],[COD . CLIENTE  ]],CREDITO[],4,FALSE)</f>
        <v>#N/A</v>
      </c>
      <c r="D1114" s="1" t="e">
        <f>VLOOKUP(Tabla3[[#This Row],[COD . CLIENTE  ]],CREDITO[],6,FALSE)</f>
        <v>#N/A</v>
      </c>
    </row>
    <row r="1115" spans="1:4" x14ac:dyDescent="0.25">
      <c r="A1115" s="3" t="s">
        <v>10573</v>
      </c>
      <c r="B1115" s="8" t="str">
        <f>VLOOKUP(Tabla3[[#This Row],[COD . CLIENTE  ]],Tabla15[],2,FALSE)</f>
        <v>CONSORCIO TEMPLO LOS OLIVOS</v>
      </c>
      <c r="C1115" s="1" t="e">
        <f>VLOOKUP(Tabla3[[#This Row],[COD . CLIENTE  ]],CREDITO[],4,FALSE)</f>
        <v>#N/A</v>
      </c>
      <c r="D1115" s="1" t="e">
        <f>VLOOKUP(Tabla3[[#This Row],[COD . CLIENTE  ]],CREDITO[],6,FALSE)</f>
        <v>#N/A</v>
      </c>
    </row>
    <row r="1116" spans="1:4" x14ac:dyDescent="0.25">
      <c r="A1116" s="3" t="s">
        <v>4448</v>
      </c>
      <c r="B1116" s="8" t="str">
        <f>VLOOKUP(Tabla3[[#This Row],[COD . CLIENTE  ]],Tabla15[],2,FALSE)</f>
        <v>CORDOVA MELENDREZ FEDERICO</v>
      </c>
      <c r="C1116" s="1" t="e">
        <f>VLOOKUP(Tabla3[[#This Row],[COD . CLIENTE  ]],CREDITO[],4,FALSE)</f>
        <v>#N/A</v>
      </c>
      <c r="D1116" s="1" t="e">
        <f>VLOOKUP(Tabla3[[#This Row],[COD . CLIENTE  ]],CREDITO[],6,FALSE)</f>
        <v>#N/A</v>
      </c>
    </row>
    <row r="1117" spans="1:4" x14ac:dyDescent="0.25">
      <c r="A1117" s="3" t="s">
        <v>4448</v>
      </c>
      <c r="B1117" s="8" t="str">
        <f>VLOOKUP(Tabla3[[#This Row],[COD . CLIENTE  ]],Tabla15[],2,FALSE)</f>
        <v>CORDOVA MELENDREZ FEDERICO</v>
      </c>
      <c r="C1117" s="1" t="e">
        <f>VLOOKUP(Tabla3[[#This Row],[COD . CLIENTE  ]],CREDITO[],4,FALSE)</f>
        <v>#N/A</v>
      </c>
      <c r="D1117" s="1" t="e">
        <f>VLOOKUP(Tabla3[[#This Row],[COD . CLIENTE  ]],CREDITO[],6,FALSE)</f>
        <v>#N/A</v>
      </c>
    </row>
    <row r="1118" spans="1:4" x14ac:dyDescent="0.25">
      <c r="A1118" s="3" t="s">
        <v>19282</v>
      </c>
      <c r="B1118" s="8" t="str">
        <f>VLOOKUP(Tabla3[[#This Row],[COD . CLIENTE  ]],Tabla15[],2,FALSE)</f>
        <v xml:space="preserve">FRIOMAX REFRIGERACION </v>
      </c>
      <c r="C1118" s="1" t="e">
        <f>VLOOKUP(Tabla3[[#This Row],[COD . CLIENTE  ]],CREDITO[],4,FALSE)</f>
        <v>#N/A</v>
      </c>
      <c r="D1118" s="1" t="e">
        <f>VLOOKUP(Tabla3[[#This Row],[COD . CLIENTE  ]],CREDITO[],6,FALSE)</f>
        <v>#N/A</v>
      </c>
    </row>
    <row r="1119" spans="1:4" x14ac:dyDescent="0.25">
      <c r="A1119" s="3" t="s">
        <v>8885</v>
      </c>
      <c r="B1119" s="8" t="str">
        <f>VLOOKUP(Tabla3[[#This Row],[COD . CLIENTE  ]],Tabla15[],2,FALSE)</f>
        <v>HP INDUSTRIAL PERU SAC</v>
      </c>
      <c r="C1119" s="1" t="e">
        <f>VLOOKUP(Tabla3[[#This Row],[COD . CLIENTE  ]],CREDITO[],4,FALSE)</f>
        <v>#N/A</v>
      </c>
      <c r="D1119" s="1" t="e">
        <f>VLOOKUP(Tabla3[[#This Row],[COD . CLIENTE  ]],CREDITO[],6,FALSE)</f>
        <v>#N/A</v>
      </c>
    </row>
    <row r="1120" spans="1:4" x14ac:dyDescent="0.25">
      <c r="A1120" s="3" t="s">
        <v>9873</v>
      </c>
      <c r="B1120" s="8" t="str">
        <f>VLOOKUP(Tabla3[[#This Row],[COD . CLIENTE  ]],Tabla15[],2,FALSE)</f>
        <v>AIR COOL SYSTEM SM S.A.C.</v>
      </c>
      <c r="C1120" s="1" t="e">
        <f>VLOOKUP(Tabla3[[#This Row],[COD . CLIENTE  ]],CREDITO[],4,FALSE)</f>
        <v>#N/A</v>
      </c>
      <c r="D1120" s="1" t="e">
        <f>VLOOKUP(Tabla3[[#This Row],[COD . CLIENTE  ]],CREDITO[],6,FALSE)</f>
        <v>#N/A</v>
      </c>
    </row>
    <row r="1121" spans="1:4" x14ac:dyDescent="0.25">
      <c r="A1121" s="3" t="s">
        <v>5968</v>
      </c>
      <c r="B1121" s="8" t="str">
        <f>VLOOKUP(Tabla3[[#This Row],[COD . CLIENTE  ]],Tabla15[],2,FALSE)</f>
        <v>CIME COMERCIAL S.A.</v>
      </c>
      <c r="C1121" s="1" t="str">
        <f>VLOOKUP(Tabla3[[#This Row],[COD . CLIENTE  ]],CREDITO[],4,FALSE)</f>
        <v>Crédito 15 días</v>
      </c>
      <c r="D1121" s="1" t="str">
        <f>VLOOKUP(Tabla3[[#This Row],[COD . CLIENTE  ]],CREDITO[],6,FALSE)</f>
        <v>DIANA MAYORCA</v>
      </c>
    </row>
    <row r="1122" spans="1:4" x14ac:dyDescent="0.25">
      <c r="A1122" s="3" t="s">
        <v>4995</v>
      </c>
      <c r="B1122" s="8" t="str">
        <f>VLOOKUP(Tabla3[[#This Row],[COD . CLIENTE  ]],Tabla15[],2,FALSE)</f>
        <v>CHAMBILLA MENA NORMA ITALA</v>
      </c>
      <c r="C1122" s="1" t="e">
        <f>VLOOKUP(Tabla3[[#This Row],[COD . CLIENTE  ]],CREDITO[],4,FALSE)</f>
        <v>#N/A</v>
      </c>
      <c r="D1122" s="1" t="e">
        <f>VLOOKUP(Tabla3[[#This Row],[COD . CLIENTE  ]],CREDITO[],6,FALSE)</f>
        <v>#N/A</v>
      </c>
    </row>
    <row r="1123" spans="1:4" x14ac:dyDescent="0.25">
      <c r="A1123" s="3" t="s">
        <v>9263</v>
      </c>
      <c r="B1123" s="8" t="str">
        <f>VLOOKUP(Tabla3[[#This Row],[COD . CLIENTE  ]],Tabla15[],2,FALSE)</f>
        <v>AIR COOL JM S.A.C.</v>
      </c>
      <c r="C1123" s="1" t="e">
        <f>VLOOKUP(Tabla3[[#This Row],[COD . CLIENTE  ]],CREDITO[],4,FALSE)</f>
        <v>#N/A</v>
      </c>
      <c r="D1123" s="1" t="e">
        <f>VLOOKUP(Tabla3[[#This Row],[COD . CLIENTE  ]],CREDITO[],6,FALSE)</f>
        <v>#N/A</v>
      </c>
    </row>
    <row r="1124" spans="1:4" x14ac:dyDescent="0.25">
      <c r="A1124" s="3" t="s">
        <v>10061</v>
      </c>
      <c r="B1124" s="8" t="str">
        <f>VLOOKUP(Tabla3[[#This Row],[COD . CLIENTE  ]],Tabla15[],2,FALSE)</f>
        <v>ENERSYS GREENTECH S.A.C.</v>
      </c>
      <c r="C1124" s="1" t="e">
        <f>VLOOKUP(Tabla3[[#This Row],[COD . CLIENTE  ]],CREDITO[],4,FALSE)</f>
        <v>#N/A</v>
      </c>
      <c r="D1124" s="1" t="e">
        <f>VLOOKUP(Tabla3[[#This Row],[COD . CLIENTE  ]],CREDITO[],6,FALSE)</f>
        <v>#N/A</v>
      </c>
    </row>
    <row r="1125" spans="1:4" x14ac:dyDescent="0.25">
      <c r="A1125" s="3" t="s">
        <v>6713</v>
      </c>
      <c r="B1125" s="8" t="str">
        <f>VLOOKUP(Tabla3[[#This Row],[COD . CLIENTE  ]],Tabla15[],2,FALSE)</f>
        <v>TRANSPORTES G M INTERNACIONAL S.A.C.</v>
      </c>
      <c r="C1125" s="1" t="e">
        <f>VLOOKUP(Tabla3[[#This Row],[COD . CLIENTE  ]],CREDITO[],4,FALSE)</f>
        <v>#N/A</v>
      </c>
      <c r="D1125" s="1" t="e">
        <f>VLOOKUP(Tabla3[[#This Row],[COD . CLIENTE  ]],CREDITO[],6,FALSE)</f>
        <v>#N/A</v>
      </c>
    </row>
    <row r="1126" spans="1:4" x14ac:dyDescent="0.25">
      <c r="A1126" s="3" t="s">
        <v>9600</v>
      </c>
      <c r="B1126" s="8" t="str">
        <f>VLOOKUP(Tabla3[[#This Row],[COD . CLIENTE  ]],Tabla15[],2,FALSE)</f>
        <v>REFRIGERACION POLO NORTE S.R.L.</v>
      </c>
      <c r="C1126" s="1" t="e">
        <f>VLOOKUP(Tabla3[[#This Row],[COD . CLIENTE  ]],CREDITO[],4,FALSE)</f>
        <v>#N/A</v>
      </c>
      <c r="D1126" s="1" t="e">
        <f>VLOOKUP(Tabla3[[#This Row],[COD . CLIENTE  ]],CREDITO[],6,FALSE)</f>
        <v>#N/A</v>
      </c>
    </row>
    <row r="1127" spans="1:4" x14ac:dyDescent="0.25">
      <c r="A1127" s="3" t="s">
        <v>11079</v>
      </c>
      <c r="B1127" s="8" t="str">
        <f>VLOOKUP(Tabla3[[#This Row],[COD . CLIENTE  ]],Tabla15[],2,FALSE)</f>
        <v>MULTISERVICIOS UV S.A.C.</v>
      </c>
      <c r="C1127" s="1" t="e">
        <f>VLOOKUP(Tabla3[[#This Row],[COD . CLIENTE  ]],CREDITO[],4,FALSE)</f>
        <v>#N/A</v>
      </c>
      <c r="D1127" s="1" t="e">
        <f>VLOOKUP(Tabla3[[#This Row],[COD . CLIENTE  ]],CREDITO[],6,FALSE)</f>
        <v>#N/A</v>
      </c>
    </row>
    <row r="1128" spans="1:4" x14ac:dyDescent="0.25">
      <c r="A1128" s="3" t="s">
        <v>10822</v>
      </c>
      <c r="B1128" s="8" t="str">
        <f>VLOOKUP(Tabla3[[#This Row],[COD . CLIENTE  ]],Tabla15[],2,FALSE)</f>
        <v>INTESLA INGENIERIA Y PROYECTOS S.A.C</v>
      </c>
      <c r="C1128" s="1" t="e">
        <f>VLOOKUP(Tabla3[[#This Row],[COD . CLIENTE  ]],CREDITO[],4,FALSE)</f>
        <v>#N/A</v>
      </c>
      <c r="D1128" s="1" t="e">
        <f>VLOOKUP(Tabla3[[#This Row],[COD . CLIENTE  ]],CREDITO[],6,FALSE)</f>
        <v>#N/A</v>
      </c>
    </row>
    <row r="1129" spans="1:4" x14ac:dyDescent="0.25">
      <c r="A1129" s="3" t="s">
        <v>9683</v>
      </c>
      <c r="B1129" s="8" t="str">
        <f>VLOOKUP(Tabla3[[#This Row],[COD . CLIENTE  ]],Tabla15[],2,FALSE)</f>
        <v>ASVID ENGINEERING SOCIEDAD ANONIMA CERRADA</v>
      </c>
      <c r="C1129" s="1" t="e">
        <f>VLOOKUP(Tabla3[[#This Row],[COD . CLIENTE  ]],CREDITO[],4,FALSE)</f>
        <v>#N/A</v>
      </c>
      <c r="D1129" s="1" t="e">
        <f>VLOOKUP(Tabla3[[#This Row],[COD . CLIENTE  ]],CREDITO[],6,FALSE)</f>
        <v>#N/A</v>
      </c>
    </row>
    <row r="1130" spans="1:4" x14ac:dyDescent="0.25">
      <c r="A1130" s="3" t="s">
        <v>8579</v>
      </c>
      <c r="B1130" s="8" t="str">
        <f>VLOOKUP(Tabla3[[#This Row],[COD . CLIENTE  ]],Tabla15[],2,FALSE)</f>
        <v>HANTOF TEKPESA GROUP E.I.R.L.</v>
      </c>
      <c r="C1130" s="1" t="e">
        <f>VLOOKUP(Tabla3[[#This Row],[COD . CLIENTE  ]],CREDITO[],4,FALSE)</f>
        <v>#N/A</v>
      </c>
      <c r="D1130" s="1" t="e">
        <f>VLOOKUP(Tabla3[[#This Row],[COD . CLIENTE  ]],CREDITO[],6,FALSE)</f>
        <v>#N/A</v>
      </c>
    </row>
    <row r="1131" spans="1:4" x14ac:dyDescent="0.25">
      <c r="A1131" s="3" t="s">
        <v>11432</v>
      </c>
      <c r="B1131" s="8" t="str">
        <f>VLOOKUP(Tabla3[[#This Row],[COD . CLIENTE  ]],Tabla15[],2,FALSE)</f>
        <v>CARRASCO GODOY EDGAR ARTURO</v>
      </c>
      <c r="C1131" s="1" t="e">
        <f>VLOOKUP(Tabla3[[#This Row],[COD . CLIENTE  ]],CREDITO[],4,FALSE)</f>
        <v>#N/A</v>
      </c>
      <c r="D1131" s="1" t="e">
        <f>VLOOKUP(Tabla3[[#This Row],[COD . CLIENTE  ]],CREDITO[],6,FALSE)</f>
        <v>#N/A</v>
      </c>
    </row>
    <row r="1132" spans="1:4" x14ac:dyDescent="0.25">
      <c r="A1132" s="3" t="s">
        <v>10262</v>
      </c>
      <c r="B1132" s="8" t="str">
        <f>VLOOKUP(Tabla3[[#This Row],[COD . CLIENTE  ]],Tabla15[],2,FALSE)</f>
        <v>D&amp;G PERU SERVICIOS GENERALES E.I.R.L.</v>
      </c>
      <c r="C1132" s="1" t="e">
        <f>VLOOKUP(Tabla3[[#This Row],[COD . CLIENTE  ]],CREDITO[],4,FALSE)</f>
        <v>#N/A</v>
      </c>
      <c r="D1132" s="1" t="e">
        <f>VLOOKUP(Tabla3[[#This Row],[COD . CLIENTE  ]],CREDITO[],6,FALSE)</f>
        <v>#N/A</v>
      </c>
    </row>
    <row r="1133" spans="1:4" x14ac:dyDescent="0.25">
      <c r="A1133" s="3" t="s">
        <v>6400</v>
      </c>
      <c r="B1133" s="8" t="str">
        <f>VLOOKUP(Tabla3[[#This Row],[COD . CLIENTE  ]],Tabla15[],2,FALSE)</f>
        <v>GLOBALTEC S.A.C.</v>
      </c>
      <c r="C1133" s="1" t="e">
        <f>VLOOKUP(Tabla3[[#This Row],[COD . CLIENTE  ]],CREDITO[],4,FALSE)</f>
        <v>#N/A</v>
      </c>
      <c r="D1133" s="1" t="e">
        <f>VLOOKUP(Tabla3[[#This Row],[COD . CLIENTE  ]],CREDITO[],6,FALSE)</f>
        <v>#N/A</v>
      </c>
    </row>
    <row r="1134" spans="1:4" x14ac:dyDescent="0.25">
      <c r="A1134" s="3" t="s">
        <v>11066</v>
      </c>
      <c r="B1134" s="8" t="str">
        <f>VLOOKUP(Tabla3[[#This Row],[COD . CLIENTE  ]],Tabla15[],2,FALSE)</f>
        <v>PASAJEROS ALLINBUS S.A.C.</v>
      </c>
      <c r="C1134" s="1" t="e">
        <f>VLOOKUP(Tabla3[[#This Row],[COD . CLIENTE  ]],CREDITO[],4,FALSE)</f>
        <v>#N/A</v>
      </c>
      <c r="D1134" s="1" t="e">
        <f>VLOOKUP(Tabla3[[#This Row],[COD . CLIENTE  ]],CREDITO[],6,FALSE)</f>
        <v>#N/A</v>
      </c>
    </row>
    <row r="1135" spans="1:4" x14ac:dyDescent="0.25">
      <c r="A1135" s="3" t="s">
        <v>4973</v>
      </c>
      <c r="B1135" s="8" t="str">
        <f>VLOOKUP(Tabla3[[#This Row],[COD . CLIENTE  ]],Tabla15[],2,FALSE)</f>
        <v>QUISPE MERMA WALTER</v>
      </c>
      <c r="C1135" s="1" t="e">
        <f>VLOOKUP(Tabla3[[#This Row],[COD . CLIENTE  ]],CREDITO[],4,FALSE)</f>
        <v>#N/A</v>
      </c>
      <c r="D1135" s="1" t="e">
        <f>VLOOKUP(Tabla3[[#This Row],[COD . CLIENTE  ]],CREDITO[],6,FALSE)</f>
        <v>#N/A</v>
      </c>
    </row>
    <row r="1136" spans="1:4" x14ac:dyDescent="0.25">
      <c r="A1136" s="3" t="s">
        <v>4973</v>
      </c>
      <c r="B1136" s="8" t="str">
        <f>VLOOKUP(Tabla3[[#This Row],[COD . CLIENTE  ]],Tabla15[],2,FALSE)</f>
        <v>QUISPE MERMA WALTER</v>
      </c>
      <c r="C1136" s="1" t="e">
        <f>VLOOKUP(Tabla3[[#This Row],[COD . CLIENTE  ]],CREDITO[],4,FALSE)</f>
        <v>#N/A</v>
      </c>
      <c r="D1136" s="1" t="e">
        <f>VLOOKUP(Tabla3[[#This Row],[COD . CLIENTE  ]],CREDITO[],6,FALSE)</f>
        <v>#N/A</v>
      </c>
    </row>
    <row r="1137" spans="1:4" x14ac:dyDescent="0.25">
      <c r="A1137" s="3" t="s">
        <v>10414</v>
      </c>
      <c r="B1137" s="8" t="str">
        <f>VLOOKUP(Tabla3[[#This Row],[COD . CLIENTE  ]],Tabla15[],2,FALSE)</f>
        <v>SOLUTEX HVAC S.A.C.</v>
      </c>
      <c r="C1137" s="1" t="e">
        <f>VLOOKUP(Tabla3[[#This Row],[COD . CLIENTE  ]],CREDITO[],4,FALSE)</f>
        <v>#N/A</v>
      </c>
      <c r="D1137" s="1" t="e">
        <f>VLOOKUP(Tabla3[[#This Row],[COD . CLIENTE  ]],CREDITO[],6,FALSE)</f>
        <v>#N/A</v>
      </c>
    </row>
    <row r="1138" spans="1:4" x14ac:dyDescent="0.25">
      <c r="A1138" s="3" t="s">
        <v>9711</v>
      </c>
      <c r="B1138" s="8" t="str">
        <f>VLOOKUP(Tabla3[[#This Row],[COD . CLIENTE  ]],Tabla15[],2,FALSE)</f>
        <v>JE REFRIGERACION S.A.C.</v>
      </c>
      <c r="C1138" s="1" t="e">
        <f>VLOOKUP(Tabla3[[#This Row],[COD . CLIENTE  ]],CREDITO[],4,FALSE)</f>
        <v>#N/A</v>
      </c>
      <c r="D1138" s="1" t="e">
        <f>VLOOKUP(Tabla3[[#This Row],[COD . CLIENTE  ]],CREDITO[],6,FALSE)</f>
        <v>#N/A</v>
      </c>
    </row>
    <row r="1139" spans="1:4" x14ac:dyDescent="0.25">
      <c r="A1139" s="3" t="s">
        <v>9232</v>
      </c>
      <c r="B1139" s="8" t="str">
        <f>VLOOKUP(Tabla3[[#This Row],[COD . CLIENTE  ]],Tabla15[],2,FALSE)</f>
        <v>REFRIAIR IMPORT E.I.R.L.</v>
      </c>
      <c r="C1139" s="1" t="e">
        <f>VLOOKUP(Tabla3[[#This Row],[COD . CLIENTE  ]],CREDITO[],4,FALSE)</f>
        <v>#N/A</v>
      </c>
      <c r="D1139" s="1" t="e">
        <f>VLOOKUP(Tabla3[[#This Row],[COD . CLIENTE  ]],CREDITO[],6,FALSE)</f>
        <v>#N/A</v>
      </c>
    </row>
    <row r="1140" spans="1:4" x14ac:dyDescent="0.25">
      <c r="A1140" s="3" t="s">
        <v>4954</v>
      </c>
      <c r="B1140" s="8" t="str">
        <f>VLOOKUP(Tabla3[[#This Row],[COD . CLIENTE  ]],Tabla15[],2,FALSE)</f>
        <v>GOMEZ ABREGU TITO PERCY</v>
      </c>
      <c r="C1140" s="1" t="e">
        <f>VLOOKUP(Tabla3[[#This Row],[COD . CLIENTE  ]],CREDITO[],4,FALSE)</f>
        <v>#N/A</v>
      </c>
      <c r="D1140" s="1" t="e">
        <f>VLOOKUP(Tabla3[[#This Row],[COD . CLIENTE  ]],CREDITO[],6,FALSE)</f>
        <v>#N/A</v>
      </c>
    </row>
    <row r="1141" spans="1:4" x14ac:dyDescent="0.25">
      <c r="A1141" s="3" t="s">
        <v>21919</v>
      </c>
      <c r="B1141" s="8" t="str">
        <f>VLOOKUP(Tabla3[[#This Row],[COD . CLIENTE  ]],Tabla15[],2,FALSE)</f>
        <v>SOPHIA PERU SAC</v>
      </c>
      <c r="C1141" s="1" t="e">
        <f>VLOOKUP(Tabla3[[#This Row],[COD . CLIENTE  ]],CREDITO[],4,FALSE)</f>
        <v>#N/A</v>
      </c>
      <c r="D1141" s="1" t="e">
        <f>VLOOKUP(Tabla3[[#This Row],[COD . CLIENTE  ]],CREDITO[],6,FALSE)</f>
        <v>#N/A</v>
      </c>
    </row>
    <row r="1142" spans="1:4" x14ac:dyDescent="0.25">
      <c r="A1142" s="3" t="s">
        <v>9688</v>
      </c>
      <c r="B1142" s="8" t="str">
        <f>VLOOKUP(Tabla3[[#This Row],[COD . CLIENTE  ]],Tabla15[],2,FALSE)</f>
        <v>GRELCONPERU E. I. R. L.</v>
      </c>
      <c r="C1142" s="1" t="e">
        <f>VLOOKUP(Tabla3[[#This Row],[COD . CLIENTE  ]],CREDITO[],4,FALSE)</f>
        <v>#N/A</v>
      </c>
      <c r="D1142" s="1" t="e">
        <f>VLOOKUP(Tabla3[[#This Row],[COD . CLIENTE  ]],CREDITO[],6,FALSE)</f>
        <v>#N/A</v>
      </c>
    </row>
    <row r="1143" spans="1:4" x14ac:dyDescent="0.25">
      <c r="A1143" s="3" t="s">
        <v>4815</v>
      </c>
      <c r="B1143" s="8" t="str">
        <f>VLOOKUP(Tabla3[[#This Row],[COD . CLIENTE  ]],Tabla15[],2,FALSE)</f>
        <v>BALDEON CALDERON ROMELIO HIPOLITO</v>
      </c>
      <c r="C1143" s="1" t="e">
        <f>VLOOKUP(Tabla3[[#This Row],[COD . CLIENTE  ]],CREDITO[],4,FALSE)</f>
        <v>#N/A</v>
      </c>
      <c r="D1143" s="1" t="e">
        <f>VLOOKUP(Tabla3[[#This Row],[COD . CLIENTE  ]],CREDITO[],6,FALSE)</f>
        <v>#N/A</v>
      </c>
    </row>
    <row r="1144" spans="1:4" x14ac:dyDescent="0.25">
      <c r="A1144" s="3" t="s">
        <v>11230</v>
      </c>
      <c r="B1144" s="8" t="str">
        <f>VLOOKUP(Tabla3[[#This Row],[COD . CLIENTE  ]],Tabla15[],2,FALSE)</f>
        <v>HVAC-R IMPORTACIONES S.A.C</v>
      </c>
      <c r="C1144" s="1" t="e">
        <f>VLOOKUP(Tabla3[[#This Row],[COD . CLIENTE  ]],CREDITO[],4,FALSE)</f>
        <v>#N/A</v>
      </c>
      <c r="D1144" s="1" t="e">
        <f>VLOOKUP(Tabla3[[#This Row],[COD . CLIENTE  ]],CREDITO[],6,FALSE)</f>
        <v>#N/A</v>
      </c>
    </row>
    <row r="1145" spans="1:4" x14ac:dyDescent="0.25">
      <c r="A1145" s="3" t="s">
        <v>10223</v>
      </c>
      <c r="B1145" s="8" t="str">
        <f>VLOOKUP(Tabla3[[#This Row],[COD . CLIENTE  ]],Tabla15[],2,FALSE)</f>
        <v>SWIFTCOOL S.A.C.</v>
      </c>
      <c r="C1145" s="1" t="e">
        <f>VLOOKUP(Tabla3[[#This Row],[COD . CLIENTE  ]],CREDITO[],4,FALSE)</f>
        <v>#N/A</v>
      </c>
      <c r="D1145" s="1" t="e">
        <f>VLOOKUP(Tabla3[[#This Row],[COD . CLIENTE  ]],CREDITO[],6,FALSE)</f>
        <v>#N/A</v>
      </c>
    </row>
    <row r="1146" spans="1:4" x14ac:dyDescent="0.25">
      <c r="A1146" s="3" t="s">
        <v>8149</v>
      </c>
      <c r="B1146" s="8" t="str">
        <f>VLOOKUP(Tabla3[[#This Row],[COD . CLIENTE  ]],Tabla15[],2,FALSE)</f>
        <v>BOOSTER GROUP PERU SAC</v>
      </c>
      <c r="C1146" s="1" t="e">
        <f>VLOOKUP(Tabla3[[#This Row],[COD . CLIENTE  ]],CREDITO[],4,FALSE)</f>
        <v>#N/A</v>
      </c>
      <c r="D1146" s="1" t="e">
        <f>VLOOKUP(Tabla3[[#This Row],[COD . CLIENTE  ]],CREDITO[],6,FALSE)</f>
        <v>#N/A</v>
      </c>
    </row>
    <row r="1147" spans="1:4" x14ac:dyDescent="0.25">
      <c r="A1147" s="3" t="s">
        <v>8968</v>
      </c>
      <c r="B1147" s="8" t="str">
        <f>VLOOKUP(Tabla3[[#This Row],[COD . CLIENTE  ]],Tabla15[],2,FALSE)</f>
        <v>COMERCIAL REFRIGERACION PERU S.A.C.</v>
      </c>
      <c r="C1147" s="1" t="str">
        <f>VLOOKUP(Tabla3[[#This Row],[COD . CLIENTE  ]],CREDITO[],4,FALSE)</f>
        <v>Crédito 30 días</v>
      </c>
      <c r="D1147" s="1" t="str">
        <f>VLOOKUP(Tabla3[[#This Row],[COD . CLIENTE  ]],CREDITO[],6,FALSE)</f>
        <v>Alexandra Paredes</v>
      </c>
    </row>
    <row r="1148" spans="1:4" x14ac:dyDescent="0.25">
      <c r="A1148" s="3" t="s">
        <v>8968</v>
      </c>
      <c r="B1148" s="8" t="str">
        <f>VLOOKUP(Tabla3[[#This Row],[COD . CLIENTE  ]],Tabla15[],2,FALSE)</f>
        <v>COMERCIAL REFRIGERACION PERU S.A.C.</v>
      </c>
      <c r="C1148" s="1" t="str">
        <f>VLOOKUP(Tabla3[[#This Row],[COD . CLIENTE  ]],CREDITO[],4,FALSE)</f>
        <v>Crédito 30 días</v>
      </c>
      <c r="D1148" s="1" t="str">
        <f>VLOOKUP(Tabla3[[#This Row],[COD . CLIENTE  ]],CREDITO[],6,FALSE)</f>
        <v>Alexandra Paredes</v>
      </c>
    </row>
    <row r="1149" spans="1:4" x14ac:dyDescent="0.25">
      <c r="A1149" s="3" t="s">
        <v>9501</v>
      </c>
      <c r="B1149" s="8" t="str">
        <f>VLOOKUP(Tabla3[[#This Row],[COD . CLIENTE  ]],Tabla15[],2,FALSE)</f>
        <v>CARHUAMAYO PERU S.A.C.</v>
      </c>
      <c r="C1149" s="1" t="e">
        <f>VLOOKUP(Tabla3[[#This Row],[COD . CLIENTE  ]],CREDITO[],4,FALSE)</f>
        <v>#N/A</v>
      </c>
      <c r="D1149" s="1" t="e">
        <f>VLOOKUP(Tabla3[[#This Row],[COD . CLIENTE  ]],CREDITO[],6,FALSE)</f>
        <v>#N/A</v>
      </c>
    </row>
    <row r="1150" spans="1:4" x14ac:dyDescent="0.25">
      <c r="A1150" s="3" t="s">
        <v>9148</v>
      </c>
      <c r="B1150" s="8" t="str">
        <f>VLOOKUP(Tabla3[[#This Row],[COD . CLIENTE  ]],Tabla15[],2,FALSE)</f>
        <v>- J.J. CLIMATIK EMPRESA INDIVIDUAL DE RESPONSABILI</v>
      </c>
      <c r="C1150" s="1" t="e">
        <f>VLOOKUP(Tabla3[[#This Row],[COD . CLIENTE  ]],CREDITO[],4,FALSE)</f>
        <v>#N/A</v>
      </c>
      <c r="D1150" s="1" t="e">
        <f>VLOOKUP(Tabla3[[#This Row],[COD . CLIENTE  ]],CREDITO[],6,FALSE)</f>
        <v>#N/A</v>
      </c>
    </row>
    <row r="1151" spans="1:4" x14ac:dyDescent="0.25">
      <c r="A1151" s="3" t="s">
        <v>7703</v>
      </c>
      <c r="B1151" s="8" t="str">
        <f>VLOOKUP(Tabla3[[#This Row],[COD . CLIENTE  ]],Tabla15[],2,FALSE)</f>
        <v>CORPORACION DE REPUESTOS S.A</v>
      </c>
      <c r="C1151" s="1" t="e">
        <f>VLOOKUP(Tabla3[[#This Row],[COD . CLIENTE  ]],CREDITO[],4,FALSE)</f>
        <v>#N/A</v>
      </c>
      <c r="D1151" s="1" t="e">
        <f>VLOOKUP(Tabla3[[#This Row],[COD . CLIENTE  ]],CREDITO[],6,FALSE)</f>
        <v>#N/A</v>
      </c>
    </row>
    <row r="1152" spans="1:4" x14ac:dyDescent="0.25">
      <c r="A1152" s="3" t="s">
        <v>9860</v>
      </c>
      <c r="B1152" s="8" t="str">
        <f>VLOOKUP(Tabla3[[#This Row],[COD . CLIENTE  ]],Tabla15[],2,FALSE)</f>
        <v>CONEX SOLUCIONES TECNOLOGICAS S.A.C</v>
      </c>
      <c r="C1152" s="1" t="e">
        <f>VLOOKUP(Tabla3[[#This Row],[COD . CLIENTE  ]],CREDITO[],4,FALSE)</f>
        <v>#N/A</v>
      </c>
      <c r="D1152" s="1" t="e">
        <f>VLOOKUP(Tabla3[[#This Row],[COD . CLIENTE  ]],CREDITO[],6,FALSE)</f>
        <v>#N/A</v>
      </c>
    </row>
    <row r="1153" spans="1:4" x14ac:dyDescent="0.25">
      <c r="A1153" s="3" t="s">
        <v>21921</v>
      </c>
      <c r="B1153" s="8" t="str">
        <f>VLOOKUP(Tabla3[[#This Row],[COD . CLIENTE  ]],Tabla15[],2,FALSE)</f>
        <v>SERMALEC INDUSTRY SAC</v>
      </c>
      <c r="C1153" s="1" t="e">
        <f>VLOOKUP(Tabla3[[#This Row],[COD . CLIENTE  ]],CREDITO[],4,FALSE)</f>
        <v>#N/A</v>
      </c>
      <c r="D1153" s="1" t="e">
        <f>VLOOKUP(Tabla3[[#This Row],[COD . CLIENTE  ]],CREDITO[],6,FALSE)</f>
        <v>#N/A</v>
      </c>
    </row>
    <row r="1154" spans="1:4" x14ac:dyDescent="0.25">
      <c r="A1154" s="3" t="s">
        <v>10102</v>
      </c>
      <c r="B1154" s="8" t="str">
        <f>VLOOKUP(Tabla3[[#This Row],[COD . CLIENTE  ]],Tabla15[],2,FALSE)</f>
        <v>SNOW SHOP S.A.C.</v>
      </c>
      <c r="C1154" s="1" t="e">
        <f>VLOOKUP(Tabla3[[#This Row],[COD . CLIENTE  ]],CREDITO[],4,FALSE)</f>
        <v>#N/A</v>
      </c>
      <c r="D1154" s="1" t="e">
        <f>VLOOKUP(Tabla3[[#This Row],[COD . CLIENTE  ]],CREDITO[],6,FALSE)</f>
        <v>#N/A</v>
      </c>
    </row>
    <row r="1155" spans="1:4" x14ac:dyDescent="0.25">
      <c r="A1155" s="3" t="s">
        <v>7642</v>
      </c>
      <c r="B1155" s="8" t="str">
        <f>VLOOKUP(Tabla3[[#This Row],[COD . CLIENTE  ]],Tabla15[],2,FALSE)</f>
        <v>CORPORACION RIM SOCIEDAD ANONIMA CERRADA</v>
      </c>
      <c r="C1155" s="1" t="e">
        <f>VLOOKUP(Tabla3[[#This Row],[COD . CLIENTE  ]],CREDITO[],4,FALSE)</f>
        <v>#N/A</v>
      </c>
      <c r="D1155" s="1" t="e">
        <f>VLOOKUP(Tabla3[[#This Row],[COD . CLIENTE  ]],CREDITO[],6,FALSE)</f>
        <v>#N/A</v>
      </c>
    </row>
    <row r="1156" spans="1:4" x14ac:dyDescent="0.25">
      <c r="A1156" s="3" t="s">
        <v>10938</v>
      </c>
      <c r="B1156" s="8" t="str">
        <f>VLOOKUP(Tabla3[[#This Row],[COD . CLIENTE  ]],Tabla15[],2,FALSE)</f>
        <v>A &amp; CM SERVICIOS GENERALES E.I.R.L.</v>
      </c>
      <c r="C1156" s="1" t="e">
        <f>VLOOKUP(Tabla3[[#This Row],[COD . CLIENTE  ]],CREDITO[],4,FALSE)</f>
        <v>#N/A</v>
      </c>
      <c r="D1156" s="1" t="e">
        <f>VLOOKUP(Tabla3[[#This Row],[COD . CLIENTE  ]],CREDITO[],6,FALSE)</f>
        <v>#N/A</v>
      </c>
    </row>
    <row r="1157" spans="1:4" x14ac:dyDescent="0.25">
      <c r="A1157" s="3" t="s">
        <v>8012</v>
      </c>
      <c r="B1157" s="8" t="str">
        <f>VLOOKUP(Tabla3[[#This Row],[COD . CLIENTE  ]],Tabla15[],2,FALSE)</f>
        <v>MEGA FRIO DEZA S.A.C.</v>
      </c>
      <c r="C1157" s="1" t="e">
        <f>VLOOKUP(Tabla3[[#This Row],[COD . CLIENTE  ]],CREDITO[],4,FALSE)</f>
        <v>#N/A</v>
      </c>
      <c r="D1157" s="1" t="e">
        <f>VLOOKUP(Tabla3[[#This Row],[COD . CLIENTE  ]],CREDITO[],6,FALSE)</f>
        <v>#N/A</v>
      </c>
    </row>
    <row r="1158" spans="1:4" x14ac:dyDescent="0.25">
      <c r="A1158" s="3" t="s">
        <v>8012</v>
      </c>
      <c r="B1158" s="8" t="str">
        <f>VLOOKUP(Tabla3[[#This Row],[COD . CLIENTE  ]],Tabla15[],2,FALSE)</f>
        <v>MEGA FRIO DEZA S.A.C.</v>
      </c>
      <c r="C1158" s="1" t="e">
        <f>VLOOKUP(Tabla3[[#This Row],[COD . CLIENTE  ]],CREDITO[],4,FALSE)</f>
        <v>#N/A</v>
      </c>
      <c r="D1158" s="1" t="e">
        <f>VLOOKUP(Tabla3[[#This Row],[COD . CLIENTE  ]],CREDITO[],6,FALSE)</f>
        <v>#N/A</v>
      </c>
    </row>
    <row r="1159" spans="1:4" x14ac:dyDescent="0.25">
      <c r="A1159" s="3" t="s">
        <v>11066</v>
      </c>
      <c r="B1159" s="8" t="str">
        <f>VLOOKUP(Tabla3[[#This Row],[COD . CLIENTE  ]],Tabla15[],2,FALSE)</f>
        <v>PASAJEROS ALLINBUS S.A.C.</v>
      </c>
      <c r="C1159" s="1" t="e">
        <f>VLOOKUP(Tabla3[[#This Row],[COD . CLIENTE  ]],CREDITO[],4,FALSE)</f>
        <v>#N/A</v>
      </c>
      <c r="D1159" s="1" t="e">
        <f>VLOOKUP(Tabla3[[#This Row],[COD . CLIENTE  ]],CREDITO[],6,FALSE)</f>
        <v>#N/A</v>
      </c>
    </row>
    <row r="1160" spans="1:4" x14ac:dyDescent="0.25">
      <c r="A1160" s="3" t="s">
        <v>21923</v>
      </c>
      <c r="B1160" s="8" t="str">
        <f>VLOOKUP(Tabla3[[#This Row],[COD . CLIENTE  ]],Tabla15[],2,FALSE)</f>
        <v>DISTRIBUIDORA NDUSTRIAL CARTER SAC</v>
      </c>
      <c r="C1160" s="1" t="e">
        <f>VLOOKUP(Tabla3[[#This Row],[COD . CLIENTE  ]],CREDITO[],4,FALSE)</f>
        <v>#N/A</v>
      </c>
      <c r="D1160" s="1" t="e">
        <f>VLOOKUP(Tabla3[[#This Row],[COD . CLIENTE  ]],CREDITO[],6,FALSE)</f>
        <v>#N/A</v>
      </c>
    </row>
    <row r="1161" spans="1:4" x14ac:dyDescent="0.25">
      <c r="A1161" s="3" t="s">
        <v>11066</v>
      </c>
      <c r="B1161" s="8" t="str">
        <f>VLOOKUP(Tabla3[[#This Row],[COD . CLIENTE  ]],Tabla15[],2,FALSE)</f>
        <v>PASAJEROS ALLINBUS S.A.C.</v>
      </c>
      <c r="C1161" s="1" t="e">
        <f>VLOOKUP(Tabla3[[#This Row],[COD . CLIENTE  ]],CREDITO[],4,FALSE)</f>
        <v>#N/A</v>
      </c>
      <c r="D1161" s="1" t="e">
        <f>VLOOKUP(Tabla3[[#This Row],[COD . CLIENTE  ]],CREDITO[],6,FALSE)</f>
        <v>#N/A</v>
      </c>
    </row>
    <row r="1162" spans="1:4" x14ac:dyDescent="0.25">
      <c r="A1162" s="3" t="s">
        <v>6081</v>
      </c>
      <c r="B1162" s="8" t="str">
        <f>VLOOKUP(Tabla3[[#This Row],[COD . CLIENTE  ]],Tabla15[],2,FALSE)</f>
        <v>ASOCIACION DE OFICIALES DE LA POLICIA DE INVESTIGACIONES DEL PERU - AO-PIP</v>
      </c>
      <c r="C1162" s="1" t="e">
        <f>VLOOKUP(Tabla3[[#This Row],[COD . CLIENTE  ]],CREDITO[],4,FALSE)</f>
        <v>#N/A</v>
      </c>
      <c r="D1162" s="1" t="e">
        <f>VLOOKUP(Tabla3[[#This Row],[COD . CLIENTE  ]],CREDITO[],6,FALSE)</f>
        <v>#N/A</v>
      </c>
    </row>
    <row r="1163" spans="1:4" x14ac:dyDescent="0.25">
      <c r="A1163" s="3" t="s">
        <v>6279</v>
      </c>
      <c r="B1163" s="8" t="str">
        <f>VLOOKUP(Tabla3[[#This Row],[COD . CLIENTE  ]],Tabla15[],2,FALSE)</f>
        <v>REFRISA S.R.LTDA.</v>
      </c>
      <c r="C1163" s="1" t="e">
        <f>VLOOKUP(Tabla3[[#This Row],[COD . CLIENTE  ]],CREDITO[],4,FALSE)</f>
        <v>#N/A</v>
      </c>
      <c r="D1163" s="1" t="e">
        <f>VLOOKUP(Tabla3[[#This Row],[COD . CLIENTE  ]],CREDITO[],6,FALSE)</f>
        <v>#N/A</v>
      </c>
    </row>
    <row r="1164" spans="1:4" x14ac:dyDescent="0.25">
      <c r="A1164" s="3" t="s">
        <v>9477</v>
      </c>
      <c r="B1164" s="8" t="str">
        <f>VLOOKUP(Tabla3[[#This Row],[COD . CLIENTE  ]],Tabla15[],2,FALSE)</f>
        <v>D &amp; G GROUCOMSAC</v>
      </c>
      <c r="C1164" s="1" t="e">
        <f>VLOOKUP(Tabla3[[#This Row],[COD . CLIENTE  ]],CREDITO[],4,FALSE)</f>
        <v>#N/A</v>
      </c>
      <c r="D1164" s="1" t="e">
        <f>VLOOKUP(Tabla3[[#This Row],[COD . CLIENTE  ]],CREDITO[],6,FALSE)</f>
        <v>#N/A</v>
      </c>
    </row>
    <row r="1165" spans="1:4" x14ac:dyDescent="0.25">
      <c r="A1165" s="3" t="s">
        <v>9132</v>
      </c>
      <c r="B1165" s="8" t="str">
        <f>VLOOKUP(Tabla3[[#This Row],[COD . CLIENTE  ]],Tabla15[],2,FALSE)</f>
        <v>PC PERFECT COOL S.A.C.</v>
      </c>
      <c r="C1165" s="1" t="e">
        <f>VLOOKUP(Tabla3[[#This Row],[COD . CLIENTE  ]],CREDITO[],4,FALSE)</f>
        <v>#N/A</v>
      </c>
      <c r="D1165" s="1" t="e">
        <f>VLOOKUP(Tabla3[[#This Row],[COD . CLIENTE  ]],CREDITO[],6,FALSE)</f>
        <v>#N/A</v>
      </c>
    </row>
    <row r="1166" spans="1:4" x14ac:dyDescent="0.25">
      <c r="A1166" s="3" t="s">
        <v>11267</v>
      </c>
      <c r="B1166" s="8" t="str">
        <f>VLOOKUP(Tabla3[[#This Row],[COD . CLIENTE  ]],Tabla15[],2,FALSE)</f>
        <v>COMERCIAL FERRETERA SIATOOLS E.I.R.L.</v>
      </c>
      <c r="C1166" s="1" t="e">
        <f>VLOOKUP(Tabla3[[#This Row],[COD . CLIENTE  ]],CREDITO[],4,FALSE)</f>
        <v>#N/A</v>
      </c>
      <c r="D1166" s="1" t="e">
        <f>VLOOKUP(Tabla3[[#This Row],[COD . CLIENTE  ]],CREDITO[],6,FALSE)</f>
        <v>#N/A</v>
      </c>
    </row>
    <row r="1167" spans="1:4" x14ac:dyDescent="0.25">
      <c r="A1167" s="3" t="s">
        <v>10992</v>
      </c>
      <c r="B1167" s="8" t="str">
        <f>VLOOKUP(Tabla3[[#This Row],[COD . CLIENTE  ]],Tabla15[],2,FALSE)</f>
        <v>SERVICIOS CONITERICK S.A.C.</v>
      </c>
      <c r="C1167" s="1" t="e">
        <f>VLOOKUP(Tabla3[[#This Row],[COD . CLIENTE  ]],CREDITO[],4,FALSE)</f>
        <v>#N/A</v>
      </c>
      <c r="D1167" s="1" t="e">
        <f>VLOOKUP(Tabla3[[#This Row],[COD . CLIENTE  ]],CREDITO[],6,FALSE)</f>
        <v>#N/A</v>
      </c>
    </row>
    <row r="1168" spans="1:4" x14ac:dyDescent="0.25">
      <c r="A1168" s="3" t="s">
        <v>21925</v>
      </c>
      <c r="B1168" s="8" t="str">
        <f>VLOOKUP(Tabla3[[#This Row],[COD . CLIENTE  ]],Tabla15[],2,FALSE)</f>
        <v>GENERAL COLD AIR SERVICE SOCIEDAD COMERCIAL DE RESPONSABILIDAD LIMITADA</v>
      </c>
      <c r="C1168" s="1" t="e">
        <f>VLOOKUP(Tabla3[[#This Row],[COD . CLIENTE  ]],CREDITO[],4,FALSE)</f>
        <v>#N/A</v>
      </c>
      <c r="D1168" s="1" t="e">
        <f>VLOOKUP(Tabla3[[#This Row],[COD . CLIENTE  ]],CREDITO[],6,FALSE)</f>
        <v>#N/A</v>
      </c>
    </row>
    <row r="1169" spans="1:4" x14ac:dyDescent="0.25">
      <c r="A1169" s="3" t="s">
        <v>9973</v>
      </c>
      <c r="B1169" s="8" t="str">
        <f>VLOOKUP(Tabla3[[#This Row],[COD . CLIENTE  ]],Tabla15[],2,FALSE)</f>
        <v>REFRIMA INGENIEROS S.A.C.</v>
      </c>
      <c r="C1169" s="1" t="e">
        <f>VLOOKUP(Tabla3[[#This Row],[COD . CLIENTE  ]],CREDITO[],4,FALSE)</f>
        <v>#N/A</v>
      </c>
      <c r="D1169" s="1" t="e">
        <f>VLOOKUP(Tabla3[[#This Row],[COD . CLIENTE  ]],CREDITO[],6,FALSE)</f>
        <v>#N/A</v>
      </c>
    </row>
    <row r="1170" spans="1:4" x14ac:dyDescent="0.25">
      <c r="A1170" s="3" t="s">
        <v>5190</v>
      </c>
      <c r="B1170" s="8" t="str">
        <f>VLOOKUP(Tabla3[[#This Row],[COD . CLIENTE  ]],Tabla15[],2,FALSE)</f>
        <v>PLAZA GABRIEL HIONLI CARLOS</v>
      </c>
      <c r="C1170" s="1" t="e">
        <f>VLOOKUP(Tabla3[[#This Row],[COD . CLIENTE  ]],CREDITO[],4,FALSE)</f>
        <v>#N/A</v>
      </c>
      <c r="D1170" s="1" t="e">
        <f>VLOOKUP(Tabla3[[#This Row],[COD . CLIENTE  ]],CREDITO[],6,FALSE)</f>
        <v>#N/A</v>
      </c>
    </row>
    <row r="1171" spans="1:4" x14ac:dyDescent="0.25">
      <c r="A1171" s="3" t="s">
        <v>5248</v>
      </c>
      <c r="B1171" s="8" t="str">
        <f>VLOOKUP(Tabla3[[#This Row],[COD . CLIENTE  ]],Tabla15[],2,FALSE)</f>
        <v>HINOSTROZA HUAROC BEDER JHIMY</v>
      </c>
      <c r="C1171" s="1" t="e">
        <f>VLOOKUP(Tabla3[[#This Row],[COD . CLIENTE  ]],CREDITO[],4,FALSE)</f>
        <v>#N/A</v>
      </c>
      <c r="D1171" s="1" t="e">
        <f>VLOOKUP(Tabla3[[#This Row],[COD . CLIENTE  ]],CREDITO[],6,FALSE)</f>
        <v>#N/A</v>
      </c>
    </row>
    <row r="1172" spans="1:4" x14ac:dyDescent="0.25">
      <c r="A1172" s="3" t="s">
        <v>9711</v>
      </c>
      <c r="B1172" s="8" t="str">
        <f>VLOOKUP(Tabla3[[#This Row],[COD . CLIENTE  ]],Tabla15[],2,FALSE)</f>
        <v>JE REFRIGERACION S.A.C.</v>
      </c>
      <c r="C1172" s="1" t="e">
        <f>VLOOKUP(Tabla3[[#This Row],[COD . CLIENTE  ]],CREDITO[],4,FALSE)</f>
        <v>#N/A</v>
      </c>
      <c r="D1172" s="1" t="e">
        <f>VLOOKUP(Tabla3[[#This Row],[COD . CLIENTE  ]],CREDITO[],6,FALSE)</f>
        <v>#N/A</v>
      </c>
    </row>
    <row r="1173" spans="1:4" x14ac:dyDescent="0.25">
      <c r="A1173" s="3" t="s">
        <v>9407</v>
      </c>
      <c r="B1173" s="8" t="str">
        <f>VLOOKUP(Tabla3[[#This Row],[COD . CLIENTE  ]],Tabla15[],2,FALSE)</f>
        <v>BY AUTOCLIMA E.I.R.L.</v>
      </c>
      <c r="C1173" s="1" t="e">
        <f>VLOOKUP(Tabla3[[#This Row],[COD . CLIENTE  ]],CREDITO[],4,FALSE)</f>
        <v>#N/A</v>
      </c>
      <c r="D1173" s="1" t="e">
        <f>VLOOKUP(Tabla3[[#This Row],[COD . CLIENTE  ]],CREDITO[],6,FALSE)</f>
        <v>#N/A</v>
      </c>
    </row>
    <row r="1174" spans="1:4" x14ac:dyDescent="0.25">
      <c r="A1174" s="3" t="s">
        <v>11096</v>
      </c>
      <c r="B1174" s="8" t="str">
        <f>VLOOKUP(Tabla3[[#This Row],[COD . CLIENTE  ]],Tabla15[],2,FALSE)</f>
        <v>INNORIEMK E.I.R.L.</v>
      </c>
      <c r="C1174" s="1" t="e">
        <f>VLOOKUP(Tabla3[[#This Row],[COD . CLIENTE  ]],CREDITO[],4,FALSE)</f>
        <v>#N/A</v>
      </c>
      <c r="D1174" s="1" t="e">
        <f>VLOOKUP(Tabla3[[#This Row],[COD . CLIENTE  ]],CREDITO[],6,FALSE)</f>
        <v>#N/A</v>
      </c>
    </row>
    <row r="1175" spans="1:4" x14ac:dyDescent="0.25">
      <c r="A1175" s="3" t="s">
        <v>11096</v>
      </c>
      <c r="B1175" s="8" t="str">
        <f>VLOOKUP(Tabla3[[#This Row],[COD . CLIENTE  ]],Tabla15[],2,FALSE)</f>
        <v>INNORIEMK E.I.R.L.</v>
      </c>
      <c r="C1175" s="1" t="e">
        <f>VLOOKUP(Tabla3[[#This Row],[COD . CLIENTE  ]],CREDITO[],4,FALSE)</f>
        <v>#N/A</v>
      </c>
      <c r="D1175" s="1" t="e">
        <f>VLOOKUP(Tabla3[[#This Row],[COD . CLIENTE  ]],CREDITO[],6,FALSE)</f>
        <v>#N/A</v>
      </c>
    </row>
    <row r="1176" spans="1:4" x14ac:dyDescent="0.25">
      <c r="A1176" s="3" t="s">
        <v>9973</v>
      </c>
      <c r="B1176" s="8" t="str">
        <f>VLOOKUP(Tabla3[[#This Row],[COD . CLIENTE  ]],Tabla15[],2,FALSE)</f>
        <v>REFRIMA INGENIEROS S.A.C.</v>
      </c>
      <c r="C1176" s="1" t="e">
        <f>VLOOKUP(Tabla3[[#This Row],[COD . CLIENTE  ]],CREDITO[],4,FALSE)</f>
        <v>#N/A</v>
      </c>
      <c r="D1176" s="1" t="e">
        <f>VLOOKUP(Tabla3[[#This Row],[COD . CLIENTE  ]],CREDITO[],6,FALSE)</f>
        <v>#N/A</v>
      </c>
    </row>
    <row r="1177" spans="1:4" x14ac:dyDescent="0.25">
      <c r="A1177" s="3" t="s">
        <v>8649</v>
      </c>
      <c r="B1177" s="8" t="str">
        <f>VLOOKUP(Tabla3[[#This Row],[COD . CLIENTE  ]],Tabla15[],2,FALSE)</f>
        <v>OPERADORES LOGISTICOS VALLE S.A.C.</v>
      </c>
      <c r="C1177" s="1" t="e">
        <f>VLOOKUP(Tabla3[[#This Row],[COD . CLIENTE  ]],CREDITO[],4,FALSE)</f>
        <v>#N/A</v>
      </c>
      <c r="D1177" s="1" t="e">
        <f>VLOOKUP(Tabla3[[#This Row],[COD . CLIENTE  ]],CREDITO[],6,FALSE)</f>
        <v>#N/A</v>
      </c>
    </row>
    <row r="1178" spans="1:4" x14ac:dyDescent="0.25">
      <c r="A1178" s="3" t="s">
        <v>8649</v>
      </c>
      <c r="B1178" s="8" t="str">
        <f>VLOOKUP(Tabla3[[#This Row],[COD . CLIENTE  ]],Tabla15[],2,FALSE)</f>
        <v>OPERADORES LOGISTICOS VALLE S.A.C.</v>
      </c>
      <c r="C1178" s="1" t="e">
        <f>VLOOKUP(Tabla3[[#This Row],[COD . CLIENTE  ]],CREDITO[],4,FALSE)</f>
        <v>#N/A</v>
      </c>
      <c r="D1178" s="1" t="e">
        <f>VLOOKUP(Tabla3[[#This Row],[COD . CLIENTE  ]],CREDITO[],6,FALSE)</f>
        <v>#N/A</v>
      </c>
    </row>
    <row r="1179" spans="1:4" x14ac:dyDescent="0.25">
      <c r="A1179" s="3" t="s">
        <v>5897</v>
      </c>
      <c r="B1179" s="8" t="str">
        <f>VLOOKUP(Tabla3[[#This Row],[COD . CLIENTE  ]],Tabla15[],2,FALSE)</f>
        <v>CIA.DE EXP.Y NEGOCIOS GNRLES.S.A</v>
      </c>
      <c r="C1179" s="1" t="e">
        <f>VLOOKUP(Tabla3[[#This Row],[COD . CLIENTE  ]],CREDITO[],4,FALSE)</f>
        <v>#N/A</v>
      </c>
      <c r="D1179" s="1" t="e">
        <f>VLOOKUP(Tabla3[[#This Row],[COD . CLIENTE  ]],CREDITO[],6,FALSE)</f>
        <v>#N/A</v>
      </c>
    </row>
    <row r="1180" spans="1:4" x14ac:dyDescent="0.25">
      <c r="A1180" s="3" t="s">
        <v>10223</v>
      </c>
      <c r="B1180" s="8" t="str">
        <f>VLOOKUP(Tabla3[[#This Row],[COD . CLIENTE  ]],Tabla15[],2,FALSE)</f>
        <v>SWIFTCOOL S.A.C.</v>
      </c>
      <c r="C1180" s="1" t="e">
        <f>VLOOKUP(Tabla3[[#This Row],[COD . CLIENTE  ]],CREDITO[],4,FALSE)</f>
        <v>#N/A</v>
      </c>
      <c r="D1180" s="1" t="e">
        <f>VLOOKUP(Tabla3[[#This Row],[COD . CLIENTE  ]],CREDITO[],6,FALSE)</f>
        <v>#N/A</v>
      </c>
    </row>
    <row r="1181" spans="1:4" x14ac:dyDescent="0.25">
      <c r="A1181" s="3" t="s">
        <v>6498</v>
      </c>
      <c r="B1181" s="8" t="str">
        <f>VLOOKUP(Tabla3[[#This Row],[COD . CLIENTE  ]],Tabla15[],2,FALSE)</f>
        <v>MITOR INGENIEROS S.A.</v>
      </c>
      <c r="C1181" s="1" t="str">
        <f>VLOOKUP(Tabla3[[#This Row],[COD . CLIENTE  ]],CREDITO[],4,FALSE)</f>
        <v>Crédito 30 días</v>
      </c>
      <c r="D1181" s="1" t="str">
        <f>VLOOKUP(Tabla3[[#This Row],[COD . CLIENTE  ]],CREDITO[],6,FALSE)</f>
        <v>Daniela vicente</v>
      </c>
    </row>
    <row r="1182" spans="1:4" x14ac:dyDescent="0.25">
      <c r="A1182" s="3" t="s">
        <v>9294</v>
      </c>
      <c r="B1182" s="8" t="str">
        <f>VLOOKUP(Tabla3[[#This Row],[COD . CLIENTE  ]],Tabla15[],2,FALSE)</f>
        <v>STRANVID S.A.C.</v>
      </c>
      <c r="C1182" s="1" t="e">
        <f>VLOOKUP(Tabla3[[#This Row],[COD . CLIENTE  ]],CREDITO[],4,FALSE)</f>
        <v>#N/A</v>
      </c>
      <c r="D1182" s="1" t="e">
        <f>VLOOKUP(Tabla3[[#This Row],[COD . CLIENTE  ]],CREDITO[],6,FALSE)</f>
        <v>#N/A</v>
      </c>
    </row>
    <row r="1183" spans="1:4" x14ac:dyDescent="0.25">
      <c r="A1183" s="3" t="s">
        <v>10223</v>
      </c>
      <c r="B1183" s="8" t="str">
        <f>VLOOKUP(Tabla3[[#This Row],[COD . CLIENTE  ]],Tabla15[],2,FALSE)</f>
        <v>SWIFTCOOL S.A.C.</v>
      </c>
      <c r="C1183" s="1" t="e">
        <f>VLOOKUP(Tabla3[[#This Row],[COD . CLIENTE  ]],CREDITO[],4,FALSE)</f>
        <v>#N/A</v>
      </c>
      <c r="D1183" s="1" t="e">
        <f>VLOOKUP(Tabla3[[#This Row],[COD . CLIENTE  ]],CREDITO[],6,FALSE)</f>
        <v>#N/A</v>
      </c>
    </row>
    <row r="1184" spans="1:4" x14ac:dyDescent="0.25">
      <c r="A1184" s="3" t="s">
        <v>10842</v>
      </c>
      <c r="B1184" s="8" t="str">
        <f>VLOOKUP(Tabla3[[#This Row],[COD . CLIENTE  ]],Tabla15[],2,FALSE)</f>
        <v>INSTAPRO GROUP SOLUTIONS S.A.C.</v>
      </c>
      <c r="C1184" s="1" t="e">
        <f>VLOOKUP(Tabla3[[#This Row],[COD . CLIENTE  ]],CREDITO[],4,FALSE)</f>
        <v>#N/A</v>
      </c>
      <c r="D1184" s="1" t="e">
        <f>VLOOKUP(Tabla3[[#This Row],[COD . CLIENTE  ]],CREDITO[],6,FALSE)</f>
        <v>#N/A</v>
      </c>
    </row>
    <row r="1185" spans="1:4" x14ac:dyDescent="0.25">
      <c r="A1185" s="3" t="s">
        <v>7461</v>
      </c>
      <c r="B1185" s="8" t="str">
        <f>VLOOKUP(Tabla3[[#This Row],[COD . CLIENTE  ]],Tabla15[],2,FALSE)</f>
        <v>FRI COLD S.A.C.</v>
      </c>
      <c r="C1185" s="1" t="str">
        <f>VLOOKUP(Tabla3[[#This Row],[COD . CLIENTE  ]],CREDITO[],4,FALSE)</f>
        <v>Crédito 30 días</v>
      </c>
      <c r="D1185" s="1" t="str">
        <f>VLOOKUP(Tabla3[[#This Row],[COD . CLIENTE  ]],CREDITO[],6,FALSE)</f>
        <v>Geidy Chavez</v>
      </c>
    </row>
    <row r="1186" spans="1:4" x14ac:dyDescent="0.25">
      <c r="A1186" s="3" t="s">
        <v>10951</v>
      </c>
      <c r="B1186" s="8" t="str">
        <f>VLOOKUP(Tabla3[[#This Row],[COD . CLIENTE  ]],Tabla15[],2,FALSE)</f>
        <v>MASTER SERVICE RD S.A.C</v>
      </c>
      <c r="C1186" s="1" t="e">
        <f>VLOOKUP(Tabla3[[#This Row],[COD . CLIENTE  ]],CREDITO[],4,FALSE)</f>
        <v>#N/A</v>
      </c>
      <c r="D1186" s="1" t="e">
        <f>VLOOKUP(Tabla3[[#This Row],[COD . CLIENTE  ]],CREDITO[],6,FALSE)</f>
        <v>#N/A</v>
      </c>
    </row>
    <row r="1187" spans="1:4" x14ac:dyDescent="0.25">
      <c r="A1187" s="3" t="s">
        <v>10951</v>
      </c>
      <c r="B1187" s="8" t="str">
        <f>VLOOKUP(Tabla3[[#This Row],[COD . CLIENTE  ]],Tabla15[],2,FALSE)</f>
        <v>MASTER SERVICE RD S.A.C</v>
      </c>
      <c r="C1187" s="1" t="e">
        <f>VLOOKUP(Tabla3[[#This Row],[COD . CLIENTE  ]],CREDITO[],4,FALSE)</f>
        <v>#N/A</v>
      </c>
      <c r="D1187" s="1" t="e">
        <f>VLOOKUP(Tabla3[[#This Row],[COD . CLIENTE  ]],CREDITO[],6,FALSE)</f>
        <v>#N/A</v>
      </c>
    </row>
    <row r="1188" spans="1:4" x14ac:dyDescent="0.25">
      <c r="A1188" s="3" t="s">
        <v>11432</v>
      </c>
      <c r="B1188" s="8" t="str">
        <f>VLOOKUP(Tabla3[[#This Row],[COD . CLIENTE  ]],Tabla15[],2,FALSE)</f>
        <v>CARRASCO GODOY EDGAR ARTURO</v>
      </c>
      <c r="C1188" s="1" t="e">
        <f>VLOOKUP(Tabla3[[#This Row],[COD . CLIENTE  ]],CREDITO[],4,FALSE)</f>
        <v>#N/A</v>
      </c>
      <c r="D1188" s="1" t="e">
        <f>VLOOKUP(Tabla3[[#This Row],[COD . CLIENTE  ]],CREDITO[],6,FALSE)</f>
        <v>#N/A</v>
      </c>
    </row>
    <row r="1189" spans="1:4" x14ac:dyDescent="0.25">
      <c r="A1189" s="3" t="s">
        <v>11432</v>
      </c>
      <c r="B1189" s="8" t="str">
        <f>VLOOKUP(Tabla3[[#This Row],[COD . CLIENTE  ]],Tabla15[],2,FALSE)</f>
        <v>CARRASCO GODOY EDGAR ARTURO</v>
      </c>
      <c r="C1189" s="1" t="e">
        <f>VLOOKUP(Tabla3[[#This Row],[COD . CLIENTE  ]],CREDITO[],4,FALSE)</f>
        <v>#N/A</v>
      </c>
      <c r="D1189" s="1" t="e">
        <f>VLOOKUP(Tabla3[[#This Row],[COD . CLIENTE  ]],CREDITO[],6,FALSE)</f>
        <v>#N/A</v>
      </c>
    </row>
    <row r="1190" spans="1:4" x14ac:dyDescent="0.25">
      <c r="A1190" s="3" t="s">
        <v>10448</v>
      </c>
      <c r="B1190" s="8" t="str">
        <f>VLOOKUP(Tabla3[[#This Row],[COD . CLIENTE  ]],Tabla15[],2,FALSE)</f>
        <v>CORPORACION BROCHA´S SAC</v>
      </c>
      <c r="C1190" s="1" t="e">
        <f>VLOOKUP(Tabla3[[#This Row],[COD . CLIENTE  ]],CREDITO[],4,FALSE)</f>
        <v>#N/A</v>
      </c>
      <c r="D1190" s="1" t="e">
        <f>VLOOKUP(Tabla3[[#This Row],[COD . CLIENTE  ]],CREDITO[],6,FALSE)</f>
        <v>#N/A</v>
      </c>
    </row>
    <row r="1191" spans="1:4" x14ac:dyDescent="0.25">
      <c r="A1191" s="3" t="s">
        <v>9198</v>
      </c>
      <c r="B1191" s="8" t="str">
        <f>VLOOKUP(Tabla3[[#This Row],[COD . CLIENTE  ]],Tabla15[],2,FALSE)</f>
        <v>EPTA PERU S.A.C.</v>
      </c>
      <c r="C1191" s="1" t="str">
        <f>VLOOKUP(Tabla3[[#This Row],[COD . CLIENTE  ]],CREDITO[],4,FALSE)</f>
        <v>Crédito 30 días</v>
      </c>
      <c r="D1191" s="1" t="str">
        <f>VLOOKUP(Tabla3[[#This Row],[COD . CLIENTE  ]],CREDITO[],6,FALSE)</f>
        <v>Daniela vicente</v>
      </c>
    </row>
    <row r="1192" spans="1:4" x14ac:dyDescent="0.25">
      <c r="A1192" s="3" t="s">
        <v>7538</v>
      </c>
      <c r="B1192" s="8" t="str">
        <f>VLOOKUP(Tabla3[[#This Row],[COD . CLIENTE  ]],Tabla15[],2,FALSE)</f>
        <v>RESISTENCIAS INDUSTRIALES KMJ SAC</v>
      </c>
      <c r="C1192" s="1" t="e">
        <f>VLOOKUP(Tabla3[[#This Row],[COD . CLIENTE  ]],CREDITO[],4,FALSE)</f>
        <v>#N/A</v>
      </c>
      <c r="D1192" s="1" t="e">
        <f>VLOOKUP(Tabla3[[#This Row],[COD . CLIENTE  ]],CREDITO[],6,FALSE)</f>
        <v>#N/A</v>
      </c>
    </row>
    <row r="1193" spans="1:4" x14ac:dyDescent="0.25">
      <c r="A1193" s="3" t="s">
        <v>11322</v>
      </c>
      <c r="B1193" s="8" t="str">
        <f>VLOOKUP(Tabla3[[#This Row],[COD . CLIENTE  ]],Tabla15[],2,FALSE)</f>
        <v>R &amp; L SERVELEC CORPORACION S.A.C.</v>
      </c>
      <c r="C1193" s="1" t="e">
        <f>VLOOKUP(Tabla3[[#This Row],[COD . CLIENTE  ]],CREDITO[],4,FALSE)</f>
        <v>#N/A</v>
      </c>
      <c r="D1193" s="1" t="e">
        <f>VLOOKUP(Tabla3[[#This Row],[COD . CLIENTE  ]],CREDITO[],6,FALSE)</f>
        <v>#N/A</v>
      </c>
    </row>
    <row r="1194" spans="1:4" x14ac:dyDescent="0.25">
      <c r="A1194" s="3" t="s">
        <v>5657</v>
      </c>
      <c r="B1194" s="8" t="str">
        <f>VLOOKUP(Tabla3[[#This Row],[COD . CLIENTE  ]],Tabla15[],2,FALSE)</f>
        <v>COLD IMPORT S.A.</v>
      </c>
      <c r="C1194" s="1" t="str">
        <f>VLOOKUP(Tabla3[[#This Row],[COD . CLIENTE  ]],CREDITO[],4,FALSE)</f>
        <v>Crédito 30 días</v>
      </c>
      <c r="D1194" s="1" t="str">
        <f>VLOOKUP(Tabla3[[#This Row],[COD . CLIENTE  ]],CREDITO[],6,FALSE)</f>
        <v>DIANA MAYORCA</v>
      </c>
    </row>
    <row r="1195" spans="1:4" x14ac:dyDescent="0.25">
      <c r="A1195" s="3" t="s">
        <v>9516</v>
      </c>
      <c r="B1195" s="8" t="str">
        <f>VLOOKUP(Tabla3[[#This Row],[COD . CLIENTE  ]],Tabla15[],2,FALSE)</f>
        <v>PROCESADORA DE ALIMENTOS DEL CENTRO SOCIEDAD ANÓNI</v>
      </c>
      <c r="C1195" s="1" t="e">
        <f>VLOOKUP(Tabla3[[#This Row],[COD . CLIENTE  ]],CREDITO[],4,FALSE)</f>
        <v>#N/A</v>
      </c>
      <c r="D1195" s="1" t="e">
        <f>VLOOKUP(Tabla3[[#This Row],[COD . CLIENTE  ]],CREDITO[],6,FALSE)</f>
        <v>#N/A</v>
      </c>
    </row>
    <row r="1196" spans="1:4" x14ac:dyDescent="0.25">
      <c r="A1196" s="3" t="s">
        <v>10051</v>
      </c>
      <c r="B1196" s="8" t="str">
        <f>VLOOKUP(Tabla3[[#This Row],[COD . CLIENTE  ]],Tabla15[],2,FALSE)</f>
        <v>AMPERSAN S.R.L.</v>
      </c>
      <c r="C1196" s="1" t="e">
        <f>VLOOKUP(Tabla3[[#This Row],[COD . CLIENTE  ]],CREDITO[],4,FALSE)</f>
        <v>#N/A</v>
      </c>
      <c r="D1196" s="1" t="e">
        <f>VLOOKUP(Tabla3[[#This Row],[COD . CLIENTE  ]],CREDITO[],6,FALSE)</f>
        <v>#N/A</v>
      </c>
    </row>
    <row r="1197" spans="1:4" x14ac:dyDescent="0.25">
      <c r="A1197" s="3" t="s">
        <v>4383</v>
      </c>
      <c r="B1197" s="8" t="str">
        <f>VLOOKUP(Tabla3[[#This Row],[COD . CLIENTE  ]],Tabla15[],2,FALSE)</f>
        <v>SUCESION INDIVISA GUERREROS COSME OTILIO ALBERTO</v>
      </c>
      <c r="C1197" s="1" t="e">
        <f>VLOOKUP(Tabla3[[#This Row],[COD . CLIENTE  ]],CREDITO[],4,FALSE)</f>
        <v>#N/A</v>
      </c>
      <c r="D1197" s="1" t="e">
        <f>VLOOKUP(Tabla3[[#This Row],[COD . CLIENTE  ]],CREDITO[],6,FALSE)</f>
        <v>#N/A</v>
      </c>
    </row>
    <row r="1198" spans="1:4" x14ac:dyDescent="0.25">
      <c r="A1198" s="3" t="s">
        <v>10250</v>
      </c>
      <c r="B1198" s="8" t="str">
        <f>VLOOKUP(Tabla3[[#This Row],[COD . CLIENTE  ]],Tabla15[],2,FALSE)</f>
        <v>BONFIRE PERU SAC</v>
      </c>
      <c r="C1198" s="1" t="e">
        <f>VLOOKUP(Tabla3[[#This Row],[COD . CLIENTE  ]],CREDITO[],4,FALSE)</f>
        <v>#N/A</v>
      </c>
      <c r="D1198" s="1" t="e">
        <f>VLOOKUP(Tabla3[[#This Row],[COD . CLIENTE  ]],CREDITO[],6,FALSE)</f>
        <v>#N/A</v>
      </c>
    </row>
    <row r="1199" spans="1:4" x14ac:dyDescent="0.25">
      <c r="A1199" s="3" t="s">
        <v>10985</v>
      </c>
      <c r="B1199" s="8" t="str">
        <f>VLOOKUP(Tabla3[[#This Row],[COD . CLIENTE  ]],Tabla15[],2,FALSE)</f>
        <v>EMPRESA DE TRANSPORTE INTERNACIONAL CRUCERO S.A.C.</v>
      </c>
      <c r="C1199" s="1" t="e">
        <f>VLOOKUP(Tabla3[[#This Row],[COD . CLIENTE  ]],CREDITO[],4,FALSE)</f>
        <v>#N/A</v>
      </c>
      <c r="D1199" s="1" t="e">
        <f>VLOOKUP(Tabla3[[#This Row],[COD . CLIENTE  ]],CREDITO[],6,FALSE)</f>
        <v>#N/A</v>
      </c>
    </row>
    <row r="1200" spans="1:4" x14ac:dyDescent="0.25">
      <c r="A1200" s="3" t="s">
        <v>10265</v>
      </c>
      <c r="B1200" s="8" t="str">
        <f>VLOOKUP(Tabla3[[#This Row],[COD . CLIENTE  ]],Tabla15[],2,FALSE)</f>
        <v>FEDRIC IMPORT S.A.C.</v>
      </c>
      <c r="C1200" s="1" t="e">
        <f>VLOOKUP(Tabla3[[#This Row],[COD . CLIENTE  ]],CREDITO[],4,FALSE)</f>
        <v>#N/A</v>
      </c>
      <c r="D1200" s="1" t="e">
        <f>VLOOKUP(Tabla3[[#This Row],[COD . CLIENTE  ]],CREDITO[],6,FALSE)</f>
        <v>#N/A</v>
      </c>
    </row>
    <row r="1201" spans="1:4" x14ac:dyDescent="0.25">
      <c r="A1201" s="3" t="s">
        <v>10608</v>
      </c>
      <c r="B1201" s="8" t="str">
        <f>VLOOKUP(Tabla3[[#This Row],[COD . CLIENTE  ]],Tabla15[],2,FALSE)</f>
        <v>REFRICODAR S.R.L.</v>
      </c>
      <c r="C1201" s="1" t="e">
        <f>VLOOKUP(Tabla3[[#This Row],[COD . CLIENTE  ]],CREDITO[],4,FALSE)</f>
        <v>#N/A</v>
      </c>
      <c r="D1201" s="1" t="e">
        <f>VLOOKUP(Tabla3[[#This Row],[COD . CLIENTE  ]],CREDITO[],6,FALSE)</f>
        <v>#N/A</v>
      </c>
    </row>
    <row r="1202" spans="1:4" x14ac:dyDescent="0.25">
      <c r="A1202" s="3" t="s">
        <v>21923</v>
      </c>
      <c r="B1202" s="8" t="str">
        <f>VLOOKUP(Tabla3[[#This Row],[COD . CLIENTE  ]],Tabla15[],2,FALSE)</f>
        <v>DISTRIBUIDORA NDUSTRIAL CARTER SAC</v>
      </c>
      <c r="C1202" s="1" t="e">
        <f>VLOOKUP(Tabla3[[#This Row],[COD . CLIENTE  ]],CREDITO[],4,FALSE)</f>
        <v>#N/A</v>
      </c>
      <c r="D1202" s="1" t="e">
        <f>VLOOKUP(Tabla3[[#This Row],[COD . CLIENTE  ]],CREDITO[],6,FALSE)</f>
        <v>#N/A</v>
      </c>
    </row>
    <row r="1203" spans="1:4" x14ac:dyDescent="0.25">
      <c r="A1203" s="3" t="s">
        <v>9058</v>
      </c>
      <c r="B1203" s="8" t="str">
        <f>VLOOKUP(Tabla3[[#This Row],[COD . CLIENTE  ]],Tabla15[],2,FALSE)</f>
        <v>REFRIWORLD PERU S.A.C.</v>
      </c>
      <c r="C1203" s="1" t="str">
        <f>VLOOKUP(Tabla3[[#This Row],[COD . CLIENTE  ]],CREDITO[],4,FALSE)</f>
        <v>Crédito 30 días</v>
      </c>
      <c r="D1203" s="1" t="str">
        <f>VLOOKUP(Tabla3[[#This Row],[COD . CLIENTE  ]],CREDITO[],6,FALSE)</f>
        <v>MERIE TINEO</v>
      </c>
    </row>
    <row r="1204" spans="1:4" x14ac:dyDescent="0.25">
      <c r="A1204" s="3" t="s">
        <v>6532</v>
      </c>
      <c r="B1204" s="8" t="str">
        <f>VLOOKUP(Tabla3[[#This Row],[COD . CLIENTE  ]],Tabla15[],2,FALSE)</f>
        <v>INVERSIONES LIZANO S.A.C</v>
      </c>
      <c r="C1204" s="1" t="e">
        <f>VLOOKUP(Tabla3[[#This Row],[COD . CLIENTE  ]],CREDITO[],4,FALSE)</f>
        <v>#N/A</v>
      </c>
      <c r="D1204" s="1" t="e">
        <f>VLOOKUP(Tabla3[[#This Row],[COD . CLIENTE  ]],CREDITO[],6,FALSE)</f>
        <v>#N/A</v>
      </c>
    </row>
    <row r="1205" spans="1:4" x14ac:dyDescent="0.25">
      <c r="A1205" s="3" t="s">
        <v>8185</v>
      </c>
      <c r="B1205" s="8" t="str">
        <f>VLOOKUP(Tabla3[[#This Row],[COD . CLIENTE  ]],Tabla15[],2,FALSE)</f>
        <v>FRIO IMPORTACIONES S.A.C.</v>
      </c>
      <c r="C1205" s="1" t="e">
        <f>VLOOKUP(Tabla3[[#This Row],[COD . CLIENTE  ]],CREDITO[],4,FALSE)</f>
        <v>#N/A</v>
      </c>
      <c r="D1205" s="1" t="e">
        <f>VLOOKUP(Tabla3[[#This Row],[COD . CLIENTE  ]],CREDITO[],6,FALSE)</f>
        <v>#N/A</v>
      </c>
    </row>
    <row r="1206" spans="1:4" x14ac:dyDescent="0.25">
      <c r="A1206" s="3" t="s">
        <v>21828</v>
      </c>
      <c r="B1206" s="8" t="str">
        <f>VLOOKUP(Tabla3[[#This Row],[COD . CLIENTE  ]],Tabla15[],2,FALSE)</f>
        <v>FRIO CORSAN INGENIERIA EN CLIMATIZACION EIRL</v>
      </c>
      <c r="C1206" s="1" t="e">
        <f>VLOOKUP(Tabla3[[#This Row],[COD . CLIENTE  ]],CREDITO[],4,FALSE)</f>
        <v>#N/A</v>
      </c>
      <c r="D1206" s="1" t="e">
        <f>VLOOKUP(Tabla3[[#This Row],[COD . CLIENTE  ]],CREDITO[],6,FALSE)</f>
        <v>#N/A</v>
      </c>
    </row>
    <row r="1207" spans="1:4" x14ac:dyDescent="0.25">
      <c r="A1207" s="3" t="s">
        <v>21927</v>
      </c>
      <c r="B1207" s="8" t="str">
        <f>VLOOKUP(Tabla3[[#This Row],[COD . CLIENTE  ]],Tabla15[],2,FALSE)</f>
        <v>HELADOS ARTESANALES E.T SAC</v>
      </c>
      <c r="C1207" s="1" t="e">
        <f>VLOOKUP(Tabla3[[#This Row],[COD . CLIENTE  ]],CREDITO[],4,FALSE)</f>
        <v>#N/A</v>
      </c>
      <c r="D1207" s="1" t="e">
        <f>VLOOKUP(Tabla3[[#This Row],[COD . CLIENTE  ]],CREDITO[],6,FALSE)</f>
        <v>#N/A</v>
      </c>
    </row>
    <row r="1208" spans="1:4" x14ac:dyDescent="0.25">
      <c r="A1208" s="3" t="s">
        <v>9600</v>
      </c>
      <c r="B1208" s="8" t="str">
        <f>VLOOKUP(Tabla3[[#This Row],[COD . CLIENTE  ]],Tabla15[],2,FALSE)</f>
        <v>REFRIGERACION POLO NORTE S.R.L.</v>
      </c>
      <c r="C1208" s="1" t="e">
        <f>VLOOKUP(Tabla3[[#This Row],[COD . CLIENTE  ]],CREDITO[],4,FALSE)</f>
        <v>#N/A</v>
      </c>
      <c r="D1208" s="1" t="e">
        <f>VLOOKUP(Tabla3[[#This Row],[COD . CLIENTE  ]],CREDITO[],6,FALSE)</f>
        <v>#N/A</v>
      </c>
    </row>
    <row r="1209" spans="1:4" x14ac:dyDescent="0.25">
      <c r="A1209" s="3" t="s">
        <v>8968</v>
      </c>
      <c r="B1209" s="8" t="str">
        <f>VLOOKUP(Tabla3[[#This Row],[COD . CLIENTE  ]],Tabla15[],2,FALSE)</f>
        <v>COMERCIAL REFRIGERACION PERU S.A.C.</v>
      </c>
      <c r="C1209" s="1" t="str">
        <f>VLOOKUP(Tabla3[[#This Row],[COD . CLIENTE  ]],CREDITO[],4,FALSE)</f>
        <v>Crédito 30 días</v>
      </c>
      <c r="D1209" s="1" t="str">
        <f>VLOOKUP(Tabla3[[#This Row],[COD . CLIENTE  ]],CREDITO[],6,FALSE)</f>
        <v>Alexandra Paredes</v>
      </c>
    </row>
    <row r="1210" spans="1:4" x14ac:dyDescent="0.25">
      <c r="A1210" s="3" t="s">
        <v>8968</v>
      </c>
      <c r="B1210" s="8" t="str">
        <f>VLOOKUP(Tabla3[[#This Row],[COD . CLIENTE  ]],Tabla15[],2,FALSE)</f>
        <v>COMERCIAL REFRIGERACION PERU S.A.C.</v>
      </c>
      <c r="C1210" s="1" t="str">
        <f>VLOOKUP(Tabla3[[#This Row],[COD . CLIENTE  ]],CREDITO[],4,FALSE)</f>
        <v>Crédito 30 días</v>
      </c>
      <c r="D1210" s="1" t="str">
        <f>VLOOKUP(Tabla3[[#This Row],[COD . CLIENTE  ]],CREDITO[],6,FALSE)</f>
        <v>Alexandra Paredes</v>
      </c>
    </row>
    <row r="1211" spans="1:4" x14ac:dyDescent="0.25">
      <c r="A1211" s="3" t="s">
        <v>8298</v>
      </c>
      <c r="B1211" s="8" t="str">
        <f>VLOOKUP(Tabla3[[#This Row],[COD . CLIENTE  ]],Tabla15[],2,FALSE)</f>
        <v>RESERMIN COMPANY S.A.C.</v>
      </c>
      <c r="C1211" s="1" t="e">
        <f>VLOOKUP(Tabla3[[#This Row],[COD . CLIENTE  ]],CREDITO[],4,FALSE)</f>
        <v>#N/A</v>
      </c>
      <c r="D1211" s="1" t="e">
        <f>VLOOKUP(Tabla3[[#This Row],[COD . CLIENTE  ]],CREDITO[],6,FALSE)</f>
        <v>#N/A</v>
      </c>
    </row>
    <row r="1212" spans="1:4" x14ac:dyDescent="0.25">
      <c r="A1212" s="3" t="s">
        <v>21931</v>
      </c>
      <c r="B1212" s="8" t="str">
        <f>VLOOKUP(Tabla3[[#This Row],[COD . CLIENTE  ]],Tabla15[],2,FALSE)</f>
        <v>RIVERA OTERO MIGUEL TADEO</v>
      </c>
      <c r="C1212" s="1" t="e">
        <f>VLOOKUP(Tabla3[[#This Row],[COD . CLIENTE  ]],CREDITO[],4,FALSE)</f>
        <v>#N/A</v>
      </c>
      <c r="D1212" s="1" t="e">
        <f>VLOOKUP(Tabla3[[#This Row],[COD . CLIENTE  ]],CREDITO[],6,FALSE)</f>
        <v>#N/A</v>
      </c>
    </row>
    <row r="1213" spans="1:4" x14ac:dyDescent="0.25">
      <c r="A1213" s="3" t="s">
        <v>7917</v>
      </c>
      <c r="B1213" s="8" t="str">
        <f>VLOOKUP(Tabla3[[#This Row],[COD . CLIENTE  ]],Tabla15[],2,FALSE)</f>
        <v>WAYRA SOLUTIONS SAC</v>
      </c>
      <c r="C1213" s="1" t="e">
        <f>VLOOKUP(Tabla3[[#This Row],[COD . CLIENTE  ]],CREDITO[],4,FALSE)</f>
        <v>#N/A</v>
      </c>
      <c r="D1213" s="1" t="e">
        <f>VLOOKUP(Tabla3[[#This Row],[COD . CLIENTE  ]],CREDITO[],6,FALSE)</f>
        <v>#N/A</v>
      </c>
    </row>
    <row r="1214" spans="1:4" x14ac:dyDescent="0.25">
      <c r="A1214" s="3" t="s">
        <v>5861</v>
      </c>
      <c r="B1214" s="8" t="str">
        <f>VLOOKUP(Tabla3[[#This Row],[COD . CLIENTE  ]],Tabla15[],2,FALSE)</f>
        <v>ISOLTECH S.A.C.</v>
      </c>
      <c r="C1214" s="1" t="e">
        <f>VLOOKUP(Tabla3[[#This Row],[COD . CLIENTE  ]],CREDITO[],4,FALSE)</f>
        <v>#N/A</v>
      </c>
      <c r="D1214" s="1" t="e">
        <f>VLOOKUP(Tabla3[[#This Row],[COD . CLIENTE  ]],CREDITO[],6,FALSE)</f>
        <v>#N/A</v>
      </c>
    </row>
    <row r="1215" spans="1:4" x14ac:dyDescent="0.25">
      <c r="A1215" s="3" t="s">
        <v>7251</v>
      </c>
      <c r="B1215" s="8" t="str">
        <f>VLOOKUP(Tabla3[[#This Row],[COD . CLIENTE  ]],Tabla15[],2,FALSE)</f>
        <v>EKONO AIR EIRL</v>
      </c>
      <c r="C1215" s="1" t="e">
        <f>VLOOKUP(Tabla3[[#This Row],[COD . CLIENTE  ]],CREDITO[],4,FALSE)</f>
        <v>#N/A</v>
      </c>
      <c r="D1215" s="1" t="e">
        <f>VLOOKUP(Tabla3[[#This Row],[COD . CLIENTE  ]],CREDITO[],6,FALSE)</f>
        <v>#N/A</v>
      </c>
    </row>
    <row r="1216" spans="1:4" x14ac:dyDescent="0.25">
      <c r="A1216" s="3" t="s">
        <v>10516</v>
      </c>
      <c r="B1216" s="8" t="str">
        <f>VLOOKUP(Tabla3[[#This Row],[COD . CLIENTE  ]],Tabla15[],2,FALSE)</f>
        <v>MCC REFRIGERACION SOCIEDAD COMERCIAL DE RESPONSABI</v>
      </c>
      <c r="C1216" s="1" t="str">
        <f>VLOOKUP(Tabla3[[#This Row],[COD . CLIENTE  ]],CREDITO[],4,FALSE)</f>
        <v>Crédito 30 días</v>
      </c>
      <c r="D1216" s="1" t="str">
        <f>VLOOKUP(Tabla3[[#This Row],[COD . CLIENTE  ]],CREDITO[],6,FALSE)</f>
        <v>MERIE TINEO</v>
      </c>
    </row>
    <row r="1217" spans="1:4" x14ac:dyDescent="0.25">
      <c r="A1217" s="3" t="s">
        <v>9058</v>
      </c>
      <c r="B1217" s="8" t="str">
        <f>VLOOKUP(Tabla3[[#This Row],[COD . CLIENTE  ]],Tabla15[],2,FALSE)</f>
        <v>REFRIWORLD PERU S.A.C.</v>
      </c>
      <c r="C1217" s="1" t="str">
        <f>VLOOKUP(Tabla3[[#This Row],[COD . CLIENTE  ]],CREDITO[],4,FALSE)</f>
        <v>Crédito 30 días</v>
      </c>
      <c r="D1217" s="1" t="str">
        <f>VLOOKUP(Tabla3[[#This Row],[COD . CLIENTE  ]],CREDITO[],6,FALSE)</f>
        <v>MERIE TINEO</v>
      </c>
    </row>
    <row r="1218" spans="1:4" x14ac:dyDescent="0.25">
      <c r="A1218" s="3" t="s">
        <v>6498</v>
      </c>
      <c r="B1218" s="8" t="str">
        <f>VLOOKUP(Tabla3[[#This Row],[COD . CLIENTE  ]],Tabla15[],2,FALSE)</f>
        <v>MITOR INGENIEROS S.A.</v>
      </c>
      <c r="C1218" s="1" t="str">
        <f>VLOOKUP(Tabla3[[#This Row],[COD . CLIENTE  ]],CREDITO[],4,FALSE)</f>
        <v>Crédito 30 días</v>
      </c>
      <c r="D1218" s="1" t="str">
        <f>VLOOKUP(Tabla3[[#This Row],[COD . CLIENTE  ]],CREDITO[],6,FALSE)</f>
        <v>Daniela vicente</v>
      </c>
    </row>
    <row r="1219" spans="1:4" x14ac:dyDescent="0.25">
      <c r="A1219" s="3" t="s">
        <v>6835</v>
      </c>
      <c r="B1219" s="8" t="str">
        <f>VLOOKUP(Tabla3[[#This Row],[COD . CLIENTE  ]],Tabla15[],2,FALSE)</f>
        <v>ASYM INDUSTRIAL S.A.C.</v>
      </c>
      <c r="C1219" s="1" t="e">
        <f>VLOOKUP(Tabla3[[#This Row],[COD . CLIENTE  ]],CREDITO[],4,FALSE)</f>
        <v>#N/A</v>
      </c>
      <c r="D1219" s="1" t="e">
        <f>VLOOKUP(Tabla3[[#This Row],[COD . CLIENTE  ]],CREDITO[],6,FALSE)</f>
        <v>#N/A</v>
      </c>
    </row>
    <row r="1220" spans="1:4" x14ac:dyDescent="0.25">
      <c r="A1220" s="3" t="s">
        <v>21933</v>
      </c>
      <c r="B1220" s="8" t="str">
        <f>VLOOKUP(Tabla3[[#This Row],[COD . CLIENTE  ]],Tabla15[],2,FALSE)</f>
        <v>MENDIZABAL PRADO JOSE ANTONIO</v>
      </c>
      <c r="C1220" s="1" t="e">
        <f>VLOOKUP(Tabla3[[#This Row],[COD . CLIENTE  ]],CREDITO[],4,FALSE)</f>
        <v>#N/A</v>
      </c>
      <c r="D1220" s="1" t="e">
        <f>VLOOKUP(Tabla3[[#This Row],[COD . CLIENTE  ]],CREDITO[],6,FALSE)</f>
        <v>#N/A</v>
      </c>
    </row>
    <row r="1221" spans="1:4" x14ac:dyDescent="0.25">
      <c r="A1221" s="3" t="s">
        <v>8188</v>
      </c>
      <c r="B1221" s="8" t="str">
        <f>VLOOKUP(Tabla3[[#This Row],[COD . CLIENTE  ]],Tabla15[],2,FALSE)</f>
        <v>TECNITEMP E.I.R.L.</v>
      </c>
      <c r="C1221" s="1" t="e">
        <f>VLOOKUP(Tabla3[[#This Row],[COD . CLIENTE  ]],CREDITO[],4,FALSE)</f>
        <v>#N/A</v>
      </c>
      <c r="D1221" s="1" t="e">
        <f>VLOOKUP(Tabla3[[#This Row],[COD . CLIENTE  ]],CREDITO[],6,FALSE)</f>
        <v>#N/A</v>
      </c>
    </row>
    <row r="1222" spans="1:4" x14ac:dyDescent="0.25">
      <c r="A1222" s="3" t="s">
        <v>8604</v>
      </c>
      <c r="B1222" s="8" t="str">
        <f>VLOOKUP(Tabla3[[#This Row],[COD . CLIENTE  ]],Tabla15[],2,FALSE)</f>
        <v>TERMO FREEZE J Y K S.A.</v>
      </c>
      <c r="C1222" s="1" t="e">
        <f>VLOOKUP(Tabla3[[#This Row],[COD . CLIENTE  ]],CREDITO[],4,FALSE)</f>
        <v>#N/A</v>
      </c>
      <c r="D1222" s="1" t="e">
        <f>VLOOKUP(Tabla3[[#This Row],[COD . CLIENTE  ]],CREDITO[],6,FALSE)</f>
        <v>#N/A</v>
      </c>
    </row>
    <row r="1223" spans="1:4" x14ac:dyDescent="0.25">
      <c r="A1223" s="3" t="s">
        <v>8604</v>
      </c>
      <c r="B1223" s="8" t="str">
        <f>VLOOKUP(Tabla3[[#This Row],[COD . CLIENTE  ]],Tabla15[],2,FALSE)</f>
        <v>TERMO FREEZE J Y K S.A.</v>
      </c>
      <c r="C1223" s="1" t="e">
        <f>VLOOKUP(Tabla3[[#This Row],[COD . CLIENTE  ]],CREDITO[],4,FALSE)</f>
        <v>#N/A</v>
      </c>
      <c r="D1223" s="1" t="e">
        <f>VLOOKUP(Tabla3[[#This Row],[COD . CLIENTE  ]],CREDITO[],6,FALSE)</f>
        <v>#N/A</v>
      </c>
    </row>
    <row r="1224" spans="1:4" x14ac:dyDescent="0.25">
      <c r="A1224" s="3" t="s">
        <v>10740</v>
      </c>
      <c r="B1224" s="8" t="str">
        <f>VLOOKUP(Tabla3[[#This Row],[COD . CLIENTE  ]],Tabla15[],2,FALSE)</f>
        <v>PROEMING E.I.R.L.</v>
      </c>
      <c r="C1224" s="1" t="e">
        <f>VLOOKUP(Tabla3[[#This Row],[COD . CLIENTE  ]],CREDITO[],4,FALSE)</f>
        <v>#N/A</v>
      </c>
      <c r="D1224" s="1" t="e">
        <f>VLOOKUP(Tabla3[[#This Row],[COD . CLIENTE  ]],CREDITO[],6,FALSE)</f>
        <v>#N/A</v>
      </c>
    </row>
    <row r="1225" spans="1:4" x14ac:dyDescent="0.25">
      <c r="A1225" s="3" t="s">
        <v>21936</v>
      </c>
      <c r="B1225" s="8" t="str">
        <f>VLOOKUP(Tabla3[[#This Row],[COD . CLIENTE  ]],Tabla15[],2,FALSE)</f>
        <v>CQH FRUTIVAS EIRL</v>
      </c>
      <c r="C1225" s="1" t="e">
        <f>VLOOKUP(Tabla3[[#This Row],[COD . CLIENTE  ]],CREDITO[],4,FALSE)</f>
        <v>#N/A</v>
      </c>
      <c r="D1225" s="1" t="e">
        <f>VLOOKUP(Tabla3[[#This Row],[COD . CLIENTE  ]],CREDITO[],6,FALSE)</f>
        <v>#N/A</v>
      </c>
    </row>
    <row r="1226" spans="1:4" x14ac:dyDescent="0.25">
      <c r="A1226" s="3" t="s">
        <v>7778</v>
      </c>
      <c r="B1226" s="8" t="str">
        <f>VLOOKUP(Tabla3[[#This Row],[COD . CLIENTE  ]],Tabla15[],2,FALSE)</f>
        <v>M Y W AIR COLD PERU S.A.C.</v>
      </c>
      <c r="C1226" s="1" t="e">
        <f>VLOOKUP(Tabla3[[#This Row],[COD . CLIENTE  ]],CREDITO[],4,FALSE)</f>
        <v>#N/A</v>
      </c>
      <c r="D1226" s="1" t="e">
        <f>VLOOKUP(Tabla3[[#This Row],[COD . CLIENTE  ]],CREDITO[],6,FALSE)</f>
        <v>#N/A</v>
      </c>
    </row>
    <row r="1227" spans="1:4" x14ac:dyDescent="0.25">
      <c r="A1227" s="3" t="s">
        <v>4954</v>
      </c>
      <c r="B1227" s="8" t="str">
        <f>VLOOKUP(Tabla3[[#This Row],[COD . CLIENTE  ]],Tabla15[],2,FALSE)</f>
        <v>GOMEZ ABREGU TITO PERCY</v>
      </c>
      <c r="C1227" s="1" t="e">
        <f>VLOOKUP(Tabla3[[#This Row],[COD . CLIENTE  ]],CREDITO[],4,FALSE)</f>
        <v>#N/A</v>
      </c>
      <c r="D1227" s="1" t="e">
        <f>VLOOKUP(Tabla3[[#This Row],[COD . CLIENTE  ]],CREDITO[],6,FALSE)</f>
        <v>#N/A</v>
      </c>
    </row>
    <row r="1228" spans="1:4" x14ac:dyDescent="0.25">
      <c r="A1228" s="3" t="s">
        <v>10377</v>
      </c>
      <c r="B1228" s="8" t="str">
        <f>VLOOKUP(Tabla3[[#This Row],[COD . CLIENTE  ]],Tabla15[],2,FALSE)</f>
        <v>MYM PROJECTS S.A.C.</v>
      </c>
      <c r="C1228" s="1" t="str">
        <f>VLOOKUP(Tabla3[[#This Row],[COD . CLIENTE  ]],CREDITO[],4,FALSE)</f>
        <v>CHEQUE DIF 30DIAS CONTRA ENTREGA</v>
      </c>
      <c r="D1228" s="1" t="str">
        <f>VLOOKUP(Tabla3[[#This Row],[COD . CLIENTE  ]],CREDITO[],6,FALSE)</f>
        <v>MERIE TINEO</v>
      </c>
    </row>
    <row r="1229" spans="1:4" x14ac:dyDescent="0.25">
      <c r="A1229" s="3" t="s">
        <v>9711</v>
      </c>
      <c r="B1229" s="8" t="str">
        <f>VLOOKUP(Tabla3[[#This Row],[COD . CLIENTE  ]],Tabla15[],2,FALSE)</f>
        <v>JE REFRIGERACION S.A.C.</v>
      </c>
      <c r="C1229" s="1" t="e">
        <f>VLOOKUP(Tabla3[[#This Row],[COD . CLIENTE  ]],CREDITO[],4,FALSE)</f>
        <v>#N/A</v>
      </c>
      <c r="D1229" s="1" t="e">
        <f>VLOOKUP(Tabla3[[#This Row],[COD . CLIENTE  ]],CREDITO[],6,FALSE)</f>
        <v>#N/A</v>
      </c>
    </row>
    <row r="1230" spans="1:4" x14ac:dyDescent="0.25">
      <c r="A1230" s="3" t="s">
        <v>9341</v>
      </c>
      <c r="B1230" s="8" t="str">
        <f>VLOOKUP(Tabla3[[#This Row],[COD . CLIENTE  ]],Tabla15[],2,FALSE)</f>
        <v>COLD GLOBAL IMPORT S.A.C.</v>
      </c>
      <c r="C1230" s="1" t="e">
        <f>VLOOKUP(Tabla3[[#This Row],[COD . CLIENTE  ]],CREDITO[],4,FALSE)</f>
        <v>#N/A</v>
      </c>
      <c r="D1230" s="1" t="e">
        <f>VLOOKUP(Tabla3[[#This Row],[COD . CLIENTE  ]],CREDITO[],6,FALSE)</f>
        <v>#N/A</v>
      </c>
    </row>
    <row r="1231" spans="1:4" x14ac:dyDescent="0.25">
      <c r="A1231" s="3" t="s">
        <v>5454</v>
      </c>
      <c r="B1231" s="8" t="str">
        <f>VLOOKUP(Tabla3[[#This Row],[COD . CLIENTE  ]],Tabla15[],2,FALSE)</f>
        <v>AVILA CHEGNI NICK HITLER</v>
      </c>
      <c r="C1231" s="1" t="e">
        <f>VLOOKUP(Tabla3[[#This Row],[COD . CLIENTE  ]],CREDITO[],4,FALSE)</f>
        <v>#N/A</v>
      </c>
      <c r="D1231" s="1" t="e">
        <f>VLOOKUP(Tabla3[[#This Row],[COD . CLIENTE  ]],CREDITO[],6,FALSE)</f>
        <v>#N/A</v>
      </c>
    </row>
    <row r="1232" spans="1:4" x14ac:dyDescent="0.25">
      <c r="A1232" s="3" t="s">
        <v>10712</v>
      </c>
      <c r="B1232" s="8" t="str">
        <f>VLOOKUP(Tabla3[[#This Row],[COD . CLIENTE  ]],Tabla15[],2,FALSE)</f>
        <v>JKR JIREH SERVICE S.A.C.</v>
      </c>
      <c r="C1232" s="1" t="e">
        <f>VLOOKUP(Tabla3[[#This Row],[COD . CLIENTE  ]],CREDITO[],4,FALSE)</f>
        <v>#N/A</v>
      </c>
      <c r="D1232" s="1" t="e">
        <f>VLOOKUP(Tabla3[[#This Row],[COD . CLIENTE  ]],CREDITO[],6,FALSE)</f>
        <v>#N/A</v>
      </c>
    </row>
    <row r="1233" spans="1:4" x14ac:dyDescent="0.25">
      <c r="A1233" s="3" t="s">
        <v>21938</v>
      </c>
      <c r="B1233" s="8" t="str">
        <f>VLOOKUP(Tabla3[[#This Row],[COD . CLIENTE  ]],Tabla15[],2,FALSE)</f>
        <v>CONSORCIO &amp; GLOBALIZACION SAC</v>
      </c>
      <c r="C1233" s="1" t="e">
        <f>VLOOKUP(Tabla3[[#This Row],[COD . CLIENTE  ]],CREDITO[],4,FALSE)</f>
        <v>#N/A</v>
      </c>
      <c r="D1233" s="1" t="e">
        <f>VLOOKUP(Tabla3[[#This Row],[COD . CLIENTE  ]],CREDITO[],6,FALSE)</f>
        <v>#N/A</v>
      </c>
    </row>
    <row r="1234" spans="1:4" x14ac:dyDescent="0.25">
      <c r="A1234" s="3" t="s">
        <v>4502</v>
      </c>
      <c r="B1234" s="8" t="str">
        <f>VLOOKUP(Tabla3[[#This Row],[COD . CLIENTE  ]],Tabla15[],2,FALSE)</f>
        <v>LOPEZ FLORES CARLOS AMBROCIO</v>
      </c>
      <c r="C1234" s="1" t="e">
        <f>VLOOKUP(Tabla3[[#This Row],[COD . CLIENTE  ]],CREDITO[],4,FALSE)</f>
        <v>#N/A</v>
      </c>
      <c r="D1234" s="1" t="e">
        <f>VLOOKUP(Tabla3[[#This Row],[COD . CLIENTE  ]],CREDITO[],6,FALSE)</f>
        <v>#N/A</v>
      </c>
    </row>
    <row r="1235" spans="1:4" x14ac:dyDescent="0.25">
      <c r="A1235" s="3" t="s">
        <v>4954</v>
      </c>
      <c r="B1235" s="8" t="str">
        <f>VLOOKUP(Tabla3[[#This Row],[COD . CLIENTE  ]],Tabla15[],2,FALSE)</f>
        <v>GOMEZ ABREGU TITO PERCY</v>
      </c>
      <c r="C1235" s="1" t="e">
        <f>VLOOKUP(Tabla3[[#This Row],[COD . CLIENTE  ]],CREDITO[],4,FALSE)</f>
        <v>#N/A</v>
      </c>
      <c r="D1235" s="1" t="e">
        <f>VLOOKUP(Tabla3[[#This Row],[COD . CLIENTE  ]],CREDITO[],6,FALSE)</f>
        <v>#N/A</v>
      </c>
    </row>
    <row r="1236" spans="1:4" x14ac:dyDescent="0.25">
      <c r="A1236" s="3" t="s">
        <v>5248</v>
      </c>
      <c r="B1236" s="8" t="str">
        <f>VLOOKUP(Tabla3[[#This Row],[COD . CLIENTE  ]],Tabla15[],2,FALSE)</f>
        <v>HINOSTROZA HUAROC BEDER JHIMY</v>
      </c>
      <c r="C1236" s="1" t="e">
        <f>VLOOKUP(Tabla3[[#This Row],[COD . CLIENTE  ]],CREDITO[],4,FALSE)</f>
        <v>#N/A</v>
      </c>
      <c r="D1236" s="1" t="e">
        <f>VLOOKUP(Tabla3[[#This Row],[COD . CLIENTE  ]],CREDITO[],6,FALSE)</f>
        <v>#N/A</v>
      </c>
    </row>
    <row r="1237" spans="1:4" x14ac:dyDescent="0.25">
      <c r="A1237" s="3" t="s">
        <v>10073</v>
      </c>
      <c r="B1237" s="8" t="str">
        <f>VLOOKUP(Tabla3[[#This Row],[COD . CLIENTE  ]],Tabla15[],2,FALSE)</f>
        <v>GR REFRIGERACION COMERCIAL E INDUSTRIAL S.A.C.</v>
      </c>
      <c r="C1237" s="1" t="e">
        <f>VLOOKUP(Tabla3[[#This Row],[COD . CLIENTE  ]],CREDITO[],4,FALSE)</f>
        <v>#N/A</v>
      </c>
      <c r="D1237" s="1" t="e">
        <f>VLOOKUP(Tabla3[[#This Row],[COD . CLIENTE  ]],CREDITO[],6,FALSE)</f>
        <v>#N/A</v>
      </c>
    </row>
    <row r="1238" spans="1:4" x14ac:dyDescent="0.25">
      <c r="A1238" s="3" t="s">
        <v>6498</v>
      </c>
      <c r="B1238" s="8" t="str">
        <f>VLOOKUP(Tabla3[[#This Row],[COD . CLIENTE  ]],Tabla15[],2,FALSE)</f>
        <v>MITOR INGENIEROS S.A.</v>
      </c>
      <c r="C1238" s="1" t="str">
        <f>VLOOKUP(Tabla3[[#This Row],[COD . CLIENTE  ]],CREDITO[],4,FALSE)</f>
        <v>Crédito 30 días</v>
      </c>
      <c r="D1238" s="1" t="str">
        <f>VLOOKUP(Tabla3[[#This Row],[COD . CLIENTE  ]],CREDITO[],6,FALSE)</f>
        <v>Daniela vicente</v>
      </c>
    </row>
    <row r="1239" spans="1:4" x14ac:dyDescent="0.25">
      <c r="A1239" s="3" t="s">
        <v>7346</v>
      </c>
      <c r="B1239" s="8" t="str">
        <f>VLOOKUP(Tabla3[[#This Row],[COD . CLIENTE  ]],Tabla15[],2,FALSE)</f>
        <v>ALIMENTOS DE EXPORTACION SOCIEDAD ANONIMA CERRADA - ALIEX S.A.C.</v>
      </c>
      <c r="C1239" s="1" t="e">
        <f>VLOOKUP(Tabla3[[#This Row],[COD . CLIENTE  ]],CREDITO[],4,FALSE)</f>
        <v>#N/A</v>
      </c>
      <c r="D1239" s="1" t="e">
        <f>VLOOKUP(Tabla3[[#This Row],[COD . CLIENTE  ]],CREDITO[],6,FALSE)</f>
        <v>#N/A</v>
      </c>
    </row>
    <row r="1240" spans="1:4" x14ac:dyDescent="0.25">
      <c r="A1240" s="3" t="s">
        <v>7778</v>
      </c>
      <c r="B1240" s="8" t="str">
        <f>VLOOKUP(Tabla3[[#This Row],[COD . CLIENTE  ]],Tabla15[],2,FALSE)</f>
        <v>M Y W AIR COLD PERU S.A.C.</v>
      </c>
      <c r="C1240" s="1" t="e">
        <f>VLOOKUP(Tabla3[[#This Row],[COD . CLIENTE  ]],CREDITO[],4,FALSE)</f>
        <v>#N/A</v>
      </c>
      <c r="D1240" s="1" t="e">
        <f>VLOOKUP(Tabla3[[#This Row],[COD . CLIENTE  ]],CREDITO[],6,FALSE)</f>
        <v>#N/A</v>
      </c>
    </row>
    <row r="1241" spans="1:4" x14ac:dyDescent="0.25">
      <c r="A1241" s="3" t="s">
        <v>5861</v>
      </c>
      <c r="B1241" s="8" t="str">
        <f>VLOOKUP(Tabla3[[#This Row],[COD . CLIENTE  ]],Tabla15[],2,FALSE)</f>
        <v>ISOLTECH S.A.C.</v>
      </c>
      <c r="C1241" s="1" t="e">
        <f>VLOOKUP(Tabla3[[#This Row],[COD . CLIENTE  ]],CREDITO[],4,FALSE)</f>
        <v>#N/A</v>
      </c>
      <c r="D1241" s="1" t="e">
        <f>VLOOKUP(Tabla3[[#This Row],[COD . CLIENTE  ]],CREDITO[],6,FALSE)</f>
        <v>#N/A</v>
      </c>
    </row>
    <row r="1242" spans="1:4" x14ac:dyDescent="0.25">
      <c r="A1242" s="3" t="s">
        <v>21941</v>
      </c>
      <c r="B1242" s="8" t="str">
        <f>VLOOKUP(Tabla3[[#This Row],[COD . CLIENTE  ]],Tabla15[],2,FALSE)</f>
        <v>HVAC SUPPLY &amp; SERVICES SAC</v>
      </c>
      <c r="C1242" s="1" t="e">
        <f>VLOOKUP(Tabla3[[#This Row],[COD . CLIENTE  ]],CREDITO[],4,FALSE)</f>
        <v>#N/A</v>
      </c>
      <c r="D1242" s="1" t="e">
        <f>VLOOKUP(Tabla3[[#This Row],[COD . CLIENTE  ]],CREDITO[],6,FALSE)</f>
        <v>#N/A</v>
      </c>
    </row>
    <row r="1243" spans="1:4" x14ac:dyDescent="0.25">
      <c r="A1243" s="3" t="s">
        <v>19282</v>
      </c>
      <c r="B1243" s="8" t="str">
        <f>VLOOKUP(Tabla3[[#This Row],[COD . CLIENTE  ]],Tabla15[],2,FALSE)</f>
        <v xml:space="preserve">FRIOMAX REFRIGERACION </v>
      </c>
      <c r="C1243" s="1" t="e">
        <f>VLOOKUP(Tabla3[[#This Row],[COD . CLIENTE  ]],CREDITO[],4,FALSE)</f>
        <v>#N/A</v>
      </c>
      <c r="D1243" s="1" t="e">
        <f>VLOOKUP(Tabla3[[#This Row],[COD . CLIENTE  ]],CREDITO[],6,FALSE)</f>
        <v>#N/A</v>
      </c>
    </row>
    <row r="1244" spans="1:4" x14ac:dyDescent="0.25">
      <c r="A1244" s="3" t="s">
        <v>21943</v>
      </c>
      <c r="B1244" s="8" t="str">
        <f>VLOOKUP(Tabla3[[#This Row],[COD . CLIENTE  ]],Tabla15[],2,FALSE)</f>
        <v>PAUCAR ARANGO BRENDA ROCIO</v>
      </c>
      <c r="C1244" s="1" t="e">
        <f>VLOOKUP(Tabla3[[#This Row],[COD . CLIENTE  ]],CREDITO[],4,FALSE)</f>
        <v>#N/A</v>
      </c>
      <c r="D1244" s="1" t="e">
        <f>VLOOKUP(Tabla3[[#This Row],[COD . CLIENTE  ]],CREDITO[],6,FALSE)</f>
        <v>#N/A</v>
      </c>
    </row>
    <row r="1245" spans="1:4" x14ac:dyDescent="0.25">
      <c r="A1245" s="3" t="s">
        <v>6638</v>
      </c>
      <c r="B1245" s="8" t="str">
        <f>VLOOKUP(Tabla3[[#This Row],[COD . CLIENTE  ]],Tabla15[],2,FALSE)</f>
        <v>ELECTRICOS GENERALES IMPORT EXPORT S.R.L</v>
      </c>
      <c r="C1245" s="1" t="e">
        <f>VLOOKUP(Tabla3[[#This Row],[COD . CLIENTE  ]],CREDITO[],4,FALSE)</f>
        <v>#N/A</v>
      </c>
      <c r="D1245" s="1" t="e">
        <f>VLOOKUP(Tabla3[[#This Row],[COD . CLIENTE  ]],CREDITO[],6,FALSE)</f>
        <v>#N/A</v>
      </c>
    </row>
    <row r="1246" spans="1:4" x14ac:dyDescent="0.25">
      <c r="A1246" s="3" t="s">
        <v>9058</v>
      </c>
      <c r="B1246" s="8" t="str">
        <f>VLOOKUP(Tabla3[[#This Row],[COD . CLIENTE  ]],Tabla15[],2,FALSE)</f>
        <v>REFRIWORLD PERU S.A.C.</v>
      </c>
      <c r="C1246" s="1" t="str">
        <f>VLOOKUP(Tabla3[[#This Row],[COD . CLIENTE  ]],CREDITO[],4,FALSE)</f>
        <v>Crédito 30 días</v>
      </c>
      <c r="D1246" s="1" t="str">
        <f>VLOOKUP(Tabla3[[#This Row],[COD . CLIENTE  ]],CREDITO[],6,FALSE)</f>
        <v>MERIE TINEO</v>
      </c>
    </row>
    <row r="1247" spans="1:4" x14ac:dyDescent="0.25">
      <c r="A1247" s="3" t="s">
        <v>21923</v>
      </c>
      <c r="B1247" s="8" t="str">
        <f>VLOOKUP(Tabla3[[#This Row],[COD . CLIENTE  ]],Tabla15[],2,FALSE)</f>
        <v>DISTRIBUIDORA NDUSTRIAL CARTER SAC</v>
      </c>
      <c r="C1247" s="1" t="e">
        <f>VLOOKUP(Tabla3[[#This Row],[COD . CLIENTE  ]],CREDITO[],4,FALSE)</f>
        <v>#N/A</v>
      </c>
      <c r="D1247" s="1" t="e">
        <f>VLOOKUP(Tabla3[[#This Row],[COD . CLIENTE  ]],CREDITO[],6,FALSE)</f>
        <v>#N/A</v>
      </c>
    </row>
    <row r="1248" spans="1:4" x14ac:dyDescent="0.25">
      <c r="A1248" s="3" t="s">
        <v>9389</v>
      </c>
      <c r="B1248" s="8" t="str">
        <f>VLOOKUP(Tabla3[[#This Row],[COD . CLIENTE  ]],Tabla15[],2,FALSE)</f>
        <v>CARGO CAVASSA EXPRESS S.A.C.</v>
      </c>
      <c r="C1248" s="1" t="e">
        <f>VLOOKUP(Tabla3[[#This Row],[COD . CLIENTE  ]],CREDITO[],4,FALSE)</f>
        <v>#N/A</v>
      </c>
      <c r="D1248" s="1" t="e">
        <f>VLOOKUP(Tabla3[[#This Row],[COD . CLIENTE  ]],CREDITO[],6,FALSE)</f>
        <v>#N/A</v>
      </c>
    </row>
    <row r="1249" spans="1:4" x14ac:dyDescent="0.25">
      <c r="A1249" s="3" t="s">
        <v>9294</v>
      </c>
      <c r="B1249" s="8" t="str">
        <f>VLOOKUP(Tabla3[[#This Row],[COD . CLIENTE  ]],Tabla15[],2,FALSE)</f>
        <v>STRANVID S.A.C.</v>
      </c>
      <c r="C1249" s="1" t="e">
        <f>VLOOKUP(Tabla3[[#This Row],[COD . CLIENTE  ]],CREDITO[],4,FALSE)</f>
        <v>#N/A</v>
      </c>
      <c r="D1249" s="1" t="e">
        <f>VLOOKUP(Tabla3[[#This Row],[COD . CLIENTE  ]],CREDITO[],6,FALSE)</f>
        <v>#N/A</v>
      </c>
    </row>
    <row r="1250" spans="1:4" x14ac:dyDescent="0.25">
      <c r="A1250" s="3" t="s">
        <v>19237</v>
      </c>
      <c r="B1250" s="8" t="str">
        <f>VLOOKUP(Tabla3[[#This Row],[COD . CLIENTE  ]],Tabla15[],2,FALSE)</f>
        <v xml:space="preserve">CORPORACION BLAD </v>
      </c>
      <c r="C1250" s="1" t="e">
        <f>VLOOKUP(Tabla3[[#This Row],[COD . CLIENTE  ]],CREDITO[],4,FALSE)</f>
        <v>#N/A</v>
      </c>
      <c r="D1250" s="1" t="e">
        <f>VLOOKUP(Tabla3[[#This Row],[COD . CLIENTE  ]],CREDITO[],6,FALSE)</f>
        <v>#N/A</v>
      </c>
    </row>
    <row r="1251" spans="1:4" x14ac:dyDescent="0.25">
      <c r="A1251" s="3" t="s">
        <v>11557</v>
      </c>
      <c r="B1251" s="8" t="str">
        <f>VLOOKUP(Tabla3[[#This Row],[COD . CLIENTE  ]],Tabla15[],2,FALSE)</f>
        <v>ABANTO TRUJILLO SERGIO LOIC</v>
      </c>
      <c r="C1251" s="1" t="e">
        <f>VLOOKUP(Tabla3[[#This Row],[COD . CLIENTE  ]],CREDITO[],4,FALSE)</f>
        <v>#N/A</v>
      </c>
      <c r="D1251" s="1" t="e">
        <f>VLOOKUP(Tabla3[[#This Row],[COD . CLIENTE  ]],CREDITO[],6,FALSE)</f>
        <v>#N/A</v>
      </c>
    </row>
    <row r="1252" spans="1:4" x14ac:dyDescent="0.25">
      <c r="A1252" s="3" t="s">
        <v>11313</v>
      </c>
      <c r="B1252" s="8" t="str">
        <f>VLOOKUP(Tabla3[[#This Row],[COD . CLIENTE  ]],Tabla15[],2,FALSE)</f>
        <v>FRIO COMERCIAL PROYECTOS S.A.C.</v>
      </c>
      <c r="C1252" s="1" t="e">
        <f>VLOOKUP(Tabla3[[#This Row],[COD . CLIENTE  ]],CREDITO[],4,FALSE)</f>
        <v>#N/A</v>
      </c>
      <c r="D1252" s="1" t="e">
        <f>VLOOKUP(Tabla3[[#This Row],[COD . CLIENTE  ]],CREDITO[],6,FALSE)</f>
        <v>#N/A</v>
      </c>
    </row>
    <row r="1253" spans="1:4" x14ac:dyDescent="0.25">
      <c r="A1253" s="3" t="s">
        <v>4815</v>
      </c>
      <c r="B1253" s="8" t="str">
        <f>VLOOKUP(Tabla3[[#This Row],[COD . CLIENTE  ]],Tabla15[],2,FALSE)</f>
        <v>BALDEON CALDERON ROMELIO HIPOLITO</v>
      </c>
      <c r="C1253" s="1" t="e">
        <f>VLOOKUP(Tabla3[[#This Row],[COD . CLIENTE  ]],CREDITO[],4,FALSE)</f>
        <v>#N/A</v>
      </c>
      <c r="D1253" s="1" t="e">
        <f>VLOOKUP(Tabla3[[#This Row],[COD . CLIENTE  ]],CREDITO[],6,FALSE)</f>
        <v>#N/A</v>
      </c>
    </row>
    <row r="1254" spans="1:4" x14ac:dyDescent="0.25">
      <c r="A1254" s="3" t="s">
        <v>4686</v>
      </c>
      <c r="B1254" s="8" t="str">
        <f>VLOOKUP(Tabla3[[#This Row],[COD . CLIENTE  ]],Tabla15[],2,FALSE)</f>
        <v>CARHUAMACA PEREZ DE REMIGIO</v>
      </c>
      <c r="C1254" s="1" t="e">
        <f>VLOOKUP(Tabla3[[#This Row],[COD . CLIENTE  ]],CREDITO[],4,FALSE)</f>
        <v>#N/A</v>
      </c>
      <c r="D1254" s="1" t="e">
        <f>VLOOKUP(Tabla3[[#This Row],[COD . CLIENTE  ]],CREDITO[],6,FALSE)</f>
        <v>#N/A</v>
      </c>
    </row>
    <row r="1255" spans="1:4" x14ac:dyDescent="0.25">
      <c r="A1255" s="3" t="s">
        <v>21945</v>
      </c>
      <c r="B1255" s="8" t="str">
        <f>VLOOKUP(Tabla3[[#This Row],[COD . CLIENTE  ]],Tabla15[],2,FALSE)</f>
        <v>NAVEV INVERSIONES SAC</v>
      </c>
      <c r="C1255" s="1" t="e">
        <f>VLOOKUP(Tabla3[[#This Row],[COD . CLIENTE  ]],CREDITO[],4,FALSE)</f>
        <v>#N/A</v>
      </c>
      <c r="D1255" s="1" t="e">
        <f>VLOOKUP(Tabla3[[#This Row],[COD . CLIENTE  ]],CREDITO[],6,FALSE)</f>
        <v>#N/A</v>
      </c>
    </row>
    <row r="1256" spans="1:4" x14ac:dyDescent="0.25">
      <c r="A1256" s="3" t="s">
        <v>21947</v>
      </c>
      <c r="B1256" s="8" t="str">
        <f>VLOOKUP(Tabla3[[#This Row],[COD . CLIENTE  ]],Tabla15[],2,FALSE)</f>
        <v>DP CORPORACION FERRETERA EIRL</v>
      </c>
      <c r="C1256" s="1" t="e">
        <f>VLOOKUP(Tabla3[[#This Row],[COD . CLIENTE  ]],CREDITO[],4,FALSE)</f>
        <v>#N/A</v>
      </c>
      <c r="D1256" s="1" t="e">
        <f>VLOOKUP(Tabla3[[#This Row],[COD . CLIENTE  ]],CREDITO[],6,FALSE)</f>
        <v>#N/A</v>
      </c>
    </row>
    <row r="1257" spans="1:4" x14ac:dyDescent="0.25">
      <c r="A1257" s="3" t="s">
        <v>6279</v>
      </c>
      <c r="B1257" s="8" t="str">
        <f>VLOOKUP(Tabla3[[#This Row],[COD . CLIENTE  ]],Tabla15[],2,FALSE)</f>
        <v>REFRISA S.R.LTDA.</v>
      </c>
      <c r="C1257" s="1" t="e">
        <f>VLOOKUP(Tabla3[[#This Row],[COD . CLIENTE  ]],CREDITO[],4,FALSE)</f>
        <v>#N/A</v>
      </c>
      <c r="D1257" s="1" t="e">
        <f>VLOOKUP(Tabla3[[#This Row],[COD . CLIENTE  ]],CREDITO[],6,FALSE)</f>
        <v>#N/A</v>
      </c>
    </row>
    <row r="1258" spans="1:4" x14ac:dyDescent="0.25">
      <c r="A1258" s="3" t="s">
        <v>7251</v>
      </c>
      <c r="B1258" s="8" t="str">
        <f>VLOOKUP(Tabla3[[#This Row],[COD . CLIENTE  ]],Tabla15[],2,FALSE)</f>
        <v>EKONO AIR EIRL</v>
      </c>
      <c r="C1258" s="1" t="e">
        <f>VLOOKUP(Tabla3[[#This Row],[COD . CLIENTE  ]],CREDITO[],4,FALSE)</f>
        <v>#N/A</v>
      </c>
      <c r="D1258" s="1" t="e">
        <f>VLOOKUP(Tabla3[[#This Row],[COD . CLIENTE  ]],CREDITO[],6,FALSE)</f>
        <v>#N/A</v>
      </c>
    </row>
    <row r="1259" spans="1:4" x14ac:dyDescent="0.25">
      <c r="A1259" s="3" t="s">
        <v>21949</v>
      </c>
      <c r="B1259" s="8" t="str">
        <f>VLOOKUP(Tabla3[[#This Row],[COD . CLIENTE  ]],Tabla15[],2,FALSE)</f>
        <v>FAMAI SEAL JET SAC</v>
      </c>
      <c r="C1259" s="1" t="e">
        <f>VLOOKUP(Tabla3[[#This Row],[COD . CLIENTE  ]],CREDITO[],4,FALSE)</f>
        <v>#N/A</v>
      </c>
      <c r="D1259" s="1" t="e">
        <f>VLOOKUP(Tabla3[[#This Row],[COD . CLIENTE  ]],CREDITO[],6,FALSE)</f>
        <v>#N/A</v>
      </c>
    </row>
    <row r="1260" spans="1:4" x14ac:dyDescent="0.25">
      <c r="A1260" s="3" t="s">
        <v>10988</v>
      </c>
      <c r="B1260" s="8" t="str">
        <f>VLOOKUP(Tabla3[[#This Row],[COD . CLIENTE  ]],Tabla15[],2,FALSE)</f>
        <v>REFRI SMART S.A.C.</v>
      </c>
      <c r="C1260" s="1" t="e">
        <f>VLOOKUP(Tabla3[[#This Row],[COD . CLIENTE  ]],CREDITO[],4,FALSE)</f>
        <v>#N/A</v>
      </c>
      <c r="D1260" s="1" t="e">
        <f>VLOOKUP(Tabla3[[#This Row],[COD . CLIENTE  ]],CREDITO[],6,FALSE)</f>
        <v>#N/A</v>
      </c>
    </row>
    <row r="1261" spans="1:4" x14ac:dyDescent="0.25">
      <c r="A1261" s="3" t="s">
        <v>8579</v>
      </c>
      <c r="B1261" s="8" t="str">
        <f>VLOOKUP(Tabla3[[#This Row],[COD . CLIENTE  ]],Tabla15[],2,FALSE)</f>
        <v>HANTOF TEKPESA GROUP E.I.R.L.</v>
      </c>
      <c r="C1261" s="1" t="e">
        <f>VLOOKUP(Tabla3[[#This Row],[COD . CLIENTE  ]],CREDITO[],4,FALSE)</f>
        <v>#N/A</v>
      </c>
      <c r="D1261" s="1" t="e">
        <f>VLOOKUP(Tabla3[[#This Row],[COD . CLIENTE  ]],CREDITO[],6,FALSE)</f>
        <v>#N/A</v>
      </c>
    </row>
    <row r="1262" spans="1:4" x14ac:dyDescent="0.25">
      <c r="A1262" s="3" t="s">
        <v>8708</v>
      </c>
      <c r="B1262" s="8" t="str">
        <f>VLOOKUP(Tabla3[[#This Row],[COD . CLIENTE  ]],Tabla15[],2,FALSE)</f>
        <v>SERCRAR S.A.C</v>
      </c>
      <c r="C1262" s="1" t="e">
        <f>VLOOKUP(Tabla3[[#This Row],[COD . CLIENTE  ]],CREDITO[],4,FALSE)</f>
        <v>#N/A</v>
      </c>
      <c r="D1262" s="1" t="e">
        <f>VLOOKUP(Tabla3[[#This Row],[COD . CLIENTE  ]],CREDITO[],6,FALSE)</f>
        <v>#N/A</v>
      </c>
    </row>
    <row r="1263" spans="1:4" x14ac:dyDescent="0.25">
      <c r="A1263" s="3" t="s">
        <v>6279</v>
      </c>
      <c r="B1263" s="8" t="str">
        <f>VLOOKUP(Tabla3[[#This Row],[COD . CLIENTE  ]],Tabla15[],2,FALSE)</f>
        <v>REFRISA S.R.LTDA.</v>
      </c>
      <c r="C1263" s="1" t="e">
        <f>VLOOKUP(Tabla3[[#This Row],[COD . CLIENTE  ]],CREDITO[],4,FALSE)</f>
        <v>#N/A</v>
      </c>
      <c r="D1263" s="1" t="e">
        <f>VLOOKUP(Tabla3[[#This Row],[COD . CLIENTE  ]],CREDITO[],6,FALSE)</f>
        <v>#N/A</v>
      </c>
    </row>
    <row r="1264" spans="1:4" x14ac:dyDescent="0.25">
      <c r="A1264" s="3" t="s">
        <v>9873</v>
      </c>
      <c r="B1264" s="8" t="str">
        <f>VLOOKUP(Tabla3[[#This Row],[COD . CLIENTE  ]],Tabla15[],2,FALSE)</f>
        <v>AIR COOL SYSTEM SM S.A.C.</v>
      </c>
      <c r="C1264" s="1" t="e">
        <f>VLOOKUP(Tabla3[[#This Row],[COD . CLIENTE  ]],CREDITO[],4,FALSE)</f>
        <v>#N/A</v>
      </c>
      <c r="D1264" s="1" t="e">
        <f>VLOOKUP(Tabla3[[#This Row],[COD . CLIENTE  ]],CREDITO[],6,FALSE)</f>
        <v>#N/A</v>
      </c>
    </row>
    <row r="1265" spans="1:4" x14ac:dyDescent="0.25">
      <c r="A1265" s="3" t="s">
        <v>9232</v>
      </c>
      <c r="B1265" s="8" t="str">
        <f>VLOOKUP(Tabla3[[#This Row],[COD . CLIENTE  ]],Tabla15[],2,FALSE)</f>
        <v>REFRIAIR IMPORT E.I.R.L.</v>
      </c>
      <c r="C1265" s="1" t="e">
        <f>VLOOKUP(Tabla3[[#This Row],[COD . CLIENTE  ]],CREDITO[],4,FALSE)</f>
        <v>#N/A</v>
      </c>
      <c r="D1265" s="1" t="e">
        <f>VLOOKUP(Tabla3[[#This Row],[COD . CLIENTE  ]],CREDITO[],6,FALSE)</f>
        <v>#N/A</v>
      </c>
    </row>
    <row r="1266" spans="1:4" x14ac:dyDescent="0.25">
      <c r="A1266" s="3" t="s">
        <v>9232</v>
      </c>
      <c r="B1266" s="8" t="str">
        <f>VLOOKUP(Tabla3[[#This Row],[COD . CLIENTE  ]],Tabla15[],2,FALSE)</f>
        <v>REFRIAIR IMPORT E.I.R.L.</v>
      </c>
      <c r="C1266" s="1" t="e">
        <f>VLOOKUP(Tabla3[[#This Row],[COD . CLIENTE  ]],CREDITO[],4,FALSE)</f>
        <v>#N/A</v>
      </c>
      <c r="D1266" s="1" t="e">
        <f>VLOOKUP(Tabla3[[#This Row],[COD . CLIENTE  ]],CREDITO[],6,FALSE)</f>
        <v>#N/A</v>
      </c>
    </row>
    <row r="1267" spans="1:4" x14ac:dyDescent="0.25">
      <c r="A1267" s="3" t="s">
        <v>11186</v>
      </c>
      <c r="B1267" s="8" t="str">
        <f>VLOOKUP(Tabla3[[#This Row],[COD . CLIENTE  ]],Tabla15[],2,FALSE)</f>
        <v>CCAMARZSE REFRIGERACION S.A.C.”</v>
      </c>
      <c r="C1267" s="1" t="e">
        <f>VLOOKUP(Tabla3[[#This Row],[COD . CLIENTE  ]],CREDITO[],4,FALSE)</f>
        <v>#N/A</v>
      </c>
      <c r="D1267" s="1" t="e">
        <f>VLOOKUP(Tabla3[[#This Row],[COD . CLIENTE  ]],CREDITO[],6,FALSE)</f>
        <v>#N/A</v>
      </c>
    </row>
    <row r="1268" spans="1:4" x14ac:dyDescent="0.25">
      <c r="A1268" s="3" t="s">
        <v>21951</v>
      </c>
      <c r="B1268" s="8" t="str">
        <f>VLOOKUP(Tabla3[[#This Row],[COD . CLIENTE  ]],Tabla15[],2,FALSE)</f>
        <v>GYC INVERSIONES SAC</v>
      </c>
      <c r="C1268" s="1" t="e">
        <f>VLOOKUP(Tabla3[[#This Row],[COD . CLIENTE  ]],CREDITO[],4,FALSE)</f>
        <v>#N/A</v>
      </c>
      <c r="D1268" s="1" t="e">
        <f>VLOOKUP(Tabla3[[#This Row],[COD . CLIENTE  ]],CREDITO[],6,FALSE)</f>
        <v>#N/A</v>
      </c>
    </row>
    <row r="1269" spans="1:4" x14ac:dyDescent="0.25">
      <c r="A1269" s="3" t="s">
        <v>9600</v>
      </c>
      <c r="B1269" s="8" t="str">
        <f>VLOOKUP(Tabla3[[#This Row],[COD . CLIENTE  ]],Tabla15[],2,FALSE)</f>
        <v>REFRIGERACION POLO NORTE S.R.L.</v>
      </c>
      <c r="C1269" s="1" t="e">
        <f>VLOOKUP(Tabla3[[#This Row],[COD . CLIENTE  ]],CREDITO[],4,FALSE)</f>
        <v>#N/A</v>
      </c>
      <c r="D1269" s="1" t="e">
        <f>VLOOKUP(Tabla3[[#This Row],[COD . CLIENTE  ]],CREDITO[],6,FALSE)</f>
        <v>#N/A</v>
      </c>
    </row>
    <row r="1270" spans="1:4" x14ac:dyDescent="0.25">
      <c r="A1270" s="3" t="s">
        <v>21953</v>
      </c>
      <c r="B1270" s="8" t="str">
        <f>VLOOKUP(Tabla3[[#This Row],[COD . CLIENTE  ]],Tabla15[],2,FALSE)</f>
        <v>TRANSPORTES WHITTINGTON GROUP SAC</v>
      </c>
      <c r="C1270" s="1" t="e">
        <f>VLOOKUP(Tabla3[[#This Row],[COD . CLIENTE  ]],CREDITO[],4,FALSE)</f>
        <v>#N/A</v>
      </c>
      <c r="D1270" s="1" t="e">
        <f>VLOOKUP(Tabla3[[#This Row],[COD . CLIENTE  ]],CREDITO[],6,FALSE)</f>
        <v>#N/A</v>
      </c>
    </row>
    <row r="1271" spans="1:4" x14ac:dyDescent="0.25">
      <c r="A1271" s="3" t="s">
        <v>10377</v>
      </c>
      <c r="B1271" s="8" t="str">
        <f>VLOOKUP(Tabla3[[#This Row],[COD . CLIENTE  ]],Tabla15[],2,FALSE)</f>
        <v>MYM PROJECTS S.A.C.</v>
      </c>
      <c r="C1271" s="1" t="str">
        <f>VLOOKUP(Tabla3[[#This Row],[COD . CLIENTE  ]],CREDITO[],4,FALSE)</f>
        <v>CHEQUE DIF 30DIAS CONTRA ENTREGA</v>
      </c>
      <c r="D1271" s="1" t="str">
        <f>VLOOKUP(Tabla3[[#This Row],[COD . CLIENTE  ]],CREDITO[],6,FALSE)</f>
        <v>MERIE TINEO</v>
      </c>
    </row>
    <row r="1272" spans="1:4" x14ac:dyDescent="0.25">
      <c r="A1272" s="3" t="s">
        <v>5190</v>
      </c>
      <c r="B1272" s="8" t="str">
        <f>VLOOKUP(Tabla3[[#This Row],[COD . CLIENTE  ]],Tabla15[],2,FALSE)</f>
        <v>PLAZA GABRIEL HIONLI CARLOS</v>
      </c>
      <c r="C1272" s="1" t="e">
        <f>VLOOKUP(Tabla3[[#This Row],[COD . CLIENTE  ]],CREDITO[],4,FALSE)</f>
        <v>#N/A</v>
      </c>
      <c r="D1272" s="1" t="e">
        <f>VLOOKUP(Tabla3[[#This Row],[COD . CLIENTE  ]],CREDITO[],6,FALSE)</f>
        <v>#N/A</v>
      </c>
    </row>
    <row r="1273" spans="1:4" x14ac:dyDescent="0.25">
      <c r="A1273" s="3" t="s">
        <v>8988</v>
      </c>
      <c r="B1273" s="8" t="str">
        <f>VLOOKUP(Tabla3[[#This Row],[COD . CLIENTE  ]],Tabla15[],2,FALSE)</f>
        <v>MV PERU REPRESENTACIONES S.A.C</v>
      </c>
      <c r="C1273" s="1" t="e">
        <f>VLOOKUP(Tabla3[[#This Row],[COD . CLIENTE  ]],CREDITO[],4,FALSE)</f>
        <v>#N/A</v>
      </c>
      <c r="D1273" s="1" t="e">
        <f>VLOOKUP(Tabla3[[#This Row],[COD . CLIENTE  ]],CREDITO[],6,FALSE)</f>
        <v>#N/A</v>
      </c>
    </row>
    <row r="1274" spans="1:4" x14ac:dyDescent="0.25">
      <c r="A1274" s="3" t="s">
        <v>11183</v>
      </c>
      <c r="B1274" s="8" t="str">
        <f>VLOOKUP(Tabla3[[#This Row],[COD . CLIENTE  ]],Tabla15[],2,FALSE)</f>
        <v>ARCTIC REFRIGERATION &amp; CONSTRUCTION S.A.C.</v>
      </c>
      <c r="C1274" s="1" t="e">
        <f>VLOOKUP(Tabla3[[#This Row],[COD . CLIENTE  ]],CREDITO[],4,FALSE)</f>
        <v>#N/A</v>
      </c>
      <c r="D1274" s="1" t="e">
        <f>VLOOKUP(Tabla3[[#This Row],[COD . CLIENTE  ]],CREDITO[],6,FALSE)</f>
        <v>#N/A</v>
      </c>
    </row>
    <row r="1275" spans="1:4" x14ac:dyDescent="0.25">
      <c r="A1275" s="3" t="s">
        <v>8026</v>
      </c>
      <c r="B1275" s="8" t="str">
        <f>VLOOKUP(Tabla3[[#This Row],[COD . CLIENTE  ]],Tabla15[],2,FALSE)</f>
        <v>INYCON PERU S.A.C.</v>
      </c>
      <c r="C1275" s="1" t="str">
        <f>VLOOKUP(Tabla3[[#This Row],[COD . CLIENTE  ]],CREDITO[],4,FALSE)</f>
        <v>Crédito 30 días</v>
      </c>
      <c r="D1275" s="1" t="str">
        <f>VLOOKUP(Tabla3[[#This Row],[COD . CLIENTE  ]],CREDITO[],6,FALSE)</f>
        <v>Alexis Perez</v>
      </c>
    </row>
    <row r="1276" spans="1:4" x14ac:dyDescent="0.25">
      <c r="A1276" s="3" t="s">
        <v>6500</v>
      </c>
      <c r="B1276" s="8" t="str">
        <f>VLOOKUP(Tabla3[[#This Row],[COD . CLIENTE  ]],Tabla15[],2,FALSE)</f>
        <v>FAB.DEHELADOSY REP.NUEVO HORIZONTE S.A.C</v>
      </c>
      <c r="C1276" s="1" t="e">
        <f>VLOOKUP(Tabla3[[#This Row],[COD . CLIENTE  ]],CREDITO[],4,FALSE)</f>
        <v>#N/A</v>
      </c>
      <c r="D1276" s="1" t="e">
        <f>VLOOKUP(Tabla3[[#This Row],[COD . CLIENTE  ]],CREDITO[],6,FALSE)</f>
        <v>#N/A</v>
      </c>
    </row>
    <row r="1277" spans="1:4" x14ac:dyDescent="0.25">
      <c r="A1277" s="3" t="s">
        <v>11274</v>
      </c>
      <c r="B1277" s="8" t="str">
        <f>VLOOKUP(Tabla3[[#This Row],[COD . CLIENTE  ]],Tabla15[],2,FALSE)</f>
        <v>SOLUCIONES J &amp; E E.I.R.L.</v>
      </c>
      <c r="C1277" s="1" t="e">
        <f>VLOOKUP(Tabla3[[#This Row],[COD . CLIENTE  ]],CREDITO[],4,FALSE)</f>
        <v>#N/A</v>
      </c>
      <c r="D1277" s="1" t="e">
        <f>VLOOKUP(Tabla3[[#This Row],[COD . CLIENTE  ]],CREDITO[],6,FALSE)</f>
        <v>#N/A</v>
      </c>
    </row>
    <row r="1278" spans="1:4" x14ac:dyDescent="0.25">
      <c r="A1278" s="3" t="s">
        <v>7302</v>
      </c>
      <c r="B1278" s="8" t="str">
        <f>VLOOKUP(Tabla3[[#This Row],[COD . CLIENTE  ]],Tabla15[],2,FALSE)</f>
        <v>ELECTRO FERRO CENTRO S.A.C.</v>
      </c>
      <c r="C1278" s="1" t="e">
        <f>VLOOKUP(Tabla3[[#This Row],[COD . CLIENTE  ]],CREDITO[],4,FALSE)</f>
        <v>#N/A</v>
      </c>
      <c r="D1278" s="1" t="e">
        <f>VLOOKUP(Tabla3[[#This Row],[COD . CLIENTE  ]],CREDITO[],6,FALSE)</f>
        <v>#N/A</v>
      </c>
    </row>
    <row r="1279" spans="1:4" x14ac:dyDescent="0.25">
      <c r="A1279" s="3" t="s">
        <v>5429</v>
      </c>
      <c r="B1279" s="8" t="str">
        <f>VLOOKUP(Tabla3[[#This Row],[COD . CLIENTE  ]],Tabla15[],2,FALSE)</f>
        <v>NUÑEZ CONDOR WILMER EDISSON</v>
      </c>
      <c r="C1279" s="1" t="e">
        <f>VLOOKUP(Tabla3[[#This Row],[COD . CLIENTE  ]],CREDITO[],4,FALSE)</f>
        <v>#N/A</v>
      </c>
      <c r="D1279" s="1" t="e">
        <f>VLOOKUP(Tabla3[[#This Row],[COD . CLIENTE  ]],CREDITO[],6,FALSE)</f>
        <v>#N/A</v>
      </c>
    </row>
    <row r="1280" spans="1:4" x14ac:dyDescent="0.25">
      <c r="A1280" s="3" t="s">
        <v>5332</v>
      </c>
      <c r="B1280" s="8" t="str">
        <f>VLOOKUP(Tabla3[[#This Row],[COD . CLIENTE  ]],Tabla15[],2,FALSE)</f>
        <v>ILLESCAS CABANA BRYAN ALAN</v>
      </c>
      <c r="C1280" s="1" t="e">
        <f>VLOOKUP(Tabla3[[#This Row],[COD . CLIENTE  ]],CREDITO[],4,FALSE)</f>
        <v>#N/A</v>
      </c>
      <c r="D1280" s="1" t="e">
        <f>VLOOKUP(Tabla3[[#This Row],[COD . CLIENTE  ]],CREDITO[],6,FALSE)</f>
        <v>#N/A</v>
      </c>
    </row>
    <row r="1281" spans="1:4" x14ac:dyDescent="0.25">
      <c r="A1281" s="3" t="s">
        <v>7778</v>
      </c>
      <c r="B1281" s="8" t="str">
        <f>VLOOKUP(Tabla3[[#This Row],[COD . CLIENTE  ]],Tabla15[],2,FALSE)</f>
        <v>M Y W AIR COLD PERU S.A.C.</v>
      </c>
      <c r="C1281" s="1" t="e">
        <f>VLOOKUP(Tabla3[[#This Row],[COD . CLIENTE  ]],CREDITO[],4,FALSE)</f>
        <v>#N/A</v>
      </c>
      <c r="D1281" s="1" t="e">
        <f>VLOOKUP(Tabla3[[#This Row],[COD . CLIENTE  ]],CREDITO[],6,FALSE)</f>
        <v>#N/A</v>
      </c>
    </row>
    <row r="1282" spans="1:4" x14ac:dyDescent="0.25">
      <c r="A1282" s="3" t="s">
        <v>9132</v>
      </c>
      <c r="B1282" s="8" t="str">
        <f>VLOOKUP(Tabla3[[#This Row],[COD . CLIENTE  ]],Tabla15[],2,FALSE)</f>
        <v>PC PERFECT COOL S.A.C.</v>
      </c>
      <c r="C1282" s="1" t="e">
        <f>VLOOKUP(Tabla3[[#This Row],[COD . CLIENTE  ]],CREDITO[],4,FALSE)</f>
        <v>#N/A</v>
      </c>
      <c r="D1282" s="1" t="e">
        <f>VLOOKUP(Tabla3[[#This Row],[COD . CLIENTE  ]],CREDITO[],6,FALSE)</f>
        <v>#N/A</v>
      </c>
    </row>
    <row r="1283" spans="1:4" x14ac:dyDescent="0.25">
      <c r="A1283" s="3" t="s">
        <v>21955</v>
      </c>
      <c r="B1283" s="8" t="str">
        <f>VLOOKUP(Tabla3[[#This Row],[COD . CLIENTE  ]],Tabla15[],2,FALSE)</f>
        <v>SEÑOR CAUTIVO DE AYABACA DE FRUTAS SAC</v>
      </c>
      <c r="C1283" s="1" t="e">
        <f>VLOOKUP(Tabla3[[#This Row],[COD . CLIENTE  ]],CREDITO[],4,FALSE)</f>
        <v>#N/A</v>
      </c>
      <c r="D1283" s="1" t="e">
        <f>VLOOKUP(Tabla3[[#This Row],[COD . CLIENTE  ]],CREDITO[],6,FALSE)</f>
        <v>#N/A</v>
      </c>
    </row>
    <row r="1284" spans="1:4" x14ac:dyDescent="0.25">
      <c r="A1284" s="3" t="s">
        <v>10375</v>
      </c>
      <c r="B1284" s="8" t="str">
        <f>VLOOKUP(Tabla3[[#This Row],[COD . CLIENTE  ]],Tabla15[],2,FALSE)</f>
        <v>ROBINSON PUSE S.A.C.</v>
      </c>
      <c r="C1284" s="1" t="e">
        <f>VLOOKUP(Tabla3[[#This Row],[COD . CLIENTE  ]],CREDITO[],4,FALSE)</f>
        <v>#N/A</v>
      </c>
      <c r="D1284" s="1" t="e">
        <f>VLOOKUP(Tabla3[[#This Row],[COD . CLIENTE  ]],CREDITO[],6,FALSE)</f>
        <v>#N/A</v>
      </c>
    </row>
    <row r="1285" spans="1:4" x14ac:dyDescent="0.25">
      <c r="A1285" s="3" t="s">
        <v>21958</v>
      </c>
      <c r="B1285" s="8" t="str">
        <f>VLOOKUP(Tabla3[[#This Row],[COD . CLIENTE  ]],Tabla15[],2,FALSE)</f>
        <v>INVERSIONES PECUARIAS Y AGRARIAS HP SAC</v>
      </c>
      <c r="C1285" s="1" t="e">
        <f>VLOOKUP(Tabla3[[#This Row],[COD . CLIENTE  ]],CREDITO[],4,FALSE)</f>
        <v>#N/A</v>
      </c>
      <c r="D1285" s="1" t="e">
        <f>VLOOKUP(Tabla3[[#This Row],[COD . CLIENTE  ]],CREDITO[],6,FALSE)</f>
        <v>#N/A</v>
      </c>
    </row>
    <row r="1286" spans="1:4" x14ac:dyDescent="0.25">
      <c r="A1286" s="3" t="s">
        <v>9186</v>
      </c>
      <c r="B1286" s="8" t="str">
        <f>VLOOKUP(Tabla3[[#This Row],[COD . CLIENTE  ]],Tabla15[],2,FALSE)</f>
        <v>INDUSTRIA SERFRIO S.A.C.</v>
      </c>
      <c r="C1286" s="1" t="e">
        <f>VLOOKUP(Tabla3[[#This Row],[COD . CLIENTE  ]],CREDITO[],4,FALSE)</f>
        <v>#N/A</v>
      </c>
      <c r="D1286" s="1" t="e">
        <f>VLOOKUP(Tabla3[[#This Row],[COD . CLIENTE  ]],CREDITO[],6,FALSE)</f>
        <v>#N/A</v>
      </c>
    </row>
    <row r="1287" spans="1:4" x14ac:dyDescent="0.25">
      <c r="A1287" s="3" t="s">
        <v>10951</v>
      </c>
      <c r="B1287" s="8" t="str">
        <f>VLOOKUP(Tabla3[[#This Row],[COD . CLIENTE  ]],Tabla15[],2,FALSE)</f>
        <v>MASTER SERVICE RD S.A.C</v>
      </c>
      <c r="C1287" s="1" t="e">
        <f>VLOOKUP(Tabla3[[#This Row],[COD . CLIENTE  ]],CREDITO[],4,FALSE)</f>
        <v>#N/A</v>
      </c>
      <c r="D1287" s="1" t="e">
        <f>VLOOKUP(Tabla3[[#This Row],[COD . CLIENTE  ]],CREDITO[],6,FALSE)</f>
        <v>#N/A</v>
      </c>
    </row>
    <row r="1288" spans="1:4" x14ac:dyDescent="0.25">
      <c r="A1288" s="3" t="s">
        <v>10102</v>
      </c>
      <c r="B1288" s="8" t="str">
        <f>VLOOKUP(Tabla3[[#This Row],[COD . CLIENTE  ]],Tabla15[],2,FALSE)</f>
        <v>SNOW SHOP S.A.C.</v>
      </c>
      <c r="C1288" s="1" t="e">
        <f>VLOOKUP(Tabla3[[#This Row],[COD . CLIENTE  ]],CREDITO[],4,FALSE)</f>
        <v>#N/A</v>
      </c>
      <c r="D1288" s="1" t="e">
        <f>VLOOKUP(Tabla3[[#This Row],[COD . CLIENTE  ]],CREDITO[],6,FALSE)</f>
        <v>#N/A</v>
      </c>
    </row>
    <row r="1289" spans="1:4" x14ac:dyDescent="0.25">
      <c r="A1289" s="3" t="s">
        <v>9085</v>
      </c>
      <c r="B1289" s="8" t="str">
        <f>VLOOKUP(Tabla3[[#This Row],[COD . CLIENTE  ]],Tabla15[],2,FALSE)</f>
        <v>OCEANS FISH COMPANY S.A.C. - OFC S.A.C.</v>
      </c>
      <c r="C1289" s="1" t="e">
        <f>VLOOKUP(Tabla3[[#This Row],[COD . CLIENTE  ]],CREDITO[],4,FALSE)</f>
        <v>#N/A</v>
      </c>
      <c r="D1289" s="1" t="e">
        <f>VLOOKUP(Tabla3[[#This Row],[COD . CLIENTE  ]],CREDITO[],6,FALSE)</f>
        <v>#N/A</v>
      </c>
    </row>
    <row r="1290" spans="1:4" x14ac:dyDescent="0.25">
      <c r="A1290" s="3" t="s">
        <v>21960</v>
      </c>
      <c r="B1290" s="8" t="str">
        <f>VLOOKUP(Tabla3[[#This Row],[COD . CLIENTE  ]],Tabla15[],2,FALSE)</f>
        <v>TRUJILLO CAMONES CRISTIAM MANUEL</v>
      </c>
      <c r="C1290" s="1" t="e">
        <f>VLOOKUP(Tabla3[[#This Row],[COD . CLIENTE  ]],CREDITO[],4,FALSE)</f>
        <v>#N/A</v>
      </c>
      <c r="D1290" s="1" t="e">
        <f>VLOOKUP(Tabla3[[#This Row],[COD . CLIENTE  ]],CREDITO[],6,FALSE)</f>
        <v>#N/A</v>
      </c>
    </row>
    <row r="1291" spans="1:4" x14ac:dyDescent="0.25">
      <c r="A1291" s="3" t="s">
        <v>21962</v>
      </c>
      <c r="B1291" s="8" t="str">
        <f>VLOOKUP(Tabla3[[#This Row],[COD . CLIENTE  ]],Tabla15[],2,FALSE)</f>
        <v>AGRO DON TORCUATO EIRL</v>
      </c>
      <c r="C1291" s="1" t="e">
        <f>VLOOKUP(Tabla3[[#This Row],[COD . CLIENTE  ]],CREDITO[],4,FALSE)</f>
        <v>#N/A</v>
      </c>
      <c r="D1291" s="1" t="e">
        <f>VLOOKUP(Tabla3[[#This Row],[COD . CLIENTE  ]],CREDITO[],6,FALSE)</f>
        <v>#N/A</v>
      </c>
    </row>
    <row r="1292" spans="1:4" x14ac:dyDescent="0.25">
      <c r="A1292" s="3" t="s">
        <v>21964</v>
      </c>
      <c r="B1292" s="8" t="str">
        <f>VLOOKUP(Tabla3[[#This Row],[COD . CLIENTE  ]],Tabla15[],2,FALSE)</f>
        <v>SAVICCORP SAC</v>
      </c>
      <c r="C1292" s="1" t="e">
        <f>VLOOKUP(Tabla3[[#This Row],[COD . CLIENTE  ]],CREDITO[],4,FALSE)</f>
        <v>#N/A</v>
      </c>
      <c r="D1292" s="1" t="e">
        <f>VLOOKUP(Tabla3[[#This Row],[COD . CLIENTE  ]],CREDITO[],6,FALSE)</f>
        <v>#N/A</v>
      </c>
    </row>
    <row r="1293" spans="1:4" x14ac:dyDescent="0.25">
      <c r="A1293" s="3" t="s">
        <v>9155</v>
      </c>
      <c r="B1293" s="8" t="str">
        <f>VLOOKUP(Tabla3[[#This Row],[COD . CLIENTE  ]],Tabla15[],2,FALSE)</f>
        <v>IBERICA DE MANTENIMIENTO S.A. SUCURSAL DEL PERU</v>
      </c>
      <c r="C1293" s="1" t="e">
        <f>VLOOKUP(Tabla3[[#This Row],[COD . CLIENTE  ]],CREDITO[],4,FALSE)</f>
        <v>#N/A</v>
      </c>
      <c r="D1293" s="1" t="e">
        <f>VLOOKUP(Tabla3[[#This Row],[COD . CLIENTE  ]],CREDITO[],6,FALSE)</f>
        <v>#N/A</v>
      </c>
    </row>
    <row r="1294" spans="1:4" x14ac:dyDescent="0.25">
      <c r="A1294" s="3" t="s">
        <v>9860</v>
      </c>
      <c r="B1294" s="8" t="str">
        <f>VLOOKUP(Tabla3[[#This Row],[COD . CLIENTE  ]],Tabla15[],2,FALSE)</f>
        <v>CONEX SOLUCIONES TECNOLOGICAS S.A.C</v>
      </c>
      <c r="C1294" s="1" t="e">
        <f>VLOOKUP(Tabla3[[#This Row],[COD . CLIENTE  ]],CREDITO[],4,FALSE)</f>
        <v>#N/A</v>
      </c>
      <c r="D1294" s="1" t="e">
        <f>VLOOKUP(Tabla3[[#This Row],[COD . CLIENTE  ]],CREDITO[],6,FALSE)</f>
        <v>#N/A</v>
      </c>
    </row>
    <row r="1295" spans="1:4" x14ac:dyDescent="0.25">
      <c r="A1295" s="3" t="s">
        <v>4203</v>
      </c>
      <c r="B1295" s="8" t="str">
        <f>VLOOKUP(Tabla3[[#This Row],[COD . CLIENTE  ]],Tabla15[],2,FALSE)</f>
        <v>CAFFERATA PEÑALOZA JULIO CESAR</v>
      </c>
      <c r="C1295" s="1" t="e">
        <f>VLOOKUP(Tabla3[[#This Row],[COD . CLIENTE  ]],CREDITO[],4,FALSE)</f>
        <v>#N/A</v>
      </c>
      <c r="D1295" s="1" t="e">
        <f>VLOOKUP(Tabla3[[#This Row],[COD . CLIENTE  ]],CREDITO[],6,FALSE)</f>
        <v>#N/A</v>
      </c>
    </row>
    <row r="1296" spans="1:4" x14ac:dyDescent="0.25">
      <c r="A1296" s="3" t="s">
        <v>10987</v>
      </c>
      <c r="B1296" s="8" t="str">
        <f>VLOOKUP(Tabla3[[#This Row],[COD . CLIENTE  ]],Tabla15[],2,FALSE)</f>
        <v>GRUPO DISEDA S.A.C.</v>
      </c>
      <c r="C1296" s="1" t="e">
        <f>VLOOKUP(Tabla3[[#This Row],[COD . CLIENTE  ]],CREDITO[],4,FALSE)</f>
        <v>#N/A</v>
      </c>
      <c r="D1296" s="1" t="e">
        <f>VLOOKUP(Tabla3[[#This Row],[COD . CLIENTE  ]],CREDITO[],6,FALSE)</f>
        <v>#N/A</v>
      </c>
    </row>
    <row r="1297" spans="1:4" x14ac:dyDescent="0.25">
      <c r="A1297" s="3" t="s">
        <v>4954</v>
      </c>
      <c r="B1297" s="8" t="str">
        <f>VLOOKUP(Tabla3[[#This Row],[COD . CLIENTE  ]],Tabla15[],2,FALSE)</f>
        <v>GOMEZ ABREGU TITO PERCY</v>
      </c>
      <c r="C1297" s="1" t="e">
        <f>VLOOKUP(Tabla3[[#This Row],[COD . CLIENTE  ]],CREDITO[],4,FALSE)</f>
        <v>#N/A</v>
      </c>
      <c r="D1297" s="1" t="e">
        <f>VLOOKUP(Tabla3[[#This Row],[COD . CLIENTE  ]],CREDITO[],6,FALSE)</f>
        <v>#N/A</v>
      </c>
    </row>
    <row r="1298" spans="1:4" x14ac:dyDescent="0.25">
      <c r="A1298" s="3" t="s">
        <v>8245</v>
      </c>
      <c r="B1298" s="8" t="str">
        <f>VLOOKUP(Tabla3[[#This Row],[COD . CLIENTE  ]],Tabla15[],2,FALSE)</f>
        <v>CADEL INGENIERIA Y PROYECTOS S.R.L.</v>
      </c>
      <c r="C1298" s="1" t="e">
        <f>VLOOKUP(Tabla3[[#This Row],[COD . CLIENTE  ]],CREDITO[],4,FALSE)</f>
        <v>#N/A</v>
      </c>
      <c r="D1298" s="1" t="e">
        <f>VLOOKUP(Tabla3[[#This Row],[COD . CLIENTE  ]],CREDITO[],6,FALSE)</f>
        <v>#N/A</v>
      </c>
    </row>
    <row r="1299" spans="1:4" x14ac:dyDescent="0.25">
      <c r="A1299" s="3" t="s">
        <v>21968</v>
      </c>
      <c r="B1299" s="8" t="str">
        <f>VLOOKUP(Tabla3[[#This Row],[COD . CLIENTE  ]],Tabla15[],2,FALSE)</f>
        <v>C &amp; M ARTE Y TECNOLOGIA SAC</v>
      </c>
      <c r="C1299" s="1" t="e">
        <f>VLOOKUP(Tabla3[[#This Row],[COD . CLIENTE  ]],CREDITO[],4,FALSE)</f>
        <v>#N/A</v>
      </c>
      <c r="D1299" s="1" t="e">
        <f>VLOOKUP(Tabla3[[#This Row],[COD . CLIENTE  ]],CREDITO[],6,FALSE)</f>
        <v>#N/A</v>
      </c>
    </row>
    <row r="1300" spans="1:4" x14ac:dyDescent="0.25">
      <c r="A1300" s="3" t="s">
        <v>11070</v>
      </c>
      <c r="B1300" s="8" t="str">
        <f>VLOOKUP(Tabla3[[#This Row],[COD . CLIENTE  ]],Tabla15[],2,FALSE)</f>
        <v>INNOVACION FENIX S.A.C.</v>
      </c>
      <c r="C1300" s="1" t="e">
        <f>VLOOKUP(Tabla3[[#This Row],[COD . CLIENTE  ]],CREDITO[],4,FALSE)</f>
        <v>#N/A</v>
      </c>
      <c r="D1300" s="1" t="e">
        <f>VLOOKUP(Tabla3[[#This Row],[COD . CLIENTE  ]],CREDITO[],6,FALSE)</f>
        <v>#N/A</v>
      </c>
    </row>
    <row r="1301" spans="1:4" x14ac:dyDescent="0.25">
      <c r="A1301" s="3" t="s">
        <v>5718</v>
      </c>
      <c r="B1301" s="8" t="str">
        <f>VLOOKUP(Tabla3[[#This Row],[COD . CLIENTE  ]],Tabla15[],2,FALSE)</f>
        <v>CORPORACION LA SIRENA SAC</v>
      </c>
      <c r="C1301" s="1" t="str">
        <f>VLOOKUP(Tabla3[[#This Row],[COD . CLIENTE  ]],CREDITO[],4,FALSE)</f>
        <v>Crédito 30 días</v>
      </c>
      <c r="D1301" s="1" t="str">
        <f>VLOOKUP(Tabla3[[#This Row],[COD . CLIENTE  ]],CREDITO[],6,FALSE)</f>
        <v>DIANA MAYORCA</v>
      </c>
    </row>
    <row r="1302" spans="1:4" x14ac:dyDescent="0.25">
      <c r="A1302" s="3" t="s">
        <v>10061</v>
      </c>
      <c r="B1302" s="8" t="str">
        <f>VLOOKUP(Tabla3[[#This Row],[COD . CLIENTE  ]],Tabla15[],2,FALSE)</f>
        <v>ENERSYS GREENTECH S.A.C.</v>
      </c>
      <c r="C1302" s="1" t="e">
        <f>VLOOKUP(Tabla3[[#This Row],[COD . CLIENTE  ]],CREDITO[],4,FALSE)</f>
        <v>#N/A</v>
      </c>
      <c r="D1302" s="1" t="e">
        <f>VLOOKUP(Tabla3[[#This Row],[COD . CLIENTE  ]],CREDITO[],6,FALSE)</f>
        <v>#N/A</v>
      </c>
    </row>
    <row r="1303" spans="1:4" x14ac:dyDescent="0.25">
      <c r="A1303" s="3" t="s">
        <v>7778</v>
      </c>
      <c r="B1303" s="8" t="str">
        <f>VLOOKUP(Tabla3[[#This Row],[COD . CLIENTE  ]],Tabla15[],2,FALSE)</f>
        <v>M Y W AIR COLD PERU S.A.C.</v>
      </c>
      <c r="C1303" s="1" t="e">
        <f>VLOOKUP(Tabla3[[#This Row],[COD . CLIENTE  ]],CREDITO[],4,FALSE)</f>
        <v>#N/A</v>
      </c>
      <c r="D1303" s="1" t="e">
        <f>VLOOKUP(Tabla3[[#This Row],[COD . CLIENTE  ]],CREDITO[],6,FALSE)</f>
        <v>#N/A</v>
      </c>
    </row>
    <row r="1304" spans="1:4" x14ac:dyDescent="0.25">
      <c r="A1304" s="3" t="s">
        <v>11070</v>
      </c>
      <c r="B1304" s="8" t="str">
        <f>VLOOKUP(Tabla3[[#This Row],[COD . CLIENTE  ]],Tabla15[],2,FALSE)</f>
        <v>INNOVACION FENIX S.A.C.</v>
      </c>
      <c r="C1304" s="1" t="e">
        <f>VLOOKUP(Tabla3[[#This Row],[COD . CLIENTE  ]],CREDITO[],4,FALSE)</f>
        <v>#N/A</v>
      </c>
      <c r="D1304" s="1" t="e">
        <f>VLOOKUP(Tabla3[[#This Row],[COD . CLIENTE  ]],CREDITO[],6,FALSE)</f>
        <v>#N/A</v>
      </c>
    </row>
    <row r="1305" spans="1:4" x14ac:dyDescent="0.25">
      <c r="A1305" s="3" t="s">
        <v>7674</v>
      </c>
      <c r="B1305" s="8" t="str">
        <f>VLOOKUP(Tabla3[[#This Row],[COD . CLIENTE  ]],Tabla15[],2,FALSE)</f>
        <v>COINREFRI AIR S.A.C</v>
      </c>
      <c r="C1305" s="1" t="str">
        <f>VLOOKUP(Tabla3[[#This Row],[COD . CLIENTE  ]],CREDITO[],4,FALSE)</f>
        <v>Crédito 30 días</v>
      </c>
      <c r="D1305" s="1" t="str">
        <f>VLOOKUP(Tabla3[[#This Row],[COD . CLIENTE  ]],CREDITO[],6,FALSE)</f>
        <v>Alexandra Paredes</v>
      </c>
    </row>
    <row r="1306" spans="1:4" x14ac:dyDescent="0.25">
      <c r="A1306" s="3" t="s">
        <v>21925</v>
      </c>
      <c r="B1306" s="8" t="str">
        <f>VLOOKUP(Tabla3[[#This Row],[COD . CLIENTE  ]],Tabla15[],2,FALSE)</f>
        <v>GENERAL COLD AIR SERVICE SOCIEDAD COMERCIAL DE RESPONSABILIDAD LIMITADA</v>
      </c>
      <c r="C1306" s="1" t="e">
        <f>VLOOKUP(Tabla3[[#This Row],[COD . CLIENTE  ]],CREDITO[],4,FALSE)</f>
        <v>#N/A</v>
      </c>
      <c r="D1306" s="1" t="e">
        <f>VLOOKUP(Tabla3[[#This Row],[COD . CLIENTE  ]],CREDITO[],6,FALSE)</f>
        <v>#N/A</v>
      </c>
    </row>
    <row r="1307" spans="1:4" x14ac:dyDescent="0.25">
      <c r="A1307" s="3" t="s">
        <v>7302</v>
      </c>
      <c r="B1307" s="8" t="str">
        <f>VLOOKUP(Tabla3[[#This Row],[COD . CLIENTE  ]],Tabla15[],2,FALSE)</f>
        <v>ELECTRO FERRO CENTRO S.A.C.</v>
      </c>
      <c r="C1307" s="1" t="e">
        <f>VLOOKUP(Tabla3[[#This Row],[COD . CLIENTE  ]],CREDITO[],4,FALSE)</f>
        <v>#N/A</v>
      </c>
      <c r="D1307" s="1" t="e">
        <f>VLOOKUP(Tabla3[[#This Row],[COD . CLIENTE  ]],CREDITO[],6,FALSE)</f>
        <v>#N/A</v>
      </c>
    </row>
    <row r="1308" spans="1:4" x14ac:dyDescent="0.25">
      <c r="A1308" s="3" t="s">
        <v>9132</v>
      </c>
      <c r="B1308" s="8" t="str">
        <f>VLOOKUP(Tabla3[[#This Row],[COD . CLIENTE  ]],Tabla15[],2,FALSE)</f>
        <v>PC PERFECT COOL S.A.C.</v>
      </c>
      <c r="C1308" s="1" t="e">
        <f>VLOOKUP(Tabla3[[#This Row],[COD . CLIENTE  ]],CREDITO[],4,FALSE)</f>
        <v>#N/A</v>
      </c>
      <c r="D1308" s="1" t="e">
        <f>VLOOKUP(Tabla3[[#This Row],[COD . CLIENTE  ]],CREDITO[],6,FALSE)</f>
        <v>#N/A</v>
      </c>
    </row>
    <row r="1309" spans="1:4" x14ac:dyDescent="0.25">
      <c r="A1309" s="3" t="s">
        <v>21947</v>
      </c>
      <c r="B1309" s="8" t="str">
        <f>VLOOKUP(Tabla3[[#This Row],[COD . CLIENTE  ]],Tabla15[],2,FALSE)</f>
        <v>DP CORPORACION FERRETERA EIRL</v>
      </c>
      <c r="C1309" s="1" t="e">
        <f>VLOOKUP(Tabla3[[#This Row],[COD . CLIENTE  ]],CREDITO[],4,FALSE)</f>
        <v>#N/A</v>
      </c>
      <c r="D1309" s="1" t="e">
        <f>VLOOKUP(Tabla3[[#This Row],[COD . CLIENTE  ]],CREDITO[],6,FALSE)</f>
        <v>#N/A</v>
      </c>
    </row>
    <row r="1310" spans="1:4" x14ac:dyDescent="0.25">
      <c r="A1310" s="3" t="s">
        <v>10373</v>
      </c>
      <c r="B1310" s="8" t="str">
        <f>VLOOKUP(Tabla3[[#This Row],[COD . CLIENTE  ]],Tabla15[],2,FALSE)</f>
        <v>ELECTRIC STORE S.A.C.</v>
      </c>
      <c r="C1310" s="1" t="e">
        <f>VLOOKUP(Tabla3[[#This Row],[COD . CLIENTE  ]],CREDITO[],4,FALSE)</f>
        <v>#N/A</v>
      </c>
      <c r="D1310" s="1" t="e">
        <f>VLOOKUP(Tabla3[[#This Row],[COD . CLIENTE  ]],CREDITO[],6,FALSE)</f>
        <v>#N/A</v>
      </c>
    </row>
    <row r="1311" spans="1:4" x14ac:dyDescent="0.25">
      <c r="A1311" s="3" t="s">
        <v>10373</v>
      </c>
      <c r="B1311" s="8" t="str">
        <f>VLOOKUP(Tabla3[[#This Row],[COD . CLIENTE  ]],Tabla15[],2,FALSE)</f>
        <v>ELECTRIC STORE S.A.C.</v>
      </c>
      <c r="C1311" s="1" t="e">
        <f>VLOOKUP(Tabla3[[#This Row],[COD . CLIENTE  ]],CREDITO[],4,FALSE)</f>
        <v>#N/A</v>
      </c>
      <c r="D1311" s="1" t="e">
        <f>VLOOKUP(Tabla3[[#This Row],[COD . CLIENTE  ]],CREDITO[],6,FALSE)</f>
        <v>#N/A</v>
      </c>
    </row>
    <row r="1312" spans="1:4" x14ac:dyDescent="0.25">
      <c r="A1312" s="3" t="s">
        <v>11079</v>
      </c>
      <c r="B1312" s="8" t="str">
        <f>VLOOKUP(Tabla3[[#This Row],[COD . CLIENTE  ]],Tabla15[],2,FALSE)</f>
        <v>MULTISERVICIOS UV S.A.C.</v>
      </c>
      <c r="C1312" s="1" t="e">
        <f>VLOOKUP(Tabla3[[#This Row],[COD . CLIENTE  ]],CREDITO[],4,FALSE)</f>
        <v>#N/A</v>
      </c>
      <c r="D1312" s="1" t="e">
        <f>VLOOKUP(Tabla3[[#This Row],[COD . CLIENTE  ]],CREDITO[],6,FALSE)</f>
        <v>#N/A</v>
      </c>
    </row>
    <row r="1313" spans="1:4" x14ac:dyDescent="0.25">
      <c r="A1313" s="3" t="s">
        <v>21987</v>
      </c>
      <c r="B1313" s="8" t="str">
        <f>VLOOKUP(Tabla3[[#This Row],[COD . CLIENTE  ]],Tabla15[],2,FALSE)</f>
        <v>INVERSIONES Y SERVICIOS JTC S.A</v>
      </c>
      <c r="C1313" s="1" t="e">
        <f>VLOOKUP(Tabla3[[#This Row],[COD . CLIENTE  ]],CREDITO[],4,FALSE)</f>
        <v>#N/A</v>
      </c>
      <c r="D1313" s="1" t="e">
        <f>VLOOKUP(Tabla3[[#This Row],[COD . CLIENTE  ]],CREDITO[],6,FALSE)</f>
        <v>#N/A</v>
      </c>
    </row>
    <row r="1314" spans="1:4" x14ac:dyDescent="0.25">
      <c r="A1314" s="3" t="s">
        <v>9873</v>
      </c>
      <c r="B1314" s="8" t="str">
        <f>VLOOKUP(Tabla3[[#This Row],[COD . CLIENTE  ]],Tabla15[],2,FALSE)</f>
        <v>AIR COOL SYSTEM SM S.A.C.</v>
      </c>
      <c r="C1314" s="1" t="e">
        <f>VLOOKUP(Tabla3[[#This Row],[COD . CLIENTE  ]],CREDITO[],4,FALSE)</f>
        <v>#N/A</v>
      </c>
      <c r="D1314" s="1" t="e">
        <f>VLOOKUP(Tabla3[[#This Row],[COD . CLIENTE  ]],CREDITO[],6,FALSE)</f>
        <v>#N/A</v>
      </c>
    </row>
    <row r="1315" spans="1:4" x14ac:dyDescent="0.25">
      <c r="A1315" s="3" t="s">
        <v>21989</v>
      </c>
      <c r="B1315" s="8" t="str">
        <f>VLOOKUP(Tabla3[[#This Row],[COD . CLIENTE  ]],Tabla15[],2,FALSE)</f>
        <v>CONSORCIO ECOPIURA S.A.C.S.</v>
      </c>
      <c r="C1315" s="1" t="e">
        <f>VLOOKUP(Tabla3[[#This Row],[COD . CLIENTE  ]],CREDITO[],4,FALSE)</f>
        <v>#N/A</v>
      </c>
      <c r="D1315" s="1" t="e">
        <f>VLOOKUP(Tabla3[[#This Row],[COD . CLIENTE  ]],CREDITO[],6,FALSE)</f>
        <v>#N/A</v>
      </c>
    </row>
    <row r="1316" spans="1:4" x14ac:dyDescent="0.25">
      <c r="A1316" s="3" t="s">
        <v>9968</v>
      </c>
      <c r="B1316" s="8" t="str">
        <f>VLOOKUP(Tabla3[[#This Row],[COD . CLIENTE  ]],Tabla15[],2,FALSE)</f>
        <v>TECNOLOGIA EN CARROCERIAS Y MOTORES S.A.C.</v>
      </c>
      <c r="C1316" s="1" t="e">
        <f>VLOOKUP(Tabla3[[#This Row],[COD . CLIENTE  ]],CREDITO[],4,FALSE)</f>
        <v>#N/A</v>
      </c>
      <c r="D1316" s="1" t="e">
        <f>VLOOKUP(Tabla3[[#This Row],[COD . CLIENTE  ]],CREDITO[],6,FALSE)</f>
        <v>#N/A</v>
      </c>
    </row>
    <row r="1317" spans="1:4" x14ac:dyDescent="0.25">
      <c r="A1317" s="3" t="s">
        <v>8540</v>
      </c>
      <c r="B1317" s="8" t="str">
        <f>VLOOKUP(Tabla3[[#This Row],[COD . CLIENTE  ]],Tabla15[],2,FALSE)</f>
        <v>FRIOTEAM S.A.C.</v>
      </c>
      <c r="C1317" s="1" t="str">
        <f>VLOOKUP(Tabla3[[#This Row],[COD . CLIENTE  ]],CREDITO[],4,FALSE)</f>
        <v>Crédito 30 días</v>
      </c>
      <c r="D1317" s="1" t="str">
        <f>VLOOKUP(Tabla3[[#This Row],[COD . CLIENTE  ]],CREDITO[],6,FALSE)</f>
        <v>DIANA MAYORCA</v>
      </c>
    </row>
    <row r="1318" spans="1:4" x14ac:dyDescent="0.25">
      <c r="A1318" s="3" t="s">
        <v>5332</v>
      </c>
      <c r="B1318" s="8" t="str">
        <f>VLOOKUP(Tabla3[[#This Row],[COD . CLIENTE  ]],Tabla15[],2,FALSE)</f>
        <v>ILLESCAS CABANA BRYAN ALAN</v>
      </c>
      <c r="C1318" s="1" t="e">
        <f>VLOOKUP(Tabla3[[#This Row],[COD . CLIENTE  ]],CREDITO[],4,FALSE)</f>
        <v>#N/A</v>
      </c>
      <c r="D1318" s="1" t="e">
        <f>VLOOKUP(Tabla3[[#This Row],[COD . CLIENTE  ]],CREDITO[],6,FALSE)</f>
        <v>#N/A</v>
      </c>
    </row>
    <row r="1319" spans="1:4" x14ac:dyDescent="0.25">
      <c r="A1319" s="3" t="s">
        <v>5968</v>
      </c>
      <c r="B1319" s="8" t="str">
        <f>VLOOKUP(Tabla3[[#This Row],[COD . CLIENTE  ]],Tabla15[],2,FALSE)</f>
        <v>CIME COMERCIAL S.A.</v>
      </c>
      <c r="C1319" s="1" t="str">
        <f>VLOOKUP(Tabla3[[#This Row],[COD . CLIENTE  ]],CREDITO[],4,FALSE)</f>
        <v>Crédito 15 días</v>
      </c>
      <c r="D1319" s="1" t="str">
        <f>VLOOKUP(Tabla3[[#This Row],[COD . CLIENTE  ]],CREDITO[],6,FALSE)</f>
        <v>DIANA MAYORCA</v>
      </c>
    </row>
    <row r="1320" spans="1:4" x14ac:dyDescent="0.25">
      <c r="A1320" s="3" t="s">
        <v>10051</v>
      </c>
      <c r="B1320" s="8" t="str">
        <f>VLOOKUP(Tabla3[[#This Row],[COD . CLIENTE  ]],Tabla15[],2,FALSE)</f>
        <v>AMPERSAN S.R.L.</v>
      </c>
      <c r="C1320" s="1" t="e">
        <f>VLOOKUP(Tabla3[[#This Row],[COD . CLIENTE  ]],CREDITO[],4,FALSE)</f>
        <v>#N/A</v>
      </c>
      <c r="D1320" s="1" t="e">
        <f>VLOOKUP(Tabla3[[#This Row],[COD . CLIENTE  ]],CREDITO[],6,FALSE)</f>
        <v>#N/A</v>
      </c>
    </row>
    <row r="1321" spans="1:4" x14ac:dyDescent="0.25">
      <c r="A1321" s="3" t="s">
        <v>11457</v>
      </c>
      <c r="B1321" s="8" t="str">
        <f>VLOOKUP(Tabla3[[#This Row],[COD . CLIENTE  ]],Tabla15[],2,FALSE)</f>
        <v>GRANADOS MOLINA FRANK ROBERT</v>
      </c>
      <c r="C1321" s="1" t="e">
        <f>VLOOKUP(Tabla3[[#This Row],[COD . CLIENTE  ]],CREDITO[],4,FALSE)</f>
        <v>#N/A</v>
      </c>
      <c r="D1321" s="1" t="e">
        <f>VLOOKUP(Tabla3[[#This Row],[COD . CLIENTE  ]],CREDITO[],6,FALSE)</f>
        <v>#N/A</v>
      </c>
    </row>
    <row r="1322" spans="1:4" x14ac:dyDescent="0.25">
      <c r="A1322" s="3" t="s">
        <v>21792</v>
      </c>
      <c r="B1322" s="8" t="str">
        <f>VLOOKUP(Tabla3[[#This Row],[COD . CLIENTE  ]],Tabla15[],2,FALSE)</f>
        <v>TRANSPORTES TOUR LIBERTADORES EIRL</v>
      </c>
      <c r="C1322" s="1" t="e">
        <f>VLOOKUP(Tabla3[[#This Row],[COD . CLIENTE  ]],CREDITO[],4,FALSE)</f>
        <v>#N/A</v>
      </c>
      <c r="D1322" s="1" t="e">
        <f>VLOOKUP(Tabla3[[#This Row],[COD . CLIENTE  ]],CREDITO[],6,FALSE)</f>
        <v>#N/A</v>
      </c>
    </row>
    <row r="1323" spans="1:4" x14ac:dyDescent="0.25">
      <c r="A1323" s="3" t="s">
        <v>5961</v>
      </c>
      <c r="B1323" s="8" t="str">
        <f>VLOOKUP(Tabla3[[#This Row],[COD . CLIENTE  ]],Tabla15[],2,FALSE)</f>
        <v>INDUSTRIAS ALIMENTICIAS CUSCO S.A.</v>
      </c>
      <c r="C1323" s="1" t="str">
        <f>VLOOKUP(Tabla3[[#This Row],[COD . CLIENTE  ]],CREDITO[],4,FALSE)</f>
        <v>Crédito 30 días</v>
      </c>
      <c r="D1323" s="1" t="str">
        <f>VLOOKUP(Tabla3[[#This Row],[COD . CLIENTE  ]],CREDITO[],6,FALSE)</f>
        <v>Daniela vicente</v>
      </c>
    </row>
    <row r="1324" spans="1:4" x14ac:dyDescent="0.25">
      <c r="A1324" s="3" t="s">
        <v>8137</v>
      </c>
      <c r="B1324" s="8" t="str">
        <f>VLOOKUP(Tabla3[[#This Row],[COD . CLIENTE  ]],Tabla15[],2,FALSE)</f>
        <v>BUS SERVICE AUTOMOTRIZ S.A.C</v>
      </c>
      <c r="C1324" s="1" t="e">
        <f>VLOOKUP(Tabla3[[#This Row],[COD . CLIENTE  ]],CREDITO[],4,FALSE)</f>
        <v>#N/A</v>
      </c>
      <c r="D1324" s="1" t="e">
        <f>VLOOKUP(Tabla3[[#This Row],[COD . CLIENTE  ]],CREDITO[],6,FALSE)</f>
        <v>#N/A</v>
      </c>
    </row>
    <row r="1325" spans="1:4" x14ac:dyDescent="0.25">
      <c r="A1325" s="3" t="s">
        <v>11457</v>
      </c>
      <c r="B1325" s="8" t="str">
        <f>VLOOKUP(Tabla3[[#This Row],[COD . CLIENTE  ]],Tabla15[],2,FALSE)</f>
        <v>GRANADOS MOLINA FRANK ROBERT</v>
      </c>
      <c r="C1325" s="1" t="e">
        <f>VLOOKUP(Tabla3[[#This Row],[COD . CLIENTE  ]],CREDITO[],4,FALSE)</f>
        <v>#N/A</v>
      </c>
      <c r="D1325" s="1" t="e">
        <f>VLOOKUP(Tabla3[[#This Row],[COD . CLIENTE  ]],CREDITO[],6,FALSE)</f>
        <v>#N/A</v>
      </c>
    </row>
    <row r="1326" spans="1:4" x14ac:dyDescent="0.25">
      <c r="A1326" s="3" t="s">
        <v>11093</v>
      </c>
      <c r="B1326" s="8" t="str">
        <f>VLOOKUP(Tabla3[[#This Row],[COD . CLIENTE  ]],Tabla15[],2,FALSE)</f>
        <v>JM INDUSTRIAS EN FRIO S.A.C.</v>
      </c>
      <c r="C1326" s="1" t="e">
        <f>VLOOKUP(Tabla3[[#This Row],[COD . CLIENTE  ]],CREDITO[],4,FALSE)</f>
        <v>#N/A</v>
      </c>
      <c r="D1326" s="1" t="e">
        <f>VLOOKUP(Tabla3[[#This Row],[COD . CLIENTE  ]],CREDITO[],6,FALSE)</f>
        <v>#N/A</v>
      </c>
    </row>
    <row r="1327" spans="1:4" x14ac:dyDescent="0.25">
      <c r="A1327" s="3" t="s">
        <v>8579</v>
      </c>
      <c r="B1327" s="8" t="str">
        <f>VLOOKUP(Tabla3[[#This Row],[COD . CLIENTE  ]],Tabla15[],2,FALSE)</f>
        <v>HANTOF TEKPESA GROUP E.I.R.L.</v>
      </c>
      <c r="C1327" s="1" t="e">
        <f>VLOOKUP(Tabla3[[#This Row],[COD . CLIENTE  ]],CREDITO[],4,FALSE)</f>
        <v>#N/A</v>
      </c>
      <c r="D1327" s="1" t="e">
        <f>VLOOKUP(Tabla3[[#This Row],[COD . CLIENTE  ]],CREDITO[],6,FALSE)</f>
        <v>#N/A</v>
      </c>
    </row>
    <row r="1328" spans="1:4" x14ac:dyDescent="0.25">
      <c r="A1328" s="3" t="s">
        <v>11572</v>
      </c>
      <c r="B1328" s="8" t="str">
        <f>VLOOKUP(Tabla3[[#This Row],[COD . CLIENTE  ]],Tabla15[],2,FALSE)</f>
        <v>GUDE ARMADORES S.L</v>
      </c>
      <c r="C1328" s="1" t="e">
        <f>VLOOKUP(Tabla3[[#This Row],[COD . CLIENTE  ]],CREDITO[],4,FALSE)</f>
        <v>#N/A</v>
      </c>
      <c r="D1328" s="1" t="e">
        <f>VLOOKUP(Tabla3[[#This Row],[COD . CLIENTE  ]],CREDITO[],6,FALSE)</f>
        <v>#N/A</v>
      </c>
    </row>
    <row r="1329" spans="1:4" x14ac:dyDescent="0.25">
      <c r="A1329" s="3" t="s">
        <v>21992</v>
      </c>
      <c r="B1329" s="8" t="str">
        <f>VLOOKUP(Tabla3[[#This Row],[COD . CLIENTE  ]],Tabla15[],2,FALSE)</f>
        <v>ESPINOZA FERNANDEZ JOSE ANTONIO</v>
      </c>
      <c r="C1329" s="1" t="e">
        <f>VLOOKUP(Tabla3[[#This Row],[COD . CLIENTE  ]],CREDITO[],4,FALSE)</f>
        <v>#N/A</v>
      </c>
      <c r="D1329" s="1" t="e">
        <f>VLOOKUP(Tabla3[[#This Row],[COD . CLIENTE  ]],CREDITO[],6,FALSE)</f>
        <v>#N/A</v>
      </c>
    </row>
    <row r="1330" spans="1:4" x14ac:dyDescent="0.25">
      <c r="A1330" s="3" t="s">
        <v>7778</v>
      </c>
      <c r="B1330" s="8" t="str">
        <f>VLOOKUP(Tabla3[[#This Row],[COD . CLIENTE  ]],Tabla15[],2,FALSE)</f>
        <v>M Y W AIR COLD PERU S.A.C.</v>
      </c>
      <c r="C1330" s="1" t="e">
        <f>VLOOKUP(Tabla3[[#This Row],[COD . CLIENTE  ]],CREDITO[],4,FALSE)</f>
        <v>#N/A</v>
      </c>
      <c r="D1330" s="1" t="e">
        <f>VLOOKUP(Tabla3[[#This Row],[COD . CLIENTE  ]],CREDITO[],6,FALSE)</f>
        <v>#N/A</v>
      </c>
    </row>
    <row r="1331" spans="1:4" x14ac:dyDescent="0.25">
      <c r="A1331" s="3" t="s">
        <v>7778</v>
      </c>
      <c r="B1331" s="8" t="str">
        <f>VLOOKUP(Tabla3[[#This Row],[COD . CLIENTE  ]],Tabla15[],2,FALSE)</f>
        <v>M Y W AIR COLD PERU S.A.C.</v>
      </c>
      <c r="C1331" s="1" t="e">
        <f>VLOOKUP(Tabla3[[#This Row],[COD . CLIENTE  ]],CREDITO[],4,FALSE)</f>
        <v>#N/A</v>
      </c>
      <c r="D1331" s="1" t="e">
        <f>VLOOKUP(Tabla3[[#This Row],[COD . CLIENTE  ]],CREDITO[],6,FALSE)</f>
        <v>#N/A</v>
      </c>
    </row>
    <row r="1332" spans="1:4" x14ac:dyDescent="0.25">
      <c r="A1332" s="3" t="s">
        <v>4467</v>
      </c>
      <c r="B1332" s="8" t="str">
        <f>VLOOKUP(Tabla3[[#This Row],[COD . CLIENTE  ]],Tabla15[],2,FALSE)</f>
        <v>AGUIRRE ESTRADA LUIS ALFREDO</v>
      </c>
      <c r="C1332" s="1" t="e">
        <f>VLOOKUP(Tabla3[[#This Row],[COD . CLIENTE  ]],CREDITO[],4,FALSE)</f>
        <v>#N/A</v>
      </c>
      <c r="D1332" s="1" t="e">
        <f>VLOOKUP(Tabla3[[#This Row],[COD . CLIENTE  ]],CREDITO[],6,FALSE)</f>
        <v>#N/A</v>
      </c>
    </row>
    <row r="1333" spans="1:4" x14ac:dyDescent="0.25">
      <c r="A1333" s="3" t="s">
        <v>10712</v>
      </c>
      <c r="B1333" s="8" t="str">
        <f>VLOOKUP(Tabla3[[#This Row],[COD . CLIENTE  ]],Tabla15[],2,FALSE)</f>
        <v>JKR JIREH SERVICE S.A.C.</v>
      </c>
      <c r="C1333" s="1" t="e">
        <f>VLOOKUP(Tabla3[[#This Row],[COD . CLIENTE  ]],CREDITO[],4,FALSE)</f>
        <v>#N/A</v>
      </c>
      <c r="D1333" s="1" t="e">
        <f>VLOOKUP(Tabla3[[#This Row],[COD . CLIENTE  ]],CREDITO[],6,FALSE)</f>
        <v>#N/A</v>
      </c>
    </row>
    <row r="1334" spans="1:4" x14ac:dyDescent="0.25">
      <c r="A1334" s="3" t="s">
        <v>21828</v>
      </c>
      <c r="B1334" s="8" t="str">
        <f>VLOOKUP(Tabla3[[#This Row],[COD . CLIENTE  ]],Tabla15[],2,FALSE)</f>
        <v>FRIO CORSAN INGENIERIA EN CLIMATIZACION EIRL</v>
      </c>
      <c r="C1334" s="1" t="e">
        <f>VLOOKUP(Tabla3[[#This Row],[COD . CLIENTE  ]],CREDITO[],4,FALSE)</f>
        <v>#N/A</v>
      </c>
      <c r="D1334" s="1" t="e">
        <f>VLOOKUP(Tabla3[[#This Row],[COD . CLIENTE  ]],CREDITO[],6,FALSE)</f>
        <v>#N/A</v>
      </c>
    </row>
    <row r="1335" spans="1:4" x14ac:dyDescent="0.25">
      <c r="A1335" s="3" t="s">
        <v>6713</v>
      </c>
      <c r="B1335" s="8" t="str">
        <f>VLOOKUP(Tabla3[[#This Row],[COD . CLIENTE  ]],Tabla15[],2,FALSE)</f>
        <v>TRANSPORTES G M INTERNACIONAL S.A.C.</v>
      </c>
      <c r="C1335" s="1" t="e">
        <f>VLOOKUP(Tabla3[[#This Row],[COD . CLIENTE  ]],CREDITO[],4,FALSE)</f>
        <v>#N/A</v>
      </c>
      <c r="D1335" s="1" t="e">
        <f>VLOOKUP(Tabla3[[#This Row],[COD . CLIENTE  ]],CREDITO[],6,FALSE)</f>
        <v>#N/A</v>
      </c>
    </row>
    <row r="1336" spans="1:4" x14ac:dyDescent="0.25">
      <c r="A1336" s="3" t="s">
        <v>21622</v>
      </c>
      <c r="B1336" s="8" t="str">
        <f>VLOOKUP(Tabla3[[#This Row],[COD . CLIENTE  ]],Tabla15[],2,FALSE)</f>
        <v>MOTORES DIESEL ANDINOS S.A - MODASA</v>
      </c>
      <c r="C1336" s="1" t="str">
        <f>VLOOKUP(Tabla3[[#This Row],[COD . CLIENTE  ]],CREDITO[],4,FALSE)</f>
        <v>Crédito 30 días</v>
      </c>
      <c r="D1336" s="1" t="str">
        <f>VLOOKUP(Tabla3[[#This Row],[COD . CLIENTE  ]],CREDITO[],6,FALSE)</f>
        <v>Alexis Perez</v>
      </c>
    </row>
    <row r="1337" spans="1:4" x14ac:dyDescent="0.25">
      <c r="A1337" s="3" t="s">
        <v>10992</v>
      </c>
      <c r="B1337" s="8" t="str">
        <f>VLOOKUP(Tabla3[[#This Row],[COD . CLIENTE  ]],Tabla15[],2,FALSE)</f>
        <v>SERVICIOS CONITERICK S.A.C.</v>
      </c>
      <c r="C1337" s="1" t="e">
        <f>VLOOKUP(Tabla3[[#This Row],[COD . CLIENTE  ]],CREDITO[],4,FALSE)</f>
        <v>#N/A</v>
      </c>
      <c r="D1337" s="1" t="e">
        <f>VLOOKUP(Tabla3[[#This Row],[COD . CLIENTE  ]],CREDITO[],6,FALSE)</f>
        <v>#N/A</v>
      </c>
    </row>
    <row r="1338" spans="1:4" x14ac:dyDescent="0.25">
      <c r="A1338" s="3" t="s">
        <v>11556</v>
      </c>
      <c r="B1338" s="8" t="str">
        <f>VLOOKUP(Tabla3[[#This Row],[COD . CLIENTE  ]],Tabla15[],2,FALSE)</f>
        <v xml:space="preserve">TURPO PANUERA CRISTOPHER </v>
      </c>
      <c r="C1338" s="1" t="e">
        <f>VLOOKUP(Tabla3[[#This Row],[COD . CLIENTE  ]],CREDITO[],4,FALSE)</f>
        <v>#N/A</v>
      </c>
      <c r="D1338" s="1" t="e">
        <f>VLOOKUP(Tabla3[[#This Row],[COD . CLIENTE  ]],CREDITO[],6,FALSE)</f>
        <v>#N/A</v>
      </c>
    </row>
    <row r="1339" spans="1:4" x14ac:dyDescent="0.25">
      <c r="A1339" s="3" t="s">
        <v>7255</v>
      </c>
      <c r="B1339" s="8" t="str">
        <f>VLOOKUP(Tabla3[[#This Row],[COD . CLIENTE  ]],Tabla15[],2,FALSE)</f>
        <v>REFRIGERACION OSCCO E.I.R.L.</v>
      </c>
      <c r="C1339" s="1" t="e">
        <f>VLOOKUP(Tabla3[[#This Row],[COD . CLIENTE  ]],CREDITO[],4,FALSE)</f>
        <v>#N/A</v>
      </c>
      <c r="D1339" s="1" t="e">
        <f>VLOOKUP(Tabla3[[#This Row],[COD . CLIENTE  ]],CREDITO[],6,FALSE)</f>
        <v>#N/A</v>
      </c>
    </row>
    <row r="1340" spans="1:4" x14ac:dyDescent="0.25">
      <c r="A1340" s="3" t="s">
        <v>8074</v>
      </c>
      <c r="B1340" s="8" t="str">
        <f>VLOOKUP(Tabla3[[#This Row],[COD . CLIENTE  ]],Tabla15[],2,FALSE)</f>
        <v>LARP.NET. E.I.R.L.</v>
      </c>
      <c r="C1340" s="1" t="e">
        <f>VLOOKUP(Tabla3[[#This Row],[COD . CLIENTE  ]],CREDITO[],4,FALSE)</f>
        <v>#N/A</v>
      </c>
      <c r="D1340" s="1" t="e">
        <f>VLOOKUP(Tabla3[[#This Row],[COD . CLIENTE  ]],CREDITO[],6,FALSE)</f>
        <v>#N/A</v>
      </c>
    </row>
    <row r="1341" spans="1:4" x14ac:dyDescent="0.25">
      <c r="A1341" s="3" t="s">
        <v>11066</v>
      </c>
      <c r="B1341" s="8" t="str">
        <f>VLOOKUP(Tabla3[[#This Row],[COD . CLIENTE  ]],Tabla15[],2,FALSE)</f>
        <v>PASAJEROS ALLINBUS S.A.C.</v>
      </c>
      <c r="C1341" s="1" t="e">
        <f>VLOOKUP(Tabla3[[#This Row],[COD . CLIENTE  ]],CREDITO[],4,FALSE)</f>
        <v>#N/A</v>
      </c>
      <c r="D1341" s="1" t="e">
        <f>VLOOKUP(Tabla3[[#This Row],[COD . CLIENTE  ]],CREDITO[],6,FALSE)</f>
        <v>#N/A</v>
      </c>
    </row>
    <row r="1342" spans="1:4" x14ac:dyDescent="0.25">
      <c r="A1342" s="3" t="s">
        <v>5822</v>
      </c>
      <c r="B1342" s="8" t="str">
        <f>VLOOKUP(Tabla3[[#This Row],[COD . CLIENTE  ]],Tabla15[],2,FALSE)</f>
        <v>CAMAL CONCHUCOS S A</v>
      </c>
      <c r="C1342" s="1" t="e">
        <f>VLOOKUP(Tabla3[[#This Row],[COD . CLIENTE  ]],CREDITO[],4,FALSE)</f>
        <v>#N/A</v>
      </c>
      <c r="D1342" s="1" t="e">
        <f>VLOOKUP(Tabla3[[#This Row],[COD . CLIENTE  ]],CREDITO[],6,FALSE)</f>
        <v>#N/A</v>
      </c>
    </row>
    <row r="1343" spans="1:4" x14ac:dyDescent="0.25">
      <c r="A1343" s="3" t="s">
        <v>21995</v>
      </c>
      <c r="B1343" s="8" t="str">
        <f>VLOOKUP(Tabla3[[#This Row],[COD . CLIENTE  ]],Tabla15[],2,FALSE)</f>
        <v>COLD TEAM SAC</v>
      </c>
      <c r="C1343" s="1" t="e">
        <f>VLOOKUP(Tabla3[[#This Row],[COD . CLIENTE  ]],CREDITO[],4,FALSE)</f>
        <v>#N/A</v>
      </c>
      <c r="D1343" s="1" t="e">
        <f>VLOOKUP(Tabla3[[#This Row],[COD . CLIENTE  ]],CREDITO[],6,FALSE)</f>
        <v>#N/A</v>
      </c>
    </row>
    <row r="1344" spans="1:4" x14ac:dyDescent="0.25">
      <c r="A1344" s="3" t="s">
        <v>6122</v>
      </c>
      <c r="B1344" s="8" t="str">
        <f>VLOOKUP(Tabla3[[#This Row],[COD . CLIENTE  ]],Tabla15[],2,FALSE)</f>
        <v>HOWELL S.A.C.</v>
      </c>
      <c r="C1344" s="1" t="str">
        <f>VLOOKUP(Tabla3[[#This Row],[COD . CLIENTE  ]],CREDITO[],4,FALSE)</f>
        <v>Crédito 15 días</v>
      </c>
      <c r="D1344" s="1" t="str">
        <f>VLOOKUP(Tabla3[[#This Row],[COD . CLIENTE  ]],CREDITO[],6,FALSE)</f>
        <v>DIANA MAYORCA</v>
      </c>
    </row>
    <row r="1345" spans="1:4" x14ac:dyDescent="0.25">
      <c r="A1345" s="3" t="s">
        <v>10109</v>
      </c>
      <c r="B1345" s="8" t="str">
        <f>VLOOKUP(Tabla3[[#This Row],[COD . CLIENTE  ]],Tabla15[],2,FALSE)</f>
        <v>ELIJA SOLUCIONES MULTIPLES SAC</v>
      </c>
      <c r="C1345" s="1" t="e">
        <f>VLOOKUP(Tabla3[[#This Row],[COD . CLIENTE  ]],CREDITO[],4,FALSE)</f>
        <v>#N/A</v>
      </c>
      <c r="D1345" s="1" t="e">
        <f>VLOOKUP(Tabla3[[#This Row],[COD . CLIENTE  ]],CREDITO[],6,FALSE)</f>
        <v>#N/A</v>
      </c>
    </row>
    <row r="1346" spans="1:4" x14ac:dyDescent="0.25">
      <c r="A1346" s="3" t="s">
        <v>5718</v>
      </c>
      <c r="B1346" s="8" t="str">
        <f>VLOOKUP(Tabla3[[#This Row],[COD . CLIENTE  ]],Tabla15[],2,FALSE)</f>
        <v>CORPORACION LA SIRENA SAC</v>
      </c>
      <c r="C1346" s="1" t="str">
        <f>VLOOKUP(Tabla3[[#This Row],[COD . CLIENTE  ]],CREDITO[],4,FALSE)</f>
        <v>Crédito 30 días</v>
      </c>
      <c r="D1346" s="1" t="str">
        <f>VLOOKUP(Tabla3[[#This Row],[COD . CLIENTE  ]],CREDITO[],6,FALSE)</f>
        <v>DIANA MAYORCA</v>
      </c>
    </row>
    <row r="1347" spans="1:4" x14ac:dyDescent="0.25">
      <c r="A1347" s="3" t="s">
        <v>10143</v>
      </c>
      <c r="B1347" s="8" t="str">
        <f>VLOOKUP(Tabla3[[#This Row],[COD . CLIENTE  ]],Tabla15[],2,FALSE)</f>
        <v>FRUTIVAS IMPORT &amp; EXPORT E.I.R.L.</v>
      </c>
      <c r="C1347" s="1" t="e">
        <f>VLOOKUP(Tabla3[[#This Row],[COD . CLIENTE  ]],CREDITO[],4,FALSE)</f>
        <v>#N/A</v>
      </c>
      <c r="D1347" s="1" t="e">
        <f>VLOOKUP(Tabla3[[#This Row],[COD . CLIENTE  ]],CREDITO[],6,FALSE)</f>
        <v>#N/A</v>
      </c>
    </row>
    <row r="1348" spans="1:4" x14ac:dyDescent="0.25">
      <c r="A1348" s="3" t="s">
        <v>7251</v>
      </c>
      <c r="B1348" s="8" t="str">
        <f>VLOOKUP(Tabla3[[#This Row],[COD . CLIENTE  ]],Tabla15[],2,FALSE)</f>
        <v>EKONO AIR EIRL</v>
      </c>
      <c r="C1348" s="1" t="e">
        <f>VLOOKUP(Tabla3[[#This Row],[COD . CLIENTE  ]],CREDITO[],4,FALSE)</f>
        <v>#N/A</v>
      </c>
      <c r="D1348" s="1" t="e">
        <f>VLOOKUP(Tabla3[[#This Row],[COD . CLIENTE  ]],CREDITO[],6,FALSE)</f>
        <v>#N/A</v>
      </c>
    </row>
    <row r="1349" spans="1:4" x14ac:dyDescent="0.25">
      <c r="A1349" s="3" t="s">
        <v>5681</v>
      </c>
      <c r="B1349" s="8" t="str">
        <f>VLOOKUP(Tabla3[[#This Row],[COD . CLIENTE  ]],Tabla15[],2,FALSE)</f>
        <v>ESMERALDA CORP S.A.C.</v>
      </c>
      <c r="C1349" s="1" t="str">
        <f>VLOOKUP(Tabla3[[#This Row],[COD . CLIENTE  ]],CREDITO[],4,FALSE)</f>
        <v>Crédito 30 días</v>
      </c>
      <c r="D1349" s="1" t="str">
        <f>VLOOKUP(Tabla3[[#This Row],[COD . CLIENTE  ]],CREDITO[],6,FALSE)</f>
        <v>MARIA NAVARRO</v>
      </c>
    </row>
    <row r="1350" spans="1:4" x14ac:dyDescent="0.25">
      <c r="A1350" s="3" t="s">
        <v>21997</v>
      </c>
      <c r="B1350" s="8" t="str">
        <f>VLOOKUP(Tabla3[[#This Row],[COD . CLIENTE  ]],Tabla15[],2,FALSE)</f>
        <v>FOODSMART SAC</v>
      </c>
      <c r="C1350" s="1" t="e">
        <f>VLOOKUP(Tabla3[[#This Row],[COD . CLIENTE  ]],CREDITO[],4,FALSE)</f>
        <v>#N/A</v>
      </c>
      <c r="D1350" s="1" t="e">
        <f>VLOOKUP(Tabla3[[#This Row],[COD . CLIENTE  ]],CREDITO[],6,FALSE)</f>
        <v>#N/A</v>
      </c>
    </row>
    <row r="1351" spans="1:4" x14ac:dyDescent="0.25">
      <c r="A1351" s="3" t="s">
        <v>21999</v>
      </c>
      <c r="B1351" s="8" t="str">
        <f>VLOOKUP(Tabla3[[#This Row],[COD . CLIENTE  ]],Tabla15[],2,FALSE)</f>
        <v>JH RENTAL EIRL</v>
      </c>
      <c r="C1351" s="1" t="e">
        <f>VLOOKUP(Tabla3[[#This Row],[COD . CLIENTE  ]],CREDITO[],4,FALSE)</f>
        <v>#N/A</v>
      </c>
      <c r="D1351" s="1" t="e">
        <f>VLOOKUP(Tabla3[[#This Row],[COD . CLIENTE  ]],CREDITO[],6,FALSE)</f>
        <v>#N/A</v>
      </c>
    </row>
    <row r="1352" spans="1:4" x14ac:dyDescent="0.25">
      <c r="A1352" s="3" t="s">
        <v>21846</v>
      </c>
      <c r="B1352" s="8" t="str">
        <f>VLOOKUP(Tabla3[[#This Row],[COD . CLIENTE  ]],Tabla15[],2,FALSE)</f>
        <v>FRITERM PERU SAC</v>
      </c>
      <c r="C1352" s="1" t="e">
        <f>VLOOKUP(Tabla3[[#This Row],[COD . CLIENTE  ]],CREDITO[],4,FALSE)</f>
        <v>#N/A</v>
      </c>
      <c r="D1352" s="1" t="e">
        <f>VLOOKUP(Tabla3[[#This Row],[COD . CLIENTE  ]],CREDITO[],6,FALSE)</f>
        <v>#N/A</v>
      </c>
    </row>
    <row r="1353" spans="1:4" x14ac:dyDescent="0.25">
      <c r="A1353" s="3" t="s">
        <v>7286</v>
      </c>
      <c r="B1353" s="8" t="str">
        <f>VLOOKUP(Tabla3[[#This Row],[COD . CLIENTE  ]],Tabla15[],2,FALSE)</f>
        <v>HONEY FRUIT SAC</v>
      </c>
      <c r="C1353" s="1" t="e">
        <f>VLOOKUP(Tabla3[[#This Row],[COD . CLIENTE  ]],CREDITO[],4,FALSE)</f>
        <v>#N/A</v>
      </c>
      <c r="D1353" s="1" t="e">
        <f>VLOOKUP(Tabla3[[#This Row],[COD . CLIENTE  ]],CREDITO[],6,FALSE)</f>
        <v>#N/A</v>
      </c>
    </row>
    <row r="1354" spans="1:4" x14ac:dyDescent="0.25">
      <c r="A1354" s="3" t="s">
        <v>7035</v>
      </c>
      <c r="B1354" s="8" t="str">
        <f>VLOOKUP(Tabla3[[#This Row],[COD . CLIENTE  ]],Tabla15[],2,FALSE)</f>
        <v>PRODUCTORA ANDINA DE CONGELADOS SRL</v>
      </c>
      <c r="C1354" s="1" t="e">
        <f>VLOOKUP(Tabla3[[#This Row],[COD . CLIENTE  ]],CREDITO[],4,FALSE)</f>
        <v>#N/A</v>
      </c>
      <c r="D1354" s="1" t="e">
        <f>VLOOKUP(Tabla3[[#This Row],[COD . CLIENTE  ]],CREDITO[],6,FALSE)</f>
        <v>#N/A</v>
      </c>
    </row>
    <row r="1355" spans="1:4" x14ac:dyDescent="0.25">
      <c r="A1355" s="3" t="s">
        <v>9389</v>
      </c>
      <c r="B1355" s="8" t="str">
        <f>VLOOKUP(Tabla3[[#This Row],[COD . CLIENTE  ]],Tabla15[],2,FALSE)</f>
        <v>CARGO CAVASSA EXPRESS S.A.C.</v>
      </c>
      <c r="C1355" s="1" t="e">
        <f>VLOOKUP(Tabla3[[#This Row],[COD . CLIENTE  ]],CREDITO[],4,FALSE)</f>
        <v>#N/A</v>
      </c>
      <c r="D1355" s="1" t="e">
        <f>VLOOKUP(Tabla3[[#This Row],[COD . CLIENTE  ]],CREDITO[],6,FALSE)</f>
        <v>#N/A</v>
      </c>
    </row>
    <row r="1356" spans="1:4" x14ac:dyDescent="0.25">
      <c r="A1356" s="3" t="s">
        <v>22002</v>
      </c>
      <c r="B1356" s="8" t="str">
        <f>VLOOKUP(Tabla3[[#This Row],[COD . CLIENTE  ]],Tabla15[],2,FALSE)</f>
        <v>HUAMANI MANTARI ROSA</v>
      </c>
      <c r="C1356" s="1" t="e">
        <f>VLOOKUP(Tabla3[[#This Row],[COD . CLIENTE  ]],CREDITO[],4,FALSE)</f>
        <v>#N/A</v>
      </c>
      <c r="D1356" s="1" t="e">
        <f>VLOOKUP(Tabla3[[#This Row],[COD . CLIENTE  ]],CREDITO[],6,FALSE)</f>
        <v>#N/A</v>
      </c>
    </row>
    <row r="1357" spans="1:4" x14ac:dyDescent="0.25">
      <c r="A1357" s="3" t="s">
        <v>7182</v>
      </c>
      <c r="B1357" s="8" t="str">
        <f>VLOOKUP(Tabla3[[#This Row],[COD . CLIENTE  ]],Tabla15[],2,FALSE)</f>
        <v>FRIOPACKING S.A.C.</v>
      </c>
      <c r="C1357" s="1" t="str">
        <f>VLOOKUP(Tabla3[[#This Row],[COD . CLIENTE  ]],CREDITO[],4,FALSE)</f>
        <v>Crédito 30 días</v>
      </c>
      <c r="D1357" s="1" t="str">
        <f>VLOOKUP(Tabla3[[#This Row],[COD . CLIENTE  ]],CREDITO[],6,FALSE)</f>
        <v>DIANA MAYORCA</v>
      </c>
    </row>
    <row r="1358" spans="1:4" x14ac:dyDescent="0.25">
      <c r="A1358" s="3" t="s">
        <v>4815</v>
      </c>
      <c r="B1358" s="8" t="str">
        <f>VLOOKUP(Tabla3[[#This Row],[COD . CLIENTE  ]],Tabla15[],2,FALSE)</f>
        <v>BALDEON CALDERON ROMELIO HIPOLITO</v>
      </c>
      <c r="C1358" s="1" t="e">
        <f>VLOOKUP(Tabla3[[#This Row],[COD . CLIENTE  ]],CREDITO[],4,FALSE)</f>
        <v>#N/A</v>
      </c>
      <c r="D1358" s="1" t="e">
        <f>VLOOKUP(Tabla3[[#This Row],[COD . CLIENTE  ]],CREDITO[],6,FALSE)</f>
        <v>#N/A</v>
      </c>
    </row>
    <row r="1359" spans="1:4" x14ac:dyDescent="0.25">
      <c r="A1359" s="3" t="s">
        <v>10623</v>
      </c>
      <c r="B1359" s="8" t="str">
        <f>VLOOKUP(Tabla3[[#This Row],[COD . CLIENTE  ]],Tabla15[],2,FALSE)</f>
        <v>COMERCIALIZADORA ABYSEM S.A.C.</v>
      </c>
      <c r="C1359" s="1" t="e">
        <f>VLOOKUP(Tabla3[[#This Row],[COD . CLIENTE  ]],CREDITO[],4,FALSE)</f>
        <v>#N/A</v>
      </c>
      <c r="D1359" s="1" t="e">
        <f>VLOOKUP(Tabla3[[#This Row],[COD . CLIENTE  ]],CREDITO[],6,FALSE)</f>
        <v>#N/A</v>
      </c>
    </row>
    <row r="1360" spans="1:4" x14ac:dyDescent="0.25">
      <c r="A1360" s="3" t="s">
        <v>22004</v>
      </c>
      <c r="B1360" s="8" t="str">
        <f>VLOOKUP(Tabla3[[#This Row],[COD . CLIENTE  ]],Tabla15[],2,FALSE)</f>
        <v>ALANYA CHIPANA JHON WILIAM</v>
      </c>
      <c r="C1360" s="1" t="e">
        <f>VLOOKUP(Tabla3[[#This Row],[COD . CLIENTE  ]],CREDITO[],4,FALSE)</f>
        <v>#N/A</v>
      </c>
      <c r="D1360" s="1" t="e">
        <f>VLOOKUP(Tabla3[[#This Row],[COD . CLIENTE  ]],CREDITO[],6,FALSE)</f>
        <v>#N/A</v>
      </c>
    </row>
    <row r="1361" spans="1:4" x14ac:dyDescent="0.25">
      <c r="A1361" s="3" t="s">
        <v>22006</v>
      </c>
      <c r="B1361" s="8" t="str">
        <f>VLOOKUP(Tabla3[[#This Row],[COD . CLIENTE  ]],Tabla15[],2,FALSE)</f>
        <v>PALOMINO RAFAEL SAMUEL</v>
      </c>
      <c r="C1361" s="1" t="e">
        <f>VLOOKUP(Tabla3[[#This Row],[COD . CLIENTE  ]],CREDITO[],4,FALSE)</f>
        <v>#N/A</v>
      </c>
      <c r="D1361" s="1" t="e">
        <f>VLOOKUP(Tabla3[[#This Row],[COD . CLIENTE  ]],CREDITO[],6,FALSE)</f>
        <v>#N/A</v>
      </c>
    </row>
    <row r="1362" spans="1:4" x14ac:dyDescent="0.25">
      <c r="A1362" s="3" t="s">
        <v>5861</v>
      </c>
      <c r="B1362" s="8" t="str">
        <f>VLOOKUP(Tabla3[[#This Row],[COD . CLIENTE  ]],Tabla15[],2,FALSE)</f>
        <v>ISOLTECH S.A.C.</v>
      </c>
      <c r="C1362" s="1" t="e">
        <f>VLOOKUP(Tabla3[[#This Row],[COD . CLIENTE  ]],CREDITO[],4,FALSE)</f>
        <v>#N/A</v>
      </c>
      <c r="D1362" s="1" t="e">
        <f>VLOOKUP(Tabla3[[#This Row],[COD . CLIENTE  ]],CREDITO[],6,FALSE)</f>
        <v>#N/A</v>
      </c>
    </row>
    <row r="1363" spans="1:4" x14ac:dyDescent="0.25">
      <c r="A1363" s="3" t="s">
        <v>9232</v>
      </c>
      <c r="B1363" s="8" t="str">
        <f>VLOOKUP(Tabla3[[#This Row],[COD . CLIENTE  ]],Tabla15[],2,FALSE)</f>
        <v>REFRIAIR IMPORT E.I.R.L.</v>
      </c>
      <c r="C1363" s="1" t="e">
        <f>VLOOKUP(Tabla3[[#This Row],[COD . CLIENTE  ]],CREDITO[],4,FALSE)</f>
        <v>#N/A</v>
      </c>
      <c r="D1363" s="1" t="e">
        <f>VLOOKUP(Tabla3[[#This Row],[COD . CLIENTE  ]],CREDITO[],6,FALSE)</f>
        <v>#N/A</v>
      </c>
    </row>
    <row r="1364" spans="1:4" x14ac:dyDescent="0.25">
      <c r="A1364" s="3" t="s">
        <v>8133</v>
      </c>
      <c r="B1364" s="8" t="str">
        <f>VLOOKUP(Tabla3[[#This Row],[COD . CLIENTE  ]],Tabla15[],2,FALSE)</f>
        <v>K. Y A. LOGISTICA Y SERVICIOS TECNOLOGICOS E.I.R.L</v>
      </c>
      <c r="C1364" s="1" t="e">
        <f>VLOOKUP(Tabla3[[#This Row],[COD . CLIENTE  ]],CREDITO[],4,FALSE)</f>
        <v>#N/A</v>
      </c>
      <c r="D1364" s="1" t="e">
        <f>VLOOKUP(Tabla3[[#This Row],[COD . CLIENTE  ]],CREDITO[],6,FALSE)</f>
        <v>#N/A</v>
      </c>
    </row>
    <row r="1365" spans="1:4" x14ac:dyDescent="0.25">
      <c r="A1365" s="3" t="s">
        <v>9740</v>
      </c>
      <c r="B1365" s="8" t="str">
        <f>VLOOKUP(Tabla3[[#This Row],[COD . CLIENTE  ]],Tabla15[],2,FALSE)</f>
        <v>NB REFRIGERACION E.I.R.L.</v>
      </c>
      <c r="C1365" s="1" t="e">
        <f>VLOOKUP(Tabla3[[#This Row],[COD . CLIENTE  ]],CREDITO[],4,FALSE)</f>
        <v>#N/A</v>
      </c>
      <c r="D1365" s="1" t="e">
        <f>VLOOKUP(Tabla3[[#This Row],[COD . CLIENTE  ]],CREDITO[],6,FALSE)</f>
        <v>#N/A</v>
      </c>
    </row>
    <row r="1366" spans="1:4" x14ac:dyDescent="0.25">
      <c r="A1366" s="3" t="s">
        <v>6016</v>
      </c>
      <c r="B1366" s="8" t="str">
        <f>VLOOKUP(Tabla3[[#This Row],[COD . CLIENTE  ]],Tabla15[],2,FALSE)</f>
        <v>AUTOREL S.R.L.</v>
      </c>
      <c r="C1366" s="1" t="e">
        <f>VLOOKUP(Tabla3[[#This Row],[COD . CLIENTE  ]],CREDITO[],4,FALSE)</f>
        <v>#N/A</v>
      </c>
      <c r="D1366" s="1" t="e">
        <f>VLOOKUP(Tabla3[[#This Row],[COD . CLIENTE  ]],CREDITO[],6,FALSE)</f>
        <v>#N/A</v>
      </c>
    </row>
    <row r="1367" spans="1:4" x14ac:dyDescent="0.25">
      <c r="A1367" s="3" t="s">
        <v>22008</v>
      </c>
      <c r="B1367" s="8" t="str">
        <f>VLOOKUP(Tabla3[[#This Row],[COD . CLIENTE  ]],Tabla15[],2,FALSE)</f>
        <v>MULTICARNES KAF SAC</v>
      </c>
      <c r="C1367" s="1" t="e">
        <f>VLOOKUP(Tabla3[[#This Row],[COD . CLIENTE  ]],CREDITO[],4,FALSE)</f>
        <v>#N/A</v>
      </c>
      <c r="D1367" s="1" t="e">
        <f>VLOOKUP(Tabla3[[#This Row],[COD . CLIENTE  ]],CREDITO[],6,FALSE)</f>
        <v>#N/A</v>
      </c>
    </row>
    <row r="1368" spans="1:4" x14ac:dyDescent="0.25">
      <c r="A1368" s="3" t="s">
        <v>9873</v>
      </c>
      <c r="B1368" s="8" t="str">
        <f>VLOOKUP(Tabla3[[#This Row],[COD . CLIENTE  ]],Tabla15[],2,FALSE)</f>
        <v>AIR COOL SYSTEM SM S.A.C.</v>
      </c>
      <c r="C1368" s="1" t="e">
        <f>VLOOKUP(Tabla3[[#This Row],[COD . CLIENTE  ]],CREDITO[],4,FALSE)</f>
        <v>#N/A</v>
      </c>
      <c r="D1368" s="1" t="e">
        <f>VLOOKUP(Tabla3[[#This Row],[COD . CLIENTE  ]],CREDITO[],6,FALSE)</f>
        <v>#N/A</v>
      </c>
    </row>
    <row r="1369" spans="1:4" x14ac:dyDescent="0.25">
      <c r="A1369" s="3" t="s">
        <v>22010</v>
      </c>
      <c r="B1369" s="8" t="str">
        <f>VLOOKUP(Tabla3[[#This Row],[COD . CLIENTE  ]],Tabla15[],2,FALSE)</f>
        <v>COPRAVA EIRL</v>
      </c>
      <c r="C1369" s="1" t="e">
        <f>VLOOKUP(Tabla3[[#This Row],[COD . CLIENTE  ]],CREDITO[],4,FALSE)</f>
        <v>#N/A</v>
      </c>
      <c r="D1369" s="1" t="e">
        <f>VLOOKUP(Tabla3[[#This Row],[COD . CLIENTE  ]],CREDITO[],6,FALSE)</f>
        <v>#N/A</v>
      </c>
    </row>
    <row r="1370" spans="1:4" x14ac:dyDescent="0.25">
      <c r="A1370" s="3" t="s">
        <v>9711</v>
      </c>
      <c r="B1370" s="8" t="str">
        <f>VLOOKUP(Tabla3[[#This Row],[COD . CLIENTE  ]],Tabla15[],2,FALSE)</f>
        <v>JE REFRIGERACION S.A.C.</v>
      </c>
      <c r="C1370" s="1" t="e">
        <f>VLOOKUP(Tabla3[[#This Row],[COD . CLIENTE  ]],CREDITO[],4,FALSE)</f>
        <v>#N/A</v>
      </c>
      <c r="D1370" s="1" t="e">
        <f>VLOOKUP(Tabla3[[#This Row],[COD . CLIENTE  ]],CREDITO[],6,FALSE)</f>
        <v>#N/A</v>
      </c>
    </row>
    <row r="1371" spans="1:4" x14ac:dyDescent="0.25">
      <c r="A1371" s="3" t="s">
        <v>22012</v>
      </c>
      <c r="B1371" s="8" t="str">
        <f>VLOOKUP(Tabla3[[#This Row],[COD . CLIENTE  ]],Tabla15[],2,FALSE)</f>
        <v>REAL FREEZING EIRL</v>
      </c>
      <c r="C1371" s="1" t="e">
        <f>VLOOKUP(Tabla3[[#This Row],[COD . CLIENTE  ]],CREDITO[],4,FALSE)</f>
        <v>#N/A</v>
      </c>
      <c r="D1371" s="1" t="e">
        <f>VLOOKUP(Tabla3[[#This Row],[COD . CLIENTE  ]],CREDITO[],6,FALSE)</f>
        <v>#N/A</v>
      </c>
    </row>
    <row r="1372" spans="1:4" x14ac:dyDescent="0.25">
      <c r="A1372" s="3" t="s">
        <v>9740</v>
      </c>
      <c r="B1372" s="8" t="str">
        <f>VLOOKUP(Tabla3[[#This Row],[COD . CLIENTE  ]],Tabla15[],2,FALSE)</f>
        <v>NB REFRIGERACION E.I.R.L.</v>
      </c>
      <c r="C1372" s="1" t="e">
        <f>VLOOKUP(Tabla3[[#This Row],[COD . CLIENTE  ]],CREDITO[],4,FALSE)</f>
        <v>#N/A</v>
      </c>
      <c r="D1372" s="1" t="e">
        <f>VLOOKUP(Tabla3[[#This Row],[COD . CLIENTE  ]],CREDITO[],6,FALSE)</f>
        <v>#N/A</v>
      </c>
    </row>
    <row r="1373" spans="1:4" x14ac:dyDescent="0.25">
      <c r="A1373" s="3" t="s">
        <v>4052</v>
      </c>
      <c r="B1373" s="8" t="str">
        <f>VLOOKUP(Tabla3[[#This Row],[COD . CLIENTE  ]],Tabla15[],2,FALSE)</f>
        <v>CATRI PERU S.A.C.</v>
      </c>
      <c r="C1373" s="1" t="str">
        <f>VLOOKUP(Tabla3[[#This Row],[COD . CLIENTE  ]],CREDITO[],4,FALSE)</f>
        <v>Crédito 30 días</v>
      </c>
      <c r="D1373" s="1" t="str">
        <f>VLOOKUP(Tabla3[[#This Row],[COD . CLIENTE  ]],CREDITO[],6,FALSE)</f>
        <v>Alexandra Paredes</v>
      </c>
    </row>
    <row r="1374" spans="1:4" x14ac:dyDescent="0.25">
      <c r="A1374" s="3" t="s">
        <v>4052</v>
      </c>
      <c r="B1374" s="8" t="str">
        <f>VLOOKUP(Tabla3[[#This Row],[COD . CLIENTE  ]],Tabla15[],2,FALSE)</f>
        <v>CATRI PERU S.A.C.</v>
      </c>
      <c r="C1374" s="1" t="str">
        <f>VLOOKUP(Tabla3[[#This Row],[COD . CLIENTE  ]],CREDITO[],4,FALSE)</f>
        <v>Crédito 30 días</v>
      </c>
      <c r="D1374" s="1" t="str">
        <f>VLOOKUP(Tabla3[[#This Row],[COD . CLIENTE  ]],CREDITO[],6,FALSE)</f>
        <v>Alexandra Paredes</v>
      </c>
    </row>
    <row r="1375" spans="1:4" x14ac:dyDescent="0.25">
      <c r="A1375" s="3" t="s">
        <v>4052</v>
      </c>
      <c r="B1375" s="8" t="str">
        <f>VLOOKUP(Tabla3[[#This Row],[COD . CLIENTE  ]],Tabla15[],2,FALSE)</f>
        <v>CATRI PERU S.A.C.</v>
      </c>
      <c r="C1375" s="1" t="str">
        <f>VLOOKUP(Tabla3[[#This Row],[COD . CLIENTE  ]],CREDITO[],4,FALSE)</f>
        <v>Crédito 30 días</v>
      </c>
      <c r="D1375" s="1" t="str">
        <f>VLOOKUP(Tabla3[[#This Row],[COD . CLIENTE  ]],CREDITO[],6,FALSE)</f>
        <v>Alexandra Paredes</v>
      </c>
    </row>
    <row r="1376" spans="1:4" x14ac:dyDescent="0.25">
      <c r="A1376" s="3" t="s">
        <v>5250</v>
      </c>
      <c r="B1376" s="8" t="str">
        <f>VLOOKUP(Tabla3[[#This Row],[COD . CLIENTE  ]],Tabla15[],2,FALSE)</f>
        <v>TURPO PANUERA MARIA FERNANDA</v>
      </c>
      <c r="C1376" s="1" t="e">
        <f>VLOOKUP(Tabla3[[#This Row],[COD . CLIENTE  ]],CREDITO[],4,FALSE)</f>
        <v>#N/A</v>
      </c>
      <c r="D1376" s="1" t="e">
        <f>VLOOKUP(Tabla3[[#This Row],[COD . CLIENTE  ]],CREDITO[],6,FALSE)</f>
        <v>#N/A</v>
      </c>
    </row>
    <row r="1377" spans="1:4" x14ac:dyDescent="0.25">
      <c r="A1377" s="3" t="s">
        <v>22002</v>
      </c>
      <c r="B1377" s="8" t="str">
        <f>VLOOKUP(Tabla3[[#This Row],[COD . CLIENTE  ]],Tabla15[],2,FALSE)</f>
        <v>HUAMANI MANTARI ROSA</v>
      </c>
      <c r="C1377" s="1" t="e">
        <f>VLOOKUP(Tabla3[[#This Row],[COD . CLIENTE  ]],CREDITO[],4,FALSE)</f>
        <v>#N/A</v>
      </c>
      <c r="D1377" s="1" t="e">
        <f>VLOOKUP(Tabla3[[#This Row],[COD . CLIENTE  ]],CREDITO[],6,FALSE)</f>
        <v>#N/A</v>
      </c>
    </row>
    <row r="1378" spans="1:4" x14ac:dyDescent="0.25">
      <c r="A1378" s="3" t="s">
        <v>11432</v>
      </c>
      <c r="B1378" s="8" t="str">
        <f>VLOOKUP(Tabla3[[#This Row],[COD . CLIENTE  ]],Tabla15[],2,FALSE)</f>
        <v>CARRASCO GODOY EDGAR ARTURO</v>
      </c>
      <c r="C1378" s="1" t="e">
        <f>VLOOKUP(Tabla3[[#This Row],[COD . CLIENTE  ]],CREDITO[],4,FALSE)</f>
        <v>#N/A</v>
      </c>
      <c r="D1378" s="1" t="e">
        <f>VLOOKUP(Tabla3[[#This Row],[COD . CLIENTE  ]],CREDITO[],6,FALSE)</f>
        <v>#N/A</v>
      </c>
    </row>
    <row r="1379" spans="1:4" x14ac:dyDescent="0.25">
      <c r="A1379" s="3" t="s">
        <v>10565</v>
      </c>
      <c r="B1379" s="8" t="str">
        <f>VLOOKUP(Tabla3[[#This Row],[COD . CLIENTE  ]],Tabla15[],2,FALSE)</f>
        <v>CESETEL &amp; AIR E.I.R.L.</v>
      </c>
      <c r="C1379" s="1" t="e">
        <f>VLOOKUP(Tabla3[[#This Row],[COD . CLIENTE  ]],CREDITO[],4,FALSE)</f>
        <v>#N/A</v>
      </c>
      <c r="D1379" s="1" t="e">
        <f>VLOOKUP(Tabla3[[#This Row],[COD . CLIENTE  ]],CREDITO[],6,FALSE)</f>
        <v>#N/A</v>
      </c>
    </row>
    <row r="1380" spans="1:4" x14ac:dyDescent="0.25">
      <c r="A1380" s="3" t="s">
        <v>10249</v>
      </c>
      <c r="B1380" s="8" t="str">
        <f>VLOOKUP(Tabla3[[#This Row],[COD . CLIENTE  ]],Tabla15[],2,FALSE)</f>
        <v>SERVICIOS GENERALES MASTERCOLD SOCIEDAD ANONIMA CE</v>
      </c>
      <c r="C1380" s="1" t="e">
        <f>VLOOKUP(Tabla3[[#This Row],[COD . CLIENTE  ]],CREDITO[],4,FALSE)</f>
        <v>#N/A</v>
      </c>
      <c r="D1380" s="1" t="e">
        <f>VLOOKUP(Tabla3[[#This Row],[COD . CLIENTE  ]],CREDITO[],6,FALSE)</f>
        <v>#N/A</v>
      </c>
    </row>
    <row r="1381" spans="1:4" x14ac:dyDescent="0.25">
      <c r="A1381" s="3" t="s">
        <v>5842</v>
      </c>
      <c r="B1381" s="8" t="str">
        <f>VLOOKUP(Tabla3[[#This Row],[COD . CLIENTE  ]],Tabla15[],2,FALSE)</f>
        <v>REFRIGERACION RENZO S A</v>
      </c>
      <c r="C1381" s="1" t="str">
        <f>VLOOKUP(Tabla3[[#This Row],[COD . CLIENTE  ]],CREDITO[],4,FALSE)</f>
        <v>Crédito 30 días</v>
      </c>
      <c r="D1381" s="1" t="str">
        <f>VLOOKUP(Tabla3[[#This Row],[COD . CLIENTE  ]],CREDITO[],6,FALSE)</f>
        <v>Alexandra Paredes</v>
      </c>
    </row>
    <row r="1382" spans="1:4" x14ac:dyDescent="0.25">
      <c r="A1382" s="3" t="s">
        <v>8914</v>
      </c>
      <c r="B1382" s="8" t="str">
        <f>VLOOKUP(Tabla3[[#This Row],[COD . CLIENTE  ]],Tabla15[],2,FALSE)</f>
        <v>CP ENERGY &amp; AIR  CONDITIONING SAC.</v>
      </c>
      <c r="C1382" s="1" t="e">
        <f>VLOOKUP(Tabla3[[#This Row],[COD . CLIENTE  ]],CREDITO[],4,FALSE)</f>
        <v>#N/A</v>
      </c>
      <c r="D1382" s="1" t="e">
        <f>VLOOKUP(Tabla3[[#This Row],[COD . CLIENTE  ]],CREDITO[],6,FALSE)</f>
        <v>#N/A</v>
      </c>
    </row>
    <row r="1383" spans="1:4" x14ac:dyDescent="0.25">
      <c r="A1383" s="3" t="s">
        <v>4280</v>
      </c>
      <c r="B1383" s="8" t="str">
        <f>VLOOKUP(Tabla3[[#This Row],[COD . CLIENTE  ]],Tabla15[],2,FALSE)</f>
        <v>FALCON AVILA CARLOS ANTONIO</v>
      </c>
      <c r="C1383" s="1" t="e">
        <f>VLOOKUP(Tabla3[[#This Row],[COD . CLIENTE  ]],CREDITO[],4,FALSE)</f>
        <v>#N/A</v>
      </c>
      <c r="D1383" s="1" t="e">
        <f>VLOOKUP(Tabla3[[#This Row],[COD . CLIENTE  ]],CREDITO[],6,FALSE)</f>
        <v>#N/A</v>
      </c>
    </row>
    <row r="1384" spans="1:4" x14ac:dyDescent="0.25">
      <c r="A1384" s="3" t="s">
        <v>10924</v>
      </c>
      <c r="B1384" s="8" t="str">
        <f>VLOOKUP(Tabla3[[#This Row],[COD . CLIENTE  ]],Tabla15[],2,FALSE)</f>
        <v>A &amp; R INGENIERIA Y SOLUCIONES INDUSTRIALES SAC</v>
      </c>
      <c r="C1384" s="1" t="e">
        <f>VLOOKUP(Tabla3[[#This Row],[COD . CLIENTE  ]],CREDITO[],4,FALSE)</f>
        <v>#N/A</v>
      </c>
      <c r="D1384" s="1" t="e">
        <f>VLOOKUP(Tabla3[[#This Row],[COD . CLIENTE  ]],CREDITO[],6,FALSE)</f>
        <v>#N/A</v>
      </c>
    </row>
    <row r="1385" spans="1:4" x14ac:dyDescent="0.25">
      <c r="A1385" s="3" t="s">
        <v>5422</v>
      </c>
      <c r="B1385" s="8" t="str">
        <f>VLOOKUP(Tabla3[[#This Row],[COD . CLIENTE  ]],Tabla15[],2,FALSE)</f>
        <v>VERME VILLANUEVA PAUL FERNANDO</v>
      </c>
      <c r="C1385" s="1" t="e">
        <f>VLOOKUP(Tabla3[[#This Row],[COD . CLIENTE  ]],CREDITO[],4,FALSE)</f>
        <v>#N/A</v>
      </c>
      <c r="D1385" s="1" t="e">
        <f>VLOOKUP(Tabla3[[#This Row],[COD . CLIENTE  ]],CREDITO[],6,FALSE)</f>
        <v>#N/A</v>
      </c>
    </row>
    <row r="1386" spans="1:4" x14ac:dyDescent="0.25">
      <c r="A1386" s="3" t="s">
        <v>5190</v>
      </c>
      <c r="B1386" s="8" t="str">
        <f>VLOOKUP(Tabla3[[#This Row],[COD . CLIENTE  ]],Tabla15[],2,FALSE)</f>
        <v>PLAZA GABRIEL HIONLI CARLOS</v>
      </c>
      <c r="C1386" s="1" t="e">
        <f>VLOOKUP(Tabla3[[#This Row],[COD . CLIENTE  ]],CREDITO[],4,FALSE)</f>
        <v>#N/A</v>
      </c>
      <c r="D1386" s="1" t="e">
        <f>VLOOKUP(Tabla3[[#This Row],[COD . CLIENTE  ]],CREDITO[],6,FALSE)</f>
        <v>#N/A</v>
      </c>
    </row>
    <row r="1387" spans="1:4" x14ac:dyDescent="0.25">
      <c r="A1387" s="3" t="s">
        <v>7906</v>
      </c>
      <c r="B1387" s="8" t="str">
        <f>VLOOKUP(Tabla3[[#This Row],[COD . CLIENTE  ]],Tabla15[],2,FALSE)</f>
        <v>DELICIAS CRIOLLAS E.I.R.L.</v>
      </c>
      <c r="C1387" s="1" t="e">
        <f>VLOOKUP(Tabla3[[#This Row],[COD . CLIENTE  ]],CREDITO[],4,FALSE)</f>
        <v>#N/A</v>
      </c>
      <c r="D1387" s="1" t="e">
        <f>VLOOKUP(Tabla3[[#This Row],[COD . CLIENTE  ]],CREDITO[],6,FALSE)</f>
        <v>#N/A</v>
      </c>
    </row>
    <row r="1388" spans="1:4" x14ac:dyDescent="0.25">
      <c r="A1388" s="3" t="s">
        <v>8306</v>
      </c>
      <c r="B1388" s="8" t="str">
        <f>VLOOKUP(Tabla3[[#This Row],[COD . CLIENTE  ]],Tabla15[],2,FALSE)</f>
        <v>PEÑAFIEL INGENIEROS S.A.C.</v>
      </c>
      <c r="C1388" s="1" t="e">
        <f>VLOOKUP(Tabla3[[#This Row],[COD . CLIENTE  ]],CREDITO[],4,FALSE)</f>
        <v>#N/A</v>
      </c>
      <c r="D1388" s="1" t="e">
        <f>VLOOKUP(Tabla3[[#This Row],[COD . CLIENTE  ]],CREDITO[],6,FALSE)</f>
        <v>#N/A</v>
      </c>
    </row>
    <row r="1389" spans="1:4" x14ac:dyDescent="0.25">
      <c r="A1389" s="3" t="s">
        <v>9232</v>
      </c>
      <c r="B1389" s="8" t="str">
        <f>VLOOKUP(Tabla3[[#This Row],[COD . CLIENTE  ]],Tabla15[],2,FALSE)</f>
        <v>REFRIAIR IMPORT E.I.R.L.</v>
      </c>
      <c r="C1389" s="1" t="e">
        <f>VLOOKUP(Tabla3[[#This Row],[COD . CLIENTE  ]],CREDITO[],4,FALSE)</f>
        <v>#N/A</v>
      </c>
      <c r="D1389" s="1" t="e">
        <f>VLOOKUP(Tabla3[[#This Row],[COD . CLIENTE  ]],CREDITO[],6,FALSE)</f>
        <v>#N/A</v>
      </c>
    </row>
    <row r="1390" spans="1:4" x14ac:dyDescent="0.25">
      <c r="A1390" s="3" t="s">
        <v>9593</v>
      </c>
      <c r="B1390" s="8" t="str">
        <f>VLOOKUP(Tabla3[[#This Row],[COD . CLIENTE  ]],Tabla15[],2,FALSE)</f>
        <v>INVERSIONES Y REPRESENTACIONES CABRERA S.A.C.</v>
      </c>
      <c r="C1390" s="1" t="e">
        <f>VLOOKUP(Tabla3[[#This Row],[COD . CLIENTE  ]],CREDITO[],4,FALSE)</f>
        <v>#N/A</v>
      </c>
      <c r="D1390" s="1" t="e">
        <f>VLOOKUP(Tabla3[[#This Row],[COD . CLIENTE  ]],CREDITO[],6,FALSE)</f>
        <v>#N/A</v>
      </c>
    </row>
    <row r="1391" spans="1:4" x14ac:dyDescent="0.25">
      <c r="A1391" s="3" t="s">
        <v>7602</v>
      </c>
      <c r="B1391" s="8" t="str">
        <f>VLOOKUP(Tabla3[[#This Row],[COD . CLIENTE  ]],Tabla15[],2,FALSE)</f>
        <v>EV SERVICIOS HIDRAULICOS SOCIEDAD ANONIMA CERRADA</v>
      </c>
      <c r="C1391" s="1" t="e">
        <f>VLOOKUP(Tabla3[[#This Row],[COD . CLIENTE  ]],CREDITO[],4,FALSE)</f>
        <v>#N/A</v>
      </c>
      <c r="D1391" s="1" t="e">
        <f>VLOOKUP(Tabla3[[#This Row],[COD . CLIENTE  ]],CREDITO[],6,FALSE)</f>
        <v>#N/A</v>
      </c>
    </row>
    <row r="1392" spans="1:4" x14ac:dyDescent="0.25">
      <c r="A1392" s="3" t="s">
        <v>9407</v>
      </c>
      <c r="B1392" s="8" t="str">
        <f>VLOOKUP(Tabla3[[#This Row],[COD . CLIENTE  ]],Tabla15[],2,FALSE)</f>
        <v>BY AUTOCLIMA E.I.R.L.</v>
      </c>
      <c r="C1392" s="1" t="e">
        <f>VLOOKUP(Tabla3[[#This Row],[COD . CLIENTE  ]],CREDITO[],4,FALSE)</f>
        <v>#N/A</v>
      </c>
      <c r="D1392" s="1" t="e">
        <f>VLOOKUP(Tabla3[[#This Row],[COD . CLIENTE  ]],CREDITO[],6,FALSE)</f>
        <v>#N/A</v>
      </c>
    </row>
    <row r="1393" spans="1:4" x14ac:dyDescent="0.25">
      <c r="A1393" s="3" t="s">
        <v>9139</v>
      </c>
      <c r="B1393" s="8" t="str">
        <f>VLOOKUP(Tabla3[[#This Row],[COD . CLIENTE  ]],Tabla15[],2,FALSE)</f>
        <v>TRANSPORTES EXPRESO JIREH E.I.R.L.</v>
      </c>
      <c r="C1393" s="1" t="e">
        <f>VLOOKUP(Tabla3[[#This Row],[COD . CLIENTE  ]],CREDITO[],4,FALSE)</f>
        <v>#N/A</v>
      </c>
      <c r="D1393" s="1" t="e">
        <f>VLOOKUP(Tabla3[[#This Row],[COD . CLIENTE  ]],CREDITO[],6,FALSE)</f>
        <v>#N/A</v>
      </c>
    </row>
    <row r="1394" spans="1:4" x14ac:dyDescent="0.25">
      <c r="A1394" s="3" t="s">
        <v>10262</v>
      </c>
      <c r="B1394" s="8" t="str">
        <f>VLOOKUP(Tabla3[[#This Row],[COD . CLIENTE  ]],Tabla15[],2,FALSE)</f>
        <v>D&amp;G PERU SERVICIOS GENERALES E.I.R.L.</v>
      </c>
      <c r="C1394" s="1" t="e">
        <f>VLOOKUP(Tabla3[[#This Row],[COD . CLIENTE  ]],CREDITO[],4,FALSE)</f>
        <v>#N/A</v>
      </c>
      <c r="D1394" s="1" t="e">
        <f>VLOOKUP(Tabla3[[#This Row],[COD . CLIENTE  ]],CREDITO[],6,FALSE)</f>
        <v>#N/A</v>
      </c>
    </row>
    <row r="1395" spans="1:4" x14ac:dyDescent="0.25">
      <c r="A1395" s="3" t="s">
        <v>10375</v>
      </c>
      <c r="B1395" s="8" t="str">
        <f>VLOOKUP(Tabla3[[#This Row],[COD . CLIENTE  ]],Tabla15[],2,FALSE)</f>
        <v>ROBINSON PUSE S.A.C.</v>
      </c>
      <c r="C1395" s="1" t="e">
        <f>VLOOKUP(Tabla3[[#This Row],[COD . CLIENTE  ]],CREDITO[],4,FALSE)</f>
        <v>#N/A</v>
      </c>
      <c r="D1395" s="1" t="e">
        <f>VLOOKUP(Tabla3[[#This Row],[COD . CLIENTE  ]],CREDITO[],6,FALSE)</f>
        <v>#N/A</v>
      </c>
    </row>
    <row r="1396" spans="1:4" x14ac:dyDescent="0.25">
      <c r="A1396" s="3" t="s">
        <v>7114</v>
      </c>
      <c r="B1396" s="8" t="str">
        <f>VLOOKUP(Tabla3[[#This Row],[COD . CLIENTE  ]],Tabla15[],2,FALSE)</f>
        <v>COMERCIALIZADORA AGROINDUSTRIAL FECU SAC</v>
      </c>
      <c r="C1396" s="1" t="str">
        <f>VLOOKUP(Tabla3[[#This Row],[COD . CLIENTE  ]],CREDITO[],4,FALSE)</f>
        <v>Crédito 30 días</v>
      </c>
      <c r="D1396" s="1" t="str">
        <f>VLOOKUP(Tabla3[[#This Row],[COD . CLIENTE  ]],CREDITO[],6,FALSE)</f>
        <v>Geidy Chavez</v>
      </c>
    </row>
    <row r="1397" spans="1:4" x14ac:dyDescent="0.25">
      <c r="A1397" s="3" t="s">
        <v>5765</v>
      </c>
      <c r="B1397" s="8" t="str">
        <f>VLOOKUP(Tabla3[[#This Row],[COD . CLIENTE  ]],Tabla15[],2,FALSE)</f>
        <v>REFRIGERACION COMERCIAL CAVI S A</v>
      </c>
      <c r="C1397" s="1" t="e">
        <f>VLOOKUP(Tabla3[[#This Row],[COD . CLIENTE  ]],CREDITO[],4,FALSE)</f>
        <v>#N/A</v>
      </c>
      <c r="D1397" s="1" t="e">
        <f>VLOOKUP(Tabla3[[#This Row],[COD . CLIENTE  ]],CREDITO[],6,FALSE)</f>
        <v>#N/A</v>
      </c>
    </row>
    <row r="1398" spans="1:4" x14ac:dyDescent="0.25">
      <c r="A1398" s="3" t="s">
        <v>22014</v>
      </c>
      <c r="B1398" s="8" t="str">
        <f>VLOOKUP(Tabla3[[#This Row],[COD . CLIENTE  ]],Tabla15[],2,FALSE)</f>
        <v>ORDERIQUE VASQUEZ JUAN ROLANDO</v>
      </c>
      <c r="C1398" s="1" t="e">
        <f>VLOOKUP(Tabla3[[#This Row],[COD . CLIENTE  ]],CREDITO[],4,FALSE)</f>
        <v>#N/A</v>
      </c>
      <c r="D1398" s="1" t="e">
        <f>VLOOKUP(Tabla3[[#This Row],[COD . CLIENTE  ]],CREDITO[],6,FALSE)</f>
        <v>#N/A</v>
      </c>
    </row>
    <row r="1399" spans="1:4" x14ac:dyDescent="0.25">
      <c r="A1399" s="3" t="s">
        <v>5925</v>
      </c>
      <c r="B1399" s="8" t="str">
        <f>VLOOKUP(Tabla3[[#This Row],[COD . CLIENTE  ]],Tabla15[],2,FALSE)</f>
        <v>CONSTRUCCION Y ADMINISTRACION S.A.</v>
      </c>
      <c r="C1399" s="1" t="e">
        <f>VLOOKUP(Tabla3[[#This Row],[COD . CLIENTE  ]],CREDITO[],4,FALSE)</f>
        <v>#N/A</v>
      </c>
      <c r="D1399" s="1" t="e">
        <f>VLOOKUP(Tabla3[[#This Row],[COD . CLIENTE  ]],CREDITO[],6,FALSE)</f>
        <v>#N/A</v>
      </c>
    </row>
    <row r="1400" spans="1:4" x14ac:dyDescent="0.25">
      <c r="A1400" s="3" t="s">
        <v>10262</v>
      </c>
      <c r="B1400" s="8" t="str">
        <f>VLOOKUP(Tabla3[[#This Row],[COD . CLIENTE  ]],Tabla15[],2,FALSE)</f>
        <v>D&amp;G PERU SERVICIOS GENERALES E.I.R.L.</v>
      </c>
      <c r="C1400" s="1" t="e">
        <f>VLOOKUP(Tabla3[[#This Row],[COD . CLIENTE  ]],CREDITO[],4,FALSE)</f>
        <v>#N/A</v>
      </c>
      <c r="D1400" s="1" t="e">
        <f>VLOOKUP(Tabla3[[#This Row],[COD . CLIENTE  ]],CREDITO[],6,FALSE)</f>
        <v>#N/A</v>
      </c>
    </row>
    <row r="1401" spans="1:4" x14ac:dyDescent="0.25">
      <c r="A1401" s="3" t="s">
        <v>21923</v>
      </c>
      <c r="B1401" s="8" t="str">
        <f>VLOOKUP(Tabla3[[#This Row],[COD . CLIENTE  ]],Tabla15[],2,FALSE)</f>
        <v>DISTRIBUIDORA NDUSTRIAL CARTER SAC</v>
      </c>
      <c r="C1401" s="1" t="e">
        <f>VLOOKUP(Tabla3[[#This Row],[COD . CLIENTE  ]],CREDITO[],4,FALSE)</f>
        <v>#N/A</v>
      </c>
      <c r="D1401" s="1" t="e">
        <f>VLOOKUP(Tabla3[[#This Row],[COD . CLIENTE  ]],CREDITO[],6,FALSE)</f>
        <v>#N/A</v>
      </c>
    </row>
    <row r="1402" spans="1:4" x14ac:dyDescent="0.25">
      <c r="A1402" s="3" t="s">
        <v>6279</v>
      </c>
      <c r="B1402" s="8" t="str">
        <f>VLOOKUP(Tabla3[[#This Row],[COD . CLIENTE  ]],Tabla15[],2,FALSE)</f>
        <v>REFRISA S.R.LTDA.</v>
      </c>
      <c r="C1402" s="1" t="e">
        <f>VLOOKUP(Tabla3[[#This Row],[COD . CLIENTE  ]],CREDITO[],4,FALSE)</f>
        <v>#N/A</v>
      </c>
      <c r="D1402" s="1" t="e">
        <f>VLOOKUP(Tabla3[[#This Row],[COD . CLIENTE  ]],CREDITO[],6,FALSE)</f>
        <v>#N/A</v>
      </c>
    </row>
    <row r="1403" spans="1:4" x14ac:dyDescent="0.25">
      <c r="A1403" s="3" t="s">
        <v>21723</v>
      </c>
      <c r="B1403" s="8" t="str">
        <f>VLOOKUP(Tabla3[[#This Row],[COD . CLIENTE  ]],Tabla15[],2,FALSE)</f>
        <v>INVERSIONES FALCON JRM ELIEZER SAC</v>
      </c>
      <c r="C1403" s="1" t="e">
        <f>VLOOKUP(Tabla3[[#This Row],[COD . CLIENTE  ]],CREDITO[],4,FALSE)</f>
        <v>#N/A</v>
      </c>
      <c r="D1403" s="1" t="e">
        <f>VLOOKUP(Tabla3[[#This Row],[COD . CLIENTE  ]],CREDITO[],6,FALSE)</f>
        <v>#N/A</v>
      </c>
    </row>
    <row r="1404" spans="1:4" x14ac:dyDescent="0.25">
      <c r="A1404" s="3" t="s">
        <v>11028</v>
      </c>
      <c r="B1404" s="8" t="str">
        <f>VLOOKUP(Tabla3[[#This Row],[COD . CLIENTE  ]],Tabla15[],2,FALSE)</f>
        <v>GT TOURS DORADO S.A.C.</v>
      </c>
      <c r="C1404" s="1" t="e">
        <f>VLOOKUP(Tabla3[[#This Row],[COD . CLIENTE  ]],CREDITO[],4,FALSE)</f>
        <v>#N/A</v>
      </c>
      <c r="D1404" s="1" t="e">
        <f>VLOOKUP(Tabla3[[#This Row],[COD . CLIENTE  ]],CREDITO[],6,FALSE)</f>
        <v>#N/A</v>
      </c>
    </row>
    <row r="1405" spans="1:4" x14ac:dyDescent="0.25">
      <c r="A1405" s="3" t="s">
        <v>4049</v>
      </c>
      <c r="B1405" s="8" t="str">
        <f>VLOOKUP(Tabla3[[#This Row],[COD . CLIENTE  ]],Tabla15[],2,FALSE)</f>
        <v>AB IMPORTACIONES INDUSTRIALES SAC</v>
      </c>
      <c r="C1405" s="1" t="e">
        <f>VLOOKUP(Tabla3[[#This Row],[COD . CLIENTE  ]],CREDITO[],4,FALSE)</f>
        <v>#N/A</v>
      </c>
      <c r="D1405" s="1" t="e">
        <f>VLOOKUP(Tabla3[[#This Row],[COD . CLIENTE  ]],CREDITO[],6,FALSE)</f>
        <v>#N/A</v>
      </c>
    </row>
    <row r="1406" spans="1:4" x14ac:dyDescent="0.25">
      <c r="A1406" s="3" t="s">
        <v>8540</v>
      </c>
      <c r="B1406" s="8" t="str">
        <f>VLOOKUP(Tabla3[[#This Row],[COD . CLIENTE  ]],Tabla15[],2,FALSE)</f>
        <v>FRIOTEAM S.A.C.</v>
      </c>
      <c r="C1406" s="1" t="str">
        <f>VLOOKUP(Tabla3[[#This Row],[COD . CLIENTE  ]],CREDITO[],4,FALSE)</f>
        <v>Crédito 30 días</v>
      </c>
      <c r="D1406" s="1" t="str">
        <f>VLOOKUP(Tabla3[[#This Row],[COD . CLIENTE  ]],CREDITO[],6,FALSE)</f>
        <v>DIANA MAYORCA</v>
      </c>
    </row>
    <row r="1407" spans="1:4" x14ac:dyDescent="0.25">
      <c r="A1407" s="3" t="s">
        <v>8968</v>
      </c>
      <c r="B1407" s="8" t="str">
        <f>VLOOKUP(Tabla3[[#This Row],[COD . CLIENTE  ]],Tabla15[],2,FALSE)</f>
        <v>COMERCIAL REFRIGERACION PERU S.A.C.</v>
      </c>
      <c r="C1407" s="1" t="str">
        <f>VLOOKUP(Tabla3[[#This Row],[COD . CLIENTE  ]],CREDITO[],4,FALSE)</f>
        <v>Crédito 30 días</v>
      </c>
      <c r="D1407" s="1" t="str">
        <f>VLOOKUP(Tabla3[[#This Row],[COD . CLIENTE  ]],CREDITO[],6,FALSE)</f>
        <v>Alexandra Paredes</v>
      </c>
    </row>
    <row r="1408" spans="1:4" x14ac:dyDescent="0.25">
      <c r="A1408" s="3" t="s">
        <v>8968</v>
      </c>
      <c r="B1408" s="8" t="str">
        <f>VLOOKUP(Tabla3[[#This Row],[COD . CLIENTE  ]],Tabla15[],2,FALSE)</f>
        <v>COMERCIAL REFRIGERACION PERU S.A.C.</v>
      </c>
      <c r="C1408" s="1" t="str">
        <f>VLOOKUP(Tabla3[[#This Row],[COD . CLIENTE  ]],CREDITO[],4,FALSE)</f>
        <v>Crédito 30 días</v>
      </c>
      <c r="D1408" s="1" t="str">
        <f>VLOOKUP(Tabla3[[#This Row],[COD . CLIENTE  ]],CREDITO[],6,FALSE)</f>
        <v>Alexandra Paredes</v>
      </c>
    </row>
    <row r="1409" spans="1:4" x14ac:dyDescent="0.25">
      <c r="A1409" s="3" t="s">
        <v>9593</v>
      </c>
      <c r="B1409" s="8" t="str">
        <f>VLOOKUP(Tabla3[[#This Row],[COD . CLIENTE  ]],Tabla15[],2,FALSE)</f>
        <v>INVERSIONES Y REPRESENTACIONES CABRERA S.A.C.</v>
      </c>
      <c r="C1409" s="1" t="e">
        <f>VLOOKUP(Tabla3[[#This Row],[COD . CLIENTE  ]],CREDITO[],4,FALSE)</f>
        <v>#N/A</v>
      </c>
      <c r="D1409" s="1" t="e">
        <f>VLOOKUP(Tabla3[[#This Row],[COD . CLIENTE  ]],CREDITO[],6,FALSE)</f>
        <v>#N/A</v>
      </c>
    </row>
    <row r="1410" spans="1:4" x14ac:dyDescent="0.25">
      <c r="A1410" s="3" t="s">
        <v>10249</v>
      </c>
      <c r="B1410" s="8" t="str">
        <f>VLOOKUP(Tabla3[[#This Row],[COD . CLIENTE  ]],Tabla15[],2,FALSE)</f>
        <v>SERVICIOS GENERALES MASTERCOLD SOCIEDAD ANONIMA CE</v>
      </c>
      <c r="C1410" s="1" t="e">
        <f>VLOOKUP(Tabla3[[#This Row],[COD . CLIENTE  ]],CREDITO[],4,FALSE)</f>
        <v>#N/A</v>
      </c>
      <c r="D1410" s="1" t="e">
        <f>VLOOKUP(Tabla3[[#This Row],[COD . CLIENTE  ]],CREDITO[],6,FALSE)</f>
        <v>#N/A</v>
      </c>
    </row>
    <row r="1411" spans="1:4" x14ac:dyDescent="0.25">
      <c r="A1411" s="3" t="s">
        <v>7934</v>
      </c>
      <c r="B1411" s="8" t="str">
        <f>VLOOKUP(Tabla3[[#This Row],[COD . CLIENTE  ]],Tabla15[],2,FALSE)</f>
        <v>PROYECTOS INDUSTRIALES JR SAC</v>
      </c>
      <c r="C1411" s="1" t="e">
        <f>VLOOKUP(Tabla3[[#This Row],[COD . CLIENTE  ]],CREDITO[],4,FALSE)</f>
        <v>#N/A</v>
      </c>
      <c r="D1411" s="1" t="e">
        <f>VLOOKUP(Tabla3[[#This Row],[COD . CLIENTE  ]],CREDITO[],6,FALSE)</f>
        <v>#N/A</v>
      </c>
    </row>
    <row r="1412" spans="1:4" x14ac:dyDescent="0.25">
      <c r="A1412" s="3" t="s">
        <v>6316</v>
      </c>
      <c r="B1412" s="8" t="str">
        <f>VLOOKUP(Tabla3[[#This Row],[COD . CLIENTE  ]],Tabla15[],2,FALSE)</f>
        <v>CAMAL FRIGORIFICO LURIN SAC</v>
      </c>
      <c r="C1412" s="1" t="e">
        <f>VLOOKUP(Tabla3[[#This Row],[COD . CLIENTE  ]],CREDITO[],4,FALSE)</f>
        <v>#N/A</v>
      </c>
      <c r="D1412" s="1" t="e">
        <f>VLOOKUP(Tabla3[[#This Row],[COD . CLIENTE  ]],CREDITO[],6,FALSE)</f>
        <v>#N/A</v>
      </c>
    </row>
    <row r="1413" spans="1:4" x14ac:dyDescent="0.25">
      <c r="A1413" s="3" t="s">
        <v>6316</v>
      </c>
      <c r="B1413" s="8" t="str">
        <f>VLOOKUP(Tabla3[[#This Row],[COD . CLIENTE  ]],Tabla15[],2,FALSE)</f>
        <v>CAMAL FRIGORIFICO LURIN SAC</v>
      </c>
      <c r="C1413" s="1" t="e">
        <f>VLOOKUP(Tabla3[[#This Row],[COD . CLIENTE  ]],CREDITO[],4,FALSE)</f>
        <v>#N/A</v>
      </c>
      <c r="D1413" s="1" t="e">
        <f>VLOOKUP(Tabla3[[#This Row],[COD . CLIENTE  ]],CREDITO[],6,FALSE)</f>
        <v>#N/A</v>
      </c>
    </row>
    <row r="1414" spans="1:4" x14ac:dyDescent="0.25">
      <c r="A1414" s="3" t="s">
        <v>4044</v>
      </c>
      <c r="B1414" s="8" t="str">
        <f>VLOOKUP(Tabla3[[#This Row],[COD . CLIENTE  ]],Tabla15[],2,FALSE)</f>
        <v>PEREZ MARTINEZ JUAN CARLOS</v>
      </c>
      <c r="C1414" s="1" t="e">
        <f>VLOOKUP(Tabla3[[#This Row],[COD . CLIENTE  ]],CREDITO[],4,FALSE)</f>
        <v>#N/A</v>
      </c>
      <c r="D1414" s="1" t="e">
        <f>VLOOKUP(Tabla3[[#This Row],[COD . CLIENTE  ]],CREDITO[],6,FALSE)</f>
        <v>#N/A</v>
      </c>
    </row>
    <row r="1415" spans="1:4" x14ac:dyDescent="0.25">
      <c r="A1415" s="3" t="s">
        <v>8012</v>
      </c>
      <c r="B1415" s="8" t="str">
        <f>VLOOKUP(Tabla3[[#This Row],[COD . CLIENTE  ]],Tabla15[],2,FALSE)</f>
        <v>MEGA FRIO DEZA S.A.C.</v>
      </c>
      <c r="C1415" s="1" t="e">
        <f>VLOOKUP(Tabla3[[#This Row],[COD . CLIENTE  ]],CREDITO[],4,FALSE)</f>
        <v>#N/A</v>
      </c>
      <c r="D1415" s="1" t="e">
        <f>VLOOKUP(Tabla3[[#This Row],[COD . CLIENTE  ]],CREDITO[],6,FALSE)</f>
        <v>#N/A</v>
      </c>
    </row>
    <row r="1416" spans="1:4" x14ac:dyDescent="0.25">
      <c r="A1416" s="3" t="s">
        <v>9327</v>
      </c>
      <c r="B1416" s="8" t="str">
        <f>VLOOKUP(Tabla3[[#This Row],[COD . CLIENTE  ]],Tabla15[],2,FALSE)</f>
        <v>SALUTARE SOLUCION INTEGRAL EN SALUD S.A.C.</v>
      </c>
      <c r="C1416" s="1" t="e">
        <f>VLOOKUP(Tabla3[[#This Row],[COD . CLIENTE  ]],CREDITO[],4,FALSE)</f>
        <v>#N/A</v>
      </c>
      <c r="D1416" s="1" t="e">
        <f>VLOOKUP(Tabla3[[#This Row],[COD . CLIENTE  ]],CREDITO[],6,FALSE)</f>
        <v>#N/A</v>
      </c>
    </row>
    <row r="1417" spans="1:4" x14ac:dyDescent="0.25">
      <c r="A1417" s="3" t="s">
        <v>22016</v>
      </c>
      <c r="B1417" s="8" t="str">
        <f>VLOOKUP(Tabla3[[#This Row],[COD . CLIENTE  ]],Tabla15[],2,FALSE)</f>
        <v>C &amp; K SUMINISTROS Y SERVICIOS INDUSTRIALES EIRL</v>
      </c>
      <c r="C1417" s="1" t="e">
        <f>VLOOKUP(Tabla3[[#This Row],[COD . CLIENTE  ]],CREDITO[],4,FALSE)</f>
        <v>#N/A</v>
      </c>
      <c r="D1417" s="1" t="e">
        <f>VLOOKUP(Tabla3[[#This Row],[COD . CLIENTE  ]],CREDITO[],6,FALSE)</f>
        <v>#N/A</v>
      </c>
    </row>
    <row r="1418" spans="1:4" x14ac:dyDescent="0.25">
      <c r="A1418" s="3" t="s">
        <v>10193</v>
      </c>
      <c r="B1418" s="8" t="str">
        <f>VLOOKUP(Tabla3[[#This Row],[COD . CLIENTE  ]],Tabla15[],2,FALSE)</f>
        <v>CORPORACION DE SERVICIOS ESPECIALIZADOS FLORES S.A</v>
      </c>
      <c r="C1418" s="1" t="e">
        <f>VLOOKUP(Tabla3[[#This Row],[COD . CLIENTE  ]],CREDITO[],4,FALSE)</f>
        <v>#N/A</v>
      </c>
      <c r="D1418" s="1" t="e">
        <f>VLOOKUP(Tabla3[[#This Row],[COD . CLIENTE  ]],CREDITO[],6,FALSE)</f>
        <v>#N/A</v>
      </c>
    </row>
    <row r="1419" spans="1:4" x14ac:dyDescent="0.25">
      <c r="A1419" s="3" t="s">
        <v>22018</v>
      </c>
      <c r="B1419" s="8" t="str">
        <f>VLOOKUP(Tabla3[[#This Row],[COD . CLIENTE  ]],Tabla15[],2,FALSE)</f>
        <v>CARBONET SAC</v>
      </c>
      <c r="C1419" s="1" t="e">
        <f>VLOOKUP(Tabla3[[#This Row],[COD . CLIENTE  ]],CREDITO[],4,FALSE)</f>
        <v>#N/A</v>
      </c>
      <c r="D1419" s="1" t="e">
        <f>VLOOKUP(Tabla3[[#This Row],[COD . CLIENTE  ]],CREDITO[],6,FALSE)</f>
        <v>#N/A</v>
      </c>
    </row>
    <row r="1420" spans="1:4" x14ac:dyDescent="0.25">
      <c r="A1420" s="3" t="s">
        <v>7001</v>
      </c>
      <c r="B1420" s="8" t="str">
        <f>VLOOKUP(Tabla3[[#This Row],[COD . CLIENTE  ]],Tabla15[],2,FALSE)</f>
        <v>SAYSER S.A.C.</v>
      </c>
      <c r="C1420" s="1" t="e">
        <f>VLOOKUP(Tabla3[[#This Row],[COD . CLIENTE  ]],CREDITO[],4,FALSE)</f>
        <v>#N/A</v>
      </c>
      <c r="D1420" s="1" t="e">
        <f>VLOOKUP(Tabla3[[#This Row],[COD . CLIENTE  ]],CREDITO[],6,FALSE)</f>
        <v>#N/A</v>
      </c>
    </row>
    <row r="1421" spans="1:4" x14ac:dyDescent="0.25">
      <c r="A1421" s="3" t="s">
        <v>11210</v>
      </c>
      <c r="B1421" s="8" t="str">
        <f>VLOOKUP(Tabla3[[#This Row],[COD . CLIENTE  ]],Tabla15[],2,FALSE)</f>
        <v>CONEX REFRIGERACIÓN S.A.C.</v>
      </c>
      <c r="C1421" s="1" t="e">
        <f>VLOOKUP(Tabla3[[#This Row],[COD . CLIENTE  ]],CREDITO[],4,FALSE)</f>
        <v>#N/A</v>
      </c>
      <c r="D1421" s="1" t="e">
        <f>VLOOKUP(Tabla3[[#This Row],[COD . CLIENTE  ]],CREDITO[],6,FALSE)</f>
        <v>#N/A</v>
      </c>
    </row>
    <row r="1422" spans="1:4" x14ac:dyDescent="0.25">
      <c r="A1422" s="3" t="s">
        <v>19282</v>
      </c>
      <c r="B1422" s="8" t="str">
        <f>VLOOKUP(Tabla3[[#This Row],[COD . CLIENTE  ]],Tabla15[],2,FALSE)</f>
        <v xml:space="preserve">FRIOMAX REFRIGERACION </v>
      </c>
      <c r="C1422" s="1" t="e">
        <f>VLOOKUP(Tabla3[[#This Row],[COD . CLIENTE  ]],CREDITO[],4,FALSE)</f>
        <v>#N/A</v>
      </c>
      <c r="D1422" s="1" t="e">
        <f>VLOOKUP(Tabla3[[#This Row],[COD . CLIENTE  ]],CREDITO[],6,FALSE)</f>
        <v>#N/A</v>
      </c>
    </row>
    <row r="1423" spans="1:4" x14ac:dyDescent="0.25">
      <c r="A1423" s="3" t="s">
        <v>4280</v>
      </c>
      <c r="B1423" s="8" t="str">
        <f>VLOOKUP(Tabla3[[#This Row],[COD . CLIENTE  ]],Tabla15[],2,FALSE)</f>
        <v>FALCON AVILA CARLOS ANTONIO</v>
      </c>
      <c r="C1423" s="1" t="e">
        <f>VLOOKUP(Tabla3[[#This Row],[COD . CLIENTE  ]],CREDITO[],4,FALSE)</f>
        <v>#N/A</v>
      </c>
      <c r="D1423" s="1" t="e">
        <f>VLOOKUP(Tabla3[[#This Row],[COD . CLIENTE  ]],CREDITO[],6,FALSE)</f>
        <v>#N/A</v>
      </c>
    </row>
    <row r="1424" spans="1:4" x14ac:dyDescent="0.25">
      <c r="A1424" s="3" t="s">
        <v>4348</v>
      </c>
      <c r="B1424" s="8" t="str">
        <f>VLOOKUP(Tabla3[[#This Row],[COD . CLIENTE  ]],Tabla15[],2,FALSE)</f>
        <v>SALAZAR QUESQUEN VICENTE</v>
      </c>
      <c r="C1424" s="1" t="e">
        <f>VLOOKUP(Tabla3[[#This Row],[COD . CLIENTE  ]],CREDITO[],4,FALSE)</f>
        <v>#N/A</v>
      </c>
      <c r="D1424" s="1" t="e">
        <f>VLOOKUP(Tabla3[[#This Row],[COD . CLIENTE  ]],CREDITO[],6,FALSE)</f>
        <v>#N/A</v>
      </c>
    </row>
    <row r="1425" spans="1:4" x14ac:dyDescent="0.25">
      <c r="A1425" s="3" t="s">
        <v>6654</v>
      </c>
      <c r="B1425" s="8" t="str">
        <f>VLOOKUP(Tabla3[[#This Row],[COD . CLIENTE  ]],Tabla15[],2,FALSE)</f>
        <v>FRIO GLOBAL S.A.C</v>
      </c>
      <c r="C1425" s="1" t="e">
        <f>VLOOKUP(Tabla3[[#This Row],[COD . CLIENTE  ]],CREDITO[],4,FALSE)</f>
        <v>#N/A</v>
      </c>
      <c r="D1425" s="1" t="e">
        <f>VLOOKUP(Tabla3[[#This Row],[COD . CLIENTE  ]],CREDITO[],6,FALSE)</f>
        <v>#N/A</v>
      </c>
    </row>
    <row r="1426" spans="1:4" x14ac:dyDescent="0.25">
      <c r="A1426" s="3" t="s">
        <v>22029</v>
      </c>
      <c r="B1426" s="8" t="str">
        <f>VLOOKUP(Tabla3[[#This Row],[COD . CLIENTE  ]],Tabla15[],2,FALSE)</f>
        <v>GONZALES NUÑEZ LUIS FERNANDO</v>
      </c>
      <c r="C1426" s="1" t="e">
        <f>VLOOKUP(Tabla3[[#This Row],[COD . CLIENTE  ]],CREDITO[],4,FALSE)</f>
        <v>#N/A</v>
      </c>
      <c r="D1426" s="1" t="e">
        <f>VLOOKUP(Tabla3[[#This Row],[COD . CLIENTE  ]],CREDITO[],6,FALSE)</f>
        <v>#N/A</v>
      </c>
    </row>
    <row r="1427" spans="1:4" x14ac:dyDescent="0.25">
      <c r="A1427" s="3" t="s">
        <v>22030</v>
      </c>
      <c r="B1427" s="8" t="str">
        <f>VLOOKUP(Tabla3[[#This Row],[COD . CLIENTE  ]],Tabla15[],2,FALSE)</f>
        <v>PERU TINEO TOURS SAC</v>
      </c>
      <c r="C1427" s="1" t="e">
        <f>VLOOKUP(Tabla3[[#This Row],[COD . CLIENTE  ]],CREDITO[],4,FALSE)</f>
        <v>#N/A</v>
      </c>
      <c r="D1427" s="1" t="e">
        <f>VLOOKUP(Tabla3[[#This Row],[COD . CLIENTE  ]],CREDITO[],6,FALSE)</f>
        <v>#N/A</v>
      </c>
    </row>
    <row r="1428" spans="1:4" x14ac:dyDescent="0.25">
      <c r="A1428" s="3" t="s">
        <v>4044</v>
      </c>
      <c r="B1428" s="8" t="str">
        <f>VLOOKUP(Tabla3[[#This Row],[COD . CLIENTE  ]],Tabla15[],2,FALSE)</f>
        <v>PEREZ MARTINEZ JUAN CARLOS</v>
      </c>
      <c r="C1428" s="1" t="e">
        <f>VLOOKUP(Tabla3[[#This Row],[COD . CLIENTE  ]],CREDITO[],4,FALSE)</f>
        <v>#N/A</v>
      </c>
      <c r="D1428" s="1" t="e">
        <f>VLOOKUP(Tabla3[[#This Row],[COD . CLIENTE  ]],CREDITO[],6,FALSE)</f>
        <v>#N/A</v>
      </c>
    </row>
    <row r="1429" spans="1:4" x14ac:dyDescent="0.25">
      <c r="A1429" s="3" t="s">
        <v>4044</v>
      </c>
      <c r="B1429" s="8" t="str">
        <f>VLOOKUP(Tabla3[[#This Row],[COD . CLIENTE  ]],Tabla15[],2,FALSE)</f>
        <v>PEREZ MARTINEZ JUAN CARLOS</v>
      </c>
      <c r="C1429" s="1" t="e">
        <f>VLOOKUP(Tabla3[[#This Row],[COD . CLIENTE  ]],CREDITO[],4,FALSE)</f>
        <v>#N/A</v>
      </c>
      <c r="D1429" s="1" t="e">
        <f>VLOOKUP(Tabla3[[#This Row],[COD . CLIENTE  ]],CREDITO[],6,FALSE)</f>
        <v>#N/A</v>
      </c>
    </row>
    <row r="1430" spans="1:4" x14ac:dyDescent="0.25">
      <c r="A1430" s="3" t="s">
        <v>10400</v>
      </c>
      <c r="B1430" s="8" t="str">
        <f>VLOOKUP(Tabla3[[#This Row],[COD . CLIENTE  ]],Tabla15[],2,FALSE)</f>
        <v>CN FRIO INDUSTRIAL S.A.C.</v>
      </c>
      <c r="C1430" s="1" t="e">
        <f>VLOOKUP(Tabla3[[#This Row],[COD . CLIENTE  ]],CREDITO[],4,FALSE)</f>
        <v>#N/A</v>
      </c>
      <c r="D1430" s="1" t="e">
        <f>VLOOKUP(Tabla3[[#This Row],[COD . CLIENTE  ]],CREDITO[],6,FALSE)</f>
        <v>#N/A</v>
      </c>
    </row>
    <row r="1431" spans="1:4" x14ac:dyDescent="0.25">
      <c r="A1431" s="3" t="s">
        <v>8708</v>
      </c>
      <c r="B1431" s="8" t="str">
        <f>VLOOKUP(Tabla3[[#This Row],[COD . CLIENTE  ]],Tabla15[],2,FALSE)</f>
        <v>SERCRAR S.A.C</v>
      </c>
      <c r="C1431" s="1" t="e">
        <f>VLOOKUP(Tabla3[[#This Row],[COD . CLIENTE  ]],CREDITO[],4,FALSE)</f>
        <v>#N/A</v>
      </c>
      <c r="D1431" s="1" t="e">
        <f>VLOOKUP(Tabla3[[#This Row],[COD . CLIENTE  ]],CREDITO[],6,FALSE)</f>
        <v>#N/A</v>
      </c>
    </row>
    <row r="1432" spans="1:4" x14ac:dyDescent="0.25">
      <c r="A1432" s="3" t="s">
        <v>9263</v>
      </c>
      <c r="B1432" s="8" t="str">
        <f>VLOOKUP(Tabla3[[#This Row],[COD . CLIENTE  ]],Tabla15[],2,FALSE)</f>
        <v>AIR COOL JM S.A.C.</v>
      </c>
      <c r="C1432" s="1" t="e">
        <f>VLOOKUP(Tabla3[[#This Row],[COD . CLIENTE  ]],CREDITO[],4,FALSE)</f>
        <v>#N/A</v>
      </c>
      <c r="D1432" s="1" t="e">
        <f>VLOOKUP(Tabla3[[#This Row],[COD . CLIENTE  ]],CREDITO[],6,FALSE)</f>
        <v>#N/A</v>
      </c>
    </row>
    <row r="1433" spans="1:4" x14ac:dyDescent="0.25">
      <c r="A1433" s="3" t="s">
        <v>8274</v>
      </c>
      <c r="B1433" s="8" t="str">
        <f>VLOOKUP(Tabla3[[#This Row],[COD . CLIENTE  ]],Tabla15[],2,FALSE)</f>
        <v>ENERGY PROJECT GROUP S.A.C.</v>
      </c>
      <c r="C1433" s="1" t="str">
        <f>VLOOKUP(Tabla3[[#This Row],[COD . CLIENTE  ]],CREDITO[],4,FALSE)</f>
        <v>Crédito 45 días</v>
      </c>
      <c r="D1433" s="1" t="str">
        <f>VLOOKUP(Tabla3[[#This Row],[COD . CLIENTE  ]],CREDITO[],6,FALSE)</f>
        <v>AB</v>
      </c>
    </row>
    <row r="1434" spans="1:4" x14ac:dyDescent="0.25">
      <c r="A1434" s="3" t="s">
        <v>5717</v>
      </c>
      <c r="B1434" s="8" t="str">
        <f>VLOOKUP(Tabla3[[#This Row],[COD . CLIENTE  ]],Tabla15[],2,FALSE)</f>
        <v>SAN FERNANDO S.A.</v>
      </c>
      <c r="C1434" s="1" t="str">
        <f>VLOOKUP(Tabla3[[#This Row],[COD . CLIENTE  ]],CREDITO[],4,FALSE)</f>
        <v>Crédito 30 días</v>
      </c>
      <c r="D1434" s="1" t="str">
        <f>VLOOKUP(Tabla3[[#This Row],[COD . CLIENTE  ]],CREDITO[],6,FALSE)</f>
        <v>Alexandra Paredes</v>
      </c>
    </row>
    <row r="1435" spans="1:4" x14ac:dyDescent="0.25">
      <c r="A1435" s="3" t="s">
        <v>5822</v>
      </c>
      <c r="B1435" s="8" t="str">
        <f>VLOOKUP(Tabla3[[#This Row],[COD . CLIENTE  ]],Tabla15[],2,FALSE)</f>
        <v>CAMAL CONCHUCOS S A</v>
      </c>
      <c r="C1435" s="1" t="e">
        <f>VLOOKUP(Tabla3[[#This Row],[COD . CLIENTE  ]],CREDITO[],4,FALSE)</f>
        <v>#N/A</v>
      </c>
      <c r="D1435" s="1" t="e">
        <f>VLOOKUP(Tabla3[[#This Row],[COD . CLIENTE  ]],CREDITO[],6,FALSE)</f>
        <v>#N/A</v>
      </c>
    </row>
    <row r="1436" spans="1:4" x14ac:dyDescent="0.25">
      <c r="A1436" s="3" t="s">
        <v>4052</v>
      </c>
      <c r="B1436" s="8" t="str">
        <f>VLOOKUP(Tabla3[[#This Row],[COD . CLIENTE  ]],Tabla15[],2,FALSE)</f>
        <v>CATRI PERU S.A.C.</v>
      </c>
      <c r="C1436" s="1" t="str">
        <f>VLOOKUP(Tabla3[[#This Row],[COD . CLIENTE  ]],CREDITO[],4,FALSE)</f>
        <v>Crédito 30 días</v>
      </c>
      <c r="D1436" s="1" t="str">
        <f>VLOOKUP(Tabla3[[#This Row],[COD . CLIENTE  ]],CREDITO[],6,FALSE)</f>
        <v>Alexandra Paredes</v>
      </c>
    </row>
    <row r="1437" spans="1:4" x14ac:dyDescent="0.25">
      <c r="A1437" s="3" t="s">
        <v>7867</v>
      </c>
      <c r="B1437" s="8" t="str">
        <f>VLOOKUP(Tabla3[[#This Row],[COD . CLIENTE  ]],Tabla15[],2,FALSE)</f>
        <v>HAMFOR PERU SRL</v>
      </c>
      <c r="C1437" s="1" t="e">
        <f>VLOOKUP(Tabla3[[#This Row],[COD . CLIENTE  ]],CREDITO[],4,FALSE)</f>
        <v>#N/A</v>
      </c>
      <c r="D1437" s="1" t="e">
        <f>VLOOKUP(Tabla3[[#This Row],[COD . CLIENTE  ]],CREDITO[],6,FALSE)</f>
        <v>#N/A</v>
      </c>
    </row>
    <row r="1438" spans="1:4" x14ac:dyDescent="0.25">
      <c r="A1438" s="3" t="s">
        <v>10051</v>
      </c>
      <c r="B1438" s="8" t="str">
        <f>VLOOKUP(Tabla3[[#This Row],[COD . CLIENTE  ]],Tabla15[],2,FALSE)</f>
        <v>AMPERSAN S.R.L.</v>
      </c>
      <c r="C1438" s="1" t="e">
        <f>VLOOKUP(Tabla3[[#This Row],[COD . CLIENTE  ]],CREDITO[],4,FALSE)</f>
        <v>#N/A</v>
      </c>
      <c r="D1438" s="1" t="e">
        <f>VLOOKUP(Tabla3[[#This Row],[COD . CLIENTE  ]],CREDITO[],6,FALSE)</f>
        <v>#N/A</v>
      </c>
    </row>
    <row r="1439" spans="1:4" x14ac:dyDescent="0.25">
      <c r="A1439" s="3" t="s">
        <v>9263</v>
      </c>
      <c r="B1439" s="8" t="str">
        <f>VLOOKUP(Tabla3[[#This Row],[COD . CLIENTE  ]],Tabla15[],2,FALSE)</f>
        <v>AIR COOL JM S.A.C.</v>
      </c>
      <c r="C1439" s="1" t="e">
        <f>VLOOKUP(Tabla3[[#This Row],[COD . CLIENTE  ]],CREDITO[],4,FALSE)</f>
        <v>#N/A</v>
      </c>
      <c r="D1439" s="1" t="e">
        <f>VLOOKUP(Tabla3[[#This Row],[COD . CLIENTE  ]],CREDITO[],6,FALSE)</f>
        <v>#N/A</v>
      </c>
    </row>
    <row r="1440" spans="1:4" x14ac:dyDescent="0.25">
      <c r="A1440" s="3" t="s">
        <v>10250</v>
      </c>
      <c r="B1440" s="8" t="str">
        <f>VLOOKUP(Tabla3[[#This Row],[COD . CLIENTE  ]],Tabla15[],2,FALSE)</f>
        <v>BONFIRE PERU SAC</v>
      </c>
      <c r="C1440" s="1" t="e">
        <f>VLOOKUP(Tabla3[[#This Row],[COD . CLIENTE  ]],CREDITO[],4,FALSE)</f>
        <v>#N/A</v>
      </c>
      <c r="D1440" s="1" t="e">
        <f>VLOOKUP(Tabla3[[#This Row],[COD . CLIENTE  ]],CREDITO[],6,FALSE)</f>
        <v>#N/A</v>
      </c>
    </row>
    <row r="1441" spans="1:4" x14ac:dyDescent="0.25">
      <c r="A1441" s="3" t="s">
        <v>4044</v>
      </c>
      <c r="B1441" s="8" t="str">
        <f>VLOOKUP(Tabla3[[#This Row],[COD . CLIENTE  ]],Tabla15[],2,FALSE)</f>
        <v>PEREZ MARTINEZ JUAN CARLOS</v>
      </c>
      <c r="C1441" s="1" t="e">
        <f>VLOOKUP(Tabla3[[#This Row],[COD . CLIENTE  ]],CREDITO[],4,FALSE)</f>
        <v>#N/A</v>
      </c>
      <c r="D1441" s="1" t="e">
        <f>VLOOKUP(Tabla3[[#This Row],[COD . CLIENTE  ]],CREDITO[],6,FALSE)</f>
        <v>#N/A</v>
      </c>
    </row>
    <row r="1442" spans="1:4" x14ac:dyDescent="0.25">
      <c r="A1442" s="3" t="s">
        <v>10951</v>
      </c>
      <c r="B1442" s="8" t="str">
        <f>VLOOKUP(Tabla3[[#This Row],[COD . CLIENTE  ]],Tabla15[],2,FALSE)</f>
        <v>MASTER SERVICE RD S.A.C</v>
      </c>
      <c r="C1442" s="1" t="e">
        <f>VLOOKUP(Tabla3[[#This Row],[COD . CLIENTE  ]],CREDITO[],4,FALSE)</f>
        <v>#N/A</v>
      </c>
      <c r="D1442" s="1" t="e">
        <f>VLOOKUP(Tabla3[[#This Row],[COD . CLIENTE  ]],CREDITO[],6,FALSE)</f>
        <v>#N/A</v>
      </c>
    </row>
    <row r="1443" spans="1:4" x14ac:dyDescent="0.25">
      <c r="A1443" s="3" t="s">
        <v>5020</v>
      </c>
      <c r="B1443" s="8" t="str">
        <f>VLOOKUP(Tabla3[[#This Row],[COD . CLIENTE  ]],Tabla15[],2,FALSE)</f>
        <v>HUAMAN HUANACO MARLENE ESTEFA</v>
      </c>
      <c r="C1443" s="1" t="e">
        <f>VLOOKUP(Tabla3[[#This Row],[COD . CLIENTE  ]],CREDITO[],4,FALSE)</f>
        <v>#N/A</v>
      </c>
      <c r="D1443" s="1" t="e">
        <f>VLOOKUP(Tabla3[[#This Row],[COD . CLIENTE  ]],CREDITO[],6,FALSE)</f>
        <v>#N/A</v>
      </c>
    </row>
    <row r="1444" spans="1:4" x14ac:dyDescent="0.25">
      <c r="A1444" s="3" t="s">
        <v>9232</v>
      </c>
      <c r="B1444" s="8" t="str">
        <f>VLOOKUP(Tabla3[[#This Row],[COD . CLIENTE  ]],Tabla15[],2,FALSE)</f>
        <v>REFRIAIR IMPORT E.I.R.L.</v>
      </c>
      <c r="C1444" s="1" t="e">
        <f>VLOOKUP(Tabla3[[#This Row],[COD . CLIENTE  ]],CREDITO[],4,FALSE)</f>
        <v>#N/A</v>
      </c>
      <c r="D1444" s="1" t="e">
        <f>VLOOKUP(Tabla3[[#This Row],[COD . CLIENTE  ]],CREDITO[],6,FALSE)</f>
        <v>#N/A</v>
      </c>
    </row>
    <row r="1445" spans="1:4" x14ac:dyDescent="0.25">
      <c r="A1445" s="3" t="s">
        <v>4044</v>
      </c>
      <c r="B1445" s="8" t="str">
        <f>VLOOKUP(Tabla3[[#This Row],[COD . CLIENTE  ]],Tabla15[],2,FALSE)</f>
        <v>PEREZ MARTINEZ JUAN CARLOS</v>
      </c>
      <c r="C1445" s="1" t="e">
        <f>VLOOKUP(Tabla3[[#This Row],[COD . CLIENTE  ]],CREDITO[],4,FALSE)</f>
        <v>#N/A</v>
      </c>
      <c r="D1445" s="1" t="e">
        <f>VLOOKUP(Tabla3[[#This Row],[COD . CLIENTE  ]],CREDITO[],6,FALSE)</f>
        <v>#N/A</v>
      </c>
    </row>
    <row r="1446" spans="1:4" x14ac:dyDescent="0.25">
      <c r="A1446" s="3" t="s">
        <v>8968</v>
      </c>
      <c r="B1446" s="8" t="str">
        <f>VLOOKUP(Tabla3[[#This Row],[COD . CLIENTE  ]],Tabla15[],2,FALSE)</f>
        <v>COMERCIAL REFRIGERACION PERU S.A.C.</v>
      </c>
      <c r="C1446" s="1" t="str">
        <f>VLOOKUP(Tabla3[[#This Row],[COD . CLIENTE  ]],CREDITO[],4,FALSE)</f>
        <v>Crédito 30 días</v>
      </c>
      <c r="D1446" s="1" t="str">
        <f>VLOOKUP(Tabla3[[#This Row],[COD . CLIENTE  ]],CREDITO[],6,FALSE)</f>
        <v>Alexandra Paredes</v>
      </c>
    </row>
    <row r="1447" spans="1:4" x14ac:dyDescent="0.25">
      <c r="A1447" s="3" t="s">
        <v>11457</v>
      </c>
      <c r="B1447" s="8" t="str">
        <f>VLOOKUP(Tabla3[[#This Row],[COD . CLIENTE  ]],Tabla15[],2,FALSE)</f>
        <v>GRANADOS MOLINA FRANK ROBERT</v>
      </c>
      <c r="C1447" s="1" t="e">
        <f>VLOOKUP(Tabla3[[#This Row],[COD . CLIENTE  ]],CREDITO[],4,FALSE)</f>
        <v>#N/A</v>
      </c>
      <c r="D1447" s="1" t="e">
        <f>VLOOKUP(Tabla3[[#This Row],[COD . CLIENTE  ]],CREDITO[],6,FALSE)</f>
        <v>#N/A</v>
      </c>
    </row>
    <row r="1448" spans="1:4" x14ac:dyDescent="0.25">
      <c r="A1448" s="3" t="s">
        <v>9424</v>
      </c>
      <c r="B1448" s="8" t="str">
        <f>VLOOKUP(Tabla3[[#This Row],[COD . CLIENTE  ]],Tabla15[],2,FALSE)</f>
        <v>G &amp; R PROYECTOS SERVICIOS LOGISTICA GENERAL S.R.L.</v>
      </c>
      <c r="C1448" s="1" t="e">
        <f>VLOOKUP(Tabla3[[#This Row],[COD . CLIENTE  ]],CREDITO[],4,FALSE)</f>
        <v>#N/A</v>
      </c>
      <c r="D1448" s="1" t="e">
        <f>VLOOKUP(Tabla3[[#This Row],[COD . CLIENTE  ]],CREDITO[],6,FALSE)</f>
        <v>#N/A</v>
      </c>
    </row>
    <row r="1449" spans="1:4" x14ac:dyDescent="0.25">
      <c r="A1449" s="3" t="s">
        <v>8178</v>
      </c>
      <c r="B1449" s="8" t="str">
        <f>VLOOKUP(Tabla3[[#This Row],[COD . CLIENTE  ]],Tabla15[],2,FALSE)</f>
        <v>ALIMENTOS CONGELADOS S.A.C.</v>
      </c>
      <c r="C1449" s="1" t="e">
        <f>VLOOKUP(Tabla3[[#This Row],[COD . CLIENTE  ]],CREDITO[],4,FALSE)</f>
        <v>#N/A</v>
      </c>
      <c r="D1449" s="1" t="e">
        <f>VLOOKUP(Tabla3[[#This Row],[COD . CLIENTE  ]],CREDITO[],6,FALSE)</f>
        <v>#N/A</v>
      </c>
    </row>
    <row r="1450" spans="1:4" x14ac:dyDescent="0.25">
      <c r="A1450" s="3" t="s">
        <v>8810</v>
      </c>
      <c r="B1450" s="8" t="str">
        <f>VLOOKUP(Tabla3[[#This Row],[COD . CLIENTE  ]],Tabla15[],2,FALSE)</f>
        <v>N &amp; V MULTIMARCAS SOCIEDAD COMERCIAL DE RESPONSABI</v>
      </c>
      <c r="C1450" s="1" t="e">
        <f>VLOOKUP(Tabla3[[#This Row],[COD . CLIENTE  ]],CREDITO[],4,FALSE)</f>
        <v>#N/A</v>
      </c>
      <c r="D1450" s="1" t="e">
        <f>VLOOKUP(Tabla3[[#This Row],[COD . CLIENTE  ]],CREDITO[],6,FALSE)</f>
        <v>#N/A</v>
      </c>
    </row>
    <row r="1451" spans="1:4" x14ac:dyDescent="0.25">
      <c r="A1451" s="3" t="s">
        <v>5765</v>
      </c>
      <c r="B1451" s="8" t="str">
        <f>VLOOKUP(Tabla3[[#This Row],[COD . CLIENTE  ]],Tabla15[],2,FALSE)</f>
        <v>REFRIGERACION COMERCIAL CAVI S A</v>
      </c>
      <c r="C1451" s="1" t="e">
        <f>VLOOKUP(Tabla3[[#This Row],[COD . CLIENTE  ]],CREDITO[],4,FALSE)</f>
        <v>#N/A</v>
      </c>
      <c r="D1451" s="1" t="e">
        <f>VLOOKUP(Tabla3[[#This Row],[COD . CLIENTE  ]],CREDITO[],6,FALSE)</f>
        <v>#N/A</v>
      </c>
    </row>
    <row r="1452" spans="1:4" x14ac:dyDescent="0.25">
      <c r="A1452" s="3" t="s">
        <v>11457</v>
      </c>
      <c r="B1452" s="8" t="str">
        <f>VLOOKUP(Tabla3[[#This Row],[COD . CLIENTE  ]],Tabla15[],2,FALSE)</f>
        <v>GRANADOS MOLINA FRANK ROBERT</v>
      </c>
      <c r="C1452" s="1" t="e">
        <f>VLOOKUP(Tabla3[[#This Row],[COD . CLIENTE  ]],CREDITO[],4,FALSE)</f>
        <v>#N/A</v>
      </c>
      <c r="D1452" s="1" t="e">
        <f>VLOOKUP(Tabla3[[#This Row],[COD . CLIENTE  ]],CREDITO[],6,FALSE)</f>
        <v>#N/A</v>
      </c>
    </row>
    <row r="1453" spans="1:4" x14ac:dyDescent="0.25">
      <c r="A1453" s="3" t="s">
        <v>10408</v>
      </c>
      <c r="B1453" s="8" t="str">
        <f>VLOOKUP(Tabla3[[#This Row],[COD . CLIENTE  ]],Tabla15[],2,FALSE)</f>
        <v>LECAROS SERVICIOS EN GENERAL E.I.R.L.</v>
      </c>
      <c r="C1453" s="1" t="e">
        <f>VLOOKUP(Tabla3[[#This Row],[COD . CLIENTE  ]],CREDITO[],4,FALSE)</f>
        <v>#N/A</v>
      </c>
      <c r="D1453" s="1" t="e">
        <f>VLOOKUP(Tabla3[[#This Row],[COD . CLIENTE  ]],CREDITO[],6,FALSE)</f>
        <v>#N/A</v>
      </c>
    </row>
    <row r="1454" spans="1:4" x14ac:dyDescent="0.25">
      <c r="A1454" s="3" t="s">
        <v>11507</v>
      </c>
      <c r="B1454" s="8" t="str">
        <f>VLOOKUP(Tabla3[[#This Row],[COD . CLIENTE  ]],Tabla15[],2,FALSE)</f>
        <v>DELGADO PEREZ WILSON</v>
      </c>
      <c r="C1454" s="1" t="e">
        <f>VLOOKUP(Tabla3[[#This Row],[COD . CLIENTE  ]],CREDITO[],4,FALSE)</f>
        <v>#N/A</v>
      </c>
      <c r="D1454" s="1" t="e">
        <f>VLOOKUP(Tabla3[[#This Row],[COD . CLIENTE  ]],CREDITO[],6,FALSE)</f>
        <v>#N/A</v>
      </c>
    </row>
    <row r="1455" spans="1:4" x14ac:dyDescent="0.25">
      <c r="A1455" s="3" t="s">
        <v>11067</v>
      </c>
      <c r="B1455" s="8" t="str">
        <f>VLOOKUP(Tabla3[[#This Row],[COD . CLIENTE  ]],Tabla15[],2,FALSE)</f>
        <v>INVERSIONES BASHAR S.A.C.</v>
      </c>
      <c r="C1455" s="1" t="e">
        <f>VLOOKUP(Tabla3[[#This Row],[COD . CLIENTE  ]],CREDITO[],4,FALSE)</f>
        <v>#N/A</v>
      </c>
      <c r="D1455" s="1" t="e">
        <f>VLOOKUP(Tabla3[[#This Row],[COD . CLIENTE  ]],CREDITO[],6,FALSE)</f>
        <v>#N/A</v>
      </c>
    </row>
    <row r="1456" spans="1:4" x14ac:dyDescent="0.25">
      <c r="A1456" s="3" t="s">
        <v>6654</v>
      </c>
      <c r="B1456" s="8" t="str">
        <f>VLOOKUP(Tabla3[[#This Row],[COD . CLIENTE  ]],Tabla15[],2,FALSE)</f>
        <v>FRIO GLOBAL S.A.C</v>
      </c>
      <c r="C1456" s="1" t="e">
        <f>VLOOKUP(Tabla3[[#This Row],[COD . CLIENTE  ]],CREDITO[],4,FALSE)</f>
        <v>#N/A</v>
      </c>
      <c r="D1456" s="1" t="e">
        <f>VLOOKUP(Tabla3[[#This Row],[COD . CLIENTE  ]],CREDITO[],6,FALSE)</f>
        <v>#N/A</v>
      </c>
    </row>
    <row r="1457" spans="1:4" x14ac:dyDescent="0.25">
      <c r="A1457" s="3" t="s">
        <v>5202</v>
      </c>
      <c r="B1457" s="8" t="str">
        <f>VLOOKUP(Tabla3[[#This Row],[COD . CLIENTE  ]],Tabla15[],2,FALSE)</f>
        <v>MACAHUACHI CABALLERO CRISTINA VANESSA</v>
      </c>
      <c r="C1457" s="1" t="e">
        <f>VLOOKUP(Tabla3[[#This Row],[COD . CLIENTE  ]],CREDITO[],4,FALSE)</f>
        <v>#N/A</v>
      </c>
      <c r="D1457" s="1" t="e">
        <f>VLOOKUP(Tabla3[[#This Row],[COD . CLIENTE  ]],CREDITO[],6,FALSE)</f>
        <v>#N/A</v>
      </c>
    </row>
    <row r="1458" spans="1:4" x14ac:dyDescent="0.25">
      <c r="A1458" s="3" t="s">
        <v>9310</v>
      </c>
      <c r="B1458" s="8" t="str">
        <f>VLOOKUP(Tabla3[[#This Row],[COD . CLIENTE  ]],Tabla15[],2,FALSE)</f>
        <v>AIR POWER PERU S.A.C.</v>
      </c>
      <c r="C1458" s="1" t="e">
        <f>VLOOKUP(Tabla3[[#This Row],[COD . CLIENTE  ]],CREDITO[],4,FALSE)</f>
        <v>#N/A</v>
      </c>
      <c r="D1458" s="1" t="e">
        <f>VLOOKUP(Tabla3[[#This Row],[COD . CLIENTE  ]],CREDITO[],6,FALSE)</f>
        <v>#N/A</v>
      </c>
    </row>
    <row r="1459" spans="1:4" x14ac:dyDescent="0.25">
      <c r="A1459" s="3" t="s">
        <v>8217</v>
      </c>
      <c r="B1459" s="8" t="str">
        <f>VLOOKUP(Tabla3[[#This Row],[COD . CLIENTE  ]],Tabla15[],2,FALSE)</f>
        <v>C.M.I. REFRIGERACION S.A.C.</v>
      </c>
      <c r="C1459" s="1" t="e">
        <f>VLOOKUP(Tabla3[[#This Row],[COD . CLIENTE  ]],CREDITO[],4,FALSE)</f>
        <v>#N/A</v>
      </c>
      <c r="D1459" s="1" t="e">
        <f>VLOOKUP(Tabla3[[#This Row],[COD . CLIENTE  ]],CREDITO[],6,FALSE)</f>
        <v>#N/A</v>
      </c>
    </row>
    <row r="1460" spans="1:4" x14ac:dyDescent="0.25">
      <c r="A1460" s="3" t="s">
        <v>5765</v>
      </c>
      <c r="B1460" s="8" t="str">
        <f>VLOOKUP(Tabla3[[#This Row],[COD . CLIENTE  ]],Tabla15[],2,FALSE)</f>
        <v>REFRIGERACION COMERCIAL CAVI S A</v>
      </c>
      <c r="C1460" s="1" t="e">
        <f>VLOOKUP(Tabla3[[#This Row],[COD . CLIENTE  ]],CREDITO[],4,FALSE)</f>
        <v>#N/A</v>
      </c>
      <c r="D1460" s="1" t="e">
        <f>VLOOKUP(Tabla3[[#This Row],[COD . CLIENTE  ]],CREDITO[],6,FALSE)</f>
        <v>#N/A</v>
      </c>
    </row>
    <row r="1461" spans="1:4" x14ac:dyDescent="0.25">
      <c r="A1461" s="3" t="s">
        <v>4044</v>
      </c>
      <c r="B1461" s="8" t="str">
        <f>VLOOKUP(Tabla3[[#This Row],[COD . CLIENTE  ]],Tabla15[],2,FALSE)</f>
        <v>PEREZ MARTINEZ JUAN CARLOS</v>
      </c>
      <c r="C1461" s="1" t="e">
        <f>VLOOKUP(Tabla3[[#This Row],[COD . CLIENTE  ]],CREDITO[],4,FALSE)</f>
        <v>#N/A</v>
      </c>
      <c r="D1461" s="1" t="e">
        <f>VLOOKUP(Tabla3[[#This Row],[COD . CLIENTE  ]],CREDITO[],6,FALSE)</f>
        <v>#N/A</v>
      </c>
    </row>
    <row r="1462" spans="1:4" x14ac:dyDescent="0.25">
      <c r="A1462" s="3" t="s">
        <v>7338</v>
      </c>
      <c r="B1462" s="8" t="str">
        <f>VLOOKUP(Tabla3[[#This Row],[COD . CLIENTE  ]],Tabla15[],2,FALSE)</f>
        <v>INDUSTRIAS MARCELO S.A.C.</v>
      </c>
      <c r="C1462" s="1" t="e">
        <f>VLOOKUP(Tabla3[[#This Row],[COD . CLIENTE  ]],CREDITO[],4,FALSE)</f>
        <v>#N/A</v>
      </c>
      <c r="D1462" s="1" t="e">
        <f>VLOOKUP(Tabla3[[#This Row],[COD . CLIENTE  ]],CREDITO[],6,FALSE)</f>
        <v>#N/A</v>
      </c>
    </row>
    <row r="1463" spans="1:4" x14ac:dyDescent="0.25">
      <c r="A1463" s="3" t="s">
        <v>10932</v>
      </c>
      <c r="B1463" s="8" t="str">
        <f>VLOOKUP(Tabla3[[#This Row],[COD . CLIENTE  ]],Tabla15[],2,FALSE)</f>
        <v xml:space="preserve"> E &amp; R ELECTRICIDAD Y REFRIGERACION INDUSTRIAL E.I.R.L.</v>
      </c>
      <c r="C1463" s="1" t="e">
        <f>VLOOKUP(Tabla3[[#This Row],[COD . CLIENTE  ]],CREDITO[],4,FALSE)</f>
        <v>#N/A</v>
      </c>
      <c r="D1463" s="1" t="e">
        <f>VLOOKUP(Tabla3[[#This Row],[COD . CLIENTE  ]],CREDITO[],6,FALSE)</f>
        <v>#N/A</v>
      </c>
    </row>
    <row r="1464" spans="1:4" x14ac:dyDescent="0.25">
      <c r="A1464" s="3" t="s">
        <v>5202</v>
      </c>
      <c r="B1464" s="8" t="str">
        <f>VLOOKUP(Tabla3[[#This Row],[COD . CLIENTE  ]],Tabla15[],2,FALSE)</f>
        <v>MACAHUACHI CABALLERO CRISTINA VANESSA</v>
      </c>
      <c r="C1464" s="1" t="e">
        <f>VLOOKUP(Tabla3[[#This Row],[COD . CLIENTE  ]],CREDITO[],4,FALSE)</f>
        <v>#N/A</v>
      </c>
      <c r="D1464" s="1" t="e">
        <f>VLOOKUP(Tabla3[[#This Row],[COD . CLIENTE  ]],CREDITO[],6,FALSE)</f>
        <v>#N/A</v>
      </c>
    </row>
    <row r="1465" spans="1:4" x14ac:dyDescent="0.25">
      <c r="A1465" s="3" t="s">
        <v>22035</v>
      </c>
      <c r="B1465" s="8" t="str">
        <f>VLOOKUP(Tabla3[[#This Row],[COD . CLIENTE  ]],Tabla15[],2,FALSE)</f>
        <v>AUTOMATTIC CORP SAC</v>
      </c>
      <c r="C1465" s="1" t="e">
        <f>VLOOKUP(Tabla3[[#This Row],[COD . CLIENTE  ]],CREDITO[],4,FALSE)</f>
        <v>#N/A</v>
      </c>
      <c r="D1465" s="1" t="e">
        <f>VLOOKUP(Tabla3[[#This Row],[COD . CLIENTE  ]],CREDITO[],6,FALSE)</f>
        <v>#N/A</v>
      </c>
    </row>
    <row r="1466" spans="1:4" x14ac:dyDescent="0.25">
      <c r="A1466" s="3" t="s">
        <v>9968</v>
      </c>
      <c r="B1466" s="8" t="str">
        <f>VLOOKUP(Tabla3[[#This Row],[COD . CLIENTE  ]],Tabla15[],2,FALSE)</f>
        <v>TECNOLOGIA EN CARROCERIAS Y MOTORES S.A.C.</v>
      </c>
      <c r="C1466" s="1" t="e">
        <f>VLOOKUP(Tabla3[[#This Row],[COD . CLIENTE  ]],CREDITO[],4,FALSE)</f>
        <v>#N/A</v>
      </c>
      <c r="D1466" s="1" t="e">
        <f>VLOOKUP(Tabla3[[#This Row],[COD . CLIENTE  ]],CREDITO[],6,FALSE)</f>
        <v>#N/A</v>
      </c>
    </row>
    <row r="1467" spans="1:4" x14ac:dyDescent="0.25">
      <c r="A1467" s="3" t="s">
        <v>4044</v>
      </c>
      <c r="B1467" s="8" t="str">
        <f>VLOOKUP(Tabla3[[#This Row],[COD . CLIENTE  ]],Tabla15[],2,FALSE)</f>
        <v>PEREZ MARTINEZ JUAN CARLOS</v>
      </c>
      <c r="C1467" s="1" t="e">
        <f>VLOOKUP(Tabla3[[#This Row],[COD . CLIENTE  ]],CREDITO[],4,FALSE)</f>
        <v>#N/A</v>
      </c>
      <c r="D1467" s="1" t="e">
        <f>VLOOKUP(Tabla3[[#This Row],[COD . CLIENTE  ]],CREDITO[],6,FALSE)</f>
        <v>#N/A</v>
      </c>
    </row>
    <row r="1468" spans="1:4" x14ac:dyDescent="0.25">
      <c r="A1468" s="3" t="s">
        <v>22037</v>
      </c>
      <c r="B1468" s="8" t="str">
        <f>VLOOKUP(Tabla3[[#This Row],[COD . CLIENTE  ]],Tabla15[],2,FALSE)</f>
        <v>GROMAR IMPORT SAC</v>
      </c>
      <c r="C1468" s="1" t="e">
        <f>VLOOKUP(Tabla3[[#This Row],[COD . CLIENTE  ]],CREDITO[],4,FALSE)</f>
        <v>#N/A</v>
      </c>
      <c r="D1468" s="1" t="e">
        <f>VLOOKUP(Tabla3[[#This Row],[COD . CLIENTE  ]],CREDITO[],6,FALSE)</f>
        <v>#N/A</v>
      </c>
    </row>
    <row r="1469" spans="1:4" x14ac:dyDescent="0.25">
      <c r="A1469" s="3" t="s">
        <v>7792</v>
      </c>
      <c r="B1469" s="8" t="str">
        <f>VLOOKUP(Tabla3[[#This Row],[COD . CLIENTE  ]],Tabla15[],2,FALSE)</f>
        <v>AIRTEC SYSTEMS S.A.C.</v>
      </c>
      <c r="C1469" s="1" t="e">
        <f>VLOOKUP(Tabla3[[#This Row],[COD . CLIENTE  ]],CREDITO[],4,FALSE)</f>
        <v>#N/A</v>
      </c>
      <c r="D1469" s="1" t="e">
        <f>VLOOKUP(Tabla3[[#This Row],[COD . CLIENTE  ]],CREDITO[],6,FALSE)</f>
        <v>#N/A</v>
      </c>
    </row>
    <row r="1470" spans="1:4" x14ac:dyDescent="0.25">
      <c r="A1470" s="3" t="s">
        <v>11242</v>
      </c>
      <c r="B1470" s="8" t="str">
        <f>VLOOKUP(Tabla3[[#This Row],[COD . CLIENTE  ]],Tabla15[],2,FALSE)</f>
        <v>LINBORCORP SOCIEDAD ANONIMA CERRADA</v>
      </c>
      <c r="C1470" s="1" t="e">
        <f>VLOOKUP(Tabla3[[#This Row],[COD . CLIENTE  ]],CREDITO[],4,FALSE)</f>
        <v>#N/A</v>
      </c>
      <c r="D1470" s="1" t="e">
        <f>VLOOKUP(Tabla3[[#This Row],[COD . CLIENTE  ]],CREDITO[],6,FALSE)</f>
        <v>#N/A</v>
      </c>
    </row>
    <row r="1471" spans="1:4" x14ac:dyDescent="0.25">
      <c r="A1471" s="3" t="s">
        <v>22039</v>
      </c>
      <c r="B1471" s="8" t="str">
        <f>VLOOKUP(Tabla3[[#This Row],[COD . CLIENTE  ]],Tabla15[],2,FALSE)</f>
        <v>LYF DIESEL SA</v>
      </c>
      <c r="C1471" s="1" t="e">
        <f>VLOOKUP(Tabla3[[#This Row],[COD . CLIENTE  ]],CREDITO[],4,FALSE)</f>
        <v>#N/A</v>
      </c>
      <c r="D1471" s="1" t="e">
        <f>VLOOKUP(Tabla3[[#This Row],[COD . CLIENTE  ]],CREDITO[],6,FALSE)</f>
        <v>#N/A</v>
      </c>
    </row>
    <row r="1472" spans="1:4" x14ac:dyDescent="0.25">
      <c r="A1472" s="3" t="s">
        <v>10223</v>
      </c>
      <c r="B1472" s="8" t="str">
        <f>VLOOKUP(Tabla3[[#This Row],[COD . CLIENTE  ]],Tabla15[],2,FALSE)</f>
        <v>SWIFTCOOL S.A.C.</v>
      </c>
      <c r="C1472" s="1" t="e">
        <f>VLOOKUP(Tabla3[[#This Row],[COD . CLIENTE  ]],CREDITO[],4,FALSE)</f>
        <v>#N/A</v>
      </c>
      <c r="D1472" s="1" t="e">
        <f>VLOOKUP(Tabla3[[#This Row],[COD . CLIENTE  ]],CREDITO[],6,FALSE)</f>
        <v>#N/A</v>
      </c>
    </row>
    <row r="1473" spans="1:4" x14ac:dyDescent="0.25">
      <c r="A1473" s="3" t="s">
        <v>22041</v>
      </c>
      <c r="B1473" s="8" t="str">
        <f>VLOOKUP(Tabla3[[#This Row],[COD . CLIENTE  ]],Tabla15[],2,FALSE)</f>
        <v>RAMIREZ PARRA GINO MIGUEL</v>
      </c>
      <c r="C1473" s="1" t="e">
        <f>VLOOKUP(Tabla3[[#This Row],[COD . CLIENTE  ]],CREDITO[],4,FALSE)</f>
        <v>#N/A</v>
      </c>
      <c r="D1473" s="1" t="e">
        <f>VLOOKUP(Tabla3[[#This Row],[COD . CLIENTE  ]],CREDITO[],6,FALSE)</f>
        <v>#N/A</v>
      </c>
    </row>
    <row r="1474" spans="1:4" x14ac:dyDescent="0.25">
      <c r="A1474" s="3" t="s">
        <v>22041</v>
      </c>
      <c r="B1474" s="8" t="str">
        <f>VLOOKUP(Tabla3[[#This Row],[COD . CLIENTE  ]],Tabla15[],2,FALSE)</f>
        <v>RAMIREZ PARRA GINO MIGUEL</v>
      </c>
      <c r="C1474" s="1" t="e">
        <f>VLOOKUP(Tabla3[[#This Row],[COD . CLIENTE  ]],CREDITO[],4,FALSE)</f>
        <v>#N/A</v>
      </c>
      <c r="D1474" s="1" t="e">
        <f>VLOOKUP(Tabla3[[#This Row],[COD . CLIENTE  ]],CREDITO[],6,FALSE)</f>
        <v>#N/A</v>
      </c>
    </row>
    <row r="1475" spans="1:4" x14ac:dyDescent="0.25">
      <c r="A1475" s="3" t="s">
        <v>5765</v>
      </c>
      <c r="B1475" s="8" t="str">
        <f>VLOOKUP(Tabla3[[#This Row],[COD . CLIENTE  ]],Tabla15[],2,FALSE)</f>
        <v>REFRIGERACION COMERCIAL CAVI S A</v>
      </c>
      <c r="C1475" s="1" t="e">
        <f>VLOOKUP(Tabla3[[#This Row],[COD . CLIENTE  ]],CREDITO[],4,FALSE)</f>
        <v>#N/A</v>
      </c>
      <c r="D1475" s="1" t="e">
        <f>VLOOKUP(Tabla3[[#This Row],[COD . CLIENTE  ]],CREDITO[],6,FALSE)</f>
        <v>#N/A</v>
      </c>
    </row>
    <row r="1476" spans="1:4" x14ac:dyDescent="0.25">
      <c r="A1476" s="3" t="s">
        <v>8641</v>
      </c>
      <c r="B1476" s="8" t="str">
        <f>VLOOKUP(Tabla3[[#This Row],[COD . CLIENTE  ]],Tabla15[],2,FALSE)</f>
        <v>SERMICOM AIR S.A.C.</v>
      </c>
      <c r="C1476" s="1" t="e">
        <f>VLOOKUP(Tabla3[[#This Row],[COD . CLIENTE  ]],CREDITO[],4,FALSE)</f>
        <v>#N/A</v>
      </c>
      <c r="D1476" s="1" t="e">
        <f>VLOOKUP(Tabla3[[#This Row],[COD . CLIENTE  ]],CREDITO[],6,FALSE)</f>
        <v>#N/A</v>
      </c>
    </row>
    <row r="1477" spans="1:4" x14ac:dyDescent="0.25">
      <c r="A1477" s="3" t="s">
        <v>11001</v>
      </c>
      <c r="B1477" s="8" t="str">
        <f>VLOOKUP(Tabla3[[#This Row],[COD . CLIENTE  ]],Tabla15[],2,FALSE)</f>
        <v>TREIND E.I.R.L.</v>
      </c>
      <c r="C1477" s="1" t="e">
        <f>VLOOKUP(Tabla3[[#This Row],[COD . CLIENTE  ]],CREDITO[],4,FALSE)</f>
        <v>#N/A</v>
      </c>
      <c r="D1477" s="1" t="e">
        <f>VLOOKUP(Tabla3[[#This Row],[COD . CLIENTE  ]],CREDITO[],6,FALSE)</f>
        <v>#N/A</v>
      </c>
    </row>
    <row r="1478" spans="1:4" x14ac:dyDescent="0.25">
      <c r="A1478" s="3" t="s">
        <v>10170</v>
      </c>
      <c r="B1478" s="8" t="str">
        <f>VLOOKUP(Tabla3[[#This Row],[COD . CLIENTE  ]],Tabla15[],2,FALSE)</f>
        <v>NEGOCIOS GANADEROS FRIGORIFICO COLONIAL S.A.C.</v>
      </c>
      <c r="C1478" s="1" t="e">
        <f>VLOOKUP(Tabla3[[#This Row],[COD . CLIENTE  ]],CREDITO[],4,FALSE)</f>
        <v>#N/A</v>
      </c>
      <c r="D1478" s="1" t="e">
        <f>VLOOKUP(Tabla3[[#This Row],[COD . CLIENTE  ]],CREDITO[],6,FALSE)</f>
        <v>#N/A</v>
      </c>
    </row>
    <row r="1479" spans="1:4" x14ac:dyDescent="0.25">
      <c r="A1479" s="3" t="s">
        <v>9688</v>
      </c>
      <c r="B1479" s="8" t="str">
        <f>VLOOKUP(Tabla3[[#This Row],[COD . CLIENTE  ]],Tabla15[],2,FALSE)</f>
        <v>GRELCONPERU E. I. R. L.</v>
      </c>
      <c r="C1479" s="1" t="e">
        <f>VLOOKUP(Tabla3[[#This Row],[COD . CLIENTE  ]],CREDITO[],4,FALSE)</f>
        <v>#N/A</v>
      </c>
      <c r="D1479" s="1" t="e">
        <f>VLOOKUP(Tabla3[[#This Row],[COD . CLIENTE  ]],CREDITO[],6,FALSE)</f>
        <v>#N/A</v>
      </c>
    </row>
    <row r="1480" spans="1:4" x14ac:dyDescent="0.25">
      <c r="A1480" s="3" t="s">
        <v>21631</v>
      </c>
      <c r="B1480" s="8" t="str">
        <f>VLOOKUP(Tabla3[[#This Row],[COD . CLIENTE  ]],Tabla15[],2,FALSE)</f>
        <v>RAMIREZ ABAD JHON KENNEDY</v>
      </c>
      <c r="C1480" s="1" t="e">
        <f>VLOOKUP(Tabla3[[#This Row],[COD . CLIENTE  ]],CREDITO[],4,FALSE)</f>
        <v>#N/A</v>
      </c>
      <c r="D1480" s="1" t="e">
        <f>VLOOKUP(Tabla3[[#This Row],[COD . CLIENTE  ]],CREDITO[],6,FALSE)</f>
        <v>#N/A</v>
      </c>
    </row>
    <row r="1481" spans="1:4" x14ac:dyDescent="0.25">
      <c r="A1481" s="3" t="s">
        <v>5202</v>
      </c>
      <c r="B1481" s="8" t="str">
        <f>VLOOKUP(Tabla3[[#This Row],[COD . CLIENTE  ]],Tabla15[],2,FALSE)</f>
        <v>MACAHUACHI CABALLERO CRISTINA VANESSA</v>
      </c>
      <c r="C1481" s="1" t="e">
        <f>VLOOKUP(Tabla3[[#This Row],[COD . CLIENTE  ]],CREDITO[],4,FALSE)</f>
        <v>#N/A</v>
      </c>
      <c r="D1481" s="1" t="e">
        <f>VLOOKUP(Tabla3[[#This Row],[COD . CLIENTE  ]],CREDITO[],6,FALSE)</f>
        <v>#N/A</v>
      </c>
    </row>
    <row r="1482" spans="1:4" x14ac:dyDescent="0.25">
      <c r="A1482" s="3" t="s">
        <v>19530</v>
      </c>
      <c r="B1482" s="8" t="str">
        <f>VLOOKUP(Tabla3[[#This Row],[COD . CLIENTE  ]],Tabla15[],2,FALSE)</f>
        <v xml:space="preserve">GENERALMANN SAC </v>
      </c>
      <c r="C1482" s="1" t="e">
        <f>VLOOKUP(Tabla3[[#This Row],[COD . CLIENTE  ]],CREDITO[],4,FALSE)</f>
        <v>#N/A</v>
      </c>
      <c r="D1482" s="1" t="e">
        <f>VLOOKUP(Tabla3[[#This Row],[COD . CLIENTE  ]],CREDITO[],6,FALSE)</f>
        <v>#N/A</v>
      </c>
    </row>
    <row r="1483" spans="1:4" x14ac:dyDescent="0.25">
      <c r="A1483" s="3" t="s">
        <v>9061</v>
      </c>
      <c r="B1483" s="8" t="str">
        <f>VLOOKUP(Tabla3[[#This Row],[COD . CLIENTE  ]],Tabla15[],2,FALSE)</f>
        <v>PROHVAC SOCIEDAD COMERCIAL DE RESPONSABILIDAD LIMI</v>
      </c>
      <c r="C1483" s="1" t="e">
        <f>VLOOKUP(Tabla3[[#This Row],[COD . CLIENTE  ]],CREDITO[],4,FALSE)</f>
        <v>#N/A</v>
      </c>
      <c r="D1483" s="1" t="e">
        <f>VLOOKUP(Tabla3[[#This Row],[COD . CLIENTE  ]],CREDITO[],6,FALSE)</f>
        <v>#N/A</v>
      </c>
    </row>
    <row r="1484" spans="1:4" x14ac:dyDescent="0.25">
      <c r="A1484" s="3" t="s">
        <v>22082</v>
      </c>
      <c r="B1484" s="8" t="str">
        <f>VLOOKUP(Tabla3[[#This Row],[COD . CLIENTE  ]],Tabla15[],2,FALSE)</f>
        <v>ASOCIACION PRO ESPIRITU SANTO</v>
      </c>
      <c r="C1484" s="1" t="e">
        <f>VLOOKUP(Tabla3[[#This Row],[COD . CLIENTE  ]],CREDITO[],4,FALSE)</f>
        <v>#N/A</v>
      </c>
      <c r="D1484" s="1" t="e">
        <f>VLOOKUP(Tabla3[[#This Row],[COD . CLIENTE  ]],CREDITO[],6,FALSE)</f>
        <v>#N/A</v>
      </c>
    </row>
    <row r="1485" spans="1:4" x14ac:dyDescent="0.25">
      <c r="A1485" s="3" t="s">
        <v>19549</v>
      </c>
      <c r="B1485" s="8" t="str">
        <f>VLOOKUP(Tabla3[[#This Row],[COD . CLIENTE  ]],Tabla15[],2,FALSE)</f>
        <v>MILANG REFRIGERATION PARTS SAC</v>
      </c>
      <c r="C1485" s="1" t="e">
        <f>VLOOKUP(Tabla3[[#This Row],[COD . CLIENTE  ]],CREDITO[],4,FALSE)</f>
        <v>#N/A</v>
      </c>
      <c r="D1485" s="1" t="e">
        <f>VLOOKUP(Tabla3[[#This Row],[COD . CLIENTE  ]],CREDITO[],6,FALSE)</f>
        <v>#N/A</v>
      </c>
    </row>
    <row r="1486" spans="1:4" x14ac:dyDescent="0.25">
      <c r="A1486" s="3" t="s">
        <v>11028</v>
      </c>
      <c r="B1486" s="8" t="str">
        <f>VLOOKUP(Tabla3[[#This Row],[COD . CLIENTE  ]],Tabla15[],2,FALSE)</f>
        <v>GT TOURS DORADO S.A.C.</v>
      </c>
      <c r="C1486" s="1" t="e">
        <f>VLOOKUP(Tabla3[[#This Row],[COD . CLIENTE  ]],CREDITO[],4,FALSE)</f>
        <v>#N/A</v>
      </c>
      <c r="D1486" s="1" t="e">
        <f>VLOOKUP(Tabla3[[#This Row],[COD . CLIENTE  ]],CREDITO[],6,FALSE)</f>
        <v>#N/A</v>
      </c>
    </row>
    <row r="1487" spans="1:4" x14ac:dyDescent="0.25">
      <c r="A1487" s="3" t="s">
        <v>8260</v>
      </c>
      <c r="B1487" s="8" t="str">
        <f>VLOOKUP(Tabla3[[#This Row],[COD . CLIENTE  ]],Tabla15[],2,FALSE)</f>
        <v>MULTISERVICIOS FRIO COMERCIAL S.A.C</v>
      </c>
      <c r="C1487" s="1" t="e">
        <f>VLOOKUP(Tabla3[[#This Row],[COD . CLIENTE  ]],CREDITO[],4,FALSE)</f>
        <v>#N/A</v>
      </c>
      <c r="D1487" s="1" t="e">
        <f>VLOOKUP(Tabla3[[#This Row],[COD . CLIENTE  ]],CREDITO[],6,FALSE)</f>
        <v>#N/A</v>
      </c>
    </row>
    <row r="1488" spans="1:4" x14ac:dyDescent="0.25">
      <c r="A1488" s="3" t="s">
        <v>21792</v>
      </c>
      <c r="B1488" s="8" t="str">
        <f>VLOOKUP(Tabla3[[#This Row],[COD . CLIENTE  ]],Tabla15[],2,FALSE)</f>
        <v>TRANSPORTES TOUR LIBERTADORES EIRL</v>
      </c>
      <c r="C1488" s="1" t="e">
        <f>VLOOKUP(Tabla3[[#This Row],[COD . CLIENTE  ]],CREDITO[],4,FALSE)</f>
        <v>#N/A</v>
      </c>
      <c r="D1488" s="1" t="e">
        <f>VLOOKUP(Tabla3[[#This Row],[COD . CLIENTE  ]],CREDITO[],6,FALSE)</f>
        <v>#N/A</v>
      </c>
    </row>
    <row r="1489" spans="1:4" x14ac:dyDescent="0.25">
      <c r="A1489" s="3" t="s">
        <v>11001</v>
      </c>
      <c r="B1489" s="8" t="str">
        <f>VLOOKUP(Tabla3[[#This Row],[COD . CLIENTE  ]],Tabla15[],2,FALSE)</f>
        <v>TREIND E.I.R.L.</v>
      </c>
      <c r="C1489" s="1" t="e">
        <f>VLOOKUP(Tabla3[[#This Row],[COD . CLIENTE  ]],CREDITO[],4,FALSE)</f>
        <v>#N/A</v>
      </c>
      <c r="D1489" s="1" t="e">
        <f>VLOOKUP(Tabla3[[#This Row],[COD . CLIENTE  ]],CREDITO[],6,FALSE)</f>
        <v>#N/A</v>
      </c>
    </row>
    <row r="1490" spans="1:4" x14ac:dyDescent="0.25">
      <c r="A1490" s="3" t="s">
        <v>21987</v>
      </c>
      <c r="B1490" s="8" t="str">
        <f>VLOOKUP(Tabla3[[#This Row],[COD . CLIENTE  ]],Tabla15[],2,FALSE)</f>
        <v>INVERSIONES Y SERVICIOS JTC S.A</v>
      </c>
      <c r="C1490" s="1" t="e">
        <f>VLOOKUP(Tabla3[[#This Row],[COD . CLIENTE  ]],CREDITO[],4,FALSE)</f>
        <v>#N/A</v>
      </c>
      <c r="D1490" s="1" t="e">
        <f>VLOOKUP(Tabla3[[#This Row],[COD . CLIENTE  ]],CREDITO[],6,FALSE)</f>
        <v>#N/A</v>
      </c>
    </row>
    <row r="1491" spans="1:4" x14ac:dyDescent="0.25">
      <c r="A1491" s="3" t="s">
        <v>6493</v>
      </c>
      <c r="B1491" s="8" t="str">
        <f>VLOOKUP(Tabla3[[#This Row],[COD . CLIENTE  ]],Tabla15[],2,FALSE)</f>
        <v>JOB REPRESENTACIONES S.R. LTDA</v>
      </c>
      <c r="C1491" s="1" t="e">
        <f>VLOOKUP(Tabla3[[#This Row],[COD . CLIENTE  ]],CREDITO[],4,FALSE)</f>
        <v>#N/A</v>
      </c>
      <c r="D1491" s="1" t="e">
        <f>VLOOKUP(Tabla3[[#This Row],[COD . CLIENTE  ]],CREDITO[],6,FALSE)</f>
        <v>#N/A</v>
      </c>
    </row>
    <row r="1492" spans="1:4" x14ac:dyDescent="0.25">
      <c r="A1492" s="3" t="s">
        <v>9973</v>
      </c>
      <c r="B1492" s="8" t="str">
        <f>VLOOKUP(Tabla3[[#This Row],[COD . CLIENTE  ]],Tabla15[],2,FALSE)</f>
        <v>REFRIMA INGENIEROS S.A.C.</v>
      </c>
      <c r="C1492" s="1" t="e">
        <f>VLOOKUP(Tabla3[[#This Row],[COD . CLIENTE  ]],CREDITO[],4,FALSE)</f>
        <v>#N/A</v>
      </c>
      <c r="D1492" s="1" t="e">
        <f>VLOOKUP(Tabla3[[#This Row],[COD . CLIENTE  ]],CREDITO[],6,FALSE)</f>
        <v>#N/A</v>
      </c>
    </row>
    <row r="1493" spans="1:4" x14ac:dyDescent="0.25">
      <c r="A1493" s="3" t="s">
        <v>11260</v>
      </c>
      <c r="B1493" s="8" t="str">
        <f>VLOOKUP(Tabla3[[#This Row],[COD . CLIENTE  ]],Tabla15[],2,FALSE)</f>
        <v>FRIOMETAL REFRIGERACION S.A.C.</v>
      </c>
      <c r="C1493" s="1" t="e">
        <f>VLOOKUP(Tabla3[[#This Row],[COD . CLIENTE  ]],CREDITO[],4,FALSE)</f>
        <v>#N/A</v>
      </c>
      <c r="D1493" s="1" t="e">
        <f>VLOOKUP(Tabla3[[#This Row],[COD . CLIENTE  ]],CREDITO[],6,FALSE)</f>
        <v>#N/A</v>
      </c>
    </row>
    <row r="1494" spans="1:4" x14ac:dyDescent="0.25">
      <c r="A1494" s="3" t="s">
        <v>8810</v>
      </c>
      <c r="B1494" s="8" t="str">
        <f>VLOOKUP(Tabla3[[#This Row],[COD . CLIENTE  ]],Tabla15[],2,FALSE)</f>
        <v>N &amp; V MULTIMARCAS SOCIEDAD COMERCIAL DE RESPONSABI</v>
      </c>
      <c r="C1494" s="1" t="e">
        <f>VLOOKUP(Tabla3[[#This Row],[COD . CLIENTE  ]],CREDITO[],4,FALSE)</f>
        <v>#N/A</v>
      </c>
      <c r="D1494" s="1" t="e">
        <f>VLOOKUP(Tabla3[[#This Row],[COD . CLIENTE  ]],CREDITO[],6,FALSE)</f>
        <v>#N/A</v>
      </c>
    </row>
    <row r="1495" spans="1:4" x14ac:dyDescent="0.25">
      <c r="A1495" s="3" t="s">
        <v>22006</v>
      </c>
      <c r="B1495" s="8" t="str">
        <f>VLOOKUP(Tabla3[[#This Row],[COD . CLIENTE  ]],Tabla15[],2,FALSE)</f>
        <v>PALOMINO RAFAEL SAMUEL</v>
      </c>
      <c r="C1495" s="1" t="e">
        <f>VLOOKUP(Tabla3[[#This Row],[COD . CLIENTE  ]],CREDITO[],4,FALSE)</f>
        <v>#N/A</v>
      </c>
      <c r="D1495" s="1" t="e">
        <f>VLOOKUP(Tabla3[[#This Row],[COD . CLIENTE  ]],CREDITO[],6,FALSE)</f>
        <v>#N/A</v>
      </c>
    </row>
    <row r="1496" spans="1:4" x14ac:dyDescent="0.25">
      <c r="A1496" s="3" t="s">
        <v>22085</v>
      </c>
      <c r="B1496" s="8" t="str">
        <f>VLOOKUP(Tabla3[[#This Row],[COD . CLIENTE  ]],Tabla15[],2,FALSE)</f>
        <v>MARC &amp; JOHANDRY REFRIGERACION EIRL</v>
      </c>
      <c r="C1496" s="1" t="e">
        <f>VLOOKUP(Tabla3[[#This Row],[COD . CLIENTE  ]],CREDITO[],4,FALSE)</f>
        <v>#N/A</v>
      </c>
      <c r="D1496" s="1" t="e">
        <f>VLOOKUP(Tabla3[[#This Row],[COD . CLIENTE  ]],CREDITO[],6,FALSE)</f>
        <v>#N/A</v>
      </c>
    </row>
    <row r="1497" spans="1:4" x14ac:dyDescent="0.25">
      <c r="A1497" s="3" t="s">
        <v>8968</v>
      </c>
      <c r="B1497" s="8" t="str">
        <f>VLOOKUP(Tabla3[[#This Row],[COD . CLIENTE  ]],Tabla15[],2,FALSE)</f>
        <v>COMERCIAL REFRIGERACION PERU S.A.C.</v>
      </c>
      <c r="C1497" s="1" t="str">
        <f>VLOOKUP(Tabla3[[#This Row],[COD . CLIENTE  ]],CREDITO[],4,FALSE)</f>
        <v>Crédito 30 días</v>
      </c>
      <c r="D1497" s="1" t="str">
        <f>VLOOKUP(Tabla3[[#This Row],[COD . CLIENTE  ]],CREDITO[],6,FALSE)</f>
        <v>Alexandra Paredes</v>
      </c>
    </row>
    <row r="1498" spans="1:4" x14ac:dyDescent="0.25">
      <c r="A1498" s="3" t="s">
        <v>7867</v>
      </c>
      <c r="B1498" s="8" t="str">
        <f>VLOOKUP(Tabla3[[#This Row],[COD . CLIENTE  ]],Tabla15[],2,FALSE)</f>
        <v>HAMFOR PERU SRL</v>
      </c>
      <c r="C1498" s="1" t="e">
        <f>VLOOKUP(Tabla3[[#This Row],[COD . CLIENTE  ]],CREDITO[],4,FALSE)</f>
        <v>#N/A</v>
      </c>
      <c r="D1498" s="1" t="e">
        <f>VLOOKUP(Tabla3[[#This Row],[COD . CLIENTE  ]],CREDITO[],6,FALSE)</f>
        <v>#N/A</v>
      </c>
    </row>
    <row r="1499" spans="1:4" x14ac:dyDescent="0.25">
      <c r="A1499" s="3" t="s">
        <v>22087</v>
      </c>
      <c r="B1499" s="8" t="str">
        <f>VLOOKUP(Tabla3[[#This Row],[COD . CLIENTE  ]],Tabla15[],2,FALSE)</f>
        <v>COMERCIALIZADORA DE PRODUCTOS CARNICOS NSH SAC</v>
      </c>
      <c r="C1499" s="1" t="e">
        <f>VLOOKUP(Tabla3[[#This Row],[COD . CLIENTE  ]],CREDITO[],4,FALSE)</f>
        <v>#N/A</v>
      </c>
      <c r="D1499" s="1" t="e">
        <f>VLOOKUP(Tabla3[[#This Row],[COD . CLIENTE  ]],CREDITO[],6,FALSE)</f>
        <v>#N/A</v>
      </c>
    </row>
    <row r="1500" spans="1:4" x14ac:dyDescent="0.25">
      <c r="A1500" s="3" t="s">
        <v>8968</v>
      </c>
      <c r="B1500" s="8" t="str">
        <f>VLOOKUP(Tabla3[[#This Row],[COD . CLIENTE  ]],Tabla15[],2,FALSE)</f>
        <v>COMERCIAL REFRIGERACION PERU S.A.C.</v>
      </c>
      <c r="C1500" s="1" t="str">
        <f>VLOOKUP(Tabla3[[#This Row],[COD . CLIENTE  ]],CREDITO[],4,FALSE)</f>
        <v>Crédito 30 días</v>
      </c>
      <c r="D1500" s="1" t="str">
        <f>VLOOKUP(Tabla3[[#This Row],[COD . CLIENTE  ]],CREDITO[],6,FALSE)</f>
        <v>Alexandra Paredes</v>
      </c>
    </row>
    <row r="1501" spans="1:4" x14ac:dyDescent="0.25">
      <c r="A1501" s="3" t="s">
        <v>8968</v>
      </c>
      <c r="B1501" s="8" t="str">
        <f>VLOOKUP(Tabla3[[#This Row],[COD . CLIENTE  ]],Tabla15[],2,FALSE)</f>
        <v>COMERCIAL REFRIGERACION PERU S.A.C.</v>
      </c>
      <c r="C1501" s="1" t="str">
        <f>VLOOKUP(Tabla3[[#This Row],[COD . CLIENTE  ]],CREDITO[],4,FALSE)</f>
        <v>Crédito 30 días</v>
      </c>
      <c r="D1501" s="1" t="str">
        <f>VLOOKUP(Tabla3[[#This Row],[COD . CLIENTE  ]],CREDITO[],6,FALSE)</f>
        <v>Alexandra Paredes</v>
      </c>
    </row>
    <row r="1502" spans="1:4" x14ac:dyDescent="0.25">
      <c r="A1502" s="3" t="s">
        <v>8731</v>
      </c>
      <c r="B1502" s="8" t="str">
        <f>VLOOKUP(Tabla3[[#This Row],[COD . CLIENTE  ]],Tabla15[],2,FALSE)</f>
        <v>SERVICIO DE TRANSPORTE MEJIA S.A.C.</v>
      </c>
      <c r="C1502" s="1" t="e">
        <f>VLOOKUP(Tabla3[[#This Row],[COD . CLIENTE  ]],CREDITO[],4,FALSE)</f>
        <v>#N/A</v>
      </c>
      <c r="D1502" s="1" t="e">
        <f>VLOOKUP(Tabla3[[#This Row],[COD . CLIENTE  ]],CREDITO[],6,FALSE)</f>
        <v>#N/A</v>
      </c>
    </row>
    <row r="1503" spans="1:4" x14ac:dyDescent="0.25">
      <c r="A1503" s="3" t="s">
        <v>11273</v>
      </c>
      <c r="B1503" s="8" t="str">
        <f>VLOOKUP(Tabla3[[#This Row],[COD . CLIENTE  ]],Tabla15[],2,FALSE)</f>
        <v>POLAR FROST S.A.C.</v>
      </c>
      <c r="C1503" s="1" t="e">
        <f>VLOOKUP(Tabla3[[#This Row],[COD . CLIENTE  ]],CREDITO[],4,FALSE)</f>
        <v>#N/A</v>
      </c>
      <c r="D1503" s="1" t="e">
        <f>VLOOKUP(Tabla3[[#This Row],[COD . CLIENTE  ]],CREDITO[],6,FALSE)</f>
        <v>#N/A</v>
      </c>
    </row>
    <row r="1504" spans="1:4" x14ac:dyDescent="0.25">
      <c r="A1504" s="3" t="s">
        <v>10073</v>
      </c>
      <c r="B1504" s="8" t="str">
        <f>VLOOKUP(Tabla3[[#This Row],[COD . CLIENTE  ]],Tabla15[],2,FALSE)</f>
        <v>GR REFRIGERACION COMERCIAL E INDUSTRIAL S.A.C.</v>
      </c>
      <c r="C1504" s="1" t="e">
        <f>VLOOKUP(Tabla3[[#This Row],[COD . CLIENTE  ]],CREDITO[],4,FALSE)</f>
        <v>#N/A</v>
      </c>
      <c r="D1504" s="1" t="e">
        <f>VLOOKUP(Tabla3[[#This Row],[COD . CLIENTE  ]],CREDITO[],6,FALSE)</f>
        <v>#N/A</v>
      </c>
    </row>
    <row r="1505" spans="1:4" x14ac:dyDescent="0.25">
      <c r="A1505" s="3" t="s">
        <v>5861</v>
      </c>
      <c r="B1505" s="8" t="str">
        <f>VLOOKUP(Tabla3[[#This Row],[COD . CLIENTE  ]],Tabla15[],2,FALSE)</f>
        <v>ISOLTECH S.A.C.</v>
      </c>
      <c r="C1505" s="1" t="e">
        <f>VLOOKUP(Tabla3[[#This Row],[COD . CLIENTE  ]],CREDITO[],4,FALSE)</f>
        <v>#N/A</v>
      </c>
      <c r="D1505" s="1" t="e">
        <f>VLOOKUP(Tabla3[[#This Row],[COD . CLIENTE  ]],CREDITO[],6,FALSE)</f>
        <v>#N/A</v>
      </c>
    </row>
    <row r="1506" spans="1:4" x14ac:dyDescent="0.25">
      <c r="A1506" s="3" t="s">
        <v>22089</v>
      </c>
      <c r="B1506" s="8" t="str">
        <f>VLOOKUP(Tabla3[[#This Row],[COD . CLIENTE  ]],Tabla15[],2,FALSE)</f>
        <v>CORCUERA SANTISTEBA FERNANDO RAUL</v>
      </c>
      <c r="C1506" s="1" t="e">
        <f>VLOOKUP(Tabla3[[#This Row],[COD . CLIENTE  ]],CREDITO[],4,FALSE)</f>
        <v>#N/A</v>
      </c>
      <c r="D1506" s="1" t="e">
        <f>VLOOKUP(Tabla3[[#This Row],[COD . CLIENTE  ]],CREDITO[],6,FALSE)</f>
        <v>#N/A</v>
      </c>
    </row>
    <row r="1507" spans="1:4" x14ac:dyDescent="0.25">
      <c r="A1507" s="3" t="s">
        <v>9132</v>
      </c>
      <c r="B1507" s="8" t="str">
        <f>VLOOKUP(Tabla3[[#This Row],[COD . CLIENTE  ]],Tabla15[],2,FALSE)</f>
        <v>PC PERFECT COOL S.A.C.</v>
      </c>
      <c r="C1507" s="1" t="e">
        <f>VLOOKUP(Tabla3[[#This Row],[COD . CLIENTE  ]],CREDITO[],4,FALSE)</f>
        <v>#N/A</v>
      </c>
      <c r="D1507" s="1" t="e">
        <f>VLOOKUP(Tabla3[[#This Row],[COD . CLIENTE  ]],CREDITO[],6,FALSE)</f>
        <v>#N/A</v>
      </c>
    </row>
    <row r="1508" spans="1:4" x14ac:dyDescent="0.25">
      <c r="A1508" s="3" t="s">
        <v>7814</v>
      </c>
      <c r="B1508" s="8" t="str">
        <f>VLOOKUP(Tabla3[[#This Row],[COD . CLIENTE  ]],Tabla15[],2,FALSE)</f>
        <v>COLD AIR SERVICE S.A.C.</v>
      </c>
      <c r="C1508" s="1" t="e">
        <f>VLOOKUP(Tabla3[[#This Row],[COD . CLIENTE  ]],CREDITO[],4,FALSE)</f>
        <v>#N/A</v>
      </c>
      <c r="D1508" s="1" t="e">
        <f>VLOOKUP(Tabla3[[#This Row],[COD . CLIENTE  ]],CREDITO[],6,FALSE)</f>
        <v>#N/A</v>
      </c>
    </row>
    <row r="1509" spans="1:4" x14ac:dyDescent="0.25">
      <c r="A1509" s="3" t="s">
        <v>10138</v>
      </c>
      <c r="B1509" s="8" t="str">
        <f>VLOOKUP(Tabla3[[#This Row],[COD . CLIENTE  ]],Tabla15[],2,FALSE)</f>
        <v>GENERAL COLD SYSTEM E.I.R.L.</v>
      </c>
      <c r="C1509" s="1" t="e">
        <f>VLOOKUP(Tabla3[[#This Row],[COD . CLIENTE  ]],CREDITO[],4,FALSE)</f>
        <v>#N/A</v>
      </c>
      <c r="D1509" s="1" t="e">
        <f>VLOOKUP(Tabla3[[#This Row],[COD . CLIENTE  ]],CREDITO[],6,FALSE)</f>
        <v>#N/A</v>
      </c>
    </row>
    <row r="1510" spans="1:4" x14ac:dyDescent="0.25">
      <c r="A1510" s="3" t="s">
        <v>7266</v>
      </c>
      <c r="B1510" s="8" t="str">
        <f>VLOOKUP(Tabla3[[#This Row],[COD . CLIENTE  ]],Tabla15[],2,FALSE)</f>
        <v>MANUFACTURAS PORRAS Y ASOCIADOS S.A.C.</v>
      </c>
      <c r="C1510" s="1" t="e">
        <f>VLOOKUP(Tabla3[[#This Row],[COD . CLIENTE  ]],CREDITO[],4,FALSE)</f>
        <v>#N/A</v>
      </c>
      <c r="D1510" s="1" t="e">
        <f>VLOOKUP(Tabla3[[#This Row],[COD . CLIENTE  ]],CREDITO[],6,FALSE)</f>
        <v>#N/A</v>
      </c>
    </row>
    <row r="1511" spans="1:4" x14ac:dyDescent="0.25">
      <c r="A1511" s="3" t="s">
        <v>9783</v>
      </c>
      <c r="B1511" s="8" t="str">
        <f>VLOOKUP(Tabla3[[#This Row],[COD . CLIENTE  ]],Tabla15[],2,FALSE)</f>
        <v>JOVENES ARRIEROS JANA S.A.C.</v>
      </c>
      <c r="C1511" s="1" t="e">
        <f>VLOOKUP(Tabla3[[#This Row],[COD . CLIENTE  ]],CREDITO[],4,FALSE)</f>
        <v>#N/A</v>
      </c>
      <c r="D1511" s="1" t="e">
        <f>VLOOKUP(Tabla3[[#This Row],[COD . CLIENTE  ]],CREDITO[],6,FALSE)</f>
        <v>#N/A</v>
      </c>
    </row>
    <row r="1512" spans="1:4" x14ac:dyDescent="0.25">
      <c r="A1512" s="3" t="s">
        <v>21658</v>
      </c>
      <c r="B1512" s="8" t="str">
        <f>VLOOKUP(Tabla3[[#This Row],[COD . CLIENTE  ]],Tabla15[],2,FALSE)</f>
        <v>GRUPO AUTOMOTOR DEL CENTRO B&amp;G SAC</v>
      </c>
      <c r="C1512" s="1" t="e">
        <f>VLOOKUP(Tabla3[[#This Row],[COD . CLIENTE  ]],CREDITO[],4,FALSE)</f>
        <v>#N/A</v>
      </c>
      <c r="D1512" s="1" t="e">
        <f>VLOOKUP(Tabla3[[#This Row],[COD . CLIENTE  ]],CREDITO[],6,FALSE)</f>
        <v>#N/A</v>
      </c>
    </row>
    <row r="1513" spans="1:4" x14ac:dyDescent="0.25">
      <c r="A1513" s="3" t="s">
        <v>9968</v>
      </c>
      <c r="B1513" s="8" t="str">
        <f>VLOOKUP(Tabla3[[#This Row],[COD . CLIENTE  ]],Tabla15[],2,FALSE)</f>
        <v>TECNOLOGIA EN CARROCERIAS Y MOTORES S.A.C.</v>
      </c>
      <c r="C1513" s="1" t="e">
        <f>VLOOKUP(Tabla3[[#This Row],[COD . CLIENTE  ]],CREDITO[],4,FALSE)</f>
        <v>#N/A</v>
      </c>
      <c r="D1513" s="1" t="e">
        <f>VLOOKUP(Tabla3[[#This Row],[COD . CLIENTE  ]],CREDITO[],6,FALSE)</f>
        <v>#N/A</v>
      </c>
    </row>
    <row r="1514" spans="1:4" x14ac:dyDescent="0.25">
      <c r="A1514" s="3" t="s">
        <v>22091</v>
      </c>
      <c r="B1514" s="8" t="str">
        <f>VLOOKUP(Tabla3[[#This Row],[COD . CLIENTE  ]],Tabla15[],2,FALSE)</f>
        <v>REGALADO CARRASCO BARTOLOME ROMAN</v>
      </c>
      <c r="C1514" s="1" t="e">
        <f>VLOOKUP(Tabla3[[#This Row],[COD . CLIENTE  ]],CREDITO[],4,FALSE)</f>
        <v>#N/A</v>
      </c>
      <c r="D1514" s="1" t="e">
        <f>VLOOKUP(Tabla3[[#This Row],[COD . CLIENTE  ]],CREDITO[],6,FALSE)</f>
        <v>#N/A</v>
      </c>
    </row>
    <row r="1515" spans="1:4" x14ac:dyDescent="0.25">
      <c r="A1515" s="3" t="s">
        <v>22039</v>
      </c>
      <c r="B1515" s="8" t="str">
        <f>VLOOKUP(Tabla3[[#This Row],[COD . CLIENTE  ]],Tabla15[],2,FALSE)</f>
        <v>LYF DIESEL SA</v>
      </c>
      <c r="C1515" s="1" t="e">
        <f>VLOOKUP(Tabla3[[#This Row],[COD . CLIENTE  ]],CREDITO[],4,FALSE)</f>
        <v>#N/A</v>
      </c>
      <c r="D1515" s="1" t="e">
        <f>VLOOKUP(Tabla3[[#This Row],[COD . CLIENTE  ]],CREDITO[],6,FALSE)</f>
        <v>#N/A</v>
      </c>
    </row>
    <row r="1516" spans="1:4" x14ac:dyDescent="0.25">
      <c r="A1516" s="3" t="s">
        <v>8137</v>
      </c>
      <c r="B1516" s="8" t="str">
        <f>VLOOKUP(Tabla3[[#This Row],[COD . CLIENTE  ]],Tabla15[],2,FALSE)</f>
        <v>BUS SERVICE AUTOMOTRIZ S.A.C</v>
      </c>
      <c r="C1516" s="1" t="e">
        <f>VLOOKUP(Tabla3[[#This Row],[COD . CLIENTE  ]],CREDITO[],4,FALSE)</f>
        <v>#N/A</v>
      </c>
      <c r="D1516" s="1" t="e">
        <f>VLOOKUP(Tabla3[[#This Row],[COD . CLIENTE  ]],CREDITO[],6,FALSE)</f>
        <v>#N/A</v>
      </c>
    </row>
    <row r="1517" spans="1:4" x14ac:dyDescent="0.25">
      <c r="A1517" s="3" t="s">
        <v>8137</v>
      </c>
      <c r="B1517" s="8" t="str">
        <f>VLOOKUP(Tabla3[[#This Row],[COD . CLIENTE  ]],Tabla15[],2,FALSE)</f>
        <v>BUS SERVICE AUTOMOTRIZ S.A.C</v>
      </c>
      <c r="C1517" s="1" t="e">
        <f>VLOOKUP(Tabla3[[#This Row],[COD . CLIENTE  ]],CREDITO[],4,FALSE)</f>
        <v>#N/A</v>
      </c>
      <c r="D1517" s="1" t="e">
        <f>VLOOKUP(Tabla3[[#This Row],[COD . CLIENTE  ]],CREDITO[],6,FALSE)</f>
        <v>#N/A</v>
      </c>
    </row>
    <row r="1518" spans="1:4" x14ac:dyDescent="0.25">
      <c r="A1518" s="3" t="s">
        <v>22092</v>
      </c>
      <c r="B1518" s="8" t="str">
        <f>VLOOKUP(Tabla3[[#This Row],[COD . CLIENTE  ]],Tabla15[],2,FALSE)</f>
        <v>ESTRADA ALVARADO JASON JESUS</v>
      </c>
      <c r="C1518" s="1" t="e">
        <f>VLOOKUP(Tabla3[[#This Row],[COD . CLIENTE  ]],CREDITO[],4,FALSE)</f>
        <v>#N/A</v>
      </c>
      <c r="D1518" s="1" t="e">
        <f>VLOOKUP(Tabla3[[#This Row],[COD . CLIENTE  ]],CREDITO[],6,FALSE)</f>
        <v>#N/A</v>
      </c>
    </row>
    <row r="1519" spans="1:4" x14ac:dyDescent="0.25">
      <c r="A1519" s="3" t="s">
        <v>7814</v>
      </c>
      <c r="B1519" s="8" t="str">
        <f>VLOOKUP(Tabla3[[#This Row],[COD . CLIENTE  ]],Tabla15[],2,FALSE)</f>
        <v>COLD AIR SERVICE S.A.C.</v>
      </c>
      <c r="C1519" s="1" t="e">
        <f>VLOOKUP(Tabla3[[#This Row],[COD . CLIENTE  ]],CREDITO[],4,FALSE)</f>
        <v>#N/A</v>
      </c>
      <c r="D1519" s="1" t="e">
        <f>VLOOKUP(Tabla3[[#This Row],[COD . CLIENTE  ]],CREDITO[],6,FALSE)</f>
        <v>#N/A</v>
      </c>
    </row>
    <row r="1520" spans="1:4" x14ac:dyDescent="0.25">
      <c r="A1520" s="3" t="s">
        <v>22006</v>
      </c>
      <c r="B1520" s="8" t="str">
        <f>VLOOKUP(Tabla3[[#This Row],[COD . CLIENTE  ]],Tabla15[],2,FALSE)</f>
        <v>PALOMINO RAFAEL SAMUEL</v>
      </c>
      <c r="C1520" s="1" t="e">
        <f>VLOOKUP(Tabla3[[#This Row],[COD . CLIENTE  ]],CREDITO[],4,FALSE)</f>
        <v>#N/A</v>
      </c>
      <c r="D1520" s="1" t="e">
        <f>VLOOKUP(Tabla3[[#This Row],[COD . CLIENTE  ]],CREDITO[],6,FALSE)</f>
        <v>#N/A</v>
      </c>
    </row>
    <row r="1521" spans="1:4" x14ac:dyDescent="0.25">
      <c r="A1521" s="3" t="s">
        <v>22006</v>
      </c>
      <c r="B1521" s="8" t="str">
        <f>VLOOKUP(Tabla3[[#This Row],[COD . CLIENTE  ]],Tabla15[],2,FALSE)</f>
        <v>PALOMINO RAFAEL SAMUEL</v>
      </c>
      <c r="C1521" s="1" t="e">
        <f>VLOOKUP(Tabla3[[#This Row],[COD . CLIENTE  ]],CREDITO[],4,FALSE)</f>
        <v>#N/A</v>
      </c>
      <c r="D1521" s="1" t="e">
        <f>VLOOKUP(Tabla3[[#This Row],[COD . CLIENTE  ]],CREDITO[],6,FALSE)</f>
        <v>#N/A</v>
      </c>
    </row>
    <row r="1522" spans="1:4" x14ac:dyDescent="0.25">
      <c r="A1522" s="3" t="s">
        <v>6316</v>
      </c>
      <c r="B1522" s="8" t="str">
        <f>VLOOKUP(Tabla3[[#This Row],[COD . CLIENTE  ]],Tabla15[],2,FALSE)</f>
        <v>CAMAL FRIGORIFICO LURIN SAC</v>
      </c>
      <c r="C1522" s="1" t="e">
        <f>VLOOKUP(Tabla3[[#This Row],[COD . CLIENTE  ]],CREDITO[],4,FALSE)</f>
        <v>#N/A</v>
      </c>
      <c r="D1522" s="1" t="e">
        <f>VLOOKUP(Tabla3[[#This Row],[COD . CLIENTE  ]],CREDITO[],6,FALSE)</f>
        <v>#N/A</v>
      </c>
    </row>
    <row r="1523" spans="1:4" x14ac:dyDescent="0.25">
      <c r="A1523" s="3" t="s">
        <v>11279</v>
      </c>
      <c r="B1523" s="8" t="str">
        <f>VLOOKUP(Tabla3[[#This Row],[COD . CLIENTE  ]],Tabla15[],2,FALSE)</f>
        <v>EMPRESA CAVASSA S.A.C.</v>
      </c>
      <c r="C1523" s="1" t="e">
        <f>VLOOKUP(Tabla3[[#This Row],[COD . CLIENTE  ]],CREDITO[],4,FALSE)</f>
        <v>#N/A</v>
      </c>
      <c r="D1523" s="1" t="e">
        <f>VLOOKUP(Tabla3[[#This Row],[COD . CLIENTE  ]],CREDITO[],6,FALSE)</f>
        <v>#N/A</v>
      </c>
    </row>
    <row r="1524" spans="1:4" x14ac:dyDescent="0.25">
      <c r="A1524" s="3" t="s">
        <v>5662</v>
      </c>
      <c r="B1524" s="8" t="str">
        <f>VLOOKUP(Tabla3[[#This Row],[COD . CLIENTE  ]],Tabla15[],2,FALSE)</f>
        <v>ASCENSORES S.A</v>
      </c>
      <c r="C1524" s="1" t="str">
        <f>VLOOKUP(Tabla3[[#This Row],[COD . CLIENTE  ]],CREDITO[],4,FALSE)</f>
        <v>Crédito 60 días</v>
      </c>
      <c r="D1524" s="1" t="str">
        <f>VLOOKUP(Tabla3[[#This Row],[COD . CLIENTE  ]],CREDITO[],6,FALSE)</f>
        <v>Alexandra Paredes</v>
      </c>
    </row>
    <row r="1525" spans="1:4" x14ac:dyDescent="0.25">
      <c r="A1525" s="3" t="s">
        <v>10450</v>
      </c>
      <c r="B1525" s="8" t="str">
        <f>VLOOKUP(Tabla3[[#This Row],[COD . CLIENTE  ]],Tabla15[],2,FALSE)</f>
        <v>CAXI FRIO S.A.C.</v>
      </c>
      <c r="C1525" s="1" t="e">
        <f>VLOOKUP(Tabla3[[#This Row],[COD . CLIENTE  ]],CREDITO[],4,FALSE)</f>
        <v>#N/A</v>
      </c>
      <c r="D1525" s="1" t="e">
        <f>VLOOKUP(Tabla3[[#This Row],[COD . CLIENTE  ]],CREDITO[],6,FALSE)</f>
        <v>#N/A</v>
      </c>
    </row>
    <row r="1526" spans="1:4" x14ac:dyDescent="0.25">
      <c r="A1526" s="3" t="s">
        <v>7535</v>
      </c>
      <c r="B1526" s="8" t="str">
        <f>VLOOKUP(Tabla3[[#This Row],[COD . CLIENTE  ]],Tabla15[],2,FALSE)</f>
        <v>AGROPECUARIA DEL SUR S.A.C.</v>
      </c>
      <c r="C1526" s="1" t="e">
        <f>VLOOKUP(Tabla3[[#This Row],[COD . CLIENTE  ]],CREDITO[],4,FALSE)</f>
        <v>#N/A</v>
      </c>
      <c r="D1526" s="1" t="e">
        <f>VLOOKUP(Tabla3[[#This Row],[COD . CLIENTE  ]],CREDITO[],6,FALSE)</f>
        <v>#N/A</v>
      </c>
    </row>
    <row r="1527" spans="1:4" x14ac:dyDescent="0.25">
      <c r="A1527" s="3" t="s">
        <v>10795</v>
      </c>
      <c r="B1527" s="8" t="str">
        <f>VLOOKUP(Tabla3[[#This Row],[COD . CLIENTE  ]],Tabla15[],2,FALSE)</f>
        <v>ASOCIE INSTRUMENTOS E.I.R.L.</v>
      </c>
      <c r="C1527" s="1" t="e">
        <f>VLOOKUP(Tabla3[[#This Row],[COD . CLIENTE  ]],CREDITO[],4,FALSE)</f>
        <v>#N/A</v>
      </c>
      <c r="D1527" s="1" t="e">
        <f>VLOOKUP(Tabla3[[#This Row],[COD . CLIENTE  ]],CREDITO[],6,FALSE)</f>
        <v>#N/A</v>
      </c>
    </row>
    <row r="1528" spans="1:4" x14ac:dyDescent="0.25">
      <c r="A1528" s="3" t="s">
        <v>8525</v>
      </c>
      <c r="B1528" s="8" t="str">
        <f>VLOOKUP(Tabla3[[#This Row],[COD . CLIENTE  ]],Tabla15[],2,FALSE)</f>
        <v>GLARA EMPRESA INDIVIDUAL DE RESPONSABILIDAD LIMITA</v>
      </c>
      <c r="C1528" s="1" t="e">
        <f>VLOOKUP(Tabla3[[#This Row],[COD . CLIENTE  ]],CREDITO[],4,FALSE)</f>
        <v>#N/A</v>
      </c>
      <c r="D1528" s="1" t="e">
        <f>VLOOKUP(Tabla3[[#This Row],[COD . CLIENTE  ]],CREDITO[],6,FALSE)</f>
        <v>#N/A</v>
      </c>
    </row>
    <row r="1529" spans="1:4" x14ac:dyDescent="0.25">
      <c r="A1529" s="3" t="s">
        <v>7934</v>
      </c>
      <c r="B1529" s="8" t="str">
        <f>VLOOKUP(Tabla3[[#This Row],[COD . CLIENTE  ]],Tabla15[],2,FALSE)</f>
        <v>PROYECTOS INDUSTRIALES JR SAC</v>
      </c>
      <c r="C1529" s="1" t="e">
        <f>VLOOKUP(Tabla3[[#This Row],[COD . CLIENTE  ]],CREDITO[],4,FALSE)</f>
        <v>#N/A</v>
      </c>
      <c r="D1529" s="1" t="e">
        <f>VLOOKUP(Tabla3[[#This Row],[COD . CLIENTE  ]],CREDITO[],6,FALSE)</f>
        <v>#N/A</v>
      </c>
    </row>
    <row r="1530" spans="1:4" x14ac:dyDescent="0.25">
      <c r="A1530" s="3" t="s">
        <v>22006</v>
      </c>
      <c r="B1530" s="8" t="str">
        <f>VLOOKUP(Tabla3[[#This Row],[COD . CLIENTE  ]],Tabla15[],2,FALSE)</f>
        <v>PALOMINO RAFAEL SAMUEL</v>
      </c>
      <c r="C1530" s="1" t="e">
        <f>VLOOKUP(Tabla3[[#This Row],[COD . CLIENTE  ]],CREDITO[],4,FALSE)</f>
        <v>#N/A</v>
      </c>
      <c r="D1530" s="1" t="e">
        <f>VLOOKUP(Tabla3[[#This Row],[COD . CLIENTE  ]],CREDITO[],6,FALSE)</f>
        <v>#N/A</v>
      </c>
    </row>
    <row r="1531" spans="1:4" x14ac:dyDescent="0.25">
      <c r="A1531" s="3" t="s">
        <v>9989</v>
      </c>
      <c r="B1531" s="8" t="str">
        <f>VLOOKUP(Tabla3[[#This Row],[COD . CLIENTE  ]],Tabla15[],2,FALSE)</f>
        <v>ILLAPAY ENERGY S.A.C.</v>
      </c>
      <c r="C1531" s="1" t="e">
        <f>VLOOKUP(Tabla3[[#This Row],[COD . CLIENTE  ]],CREDITO[],4,FALSE)</f>
        <v>#N/A</v>
      </c>
      <c r="D1531" s="1" t="e">
        <f>VLOOKUP(Tabla3[[#This Row],[COD . CLIENTE  ]],CREDITO[],6,FALSE)</f>
        <v>#N/A</v>
      </c>
    </row>
    <row r="1532" spans="1:4" x14ac:dyDescent="0.25">
      <c r="A1532" s="3" t="s">
        <v>10450</v>
      </c>
      <c r="B1532" s="8" t="str">
        <f>VLOOKUP(Tabla3[[#This Row],[COD . CLIENTE  ]],Tabla15[],2,FALSE)</f>
        <v>CAXI FRIO S.A.C.</v>
      </c>
      <c r="C1532" s="1" t="e">
        <f>VLOOKUP(Tabla3[[#This Row],[COD . CLIENTE  ]],CREDITO[],4,FALSE)</f>
        <v>#N/A</v>
      </c>
      <c r="D1532" s="1" t="e">
        <f>VLOOKUP(Tabla3[[#This Row],[COD . CLIENTE  ]],CREDITO[],6,FALSE)</f>
        <v>#N/A</v>
      </c>
    </row>
    <row r="1533" spans="1:4" x14ac:dyDescent="0.25">
      <c r="A1533" s="3" t="s">
        <v>11284</v>
      </c>
      <c r="B1533" s="8" t="str">
        <f>VLOOKUP(Tabla3[[#This Row],[COD . CLIENTE  ]],Tabla15[],2,FALSE)</f>
        <v>DROSASTEC SAC</v>
      </c>
      <c r="C1533" s="1" t="e">
        <f>VLOOKUP(Tabla3[[#This Row],[COD . CLIENTE  ]],CREDITO[],4,FALSE)</f>
        <v>#N/A</v>
      </c>
      <c r="D1533" s="1" t="e">
        <f>VLOOKUP(Tabla3[[#This Row],[COD . CLIENTE  ]],CREDITO[],6,FALSE)</f>
        <v>#N/A</v>
      </c>
    </row>
    <row r="1534" spans="1:4" x14ac:dyDescent="0.25">
      <c r="A1534" s="3" t="s">
        <v>4683</v>
      </c>
      <c r="B1534" s="8" t="str">
        <f>VLOOKUP(Tabla3[[#This Row],[COD . CLIENTE  ]],Tabla15[],2,FALSE)</f>
        <v xml:space="preserve">PAUCARCHUCO HUANCA INOCENTE </v>
      </c>
      <c r="C1534" s="1" t="e">
        <f>VLOOKUP(Tabla3[[#This Row],[COD . CLIENTE  ]],CREDITO[],4,FALSE)</f>
        <v>#N/A</v>
      </c>
      <c r="D1534" s="1" t="e">
        <f>VLOOKUP(Tabla3[[#This Row],[COD . CLIENTE  ]],CREDITO[],6,FALSE)</f>
        <v>#N/A</v>
      </c>
    </row>
    <row r="1535" spans="1:4" x14ac:dyDescent="0.25">
      <c r="A1535" s="3" t="s">
        <v>7444</v>
      </c>
      <c r="B1535" s="8" t="str">
        <f>VLOOKUP(Tabla3[[#This Row],[COD . CLIENTE  ]],Tabla15[],2,FALSE)</f>
        <v>COMERCIAL VERASTEGUI S.R.L.</v>
      </c>
      <c r="C1535" s="1" t="e">
        <f>VLOOKUP(Tabla3[[#This Row],[COD . CLIENTE  ]],CREDITO[],4,FALSE)</f>
        <v>#N/A</v>
      </c>
      <c r="D1535" s="1" t="e">
        <f>VLOOKUP(Tabla3[[#This Row],[COD . CLIENTE  ]],CREDITO[],6,FALSE)</f>
        <v>#N/A</v>
      </c>
    </row>
    <row r="1536" spans="1:4" x14ac:dyDescent="0.25">
      <c r="A1536" s="3" t="s">
        <v>10626</v>
      </c>
      <c r="B1536" s="8" t="str">
        <f>VLOOKUP(Tabla3[[#This Row],[COD . CLIENTE  ]],Tabla15[],2,FALSE)</f>
        <v>ALFA ELECTRIC SOLUTION S.A.C.</v>
      </c>
      <c r="C1536" s="1" t="e">
        <f>VLOOKUP(Tabla3[[#This Row],[COD . CLIENTE  ]],CREDITO[],4,FALSE)</f>
        <v>#N/A</v>
      </c>
      <c r="D1536" s="1" t="e">
        <f>VLOOKUP(Tabla3[[#This Row],[COD . CLIENTE  ]],CREDITO[],6,FALSE)</f>
        <v>#N/A</v>
      </c>
    </row>
    <row r="1537" spans="1:4" x14ac:dyDescent="0.25">
      <c r="A1537" s="3" t="s">
        <v>22096</v>
      </c>
      <c r="B1537" s="8" t="str">
        <f>VLOOKUP(Tabla3[[#This Row],[COD . CLIENTE  ]],Tabla15[],2,FALSE)</f>
        <v>AYME REJO MARIBEL CRICILDA</v>
      </c>
      <c r="C1537" s="1" t="e">
        <f>VLOOKUP(Tabla3[[#This Row],[COD . CLIENTE  ]],CREDITO[],4,FALSE)</f>
        <v>#N/A</v>
      </c>
      <c r="D1537" s="1" t="e">
        <f>VLOOKUP(Tabla3[[#This Row],[COD . CLIENTE  ]],CREDITO[],6,FALSE)</f>
        <v>#N/A</v>
      </c>
    </row>
    <row r="1538" spans="1:4" x14ac:dyDescent="0.25">
      <c r="A1538" s="3" t="s">
        <v>8914</v>
      </c>
      <c r="B1538" s="8" t="str">
        <f>VLOOKUP(Tabla3[[#This Row],[COD . CLIENTE  ]],Tabla15[],2,FALSE)</f>
        <v>CP ENERGY &amp; AIR  CONDITIONING SAC.</v>
      </c>
      <c r="C1538" s="1" t="e">
        <f>VLOOKUP(Tabla3[[#This Row],[COD . CLIENTE  ]],CREDITO[],4,FALSE)</f>
        <v>#N/A</v>
      </c>
      <c r="D1538" s="1" t="e">
        <f>VLOOKUP(Tabla3[[#This Row],[COD . CLIENTE  ]],CREDITO[],6,FALSE)</f>
        <v>#N/A</v>
      </c>
    </row>
    <row r="1539" spans="1:4" x14ac:dyDescent="0.25">
      <c r="A1539" s="3" t="s">
        <v>8306</v>
      </c>
      <c r="B1539" s="8" t="str">
        <f>VLOOKUP(Tabla3[[#This Row],[COD . CLIENTE  ]],Tabla15[],2,FALSE)</f>
        <v>PEÑAFIEL INGENIEROS S.A.C.</v>
      </c>
      <c r="C1539" s="1" t="e">
        <f>VLOOKUP(Tabla3[[#This Row],[COD . CLIENTE  ]],CREDITO[],4,FALSE)</f>
        <v>#N/A</v>
      </c>
      <c r="D1539" s="1" t="e">
        <f>VLOOKUP(Tabla3[[#This Row],[COD . CLIENTE  ]],CREDITO[],6,FALSE)</f>
        <v>#N/A</v>
      </c>
    </row>
    <row r="1540" spans="1:4" x14ac:dyDescent="0.25">
      <c r="A1540" s="3" t="s">
        <v>11294</v>
      </c>
      <c r="B1540" s="8" t="str">
        <f>VLOOKUP(Tabla3[[#This Row],[COD . CLIENTE  ]],Tabla15[],2,FALSE)</f>
        <v>FRIONORTE JMR ESPECIALISTAS E.I.R.L.</v>
      </c>
      <c r="C1540" s="1" t="e">
        <f>VLOOKUP(Tabla3[[#This Row],[COD . CLIENTE  ]],CREDITO[],4,FALSE)</f>
        <v>#N/A</v>
      </c>
      <c r="D1540" s="1" t="e">
        <f>VLOOKUP(Tabla3[[#This Row],[COD . CLIENTE  ]],CREDITO[],6,FALSE)</f>
        <v>#N/A</v>
      </c>
    </row>
    <row r="1541" spans="1:4" x14ac:dyDescent="0.25">
      <c r="A1541" s="3" t="s">
        <v>6498</v>
      </c>
      <c r="B1541" s="8" t="str">
        <f>VLOOKUP(Tabla3[[#This Row],[COD . CLIENTE  ]],Tabla15[],2,FALSE)</f>
        <v>MITOR INGENIEROS S.A.</v>
      </c>
      <c r="C1541" s="1" t="str">
        <f>VLOOKUP(Tabla3[[#This Row],[COD . CLIENTE  ]],CREDITO[],4,FALSE)</f>
        <v>Crédito 30 días</v>
      </c>
      <c r="D1541" s="1" t="str">
        <f>VLOOKUP(Tabla3[[#This Row],[COD . CLIENTE  ]],CREDITO[],6,FALSE)</f>
        <v>Daniela vicente</v>
      </c>
    </row>
    <row r="1542" spans="1:4" x14ac:dyDescent="0.25">
      <c r="A1542" s="3" t="s">
        <v>10951</v>
      </c>
      <c r="B1542" s="8" t="str">
        <f>VLOOKUP(Tabla3[[#This Row],[COD . CLIENTE  ]],Tabla15[],2,FALSE)</f>
        <v>MASTER SERVICE RD S.A.C</v>
      </c>
      <c r="C1542" s="1" t="e">
        <f>VLOOKUP(Tabla3[[#This Row],[COD . CLIENTE  ]],CREDITO[],4,FALSE)</f>
        <v>#N/A</v>
      </c>
      <c r="D1542" s="1" t="e">
        <f>VLOOKUP(Tabla3[[#This Row],[COD . CLIENTE  ]],CREDITO[],6,FALSE)</f>
        <v>#N/A</v>
      </c>
    </row>
    <row r="1543" spans="1:4" x14ac:dyDescent="0.25">
      <c r="A1543" s="3" t="s">
        <v>5278</v>
      </c>
      <c r="B1543" s="8" t="str">
        <f>VLOOKUP(Tabla3[[#This Row],[COD . CLIENTE  ]],Tabla15[],2,FALSE)</f>
        <v>SAONA RODRIGUEZ GIANNINO</v>
      </c>
      <c r="C1543" s="1" t="e">
        <f>VLOOKUP(Tabla3[[#This Row],[COD . CLIENTE  ]],CREDITO[],4,FALSE)</f>
        <v>#N/A</v>
      </c>
      <c r="D1543" s="1" t="e">
        <f>VLOOKUP(Tabla3[[#This Row],[COD . CLIENTE  ]],CREDITO[],6,FALSE)</f>
        <v>#N/A</v>
      </c>
    </row>
    <row r="1544" spans="1:4" x14ac:dyDescent="0.25">
      <c r="A1544" s="3" t="s">
        <v>9132</v>
      </c>
      <c r="B1544" s="8" t="str">
        <f>VLOOKUP(Tabla3[[#This Row],[COD . CLIENTE  ]],Tabla15[],2,FALSE)</f>
        <v>PC PERFECT COOL S.A.C.</v>
      </c>
      <c r="C1544" s="1" t="e">
        <f>VLOOKUP(Tabla3[[#This Row],[COD . CLIENTE  ]],CREDITO[],4,FALSE)</f>
        <v>#N/A</v>
      </c>
      <c r="D1544" s="1" t="e">
        <f>VLOOKUP(Tabla3[[#This Row],[COD . CLIENTE  ]],CREDITO[],6,FALSE)</f>
        <v>#N/A</v>
      </c>
    </row>
    <row r="1545" spans="1:4" x14ac:dyDescent="0.25">
      <c r="A1545" s="3" t="s">
        <v>11080</v>
      </c>
      <c r="B1545" s="8" t="str">
        <f>VLOOKUP(Tabla3[[#This Row],[COD . CLIENTE  ]],Tabla15[],2,FALSE)</f>
        <v>SIBERIAN COMPANY E.I.R.L.</v>
      </c>
      <c r="C1545" s="1" t="e">
        <f>VLOOKUP(Tabla3[[#This Row],[COD . CLIENTE  ]],CREDITO[],4,FALSE)</f>
        <v>#N/A</v>
      </c>
      <c r="D1545" s="1" t="e">
        <f>VLOOKUP(Tabla3[[#This Row],[COD . CLIENTE  ]],CREDITO[],6,FALSE)</f>
        <v>#N/A</v>
      </c>
    </row>
    <row r="1546" spans="1:4" x14ac:dyDescent="0.25">
      <c r="A1546" s="3" t="s">
        <v>22098</v>
      </c>
      <c r="B1546" s="8" t="str">
        <f>VLOOKUP(Tabla3[[#This Row],[COD . CLIENTE  ]],Tabla15[],2,FALSE)</f>
        <v>CLIMATIZACION EL ORIENTE E.I.R.L</v>
      </c>
      <c r="C1546" s="1" t="e">
        <f>VLOOKUP(Tabla3[[#This Row],[COD . CLIENTE  ]],CREDITO[],4,FALSE)</f>
        <v>#N/A</v>
      </c>
      <c r="D1546" s="1" t="e">
        <f>VLOOKUP(Tabla3[[#This Row],[COD . CLIENTE  ]],CREDITO[],6,FALSE)</f>
        <v>#N/A</v>
      </c>
    </row>
    <row r="1547" spans="1:4" x14ac:dyDescent="0.25">
      <c r="A1547" s="3" t="s">
        <v>5961</v>
      </c>
      <c r="B1547" s="8" t="str">
        <f>VLOOKUP(Tabla3[[#This Row],[COD . CLIENTE  ]],Tabla15[],2,FALSE)</f>
        <v>INDUSTRIAS ALIMENTICIAS CUSCO S.A.</v>
      </c>
      <c r="C1547" s="1" t="str">
        <f>VLOOKUP(Tabla3[[#This Row],[COD . CLIENTE  ]],CREDITO[],4,FALSE)</f>
        <v>Crédito 30 días</v>
      </c>
      <c r="D1547" s="1" t="str">
        <f>VLOOKUP(Tabla3[[#This Row],[COD . CLIENTE  ]],CREDITO[],6,FALSE)</f>
        <v>Daniela vicente</v>
      </c>
    </row>
    <row r="1548" spans="1:4" x14ac:dyDescent="0.25">
      <c r="A1548" s="3" t="s">
        <v>10450</v>
      </c>
      <c r="B1548" s="8" t="str">
        <f>VLOOKUP(Tabla3[[#This Row],[COD . CLIENTE  ]],Tabla15[],2,FALSE)</f>
        <v>CAXI FRIO S.A.C.</v>
      </c>
      <c r="C1548" s="1" t="e">
        <f>VLOOKUP(Tabla3[[#This Row],[COD . CLIENTE  ]],CREDITO[],4,FALSE)</f>
        <v>#N/A</v>
      </c>
      <c r="D1548" s="1" t="e">
        <f>VLOOKUP(Tabla3[[#This Row],[COD . CLIENTE  ]],CREDITO[],6,FALSE)</f>
        <v>#N/A</v>
      </c>
    </row>
    <row r="1549" spans="1:4" x14ac:dyDescent="0.25">
      <c r="A1549" s="3" t="s">
        <v>9139</v>
      </c>
      <c r="B1549" s="8" t="str">
        <f>VLOOKUP(Tabla3[[#This Row],[COD . CLIENTE  ]],Tabla15[],2,FALSE)</f>
        <v>TRANSPORTES EXPRESO JIREH E.I.R.L.</v>
      </c>
      <c r="C1549" s="1" t="e">
        <f>VLOOKUP(Tabla3[[#This Row],[COD . CLIENTE  ]],CREDITO[],4,FALSE)</f>
        <v>#N/A</v>
      </c>
      <c r="D1549" s="1" t="e">
        <f>VLOOKUP(Tabla3[[#This Row],[COD . CLIENTE  ]],CREDITO[],6,FALSE)</f>
        <v>#N/A</v>
      </c>
    </row>
    <row r="1550" spans="1:4" x14ac:dyDescent="0.25">
      <c r="A1550" s="3" t="s">
        <v>11001</v>
      </c>
      <c r="B1550" s="8" t="str">
        <f>VLOOKUP(Tabla3[[#This Row],[COD . CLIENTE  ]],Tabla15[],2,FALSE)</f>
        <v>TREIND E.I.R.L.</v>
      </c>
      <c r="C1550" s="1" t="e">
        <f>VLOOKUP(Tabla3[[#This Row],[COD . CLIENTE  ]],CREDITO[],4,FALSE)</f>
        <v>#N/A</v>
      </c>
      <c r="D1550" s="1" t="e">
        <f>VLOOKUP(Tabla3[[#This Row],[COD . CLIENTE  ]],CREDITO[],6,FALSE)</f>
        <v>#N/A</v>
      </c>
    </row>
    <row r="1551" spans="1:4" x14ac:dyDescent="0.25">
      <c r="A1551" s="3" t="s">
        <v>9017</v>
      </c>
      <c r="B1551" s="8" t="str">
        <f>VLOOKUP(Tabla3[[#This Row],[COD . CLIENTE  ]],Tabla15[],2,FALSE)</f>
        <v>RS CONTROL SERVICE E.I.R.L.</v>
      </c>
      <c r="C1551" s="1" t="e">
        <f>VLOOKUP(Tabla3[[#This Row],[COD . CLIENTE  ]],CREDITO[],4,FALSE)</f>
        <v>#N/A</v>
      </c>
      <c r="D1551" s="1" t="e">
        <f>VLOOKUP(Tabla3[[#This Row],[COD . CLIENTE  ]],CREDITO[],6,FALSE)</f>
        <v>#N/A</v>
      </c>
    </row>
    <row r="1552" spans="1:4" x14ac:dyDescent="0.25">
      <c r="A1552" s="3" t="s">
        <v>22100</v>
      </c>
      <c r="B1552" s="8" t="str">
        <f>VLOOKUP(Tabla3[[#This Row],[COD . CLIENTE  ]],Tabla15[],2,FALSE)</f>
        <v>VILLAVICENCIO CHOQUEHUAYTA SOLEDAD</v>
      </c>
      <c r="C1552" s="1" t="e">
        <f>VLOOKUP(Tabla3[[#This Row],[COD . CLIENTE  ]],CREDITO[],4,FALSE)</f>
        <v>#N/A</v>
      </c>
      <c r="D1552" s="1" t="e">
        <f>VLOOKUP(Tabla3[[#This Row],[COD . CLIENTE  ]],CREDITO[],6,FALSE)</f>
        <v>#N/A</v>
      </c>
    </row>
    <row r="1553" spans="1:4" x14ac:dyDescent="0.25">
      <c r="A1553" s="3" t="s">
        <v>22096</v>
      </c>
      <c r="B1553" s="8" t="str">
        <f>VLOOKUP(Tabla3[[#This Row],[COD . CLIENTE  ]],Tabla15[],2,FALSE)</f>
        <v>AYME REJO MARIBEL CRICILDA</v>
      </c>
      <c r="C1553" s="1" t="e">
        <f>VLOOKUP(Tabla3[[#This Row],[COD . CLIENTE  ]],CREDITO[],4,FALSE)</f>
        <v>#N/A</v>
      </c>
      <c r="D1553" s="1" t="e">
        <f>VLOOKUP(Tabla3[[#This Row],[COD . CLIENTE  ]],CREDITO[],6,FALSE)</f>
        <v>#N/A</v>
      </c>
    </row>
    <row r="1554" spans="1:4" x14ac:dyDescent="0.25">
      <c r="A1554" s="3" t="s">
        <v>5711</v>
      </c>
      <c r="B1554" s="8" t="str">
        <f>VLOOKUP(Tabla3[[#This Row],[COD . CLIENTE  ]],Tabla15[],2,FALSE)</f>
        <v>SOUTHERN PERU COPPER CORPORATION, SUCURSAL DEL PERÚ</v>
      </c>
      <c r="C1554" s="1" t="e">
        <f>VLOOKUP(Tabla3[[#This Row],[COD . CLIENTE  ]],CREDITO[],4,FALSE)</f>
        <v>#N/A</v>
      </c>
      <c r="D1554" s="1" t="e">
        <f>VLOOKUP(Tabla3[[#This Row],[COD . CLIENTE  ]],CREDITO[],6,FALSE)</f>
        <v>#N/A</v>
      </c>
    </row>
    <row r="1555" spans="1:4" x14ac:dyDescent="0.25">
      <c r="A1555" s="3" t="s">
        <v>7461</v>
      </c>
      <c r="B1555" s="8" t="str">
        <f>VLOOKUP(Tabla3[[#This Row],[COD . CLIENTE  ]],Tabla15[],2,FALSE)</f>
        <v>FRI COLD S.A.C.</v>
      </c>
      <c r="C1555" s="1" t="str">
        <f>VLOOKUP(Tabla3[[#This Row],[COD . CLIENTE  ]],CREDITO[],4,FALSE)</f>
        <v>Crédito 30 días</v>
      </c>
      <c r="D1555" s="1" t="str">
        <f>VLOOKUP(Tabla3[[#This Row],[COD . CLIENTE  ]],CREDITO[],6,FALSE)</f>
        <v>Geidy Chavez</v>
      </c>
    </row>
    <row r="1556" spans="1:4" x14ac:dyDescent="0.25">
      <c r="A1556" s="3" t="s">
        <v>7509</v>
      </c>
      <c r="B1556" s="8" t="str">
        <f>VLOOKUP(Tabla3[[#This Row],[COD . CLIENTE  ]],Tabla15[],2,FALSE)</f>
        <v>MULTISERVICIOS INFORMATICOS SOCIEDAD ANONIMA CERRADA</v>
      </c>
      <c r="C1556" s="1" t="e">
        <f>VLOOKUP(Tabla3[[#This Row],[COD . CLIENTE  ]],CREDITO[],4,FALSE)</f>
        <v>#N/A</v>
      </c>
      <c r="D1556" s="1" t="e">
        <f>VLOOKUP(Tabla3[[#This Row],[COD . CLIENTE  ]],CREDITO[],6,FALSE)</f>
        <v>#N/A</v>
      </c>
    </row>
    <row r="1557" spans="1:4" x14ac:dyDescent="0.25">
      <c r="A1557" s="3" t="s">
        <v>6396</v>
      </c>
      <c r="B1557" s="8" t="str">
        <f>VLOOKUP(Tabla3[[#This Row],[COD . CLIENTE  ]],Tabla15[],2,FALSE)</f>
        <v>LABORATORIOS HOFARM S.A.C.</v>
      </c>
      <c r="C1557" s="1" t="e">
        <f>VLOOKUP(Tabla3[[#This Row],[COD . CLIENTE  ]],CREDITO[],4,FALSE)</f>
        <v>#N/A</v>
      </c>
      <c r="D1557" s="1" t="e">
        <f>VLOOKUP(Tabla3[[#This Row],[COD . CLIENTE  ]],CREDITO[],6,FALSE)</f>
        <v>#N/A</v>
      </c>
    </row>
    <row r="1558" spans="1:4" x14ac:dyDescent="0.25">
      <c r="A1558" s="3" t="s">
        <v>5765</v>
      </c>
      <c r="B1558" s="8" t="str">
        <f>VLOOKUP(Tabla3[[#This Row],[COD . CLIENTE  ]],Tabla15[],2,FALSE)</f>
        <v>REFRIGERACION COMERCIAL CAVI S A</v>
      </c>
      <c r="C1558" s="1" t="e">
        <f>VLOOKUP(Tabla3[[#This Row],[COD . CLIENTE  ]],CREDITO[],4,FALSE)</f>
        <v>#N/A</v>
      </c>
      <c r="D1558" s="1" t="e">
        <f>VLOOKUP(Tabla3[[#This Row],[COD . CLIENTE  ]],CREDITO[],6,FALSE)</f>
        <v>#N/A</v>
      </c>
    </row>
    <row r="1559" spans="1:4" x14ac:dyDescent="0.25">
      <c r="A1559" s="3" t="s">
        <v>4467</v>
      </c>
      <c r="B1559" s="8" t="str">
        <f>VLOOKUP(Tabla3[[#This Row],[COD . CLIENTE  ]],Tabla15[],2,FALSE)</f>
        <v>AGUIRRE ESTRADA LUIS ALFREDO</v>
      </c>
      <c r="C1559" s="1" t="e">
        <f>VLOOKUP(Tabla3[[#This Row],[COD . CLIENTE  ]],CREDITO[],4,FALSE)</f>
        <v>#N/A</v>
      </c>
      <c r="D1559" s="1" t="e">
        <f>VLOOKUP(Tabla3[[#This Row],[COD . CLIENTE  ]],CREDITO[],6,FALSE)</f>
        <v>#N/A</v>
      </c>
    </row>
    <row r="1560" spans="1:4" x14ac:dyDescent="0.25">
      <c r="A1560" s="3" t="s">
        <v>4467</v>
      </c>
      <c r="B1560" s="8" t="str">
        <f>VLOOKUP(Tabla3[[#This Row],[COD . CLIENTE  ]],Tabla15[],2,FALSE)</f>
        <v>AGUIRRE ESTRADA LUIS ALFREDO</v>
      </c>
      <c r="C1560" s="1" t="e">
        <f>VLOOKUP(Tabla3[[#This Row],[COD . CLIENTE  ]],CREDITO[],4,FALSE)</f>
        <v>#N/A</v>
      </c>
      <c r="D1560" s="1" t="e">
        <f>VLOOKUP(Tabla3[[#This Row],[COD . CLIENTE  ]],CREDITO[],6,FALSE)</f>
        <v>#N/A</v>
      </c>
    </row>
    <row r="1561" spans="1:4" x14ac:dyDescent="0.25">
      <c r="A1561" s="3" t="s">
        <v>8260</v>
      </c>
      <c r="B1561" s="8" t="str">
        <f>VLOOKUP(Tabla3[[#This Row],[COD . CLIENTE  ]],Tabla15[],2,FALSE)</f>
        <v>MULTISERVICIOS FRIO COMERCIAL S.A.C</v>
      </c>
      <c r="C1561" s="1" t="e">
        <f>VLOOKUP(Tabla3[[#This Row],[COD . CLIENTE  ]],CREDITO[],4,FALSE)</f>
        <v>#N/A</v>
      </c>
      <c r="D1561" s="1" t="e">
        <f>VLOOKUP(Tabla3[[#This Row],[COD . CLIENTE  ]],CREDITO[],6,FALSE)</f>
        <v>#N/A</v>
      </c>
    </row>
    <row r="1562" spans="1:4" x14ac:dyDescent="0.25">
      <c r="A1562" s="3" t="s">
        <v>5861</v>
      </c>
      <c r="B1562" s="8" t="str">
        <f>VLOOKUP(Tabla3[[#This Row],[COD . CLIENTE  ]],Tabla15[],2,FALSE)</f>
        <v>ISOLTECH S.A.C.</v>
      </c>
      <c r="C1562" s="1" t="e">
        <f>VLOOKUP(Tabla3[[#This Row],[COD . CLIENTE  ]],CREDITO[],4,FALSE)</f>
        <v>#N/A</v>
      </c>
      <c r="D1562" s="1" t="e">
        <f>VLOOKUP(Tabla3[[#This Row],[COD . CLIENTE  ]],CREDITO[],6,FALSE)</f>
        <v>#N/A</v>
      </c>
    </row>
    <row r="1563" spans="1:4" x14ac:dyDescent="0.25">
      <c r="A1563" s="3" t="s">
        <v>8968</v>
      </c>
      <c r="B1563" s="8" t="str">
        <f>VLOOKUP(Tabla3[[#This Row],[COD . CLIENTE  ]],Tabla15[],2,FALSE)</f>
        <v>COMERCIAL REFRIGERACION PERU S.A.C.</v>
      </c>
      <c r="C1563" s="1" t="str">
        <f>VLOOKUP(Tabla3[[#This Row],[COD . CLIENTE  ]],CREDITO[],4,FALSE)</f>
        <v>Crédito 30 días</v>
      </c>
      <c r="D1563" s="1" t="str">
        <f>VLOOKUP(Tabla3[[#This Row],[COD . CLIENTE  ]],CREDITO[],6,FALSE)</f>
        <v>Alexandra Paredes</v>
      </c>
    </row>
    <row r="1564" spans="1:4" x14ac:dyDescent="0.25">
      <c r="A1564" s="3" t="s">
        <v>10829</v>
      </c>
      <c r="B1564" s="8" t="str">
        <f>VLOOKUP(Tabla3[[#This Row],[COD . CLIENTE  ]],Tabla15[],2,FALSE)</f>
        <v>S&amp;S REFRIGERACION S.A.C.</v>
      </c>
      <c r="C1564" s="1" t="e">
        <f>VLOOKUP(Tabla3[[#This Row],[COD . CLIENTE  ]],CREDITO[],4,FALSE)</f>
        <v>#N/A</v>
      </c>
      <c r="D1564" s="1" t="e">
        <f>VLOOKUP(Tabla3[[#This Row],[COD . CLIENTE  ]],CREDITO[],6,FALSE)</f>
        <v>#N/A</v>
      </c>
    </row>
    <row r="1565" spans="1:4" x14ac:dyDescent="0.25">
      <c r="A1565" s="3" t="s">
        <v>10690</v>
      </c>
      <c r="B1565" s="8" t="str">
        <f>VLOOKUP(Tabla3[[#This Row],[COD . CLIENTE  ]],Tabla15[],2,FALSE)</f>
        <v>RFALMA E.I.R.L.</v>
      </c>
      <c r="C1565" s="1" t="e">
        <f>VLOOKUP(Tabla3[[#This Row],[COD . CLIENTE  ]],CREDITO[],4,FALSE)</f>
        <v>#N/A</v>
      </c>
      <c r="D1565" s="1" t="e">
        <f>VLOOKUP(Tabla3[[#This Row],[COD . CLIENTE  ]],CREDITO[],6,FALSE)</f>
        <v>#N/A</v>
      </c>
    </row>
    <row r="1566" spans="1:4" x14ac:dyDescent="0.25">
      <c r="A1566" s="3" t="s">
        <v>10690</v>
      </c>
      <c r="B1566" s="8" t="str">
        <f>VLOOKUP(Tabla3[[#This Row],[COD . CLIENTE  ]],Tabla15[],2,FALSE)</f>
        <v>RFALMA E.I.R.L.</v>
      </c>
      <c r="C1566" s="1" t="e">
        <f>VLOOKUP(Tabla3[[#This Row],[COD . CLIENTE  ]],CREDITO[],4,FALSE)</f>
        <v>#N/A</v>
      </c>
      <c r="D1566" s="1" t="e">
        <f>VLOOKUP(Tabla3[[#This Row],[COD . CLIENTE  ]],CREDITO[],6,FALSE)</f>
        <v>#N/A</v>
      </c>
    </row>
    <row r="1567" spans="1:4" x14ac:dyDescent="0.25">
      <c r="A1567" s="3" t="s">
        <v>8968</v>
      </c>
      <c r="B1567" s="8" t="str">
        <f>VLOOKUP(Tabla3[[#This Row],[COD . CLIENTE  ]],Tabla15[],2,FALSE)</f>
        <v>COMERCIAL REFRIGERACION PERU S.A.C.</v>
      </c>
      <c r="C1567" s="1" t="str">
        <f>VLOOKUP(Tabla3[[#This Row],[COD . CLIENTE  ]],CREDITO[],4,FALSE)</f>
        <v>Crédito 30 días</v>
      </c>
      <c r="D1567" s="1" t="str">
        <f>VLOOKUP(Tabla3[[#This Row],[COD . CLIENTE  ]],CREDITO[],6,FALSE)</f>
        <v>Alexandra Paredes</v>
      </c>
    </row>
    <row r="1568" spans="1:4" x14ac:dyDescent="0.25">
      <c r="A1568" s="3" t="s">
        <v>10206</v>
      </c>
      <c r="B1568" s="8" t="str">
        <f>VLOOKUP(Tabla3[[#This Row],[COD . CLIENTE  ]],Tabla15[],2,FALSE)</f>
        <v>FRIO TECNICOS PERU S.A.C.</v>
      </c>
      <c r="C1568" s="1" t="e">
        <f>VLOOKUP(Tabla3[[#This Row],[COD . CLIENTE  ]],CREDITO[],4,FALSE)</f>
        <v>#N/A</v>
      </c>
      <c r="D1568" s="1" t="e">
        <f>VLOOKUP(Tabla3[[#This Row],[COD . CLIENTE  ]],CREDITO[],6,FALSE)</f>
        <v>#N/A</v>
      </c>
    </row>
    <row r="1569" spans="1:4" x14ac:dyDescent="0.25">
      <c r="A1569" s="3" t="s">
        <v>4742</v>
      </c>
      <c r="B1569" s="8" t="str">
        <f>VLOOKUP(Tabla3[[#This Row],[COD . CLIENTE  ]],Tabla15[],2,FALSE)</f>
        <v>GONZALES ALVAREZ LUIS ALBERTO</v>
      </c>
      <c r="C1569" s="1" t="e">
        <f>VLOOKUP(Tabla3[[#This Row],[COD . CLIENTE  ]],CREDITO[],4,FALSE)</f>
        <v>#N/A</v>
      </c>
      <c r="D1569" s="1" t="e">
        <f>VLOOKUP(Tabla3[[#This Row],[COD . CLIENTE  ]],CREDITO[],6,FALSE)</f>
        <v>#N/A</v>
      </c>
    </row>
    <row r="1570" spans="1:4" x14ac:dyDescent="0.25">
      <c r="A1570" s="3" t="s">
        <v>11486</v>
      </c>
      <c r="B1570" s="8" t="str">
        <f>VLOOKUP(Tabla3[[#This Row],[COD . CLIENTE  ]],Tabla15[],2,FALSE)</f>
        <v>AGUILAR BECERRA JOSE DANTE</v>
      </c>
      <c r="C1570" s="1" t="e">
        <f>VLOOKUP(Tabla3[[#This Row],[COD . CLIENTE  ]],CREDITO[],4,FALSE)</f>
        <v>#N/A</v>
      </c>
      <c r="D1570" s="1" t="e">
        <f>VLOOKUP(Tabla3[[#This Row],[COD . CLIENTE  ]],CREDITO[],6,FALSE)</f>
        <v>#N/A</v>
      </c>
    </row>
    <row r="1571" spans="1:4" x14ac:dyDescent="0.25">
      <c r="A1571" s="3" t="s">
        <v>6279</v>
      </c>
      <c r="B1571" s="8" t="str">
        <f>VLOOKUP(Tabla3[[#This Row],[COD . CLIENTE  ]],Tabla15[],2,FALSE)</f>
        <v>REFRISA S.R.LTDA.</v>
      </c>
      <c r="C1571" s="1" t="e">
        <f>VLOOKUP(Tabla3[[#This Row],[COD . CLIENTE  ]],CREDITO[],4,FALSE)</f>
        <v>#N/A</v>
      </c>
      <c r="D1571" s="1" t="e">
        <f>VLOOKUP(Tabla3[[#This Row],[COD . CLIENTE  ]],CREDITO[],6,FALSE)</f>
        <v>#N/A</v>
      </c>
    </row>
    <row r="1572" spans="1:4" x14ac:dyDescent="0.25">
      <c r="A1572" s="3" t="s">
        <v>4641</v>
      </c>
      <c r="B1572" s="8" t="str">
        <f>VLOOKUP(Tabla3[[#This Row],[COD . CLIENTE  ]],Tabla15[],2,FALSE)</f>
        <v>CORTEZ JARA JUAN ALBERTO</v>
      </c>
      <c r="C1572" s="1" t="e">
        <f>VLOOKUP(Tabla3[[#This Row],[COD . CLIENTE  ]],CREDITO[],4,FALSE)</f>
        <v>#N/A</v>
      </c>
      <c r="D1572" s="1" t="e">
        <f>VLOOKUP(Tabla3[[#This Row],[COD . CLIENTE  ]],CREDITO[],6,FALSE)</f>
        <v>#N/A</v>
      </c>
    </row>
    <row r="1573" spans="1:4" x14ac:dyDescent="0.25">
      <c r="A1573" s="3" t="s">
        <v>11303</v>
      </c>
      <c r="B1573" s="8" t="str">
        <f>VLOOKUP(Tabla3[[#This Row],[COD . CLIENTE  ]],Tabla15[],2,FALSE)</f>
        <v>REPRESENTACIONES VILA R &amp; T S.A.C.</v>
      </c>
      <c r="C1573" s="1" t="e">
        <f>VLOOKUP(Tabla3[[#This Row],[COD . CLIENTE  ]],CREDITO[],4,FALSE)</f>
        <v>#N/A</v>
      </c>
      <c r="D1573" s="1" t="e">
        <f>VLOOKUP(Tabla3[[#This Row],[COD . CLIENTE  ]],CREDITO[],6,FALSE)</f>
        <v>#N/A</v>
      </c>
    </row>
    <row r="1574" spans="1:4" x14ac:dyDescent="0.25">
      <c r="A1574" s="3" t="s">
        <v>21997</v>
      </c>
      <c r="B1574" s="8" t="str">
        <f>VLOOKUP(Tabla3[[#This Row],[COD . CLIENTE  ]],Tabla15[],2,FALSE)</f>
        <v>FOODSMART SAC</v>
      </c>
      <c r="C1574" s="1" t="e">
        <f>VLOOKUP(Tabla3[[#This Row],[COD . CLIENTE  ]],CREDITO[],4,FALSE)</f>
        <v>#N/A</v>
      </c>
      <c r="D1574" s="1" t="e">
        <f>VLOOKUP(Tabla3[[#This Row],[COD . CLIENTE  ]],CREDITO[],6,FALSE)</f>
        <v>#N/A</v>
      </c>
    </row>
    <row r="1575" spans="1:4" x14ac:dyDescent="0.25">
      <c r="A1575" s="3" t="s">
        <v>9139</v>
      </c>
      <c r="B1575" s="8" t="str">
        <f>VLOOKUP(Tabla3[[#This Row],[COD . CLIENTE  ]],Tabla15[],2,FALSE)</f>
        <v>TRANSPORTES EXPRESO JIREH E.I.R.L.</v>
      </c>
      <c r="C1575" s="1" t="e">
        <f>VLOOKUP(Tabla3[[#This Row],[COD . CLIENTE  ]],CREDITO[],4,FALSE)</f>
        <v>#N/A</v>
      </c>
      <c r="D1575" s="1" t="e">
        <f>VLOOKUP(Tabla3[[#This Row],[COD . CLIENTE  ]],CREDITO[],6,FALSE)</f>
        <v>#N/A</v>
      </c>
    </row>
    <row r="1576" spans="1:4" x14ac:dyDescent="0.25">
      <c r="A1576" s="3" t="s">
        <v>4954</v>
      </c>
      <c r="B1576" s="8" t="str">
        <f>VLOOKUP(Tabla3[[#This Row],[COD . CLIENTE  ]],Tabla15[],2,FALSE)</f>
        <v>GOMEZ ABREGU TITO PERCY</v>
      </c>
      <c r="C1576" s="1" t="e">
        <f>VLOOKUP(Tabla3[[#This Row],[COD . CLIENTE  ]],CREDITO[],4,FALSE)</f>
        <v>#N/A</v>
      </c>
      <c r="D1576" s="1" t="e">
        <f>VLOOKUP(Tabla3[[#This Row],[COD . CLIENTE  ]],CREDITO[],6,FALSE)</f>
        <v>#N/A</v>
      </c>
    </row>
    <row r="1577" spans="1:4" x14ac:dyDescent="0.25">
      <c r="A1577" s="3" t="s">
        <v>10229</v>
      </c>
      <c r="B1577" s="8" t="str">
        <f>VLOOKUP(Tabla3[[#This Row],[COD . CLIENTE  ]],Tabla15[],2,FALSE)</f>
        <v>MASTERCOOL PERU COMPANY S.A.C.</v>
      </c>
      <c r="C1577" s="1" t="e">
        <f>VLOOKUP(Tabla3[[#This Row],[COD . CLIENTE  ]],CREDITO[],4,FALSE)</f>
        <v>#N/A</v>
      </c>
      <c r="D1577" s="1" t="e">
        <f>VLOOKUP(Tabla3[[#This Row],[COD . CLIENTE  ]],CREDITO[],6,FALSE)</f>
        <v>#N/A</v>
      </c>
    </row>
    <row r="1578" spans="1:4" x14ac:dyDescent="0.25">
      <c r="A1578" s="3" t="s">
        <v>22102</v>
      </c>
      <c r="B1578" s="8" t="str">
        <f>VLOOKUP(Tabla3[[#This Row],[COD . CLIENTE  ]],Tabla15[],2,FALSE)</f>
        <v>SOLUCIONES E IMPORTACIONES SOLIMPORT EIRL</v>
      </c>
      <c r="C1578" s="1" t="e">
        <f>VLOOKUP(Tabla3[[#This Row],[COD . CLIENTE  ]],CREDITO[],4,FALSE)</f>
        <v>#N/A</v>
      </c>
      <c r="D1578" s="1" t="e">
        <f>VLOOKUP(Tabla3[[#This Row],[COD . CLIENTE  ]],CREDITO[],6,FALSE)</f>
        <v>#N/A</v>
      </c>
    </row>
    <row r="1579" spans="1:4" x14ac:dyDescent="0.25">
      <c r="A1579" s="3" t="s">
        <v>22103</v>
      </c>
      <c r="B1579" s="8" t="str">
        <f>VLOOKUP(Tabla3[[#This Row],[COD . CLIENTE  ]],Tabla15[],2,FALSE)</f>
        <v>PS.SOPHIE.SIAN EIRL</v>
      </c>
      <c r="C1579" s="1" t="e">
        <f>VLOOKUP(Tabla3[[#This Row],[COD . CLIENTE  ]],CREDITO[],4,FALSE)</f>
        <v>#N/A</v>
      </c>
      <c r="D1579" s="1" t="e">
        <f>VLOOKUP(Tabla3[[#This Row],[COD . CLIENTE  ]],CREDITO[],6,FALSE)</f>
        <v>#N/A</v>
      </c>
    </row>
    <row r="1580" spans="1:4" x14ac:dyDescent="0.25">
      <c r="A1580" s="3" t="s">
        <v>21997</v>
      </c>
      <c r="B1580" s="8" t="str">
        <f>VLOOKUP(Tabla3[[#This Row],[COD . CLIENTE  ]],Tabla15[],2,FALSE)</f>
        <v>FOODSMART SAC</v>
      </c>
      <c r="C1580" s="1" t="e">
        <f>VLOOKUP(Tabla3[[#This Row],[COD . CLIENTE  ]],CREDITO[],4,FALSE)</f>
        <v>#N/A</v>
      </c>
      <c r="D1580" s="1" t="e">
        <f>VLOOKUP(Tabla3[[#This Row],[COD . CLIENTE  ]],CREDITO[],6,FALSE)</f>
        <v>#N/A</v>
      </c>
    </row>
    <row r="1581" spans="1:4" x14ac:dyDescent="0.25">
      <c r="A1581" s="3" t="s">
        <v>5861</v>
      </c>
      <c r="B1581" s="8" t="str">
        <f>VLOOKUP(Tabla3[[#This Row],[COD . CLIENTE  ]],Tabla15[],2,FALSE)</f>
        <v>ISOLTECH S.A.C.</v>
      </c>
      <c r="C1581" s="1" t="e">
        <f>VLOOKUP(Tabla3[[#This Row],[COD . CLIENTE  ]],CREDITO[],4,FALSE)</f>
        <v>#N/A</v>
      </c>
      <c r="D1581" s="1" t="e">
        <f>VLOOKUP(Tabla3[[#This Row],[COD . CLIENTE  ]],CREDITO[],6,FALSE)</f>
        <v>#N/A</v>
      </c>
    </row>
    <row r="1582" spans="1:4" x14ac:dyDescent="0.25">
      <c r="A1582" s="3" t="s">
        <v>9860</v>
      </c>
      <c r="B1582" s="8" t="str">
        <f>VLOOKUP(Tabla3[[#This Row],[COD . CLIENTE  ]],Tabla15[],2,FALSE)</f>
        <v>CONEX SOLUCIONES TECNOLOGICAS S.A.C</v>
      </c>
      <c r="C1582" s="1" t="e">
        <f>VLOOKUP(Tabla3[[#This Row],[COD . CLIENTE  ]],CREDITO[],4,FALSE)</f>
        <v>#N/A</v>
      </c>
      <c r="D1582" s="1" t="e">
        <f>VLOOKUP(Tabla3[[#This Row],[COD . CLIENTE  ]],CREDITO[],6,FALSE)</f>
        <v>#N/A</v>
      </c>
    </row>
    <row r="1583" spans="1:4" x14ac:dyDescent="0.25">
      <c r="A1583" s="3" t="s">
        <v>10223</v>
      </c>
      <c r="B1583" s="8" t="str">
        <f>VLOOKUP(Tabla3[[#This Row],[COD . CLIENTE  ]],Tabla15[],2,FALSE)</f>
        <v>SWIFTCOOL S.A.C.</v>
      </c>
      <c r="C1583" s="1" t="e">
        <f>VLOOKUP(Tabla3[[#This Row],[COD . CLIENTE  ]],CREDITO[],4,FALSE)</f>
        <v>#N/A</v>
      </c>
      <c r="D1583" s="1" t="e">
        <f>VLOOKUP(Tabla3[[#This Row],[COD . CLIENTE  ]],CREDITO[],6,FALSE)</f>
        <v>#N/A</v>
      </c>
    </row>
    <row r="1584" spans="1:4" x14ac:dyDescent="0.25">
      <c r="A1584" s="3" t="s">
        <v>7223</v>
      </c>
      <c r="B1584" s="8" t="str">
        <f>VLOOKUP(Tabla3[[#This Row],[COD . CLIENTE  ]],Tabla15[],2,FALSE)</f>
        <v>PECUARIA EL CHANCHITO S.A.C.</v>
      </c>
      <c r="C1584" s="1" t="e">
        <f>VLOOKUP(Tabla3[[#This Row],[COD . CLIENTE  ]],CREDITO[],4,FALSE)</f>
        <v>#N/A</v>
      </c>
      <c r="D1584" s="1" t="e">
        <f>VLOOKUP(Tabla3[[#This Row],[COD . CLIENTE  ]],CREDITO[],6,FALSE)</f>
        <v>#N/A</v>
      </c>
    </row>
    <row r="1585" spans="1:4" x14ac:dyDescent="0.25">
      <c r="A1585" s="3" t="s">
        <v>22041</v>
      </c>
      <c r="B1585" s="8" t="str">
        <f>VLOOKUP(Tabla3[[#This Row],[COD . CLIENTE  ]],Tabla15[],2,FALSE)</f>
        <v>RAMIREZ PARRA GINO MIGUEL</v>
      </c>
      <c r="C1585" s="1" t="e">
        <f>VLOOKUP(Tabla3[[#This Row],[COD . CLIENTE  ]],CREDITO[],4,FALSE)</f>
        <v>#N/A</v>
      </c>
      <c r="D1585" s="1" t="e">
        <f>VLOOKUP(Tabla3[[#This Row],[COD . CLIENTE  ]],CREDITO[],6,FALSE)</f>
        <v>#N/A</v>
      </c>
    </row>
    <row r="1586" spans="1:4" x14ac:dyDescent="0.25">
      <c r="A1586" s="3" t="s">
        <v>9860</v>
      </c>
      <c r="B1586" s="8" t="str">
        <f>VLOOKUP(Tabla3[[#This Row],[COD . CLIENTE  ]],Tabla15[],2,FALSE)</f>
        <v>CONEX SOLUCIONES TECNOLOGICAS S.A.C</v>
      </c>
      <c r="C1586" s="1" t="e">
        <f>VLOOKUP(Tabla3[[#This Row],[COD . CLIENTE  ]],CREDITO[],4,FALSE)</f>
        <v>#N/A</v>
      </c>
      <c r="D1586" s="1" t="e">
        <f>VLOOKUP(Tabla3[[#This Row],[COD . CLIENTE  ]],CREDITO[],6,FALSE)</f>
        <v>#N/A</v>
      </c>
    </row>
    <row r="1587" spans="1:4" x14ac:dyDescent="0.25">
      <c r="A1587" s="3" t="s">
        <v>9098</v>
      </c>
      <c r="B1587" s="8" t="str">
        <f>VLOOKUP(Tabla3[[#This Row],[COD . CLIENTE  ]],Tabla15[],2,FALSE)</f>
        <v>REFRICLIMATIC S.A.C.</v>
      </c>
      <c r="C1587" s="1" t="e">
        <f>VLOOKUP(Tabla3[[#This Row],[COD . CLIENTE  ]],CREDITO[],4,FALSE)</f>
        <v>#N/A</v>
      </c>
      <c r="D1587" s="1" t="e">
        <f>VLOOKUP(Tabla3[[#This Row],[COD . CLIENTE  ]],CREDITO[],6,FALSE)</f>
        <v>#N/A</v>
      </c>
    </row>
    <row r="1588" spans="1:4" x14ac:dyDescent="0.25">
      <c r="A1588" s="3" t="s">
        <v>11177</v>
      </c>
      <c r="B1588" s="8" t="str">
        <f>VLOOKUP(Tabla3[[#This Row],[COD . CLIENTE  ]],Tabla15[],2,FALSE)</f>
        <v>RN CLIMATIZACION S.A.C.</v>
      </c>
      <c r="C1588" s="1" t="e">
        <f>VLOOKUP(Tabla3[[#This Row],[COD . CLIENTE  ]],CREDITO[],4,FALSE)</f>
        <v>#N/A</v>
      </c>
      <c r="D1588" s="1" t="e">
        <f>VLOOKUP(Tabla3[[#This Row],[COD . CLIENTE  ]],CREDITO[],6,FALSE)</f>
        <v>#N/A</v>
      </c>
    </row>
    <row r="1589" spans="1:4" x14ac:dyDescent="0.25">
      <c r="A1589" s="3" t="s">
        <v>5202</v>
      </c>
      <c r="B1589" s="8" t="str">
        <f>VLOOKUP(Tabla3[[#This Row],[COD . CLIENTE  ]],Tabla15[],2,FALSE)</f>
        <v>MACAHUACHI CABALLERO CRISTINA VANESSA</v>
      </c>
      <c r="C1589" s="1" t="e">
        <f>VLOOKUP(Tabla3[[#This Row],[COD . CLIENTE  ]],CREDITO[],4,FALSE)</f>
        <v>#N/A</v>
      </c>
      <c r="D1589" s="1" t="e">
        <f>VLOOKUP(Tabla3[[#This Row],[COD . CLIENTE  ]],CREDITO[],6,FALSE)</f>
        <v>#N/A</v>
      </c>
    </row>
    <row r="1590" spans="1:4" x14ac:dyDescent="0.25">
      <c r="A1590" s="3" t="s">
        <v>7868</v>
      </c>
      <c r="B1590" s="8" t="str">
        <f>VLOOKUP(Tabla3[[#This Row],[COD . CLIENTE  ]],Tabla15[],2,FALSE)</f>
        <v>MEGA TRAZO SOCIEDAD ANONIMA CERRADA</v>
      </c>
      <c r="C1590" s="1" t="e">
        <f>VLOOKUP(Tabla3[[#This Row],[COD . CLIENTE  ]],CREDITO[],4,FALSE)</f>
        <v>#N/A</v>
      </c>
      <c r="D1590" s="1" t="e">
        <f>VLOOKUP(Tabla3[[#This Row],[COD . CLIENTE  ]],CREDITO[],6,FALSE)</f>
        <v>#N/A</v>
      </c>
    </row>
    <row r="1591" spans="1:4" x14ac:dyDescent="0.25">
      <c r="A1591" s="3" t="s">
        <v>10906</v>
      </c>
      <c r="B1591" s="8" t="str">
        <f>VLOOKUP(Tabla3[[#This Row],[COD . CLIENTE  ]],Tabla15[],2,FALSE)</f>
        <v>AZ FRIO IMPORT S.A.C.</v>
      </c>
      <c r="C1591" s="1" t="e">
        <f>VLOOKUP(Tabla3[[#This Row],[COD . CLIENTE  ]],CREDITO[],4,FALSE)</f>
        <v>#N/A</v>
      </c>
      <c r="D1591" s="1" t="e">
        <f>VLOOKUP(Tabla3[[#This Row],[COD . CLIENTE  ]],CREDITO[],6,FALSE)</f>
        <v>#N/A</v>
      </c>
    </row>
    <row r="1592" spans="1:4" x14ac:dyDescent="0.25">
      <c r="A1592" s="3" t="s">
        <v>22106</v>
      </c>
      <c r="B1592" s="8" t="str">
        <f>VLOOKUP(Tabla3[[#This Row],[COD . CLIENTE  ]],Tabla15[],2,FALSE)</f>
        <v>M &amp; S GLOCAL SAC</v>
      </c>
      <c r="C1592" s="1" t="e">
        <f>VLOOKUP(Tabla3[[#This Row],[COD . CLIENTE  ]],CREDITO[],4,FALSE)</f>
        <v>#N/A</v>
      </c>
      <c r="D1592" s="1" t="e">
        <f>VLOOKUP(Tabla3[[#This Row],[COD . CLIENTE  ]],CREDITO[],6,FALSE)</f>
        <v>#N/A</v>
      </c>
    </row>
    <row r="1593" spans="1:4" x14ac:dyDescent="0.25">
      <c r="A1593" s="3" t="s">
        <v>7642</v>
      </c>
      <c r="B1593" s="8" t="str">
        <f>VLOOKUP(Tabla3[[#This Row],[COD . CLIENTE  ]],Tabla15[],2,FALSE)</f>
        <v>CORPORACION RIM SOCIEDAD ANONIMA CERRADA</v>
      </c>
      <c r="C1593" s="1" t="e">
        <f>VLOOKUP(Tabla3[[#This Row],[COD . CLIENTE  ]],CREDITO[],4,FALSE)</f>
        <v>#N/A</v>
      </c>
      <c r="D1593" s="1" t="e">
        <f>VLOOKUP(Tabla3[[#This Row],[COD . CLIENTE  ]],CREDITO[],6,FALSE)</f>
        <v>#N/A</v>
      </c>
    </row>
    <row r="1594" spans="1:4" x14ac:dyDescent="0.25">
      <c r="A1594" s="3" t="s">
        <v>8708</v>
      </c>
      <c r="B1594" s="8" t="str">
        <f>VLOOKUP(Tabla3[[#This Row],[COD . CLIENTE  ]],Tabla15[],2,FALSE)</f>
        <v>SERCRAR S.A.C</v>
      </c>
      <c r="C1594" s="1" t="e">
        <f>VLOOKUP(Tabla3[[#This Row],[COD . CLIENTE  ]],CREDITO[],4,FALSE)</f>
        <v>#N/A</v>
      </c>
      <c r="D1594" s="1" t="e">
        <f>VLOOKUP(Tabla3[[#This Row],[COD . CLIENTE  ]],CREDITO[],6,FALSE)</f>
        <v>#N/A</v>
      </c>
    </row>
    <row r="1595" spans="1:4" x14ac:dyDescent="0.25">
      <c r="A1595" s="3" t="s">
        <v>21985</v>
      </c>
      <c r="B1595" s="8" t="str">
        <f>VLOOKUP(Tabla3[[#This Row],[COD . CLIENTE  ]],Tabla15[],2,FALSE)</f>
        <v>EUROPAN SAC</v>
      </c>
      <c r="C1595" s="1" t="str">
        <f>VLOOKUP(Tabla3[[#This Row],[COD . CLIENTE  ]],CREDITO[],4,FALSE)</f>
        <v>Crédito 15 días</v>
      </c>
      <c r="D1595" s="1" t="str">
        <f>VLOOKUP(Tabla3[[#This Row],[COD . CLIENTE  ]],CREDITO[],6,FALSE)</f>
        <v>Alexandra Paredes</v>
      </c>
    </row>
    <row r="1596" spans="1:4" x14ac:dyDescent="0.25">
      <c r="A1596" s="3" t="s">
        <v>9491</v>
      </c>
      <c r="B1596" s="8" t="str">
        <f>VLOOKUP(Tabla3[[#This Row],[COD . CLIENTE  ]],Tabla15[],2,FALSE)</f>
        <v>IMPORTACIONES FRICOLD S.A.C.</v>
      </c>
      <c r="C1596" s="1" t="e">
        <f>VLOOKUP(Tabla3[[#This Row],[COD . CLIENTE  ]],CREDITO[],4,FALSE)</f>
        <v>#N/A</v>
      </c>
      <c r="D1596" s="1" t="e">
        <f>VLOOKUP(Tabla3[[#This Row],[COD . CLIENTE  ]],CREDITO[],6,FALSE)</f>
        <v>#N/A</v>
      </c>
    </row>
    <row r="1597" spans="1:4" x14ac:dyDescent="0.25">
      <c r="A1597" s="3" t="s">
        <v>22109</v>
      </c>
      <c r="B1597" s="8" t="str">
        <f>VLOOKUP(Tabla3[[#This Row],[COD . CLIENTE  ]],Tabla15[],2,FALSE)</f>
        <v>GALLARDO DIAZ JACKSON JOEL</v>
      </c>
      <c r="C1597" s="1" t="e">
        <f>VLOOKUP(Tabla3[[#This Row],[COD . CLIENTE  ]],CREDITO[],4,FALSE)</f>
        <v>#N/A</v>
      </c>
      <c r="D1597" s="1" t="e">
        <f>VLOOKUP(Tabla3[[#This Row],[COD . CLIENTE  ]],CREDITO[],6,FALSE)</f>
        <v>#N/A</v>
      </c>
    </row>
    <row r="1598" spans="1:4" x14ac:dyDescent="0.25">
      <c r="A1598" s="3" t="s">
        <v>22006</v>
      </c>
      <c r="B1598" s="8" t="str">
        <f>VLOOKUP(Tabla3[[#This Row],[COD . CLIENTE  ]],Tabla15[],2,FALSE)</f>
        <v>PALOMINO RAFAEL SAMUEL</v>
      </c>
      <c r="C1598" s="1" t="e">
        <f>VLOOKUP(Tabla3[[#This Row],[COD . CLIENTE  ]],CREDITO[],4,FALSE)</f>
        <v>#N/A</v>
      </c>
      <c r="D1598" s="1" t="e">
        <f>VLOOKUP(Tabla3[[#This Row],[COD . CLIENTE  ]],CREDITO[],6,FALSE)</f>
        <v>#N/A</v>
      </c>
    </row>
    <row r="1599" spans="1:4" x14ac:dyDescent="0.25">
      <c r="A1599" s="3" t="s">
        <v>7487</v>
      </c>
      <c r="B1599" s="8" t="str">
        <f>VLOOKUP(Tabla3[[#This Row],[COD . CLIENTE  ]],Tabla15[],2,FALSE)</f>
        <v>INVERSIONES EN TRANSPORTE Y TURISMO LIBERTADORES S</v>
      </c>
      <c r="C1599" s="1" t="e">
        <f>VLOOKUP(Tabla3[[#This Row],[COD . CLIENTE  ]],CREDITO[],4,FALSE)</f>
        <v>#N/A</v>
      </c>
      <c r="D1599" s="1" t="e">
        <f>VLOOKUP(Tabla3[[#This Row],[COD . CLIENTE  ]],CREDITO[],6,FALSE)</f>
        <v>#N/A</v>
      </c>
    </row>
    <row r="1600" spans="1:4" x14ac:dyDescent="0.25">
      <c r="A1600" s="3" t="s">
        <v>10262</v>
      </c>
      <c r="B1600" s="8" t="str">
        <f>VLOOKUP(Tabla3[[#This Row],[COD . CLIENTE  ]],Tabla15[],2,FALSE)</f>
        <v>D&amp;G PERU SERVICIOS GENERALES E.I.R.L.</v>
      </c>
      <c r="C1600" s="1" t="e">
        <f>VLOOKUP(Tabla3[[#This Row],[COD . CLIENTE  ]],CREDITO[],4,FALSE)</f>
        <v>#N/A</v>
      </c>
      <c r="D1600" s="1" t="e">
        <f>VLOOKUP(Tabla3[[#This Row],[COD . CLIENTE  ]],CREDITO[],6,FALSE)</f>
        <v>#N/A</v>
      </c>
    </row>
    <row r="1601" spans="1:4" x14ac:dyDescent="0.25">
      <c r="A1601" s="3" t="s">
        <v>22111</v>
      </c>
      <c r="B1601" s="8" t="str">
        <f>VLOOKUP(Tabla3[[#This Row],[COD . CLIENTE  ]],Tabla15[],2,FALSE)</f>
        <v>SANTA EMILY INTERNACIONAL SAC</v>
      </c>
      <c r="C1601" s="1" t="e">
        <f>VLOOKUP(Tabla3[[#This Row],[COD . CLIENTE  ]],CREDITO[],4,FALSE)</f>
        <v>#N/A</v>
      </c>
      <c r="D1601" s="1" t="e">
        <f>VLOOKUP(Tabla3[[#This Row],[COD . CLIENTE  ]],CREDITO[],6,FALSE)</f>
        <v>#N/A</v>
      </c>
    </row>
    <row r="1602" spans="1:4" x14ac:dyDescent="0.25">
      <c r="A1602" s="3" t="s">
        <v>9860</v>
      </c>
      <c r="B1602" s="8" t="str">
        <f>VLOOKUP(Tabla3[[#This Row],[COD . CLIENTE  ]],Tabla15[],2,FALSE)</f>
        <v>CONEX SOLUCIONES TECNOLOGICAS S.A.C</v>
      </c>
      <c r="C1602" s="1" t="e">
        <f>VLOOKUP(Tabla3[[#This Row],[COD . CLIENTE  ]],CREDITO[],4,FALSE)</f>
        <v>#N/A</v>
      </c>
      <c r="D1602" s="1" t="e">
        <f>VLOOKUP(Tabla3[[#This Row],[COD . CLIENTE  ]],CREDITO[],6,FALSE)</f>
        <v>#N/A</v>
      </c>
    </row>
    <row r="1603" spans="1:4" x14ac:dyDescent="0.25">
      <c r="A1603" s="3" t="s">
        <v>9860</v>
      </c>
      <c r="B1603" s="8" t="str">
        <f>VLOOKUP(Tabla3[[#This Row],[COD . CLIENTE  ]],Tabla15[],2,FALSE)</f>
        <v>CONEX SOLUCIONES TECNOLOGICAS S.A.C</v>
      </c>
      <c r="C1603" s="1" t="e">
        <f>VLOOKUP(Tabla3[[#This Row],[COD . CLIENTE  ]],CREDITO[],4,FALSE)</f>
        <v>#N/A</v>
      </c>
      <c r="D1603" s="1" t="e">
        <f>VLOOKUP(Tabla3[[#This Row],[COD . CLIENTE  ]],CREDITO[],6,FALSE)</f>
        <v>#N/A</v>
      </c>
    </row>
    <row r="1604" spans="1:4" x14ac:dyDescent="0.25">
      <c r="A1604" s="3" t="s">
        <v>8137</v>
      </c>
      <c r="B1604" s="8" t="str">
        <f>VLOOKUP(Tabla3[[#This Row],[COD . CLIENTE  ]],Tabla15[],2,FALSE)</f>
        <v>BUS SERVICE AUTOMOTRIZ S.A.C</v>
      </c>
      <c r="C1604" s="1" t="e">
        <f>VLOOKUP(Tabla3[[#This Row],[COD . CLIENTE  ]],CREDITO[],4,FALSE)</f>
        <v>#N/A</v>
      </c>
      <c r="D1604" s="1" t="e">
        <f>VLOOKUP(Tabla3[[#This Row],[COD . CLIENTE  ]],CREDITO[],6,FALSE)</f>
        <v>#N/A</v>
      </c>
    </row>
    <row r="1605" spans="1:4" x14ac:dyDescent="0.25">
      <c r="A1605" s="3" t="s">
        <v>9593</v>
      </c>
      <c r="B1605" s="8" t="str">
        <f>VLOOKUP(Tabla3[[#This Row],[COD . CLIENTE  ]],Tabla15[],2,FALSE)</f>
        <v>INVERSIONES Y REPRESENTACIONES CABRERA S.A.C.</v>
      </c>
      <c r="C1605" s="1" t="e">
        <f>VLOOKUP(Tabla3[[#This Row],[COD . CLIENTE  ]],CREDITO[],4,FALSE)</f>
        <v>#N/A</v>
      </c>
      <c r="D1605" s="1" t="e">
        <f>VLOOKUP(Tabla3[[#This Row],[COD . CLIENTE  ]],CREDITO[],6,FALSE)</f>
        <v>#N/A</v>
      </c>
    </row>
    <row r="1606" spans="1:4" x14ac:dyDescent="0.25">
      <c r="A1606" s="3" t="s">
        <v>7377</v>
      </c>
      <c r="B1606" s="8" t="str">
        <f>VLOOKUP(Tabla3[[#This Row],[COD . CLIENTE  ]],Tabla15[],2,FALSE)</f>
        <v>AUTO BOUTIQUE FL S.A.C.</v>
      </c>
      <c r="C1606" s="1" t="e">
        <f>VLOOKUP(Tabla3[[#This Row],[COD . CLIENTE  ]],CREDITO[],4,FALSE)</f>
        <v>#N/A</v>
      </c>
      <c r="D1606" s="1" t="e">
        <f>VLOOKUP(Tabla3[[#This Row],[COD . CLIENTE  ]],CREDITO[],6,FALSE)</f>
        <v>#N/A</v>
      </c>
    </row>
    <row r="1607" spans="1:4" x14ac:dyDescent="0.25">
      <c r="A1607" s="3" t="s">
        <v>22113</v>
      </c>
      <c r="B1607" s="8" t="str">
        <f>VLOOKUP(Tabla3[[#This Row],[COD . CLIENTE  ]],Tabla15[],2,FALSE)</f>
        <v>YANEZ ROMERO PABLO ELIAS</v>
      </c>
      <c r="C1607" s="1" t="e">
        <f>VLOOKUP(Tabla3[[#This Row],[COD . CLIENTE  ]],CREDITO[],4,FALSE)</f>
        <v>#N/A</v>
      </c>
      <c r="D1607" s="1" t="e">
        <f>VLOOKUP(Tabla3[[#This Row],[COD . CLIENTE  ]],CREDITO[],6,FALSE)</f>
        <v>#N/A</v>
      </c>
    </row>
    <row r="1608" spans="1:4" x14ac:dyDescent="0.25">
      <c r="A1608" s="3" t="s">
        <v>22113</v>
      </c>
      <c r="B1608" s="8" t="str">
        <f>VLOOKUP(Tabla3[[#This Row],[COD . CLIENTE  ]],Tabla15[],2,FALSE)</f>
        <v>YANEZ ROMERO PABLO ELIAS</v>
      </c>
      <c r="C1608" s="1" t="e">
        <f>VLOOKUP(Tabla3[[#This Row],[COD . CLIENTE  ]],CREDITO[],4,FALSE)</f>
        <v>#N/A</v>
      </c>
      <c r="D1608" s="1" t="e">
        <f>VLOOKUP(Tabla3[[#This Row],[COD . CLIENTE  ]],CREDITO[],6,FALSE)</f>
        <v>#N/A</v>
      </c>
    </row>
    <row r="1609" spans="1:4" x14ac:dyDescent="0.25">
      <c r="A1609" s="3" t="s">
        <v>10719</v>
      </c>
      <c r="B1609" s="8" t="str">
        <f>VLOOKUP(Tabla3[[#This Row],[COD . CLIENTE  ]],Tabla15[],2,FALSE)</f>
        <v>MULTISERVIC JH E.I.R.L</v>
      </c>
      <c r="C1609" s="1" t="e">
        <f>VLOOKUP(Tabla3[[#This Row],[COD . CLIENTE  ]],CREDITO[],4,FALSE)</f>
        <v>#N/A</v>
      </c>
      <c r="D1609" s="1" t="e">
        <f>VLOOKUP(Tabla3[[#This Row],[COD . CLIENTE  ]],CREDITO[],6,FALSE)</f>
        <v>#N/A</v>
      </c>
    </row>
    <row r="1610" spans="1:4" x14ac:dyDescent="0.25">
      <c r="A1610" s="3" t="s">
        <v>22098</v>
      </c>
      <c r="B1610" s="8" t="str">
        <f>VLOOKUP(Tabla3[[#This Row],[COD . CLIENTE  ]],Tabla15[],2,FALSE)</f>
        <v>CLIMATIZACION EL ORIENTE E.I.R.L</v>
      </c>
      <c r="C1610" s="1" t="e">
        <f>VLOOKUP(Tabla3[[#This Row],[COD . CLIENTE  ]],CREDITO[],4,FALSE)</f>
        <v>#N/A</v>
      </c>
      <c r="D1610" s="1" t="e">
        <f>VLOOKUP(Tabla3[[#This Row],[COD . CLIENTE  ]],CREDITO[],6,FALSE)</f>
        <v>#N/A</v>
      </c>
    </row>
    <row r="1611" spans="1:4" x14ac:dyDescent="0.25">
      <c r="A1611" s="3" t="s">
        <v>9307</v>
      </c>
      <c r="B1611" s="8" t="str">
        <f>VLOOKUP(Tabla3[[#This Row],[COD . CLIENTE  ]],Tabla15[],2,FALSE)</f>
        <v>REFRIGERACION COMERCIAL Y AIRE ACONDICIONADO E.I.R.L.</v>
      </c>
      <c r="C1611" s="1" t="e">
        <f>VLOOKUP(Tabla3[[#This Row],[COD . CLIENTE  ]],CREDITO[],4,FALSE)</f>
        <v>#N/A</v>
      </c>
      <c r="D1611" s="1" t="e">
        <f>VLOOKUP(Tabla3[[#This Row],[COD . CLIENTE  ]],CREDITO[],6,FALSE)</f>
        <v>#N/A</v>
      </c>
    </row>
    <row r="1612" spans="1:4" x14ac:dyDescent="0.25">
      <c r="A1612" s="3" t="s">
        <v>8012</v>
      </c>
      <c r="B1612" s="8" t="str">
        <f>VLOOKUP(Tabla3[[#This Row],[COD . CLIENTE  ]],Tabla15[],2,FALSE)</f>
        <v>MEGA FRIO DEZA S.A.C.</v>
      </c>
      <c r="C1612" s="1" t="e">
        <f>VLOOKUP(Tabla3[[#This Row],[COD . CLIENTE  ]],CREDITO[],4,FALSE)</f>
        <v>#N/A</v>
      </c>
      <c r="D1612" s="1" t="e">
        <f>VLOOKUP(Tabla3[[#This Row],[COD . CLIENTE  ]],CREDITO[],6,FALSE)</f>
        <v>#N/A</v>
      </c>
    </row>
    <row r="1613" spans="1:4" x14ac:dyDescent="0.25">
      <c r="A1613" s="3" t="s">
        <v>10289</v>
      </c>
      <c r="B1613" s="8" t="str">
        <f>VLOOKUP(Tabla3[[#This Row],[COD . CLIENTE  ]],Tabla15[],2,FALSE)</f>
        <v>BANANA PURITA CALIDAD S.A.C.</v>
      </c>
      <c r="C1613" s="1" t="e">
        <f>VLOOKUP(Tabla3[[#This Row],[COD . CLIENTE  ]],CREDITO[],4,FALSE)</f>
        <v>#N/A</v>
      </c>
      <c r="D1613" s="1" t="e">
        <f>VLOOKUP(Tabla3[[#This Row],[COD . CLIENTE  ]],CREDITO[],6,FALSE)</f>
        <v>#N/A</v>
      </c>
    </row>
    <row r="1614" spans="1:4" x14ac:dyDescent="0.25">
      <c r="A1614" s="3" t="s">
        <v>5310</v>
      </c>
      <c r="B1614" s="8" t="str">
        <f>VLOOKUP(Tabla3[[#This Row],[COD . CLIENTE  ]],Tabla15[],2,FALSE)</f>
        <v xml:space="preserve">LUYO CAMPOS GIANCARLOS </v>
      </c>
      <c r="C1614" s="1" t="e">
        <f>VLOOKUP(Tabla3[[#This Row],[COD . CLIENTE  ]],CREDITO[],4,FALSE)</f>
        <v>#N/A</v>
      </c>
      <c r="D1614" s="1" t="e">
        <f>VLOOKUP(Tabla3[[#This Row],[COD . CLIENTE  ]],CREDITO[],6,FALSE)</f>
        <v>#N/A</v>
      </c>
    </row>
    <row r="1615" spans="1:4" x14ac:dyDescent="0.25">
      <c r="A1615" s="3" t="s">
        <v>8968</v>
      </c>
      <c r="B1615" s="8" t="str">
        <f>VLOOKUP(Tabla3[[#This Row],[COD . CLIENTE  ]],Tabla15[],2,FALSE)</f>
        <v>COMERCIAL REFRIGERACION PERU S.A.C.</v>
      </c>
      <c r="C1615" s="1" t="str">
        <f>VLOOKUP(Tabla3[[#This Row],[COD . CLIENTE  ]],CREDITO[],4,FALSE)</f>
        <v>Crédito 30 días</v>
      </c>
      <c r="D1615" s="1" t="str">
        <f>VLOOKUP(Tabla3[[#This Row],[COD . CLIENTE  ]],CREDITO[],6,FALSE)</f>
        <v>Alexandra Paredes</v>
      </c>
    </row>
    <row r="1616" spans="1:4" x14ac:dyDescent="0.25">
      <c r="A1616" s="3" t="s">
        <v>4556</v>
      </c>
      <c r="B1616" s="8" t="str">
        <f>VLOOKUP(Tabla3[[#This Row],[COD . CLIENTE  ]],Tabla15[],2,FALSE)</f>
        <v>TOCTO ULLOA AUSTRAGILDA</v>
      </c>
      <c r="C1616" s="1" t="e">
        <f>VLOOKUP(Tabla3[[#This Row],[COD . CLIENTE  ]],CREDITO[],4,FALSE)</f>
        <v>#N/A</v>
      </c>
      <c r="D1616" s="1" t="e">
        <f>VLOOKUP(Tabla3[[#This Row],[COD . CLIENTE  ]],CREDITO[],6,FALSE)</f>
        <v>#N/A</v>
      </c>
    </row>
    <row r="1617" spans="1:4" x14ac:dyDescent="0.25">
      <c r="A1617" s="3" t="s">
        <v>22117</v>
      </c>
      <c r="B1617" s="8" t="str">
        <f>VLOOKUP(Tabla3[[#This Row],[COD . CLIENTE  ]],Tabla15[],2,FALSE)</f>
        <v>GUTIERREZ MOTORS PERU SAC</v>
      </c>
      <c r="C1617" s="1" t="e">
        <f>VLOOKUP(Tabla3[[#This Row],[COD . CLIENTE  ]],CREDITO[],4,FALSE)</f>
        <v>#N/A</v>
      </c>
      <c r="D1617" s="1" t="e">
        <f>VLOOKUP(Tabla3[[#This Row],[COD . CLIENTE  ]],CREDITO[],6,FALSE)</f>
        <v>#N/A</v>
      </c>
    </row>
    <row r="1618" spans="1:4" x14ac:dyDescent="0.25">
      <c r="A1618" s="3" t="s">
        <v>9860</v>
      </c>
      <c r="B1618" s="8" t="str">
        <f>VLOOKUP(Tabla3[[#This Row],[COD . CLIENTE  ]],Tabla15[],2,FALSE)</f>
        <v>CONEX SOLUCIONES TECNOLOGICAS S.A.C</v>
      </c>
      <c r="C1618" s="1" t="e">
        <f>VLOOKUP(Tabla3[[#This Row],[COD . CLIENTE  ]],CREDITO[],4,FALSE)</f>
        <v>#N/A</v>
      </c>
      <c r="D1618" s="1" t="e">
        <f>VLOOKUP(Tabla3[[#This Row],[COD . CLIENTE  ]],CREDITO[],6,FALSE)</f>
        <v>#N/A</v>
      </c>
    </row>
    <row r="1619" spans="1:4" x14ac:dyDescent="0.25">
      <c r="A1619" s="3" t="s">
        <v>22010</v>
      </c>
      <c r="B1619" s="8" t="str">
        <f>VLOOKUP(Tabla3[[#This Row],[COD . CLIENTE  ]],Tabla15[],2,FALSE)</f>
        <v>COPRAVA EIRL</v>
      </c>
      <c r="C1619" s="1" t="e">
        <f>VLOOKUP(Tabla3[[#This Row],[COD . CLIENTE  ]],CREDITO[],4,FALSE)</f>
        <v>#N/A</v>
      </c>
      <c r="D1619" s="1" t="e">
        <f>VLOOKUP(Tabla3[[#This Row],[COD . CLIENTE  ]],CREDITO[],6,FALSE)</f>
        <v>#N/A</v>
      </c>
    </row>
    <row r="1620" spans="1:4" x14ac:dyDescent="0.25">
      <c r="A1620" s="3" t="s">
        <v>10780</v>
      </c>
      <c r="B1620" s="8" t="str">
        <f>VLOOKUP(Tabla3[[#This Row],[COD . CLIENTE  ]],Tabla15[],2,FALSE)</f>
        <v>CONTINENTAL COLD S.A.C.</v>
      </c>
      <c r="C1620" s="1" t="e">
        <f>VLOOKUP(Tabla3[[#This Row],[COD . CLIENTE  ]],CREDITO[],4,FALSE)</f>
        <v>#N/A</v>
      </c>
      <c r="D1620" s="1" t="e">
        <f>VLOOKUP(Tabla3[[#This Row],[COD . CLIENTE  ]],CREDITO[],6,FALSE)</f>
        <v>#N/A</v>
      </c>
    </row>
    <row r="1621" spans="1:4" x14ac:dyDescent="0.25">
      <c r="A1621" s="3" t="s">
        <v>4241</v>
      </c>
      <c r="B1621" s="8" t="str">
        <f>VLOOKUP(Tabla3[[#This Row],[COD . CLIENTE  ]],Tabla15[],2,FALSE)</f>
        <v>YANCCE TUCTA JOSE MANUEL</v>
      </c>
      <c r="C1621" s="1" t="e">
        <f>VLOOKUP(Tabla3[[#This Row],[COD . CLIENTE  ]],CREDITO[],4,FALSE)</f>
        <v>#N/A</v>
      </c>
      <c r="D1621" s="1" t="e">
        <f>VLOOKUP(Tabla3[[#This Row],[COD . CLIENTE  ]],CREDITO[],6,FALSE)</f>
        <v>#N/A</v>
      </c>
    </row>
    <row r="1622" spans="1:4" x14ac:dyDescent="0.25">
      <c r="A1622" s="3" t="s">
        <v>22123</v>
      </c>
      <c r="B1622" s="8" t="str">
        <f>VLOOKUP(Tabla3[[#This Row],[COD . CLIENTE  ]],Tabla15[],2,FALSE)</f>
        <v>CEELE CORP.FABRICANTES Y RENOVACIONES INDUSTRIALES SAC</v>
      </c>
      <c r="C1622" s="1" t="e">
        <f>VLOOKUP(Tabla3[[#This Row],[COD . CLIENTE  ]],CREDITO[],4,FALSE)</f>
        <v>#N/A</v>
      </c>
      <c r="D1622" s="1" t="e">
        <f>VLOOKUP(Tabla3[[#This Row],[COD . CLIENTE  ]],CREDITO[],6,FALSE)</f>
        <v>#N/A</v>
      </c>
    </row>
    <row r="1623" spans="1:4" x14ac:dyDescent="0.25">
      <c r="A1623" s="3" t="s">
        <v>10195</v>
      </c>
      <c r="B1623" s="8" t="str">
        <f>VLOOKUP(Tabla3[[#This Row],[COD . CLIENTE  ]],Tabla15[],2,FALSE)</f>
        <v>INVERSIONES SECAU S.A.C.</v>
      </c>
      <c r="C1623" s="1" t="e">
        <f>VLOOKUP(Tabla3[[#This Row],[COD . CLIENTE  ]],CREDITO[],4,FALSE)</f>
        <v>#N/A</v>
      </c>
      <c r="D1623" s="1" t="e">
        <f>VLOOKUP(Tabla3[[#This Row],[COD . CLIENTE  ]],CREDITO[],6,FALSE)</f>
        <v>#N/A</v>
      </c>
    </row>
    <row r="1624" spans="1:4" x14ac:dyDescent="0.25">
      <c r="A1624" s="3" t="s">
        <v>7379</v>
      </c>
      <c r="B1624" s="8" t="str">
        <f>VLOOKUP(Tabla3[[#This Row],[COD . CLIENTE  ]],Tabla15[],2,FALSE)</f>
        <v>INVERSIONES PESQUERAS LIGURIA S.A.C.</v>
      </c>
      <c r="C1624" s="1" t="e">
        <f>VLOOKUP(Tabla3[[#This Row],[COD . CLIENTE  ]],CREDITO[],4,FALSE)</f>
        <v>#N/A</v>
      </c>
      <c r="D1624" s="1" t="e">
        <f>VLOOKUP(Tabla3[[#This Row],[COD . CLIENTE  ]],CREDITO[],6,FALSE)</f>
        <v>#N/A</v>
      </c>
    </row>
    <row r="1625" spans="1:4" x14ac:dyDescent="0.25">
      <c r="A1625" s="3" t="s">
        <v>22125</v>
      </c>
      <c r="B1625" s="8" t="str">
        <f>VLOOKUP(Tabla3[[#This Row],[COD . CLIENTE  ]],Tabla15[],2,FALSE)</f>
        <v>TRANSPORTES Y SERVICIOS CARHUAMAYO SAC</v>
      </c>
      <c r="C1625" s="1" t="e">
        <f>VLOOKUP(Tabla3[[#This Row],[COD . CLIENTE  ]],CREDITO[],4,FALSE)</f>
        <v>#N/A</v>
      </c>
      <c r="D1625" s="1" t="e">
        <f>VLOOKUP(Tabla3[[#This Row],[COD . CLIENTE  ]],CREDITO[],6,FALSE)</f>
        <v>#N/A</v>
      </c>
    </row>
    <row r="1626" spans="1:4" x14ac:dyDescent="0.25">
      <c r="A1626" s="3" t="s">
        <v>7379</v>
      </c>
      <c r="B1626" s="8" t="str">
        <f>VLOOKUP(Tabla3[[#This Row],[COD . CLIENTE  ]],Tabla15[],2,FALSE)</f>
        <v>INVERSIONES PESQUERAS LIGURIA S.A.C.</v>
      </c>
      <c r="C1626" s="1" t="e">
        <f>VLOOKUP(Tabla3[[#This Row],[COD . CLIENTE  ]],CREDITO[],4,FALSE)</f>
        <v>#N/A</v>
      </c>
      <c r="D1626" s="1" t="e">
        <f>VLOOKUP(Tabla3[[#This Row],[COD . CLIENTE  ]],CREDITO[],6,FALSE)</f>
        <v>#N/A</v>
      </c>
    </row>
    <row r="1627" spans="1:4" x14ac:dyDescent="0.25">
      <c r="A1627" s="3" t="s">
        <v>9711</v>
      </c>
      <c r="B1627" s="8" t="str">
        <f>VLOOKUP(Tabla3[[#This Row],[COD . CLIENTE  ]],Tabla15[],2,FALSE)</f>
        <v>JE REFRIGERACION S.A.C.</v>
      </c>
      <c r="C1627" s="1" t="e">
        <f>VLOOKUP(Tabla3[[#This Row],[COD . CLIENTE  ]],CREDITO[],4,FALSE)</f>
        <v>#N/A</v>
      </c>
      <c r="D1627" s="1" t="e">
        <f>VLOOKUP(Tabla3[[#This Row],[COD . CLIENTE  ]],CREDITO[],6,FALSE)</f>
        <v>#N/A</v>
      </c>
    </row>
    <row r="1628" spans="1:4" x14ac:dyDescent="0.25">
      <c r="A1628" s="3" t="s">
        <v>11429</v>
      </c>
      <c r="B1628" s="8" t="str">
        <f>VLOOKUP(Tabla3[[#This Row],[COD . CLIENTE  ]],Tabla15[],2,FALSE)</f>
        <v>MEDRANO DELGADO RICARDO</v>
      </c>
      <c r="C1628" s="1" t="e">
        <f>VLOOKUP(Tabla3[[#This Row],[COD . CLIENTE  ]],CREDITO[],4,FALSE)</f>
        <v>#N/A</v>
      </c>
      <c r="D1628" s="1" t="e">
        <f>VLOOKUP(Tabla3[[#This Row],[COD . CLIENTE  ]],CREDITO[],6,FALSE)</f>
        <v>#N/A</v>
      </c>
    </row>
    <row r="1629" spans="1:4" x14ac:dyDescent="0.25">
      <c r="A1629" s="3" t="s">
        <v>4609</v>
      </c>
      <c r="B1629" s="8" t="str">
        <f>VLOOKUP(Tabla3[[#This Row],[COD . CLIENTE  ]],Tabla15[],2,FALSE)</f>
        <v>ZAVALETA ADRIAN EDUARDO SIMEON</v>
      </c>
      <c r="C1629" s="1" t="e">
        <f>VLOOKUP(Tabla3[[#This Row],[COD . CLIENTE  ]],CREDITO[],4,FALSE)</f>
        <v>#N/A</v>
      </c>
      <c r="D1629" s="1" t="e">
        <f>VLOOKUP(Tabla3[[#This Row],[COD . CLIENTE  ]],CREDITO[],6,FALSE)</f>
        <v>#N/A</v>
      </c>
    </row>
    <row r="1630" spans="1:4" x14ac:dyDescent="0.25">
      <c r="A1630" s="3" t="s">
        <v>22127</v>
      </c>
      <c r="B1630" s="8" t="str">
        <f>VLOOKUP(Tabla3[[#This Row],[COD . CLIENTE  ]],Tabla15[],2,FALSE)</f>
        <v>GENERAL FACILITIES GROUP E.I.R.L</v>
      </c>
      <c r="C1630" s="1" t="e">
        <f>VLOOKUP(Tabla3[[#This Row],[COD . CLIENTE  ]],CREDITO[],4,FALSE)</f>
        <v>#N/A</v>
      </c>
      <c r="D1630" s="1" t="e">
        <f>VLOOKUP(Tabla3[[#This Row],[COD . CLIENTE  ]],CREDITO[],6,FALSE)</f>
        <v>#N/A</v>
      </c>
    </row>
    <row r="1631" spans="1:4" x14ac:dyDescent="0.25">
      <c r="A1631" s="3" t="s">
        <v>8914</v>
      </c>
      <c r="B1631" s="8" t="str">
        <f>VLOOKUP(Tabla3[[#This Row],[COD . CLIENTE  ]],Tabla15[],2,FALSE)</f>
        <v>CP ENERGY &amp; AIR  CONDITIONING SAC.</v>
      </c>
      <c r="C1631" s="1" t="e">
        <f>VLOOKUP(Tabla3[[#This Row],[COD . CLIENTE  ]],CREDITO[],4,FALSE)</f>
        <v>#N/A</v>
      </c>
      <c r="D1631" s="1" t="e">
        <f>VLOOKUP(Tabla3[[#This Row],[COD . CLIENTE  ]],CREDITO[],6,FALSE)</f>
        <v>#N/A</v>
      </c>
    </row>
    <row r="1632" spans="1:4" x14ac:dyDescent="0.25">
      <c r="A1632" s="3" t="s">
        <v>9093</v>
      </c>
      <c r="B1632" s="8" t="str">
        <f>VLOOKUP(Tabla3[[#This Row],[COD . CLIENTE  ]],Tabla15[],2,FALSE)</f>
        <v>NEWREST INFLIGHT PERU S.A.C.</v>
      </c>
      <c r="C1632" s="1" t="str">
        <f>VLOOKUP(Tabla3[[#This Row],[COD . CLIENTE  ]],CREDITO[],4,FALSE)</f>
        <v>Crédito 30 días</v>
      </c>
      <c r="D1632" s="1" t="str">
        <f>VLOOKUP(Tabla3[[#This Row],[COD . CLIENTE  ]],CREDITO[],6,FALSE)</f>
        <v>DIANA MAYORCA</v>
      </c>
    </row>
    <row r="1633" spans="1:4" x14ac:dyDescent="0.25">
      <c r="A1633" s="3" t="s">
        <v>10288</v>
      </c>
      <c r="B1633" s="8" t="str">
        <f>VLOOKUP(Tabla3[[#This Row],[COD . CLIENTE  ]],Tabla15[],2,FALSE)</f>
        <v>F Y C SISTEM CONTROL PERU S.A.C.</v>
      </c>
      <c r="C1633" s="1" t="e">
        <f>VLOOKUP(Tabla3[[#This Row],[COD . CLIENTE  ]],CREDITO[],4,FALSE)</f>
        <v>#N/A</v>
      </c>
      <c r="D1633" s="1" t="e">
        <f>VLOOKUP(Tabla3[[#This Row],[COD . CLIENTE  ]],CREDITO[],6,FALSE)</f>
        <v>#N/A</v>
      </c>
    </row>
    <row r="1634" spans="1:4" x14ac:dyDescent="0.25">
      <c r="A1634" s="3" t="s">
        <v>21717</v>
      </c>
      <c r="B1634" s="8" t="str">
        <f>VLOOKUP(Tabla3[[#This Row],[COD . CLIENTE  ]],Tabla15[],2,FALSE)</f>
        <v>SERVICIOS GASTRONOMICOS SAN ISIDRO SAC</v>
      </c>
      <c r="C1634" s="1" t="e">
        <f>VLOOKUP(Tabla3[[#This Row],[COD . CLIENTE  ]],CREDITO[],4,FALSE)</f>
        <v>#N/A</v>
      </c>
      <c r="D1634" s="1" t="e">
        <f>VLOOKUP(Tabla3[[#This Row],[COD . CLIENTE  ]],CREDITO[],6,FALSE)</f>
        <v>#N/A</v>
      </c>
    </row>
    <row r="1635" spans="1:4" x14ac:dyDescent="0.25">
      <c r="A1635" s="3" t="s">
        <v>22117</v>
      </c>
      <c r="B1635" s="8" t="str">
        <f>VLOOKUP(Tabla3[[#This Row],[COD . CLIENTE  ]],Tabla15[],2,FALSE)</f>
        <v>GUTIERREZ MOTORS PERU SAC</v>
      </c>
      <c r="C1635" s="1" t="e">
        <f>VLOOKUP(Tabla3[[#This Row],[COD . CLIENTE  ]],CREDITO[],4,FALSE)</f>
        <v>#N/A</v>
      </c>
      <c r="D1635" s="1" t="e">
        <f>VLOOKUP(Tabla3[[#This Row],[COD . CLIENTE  ]],CREDITO[],6,FALSE)</f>
        <v>#N/A</v>
      </c>
    </row>
    <row r="1636" spans="1:4" x14ac:dyDescent="0.25">
      <c r="A1636" s="3" t="s">
        <v>4556</v>
      </c>
      <c r="B1636" s="8" t="str">
        <f>VLOOKUP(Tabla3[[#This Row],[COD . CLIENTE  ]],Tabla15[],2,FALSE)</f>
        <v>TOCTO ULLOA AUSTRAGILDA</v>
      </c>
      <c r="C1636" s="1" t="e">
        <f>VLOOKUP(Tabla3[[#This Row],[COD . CLIENTE  ]],CREDITO[],4,FALSE)</f>
        <v>#N/A</v>
      </c>
      <c r="D1636" s="1" t="e">
        <f>VLOOKUP(Tabla3[[#This Row],[COD . CLIENTE  ]],CREDITO[],6,FALSE)</f>
        <v>#N/A</v>
      </c>
    </row>
    <row r="1637" spans="1:4" x14ac:dyDescent="0.25">
      <c r="A1637" s="3" t="s">
        <v>8540</v>
      </c>
      <c r="B1637" s="8" t="str">
        <f>VLOOKUP(Tabla3[[#This Row],[COD . CLIENTE  ]],Tabla15[],2,FALSE)</f>
        <v>FRIOTEAM S.A.C.</v>
      </c>
      <c r="C1637" s="1" t="str">
        <f>VLOOKUP(Tabla3[[#This Row],[COD . CLIENTE  ]],CREDITO[],4,FALSE)</f>
        <v>Crédito 30 días</v>
      </c>
      <c r="D1637" s="1" t="str">
        <f>VLOOKUP(Tabla3[[#This Row],[COD . CLIENTE  ]],CREDITO[],6,FALSE)</f>
        <v>DIANA MAYORCA</v>
      </c>
    </row>
    <row r="1638" spans="1:4" x14ac:dyDescent="0.25">
      <c r="A1638" s="3" t="s">
        <v>8540</v>
      </c>
      <c r="B1638" s="8" t="str">
        <f>VLOOKUP(Tabla3[[#This Row],[COD . CLIENTE  ]],Tabla15[],2,FALSE)</f>
        <v>FRIOTEAM S.A.C.</v>
      </c>
      <c r="C1638" s="1" t="str">
        <f>VLOOKUP(Tabla3[[#This Row],[COD . CLIENTE  ]],CREDITO[],4,FALSE)</f>
        <v>Crédito 30 días</v>
      </c>
      <c r="D1638" s="1" t="str">
        <f>VLOOKUP(Tabla3[[#This Row],[COD . CLIENTE  ]],CREDITO[],6,FALSE)</f>
        <v>DIANA MAYORCA</v>
      </c>
    </row>
    <row r="1639" spans="1:4" x14ac:dyDescent="0.25">
      <c r="A1639" s="3" t="s">
        <v>21713</v>
      </c>
      <c r="B1639" s="8" t="str">
        <f>VLOOKUP(Tabla3[[#This Row],[COD . CLIENTE  ]],Tabla15[],2,FALSE)</f>
        <v>GLOBAL BUILDERS PERU SAC</v>
      </c>
      <c r="C1639" s="1" t="e">
        <f>VLOOKUP(Tabla3[[#This Row],[COD . CLIENTE  ]],CREDITO[],4,FALSE)</f>
        <v>#N/A</v>
      </c>
      <c r="D1639" s="1" t="e">
        <f>VLOOKUP(Tabla3[[#This Row],[COD . CLIENTE  ]],CREDITO[],6,FALSE)</f>
        <v>#N/A</v>
      </c>
    </row>
    <row r="1640" spans="1:4" x14ac:dyDescent="0.25">
      <c r="A1640" s="3" t="s">
        <v>21713</v>
      </c>
      <c r="B1640" s="8" t="str">
        <f>VLOOKUP(Tabla3[[#This Row],[COD . CLIENTE  ]],Tabla15[],2,FALSE)</f>
        <v>GLOBAL BUILDERS PERU SAC</v>
      </c>
      <c r="C1640" s="1" t="e">
        <f>VLOOKUP(Tabla3[[#This Row],[COD . CLIENTE  ]],CREDITO[],4,FALSE)</f>
        <v>#N/A</v>
      </c>
      <c r="D1640" s="1" t="e">
        <f>VLOOKUP(Tabla3[[#This Row],[COD . CLIENTE  ]],CREDITO[],6,FALSE)</f>
        <v>#N/A</v>
      </c>
    </row>
    <row r="1641" spans="1:4" x14ac:dyDescent="0.25">
      <c r="A1641" s="3" t="s">
        <v>21775</v>
      </c>
      <c r="B1641" s="8" t="str">
        <f>VLOOKUP(Tabla3[[#This Row],[COD . CLIENTE  ]],Tabla15[],2,FALSE)</f>
        <v>INMOBILIARIA PERU RAICES SAC</v>
      </c>
      <c r="C1641" s="1" t="e">
        <f>VLOOKUP(Tabla3[[#This Row],[COD . CLIENTE  ]],CREDITO[],4,FALSE)</f>
        <v>#N/A</v>
      </c>
      <c r="D1641" s="1" t="e">
        <f>VLOOKUP(Tabla3[[#This Row],[COD . CLIENTE  ]],CREDITO[],6,FALSE)</f>
        <v>#N/A</v>
      </c>
    </row>
    <row r="1642" spans="1:4" x14ac:dyDescent="0.25">
      <c r="A1642" s="3" t="s">
        <v>22129</v>
      </c>
      <c r="B1642" s="8" t="str">
        <f>VLOOKUP(Tabla3[[#This Row],[COD . CLIENTE  ]],Tabla15[],2,FALSE)</f>
        <v>MEZA CEVERO BRUCE ARNOLD</v>
      </c>
      <c r="C1642" s="1" t="e">
        <f>VLOOKUP(Tabla3[[#This Row],[COD . CLIENTE  ]],CREDITO[],4,FALSE)</f>
        <v>#N/A</v>
      </c>
      <c r="D1642" s="1" t="e">
        <f>VLOOKUP(Tabla3[[#This Row],[COD . CLIENTE  ]],CREDITO[],6,FALSE)</f>
        <v>#N/A</v>
      </c>
    </row>
    <row r="1643" spans="1:4" x14ac:dyDescent="0.25">
      <c r="A1643" s="3" t="s">
        <v>22131</v>
      </c>
      <c r="B1643" s="8" t="str">
        <f>VLOOKUP(Tabla3[[#This Row],[COD . CLIENTE  ]],Tabla15[],2,FALSE)</f>
        <v>CRISOSTOMO MARTINEZ PEDRO ALONSO</v>
      </c>
      <c r="C1643" s="1" t="e">
        <f>VLOOKUP(Tabla3[[#This Row],[COD . CLIENTE  ]],CREDITO[],4,FALSE)</f>
        <v>#N/A</v>
      </c>
      <c r="D1643" s="1" t="e">
        <f>VLOOKUP(Tabla3[[#This Row],[COD . CLIENTE  ]],CREDITO[],6,FALSE)</f>
        <v>#N/A</v>
      </c>
    </row>
    <row r="1644" spans="1:4" x14ac:dyDescent="0.25">
      <c r="A1644" s="3" t="s">
        <v>7703</v>
      </c>
      <c r="B1644" s="8" t="str">
        <f>VLOOKUP(Tabla3[[#This Row],[COD . CLIENTE  ]],Tabla15[],2,FALSE)</f>
        <v>CORPORACION DE REPUESTOS S.A</v>
      </c>
      <c r="C1644" s="1" t="e">
        <f>VLOOKUP(Tabla3[[#This Row],[COD . CLIENTE  ]],CREDITO[],4,FALSE)</f>
        <v>#N/A</v>
      </c>
      <c r="D1644" s="1" t="e">
        <f>VLOOKUP(Tabla3[[#This Row],[COD . CLIENTE  ]],CREDITO[],6,FALSE)</f>
        <v>#N/A</v>
      </c>
    </row>
    <row r="1645" spans="1:4" x14ac:dyDescent="0.25">
      <c r="A1645" s="3" t="s">
        <v>5657</v>
      </c>
      <c r="B1645" s="8" t="str">
        <f>VLOOKUP(Tabla3[[#This Row],[COD . CLIENTE  ]],Tabla15[],2,FALSE)</f>
        <v>COLD IMPORT S.A.</v>
      </c>
      <c r="C1645" s="1" t="str">
        <f>VLOOKUP(Tabla3[[#This Row],[COD . CLIENTE  ]],CREDITO[],4,FALSE)</f>
        <v>Crédito 30 días</v>
      </c>
      <c r="D1645" s="1" t="str">
        <f>VLOOKUP(Tabla3[[#This Row],[COD . CLIENTE  ]],CREDITO[],6,FALSE)</f>
        <v>DIANA MAYORCA</v>
      </c>
    </row>
    <row r="1646" spans="1:4" x14ac:dyDescent="0.25">
      <c r="A1646" s="3" t="s">
        <v>22127</v>
      </c>
      <c r="B1646" s="8" t="str">
        <f>VLOOKUP(Tabla3[[#This Row],[COD . CLIENTE  ]],Tabla15[],2,FALSE)</f>
        <v>GENERAL FACILITIES GROUP E.I.R.L</v>
      </c>
      <c r="C1646" s="1" t="e">
        <f>VLOOKUP(Tabla3[[#This Row],[COD . CLIENTE  ]],CREDITO[],4,FALSE)</f>
        <v>#N/A</v>
      </c>
      <c r="D1646" s="1" t="e">
        <f>VLOOKUP(Tabla3[[#This Row],[COD . CLIENTE  ]],CREDITO[],6,FALSE)</f>
        <v>#N/A</v>
      </c>
    </row>
    <row r="1647" spans="1:4" x14ac:dyDescent="0.25">
      <c r="A1647" s="3" t="s">
        <v>10229</v>
      </c>
      <c r="B1647" s="8" t="str">
        <f>VLOOKUP(Tabla3[[#This Row],[COD . CLIENTE  ]],Tabla15[],2,FALSE)</f>
        <v>MASTERCOOL PERU COMPANY S.A.C.</v>
      </c>
      <c r="C1647" s="1" t="e">
        <f>VLOOKUP(Tabla3[[#This Row],[COD . CLIENTE  ]],CREDITO[],4,FALSE)</f>
        <v>#N/A</v>
      </c>
      <c r="D1647" s="1" t="e">
        <f>VLOOKUP(Tabla3[[#This Row],[COD . CLIENTE  ]],CREDITO[],6,FALSE)</f>
        <v>#N/A</v>
      </c>
    </row>
    <row r="1648" spans="1:4" x14ac:dyDescent="0.25">
      <c r="A1648" s="3" t="s">
        <v>8306</v>
      </c>
      <c r="B1648" s="8" t="str">
        <f>VLOOKUP(Tabla3[[#This Row],[COD . CLIENTE  ]],Tabla15[],2,FALSE)</f>
        <v>PEÑAFIEL INGENIEROS S.A.C.</v>
      </c>
      <c r="C1648" s="1" t="e">
        <f>VLOOKUP(Tabla3[[#This Row],[COD . CLIENTE  ]],CREDITO[],4,FALSE)</f>
        <v>#N/A</v>
      </c>
      <c r="D1648" s="1" t="e">
        <f>VLOOKUP(Tabla3[[#This Row],[COD . CLIENTE  ]],CREDITO[],6,FALSE)</f>
        <v>#N/A</v>
      </c>
    </row>
    <row r="1649" spans="1:4" x14ac:dyDescent="0.25">
      <c r="A1649" s="3" t="s">
        <v>6498</v>
      </c>
      <c r="B1649" s="8" t="str">
        <f>VLOOKUP(Tabla3[[#This Row],[COD . CLIENTE  ]],Tabla15[],2,FALSE)</f>
        <v>MITOR INGENIEROS S.A.</v>
      </c>
      <c r="C1649" s="1" t="str">
        <f>VLOOKUP(Tabla3[[#This Row],[COD . CLIENTE  ]],CREDITO[],4,FALSE)</f>
        <v>Crédito 30 días</v>
      </c>
      <c r="D1649" s="1" t="str">
        <f>VLOOKUP(Tabla3[[#This Row],[COD . CLIENTE  ]],CREDITO[],6,FALSE)</f>
        <v>Daniela vicente</v>
      </c>
    </row>
    <row r="1650" spans="1:4" x14ac:dyDescent="0.25">
      <c r="A1650" s="3" t="s">
        <v>10034</v>
      </c>
      <c r="B1650" s="8" t="str">
        <f>VLOOKUP(Tabla3[[#This Row],[COD . CLIENTE  ]],Tabla15[],2,FALSE)</f>
        <v>INGENIERIA Y TECNOLOGIA DEL FRIO S.A.C.</v>
      </c>
      <c r="C1650" s="1" t="e">
        <f>VLOOKUP(Tabla3[[#This Row],[COD . CLIENTE  ]],CREDITO[],4,FALSE)</f>
        <v>#N/A</v>
      </c>
      <c r="D1650" s="1" t="e">
        <f>VLOOKUP(Tabla3[[#This Row],[COD . CLIENTE  ]],CREDITO[],6,FALSE)</f>
        <v>#N/A</v>
      </c>
    </row>
    <row r="1651" spans="1:4" x14ac:dyDescent="0.25">
      <c r="A1651" s="3" t="s">
        <v>9155</v>
      </c>
      <c r="B1651" s="8" t="str">
        <f>VLOOKUP(Tabla3[[#This Row],[COD . CLIENTE  ]],Tabla15[],2,FALSE)</f>
        <v>IBERICA DE MANTENIMIENTO S.A. SUCURSAL DEL PERU</v>
      </c>
      <c r="C1651" s="1" t="e">
        <f>VLOOKUP(Tabla3[[#This Row],[COD . CLIENTE  ]],CREDITO[],4,FALSE)</f>
        <v>#N/A</v>
      </c>
      <c r="D1651" s="1" t="e">
        <f>VLOOKUP(Tabla3[[#This Row],[COD . CLIENTE  ]],CREDITO[],6,FALSE)</f>
        <v>#N/A</v>
      </c>
    </row>
    <row r="1652" spans="1:4" x14ac:dyDescent="0.25">
      <c r="A1652" s="3" t="s">
        <v>9860</v>
      </c>
      <c r="B1652" s="8" t="str">
        <f>VLOOKUP(Tabla3[[#This Row],[COD . CLIENTE  ]],Tabla15[],2,FALSE)</f>
        <v>CONEX SOLUCIONES TECNOLOGICAS S.A.C</v>
      </c>
      <c r="C1652" s="1" t="e">
        <f>VLOOKUP(Tabla3[[#This Row],[COD . CLIENTE  ]],CREDITO[],4,FALSE)</f>
        <v>#N/A</v>
      </c>
      <c r="D1652" s="1" t="e">
        <f>VLOOKUP(Tabla3[[#This Row],[COD . CLIENTE  ]],CREDITO[],6,FALSE)</f>
        <v>#N/A</v>
      </c>
    </row>
    <row r="1653" spans="1:4" x14ac:dyDescent="0.25">
      <c r="A1653" s="3" t="s">
        <v>22136</v>
      </c>
      <c r="B1653" s="8" t="str">
        <f>VLOOKUP(Tabla3[[#This Row],[COD . CLIENTE  ]],Tabla15[],2,FALSE)</f>
        <v>RAMIRES CARDENAS MAURO ORLANDO</v>
      </c>
      <c r="C1653" s="1" t="e">
        <f>VLOOKUP(Tabla3[[#This Row],[COD . CLIENTE  ]],CREDITO[],4,FALSE)</f>
        <v>#N/A</v>
      </c>
      <c r="D1653" s="1" t="e">
        <f>VLOOKUP(Tabla3[[#This Row],[COD . CLIENTE  ]],CREDITO[],6,FALSE)</f>
        <v>#N/A</v>
      </c>
    </row>
    <row r="1654" spans="1:4" x14ac:dyDescent="0.25">
      <c r="A1654" s="3" t="s">
        <v>8579</v>
      </c>
      <c r="B1654" s="8" t="str">
        <f>VLOOKUP(Tabla3[[#This Row],[COD . CLIENTE  ]],Tabla15[],2,FALSE)</f>
        <v>HANTOF TEKPESA GROUP E.I.R.L.</v>
      </c>
      <c r="C1654" s="1" t="e">
        <f>VLOOKUP(Tabla3[[#This Row],[COD . CLIENTE  ]],CREDITO[],4,FALSE)</f>
        <v>#N/A</v>
      </c>
      <c r="D1654" s="1" t="e">
        <f>VLOOKUP(Tabla3[[#This Row],[COD . CLIENTE  ]],CREDITO[],6,FALSE)</f>
        <v>#N/A</v>
      </c>
    </row>
    <row r="1655" spans="1:4" x14ac:dyDescent="0.25">
      <c r="A1655" s="3" t="s">
        <v>10842</v>
      </c>
      <c r="B1655" s="8" t="str">
        <f>VLOOKUP(Tabla3[[#This Row],[COD . CLIENTE  ]],Tabla15[],2,FALSE)</f>
        <v>INSTAPRO GROUP SOLUTIONS S.A.C.</v>
      </c>
      <c r="C1655" s="1" t="e">
        <f>VLOOKUP(Tabla3[[#This Row],[COD . CLIENTE  ]],CREDITO[],4,FALSE)</f>
        <v>#N/A</v>
      </c>
      <c r="D1655" s="1" t="e">
        <f>VLOOKUP(Tabla3[[#This Row],[COD . CLIENTE  ]],CREDITO[],6,FALSE)</f>
        <v>#N/A</v>
      </c>
    </row>
    <row r="1656" spans="1:4" x14ac:dyDescent="0.25">
      <c r="A1656" s="3" t="s">
        <v>7346</v>
      </c>
      <c r="B1656" s="8" t="str">
        <f>VLOOKUP(Tabla3[[#This Row],[COD . CLIENTE  ]],Tabla15[],2,FALSE)</f>
        <v>ALIMENTOS DE EXPORTACION SOCIEDAD ANONIMA CERRADA - ALIEX S.A.C.</v>
      </c>
      <c r="C1656" s="1" t="e">
        <f>VLOOKUP(Tabla3[[#This Row],[COD . CLIENTE  ]],CREDITO[],4,FALSE)</f>
        <v>#N/A</v>
      </c>
      <c r="D1656" s="1" t="e">
        <f>VLOOKUP(Tabla3[[#This Row],[COD . CLIENTE  ]],CREDITO[],6,FALSE)</f>
        <v>#N/A</v>
      </c>
    </row>
    <row r="1657" spans="1:4" x14ac:dyDescent="0.25">
      <c r="A1657" s="3" t="s">
        <v>9132</v>
      </c>
      <c r="B1657" s="8" t="str">
        <f>VLOOKUP(Tabla3[[#This Row],[COD . CLIENTE  ]],Tabla15[],2,FALSE)</f>
        <v>PC PERFECT COOL S.A.C.</v>
      </c>
      <c r="C1657" s="1" t="e">
        <f>VLOOKUP(Tabla3[[#This Row],[COD . CLIENTE  ]],CREDITO[],4,FALSE)</f>
        <v>#N/A</v>
      </c>
      <c r="D1657" s="1" t="e">
        <f>VLOOKUP(Tabla3[[#This Row],[COD . CLIENTE  ]],CREDITO[],6,FALSE)</f>
        <v>#N/A</v>
      </c>
    </row>
    <row r="1658" spans="1:4" x14ac:dyDescent="0.25">
      <c r="A1658" s="3" t="s">
        <v>10581</v>
      </c>
      <c r="B1658" s="8" t="str">
        <f>VLOOKUP(Tabla3[[#This Row],[COD . CLIENTE  ]],Tabla15[],2,FALSE)</f>
        <v>MANTENIMIENTO E INGENIERIA EN OPERACIONES UNITARIA</v>
      </c>
      <c r="C1658" s="1" t="e">
        <f>VLOOKUP(Tabla3[[#This Row],[COD . CLIENTE  ]],CREDITO[],4,FALSE)</f>
        <v>#N/A</v>
      </c>
      <c r="D1658" s="1" t="e">
        <f>VLOOKUP(Tabla3[[#This Row],[COD . CLIENTE  ]],CREDITO[],6,FALSE)</f>
        <v>#N/A</v>
      </c>
    </row>
    <row r="1659" spans="1:4" x14ac:dyDescent="0.25">
      <c r="A1659" s="3" t="s">
        <v>9873</v>
      </c>
      <c r="B1659" s="8" t="str">
        <f>VLOOKUP(Tabla3[[#This Row],[COD . CLIENTE  ]],Tabla15[],2,FALSE)</f>
        <v>AIR COOL SYSTEM SM S.A.C.</v>
      </c>
      <c r="C1659" s="1" t="e">
        <f>VLOOKUP(Tabla3[[#This Row],[COD . CLIENTE  ]],CREDITO[],4,FALSE)</f>
        <v>#N/A</v>
      </c>
      <c r="D1659" s="1" t="e">
        <f>VLOOKUP(Tabla3[[#This Row],[COD . CLIENTE  ]],CREDITO[],6,FALSE)</f>
        <v>#N/A</v>
      </c>
    </row>
    <row r="1660" spans="1:4" x14ac:dyDescent="0.25">
      <c r="A1660" s="3" t="s">
        <v>9198</v>
      </c>
      <c r="B1660" s="8" t="str">
        <f>VLOOKUP(Tabla3[[#This Row],[COD . CLIENTE  ]],Tabla15[],2,FALSE)</f>
        <v>EPTA PERU S.A.C.</v>
      </c>
      <c r="C1660" s="1" t="str">
        <f>VLOOKUP(Tabla3[[#This Row],[COD . CLIENTE  ]],CREDITO[],4,FALSE)</f>
        <v>Crédito 30 días</v>
      </c>
      <c r="D1660" s="1" t="str">
        <f>VLOOKUP(Tabla3[[#This Row],[COD . CLIENTE  ]],CREDITO[],6,FALSE)</f>
        <v>Daniela vicente</v>
      </c>
    </row>
    <row r="1661" spans="1:4" x14ac:dyDescent="0.25">
      <c r="A1661" s="3" t="s">
        <v>10565</v>
      </c>
      <c r="B1661" s="8" t="str">
        <f>VLOOKUP(Tabla3[[#This Row],[COD . CLIENTE  ]],Tabla15[],2,FALSE)</f>
        <v>CESETEL &amp; AIR E.I.R.L.</v>
      </c>
      <c r="C1661" s="1" t="e">
        <f>VLOOKUP(Tabla3[[#This Row],[COD . CLIENTE  ]],CREDITO[],4,FALSE)</f>
        <v>#N/A</v>
      </c>
      <c r="D1661" s="1" t="e">
        <f>VLOOKUP(Tabla3[[#This Row],[COD . CLIENTE  ]],CREDITO[],6,FALSE)</f>
        <v>#N/A</v>
      </c>
    </row>
    <row r="1662" spans="1:4" x14ac:dyDescent="0.25">
      <c r="A1662" s="3" t="s">
        <v>22138</v>
      </c>
      <c r="B1662" s="8" t="str">
        <f>VLOOKUP(Tabla3[[#This Row],[COD . CLIENTE  ]],Tabla15[],2,FALSE)</f>
        <v>DROGUERIA FARMEDIC SAC</v>
      </c>
      <c r="C1662" s="1" t="e">
        <f>VLOOKUP(Tabla3[[#This Row],[COD . CLIENTE  ]],CREDITO[],4,FALSE)</f>
        <v>#N/A</v>
      </c>
      <c r="D1662" s="1" t="e">
        <f>VLOOKUP(Tabla3[[#This Row],[COD . CLIENTE  ]],CREDITO[],6,FALSE)</f>
        <v>#N/A</v>
      </c>
    </row>
    <row r="1663" spans="1:4" x14ac:dyDescent="0.25">
      <c r="A1663" s="3" t="s">
        <v>9136</v>
      </c>
      <c r="B1663" s="8" t="str">
        <f>VLOOKUP(Tabla3[[#This Row],[COD . CLIENTE  ]],Tabla15[],2,FALSE)</f>
        <v>RESISTER PERU S.A.C.</v>
      </c>
      <c r="C1663" s="1" t="e">
        <f>VLOOKUP(Tabla3[[#This Row],[COD . CLIENTE  ]],CREDITO[],4,FALSE)</f>
        <v>#N/A</v>
      </c>
      <c r="D1663" s="1" t="e">
        <f>VLOOKUP(Tabla3[[#This Row],[COD . CLIENTE  ]],CREDITO[],6,FALSE)</f>
        <v>#N/A</v>
      </c>
    </row>
    <row r="1664" spans="1:4" x14ac:dyDescent="0.25">
      <c r="A1664" s="3" t="s">
        <v>8149</v>
      </c>
      <c r="B1664" s="8" t="str">
        <f>VLOOKUP(Tabla3[[#This Row],[COD . CLIENTE  ]],Tabla15[],2,FALSE)</f>
        <v>BOOSTER GROUP PERU SAC</v>
      </c>
      <c r="C1664" s="1" t="e">
        <f>VLOOKUP(Tabla3[[#This Row],[COD . CLIENTE  ]],CREDITO[],4,FALSE)</f>
        <v>#N/A</v>
      </c>
      <c r="D1664" s="1" t="e">
        <f>VLOOKUP(Tabla3[[#This Row],[COD . CLIENTE  ]],CREDITO[],6,FALSE)</f>
        <v>#N/A</v>
      </c>
    </row>
    <row r="1665" spans="1:4" x14ac:dyDescent="0.25">
      <c r="A1665" s="3" t="s">
        <v>5711</v>
      </c>
      <c r="B1665" s="8" t="str">
        <f>VLOOKUP(Tabla3[[#This Row],[COD . CLIENTE  ]],Tabla15[],2,FALSE)</f>
        <v>SOUTHERN PERU COPPER CORPORATION, SUCURSAL DEL PERÚ</v>
      </c>
      <c r="C1665" s="1" t="e">
        <f>VLOOKUP(Tabla3[[#This Row],[COD . CLIENTE  ]],CREDITO[],4,FALSE)</f>
        <v>#N/A</v>
      </c>
      <c r="D1665" s="1" t="e">
        <f>VLOOKUP(Tabla3[[#This Row],[COD . CLIENTE  ]],CREDITO[],6,FALSE)</f>
        <v>#N/A</v>
      </c>
    </row>
    <row r="1666" spans="1:4" x14ac:dyDescent="0.25">
      <c r="A1666" s="3" t="s">
        <v>22142</v>
      </c>
      <c r="B1666" s="8" t="str">
        <f>VLOOKUP(Tabla3[[#This Row],[COD . CLIENTE  ]],Tabla15[],2,FALSE)</f>
        <v>SILVA ORE ALEXANDER WILDER</v>
      </c>
      <c r="C1666" s="1" t="e">
        <f>VLOOKUP(Tabla3[[#This Row],[COD . CLIENTE  ]],CREDITO[],4,FALSE)</f>
        <v>#N/A</v>
      </c>
      <c r="D1666" s="1" t="e">
        <f>VLOOKUP(Tabla3[[#This Row],[COD . CLIENTE  ]],CREDITO[],6,FALSE)</f>
        <v>#N/A</v>
      </c>
    </row>
    <row r="1667" spans="1:4" x14ac:dyDescent="0.25">
      <c r="A1667" s="3" t="s">
        <v>22143</v>
      </c>
      <c r="B1667" s="8" t="str">
        <f>VLOOKUP(Tabla3[[#This Row],[COD . CLIENTE  ]],Tabla15[],2,FALSE)</f>
        <v>MAMANI CONDORI IRENE INES</v>
      </c>
      <c r="C1667" s="1" t="e">
        <f>VLOOKUP(Tabla3[[#This Row],[COD . CLIENTE  ]],CREDITO[],4,FALSE)</f>
        <v>#N/A</v>
      </c>
      <c r="D1667" s="1" t="e">
        <f>VLOOKUP(Tabla3[[#This Row],[COD . CLIENTE  ]],CREDITO[],6,FALSE)</f>
        <v>#N/A</v>
      </c>
    </row>
    <row r="1668" spans="1:4" x14ac:dyDescent="0.25">
      <c r="A1668" s="3" t="s">
        <v>8641</v>
      </c>
      <c r="B1668" s="8" t="str">
        <f>VLOOKUP(Tabla3[[#This Row],[COD . CLIENTE  ]],Tabla15[],2,FALSE)</f>
        <v>SERMICOM AIR S.A.C.</v>
      </c>
      <c r="C1668" s="1" t="e">
        <f>VLOOKUP(Tabla3[[#This Row],[COD . CLIENTE  ]],CREDITO[],4,FALSE)</f>
        <v>#N/A</v>
      </c>
      <c r="D1668" s="1" t="e">
        <f>VLOOKUP(Tabla3[[#This Row],[COD . CLIENTE  ]],CREDITO[],6,FALSE)</f>
        <v>#N/A</v>
      </c>
    </row>
    <row r="1669" spans="1:4" x14ac:dyDescent="0.25">
      <c r="A1669" s="3" t="s">
        <v>21936</v>
      </c>
      <c r="B1669" s="8" t="str">
        <f>VLOOKUP(Tabla3[[#This Row],[COD . CLIENTE  ]],Tabla15[],2,FALSE)</f>
        <v>CQH FRUTIVAS EIRL</v>
      </c>
      <c r="C1669" s="1" t="e">
        <f>VLOOKUP(Tabla3[[#This Row],[COD . CLIENTE  ]],CREDITO[],4,FALSE)</f>
        <v>#N/A</v>
      </c>
      <c r="D1669" s="1" t="e">
        <f>VLOOKUP(Tabla3[[#This Row],[COD . CLIENTE  ]],CREDITO[],6,FALSE)</f>
        <v>#N/A</v>
      </c>
    </row>
    <row r="1670" spans="1:4" x14ac:dyDescent="0.25">
      <c r="A1670" s="3" t="s">
        <v>5422</v>
      </c>
      <c r="B1670" s="8" t="str">
        <f>VLOOKUP(Tabla3[[#This Row],[COD . CLIENTE  ]],Tabla15[],2,FALSE)</f>
        <v>VERME VILLANUEVA PAUL FERNANDO</v>
      </c>
      <c r="C1670" s="1" t="e">
        <f>VLOOKUP(Tabla3[[#This Row],[COD . CLIENTE  ]],CREDITO[],4,FALSE)</f>
        <v>#N/A</v>
      </c>
      <c r="D1670" s="1" t="e">
        <f>VLOOKUP(Tabla3[[#This Row],[COD . CLIENTE  ]],CREDITO[],6,FALSE)</f>
        <v>#N/A</v>
      </c>
    </row>
    <row r="1671" spans="1:4" x14ac:dyDescent="0.25">
      <c r="A1671" s="3" t="s">
        <v>8604</v>
      </c>
      <c r="B1671" s="8" t="str">
        <f>VLOOKUP(Tabla3[[#This Row],[COD . CLIENTE  ]],Tabla15[],2,FALSE)</f>
        <v>TERMO FREEZE J Y K S.A.</v>
      </c>
      <c r="C1671" s="1" t="e">
        <f>VLOOKUP(Tabla3[[#This Row],[COD . CLIENTE  ]],CREDITO[],4,FALSE)</f>
        <v>#N/A</v>
      </c>
      <c r="D1671" s="1" t="e">
        <f>VLOOKUP(Tabla3[[#This Row],[COD . CLIENTE  ]],CREDITO[],6,FALSE)</f>
        <v>#N/A</v>
      </c>
    </row>
    <row r="1672" spans="1:4" x14ac:dyDescent="0.25">
      <c r="A1672" s="3" t="s">
        <v>8133</v>
      </c>
      <c r="B1672" s="8" t="str">
        <f>VLOOKUP(Tabla3[[#This Row],[COD . CLIENTE  ]],Tabla15[],2,FALSE)</f>
        <v>K. Y A. LOGISTICA Y SERVICIOS TECNOLOGICOS E.I.R.L</v>
      </c>
      <c r="C1672" s="1" t="e">
        <f>VLOOKUP(Tabla3[[#This Row],[COD . CLIENTE  ]],CREDITO[],4,FALSE)</f>
        <v>#N/A</v>
      </c>
      <c r="D1672" s="1" t="e">
        <f>VLOOKUP(Tabla3[[#This Row],[COD . CLIENTE  ]],CREDITO[],6,FALSE)</f>
        <v>#N/A</v>
      </c>
    </row>
    <row r="1673" spans="1:4" x14ac:dyDescent="0.25">
      <c r="A1673" s="3" t="s">
        <v>22145</v>
      </c>
      <c r="B1673" s="8" t="str">
        <f>VLOOKUP(Tabla3[[#This Row],[COD . CLIENTE  ]],Tabla15[],2,FALSE)</f>
        <v>SETELCOM SERVICIOS SAC</v>
      </c>
      <c r="C1673" s="1" t="e">
        <f>VLOOKUP(Tabla3[[#This Row],[COD . CLIENTE  ]],CREDITO[],4,FALSE)</f>
        <v>#N/A</v>
      </c>
      <c r="D1673" s="1" t="e">
        <f>VLOOKUP(Tabla3[[#This Row],[COD . CLIENTE  ]],CREDITO[],6,FALSE)</f>
        <v>#N/A</v>
      </c>
    </row>
    <row r="1674" spans="1:4" x14ac:dyDescent="0.25">
      <c r="A1674" s="3" t="s">
        <v>11322</v>
      </c>
      <c r="B1674" s="8" t="str">
        <f>VLOOKUP(Tabla3[[#This Row],[COD . CLIENTE  ]],Tabla15[],2,FALSE)</f>
        <v>R &amp; L SERVELEC CORPORACION S.A.C.</v>
      </c>
      <c r="C1674" s="1" t="e">
        <f>VLOOKUP(Tabla3[[#This Row],[COD . CLIENTE  ]],CREDITO[],4,FALSE)</f>
        <v>#N/A</v>
      </c>
      <c r="D1674" s="1" t="e">
        <f>VLOOKUP(Tabla3[[#This Row],[COD . CLIENTE  ]],CREDITO[],6,FALSE)</f>
        <v>#N/A</v>
      </c>
    </row>
    <row r="1675" spans="1:4" x14ac:dyDescent="0.25">
      <c r="A1675" s="3" t="s">
        <v>8926</v>
      </c>
      <c r="B1675" s="8" t="str">
        <f>VLOOKUP(Tabla3[[#This Row],[COD . CLIENTE  ]],Tabla15[],2,FALSE)</f>
        <v>J &amp; C FRIO AIRE MOREY S.A.C.</v>
      </c>
      <c r="C1675" s="1" t="e">
        <f>VLOOKUP(Tabla3[[#This Row],[COD . CLIENTE  ]],CREDITO[],4,FALSE)</f>
        <v>#N/A</v>
      </c>
      <c r="D1675" s="1" t="e">
        <f>VLOOKUP(Tabla3[[#This Row],[COD . CLIENTE  ]],CREDITO[],6,FALSE)</f>
        <v>#N/A</v>
      </c>
    </row>
    <row r="1676" spans="1:4" x14ac:dyDescent="0.25">
      <c r="A1676" s="3" t="s">
        <v>11507</v>
      </c>
      <c r="B1676" s="8" t="str">
        <f>VLOOKUP(Tabla3[[#This Row],[COD . CLIENTE  ]],Tabla15[],2,FALSE)</f>
        <v>DELGADO PEREZ WILSON</v>
      </c>
      <c r="C1676" s="1" t="e">
        <f>VLOOKUP(Tabla3[[#This Row],[COD . CLIENTE  ]],CREDITO[],4,FALSE)</f>
        <v>#N/A</v>
      </c>
      <c r="D1676" s="1" t="e">
        <f>VLOOKUP(Tabla3[[#This Row],[COD . CLIENTE  ]],CREDITO[],6,FALSE)</f>
        <v>#N/A</v>
      </c>
    </row>
    <row r="1677" spans="1:4" x14ac:dyDescent="0.25">
      <c r="A1677" s="3" t="s">
        <v>8026</v>
      </c>
      <c r="B1677" s="8" t="str">
        <f>VLOOKUP(Tabla3[[#This Row],[COD . CLIENTE  ]],Tabla15[],2,FALSE)</f>
        <v>INYCON PERU S.A.C.</v>
      </c>
      <c r="C1677" s="1" t="str">
        <f>VLOOKUP(Tabla3[[#This Row],[COD . CLIENTE  ]],CREDITO[],4,FALSE)</f>
        <v>Crédito 30 días</v>
      </c>
      <c r="D1677" s="1" t="str">
        <f>VLOOKUP(Tabla3[[#This Row],[COD . CLIENTE  ]],CREDITO[],6,FALSE)</f>
        <v>Alexis Perez</v>
      </c>
    </row>
    <row r="1678" spans="1:4" x14ac:dyDescent="0.25">
      <c r="A1678" s="3" t="s">
        <v>10119</v>
      </c>
      <c r="B1678" s="8" t="str">
        <f>VLOOKUP(Tabla3[[#This Row],[COD . CLIENTE  ]],Tabla15[],2,FALSE)</f>
        <v>TRUCK FRIO S.A.C.</v>
      </c>
      <c r="C1678" s="1" t="e">
        <f>VLOOKUP(Tabla3[[#This Row],[COD . CLIENTE  ]],CREDITO[],4,FALSE)</f>
        <v>#N/A</v>
      </c>
      <c r="D1678" s="1" t="e">
        <f>VLOOKUP(Tabla3[[#This Row],[COD . CLIENTE  ]],CREDITO[],6,FALSE)</f>
        <v>#N/A</v>
      </c>
    </row>
    <row r="1679" spans="1:4" x14ac:dyDescent="0.25">
      <c r="A1679" s="3" t="s">
        <v>6820</v>
      </c>
      <c r="B1679" s="8" t="str">
        <f>VLOOKUP(Tabla3[[#This Row],[COD . CLIENTE  ]],Tabla15[],2,FALSE)</f>
        <v>CORPORACION TECNO MARKET S.A.</v>
      </c>
      <c r="C1679" s="1" t="e">
        <f>VLOOKUP(Tabla3[[#This Row],[COD . CLIENTE  ]],CREDITO[],4,FALSE)</f>
        <v>#N/A</v>
      </c>
      <c r="D1679" s="1" t="e">
        <f>VLOOKUP(Tabla3[[#This Row],[COD . CLIENTE  ]],CREDITO[],6,FALSE)</f>
        <v>#N/A</v>
      </c>
    </row>
    <row r="1680" spans="1:4" x14ac:dyDescent="0.25">
      <c r="A1680" s="3" t="s">
        <v>5983</v>
      </c>
      <c r="B1680" s="8" t="str">
        <f>VLOOKUP(Tabla3[[#This Row],[COD . CLIENTE  ]],Tabla15[],2,FALSE)</f>
        <v>EMPE TRANSP SALAZAR EIRL ETRANSA</v>
      </c>
      <c r="C1680" s="1" t="e">
        <f>VLOOKUP(Tabla3[[#This Row],[COD . CLIENTE  ]],CREDITO[],4,FALSE)</f>
        <v>#N/A</v>
      </c>
      <c r="D1680" s="1" t="e">
        <f>VLOOKUP(Tabla3[[#This Row],[COD . CLIENTE  ]],CREDITO[],6,FALSE)</f>
        <v>#N/A</v>
      </c>
    </row>
    <row r="1681" spans="1:4" x14ac:dyDescent="0.25">
      <c r="A1681" s="3" t="s">
        <v>10690</v>
      </c>
      <c r="B1681" s="8" t="str">
        <f>VLOOKUP(Tabla3[[#This Row],[COD . CLIENTE  ]],Tabla15[],2,FALSE)</f>
        <v>RFALMA E.I.R.L.</v>
      </c>
      <c r="C1681" s="1" t="e">
        <f>VLOOKUP(Tabla3[[#This Row],[COD . CLIENTE  ]],CREDITO[],4,FALSE)</f>
        <v>#N/A</v>
      </c>
      <c r="D1681" s="1" t="e">
        <f>VLOOKUP(Tabla3[[#This Row],[COD . CLIENTE  ]],CREDITO[],6,FALSE)</f>
        <v>#N/A</v>
      </c>
    </row>
    <row r="1682" spans="1:4" x14ac:dyDescent="0.25">
      <c r="A1682" s="3" t="s">
        <v>11267</v>
      </c>
      <c r="B1682" s="8" t="str">
        <f>VLOOKUP(Tabla3[[#This Row],[COD . CLIENTE  ]],Tabla15[],2,FALSE)</f>
        <v>COMERCIAL FERRETERA SIATOOLS E.I.R.L.</v>
      </c>
      <c r="C1682" s="1" t="e">
        <f>VLOOKUP(Tabla3[[#This Row],[COD . CLIENTE  ]],CREDITO[],4,FALSE)</f>
        <v>#N/A</v>
      </c>
      <c r="D1682" s="1" t="e">
        <f>VLOOKUP(Tabla3[[#This Row],[COD . CLIENTE  ]],CREDITO[],6,FALSE)</f>
        <v>#N/A</v>
      </c>
    </row>
    <row r="1683" spans="1:4" x14ac:dyDescent="0.25">
      <c r="A1683" s="3" t="s">
        <v>9307</v>
      </c>
      <c r="B1683" s="8" t="str">
        <f>VLOOKUP(Tabla3[[#This Row],[COD . CLIENTE  ]],Tabla15[],2,FALSE)</f>
        <v>REFRIGERACION COMERCIAL Y AIRE ACONDICIONADO E.I.R.L.</v>
      </c>
      <c r="C1683" s="1" t="e">
        <f>VLOOKUP(Tabla3[[#This Row],[COD . CLIENTE  ]],CREDITO[],4,FALSE)</f>
        <v>#N/A</v>
      </c>
      <c r="D1683" s="1" t="e">
        <f>VLOOKUP(Tabla3[[#This Row],[COD . CLIENTE  ]],CREDITO[],6,FALSE)</f>
        <v>#N/A</v>
      </c>
    </row>
    <row r="1684" spans="1:4" x14ac:dyDescent="0.25">
      <c r="A1684" s="3" t="s">
        <v>7487</v>
      </c>
      <c r="B1684" s="8" t="str">
        <f>VLOOKUP(Tabla3[[#This Row],[COD . CLIENTE  ]],Tabla15[],2,FALSE)</f>
        <v>INVERSIONES EN TRANSPORTE Y TURISMO LIBERTADORES S</v>
      </c>
      <c r="C1684" s="1" t="e">
        <f>VLOOKUP(Tabla3[[#This Row],[COD . CLIENTE  ]],CREDITO[],4,FALSE)</f>
        <v>#N/A</v>
      </c>
      <c r="D1684" s="1" t="e">
        <f>VLOOKUP(Tabla3[[#This Row],[COD . CLIENTE  ]],CREDITO[],6,FALSE)</f>
        <v>#N/A</v>
      </c>
    </row>
    <row r="1685" spans="1:4" x14ac:dyDescent="0.25">
      <c r="A1685" s="3" t="s">
        <v>22147</v>
      </c>
      <c r="B1685" s="8" t="str">
        <f>VLOOKUP(Tabla3[[#This Row],[COD . CLIENTE  ]],Tabla15[],2,FALSE)</f>
        <v>QUISPE JACOBO FREDY ENRIQUE</v>
      </c>
      <c r="C1685" s="1" t="e">
        <f>VLOOKUP(Tabla3[[#This Row],[COD . CLIENTE  ]],CREDITO[],4,FALSE)</f>
        <v>#N/A</v>
      </c>
      <c r="D1685" s="1" t="e">
        <f>VLOOKUP(Tabla3[[#This Row],[COD . CLIENTE  ]],CREDITO[],6,FALSE)</f>
        <v>#N/A</v>
      </c>
    </row>
    <row r="1686" spans="1:4" x14ac:dyDescent="0.25">
      <c r="A1686" s="3" t="s">
        <v>22149</v>
      </c>
      <c r="B1686" s="8" t="str">
        <f>VLOOKUP(Tabla3[[#This Row],[COD . CLIENTE  ]],Tabla15[],2,FALSE)</f>
        <v>PROVINCO EIRL</v>
      </c>
      <c r="C1686" s="1" t="e">
        <f>VLOOKUP(Tabla3[[#This Row],[COD . CLIENTE  ]],CREDITO[],4,FALSE)</f>
        <v>#N/A</v>
      </c>
      <c r="D1686" s="1" t="e">
        <f>VLOOKUP(Tabla3[[#This Row],[COD . CLIENTE  ]],CREDITO[],6,FALSE)</f>
        <v>#N/A</v>
      </c>
    </row>
    <row r="1687" spans="1:4" x14ac:dyDescent="0.25">
      <c r="A1687" s="3" t="s">
        <v>6654</v>
      </c>
      <c r="B1687" s="8" t="str">
        <f>VLOOKUP(Tabla3[[#This Row],[COD . CLIENTE  ]],Tabla15[],2,FALSE)</f>
        <v>FRIO GLOBAL S.A.C</v>
      </c>
      <c r="C1687" s="1" t="e">
        <f>VLOOKUP(Tabla3[[#This Row],[COD . CLIENTE  ]],CREDITO[],4,FALSE)</f>
        <v>#N/A</v>
      </c>
      <c r="D1687" s="1" t="e">
        <f>VLOOKUP(Tabla3[[#This Row],[COD . CLIENTE  ]],CREDITO[],6,FALSE)</f>
        <v>#N/A</v>
      </c>
    </row>
    <row r="1688" spans="1:4" x14ac:dyDescent="0.25">
      <c r="A1688" s="3" t="s">
        <v>8604</v>
      </c>
      <c r="B1688" s="8" t="str">
        <f>VLOOKUP(Tabla3[[#This Row],[COD . CLIENTE  ]],Tabla15[],2,FALSE)</f>
        <v>TERMO FREEZE J Y K S.A.</v>
      </c>
      <c r="C1688" s="1" t="e">
        <f>VLOOKUP(Tabla3[[#This Row],[COD . CLIENTE  ]],CREDITO[],4,FALSE)</f>
        <v>#N/A</v>
      </c>
      <c r="D1688" s="1" t="e">
        <f>VLOOKUP(Tabla3[[#This Row],[COD . CLIENTE  ]],CREDITO[],6,FALSE)</f>
        <v>#N/A</v>
      </c>
    </row>
    <row r="1689" spans="1:4" x14ac:dyDescent="0.25">
      <c r="A1689" s="3" t="s">
        <v>11066</v>
      </c>
      <c r="B1689" s="8" t="str">
        <f>VLOOKUP(Tabla3[[#This Row],[COD . CLIENTE  ]],Tabla15[],2,FALSE)</f>
        <v>PASAJEROS ALLINBUS S.A.C.</v>
      </c>
      <c r="C1689" s="1" t="e">
        <f>VLOOKUP(Tabla3[[#This Row],[COD . CLIENTE  ]],CREDITO[],4,FALSE)</f>
        <v>#N/A</v>
      </c>
      <c r="D1689" s="1" t="e">
        <f>VLOOKUP(Tabla3[[#This Row],[COD . CLIENTE  ]],CREDITO[],6,FALSE)</f>
        <v>#N/A</v>
      </c>
    </row>
    <row r="1690" spans="1:4" x14ac:dyDescent="0.25">
      <c r="A1690" s="3" t="s">
        <v>5248</v>
      </c>
      <c r="B1690" s="8" t="str">
        <f>VLOOKUP(Tabla3[[#This Row],[COD . CLIENTE  ]],Tabla15[],2,FALSE)</f>
        <v>HINOSTROZA HUAROC BEDER JHIMY</v>
      </c>
      <c r="C1690" s="1" t="e">
        <f>VLOOKUP(Tabla3[[#This Row],[COD . CLIENTE  ]],CREDITO[],4,FALSE)</f>
        <v>#N/A</v>
      </c>
      <c r="D1690" s="1" t="e">
        <f>VLOOKUP(Tabla3[[#This Row],[COD . CLIENTE  ]],CREDITO[],6,FALSE)</f>
        <v>#N/A</v>
      </c>
    </row>
    <row r="1691" spans="1:4" x14ac:dyDescent="0.25">
      <c r="A1691" s="3" t="s">
        <v>6498</v>
      </c>
      <c r="B1691" s="8" t="str">
        <f>VLOOKUP(Tabla3[[#This Row],[COD . CLIENTE  ]],Tabla15[],2,FALSE)</f>
        <v>MITOR INGENIEROS S.A.</v>
      </c>
      <c r="C1691" s="1" t="str">
        <f>VLOOKUP(Tabla3[[#This Row],[COD . CLIENTE  ]],CREDITO[],4,FALSE)</f>
        <v>Crédito 30 días</v>
      </c>
      <c r="D1691" s="1" t="str">
        <f>VLOOKUP(Tabla3[[#This Row],[COD . CLIENTE  ]],CREDITO[],6,FALSE)</f>
        <v>Daniela vicente</v>
      </c>
    </row>
    <row r="1692" spans="1:4" x14ac:dyDescent="0.25">
      <c r="A1692" s="3" t="s">
        <v>11391</v>
      </c>
      <c r="B1692" s="8" t="str">
        <f>VLOOKUP(Tabla3[[#This Row],[COD . CLIENTE  ]],Tabla15[],2,FALSE)</f>
        <v>CUBA GUTIERREZ JOSE ANTONIO</v>
      </c>
      <c r="C1692" s="1" t="e">
        <f>VLOOKUP(Tabla3[[#This Row],[COD . CLIENTE  ]],CREDITO[],4,FALSE)</f>
        <v>#N/A</v>
      </c>
      <c r="D1692" s="1" t="e">
        <f>VLOOKUP(Tabla3[[#This Row],[COD . CLIENTE  ]],CREDITO[],6,FALSE)</f>
        <v>#N/A</v>
      </c>
    </row>
    <row r="1693" spans="1:4" x14ac:dyDescent="0.25">
      <c r="A1693" s="3" t="s">
        <v>22151</v>
      </c>
      <c r="B1693" s="8" t="str">
        <f>VLOOKUP(Tabla3[[#This Row],[COD . CLIENTE  ]],Tabla15[],2,FALSE)</f>
        <v>JC CLIMAESTROS SAC</v>
      </c>
      <c r="C1693" s="1" t="e">
        <f>VLOOKUP(Tabla3[[#This Row],[COD . CLIENTE  ]],CREDITO[],4,FALSE)</f>
        <v>#N/A</v>
      </c>
      <c r="D1693" s="1" t="e">
        <f>VLOOKUP(Tabla3[[#This Row],[COD . CLIENTE  ]],CREDITO[],6,FALSE)</f>
        <v>#N/A</v>
      </c>
    </row>
    <row r="1694" spans="1:4" x14ac:dyDescent="0.25">
      <c r="A1694" s="3" t="s">
        <v>4182</v>
      </c>
      <c r="B1694" s="8" t="str">
        <f>VLOOKUP(Tabla3[[#This Row],[COD . CLIENTE  ]],Tabla15[],2,FALSE)</f>
        <v>GONZALES GUARDIA JULIA ILDA</v>
      </c>
      <c r="C1694" s="1" t="e">
        <f>VLOOKUP(Tabla3[[#This Row],[COD . CLIENTE  ]],CREDITO[],4,FALSE)</f>
        <v>#N/A</v>
      </c>
      <c r="D1694" s="1" t="e">
        <f>VLOOKUP(Tabla3[[#This Row],[COD . CLIENTE  ]],CREDITO[],6,FALSE)</f>
        <v>#N/A</v>
      </c>
    </row>
    <row r="1695" spans="1:4" x14ac:dyDescent="0.25">
      <c r="A1695" s="3" t="s">
        <v>9409</v>
      </c>
      <c r="B1695" s="8" t="str">
        <f>VLOOKUP(Tabla3[[#This Row],[COD . CLIENTE  ]],Tabla15[],2,FALSE)</f>
        <v>REFRIGERACION INDUSTRIAL Y SERVICIOS LOGISTICOS J Y M S.R.L.</v>
      </c>
      <c r="C1695" s="1" t="e">
        <f>VLOOKUP(Tabla3[[#This Row],[COD . CLIENTE  ]],CREDITO[],4,FALSE)</f>
        <v>#N/A</v>
      </c>
      <c r="D1695" s="1" t="e">
        <f>VLOOKUP(Tabla3[[#This Row],[COD . CLIENTE  ]],CREDITO[],6,FALSE)</f>
        <v>#N/A</v>
      </c>
    </row>
    <row r="1696" spans="1:4" x14ac:dyDescent="0.25">
      <c r="A1696" s="3" t="s">
        <v>11319</v>
      </c>
      <c r="B1696" s="8" t="str">
        <f>VLOOKUP(Tabla3[[#This Row],[COD . CLIENTE  ]],Tabla15[],2,FALSE)</f>
        <v>COORPORACION INDUSTRIAS DEL SUR S.A.C.</v>
      </c>
      <c r="C1696" s="1" t="e">
        <f>VLOOKUP(Tabla3[[#This Row],[COD . CLIENTE  ]],CREDITO[],4,FALSE)</f>
        <v>#N/A</v>
      </c>
      <c r="D1696" s="1" t="e">
        <f>VLOOKUP(Tabla3[[#This Row],[COD . CLIENTE  ]],CREDITO[],6,FALSE)</f>
        <v>#N/A</v>
      </c>
    </row>
    <row r="1697" spans="1:4" x14ac:dyDescent="0.25">
      <c r="A1697" s="3" t="s">
        <v>7251</v>
      </c>
      <c r="B1697" s="8" t="str">
        <f>VLOOKUP(Tabla3[[#This Row],[COD . CLIENTE  ]],Tabla15[],2,FALSE)</f>
        <v>EKONO AIR EIRL</v>
      </c>
      <c r="C1697" s="1" t="e">
        <f>VLOOKUP(Tabla3[[#This Row],[COD . CLIENTE  ]],CREDITO[],4,FALSE)</f>
        <v>#N/A</v>
      </c>
      <c r="D1697" s="1" t="e">
        <f>VLOOKUP(Tabla3[[#This Row],[COD . CLIENTE  ]],CREDITO[],6,FALSE)</f>
        <v>#N/A</v>
      </c>
    </row>
    <row r="1698" spans="1:4" x14ac:dyDescent="0.25">
      <c r="A1698" s="3" t="s">
        <v>4348</v>
      </c>
      <c r="B1698" s="8" t="str">
        <f>VLOOKUP(Tabla3[[#This Row],[COD . CLIENTE  ]],Tabla15[],2,FALSE)</f>
        <v>SALAZAR QUESQUEN VICENTE</v>
      </c>
      <c r="C1698" s="1" t="e">
        <f>VLOOKUP(Tabla3[[#This Row],[COD . CLIENTE  ]],CREDITO[],4,FALSE)</f>
        <v>#N/A</v>
      </c>
      <c r="D1698" s="1" t="e">
        <f>VLOOKUP(Tabla3[[#This Row],[COD . CLIENTE  ]],CREDITO[],6,FALSE)</f>
        <v>#N/A</v>
      </c>
    </row>
    <row r="1699" spans="1:4" x14ac:dyDescent="0.25">
      <c r="A1699" s="3" t="s">
        <v>8968</v>
      </c>
      <c r="B1699" s="8" t="str">
        <f>VLOOKUP(Tabla3[[#This Row],[COD . CLIENTE  ]],Tabla15[],2,FALSE)</f>
        <v>COMERCIAL REFRIGERACION PERU S.A.C.</v>
      </c>
      <c r="C1699" s="1" t="str">
        <f>VLOOKUP(Tabla3[[#This Row],[COD . CLIENTE  ]],CREDITO[],4,FALSE)</f>
        <v>Crédito 30 días</v>
      </c>
      <c r="D1699" s="1" t="str">
        <f>VLOOKUP(Tabla3[[#This Row],[COD . CLIENTE  ]],CREDITO[],6,FALSE)</f>
        <v>Alexandra Paredes</v>
      </c>
    </row>
    <row r="1700" spans="1:4" x14ac:dyDescent="0.25">
      <c r="A1700" s="3" t="s">
        <v>8968</v>
      </c>
      <c r="B1700" s="8" t="str">
        <f>VLOOKUP(Tabla3[[#This Row],[COD . CLIENTE  ]],Tabla15[],2,FALSE)</f>
        <v>COMERCIAL REFRIGERACION PERU S.A.C.</v>
      </c>
      <c r="C1700" s="1" t="str">
        <f>VLOOKUP(Tabla3[[#This Row],[COD . CLIENTE  ]],CREDITO[],4,FALSE)</f>
        <v>Crédito 30 días</v>
      </c>
      <c r="D1700" s="1" t="str">
        <f>VLOOKUP(Tabla3[[#This Row],[COD . CLIENTE  ]],CREDITO[],6,FALSE)</f>
        <v>Alexandra Paredes</v>
      </c>
    </row>
    <row r="1701" spans="1:4" x14ac:dyDescent="0.25">
      <c r="A1701" s="3" t="s">
        <v>11260</v>
      </c>
      <c r="B1701" s="8" t="str">
        <f>VLOOKUP(Tabla3[[#This Row],[COD . CLIENTE  ]],Tabla15[],2,FALSE)</f>
        <v>FRIOMETAL REFRIGERACION S.A.C.</v>
      </c>
      <c r="C1701" s="1" t="e">
        <f>VLOOKUP(Tabla3[[#This Row],[COD . CLIENTE  ]],CREDITO[],4,FALSE)</f>
        <v>#N/A</v>
      </c>
      <c r="D1701" s="1" t="e">
        <f>VLOOKUP(Tabla3[[#This Row],[COD . CLIENTE  ]],CREDITO[],6,FALSE)</f>
        <v>#N/A</v>
      </c>
    </row>
    <row r="1702" spans="1:4" x14ac:dyDescent="0.25">
      <c r="A1702" s="3" t="s">
        <v>8800</v>
      </c>
      <c r="B1702" s="8" t="str">
        <f>VLOOKUP(Tabla3[[#This Row],[COD . CLIENTE  ]],Tabla15[],2,FALSE)</f>
        <v>CORPORACION AGRICOLA VIÑASOL S.A.C.</v>
      </c>
      <c r="C1702" s="1" t="e">
        <f>VLOOKUP(Tabla3[[#This Row],[COD . CLIENTE  ]],CREDITO[],4,FALSE)</f>
        <v>#N/A</v>
      </c>
      <c r="D1702" s="1" t="e">
        <f>VLOOKUP(Tabla3[[#This Row],[COD . CLIENTE  ]],CREDITO[],6,FALSE)</f>
        <v>#N/A</v>
      </c>
    </row>
    <row r="1703" spans="1:4" x14ac:dyDescent="0.25">
      <c r="A1703" s="3" t="s">
        <v>4182</v>
      </c>
      <c r="B1703" s="8" t="str">
        <f>VLOOKUP(Tabla3[[#This Row],[COD . CLIENTE  ]],Tabla15[],2,FALSE)</f>
        <v>GONZALES GUARDIA JULIA ILDA</v>
      </c>
      <c r="C1703" s="1" t="e">
        <f>VLOOKUP(Tabla3[[#This Row],[COD . CLIENTE  ]],CREDITO[],4,FALSE)</f>
        <v>#N/A</v>
      </c>
      <c r="D1703" s="1" t="e">
        <f>VLOOKUP(Tabla3[[#This Row],[COD . CLIENTE  ]],CREDITO[],6,FALSE)</f>
        <v>#N/A</v>
      </c>
    </row>
    <row r="1704" spans="1:4" x14ac:dyDescent="0.25">
      <c r="A1704" s="3" t="s">
        <v>8133</v>
      </c>
      <c r="B1704" s="8" t="str">
        <f>VLOOKUP(Tabla3[[#This Row],[COD . CLIENTE  ]],Tabla15[],2,FALSE)</f>
        <v>K. Y A. LOGISTICA Y SERVICIOS TECNOLOGICOS E.I.R.L</v>
      </c>
      <c r="C1704" s="1" t="e">
        <f>VLOOKUP(Tabla3[[#This Row],[COD . CLIENTE  ]],CREDITO[],4,FALSE)</f>
        <v>#N/A</v>
      </c>
      <c r="D1704" s="1" t="e">
        <f>VLOOKUP(Tabla3[[#This Row],[COD . CLIENTE  ]],CREDITO[],6,FALSE)</f>
        <v>#N/A</v>
      </c>
    </row>
    <row r="1705" spans="1:4" x14ac:dyDescent="0.25">
      <c r="A1705" s="3" t="s">
        <v>5711</v>
      </c>
      <c r="B1705" s="8" t="str">
        <f>VLOOKUP(Tabla3[[#This Row],[COD . CLIENTE  ]],Tabla15[],2,FALSE)</f>
        <v>SOUTHERN PERU COPPER CORPORATION, SUCURSAL DEL PERÚ</v>
      </c>
      <c r="C1705" s="1" t="e">
        <f>VLOOKUP(Tabla3[[#This Row],[COD . CLIENTE  ]],CREDITO[],4,FALSE)</f>
        <v>#N/A</v>
      </c>
      <c r="D1705" s="1" t="e">
        <f>VLOOKUP(Tabla3[[#This Row],[COD . CLIENTE  ]],CREDITO[],6,FALSE)</f>
        <v>#N/A</v>
      </c>
    </row>
    <row r="1706" spans="1:4" x14ac:dyDescent="0.25">
      <c r="A1706" s="3" t="s">
        <v>9897</v>
      </c>
      <c r="B1706" s="8" t="str">
        <f>VLOOKUP(Tabla3[[#This Row],[COD . CLIENTE  ]],Tabla15[],2,FALSE)</f>
        <v>SUMINISTROS FERRETEROS DEL SUR SAC</v>
      </c>
      <c r="C1706" s="1" t="e">
        <f>VLOOKUP(Tabla3[[#This Row],[COD . CLIENTE  ]],CREDITO[],4,FALSE)</f>
        <v>#N/A</v>
      </c>
      <c r="D1706" s="1" t="e">
        <f>VLOOKUP(Tabla3[[#This Row],[COD . CLIENTE  ]],CREDITO[],6,FALSE)</f>
        <v>#N/A</v>
      </c>
    </row>
    <row r="1707" spans="1:4" x14ac:dyDescent="0.25">
      <c r="A1707" s="3" t="s">
        <v>22153</v>
      </c>
      <c r="B1707" s="8" t="str">
        <f>VLOOKUP(Tabla3[[#This Row],[COD . CLIENTE  ]],Tabla15[],2,FALSE)</f>
        <v>I.D INSUMOS &amp; EQUIPAMIENTO PARA LA INDUSTRIA SAC</v>
      </c>
      <c r="C1707" s="1" t="e">
        <f>VLOOKUP(Tabla3[[#This Row],[COD . CLIENTE  ]],CREDITO[],4,FALSE)</f>
        <v>#N/A</v>
      </c>
      <c r="D1707" s="1" t="e">
        <f>VLOOKUP(Tabla3[[#This Row],[COD . CLIENTE  ]],CREDITO[],6,FALSE)</f>
        <v>#N/A</v>
      </c>
    </row>
    <row r="1708" spans="1:4" x14ac:dyDescent="0.25">
      <c r="A1708" s="3" t="s">
        <v>10170</v>
      </c>
      <c r="B1708" s="8" t="str">
        <f>VLOOKUP(Tabla3[[#This Row],[COD . CLIENTE  ]],Tabla15[],2,FALSE)</f>
        <v>NEGOCIOS GANADEROS FRIGORIFICO COLONIAL S.A.C.</v>
      </c>
      <c r="C1708" s="1" t="e">
        <f>VLOOKUP(Tabla3[[#This Row],[COD . CLIENTE  ]],CREDITO[],4,FALSE)</f>
        <v>#N/A</v>
      </c>
      <c r="D1708" s="1" t="e">
        <f>VLOOKUP(Tabla3[[#This Row],[COD . CLIENTE  ]],CREDITO[],6,FALSE)</f>
        <v>#N/A</v>
      </c>
    </row>
    <row r="1709" spans="1:4" x14ac:dyDescent="0.25">
      <c r="A1709" s="3" t="s">
        <v>7166</v>
      </c>
      <c r="B1709" s="8" t="str">
        <f>VLOOKUP(Tabla3[[#This Row],[COD . CLIENTE  ]],Tabla15[],2,FALSE)</f>
        <v>GRUPO INDEBA S.A.C.</v>
      </c>
      <c r="C1709" s="1" t="e">
        <f>VLOOKUP(Tabla3[[#This Row],[COD . CLIENTE  ]],CREDITO[],4,FALSE)</f>
        <v>#N/A</v>
      </c>
      <c r="D1709" s="1" t="e">
        <f>VLOOKUP(Tabla3[[#This Row],[COD . CLIENTE  ]],CREDITO[],6,FALSE)</f>
        <v>#N/A</v>
      </c>
    </row>
    <row r="1710" spans="1:4" x14ac:dyDescent="0.25">
      <c r="A1710" s="3" t="s">
        <v>21648</v>
      </c>
      <c r="B1710" s="8" t="str">
        <f>VLOOKUP(Tabla3[[#This Row],[COD . CLIENTE  ]],Tabla15[],2,FALSE)</f>
        <v>GLOBAL BUSONESS LEVICOR SAC</v>
      </c>
      <c r="C1710" s="1" t="e">
        <f>VLOOKUP(Tabla3[[#This Row],[COD . CLIENTE  ]],CREDITO[],4,FALSE)</f>
        <v>#N/A</v>
      </c>
      <c r="D1710" s="1" t="e">
        <f>VLOOKUP(Tabla3[[#This Row],[COD . CLIENTE  ]],CREDITO[],6,FALSE)</f>
        <v>#N/A</v>
      </c>
    </row>
    <row r="1711" spans="1:4" x14ac:dyDescent="0.25">
      <c r="A1711" s="3" t="s">
        <v>10690</v>
      </c>
      <c r="B1711" s="8" t="str">
        <f>VLOOKUP(Tabla3[[#This Row],[COD . CLIENTE  ]],Tabla15[],2,FALSE)</f>
        <v>RFALMA E.I.R.L.</v>
      </c>
      <c r="C1711" s="1" t="e">
        <f>VLOOKUP(Tabla3[[#This Row],[COD . CLIENTE  ]],CREDITO[],4,FALSE)</f>
        <v>#N/A</v>
      </c>
      <c r="D1711" s="1" t="e">
        <f>VLOOKUP(Tabla3[[#This Row],[COD . CLIENTE  ]],CREDITO[],6,FALSE)</f>
        <v>#N/A</v>
      </c>
    </row>
    <row r="1712" spans="1:4" x14ac:dyDescent="0.25">
      <c r="A1712" s="3" t="s">
        <v>10690</v>
      </c>
      <c r="B1712" s="8" t="str">
        <f>VLOOKUP(Tabla3[[#This Row],[COD . CLIENTE  ]],Tabla15[],2,FALSE)</f>
        <v>RFALMA E.I.R.L.</v>
      </c>
      <c r="C1712" s="1" t="e">
        <f>VLOOKUP(Tabla3[[#This Row],[COD . CLIENTE  ]],CREDITO[],4,FALSE)</f>
        <v>#N/A</v>
      </c>
      <c r="D1712" s="1" t="e">
        <f>VLOOKUP(Tabla3[[#This Row],[COD . CLIENTE  ]],CREDITO[],6,FALSE)</f>
        <v>#N/A</v>
      </c>
    </row>
    <row r="1713" spans="1:4" x14ac:dyDescent="0.25">
      <c r="A1713" s="3" t="s">
        <v>9407</v>
      </c>
      <c r="B1713" s="8" t="str">
        <f>VLOOKUP(Tabla3[[#This Row],[COD . CLIENTE  ]],Tabla15[],2,FALSE)</f>
        <v>BY AUTOCLIMA E.I.R.L.</v>
      </c>
      <c r="C1713" s="1" t="e">
        <f>VLOOKUP(Tabla3[[#This Row],[COD . CLIENTE  ]],CREDITO[],4,FALSE)</f>
        <v>#N/A</v>
      </c>
      <c r="D1713" s="1" t="e">
        <f>VLOOKUP(Tabla3[[#This Row],[COD . CLIENTE  ]],CREDITO[],6,FALSE)</f>
        <v>#N/A</v>
      </c>
    </row>
    <row r="1714" spans="1:4" x14ac:dyDescent="0.25">
      <c r="A1714" s="3" t="s">
        <v>10494</v>
      </c>
      <c r="B1714" s="8" t="str">
        <f>VLOOKUP(Tabla3[[#This Row],[COD . CLIENTE  ]],Tabla15[],2,FALSE)</f>
        <v>CORPORACION VERANT S.A.C.</v>
      </c>
      <c r="C1714" s="1" t="e">
        <f>VLOOKUP(Tabla3[[#This Row],[COD . CLIENTE  ]],CREDITO[],4,FALSE)</f>
        <v>#N/A</v>
      </c>
      <c r="D1714" s="1" t="e">
        <f>VLOOKUP(Tabla3[[#This Row],[COD . CLIENTE  ]],CREDITO[],6,FALSE)</f>
        <v>#N/A</v>
      </c>
    </row>
    <row r="1715" spans="1:4" x14ac:dyDescent="0.25">
      <c r="A1715" s="3" t="s">
        <v>10073</v>
      </c>
      <c r="B1715" s="8" t="str">
        <f>VLOOKUP(Tabla3[[#This Row],[COD . CLIENTE  ]],Tabla15[],2,FALSE)</f>
        <v>GR REFRIGERACION COMERCIAL E INDUSTRIAL S.A.C.</v>
      </c>
      <c r="C1715" s="1" t="e">
        <f>VLOOKUP(Tabla3[[#This Row],[COD . CLIENTE  ]],CREDITO[],4,FALSE)</f>
        <v>#N/A</v>
      </c>
      <c r="D1715" s="1" t="e">
        <f>VLOOKUP(Tabla3[[#This Row],[COD . CLIENTE  ]],CREDITO[],6,FALSE)</f>
        <v>#N/A</v>
      </c>
    </row>
    <row r="1716" spans="1:4" x14ac:dyDescent="0.25">
      <c r="A1716" s="3" t="s">
        <v>7231</v>
      </c>
      <c r="B1716" s="8" t="str">
        <f>VLOOKUP(Tabla3[[#This Row],[COD . CLIENTE  ]],Tabla15[],2,FALSE)</f>
        <v>TRADING FASHION LINE S.A.</v>
      </c>
      <c r="C1716" s="1" t="str">
        <f>VLOOKUP(Tabla3[[#This Row],[COD . CLIENTE  ]],CREDITO[],4,FALSE)</f>
        <v>Crédito 15 días</v>
      </c>
      <c r="D1716" s="1" t="str">
        <f>VLOOKUP(Tabla3[[#This Row],[COD . CLIENTE  ]],CREDITO[],6,FALSE)</f>
        <v>MARIA NAVARRO</v>
      </c>
    </row>
    <row r="1717" spans="1:4" x14ac:dyDescent="0.25">
      <c r="A1717" s="3" t="s">
        <v>22159</v>
      </c>
      <c r="B1717" s="8" t="e">
        <f>VLOOKUP(Tabla3[[#This Row],[COD . CLIENTE  ]],Tabla15[],2,FALSE)</f>
        <v>#N/A</v>
      </c>
      <c r="C1717" s="1" t="e">
        <f>VLOOKUP(Tabla3[[#This Row],[COD . CLIENTE  ]],CREDITO[],4,FALSE)</f>
        <v>#N/A</v>
      </c>
      <c r="D1717" s="1" t="e">
        <f>VLOOKUP(Tabla3[[#This Row],[COD . CLIENTE  ]],CREDITO[],6,FALSE)</f>
        <v>#N/A</v>
      </c>
    </row>
    <row r="1718" spans="1:4" x14ac:dyDescent="0.25">
      <c r="A1718" s="3" t="s">
        <v>5765</v>
      </c>
      <c r="B1718" s="8" t="str">
        <f>VLOOKUP(Tabla3[[#This Row],[COD . CLIENTE  ]],Tabla15[],2,FALSE)</f>
        <v>REFRIGERACION COMERCIAL CAVI S A</v>
      </c>
      <c r="C1718" s="1" t="e">
        <f>VLOOKUP(Tabla3[[#This Row],[COD . CLIENTE  ]],CREDITO[],4,FALSE)</f>
        <v>#N/A</v>
      </c>
      <c r="D1718" s="1" t="e">
        <f>VLOOKUP(Tabla3[[#This Row],[COD . CLIENTE  ]],CREDITO[],6,FALSE)</f>
        <v>#N/A</v>
      </c>
    </row>
    <row r="1719" spans="1:4" x14ac:dyDescent="0.25">
      <c r="A1719" s="3" t="s">
        <v>7814</v>
      </c>
      <c r="B1719" s="8" t="str">
        <f>VLOOKUP(Tabla3[[#This Row],[COD . CLIENTE  ]],Tabla15[],2,FALSE)</f>
        <v>COLD AIR SERVICE S.A.C.</v>
      </c>
      <c r="C1719" s="1" t="e">
        <f>VLOOKUP(Tabla3[[#This Row],[COD . CLIENTE  ]],CREDITO[],4,FALSE)</f>
        <v>#N/A</v>
      </c>
      <c r="D1719" s="1" t="e">
        <f>VLOOKUP(Tabla3[[#This Row],[COD . CLIENTE  ]],CREDITO[],6,FALSE)</f>
        <v>#N/A</v>
      </c>
    </row>
    <row r="1720" spans="1:4" x14ac:dyDescent="0.25">
      <c r="A1720" s="3" t="s">
        <v>5765</v>
      </c>
      <c r="B1720" s="8" t="str">
        <f>VLOOKUP(Tabla3[[#This Row],[COD . CLIENTE  ]],Tabla15[],2,FALSE)</f>
        <v>REFRIGERACION COMERCIAL CAVI S A</v>
      </c>
      <c r="C1720" s="1" t="e">
        <f>VLOOKUP(Tabla3[[#This Row],[COD . CLIENTE  ]],CREDITO[],4,FALSE)</f>
        <v>#N/A</v>
      </c>
      <c r="D1720" s="1" t="e">
        <f>VLOOKUP(Tabla3[[#This Row],[COD . CLIENTE  ]],CREDITO[],6,FALSE)</f>
        <v>#N/A</v>
      </c>
    </row>
    <row r="1721" spans="1:4" x14ac:dyDescent="0.25">
      <c r="A1721" s="3" t="s">
        <v>10157</v>
      </c>
      <c r="B1721" s="8" t="str">
        <f>VLOOKUP(Tabla3[[#This Row],[COD . CLIENTE  ]],Tabla15[],2,FALSE)</f>
        <v>LABORATORIOS MECALAB S.A.C.</v>
      </c>
      <c r="C1721" s="1" t="e">
        <f>VLOOKUP(Tabla3[[#This Row],[COD . CLIENTE  ]],CREDITO[],4,FALSE)</f>
        <v>#N/A</v>
      </c>
      <c r="D1721" s="1" t="e">
        <f>VLOOKUP(Tabla3[[#This Row],[COD . CLIENTE  ]],CREDITO[],6,FALSE)</f>
        <v>#N/A</v>
      </c>
    </row>
    <row r="1722" spans="1:4" x14ac:dyDescent="0.25">
      <c r="A1722" s="3" t="s">
        <v>4954</v>
      </c>
      <c r="B1722" s="8" t="str">
        <f>VLOOKUP(Tabla3[[#This Row],[COD . CLIENTE  ]],Tabla15[],2,FALSE)</f>
        <v>GOMEZ ABREGU TITO PERCY</v>
      </c>
      <c r="C1722" s="1" t="e">
        <f>VLOOKUP(Tabla3[[#This Row],[COD . CLIENTE  ]],CREDITO[],4,FALSE)</f>
        <v>#N/A</v>
      </c>
      <c r="D1722" s="1" t="e">
        <f>VLOOKUP(Tabla3[[#This Row],[COD . CLIENTE  ]],CREDITO[],6,FALSE)</f>
        <v>#N/A</v>
      </c>
    </row>
    <row r="1723" spans="1:4" x14ac:dyDescent="0.25">
      <c r="A1723" s="3" t="s">
        <v>7302</v>
      </c>
      <c r="B1723" s="8" t="str">
        <f>VLOOKUP(Tabla3[[#This Row],[COD . CLIENTE  ]],Tabla15[],2,FALSE)</f>
        <v>ELECTRO FERRO CENTRO S.A.C.</v>
      </c>
      <c r="C1723" s="1" t="e">
        <f>VLOOKUP(Tabla3[[#This Row],[COD . CLIENTE  ]],CREDITO[],4,FALSE)</f>
        <v>#N/A</v>
      </c>
      <c r="D1723" s="1" t="e">
        <f>VLOOKUP(Tabla3[[#This Row],[COD . CLIENTE  ]],CREDITO[],6,FALSE)</f>
        <v>#N/A</v>
      </c>
    </row>
    <row r="1724" spans="1:4" x14ac:dyDescent="0.25">
      <c r="A1724" s="3" t="s">
        <v>9860</v>
      </c>
      <c r="B1724" s="8" t="str">
        <f>VLOOKUP(Tabla3[[#This Row],[COD . CLIENTE  ]],Tabla15[],2,FALSE)</f>
        <v>CONEX SOLUCIONES TECNOLOGICAS S.A.C</v>
      </c>
      <c r="C1724" s="1" t="e">
        <f>VLOOKUP(Tabla3[[#This Row],[COD . CLIENTE  ]],CREDITO[],4,FALSE)</f>
        <v>#N/A</v>
      </c>
      <c r="D1724" s="1" t="e">
        <f>VLOOKUP(Tabla3[[#This Row],[COD . CLIENTE  ]],CREDITO[],6,FALSE)</f>
        <v>#N/A</v>
      </c>
    </row>
    <row r="1725" spans="1:4" x14ac:dyDescent="0.25">
      <c r="A1725" s="3" t="s">
        <v>5454</v>
      </c>
      <c r="B1725" s="8" t="str">
        <f>VLOOKUP(Tabla3[[#This Row],[COD . CLIENTE  ]],Tabla15[],2,FALSE)</f>
        <v>AVILA CHEGNI NICK HITLER</v>
      </c>
      <c r="C1725" s="1" t="e">
        <f>VLOOKUP(Tabla3[[#This Row],[COD . CLIENTE  ]],CREDITO[],4,FALSE)</f>
        <v>#N/A</v>
      </c>
      <c r="D1725" s="1" t="e">
        <f>VLOOKUP(Tabla3[[#This Row],[COD . CLIENTE  ]],CREDITO[],6,FALSE)</f>
        <v>#N/A</v>
      </c>
    </row>
    <row r="1726" spans="1:4" x14ac:dyDescent="0.25">
      <c r="A1726" s="3" t="s">
        <v>8012</v>
      </c>
      <c r="B1726" s="8" t="str">
        <f>VLOOKUP(Tabla3[[#This Row],[COD . CLIENTE  ]],Tabla15[],2,FALSE)</f>
        <v>MEGA FRIO DEZA S.A.C.</v>
      </c>
      <c r="C1726" s="1" t="e">
        <f>VLOOKUP(Tabla3[[#This Row],[COD . CLIENTE  ]],CREDITO[],4,FALSE)</f>
        <v>#N/A</v>
      </c>
      <c r="D1726" s="1" t="e">
        <f>VLOOKUP(Tabla3[[#This Row],[COD . CLIENTE  ]],CREDITO[],6,FALSE)</f>
        <v>#N/A</v>
      </c>
    </row>
    <row r="1727" spans="1:4" x14ac:dyDescent="0.25">
      <c r="A1727" s="3" t="s">
        <v>9541</v>
      </c>
      <c r="B1727" s="8" t="str">
        <f>VLOOKUP(Tabla3[[#This Row],[COD . CLIENTE  ]],Tabla15[],2,FALSE)</f>
        <v>MAINREP Y VENTAS SAC</v>
      </c>
      <c r="C1727" s="1" t="e">
        <f>VLOOKUP(Tabla3[[#This Row],[COD . CLIENTE  ]],CREDITO[],4,FALSE)</f>
        <v>#N/A</v>
      </c>
      <c r="D1727" s="1" t="e">
        <f>VLOOKUP(Tabla3[[#This Row],[COD . CLIENTE  ]],CREDITO[],6,FALSE)</f>
        <v>#N/A</v>
      </c>
    </row>
    <row r="1728" spans="1:4" x14ac:dyDescent="0.25">
      <c r="A1728" s="3" t="s">
        <v>8185</v>
      </c>
      <c r="B1728" s="8" t="str">
        <f>VLOOKUP(Tabla3[[#This Row],[COD . CLIENTE  ]],Tabla15[],2,FALSE)</f>
        <v>FRIO IMPORTACIONES S.A.C.</v>
      </c>
      <c r="C1728" s="1" t="e">
        <f>VLOOKUP(Tabla3[[#This Row],[COD . CLIENTE  ]],CREDITO[],4,FALSE)</f>
        <v>#N/A</v>
      </c>
      <c r="D1728" s="1" t="e">
        <f>VLOOKUP(Tabla3[[#This Row],[COD . CLIENTE  ]],CREDITO[],6,FALSE)</f>
        <v>#N/A</v>
      </c>
    </row>
    <row r="1729" spans="1:4" x14ac:dyDescent="0.25">
      <c r="A1729" s="3" t="s">
        <v>19549</v>
      </c>
      <c r="B1729" s="8" t="str">
        <f>VLOOKUP(Tabla3[[#This Row],[COD . CLIENTE  ]],Tabla15[],2,FALSE)</f>
        <v>MILANG REFRIGERATION PARTS SAC</v>
      </c>
      <c r="C1729" s="1" t="e">
        <f>VLOOKUP(Tabla3[[#This Row],[COD . CLIENTE  ]],CREDITO[],4,FALSE)</f>
        <v>#N/A</v>
      </c>
      <c r="D1729" s="1" t="e">
        <f>VLOOKUP(Tabla3[[#This Row],[COD . CLIENTE  ]],CREDITO[],6,FALSE)</f>
        <v>#N/A</v>
      </c>
    </row>
    <row r="1730" spans="1:4" x14ac:dyDescent="0.25">
      <c r="A1730" s="3" t="s">
        <v>10290</v>
      </c>
      <c r="B1730" s="8" t="str">
        <f>VLOOKUP(Tabla3[[#This Row],[COD . CLIENTE  ]],Tabla15[],2,FALSE)</f>
        <v>TRANSPORTES E INVERSIONES ESPINOZA S.A.C.</v>
      </c>
      <c r="C1730" s="1" t="e">
        <f>VLOOKUP(Tabla3[[#This Row],[COD . CLIENTE  ]],CREDITO[],4,FALSE)</f>
        <v>#N/A</v>
      </c>
      <c r="D1730" s="1" t="e">
        <f>VLOOKUP(Tabla3[[#This Row],[COD . CLIENTE  ]],CREDITO[],6,FALSE)</f>
        <v>#N/A</v>
      </c>
    </row>
    <row r="1731" spans="1:4" x14ac:dyDescent="0.25">
      <c r="A1731" s="3" t="s">
        <v>9873</v>
      </c>
      <c r="B1731" s="8" t="str">
        <f>VLOOKUP(Tabla3[[#This Row],[COD . CLIENTE  ]],Tabla15[],2,FALSE)</f>
        <v>AIR COOL SYSTEM SM S.A.C.</v>
      </c>
      <c r="C1731" s="1" t="e">
        <f>VLOOKUP(Tabla3[[#This Row],[COD . CLIENTE  ]],CREDITO[],4,FALSE)</f>
        <v>#N/A</v>
      </c>
      <c r="D1731" s="1" t="e">
        <f>VLOOKUP(Tabla3[[#This Row],[COD . CLIENTE  ]],CREDITO[],6,FALSE)</f>
        <v>#N/A</v>
      </c>
    </row>
    <row r="1732" spans="1:4" x14ac:dyDescent="0.25">
      <c r="A1732" s="3" t="s">
        <v>7726</v>
      </c>
      <c r="B1732" s="8" t="str">
        <f>VLOOKUP(Tabla3[[#This Row],[COD . CLIENTE  ]],Tabla15[],2,FALSE)</f>
        <v>PEQUE E.I.R.L.</v>
      </c>
      <c r="C1732" s="1" t="e">
        <f>VLOOKUP(Tabla3[[#This Row],[COD . CLIENTE  ]],CREDITO[],4,FALSE)</f>
        <v>#N/A</v>
      </c>
      <c r="D1732" s="1" t="e">
        <f>VLOOKUP(Tabla3[[#This Row],[COD . CLIENTE  ]],CREDITO[],6,FALSE)</f>
        <v>#N/A</v>
      </c>
    </row>
    <row r="1733" spans="1:4" x14ac:dyDescent="0.25">
      <c r="A1733" s="3" t="s">
        <v>11066</v>
      </c>
      <c r="B1733" s="8" t="str">
        <f>VLOOKUP(Tabla3[[#This Row],[COD . CLIENTE  ]],Tabla15[],2,FALSE)</f>
        <v>PASAJEROS ALLINBUS S.A.C.</v>
      </c>
      <c r="C1733" s="1" t="e">
        <f>VLOOKUP(Tabla3[[#This Row],[COD . CLIENTE  ]],CREDITO[],4,FALSE)</f>
        <v>#N/A</v>
      </c>
      <c r="D1733" s="1" t="e">
        <f>VLOOKUP(Tabla3[[#This Row],[COD . CLIENTE  ]],CREDITO[],6,FALSE)</f>
        <v>#N/A</v>
      </c>
    </row>
    <row r="1734" spans="1:4" x14ac:dyDescent="0.25">
      <c r="A1734" s="3" t="s">
        <v>9263</v>
      </c>
      <c r="B1734" s="8" t="str">
        <f>VLOOKUP(Tabla3[[#This Row],[COD . CLIENTE  ]],Tabla15[],2,FALSE)</f>
        <v>AIR COOL JM S.A.C.</v>
      </c>
      <c r="C1734" s="1" t="e">
        <f>VLOOKUP(Tabla3[[#This Row],[COD . CLIENTE  ]],CREDITO[],4,FALSE)</f>
        <v>#N/A</v>
      </c>
      <c r="D1734" s="1" t="e">
        <f>VLOOKUP(Tabla3[[#This Row],[COD . CLIENTE  ]],CREDITO[],6,FALSE)</f>
        <v>#N/A</v>
      </c>
    </row>
    <row r="1735" spans="1:4" x14ac:dyDescent="0.25">
      <c r="A1735" s="3" t="s">
        <v>9232</v>
      </c>
      <c r="B1735" s="8" t="str">
        <f>VLOOKUP(Tabla3[[#This Row],[COD . CLIENTE  ]],Tabla15[],2,FALSE)</f>
        <v>REFRIAIR IMPORT E.I.R.L.</v>
      </c>
      <c r="C1735" s="1" t="e">
        <f>VLOOKUP(Tabla3[[#This Row],[COD . CLIENTE  ]],CREDITO[],4,FALSE)</f>
        <v>#N/A</v>
      </c>
      <c r="D1735" s="1" t="e">
        <f>VLOOKUP(Tabla3[[#This Row],[COD . CLIENTE  ]],CREDITO[],6,FALSE)</f>
        <v>#N/A</v>
      </c>
    </row>
    <row r="1736" spans="1:4" x14ac:dyDescent="0.25">
      <c r="A1736" s="3" t="s">
        <v>19282</v>
      </c>
      <c r="B1736" s="8" t="str">
        <f>VLOOKUP(Tabla3[[#This Row],[COD . CLIENTE  ]],Tabla15[],2,FALSE)</f>
        <v xml:space="preserve">FRIOMAX REFRIGERACION </v>
      </c>
      <c r="C1736" s="1" t="e">
        <f>VLOOKUP(Tabla3[[#This Row],[COD . CLIENTE  ]],CREDITO[],4,FALSE)</f>
        <v>#N/A</v>
      </c>
      <c r="D1736" s="1" t="e">
        <f>VLOOKUP(Tabla3[[#This Row],[COD . CLIENTE  ]],CREDITO[],6,FALSE)</f>
        <v>#N/A</v>
      </c>
    </row>
    <row r="1737" spans="1:4" x14ac:dyDescent="0.25">
      <c r="A1737" s="3" t="s">
        <v>22160</v>
      </c>
      <c r="B1737" s="8" t="str">
        <f>VLOOKUP(Tabla3[[#This Row],[COD . CLIENTE  ]],Tabla15[],2,FALSE)</f>
        <v>GRUPO CENER SECURITY E.I.R.L</v>
      </c>
      <c r="C1737" s="1" t="e">
        <f>VLOOKUP(Tabla3[[#This Row],[COD . CLIENTE  ]],CREDITO[],4,FALSE)</f>
        <v>#N/A</v>
      </c>
      <c r="D1737" s="1" t="e">
        <f>VLOOKUP(Tabla3[[#This Row],[COD . CLIENTE  ]],CREDITO[],6,FALSE)</f>
        <v>#N/A</v>
      </c>
    </row>
    <row r="1738" spans="1:4" x14ac:dyDescent="0.25">
      <c r="A1738" s="3" t="s">
        <v>7114</v>
      </c>
      <c r="B1738" s="8" t="str">
        <f>VLOOKUP(Tabla3[[#This Row],[COD . CLIENTE  ]],Tabla15[],2,FALSE)</f>
        <v>COMERCIALIZADORA AGROINDUSTRIAL FECU SAC</v>
      </c>
      <c r="C1738" s="1" t="str">
        <f>VLOOKUP(Tabla3[[#This Row],[COD . CLIENTE  ]],CREDITO[],4,FALSE)</f>
        <v>Crédito 30 días</v>
      </c>
      <c r="D1738" s="1" t="str">
        <f>VLOOKUP(Tabla3[[#This Row],[COD . CLIENTE  ]],CREDITO[],6,FALSE)</f>
        <v>Geidy Chavez</v>
      </c>
    </row>
    <row r="1739" spans="1:4" x14ac:dyDescent="0.25">
      <c r="A1739" s="3" t="s">
        <v>9747</v>
      </c>
      <c r="B1739" s="8" t="str">
        <f>VLOOKUP(Tabla3[[#This Row],[COD . CLIENTE  ]],Tabla15[],2,FALSE)</f>
        <v>INDUSTRIA MAQUINOX E.I.R.L.</v>
      </c>
      <c r="C1739" s="1" t="e">
        <f>VLOOKUP(Tabla3[[#This Row],[COD . CLIENTE  ]],CREDITO[],4,FALSE)</f>
        <v>#N/A</v>
      </c>
      <c r="D1739" s="1" t="e">
        <f>VLOOKUP(Tabla3[[#This Row],[COD . CLIENTE  ]],CREDITO[],6,FALSE)</f>
        <v>#N/A</v>
      </c>
    </row>
    <row r="1740" spans="1:4" x14ac:dyDescent="0.25">
      <c r="A1740" s="3" t="s">
        <v>11271</v>
      </c>
      <c r="B1740" s="8" t="str">
        <f>VLOOKUP(Tabla3[[#This Row],[COD . CLIENTE  ]],Tabla15[],2,FALSE)</f>
        <v>KC CLIMAEXPRESS E.I.R.L.</v>
      </c>
      <c r="C1740" s="1" t="e">
        <f>VLOOKUP(Tabla3[[#This Row],[COD . CLIENTE  ]],CREDITO[],4,FALSE)</f>
        <v>#N/A</v>
      </c>
      <c r="D1740" s="1" t="e">
        <f>VLOOKUP(Tabla3[[#This Row],[COD . CLIENTE  ]],CREDITO[],6,FALSE)</f>
        <v>#N/A</v>
      </c>
    </row>
    <row r="1741" spans="1:4" x14ac:dyDescent="0.25">
      <c r="A1741" s="3" t="s">
        <v>11271</v>
      </c>
      <c r="B1741" s="8" t="str">
        <f>VLOOKUP(Tabla3[[#This Row],[COD . CLIENTE  ]],Tabla15[],2,FALSE)</f>
        <v>KC CLIMAEXPRESS E.I.R.L.</v>
      </c>
      <c r="C1741" s="1" t="e">
        <f>VLOOKUP(Tabla3[[#This Row],[COD . CLIENTE  ]],CREDITO[],4,FALSE)</f>
        <v>#N/A</v>
      </c>
      <c r="D1741" s="1" t="e">
        <f>VLOOKUP(Tabla3[[#This Row],[COD . CLIENTE  ]],CREDITO[],6,FALSE)</f>
        <v>#N/A</v>
      </c>
    </row>
    <row r="1742" spans="1:4" x14ac:dyDescent="0.25">
      <c r="A1742" s="3" t="s">
        <v>11346</v>
      </c>
      <c r="B1742" s="8" t="str">
        <f>VLOOKUP(Tabla3[[#This Row],[COD . CLIENTE  ]],Tabla15[],2,FALSE)</f>
        <v>RAMIREZ DIAZ JUAN FELIX</v>
      </c>
      <c r="C1742" s="1" t="e">
        <f>VLOOKUP(Tabla3[[#This Row],[COD . CLIENTE  ]],CREDITO[],4,FALSE)</f>
        <v>#N/A</v>
      </c>
      <c r="D1742" s="1" t="e">
        <f>VLOOKUP(Tabla3[[#This Row],[COD . CLIENTE  ]],CREDITO[],6,FALSE)</f>
        <v>#N/A</v>
      </c>
    </row>
    <row r="1743" spans="1:4" x14ac:dyDescent="0.25">
      <c r="A1743" s="3" t="s">
        <v>8012</v>
      </c>
      <c r="B1743" s="8" t="str">
        <f>VLOOKUP(Tabla3[[#This Row],[COD . CLIENTE  ]],Tabla15[],2,FALSE)</f>
        <v>MEGA FRIO DEZA S.A.C.</v>
      </c>
      <c r="C1743" s="1" t="e">
        <f>VLOOKUP(Tabla3[[#This Row],[COD . CLIENTE  ]],CREDITO[],4,FALSE)</f>
        <v>#N/A</v>
      </c>
      <c r="D1743" s="1" t="e">
        <f>VLOOKUP(Tabla3[[#This Row],[COD . CLIENTE  ]],CREDITO[],6,FALSE)</f>
        <v>#N/A</v>
      </c>
    </row>
    <row r="1744" spans="1:4" x14ac:dyDescent="0.25">
      <c r="A1744" s="3" t="s">
        <v>10829</v>
      </c>
      <c r="B1744" s="8" t="str">
        <f>VLOOKUP(Tabla3[[#This Row],[COD . CLIENTE  ]],Tabla15[],2,FALSE)</f>
        <v>S&amp;S REFRIGERACION S.A.C.</v>
      </c>
      <c r="C1744" s="1" t="e">
        <f>VLOOKUP(Tabla3[[#This Row],[COD . CLIENTE  ]],CREDITO[],4,FALSE)</f>
        <v>#N/A</v>
      </c>
      <c r="D1744" s="1" t="e">
        <f>VLOOKUP(Tabla3[[#This Row],[COD . CLIENTE  ]],CREDITO[],6,FALSE)</f>
        <v>#N/A</v>
      </c>
    </row>
    <row r="1745" spans="1:4" x14ac:dyDescent="0.25">
      <c r="A1745" s="3" t="s">
        <v>22163</v>
      </c>
      <c r="B1745" s="8" t="str">
        <f>VLOOKUP(Tabla3[[#This Row],[COD . CLIENTE  ]],Tabla15[],2,FALSE)</f>
        <v>ACQUABADOS Y PROYECTOS DE INTERIORES SAC</v>
      </c>
      <c r="C1745" s="1" t="e">
        <f>VLOOKUP(Tabla3[[#This Row],[COD . CLIENTE  ]],CREDITO[],4,FALSE)</f>
        <v>#N/A</v>
      </c>
      <c r="D1745" s="1" t="e">
        <f>VLOOKUP(Tabla3[[#This Row],[COD . CLIENTE  ]],CREDITO[],6,FALSE)</f>
        <v>#N/A</v>
      </c>
    </row>
    <row r="1746" spans="1:4" x14ac:dyDescent="0.25">
      <c r="A1746" s="3" t="s">
        <v>4742</v>
      </c>
      <c r="B1746" s="8" t="str">
        <f>VLOOKUP(Tabla3[[#This Row],[COD . CLIENTE  ]],Tabla15[],2,FALSE)</f>
        <v>GONZALES ALVAREZ LUIS ALBERTO</v>
      </c>
      <c r="C1746" s="1" t="e">
        <f>VLOOKUP(Tabla3[[#This Row],[COD . CLIENTE  ]],CREDITO[],4,FALSE)</f>
        <v>#N/A</v>
      </c>
      <c r="D1746" s="1" t="e">
        <f>VLOOKUP(Tabla3[[#This Row],[COD . CLIENTE  ]],CREDITO[],6,FALSE)</f>
        <v>#N/A</v>
      </c>
    </row>
    <row r="1747" spans="1:4" x14ac:dyDescent="0.25">
      <c r="A1747" s="3" t="s">
        <v>10249</v>
      </c>
      <c r="B1747" s="8" t="str">
        <f>VLOOKUP(Tabla3[[#This Row],[COD . CLIENTE  ]],Tabla15[],2,FALSE)</f>
        <v>SERVICIOS GENERALES MASTERCOLD SOCIEDAD ANONIMA CE</v>
      </c>
      <c r="C1747" s="1" t="e">
        <f>VLOOKUP(Tabla3[[#This Row],[COD . CLIENTE  ]],CREDITO[],4,FALSE)</f>
        <v>#N/A</v>
      </c>
      <c r="D1747" s="1" t="e">
        <f>VLOOKUP(Tabla3[[#This Row],[COD . CLIENTE  ]],CREDITO[],6,FALSE)</f>
        <v>#N/A</v>
      </c>
    </row>
    <row r="1748" spans="1:4" x14ac:dyDescent="0.25">
      <c r="A1748" s="3" t="s">
        <v>9272</v>
      </c>
      <c r="B1748" s="8" t="str">
        <f>VLOOKUP(Tabla3[[#This Row],[COD . CLIENTE  ]],Tabla15[],2,FALSE)</f>
        <v>HI TECH GROUP S.A.C.</v>
      </c>
      <c r="C1748" s="1" t="e">
        <f>VLOOKUP(Tabla3[[#This Row],[COD . CLIENTE  ]],CREDITO[],4,FALSE)</f>
        <v>#N/A</v>
      </c>
      <c r="D1748" s="1" t="e">
        <f>VLOOKUP(Tabla3[[#This Row],[COD . CLIENTE  ]],CREDITO[],6,FALSE)</f>
        <v>#N/A</v>
      </c>
    </row>
    <row r="1749" spans="1:4" x14ac:dyDescent="0.25">
      <c r="A1749" s="3" t="s">
        <v>8810</v>
      </c>
      <c r="B1749" s="8" t="str">
        <f>VLOOKUP(Tabla3[[#This Row],[COD . CLIENTE  ]],Tabla15[],2,FALSE)</f>
        <v>N &amp; V MULTIMARCAS SOCIEDAD COMERCIAL DE RESPONSABI</v>
      </c>
      <c r="C1749" s="1" t="e">
        <f>VLOOKUP(Tabla3[[#This Row],[COD . CLIENTE  ]],CREDITO[],4,FALSE)</f>
        <v>#N/A</v>
      </c>
      <c r="D1749" s="1" t="e">
        <f>VLOOKUP(Tabla3[[#This Row],[COD . CLIENTE  ]],CREDITO[],6,FALSE)</f>
        <v>#N/A</v>
      </c>
    </row>
    <row r="1750" spans="1:4" x14ac:dyDescent="0.25">
      <c r="A1750" s="3" t="s">
        <v>8810</v>
      </c>
      <c r="B1750" s="8" t="str">
        <f>VLOOKUP(Tabla3[[#This Row],[COD . CLIENTE  ]],Tabla15[],2,FALSE)</f>
        <v>N &amp; V MULTIMARCAS SOCIEDAD COMERCIAL DE RESPONSABI</v>
      </c>
      <c r="C1750" s="1" t="e">
        <f>VLOOKUP(Tabla3[[#This Row],[COD . CLIENTE  ]],CREDITO[],4,FALSE)</f>
        <v>#N/A</v>
      </c>
      <c r="D1750" s="1" t="e">
        <f>VLOOKUP(Tabla3[[#This Row],[COD . CLIENTE  ]],CREDITO[],6,FALSE)</f>
        <v>#N/A</v>
      </c>
    </row>
    <row r="1751" spans="1:4" x14ac:dyDescent="0.25">
      <c r="A1751" s="3" t="s">
        <v>5861</v>
      </c>
      <c r="B1751" s="8" t="str">
        <f>VLOOKUP(Tabla3[[#This Row],[COD . CLIENTE  ]],Tabla15[],2,FALSE)</f>
        <v>ISOLTECH S.A.C.</v>
      </c>
      <c r="C1751" s="1" t="e">
        <f>VLOOKUP(Tabla3[[#This Row],[COD . CLIENTE  ]],CREDITO[],4,FALSE)</f>
        <v>#N/A</v>
      </c>
      <c r="D1751" s="1" t="e">
        <f>VLOOKUP(Tabla3[[#This Row],[COD . CLIENTE  ]],CREDITO[],6,FALSE)</f>
        <v>#N/A</v>
      </c>
    </row>
    <row r="1752" spans="1:4" x14ac:dyDescent="0.25">
      <c r="A1752" s="3" t="s">
        <v>8865</v>
      </c>
      <c r="B1752" s="8" t="str">
        <f>VLOOKUP(Tabla3[[#This Row],[COD . CLIENTE  ]],Tabla15[],2,FALSE)</f>
        <v>SOCIEDAD DISTRIBUIDORA FERRETERA S.A.C</v>
      </c>
      <c r="C1752" s="1" t="e">
        <f>VLOOKUP(Tabla3[[#This Row],[COD . CLIENTE  ]],CREDITO[],4,FALSE)</f>
        <v>#N/A</v>
      </c>
      <c r="D1752" s="1" t="e">
        <f>VLOOKUP(Tabla3[[#This Row],[COD . CLIENTE  ]],CREDITO[],6,FALSE)</f>
        <v>#N/A</v>
      </c>
    </row>
    <row r="1753" spans="1:4" x14ac:dyDescent="0.25">
      <c r="A1753" s="3" t="s">
        <v>22030</v>
      </c>
      <c r="B1753" s="8" t="str">
        <f>VLOOKUP(Tabla3[[#This Row],[COD . CLIENTE  ]],Tabla15[],2,FALSE)</f>
        <v>PERU TINEO TOURS SAC</v>
      </c>
      <c r="C1753" s="1" t="e">
        <f>VLOOKUP(Tabla3[[#This Row],[COD . CLIENTE  ]],CREDITO[],4,FALSE)</f>
        <v>#N/A</v>
      </c>
      <c r="D1753" s="1" t="e">
        <f>VLOOKUP(Tabla3[[#This Row],[COD . CLIENTE  ]],CREDITO[],6,FALSE)</f>
        <v>#N/A</v>
      </c>
    </row>
    <row r="1754" spans="1:4" x14ac:dyDescent="0.25">
      <c r="A1754" s="3" t="s">
        <v>4973</v>
      </c>
      <c r="B1754" s="8" t="str">
        <f>VLOOKUP(Tabla3[[#This Row],[COD . CLIENTE  ]],Tabla15[],2,FALSE)</f>
        <v>QUISPE MERMA WALTER</v>
      </c>
      <c r="C1754" s="1" t="e">
        <f>VLOOKUP(Tabla3[[#This Row],[COD . CLIENTE  ]],CREDITO[],4,FALSE)</f>
        <v>#N/A</v>
      </c>
      <c r="D1754" s="1" t="e">
        <f>VLOOKUP(Tabla3[[#This Row],[COD . CLIENTE  ]],CREDITO[],6,FALSE)</f>
        <v>#N/A</v>
      </c>
    </row>
    <row r="1755" spans="1:4" x14ac:dyDescent="0.25">
      <c r="A1755" s="3" t="s">
        <v>4973</v>
      </c>
      <c r="B1755" s="8" t="str">
        <f>VLOOKUP(Tabla3[[#This Row],[COD . CLIENTE  ]],Tabla15[],2,FALSE)</f>
        <v>QUISPE MERMA WALTER</v>
      </c>
      <c r="C1755" s="1" t="e">
        <f>VLOOKUP(Tabla3[[#This Row],[COD . CLIENTE  ]],CREDITO[],4,FALSE)</f>
        <v>#N/A</v>
      </c>
      <c r="D1755" s="1" t="e">
        <f>VLOOKUP(Tabla3[[#This Row],[COD . CLIENTE  ]],CREDITO[],6,FALSE)</f>
        <v>#N/A</v>
      </c>
    </row>
    <row r="1756" spans="1:4" x14ac:dyDescent="0.25">
      <c r="A1756" s="3" t="s">
        <v>10719</v>
      </c>
      <c r="B1756" s="8" t="str">
        <f>VLOOKUP(Tabla3[[#This Row],[COD . CLIENTE  ]],Tabla15[],2,FALSE)</f>
        <v>MULTISERVIC JH E.I.R.L</v>
      </c>
      <c r="C1756" s="1" t="e">
        <f>VLOOKUP(Tabla3[[#This Row],[COD . CLIENTE  ]],CREDITO[],4,FALSE)</f>
        <v>#N/A</v>
      </c>
      <c r="D1756" s="1" t="e">
        <f>VLOOKUP(Tabla3[[#This Row],[COD . CLIENTE  ]],CREDITO[],6,FALSE)</f>
        <v>#N/A</v>
      </c>
    </row>
    <row r="1757" spans="1:4" x14ac:dyDescent="0.25">
      <c r="A1757" s="3" t="s">
        <v>5141</v>
      </c>
      <c r="B1757" s="8" t="str">
        <f>VLOOKUP(Tabla3[[#This Row],[COD . CLIENTE  ]],Tabla15[],2,FALSE)</f>
        <v xml:space="preserve">NUÑEZ QUISPE WALTER </v>
      </c>
      <c r="C1757" s="1" t="e">
        <f>VLOOKUP(Tabla3[[#This Row],[COD . CLIENTE  ]],CREDITO[],4,FALSE)</f>
        <v>#N/A</v>
      </c>
      <c r="D1757" s="1" t="e">
        <f>VLOOKUP(Tabla3[[#This Row],[COD . CLIENTE  ]],CREDITO[],6,FALSE)</f>
        <v>#N/A</v>
      </c>
    </row>
    <row r="1758" spans="1:4" x14ac:dyDescent="0.25">
      <c r="A1758" s="3" t="s">
        <v>10377</v>
      </c>
      <c r="B1758" s="8" t="str">
        <f>VLOOKUP(Tabla3[[#This Row],[COD . CLIENTE  ]],Tabla15[],2,FALSE)</f>
        <v>MYM PROJECTS S.A.C.</v>
      </c>
      <c r="C1758" s="1" t="str">
        <f>VLOOKUP(Tabla3[[#This Row],[COD . CLIENTE  ]],CREDITO[],4,FALSE)</f>
        <v>CHEQUE DIF 30DIAS CONTRA ENTREGA</v>
      </c>
      <c r="D1758" s="1" t="str">
        <f>VLOOKUP(Tabla3[[#This Row],[COD . CLIENTE  ]],CREDITO[],6,FALSE)</f>
        <v>MERIE TINEO</v>
      </c>
    </row>
    <row r="1759" spans="1:4" x14ac:dyDescent="0.25">
      <c r="A1759" s="3" t="s">
        <v>10377</v>
      </c>
      <c r="B1759" s="8" t="str">
        <f>VLOOKUP(Tabla3[[#This Row],[COD . CLIENTE  ]],Tabla15[],2,FALSE)</f>
        <v>MYM PROJECTS S.A.C.</v>
      </c>
      <c r="C1759" s="1" t="str">
        <f>VLOOKUP(Tabla3[[#This Row],[COD . CLIENTE  ]],CREDITO[],4,FALSE)</f>
        <v>CHEQUE DIF 30DIAS CONTRA ENTREGA</v>
      </c>
      <c r="D1759" s="1" t="str">
        <f>VLOOKUP(Tabla3[[#This Row],[COD . CLIENTE  ]],CREDITO[],6,FALSE)</f>
        <v>MERIE TINEO</v>
      </c>
    </row>
    <row r="1760" spans="1:4" x14ac:dyDescent="0.25">
      <c r="A1760" s="3" t="s">
        <v>5657</v>
      </c>
      <c r="B1760" s="8" t="str">
        <f>VLOOKUP(Tabla3[[#This Row],[COD . CLIENTE  ]],Tabla15[],2,FALSE)</f>
        <v>COLD IMPORT S.A.</v>
      </c>
      <c r="C1760" s="1" t="str">
        <f>VLOOKUP(Tabla3[[#This Row],[COD . CLIENTE  ]],CREDITO[],4,FALSE)</f>
        <v>Crédito 30 días</v>
      </c>
      <c r="D1760" s="1" t="str">
        <f>VLOOKUP(Tabla3[[#This Row],[COD . CLIENTE  ]],CREDITO[],6,FALSE)</f>
        <v>DIANA MAYORCA</v>
      </c>
    </row>
    <row r="1761" spans="1:4" x14ac:dyDescent="0.25">
      <c r="A1761" s="3" t="s">
        <v>19549</v>
      </c>
      <c r="B1761" s="8" t="str">
        <f>VLOOKUP(Tabla3[[#This Row],[COD . CLIENTE  ]],Tabla15[],2,FALSE)</f>
        <v>MILANG REFRIGERATION PARTS SAC</v>
      </c>
      <c r="C1761" s="1" t="e">
        <f>VLOOKUP(Tabla3[[#This Row],[COD . CLIENTE  ]],CREDITO[],4,FALSE)</f>
        <v>#N/A</v>
      </c>
      <c r="D1761" s="1" t="e">
        <f>VLOOKUP(Tabla3[[#This Row],[COD . CLIENTE  ]],CREDITO[],6,FALSE)</f>
        <v>#N/A</v>
      </c>
    </row>
    <row r="1762" spans="1:4" x14ac:dyDescent="0.25">
      <c r="A1762" s="3" t="s">
        <v>9263</v>
      </c>
      <c r="B1762" s="8" t="str">
        <f>VLOOKUP(Tabla3[[#This Row],[COD . CLIENTE  ]],Tabla15[],2,FALSE)</f>
        <v>AIR COOL JM S.A.C.</v>
      </c>
      <c r="C1762" s="1" t="e">
        <f>VLOOKUP(Tabla3[[#This Row],[COD . CLIENTE  ]],CREDITO[],4,FALSE)</f>
        <v>#N/A</v>
      </c>
      <c r="D1762" s="1" t="e">
        <f>VLOOKUP(Tabla3[[#This Row],[COD . CLIENTE  ]],CREDITO[],6,FALSE)</f>
        <v>#N/A</v>
      </c>
    </row>
    <row r="1763" spans="1:4" x14ac:dyDescent="0.25">
      <c r="A1763" s="3" t="s">
        <v>8968</v>
      </c>
      <c r="B1763" s="8" t="str">
        <f>VLOOKUP(Tabla3[[#This Row],[COD . CLIENTE  ]],Tabla15[],2,FALSE)</f>
        <v>COMERCIAL REFRIGERACION PERU S.A.C.</v>
      </c>
      <c r="C1763" s="1" t="str">
        <f>VLOOKUP(Tabla3[[#This Row],[COD . CLIENTE  ]],CREDITO[],4,FALSE)</f>
        <v>Crédito 30 días</v>
      </c>
      <c r="D1763" s="1" t="str">
        <f>VLOOKUP(Tabla3[[#This Row],[COD . CLIENTE  ]],CREDITO[],6,FALSE)</f>
        <v>Alexandra Paredes</v>
      </c>
    </row>
    <row r="1764" spans="1:4" x14ac:dyDescent="0.25">
      <c r="A1764" s="3" t="s">
        <v>22166</v>
      </c>
      <c r="B1764" s="8" t="e">
        <f>VLOOKUP(Tabla3[[#This Row],[COD . CLIENTE  ]],Tabla15[],2,FALSE)</f>
        <v>#N/A</v>
      </c>
      <c r="C1764" s="1" t="e">
        <f>VLOOKUP(Tabla3[[#This Row],[COD . CLIENTE  ]],CREDITO[],4,FALSE)</f>
        <v>#N/A</v>
      </c>
      <c r="D1764" s="1" t="e">
        <f>VLOOKUP(Tabla3[[#This Row],[COD . CLIENTE  ]],CREDITO[],6,FALSE)</f>
        <v>#N/A</v>
      </c>
    </row>
    <row r="1765" spans="1:4" x14ac:dyDescent="0.25">
      <c r="A1765" s="3" t="s">
        <v>22165</v>
      </c>
      <c r="B1765" s="8" t="e">
        <f>VLOOKUP(Tabla3[[#This Row],[COD . CLIENTE  ]],Tabla15[],2,FALSE)</f>
        <v>#N/A</v>
      </c>
      <c r="C1765" s="1" t="e">
        <f>VLOOKUP(Tabla3[[#This Row],[COD . CLIENTE  ]],CREDITO[],4,FALSE)</f>
        <v>#N/A</v>
      </c>
      <c r="D1765" s="1" t="e">
        <f>VLOOKUP(Tabla3[[#This Row],[COD . CLIENTE  ]],CREDITO[],6,FALSE)</f>
        <v>#N/A</v>
      </c>
    </row>
    <row r="1766" spans="1:4" x14ac:dyDescent="0.25">
      <c r="A1766" s="3" t="s">
        <v>4049</v>
      </c>
      <c r="B1766" s="8" t="str">
        <f>VLOOKUP(Tabla3[[#This Row],[COD . CLIENTE  ]],Tabla15[],2,FALSE)</f>
        <v>AB IMPORTACIONES INDUSTRIALES SAC</v>
      </c>
      <c r="C1766" s="1" t="e">
        <f>VLOOKUP(Tabla3[[#This Row],[COD . CLIENTE  ]],CREDITO[],4,FALSE)</f>
        <v>#N/A</v>
      </c>
      <c r="D1766" s="1" t="e">
        <f>VLOOKUP(Tabla3[[#This Row],[COD . CLIENTE  ]],CREDITO[],6,FALSE)</f>
        <v>#N/A</v>
      </c>
    </row>
    <row r="1767" spans="1:4" x14ac:dyDescent="0.25">
      <c r="A1767" s="3" t="s">
        <v>7114</v>
      </c>
      <c r="B1767" s="8" t="str">
        <f>VLOOKUP(Tabla3[[#This Row],[COD . CLIENTE  ]],Tabla15[],2,FALSE)</f>
        <v>COMERCIALIZADORA AGROINDUSTRIAL FECU SAC</v>
      </c>
      <c r="C1767" s="1" t="str">
        <f>VLOOKUP(Tabla3[[#This Row],[COD . CLIENTE  ]],CREDITO[],4,FALSE)</f>
        <v>Crédito 30 días</v>
      </c>
      <c r="D1767" s="1" t="str">
        <f>VLOOKUP(Tabla3[[#This Row],[COD . CLIENTE  ]],CREDITO[],6,FALSE)</f>
        <v>Geidy Chavez</v>
      </c>
    </row>
    <row r="1768" spans="1:4" x14ac:dyDescent="0.25">
      <c r="A1768" s="3" t="s">
        <v>5952</v>
      </c>
      <c r="B1768" s="8" t="str">
        <f>VLOOKUP(Tabla3[[#This Row],[COD . CLIENTE  ]],Tabla15[],2,FALSE)</f>
        <v>CORPORACION Z1 S.A.C</v>
      </c>
      <c r="C1768" s="1" t="e">
        <f>VLOOKUP(Tabla3[[#This Row],[COD . CLIENTE  ]],CREDITO[],4,FALSE)</f>
        <v>#N/A</v>
      </c>
      <c r="D1768" s="1" t="e">
        <f>VLOOKUP(Tabla3[[#This Row],[COD . CLIENTE  ]],CREDITO[],6,FALSE)</f>
        <v>#N/A</v>
      </c>
    </row>
    <row r="1769" spans="1:4" x14ac:dyDescent="0.25">
      <c r="A1769" s="3" t="s">
        <v>5952</v>
      </c>
      <c r="B1769" s="8" t="str">
        <f>VLOOKUP(Tabla3[[#This Row],[COD . CLIENTE  ]],Tabla15[],2,FALSE)</f>
        <v>CORPORACION Z1 S.A.C</v>
      </c>
      <c r="C1769" s="1" t="e">
        <f>VLOOKUP(Tabla3[[#This Row],[COD . CLIENTE  ]],CREDITO[],4,FALSE)</f>
        <v>#N/A</v>
      </c>
      <c r="D1769" s="1" t="e">
        <f>VLOOKUP(Tabla3[[#This Row],[COD . CLIENTE  ]],CREDITO[],6,FALSE)</f>
        <v>#N/A</v>
      </c>
    </row>
    <row r="1770" spans="1:4" x14ac:dyDescent="0.25">
      <c r="A1770" s="3" t="s">
        <v>10377</v>
      </c>
      <c r="B1770" s="8" t="str">
        <f>VLOOKUP(Tabla3[[#This Row],[COD . CLIENTE  ]],Tabla15[],2,FALSE)</f>
        <v>MYM PROJECTS S.A.C.</v>
      </c>
      <c r="C1770" s="1" t="str">
        <f>VLOOKUP(Tabla3[[#This Row],[COD . CLIENTE  ]],CREDITO[],4,FALSE)</f>
        <v>CHEQUE DIF 30DIAS CONTRA ENTREGA</v>
      </c>
      <c r="D1770" s="1" t="str">
        <f>VLOOKUP(Tabla3[[#This Row],[COD . CLIENTE  ]],CREDITO[],6,FALSE)</f>
        <v>MERIE TINEO</v>
      </c>
    </row>
    <row r="1771" spans="1:4" x14ac:dyDescent="0.25">
      <c r="A1771" s="3" t="s">
        <v>11457</v>
      </c>
      <c r="B1771" s="8" t="str">
        <f>VLOOKUP(Tabla3[[#This Row],[COD . CLIENTE  ]],Tabla15[],2,FALSE)</f>
        <v>GRANADOS MOLINA FRANK ROBERT</v>
      </c>
      <c r="C1771" s="1" t="e">
        <f>VLOOKUP(Tabla3[[#This Row],[COD . CLIENTE  ]],CREDITO[],4,FALSE)</f>
        <v>#N/A</v>
      </c>
      <c r="D1771" s="1" t="e">
        <f>VLOOKUP(Tabla3[[#This Row],[COD . CLIENTE  ]],CREDITO[],6,FALSE)</f>
        <v>#N/A</v>
      </c>
    </row>
    <row r="1772" spans="1:4" x14ac:dyDescent="0.25">
      <c r="A1772" s="3" t="s">
        <v>21960</v>
      </c>
      <c r="B1772" s="8" t="str">
        <f>VLOOKUP(Tabla3[[#This Row],[COD . CLIENTE  ]],Tabla15[],2,FALSE)</f>
        <v>TRUJILLO CAMONES CRISTIAM MANUEL</v>
      </c>
      <c r="C1772" s="1" t="e">
        <f>VLOOKUP(Tabla3[[#This Row],[COD . CLIENTE  ]],CREDITO[],4,FALSE)</f>
        <v>#N/A</v>
      </c>
      <c r="D1772" s="1" t="e">
        <f>VLOOKUP(Tabla3[[#This Row],[COD . CLIENTE  ]],CREDITO[],6,FALSE)</f>
        <v>#N/A</v>
      </c>
    </row>
    <row r="1773" spans="1:4" x14ac:dyDescent="0.25">
      <c r="A1773" s="3" t="s">
        <v>10262</v>
      </c>
      <c r="B1773" s="8" t="str">
        <f>VLOOKUP(Tabla3[[#This Row],[COD . CLIENTE  ]],Tabla15[],2,FALSE)</f>
        <v>D&amp;G PERU SERVICIOS GENERALES E.I.R.L.</v>
      </c>
      <c r="C1773" s="1" t="e">
        <f>VLOOKUP(Tabla3[[#This Row],[COD . CLIENTE  ]],CREDITO[],4,FALSE)</f>
        <v>#N/A</v>
      </c>
      <c r="D1773" s="1" t="e">
        <f>VLOOKUP(Tabla3[[#This Row],[COD . CLIENTE  ]],CREDITO[],6,FALSE)</f>
        <v>#N/A</v>
      </c>
    </row>
    <row r="1774" spans="1:4" x14ac:dyDescent="0.25">
      <c r="A1774" s="3" t="s">
        <v>9508</v>
      </c>
      <c r="B1774" s="8" t="str">
        <f>VLOOKUP(Tabla3[[#This Row],[COD . CLIENTE  ]],Tabla15[],2,FALSE)</f>
        <v>RL REFRIGERACION S.A.C.</v>
      </c>
      <c r="C1774" s="1" t="e">
        <f>VLOOKUP(Tabla3[[#This Row],[COD . CLIENTE  ]],CREDITO[],4,FALSE)</f>
        <v>#N/A</v>
      </c>
      <c r="D1774" s="1" t="e">
        <f>VLOOKUP(Tabla3[[#This Row],[COD . CLIENTE  ]],CREDITO[],6,FALSE)</f>
        <v>#N/A</v>
      </c>
    </row>
    <row r="1775" spans="1:4" x14ac:dyDescent="0.25">
      <c r="A1775" s="3" t="s">
        <v>22167</v>
      </c>
      <c r="B1775" s="8" t="e">
        <f>VLOOKUP(Tabla3[[#This Row],[COD . CLIENTE  ]],Tabla15[],2,FALSE)</f>
        <v>#N/A</v>
      </c>
      <c r="C1775" s="1" t="e">
        <f>VLOOKUP(Tabla3[[#This Row],[COD . CLIENTE  ]],CREDITO[],4,FALSE)</f>
        <v>#N/A</v>
      </c>
      <c r="D1775" s="1" t="e">
        <f>VLOOKUP(Tabla3[[#This Row],[COD . CLIENTE  ]],CREDITO[],6,FALSE)</f>
        <v>#N/A</v>
      </c>
    </row>
    <row r="1776" spans="1:4" x14ac:dyDescent="0.25">
      <c r="A1776" s="3" t="s">
        <v>4683</v>
      </c>
      <c r="B1776" s="8" t="str">
        <f>VLOOKUP(Tabla3[[#This Row],[COD . CLIENTE  ]],Tabla15[],2,FALSE)</f>
        <v xml:space="preserve">PAUCARCHUCO HUANCA INOCENTE </v>
      </c>
      <c r="C1776" s="1" t="e">
        <f>VLOOKUP(Tabla3[[#This Row],[COD . CLIENTE  ]],CREDITO[],4,FALSE)</f>
        <v>#N/A</v>
      </c>
      <c r="D1776" s="1" t="e">
        <f>VLOOKUP(Tabla3[[#This Row],[COD . CLIENTE  ]],CREDITO[],6,FALSE)</f>
        <v>#N/A</v>
      </c>
    </row>
    <row r="1777" spans="1:4" x14ac:dyDescent="0.25">
      <c r="A1777" s="3" t="s">
        <v>5822</v>
      </c>
      <c r="B1777" s="8" t="str">
        <f>VLOOKUP(Tabla3[[#This Row],[COD . CLIENTE  ]],Tabla15[],2,FALSE)</f>
        <v>CAMAL CONCHUCOS S A</v>
      </c>
      <c r="C1777" s="1" t="e">
        <f>VLOOKUP(Tabla3[[#This Row],[COD . CLIENTE  ]],CREDITO[],4,FALSE)</f>
        <v>#N/A</v>
      </c>
      <c r="D1777" s="1" t="e">
        <f>VLOOKUP(Tabla3[[#This Row],[COD . CLIENTE  ]],CREDITO[],6,FALSE)</f>
        <v>#N/A</v>
      </c>
    </row>
    <row r="1778" spans="1:4" x14ac:dyDescent="0.25">
      <c r="A1778" s="3" t="s">
        <v>10435</v>
      </c>
      <c r="B1778" s="8" t="str">
        <f>VLOOKUP(Tabla3[[#This Row],[COD . CLIENTE  ]],Tabla15[],2,FALSE)</f>
        <v>SOLUCIONES LOGISTICAS INDUSTRIALES DEL PERU S.A.C.</v>
      </c>
      <c r="C1778" s="1" t="e">
        <f>VLOOKUP(Tabla3[[#This Row],[COD . CLIENTE  ]],CREDITO[],4,FALSE)</f>
        <v>#N/A</v>
      </c>
      <c r="D1778" s="1" t="e">
        <f>VLOOKUP(Tabla3[[#This Row],[COD . CLIENTE  ]],CREDITO[],6,FALSE)</f>
        <v>#N/A</v>
      </c>
    </row>
    <row r="1779" spans="1:4" x14ac:dyDescent="0.25">
      <c r="A1779" s="3" t="s">
        <v>6654</v>
      </c>
      <c r="B1779" s="8" t="str">
        <f>VLOOKUP(Tabla3[[#This Row],[COD . CLIENTE  ]],Tabla15[],2,FALSE)</f>
        <v>FRIO GLOBAL S.A.C</v>
      </c>
      <c r="C1779" s="1" t="e">
        <f>VLOOKUP(Tabla3[[#This Row],[COD . CLIENTE  ]],CREDITO[],4,FALSE)</f>
        <v>#N/A</v>
      </c>
      <c r="D1779" s="1" t="e">
        <f>VLOOKUP(Tabla3[[#This Row],[COD . CLIENTE  ]],CREDITO[],6,FALSE)</f>
        <v>#N/A</v>
      </c>
    </row>
    <row r="1780" spans="1:4" x14ac:dyDescent="0.25">
      <c r="A1780" s="3" t="s">
        <v>11260</v>
      </c>
      <c r="B1780" s="8" t="str">
        <f>VLOOKUP(Tabla3[[#This Row],[COD . CLIENTE  ]],Tabla15[],2,FALSE)</f>
        <v>FRIOMETAL REFRIGERACION S.A.C.</v>
      </c>
      <c r="C1780" s="1" t="e">
        <f>VLOOKUP(Tabla3[[#This Row],[COD . CLIENTE  ]],CREDITO[],4,FALSE)</f>
        <v>#N/A</v>
      </c>
      <c r="D1780" s="1" t="e">
        <f>VLOOKUP(Tabla3[[#This Row],[COD . CLIENTE  ]],CREDITO[],6,FALSE)</f>
        <v>#N/A</v>
      </c>
    </row>
    <row r="1781" spans="1:4" x14ac:dyDescent="0.25">
      <c r="A1781" s="3" t="s">
        <v>6203</v>
      </c>
      <c r="B1781" s="8" t="str">
        <f>VLOOKUP(Tabla3[[#This Row],[COD . CLIENTE  ]],Tabla15[],2,FALSE)</f>
        <v>EXPRESO ANTEZANA HNOS S A</v>
      </c>
      <c r="C1781" s="1" t="e">
        <f>VLOOKUP(Tabla3[[#This Row],[COD . CLIENTE  ]],CREDITO[],4,FALSE)</f>
        <v>#N/A</v>
      </c>
      <c r="D1781" s="1" t="e">
        <f>VLOOKUP(Tabla3[[#This Row],[COD . CLIENTE  ]],CREDITO[],6,FALSE)</f>
        <v>#N/A</v>
      </c>
    </row>
    <row r="1782" spans="1:4" x14ac:dyDescent="0.25">
      <c r="A1782" s="3" t="s">
        <v>9711</v>
      </c>
      <c r="B1782" s="8" t="str">
        <f>VLOOKUP(Tabla3[[#This Row],[COD . CLIENTE  ]],Tabla15[],2,FALSE)</f>
        <v>JE REFRIGERACION S.A.C.</v>
      </c>
      <c r="C1782" s="1" t="e">
        <f>VLOOKUP(Tabla3[[#This Row],[COD . CLIENTE  ]],CREDITO[],4,FALSE)</f>
        <v>#N/A</v>
      </c>
      <c r="D1782" s="1" t="e">
        <f>VLOOKUP(Tabla3[[#This Row],[COD . CLIENTE  ]],CREDITO[],6,FALSE)</f>
        <v>#N/A</v>
      </c>
    </row>
    <row r="1783" spans="1:4" x14ac:dyDescent="0.25">
      <c r="A1783" s="3" t="s">
        <v>7507</v>
      </c>
      <c r="B1783" s="8" t="str">
        <f>VLOOKUP(Tabla3[[#This Row],[COD . CLIENTE  ]],Tabla15[],2,FALSE)</f>
        <v>SOUTH PACIFIC INTERNATIONAL S.A.C.</v>
      </c>
      <c r="C1783" s="1" t="e">
        <f>VLOOKUP(Tabla3[[#This Row],[COD . CLIENTE  ]],CREDITO[],4,FALSE)</f>
        <v>#N/A</v>
      </c>
      <c r="D1783" s="1" t="e">
        <f>VLOOKUP(Tabla3[[#This Row],[COD . CLIENTE  ]],CREDITO[],6,FALSE)</f>
        <v>#N/A</v>
      </c>
    </row>
    <row r="1784" spans="1:4" x14ac:dyDescent="0.25">
      <c r="A1784" s="3" t="s">
        <v>22169</v>
      </c>
      <c r="B1784" s="8" t="e">
        <f>VLOOKUP(Tabla3[[#This Row],[COD . CLIENTE  ]],Tabla15[],2,FALSE)</f>
        <v>#N/A</v>
      </c>
      <c r="C1784" s="1" t="e">
        <f>VLOOKUP(Tabla3[[#This Row],[COD . CLIENTE  ]],CREDITO[],4,FALSE)</f>
        <v>#N/A</v>
      </c>
      <c r="D1784" s="1" t="e">
        <f>VLOOKUP(Tabla3[[#This Row],[COD . CLIENTE  ]],CREDITO[],6,FALSE)</f>
        <v>#N/A</v>
      </c>
    </row>
    <row r="1785" spans="1:4" x14ac:dyDescent="0.25">
      <c r="A1785" s="3" t="s">
        <v>11183</v>
      </c>
      <c r="B1785" s="8" t="str">
        <f>VLOOKUP(Tabla3[[#This Row],[COD . CLIENTE  ]],Tabla15[],2,FALSE)</f>
        <v>ARCTIC REFRIGERATION &amp; CONSTRUCTION S.A.C.</v>
      </c>
      <c r="C1785" s="1" t="e">
        <f>VLOOKUP(Tabla3[[#This Row],[COD . CLIENTE  ]],CREDITO[],4,FALSE)</f>
        <v>#N/A</v>
      </c>
      <c r="D1785" s="1" t="e">
        <f>VLOOKUP(Tabla3[[#This Row],[COD . CLIENTE  ]],CREDITO[],6,FALSE)</f>
        <v>#N/A</v>
      </c>
    </row>
    <row r="1786" spans="1:4" x14ac:dyDescent="0.25">
      <c r="A1786" s="3" t="s">
        <v>22170</v>
      </c>
      <c r="B1786" s="8" t="str">
        <f>VLOOKUP(Tabla3[[#This Row],[COD . CLIENTE  ]],Tabla15[],2,FALSE)</f>
        <v>GV SERVIS EIRL</v>
      </c>
      <c r="C1786" s="1" t="e">
        <f>VLOOKUP(Tabla3[[#This Row],[COD . CLIENTE  ]],CREDITO[],4,FALSE)</f>
        <v>#N/A</v>
      </c>
      <c r="D1786" s="1" t="e">
        <f>VLOOKUP(Tabla3[[#This Row],[COD . CLIENTE  ]],CREDITO[],6,FALSE)</f>
        <v>#N/A</v>
      </c>
    </row>
    <row r="1787" spans="1:4" x14ac:dyDescent="0.25">
      <c r="A1787" s="3" t="s">
        <v>8968</v>
      </c>
      <c r="B1787" s="8" t="str">
        <f>VLOOKUP(Tabla3[[#This Row],[COD . CLIENTE  ]],Tabla15[],2,FALSE)</f>
        <v>COMERCIAL REFRIGERACION PERU S.A.C.</v>
      </c>
      <c r="C1787" s="1" t="str">
        <f>VLOOKUP(Tabla3[[#This Row],[COD . CLIENTE  ]],CREDITO[],4,FALSE)</f>
        <v>Crédito 30 días</v>
      </c>
      <c r="D1787" s="1" t="str">
        <f>VLOOKUP(Tabla3[[#This Row],[COD . CLIENTE  ]],CREDITO[],6,FALSE)</f>
        <v>Alexandra Paredes</v>
      </c>
    </row>
    <row r="1788" spans="1:4" x14ac:dyDescent="0.25">
      <c r="A1788" s="3" t="s">
        <v>9860</v>
      </c>
      <c r="B1788" s="8" t="str">
        <f>VLOOKUP(Tabla3[[#This Row],[COD . CLIENTE  ]],Tabla15[],2,FALSE)</f>
        <v>CONEX SOLUCIONES TECNOLOGICAS S.A.C</v>
      </c>
      <c r="C1788" s="1" t="e">
        <f>VLOOKUP(Tabla3[[#This Row],[COD . CLIENTE  ]],CREDITO[],4,FALSE)</f>
        <v>#N/A</v>
      </c>
      <c r="D1788" s="1" t="e">
        <f>VLOOKUP(Tabla3[[#This Row],[COD . CLIENTE  ]],CREDITO[],6,FALSE)</f>
        <v>#N/A</v>
      </c>
    </row>
    <row r="1789" spans="1:4" x14ac:dyDescent="0.25">
      <c r="A1789" s="3" t="s">
        <v>9593</v>
      </c>
      <c r="B1789" s="8" t="str">
        <f>VLOOKUP(Tabla3[[#This Row],[COD . CLIENTE  ]],Tabla15[],2,FALSE)</f>
        <v>INVERSIONES Y REPRESENTACIONES CABRERA S.A.C.</v>
      </c>
      <c r="C1789" s="1" t="e">
        <f>VLOOKUP(Tabla3[[#This Row],[COD . CLIENTE  ]],CREDITO[],4,FALSE)</f>
        <v>#N/A</v>
      </c>
      <c r="D1789" s="1" t="e">
        <f>VLOOKUP(Tabla3[[#This Row],[COD . CLIENTE  ]],CREDITO[],6,FALSE)</f>
        <v>#N/A</v>
      </c>
    </row>
    <row r="1790" spans="1:4" x14ac:dyDescent="0.25">
      <c r="A1790" s="3" t="s">
        <v>10262</v>
      </c>
      <c r="B1790" s="8" t="str">
        <f>VLOOKUP(Tabla3[[#This Row],[COD . CLIENTE  ]],Tabla15[],2,FALSE)</f>
        <v>D&amp;G PERU SERVICIOS GENERALES E.I.R.L.</v>
      </c>
      <c r="C1790" s="1" t="e">
        <f>VLOOKUP(Tabla3[[#This Row],[COD . CLIENTE  ]],CREDITO[],4,FALSE)</f>
        <v>#N/A</v>
      </c>
      <c r="D1790" s="1" t="e">
        <f>VLOOKUP(Tabla3[[#This Row],[COD . CLIENTE  ]],CREDITO[],6,FALSE)</f>
        <v>#N/A</v>
      </c>
    </row>
    <row r="1791" spans="1:4" x14ac:dyDescent="0.25">
      <c r="A1791" s="3" t="s">
        <v>22172</v>
      </c>
      <c r="B1791" s="8" t="str">
        <f>VLOOKUP(Tabla3[[#This Row],[COD . CLIENTE  ]],Tabla15[],2,FALSE)</f>
        <v>PACIFICO SERVICIO &amp; EQUIPAMIENTO SAC</v>
      </c>
      <c r="C1791" s="1" t="e">
        <f>VLOOKUP(Tabla3[[#This Row],[COD . CLIENTE  ]],CREDITO[],4,FALSE)</f>
        <v>#N/A</v>
      </c>
      <c r="D1791" s="1" t="e">
        <f>VLOOKUP(Tabla3[[#This Row],[COD . CLIENTE  ]],CREDITO[],6,FALSE)</f>
        <v>#N/A</v>
      </c>
    </row>
    <row r="1792" spans="1:4" x14ac:dyDescent="0.25">
      <c r="A1792" s="3" t="s">
        <v>5248</v>
      </c>
      <c r="B1792" s="8" t="str">
        <f>VLOOKUP(Tabla3[[#This Row],[COD . CLIENTE  ]],Tabla15[],2,FALSE)</f>
        <v>HINOSTROZA HUAROC BEDER JHIMY</v>
      </c>
      <c r="C1792" s="1" t="e">
        <f>VLOOKUP(Tabla3[[#This Row],[COD . CLIENTE  ]],CREDITO[],4,FALSE)</f>
        <v>#N/A</v>
      </c>
      <c r="D1792" s="1" t="e">
        <f>VLOOKUP(Tabla3[[#This Row],[COD . CLIENTE  ]],CREDITO[],6,FALSE)</f>
        <v>#N/A</v>
      </c>
    </row>
    <row r="1793" spans="1:4" x14ac:dyDescent="0.25">
      <c r="A1793" s="3" t="s">
        <v>10690</v>
      </c>
      <c r="B1793" s="8" t="str">
        <f>VLOOKUP(Tabla3[[#This Row],[COD . CLIENTE  ]],Tabla15[],2,FALSE)</f>
        <v>RFALMA E.I.R.L.</v>
      </c>
      <c r="C1793" s="1" t="e">
        <f>VLOOKUP(Tabla3[[#This Row],[COD . CLIENTE  ]],CREDITO[],4,FALSE)</f>
        <v>#N/A</v>
      </c>
      <c r="D1793" s="1" t="e">
        <f>VLOOKUP(Tabla3[[#This Row],[COD . CLIENTE  ]],CREDITO[],6,FALSE)</f>
        <v>#N/A</v>
      </c>
    </row>
    <row r="1794" spans="1:4" x14ac:dyDescent="0.25">
      <c r="A1794" s="3" t="s">
        <v>5952</v>
      </c>
      <c r="B1794" s="8" t="str">
        <f>VLOOKUP(Tabla3[[#This Row],[COD . CLIENTE  ]],Tabla15[],2,FALSE)</f>
        <v>CORPORACION Z1 S.A.C</v>
      </c>
      <c r="C1794" s="1" t="e">
        <f>VLOOKUP(Tabla3[[#This Row],[COD . CLIENTE  ]],CREDITO[],4,FALSE)</f>
        <v>#N/A</v>
      </c>
      <c r="D1794" s="1" t="e">
        <f>VLOOKUP(Tabla3[[#This Row],[COD . CLIENTE  ]],CREDITO[],6,FALSE)</f>
        <v>#N/A</v>
      </c>
    </row>
    <row r="1795" spans="1:4" x14ac:dyDescent="0.25">
      <c r="A1795" s="3" t="s">
        <v>9058</v>
      </c>
      <c r="B1795" s="8" t="str">
        <f>VLOOKUP(Tabla3[[#This Row],[COD . CLIENTE  ]],Tabla15[],2,FALSE)</f>
        <v>REFRIWORLD PERU S.A.C.</v>
      </c>
      <c r="C1795" s="1" t="str">
        <f>VLOOKUP(Tabla3[[#This Row],[COD . CLIENTE  ]],CREDITO[],4,FALSE)</f>
        <v>Crédito 30 días</v>
      </c>
      <c r="D1795" s="1" t="str">
        <f>VLOOKUP(Tabla3[[#This Row],[COD . CLIENTE  ]],CREDITO[],6,FALSE)</f>
        <v>MERIE TINEO</v>
      </c>
    </row>
    <row r="1796" spans="1:4" x14ac:dyDescent="0.25">
      <c r="A1796" s="3" t="s">
        <v>7251</v>
      </c>
      <c r="B1796" s="8" t="str">
        <f>VLOOKUP(Tabla3[[#This Row],[COD . CLIENTE  ]],Tabla15[],2,FALSE)</f>
        <v>EKONO AIR EIRL</v>
      </c>
      <c r="C1796" s="1" t="e">
        <f>VLOOKUP(Tabla3[[#This Row],[COD . CLIENTE  ]],CREDITO[],4,FALSE)</f>
        <v>#N/A</v>
      </c>
      <c r="D1796" s="1" t="e">
        <f>VLOOKUP(Tabla3[[#This Row],[COD . CLIENTE  ]],CREDITO[],6,FALSE)</f>
        <v>#N/A</v>
      </c>
    </row>
    <row r="1797" spans="1:4" x14ac:dyDescent="0.25">
      <c r="A1797" s="3" t="s">
        <v>22174</v>
      </c>
      <c r="B1797" s="8" t="str">
        <f>VLOOKUP(Tabla3[[#This Row],[COD . CLIENTE  ]],Tabla15[],2,FALSE)</f>
        <v>INFRAESTRUCTURA DIGITAL ANDINA SAC</v>
      </c>
      <c r="C1797" s="1" t="e">
        <f>VLOOKUP(Tabla3[[#This Row],[COD . CLIENTE  ]],CREDITO[],4,FALSE)</f>
        <v>#N/A</v>
      </c>
      <c r="D1797" s="1" t="e">
        <f>VLOOKUP(Tabla3[[#This Row],[COD . CLIENTE  ]],CREDITO[],6,FALSE)</f>
        <v>#N/A</v>
      </c>
    </row>
    <row r="1798" spans="1:4" x14ac:dyDescent="0.25">
      <c r="A1798" s="3" t="s">
        <v>22102</v>
      </c>
      <c r="B1798" s="8" t="str">
        <f>VLOOKUP(Tabla3[[#This Row],[COD . CLIENTE  ]],Tabla15[],2,FALSE)</f>
        <v>SOLUCIONES E IMPORTACIONES SOLIMPORT EIRL</v>
      </c>
      <c r="C1798" s="1" t="e">
        <f>VLOOKUP(Tabla3[[#This Row],[COD . CLIENTE  ]],CREDITO[],4,FALSE)</f>
        <v>#N/A</v>
      </c>
      <c r="D1798" s="1" t="e">
        <f>VLOOKUP(Tabla3[[#This Row],[COD . CLIENTE  ]],CREDITO[],6,FALSE)</f>
        <v>#N/A</v>
      </c>
    </row>
    <row r="1799" spans="1:4" x14ac:dyDescent="0.25">
      <c r="A1799" s="3" t="s">
        <v>22176</v>
      </c>
      <c r="B1799" s="8" t="str">
        <f>VLOOKUP(Tabla3[[#This Row],[COD . CLIENTE  ]],Tabla15[],2,FALSE)</f>
        <v>ENERGYMIN SAC</v>
      </c>
      <c r="C1799" s="1" t="e">
        <f>VLOOKUP(Tabla3[[#This Row],[COD . CLIENTE  ]],CREDITO[],4,FALSE)</f>
        <v>#N/A</v>
      </c>
      <c r="D1799" s="1" t="e">
        <f>VLOOKUP(Tabla3[[#This Row],[COD . CLIENTE  ]],CREDITO[],6,FALSE)</f>
        <v>#N/A</v>
      </c>
    </row>
    <row r="1800" spans="1:4" x14ac:dyDescent="0.25">
      <c r="A1800" s="3" t="s">
        <v>22178</v>
      </c>
      <c r="B1800" s="8" t="str">
        <f>VLOOKUP(Tabla3[[#This Row],[COD . CLIENTE  ]],Tabla15[],2,FALSE)</f>
        <v>SUMINISTROS INDUSTRIALES AIREA ACONDICIONADO EIRL</v>
      </c>
      <c r="C1800" s="1" t="e">
        <f>VLOOKUP(Tabla3[[#This Row],[COD . CLIENTE  ]],CREDITO[],4,FALSE)</f>
        <v>#N/A</v>
      </c>
      <c r="D1800" s="1" t="e">
        <f>VLOOKUP(Tabla3[[#This Row],[COD . CLIENTE  ]],CREDITO[],6,FALSE)</f>
        <v>#N/A</v>
      </c>
    </row>
    <row r="1801" spans="1:4" x14ac:dyDescent="0.25">
      <c r="A1801" s="3" t="s">
        <v>8968</v>
      </c>
      <c r="B1801" s="8" t="str">
        <f>VLOOKUP(Tabla3[[#This Row],[COD . CLIENTE  ]],Tabla15[],2,FALSE)</f>
        <v>COMERCIAL REFRIGERACION PERU S.A.C.</v>
      </c>
      <c r="C1801" s="1" t="str">
        <f>VLOOKUP(Tabla3[[#This Row],[COD . CLIENTE  ]],CREDITO[],4,FALSE)</f>
        <v>Crédito 30 días</v>
      </c>
      <c r="D1801" s="1" t="str">
        <f>VLOOKUP(Tabla3[[#This Row],[COD . CLIENTE  ]],CREDITO[],6,FALSE)</f>
        <v>Alexandra Paredes</v>
      </c>
    </row>
    <row r="1802" spans="1:4" x14ac:dyDescent="0.25">
      <c r="A1802" s="3" t="s">
        <v>10951</v>
      </c>
      <c r="B1802" s="8" t="str">
        <f>VLOOKUP(Tabla3[[#This Row],[COD . CLIENTE  ]],Tabla15[],2,FALSE)</f>
        <v>MASTER SERVICE RD S.A.C</v>
      </c>
      <c r="C1802" s="1" t="e">
        <f>VLOOKUP(Tabla3[[#This Row],[COD . CLIENTE  ]],CREDITO[],4,FALSE)</f>
        <v>#N/A</v>
      </c>
      <c r="D1802" s="1" t="e">
        <f>VLOOKUP(Tabla3[[#This Row],[COD . CLIENTE  ]],CREDITO[],6,FALSE)</f>
        <v>#N/A</v>
      </c>
    </row>
    <row r="1803" spans="1:4" x14ac:dyDescent="0.25">
      <c r="A1803" s="3" t="s">
        <v>4110</v>
      </c>
      <c r="B1803" s="8" t="str">
        <f>VLOOKUP(Tabla3[[#This Row],[COD . CLIENTE  ]],Tabla15[],2,FALSE)</f>
        <v>JUAREZ IBARRA JULIO CESAR</v>
      </c>
      <c r="C1803" s="1" t="e">
        <f>VLOOKUP(Tabla3[[#This Row],[COD . CLIENTE  ]],CREDITO[],4,FALSE)</f>
        <v>#N/A</v>
      </c>
      <c r="D1803" s="1" t="e">
        <f>VLOOKUP(Tabla3[[#This Row],[COD . CLIENTE  ]],CREDITO[],6,FALSE)</f>
        <v>#N/A</v>
      </c>
    </row>
    <row r="1804" spans="1:4" x14ac:dyDescent="0.25">
      <c r="A1804" s="3" t="s">
        <v>10792</v>
      </c>
      <c r="B1804" s="8" t="str">
        <f>VLOOKUP(Tabla3[[#This Row],[COD . CLIENTE  ]],Tabla15[],2,FALSE)</f>
        <v>A &amp; L REPRESENTACIONES Y MULTISERVICIOS INDUSTRIAL</v>
      </c>
      <c r="C1804" s="1" t="e">
        <f>VLOOKUP(Tabla3[[#This Row],[COD . CLIENTE  ]],CREDITO[],4,FALSE)</f>
        <v>#N/A</v>
      </c>
      <c r="D1804" s="1" t="e">
        <f>VLOOKUP(Tabla3[[#This Row],[COD . CLIENTE  ]],CREDITO[],6,FALSE)</f>
        <v>#N/A</v>
      </c>
    </row>
    <row r="1805" spans="1:4" x14ac:dyDescent="0.25">
      <c r="A1805" s="3" t="s">
        <v>22180</v>
      </c>
      <c r="B1805" s="8" t="str">
        <f>VLOOKUP(Tabla3[[#This Row],[COD . CLIENTE  ]],Tabla15[],2,FALSE)</f>
        <v>ESPINO LIVA  CONSTANTINO CARLOS</v>
      </c>
      <c r="C1805" s="1" t="e">
        <f>VLOOKUP(Tabla3[[#This Row],[COD . CLIENTE  ]],CREDITO[],4,FALSE)</f>
        <v>#N/A</v>
      </c>
      <c r="D1805" s="1" t="e">
        <f>VLOOKUP(Tabla3[[#This Row],[COD . CLIENTE  ]],CREDITO[],6,FALSE)</f>
        <v>#N/A</v>
      </c>
    </row>
    <row r="1806" spans="1:4" x14ac:dyDescent="0.25">
      <c r="A1806" s="3" t="s">
        <v>22176</v>
      </c>
      <c r="B1806" s="8" t="str">
        <f>VLOOKUP(Tabla3[[#This Row],[COD . CLIENTE  ]],Tabla15[],2,FALSE)</f>
        <v>ENERGYMIN SAC</v>
      </c>
      <c r="C1806" s="1" t="e">
        <f>VLOOKUP(Tabla3[[#This Row],[COD . CLIENTE  ]],CREDITO[],4,FALSE)</f>
        <v>#N/A</v>
      </c>
      <c r="D1806" s="1" t="e">
        <f>VLOOKUP(Tabla3[[#This Row],[COD . CLIENTE  ]],CREDITO[],6,FALSE)</f>
        <v>#N/A</v>
      </c>
    </row>
    <row r="1807" spans="1:4" x14ac:dyDescent="0.25">
      <c r="A1807" s="3" t="s">
        <v>10262</v>
      </c>
      <c r="B1807" s="8" t="str">
        <f>VLOOKUP(Tabla3[[#This Row],[COD . CLIENTE  ]],Tabla15[],2,FALSE)</f>
        <v>D&amp;G PERU SERVICIOS GENERALES E.I.R.L.</v>
      </c>
      <c r="C1807" s="1" t="e">
        <f>VLOOKUP(Tabla3[[#This Row],[COD . CLIENTE  ]],CREDITO[],4,FALSE)</f>
        <v>#N/A</v>
      </c>
      <c r="D1807" s="1" t="e">
        <f>VLOOKUP(Tabla3[[#This Row],[COD . CLIENTE  ]],CREDITO[],6,FALSE)</f>
        <v>#N/A</v>
      </c>
    </row>
    <row r="1808" spans="1:4" x14ac:dyDescent="0.25">
      <c r="A1808" s="3" t="s">
        <v>22182</v>
      </c>
      <c r="B1808" s="8" t="str">
        <f>VLOOKUP(Tabla3[[#This Row],[COD . CLIENTE  ]],Tabla15[],2,FALSE)</f>
        <v>GSM INGENIERIA Y CONSTRUCCION SAC</v>
      </c>
      <c r="C1808" s="1" t="e">
        <f>VLOOKUP(Tabla3[[#This Row],[COD . CLIENTE  ]],CREDITO[],4,FALSE)</f>
        <v>#N/A</v>
      </c>
      <c r="D1808" s="1" t="e">
        <f>VLOOKUP(Tabla3[[#This Row],[COD . CLIENTE  ]],CREDITO[],6,FALSE)</f>
        <v>#N/A</v>
      </c>
    </row>
    <row r="1809" spans="1:4" x14ac:dyDescent="0.25">
      <c r="A1809" s="3" t="s">
        <v>10357</v>
      </c>
      <c r="B1809" s="8" t="str">
        <f>VLOOKUP(Tabla3[[#This Row],[COD . CLIENTE  ]],Tabla15[],2,FALSE)</f>
        <v>CLIMA 26 INGENIEROS E.I.R.L.</v>
      </c>
      <c r="C1809" s="1" t="e">
        <f>VLOOKUP(Tabla3[[#This Row],[COD . CLIENTE  ]],CREDITO[],4,FALSE)</f>
        <v>#N/A</v>
      </c>
      <c r="D1809" s="1" t="e">
        <f>VLOOKUP(Tabla3[[#This Row],[COD . CLIENTE  ]],CREDITO[],6,FALSE)</f>
        <v>#N/A</v>
      </c>
    </row>
    <row r="1810" spans="1:4" x14ac:dyDescent="0.25">
      <c r="A1810" s="3" t="s">
        <v>8945</v>
      </c>
      <c r="B1810" s="8" t="str">
        <f>VLOOKUP(Tabla3[[#This Row],[COD . CLIENTE  ]],Tabla15[],2,FALSE)</f>
        <v>BRENSER S.A.C</v>
      </c>
      <c r="C1810" s="1" t="e">
        <f>VLOOKUP(Tabla3[[#This Row],[COD . CLIENTE  ]],CREDITO[],4,FALSE)</f>
        <v>#N/A</v>
      </c>
      <c r="D1810" s="1" t="e">
        <f>VLOOKUP(Tabla3[[#This Row],[COD . CLIENTE  ]],CREDITO[],6,FALSE)</f>
        <v>#N/A</v>
      </c>
    </row>
    <row r="1811" spans="1:4" x14ac:dyDescent="0.25">
      <c r="A1811" s="3" t="s">
        <v>22176</v>
      </c>
      <c r="B1811" s="8" t="str">
        <f>VLOOKUP(Tabla3[[#This Row],[COD . CLIENTE  ]],Tabla15[],2,FALSE)</f>
        <v>ENERGYMIN SAC</v>
      </c>
      <c r="C1811" s="1" t="e">
        <f>VLOOKUP(Tabla3[[#This Row],[COD . CLIENTE  ]],CREDITO[],4,FALSE)</f>
        <v>#N/A</v>
      </c>
      <c r="D1811" s="1" t="e">
        <f>VLOOKUP(Tabla3[[#This Row],[COD . CLIENTE  ]],CREDITO[],6,FALSE)</f>
        <v>#N/A</v>
      </c>
    </row>
    <row r="1812" spans="1:4" x14ac:dyDescent="0.25">
      <c r="A1812" s="3" t="s">
        <v>19237</v>
      </c>
      <c r="B1812" s="8" t="str">
        <f>VLOOKUP(Tabla3[[#This Row],[COD . CLIENTE  ]],Tabla15[],2,FALSE)</f>
        <v xml:space="preserve">CORPORACION BLAD </v>
      </c>
      <c r="C1812" s="1" t="e">
        <f>VLOOKUP(Tabla3[[#This Row],[COD . CLIENTE  ]],CREDITO[],4,FALSE)</f>
        <v>#N/A</v>
      </c>
      <c r="D1812" s="1" t="e">
        <f>VLOOKUP(Tabla3[[#This Row],[COD . CLIENTE  ]],CREDITO[],6,FALSE)</f>
        <v>#N/A</v>
      </c>
    </row>
    <row r="1813" spans="1:4" x14ac:dyDescent="0.25">
      <c r="A1813" s="3" t="s">
        <v>22035</v>
      </c>
      <c r="B1813" s="8" t="str">
        <f>VLOOKUP(Tabla3[[#This Row],[COD . CLIENTE  ]],Tabla15[],2,FALSE)</f>
        <v>AUTOMATTIC CORP SAC</v>
      </c>
      <c r="C1813" s="1" t="e">
        <f>VLOOKUP(Tabla3[[#This Row],[COD . CLIENTE  ]],CREDITO[],4,FALSE)</f>
        <v>#N/A</v>
      </c>
      <c r="D1813" s="1" t="e">
        <f>VLOOKUP(Tabla3[[#This Row],[COD . CLIENTE  ]],CREDITO[],6,FALSE)</f>
        <v>#N/A</v>
      </c>
    </row>
    <row r="1814" spans="1:4" x14ac:dyDescent="0.25">
      <c r="A1814" s="3" t="s">
        <v>10377</v>
      </c>
      <c r="B1814" s="8" t="str">
        <f>VLOOKUP(Tabla3[[#This Row],[COD . CLIENTE  ]],Tabla15[],2,FALSE)</f>
        <v>MYM PROJECTS S.A.C.</v>
      </c>
      <c r="C1814" s="1" t="str">
        <f>VLOOKUP(Tabla3[[#This Row],[COD . CLIENTE  ]],CREDITO[],4,FALSE)</f>
        <v>CHEQUE DIF 30DIAS CONTRA ENTREGA</v>
      </c>
      <c r="D1814" s="1" t="str">
        <f>VLOOKUP(Tabla3[[#This Row],[COD . CLIENTE  ]],CREDITO[],6,FALSE)</f>
        <v>MERIE TINEO</v>
      </c>
    </row>
    <row r="1815" spans="1:4" x14ac:dyDescent="0.25">
      <c r="A1815" s="3" t="s">
        <v>22184</v>
      </c>
      <c r="B1815" s="8" t="str">
        <f>VLOOKUP(Tabla3[[#This Row],[COD . CLIENTE  ]],Tabla15[],2,FALSE)</f>
        <v>GARCIA LEON JAIME NAZARIO</v>
      </c>
      <c r="C1815" s="1" t="e">
        <f>VLOOKUP(Tabla3[[#This Row],[COD . CLIENTE  ]],CREDITO[],4,FALSE)</f>
        <v>#N/A</v>
      </c>
      <c r="D1815" s="1" t="e">
        <f>VLOOKUP(Tabla3[[#This Row],[COD . CLIENTE  ]],CREDITO[],6,FALSE)</f>
        <v>#N/A</v>
      </c>
    </row>
    <row r="1816" spans="1:4" x14ac:dyDescent="0.25">
      <c r="A1816" s="3" t="s">
        <v>6835</v>
      </c>
      <c r="B1816" s="8" t="str">
        <f>VLOOKUP(Tabla3[[#This Row],[COD . CLIENTE  ]],Tabla15[],2,FALSE)</f>
        <v>ASYM INDUSTRIAL S.A.C.</v>
      </c>
      <c r="C1816" s="1" t="e">
        <f>VLOOKUP(Tabla3[[#This Row],[COD . CLIENTE  ]],CREDITO[],4,FALSE)</f>
        <v>#N/A</v>
      </c>
      <c r="D1816" s="1" t="e">
        <f>VLOOKUP(Tabla3[[#This Row],[COD . CLIENTE  ]],CREDITO[],6,FALSE)</f>
        <v>#N/A</v>
      </c>
    </row>
    <row r="1817" spans="1:4" x14ac:dyDescent="0.25">
      <c r="A1817" s="3" t="s">
        <v>22186</v>
      </c>
      <c r="B1817" s="8" t="str">
        <f>VLOOKUP(Tabla3[[#This Row],[COD . CLIENTE  ]],Tabla15[],2,FALSE)</f>
        <v>INVERSIONES FRESH COOL PERU SACS</v>
      </c>
      <c r="C1817" s="1" t="e">
        <f>VLOOKUP(Tabla3[[#This Row],[COD . CLIENTE  ]],CREDITO[],4,FALSE)</f>
        <v>#N/A</v>
      </c>
      <c r="D1817" s="1" t="e">
        <f>VLOOKUP(Tabla3[[#This Row],[COD . CLIENTE  ]],CREDITO[],6,FALSE)</f>
        <v>#N/A</v>
      </c>
    </row>
    <row r="1818" spans="1:4" x14ac:dyDescent="0.25">
      <c r="A1818" s="3" t="s">
        <v>9132</v>
      </c>
      <c r="B1818" s="8" t="str">
        <f>VLOOKUP(Tabla3[[#This Row],[COD . CLIENTE  ]],Tabla15[],2,FALSE)</f>
        <v>PC PERFECT COOL S.A.C.</v>
      </c>
      <c r="C1818" s="1" t="e">
        <f>VLOOKUP(Tabla3[[#This Row],[COD . CLIENTE  ]],CREDITO[],4,FALSE)</f>
        <v>#N/A</v>
      </c>
      <c r="D1818" s="1" t="e">
        <f>VLOOKUP(Tabla3[[#This Row],[COD . CLIENTE  ]],CREDITO[],6,FALSE)</f>
        <v>#N/A</v>
      </c>
    </row>
    <row r="1819" spans="1:4" x14ac:dyDescent="0.25">
      <c r="A1819" s="3" t="s">
        <v>8968</v>
      </c>
      <c r="B1819" s="8" t="str">
        <f>VLOOKUP(Tabla3[[#This Row],[COD . CLIENTE  ]],Tabla15[],2,FALSE)</f>
        <v>COMERCIAL REFRIGERACION PERU S.A.C.</v>
      </c>
      <c r="C1819" s="1" t="str">
        <f>VLOOKUP(Tabla3[[#This Row],[COD . CLIENTE  ]],CREDITO[],4,FALSE)</f>
        <v>Crédito 30 días</v>
      </c>
      <c r="D1819" s="1" t="str">
        <f>VLOOKUP(Tabla3[[#This Row],[COD . CLIENTE  ]],CREDITO[],6,FALSE)</f>
        <v>Alexandra Paredes</v>
      </c>
    </row>
    <row r="1820" spans="1:4" x14ac:dyDescent="0.25">
      <c r="A1820" s="3" t="s">
        <v>8137</v>
      </c>
      <c r="B1820" s="8" t="str">
        <f>VLOOKUP(Tabla3[[#This Row],[COD . CLIENTE  ]],Tabla15[],2,FALSE)</f>
        <v>BUS SERVICE AUTOMOTRIZ S.A.C</v>
      </c>
      <c r="C1820" s="1" t="e">
        <f>VLOOKUP(Tabla3[[#This Row],[COD . CLIENTE  ]],CREDITO[],4,FALSE)</f>
        <v>#N/A</v>
      </c>
      <c r="D1820" s="1" t="e">
        <f>VLOOKUP(Tabla3[[#This Row],[COD . CLIENTE  ]],CREDITO[],6,FALSE)</f>
        <v>#N/A</v>
      </c>
    </row>
    <row r="1821" spans="1:4" x14ac:dyDescent="0.25">
      <c r="A1821" s="3" t="s">
        <v>22188</v>
      </c>
      <c r="B1821" s="8" t="e">
        <f>VLOOKUP(Tabla3[[#This Row],[COD . CLIENTE  ]],Tabla15[],2,FALSE)</f>
        <v>#N/A</v>
      </c>
      <c r="C1821" s="1" t="e">
        <f>VLOOKUP(Tabla3[[#This Row],[COD . CLIENTE  ]],CREDITO[],4,FALSE)</f>
        <v>#N/A</v>
      </c>
      <c r="D1821" s="1" t="e">
        <f>VLOOKUP(Tabla3[[#This Row],[COD . CLIENTE  ]],CREDITO[],6,FALSE)</f>
        <v>#N/A</v>
      </c>
    </row>
    <row r="1822" spans="1:4" x14ac:dyDescent="0.25">
      <c r="A1822" s="3" t="s">
        <v>9177</v>
      </c>
      <c r="B1822" s="8" t="str">
        <f>VLOOKUP(Tabla3[[#This Row],[COD . CLIENTE  ]],Tabla15[],2,FALSE)</f>
        <v>FIRSTMED PHARMA PERU SOCIEDAD ANONIMA CERRADA</v>
      </c>
      <c r="C1822" s="1" t="e">
        <f>VLOOKUP(Tabla3[[#This Row],[COD . CLIENTE  ]],CREDITO[],4,FALSE)</f>
        <v>#N/A</v>
      </c>
      <c r="D1822" s="1" t="e">
        <f>VLOOKUP(Tabla3[[#This Row],[COD . CLIENTE  ]],CREDITO[],6,FALSE)</f>
        <v>#N/A</v>
      </c>
    </row>
    <row r="1823" spans="1:4" x14ac:dyDescent="0.25">
      <c r="A1823" s="3" t="s">
        <v>9990</v>
      </c>
      <c r="B1823" s="8" t="str">
        <f>VLOOKUP(Tabla3[[#This Row],[COD . CLIENTE  ]],Tabla15[],2,FALSE)</f>
        <v>FRICANB &amp; IMPORT E.I.R.L.</v>
      </c>
      <c r="C1823" s="1" t="e">
        <f>VLOOKUP(Tabla3[[#This Row],[COD . CLIENTE  ]],CREDITO[],4,FALSE)</f>
        <v>#N/A</v>
      </c>
      <c r="D1823" s="1" t="e">
        <f>VLOOKUP(Tabla3[[#This Row],[COD . CLIENTE  ]],CREDITO[],6,FALSE)</f>
        <v>#N/A</v>
      </c>
    </row>
    <row r="1824" spans="1:4" x14ac:dyDescent="0.25">
      <c r="A1824" s="3" t="s">
        <v>7814</v>
      </c>
      <c r="B1824" s="8" t="str">
        <f>VLOOKUP(Tabla3[[#This Row],[COD . CLIENTE  ]],Tabla15[],2,FALSE)</f>
        <v>COLD AIR SERVICE S.A.C.</v>
      </c>
      <c r="C1824" s="1" t="e">
        <f>VLOOKUP(Tabla3[[#This Row],[COD . CLIENTE  ]],CREDITO[],4,FALSE)</f>
        <v>#N/A</v>
      </c>
      <c r="D1824" s="1" t="e">
        <f>VLOOKUP(Tabla3[[#This Row],[COD . CLIENTE  ]],CREDITO[],6,FALSE)</f>
        <v>#N/A</v>
      </c>
    </row>
    <row r="1825" spans="1:4" x14ac:dyDescent="0.25">
      <c r="A1825" s="3" t="s">
        <v>4973</v>
      </c>
      <c r="B1825" s="8" t="str">
        <f>VLOOKUP(Tabla3[[#This Row],[COD . CLIENTE  ]],Tabla15[],2,FALSE)</f>
        <v>QUISPE MERMA WALTER</v>
      </c>
      <c r="C1825" s="1" t="e">
        <f>VLOOKUP(Tabla3[[#This Row],[COD . CLIENTE  ]],CREDITO[],4,FALSE)</f>
        <v>#N/A</v>
      </c>
      <c r="D1825" s="1" t="e">
        <f>VLOOKUP(Tabla3[[#This Row],[COD . CLIENTE  ]],CREDITO[],6,FALSE)</f>
        <v>#N/A</v>
      </c>
    </row>
    <row r="1826" spans="1:4" x14ac:dyDescent="0.25">
      <c r="A1826" s="3" t="s">
        <v>5919</v>
      </c>
      <c r="B1826" s="8" t="str">
        <f>VLOOKUP(Tabla3[[#This Row],[COD . CLIENTE  ]],Tabla15[],2,FALSE)</f>
        <v>SISTEMAS TECNOLOGICOS ELECTRICOS ELECTRONICOS Y ME</v>
      </c>
      <c r="C1826" s="1" t="e">
        <f>VLOOKUP(Tabla3[[#This Row],[COD . CLIENTE  ]],CREDITO[],4,FALSE)</f>
        <v>#N/A</v>
      </c>
      <c r="D1826" s="1" t="e">
        <f>VLOOKUP(Tabla3[[#This Row],[COD . CLIENTE  ]],CREDITO[],6,FALSE)</f>
        <v>#N/A</v>
      </c>
    </row>
    <row r="1827" spans="1:4" x14ac:dyDescent="0.25">
      <c r="A1827" s="3" t="s">
        <v>21856</v>
      </c>
      <c r="B1827" s="8" t="str">
        <f>VLOOKUP(Tabla3[[#This Row],[COD . CLIENTE  ]],Tabla15[],2,FALSE)</f>
        <v>INTERNATIONAL DIESEL COMPONENTS SAC</v>
      </c>
      <c r="C1827" s="1" t="e">
        <f>VLOOKUP(Tabla3[[#This Row],[COD . CLIENTE  ]],CREDITO[],4,FALSE)</f>
        <v>#N/A</v>
      </c>
      <c r="D1827" s="1" t="e">
        <f>VLOOKUP(Tabla3[[#This Row],[COD . CLIENTE  ]],CREDITO[],6,FALSE)</f>
        <v>#N/A</v>
      </c>
    </row>
    <row r="1828" spans="1:4" x14ac:dyDescent="0.25">
      <c r="A1828" s="3" t="s">
        <v>9075</v>
      </c>
      <c r="B1828" s="8" t="str">
        <f>VLOOKUP(Tabla3[[#This Row],[COD . CLIENTE  ]],Tabla15[],2,FALSE)</f>
        <v>IMPORTACIONES COLD MASTER INTERNATIONAL E.I.R.L.</v>
      </c>
      <c r="C1828" s="1" t="e">
        <f>VLOOKUP(Tabla3[[#This Row],[COD . CLIENTE  ]],CREDITO[],4,FALSE)</f>
        <v>#N/A</v>
      </c>
      <c r="D1828" s="1" t="e">
        <f>VLOOKUP(Tabla3[[#This Row],[COD . CLIENTE  ]],CREDITO[],6,FALSE)</f>
        <v>#N/A</v>
      </c>
    </row>
    <row r="1829" spans="1:4" x14ac:dyDescent="0.25">
      <c r="A1829" s="3" t="s">
        <v>10780</v>
      </c>
      <c r="B1829" s="8" t="str">
        <f>VLOOKUP(Tabla3[[#This Row],[COD . CLIENTE  ]],Tabla15[],2,FALSE)</f>
        <v>CONTINENTAL COLD S.A.C.</v>
      </c>
      <c r="C1829" s="1" t="e">
        <f>VLOOKUP(Tabla3[[#This Row],[COD . CLIENTE  ]],CREDITO[],4,FALSE)</f>
        <v>#N/A</v>
      </c>
      <c r="D1829" s="1" t="e">
        <f>VLOOKUP(Tabla3[[#This Row],[COD . CLIENTE  ]],CREDITO[],6,FALSE)</f>
        <v>#N/A</v>
      </c>
    </row>
    <row r="1830" spans="1:4" x14ac:dyDescent="0.25">
      <c r="A1830" s="3" t="s">
        <v>8968</v>
      </c>
      <c r="B1830" s="8" t="str">
        <f>VLOOKUP(Tabla3[[#This Row],[COD . CLIENTE  ]],Tabla15[],2,FALSE)</f>
        <v>COMERCIAL REFRIGERACION PERU S.A.C.</v>
      </c>
      <c r="C1830" s="1" t="str">
        <f>VLOOKUP(Tabla3[[#This Row],[COD . CLIENTE  ]],CREDITO[],4,FALSE)</f>
        <v>Crédito 30 días</v>
      </c>
      <c r="D1830" s="1" t="str">
        <f>VLOOKUP(Tabla3[[#This Row],[COD . CLIENTE  ]],CREDITO[],6,FALSE)</f>
        <v>Alexandra Paredes</v>
      </c>
    </row>
    <row r="1831" spans="1:4" x14ac:dyDescent="0.25">
      <c r="A1831" s="3" t="s">
        <v>8968</v>
      </c>
      <c r="B1831" s="8" t="str">
        <f>VLOOKUP(Tabla3[[#This Row],[COD . CLIENTE  ]],Tabla15[],2,FALSE)</f>
        <v>COMERCIAL REFRIGERACION PERU S.A.C.</v>
      </c>
      <c r="C1831" s="1" t="str">
        <f>VLOOKUP(Tabla3[[#This Row],[COD . CLIENTE  ]],CREDITO[],4,FALSE)</f>
        <v>Crédito 30 días</v>
      </c>
      <c r="D1831" s="1" t="str">
        <f>VLOOKUP(Tabla3[[#This Row],[COD . CLIENTE  ]],CREDITO[],6,FALSE)</f>
        <v>Alexandra Paredes</v>
      </c>
    </row>
    <row r="1832" spans="1:4" x14ac:dyDescent="0.25">
      <c r="A1832" s="3" t="s">
        <v>5202</v>
      </c>
      <c r="B1832" s="8" t="str">
        <f>VLOOKUP(Tabla3[[#This Row],[COD . CLIENTE  ]],Tabla15[],2,FALSE)</f>
        <v>MACAHUACHI CABALLERO CRISTINA VANESSA</v>
      </c>
      <c r="C1832" s="1" t="e">
        <f>VLOOKUP(Tabla3[[#This Row],[COD . CLIENTE  ]],CREDITO[],4,FALSE)</f>
        <v>#N/A</v>
      </c>
      <c r="D1832" s="1" t="e">
        <f>VLOOKUP(Tabla3[[#This Row],[COD . CLIENTE  ]],CREDITO[],6,FALSE)</f>
        <v>#N/A</v>
      </c>
    </row>
    <row r="1833" spans="1:4" x14ac:dyDescent="0.25">
      <c r="A1833" s="3" t="s">
        <v>5248</v>
      </c>
      <c r="B1833" s="8" t="str">
        <f>VLOOKUP(Tabla3[[#This Row],[COD . CLIENTE  ]],Tabla15[],2,FALSE)</f>
        <v>HINOSTROZA HUAROC BEDER JHIMY</v>
      </c>
      <c r="C1833" s="1" t="e">
        <f>VLOOKUP(Tabla3[[#This Row],[COD . CLIENTE  ]],CREDITO[],4,FALSE)</f>
        <v>#N/A</v>
      </c>
      <c r="D1833" s="1" t="e">
        <f>VLOOKUP(Tabla3[[#This Row],[COD . CLIENTE  ]],CREDITO[],6,FALSE)</f>
        <v>#N/A</v>
      </c>
    </row>
    <row r="1834" spans="1:4" x14ac:dyDescent="0.25">
      <c r="A1834" s="3" t="s">
        <v>9058</v>
      </c>
      <c r="B1834" s="8" t="str">
        <f>VLOOKUP(Tabla3[[#This Row],[COD . CLIENTE  ]],Tabla15[],2,FALSE)</f>
        <v>REFRIWORLD PERU S.A.C.</v>
      </c>
      <c r="C1834" s="1" t="str">
        <f>VLOOKUP(Tabla3[[#This Row],[COD . CLIENTE  ]],CREDITO[],4,FALSE)</f>
        <v>Crédito 30 días</v>
      </c>
      <c r="D1834" s="1" t="str">
        <f>VLOOKUP(Tabla3[[#This Row],[COD . CLIENTE  ]],CREDITO[],6,FALSE)</f>
        <v>MERIE TINEO</v>
      </c>
    </row>
    <row r="1835" spans="1:4" x14ac:dyDescent="0.25">
      <c r="A1835" s="3" t="s">
        <v>5983</v>
      </c>
      <c r="B1835" s="8" t="str">
        <f>VLOOKUP(Tabla3[[#This Row],[COD . CLIENTE  ]],Tabla15[],2,FALSE)</f>
        <v>EMPE TRANSP SALAZAR EIRL ETRANSA</v>
      </c>
      <c r="C1835" s="1" t="e">
        <f>VLOOKUP(Tabla3[[#This Row],[COD . CLIENTE  ]],CREDITO[],4,FALSE)</f>
        <v>#N/A</v>
      </c>
      <c r="D1835" s="1" t="e">
        <f>VLOOKUP(Tabla3[[#This Row],[COD . CLIENTE  ]],CREDITO[],6,FALSE)</f>
        <v>#N/A</v>
      </c>
    </row>
    <row r="1836" spans="1:4" x14ac:dyDescent="0.25">
      <c r="A1836" s="3" t="s">
        <v>10985</v>
      </c>
      <c r="B1836" s="8" t="str">
        <f>VLOOKUP(Tabla3[[#This Row],[COD . CLIENTE  ]],Tabla15[],2,FALSE)</f>
        <v>EMPRESA DE TRANSPORTE INTERNACIONAL CRUCERO S.A.C.</v>
      </c>
      <c r="C1836" s="1" t="e">
        <f>VLOOKUP(Tabla3[[#This Row],[COD . CLIENTE  ]],CREDITO[],4,FALSE)</f>
        <v>#N/A</v>
      </c>
      <c r="D1836" s="1" t="e">
        <f>VLOOKUP(Tabla3[[#This Row],[COD . CLIENTE  ]],CREDITO[],6,FALSE)</f>
        <v>#N/A</v>
      </c>
    </row>
    <row r="1837" spans="1:4" x14ac:dyDescent="0.25">
      <c r="A1837" s="3" t="s">
        <v>4029</v>
      </c>
      <c r="B1837" s="8" t="str">
        <f>VLOOKUP(Tabla3[[#This Row],[COD . CLIENTE  ]],Tabla15[],2,FALSE)</f>
        <v>ACUACULTURA Y PESCA S.A.C</v>
      </c>
      <c r="C1837" s="1" t="e">
        <f>VLOOKUP(Tabla3[[#This Row],[COD . CLIENTE  ]],CREDITO[],4,FALSE)</f>
        <v>#N/A</v>
      </c>
      <c r="D1837" s="1" t="e">
        <f>VLOOKUP(Tabla3[[#This Row],[COD . CLIENTE  ]],CREDITO[],6,FALSE)</f>
        <v>#N/A</v>
      </c>
    </row>
    <row r="1838" spans="1:4" x14ac:dyDescent="0.25">
      <c r="A1838" s="3" t="s">
        <v>19237</v>
      </c>
      <c r="B1838" s="8" t="str">
        <f>VLOOKUP(Tabla3[[#This Row],[COD . CLIENTE  ]],Tabla15[],2,FALSE)</f>
        <v xml:space="preserve">CORPORACION BLAD </v>
      </c>
      <c r="C1838" s="1" t="e">
        <f>VLOOKUP(Tabla3[[#This Row],[COD . CLIENTE  ]],CREDITO[],4,FALSE)</f>
        <v>#N/A</v>
      </c>
      <c r="D1838" s="1" t="e">
        <f>VLOOKUP(Tabla3[[#This Row],[COD . CLIENTE  ]],CREDITO[],6,FALSE)</f>
        <v>#N/A</v>
      </c>
    </row>
    <row r="1839" spans="1:4" x14ac:dyDescent="0.25">
      <c r="A1839" s="3" t="s">
        <v>4467</v>
      </c>
      <c r="B1839" s="8" t="str">
        <f>VLOOKUP(Tabla3[[#This Row],[COD . CLIENTE  ]],Tabla15[],2,FALSE)</f>
        <v>AGUIRRE ESTRADA LUIS ALFREDO</v>
      </c>
      <c r="C1839" s="1" t="e">
        <f>VLOOKUP(Tabla3[[#This Row],[COD . CLIENTE  ]],CREDITO[],4,FALSE)</f>
        <v>#N/A</v>
      </c>
      <c r="D1839" s="1" t="e">
        <f>VLOOKUP(Tabla3[[#This Row],[COD . CLIENTE  ]],CREDITO[],6,FALSE)</f>
        <v>#N/A</v>
      </c>
    </row>
    <row r="1840" spans="1:4" x14ac:dyDescent="0.25">
      <c r="A1840" s="3" t="s">
        <v>4448</v>
      </c>
      <c r="B1840" s="8" t="str">
        <f>VLOOKUP(Tabla3[[#This Row],[COD . CLIENTE  ]],Tabla15[],2,FALSE)</f>
        <v>CORDOVA MELENDREZ FEDERICO</v>
      </c>
      <c r="C1840" s="1" t="e">
        <f>VLOOKUP(Tabla3[[#This Row],[COD . CLIENTE  ]],CREDITO[],4,FALSE)</f>
        <v>#N/A</v>
      </c>
      <c r="D1840" s="1" t="e">
        <f>VLOOKUP(Tabla3[[#This Row],[COD . CLIENTE  ]],CREDITO[],6,FALSE)</f>
        <v>#N/A</v>
      </c>
    </row>
    <row r="1841" spans="1:4" x14ac:dyDescent="0.25">
      <c r="A1841" s="3" t="s">
        <v>4049</v>
      </c>
      <c r="B1841" s="8" t="str">
        <f>VLOOKUP(Tabla3[[#This Row],[COD . CLIENTE  ]],Tabla15[],2,FALSE)</f>
        <v>AB IMPORTACIONES INDUSTRIALES SAC</v>
      </c>
      <c r="C1841" s="1" t="e">
        <f>VLOOKUP(Tabla3[[#This Row],[COD . CLIENTE  ]],CREDITO[],4,FALSE)</f>
        <v>#N/A</v>
      </c>
      <c r="D1841" s="1" t="e">
        <f>VLOOKUP(Tabla3[[#This Row],[COD . CLIENTE  ]],CREDITO[],6,FALSE)</f>
        <v>#N/A</v>
      </c>
    </row>
    <row r="1842" spans="1:4" x14ac:dyDescent="0.25">
      <c r="A1842" s="3" t="s">
        <v>22014</v>
      </c>
      <c r="B1842" s="8" t="str">
        <f>VLOOKUP(Tabla3[[#This Row],[COD . CLIENTE  ]],Tabla15[],2,FALSE)</f>
        <v>ORDERIQUE VASQUEZ JUAN ROLANDO</v>
      </c>
      <c r="C1842" s="1" t="e">
        <f>VLOOKUP(Tabla3[[#This Row],[COD . CLIENTE  ]],CREDITO[],4,FALSE)</f>
        <v>#N/A</v>
      </c>
      <c r="D1842" s="1" t="e">
        <f>VLOOKUP(Tabla3[[#This Row],[COD . CLIENTE  ]],CREDITO[],6,FALSE)</f>
        <v>#N/A</v>
      </c>
    </row>
    <row r="1843" spans="1:4" x14ac:dyDescent="0.25">
      <c r="A1843" s="3" t="s">
        <v>8968</v>
      </c>
      <c r="B1843" s="8" t="str">
        <f>VLOOKUP(Tabla3[[#This Row],[COD . CLIENTE  ]],Tabla15[],2,FALSE)</f>
        <v>COMERCIAL REFRIGERACION PERU S.A.C.</v>
      </c>
      <c r="C1843" s="1" t="str">
        <f>VLOOKUP(Tabla3[[#This Row],[COD . CLIENTE  ]],CREDITO[],4,FALSE)</f>
        <v>Crédito 30 días</v>
      </c>
      <c r="D1843" s="1" t="str">
        <f>VLOOKUP(Tabla3[[#This Row],[COD . CLIENTE  ]],CREDITO[],6,FALSE)</f>
        <v>Alexandra Paredes</v>
      </c>
    </row>
    <row r="1844" spans="1:4" x14ac:dyDescent="0.25">
      <c r="A1844" s="3" t="s">
        <v>11313</v>
      </c>
      <c r="B1844" s="8" t="str">
        <f>VLOOKUP(Tabla3[[#This Row],[COD . CLIENTE  ]],Tabla15[],2,FALSE)</f>
        <v>FRIO COMERCIAL PROYECTOS S.A.C.</v>
      </c>
      <c r="C1844" s="1" t="e">
        <f>VLOOKUP(Tabla3[[#This Row],[COD . CLIENTE  ]],CREDITO[],4,FALSE)</f>
        <v>#N/A</v>
      </c>
      <c r="D1844" s="1" t="e">
        <f>VLOOKUP(Tabla3[[#This Row],[COD . CLIENTE  ]],CREDITO[],6,FALSE)</f>
        <v>#N/A</v>
      </c>
    </row>
    <row r="1845" spans="1:4" x14ac:dyDescent="0.25">
      <c r="A1845" s="3" t="s">
        <v>5822</v>
      </c>
      <c r="B1845" s="8" t="str">
        <f>VLOOKUP(Tabla3[[#This Row],[COD . CLIENTE  ]],Tabla15[],2,FALSE)</f>
        <v>CAMAL CONCHUCOS S A</v>
      </c>
      <c r="C1845" s="1" t="e">
        <f>VLOOKUP(Tabla3[[#This Row],[COD . CLIENTE  ]],CREDITO[],4,FALSE)</f>
        <v>#N/A</v>
      </c>
      <c r="D1845" s="1" t="e">
        <f>VLOOKUP(Tabla3[[#This Row],[COD . CLIENTE  ]],CREDITO[],6,FALSE)</f>
        <v>#N/A</v>
      </c>
    </row>
    <row r="1846" spans="1:4" x14ac:dyDescent="0.25">
      <c r="A1846" s="3" t="s">
        <v>4898</v>
      </c>
      <c r="B1846" s="8" t="str">
        <f>VLOOKUP(Tabla3[[#This Row],[COD . CLIENTE  ]],Tabla15[],2,FALSE)</f>
        <v>GUTIERREZ GABRIEL GENARO WILFREDO</v>
      </c>
      <c r="C1846" s="1" t="e">
        <f>VLOOKUP(Tabla3[[#This Row],[COD . CLIENTE  ]],CREDITO[],4,FALSE)</f>
        <v>#N/A</v>
      </c>
      <c r="D1846" s="1" t="e">
        <f>VLOOKUP(Tabla3[[#This Row],[COD . CLIENTE  ]],CREDITO[],6,FALSE)</f>
        <v>#N/A</v>
      </c>
    </row>
    <row r="1847" spans="1:4" x14ac:dyDescent="0.25">
      <c r="A1847" s="3" t="s">
        <v>10825</v>
      </c>
      <c r="B1847" s="8" t="str">
        <f>VLOOKUP(Tabla3[[#This Row],[COD . CLIENTE  ]],Tabla15[],2,FALSE)</f>
        <v>REFRIGERACION DELGADO E.I.R.L.</v>
      </c>
      <c r="C1847" s="1" t="e">
        <f>VLOOKUP(Tabla3[[#This Row],[COD . CLIENTE  ]],CREDITO[],4,FALSE)</f>
        <v>#N/A</v>
      </c>
      <c r="D1847" s="1" t="e">
        <f>VLOOKUP(Tabla3[[#This Row],[COD . CLIENTE  ]],CREDITO[],6,FALSE)</f>
        <v>#N/A</v>
      </c>
    </row>
    <row r="1848" spans="1:4" x14ac:dyDescent="0.25">
      <c r="A1848" s="3" t="s">
        <v>8579</v>
      </c>
      <c r="B1848" s="8" t="str">
        <f>VLOOKUP(Tabla3[[#This Row],[COD . CLIENTE  ]],Tabla15[],2,FALSE)</f>
        <v>HANTOF TEKPESA GROUP E.I.R.L.</v>
      </c>
      <c r="C1848" s="1" t="e">
        <f>VLOOKUP(Tabla3[[#This Row],[COD . CLIENTE  ]],CREDITO[],4,FALSE)</f>
        <v>#N/A</v>
      </c>
      <c r="D1848" s="1" t="e">
        <f>VLOOKUP(Tabla3[[#This Row],[COD . CLIENTE  ]],CREDITO[],6,FALSE)</f>
        <v>#N/A</v>
      </c>
    </row>
    <row r="1849" spans="1:4" x14ac:dyDescent="0.25">
      <c r="A1849" s="3" t="s">
        <v>22193</v>
      </c>
      <c r="B1849" s="8" t="e">
        <f>VLOOKUP(Tabla3[[#This Row],[COD . CLIENTE  ]],Tabla15[],2,FALSE)</f>
        <v>#N/A</v>
      </c>
      <c r="C1849" s="1" t="e">
        <f>VLOOKUP(Tabla3[[#This Row],[COD . CLIENTE  ]],CREDITO[],4,FALSE)</f>
        <v>#N/A</v>
      </c>
      <c r="D1849" s="1" t="e">
        <f>VLOOKUP(Tabla3[[#This Row],[COD . CLIENTE  ]],CREDITO[],6,FALSE)</f>
        <v>#N/A</v>
      </c>
    </row>
    <row r="1850" spans="1:4" x14ac:dyDescent="0.25">
      <c r="A1850" s="3" t="s">
        <v>10825</v>
      </c>
      <c r="B1850" s="8" t="str">
        <f>VLOOKUP(Tabla3[[#This Row],[COD . CLIENTE  ]],Tabla15[],2,FALSE)</f>
        <v>REFRIGERACION DELGADO E.I.R.L.</v>
      </c>
      <c r="C1850" s="1" t="e">
        <f>VLOOKUP(Tabla3[[#This Row],[COD . CLIENTE  ]],CREDITO[],4,FALSE)</f>
        <v>#N/A</v>
      </c>
      <c r="D1850" s="1" t="e">
        <f>VLOOKUP(Tabla3[[#This Row],[COD . CLIENTE  ]],CREDITO[],6,FALSE)</f>
        <v>#N/A</v>
      </c>
    </row>
    <row r="1851" spans="1:4" x14ac:dyDescent="0.25">
      <c r="A1851" s="3" t="s">
        <v>7507</v>
      </c>
      <c r="B1851" s="8" t="str">
        <f>VLOOKUP(Tabla3[[#This Row],[COD . CLIENTE  ]],Tabla15[],2,FALSE)</f>
        <v>SOUTH PACIFIC INTERNATIONAL S.A.C.</v>
      </c>
      <c r="C1851" s="1" t="e">
        <f>VLOOKUP(Tabla3[[#This Row],[COD . CLIENTE  ]],CREDITO[],4,FALSE)</f>
        <v>#N/A</v>
      </c>
      <c r="D1851" s="1" t="e">
        <f>VLOOKUP(Tabla3[[#This Row],[COD . CLIENTE  ]],CREDITO[],6,FALSE)</f>
        <v>#N/A</v>
      </c>
    </row>
    <row r="1852" spans="1:4" x14ac:dyDescent="0.25">
      <c r="A1852" s="3" t="s">
        <v>10121</v>
      </c>
      <c r="B1852" s="8" t="str">
        <f>VLOOKUP(Tabla3[[#This Row],[COD . CLIENTE  ]],Tabla15[],2,FALSE)</f>
        <v>GASUE S.A.C.</v>
      </c>
      <c r="C1852" s="1" t="e">
        <f>VLOOKUP(Tabla3[[#This Row],[COD . CLIENTE  ]],CREDITO[],4,FALSE)</f>
        <v>#N/A</v>
      </c>
      <c r="D1852" s="1" t="e">
        <f>VLOOKUP(Tabla3[[#This Row],[COD . CLIENTE  ]],CREDITO[],6,FALSE)</f>
        <v>#N/A</v>
      </c>
    </row>
    <row r="1853" spans="1:4" x14ac:dyDescent="0.25">
      <c r="A1853" s="3" t="s">
        <v>10373</v>
      </c>
      <c r="B1853" s="8" t="str">
        <f>VLOOKUP(Tabla3[[#This Row],[COD . CLIENTE  ]],Tabla15[],2,FALSE)</f>
        <v>ELECTRIC STORE S.A.C.</v>
      </c>
      <c r="C1853" s="1" t="e">
        <f>VLOOKUP(Tabla3[[#This Row],[COD . CLIENTE  ]],CREDITO[],4,FALSE)</f>
        <v>#N/A</v>
      </c>
      <c r="D1853" s="1" t="e">
        <f>VLOOKUP(Tabla3[[#This Row],[COD . CLIENTE  ]],CREDITO[],6,FALSE)</f>
        <v>#N/A</v>
      </c>
    </row>
    <row r="1854" spans="1:4" x14ac:dyDescent="0.25">
      <c r="A1854" s="3" t="s">
        <v>6654</v>
      </c>
      <c r="B1854" s="8" t="str">
        <f>VLOOKUP(Tabla3[[#This Row],[COD . CLIENTE  ]],Tabla15[],2,FALSE)</f>
        <v>FRIO GLOBAL S.A.C</v>
      </c>
      <c r="C1854" s="1" t="e">
        <f>VLOOKUP(Tabla3[[#This Row],[COD . CLIENTE  ]],CREDITO[],4,FALSE)</f>
        <v>#N/A</v>
      </c>
      <c r="D1854" s="1" t="e">
        <f>VLOOKUP(Tabla3[[#This Row],[COD . CLIENTE  ]],CREDITO[],6,FALSE)</f>
        <v>#N/A</v>
      </c>
    </row>
    <row r="1855" spans="1:4" x14ac:dyDescent="0.25">
      <c r="A1855" s="3" t="s">
        <v>9688</v>
      </c>
      <c r="B1855" s="8" t="str">
        <f>VLOOKUP(Tabla3[[#This Row],[COD . CLIENTE  ]],Tabla15[],2,FALSE)</f>
        <v>GRELCONPERU E. I. R. L.</v>
      </c>
      <c r="C1855" s="1" t="e">
        <f>VLOOKUP(Tabla3[[#This Row],[COD . CLIENTE  ]],CREDITO[],4,FALSE)</f>
        <v>#N/A</v>
      </c>
      <c r="D1855" s="1" t="e">
        <f>VLOOKUP(Tabla3[[#This Row],[COD . CLIENTE  ]],CREDITO[],6,FALSE)</f>
        <v>#N/A</v>
      </c>
    </row>
    <row r="1856" spans="1:4" x14ac:dyDescent="0.25">
      <c r="A1856" s="3" t="s">
        <v>22196</v>
      </c>
      <c r="B1856" s="8" t="str">
        <f>VLOOKUP(Tabla3[[#This Row],[COD . CLIENTE  ]],Tabla15[],2,FALSE)</f>
        <v>KALLPA MANUFACTURAS SAC</v>
      </c>
      <c r="C1856" s="1" t="e">
        <f>VLOOKUP(Tabla3[[#This Row],[COD . CLIENTE  ]],CREDITO[],4,FALSE)</f>
        <v>#N/A</v>
      </c>
      <c r="D1856" s="1" t="e">
        <f>VLOOKUP(Tabla3[[#This Row],[COD . CLIENTE  ]],CREDITO[],6,FALSE)</f>
        <v>#N/A</v>
      </c>
    </row>
    <row r="1857" spans="1:4" x14ac:dyDescent="0.25">
      <c r="A1857" s="3" t="s">
        <v>4029</v>
      </c>
      <c r="B1857" s="8" t="str">
        <f>VLOOKUP(Tabla3[[#This Row],[COD . CLIENTE  ]],Tabla15[],2,FALSE)</f>
        <v>ACUACULTURA Y PESCA S.A.C</v>
      </c>
      <c r="C1857" s="1" t="e">
        <f>VLOOKUP(Tabla3[[#This Row],[COD . CLIENTE  ]],CREDITO[],4,FALSE)</f>
        <v>#N/A</v>
      </c>
      <c r="D1857" s="1" t="e">
        <f>VLOOKUP(Tabla3[[#This Row],[COD . CLIENTE  ]],CREDITO[],6,FALSE)</f>
        <v>#N/A</v>
      </c>
    </row>
    <row r="1858" spans="1:4" x14ac:dyDescent="0.25">
      <c r="A1858" s="3" t="s">
        <v>10634</v>
      </c>
      <c r="B1858" s="8" t="str">
        <f>VLOOKUP(Tabla3[[#This Row],[COD . CLIENTE  ]],Tabla15[],2,FALSE)</f>
        <v>INGENIERIA TERMOTECNIA S.A.C.</v>
      </c>
      <c r="C1858" s="1" t="e">
        <f>VLOOKUP(Tabla3[[#This Row],[COD . CLIENTE  ]],CREDITO[],4,FALSE)</f>
        <v>#N/A</v>
      </c>
      <c r="D1858" s="1" t="e">
        <f>VLOOKUP(Tabla3[[#This Row],[COD . CLIENTE  ]],CREDITO[],6,FALSE)</f>
        <v>#N/A</v>
      </c>
    </row>
    <row r="1859" spans="1:4" x14ac:dyDescent="0.25">
      <c r="A1859" s="3" t="s">
        <v>22186</v>
      </c>
      <c r="B1859" s="8" t="str">
        <f>VLOOKUP(Tabla3[[#This Row],[COD . CLIENTE  ]],Tabla15[],2,FALSE)</f>
        <v>INVERSIONES FRESH COOL PERU SACS</v>
      </c>
      <c r="C1859" s="1" t="e">
        <f>VLOOKUP(Tabla3[[#This Row],[COD . CLIENTE  ]],CREDITO[],4,FALSE)</f>
        <v>#N/A</v>
      </c>
      <c r="D1859" s="1" t="e">
        <f>VLOOKUP(Tabla3[[#This Row],[COD . CLIENTE  ]],CREDITO[],6,FALSE)</f>
        <v>#N/A</v>
      </c>
    </row>
    <row r="1860" spans="1:4" x14ac:dyDescent="0.25">
      <c r="A1860" s="3" t="s">
        <v>22186</v>
      </c>
      <c r="B1860" s="8" t="str">
        <f>VLOOKUP(Tabla3[[#This Row],[COD . CLIENTE  ]],Tabla15[],2,FALSE)</f>
        <v>INVERSIONES FRESH COOL PERU SACS</v>
      </c>
      <c r="C1860" s="1" t="e">
        <f>VLOOKUP(Tabla3[[#This Row],[COD . CLIENTE  ]],CREDITO[],4,FALSE)</f>
        <v>#N/A</v>
      </c>
      <c r="D1860" s="1" t="e">
        <f>VLOOKUP(Tabla3[[#This Row],[COD . CLIENTE  ]],CREDITO[],6,FALSE)</f>
        <v>#N/A</v>
      </c>
    </row>
    <row r="1861" spans="1:4" x14ac:dyDescent="0.25">
      <c r="A1861" s="3" t="s">
        <v>11279</v>
      </c>
      <c r="B1861" s="8" t="str">
        <f>VLOOKUP(Tabla3[[#This Row],[COD . CLIENTE  ]],Tabla15[],2,FALSE)</f>
        <v>EMPRESA CAVASSA S.A.C.</v>
      </c>
      <c r="C1861" s="1" t="e">
        <f>VLOOKUP(Tabla3[[#This Row],[COD . CLIENTE  ]],CREDITO[],4,FALSE)</f>
        <v>#N/A</v>
      </c>
      <c r="D1861" s="1" t="e">
        <f>VLOOKUP(Tabla3[[#This Row],[COD . CLIENTE  ]],CREDITO[],6,FALSE)</f>
        <v>#N/A</v>
      </c>
    </row>
    <row r="1862" spans="1:4" x14ac:dyDescent="0.25">
      <c r="A1862" s="3" t="s">
        <v>4493</v>
      </c>
      <c r="B1862" s="8" t="str">
        <f>VLOOKUP(Tabla3[[#This Row],[COD . CLIENTE  ]],Tabla15[],2,FALSE)</f>
        <v>GUTIERREZ POMA JULIAN</v>
      </c>
      <c r="C1862" s="1" t="e">
        <f>VLOOKUP(Tabla3[[#This Row],[COD . CLIENTE  ]],CREDITO[],4,FALSE)</f>
        <v>#N/A</v>
      </c>
      <c r="D1862" s="1" t="e">
        <f>VLOOKUP(Tabla3[[#This Row],[COD . CLIENTE  ]],CREDITO[],6,FALSE)</f>
        <v>#N/A</v>
      </c>
    </row>
    <row r="1863" spans="1:4" x14ac:dyDescent="0.25">
      <c r="A1863" s="3" t="s">
        <v>4493</v>
      </c>
      <c r="B1863" s="8" t="str">
        <f>VLOOKUP(Tabla3[[#This Row],[COD . CLIENTE  ]],Tabla15[],2,FALSE)</f>
        <v>GUTIERREZ POMA JULIAN</v>
      </c>
      <c r="C1863" s="1" t="e">
        <f>VLOOKUP(Tabla3[[#This Row],[COD . CLIENTE  ]],CREDITO[],4,FALSE)</f>
        <v>#N/A</v>
      </c>
      <c r="D1863" s="1" t="e">
        <f>VLOOKUP(Tabla3[[#This Row],[COD . CLIENTE  ]],CREDITO[],6,FALSE)</f>
        <v>#N/A</v>
      </c>
    </row>
    <row r="1864" spans="1:4" x14ac:dyDescent="0.25">
      <c r="A1864" s="3" t="s">
        <v>21660</v>
      </c>
      <c r="B1864" s="8" t="str">
        <f>VLOOKUP(Tabla3[[#This Row],[COD . CLIENTE  ]],Tabla15[],2,FALSE)</f>
        <v>MEGA EMPACK SAC</v>
      </c>
      <c r="C1864" s="1" t="e">
        <f>VLOOKUP(Tabla3[[#This Row],[COD . CLIENTE  ]],CREDITO[],4,FALSE)</f>
        <v>#N/A</v>
      </c>
      <c r="D1864" s="1" t="e">
        <f>VLOOKUP(Tabla3[[#This Row],[COD . CLIENTE  ]],CREDITO[],6,FALSE)</f>
        <v>#N/A</v>
      </c>
    </row>
    <row r="1865" spans="1:4" x14ac:dyDescent="0.25">
      <c r="A1865" s="3" t="s">
        <v>4954</v>
      </c>
      <c r="B1865" s="8" t="str">
        <f>VLOOKUP(Tabla3[[#This Row],[COD . CLIENTE  ]],Tabla15[],2,FALSE)</f>
        <v>GOMEZ ABREGU TITO PERCY</v>
      </c>
      <c r="C1865" s="1" t="e">
        <f>VLOOKUP(Tabla3[[#This Row],[COD . CLIENTE  ]],CREDITO[],4,FALSE)</f>
        <v>#N/A</v>
      </c>
      <c r="D1865" s="1" t="e">
        <f>VLOOKUP(Tabla3[[#This Row],[COD . CLIENTE  ]],CREDITO[],6,FALSE)</f>
        <v>#N/A</v>
      </c>
    </row>
    <row r="1866" spans="1:4" x14ac:dyDescent="0.25">
      <c r="A1866" s="3" t="s">
        <v>9611</v>
      </c>
      <c r="B1866" s="8" t="str">
        <f>VLOOKUP(Tabla3[[#This Row],[COD . CLIENTE  ]],Tabla15[],2,FALSE)</f>
        <v>GHARNER PROYECTOS Y SOLUCIONES S.A.C.</v>
      </c>
      <c r="C1866" s="1" t="e">
        <f>VLOOKUP(Tabla3[[#This Row],[COD . CLIENTE  ]],CREDITO[],4,FALSE)</f>
        <v>#N/A</v>
      </c>
      <c r="D1866" s="1" t="e">
        <f>VLOOKUP(Tabla3[[#This Row],[COD . CLIENTE  ]],CREDITO[],6,FALSE)</f>
        <v>#N/A</v>
      </c>
    </row>
    <row r="1867" spans="1:4" x14ac:dyDescent="0.25">
      <c r="A1867" s="3" t="s">
        <v>4040</v>
      </c>
      <c r="B1867" s="8" t="str">
        <f>VLOOKUP(Tabla3[[#This Row],[COD . CLIENTE  ]],Tabla15[],2,FALSE)</f>
        <v xml:space="preserve">NO DISPONIBLE - PEREZ MARTINEZ JUAN CARLOS </v>
      </c>
      <c r="C1867" s="1" t="e">
        <f>VLOOKUP(Tabla3[[#This Row],[COD . CLIENTE  ]],CREDITO[],4,FALSE)</f>
        <v>#N/A</v>
      </c>
      <c r="D1867" s="1" t="e">
        <f>VLOOKUP(Tabla3[[#This Row],[COD . CLIENTE  ]],CREDITO[],6,FALSE)</f>
        <v>#N/A</v>
      </c>
    </row>
    <row r="1868" spans="1:4" x14ac:dyDescent="0.25">
      <c r="A1868" s="3" t="s">
        <v>7818</v>
      </c>
      <c r="B1868" s="8" t="str">
        <f>VLOOKUP(Tabla3[[#This Row],[COD . CLIENTE  ]],Tabla15[],2,FALSE)</f>
        <v>ECOFRICE S.A.C.</v>
      </c>
      <c r="C1868" s="1" t="e">
        <f>VLOOKUP(Tabla3[[#This Row],[COD . CLIENTE  ]],CREDITO[],4,FALSE)</f>
        <v>#N/A</v>
      </c>
      <c r="D1868" s="1" t="e">
        <f>VLOOKUP(Tabla3[[#This Row],[COD . CLIENTE  ]],CREDITO[],6,FALSE)</f>
        <v>#N/A</v>
      </c>
    </row>
    <row r="1869" spans="1:4" x14ac:dyDescent="0.25">
      <c r="A1869" s="3" t="s">
        <v>6122</v>
      </c>
      <c r="B1869" s="8" t="str">
        <f>VLOOKUP(Tabla3[[#This Row],[COD . CLIENTE  ]],Tabla15[],2,FALSE)</f>
        <v>HOWELL S.A.C.</v>
      </c>
      <c r="C1869" s="1" t="str">
        <f>VLOOKUP(Tabla3[[#This Row],[COD . CLIENTE  ]],CREDITO[],4,FALSE)</f>
        <v>Crédito 15 días</v>
      </c>
      <c r="D1869" s="1" t="str">
        <f>VLOOKUP(Tabla3[[#This Row],[COD . CLIENTE  ]],CREDITO[],6,FALSE)</f>
        <v>DIANA MAYORCA</v>
      </c>
    </row>
    <row r="1870" spans="1:4" x14ac:dyDescent="0.25">
      <c r="A1870" s="3" t="s">
        <v>8968</v>
      </c>
      <c r="B1870" s="8" t="str">
        <f>VLOOKUP(Tabla3[[#This Row],[COD . CLIENTE  ]],Tabla15[],2,FALSE)</f>
        <v>COMERCIAL REFRIGERACION PERU S.A.C.</v>
      </c>
      <c r="C1870" s="1" t="str">
        <f>VLOOKUP(Tabla3[[#This Row],[COD . CLIENTE  ]],CREDITO[],4,FALSE)</f>
        <v>Crédito 30 días</v>
      </c>
      <c r="D1870" s="1" t="str">
        <f>VLOOKUP(Tabla3[[#This Row],[COD . CLIENTE  ]],CREDITO[],6,FALSE)</f>
        <v>Alexandra Paredes</v>
      </c>
    </row>
    <row r="1871" spans="1:4" x14ac:dyDescent="0.25">
      <c r="A1871" s="3" t="s">
        <v>22198</v>
      </c>
      <c r="B1871" s="8" t="str">
        <f>VLOOKUP(Tabla3[[#This Row],[COD . CLIENTE  ]],Tabla15[],2,FALSE)</f>
        <v>DONAYRE CARDENAS MELANIA ROSA</v>
      </c>
      <c r="C1871" s="1" t="e">
        <f>VLOOKUP(Tabla3[[#This Row],[COD . CLIENTE  ]],CREDITO[],4,FALSE)</f>
        <v>#N/A</v>
      </c>
      <c r="D1871" s="1" t="e">
        <f>VLOOKUP(Tabla3[[#This Row],[COD . CLIENTE  ]],CREDITO[],6,FALSE)</f>
        <v>#N/A</v>
      </c>
    </row>
    <row r="1872" spans="1:4" x14ac:dyDescent="0.25">
      <c r="A1872" s="3" t="s">
        <v>22198</v>
      </c>
      <c r="B1872" s="8" t="str">
        <f>VLOOKUP(Tabla3[[#This Row],[COD . CLIENTE  ]],Tabla15[],2,FALSE)</f>
        <v>DONAYRE CARDENAS MELANIA ROSA</v>
      </c>
      <c r="C1872" s="1" t="e">
        <f>VLOOKUP(Tabla3[[#This Row],[COD . CLIENTE  ]],CREDITO[],4,FALSE)</f>
        <v>#N/A</v>
      </c>
      <c r="D1872" s="1" t="e">
        <f>VLOOKUP(Tabla3[[#This Row],[COD . CLIENTE  ]],CREDITO[],6,FALSE)</f>
        <v>#N/A</v>
      </c>
    </row>
    <row r="1873" spans="1:4" x14ac:dyDescent="0.25">
      <c r="A1873" s="3" t="s">
        <v>10634</v>
      </c>
      <c r="B1873" s="8" t="str">
        <f>VLOOKUP(Tabla3[[#This Row],[COD . CLIENTE  ]],Tabla15[],2,FALSE)</f>
        <v>INGENIERIA TERMOTECNIA S.A.C.</v>
      </c>
      <c r="C1873" s="1" t="e">
        <f>VLOOKUP(Tabla3[[#This Row],[COD . CLIENTE  ]],CREDITO[],4,FALSE)</f>
        <v>#N/A</v>
      </c>
      <c r="D1873" s="1" t="e">
        <f>VLOOKUP(Tabla3[[#This Row],[COD . CLIENTE  ]],CREDITO[],6,FALSE)</f>
        <v>#N/A</v>
      </c>
    </row>
    <row r="1874" spans="1:4" x14ac:dyDescent="0.25">
      <c r="A1874" s="3" t="s">
        <v>19237</v>
      </c>
      <c r="B1874" s="8" t="str">
        <f>VLOOKUP(Tabla3[[#This Row],[COD . CLIENTE  ]],Tabla15[],2,FALSE)</f>
        <v xml:space="preserve">CORPORACION BLAD </v>
      </c>
      <c r="C1874" s="1" t="e">
        <f>VLOOKUP(Tabla3[[#This Row],[COD . CLIENTE  ]],CREDITO[],4,FALSE)</f>
        <v>#N/A</v>
      </c>
      <c r="D1874" s="1" t="e">
        <f>VLOOKUP(Tabla3[[#This Row],[COD . CLIENTE  ]],CREDITO[],6,FALSE)</f>
        <v>#N/A</v>
      </c>
    </row>
    <row r="1875" spans="1:4" x14ac:dyDescent="0.25">
      <c r="A1875" s="3" t="s">
        <v>9683</v>
      </c>
      <c r="B1875" s="8" t="str">
        <f>VLOOKUP(Tabla3[[#This Row],[COD . CLIENTE  ]],Tabla15[],2,FALSE)</f>
        <v>ASVID ENGINEERING SOCIEDAD ANONIMA CERRADA</v>
      </c>
      <c r="C1875" s="1" t="e">
        <f>VLOOKUP(Tabla3[[#This Row],[COD . CLIENTE  ]],CREDITO[],4,FALSE)</f>
        <v>#N/A</v>
      </c>
      <c r="D1875" s="1" t="e">
        <f>VLOOKUP(Tabla3[[#This Row],[COD . CLIENTE  ]],CREDITO[],6,FALSE)</f>
        <v>#N/A</v>
      </c>
    </row>
    <row r="1876" spans="1:4" x14ac:dyDescent="0.25">
      <c r="A1876" s="3" t="s">
        <v>4954</v>
      </c>
      <c r="B1876" s="8" t="str">
        <f>VLOOKUP(Tabla3[[#This Row],[COD . CLIENTE  ]],Tabla15[],2,FALSE)</f>
        <v>GOMEZ ABREGU TITO PERCY</v>
      </c>
      <c r="C1876" s="1" t="e">
        <f>VLOOKUP(Tabla3[[#This Row],[COD . CLIENTE  ]],CREDITO[],4,FALSE)</f>
        <v>#N/A</v>
      </c>
      <c r="D1876" s="1" t="e">
        <f>VLOOKUP(Tabla3[[#This Row],[COD . CLIENTE  ]],CREDITO[],6,FALSE)</f>
        <v>#N/A</v>
      </c>
    </row>
    <row r="1877" spans="1:4" x14ac:dyDescent="0.25">
      <c r="A1877" s="3" t="s">
        <v>22200</v>
      </c>
      <c r="B1877" s="8" t="str">
        <f>VLOOKUP(Tabla3[[#This Row],[COD . CLIENTE  ]],Tabla15[],2,FALSE)</f>
        <v>INVERSIONES CRIJO &amp; ASOCIADOS SAC</v>
      </c>
      <c r="C1877" s="1" t="e">
        <f>VLOOKUP(Tabla3[[#This Row],[COD . CLIENTE  ]],CREDITO[],4,FALSE)</f>
        <v>#N/A</v>
      </c>
      <c r="D1877" s="1" t="e">
        <f>VLOOKUP(Tabla3[[#This Row],[COD . CLIENTE  ]],CREDITO[],6,FALSE)</f>
        <v>#N/A</v>
      </c>
    </row>
    <row r="1878" spans="1:4" x14ac:dyDescent="0.25">
      <c r="A1878" s="3" t="s">
        <v>22201</v>
      </c>
      <c r="B1878" s="8" t="str">
        <f>VLOOKUP(Tabla3[[#This Row],[COD . CLIENTE  ]],Tabla15[],2,FALSE)</f>
        <v>INVERSIONES TALLERES SAN MARTIN DE PORRES EIRL</v>
      </c>
      <c r="C1878" s="1" t="e">
        <f>VLOOKUP(Tabla3[[#This Row],[COD . CLIENTE  ]],CREDITO[],4,FALSE)</f>
        <v>#N/A</v>
      </c>
      <c r="D1878" s="1" t="e">
        <f>VLOOKUP(Tabla3[[#This Row],[COD . CLIENTE  ]],CREDITO[],6,FALSE)</f>
        <v>#N/A</v>
      </c>
    </row>
    <row r="1879" spans="1:4" x14ac:dyDescent="0.25">
      <c r="A1879" s="3" t="s">
        <v>11028</v>
      </c>
      <c r="B1879" s="8" t="str">
        <f>VLOOKUP(Tabla3[[#This Row],[COD . CLIENTE  ]],Tabla15[],2,FALSE)</f>
        <v>GT TOURS DORADO S.A.C.</v>
      </c>
      <c r="C1879" s="1" t="e">
        <f>VLOOKUP(Tabla3[[#This Row],[COD . CLIENTE  ]],CREDITO[],4,FALSE)</f>
        <v>#N/A</v>
      </c>
      <c r="D1879" s="1" t="e">
        <f>VLOOKUP(Tabla3[[#This Row],[COD . CLIENTE  ]],CREDITO[],6,FALSE)</f>
        <v>#N/A</v>
      </c>
    </row>
    <row r="1880" spans="1:4" x14ac:dyDescent="0.25">
      <c r="A1880" s="3" t="s">
        <v>6498</v>
      </c>
      <c r="B1880" s="8" t="str">
        <f>VLOOKUP(Tabla3[[#This Row],[COD . CLIENTE  ]],Tabla15[],2,FALSE)</f>
        <v>MITOR INGENIEROS S.A.</v>
      </c>
      <c r="C1880" s="1" t="str">
        <f>VLOOKUP(Tabla3[[#This Row],[COD . CLIENTE  ]],CREDITO[],4,FALSE)</f>
        <v>Crédito 30 días</v>
      </c>
      <c r="D1880" s="1" t="str">
        <f>VLOOKUP(Tabla3[[#This Row],[COD . CLIENTE  ]],CREDITO[],6,FALSE)</f>
        <v>Daniela vicente</v>
      </c>
    </row>
    <row r="1881" spans="1:4" x14ac:dyDescent="0.25">
      <c r="A1881" s="3" t="s">
        <v>22204</v>
      </c>
      <c r="B1881" s="8" t="str">
        <f>VLOOKUP(Tabla3[[#This Row],[COD . CLIENTE  ]],Tabla15[],2,FALSE)</f>
        <v>REPLY SAC</v>
      </c>
      <c r="C1881" s="1" t="e">
        <f>VLOOKUP(Tabla3[[#This Row],[COD . CLIENTE  ]],CREDITO[],4,FALSE)</f>
        <v>#N/A</v>
      </c>
      <c r="D1881" s="1" t="e">
        <f>VLOOKUP(Tabla3[[#This Row],[COD . CLIENTE  ]],CREDITO[],6,FALSE)</f>
        <v>#N/A</v>
      </c>
    </row>
    <row r="1882" spans="1:4" x14ac:dyDescent="0.25">
      <c r="A1882" s="3" t="s">
        <v>10183</v>
      </c>
      <c r="B1882" s="8" t="str">
        <f>VLOOKUP(Tabla3[[#This Row],[COD . CLIENTE  ]],Tabla15[],2,FALSE)</f>
        <v>CRV IMPORT S.A.C.</v>
      </c>
      <c r="C1882" s="1" t="e">
        <f>VLOOKUP(Tabla3[[#This Row],[COD . CLIENTE  ]],CREDITO[],4,FALSE)</f>
        <v>#N/A</v>
      </c>
      <c r="D1882" s="1" t="e">
        <f>VLOOKUP(Tabla3[[#This Row],[COD . CLIENTE  ]],CREDITO[],6,FALSE)</f>
        <v>#N/A</v>
      </c>
    </row>
    <row r="1883" spans="1:4" x14ac:dyDescent="0.25">
      <c r="A1883" s="3" t="s">
        <v>22206</v>
      </c>
      <c r="B1883" s="8" t="str">
        <f>VLOOKUP(Tabla3[[#This Row],[COD . CLIENTE  ]],Tabla15[],2,FALSE)</f>
        <v>TU FABRICA ITF SAC</v>
      </c>
      <c r="C1883" s="1" t="e">
        <f>VLOOKUP(Tabla3[[#This Row],[COD . CLIENTE  ]],CREDITO[],4,FALSE)</f>
        <v>#N/A</v>
      </c>
      <c r="D1883" s="1" t="e">
        <f>VLOOKUP(Tabla3[[#This Row],[COD . CLIENTE  ]],CREDITO[],6,FALSE)</f>
        <v>#N/A</v>
      </c>
    </row>
    <row r="1884" spans="1:4" x14ac:dyDescent="0.25">
      <c r="A1884" s="3" t="s">
        <v>4110</v>
      </c>
      <c r="B1884" s="8" t="str">
        <f>VLOOKUP(Tabla3[[#This Row],[COD . CLIENTE  ]],Tabla15[],2,FALSE)</f>
        <v>JUAREZ IBARRA JULIO CESAR</v>
      </c>
      <c r="C1884" s="1" t="e">
        <f>VLOOKUP(Tabla3[[#This Row],[COD . CLIENTE  ]],CREDITO[],4,FALSE)</f>
        <v>#N/A</v>
      </c>
      <c r="D1884" s="1" t="e">
        <f>VLOOKUP(Tabla3[[#This Row],[COD . CLIENTE  ]],CREDITO[],6,FALSE)</f>
        <v>#N/A</v>
      </c>
    </row>
    <row r="1885" spans="1:4" x14ac:dyDescent="0.25">
      <c r="A1885" s="3" t="s">
        <v>10255</v>
      </c>
      <c r="B1885" s="8" t="str">
        <f>VLOOKUP(Tabla3[[#This Row],[COD . CLIENTE  ]],Tabla15[],2,FALSE)</f>
        <v>FRIGOSFER S.A.C.</v>
      </c>
      <c r="C1885" s="1" t="e">
        <f>VLOOKUP(Tabla3[[#This Row],[COD . CLIENTE  ]],CREDITO[],4,FALSE)</f>
        <v>#N/A</v>
      </c>
      <c r="D1885" s="1" t="e">
        <f>VLOOKUP(Tabla3[[#This Row],[COD . CLIENTE  ]],CREDITO[],6,FALSE)</f>
        <v>#N/A</v>
      </c>
    </row>
    <row r="1886" spans="1:4" x14ac:dyDescent="0.25">
      <c r="A1886" s="3" t="s">
        <v>19237</v>
      </c>
      <c r="B1886" s="8" t="str">
        <f>VLOOKUP(Tabla3[[#This Row],[COD . CLIENTE  ]],Tabla15[],2,FALSE)</f>
        <v xml:space="preserve">CORPORACION BLAD </v>
      </c>
      <c r="C1886" s="1" t="e">
        <f>VLOOKUP(Tabla3[[#This Row],[COD . CLIENTE  ]],CREDITO[],4,FALSE)</f>
        <v>#N/A</v>
      </c>
      <c r="D1886" s="1" t="e">
        <f>VLOOKUP(Tabla3[[#This Row],[COD . CLIENTE  ]],CREDITO[],6,FALSE)</f>
        <v>#N/A</v>
      </c>
    </row>
    <row r="1887" spans="1:4" x14ac:dyDescent="0.25">
      <c r="A1887" s="3" t="s">
        <v>9232</v>
      </c>
      <c r="B1887" s="8" t="str">
        <f>VLOOKUP(Tabla3[[#This Row],[COD . CLIENTE  ]],Tabla15[],2,FALSE)</f>
        <v>REFRIAIR IMPORT E.I.R.L.</v>
      </c>
      <c r="C1887" s="1" t="e">
        <f>VLOOKUP(Tabla3[[#This Row],[COD . CLIENTE  ]],CREDITO[],4,FALSE)</f>
        <v>#N/A</v>
      </c>
      <c r="D1887" s="1" t="e">
        <f>VLOOKUP(Tabla3[[#This Row],[COD . CLIENTE  ]],CREDITO[],6,FALSE)</f>
        <v>#N/A</v>
      </c>
    </row>
    <row r="1888" spans="1:4" x14ac:dyDescent="0.25">
      <c r="A1888" s="3" t="s">
        <v>6316</v>
      </c>
      <c r="B1888" s="8" t="str">
        <f>VLOOKUP(Tabla3[[#This Row],[COD . CLIENTE  ]],Tabla15[],2,FALSE)</f>
        <v>CAMAL FRIGORIFICO LURIN SAC</v>
      </c>
      <c r="C1888" s="1" t="e">
        <f>VLOOKUP(Tabla3[[#This Row],[COD . CLIENTE  ]],CREDITO[],4,FALSE)</f>
        <v>#N/A</v>
      </c>
      <c r="D1888" s="1" t="e">
        <f>VLOOKUP(Tabla3[[#This Row],[COD . CLIENTE  ]],CREDITO[],6,FALSE)</f>
        <v>#N/A</v>
      </c>
    </row>
    <row r="1889" spans="1:4" x14ac:dyDescent="0.25">
      <c r="A1889" s="3" t="s">
        <v>8540</v>
      </c>
      <c r="B1889" s="8" t="str">
        <f>VLOOKUP(Tabla3[[#This Row],[COD . CLIENTE  ]],Tabla15[],2,FALSE)</f>
        <v>FRIOTEAM S.A.C.</v>
      </c>
      <c r="C1889" s="1" t="str">
        <f>VLOOKUP(Tabla3[[#This Row],[COD . CLIENTE  ]],CREDITO[],4,FALSE)</f>
        <v>Crédito 30 días</v>
      </c>
      <c r="D1889" s="1" t="str">
        <f>VLOOKUP(Tabla3[[#This Row],[COD . CLIENTE  ]],CREDITO[],6,FALSE)</f>
        <v>DIANA MAYORCA</v>
      </c>
    </row>
    <row r="1890" spans="1:4" x14ac:dyDescent="0.25">
      <c r="A1890" s="3" t="s">
        <v>9688</v>
      </c>
      <c r="B1890" s="8" t="str">
        <f>VLOOKUP(Tabla3[[#This Row],[COD . CLIENTE  ]],Tabla15[],2,FALSE)</f>
        <v>GRELCONPERU E. I. R. L.</v>
      </c>
      <c r="C1890" s="1" t="e">
        <f>VLOOKUP(Tabla3[[#This Row],[COD . CLIENTE  ]],CREDITO[],4,FALSE)</f>
        <v>#N/A</v>
      </c>
      <c r="D1890" s="1" t="e">
        <f>VLOOKUP(Tabla3[[#This Row],[COD . CLIENTE  ]],CREDITO[],6,FALSE)</f>
        <v>#N/A</v>
      </c>
    </row>
    <row r="1891" spans="1:4" x14ac:dyDescent="0.25">
      <c r="A1891" s="3" t="s">
        <v>9132</v>
      </c>
      <c r="B1891" s="8" t="str">
        <f>VLOOKUP(Tabla3[[#This Row],[COD . CLIENTE  ]],Tabla15[],2,FALSE)</f>
        <v>PC PERFECT COOL S.A.C.</v>
      </c>
      <c r="C1891" s="1" t="e">
        <f>VLOOKUP(Tabla3[[#This Row],[COD . CLIENTE  ]],CREDITO[],4,FALSE)</f>
        <v>#N/A</v>
      </c>
      <c r="D1891" s="1" t="e">
        <f>VLOOKUP(Tabla3[[#This Row],[COD . CLIENTE  ]],CREDITO[],6,FALSE)</f>
        <v>#N/A</v>
      </c>
    </row>
    <row r="1892" spans="1:4" x14ac:dyDescent="0.25">
      <c r="A1892" s="3" t="s">
        <v>11297</v>
      </c>
      <c r="B1892" s="8" t="str">
        <f>VLOOKUP(Tabla3[[#This Row],[COD . CLIENTE  ]],Tabla15[],2,FALSE)</f>
        <v>F &amp; J MASSINTEL GROUP S.A.C.</v>
      </c>
      <c r="C1892" s="1" t="e">
        <f>VLOOKUP(Tabla3[[#This Row],[COD . CLIENTE  ]],CREDITO[],4,FALSE)</f>
        <v>#N/A</v>
      </c>
      <c r="D1892" s="1" t="e">
        <f>VLOOKUP(Tabla3[[#This Row],[COD . CLIENTE  ]],CREDITO[],6,FALSE)</f>
        <v>#N/A</v>
      </c>
    </row>
    <row r="1893" spans="1:4" x14ac:dyDescent="0.25">
      <c r="A1893" s="3" t="s">
        <v>5002</v>
      </c>
      <c r="B1893" s="8" t="str">
        <f>VLOOKUP(Tabla3[[#This Row],[COD . CLIENTE  ]],Tabla15[],2,FALSE)</f>
        <v>BUSTAMANTE ASTOQUILCA MOISES BENITO</v>
      </c>
      <c r="C1893" s="1" t="e">
        <f>VLOOKUP(Tabla3[[#This Row],[COD . CLIENTE  ]],CREDITO[],4,FALSE)</f>
        <v>#N/A</v>
      </c>
      <c r="D1893" s="1" t="e">
        <f>VLOOKUP(Tabla3[[#This Row],[COD . CLIENTE  ]],CREDITO[],6,FALSE)</f>
        <v>#N/A</v>
      </c>
    </row>
    <row r="1894" spans="1:4" x14ac:dyDescent="0.25">
      <c r="A1894" s="3" t="s">
        <v>22010</v>
      </c>
      <c r="B1894" s="8" t="str">
        <f>VLOOKUP(Tabla3[[#This Row],[COD . CLIENTE  ]],Tabla15[],2,FALSE)</f>
        <v>COPRAVA EIRL</v>
      </c>
      <c r="C1894" s="1" t="e">
        <f>VLOOKUP(Tabla3[[#This Row],[COD . CLIENTE  ]],CREDITO[],4,FALSE)</f>
        <v>#N/A</v>
      </c>
      <c r="D1894" s="1" t="e">
        <f>VLOOKUP(Tabla3[[#This Row],[COD . CLIENTE  ]],CREDITO[],6,FALSE)</f>
        <v>#N/A</v>
      </c>
    </row>
    <row r="1895" spans="1:4" x14ac:dyDescent="0.25">
      <c r="A1895" s="3" t="s">
        <v>9860</v>
      </c>
      <c r="B1895" s="8" t="str">
        <f>VLOOKUP(Tabla3[[#This Row],[COD . CLIENTE  ]],Tabla15[],2,FALSE)</f>
        <v>CONEX SOLUCIONES TECNOLOGICAS S.A.C</v>
      </c>
      <c r="C1895" s="1" t="e">
        <f>VLOOKUP(Tabla3[[#This Row],[COD . CLIENTE  ]],CREDITO[],4,FALSE)</f>
        <v>#N/A</v>
      </c>
      <c r="D1895" s="1" t="e">
        <f>VLOOKUP(Tabla3[[#This Row],[COD . CLIENTE  ]],CREDITO[],6,FALSE)</f>
        <v>#N/A</v>
      </c>
    </row>
    <row r="1896" spans="1:4" x14ac:dyDescent="0.25">
      <c r="A1896" s="3" t="s">
        <v>10690</v>
      </c>
      <c r="B1896" s="8" t="str">
        <f>VLOOKUP(Tabla3[[#This Row],[COD . CLIENTE  ]],Tabla15[],2,FALSE)</f>
        <v>RFALMA E.I.R.L.</v>
      </c>
      <c r="C1896" s="1" t="e">
        <f>VLOOKUP(Tabla3[[#This Row],[COD . CLIENTE  ]],CREDITO[],4,FALSE)</f>
        <v>#N/A</v>
      </c>
      <c r="D1896" s="1" t="e">
        <f>VLOOKUP(Tabla3[[#This Row],[COD . CLIENTE  ]],CREDITO[],6,FALSE)</f>
        <v>#N/A</v>
      </c>
    </row>
    <row r="1897" spans="1:4" x14ac:dyDescent="0.25">
      <c r="A1897" s="3" t="s">
        <v>10690</v>
      </c>
      <c r="B1897" s="8" t="str">
        <f>VLOOKUP(Tabla3[[#This Row],[COD . CLIENTE  ]],Tabla15[],2,FALSE)</f>
        <v>RFALMA E.I.R.L.</v>
      </c>
      <c r="C1897" s="1" t="e">
        <f>VLOOKUP(Tabla3[[#This Row],[COD . CLIENTE  ]],CREDITO[],4,FALSE)</f>
        <v>#N/A</v>
      </c>
      <c r="D1897" s="1" t="e">
        <f>VLOOKUP(Tabla3[[#This Row],[COD . CLIENTE  ]],CREDITO[],6,FALSE)</f>
        <v>#N/A</v>
      </c>
    </row>
    <row r="1898" spans="1:4" x14ac:dyDescent="0.25">
      <c r="A1898" s="3" t="s">
        <v>11315</v>
      </c>
      <c r="B1898" s="8" t="str">
        <f>VLOOKUP(Tabla3[[#This Row],[COD . CLIENTE  ]],Tabla15[],2,FALSE)</f>
        <v>CAMARA DE FRIO CARLESI E.I.R.L.</v>
      </c>
      <c r="C1898" s="1" t="e">
        <f>VLOOKUP(Tabla3[[#This Row],[COD . CLIENTE  ]],CREDITO[],4,FALSE)</f>
        <v>#N/A</v>
      </c>
      <c r="D1898" s="1" t="e">
        <f>VLOOKUP(Tabla3[[#This Row],[COD . CLIENTE  ]],CREDITO[],6,FALSE)</f>
        <v>#N/A</v>
      </c>
    </row>
    <row r="1899" spans="1:4" x14ac:dyDescent="0.25">
      <c r="A1899" s="3" t="s">
        <v>7368</v>
      </c>
      <c r="B1899" s="8" t="str">
        <f>VLOOKUP(Tabla3[[#This Row],[COD . CLIENTE  ]],Tabla15[],2,FALSE)</f>
        <v>INGENIEROS FRIOTEMP S.A.C.</v>
      </c>
      <c r="C1899" s="1" t="e">
        <f>VLOOKUP(Tabla3[[#This Row],[COD . CLIENTE  ]],CREDITO[],4,FALSE)</f>
        <v>#N/A</v>
      </c>
      <c r="D1899" s="1" t="e">
        <f>VLOOKUP(Tabla3[[#This Row],[COD . CLIENTE  ]],CREDITO[],6,FALSE)</f>
        <v>#N/A</v>
      </c>
    </row>
    <row r="1900" spans="1:4" x14ac:dyDescent="0.25">
      <c r="A1900" s="3" t="s">
        <v>11159</v>
      </c>
      <c r="B1900" s="8" t="str">
        <f>VLOOKUP(Tabla3[[#This Row],[COD . CLIENTE  ]],Tabla15[],2,FALSE)</f>
        <v>MASTER OVEN S.A.C.</v>
      </c>
      <c r="C1900" s="1" t="e">
        <f>VLOOKUP(Tabla3[[#This Row],[COD . CLIENTE  ]],CREDITO[],4,FALSE)</f>
        <v>#N/A</v>
      </c>
      <c r="D1900" s="1" t="e">
        <f>VLOOKUP(Tabla3[[#This Row],[COD . CLIENTE  ]],CREDITO[],6,FALSE)</f>
        <v>#N/A</v>
      </c>
    </row>
    <row r="1901" spans="1:4" x14ac:dyDescent="0.25">
      <c r="A1901" s="3" t="s">
        <v>9873</v>
      </c>
      <c r="B1901" s="8" t="str">
        <f>VLOOKUP(Tabla3[[#This Row],[COD . CLIENTE  ]],Tabla15[],2,FALSE)</f>
        <v>AIR COOL SYSTEM SM S.A.C.</v>
      </c>
      <c r="C1901" s="1" t="e">
        <f>VLOOKUP(Tabla3[[#This Row],[COD . CLIENTE  ]],CREDITO[],4,FALSE)</f>
        <v>#N/A</v>
      </c>
      <c r="D1901" s="1" t="e">
        <f>VLOOKUP(Tabla3[[#This Row],[COD . CLIENTE  ]],CREDITO[],6,FALSE)</f>
        <v>#N/A</v>
      </c>
    </row>
    <row r="1902" spans="1:4" x14ac:dyDescent="0.25">
      <c r="A1902" s="3" t="s">
        <v>4040</v>
      </c>
      <c r="B1902" s="8" t="str">
        <f>VLOOKUP(Tabla3[[#This Row],[COD . CLIENTE  ]],Tabla15[],2,FALSE)</f>
        <v xml:space="preserve">NO DISPONIBLE - PEREZ MARTINEZ JUAN CARLOS </v>
      </c>
      <c r="C1902" s="1" t="e">
        <f>VLOOKUP(Tabla3[[#This Row],[COD . CLIENTE  ]],CREDITO[],4,FALSE)</f>
        <v>#N/A</v>
      </c>
      <c r="D1902" s="1" t="e">
        <f>VLOOKUP(Tabla3[[#This Row],[COD . CLIENTE  ]],CREDITO[],6,FALSE)</f>
        <v>#N/A</v>
      </c>
    </row>
    <row r="1903" spans="1:4" x14ac:dyDescent="0.25">
      <c r="A1903" s="3" t="s">
        <v>5002</v>
      </c>
      <c r="B1903" s="8" t="str">
        <f>VLOOKUP(Tabla3[[#This Row],[COD . CLIENTE  ]],Tabla15[],2,FALSE)</f>
        <v>BUSTAMANTE ASTOQUILCA MOISES BENITO</v>
      </c>
      <c r="C1903" s="1" t="e">
        <f>VLOOKUP(Tabla3[[#This Row],[COD . CLIENTE  ]],CREDITO[],4,FALSE)</f>
        <v>#N/A</v>
      </c>
      <c r="D1903" s="1" t="e">
        <f>VLOOKUP(Tabla3[[#This Row],[COD . CLIENTE  ]],CREDITO[],6,FALSE)</f>
        <v>#N/A</v>
      </c>
    </row>
    <row r="1904" spans="1:4" x14ac:dyDescent="0.25">
      <c r="A1904" s="3" t="s">
        <v>10073</v>
      </c>
      <c r="B1904" s="8" t="str">
        <f>VLOOKUP(Tabla3[[#This Row],[COD . CLIENTE  ]],Tabla15[],2,FALSE)</f>
        <v>GR REFRIGERACION COMERCIAL E INDUSTRIAL S.A.C.</v>
      </c>
      <c r="C1904" s="1" t="e">
        <f>VLOOKUP(Tabla3[[#This Row],[COD . CLIENTE  ]],CREDITO[],4,FALSE)</f>
        <v>#N/A</v>
      </c>
      <c r="D1904" s="1" t="e">
        <f>VLOOKUP(Tabla3[[#This Row],[COD . CLIENTE  ]],CREDITO[],6,FALSE)</f>
        <v>#N/A</v>
      </c>
    </row>
    <row r="1905" spans="1:4" x14ac:dyDescent="0.25">
      <c r="A1905" s="3" t="s">
        <v>6498</v>
      </c>
      <c r="B1905" s="8" t="str">
        <f>VLOOKUP(Tabla3[[#This Row],[COD . CLIENTE  ]],Tabla15[],2,FALSE)</f>
        <v>MITOR INGENIEROS S.A.</v>
      </c>
      <c r="C1905" s="1" t="str">
        <f>VLOOKUP(Tabla3[[#This Row],[COD . CLIENTE  ]],CREDITO[],4,FALSE)</f>
        <v>Crédito 30 días</v>
      </c>
      <c r="D1905" s="1" t="str">
        <f>VLOOKUP(Tabla3[[#This Row],[COD . CLIENTE  ]],CREDITO[],6,FALSE)</f>
        <v>Daniela vicente</v>
      </c>
    </row>
    <row r="1906" spans="1:4" x14ac:dyDescent="0.25">
      <c r="A1906" s="3" t="s">
        <v>19290</v>
      </c>
      <c r="B1906" s="8" t="str">
        <f>VLOOKUP(Tabla3[[#This Row],[COD . CLIENTE  ]],Tabla15[],2,FALSE)</f>
        <v>POVIS RAMIREZ NAYELY LISET</v>
      </c>
      <c r="C1906" s="1" t="e">
        <f>VLOOKUP(Tabla3[[#This Row],[COD . CLIENTE  ]],CREDITO[],4,FALSE)</f>
        <v>#N/A</v>
      </c>
      <c r="D1906" s="1" t="e">
        <f>VLOOKUP(Tabla3[[#This Row],[COD . CLIENTE  ]],CREDITO[],6,FALSE)</f>
        <v>#N/A</v>
      </c>
    </row>
    <row r="1907" spans="1:4" x14ac:dyDescent="0.25">
      <c r="A1907" s="3" t="s">
        <v>10262</v>
      </c>
      <c r="B1907" s="8" t="str">
        <f>VLOOKUP(Tabla3[[#This Row],[COD . CLIENTE  ]],Tabla15[],2,FALSE)</f>
        <v>D&amp;G PERU SERVICIOS GENERALES E.I.R.L.</v>
      </c>
      <c r="C1907" s="1" t="e">
        <f>VLOOKUP(Tabla3[[#This Row],[COD . CLIENTE  ]],CREDITO[],4,FALSE)</f>
        <v>#N/A</v>
      </c>
      <c r="D1907" s="1" t="e">
        <f>VLOOKUP(Tabla3[[#This Row],[COD . CLIENTE  ]],CREDITO[],6,FALSE)</f>
        <v>#N/A</v>
      </c>
    </row>
    <row r="1908" spans="1:4" x14ac:dyDescent="0.25">
      <c r="A1908" s="3" t="s">
        <v>10988</v>
      </c>
      <c r="B1908" s="8" t="str">
        <f>VLOOKUP(Tabla3[[#This Row],[COD . CLIENTE  ]],Tabla15[],2,FALSE)</f>
        <v>REFRI SMART S.A.C.</v>
      </c>
      <c r="C1908" s="1" t="e">
        <f>VLOOKUP(Tabla3[[#This Row],[COD . CLIENTE  ]],CREDITO[],4,FALSE)</f>
        <v>#N/A</v>
      </c>
      <c r="D1908" s="1" t="e">
        <f>VLOOKUP(Tabla3[[#This Row],[COD . CLIENTE  ]],CREDITO[],6,FALSE)</f>
        <v>#N/A</v>
      </c>
    </row>
    <row r="1909" spans="1:4" x14ac:dyDescent="0.25">
      <c r="A1909" s="3" t="s">
        <v>7302</v>
      </c>
      <c r="B1909" s="8" t="str">
        <f>VLOOKUP(Tabla3[[#This Row],[COD . CLIENTE  ]],Tabla15[],2,FALSE)</f>
        <v>ELECTRO FERRO CENTRO S.A.C.</v>
      </c>
      <c r="C1909" s="1" t="e">
        <f>VLOOKUP(Tabla3[[#This Row],[COD . CLIENTE  ]],CREDITO[],4,FALSE)</f>
        <v>#N/A</v>
      </c>
      <c r="D1909" s="1" t="e">
        <f>VLOOKUP(Tabla3[[#This Row],[COD . CLIENTE  ]],CREDITO[],6,FALSE)</f>
        <v>#N/A</v>
      </c>
    </row>
    <row r="1910" spans="1:4" x14ac:dyDescent="0.25">
      <c r="A1910" s="3" t="s">
        <v>10229</v>
      </c>
      <c r="B1910" s="8" t="str">
        <f>VLOOKUP(Tabla3[[#This Row],[COD . CLIENTE  ]],Tabla15[],2,FALSE)</f>
        <v>MASTERCOOL PERU COMPANY S.A.C.</v>
      </c>
      <c r="C1910" s="1" t="e">
        <f>VLOOKUP(Tabla3[[#This Row],[COD . CLIENTE  ]],CREDITO[],4,FALSE)</f>
        <v>#N/A</v>
      </c>
      <c r="D1910" s="1" t="e">
        <f>VLOOKUP(Tabla3[[#This Row],[COD . CLIENTE  ]],CREDITO[],6,FALSE)</f>
        <v>#N/A</v>
      </c>
    </row>
    <row r="1911" spans="1:4" x14ac:dyDescent="0.25">
      <c r="A1911" s="3" t="s">
        <v>22210</v>
      </c>
      <c r="B1911" s="8" t="str">
        <f>VLOOKUP(Tabla3[[#This Row],[COD . CLIENTE  ]],Tabla15[],2,FALSE)</f>
        <v>VABRIANKES SAC</v>
      </c>
      <c r="C1911" s="1" t="e">
        <f>VLOOKUP(Tabla3[[#This Row],[COD . CLIENTE  ]],CREDITO[],4,FALSE)</f>
        <v>#N/A</v>
      </c>
      <c r="D1911" s="1" t="e">
        <f>VLOOKUP(Tabla3[[#This Row],[COD . CLIENTE  ]],CREDITO[],6,FALSE)</f>
        <v>#N/A</v>
      </c>
    </row>
    <row r="1912" spans="1:4" x14ac:dyDescent="0.25">
      <c r="A1912" s="3" t="s">
        <v>8298</v>
      </c>
      <c r="B1912" s="8" t="str">
        <f>VLOOKUP(Tabla3[[#This Row],[COD . CLIENTE  ]],Tabla15[],2,FALSE)</f>
        <v>RESERMIN COMPANY S.A.C.</v>
      </c>
      <c r="C1912" s="1" t="e">
        <f>VLOOKUP(Tabla3[[#This Row],[COD . CLIENTE  ]],CREDITO[],4,FALSE)</f>
        <v>#N/A</v>
      </c>
      <c r="D1912" s="1" t="e">
        <f>VLOOKUP(Tabla3[[#This Row],[COD . CLIENTE  ]],CREDITO[],6,FALSE)</f>
        <v>#N/A</v>
      </c>
    </row>
    <row r="1913" spans="1:4" x14ac:dyDescent="0.25">
      <c r="A1913" s="3" t="s">
        <v>5812</v>
      </c>
      <c r="B1913" s="8" t="str">
        <f>VLOOKUP(Tabla3[[#This Row],[COD . CLIENTE  ]],Tabla15[],2,FALSE)</f>
        <v>REFRIGERACION OLIVEROS SRL</v>
      </c>
      <c r="C1913" s="1" t="e">
        <f>VLOOKUP(Tabla3[[#This Row],[COD . CLIENTE  ]],CREDITO[],4,FALSE)</f>
        <v>#N/A</v>
      </c>
      <c r="D1913" s="1" t="e">
        <f>VLOOKUP(Tabla3[[#This Row],[COD . CLIENTE  ]],CREDITO[],6,FALSE)</f>
        <v>#N/A</v>
      </c>
    </row>
    <row r="1914" spans="1:4" x14ac:dyDescent="0.25">
      <c r="A1914" s="3" t="s">
        <v>22212</v>
      </c>
      <c r="B1914" s="8" t="str">
        <f>VLOOKUP(Tabla3[[#This Row],[COD . CLIENTE  ]],Tabla15[],2,FALSE)</f>
        <v>PACAYA CALAMPA ZILA</v>
      </c>
      <c r="C1914" s="1" t="e">
        <f>VLOOKUP(Tabla3[[#This Row],[COD . CLIENTE  ]],CREDITO[],4,FALSE)</f>
        <v>#N/A</v>
      </c>
      <c r="D1914" s="1" t="e">
        <f>VLOOKUP(Tabla3[[#This Row],[COD . CLIENTE  ]],CREDITO[],6,FALSE)</f>
        <v>#N/A</v>
      </c>
    </row>
    <row r="1915" spans="1:4" x14ac:dyDescent="0.25">
      <c r="A1915" s="3" t="s">
        <v>22214</v>
      </c>
      <c r="B1915" s="8" t="str">
        <f>VLOOKUP(Tabla3[[#This Row],[COD . CLIENTE  ]],Tabla15[],2,FALSE)</f>
        <v>EXIM LOGSTICS &amp; SERVICES EIRL</v>
      </c>
      <c r="C1915" s="1" t="e">
        <f>VLOOKUP(Tabla3[[#This Row],[COD . CLIENTE  ]],CREDITO[],4,FALSE)</f>
        <v>#N/A</v>
      </c>
      <c r="D1915" s="1" t="e">
        <f>VLOOKUP(Tabla3[[#This Row],[COD . CLIENTE  ]],CREDITO[],6,FALSE)</f>
        <v>#N/A</v>
      </c>
    </row>
    <row r="1916" spans="1:4" x14ac:dyDescent="0.25">
      <c r="A1916" s="3" t="s">
        <v>22216</v>
      </c>
      <c r="B1916" s="8" t="str">
        <f>VLOOKUP(Tabla3[[#This Row],[COD . CLIENTE  ]],Tabla15[],2,FALSE)</f>
        <v>ORTEGA MERINO MARIA LUISA</v>
      </c>
      <c r="C1916" s="1" t="e">
        <f>VLOOKUP(Tabla3[[#This Row],[COD . CLIENTE  ]],CREDITO[],4,FALSE)</f>
        <v>#N/A</v>
      </c>
      <c r="D1916" s="1" t="e">
        <f>VLOOKUP(Tabla3[[#This Row],[COD . CLIENTE  ]],CREDITO[],6,FALSE)</f>
        <v>#N/A</v>
      </c>
    </row>
    <row r="1917" spans="1:4" x14ac:dyDescent="0.25">
      <c r="A1917" s="3" t="s">
        <v>22216</v>
      </c>
      <c r="B1917" s="8" t="str">
        <f>VLOOKUP(Tabla3[[#This Row],[COD . CLIENTE  ]],Tabla15[],2,FALSE)</f>
        <v>ORTEGA MERINO MARIA LUISA</v>
      </c>
      <c r="C1917" s="1" t="e">
        <f>VLOOKUP(Tabla3[[#This Row],[COD . CLIENTE  ]],CREDITO[],4,FALSE)</f>
        <v>#N/A</v>
      </c>
      <c r="D1917" s="1" t="e">
        <f>VLOOKUP(Tabla3[[#This Row],[COD . CLIENTE  ]],CREDITO[],6,FALSE)</f>
        <v>#N/A</v>
      </c>
    </row>
    <row r="1918" spans="1:4" x14ac:dyDescent="0.25">
      <c r="A1918" s="3" t="s">
        <v>22218</v>
      </c>
      <c r="B1918" s="8" t="str">
        <f>VLOOKUP(Tabla3[[#This Row],[COD . CLIENTE  ]],Tabla15[],2,FALSE)</f>
        <v>MANTENIMIENTO Y SERVICIOS METAL MECANICA SAC</v>
      </c>
      <c r="C1918" s="1" t="e">
        <f>VLOOKUP(Tabla3[[#This Row],[COD . CLIENTE  ]],CREDITO[],4,FALSE)</f>
        <v>#N/A</v>
      </c>
      <c r="D1918" s="1" t="e">
        <f>VLOOKUP(Tabla3[[#This Row],[COD . CLIENTE  ]],CREDITO[],6,FALSE)</f>
        <v>#N/A</v>
      </c>
    </row>
    <row r="1919" spans="1:4" x14ac:dyDescent="0.25">
      <c r="A1919" s="3" t="s">
        <v>11066</v>
      </c>
      <c r="B1919" s="8" t="str">
        <f>VLOOKUP(Tabla3[[#This Row],[COD . CLIENTE  ]],Tabla15[],2,FALSE)</f>
        <v>PASAJEROS ALLINBUS S.A.C.</v>
      </c>
      <c r="C1919" s="1" t="e">
        <f>VLOOKUP(Tabla3[[#This Row],[COD . CLIENTE  ]],CREDITO[],4,FALSE)</f>
        <v>#N/A</v>
      </c>
      <c r="D1919" s="1" t="e">
        <f>VLOOKUP(Tabla3[[#This Row],[COD . CLIENTE  ]],CREDITO[],6,FALSE)</f>
        <v>#N/A</v>
      </c>
    </row>
    <row r="1920" spans="1:4" x14ac:dyDescent="0.25">
      <c r="A1920" s="3" t="s">
        <v>8968</v>
      </c>
      <c r="B1920" s="8" t="str">
        <f>VLOOKUP(Tabla3[[#This Row],[COD . CLIENTE  ]],Tabla15[],2,FALSE)</f>
        <v>COMERCIAL REFRIGERACION PERU S.A.C.</v>
      </c>
      <c r="C1920" s="1" t="str">
        <f>VLOOKUP(Tabla3[[#This Row],[COD . CLIENTE  ]],CREDITO[],4,FALSE)</f>
        <v>Crédito 30 días</v>
      </c>
      <c r="D1920" s="1" t="str">
        <f>VLOOKUP(Tabla3[[#This Row],[COD . CLIENTE  ]],CREDITO[],6,FALSE)</f>
        <v>Alexandra Paredes</v>
      </c>
    </row>
    <row r="1921" spans="1:4" x14ac:dyDescent="0.25">
      <c r="A1921" s="3" t="s">
        <v>8968</v>
      </c>
      <c r="B1921" s="8" t="str">
        <f>VLOOKUP(Tabla3[[#This Row],[COD . CLIENTE  ]],Tabla15[],2,FALSE)</f>
        <v>COMERCIAL REFRIGERACION PERU S.A.C.</v>
      </c>
      <c r="C1921" s="1" t="str">
        <f>VLOOKUP(Tabla3[[#This Row],[COD . CLIENTE  ]],CREDITO[],4,FALSE)</f>
        <v>Crédito 30 días</v>
      </c>
      <c r="D1921" s="1" t="str">
        <f>VLOOKUP(Tabla3[[#This Row],[COD . CLIENTE  ]],CREDITO[],6,FALSE)</f>
        <v>Alexandra Paredes</v>
      </c>
    </row>
    <row r="1922" spans="1:4" x14ac:dyDescent="0.25">
      <c r="A1922" s="3" t="s">
        <v>11066</v>
      </c>
      <c r="B1922" s="8" t="str">
        <f>VLOOKUP(Tabla3[[#This Row],[COD . CLIENTE  ]],Tabla15[],2,FALSE)</f>
        <v>PASAJEROS ALLINBUS S.A.C.</v>
      </c>
      <c r="C1922" s="1" t="e">
        <f>VLOOKUP(Tabla3[[#This Row],[COD . CLIENTE  ]],CREDITO[],4,FALSE)</f>
        <v>#N/A</v>
      </c>
      <c r="D1922" s="1" t="e">
        <f>VLOOKUP(Tabla3[[#This Row],[COD . CLIENTE  ]],CREDITO[],6,FALSE)</f>
        <v>#N/A</v>
      </c>
    </row>
    <row r="1923" spans="1:4" x14ac:dyDescent="0.25">
      <c r="A1923" s="3" t="s">
        <v>8968</v>
      </c>
      <c r="B1923" s="8" t="str">
        <f>VLOOKUP(Tabla3[[#This Row],[COD . CLIENTE  ]],Tabla15[],2,FALSE)</f>
        <v>COMERCIAL REFRIGERACION PERU S.A.C.</v>
      </c>
      <c r="C1923" s="1" t="str">
        <f>VLOOKUP(Tabla3[[#This Row],[COD . CLIENTE  ]],CREDITO[],4,FALSE)</f>
        <v>Crédito 30 días</v>
      </c>
      <c r="D1923" s="1" t="str">
        <f>VLOOKUP(Tabla3[[#This Row],[COD . CLIENTE  ]],CREDITO[],6,FALSE)</f>
        <v>Alexandra Paredes</v>
      </c>
    </row>
    <row r="1924" spans="1:4" x14ac:dyDescent="0.25">
      <c r="A1924" s="3" t="s">
        <v>8968</v>
      </c>
      <c r="B1924" s="8" t="str">
        <f>VLOOKUP(Tabla3[[#This Row],[COD . CLIENTE  ]],Tabla15[],2,FALSE)</f>
        <v>COMERCIAL REFRIGERACION PERU S.A.C.</v>
      </c>
      <c r="C1924" s="1" t="str">
        <f>VLOOKUP(Tabla3[[#This Row],[COD . CLIENTE  ]],CREDITO[],4,FALSE)</f>
        <v>Crédito 30 días</v>
      </c>
      <c r="D1924" s="1" t="str">
        <f>VLOOKUP(Tabla3[[#This Row],[COD . CLIENTE  ]],CREDITO[],6,FALSE)</f>
        <v>Alexandra Paredes</v>
      </c>
    </row>
    <row r="1925" spans="1:4" x14ac:dyDescent="0.25">
      <c r="A1925" s="3" t="s">
        <v>9860</v>
      </c>
      <c r="B1925" s="8" t="str">
        <f>VLOOKUP(Tabla3[[#This Row],[COD . CLIENTE  ]],Tabla15[],2,FALSE)</f>
        <v>CONEX SOLUCIONES TECNOLOGICAS S.A.C</v>
      </c>
      <c r="C1925" s="1" t="e">
        <f>VLOOKUP(Tabla3[[#This Row],[COD . CLIENTE  ]],CREDITO[],4,FALSE)</f>
        <v>#N/A</v>
      </c>
      <c r="D1925" s="1" t="e">
        <f>VLOOKUP(Tabla3[[#This Row],[COD . CLIENTE  ]],CREDITO[],6,FALSE)</f>
        <v>#N/A</v>
      </c>
    </row>
    <row r="1926" spans="1:4" x14ac:dyDescent="0.25">
      <c r="A1926" s="3" t="s">
        <v>4992</v>
      </c>
      <c r="B1926" s="8" t="str">
        <f>VLOOKUP(Tabla3[[#This Row],[COD . CLIENTE  ]],Tabla15[],2,FALSE)</f>
        <v>MENDOZA AMARINGO DIANA FLOR</v>
      </c>
      <c r="C1926" s="1" t="e">
        <f>VLOOKUP(Tabla3[[#This Row],[COD . CLIENTE  ]],CREDITO[],4,FALSE)</f>
        <v>#N/A</v>
      </c>
      <c r="D1926" s="1" t="e">
        <f>VLOOKUP(Tabla3[[#This Row],[COD . CLIENTE  ]],CREDITO[],6,FALSE)</f>
        <v>#N/A</v>
      </c>
    </row>
    <row r="1927" spans="1:4" x14ac:dyDescent="0.25">
      <c r="A1927" s="3" t="s">
        <v>5919</v>
      </c>
      <c r="B1927" s="8" t="str">
        <f>VLOOKUP(Tabla3[[#This Row],[COD . CLIENTE  ]],Tabla15[],2,FALSE)</f>
        <v>SISTEMAS TECNOLOGICOS ELECTRICOS ELECTRONICOS Y ME</v>
      </c>
      <c r="C1927" s="1" t="e">
        <f>VLOOKUP(Tabla3[[#This Row],[COD . CLIENTE  ]],CREDITO[],4,FALSE)</f>
        <v>#N/A</v>
      </c>
      <c r="D1927" s="1" t="e">
        <f>VLOOKUP(Tabla3[[#This Row],[COD . CLIENTE  ]],CREDITO[],6,FALSE)</f>
        <v>#N/A</v>
      </c>
    </row>
    <row r="1928" spans="1:4" x14ac:dyDescent="0.25">
      <c r="A1928" s="3" t="s">
        <v>22221</v>
      </c>
      <c r="B1928" s="8" t="str">
        <f>VLOOKUP(Tabla3[[#This Row],[COD . CLIENTE  ]],Tabla15[],2,FALSE)</f>
        <v>INGENIERIA Y CONSULTORIA SERGEN EIRL</v>
      </c>
      <c r="C1928" s="1" t="e">
        <f>VLOOKUP(Tabla3[[#This Row],[COD . CLIENTE  ]],CREDITO[],4,FALSE)</f>
        <v>#N/A</v>
      </c>
      <c r="D1928" s="1" t="e">
        <f>VLOOKUP(Tabla3[[#This Row],[COD . CLIENTE  ]],CREDITO[],6,FALSE)</f>
        <v>#N/A</v>
      </c>
    </row>
    <row r="1929" spans="1:4" x14ac:dyDescent="0.25">
      <c r="A1929" s="3" t="s">
        <v>9058</v>
      </c>
      <c r="B1929" s="8" t="str">
        <f>VLOOKUP(Tabla3[[#This Row],[COD . CLIENTE  ]],Tabla15[],2,FALSE)</f>
        <v>REFRIWORLD PERU S.A.C.</v>
      </c>
      <c r="C1929" s="1" t="str">
        <f>VLOOKUP(Tabla3[[#This Row],[COD . CLIENTE  ]],CREDITO[],4,FALSE)</f>
        <v>Crédito 30 días</v>
      </c>
      <c r="D1929" s="1" t="str">
        <f>VLOOKUP(Tabla3[[#This Row],[COD . CLIENTE  ]],CREDITO[],6,FALSE)</f>
        <v>MERIE TINEO</v>
      </c>
    </row>
    <row r="1930" spans="1:4" x14ac:dyDescent="0.25">
      <c r="A1930" s="3" t="s">
        <v>6459</v>
      </c>
      <c r="B1930" s="8" t="str">
        <f>VLOOKUP(Tabla3[[#This Row],[COD . CLIENTE  ]],Tabla15[],2,FALSE)</f>
        <v>CORPORACION TERMODINAMICA SA</v>
      </c>
      <c r="C1930" s="1" t="e">
        <f>VLOOKUP(Tabla3[[#This Row],[COD . CLIENTE  ]],CREDITO[],4,FALSE)</f>
        <v>#N/A</v>
      </c>
      <c r="D1930" s="1" t="e">
        <f>VLOOKUP(Tabla3[[#This Row],[COD . CLIENTE  ]],CREDITO[],6,FALSE)</f>
        <v>#N/A</v>
      </c>
    </row>
    <row r="1931" spans="1:4" x14ac:dyDescent="0.25">
      <c r="A1931" s="3" t="s">
        <v>9516</v>
      </c>
      <c r="B1931" s="8" t="str">
        <f>VLOOKUP(Tabla3[[#This Row],[COD . CLIENTE  ]],Tabla15[],2,FALSE)</f>
        <v>PROCESADORA DE ALIMENTOS DEL CENTRO SOCIEDAD ANÓNI</v>
      </c>
      <c r="C1931" s="1" t="e">
        <f>VLOOKUP(Tabla3[[#This Row],[COD . CLIENTE  ]],CREDITO[],4,FALSE)</f>
        <v>#N/A</v>
      </c>
      <c r="D1931" s="1" t="e">
        <f>VLOOKUP(Tabla3[[#This Row],[COD . CLIENTE  ]],CREDITO[],6,FALSE)</f>
        <v>#N/A</v>
      </c>
    </row>
    <row r="1932" spans="1:4" x14ac:dyDescent="0.25">
      <c r="A1932" s="3" t="s">
        <v>5765</v>
      </c>
      <c r="B1932" s="8" t="str">
        <f>VLOOKUP(Tabla3[[#This Row],[COD . CLIENTE  ]],Tabla15[],2,FALSE)</f>
        <v>REFRIGERACION COMERCIAL CAVI S A</v>
      </c>
      <c r="C1932" s="1" t="e">
        <f>VLOOKUP(Tabla3[[#This Row],[COD . CLIENTE  ]],CREDITO[],4,FALSE)</f>
        <v>#N/A</v>
      </c>
      <c r="D1932" s="1" t="e">
        <f>VLOOKUP(Tabla3[[#This Row],[COD . CLIENTE  ]],CREDITO[],6,FALSE)</f>
        <v>#N/A</v>
      </c>
    </row>
    <row r="1933" spans="1:4" x14ac:dyDescent="0.25">
      <c r="A1933" s="3" t="s">
        <v>10584</v>
      </c>
      <c r="B1933" s="8" t="str">
        <f>VLOOKUP(Tabla3[[#This Row],[COD . CLIENTE  ]],Tabla15[],2,FALSE)</f>
        <v>RF S COLD PARTNER S.A.C.</v>
      </c>
      <c r="C1933" s="1" t="e">
        <f>VLOOKUP(Tabla3[[#This Row],[COD . CLIENTE  ]],CREDITO[],4,FALSE)</f>
        <v>#N/A</v>
      </c>
      <c r="D1933" s="1" t="e">
        <f>VLOOKUP(Tabla3[[#This Row],[COD . CLIENTE  ]],CREDITO[],6,FALSE)</f>
        <v>#N/A</v>
      </c>
    </row>
    <row r="1934" spans="1:4" x14ac:dyDescent="0.25">
      <c r="A1934" s="3" t="s">
        <v>6619</v>
      </c>
      <c r="B1934" s="8" t="str">
        <f>VLOOKUP(Tabla3[[#This Row],[COD . CLIENTE  ]],Tabla15[],2,FALSE)</f>
        <v>EXTASIS S.A.C.</v>
      </c>
      <c r="C1934" s="1" t="e">
        <f>VLOOKUP(Tabla3[[#This Row],[COD . CLIENTE  ]],CREDITO[],4,FALSE)</f>
        <v>#N/A</v>
      </c>
      <c r="D1934" s="1" t="e">
        <f>VLOOKUP(Tabla3[[#This Row],[COD . CLIENTE  ]],CREDITO[],6,FALSE)</f>
        <v>#N/A</v>
      </c>
    </row>
    <row r="1935" spans="1:4" x14ac:dyDescent="0.25">
      <c r="A1935" s="3" t="s">
        <v>8149</v>
      </c>
      <c r="B1935" s="8" t="str">
        <f>VLOOKUP(Tabla3[[#This Row],[COD . CLIENTE  ]],Tabla15[],2,FALSE)</f>
        <v>BOOSTER GROUP PERU SAC</v>
      </c>
      <c r="C1935" s="1" t="e">
        <f>VLOOKUP(Tabla3[[#This Row],[COD . CLIENTE  ]],CREDITO[],4,FALSE)</f>
        <v>#N/A</v>
      </c>
      <c r="D1935" s="1" t="e">
        <f>VLOOKUP(Tabla3[[#This Row],[COD . CLIENTE  ]],CREDITO[],6,FALSE)</f>
        <v>#N/A</v>
      </c>
    </row>
    <row r="1936" spans="1:4" x14ac:dyDescent="0.25">
      <c r="A1936" s="3" t="s">
        <v>5389</v>
      </c>
      <c r="B1936" s="8" t="str">
        <f>VLOOKUP(Tabla3[[#This Row],[COD . CLIENTE  ]],Tabla15[],2,FALSE)</f>
        <v>PEÑA ALFARO JUAN ALBERTO</v>
      </c>
      <c r="C1936" s="1" t="e">
        <f>VLOOKUP(Tabla3[[#This Row],[COD . CLIENTE  ]],CREDITO[],4,FALSE)</f>
        <v>#N/A</v>
      </c>
      <c r="D1936" s="1" t="e">
        <f>VLOOKUP(Tabla3[[#This Row],[COD . CLIENTE  ]],CREDITO[],6,FALSE)</f>
        <v>#N/A</v>
      </c>
    </row>
    <row r="1937" spans="1:4" x14ac:dyDescent="0.25">
      <c r="A1937" s="3" t="s">
        <v>7251</v>
      </c>
      <c r="B1937" s="8" t="str">
        <f>VLOOKUP(Tabla3[[#This Row],[COD . CLIENTE  ]],Tabla15[],2,FALSE)</f>
        <v>EKONO AIR EIRL</v>
      </c>
      <c r="C1937" s="1" t="e">
        <f>VLOOKUP(Tabla3[[#This Row],[COD . CLIENTE  ]],CREDITO[],4,FALSE)</f>
        <v>#N/A</v>
      </c>
      <c r="D1937" s="1" t="e">
        <f>VLOOKUP(Tabla3[[#This Row],[COD . CLIENTE  ]],CREDITO[],6,FALSE)</f>
        <v>#N/A</v>
      </c>
    </row>
    <row r="1938" spans="1:4" x14ac:dyDescent="0.25">
      <c r="A1938" s="3" t="s">
        <v>22223</v>
      </c>
      <c r="B1938" s="8" t="str">
        <f>VLOOKUP(Tabla3[[#This Row],[COD . CLIENTE  ]],Tabla15[],2,FALSE)</f>
        <v>ACERO INOXIDABLE LUCAS EIRL</v>
      </c>
      <c r="C1938" s="1" t="e">
        <f>VLOOKUP(Tabla3[[#This Row],[COD . CLIENTE  ]],CREDITO[],4,FALSE)</f>
        <v>#N/A</v>
      </c>
      <c r="D1938" s="1" t="e">
        <f>VLOOKUP(Tabla3[[#This Row],[COD . CLIENTE  ]],CREDITO[],6,FALSE)</f>
        <v>#N/A</v>
      </c>
    </row>
    <row r="1939" spans="1:4" x14ac:dyDescent="0.25">
      <c r="A1939" s="3" t="s">
        <v>8149</v>
      </c>
      <c r="B1939" s="8" t="str">
        <f>VLOOKUP(Tabla3[[#This Row],[COD . CLIENTE  ]],Tabla15[],2,FALSE)</f>
        <v>BOOSTER GROUP PERU SAC</v>
      </c>
      <c r="C1939" s="1" t="e">
        <f>VLOOKUP(Tabla3[[#This Row],[COD . CLIENTE  ]],CREDITO[],4,FALSE)</f>
        <v>#N/A</v>
      </c>
      <c r="D1939" s="1" t="e">
        <f>VLOOKUP(Tabla3[[#This Row],[COD . CLIENTE  ]],CREDITO[],6,FALSE)</f>
        <v>#N/A</v>
      </c>
    </row>
    <row r="1940" spans="1:4" x14ac:dyDescent="0.25">
      <c r="A1940" s="3" t="s">
        <v>22225</v>
      </c>
      <c r="B1940" s="8" t="str">
        <f>VLOOKUP(Tabla3[[#This Row],[COD . CLIENTE  ]],Tabla15[],2,FALSE)</f>
        <v>SANCHEZ DUEÑAS NICK JASON</v>
      </c>
      <c r="C1940" s="1" t="e">
        <f>VLOOKUP(Tabla3[[#This Row],[COD . CLIENTE  ]],CREDITO[],4,FALSE)</f>
        <v>#N/A</v>
      </c>
      <c r="D1940" s="1" t="e">
        <f>VLOOKUP(Tabla3[[#This Row],[COD . CLIENTE  ]],CREDITO[],6,FALSE)</f>
        <v>#N/A</v>
      </c>
    </row>
    <row r="1941" spans="1:4" x14ac:dyDescent="0.25">
      <c r="A1941" s="3" t="s">
        <v>10932</v>
      </c>
      <c r="B1941" s="8" t="str">
        <f>VLOOKUP(Tabla3[[#This Row],[COD . CLIENTE  ]],Tabla15[],2,FALSE)</f>
        <v xml:space="preserve"> E &amp; R ELECTRICIDAD Y REFRIGERACION INDUSTRIAL E.I.R.L.</v>
      </c>
      <c r="C1941" s="1" t="e">
        <f>VLOOKUP(Tabla3[[#This Row],[COD . CLIENTE  ]],CREDITO[],4,FALSE)</f>
        <v>#N/A</v>
      </c>
      <c r="D1941" s="1" t="e">
        <f>VLOOKUP(Tabla3[[#This Row],[COD . CLIENTE  ]],CREDITO[],6,FALSE)</f>
        <v>#N/A</v>
      </c>
    </row>
    <row r="1942" spans="1:4" x14ac:dyDescent="0.25">
      <c r="A1942" s="3" t="s">
        <v>8968</v>
      </c>
      <c r="B1942" s="8" t="str">
        <f>VLOOKUP(Tabla3[[#This Row],[COD . CLIENTE  ]],Tabla15[],2,FALSE)</f>
        <v>COMERCIAL REFRIGERACION PERU S.A.C.</v>
      </c>
      <c r="C1942" s="1" t="str">
        <f>VLOOKUP(Tabla3[[#This Row],[COD . CLIENTE  ]],CREDITO[],4,FALSE)</f>
        <v>Crédito 30 días</v>
      </c>
      <c r="D1942" s="1" t="str">
        <f>VLOOKUP(Tabla3[[#This Row],[COD . CLIENTE  ]],CREDITO[],6,FALSE)</f>
        <v>Alexandra Paredes</v>
      </c>
    </row>
    <row r="1943" spans="1:4" x14ac:dyDescent="0.25">
      <c r="A1943" s="3" t="s">
        <v>11028</v>
      </c>
      <c r="B1943" s="8" t="str">
        <f>VLOOKUP(Tabla3[[#This Row],[COD . CLIENTE  ]],Tabla15[],2,FALSE)</f>
        <v>GT TOURS DORADO S.A.C.</v>
      </c>
      <c r="C1943" s="1" t="e">
        <f>VLOOKUP(Tabla3[[#This Row],[COD . CLIENTE  ]],CREDITO[],4,FALSE)</f>
        <v>#N/A</v>
      </c>
      <c r="D1943" s="1" t="e">
        <f>VLOOKUP(Tabla3[[#This Row],[COD . CLIENTE  ]],CREDITO[],6,FALSE)</f>
        <v>#N/A</v>
      </c>
    </row>
    <row r="1944" spans="1:4" x14ac:dyDescent="0.25">
      <c r="A1944" s="3" t="s">
        <v>5717</v>
      </c>
      <c r="B1944" s="8" t="str">
        <f>VLOOKUP(Tabla3[[#This Row],[COD . CLIENTE  ]],Tabla15[],2,FALSE)</f>
        <v>SAN FERNANDO S.A.</v>
      </c>
      <c r="C1944" s="1" t="str">
        <f>VLOOKUP(Tabla3[[#This Row],[COD . CLIENTE  ]],CREDITO[],4,FALSE)</f>
        <v>Crédito 30 días</v>
      </c>
      <c r="D1944" s="1" t="str">
        <f>VLOOKUP(Tabla3[[#This Row],[COD . CLIENTE  ]],CREDITO[],6,FALSE)</f>
        <v>Alexandra Paredes</v>
      </c>
    </row>
    <row r="1945" spans="1:4" x14ac:dyDescent="0.25">
      <c r="A1945" s="3" t="s">
        <v>22227</v>
      </c>
      <c r="B1945" s="8" t="e">
        <f>VLOOKUP(Tabla3[[#This Row],[COD . CLIENTE  ]],Tabla15[],2,FALSE)</f>
        <v>#N/A</v>
      </c>
      <c r="C1945" s="1" t="e">
        <f>VLOOKUP(Tabla3[[#This Row],[COD . CLIENTE  ]],CREDITO[],4,FALSE)</f>
        <v>#N/A</v>
      </c>
      <c r="D1945" s="1" t="e">
        <f>VLOOKUP(Tabla3[[#This Row],[COD . CLIENTE  ]],CREDITO[],6,FALSE)</f>
        <v>#N/A</v>
      </c>
    </row>
    <row r="1946" spans="1:4" x14ac:dyDescent="0.25">
      <c r="A1946" s="3" t="s">
        <v>10280</v>
      </c>
      <c r="B1946" s="8" t="str">
        <f>VLOOKUP(Tabla3[[#This Row],[COD . CLIENTE  ]],Tabla15[],2,FALSE)</f>
        <v>INVERSIONES AFAL SAC</v>
      </c>
      <c r="C1946" s="1" t="e">
        <f>VLOOKUP(Tabla3[[#This Row],[COD . CLIENTE  ]],CREDITO[],4,FALSE)</f>
        <v>#N/A</v>
      </c>
      <c r="D1946" s="1" t="e">
        <f>VLOOKUP(Tabla3[[#This Row],[COD . CLIENTE  ]],CREDITO[],6,FALSE)</f>
        <v>#N/A</v>
      </c>
    </row>
    <row r="1947" spans="1:4" x14ac:dyDescent="0.25">
      <c r="A1947" s="3" t="s">
        <v>10280</v>
      </c>
      <c r="B1947" s="8" t="str">
        <f>VLOOKUP(Tabla3[[#This Row],[COD . CLIENTE  ]],Tabla15[],2,FALSE)</f>
        <v>INVERSIONES AFAL SAC</v>
      </c>
      <c r="C1947" s="1" t="e">
        <f>VLOOKUP(Tabla3[[#This Row],[COD . CLIENTE  ]],CREDITO[],4,FALSE)</f>
        <v>#N/A</v>
      </c>
      <c r="D1947" s="1" t="e">
        <f>VLOOKUP(Tabla3[[#This Row],[COD . CLIENTE  ]],CREDITO[],6,FALSE)</f>
        <v>#N/A</v>
      </c>
    </row>
    <row r="1948" spans="1:4" x14ac:dyDescent="0.25">
      <c r="A1948" s="3" t="s">
        <v>8260</v>
      </c>
      <c r="B1948" s="8" t="str">
        <f>VLOOKUP(Tabla3[[#This Row],[COD . CLIENTE  ]],Tabla15[],2,FALSE)</f>
        <v>MULTISERVICIOS FRIO COMERCIAL S.A.C</v>
      </c>
      <c r="C1948" s="1" t="e">
        <f>VLOOKUP(Tabla3[[#This Row],[COD . CLIENTE  ]],CREDITO[],4,FALSE)</f>
        <v>#N/A</v>
      </c>
      <c r="D1948" s="1" t="e">
        <f>VLOOKUP(Tabla3[[#This Row],[COD . CLIENTE  ]],CREDITO[],6,FALSE)</f>
        <v>#N/A</v>
      </c>
    </row>
    <row r="1949" spans="1:4" x14ac:dyDescent="0.25">
      <c r="A1949" s="3" t="s">
        <v>8260</v>
      </c>
      <c r="B1949" s="8" t="str">
        <f>VLOOKUP(Tabla3[[#This Row],[COD . CLIENTE  ]],Tabla15[],2,FALSE)</f>
        <v>MULTISERVICIOS FRIO COMERCIAL S.A.C</v>
      </c>
      <c r="C1949" s="1" t="e">
        <f>VLOOKUP(Tabla3[[#This Row],[COD . CLIENTE  ]],CREDITO[],4,FALSE)</f>
        <v>#N/A</v>
      </c>
      <c r="D1949" s="1" t="e">
        <f>VLOOKUP(Tabla3[[#This Row],[COD . CLIENTE  ]],CREDITO[],6,FALSE)</f>
        <v>#N/A</v>
      </c>
    </row>
    <row r="1950" spans="1:4" x14ac:dyDescent="0.25">
      <c r="A1950" s="3" t="s">
        <v>22359</v>
      </c>
      <c r="B1950" s="8" t="str">
        <f>VLOOKUP(Tabla3[[#This Row],[COD . CLIENTE  ]],Tabla15[],2,FALSE)</f>
        <v>LABORATORIO CLINICO PERU LABS EIRL</v>
      </c>
      <c r="C1950" s="1" t="e">
        <f>VLOOKUP(Tabla3[[#This Row],[COD . CLIENTE  ]],CREDITO[],4,FALSE)</f>
        <v>#N/A</v>
      </c>
      <c r="D1950" s="1" t="e">
        <f>VLOOKUP(Tabla3[[#This Row],[COD . CLIENTE  ]],CREDITO[],6,FALSE)</f>
        <v>#N/A</v>
      </c>
    </row>
    <row r="1951" spans="1:4" x14ac:dyDescent="0.25">
      <c r="A1951" s="3" t="s">
        <v>10842</v>
      </c>
      <c r="B1951" s="8" t="str">
        <f>VLOOKUP(Tabla3[[#This Row],[COD . CLIENTE  ]],Tabla15[],2,FALSE)</f>
        <v>INSTAPRO GROUP SOLUTIONS S.A.C.</v>
      </c>
      <c r="C1951" s="1" t="e">
        <f>VLOOKUP(Tabla3[[#This Row],[COD . CLIENTE  ]],CREDITO[],4,FALSE)</f>
        <v>#N/A</v>
      </c>
      <c r="D1951" s="1" t="e">
        <f>VLOOKUP(Tabla3[[#This Row],[COD . CLIENTE  ]],CREDITO[],6,FALSE)</f>
        <v>#N/A</v>
      </c>
    </row>
    <row r="1952" spans="1:4" x14ac:dyDescent="0.25">
      <c r="A1952" s="3" t="s">
        <v>9058</v>
      </c>
      <c r="B1952" s="8" t="str">
        <f>VLOOKUP(Tabla3[[#This Row],[COD . CLIENTE  ]],Tabla15[],2,FALSE)</f>
        <v>REFRIWORLD PERU S.A.C.</v>
      </c>
      <c r="C1952" s="1" t="str">
        <f>VLOOKUP(Tabla3[[#This Row],[COD . CLIENTE  ]],CREDITO[],4,FALSE)</f>
        <v>Crédito 30 días</v>
      </c>
      <c r="D1952" s="1" t="str">
        <f>VLOOKUP(Tabla3[[#This Row],[COD . CLIENTE  ]],CREDITO[],6,FALSE)</f>
        <v>MERIE TINEO</v>
      </c>
    </row>
    <row r="1953" spans="1:4" x14ac:dyDescent="0.25">
      <c r="A1953" s="3" t="s">
        <v>9483</v>
      </c>
      <c r="B1953" s="8" t="str">
        <f>VLOOKUP(Tabla3[[#This Row],[COD . CLIENTE  ]],Tabla15[],2,FALSE)</f>
        <v>ALCOM PERU INGENIERIA S.A.C</v>
      </c>
      <c r="C1953" s="1" t="e">
        <f>VLOOKUP(Tabla3[[#This Row],[COD . CLIENTE  ]],CREDITO[],4,FALSE)</f>
        <v>#N/A</v>
      </c>
      <c r="D1953" s="1" t="e">
        <f>VLOOKUP(Tabla3[[#This Row],[COD . CLIENTE  ]],CREDITO[],6,FALSE)</f>
        <v>#N/A</v>
      </c>
    </row>
    <row r="1954" spans="1:4" x14ac:dyDescent="0.25">
      <c r="A1954" s="3" t="s">
        <v>4040</v>
      </c>
      <c r="B1954" s="8" t="str">
        <f>VLOOKUP(Tabla3[[#This Row],[COD . CLIENTE  ]],Tabla15[],2,FALSE)</f>
        <v xml:space="preserve">NO DISPONIBLE - PEREZ MARTINEZ JUAN CARLOS </v>
      </c>
      <c r="C1954" s="1" t="e">
        <f>VLOOKUP(Tabla3[[#This Row],[COD . CLIENTE  ]],CREDITO[],4,FALSE)</f>
        <v>#N/A</v>
      </c>
      <c r="D1954" s="1" t="e">
        <f>VLOOKUP(Tabla3[[#This Row],[COD . CLIENTE  ]],CREDITO[],6,FALSE)</f>
        <v>#N/A</v>
      </c>
    </row>
    <row r="1955" spans="1:4" x14ac:dyDescent="0.25">
      <c r="A1955" s="3" t="s">
        <v>19549</v>
      </c>
      <c r="B1955" s="8" t="str">
        <f>VLOOKUP(Tabla3[[#This Row],[COD . CLIENTE  ]],Tabla15[],2,FALSE)</f>
        <v>MILANG REFRIGERATION PARTS SAC</v>
      </c>
      <c r="C1955" s="1" t="e">
        <f>VLOOKUP(Tabla3[[#This Row],[COD . CLIENTE  ]],CREDITO[],4,FALSE)</f>
        <v>#N/A</v>
      </c>
      <c r="D1955" s="1" t="e">
        <f>VLOOKUP(Tabla3[[#This Row],[COD . CLIENTE  ]],CREDITO[],6,FALSE)</f>
        <v>#N/A</v>
      </c>
    </row>
    <row r="1956" spans="1:4" x14ac:dyDescent="0.25">
      <c r="A1956" s="3" t="s">
        <v>22361</v>
      </c>
      <c r="B1956" s="8" t="str">
        <f>VLOOKUP(Tabla3[[#This Row],[COD . CLIENTE  ]],Tabla15[],2,FALSE)</f>
        <v>AYATEC INGENIEROS EIRL</v>
      </c>
      <c r="C1956" s="1" t="e">
        <f>VLOOKUP(Tabla3[[#This Row],[COD . CLIENTE  ]],CREDITO[],4,FALSE)</f>
        <v>#N/A</v>
      </c>
      <c r="D1956" s="1" t="e">
        <f>VLOOKUP(Tabla3[[#This Row],[COD . CLIENTE  ]],CREDITO[],6,FALSE)</f>
        <v>#N/A</v>
      </c>
    </row>
    <row r="1957" spans="1:4" x14ac:dyDescent="0.25">
      <c r="A1957" s="3" t="s">
        <v>10009</v>
      </c>
      <c r="B1957" s="8" t="str">
        <f>VLOOKUP(Tabla3[[#This Row],[COD . CLIENTE  ]],Tabla15[],2,FALSE)</f>
        <v>DECORACIONES ANGELA E.I.R.L.</v>
      </c>
      <c r="C1957" s="1" t="e">
        <f>VLOOKUP(Tabla3[[#This Row],[COD . CLIENTE  ]],CREDITO[],4,FALSE)</f>
        <v>#N/A</v>
      </c>
      <c r="D1957" s="1" t="e">
        <f>VLOOKUP(Tabla3[[#This Row],[COD . CLIENTE  ]],CREDITO[],6,FALSE)</f>
        <v>#N/A</v>
      </c>
    </row>
    <row r="1958" spans="1:4" x14ac:dyDescent="0.25">
      <c r="A1958" s="3" t="s">
        <v>4954</v>
      </c>
      <c r="B1958" s="8" t="str">
        <f>VLOOKUP(Tabla3[[#This Row],[COD . CLIENTE  ]],Tabla15[],2,FALSE)</f>
        <v>GOMEZ ABREGU TITO PERCY</v>
      </c>
      <c r="C1958" s="1" t="e">
        <f>VLOOKUP(Tabla3[[#This Row],[COD . CLIENTE  ]],CREDITO[],4,FALSE)</f>
        <v>#N/A</v>
      </c>
      <c r="D1958" s="1" t="e">
        <f>VLOOKUP(Tabla3[[#This Row],[COD . CLIENTE  ]],CREDITO[],6,FALSE)</f>
        <v>#N/A</v>
      </c>
    </row>
    <row r="1959" spans="1:4" x14ac:dyDescent="0.25">
      <c r="A1959" s="3" t="s">
        <v>8962</v>
      </c>
      <c r="B1959" s="8" t="str">
        <f>VLOOKUP(Tabla3[[#This Row],[COD . CLIENTE  ]],Tabla15[],2,FALSE)</f>
        <v>POLTEMP E.I.R.L.</v>
      </c>
      <c r="C1959" s="1" t="e">
        <f>VLOOKUP(Tabla3[[#This Row],[COD . CLIENTE  ]],CREDITO[],4,FALSE)</f>
        <v>#N/A</v>
      </c>
      <c r="D1959" s="1" t="e">
        <f>VLOOKUP(Tabla3[[#This Row],[COD . CLIENTE  ]],CREDITO[],6,FALSE)</f>
        <v>#N/A</v>
      </c>
    </row>
    <row r="1960" spans="1:4" x14ac:dyDescent="0.25">
      <c r="A1960" s="3" t="s">
        <v>9491</v>
      </c>
      <c r="B1960" s="8" t="str">
        <f>VLOOKUP(Tabla3[[#This Row],[COD . CLIENTE  ]],Tabla15[],2,FALSE)</f>
        <v>IMPORTACIONES FRICOLD S.A.C.</v>
      </c>
      <c r="C1960" s="1" t="e">
        <f>VLOOKUP(Tabla3[[#This Row],[COD . CLIENTE  ]],CREDITO[],4,FALSE)</f>
        <v>#N/A</v>
      </c>
      <c r="D1960" s="1" t="e">
        <f>VLOOKUP(Tabla3[[#This Row],[COD . CLIENTE  ]],CREDITO[],6,FALSE)</f>
        <v>#N/A</v>
      </c>
    </row>
    <row r="1961" spans="1:4" x14ac:dyDescent="0.25">
      <c r="A1961" s="3" t="s">
        <v>5662</v>
      </c>
      <c r="B1961" s="8" t="str">
        <f>VLOOKUP(Tabla3[[#This Row],[COD . CLIENTE  ]],Tabla15[],2,FALSE)</f>
        <v>ASCENSORES S.A</v>
      </c>
      <c r="C1961" s="1" t="str">
        <f>VLOOKUP(Tabla3[[#This Row],[COD . CLIENTE  ]],CREDITO[],4,FALSE)</f>
        <v>Crédito 60 días</v>
      </c>
      <c r="D1961" s="1" t="str">
        <f>VLOOKUP(Tabla3[[#This Row],[COD . CLIENTE  ]],CREDITO[],6,FALSE)</f>
        <v>Alexandra Paredes</v>
      </c>
    </row>
    <row r="1962" spans="1:4" x14ac:dyDescent="0.25">
      <c r="A1962" s="3" t="s">
        <v>4040</v>
      </c>
      <c r="B1962" s="8" t="str">
        <f>VLOOKUP(Tabla3[[#This Row],[COD . CLIENTE  ]],Tabla15[],2,FALSE)</f>
        <v xml:space="preserve">NO DISPONIBLE - PEREZ MARTINEZ JUAN CARLOS </v>
      </c>
      <c r="C1962" s="1" t="e">
        <f>VLOOKUP(Tabla3[[#This Row],[COD . CLIENTE  ]],CREDITO[],4,FALSE)</f>
        <v>#N/A</v>
      </c>
      <c r="D1962" s="1" t="e">
        <f>VLOOKUP(Tabla3[[#This Row],[COD . CLIENTE  ]],CREDITO[],6,FALSE)</f>
        <v>#N/A</v>
      </c>
    </row>
    <row r="1963" spans="1:4" x14ac:dyDescent="0.25">
      <c r="A1963" s="3" t="s">
        <v>22363</v>
      </c>
      <c r="B1963" s="8" t="str">
        <f>VLOOKUP(Tabla3[[#This Row],[COD . CLIENTE  ]],Tabla15[],2,FALSE)</f>
        <v>MESIAS TORRES MARIELA</v>
      </c>
      <c r="C1963" s="1" t="e">
        <f>VLOOKUP(Tabla3[[#This Row],[COD . CLIENTE  ]],CREDITO[],4,FALSE)</f>
        <v>#N/A</v>
      </c>
      <c r="D1963" s="1" t="e">
        <f>VLOOKUP(Tabla3[[#This Row],[COD . CLIENTE  ]],CREDITO[],6,FALSE)</f>
        <v>#N/A</v>
      </c>
    </row>
    <row r="1964" spans="1:4" x14ac:dyDescent="0.25">
      <c r="A1964" s="3" t="s">
        <v>22363</v>
      </c>
      <c r="B1964" s="8" t="str">
        <f>VLOOKUP(Tabla3[[#This Row],[COD . CLIENTE  ]],Tabla15[],2,FALSE)</f>
        <v>MESIAS TORRES MARIELA</v>
      </c>
      <c r="C1964" s="1" t="e">
        <f>VLOOKUP(Tabla3[[#This Row],[COD . CLIENTE  ]],CREDITO[],4,FALSE)</f>
        <v>#N/A</v>
      </c>
      <c r="D1964" s="1" t="e">
        <f>VLOOKUP(Tabla3[[#This Row],[COD . CLIENTE  ]],CREDITO[],6,FALSE)</f>
        <v>#N/A</v>
      </c>
    </row>
    <row r="1965" spans="1:4" x14ac:dyDescent="0.25">
      <c r="A1965" s="3" t="s">
        <v>9237</v>
      </c>
      <c r="B1965" s="8" t="str">
        <f>VLOOKUP(Tabla3[[#This Row],[COD . CLIENTE  ]],Tabla15[],2,FALSE)</f>
        <v>CORPORACION FESER SOCIEDAD ANONIMA CERRADA</v>
      </c>
      <c r="C1965" s="1" t="e">
        <f>VLOOKUP(Tabla3[[#This Row],[COD . CLIENTE  ]],CREDITO[],4,FALSE)</f>
        <v>#N/A</v>
      </c>
      <c r="D1965" s="1" t="e">
        <f>VLOOKUP(Tabla3[[#This Row],[COD . CLIENTE  ]],CREDITO[],6,FALSE)</f>
        <v>#N/A</v>
      </c>
    </row>
    <row r="1966" spans="1:4" x14ac:dyDescent="0.25">
      <c r="A1966" s="3" t="s">
        <v>22365</v>
      </c>
      <c r="B1966" s="8" t="str">
        <f>VLOOKUP(Tabla3[[#This Row],[COD . CLIENTE  ]],Tabla15[],2,FALSE)</f>
        <v>HVAC CONTROL SAC</v>
      </c>
      <c r="C1966" s="1" t="e">
        <f>VLOOKUP(Tabla3[[#This Row],[COD . CLIENTE  ]],CREDITO[],4,FALSE)</f>
        <v>#N/A</v>
      </c>
      <c r="D1966" s="1" t="e">
        <f>VLOOKUP(Tabla3[[#This Row],[COD . CLIENTE  ]],CREDITO[],6,FALSE)</f>
        <v>#N/A</v>
      </c>
    </row>
    <row r="1967" spans="1:4" x14ac:dyDescent="0.25">
      <c r="A1967" s="3" t="s">
        <v>6354</v>
      </c>
      <c r="B1967" s="8" t="str">
        <f>VLOOKUP(Tabla3[[#This Row],[COD . CLIENTE  ]],Tabla15[],2,FALSE)</f>
        <v>INVERSIONES PERUALP S.A.</v>
      </c>
      <c r="C1967" s="1" t="e">
        <f>VLOOKUP(Tabla3[[#This Row],[COD . CLIENTE  ]],CREDITO[],4,FALSE)</f>
        <v>#N/A</v>
      </c>
      <c r="D1967" s="1" t="e">
        <f>VLOOKUP(Tabla3[[#This Row],[COD . CLIENTE  ]],CREDITO[],6,FALSE)</f>
        <v>#N/A</v>
      </c>
    </row>
    <row r="1968" spans="1:4" x14ac:dyDescent="0.25">
      <c r="A1968" s="3" t="s">
        <v>8705</v>
      </c>
      <c r="B1968" s="8" t="str">
        <f>VLOOKUP(Tabla3[[#This Row],[COD . CLIENTE  ]],Tabla15[],2,FALSE)</f>
        <v>TRANSPORTES GASPAR ZACARIAS EXPRESS EMPRESA INDIVIDUAL DE RESPONSABILIDAD LIMITADA-TRANS GAZA EXPRES</v>
      </c>
      <c r="C1968" s="1" t="e">
        <f>VLOOKUP(Tabla3[[#This Row],[COD . CLIENTE  ]],CREDITO[],4,FALSE)</f>
        <v>#N/A</v>
      </c>
      <c r="D1968" s="1" t="e">
        <f>VLOOKUP(Tabla3[[#This Row],[COD . CLIENTE  ]],CREDITO[],6,FALSE)</f>
        <v>#N/A</v>
      </c>
    </row>
    <row r="1969" spans="1:4" x14ac:dyDescent="0.25">
      <c r="A1969" s="3" t="s">
        <v>22367</v>
      </c>
      <c r="B1969" s="8" t="str">
        <f>VLOOKUP(Tabla3[[#This Row],[COD . CLIENTE  ]],Tabla15[],2,FALSE)</f>
        <v>MODERNA SALUD MENTAL EIRL</v>
      </c>
      <c r="C1969" s="1" t="e">
        <f>VLOOKUP(Tabla3[[#This Row],[COD . CLIENTE  ]],CREDITO[],4,FALSE)</f>
        <v>#N/A</v>
      </c>
      <c r="D1969" s="1" t="e">
        <f>VLOOKUP(Tabla3[[#This Row],[COD . CLIENTE  ]],CREDITO[],6,FALSE)</f>
        <v>#N/A</v>
      </c>
    </row>
    <row r="1970" spans="1:4" x14ac:dyDescent="0.25">
      <c r="A1970" s="3" t="s">
        <v>22369</v>
      </c>
      <c r="B1970" s="8" t="str">
        <f>VLOOKUP(Tabla3[[#This Row],[COD . CLIENTE  ]],Tabla15[],2,FALSE)</f>
        <v>RIVERA CAJAS AMBROSIO</v>
      </c>
      <c r="C1970" s="1" t="e">
        <f>VLOOKUP(Tabla3[[#This Row],[COD . CLIENTE  ]],CREDITO[],4,FALSE)</f>
        <v>#N/A</v>
      </c>
      <c r="D1970" s="1" t="e">
        <f>VLOOKUP(Tabla3[[#This Row],[COD . CLIENTE  ]],CREDITO[],6,FALSE)</f>
        <v>#N/A</v>
      </c>
    </row>
    <row r="1971" spans="1:4" x14ac:dyDescent="0.25">
      <c r="A1971" s="3" t="s">
        <v>4040</v>
      </c>
      <c r="B1971" s="8" t="str">
        <f>VLOOKUP(Tabla3[[#This Row],[COD . CLIENTE  ]],Tabla15[],2,FALSE)</f>
        <v xml:space="preserve">NO DISPONIBLE - PEREZ MARTINEZ JUAN CARLOS </v>
      </c>
      <c r="C1971" s="1" t="e">
        <f>VLOOKUP(Tabla3[[#This Row],[COD . CLIENTE  ]],CREDITO[],4,FALSE)</f>
        <v>#N/A</v>
      </c>
      <c r="D1971" s="1" t="e">
        <f>VLOOKUP(Tabla3[[#This Row],[COD . CLIENTE  ]],CREDITO[],6,FALSE)</f>
        <v>#N/A</v>
      </c>
    </row>
    <row r="1972" spans="1:4" x14ac:dyDescent="0.25">
      <c r="A1972" s="3" t="s">
        <v>10988</v>
      </c>
      <c r="B1972" s="8" t="str">
        <f>VLOOKUP(Tabla3[[#This Row],[COD . CLIENTE  ]],Tabla15[],2,FALSE)</f>
        <v>REFRI SMART S.A.C.</v>
      </c>
      <c r="C1972" s="1" t="e">
        <f>VLOOKUP(Tabla3[[#This Row],[COD . CLIENTE  ]],CREDITO[],4,FALSE)</f>
        <v>#N/A</v>
      </c>
      <c r="D1972" s="1" t="e">
        <f>VLOOKUP(Tabla3[[#This Row],[COD . CLIENTE  ]],CREDITO[],6,FALSE)</f>
        <v>#N/A</v>
      </c>
    </row>
    <row r="1973" spans="1:4" x14ac:dyDescent="0.25">
      <c r="A1973" s="3" t="s">
        <v>10823</v>
      </c>
      <c r="B1973" s="8" t="str">
        <f>VLOOKUP(Tabla3[[#This Row],[COD . CLIENTE  ]],Tabla15[],2,FALSE)</f>
        <v>GTC IMPORT E.I.R.L.</v>
      </c>
      <c r="C1973" s="1" t="e">
        <f>VLOOKUP(Tabla3[[#This Row],[COD . CLIENTE  ]],CREDITO[],4,FALSE)</f>
        <v>#N/A</v>
      </c>
      <c r="D1973" s="1" t="e">
        <f>VLOOKUP(Tabla3[[#This Row],[COD . CLIENTE  ]],CREDITO[],6,FALSE)</f>
        <v>#N/A</v>
      </c>
    </row>
    <row r="1974" spans="1:4" x14ac:dyDescent="0.25">
      <c r="A1974" s="3" t="s">
        <v>7703</v>
      </c>
      <c r="B1974" s="8" t="str">
        <f>VLOOKUP(Tabla3[[#This Row],[COD . CLIENTE  ]],Tabla15[],2,FALSE)</f>
        <v>CORPORACION DE REPUESTOS S.A</v>
      </c>
      <c r="C1974" s="1" t="e">
        <f>VLOOKUP(Tabla3[[#This Row],[COD . CLIENTE  ]],CREDITO[],4,FALSE)</f>
        <v>#N/A</v>
      </c>
      <c r="D1974" s="1" t="e">
        <f>VLOOKUP(Tabla3[[#This Row],[COD . CLIENTE  ]],CREDITO[],6,FALSE)</f>
        <v>#N/A</v>
      </c>
    </row>
    <row r="1975" spans="1:4" x14ac:dyDescent="0.25">
      <c r="A1975" s="3" t="s">
        <v>9593</v>
      </c>
      <c r="B1975" s="8" t="str">
        <f>VLOOKUP(Tabla3[[#This Row],[COD . CLIENTE  ]],Tabla15[],2,FALSE)</f>
        <v>INVERSIONES Y REPRESENTACIONES CABRERA S.A.C.</v>
      </c>
      <c r="C1975" s="1" t="e">
        <f>VLOOKUP(Tabla3[[#This Row],[COD . CLIENTE  ]],CREDITO[],4,FALSE)</f>
        <v>#N/A</v>
      </c>
      <c r="D1975" s="1" t="e">
        <f>VLOOKUP(Tabla3[[#This Row],[COD . CLIENTE  ]],CREDITO[],6,FALSE)</f>
        <v>#N/A</v>
      </c>
    </row>
    <row r="1976" spans="1:4" x14ac:dyDescent="0.25">
      <c r="A1976" s="3" t="s">
        <v>22167</v>
      </c>
      <c r="B1976" s="8" t="e">
        <f>VLOOKUP(Tabla3[[#This Row],[COD . CLIENTE  ]],Tabla15[],2,FALSE)</f>
        <v>#N/A</v>
      </c>
      <c r="C1976" s="1" t="e">
        <f>VLOOKUP(Tabla3[[#This Row],[COD . CLIENTE  ]],CREDITO[],4,FALSE)</f>
        <v>#N/A</v>
      </c>
      <c r="D1976" s="1" t="e">
        <f>VLOOKUP(Tabla3[[#This Row],[COD . CLIENTE  ]],CREDITO[],6,FALSE)</f>
        <v>#N/A</v>
      </c>
    </row>
    <row r="1977" spans="1:4" x14ac:dyDescent="0.25">
      <c r="A1977" s="3" t="s">
        <v>8810</v>
      </c>
      <c r="B1977" s="8" t="str">
        <f>VLOOKUP(Tabla3[[#This Row],[COD . CLIENTE  ]],Tabla15[],2,FALSE)</f>
        <v>N &amp; V MULTIMARCAS SOCIEDAD COMERCIAL DE RESPONSABI</v>
      </c>
      <c r="C1977" s="1" t="e">
        <f>VLOOKUP(Tabla3[[#This Row],[COD . CLIENTE  ]],CREDITO[],4,FALSE)</f>
        <v>#N/A</v>
      </c>
      <c r="D1977" s="1" t="e">
        <f>VLOOKUP(Tabla3[[#This Row],[COD . CLIENTE  ]],CREDITO[],6,FALSE)</f>
        <v>#N/A</v>
      </c>
    </row>
    <row r="1978" spans="1:4" x14ac:dyDescent="0.25">
      <c r="A1978" s="3" t="s">
        <v>10280</v>
      </c>
      <c r="B1978" s="8" t="str">
        <f>VLOOKUP(Tabla3[[#This Row],[COD . CLIENTE  ]],Tabla15[],2,FALSE)</f>
        <v>INVERSIONES AFAL SAC</v>
      </c>
      <c r="C1978" s="1" t="e">
        <f>VLOOKUP(Tabla3[[#This Row],[COD . CLIENTE  ]],CREDITO[],4,FALSE)</f>
        <v>#N/A</v>
      </c>
      <c r="D1978" s="1" t="e">
        <f>VLOOKUP(Tabla3[[#This Row],[COD . CLIENTE  ]],CREDITO[],6,FALSE)</f>
        <v>#N/A</v>
      </c>
    </row>
    <row r="1979" spans="1:4" x14ac:dyDescent="0.25">
      <c r="A1979" s="3" t="s">
        <v>10951</v>
      </c>
      <c r="B1979" s="8" t="str">
        <f>VLOOKUP(Tabla3[[#This Row],[COD . CLIENTE  ]],Tabla15[],2,FALSE)</f>
        <v>MASTER SERVICE RD S.A.C</v>
      </c>
      <c r="C1979" s="1" t="e">
        <f>VLOOKUP(Tabla3[[#This Row],[COD . CLIENTE  ]],CREDITO[],4,FALSE)</f>
        <v>#N/A</v>
      </c>
      <c r="D1979" s="1" t="e">
        <f>VLOOKUP(Tabla3[[#This Row],[COD . CLIENTE  ]],CREDITO[],6,FALSE)</f>
        <v>#N/A</v>
      </c>
    </row>
    <row r="1980" spans="1:4" x14ac:dyDescent="0.25">
      <c r="A1980" s="3" t="s">
        <v>11230</v>
      </c>
      <c r="B1980" s="8" t="str">
        <f>VLOOKUP(Tabla3[[#This Row],[COD . CLIENTE  ]],Tabla15[],2,FALSE)</f>
        <v>HVAC-R IMPORTACIONES S.A.C</v>
      </c>
      <c r="C1980" s="1" t="e">
        <f>VLOOKUP(Tabla3[[#This Row],[COD . CLIENTE  ]],CREDITO[],4,FALSE)</f>
        <v>#N/A</v>
      </c>
      <c r="D1980" s="1" t="e">
        <f>VLOOKUP(Tabla3[[#This Row],[COD . CLIENTE  ]],CREDITO[],6,FALSE)</f>
        <v>#N/A</v>
      </c>
    </row>
    <row r="1981" spans="1:4" x14ac:dyDescent="0.25">
      <c r="A1981" s="3" t="s">
        <v>22371</v>
      </c>
      <c r="B1981" s="8" t="e">
        <f>VLOOKUP(Tabla3[[#This Row],[COD . CLIENTE  ]],Tabla15[],2,FALSE)</f>
        <v>#N/A</v>
      </c>
      <c r="C1981" s="1" t="e">
        <f>VLOOKUP(Tabla3[[#This Row],[COD . CLIENTE  ]],CREDITO[],4,FALSE)</f>
        <v>#N/A</v>
      </c>
      <c r="D1981" s="1" t="e">
        <f>VLOOKUP(Tabla3[[#This Row],[COD . CLIENTE  ]],CREDITO[],6,FALSE)</f>
        <v>#N/A</v>
      </c>
    </row>
    <row r="1982" spans="1:4" x14ac:dyDescent="0.25">
      <c r="A1982" s="3" t="s">
        <v>8810</v>
      </c>
      <c r="B1982" s="8" t="str">
        <f>VLOOKUP(Tabla3[[#This Row],[COD . CLIENTE  ]],Tabla15[],2,FALSE)</f>
        <v>N &amp; V MULTIMARCAS SOCIEDAD COMERCIAL DE RESPONSABI</v>
      </c>
      <c r="C1982" s="1" t="e">
        <f>VLOOKUP(Tabla3[[#This Row],[COD . CLIENTE  ]],CREDITO[],4,FALSE)</f>
        <v>#N/A</v>
      </c>
      <c r="D1982" s="1" t="e">
        <f>VLOOKUP(Tabla3[[#This Row],[COD . CLIENTE  ]],CREDITO[],6,FALSE)</f>
        <v>#N/A</v>
      </c>
    </row>
    <row r="1983" spans="1:4" x14ac:dyDescent="0.25">
      <c r="A1983" s="3" t="s">
        <v>22372</v>
      </c>
      <c r="B1983" s="8" t="e">
        <f>VLOOKUP(Tabla3[[#This Row],[COD . CLIENTE  ]],Tabla15[],2,FALSE)</f>
        <v>#N/A</v>
      </c>
      <c r="C1983" s="1" t="e">
        <f>VLOOKUP(Tabla3[[#This Row],[COD . CLIENTE  ]],CREDITO[],4,FALSE)</f>
        <v>#N/A</v>
      </c>
      <c r="D1983" s="1" t="e">
        <f>VLOOKUP(Tabla3[[#This Row],[COD . CLIENTE  ]],CREDITO[],6,FALSE)</f>
        <v>#N/A</v>
      </c>
    </row>
    <row r="1984" spans="1:4" x14ac:dyDescent="0.25">
      <c r="A1984" s="3" t="s">
        <v>22373</v>
      </c>
      <c r="B1984" s="8" t="e">
        <f>VLOOKUP(Tabla3[[#This Row],[COD . CLIENTE  ]],Tabla15[],2,FALSE)</f>
        <v>#N/A</v>
      </c>
      <c r="C1984" s="1" t="e">
        <f>VLOOKUP(Tabla3[[#This Row],[COD . CLIENTE  ]],CREDITO[],4,FALSE)</f>
        <v>#N/A</v>
      </c>
      <c r="D1984" s="1" t="e">
        <f>VLOOKUP(Tabla3[[#This Row],[COD . CLIENTE  ]],CREDITO[],6,FALSE)</f>
        <v>#N/A</v>
      </c>
    </row>
    <row r="1985" spans="1:4" x14ac:dyDescent="0.25">
      <c r="A1985" s="3" t="s">
        <v>5347</v>
      </c>
      <c r="B1985" s="8" t="str">
        <f>VLOOKUP(Tabla3[[#This Row],[COD . CLIENTE  ]],Tabla15[],2,FALSE)</f>
        <v>FLORES RONCAL DANTE ALEX</v>
      </c>
      <c r="C1985" s="1" t="e">
        <f>VLOOKUP(Tabla3[[#This Row],[COD . CLIENTE  ]],CREDITO[],4,FALSE)</f>
        <v>#N/A</v>
      </c>
      <c r="D1985" s="1" t="e">
        <f>VLOOKUP(Tabla3[[#This Row],[COD . CLIENTE  ]],CREDITO[],6,FALSE)</f>
        <v>#N/A</v>
      </c>
    </row>
    <row r="1986" spans="1:4" x14ac:dyDescent="0.25">
      <c r="A1986" s="3" t="s">
        <v>10130</v>
      </c>
      <c r="B1986" s="8" t="str">
        <f>VLOOKUP(Tabla3[[#This Row],[COD . CLIENTE  ]],Tabla15[],2,FALSE)</f>
        <v>AGROPECUARIA TECNOLOGICA NACIONAL S.A.C. - ATENA S</v>
      </c>
      <c r="C1986" s="1" t="e">
        <f>VLOOKUP(Tabla3[[#This Row],[COD . CLIENTE  ]],CREDITO[],4,FALSE)</f>
        <v>#N/A</v>
      </c>
      <c r="D1986" s="1" t="e">
        <f>VLOOKUP(Tabla3[[#This Row],[COD . CLIENTE  ]],CREDITO[],6,FALSE)</f>
        <v>#N/A</v>
      </c>
    </row>
    <row r="1987" spans="1:4" x14ac:dyDescent="0.25">
      <c r="A1987" s="3" t="s">
        <v>10906</v>
      </c>
      <c r="B1987" s="8" t="str">
        <f>VLOOKUP(Tabla3[[#This Row],[COD . CLIENTE  ]],Tabla15[],2,FALSE)</f>
        <v>AZ FRIO IMPORT S.A.C.</v>
      </c>
      <c r="C1987" s="1" t="e">
        <f>VLOOKUP(Tabla3[[#This Row],[COD . CLIENTE  ]],CREDITO[],4,FALSE)</f>
        <v>#N/A</v>
      </c>
      <c r="D1987" s="1" t="e">
        <f>VLOOKUP(Tabla3[[#This Row],[COD . CLIENTE  ]],CREDITO[],6,FALSE)</f>
        <v>#N/A</v>
      </c>
    </row>
    <row r="1988" spans="1:4" x14ac:dyDescent="0.25">
      <c r="A1988" s="3" t="s">
        <v>10565</v>
      </c>
      <c r="B1988" s="8" t="str">
        <f>VLOOKUP(Tabla3[[#This Row],[COD . CLIENTE  ]],Tabla15[],2,FALSE)</f>
        <v>CESETEL &amp; AIR E.I.R.L.</v>
      </c>
      <c r="C1988" s="1" t="e">
        <f>VLOOKUP(Tabla3[[#This Row],[COD . CLIENTE  ]],CREDITO[],4,FALSE)</f>
        <v>#N/A</v>
      </c>
      <c r="D1988" s="1" t="e">
        <f>VLOOKUP(Tabla3[[#This Row],[COD . CLIENTE  ]],CREDITO[],6,FALSE)</f>
        <v>#N/A</v>
      </c>
    </row>
    <row r="1989" spans="1:4" x14ac:dyDescent="0.25">
      <c r="A1989" s="3" t="s">
        <v>11274</v>
      </c>
      <c r="B1989" s="8" t="str">
        <f>VLOOKUP(Tabla3[[#This Row],[COD . CLIENTE  ]],Tabla15[],2,FALSE)</f>
        <v>SOLUCIONES J &amp; E E.I.R.L.</v>
      </c>
      <c r="C1989" s="1" t="e">
        <f>VLOOKUP(Tabla3[[#This Row],[COD . CLIENTE  ]],CREDITO[],4,FALSE)</f>
        <v>#N/A</v>
      </c>
      <c r="D1989" s="1" t="e">
        <f>VLOOKUP(Tabla3[[#This Row],[COD . CLIENTE  ]],CREDITO[],6,FALSE)</f>
        <v>#N/A</v>
      </c>
    </row>
    <row r="1990" spans="1:4" x14ac:dyDescent="0.25">
      <c r="A1990" s="3" t="s">
        <v>10743</v>
      </c>
      <c r="B1990" s="8" t="str">
        <f>VLOOKUP(Tabla3[[#This Row],[COD . CLIENTE  ]],Tabla15[],2,FALSE)</f>
        <v>CORPORACION DE REFRIGERACION RIMAC S.A.C.</v>
      </c>
      <c r="C1990" s="1" t="e">
        <f>VLOOKUP(Tabla3[[#This Row],[COD . CLIENTE  ]],CREDITO[],4,FALSE)</f>
        <v>#N/A</v>
      </c>
      <c r="D1990" s="1" t="e">
        <f>VLOOKUP(Tabla3[[#This Row],[COD . CLIENTE  ]],CREDITO[],6,FALSE)</f>
        <v>#N/A</v>
      </c>
    </row>
    <row r="1991" spans="1:4" x14ac:dyDescent="0.25">
      <c r="A1991" s="3" t="s">
        <v>10780</v>
      </c>
      <c r="B1991" s="8" t="str">
        <f>VLOOKUP(Tabla3[[#This Row],[COD . CLIENTE  ]],Tabla15[],2,FALSE)</f>
        <v>CONTINENTAL COLD S.A.C.</v>
      </c>
      <c r="C1991" s="1" t="e">
        <f>VLOOKUP(Tabla3[[#This Row],[COD . CLIENTE  ]],CREDITO[],4,FALSE)</f>
        <v>#N/A</v>
      </c>
      <c r="D1991" s="1" t="e">
        <f>VLOOKUP(Tabla3[[#This Row],[COD . CLIENTE  ]],CREDITO[],6,FALSE)</f>
        <v>#N/A</v>
      </c>
    </row>
    <row r="1992" spans="1:4" x14ac:dyDescent="0.25">
      <c r="A1992" s="3" t="s">
        <v>10672</v>
      </c>
      <c r="B1992" s="8" t="str">
        <f>VLOOKUP(Tabla3[[#This Row],[COD . CLIENTE  ]],Tabla15[],2,FALSE)</f>
        <v>TERMOINKA INGENIERIA &amp; SOLUCIONES S.A.C.</v>
      </c>
      <c r="C1992" s="1" t="e">
        <f>VLOOKUP(Tabla3[[#This Row],[COD . CLIENTE  ]],CREDITO[],4,FALSE)</f>
        <v>#N/A</v>
      </c>
      <c r="D1992" s="1" t="e">
        <f>VLOOKUP(Tabla3[[#This Row],[COD . CLIENTE  ]],CREDITO[],6,FALSE)</f>
        <v>#N/A</v>
      </c>
    </row>
    <row r="1993" spans="1:4" x14ac:dyDescent="0.25">
      <c r="A1993" s="3" t="s">
        <v>22376</v>
      </c>
      <c r="B1993" s="8" t="str">
        <f>VLOOKUP(Tabla3[[#This Row],[COD . CLIENTE  ]],Tabla15[],2,FALSE)</f>
        <v>GRUPO DAVAR EIRL</v>
      </c>
      <c r="C1993" s="1" t="e">
        <f>VLOOKUP(Tabla3[[#This Row],[COD . CLIENTE  ]],CREDITO[],4,FALSE)</f>
        <v>#N/A</v>
      </c>
      <c r="D1993" s="1" t="e">
        <f>VLOOKUP(Tabla3[[#This Row],[COD . CLIENTE  ]],CREDITO[],6,FALSE)</f>
        <v>#N/A</v>
      </c>
    </row>
    <row r="1994" spans="1:4" x14ac:dyDescent="0.25">
      <c r="A1994" s="3" t="s">
        <v>22378</v>
      </c>
      <c r="B1994" s="8" t="str">
        <f>VLOOKUP(Tabla3[[#This Row],[COD . CLIENTE  ]],Tabla15[],2,FALSE)</f>
        <v>PINEDO GUERRA SEGUNDO ELEODORO</v>
      </c>
      <c r="C1994" s="1" t="e">
        <f>VLOOKUP(Tabla3[[#This Row],[COD . CLIENTE  ]],CREDITO[],4,FALSE)</f>
        <v>#N/A</v>
      </c>
      <c r="D1994" s="1" t="e">
        <f>VLOOKUP(Tabla3[[#This Row],[COD . CLIENTE  ]],CREDITO[],6,FALSE)</f>
        <v>#N/A</v>
      </c>
    </row>
    <row r="1995" spans="1:4" x14ac:dyDescent="0.25">
      <c r="A1995" s="3" t="s">
        <v>7182</v>
      </c>
      <c r="B1995" s="8" t="str">
        <f>VLOOKUP(Tabla3[[#This Row],[COD . CLIENTE  ]],Tabla15[],2,FALSE)</f>
        <v>FRIOPACKING S.A.C.</v>
      </c>
      <c r="C1995" s="1" t="str">
        <f>VLOOKUP(Tabla3[[#This Row],[COD . CLIENTE  ]],CREDITO[],4,FALSE)</f>
        <v>Crédito 30 días</v>
      </c>
      <c r="D1995" s="1" t="str">
        <f>VLOOKUP(Tabla3[[#This Row],[COD . CLIENTE  ]],CREDITO[],6,FALSE)</f>
        <v>DIANA MAYORCA</v>
      </c>
    </row>
    <row r="1996" spans="1:4" x14ac:dyDescent="0.25">
      <c r="A1996" s="3" t="s">
        <v>4467</v>
      </c>
      <c r="B1996" s="8" t="str">
        <f>VLOOKUP(Tabla3[[#This Row],[COD . CLIENTE  ]],Tabla15[],2,FALSE)</f>
        <v>AGUIRRE ESTRADA LUIS ALFREDO</v>
      </c>
      <c r="C1996" s="1" t="e">
        <f>VLOOKUP(Tabla3[[#This Row],[COD . CLIENTE  ]],CREDITO[],4,FALSE)</f>
        <v>#N/A</v>
      </c>
      <c r="D1996" s="1" t="e">
        <f>VLOOKUP(Tabla3[[#This Row],[COD . CLIENTE  ]],CREDITO[],6,FALSE)</f>
        <v>#N/A</v>
      </c>
    </row>
    <row r="1997" spans="1:4" x14ac:dyDescent="0.25">
      <c r="A1997" s="3" t="s">
        <v>9058</v>
      </c>
      <c r="B1997" s="8" t="str">
        <f>VLOOKUP(Tabla3[[#This Row],[COD . CLIENTE  ]],Tabla15[],2,FALSE)</f>
        <v>REFRIWORLD PERU S.A.C.</v>
      </c>
      <c r="C1997" s="1" t="str">
        <f>VLOOKUP(Tabla3[[#This Row],[COD . CLIENTE  ]],CREDITO[],4,FALSE)</f>
        <v>Crédito 30 días</v>
      </c>
      <c r="D1997" s="1" t="str">
        <f>VLOOKUP(Tabla3[[#This Row],[COD . CLIENTE  ]],CREDITO[],6,FALSE)</f>
        <v>MERIE TINEO</v>
      </c>
    </row>
    <row r="1998" spans="1:4" x14ac:dyDescent="0.25">
      <c r="A1998" s="3" t="s">
        <v>5264</v>
      </c>
      <c r="B1998" s="8" t="str">
        <f>VLOOKUP(Tabla3[[#This Row],[COD . CLIENTE  ]],Tabla15[],2,FALSE)</f>
        <v>CORTEZ SAAVEDRA RONALD RICARDO</v>
      </c>
      <c r="C1998" s="1" t="e">
        <f>VLOOKUP(Tabla3[[#This Row],[COD . CLIENTE  ]],CREDITO[],4,FALSE)</f>
        <v>#N/A</v>
      </c>
      <c r="D1998" s="1" t="e">
        <f>VLOOKUP(Tabla3[[#This Row],[COD . CLIENTE  ]],CREDITO[],6,FALSE)</f>
        <v>#N/A</v>
      </c>
    </row>
    <row r="1999" spans="1:4" x14ac:dyDescent="0.25">
      <c r="A1999" s="3" t="s">
        <v>10916</v>
      </c>
      <c r="B1999" s="8" t="str">
        <f>VLOOKUP(Tabla3[[#This Row],[COD . CLIENTE  ]],Tabla15[],2,FALSE)</f>
        <v>REFRIGROUP S.A.C.</v>
      </c>
      <c r="C1999" s="1" t="e">
        <f>VLOOKUP(Tabla3[[#This Row],[COD . CLIENTE  ]],CREDITO[],4,FALSE)</f>
        <v>#N/A</v>
      </c>
      <c r="D1999" s="1" t="e">
        <f>VLOOKUP(Tabla3[[#This Row],[COD . CLIENTE  ]],CREDITO[],6,FALSE)</f>
        <v>#N/A</v>
      </c>
    </row>
    <row r="2000" spans="1:4" x14ac:dyDescent="0.25">
      <c r="A2000" s="3" t="s">
        <v>4110</v>
      </c>
      <c r="B2000" s="8" t="str">
        <f>VLOOKUP(Tabla3[[#This Row],[COD . CLIENTE  ]],Tabla15[],2,FALSE)</f>
        <v>JUAREZ IBARRA JULIO CESAR</v>
      </c>
      <c r="C2000" s="1" t="e">
        <f>VLOOKUP(Tabla3[[#This Row],[COD . CLIENTE  ]],CREDITO[],4,FALSE)</f>
        <v>#N/A</v>
      </c>
      <c r="D2000" s="1" t="e">
        <f>VLOOKUP(Tabla3[[#This Row],[COD . CLIENTE  ]],CREDITO[],6,FALSE)</f>
        <v>#N/A</v>
      </c>
    </row>
    <row r="2001" spans="1:4" x14ac:dyDescent="0.25">
      <c r="A2001" s="3" t="s">
        <v>11279</v>
      </c>
      <c r="B2001" s="8" t="str">
        <f>VLOOKUP(Tabla3[[#This Row],[COD . CLIENTE  ]],Tabla15[],2,FALSE)</f>
        <v>EMPRESA CAVASSA S.A.C.</v>
      </c>
      <c r="C2001" s="1" t="e">
        <f>VLOOKUP(Tabla3[[#This Row],[COD . CLIENTE  ]],CREDITO[],4,FALSE)</f>
        <v>#N/A</v>
      </c>
      <c r="D2001" s="1" t="e">
        <f>VLOOKUP(Tabla3[[#This Row],[COD . CLIENTE  ]],CREDITO[],6,FALSE)</f>
        <v>#N/A</v>
      </c>
    </row>
    <row r="2002" spans="1:4" x14ac:dyDescent="0.25">
      <c r="A2002" s="3" t="s">
        <v>6654</v>
      </c>
      <c r="B2002" s="8" t="str">
        <f>VLOOKUP(Tabla3[[#This Row],[COD . CLIENTE  ]],Tabla15[],2,FALSE)</f>
        <v>FRIO GLOBAL S.A.C</v>
      </c>
      <c r="C2002" s="1" t="e">
        <f>VLOOKUP(Tabla3[[#This Row],[COD . CLIENTE  ]],CREDITO[],4,FALSE)</f>
        <v>#N/A</v>
      </c>
      <c r="D2002" s="1" t="e">
        <f>VLOOKUP(Tabla3[[#This Row],[COD . CLIENTE  ]],CREDITO[],6,FALSE)</f>
        <v>#N/A</v>
      </c>
    </row>
    <row r="2003" spans="1:4" x14ac:dyDescent="0.25">
      <c r="A2003" s="3" t="s">
        <v>5332</v>
      </c>
      <c r="B2003" s="8" t="str">
        <f>VLOOKUP(Tabla3[[#This Row],[COD . CLIENTE  ]],Tabla15[],2,FALSE)</f>
        <v>ILLESCAS CABANA BRYAN ALAN</v>
      </c>
      <c r="C2003" s="1" t="e">
        <f>VLOOKUP(Tabla3[[#This Row],[COD . CLIENTE  ]],CREDITO[],4,FALSE)</f>
        <v>#N/A</v>
      </c>
      <c r="D2003" s="1" t="e">
        <f>VLOOKUP(Tabla3[[#This Row],[COD . CLIENTE  ]],CREDITO[],6,FALSE)</f>
        <v>#N/A</v>
      </c>
    </row>
    <row r="2004" spans="1:4" x14ac:dyDescent="0.25">
      <c r="A2004" s="3" t="s">
        <v>10690</v>
      </c>
      <c r="B2004" s="8" t="str">
        <f>VLOOKUP(Tabla3[[#This Row],[COD . CLIENTE  ]],Tabla15[],2,FALSE)</f>
        <v>RFALMA E.I.R.L.</v>
      </c>
      <c r="C2004" s="1" t="e">
        <f>VLOOKUP(Tabla3[[#This Row],[COD . CLIENTE  ]],CREDITO[],4,FALSE)</f>
        <v>#N/A</v>
      </c>
      <c r="D2004" s="1" t="e">
        <f>VLOOKUP(Tabla3[[#This Row],[COD . CLIENTE  ]],CREDITO[],6,FALSE)</f>
        <v>#N/A</v>
      </c>
    </row>
    <row r="2005" spans="1:4" x14ac:dyDescent="0.25">
      <c r="A2005" s="3" t="s">
        <v>8149</v>
      </c>
      <c r="B2005" s="8" t="str">
        <f>VLOOKUP(Tabla3[[#This Row],[COD . CLIENTE  ]],Tabla15[],2,FALSE)</f>
        <v>BOOSTER GROUP PERU SAC</v>
      </c>
      <c r="C2005" s="1" t="e">
        <f>VLOOKUP(Tabla3[[#This Row],[COD . CLIENTE  ]],CREDITO[],4,FALSE)</f>
        <v>#N/A</v>
      </c>
      <c r="D2005" s="1" t="e">
        <f>VLOOKUP(Tabla3[[#This Row],[COD . CLIENTE  ]],CREDITO[],6,FALSE)</f>
        <v>#N/A</v>
      </c>
    </row>
    <row r="2006" spans="1:4" x14ac:dyDescent="0.25">
      <c r="A2006" s="3" t="s">
        <v>8731</v>
      </c>
      <c r="B2006" s="8" t="str">
        <f>VLOOKUP(Tabla3[[#This Row],[COD . CLIENTE  ]],Tabla15[],2,FALSE)</f>
        <v>SERVICIO DE TRANSPORTE MEJIA S.A.C.</v>
      </c>
      <c r="C2006" s="1" t="e">
        <f>VLOOKUP(Tabla3[[#This Row],[COD . CLIENTE  ]],CREDITO[],4,FALSE)</f>
        <v>#N/A</v>
      </c>
      <c r="D2006" s="1" t="e">
        <f>VLOOKUP(Tabla3[[#This Row],[COD . CLIENTE  ]],CREDITO[],6,FALSE)</f>
        <v>#N/A</v>
      </c>
    </row>
    <row r="2007" spans="1:4" x14ac:dyDescent="0.25">
      <c r="A2007" s="3" t="s">
        <v>9058</v>
      </c>
      <c r="B2007" s="8" t="str">
        <f>VLOOKUP(Tabla3[[#This Row],[COD . CLIENTE  ]],Tabla15[],2,FALSE)</f>
        <v>REFRIWORLD PERU S.A.C.</v>
      </c>
      <c r="C2007" s="1" t="str">
        <f>VLOOKUP(Tabla3[[#This Row],[COD . CLIENTE  ]],CREDITO[],4,FALSE)</f>
        <v>Crédito 30 días</v>
      </c>
      <c r="D2007" s="1" t="str">
        <f>VLOOKUP(Tabla3[[#This Row],[COD . CLIENTE  ]],CREDITO[],6,FALSE)</f>
        <v>MERIE TINEO</v>
      </c>
    </row>
    <row r="2008" spans="1:4" x14ac:dyDescent="0.25">
      <c r="A2008" s="3" t="s">
        <v>22381</v>
      </c>
      <c r="B2008" s="8" t="str">
        <f>VLOOKUP(Tabla3[[#This Row],[COD . CLIENTE  ]],Tabla15[],2,FALSE)</f>
        <v>KDN PERU SAC</v>
      </c>
      <c r="C2008" s="1" t="e">
        <f>VLOOKUP(Tabla3[[#This Row],[COD . CLIENTE  ]],CREDITO[],4,FALSE)</f>
        <v>#N/A</v>
      </c>
      <c r="D2008" s="1" t="e">
        <f>VLOOKUP(Tabla3[[#This Row],[COD . CLIENTE  ]],CREDITO[],6,FALSE)</f>
        <v>#N/A</v>
      </c>
    </row>
    <row r="2009" spans="1:4" x14ac:dyDescent="0.25">
      <c r="A2009" s="3" t="s">
        <v>22382</v>
      </c>
      <c r="B2009" s="8" t="str">
        <f>VLOOKUP(Tabla3[[#This Row],[COD . CLIENTE  ]],Tabla15[],2,FALSE)</f>
        <v>ACCESS SOLUCIONES LOGISTICAS E INDUSTRIALES EIRL</v>
      </c>
      <c r="C2009" s="1" t="e">
        <f>VLOOKUP(Tabla3[[#This Row],[COD . CLIENTE  ]],CREDITO[],4,FALSE)</f>
        <v>#N/A</v>
      </c>
      <c r="D2009" s="1" t="e">
        <f>VLOOKUP(Tabla3[[#This Row],[COD . CLIENTE  ]],CREDITO[],6,FALSE)</f>
        <v>#N/A</v>
      </c>
    </row>
    <row r="2010" spans="1:4" x14ac:dyDescent="0.25">
      <c r="A2010" s="3" t="s">
        <v>9132</v>
      </c>
      <c r="B2010" s="8" t="str">
        <f>VLOOKUP(Tabla3[[#This Row],[COD . CLIENTE  ]],Tabla15[],2,FALSE)</f>
        <v>PC PERFECT COOL S.A.C.</v>
      </c>
      <c r="C2010" s="1" t="e">
        <f>VLOOKUP(Tabla3[[#This Row],[COD . CLIENTE  ]],CREDITO[],4,FALSE)</f>
        <v>#N/A</v>
      </c>
      <c r="D2010" s="1" t="e">
        <f>VLOOKUP(Tabla3[[#This Row],[COD . CLIENTE  ]],CREDITO[],6,FALSE)</f>
        <v>#N/A</v>
      </c>
    </row>
    <row r="2011" spans="1:4" x14ac:dyDescent="0.25">
      <c r="A2011" s="3" t="s">
        <v>9873</v>
      </c>
      <c r="B2011" s="8" t="str">
        <f>VLOOKUP(Tabla3[[#This Row],[COD . CLIENTE  ]],Tabla15[],2,FALSE)</f>
        <v>AIR COOL SYSTEM SM S.A.C.</v>
      </c>
      <c r="C2011" s="1" t="e">
        <f>VLOOKUP(Tabla3[[#This Row],[COD . CLIENTE  ]],CREDITO[],4,FALSE)</f>
        <v>#N/A</v>
      </c>
      <c r="D2011" s="1" t="e">
        <f>VLOOKUP(Tabla3[[#This Row],[COD . CLIENTE  ]],CREDITO[],6,FALSE)</f>
        <v>#N/A</v>
      </c>
    </row>
    <row r="2012" spans="1:4" x14ac:dyDescent="0.25">
      <c r="A2012" s="3" t="s">
        <v>9338</v>
      </c>
      <c r="B2012" s="8" t="str">
        <f>VLOOKUP(Tabla3[[#This Row],[COD . CLIENTE  ]],Tabla15[],2,FALSE)</f>
        <v>D LITURGIA E.I.R.L</v>
      </c>
      <c r="C2012" s="1" t="e">
        <f>VLOOKUP(Tabla3[[#This Row],[COD . CLIENTE  ]],CREDITO[],4,FALSE)</f>
        <v>#N/A</v>
      </c>
      <c r="D2012" s="1" t="e">
        <f>VLOOKUP(Tabla3[[#This Row],[COD . CLIENTE  ]],CREDITO[],6,FALSE)</f>
        <v>#N/A</v>
      </c>
    </row>
    <row r="2013" spans="1:4" x14ac:dyDescent="0.25">
      <c r="A2013" s="3" t="s">
        <v>8579</v>
      </c>
      <c r="B2013" s="8" t="str">
        <f>VLOOKUP(Tabla3[[#This Row],[COD . CLIENTE  ]],Tabla15[],2,FALSE)</f>
        <v>HANTOF TEKPESA GROUP E.I.R.L.</v>
      </c>
      <c r="C2013" s="1" t="e">
        <f>VLOOKUP(Tabla3[[#This Row],[COD . CLIENTE  ]],CREDITO[],4,FALSE)</f>
        <v>#N/A</v>
      </c>
      <c r="D2013" s="1" t="e">
        <f>VLOOKUP(Tabla3[[#This Row],[COD . CLIENTE  ]],CREDITO[],6,FALSE)</f>
        <v>#N/A</v>
      </c>
    </row>
    <row r="2014" spans="1:4" x14ac:dyDescent="0.25">
      <c r="A2014" s="3" t="s">
        <v>10495</v>
      </c>
      <c r="B2014" s="8" t="str">
        <f>VLOOKUP(Tabla3[[#This Row],[COD . CLIENTE  ]],Tabla15[],2,FALSE)</f>
        <v>CCM REFRIGERACION Y AIRE S.A.C.</v>
      </c>
      <c r="C2014" s="1" t="e">
        <f>VLOOKUP(Tabla3[[#This Row],[COD . CLIENTE  ]],CREDITO[],4,FALSE)</f>
        <v>#N/A</v>
      </c>
      <c r="D2014" s="1" t="e">
        <f>VLOOKUP(Tabla3[[#This Row],[COD . CLIENTE  ]],CREDITO[],6,FALSE)</f>
        <v>#N/A</v>
      </c>
    </row>
    <row r="2015" spans="1:4" x14ac:dyDescent="0.25">
      <c r="A2015" s="3" t="s">
        <v>10565</v>
      </c>
      <c r="B2015" s="8" t="str">
        <f>VLOOKUP(Tabla3[[#This Row],[COD . CLIENTE  ]],Tabla15[],2,FALSE)</f>
        <v>CESETEL &amp; AIR E.I.R.L.</v>
      </c>
      <c r="C2015" s="1" t="e">
        <f>VLOOKUP(Tabla3[[#This Row],[COD . CLIENTE  ]],CREDITO[],4,FALSE)</f>
        <v>#N/A</v>
      </c>
      <c r="D2015" s="1" t="e">
        <f>VLOOKUP(Tabla3[[#This Row],[COD . CLIENTE  ]],CREDITO[],6,FALSE)</f>
        <v>#N/A</v>
      </c>
    </row>
    <row r="2016" spans="1:4" x14ac:dyDescent="0.25">
      <c r="A2016" s="3" t="s">
        <v>10184</v>
      </c>
      <c r="B2016" s="8" t="str">
        <f>VLOOKUP(Tabla3[[#This Row],[COD . CLIENTE  ]],Tabla15[],2,FALSE)</f>
        <v>ECSA COMERCIAL S.A.C.</v>
      </c>
      <c r="C2016" s="1" t="e">
        <f>VLOOKUP(Tabla3[[#This Row],[COD . CLIENTE  ]],CREDITO[],4,FALSE)</f>
        <v>#N/A</v>
      </c>
      <c r="D2016" s="1" t="e">
        <f>VLOOKUP(Tabla3[[#This Row],[COD . CLIENTE  ]],CREDITO[],6,FALSE)</f>
        <v>#N/A</v>
      </c>
    </row>
    <row r="2017" spans="1:4" x14ac:dyDescent="0.25">
      <c r="A2017" s="3" t="s">
        <v>6133</v>
      </c>
      <c r="B2017" s="8" t="str">
        <f>VLOOKUP(Tabla3[[#This Row],[COD . CLIENTE  ]],Tabla15[],2,FALSE)</f>
        <v>FRIGORIFICO CAMAL SAN PEDRO S.A.C.</v>
      </c>
      <c r="C2017" s="1" t="e">
        <f>VLOOKUP(Tabla3[[#This Row],[COD . CLIENTE  ]],CREDITO[],4,FALSE)</f>
        <v>#N/A</v>
      </c>
      <c r="D2017" s="1" t="e">
        <f>VLOOKUP(Tabla3[[#This Row],[COD . CLIENTE  ]],CREDITO[],6,FALSE)</f>
        <v>#N/A</v>
      </c>
    </row>
    <row r="2018" spans="1:4" x14ac:dyDescent="0.25">
      <c r="A2018" s="3" t="s">
        <v>5812</v>
      </c>
      <c r="B2018" s="8" t="str">
        <f>VLOOKUP(Tabla3[[#This Row],[COD . CLIENTE  ]],Tabla15[],2,FALSE)</f>
        <v>REFRIGERACION OLIVEROS SRL</v>
      </c>
      <c r="C2018" s="1" t="e">
        <f>VLOOKUP(Tabla3[[#This Row],[COD . CLIENTE  ]],CREDITO[],4,FALSE)</f>
        <v>#N/A</v>
      </c>
      <c r="D2018" s="1" t="e">
        <f>VLOOKUP(Tabla3[[#This Row],[COD . CLIENTE  ]],CREDITO[],6,FALSE)</f>
        <v>#N/A</v>
      </c>
    </row>
    <row r="2019" spans="1:4" x14ac:dyDescent="0.25">
      <c r="A2019" s="3" t="s">
        <v>5812</v>
      </c>
      <c r="B2019" s="8" t="str">
        <f>VLOOKUP(Tabla3[[#This Row],[COD . CLIENTE  ]],Tabla15[],2,FALSE)</f>
        <v>REFRIGERACION OLIVEROS SRL</v>
      </c>
      <c r="C2019" s="1" t="e">
        <f>VLOOKUP(Tabla3[[#This Row],[COD . CLIENTE  ]],CREDITO[],4,FALSE)</f>
        <v>#N/A</v>
      </c>
      <c r="D2019" s="1" t="e">
        <f>VLOOKUP(Tabla3[[#This Row],[COD . CLIENTE  ]],CREDITO[],6,FALSE)</f>
        <v>#N/A</v>
      </c>
    </row>
    <row r="2020" spans="1:4" x14ac:dyDescent="0.25">
      <c r="A2020" s="3" t="s">
        <v>22359</v>
      </c>
      <c r="B2020" s="8" t="str">
        <f>VLOOKUP(Tabla3[[#This Row],[COD . CLIENTE  ]],Tabla15[],2,FALSE)</f>
        <v>LABORATORIO CLINICO PERU LABS EIRL</v>
      </c>
      <c r="C2020" s="1" t="e">
        <f>VLOOKUP(Tabla3[[#This Row],[COD . CLIENTE  ]],CREDITO[],4,FALSE)</f>
        <v>#N/A</v>
      </c>
      <c r="D2020" s="1" t="e">
        <f>VLOOKUP(Tabla3[[#This Row],[COD . CLIENTE  ]],CREDITO[],6,FALSE)</f>
        <v>#N/A</v>
      </c>
    </row>
    <row r="2021" spans="1:4" x14ac:dyDescent="0.25">
      <c r="A2021" s="3" t="s">
        <v>22385</v>
      </c>
      <c r="B2021" s="8" t="str">
        <f>VLOOKUP(Tabla3[[#This Row],[COD . CLIENTE  ]],Tabla15[],2,FALSE)</f>
        <v>FILED SAC</v>
      </c>
      <c r="C2021" s="1" t="e">
        <f>VLOOKUP(Tabla3[[#This Row],[COD . CLIENTE  ]],CREDITO[],4,FALSE)</f>
        <v>#N/A</v>
      </c>
      <c r="D2021" s="1" t="e">
        <f>VLOOKUP(Tabla3[[#This Row],[COD . CLIENTE  ]],CREDITO[],6,FALSE)</f>
        <v>#N/A</v>
      </c>
    </row>
    <row r="2022" spans="1:4" x14ac:dyDescent="0.25">
      <c r="A2022" s="3" t="s">
        <v>8579</v>
      </c>
      <c r="B2022" s="8" t="str">
        <f>VLOOKUP(Tabla3[[#This Row],[COD . CLIENTE  ]],Tabla15[],2,FALSE)</f>
        <v>HANTOF TEKPESA GROUP E.I.R.L.</v>
      </c>
      <c r="C2022" s="1" t="e">
        <f>VLOOKUP(Tabla3[[#This Row],[COD . CLIENTE  ]],CREDITO[],4,FALSE)</f>
        <v>#N/A</v>
      </c>
      <c r="D2022" s="1" t="e">
        <f>VLOOKUP(Tabla3[[#This Row],[COD . CLIENTE  ]],CREDITO[],6,FALSE)</f>
        <v>#N/A</v>
      </c>
    </row>
    <row r="2023" spans="1:4" x14ac:dyDescent="0.25">
      <c r="A2023" s="3" t="s">
        <v>22386</v>
      </c>
      <c r="B2023" s="8" t="str">
        <f>VLOOKUP(Tabla3[[#This Row],[COD . CLIENTE  ]],Tabla15[],2,FALSE)</f>
        <v>EMPRPESA LAS JOTAS DEL CASTILLO EIRL</v>
      </c>
      <c r="C2023" s="1" t="e">
        <f>VLOOKUP(Tabla3[[#This Row],[COD . CLIENTE  ]],CREDITO[],4,FALSE)</f>
        <v>#N/A</v>
      </c>
      <c r="D2023" s="1" t="e">
        <f>VLOOKUP(Tabla3[[#This Row],[COD . CLIENTE  ]],CREDITO[],6,FALSE)</f>
        <v>#N/A</v>
      </c>
    </row>
    <row r="2024" spans="1:4" x14ac:dyDescent="0.25">
      <c r="A2024" s="3" t="s">
        <v>9232</v>
      </c>
      <c r="B2024" s="8" t="str">
        <f>VLOOKUP(Tabla3[[#This Row],[COD . CLIENTE  ]],Tabla15[],2,FALSE)</f>
        <v>REFRIAIR IMPORT E.I.R.L.</v>
      </c>
      <c r="C2024" s="1" t="e">
        <f>VLOOKUP(Tabla3[[#This Row],[COD . CLIENTE  ]],CREDITO[],4,FALSE)</f>
        <v>#N/A</v>
      </c>
      <c r="D2024" s="1" t="e">
        <f>VLOOKUP(Tabla3[[#This Row],[COD . CLIENTE  ]],CREDITO[],6,FALSE)</f>
        <v>#N/A</v>
      </c>
    </row>
    <row r="2025" spans="1:4" x14ac:dyDescent="0.25">
      <c r="A2025" s="3" t="s">
        <v>22394</v>
      </c>
      <c r="B2025" s="8" t="str">
        <f>VLOOKUP(Tabla3[[#This Row],[COD . CLIENTE  ]],Tabla15[],2,FALSE)</f>
        <v>AIR LABCOLD TECHNOLOGY SAC</v>
      </c>
      <c r="C2025" s="1" t="e">
        <f>VLOOKUP(Tabla3[[#This Row],[COD . CLIENTE  ]],CREDITO[],4,FALSE)</f>
        <v>#N/A</v>
      </c>
      <c r="D2025" s="1" t="e">
        <f>VLOOKUP(Tabla3[[#This Row],[COD . CLIENTE  ]],CREDITO[],6,FALSE)</f>
        <v>#N/A</v>
      </c>
    </row>
    <row r="2026" spans="1:4" x14ac:dyDescent="0.25">
      <c r="A2026" s="3" t="s">
        <v>10184</v>
      </c>
      <c r="B2026" s="8" t="str">
        <f>VLOOKUP(Tabla3[[#This Row],[COD . CLIENTE  ]],Tabla15[],2,FALSE)</f>
        <v>ECSA COMERCIAL S.A.C.</v>
      </c>
      <c r="C2026" s="1" t="e">
        <f>VLOOKUP(Tabla3[[#This Row],[COD . CLIENTE  ]],CREDITO[],4,FALSE)</f>
        <v>#N/A</v>
      </c>
      <c r="D2026" s="1" t="e">
        <f>VLOOKUP(Tabla3[[#This Row],[COD . CLIENTE  ]],CREDITO[],6,FALSE)</f>
        <v>#N/A</v>
      </c>
    </row>
    <row r="2027" spans="1:4" x14ac:dyDescent="0.25">
      <c r="A2027" s="3" t="s">
        <v>11195</v>
      </c>
      <c r="B2027" s="8" t="str">
        <f>VLOOKUP(Tabla3[[#This Row],[COD . CLIENTE  ]],Tabla15[],2,FALSE)</f>
        <v>DISTRIBUIDORA MAJAL S.A.C.</v>
      </c>
      <c r="C2027" s="1" t="e">
        <f>VLOOKUP(Tabla3[[#This Row],[COD . CLIENTE  ]],CREDITO[],4,FALSE)</f>
        <v>#N/A</v>
      </c>
      <c r="D2027" s="1" t="e">
        <f>VLOOKUP(Tabla3[[#This Row],[COD . CLIENTE  ]],CREDITO[],6,FALSE)</f>
        <v>#N/A</v>
      </c>
    </row>
    <row r="2028" spans="1:4" x14ac:dyDescent="0.25">
      <c r="A2028" s="3" t="s">
        <v>7534</v>
      </c>
      <c r="B2028" s="8" t="str">
        <f>VLOOKUP(Tabla3[[#This Row],[COD . CLIENTE  ]],Tabla15[],2,FALSE)</f>
        <v>AQUACULTIVOS DEL PACIFICO S.A.C.</v>
      </c>
      <c r="C2028" s="1" t="e">
        <f>VLOOKUP(Tabla3[[#This Row],[COD . CLIENTE  ]],CREDITO[],4,FALSE)</f>
        <v>#N/A</v>
      </c>
      <c r="D2028" s="1" t="e">
        <f>VLOOKUP(Tabla3[[#This Row],[COD . CLIENTE  ]],CREDITO[],6,FALSE)</f>
        <v>#N/A</v>
      </c>
    </row>
    <row r="2029" spans="1:4" x14ac:dyDescent="0.25">
      <c r="A2029" s="3" t="s">
        <v>10623</v>
      </c>
      <c r="B2029" s="8" t="str">
        <f>VLOOKUP(Tabla3[[#This Row],[COD . CLIENTE  ]],Tabla15[],2,FALSE)</f>
        <v>COMERCIALIZADORA ABYSEM S.A.C.</v>
      </c>
      <c r="C2029" s="1" t="e">
        <f>VLOOKUP(Tabla3[[#This Row],[COD . CLIENTE  ]],CREDITO[],4,FALSE)</f>
        <v>#N/A</v>
      </c>
      <c r="D2029" s="1" t="e">
        <f>VLOOKUP(Tabla3[[#This Row],[COD . CLIENTE  ]],CREDITO[],6,FALSE)</f>
        <v>#N/A</v>
      </c>
    </row>
    <row r="2030" spans="1:4" x14ac:dyDescent="0.25">
      <c r="A2030" s="3" t="s">
        <v>10724</v>
      </c>
      <c r="B2030" s="8" t="str">
        <f>VLOOKUP(Tabla3[[#This Row],[COD . CLIENTE  ]],Tabla15[],2,FALSE)</f>
        <v>VITEZZA SAC</v>
      </c>
      <c r="C2030" s="1" t="e">
        <f>VLOOKUP(Tabla3[[#This Row],[COD . CLIENTE  ]],CREDITO[],4,FALSE)</f>
        <v>#N/A</v>
      </c>
      <c r="D2030" s="1" t="e">
        <f>VLOOKUP(Tabla3[[#This Row],[COD . CLIENTE  ]],CREDITO[],6,FALSE)</f>
        <v>#N/A</v>
      </c>
    </row>
    <row r="2031" spans="1:4" x14ac:dyDescent="0.25">
      <c r="A2031" s="3" t="s">
        <v>10377</v>
      </c>
      <c r="B2031" s="8" t="str">
        <f>VLOOKUP(Tabla3[[#This Row],[COD . CLIENTE  ]],Tabla15[],2,FALSE)</f>
        <v>MYM PROJECTS S.A.C.</v>
      </c>
      <c r="C2031" s="1" t="str">
        <f>VLOOKUP(Tabla3[[#This Row],[COD . CLIENTE  ]],CREDITO[],4,FALSE)</f>
        <v>CHEQUE DIF 30DIAS CONTRA ENTREGA</v>
      </c>
      <c r="D2031" s="1" t="str">
        <f>VLOOKUP(Tabla3[[#This Row],[COD . CLIENTE  ]],CREDITO[],6,FALSE)</f>
        <v>MERIE TINEO</v>
      </c>
    </row>
    <row r="2032" spans="1:4" x14ac:dyDescent="0.25">
      <c r="A2032" s="3" t="s">
        <v>11214</v>
      </c>
      <c r="B2032" s="8" t="str">
        <f>VLOOKUP(Tabla3[[#This Row],[COD . CLIENTE  ]],Tabla15[],2,FALSE)</f>
        <v>INVERSIONES Y SOLUCIONES INDUSTRIALES F Y M E.I.R.</v>
      </c>
      <c r="C2032" s="1" t="e">
        <f>VLOOKUP(Tabla3[[#This Row],[COD . CLIENTE  ]],CREDITO[],4,FALSE)</f>
        <v>#N/A</v>
      </c>
      <c r="D2032" s="1" t="e">
        <f>VLOOKUP(Tabla3[[#This Row],[COD . CLIENTE  ]],CREDITO[],6,FALSE)</f>
        <v>#N/A</v>
      </c>
    </row>
    <row r="2033" spans="1:4" x14ac:dyDescent="0.25">
      <c r="A2033" s="3" t="s">
        <v>22396</v>
      </c>
      <c r="B2033" s="8" t="str">
        <f>VLOOKUP(Tabla3[[#This Row],[COD . CLIENTE  ]],Tabla15[],2,FALSE)</f>
        <v>INDUSTRIAS DE MANGUERAS DEL PERU SAC</v>
      </c>
      <c r="C2033" s="1" t="e">
        <f>VLOOKUP(Tabla3[[#This Row],[COD . CLIENTE  ]],CREDITO[],4,FALSE)</f>
        <v>#N/A</v>
      </c>
      <c r="D2033" s="1" t="e">
        <f>VLOOKUP(Tabla3[[#This Row],[COD . CLIENTE  ]],CREDITO[],6,FALSE)</f>
        <v>#N/A</v>
      </c>
    </row>
    <row r="2034" spans="1:4" x14ac:dyDescent="0.25">
      <c r="A2034" s="3" t="s">
        <v>8579</v>
      </c>
      <c r="B2034" s="8" t="str">
        <f>VLOOKUP(Tabla3[[#This Row],[COD . CLIENTE  ]],Tabla15[],2,FALSE)</f>
        <v>HANTOF TEKPESA GROUP E.I.R.L.</v>
      </c>
      <c r="C2034" s="1" t="e">
        <f>VLOOKUP(Tabla3[[#This Row],[COD . CLIENTE  ]],CREDITO[],4,FALSE)</f>
        <v>#N/A</v>
      </c>
      <c r="D2034" s="1" t="e">
        <f>VLOOKUP(Tabla3[[#This Row],[COD . CLIENTE  ]],CREDITO[],6,FALSE)</f>
        <v>#N/A</v>
      </c>
    </row>
    <row r="2035" spans="1:4" x14ac:dyDescent="0.25">
      <c r="A2035" s="3" t="s">
        <v>22398</v>
      </c>
      <c r="B2035" s="8" t="str">
        <f>VLOOKUP(Tabla3[[#This Row],[COD . CLIENTE  ]],Tabla15[],2,FALSE)</f>
        <v>CANALES MENDOZA LUIS BENITO</v>
      </c>
      <c r="C2035" s="1" t="e">
        <f>VLOOKUP(Tabla3[[#This Row],[COD . CLIENTE  ]],CREDITO[],4,FALSE)</f>
        <v>#N/A</v>
      </c>
      <c r="D2035" s="1" t="e">
        <f>VLOOKUP(Tabla3[[#This Row],[COD . CLIENTE  ]],CREDITO[],6,FALSE)</f>
        <v>#N/A</v>
      </c>
    </row>
    <row r="2036" spans="1:4" x14ac:dyDescent="0.25">
      <c r="A2036" s="3" t="s">
        <v>5202</v>
      </c>
      <c r="B2036" s="8" t="str">
        <f>VLOOKUP(Tabla3[[#This Row],[COD . CLIENTE  ]],Tabla15[],2,FALSE)</f>
        <v>MACAHUACHI CABALLERO CRISTINA VANESSA</v>
      </c>
      <c r="C2036" s="1" t="e">
        <f>VLOOKUP(Tabla3[[#This Row],[COD . CLIENTE  ]],CREDITO[],4,FALSE)</f>
        <v>#N/A</v>
      </c>
      <c r="D2036" s="1" t="e">
        <f>VLOOKUP(Tabla3[[#This Row],[COD . CLIENTE  ]],CREDITO[],6,FALSE)</f>
        <v>#N/A</v>
      </c>
    </row>
    <row r="2037" spans="1:4" x14ac:dyDescent="0.25">
      <c r="A2037" s="3" t="s">
        <v>7251</v>
      </c>
      <c r="B2037" s="8" t="str">
        <f>VLOOKUP(Tabla3[[#This Row],[COD . CLIENTE  ]],Tabla15[],2,FALSE)</f>
        <v>EKONO AIR EIRL</v>
      </c>
      <c r="C2037" s="1" t="e">
        <f>VLOOKUP(Tabla3[[#This Row],[COD . CLIENTE  ]],CREDITO[],4,FALSE)</f>
        <v>#N/A</v>
      </c>
      <c r="D2037" s="1" t="e">
        <f>VLOOKUP(Tabla3[[#This Row],[COD . CLIENTE  ]],CREDITO[],6,FALSE)</f>
        <v>#N/A</v>
      </c>
    </row>
    <row r="2038" spans="1:4" x14ac:dyDescent="0.25">
      <c r="A2038" s="3" t="s">
        <v>22400</v>
      </c>
      <c r="B2038" s="8" t="str">
        <f>VLOOKUP(Tabla3[[#This Row],[COD . CLIENTE  ]],Tabla15[],2,FALSE)</f>
        <v>PRZ INVERSIONES SAC</v>
      </c>
      <c r="C2038" s="1" t="e">
        <f>VLOOKUP(Tabla3[[#This Row],[COD . CLIENTE  ]],CREDITO[],4,FALSE)</f>
        <v>#N/A</v>
      </c>
      <c r="D2038" s="1" t="e">
        <f>VLOOKUP(Tabla3[[#This Row],[COD . CLIENTE  ]],CREDITO[],6,FALSE)</f>
        <v>#N/A</v>
      </c>
    </row>
    <row r="2039" spans="1:4" x14ac:dyDescent="0.25">
      <c r="A2039" s="3" t="s">
        <v>4044</v>
      </c>
      <c r="B2039" s="8" t="str">
        <f>VLOOKUP(Tabla3[[#This Row],[COD . CLIENTE  ]],Tabla15[],2,FALSE)</f>
        <v>PEREZ MARTINEZ JUAN CARLOS</v>
      </c>
      <c r="C2039" s="1" t="e">
        <f>VLOOKUP(Tabla3[[#This Row],[COD . CLIENTE  ]],CREDITO[],4,FALSE)</f>
        <v>#N/A</v>
      </c>
      <c r="D2039" s="1" t="e">
        <f>VLOOKUP(Tabla3[[#This Row],[COD . CLIENTE  ]],CREDITO[],6,FALSE)</f>
        <v>#N/A</v>
      </c>
    </row>
    <row r="2040" spans="1:4" x14ac:dyDescent="0.25">
      <c r="A2040" s="3" t="s">
        <v>5952</v>
      </c>
      <c r="B2040" s="8" t="str">
        <f>VLOOKUP(Tabla3[[#This Row],[COD . CLIENTE  ]],Tabla15[],2,FALSE)</f>
        <v>CORPORACION Z1 S.A.C</v>
      </c>
      <c r="C2040" s="1" t="e">
        <f>VLOOKUP(Tabla3[[#This Row],[COD . CLIENTE  ]],CREDITO[],4,FALSE)</f>
        <v>#N/A</v>
      </c>
      <c r="D2040" s="1" t="e">
        <f>VLOOKUP(Tabla3[[#This Row],[COD . CLIENTE  ]],CREDITO[],6,FALSE)</f>
        <v>#N/A</v>
      </c>
    </row>
    <row r="2041" spans="1:4" x14ac:dyDescent="0.25">
      <c r="A2041" s="3" t="s">
        <v>11227</v>
      </c>
      <c r="B2041" s="8" t="str">
        <f>VLOOKUP(Tabla3[[#This Row],[COD . CLIENTE  ]],Tabla15[],2,FALSE)</f>
        <v>FRIO INDUSTRIAL SERVICIOS GENERALES QUALITY E.I.R.</v>
      </c>
      <c r="C2041" s="1" t="e">
        <f>VLOOKUP(Tabla3[[#This Row],[COD . CLIENTE  ]],CREDITO[],4,FALSE)</f>
        <v>#N/A</v>
      </c>
      <c r="D2041" s="1" t="e">
        <f>VLOOKUP(Tabla3[[#This Row],[COD . CLIENTE  ]],CREDITO[],6,FALSE)</f>
        <v>#N/A</v>
      </c>
    </row>
    <row r="2042" spans="1:4" x14ac:dyDescent="0.25">
      <c r="A2042" s="3" t="s">
        <v>9103</v>
      </c>
      <c r="B2042" s="8" t="str">
        <f>VLOOKUP(Tabla3[[#This Row],[COD . CLIENTE  ]],Tabla15[],2,FALSE)</f>
        <v>DIVERSIDAD DE PRODUCTOS S.A.C. - DIPRODSAC</v>
      </c>
      <c r="C2042" s="1" t="e">
        <f>VLOOKUP(Tabla3[[#This Row],[COD . CLIENTE  ]],CREDITO[],4,FALSE)</f>
        <v>#N/A</v>
      </c>
      <c r="D2042" s="1" t="e">
        <f>VLOOKUP(Tabla3[[#This Row],[COD . CLIENTE  ]],CREDITO[],6,FALSE)</f>
        <v>#N/A</v>
      </c>
    </row>
    <row r="2043" spans="1:4" x14ac:dyDescent="0.25">
      <c r="A2043" s="3" t="s">
        <v>11362</v>
      </c>
      <c r="B2043" s="8" t="str">
        <f>VLOOKUP(Tabla3[[#This Row],[COD . CLIENTE  ]],Tabla15[],2,FALSE)</f>
        <v>GALLARDO MARIN LUZ ESTIMITA</v>
      </c>
      <c r="C2043" s="1" t="e">
        <f>VLOOKUP(Tabla3[[#This Row],[COD . CLIENTE  ]],CREDITO[],4,FALSE)</f>
        <v>#N/A</v>
      </c>
      <c r="D2043" s="1" t="e">
        <f>VLOOKUP(Tabla3[[#This Row],[COD . CLIENTE  ]],CREDITO[],6,FALSE)</f>
        <v>#N/A</v>
      </c>
    </row>
    <row r="2044" spans="1:4" x14ac:dyDescent="0.25">
      <c r="A2044" s="3" t="s">
        <v>9407</v>
      </c>
      <c r="B2044" s="8" t="str">
        <f>VLOOKUP(Tabla3[[#This Row],[COD . CLIENTE  ]],Tabla15[],2,FALSE)</f>
        <v>BY AUTOCLIMA E.I.R.L.</v>
      </c>
      <c r="C2044" s="1" t="e">
        <f>VLOOKUP(Tabla3[[#This Row],[COD . CLIENTE  ]],CREDITO[],4,FALSE)</f>
        <v>#N/A</v>
      </c>
      <c r="D2044" s="1" t="e">
        <f>VLOOKUP(Tabla3[[#This Row],[COD . CLIENTE  ]],CREDITO[],6,FALSE)</f>
        <v>#N/A</v>
      </c>
    </row>
    <row r="2045" spans="1:4" x14ac:dyDescent="0.25">
      <c r="A2045" s="3" t="s">
        <v>22402</v>
      </c>
      <c r="B2045" s="8" t="str">
        <f>VLOOKUP(Tabla3[[#This Row],[COD . CLIENTE  ]],Tabla15[],2,FALSE)</f>
        <v>LGMG MAQUINARIAS SAC</v>
      </c>
      <c r="C2045" s="1" t="e">
        <f>VLOOKUP(Tabla3[[#This Row],[COD . CLIENTE  ]],CREDITO[],4,FALSE)</f>
        <v>#N/A</v>
      </c>
      <c r="D2045" s="1" t="e">
        <f>VLOOKUP(Tabla3[[#This Row],[COD . CLIENTE  ]],CREDITO[],6,FALSE)</f>
        <v>#N/A</v>
      </c>
    </row>
    <row r="2046" spans="1:4" x14ac:dyDescent="0.25">
      <c r="A2046" s="3" t="s">
        <v>22404</v>
      </c>
      <c r="B2046" s="8" t="str">
        <f>VLOOKUP(Tabla3[[#This Row],[COD . CLIENTE  ]],Tabla15[],2,FALSE)</f>
        <v>LUFRAN PERU SAC</v>
      </c>
      <c r="C2046" s="1" t="e">
        <f>VLOOKUP(Tabla3[[#This Row],[COD . CLIENTE  ]],CREDITO[],4,FALSE)</f>
        <v>#N/A</v>
      </c>
      <c r="D2046" s="1" t="e">
        <f>VLOOKUP(Tabla3[[#This Row],[COD . CLIENTE  ]],CREDITO[],6,FALSE)</f>
        <v>#N/A</v>
      </c>
    </row>
    <row r="2047" spans="1:4" x14ac:dyDescent="0.25">
      <c r="A2047" s="3" t="s">
        <v>8649</v>
      </c>
      <c r="B2047" s="8" t="str">
        <f>VLOOKUP(Tabla3[[#This Row],[COD . CLIENTE  ]],Tabla15[],2,FALSE)</f>
        <v>OPERADORES LOGISTICOS VALLE S.A.C.</v>
      </c>
      <c r="C2047" s="1" t="e">
        <f>VLOOKUP(Tabla3[[#This Row],[COD . CLIENTE  ]],CREDITO[],4,FALSE)</f>
        <v>#N/A</v>
      </c>
      <c r="D2047" s="1" t="e">
        <f>VLOOKUP(Tabla3[[#This Row],[COD . CLIENTE  ]],CREDITO[],6,FALSE)</f>
        <v>#N/A</v>
      </c>
    </row>
    <row r="2048" spans="1:4" x14ac:dyDescent="0.25">
      <c r="A2048" s="3" t="s">
        <v>21581</v>
      </c>
      <c r="B2048" s="8" t="str">
        <f>VLOOKUP(Tabla3[[#This Row],[COD . CLIENTE  ]],Tabla15[],2,FALSE)</f>
        <v>INSOTEC INGENIERIA Y SOPORTE TECNICO SAC</v>
      </c>
      <c r="C2048" s="1" t="e">
        <f>VLOOKUP(Tabla3[[#This Row],[COD . CLIENTE  ]],CREDITO[],4,FALSE)</f>
        <v>#N/A</v>
      </c>
      <c r="D2048" s="1" t="e">
        <f>VLOOKUP(Tabla3[[#This Row],[COD . CLIENTE  ]],CREDITO[],6,FALSE)</f>
        <v>#N/A</v>
      </c>
    </row>
    <row r="2049" spans="1:4" x14ac:dyDescent="0.25">
      <c r="A2049" s="3" t="s">
        <v>22406</v>
      </c>
      <c r="B2049" s="8" t="str">
        <f>VLOOKUP(Tabla3[[#This Row],[COD . CLIENTE  ]],Tabla15[],2,FALSE)</f>
        <v>JR INGENIERIA DE PROYECTOS Y MANTENIMIENTO SAC</v>
      </c>
      <c r="C2049" s="1" t="e">
        <f>VLOOKUP(Tabla3[[#This Row],[COD . CLIENTE  ]],CREDITO[],4,FALSE)</f>
        <v>#N/A</v>
      </c>
      <c r="D2049" s="1" t="e">
        <f>VLOOKUP(Tabla3[[#This Row],[COD . CLIENTE  ]],CREDITO[],6,FALSE)</f>
        <v>#N/A</v>
      </c>
    </row>
    <row r="2050" spans="1:4" x14ac:dyDescent="0.25">
      <c r="A2050" s="3" t="s">
        <v>22408</v>
      </c>
      <c r="B2050" s="8" t="e">
        <f>VLOOKUP(Tabla3[[#This Row],[COD . CLIENTE  ]],Tabla15[],2,FALSE)</f>
        <v>#N/A</v>
      </c>
      <c r="C2050" s="1" t="str">
        <f>VLOOKUP(Tabla3[[#This Row],[COD . CLIENTE  ]],CREDITO[],4,FALSE)</f>
        <v>Crédito 30 días</v>
      </c>
      <c r="D2050" s="1" t="str">
        <f>VLOOKUP(Tabla3[[#This Row],[COD . CLIENTE  ]],CREDITO[],6,FALSE)</f>
        <v>Alexandra Paredes</v>
      </c>
    </row>
    <row r="2051" spans="1:4" x14ac:dyDescent="0.25">
      <c r="A2051" s="3" t="s">
        <v>5218</v>
      </c>
      <c r="B2051" s="8" t="str">
        <f>VLOOKUP(Tabla3[[#This Row],[COD . CLIENTE  ]],Tabla15[],2,FALSE)</f>
        <v>HUAYHUA YUPANQUI CESAR CORNELIO</v>
      </c>
      <c r="C2051" s="1" t="e">
        <f>VLOOKUP(Tabla3[[#This Row],[COD . CLIENTE  ]],CREDITO[],4,FALSE)</f>
        <v>#N/A</v>
      </c>
      <c r="D2051" s="1" t="e">
        <f>VLOOKUP(Tabla3[[#This Row],[COD . CLIENTE  ]],CREDITO[],6,FALSE)</f>
        <v>#N/A</v>
      </c>
    </row>
    <row r="2052" spans="1:4" x14ac:dyDescent="0.25">
      <c r="A2052" s="3" t="s">
        <v>9860</v>
      </c>
      <c r="B2052" s="8" t="str">
        <f>VLOOKUP(Tabla3[[#This Row],[COD . CLIENTE  ]],Tabla15[],2,FALSE)</f>
        <v>CONEX SOLUCIONES TECNOLOGICAS S.A.C</v>
      </c>
      <c r="C2052" s="1" t="e">
        <f>VLOOKUP(Tabla3[[#This Row],[COD . CLIENTE  ]],CREDITO[],4,FALSE)</f>
        <v>#N/A</v>
      </c>
      <c r="D2052" s="1" t="e">
        <f>VLOOKUP(Tabla3[[#This Row],[COD . CLIENTE  ]],CREDITO[],6,FALSE)</f>
        <v>#N/A</v>
      </c>
    </row>
    <row r="2053" spans="1:4" x14ac:dyDescent="0.25">
      <c r="A2053" s="3" t="s">
        <v>5202</v>
      </c>
      <c r="B2053" s="8" t="str">
        <f>VLOOKUP(Tabla3[[#This Row],[COD . CLIENTE  ]],Tabla15[],2,FALSE)</f>
        <v>MACAHUACHI CABALLERO CRISTINA VANESSA</v>
      </c>
      <c r="C2053" s="1" t="e">
        <f>VLOOKUP(Tabla3[[#This Row],[COD . CLIENTE  ]],CREDITO[],4,FALSE)</f>
        <v>#N/A</v>
      </c>
      <c r="D2053" s="1" t="e">
        <f>VLOOKUP(Tabla3[[#This Row],[COD . CLIENTE  ]],CREDITO[],6,FALSE)</f>
        <v>#N/A</v>
      </c>
    </row>
    <row r="2054" spans="1:4" x14ac:dyDescent="0.25">
      <c r="A2054" s="3" t="s">
        <v>21633</v>
      </c>
      <c r="B2054" s="8" t="str">
        <f>VLOOKUP(Tabla3[[#This Row],[COD . CLIENTE  ]],Tabla15[],2,FALSE)</f>
        <v>A &amp; G SOLUCIONES INTEGRALES &amp; ASOCIADOS SAC</v>
      </c>
      <c r="C2054" s="1" t="e">
        <f>VLOOKUP(Tabla3[[#This Row],[COD . CLIENTE  ]],CREDITO[],4,FALSE)</f>
        <v>#N/A</v>
      </c>
      <c r="D2054" s="1" t="e">
        <f>VLOOKUP(Tabla3[[#This Row],[COD . CLIENTE  ]],CREDITO[],6,FALSE)</f>
        <v>#N/A</v>
      </c>
    </row>
    <row r="2055" spans="1:4" x14ac:dyDescent="0.25">
      <c r="A2055" s="3" t="s">
        <v>4044</v>
      </c>
      <c r="B2055" s="8" t="str">
        <f>VLOOKUP(Tabla3[[#This Row],[COD . CLIENTE  ]],Tabla15[],2,FALSE)</f>
        <v>PEREZ MARTINEZ JUAN CARLOS</v>
      </c>
      <c r="C2055" s="1" t="e">
        <f>VLOOKUP(Tabla3[[#This Row],[COD . CLIENTE  ]],CREDITO[],4,FALSE)</f>
        <v>#N/A</v>
      </c>
      <c r="D2055" s="1" t="e">
        <f>VLOOKUP(Tabla3[[#This Row],[COD . CLIENTE  ]],CREDITO[],6,FALSE)</f>
        <v>#N/A</v>
      </c>
    </row>
    <row r="2056" spans="1:4" x14ac:dyDescent="0.25">
      <c r="A2056" s="3" t="s">
        <v>8968</v>
      </c>
      <c r="B2056" s="8" t="str">
        <f>VLOOKUP(Tabla3[[#This Row],[COD . CLIENTE  ]],Tabla15[],2,FALSE)</f>
        <v>COMERCIAL REFRIGERACION PERU S.A.C.</v>
      </c>
      <c r="C2056" s="1" t="str">
        <f>VLOOKUP(Tabla3[[#This Row],[COD . CLIENTE  ]],CREDITO[],4,FALSE)</f>
        <v>Crédito 30 días</v>
      </c>
      <c r="D2056" s="1" t="str">
        <f>VLOOKUP(Tabla3[[#This Row],[COD . CLIENTE  ]],CREDITO[],6,FALSE)</f>
        <v>Alexandra Paredes</v>
      </c>
    </row>
    <row r="2057" spans="1:4" x14ac:dyDescent="0.25">
      <c r="A2057" s="3" t="s">
        <v>21936</v>
      </c>
      <c r="B2057" s="8" t="str">
        <f>VLOOKUP(Tabla3[[#This Row],[COD . CLIENTE  ]],Tabla15[],2,FALSE)</f>
        <v>CQH FRUTIVAS EIRL</v>
      </c>
      <c r="C2057" s="1" t="e">
        <f>VLOOKUP(Tabla3[[#This Row],[COD . CLIENTE  ]],CREDITO[],4,FALSE)</f>
        <v>#N/A</v>
      </c>
      <c r="D2057" s="1" t="e">
        <f>VLOOKUP(Tabla3[[#This Row],[COD . CLIENTE  ]],CREDITO[],6,FALSE)</f>
        <v>#N/A</v>
      </c>
    </row>
    <row r="2058" spans="1:4" x14ac:dyDescent="0.25">
      <c r="A2058" s="3" t="s">
        <v>22398</v>
      </c>
      <c r="B2058" s="8" t="str">
        <f>VLOOKUP(Tabla3[[#This Row],[COD . CLIENTE  ]],Tabla15[],2,FALSE)</f>
        <v>CANALES MENDOZA LUIS BENITO</v>
      </c>
      <c r="C2058" s="1" t="e">
        <f>VLOOKUP(Tabla3[[#This Row],[COD . CLIENTE  ]],CREDITO[],4,FALSE)</f>
        <v>#N/A</v>
      </c>
      <c r="D2058" s="1" t="e">
        <f>VLOOKUP(Tabla3[[#This Row],[COD . CLIENTE  ]],CREDITO[],6,FALSE)</f>
        <v>#N/A</v>
      </c>
    </row>
    <row r="2059" spans="1:4" x14ac:dyDescent="0.25">
      <c r="A2059" s="3" t="s">
        <v>8579</v>
      </c>
      <c r="B2059" s="8" t="str">
        <f>VLOOKUP(Tabla3[[#This Row],[COD . CLIENTE  ]],Tabla15[],2,FALSE)</f>
        <v>HANTOF TEKPESA GROUP E.I.R.L.</v>
      </c>
      <c r="C2059" s="1" t="e">
        <f>VLOOKUP(Tabla3[[#This Row],[COD . CLIENTE  ]],CREDITO[],4,FALSE)</f>
        <v>#N/A</v>
      </c>
      <c r="D2059" s="1" t="e">
        <f>VLOOKUP(Tabla3[[#This Row],[COD . CLIENTE  ]],CREDITO[],6,FALSE)</f>
        <v>#N/A</v>
      </c>
    </row>
    <row r="2060" spans="1:4" x14ac:dyDescent="0.25">
      <c r="A2060" s="3" t="s">
        <v>8579</v>
      </c>
      <c r="B2060" s="8" t="str">
        <f>VLOOKUP(Tabla3[[#This Row],[COD . CLIENTE  ]],Tabla15[],2,FALSE)</f>
        <v>HANTOF TEKPESA GROUP E.I.R.L.</v>
      </c>
      <c r="C2060" s="1" t="e">
        <f>VLOOKUP(Tabla3[[#This Row],[COD . CLIENTE  ]],CREDITO[],4,FALSE)</f>
        <v>#N/A</v>
      </c>
      <c r="D2060" s="1" t="e">
        <f>VLOOKUP(Tabla3[[#This Row],[COD . CLIENTE  ]],CREDITO[],6,FALSE)</f>
        <v>#N/A</v>
      </c>
    </row>
    <row r="2061" spans="1:4" x14ac:dyDescent="0.25">
      <c r="A2061" s="3" t="s">
        <v>22409</v>
      </c>
      <c r="B2061" s="8" t="e">
        <f>VLOOKUP(Tabla3[[#This Row],[COD . CLIENTE  ]],Tabla15[],2,FALSE)</f>
        <v>#N/A</v>
      </c>
      <c r="C2061" s="1" t="e">
        <f>VLOOKUP(Tabla3[[#This Row],[COD . CLIENTE  ]],CREDITO[],4,FALSE)</f>
        <v>#N/A</v>
      </c>
      <c r="D2061" s="1" t="e">
        <f>VLOOKUP(Tabla3[[#This Row],[COD . CLIENTE  ]],CREDITO[],6,FALSE)</f>
        <v>#N/A</v>
      </c>
    </row>
    <row r="2062" spans="1:4" x14ac:dyDescent="0.25">
      <c r="A2062" s="3" t="s">
        <v>7223</v>
      </c>
      <c r="B2062" s="8" t="str">
        <f>VLOOKUP(Tabla3[[#This Row],[COD . CLIENTE  ]],Tabla15[],2,FALSE)</f>
        <v>PECUARIA EL CHANCHITO S.A.C.</v>
      </c>
      <c r="C2062" s="1" t="e">
        <f>VLOOKUP(Tabla3[[#This Row],[COD . CLIENTE  ]],CREDITO[],4,FALSE)</f>
        <v>#N/A</v>
      </c>
      <c r="D2062" s="1" t="e">
        <f>VLOOKUP(Tabla3[[#This Row],[COD . CLIENTE  ]],CREDITO[],6,FALSE)</f>
        <v>#N/A</v>
      </c>
    </row>
    <row r="2063" spans="1:4" x14ac:dyDescent="0.25">
      <c r="A2063" s="3" t="s">
        <v>22410</v>
      </c>
      <c r="B2063" s="8" t="e">
        <f>VLOOKUP(Tabla3[[#This Row],[COD . CLIENTE  ]],Tabla15[],2,FALSE)</f>
        <v>#N/A</v>
      </c>
      <c r="C2063" s="1" t="e">
        <f>VLOOKUP(Tabla3[[#This Row],[COD . CLIENTE  ]],CREDITO[],4,FALSE)</f>
        <v>#N/A</v>
      </c>
      <c r="D2063" s="1" t="e">
        <f>VLOOKUP(Tabla3[[#This Row],[COD . CLIENTE  ]],CREDITO[],6,FALSE)</f>
        <v>#N/A</v>
      </c>
    </row>
    <row r="2064" spans="1:4" x14ac:dyDescent="0.25">
      <c r="A2064" s="3" t="s">
        <v>10280</v>
      </c>
      <c r="B2064" s="8" t="str">
        <f>VLOOKUP(Tabla3[[#This Row],[COD . CLIENTE  ]],Tabla15[],2,FALSE)</f>
        <v>INVERSIONES AFAL SAC</v>
      </c>
      <c r="C2064" s="1" t="e">
        <f>VLOOKUP(Tabla3[[#This Row],[COD . CLIENTE  ]],CREDITO[],4,FALSE)</f>
        <v>#N/A</v>
      </c>
      <c r="D2064" s="1" t="e">
        <f>VLOOKUP(Tabla3[[#This Row],[COD . CLIENTE  ]],CREDITO[],6,FALSE)</f>
        <v>#N/A</v>
      </c>
    </row>
    <row r="2065" spans="1:4" x14ac:dyDescent="0.25">
      <c r="A2065" s="3" t="s">
        <v>10280</v>
      </c>
      <c r="B2065" s="8" t="str">
        <f>VLOOKUP(Tabla3[[#This Row],[COD . CLIENTE  ]],Tabla15[],2,FALSE)</f>
        <v>INVERSIONES AFAL SAC</v>
      </c>
      <c r="C2065" s="1" t="e">
        <f>VLOOKUP(Tabla3[[#This Row],[COD . CLIENTE  ]],CREDITO[],4,FALSE)</f>
        <v>#N/A</v>
      </c>
      <c r="D2065" s="1" t="e">
        <f>VLOOKUP(Tabla3[[#This Row],[COD . CLIENTE  ]],CREDITO[],6,FALSE)</f>
        <v>#N/A</v>
      </c>
    </row>
    <row r="2066" spans="1:4" x14ac:dyDescent="0.25">
      <c r="A2066" s="3" t="s">
        <v>7778</v>
      </c>
      <c r="B2066" s="8" t="str">
        <f>VLOOKUP(Tabla3[[#This Row],[COD . CLIENTE  ]],Tabla15[],2,FALSE)</f>
        <v>M Y W AIR COLD PERU S.A.C.</v>
      </c>
      <c r="C2066" s="1" t="e">
        <f>VLOOKUP(Tabla3[[#This Row],[COD . CLIENTE  ]],CREDITO[],4,FALSE)</f>
        <v>#N/A</v>
      </c>
      <c r="D2066" s="1" t="e">
        <f>VLOOKUP(Tabla3[[#This Row],[COD . CLIENTE  ]],CREDITO[],6,FALSE)</f>
        <v>#N/A</v>
      </c>
    </row>
    <row r="2067" spans="1:4" x14ac:dyDescent="0.25">
      <c r="A2067" s="3" t="s">
        <v>6335</v>
      </c>
      <c r="B2067" s="8" t="str">
        <f>VLOOKUP(Tabla3[[#This Row],[COD . CLIENTE  ]],Tabla15[],2,FALSE)</f>
        <v>PACIFIC FREEZING COMPANY S.A.C.</v>
      </c>
      <c r="C2067" s="1" t="str">
        <f>VLOOKUP(Tabla3[[#This Row],[COD . CLIENTE  ]],CREDITO[],4,FALSE)</f>
        <v>Crédito 30 días</v>
      </c>
      <c r="D2067" s="1" t="str">
        <f>VLOOKUP(Tabla3[[#This Row],[COD . CLIENTE  ]],CREDITO[],6,FALSE)</f>
        <v>DIANA MAYORCA</v>
      </c>
    </row>
    <row r="2068" spans="1:4" x14ac:dyDescent="0.25">
      <c r="A2068" s="3" t="s">
        <v>22400</v>
      </c>
      <c r="B2068" s="8" t="str">
        <f>VLOOKUP(Tabla3[[#This Row],[COD . CLIENTE  ]],Tabla15[],2,FALSE)</f>
        <v>PRZ INVERSIONES SAC</v>
      </c>
      <c r="C2068" s="1" t="e">
        <f>VLOOKUP(Tabla3[[#This Row],[COD . CLIENTE  ]],CREDITO[],4,FALSE)</f>
        <v>#N/A</v>
      </c>
      <c r="D2068" s="1" t="e">
        <f>VLOOKUP(Tabla3[[#This Row],[COD . CLIENTE  ]],CREDITO[],6,FALSE)</f>
        <v>#N/A</v>
      </c>
    </row>
    <row r="2069" spans="1:4" x14ac:dyDescent="0.25">
      <c r="A2069" s="3" t="s">
        <v>22411</v>
      </c>
      <c r="B2069" s="8" t="e">
        <f>VLOOKUP(Tabla3[[#This Row],[COD . CLIENTE  ]],Tabla15[],2,FALSE)</f>
        <v>#N/A</v>
      </c>
      <c r="C2069" s="1" t="e">
        <f>VLOOKUP(Tabla3[[#This Row],[COD . CLIENTE  ]],CREDITO[],4,FALSE)</f>
        <v>#N/A</v>
      </c>
      <c r="D2069" s="1" t="e">
        <f>VLOOKUP(Tabla3[[#This Row],[COD . CLIENTE  ]],CREDITO[],6,FALSE)</f>
        <v>#N/A</v>
      </c>
    </row>
    <row r="2070" spans="1:4" x14ac:dyDescent="0.25">
      <c r="A2070" s="3" t="s">
        <v>10308</v>
      </c>
      <c r="B2070" s="8" t="str">
        <f>VLOOKUP(Tabla3[[#This Row],[COD . CLIENTE  ]],Tabla15[],2,FALSE)</f>
        <v>CHAVEZ GROUP AUTOMOTIVE E.I.R.L.</v>
      </c>
      <c r="C2070" s="1" t="e">
        <f>VLOOKUP(Tabla3[[#This Row],[COD . CLIENTE  ]],CREDITO[],4,FALSE)</f>
        <v>#N/A</v>
      </c>
      <c r="D2070" s="1" t="e">
        <f>VLOOKUP(Tabla3[[#This Row],[COD . CLIENTE  ]],CREDITO[],6,FALSE)</f>
        <v>#N/A</v>
      </c>
    </row>
    <row r="2071" spans="1:4" x14ac:dyDescent="0.25">
      <c r="A2071" s="3" t="s">
        <v>21923</v>
      </c>
      <c r="B2071" s="8" t="str">
        <f>VLOOKUP(Tabla3[[#This Row],[COD . CLIENTE  ]],Tabla15[],2,FALSE)</f>
        <v>DISTRIBUIDORA NDUSTRIAL CARTER SAC</v>
      </c>
      <c r="C2071" s="1" t="e">
        <f>VLOOKUP(Tabla3[[#This Row],[COD . CLIENTE  ]],CREDITO[],4,FALSE)</f>
        <v>#N/A</v>
      </c>
      <c r="D2071" s="1" t="e">
        <f>VLOOKUP(Tabla3[[#This Row],[COD . CLIENTE  ]],CREDITO[],6,FALSE)</f>
        <v>#N/A</v>
      </c>
    </row>
    <row r="2072" spans="1:4" x14ac:dyDescent="0.25">
      <c r="A2072" s="3" t="s">
        <v>10059</v>
      </c>
      <c r="B2072" s="8" t="str">
        <f>VLOOKUP(Tabla3[[#This Row],[COD . CLIENTE  ]],Tabla15[],2,FALSE)</f>
        <v>ELECTRICIDAD MANTENCION Y TELECOMUNICACIONES E.I.R.L. - EMYTEL E.I.R.L.</v>
      </c>
      <c r="C2072" s="1" t="e">
        <f>VLOOKUP(Tabla3[[#This Row],[COD . CLIENTE  ]],CREDITO[],4,FALSE)</f>
        <v>#N/A</v>
      </c>
      <c r="D2072" s="1" t="e">
        <f>VLOOKUP(Tabla3[[#This Row],[COD . CLIENTE  ]],CREDITO[],6,FALSE)</f>
        <v>#N/A</v>
      </c>
    </row>
    <row r="2073" spans="1:4" x14ac:dyDescent="0.25">
      <c r="A2073" s="3" t="s">
        <v>11001</v>
      </c>
      <c r="B2073" s="8" t="str">
        <f>VLOOKUP(Tabla3[[#This Row],[COD . CLIENTE  ]],Tabla15[],2,FALSE)</f>
        <v>TREIND E.I.R.L.</v>
      </c>
      <c r="C2073" s="1" t="e">
        <f>VLOOKUP(Tabla3[[#This Row],[COD . CLIENTE  ]],CREDITO[],4,FALSE)</f>
        <v>#N/A</v>
      </c>
      <c r="D2073" s="1" t="e">
        <f>VLOOKUP(Tabla3[[#This Row],[COD . CLIENTE  ]],CREDITO[],6,FALSE)</f>
        <v>#N/A</v>
      </c>
    </row>
    <row r="2074" spans="1:4" x14ac:dyDescent="0.25">
      <c r="A2074" s="3" t="s">
        <v>22225</v>
      </c>
      <c r="B2074" s="8" t="str">
        <f>VLOOKUP(Tabla3[[#This Row],[COD . CLIENTE  ]],Tabla15[],2,FALSE)</f>
        <v>SANCHEZ DUEÑAS NICK JASON</v>
      </c>
      <c r="C2074" s="1" t="e">
        <f>VLOOKUP(Tabla3[[#This Row],[COD . CLIENTE  ]],CREDITO[],4,FALSE)</f>
        <v>#N/A</v>
      </c>
      <c r="D2074" s="1" t="e">
        <f>VLOOKUP(Tabla3[[#This Row],[COD . CLIENTE  ]],CREDITO[],6,FALSE)</f>
        <v>#N/A</v>
      </c>
    </row>
    <row r="2075" spans="1:4" x14ac:dyDescent="0.25">
      <c r="A2075" s="3" t="s">
        <v>4110</v>
      </c>
      <c r="B2075" s="8" t="str">
        <f>VLOOKUP(Tabla3[[#This Row],[COD . CLIENTE  ]],Tabla15[],2,FALSE)</f>
        <v>JUAREZ IBARRA JULIO CESAR</v>
      </c>
      <c r="C2075" s="1" t="e">
        <f>VLOOKUP(Tabla3[[#This Row],[COD . CLIENTE  ]],CREDITO[],4,FALSE)</f>
        <v>#N/A</v>
      </c>
      <c r="D2075" s="1" t="e">
        <f>VLOOKUP(Tabla3[[#This Row],[COD . CLIENTE  ]],CREDITO[],6,FALSE)</f>
        <v>#N/A</v>
      </c>
    </row>
    <row r="2076" spans="1:4" x14ac:dyDescent="0.25">
      <c r="A2076" s="3" t="s">
        <v>8148</v>
      </c>
      <c r="B2076" s="8" t="str">
        <f>VLOOKUP(Tabla3[[#This Row],[COD . CLIENTE  ]],Tabla15[],2,FALSE)</f>
        <v>HP IMPORT &amp; SERVICES S.R.L.</v>
      </c>
      <c r="C2076" s="1" t="e">
        <f>VLOOKUP(Tabla3[[#This Row],[COD . CLIENTE  ]],CREDITO[],4,FALSE)</f>
        <v>#N/A</v>
      </c>
      <c r="D2076" s="1" t="e">
        <f>VLOOKUP(Tabla3[[#This Row],[COD . CLIENTE  ]],CREDITO[],6,FALSE)</f>
        <v>#N/A</v>
      </c>
    </row>
    <row r="2077" spans="1:4" x14ac:dyDescent="0.25">
      <c r="A2077" s="3" t="s">
        <v>11315</v>
      </c>
      <c r="B2077" s="8" t="str">
        <f>VLOOKUP(Tabla3[[#This Row],[COD . CLIENTE  ]],Tabla15[],2,FALSE)</f>
        <v>CAMARA DE FRIO CARLESI E.I.R.L.</v>
      </c>
      <c r="C2077" s="1" t="e">
        <f>VLOOKUP(Tabla3[[#This Row],[COD . CLIENTE  ]],CREDITO[],4,FALSE)</f>
        <v>#N/A</v>
      </c>
      <c r="D2077" s="1" t="e">
        <f>VLOOKUP(Tabla3[[#This Row],[COD . CLIENTE  ]],CREDITO[],6,FALSE)</f>
        <v>#N/A</v>
      </c>
    </row>
    <row r="2078" spans="1:4" x14ac:dyDescent="0.25">
      <c r="A2078" s="3" t="s">
        <v>7865</v>
      </c>
      <c r="B2078" s="8" t="str">
        <f>VLOOKUP(Tabla3[[#This Row],[COD . CLIENTE  ]],Tabla15[],2,FALSE)</f>
        <v>CORPORACION MEDIOAMBIENTAL AMPCO PERU SOCIEDAD ANONIMA CERRADA - CM AMPCO PERU S.A.C.</v>
      </c>
      <c r="C2078" s="1" t="e">
        <f>VLOOKUP(Tabla3[[#This Row],[COD . CLIENTE  ]],CREDITO[],4,FALSE)</f>
        <v>#N/A</v>
      </c>
      <c r="D2078" s="1" t="e">
        <f>VLOOKUP(Tabla3[[#This Row],[COD . CLIENTE  ]],CREDITO[],6,FALSE)</f>
        <v>#N/A</v>
      </c>
    </row>
    <row r="2079" spans="1:4" x14ac:dyDescent="0.25">
      <c r="A2079" s="3" t="s">
        <v>4467</v>
      </c>
      <c r="B2079" s="8" t="str">
        <f>VLOOKUP(Tabla3[[#This Row],[COD . CLIENTE  ]],Tabla15[],2,FALSE)</f>
        <v>AGUIRRE ESTRADA LUIS ALFREDO</v>
      </c>
      <c r="C2079" s="1" t="e">
        <f>VLOOKUP(Tabla3[[#This Row],[COD . CLIENTE  ]],CREDITO[],4,FALSE)</f>
        <v>#N/A</v>
      </c>
      <c r="D2079" s="1" t="e">
        <f>VLOOKUP(Tabla3[[#This Row],[COD . CLIENTE  ]],CREDITO[],6,FALSE)</f>
        <v>#N/A</v>
      </c>
    </row>
    <row r="2080" spans="1:4" x14ac:dyDescent="0.25">
      <c r="A2080" s="3" t="s">
        <v>22412</v>
      </c>
      <c r="B2080" s="8" t="e">
        <f>VLOOKUP(Tabla3[[#This Row],[COD . CLIENTE  ]],Tabla15[],2,FALSE)</f>
        <v>#N/A</v>
      </c>
      <c r="C2080" s="1" t="e">
        <f>VLOOKUP(Tabla3[[#This Row],[COD . CLIENTE  ]],CREDITO[],4,FALSE)</f>
        <v>#N/A</v>
      </c>
      <c r="D2080" s="1" t="e">
        <f>VLOOKUP(Tabla3[[#This Row],[COD . CLIENTE  ]],CREDITO[],6,FALSE)</f>
        <v>#N/A</v>
      </c>
    </row>
    <row r="2081" spans="1:4" x14ac:dyDescent="0.25">
      <c r="A2081" s="3" t="s">
        <v>22398</v>
      </c>
      <c r="B2081" s="8" t="str">
        <f>VLOOKUP(Tabla3[[#This Row],[COD . CLIENTE  ]],Tabla15[],2,FALSE)</f>
        <v>CANALES MENDOZA LUIS BENITO</v>
      </c>
      <c r="C2081" s="1" t="e">
        <f>VLOOKUP(Tabla3[[#This Row],[COD . CLIENTE  ]],CREDITO[],4,FALSE)</f>
        <v>#N/A</v>
      </c>
      <c r="D2081" s="1" t="e">
        <f>VLOOKUP(Tabla3[[#This Row],[COD . CLIENTE  ]],CREDITO[],6,FALSE)</f>
        <v>#N/A</v>
      </c>
    </row>
    <row r="2082" spans="1:4" x14ac:dyDescent="0.25">
      <c r="A2082" s="3" t="s">
        <v>11260</v>
      </c>
      <c r="B2082" s="8" t="str">
        <f>VLOOKUP(Tabla3[[#This Row],[COD . CLIENTE  ]],Tabla15[],2,FALSE)</f>
        <v>FRIOMETAL REFRIGERACION S.A.C.</v>
      </c>
      <c r="C2082" s="1" t="e">
        <f>VLOOKUP(Tabla3[[#This Row],[COD . CLIENTE  ]],CREDITO[],4,FALSE)</f>
        <v>#N/A</v>
      </c>
      <c r="D2082" s="1" t="e">
        <f>VLOOKUP(Tabla3[[#This Row],[COD . CLIENTE  ]],CREDITO[],6,FALSE)</f>
        <v>#N/A</v>
      </c>
    </row>
    <row r="2083" spans="1:4" x14ac:dyDescent="0.25">
      <c r="A2083" s="3" t="s">
        <v>11315</v>
      </c>
      <c r="B2083" s="8" t="str">
        <f>VLOOKUP(Tabla3[[#This Row],[COD . CLIENTE  ]],Tabla15[],2,FALSE)</f>
        <v>CAMARA DE FRIO CARLESI E.I.R.L.</v>
      </c>
      <c r="C2083" s="1" t="e">
        <f>VLOOKUP(Tabla3[[#This Row],[COD . CLIENTE  ]],CREDITO[],4,FALSE)</f>
        <v>#N/A</v>
      </c>
      <c r="D2083" s="1" t="e">
        <f>VLOOKUP(Tabla3[[#This Row],[COD . CLIENTE  ]],CREDITO[],6,FALSE)</f>
        <v>#N/A</v>
      </c>
    </row>
    <row r="2084" spans="1:4" x14ac:dyDescent="0.25">
      <c r="A2084" s="3" t="s">
        <v>5103</v>
      </c>
      <c r="B2084" s="8" t="str">
        <f>VLOOKUP(Tabla3[[#This Row],[COD . CLIENTE  ]],Tabla15[],2,FALSE)</f>
        <v>FAUSTO VILLANUEVA HECTOR RAUL</v>
      </c>
      <c r="C2084" s="1" t="e">
        <f>VLOOKUP(Tabla3[[#This Row],[COD . CLIENTE  ]],CREDITO[],4,FALSE)</f>
        <v>#N/A</v>
      </c>
      <c r="D2084" s="1" t="e">
        <f>VLOOKUP(Tabla3[[#This Row],[COD . CLIENTE  ]],CREDITO[],6,FALSE)</f>
        <v>#N/A</v>
      </c>
    </row>
    <row r="2085" spans="1:4" x14ac:dyDescent="0.25">
      <c r="A2085" s="3" t="s">
        <v>5103</v>
      </c>
      <c r="B2085" s="8" t="str">
        <f>VLOOKUP(Tabla3[[#This Row],[COD . CLIENTE  ]],Tabla15[],2,FALSE)</f>
        <v>FAUSTO VILLANUEVA HECTOR RAUL</v>
      </c>
      <c r="C2085" s="1" t="e">
        <f>VLOOKUP(Tabla3[[#This Row],[COD . CLIENTE  ]],CREDITO[],4,FALSE)</f>
        <v>#N/A</v>
      </c>
      <c r="D2085" s="1" t="e">
        <f>VLOOKUP(Tabla3[[#This Row],[COD . CLIENTE  ]],CREDITO[],6,FALSE)</f>
        <v>#N/A</v>
      </c>
    </row>
    <row r="2086" spans="1:4" x14ac:dyDescent="0.25">
      <c r="A2086" s="3" t="s">
        <v>22416</v>
      </c>
      <c r="B2086" s="8" t="e">
        <f>VLOOKUP(Tabla3[[#This Row],[COD . CLIENTE  ]],Tabla15[],2,FALSE)</f>
        <v>#N/A</v>
      </c>
      <c r="C2086" s="1" t="e">
        <f>VLOOKUP(Tabla3[[#This Row],[COD . CLIENTE  ]],CREDITO[],4,FALSE)</f>
        <v>#N/A</v>
      </c>
      <c r="D2086" s="1" t="e">
        <f>VLOOKUP(Tabla3[[#This Row],[COD . CLIENTE  ]],CREDITO[],6,FALSE)</f>
        <v>#N/A</v>
      </c>
    </row>
    <row r="2087" spans="1:4" x14ac:dyDescent="0.25">
      <c r="A2087" s="3" t="s">
        <v>9058</v>
      </c>
      <c r="B2087" s="8" t="str">
        <f>VLOOKUP(Tabla3[[#This Row],[COD . CLIENTE  ]],Tabla15[],2,FALSE)</f>
        <v>REFRIWORLD PERU S.A.C.</v>
      </c>
      <c r="C2087" s="1" t="str">
        <f>VLOOKUP(Tabla3[[#This Row],[COD . CLIENTE  ]],CREDITO[],4,FALSE)</f>
        <v>Crédito 30 días</v>
      </c>
      <c r="D2087" s="1" t="str">
        <f>VLOOKUP(Tabla3[[#This Row],[COD . CLIENTE  ]],CREDITO[],6,FALSE)</f>
        <v>MERIE TINEO</v>
      </c>
    </row>
    <row r="2088" spans="1:4" x14ac:dyDescent="0.25">
      <c r="A2088" s="3" t="s">
        <v>22417</v>
      </c>
      <c r="B2088" s="8" t="e">
        <f>VLOOKUP(Tabla3[[#This Row],[COD . CLIENTE  ]],Tabla15[],2,FALSE)</f>
        <v>#N/A</v>
      </c>
      <c r="C2088" s="1" t="e">
        <f>VLOOKUP(Tabla3[[#This Row],[COD . CLIENTE  ]],CREDITO[],4,FALSE)</f>
        <v>#N/A</v>
      </c>
      <c r="D2088" s="1" t="e">
        <f>VLOOKUP(Tabla3[[#This Row],[COD . CLIENTE  ]],CREDITO[],6,FALSE)</f>
        <v>#N/A</v>
      </c>
    </row>
    <row r="2089" spans="1:4" x14ac:dyDescent="0.25">
      <c r="A2089" s="3" t="s">
        <v>5608</v>
      </c>
      <c r="B2089" s="8" t="str">
        <f>VLOOKUP(Tabla3[[#This Row],[COD . CLIENTE  ]],Tabla15[],2,FALSE)</f>
        <v>ZUÑIGA VASQUEZ LUIS FERNANDO</v>
      </c>
      <c r="C2089" s="1" t="e">
        <f>VLOOKUP(Tabla3[[#This Row],[COD . CLIENTE  ]],CREDITO[],4,FALSE)</f>
        <v>#N/A</v>
      </c>
      <c r="D2089" s="1" t="e">
        <f>VLOOKUP(Tabla3[[#This Row],[COD . CLIENTE  ]],CREDITO[],6,FALSE)</f>
        <v>#N/A</v>
      </c>
    </row>
    <row r="2090" spans="1:4" x14ac:dyDescent="0.25">
      <c r="A2090" s="3" t="s">
        <v>8579</v>
      </c>
      <c r="B2090" s="8" t="str">
        <f>VLOOKUP(Tabla3[[#This Row],[COD . CLIENTE  ]],Tabla15[],2,FALSE)</f>
        <v>HANTOF TEKPESA GROUP E.I.R.L.</v>
      </c>
      <c r="C2090" s="1" t="e">
        <f>VLOOKUP(Tabla3[[#This Row],[COD . CLIENTE  ]],CREDITO[],4,FALSE)</f>
        <v>#N/A</v>
      </c>
      <c r="D2090" s="1" t="e">
        <f>VLOOKUP(Tabla3[[#This Row],[COD . CLIENTE  ]],CREDITO[],6,FALSE)</f>
        <v>#N/A</v>
      </c>
    </row>
    <row r="2091" spans="1:4" x14ac:dyDescent="0.25">
      <c r="A2091" s="3" t="s">
        <v>9860</v>
      </c>
      <c r="B2091" s="8" t="str">
        <f>VLOOKUP(Tabla3[[#This Row],[COD . CLIENTE  ]],Tabla15[],2,FALSE)</f>
        <v>CONEX SOLUCIONES TECNOLOGICAS S.A.C</v>
      </c>
      <c r="C2091" s="1" t="e">
        <f>VLOOKUP(Tabla3[[#This Row],[COD . CLIENTE  ]],CREDITO[],4,FALSE)</f>
        <v>#N/A</v>
      </c>
      <c r="D2091" s="1" t="e">
        <f>VLOOKUP(Tabla3[[#This Row],[COD . CLIENTE  ]],CREDITO[],6,FALSE)</f>
        <v>#N/A</v>
      </c>
    </row>
    <row r="2092" spans="1:4" x14ac:dyDescent="0.25">
      <c r="A2092" s="3" t="s">
        <v>9860</v>
      </c>
      <c r="B2092" s="8" t="str">
        <f>VLOOKUP(Tabla3[[#This Row],[COD . CLIENTE  ]],Tabla15[],2,FALSE)</f>
        <v>CONEX SOLUCIONES TECNOLOGICAS S.A.C</v>
      </c>
      <c r="C2092" s="1" t="e">
        <f>VLOOKUP(Tabla3[[#This Row],[COD . CLIENTE  ]],CREDITO[],4,FALSE)</f>
        <v>#N/A</v>
      </c>
      <c r="D2092" s="1" t="e">
        <f>VLOOKUP(Tabla3[[#This Row],[COD . CLIENTE  ]],CREDITO[],6,FALSE)</f>
        <v>#N/A</v>
      </c>
    </row>
    <row r="2093" spans="1:4" x14ac:dyDescent="0.25">
      <c r="A2093" s="3" t="s">
        <v>22218</v>
      </c>
      <c r="B2093" s="8" t="str">
        <f>VLOOKUP(Tabla3[[#This Row],[COD . CLIENTE  ]],Tabla15[],2,FALSE)</f>
        <v>MANTENIMIENTO Y SERVICIOS METAL MECANICA SAC</v>
      </c>
      <c r="C2093" s="1" t="e">
        <f>VLOOKUP(Tabla3[[#This Row],[COD . CLIENTE  ]],CREDITO[],4,FALSE)</f>
        <v>#N/A</v>
      </c>
      <c r="D2093" s="1" t="e">
        <f>VLOOKUP(Tabla3[[#This Row],[COD . CLIENTE  ]],CREDITO[],6,FALSE)</f>
        <v>#N/A</v>
      </c>
    </row>
    <row r="2094" spans="1:4" x14ac:dyDescent="0.25">
      <c r="A2094" s="3" t="s">
        <v>11300</v>
      </c>
      <c r="B2094" s="8" t="str">
        <f>VLOOKUP(Tabla3[[#This Row],[COD . CLIENTE  ]],Tabla15[],2,FALSE)</f>
        <v>LUCAS CORPORACION INDUSTRIAL Y COMERCIAL E.I.R.L.</v>
      </c>
      <c r="C2094" s="1" t="e">
        <f>VLOOKUP(Tabla3[[#This Row],[COD . CLIENTE  ]],CREDITO[],4,FALSE)</f>
        <v>#N/A</v>
      </c>
      <c r="D2094" s="1" t="e">
        <f>VLOOKUP(Tabla3[[#This Row],[COD . CLIENTE  ]],CREDITO[],6,FALSE)</f>
        <v>#N/A</v>
      </c>
    </row>
    <row r="2095" spans="1:4" x14ac:dyDescent="0.25">
      <c r="A2095" s="3" t="s">
        <v>21828</v>
      </c>
      <c r="B2095" s="8" t="str">
        <f>VLOOKUP(Tabla3[[#This Row],[COD . CLIENTE  ]],Tabla15[],2,FALSE)</f>
        <v>FRIO CORSAN INGENIERIA EN CLIMATIZACION EIRL</v>
      </c>
      <c r="C2095" s="1" t="e">
        <f>VLOOKUP(Tabla3[[#This Row],[COD . CLIENTE  ]],CREDITO[],4,FALSE)</f>
        <v>#N/A</v>
      </c>
      <c r="D2095" s="1" t="e">
        <f>VLOOKUP(Tabla3[[#This Row],[COD . CLIENTE  ]],CREDITO[],6,FALSE)</f>
        <v>#N/A</v>
      </c>
    </row>
    <row r="2096" spans="1:4" x14ac:dyDescent="0.25">
      <c r="A2096" s="3" t="s">
        <v>22418</v>
      </c>
      <c r="B2096" s="8" t="e">
        <f>VLOOKUP(Tabla3[[#This Row],[COD . CLIENTE  ]],Tabla15[],2,FALSE)</f>
        <v>#N/A</v>
      </c>
      <c r="C2096" s="1" t="e">
        <f>VLOOKUP(Tabla3[[#This Row],[COD . CLIENTE  ]],CREDITO[],4,FALSE)</f>
        <v>#N/A</v>
      </c>
      <c r="D2096" s="1" t="e">
        <f>VLOOKUP(Tabla3[[#This Row],[COD . CLIENTE  ]],CREDITO[],6,FALSE)</f>
        <v>#N/A</v>
      </c>
    </row>
    <row r="2097" spans="1:4" x14ac:dyDescent="0.25">
      <c r="A2097" s="3" t="s">
        <v>22361</v>
      </c>
      <c r="B2097" s="8" t="str">
        <f>VLOOKUP(Tabla3[[#This Row],[COD . CLIENTE  ]],Tabla15[],2,FALSE)</f>
        <v>AYATEC INGENIEROS EIRL</v>
      </c>
      <c r="C2097" s="1" t="e">
        <f>VLOOKUP(Tabla3[[#This Row],[COD . CLIENTE  ]],CREDITO[],4,FALSE)</f>
        <v>#N/A</v>
      </c>
      <c r="D2097" s="1" t="e">
        <f>VLOOKUP(Tabla3[[#This Row],[COD . CLIENTE  ]],CREDITO[],6,FALSE)</f>
        <v>#N/A</v>
      </c>
    </row>
    <row r="2098" spans="1:4" x14ac:dyDescent="0.25">
      <c r="A2098" s="3" t="s">
        <v>22411</v>
      </c>
      <c r="B2098" s="8" t="e">
        <f>VLOOKUP(Tabla3[[#This Row],[COD . CLIENTE  ]],Tabla15[],2,FALSE)</f>
        <v>#N/A</v>
      </c>
      <c r="C2098" s="1" t="e">
        <f>VLOOKUP(Tabla3[[#This Row],[COD . CLIENTE  ]],CREDITO[],4,FALSE)</f>
        <v>#N/A</v>
      </c>
      <c r="D2098" s="1" t="e">
        <f>VLOOKUP(Tabla3[[#This Row],[COD . CLIENTE  ]],CREDITO[],6,FALSE)</f>
        <v>#N/A</v>
      </c>
    </row>
    <row r="2099" spans="1:4" x14ac:dyDescent="0.25">
      <c r="A2099" s="3" t="s">
        <v>8945</v>
      </c>
      <c r="B2099" s="8" t="str">
        <f>VLOOKUP(Tabla3[[#This Row],[COD . CLIENTE  ]],Tabla15[],2,FALSE)</f>
        <v>BRENSER S.A.C</v>
      </c>
      <c r="C2099" s="1" t="e">
        <f>VLOOKUP(Tabla3[[#This Row],[COD . CLIENTE  ]],CREDITO[],4,FALSE)</f>
        <v>#N/A</v>
      </c>
      <c r="D2099" s="1" t="e">
        <f>VLOOKUP(Tabla3[[#This Row],[COD . CLIENTE  ]],CREDITO[],6,FALSE)</f>
        <v>#N/A</v>
      </c>
    </row>
    <row r="2100" spans="1:4" x14ac:dyDescent="0.25">
      <c r="A2100" s="3" t="s">
        <v>22400</v>
      </c>
      <c r="B2100" s="8" t="str">
        <f>VLOOKUP(Tabla3[[#This Row],[COD . CLIENTE  ]],Tabla15[],2,FALSE)</f>
        <v>PRZ INVERSIONES SAC</v>
      </c>
      <c r="C2100" s="1" t="e">
        <f>VLOOKUP(Tabla3[[#This Row],[COD . CLIENTE  ]],CREDITO[],4,FALSE)</f>
        <v>#N/A</v>
      </c>
      <c r="D2100" s="1" t="e">
        <f>VLOOKUP(Tabla3[[#This Row],[COD . CLIENTE  ]],CREDITO[],6,FALSE)</f>
        <v>#N/A</v>
      </c>
    </row>
    <row r="2101" spans="1:4" x14ac:dyDescent="0.25">
      <c r="A2101" s="3" t="s">
        <v>7280</v>
      </c>
      <c r="B2101" s="8" t="str">
        <f>VLOOKUP(Tabla3[[#This Row],[COD . CLIENTE  ]],Tabla15[],2,FALSE)</f>
        <v>DECTRONIC E.I.R.L.</v>
      </c>
      <c r="C2101" s="1" t="e">
        <f>VLOOKUP(Tabla3[[#This Row],[COD . CLIENTE  ]],CREDITO[],4,FALSE)</f>
        <v>#N/A</v>
      </c>
      <c r="D2101" s="1" t="e">
        <f>VLOOKUP(Tabla3[[#This Row],[COD . CLIENTE  ]],CREDITO[],6,FALSE)</f>
        <v>#N/A</v>
      </c>
    </row>
    <row r="2102" spans="1:4" x14ac:dyDescent="0.25">
      <c r="A2102" s="3" t="s">
        <v>10034</v>
      </c>
      <c r="B2102" s="8" t="str">
        <f>VLOOKUP(Tabla3[[#This Row],[COD . CLIENTE  ]],Tabla15[],2,FALSE)</f>
        <v>INGENIERIA Y TECNOLOGIA DEL FRIO S.A.C.</v>
      </c>
      <c r="C2102" s="1" t="e">
        <f>VLOOKUP(Tabla3[[#This Row],[COD . CLIENTE  ]],CREDITO[],4,FALSE)</f>
        <v>#N/A</v>
      </c>
      <c r="D2102" s="1" t="e">
        <f>VLOOKUP(Tabla3[[#This Row],[COD . CLIENTE  ]],CREDITO[],6,FALSE)</f>
        <v>#N/A</v>
      </c>
    </row>
    <row r="2103" spans="1:4" x14ac:dyDescent="0.25">
      <c r="A2103" s="3" t="s">
        <v>7251</v>
      </c>
      <c r="B2103" s="8" t="str">
        <f>VLOOKUP(Tabla3[[#This Row],[COD . CLIENTE  ]],Tabla15[],2,FALSE)</f>
        <v>EKONO AIR EIRL</v>
      </c>
      <c r="C2103" s="1" t="e">
        <f>VLOOKUP(Tabla3[[#This Row],[COD . CLIENTE  ]],CREDITO[],4,FALSE)</f>
        <v>#N/A</v>
      </c>
      <c r="D2103" s="1" t="e">
        <f>VLOOKUP(Tabla3[[#This Row],[COD . CLIENTE  ]],CREDITO[],6,FALSE)</f>
        <v>#N/A</v>
      </c>
    </row>
    <row r="2104" spans="1:4" x14ac:dyDescent="0.25">
      <c r="A2104" s="3" t="s">
        <v>21633</v>
      </c>
      <c r="B2104" s="8" t="str">
        <f>VLOOKUP(Tabla3[[#This Row],[COD . CLIENTE  ]],Tabla15[],2,FALSE)</f>
        <v>A &amp; G SOLUCIONES INTEGRALES &amp; ASOCIADOS SAC</v>
      </c>
      <c r="C2104" s="1" t="e">
        <f>VLOOKUP(Tabla3[[#This Row],[COD . CLIENTE  ]],CREDITO[],4,FALSE)</f>
        <v>#N/A</v>
      </c>
      <c r="D2104" s="1" t="e">
        <f>VLOOKUP(Tabla3[[#This Row],[COD . CLIENTE  ]],CREDITO[],6,FALSE)</f>
        <v>#N/A</v>
      </c>
    </row>
    <row r="2105" spans="1:4" x14ac:dyDescent="0.25">
      <c r="A2105" s="3" t="s">
        <v>6279</v>
      </c>
      <c r="B2105" s="8" t="str">
        <f>VLOOKUP(Tabla3[[#This Row],[COD . CLIENTE  ]],Tabla15[],2,FALSE)</f>
        <v>REFRISA S.R.LTDA.</v>
      </c>
      <c r="C2105" s="1" t="e">
        <f>VLOOKUP(Tabla3[[#This Row],[COD . CLIENTE  ]],CREDITO[],4,FALSE)</f>
        <v>#N/A</v>
      </c>
      <c r="D2105" s="1" t="e">
        <f>VLOOKUP(Tabla3[[#This Row],[COD . CLIENTE  ]],CREDITO[],6,FALSE)</f>
        <v>#N/A</v>
      </c>
    </row>
    <row r="2106" spans="1:4" x14ac:dyDescent="0.25">
      <c r="A2106" s="3" t="s">
        <v>9860</v>
      </c>
      <c r="B2106" s="8" t="str">
        <f>VLOOKUP(Tabla3[[#This Row],[COD . CLIENTE  ]],Tabla15[],2,FALSE)</f>
        <v>CONEX SOLUCIONES TECNOLOGICAS S.A.C</v>
      </c>
      <c r="C2106" s="1" t="e">
        <f>VLOOKUP(Tabla3[[#This Row],[COD . CLIENTE  ]],CREDITO[],4,FALSE)</f>
        <v>#N/A</v>
      </c>
      <c r="D2106" s="1" t="e">
        <f>VLOOKUP(Tabla3[[#This Row],[COD . CLIENTE  ]],CREDITO[],6,FALSE)</f>
        <v>#N/A</v>
      </c>
    </row>
    <row r="2107" spans="1:4" x14ac:dyDescent="0.25">
      <c r="A2107" s="3" t="s">
        <v>4898</v>
      </c>
      <c r="B2107" s="8" t="str">
        <f>VLOOKUP(Tabla3[[#This Row],[COD . CLIENTE  ]],Tabla15[],2,FALSE)</f>
        <v>GUTIERREZ GABRIEL GENARO WILFREDO</v>
      </c>
      <c r="C2107" s="1" t="e">
        <f>VLOOKUP(Tabla3[[#This Row],[COD . CLIENTE  ]],CREDITO[],4,FALSE)</f>
        <v>#N/A</v>
      </c>
      <c r="D2107" s="1" t="e">
        <f>VLOOKUP(Tabla3[[#This Row],[COD . CLIENTE  ]],CREDITO[],6,FALSE)</f>
        <v>#N/A</v>
      </c>
    </row>
    <row r="2108" spans="1:4" x14ac:dyDescent="0.25">
      <c r="A2108" s="3" t="s">
        <v>4898</v>
      </c>
      <c r="B2108" s="8" t="str">
        <f>VLOOKUP(Tabla3[[#This Row],[COD . CLIENTE  ]],Tabla15[],2,FALSE)</f>
        <v>GUTIERREZ GABRIEL GENARO WILFREDO</v>
      </c>
      <c r="C2108" s="1" t="e">
        <f>VLOOKUP(Tabla3[[#This Row],[COD . CLIENTE  ]],CREDITO[],4,FALSE)</f>
        <v>#N/A</v>
      </c>
      <c r="D2108" s="1" t="e">
        <f>VLOOKUP(Tabla3[[#This Row],[COD . CLIENTE  ]],CREDITO[],6,FALSE)</f>
        <v>#N/A</v>
      </c>
    </row>
    <row r="2109" spans="1:4" x14ac:dyDescent="0.25">
      <c r="A2109" s="3" t="s">
        <v>9089</v>
      </c>
      <c r="B2109" s="8" t="str">
        <f>VLOOKUP(Tabla3[[#This Row],[COD . CLIENTE  ]],Tabla15[],2,FALSE)</f>
        <v>KLIMAIRE S.A.C.</v>
      </c>
      <c r="C2109" s="1" t="e">
        <f>VLOOKUP(Tabla3[[#This Row],[COD . CLIENTE  ]],CREDITO[],4,FALSE)</f>
        <v>#N/A</v>
      </c>
      <c r="D2109" s="1" t="e">
        <f>VLOOKUP(Tabla3[[#This Row],[COD . CLIENTE  ]],CREDITO[],6,FALSE)</f>
        <v>#N/A</v>
      </c>
    </row>
    <row r="2110" spans="1:4" x14ac:dyDescent="0.25">
      <c r="A2110" s="3" t="s">
        <v>22419</v>
      </c>
      <c r="B2110" s="8" t="e">
        <f>VLOOKUP(Tabla3[[#This Row],[COD . CLIENTE  ]],Tabla15[],2,FALSE)</f>
        <v>#N/A</v>
      </c>
      <c r="C2110" s="1" t="e">
        <f>VLOOKUP(Tabla3[[#This Row],[COD . CLIENTE  ]],CREDITO[],4,FALSE)</f>
        <v>#N/A</v>
      </c>
      <c r="D2110" s="1" t="e">
        <f>VLOOKUP(Tabla3[[#This Row],[COD . CLIENTE  ]],CREDITO[],6,FALSE)</f>
        <v>#N/A</v>
      </c>
    </row>
    <row r="2111" spans="1:4" x14ac:dyDescent="0.25">
      <c r="A2111" s="3" t="s">
        <v>22411</v>
      </c>
      <c r="B2111" s="8" t="e">
        <f>VLOOKUP(Tabla3[[#This Row],[COD . CLIENTE  ]],Tabla15[],2,FALSE)</f>
        <v>#N/A</v>
      </c>
      <c r="C2111" s="1" t="e">
        <f>VLOOKUP(Tabla3[[#This Row],[COD . CLIENTE  ]],CREDITO[],4,FALSE)</f>
        <v>#N/A</v>
      </c>
      <c r="D2111" s="1" t="e">
        <f>VLOOKUP(Tabla3[[#This Row],[COD . CLIENTE  ]],CREDITO[],6,FALSE)</f>
        <v>#N/A</v>
      </c>
    </row>
    <row r="2112" spans="1:4" x14ac:dyDescent="0.25">
      <c r="A2112" s="3" t="s">
        <v>10375</v>
      </c>
      <c r="B2112" s="8" t="str">
        <f>VLOOKUP(Tabla3[[#This Row],[COD . CLIENTE  ]],Tabla15[],2,FALSE)</f>
        <v>ROBINSON PUSE S.A.C.</v>
      </c>
      <c r="C2112" s="1" t="e">
        <f>VLOOKUP(Tabla3[[#This Row],[COD . CLIENTE  ]],CREDITO[],4,FALSE)</f>
        <v>#N/A</v>
      </c>
      <c r="D2112" s="1" t="e">
        <f>VLOOKUP(Tabla3[[#This Row],[COD . CLIENTE  ]],CREDITO[],6,FALSE)</f>
        <v>#N/A</v>
      </c>
    </row>
    <row r="2113" spans="1:4" x14ac:dyDescent="0.25">
      <c r="A2113" s="3" t="s">
        <v>10690</v>
      </c>
      <c r="B2113" s="8" t="str">
        <f>VLOOKUP(Tabla3[[#This Row],[COD . CLIENTE  ]],Tabla15[],2,FALSE)</f>
        <v>RFALMA E.I.R.L.</v>
      </c>
      <c r="C2113" s="1" t="e">
        <f>VLOOKUP(Tabla3[[#This Row],[COD . CLIENTE  ]],CREDITO[],4,FALSE)</f>
        <v>#N/A</v>
      </c>
      <c r="D2113" s="1" t="e">
        <f>VLOOKUP(Tabla3[[#This Row],[COD . CLIENTE  ]],CREDITO[],6,FALSE)</f>
        <v>#N/A</v>
      </c>
    </row>
    <row r="2114" spans="1:4" x14ac:dyDescent="0.25">
      <c r="A2114" s="3" t="s">
        <v>10690</v>
      </c>
      <c r="B2114" s="8" t="str">
        <f>VLOOKUP(Tabla3[[#This Row],[COD . CLIENTE  ]],Tabla15[],2,FALSE)</f>
        <v>RFALMA E.I.R.L.</v>
      </c>
      <c r="C2114" s="1" t="e">
        <f>VLOOKUP(Tabla3[[#This Row],[COD . CLIENTE  ]],CREDITO[],4,FALSE)</f>
        <v>#N/A</v>
      </c>
      <c r="D2114" s="1" t="e">
        <f>VLOOKUP(Tabla3[[#This Row],[COD . CLIENTE  ]],CREDITO[],6,FALSE)</f>
        <v>#N/A</v>
      </c>
    </row>
    <row r="2115" spans="1:4" x14ac:dyDescent="0.25">
      <c r="A2115" s="3" t="s">
        <v>7251</v>
      </c>
      <c r="B2115" s="8" t="str">
        <f>VLOOKUP(Tabla3[[#This Row],[COD . CLIENTE  ]],Tabla15[],2,FALSE)</f>
        <v>EKONO AIR EIRL</v>
      </c>
      <c r="C2115" s="1" t="e">
        <f>VLOOKUP(Tabla3[[#This Row],[COD . CLIENTE  ]],CREDITO[],4,FALSE)</f>
        <v>#N/A</v>
      </c>
      <c r="D2115" s="1" t="e">
        <f>VLOOKUP(Tabla3[[#This Row],[COD . CLIENTE  ]],CREDITO[],6,FALSE)</f>
        <v>#N/A</v>
      </c>
    </row>
    <row r="2116" spans="1:4" x14ac:dyDescent="0.25">
      <c r="A2116" s="3" t="s">
        <v>10280</v>
      </c>
      <c r="B2116" s="8" t="str">
        <f>VLOOKUP(Tabla3[[#This Row],[COD . CLIENTE  ]],Tabla15[],2,FALSE)</f>
        <v>INVERSIONES AFAL SAC</v>
      </c>
      <c r="C2116" s="1" t="e">
        <f>VLOOKUP(Tabla3[[#This Row],[COD . CLIENTE  ]],CREDITO[],4,FALSE)</f>
        <v>#N/A</v>
      </c>
      <c r="D2116" s="1" t="e">
        <f>VLOOKUP(Tabla3[[#This Row],[COD . CLIENTE  ]],CREDITO[],6,FALSE)</f>
        <v>#N/A</v>
      </c>
    </row>
    <row r="2117" spans="1:4" x14ac:dyDescent="0.25">
      <c r="A2117" s="3" t="s">
        <v>21862</v>
      </c>
      <c r="B2117" s="8" t="str">
        <f>VLOOKUP(Tabla3[[#This Row],[COD . CLIENTE  ]],Tabla15[],2,FALSE)</f>
        <v>GRUPO MERGS SAC</v>
      </c>
      <c r="C2117" s="1" t="e">
        <f>VLOOKUP(Tabla3[[#This Row],[COD . CLIENTE  ]],CREDITO[],4,FALSE)</f>
        <v>#N/A</v>
      </c>
      <c r="D2117" s="1" t="e">
        <f>VLOOKUP(Tabla3[[#This Row],[COD . CLIENTE  ]],CREDITO[],6,FALSE)</f>
        <v>#N/A</v>
      </c>
    </row>
    <row r="2118" spans="1:4" x14ac:dyDescent="0.25">
      <c r="A2118" s="3" t="s">
        <v>22520</v>
      </c>
      <c r="B2118" s="8" t="e">
        <f>VLOOKUP(Tabla3[[#This Row],[COD . CLIENTE  ]],Tabla15[],2,FALSE)</f>
        <v>#N/A</v>
      </c>
      <c r="C2118" s="1" t="e">
        <f>VLOOKUP(Tabla3[[#This Row],[COD . CLIENTE  ]],CREDITO[],4,FALSE)</f>
        <v>#N/A</v>
      </c>
      <c r="D2118" s="1" t="e">
        <f>VLOOKUP(Tabla3[[#This Row],[COD . CLIENTE  ]],CREDITO[],6,FALSE)</f>
        <v>#N/A</v>
      </c>
    </row>
    <row r="2119" spans="1:4" x14ac:dyDescent="0.25">
      <c r="A2119" s="3" t="s">
        <v>22521</v>
      </c>
      <c r="B2119" s="8" t="e">
        <f>VLOOKUP(Tabla3[[#This Row],[COD . CLIENTE  ]],Tabla15[],2,FALSE)</f>
        <v>#N/A</v>
      </c>
      <c r="C2119" s="1" t="e">
        <f>VLOOKUP(Tabla3[[#This Row],[COD . CLIENTE  ]],CREDITO[],4,FALSE)</f>
        <v>#N/A</v>
      </c>
      <c r="D2119" s="1" t="e">
        <f>VLOOKUP(Tabla3[[#This Row],[COD . CLIENTE  ]],CREDITO[],6,FALSE)</f>
        <v>#N/A</v>
      </c>
    </row>
    <row r="2120" spans="1:4" x14ac:dyDescent="0.25">
      <c r="A2120" s="3" t="s">
        <v>10308</v>
      </c>
      <c r="B2120" s="8" t="str">
        <f>VLOOKUP(Tabla3[[#This Row],[COD . CLIENTE  ]],Tabla15[],2,FALSE)</f>
        <v>CHAVEZ GROUP AUTOMOTIVE E.I.R.L.</v>
      </c>
      <c r="C2120" s="1" t="e">
        <f>VLOOKUP(Tabla3[[#This Row],[COD . CLIENTE  ]],CREDITO[],4,FALSE)</f>
        <v>#N/A</v>
      </c>
      <c r="D2120" s="1" t="e">
        <f>VLOOKUP(Tabla3[[#This Row],[COD . CLIENTE  ]],CREDITO[],6,FALSE)</f>
        <v>#N/A</v>
      </c>
    </row>
    <row r="2121" spans="1:4" x14ac:dyDescent="0.25">
      <c r="A2121" s="3" t="s">
        <v>22522</v>
      </c>
      <c r="B2121" s="8" t="e">
        <f>VLOOKUP(Tabla3[[#This Row],[COD . CLIENTE  ]],Tabla15[],2,FALSE)</f>
        <v>#N/A</v>
      </c>
      <c r="C2121" s="1" t="e">
        <f>VLOOKUP(Tabla3[[#This Row],[COD . CLIENTE  ]],CREDITO[],4,FALSE)</f>
        <v>#N/A</v>
      </c>
      <c r="D2121" s="1" t="e">
        <f>VLOOKUP(Tabla3[[#This Row],[COD . CLIENTE  ]],CREDITO[],6,FALSE)</f>
        <v>#N/A</v>
      </c>
    </row>
    <row r="2122" spans="1:4" x14ac:dyDescent="0.25">
      <c r="A2122" s="3" t="s">
        <v>4898</v>
      </c>
      <c r="B2122" s="8" t="str">
        <f>VLOOKUP(Tabla3[[#This Row],[COD . CLIENTE  ]],Tabla15[],2,FALSE)</f>
        <v>GUTIERREZ GABRIEL GENARO WILFREDO</v>
      </c>
      <c r="C2122" s="1" t="e">
        <f>VLOOKUP(Tabla3[[#This Row],[COD . CLIENTE  ]],CREDITO[],4,FALSE)</f>
        <v>#N/A</v>
      </c>
      <c r="D2122" s="1" t="e">
        <f>VLOOKUP(Tabla3[[#This Row],[COD . CLIENTE  ]],CREDITO[],6,FALSE)</f>
        <v>#N/A</v>
      </c>
    </row>
    <row r="2123" spans="1:4" x14ac:dyDescent="0.25">
      <c r="A2123" s="3" t="s">
        <v>5313</v>
      </c>
      <c r="B2123" s="8" t="str">
        <f>VLOOKUP(Tabla3[[#This Row],[COD . CLIENTE  ]],Tabla15[],2,FALSE)</f>
        <v>AGUILAR HUARIPAUCAR JOSE ANTONIO</v>
      </c>
      <c r="C2123" s="1" t="e">
        <f>VLOOKUP(Tabla3[[#This Row],[COD . CLIENTE  ]],CREDITO[],4,FALSE)</f>
        <v>#N/A</v>
      </c>
      <c r="D2123" s="1" t="e">
        <f>VLOOKUP(Tabla3[[#This Row],[COD . CLIENTE  ]],CREDITO[],6,FALSE)</f>
        <v>#N/A</v>
      </c>
    </row>
    <row r="2124" spans="1:4" x14ac:dyDescent="0.25">
      <c r="A2124" s="3" t="s">
        <v>11001</v>
      </c>
      <c r="B2124" s="8" t="str">
        <f>VLOOKUP(Tabla3[[#This Row],[COD . CLIENTE  ]],Tabla15[],2,FALSE)</f>
        <v>TREIND E.I.R.L.</v>
      </c>
      <c r="C2124" s="1" t="e">
        <f>VLOOKUP(Tabla3[[#This Row],[COD . CLIENTE  ]],CREDITO[],4,FALSE)</f>
        <v>#N/A</v>
      </c>
      <c r="D2124" s="1" t="e">
        <f>VLOOKUP(Tabla3[[#This Row],[COD . CLIENTE  ]],CREDITO[],6,FALSE)</f>
        <v>#N/A</v>
      </c>
    </row>
    <row r="2125" spans="1:4" x14ac:dyDescent="0.25">
      <c r="A2125" s="3" t="s">
        <v>9860</v>
      </c>
      <c r="B2125" s="8" t="str">
        <f>VLOOKUP(Tabla3[[#This Row],[COD . CLIENTE  ]],Tabla15[],2,FALSE)</f>
        <v>CONEX SOLUCIONES TECNOLOGICAS S.A.C</v>
      </c>
      <c r="C2125" s="1" t="e">
        <f>VLOOKUP(Tabla3[[#This Row],[COD . CLIENTE  ]],CREDITO[],4,FALSE)</f>
        <v>#N/A</v>
      </c>
      <c r="D2125" s="1" t="e">
        <f>VLOOKUP(Tabla3[[#This Row],[COD . CLIENTE  ]],CREDITO[],6,FALSE)</f>
        <v>#N/A</v>
      </c>
    </row>
    <row r="2126" spans="1:4" x14ac:dyDescent="0.25">
      <c r="A2126" s="3" t="s">
        <v>10400</v>
      </c>
      <c r="B2126" s="8" t="str">
        <f>VLOOKUP(Tabla3[[#This Row],[COD . CLIENTE  ]],Tabla15[],2,FALSE)</f>
        <v>CN FRIO INDUSTRIAL S.A.C.</v>
      </c>
      <c r="C2126" s="1" t="e">
        <f>VLOOKUP(Tabla3[[#This Row],[COD . CLIENTE  ]],CREDITO[],4,FALSE)</f>
        <v>#N/A</v>
      </c>
      <c r="D2126" s="1" t="e">
        <f>VLOOKUP(Tabla3[[#This Row],[COD . CLIENTE  ]],CREDITO[],6,FALSE)</f>
        <v>#N/A</v>
      </c>
    </row>
    <row r="2127" spans="1:4" x14ac:dyDescent="0.25">
      <c r="A2127" s="3" t="s">
        <v>10229</v>
      </c>
      <c r="B2127" s="8" t="str">
        <f>VLOOKUP(Tabla3[[#This Row],[COD . CLIENTE  ]],Tabla15[],2,FALSE)</f>
        <v>MASTERCOOL PERU COMPANY S.A.C.</v>
      </c>
      <c r="C2127" s="1" t="e">
        <f>VLOOKUP(Tabla3[[#This Row],[COD . CLIENTE  ]],CREDITO[],4,FALSE)</f>
        <v>#N/A</v>
      </c>
      <c r="D2127" s="1" t="e">
        <f>VLOOKUP(Tabla3[[#This Row],[COD . CLIENTE  ]],CREDITO[],6,FALSE)</f>
        <v>#N/A</v>
      </c>
    </row>
    <row r="2128" spans="1:4" x14ac:dyDescent="0.25">
      <c r="A2128" s="3" t="s">
        <v>10400</v>
      </c>
      <c r="B2128" s="8" t="str">
        <f>VLOOKUP(Tabla3[[#This Row],[COD . CLIENTE  ]],Tabla15[],2,FALSE)</f>
        <v>CN FRIO INDUSTRIAL S.A.C.</v>
      </c>
      <c r="C2128" s="1" t="e">
        <f>VLOOKUP(Tabla3[[#This Row],[COD . CLIENTE  ]],CREDITO[],4,FALSE)</f>
        <v>#N/A</v>
      </c>
      <c r="D2128" s="1" t="e">
        <f>VLOOKUP(Tabla3[[#This Row],[COD . CLIENTE  ]],CREDITO[],6,FALSE)</f>
        <v>#N/A</v>
      </c>
    </row>
    <row r="2129" spans="1:4" x14ac:dyDescent="0.25">
      <c r="A2129" s="3" t="s">
        <v>10690</v>
      </c>
      <c r="B2129" s="8" t="str">
        <f>VLOOKUP(Tabla3[[#This Row],[COD . CLIENTE  ]],Tabla15[],2,FALSE)</f>
        <v>RFALMA E.I.R.L.</v>
      </c>
      <c r="C2129" s="1" t="e">
        <f>VLOOKUP(Tabla3[[#This Row],[COD . CLIENTE  ]],CREDITO[],4,FALSE)</f>
        <v>#N/A</v>
      </c>
      <c r="D2129" s="1" t="e">
        <f>VLOOKUP(Tabla3[[#This Row],[COD . CLIENTE  ]],CREDITO[],6,FALSE)</f>
        <v>#N/A</v>
      </c>
    </row>
    <row r="2130" spans="1:4" x14ac:dyDescent="0.25">
      <c r="A2130" s="3" t="s">
        <v>10690</v>
      </c>
      <c r="B2130" s="8" t="str">
        <f>VLOOKUP(Tabla3[[#This Row],[COD . CLIENTE  ]],Tabla15[],2,FALSE)</f>
        <v>RFALMA E.I.R.L.</v>
      </c>
      <c r="C2130" s="1" t="e">
        <f>VLOOKUP(Tabla3[[#This Row],[COD . CLIENTE  ]],CREDITO[],4,FALSE)</f>
        <v>#N/A</v>
      </c>
      <c r="D2130" s="1" t="e">
        <f>VLOOKUP(Tabla3[[#This Row],[COD . CLIENTE  ]],CREDITO[],6,FALSE)</f>
        <v>#N/A</v>
      </c>
    </row>
    <row r="2131" spans="1:4" x14ac:dyDescent="0.25">
      <c r="A2131" s="3" t="s">
        <v>10223</v>
      </c>
      <c r="B2131" s="8" t="str">
        <f>VLOOKUP(Tabla3[[#This Row],[COD . CLIENTE  ]],Tabla15[],2,FALSE)</f>
        <v>SWIFTCOOL S.A.C.</v>
      </c>
      <c r="C2131" s="1" t="e">
        <f>VLOOKUP(Tabla3[[#This Row],[COD . CLIENTE  ]],CREDITO[],4,FALSE)</f>
        <v>#N/A</v>
      </c>
      <c r="D2131" s="1" t="e">
        <f>VLOOKUP(Tabla3[[#This Row],[COD . CLIENTE  ]],CREDITO[],6,FALSE)</f>
        <v>#N/A</v>
      </c>
    </row>
    <row r="2132" spans="1:4" x14ac:dyDescent="0.25">
      <c r="A2132" s="3" t="s">
        <v>8579</v>
      </c>
      <c r="B2132" s="8" t="str">
        <f>VLOOKUP(Tabla3[[#This Row],[COD . CLIENTE  ]],Tabla15[],2,FALSE)</f>
        <v>HANTOF TEKPESA GROUP E.I.R.L.</v>
      </c>
      <c r="C2132" s="1" t="e">
        <f>VLOOKUP(Tabla3[[#This Row],[COD . CLIENTE  ]],CREDITO[],4,FALSE)</f>
        <v>#N/A</v>
      </c>
      <c r="D2132" s="1" t="e">
        <f>VLOOKUP(Tabla3[[#This Row],[COD . CLIENTE  ]],CREDITO[],6,FALSE)</f>
        <v>#N/A</v>
      </c>
    </row>
    <row r="2133" spans="1:4" x14ac:dyDescent="0.25">
      <c r="A2133" s="3" t="s">
        <v>10223</v>
      </c>
      <c r="B2133" s="8" t="str">
        <f>VLOOKUP(Tabla3[[#This Row],[COD . CLIENTE  ]],Tabla15[],2,FALSE)</f>
        <v>SWIFTCOOL S.A.C.</v>
      </c>
      <c r="C2133" s="1" t="e">
        <f>VLOOKUP(Tabla3[[#This Row],[COD . CLIENTE  ]],CREDITO[],4,FALSE)</f>
        <v>#N/A</v>
      </c>
      <c r="D2133" s="1" t="e">
        <f>VLOOKUP(Tabla3[[#This Row],[COD . CLIENTE  ]],CREDITO[],6,FALSE)</f>
        <v>#N/A</v>
      </c>
    </row>
    <row r="2134" spans="1:4" x14ac:dyDescent="0.25">
      <c r="A2134" s="3" t="s">
        <v>21936</v>
      </c>
      <c r="B2134" s="8" t="str">
        <f>VLOOKUP(Tabla3[[#This Row],[COD . CLIENTE  ]],Tabla15[],2,FALSE)</f>
        <v>CQH FRUTIVAS EIRL</v>
      </c>
      <c r="C2134" s="1" t="e">
        <f>VLOOKUP(Tabla3[[#This Row],[COD . CLIENTE  ]],CREDITO[],4,FALSE)</f>
        <v>#N/A</v>
      </c>
      <c r="D2134" s="1" t="e">
        <f>VLOOKUP(Tabla3[[#This Row],[COD . CLIENTE  ]],CREDITO[],6,FALSE)</f>
        <v>#N/A</v>
      </c>
    </row>
    <row r="2135" spans="1:4" x14ac:dyDescent="0.25">
      <c r="A2135" s="3" t="s">
        <v>22400</v>
      </c>
      <c r="B2135" s="8" t="str">
        <f>VLOOKUP(Tabla3[[#This Row],[COD . CLIENTE  ]],Tabla15[],2,FALSE)</f>
        <v>PRZ INVERSIONES SAC</v>
      </c>
      <c r="C2135" s="1" t="e">
        <f>VLOOKUP(Tabla3[[#This Row],[COD . CLIENTE  ]],CREDITO[],4,FALSE)</f>
        <v>#N/A</v>
      </c>
      <c r="D2135" s="1" t="e">
        <f>VLOOKUP(Tabla3[[#This Row],[COD . CLIENTE  ]],CREDITO[],6,FALSE)</f>
        <v>#N/A</v>
      </c>
    </row>
    <row r="2136" spans="1:4" x14ac:dyDescent="0.25">
      <c r="A2136" s="3" t="s">
        <v>22400</v>
      </c>
      <c r="B2136" s="8" t="str">
        <f>VLOOKUP(Tabla3[[#This Row],[COD . CLIENTE  ]],Tabla15[],2,FALSE)</f>
        <v>PRZ INVERSIONES SAC</v>
      </c>
      <c r="C2136" s="1" t="e">
        <f>VLOOKUP(Tabla3[[#This Row],[COD . CLIENTE  ]],CREDITO[],4,FALSE)</f>
        <v>#N/A</v>
      </c>
      <c r="D2136" s="1" t="e">
        <f>VLOOKUP(Tabla3[[#This Row],[COD . CLIENTE  ]],CREDITO[],6,FALSE)</f>
        <v>#N/A</v>
      </c>
    </row>
    <row r="2137" spans="1:4" x14ac:dyDescent="0.25">
      <c r="A2137" s="3" t="s">
        <v>5190</v>
      </c>
      <c r="B2137" s="8" t="str">
        <f>VLOOKUP(Tabla3[[#This Row],[COD . CLIENTE  ]],Tabla15[],2,FALSE)</f>
        <v>PLAZA GABRIEL HIONLI CARLOS</v>
      </c>
      <c r="C2137" s="1" t="e">
        <f>VLOOKUP(Tabla3[[#This Row],[COD . CLIENTE  ]],CREDITO[],4,FALSE)</f>
        <v>#N/A</v>
      </c>
      <c r="D2137" s="1" t="e">
        <f>VLOOKUP(Tabla3[[#This Row],[COD . CLIENTE  ]],CREDITO[],6,FALSE)</f>
        <v>#N/A</v>
      </c>
    </row>
    <row r="2138" spans="1:4" x14ac:dyDescent="0.25">
      <c r="A2138" s="3" t="s">
        <v>11230</v>
      </c>
      <c r="B2138" s="8" t="str">
        <f>VLOOKUP(Tabla3[[#This Row],[COD . CLIENTE  ]],Tabla15[],2,FALSE)</f>
        <v>HVAC-R IMPORTACIONES S.A.C</v>
      </c>
      <c r="C2138" s="1" t="e">
        <f>VLOOKUP(Tabla3[[#This Row],[COD . CLIENTE  ]],CREDITO[],4,FALSE)</f>
        <v>#N/A</v>
      </c>
      <c r="D2138" s="1" t="e">
        <f>VLOOKUP(Tabla3[[#This Row],[COD . CLIENTE  ]],CREDITO[],6,FALSE)</f>
        <v>#N/A</v>
      </c>
    </row>
    <row r="2139" spans="1:4" x14ac:dyDescent="0.25">
      <c r="A2139" s="3" t="s">
        <v>22363</v>
      </c>
      <c r="B2139" s="8" t="str">
        <f>VLOOKUP(Tabla3[[#This Row],[COD . CLIENTE  ]],Tabla15[],2,FALSE)</f>
        <v>MESIAS TORRES MARIELA</v>
      </c>
      <c r="C2139" s="1" t="e">
        <f>VLOOKUP(Tabla3[[#This Row],[COD . CLIENTE  ]],CREDITO[],4,FALSE)</f>
        <v>#N/A</v>
      </c>
      <c r="D2139" s="1" t="e">
        <f>VLOOKUP(Tabla3[[#This Row],[COD . CLIENTE  ]],CREDITO[],6,FALSE)</f>
        <v>#N/A</v>
      </c>
    </row>
    <row r="2140" spans="1:4" x14ac:dyDescent="0.25">
      <c r="A2140" s="3" t="s">
        <v>22523</v>
      </c>
      <c r="B2140" s="8" t="e">
        <f>VLOOKUP(Tabla3[[#This Row],[COD . CLIENTE  ]],Tabla15[],2,FALSE)</f>
        <v>#N/A</v>
      </c>
      <c r="C2140" s="1" t="e">
        <f>VLOOKUP(Tabla3[[#This Row],[COD . CLIENTE  ]],CREDITO[],4,FALSE)</f>
        <v>#N/A</v>
      </c>
      <c r="D2140" s="1" t="e">
        <f>VLOOKUP(Tabla3[[#This Row],[COD . CLIENTE  ]],CREDITO[],6,FALSE)</f>
        <v>#N/A</v>
      </c>
    </row>
    <row r="2141" spans="1:4" x14ac:dyDescent="0.25">
      <c r="A2141" s="3" t="s">
        <v>22035</v>
      </c>
      <c r="B2141" s="8" t="str">
        <f>VLOOKUP(Tabla3[[#This Row],[COD . CLIENTE  ]],Tabla15[],2,FALSE)</f>
        <v>AUTOMATTIC CORP SAC</v>
      </c>
      <c r="C2141" s="1" t="e">
        <f>VLOOKUP(Tabla3[[#This Row],[COD . CLIENTE  ]],CREDITO[],4,FALSE)</f>
        <v>#N/A</v>
      </c>
      <c r="D2141" s="1" t="e">
        <f>VLOOKUP(Tabla3[[#This Row],[COD . CLIENTE  ]],CREDITO[],6,FALSE)</f>
        <v>#N/A</v>
      </c>
    </row>
    <row r="2142" spans="1:4" x14ac:dyDescent="0.25">
      <c r="A2142" s="3" t="s">
        <v>8968</v>
      </c>
      <c r="B2142" s="8" t="str">
        <f>VLOOKUP(Tabla3[[#This Row],[COD . CLIENTE  ]],Tabla15[],2,FALSE)</f>
        <v>COMERCIAL REFRIGERACION PERU S.A.C.</v>
      </c>
      <c r="C2142" s="1" t="str">
        <f>VLOOKUP(Tabla3[[#This Row],[COD . CLIENTE  ]],CREDITO[],4,FALSE)</f>
        <v>Crédito 30 días</v>
      </c>
      <c r="D2142" s="1" t="str">
        <f>VLOOKUP(Tabla3[[#This Row],[COD . CLIENTE  ]],CREDITO[],6,FALSE)</f>
        <v>Alexandra Paredes</v>
      </c>
    </row>
    <row r="2143" spans="1:4" x14ac:dyDescent="0.25">
      <c r="A2143" s="3" t="s">
        <v>8968</v>
      </c>
      <c r="B2143" s="8" t="str">
        <f>VLOOKUP(Tabla3[[#This Row],[COD . CLIENTE  ]],Tabla15[],2,FALSE)</f>
        <v>COMERCIAL REFRIGERACION PERU S.A.C.</v>
      </c>
      <c r="C2143" s="1" t="str">
        <f>VLOOKUP(Tabla3[[#This Row],[COD . CLIENTE  ]],CREDITO[],4,FALSE)</f>
        <v>Crédito 30 días</v>
      </c>
      <c r="D2143" s="1" t="str">
        <f>VLOOKUP(Tabla3[[#This Row],[COD . CLIENTE  ]],CREDITO[],6,FALSE)</f>
        <v>Alexandra Paredes</v>
      </c>
    </row>
    <row r="2144" spans="1:4" x14ac:dyDescent="0.25">
      <c r="A2144" s="3" t="s">
        <v>5307</v>
      </c>
      <c r="B2144" s="8" t="str">
        <f>VLOOKUP(Tabla3[[#This Row],[COD . CLIENTE  ]],Tabla15[],2,FALSE)</f>
        <v>VIOLETA HUALLPARTUPA JOEL MODESTO</v>
      </c>
      <c r="C2144" s="1" t="e">
        <f>VLOOKUP(Tabla3[[#This Row],[COD . CLIENTE  ]],CREDITO[],4,FALSE)</f>
        <v>#N/A</v>
      </c>
      <c r="D2144" s="1" t="e">
        <f>VLOOKUP(Tabla3[[#This Row],[COD . CLIENTE  ]],CREDITO[],6,FALSE)</f>
        <v>#N/A</v>
      </c>
    </row>
    <row r="2145" spans="1:4" x14ac:dyDescent="0.25">
      <c r="A2145" s="3" t="s">
        <v>7514</v>
      </c>
      <c r="B2145" s="8" t="str">
        <f>VLOOKUP(Tabla3[[#This Row],[COD . CLIENTE  ]],Tabla15[],2,FALSE)</f>
        <v>REFRITECH - REFRIGERATION S.A.C.</v>
      </c>
      <c r="C2145" s="1" t="e">
        <f>VLOOKUP(Tabla3[[#This Row],[COD . CLIENTE  ]],CREDITO[],4,FALSE)</f>
        <v>#N/A</v>
      </c>
      <c r="D2145" s="1" t="e">
        <f>VLOOKUP(Tabla3[[#This Row],[COD . CLIENTE  ]],CREDITO[],6,FALSE)</f>
        <v>#N/A</v>
      </c>
    </row>
    <row r="2146" spans="1:4" x14ac:dyDescent="0.25">
      <c r="A2146" s="3" t="s">
        <v>11210</v>
      </c>
      <c r="B2146" s="8" t="str">
        <f>VLOOKUP(Tabla3[[#This Row],[COD . CLIENTE  ]],Tabla15[],2,FALSE)</f>
        <v>CONEX REFRIGERACIÓN S.A.C.</v>
      </c>
      <c r="C2146" s="1" t="e">
        <f>VLOOKUP(Tabla3[[#This Row],[COD . CLIENTE  ]],CREDITO[],4,FALSE)</f>
        <v>#N/A</v>
      </c>
      <c r="D2146" s="1" t="e">
        <f>VLOOKUP(Tabla3[[#This Row],[COD . CLIENTE  ]],CREDITO[],6,FALSE)</f>
        <v>#N/A</v>
      </c>
    </row>
    <row r="2147" spans="1:4" x14ac:dyDescent="0.25">
      <c r="A2147" s="3" t="s">
        <v>22524</v>
      </c>
      <c r="B2147" s="8" t="e">
        <f>VLOOKUP(Tabla3[[#This Row],[COD . CLIENTE  ]],Tabla15[],2,FALSE)</f>
        <v>#N/A</v>
      </c>
      <c r="C2147" s="1" t="e">
        <f>VLOOKUP(Tabla3[[#This Row],[COD . CLIENTE  ]],CREDITO[],4,FALSE)</f>
        <v>#N/A</v>
      </c>
      <c r="D2147" s="1" t="e">
        <f>VLOOKUP(Tabla3[[#This Row],[COD . CLIENTE  ]],CREDITO[],6,FALSE)</f>
        <v>#N/A</v>
      </c>
    </row>
    <row r="2148" spans="1:4" x14ac:dyDescent="0.25">
      <c r="A2148" s="3" t="s">
        <v>22363</v>
      </c>
      <c r="B2148" s="8" t="str">
        <f>VLOOKUP(Tabla3[[#This Row],[COD . CLIENTE  ]],Tabla15[],2,FALSE)</f>
        <v>MESIAS TORRES MARIELA</v>
      </c>
      <c r="C2148" s="1" t="e">
        <f>VLOOKUP(Tabla3[[#This Row],[COD . CLIENTE  ]],CREDITO[],4,FALSE)</f>
        <v>#N/A</v>
      </c>
      <c r="D2148" s="1" t="e">
        <f>VLOOKUP(Tabla3[[#This Row],[COD . CLIENTE  ]],CREDITO[],6,FALSE)</f>
        <v>#N/A</v>
      </c>
    </row>
    <row r="2149" spans="1:4" x14ac:dyDescent="0.25">
      <c r="A2149" s="3" t="s">
        <v>9058</v>
      </c>
      <c r="B2149" s="8" t="str">
        <f>VLOOKUP(Tabla3[[#This Row],[COD . CLIENTE  ]],Tabla15[],2,FALSE)</f>
        <v>REFRIWORLD PERU S.A.C.</v>
      </c>
      <c r="C2149" s="1" t="str">
        <f>VLOOKUP(Tabla3[[#This Row],[COD . CLIENTE  ]],CREDITO[],4,FALSE)</f>
        <v>Crédito 30 días</v>
      </c>
      <c r="D2149" s="1" t="str">
        <f>VLOOKUP(Tabla3[[#This Row],[COD . CLIENTE  ]],CREDITO[],6,FALSE)</f>
        <v>MERIE TINEO</v>
      </c>
    </row>
    <row r="2150" spans="1:4" x14ac:dyDescent="0.25">
      <c r="A2150" s="3" t="s">
        <v>22363</v>
      </c>
      <c r="B2150" s="8" t="str">
        <f>VLOOKUP(Tabla3[[#This Row],[COD . CLIENTE  ]],Tabla15[],2,FALSE)</f>
        <v>MESIAS TORRES MARIELA</v>
      </c>
      <c r="C2150" s="1" t="e">
        <f>VLOOKUP(Tabla3[[#This Row],[COD . CLIENTE  ]],CREDITO[],4,FALSE)</f>
        <v>#N/A</v>
      </c>
      <c r="D2150" s="1" t="e">
        <f>VLOOKUP(Tabla3[[#This Row],[COD . CLIENTE  ]],CREDITO[],6,FALSE)</f>
        <v>#N/A</v>
      </c>
    </row>
    <row r="2151" spans="1:4" x14ac:dyDescent="0.25">
      <c r="A2151" s="3" t="s">
        <v>9860</v>
      </c>
      <c r="B2151" s="8" t="str">
        <f>VLOOKUP(Tabla3[[#This Row],[COD . CLIENTE  ]],Tabla15[],2,FALSE)</f>
        <v>CONEX SOLUCIONES TECNOLOGICAS S.A.C</v>
      </c>
      <c r="C2151" s="1" t="e">
        <f>VLOOKUP(Tabla3[[#This Row],[COD . CLIENTE  ]],CREDITO[],4,FALSE)</f>
        <v>#N/A</v>
      </c>
      <c r="D2151" s="1" t="e">
        <f>VLOOKUP(Tabla3[[#This Row],[COD . CLIENTE  ]],CREDITO[],6,FALSE)</f>
        <v>#N/A</v>
      </c>
    </row>
    <row r="2152" spans="1:4" x14ac:dyDescent="0.25">
      <c r="A2152" s="3" t="s">
        <v>6218</v>
      </c>
      <c r="B2152" s="8" t="str">
        <f>VLOOKUP(Tabla3[[#This Row],[COD . CLIENTE  ]],Tabla15[],2,FALSE)</f>
        <v>MAN PAN SERVICE S.A.C</v>
      </c>
      <c r="C2152" s="1" t="e">
        <f>VLOOKUP(Tabla3[[#This Row],[COD . CLIENTE  ]],CREDITO[],4,FALSE)</f>
        <v>#N/A</v>
      </c>
      <c r="D2152" s="1" t="e">
        <f>VLOOKUP(Tabla3[[#This Row],[COD . CLIENTE  ]],CREDITO[],6,FALSE)</f>
        <v>#N/A</v>
      </c>
    </row>
    <row r="2153" spans="1:4" x14ac:dyDescent="0.25">
      <c r="A2153" s="3" t="s">
        <v>6654</v>
      </c>
      <c r="B2153" s="8" t="str">
        <f>VLOOKUP(Tabla3[[#This Row],[COD . CLIENTE  ]],Tabla15[],2,FALSE)</f>
        <v>FRIO GLOBAL S.A.C</v>
      </c>
      <c r="C2153" s="1" t="e">
        <f>VLOOKUP(Tabla3[[#This Row],[COD . CLIENTE  ]],CREDITO[],4,FALSE)</f>
        <v>#N/A</v>
      </c>
      <c r="D2153" s="1" t="e">
        <f>VLOOKUP(Tabla3[[#This Row],[COD . CLIENTE  ]],CREDITO[],6,FALSE)</f>
        <v>#N/A</v>
      </c>
    </row>
    <row r="2154" spans="1:4" x14ac:dyDescent="0.25">
      <c r="A2154" s="3" t="s">
        <v>6294</v>
      </c>
      <c r="B2154" s="8" t="str">
        <f>VLOOKUP(Tabla3[[#This Row],[COD . CLIENTE  ]],Tabla15[],2,FALSE)</f>
        <v>PASTORURI S.A.</v>
      </c>
      <c r="C2154" s="1" t="e">
        <f>VLOOKUP(Tabla3[[#This Row],[COD . CLIENTE  ]],CREDITO[],4,FALSE)</f>
        <v>#N/A</v>
      </c>
      <c r="D2154" s="1" t="e">
        <f>VLOOKUP(Tabla3[[#This Row],[COD . CLIENTE  ]],CREDITO[],6,FALSE)</f>
        <v>#N/A</v>
      </c>
    </row>
    <row r="2155" spans="1:4" x14ac:dyDescent="0.25">
      <c r="A2155" s="3" t="s">
        <v>11303</v>
      </c>
      <c r="B2155" s="8" t="str">
        <f>VLOOKUP(Tabla3[[#This Row],[COD . CLIENTE  ]],Tabla15[],2,FALSE)</f>
        <v>REPRESENTACIONES VILA R &amp; T S.A.C.</v>
      </c>
      <c r="C2155" s="1" t="e">
        <f>VLOOKUP(Tabla3[[#This Row],[COD . CLIENTE  ]],CREDITO[],4,FALSE)</f>
        <v>#N/A</v>
      </c>
      <c r="D2155" s="1" t="e">
        <f>VLOOKUP(Tabla3[[#This Row],[COD . CLIENTE  ]],CREDITO[],6,FALSE)</f>
        <v>#N/A</v>
      </c>
    </row>
    <row r="2156" spans="1:4" x14ac:dyDescent="0.25">
      <c r="A2156" s="3" t="s">
        <v>5601</v>
      </c>
      <c r="B2156" s="8" t="str">
        <f>VLOOKUP(Tabla3[[#This Row],[COD . CLIENTE  ]],Tabla15[],2,FALSE)</f>
        <v>AGREDA GONZALEZ ROBERTO RAFAEL</v>
      </c>
      <c r="C2156" s="1" t="e">
        <f>VLOOKUP(Tabla3[[#This Row],[COD . CLIENTE  ]],CREDITO[],4,FALSE)</f>
        <v>#N/A</v>
      </c>
      <c r="D2156" s="1" t="e">
        <f>VLOOKUP(Tabla3[[#This Row],[COD . CLIENTE  ]],CREDITO[],6,FALSE)</f>
        <v>#N/A</v>
      </c>
    </row>
    <row r="2157" spans="1:4" x14ac:dyDescent="0.25">
      <c r="A2157" s="3" t="s">
        <v>11070</v>
      </c>
      <c r="B2157" s="8" t="str">
        <f>VLOOKUP(Tabla3[[#This Row],[COD . CLIENTE  ]],Tabla15[],2,FALSE)</f>
        <v>INNOVACION FENIX S.A.C.</v>
      </c>
      <c r="C2157" s="1" t="e">
        <f>VLOOKUP(Tabla3[[#This Row],[COD . CLIENTE  ]],CREDITO[],4,FALSE)</f>
        <v>#N/A</v>
      </c>
      <c r="D2157" s="1" t="e">
        <f>VLOOKUP(Tabla3[[#This Row],[COD . CLIENTE  ]],CREDITO[],6,FALSE)</f>
        <v>#N/A</v>
      </c>
    </row>
    <row r="2158" spans="1:4" x14ac:dyDescent="0.25">
      <c r="A2158" s="3" t="s">
        <v>22526</v>
      </c>
      <c r="B2158" s="8" t="e">
        <f>VLOOKUP(Tabla3[[#This Row],[COD . CLIENTE  ]],Tabla15[],2,FALSE)</f>
        <v>#N/A</v>
      </c>
      <c r="C2158" s="1" t="e">
        <f>VLOOKUP(Tabla3[[#This Row],[COD . CLIENTE  ]],CREDITO[],4,FALSE)</f>
        <v>#N/A</v>
      </c>
      <c r="D2158" s="1" t="e">
        <f>VLOOKUP(Tabla3[[#This Row],[COD . CLIENTE  ]],CREDITO[],6,FALSE)</f>
        <v>#N/A</v>
      </c>
    </row>
    <row r="2159" spans="1:4" x14ac:dyDescent="0.25">
      <c r="A2159" s="3" t="s">
        <v>8968</v>
      </c>
      <c r="B2159" s="8" t="str">
        <f>VLOOKUP(Tabla3[[#This Row],[COD . CLIENTE  ]],Tabla15[],2,FALSE)</f>
        <v>COMERCIAL REFRIGERACION PERU S.A.C.</v>
      </c>
      <c r="C2159" s="1" t="str">
        <f>VLOOKUP(Tabla3[[#This Row],[COD . CLIENTE  ]],CREDITO[],4,FALSE)</f>
        <v>Crédito 30 días</v>
      </c>
      <c r="D2159" s="1" t="str">
        <f>VLOOKUP(Tabla3[[#This Row],[COD . CLIENTE  ]],CREDITO[],6,FALSE)</f>
        <v>Alexandra Paredes</v>
      </c>
    </row>
    <row r="2160" spans="1:4" x14ac:dyDescent="0.25">
      <c r="A2160" s="3" t="s">
        <v>22527</v>
      </c>
      <c r="B2160" s="8" t="e">
        <f>VLOOKUP(Tabla3[[#This Row],[COD . CLIENTE  ]],Tabla15[],2,FALSE)</f>
        <v>#N/A</v>
      </c>
      <c r="C2160" s="1" t="e">
        <f>VLOOKUP(Tabla3[[#This Row],[COD . CLIENTE  ]],CREDITO[],4,FALSE)</f>
        <v>#N/A</v>
      </c>
      <c r="D2160" s="1" t="e">
        <f>VLOOKUP(Tabla3[[#This Row],[COD . CLIENTE  ]],CREDITO[],6,FALSE)</f>
        <v>#N/A</v>
      </c>
    </row>
    <row r="2161" spans="1:4" x14ac:dyDescent="0.25">
      <c r="A2161" s="3" t="s">
        <v>5968</v>
      </c>
      <c r="B2161" s="8" t="str">
        <f>VLOOKUP(Tabla3[[#This Row],[COD . CLIENTE  ]],Tabla15[],2,FALSE)</f>
        <v>CIME COMERCIAL S.A.</v>
      </c>
      <c r="C2161" s="1" t="str">
        <f>VLOOKUP(Tabla3[[#This Row],[COD . CLIENTE  ]],CREDITO[],4,FALSE)</f>
        <v>Crédito 15 días</v>
      </c>
      <c r="D2161" s="1" t="str">
        <f>VLOOKUP(Tabla3[[#This Row],[COD . CLIENTE  ]],CREDITO[],6,FALSE)</f>
        <v>DIANA MAYORCA</v>
      </c>
    </row>
    <row r="2162" spans="1:4" x14ac:dyDescent="0.25">
      <c r="A2162" s="3" t="s">
        <v>4782</v>
      </c>
      <c r="B2162" s="8" t="str">
        <f>VLOOKUP(Tabla3[[#This Row],[COD . CLIENTE  ]],Tabla15[],2,FALSE)</f>
        <v>QUISPE ZAVALA JOSE MANUEL</v>
      </c>
      <c r="C2162" s="1" t="e">
        <f>VLOOKUP(Tabla3[[#This Row],[COD . CLIENTE  ]],CREDITO[],4,FALSE)</f>
        <v>#N/A</v>
      </c>
      <c r="D2162" s="1" t="e">
        <f>VLOOKUP(Tabla3[[#This Row],[COD . CLIENTE  ]],CREDITO[],6,FALSE)</f>
        <v>#N/A</v>
      </c>
    </row>
    <row r="2163" spans="1:4" x14ac:dyDescent="0.25">
      <c r="A2163" s="3" t="s">
        <v>11140</v>
      </c>
      <c r="B2163" s="8" t="str">
        <f>VLOOKUP(Tabla3[[#This Row],[COD . CLIENTE  ]],Tabla15[],2,FALSE)</f>
        <v>CORPORACION PERUANA DE REPUESTOS E.I.R.L.</v>
      </c>
      <c r="C2163" s="1" t="e">
        <f>VLOOKUP(Tabla3[[#This Row],[COD . CLIENTE  ]],CREDITO[],4,FALSE)</f>
        <v>#N/A</v>
      </c>
      <c r="D2163" s="1" t="e">
        <f>VLOOKUP(Tabla3[[#This Row],[COD . CLIENTE  ]],CREDITO[],6,FALSE)</f>
        <v>#N/A</v>
      </c>
    </row>
    <row r="2164" spans="1:4" x14ac:dyDescent="0.25">
      <c r="A2164" s="3" t="s">
        <v>19237</v>
      </c>
      <c r="B2164" s="8" t="str">
        <f>VLOOKUP(Tabla3[[#This Row],[COD . CLIENTE  ]],Tabla15[],2,FALSE)</f>
        <v xml:space="preserve">CORPORACION BLAD </v>
      </c>
      <c r="C2164" s="1" t="e">
        <f>VLOOKUP(Tabla3[[#This Row],[COD . CLIENTE  ]],CREDITO[],4,FALSE)</f>
        <v>#N/A</v>
      </c>
      <c r="D2164" s="1" t="e">
        <f>VLOOKUP(Tabla3[[#This Row],[COD . CLIENTE  ]],CREDITO[],6,FALSE)</f>
        <v>#N/A</v>
      </c>
    </row>
    <row r="2165" spans="1:4" x14ac:dyDescent="0.25">
      <c r="A2165" s="3" t="s">
        <v>4682</v>
      </c>
      <c r="B2165" s="8" t="str">
        <f>VLOOKUP(Tabla3[[#This Row],[COD . CLIENTE  ]],Tabla15[],2,FALSE)</f>
        <v>JULCARIMA SIMEON ROMULO JUAN</v>
      </c>
      <c r="C2165" s="1" t="e">
        <f>VLOOKUP(Tabla3[[#This Row],[COD . CLIENTE  ]],CREDITO[],4,FALSE)</f>
        <v>#N/A</v>
      </c>
      <c r="D2165" s="1" t="e">
        <f>VLOOKUP(Tabla3[[#This Row],[COD . CLIENTE  ]],CREDITO[],6,FALSE)</f>
        <v>#N/A</v>
      </c>
    </row>
    <row r="2166" spans="1:4" x14ac:dyDescent="0.25">
      <c r="A2166" s="3" t="s">
        <v>9683</v>
      </c>
      <c r="B2166" s="8" t="str">
        <f>VLOOKUP(Tabla3[[#This Row],[COD . CLIENTE  ]],Tabla15[],2,FALSE)</f>
        <v>ASVID ENGINEERING SOCIEDAD ANONIMA CERRADA</v>
      </c>
      <c r="C2166" s="1" t="e">
        <f>VLOOKUP(Tabla3[[#This Row],[COD . CLIENTE  ]],CREDITO[],4,FALSE)</f>
        <v>#N/A</v>
      </c>
      <c r="D2166" s="1" t="e">
        <f>VLOOKUP(Tabla3[[#This Row],[COD . CLIENTE  ]],CREDITO[],6,FALSE)</f>
        <v>#N/A</v>
      </c>
    </row>
    <row r="2167" spans="1:4" x14ac:dyDescent="0.25">
      <c r="A2167" s="3" t="s">
        <v>10262</v>
      </c>
      <c r="B2167" s="8" t="str">
        <f>VLOOKUP(Tabla3[[#This Row],[COD . CLIENTE  ]],Tabla15[],2,FALSE)</f>
        <v>D&amp;G PERU SERVICIOS GENERALES E.I.R.L.</v>
      </c>
      <c r="C2167" s="1" t="e">
        <f>VLOOKUP(Tabla3[[#This Row],[COD . CLIENTE  ]],CREDITO[],4,FALSE)</f>
        <v>#N/A</v>
      </c>
      <c r="D2167" s="1" t="e">
        <f>VLOOKUP(Tabla3[[#This Row],[COD . CLIENTE  ]],CREDITO[],6,FALSE)</f>
        <v>#N/A</v>
      </c>
    </row>
    <row r="2168" spans="1:4" x14ac:dyDescent="0.25">
      <c r="A2168" s="3" t="s">
        <v>4995</v>
      </c>
      <c r="B2168" s="8" t="str">
        <f>VLOOKUP(Tabla3[[#This Row],[COD . CLIENTE  ]],Tabla15[],2,FALSE)</f>
        <v>CHAMBILLA MENA NORMA ITALA</v>
      </c>
      <c r="C2168" s="1" t="e">
        <f>VLOOKUP(Tabla3[[#This Row],[COD . CLIENTE  ]],CREDITO[],4,FALSE)</f>
        <v>#N/A</v>
      </c>
      <c r="D2168" s="1" t="e">
        <f>VLOOKUP(Tabla3[[#This Row],[COD . CLIENTE  ]],CREDITO[],6,FALSE)</f>
        <v>#N/A</v>
      </c>
    </row>
    <row r="2169" spans="1:4" x14ac:dyDescent="0.25">
      <c r="A2169" s="3" t="s">
        <v>22528</v>
      </c>
      <c r="B2169" s="8" t="e">
        <f>VLOOKUP(Tabla3[[#This Row],[COD . CLIENTE  ]],Tabla15[],2,FALSE)</f>
        <v>#N/A</v>
      </c>
      <c r="C2169" s="1" t="e">
        <f>VLOOKUP(Tabla3[[#This Row],[COD . CLIENTE  ]],CREDITO[],4,FALSE)</f>
        <v>#N/A</v>
      </c>
      <c r="D2169" s="1" t="e">
        <f>VLOOKUP(Tabla3[[#This Row],[COD . CLIENTE  ]],CREDITO[],6,FALSE)</f>
        <v>#N/A</v>
      </c>
    </row>
    <row r="2170" spans="1:4" x14ac:dyDescent="0.25">
      <c r="A2170" s="3" t="s">
        <v>5345</v>
      </c>
      <c r="B2170" s="8" t="str">
        <f>VLOOKUP(Tabla3[[#This Row],[COD . CLIENTE  ]],Tabla15[],2,FALSE)</f>
        <v>MESTANZA SERQUEN BRENDA JAZMIN</v>
      </c>
      <c r="C2170" s="1" t="e">
        <f>VLOOKUP(Tabla3[[#This Row],[COD . CLIENTE  ]],CREDITO[],4,FALSE)</f>
        <v>#N/A</v>
      </c>
      <c r="D2170" s="1" t="e">
        <f>VLOOKUP(Tabla3[[#This Row],[COD . CLIENTE  ]],CREDITO[],6,FALSE)</f>
        <v>#N/A</v>
      </c>
    </row>
    <row r="2171" spans="1:4" x14ac:dyDescent="0.25">
      <c r="A2171" s="3" t="s">
        <v>8968</v>
      </c>
      <c r="B2171" s="8" t="str">
        <f>VLOOKUP(Tabla3[[#This Row],[COD . CLIENTE  ]],Tabla15[],2,FALSE)</f>
        <v>COMERCIAL REFRIGERACION PERU S.A.C.</v>
      </c>
      <c r="C2171" s="1" t="str">
        <f>VLOOKUP(Tabla3[[#This Row],[COD . CLIENTE  ]],CREDITO[],4,FALSE)</f>
        <v>Crédito 30 días</v>
      </c>
      <c r="D2171" s="1" t="str">
        <f>VLOOKUP(Tabla3[[#This Row],[COD . CLIENTE  ]],CREDITO[],6,FALSE)</f>
        <v>Alexandra Paredes</v>
      </c>
    </row>
    <row r="2172" spans="1:4" x14ac:dyDescent="0.25">
      <c r="A2172" s="3" t="s">
        <v>22529</v>
      </c>
      <c r="B2172" s="8" t="e">
        <f>VLOOKUP(Tabla3[[#This Row],[COD . CLIENTE  ]],Tabla15[],2,FALSE)</f>
        <v>#N/A</v>
      </c>
      <c r="C2172" s="1" t="e">
        <f>VLOOKUP(Tabla3[[#This Row],[COD . CLIENTE  ]],CREDITO[],4,FALSE)</f>
        <v>#N/A</v>
      </c>
      <c r="D2172" s="1" t="e">
        <f>VLOOKUP(Tabla3[[#This Row],[COD . CLIENTE  ]],CREDITO[],6,FALSE)</f>
        <v>#N/A</v>
      </c>
    </row>
    <row r="2173" spans="1:4" x14ac:dyDescent="0.25">
      <c r="A2173" s="3" t="s">
        <v>10581</v>
      </c>
      <c r="B2173" s="8" t="str">
        <f>VLOOKUP(Tabla3[[#This Row],[COD . CLIENTE  ]],Tabla15[],2,FALSE)</f>
        <v>MANTENIMIENTO E INGENIERIA EN OPERACIONES UNITARIA</v>
      </c>
      <c r="C2173" s="1" t="e">
        <f>VLOOKUP(Tabla3[[#This Row],[COD . CLIENTE  ]],CREDITO[],4,FALSE)</f>
        <v>#N/A</v>
      </c>
      <c r="D2173" s="1" t="e">
        <f>VLOOKUP(Tabla3[[#This Row],[COD . CLIENTE  ]],CREDITO[],6,FALSE)</f>
        <v>#N/A</v>
      </c>
    </row>
    <row r="2174" spans="1:4" x14ac:dyDescent="0.25">
      <c r="A2174" s="3" t="s">
        <v>4898</v>
      </c>
      <c r="B2174" s="8" t="str">
        <f>VLOOKUP(Tabla3[[#This Row],[COD . CLIENTE  ]],Tabla15[],2,FALSE)</f>
        <v>GUTIERREZ GABRIEL GENARO WILFREDO</v>
      </c>
      <c r="C2174" s="1" t="e">
        <f>VLOOKUP(Tabla3[[#This Row],[COD . CLIENTE  ]],CREDITO[],4,FALSE)</f>
        <v>#N/A</v>
      </c>
      <c r="D2174" s="1" t="e">
        <f>VLOOKUP(Tabla3[[#This Row],[COD . CLIENTE  ]],CREDITO[],6,FALSE)</f>
        <v>#N/A</v>
      </c>
    </row>
    <row r="2175" spans="1:4" x14ac:dyDescent="0.25">
      <c r="A2175" s="3" t="s">
        <v>22200</v>
      </c>
      <c r="B2175" s="8" t="str">
        <f>VLOOKUP(Tabla3[[#This Row],[COD . CLIENTE  ]],Tabla15[],2,FALSE)</f>
        <v>INVERSIONES CRIJO &amp; ASOCIADOS SAC</v>
      </c>
      <c r="C2175" s="1" t="e">
        <f>VLOOKUP(Tabla3[[#This Row],[COD . CLIENTE  ]],CREDITO[],4,FALSE)</f>
        <v>#N/A</v>
      </c>
      <c r="D2175" s="1" t="e">
        <f>VLOOKUP(Tabla3[[#This Row],[COD . CLIENTE  ]],CREDITO[],6,FALSE)</f>
        <v>#N/A</v>
      </c>
    </row>
    <row r="2176" spans="1:4" x14ac:dyDescent="0.25">
      <c r="A2176" s="3" t="s">
        <v>7332</v>
      </c>
      <c r="B2176" s="8" t="str">
        <f>VLOOKUP(Tabla3[[#This Row],[COD . CLIENTE  ]],Tabla15[],2,FALSE)</f>
        <v>SERVICIOS INDUSTRIALES CONTRATISTAS GENERALES E.I.</v>
      </c>
      <c r="C2176" s="1" t="e">
        <f>VLOOKUP(Tabla3[[#This Row],[COD . CLIENTE  ]],CREDITO[],4,FALSE)</f>
        <v>#N/A</v>
      </c>
      <c r="D2176" s="1" t="e">
        <f>VLOOKUP(Tabla3[[#This Row],[COD . CLIENTE  ]],CREDITO[],6,FALSE)</f>
        <v>#N/A</v>
      </c>
    </row>
    <row r="2177" spans="1:4" x14ac:dyDescent="0.25">
      <c r="A2177" s="3" t="s">
        <v>5861</v>
      </c>
      <c r="B2177" s="8" t="str">
        <f>VLOOKUP(Tabla3[[#This Row],[COD . CLIENTE  ]],Tabla15[],2,FALSE)</f>
        <v>ISOLTECH S.A.C.</v>
      </c>
      <c r="C2177" s="1" t="e">
        <f>VLOOKUP(Tabla3[[#This Row],[COD . CLIENTE  ]],CREDITO[],4,FALSE)</f>
        <v>#N/A</v>
      </c>
      <c r="D2177" s="1" t="e">
        <f>VLOOKUP(Tabla3[[#This Row],[COD . CLIENTE  ]],CREDITO[],6,FALSE)</f>
        <v>#N/A</v>
      </c>
    </row>
    <row r="2178" spans="1:4" x14ac:dyDescent="0.25">
      <c r="A2178" s="3" t="s">
        <v>10395</v>
      </c>
      <c r="B2178" s="8" t="str">
        <f>VLOOKUP(Tabla3[[#This Row],[COD . CLIENTE  ]],Tabla15[],2,FALSE)</f>
        <v>DEILYFRESH S.A.C.</v>
      </c>
      <c r="C2178" s="1" t="e">
        <f>VLOOKUP(Tabla3[[#This Row],[COD . CLIENTE  ]],CREDITO[],4,FALSE)</f>
        <v>#N/A</v>
      </c>
      <c r="D2178" s="1" t="e">
        <f>VLOOKUP(Tabla3[[#This Row],[COD . CLIENTE  ]],CREDITO[],6,FALSE)</f>
        <v>#N/A</v>
      </c>
    </row>
    <row r="2179" spans="1:4" x14ac:dyDescent="0.25">
      <c r="A2179" s="3" t="s">
        <v>19290</v>
      </c>
      <c r="B2179" s="8" t="str">
        <f>VLOOKUP(Tabla3[[#This Row],[COD . CLIENTE  ]],Tabla15[],2,FALSE)</f>
        <v>POVIS RAMIREZ NAYELY LISET</v>
      </c>
      <c r="C2179" s="1" t="e">
        <f>VLOOKUP(Tabla3[[#This Row],[COD . CLIENTE  ]],CREDITO[],4,FALSE)</f>
        <v>#N/A</v>
      </c>
      <c r="D2179" s="1" t="e">
        <f>VLOOKUP(Tabla3[[#This Row],[COD . CLIENTE  ]],CREDITO[],6,FALSE)</f>
        <v>#N/A</v>
      </c>
    </row>
    <row r="2180" spans="1:4" x14ac:dyDescent="0.25">
      <c r="A2180" s="3" t="s">
        <v>10375</v>
      </c>
      <c r="B2180" s="8" t="str">
        <f>VLOOKUP(Tabla3[[#This Row],[COD . CLIENTE  ]],Tabla15[],2,FALSE)</f>
        <v>ROBINSON PUSE S.A.C.</v>
      </c>
      <c r="C2180" s="1" t="e">
        <f>VLOOKUP(Tabla3[[#This Row],[COD . CLIENTE  ]],CREDITO[],4,FALSE)</f>
        <v>#N/A</v>
      </c>
      <c r="D2180" s="1" t="e">
        <f>VLOOKUP(Tabla3[[#This Row],[COD . CLIENTE  ]],CREDITO[],6,FALSE)</f>
        <v>#N/A</v>
      </c>
    </row>
    <row r="2181" spans="1:4" x14ac:dyDescent="0.25">
      <c r="A2181" s="3" t="s">
        <v>10375</v>
      </c>
      <c r="B2181" s="8" t="str">
        <f>VLOOKUP(Tabla3[[#This Row],[COD . CLIENTE  ]],Tabla15[],2,FALSE)</f>
        <v>ROBINSON PUSE S.A.C.</v>
      </c>
      <c r="C2181" s="1" t="e">
        <f>VLOOKUP(Tabla3[[#This Row],[COD . CLIENTE  ]],CREDITO[],4,FALSE)</f>
        <v>#N/A</v>
      </c>
      <c r="D2181" s="1" t="e">
        <f>VLOOKUP(Tabla3[[#This Row],[COD . CLIENTE  ]],CREDITO[],6,FALSE)</f>
        <v>#N/A</v>
      </c>
    </row>
    <row r="2182" spans="1:4" x14ac:dyDescent="0.25">
      <c r="A2182" s="3" t="s">
        <v>8396</v>
      </c>
      <c r="B2182" s="8" t="str">
        <f>VLOOKUP(Tabla3[[#This Row],[COD . CLIENTE  ]],Tabla15[],2,FALSE)</f>
        <v>FRIOLOGISTIC S.A.C.</v>
      </c>
      <c r="C2182" s="1" t="e">
        <f>VLOOKUP(Tabla3[[#This Row],[COD . CLIENTE  ]],CREDITO[],4,FALSE)</f>
        <v>#N/A</v>
      </c>
      <c r="D2182" s="1" t="e">
        <f>VLOOKUP(Tabla3[[#This Row],[COD . CLIENTE  ]],CREDITO[],6,FALSE)</f>
        <v>#N/A</v>
      </c>
    </row>
    <row r="2183" spans="1:4" x14ac:dyDescent="0.25">
      <c r="A2183" s="3" t="s">
        <v>9421</v>
      </c>
      <c r="B2183" s="8" t="str">
        <f>VLOOKUP(Tabla3[[#This Row],[COD . CLIENTE  ]],Tabla15[],2,FALSE)</f>
        <v>CERDOS SUR PERÚ S.A. - CERSUR S.A.</v>
      </c>
      <c r="C2183" s="1" t="e">
        <f>VLOOKUP(Tabla3[[#This Row],[COD . CLIENTE  ]],CREDITO[],4,FALSE)</f>
        <v>#N/A</v>
      </c>
      <c r="D2183" s="1" t="e">
        <f>VLOOKUP(Tabla3[[#This Row],[COD . CLIENTE  ]],CREDITO[],6,FALSE)</f>
        <v>#N/A</v>
      </c>
    </row>
    <row r="2184" spans="1:4" ht="15.75" x14ac:dyDescent="0.25">
      <c r="A2184" s="182" t="s">
        <v>9765</v>
      </c>
      <c r="B2184" s="8" t="str">
        <f>VLOOKUP(Tabla3[[#This Row],[COD . CLIENTE  ]],Tabla15[],2,FALSE)</f>
        <v>MATHORELL S.A.C.</v>
      </c>
      <c r="C2184" s="1" t="e">
        <f>VLOOKUP(Tabla3[[#This Row],[COD . CLIENTE  ]],CREDITO[],4,FALSE)</f>
        <v>#N/A</v>
      </c>
      <c r="D2184" s="1" t="e">
        <f>VLOOKUP(Tabla3[[#This Row],[COD . CLIENTE  ]],CREDITO[],6,FALSE)</f>
        <v>#N/A</v>
      </c>
    </row>
    <row r="2185" spans="1:4" x14ac:dyDescent="0.25">
      <c r="A2185" s="3" t="s">
        <v>9385</v>
      </c>
      <c r="B2185" s="8" t="str">
        <f>VLOOKUP(Tabla3[[#This Row],[COD . CLIENTE  ]],Tabla15[],2,FALSE)</f>
        <v>AIR COOL MULTISERVIS HNOS S.A.C.</v>
      </c>
      <c r="C2185" s="1" t="e">
        <f>VLOOKUP(Tabla3[[#This Row],[COD . CLIENTE  ]],CREDITO[],4,FALSE)</f>
        <v>#N/A</v>
      </c>
      <c r="D2185" s="1" t="e">
        <f>VLOOKUP(Tabla3[[#This Row],[COD . CLIENTE  ]],CREDITO[],6,FALSE)</f>
        <v>#N/A</v>
      </c>
    </row>
    <row r="2186" spans="1:4" x14ac:dyDescent="0.25">
      <c r="A2186" s="3" t="s">
        <v>8137</v>
      </c>
      <c r="B2186" s="8" t="str">
        <f>VLOOKUP(Tabla3[[#This Row],[COD . CLIENTE  ]],Tabla15[],2,FALSE)</f>
        <v>BUS SERVICE AUTOMOTRIZ S.A.C</v>
      </c>
      <c r="C2186" s="1" t="e">
        <f>VLOOKUP(Tabla3[[#This Row],[COD . CLIENTE  ]],CREDITO[],4,FALSE)</f>
        <v>#N/A</v>
      </c>
      <c r="D2186" s="1" t="e">
        <f>VLOOKUP(Tabla3[[#This Row],[COD . CLIENTE  ]],CREDITO[],6,FALSE)</f>
        <v>#N/A</v>
      </c>
    </row>
    <row r="2187" spans="1:4" x14ac:dyDescent="0.25">
      <c r="A2187" s="3" t="s">
        <v>11360</v>
      </c>
      <c r="B2187" s="8" t="str">
        <f>VLOOKUP(Tabla3[[#This Row],[COD . CLIENTE  ]],Tabla15[],2,FALSE)</f>
        <v>AGUELA ALCALA JOSE JOSE</v>
      </c>
      <c r="C2187" s="1" t="e">
        <f>VLOOKUP(Tabla3[[#This Row],[COD . CLIENTE  ]],CREDITO[],4,FALSE)</f>
        <v>#N/A</v>
      </c>
      <c r="D2187" s="1" t="e">
        <f>VLOOKUP(Tabla3[[#This Row],[COD . CLIENTE  ]],CREDITO[],6,FALSE)</f>
        <v>#N/A</v>
      </c>
    </row>
    <row r="2188" spans="1:4" x14ac:dyDescent="0.25">
      <c r="A2188" s="3" t="s">
        <v>7114</v>
      </c>
      <c r="B2188" s="8" t="str">
        <f>VLOOKUP(Tabla3[[#This Row],[COD . CLIENTE  ]],Tabla15[],2,FALSE)</f>
        <v>COMERCIALIZADORA AGROINDUSTRIAL FECU SAC</v>
      </c>
      <c r="C2188" s="1" t="str">
        <f>VLOOKUP(Tabla3[[#This Row],[COD . CLIENTE  ]],CREDITO[],4,FALSE)</f>
        <v>Crédito 30 días</v>
      </c>
      <c r="D2188" s="1" t="str">
        <f>VLOOKUP(Tabla3[[#This Row],[COD . CLIENTE  ]],CREDITO[],6,FALSE)</f>
        <v>Geidy Chavez</v>
      </c>
    </row>
    <row r="2189" spans="1:4" x14ac:dyDescent="0.25">
      <c r="A2189" s="3" t="s">
        <v>22530</v>
      </c>
      <c r="B2189" s="8" t="e">
        <f>VLOOKUP(Tabla3[[#This Row],[COD . CLIENTE  ]],Tabla15[],2,FALSE)</f>
        <v>#N/A</v>
      </c>
      <c r="C2189" s="1" t="e">
        <f>VLOOKUP(Tabla3[[#This Row],[COD . CLIENTE  ]],CREDITO[],4,FALSE)</f>
        <v>#N/A</v>
      </c>
      <c r="D2189" s="1" t="e">
        <f>VLOOKUP(Tabla3[[#This Row],[COD . CLIENTE  ]],CREDITO[],6,FALSE)</f>
        <v>#N/A</v>
      </c>
    </row>
    <row r="2190" spans="1:4" x14ac:dyDescent="0.25">
      <c r="A2190" s="3" t="s">
        <v>9839</v>
      </c>
      <c r="B2190" s="8" t="str">
        <f>VLOOKUP(Tabla3[[#This Row],[COD . CLIENTE  ]],Tabla15[],2,FALSE)</f>
        <v>ZV PERU SOLUTION S.A.C.</v>
      </c>
      <c r="C2190" s="1" t="e">
        <f>VLOOKUP(Tabla3[[#This Row],[COD . CLIENTE  ]],CREDITO[],4,FALSE)</f>
        <v>#N/A</v>
      </c>
      <c r="D2190" s="1" t="e">
        <f>VLOOKUP(Tabla3[[#This Row],[COD . CLIENTE  ]],CREDITO[],6,FALSE)</f>
        <v>#N/A</v>
      </c>
    </row>
    <row r="2191" spans="1:4" x14ac:dyDescent="0.25">
      <c r="A2191" s="3" t="s">
        <v>10566</v>
      </c>
      <c r="B2191" s="8" t="str">
        <f>VLOOKUP(Tabla3[[#This Row],[COD . CLIENTE  ]],Tabla15[],2,FALSE)</f>
        <v>XERTEK LIFE S.A.C.</v>
      </c>
      <c r="C2191" s="1" t="e">
        <f>VLOOKUP(Tabla3[[#This Row],[COD . CLIENTE  ]],CREDITO[],4,FALSE)</f>
        <v>#N/A</v>
      </c>
      <c r="D2191" s="1" t="e">
        <f>VLOOKUP(Tabla3[[#This Row],[COD . CLIENTE  ]],CREDITO[],6,FALSE)</f>
        <v>#N/A</v>
      </c>
    </row>
    <row r="2192" spans="1:4" x14ac:dyDescent="0.25">
      <c r="A2192" s="3" t="s">
        <v>10262</v>
      </c>
      <c r="B2192" s="8" t="str">
        <f>VLOOKUP(Tabla3[[#This Row],[COD . CLIENTE  ]],Tabla15[],2,FALSE)</f>
        <v>D&amp;G PERU SERVICIOS GENERALES E.I.R.L.</v>
      </c>
      <c r="C2192" s="1" t="e">
        <f>VLOOKUP(Tabla3[[#This Row],[COD . CLIENTE  ]],CREDITO[],4,FALSE)</f>
        <v>#N/A</v>
      </c>
      <c r="D2192" s="1" t="e">
        <f>VLOOKUP(Tabla3[[#This Row],[COD . CLIENTE  ]],CREDITO[],6,FALSE)</f>
        <v>#N/A</v>
      </c>
    </row>
    <row r="2193" spans="1:4" x14ac:dyDescent="0.25">
      <c r="A2193" s="3" t="s">
        <v>9688</v>
      </c>
      <c r="B2193" s="8" t="str">
        <f>VLOOKUP(Tabla3[[#This Row],[COD . CLIENTE  ]],Tabla15[],2,FALSE)</f>
        <v>GRELCONPERU E. I. R. L.</v>
      </c>
      <c r="C2193" s="1" t="e">
        <f>VLOOKUP(Tabla3[[#This Row],[COD . CLIENTE  ]],CREDITO[],4,FALSE)</f>
        <v>#N/A</v>
      </c>
      <c r="D2193" s="1" t="e">
        <f>VLOOKUP(Tabla3[[#This Row],[COD . CLIENTE  ]],CREDITO[],6,FALSE)</f>
        <v>#N/A</v>
      </c>
    </row>
    <row r="2194" spans="1:4" x14ac:dyDescent="0.25">
      <c r="A2194" s="3" t="s">
        <v>22531</v>
      </c>
      <c r="B2194" s="8" t="e">
        <f>VLOOKUP(Tabla3[[#This Row],[COD . CLIENTE  ]],Tabla15[],2,FALSE)</f>
        <v>#N/A</v>
      </c>
      <c r="C2194" s="1" t="e">
        <f>VLOOKUP(Tabla3[[#This Row],[COD . CLIENTE  ]],CREDITO[],4,FALSE)</f>
        <v>#N/A</v>
      </c>
      <c r="D2194" s="1" t="e">
        <f>VLOOKUP(Tabla3[[#This Row],[COD . CLIENTE  ]],CREDITO[],6,FALSE)</f>
        <v>#N/A</v>
      </c>
    </row>
    <row r="2195" spans="1:4" x14ac:dyDescent="0.25">
      <c r="A2195" s="3" t="s">
        <v>9964</v>
      </c>
      <c r="B2195" s="8" t="str">
        <f>VLOOKUP(Tabla3[[#This Row],[COD . CLIENTE  ]],Tabla15[],2,FALSE)</f>
        <v>BEYCOLD S.A.C.</v>
      </c>
      <c r="C2195" s="1" t="e">
        <f>VLOOKUP(Tabla3[[#This Row],[COD . CLIENTE  ]],CREDITO[],4,FALSE)</f>
        <v>#N/A</v>
      </c>
      <c r="D2195" s="1" t="e">
        <f>VLOOKUP(Tabla3[[#This Row],[COD . CLIENTE  ]],CREDITO[],6,FALSE)</f>
        <v>#N/A</v>
      </c>
    </row>
    <row r="2196" spans="1:4" x14ac:dyDescent="0.25">
      <c r="A2196" s="3" t="s">
        <v>22532</v>
      </c>
      <c r="B2196" s="8" t="e">
        <f>VLOOKUP(Tabla3[[#This Row],[COD . CLIENTE  ]],Tabla15[],2,FALSE)</f>
        <v>#N/A</v>
      </c>
      <c r="C2196" s="1" t="e">
        <f>VLOOKUP(Tabla3[[#This Row],[COD . CLIENTE  ]],CREDITO[],4,FALSE)</f>
        <v>#N/A</v>
      </c>
      <c r="D2196" s="1" t="e">
        <f>VLOOKUP(Tabla3[[#This Row],[COD . CLIENTE  ]],CREDITO[],6,FALSE)</f>
        <v>#N/A</v>
      </c>
    </row>
    <row r="2197" spans="1:4" x14ac:dyDescent="0.25">
      <c r="A2197" s="3" t="s">
        <v>19282</v>
      </c>
      <c r="B2197" s="8" t="str">
        <f>VLOOKUP(Tabla3[[#This Row],[COD . CLIENTE  ]],Tabla15[],2,FALSE)</f>
        <v xml:space="preserve">FRIOMAX REFRIGERACION </v>
      </c>
      <c r="C2197" s="1" t="e">
        <f>VLOOKUP(Tabla3[[#This Row],[COD . CLIENTE  ]],CREDITO[],4,FALSE)</f>
        <v>#N/A</v>
      </c>
      <c r="D2197" s="1" t="e">
        <f>VLOOKUP(Tabla3[[#This Row],[COD . CLIENTE  ]],CREDITO[],6,FALSE)</f>
        <v>#N/A</v>
      </c>
    </row>
    <row r="2198" spans="1:4" x14ac:dyDescent="0.25">
      <c r="A2198" s="3" t="s">
        <v>8323</v>
      </c>
      <c r="B2198" s="8" t="str">
        <f>VLOOKUP(Tabla3[[#This Row],[COD . CLIENTE  ]],Tabla15[],2,FALSE)</f>
        <v>NEGOCIACIONES CARYDER S.A.C.</v>
      </c>
      <c r="C2198" s="1" t="e">
        <f>VLOOKUP(Tabla3[[#This Row],[COD . CLIENTE  ]],CREDITO[],4,FALSE)</f>
        <v>#N/A</v>
      </c>
      <c r="D2198" s="1" t="e">
        <f>VLOOKUP(Tabla3[[#This Row],[COD . CLIENTE  ]],CREDITO[],6,FALSE)</f>
        <v>#N/A</v>
      </c>
    </row>
    <row r="2199" spans="1:4" x14ac:dyDescent="0.25">
      <c r="A2199" s="3" t="s">
        <v>7814</v>
      </c>
      <c r="B2199" s="8" t="str">
        <f>VLOOKUP(Tabla3[[#This Row],[COD . CLIENTE  ]],Tabla15[],2,FALSE)</f>
        <v>COLD AIR SERVICE S.A.C.</v>
      </c>
      <c r="C2199" s="1" t="e">
        <f>VLOOKUP(Tabla3[[#This Row],[COD . CLIENTE  ]],CREDITO[],4,FALSE)</f>
        <v>#N/A</v>
      </c>
      <c r="D2199" s="1" t="e">
        <f>VLOOKUP(Tabla3[[#This Row],[COD . CLIENTE  ]],CREDITO[],6,FALSE)</f>
        <v>#N/A</v>
      </c>
    </row>
    <row r="2200" spans="1:4" x14ac:dyDescent="0.25">
      <c r="A2200" s="3" t="s">
        <v>21923</v>
      </c>
      <c r="B2200" s="8" t="str">
        <f>VLOOKUP(Tabla3[[#This Row],[COD . CLIENTE  ]],Tabla15[],2,FALSE)</f>
        <v>DISTRIBUIDORA NDUSTRIAL CARTER SAC</v>
      </c>
      <c r="C2200" s="1" t="e">
        <f>VLOOKUP(Tabla3[[#This Row],[COD . CLIENTE  ]],CREDITO[],4,FALSE)</f>
        <v>#N/A</v>
      </c>
      <c r="D2200" s="1" t="e">
        <f>VLOOKUP(Tabla3[[#This Row],[COD . CLIENTE  ]],CREDITO[],6,FALSE)</f>
        <v>#N/A</v>
      </c>
    </row>
    <row r="2201" spans="1:4" x14ac:dyDescent="0.25">
      <c r="A2201" s="3" t="s">
        <v>4049</v>
      </c>
      <c r="B2201" s="8" t="str">
        <f>VLOOKUP(Tabla3[[#This Row],[COD . CLIENTE  ]],Tabla15[],2,FALSE)</f>
        <v>AB IMPORTACIONES INDUSTRIALES SAC</v>
      </c>
      <c r="C2201" s="1" t="e">
        <f>VLOOKUP(Tabla3[[#This Row],[COD . CLIENTE  ]],CREDITO[],4,FALSE)</f>
        <v>#N/A</v>
      </c>
      <c r="D2201" s="1" t="e">
        <f>VLOOKUP(Tabla3[[#This Row],[COD . CLIENTE  ]],CREDITO[],6,FALSE)</f>
        <v>#N/A</v>
      </c>
    </row>
    <row r="2202" spans="1:4" x14ac:dyDescent="0.25">
      <c r="A2202" s="3" t="s">
        <v>10959</v>
      </c>
      <c r="B2202" s="8" t="str">
        <f>VLOOKUP(Tabla3[[#This Row],[COD . CLIENTE  ]],Tabla15[],2,FALSE)</f>
        <v>AIRE SISTEMAS E INGENIERIA S.A.C.</v>
      </c>
      <c r="C2202" s="1" t="e">
        <f>VLOOKUP(Tabla3[[#This Row],[COD . CLIENTE  ]],CREDITO[],4,FALSE)</f>
        <v>#N/A</v>
      </c>
      <c r="D2202" s="1" t="e">
        <f>VLOOKUP(Tabla3[[#This Row],[COD . CLIENTE  ]],CREDITO[],6,FALSE)</f>
        <v>#N/A</v>
      </c>
    </row>
    <row r="2203" spans="1:4" x14ac:dyDescent="0.25">
      <c r="A2203" s="3" t="s">
        <v>8298</v>
      </c>
      <c r="B2203" s="8" t="str">
        <f>VLOOKUP(Tabla3[[#This Row],[COD . CLIENTE  ]],Tabla15[],2,FALSE)</f>
        <v>RESERMIN COMPANY S.A.C.</v>
      </c>
      <c r="C2203" s="1" t="e">
        <f>VLOOKUP(Tabla3[[#This Row],[COD . CLIENTE  ]],CREDITO[],4,FALSE)</f>
        <v>#N/A</v>
      </c>
      <c r="D2203" s="1" t="e">
        <f>VLOOKUP(Tabla3[[#This Row],[COD . CLIENTE  ]],CREDITO[],6,FALSE)</f>
        <v>#N/A</v>
      </c>
    </row>
    <row r="2204" spans="1:4" x14ac:dyDescent="0.25">
      <c r="A2204" s="3" t="s">
        <v>22533</v>
      </c>
      <c r="B2204" s="8" t="e">
        <f>VLOOKUP(Tabla3[[#This Row],[COD . CLIENTE  ]],Tabla15[],2,FALSE)</f>
        <v>#N/A</v>
      </c>
      <c r="C2204" s="1" t="e">
        <f>VLOOKUP(Tabla3[[#This Row],[COD . CLIENTE  ]],CREDITO[],4,FALSE)</f>
        <v>#N/A</v>
      </c>
      <c r="D2204" s="1" t="e">
        <f>VLOOKUP(Tabla3[[#This Row],[COD . CLIENTE  ]],CREDITO[],6,FALSE)</f>
        <v>#N/A</v>
      </c>
    </row>
    <row r="2205" spans="1:4" x14ac:dyDescent="0.25">
      <c r="A2205" s="3" t="s">
        <v>19549</v>
      </c>
      <c r="B2205" s="8" t="str">
        <f>VLOOKUP(Tabla3[[#This Row],[COD . CLIENTE  ]],Tabla15[],2,FALSE)</f>
        <v>MILANG REFRIGERATION PARTS SAC</v>
      </c>
      <c r="C2205" s="1" t="e">
        <f>VLOOKUP(Tabla3[[#This Row],[COD . CLIENTE  ]],CREDITO[],4,FALSE)</f>
        <v>#N/A</v>
      </c>
      <c r="D2205" s="1" t="e">
        <f>VLOOKUP(Tabla3[[#This Row],[COD . CLIENTE  ]],CREDITO[],6,FALSE)</f>
        <v>#N/A</v>
      </c>
    </row>
    <row r="2206" spans="1:4" x14ac:dyDescent="0.25">
      <c r="A2206" s="3" t="s">
        <v>9725</v>
      </c>
      <c r="B2206" s="8" t="str">
        <f>VLOOKUP(Tabla3[[#This Row],[COD . CLIENTE  ]],Tabla15[],2,FALSE)</f>
        <v>SMARTCOLD S.A.C</v>
      </c>
      <c r="C2206" s="1" t="str">
        <f>VLOOKUP(Tabla3[[#This Row],[COD . CLIENTE  ]],CREDITO[],4,FALSE)</f>
        <v>Crédito 30 días</v>
      </c>
      <c r="D2206" s="1" t="str">
        <f>VLOOKUP(Tabla3[[#This Row],[COD . CLIENTE  ]],CREDITO[],6,FALSE)</f>
        <v>DIANA MAYORCA</v>
      </c>
    </row>
    <row r="2207" spans="1:4" x14ac:dyDescent="0.25">
      <c r="A2207" s="3" t="s">
        <v>8354</v>
      </c>
      <c r="B2207" s="8" t="str">
        <f>VLOOKUP(Tabla3[[#This Row],[COD . CLIENTE  ]],Tabla15[],2,FALSE)</f>
        <v>SALOG S.A.</v>
      </c>
      <c r="C2207" s="1" t="str">
        <f>VLOOKUP(Tabla3[[#This Row],[COD . CLIENTE  ]],CREDITO[],4,FALSE)</f>
        <v>Crédito 30 días</v>
      </c>
      <c r="D2207" s="1" t="str">
        <f>VLOOKUP(Tabla3[[#This Row],[COD . CLIENTE  ]],CREDITO[],6,FALSE)</f>
        <v>Alexandra Paredes</v>
      </c>
    </row>
    <row r="2208" spans="1:4" x14ac:dyDescent="0.25">
      <c r="A2208" s="3" t="s">
        <v>6400</v>
      </c>
      <c r="B2208" s="8" t="str">
        <f>VLOOKUP(Tabla3[[#This Row],[COD . CLIENTE  ]],Tabla15[],2,FALSE)</f>
        <v>GLOBALTEC S.A.C.</v>
      </c>
      <c r="C2208" s="1" t="e">
        <f>VLOOKUP(Tabla3[[#This Row],[COD . CLIENTE  ]],CREDITO[],4,FALSE)</f>
        <v>#N/A</v>
      </c>
      <c r="D2208" s="1" t="e">
        <f>VLOOKUP(Tabla3[[#This Row],[COD . CLIENTE  ]],CREDITO[],6,FALSE)</f>
        <v>#N/A</v>
      </c>
    </row>
    <row r="2209" spans="1:4" x14ac:dyDescent="0.25">
      <c r="A2209" s="3" t="s">
        <v>22534</v>
      </c>
      <c r="B2209" s="8" t="e">
        <f>VLOOKUP(Tabla3[[#This Row],[COD . CLIENTE  ]],Tabla15[],2,FALSE)</f>
        <v>#N/A</v>
      </c>
      <c r="C2209" s="1" t="e">
        <f>VLOOKUP(Tabla3[[#This Row],[COD . CLIENTE  ]],CREDITO[],4,FALSE)</f>
        <v>#N/A</v>
      </c>
      <c r="D2209" s="1" t="e">
        <f>VLOOKUP(Tabla3[[#This Row],[COD . CLIENTE  ]],CREDITO[],6,FALSE)</f>
        <v>#N/A</v>
      </c>
    </row>
    <row r="2210" spans="1:4" x14ac:dyDescent="0.25">
      <c r="A2210" s="3" t="s">
        <v>7703</v>
      </c>
      <c r="B2210" s="8" t="str">
        <f>VLOOKUP(Tabla3[[#This Row],[COD . CLIENTE  ]],Tabla15[],2,FALSE)</f>
        <v>CORPORACION DE REPUESTOS S.A</v>
      </c>
      <c r="C2210" s="1" t="e">
        <f>VLOOKUP(Tabla3[[#This Row],[COD . CLIENTE  ]],CREDITO[],4,FALSE)</f>
        <v>#N/A</v>
      </c>
      <c r="D2210" s="1" t="e">
        <f>VLOOKUP(Tabla3[[#This Row],[COD . CLIENTE  ]],CREDITO[],6,FALSE)</f>
        <v>#N/A</v>
      </c>
    </row>
    <row r="2211" spans="1:4" x14ac:dyDescent="0.25">
      <c r="A2211" s="3" t="s">
        <v>6236</v>
      </c>
      <c r="B2211" s="8" t="str">
        <f>VLOOKUP(Tabla3[[#This Row],[COD . CLIENTE  ]],Tabla15[],2,FALSE)</f>
        <v>APPLE GLASS PERUANA S.A.C</v>
      </c>
      <c r="C2211" s="1" t="e">
        <f>VLOOKUP(Tabla3[[#This Row],[COD . CLIENTE  ]],CREDITO[],4,FALSE)</f>
        <v>#N/A</v>
      </c>
      <c r="D2211" s="1" t="e">
        <f>VLOOKUP(Tabla3[[#This Row],[COD . CLIENTE  ]],CREDITO[],6,FALSE)</f>
        <v>#N/A</v>
      </c>
    </row>
    <row r="2212" spans="1:4" x14ac:dyDescent="0.25">
      <c r="A2212" s="3" t="s">
        <v>22535</v>
      </c>
      <c r="B2212" s="8" t="e">
        <f>VLOOKUP(Tabla3[[#This Row],[COD . CLIENTE  ]],Tabla15[],2,FALSE)</f>
        <v>#N/A</v>
      </c>
      <c r="C2212" s="1" t="e">
        <f>VLOOKUP(Tabla3[[#This Row],[COD . CLIENTE  ]],CREDITO[],4,FALSE)</f>
        <v>#N/A</v>
      </c>
      <c r="D2212" s="1" t="e">
        <f>VLOOKUP(Tabla3[[#This Row],[COD . CLIENTE  ]],CREDITO[],6,FALSE)</f>
        <v>#N/A</v>
      </c>
    </row>
    <row r="2213" spans="1:4" x14ac:dyDescent="0.25">
      <c r="A2213" s="3" t="s">
        <v>5952</v>
      </c>
      <c r="B2213" s="8" t="str">
        <f>VLOOKUP(Tabla3[[#This Row],[COD . CLIENTE  ]],Tabla15[],2,FALSE)</f>
        <v>CORPORACION Z1 S.A.C</v>
      </c>
      <c r="C2213" s="1" t="e">
        <f>VLOOKUP(Tabla3[[#This Row],[COD . CLIENTE  ]],CREDITO[],4,FALSE)</f>
        <v>#N/A</v>
      </c>
      <c r="D2213" s="1" t="e">
        <f>VLOOKUP(Tabla3[[#This Row],[COD . CLIENTE  ]],CREDITO[],6,FALSE)</f>
        <v>#N/A</v>
      </c>
    </row>
    <row r="2214" spans="1:4" x14ac:dyDescent="0.25">
      <c r="A2214" s="3" t="s">
        <v>8968</v>
      </c>
      <c r="B2214" s="8" t="str">
        <f>VLOOKUP(Tabla3[[#This Row],[COD . CLIENTE  ]],Tabla15[],2,FALSE)</f>
        <v>COMERCIAL REFRIGERACION PERU S.A.C.</v>
      </c>
      <c r="C2214" s="1" t="str">
        <f>VLOOKUP(Tabla3[[#This Row],[COD . CLIENTE  ]],CREDITO[],4,FALSE)</f>
        <v>Crédito 30 días</v>
      </c>
      <c r="D2214" s="1" t="str">
        <f>VLOOKUP(Tabla3[[#This Row],[COD . CLIENTE  ]],CREDITO[],6,FALSE)</f>
        <v>Alexandra Paredes</v>
      </c>
    </row>
    <row r="2215" spans="1:4" x14ac:dyDescent="0.25">
      <c r="A2215" s="3" t="s">
        <v>5347</v>
      </c>
      <c r="B2215" s="8" t="str">
        <f>VLOOKUP(Tabla3[[#This Row],[COD . CLIENTE  ]],Tabla15[],2,FALSE)</f>
        <v>FLORES RONCAL DANTE ALEX</v>
      </c>
      <c r="C2215" s="1" t="e">
        <f>VLOOKUP(Tabla3[[#This Row],[COD . CLIENTE  ]],CREDITO[],4,FALSE)</f>
        <v>#N/A</v>
      </c>
      <c r="D2215" s="1" t="e">
        <f>VLOOKUP(Tabla3[[#This Row],[COD . CLIENTE  ]],CREDITO[],6,FALSE)</f>
        <v>#N/A</v>
      </c>
    </row>
    <row r="2216" spans="1:4" x14ac:dyDescent="0.25">
      <c r="A2216" s="3" t="s">
        <v>8579</v>
      </c>
      <c r="B2216" s="8" t="str">
        <f>VLOOKUP(Tabla3[[#This Row],[COD . CLIENTE  ]],Tabla15[],2,FALSE)</f>
        <v>HANTOF TEKPESA GROUP E.I.R.L.</v>
      </c>
      <c r="C2216" s="1" t="e">
        <f>VLOOKUP(Tabla3[[#This Row],[COD . CLIENTE  ]],CREDITO[],4,FALSE)</f>
        <v>#N/A</v>
      </c>
      <c r="D2216" s="1" t="e">
        <f>VLOOKUP(Tabla3[[#This Row],[COD . CLIENTE  ]],CREDITO[],6,FALSE)</f>
        <v>#N/A</v>
      </c>
    </row>
    <row r="2217" spans="1:4" x14ac:dyDescent="0.25">
      <c r="A2217" s="3" t="s">
        <v>8579</v>
      </c>
      <c r="B2217" s="8" t="str">
        <f>VLOOKUP(Tabla3[[#This Row],[COD . CLIENTE  ]],Tabla15[],2,FALSE)</f>
        <v>HANTOF TEKPESA GROUP E.I.R.L.</v>
      </c>
      <c r="C2217" s="1" t="e">
        <f>VLOOKUP(Tabla3[[#This Row],[COD . CLIENTE  ]],CREDITO[],4,FALSE)</f>
        <v>#N/A</v>
      </c>
      <c r="D2217" s="1" t="e">
        <f>VLOOKUP(Tabla3[[#This Row],[COD . CLIENTE  ]],CREDITO[],6,FALSE)</f>
        <v>#N/A</v>
      </c>
    </row>
    <row r="2218" spans="1:4" x14ac:dyDescent="0.25">
      <c r="A2218" s="3" t="s">
        <v>10028</v>
      </c>
      <c r="B2218" s="8" t="str">
        <f>VLOOKUP(Tabla3[[#This Row],[COD . CLIENTE  ]],Tabla15[],2,FALSE)</f>
        <v>TEKNICA GROUP SAC</v>
      </c>
      <c r="C2218" s="1" t="e">
        <f>VLOOKUP(Tabla3[[#This Row],[COD . CLIENTE  ]],CREDITO[],4,FALSE)</f>
        <v>#N/A</v>
      </c>
      <c r="D2218" s="1" t="e">
        <f>VLOOKUP(Tabla3[[#This Row],[COD . CLIENTE  ]],CREDITO[],6,FALSE)</f>
        <v>#N/A</v>
      </c>
    </row>
    <row r="2219" spans="1:4" x14ac:dyDescent="0.25">
      <c r="A2219" s="3" t="s">
        <v>9198</v>
      </c>
      <c r="B2219" s="8" t="str">
        <f>VLOOKUP(Tabla3[[#This Row],[COD . CLIENTE  ]],Tabla15[],2,FALSE)</f>
        <v>EPTA PERU S.A.C.</v>
      </c>
      <c r="C2219" s="1" t="str">
        <f>VLOOKUP(Tabla3[[#This Row],[COD . CLIENTE  ]],CREDITO[],4,FALSE)</f>
        <v>Crédito 30 días</v>
      </c>
      <c r="D2219" s="1" t="str">
        <f>VLOOKUP(Tabla3[[#This Row],[COD . CLIENTE  ]],CREDITO[],6,FALSE)</f>
        <v>Daniela vicente</v>
      </c>
    </row>
    <row r="2220" spans="1:4" x14ac:dyDescent="0.25">
      <c r="A2220" s="3" t="s">
        <v>4631</v>
      </c>
      <c r="B2220" s="8" t="str">
        <f>VLOOKUP(Tabla3[[#This Row],[COD . CLIENTE  ]],Tabla15[],2,FALSE)</f>
        <v>CAÑAMERO VELEZ ROSA ESPERANZA</v>
      </c>
      <c r="C2220" s="1" t="e">
        <f>VLOOKUP(Tabla3[[#This Row],[COD . CLIENTE  ]],CREDITO[],4,FALSE)</f>
        <v>#N/A</v>
      </c>
      <c r="D2220" s="1" t="e">
        <f>VLOOKUP(Tabla3[[#This Row],[COD . CLIENTE  ]],CREDITO[],6,FALSE)</f>
        <v>#N/A</v>
      </c>
    </row>
    <row r="2221" spans="1:4" x14ac:dyDescent="0.25">
      <c r="A2221" s="3" t="s">
        <v>10036</v>
      </c>
      <c r="B2221" s="8" t="str">
        <f>VLOOKUP(Tabla3[[#This Row],[COD . CLIENTE  ]],Tabla15[],2,FALSE)</f>
        <v>TERRAMOVIL PERU S.A.C.</v>
      </c>
      <c r="C2221" s="1" t="e">
        <f>VLOOKUP(Tabla3[[#This Row],[COD . CLIENTE  ]],CREDITO[],4,FALSE)</f>
        <v>#N/A</v>
      </c>
      <c r="D2221" s="1" t="e">
        <f>VLOOKUP(Tabla3[[#This Row],[COD . CLIENTE  ]],CREDITO[],6,FALSE)</f>
        <v>#N/A</v>
      </c>
    </row>
    <row r="2222" spans="1:4" x14ac:dyDescent="0.25">
      <c r="A2222" s="3" t="s">
        <v>9765</v>
      </c>
      <c r="B2222" s="8" t="str">
        <f>VLOOKUP(Tabla3[[#This Row],[COD . CLIENTE  ]],Tabla15[],2,FALSE)</f>
        <v>MATHORELL S.A.C.</v>
      </c>
      <c r="C2222" s="1" t="e">
        <f>VLOOKUP(Tabla3[[#This Row],[COD . CLIENTE  ]],CREDITO[],4,FALSE)</f>
        <v>#N/A</v>
      </c>
      <c r="D2222" s="1" t="e">
        <f>VLOOKUP(Tabla3[[#This Row],[COD . CLIENTE  ]],CREDITO[],6,FALSE)</f>
        <v>#N/A</v>
      </c>
    </row>
    <row r="2223" spans="1:4" x14ac:dyDescent="0.25">
      <c r="A2223" s="3" t="s">
        <v>22536</v>
      </c>
      <c r="B2223" s="8" t="e">
        <f>VLOOKUP(Tabla3[[#This Row],[COD . CLIENTE  ]],Tabla15[],2,FALSE)</f>
        <v>#N/A</v>
      </c>
      <c r="C2223" s="1" t="e">
        <f>VLOOKUP(Tabla3[[#This Row],[COD . CLIENTE  ]],CREDITO[],4,FALSE)</f>
        <v>#N/A</v>
      </c>
      <c r="D2223" s="1" t="e">
        <f>VLOOKUP(Tabla3[[#This Row],[COD . CLIENTE  ]],CREDITO[],6,FALSE)</f>
        <v>#N/A</v>
      </c>
    </row>
    <row r="2224" spans="1:4" x14ac:dyDescent="0.25">
      <c r="A2224" s="3" t="s">
        <v>22221</v>
      </c>
      <c r="B2224" s="8" t="str">
        <f>VLOOKUP(Tabla3[[#This Row],[COD . CLIENTE  ]],Tabla15[],2,FALSE)</f>
        <v>INGENIERIA Y CONSULTORIA SERGEN EIRL</v>
      </c>
      <c r="C2224" s="1" t="e">
        <f>VLOOKUP(Tabla3[[#This Row],[COD . CLIENTE  ]],CREDITO[],4,FALSE)</f>
        <v>#N/A</v>
      </c>
      <c r="D2224" s="1" t="e">
        <f>VLOOKUP(Tabla3[[#This Row],[COD . CLIENTE  ]],CREDITO[],6,FALSE)</f>
        <v>#N/A</v>
      </c>
    </row>
    <row r="2225" spans="1:4" x14ac:dyDescent="0.25">
      <c r="A2225" s="3" t="s">
        <v>22221</v>
      </c>
      <c r="B2225" s="8" t="str">
        <f>VLOOKUP(Tabla3[[#This Row],[COD . CLIENTE  ]],Tabla15[],2,FALSE)</f>
        <v>INGENIERIA Y CONSULTORIA SERGEN EIRL</v>
      </c>
      <c r="C2225" s="1" t="e">
        <f>VLOOKUP(Tabla3[[#This Row],[COD . CLIENTE  ]],CREDITO[],4,FALSE)</f>
        <v>#N/A</v>
      </c>
      <c r="D2225" s="1" t="e">
        <f>VLOOKUP(Tabla3[[#This Row],[COD . CLIENTE  ]],CREDITO[],6,FALSE)</f>
        <v>#N/A</v>
      </c>
    </row>
    <row r="2226" spans="1:4" x14ac:dyDescent="0.25">
      <c r="A2226" s="3" t="s">
        <v>9263</v>
      </c>
      <c r="B2226" s="8" t="str">
        <f>VLOOKUP(Tabla3[[#This Row],[COD . CLIENTE  ]],Tabla15[],2,FALSE)</f>
        <v>AIR COOL JM S.A.C.</v>
      </c>
      <c r="C2226" s="1" t="e">
        <f>VLOOKUP(Tabla3[[#This Row],[COD . CLIENTE  ]],CREDITO[],4,FALSE)</f>
        <v>#N/A</v>
      </c>
      <c r="D2226" s="1" t="e">
        <f>VLOOKUP(Tabla3[[#This Row],[COD . CLIENTE  ]],CREDITO[],6,FALSE)</f>
        <v>#N/A</v>
      </c>
    </row>
    <row r="2227" spans="1:4" x14ac:dyDescent="0.25">
      <c r="A2227" s="3" t="s">
        <v>4954</v>
      </c>
      <c r="B2227" s="8" t="str">
        <f>VLOOKUP(Tabla3[[#This Row],[COD . CLIENTE  ]],Tabla15[],2,FALSE)</f>
        <v>GOMEZ ABREGU TITO PERCY</v>
      </c>
      <c r="C2227" s="1" t="e">
        <f>VLOOKUP(Tabla3[[#This Row],[COD . CLIENTE  ]],CREDITO[],4,FALSE)</f>
        <v>#N/A</v>
      </c>
      <c r="D2227" s="1" t="e">
        <f>VLOOKUP(Tabla3[[#This Row],[COD . CLIENTE  ]],CREDITO[],6,FALSE)</f>
        <v>#N/A</v>
      </c>
    </row>
    <row r="2228" spans="1:4" x14ac:dyDescent="0.25">
      <c r="A2228" s="3" t="s">
        <v>10786</v>
      </c>
      <c r="B2228" s="8" t="str">
        <f>VLOOKUP(Tabla3[[#This Row],[COD . CLIENTE  ]],Tabla15[],2,FALSE)</f>
        <v>SAFEPHARMA S.A.C.</v>
      </c>
      <c r="C2228" s="1" t="e">
        <f>VLOOKUP(Tabla3[[#This Row],[COD . CLIENTE  ]],CREDITO[],4,FALSE)</f>
        <v>#N/A</v>
      </c>
      <c r="D2228" s="1" t="e">
        <f>VLOOKUP(Tabla3[[#This Row],[COD . CLIENTE  ]],CREDITO[],6,FALSE)</f>
        <v>#N/A</v>
      </c>
    </row>
    <row r="2229" spans="1:4" x14ac:dyDescent="0.25">
      <c r="A2229" s="3" t="s">
        <v>5248</v>
      </c>
      <c r="B2229" s="8" t="str">
        <f>VLOOKUP(Tabla3[[#This Row],[COD . CLIENTE  ]],Tabla15[],2,FALSE)</f>
        <v>HINOSTROZA HUAROC BEDER JHIMY</v>
      </c>
      <c r="C2229" s="1" t="e">
        <f>VLOOKUP(Tabla3[[#This Row],[COD . CLIENTE  ]],CREDITO[],4,FALSE)</f>
        <v>#N/A</v>
      </c>
      <c r="D2229" s="1" t="e">
        <f>VLOOKUP(Tabla3[[#This Row],[COD . CLIENTE  ]],CREDITO[],6,FALSE)</f>
        <v>#N/A</v>
      </c>
    </row>
    <row r="2230" spans="1:4" x14ac:dyDescent="0.25">
      <c r="A2230" s="3" t="s">
        <v>22010</v>
      </c>
      <c r="B2230" s="8" t="str">
        <f>VLOOKUP(Tabla3[[#This Row],[COD . CLIENTE  ]],Tabla15[],2,FALSE)</f>
        <v>COPRAVA EIRL</v>
      </c>
      <c r="C2230" s="1" t="e">
        <f>VLOOKUP(Tabla3[[#This Row],[COD . CLIENTE  ]],CREDITO[],4,FALSE)</f>
        <v>#N/A</v>
      </c>
      <c r="D2230" s="1" t="e">
        <f>VLOOKUP(Tabla3[[#This Row],[COD . CLIENTE  ]],CREDITO[],6,FALSE)</f>
        <v>#N/A</v>
      </c>
    </row>
    <row r="2231" spans="1:4" x14ac:dyDescent="0.25">
      <c r="A2231" s="3" t="s">
        <v>11432</v>
      </c>
      <c r="B2231" s="8" t="str">
        <f>VLOOKUP(Tabla3[[#This Row],[COD . CLIENTE  ]],Tabla15[],2,FALSE)</f>
        <v>CARRASCO GODOY EDGAR ARTURO</v>
      </c>
      <c r="C2231" s="1" t="e">
        <f>VLOOKUP(Tabla3[[#This Row],[COD . CLIENTE  ]],CREDITO[],4,FALSE)</f>
        <v>#N/A</v>
      </c>
      <c r="D2231" s="1" t="e">
        <f>VLOOKUP(Tabla3[[#This Row],[COD . CLIENTE  ]],CREDITO[],6,FALSE)</f>
        <v>#N/A</v>
      </c>
    </row>
    <row r="2232" spans="1:4" x14ac:dyDescent="0.25">
      <c r="A2232" s="3" t="s">
        <v>10823</v>
      </c>
      <c r="B2232" s="8" t="str">
        <f>VLOOKUP(Tabla3[[#This Row],[COD . CLIENTE  ]],Tabla15[],2,FALSE)</f>
        <v>GTC IMPORT E.I.R.L.</v>
      </c>
      <c r="C2232" s="1" t="e">
        <f>VLOOKUP(Tabla3[[#This Row],[COD . CLIENTE  ]],CREDITO[],4,FALSE)</f>
        <v>#N/A</v>
      </c>
      <c r="D2232" s="1" t="e">
        <f>VLOOKUP(Tabla3[[#This Row],[COD . CLIENTE  ]],CREDITO[],6,FALSE)</f>
        <v>#N/A</v>
      </c>
    </row>
    <row r="2233" spans="1:4" x14ac:dyDescent="0.25">
      <c r="A2233" s="3" t="s">
        <v>7461</v>
      </c>
      <c r="B2233" s="8" t="str">
        <f>VLOOKUP(Tabla3[[#This Row],[COD . CLIENTE  ]],Tabla15[],2,FALSE)</f>
        <v>FRI COLD S.A.C.</v>
      </c>
      <c r="C2233" s="1" t="str">
        <f>VLOOKUP(Tabla3[[#This Row],[COD . CLIENTE  ]],CREDITO[],4,FALSE)</f>
        <v>Crédito 30 días</v>
      </c>
      <c r="D2233" s="1" t="str">
        <f>VLOOKUP(Tabla3[[#This Row],[COD . CLIENTE  ]],CREDITO[],6,FALSE)</f>
        <v>Geidy Chavez</v>
      </c>
    </row>
    <row r="2234" spans="1:4" x14ac:dyDescent="0.25">
      <c r="A2234" s="3" t="s">
        <v>6218</v>
      </c>
      <c r="B2234" s="8" t="str">
        <f>VLOOKUP(Tabla3[[#This Row],[COD . CLIENTE  ]],Tabla15[],2,FALSE)</f>
        <v>MAN PAN SERVICE S.A.C</v>
      </c>
      <c r="C2234" s="1" t="e">
        <f>VLOOKUP(Tabla3[[#This Row],[COD . CLIENTE  ]],CREDITO[],4,FALSE)</f>
        <v>#N/A</v>
      </c>
      <c r="D2234" s="1" t="e">
        <f>VLOOKUP(Tabla3[[#This Row],[COD . CLIENTE  ]],CREDITO[],6,FALSE)</f>
        <v>#N/A</v>
      </c>
    </row>
    <row r="2235" spans="1:4" x14ac:dyDescent="0.25">
      <c r="A2235" s="3" t="s">
        <v>11227</v>
      </c>
      <c r="B2235" s="8" t="str">
        <f>VLOOKUP(Tabla3[[#This Row],[COD . CLIENTE  ]],Tabla15[],2,FALSE)</f>
        <v>FRIO INDUSTRIAL SERVICIOS GENERALES QUALITY E.I.R.</v>
      </c>
      <c r="C2235" s="1" t="e">
        <f>VLOOKUP(Tabla3[[#This Row],[COD . CLIENTE  ]],CREDITO[],4,FALSE)</f>
        <v>#N/A</v>
      </c>
      <c r="D2235" s="1" t="e">
        <f>VLOOKUP(Tabla3[[#This Row],[COD . CLIENTE  ]],CREDITO[],6,FALSE)</f>
        <v>#N/A</v>
      </c>
    </row>
    <row r="2236" spans="1:4" x14ac:dyDescent="0.25">
      <c r="A2236" s="3" t="s">
        <v>6316</v>
      </c>
      <c r="B2236" s="8" t="str">
        <f>VLOOKUP(Tabla3[[#This Row],[COD . CLIENTE  ]],Tabla15[],2,FALSE)</f>
        <v>CAMAL FRIGORIFICO LURIN SAC</v>
      </c>
      <c r="C2236" s="1" t="e">
        <f>VLOOKUP(Tabla3[[#This Row],[COD . CLIENTE  ]],CREDITO[],4,FALSE)</f>
        <v>#N/A</v>
      </c>
      <c r="D2236" s="1" t="e">
        <f>VLOOKUP(Tabla3[[#This Row],[COD . CLIENTE  ]],CREDITO[],6,FALSE)</f>
        <v>#N/A</v>
      </c>
    </row>
    <row r="2237" spans="1:4" x14ac:dyDescent="0.25">
      <c r="A2237" s="3" t="s">
        <v>22547</v>
      </c>
      <c r="B2237" s="8" t="e">
        <f>VLOOKUP(Tabla3[[#This Row],[COD . CLIENTE  ]],Tabla15[],2,FALSE)</f>
        <v>#N/A</v>
      </c>
      <c r="C2237" s="1" t="e">
        <f>VLOOKUP(Tabla3[[#This Row],[COD . CLIENTE  ]],CREDITO[],4,FALSE)</f>
        <v>#N/A</v>
      </c>
      <c r="D2237" s="1" t="e">
        <f>VLOOKUP(Tabla3[[#This Row],[COD . CLIENTE  ]],CREDITO[],6,FALSE)</f>
        <v>#N/A</v>
      </c>
    </row>
    <row r="2238" spans="1:4" x14ac:dyDescent="0.25">
      <c r="A2238" s="3" t="s">
        <v>8857</v>
      </c>
      <c r="B2238" s="8" t="str">
        <f>VLOOKUP(Tabla3[[#This Row],[COD . CLIENTE  ]],Tabla15[],2,FALSE)</f>
        <v>NEGOCIOS AB CENTRO S.A.C.</v>
      </c>
      <c r="C2238" s="1" t="e">
        <f>VLOOKUP(Tabla3[[#This Row],[COD . CLIENTE  ]],CREDITO[],4,FALSE)</f>
        <v>#N/A</v>
      </c>
      <c r="D2238" s="1" t="e">
        <f>VLOOKUP(Tabla3[[#This Row],[COD . CLIENTE  ]],CREDITO[],6,FALSE)</f>
        <v>#N/A</v>
      </c>
    </row>
    <row r="2239" spans="1:4" x14ac:dyDescent="0.25">
      <c r="A2239" s="3" t="s">
        <v>11202</v>
      </c>
      <c r="B2239" s="8" t="str">
        <f>VLOOKUP(Tabla3[[#This Row],[COD . CLIENTE  ]],Tabla15[],2,FALSE)</f>
        <v>JF REFRIGERACION S.A.C.</v>
      </c>
      <c r="C2239" s="1" t="e">
        <f>VLOOKUP(Tabla3[[#This Row],[COD . CLIENTE  ]],CREDITO[],4,FALSE)</f>
        <v>#N/A</v>
      </c>
      <c r="D2239" s="1" t="e">
        <f>VLOOKUP(Tabla3[[#This Row],[COD . CLIENTE  ]],CREDITO[],6,FALSE)</f>
        <v>#N/A</v>
      </c>
    </row>
    <row r="2240" spans="1:4" x14ac:dyDescent="0.25">
      <c r="A2240" s="3" t="s">
        <v>4447</v>
      </c>
      <c r="B2240" s="8" t="str">
        <f>VLOOKUP(Tabla3[[#This Row],[COD . CLIENTE  ]],Tabla15[],2,FALSE)</f>
        <v>TERMOCONFORT S.R.L.</v>
      </c>
      <c r="C2240" s="1" t="e">
        <f>VLOOKUP(Tabla3[[#This Row],[COD . CLIENTE  ]],CREDITO[],4,FALSE)</f>
        <v>#N/A</v>
      </c>
      <c r="D2240" s="1" t="e">
        <f>VLOOKUP(Tabla3[[#This Row],[COD . CLIENTE  ]],CREDITO[],6,FALSE)</f>
        <v>#N/A</v>
      </c>
    </row>
    <row r="2241" spans="1:4" x14ac:dyDescent="0.25">
      <c r="A2241" s="3" t="s">
        <v>21846</v>
      </c>
      <c r="B2241" s="8" t="str">
        <f>VLOOKUP(Tabla3[[#This Row],[COD . CLIENTE  ]],Tabla15[],2,FALSE)</f>
        <v>FRITERM PERU SAC</v>
      </c>
      <c r="C2241" s="1" t="e">
        <f>VLOOKUP(Tabla3[[#This Row],[COD . CLIENTE  ]],CREDITO[],4,FALSE)</f>
        <v>#N/A</v>
      </c>
      <c r="D2241" s="1" t="e">
        <f>VLOOKUP(Tabla3[[#This Row],[COD . CLIENTE  ]],CREDITO[],6,FALSE)</f>
        <v>#N/A</v>
      </c>
    </row>
    <row r="2242" spans="1:4" x14ac:dyDescent="0.25">
      <c r="A2242" s="3" t="s">
        <v>7814</v>
      </c>
      <c r="B2242" s="8" t="str">
        <f>VLOOKUP(Tabla3[[#This Row],[COD . CLIENTE  ]],Tabla15[],2,FALSE)</f>
        <v>COLD AIR SERVICE S.A.C.</v>
      </c>
      <c r="C2242" s="1" t="e">
        <f>VLOOKUP(Tabla3[[#This Row],[COD . CLIENTE  ]],CREDITO[],4,FALSE)</f>
        <v>#N/A</v>
      </c>
      <c r="D2242" s="1" t="e">
        <f>VLOOKUP(Tabla3[[#This Row],[COD . CLIENTE  ]],CREDITO[],6,FALSE)</f>
        <v>#N/A</v>
      </c>
    </row>
    <row r="2243" spans="1:4" x14ac:dyDescent="0.25">
      <c r="A2243" s="3" t="s">
        <v>11001</v>
      </c>
      <c r="B2243" s="8" t="str">
        <f>VLOOKUP(Tabla3[[#This Row],[COD . CLIENTE  ]],Tabla15[],2,FALSE)</f>
        <v>TREIND E.I.R.L.</v>
      </c>
      <c r="C2243" s="1" t="e">
        <f>VLOOKUP(Tabla3[[#This Row],[COD . CLIENTE  ]],CREDITO[],4,FALSE)</f>
        <v>#N/A</v>
      </c>
      <c r="D2243" s="1" t="e">
        <f>VLOOKUP(Tabla3[[#This Row],[COD . CLIENTE  ]],CREDITO[],6,FALSE)</f>
        <v>#N/A</v>
      </c>
    </row>
    <row r="2244" spans="1:4" x14ac:dyDescent="0.25">
      <c r="A2244" s="3" t="s">
        <v>22561</v>
      </c>
      <c r="B2244" s="8" t="e">
        <f>VLOOKUP(Tabla3[[#This Row],[COD . CLIENTE  ]],Tabla15[],2,FALSE)</f>
        <v>#N/A</v>
      </c>
      <c r="C2244" s="1" t="e">
        <f>VLOOKUP(Tabla3[[#This Row],[COD . CLIENTE  ]],CREDITO[],4,FALSE)</f>
        <v>#N/A</v>
      </c>
      <c r="D2244" s="1" t="e">
        <f>VLOOKUP(Tabla3[[#This Row],[COD . CLIENTE  ]],CREDITO[],6,FALSE)</f>
        <v>#N/A</v>
      </c>
    </row>
    <row r="2245" spans="1:4" x14ac:dyDescent="0.25">
      <c r="A2245" s="3" t="s">
        <v>8945</v>
      </c>
      <c r="B2245" s="8" t="str">
        <f>VLOOKUP(Tabla3[[#This Row],[COD . CLIENTE  ]],Tabla15[],2,FALSE)</f>
        <v>BRENSER S.A.C</v>
      </c>
      <c r="C2245" s="1" t="e">
        <f>VLOOKUP(Tabla3[[#This Row],[COD . CLIENTE  ]],CREDITO[],4,FALSE)</f>
        <v>#N/A</v>
      </c>
      <c r="D2245" s="1" t="e">
        <f>VLOOKUP(Tabla3[[#This Row],[COD . CLIENTE  ]],CREDITO[],6,FALSE)</f>
        <v>#N/A</v>
      </c>
    </row>
    <row r="2246" spans="1:4" x14ac:dyDescent="0.25">
      <c r="A2246" s="3" t="s">
        <v>10452</v>
      </c>
      <c r="B2246" s="8" t="str">
        <f>VLOOKUP(Tabla3[[#This Row],[COD . CLIENTE  ]],Tabla15[],2,FALSE)</f>
        <v>GAS ENERGY IMPORTACIONES Y SERVICIOS S.A.C.</v>
      </c>
      <c r="C2246" s="1" t="e">
        <f>VLOOKUP(Tabla3[[#This Row],[COD . CLIENTE  ]],CREDITO[],4,FALSE)</f>
        <v>#N/A</v>
      </c>
      <c r="D2246" s="1" t="e">
        <f>VLOOKUP(Tabla3[[#This Row],[COD . CLIENTE  ]],CREDITO[],6,FALSE)</f>
        <v>#N/A</v>
      </c>
    </row>
    <row r="2247" spans="1:4" x14ac:dyDescent="0.25">
      <c r="A2247" s="3" t="s">
        <v>7538</v>
      </c>
      <c r="B2247" s="8" t="str">
        <f>VLOOKUP(Tabla3[[#This Row],[COD . CLIENTE  ]],Tabla15[],2,FALSE)</f>
        <v>RESISTENCIAS INDUSTRIALES KMJ SAC</v>
      </c>
      <c r="C2247" s="1" t="e">
        <f>VLOOKUP(Tabla3[[#This Row],[COD . CLIENTE  ]],CREDITO[],4,FALSE)</f>
        <v>#N/A</v>
      </c>
      <c r="D2247" s="1" t="e">
        <f>VLOOKUP(Tabla3[[#This Row],[COD . CLIENTE  ]],CREDITO[],6,FALSE)</f>
        <v>#N/A</v>
      </c>
    </row>
    <row r="2248" spans="1:4" x14ac:dyDescent="0.25">
      <c r="A2248" s="3" t="s">
        <v>10104</v>
      </c>
      <c r="B2248" s="8" t="str">
        <f>VLOOKUP(Tabla3[[#This Row],[COD . CLIENTE  ]],Tabla15[],2,FALSE)</f>
        <v>FGO MANTENIMIENTOS INDUSTRIALES S.A.C.</v>
      </c>
      <c r="C2248" s="1" t="e">
        <f>VLOOKUP(Tabla3[[#This Row],[COD . CLIENTE  ]],CREDITO[],4,FALSE)</f>
        <v>#N/A</v>
      </c>
      <c r="D2248" s="1" t="e">
        <f>VLOOKUP(Tabla3[[#This Row],[COD . CLIENTE  ]],CREDITO[],6,FALSE)</f>
        <v>#N/A</v>
      </c>
    </row>
    <row r="2249" spans="1:4" x14ac:dyDescent="0.25">
      <c r="A2249" s="3" t="s">
        <v>22562</v>
      </c>
      <c r="B2249" s="8" t="e">
        <f>VLOOKUP(Tabla3[[#This Row],[COD . CLIENTE  ]],Tabla15[],2,FALSE)</f>
        <v>#N/A</v>
      </c>
      <c r="C2249" s="1" t="e">
        <f>VLOOKUP(Tabla3[[#This Row],[COD . CLIENTE  ]],CREDITO[],4,FALSE)</f>
        <v>#N/A</v>
      </c>
      <c r="D2249" s="1" t="e">
        <f>VLOOKUP(Tabla3[[#This Row],[COD . CLIENTE  ]],CREDITO[],6,FALSE)</f>
        <v>#N/A</v>
      </c>
    </row>
    <row r="2250" spans="1:4" x14ac:dyDescent="0.25">
      <c r="A2250" s="3" t="s">
        <v>22563</v>
      </c>
      <c r="B2250" s="8" t="e">
        <f>VLOOKUP(Tabla3[[#This Row],[COD . CLIENTE  ]],Tabla15[],2,FALSE)</f>
        <v>#N/A</v>
      </c>
      <c r="C2250" s="1" t="e">
        <f>VLOOKUP(Tabla3[[#This Row],[COD . CLIENTE  ]],CREDITO[],4,FALSE)</f>
        <v>#N/A</v>
      </c>
      <c r="D2250" s="1" t="e">
        <f>VLOOKUP(Tabla3[[#This Row],[COD . CLIENTE  ]],CREDITO[],6,FALSE)</f>
        <v>#N/A</v>
      </c>
    </row>
    <row r="2251" spans="1:4" x14ac:dyDescent="0.25">
      <c r="A2251" s="3" t="s">
        <v>21846</v>
      </c>
      <c r="B2251" s="8" t="str">
        <f>VLOOKUP(Tabla3[[#This Row],[COD . CLIENTE  ]],Tabla15[],2,FALSE)</f>
        <v>FRITERM PERU SAC</v>
      </c>
      <c r="C2251" s="1" t="e">
        <f>VLOOKUP(Tabla3[[#This Row],[COD . CLIENTE  ]],CREDITO[],4,FALSE)</f>
        <v>#N/A</v>
      </c>
      <c r="D2251" s="1" t="e">
        <f>VLOOKUP(Tabla3[[#This Row],[COD . CLIENTE  ]],CREDITO[],6,FALSE)</f>
        <v>#N/A</v>
      </c>
    </row>
    <row r="2252" spans="1:4" x14ac:dyDescent="0.25">
      <c r="A2252" s="3" t="s">
        <v>10213</v>
      </c>
      <c r="B2252" s="8" t="str">
        <f>VLOOKUP(Tabla3[[#This Row],[COD . CLIENTE  ]],Tabla15[],2,FALSE)</f>
        <v>TRANSPORTE &amp; DISTRIBUCIONES LA ESPERANZA S.R.L.</v>
      </c>
      <c r="C2252" s="1" t="e">
        <f>VLOOKUP(Tabla3[[#This Row],[COD . CLIENTE  ]],CREDITO[],4,FALSE)</f>
        <v>#N/A</v>
      </c>
      <c r="D2252" s="1" t="e">
        <f>VLOOKUP(Tabla3[[#This Row],[COD . CLIENTE  ]],CREDITO[],6,FALSE)</f>
        <v>#N/A</v>
      </c>
    </row>
    <row r="2253" spans="1:4" x14ac:dyDescent="0.25">
      <c r="A2253" s="3" t="s">
        <v>10623</v>
      </c>
      <c r="B2253" s="8" t="str">
        <f>VLOOKUP(Tabla3[[#This Row],[COD . CLIENTE  ]],Tabla15[],2,FALSE)</f>
        <v>COMERCIALIZADORA ABYSEM S.A.C.</v>
      </c>
      <c r="C2253" s="1" t="e">
        <f>VLOOKUP(Tabla3[[#This Row],[COD . CLIENTE  ]],CREDITO[],4,FALSE)</f>
        <v>#N/A</v>
      </c>
      <c r="D2253" s="1" t="e">
        <f>VLOOKUP(Tabla3[[#This Row],[COD . CLIENTE  ]],CREDITO[],6,FALSE)</f>
        <v>#N/A</v>
      </c>
    </row>
    <row r="2254" spans="1:4" x14ac:dyDescent="0.25">
      <c r="A2254" s="3" t="s">
        <v>4044</v>
      </c>
      <c r="B2254" s="8" t="str">
        <f>VLOOKUP(Tabla3[[#This Row],[COD . CLIENTE  ]],Tabla15[],2,FALSE)</f>
        <v>PEREZ MARTINEZ JUAN CARLOS</v>
      </c>
      <c r="C2254" s="1" t="e">
        <f>VLOOKUP(Tabla3[[#This Row],[COD . CLIENTE  ]],CREDITO[],4,FALSE)</f>
        <v>#N/A</v>
      </c>
      <c r="D2254" s="1" t="e">
        <f>VLOOKUP(Tabla3[[#This Row],[COD . CLIENTE  ]],CREDITO[],6,FALSE)</f>
        <v>#N/A</v>
      </c>
    </row>
    <row r="2255" spans="1:4" x14ac:dyDescent="0.25">
      <c r="A2255" s="3" t="s">
        <v>22363</v>
      </c>
      <c r="B2255" s="8" t="str">
        <f>VLOOKUP(Tabla3[[#This Row],[COD . CLIENTE  ]],Tabla15[],2,FALSE)</f>
        <v>MESIAS TORRES MARIELA</v>
      </c>
      <c r="C2255" s="1" t="e">
        <f>VLOOKUP(Tabla3[[#This Row],[COD . CLIENTE  ]],CREDITO[],4,FALSE)</f>
        <v>#N/A</v>
      </c>
      <c r="D2255" s="1" t="e">
        <f>VLOOKUP(Tabla3[[#This Row],[COD . CLIENTE  ]],CREDITO[],6,FALSE)</f>
        <v>#N/A</v>
      </c>
    </row>
    <row r="2256" spans="1:4" x14ac:dyDescent="0.25">
      <c r="A2256" s="3" t="s">
        <v>7280</v>
      </c>
      <c r="B2256" s="8" t="str">
        <f>VLOOKUP(Tabla3[[#This Row],[COD . CLIENTE  ]],Tabla15[],2,FALSE)</f>
        <v>DECTRONIC E.I.R.L.</v>
      </c>
      <c r="C2256" s="1" t="e">
        <f>VLOOKUP(Tabla3[[#This Row],[COD . CLIENTE  ]],CREDITO[],4,FALSE)</f>
        <v>#N/A</v>
      </c>
      <c r="D2256" s="1" t="e">
        <f>VLOOKUP(Tabla3[[#This Row],[COD . CLIENTE  ]],CREDITO[],6,FALSE)</f>
        <v>#N/A</v>
      </c>
    </row>
    <row r="2257" spans="1:4" x14ac:dyDescent="0.25">
      <c r="A2257" s="3" t="s">
        <v>7280</v>
      </c>
      <c r="B2257" s="8" t="str">
        <f>VLOOKUP(Tabla3[[#This Row],[COD . CLIENTE  ]],Tabla15[],2,FALSE)</f>
        <v>DECTRONIC E.I.R.L.</v>
      </c>
      <c r="C2257" s="1" t="e">
        <f>VLOOKUP(Tabla3[[#This Row],[COD . CLIENTE  ]],CREDITO[],4,FALSE)</f>
        <v>#N/A</v>
      </c>
      <c r="D2257" s="1" t="e">
        <f>VLOOKUP(Tabla3[[#This Row],[COD . CLIENTE  ]],CREDITO[],6,FALSE)</f>
        <v>#N/A</v>
      </c>
    </row>
    <row r="2258" spans="1:4" x14ac:dyDescent="0.25">
      <c r="A2258" s="3" t="s">
        <v>8540</v>
      </c>
      <c r="B2258" s="8" t="str">
        <f>VLOOKUP(Tabla3[[#This Row],[COD . CLIENTE  ]],Tabla15[],2,FALSE)</f>
        <v>FRIOTEAM S.A.C.</v>
      </c>
      <c r="C2258" s="1" t="str">
        <f>VLOOKUP(Tabla3[[#This Row],[COD . CLIENTE  ]],CREDITO[],4,FALSE)</f>
        <v>Crédito 30 días</v>
      </c>
      <c r="D2258" s="1" t="str">
        <f>VLOOKUP(Tabla3[[#This Row],[COD . CLIENTE  ]],CREDITO[],6,FALSE)</f>
        <v>DIANA MAYORCA</v>
      </c>
    </row>
    <row r="2259" spans="1:4" x14ac:dyDescent="0.25">
      <c r="A2259" s="3" t="s">
        <v>6316</v>
      </c>
      <c r="B2259" s="8" t="str">
        <f>VLOOKUP(Tabla3[[#This Row],[COD . CLIENTE  ]],Tabla15[],2,FALSE)</f>
        <v>CAMAL FRIGORIFICO LURIN SAC</v>
      </c>
      <c r="C2259" s="1" t="e">
        <f>VLOOKUP(Tabla3[[#This Row],[COD . CLIENTE  ]],CREDITO[],4,FALSE)</f>
        <v>#N/A</v>
      </c>
      <c r="D2259" s="1" t="e">
        <f>VLOOKUP(Tabla3[[#This Row],[COD . CLIENTE  ]],CREDITO[],6,FALSE)</f>
        <v>#N/A</v>
      </c>
    </row>
    <row r="2260" spans="1:4" x14ac:dyDescent="0.25">
      <c r="A2260" s="3" t="s">
        <v>6654</v>
      </c>
      <c r="B2260" s="8" t="str">
        <f>VLOOKUP(Tabla3[[#This Row],[COD . CLIENTE  ]],Tabla15[],2,FALSE)</f>
        <v>FRIO GLOBAL S.A.C</v>
      </c>
      <c r="C2260" s="1" t="e">
        <f>VLOOKUP(Tabla3[[#This Row],[COD . CLIENTE  ]],CREDITO[],4,FALSE)</f>
        <v>#N/A</v>
      </c>
      <c r="D2260" s="1" t="e">
        <f>VLOOKUP(Tabla3[[#This Row],[COD . CLIENTE  ]],CREDITO[],6,FALSE)</f>
        <v>#N/A</v>
      </c>
    </row>
    <row r="2261" spans="1:4" x14ac:dyDescent="0.25">
      <c r="A2261" s="3" t="s">
        <v>9286</v>
      </c>
      <c r="B2261" s="8" t="str">
        <f>VLOOKUP(Tabla3[[#This Row],[COD . CLIENTE  ]],Tabla15[],2,FALSE)</f>
        <v>RGA PROVEEDORES INDUSTRIALES S.A.C.</v>
      </c>
      <c r="C2261" s="1" t="e">
        <f>VLOOKUP(Tabla3[[#This Row],[COD . CLIENTE  ]],CREDITO[],4,FALSE)</f>
        <v>#N/A</v>
      </c>
      <c r="D2261" s="1" t="e">
        <f>VLOOKUP(Tabla3[[#This Row],[COD . CLIENTE  ]],CREDITO[],6,FALSE)</f>
        <v>#N/A</v>
      </c>
    </row>
    <row r="2262" spans="1:4" x14ac:dyDescent="0.25">
      <c r="A2262" s="3" t="s">
        <v>22564</v>
      </c>
      <c r="B2262" s="8" t="e">
        <f>VLOOKUP(Tabla3[[#This Row],[COD . CLIENTE  ]],Tabla15[],2,FALSE)</f>
        <v>#N/A</v>
      </c>
      <c r="C2262" s="1" t="e">
        <f>VLOOKUP(Tabla3[[#This Row],[COD . CLIENTE  ]],CREDITO[],4,FALSE)</f>
        <v>#N/A</v>
      </c>
      <c r="D2262" s="1" t="e">
        <f>VLOOKUP(Tabla3[[#This Row],[COD . CLIENTE  ]],CREDITO[],6,FALSE)</f>
        <v>#N/A</v>
      </c>
    </row>
    <row r="2263" spans="1:4" x14ac:dyDescent="0.25">
      <c r="A2263" s="3" t="s">
        <v>8540</v>
      </c>
      <c r="B2263" s="8" t="str">
        <f>VLOOKUP(Tabla3[[#This Row],[COD . CLIENTE  ]],Tabla15[],2,FALSE)</f>
        <v>FRIOTEAM S.A.C.</v>
      </c>
      <c r="C2263" s="1" t="str">
        <f>VLOOKUP(Tabla3[[#This Row],[COD . CLIENTE  ]],CREDITO[],4,FALSE)</f>
        <v>Crédito 30 días</v>
      </c>
      <c r="D2263" s="1" t="str">
        <f>VLOOKUP(Tabla3[[#This Row],[COD . CLIENTE  ]],CREDITO[],6,FALSE)</f>
        <v>DIANA MAYORCA</v>
      </c>
    </row>
    <row r="2264" spans="1:4" x14ac:dyDescent="0.25">
      <c r="A2264" s="3" t="s">
        <v>8540</v>
      </c>
      <c r="B2264" s="8" t="str">
        <f>VLOOKUP(Tabla3[[#This Row],[COD . CLIENTE  ]],Tabla15[],2,FALSE)</f>
        <v>FRIOTEAM S.A.C.</v>
      </c>
      <c r="C2264" s="1" t="str">
        <f>VLOOKUP(Tabla3[[#This Row],[COD . CLIENTE  ]],CREDITO[],4,FALSE)</f>
        <v>Crédito 30 días</v>
      </c>
      <c r="D2264" s="1" t="str">
        <f>VLOOKUP(Tabla3[[#This Row],[COD . CLIENTE  ]],CREDITO[],6,FALSE)</f>
        <v>DIANA MAYORCA</v>
      </c>
    </row>
    <row r="2265" spans="1:4" x14ac:dyDescent="0.25">
      <c r="A2265" s="3" t="s">
        <v>9407</v>
      </c>
      <c r="B2265" s="8" t="str">
        <f>VLOOKUP(Tabla3[[#This Row],[COD . CLIENTE  ]],Tabla15[],2,FALSE)</f>
        <v>BY AUTOCLIMA E.I.R.L.</v>
      </c>
      <c r="C2265" s="1" t="e">
        <f>VLOOKUP(Tabla3[[#This Row],[COD . CLIENTE  ]],CREDITO[],4,FALSE)</f>
        <v>#N/A</v>
      </c>
      <c r="D2265" s="1" t="e">
        <f>VLOOKUP(Tabla3[[#This Row],[COD . CLIENTE  ]],CREDITO[],6,FALSE)</f>
        <v>#N/A</v>
      </c>
    </row>
    <row r="2266" spans="1:4" x14ac:dyDescent="0.25">
      <c r="A2266" s="3" t="s">
        <v>8968</v>
      </c>
      <c r="B2266" s="8" t="str">
        <f>VLOOKUP(Tabla3[[#This Row],[COD . CLIENTE  ]],Tabla15[],2,FALSE)</f>
        <v>COMERCIAL REFRIGERACION PERU S.A.C.</v>
      </c>
      <c r="C2266" s="1" t="str">
        <f>VLOOKUP(Tabla3[[#This Row],[COD . CLIENTE  ]],CREDITO[],4,FALSE)</f>
        <v>Crédito 30 días</v>
      </c>
      <c r="D2266" s="1" t="str">
        <f>VLOOKUP(Tabla3[[#This Row],[COD . CLIENTE  ]],CREDITO[],6,FALSE)</f>
        <v>Alexandra Paredes</v>
      </c>
    </row>
    <row r="2267" spans="1:4" x14ac:dyDescent="0.25">
      <c r="A2267" s="3" t="s">
        <v>8579</v>
      </c>
      <c r="B2267" s="8" t="str">
        <f>VLOOKUP(Tabla3[[#This Row],[COD . CLIENTE  ]],Tabla15[],2,FALSE)</f>
        <v>HANTOF TEKPESA GROUP E.I.R.L.</v>
      </c>
      <c r="C2267" s="1" t="e">
        <f>VLOOKUP(Tabla3[[#This Row],[COD . CLIENTE  ]],CREDITO[],4,FALSE)</f>
        <v>#N/A</v>
      </c>
      <c r="D2267" s="1" t="e">
        <f>VLOOKUP(Tabla3[[#This Row],[COD . CLIENTE  ]],CREDITO[],6,FALSE)</f>
        <v>#N/A</v>
      </c>
    </row>
    <row r="2268" spans="1:4" x14ac:dyDescent="0.25">
      <c r="A2268" s="3" t="s">
        <v>10375</v>
      </c>
      <c r="B2268" s="8" t="str">
        <f>VLOOKUP(Tabla3[[#This Row],[COD . CLIENTE  ]],Tabla15[],2,FALSE)</f>
        <v>ROBINSON PUSE S.A.C.</v>
      </c>
      <c r="C2268" s="1" t="e">
        <f>VLOOKUP(Tabla3[[#This Row],[COD . CLIENTE  ]],CREDITO[],4,FALSE)</f>
        <v>#N/A</v>
      </c>
      <c r="D2268" s="1" t="e">
        <f>VLOOKUP(Tabla3[[#This Row],[COD . CLIENTE  ]],CREDITO[],6,FALSE)</f>
        <v>#N/A</v>
      </c>
    </row>
    <row r="2269" spans="1:4" x14ac:dyDescent="0.25">
      <c r="A2269" s="3" t="s">
        <v>4467</v>
      </c>
      <c r="B2269" s="8" t="str">
        <f>VLOOKUP(Tabla3[[#This Row],[COD . CLIENTE  ]],Tabla15[],2,FALSE)</f>
        <v>AGUIRRE ESTRADA LUIS ALFREDO</v>
      </c>
      <c r="C2269" s="1" t="e">
        <f>VLOOKUP(Tabla3[[#This Row],[COD . CLIENTE  ]],CREDITO[],4,FALSE)</f>
        <v>#N/A</v>
      </c>
      <c r="D2269" s="1" t="e">
        <f>VLOOKUP(Tabla3[[#This Row],[COD . CLIENTE  ]],CREDITO[],6,FALSE)</f>
        <v>#N/A</v>
      </c>
    </row>
    <row r="2270" spans="1:4" x14ac:dyDescent="0.25">
      <c r="A2270" s="3" t="s">
        <v>22565</v>
      </c>
      <c r="B2270" s="8" t="e">
        <f>VLOOKUP(Tabla3[[#This Row],[COD . CLIENTE  ]],Tabla15[],2,FALSE)</f>
        <v>#N/A</v>
      </c>
      <c r="C2270" s="1" t="e">
        <f>VLOOKUP(Tabla3[[#This Row],[COD . CLIENTE  ]],CREDITO[],4,FALSE)</f>
        <v>#N/A</v>
      </c>
      <c r="D2270" s="1" t="e">
        <f>VLOOKUP(Tabla3[[#This Row],[COD . CLIENTE  ]],CREDITO[],6,FALSE)</f>
        <v>#N/A</v>
      </c>
    </row>
    <row r="2271" spans="1:4" x14ac:dyDescent="0.25">
      <c r="A2271" s="3" t="s">
        <v>22566</v>
      </c>
      <c r="B2271" s="8" t="e">
        <f>VLOOKUP(Tabla3[[#This Row],[COD . CLIENTE  ]],Tabla15[],2,FALSE)</f>
        <v>#N/A</v>
      </c>
      <c r="C2271" s="1" t="e">
        <f>VLOOKUP(Tabla3[[#This Row],[COD . CLIENTE  ]],CREDITO[],4,FALSE)</f>
        <v>#N/A</v>
      </c>
      <c r="D2271" s="1" t="e">
        <f>VLOOKUP(Tabla3[[#This Row],[COD . CLIENTE  ]],CREDITO[],6,FALSE)</f>
        <v>#N/A</v>
      </c>
    </row>
    <row r="2272" spans="1:4" x14ac:dyDescent="0.25">
      <c r="A2272" s="3" t="s">
        <v>22567</v>
      </c>
      <c r="B2272" s="8" t="e">
        <f>VLOOKUP(Tabla3[[#This Row],[COD . CLIENTE  ]],Tabla15[],2,FALSE)</f>
        <v>#N/A</v>
      </c>
      <c r="C2272" s="1" t="e">
        <f>VLOOKUP(Tabla3[[#This Row],[COD . CLIENTE  ]],CREDITO[],4,FALSE)</f>
        <v>#N/A</v>
      </c>
      <c r="D2272" s="1" t="e">
        <f>VLOOKUP(Tabla3[[#This Row],[COD . CLIENTE  ]],CREDITO[],6,FALSE)</f>
        <v>#N/A</v>
      </c>
    </row>
    <row r="2273" spans="1:4" x14ac:dyDescent="0.25">
      <c r="A2273" s="3" t="s">
        <v>8323</v>
      </c>
      <c r="B2273" s="8" t="str">
        <f>VLOOKUP(Tabla3[[#This Row],[COD . CLIENTE  ]],Tabla15[],2,FALSE)</f>
        <v>NEGOCIACIONES CARYDER S.A.C.</v>
      </c>
      <c r="C2273" s="1" t="e">
        <f>VLOOKUP(Tabla3[[#This Row],[COD . CLIENTE  ]],CREDITO[],4,FALSE)</f>
        <v>#N/A</v>
      </c>
      <c r="D2273" s="1" t="e">
        <f>VLOOKUP(Tabla3[[#This Row],[COD . CLIENTE  ]],CREDITO[],6,FALSE)</f>
        <v>#N/A</v>
      </c>
    </row>
    <row r="2274" spans="1:4" x14ac:dyDescent="0.25">
      <c r="A2274" s="3" t="s">
        <v>7778</v>
      </c>
      <c r="B2274" s="8" t="str">
        <f>VLOOKUP(Tabla3[[#This Row],[COD . CLIENTE  ]],Tabla15[],2,FALSE)</f>
        <v>M Y W AIR COLD PERU S.A.C.</v>
      </c>
      <c r="C2274" s="1" t="e">
        <f>VLOOKUP(Tabla3[[#This Row],[COD . CLIENTE  ]],CREDITO[],4,FALSE)</f>
        <v>#N/A</v>
      </c>
      <c r="D2274" s="1" t="e">
        <f>VLOOKUP(Tabla3[[#This Row],[COD . CLIENTE  ]],CREDITO[],6,FALSE)</f>
        <v>#N/A</v>
      </c>
    </row>
    <row r="2275" spans="1:4" x14ac:dyDescent="0.25">
      <c r="A2275" s="3" t="s">
        <v>7251</v>
      </c>
      <c r="B2275" s="8" t="str">
        <f>VLOOKUP(Tabla3[[#This Row],[COD . CLIENTE  ]],Tabla15[],2,FALSE)</f>
        <v>EKONO AIR EIRL</v>
      </c>
      <c r="C2275" s="1" t="e">
        <f>VLOOKUP(Tabla3[[#This Row],[COD . CLIENTE  ]],CREDITO[],4,FALSE)</f>
        <v>#N/A</v>
      </c>
      <c r="D2275" s="1" t="e">
        <f>VLOOKUP(Tabla3[[#This Row],[COD . CLIENTE  ]],CREDITO[],6,FALSE)</f>
        <v>#N/A</v>
      </c>
    </row>
    <row r="2276" spans="1:4" x14ac:dyDescent="0.25">
      <c r="A2276" s="3" t="s">
        <v>22419</v>
      </c>
      <c r="B2276" s="8" t="e">
        <f>VLOOKUP(Tabla3[[#This Row],[COD . CLIENTE  ]],Tabla15[],2,FALSE)</f>
        <v>#N/A</v>
      </c>
      <c r="C2276" s="1" t="e">
        <f>VLOOKUP(Tabla3[[#This Row],[COD . CLIENTE  ]],CREDITO[],4,FALSE)</f>
        <v>#N/A</v>
      </c>
      <c r="D2276" s="1" t="e">
        <f>VLOOKUP(Tabla3[[#This Row],[COD . CLIENTE  ]],CREDITO[],6,FALSE)</f>
        <v>#N/A</v>
      </c>
    </row>
    <row r="2277" spans="1:4" x14ac:dyDescent="0.25">
      <c r="A2277" s="3" t="s">
        <v>10690</v>
      </c>
      <c r="B2277" s="8" t="str">
        <f>VLOOKUP(Tabla3[[#This Row],[COD . CLIENTE  ]],Tabla15[],2,FALSE)</f>
        <v>RFALMA E.I.R.L.</v>
      </c>
      <c r="C2277" s="1" t="e">
        <f>VLOOKUP(Tabla3[[#This Row],[COD . CLIENTE  ]],CREDITO[],4,FALSE)</f>
        <v>#N/A</v>
      </c>
      <c r="D2277" s="1" t="e">
        <f>VLOOKUP(Tabla3[[#This Row],[COD . CLIENTE  ]],CREDITO[],6,FALSE)</f>
        <v>#N/A</v>
      </c>
    </row>
    <row r="2278" spans="1:4" x14ac:dyDescent="0.25">
      <c r="A2278" s="3" t="s">
        <v>22568</v>
      </c>
      <c r="B2278" s="8" t="e">
        <f>VLOOKUP(Tabla3[[#This Row],[COD . CLIENTE  ]],Tabla15[],2,FALSE)</f>
        <v>#N/A</v>
      </c>
      <c r="C2278" s="1" t="e">
        <f>VLOOKUP(Tabla3[[#This Row],[COD . CLIENTE  ]],CREDITO[],4,FALSE)</f>
        <v>#N/A</v>
      </c>
      <c r="D2278" s="1" t="e">
        <f>VLOOKUP(Tabla3[[#This Row],[COD . CLIENTE  ]],CREDITO[],6,FALSE)</f>
        <v>#N/A</v>
      </c>
    </row>
    <row r="2279" spans="1:4" x14ac:dyDescent="0.25">
      <c r="A2279" s="3" t="s">
        <v>9860</v>
      </c>
      <c r="B2279" s="8" t="str">
        <f>VLOOKUP(Tabla3[[#This Row],[COD . CLIENTE  ]],Tabla15[],2,FALSE)</f>
        <v>CONEX SOLUCIONES TECNOLOGICAS S.A.C</v>
      </c>
      <c r="C2279" s="1" t="e">
        <f>VLOOKUP(Tabla3[[#This Row],[COD . CLIENTE  ]],CREDITO[],4,FALSE)</f>
        <v>#N/A</v>
      </c>
      <c r="D2279" s="1" t="e">
        <f>VLOOKUP(Tabla3[[#This Row],[COD . CLIENTE  ]],CREDITO[],6,FALSE)</f>
        <v>#N/A</v>
      </c>
    </row>
    <row r="2280" spans="1:4" x14ac:dyDescent="0.25">
      <c r="A2280" s="3" t="s">
        <v>9860</v>
      </c>
      <c r="B2280" s="8" t="str">
        <f>VLOOKUP(Tabla3[[#This Row],[COD . CLIENTE  ]],Tabla15[],2,FALSE)</f>
        <v>CONEX SOLUCIONES TECNOLOGICAS S.A.C</v>
      </c>
      <c r="C2280" s="1" t="e">
        <f>VLOOKUP(Tabla3[[#This Row],[COD . CLIENTE  ]],CREDITO[],4,FALSE)</f>
        <v>#N/A</v>
      </c>
      <c r="D2280" s="1" t="e">
        <f>VLOOKUP(Tabla3[[#This Row],[COD . CLIENTE  ]],CREDITO[],6,FALSE)</f>
        <v>#N/A</v>
      </c>
    </row>
    <row r="2281" spans="1:4" x14ac:dyDescent="0.25">
      <c r="A2281" s="3" t="s">
        <v>10829</v>
      </c>
      <c r="B2281" s="8" t="str">
        <f>VLOOKUP(Tabla3[[#This Row],[COD . CLIENTE  ]],Tabla15[],2,FALSE)</f>
        <v>S&amp;S REFRIGERACION S.A.C.</v>
      </c>
      <c r="C2281" s="1" t="e">
        <f>VLOOKUP(Tabla3[[#This Row],[COD . CLIENTE  ]],CREDITO[],4,FALSE)</f>
        <v>#N/A</v>
      </c>
      <c r="D2281" s="1" t="e">
        <f>VLOOKUP(Tabla3[[#This Row],[COD . CLIENTE  ]],CREDITO[],6,FALSE)</f>
        <v>#N/A</v>
      </c>
    </row>
    <row r="2282" spans="1:4" x14ac:dyDescent="0.25">
      <c r="A2282" s="3" t="s">
        <v>9560</v>
      </c>
      <c r="B2282" s="8" t="str">
        <f>VLOOKUP(Tabla3[[#This Row],[COD . CLIENTE  ]],Tabla15[],2,FALSE)</f>
        <v>INVERSIONES FRIOLAB S.A.C. - FRIOLAB</v>
      </c>
      <c r="C2282" s="1" t="e">
        <f>VLOOKUP(Tabla3[[#This Row],[COD . CLIENTE  ]],CREDITO[],4,FALSE)</f>
        <v>#N/A</v>
      </c>
      <c r="D2282" s="1" t="e">
        <f>VLOOKUP(Tabla3[[#This Row],[COD . CLIENTE  ]],CREDITO[],6,FALSE)</f>
        <v>#N/A</v>
      </c>
    </row>
    <row r="2283" spans="1:4" x14ac:dyDescent="0.25">
      <c r="A2283" s="3" t="s">
        <v>10375</v>
      </c>
      <c r="B2283" s="8" t="str">
        <f>VLOOKUP(Tabla3[[#This Row],[COD . CLIENTE  ]],Tabla15[],2,FALSE)</f>
        <v>ROBINSON PUSE S.A.C.</v>
      </c>
      <c r="C2283" s="1" t="e">
        <f>VLOOKUP(Tabla3[[#This Row],[COD . CLIENTE  ]],CREDITO[],4,FALSE)</f>
        <v>#N/A</v>
      </c>
      <c r="D2283" s="1" t="e">
        <f>VLOOKUP(Tabla3[[#This Row],[COD . CLIENTE  ]],CREDITO[],6,FALSE)</f>
        <v>#N/A</v>
      </c>
    </row>
    <row r="2284" spans="1:4" x14ac:dyDescent="0.25">
      <c r="A2284" s="3" t="s">
        <v>22593</v>
      </c>
      <c r="B2284" s="8" t="e">
        <f>VLOOKUP(Tabla3[[#This Row],[COD . CLIENTE  ]],Tabla15[],2,FALSE)</f>
        <v>#N/A</v>
      </c>
      <c r="C2284" s="1" t="e">
        <f>VLOOKUP(Tabla3[[#This Row],[COD . CLIENTE  ]],CREDITO[],4,FALSE)</f>
        <v>#N/A</v>
      </c>
      <c r="D2284" s="1" t="e">
        <f>VLOOKUP(Tabla3[[#This Row],[COD . CLIENTE  ]],CREDITO[],6,FALSE)</f>
        <v>#N/A</v>
      </c>
    </row>
    <row r="2285" spans="1:4" x14ac:dyDescent="0.25">
      <c r="A2285" s="3" t="s">
        <v>21936</v>
      </c>
      <c r="B2285" s="8" t="str">
        <f>VLOOKUP(Tabla3[[#This Row],[COD . CLIENTE  ]],Tabla15[],2,FALSE)</f>
        <v>CQH FRUTIVAS EIRL</v>
      </c>
      <c r="C2285" s="1" t="e">
        <f>VLOOKUP(Tabla3[[#This Row],[COD . CLIENTE  ]],CREDITO[],4,FALSE)</f>
        <v>#N/A</v>
      </c>
      <c r="D2285" s="1" t="e">
        <f>VLOOKUP(Tabla3[[#This Row],[COD . CLIENTE  ]],CREDITO[],6,FALSE)</f>
        <v>#N/A</v>
      </c>
    </row>
    <row r="2286" spans="1:4" x14ac:dyDescent="0.25">
      <c r="A2286" s="3" t="s">
        <v>10229</v>
      </c>
      <c r="B2286" s="8" t="str">
        <f>VLOOKUP(Tabla3[[#This Row],[COD . CLIENTE  ]],Tabla15[],2,FALSE)</f>
        <v>MASTERCOOL PERU COMPANY S.A.C.</v>
      </c>
      <c r="C2286" s="1" t="e">
        <f>VLOOKUP(Tabla3[[#This Row],[COD . CLIENTE  ]],CREDITO[],4,FALSE)</f>
        <v>#N/A</v>
      </c>
      <c r="D2286" s="1" t="e">
        <f>VLOOKUP(Tabla3[[#This Row],[COD . CLIENTE  ]],CREDITO[],6,FALSE)</f>
        <v>#N/A</v>
      </c>
    </row>
    <row r="2287" spans="1:4" x14ac:dyDescent="0.25">
      <c r="A2287" s="3" t="s">
        <v>5916</v>
      </c>
      <c r="B2287" s="8" t="str">
        <f>VLOOKUP(Tabla3[[#This Row],[COD . CLIENTE  ]],Tabla15[],2,FALSE)</f>
        <v>CIA. COMERCIAL LAMBAYEQUE SAC</v>
      </c>
      <c r="C2287" s="1" t="e">
        <f>VLOOKUP(Tabla3[[#This Row],[COD . CLIENTE  ]],CREDITO[],4,FALSE)</f>
        <v>#N/A</v>
      </c>
      <c r="D2287" s="1" t="e">
        <f>VLOOKUP(Tabla3[[#This Row],[COD . CLIENTE  ]],CREDITO[],6,FALSE)</f>
        <v>#N/A</v>
      </c>
    </row>
    <row r="2288" spans="1:4" x14ac:dyDescent="0.25">
      <c r="A2288" s="3" t="s">
        <v>22594</v>
      </c>
      <c r="B2288" s="8" t="e">
        <f>VLOOKUP(Tabla3[[#This Row],[COD . CLIENTE  ]],Tabla15[],2,FALSE)</f>
        <v>#N/A</v>
      </c>
      <c r="C2288" s="1" t="e">
        <f>VLOOKUP(Tabla3[[#This Row],[COD . CLIENTE  ]],CREDITO[],4,FALSE)</f>
        <v>#N/A</v>
      </c>
      <c r="D2288" s="1" t="e">
        <f>VLOOKUP(Tabla3[[#This Row],[COD . CLIENTE  ]],CREDITO[],6,FALSE)</f>
        <v>#N/A</v>
      </c>
    </row>
    <row r="2289" spans="1:4" x14ac:dyDescent="0.25">
      <c r="A2289" s="3" t="s">
        <v>7642</v>
      </c>
      <c r="B2289" s="8" t="str">
        <f>VLOOKUP(Tabla3[[#This Row],[COD . CLIENTE  ]],Tabla15[],2,FALSE)</f>
        <v>CORPORACION RIM SOCIEDAD ANONIMA CERRADA</v>
      </c>
      <c r="C2289" s="1" t="e">
        <f>VLOOKUP(Tabla3[[#This Row],[COD . CLIENTE  ]],CREDITO[],4,FALSE)</f>
        <v>#N/A</v>
      </c>
      <c r="D2289" s="1" t="e">
        <f>VLOOKUP(Tabla3[[#This Row],[COD . CLIENTE  ]],CREDITO[],6,FALSE)</f>
        <v>#N/A</v>
      </c>
    </row>
    <row r="2290" spans="1:4" x14ac:dyDescent="0.25">
      <c r="A2290" s="3" t="s">
        <v>7778</v>
      </c>
      <c r="B2290" s="8" t="str">
        <f>VLOOKUP(Tabla3[[#This Row],[COD . CLIENTE  ]],Tabla15[],2,FALSE)</f>
        <v>M Y W AIR COLD PERU S.A.C.</v>
      </c>
      <c r="C2290" s="1" t="e">
        <f>VLOOKUP(Tabla3[[#This Row],[COD . CLIENTE  ]],CREDITO[],4,FALSE)</f>
        <v>#N/A</v>
      </c>
      <c r="D2290" s="1" t="e">
        <f>VLOOKUP(Tabla3[[#This Row],[COD . CLIENTE  ]],CREDITO[],6,FALSE)</f>
        <v>#N/A</v>
      </c>
    </row>
    <row r="2291" spans="1:4" x14ac:dyDescent="0.25">
      <c r="A2291" s="3" t="s">
        <v>22595</v>
      </c>
      <c r="B2291" s="8" t="e">
        <f>VLOOKUP(Tabla3[[#This Row],[COD . CLIENTE  ]],Tabla15[],2,FALSE)</f>
        <v>#N/A</v>
      </c>
      <c r="C2291" s="1" t="e">
        <f>VLOOKUP(Tabla3[[#This Row],[COD . CLIENTE  ]],CREDITO[],4,FALSE)</f>
        <v>#N/A</v>
      </c>
      <c r="D2291" s="1" t="e">
        <f>VLOOKUP(Tabla3[[#This Row],[COD . CLIENTE  ]],CREDITO[],6,FALSE)</f>
        <v>#N/A</v>
      </c>
    </row>
    <row r="2292" spans="1:4" x14ac:dyDescent="0.25">
      <c r="A2292" s="3" t="s">
        <v>5810</v>
      </c>
      <c r="B2292" s="8" t="str">
        <f>VLOOKUP(Tabla3[[#This Row],[COD . CLIENTE  ]],Tabla15[],2,FALSE)</f>
        <v>F Y A CONTRATISTAS SA</v>
      </c>
      <c r="C2292" s="1" t="e">
        <f>VLOOKUP(Tabla3[[#This Row],[COD . CLIENTE  ]],CREDITO[],4,FALSE)</f>
        <v>#N/A</v>
      </c>
      <c r="D2292" s="1" t="e">
        <f>VLOOKUP(Tabla3[[#This Row],[COD . CLIENTE  ]],CREDITO[],6,FALSE)</f>
        <v>#N/A</v>
      </c>
    </row>
    <row r="2293" spans="1:4" x14ac:dyDescent="0.25">
      <c r="A2293" s="3" t="s">
        <v>7703</v>
      </c>
      <c r="B2293" s="8" t="str">
        <f>VLOOKUP(Tabla3[[#This Row],[COD . CLIENTE  ]],Tabla15[],2,FALSE)</f>
        <v>CORPORACION DE REPUESTOS S.A</v>
      </c>
      <c r="C2293" s="1" t="e">
        <f>VLOOKUP(Tabla3[[#This Row],[COD . CLIENTE  ]],CREDITO[],4,FALSE)</f>
        <v>#N/A</v>
      </c>
      <c r="D2293" s="1" t="e">
        <f>VLOOKUP(Tabla3[[#This Row],[COD . CLIENTE  ]],CREDITO[],6,FALSE)</f>
        <v>#N/A</v>
      </c>
    </row>
    <row r="2294" spans="1:4" x14ac:dyDescent="0.25">
      <c r="A2294" s="3" t="s">
        <v>22419</v>
      </c>
      <c r="B2294" s="8" t="e">
        <f>VLOOKUP(Tabla3[[#This Row],[COD . CLIENTE  ]],Tabla15[],2,FALSE)</f>
        <v>#N/A</v>
      </c>
      <c r="C2294" s="1" t="e">
        <f>VLOOKUP(Tabla3[[#This Row],[COD . CLIENTE  ]],CREDITO[],4,FALSE)</f>
        <v>#N/A</v>
      </c>
      <c r="D2294" s="1" t="e">
        <f>VLOOKUP(Tabla3[[#This Row],[COD . CLIENTE  ]],CREDITO[],6,FALSE)</f>
        <v>#N/A</v>
      </c>
    </row>
    <row r="2295" spans="1:4" x14ac:dyDescent="0.25">
      <c r="A2295" s="3" t="s">
        <v>7517</v>
      </c>
      <c r="B2295" s="8" t="str">
        <f>VLOOKUP(Tabla3[[#This Row],[COD . CLIENTE  ]],Tabla15[],2,FALSE)</f>
        <v>PROTERM PERU S.A.C.</v>
      </c>
      <c r="C2295" s="1" t="e">
        <f>VLOOKUP(Tabla3[[#This Row],[COD . CLIENTE  ]],CREDITO[],4,FALSE)</f>
        <v>#N/A</v>
      </c>
      <c r="D2295" s="1" t="e">
        <f>VLOOKUP(Tabla3[[#This Row],[COD . CLIENTE  ]],CREDITO[],6,FALSE)</f>
        <v>#N/A</v>
      </c>
    </row>
    <row r="2296" spans="1:4" x14ac:dyDescent="0.25">
      <c r="A2296" s="3" t="s">
        <v>11260</v>
      </c>
      <c r="B2296" s="8" t="str">
        <f>VLOOKUP(Tabla3[[#This Row],[COD . CLIENTE  ]],Tabla15[],2,FALSE)</f>
        <v>FRIOMETAL REFRIGERACION S.A.C.</v>
      </c>
      <c r="C2296" s="1" t="e">
        <f>VLOOKUP(Tabla3[[#This Row],[COD . CLIENTE  ]],CREDITO[],4,FALSE)</f>
        <v>#N/A</v>
      </c>
      <c r="D2296" s="1" t="e">
        <f>VLOOKUP(Tabla3[[#This Row],[COD . CLIENTE  ]],CREDITO[],6,FALSE)</f>
        <v>#N/A</v>
      </c>
    </row>
    <row r="2297" spans="1:4" x14ac:dyDescent="0.25">
      <c r="A2297" s="3" t="s">
        <v>9841</v>
      </c>
      <c r="B2297" s="8" t="str">
        <f>VLOOKUP(Tabla3[[#This Row],[COD . CLIENTE  ]],Tabla15[],2,FALSE)</f>
        <v>BLUE FROST SERVICIOS INTEGRALES S.A.C.</v>
      </c>
      <c r="C2297" s="1" t="e">
        <f>VLOOKUP(Tabla3[[#This Row],[COD . CLIENTE  ]],CREDITO[],4,FALSE)</f>
        <v>#N/A</v>
      </c>
      <c r="D2297" s="1" t="e">
        <f>VLOOKUP(Tabla3[[#This Row],[COD . CLIENTE  ]],CREDITO[],6,FALSE)</f>
        <v>#N/A</v>
      </c>
    </row>
    <row r="2298" spans="1:4" x14ac:dyDescent="0.25">
      <c r="A2298" s="3" t="s">
        <v>10223</v>
      </c>
      <c r="B2298" s="8" t="str">
        <f>VLOOKUP(Tabla3[[#This Row],[COD . CLIENTE  ]],Tabla15[],2,FALSE)</f>
        <v>SWIFTCOOL S.A.C.</v>
      </c>
      <c r="C2298" s="1" t="e">
        <f>VLOOKUP(Tabla3[[#This Row],[COD . CLIENTE  ]],CREDITO[],4,FALSE)</f>
        <v>#N/A</v>
      </c>
      <c r="D2298" s="1" t="e">
        <f>VLOOKUP(Tabla3[[#This Row],[COD . CLIENTE  ]],CREDITO[],6,FALSE)</f>
        <v>#N/A</v>
      </c>
    </row>
    <row r="2299" spans="1:4" x14ac:dyDescent="0.25">
      <c r="A2299" s="3" t="s">
        <v>10357</v>
      </c>
      <c r="B2299" s="8" t="str">
        <f>VLOOKUP(Tabla3[[#This Row],[COD . CLIENTE  ]],Tabla15[],2,FALSE)</f>
        <v>CLIMA 26 INGENIEROS E.I.R.L.</v>
      </c>
      <c r="C2299" s="1" t="e">
        <f>VLOOKUP(Tabla3[[#This Row],[COD . CLIENTE  ]],CREDITO[],4,FALSE)</f>
        <v>#N/A</v>
      </c>
      <c r="D2299" s="1" t="e">
        <f>VLOOKUP(Tabla3[[#This Row],[COD . CLIENTE  ]],CREDITO[],6,FALSE)</f>
        <v>#N/A</v>
      </c>
    </row>
    <row r="2300" spans="1:4" x14ac:dyDescent="0.25">
      <c r="A2300" s="3" t="s">
        <v>10951</v>
      </c>
      <c r="B2300" s="8" t="str">
        <f>VLOOKUP(Tabla3[[#This Row],[COD . CLIENTE  ]],Tabla15[],2,FALSE)</f>
        <v>MASTER SERVICE RD S.A.C</v>
      </c>
      <c r="C2300" s="1" t="e">
        <f>VLOOKUP(Tabla3[[#This Row],[COD . CLIENTE  ]],CREDITO[],4,FALSE)</f>
        <v>#N/A</v>
      </c>
      <c r="D2300" s="1" t="e">
        <f>VLOOKUP(Tabla3[[#This Row],[COD . CLIENTE  ]],CREDITO[],6,FALSE)</f>
        <v>#N/A</v>
      </c>
    </row>
    <row r="2301" spans="1:4" x14ac:dyDescent="0.25">
      <c r="A2301" s="3" t="s">
        <v>22186</v>
      </c>
      <c r="B2301" s="8" t="str">
        <f>VLOOKUP(Tabla3[[#This Row],[COD . CLIENTE  ]],Tabla15[],2,FALSE)</f>
        <v>INVERSIONES FRESH COOL PERU SACS</v>
      </c>
      <c r="C2301" s="1" t="e">
        <f>VLOOKUP(Tabla3[[#This Row],[COD . CLIENTE  ]],CREDITO[],4,FALSE)</f>
        <v>#N/A</v>
      </c>
      <c r="D2301" s="1" t="e">
        <f>VLOOKUP(Tabla3[[#This Row],[COD . CLIENTE  ]],CREDITO[],6,FALSE)</f>
        <v>#N/A</v>
      </c>
    </row>
    <row r="2302" spans="1:4" x14ac:dyDescent="0.25">
      <c r="A2302" s="3" t="s">
        <v>21775</v>
      </c>
      <c r="B2302" s="8" t="str">
        <f>VLOOKUP(Tabla3[[#This Row],[COD . CLIENTE  ]],Tabla15[],2,FALSE)</f>
        <v>INMOBILIARIA PERU RAICES SAC</v>
      </c>
      <c r="C2302" s="1" t="e">
        <f>VLOOKUP(Tabla3[[#This Row],[COD . CLIENTE  ]],CREDITO[],4,FALSE)</f>
        <v>#N/A</v>
      </c>
      <c r="D2302" s="1" t="e">
        <f>VLOOKUP(Tabla3[[#This Row],[COD . CLIENTE  ]],CREDITO[],6,FALSE)</f>
        <v>#N/A</v>
      </c>
    </row>
    <row r="2303" spans="1:4" x14ac:dyDescent="0.25">
      <c r="A2303" s="3" t="s">
        <v>4049</v>
      </c>
      <c r="B2303" s="8" t="str">
        <f>VLOOKUP(Tabla3[[#This Row],[COD . CLIENTE  ]],Tabla15[],2,FALSE)</f>
        <v>AB IMPORTACIONES INDUSTRIALES SAC</v>
      </c>
      <c r="C2303" s="1" t="e">
        <f>VLOOKUP(Tabla3[[#This Row],[COD . CLIENTE  ]],CREDITO[],4,FALSE)</f>
        <v>#N/A</v>
      </c>
      <c r="D2303" s="1" t="e">
        <f>VLOOKUP(Tabla3[[#This Row],[COD . CLIENTE  ]],CREDITO[],6,FALSE)</f>
        <v>#N/A</v>
      </c>
    </row>
    <row r="2304" spans="1:4" x14ac:dyDescent="0.25">
      <c r="A2304" s="3" t="s">
        <v>10229</v>
      </c>
      <c r="B2304" s="8" t="str">
        <f>VLOOKUP(Tabla3[[#This Row],[COD . CLIENTE  ]],Tabla15[],2,FALSE)</f>
        <v>MASTERCOOL PERU COMPANY S.A.C.</v>
      </c>
      <c r="C2304" s="1" t="e">
        <f>VLOOKUP(Tabla3[[#This Row],[COD . CLIENTE  ]],CREDITO[],4,FALSE)</f>
        <v>#N/A</v>
      </c>
      <c r="D2304" s="1" t="e">
        <f>VLOOKUP(Tabla3[[#This Row],[COD . CLIENTE  ]],CREDITO[],6,FALSE)</f>
        <v>#N/A</v>
      </c>
    </row>
    <row r="2305" spans="1:4" x14ac:dyDescent="0.25">
      <c r="A2305" s="3" t="s">
        <v>10377</v>
      </c>
      <c r="B2305" s="8" t="str">
        <f>VLOOKUP(Tabla3[[#This Row],[COD . CLIENTE  ]],Tabla15[],2,FALSE)</f>
        <v>MYM PROJECTS S.A.C.</v>
      </c>
      <c r="C2305" s="1" t="str">
        <f>VLOOKUP(Tabla3[[#This Row],[COD . CLIENTE  ]],CREDITO[],4,FALSE)</f>
        <v>CHEQUE DIF 30DIAS CONTRA ENTREGA</v>
      </c>
      <c r="D2305" s="1" t="str">
        <f>VLOOKUP(Tabla3[[#This Row],[COD . CLIENTE  ]],CREDITO[],6,FALSE)</f>
        <v>MERIE TINEO</v>
      </c>
    </row>
    <row r="2306" spans="1:4" x14ac:dyDescent="0.25">
      <c r="A2306" s="3" t="s">
        <v>10911</v>
      </c>
      <c r="B2306" s="8" t="str">
        <f>VLOOKUP(Tabla3[[#This Row],[COD . CLIENTE  ]],Tabla15[],2,FALSE)</f>
        <v>R &amp; M FRIOTEC PERU S.R.L.</v>
      </c>
      <c r="C2306" s="1" t="e">
        <f>VLOOKUP(Tabla3[[#This Row],[COD . CLIENTE  ]],CREDITO[],4,FALSE)</f>
        <v>#N/A</v>
      </c>
      <c r="D2306" s="1" t="e">
        <f>VLOOKUP(Tabla3[[#This Row],[COD . CLIENTE  ]],CREDITO[],6,FALSE)</f>
        <v>#N/A</v>
      </c>
    </row>
    <row r="2307" spans="1:4" x14ac:dyDescent="0.25">
      <c r="A2307" s="3" t="s">
        <v>9973</v>
      </c>
      <c r="B2307" s="8" t="str">
        <f>VLOOKUP(Tabla3[[#This Row],[COD . CLIENTE  ]],Tabla15[],2,FALSE)</f>
        <v>REFRIMA INGENIEROS S.A.C.</v>
      </c>
      <c r="C2307" s="1" t="e">
        <f>VLOOKUP(Tabla3[[#This Row],[COD . CLIENTE  ]],CREDITO[],4,FALSE)</f>
        <v>#N/A</v>
      </c>
      <c r="D2307" s="1" t="e">
        <f>VLOOKUP(Tabla3[[#This Row],[COD . CLIENTE  ]],CREDITO[],6,FALSE)</f>
        <v>#N/A</v>
      </c>
    </row>
    <row r="2308" spans="1:4" x14ac:dyDescent="0.25">
      <c r="A2308" s="3" t="s">
        <v>10690</v>
      </c>
      <c r="B2308" s="8" t="str">
        <f>VLOOKUP(Tabla3[[#This Row],[COD . CLIENTE  ]],Tabla15[],2,FALSE)</f>
        <v>RFALMA E.I.R.L.</v>
      </c>
      <c r="C2308" s="1" t="e">
        <f>VLOOKUP(Tabla3[[#This Row],[COD . CLIENTE  ]],CREDITO[],4,FALSE)</f>
        <v>#N/A</v>
      </c>
      <c r="D2308" s="1" t="e">
        <f>VLOOKUP(Tabla3[[#This Row],[COD . CLIENTE  ]],CREDITO[],6,FALSE)</f>
        <v>#N/A</v>
      </c>
    </row>
    <row r="2309" spans="1:4" x14ac:dyDescent="0.25">
      <c r="A2309" s="3" t="s">
        <v>10249</v>
      </c>
      <c r="B2309" s="8" t="str">
        <f>VLOOKUP(Tabla3[[#This Row],[COD . CLIENTE  ]],Tabla15[],2,FALSE)</f>
        <v>SERVICIOS GENERALES MASTERCOLD SOCIEDAD ANONIMA CE</v>
      </c>
      <c r="C2309" s="1" t="e">
        <f>VLOOKUP(Tabla3[[#This Row],[COD . CLIENTE  ]],CREDITO[],4,FALSE)</f>
        <v>#N/A</v>
      </c>
      <c r="D2309" s="1" t="e">
        <f>VLOOKUP(Tabla3[[#This Row],[COD . CLIENTE  ]],CREDITO[],6,FALSE)</f>
        <v>#N/A</v>
      </c>
    </row>
    <row r="2310" spans="1:4" x14ac:dyDescent="0.25">
      <c r="A2310" s="3" t="s">
        <v>5911</v>
      </c>
      <c r="B2310" s="8" t="str">
        <f>VLOOKUP(Tabla3[[#This Row],[COD . CLIENTE  ]],Tabla15[],2,FALSE)</f>
        <v>UEZU INGENIEROS S R L</v>
      </c>
      <c r="C2310" s="1" t="e">
        <f>VLOOKUP(Tabla3[[#This Row],[COD . CLIENTE  ]],CREDITO[],4,FALSE)</f>
        <v>#N/A</v>
      </c>
      <c r="D2310" s="1" t="e">
        <f>VLOOKUP(Tabla3[[#This Row],[COD . CLIENTE  ]],CREDITO[],6,FALSE)</f>
        <v>#N/A</v>
      </c>
    </row>
    <row r="2311" spans="1:4" x14ac:dyDescent="0.25">
      <c r="A2311" s="3" t="s">
        <v>8810</v>
      </c>
      <c r="B2311" s="8" t="str">
        <f>VLOOKUP(Tabla3[[#This Row],[COD . CLIENTE  ]],Tabla15[],2,FALSE)</f>
        <v>N &amp; V MULTIMARCAS SOCIEDAD COMERCIAL DE RESPONSABI</v>
      </c>
      <c r="C2311" s="1" t="e">
        <f>VLOOKUP(Tabla3[[#This Row],[COD . CLIENTE  ]],CREDITO[],4,FALSE)</f>
        <v>#N/A</v>
      </c>
      <c r="D2311" s="1" t="e">
        <f>VLOOKUP(Tabla3[[#This Row],[COD . CLIENTE  ]],CREDITO[],6,FALSE)</f>
        <v>#N/A</v>
      </c>
    </row>
    <row r="2312" spans="1:4" x14ac:dyDescent="0.25">
      <c r="A2312" s="3" t="s">
        <v>22596</v>
      </c>
      <c r="B2312" s="8" t="e">
        <f>VLOOKUP(Tabla3[[#This Row],[COD . CLIENTE  ]],Tabla15[],2,FALSE)</f>
        <v>#N/A</v>
      </c>
      <c r="C2312" s="1" t="e">
        <f>VLOOKUP(Tabla3[[#This Row],[COD . CLIENTE  ]],CREDITO[],4,FALSE)</f>
        <v>#N/A</v>
      </c>
      <c r="D2312" s="1" t="e">
        <f>VLOOKUP(Tabla3[[#This Row],[COD . CLIENTE  ]],CREDITO[],6,FALSE)</f>
        <v>#N/A</v>
      </c>
    </row>
    <row r="2313" spans="1:4" x14ac:dyDescent="0.25">
      <c r="A2313" s="3" t="s">
        <v>4992</v>
      </c>
      <c r="B2313" s="8" t="str">
        <f>VLOOKUP(Tabla3[[#This Row],[COD . CLIENTE  ]],Tabla15[],2,FALSE)</f>
        <v>MENDOZA AMARINGO DIANA FLOR</v>
      </c>
      <c r="C2313" s="1" t="e">
        <f>VLOOKUP(Tabla3[[#This Row],[COD . CLIENTE  ]],CREDITO[],4,FALSE)</f>
        <v>#N/A</v>
      </c>
      <c r="D2313" s="1" t="e">
        <f>VLOOKUP(Tabla3[[#This Row],[COD . CLIENTE  ]],CREDITO[],6,FALSE)</f>
        <v>#N/A</v>
      </c>
    </row>
    <row r="2314" spans="1:4" x14ac:dyDescent="0.25">
      <c r="A2314" s="3" t="s">
        <v>4467</v>
      </c>
      <c r="B2314" s="8" t="str">
        <f>VLOOKUP(Tabla3[[#This Row],[COD . CLIENTE  ]],Tabla15[],2,FALSE)</f>
        <v>AGUIRRE ESTRADA LUIS ALFREDO</v>
      </c>
      <c r="C2314" s="1" t="e">
        <f>VLOOKUP(Tabla3[[#This Row],[COD . CLIENTE  ]],CREDITO[],4,FALSE)</f>
        <v>#N/A</v>
      </c>
      <c r="D2314" s="1" t="e">
        <f>VLOOKUP(Tabla3[[#This Row],[COD . CLIENTE  ]],CREDITO[],6,FALSE)</f>
        <v>#N/A</v>
      </c>
    </row>
    <row r="2315" spans="1:4" x14ac:dyDescent="0.25">
      <c r="A2315" s="3" t="s">
        <v>19549</v>
      </c>
      <c r="B2315" s="8" t="str">
        <f>VLOOKUP(Tabla3[[#This Row],[COD . CLIENTE  ]],Tabla15[],2,FALSE)</f>
        <v>MILANG REFRIGERATION PARTS SAC</v>
      </c>
      <c r="C2315" s="1" t="e">
        <f>VLOOKUP(Tabla3[[#This Row],[COD . CLIENTE  ]],CREDITO[],4,FALSE)</f>
        <v>#N/A</v>
      </c>
      <c r="D2315" s="1" t="e">
        <f>VLOOKUP(Tabla3[[#This Row],[COD . CLIENTE  ]],CREDITO[],6,FALSE)</f>
        <v>#N/A</v>
      </c>
    </row>
    <row r="2316" spans="1:4" x14ac:dyDescent="0.25">
      <c r="A2316" s="3" t="s">
        <v>10743</v>
      </c>
      <c r="B2316" s="8" t="str">
        <f>VLOOKUP(Tabla3[[#This Row],[COD . CLIENTE  ]],Tabla15[],2,FALSE)</f>
        <v>CORPORACION DE REFRIGERACION RIMAC S.A.C.</v>
      </c>
      <c r="C2316" s="1" t="e">
        <f>VLOOKUP(Tabla3[[#This Row],[COD . CLIENTE  ]],CREDITO[],4,FALSE)</f>
        <v>#N/A</v>
      </c>
      <c r="D2316" s="1" t="e">
        <f>VLOOKUP(Tabla3[[#This Row],[COD . CLIENTE  ]],CREDITO[],6,FALSE)</f>
        <v>#N/A</v>
      </c>
    </row>
    <row r="2317" spans="1:4" x14ac:dyDescent="0.25">
      <c r="A2317" s="3" t="s">
        <v>22597</v>
      </c>
      <c r="B2317" s="8" t="e">
        <f>VLOOKUP(Tabla3[[#This Row],[COD . CLIENTE  ]],Tabla15[],2,FALSE)</f>
        <v>#N/A</v>
      </c>
      <c r="C2317" s="1" t="e">
        <f>VLOOKUP(Tabla3[[#This Row],[COD . CLIENTE  ]],CREDITO[],4,FALSE)</f>
        <v>#N/A</v>
      </c>
      <c r="D2317" s="1" t="e">
        <f>VLOOKUP(Tabla3[[#This Row],[COD . CLIENTE  ]],CREDITO[],6,FALSE)</f>
        <v>#N/A</v>
      </c>
    </row>
    <row r="2318" spans="1:4" x14ac:dyDescent="0.25">
      <c r="A2318" s="3" t="s">
        <v>9064</v>
      </c>
      <c r="B2318" s="8" t="str">
        <f>VLOOKUP(Tabla3[[#This Row],[COD . CLIENTE  ]],Tabla15[],2,FALSE)</f>
        <v>SAIRCOM PERU S.A.C</v>
      </c>
      <c r="C2318" s="1" t="e">
        <f>VLOOKUP(Tabla3[[#This Row],[COD . CLIENTE  ]],CREDITO[],4,FALSE)</f>
        <v>#N/A</v>
      </c>
      <c r="D2318" s="1" t="e">
        <f>VLOOKUP(Tabla3[[#This Row],[COD . CLIENTE  ]],CREDITO[],6,FALSE)</f>
        <v>#N/A</v>
      </c>
    </row>
    <row r="2319" spans="1:4" x14ac:dyDescent="0.25">
      <c r="A2319" s="3" t="s">
        <v>9064</v>
      </c>
      <c r="B2319" s="8" t="str">
        <f>VLOOKUP(Tabla3[[#This Row],[COD . CLIENTE  ]],Tabla15[],2,FALSE)</f>
        <v>SAIRCOM PERU S.A.C</v>
      </c>
      <c r="C2319" s="1" t="e">
        <f>VLOOKUP(Tabla3[[#This Row],[COD . CLIENTE  ]],CREDITO[],4,FALSE)</f>
        <v>#N/A</v>
      </c>
      <c r="D2319" s="1" t="e">
        <f>VLOOKUP(Tabla3[[#This Row],[COD . CLIENTE  ]],CREDITO[],6,FALSE)</f>
        <v>#N/A</v>
      </c>
    </row>
    <row r="2320" spans="1:4" x14ac:dyDescent="0.25">
      <c r="A2320" s="3" t="s">
        <v>22598</v>
      </c>
      <c r="B2320" s="8" t="e">
        <f>VLOOKUP(Tabla3[[#This Row],[COD . CLIENTE  ]],Tabla15[],2,FALSE)</f>
        <v>#N/A</v>
      </c>
      <c r="C2320" s="1" t="e">
        <f>VLOOKUP(Tabla3[[#This Row],[COD . CLIENTE  ]],CREDITO[],4,FALSE)</f>
        <v>#N/A</v>
      </c>
      <c r="D2320" s="1" t="e">
        <f>VLOOKUP(Tabla3[[#This Row],[COD . CLIENTE  ]],CREDITO[],6,FALSE)</f>
        <v>#N/A</v>
      </c>
    </row>
    <row r="2321" spans="1:4" x14ac:dyDescent="0.25">
      <c r="A2321" s="3" t="s">
        <v>22599</v>
      </c>
      <c r="B2321" s="8" t="e">
        <f>VLOOKUP(Tabla3[[#This Row],[COD . CLIENTE  ]],Tabla15[],2,FALSE)</f>
        <v>#N/A</v>
      </c>
      <c r="C2321" s="1" t="e">
        <f>VLOOKUP(Tabla3[[#This Row],[COD . CLIENTE  ]],CREDITO[],4,FALSE)</f>
        <v>#N/A</v>
      </c>
      <c r="D2321" s="1" t="e">
        <f>VLOOKUP(Tabla3[[#This Row],[COD . CLIENTE  ]],CREDITO[],6,FALSE)</f>
        <v>#N/A</v>
      </c>
    </row>
    <row r="2322" spans="1:4" x14ac:dyDescent="0.25">
      <c r="A2322" s="3" t="s">
        <v>9695</v>
      </c>
      <c r="B2322" s="8" t="str">
        <f>VLOOKUP(Tabla3[[#This Row],[COD . CLIENTE  ]],Tabla15[],2,FALSE)</f>
        <v>CALEFACCION Y CONTROL S.A.C.</v>
      </c>
      <c r="C2322" s="1" t="e">
        <f>VLOOKUP(Tabla3[[#This Row],[COD . CLIENTE  ]],CREDITO[],4,FALSE)</f>
        <v>#N/A</v>
      </c>
      <c r="D2322" s="1" t="e">
        <f>VLOOKUP(Tabla3[[#This Row],[COD . CLIENTE  ]],CREDITO[],6,FALSE)</f>
        <v>#N/A</v>
      </c>
    </row>
    <row r="2323" spans="1:4" x14ac:dyDescent="0.25">
      <c r="A2323" s="3" t="s">
        <v>21828</v>
      </c>
      <c r="B2323" s="8" t="str">
        <f>VLOOKUP(Tabla3[[#This Row],[COD . CLIENTE  ]],Tabla15[],2,FALSE)</f>
        <v>FRIO CORSAN INGENIERIA EN CLIMATIZACION EIRL</v>
      </c>
      <c r="C2323" s="1" t="e">
        <f>VLOOKUP(Tabla3[[#This Row],[COD . CLIENTE  ]],CREDITO[],4,FALSE)</f>
        <v>#N/A</v>
      </c>
      <c r="D2323" s="1" t="e">
        <f>VLOOKUP(Tabla3[[#This Row],[COD . CLIENTE  ]],CREDITO[],6,FALSE)</f>
        <v>#N/A</v>
      </c>
    </row>
    <row r="2324" spans="1:4" x14ac:dyDescent="0.25">
      <c r="A2324" s="3" t="s">
        <v>9560</v>
      </c>
      <c r="B2324" s="8" t="str">
        <f>VLOOKUP(Tabla3[[#This Row],[COD . CLIENTE  ]],Tabla15[],2,FALSE)</f>
        <v>INVERSIONES FRIOLAB S.A.C. - FRIOLAB</v>
      </c>
      <c r="C2324" s="1" t="e">
        <f>VLOOKUP(Tabla3[[#This Row],[COD . CLIENTE  ]],CREDITO[],4,FALSE)</f>
        <v>#N/A</v>
      </c>
      <c r="D2324" s="1" t="e">
        <f>VLOOKUP(Tabla3[[#This Row],[COD . CLIENTE  ]],CREDITO[],6,FALSE)</f>
        <v>#N/A</v>
      </c>
    </row>
    <row r="2325" spans="1:4" x14ac:dyDescent="0.25">
      <c r="A2325" s="3" t="s">
        <v>10771</v>
      </c>
      <c r="B2325" s="8" t="str">
        <f>VLOOKUP(Tabla3[[#This Row],[COD . CLIENTE  ]],Tabla15[],2,FALSE)</f>
        <v>VIGEM S.A.C.</v>
      </c>
      <c r="C2325" s="1" t="e">
        <f>VLOOKUP(Tabla3[[#This Row],[COD . CLIENTE  ]],CREDITO[],4,FALSE)</f>
        <v>#N/A</v>
      </c>
      <c r="D2325" s="1" t="e">
        <f>VLOOKUP(Tabla3[[#This Row],[COD . CLIENTE  ]],CREDITO[],6,FALSE)</f>
        <v>#N/A</v>
      </c>
    </row>
    <row r="2326" spans="1:4" x14ac:dyDescent="0.25">
      <c r="A2326" s="3" t="s">
        <v>9483</v>
      </c>
      <c r="B2326" s="8" t="str">
        <f>VLOOKUP(Tabla3[[#This Row],[COD . CLIENTE  ]],Tabla15[],2,FALSE)</f>
        <v>ALCOM PERU INGENIERIA S.A.C</v>
      </c>
      <c r="C2326" s="1" t="e">
        <f>VLOOKUP(Tabla3[[#This Row],[COD . CLIENTE  ]],CREDITO[],4,FALSE)</f>
        <v>#N/A</v>
      </c>
      <c r="D2326" s="1" t="e">
        <f>VLOOKUP(Tabla3[[#This Row],[COD . CLIENTE  ]],CREDITO[],6,FALSE)</f>
        <v>#N/A</v>
      </c>
    </row>
    <row r="2327" spans="1:4" x14ac:dyDescent="0.25">
      <c r="A2327" s="3" t="s">
        <v>9686</v>
      </c>
      <c r="B2327" s="8" t="str">
        <f>VLOOKUP(Tabla3[[#This Row],[COD . CLIENTE  ]],Tabla15[],2,FALSE)</f>
        <v>CORPORACION TOURS VIRGEN DE CHAPI E.I.R.L.</v>
      </c>
      <c r="C2327" s="1" t="e">
        <f>VLOOKUP(Tabla3[[#This Row],[COD . CLIENTE  ]],CREDITO[],4,FALSE)</f>
        <v>#N/A</v>
      </c>
      <c r="D2327" s="1" t="e">
        <f>VLOOKUP(Tabla3[[#This Row],[COD . CLIENTE  ]],CREDITO[],6,FALSE)</f>
        <v>#N/A</v>
      </c>
    </row>
    <row r="2328" spans="1:4" x14ac:dyDescent="0.25">
      <c r="A2328" s="3" t="s">
        <v>10034</v>
      </c>
      <c r="B2328" s="8" t="str">
        <f>VLOOKUP(Tabla3[[#This Row],[COD . CLIENTE  ]],Tabla15[],2,FALSE)</f>
        <v>INGENIERIA Y TECNOLOGIA DEL FRIO S.A.C.</v>
      </c>
      <c r="C2328" s="1" t="e">
        <f>VLOOKUP(Tabla3[[#This Row],[COD . CLIENTE  ]],CREDITO[],4,FALSE)</f>
        <v>#N/A</v>
      </c>
      <c r="D2328" s="1" t="e">
        <f>VLOOKUP(Tabla3[[#This Row],[COD . CLIENTE  ]],CREDITO[],6,FALSE)</f>
        <v>#N/A</v>
      </c>
    </row>
    <row r="2329" spans="1:4" x14ac:dyDescent="0.25">
      <c r="A2329" s="3" t="s">
        <v>6262</v>
      </c>
      <c r="B2329" s="8" t="str">
        <f>VLOOKUP(Tabla3[[#This Row],[COD . CLIENTE  ]],Tabla15[],2,FALSE)</f>
        <v>SERVICIOS INDUSTRIALES PESQUEROS S.A.</v>
      </c>
      <c r="C2329" s="1" t="e">
        <f>VLOOKUP(Tabla3[[#This Row],[COD . CLIENTE  ]],CREDITO[],4,FALSE)</f>
        <v>#N/A</v>
      </c>
      <c r="D2329" s="1" t="e">
        <f>VLOOKUP(Tabla3[[#This Row],[COD . CLIENTE  ]],CREDITO[],6,FALSE)</f>
        <v>#N/A</v>
      </c>
    </row>
    <row r="2330" spans="1:4" x14ac:dyDescent="0.25">
      <c r="A2330" s="3" t="s">
        <v>22595</v>
      </c>
      <c r="B2330" s="8" t="e">
        <f>VLOOKUP(Tabla3[[#This Row],[COD . CLIENTE  ]],Tabla15[],2,FALSE)</f>
        <v>#N/A</v>
      </c>
      <c r="C2330" s="1" t="e">
        <f>VLOOKUP(Tabla3[[#This Row],[COD . CLIENTE  ]],CREDITO[],4,FALSE)</f>
        <v>#N/A</v>
      </c>
      <c r="D2330" s="1" t="e">
        <f>VLOOKUP(Tabla3[[#This Row],[COD . CLIENTE  ]],CREDITO[],6,FALSE)</f>
        <v>#N/A</v>
      </c>
    </row>
    <row r="2331" spans="1:4" x14ac:dyDescent="0.25">
      <c r="A2331" s="3" t="s">
        <v>22600</v>
      </c>
      <c r="B2331" s="8" t="e">
        <f>VLOOKUP(Tabla3[[#This Row],[COD . CLIENTE  ]],Tabla15[],2,FALSE)</f>
        <v>#N/A</v>
      </c>
      <c r="C2331" s="1" t="e">
        <f>VLOOKUP(Tabla3[[#This Row],[COD . CLIENTE  ]],CREDITO[],4,FALSE)</f>
        <v>#N/A</v>
      </c>
      <c r="D2331" s="1" t="e">
        <f>VLOOKUP(Tabla3[[#This Row],[COD . CLIENTE  ]],CREDITO[],6,FALSE)</f>
        <v>#N/A</v>
      </c>
    </row>
    <row r="2332" spans="1:4" x14ac:dyDescent="0.25">
      <c r="A2332" s="3" t="s">
        <v>11018</v>
      </c>
      <c r="B2332" s="8" t="str">
        <f>VLOOKUP(Tabla3[[#This Row],[COD . CLIENTE  ]],Tabla15[],2,FALSE)</f>
        <v>GRUPO VICTORIA SERVICIOS ESPECIALIZADOS S.A.C.</v>
      </c>
      <c r="C2332" s="1" t="e">
        <f>VLOOKUP(Tabla3[[#This Row],[COD . CLIENTE  ]],CREDITO[],4,FALSE)</f>
        <v>#N/A</v>
      </c>
      <c r="D2332" s="1" t="e">
        <f>VLOOKUP(Tabla3[[#This Row],[COD . CLIENTE  ]],CREDITO[],6,FALSE)</f>
        <v>#N/A</v>
      </c>
    </row>
    <row r="2333" spans="1:4" x14ac:dyDescent="0.25">
      <c r="A2333" s="3" t="s">
        <v>5793</v>
      </c>
      <c r="B2333" s="8" t="str">
        <f>VLOOKUP(Tabla3[[#This Row],[COD . CLIENTE  ]],Tabla15[],2,FALSE)</f>
        <v>ROSTER SOCIEDAD ANONIMA</v>
      </c>
      <c r="C2333" s="1" t="e">
        <f>VLOOKUP(Tabla3[[#This Row],[COD . CLIENTE  ]],CREDITO[],4,FALSE)</f>
        <v>#N/A</v>
      </c>
      <c r="D2333" s="1" t="e">
        <f>VLOOKUP(Tabla3[[#This Row],[COD . CLIENTE  ]],CREDITO[],6,FALSE)</f>
        <v>#N/A</v>
      </c>
    </row>
    <row r="2334" spans="1:4" x14ac:dyDescent="0.25">
      <c r="A2334" s="3" t="s">
        <v>5793</v>
      </c>
      <c r="B2334" s="8" t="str">
        <f>VLOOKUP(Tabla3[[#This Row],[COD . CLIENTE  ]],Tabla15[],2,FALSE)</f>
        <v>ROSTER SOCIEDAD ANONIMA</v>
      </c>
      <c r="C2334" s="1" t="e">
        <f>VLOOKUP(Tabla3[[#This Row],[COD . CLIENTE  ]],CREDITO[],4,FALSE)</f>
        <v>#N/A</v>
      </c>
      <c r="D2334" s="1" t="e">
        <f>VLOOKUP(Tabla3[[#This Row],[COD . CLIENTE  ]],CREDITO[],6,FALSE)</f>
        <v>#N/A</v>
      </c>
    </row>
    <row r="2335" spans="1:4" x14ac:dyDescent="0.25">
      <c r="A2335" s="3" t="s">
        <v>9294</v>
      </c>
      <c r="B2335" s="8" t="str">
        <f>VLOOKUP(Tabla3[[#This Row],[COD . CLIENTE  ]],Tabla15[],2,FALSE)</f>
        <v>STRANVID S.A.C.</v>
      </c>
      <c r="C2335" s="1" t="e">
        <f>VLOOKUP(Tabla3[[#This Row],[COD . CLIENTE  ]],CREDITO[],4,FALSE)</f>
        <v>#N/A</v>
      </c>
      <c r="D2335" s="1" t="e">
        <f>VLOOKUP(Tabla3[[#This Row],[COD . CLIENTE  ]],CREDITO[],6,FALSE)</f>
        <v>#N/A</v>
      </c>
    </row>
    <row r="2336" spans="1:4" x14ac:dyDescent="0.25">
      <c r="A2336" s="3" t="s">
        <v>9491</v>
      </c>
      <c r="B2336" s="8" t="str">
        <f>VLOOKUP(Tabla3[[#This Row],[COD . CLIENTE  ]],Tabla15[],2,FALSE)</f>
        <v>IMPORTACIONES FRICOLD S.A.C.</v>
      </c>
      <c r="C2336" s="1" t="e">
        <f>VLOOKUP(Tabla3[[#This Row],[COD . CLIENTE  ]],CREDITO[],4,FALSE)</f>
        <v>#N/A</v>
      </c>
      <c r="D2336" s="1" t="e">
        <f>VLOOKUP(Tabla3[[#This Row],[COD . CLIENTE  ]],CREDITO[],6,FALSE)</f>
        <v>#N/A</v>
      </c>
    </row>
    <row r="2337" spans="1:4" x14ac:dyDescent="0.25">
      <c r="A2337" s="3" t="s">
        <v>10842</v>
      </c>
      <c r="B2337" s="8" t="str">
        <f>VLOOKUP(Tabla3[[#This Row],[COD . CLIENTE  ]],Tabla15[],2,FALSE)</f>
        <v>INSTAPRO GROUP SOLUTIONS S.A.C.</v>
      </c>
      <c r="C2337" s="1" t="e">
        <f>VLOOKUP(Tabla3[[#This Row],[COD . CLIENTE  ]],CREDITO[],4,FALSE)</f>
        <v>#N/A</v>
      </c>
      <c r="D2337" s="1" t="e">
        <f>VLOOKUP(Tabla3[[#This Row],[COD . CLIENTE  ]],CREDITO[],6,FALSE)</f>
        <v>#N/A</v>
      </c>
    </row>
    <row r="2338" spans="1:4" x14ac:dyDescent="0.25">
      <c r="A2338" s="3" t="s">
        <v>21660</v>
      </c>
      <c r="B2338" s="8" t="str">
        <f>VLOOKUP(Tabla3[[#This Row],[COD . CLIENTE  ]],Tabla15[],2,FALSE)</f>
        <v>MEGA EMPACK SAC</v>
      </c>
      <c r="C2338" s="1" t="e">
        <f>VLOOKUP(Tabla3[[#This Row],[COD . CLIENTE  ]],CREDITO[],4,FALSE)</f>
        <v>#N/A</v>
      </c>
      <c r="D2338" s="1" t="e">
        <f>VLOOKUP(Tabla3[[#This Row],[COD . CLIENTE  ]],CREDITO[],6,FALSE)</f>
        <v>#N/A</v>
      </c>
    </row>
    <row r="2339" spans="1:4" x14ac:dyDescent="0.25">
      <c r="A2339" s="3" t="s">
        <v>22601</v>
      </c>
      <c r="B2339" s="8" t="e">
        <f>VLOOKUP(Tabla3[[#This Row],[COD . CLIENTE  ]],Tabla15[],2,FALSE)</f>
        <v>#N/A</v>
      </c>
      <c r="C2339" s="1" t="e">
        <f>VLOOKUP(Tabla3[[#This Row],[COD . CLIENTE  ]],CREDITO[],4,FALSE)</f>
        <v>#N/A</v>
      </c>
      <c r="D2339" s="1" t="e">
        <f>VLOOKUP(Tabla3[[#This Row],[COD . CLIENTE  ]],CREDITO[],6,FALSE)</f>
        <v>#N/A</v>
      </c>
    </row>
    <row r="2340" spans="1:4" x14ac:dyDescent="0.25">
      <c r="A2340" s="3" t="s">
        <v>22602</v>
      </c>
      <c r="B2340" s="8" t="e">
        <f>VLOOKUP(Tabla3[[#This Row],[COD . CLIENTE  ]],Tabla15[],2,FALSE)</f>
        <v>#N/A</v>
      </c>
      <c r="C2340" s="1" t="e">
        <f>VLOOKUP(Tabla3[[#This Row],[COD . CLIENTE  ]],CREDITO[],4,FALSE)</f>
        <v>#N/A</v>
      </c>
      <c r="D2340" s="1" t="e">
        <f>VLOOKUP(Tabla3[[#This Row],[COD . CLIENTE  ]],CREDITO[],6,FALSE)</f>
        <v>#N/A</v>
      </c>
    </row>
    <row r="2341" spans="1:4" x14ac:dyDescent="0.25">
      <c r="A2341" s="3" t="s">
        <v>8579</v>
      </c>
      <c r="B2341" s="8" t="str">
        <f>VLOOKUP(Tabla3[[#This Row],[COD . CLIENTE  ]],Tabla15[],2,FALSE)</f>
        <v>HANTOF TEKPESA GROUP E.I.R.L.</v>
      </c>
      <c r="C2341" s="1" t="e">
        <f>VLOOKUP(Tabla3[[#This Row],[COD . CLIENTE  ]],CREDITO[],4,FALSE)</f>
        <v>#N/A</v>
      </c>
      <c r="D2341" s="1" t="e">
        <f>VLOOKUP(Tabla3[[#This Row],[COD . CLIENTE  ]],CREDITO[],6,FALSE)</f>
        <v>#N/A</v>
      </c>
    </row>
    <row r="2342" spans="1:4" x14ac:dyDescent="0.25">
      <c r="A2342" s="3" t="s">
        <v>10377</v>
      </c>
      <c r="B2342" s="8" t="str">
        <f>VLOOKUP(Tabla3[[#This Row],[COD . CLIENTE  ]],Tabla15[],2,FALSE)</f>
        <v>MYM PROJECTS S.A.C.</v>
      </c>
      <c r="C2342" s="1" t="str">
        <f>VLOOKUP(Tabla3[[#This Row],[COD . CLIENTE  ]],CREDITO[],4,FALSE)</f>
        <v>CHEQUE DIF 30DIAS CONTRA ENTREGA</v>
      </c>
      <c r="D2342" s="1" t="str">
        <f>VLOOKUP(Tabla3[[#This Row],[COD . CLIENTE  ]],CREDITO[],6,FALSE)</f>
        <v>MERIE TINEO</v>
      </c>
    </row>
    <row r="2343" spans="1:4" x14ac:dyDescent="0.25">
      <c r="A2343" s="3" t="s">
        <v>22603</v>
      </c>
      <c r="B2343" s="8" t="e">
        <f>VLOOKUP(Tabla3[[#This Row],[COD . CLIENTE  ]],Tabla15[],2,FALSE)</f>
        <v>#N/A</v>
      </c>
      <c r="C2343" s="1" t="e">
        <f>VLOOKUP(Tabla3[[#This Row],[COD . CLIENTE  ]],CREDITO[],4,FALSE)</f>
        <v>#N/A</v>
      </c>
      <c r="D2343" s="1" t="e">
        <f>VLOOKUP(Tabla3[[#This Row],[COD . CLIENTE  ]],CREDITO[],6,FALSE)</f>
        <v>#N/A</v>
      </c>
    </row>
    <row r="2344" spans="1:4" x14ac:dyDescent="0.25">
      <c r="A2344" s="3" t="s">
        <v>11001</v>
      </c>
      <c r="B2344" s="8" t="str">
        <f>VLOOKUP(Tabla3[[#This Row],[COD . CLIENTE  ]],Tabla15[],2,FALSE)</f>
        <v>TREIND E.I.R.L.</v>
      </c>
      <c r="C2344" s="1" t="e">
        <f>VLOOKUP(Tabla3[[#This Row],[COD . CLIENTE  ]],CREDITO[],4,FALSE)</f>
        <v>#N/A</v>
      </c>
      <c r="D2344" s="1" t="e">
        <f>VLOOKUP(Tabla3[[#This Row],[COD . CLIENTE  ]],CREDITO[],6,FALSE)</f>
        <v>#N/A</v>
      </c>
    </row>
    <row r="2345" spans="1:4" x14ac:dyDescent="0.25">
      <c r="A2345" s="3" t="s">
        <v>22604</v>
      </c>
      <c r="B2345" s="8" t="e">
        <f>VLOOKUP(Tabla3[[#This Row],[COD . CLIENTE  ]],Tabla15[],2,FALSE)</f>
        <v>#N/A</v>
      </c>
      <c r="C2345" s="1" t="e">
        <f>VLOOKUP(Tabla3[[#This Row],[COD . CLIENTE  ]],CREDITO[],4,FALSE)</f>
        <v>#N/A</v>
      </c>
      <c r="D2345" s="1" t="e">
        <f>VLOOKUP(Tabla3[[#This Row],[COD . CLIENTE  ]],CREDITO[],6,FALSE)</f>
        <v>#N/A</v>
      </c>
    </row>
    <row r="2346" spans="1:4" x14ac:dyDescent="0.25">
      <c r="A2346" s="3" t="s">
        <v>22605</v>
      </c>
      <c r="B2346" s="8" t="e">
        <f>VLOOKUP(Tabla3[[#This Row],[COD . CLIENTE  ]],Tabla15[],2,FALSE)</f>
        <v>#N/A</v>
      </c>
      <c r="C2346" s="1" t="e">
        <f>VLOOKUP(Tabla3[[#This Row],[COD . CLIENTE  ]],CREDITO[],4,FALSE)</f>
        <v>#N/A</v>
      </c>
      <c r="D2346" s="1" t="e">
        <f>VLOOKUP(Tabla3[[#This Row],[COD . CLIENTE  ]],CREDITO[],6,FALSE)</f>
        <v>#N/A</v>
      </c>
    </row>
    <row r="2347" spans="1:4" x14ac:dyDescent="0.25">
      <c r="A2347" s="3" t="s">
        <v>11260</v>
      </c>
      <c r="B2347" s="8" t="str">
        <f>VLOOKUP(Tabla3[[#This Row],[COD . CLIENTE  ]],Tabla15[],2,FALSE)</f>
        <v>FRIOMETAL REFRIGERACION S.A.C.</v>
      </c>
      <c r="C2347" s="1" t="e">
        <f>VLOOKUP(Tabla3[[#This Row],[COD . CLIENTE  ]],CREDITO[],4,FALSE)</f>
        <v>#N/A</v>
      </c>
      <c r="D2347" s="1" t="e">
        <f>VLOOKUP(Tabla3[[#This Row],[COD . CLIENTE  ]],CREDITO[],6,FALSE)</f>
        <v>#N/A</v>
      </c>
    </row>
    <row r="2348" spans="1:4" x14ac:dyDescent="0.25">
      <c r="A2348" s="3" t="s">
        <v>10842</v>
      </c>
      <c r="B2348" s="8" t="str">
        <f>VLOOKUP(Tabla3[[#This Row],[COD . CLIENTE  ]],Tabla15[],2,FALSE)</f>
        <v>INSTAPRO GROUP SOLUTIONS S.A.C.</v>
      </c>
      <c r="C2348" s="1" t="e">
        <f>VLOOKUP(Tabla3[[#This Row],[COD . CLIENTE  ]],CREDITO[],4,FALSE)</f>
        <v>#N/A</v>
      </c>
      <c r="D2348" s="1" t="e">
        <f>VLOOKUP(Tabla3[[#This Row],[COD . CLIENTE  ]],CREDITO[],6,FALSE)</f>
        <v>#N/A</v>
      </c>
    </row>
    <row r="2349" spans="1:4" x14ac:dyDescent="0.25">
      <c r="A2349" s="3" t="s">
        <v>22606</v>
      </c>
      <c r="B2349" s="8" t="e">
        <f>VLOOKUP(Tabla3[[#This Row],[COD . CLIENTE  ]],Tabla15[],2,FALSE)</f>
        <v>#N/A</v>
      </c>
      <c r="C2349" s="1" t="e">
        <f>VLOOKUP(Tabla3[[#This Row],[COD . CLIENTE  ]],CREDITO[],4,FALSE)</f>
        <v>#N/A</v>
      </c>
      <c r="D2349" s="1" t="e">
        <f>VLOOKUP(Tabla3[[#This Row],[COD . CLIENTE  ]],CREDITO[],6,FALSE)</f>
        <v>#N/A</v>
      </c>
    </row>
    <row r="2350" spans="1:4" x14ac:dyDescent="0.25">
      <c r="A2350" s="3" t="s">
        <v>22607</v>
      </c>
      <c r="B2350" s="8" t="e">
        <f>VLOOKUP(Tabla3[[#This Row],[COD . CLIENTE  ]],Tabla15[],2,FALSE)</f>
        <v>#N/A</v>
      </c>
      <c r="C2350" s="1" t="e">
        <f>VLOOKUP(Tabla3[[#This Row],[COD . CLIENTE  ]],CREDITO[],4,FALSE)</f>
        <v>#N/A</v>
      </c>
      <c r="D2350" s="1" t="e">
        <f>VLOOKUP(Tabla3[[#This Row],[COD . CLIENTE  ]],CREDITO[],6,FALSE)</f>
        <v>#N/A</v>
      </c>
    </row>
    <row r="2351" spans="1:4" x14ac:dyDescent="0.25">
      <c r="A2351" s="3" t="s">
        <v>9747</v>
      </c>
      <c r="B2351" s="8" t="str">
        <f>VLOOKUP(Tabla3[[#This Row],[COD . CLIENTE  ]],Tabla15[],2,FALSE)</f>
        <v>INDUSTRIA MAQUINOX E.I.R.L.</v>
      </c>
      <c r="C2351" s="1" t="e">
        <f>VLOOKUP(Tabla3[[#This Row],[COD . CLIENTE  ]],CREDITO[],4,FALSE)</f>
        <v>#N/A</v>
      </c>
      <c r="D2351" s="1" t="e">
        <f>VLOOKUP(Tabla3[[#This Row],[COD . CLIENTE  ]],CREDITO[],6,FALSE)</f>
        <v>#N/A</v>
      </c>
    </row>
    <row r="2352" spans="1:4" x14ac:dyDescent="0.25">
      <c r="A2352" s="3" t="s">
        <v>9263</v>
      </c>
      <c r="B2352" s="8" t="str">
        <f>VLOOKUP(Tabla3[[#This Row],[COD . CLIENTE  ]],Tabla15[],2,FALSE)</f>
        <v>AIR COOL JM S.A.C.</v>
      </c>
      <c r="C2352" s="1" t="e">
        <f>VLOOKUP(Tabla3[[#This Row],[COD . CLIENTE  ]],CREDITO[],4,FALSE)</f>
        <v>#N/A</v>
      </c>
      <c r="D2352" s="1" t="e">
        <f>VLOOKUP(Tabla3[[#This Row],[COD . CLIENTE  ]],CREDITO[],6,FALSE)</f>
        <v>#N/A</v>
      </c>
    </row>
    <row r="2353" spans="1:4" x14ac:dyDescent="0.25">
      <c r="A2353" s="3" t="s">
        <v>8968</v>
      </c>
      <c r="B2353" s="8" t="str">
        <f>VLOOKUP(Tabla3[[#This Row],[COD . CLIENTE  ]],Tabla15[],2,FALSE)</f>
        <v>COMERCIAL REFRIGERACION PERU S.A.C.</v>
      </c>
      <c r="C2353" s="1" t="str">
        <f>VLOOKUP(Tabla3[[#This Row],[COD . CLIENTE  ]],CREDITO[],4,FALSE)</f>
        <v>Crédito 30 días</v>
      </c>
      <c r="D2353" s="1" t="str">
        <f>VLOOKUP(Tabla3[[#This Row],[COD . CLIENTE  ]],CREDITO[],6,FALSE)</f>
        <v>Alexandra Paredes</v>
      </c>
    </row>
    <row r="2354" spans="1:4" x14ac:dyDescent="0.25">
      <c r="A2354" s="3" t="s">
        <v>8968</v>
      </c>
      <c r="B2354" s="8" t="str">
        <f>VLOOKUP(Tabla3[[#This Row],[COD . CLIENTE  ]],Tabla15[],2,FALSE)</f>
        <v>COMERCIAL REFRIGERACION PERU S.A.C.</v>
      </c>
      <c r="C2354" s="1" t="str">
        <f>VLOOKUP(Tabla3[[#This Row],[COD . CLIENTE  ]],CREDITO[],4,FALSE)</f>
        <v>Crédito 30 días</v>
      </c>
      <c r="D2354" s="1" t="str">
        <f>VLOOKUP(Tabla3[[#This Row],[COD . CLIENTE  ]],CREDITO[],6,FALSE)</f>
        <v>Alexandra Paredes</v>
      </c>
    </row>
    <row r="2355" spans="1:4" x14ac:dyDescent="0.25">
      <c r="A2355" s="3" t="s">
        <v>7114</v>
      </c>
      <c r="B2355" s="8" t="str">
        <f>VLOOKUP(Tabla3[[#This Row],[COD . CLIENTE  ]],Tabla15[],2,FALSE)</f>
        <v>COMERCIALIZADORA AGROINDUSTRIAL FECU SAC</v>
      </c>
      <c r="C2355" s="1" t="str">
        <f>VLOOKUP(Tabla3[[#This Row],[COD . CLIENTE  ]],CREDITO[],4,FALSE)</f>
        <v>Crédito 30 días</v>
      </c>
      <c r="D2355" s="1" t="str">
        <f>VLOOKUP(Tabla3[[#This Row],[COD . CLIENTE  ]],CREDITO[],6,FALSE)</f>
        <v>Geidy Chavez</v>
      </c>
    </row>
    <row r="2356" spans="1:4" x14ac:dyDescent="0.25">
      <c r="A2356" s="3" t="s">
        <v>9560</v>
      </c>
      <c r="B2356" s="8" t="str">
        <f>VLOOKUP(Tabla3[[#This Row],[COD . CLIENTE  ]],Tabla15[],2,FALSE)</f>
        <v>INVERSIONES FRIOLAB S.A.C. - FRIOLAB</v>
      </c>
      <c r="C2356" s="1" t="e">
        <f>VLOOKUP(Tabla3[[#This Row],[COD . CLIENTE  ]],CREDITO[],4,FALSE)</f>
        <v>#N/A</v>
      </c>
      <c r="D2356" s="1" t="e">
        <f>VLOOKUP(Tabla3[[#This Row],[COD . CLIENTE  ]],CREDITO[],6,FALSE)</f>
        <v>#N/A</v>
      </c>
    </row>
    <row r="2357" spans="1:4" x14ac:dyDescent="0.25">
      <c r="A2357" s="3" t="s">
        <v>9695</v>
      </c>
      <c r="B2357" s="8" t="str">
        <f>VLOOKUP(Tabla3[[#This Row],[COD . CLIENTE  ]],Tabla15[],2,FALSE)</f>
        <v>CALEFACCION Y CONTROL S.A.C.</v>
      </c>
      <c r="C2357" s="1" t="e">
        <f>VLOOKUP(Tabla3[[#This Row],[COD . CLIENTE  ]],CREDITO[],4,FALSE)</f>
        <v>#N/A</v>
      </c>
      <c r="D2357" s="1" t="e">
        <f>VLOOKUP(Tabla3[[#This Row],[COD . CLIENTE  ]],CREDITO[],6,FALSE)</f>
        <v>#N/A</v>
      </c>
    </row>
    <row r="2358" spans="1:4" x14ac:dyDescent="0.25">
      <c r="A2358" s="3" t="s">
        <v>21923</v>
      </c>
      <c r="B2358" s="8" t="str">
        <f>VLOOKUP(Tabla3[[#This Row],[COD . CLIENTE  ]],Tabla15[],2,FALSE)</f>
        <v>DISTRIBUIDORA NDUSTRIAL CARTER SAC</v>
      </c>
      <c r="C2358" s="1" t="e">
        <f>VLOOKUP(Tabla3[[#This Row],[COD . CLIENTE  ]],CREDITO[],4,FALSE)</f>
        <v>#N/A</v>
      </c>
      <c r="D2358" s="1" t="e">
        <f>VLOOKUP(Tabla3[[#This Row],[COD . CLIENTE  ]],CREDITO[],6,FALSE)</f>
        <v>#N/A</v>
      </c>
    </row>
    <row r="2359" spans="1:4" x14ac:dyDescent="0.25">
      <c r="A2359" s="3" t="s">
        <v>22634</v>
      </c>
      <c r="B2359" s="8" t="e">
        <f>VLOOKUP(Tabla3[[#This Row],[COD . CLIENTE  ]],Tabla15[],2,FALSE)</f>
        <v>#N/A</v>
      </c>
      <c r="C2359" s="1" t="e">
        <f>VLOOKUP(Tabla3[[#This Row],[COD . CLIENTE  ]],CREDITO[],4,FALSE)</f>
        <v>#N/A</v>
      </c>
      <c r="D2359" s="1" t="e">
        <f>VLOOKUP(Tabla3[[#This Row],[COD . CLIENTE  ]],CREDITO[],6,FALSE)</f>
        <v>#N/A</v>
      </c>
    </row>
    <row r="2360" spans="1:4" x14ac:dyDescent="0.25">
      <c r="A2360" s="3" t="s">
        <v>22596</v>
      </c>
      <c r="B2360" s="8" t="e">
        <f>VLOOKUP(Tabla3[[#This Row],[COD . CLIENTE  ]],Tabla15[],2,FALSE)</f>
        <v>#N/A</v>
      </c>
      <c r="C2360" s="1" t="e">
        <f>VLOOKUP(Tabla3[[#This Row],[COD . CLIENTE  ]],CREDITO[],4,FALSE)</f>
        <v>#N/A</v>
      </c>
      <c r="D2360" s="1" t="e">
        <f>VLOOKUP(Tabla3[[#This Row],[COD . CLIENTE  ]],CREDITO[],6,FALSE)</f>
        <v>#N/A</v>
      </c>
    </row>
    <row r="2361" spans="1:4" x14ac:dyDescent="0.25">
      <c r="A2361" s="3" t="s">
        <v>5332</v>
      </c>
      <c r="B2361" s="8" t="str">
        <f>VLOOKUP(Tabla3[[#This Row],[COD . CLIENTE  ]],Tabla15[],2,FALSE)</f>
        <v>ILLESCAS CABANA BRYAN ALAN</v>
      </c>
      <c r="C2361" s="1" t="e">
        <f>VLOOKUP(Tabla3[[#This Row],[COD . CLIENTE  ]],CREDITO[],4,FALSE)</f>
        <v>#N/A</v>
      </c>
      <c r="D2361" s="1" t="e">
        <f>VLOOKUP(Tabla3[[#This Row],[COD . CLIENTE  ]],CREDITO[],6,FALSE)</f>
        <v>#N/A</v>
      </c>
    </row>
    <row r="2362" spans="1:4" x14ac:dyDescent="0.25">
      <c r="A2362" s="3" t="s">
        <v>6654</v>
      </c>
      <c r="B2362" s="8" t="str">
        <f>VLOOKUP(Tabla3[[#This Row],[COD . CLIENTE  ]],Tabla15[],2,FALSE)</f>
        <v>FRIO GLOBAL S.A.C</v>
      </c>
      <c r="C2362" s="1" t="e">
        <f>VLOOKUP(Tabla3[[#This Row],[COD . CLIENTE  ]],CREDITO[],4,FALSE)</f>
        <v>#N/A</v>
      </c>
      <c r="D2362" s="1" t="e">
        <f>VLOOKUP(Tabla3[[#This Row],[COD . CLIENTE  ]],CREDITO[],6,FALSE)</f>
        <v>#N/A</v>
      </c>
    </row>
    <row r="2363" spans="1:4" x14ac:dyDescent="0.25">
      <c r="A2363" s="3" t="s">
        <v>6654</v>
      </c>
      <c r="B2363" s="8" t="str">
        <f>VLOOKUP(Tabla3[[#This Row],[COD . CLIENTE  ]],Tabla15[],2,FALSE)</f>
        <v>FRIO GLOBAL S.A.C</v>
      </c>
      <c r="C2363" s="1" t="e">
        <f>VLOOKUP(Tabla3[[#This Row],[COD . CLIENTE  ]],CREDITO[],4,FALSE)</f>
        <v>#N/A</v>
      </c>
      <c r="D2363" s="1" t="e">
        <f>VLOOKUP(Tabla3[[#This Row],[COD . CLIENTE  ]],CREDITO[],6,FALSE)</f>
        <v>#N/A</v>
      </c>
    </row>
    <row r="2364" spans="1:4" x14ac:dyDescent="0.25">
      <c r="A2364" s="3" t="s">
        <v>21633</v>
      </c>
      <c r="B2364" s="8" t="str">
        <f>VLOOKUP(Tabla3[[#This Row],[COD . CLIENTE  ]],Tabla15[],2,FALSE)</f>
        <v>A &amp; G SOLUCIONES INTEGRALES &amp; ASOCIADOS SAC</v>
      </c>
      <c r="C2364" s="1" t="e">
        <f>VLOOKUP(Tabla3[[#This Row],[COD . CLIENTE  ]],CREDITO[],4,FALSE)</f>
        <v>#N/A</v>
      </c>
      <c r="D2364" s="1" t="e">
        <f>VLOOKUP(Tabla3[[#This Row],[COD . CLIENTE  ]],CREDITO[],6,FALSE)</f>
        <v>#N/A</v>
      </c>
    </row>
    <row r="2365" spans="1:4" x14ac:dyDescent="0.25">
      <c r="A2365" s="3" t="s">
        <v>22635</v>
      </c>
      <c r="B2365" s="8" t="e">
        <f>VLOOKUP(Tabla3[[#This Row],[COD . CLIENTE  ]],Tabla15[],2,FALSE)</f>
        <v>#N/A</v>
      </c>
      <c r="C2365" s="1" t="e">
        <f>VLOOKUP(Tabla3[[#This Row],[COD . CLIENTE  ]],CREDITO[],4,FALSE)</f>
        <v>#N/A</v>
      </c>
      <c r="D2365" s="1" t="e">
        <f>VLOOKUP(Tabla3[[#This Row],[COD . CLIENTE  ]],CREDITO[],6,FALSE)</f>
        <v>#N/A</v>
      </c>
    </row>
    <row r="2366" spans="1:4" x14ac:dyDescent="0.25">
      <c r="A2366" s="3" t="s">
        <v>8012</v>
      </c>
      <c r="B2366" s="8" t="str">
        <f>VLOOKUP(Tabla3[[#This Row],[COD . CLIENTE  ]],Tabla15[],2,FALSE)</f>
        <v>MEGA FRIO DEZA S.A.C.</v>
      </c>
      <c r="C2366" s="1" t="e">
        <f>VLOOKUP(Tabla3[[#This Row],[COD . CLIENTE  ]],CREDITO[],4,FALSE)</f>
        <v>#N/A</v>
      </c>
      <c r="D2366" s="1" t="e">
        <f>VLOOKUP(Tabla3[[#This Row],[COD . CLIENTE  ]],CREDITO[],6,FALSE)</f>
        <v>#N/A</v>
      </c>
    </row>
    <row r="2367" spans="1:4" x14ac:dyDescent="0.25">
      <c r="A2367" s="3" t="s">
        <v>8012</v>
      </c>
      <c r="B2367" s="8" t="str">
        <f>VLOOKUP(Tabla3[[#This Row],[COD . CLIENTE  ]],Tabla15[],2,FALSE)</f>
        <v>MEGA FRIO DEZA S.A.C.</v>
      </c>
      <c r="C2367" s="1" t="e">
        <f>VLOOKUP(Tabla3[[#This Row],[COD . CLIENTE  ]],CREDITO[],4,FALSE)</f>
        <v>#N/A</v>
      </c>
      <c r="D2367" s="1" t="e">
        <f>VLOOKUP(Tabla3[[#This Row],[COD . CLIENTE  ]],CREDITO[],6,FALSE)</f>
        <v>#N/A</v>
      </c>
    </row>
    <row r="2368" spans="1:4" x14ac:dyDescent="0.25">
      <c r="A2368" s="3" t="s">
        <v>9973</v>
      </c>
      <c r="B2368" s="8" t="str">
        <f>VLOOKUP(Tabla3[[#This Row],[COD . CLIENTE  ]],Tabla15[],2,FALSE)</f>
        <v>REFRIMA INGENIEROS S.A.C.</v>
      </c>
      <c r="C2368" s="1" t="e">
        <f>VLOOKUP(Tabla3[[#This Row],[COD . CLIENTE  ]],CREDITO[],4,FALSE)</f>
        <v>#N/A</v>
      </c>
      <c r="D2368" s="1" t="e">
        <f>VLOOKUP(Tabla3[[#This Row],[COD . CLIENTE  ]],CREDITO[],6,FALSE)</f>
        <v>#N/A</v>
      </c>
    </row>
    <row r="2369" spans="1:4" x14ac:dyDescent="0.25">
      <c r="A2369" s="3" t="s">
        <v>10373</v>
      </c>
      <c r="B2369" s="8" t="str">
        <f>VLOOKUP(Tabla3[[#This Row],[COD . CLIENTE  ]],Tabla15[],2,FALSE)</f>
        <v>ELECTRIC STORE S.A.C.</v>
      </c>
      <c r="C2369" s="1" t="e">
        <f>VLOOKUP(Tabla3[[#This Row],[COD . CLIENTE  ]],CREDITO[],4,FALSE)</f>
        <v>#N/A</v>
      </c>
      <c r="D2369" s="1" t="e">
        <f>VLOOKUP(Tabla3[[#This Row],[COD . CLIENTE  ]],CREDITO[],6,FALSE)</f>
        <v>#N/A</v>
      </c>
    </row>
    <row r="2370" spans="1:4" x14ac:dyDescent="0.25">
      <c r="A2370" s="3" t="s">
        <v>4467</v>
      </c>
      <c r="B2370" s="8" t="str">
        <f>VLOOKUP(Tabla3[[#This Row],[COD . CLIENTE  ]],Tabla15[],2,FALSE)</f>
        <v>AGUIRRE ESTRADA LUIS ALFREDO</v>
      </c>
      <c r="C2370" s="1" t="e">
        <f>VLOOKUP(Tabla3[[#This Row],[COD . CLIENTE  ]],CREDITO[],4,FALSE)</f>
        <v>#N/A</v>
      </c>
      <c r="D2370" s="1" t="e">
        <f>VLOOKUP(Tabla3[[#This Row],[COD . CLIENTE  ]],CREDITO[],6,FALSE)</f>
        <v>#N/A</v>
      </c>
    </row>
    <row r="2371" spans="1:4" x14ac:dyDescent="0.25">
      <c r="A2371" s="3" t="s">
        <v>10090</v>
      </c>
      <c r="B2371" s="8" t="str">
        <f>VLOOKUP(Tabla3[[#This Row],[COD . CLIENTE  ]],Tabla15[],2,FALSE)</f>
        <v>SEAL HOUSE S.A.C. - SEALHOUSE</v>
      </c>
      <c r="C2371" s="1" t="e">
        <f>VLOOKUP(Tabla3[[#This Row],[COD . CLIENTE  ]],CREDITO[],4,FALSE)</f>
        <v>#N/A</v>
      </c>
      <c r="D2371" s="1" t="e">
        <f>VLOOKUP(Tabla3[[#This Row],[COD . CLIENTE  ]],CREDITO[],6,FALSE)</f>
        <v>#N/A</v>
      </c>
    </row>
    <row r="2372" spans="1:4" x14ac:dyDescent="0.25">
      <c r="A2372" s="3" t="s">
        <v>22636</v>
      </c>
      <c r="B2372" s="8" t="e">
        <f>VLOOKUP(Tabla3[[#This Row],[COD . CLIENTE  ]],Tabla15[],2,FALSE)</f>
        <v>#N/A</v>
      </c>
      <c r="C2372" s="1" t="e">
        <f>VLOOKUP(Tabla3[[#This Row],[COD . CLIENTE  ]],CREDITO[],4,FALSE)</f>
        <v>#N/A</v>
      </c>
      <c r="D2372" s="1" t="e">
        <f>VLOOKUP(Tabla3[[#This Row],[COD . CLIENTE  ]],CREDITO[],6,FALSE)</f>
        <v>#N/A</v>
      </c>
    </row>
    <row r="2373" spans="1:4" x14ac:dyDescent="0.25">
      <c r="A2373" s="3" t="s">
        <v>10249</v>
      </c>
      <c r="B2373" s="8" t="str">
        <f>VLOOKUP(Tabla3[[#This Row],[COD . CLIENTE  ]],Tabla15[],2,FALSE)</f>
        <v>SERVICIOS GENERALES MASTERCOLD SOCIEDAD ANONIMA CE</v>
      </c>
      <c r="C2373" s="1" t="e">
        <f>VLOOKUP(Tabla3[[#This Row],[COD . CLIENTE  ]],CREDITO[],4,FALSE)</f>
        <v>#N/A</v>
      </c>
      <c r="D2373" s="1" t="e">
        <f>VLOOKUP(Tabla3[[#This Row],[COD . CLIENTE  ]],CREDITO[],6,FALSE)</f>
        <v>#N/A</v>
      </c>
    </row>
    <row r="2374" spans="1:4" x14ac:dyDescent="0.25">
      <c r="A2374" s="3" t="s">
        <v>22535</v>
      </c>
      <c r="B2374" s="8" t="e">
        <f>VLOOKUP(Tabla3[[#This Row],[COD . CLIENTE  ]],Tabla15[],2,FALSE)</f>
        <v>#N/A</v>
      </c>
      <c r="C2374" s="1" t="e">
        <f>VLOOKUP(Tabla3[[#This Row],[COD . CLIENTE  ]],CREDITO[],4,FALSE)</f>
        <v>#N/A</v>
      </c>
      <c r="D2374" s="1" t="e">
        <f>VLOOKUP(Tabla3[[#This Row],[COD . CLIENTE  ]],CREDITO[],6,FALSE)</f>
        <v>#N/A</v>
      </c>
    </row>
    <row r="2375" spans="1:4" x14ac:dyDescent="0.25">
      <c r="A2375" s="3" t="s">
        <v>22637</v>
      </c>
      <c r="B2375" s="8" t="e">
        <f>VLOOKUP(Tabla3[[#This Row],[COD . CLIENTE  ]],Tabla15[],2,FALSE)</f>
        <v>#N/A</v>
      </c>
      <c r="C2375" s="1" t="e">
        <f>VLOOKUP(Tabla3[[#This Row],[COD . CLIENTE  ]],CREDITO[],4,FALSE)</f>
        <v>#N/A</v>
      </c>
      <c r="D2375" s="1" t="e">
        <f>VLOOKUP(Tabla3[[#This Row],[COD . CLIENTE  ]],CREDITO[],6,FALSE)</f>
        <v>#N/A</v>
      </c>
    </row>
    <row r="2376" spans="1:4" x14ac:dyDescent="0.25">
      <c r="A2376" s="3" t="s">
        <v>4782</v>
      </c>
      <c r="B2376" s="8" t="str">
        <f>VLOOKUP(Tabla3[[#This Row],[COD . CLIENTE  ]],Tabla15[],2,FALSE)</f>
        <v>QUISPE ZAVALA JOSE MANUEL</v>
      </c>
      <c r="C2376" s="1" t="e">
        <f>VLOOKUP(Tabla3[[#This Row],[COD . CLIENTE  ]],CREDITO[],4,FALSE)</f>
        <v>#N/A</v>
      </c>
      <c r="D2376" s="1" t="e">
        <f>VLOOKUP(Tabla3[[#This Row],[COD . CLIENTE  ]],CREDITO[],6,FALSE)</f>
        <v>#N/A</v>
      </c>
    </row>
    <row r="2377" spans="1:4" x14ac:dyDescent="0.25">
      <c r="A2377" s="3" t="s">
        <v>6652</v>
      </c>
      <c r="B2377" s="8" t="str">
        <f>VLOOKUP(Tabla3[[#This Row],[COD . CLIENTE  ]],Tabla15[],2,FALSE)</f>
        <v>PENTA TRONIC S.R.L.</v>
      </c>
      <c r="C2377" s="1" t="e">
        <f>VLOOKUP(Tabla3[[#This Row],[COD . CLIENTE  ]],CREDITO[],4,FALSE)</f>
        <v>#N/A</v>
      </c>
      <c r="D2377" s="1" t="e">
        <f>VLOOKUP(Tabla3[[#This Row],[COD . CLIENTE  ]],CREDITO[],6,FALSE)</f>
        <v>#N/A</v>
      </c>
    </row>
    <row r="2378" spans="1:4" x14ac:dyDescent="0.25">
      <c r="A2378" s="3" t="s">
        <v>8133</v>
      </c>
      <c r="B2378" s="8" t="str">
        <f>VLOOKUP(Tabla3[[#This Row],[COD . CLIENTE  ]],Tabla15[],2,FALSE)</f>
        <v>K. Y A. LOGISTICA Y SERVICIOS TECNOLOGICOS E.I.R.L</v>
      </c>
      <c r="C2378" s="1" t="e">
        <f>VLOOKUP(Tabla3[[#This Row],[COD . CLIENTE  ]],CREDITO[],4,FALSE)</f>
        <v>#N/A</v>
      </c>
      <c r="D2378" s="1" t="e">
        <f>VLOOKUP(Tabla3[[#This Row],[COD . CLIENTE  ]],CREDITO[],6,FALSE)</f>
        <v>#N/A</v>
      </c>
    </row>
    <row r="2379" spans="1:4" x14ac:dyDescent="0.25">
      <c r="A2379" s="3" t="s">
        <v>4448</v>
      </c>
      <c r="B2379" s="8" t="str">
        <f>VLOOKUP(Tabla3[[#This Row],[COD . CLIENTE  ]],Tabla15[],2,FALSE)</f>
        <v>CORDOVA MELENDREZ FEDERICO</v>
      </c>
      <c r="C2379" s="1" t="e">
        <f>VLOOKUP(Tabla3[[#This Row],[COD . CLIENTE  ]],CREDITO[],4,FALSE)</f>
        <v>#N/A</v>
      </c>
      <c r="D2379" s="1" t="e">
        <f>VLOOKUP(Tabla3[[#This Row],[COD . CLIENTE  ]],CREDITO[],6,FALSE)</f>
        <v>#N/A</v>
      </c>
    </row>
    <row r="2380" spans="1:4" x14ac:dyDescent="0.25">
      <c r="A2380" s="3" t="s">
        <v>4040</v>
      </c>
      <c r="B2380" s="8" t="str">
        <f>VLOOKUP(Tabla3[[#This Row],[COD . CLIENTE  ]],Tabla15[],2,FALSE)</f>
        <v xml:space="preserve">NO DISPONIBLE - PEREZ MARTINEZ JUAN CARLOS </v>
      </c>
      <c r="C2380" s="1" t="e">
        <f>VLOOKUP(Tabla3[[#This Row],[COD . CLIENTE  ]],CREDITO[],4,FALSE)</f>
        <v>#N/A</v>
      </c>
      <c r="D2380" s="1" t="e">
        <f>VLOOKUP(Tabla3[[#This Row],[COD . CLIENTE  ]],CREDITO[],6,FALSE)</f>
        <v>#N/A</v>
      </c>
    </row>
    <row r="2381" spans="1:4" x14ac:dyDescent="0.25">
      <c r="A2381" s="3" t="s">
        <v>4448</v>
      </c>
      <c r="B2381" s="8" t="str">
        <f>VLOOKUP(Tabla3[[#This Row],[COD . CLIENTE  ]],Tabla15[],2,FALSE)</f>
        <v>CORDOVA MELENDREZ FEDERICO</v>
      </c>
      <c r="C2381" s="1" t="e">
        <f>VLOOKUP(Tabla3[[#This Row],[COD . CLIENTE  ]],CREDITO[],4,FALSE)</f>
        <v>#N/A</v>
      </c>
      <c r="D2381" s="1" t="e">
        <f>VLOOKUP(Tabla3[[#This Row],[COD . CLIENTE  ]],CREDITO[],6,FALSE)</f>
        <v>#N/A</v>
      </c>
    </row>
    <row r="2382" spans="1:4" x14ac:dyDescent="0.25">
      <c r="A2382" s="3" t="s">
        <v>10829</v>
      </c>
      <c r="B2382" s="8" t="str">
        <f>VLOOKUP(Tabla3[[#This Row],[COD . CLIENTE  ]],Tabla15[],2,FALSE)</f>
        <v>S&amp;S REFRIGERACION S.A.C.</v>
      </c>
      <c r="C2382" s="1" t="e">
        <f>VLOOKUP(Tabla3[[#This Row],[COD . CLIENTE  ]],CREDITO[],4,FALSE)</f>
        <v>#N/A</v>
      </c>
      <c r="D2382" s="1" t="e">
        <f>VLOOKUP(Tabla3[[#This Row],[COD . CLIENTE  ]],CREDITO[],6,FALSE)</f>
        <v>#N/A</v>
      </c>
    </row>
    <row r="2383" spans="1:4" x14ac:dyDescent="0.25">
      <c r="A2383" s="3" t="s">
        <v>7825</v>
      </c>
      <c r="B2383" s="8" t="str">
        <f>VLOOKUP(Tabla3[[#This Row],[COD . CLIENTE  ]],Tabla15[],2,FALSE)</f>
        <v>AGRONEGOCIOS LA GRAMA S.A.C</v>
      </c>
      <c r="C2383" s="1" t="e">
        <f>VLOOKUP(Tabla3[[#This Row],[COD . CLIENTE  ]],CREDITO[],4,FALSE)</f>
        <v>#N/A</v>
      </c>
      <c r="D2383" s="1" t="e">
        <f>VLOOKUP(Tabla3[[#This Row],[COD . CLIENTE  ]],CREDITO[],6,FALSE)</f>
        <v>#N/A</v>
      </c>
    </row>
    <row r="2384" spans="1:4" x14ac:dyDescent="0.25">
      <c r="A2384" s="3" t="s">
        <v>7825</v>
      </c>
      <c r="B2384" s="8" t="str">
        <f>VLOOKUP(Tabla3[[#This Row],[COD . CLIENTE  ]],Tabla15[],2,FALSE)</f>
        <v>AGRONEGOCIOS LA GRAMA S.A.C</v>
      </c>
      <c r="C2384" s="1" t="e">
        <f>VLOOKUP(Tabla3[[#This Row],[COD . CLIENTE  ]],CREDITO[],4,FALSE)</f>
        <v>#N/A</v>
      </c>
      <c r="D2384" s="1" t="e">
        <f>VLOOKUP(Tabla3[[#This Row],[COD . CLIENTE  ]],CREDITO[],6,FALSE)</f>
        <v>#N/A</v>
      </c>
    </row>
    <row r="2385" spans="1:4" x14ac:dyDescent="0.25">
      <c r="A2385" s="3" t="s">
        <v>8843</v>
      </c>
      <c r="B2385" s="8" t="str">
        <f>VLOOKUP(Tabla3[[#This Row],[COD . CLIENTE  ]],Tabla15[],2,FALSE)</f>
        <v>AUTOMATION WORK S.A.C</v>
      </c>
      <c r="C2385" s="1" t="e">
        <f>VLOOKUP(Tabla3[[#This Row],[COD . CLIENTE  ]],CREDITO[],4,FALSE)</f>
        <v>#N/A</v>
      </c>
      <c r="D2385" s="1" t="e">
        <f>VLOOKUP(Tabla3[[#This Row],[COD . CLIENTE  ]],CREDITO[],6,FALSE)</f>
        <v>#N/A</v>
      </c>
    </row>
    <row r="2386" spans="1:4" x14ac:dyDescent="0.25">
      <c r="A2386" s="3" t="s">
        <v>7778</v>
      </c>
      <c r="B2386" s="8" t="str">
        <f>VLOOKUP(Tabla3[[#This Row],[COD . CLIENTE  ]],Tabla15[],2,FALSE)</f>
        <v>M Y W AIR COLD PERU S.A.C.</v>
      </c>
      <c r="C2386" s="1" t="e">
        <f>VLOOKUP(Tabla3[[#This Row],[COD . CLIENTE  ]],CREDITO[],4,FALSE)</f>
        <v>#N/A</v>
      </c>
      <c r="D2386" s="1" t="e">
        <f>VLOOKUP(Tabla3[[#This Row],[COD . CLIENTE  ]],CREDITO[],6,FALSE)</f>
        <v>#N/A</v>
      </c>
    </row>
    <row r="2387" spans="1:4" x14ac:dyDescent="0.25">
      <c r="A2387" s="3" t="s">
        <v>10368</v>
      </c>
      <c r="B2387" s="8" t="str">
        <f>VLOOKUP(Tabla3[[#This Row],[COD . CLIENTE  ]],Tabla15[],2,FALSE)</f>
        <v>ELECTROMECHANICAL PROJECTS AND SOLUTIONS PERU SOCI</v>
      </c>
      <c r="C2387" s="1" t="e">
        <f>VLOOKUP(Tabla3[[#This Row],[COD . CLIENTE  ]],CREDITO[],4,FALSE)</f>
        <v>#N/A</v>
      </c>
      <c r="D2387" s="1" t="e">
        <f>VLOOKUP(Tabla3[[#This Row],[COD . CLIENTE  ]],CREDITO[],6,FALSE)</f>
        <v>#N/A</v>
      </c>
    </row>
    <row r="2388" spans="1:4" x14ac:dyDescent="0.25">
      <c r="A2388" s="3" t="s">
        <v>9964</v>
      </c>
      <c r="B2388" s="8" t="str">
        <f>VLOOKUP(Tabla3[[#This Row],[COD . CLIENTE  ]],Tabla15[],2,FALSE)</f>
        <v>BEYCOLD S.A.C.</v>
      </c>
      <c r="C2388" s="1" t="e">
        <f>VLOOKUP(Tabla3[[#This Row],[COD . CLIENTE  ]],CREDITO[],4,FALSE)</f>
        <v>#N/A</v>
      </c>
      <c r="D2388" s="1" t="e">
        <f>VLOOKUP(Tabla3[[#This Row],[COD . CLIENTE  ]],CREDITO[],6,FALSE)</f>
        <v>#N/A</v>
      </c>
    </row>
    <row r="2389" spans="1:4" x14ac:dyDescent="0.25">
      <c r="A2389" s="3" t="s">
        <v>22638</v>
      </c>
      <c r="B2389" s="8" t="e">
        <f>VLOOKUP(Tabla3[[#This Row],[COD . CLIENTE  ]],Tabla15[],2,FALSE)</f>
        <v>#N/A</v>
      </c>
      <c r="C2389" s="1" t="e">
        <f>VLOOKUP(Tabla3[[#This Row],[COD . CLIENTE  ]],CREDITO[],4,FALSE)</f>
        <v>#N/A</v>
      </c>
      <c r="D2389" s="1" t="e">
        <f>VLOOKUP(Tabla3[[#This Row],[COD . CLIENTE  ]],CREDITO[],6,FALSE)</f>
        <v>#N/A</v>
      </c>
    </row>
    <row r="2390" spans="1:4" x14ac:dyDescent="0.25">
      <c r="A2390" s="3" t="s">
        <v>6654</v>
      </c>
      <c r="B2390" s="8" t="str">
        <f>VLOOKUP(Tabla3[[#This Row],[COD . CLIENTE  ]],Tabla15[],2,FALSE)</f>
        <v>FRIO GLOBAL S.A.C</v>
      </c>
      <c r="C2390" s="1" t="e">
        <f>VLOOKUP(Tabla3[[#This Row],[COD . CLIENTE  ]],CREDITO[],4,FALSE)</f>
        <v>#N/A</v>
      </c>
      <c r="D2390" s="1" t="e">
        <f>VLOOKUP(Tabla3[[#This Row],[COD . CLIENTE  ]],CREDITO[],6,FALSE)</f>
        <v>#N/A</v>
      </c>
    </row>
    <row r="2391" spans="1:4" x14ac:dyDescent="0.25">
      <c r="A2391" s="3" t="s">
        <v>22639</v>
      </c>
      <c r="B2391" s="8" t="e">
        <f>VLOOKUP(Tabla3[[#This Row],[COD . CLIENTE  ]],Tabla15[],2,FALSE)</f>
        <v>#N/A</v>
      </c>
      <c r="C2391" s="1" t="e">
        <f>VLOOKUP(Tabla3[[#This Row],[COD . CLIENTE  ]],CREDITO[],4,FALSE)</f>
        <v>#N/A</v>
      </c>
      <c r="D2391" s="1" t="e">
        <f>VLOOKUP(Tabla3[[#This Row],[COD . CLIENTE  ]],CREDITO[],6,FALSE)</f>
        <v>#N/A</v>
      </c>
    </row>
    <row r="2392" spans="1:4" x14ac:dyDescent="0.25">
      <c r="A2392" s="3" t="s">
        <v>10395</v>
      </c>
      <c r="B2392" s="8" t="str">
        <f>VLOOKUP(Tabla3[[#This Row],[COD . CLIENTE  ]],Tabla15[],2,FALSE)</f>
        <v>DEILYFRESH S.A.C.</v>
      </c>
      <c r="C2392" s="1" t="e">
        <f>VLOOKUP(Tabla3[[#This Row],[COD . CLIENTE  ]],CREDITO[],4,FALSE)</f>
        <v>#N/A</v>
      </c>
      <c r="D2392" s="1" t="e">
        <f>VLOOKUP(Tabla3[[#This Row],[COD . CLIENTE  ]],CREDITO[],6,FALSE)</f>
        <v>#N/A</v>
      </c>
    </row>
    <row r="2393" spans="1:4" x14ac:dyDescent="0.25">
      <c r="A2393" s="3" t="s">
        <v>11385</v>
      </c>
      <c r="B2393" s="8" t="str">
        <f>VLOOKUP(Tabla3[[#This Row],[COD . CLIENTE  ]],Tabla15[],2,FALSE)</f>
        <v>CALDERON PEREZ EDWIN ALEXIS</v>
      </c>
      <c r="C2393" s="1" t="e">
        <f>VLOOKUP(Tabla3[[#This Row],[COD . CLIENTE  ]],CREDITO[],4,FALSE)</f>
        <v>#N/A</v>
      </c>
      <c r="D2393" s="1" t="e">
        <f>VLOOKUP(Tabla3[[#This Row],[COD . CLIENTE  ]],CREDITO[],6,FALSE)</f>
        <v>#N/A</v>
      </c>
    </row>
    <row r="2394" spans="1:4" x14ac:dyDescent="0.25">
      <c r="A2394" s="3" t="s">
        <v>22402</v>
      </c>
      <c r="B2394" s="8" t="str">
        <f>VLOOKUP(Tabla3[[#This Row],[COD . CLIENTE  ]],Tabla15[],2,FALSE)</f>
        <v>LGMG MAQUINARIAS SAC</v>
      </c>
      <c r="C2394" s="1" t="e">
        <f>VLOOKUP(Tabla3[[#This Row],[COD . CLIENTE  ]],CREDITO[],4,FALSE)</f>
        <v>#N/A</v>
      </c>
      <c r="D2394" s="1" t="e">
        <f>VLOOKUP(Tabla3[[#This Row],[COD . CLIENTE  ]],CREDITO[],6,FALSE)</f>
        <v>#N/A</v>
      </c>
    </row>
    <row r="2395" spans="1:4" x14ac:dyDescent="0.25">
      <c r="A2395" s="3" t="s">
        <v>6654</v>
      </c>
      <c r="B2395" s="8" t="str">
        <f>VLOOKUP(Tabla3[[#This Row],[COD . CLIENTE  ]],Tabla15[],2,FALSE)</f>
        <v>FRIO GLOBAL S.A.C</v>
      </c>
      <c r="C2395" s="1" t="e">
        <f>VLOOKUP(Tabla3[[#This Row],[COD . CLIENTE  ]],CREDITO[],4,FALSE)</f>
        <v>#N/A</v>
      </c>
      <c r="D2395" s="1" t="e">
        <f>VLOOKUP(Tabla3[[#This Row],[COD . CLIENTE  ]],CREDITO[],6,FALSE)</f>
        <v>#N/A</v>
      </c>
    </row>
    <row r="2396" spans="1:4" x14ac:dyDescent="0.25">
      <c r="A2396" s="3" t="s">
        <v>4040</v>
      </c>
      <c r="B2396" s="8" t="str">
        <f>VLOOKUP(Tabla3[[#This Row],[COD . CLIENTE  ]],Tabla15[],2,FALSE)</f>
        <v xml:space="preserve">NO DISPONIBLE - PEREZ MARTINEZ JUAN CARLOS </v>
      </c>
      <c r="C2396" s="1" t="e">
        <f>VLOOKUP(Tabla3[[#This Row],[COD . CLIENTE  ]],CREDITO[],4,FALSE)</f>
        <v>#N/A</v>
      </c>
      <c r="D2396" s="1" t="e">
        <f>VLOOKUP(Tabla3[[#This Row],[COD . CLIENTE  ]],CREDITO[],6,FALSE)</f>
        <v>#N/A</v>
      </c>
    </row>
    <row r="2397" spans="1:4" x14ac:dyDescent="0.25">
      <c r="A2397" s="3" t="s">
        <v>8843</v>
      </c>
      <c r="B2397" s="8" t="str">
        <f>VLOOKUP(Tabla3[[#This Row],[COD . CLIENTE  ]],Tabla15[],2,FALSE)</f>
        <v>AUTOMATION WORK S.A.C</v>
      </c>
      <c r="C2397" s="1" t="e">
        <f>VLOOKUP(Tabla3[[#This Row],[COD . CLIENTE  ]],CREDITO[],4,FALSE)</f>
        <v>#N/A</v>
      </c>
      <c r="D2397" s="1" t="e">
        <f>VLOOKUP(Tabla3[[#This Row],[COD . CLIENTE  ]],CREDITO[],6,FALSE)</f>
        <v>#N/A</v>
      </c>
    </row>
    <row r="2398" spans="1:4" x14ac:dyDescent="0.25">
      <c r="A2398" s="3" t="s">
        <v>7388</v>
      </c>
      <c r="B2398" s="8" t="str">
        <f>VLOOKUP(Tabla3[[#This Row],[COD . CLIENTE  ]],Tabla15[],2,FALSE)</f>
        <v>JORLE S.A.C.</v>
      </c>
      <c r="C2398" s="1" t="e">
        <f>VLOOKUP(Tabla3[[#This Row],[COD . CLIENTE  ]],CREDITO[],4,FALSE)</f>
        <v>#N/A</v>
      </c>
      <c r="D2398" s="1" t="e">
        <f>VLOOKUP(Tabla3[[#This Row],[COD . CLIENTE  ]],CREDITO[],6,FALSE)</f>
        <v>#N/A</v>
      </c>
    </row>
    <row r="2399" spans="1:4" x14ac:dyDescent="0.25">
      <c r="A2399" s="3" t="s">
        <v>22701</v>
      </c>
      <c r="B2399" s="8" t="e">
        <f>VLOOKUP(Tabla3[[#This Row],[COD . CLIENTE  ]],Tabla15[],2,FALSE)</f>
        <v>#N/A</v>
      </c>
      <c r="C2399" s="1" t="e">
        <f>VLOOKUP(Tabla3[[#This Row],[COD . CLIENTE  ]],CREDITO[],4,FALSE)</f>
        <v>#N/A</v>
      </c>
      <c r="D2399" s="1" t="e">
        <f>VLOOKUP(Tabla3[[#This Row],[COD . CLIENTE  ]],CREDITO[],6,FALSE)</f>
        <v>#N/A</v>
      </c>
    </row>
    <row r="2400" spans="1:4" x14ac:dyDescent="0.25">
      <c r="A2400" s="3" t="s">
        <v>8012</v>
      </c>
      <c r="B2400" s="8" t="str">
        <f>VLOOKUP(Tabla3[[#This Row],[COD . CLIENTE  ]],Tabla15[],2,FALSE)</f>
        <v>MEGA FRIO DEZA S.A.C.</v>
      </c>
      <c r="C2400" s="1" t="e">
        <f>VLOOKUP(Tabla3[[#This Row],[COD . CLIENTE  ]],CREDITO[],4,FALSE)</f>
        <v>#N/A</v>
      </c>
      <c r="D2400" s="1" t="e">
        <f>VLOOKUP(Tabla3[[#This Row],[COD . CLIENTE  ]],CREDITO[],6,FALSE)</f>
        <v>#N/A</v>
      </c>
    </row>
    <row r="2401" spans="1:4" x14ac:dyDescent="0.25">
      <c r="A2401" s="3" t="s">
        <v>9245</v>
      </c>
      <c r="B2401" s="8" t="str">
        <f>VLOOKUP(Tabla3[[#This Row],[COD . CLIENTE  ]],Tabla15[],2,FALSE)</f>
        <v>SEAIRCORE SERVICIO DE AIRE ACONDICIONADO Y REFRIGE</v>
      </c>
      <c r="C2401" s="1" t="e">
        <f>VLOOKUP(Tabla3[[#This Row],[COD . CLIENTE  ]],CREDITO[],4,FALSE)</f>
        <v>#N/A</v>
      </c>
      <c r="D2401" s="1" t="e">
        <f>VLOOKUP(Tabla3[[#This Row],[COD . CLIENTE  ]],CREDITO[],6,FALSE)</f>
        <v>#N/A</v>
      </c>
    </row>
    <row r="2402" spans="1:4" x14ac:dyDescent="0.25">
      <c r="A2402" s="3" t="s">
        <v>22702</v>
      </c>
      <c r="B2402" s="8" t="e">
        <f>VLOOKUP(Tabla3[[#This Row],[COD . CLIENTE  ]],Tabla15[],2,FALSE)</f>
        <v>#N/A</v>
      </c>
      <c r="C2402" s="1" t="e">
        <f>VLOOKUP(Tabla3[[#This Row],[COD . CLIENTE  ]],CREDITO[],4,FALSE)</f>
        <v>#N/A</v>
      </c>
      <c r="D2402" s="1" t="e">
        <f>VLOOKUP(Tabla3[[#This Row],[COD . CLIENTE  ]],CREDITO[],6,FALSE)</f>
        <v>#N/A</v>
      </c>
    </row>
    <row r="2403" spans="1:4" x14ac:dyDescent="0.25">
      <c r="A2403" s="3" t="s">
        <v>6316</v>
      </c>
      <c r="B2403" s="8" t="str">
        <f>VLOOKUP(Tabla3[[#This Row],[COD . CLIENTE  ]],Tabla15[],2,FALSE)</f>
        <v>CAMAL FRIGORIFICO LURIN SAC</v>
      </c>
      <c r="C2403" s="1" t="e">
        <f>VLOOKUP(Tabla3[[#This Row],[COD . CLIENTE  ]],CREDITO[],4,FALSE)</f>
        <v>#N/A</v>
      </c>
      <c r="D2403" s="1" t="e">
        <f>VLOOKUP(Tabla3[[#This Row],[COD . CLIENTE  ]],CREDITO[],6,FALSE)</f>
        <v>#N/A</v>
      </c>
    </row>
    <row r="2404" spans="1:4" x14ac:dyDescent="0.25">
      <c r="A2404" s="3" t="s">
        <v>6316</v>
      </c>
      <c r="B2404" s="8" t="str">
        <f>VLOOKUP(Tabla3[[#This Row],[COD . CLIENTE  ]],Tabla15[],2,FALSE)</f>
        <v>CAMAL FRIGORIFICO LURIN SAC</v>
      </c>
      <c r="C2404" s="1" t="e">
        <f>VLOOKUP(Tabla3[[#This Row],[COD . CLIENTE  ]],CREDITO[],4,FALSE)</f>
        <v>#N/A</v>
      </c>
      <c r="D2404" s="1" t="e">
        <f>VLOOKUP(Tabla3[[#This Row],[COD . CLIENTE  ]],CREDITO[],6,FALSE)</f>
        <v>#N/A</v>
      </c>
    </row>
    <row r="2405" spans="1:4" x14ac:dyDescent="0.25">
      <c r="A2405" s="3" t="s">
        <v>22703</v>
      </c>
      <c r="B2405" s="8" t="e">
        <f>VLOOKUP(Tabla3[[#This Row],[COD . CLIENTE  ]],Tabla15[],2,FALSE)</f>
        <v>#N/A</v>
      </c>
      <c r="C2405" s="1" t="e">
        <f>VLOOKUP(Tabla3[[#This Row],[COD . CLIENTE  ]],CREDITO[],4,FALSE)</f>
        <v>#N/A</v>
      </c>
      <c r="D2405" s="1" t="e">
        <f>VLOOKUP(Tabla3[[#This Row],[COD . CLIENTE  ]],CREDITO[],6,FALSE)</f>
        <v>#N/A</v>
      </c>
    </row>
    <row r="2406" spans="1:4" x14ac:dyDescent="0.25">
      <c r="A2406" s="3" t="s">
        <v>11242</v>
      </c>
      <c r="B2406" s="8" t="str">
        <f>VLOOKUP(Tabla3[[#This Row],[COD . CLIENTE  ]],Tabla15[],2,FALSE)</f>
        <v>LINBORCORP SOCIEDAD ANONIMA CERRADA</v>
      </c>
      <c r="C2406" s="1" t="e">
        <f>VLOOKUP(Tabla3[[#This Row],[COD . CLIENTE  ]],CREDITO[],4,FALSE)</f>
        <v>#N/A</v>
      </c>
      <c r="D2406" s="1" t="e">
        <f>VLOOKUP(Tabla3[[#This Row],[COD . CLIENTE  ]],CREDITO[],6,FALSE)</f>
        <v>#N/A</v>
      </c>
    </row>
    <row r="2407" spans="1:4" x14ac:dyDescent="0.25">
      <c r="A2407" s="3" t="s">
        <v>9017</v>
      </c>
      <c r="B2407" s="8" t="str">
        <f>VLOOKUP(Tabla3[[#This Row],[COD . CLIENTE  ]],Tabla15[],2,FALSE)</f>
        <v>RS CONTROL SERVICE E.I.R.L.</v>
      </c>
      <c r="C2407" s="1" t="e">
        <f>VLOOKUP(Tabla3[[#This Row],[COD . CLIENTE  ]],CREDITO[],4,FALSE)</f>
        <v>#N/A</v>
      </c>
      <c r="D2407" s="1" t="e">
        <f>VLOOKUP(Tabla3[[#This Row],[COD . CLIENTE  ]],CREDITO[],6,FALSE)</f>
        <v>#N/A</v>
      </c>
    </row>
    <row r="2408" spans="1:4" x14ac:dyDescent="0.25">
      <c r="A2408" s="3" t="s">
        <v>10142</v>
      </c>
      <c r="B2408" s="8" t="str">
        <f>VLOOKUP(Tabla3[[#This Row],[COD . CLIENTE  ]],Tabla15[],2,FALSE)</f>
        <v>GRUPO TCI ESCORPIO S.A.C.- TCI ESCORPIO S.A.C.</v>
      </c>
      <c r="C2408" s="1" t="e">
        <f>VLOOKUP(Tabla3[[#This Row],[COD . CLIENTE  ]],CREDITO[],4,FALSE)</f>
        <v>#N/A</v>
      </c>
      <c r="D2408" s="1" t="e">
        <f>VLOOKUP(Tabla3[[#This Row],[COD . CLIENTE  ]],CREDITO[],6,FALSE)</f>
        <v>#N/A</v>
      </c>
    </row>
    <row r="2409" spans="1:4" x14ac:dyDescent="0.25">
      <c r="A2409" s="3" t="s">
        <v>10142</v>
      </c>
      <c r="B2409" s="8" t="str">
        <f>VLOOKUP(Tabla3[[#This Row],[COD . CLIENTE  ]],Tabla15[],2,FALSE)</f>
        <v>GRUPO TCI ESCORPIO S.A.C.- TCI ESCORPIO S.A.C.</v>
      </c>
      <c r="C2409" s="1" t="e">
        <f>VLOOKUP(Tabla3[[#This Row],[COD . CLIENTE  ]],CREDITO[],4,FALSE)</f>
        <v>#N/A</v>
      </c>
      <c r="D2409" s="1" t="e">
        <f>VLOOKUP(Tabla3[[#This Row],[COD . CLIENTE  ]],CREDITO[],6,FALSE)</f>
        <v>#N/A</v>
      </c>
    </row>
    <row r="2410" spans="1:4" x14ac:dyDescent="0.25">
      <c r="A2410" s="3" t="s">
        <v>7778</v>
      </c>
      <c r="B2410" s="8" t="str">
        <f>VLOOKUP(Tabla3[[#This Row],[COD . CLIENTE  ]],Tabla15[],2,FALSE)</f>
        <v>M Y W AIR COLD PERU S.A.C.</v>
      </c>
      <c r="C2410" s="1" t="e">
        <f>VLOOKUP(Tabla3[[#This Row],[COD . CLIENTE  ]],CREDITO[],4,FALSE)</f>
        <v>#N/A</v>
      </c>
      <c r="D2410" s="1" t="e">
        <f>VLOOKUP(Tabla3[[#This Row],[COD . CLIENTE  ]],CREDITO[],6,FALSE)</f>
        <v>#N/A</v>
      </c>
    </row>
    <row r="2411" spans="1:4" x14ac:dyDescent="0.25">
      <c r="A2411" s="3" t="s">
        <v>22704</v>
      </c>
      <c r="B2411" s="8" t="e">
        <f>VLOOKUP(Tabla3[[#This Row],[COD . CLIENTE  ]],Tabla15[],2,FALSE)</f>
        <v>#N/A</v>
      </c>
      <c r="C2411" s="1" t="e">
        <f>VLOOKUP(Tabla3[[#This Row],[COD . CLIENTE  ]],CREDITO[],4,FALSE)</f>
        <v>#N/A</v>
      </c>
      <c r="D2411" s="1" t="e">
        <f>VLOOKUP(Tabla3[[#This Row],[COD . CLIENTE  ]],CREDITO[],6,FALSE)</f>
        <v>#N/A</v>
      </c>
    </row>
    <row r="2412" spans="1:4" x14ac:dyDescent="0.25">
      <c r="A2412" s="3" t="s">
        <v>4040</v>
      </c>
      <c r="B2412" s="8" t="str">
        <f>VLOOKUP(Tabla3[[#This Row],[COD . CLIENTE  ]],Tabla15[],2,FALSE)</f>
        <v xml:space="preserve">NO DISPONIBLE - PEREZ MARTINEZ JUAN CARLOS </v>
      </c>
      <c r="C2412" s="1" t="e">
        <f>VLOOKUP(Tabla3[[#This Row],[COD . CLIENTE  ]],CREDITO[],4,FALSE)</f>
        <v>#N/A</v>
      </c>
      <c r="D2412" s="1" t="e">
        <f>VLOOKUP(Tabla3[[#This Row],[COD . CLIENTE  ]],CREDITO[],6,FALSE)</f>
        <v>#N/A</v>
      </c>
    </row>
    <row r="2413" spans="1:4" x14ac:dyDescent="0.25">
      <c r="A2413" s="3" t="s">
        <v>8540</v>
      </c>
      <c r="B2413" s="8" t="str">
        <f>VLOOKUP(Tabla3[[#This Row],[COD . CLIENTE  ]],Tabla15[],2,FALSE)</f>
        <v>FRIOTEAM S.A.C.</v>
      </c>
      <c r="C2413" s="1" t="str">
        <f>VLOOKUP(Tabla3[[#This Row],[COD . CLIENTE  ]],CREDITO[],4,FALSE)</f>
        <v>Crédito 30 días</v>
      </c>
      <c r="D2413" s="1" t="str">
        <f>VLOOKUP(Tabla3[[#This Row],[COD . CLIENTE  ]],CREDITO[],6,FALSE)</f>
        <v>DIANA MAYORCA</v>
      </c>
    </row>
    <row r="2414" spans="1:4" x14ac:dyDescent="0.25">
      <c r="A2414" s="3" t="s">
        <v>22635</v>
      </c>
      <c r="B2414" s="8" t="e">
        <f>VLOOKUP(Tabla3[[#This Row],[COD . CLIENTE  ]],Tabla15[],2,FALSE)</f>
        <v>#N/A</v>
      </c>
      <c r="C2414" s="1" t="e">
        <f>VLOOKUP(Tabla3[[#This Row],[COD . CLIENTE  ]],CREDITO[],4,FALSE)</f>
        <v>#N/A</v>
      </c>
      <c r="D2414" s="1" t="e">
        <f>VLOOKUP(Tabla3[[#This Row],[COD . CLIENTE  ]],CREDITO[],6,FALSE)</f>
        <v>#N/A</v>
      </c>
    </row>
    <row r="2415" spans="1:4" x14ac:dyDescent="0.25">
      <c r="A2415" s="3" t="s">
        <v>22705</v>
      </c>
      <c r="B2415" s="8" t="e">
        <f>VLOOKUP(Tabla3[[#This Row],[COD . CLIENTE  ]],Tabla15[],2,FALSE)</f>
        <v>#N/A</v>
      </c>
      <c r="C2415" s="1" t="e">
        <f>VLOOKUP(Tabla3[[#This Row],[COD . CLIENTE  ]],CREDITO[],4,FALSE)</f>
        <v>#N/A</v>
      </c>
      <c r="D2415" s="1" t="e">
        <f>VLOOKUP(Tabla3[[#This Row],[COD . CLIENTE  ]],CREDITO[],6,FALSE)</f>
        <v>#N/A</v>
      </c>
    </row>
    <row r="2416" spans="1:4" x14ac:dyDescent="0.25">
      <c r="A2416" s="3" t="s">
        <v>10377</v>
      </c>
      <c r="B2416" s="8" t="str">
        <f>VLOOKUP(Tabla3[[#This Row],[COD . CLIENTE  ]],Tabla15[],2,FALSE)</f>
        <v>MYM PROJECTS S.A.C.</v>
      </c>
      <c r="C2416" s="1" t="str">
        <f>VLOOKUP(Tabla3[[#This Row],[COD . CLIENTE  ]],CREDITO[],4,FALSE)</f>
        <v>CHEQUE DIF 30DIAS CONTRA ENTREGA</v>
      </c>
      <c r="D2416" s="1" t="str">
        <f>VLOOKUP(Tabla3[[#This Row],[COD . CLIENTE  ]],CREDITO[],6,FALSE)</f>
        <v>MERIE TINEO</v>
      </c>
    </row>
    <row r="2417" spans="1:4" x14ac:dyDescent="0.25">
      <c r="A2417" s="3" t="s">
        <v>4044</v>
      </c>
      <c r="B2417" s="8" t="str">
        <f>VLOOKUP(Tabla3[[#This Row],[COD . CLIENTE  ]],Tabla15[],2,FALSE)</f>
        <v>PEREZ MARTINEZ JUAN CARLOS</v>
      </c>
      <c r="C2417" s="1" t="e">
        <f>VLOOKUP(Tabla3[[#This Row],[COD . CLIENTE  ]],CREDITO[],4,FALSE)</f>
        <v>#N/A</v>
      </c>
      <c r="D2417" s="1" t="e">
        <f>VLOOKUP(Tabla3[[#This Row],[COD . CLIENTE  ]],CREDITO[],6,FALSE)</f>
        <v>#N/A</v>
      </c>
    </row>
    <row r="2418" spans="1:4" x14ac:dyDescent="0.25">
      <c r="A2418" s="3" t="s">
        <v>4782</v>
      </c>
      <c r="B2418" s="8" t="str">
        <f>VLOOKUP(Tabla3[[#This Row],[COD . CLIENTE  ]],Tabla15[],2,FALSE)</f>
        <v>QUISPE ZAVALA JOSE MANUEL</v>
      </c>
      <c r="C2418" s="1" t="e">
        <f>VLOOKUP(Tabla3[[#This Row],[COD . CLIENTE  ]],CREDITO[],4,FALSE)</f>
        <v>#N/A</v>
      </c>
      <c r="D2418" s="1" t="e">
        <f>VLOOKUP(Tabla3[[#This Row],[COD . CLIENTE  ]],CREDITO[],6,FALSE)</f>
        <v>#N/A</v>
      </c>
    </row>
    <row r="2419" spans="1:4" x14ac:dyDescent="0.25">
      <c r="A2419" s="3" t="s">
        <v>22567</v>
      </c>
      <c r="B2419" s="8" t="e">
        <f>VLOOKUP(Tabla3[[#This Row],[COD . CLIENTE  ]],Tabla15[],2,FALSE)</f>
        <v>#N/A</v>
      </c>
      <c r="C2419" s="1" t="e">
        <f>VLOOKUP(Tabla3[[#This Row],[COD . CLIENTE  ]],CREDITO[],4,FALSE)</f>
        <v>#N/A</v>
      </c>
      <c r="D2419" s="1" t="e">
        <f>VLOOKUP(Tabla3[[#This Row],[COD . CLIENTE  ]],CREDITO[],6,FALSE)</f>
        <v>#N/A</v>
      </c>
    </row>
    <row r="2420" spans="1:4" x14ac:dyDescent="0.25">
      <c r="A2420" s="3" t="s">
        <v>22706</v>
      </c>
      <c r="B2420" s="8" t="e">
        <f>VLOOKUP(Tabla3[[#This Row],[COD . CLIENTE  ]],Tabla15[],2,FALSE)</f>
        <v>#N/A</v>
      </c>
      <c r="C2420" s="1" t="e">
        <f>VLOOKUP(Tabla3[[#This Row],[COD . CLIENTE  ]],CREDITO[],4,FALSE)</f>
        <v>#N/A</v>
      </c>
      <c r="D2420" s="1" t="e">
        <f>VLOOKUP(Tabla3[[#This Row],[COD . CLIENTE  ]],CREDITO[],6,FALSE)</f>
        <v>#N/A</v>
      </c>
    </row>
    <row r="2421" spans="1:4" x14ac:dyDescent="0.25">
      <c r="A2421" s="3" t="s">
        <v>22707</v>
      </c>
      <c r="B2421" s="8" t="e">
        <f>VLOOKUP(Tabla3[[#This Row],[COD . CLIENTE  ]],Tabla15[],2,FALSE)</f>
        <v>#N/A</v>
      </c>
      <c r="C2421" s="1" t="e">
        <f>VLOOKUP(Tabla3[[#This Row],[COD . CLIENTE  ]],CREDITO[],4,FALSE)</f>
        <v>#N/A</v>
      </c>
      <c r="D2421" s="1" t="e">
        <f>VLOOKUP(Tabla3[[#This Row],[COD . CLIENTE  ]],CREDITO[],6,FALSE)</f>
        <v>#N/A</v>
      </c>
    </row>
    <row r="2422" spans="1:4" x14ac:dyDescent="0.25">
      <c r="A2422" s="3" t="s">
        <v>21790</v>
      </c>
      <c r="B2422" s="8" t="str">
        <f>VLOOKUP(Tabla3[[#This Row],[COD . CLIENTE  ]],Tabla15[],2,FALSE)</f>
        <v>PERUVEN PRO EIRL</v>
      </c>
      <c r="C2422" s="1" t="e">
        <f>VLOOKUP(Tabla3[[#This Row],[COD . CLIENTE  ]],CREDITO[],4,FALSE)</f>
        <v>#N/A</v>
      </c>
      <c r="D2422" s="1" t="e">
        <f>VLOOKUP(Tabla3[[#This Row],[COD . CLIENTE  ]],CREDITO[],6,FALSE)</f>
        <v>#N/A</v>
      </c>
    </row>
    <row r="2423" spans="1:4" x14ac:dyDescent="0.25">
      <c r="A2423" s="3" t="s">
        <v>10373</v>
      </c>
      <c r="B2423" s="8" t="str">
        <f>VLOOKUP(Tabla3[[#This Row],[COD . CLIENTE  ]],Tabla15[],2,FALSE)</f>
        <v>ELECTRIC STORE S.A.C.</v>
      </c>
      <c r="C2423" s="1" t="e">
        <f>VLOOKUP(Tabla3[[#This Row],[COD . CLIENTE  ]],CREDITO[],4,FALSE)</f>
        <v>#N/A</v>
      </c>
      <c r="D2423" s="1" t="e">
        <f>VLOOKUP(Tabla3[[#This Row],[COD . CLIENTE  ]],CREDITO[],6,FALSE)</f>
        <v>#N/A</v>
      </c>
    </row>
    <row r="2424" spans="1:4" x14ac:dyDescent="0.25">
      <c r="A2424" s="3" t="s">
        <v>22713</v>
      </c>
      <c r="B2424" s="8" t="e">
        <f>VLOOKUP(Tabla3[[#This Row],[COD . CLIENTE  ]],Tabla15[],2,FALSE)</f>
        <v>#N/A</v>
      </c>
      <c r="C2424" s="1" t="e">
        <f>VLOOKUP(Tabla3[[#This Row],[COD . CLIENTE  ]],CREDITO[],4,FALSE)</f>
        <v>#N/A</v>
      </c>
      <c r="D2424" s="1" t="e">
        <f>VLOOKUP(Tabla3[[#This Row],[COD . CLIENTE  ]],CREDITO[],6,FALSE)</f>
        <v>#N/A</v>
      </c>
    </row>
    <row r="2425" spans="1:4" x14ac:dyDescent="0.25">
      <c r="A2425" s="3" t="s">
        <v>8012</v>
      </c>
      <c r="B2425" s="8" t="str">
        <f>VLOOKUP(Tabla3[[#This Row],[COD . CLIENTE  ]],Tabla15[],2,FALSE)</f>
        <v>MEGA FRIO DEZA S.A.C.</v>
      </c>
      <c r="C2425" s="1" t="e">
        <f>VLOOKUP(Tabla3[[#This Row],[COD . CLIENTE  ]],CREDITO[],4,FALSE)</f>
        <v>#N/A</v>
      </c>
      <c r="D2425" s="1" t="e">
        <f>VLOOKUP(Tabla3[[#This Row],[COD . CLIENTE  ]],CREDITO[],6,FALSE)</f>
        <v>#N/A</v>
      </c>
    </row>
    <row r="2426" spans="1:4" x14ac:dyDescent="0.25">
      <c r="A2426" s="3" t="s">
        <v>8825</v>
      </c>
      <c r="B2426" s="8" t="str">
        <f>VLOOKUP(Tabla3[[#This Row],[COD . CLIENTE  ]],Tabla15[],2,FALSE)</f>
        <v>FRIO &amp; GAS IMPORT E.I.R.L.</v>
      </c>
      <c r="C2426" s="1" t="e">
        <f>VLOOKUP(Tabla3[[#This Row],[COD . CLIENTE  ]],CREDITO[],4,FALSE)</f>
        <v>#N/A</v>
      </c>
      <c r="D2426" s="1" t="e">
        <f>VLOOKUP(Tabla3[[#This Row],[COD . CLIENTE  ]],CREDITO[],6,FALSE)</f>
        <v>#N/A</v>
      </c>
    </row>
    <row r="2427" spans="1:4" x14ac:dyDescent="0.25">
      <c r="A2427" s="3" t="s">
        <v>9086</v>
      </c>
      <c r="B2427" s="8" t="str">
        <f>VLOOKUP(Tabla3[[#This Row],[COD . CLIENTE  ]],Tabla15[],2,FALSE)</f>
        <v>DANCOLMEX PERU S.A.C.</v>
      </c>
      <c r="C2427" s="1" t="e">
        <f>VLOOKUP(Tabla3[[#This Row],[COD . CLIENTE  ]],CREDITO[],4,FALSE)</f>
        <v>#N/A</v>
      </c>
      <c r="D2427" s="1" t="e">
        <f>VLOOKUP(Tabla3[[#This Row],[COD . CLIENTE  ]],CREDITO[],6,FALSE)</f>
        <v>#N/A</v>
      </c>
    </row>
    <row r="2428" spans="1:4" x14ac:dyDescent="0.25">
      <c r="A2428" s="3" t="s">
        <v>11001</v>
      </c>
      <c r="B2428" s="8" t="str">
        <f>VLOOKUP(Tabla3[[#This Row],[COD . CLIENTE  ]],Tabla15[],2,FALSE)</f>
        <v>TREIND E.I.R.L.</v>
      </c>
      <c r="C2428" s="1" t="e">
        <f>VLOOKUP(Tabla3[[#This Row],[COD . CLIENTE  ]],CREDITO[],4,FALSE)</f>
        <v>#N/A</v>
      </c>
      <c r="D2428" s="1" t="e">
        <f>VLOOKUP(Tabla3[[#This Row],[COD . CLIENTE  ]],CREDITO[],6,FALSE)</f>
        <v>#N/A</v>
      </c>
    </row>
    <row r="2429" spans="1:4" x14ac:dyDescent="0.25">
      <c r="A2429" s="3" t="s">
        <v>11001</v>
      </c>
      <c r="B2429" s="8" t="str">
        <f>VLOOKUP(Tabla3[[#This Row],[COD . CLIENTE  ]],Tabla15[],2,FALSE)</f>
        <v>TREIND E.I.R.L.</v>
      </c>
      <c r="C2429" s="1" t="e">
        <f>VLOOKUP(Tabla3[[#This Row],[COD . CLIENTE  ]],CREDITO[],4,FALSE)</f>
        <v>#N/A</v>
      </c>
      <c r="D2429" s="1" t="e">
        <f>VLOOKUP(Tabla3[[#This Row],[COD . CLIENTE  ]],CREDITO[],6,FALSE)</f>
        <v>#N/A</v>
      </c>
    </row>
    <row r="2430" spans="1:4" x14ac:dyDescent="0.25">
      <c r="A2430" s="3" t="s">
        <v>10262</v>
      </c>
      <c r="B2430" s="8" t="str">
        <f>VLOOKUP(Tabla3[[#This Row],[COD . CLIENTE  ]],Tabla15[],2,FALSE)</f>
        <v>D&amp;G PERU SERVICIOS GENERALES E.I.R.L.</v>
      </c>
      <c r="C2430" s="1" t="e">
        <f>VLOOKUP(Tabla3[[#This Row],[COD . CLIENTE  ]],CREDITO[],4,FALSE)</f>
        <v>#N/A</v>
      </c>
      <c r="D2430" s="1" t="e">
        <f>VLOOKUP(Tabla3[[#This Row],[COD . CLIENTE  ]],CREDITO[],6,FALSE)</f>
        <v>#N/A</v>
      </c>
    </row>
    <row r="2431" spans="1:4" x14ac:dyDescent="0.25">
      <c r="A2431" s="3" t="s">
        <v>11346</v>
      </c>
      <c r="B2431" s="8" t="str">
        <f>VLOOKUP(Tabla3[[#This Row],[COD . CLIENTE  ]],Tabla15[],2,FALSE)</f>
        <v>RAMIREZ DIAZ JUAN FELIX</v>
      </c>
      <c r="C2431" s="1" t="e">
        <f>VLOOKUP(Tabla3[[#This Row],[COD . CLIENTE  ]],CREDITO[],4,FALSE)</f>
        <v>#N/A</v>
      </c>
      <c r="D2431" s="1" t="e">
        <f>VLOOKUP(Tabla3[[#This Row],[COD . CLIENTE  ]],CREDITO[],6,FALSE)</f>
        <v>#N/A</v>
      </c>
    </row>
    <row r="2432" spans="1:4" x14ac:dyDescent="0.25">
      <c r="A2432" s="3" t="s">
        <v>22714</v>
      </c>
      <c r="B2432" s="8" t="e">
        <f>VLOOKUP(Tabla3[[#This Row],[COD . CLIENTE  ]],Tabla15[],2,FALSE)</f>
        <v>#N/A</v>
      </c>
      <c r="C2432" s="1" t="e">
        <f>VLOOKUP(Tabla3[[#This Row],[COD . CLIENTE  ]],CREDITO[],4,FALSE)</f>
        <v>#N/A</v>
      </c>
      <c r="D2432" s="1" t="e">
        <f>VLOOKUP(Tabla3[[#This Row],[COD . CLIENTE  ]],CREDITO[],6,FALSE)</f>
        <v>#N/A</v>
      </c>
    </row>
    <row r="2433" spans="1:4" x14ac:dyDescent="0.25">
      <c r="A2433" s="3" t="s">
        <v>7251</v>
      </c>
      <c r="B2433" s="8" t="str">
        <f>VLOOKUP(Tabla3[[#This Row],[COD . CLIENTE  ]],Tabla15[],2,FALSE)</f>
        <v>EKONO AIR EIRL</v>
      </c>
      <c r="C2433" s="1" t="e">
        <f>VLOOKUP(Tabla3[[#This Row],[COD . CLIENTE  ]],CREDITO[],4,FALSE)</f>
        <v>#N/A</v>
      </c>
      <c r="D2433" s="1" t="e">
        <f>VLOOKUP(Tabla3[[#This Row],[COD . CLIENTE  ]],CREDITO[],6,FALSE)</f>
        <v>#N/A</v>
      </c>
    </row>
    <row r="2434" spans="1:4" x14ac:dyDescent="0.25">
      <c r="A2434" s="3" t="s">
        <v>7368</v>
      </c>
      <c r="B2434" s="8" t="str">
        <f>VLOOKUP(Tabla3[[#This Row],[COD . CLIENTE  ]],Tabla15[],2,FALSE)</f>
        <v>INGENIEROS FRIOTEMP S.A.C.</v>
      </c>
      <c r="C2434" s="1" t="e">
        <f>VLOOKUP(Tabla3[[#This Row],[COD . CLIENTE  ]],CREDITO[],4,FALSE)</f>
        <v>#N/A</v>
      </c>
      <c r="D2434" s="1" t="e">
        <f>VLOOKUP(Tabla3[[#This Row],[COD . CLIENTE  ]],CREDITO[],6,FALSE)</f>
        <v>#N/A</v>
      </c>
    </row>
    <row r="2435" spans="1:4" x14ac:dyDescent="0.25">
      <c r="A2435" s="3" t="s">
        <v>10964</v>
      </c>
      <c r="B2435" s="8" t="str">
        <f>VLOOKUP(Tabla3[[#This Row],[COD . CLIENTE  ]],Tabla15[],2,FALSE)</f>
        <v>COLD WORK S.A.C.</v>
      </c>
      <c r="C2435" s="1" t="e">
        <f>VLOOKUP(Tabla3[[#This Row],[COD . CLIENTE  ]],CREDITO[],4,FALSE)</f>
        <v>#N/A</v>
      </c>
      <c r="D2435" s="1" t="e">
        <f>VLOOKUP(Tabla3[[#This Row],[COD . CLIENTE  ]],CREDITO[],6,FALSE)</f>
        <v>#N/A</v>
      </c>
    </row>
    <row r="2436" spans="1:4" x14ac:dyDescent="0.25">
      <c r="A2436" s="3" t="s">
        <v>10990</v>
      </c>
      <c r="B2436" s="8" t="str">
        <f>VLOOKUP(Tabla3[[#This Row],[COD . CLIENTE  ]],Tabla15[],2,FALSE)</f>
        <v>FABRICACIONES Y EMPAQUETADURAS LVP E.I.R.L.</v>
      </c>
      <c r="C2436" s="1" t="e">
        <f>VLOOKUP(Tabla3[[#This Row],[COD . CLIENTE  ]],CREDITO[],4,FALSE)</f>
        <v>#N/A</v>
      </c>
      <c r="D2436" s="1" t="e">
        <f>VLOOKUP(Tabla3[[#This Row],[COD . CLIENTE  ]],CREDITO[],6,FALSE)</f>
        <v>#N/A</v>
      </c>
    </row>
    <row r="2437" spans="1:4" x14ac:dyDescent="0.25">
      <c r="A2437" s="3" t="s">
        <v>4110</v>
      </c>
      <c r="B2437" s="8" t="str">
        <f>VLOOKUP(Tabla3[[#This Row],[COD . CLIENTE  ]],Tabla15[],2,FALSE)</f>
        <v>JUAREZ IBARRA JULIO CESAR</v>
      </c>
      <c r="C2437" s="1" t="e">
        <f>VLOOKUP(Tabla3[[#This Row],[COD . CLIENTE  ]],CREDITO[],4,FALSE)</f>
        <v>#N/A</v>
      </c>
      <c r="D2437" s="1" t="e">
        <f>VLOOKUP(Tabla3[[#This Row],[COD . CLIENTE  ]],CREDITO[],6,FALSE)</f>
        <v>#N/A</v>
      </c>
    </row>
    <row r="2438" spans="1:4" x14ac:dyDescent="0.25">
      <c r="A2438" s="3" t="s">
        <v>9132</v>
      </c>
      <c r="B2438" s="8" t="str">
        <f>VLOOKUP(Tabla3[[#This Row],[COD . CLIENTE  ]],Tabla15[],2,FALSE)</f>
        <v>PC PERFECT COOL S.A.C.</v>
      </c>
      <c r="C2438" s="1" t="e">
        <f>VLOOKUP(Tabla3[[#This Row],[COD . CLIENTE  ]],CREDITO[],4,FALSE)</f>
        <v>#N/A</v>
      </c>
      <c r="D2438" s="1" t="e">
        <f>VLOOKUP(Tabla3[[#This Row],[COD . CLIENTE  ]],CREDITO[],6,FALSE)</f>
        <v>#N/A</v>
      </c>
    </row>
    <row r="2439" spans="1:4" x14ac:dyDescent="0.25">
      <c r="A2439" s="3" t="s">
        <v>22715</v>
      </c>
      <c r="B2439" s="8" t="e">
        <f>VLOOKUP(Tabla3[[#This Row],[COD . CLIENTE  ]],Tabla15[],2,FALSE)</f>
        <v>#N/A</v>
      </c>
      <c r="C2439" s="1" t="e">
        <f>VLOOKUP(Tabla3[[#This Row],[COD . CLIENTE  ]],CREDITO[],4,FALSE)</f>
        <v>#N/A</v>
      </c>
      <c r="D2439" s="1" t="e">
        <f>VLOOKUP(Tabla3[[#This Row],[COD . CLIENTE  ]],CREDITO[],6,FALSE)</f>
        <v>#N/A</v>
      </c>
    </row>
    <row r="2440" spans="1:4" x14ac:dyDescent="0.25">
      <c r="A2440" s="3" t="s">
        <v>22716</v>
      </c>
      <c r="B2440" s="8" t="e">
        <f>VLOOKUP(Tabla3[[#This Row],[COD . CLIENTE  ]],Tabla15[],2,FALSE)</f>
        <v>#N/A</v>
      </c>
      <c r="C2440" s="1" t="e">
        <f>VLOOKUP(Tabla3[[#This Row],[COD . CLIENTE  ]],CREDITO[],4,FALSE)</f>
        <v>#N/A</v>
      </c>
      <c r="D2440" s="1" t="e">
        <f>VLOOKUP(Tabla3[[#This Row],[COD . CLIENTE  ]],CREDITO[],6,FALSE)</f>
        <v>#N/A</v>
      </c>
    </row>
    <row r="2441" spans="1:4" x14ac:dyDescent="0.25">
      <c r="A2441" s="3" t="s">
        <v>4383</v>
      </c>
      <c r="B2441" s="8" t="str">
        <f>VLOOKUP(Tabla3[[#This Row],[COD . CLIENTE  ]],Tabla15[],2,FALSE)</f>
        <v>SUCESION INDIVISA GUERREROS COSME OTILIO ALBERTO</v>
      </c>
      <c r="C2441" s="1" t="e">
        <f>VLOOKUP(Tabla3[[#This Row],[COD . CLIENTE  ]],CREDITO[],4,FALSE)</f>
        <v>#N/A</v>
      </c>
      <c r="D2441" s="1" t="e">
        <f>VLOOKUP(Tabla3[[#This Row],[COD . CLIENTE  ]],CREDITO[],6,FALSE)</f>
        <v>#N/A</v>
      </c>
    </row>
    <row r="2442" spans="1:4" x14ac:dyDescent="0.25">
      <c r="A2442" s="3" t="s">
        <v>22717</v>
      </c>
      <c r="B2442" s="8" t="e">
        <f>VLOOKUP(Tabla3[[#This Row],[COD . CLIENTE  ]],Tabla15[],2,FALSE)</f>
        <v>#N/A</v>
      </c>
      <c r="C2442" s="1" t="e">
        <f>VLOOKUP(Tabla3[[#This Row],[COD . CLIENTE  ]],CREDITO[],4,FALSE)</f>
        <v>#N/A</v>
      </c>
      <c r="D2442" s="1" t="e">
        <f>VLOOKUP(Tabla3[[#This Row],[COD . CLIENTE  ]],CREDITO[],6,FALSE)</f>
        <v>#N/A</v>
      </c>
    </row>
    <row r="2443" spans="1:4" x14ac:dyDescent="0.25">
      <c r="A2443" s="3" t="s">
        <v>10634</v>
      </c>
      <c r="B2443" s="8" t="str">
        <f>VLOOKUP(Tabla3[[#This Row],[COD . CLIENTE  ]],Tabla15[],2,FALSE)</f>
        <v>INGENIERIA TERMOTECNIA S.A.C.</v>
      </c>
      <c r="C2443" s="1" t="e">
        <f>VLOOKUP(Tabla3[[#This Row],[COD . CLIENTE  ]],CREDITO[],4,FALSE)</f>
        <v>#N/A</v>
      </c>
      <c r="D2443" s="1" t="e">
        <f>VLOOKUP(Tabla3[[#This Row],[COD . CLIENTE  ]],CREDITO[],6,FALSE)</f>
        <v>#N/A</v>
      </c>
    </row>
    <row r="2444" spans="1:4" x14ac:dyDescent="0.25">
      <c r="A2444" s="3" t="s">
        <v>9508</v>
      </c>
      <c r="B2444" s="8" t="str">
        <f>VLOOKUP(Tabla3[[#This Row],[COD . CLIENTE  ]],Tabla15[],2,FALSE)</f>
        <v>RL REFRIGERACION S.A.C.</v>
      </c>
      <c r="C2444" s="1" t="e">
        <f>VLOOKUP(Tabla3[[#This Row],[COD . CLIENTE  ]],CREDITO[],4,FALSE)</f>
        <v>#N/A</v>
      </c>
      <c r="D2444" s="1" t="e">
        <f>VLOOKUP(Tabla3[[#This Row],[COD . CLIENTE  ]],CREDITO[],6,FALSE)</f>
        <v>#N/A</v>
      </c>
    </row>
    <row r="2445" spans="1:4" x14ac:dyDescent="0.25">
      <c r="A2445" s="3" t="s">
        <v>22718</v>
      </c>
      <c r="B2445" s="8" t="e">
        <f>VLOOKUP(Tabla3[[#This Row],[COD . CLIENTE  ]],Tabla15[],2,FALSE)</f>
        <v>#N/A</v>
      </c>
      <c r="C2445" s="1" t="e">
        <f>VLOOKUP(Tabla3[[#This Row],[COD . CLIENTE  ]],CREDITO[],4,FALSE)</f>
        <v>#N/A</v>
      </c>
      <c r="D2445" s="1" t="e">
        <f>VLOOKUP(Tabla3[[#This Row],[COD . CLIENTE  ]],CREDITO[],6,FALSE)</f>
        <v>#N/A</v>
      </c>
    </row>
    <row r="2446" spans="1:4" x14ac:dyDescent="0.25">
      <c r="A2446" s="3" t="s">
        <v>10565</v>
      </c>
      <c r="B2446" s="8" t="str">
        <f>VLOOKUP(Tabla3[[#This Row],[COD . CLIENTE  ]],Tabla15[],2,FALSE)</f>
        <v>CESETEL &amp; AIR E.I.R.L.</v>
      </c>
      <c r="C2446" s="1" t="e">
        <f>VLOOKUP(Tabla3[[#This Row],[COD . CLIENTE  ]],CREDITO[],4,FALSE)</f>
        <v>#N/A</v>
      </c>
      <c r="D2446" s="1" t="e">
        <f>VLOOKUP(Tabla3[[#This Row],[COD . CLIENTE  ]],CREDITO[],6,FALSE)</f>
        <v>#N/A</v>
      </c>
    </row>
    <row r="2447" spans="1:4" x14ac:dyDescent="0.25">
      <c r="A2447" s="3" t="s">
        <v>8926</v>
      </c>
      <c r="B2447" s="8" t="str">
        <f>VLOOKUP(Tabla3[[#This Row],[COD . CLIENTE  ]],Tabla15[],2,FALSE)</f>
        <v>J &amp; C FRIO AIRE MOREY S.A.C.</v>
      </c>
      <c r="C2447" s="1" t="e">
        <f>VLOOKUP(Tabla3[[#This Row],[COD . CLIENTE  ]],CREDITO[],4,FALSE)</f>
        <v>#N/A</v>
      </c>
      <c r="D2447" s="1" t="e">
        <f>VLOOKUP(Tabla3[[#This Row],[COD . CLIENTE  ]],CREDITO[],6,FALSE)</f>
        <v>#N/A</v>
      </c>
    </row>
    <row r="2448" spans="1:4" x14ac:dyDescent="0.25">
      <c r="A2448" s="3" t="s">
        <v>10829</v>
      </c>
      <c r="B2448" s="8" t="str">
        <f>VLOOKUP(Tabla3[[#This Row],[COD . CLIENTE  ]],Tabla15[],2,FALSE)</f>
        <v>S&amp;S REFRIGERACION S.A.C.</v>
      </c>
      <c r="C2448" s="1" t="e">
        <f>VLOOKUP(Tabla3[[#This Row],[COD . CLIENTE  ]],CREDITO[],4,FALSE)</f>
        <v>#N/A</v>
      </c>
      <c r="D2448" s="1" t="e">
        <f>VLOOKUP(Tabla3[[#This Row],[COD . CLIENTE  ]],CREDITO[],6,FALSE)</f>
        <v>#N/A</v>
      </c>
    </row>
    <row r="2449" spans="1:4" x14ac:dyDescent="0.25">
      <c r="A2449" s="3" t="s">
        <v>9232</v>
      </c>
      <c r="B2449" s="8" t="str">
        <f>VLOOKUP(Tabla3[[#This Row],[COD . CLIENTE  ]],Tabla15[],2,FALSE)</f>
        <v>REFRIAIR IMPORT E.I.R.L.</v>
      </c>
      <c r="C2449" s="1" t="e">
        <f>VLOOKUP(Tabla3[[#This Row],[COD . CLIENTE  ]],CREDITO[],4,FALSE)</f>
        <v>#N/A</v>
      </c>
      <c r="D2449" s="1" t="e">
        <f>VLOOKUP(Tabla3[[#This Row],[COD . CLIENTE  ]],CREDITO[],6,FALSE)</f>
        <v>#N/A</v>
      </c>
    </row>
    <row r="2450" spans="1:4" x14ac:dyDescent="0.25">
      <c r="A2450" s="3" t="s">
        <v>11365</v>
      </c>
      <c r="B2450" s="8" t="str">
        <f>VLOOKUP(Tabla3[[#This Row],[COD . CLIENTE  ]],Tabla15[],2,FALSE)</f>
        <v>ESPINOZA ELGUERA ANDY MELVIN</v>
      </c>
      <c r="C2450" s="1" t="e">
        <f>VLOOKUP(Tabla3[[#This Row],[COD . CLIENTE  ]],CREDITO[],4,FALSE)</f>
        <v>#N/A</v>
      </c>
      <c r="D2450" s="1" t="e">
        <f>VLOOKUP(Tabla3[[#This Row],[COD . CLIENTE  ]],CREDITO[],6,FALSE)</f>
        <v>#N/A</v>
      </c>
    </row>
    <row r="2451" spans="1:4" x14ac:dyDescent="0.25">
      <c r="A2451" s="3" t="s">
        <v>5608</v>
      </c>
      <c r="B2451" s="8" t="str">
        <f>VLOOKUP(Tabla3[[#This Row],[COD . CLIENTE  ]],Tabla15[],2,FALSE)</f>
        <v>ZUÑIGA VASQUEZ LUIS FERNANDO</v>
      </c>
      <c r="C2451" s="1" t="e">
        <f>VLOOKUP(Tabla3[[#This Row],[COD . CLIENTE  ]],CREDITO[],4,FALSE)</f>
        <v>#N/A</v>
      </c>
      <c r="D2451" s="1" t="e">
        <f>VLOOKUP(Tabla3[[#This Row],[COD . CLIENTE  ]],CREDITO[],6,FALSE)</f>
        <v>#N/A</v>
      </c>
    </row>
    <row r="2452" spans="1:4" x14ac:dyDescent="0.25">
      <c r="A2452" s="3" t="s">
        <v>22719</v>
      </c>
      <c r="B2452" s="8" t="e">
        <f>VLOOKUP(Tabla3[[#This Row],[COD . CLIENTE  ]],Tabla15[],2,FALSE)</f>
        <v>#N/A</v>
      </c>
      <c r="C2452" s="1" t="e">
        <f>VLOOKUP(Tabla3[[#This Row],[COD . CLIENTE  ]],CREDITO[],4,FALSE)</f>
        <v>#N/A</v>
      </c>
      <c r="D2452" s="1" t="e">
        <f>VLOOKUP(Tabla3[[#This Row],[COD . CLIENTE  ]],CREDITO[],6,FALSE)</f>
        <v>#N/A</v>
      </c>
    </row>
    <row r="2453" spans="1:4" x14ac:dyDescent="0.25">
      <c r="A2453" s="3" t="s">
        <v>5657</v>
      </c>
      <c r="B2453" s="8" t="str">
        <f>VLOOKUP(Tabla3[[#This Row],[COD . CLIENTE  ]],Tabla15[],2,FALSE)</f>
        <v>COLD IMPORT S.A.</v>
      </c>
      <c r="C2453" s="1" t="str">
        <f>VLOOKUP(Tabla3[[#This Row],[COD . CLIENTE  ]],CREDITO[],4,FALSE)</f>
        <v>Crédito 30 días</v>
      </c>
      <c r="D2453" s="1" t="str">
        <f>VLOOKUP(Tabla3[[#This Row],[COD . CLIENTE  ]],CREDITO[],6,FALSE)</f>
        <v>DIANA MAYORCA</v>
      </c>
    </row>
    <row r="2454" spans="1:4" x14ac:dyDescent="0.25">
      <c r="A2454" s="3" t="s">
        <v>7814</v>
      </c>
      <c r="B2454" s="8" t="str">
        <f>VLOOKUP(Tabla3[[#This Row],[COD . CLIENTE  ]],Tabla15[],2,FALSE)</f>
        <v>COLD AIR SERVICE S.A.C.</v>
      </c>
      <c r="C2454" s="1" t="e">
        <f>VLOOKUP(Tabla3[[#This Row],[COD . CLIENTE  ]],CREDITO[],4,FALSE)</f>
        <v>#N/A</v>
      </c>
      <c r="D2454" s="1" t="e">
        <f>VLOOKUP(Tabla3[[#This Row],[COD . CLIENTE  ]],CREDITO[],6,FALSE)</f>
        <v>#N/A</v>
      </c>
    </row>
    <row r="2455" spans="1:4" x14ac:dyDescent="0.25">
      <c r="A2455" s="3" t="s">
        <v>8968</v>
      </c>
      <c r="B2455" s="8" t="str">
        <f>VLOOKUP(Tabla3[[#This Row],[COD . CLIENTE  ]],Tabla15[],2,FALSE)</f>
        <v>COMERCIAL REFRIGERACION PERU S.A.C.</v>
      </c>
      <c r="C2455" s="1" t="str">
        <f>VLOOKUP(Tabla3[[#This Row],[COD . CLIENTE  ]],CREDITO[],4,FALSE)</f>
        <v>Crédito 30 días</v>
      </c>
      <c r="D2455" s="1" t="str">
        <f>VLOOKUP(Tabla3[[#This Row],[COD . CLIENTE  ]],CREDITO[],6,FALSE)</f>
        <v>Alexandra Paredes</v>
      </c>
    </row>
    <row r="2456" spans="1:4" x14ac:dyDescent="0.25">
      <c r="A2456" s="3" t="s">
        <v>8604</v>
      </c>
      <c r="B2456" s="8" t="str">
        <f>VLOOKUP(Tabla3[[#This Row],[COD . CLIENTE  ]],Tabla15[],2,FALSE)</f>
        <v>TERMO FREEZE J Y K S.A.</v>
      </c>
      <c r="C2456" s="1" t="e">
        <f>VLOOKUP(Tabla3[[#This Row],[COD . CLIENTE  ]],CREDITO[],4,FALSE)</f>
        <v>#N/A</v>
      </c>
      <c r="D2456" s="1" t="e">
        <f>VLOOKUP(Tabla3[[#This Row],[COD . CLIENTE  ]],CREDITO[],6,FALSE)</f>
        <v>#N/A</v>
      </c>
    </row>
    <row r="2457" spans="1:4" x14ac:dyDescent="0.25">
      <c r="A2457" s="3" t="s">
        <v>22736</v>
      </c>
      <c r="B2457" s="8" t="e">
        <f>VLOOKUP(Tabla3[[#This Row],[COD . CLIENTE  ]],Tabla15[],2,FALSE)</f>
        <v>#N/A</v>
      </c>
      <c r="C2457" s="1" t="e">
        <f>VLOOKUP(Tabla3[[#This Row],[COD . CLIENTE  ]],CREDITO[],4,FALSE)</f>
        <v>#N/A</v>
      </c>
      <c r="D2457" s="1" t="e">
        <f>VLOOKUP(Tabla3[[#This Row],[COD . CLIENTE  ]],CREDITO[],6,FALSE)</f>
        <v>#N/A</v>
      </c>
    </row>
    <row r="2458" spans="1:4" x14ac:dyDescent="0.25">
      <c r="A2458" s="3" t="s">
        <v>8947</v>
      </c>
      <c r="B2458" s="8" t="str">
        <f>VLOOKUP(Tabla3[[#This Row],[COD . CLIENTE  ]],Tabla15[],2,FALSE)</f>
        <v>WC INGENIERIA DE LA CLIMATIZACION S.A.C.</v>
      </c>
      <c r="C2458" s="1" t="e">
        <f>VLOOKUP(Tabla3[[#This Row],[COD . CLIENTE  ]],CREDITO[],4,FALSE)</f>
        <v>#N/A</v>
      </c>
      <c r="D2458" s="1" t="e">
        <f>VLOOKUP(Tabla3[[#This Row],[COD . CLIENTE  ]],CREDITO[],6,FALSE)</f>
        <v>#N/A</v>
      </c>
    </row>
    <row r="2459" spans="1:4" x14ac:dyDescent="0.25">
      <c r="A2459" s="3" t="s">
        <v>5752</v>
      </c>
      <c r="B2459" s="8" t="str">
        <f>VLOOKUP(Tabla3[[#This Row],[COD . CLIENTE  ]],Tabla15[],2,FALSE)</f>
        <v>MONTE DEL REY S.A.C.</v>
      </c>
      <c r="C2459" s="1" t="e">
        <f>VLOOKUP(Tabla3[[#This Row],[COD . CLIENTE  ]],CREDITO[],4,FALSE)</f>
        <v>#N/A</v>
      </c>
      <c r="D2459" s="1" t="e">
        <f>VLOOKUP(Tabla3[[#This Row],[COD . CLIENTE  ]],CREDITO[],6,FALSE)</f>
        <v>#N/A</v>
      </c>
    </row>
    <row r="2460" spans="1:4" x14ac:dyDescent="0.25">
      <c r="A2460" s="3" t="s">
        <v>9064</v>
      </c>
      <c r="B2460" s="8" t="str">
        <f>VLOOKUP(Tabla3[[#This Row],[COD . CLIENTE  ]],Tabla15[],2,FALSE)</f>
        <v>SAIRCOM PERU S.A.C</v>
      </c>
      <c r="C2460" s="1" t="e">
        <f>VLOOKUP(Tabla3[[#This Row],[COD . CLIENTE  ]],CREDITO[],4,FALSE)</f>
        <v>#N/A</v>
      </c>
      <c r="D2460" s="1" t="e">
        <f>VLOOKUP(Tabla3[[#This Row],[COD . CLIENTE  ]],CREDITO[],6,FALSE)</f>
        <v>#N/A</v>
      </c>
    </row>
    <row r="2461" spans="1:4" x14ac:dyDescent="0.25">
      <c r="A2461" s="3" t="s">
        <v>7545</v>
      </c>
      <c r="B2461" s="8" t="str">
        <f>VLOOKUP(Tabla3[[#This Row],[COD . CLIENTE  ]],Tabla15[],2,FALSE)</f>
        <v>V.M.H. INGENIEROS S.A.C.</v>
      </c>
      <c r="C2461" s="1" t="e">
        <f>VLOOKUP(Tabla3[[#This Row],[COD . CLIENTE  ]],CREDITO[],4,FALSE)</f>
        <v>#N/A</v>
      </c>
      <c r="D2461" s="1" t="e">
        <f>VLOOKUP(Tabla3[[#This Row],[COD . CLIENTE  ]],CREDITO[],6,FALSE)</f>
        <v>#N/A</v>
      </c>
    </row>
    <row r="2462" spans="1:4" x14ac:dyDescent="0.25">
      <c r="A2462" s="3" t="s">
        <v>8149</v>
      </c>
      <c r="B2462" s="8" t="str">
        <f>VLOOKUP(Tabla3[[#This Row],[COD . CLIENTE  ]],Tabla15[],2,FALSE)</f>
        <v>BOOSTER GROUP PERU SAC</v>
      </c>
      <c r="C2462" s="1" t="e">
        <f>VLOOKUP(Tabla3[[#This Row],[COD . CLIENTE  ]],CREDITO[],4,FALSE)</f>
        <v>#N/A</v>
      </c>
      <c r="D2462" s="1" t="e">
        <f>VLOOKUP(Tabla3[[#This Row],[COD . CLIENTE  ]],CREDITO[],6,FALSE)</f>
        <v>#N/A</v>
      </c>
    </row>
    <row r="2463" spans="1:4" x14ac:dyDescent="0.25">
      <c r="A2463" s="3" t="s">
        <v>22178</v>
      </c>
      <c r="B2463" s="8" t="str">
        <f>VLOOKUP(Tabla3[[#This Row],[COD . CLIENTE  ]],Tabla15[],2,FALSE)</f>
        <v>SUMINISTROS INDUSTRIALES AIREA ACONDICIONADO EIRL</v>
      </c>
      <c r="C2463" s="1" t="e">
        <f>VLOOKUP(Tabla3[[#This Row],[COD . CLIENTE  ]],CREDITO[],4,FALSE)</f>
        <v>#N/A</v>
      </c>
      <c r="D2463" s="1" t="e">
        <f>VLOOKUP(Tabla3[[#This Row],[COD . CLIENTE  ]],CREDITO[],6,FALSE)</f>
        <v>#N/A</v>
      </c>
    </row>
    <row r="2464" spans="1:4" x14ac:dyDescent="0.25">
      <c r="A2464" s="3" t="s">
        <v>7509</v>
      </c>
      <c r="B2464" s="8" t="str">
        <f>VLOOKUP(Tabla3[[#This Row],[COD . CLIENTE  ]],Tabla15[],2,FALSE)</f>
        <v>MULTISERVICIOS INFORMATICOS SOCIEDAD ANONIMA CERRADA</v>
      </c>
      <c r="C2464" s="1" t="e">
        <f>VLOOKUP(Tabla3[[#This Row],[COD . CLIENTE  ]],CREDITO[],4,FALSE)</f>
        <v>#N/A</v>
      </c>
      <c r="D2464" s="1" t="e">
        <f>VLOOKUP(Tabla3[[#This Row],[COD . CLIENTE  ]],CREDITO[],6,FALSE)</f>
        <v>#N/A</v>
      </c>
    </row>
    <row r="2465" spans="1:4" x14ac:dyDescent="0.25">
      <c r="A2465" s="3" t="s">
        <v>22737</v>
      </c>
      <c r="B2465" s="8" t="e">
        <f>VLOOKUP(Tabla3[[#This Row],[COD . CLIENTE  ]],Tabla15[],2,FALSE)</f>
        <v>#N/A</v>
      </c>
      <c r="C2465" s="1" t="e">
        <f>VLOOKUP(Tabla3[[#This Row],[COD . CLIENTE  ]],CREDITO[],4,FALSE)</f>
        <v>#N/A</v>
      </c>
      <c r="D2465" s="1" t="e">
        <f>VLOOKUP(Tabla3[[#This Row],[COD . CLIENTE  ]],CREDITO[],6,FALSE)</f>
        <v>#N/A</v>
      </c>
    </row>
    <row r="2466" spans="1:4" x14ac:dyDescent="0.25">
      <c r="A2466" s="3" t="s">
        <v>6654</v>
      </c>
      <c r="B2466" s="8" t="str">
        <f>VLOOKUP(Tabla3[[#This Row],[COD . CLIENTE  ]],Tabla15[],2,FALSE)</f>
        <v>FRIO GLOBAL S.A.C</v>
      </c>
      <c r="C2466" s="1" t="e">
        <f>VLOOKUP(Tabla3[[#This Row],[COD . CLIENTE  ]],CREDITO[],4,FALSE)</f>
        <v>#N/A</v>
      </c>
      <c r="D2466" s="1" t="e">
        <f>VLOOKUP(Tabla3[[#This Row],[COD . CLIENTE  ]],CREDITO[],6,FALSE)</f>
        <v>#N/A</v>
      </c>
    </row>
    <row r="2467" spans="1:4" x14ac:dyDescent="0.25">
      <c r="A2467" s="3" t="s">
        <v>4383</v>
      </c>
      <c r="B2467" s="8" t="str">
        <f>VLOOKUP(Tabla3[[#This Row],[COD . CLIENTE  ]],Tabla15[],2,FALSE)</f>
        <v>SUCESION INDIVISA GUERREROS COSME OTILIO ALBERTO</v>
      </c>
      <c r="C2467" s="1" t="e">
        <f>VLOOKUP(Tabla3[[#This Row],[COD . CLIENTE  ]],CREDITO[],4,FALSE)</f>
        <v>#N/A</v>
      </c>
      <c r="D2467" s="1" t="e">
        <f>VLOOKUP(Tabla3[[#This Row],[COD . CLIENTE  ]],CREDITO[],6,FALSE)</f>
        <v>#N/A</v>
      </c>
    </row>
    <row r="2468" spans="1:4" x14ac:dyDescent="0.25">
      <c r="A2468" s="3" t="s">
        <v>22419</v>
      </c>
      <c r="B2468" s="8" t="e">
        <f>VLOOKUP(Tabla3[[#This Row],[COD . CLIENTE  ]],Tabla15[],2,FALSE)</f>
        <v>#N/A</v>
      </c>
      <c r="C2468" s="1" t="e">
        <f>VLOOKUP(Tabla3[[#This Row],[COD . CLIENTE  ]],CREDITO[],4,FALSE)</f>
        <v>#N/A</v>
      </c>
      <c r="D2468" s="1" t="e">
        <f>VLOOKUP(Tabla3[[#This Row],[COD . CLIENTE  ]],CREDITO[],6,FALSE)</f>
        <v>#N/A</v>
      </c>
    </row>
    <row r="2469" spans="1:4" x14ac:dyDescent="0.25">
      <c r="A2469" s="3" t="s">
        <v>22738</v>
      </c>
      <c r="B2469" s="8" t="e">
        <f>VLOOKUP(Tabla3[[#This Row],[COD . CLIENTE  ]],Tabla15[],2,FALSE)</f>
        <v>#N/A</v>
      </c>
      <c r="C2469" s="1" t="e">
        <f>VLOOKUP(Tabla3[[#This Row],[COD . CLIENTE  ]],CREDITO[],4,FALSE)</f>
        <v>#N/A</v>
      </c>
      <c r="D2469" s="1" t="e">
        <f>VLOOKUP(Tabla3[[#This Row],[COD . CLIENTE  ]],CREDITO[],6,FALSE)</f>
        <v>#N/A</v>
      </c>
    </row>
    <row r="2470" spans="1:4" x14ac:dyDescent="0.25">
      <c r="A2470" s="3" t="s">
        <v>9798</v>
      </c>
      <c r="B2470" s="8" t="str">
        <f>VLOOKUP(Tabla3[[#This Row],[COD . CLIENTE  ]],Tabla15[],2,FALSE)</f>
        <v>FABRICIO IMPORT S.A.C.</v>
      </c>
      <c r="C2470" s="1" t="e">
        <f>VLOOKUP(Tabla3[[#This Row],[COD . CLIENTE  ]],CREDITO[],4,FALSE)</f>
        <v>#N/A</v>
      </c>
      <c r="D2470" s="1" t="e">
        <f>VLOOKUP(Tabla3[[#This Row],[COD . CLIENTE  ]],CREDITO[],6,FALSE)</f>
        <v>#N/A</v>
      </c>
    </row>
    <row r="2471" spans="1:4" x14ac:dyDescent="0.25">
      <c r="A2471" s="3" t="s">
        <v>22739</v>
      </c>
      <c r="B2471" s="8" t="e">
        <f>VLOOKUP(Tabla3[[#This Row],[COD . CLIENTE  ]],Tabla15[],2,FALSE)</f>
        <v>#N/A</v>
      </c>
      <c r="C2471" s="1" t="e">
        <f>VLOOKUP(Tabla3[[#This Row],[COD . CLIENTE  ]],CREDITO[],4,FALSE)</f>
        <v>#N/A</v>
      </c>
      <c r="D2471" s="1" t="e">
        <f>VLOOKUP(Tabla3[[#This Row],[COD . CLIENTE  ]],CREDITO[],6,FALSE)</f>
        <v>#N/A</v>
      </c>
    </row>
    <row r="2472" spans="1:4" x14ac:dyDescent="0.25">
      <c r="A2472" s="3" t="s">
        <v>21987</v>
      </c>
      <c r="B2472" s="8" t="str">
        <f>VLOOKUP(Tabla3[[#This Row],[COD . CLIENTE  ]],Tabla15[],2,FALSE)</f>
        <v>INVERSIONES Y SERVICIOS JTC S.A</v>
      </c>
      <c r="C2472" s="1" t="e">
        <f>VLOOKUP(Tabla3[[#This Row],[COD . CLIENTE  ]],CREDITO[],4,FALSE)</f>
        <v>#N/A</v>
      </c>
      <c r="D2472" s="1" t="e">
        <f>VLOOKUP(Tabla3[[#This Row],[COD . CLIENTE  ]],CREDITO[],6,FALSE)</f>
        <v>#N/A</v>
      </c>
    </row>
    <row r="2473" spans="1:4" x14ac:dyDescent="0.25">
      <c r="A2473" s="3" t="s">
        <v>11385</v>
      </c>
      <c r="B2473" s="8" t="str">
        <f>VLOOKUP(Tabla3[[#This Row],[COD . CLIENTE  ]],Tabla15[],2,FALSE)</f>
        <v>CALDERON PEREZ EDWIN ALEXIS</v>
      </c>
      <c r="C2473" s="1" t="e">
        <f>VLOOKUP(Tabla3[[#This Row],[COD . CLIENTE  ]],CREDITO[],4,FALSE)</f>
        <v>#N/A</v>
      </c>
      <c r="D2473" s="1" t="e">
        <f>VLOOKUP(Tabla3[[#This Row],[COD . CLIENTE  ]],CREDITO[],6,FALSE)</f>
        <v>#N/A</v>
      </c>
    </row>
    <row r="2474" spans="1:4" x14ac:dyDescent="0.25">
      <c r="A2474" s="3" t="s">
        <v>4448</v>
      </c>
      <c r="B2474" s="8" t="str">
        <f>VLOOKUP(Tabla3[[#This Row],[COD . CLIENTE  ]],Tabla15[],2,FALSE)</f>
        <v>CORDOVA MELENDREZ FEDERICO</v>
      </c>
      <c r="C2474" s="1" t="e">
        <f>VLOOKUP(Tabla3[[#This Row],[COD . CLIENTE  ]],CREDITO[],4,FALSE)</f>
        <v>#N/A</v>
      </c>
      <c r="D2474" s="1" t="e">
        <f>VLOOKUP(Tabla3[[#This Row],[COD . CLIENTE  ]],CREDITO[],6,FALSE)</f>
        <v>#N/A</v>
      </c>
    </row>
    <row r="2475" spans="1:4" x14ac:dyDescent="0.25">
      <c r="A2475" s="3" t="s">
        <v>6820</v>
      </c>
      <c r="B2475" s="8" t="str">
        <f>VLOOKUP(Tabla3[[#This Row],[COD . CLIENTE  ]],Tabla15[],2,FALSE)</f>
        <v>CORPORACION TECNO MARKET S.A.</v>
      </c>
      <c r="C2475" s="1" t="e">
        <f>VLOOKUP(Tabla3[[#This Row],[COD . CLIENTE  ]],CREDITO[],4,FALSE)</f>
        <v>#N/A</v>
      </c>
      <c r="D2475" s="1" t="e">
        <f>VLOOKUP(Tabla3[[#This Row],[COD . CLIENTE  ]],CREDITO[],6,FALSE)</f>
        <v>#N/A</v>
      </c>
    </row>
    <row r="2476" spans="1:4" x14ac:dyDescent="0.25">
      <c r="A2476" s="3" t="s">
        <v>22740</v>
      </c>
      <c r="B2476" s="8" t="e">
        <f>VLOOKUP(Tabla3[[#This Row],[COD . CLIENTE  ]],Tabla15[],2,FALSE)</f>
        <v>#N/A</v>
      </c>
      <c r="C2476" s="1" t="e">
        <f>VLOOKUP(Tabla3[[#This Row],[COD . CLIENTE  ]],CREDITO[],4,FALSE)</f>
        <v>#N/A</v>
      </c>
      <c r="D2476" s="1" t="e">
        <f>VLOOKUP(Tabla3[[#This Row],[COD . CLIENTE  ]],CREDITO[],6,FALSE)</f>
        <v>#N/A</v>
      </c>
    </row>
    <row r="2477" spans="1:4" x14ac:dyDescent="0.25">
      <c r="A2477" s="3" t="s">
        <v>22602</v>
      </c>
      <c r="B2477" s="8" t="e">
        <f>VLOOKUP(Tabla3[[#This Row],[COD . CLIENTE  ]],Tabla15[],2,FALSE)</f>
        <v>#N/A</v>
      </c>
      <c r="C2477" s="1" t="e">
        <f>VLOOKUP(Tabla3[[#This Row],[COD . CLIENTE  ]],CREDITO[],4,FALSE)</f>
        <v>#N/A</v>
      </c>
      <c r="D2477" s="1" t="e">
        <f>VLOOKUP(Tabla3[[#This Row],[COD . CLIENTE  ]],CREDITO[],6,FALSE)</f>
        <v>#N/A</v>
      </c>
    </row>
    <row r="2478" spans="1:4" x14ac:dyDescent="0.25">
      <c r="A2478" s="3" t="s">
        <v>10916</v>
      </c>
      <c r="B2478" s="8" t="str">
        <f>VLOOKUP(Tabla3[[#This Row],[COD . CLIENTE  ]],Tabla15[],2,FALSE)</f>
        <v>REFRIGROUP S.A.C.</v>
      </c>
      <c r="C2478" s="1" t="e">
        <f>VLOOKUP(Tabla3[[#This Row],[COD . CLIENTE  ]],CREDITO[],4,FALSE)</f>
        <v>#N/A</v>
      </c>
      <c r="D2478" s="1" t="e">
        <f>VLOOKUP(Tabla3[[#This Row],[COD . CLIENTE  ]],CREDITO[],6,FALSE)</f>
        <v>#N/A</v>
      </c>
    </row>
    <row r="2479" spans="1:4" x14ac:dyDescent="0.25">
      <c r="A2479" s="3" t="s">
        <v>7223</v>
      </c>
      <c r="B2479" s="8" t="str">
        <f>VLOOKUP(Tabla3[[#This Row],[COD . CLIENTE  ]],Tabla15[],2,FALSE)</f>
        <v>PECUARIA EL CHANCHITO S.A.C.</v>
      </c>
      <c r="C2479" s="1" t="e">
        <f>VLOOKUP(Tabla3[[#This Row],[COD . CLIENTE  ]],CREDITO[],4,FALSE)</f>
        <v>#N/A</v>
      </c>
      <c r="D2479" s="1" t="e">
        <f>VLOOKUP(Tabla3[[#This Row],[COD . CLIENTE  ]],CREDITO[],6,FALSE)</f>
        <v>#N/A</v>
      </c>
    </row>
    <row r="2480" spans="1:4" x14ac:dyDescent="0.25">
      <c r="A2480" s="3" t="s">
        <v>9132</v>
      </c>
      <c r="B2480" s="8" t="str">
        <f>VLOOKUP(Tabla3[[#This Row],[COD . CLIENTE  ]],Tabla15[],2,FALSE)</f>
        <v>PC PERFECT COOL S.A.C.</v>
      </c>
      <c r="C2480" s="1" t="e">
        <f>VLOOKUP(Tabla3[[#This Row],[COD . CLIENTE  ]],CREDITO[],4,FALSE)</f>
        <v>#N/A</v>
      </c>
      <c r="D2480" s="1" t="e">
        <f>VLOOKUP(Tabla3[[#This Row],[COD . CLIENTE  ]],CREDITO[],6,FALSE)</f>
        <v>#N/A</v>
      </c>
    </row>
    <row r="2481" spans="1:4" x14ac:dyDescent="0.25">
      <c r="A2481" s="3" t="s">
        <v>9132</v>
      </c>
      <c r="B2481" s="8" t="str">
        <f>VLOOKUP(Tabla3[[#This Row],[COD . CLIENTE  ]],Tabla15[],2,FALSE)</f>
        <v>PC PERFECT COOL S.A.C.</v>
      </c>
      <c r="C2481" s="1" t="e">
        <f>VLOOKUP(Tabla3[[#This Row],[COD . CLIENTE  ]],CREDITO[],4,FALSE)</f>
        <v>#N/A</v>
      </c>
      <c r="D2481" s="1" t="e">
        <f>VLOOKUP(Tabla3[[#This Row],[COD . CLIENTE  ]],CREDITO[],6,FALSE)</f>
        <v>#N/A</v>
      </c>
    </row>
    <row r="2482" spans="1:4" x14ac:dyDescent="0.25">
      <c r="A2482" s="3" t="s">
        <v>22595</v>
      </c>
      <c r="B2482" s="8" t="e">
        <f>VLOOKUP(Tabla3[[#This Row],[COD . CLIENTE  ]],Tabla15[],2,FALSE)</f>
        <v>#N/A</v>
      </c>
      <c r="C2482" s="1" t="e">
        <f>VLOOKUP(Tabla3[[#This Row],[COD . CLIENTE  ]],CREDITO[],4,FALSE)</f>
        <v>#N/A</v>
      </c>
      <c r="D2482" s="1" t="e">
        <f>VLOOKUP(Tabla3[[#This Row],[COD . CLIENTE  ]],CREDITO[],6,FALSE)</f>
        <v>#N/A</v>
      </c>
    </row>
    <row r="2483" spans="1:4" x14ac:dyDescent="0.25">
      <c r="A2483" s="3" t="s">
        <v>22741</v>
      </c>
      <c r="B2483" s="8" t="e">
        <f>VLOOKUP(Tabla3[[#This Row],[COD . CLIENTE  ]],Tabla15[],2,FALSE)</f>
        <v>#N/A</v>
      </c>
      <c r="C2483" s="1" t="e">
        <f>VLOOKUP(Tabla3[[#This Row],[COD . CLIENTE  ]],CREDITO[],4,FALSE)</f>
        <v>#N/A</v>
      </c>
      <c r="D2483" s="1" t="e">
        <f>VLOOKUP(Tabla3[[#This Row],[COD . CLIENTE  ]],CREDITO[],6,FALSE)</f>
        <v>#N/A</v>
      </c>
    </row>
    <row r="2484" spans="1:4" x14ac:dyDescent="0.25">
      <c r="A2484" s="3" t="s">
        <v>21648</v>
      </c>
      <c r="B2484" s="8" t="str">
        <f>VLOOKUP(Tabla3[[#This Row],[COD . CLIENTE  ]],Tabla15[],2,FALSE)</f>
        <v>GLOBAL BUSONESS LEVICOR SAC</v>
      </c>
      <c r="C2484" s="1" t="e">
        <f>VLOOKUP(Tabla3[[#This Row],[COD . CLIENTE  ]],CREDITO[],4,FALSE)</f>
        <v>#N/A</v>
      </c>
      <c r="D2484" s="1" t="e">
        <f>VLOOKUP(Tabla3[[#This Row],[COD . CLIENTE  ]],CREDITO[],6,FALSE)</f>
        <v>#N/A</v>
      </c>
    </row>
    <row r="2485" spans="1:4" x14ac:dyDescent="0.25">
      <c r="A2485" s="3" t="s">
        <v>11079</v>
      </c>
      <c r="B2485" s="8" t="str">
        <f>VLOOKUP(Tabla3[[#This Row],[COD . CLIENTE  ]],Tabla15[],2,FALSE)</f>
        <v>MULTISERVICIOS UV S.A.C.</v>
      </c>
      <c r="C2485" s="1" t="e">
        <f>VLOOKUP(Tabla3[[#This Row],[COD . CLIENTE  ]],CREDITO[],4,FALSE)</f>
        <v>#N/A</v>
      </c>
      <c r="D2485" s="1" t="e">
        <f>VLOOKUP(Tabla3[[#This Row],[COD . CLIENTE  ]],CREDITO[],6,FALSE)</f>
        <v>#N/A</v>
      </c>
    </row>
    <row r="2486" spans="1:4" x14ac:dyDescent="0.25">
      <c r="A2486" s="3" t="s">
        <v>22742</v>
      </c>
      <c r="B2486" s="8" t="e">
        <f>VLOOKUP(Tabla3[[#This Row],[COD . CLIENTE  ]],Tabla15[],2,FALSE)</f>
        <v>#N/A</v>
      </c>
      <c r="C2486" s="1" t="e">
        <f>VLOOKUP(Tabla3[[#This Row],[COD . CLIENTE  ]],CREDITO[],4,FALSE)</f>
        <v>#N/A</v>
      </c>
      <c r="D2486" s="1" t="e">
        <f>VLOOKUP(Tabla3[[#This Row],[COD . CLIENTE  ]],CREDITO[],6,FALSE)</f>
        <v>#N/A</v>
      </c>
    </row>
    <row r="2487" spans="1:4" x14ac:dyDescent="0.25">
      <c r="A2487" s="3" t="s">
        <v>9263</v>
      </c>
      <c r="B2487" s="8" t="str">
        <f>VLOOKUP(Tabla3[[#This Row],[COD . CLIENTE  ]],Tabla15[],2,FALSE)</f>
        <v>AIR COOL JM S.A.C.</v>
      </c>
      <c r="C2487" s="1" t="e">
        <f>VLOOKUP(Tabla3[[#This Row],[COD . CLIENTE  ]],CREDITO[],4,FALSE)</f>
        <v>#N/A</v>
      </c>
      <c r="D2487" s="1" t="e">
        <f>VLOOKUP(Tabla3[[#This Row],[COD . CLIENTE  ]],CREDITO[],6,FALSE)</f>
        <v>#N/A</v>
      </c>
    </row>
    <row r="2488" spans="1:4" x14ac:dyDescent="0.25">
      <c r="A2488" s="3" t="s">
        <v>22743</v>
      </c>
      <c r="B2488" s="8" t="e">
        <f>VLOOKUP(Tabla3[[#This Row],[COD . CLIENTE  ]],Tabla15[],2,FALSE)</f>
        <v>#N/A</v>
      </c>
      <c r="C2488" s="1" t="e">
        <f>VLOOKUP(Tabla3[[#This Row],[COD . CLIENTE  ]],CREDITO[],4,FALSE)</f>
        <v>#N/A</v>
      </c>
      <c r="D2488" s="1" t="e">
        <f>VLOOKUP(Tabla3[[#This Row],[COD . CLIENTE  ]],CREDITO[],6,FALSE)</f>
        <v>#N/A</v>
      </c>
    </row>
    <row r="2489" spans="1:4" x14ac:dyDescent="0.25">
      <c r="A2489" s="3" t="s">
        <v>8738</v>
      </c>
      <c r="B2489" s="8" t="str">
        <f>VLOOKUP(Tabla3[[#This Row],[COD . CLIENTE  ]],Tabla15[],2,FALSE)</f>
        <v>CENFRICO E.I.R.L.</v>
      </c>
      <c r="C2489" s="1" t="str">
        <f>VLOOKUP(Tabla3[[#This Row],[COD . CLIENTE  ]],CREDITO[],4,FALSE)</f>
        <v>Crédito 45 días</v>
      </c>
      <c r="D2489" s="1" t="str">
        <f>VLOOKUP(Tabla3[[#This Row],[COD . CLIENTE  ]],CREDITO[],6,FALSE)</f>
        <v>AB</v>
      </c>
    </row>
    <row r="2490" spans="1:4" x14ac:dyDescent="0.25">
      <c r="A2490" s="3" t="s">
        <v>7517</v>
      </c>
      <c r="B2490" s="8" t="str">
        <f>VLOOKUP(Tabla3[[#This Row],[COD . CLIENTE  ]],Tabla15[],2,FALSE)</f>
        <v>PROTERM PERU S.A.C.</v>
      </c>
      <c r="C2490" s="1" t="e">
        <f>VLOOKUP(Tabla3[[#This Row],[COD . CLIENTE  ]],CREDITO[],4,FALSE)</f>
        <v>#N/A</v>
      </c>
      <c r="D2490" s="1" t="e">
        <f>VLOOKUP(Tabla3[[#This Row],[COD . CLIENTE  ]],CREDITO[],6,FALSE)</f>
        <v>#N/A</v>
      </c>
    </row>
    <row r="2491" spans="1:4" x14ac:dyDescent="0.25">
      <c r="A2491" s="3" t="s">
        <v>22745</v>
      </c>
      <c r="B2491" s="8" t="e">
        <f>VLOOKUP(Tabla3[[#This Row],[COD . CLIENTE  ]],Tabla15[],2,FALSE)</f>
        <v>#N/A</v>
      </c>
      <c r="C2491" s="1" t="e">
        <f>VLOOKUP(Tabla3[[#This Row],[COD . CLIENTE  ]],CREDITO[],4,FALSE)</f>
        <v>#N/A</v>
      </c>
      <c r="D2491" s="1" t="e">
        <f>VLOOKUP(Tabla3[[#This Row],[COD . CLIENTE  ]],CREDITO[],6,FALSE)</f>
        <v>#N/A</v>
      </c>
    </row>
    <row r="2492" spans="1:4" x14ac:dyDescent="0.25">
      <c r="A2492" s="3" t="s">
        <v>4044</v>
      </c>
      <c r="B2492" s="8" t="str">
        <f>VLOOKUP(Tabla3[[#This Row],[COD . CLIENTE  ]],Tabla15[],2,FALSE)</f>
        <v>PEREZ MARTINEZ JUAN CARLOS</v>
      </c>
      <c r="C2492" s="1" t="e">
        <f>VLOOKUP(Tabla3[[#This Row],[COD . CLIENTE  ]],CREDITO[],4,FALSE)</f>
        <v>#N/A</v>
      </c>
      <c r="D2492" s="1" t="e">
        <f>VLOOKUP(Tabla3[[#This Row],[COD . CLIENTE  ]],CREDITO[],6,FALSE)</f>
        <v>#N/A</v>
      </c>
    </row>
    <row r="2493" spans="1:4" x14ac:dyDescent="0.25">
      <c r="A2493" s="3" t="s">
        <v>22746</v>
      </c>
      <c r="B2493" s="8" t="e">
        <f>VLOOKUP(Tabla3[[#This Row],[COD . CLIENTE  ]],Tabla15[],2,FALSE)</f>
        <v>#N/A</v>
      </c>
      <c r="C2493" s="1" t="e">
        <f>VLOOKUP(Tabla3[[#This Row],[COD . CLIENTE  ]],CREDITO[],4,FALSE)</f>
        <v>#N/A</v>
      </c>
      <c r="D2493" s="1" t="e">
        <f>VLOOKUP(Tabla3[[#This Row],[COD . CLIENTE  ]],CREDITO[],6,FALSE)</f>
        <v>#N/A</v>
      </c>
    </row>
    <row r="2494" spans="1:4" x14ac:dyDescent="0.25">
      <c r="A2494" s="3" t="s">
        <v>9705</v>
      </c>
      <c r="B2494" s="8" t="str">
        <f>VLOOKUP(Tabla3[[#This Row],[COD . CLIENTE  ]],Tabla15[],2,FALSE)</f>
        <v>TOTAL FRIO COMPANY S.A.C.</v>
      </c>
      <c r="C2494" s="1" t="e">
        <f>VLOOKUP(Tabla3[[#This Row],[COD . CLIENTE  ]],CREDITO[],4,FALSE)</f>
        <v>#N/A</v>
      </c>
      <c r="D2494" s="1" t="e">
        <f>VLOOKUP(Tabla3[[#This Row],[COD . CLIENTE  ]],CREDITO[],6,FALSE)</f>
        <v>#N/A</v>
      </c>
    </row>
    <row r="2495" spans="1:4" x14ac:dyDescent="0.25">
      <c r="A2495" s="3" t="s">
        <v>8012</v>
      </c>
      <c r="B2495" s="8" t="str">
        <f>VLOOKUP(Tabla3[[#This Row],[COD . CLIENTE  ]],Tabla15[],2,FALSE)</f>
        <v>MEGA FRIO DEZA S.A.C.</v>
      </c>
      <c r="C2495" s="1" t="e">
        <f>VLOOKUP(Tabla3[[#This Row],[COD . CLIENTE  ]],CREDITO[],4,FALSE)</f>
        <v>#N/A</v>
      </c>
      <c r="D2495" s="1" t="e">
        <f>VLOOKUP(Tabla3[[#This Row],[COD . CLIENTE  ]],CREDITO[],6,FALSE)</f>
        <v>#N/A</v>
      </c>
    </row>
    <row r="2496" spans="1:4" x14ac:dyDescent="0.25">
      <c r="A2496" s="3" t="s">
        <v>8012</v>
      </c>
      <c r="B2496" s="8" t="str">
        <f>VLOOKUP(Tabla3[[#This Row],[COD . CLIENTE  ]],Tabla15[],2,FALSE)</f>
        <v>MEGA FRIO DEZA S.A.C.</v>
      </c>
      <c r="C2496" s="1" t="e">
        <f>VLOOKUP(Tabla3[[#This Row],[COD . CLIENTE  ]],CREDITO[],4,FALSE)</f>
        <v>#N/A</v>
      </c>
      <c r="D2496" s="1" t="e">
        <f>VLOOKUP(Tabla3[[#This Row],[COD . CLIENTE  ]],CREDITO[],6,FALSE)</f>
        <v>#N/A</v>
      </c>
    </row>
    <row r="2497" spans="1:4" x14ac:dyDescent="0.25">
      <c r="A2497" s="3" t="s">
        <v>8012</v>
      </c>
      <c r="B2497" s="8" t="str">
        <f>VLOOKUP(Tabla3[[#This Row],[COD . CLIENTE  ]],Tabla15[],2,FALSE)</f>
        <v>MEGA FRIO DEZA S.A.C.</v>
      </c>
      <c r="C2497" s="1" t="e">
        <f>VLOOKUP(Tabla3[[#This Row],[COD . CLIENTE  ]],CREDITO[],4,FALSE)</f>
        <v>#N/A</v>
      </c>
      <c r="D2497" s="1" t="e">
        <f>VLOOKUP(Tabla3[[#This Row],[COD . CLIENTE  ]],CREDITO[],6,FALSE)</f>
        <v>#N/A</v>
      </c>
    </row>
    <row r="2498" spans="1:4" x14ac:dyDescent="0.25">
      <c r="A2498" s="3" t="s">
        <v>22747</v>
      </c>
      <c r="B2498" s="8" t="e">
        <f>VLOOKUP(Tabla3[[#This Row],[COD . CLIENTE  ]],Tabla15[],2,FALSE)</f>
        <v>#N/A</v>
      </c>
      <c r="C2498" s="1" t="e">
        <f>VLOOKUP(Tabla3[[#This Row],[COD . CLIENTE  ]],CREDITO[],4,FALSE)</f>
        <v>#N/A</v>
      </c>
      <c r="D2498" s="1" t="e">
        <f>VLOOKUP(Tabla3[[#This Row],[COD . CLIENTE  ]],CREDITO[],6,FALSE)</f>
        <v>#N/A</v>
      </c>
    </row>
    <row r="2499" spans="1:4" x14ac:dyDescent="0.25">
      <c r="A2499" s="3" t="s">
        <v>22748</v>
      </c>
      <c r="B2499" s="8" t="e">
        <f>VLOOKUP(Tabla3[[#This Row],[COD . CLIENTE  ]],Tabla15[],2,FALSE)</f>
        <v>#N/A</v>
      </c>
      <c r="C2499" s="1" t="e">
        <f>VLOOKUP(Tabla3[[#This Row],[COD . CLIENTE  ]],CREDITO[],4,FALSE)</f>
        <v>#N/A</v>
      </c>
      <c r="D2499" s="1" t="e">
        <f>VLOOKUP(Tabla3[[#This Row],[COD . CLIENTE  ]],CREDITO[],6,FALSE)</f>
        <v>#N/A</v>
      </c>
    </row>
    <row r="2500" spans="1:4" x14ac:dyDescent="0.25">
      <c r="A2500" s="3" t="s">
        <v>10249</v>
      </c>
      <c r="B2500" s="8" t="str">
        <f>VLOOKUP(Tabla3[[#This Row],[COD . CLIENTE  ]],Tabla15[],2,FALSE)</f>
        <v>SERVICIOS GENERALES MASTERCOLD SOCIEDAD ANONIMA CE</v>
      </c>
      <c r="C2500" s="1" t="e">
        <f>VLOOKUP(Tabla3[[#This Row],[COD . CLIENTE  ]],CREDITO[],4,FALSE)</f>
        <v>#N/A</v>
      </c>
      <c r="D2500" s="1" t="e">
        <f>VLOOKUP(Tabla3[[#This Row],[COD . CLIENTE  ]],CREDITO[],6,FALSE)</f>
        <v>#N/A</v>
      </c>
    </row>
    <row r="2501" spans="1:4" x14ac:dyDescent="0.25">
      <c r="A2501" s="3" t="s">
        <v>9483</v>
      </c>
      <c r="B2501" s="8" t="str">
        <f>VLOOKUP(Tabla3[[#This Row],[COD . CLIENTE  ]],Tabla15[],2,FALSE)</f>
        <v>ALCOM PERU INGENIERIA S.A.C</v>
      </c>
      <c r="C2501" s="1" t="e">
        <f>VLOOKUP(Tabla3[[#This Row],[COD . CLIENTE  ]],CREDITO[],4,FALSE)</f>
        <v>#N/A</v>
      </c>
      <c r="D2501" s="1" t="e">
        <f>VLOOKUP(Tabla3[[#This Row],[COD . CLIENTE  ]],CREDITO[],6,FALSE)</f>
        <v>#N/A</v>
      </c>
    </row>
    <row r="2502" spans="1:4" x14ac:dyDescent="0.25">
      <c r="A2502" s="3" t="s">
        <v>9483</v>
      </c>
      <c r="B2502" s="8" t="str">
        <f>VLOOKUP(Tabla3[[#This Row],[COD . CLIENTE  ]],Tabla15[],2,FALSE)</f>
        <v>ALCOM PERU INGENIERIA S.A.C</v>
      </c>
      <c r="C2502" s="1" t="e">
        <f>VLOOKUP(Tabla3[[#This Row],[COD . CLIENTE  ]],CREDITO[],4,FALSE)</f>
        <v>#N/A</v>
      </c>
      <c r="D2502" s="1" t="e">
        <f>VLOOKUP(Tabla3[[#This Row],[COD . CLIENTE  ]],CREDITO[],6,FALSE)</f>
        <v>#N/A</v>
      </c>
    </row>
    <row r="2503" spans="1:4" x14ac:dyDescent="0.25">
      <c r="A2503" s="3" t="s">
        <v>6654</v>
      </c>
      <c r="B2503" s="8" t="str">
        <f>VLOOKUP(Tabla3[[#This Row],[COD . CLIENTE  ]],Tabla15[],2,FALSE)</f>
        <v>FRIO GLOBAL S.A.C</v>
      </c>
      <c r="C2503" s="1" t="e">
        <f>VLOOKUP(Tabla3[[#This Row],[COD . CLIENTE  ]],CREDITO[],4,FALSE)</f>
        <v>#N/A</v>
      </c>
      <c r="D2503" s="1" t="e">
        <f>VLOOKUP(Tabla3[[#This Row],[COD . CLIENTE  ]],CREDITO[],6,FALSE)</f>
        <v>#N/A</v>
      </c>
    </row>
    <row r="2504" spans="1:4" x14ac:dyDescent="0.25">
      <c r="A2504" s="3" t="s">
        <v>8540</v>
      </c>
      <c r="B2504" s="8" t="str">
        <f>VLOOKUP(Tabla3[[#This Row],[COD . CLIENTE  ]],Tabla15[],2,FALSE)</f>
        <v>FRIOTEAM S.A.C.</v>
      </c>
      <c r="C2504" s="1" t="str">
        <f>VLOOKUP(Tabla3[[#This Row],[COD . CLIENTE  ]],CREDITO[],4,FALSE)</f>
        <v>Crédito 30 días</v>
      </c>
      <c r="D2504" s="1" t="str">
        <f>VLOOKUP(Tabla3[[#This Row],[COD . CLIENTE  ]],CREDITO[],6,FALSE)</f>
        <v>DIANA MAYORCA</v>
      </c>
    </row>
    <row r="2505" spans="1:4" x14ac:dyDescent="0.25">
      <c r="A2505" s="3" t="s">
        <v>21921</v>
      </c>
      <c r="B2505" s="8" t="str">
        <f>VLOOKUP(Tabla3[[#This Row],[COD . CLIENTE  ]],Tabla15[],2,FALSE)</f>
        <v>SERMALEC INDUSTRY SAC</v>
      </c>
      <c r="C2505" s="1" t="e">
        <f>VLOOKUP(Tabla3[[#This Row],[COD . CLIENTE  ]],CREDITO[],4,FALSE)</f>
        <v>#N/A</v>
      </c>
      <c r="D2505" s="1" t="e">
        <f>VLOOKUP(Tabla3[[#This Row],[COD . CLIENTE  ]],CREDITO[],6,FALSE)</f>
        <v>#N/A</v>
      </c>
    </row>
    <row r="2506" spans="1:4" x14ac:dyDescent="0.25">
      <c r="A2506" s="3" t="s">
        <v>10028</v>
      </c>
      <c r="B2506" s="8" t="str">
        <f>VLOOKUP(Tabla3[[#This Row],[COD . CLIENTE  ]],Tabla15[],2,FALSE)</f>
        <v>TEKNICA GROUP SAC</v>
      </c>
      <c r="C2506" s="1" t="e">
        <f>VLOOKUP(Tabla3[[#This Row],[COD . CLIENTE  ]],CREDITO[],4,FALSE)</f>
        <v>#N/A</v>
      </c>
      <c r="D2506" s="1" t="e">
        <f>VLOOKUP(Tabla3[[#This Row],[COD . CLIENTE  ]],CREDITO[],6,FALSE)</f>
        <v>#N/A</v>
      </c>
    </row>
    <row r="2507" spans="1:4" x14ac:dyDescent="0.25">
      <c r="A2507" s="3" t="s">
        <v>9655</v>
      </c>
      <c r="B2507" s="8" t="str">
        <f>VLOOKUP(Tabla3[[#This Row],[COD . CLIENTE  ]],Tabla15[],2,FALSE)</f>
        <v>AUTOMAQ CORPORATION S.A.C.</v>
      </c>
      <c r="C2507" s="1" t="e">
        <f>VLOOKUP(Tabla3[[#This Row],[COD . CLIENTE  ]],CREDITO[],4,FALSE)</f>
        <v>#N/A</v>
      </c>
      <c r="D2507" s="1" t="e">
        <f>VLOOKUP(Tabla3[[#This Row],[COD . CLIENTE  ]],CREDITO[],6,FALSE)</f>
        <v>#N/A</v>
      </c>
    </row>
    <row r="2508" spans="1:4" x14ac:dyDescent="0.25">
      <c r="A2508" s="3" t="s">
        <v>10829</v>
      </c>
      <c r="B2508" s="8" t="str">
        <f>VLOOKUP(Tabla3[[#This Row],[COD . CLIENTE  ]],Tabla15[],2,FALSE)</f>
        <v>S&amp;S REFRIGERACION S.A.C.</v>
      </c>
      <c r="C2508" s="1" t="e">
        <f>VLOOKUP(Tabla3[[#This Row],[COD . CLIENTE  ]],CREDITO[],4,FALSE)</f>
        <v>#N/A</v>
      </c>
      <c r="D2508" s="1" t="e">
        <f>VLOOKUP(Tabla3[[#This Row],[COD . CLIENTE  ]],CREDITO[],6,FALSE)</f>
        <v>#N/A</v>
      </c>
    </row>
    <row r="2509" spans="1:4" x14ac:dyDescent="0.25">
      <c r="A2509" s="3" t="s">
        <v>22749</v>
      </c>
      <c r="B2509" s="8" t="e">
        <f>VLOOKUP(Tabla3[[#This Row],[COD . CLIENTE  ]],Tabla15[],2,FALSE)</f>
        <v>#N/A</v>
      </c>
      <c r="C2509" s="1" t="e">
        <f>VLOOKUP(Tabla3[[#This Row],[COD . CLIENTE  ]],CREDITO[],4,FALSE)</f>
        <v>#N/A</v>
      </c>
      <c r="D2509" s="1" t="e">
        <f>VLOOKUP(Tabla3[[#This Row],[COD . CLIENTE  ]],CREDITO[],6,FALSE)</f>
        <v>#N/A</v>
      </c>
    </row>
    <row r="2510" spans="1:4" x14ac:dyDescent="0.25">
      <c r="A2510" s="3" t="s">
        <v>11274</v>
      </c>
      <c r="B2510" s="8" t="str">
        <f>VLOOKUP(Tabla3[[#This Row],[COD . CLIENTE  ]],Tabla15[],2,FALSE)</f>
        <v>SOLUCIONES J &amp; E E.I.R.L.</v>
      </c>
      <c r="C2510" s="1" t="e">
        <f>VLOOKUP(Tabla3[[#This Row],[COD . CLIENTE  ]],CREDITO[],4,FALSE)</f>
        <v>#N/A</v>
      </c>
      <c r="D2510" s="1" t="e">
        <f>VLOOKUP(Tabla3[[#This Row],[COD . CLIENTE  ]],CREDITO[],6,FALSE)</f>
        <v>#N/A</v>
      </c>
    </row>
    <row r="2511" spans="1:4" x14ac:dyDescent="0.25">
      <c r="A2511" s="3" t="s">
        <v>4448</v>
      </c>
      <c r="B2511" s="8" t="str">
        <f>VLOOKUP(Tabla3[[#This Row],[COD . CLIENTE  ]],Tabla15[],2,FALSE)</f>
        <v>CORDOVA MELENDREZ FEDERICO</v>
      </c>
      <c r="C2511" s="1" t="e">
        <f>VLOOKUP(Tabla3[[#This Row],[COD . CLIENTE  ]],CREDITO[],4,FALSE)</f>
        <v>#N/A</v>
      </c>
      <c r="D2511" s="1" t="e">
        <f>VLOOKUP(Tabla3[[#This Row],[COD . CLIENTE  ]],CREDITO[],6,FALSE)</f>
        <v>#N/A</v>
      </c>
    </row>
    <row r="2512" spans="1:4" x14ac:dyDescent="0.25">
      <c r="A2512" s="3" t="s">
        <v>4448</v>
      </c>
      <c r="B2512" s="8" t="str">
        <f>VLOOKUP(Tabla3[[#This Row],[COD . CLIENTE  ]],Tabla15[],2,FALSE)</f>
        <v>CORDOVA MELENDREZ FEDERICO</v>
      </c>
      <c r="C2512" s="1" t="e">
        <f>VLOOKUP(Tabla3[[#This Row],[COD . CLIENTE  ]],CREDITO[],4,FALSE)</f>
        <v>#N/A</v>
      </c>
      <c r="D2512" s="1" t="e">
        <f>VLOOKUP(Tabla3[[#This Row],[COD . CLIENTE  ]],CREDITO[],6,FALSE)</f>
        <v>#N/A</v>
      </c>
    </row>
    <row r="2513" spans="1:4" x14ac:dyDescent="0.25">
      <c r="A2513" s="3" t="s">
        <v>22745</v>
      </c>
      <c r="B2513" s="8" t="e">
        <f>VLOOKUP(Tabla3[[#This Row],[COD . CLIENTE  ]],Tabla15[],2,FALSE)</f>
        <v>#N/A</v>
      </c>
      <c r="C2513" s="1" t="e">
        <f>VLOOKUP(Tabla3[[#This Row],[COD . CLIENTE  ]],CREDITO[],4,FALSE)</f>
        <v>#N/A</v>
      </c>
      <c r="D2513" s="1" t="e">
        <f>VLOOKUP(Tabla3[[#This Row],[COD . CLIENTE  ]],CREDITO[],6,FALSE)</f>
        <v>#N/A</v>
      </c>
    </row>
    <row r="2514" spans="1:4" x14ac:dyDescent="0.25">
      <c r="A2514" s="3" t="s">
        <v>4727</v>
      </c>
      <c r="B2514" s="8" t="str">
        <f>VLOOKUP(Tabla3[[#This Row],[COD . CLIENTE  ]],Tabla15[],2,FALSE)</f>
        <v>POLANCO SONCCO WALTER PEDRO</v>
      </c>
      <c r="C2514" s="1" t="e">
        <f>VLOOKUP(Tabla3[[#This Row],[COD . CLIENTE  ]],CREDITO[],4,FALSE)</f>
        <v>#N/A</v>
      </c>
      <c r="D2514" s="1" t="e">
        <f>VLOOKUP(Tabla3[[#This Row],[COD . CLIENTE  ]],CREDITO[],6,FALSE)</f>
        <v>#N/A</v>
      </c>
    </row>
    <row r="2515" spans="1:4" x14ac:dyDescent="0.25">
      <c r="A2515" s="3" t="s">
        <v>7778</v>
      </c>
      <c r="B2515" s="8" t="str">
        <f>VLOOKUP(Tabla3[[#This Row],[COD . CLIENTE  ]],Tabla15[],2,FALSE)</f>
        <v>M Y W AIR COLD PERU S.A.C.</v>
      </c>
      <c r="C2515" s="1" t="e">
        <f>VLOOKUP(Tabla3[[#This Row],[COD . CLIENTE  ]],CREDITO[],4,FALSE)</f>
        <v>#N/A</v>
      </c>
      <c r="D2515" s="1" t="e">
        <f>VLOOKUP(Tabla3[[#This Row],[COD . CLIENTE  ]],CREDITO[],6,FALSE)</f>
        <v>#N/A</v>
      </c>
    </row>
    <row r="2516" spans="1:4" x14ac:dyDescent="0.25">
      <c r="A2516" s="3" t="s">
        <v>22818</v>
      </c>
      <c r="B2516" s="8" t="e">
        <f>VLOOKUP(Tabla3[[#This Row],[COD . CLIENTE  ]],Tabla15[],2,FALSE)</f>
        <v>#N/A</v>
      </c>
      <c r="C2516" s="1" t="e">
        <f>VLOOKUP(Tabla3[[#This Row],[COD . CLIENTE  ]],CREDITO[],4,FALSE)</f>
        <v>#N/A</v>
      </c>
      <c r="D2516" s="1" t="e">
        <f>VLOOKUP(Tabla3[[#This Row],[COD . CLIENTE  ]],CREDITO[],6,FALSE)</f>
        <v>#N/A</v>
      </c>
    </row>
    <row r="2517" spans="1:4" x14ac:dyDescent="0.25">
      <c r="A2517" s="3" t="s">
        <v>9593</v>
      </c>
      <c r="B2517" s="8" t="str">
        <f>VLOOKUP(Tabla3[[#This Row],[COD . CLIENTE  ]],Tabla15[],2,FALSE)</f>
        <v>INVERSIONES Y REPRESENTACIONES CABRERA S.A.C.</v>
      </c>
      <c r="C2517" s="1" t="e">
        <f>VLOOKUP(Tabla3[[#This Row],[COD . CLIENTE  ]],CREDITO[],4,FALSE)</f>
        <v>#N/A</v>
      </c>
      <c r="D2517" s="1" t="e">
        <f>VLOOKUP(Tabla3[[#This Row],[COD . CLIENTE  ]],CREDITO[],6,FALSE)</f>
        <v>#N/A</v>
      </c>
    </row>
    <row r="2518" spans="1:4" x14ac:dyDescent="0.25">
      <c r="A2518" s="3" t="s">
        <v>21723</v>
      </c>
      <c r="B2518" s="8" t="str">
        <f>VLOOKUP(Tabla3[[#This Row],[COD . CLIENTE  ]],Tabla15[],2,FALSE)</f>
        <v>INVERSIONES FALCON JRM ELIEZER SAC</v>
      </c>
      <c r="C2518" s="1" t="e">
        <f>VLOOKUP(Tabla3[[#This Row],[COD . CLIENTE  ]],CREDITO[],4,FALSE)</f>
        <v>#N/A</v>
      </c>
      <c r="D2518" s="1" t="e">
        <f>VLOOKUP(Tabla3[[#This Row],[COD . CLIENTE  ]],CREDITO[],6,FALSE)</f>
        <v>#N/A</v>
      </c>
    </row>
    <row r="2519" spans="1:4" x14ac:dyDescent="0.25">
      <c r="A2519" s="3" t="s">
        <v>22706</v>
      </c>
      <c r="B2519" s="8" t="e">
        <f>VLOOKUP(Tabla3[[#This Row],[COD . CLIENTE  ]],Tabla15[],2,FALSE)</f>
        <v>#N/A</v>
      </c>
      <c r="C2519" s="1" t="e">
        <f>VLOOKUP(Tabla3[[#This Row],[COD . CLIENTE  ]],CREDITO[],4,FALSE)</f>
        <v>#N/A</v>
      </c>
      <c r="D2519" s="1" t="e">
        <f>VLOOKUP(Tabla3[[#This Row],[COD . CLIENTE  ]],CREDITO[],6,FALSE)</f>
        <v>#N/A</v>
      </c>
    </row>
    <row r="2520" spans="1:4" x14ac:dyDescent="0.25">
      <c r="A2520" s="3" t="s">
        <v>19282</v>
      </c>
      <c r="B2520" s="8" t="str">
        <f>VLOOKUP(Tabla3[[#This Row],[COD . CLIENTE  ]],Tabla15[],2,FALSE)</f>
        <v xml:space="preserve">FRIOMAX REFRIGERACION </v>
      </c>
      <c r="C2520" s="1" t="e">
        <f>VLOOKUP(Tabla3[[#This Row],[COD . CLIENTE  ]],CREDITO[],4,FALSE)</f>
        <v>#N/A</v>
      </c>
      <c r="D2520" s="1" t="e">
        <f>VLOOKUP(Tabla3[[#This Row],[COD . CLIENTE  ]],CREDITO[],6,FALSE)</f>
        <v>#N/A</v>
      </c>
    </row>
    <row r="2521" spans="1:4" x14ac:dyDescent="0.25">
      <c r="A2521" s="3" t="s">
        <v>6498</v>
      </c>
      <c r="B2521" s="8" t="str">
        <f>VLOOKUP(Tabla3[[#This Row],[COD . CLIENTE  ]],Tabla15[],2,FALSE)</f>
        <v>MITOR INGENIEROS S.A.</v>
      </c>
      <c r="C2521" s="1" t="str">
        <f>VLOOKUP(Tabla3[[#This Row],[COD . CLIENTE  ]],CREDITO[],4,FALSE)</f>
        <v>Crédito 30 días</v>
      </c>
      <c r="D2521" s="1" t="str">
        <f>VLOOKUP(Tabla3[[#This Row],[COD . CLIENTE  ]],CREDITO[],6,FALSE)</f>
        <v>Daniela vicente</v>
      </c>
    </row>
    <row r="2522" spans="1:4" x14ac:dyDescent="0.25">
      <c r="A2522" s="3" t="s">
        <v>6654</v>
      </c>
      <c r="B2522" s="8" t="str">
        <f>VLOOKUP(Tabla3[[#This Row],[COD . CLIENTE  ]],Tabla15[],2,FALSE)</f>
        <v>FRIO GLOBAL S.A.C</v>
      </c>
      <c r="C2522" s="1" t="e">
        <f>VLOOKUP(Tabla3[[#This Row],[COD . CLIENTE  ]],CREDITO[],4,FALSE)</f>
        <v>#N/A</v>
      </c>
      <c r="D2522" s="1" t="e">
        <f>VLOOKUP(Tabla3[[#This Row],[COD . CLIENTE  ]],CREDITO[],6,FALSE)</f>
        <v>#N/A</v>
      </c>
    </row>
    <row r="2523" spans="1:4" x14ac:dyDescent="0.25">
      <c r="A2523" s="3" t="s">
        <v>8947</v>
      </c>
      <c r="B2523" s="8" t="str">
        <f>VLOOKUP(Tabla3[[#This Row],[COD . CLIENTE  ]],Tabla15[],2,FALSE)</f>
        <v>WC INGENIERIA DE LA CLIMATIZACION S.A.C.</v>
      </c>
      <c r="C2523" s="1" t="e">
        <f>VLOOKUP(Tabla3[[#This Row],[COD . CLIENTE  ]],CREDITO[],4,FALSE)</f>
        <v>#N/A</v>
      </c>
      <c r="D2523" s="1" t="e">
        <f>VLOOKUP(Tabla3[[#This Row],[COD . CLIENTE  ]],CREDITO[],6,FALSE)</f>
        <v>#N/A</v>
      </c>
    </row>
    <row r="2524" spans="1:4" x14ac:dyDescent="0.25">
      <c r="A2524" s="3" t="s">
        <v>22819</v>
      </c>
      <c r="B2524" s="8" t="e">
        <f>VLOOKUP(Tabla3[[#This Row],[COD . CLIENTE  ]],Tabla15[],2,FALSE)</f>
        <v>#N/A</v>
      </c>
      <c r="C2524" s="1" t="e">
        <f>VLOOKUP(Tabla3[[#This Row],[COD . CLIENTE  ]],CREDITO[],4,FALSE)</f>
        <v>#N/A</v>
      </c>
      <c r="D2524" s="1" t="e">
        <f>VLOOKUP(Tabla3[[#This Row],[COD . CLIENTE  ]],CREDITO[],6,FALSE)</f>
        <v>#N/A</v>
      </c>
    </row>
    <row r="2525" spans="1:4" x14ac:dyDescent="0.25">
      <c r="A2525" s="3" t="s">
        <v>10262</v>
      </c>
      <c r="B2525" s="8" t="str">
        <f>VLOOKUP(Tabla3[[#This Row],[COD . CLIENTE  ]],Tabla15[],2,FALSE)</f>
        <v>D&amp;G PERU SERVICIOS GENERALES E.I.R.L.</v>
      </c>
      <c r="C2525" s="1" t="e">
        <f>VLOOKUP(Tabla3[[#This Row],[COD . CLIENTE  ]],CREDITO[],4,FALSE)</f>
        <v>#N/A</v>
      </c>
      <c r="D2525" s="1" t="e">
        <f>VLOOKUP(Tabla3[[#This Row],[COD . CLIENTE  ]],CREDITO[],6,FALSE)</f>
        <v>#N/A</v>
      </c>
    </row>
    <row r="2526" spans="1:4" x14ac:dyDescent="0.25">
      <c r="A2526" s="3" t="s">
        <v>19549</v>
      </c>
      <c r="B2526" s="8" t="str">
        <f>VLOOKUP(Tabla3[[#This Row],[COD . CLIENTE  ]],Tabla15[],2,FALSE)</f>
        <v>MILANG REFRIGERATION PARTS SAC</v>
      </c>
      <c r="C2526" s="1" t="e">
        <f>VLOOKUP(Tabla3[[#This Row],[COD . CLIENTE  ]],CREDITO[],4,FALSE)</f>
        <v>#N/A</v>
      </c>
      <c r="D2526" s="1" t="e">
        <f>VLOOKUP(Tabla3[[#This Row],[COD . CLIENTE  ]],CREDITO[],6,FALSE)</f>
        <v>#N/A</v>
      </c>
    </row>
    <row r="2527" spans="1:4" x14ac:dyDescent="0.25">
      <c r="A2527" s="3" t="s">
        <v>22221</v>
      </c>
      <c r="B2527" s="8" t="str">
        <f>VLOOKUP(Tabla3[[#This Row],[COD . CLIENTE  ]],Tabla15[],2,FALSE)</f>
        <v>INGENIERIA Y CONSULTORIA SERGEN EIRL</v>
      </c>
      <c r="C2527" s="1" t="e">
        <f>VLOOKUP(Tabla3[[#This Row],[COD . CLIENTE  ]],CREDITO[],4,FALSE)</f>
        <v>#N/A</v>
      </c>
      <c r="D2527" s="1" t="e">
        <f>VLOOKUP(Tabla3[[#This Row],[COD . CLIENTE  ]],CREDITO[],6,FALSE)</f>
        <v>#N/A</v>
      </c>
    </row>
    <row r="2528" spans="1:4" x14ac:dyDescent="0.25">
      <c r="A2528" s="3" t="s">
        <v>22820</v>
      </c>
      <c r="B2528" s="8" t="e">
        <f>VLOOKUP(Tabla3[[#This Row],[COD . CLIENTE  ]],Tabla15[],2,FALSE)</f>
        <v>#N/A</v>
      </c>
      <c r="C2528" s="1" t="e">
        <f>VLOOKUP(Tabla3[[#This Row],[COD . CLIENTE  ]],CREDITO[],4,FALSE)</f>
        <v>#N/A</v>
      </c>
      <c r="D2528" s="1" t="e">
        <f>VLOOKUP(Tabla3[[#This Row],[COD . CLIENTE  ]],CREDITO[],6,FALSE)</f>
        <v>#N/A</v>
      </c>
    </row>
    <row r="2529" spans="1:4" x14ac:dyDescent="0.25">
      <c r="A2529" s="3" t="s">
        <v>6279</v>
      </c>
      <c r="B2529" s="8" t="str">
        <f>VLOOKUP(Tabla3[[#This Row],[COD . CLIENTE  ]],Tabla15[],2,FALSE)</f>
        <v>REFRISA S.R.LTDA.</v>
      </c>
      <c r="C2529" s="1" t="e">
        <f>VLOOKUP(Tabla3[[#This Row],[COD . CLIENTE  ]],CREDITO[],4,FALSE)</f>
        <v>#N/A</v>
      </c>
      <c r="D2529" s="1" t="e">
        <f>VLOOKUP(Tabla3[[#This Row],[COD . CLIENTE  ]],CREDITO[],6,FALSE)</f>
        <v>#N/A</v>
      </c>
    </row>
    <row r="2530" spans="1:4" x14ac:dyDescent="0.25">
      <c r="A2530" s="3" t="s">
        <v>7461</v>
      </c>
      <c r="B2530" s="8" t="str">
        <f>VLOOKUP(Tabla3[[#This Row],[COD . CLIENTE  ]],Tabla15[],2,FALSE)</f>
        <v>FRI COLD S.A.C.</v>
      </c>
      <c r="C2530" s="1" t="str">
        <f>VLOOKUP(Tabla3[[#This Row],[COD . CLIENTE  ]],CREDITO[],4,FALSE)</f>
        <v>Crédito 30 días</v>
      </c>
      <c r="D2530" s="1" t="str">
        <f>VLOOKUP(Tabla3[[#This Row],[COD . CLIENTE  ]],CREDITO[],6,FALSE)</f>
        <v>Geidy Chavez</v>
      </c>
    </row>
    <row r="2531" spans="1:4" x14ac:dyDescent="0.25">
      <c r="A2531" s="3" t="s">
        <v>19282</v>
      </c>
      <c r="B2531" s="8" t="str">
        <f>VLOOKUP(Tabla3[[#This Row],[COD . CLIENTE  ]],Tabla15[],2,FALSE)</f>
        <v xml:space="preserve">FRIOMAX REFRIGERACION </v>
      </c>
      <c r="C2531" s="1" t="e">
        <f>VLOOKUP(Tabla3[[#This Row],[COD . CLIENTE  ]],CREDITO[],4,FALSE)</f>
        <v>#N/A</v>
      </c>
      <c r="D2531" s="1" t="e">
        <f>VLOOKUP(Tabla3[[#This Row],[COD . CLIENTE  ]],CREDITO[],6,FALSE)</f>
        <v>#N/A</v>
      </c>
    </row>
    <row r="2532" spans="1:4" x14ac:dyDescent="0.25">
      <c r="A2532" s="3" t="s">
        <v>8012</v>
      </c>
      <c r="B2532" s="8" t="str">
        <f>VLOOKUP(Tabla3[[#This Row],[COD . CLIENTE  ]],Tabla15[],2,FALSE)</f>
        <v>MEGA FRIO DEZA S.A.C.</v>
      </c>
      <c r="C2532" s="1" t="e">
        <f>VLOOKUP(Tabla3[[#This Row],[COD . CLIENTE  ]],CREDITO[],4,FALSE)</f>
        <v>#N/A</v>
      </c>
      <c r="D2532" s="1" t="e">
        <f>VLOOKUP(Tabla3[[#This Row],[COD . CLIENTE  ]],CREDITO[],6,FALSE)</f>
        <v>#N/A</v>
      </c>
    </row>
    <row r="2533" spans="1:4" x14ac:dyDescent="0.25">
      <c r="A2533" s="3" t="s">
        <v>5313</v>
      </c>
      <c r="B2533" s="8" t="str">
        <f>VLOOKUP(Tabla3[[#This Row],[COD . CLIENTE  ]],Tabla15[],2,FALSE)</f>
        <v>AGUILAR HUARIPAUCAR JOSE ANTONIO</v>
      </c>
      <c r="C2533" s="1" t="e">
        <f>VLOOKUP(Tabla3[[#This Row],[COD . CLIENTE  ]],CREDITO[],4,FALSE)</f>
        <v>#N/A</v>
      </c>
      <c r="D2533" s="1" t="e">
        <f>VLOOKUP(Tabla3[[#This Row],[COD . CLIENTE  ]],CREDITO[],6,FALSE)</f>
        <v>#N/A</v>
      </c>
    </row>
    <row r="2534" spans="1:4" x14ac:dyDescent="0.25">
      <c r="A2534" s="3" t="s">
        <v>5601</v>
      </c>
      <c r="B2534" s="8" t="str">
        <f>VLOOKUP(Tabla3[[#This Row],[COD . CLIENTE  ]],Tabla15[],2,FALSE)</f>
        <v>AGREDA GONZALEZ ROBERTO RAFAEL</v>
      </c>
      <c r="C2534" s="1" t="e">
        <f>VLOOKUP(Tabla3[[#This Row],[COD . CLIENTE  ]],CREDITO[],4,FALSE)</f>
        <v>#N/A</v>
      </c>
      <c r="D2534" s="1" t="e">
        <f>VLOOKUP(Tabla3[[#This Row],[COD . CLIENTE  ]],CREDITO[],6,FALSE)</f>
        <v>#N/A</v>
      </c>
    </row>
    <row r="2535" spans="1:4" x14ac:dyDescent="0.25">
      <c r="A2535" s="3" t="s">
        <v>4044</v>
      </c>
      <c r="B2535" s="8" t="str">
        <f>VLOOKUP(Tabla3[[#This Row],[COD . CLIENTE  ]],Tabla15[],2,FALSE)</f>
        <v>PEREZ MARTINEZ JUAN CARLOS</v>
      </c>
      <c r="C2535" s="1" t="e">
        <f>VLOOKUP(Tabla3[[#This Row],[COD . CLIENTE  ]],CREDITO[],4,FALSE)</f>
        <v>#N/A</v>
      </c>
      <c r="D2535" s="1" t="e">
        <f>VLOOKUP(Tabla3[[#This Row],[COD . CLIENTE  ]],CREDITO[],6,FALSE)</f>
        <v>#N/A</v>
      </c>
    </row>
    <row r="2536" spans="1:4" x14ac:dyDescent="0.25">
      <c r="A2536" s="3" t="s">
        <v>8885</v>
      </c>
      <c r="B2536" s="8" t="str">
        <f>VLOOKUP(Tabla3[[#This Row],[COD . CLIENTE  ]],Tabla15[],2,FALSE)</f>
        <v>HP INDUSTRIAL PERU SAC</v>
      </c>
      <c r="C2536" s="1" t="e">
        <f>VLOOKUP(Tabla3[[#This Row],[COD . CLIENTE  ]],CREDITO[],4,FALSE)</f>
        <v>#N/A</v>
      </c>
      <c r="D2536" s="1" t="e">
        <f>VLOOKUP(Tabla3[[#This Row],[COD . CLIENTE  ]],CREDITO[],6,FALSE)</f>
        <v>#N/A</v>
      </c>
    </row>
    <row r="2537" spans="1:4" x14ac:dyDescent="0.25">
      <c r="A2537" s="3" t="s">
        <v>22821</v>
      </c>
      <c r="B2537" s="8" t="e">
        <f>VLOOKUP(Tabla3[[#This Row],[COD . CLIENTE  ]],Tabla15[],2,FALSE)</f>
        <v>#N/A</v>
      </c>
      <c r="C2537" s="1" t="e">
        <f>VLOOKUP(Tabla3[[#This Row],[COD . CLIENTE  ]],CREDITO[],4,FALSE)</f>
        <v>#N/A</v>
      </c>
      <c r="D2537" s="1" t="e">
        <f>VLOOKUP(Tabla3[[#This Row],[COD . CLIENTE  ]],CREDITO[],6,FALSE)</f>
        <v>#N/A</v>
      </c>
    </row>
    <row r="2538" spans="1:4" x14ac:dyDescent="0.25">
      <c r="A2538" s="3" t="s">
        <v>11260</v>
      </c>
      <c r="B2538" s="8" t="str">
        <f>VLOOKUP(Tabla3[[#This Row],[COD . CLIENTE  ]],Tabla15[],2,FALSE)</f>
        <v>FRIOMETAL REFRIGERACION S.A.C.</v>
      </c>
      <c r="C2538" s="1" t="e">
        <f>VLOOKUP(Tabla3[[#This Row],[COD . CLIENTE  ]],CREDITO[],4,FALSE)</f>
        <v>#N/A</v>
      </c>
      <c r="D2538" s="1" t="e">
        <f>VLOOKUP(Tabla3[[#This Row],[COD . CLIENTE  ]],CREDITO[],6,FALSE)</f>
        <v>#N/A</v>
      </c>
    </row>
    <row r="2539" spans="1:4" x14ac:dyDescent="0.25">
      <c r="A2539" s="3" t="s">
        <v>11260</v>
      </c>
      <c r="B2539" s="8" t="str">
        <f>VLOOKUP(Tabla3[[#This Row],[COD . CLIENTE  ]],Tabla15[],2,FALSE)</f>
        <v>FRIOMETAL REFRIGERACION S.A.C.</v>
      </c>
      <c r="C2539" s="1" t="e">
        <f>VLOOKUP(Tabla3[[#This Row],[COD . CLIENTE  ]],CREDITO[],4,FALSE)</f>
        <v>#N/A</v>
      </c>
      <c r="D2539" s="1" t="e">
        <f>VLOOKUP(Tabla3[[#This Row],[COD . CLIENTE  ]],CREDITO[],6,FALSE)</f>
        <v>#N/A</v>
      </c>
    </row>
    <row r="2540" spans="1:4" x14ac:dyDescent="0.25">
      <c r="A2540" s="3" t="s">
        <v>9058</v>
      </c>
      <c r="B2540" s="8" t="str">
        <f>VLOOKUP(Tabla3[[#This Row],[COD . CLIENTE  ]],Tabla15[],2,FALSE)</f>
        <v>REFRIWORLD PERU S.A.C.</v>
      </c>
      <c r="C2540" s="1" t="str">
        <f>VLOOKUP(Tabla3[[#This Row],[COD . CLIENTE  ]],CREDITO[],4,FALSE)</f>
        <v>Crédito 30 días</v>
      </c>
      <c r="D2540" s="1" t="str">
        <f>VLOOKUP(Tabla3[[#This Row],[COD . CLIENTE  ]],CREDITO[],6,FALSE)</f>
        <v>MERIE TINEO</v>
      </c>
    </row>
    <row r="2541" spans="1:4" x14ac:dyDescent="0.25">
      <c r="A2541" s="3" t="s">
        <v>10690</v>
      </c>
      <c r="B2541" s="8" t="str">
        <f>VLOOKUP(Tabla3[[#This Row],[COD . CLIENTE  ]],Tabla15[],2,FALSE)</f>
        <v>RFALMA E.I.R.L.</v>
      </c>
      <c r="C2541" s="1" t="e">
        <f>VLOOKUP(Tabla3[[#This Row],[COD . CLIENTE  ]],CREDITO[],4,FALSE)</f>
        <v>#N/A</v>
      </c>
      <c r="D2541" s="1" t="e">
        <f>VLOOKUP(Tabla3[[#This Row],[COD . CLIENTE  ]],CREDITO[],6,FALSE)</f>
        <v>#N/A</v>
      </c>
    </row>
    <row r="2542" spans="1:4" x14ac:dyDescent="0.25">
      <c r="A2542" s="3" t="s">
        <v>10829</v>
      </c>
      <c r="B2542" s="8" t="str">
        <f>VLOOKUP(Tabla3[[#This Row],[COD . CLIENTE  ]],Tabla15[],2,FALSE)</f>
        <v>S&amp;S REFRIGERACION S.A.C.</v>
      </c>
      <c r="C2542" s="1" t="e">
        <f>VLOOKUP(Tabla3[[#This Row],[COD . CLIENTE  ]],CREDITO[],4,FALSE)</f>
        <v>#N/A</v>
      </c>
      <c r="D2542" s="1" t="e">
        <f>VLOOKUP(Tabla3[[#This Row],[COD . CLIENTE  ]],CREDITO[],6,FALSE)</f>
        <v>#N/A</v>
      </c>
    </row>
    <row r="2543" spans="1:4" x14ac:dyDescent="0.25">
      <c r="A2543" s="3" t="s">
        <v>7251</v>
      </c>
      <c r="B2543" s="8" t="str">
        <f>VLOOKUP(Tabla3[[#This Row],[COD . CLIENTE  ]],Tabla15[],2,FALSE)</f>
        <v>EKONO AIR EIRL</v>
      </c>
      <c r="C2543" s="1" t="e">
        <f>VLOOKUP(Tabla3[[#This Row],[COD . CLIENTE  ]],CREDITO[],4,FALSE)</f>
        <v>#N/A</v>
      </c>
      <c r="D2543" s="1" t="e">
        <f>VLOOKUP(Tabla3[[#This Row],[COD . CLIENTE  ]],CREDITO[],6,FALSE)</f>
        <v>#N/A</v>
      </c>
    </row>
    <row r="2544" spans="1:4" x14ac:dyDescent="0.25">
      <c r="A2544" s="3" t="s">
        <v>22376</v>
      </c>
      <c r="B2544" s="8" t="str">
        <f>VLOOKUP(Tabla3[[#This Row],[COD . CLIENTE  ]],Tabla15[],2,FALSE)</f>
        <v>GRUPO DAVAR EIRL</v>
      </c>
      <c r="C2544" s="1" t="e">
        <f>VLOOKUP(Tabla3[[#This Row],[COD . CLIENTE  ]],CREDITO[],4,FALSE)</f>
        <v>#N/A</v>
      </c>
      <c r="D2544" s="1" t="e">
        <f>VLOOKUP(Tabla3[[#This Row],[COD . CLIENTE  ]],CREDITO[],6,FALSE)</f>
        <v>#N/A</v>
      </c>
    </row>
    <row r="2545" spans="1:4" x14ac:dyDescent="0.25">
      <c r="A2545" s="3" t="s">
        <v>6218</v>
      </c>
      <c r="B2545" s="8" t="str">
        <f>VLOOKUP(Tabla3[[#This Row],[COD . CLIENTE  ]],Tabla15[],2,FALSE)</f>
        <v>MAN PAN SERVICE S.A.C</v>
      </c>
      <c r="C2545" s="1" t="e">
        <f>VLOOKUP(Tabla3[[#This Row],[COD . CLIENTE  ]],CREDITO[],4,FALSE)</f>
        <v>#N/A</v>
      </c>
      <c r="D2545" s="1" t="e">
        <f>VLOOKUP(Tabla3[[#This Row],[COD . CLIENTE  ]],CREDITO[],6,FALSE)</f>
        <v>#N/A</v>
      </c>
    </row>
    <row r="2546" spans="1:4" x14ac:dyDescent="0.25">
      <c r="A2546" s="3" t="s">
        <v>10249</v>
      </c>
      <c r="B2546" s="8" t="str">
        <f>VLOOKUP(Tabla3[[#This Row],[COD . CLIENTE  ]],Tabla15[],2,FALSE)</f>
        <v>SERVICIOS GENERALES MASTERCOLD SOCIEDAD ANONIMA CE</v>
      </c>
      <c r="C2546" s="1" t="e">
        <f>VLOOKUP(Tabla3[[#This Row],[COD . CLIENTE  ]],CREDITO[],4,FALSE)</f>
        <v>#N/A</v>
      </c>
      <c r="D2546" s="1" t="e">
        <f>VLOOKUP(Tabla3[[#This Row],[COD . CLIENTE  ]],CREDITO[],6,FALSE)</f>
        <v>#N/A</v>
      </c>
    </row>
    <row r="2547" spans="1:4" x14ac:dyDescent="0.25">
      <c r="A2547" s="3" t="s">
        <v>9995</v>
      </c>
      <c r="B2547" s="8" t="str">
        <f>VLOOKUP(Tabla3[[#This Row],[COD . CLIENTE  ]],Tabla15[],2,FALSE)</f>
        <v>HVACR CONTROLS PERU S.A.C.</v>
      </c>
      <c r="C2547" s="1" t="e">
        <f>VLOOKUP(Tabla3[[#This Row],[COD . CLIENTE  ]],CREDITO[],4,FALSE)</f>
        <v>#N/A</v>
      </c>
      <c r="D2547" s="1" t="e">
        <f>VLOOKUP(Tabla3[[#This Row],[COD . CLIENTE  ]],CREDITO[],6,FALSE)</f>
        <v>#N/A</v>
      </c>
    </row>
    <row r="2548" spans="1:4" x14ac:dyDescent="0.25">
      <c r="A2548" s="3" t="s">
        <v>6081</v>
      </c>
      <c r="B2548" s="8" t="str">
        <f>VLOOKUP(Tabla3[[#This Row],[COD . CLIENTE  ]],Tabla15[],2,FALSE)</f>
        <v>ASOCIACION DE OFICIALES DE LA POLICIA DE INVESTIGACIONES DEL PERU - AO-PIP</v>
      </c>
      <c r="C2548" s="1" t="e">
        <f>VLOOKUP(Tabla3[[#This Row],[COD . CLIENTE  ]],CREDITO[],4,FALSE)</f>
        <v>#N/A</v>
      </c>
      <c r="D2548" s="1" t="e">
        <f>VLOOKUP(Tabla3[[#This Row],[COD . CLIENTE  ]],CREDITO[],6,FALSE)</f>
        <v>#N/A</v>
      </c>
    </row>
    <row r="2549" spans="1:4" x14ac:dyDescent="0.25">
      <c r="A2549" s="3" t="s">
        <v>10408</v>
      </c>
      <c r="B2549" s="8" t="str">
        <f>VLOOKUP(Tabla3[[#This Row],[COD . CLIENTE  ]],Tabla15[],2,FALSE)</f>
        <v>LECAROS SERVICIOS EN GENERAL E.I.R.L.</v>
      </c>
      <c r="C2549" s="1" t="e">
        <f>VLOOKUP(Tabla3[[#This Row],[COD . CLIENTE  ]],CREDITO[],4,FALSE)</f>
        <v>#N/A</v>
      </c>
      <c r="D2549" s="1" t="e">
        <f>VLOOKUP(Tabla3[[#This Row],[COD . CLIENTE  ]],CREDITO[],6,FALSE)</f>
        <v>#N/A</v>
      </c>
    </row>
    <row r="2550" spans="1:4" x14ac:dyDescent="0.25">
      <c r="A2550" s="3" t="s">
        <v>22706</v>
      </c>
      <c r="B2550" s="8" t="e">
        <f>VLOOKUP(Tabla3[[#This Row],[COD . CLIENTE  ]],Tabla15[],2,FALSE)</f>
        <v>#N/A</v>
      </c>
      <c r="C2550" s="1" t="e">
        <f>VLOOKUP(Tabla3[[#This Row],[COD . CLIENTE  ]],CREDITO[],4,FALSE)</f>
        <v>#N/A</v>
      </c>
      <c r="D2550" s="1" t="e">
        <f>VLOOKUP(Tabla3[[#This Row],[COD . CLIENTE  ]],CREDITO[],6,FALSE)</f>
        <v>#N/A</v>
      </c>
    </row>
    <row r="2551" spans="1:4" x14ac:dyDescent="0.25">
      <c r="A2551" s="3" t="s">
        <v>9252</v>
      </c>
      <c r="B2551" s="8" t="str">
        <f>VLOOKUP(Tabla3[[#This Row],[COD . CLIENTE  ]],Tabla15[],2,FALSE)</f>
        <v>CONTROL DE PROCESOS INDUSTRIALES DEL PERU SOCIEDAD</v>
      </c>
      <c r="C2551" s="1" t="e">
        <f>VLOOKUP(Tabla3[[#This Row],[COD . CLIENTE  ]],CREDITO[],4,FALSE)</f>
        <v>#N/A</v>
      </c>
      <c r="D2551" s="1" t="e">
        <f>VLOOKUP(Tabla3[[#This Row],[COD . CLIENTE  ]],CREDITO[],6,FALSE)</f>
        <v>#N/A</v>
      </c>
    </row>
    <row r="2552" spans="1:4" x14ac:dyDescent="0.25">
      <c r="A2552" s="3" t="s">
        <v>22417</v>
      </c>
      <c r="B2552" s="8" t="e">
        <f>VLOOKUP(Tabla3[[#This Row],[COD . CLIENTE  ]],Tabla15[],2,FALSE)</f>
        <v>#N/A</v>
      </c>
      <c r="C2552" s="1" t="e">
        <f>VLOOKUP(Tabla3[[#This Row],[COD . CLIENTE  ]],CREDITO[],4,FALSE)</f>
        <v>#N/A</v>
      </c>
      <c r="D2552" s="1" t="e">
        <f>VLOOKUP(Tabla3[[#This Row],[COD . CLIENTE  ]],CREDITO[],6,FALSE)</f>
        <v>#N/A</v>
      </c>
    </row>
    <row r="2553" spans="1:4" x14ac:dyDescent="0.25">
      <c r="A2553" s="3" t="s">
        <v>10377</v>
      </c>
      <c r="B2553" s="8" t="str">
        <f>VLOOKUP(Tabla3[[#This Row],[COD . CLIENTE  ]],Tabla15[],2,FALSE)</f>
        <v>MYM PROJECTS S.A.C.</v>
      </c>
      <c r="C2553" s="1" t="str">
        <f>VLOOKUP(Tabla3[[#This Row],[COD . CLIENTE  ]],CREDITO[],4,FALSE)</f>
        <v>CHEQUE DIF 30DIAS CONTRA ENTREGA</v>
      </c>
      <c r="D2553" s="1" t="str">
        <f>VLOOKUP(Tabla3[[#This Row],[COD . CLIENTE  ]],CREDITO[],6,FALSE)</f>
        <v>MERIE TINEO</v>
      </c>
    </row>
    <row r="2554" spans="1:4" x14ac:dyDescent="0.25">
      <c r="A2554" s="3" t="s">
        <v>4044</v>
      </c>
      <c r="B2554" s="8" t="str">
        <f>VLOOKUP(Tabla3[[#This Row],[COD . CLIENTE  ]],Tabla15[],2,FALSE)</f>
        <v>PEREZ MARTINEZ JUAN CARLOS</v>
      </c>
      <c r="C2554" s="1" t="e">
        <f>VLOOKUP(Tabla3[[#This Row],[COD . CLIENTE  ]],CREDITO[],4,FALSE)</f>
        <v>#N/A</v>
      </c>
      <c r="D2554" s="1" t="e">
        <f>VLOOKUP(Tabla3[[#This Row],[COD . CLIENTE  ]],CREDITO[],6,FALSE)</f>
        <v>#N/A</v>
      </c>
    </row>
    <row r="2555" spans="1:4" x14ac:dyDescent="0.25">
      <c r="A2555" s="3" t="s">
        <v>8012</v>
      </c>
      <c r="B2555" s="8" t="str">
        <f>VLOOKUP(Tabla3[[#This Row],[COD . CLIENTE  ]],Tabla15[],2,FALSE)</f>
        <v>MEGA FRIO DEZA S.A.C.</v>
      </c>
      <c r="C2555" s="1" t="e">
        <f>VLOOKUP(Tabla3[[#This Row],[COD . CLIENTE  ]],CREDITO[],4,FALSE)</f>
        <v>#N/A</v>
      </c>
      <c r="D2555" s="1" t="e">
        <f>VLOOKUP(Tabla3[[#This Row],[COD . CLIENTE  ]],CREDITO[],6,FALSE)</f>
        <v>#N/A</v>
      </c>
    </row>
    <row r="2556" spans="1:4" x14ac:dyDescent="0.25">
      <c r="A2556" s="3" t="s">
        <v>6498</v>
      </c>
      <c r="B2556" s="8" t="str">
        <f>VLOOKUP(Tabla3[[#This Row],[COD . CLIENTE  ]],Tabla15[],2,FALSE)</f>
        <v>MITOR INGENIEROS S.A.</v>
      </c>
      <c r="C2556" s="1" t="str">
        <f>VLOOKUP(Tabla3[[#This Row],[COD . CLIENTE  ]],CREDITO[],4,FALSE)</f>
        <v>Crédito 30 días</v>
      </c>
      <c r="D2556" s="1" t="str">
        <f>VLOOKUP(Tabla3[[#This Row],[COD . CLIENTE  ]],CREDITO[],6,FALSE)</f>
        <v>Daniela vicente</v>
      </c>
    </row>
    <row r="2557" spans="1:4" x14ac:dyDescent="0.25">
      <c r="A2557" s="3" t="s">
        <v>7674</v>
      </c>
      <c r="B2557" s="8" t="str">
        <f>VLOOKUP(Tabla3[[#This Row],[COD . CLIENTE  ]],Tabla15[],2,FALSE)</f>
        <v>COINREFRI AIR S.A.C</v>
      </c>
      <c r="C2557" s="1" t="str">
        <f>VLOOKUP(Tabla3[[#This Row],[COD . CLIENTE  ]],CREDITO[],4,FALSE)</f>
        <v>Crédito 30 días</v>
      </c>
      <c r="D2557" s="1" t="str">
        <f>VLOOKUP(Tabla3[[#This Row],[COD . CLIENTE  ]],CREDITO[],6,FALSE)</f>
        <v>Alexandra Paredes</v>
      </c>
    </row>
    <row r="2558" spans="1:4" x14ac:dyDescent="0.25">
      <c r="A2558" s="3" t="s">
        <v>22822</v>
      </c>
      <c r="B2558" s="8" t="e">
        <f>VLOOKUP(Tabla3[[#This Row],[COD . CLIENTE  ]],Tabla15[],2,FALSE)</f>
        <v>#N/A</v>
      </c>
      <c r="C2558" s="1" t="e">
        <f>VLOOKUP(Tabla3[[#This Row],[COD . CLIENTE  ]],CREDITO[],4,FALSE)</f>
        <v>#N/A</v>
      </c>
      <c r="D2558" s="1" t="e">
        <f>VLOOKUP(Tabla3[[#This Row],[COD . CLIENTE  ]],CREDITO[],6,FALSE)</f>
        <v>#N/A</v>
      </c>
    </row>
    <row r="2559" spans="1:4" x14ac:dyDescent="0.25">
      <c r="A2559" s="3" t="s">
        <v>10792</v>
      </c>
      <c r="B2559" s="8" t="str">
        <f>VLOOKUP(Tabla3[[#This Row],[COD . CLIENTE  ]],Tabla15[],2,FALSE)</f>
        <v>A &amp; L REPRESENTACIONES Y MULTISERVICIOS INDUSTRIAL</v>
      </c>
      <c r="C2559" s="1" t="e">
        <f>VLOOKUP(Tabla3[[#This Row],[COD . CLIENTE  ]],CREDITO[],4,FALSE)</f>
        <v>#N/A</v>
      </c>
      <c r="D2559" s="1" t="e">
        <f>VLOOKUP(Tabla3[[#This Row],[COD . CLIENTE  ]],CREDITO[],6,FALSE)</f>
        <v>#N/A</v>
      </c>
    </row>
    <row r="2560" spans="1:4" x14ac:dyDescent="0.25">
      <c r="A2560" s="3" t="s">
        <v>11206</v>
      </c>
      <c r="B2560" s="8" t="str">
        <f>VLOOKUP(Tabla3[[#This Row],[COD . CLIENTE  ]],Tabla15[],2,FALSE)</f>
        <v>REPRESENTACIONES E &amp; A SERVICIOS GENERALES EIRL</v>
      </c>
      <c r="C2560" s="1" t="e">
        <f>VLOOKUP(Tabla3[[#This Row],[COD . CLIENTE  ]],CREDITO[],4,FALSE)</f>
        <v>#N/A</v>
      </c>
      <c r="D2560" s="1" t="e">
        <f>VLOOKUP(Tabla3[[#This Row],[COD . CLIENTE  ]],CREDITO[],6,FALSE)</f>
        <v>#N/A</v>
      </c>
    </row>
    <row r="2561" spans="1:4" x14ac:dyDescent="0.25">
      <c r="A2561" s="3" t="s">
        <v>8968</v>
      </c>
      <c r="B2561" s="8" t="str">
        <f>VLOOKUP(Tabla3[[#This Row],[COD . CLIENTE  ]],Tabla15[],2,FALSE)</f>
        <v>COMERCIAL REFRIGERACION PERU S.A.C.</v>
      </c>
      <c r="C2561" s="1" t="str">
        <f>VLOOKUP(Tabla3[[#This Row],[COD . CLIENTE  ]],CREDITO[],4,FALSE)</f>
        <v>Crédito 30 días</v>
      </c>
      <c r="D2561" s="1" t="str">
        <f>VLOOKUP(Tabla3[[#This Row],[COD . CLIENTE  ]],CREDITO[],6,FALSE)</f>
        <v>Alexandra Paredes</v>
      </c>
    </row>
    <row r="2562" spans="1:4" x14ac:dyDescent="0.25">
      <c r="A2562" s="3" t="s">
        <v>11385</v>
      </c>
      <c r="B2562" s="8" t="str">
        <f>VLOOKUP(Tabla3[[#This Row],[COD . CLIENTE  ]],Tabla15[],2,FALSE)</f>
        <v>CALDERON PEREZ EDWIN ALEXIS</v>
      </c>
      <c r="C2562" s="1" t="e">
        <f>VLOOKUP(Tabla3[[#This Row],[COD . CLIENTE  ]],CREDITO[],4,FALSE)</f>
        <v>#N/A</v>
      </c>
      <c r="D2562" s="1" t="e">
        <f>VLOOKUP(Tabla3[[#This Row],[COD . CLIENTE  ]],CREDITO[],6,FALSE)</f>
        <v>#N/A</v>
      </c>
    </row>
    <row r="2563" spans="1:4" x14ac:dyDescent="0.25">
      <c r="A2563" s="3" t="s">
        <v>4720</v>
      </c>
      <c r="B2563" s="8" t="str">
        <f>VLOOKUP(Tabla3[[#This Row],[COD . CLIENTE  ]],Tabla15[],2,FALSE)</f>
        <v>TERREROS MERCADO EDGAR EDMUNDO</v>
      </c>
      <c r="C2563" s="1" t="e">
        <f>VLOOKUP(Tabla3[[#This Row],[COD . CLIENTE  ]],CREDITO[],4,FALSE)</f>
        <v>#N/A</v>
      </c>
      <c r="D2563" s="1" t="e">
        <f>VLOOKUP(Tabla3[[#This Row],[COD . CLIENTE  ]],CREDITO[],6,FALSE)</f>
        <v>#N/A</v>
      </c>
    </row>
    <row r="2564" spans="1:4" x14ac:dyDescent="0.25">
      <c r="A2564" s="3" t="s">
        <v>4954</v>
      </c>
      <c r="B2564" s="8" t="str">
        <f>VLOOKUP(Tabla3[[#This Row],[COD . CLIENTE  ]],Tabla15[],2,FALSE)</f>
        <v>GOMEZ ABREGU TITO PERCY</v>
      </c>
      <c r="C2564" s="1" t="e">
        <f>VLOOKUP(Tabla3[[#This Row],[COD . CLIENTE  ]],CREDITO[],4,FALSE)</f>
        <v>#N/A</v>
      </c>
      <c r="D2564" s="1" t="e">
        <f>VLOOKUP(Tabla3[[#This Row],[COD . CLIENTE  ]],CREDITO[],6,FALSE)</f>
        <v>#N/A</v>
      </c>
    </row>
    <row r="2565" spans="1:4" x14ac:dyDescent="0.25">
      <c r="A2565" s="3" t="s">
        <v>22870</v>
      </c>
      <c r="B2565" s="8" t="e">
        <f>VLOOKUP(Tabla3[[#This Row],[COD . CLIENTE  ]],Tabla15[],2,FALSE)</f>
        <v>#N/A</v>
      </c>
      <c r="C2565" s="1" t="e">
        <f>VLOOKUP(Tabla3[[#This Row],[COD . CLIENTE  ]],CREDITO[],4,FALSE)</f>
        <v>#N/A</v>
      </c>
      <c r="D2565" s="1" t="e">
        <f>VLOOKUP(Tabla3[[#This Row],[COD . CLIENTE  ]],CREDITO[],6,FALSE)</f>
        <v>#N/A</v>
      </c>
    </row>
    <row r="2566" spans="1:4" x14ac:dyDescent="0.25">
      <c r="A2566" s="3" t="s">
        <v>7302</v>
      </c>
      <c r="B2566" s="8" t="str">
        <f>VLOOKUP(Tabla3[[#This Row],[COD . CLIENTE  ]],Tabla15[],2,FALSE)</f>
        <v>ELECTRO FERRO CENTRO S.A.C.</v>
      </c>
      <c r="C2566" s="1" t="e">
        <f>VLOOKUP(Tabla3[[#This Row],[COD . CLIENTE  ]],CREDITO[],4,FALSE)</f>
        <v>#N/A</v>
      </c>
      <c r="D2566" s="1" t="e">
        <f>VLOOKUP(Tabla3[[#This Row],[COD . CLIENTE  ]],CREDITO[],6,FALSE)</f>
        <v>#N/A</v>
      </c>
    </row>
    <row r="2567" spans="1:4" x14ac:dyDescent="0.25">
      <c r="A2567" s="3" t="s">
        <v>22567</v>
      </c>
      <c r="B2567" s="8" t="e">
        <f>VLOOKUP(Tabla3[[#This Row],[COD . CLIENTE  ]],Tabla15[],2,FALSE)</f>
        <v>#N/A</v>
      </c>
      <c r="C2567" s="1" t="e">
        <f>VLOOKUP(Tabla3[[#This Row],[COD . CLIENTE  ]],CREDITO[],4,FALSE)</f>
        <v>#N/A</v>
      </c>
      <c r="D2567" s="1" t="e">
        <f>VLOOKUP(Tabla3[[#This Row],[COD . CLIENTE  ]],CREDITO[],6,FALSE)</f>
        <v>#N/A</v>
      </c>
    </row>
    <row r="2568" spans="1:4" x14ac:dyDescent="0.25">
      <c r="A2568" s="3" t="s">
        <v>10690</v>
      </c>
      <c r="B2568" s="8" t="str">
        <f>VLOOKUP(Tabla3[[#This Row],[COD . CLIENTE  ]],Tabla15[],2,FALSE)</f>
        <v>RFALMA E.I.R.L.</v>
      </c>
      <c r="C2568" s="1" t="e">
        <f>VLOOKUP(Tabla3[[#This Row],[COD . CLIENTE  ]],CREDITO[],4,FALSE)</f>
        <v>#N/A</v>
      </c>
      <c r="D2568" s="1" t="e">
        <f>VLOOKUP(Tabla3[[#This Row],[COD . CLIENTE  ]],CREDITO[],6,FALSE)</f>
        <v>#N/A</v>
      </c>
    </row>
    <row r="2569" spans="1:4" x14ac:dyDescent="0.25">
      <c r="A2569" s="3" t="s">
        <v>11291</v>
      </c>
      <c r="B2569" s="8" t="str">
        <f>VLOOKUP(Tabla3[[#This Row],[COD . CLIENTE  ]],Tabla15[],2,FALSE)</f>
        <v>SERVICIOS DE REFRIGERACION COMERCIAL S.A.C.</v>
      </c>
      <c r="C2569" s="1" t="e">
        <f>VLOOKUP(Tabla3[[#This Row],[COD . CLIENTE  ]],CREDITO[],4,FALSE)</f>
        <v>#N/A</v>
      </c>
      <c r="D2569" s="1" t="e">
        <f>VLOOKUP(Tabla3[[#This Row],[COD . CLIENTE  ]],CREDITO[],6,FALSE)</f>
        <v>#N/A</v>
      </c>
    </row>
    <row r="2570" spans="1:4" x14ac:dyDescent="0.25">
      <c r="A2570" s="3" t="s">
        <v>19237</v>
      </c>
      <c r="B2570" s="8" t="str">
        <f>VLOOKUP(Tabla3[[#This Row],[COD . CLIENTE  ]],Tabla15[],2,FALSE)</f>
        <v xml:space="preserve">CORPORACION BLAD </v>
      </c>
      <c r="C2570" s="1" t="e">
        <f>VLOOKUP(Tabla3[[#This Row],[COD . CLIENTE  ]],CREDITO[],4,FALSE)</f>
        <v>#N/A</v>
      </c>
      <c r="D2570" s="1" t="e">
        <f>VLOOKUP(Tabla3[[#This Row],[COD . CLIENTE  ]],CREDITO[],6,FALSE)</f>
        <v>#N/A</v>
      </c>
    </row>
    <row r="2571" spans="1:4" x14ac:dyDescent="0.25">
      <c r="A2571" s="3" t="s">
        <v>19282</v>
      </c>
      <c r="B2571" s="8" t="str">
        <f>VLOOKUP(Tabla3[[#This Row],[COD . CLIENTE  ]],Tabla15[],2,FALSE)</f>
        <v xml:space="preserve">FRIOMAX REFRIGERACION </v>
      </c>
      <c r="C2571" s="1" t="e">
        <f>VLOOKUP(Tabla3[[#This Row],[COD . CLIENTE  ]],CREDITO[],4,FALSE)</f>
        <v>#N/A</v>
      </c>
      <c r="D2571" s="1" t="e">
        <f>VLOOKUP(Tabla3[[#This Row],[COD . CLIENTE  ]],CREDITO[],6,FALSE)</f>
        <v>#N/A</v>
      </c>
    </row>
    <row r="2572" spans="1:4" x14ac:dyDescent="0.25">
      <c r="A2572" s="3" t="s">
        <v>8012</v>
      </c>
      <c r="B2572" s="8" t="str">
        <f>VLOOKUP(Tabla3[[#This Row],[COD . CLIENTE  ]],Tabla15[],2,FALSE)</f>
        <v>MEGA FRIO DEZA S.A.C.</v>
      </c>
      <c r="C2572" s="1" t="e">
        <f>VLOOKUP(Tabla3[[#This Row],[COD . CLIENTE  ]],CREDITO[],4,FALSE)</f>
        <v>#N/A</v>
      </c>
      <c r="D2572" s="1" t="e">
        <f>VLOOKUP(Tabla3[[#This Row],[COD . CLIENTE  ]],CREDITO[],6,FALSE)</f>
        <v>#N/A</v>
      </c>
    </row>
    <row r="2573" spans="1:4" x14ac:dyDescent="0.25">
      <c r="A2573" s="3" t="s">
        <v>11206</v>
      </c>
      <c r="B2573" s="8" t="str">
        <f>VLOOKUP(Tabla3[[#This Row],[COD . CLIENTE  ]],Tabla15[],2,FALSE)</f>
        <v>REPRESENTACIONES E &amp; A SERVICIOS GENERALES EIRL</v>
      </c>
      <c r="C2573" s="1" t="e">
        <f>VLOOKUP(Tabla3[[#This Row],[COD . CLIENTE  ]],CREDITO[],4,FALSE)</f>
        <v>#N/A</v>
      </c>
      <c r="D2573" s="1" t="e">
        <f>VLOOKUP(Tabla3[[#This Row],[COD . CLIENTE  ]],CREDITO[],6,FALSE)</f>
        <v>#N/A</v>
      </c>
    </row>
    <row r="2574" spans="1:4" x14ac:dyDescent="0.25">
      <c r="A2574" s="3" t="s">
        <v>22741</v>
      </c>
      <c r="B2574" s="8" t="e">
        <f>VLOOKUP(Tabla3[[#This Row],[COD . CLIENTE  ]],Tabla15[],2,FALSE)</f>
        <v>#N/A</v>
      </c>
      <c r="C2574" s="1" t="e">
        <f>VLOOKUP(Tabla3[[#This Row],[COD . CLIENTE  ]],CREDITO[],4,FALSE)</f>
        <v>#N/A</v>
      </c>
      <c r="D2574" s="1" t="e">
        <f>VLOOKUP(Tabla3[[#This Row],[COD . CLIENTE  ]],CREDITO[],6,FALSE)</f>
        <v>#N/A</v>
      </c>
    </row>
    <row r="2575" spans="1:4" x14ac:dyDescent="0.25">
      <c r="A2575" s="3" t="s">
        <v>8274</v>
      </c>
      <c r="B2575" s="8" t="str">
        <f>VLOOKUP(Tabla3[[#This Row],[COD . CLIENTE  ]],Tabla15[],2,FALSE)</f>
        <v>ENERGY PROJECT GROUP S.A.C.</v>
      </c>
      <c r="C2575" s="1" t="str">
        <f>VLOOKUP(Tabla3[[#This Row],[COD . CLIENTE  ]],CREDITO[],4,FALSE)</f>
        <v>Crédito 45 días</v>
      </c>
      <c r="D2575" s="1" t="str">
        <f>VLOOKUP(Tabla3[[#This Row],[COD . CLIENTE  ]],CREDITO[],6,FALSE)</f>
        <v>AB</v>
      </c>
    </row>
    <row r="2576" spans="1:4" x14ac:dyDescent="0.25">
      <c r="A2576" s="3" t="s">
        <v>4467</v>
      </c>
      <c r="B2576" s="8" t="str">
        <f>VLOOKUP(Tabla3[[#This Row],[COD . CLIENTE  ]],Tabla15[],2,FALSE)</f>
        <v>AGUIRRE ESTRADA LUIS ALFREDO</v>
      </c>
      <c r="C2576" s="1" t="e">
        <f>VLOOKUP(Tabla3[[#This Row],[COD . CLIENTE  ]],CREDITO[],4,FALSE)</f>
        <v>#N/A</v>
      </c>
      <c r="D2576" s="1" t="e">
        <f>VLOOKUP(Tabla3[[#This Row],[COD . CLIENTE  ]],CREDITO[],6,FALSE)</f>
        <v>#N/A</v>
      </c>
    </row>
    <row r="2577" spans="1:4" x14ac:dyDescent="0.25">
      <c r="A2577" s="3" t="s">
        <v>5864</v>
      </c>
      <c r="B2577" s="8" t="str">
        <f>VLOOKUP(Tabla3[[#This Row],[COD . CLIENTE  ]],Tabla15[],2,FALSE)</f>
        <v>TALLERES REUNIDOS E I R LTDA</v>
      </c>
      <c r="C2577" s="1" t="e">
        <f>VLOOKUP(Tabla3[[#This Row],[COD . CLIENTE  ]],CREDITO[],4,FALSE)</f>
        <v>#N/A</v>
      </c>
      <c r="D2577" s="1" t="e">
        <f>VLOOKUP(Tabla3[[#This Row],[COD . CLIENTE  ]],CREDITO[],6,FALSE)</f>
        <v>#N/A</v>
      </c>
    </row>
    <row r="2578" spans="1:4" x14ac:dyDescent="0.25">
      <c r="A2578" s="3" t="s">
        <v>6316</v>
      </c>
      <c r="B2578" s="8" t="str">
        <f>VLOOKUP(Tabla3[[#This Row],[COD . CLIENTE  ]],Tabla15[],2,FALSE)</f>
        <v>CAMAL FRIGORIFICO LURIN SAC</v>
      </c>
      <c r="C2578" s="1" t="e">
        <f>VLOOKUP(Tabla3[[#This Row],[COD . CLIENTE  ]],CREDITO[],4,FALSE)</f>
        <v>#N/A</v>
      </c>
      <c r="D2578" s="1" t="e">
        <f>VLOOKUP(Tabla3[[#This Row],[COD . CLIENTE  ]],CREDITO[],6,FALSE)</f>
        <v>#N/A</v>
      </c>
    </row>
    <row r="2579" spans="1:4" x14ac:dyDescent="0.25">
      <c r="A2579" s="3" t="s">
        <v>9593</v>
      </c>
      <c r="B2579" s="8" t="str">
        <f>VLOOKUP(Tabla3[[#This Row],[COD . CLIENTE  ]],Tabla15[],2,FALSE)</f>
        <v>INVERSIONES Y REPRESENTACIONES CABRERA S.A.C.</v>
      </c>
      <c r="C2579" s="1" t="e">
        <f>VLOOKUP(Tabla3[[#This Row],[COD . CLIENTE  ]],CREDITO[],4,FALSE)</f>
        <v>#N/A</v>
      </c>
      <c r="D2579" s="1" t="e">
        <f>VLOOKUP(Tabla3[[#This Row],[COD . CLIENTE  ]],CREDITO[],6,FALSE)</f>
        <v>#N/A</v>
      </c>
    </row>
    <row r="2580" spans="1:4" x14ac:dyDescent="0.25">
      <c r="A2580" s="3" t="s">
        <v>22871</v>
      </c>
      <c r="B2580" s="8" t="e">
        <f>VLOOKUP(Tabla3[[#This Row],[COD . CLIENTE  ]],Tabla15[],2,FALSE)</f>
        <v>#N/A</v>
      </c>
      <c r="C2580" s="1" t="e">
        <f>VLOOKUP(Tabla3[[#This Row],[COD . CLIENTE  ]],CREDITO[],4,FALSE)</f>
        <v>#N/A</v>
      </c>
      <c r="D2580" s="1" t="e">
        <f>VLOOKUP(Tabla3[[#This Row],[COD . CLIENTE  ]],CREDITO[],6,FALSE)</f>
        <v>#N/A</v>
      </c>
    </row>
    <row r="2581" spans="1:4" x14ac:dyDescent="0.25">
      <c r="A2581" s="3" t="s">
        <v>10028</v>
      </c>
      <c r="B2581" s="8" t="str">
        <f>VLOOKUP(Tabla3[[#This Row],[COD . CLIENTE  ]],Tabla15[],2,FALSE)</f>
        <v>TEKNICA GROUP SAC</v>
      </c>
      <c r="C2581" s="1" t="e">
        <f>VLOOKUP(Tabla3[[#This Row],[COD . CLIENTE  ]],CREDITO[],4,FALSE)</f>
        <v>#N/A</v>
      </c>
      <c r="D2581" s="1" t="e">
        <f>VLOOKUP(Tabla3[[#This Row],[COD . CLIENTE  ]],CREDITO[],6,FALSE)</f>
        <v>#N/A</v>
      </c>
    </row>
    <row r="2582" spans="1:4" x14ac:dyDescent="0.25">
      <c r="A2582" s="3" t="s">
        <v>6654</v>
      </c>
      <c r="B2582" s="8" t="str">
        <f>VLOOKUP(Tabla3[[#This Row],[COD . CLIENTE  ]],Tabla15[],2,FALSE)</f>
        <v>FRIO GLOBAL S.A.C</v>
      </c>
      <c r="C2582" s="1" t="e">
        <f>VLOOKUP(Tabla3[[#This Row],[COD . CLIENTE  ]],CREDITO[],4,FALSE)</f>
        <v>#N/A</v>
      </c>
      <c r="D2582" s="1" t="e">
        <f>VLOOKUP(Tabla3[[#This Row],[COD . CLIENTE  ]],CREDITO[],6,FALSE)</f>
        <v>#N/A</v>
      </c>
    </row>
    <row r="2583" spans="1:4" x14ac:dyDescent="0.25">
      <c r="A2583" s="3" t="s">
        <v>9841</v>
      </c>
      <c r="B2583" s="8" t="str">
        <f>VLOOKUP(Tabla3[[#This Row],[COD . CLIENTE  ]],Tabla15[],2,FALSE)</f>
        <v>BLUE FROST SERVICIOS INTEGRALES S.A.C.</v>
      </c>
      <c r="C2583" s="1" t="e">
        <f>VLOOKUP(Tabla3[[#This Row],[COD . CLIENTE  ]],CREDITO[],4,FALSE)</f>
        <v>#N/A</v>
      </c>
      <c r="D2583" s="1" t="e">
        <f>VLOOKUP(Tabla3[[#This Row],[COD . CLIENTE  ]],CREDITO[],6,FALSE)</f>
        <v>#N/A</v>
      </c>
    </row>
    <row r="2584" spans="1:4" x14ac:dyDescent="0.25">
      <c r="A2584" s="3" t="s">
        <v>8810</v>
      </c>
      <c r="B2584" s="8" t="str">
        <f>VLOOKUP(Tabla3[[#This Row],[COD . CLIENTE  ]],Tabla15[],2,FALSE)</f>
        <v>N &amp; V MULTIMARCAS SOCIEDAD COMERCIAL DE RESPONSABI</v>
      </c>
      <c r="C2584" s="1" t="e">
        <f>VLOOKUP(Tabla3[[#This Row],[COD . CLIENTE  ]],CREDITO[],4,FALSE)</f>
        <v>#N/A</v>
      </c>
      <c r="D2584" s="1" t="e">
        <f>VLOOKUP(Tabla3[[#This Row],[COD . CLIENTE  ]],CREDITO[],6,FALSE)</f>
        <v>#N/A</v>
      </c>
    </row>
    <row r="2585" spans="1:4" x14ac:dyDescent="0.25">
      <c r="A2585" s="3" t="s">
        <v>10623</v>
      </c>
      <c r="B2585" s="8" t="str">
        <f>VLOOKUP(Tabla3[[#This Row],[COD . CLIENTE  ]],Tabla15[],2,FALSE)</f>
        <v>COMERCIALIZADORA ABYSEM S.A.C.</v>
      </c>
      <c r="C2585" s="1" t="e">
        <f>VLOOKUP(Tabla3[[#This Row],[COD . CLIENTE  ]],CREDITO[],4,FALSE)</f>
        <v>#N/A</v>
      </c>
      <c r="D2585" s="1" t="e">
        <f>VLOOKUP(Tabla3[[#This Row],[COD . CLIENTE  ]],CREDITO[],6,FALSE)</f>
        <v>#N/A</v>
      </c>
    </row>
    <row r="2586" spans="1:4" x14ac:dyDescent="0.25">
      <c r="A2586" s="3" t="s">
        <v>11120</v>
      </c>
      <c r="B2586" s="8" t="str">
        <f>VLOOKUP(Tabla3[[#This Row],[COD . CLIENTE  ]],Tabla15[],2,FALSE)</f>
        <v>BUILDING ACTION S.A.C.</v>
      </c>
      <c r="C2586" s="1" t="e">
        <f>VLOOKUP(Tabla3[[#This Row],[COD . CLIENTE  ]],CREDITO[],4,FALSE)</f>
        <v>#N/A</v>
      </c>
      <c r="D2586" s="1" t="e">
        <f>VLOOKUP(Tabla3[[#This Row],[COD . CLIENTE  ]],CREDITO[],6,FALSE)</f>
        <v>#N/A</v>
      </c>
    </row>
    <row r="2587" spans="1:4" x14ac:dyDescent="0.25">
      <c r="A2587" s="3" t="s">
        <v>8878</v>
      </c>
      <c r="B2587" s="8" t="str">
        <f>VLOOKUP(Tabla3[[#This Row],[COD . CLIENTE  ]],Tabla15[],2,FALSE)</f>
        <v>JC REFRIGERACION S.A.C.</v>
      </c>
      <c r="C2587" s="1" t="e">
        <f>VLOOKUP(Tabla3[[#This Row],[COD . CLIENTE  ]],CREDITO[],4,FALSE)</f>
        <v>#N/A</v>
      </c>
      <c r="D2587" s="1" t="e">
        <f>VLOOKUP(Tabla3[[#This Row],[COD . CLIENTE  ]],CREDITO[],6,FALSE)</f>
        <v>#N/A</v>
      </c>
    </row>
    <row r="2588" spans="1:4" x14ac:dyDescent="0.25">
      <c r="A2588" s="3" t="s">
        <v>8323</v>
      </c>
      <c r="B2588" s="8" t="str">
        <f>VLOOKUP(Tabla3[[#This Row],[COD . CLIENTE  ]],Tabla15[],2,FALSE)</f>
        <v>NEGOCIACIONES CARYDER S.A.C.</v>
      </c>
      <c r="C2588" s="1" t="e">
        <f>VLOOKUP(Tabla3[[#This Row],[COD . CLIENTE  ]],CREDITO[],4,FALSE)</f>
        <v>#N/A</v>
      </c>
      <c r="D2588" s="1" t="e">
        <f>VLOOKUP(Tabla3[[#This Row],[COD . CLIENTE  ]],CREDITO[],6,FALSE)</f>
        <v>#N/A</v>
      </c>
    </row>
    <row r="2589" spans="1:4" x14ac:dyDescent="0.25">
      <c r="A2589" s="3" t="s">
        <v>10871</v>
      </c>
      <c r="B2589" s="8" t="str">
        <f>VLOOKUP(Tabla3[[#This Row],[COD . CLIENTE  ]],Tabla15[],2,FALSE)</f>
        <v>HVAC SUPPORT PERU S.A.C.</v>
      </c>
      <c r="C2589" s="1" t="e">
        <f>VLOOKUP(Tabla3[[#This Row],[COD . CLIENTE  ]],CREDITO[],4,FALSE)</f>
        <v>#N/A</v>
      </c>
      <c r="D2589" s="1" t="e">
        <f>VLOOKUP(Tabla3[[#This Row],[COD . CLIENTE  ]],CREDITO[],6,FALSE)</f>
        <v>#N/A</v>
      </c>
    </row>
    <row r="2590" spans="1:4" x14ac:dyDescent="0.25">
      <c r="A2590" s="3" t="s">
        <v>9711</v>
      </c>
      <c r="B2590" s="8" t="str">
        <f>VLOOKUP(Tabla3[[#This Row],[COD . CLIENTE  ]],Tabla15[],2,FALSE)</f>
        <v>JE REFRIGERACION S.A.C.</v>
      </c>
      <c r="C2590" s="1" t="e">
        <f>VLOOKUP(Tabla3[[#This Row],[COD . CLIENTE  ]],CREDITO[],4,FALSE)</f>
        <v>#N/A</v>
      </c>
      <c r="D2590" s="1" t="e">
        <f>VLOOKUP(Tabla3[[#This Row],[COD . CLIENTE  ]],CREDITO[],6,FALSE)</f>
        <v>#N/A</v>
      </c>
    </row>
    <row r="2591" spans="1:4" x14ac:dyDescent="0.25">
      <c r="A2591" s="3" t="s">
        <v>22872</v>
      </c>
      <c r="B2591" s="8" t="e">
        <f>VLOOKUP(Tabla3[[#This Row],[COD . CLIENTE  ]],Tabla15[],2,FALSE)</f>
        <v>#N/A</v>
      </c>
      <c r="C2591" s="1" t="e">
        <f>VLOOKUP(Tabla3[[#This Row],[COD . CLIENTE  ]],CREDITO[],4,FALSE)</f>
        <v>#N/A</v>
      </c>
      <c r="D2591" s="1" t="e">
        <f>VLOOKUP(Tabla3[[#This Row],[COD . CLIENTE  ]],CREDITO[],6,FALSE)</f>
        <v>#N/A</v>
      </c>
    </row>
    <row r="2592" spans="1:4" x14ac:dyDescent="0.25">
      <c r="A2592" s="3" t="s">
        <v>4556</v>
      </c>
      <c r="B2592" s="8" t="str">
        <f>VLOOKUP(Tabla3[[#This Row],[COD . CLIENTE  ]],Tabla15[],2,FALSE)</f>
        <v>TOCTO ULLOA AUSTRAGILDA</v>
      </c>
      <c r="C2592" s="1" t="e">
        <f>VLOOKUP(Tabla3[[#This Row],[COD . CLIENTE  ]],CREDITO[],4,FALSE)</f>
        <v>#N/A</v>
      </c>
      <c r="D2592" s="1" t="e">
        <f>VLOOKUP(Tabla3[[#This Row],[COD . CLIENTE  ]],CREDITO[],6,FALSE)</f>
        <v>#N/A</v>
      </c>
    </row>
    <row r="2593" spans="1:4" x14ac:dyDescent="0.25">
      <c r="A2593" s="3" t="s">
        <v>11066</v>
      </c>
      <c r="B2593" s="8" t="str">
        <f>VLOOKUP(Tabla3[[#This Row],[COD . CLIENTE  ]],Tabla15[],2,FALSE)</f>
        <v>PASAJEROS ALLINBUS S.A.C.</v>
      </c>
      <c r="C2593" s="1" t="e">
        <f>VLOOKUP(Tabla3[[#This Row],[COD . CLIENTE  ]],CREDITO[],4,FALSE)</f>
        <v>#N/A</v>
      </c>
      <c r="D2593" s="1" t="e">
        <f>VLOOKUP(Tabla3[[#This Row],[COD . CLIENTE  ]],CREDITO[],6,FALSE)</f>
        <v>#N/A</v>
      </c>
    </row>
    <row r="2594" spans="1:4" x14ac:dyDescent="0.25">
      <c r="A2594" s="3" t="s">
        <v>22873</v>
      </c>
      <c r="B2594" s="8" t="e">
        <f>VLOOKUP(Tabla3[[#This Row],[COD . CLIENTE  ]],Tabla15[],2,FALSE)</f>
        <v>#N/A</v>
      </c>
      <c r="C2594" s="1" t="e">
        <f>VLOOKUP(Tabla3[[#This Row],[COD . CLIENTE  ]],CREDITO[],4,FALSE)</f>
        <v>#N/A</v>
      </c>
      <c r="D2594" s="1" t="e">
        <f>VLOOKUP(Tabla3[[#This Row],[COD . CLIENTE  ]],CREDITO[],6,FALSE)</f>
        <v>#N/A</v>
      </c>
    </row>
    <row r="2595" spans="1:4" x14ac:dyDescent="0.25">
      <c r="A2595" s="3" t="s">
        <v>22874</v>
      </c>
      <c r="B2595" s="8" t="e">
        <f>VLOOKUP(Tabla3[[#This Row],[COD . CLIENTE  ]],Tabla15[],2,FALSE)</f>
        <v>#N/A</v>
      </c>
      <c r="C2595" s="1" t="e">
        <f>VLOOKUP(Tabla3[[#This Row],[COD . CLIENTE  ]],CREDITO[],4,FALSE)</f>
        <v>#N/A</v>
      </c>
      <c r="D2595" s="1" t="e">
        <f>VLOOKUP(Tabla3[[#This Row],[COD . CLIENTE  ]],CREDITO[],6,FALSE)</f>
        <v>#N/A</v>
      </c>
    </row>
    <row r="2596" spans="1:4" x14ac:dyDescent="0.25">
      <c r="A2596" s="3" t="s">
        <v>22875</v>
      </c>
      <c r="B2596" s="8" t="e">
        <f>VLOOKUP(Tabla3[[#This Row],[COD . CLIENTE  ]],Tabla15[],2,FALSE)</f>
        <v>#N/A</v>
      </c>
      <c r="C2596" s="1" t="e">
        <f>VLOOKUP(Tabla3[[#This Row],[COD . CLIENTE  ]],CREDITO[],4,FALSE)</f>
        <v>#N/A</v>
      </c>
      <c r="D2596" s="1" t="e">
        <f>VLOOKUP(Tabla3[[#This Row],[COD . CLIENTE  ]],CREDITO[],6,FALSE)</f>
        <v>#N/A</v>
      </c>
    </row>
    <row r="2597" spans="1:4" x14ac:dyDescent="0.25">
      <c r="A2597" s="3" t="s">
        <v>22875</v>
      </c>
      <c r="B2597" s="8" t="e">
        <f>VLOOKUP(Tabla3[[#This Row],[COD . CLIENTE  ]],Tabla15[],2,FALSE)</f>
        <v>#N/A</v>
      </c>
      <c r="C2597" s="1" t="e">
        <f>VLOOKUP(Tabla3[[#This Row],[COD . CLIENTE  ]],CREDITO[],4,FALSE)</f>
        <v>#N/A</v>
      </c>
      <c r="D2597" s="1" t="e">
        <f>VLOOKUP(Tabla3[[#This Row],[COD . CLIENTE  ]],CREDITO[],6,FALSE)</f>
        <v>#N/A</v>
      </c>
    </row>
    <row r="2598" spans="1:4" x14ac:dyDescent="0.25">
      <c r="A2598" s="3" t="s">
        <v>22876</v>
      </c>
      <c r="B2598" s="8" t="e">
        <f>VLOOKUP(Tabla3[[#This Row],[COD . CLIENTE  ]],Tabla15[],2,FALSE)</f>
        <v>#N/A</v>
      </c>
      <c r="C2598" s="1" t="e">
        <f>VLOOKUP(Tabla3[[#This Row],[COD . CLIENTE  ]],CREDITO[],4,FALSE)</f>
        <v>#N/A</v>
      </c>
      <c r="D2598" s="1" t="e">
        <f>VLOOKUP(Tabla3[[#This Row],[COD . CLIENTE  ]],CREDITO[],6,FALSE)</f>
        <v>#N/A</v>
      </c>
    </row>
    <row r="2599" spans="1:4" x14ac:dyDescent="0.25">
      <c r="A2599" s="3" t="s">
        <v>11572</v>
      </c>
      <c r="B2599" s="8" t="str">
        <f>VLOOKUP(Tabla3[[#This Row],[COD . CLIENTE  ]],Tabla15[],2,FALSE)</f>
        <v>GUDE ARMADORES S.L</v>
      </c>
      <c r="C2599" s="1" t="e">
        <f>VLOOKUP(Tabla3[[#This Row],[COD . CLIENTE  ]],CREDITO[],4,FALSE)</f>
        <v>#N/A</v>
      </c>
      <c r="D2599" s="1" t="e">
        <f>VLOOKUP(Tabla3[[#This Row],[COD . CLIENTE  ]],CREDITO[],6,FALSE)</f>
        <v>#N/A</v>
      </c>
    </row>
    <row r="2600" spans="1:4" x14ac:dyDescent="0.25">
      <c r="A2600" s="3" t="s">
        <v>8810</v>
      </c>
      <c r="B2600" s="8" t="str">
        <f>VLOOKUP(Tabla3[[#This Row],[COD . CLIENTE  ]],Tabla15[],2,FALSE)</f>
        <v>N &amp; V MULTIMARCAS SOCIEDAD COMERCIAL DE RESPONSABI</v>
      </c>
      <c r="C2600" s="1" t="e">
        <f>VLOOKUP(Tabla3[[#This Row],[COD . CLIENTE  ]],CREDITO[],4,FALSE)</f>
        <v>#N/A</v>
      </c>
      <c r="D2600" s="1" t="e">
        <f>VLOOKUP(Tabla3[[#This Row],[COD . CLIENTE  ]],CREDITO[],6,FALSE)</f>
        <v>#N/A</v>
      </c>
    </row>
    <row r="2601" spans="1:4" x14ac:dyDescent="0.25">
      <c r="A2601" s="3" t="s">
        <v>7435</v>
      </c>
      <c r="B2601" s="8" t="str">
        <f>VLOOKUP(Tabla3[[#This Row],[COD . CLIENTE  ]],Tabla15[],2,FALSE)</f>
        <v>ASAP CONSULTING GROUP S.A.C.</v>
      </c>
      <c r="C2601" s="1" t="e">
        <f>VLOOKUP(Tabla3[[#This Row],[COD . CLIENTE  ]],CREDITO[],4,FALSE)</f>
        <v>#N/A</v>
      </c>
      <c r="D2601" s="1" t="e">
        <f>VLOOKUP(Tabla3[[#This Row],[COD . CLIENTE  ]],CREDITO[],6,FALSE)</f>
        <v>#N/A</v>
      </c>
    </row>
    <row r="2602" spans="1:4" x14ac:dyDescent="0.25">
      <c r="A2602" s="3" t="s">
        <v>22218</v>
      </c>
      <c r="B2602" s="8" t="str">
        <f>VLOOKUP(Tabla3[[#This Row],[COD . CLIENTE  ]],Tabla15[],2,FALSE)</f>
        <v>MANTENIMIENTO Y SERVICIOS METAL MECANICA SAC</v>
      </c>
      <c r="C2602" s="1" t="e">
        <f>VLOOKUP(Tabla3[[#This Row],[COD . CLIENTE  ]],CREDITO[],4,FALSE)</f>
        <v>#N/A</v>
      </c>
      <c r="D2602" s="1" t="e">
        <f>VLOOKUP(Tabla3[[#This Row],[COD . CLIENTE  ]],CREDITO[],6,FALSE)</f>
        <v>#N/A</v>
      </c>
    </row>
    <row r="2603" spans="1:4" x14ac:dyDescent="0.25">
      <c r="A2603" s="3" t="s">
        <v>9409</v>
      </c>
      <c r="B2603" s="8" t="str">
        <f>VLOOKUP(Tabla3[[#This Row],[COD . CLIENTE  ]],Tabla15[],2,FALSE)</f>
        <v>REFRIGERACION INDUSTRIAL Y SERVICIOS LOGISTICOS J Y M S.R.L.</v>
      </c>
      <c r="C2603" s="1" t="e">
        <f>VLOOKUP(Tabla3[[#This Row],[COD . CLIENTE  ]],CREDITO[],4,FALSE)</f>
        <v>#N/A</v>
      </c>
      <c r="D2603" s="1" t="e">
        <f>VLOOKUP(Tabla3[[#This Row],[COD . CLIENTE  ]],CREDITO[],6,FALSE)</f>
        <v>#N/A</v>
      </c>
    </row>
    <row r="2604" spans="1:4" x14ac:dyDescent="0.25">
      <c r="A2604" s="3" t="s">
        <v>9017</v>
      </c>
      <c r="B2604" s="8" t="str">
        <f>VLOOKUP(Tabla3[[#This Row],[COD . CLIENTE  ]],Tabla15[],2,FALSE)</f>
        <v>RS CONTROL SERVICE E.I.R.L.</v>
      </c>
      <c r="C2604" s="1" t="e">
        <f>VLOOKUP(Tabla3[[#This Row],[COD . CLIENTE  ]],CREDITO[],4,FALSE)</f>
        <v>#N/A</v>
      </c>
      <c r="D2604" s="1" t="e">
        <f>VLOOKUP(Tabla3[[#This Row],[COD . CLIENTE  ]],CREDITO[],6,FALSE)</f>
        <v>#N/A</v>
      </c>
    </row>
    <row r="2605" spans="1:4" x14ac:dyDescent="0.25">
      <c r="A2605" s="3" t="s">
        <v>22905</v>
      </c>
      <c r="B2605" s="8" t="e">
        <f>VLOOKUP(Tabla3[[#This Row],[COD . CLIENTE  ]],Tabla15[],2,FALSE)</f>
        <v>#N/A</v>
      </c>
      <c r="C2605" s="1" t="e">
        <f>VLOOKUP(Tabla3[[#This Row],[COD . CLIENTE  ]],CREDITO[],4,FALSE)</f>
        <v>#N/A</v>
      </c>
      <c r="D2605" s="1" t="e">
        <f>VLOOKUP(Tabla3[[#This Row],[COD . CLIENTE  ]],CREDITO[],6,FALSE)</f>
        <v>#N/A</v>
      </c>
    </row>
    <row r="2606" spans="1:4" x14ac:dyDescent="0.25">
      <c r="A2606" s="3" t="s">
        <v>10565</v>
      </c>
      <c r="B2606" s="8" t="str">
        <f>VLOOKUP(Tabla3[[#This Row],[COD . CLIENTE  ]],Tabla15[],2,FALSE)</f>
        <v>CESETEL &amp; AIR E.I.R.L.</v>
      </c>
      <c r="C2606" s="1" t="e">
        <f>VLOOKUP(Tabla3[[#This Row],[COD . CLIENTE  ]],CREDITO[],4,FALSE)</f>
        <v>#N/A</v>
      </c>
      <c r="D2606" s="1" t="e">
        <f>VLOOKUP(Tabla3[[#This Row],[COD . CLIENTE  ]],CREDITO[],6,FALSE)</f>
        <v>#N/A</v>
      </c>
    </row>
    <row r="2607" spans="1:4" x14ac:dyDescent="0.25">
      <c r="A2607" s="3" t="s">
        <v>21923</v>
      </c>
      <c r="B2607" s="8" t="str">
        <f>VLOOKUP(Tabla3[[#This Row],[COD . CLIENTE  ]],Tabla15[],2,FALSE)</f>
        <v>DISTRIBUIDORA NDUSTRIAL CARTER SAC</v>
      </c>
      <c r="C2607" s="1" t="e">
        <f>VLOOKUP(Tabla3[[#This Row],[COD . CLIENTE  ]],CREDITO[],4,FALSE)</f>
        <v>#N/A</v>
      </c>
      <c r="D2607" s="1" t="e">
        <f>VLOOKUP(Tabla3[[#This Row],[COD . CLIENTE  ]],CREDITO[],6,FALSE)</f>
        <v>#N/A</v>
      </c>
    </row>
    <row r="2608" spans="1:4" x14ac:dyDescent="0.25">
      <c r="A2608" s="3" t="s">
        <v>5435</v>
      </c>
      <c r="B2608" s="8" t="str">
        <f>VLOOKUP(Tabla3[[#This Row],[COD . CLIENTE  ]],Tabla15[],2,FALSE)</f>
        <v>PAREJA ROMERO FELIX ANTONIO</v>
      </c>
      <c r="C2608" s="1" t="e">
        <f>VLOOKUP(Tabla3[[#This Row],[COD . CLIENTE  ]],CREDITO[],4,FALSE)</f>
        <v>#N/A</v>
      </c>
      <c r="D2608" s="1" t="e">
        <f>VLOOKUP(Tabla3[[#This Row],[COD . CLIENTE  ]],CREDITO[],6,FALSE)</f>
        <v>#N/A</v>
      </c>
    </row>
    <row r="2609" spans="1:4" x14ac:dyDescent="0.25">
      <c r="A2609" s="3" t="s">
        <v>4954</v>
      </c>
      <c r="B2609" s="8" t="str">
        <f>VLOOKUP(Tabla3[[#This Row],[COD . CLIENTE  ]],Tabla15[],2,FALSE)</f>
        <v>GOMEZ ABREGU TITO PERCY</v>
      </c>
      <c r="C2609" s="1" t="e">
        <f>VLOOKUP(Tabla3[[#This Row],[COD . CLIENTE  ]],CREDITO[],4,FALSE)</f>
        <v>#N/A</v>
      </c>
      <c r="D2609" s="1" t="e">
        <f>VLOOKUP(Tabla3[[#This Row],[COD . CLIENTE  ]],CREDITO[],6,FALSE)</f>
        <v>#N/A</v>
      </c>
    </row>
    <row r="2610" spans="1:4" x14ac:dyDescent="0.25">
      <c r="A2610" s="3" t="s">
        <v>10377</v>
      </c>
      <c r="B2610" s="8" t="str">
        <f>VLOOKUP(Tabla3[[#This Row],[COD . CLIENTE  ]],Tabla15[],2,FALSE)</f>
        <v>MYM PROJECTS S.A.C.</v>
      </c>
      <c r="C2610" s="1" t="str">
        <f>VLOOKUP(Tabla3[[#This Row],[COD . CLIENTE  ]],CREDITO[],4,FALSE)</f>
        <v>CHEQUE DIF 30DIAS CONTRA ENTREGA</v>
      </c>
      <c r="D2610" s="1" t="str">
        <f>VLOOKUP(Tabla3[[#This Row],[COD . CLIENTE  ]],CREDITO[],6,FALSE)</f>
        <v>MERIE TINEO</v>
      </c>
    </row>
    <row r="2611" spans="1:4" x14ac:dyDescent="0.25">
      <c r="A2611" s="3" t="s">
        <v>7642</v>
      </c>
      <c r="B2611" s="8" t="str">
        <f>VLOOKUP(Tabla3[[#This Row],[COD . CLIENTE  ]],Tabla15[],2,FALSE)</f>
        <v>CORPORACION RIM SOCIEDAD ANONIMA CERRADA</v>
      </c>
      <c r="C2611" s="1" t="e">
        <f>VLOOKUP(Tabla3[[#This Row],[COD . CLIENTE  ]],CREDITO[],4,FALSE)</f>
        <v>#N/A</v>
      </c>
      <c r="D2611" s="1" t="e">
        <f>VLOOKUP(Tabla3[[#This Row],[COD . CLIENTE  ]],CREDITO[],6,FALSE)</f>
        <v>#N/A</v>
      </c>
    </row>
    <row r="2612" spans="1:4" x14ac:dyDescent="0.25">
      <c r="A2612" s="3" t="s">
        <v>22906</v>
      </c>
      <c r="B2612" s="8" t="e">
        <f>VLOOKUP(Tabla3[[#This Row],[COD . CLIENTE  ]],Tabla15[],2,FALSE)</f>
        <v>#N/A</v>
      </c>
      <c r="C2612" s="1" t="e">
        <f>VLOOKUP(Tabla3[[#This Row],[COD . CLIENTE  ]],CREDITO[],4,FALSE)</f>
        <v>#N/A</v>
      </c>
      <c r="D2612" s="1" t="e">
        <f>VLOOKUP(Tabla3[[#This Row],[COD . CLIENTE  ]],CREDITO[],6,FALSE)</f>
        <v>#N/A</v>
      </c>
    </row>
    <row r="2613" spans="1:4" x14ac:dyDescent="0.25">
      <c r="A2613" s="3" t="s">
        <v>6854</v>
      </c>
      <c r="B2613" s="8" t="str">
        <f>VLOOKUP(Tabla3[[#This Row],[COD . CLIENTE  ]],Tabla15[],2,FALSE)</f>
        <v>DEPRODECA S.A.C.</v>
      </c>
      <c r="C2613" s="1" t="e">
        <f>VLOOKUP(Tabla3[[#This Row],[COD . CLIENTE  ]],CREDITO[],4,FALSE)</f>
        <v>#N/A</v>
      </c>
      <c r="D2613" s="1" t="e">
        <f>VLOOKUP(Tabla3[[#This Row],[COD . CLIENTE  ]],CREDITO[],6,FALSE)</f>
        <v>#N/A</v>
      </c>
    </row>
    <row r="2614" spans="1:4" x14ac:dyDescent="0.25">
      <c r="A2614" s="3" t="s">
        <v>11055</v>
      </c>
      <c r="B2614" s="8" t="str">
        <f>VLOOKUP(Tabla3[[#This Row],[COD . CLIENTE  ]],Tabla15[],2,FALSE)</f>
        <v>GRUPO HAC INDUSTRIAL S.A.C.</v>
      </c>
      <c r="C2614" s="1" t="e">
        <f>VLOOKUP(Tabla3[[#This Row],[COD . CLIENTE  ]],CREDITO[],4,FALSE)</f>
        <v>#N/A</v>
      </c>
      <c r="D2614" s="1" t="e">
        <f>VLOOKUP(Tabla3[[#This Row],[COD . CLIENTE  ]],CREDITO[],6,FALSE)</f>
        <v>#N/A</v>
      </c>
    </row>
    <row r="2615" spans="1:4" x14ac:dyDescent="0.25">
      <c r="A2615" s="3" t="s">
        <v>4447</v>
      </c>
      <c r="B2615" s="8" t="str">
        <f>VLOOKUP(Tabla3[[#This Row],[COD . CLIENTE  ]],Tabla15[],2,FALSE)</f>
        <v>TERMOCONFORT S.R.L.</v>
      </c>
      <c r="C2615" s="1" t="e">
        <f>VLOOKUP(Tabla3[[#This Row],[COD . CLIENTE  ]],CREDITO[],4,FALSE)</f>
        <v>#N/A</v>
      </c>
      <c r="D2615" s="1" t="e">
        <f>VLOOKUP(Tabla3[[#This Row],[COD . CLIENTE  ]],CREDITO[],6,FALSE)</f>
        <v>#N/A</v>
      </c>
    </row>
    <row r="2616" spans="1:4" x14ac:dyDescent="0.25">
      <c r="A2616" s="3" t="s">
        <v>4954</v>
      </c>
      <c r="B2616" s="8" t="str">
        <f>VLOOKUP(Tabla3[[#This Row],[COD . CLIENTE  ]],Tabla15[],2,FALSE)</f>
        <v>GOMEZ ABREGU TITO PERCY</v>
      </c>
      <c r="C2616" s="1" t="e">
        <f>VLOOKUP(Tabla3[[#This Row],[COD . CLIENTE  ]],CREDITO[],4,FALSE)</f>
        <v>#N/A</v>
      </c>
      <c r="D2616" s="1" t="e">
        <f>VLOOKUP(Tabla3[[#This Row],[COD . CLIENTE  ]],CREDITO[],6,FALSE)</f>
        <v>#N/A</v>
      </c>
    </row>
    <row r="2617" spans="1:4" x14ac:dyDescent="0.25">
      <c r="A2617" s="3" t="s">
        <v>11300</v>
      </c>
      <c r="B2617" s="8" t="str">
        <f>VLOOKUP(Tabla3[[#This Row],[COD . CLIENTE  ]],Tabla15[],2,FALSE)</f>
        <v>LUCAS CORPORACION INDUSTRIAL Y COMERCIAL E.I.R.L.</v>
      </c>
      <c r="C2617" s="1" t="e">
        <f>VLOOKUP(Tabla3[[#This Row],[COD . CLIENTE  ]],CREDITO[],4,FALSE)</f>
        <v>#N/A</v>
      </c>
      <c r="D2617" s="1" t="e">
        <f>VLOOKUP(Tabla3[[#This Row],[COD . CLIENTE  ]],CREDITO[],6,FALSE)</f>
        <v>#N/A</v>
      </c>
    </row>
    <row r="2618" spans="1:4" x14ac:dyDescent="0.25">
      <c r="A2618" s="3" t="s">
        <v>6654</v>
      </c>
      <c r="B2618" s="8" t="str">
        <f>VLOOKUP(Tabla3[[#This Row],[COD . CLIENTE  ]],Tabla15[],2,FALSE)</f>
        <v>FRIO GLOBAL S.A.C</v>
      </c>
      <c r="C2618" s="1" t="e">
        <f>VLOOKUP(Tabla3[[#This Row],[COD . CLIENTE  ]],CREDITO[],4,FALSE)</f>
        <v>#N/A</v>
      </c>
      <c r="D2618" s="1" t="e">
        <f>VLOOKUP(Tabla3[[#This Row],[COD . CLIENTE  ]],CREDITO[],6,FALSE)</f>
        <v>#N/A</v>
      </c>
    </row>
    <row r="2619" spans="1:4" x14ac:dyDescent="0.25">
      <c r="A2619" s="3" t="s">
        <v>4467</v>
      </c>
      <c r="B2619" s="8" t="str">
        <f>VLOOKUP(Tabla3[[#This Row],[COD . CLIENTE  ]],Tabla15[],2,FALSE)</f>
        <v>AGUIRRE ESTRADA LUIS ALFREDO</v>
      </c>
      <c r="C2619" s="1" t="e">
        <f>VLOOKUP(Tabla3[[#This Row],[COD . CLIENTE  ]],CREDITO[],4,FALSE)</f>
        <v>#N/A</v>
      </c>
      <c r="D2619" s="1" t="e">
        <f>VLOOKUP(Tabla3[[#This Row],[COD . CLIENTE  ]],CREDITO[],6,FALSE)</f>
        <v>#N/A</v>
      </c>
    </row>
    <row r="2620" spans="1:4" x14ac:dyDescent="0.25">
      <c r="A2620" s="3" t="s">
        <v>11572</v>
      </c>
      <c r="B2620" s="8" t="str">
        <f>VLOOKUP(Tabla3[[#This Row],[COD . CLIENTE  ]],Tabla15[],2,FALSE)</f>
        <v>GUDE ARMADORES S.L</v>
      </c>
      <c r="C2620" s="1" t="e">
        <f>VLOOKUP(Tabla3[[#This Row],[COD . CLIENTE  ]],CREDITO[],4,FALSE)</f>
        <v>#N/A</v>
      </c>
      <c r="D2620" s="1" t="e">
        <f>VLOOKUP(Tabla3[[#This Row],[COD . CLIENTE  ]],CREDITO[],6,FALSE)</f>
        <v>#N/A</v>
      </c>
    </row>
    <row r="2621" spans="1:4" x14ac:dyDescent="0.25">
      <c r="A2621" s="3" t="s">
        <v>4954</v>
      </c>
      <c r="B2621" s="8" t="str">
        <f>VLOOKUP(Tabla3[[#This Row],[COD . CLIENTE  ]],Tabla15[],2,FALSE)</f>
        <v>GOMEZ ABREGU TITO PERCY</v>
      </c>
      <c r="C2621" s="1" t="e">
        <f>VLOOKUP(Tabla3[[#This Row],[COD . CLIENTE  ]],CREDITO[],4,FALSE)</f>
        <v>#N/A</v>
      </c>
      <c r="D2621" s="1" t="e">
        <f>VLOOKUP(Tabla3[[#This Row],[COD . CLIENTE  ]],CREDITO[],6,FALSE)</f>
        <v>#N/A</v>
      </c>
    </row>
    <row r="2622" spans="1:4" x14ac:dyDescent="0.25">
      <c r="A2622" s="3" t="s">
        <v>10495</v>
      </c>
      <c r="B2622" s="8" t="str">
        <f>VLOOKUP(Tabla3[[#This Row],[COD . CLIENTE  ]],Tabla15[],2,FALSE)</f>
        <v>CCM REFRIGERACION Y AIRE S.A.C.</v>
      </c>
      <c r="C2622" s="1" t="e">
        <f>VLOOKUP(Tabla3[[#This Row],[COD . CLIENTE  ]],CREDITO[],4,FALSE)</f>
        <v>#N/A</v>
      </c>
      <c r="D2622" s="1" t="e">
        <f>VLOOKUP(Tabla3[[#This Row],[COD . CLIENTE  ]],CREDITO[],6,FALSE)</f>
        <v>#N/A</v>
      </c>
    </row>
    <row r="2623" spans="1:4" x14ac:dyDescent="0.25">
      <c r="A2623" s="3" t="s">
        <v>22907</v>
      </c>
      <c r="B2623" s="8" t="e">
        <f>VLOOKUP(Tabla3[[#This Row],[COD . CLIENTE  ]],Tabla15[],2,FALSE)</f>
        <v>#N/A</v>
      </c>
      <c r="C2623" s="1" t="e">
        <f>VLOOKUP(Tabla3[[#This Row],[COD . CLIENTE  ]],CREDITO[],4,FALSE)</f>
        <v>#N/A</v>
      </c>
      <c r="D2623" s="1" t="e">
        <f>VLOOKUP(Tabla3[[#This Row],[COD . CLIENTE  ]],CREDITO[],6,FALSE)</f>
        <v>#N/A</v>
      </c>
    </row>
    <row r="2624" spans="1:4" x14ac:dyDescent="0.25">
      <c r="A2624" s="3" t="s">
        <v>11066</v>
      </c>
      <c r="B2624" s="8" t="str">
        <f>VLOOKUP(Tabla3[[#This Row],[COD . CLIENTE  ]],Tabla15[],2,FALSE)</f>
        <v>PASAJEROS ALLINBUS S.A.C.</v>
      </c>
      <c r="C2624" s="1" t="e">
        <f>VLOOKUP(Tabla3[[#This Row],[COD . CLIENTE  ]],CREDITO[],4,FALSE)</f>
        <v>#N/A</v>
      </c>
      <c r="D2624" s="1" t="e">
        <f>VLOOKUP(Tabla3[[#This Row],[COD . CLIENTE  ]],CREDITO[],6,FALSE)</f>
        <v>#N/A</v>
      </c>
    </row>
    <row r="2625" spans="1:4" x14ac:dyDescent="0.25">
      <c r="A2625" s="3" t="s">
        <v>22908</v>
      </c>
      <c r="B2625" s="8" t="e">
        <f>VLOOKUP(Tabla3[[#This Row],[COD . CLIENTE  ]],Tabla15[],2,FALSE)</f>
        <v>#N/A</v>
      </c>
      <c r="C2625" s="1" t="e">
        <f>VLOOKUP(Tabla3[[#This Row],[COD . CLIENTE  ]],CREDITO[],4,FALSE)</f>
        <v>#N/A</v>
      </c>
      <c r="D2625" s="1" t="e">
        <f>VLOOKUP(Tabla3[[#This Row],[COD . CLIENTE  ]],CREDITO[],6,FALSE)</f>
        <v>#N/A</v>
      </c>
    </row>
    <row r="2626" spans="1:4" x14ac:dyDescent="0.25">
      <c r="A2626" s="3" t="s">
        <v>22875</v>
      </c>
      <c r="B2626" s="8" t="e">
        <f>VLOOKUP(Tabla3[[#This Row],[COD . CLIENTE  ]],Tabla15[],2,FALSE)</f>
        <v>#N/A</v>
      </c>
      <c r="C2626" s="1" t="e">
        <f>VLOOKUP(Tabla3[[#This Row],[COD . CLIENTE  ]],CREDITO[],4,FALSE)</f>
        <v>#N/A</v>
      </c>
      <c r="D2626" s="1" t="e">
        <f>VLOOKUP(Tabla3[[#This Row],[COD . CLIENTE  ]],CREDITO[],6,FALSE)</f>
        <v>#N/A</v>
      </c>
    </row>
    <row r="2627" spans="1:4" x14ac:dyDescent="0.25">
      <c r="A2627" s="3" t="s">
        <v>11280</v>
      </c>
      <c r="B2627" s="8" t="str">
        <f>VLOOKUP(Tabla3[[#This Row],[COD . CLIENTE  ]],Tabla15[],2,FALSE)</f>
        <v>SERVICIOS E IMPORTACIONES YEJHAR S.A.C.</v>
      </c>
      <c r="C2627" s="1" t="e">
        <f>VLOOKUP(Tabla3[[#This Row],[COD . CLIENTE  ]],CREDITO[],4,FALSE)</f>
        <v>#N/A</v>
      </c>
      <c r="D2627" s="1" t="e">
        <f>VLOOKUP(Tabla3[[#This Row],[COD . CLIENTE  ]],CREDITO[],6,FALSE)</f>
        <v>#N/A</v>
      </c>
    </row>
    <row r="2628" spans="1:4" x14ac:dyDescent="0.25">
      <c r="A2628" s="3" t="s">
        <v>11385</v>
      </c>
      <c r="B2628" s="8" t="str">
        <f>VLOOKUP(Tabla3[[#This Row],[COD . CLIENTE  ]],Tabla15[],2,FALSE)</f>
        <v>CALDERON PEREZ EDWIN ALEXIS</v>
      </c>
      <c r="C2628" s="1" t="e">
        <f>VLOOKUP(Tabla3[[#This Row],[COD . CLIENTE  ]],CREDITO[],4,FALSE)</f>
        <v>#N/A</v>
      </c>
      <c r="D2628" s="1" t="e">
        <f>VLOOKUP(Tabla3[[#This Row],[COD . CLIENTE  ]],CREDITO[],6,FALSE)</f>
        <v>#N/A</v>
      </c>
    </row>
    <row r="2629" spans="1:4" x14ac:dyDescent="0.25">
      <c r="A2629" s="3" t="s">
        <v>8738</v>
      </c>
      <c r="B2629" s="8" t="str">
        <f>VLOOKUP(Tabla3[[#This Row],[COD . CLIENTE  ]],Tabla15[],2,FALSE)</f>
        <v>CENFRICO E.I.R.L.</v>
      </c>
      <c r="C2629" s="1" t="str">
        <f>VLOOKUP(Tabla3[[#This Row],[COD . CLIENTE  ]],CREDITO[],4,FALSE)</f>
        <v>Crédito 45 días</v>
      </c>
      <c r="D2629" s="1" t="str">
        <f>VLOOKUP(Tabla3[[#This Row],[COD . CLIENTE  ]],CREDITO[],6,FALSE)</f>
        <v>AB</v>
      </c>
    </row>
    <row r="2630" spans="1:4" x14ac:dyDescent="0.25">
      <c r="A2630" s="3" t="s">
        <v>7231</v>
      </c>
      <c r="B2630" s="8" t="str">
        <f>VLOOKUP(Tabla3[[#This Row],[COD . CLIENTE  ]],Tabla15[],2,FALSE)</f>
        <v>TRADING FASHION LINE S.A.</v>
      </c>
      <c r="C2630" s="1" t="str">
        <f>VLOOKUP(Tabla3[[#This Row],[COD . CLIENTE  ]],CREDITO[],4,FALSE)</f>
        <v>Crédito 15 días</v>
      </c>
      <c r="D2630" s="1" t="str">
        <f>VLOOKUP(Tabla3[[#This Row],[COD . CLIENTE  ]],CREDITO[],6,FALSE)</f>
        <v>MARIA NAVARRO</v>
      </c>
    </row>
    <row r="2631" spans="1:4" x14ac:dyDescent="0.25">
      <c r="A2631" s="3" t="s">
        <v>10373</v>
      </c>
      <c r="B2631" s="8" t="str">
        <f>VLOOKUP(Tabla3[[#This Row],[COD . CLIENTE  ]],Tabla15[],2,FALSE)</f>
        <v>ELECTRIC STORE S.A.C.</v>
      </c>
      <c r="C2631" s="1" t="e">
        <f>VLOOKUP(Tabla3[[#This Row],[COD . CLIENTE  ]],CREDITO[],4,FALSE)</f>
        <v>#N/A</v>
      </c>
      <c r="D2631" s="1" t="e">
        <f>VLOOKUP(Tabla3[[#This Row],[COD . CLIENTE  ]],CREDITO[],6,FALSE)</f>
        <v>#N/A</v>
      </c>
    </row>
    <row r="2632" spans="1:4" x14ac:dyDescent="0.25">
      <c r="A2632" s="3" t="s">
        <v>11303</v>
      </c>
      <c r="B2632" s="8" t="str">
        <f>VLOOKUP(Tabla3[[#This Row],[COD . CLIENTE  ]],Tabla15[],2,FALSE)</f>
        <v>REPRESENTACIONES VILA R &amp; T S.A.C.</v>
      </c>
      <c r="C2632" s="1" t="e">
        <f>VLOOKUP(Tabla3[[#This Row],[COD . CLIENTE  ]],CREDITO[],4,FALSE)</f>
        <v>#N/A</v>
      </c>
      <c r="D2632" s="1" t="e">
        <f>VLOOKUP(Tabla3[[#This Row],[COD . CLIENTE  ]],CREDITO[],6,FALSE)</f>
        <v>#N/A</v>
      </c>
    </row>
    <row r="2633" spans="1:4" x14ac:dyDescent="0.25">
      <c r="A2633" s="3" t="s">
        <v>7778</v>
      </c>
      <c r="B2633" s="8" t="str">
        <f>VLOOKUP(Tabla3[[#This Row],[COD . CLIENTE  ]],Tabla15[],2,FALSE)</f>
        <v>M Y W AIR COLD PERU S.A.C.</v>
      </c>
      <c r="C2633" s="1" t="e">
        <f>VLOOKUP(Tabla3[[#This Row],[COD . CLIENTE  ]],CREDITO[],4,FALSE)</f>
        <v>#N/A</v>
      </c>
      <c r="D2633" s="1" t="e">
        <f>VLOOKUP(Tabla3[[#This Row],[COD . CLIENTE  ]],CREDITO[],6,FALSE)</f>
        <v>#N/A</v>
      </c>
    </row>
    <row r="2634" spans="1:4" x14ac:dyDescent="0.25">
      <c r="A2634" s="3" t="s">
        <v>9075</v>
      </c>
      <c r="B2634" s="8" t="str">
        <f>VLOOKUP(Tabla3[[#This Row],[COD . CLIENTE  ]],Tabla15[],2,FALSE)</f>
        <v>IMPORTACIONES COLD MASTER INTERNATIONAL E.I.R.L.</v>
      </c>
      <c r="C2634" s="1" t="e">
        <f>VLOOKUP(Tabla3[[#This Row],[COD . CLIENTE  ]],CREDITO[],4,FALSE)</f>
        <v>#N/A</v>
      </c>
      <c r="D2634" s="1" t="e">
        <f>VLOOKUP(Tabla3[[#This Row],[COD . CLIENTE  ]],CREDITO[],6,FALSE)</f>
        <v>#N/A</v>
      </c>
    </row>
    <row r="2635" spans="1:4" x14ac:dyDescent="0.25">
      <c r="A2635" s="3" t="s">
        <v>22909</v>
      </c>
      <c r="B2635" s="8" t="e">
        <f>VLOOKUP(Tabla3[[#This Row],[COD . CLIENTE  ]],Tabla15[],2,FALSE)</f>
        <v>#N/A</v>
      </c>
      <c r="C2635" s="1" t="e">
        <f>VLOOKUP(Tabla3[[#This Row],[COD . CLIENTE  ]],CREDITO[],4,FALSE)</f>
        <v>#N/A</v>
      </c>
      <c r="D2635" s="1" t="e">
        <f>VLOOKUP(Tabla3[[#This Row],[COD . CLIENTE  ]],CREDITO[],6,FALSE)</f>
        <v>#N/A</v>
      </c>
    </row>
    <row r="2636" spans="1:4" x14ac:dyDescent="0.25">
      <c r="A2636" s="3" t="s">
        <v>22909</v>
      </c>
      <c r="B2636" s="8" t="e">
        <f>VLOOKUP(Tabla3[[#This Row],[COD . CLIENTE  ]],Tabla15[],2,FALSE)</f>
        <v>#N/A</v>
      </c>
      <c r="C2636" s="1" t="e">
        <f>VLOOKUP(Tabla3[[#This Row],[COD . CLIENTE  ]],CREDITO[],4,FALSE)</f>
        <v>#N/A</v>
      </c>
      <c r="D2636" s="1" t="e">
        <f>VLOOKUP(Tabla3[[#This Row],[COD . CLIENTE  ]],CREDITO[],6,FALSE)</f>
        <v>#N/A</v>
      </c>
    </row>
    <row r="2637" spans="1:4" x14ac:dyDescent="0.25">
      <c r="A2637" s="3" t="s">
        <v>22706</v>
      </c>
      <c r="B2637" s="8" t="e">
        <f>VLOOKUP(Tabla3[[#This Row],[COD . CLIENTE  ]],Tabla15[],2,FALSE)</f>
        <v>#N/A</v>
      </c>
      <c r="C2637" s="1" t="e">
        <f>VLOOKUP(Tabla3[[#This Row],[COD . CLIENTE  ]],CREDITO[],4,FALSE)</f>
        <v>#N/A</v>
      </c>
      <c r="D2637" s="1" t="e">
        <f>VLOOKUP(Tabla3[[#This Row],[COD . CLIENTE  ]],CREDITO[],6,FALSE)</f>
        <v>#N/A</v>
      </c>
    </row>
    <row r="2638" spans="1:4" x14ac:dyDescent="0.25">
      <c r="A2638" s="3" t="s">
        <v>7831</v>
      </c>
      <c r="B2638" s="8" t="str">
        <f>VLOOKUP(Tabla3[[#This Row],[COD . CLIENTE  ]],Tabla15[],2,FALSE)</f>
        <v>SIRIUS DISTRIBUIDORA S.A.C.</v>
      </c>
      <c r="C2638" s="1" t="e">
        <f>VLOOKUP(Tabla3[[#This Row],[COD . CLIENTE  ]],CREDITO[],4,FALSE)</f>
        <v>#N/A</v>
      </c>
      <c r="D2638" s="1" t="e">
        <f>VLOOKUP(Tabla3[[#This Row],[COD . CLIENTE  ]],CREDITO[],6,FALSE)</f>
        <v>#N/A</v>
      </c>
    </row>
    <row r="2639" spans="1:4" x14ac:dyDescent="0.25">
      <c r="A2639" s="3" t="s">
        <v>8731</v>
      </c>
      <c r="B2639" s="8" t="str">
        <f>VLOOKUP(Tabla3[[#This Row],[COD . CLIENTE  ]],Tabla15[],2,FALSE)</f>
        <v>SERVICIO DE TRANSPORTE MEJIA S.A.C.</v>
      </c>
      <c r="C2639" s="1" t="e">
        <f>VLOOKUP(Tabla3[[#This Row],[COD . CLIENTE  ]],CREDITO[],4,FALSE)</f>
        <v>#N/A</v>
      </c>
      <c r="D2639" s="1" t="e">
        <f>VLOOKUP(Tabla3[[#This Row],[COD . CLIENTE  ]],CREDITO[],6,FALSE)</f>
        <v>#N/A</v>
      </c>
    </row>
    <row r="2640" spans="1:4" x14ac:dyDescent="0.25">
      <c r="A2640" s="3" t="s">
        <v>22910</v>
      </c>
      <c r="B2640" s="8" t="e">
        <f>VLOOKUP(Tabla3[[#This Row],[COD . CLIENTE  ]],Tabla15[],2,FALSE)</f>
        <v>#N/A</v>
      </c>
      <c r="C2640" s="1" t="e">
        <f>VLOOKUP(Tabla3[[#This Row],[COD . CLIENTE  ]],CREDITO[],4,FALSE)</f>
        <v>#N/A</v>
      </c>
      <c r="D2640" s="1" t="e">
        <f>VLOOKUP(Tabla3[[#This Row],[COD . CLIENTE  ]],CREDITO[],6,FALSE)</f>
        <v>#N/A</v>
      </c>
    </row>
    <row r="2641" spans="1:4" x14ac:dyDescent="0.25">
      <c r="A2641" s="3" t="s">
        <v>8636</v>
      </c>
      <c r="B2641" s="8" t="str">
        <f>VLOOKUP(Tabla3[[#This Row],[COD . CLIENTE  ]],Tabla15[],2,FALSE)</f>
        <v>REFRIGERACION GONGORA S.A.C.</v>
      </c>
      <c r="C2641" s="1" t="e">
        <f>VLOOKUP(Tabla3[[#This Row],[COD . CLIENTE  ]],CREDITO[],4,FALSE)</f>
        <v>#N/A</v>
      </c>
      <c r="D2641" s="1" t="e">
        <f>VLOOKUP(Tabla3[[#This Row],[COD . CLIENTE  ]],CREDITO[],6,FALSE)</f>
        <v>#N/A</v>
      </c>
    </row>
    <row r="2642" spans="1:4" x14ac:dyDescent="0.25">
      <c r="A2642" s="3" t="s">
        <v>6654</v>
      </c>
      <c r="B2642" s="8" t="str">
        <f>VLOOKUP(Tabla3[[#This Row],[COD . CLIENTE  ]],Tabla15[],2,FALSE)</f>
        <v>FRIO GLOBAL S.A.C</v>
      </c>
      <c r="C2642" s="1" t="e">
        <f>VLOOKUP(Tabla3[[#This Row],[COD . CLIENTE  ]],CREDITO[],4,FALSE)</f>
        <v>#N/A</v>
      </c>
      <c r="D2642" s="1" t="e">
        <f>VLOOKUP(Tabla3[[#This Row],[COD . CLIENTE  ]],CREDITO[],6,FALSE)</f>
        <v>#N/A</v>
      </c>
    </row>
    <row r="2643" spans="1:4" x14ac:dyDescent="0.25">
      <c r="A2643" s="3" t="s">
        <v>9636</v>
      </c>
      <c r="B2643" s="8" t="str">
        <f>VLOOKUP(Tabla3[[#This Row],[COD . CLIENTE  ]],Tabla15[],2,FALSE)</f>
        <v>FX AUTO FRIO S.A.C.</v>
      </c>
      <c r="C2643" s="1" t="e">
        <f>VLOOKUP(Tabla3[[#This Row],[COD . CLIENTE  ]],CREDITO[],4,FALSE)</f>
        <v>#N/A</v>
      </c>
      <c r="D2643" s="1" t="e">
        <f>VLOOKUP(Tabla3[[#This Row],[COD . CLIENTE  ]],CREDITO[],6,FALSE)</f>
        <v>#N/A</v>
      </c>
    </row>
    <row r="2644" spans="1:4" x14ac:dyDescent="0.25">
      <c r="A2644" s="3" t="s">
        <v>10829</v>
      </c>
      <c r="B2644" s="8" t="str">
        <f>VLOOKUP(Tabla3[[#This Row],[COD . CLIENTE  ]],Tabla15[],2,FALSE)</f>
        <v>S&amp;S REFRIGERACION S.A.C.</v>
      </c>
      <c r="C2644" s="1" t="e">
        <f>VLOOKUP(Tabla3[[#This Row],[COD . CLIENTE  ]],CREDITO[],4,FALSE)</f>
        <v>#N/A</v>
      </c>
      <c r="D2644" s="1" t="e">
        <f>VLOOKUP(Tabla3[[#This Row],[COD . CLIENTE  ]],CREDITO[],6,FALSE)</f>
        <v>#N/A</v>
      </c>
    </row>
    <row r="2645" spans="1:4" x14ac:dyDescent="0.25">
      <c r="A2645" s="3" t="s">
        <v>19278</v>
      </c>
      <c r="B2645" s="8" t="str">
        <f>VLOOKUP(Tabla3[[#This Row],[COD . CLIENTE  ]],Tabla15[],2,FALSE)</f>
        <v xml:space="preserve">CHIRINOS PEINADO FELIX HERNAN </v>
      </c>
      <c r="C2645" s="1" t="e">
        <f>VLOOKUP(Tabla3[[#This Row],[COD . CLIENTE  ]],CREDITO[],4,FALSE)</f>
        <v>#N/A</v>
      </c>
      <c r="D2645" s="1" t="e">
        <f>VLOOKUP(Tabla3[[#This Row],[COD . CLIENTE  ]],CREDITO[],6,FALSE)</f>
        <v>#N/A</v>
      </c>
    </row>
    <row r="2646" spans="1:4" x14ac:dyDescent="0.25">
      <c r="A2646" s="3" t="s">
        <v>11293</v>
      </c>
      <c r="B2646" s="8" t="str">
        <f>VLOOKUP(Tabla3[[#This Row],[COD . CLIENTE  ]],Tabla15[],2,FALSE)</f>
        <v>DEAMAB PROYECTOS Y MANTENIMIENTOS INDUSTRIALES EMPRESA INDIVIDUAL DE RESPONSABILIDAD LIMITADA</v>
      </c>
      <c r="C2646" s="1" t="e">
        <f>VLOOKUP(Tabla3[[#This Row],[COD . CLIENTE  ]],CREDITO[],4,FALSE)</f>
        <v>#N/A</v>
      </c>
      <c r="D2646" s="1" t="e">
        <f>VLOOKUP(Tabla3[[#This Row],[COD . CLIENTE  ]],CREDITO[],6,FALSE)</f>
        <v>#N/A</v>
      </c>
    </row>
    <row r="2647" spans="1:4" x14ac:dyDescent="0.25">
      <c r="A2647" s="3" t="s">
        <v>11293</v>
      </c>
      <c r="B2647" s="8" t="str">
        <f>VLOOKUP(Tabla3[[#This Row],[COD . CLIENTE  ]],Tabla15[],2,FALSE)</f>
        <v>DEAMAB PROYECTOS Y MANTENIMIENTOS INDUSTRIALES EMPRESA INDIVIDUAL DE RESPONSABILIDAD LIMITADA</v>
      </c>
      <c r="C2647" s="1" t="e">
        <f>VLOOKUP(Tabla3[[#This Row],[COD . CLIENTE  ]],CREDITO[],4,FALSE)</f>
        <v>#N/A</v>
      </c>
      <c r="D2647" s="1" t="e">
        <f>VLOOKUP(Tabla3[[#This Row],[COD . CLIENTE  ]],CREDITO[],6,FALSE)</f>
        <v>#N/A</v>
      </c>
    </row>
    <row r="2648" spans="1:4" x14ac:dyDescent="0.25">
      <c r="A2648" s="3" t="s">
        <v>5861</v>
      </c>
      <c r="B2648" s="8" t="str">
        <f>VLOOKUP(Tabla3[[#This Row],[COD . CLIENTE  ]],Tabla15[],2,FALSE)</f>
        <v>ISOLTECH S.A.C.</v>
      </c>
      <c r="C2648" s="1" t="e">
        <f>VLOOKUP(Tabla3[[#This Row],[COD . CLIENTE  ]],CREDITO[],4,FALSE)</f>
        <v>#N/A</v>
      </c>
      <c r="D2648" s="1" t="e">
        <f>VLOOKUP(Tabla3[[#This Row],[COD . CLIENTE  ]],CREDITO[],6,FALSE)</f>
        <v>#N/A</v>
      </c>
    </row>
    <row r="2649" spans="1:4" x14ac:dyDescent="0.25">
      <c r="A2649" s="3" t="s">
        <v>10809</v>
      </c>
      <c r="B2649" s="8" t="str">
        <f>VLOOKUP(Tabla3[[#This Row],[COD . CLIENTE  ]],Tabla15[],2,FALSE)</f>
        <v>COLD EVOLUTION PERU S.A.C.,</v>
      </c>
      <c r="C2649" s="1" t="e">
        <f>VLOOKUP(Tabla3[[#This Row],[COD . CLIENTE  ]],CREDITO[],4,FALSE)</f>
        <v>#N/A</v>
      </c>
      <c r="D2649" s="1" t="e">
        <f>VLOOKUP(Tabla3[[#This Row],[COD . CLIENTE  ]],CREDITO[],6,FALSE)</f>
        <v>#N/A</v>
      </c>
    </row>
    <row r="2650" spans="1:4" x14ac:dyDescent="0.25">
      <c r="A2650" s="3" t="s">
        <v>11385</v>
      </c>
      <c r="B2650" s="8" t="str">
        <f>VLOOKUP(Tabla3[[#This Row],[COD . CLIENTE  ]],Tabla15[],2,FALSE)</f>
        <v>CALDERON PEREZ EDWIN ALEXIS</v>
      </c>
      <c r="C2650" s="1" t="e">
        <f>VLOOKUP(Tabla3[[#This Row],[COD . CLIENTE  ]],CREDITO[],4,FALSE)</f>
        <v>#N/A</v>
      </c>
      <c r="D2650" s="1" t="e">
        <f>VLOOKUP(Tabla3[[#This Row],[COD . CLIENTE  ]],CREDITO[],6,FALSE)</f>
        <v>#N/A</v>
      </c>
    </row>
    <row r="2651" spans="1:4" x14ac:dyDescent="0.25">
      <c r="A2651" s="3" t="s">
        <v>21936</v>
      </c>
      <c r="B2651" s="8" t="str">
        <f>VLOOKUP(Tabla3[[#This Row],[COD . CLIENTE  ]],Tabla15[],2,FALSE)</f>
        <v>CQH FRUTIVAS EIRL</v>
      </c>
      <c r="C2651" s="1" t="e">
        <f>VLOOKUP(Tabla3[[#This Row],[COD . CLIENTE  ]],CREDITO[],4,FALSE)</f>
        <v>#N/A</v>
      </c>
      <c r="D2651" s="1" t="e">
        <f>VLOOKUP(Tabla3[[#This Row],[COD . CLIENTE  ]],CREDITO[],6,FALSE)</f>
        <v>#N/A</v>
      </c>
    </row>
    <row r="2652" spans="1:4" x14ac:dyDescent="0.25">
      <c r="A2652" s="3" t="s">
        <v>6713</v>
      </c>
      <c r="B2652" s="8" t="str">
        <f>VLOOKUP(Tabla3[[#This Row],[COD . CLIENTE  ]],Tabla15[],2,FALSE)</f>
        <v>TRANSPORTES G M INTERNACIONAL S.A.C.</v>
      </c>
      <c r="C2652" s="1" t="e">
        <f>VLOOKUP(Tabla3[[#This Row],[COD . CLIENTE  ]],CREDITO[],4,FALSE)</f>
        <v>#N/A</v>
      </c>
      <c r="D2652" s="1" t="e">
        <f>VLOOKUP(Tabla3[[#This Row],[COD . CLIENTE  ]],CREDITO[],6,FALSE)</f>
        <v>#N/A</v>
      </c>
    </row>
    <row r="2653" spans="1:4" x14ac:dyDescent="0.25">
      <c r="A2653" s="3" t="s">
        <v>10911</v>
      </c>
      <c r="B2653" s="8" t="str">
        <f>VLOOKUP(Tabla3[[#This Row],[COD . CLIENTE  ]],Tabla15[],2,FALSE)</f>
        <v>R &amp; M FRIOTEC PERU S.R.L.</v>
      </c>
      <c r="C2653" s="1" t="e">
        <f>VLOOKUP(Tabla3[[#This Row],[COD . CLIENTE  ]],CREDITO[],4,FALSE)</f>
        <v>#N/A</v>
      </c>
      <c r="D2653" s="1" t="e">
        <f>VLOOKUP(Tabla3[[#This Row],[COD . CLIENTE  ]],CREDITO[],6,FALSE)</f>
        <v>#N/A</v>
      </c>
    </row>
    <row r="2654" spans="1:4" x14ac:dyDescent="0.25">
      <c r="A2654" s="3" t="s">
        <v>10772</v>
      </c>
      <c r="B2654" s="8" t="str">
        <f>VLOOKUP(Tabla3[[#This Row],[COD . CLIENTE  ]],Tabla15[],2,FALSE)</f>
        <v>A Y G REFRIGERACION S.R.L.</v>
      </c>
      <c r="C2654" s="1" t="e">
        <f>VLOOKUP(Tabla3[[#This Row],[COD . CLIENTE  ]],CREDITO[],4,FALSE)</f>
        <v>#N/A</v>
      </c>
      <c r="D2654" s="1" t="e">
        <f>VLOOKUP(Tabla3[[#This Row],[COD . CLIENTE  ]],CREDITO[],6,FALSE)</f>
        <v>#N/A</v>
      </c>
    </row>
    <row r="2655" spans="1:4" x14ac:dyDescent="0.25">
      <c r="A2655" s="3" t="s">
        <v>4110</v>
      </c>
      <c r="B2655" s="8" t="str">
        <f>VLOOKUP(Tabla3[[#This Row],[COD . CLIENTE  ]],Tabla15[],2,FALSE)</f>
        <v>JUAREZ IBARRA JULIO CESAR</v>
      </c>
      <c r="C2655" s="1" t="e">
        <f>VLOOKUP(Tabla3[[#This Row],[COD . CLIENTE  ]],CREDITO[],4,FALSE)</f>
        <v>#N/A</v>
      </c>
      <c r="D2655" s="1" t="e">
        <f>VLOOKUP(Tabla3[[#This Row],[COD . CLIENTE  ]],CREDITO[],6,FALSE)</f>
        <v>#N/A</v>
      </c>
    </row>
    <row r="2656" spans="1:4" x14ac:dyDescent="0.25">
      <c r="A2656" s="3" t="s">
        <v>11206</v>
      </c>
      <c r="B2656" s="8" t="str">
        <f>VLOOKUP(Tabla3[[#This Row],[COD . CLIENTE  ]],Tabla15[],2,FALSE)</f>
        <v>REPRESENTACIONES E &amp; A SERVICIOS GENERALES EIRL</v>
      </c>
      <c r="C2656" s="1" t="e">
        <f>VLOOKUP(Tabla3[[#This Row],[COD . CLIENTE  ]],CREDITO[],4,FALSE)</f>
        <v>#N/A</v>
      </c>
      <c r="D2656" s="1" t="e">
        <f>VLOOKUP(Tabla3[[#This Row],[COD . CLIENTE  ]],CREDITO[],6,FALSE)</f>
        <v>#N/A</v>
      </c>
    </row>
    <row r="2657" spans="1:4" x14ac:dyDescent="0.25">
      <c r="A2657" s="3" t="s">
        <v>8364</v>
      </c>
      <c r="B2657" s="8" t="str">
        <f>VLOOKUP(Tabla3[[#This Row],[COD . CLIENTE  ]],Tabla15[],2,FALSE)</f>
        <v>FRIOTEK SOCIEDAD ANONIMA CERRADA</v>
      </c>
      <c r="C2657" s="1" t="e">
        <f>VLOOKUP(Tabla3[[#This Row],[COD . CLIENTE  ]],CREDITO[],4,FALSE)</f>
        <v>#N/A</v>
      </c>
      <c r="D2657" s="1" t="e">
        <f>VLOOKUP(Tabla3[[#This Row],[COD . CLIENTE  ]],CREDITO[],6,FALSE)</f>
        <v>#N/A</v>
      </c>
    </row>
    <row r="2658" spans="1:4" x14ac:dyDescent="0.25">
      <c r="A2658" s="3" t="s">
        <v>19237</v>
      </c>
      <c r="B2658" s="8" t="str">
        <f>VLOOKUP(Tabla3[[#This Row],[COD . CLIENTE  ]],Tabla15[],2,FALSE)</f>
        <v xml:space="preserve">CORPORACION BLAD </v>
      </c>
      <c r="C2658" s="1" t="e">
        <f>VLOOKUP(Tabla3[[#This Row],[COD . CLIENTE  ]],CREDITO[],4,FALSE)</f>
        <v>#N/A</v>
      </c>
      <c r="D2658" s="1" t="e">
        <f>VLOOKUP(Tabla3[[#This Row],[COD . CLIENTE  ]],CREDITO[],6,FALSE)</f>
        <v>#N/A</v>
      </c>
    </row>
    <row r="2659" spans="1:4" x14ac:dyDescent="0.25">
      <c r="A2659" s="3" t="s">
        <v>4448</v>
      </c>
      <c r="B2659" s="8" t="str">
        <f>VLOOKUP(Tabla3[[#This Row],[COD . CLIENTE  ]],Tabla15[],2,FALSE)</f>
        <v>CORDOVA MELENDREZ FEDERICO</v>
      </c>
      <c r="C2659" s="1" t="e">
        <f>VLOOKUP(Tabla3[[#This Row],[COD . CLIENTE  ]],CREDITO[],4,FALSE)</f>
        <v>#N/A</v>
      </c>
      <c r="D2659" s="1" t="e">
        <f>VLOOKUP(Tabla3[[#This Row],[COD . CLIENTE  ]],CREDITO[],6,FALSE)</f>
        <v>#N/A</v>
      </c>
    </row>
    <row r="2660" spans="1:4" x14ac:dyDescent="0.25">
      <c r="A2660" s="3" t="s">
        <v>22911</v>
      </c>
      <c r="B2660" s="8" t="e">
        <f>VLOOKUP(Tabla3[[#This Row],[COD . CLIENTE  ]],Tabla15[],2,FALSE)</f>
        <v>#N/A</v>
      </c>
      <c r="C2660" s="1" t="e">
        <f>VLOOKUP(Tabla3[[#This Row],[COD . CLIENTE  ]],CREDITO[],4,FALSE)</f>
        <v>#N/A</v>
      </c>
      <c r="D2660" s="1" t="e">
        <f>VLOOKUP(Tabla3[[#This Row],[COD . CLIENTE  ]],CREDITO[],6,FALSE)</f>
        <v>#N/A</v>
      </c>
    </row>
    <row r="2661" spans="1:4" x14ac:dyDescent="0.25">
      <c r="A2661" s="3" t="s">
        <v>22142</v>
      </c>
      <c r="B2661" s="8" t="str">
        <f>VLOOKUP(Tabla3[[#This Row],[COD . CLIENTE  ]],Tabla15[],2,FALSE)</f>
        <v>SILVA ORE ALEXANDER WILDER</v>
      </c>
      <c r="C2661" s="1" t="e">
        <f>VLOOKUP(Tabla3[[#This Row],[COD . CLIENTE  ]],CREDITO[],4,FALSE)</f>
        <v>#N/A</v>
      </c>
      <c r="D2661" s="1" t="e">
        <f>VLOOKUP(Tabla3[[#This Row],[COD . CLIENTE  ]],CREDITO[],6,FALSE)</f>
        <v>#N/A</v>
      </c>
    </row>
    <row r="2662" spans="1:4" x14ac:dyDescent="0.25">
      <c r="A2662" s="3" t="s">
        <v>22912</v>
      </c>
      <c r="B2662" s="8" t="e">
        <f>VLOOKUP(Tabla3[[#This Row],[COD . CLIENTE  ]],Tabla15[],2,FALSE)</f>
        <v>#N/A</v>
      </c>
      <c r="C2662" s="1" t="e">
        <f>VLOOKUP(Tabla3[[#This Row],[COD . CLIENTE  ]],CREDITO[],4,FALSE)</f>
        <v>#N/A</v>
      </c>
      <c r="D2662" s="1" t="e">
        <f>VLOOKUP(Tabla3[[#This Row],[COD . CLIENTE  ]],CREDITO[],6,FALSE)</f>
        <v>#N/A</v>
      </c>
    </row>
    <row r="2663" spans="1:4" x14ac:dyDescent="0.25">
      <c r="A2663" s="3" t="s">
        <v>22913</v>
      </c>
      <c r="B2663" s="8" t="e">
        <f>VLOOKUP(Tabla3[[#This Row],[COD . CLIENTE  ]],Tabla15[],2,FALSE)</f>
        <v>#N/A</v>
      </c>
      <c r="C2663" s="1" t="e">
        <f>VLOOKUP(Tabla3[[#This Row],[COD . CLIENTE  ]],CREDITO[],4,FALSE)</f>
        <v>#N/A</v>
      </c>
      <c r="D2663" s="1" t="e">
        <f>VLOOKUP(Tabla3[[#This Row],[COD . CLIENTE  ]],CREDITO[],6,FALSE)</f>
        <v>#N/A</v>
      </c>
    </row>
    <row r="2664" spans="1:4" x14ac:dyDescent="0.25">
      <c r="A2664" s="3" t="s">
        <v>11275</v>
      </c>
      <c r="B2664" s="8" t="str">
        <f>VLOOKUP(Tabla3[[#This Row],[COD . CLIENTE  ]],Tabla15[],2,FALSE)</f>
        <v>COLD SOLUTIONS A Y A E.I.R.L.</v>
      </c>
      <c r="C2664" s="1" t="e">
        <f>VLOOKUP(Tabla3[[#This Row],[COD . CLIENTE  ]],CREDITO[],4,FALSE)</f>
        <v>#N/A</v>
      </c>
      <c r="D2664" s="1" t="e">
        <f>VLOOKUP(Tabla3[[#This Row],[COD . CLIENTE  ]],CREDITO[],6,FALSE)</f>
        <v>#N/A</v>
      </c>
    </row>
    <row r="2665" spans="1:4" x14ac:dyDescent="0.25">
      <c r="A2665" s="3" t="s">
        <v>9058</v>
      </c>
      <c r="B2665" s="8" t="str">
        <f>VLOOKUP(Tabla3[[#This Row],[COD . CLIENTE  ]],Tabla15[],2,FALSE)</f>
        <v>REFRIWORLD PERU S.A.C.</v>
      </c>
      <c r="C2665" s="1" t="str">
        <f>VLOOKUP(Tabla3[[#This Row],[COD . CLIENTE  ]],CREDITO[],4,FALSE)</f>
        <v>Crédito 30 días</v>
      </c>
      <c r="D2665" s="1" t="str">
        <f>VLOOKUP(Tabla3[[#This Row],[COD . CLIENTE  ]],CREDITO[],6,FALSE)</f>
        <v>MERIE TINEO</v>
      </c>
    </row>
    <row r="2666" spans="1:4" x14ac:dyDescent="0.25">
      <c r="A2666" s="3" t="s">
        <v>8012</v>
      </c>
      <c r="B2666" s="8" t="str">
        <f>VLOOKUP(Tabla3[[#This Row],[COD . CLIENTE  ]],Tabla15[],2,FALSE)</f>
        <v>MEGA FRIO DEZA S.A.C.</v>
      </c>
      <c r="C2666" s="1" t="e">
        <f>VLOOKUP(Tabla3[[#This Row],[COD . CLIENTE  ]],CREDITO[],4,FALSE)</f>
        <v>#N/A</v>
      </c>
      <c r="D2666" s="1" t="e">
        <f>VLOOKUP(Tabla3[[#This Row],[COD . CLIENTE  ]],CREDITO[],6,FALSE)</f>
        <v>#N/A</v>
      </c>
    </row>
    <row r="2667" spans="1:4" x14ac:dyDescent="0.25">
      <c r="A2667" s="3" t="s">
        <v>6122</v>
      </c>
      <c r="B2667" s="8" t="str">
        <f>VLOOKUP(Tabla3[[#This Row],[COD . CLIENTE  ]],Tabla15[],2,FALSE)</f>
        <v>HOWELL S.A.C.</v>
      </c>
      <c r="C2667" s="1" t="str">
        <f>VLOOKUP(Tabla3[[#This Row],[COD . CLIENTE  ]],CREDITO[],4,FALSE)</f>
        <v>Crédito 15 días</v>
      </c>
      <c r="D2667" s="1" t="str">
        <f>VLOOKUP(Tabla3[[#This Row],[COD . CLIENTE  ]],CREDITO[],6,FALSE)</f>
        <v>DIANA MAYORCA</v>
      </c>
    </row>
    <row r="2668" spans="1:4" x14ac:dyDescent="0.25">
      <c r="A2668" s="3" t="s">
        <v>22968</v>
      </c>
      <c r="B2668" s="8" t="e">
        <f>VLOOKUP(Tabla3[[#This Row],[COD . CLIENTE  ]],Tabla15[],2,FALSE)</f>
        <v>#N/A</v>
      </c>
      <c r="C2668" s="1" t="e">
        <f>VLOOKUP(Tabla3[[#This Row],[COD . CLIENTE  ]],CREDITO[],4,FALSE)</f>
        <v>#N/A</v>
      </c>
      <c r="D2668" s="1" t="e">
        <f>VLOOKUP(Tabla3[[#This Row],[COD . CLIENTE  ]],CREDITO[],6,FALSE)</f>
        <v>#N/A</v>
      </c>
    </row>
    <row r="2669" spans="1:4" x14ac:dyDescent="0.25">
      <c r="A2669" s="3" t="s">
        <v>11385</v>
      </c>
      <c r="B2669" s="8" t="str">
        <f>VLOOKUP(Tabla3[[#This Row],[COD . CLIENTE  ]],Tabla15[],2,FALSE)</f>
        <v>CALDERON PEREZ EDWIN ALEXIS</v>
      </c>
      <c r="C2669" s="1" t="e">
        <f>VLOOKUP(Tabla3[[#This Row],[COD . CLIENTE  ]],CREDITO[],4,FALSE)</f>
        <v>#N/A</v>
      </c>
      <c r="D2669" s="1" t="e">
        <f>VLOOKUP(Tabla3[[#This Row],[COD . CLIENTE  ]],CREDITO[],6,FALSE)</f>
        <v>#N/A</v>
      </c>
    </row>
    <row r="2670" spans="1:4" x14ac:dyDescent="0.25">
      <c r="A2670" s="3" t="s">
        <v>10073</v>
      </c>
      <c r="B2670" s="8" t="str">
        <f>VLOOKUP(Tabla3[[#This Row],[COD . CLIENTE  ]],Tabla15[],2,FALSE)</f>
        <v>GR REFRIGERACION COMERCIAL E INDUSTRIAL S.A.C.</v>
      </c>
      <c r="C2670" s="1" t="e">
        <f>VLOOKUP(Tabla3[[#This Row],[COD . CLIENTE  ]],CREDITO[],4,FALSE)</f>
        <v>#N/A</v>
      </c>
      <c r="D2670" s="1" t="e">
        <f>VLOOKUP(Tabla3[[#This Row],[COD . CLIENTE  ]],CREDITO[],6,FALSE)</f>
        <v>#N/A</v>
      </c>
    </row>
    <row r="2671" spans="1:4" x14ac:dyDescent="0.25">
      <c r="A2671" s="3" t="s">
        <v>22969</v>
      </c>
      <c r="B2671" s="8" t="e">
        <f>VLOOKUP(Tabla3[[#This Row],[COD . CLIENTE  ]],Tabla15[],2,FALSE)</f>
        <v>#N/A</v>
      </c>
      <c r="C2671" s="1" t="e">
        <f>VLOOKUP(Tabla3[[#This Row],[COD . CLIENTE  ]],CREDITO[],4,FALSE)</f>
        <v>#N/A</v>
      </c>
      <c r="D2671" s="1" t="e">
        <f>VLOOKUP(Tabla3[[#This Row],[COD . CLIENTE  ]],CREDITO[],6,FALSE)</f>
        <v>#N/A</v>
      </c>
    </row>
    <row r="2672" spans="1:4" x14ac:dyDescent="0.25">
      <c r="A2672" s="3" t="s">
        <v>8978</v>
      </c>
      <c r="B2672" s="8" t="str">
        <f>VLOOKUP(Tabla3[[#This Row],[COD . CLIENTE  ]],Tabla15[],2,FALSE)</f>
        <v>FRIO MUNDO S.A.C.</v>
      </c>
      <c r="C2672" s="1" t="e">
        <f>VLOOKUP(Tabla3[[#This Row],[COD . CLIENTE  ]],CREDITO[],4,FALSE)</f>
        <v>#N/A</v>
      </c>
      <c r="D2672" s="1" t="e">
        <f>VLOOKUP(Tabla3[[#This Row],[COD . CLIENTE  ]],CREDITO[],6,FALSE)</f>
        <v>#N/A</v>
      </c>
    </row>
    <row r="2673" spans="1:4" x14ac:dyDescent="0.25">
      <c r="A2673" s="3" t="s">
        <v>8012</v>
      </c>
      <c r="B2673" s="8" t="str">
        <f>VLOOKUP(Tabla3[[#This Row],[COD . CLIENTE  ]],Tabla15[],2,FALSE)</f>
        <v>MEGA FRIO DEZA S.A.C.</v>
      </c>
      <c r="C2673" s="1" t="e">
        <f>VLOOKUP(Tabla3[[#This Row],[COD . CLIENTE  ]],CREDITO[],4,FALSE)</f>
        <v>#N/A</v>
      </c>
      <c r="D2673" s="1" t="e">
        <f>VLOOKUP(Tabla3[[#This Row],[COD . CLIENTE  ]],CREDITO[],6,FALSE)</f>
        <v>#N/A</v>
      </c>
    </row>
    <row r="2674" spans="1:4" x14ac:dyDescent="0.25">
      <c r="A2674" s="3" t="s">
        <v>8012</v>
      </c>
      <c r="B2674" s="8" t="str">
        <f>VLOOKUP(Tabla3[[#This Row],[COD . CLIENTE  ]],Tabla15[],2,FALSE)</f>
        <v>MEGA FRIO DEZA S.A.C.</v>
      </c>
      <c r="C2674" s="1" t="e">
        <f>VLOOKUP(Tabla3[[#This Row],[COD . CLIENTE  ]],CREDITO[],4,FALSE)</f>
        <v>#N/A</v>
      </c>
      <c r="D2674" s="1" t="e">
        <f>VLOOKUP(Tabla3[[#This Row],[COD . CLIENTE  ]],CREDITO[],6,FALSE)</f>
        <v>#N/A</v>
      </c>
    </row>
    <row r="2675" spans="1:4" x14ac:dyDescent="0.25">
      <c r="A2675" s="3" t="s">
        <v>10193</v>
      </c>
      <c r="B2675" s="8" t="str">
        <f>VLOOKUP(Tabla3[[#This Row],[COD . CLIENTE  ]],Tabla15[],2,FALSE)</f>
        <v>CORPORACION DE SERVICIOS ESPECIALIZADOS FLORES S.A</v>
      </c>
      <c r="C2675" s="1" t="e">
        <f>VLOOKUP(Tabla3[[#This Row],[COD . CLIENTE  ]],CREDITO[],4,FALSE)</f>
        <v>#N/A</v>
      </c>
      <c r="D2675" s="1" t="e">
        <f>VLOOKUP(Tabla3[[#This Row],[COD . CLIENTE  ]],CREDITO[],6,FALSE)</f>
        <v>#N/A</v>
      </c>
    </row>
    <row r="2676" spans="1:4" x14ac:dyDescent="0.25">
      <c r="A2676" s="3" t="s">
        <v>7461</v>
      </c>
      <c r="B2676" s="8" t="str">
        <f>VLOOKUP(Tabla3[[#This Row],[COD . CLIENTE  ]],Tabla15[],2,FALSE)</f>
        <v>FRI COLD S.A.C.</v>
      </c>
      <c r="C2676" s="1" t="str">
        <f>VLOOKUP(Tabla3[[#This Row],[COD . CLIENTE  ]],CREDITO[],4,FALSE)</f>
        <v>Crédito 30 días</v>
      </c>
      <c r="D2676" s="1" t="str">
        <f>VLOOKUP(Tabla3[[#This Row],[COD . CLIENTE  ]],CREDITO[],6,FALSE)</f>
        <v>Geidy Chavez</v>
      </c>
    </row>
    <row r="2677" spans="1:4" x14ac:dyDescent="0.25">
      <c r="A2677" s="3" t="s">
        <v>10690</v>
      </c>
      <c r="B2677" s="8" t="str">
        <f>VLOOKUP(Tabla3[[#This Row],[COD . CLIENTE  ]],Tabla15[],2,FALSE)</f>
        <v>RFALMA E.I.R.L.</v>
      </c>
      <c r="C2677" s="1" t="e">
        <f>VLOOKUP(Tabla3[[#This Row],[COD . CLIENTE  ]],CREDITO[],4,FALSE)</f>
        <v>#N/A</v>
      </c>
      <c r="D2677" s="1" t="e">
        <f>VLOOKUP(Tabla3[[#This Row],[COD . CLIENTE  ]],CREDITO[],6,FALSE)</f>
        <v>#N/A</v>
      </c>
    </row>
    <row r="2678" spans="1:4" x14ac:dyDescent="0.25">
      <c r="A2678" s="3" t="s">
        <v>10690</v>
      </c>
      <c r="B2678" s="8" t="str">
        <f>VLOOKUP(Tabla3[[#This Row],[COD . CLIENTE  ]],Tabla15[],2,FALSE)</f>
        <v>RFALMA E.I.R.L.</v>
      </c>
      <c r="C2678" s="1" t="e">
        <f>VLOOKUP(Tabla3[[#This Row],[COD . CLIENTE  ]],CREDITO[],4,FALSE)</f>
        <v>#N/A</v>
      </c>
      <c r="D2678" s="1" t="e">
        <f>VLOOKUP(Tabla3[[#This Row],[COD . CLIENTE  ]],CREDITO[],6,FALSE)</f>
        <v>#N/A</v>
      </c>
    </row>
    <row r="2679" spans="1:4" x14ac:dyDescent="0.25">
      <c r="A2679" s="3" t="s">
        <v>7674</v>
      </c>
      <c r="B2679" s="8" t="str">
        <f>VLOOKUP(Tabla3[[#This Row],[COD . CLIENTE  ]],Tabla15[],2,FALSE)</f>
        <v>COINREFRI AIR S.A.C</v>
      </c>
      <c r="C2679" s="1" t="str">
        <f>VLOOKUP(Tabla3[[#This Row],[COD . CLIENTE  ]],CREDITO[],4,FALSE)</f>
        <v>Crédito 30 días</v>
      </c>
      <c r="D2679" s="1" t="str">
        <f>VLOOKUP(Tabla3[[#This Row],[COD . CLIENTE  ]],CREDITO[],6,FALSE)</f>
        <v>Alexandra Paredes</v>
      </c>
    </row>
    <row r="2680" spans="1:4" x14ac:dyDescent="0.25">
      <c r="A2680" s="3" t="s">
        <v>22970</v>
      </c>
      <c r="B2680" s="8" t="e">
        <f>VLOOKUP(Tabla3[[#This Row],[COD . CLIENTE  ]],Tabla15[],2,FALSE)</f>
        <v>#N/A</v>
      </c>
      <c r="C2680" s="1" t="e">
        <f>VLOOKUP(Tabla3[[#This Row],[COD . CLIENTE  ]],CREDITO[],4,FALSE)</f>
        <v>#N/A</v>
      </c>
      <c r="D2680" s="1" t="e">
        <f>VLOOKUP(Tabla3[[#This Row],[COD . CLIENTE  ]],CREDITO[],6,FALSE)</f>
        <v>#N/A</v>
      </c>
    </row>
    <row r="2681" spans="1:4" x14ac:dyDescent="0.25">
      <c r="A2681" s="3" t="s">
        <v>22971</v>
      </c>
      <c r="B2681" s="8" t="e">
        <f>VLOOKUP(Tabla3[[#This Row],[COD . CLIENTE  ]],Tabla15[],2,FALSE)</f>
        <v>#N/A</v>
      </c>
      <c r="C2681" s="1" t="e">
        <f>VLOOKUP(Tabla3[[#This Row],[COD . CLIENTE  ]],CREDITO[],4,FALSE)</f>
        <v>#N/A</v>
      </c>
      <c r="D2681" s="1" t="e">
        <f>VLOOKUP(Tabla3[[#This Row],[COD . CLIENTE  ]],CREDITO[],6,FALSE)</f>
        <v>#N/A</v>
      </c>
    </row>
    <row r="2682" spans="1:4" x14ac:dyDescent="0.25">
      <c r="A2682" s="3" t="s">
        <v>10249</v>
      </c>
      <c r="B2682" s="8" t="str">
        <f>VLOOKUP(Tabla3[[#This Row],[COD . CLIENTE  ]],Tabla15[],2,FALSE)</f>
        <v>SERVICIOS GENERALES MASTERCOLD SOCIEDAD ANONIMA CE</v>
      </c>
      <c r="C2682" s="1" t="e">
        <f>VLOOKUP(Tabla3[[#This Row],[COD . CLIENTE  ]],CREDITO[],4,FALSE)</f>
        <v>#N/A</v>
      </c>
      <c r="D2682" s="1" t="e">
        <f>VLOOKUP(Tabla3[[#This Row],[COD . CLIENTE  ]],CREDITO[],6,FALSE)</f>
        <v>#N/A</v>
      </c>
    </row>
    <row r="2683" spans="1:4" x14ac:dyDescent="0.25">
      <c r="A2683" s="3" t="s">
        <v>22972</v>
      </c>
      <c r="B2683" s="8" t="e">
        <f>VLOOKUP(Tabla3[[#This Row],[COD . CLIENTE  ]],Tabla15[],2,FALSE)</f>
        <v>#N/A</v>
      </c>
      <c r="C2683" s="1" t="e">
        <f>VLOOKUP(Tabla3[[#This Row],[COD . CLIENTE  ]],CREDITO[],4,FALSE)</f>
        <v>#N/A</v>
      </c>
      <c r="D2683" s="1" t="e">
        <f>VLOOKUP(Tabla3[[#This Row],[COD . CLIENTE  ]],CREDITO[],6,FALSE)</f>
        <v>#N/A</v>
      </c>
    </row>
    <row r="2684" spans="1:4" x14ac:dyDescent="0.25">
      <c r="A2684" s="3" t="s">
        <v>22973</v>
      </c>
      <c r="B2684" s="8" t="e">
        <f>VLOOKUP(Tabla3[[#This Row],[COD . CLIENTE  ]],Tabla15[],2,FALSE)</f>
        <v>#N/A</v>
      </c>
      <c r="C2684" s="1" t="e">
        <f>VLOOKUP(Tabla3[[#This Row],[COD . CLIENTE  ]],CREDITO[],4,FALSE)</f>
        <v>#N/A</v>
      </c>
      <c r="D2684" s="1" t="e">
        <f>VLOOKUP(Tabla3[[#This Row],[COD . CLIENTE  ]],CREDITO[],6,FALSE)</f>
        <v>#N/A</v>
      </c>
    </row>
    <row r="2685" spans="1:4" x14ac:dyDescent="0.25">
      <c r="A2685" s="3" t="s">
        <v>6654</v>
      </c>
      <c r="B2685" s="8" t="str">
        <f>VLOOKUP(Tabla3[[#This Row],[COD . CLIENTE  ]],Tabla15[],2,FALSE)</f>
        <v>FRIO GLOBAL S.A.C</v>
      </c>
      <c r="C2685" s="1" t="e">
        <f>VLOOKUP(Tabla3[[#This Row],[COD . CLIENTE  ]],CREDITO[],4,FALSE)</f>
        <v>#N/A</v>
      </c>
      <c r="D2685" s="1" t="e">
        <f>VLOOKUP(Tabla3[[#This Row],[COD . CLIENTE  ]],CREDITO[],6,FALSE)</f>
        <v>#N/A</v>
      </c>
    </row>
    <row r="2686" spans="1:4" x14ac:dyDescent="0.25">
      <c r="A2686" s="3" t="s">
        <v>22974</v>
      </c>
      <c r="B2686" s="8" t="e">
        <f>VLOOKUP(Tabla3[[#This Row],[COD . CLIENTE  ]],Tabla15[],2,FALSE)</f>
        <v>#N/A</v>
      </c>
      <c r="C2686" s="1" t="e">
        <f>VLOOKUP(Tabla3[[#This Row],[COD . CLIENTE  ]],CREDITO[],4,FALSE)</f>
        <v>#N/A</v>
      </c>
      <c r="D2686" s="1" t="e">
        <f>VLOOKUP(Tabla3[[#This Row],[COD . CLIENTE  ]],CREDITO[],6,FALSE)</f>
        <v>#N/A</v>
      </c>
    </row>
    <row r="2687" spans="1:4" x14ac:dyDescent="0.25">
      <c r="A2687" s="3" t="s">
        <v>22975</v>
      </c>
      <c r="B2687" s="8" t="e">
        <f>VLOOKUP(Tabla3[[#This Row],[COD . CLIENTE  ]],Tabla15[],2,FALSE)</f>
        <v>#N/A</v>
      </c>
      <c r="C2687" s="1" t="e">
        <f>VLOOKUP(Tabla3[[#This Row],[COD . CLIENTE  ]],CREDITO[],4,FALSE)</f>
        <v>#N/A</v>
      </c>
      <c r="D2687" s="1" t="e">
        <f>VLOOKUP(Tabla3[[#This Row],[COD . CLIENTE  ]],CREDITO[],6,FALSE)</f>
        <v>#N/A</v>
      </c>
    </row>
    <row r="2688" spans="1:4" x14ac:dyDescent="0.25">
      <c r="A2688" s="3" t="s">
        <v>10223</v>
      </c>
      <c r="B2688" s="8" t="str">
        <f>VLOOKUP(Tabla3[[#This Row],[COD . CLIENTE  ]],Tabla15[],2,FALSE)</f>
        <v>SWIFTCOOL S.A.C.</v>
      </c>
      <c r="C2688" s="1" t="e">
        <f>VLOOKUP(Tabla3[[#This Row],[COD . CLIENTE  ]],CREDITO[],4,FALSE)</f>
        <v>#N/A</v>
      </c>
      <c r="D2688" s="1" t="e">
        <f>VLOOKUP(Tabla3[[#This Row],[COD . CLIENTE  ]],CREDITO[],6,FALSE)</f>
        <v>#N/A</v>
      </c>
    </row>
    <row r="2689" spans="1:4" x14ac:dyDescent="0.25">
      <c r="A2689" s="3" t="s">
        <v>22976</v>
      </c>
      <c r="B2689" s="8" t="e">
        <f>VLOOKUP(Tabla3[[#This Row],[COD . CLIENTE  ]],Tabla15[],2,FALSE)</f>
        <v>#N/A</v>
      </c>
      <c r="C2689" s="1" t="e">
        <f>VLOOKUP(Tabla3[[#This Row],[COD . CLIENTE  ]],CREDITO[],4,FALSE)</f>
        <v>#N/A</v>
      </c>
      <c r="D2689" s="1" t="e">
        <f>VLOOKUP(Tabla3[[#This Row],[COD . CLIENTE  ]],CREDITO[],6,FALSE)</f>
        <v>#N/A</v>
      </c>
    </row>
    <row r="2690" spans="1:4" x14ac:dyDescent="0.25">
      <c r="A2690" s="3" t="s">
        <v>4102</v>
      </c>
      <c r="B2690" s="8" t="str">
        <f>VLOOKUP(Tabla3[[#This Row],[COD . CLIENTE  ]],Tabla15[],2,FALSE)</f>
        <v>ALCANTARA VALDERRAMA GUSTAVO ERNESTO</v>
      </c>
      <c r="C2690" s="1" t="e">
        <f>VLOOKUP(Tabla3[[#This Row],[COD . CLIENTE  ]],CREDITO[],4,FALSE)</f>
        <v>#N/A</v>
      </c>
      <c r="D2690" s="1" t="e">
        <f>VLOOKUP(Tabla3[[#This Row],[COD . CLIENTE  ]],CREDITO[],6,FALSE)</f>
        <v>#N/A</v>
      </c>
    </row>
    <row r="2691" spans="1:4" x14ac:dyDescent="0.25">
      <c r="A2691" s="3" t="s">
        <v>10249</v>
      </c>
      <c r="B2691" s="8" t="str">
        <f>VLOOKUP(Tabla3[[#This Row],[COD . CLIENTE  ]],Tabla15[],2,FALSE)</f>
        <v>SERVICIOS GENERALES MASTERCOLD SOCIEDAD ANONIMA CE</v>
      </c>
      <c r="C2691" s="1" t="e">
        <f>VLOOKUP(Tabla3[[#This Row],[COD . CLIENTE  ]],CREDITO[],4,FALSE)</f>
        <v>#N/A</v>
      </c>
      <c r="D2691" s="1" t="e">
        <f>VLOOKUP(Tabla3[[#This Row],[COD . CLIENTE  ]],CREDITO[],6,FALSE)</f>
        <v>#N/A</v>
      </c>
    </row>
    <row r="2692" spans="1:4" x14ac:dyDescent="0.25">
      <c r="A2692" s="3" t="s">
        <v>22977</v>
      </c>
      <c r="B2692" s="8" t="e">
        <f>VLOOKUP(Tabla3[[#This Row],[COD . CLIENTE  ]],Tabla15[],2,FALSE)</f>
        <v>#N/A</v>
      </c>
      <c r="C2692" s="1" t="e">
        <f>VLOOKUP(Tabla3[[#This Row],[COD . CLIENTE  ]],CREDITO[],4,FALSE)</f>
        <v>#N/A</v>
      </c>
      <c r="D2692" s="1" t="e">
        <f>VLOOKUP(Tabla3[[#This Row],[COD . CLIENTE  ]],CREDITO[],6,FALSE)</f>
        <v>#N/A</v>
      </c>
    </row>
    <row r="2693" spans="1:4" x14ac:dyDescent="0.25">
      <c r="A2693" s="3" t="s">
        <v>10893</v>
      </c>
      <c r="B2693" s="8" t="str">
        <f>VLOOKUP(Tabla3[[#This Row],[COD . CLIENTE  ]],Tabla15[],2,FALSE)</f>
        <v>TRANSPORTES MILOMA EMPRESA INDIVIDUAL DE RESPONSAB</v>
      </c>
      <c r="C2693" s="1" t="e">
        <f>VLOOKUP(Tabla3[[#This Row],[COD . CLIENTE  ]],CREDITO[],4,FALSE)</f>
        <v>#N/A</v>
      </c>
      <c r="D2693" s="1" t="e">
        <f>VLOOKUP(Tabla3[[#This Row],[COD . CLIENTE  ]],CREDITO[],6,FALSE)</f>
        <v>#N/A</v>
      </c>
    </row>
    <row r="2694" spans="1:4" x14ac:dyDescent="0.25">
      <c r="A2694" s="3" t="s">
        <v>22527</v>
      </c>
      <c r="B2694" s="8" t="e">
        <f>VLOOKUP(Tabla3[[#This Row],[COD . CLIENTE  ]],Tabla15[],2,FALSE)</f>
        <v>#N/A</v>
      </c>
      <c r="C2694" s="1" t="e">
        <f>VLOOKUP(Tabla3[[#This Row],[COD . CLIENTE  ]],CREDITO[],4,FALSE)</f>
        <v>#N/A</v>
      </c>
      <c r="D2694" s="1" t="e">
        <f>VLOOKUP(Tabla3[[#This Row],[COD . CLIENTE  ]],CREDITO[],6,FALSE)</f>
        <v>#N/A</v>
      </c>
    </row>
    <row r="2695" spans="1:4" x14ac:dyDescent="0.25">
      <c r="A2695" s="3" t="s">
        <v>11210</v>
      </c>
      <c r="B2695" s="8" t="str">
        <f>VLOOKUP(Tabla3[[#This Row],[COD . CLIENTE  ]],Tabla15[],2,FALSE)</f>
        <v>CONEX REFRIGERACIÓN S.A.C.</v>
      </c>
      <c r="C2695" s="1" t="e">
        <f>VLOOKUP(Tabla3[[#This Row],[COD . CLIENTE  ]],CREDITO[],4,FALSE)</f>
        <v>#N/A</v>
      </c>
      <c r="D2695" s="1" t="e">
        <f>VLOOKUP(Tabla3[[#This Row],[COD . CLIENTE  ]],CREDITO[],6,FALSE)</f>
        <v>#N/A</v>
      </c>
    </row>
    <row r="2696" spans="1:4" x14ac:dyDescent="0.25">
      <c r="A2696" s="3" t="s">
        <v>10230</v>
      </c>
      <c r="B2696" s="8" t="str">
        <f>VLOOKUP(Tabla3[[#This Row],[COD . CLIENTE  ]],Tabla15[],2,FALSE)</f>
        <v>PERULAB ECOLOGIC S.A.C.</v>
      </c>
      <c r="C2696" s="1" t="e">
        <f>VLOOKUP(Tabla3[[#This Row],[COD . CLIENTE  ]],CREDITO[],4,FALSE)</f>
        <v>#N/A</v>
      </c>
      <c r="D2696" s="1" t="e">
        <f>VLOOKUP(Tabla3[[#This Row],[COD . CLIENTE  ]],CREDITO[],6,FALSE)</f>
        <v>#N/A</v>
      </c>
    </row>
    <row r="2697" spans="1:4" x14ac:dyDescent="0.25">
      <c r="A2697" s="3" t="s">
        <v>5792</v>
      </c>
      <c r="B2697" s="8" t="str">
        <f>VLOOKUP(Tabla3[[#This Row],[COD . CLIENTE  ]],Tabla15[],2,FALSE)</f>
        <v>NOVA GAS S A</v>
      </c>
      <c r="C2697" s="1" t="e">
        <f>VLOOKUP(Tabla3[[#This Row],[COD . CLIENTE  ]],CREDITO[],4,FALSE)</f>
        <v>#N/A</v>
      </c>
      <c r="D2697" s="1" t="e">
        <f>VLOOKUP(Tabla3[[#This Row],[COD . CLIENTE  ]],CREDITO[],6,FALSE)</f>
        <v>#N/A</v>
      </c>
    </row>
    <row r="2698" spans="1:4" x14ac:dyDescent="0.25">
      <c r="A2698" s="3" t="s">
        <v>11385</v>
      </c>
      <c r="B2698" s="8" t="str">
        <f>VLOOKUP(Tabla3[[#This Row],[COD . CLIENTE  ]],Tabla15[],2,FALSE)</f>
        <v>CALDERON PEREZ EDWIN ALEXIS</v>
      </c>
      <c r="C2698" s="1" t="e">
        <f>VLOOKUP(Tabla3[[#This Row],[COD . CLIENTE  ]],CREDITO[],4,FALSE)</f>
        <v>#N/A</v>
      </c>
      <c r="D2698" s="1" t="e">
        <f>VLOOKUP(Tabla3[[#This Row],[COD . CLIENTE  ]],CREDITO[],6,FALSE)</f>
        <v>#N/A</v>
      </c>
    </row>
    <row r="2699" spans="1:4" x14ac:dyDescent="0.25">
      <c r="A2699" s="3" t="s">
        <v>5792</v>
      </c>
      <c r="B2699" s="8" t="str">
        <f>VLOOKUP(Tabla3[[#This Row],[COD . CLIENTE  ]],Tabla15[],2,FALSE)</f>
        <v>NOVA GAS S A</v>
      </c>
      <c r="C2699" s="1" t="e">
        <f>VLOOKUP(Tabla3[[#This Row],[COD . CLIENTE  ]],CREDITO[],4,FALSE)</f>
        <v>#N/A</v>
      </c>
      <c r="D2699" s="1" t="e">
        <f>VLOOKUP(Tabla3[[#This Row],[COD . CLIENTE  ]],CREDITO[],6,FALSE)</f>
        <v>#N/A</v>
      </c>
    </row>
    <row r="2700" spans="1:4" x14ac:dyDescent="0.25">
      <c r="A2700" s="3" t="s">
        <v>8680</v>
      </c>
      <c r="B2700" s="8" t="str">
        <f>VLOOKUP(Tabla3[[#This Row],[COD . CLIENTE  ]],Tabla15[],2,FALSE)</f>
        <v>CLIMAYRE S.A.C</v>
      </c>
      <c r="C2700" s="1" t="e">
        <f>VLOOKUP(Tabla3[[#This Row],[COD . CLIENTE  ]],CREDITO[],4,FALSE)</f>
        <v>#N/A</v>
      </c>
      <c r="D2700" s="1" t="e">
        <f>VLOOKUP(Tabla3[[#This Row],[COD . CLIENTE  ]],CREDITO[],6,FALSE)</f>
        <v>#N/A</v>
      </c>
    </row>
    <row r="2701" spans="1:4" x14ac:dyDescent="0.25">
      <c r="A2701" s="3" t="s">
        <v>22978</v>
      </c>
      <c r="B2701" s="8" t="e">
        <f>VLOOKUP(Tabla3[[#This Row],[COD . CLIENTE  ]],Tabla15[],2,FALSE)</f>
        <v>#N/A</v>
      </c>
      <c r="C2701" s="1" t="e">
        <f>VLOOKUP(Tabla3[[#This Row],[COD . CLIENTE  ]],CREDITO[],4,FALSE)</f>
        <v>#N/A</v>
      </c>
      <c r="D2701" s="1" t="e">
        <f>VLOOKUP(Tabla3[[#This Row],[COD . CLIENTE  ]],CREDITO[],6,FALSE)</f>
        <v>#N/A</v>
      </c>
    </row>
    <row r="2702" spans="1:4" x14ac:dyDescent="0.25">
      <c r="A2702" s="3" t="s">
        <v>21786</v>
      </c>
      <c r="B2702" s="8" t="str">
        <f>VLOOKUP(Tabla3[[#This Row],[COD . CLIENTE  ]],Tabla15[],2,FALSE)</f>
        <v>LLERENA RODRIGUEZ CARLOS MOISES</v>
      </c>
      <c r="C2702" s="1" t="e">
        <f>VLOOKUP(Tabla3[[#This Row],[COD . CLIENTE  ]],CREDITO[],4,FALSE)</f>
        <v>#N/A</v>
      </c>
      <c r="D2702" s="1" t="e">
        <f>VLOOKUP(Tabla3[[#This Row],[COD . CLIENTE  ]],CREDITO[],6,FALSE)</f>
        <v>#N/A</v>
      </c>
    </row>
    <row r="2703" spans="1:4" x14ac:dyDescent="0.25">
      <c r="A2703" s="3" t="s">
        <v>10924</v>
      </c>
      <c r="B2703" s="8" t="str">
        <f>VLOOKUP(Tabla3[[#This Row],[COD . CLIENTE  ]],Tabla15[],2,FALSE)</f>
        <v>A &amp; R INGENIERIA Y SOLUCIONES INDUSTRIALES SAC</v>
      </c>
      <c r="C2703" s="1" t="e">
        <f>VLOOKUP(Tabla3[[#This Row],[COD . CLIENTE  ]],CREDITO[],4,FALSE)</f>
        <v>#N/A</v>
      </c>
      <c r="D2703" s="1" t="e">
        <f>VLOOKUP(Tabla3[[#This Row],[COD . CLIENTE  ]],CREDITO[],6,FALSE)</f>
        <v>#N/A</v>
      </c>
    </row>
    <row r="2704" spans="1:4" x14ac:dyDescent="0.25">
      <c r="A2704" s="3" t="s">
        <v>5246</v>
      </c>
      <c r="B2704" s="8" t="str">
        <f>VLOOKUP(Tabla3[[#This Row],[COD . CLIENTE  ]],Tabla15[],2,FALSE)</f>
        <v>CHAFALOTE ESPINOZA NESTOR ORLANDO</v>
      </c>
      <c r="C2704" s="1" t="e">
        <f>VLOOKUP(Tabla3[[#This Row],[COD . CLIENTE  ]],CREDITO[],4,FALSE)</f>
        <v>#N/A</v>
      </c>
      <c r="D2704" s="1" t="e">
        <f>VLOOKUP(Tabla3[[#This Row],[COD . CLIENTE  ]],CREDITO[],6,FALSE)</f>
        <v>#N/A</v>
      </c>
    </row>
    <row r="2705" spans="1:4" x14ac:dyDescent="0.25">
      <c r="A2705" s="3" t="s">
        <v>5246</v>
      </c>
      <c r="B2705" s="8" t="str">
        <f>VLOOKUP(Tabla3[[#This Row],[COD . CLIENTE  ]],Tabla15[],2,FALSE)</f>
        <v>CHAFALOTE ESPINOZA NESTOR ORLANDO</v>
      </c>
      <c r="C2705" s="1" t="e">
        <f>VLOOKUP(Tabla3[[#This Row],[COD . CLIENTE  ]],CREDITO[],4,FALSE)</f>
        <v>#N/A</v>
      </c>
      <c r="D2705" s="1" t="e">
        <f>VLOOKUP(Tabla3[[#This Row],[COD . CLIENTE  ]],CREDITO[],6,FALSE)</f>
        <v>#N/A</v>
      </c>
    </row>
    <row r="2706" spans="1:4" x14ac:dyDescent="0.25">
      <c r="A2706" s="3" t="s">
        <v>7642</v>
      </c>
      <c r="B2706" s="8" t="str">
        <f>VLOOKUP(Tabla3[[#This Row],[COD . CLIENTE  ]],Tabla15[],2,FALSE)</f>
        <v>CORPORACION RIM SOCIEDAD ANONIMA CERRADA</v>
      </c>
      <c r="C2706" s="1" t="e">
        <f>VLOOKUP(Tabla3[[#This Row],[COD . CLIENTE  ]],CREDITO[],4,FALSE)</f>
        <v>#N/A</v>
      </c>
      <c r="D2706" s="1" t="e">
        <f>VLOOKUP(Tabla3[[#This Row],[COD . CLIENTE  ]],CREDITO[],6,FALSE)</f>
        <v>#N/A</v>
      </c>
    </row>
    <row r="2707" spans="1:4" x14ac:dyDescent="0.25">
      <c r="A2707" s="3" t="s">
        <v>7346</v>
      </c>
      <c r="B2707" s="8" t="str">
        <f>VLOOKUP(Tabla3[[#This Row],[COD . CLIENTE  ]],Tabla15[],2,FALSE)</f>
        <v>ALIMENTOS DE EXPORTACION SOCIEDAD ANONIMA CERRADA - ALIEX S.A.C.</v>
      </c>
      <c r="C2707" s="1" t="e">
        <f>VLOOKUP(Tabla3[[#This Row],[COD . CLIENTE  ]],CREDITO[],4,FALSE)</f>
        <v>#N/A</v>
      </c>
      <c r="D2707" s="1" t="e">
        <f>VLOOKUP(Tabla3[[#This Row],[COD . CLIENTE  ]],CREDITO[],6,FALSE)</f>
        <v>#N/A</v>
      </c>
    </row>
    <row r="2708" spans="1:4" x14ac:dyDescent="0.25">
      <c r="A2708" s="3" t="s">
        <v>8540</v>
      </c>
      <c r="B2708" s="8" t="str">
        <f>VLOOKUP(Tabla3[[#This Row],[COD . CLIENTE  ]],Tabla15[],2,FALSE)</f>
        <v>FRIOTEAM S.A.C.</v>
      </c>
      <c r="C2708" s="1" t="str">
        <f>VLOOKUP(Tabla3[[#This Row],[COD . CLIENTE  ]],CREDITO[],4,FALSE)</f>
        <v>Crédito 30 días</v>
      </c>
      <c r="D2708" s="1" t="str">
        <f>VLOOKUP(Tabla3[[#This Row],[COD . CLIENTE  ]],CREDITO[],6,FALSE)</f>
        <v>DIANA MAYORCA</v>
      </c>
    </row>
    <row r="2709" spans="1:4" x14ac:dyDescent="0.25">
      <c r="A2709" s="3" t="s">
        <v>7182</v>
      </c>
      <c r="B2709" s="8" t="str">
        <f>VLOOKUP(Tabla3[[#This Row],[COD . CLIENTE  ]],Tabla15[],2,FALSE)</f>
        <v>FRIOPACKING S.A.C.</v>
      </c>
      <c r="C2709" s="1" t="str">
        <f>VLOOKUP(Tabla3[[#This Row],[COD . CLIENTE  ]],CREDITO[],4,FALSE)</f>
        <v>Crédito 30 días</v>
      </c>
      <c r="D2709" s="1" t="str">
        <f>VLOOKUP(Tabla3[[#This Row],[COD . CLIENTE  ]],CREDITO[],6,FALSE)</f>
        <v>DIANA MAYORCA</v>
      </c>
    </row>
    <row r="2710" spans="1:4" x14ac:dyDescent="0.25">
      <c r="A2710" s="3" t="s">
        <v>7182</v>
      </c>
      <c r="B2710" s="8" t="str">
        <f>VLOOKUP(Tabla3[[#This Row],[COD . CLIENTE  ]],Tabla15[],2,FALSE)</f>
        <v>FRIOPACKING S.A.C.</v>
      </c>
      <c r="C2710" s="1" t="str">
        <f>VLOOKUP(Tabla3[[#This Row],[COD . CLIENTE  ]],CREDITO[],4,FALSE)</f>
        <v>Crédito 30 días</v>
      </c>
      <c r="D2710" s="1" t="str">
        <f>VLOOKUP(Tabla3[[#This Row],[COD . CLIENTE  ]],CREDITO[],6,FALSE)</f>
        <v>DIANA MAYORCA</v>
      </c>
    </row>
    <row r="2711" spans="1:4" x14ac:dyDescent="0.25">
      <c r="A2711" s="3" t="s">
        <v>22035</v>
      </c>
      <c r="B2711" s="8" t="str">
        <f>VLOOKUP(Tabla3[[#This Row],[COD . CLIENTE  ]],Tabla15[],2,FALSE)</f>
        <v>AUTOMATTIC CORP SAC</v>
      </c>
      <c r="C2711" s="1" t="e">
        <f>VLOOKUP(Tabla3[[#This Row],[COD . CLIENTE  ]],CREDITO[],4,FALSE)</f>
        <v>#N/A</v>
      </c>
      <c r="D2711" s="1" t="e">
        <f>VLOOKUP(Tabla3[[#This Row],[COD . CLIENTE  ]],CREDITO[],6,FALSE)</f>
        <v>#N/A</v>
      </c>
    </row>
    <row r="2712" spans="1:4" x14ac:dyDescent="0.25">
      <c r="A2712" s="3" t="s">
        <v>8274</v>
      </c>
      <c r="B2712" s="8" t="str">
        <f>VLOOKUP(Tabla3[[#This Row],[COD . CLIENTE  ]],Tabla15[],2,FALSE)</f>
        <v>ENERGY PROJECT GROUP S.A.C.</v>
      </c>
      <c r="C2712" s="1" t="str">
        <f>VLOOKUP(Tabla3[[#This Row],[COD . CLIENTE  ]],CREDITO[],4,FALSE)</f>
        <v>Crédito 45 días</v>
      </c>
      <c r="D2712" s="1" t="str">
        <f>VLOOKUP(Tabla3[[#This Row],[COD . CLIENTE  ]],CREDITO[],6,FALSE)</f>
        <v>AB</v>
      </c>
    </row>
    <row r="2713" spans="1:4" x14ac:dyDescent="0.25">
      <c r="A2713" s="3" t="s">
        <v>10871</v>
      </c>
      <c r="B2713" s="8" t="str">
        <f>VLOOKUP(Tabla3[[#This Row],[COD . CLIENTE  ]],Tabla15[],2,FALSE)</f>
        <v>HVAC SUPPORT PERU S.A.C.</v>
      </c>
      <c r="C2713" s="1" t="e">
        <f>VLOOKUP(Tabla3[[#This Row],[COD . CLIENTE  ]],CREDITO[],4,FALSE)</f>
        <v>#N/A</v>
      </c>
      <c r="D2713" s="1" t="e">
        <f>VLOOKUP(Tabla3[[#This Row],[COD . CLIENTE  ]],CREDITO[],6,FALSE)</f>
        <v>#N/A</v>
      </c>
    </row>
    <row r="2714" spans="1:4" x14ac:dyDescent="0.25">
      <c r="A2714" s="3" t="s">
        <v>10871</v>
      </c>
      <c r="B2714" s="8" t="str">
        <f>VLOOKUP(Tabla3[[#This Row],[COD . CLIENTE  ]],Tabla15[],2,FALSE)</f>
        <v>HVAC SUPPORT PERU S.A.C.</v>
      </c>
      <c r="C2714" s="1" t="e">
        <f>VLOOKUP(Tabla3[[#This Row],[COD . CLIENTE  ]],CREDITO[],4,FALSE)</f>
        <v>#N/A</v>
      </c>
      <c r="D2714" s="1" t="e">
        <f>VLOOKUP(Tabla3[[#This Row],[COD . CLIENTE  ]],CREDITO[],6,FALSE)</f>
        <v>#N/A</v>
      </c>
    </row>
    <row r="2715" spans="1:4" x14ac:dyDescent="0.25">
      <c r="A2715" s="3" t="s">
        <v>5765</v>
      </c>
      <c r="B2715" s="8" t="str">
        <f>VLOOKUP(Tabla3[[#This Row],[COD . CLIENTE  ]],Tabla15[],2,FALSE)</f>
        <v>REFRIGERACION COMERCIAL CAVI S A</v>
      </c>
      <c r="C2715" s="1" t="e">
        <f>VLOOKUP(Tabla3[[#This Row],[COD . CLIENTE  ]],CREDITO[],4,FALSE)</f>
        <v>#N/A</v>
      </c>
      <c r="D2715" s="1" t="e">
        <f>VLOOKUP(Tabla3[[#This Row],[COD . CLIENTE  ]],CREDITO[],6,FALSE)</f>
        <v>#N/A</v>
      </c>
    </row>
    <row r="2716" spans="1:4" x14ac:dyDescent="0.25">
      <c r="A2716" s="3" t="s">
        <v>11324</v>
      </c>
      <c r="B2716" s="8" t="str">
        <f>VLOOKUP(Tabla3[[#This Row],[COD . CLIENTE  ]],Tabla15[],2,FALSE)</f>
        <v>B - HYGIENICPERU E.I.R.L.</v>
      </c>
      <c r="C2716" s="1" t="e">
        <f>VLOOKUP(Tabla3[[#This Row],[COD . CLIENTE  ]],CREDITO[],4,FALSE)</f>
        <v>#N/A</v>
      </c>
      <c r="D2716" s="1" t="e">
        <f>VLOOKUP(Tabla3[[#This Row],[COD . CLIENTE  ]],CREDITO[],6,FALSE)</f>
        <v>#N/A</v>
      </c>
    </row>
    <row r="2717" spans="1:4" x14ac:dyDescent="0.25">
      <c r="A2717" s="3" t="s">
        <v>22979</v>
      </c>
      <c r="B2717" s="8" t="e">
        <f>VLOOKUP(Tabla3[[#This Row],[COD . CLIENTE  ]],Tabla15[],2,FALSE)</f>
        <v>#N/A</v>
      </c>
      <c r="C2717" s="1" t="e">
        <f>VLOOKUP(Tabla3[[#This Row],[COD . CLIENTE  ]],CREDITO[],4,FALSE)</f>
        <v>#N/A</v>
      </c>
      <c r="D2717" s="1" t="e">
        <f>VLOOKUP(Tabla3[[#This Row],[COD . CLIENTE  ]],CREDITO[],6,FALSE)</f>
        <v>#N/A</v>
      </c>
    </row>
    <row r="2718" spans="1:4" x14ac:dyDescent="0.25">
      <c r="A2718" s="3" t="s">
        <v>5952</v>
      </c>
      <c r="B2718" s="8" t="str">
        <f>VLOOKUP(Tabla3[[#This Row],[COD . CLIENTE  ]],Tabla15[],2,FALSE)</f>
        <v>CORPORACION Z1 S.A.C</v>
      </c>
      <c r="C2718" s="1" t="e">
        <f>VLOOKUP(Tabla3[[#This Row],[COD . CLIENTE  ]],CREDITO[],4,FALSE)</f>
        <v>#N/A</v>
      </c>
      <c r="D2718" s="1" t="e">
        <f>VLOOKUP(Tabla3[[#This Row],[COD . CLIENTE  ]],CREDITO[],6,FALSE)</f>
        <v>#N/A</v>
      </c>
    </row>
    <row r="2719" spans="1:4" x14ac:dyDescent="0.25">
      <c r="A2719" s="3" t="s">
        <v>11210</v>
      </c>
      <c r="B2719" s="8" t="str">
        <f>VLOOKUP(Tabla3[[#This Row],[COD . CLIENTE  ]],Tabla15[],2,FALSE)</f>
        <v>CONEX REFRIGERACIÓN S.A.C.</v>
      </c>
      <c r="C2719" s="1" t="e">
        <f>VLOOKUP(Tabla3[[#This Row],[COD . CLIENTE  ]],CREDITO[],4,FALSE)</f>
        <v>#N/A</v>
      </c>
      <c r="D2719" s="1" t="e">
        <f>VLOOKUP(Tabla3[[#This Row],[COD . CLIENTE  ]],CREDITO[],6,FALSE)</f>
        <v>#N/A</v>
      </c>
    </row>
    <row r="2720" spans="1:4" x14ac:dyDescent="0.25">
      <c r="A2720" s="3" t="s">
        <v>11572</v>
      </c>
      <c r="B2720" s="8" t="str">
        <f>VLOOKUP(Tabla3[[#This Row],[COD . CLIENTE  ]],Tabla15[],2,FALSE)</f>
        <v>GUDE ARMADORES S.L</v>
      </c>
      <c r="C2720" s="1" t="e">
        <f>VLOOKUP(Tabla3[[#This Row],[COD . CLIENTE  ]],CREDITO[],4,FALSE)</f>
        <v>#N/A</v>
      </c>
      <c r="D2720" s="1" t="e">
        <f>VLOOKUP(Tabla3[[#This Row],[COD . CLIENTE  ]],CREDITO[],6,FALSE)</f>
        <v>#N/A</v>
      </c>
    </row>
    <row r="2721" spans="1:4" x14ac:dyDescent="0.25">
      <c r="A2721" s="3" t="s">
        <v>11572</v>
      </c>
      <c r="B2721" s="8" t="str">
        <f>VLOOKUP(Tabla3[[#This Row],[COD . CLIENTE  ]],Tabla15[],2,FALSE)</f>
        <v>GUDE ARMADORES S.L</v>
      </c>
      <c r="C2721" s="1" t="e">
        <f>VLOOKUP(Tabla3[[#This Row],[COD . CLIENTE  ]],CREDITO[],4,FALSE)</f>
        <v>#N/A</v>
      </c>
      <c r="D2721" s="1" t="e">
        <f>VLOOKUP(Tabla3[[#This Row],[COD . CLIENTE  ]],CREDITO[],6,FALSE)</f>
        <v>#N/A</v>
      </c>
    </row>
    <row r="2722" spans="1:4" x14ac:dyDescent="0.25">
      <c r="A2722" s="3" t="s">
        <v>22980</v>
      </c>
      <c r="B2722" s="8" t="e">
        <f>VLOOKUP(Tabla3[[#This Row],[COD . CLIENTE  ]],Tabla15[],2,FALSE)</f>
        <v>#N/A</v>
      </c>
      <c r="C2722" s="1" t="e">
        <f>VLOOKUP(Tabla3[[#This Row],[COD . CLIENTE  ]],CREDITO[],4,FALSE)</f>
        <v>#N/A</v>
      </c>
      <c r="D2722" s="1" t="e">
        <f>VLOOKUP(Tabla3[[#This Row],[COD . CLIENTE  ]],CREDITO[],6,FALSE)</f>
        <v>#N/A</v>
      </c>
    </row>
    <row r="2723" spans="1:4" x14ac:dyDescent="0.25">
      <c r="A2723" s="3" t="s">
        <v>10615</v>
      </c>
      <c r="B2723" s="8" t="str">
        <f>VLOOKUP(Tabla3[[#This Row],[COD . CLIENTE  ]],Tabla15[],2,FALSE)</f>
        <v>MAXWELL CONTROLS PERU E.I.R.L.</v>
      </c>
      <c r="C2723" s="1" t="e">
        <f>VLOOKUP(Tabla3[[#This Row],[COD . CLIENTE  ]],CREDITO[],4,FALSE)</f>
        <v>#N/A</v>
      </c>
      <c r="D2723" s="1" t="e">
        <f>VLOOKUP(Tabla3[[#This Row],[COD . CLIENTE  ]],CREDITO[],6,FALSE)</f>
        <v>#N/A</v>
      </c>
    </row>
    <row r="2724" spans="1:4" x14ac:dyDescent="0.25">
      <c r="A2724" s="3" t="s">
        <v>22981</v>
      </c>
      <c r="B2724" s="8" t="e">
        <f>VLOOKUP(Tabla3[[#This Row],[COD . CLIENTE  ]],Tabla15[],2,FALSE)</f>
        <v>#N/A</v>
      </c>
      <c r="C2724" s="1" t="e">
        <f>VLOOKUP(Tabla3[[#This Row],[COD . CLIENTE  ]],CREDITO[],4,FALSE)</f>
        <v>#N/A</v>
      </c>
      <c r="D2724" s="1" t="e">
        <f>VLOOKUP(Tabla3[[#This Row],[COD . CLIENTE  ]],CREDITO[],6,FALSE)</f>
        <v>#N/A</v>
      </c>
    </row>
    <row r="2725" spans="1:4" x14ac:dyDescent="0.25">
      <c r="A2725" s="3" t="s">
        <v>7543</v>
      </c>
      <c r="B2725" s="8" t="str">
        <f>VLOOKUP(Tabla3[[#This Row],[COD . CLIENTE  ]],Tabla15[],2,FALSE)</f>
        <v>UCE INGENIEROS S.A.C.</v>
      </c>
      <c r="C2725" s="1" t="e">
        <f>VLOOKUP(Tabla3[[#This Row],[COD . CLIENTE  ]],CREDITO[],4,FALSE)</f>
        <v>#N/A</v>
      </c>
      <c r="D2725" s="1" t="e">
        <f>VLOOKUP(Tabla3[[#This Row],[COD . CLIENTE  ]],CREDITO[],6,FALSE)</f>
        <v>#N/A</v>
      </c>
    </row>
    <row r="2726" spans="1:4" x14ac:dyDescent="0.25">
      <c r="A2726" s="3" t="s">
        <v>5347</v>
      </c>
      <c r="B2726" s="8" t="str">
        <f>VLOOKUP(Tabla3[[#This Row],[COD . CLIENTE  ]],Tabla15[],2,FALSE)</f>
        <v>FLORES RONCAL DANTE ALEX</v>
      </c>
      <c r="C2726" s="1" t="e">
        <f>VLOOKUP(Tabla3[[#This Row],[COD . CLIENTE  ]],CREDITO[],4,FALSE)</f>
        <v>#N/A</v>
      </c>
      <c r="D2726" s="1" t="e">
        <f>VLOOKUP(Tabla3[[#This Row],[COD . CLIENTE  ]],CREDITO[],6,FALSE)</f>
        <v>#N/A</v>
      </c>
    </row>
    <row r="2727" spans="1:4" x14ac:dyDescent="0.25">
      <c r="A2727" s="3" t="s">
        <v>5347</v>
      </c>
      <c r="B2727" s="8" t="str">
        <f>VLOOKUP(Tabla3[[#This Row],[COD . CLIENTE  ]],Tabla15[],2,FALSE)</f>
        <v>FLORES RONCAL DANTE ALEX</v>
      </c>
      <c r="C2727" s="1" t="e">
        <f>VLOOKUP(Tabla3[[#This Row],[COD . CLIENTE  ]],CREDITO[],4,FALSE)</f>
        <v>#N/A</v>
      </c>
      <c r="D2727" s="1" t="e">
        <f>VLOOKUP(Tabla3[[#This Row],[COD . CLIENTE  ]],CREDITO[],6,FALSE)</f>
        <v>#N/A</v>
      </c>
    </row>
    <row r="2728" spans="1:4" x14ac:dyDescent="0.25">
      <c r="A2728" s="3" t="s">
        <v>10833</v>
      </c>
      <c r="B2728" s="8" t="str">
        <f>VLOOKUP(Tabla3[[#This Row],[COD . CLIENTE  ]],Tabla15[],2,FALSE)</f>
        <v>SG FRIOELEC PERU E.I.R.L.</v>
      </c>
      <c r="C2728" s="1" t="e">
        <f>VLOOKUP(Tabla3[[#This Row],[COD . CLIENTE  ]],CREDITO[],4,FALSE)</f>
        <v>#N/A</v>
      </c>
      <c r="D2728" s="1" t="e">
        <f>VLOOKUP(Tabla3[[#This Row],[COD . CLIENTE  ]],CREDITO[],6,FALSE)</f>
        <v>#N/A</v>
      </c>
    </row>
    <row r="2729" spans="1:4" x14ac:dyDescent="0.25">
      <c r="A2729" s="3" t="s">
        <v>6400</v>
      </c>
      <c r="B2729" s="8" t="str">
        <f>VLOOKUP(Tabla3[[#This Row],[COD . CLIENTE  ]],Tabla15[],2,FALSE)</f>
        <v>GLOBALTEC S.A.C.</v>
      </c>
      <c r="C2729" s="1" t="e">
        <f>VLOOKUP(Tabla3[[#This Row],[COD . CLIENTE  ]],CREDITO[],4,FALSE)</f>
        <v>#N/A</v>
      </c>
      <c r="D2729" s="1" t="e">
        <f>VLOOKUP(Tabla3[[#This Row],[COD . CLIENTE  ]],CREDITO[],6,FALSE)</f>
        <v>#N/A</v>
      </c>
    </row>
    <row r="2730" spans="1:4" x14ac:dyDescent="0.25">
      <c r="A2730" s="3" t="s">
        <v>19530</v>
      </c>
      <c r="B2730" s="8" t="str">
        <f>VLOOKUP(Tabla3[[#This Row],[COD . CLIENTE  ]],Tabla15[],2,FALSE)</f>
        <v xml:space="preserve">GENERALMANN SAC </v>
      </c>
      <c r="C2730" s="1" t="e">
        <f>VLOOKUP(Tabla3[[#This Row],[COD . CLIENTE  ]],CREDITO[],4,FALSE)</f>
        <v>#N/A</v>
      </c>
      <c r="D2730" s="1" t="e">
        <f>VLOOKUP(Tabla3[[#This Row],[COD . CLIENTE  ]],CREDITO[],6,FALSE)</f>
        <v>#N/A</v>
      </c>
    </row>
    <row r="2731" spans="1:4" x14ac:dyDescent="0.25">
      <c r="A2731" s="3" t="s">
        <v>4044</v>
      </c>
      <c r="B2731" s="8" t="str">
        <f>VLOOKUP(Tabla3[[#This Row],[COD . CLIENTE  ]],Tabla15[],2,FALSE)</f>
        <v>PEREZ MARTINEZ JUAN CARLOS</v>
      </c>
      <c r="C2731" s="1" t="e">
        <f>VLOOKUP(Tabla3[[#This Row],[COD . CLIENTE  ]],CREDITO[],4,FALSE)</f>
        <v>#N/A</v>
      </c>
      <c r="D2731" s="1" t="e">
        <f>VLOOKUP(Tabla3[[#This Row],[COD . CLIENTE  ]],CREDITO[],6,FALSE)</f>
        <v>#N/A</v>
      </c>
    </row>
    <row r="2732" spans="1:4" x14ac:dyDescent="0.25">
      <c r="A2732" s="3" t="s">
        <v>10690</v>
      </c>
      <c r="B2732" s="8" t="str">
        <f>VLOOKUP(Tabla3[[#This Row],[COD . CLIENTE  ]],Tabla15[],2,FALSE)</f>
        <v>RFALMA E.I.R.L.</v>
      </c>
      <c r="C2732" s="1" t="e">
        <f>VLOOKUP(Tabla3[[#This Row],[COD . CLIENTE  ]],CREDITO[],4,FALSE)</f>
        <v>#N/A</v>
      </c>
      <c r="D2732" s="1" t="e">
        <f>VLOOKUP(Tabla3[[#This Row],[COD . CLIENTE  ]],CREDITO[],6,FALSE)</f>
        <v>#N/A</v>
      </c>
    </row>
    <row r="2733" spans="1:4" x14ac:dyDescent="0.25">
      <c r="A2733" s="3" t="s">
        <v>5861</v>
      </c>
      <c r="B2733" s="8" t="str">
        <f>VLOOKUP(Tabla3[[#This Row],[COD . CLIENTE  ]],Tabla15[],2,FALSE)</f>
        <v>ISOLTECH S.A.C.</v>
      </c>
      <c r="C2733" s="1" t="e">
        <f>VLOOKUP(Tabla3[[#This Row],[COD . CLIENTE  ]],CREDITO[],4,FALSE)</f>
        <v>#N/A</v>
      </c>
      <c r="D2733" s="1" t="e">
        <f>VLOOKUP(Tabla3[[#This Row],[COD . CLIENTE  ]],CREDITO[],6,FALSE)</f>
        <v>#N/A</v>
      </c>
    </row>
    <row r="2734" spans="1:4" x14ac:dyDescent="0.25">
      <c r="A2734" s="3" t="s">
        <v>9491</v>
      </c>
      <c r="B2734" s="8" t="str">
        <f>VLOOKUP(Tabla3[[#This Row],[COD . CLIENTE  ]],Tabla15[],2,FALSE)</f>
        <v>IMPORTACIONES FRICOLD S.A.C.</v>
      </c>
      <c r="C2734" s="1" t="e">
        <f>VLOOKUP(Tabla3[[#This Row],[COD . CLIENTE  ]],CREDITO[],4,FALSE)</f>
        <v>#N/A</v>
      </c>
      <c r="D2734" s="1" t="e">
        <f>VLOOKUP(Tabla3[[#This Row],[COD . CLIENTE  ]],CREDITO[],6,FALSE)</f>
        <v>#N/A</v>
      </c>
    </row>
    <row r="2735" spans="1:4" x14ac:dyDescent="0.25">
      <c r="A2735" s="3" t="s">
        <v>4348</v>
      </c>
      <c r="B2735" s="8" t="str">
        <f>VLOOKUP(Tabla3[[#This Row],[COD . CLIENTE  ]],Tabla15[],2,FALSE)</f>
        <v>SALAZAR QUESQUEN VICENTE</v>
      </c>
      <c r="C2735" s="1" t="e">
        <f>VLOOKUP(Tabla3[[#This Row],[COD . CLIENTE  ]],CREDITO[],4,FALSE)</f>
        <v>#N/A</v>
      </c>
      <c r="D2735" s="1" t="e">
        <f>VLOOKUP(Tabla3[[#This Row],[COD . CLIENTE  ]],CREDITO[],6,FALSE)</f>
        <v>#N/A</v>
      </c>
    </row>
    <row r="2736" spans="1:4" x14ac:dyDescent="0.25">
      <c r="A2736" s="3" t="s">
        <v>11385</v>
      </c>
      <c r="B2736" s="8" t="str">
        <f>VLOOKUP(Tabla3[[#This Row],[COD . CLIENTE  ]],Tabla15[],2,FALSE)</f>
        <v>CALDERON PEREZ EDWIN ALEXIS</v>
      </c>
      <c r="C2736" s="1" t="e">
        <f>VLOOKUP(Tabla3[[#This Row],[COD . CLIENTE  ]],CREDITO[],4,FALSE)</f>
        <v>#N/A</v>
      </c>
      <c r="D2736" s="1" t="e">
        <f>VLOOKUP(Tabla3[[#This Row],[COD . CLIENTE  ]],CREDITO[],6,FALSE)</f>
        <v>#N/A</v>
      </c>
    </row>
    <row r="2737" spans="1:4" x14ac:dyDescent="0.25">
      <c r="A2737" s="3" t="s">
        <v>9964</v>
      </c>
      <c r="B2737" s="8" t="str">
        <f>VLOOKUP(Tabla3[[#This Row],[COD . CLIENTE  ]],Tabla15[],2,FALSE)</f>
        <v>BEYCOLD S.A.C.</v>
      </c>
      <c r="C2737" s="1" t="e">
        <f>VLOOKUP(Tabla3[[#This Row],[COD . CLIENTE  ]],CREDITO[],4,FALSE)</f>
        <v>#N/A</v>
      </c>
      <c r="D2737" s="1" t="e">
        <f>VLOOKUP(Tabla3[[#This Row],[COD . CLIENTE  ]],CREDITO[],6,FALSE)</f>
        <v>#N/A</v>
      </c>
    </row>
    <row r="2738" spans="1:4" x14ac:dyDescent="0.25">
      <c r="A2738" s="3" t="s">
        <v>10690</v>
      </c>
      <c r="B2738" s="8" t="str">
        <f>VLOOKUP(Tabla3[[#This Row],[COD . CLIENTE  ]],Tabla15[],2,FALSE)</f>
        <v>RFALMA E.I.R.L.</v>
      </c>
      <c r="C2738" s="1" t="e">
        <f>VLOOKUP(Tabla3[[#This Row],[COD . CLIENTE  ]],CREDITO[],4,FALSE)</f>
        <v>#N/A</v>
      </c>
      <c r="D2738" s="1" t="e">
        <f>VLOOKUP(Tabla3[[#This Row],[COD . CLIENTE  ]],CREDITO[],6,FALSE)</f>
        <v>#N/A</v>
      </c>
    </row>
    <row r="2739" spans="1:4" x14ac:dyDescent="0.25">
      <c r="A2739" s="3" t="s">
        <v>6713</v>
      </c>
      <c r="B2739" s="8" t="str">
        <f>VLOOKUP(Tabla3[[#This Row],[COD . CLIENTE  ]],Tabla15[],2,FALSE)</f>
        <v>TRANSPORTES G M INTERNACIONAL S.A.C.</v>
      </c>
      <c r="C2739" s="1" t="e">
        <f>VLOOKUP(Tabla3[[#This Row],[COD . CLIENTE  ]],CREDITO[],4,FALSE)</f>
        <v>#N/A</v>
      </c>
      <c r="D2739" s="1" t="e">
        <f>VLOOKUP(Tabla3[[#This Row],[COD . CLIENTE  ]],CREDITO[],6,FALSE)</f>
        <v>#N/A</v>
      </c>
    </row>
    <row r="2740" spans="1:4" x14ac:dyDescent="0.25">
      <c r="A2740" s="3" t="s">
        <v>9121</v>
      </c>
      <c r="B2740" s="8" t="str">
        <f>VLOOKUP(Tabla3[[#This Row],[COD . CLIENTE  ]],Tabla15[],2,FALSE)</f>
        <v>SERVICIOS EMPRESARIALES IMPLEMENTA S.A.C.</v>
      </c>
      <c r="C2740" s="1" t="e">
        <f>VLOOKUP(Tabla3[[#This Row],[COD . CLIENTE  ]],CREDITO[],4,FALSE)</f>
        <v>#N/A</v>
      </c>
      <c r="D2740" s="1" t="e">
        <f>VLOOKUP(Tabla3[[#This Row],[COD . CLIENTE  ]],CREDITO[],6,FALSE)</f>
        <v>#N/A</v>
      </c>
    </row>
    <row r="2741" spans="1:4" x14ac:dyDescent="0.25">
      <c r="A2741" s="3" t="s">
        <v>22113</v>
      </c>
      <c r="B2741" s="8" t="str">
        <f>VLOOKUP(Tabla3[[#This Row],[COD . CLIENTE  ]],Tabla15[],2,FALSE)</f>
        <v>YANEZ ROMERO PABLO ELIAS</v>
      </c>
      <c r="C2741" s="1" t="e">
        <f>VLOOKUP(Tabla3[[#This Row],[COD . CLIENTE  ]],CREDITO[],4,FALSE)</f>
        <v>#N/A</v>
      </c>
      <c r="D2741" s="1" t="e">
        <f>VLOOKUP(Tabla3[[#This Row],[COD . CLIENTE  ]],CREDITO[],6,FALSE)</f>
        <v>#N/A</v>
      </c>
    </row>
    <row r="2742" spans="1:4" x14ac:dyDescent="0.25">
      <c r="A2742" s="3" t="s">
        <v>9263</v>
      </c>
      <c r="B2742" s="8" t="str">
        <f>VLOOKUP(Tabla3[[#This Row],[COD . CLIENTE  ]],Tabla15[],2,FALSE)</f>
        <v>AIR COOL JM S.A.C.</v>
      </c>
      <c r="C2742" s="1" t="e">
        <f>VLOOKUP(Tabla3[[#This Row],[COD . CLIENTE  ]],CREDITO[],4,FALSE)</f>
        <v>#N/A</v>
      </c>
      <c r="D2742" s="1" t="e">
        <f>VLOOKUP(Tabla3[[#This Row],[COD . CLIENTE  ]],CREDITO[],6,FALSE)</f>
        <v>#N/A</v>
      </c>
    </row>
    <row r="2743" spans="1:4" x14ac:dyDescent="0.25">
      <c r="A2743" s="3" t="s">
        <v>5657</v>
      </c>
      <c r="B2743" s="8" t="str">
        <f>VLOOKUP(Tabla3[[#This Row],[COD . CLIENTE  ]],Tabla15[],2,FALSE)</f>
        <v>COLD IMPORT S.A.</v>
      </c>
      <c r="C2743" s="1" t="str">
        <f>VLOOKUP(Tabla3[[#This Row],[COD . CLIENTE  ]],CREDITO[],4,FALSE)</f>
        <v>Crédito 30 días</v>
      </c>
      <c r="D2743" s="1" t="str">
        <f>VLOOKUP(Tabla3[[#This Row],[COD . CLIENTE  ]],CREDITO[],6,FALSE)</f>
        <v>DIANA MAYORCA</v>
      </c>
    </row>
    <row r="2744" spans="1:4" x14ac:dyDescent="0.25">
      <c r="A2744" s="3" t="s">
        <v>22986</v>
      </c>
      <c r="B2744" s="8" t="e">
        <f>VLOOKUP(Tabla3[[#This Row],[COD . CLIENTE  ]],Tabla15[],2,FALSE)</f>
        <v>#N/A</v>
      </c>
      <c r="C2744" s="1" t="e">
        <f>VLOOKUP(Tabla3[[#This Row],[COD . CLIENTE  ]],CREDITO[],4,FALSE)</f>
        <v>#N/A</v>
      </c>
      <c r="D2744" s="1" t="e">
        <f>VLOOKUP(Tabla3[[#This Row],[COD . CLIENTE  ]],CREDITO[],6,FALSE)</f>
        <v>#N/A</v>
      </c>
    </row>
    <row r="2745" spans="1:4" x14ac:dyDescent="0.25">
      <c r="A2745" s="3" t="s">
        <v>9688</v>
      </c>
      <c r="B2745" s="8" t="str">
        <f>VLOOKUP(Tabla3[[#This Row],[COD . CLIENTE  ]],Tabla15[],2,FALSE)</f>
        <v>GRELCONPERU E. I. R. L.</v>
      </c>
      <c r="C2745" s="1" t="e">
        <f>VLOOKUP(Tabla3[[#This Row],[COD . CLIENTE  ]],CREDITO[],4,FALSE)</f>
        <v>#N/A</v>
      </c>
      <c r="D2745" s="1" t="e">
        <f>VLOOKUP(Tabla3[[#This Row],[COD . CLIENTE  ]],CREDITO[],6,FALSE)</f>
        <v>#N/A</v>
      </c>
    </row>
    <row r="2746" spans="1:4" x14ac:dyDescent="0.25">
      <c r="A2746" s="3" t="s">
        <v>7815</v>
      </c>
      <c r="B2746" s="8" t="str">
        <f>VLOOKUP(Tabla3[[#This Row],[COD . CLIENTE  ]],Tabla15[],2,FALSE)</f>
        <v>FACER SOLUCIONES ELECTRONICAS SOCIEDAD ANONIMA CER</v>
      </c>
      <c r="C2746" s="1" t="e">
        <f>VLOOKUP(Tabla3[[#This Row],[COD . CLIENTE  ]],CREDITO[],4,FALSE)</f>
        <v>#N/A</v>
      </c>
      <c r="D2746" s="1" t="e">
        <f>VLOOKUP(Tabla3[[#This Row],[COD . CLIENTE  ]],CREDITO[],6,FALSE)</f>
        <v>#N/A</v>
      </c>
    </row>
    <row r="2747" spans="1:4" x14ac:dyDescent="0.25">
      <c r="A2747" s="3" t="s">
        <v>19282</v>
      </c>
      <c r="B2747" s="8" t="str">
        <f>VLOOKUP(Tabla3[[#This Row],[COD . CLIENTE  ]],Tabla15[],2,FALSE)</f>
        <v xml:space="preserve">FRIOMAX REFRIGERACION </v>
      </c>
      <c r="C2747" s="1" t="e">
        <f>VLOOKUP(Tabla3[[#This Row],[COD . CLIENTE  ]],CREDITO[],4,FALSE)</f>
        <v>#N/A</v>
      </c>
      <c r="D2747" s="1" t="e">
        <f>VLOOKUP(Tabla3[[#This Row],[COD . CLIENTE  ]],CREDITO[],6,FALSE)</f>
        <v>#N/A</v>
      </c>
    </row>
    <row r="2748" spans="1:4" x14ac:dyDescent="0.25">
      <c r="A2748" s="3" t="s">
        <v>21648</v>
      </c>
      <c r="B2748" s="8" t="str">
        <f>VLOOKUP(Tabla3[[#This Row],[COD . CLIENTE  ]],Tabla15[],2,FALSE)</f>
        <v>GLOBAL BUSONESS LEVICOR SAC</v>
      </c>
      <c r="C2748" s="1" t="e">
        <f>VLOOKUP(Tabla3[[#This Row],[COD . CLIENTE  ]],CREDITO[],4,FALSE)</f>
        <v>#N/A</v>
      </c>
      <c r="D2748" s="1" t="e">
        <f>VLOOKUP(Tabla3[[#This Row],[COD . CLIENTE  ]],CREDITO[],6,FALSE)</f>
        <v>#N/A</v>
      </c>
    </row>
    <row r="2749" spans="1:4" x14ac:dyDescent="0.25">
      <c r="A2749" s="3" t="s">
        <v>6133</v>
      </c>
      <c r="B2749" s="8" t="str">
        <f>VLOOKUP(Tabla3[[#This Row],[COD . CLIENTE  ]],Tabla15[],2,FALSE)</f>
        <v>FRIGORIFICO CAMAL SAN PEDRO S.A.C.</v>
      </c>
      <c r="C2749" s="1" t="e">
        <f>VLOOKUP(Tabla3[[#This Row],[COD . CLIENTE  ]],CREDITO[],4,FALSE)</f>
        <v>#N/A</v>
      </c>
      <c r="D2749" s="1" t="e">
        <f>VLOOKUP(Tabla3[[#This Row],[COD . CLIENTE  ]],CREDITO[],6,FALSE)</f>
        <v>#N/A</v>
      </c>
    </row>
    <row r="2750" spans="1:4" x14ac:dyDescent="0.25">
      <c r="A2750" s="3" t="s">
        <v>9232</v>
      </c>
      <c r="B2750" s="8" t="str">
        <f>VLOOKUP(Tabla3[[#This Row],[COD . CLIENTE  ]],Tabla15[],2,FALSE)</f>
        <v>REFRIAIR IMPORT E.I.R.L.</v>
      </c>
      <c r="C2750" s="1" t="e">
        <f>VLOOKUP(Tabla3[[#This Row],[COD . CLIENTE  ]],CREDITO[],4,FALSE)</f>
        <v>#N/A</v>
      </c>
      <c r="D2750" s="1" t="e">
        <f>VLOOKUP(Tabla3[[#This Row],[COD . CLIENTE  ]],CREDITO[],6,FALSE)</f>
        <v>#N/A</v>
      </c>
    </row>
    <row r="2751" spans="1:4" x14ac:dyDescent="0.25">
      <c r="A2751" s="3" t="s">
        <v>22098</v>
      </c>
      <c r="B2751" s="8" t="str">
        <f>VLOOKUP(Tabla3[[#This Row],[COD . CLIENTE  ]],Tabla15[],2,FALSE)</f>
        <v>CLIMATIZACION EL ORIENTE E.I.R.L</v>
      </c>
      <c r="C2751" s="1" t="e">
        <f>VLOOKUP(Tabla3[[#This Row],[COD . CLIENTE  ]],CREDITO[],4,FALSE)</f>
        <v>#N/A</v>
      </c>
      <c r="D2751" s="1" t="e">
        <f>VLOOKUP(Tabla3[[#This Row],[COD . CLIENTE  ]],CREDITO[],6,FALSE)</f>
        <v>#N/A</v>
      </c>
    </row>
    <row r="2752" spans="1:4" x14ac:dyDescent="0.25">
      <c r="A2752" s="3" t="s">
        <v>10377</v>
      </c>
      <c r="B2752" s="8" t="str">
        <f>VLOOKUP(Tabla3[[#This Row],[COD . CLIENTE  ]],Tabla15[],2,FALSE)</f>
        <v>MYM PROJECTS S.A.C.</v>
      </c>
      <c r="C2752" s="1" t="str">
        <f>VLOOKUP(Tabla3[[#This Row],[COD . CLIENTE  ]],CREDITO[],4,FALSE)</f>
        <v>CHEQUE DIF 30DIAS CONTRA ENTREGA</v>
      </c>
      <c r="D2752" s="1" t="str">
        <f>VLOOKUP(Tabla3[[#This Row],[COD . CLIENTE  ]],CREDITO[],6,FALSE)</f>
        <v>MERIE TINEO</v>
      </c>
    </row>
    <row r="2753" spans="1:4" x14ac:dyDescent="0.25">
      <c r="A2753" s="3" t="s">
        <v>7618</v>
      </c>
      <c r="B2753" s="8" t="str">
        <f>VLOOKUP(Tabla3[[#This Row],[COD . CLIENTE  ]],Tabla15[],2,FALSE)</f>
        <v>HELATONY S SOCIEDAD ANONIMA CERRADA</v>
      </c>
      <c r="C2753" s="1" t="e">
        <f>VLOOKUP(Tabla3[[#This Row],[COD . CLIENTE  ]],CREDITO[],4,FALSE)</f>
        <v>#N/A</v>
      </c>
      <c r="D2753" s="1" t="e">
        <f>VLOOKUP(Tabla3[[#This Row],[COD . CLIENTE  ]],CREDITO[],6,FALSE)</f>
        <v>#N/A</v>
      </c>
    </row>
    <row r="2754" spans="1:4" x14ac:dyDescent="0.25">
      <c r="A2754" s="3" t="s">
        <v>8012</v>
      </c>
      <c r="B2754" s="8" t="str">
        <f>VLOOKUP(Tabla3[[#This Row],[COD . CLIENTE  ]],Tabla15[],2,FALSE)</f>
        <v>MEGA FRIO DEZA S.A.C.</v>
      </c>
      <c r="C2754" s="1" t="e">
        <f>VLOOKUP(Tabla3[[#This Row],[COD . CLIENTE  ]],CREDITO[],4,FALSE)</f>
        <v>#N/A</v>
      </c>
      <c r="D2754" s="1" t="e">
        <f>VLOOKUP(Tabla3[[#This Row],[COD . CLIENTE  ]],CREDITO[],6,FALSE)</f>
        <v>#N/A</v>
      </c>
    </row>
    <row r="2755" spans="1:4" x14ac:dyDescent="0.25">
      <c r="A2755" s="3" t="s">
        <v>8012</v>
      </c>
      <c r="B2755" s="8" t="str">
        <f>VLOOKUP(Tabla3[[#This Row],[COD . CLIENTE  ]],Tabla15[],2,FALSE)</f>
        <v>MEGA FRIO DEZA S.A.C.</v>
      </c>
      <c r="C2755" s="1" t="e">
        <f>VLOOKUP(Tabla3[[#This Row],[COD . CLIENTE  ]],CREDITO[],4,FALSE)</f>
        <v>#N/A</v>
      </c>
      <c r="D2755" s="1" t="e">
        <f>VLOOKUP(Tabla3[[#This Row],[COD . CLIENTE  ]],CREDITO[],6,FALSE)</f>
        <v>#N/A</v>
      </c>
    </row>
    <row r="2756" spans="1:4" x14ac:dyDescent="0.25">
      <c r="A2756" s="3" t="s">
        <v>21622</v>
      </c>
      <c r="B2756" s="8" t="str">
        <f>VLOOKUP(Tabla3[[#This Row],[COD . CLIENTE  ]],Tabla15[],2,FALSE)</f>
        <v>MOTORES DIESEL ANDINOS S.A - MODASA</v>
      </c>
      <c r="C2756" s="1" t="str">
        <f>VLOOKUP(Tabla3[[#This Row],[COD . CLIENTE  ]],CREDITO[],4,FALSE)</f>
        <v>Crédito 30 días</v>
      </c>
      <c r="D2756" s="1" t="str">
        <f>VLOOKUP(Tabla3[[#This Row],[COD . CLIENTE  ]],CREDITO[],6,FALSE)</f>
        <v>Alexis Perez</v>
      </c>
    </row>
    <row r="2757" spans="1:4" x14ac:dyDescent="0.25">
      <c r="A2757" s="3" t="s">
        <v>8649</v>
      </c>
      <c r="B2757" s="8" t="str">
        <f>VLOOKUP(Tabla3[[#This Row],[COD . CLIENTE  ]],Tabla15[],2,FALSE)</f>
        <v>OPERADORES LOGISTICOS VALLE S.A.C.</v>
      </c>
      <c r="C2757" s="1" t="e">
        <f>VLOOKUP(Tabla3[[#This Row],[COD . CLIENTE  ]],CREDITO[],4,FALSE)</f>
        <v>#N/A</v>
      </c>
      <c r="D2757" s="1" t="e">
        <f>VLOOKUP(Tabla3[[#This Row],[COD . CLIENTE  ]],CREDITO[],6,FALSE)</f>
        <v>#N/A</v>
      </c>
    </row>
    <row r="2758" spans="1:4" x14ac:dyDescent="0.25">
      <c r="A2758" s="3" t="s">
        <v>22910</v>
      </c>
      <c r="B2758" s="8" t="e">
        <f>VLOOKUP(Tabla3[[#This Row],[COD . CLIENTE  ]],Tabla15[],2,FALSE)</f>
        <v>#N/A</v>
      </c>
      <c r="C2758" s="1" t="e">
        <f>VLOOKUP(Tabla3[[#This Row],[COD . CLIENTE  ]],CREDITO[],4,FALSE)</f>
        <v>#N/A</v>
      </c>
      <c r="D2758" s="1" t="e">
        <f>VLOOKUP(Tabla3[[#This Row],[COD . CLIENTE  ]],CREDITO[],6,FALSE)</f>
        <v>#N/A</v>
      </c>
    </row>
    <row r="2759" spans="1:4" x14ac:dyDescent="0.25">
      <c r="A2759" s="3" t="s">
        <v>9555</v>
      </c>
      <c r="B2759" s="8" t="str">
        <f>VLOOKUP(Tabla3[[#This Row],[COD . CLIENTE  ]],Tabla15[],2,FALSE)</f>
        <v>LUSAN PERU EIRL</v>
      </c>
      <c r="C2759" s="1" t="e">
        <f>VLOOKUP(Tabla3[[#This Row],[COD . CLIENTE  ]],CREDITO[],4,FALSE)</f>
        <v>#N/A</v>
      </c>
      <c r="D2759" s="1" t="e">
        <f>VLOOKUP(Tabla3[[#This Row],[COD . CLIENTE  ]],CREDITO[],6,FALSE)</f>
        <v>#N/A</v>
      </c>
    </row>
    <row r="2760" spans="1:4" x14ac:dyDescent="0.25">
      <c r="A2760" s="3" t="s">
        <v>9477</v>
      </c>
      <c r="B2760" s="8" t="str">
        <f>VLOOKUP(Tabla3[[#This Row],[COD . CLIENTE  ]],Tabla15[],2,FALSE)</f>
        <v>D &amp; G GROUCOMSAC</v>
      </c>
      <c r="C2760" s="1" t="e">
        <f>VLOOKUP(Tabla3[[#This Row],[COD . CLIENTE  ]],CREDITO[],4,FALSE)</f>
        <v>#N/A</v>
      </c>
      <c r="D2760" s="1" t="e">
        <f>VLOOKUP(Tabla3[[#This Row],[COD . CLIENTE  ]],CREDITO[],6,FALSE)</f>
        <v>#N/A</v>
      </c>
    </row>
    <row r="2761" spans="1:4" x14ac:dyDescent="0.25">
      <c r="A2761" s="3" t="s">
        <v>22210</v>
      </c>
      <c r="B2761" s="8" t="str">
        <f>VLOOKUP(Tabla3[[#This Row],[COD . CLIENTE  ]],Tabla15[],2,FALSE)</f>
        <v>VABRIANKES SAC</v>
      </c>
      <c r="C2761" s="1" t="e">
        <f>VLOOKUP(Tabla3[[#This Row],[COD . CLIENTE  ]],CREDITO[],4,FALSE)</f>
        <v>#N/A</v>
      </c>
      <c r="D2761" s="1" t="e">
        <f>VLOOKUP(Tabla3[[#This Row],[COD . CLIENTE  ]],CREDITO[],6,FALSE)</f>
        <v>#N/A</v>
      </c>
    </row>
    <row r="2762" spans="1:4" x14ac:dyDescent="0.25">
      <c r="A2762" s="3" t="s">
        <v>11206</v>
      </c>
      <c r="B2762" s="8" t="str">
        <f>VLOOKUP(Tabla3[[#This Row],[COD . CLIENTE  ]],Tabla15[],2,FALSE)</f>
        <v>REPRESENTACIONES E &amp; A SERVICIOS GENERALES EIRL</v>
      </c>
      <c r="C2762" s="1" t="e">
        <f>VLOOKUP(Tabla3[[#This Row],[COD . CLIENTE  ]],CREDITO[],4,FALSE)</f>
        <v>#N/A</v>
      </c>
      <c r="D2762" s="1" t="e">
        <f>VLOOKUP(Tabla3[[#This Row],[COD . CLIENTE  ]],CREDITO[],6,FALSE)</f>
        <v>#N/A</v>
      </c>
    </row>
    <row r="2763" spans="1:4" x14ac:dyDescent="0.25">
      <c r="A2763" s="3" t="s">
        <v>11206</v>
      </c>
      <c r="B2763" s="8" t="str">
        <f>VLOOKUP(Tabla3[[#This Row],[COD . CLIENTE  ]],Tabla15[],2,FALSE)</f>
        <v>REPRESENTACIONES E &amp; A SERVICIOS GENERALES EIRL</v>
      </c>
      <c r="C2763" s="1" t="e">
        <f>VLOOKUP(Tabla3[[#This Row],[COD . CLIENTE  ]],CREDITO[],4,FALSE)</f>
        <v>#N/A</v>
      </c>
      <c r="D2763" s="1" t="e">
        <f>VLOOKUP(Tabla3[[#This Row],[COD . CLIENTE  ]],CREDITO[],6,FALSE)</f>
        <v>#N/A</v>
      </c>
    </row>
    <row r="2764" spans="1:4" x14ac:dyDescent="0.25">
      <c r="A2764" s="3" t="s">
        <v>22987</v>
      </c>
      <c r="B2764" s="8" t="e">
        <f>VLOOKUP(Tabla3[[#This Row],[COD . CLIENTE  ]],Tabla15[],2,FALSE)</f>
        <v>#N/A</v>
      </c>
      <c r="C2764" s="1" t="e">
        <f>VLOOKUP(Tabla3[[#This Row],[COD . CLIENTE  ]],CREDITO[],4,FALSE)</f>
        <v>#N/A</v>
      </c>
      <c r="D2764" s="1" t="e">
        <f>VLOOKUP(Tabla3[[#This Row],[COD . CLIENTE  ]],CREDITO[],6,FALSE)</f>
        <v>#N/A</v>
      </c>
    </row>
    <row r="2765" spans="1:4" x14ac:dyDescent="0.25">
      <c r="A2765" s="3" t="s">
        <v>4044</v>
      </c>
      <c r="B2765" s="8" t="str">
        <f>VLOOKUP(Tabla3[[#This Row],[COD . CLIENTE  ]],Tabla15[],2,FALSE)</f>
        <v>PEREZ MARTINEZ JUAN CARLOS</v>
      </c>
      <c r="C2765" s="1" t="e">
        <f>VLOOKUP(Tabla3[[#This Row],[COD . CLIENTE  ]],CREDITO[],4,FALSE)</f>
        <v>#N/A</v>
      </c>
      <c r="D2765" s="1" t="e">
        <f>VLOOKUP(Tabla3[[#This Row],[COD . CLIENTE  ]],CREDITO[],6,FALSE)</f>
        <v>#N/A</v>
      </c>
    </row>
    <row r="2766" spans="1:4" x14ac:dyDescent="0.25">
      <c r="A2766" s="3" t="s">
        <v>6016</v>
      </c>
      <c r="B2766" s="8" t="str">
        <f>VLOOKUP(Tabla3[[#This Row],[COD . CLIENTE  ]],Tabla15[],2,FALSE)</f>
        <v>AUTOREL S.R.L.</v>
      </c>
      <c r="C2766" s="1" t="e">
        <f>VLOOKUP(Tabla3[[#This Row],[COD . CLIENTE  ]],CREDITO[],4,FALSE)</f>
        <v>#N/A</v>
      </c>
      <c r="D2766" s="1" t="e">
        <f>VLOOKUP(Tabla3[[#This Row],[COD . CLIENTE  ]],CREDITO[],6,FALSE)</f>
        <v>#N/A</v>
      </c>
    </row>
    <row r="2767" spans="1:4" x14ac:dyDescent="0.25">
      <c r="A2767" s="3" t="s">
        <v>10375</v>
      </c>
      <c r="B2767" s="8" t="str">
        <f>VLOOKUP(Tabla3[[#This Row],[COD . CLIENTE  ]],Tabla15[],2,FALSE)</f>
        <v>ROBINSON PUSE S.A.C.</v>
      </c>
      <c r="C2767" s="1" t="e">
        <f>VLOOKUP(Tabla3[[#This Row],[COD . CLIENTE  ]],CREDITO[],4,FALSE)</f>
        <v>#N/A</v>
      </c>
      <c r="D2767" s="1" t="e">
        <f>VLOOKUP(Tabla3[[#This Row],[COD . CLIENTE  ]],CREDITO[],6,FALSE)</f>
        <v>#N/A</v>
      </c>
    </row>
    <row r="2768" spans="1:4" x14ac:dyDescent="0.25">
      <c r="A2768" s="3" t="s">
        <v>5246</v>
      </c>
      <c r="B2768" s="8" t="str">
        <f>VLOOKUP(Tabla3[[#This Row],[COD . CLIENTE  ]],Tabla15[],2,FALSE)</f>
        <v>CHAFALOTE ESPINOZA NESTOR ORLANDO</v>
      </c>
      <c r="C2768" s="1" t="e">
        <f>VLOOKUP(Tabla3[[#This Row],[COD . CLIENTE  ]],CREDITO[],4,FALSE)</f>
        <v>#N/A</v>
      </c>
      <c r="D2768" s="1" t="e">
        <f>VLOOKUP(Tabla3[[#This Row],[COD . CLIENTE  ]],CREDITO[],6,FALSE)</f>
        <v>#N/A</v>
      </c>
    </row>
    <row r="2769" spans="1:4" x14ac:dyDescent="0.25">
      <c r="A2769" s="3" t="s">
        <v>9132</v>
      </c>
      <c r="B2769" s="8" t="str">
        <f>VLOOKUP(Tabla3[[#This Row],[COD . CLIENTE  ]],Tabla15[],2,FALSE)</f>
        <v>PC PERFECT COOL S.A.C.</v>
      </c>
      <c r="C2769" s="1" t="e">
        <f>VLOOKUP(Tabla3[[#This Row],[COD . CLIENTE  ]],CREDITO[],4,FALSE)</f>
        <v>#N/A</v>
      </c>
      <c r="D2769" s="1" t="e">
        <f>VLOOKUP(Tabla3[[#This Row],[COD . CLIENTE  ]],CREDITO[],6,FALSE)</f>
        <v>#N/A</v>
      </c>
    </row>
    <row r="2770" spans="1:4" x14ac:dyDescent="0.25">
      <c r="A2770" s="3" t="s">
        <v>19530</v>
      </c>
      <c r="B2770" s="8" t="str">
        <f>VLOOKUP(Tabla3[[#This Row],[COD . CLIENTE  ]],Tabla15[],2,FALSE)</f>
        <v xml:space="preserve">GENERALMANN SAC </v>
      </c>
      <c r="C2770" s="1" t="e">
        <f>VLOOKUP(Tabla3[[#This Row],[COD . CLIENTE  ]],CREDITO[],4,FALSE)</f>
        <v>#N/A</v>
      </c>
      <c r="D2770" s="1" t="e">
        <f>VLOOKUP(Tabla3[[#This Row],[COD . CLIENTE  ]],CREDITO[],6,FALSE)</f>
        <v>#N/A</v>
      </c>
    </row>
    <row r="2771" spans="1:4" x14ac:dyDescent="0.25">
      <c r="A2771" s="3" t="s">
        <v>10028</v>
      </c>
      <c r="B2771" s="8" t="str">
        <f>VLOOKUP(Tabla3[[#This Row],[COD . CLIENTE  ]],Tabla15[],2,FALSE)</f>
        <v>TEKNICA GROUP SAC</v>
      </c>
      <c r="C2771" s="1" t="e">
        <f>VLOOKUP(Tabla3[[#This Row],[COD . CLIENTE  ]],CREDITO[],4,FALSE)</f>
        <v>#N/A</v>
      </c>
      <c r="D2771" s="1" t="e">
        <f>VLOOKUP(Tabla3[[#This Row],[COD . CLIENTE  ]],CREDITO[],6,FALSE)</f>
        <v>#N/A</v>
      </c>
    </row>
    <row r="2772" spans="1:4" x14ac:dyDescent="0.25">
      <c r="A2772" s="3" t="s">
        <v>22635</v>
      </c>
      <c r="B2772" s="8" t="e">
        <f>VLOOKUP(Tabla3[[#This Row],[COD . CLIENTE  ]],Tabla15[],2,FALSE)</f>
        <v>#N/A</v>
      </c>
      <c r="C2772" s="1" t="e">
        <f>VLOOKUP(Tabla3[[#This Row],[COD . CLIENTE  ]],CREDITO[],4,FALSE)</f>
        <v>#N/A</v>
      </c>
      <c r="D2772" s="1" t="e">
        <f>VLOOKUP(Tabla3[[#This Row],[COD . CLIENTE  ]],CREDITO[],6,FALSE)</f>
        <v>#N/A</v>
      </c>
    </row>
    <row r="2773" spans="1:4" x14ac:dyDescent="0.25">
      <c r="A2773" s="3" t="s">
        <v>11183</v>
      </c>
      <c r="B2773" s="8" t="str">
        <f>VLOOKUP(Tabla3[[#This Row],[COD . CLIENTE  ]],Tabla15[],2,FALSE)</f>
        <v>ARCTIC REFRIGERATION &amp; CONSTRUCTION S.A.C.</v>
      </c>
      <c r="C2773" s="1" t="e">
        <f>VLOOKUP(Tabla3[[#This Row],[COD . CLIENTE  ]],CREDITO[],4,FALSE)</f>
        <v>#N/A</v>
      </c>
      <c r="D2773" s="1" t="e">
        <f>VLOOKUP(Tabla3[[#This Row],[COD . CLIENTE  ]],CREDITO[],6,FALSE)</f>
        <v>#N/A</v>
      </c>
    </row>
    <row r="2774" spans="1:4" x14ac:dyDescent="0.25">
      <c r="A2774" s="3" t="s">
        <v>11183</v>
      </c>
      <c r="B2774" s="8" t="str">
        <f>VLOOKUP(Tabla3[[#This Row],[COD . CLIENTE  ]],Tabla15[],2,FALSE)</f>
        <v>ARCTIC REFRIGERATION &amp; CONSTRUCTION S.A.C.</v>
      </c>
      <c r="C2774" s="1" t="e">
        <f>VLOOKUP(Tabla3[[#This Row],[COD . CLIENTE  ]],CREDITO[],4,FALSE)</f>
        <v>#N/A</v>
      </c>
      <c r="D2774" s="1" t="e">
        <f>VLOOKUP(Tabla3[[#This Row],[COD . CLIENTE  ]],CREDITO[],6,FALSE)</f>
        <v>#N/A</v>
      </c>
    </row>
    <row r="2775" spans="1:4" x14ac:dyDescent="0.25">
      <c r="A2775" s="3" t="s">
        <v>9058</v>
      </c>
      <c r="B2775" s="8" t="str">
        <f>VLOOKUP(Tabla3[[#This Row],[COD . CLIENTE  ]],Tabla15[],2,FALSE)</f>
        <v>REFRIWORLD PERU S.A.C.</v>
      </c>
      <c r="C2775" s="1" t="str">
        <f>VLOOKUP(Tabla3[[#This Row],[COD . CLIENTE  ]],CREDITO[],4,FALSE)</f>
        <v>Crédito 30 días</v>
      </c>
      <c r="D2775" s="1" t="str">
        <f>VLOOKUP(Tabla3[[#This Row],[COD . CLIENTE  ]],CREDITO[],6,FALSE)</f>
        <v>MERIE TINEO</v>
      </c>
    </row>
    <row r="2776" spans="1:4" x14ac:dyDescent="0.25">
      <c r="A2776" s="3" t="s">
        <v>9867</v>
      </c>
      <c r="B2776" s="8" t="str">
        <f>VLOOKUP(Tabla3[[#This Row],[COD . CLIENTE  ]],Tabla15[],2,FALSE)</f>
        <v>REFRIGERATION IMPORT VALE S.A.C.</v>
      </c>
      <c r="C2776" s="1" t="e">
        <f>VLOOKUP(Tabla3[[#This Row],[COD . CLIENTE  ]],CREDITO[],4,FALSE)</f>
        <v>#N/A</v>
      </c>
      <c r="D2776" s="1" t="e">
        <f>VLOOKUP(Tabla3[[#This Row],[COD . CLIENTE  ]],CREDITO[],6,FALSE)</f>
        <v>#N/A</v>
      </c>
    </row>
    <row r="2777" spans="1:4" x14ac:dyDescent="0.25">
      <c r="A2777" s="3" t="s">
        <v>4954</v>
      </c>
      <c r="B2777" s="8" t="str">
        <f>VLOOKUP(Tabla3[[#This Row],[COD . CLIENTE  ]],Tabla15[],2,FALSE)</f>
        <v>GOMEZ ABREGU TITO PERCY</v>
      </c>
      <c r="C2777" s="1" t="e">
        <f>VLOOKUP(Tabla3[[#This Row],[COD . CLIENTE  ]],CREDITO[],4,FALSE)</f>
        <v>#N/A</v>
      </c>
      <c r="D2777" s="1" t="e">
        <f>VLOOKUP(Tabla3[[#This Row],[COD . CLIENTE  ]],CREDITO[],6,FALSE)</f>
        <v>#N/A</v>
      </c>
    </row>
    <row r="2778" spans="1:4" x14ac:dyDescent="0.25">
      <c r="A2778" s="3" t="s">
        <v>5861</v>
      </c>
      <c r="B2778" s="8" t="str">
        <f>VLOOKUP(Tabla3[[#This Row],[COD . CLIENTE  ]],Tabla15[],2,FALSE)</f>
        <v>ISOLTECH S.A.C.</v>
      </c>
      <c r="C2778" s="1" t="e">
        <f>VLOOKUP(Tabla3[[#This Row],[COD . CLIENTE  ]],CREDITO[],4,FALSE)</f>
        <v>#N/A</v>
      </c>
      <c r="D2778" s="1" t="e">
        <f>VLOOKUP(Tabla3[[#This Row],[COD . CLIENTE  ]],CREDITO[],6,FALSE)</f>
        <v>#N/A</v>
      </c>
    </row>
    <row r="2779" spans="1:4" x14ac:dyDescent="0.25">
      <c r="A2779" s="3" t="s">
        <v>9263</v>
      </c>
      <c r="B2779" s="8" t="str">
        <f>VLOOKUP(Tabla3[[#This Row],[COD . CLIENTE  ]],Tabla15[],2,FALSE)</f>
        <v>AIR COOL JM S.A.C.</v>
      </c>
      <c r="C2779" s="1" t="e">
        <f>VLOOKUP(Tabla3[[#This Row],[COD . CLIENTE  ]],CREDITO[],4,FALSE)</f>
        <v>#N/A</v>
      </c>
      <c r="D2779" s="1" t="e">
        <f>VLOOKUP(Tabla3[[#This Row],[COD . CLIENTE  ]],CREDITO[],6,FALSE)</f>
        <v>#N/A</v>
      </c>
    </row>
    <row r="2780" spans="1:4" x14ac:dyDescent="0.25">
      <c r="A2780" s="3" t="s">
        <v>9263</v>
      </c>
      <c r="B2780" s="8" t="str">
        <f>VLOOKUP(Tabla3[[#This Row],[COD . CLIENTE  ]],Tabla15[],2,FALSE)</f>
        <v>AIR COOL JM S.A.C.</v>
      </c>
      <c r="C2780" s="1" t="e">
        <f>VLOOKUP(Tabla3[[#This Row],[COD . CLIENTE  ]],CREDITO[],4,FALSE)</f>
        <v>#N/A</v>
      </c>
      <c r="D2780" s="1" t="e">
        <f>VLOOKUP(Tabla3[[#This Row],[COD . CLIENTE  ]],CREDITO[],6,FALSE)</f>
        <v>#N/A</v>
      </c>
    </row>
    <row r="2781" spans="1:4" x14ac:dyDescent="0.25">
      <c r="A2781" s="3" t="s">
        <v>9407</v>
      </c>
      <c r="B2781" s="8" t="str">
        <f>VLOOKUP(Tabla3[[#This Row],[COD . CLIENTE  ]],Tabla15[],2,FALSE)</f>
        <v>BY AUTOCLIMA E.I.R.L.</v>
      </c>
      <c r="C2781" s="1" t="e">
        <f>VLOOKUP(Tabla3[[#This Row],[COD . CLIENTE  ]],CREDITO[],4,FALSE)</f>
        <v>#N/A</v>
      </c>
      <c r="D2781" s="1" t="e">
        <f>VLOOKUP(Tabla3[[#This Row],[COD . CLIENTE  ]],CREDITO[],6,FALSE)</f>
        <v>#N/A</v>
      </c>
    </row>
    <row r="2782" spans="1:4" x14ac:dyDescent="0.25">
      <c r="A2782" s="3" t="s">
        <v>22992</v>
      </c>
      <c r="B2782" s="8" t="e">
        <f>VLOOKUP(Tabla3[[#This Row],[COD . CLIENTE  ]],Tabla15[],2,FALSE)</f>
        <v>#N/A</v>
      </c>
      <c r="C2782" s="1" t="e">
        <f>VLOOKUP(Tabla3[[#This Row],[COD . CLIENTE  ]],CREDITO[],4,FALSE)</f>
        <v>#N/A</v>
      </c>
      <c r="D2782" s="1" t="e">
        <f>VLOOKUP(Tabla3[[#This Row],[COD . CLIENTE  ]],CREDITO[],6,FALSE)</f>
        <v>#N/A</v>
      </c>
    </row>
    <row r="2783" spans="1:4" x14ac:dyDescent="0.25">
      <c r="A2783" s="3" t="s">
        <v>22993</v>
      </c>
      <c r="B2783" s="8" t="e">
        <f>VLOOKUP(Tabla3[[#This Row],[COD . CLIENTE  ]],Tabla15[],2,FALSE)</f>
        <v>#N/A</v>
      </c>
      <c r="C2783" s="1" t="e">
        <f>VLOOKUP(Tabla3[[#This Row],[COD . CLIENTE  ]],CREDITO[],4,FALSE)</f>
        <v>#N/A</v>
      </c>
      <c r="D2783" s="1" t="e">
        <f>VLOOKUP(Tabla3[[#This Row],[COD . CLIENTE  ]],CREDITO[],6,FALSE)</f>
        <v>#N/A</v>
      </c>
    </row>
    <row r="2784" spans="1:4" x14ac:dyDescent="0.25">
      <c r="A2784" s="3" t="s">
        <v>22994</v>
      </c>
      <c r="B2784" s="8" t="e">
        <f>VLOOKUP(Tabla3[[#This Row],[COD . CLIENTE  ]],Tabla15[],2,FALSE)</f>
        <v>#N/A</v>
      </c>
      <c r="C2784" s="1" t="e">
        <f>VLOOKUP(Tabla3[[#This Row],[COD . CLIENTE  ]],CREDITO[],4,FALSE)</f>
        <v>#N/A</v>
      </c>
      <c r="D2784" s="1" t="e">
        <f>VLOOKUP(Tabla3[[#This Row],[COD . CLIENTE  ]],CREDITO[],6,FALSE)</f>
        <v>#N/A</v>
      </c>
    </row>
    <row r="2785" spans="1:4" x14ac:dyDescent="0.25">
      <c r="A2785" s="3" t="s">
        <v>22113</v>
      </c>
      <c r="B2785" s="8" t="str">
        <f>VLOOKUP(Tabla3[[#This Row],[COD . CLIENTE  ]],Tabla15[],2,FALSE)</f>
        <v>YANEZ ROMERO PABLO ELIAS</v>
      </c>
      <c r="C2785" s="1" t="e">
        <f>VLOOKUP(Tabla3[[#This Row],[COD . CLIENTE  ]],CREDITO[],4,FALSE)</f>
        <v>#N/A</v>
      </c>
      <c r="D2785" s="1" t="e">
        <f>VLOOKUP(Tabla3[[#This Row],[COD . CLIENTE  ]],CREDITO[],6,FALSE)</f>
        <v>#N/A</v>
      </c>
    </row>
    <row r="2786" spans="1:4" x14ac:dyDescent="0.25">
      <c r="A2786" s="3" t="s">
        <v>7543</v>
      </c>
      <c r="B2786" s="8" t="str">
        <f>VLOOKUP(Tabla3[[#This Row],[COD . CLIENTE  ]],Tabla15[],2,FALSE)</f>
        <v>UCE INGENIEROS S.A.C.</v>
      </c>
      <c r="C2786" s="1" t="e">
        <f>VLOOKUP(Tabla3[[#This Row],[COD . CLIENTE  ]],CREDITO[],4,FALSE)</f>
        <v>#N/A</v>
      </c>
      <c r="D2786" s="1" t="e">
        <f>VLOOKUP(Tabla3[[#This Row],[COD . CLIENTE  ]],CREDITO[],6,FALSE)</f>
        <v>#N/A</v>
      </c>
    </row>
    <row r="2787" spans="1:4" x14ac:dyDescent="0.25">
      <c r="A2787" s="3" t="s">
        <v>4954</v>
      </c>
      <c r="B2787" s="8" t="str">
        <f>VLOOKUP(Tabla3[[#This Row],[COD . CLIENTE  ]],Tabla15[],2,FALSE)</f>
        <v>GOMEZ ABREGU TITO PERCY</v>
      </c>
      <c r="C2787" s="1" t="e">
        <f>VLOOKUP(Tabla3[[#This Row],[COD . CLIENTE  ]],CREDITO[],4,FALSE)</f>
        <v>#N/A</v>
      </c>
      <c r="D2787" s="1" t="e">
        <f>VLOOKUP(Tabla3[[#This Row],[COD . CLIENTE  ]],CREDITO[],6,FALSE)</f>
        <v>#N/A</v>
      </c>
    </row>
    <row r="2788" spans="1:4" x14ac:dyDescent="0.25">
      <c r="A2788" s="3" t="s">
        <v>9058</v>
      </c>
      <c r="B2788" s="8" t="str">
        <f>VLOOKUP(Tabla3[[#This Row],[COD . CLIENTE  ]],Tabla15[],2,FALSE)</f>
        <v>REFRIWORLD PERU S.A.C.</v>
      </c>
      <c r="C2788" s="1" t="str">
        <f>VLOOKUP(Tabla3[[#This Row],[COD . CLIENTE  ]],CREDITO[],4,FALSE)</f>
        <v>Crédito 30 días</v>
      </c>
      <c r="D2788" s="1" t="str">
        <f>VLOOKUP(Tabla3[[#This Row],[COD . CLIENTE  ]],CREDITO[],6,FALSE)</f>
        <v>MERIE TINEO</v>
      </c>
    </row>
    <row r="2789" spans="1:4" x14ac:dyDescent="0.25">
      <c r="A2789" s="3" t="s">
        <v>22995</v>
      </c>
      <c r="B2789" s="8" t="e">
        <f>VLOOKUP(Tabla3[[#This Row],[COD . CLIENTE  ]],Tabla15[],2,FALSE)</f>
        <v>#N/A</v>
      </c>
      <c r="C2789" s="1" t="e">
        <f>VLOOKUP(Tabla3[[#This Row],[COD . CLIENTE  ]],CREDITO[],4,FALSE)</f>
        <v>#N/A</v>
      </c>
      <c r="D2789" s="1" t="e">
        <f>VLOOKUP(Tabla3[[#This Row],[COD . CLIENTE  ]],CREDITO[],6,FALSE)</f>
        <v>#N/A</v>
      </c>
    </row>
    <row r="2790" spans="1:4" x14ac:dyDescent="0.25">
      <c r="A2790" s="3" t="s">
        <v>22996</v>
      </c>
      <c r="B2790" s="8" t="e">
        <f>VLOOKUP(Tabla3[[#This Row],[COD . CLIENTE  ]],Tabla15[],2,FALSE)</f>
        <v>#N/A</v>
      </c>
      <c r="C2790" s="1" t="e">
        <f>VLOOKUP(Tabla3[[#This Row],[COD . CLIENTE  ]],CREDITO[],4,FALSE)</f>
        <v>#N/A</v>
      </c>
      <c r="D2790" s="1" t="e">
        <f>VLOOKUP(Tabla3[[#This Row],[COD . CLIENTE  ]],CREDITO[],6,FALSE)</f>
        <v>#N/A</v>
      </c>
    </row>
    <row r="2791" spans="1:4" x14ac:dyDescent="0.25">
      <c r="A2791" s="3" t="s">
        <v>10994</v>
      </c>
      <c r="B2791" s="8" t="str">
        <f>VLOOKUP(Tabla3[[#This Row],[COD . CLIENTE  ]],Tabla15[],2,FALSE)</f>
        <v>C Y L SERVICIOS GENERALES S.A.C.</v>
      </c>
      <c r="C2791" s="1" t="e">
        <f>VLOOKUP(Tabla3[[#This Row],[COD . CLIENTE  ]],CREDITO[],4,FALSE)</f>
        <v>#N/A</v>
      </c>
      <c r="D2791" s="1" t="e">
        <f>VLOOKUP(Tabla3[[#This Row],[COD . CLIENTE  ]],CREDITO[],6,FALSE)</f>
        <v>#N/A</v>
      </c>
    </row>
    <row r="2792" spans="1:4" x14ac:dyDescent="0.25">
      <c r="A2792" s="3" t="s">
        <v>9058</v>
      </c>
      <c r="B2792" s="8" t="str">
        <f>VLOOKUP(Tabla3[[#This Row],[COD . CLIENTE  ]],Tabla15[],2,FALSE)</f>
        <v>REFRIWORLD PERU S.A.C.</v>
      </c>
      <c r="C2792" s="1" t="str">
        <f>VLOOKUP(Tabla3[[#This Row],[COD . CLIENTE  ]],CREDITO[],4,FALSE)</f>
        <v>Crédito 30 días</v>
      </c>
      <c r="D2792" s="1" t="str">
        <f>VLOOKUP(Tabla3[[#This Row],[COD . CLIENTE  ]],CREDITO[],6,FALSE)</f>
        <v>MERIE TINEO</v>
      </c>
    </row>
    <row r="2793" spans="1:4" x14ac:dyDescent="0.25">
      <c r="A2793" s="3" t="s">
        <v>7543</v>
      </c>
      <c r="B2793" s="8" t="str">
        <f>VLOOKUP(Tabla3[[#This Row],[COD . CLIENTE  ]],Tabla15[],2,FALSE)</f>
        <v>UCE INGENIEROS S.A.C.</v>
      </c>
      <c r="C2793" s="1" t="e">
        <f>VLOOKUP(Tabla3[[#This Row],[COD . CLIENTE  ]],CREDITO[],4,FALSE)</f>
        <v>#N/A</v>
      </c>
      <c r="D2793" s="1" t="e">
        <f>VLOOKUP(Tabla3[[#This Row],[COD . CLIENTE  ]],CREDITO[],6,FALSE)</f>
        <v>#N/A</v>
      </c>
    </row>
    <row r="2794" spans="1:4" x14ac:dyDescent="0.25">
      <c r="A2794" s="3" t="s">
        <v>22113</v>
      </c>
      <c r="B2794" s="8" t="str">
        <f>VLOOKUP(Tabla3[[#This Row],[COD . CLIENTE  ]],Tabla15[],2,FALSE)</f>
        <v>YANEZ ROMERO PABLO ELIAS</v>
      </c>
      <c r="C2794" s="1" t="e">
        <f>VLOOKUP(Tabla3[[#This Row],[COD . CLIENTE  ]],CREDITO[],4,FALSE)</f>
        <v>#N/A</v>
      </c>
      <c r="D2794" s="1" t="e">
        <f>VLOOKUP(Tabla3[[#This Row],[COD . CLIENTE  ]],CREDITO[],6,FALSE)</f>
        <v>#N/A</v>
      </c>
    </row>
    <row r="2795" spans="1:4" x14ac:dyDescent="0.25">
      <c r="A2795" s="3" t="s">
        <v>22994</v>
      </c>
      <c r="B2795" s="8" t="e">
        <f>VLOOKUP(Tabla3[[#This Row],[COD . CLIENTE  ]],Tabla15[],2,FALSE)</f>
        <v>#N/A</v>
      </c>
      <c r="C2795" s="1" t="e">
        <f>VLOOKUP(Tabla3[[#This Row],[COD . CLIENTE  ]],CREDITO[],4,FALSE)</f>
        <v>#N/A</v>
      </c>
      <c r="D2795" s="1" t="e">
        <f>VLOOKUP(Tabla3[[#This Row],[COD . CLIENTE  ]],CREDITO[],6,FALSE)</f>
        <v>#N/A</v>
      </c>
    </row>
    <row r="2796" spans="1:4" x14ac:dyDescent="0.25">
      <c r="A2796" s="3" t="s">
        <v>22993</v>
      </c>
      <c r="B2796" s="8" t="e">
        <f>VLOOKUP(Tabla3[[#This Row],[COD . CLIENTE  ]],Tabla15[],2,FALSE)</f>
        <v>#N/A</v>
      </c>
      <c r="C2796" s="1" t="e">
        <f>VLOOKUP(Tabla3[[#This Row],[COD . CLIENTE  ]],CREDITO[],4,FALSE)</f>
        <v>#N/A</v>
      </c>
      <c r="D2796" s="1" t="e">
        <f>VLOOKUP(Tabla3[[#This Row],[COD . CLIENTE  ]],CREDITO[],6,FALSE)</f>
        <v>#N/A</v>
      </c>
    </row>
    <row r="2797" spans="1:4" x14ac:dyDescent="0.25">
      <c r="A2797" s="3" t="s">
        <v>22992</v>
      </c>
      <c r="B2797" s="8" t="e">
        <f>VLOOKUP(Tabla3[[#This Row],[COD . CLIENTE  ]],Tabla15[],2,FALSE)</f>
        <v>#N/A</v>
      </c>
      <c r="C2797" s="1" t="e">
        <f>VLOOKUP(Tabla3[[#This Row],[COD . CLIENTE  ]],CREDITO[],4,FALSE)</f>
        <v>#N/A</v>
      </c>
      <c r="D2797" s="1" t="e">
        <f>VLOOKUP(Tabla3[[#This Row],[COD . CLIENTE  ]],CREDITO[],6,FALSE)</f>
        <v>#N/A</v>
      </c>
    </row>
    <row r="2798" spans="1:4" x14ac:dyDescent="0.25">
      <c r="A2798" s="3" t="s">
        <v>9407</v>
      </c>
      <c r="B2798" s="8" t="str">
        <f>VLOOKUP(Tabla3[[#This Row],[COD . CLIENTE  ]],Tabla15[],2,FALSE)</f>
        <v>BY AUTOCLIMA E.I.R.L.</v>
      </c>
      <c r="C2798" s="1" t="e">
        <f>VLOOKUP(Tabla3[[#This Row],[COD . CLIENTE  ]],CREDITO[],4,FALSE)</f>
        <v>#N/A</v>
      </c>
      <c r="D2798" s="1" t="e">
        <f>VLOOKUP(Tabla3[[#This Row],[COD . CLIENTE  ]],CREDITO[],6,FALSE)</f>
        <v>#N/A</v>
      </c>
    </row>
    <row r="2799" spans="1:4" x14ac:dyDescent="0.25">
      <c r="A2799" s="3" t="s">
        <v>9263</v>
      </c>
      <c r="B2799" s="8" t="str">
        <f>VLOOKUP(Tabla3[[#This Row],[COD . CLIENTE  ]],Tabla15[],2,FALSE)</f>
        <v>AIR COOL JM S.A.C.</v>
      </c>
      <c r="C2799" s="1" t="e">
        <f>VLOOKUP(Tabla3[[#This Row],[COD . CLIENTE  ]],CREDITO[],4,FALSE)</f>
        <v>#N/A</v>
      </c>
      <c r="D2799" s="1" t="e">
        <f>VLOOKUP(Tabla3[[#This Row],[COD . CLIENTE  ]],CREDITO[],6,FALSE)</f>
        <v>#N/A</v>
      </c>
    </row>
    <row r="2800" spans="1:4" x14ac:dyDescent="0.25">
      <c r="A2800" s="3" t="s">
        <v>9263</v>
      </c>
      <c r="B2800" s="8" t="str">
        <f>VLOOKUP(Tabla3[[#This Row],[COD . CLIENTE  ]],Tabla15[],2,FALSE)</f>
        <v>AIR COOL JM S.A.C.</v>
      </c>
      <c r="C2800" s="1" t="e">
        <f>VLOOKUP(Tabla3[[#This Row],[COD . CLIENTE  ]],CREDITO[],4,FALSE)</f>
        <v>#N/A</v>
      </c>
      <c r="D2800" s="1" t="e">
        <f>VLOOKUP(Tabla3[[#This Row],[COD . CLIENTE  ]],CREDITO[],6,FALSE)</f>
        <v>#N/A</v>
      </c>
    </row>
    <row r="2801" spans="1:4" x14ac:dyDescent="0.25">
      <c r="A2801" s="3" t="s">
        <v>5861</v>
      </c>
      <c r="B2801" s="8" t="str">
        <f>VLOOKUP(Tabla3[[#This Row],[COD . CLIENTE  ]],Tabla15[],2,FALSE)</f>
        <v>ISOLTECH S.A.C.</v>
      </c>
      <c r="C2801" s="1" t="e">
        <f>VLOOKUP(Tabla3[[#This Row],[COD . CLIENTE  ]],CREDITO[],4,FALSE)</f>
        <v>#N/A</v>
      </c>
      <c r="D2801" s="1" t="e">
        <f>VLOOKUP(Tabla3[[#This Row],[COD . CLIENTE  ]],CREDITO[],6,FALSE)</f>
        <v>#N/A</v>
      </c>
    </row>
    <row r="2802" spans="1:4" x14ac:dyDescent="0.25">
      <c r="A2802" s="3" t="s">
        <v>4954</v>
      </c>
      <c r="B2802" s="8" t="str">
        <f>VLOOKUP(Tabla3[[#This Row],[COD . CLIENTE  ]],Tabla15[],2,FALSE)</f>
        <v>GOMEZ ABREGU TITO PERCY</v>
      </c>
      <c r="C2802" s="1" t="e">
        <f>VLOOKUP(Tabla3[[#This Row],[COD . CLIENTE  ]],CREDITO[],4,FALSE)</f>
        <v>#N/A</v>
      </c>
      <c r="D2802" s="1" t="e">
        <f>VLOOKUP(Tabla3[[#This Row],[COD . CLIENTE  ]],CREDITO[],6,FALSE)</f>
        <v>#N/A</v>
      </c>
    </row>
    <row r="2803" spans="1:4" x14ac:dyDescent="0.25">
      <c r="A2803" s="3" t="s">
        <v>9867</v>
      </c>
      <c r="B2803" s="8" t="str">
        <f>VLOOKUP(Tabla3[[#This Row],[COD . CLIENTE  ]],Tabla15[],2,FALSE)</f>
        <v>REFRIGERATION IMPORT VALE S.A.C.</v>
      </c>
      <c r="C2803" s="1" t="e">
        <f>VLOOKUP(Tabla3[[#This Row],[COD . CLIENTE  ]],CREDITO[],4,FALSE)</f>
        <v>#N/A</v>
      </c>
      <c r="D2803" s="1" t="e">
        <f>VLOOKUP(Tabla3[[#This Row],[COD . CLIENTE  ]],CREDITO[],6,FALSE)</f>
        <v>#N/A</v>
      </c>
    </row>
    <row r="2804" spans="1:4" x14ac:dyDescent="0.25">
      <c r="A2804" s="3" t="s">
        <v>23002</v>
      </c>
      <c r="B2804" s="8" t="e">
        <f>VLOOKUP(Tabla3[[#This Row],[COD . CLIENTE  ]],Tabla15[],2,FALSE)</f>
        <v>#N/A</v>
      </c>
      <c r="C2804" s="1" t="e">
        <f>VLOOKUP(Tabla3[[#This Row],[COD . CLIENTE  ]],CREDITO[],4,FALSE)</f>
        <v>#N/A</v>
      </c>
      <c r="D2804" s="1" t="e">
        <f>VLOOKUP(Tabla3[[#This Row],[COD . CLIENTE  ]],CREDITO[],6,FALSE)</f>
        <v>#N/A</v>
      </c>
    </row>
    <row r="2805" spans="1:4" x14ac:dyDescent="0.25">
      <c r="A2805" s="3" t="s">
        <v>22821</v>
      </c>
      <c r="B2805" s="8" t="e">
        <f>VLOOKUP(Tabla3[[#This Row],[COD . CLIENTE  ]],Tabla15[],2,FALSE)</f>
        <v>#N/A</v>
      </c>
      <c r="C2805" s="1" t="e">
        <f>VLOOKUP(Tabla3[[#This Row],[COD . CLIENTE  ]],CREDITO[],4,FALSE)</f>
        <v>#N/A</v>
      </c>
      <c r="D2805" s="1" t="e">
        <f>VLOOKUP(Tabla3[[#This Row],[COD . CLIENTE  ]],CREDITO[],6,FALSE)</f>
        <v>#N/A</v>
      </c>
    </row>
    <row r="2806" spans="1:4" x14ac:dyDescent="0.25">
      <c r="A2806" s="3" t="s">
        <v>22635</v>
      </c>
      <c r="B2806" s="8" t="e">
        <f>VLOOKUP(Tabla3[[#This Row],[COD . CLIENTE  ]],Tabla15[],2,FALSE)</f>
        <v>#N/A</v>
      </c>
      <c r="C2806" s="1" t="e">
        <f>VLOOKUP(Tabla3[[#This Row],[COD . CLIENTE  ]],CREDITO[],4,FALSE)</f>
        <v>#N/A</v>
      </c>
      <c r="D2806" s="1" t="e">
        <f>VLOOKUP(Tabla3[[#This Row],[COD . CLIENTE  ]],CREDITO[],6,FALSE)</f>
        <v>#N/A</v>
      </c>
    </row>
    <row r="2807" spans="1:4" x14ac:dyDescent="0.25">
      <c r="A2807" s="3" t="s">
        <v>7461</v>
      </c>
      <c r="B2807" s="8" t="str">
        <f>VLOOKUP(Tabla3[[#This Row],[COD . CLIENTE  ]],Tabla15[],2,FALSE)</f>
        <v>FRI COLD S.A.C.</v>
      </c>
      <c r="C2807" s="1" t="str">
        <f>VLOOKUP(Tabla3[[#This Row],[COD . CLIENTE  ]],CREDITO[],4,FALSE)</f>
        <v>Crédito 30 días</v>
      </c>
      <c r="D2807" s="1" t="str">
        <f>VLOOKUP(Tabla3[[#This Row],[COD . CLIENTE  ]],CREDITO[],6,FALSE)</f>
        <v>Geidy Chavez</v>
      </c>
    </row>
    <row r="2808" spans="1:4" x14ac:dyDescent="0.25">
      <c r="A2808" s="3" t="s">
        <v>7461</v>
      </c>
      <c r="B2808" s="8" t="str">
        <f>VLOOKUP(Tabla3[[#This Row],[COD . CLIENTE  ]],Tabla15[],2,FALSE)</f>
        <v>FRI COLD S.A.C.</v>
      </c>
      <c r="C2808" s="1" t="str">
        <f>VLOOKUP(Tabla3[[#This Row],[COD . CLIENTE  ]],CREDITO[],4,FALSE)</f>
        <v>Crédito 30 días</v>
      </c>
      <c r="D2808" s="1" t="str">
        <f>VLOOKUP(Tabla3[[#This Row],[COD . CLIENTE  ]],CREDITO[],6,FALSE)</f>
        <v>Geidy Chavez</v>
      </c>
    </row>
    <row r="2809" spans="1:4" x14ac:dyDescent="0.25">
      <c r="A2809" s="3" t="s">
        <v>7461</v>
      </c>
      <c r="B2809" s="8" t="str">
        <f>VLOOKUP(Tabla3[[#This Row],[COD . CLIENTE  ]],Tabla15[],2,FALSE)</f>
        <v>FRI COLD S.A.C.</v>
      </c>
      <c r="C2809" s="1" t="str">
        <f>VLOOKUP(Tabla3[[#This Row],[COD . CLIENTE  ]],CREDITO[],4,FALSE)</f>
        <v>Crédito 30 días</v>
      </c>
      <c r="D2809" s="1" t="str">
        <f>VLOOKUP(Tabla3[[#This Row],[COD . CLIENTE  ]],CREDITO[],6,FALSE)</f>
        <v>Geidy Chavez</v>
      </c>
    </row>
    <row r="2810" spans="1:4" x14ac:dyDescent="0.25">
      <c r="A2810" s="3" t="s">
        <v>10719</v>
      </c>
      <c r="B2810" s="8" t="str">
        <f>VLOOKUP(Tabla3[[#This Row],[COD . CLIENTE  ]],Tabla15[],2,FALSE)</f>
        <v>MULTISERVIC JH E.I.R.L</v>
      </c>
      <c r="C2810" s="1" t="e">
        <f>VLOOKUP(Tabla3[[#This Row],[COD . CLIENTE  ]],CREDITO[],4,FALSE)</f>
        <v>#N/A</v>
      </c>
      <c r="D2810" s="1" t="e">
        <f>VLOOKUP(Tabla3[[#This Row],[COD . CLIENTE  ]],CREDITO[],6,FALSE)</f>
        <v>#N/A</v>
      </c>
    </row>
    <row r="2811" spans="1:4" x14ac:dyDescent="0.25">
      <c r="A2811" s="3" t="s">
        <v>10249</v>
      </c>
      <c r="B2811" s="8" t="str">
        <f>VLOOKUP(Tabla3[[#This Row],[COD . CLIENTE  ]],Tabla15[],2,FALSE)</f>
        <v>SERVICIOS GENERALES MASTERCOLD SOCIEDAD ANONIMA CE</v>
      </c>
      <c r="C2811" s="1" t="e">
        <f>VLOOKUP(Tabla3[[#This Row],[COD . CLIENTE  ]],CREDITO[],4,FALSE)</f>
        <v>#N/A</v>
      </c>
      <c r="D2811" s="1" t="e">
        <f>VLOOKUP(Tabla3[[#This Row],[COD . CLIENTE  ]],CREDITO[],6,FALSE)</f>
        <v>#N/A</v>
      </c>
    </row>
    <row r="2812" spans="1:4" x14ac:dyDescent="0.25">
      <c r="A2812" s="3" t="s">
        <v>10987</v>
      </c>
      <c r="B2812" s="8" t="str">
        <f>VLOOKUP(Tabla3[[#This Row],[COD . CLIENTE  ]],Tabla15[],2,FALSE)</f>
        <v>GRUPO DISEDA S.A.C.</v>
      </c>
      <c r="C2812" s="1" t="e">
        <f>VLOOKUP(Tabla3[[#This Row],[COD . CLIENTE  ]],CREDITO[],4,FALSE)</f>
        <v>#N/A</v>
      </c>
      <c r="D2812" s="1" t="e">
        <f>VLOOKUP(Tabla3[[#This Row],[COD . CLIENTE  ]],CREDITO[],6,FALSE)</f>
        <v>#N/A</v>
      </c>
    </row>
    <row r="2813" spans="1:4" x14ac:dyDescent="0.25">
      <c r="A2813" s="3" t="s">
        <v>9747</v>
      </c>
      <c r="B2813" s="8" t="str">
        <f>VLOOKUP(Tabla3[[#This Row],[COD . CLIENTE  ]],Tabla15[],2,FALSE)</f>
        <v>INDUSTRIA MAQUINOX E.I.R.L.</v>
      </c>
      <c r="C2813" s="1" t="e">
        <f>VLOOKUP(Tabla3[[#This Row],[COD . CLIENTE  ]],CREDITO[],4,FALSE)</f>
        <v>#N/A</v>
      </c>
      <c r="D2813" s="1" t="e">
        <f>VLOOKUP(Tabla3[[#This Row],[COD . CLIENTE  ]],CREDITO[],6,FALSE)</f>
        <v>#N/A</v>
      </c>
    </row>
    <row r="2814" spans="1:4" x14ac:dyDescent="0.25">
      <c r="A2814" s="3" t="s">
        <v>7778</v>
      </c>
      <c r="B2814" s="8" t="str">
        <f>VLOOKUP(Tabla3[[#This Row],[COD . CLIENTE  ]],Tabla15[],2,FALSE)</f>
        <v>M Y W AIR COLD PERU S.A.C.</v>
      </c>
      <c r="C2814" s="1" t="e">
        <f>VLOOKUP(Tabla3[[#This Row],[COD . CLIENTE  ]],CREDITO[],4,FALSE)</f>
        <v>#N/A</v>
      </c>
      <c r="D2814" s="1" t="e">
        <f>VLOOKUP(Tabla3[[#This Row],[COD . CLIENTE  ]],CREDITO[],6,FALSE)</f>
        <v>#N/A</v>
      </c>
    </row>
    <row r="2815" spans="1:4" x14ac:dyDescent="0.25">
      <c r="A2815" s="3" t="s">
        <v>10987</v>
      </c>
      <c r="B2815" s="8" t="str">
        <f>VLOOKUP(Tabla3[[#This Row],[COD . CLIENTE  ]],Tabla15[],2,FALSE)</f>
        <v>GRUPO DISEDA S.A.C.</v>
      </c>
      <c r="C2815" s="1" t="e">
        <f>VLOOKUP(Tabla3[[#This Row],[COD . CLIENTE  ]],CREDITO[],4,FALSE)</f>
        <v>#N/A</v>
      </c>
      <c r="D2815" s="1" t="e">
        <f>VLOOKUP(Tabla3[[#This Row],[COD . CLIENTE  ]],CREDITO[],6,FALSE)</f>
        <v>#N/A</v>
      </c>
    </row>
    <row r="2816" spans="1:4" x14ac:dyDescent="0.25">
      <c r="A2816" s="3" t="s">
        <v>10073</v>
      </c>
      <c r="B2816" s="8" t="str">
        <f>VLOOKUP(Tabla3[[#This Row],[COD . CLIENTE  ]],Tabla15[],2,FALSE)</f>
        <v>GR REFRIGERACION COMERCIAL E INDUSTRIAL S.A.C.</v>
      </c>
      <c r="C2816" s="1" t="e">
        <f>VLOOKUP(Tabla3[[#This Row],[COD . CLIENTE  ]],CREDITO[],4,FALSE)</f>
        <v>#N/A</v>
      </c>
      <c r="D2816" s="1" t="e">
        <f>VLOOKUP(Tabla3[[#This Row],[COD . CLIENTE  ]],CREDITO[],6,FALSE)</f>
        <v>#N/A</v>
      </c>
    </row>
    <row r="2817" spans="1:4" x14ac:dyDescent="0.25">
      <c r="A2817" s="3" t="s">
        <v>11210</v>
      </c>
      <c r="B2817" s="8" t="str">
        <f>VLOOKUP(Tabla3[[#This Row],[COD . CLIENTE  ]],Tabla15[],2,FALSE)</f>
        <v>CONEX REFRIGERACIÓN S.A.C.</v>
      </c>
      <c r="C2817" s="1" t="e">
        <f>VLOOKUP(Tabla3[[#This Row],[COD . CLIENTE  ]],CREDITO[],4,FALSE)</f>
        <v>#N/A</v>
      </c>
      <c r="D2817" s="1" t="e">
        <f>VLOOKUP(Tabla3[[#This Row],[COD . CLIENTE  ]],CREDITO[],6,FALSE)</f>
        <v>#N/A</v>
      </c>
    </row>
    <row r="2818" spans="1:4" x14ac:dyDescent="0.25">
      <c r="A2818" s="3" t="s">
        <v>5180</v>
      </c>
      <c r="B2818" s="8" t="str">
        <f>VLOOKUP(Tabla3[[#This Row],[COD . CLIENTE  ]],Tabla15[],2,FALSE)</f>
        <v>TRUJILLO MEZA BENITO VALENTIN</v>
      </c>
      <c r="C2818" s="1" t="e">
        <f>VLOOKUP(Tabla3[[#This Row],[COD . CLIENTE  ]],CREDITO[],4,FALSE)</f>
        <v>#N/A</v>
      </c>
      <c r="D2818" s="1" t="e">
        <f>VLOOKUP(Tabla3[[#This Row],[COD . CLIENTE  ]],CREDITO[],6,FALSE)</f>
        <v>#N/A</v>
      </c>
    </row>
    <row r="2819" spans="1:4" x14ac:dyDescent="0.25">
      <c r="A2819" s="3" t="s">
        <v>10987</v>
      </c>
      <c r="B2819" s="8" t="str">
        <f>VLOOKUP(Tabla3[[#This Row],[COD . CLIENTE  ]],Tabla15[],2,FALSE)</f>
        <v>GRUPO DISEDA S.A.C.</v>
      </c>
      <c r="C2819" s="1" t="e">
        <f>VLOOKUP(Tabla3[[#This Row],[COD . CLIENTE  ]],CREDITO[],4,FALSE)</f>
        <v>#N/A</v>
      </c>
      <c r="D2819" s="1" t="e">
        <f>VLOOKUP(Tabla3[[#This Row],[COD . CLIENTE  ]],CREDITO[],6,FALSE)</f>
        <v>#N/A</v>
      </c>
    </row>
    <row r="2820" spans="1:4" x14ac:dyDescent="0.25">
      <c r="A2820" s="3" t="s">
        <v>9747</v>
      </c>
      <c r="B2820" s="8" t="str">
        <f>VLOOKUP(Tabla3[[#This Row],[COD . CLIENTE  ]],Tabla15[],2,FALSE)</f>
        <v>INDUSTRIA MAQUINOX E.I.R.L.</v>
      </c>
      <c r="C2820" s="1" t="e">
        <f>VLOOKUP(Tabla3[[#This Row],[COD . CLIENTE  ]],CREDITO[],4,FALSE)</f>
        <v>#N/A</v>
      </c>
      <c r="D2820" s="1" t="e">
        <f>VLOOKUP(Tabla3[[#This Row],[COD . CLIENTE  ]],CREDITO[],6,FALSE)</f>
        <v>#N/A</v>
      </c>
    </row>
    <row r="2821" spans="1:4" x14ac:dyDescent="0.25">
      <c r="A2821" s="3" t="s">
        <v>7778</v>
      </c>
      <c r="B2821" s="8" t="str">
        <f>VLOOKUP(Tabla3[[#This Row],[COD . CLIENTE  ]],Tabla15[],2,FALSE)</f>
        <v>M Y W AIR COLD PERU S.A.C.</v>
      </c>
      <c r="C2821" s="1" t="e">
        <f>VLOOKUP(Tabla3[[#This Row],[COD . CLIENTE  ]],CREDITO[],4,FALSE)</f>
        <v>#N/A</v>
      </c>
      <c r="D2821" s="1" t="e">
        <f>VLOOKUP(Tabla3[[#This Row],[COD . CLIENTE  ]],CREDITO[],6,FALSE)</f>
        <v>#N/A</v>
      </c>
    </row>
    <row r="2822" spans="1:4" x14ac:dyDescent="0.25">
      <c r="A2822" s="3" t="s">
        <v>4898</v>
      </c>
      <c r="B2822" s="8" t="str">
        <f>VLOOKUP(Tabla3[[#This Row],[COD . CLIENTE  ]],Tabla15[],2,FALSE)</f>
        <v>GUTIERREZ GABRIEL GENARO WILFREDO</v>
      </c>
      <c r="C2822" s="1" t="e">
        <f>VLOOKUP(Tabla3[[#This Row],[COD . CLIENTE  ]],CREDITO[],4,FALSE)</f>
        <v>#N/A</v>
      </c>
      <c r="D2822" s="1" t="e">
        <f>VLOOKUP(Tabla3[[#This Row],[COD . CLIENTE  ]],CREDITO[],6,FALSE)</f>
        <v>#N/A</v>
      </c>
    </row>
    <row r="2823" spans="1:4" x14ac:dyDescent="0.25">
      <c r="A2823" s="3" t="s">
        <v>5332</v>
      </c>
      <c r="B2823" s="8" t="str">
        <f>VLOOKUP(Tabla3[[#This Row],[COD . CLIENTE  ]],Tabla15[],2,FALSE)</f>
        <v>ILLESCAS CABANA BRYAN ALAN</v>
      </c>
      <c r="C2823" s="1" t="e">
        <f>VLOOKUP(Tabla3[[#This Row],[COD . CLIENTE  ]],CREDITO[],4,FALSE)</f>
        <v>#N/A</v>
      </c>
      <c r="D2823" s="1" t="e">
        <f>VLOOKUP(Tabla3[[#This Row],[COD . CLIENTE  ]],CREDITO[],6,FALSE)</f>
        <v>#N/A</v>
      </c>
    </row>
    <row r="2824" spans="1:4" x14ac:dyDescent="0.25">
      <c r="A2824" s="3" t="s">
        <v>23040</v>
      </c>
      <c r="B2824" s="8" t="e">
        <f>VLOOKUP(Tabla3[[#This Row],[COD . CLIENTE  ]],Tabla15[],2,FALSE)</f>
        <v>#N/A</v>
      </c>
      <c r="C2824" s="1" t="e">
        <f>VLOOKUP(Tabla3[[#This Row],[COD . CLIENTE  ]],CREDITO[],4,FALSE)</f>
        <v>#N/A</v>
      </c>
      <c r="D2824" s="1" t="e">
        <f>VLOOKUP(Tabla3[[#This Row],[COD . CLIENTE  ]],CREDITO[],6,FALSE)</f>
        <v>#N/A</v>
      </c>
    </row>
    <row r="2825" spans="1:4" x14ac:dyDescent="0.25">
      <c r="A2825" s="3" t="s">
        <v>5752</v>
      </c>
      <c r="B2825" s="8" t="str">
        <f>VLOOKUP(Tabla3[[#This Row],[COD . CLIENTE  ]],Tabla15[],2,FALSE)</f>
        <v>MONTE DEL REY S.A.C.</v>
      </c>
      <c r="C2825" s="1" t="e">
        <f>VLOOKUP(Tabla3[[#This Row],[COD . CLIENTE  ]],CREDITO[],4,FALSE)</f>
        <v>#N/A</v>
      </c>
      <c r="D2825" s="1" t="e">
        <f>VLOOKUP(Tabla3[[#This Row],[COD . CLIENTE  ]],CREDITO[],6,FALSE)</f>
        <v>#N/A</v>
      </c>
    </row>
    <row r="2826" spans="1:4" x14ac:dyDescent="0.25">
      <c r="A2826" s="3" t="s">
        <v>8264</v>
      </c>
      <c r="B2826" s="8" t="str">
        <f>VLOOKUP(Tabla3[[#This Row],[COD . CLIENTE  ]],Tabla15[],2,FALSE)</f>
        <v>FROM COLD SYSTEM SERVICE SAC</v>
      </c>
      <c r="C2826" s="1" t="e">
        <f>VLOOKUP(Tabla3[[#This Row],[COD . CLIENTE  ]],CREDITO[],4,FALSE)</f>
        <v>#N/A</v>
      </c>
      <c r="D2826" s="1" t="e">
        <f>VLOOKUP(Tabla3[[#This Row],[COD . CLIENTE  ]],CREDITO[],6,FALSE)</f>
        <v>#N/A</v>
      </c>
    </row>
    <row r="2827" spans="1:4" x14ac:dyDescent="0.25">
      <c r="A2827" s="3" t="s">
        <v>8264</v>
      </c>
      <c r="B2827" s="8" t="str">
        <f>VLOOKUP(Tabla3[[#This Row],[COD . CLIENTE  ]],Tabla15[],2,FALSE)</f>
        <v>FROM COLD SYSTEM SERVICE SAC</v>
      </c>
      <c r="C2827" s="1" t="e">
        <f>VLOOKUP(Tabla3[[#This Row],[COD . CLIENTE  ]],CREDITO[],4,FALSE)</f>
        <v>#N/A</v>
      </c>
      <c r="D2827" s="1" t="e">
        <f>VLOOKUP(Tabla3[[#This Row],[COD . CLIENTE  ]],CREDITO[],6,FALSE)</f>
        <v>#N/A</v>
      </c>
    </row>
    <row r="2828" spans="1:4" x14ac:dyDescent="0.25">
      <c r="A2828" s="3" t="s">
        <v>9873</v>
      </c>
      <c r="B2828" s="8" t="str">
        <f>VLOOKUP(Tabla3[[#This Row],[COD . CLIENTE  ]],Tabla15[],2,FALSE)</f>
        <v>AIR COOL SYSTEM SM S.A.C.</v>
      </c>
      <c r="C2828" s="1" t="e">
        <f>VLOOKUP(Tabla3[[#This Row],[COD . CLIENTE  ]],CREDITO[],4,FALSE)</f>
        <v>#N/A</v>
      </c>
      <c r="D2828" s="1" t="e">
        <f>VLOOKUP(Tabla3[[#This Row],[COD . CLIENTE  ]],CREDITO[],6,FALSE)</f>
        <v>#N/A</v>
      </c>
    </row>
    <row r="2829" spans="1:4" x14ac:dyDescent="0.25">
      <c r="A2829" s="3" t="s">
        <v>10911</v>
      </c>
      <c r="B2829" s="8" t="str">
        <f>VLOOKUP(Tabla3[[#This Row],[COD . CLIENTE  ]],Tabla15[],2,FALSE)</f>
        <v>R &amp; M FRIOTEC PERU S.R.L.</v>
      </c>
      <c r="C2829" s="1" t="e">
        <f>VLOOKUP(Tabla3[[#This Row],[COD . CLIENTE  ]],CREDITO[],4,FALSE)</f>
        <v>#N/A</v>
      </c>
      <c r="D2829" s="1" t="e">
        <f>VLOOKUP(Tabla3[[#This Row],[COD . CLIENTE  ]],CREDITO[],6,FALSE)</f>
        <v>#N/A</v>
      </c>
    </row>
    <row r="2830" spans="1:4" x14ac:dyDescent="0.25">
      <c r="A2830" s="3" t="s">
        <v>7726</v>
      </c>
      <c r="B2830" s="8" t="str">
        <f>VLOOKUP(Tabla3[[#This Row],[COD . CLIENTE  ]],Tabla15[],2,FALSE)</f>
        <v>PEQUE E.I.R.L.</v>
      </c>
      <c r="C2830" s="1" t="e">
        <f>VLOOKUP(Tabla3[[#This Row],[COD . CLIENTE  ]],CREDITO[],4,FALSE)</f>
        <v>#N/A</v>
      </c>
      <c r="D2830" s="1" t="e">
        <f>VLOOKUP(Tabla3[[#This Row],[COD . CLIENTE  ]],CREDITO[],6,FALSE)</f>
        <v>#N/A</v>
      </c>
    </row>
    <row r="2831" spans="1:4" x14ac:dyDescent="0.25">
      <c r="A2831" s="3" t="s">
        <v>10527</v>
      </c>
      <c r="B2831" s="8" t="str">
        <f>VLOOKUP(Tabla3[[#This Row],[COD . CLIENTE  ]],Tabla15[],2,FALSE)</f>
        <v>M &amp; M AIR SERVICE E.I.R.L.</v>
      </c>
      <c r="C2831" s="1" t="e">
        <f>VLOOKUP(Tabla3[[#This Row],[COD . CLIENTE  ]],CREDITO[],4,FALSE)</f>
        <v>#N/A</v>
      </c>
      <c r="D2831" s="1" t="e">
        <f>VLOOKUP(Tabla3[[#This Row],[COD . CLIENTE  ]],CREDITO[],6,FALSE)</f>
        <v>#N/A</v>
      </c>
    </row>
    <row r="2832" spans="1:4" x14ac:dyDescent="0.25">
      <c r="A2832" s="3" t="s">
        <v>11315</v>
      </c>
      <c r="B2832" s="8" t="str">
        <f>VLOOKUP(Tabla3[[#This Row],[COD . CLIENTE  ]],Tabla15[],2,FALSE)</f>
        <v>CAMARA DE FRIO CARLESI E.I.R.L.</v>
      </c>
      <c r="C2832" s="1" t="e">
        <f>VLOOKUP(Tabla3[[#This Row],[COD . CLIENTE  ]],CREDITO[],4,FALSE)</f>
        <v>#N/A</v>
      </c>
      <c r="D2832" s="1" t="e">
        <f>VLOOKUP(Tabla3[[#This Row],[COD . CLIENTE  ]],CREDITO[],6,FALSE)</f>
        <v>#N/A</v>
      </c>
    </row>
    <row r="2833" spans="1:4" x14ac:dyDescent="0.25">
      <c r="A2833" s="3" t="s">
        <v>4437</v>
      </c>
      <c r="B2833" s="8" t="str">
        <f>VLOOKUP(Tabla3[[#This Row],[COD . CLIENTE  ]],Tabla15[],2,FALSE)</f>
        <v>RODRIGUEZ GIRON MARIA MERCEDES</v>
      </c>
      <c r="C2833" s="1" t="e">
        <f>VLOOKUP(Tabla3[[#This Row],[COD . CLIENTE  ]],CREDITO[],4,FALSE)</f>
        <v>#N/A</v>
      </c>
      <c r="D2833" s="1" t="e">
        <f>VLOOKUP(Tabla3[[#This Row],[COD . CLIENTE  ]],CREDITO[],6,FALSE)</f>
        <v>#N/A</v>
      </c>
    </row>
    <row r="2834" spans="1:4" x14ac:dyDescent="0.25">
      <c r="A2834" s="3" t="s">
        <v>9873</v>
      </c>
      <c r="B2834" s="8" t="str">
        <f>VLOOKUP(Tabla3[[#This Row],[COD . CLIENTE  ]],Tabla15[],2,FALSE)</f>
        <v>AIR COOL SYSTEM SM S.A.C.</v>
      </c>
      <c r="C2834" s="1" t="e">
        <f>VLOOKUP(Tabla3[[#This Row],[COD . CLIENTE  ]],CREDITO[],4,FALSE)</f>
        <v>#N/A</v>
      </c>
      <c r="D2834" s="1" t="e">
        <f>VLOOKUP(Tabla3[[#This Row],[COD . CLIENTE  ]],CREDITO[],6,FALSE)</f>
        <v>#N/A</v>
      </c>
    </row>
    <row r="2835" spans="1:4" x14ac:dyDescent="0.25">
      <c r="A2835" s="3" t="s">
        <v>19278</v>
      </c>
      <c r="B2835" s="8" t="str">
        <f>VLOOKUP(Tabla3[[#This Row],[COD . CLIENTE  ]],Tabla15[],2,FALSE)</f>
        <v xml:space="preserve">CHIRINOS PEINADO FELIX HERNAN </v>
      </c>
      <c r="C2835" s="1" t="e">
        <f>VLOOKUP(Tabla3[[#This Row],[COD . CLIENTE  ]],CREDITO[],4,FALSE)</f>
        <v>#N/A</v>
      </c>
      <c r="D2835" s="1" t="e">
        <f>VLOOKUP(Tabla3[[#This Row],[COD . CLIENTE  ]],CREDITO[],6,FALSE)</f>
        <v>#N/A</v>
      </c>
    </row>
    <row r="2836" spans="1:4" x14ac:dyDescent="0.25">
      <c r="A2836" s="3" t="s">
        <v>9491</v>
      </c>
      <c r="B2836" s="8" t="str">
        <f>VLOOKUP(Tabla3[[#This Row],[COD . CLIENTE  ]],Tabla15[],2,FALSE)</f>
        <v>IMPORTACIONES FRICOLD S.A.C.</v>
      </c>
      <c r="C2836" s="1" t="e">
        <f>VLOOKUP(Tabla3[[#This Row],[COD . CLIENTE  ]],CREDITO[],4,FALSE)</f>
        <v>#N/A</v>
      </c>
      <c r="D2836" s="1" t="e">
        <f>VLOOKUP(Tabla3[[#This Row],[COD . CLIENTE  ]],CREDITO[],6,FALSE)</f>
        <v>#N/A</v>
      </c>
    </row>
    <row r="2837" spans="1:4" x14ac:dyDescent="0.25">
      <c r="A2837" s="3" t="s">
        <v>10237</v>
      </c>
      <c r="B2837" s="8" t="str">
        <f>VLOOKUP(Tabla3[[#This Row],[COD . CLIENTE  ]],Tabla15[],2,FALSE)</f>
        <v>OR REFRIGERACION S.A.C.</v>
      </c>
      <c r="C2837" s="1" t="e">
        <f>VLOOKUP(Tabla3[[#This Row],[COD . CLIENTE  ]],CREDITO[],4,FALSE)</f>
        <v>#N/A</v>
      </c>
      <c r="D2837" s="1" t="e">
        <f>VLOOKUP(Tabla3[[#This Row],[COD . CLIENTE  ]],CREDITO[],6,FALSE)</f>
        <v>#N/A</v>
      </c>
    </row>
    <row r="2838" spans="1:4" x14ac:dyDescent="0.25">
      <c r="A2838" s="3" t="s">
        <v>9716</v>
      </c>
      <c r="B2838" s="8" t="str">
        <f>VLOOKUP(Tabla3[[#This Row],[COD . CLIENTE  ]],Tabla15[],2,FALSE)</f>
        <v>GREENCORP PERU S.A.C.</v>
      </c>
      <c r="C2838" s="1" t="e">
        <f>VLOOKUP(Tabla3[[#This Row],[COD . CLIENTE  ]],CREDITO[],4,FALSE)</f>
        <v>#N/A</v>
      </c>
      <c r="D2838" s="1" t="e">
        <f>VLOOKUP(Tabla3[[#This Row],[COD . CLIENTE  ]],CREDITO[],6,FALSE)</f>
        <v>#N/A</v>
      </c>
    </row>
    <row r="2839" spans="1:4" x14ac:dyDescent="0.25">
      <c r="A2839" s="3" t="s">
        <v>6215</v>
      </c>
      <c r="B2839" s="8" t="str">
        <f>VLOOKUP(Tabla3[[#This Row],[COD . CLIENTE  ]],Tabla15[],2,FALSE)</f>
        <v>SIAMBA S.A.C.</v>
      </c>
      <c r="C2839" s="1" t="e">
        <f>VLOOKUP(Tabla3[[#This Row],[COD . CLIENTE  ]],CREDITO[],4,FALSE)</f>
        <v>#N/A</v>
      </c>
      <c r="D2839" s="1" t="e">
        <f>VLOOKUP(Tabla3[[#This Row],[COD . CLIENTE  ]],CREDITO[],6,FALSE)</f>
        <v>#N/A</v>
      </c>
    </row>
    <row r="2840" spans="1:4" x14ac:dyDescent="0.25">
      <c r="A2840" s="3" t="s">
        <v>5925</v>
      </c>
      <c r="B2840" s="8" t="str">
        <f>VLOOKUP(Tabla3[[#This Row],[COD . CLIENTE  ]],Tabla15[],2,FALSE)</f>
        <v>CONSTRUCCION Y ADMINISTRACION S.A.</v>
      </c>
      <c r="C2840" s="1" t="e">
        <f>VLOOKUP(Tabla3[[#This Row],[COD . CLIENTE  ]],CREDITO[],4,FALSE)</f>
        <v>#N/A</v>
      </c>
      <c r="D2840" s="1" t="e">
        <f>VLOOKUP(Tabla3[[#This Row],[COD . CLIENTE  ]],CREDITO[],6,FALSE)</f>
        <v>#N/A</v>
      </c>
    </row>
    <row r="2841" spans="1:4" x14ac:dyDescent="0.25">
      <c r="A2841" s="3" t="s">
        <v>7114</v>
      </c>
      <c r="B2841" s="8" t="str">
        <f>VLOOKUP(Tabla3[[#This Row],[COD . CLIENTE  ]],Tabla15[],2,FALSE)</f>
        <v>COMERCIALIZADORA AGROINDUSTRIAL FECU SAC</v>
      </c>
      <c r="C2841" s="1" t="str">
        <f>VLOOKUP(Tabla3[[#This Row],[COD . CLIENTE  ]],CREDITO[],4,FALSE)</f>
        <v>Crédito 30 días</v>
      </c>
      <c r="D2841" s="1" t="str">
        <f>VLOOKUP(Tabla3[[#This Row],[COD . CLIENTE  ]],CREDITO[],6,FALSE)</f>
        <v>Geidy Chavez</v>
      </c>
    </row>
    <row r="2842" spans="1:4" x14ac:dyDescent="0.25">
      <c r="A2842" s="3" t="s">
        <v>7114</v>
      </c>
      <c r="B2842" s="8" t="str">
        <f>VLOOKUP(Tabla3[[#This Row],[COD . CLIENTE  ]],Tabla15[],2,FALSE)</f>
        <v>COMERCIALIZADORA AGROINDUSTRIAL FECU SAC</v>
      </c>
      <c r="C2842" s="1" t="str">
        <f>VLOOKUP(Tabla3[[#This Row],[COD . CLIENTE  ]],CREDITO[],4,FALSE)</f>
        <v>Crédito 30 días</v>
      </c>
      <c r="D2842" s="1" t="str">
        <f>VLOOKUP(Tabla3[[#This Row],[COD . CLIENTE  ]],CREDITO[],6,FALSE)</f>
        <v>Geidy Chavez</v>
      </c>
    </row>
    <row r="2843" spans="1:4" x14ac:dyDescent="0.25">
      <c r="A2843" s="3" t="s">
        <v>7778</v>
      </c>
      <c r="B2843" s="8" t="str">
        <f>VLOOKUP(Tabla3[[#This Row],[COD . CLIENTE  ]],Tabla15[],2,FALSE)</f>
        <v>M Y W AIR COLD PERU S.A.C.</v>
      </c>
      <c r="C2843" s="1" t="e">
        <f>VLOOKUP(Tabla3[[#This Row],[COD . CLIENTE  ]],CREDITO[],4,FALSE)</f>
        <v>#N/A</v>
      </c>
      <c r="D2843" s="1" t="e">
        <f>VLOOKUP(Tabla3[[#This Row],[COD . CLIENTE  ]],CREDITO[],6,FALSE)</f>
        <v>#N/A</v>
      </c>
    </row>
    <row r="2844" spans="1:4" x14ac:dyDescent="0.25">
      <c r="A2844" s="3" t="s">
        <v>10073</v>
      </c>
      <c r="B2844" s="8" t="str">
        <f>VLOOKUP(Tabla3[[#This Row],[COD . CLIENTE  ]],Tabla15[],2,FALSE)</f>
        <v>GR REFRIGERACION COMERCIAL E INDUSTRIAL S.A.C.</v>
      </c>
      <c r="C2844" s="1" t="e">
        <f>VLOOKUP(Tabla3[[#This Row],[COD . CLIENTE  ]],CREDITO[],4,FALSE)</f>
        <v>#N/A</v>
      </c>
      <c r="D2844" s="1" t="e">
        <f>VLOOKUP(Tabla3[[#This Row],[COD . CLIENTE  ]],CREDITO[],6,FALSE)</f>
        <v>#N/A</v>
      </c>
    </row>
    <row r="2845" spans="1:4" x14ac:dyDescent="0.25">
      <c r="A2845" s="3" t="s">
        <v>11210</v>
      </c>
      <c r="B2845" s="8" t="str">
        <f>VLOOKUP(Tabla3[[#This Row],[COD . CLIENTE  ]],Tabla15[],2,FALSE)</f>
        <v>CONEX REFRIGERACIÓN S.A.C.</v>
      </c>
      <c r="C2845" s="1" t="e">
        <f>VLOOKUP(Tabla3[[#This Row],[COD . CLIENTE  ]],CREDITO[],4,FALSE)</f>
        <v>#N/A</v>
      </c>
      <c r="D2845" s="1" t="e">
        <f>VLOOKUP(Tabla3[[#This Row],[COD . CLIENTE  ]],CREDITO[],6,FALSE)</f>
        <v>#N/A</v>
      </c>
    </row>
    <row r="2846" spans="1:4" x14ac:dyDescent="0.25">
      <c r="A2846" s="3" t="s">
        <v>5180</v>
      </c>
      <c r="B2846" s="8" t="str">
        <f>VLOOKUP(Tabla3[[#This Row],[COD . CLIENTE  ]],Tabla15[],2,FALSE)</f>
        <v>TRUJILLO MEZA BENITO VALENTIN</v>
      </c>
      <c r="C2846" s="1" t="e">
        <f>VLOOKUP(Tabla3[[#This Row],[COD . CLIENTE  ]],CREDITO[],4,FALSE)</f>
        <v>#N/A</v>
      </c>
      <c r="D2846" s="1" t="e">
        <f>VLOOKUP(Tabla3[[#This Row],[COD . CLIENTE  ]],CREDITO[],6,FALSE)</f>
        <v>#N/A</v>
      </c>
    </row>
    <row r="2847" spans="1:4" x14ac:dyDescent="0.25">
      <c r="A2847" s="3" t="s">
        <v>10987</v>
      </c>
      <c r="B2847" s="8" t="str">
        <f>VLOOKUP(Tabla3[[#This Row],[COD . CLIENTE  ]],Tabla15[],2,FALSE)</f>
        <v>GRUPO DISEDA S.A.C.</v>
      </c>
      <c r="C2847" s="1" t="e">
        <f>VLOOKUP(Tabla3[[#This Row],[COD . CLIENTE  ]],CREDITO[],4,FALSE)</f>
        <v>#N/A</v>
      </c>
      <c r="D2847" s="1" t="e">
        <f>VLOOKUP(Tabla3[[#This Row],[COD . CLIENTE  ]],CREDITO[],6,FALSE)</f>
        <v>#N/A</v>
      </c>
    </row>
    <row r="2848" spans="1:4" x14ac:dyDescent="0.25">
      <c r="A2848" s="3" t="s">
        <v>9747</v>
      </c>
      <c r="B2848" s="8" t="str">
        <f>VLOOKUP(Tabla3[[#This Row],[COD . CLIENTE  ]],Tabla15[],2,FALSE)</f>
        <v>INDUSTRIA MAQUINOX E.I.R.L.</v>
      </c>
      <c r="C2848" s="1" t="e">
        <f>VLOOKUP(Tabla3[[#This Row],[COD . CLIENTE  ]],CREDITO[],4,FALSE)</f>
        <v>#N/A</v>
      </c>
      <c r="D2848" s="1" t="e">
        <f>VLOOKUP(Tabla3[[#This Row],[COD . CLIENTE  ]],CREDITO[],6,FALSE)</f>
        <v>#N/A</v>
      </c>
    </row>
    <row r="2849" spans="1:4" x14ac:dyDescent="0.25">
      <c r="A2849" s="3" t="s">
        <v>8843</v>
      </c>
      <c r="B2849" s="8" t="str">
        <f>VLOOKUP(Tabla3[[#This Row],[COD . CLIENTE  ]],Tabla15[],2,FALSE)</f>
        <v>AUTOMATION WORK S.A.C</v>
      </c>
      <c r="C2849" s="1" t="e">
        <f>VLOOKUP(Tabla3[[#This Row],[COD . CLIENTE  ]],CREDITO[],4,FALSE)</f>
        <v>#N/A</v>
      </c>
      <c r="D2849" s="1" t="e">
        <f>VLOOKUP(Tabla3[[#This Row],[COD . CLIENTE  ]],CREDITO[],6,FALSE)</f>
        <v>#N/A</v>
      </c>
    </row>
    <row r="2850" spans="1:4" x14ac:dyDescent="0.25">
      <c r="A2850" s="3" t="s">
        <v>7302</v>
      </c>
      <c r="B2850" s="8" t="str">
        <f>VLOOKUP(Tabla3[[#This Row],[COD . CLIENTE  ]],Tabla15[],2,FALSE)</f>
        <v>ELECTRO FERRO CENTRO S.A.C.</v>
      </c>
      <c r="C2850" s="1" t="e">
        <f>VLOOKUP(Tabla3[[#This Row],[COD . CLIENTE  ]],CREDITO[],4,FALSE)</f>
        <v>#N/A</v>
      </c>
      <c r="D2850" s="1" t="e">
        <f>VLOOKUP(Tabla3[[#This Row],[COD . CLIENTE  ]],CREDITO[],6,FALSE)</f>
        <v>#N/A</v>
      </c>
    </row>
    <row r="2851" spans="1:4" x14ac:dyDescent="0.25">
      <c r="A2851" s="3" t="s">
        <v>4044</v>
      </c>
      <c r="B2851" s="8" t="str">
        <f>VLOOKUP(Tabla3[[#This Row],[COD . CLIENTE  ]],Tabla15[],2,FALSE)</f>
        <v>PEREZ MARTINEZ JUAN CARLOS</v>
      </c>
      <c r="C2851" s="1" t="e">
        <f>VLOOKUP(Tabla3[[#This Row],[COD . CLIENTE  ]],CREDITO[],4,FALSE)</f>
        <v>#N/A</v>
      </c>
      <c r="D2851" s="1" t="e">
        <f>VLOOKUP(Tabla3[[#This Row],[COD . CLIENTE  ]],CREDITO[],6,FALSE)</f>
        <v>#N/A</v>
      </c>
    </row>
    <row r="2852" spans="1:4" x14ac:dyDescent="0.25">
      <c r="A2852" s="3" t="s">
        <v>10527</v>
      </c>
      <c r="B2852" s="8" t="str">
        <f>VLOOKUP(Tabla3[[#This Row],[COD . CLIENTE  ]],Tabla15[],2,FALSE)</f>
        <v>M &amp; M AIR SERVICE E.I.R.L.</v>
      </c>
      <c r="C2852" s="1" t="e">
        <f>VLOOKUP(Tabla3[[#This Row],[COD . CLIENTE  ]],CREDITO[],4,FALSE)</f>
        <v>#N/A</v>
      </c>
      <c r="D2852" s="1" t="e">
        <f>VLOOKUP(Tabla3[[#This Row],[COD . CLIENTE  ]],CREDITO[],6,FALSE)</f>
        <v>#N/A</v>
      </c>
    </row>
    <row r="2853" spans="1:4" x14ac:dyDescent="0.25">
      <c r="A2853" s="3" t="s">
        <v>22527</v>
      </c>
      <c r="B2853" s="8" t="e">
        <f>VLOOKUP(Tabla3[[#This Row],[COD . CLIENTE  ]],Tabla15[],2,FALSE)</f>
        <v>#N/A</v>
      </c>
      <c r="C2853" s="1" t="e">
        <f>VLOOKUP(Tabla3[[#This Row],[COD . CLIENTE  ]],CREDITO[],4,FALSE)</f>
        <v>#N/A</v>
      </c>
      <c r="D2853" s="1" t="e">
        <f>VLOOKUP(Tabla3[[#This Row],[COD . CLIENTE  ]],CREDITO[],6,FALSE)</f>
        <v>#N/A</v>
      </c>
    </row>
    <row r="2854" spans="1:4" x14ac:dyDescent="0.25">
      <c r="A2854" s="3" t="s">
        <v>9725</v>
      </c>
      <c r="B2854" s="8" t="str">
        <f>VLOOKUP(Tabla3[[#This Row],[COD . CLIENTE  ]],Tabla15[],2,FALSE)</f>
        <v>SMARTCOLD S.A.C</v>
      </c>
      <c r="C2854" s="1" t="str">
        <f>VLOOKUP(Tabla3[[#This Row],[COD . CLIENTE  ]],CREDITO[],4,FALSE)</f>
        <v>Crédito 30 días</v>
      </c>
      <c r="D2854" s="1" t="str">
        <f>VLOOKUP(Tabla3[[#This Row],[COD . CLIENTE  ]],CREDITO[],6,FALSE)</f>
        <v>DIANA MAYORCA</v>
      </c>
    </row>
    <row r="2855" spans="1:4" x14ac:dyDescent="0.25">
      <c r="A2855" s="3" t="s">
        <v>11210</v>
      </c>
      <c r="B2855" s="8" t="str">
        <f>VLOOKUP(Tabla3[[#This Row],[COD . CLIENTE  ]],Tabla15[],2,FALSE)</f>
        <v>CONEX REFRIGERACIÓN S.A.C.</v>
      </c>
      <c r="C2855" s="1" t="e">
        <f>VLOOKUP(Tabla3[[#This Row],[COD . CLIENTE  ]],CREDITO[],4,FALSE)</f>
        <v>#N/A</v>
      </c>
      <c r="D2855" s="1" t="e">
        <f>VLOOKUP(Tabla3[[#This Row],[COD . CLIENTE  ]],CREDITO[],6,FALSE)</f>
        <v>#N/A</v>
      </c>
    </row>
    <row r="2856" spans="1:4" x14ac:dyDescent="0.25">
      <c r="A2856" s="3" t="s">
        <v>8672</v>
      </c>
      <c r="B2856" s="8" t="str">
        <f>VLOOKUP(Tabla3[[#This Row],[COD . CLIENTE  ]],Tabla15[],2,FALSE)</f>
        <v>DISCOVER SOLUTION S.A.C.</v>
      </c>
      <c r="C2856" s="1" t="e">
        <f>VLOOKUP(Tabla3[[#This Row],[COD . CLIENTE  ]],CREDITO[],4,FALSE)</f>
        <v>#N/A</v>
      </c>
      <c r="D2856" s="1" t="e">
        <f>VLOOKUP(Tabla3[[#This Row],[COD . CLIENTE  ]],CREDITO[],6,FALSE)</f>
        <v>#N/A</v>
      </c>
    </row>
    <row r="2857" spans="1:4" x14ac:dyDescent="0.25">
      <c r="A2857" s="3" t="s">
        <v>8149</v>
      </c>
      <c r="B2857" s="8" t="str">
        <f>VLOOKUP(Tabla3[[#This Row],[COD . CLIENTE  ]],Tabla15[],2,FALSE)</f>
        <v>BOOSTER GROUP PERU SAC</v>
      </c>
      <c r="C2857" s="1" t="e">
        <f>VLOOKUP(Tabla3[[#This Row],[COD . CLIENTE  ]],CREDITO[],4,FALSE)</f>
        <v>#N/A</v>
      </c>
      <c r="D2857" s="1" t="e">
        <f>VLOOKUP(Tabla3[[#This Row],[COD . CLIENTE  ]],CREDITO[],6,FALSE)</f>
        <v>#N/A</v>
      </c>
    </row>
    <row r="2858" spans="1:4" x14ac:dyDescent="0.25">
      <c r="A2858" s="3" t="s">
        <v>6122</v>
      </c>
      <c r="B2858" s="8" t="str">
        <f>VLOOKUP(Tabla3[[#This Row],[COD . CLIENTE  ]],Tabla15[],2,FALSE)</f>
        <v>HOWELL S.A.C.</v>
      </c>
      <c r="C2858" s="1" t="str">
        <f>VLOOKUP(Tabla3[[#This Row],[COD . CLIENTE  ]],CREDITO[],4,FALSE)</f>
        <v>Crédito 15 días</v>
      </c>
      <c r="D2858" s="1" t="str">
        <f>VLOOKUP(Tabla3[[#This Row],[COD . CLIENTE  ]],CREDITO[],6,FALSE)</f>
        <v>DIANA MAYORCA</v>
      </c>
    </row>
    <row r="2859" spans="1:4" x14ac:dyDescent="0.25">
      <c r="A2859" s="3" t="s">
        <v>23053</v>
      </c>
      <c r="B2859" s="8" t="e">
        <f>VLOOKUP(Tabla3[[#This Row],[COD . CLIENTE  ]],Tabla15[],2,FALSE)</f>
        <v>#N/A</v>
      </c>
      <c r="C2859" s="1" t="e">
        <f>VLOOKUP(Tabla3[[#This Row],[COD . CLIENTE  ]],CREDITO[],4,FALSE)</f>
        <v>#N/A</v>
      </c>
      <c r="D2859" s="1" t="e">
        <f>VLOOKUP(Tabla3[[#This Row],[COD . CLIENTE  ]],CREDITO[],6,FALSE)</f>
        <v>#N/A</v>
      </c>
    </row>
    <row r="2860" spans="1:4" x14ac:dyDescent="0.25">
      <c r="A2860" s="3" t="s">
        <v>10690</v>
      </c>
      <c r="B2860" s="8" t="str">
        <f>VLOOKUP(Tabla3[[#This Row],[COD . CLIENTE  ]],Tabla15[],2,FALSE)</f>
        <v>RFALMA E.I.R.L.</v>
      </c>
      <c r="C2860" s="1" t="e">
        <f>VLOOKUP(Tabla3[[#This Row],[COD . CLIENTE  ]],CREDITO[],4,FALSE)</f>
        <v>#N/A</v>
      </c>
      <c r="D2860" s="1" t="e">
        <f>VLOOKUP(Tabla3[[#This Row],[COD . CLIENTE  ]],CREDITO[],6,FALSE)</f>
        <v>#N/A</v>
      </c>
    </row>
    <row r="2861" spans="1:4" x14ac:dyDescent="0.25">
      <c r="A2861" s="3" t="s">
        <v>4049</v>
      </c>
      <c r="B2861" s="8" t="str">
        <f>VLOOKUP(Tabla3[[#This Row],[COD . CLIENTE  ]],Tabla15[],2,FALSE)</f>
        <v>AB IMPORTACIONES INDUSTRIALES SAC</v>
      </c>
      <c r="C2861" s="1" t="e">
        <f>VLOOKUP(Tabla3[[#This Row],[COD . CLIENTE  ]],CREDITO[],4,FALSE)</f>
        <v>#N/A</v>
      </c>
      <c r="D2861" s="1" t="e">
        <f>VLOOKUP(Tabla3[[#This Row],[COD . CLIENTE  ]],CREDITO[],6,FALSE)</f>
        <v>#N/A</v>
      </c>
    </row>
    <row r="2862" spans="1:4" x14ac:dyDescent="0.25">
      <c r="A2862" s="3" t="s">
        <v>23054</v>
      </c>
      <c r="B2862" s="8" t="e">
        <f>VLOOKUP(Tabla3[[#This Row],[COD . CLIENTE  ]],Tabla15[],2,FALSE)</f>
        <v>#N/A</v>
      </c>
      <c r="C2862" s="1" t="e">
        <f>VLOOKUP(Tabla3[[#This Row],[COD . CLIENTE  ]],CREDITO[],4,FALSE)</f>
        <v>#N/A</v>
      </c>
      <c r="D2862" s="1" t="e">
        <f>VLOOKUP(Tabla3[[#This Row],[COD . CLIENTE  ]],CREDITO[],6,FALSE)</f>
        <v>#N/A</v>
      </c>
    </row>
    <row r="2863" spans="1:4" x14ac:dyDescent="0.25">
      <c r="A2863" s="3" t="s">
        <v>9132</v>
      </c>
      <c r="B2863" s="8" t="str">
        <f>VLOOKUP(Tabla3[[#This Row],[COD . CLIENTE  ]],Tabla15[],2,FALSE)</f>
        <v>PC PERFECT COOL S.A.C.</v>
      </c>
      <c r="C2863" s="1" t="e">
        <f>VLOOKUP(Tabla3[[#This Row],[COD . CLIENTE  ]],CREDITO[],4,FALSE)</f>
        <v>#N/A</v>
      </c>
      <c r="D2863" s="1" t="e">
        <f>VLOOKUP(Tabla3[[#This Row],[COD . CLIENTE  ]],CREDITO[],6,FALSE)</f>
        <v>#N/A</v>
      </c>
    </row>
    <row r="2864" spans="1:4" x14ac:dyDescent="0.25">
      <c r="A2864" s="3" t="s">
        <v>23055</v>
      </c>
      <c r="B2864" s="8" t="e">
        <f>VLOOKUP(Tabla3[[#This Row],[COD . CLIENTE  ]],Tabla15[],2,FALSE)</f>
        <v>#N/A</v>
      </c>
      <c r="C2864" s="1" t="e">
        <f>VLOOKUP(Tabla3[[#This Row],[COD . CLIENTE  ]],CREDITO[],4,FALSE)</f>
        <v>#N/A</v>
      </c>
      <c r="D2864" s="1" t="e">
        <f>VLOOKUP(Tabla3[[#This Row],[COD . CLIENTE  ]],CREDITO[],6,FALSE)</f>
        <v>#N/A</v>
      </c>
    </row>
    <row r="2865" spans="1:4" x14ac:dyDescent="0.25">
      <c r="A2865" s="3" t="s">
        <v>21923</v>
      </c>
      <c r="B2865" s="8" t="str">
        <f>VLOOKUP(Tabla3[[#This Row],[COD . CLIENTE  ]],Tabla15[],2,FALSE)</f>
        <v>DISTRIBUIDORA NDUSTRIAL CARTER SAC</v>
      </c>
      <c r="C2865" s="1" t="e">
        <f>VLOOKUP(Tabla3[[#This Row],[COD . CLIENTE  ]],CREDITO[],4,FALSE)</f>
        <v>#N/A</v>
      </c>
      <c r="D2865" s="1" t="e">
        <f>VLOOKUP(Tabla3[[#This Row],[COD . CLIENTE  ]],CREDITO[],6,FALSE)</f>
        <v>#N/A</v>
      </c>
    </row>
    <row r="2866" spans="1:4" x14ac:dyDescent="0.25">
      <c r="A2866" s="3" t="s">
        <v>9058</v>
      </c>
      <c r="B2866" s="8" t="str">
        <f>VLOOKUP(Tabla3[[#This Row],[COD . CLIENTE  ]],Tabla15[],2,FALSE)</f>
        <v>REFRIWORLD PERU S.A.C.</v>
      </c>
      <c r="C2866" s="1" t="str">
        <f>VLOOKUP(Tabla3[[#This Row],[COD . CLIENTE  ]],CREDITO[],4,FALSE)</f>
        <v>Crédito 30 días</v>
      </c>
      <c r="D2866" s="1" t="str">
        <f>VLOOKUP(Tabla3[[#This Row],[COD . CLIENTE  ]],CREDITO[],6,FALSE)</f>
        <v>MERIE TINEO</v>
      </c>
    </row>
    <row r="2867" spans="1:4" x14ac:dyDescent="0.25">
      <c r="A2867" s="3" t="s">
        <v>23056</v>
      </c>
      <c r="B2867" s="8" t="e">
        <f>VLOOKUP(Tabla3[[#This Row],[COD . CLIENTE  ]],Tabla15[],2,FALSE)</f>
        <v>#N/A</v>
      </c>
      <c r="C2867" s="1" t="e">
        <f>VLOOKUP(Tabla3[[#This Row],[COD . CLIENTE  ]],CREDITO[],4,FALSE)</f>
        <v>#N/A</v>
      </c>
      <c r="D2867" s="1" t="e">
        <f>VLOOKUP(Tabla3[[#This Row],[COD . CLIENTE  ]],CREDITO[],6,FALSE)</f>
        <v>#N/A</v>
      </c>
    </row>
    <row r="2868" spans="1:4" x14ac:dyDescent="0.25">
      <c r="A2868" s="3" t="s">
        <v>4044</v>
      </c>
      <c r="B2868" s="8" t="str">
        <f>VLOOKUP(Tabla3[[#This Row],[COD . CLIENTE  ]],Tabla15[],2,FALSE)</f>
        <v>PEREZ MARTINEZ JUAN CARLOS</v>
      </c>
      <c r="C2868" s="1" t="e">
        <f>VLOOKUP(Tabla3[[#This Row],[COD . CLIENTE  ]],CREDITO[],4,FALSE)</f>
        <v>#N/A</v>
      </c>
      <c r="D2868" s="1" t="e">
        <f>VLOOKUP(Tabla3[[#This Row],[COD . CLIENTE  ]],CREDITO[],6,FALSE)</f>
        <v>#N/A</v>
      </c>
    </row>
    <row r="2869" spans="1:4" x14ac:dyDescent="0.25">
      <c r="A2869" s="3" t="s">
        <v>10249</v>
      </c>
      <c r="B2869" s="8" t="str">
        <f>VLOOKUP(Tabla3[[#This Row],[COD . CLIENTE  ]],Tabla15[],2,FALSE)</f>
        <v>SERVICIOS GENERALES MASTERCOLD SOCIEDAD ANONIMA CE</v>
      </c>
      <c r="C2869" s="1" t="e">
        <f>VLOOKUP(Tabla3[[#This Row],[COD . CLIENTE  ]],CREDITO[],4,FALSE)</f>
        <v>#N/A</v>
      </c>
      <c r="D2869" s="1" t="e">
        <f>VLOOKUP(Tabla3[[#This Row],[COD . CLIENTE  ]],CREDITO[],6,FALSE)</f>
        <v>#N/A</v>
      </c>
    </row>
    <row r="2870" spans="1:4" x14ac:dyDescent="0.25">
      <c r="A2870" s="3" t="s">
        <v>5810</v>
      </c>
      <c r="B2870" s="8" t="str">
        <f>VLOOKUP(Tabla3[[#This Row],[COD . CLIENTE  ]],Tabla15[],2,FALSE)</f>
        <v>F Y A CONTRATISTAS SA</v>
      </c>
      <c r="C2870" s="1" t="e">
        <f>VLOOKUP(Tabla3[[#This Row],[COD . CLIENTE  ]],CREDITO[],4,FALSE)</f>
        <v>#N/A</v>
      </c>
      <c r="D2870" s="1" t="e">
        <f>VLOOKUP(Tabla3[[#This Row],[COD . CLIENTE  ]],CREDITO[],6,FALSE)</f>
        <v>#N/A</v>
      </c>
    </row>
    <row r="2871" spans="1:4" x14ac:dyDescent="0.25">
      <c r="A2871" s="3" t="s">
        <v>8133</v>
      </c>
      <c r="B2871" s="8" t="str">
        <f>VLOOKUP(Tabla3[[#This Row],[COD . CLIENTE  ]],Tabla15[],2,FALSE)</f>
        <v>K. Y A. LOGISTICA Y SERVICIOS TECNOLOGICOS E.I.R.L</v>
      </c>
      <c r="C2871" s="1" t="e">
        <f>VLOOKUP(Tabla3[[#This Row],[COD . CLIENTE  ]],CREDITO[],4,FALSE)</f>
        <v>#N/A</v>
      </c>
      <c r="D2871" s="1" t="e">
        <f>VLOOKUP(Tabla3[[#This Row],[COD . CLIENTE  ]],CREDITO[],6,FALSE)</f>
        <v>#N/A</v>
      </c>
    </row>
    <row r="2872" spans="1:4" x14ac:dyDescent="0.25">
      <c r="A2872" s="3" t="s">
        <v>8354</v>
      </c>
      <c r="B2872" s="8" t="str">
        <f>VLOOKUP(Tabla3[[#This Row],[COD . CLIENTE  ]],Tabla15[],2,FALSE)</f>
        <v>SALOG S.A.</v>
      </c>
      <c r="C2872" s="1" t="str">
        <f>VLOOKUP(Tabla3[[#This Row],[COD . CLIENTE  ]],CREDITO[],4,FALSE)</f>
        <v>Crédito 30 días</v>
      </c>
      <c r="D2872" s="1" t="str">
        <f>VLOOKUP(Tabla3[[#This Row],[COD . CLIENTE  ]],CREDITO[],6,FALSE)</f>
        <v>Alexandra Paredes</v>
      </c>
    </row>
    <row r="2873" spans="1:4" x14ac:dyDescent="0.25">
      <c r="A2873" s="3" t="s">
        <v>5310</v>
      </c>
      <c r="B2873" s="8" t="str">
        <f>VLOOKUP(Tabla3[[#This Row],[COD . CLIENTE  ]],Tabla15[],2,FALSE)</f>
        <v xml:space="preserve">LUYO CAMPOS GIANCARLOS </v>
      </c>
      <c r="C2873" s="1" t="e">
        <f>VLOOKUP(Tabla3[[#This Row],[COD . CLIENTE  ]],CREDITO[],4,FALSE)</f>
        <v>#N/A</v>
      </c>
      <c r="D2873" s="1" t="e">
        <f>VLOOKUP(Tabla3[[#This Row],[COD . CLIENTE  ]],CREDITO[],6,FALSE)</f>
        <v>#N/A</v>
      </c>
    </row>
    <row r="2874" spans="1:4" x14ac:dyDescent="0.25">
      <c r="A2874" s="3" t="s">
        <v>8968</v>
      </c>
      <c r="B2874" s="8" t="str">
        <f>VLOOKUP(Tabla3[[#This Row],[COD . CLIENTE  ]],Tabla15[],2,FALSE)</f>
        <v>COMERCIAL REFRIGERACION PERU S.A.C.</v>
      </c>
      <c r="C2874" s="1" t="str">
        <f>VLOOKUP(Tabla3[[#This Row],[COD . CLIENTE  ]],CREDITO[],4,FALSE)</f>
        <v>Crédito 30 días</v>
      </c>
      <c r="D2874" s="1" t="str">
        <f>VLOOKUP(Tabla3[[#This Row],[COD . CLIENTE  ]],CREDITO[],6,FALSE)</f>
        <v>Alexandra Paredes</v>
      </c>
    </row>
    <row r="2875" spans="1:4" x14ac:dyDescent="0.25">
      <c r="A2875" s="3" t="s">
        <v>7778</v>
      </c>
      <c r="B2875" s="8" t="str">
        <f>VLOOKUP(Tabla3[[#This Row],[COD . CLIENTE  ]],Tabla15[],2,FALSE)</f>
        <v>M Y W AIR COLD PERU S.A.C.</v>
      </c>
      <c r="C2875" s="1" t="e">
        <f>VLOOKUP(Tabla3[[#This Row],[COD . CLIENTE  ]],CREDITO[],4,FALSE)</f>
        <v>#N/A</v>
      </c>
      <c r="D2875" s="1" t="e">
        <f>VLOOKUP(Tabla3[[#This Row],[COD . CLIENTE  ]],CREDITO[],6,FALSE)</f>
        <v>#N/A</v>
      </c>
    </row>
    <row r="2876" spans="1:4" x14ac:dyDescent="0.25">
      <c r="A2876" s="3" t="s">
        <v>9829</v>
      </c>
      <c r="B2876" s="8" t="str">
        <f>VLOOKUP(Tabla3[[#This Row],[COD . CLIENTE  ]],Tabla15[],2,FALSE)</f>
        <v>AIR COMPANY E &amp; E S.A.C.</v>
      </c>
      <c r="C2876" s="1" t="e">
        <f>VLOOKUP(Tabla3[[#This Row],[COD . CLIENTE  ]],CREDITO[],4,FALSE)</f>
        <v>#N/A</v>
      </c>
      <c r="D2876" s="1" t="e">
        <f>VLOOKUP(Tabla3[[#This Row],[COD . CLIENTE  ]],CREDITO[],6,FALSE)</f>
        <v>#N/A</v>
      </c>
    </row>
    <row r="2877" spans="1:4" x14ac:dyDescent="0.25">
      <c r="A2877" s="3" t="s">
        <v>21862</v>
      </c>
      <c r="B2877" s="8" t="str">
        <f>VLOOKUP(Tabla3[[#This Row],[COD . CLIENTE  ]],Tabla15[],2,FALSE)</f>
        <v>GRUPO MERGS SAC</v>
      </c>
      <c r="C2877" s="1" t="e">
        <f>VLOOKUP(Tabla3[[#This Row],[COD . CLIENTE  ]],CREDITO[],4,FALSE)</f>
        <v>#N/A</v>
      </c>
      <c r="D2877" s="1" t="e">
        <f>VLOOKUP(Tabla3[[#This Row],[COD . CLIENTE  ]],CREDITO[],6,FALSE)</f>
        <v>#N/A</v>
      </c>
    </row>
    <row r="2878" spans="1:4" x14ac:dyDescent="0.25">
      <c r="A2878" s="3" t="s">
        <v>10774</v>
      </c>
      <c r="B2878" s="8" t="str">
        <f>VLOOKUP(Tabla3[[#This Row],[COD . CLIENTE  ]],Tabla15[],2,FALSE)</f>
        <v>LP HOTELES S.A.</v>
      </c>
      <c r="C2878" s="1" t="e">
        <f>VLOOKUP(Tabla3[[#This Row],[COD . CLIENTE  ]],CREDITO[],4,FALSE)</f>
        <v>#N/A</v>
      </c>
      <c r="D2878" s="1" t="e">
        <f>VLOOKUP(Tabla3[[#This Row],[COD . CLIENTE  ]],CREDITO[],6,FALSE)</f>
        <v>#N/A</v>
      </c>
    </row>
    <row r="2879" spans="1:4" x14ac:dyDescent="0.25">
      <c r="A2879" s="3" t="s">
        <v>8810</v>
      </c>
      <c r="B2879" s="8" t="str">
        <f>VLOOKUP(Tabla3[[#This Row],[COD . CLIENTE  ]],Tabla15[],2,FALSE)</f>
        <v>N &amp; V MULTIMARCAS SOCIEDAD COMERCIAL DE RESPONSABI</v>
      </c>
      <c r="C2879" s="1" t="e">
        <f>VLOOKUP(Tabla3[[#This Row],[COD . CLIENTE  ]],CREDITO[],4,FALSE)</f>
        <v>#N/A</v>
      </c>
      <c r="D2879" s="1" t="e">
        <f>VLOOKUP(Tabla3[[#This Row],[COD . CLIENTE  ]],CREDITO[],6,FALSE)</f>
        <v>#N/A</v>
      </c>
    </row>
    <row r="2880" spans="1:4" x14ac:dyDescent="0.25">
      <c r="A2880" s="3" t="s">
        <v>10323</v>
      </c>
      <c r="B2880" s="8" t="str">
        <f>VLOOKUP(Tabla3[[#This Row],[COD . CLIENTE  ]],Tabla15[],2,FALSE)</f>
        <v>FRIOELECTRO.COM E.I.R.L.</v>
      </c>
      <c r="C2880" s="1" t="e">
        <f>VLOOKUP(Tabla3[[#This Row],[COD . CLIENTE  ]],CREDITO[],4,FALSE)</f>
        <v>#N/A</v>
      </c>
      <c r="D2880" s="1" t="e">
        <f>VLOOKUP(Tabla3[[#This Row],[COD . CLIENTE  ]],CREDITO[],6,FALSE)</f>
        <v>#N/A</v>
      </c>
    </row>
    <row r="2881" spans="1:4" x14ac:dyDescent="0.25">
      <c r="A2881" s="3" t="s">
        <v>10672</v>
      </c>
      <c r="B2881" s="8" t="str">
        <f>VLOOKUP(Tabla3[[#This Row],[COD . CLIENTE  ]],Tabla15[],2,FALSE)</f>
        <v>TERMOINKA INGENIERIA &amp; SOLUCIONES S.A.C.</v>
      </c>
      <c r="C2881" s="1" t="e">
        <f>VLOOKUP(Tabla3[[#This Row],[COD . CLIENTE  ]],CREDITO[],4,FALSE)</f>
        <v>#N/A</v>
      </c>
      <c r="D2881" s="1" t="e">
        <f>VLOOKUP(Tabla3[[#This Row],[COD . CLIENTE  ]],CREDITO[],6,FALSE)</f>
        <v>#N/A</v>
      </c>
    </row>
    <row r="2882" spans="1:4" x14ac:dyDescent="0.25">
      <c r="A2882" s="3" t="s">
        <v>10323</v>
      </c>
      <c r="B2882" s="8" t="str">
        <f>VLOOKUP(Tabla3[[#This Row],[COD . CLIENTE  ]],Tabla15[],2,FALSE)</f>
        <v>FRIOELECTRO.COM E.I.R.L.</v>
      </c>
      <c r="C2882" s="1" t="e">
        <f>VLOOKUP(Tabla3[[#This Row],[COD . CLIENTE  ]],CREDITO[],4,FALSE)</f>
        <v>#N/A</v>
      </c>
      <c r="D2882" s="1" t="e">
        <f>VLOOKUP(Tabla3[[#This Row],[COD . CLIENTE  ]],CREDITO[],6,FALSE)</f>
        <v>#N/A</v>
      </c>
    </row>
    <row r="2883" spans="1:4" x14ac:dyDescent="0.25">
      <c r="A2883" s="3" t="s">
        <v>10634</v>
      </c>
      <c r="B2883" s="8" t="str">
        <f>VLOOKUP(Tabla3[[#This Row],[COD . CLIENTE  ]],Tabla15[],2,FALSE)</f>
        <v>INGENIERIA TERMOTECNIA S.A.C.</v>
      </c>
      <c r="C2883" s="1" t="e">
        <f>VLOOKUP(Tabla3[[#This Row],[COD . CLIENTE  ]],CREDITO[],4,FALSE)</f>
        <v>#N/A</v>
      </c>
      <c r="D2883" s="1" t="e">
        <f>VLOOKUP(Tabla3[[#This Row],[COD . CLIENTE  ]],CREDITO[],6,FALSE)</f>
        <v>#N/A</v>
      </c>
    </row>
    <row r="2884" spans="1:4" x14ac:dyDescent="0.25">
      <c r="A2884" s="3" t="s">
        <v>6498</v>
      </c>
      <c r="B2884" s="8" t="str">
        <f>VLOOKUP(Tabla3[[#This Row],[COD . CLIENTE  ]],Tabla15[],2,FALSE)</f>
        <v>MITOR INGENIEROS S.A.</v>
      </c>
      <c r="C2884" s="1" t="str">
        <f>VLOOKUP(Tabla3[[#This Row],[COD . CLIENTE  ]],CREDITO[],4,FALSE)</f>
        <v>Crédito 30 días</v>
      </c>
      <c r="D2884" s="1" t="str">
        <f>VLOOKUP(Tabla3[[#This Row],[COD . CLIENTE  ]],CREDITO[],6,FALSE)</f>
        <v>Daniela vicente</v>
      </c>
    </row>
    <row r="2885" spans="1:4" x14ac:dyDescent="0.25">
      <c r="A2885" s="3" t="s">
        <v>9230</v>
      </c>
      <c r="B2885" s="8" t="str">
        <f>VLOOKUP(Tabla3[[#This Row],[COD . CLIENTE  ]],Tabla15[],2,FALSE)</f>
        <v>L.F. MARANATHA S.A.C.</v>
      </c>
      <c r="C2885" s="1" t="e">
        <f>VLOOKUP(Tabla3[[#This Row],[COD . CLIENTE  ]],CREDITO[],4,FALSE)</f>
        <v>#N/A</v>
      </c>
      <c r="D2885" s="1" t="e">
        <f>VLOOKUP(Tabla3[[#This Row],[COD . CLIENTE  ]],CREDITO[],6,FALSE)</f>
        <v>#N/A</v>
      </c>
    </row>
    <row r="2886" spans="1:4" x14ac:dyDescent="0.25">
      <c r="A2886" s="3" t="s">
        <v>10990</v>
      </c>
      <c r="B2886" s="8" t="str">
        <f>VLOOKUP(Tabla3[[#This Row],[COD . CLIENTE  ]],Tabla15[],2,FALSE)</f>
        <v>FABRICACIONES Y EMPAQUETADURAS LVP E.I.R.L.</v>
      </c>
      <c r="C2886" s="1" t="e">
        <f>VLOOKUP(Tabla3[[#This Row],[COD . CLIENTE  ]],CREDITO[],4,FALSE)</f>
        <v>#N/A</v>
      </c>
      <c r="D2886" s="1" t="e">
        <f>VLOOKUP(Tabla3[[#This Row],[COD . CLIENTE  ]],CREDITO[],6,FALSE)</f>
        <v>#N/A</v>
      </c>
    </row>
    <row r="2887" spans="1:4" x14ac:dyDescent="0.25">
      <c r="A2887" s="3" t="s">
        <v>22178</v>
      </c>
      <c r="B2887" s="8" t="str">
        <f>VLOOKUP(Tabla3[[#This Row],[COD . CLIENTE  ]],Tabla15[],2,FALSE)</f>
        <v>SUMINISTROS INDUSTRIALES AIREA ACONDICIONADO EIRL</v>
      </c>
      <c r="C2887" s="1" t="e">
        <f>VLOOKUP(Tabla3[[#This Row],[COD . CLIENTE  ]],CREDITO[],4,FALSE)</f>
        <v>#N/A</v>
      </c>
      <c r="D2887" s="1" t="e">
        <f>VLOOKUP(Tabla3[[#This Row],[COD . CLIENTE  ]],CREDITO[],6,FALSE)</f>
        <v>#N/A</v>
      </c>
    </row>
    <row r="2888" spans="1:4" x14ac:dyDescent="0.25">
      <c r="A2888" s="3" t="s">
        <v>22821</v>
      </c>
      <c r="B2888" s="8" t="e">
        <f>VLOOKUP(Tabla3[[#This Row],[COD . CLIENTE  ]],Tabla15[],2,FALSE)</f>
        <v>#N/A</v>
      </c>
      <c r="C2888" s="1" t="e">
        <f>VLOOKUP(Tabla3[[#This Row],[COD . CLIENTE  ]],CREDITO[],4,FALSE)</f>
        <v>#N/A</v>
      </c>
      <c r="D2888" s="1" t="e">
        <f>VLOOKUP(Tabla3[[#This Row],[COD . CLIENTE  ]],CREDITO[],6,FALSE)</f>
        <v>#N/A</v>
      </c>
    </row>
    <row r="2889" spans="1:4" x14ac:dyDescent="0.25">
      <c r="A2889" s="3" t="s">
        <v>10364</v>
      </c>
      <c r="B2889" s="8" t="str">
        <f>VLOOKUP(Tabla3[[#This Row],[COD . CLIENTE  ]],Tabla15[],2,FALSE)</f>
        <v>RYM REFRIGERACION S.A.C.</v>
      </c>
      <c r="C2889" s="1" t="e">
        <f>VLOOKUP(Tabla3[[#This Row],[COD . CLIENTE  ]],CREDITO[],4,FALSE)</f>
        <v>#N/A</v>
      </c>
      <c r="D2889" s="1" t="e">
        <f>VLOOKUP(Tabla3[[#This Row],[COD . CLIENTE  ]],CREDITO[],6,FALSE)</f>
        <v>#N/A</v>
      </c>
    </row>
    <row r="2890" spans="1:4" x14ac:dyDescent="0.25">
      <c r="A2890" s="3" t="s">
        <v>23057</v>
      </c>
      <c r="B2890" s="8" t="e">
        <f>VLOOKUP(Tabla3[[#This Row],[COD . CLIENTE  ]],Tabla15[],2,FALSE)</f>
        <v>#N/A</v>
      </c>
      <c r="C2890" s="1" t="e">
        <f>VLOOKUP(Tabla3[[#This Row],[COD . CLIENTE  ]],CREDITO[],4,FALSE)</f>
        <v>#N/A</v>
      </c>
      <c r="D2890" s="1" t="e">
        <f>VLOOKUP(Tabla3[[#This Row],[COD . CLIENTE  ]],CREDITO[],6,FALSE)</f>
        <v>#N/A</v>
      </c>
    </row>
    <row r="2891" spans="1:4" x14ac:dyDescent="0.25">
      <c r="A2891" s="3" t="s">
        <v>6609</v>
      </c>
      <c r="B2891" s="8" t="str">
        <f>VLOOKUP(Tabla3[[#This Row],[COD . CLIENTE  ]],Tabla15[],2,FALSE)</f>
        <v>SAILOR E.I.R.L.</v>
      </c>
      <c r="C2891" s="1" t="e">
        <f>VLOOKUP(Tabla3[[#This Row],[COD . CLIENTE  ]],CREDITO[],4,FALSE)</f>
        <v>#N/A</v>
      </c>
      <c r="D2891" s="1" t="e">
        <f>VLOOKUP(Tabla3[[#This Row],[COD . CLIENTE  ]],CREDITO[],6,FALSE)</f>
        <v>#N/A</v>
      </c>
    </row>
    <row r="2892" spans="1:4" x14ac:dyDescent="0.25">
      <c r="A2892" s="3" t="s">
        <v>10034</v>
      </c>
      <c r="B2892" s="8" t="str">
        <f>VLOOKUP(Tabla3[[#This Row],[COD . CLIENTE  ]],Tabla15[],2,FALSE)</f>
        <v>INGENIERIA Y TECNOLOGIA DEL FRIO S.A.C.</v>
      </c>
      <c r="C2892" s="1" t="e">
        <f>VLOOKUP(Tabla3[[#This Row],[COD . CLIENTE  ]],CREDITO[],4,FALSE)</f>
        <v>#N/A</v>
      </c>
      <c r="D2892" s="1" t="e">
        <f>VLOOKUP(Tabla3[[#This Row],[COD . CLIENTE  ]],CREDITO[],6,FALSE)</f>
        <v>#N/A</v>
      </c>
    </row>
    <row r="2893" spans="1:4" x14ac:dyDescent="0.25">
      <c r="A2893" s="3" t="s">
        <v>10249</v>
      </c>
      <c r="B2893" s="8" t="str">
        <f>VLOOKUP(Tabla3[[#This Row],[COD . CLIENTE  ]],Tabla15[],2,FALSE)</f>
        <v>SERVICIOS GENERALES MASTERCOLD SOCIEDAD ANONIMA CE</v>
      </c>
      <c r="C2893" s="1" t="e">
        <f>VLOOKUP(Tabla3[[#This Row],[COD . CLIENTE  ]],CREDITO[],4,FALSE)</f>
        <v>#N/A</v>
      </c>
      <c r="D2893" s="1" t="e">
        <f>VLOOKUP(Tabla3[[#This Row],[COD . CLIENTE  ]],CREDITO[],6,FALSE)</f>
        <v>#N/A</v>
      </c>
    </row>
    <row r="2894" spans="1:4" x14ac:dyDescent="0.25">
      <c r="A2894" s="3" t="s">
        <v>10377</v>
      </c>
      <c r="B2894" s="8" t="str">
        <f>VLOOKUP(Tabla3[[#This Row],[COD . CLIENTE  ]],Tabla15[],2,FALSE)</f>
        <v>MYM PROJECTS S.A.C.</v>
      </c>
      <c r="C2894" s="1" t="str">
        <f>VLOOKUP(Tabla3[[#This Row],[COD . CLIENTE  ]],CREDITO[],4,FALSE)</f>
        <v>CHEQUE DIF 30DIAS CONTRA ENTREGA</v>
      </c>
      <c r="D2894" s="1" t="str">
        <f>VLOOKUP(Tabla3[[#This Row],[COD . CLIENTE  ]],CREDITO[],6,FALSE)</f>
        <v>MERIE TINEO</v>
      </c>
    </row>
    <row r="2895" spans="1:4" x14ac:dyDescent="0.25">
      <c r="A2895" s="3" t="s">
        <v>4448</v>
      </c>
      <c r="B2895" s="8" t="str">
        <f>VLOOKUP(Tabla3[[#This Row],[COD . CLIENTE  ]],Tabla15[],2,FALSE)</f>
        <v>CORDOVA MELENDREZ FEDERICO</v>
      </c>
      <c r="C2895" s="1" t="e">
        <f>VLOOKUP(Tabla3[[#This Row],[COD . CLIENTE  ]],CREDITO[],4,FALSE)</f>
        <v>#N/A</v>
      </c>
      <c r="D2895" s="1" t="e">
        <f>VLOOKUP(Tabla3[[#This Row],[COD . CLIENTE  ]],CREDITO[],6,FALSE)</f>
        <v>#N/A</v>
      </c>
    </row>
    <row r="2896" spans="1:4" x14ac:dyDescent="0.25">
      <c r="A2896" s="3" t="s">
        <v>10414</v>
      </c>
      <c r="B2896" s="8" t="str">
        <f>VLOOKUP(Tabla3[[#This Row],[COD . CLIENTE  ]],Tabla15[],2,FALSE)</f>
        <v>SOLUTEX HVAC S.A.C.</v>
      </c>
      <c r="C2896" s="1" t="e">
        <f>VLOOKUP(Tabla3[[#This Row],[COD . CLIENTE  ]],CREDITO[],4,FALSE)</f>
        <v>#N/A</v>
      </c>
      <c r="D2896" s="1" t="e">
        <f>VLOOKUP(Tabla3[[#This Row],[COD . CLIENTE  ]],CREDITO[],6,FALSE)</f>
        <v>#N/A</v>
      </c>
    </row>
    <row r="2897" spans="1:4" x14ac:dyDescent="0.25">
      <c r="A2897" s="3" t="s">
        <v>4383</v>
      </c>
      <c r="B2897" s="8" t="str">
        <f>VLOOKUP(Tabla3[[#This Row],[COD . CLIENTE  ]],Tabla15[],2,FALSE)</f>
        <v>SUCESION INDIVISA GUERREROS COSME OTILIO ALBERTO</v>
      </c>
      <c r="C2897" s="1" t="e">
        <f>VLOOKUP(Tabla3[[#This Row],[COD . CLIENTE  ]],CREDITO[],4,FALSE)</f>
        <v>#N/A</v>
      </c>
      <c r="D2897" s="1" t="e">
        <f>VLOOKUP(Tabla3[[#This Row],[COD . CLIENTE  ]],CREDITO[],6,FALSE)</f>
        <v>#N/A</v>
      </c>
    </row>
    <row r="2898" spans="1:4" x14ac:dyDescent="0.25">
      <c r="A2898" s="3" t="s">
        <v>23086</v>
      </c>
      <c r="B2898" s="8" t="e">
        <f>VLOOKUP(Tabla3[[#This Row],[COD . CLIENTE  ]],Tabla15[],2,FALSE)</f>
        <v>#N/A</v>
      </c>
      <c r="C2898" s="1" t="e">
        <f>VLOOKUP(Tabla3[[#This Row],[COD . CLIENTE  ]],CREDITO[],4,FALSE)</f>
        <v>#N/A</v>
      </c>
      <c r="D2898" s="1" t="e">
        <f>VLOOKUP(Tabla3[[#This Row],[COD . CLIENTE  ]],CREDITO[],6,FALSE)</f>
        <v>#N/A</v>
      </c>
    </row>
    <row r="2899" spans="1:4" x14ac:dyDescent="0.25">
      <c r="A2899" s="3" t="s">
        <v>23087</v>
      </c>
      <c r="B2899" s="8" t="e">
        <f>VLOOKUP(Tabla3[[#This Row],[COD . CLIENTE  ]],Tabla15[],2,FALSE)</f>
        <v>#N/A</v>
      </c>
      <c r="C2899" s="1" t="e">
        <f>VLOOKUP(Tabla3[[#This Row],[COD . CLIENTE  ]],CREDITO[],4,FALSE)</f>
        <v>#N/A</v>
      </c>
      <c r="D2899" s="1" t="e">
        <f>VLOOKUP(Tabla3[[#This Row],[COD . CLIENTE  ]],CREDITO[],6,FALSE)</f>
        <v>#N/A</v>
      </c>
    </row>
    <row r="2900" spans="1:4" x14ac:dyDescent="0.25">
      <c r="A2900" s="3" t="s">
        <v>7251</v>
      </c>
      <c r="B2900" s="8" t="str">
        <f>VLOOKUP(Tabla3[[#This Row],[COD . CLIENTE  ]],Tabla15[],2,FALSE)</f>
        <v>EKONO AIR EIRL</v>
      </c>
      <c r="C2900" s="1" t="e">
        <f>VLOOKUP(Tabla3[[#This Row],[COD . CLIENTE  ]],CREDITO[],4,FALSE)</f>
        <v>#N/A</v>
      </c>
      <c r="D2900" s="1" t="e">
        <f>VLOOKUP(Tabla3[[#This Row],[COD . CLIENTE  ]],CREDITO[],6,FALSE)</f>
        <v>#N/A</v>
      </c>
    </row>
    <row r="2901" spans="1:4" x14ac:dyDescent="0.25">
      <c r="A2901" s="3" t="s">
        <v>23088</v>
      </c>
      <c r="B2901" s="8" t="e">
        <f>VLOOKUP(Tabla3[[#This Row],[COD . CLIENTE  ]],Tabla15[],2,FALSE)</f>
        <v>#N/A</v>
      </c>
      <c r="C2901" s="1" t="e">
        <f>VLOOKUP(Tabla3[[#This Row],[COD . CLIENTE  ]],CREDITO[],4,FALSE)</f>
        <v>#N/A</v>
      </c>
      <c r="D2901" s="1" t="e">
        <f>VLOOKUP(Tabla3[[#This Row],[COD . CLIENTE  ]],CREDITO[],6,FALSE)</f>
        <v>#N/A</v>
      </c>
    </row>
    <row r="2902" spans="1:4" x14ac:dyDescent="0.25">
      <c r="A2902" s="3" t="s">
        <v>23089</v>
      </c>
      <c r="B2902" s="8" t="e">
        <f>VLOOKUP(Tabla3[[#This Row],[COD . CLIENTE  ]],Tabla15[],2,FALSE)</f>
        <v>#N/A</v>
      </c>
      <c r="C2902" s="1" t="e">
        <f>VLOOKUP(Tabla3[[#This Row],[COD . CLIENTE  ]],CREDITO[],4,FALSE)</f>
        <v>#N/A</v>
      </c>
      <c r="D2902" s="1" t="e">
        <f>VLOOKUP(Tabla3[[#This Row],[COD . CLIENTE  ]],CREDITO[],6,FALSE)</f>
        <v>#N/A</v>
      </c>
    </row>
    <row r="2903" spans="1:4" x14ac:dyDescent="0.25">
      <c r="A2903" s="3" t="s">
        <v>23090</v>
      </c>
      <c r="B2903" s="8" t="e">
        <f>VLOOKUP(Tabla3[[#This Row],[COD . CLIENTE  ]],Tabla15[],2,FALSE)</f>
        <v>#N/A</v>
      </c>
      <c r="C2903" s="1" t="e">
        <f>VLOOKUP(Tabla3[[#This Row],[COD . CLIENTE  ]],CREDITO[],4,FALSE)</f>
        <v>#N/A</v>
      </c>
      <c r="D2903" s="1" t="e">
        <f>VLOOKUP(Tabla3[[#This Row],[COD . CLIENTE  ]],CREDITO[],6,FALSE)</f>
        <v>#N/A</v>
      </c>
    </row>
    <row r="2904" spans="1:4" x14ac:dyDescent="0.25">
      <c r="A2904" s="3" t="s">
        <v>4815</v>
      </c>
      <c r="B2904" s="8" t="str">
        <f>VLOOKUP(Tabla3[[#This Row],[COD . CLIENTE  ]],Tabla15[],2,FALSE)</f>
        <v>BALDEON CALDERON ROMELIO HIPOLITO</v>
      </c>
      <c r="C2904" s="1" t="e">
        <f>VLOOKUP(Tabla3[[#This Row],[COD . CLIENTE  ]],CREDITO[],4,FALSE)</f>
        <v>#N/A</v>
      </c>
      <c r="D2904" s="1" t="e">
        <f>VLOOKUP(Tabla3[[#This Row],[COD . CLIENTE  ]],CREDITO[],6,FALSE)</f>
        <v>#N/A</v>
      </c>
    </row>
    <row r="2905" spans="1:4" x14ac:dyDescent="0.25">
      <c r="A2905" s="3" t="s">
        <v>23091</v>
      </c>
      <c r="B2905" s="8" t="e">
        <f>VLOOKUP(Tabla3[[#This Row],[COD . CLIENTE  ]],Tabla15[],2,FALSE)</f>
        <v>#N/A</v>
      </c>
      <c r="C2905" s="1" t="e">
        <f>VLOOKUP(Tabla3[[#This Row],[COD . CLIENTE  ]],CREDITO[],4,FALSE)</f>
        <v>#N/A</v>
      </c>
      <c r="D2905" s="1" t="e">
        <f>VLOOKUP(Tabla3[[#This Row],[COD . CLIENTE  ]],CREDITO[],6,FALSE)</f>
        <v>#N/A</v>
      </c>
    </row>
    <row r="2906" spans="1:4" x14ac:dyDescent="0.25">
      <c r="A2906" s="3" t="s">
        <v>11183</v>
      </c>
      <c r="B2906" s="8" t="str">
        <f>VLOOKUP(Tabla3[[#This Row],[COD . CLIENTE  ]],Tabla15[],2,FALSE)</f>
        <v>ARCTIC REFRIGERATION &amp; CONSTRUCTION S.A.C.</v>
      </c>
      <c r="C2906" s="1" t="e">
        <f>VLOOKUP(Tabla3[[#This Row],[COD . CLIENTE  ]],CREDITO[],4,FALSE)</f>
        <v>#N/A</v>
      </c>
      <c r="D2906" s="1" t="e">
        <f>VLOOKUP(Tabla3[[#This Row],[COD . CLIENTE  ]],CREDITO[],6,FALSE)</f>
        <v>#N/A</v>
      </c>
    </row>
    <row r="2907" spans="1:4" x14ac:dyDescent="0.25">
      <c r="A2907" s="3" t="s">
        <v>23092</v>
      </c>
      <c r="B2907" s="8" t="e">
        <f>VLOOKUP(Tabla3[[#This Row],[COD . CLIENTE  ]],Tabla15[],2,FALSE)</f>
        <v>#N/A</v>
      </c>
      <c r="C2907" s="1" t="e">
        <f>VLOOKUP(Tabla3[[#This Row],[COD . CLIENTE  ]],CREDITO[],4,FALSE)</f>
        <v>#N/A</v>
      </c>
      <c r="D2907" s="1" t="e">
        <f>VLOOKUP(Tabla3[[#This Row],[COD . CLIENTE  ]],CREDITO[],6,FALSE)</f>
        <v>#N/A</v>
      </c>
    </row>
    <row r="2908" spans="1:4" x14ac:dyDescent="0.25">
      <c r="A2908" s="3" t="s">
        <v>4954</v>
      </c>
      <c r="B2908" s="8" t="str">
        <f>VLOOKUP(Tabla3[[#This Row],[COD . CLIENTE  ]],Tabla15[],2,FALSE)</f>
        <v>GOMEZ ABREGU TITO PERCY</v>
      </c>
      <c r="C2908" s="1" t="e">
        <f>VLOOKUP(Tabla3[[#This Row],[COD . CLIENTE  ]],CREDITO[],4,FALSE)</f>
        <v>#N/A</v>
      </c>
      <c r="D2908" s="1" t="e">
        <f>VLOOKUP(Tabla3[[#This Row],[COD . CLIENTE  ]],CREDITO[],6,FALSE)</f>
        <v>#N/A</v>
      </c>
    </row>
    <row r="2909" spans="1:4" x14ac:dyDescent="0.25">
      <c r="A2909" s="3" t="s">
        <v>5278</v>
      </c>
      <c r="B2909" s="8" t="str">
        <f>VLOOKUP(Tabla3[[#This Row],[COD . CLIENTE  ]],Tabla15[],2,FALSE)</f>
        <v>SAONA RODRIGUEZ GIANNINO</v>
      </c>
      <c r="C2909" s="1" t="e">
        <f>VLOOKUP(Tabla3[[#This Row],[COD . CLIENTE  ]],CREDITO[],4,FALSE)</f>
        <v>#N/A</v>
      </c>
      <c r="D2909" s="1" t="e">
        <f>VLOOKUP(Tabla3[[#This Row],[COD . CLIENTE  ]],CREDITO[],6,FALSE)</f>
        <v>#N/A</v>
      </c>
    </row>
    <row r="2910" spans="1:4" x14ac:dyDescent="0.25">
      <c r="A2910" s="3" t="s">
        <v>23093</v>
      </c>
      <c r="B2910" s="8" t="e">
        <f>VLOOKUP(Tabla3[[#This Row],[COD . CLIENTE  ]],Tabla15[],2,FALSE)</f>
        <v>#N/A</v>
      </c>
      <c r="C2910" s="1" t="e">
        <f>VLOOKUP(Tabla3[[#This Row],[COD . CLIENTE  ]],CREDITO[],4,FALSE)</f>
        <v>#N/A</v>
      </c>
      <c r="D2910" s="1" t="e">
        <f>VLOOKUP(Tabla3[[#This Row],[COD . CLIENTE  ]],CREDITO[],6,FALSE)</f>
        <v>#N/A</v>
      </c>
    </row>
    <row r="2911" spans="1:4" x14ac:dyDescent="0.25">
      <c r="A2911" s="3" t="s">
        <v>11120</v>
      </c>
      <c r="B2911" s="8" t="str">
        <f>VLOOKUP(Tabla3[[#This Row],[COD . CLIENTE  ]],Tabla15[],2,FALSE)</f>
        <v>BUILDING ACTION S.A.C.</v>
      </c>
      <c r="C2911" s="1" t="e">
        <f>VLOOKUP(Tabla3[[#This Row],[COD . CLIENTE  ]],CREDITO[],4,FALSE)</f>
        <v>#N/A</v>
      </c>
      <c r="D2911" s="1" t="e">
        <f>VLOOKUP(Tabla3[[#This Row],[COD . CLIENTE  ]],CREDITO[],6,FALSE)</f>
        <v>#N/A</v>
      </c>
    </row>
    <row r="2912" spans="1:4" x14ac:dyDescent="0.25">
      <c r="A2912" s="3" t="s">
        <v>22113</v>
      </c>
      <c r="B2912" s="8" t="str">
        <f>VLOOKUP(Tabla3[[#This Row],[COD . CLIENTE  ]],Tabla15[],2,FALSE)</f>
        <v>YANEZ ROMERO PABLO ELIAS</v>
      </c>
      <c r="C2912" s="1" t="e">
        <f>VLOOKUP(Tabla3[[#This Row],[COD . CLIENTE  ]],CREDITO[],4,FALSE)</f>
        <v>#N/A</v>
      </c>
      <c r="D2912" s="1" t="e">
        <f>VLOOKUP(Tabla3[[#This Row],[COD . CLIENTE  ]],CREDITO[],6,FALSE)</f>
        <v>#N/A</v>
      </c>
    </row>
    <row r="2913" spans="1:4" x14ac:dyDescent="0.25">
      <c r="A2913" s="3" t="s">
        <v>10341</v>
      </c>
      <c r="B2913" s="8" t="str">
        <f>VLOOKUP(Tabla3[[#This Row],[COD . CLIENTE  ]],Tabla15[],2,FALSE)</f>
        <v>CLIMATIZACION PLAZA E.I.R.L.</v>
      </c>
      <c r="C2913" s="1" t="e">
        <f>VLOOKUP(Tabla3[[#This Row],[COD . CLIENTE  ]],CREDITO[],4,FALSE)</f>
        <v>#N/A</v>
      </c>
      <c r="D2913" s="1" t="e">
        <f>VLOOKUP(Tabla3[[#This Row],[COD . CLIENTE  ]],CREDITO[],6,FALSE)</f>
        <v>#N/A</v>
      </c>
    </row>
    <row r="2914" spans="1:4" x14ac:dyDescent="0.25">
      <c r="A2914" s="3" t="s">
        <v>11066</v>
      </c>
      <c r="B2914" s="8" t="str">
        <f>VLOOKUP(Tabla3[[#This Row],[COD . CLIENTE  ]],Tabla15[],2,FALSE)</f>
        <v>PASAJEROS ALLINBUS S.A.C.</v>
      </c>
      <c r="C2914" s="1" t="e">
        <f>VLOOKUP(Tabla3[[#This Row],[COD . CLIENTE  ]],CREDITO[],4,FALSE)</f>
        <v>#N/A</v>
      </c>
      <c r="D2914" s="1" t="e">
        <f>VLOOKUP(Tabla3[[#This Row],[COD . CLIENTE  ]],CREDITO[],6,FALSE)</f>
        <v>#N/A</v>
      </c>
    </row>
    <row r="2915" spans="1:4" x14ac:dyDescent="0.25">
      <c r="A2915" s="3" t="s">
        <v>8330</v>
      </c>
      <c r="B2915" s="8" t="str">
        <f>VLOOKUP(Tabla3[[#This Row],[COD . CLIENTE  ]],Tabla15[],2,FALSE)</f>
        <v>CORPORACION AGROINDUSTRIAL DE FRUTAS Y VERDURAS EX</v>
      </c>
      <c r="C2915" s="1" t="e">
        <f>VLOOKUP(Tabla3[[#This Row],[COD . CLIENTE  ]],CREDITO[],4,FALSE)</f>
        <v>#N/A</v>
      </c>
      <c r="D2915" s="1" t="e">
        <f>VLOOKUP(Tabla3[[#This Row],[COD . CLIENTE  ]],CREDITO[],6,FALSE)</f>
        <v>#N/A</v>
      </c>
    </row>
    <row r="2916" spans="1:4" x14ac:dyDescent="0.25">
      <c r="A2916" s="3" t="s">
        <v>23094</v>
      </c>
      <c r="B2916" s="8" t="e">
        <f>VLOOKUP(Tabla3[[#This Row],[COD . CLIENTE  ]],Tabla15[],2,FALSE)</f>
        <v>#N/A</v>
      </c>
      <c r="C2916" s="1" t="e">
        <f>VLOOKUP(Tabla3[[#This Row],[COD . CLIENTE  ]],CREDITO[],4,FALSE)</f>
        <v>#N/A</v>
      </c>
      <c r="D2916" s="1" t="e">
        <f>VLOOKUP(Tabla3[[#This Row],[COD . CLIENTE  ]],CREDITO[],6,FALSE)</f>
        <v>#N/A</v>
      </c>
    </row>
    <row r="2917" spans="1:4" x14ac:dyDescent="0.25">
      <c r="A2917" s="3" t="s">
        <v>23095</v>
      </c>
      <c r="B2917" s="8" t="e">
        <f>VLOOKUP(Tabla3[[#This Row],[COD . CLIENTE  ]],Tabla15[],2,FALSE)</f>
        <v>#N/A</v>
      </c>
      <c r="C2917" s="1" t="e">
        <f>VLOOKUP(Tabla3[[#This Row],[COD . CLIENTE  ]],CREDITO[],4,FALSE)</f>
        <v>#N/A</v>
      </c>
      <c r="D2917" s="1" t="e">
        <f>VLOOKUP(Tabla3[[#This Row],[COD . CLIENTE  ]],CREDITO[],6,FALSE)</f>
        <v>#N/A</v>
      </c>
    </row>
    <row r="2918" spans="1:4" x14ac:dyDescent="0.25">
      <c r="A2918" s="3" t="s">
        <v>10951</v>
      </c>
      <c r="B2918" s="8" t="str">
        <f>VLOOKUP(Tabla3[[#This Row],[COD . CLIENTE  ]],Tabla15[],2,FALSE)</f>
        <v>MASTER SERVICE RD S.A.C</v>
      </c>
      <c r="C2918" s="1" t="e">
        <f>VLOOKUP(Tabla3[[#This Row],[COD . CLIENTE  ]],CREDITO[],4,FALSE)</f>
        <v>#N/A</v>
      </c>
      <c r="D2918" s="1" t="e">
        <f>VLOOKUP(Tabla3[[#This Row],[COD . CLIENTE  ]],CREDITO[],6,FALSE)</f>
        <v>#N/A</v>
      </c>
    </row>
    <row r="2919" spans="1:4" x14ac:dyDescent="0.25">
      <c r="A2919" s="3" t="s">
        <v>4044</v>
      </c>
      <c r="B2919" s="8" t="str">
        <f>VLOOKUP(Tabla3[[#This Row],[COD . CLIENTE  ]],Tabla15[],2,FALSE)</f>
        <v>PEREZ MARTINEZ JUAN CARLOS</v>
      </c>
      <c r="C2919" s="1" t="e">
        <f>VLOOKUP(Tabla3[[#This Row],[COD . CLIENTE  ]],CREDITO[],4,FALSE)</f>
        <v>#N/A</v>
      </c>
      <c r="D2919" s="1" t="e">
        <f>VLOOKUP(Tabla3[[#This Row],[COD . CLIENTE  ]],CREDITO[],6,FALSE)</f>
        <v>#N/A</v>
      </c>
    </row>
    <row r="2920" spans="1:4" x14ac:dyDescent="0.25">
      <c r="A2920" s="3" t="s">
        <v>8579</v>
      </c>
      <c r="B2920" s="8" t="str">
        <f>VLOOKUP(Tabla3[[#This Row],[COD . CLIENTE  ]],Tabla15[],2,FALSE)</f>
        <v>HANTOF TEKPESA GROUP E.I.R.L.</v>
      </c>
      <c r="C2920" s="1" t="e">
        <f>VLOOKUP(Tabla3[[#This Row],[COD . CLIENTE  ]],CREDITO[],4,FALSE)</f>
        <v>#N/A</v>
      </c>
      <c r="D2920" s="1" t="e">
        <f>VLOOKUP(Tabla3[[#This Row],[COD . CLIENTE  ]],CREDITO[],6,FALSE)</f>
        <v>#N/A</v>
      </c>
    </row>
    <row r="2921" spans="1:4" x14ac:dyDescent="0.25">
      <c r="A2921" s="3" t="s">
        <v>23102</v>
      </c>
      <c r="B2921" s="8" t="e">
        <f>VLOOKUP(Tabla3[[#This Row],[COD . CLIENTE  ]],Tabla15[],2,FALSE)</f>
        <v>#N/A</v>
      </c>
      <c r="C2921" s="1" t="e">
        <f>VLOOKUP(Tabla3[[#This Row],[COD . CLIENTE  ]],CREDITO[],4,FALSE)</f>
        <v>#N/A</v>
      </c>
      <c r="D2921" s="1" t="e">
        <f>VLOOKUP(Tabla3[[#This Row],[COD . CLIENTE  ]],CREDITO[],6,FALSE)</f>
        <v>#N/A</v>
      </c>
    </row>
    <row r="2922" spans="1:4" x14ac:dyDescent="0.25">
      <c r="A2922" s="3" t="s">
        <v>5313</v>
      </c>
      <c r="B2922" s="8" t="str">
        <f>VLOOKUP(Tabla3[[#This Row],[COD . CLIENTE  ]],Tabla15[],2,FALSE)</f>
        <v>AGUILAR HUARIPAUCAR JOSE ANTONIO</v>
      </c>
      <c r="C2922" s="1" t="e">
        <f>VLOOKUP(Tabla3[[#This Row],[COD . CLIENTE  ]],CREDITO[],4,FALSE)</f>
        <v>#N/A</v>
      </c>
      <c r="D2922" s="1" t="e">
        <f>VLOOKUP(Tabla3[[#This Row],[COD . CLIENTE  ]],CREDITO[],6,FALSE)</f>
        <v>#N/A</v>
      </c>
    </row>
    <row r="2923" spans="1:4" x14ac:dyDescent="0.25">
      <c r="A2923" s="3" t="s">
        <v>4954</v>
      </c>
      <c r="B2923" s="8" t="str">
        <f>VLOOKUP(Tabla3[[#This Row],[COD . CLIENTE  ]],Tabla15[],2,FALSE)</f>
        <v>GOMEZ ABREGU TITO PERCY</v>
      </c>
      <c r="C2923" s="1" t="e">
        <f>VLOOKUP(Tabla3[[#This Row],[COD . CLIENTE  ]],CREDITO[],4,FALSE)</f>
        <v>#N/A</v>
      </c>
      <c r="D2923" s="1" t="e">
        <f>VLOOKUP(Tabla3[[#This Row],[COD . CLIENTE  ]],CREDITO[],6,FALSE)</f>
        <v>#N/A</v>
      </c>
    </row>
    <row r="2924" spans="1:4" x14ac:dyDescent="0.25">
      <c r="A2924" s="3" t="s">
        <v>9705</v>
      </c>
      <c r="B2924" s="8" t="str">
        <f>VLOOKUP(Tabla3[[#This Row],[COD . CLIENTE  ]],Tabla15[],2,FALSE)</f>
        <v>TOTAL FRIO COMPANY S.A.C.</v>
      </c>
      <c r="C2924" s="1" t="e">
        <f>VLOOKUP(Tabla3[[#This Row],[COD . CLIENTE  ]],CREDITO[],4,FALSE)</f>
        <v>#N/A</v>
      </c>
      <c r="D2924" s="1" t="e">
        <f>VLOOKUP(Tabla3[[#This Row],[COD . CLIENTE  ]],CREDITO[],6,FALSE)</f>
        <v>#N/A</v>
      </c>
    </row>
    <row r="2925" spans="1:4" x14ac:dyDescent="0.25">
      <c r="A2925" s="3" t="s">
        <v>9711</v>
      </c>
      <c r="B2925" s="8" t="str">
        <f>VLOOKUP(Tabla3[[#This Row],[COD . CLIENTE  ]],Tabla15[],2,FALSE)</f>
        <v>JE REFRIGERACION S.A.C.</v>
      </c>
      <c r="C2925" s="1" t="e">
        <f>VLOOKUP(Tabla3[[#This Row],[COD . CLIENTE  ]],CREDITO[],4,FALSE)</f>
        <v>#N/A</v>
      </c>
      <c r="D2925" s="1" t="e">
        <f>VLOOKUP(Tabla3[[#This Row],[COD . CLIENTE  ]],CREDITO[],6,FALSE)</f>
        <v>#N/A</v>
      </c>
    </row>
    <row r="2926" spans="1:4" x14ac:dyDescent="0.25">
      <c r="A2926" s="3" t="s">
        <v>7778</v>
      </c>
      <c r="B2926" s="8" t="str">
        <f>VLOOKUP(Tabla3[[#This Row],[COD . CLIENTE  ]],Tabla15[],2,FALSE)</f>
        <v>M Y W AIR COLD PERU S.A.C.</v>
      </c>
      <c r="C2926" s="1" t="e">
        <f>VLOOKUP(Tabla3[[#This Row],[COD . CLIENTE  ]],CREDITO[],4,FALSE)</f>
        <v>#N/A</v>
      </c>
      <c r="D2926" s="1" t="e">
        <f>VLOOKUP(Tabla3[[#This Row],[COD . CLIENTE  ]],CREDITO[],6,FALSE)</f>
        <v>#N/A</v>
      </c>
    </row>
    <row r="2927" spans="1:4" x14ac:dyDescent="0.25">
      <c r="A2927" s="3" t="s">
        <v>22142</v>
      </c>
      <c r="B2927" s="8" t="str">
        <f>VLOOKUP(Tabla3[[#This Row],[COD . CLIENTE  ]],Tabla15[],2,FALSE)</f>
        <v>SILVA ORE ALEXANDER WILDER</v>
      </c>
      <c r="C2927" s="1" t="e">
        <f>VLOOKUP(Tabla3[[#This Row],[COD . CLIENTE  ]],CREDITO[],4,FALSE)</f>
        <v>#N/A</v>
      </c>
      <c r="D2927" s="1" t="e">
        <f>VLOOKUP(Tabla3[[#This Row],[COD . CLIENTE  ]],CREDITO[],6,FALSE)</f>
        <v>#N/A</v>
      </c>
    </row>
    <row r="2928" spans="1:4" x14ac:dyDescent="0.25">
      <c r="A2928" s="3" t="s">
        <v>10987</v>
      </c>
      <c r="B2928" s="8" t="str">
        <f>VLOOKUP(Tabla3[[#This Row],[COD . CLIENTE  ]],Tabla15[],2,FALSE)</f>
        <v>GRUPO DISEDA S.A.C.</v>
      </c>
      <c r="C2928" s="1" t="e">
        <f>VLOOKUP(Tabla3[[#This Row],[COD . CLIENTE  ]],CREDITO[],4,FALSE)</f>
        <v>#N/A</v>
      </c>
      <c r="D2928" s="1" t="e">
        <f>VLOOKUP(Tabla3[[#This Row],[COD . CLIENTE  ]],CREDITO[],6,FALSE)</f>
        <v>#N/A</v>
      </c>
    </row>
    <row r="2929" spans="1:4" x14ac:dyDescent="0.25">
      <c r="A2929" s="3" t="s">
        <v>7901</v>
      </c>
      <c r="B2929" s="8" t="str">
        <f>VLOOKUP(Tabla3[[#This Row],[COD . CLIENTE  ]],Tabla15[],2,FALSE)</f>
        <v>MAQUICEN MINERIA Y CONSTRUCCION S.A.C.</v>
      </c>
      <c r="C2929" s="1" t="e">
        <f>VLOOKUP(Tabla3[[#This Row],[COD . CLIENTE  ]],CREDITO[],4,FALSE)</f>
        <v>#N/A</v>
      </c>
      <c r="D2929" s="1" t="e">
        <f>VLOOKUP(Tabla3[[#This Row],[COD . CLIENTE  ]],CREDITO[],6,FALSE)</f>
        <v>#N/A</v>
      </c>
    </row>
    <row r="2930" spans="1:4" x14ac:dyDescent="0.25">
      <c r="A2930" s="3" t="s">
        <v>5842</v>
      </c>
      <c r="B2930" s="8" t="str">
        <f>VLOOKUP(Tabla3[[#This Row],[COD . CLIENTE  ]],Tabla15[],2,FALSE)</f>
        <v>REFRIGERACION RENZO S A</v>
      </c>
      <c r="C2930" s="1" t="str">
        <f>VLOOKUP(Tabla3[[#This Row],[COD . CLIENTE  ]],CREDITO[],4,FALSE)</f>
        <v>Crédito 30 días</v>
      </c>
      <c r="D2930" s="1" t="str">
        <f>VLOOKUP(Tabla3[[#This Row],[COD . CLIENTE  ]],CREDITO[],6,FALSE)</f>
        <v>Alexandra Paredes</v>
      </c>
    </row>
    <row r="2931" spans="1:4" x14ac:dyDescent="0.25">
      <c r="A2931" s="3" t="s">
        <v>9232</v>
      </c>
      <c r="B2931" s="8" t="str">
        <f>VLOOKUP(Tabla3[[#This Row],[COD . CLIENTE  ]],Tabla15[],2,FALSE)</f>
        <v>REFRIAIR IMPORT E.I.R.L.</v>
      </c>
      <c r="C2931" s="1" t="e">
        <f>VLOOKUP(Tabla3[[#This Row],[COD . CLIENTE  ]],CREDITO[],4,FALSE)</f>
        <v>#N/A</v>
      </c>
      <c r="D2931" s="1" t="e">
        <f>VLOOKUP(Tabla3[[#This Row],[COD . CLIENTE  ]],CREDITO[],6,FALSE)</f>
        <v>#N/A</v>
      </c>
    </row>
    <row r="2932" spans="1:4" x14ac:dyDescent="0.25">
      <c r="A2932" s="3" t="s">
        <v>8540</v>
      </c>
      <c r="B2932" s="8" t="str">
        <f>VLOOKUP(Tabla3[[#This Row],[COD . CLIENTE  ]],Tabla15[],2,FALSE)</f>
        <v>FRIOTEAM S.A.C.</v>
      </c>
      <c r="C2932" s="1" t="str">
        <f>VLOOKUP(Tabla3[[#This Row],[COD . CLIENTE  ]],CREDITO[],4,FALSE)</f>
        <v>Crédito 30 días</v>
      </c>
      <c r="D2932" s="1" t="str">
        <f>VLOOKUP(Tabla3[[#This Row],[COD . CLIENTE  ]],CREDITO[],6,FALSE)</f>
        <v>DIANA MAYORCA</v>
      </c>
    </row>
    <row r="2933" spans="1:4" x14ac:dyDescent="0.25">
      <c r="A2933" s="3" t="s">
        <v>9491</v>
      </c>
      <c r="B2933" s="8" t="str">
        <f>VLOOKUP(Tabla3[[#This Row],[COD . CLIENTE  ]],Tabla15[],2,FALSE)</f>
        <v>IMPORTACIONES FRICOLD S.A.C.</v>
      </c>
      <c r="C2933" s="1" t="e">
        <f>VLOOKUP(Tabla3[[#This Row],[COD . CLIENTE  ]],CREDITO[],4,FALSE)</f>
        <v>#N/A</v>
      </c>
      <c r="D2933" s="1" t="e">
        <f>VLOOKUP(Tabla3[[#This Row],[COD . CLIENTE  ]],CREDITO[],6,FALSE)</f>
        <v>#N/A</v>
      </c>
    </row>
    <row r="2934" spans="1:4" x14ac:dyDescent="0.25">
      <c r="A2934" s="3" t="s">
        <v>4973</v>
      </c>
      <c r="B2934" s="8" t="str">
        <f>VLOOKUP(Tabla3[[#This Row],[COD . CLIENTE  ]],Tabla15[],2,FALSE)</f>
        <v>QUISPE MERMA WALTER</v>
      </c>
      <c r="C2934" s="1" t="e">
        <f>VLOOKUP(Tabla3[[#This Row],[COD . CLIENTE  ]],CREDITO[],4,FALSE)</f>
        <v>#N/A</v>
      </c>
      <c r="D2934" s="1" t="e">
        <f>VLOOKUP(Tabla3[[#This Row],[COD . CLIENTE  ]],CREDITO[],6,FALSE)</f>
        <v>#N/A</v>
      </c>
    </row>
    <row r="2935" spans="1:4" x14ac:dyDescent="0.25">
      <c r="A2935" s="3" t="s">
        <v>10853</v>
      </c>
      <c r="B2935" s="8" t="str">
        <f>VLOOKUP(Tabla3[[#This Row],[COD . CLIENTE  ]],Tabla15[],2,FALSE)</f>
        <v>FRIO COMERCAIL PEÑA EIRL</v>
      </c>
      <c r="C2935" s="1" t="e">
        <f>VLOOKUP(Tabla3[[#This Row],[COD . CLIENTE  ]],CREDITO[],4,FALSE)</f>
        <v>#N/A</v>
      </c>
      <c r="D2935" s="1" t="e">
        <f>VLOOKUP(Tabla3[[#This Row],[COD . CLIENTE  ]],CREDITO[],6,FALSE)</f>
        <v>#N/A</v>
      </c>
    </row>
    <row r="2936" spans="1:4" x14ac:dyDescent="0.25">
      <c r="A2936" s="3" t="s">
        <v>22602</v>
      </c>
      <c r="B2936" s="8" t="e">
        <f>VLOOKUP(Tabla3[[#This Row],[COD . CLIENTE  ]],Tabla15[],2,FALSE)</f>
        <v>#N/A</v>
      </c>
      <c r="C2936" s="1" t="e">
        <f>VLOOKUP(Tabla3[[#This Row],[COD . CLIENTE  ]],CREDITO[],4,FALSE)</f>
        <v>#N/A</v>
      </c>
      <c r="D2936" s="1" t="e">
        <f>VLOOKUP(Tabla3[[#This Row],[COD . CLIENTE  ]],CREDITO[],6,FALSE)</f>
        <v>#N/A</v>
      </c>
    </row>
    <row r="2937" spans="1:4" x14ac:dyDescent="0.25">
      <c r="A2937" s="3" t="s">
        <v>9740</v>
      </c>
      <c r="B2937" s="8" t="str">
        <f>VLOOKUP(Tabla3[[#This Row],[COD . CLIENTE  ]],Tabla15[],2,FALSE)</f>
        <v>NB REFRIGERACION E.I.R.L.</v>
      </c>
      <c r="C2937" s="1" t="e">
        <f>VLOOKUP(Tabla3[[#This Row],[COD . CLIENTE  ]],CREDITO[],4,FALSE)</f>
        <v>#N/A</v>
      </c>
      <c r="D2937" s="1" t="e">
        <f>VLOOKUP(Tabla3[[#This Row],[COD . CLIENTE  ]],CREDITO[],6,FALSE)</f>
        <v>#N/A</v>
      </c>
    </row>
    <row r="2938" spans="1:4" x14ac:dyDescent="0.25">
      <c r="A2938" s="3" t="s">
        <v>4556</v>
      </c>
      <c r="B2938" s="8" t="str">
        <f>VLOOKUP(Tabla3[[#This Row],[COD . CLIENTE  ]],Tabla15[],2,FALSE)</f>
        <v>TOCTO ULLOA AUSTRAGILDA</v>
      </c>
      <c r="C2938" s="1" t="e">
        <f>VLOOKUP(Tabla3[[#This Row],[COD . CLIENTE  ]],CREDITO[],4,FALSE)</f>
        <v>#N/A</v>
      </c>
      <c r="D2938" s="1" t="e">
        <f>VLOOKUP(Tabla3[[#This Row],[COD . CLIENTE  ]],CREDITO[],6,FALSE)</f>
        <v>#N/A</v>
      </c>
    </row>
    <row r="2939" spans="1:4" x14ac:dyDescent="0.25">
      <c r="A2939" s="3" t="s">
        <v>6488</v>
      </c>
      <c r="B2939" s="8" t="str">
        <f>VLOOKUP(Tabla3[[#This Row],[COD . CLIENTE  ]],Tabla15[],2,FALSE)</f>
        <v>NEWREST PERU S.A.C.</v>
      </c>
      <c r="C2939" s="1" t="str">
        <f>VLOOKUP(Tabla3[[#This Row],[COD . CLIENTE  ]],CREDITO[],4,FALSE)</f>
        <v>Crédito 30 días</v>
      </c>
      <c r="D2939" s="1" t="str">
        <f>VLOOKUP(Tabla3[[#This Row],[COD . CLIENTE  ]],CREDITO[],6,FALSE)</f>
        <v>DIANA MAYORCA</v>
      </c>
    </row>
    <row r="2940" spans="1:4" x14ac:dyDescent="0.25">
      <c r="A2940" s="3" t="s">
        <v>22981</v>
      </c>
      <c r="B2940" s="8" t="e">
        <f>VLOOKUP(Tabla3[[#This Row],[COD . CLIENTE  ]],Tabla15[],2,FALSE)</f>
        <v>#N/A</v>
      </c>
      <c r="C2940" s="1" t="e">
        <f>VLOOKUP(Tabla3[[#This Row],[COD . CLIENTE  ]],CREDITO[],4,FALSE)</f>
        <v>#N/A</v>
      </c>
      <c r="D2940" s="1" t="e">
        <f>VLOOKUP(Tabla3[[#This Row],[COD . CLIENTE  ]],CREDITO[],6,FALSE)</f>
        <v>#N/A</v>
      </c>
    </row>
    <row r="2941" spans="1:4" x14ac:dyDescent="0.25">
      <c r="A2941" s="3" t="s">
        <v>11291</v>
      </c>
      <c r="B2941" s="8" t="str">
        <f>VLOOKUP(Tabla3[[#This Row],[COD . CLIENTE  ]],Tabla15[],2,FALSE)</f>
        <v>SERVICIOS DE REFRIGERACION COMERCIAL S.A.C.</v>
      </c>
      <c r="C2941" s="1" t="e">
        <f>VLOOKUP(Tabla3[[#This Row],[COD . CLIENTE  ]],CREDITO[],4,FALSE)</f>
        <v>#N/A</v>
      </c>
      <c r="D2941" s="1" t="e">
        <f>VLOOKUP(Tabla3[[#This Row],[COD . CLIENTE  ]],CREDITO[],6,FALSE)</f>
        <v>#N/A</v>
      </c>
    </row>
    <row r="2942" spans="1:4" x14ac:dyDescent="0.25">
      <c r="A2942" s="3" t="s">
        <v>6881</v>
      </c>
      <c r="B2942" s="8" t="str">
        <f>VLOOKUP(Tabla3[[#This Row],[COD . CLIENTE  ]],Tabla15[],2,FALSE)</f>
        <v>CRM RESISTENCIAS S.R.L.</v>
      </c>
      <c r="C2942" s="1" t="e">
        <f>VLOOKUP(Tabla3[[#This Row],[COD . CLIENTE  ]],CREDITO[],4,FALSE)</f>
        <v>#N/A</v>
      </c>
      <c r="D2942" s="1" t="e">
        <f>VLOOKUP(Tabla3[[#This Row],[COD . CLIENTE  ]],CREDITO[],6,FALSE)</f>
        <v>#N/A</v>
      </c>
    </row>
    <row r="2943" spans="1:4" x14ac:dyDescent="0.25">
      <c r="A2943" s="3" t="s">
        <v>23103</v>
      </c>
      <c r="B2943" s="8" t="e">
        <f>VLOOKUP(Tabla3[[#This Row],[COD . CLIENTE  ]],Tabla15[],2,FALSE)</f>
        <v>#N/A</v>
      </c>
      <c r="C2943" s="1" t="e">
        <f>VLOOKUP(Tabla3[[#This Row],[COD . CLIENTE  ]],CREDITO[],4,FALSE)</f>
        <v>#N/A</v>
      </c>
      <c r="D2943" s="1" t="e">
        <f>VLOOKUP(Tabla3[[#This Row],[COD . CLIENTE  ]],CREDITO[],6,FALSE)</f>
        <v>#N/A</v>
      </c>
    </row>
    <row r="2944" spans="1:4" x14ac:dyDescent="0.25">
      <c r="A2944" s="3" t="s">
        <v>11230</v>
      </c>
      <c r="B2944" s="8" t="str">
        <f>VLOOKUP(Tabla3[[#This Row],[COD . CLIENTE  ]],Tabla15[],2,FALSE)</f>
        <v>HVAC-R IMPORTACIONES S.A.C</v>
      </c>
      <c r="C2944" s="1" t="e">
        <f>VLOOKUP(Tabla3[[#This Row],[COD . CLIENTE  ]],CREDITO[],4,FALSE)</f>
        <v>#N/A</v>
      </c>
      <c r="D2944" s="1" t="e">
        <f>VLOOKUP(Tabla3[[#This Row],[COD . CLIENTE  ]],CREDITO[],6,FALSE)</f>
        <v>#N/A</v>
      </c>
    </row>
    <row r="2945" spans="1:4" x14ac:dyDescent="0.25">
      <c r="A2945" s="3" t="s">
        <v>9075</v>
      </c>
      <c r="B2945" s="8" t="str">
        <f>VLOOKUP(Tabla3[[#This Row],[COD . CLIENTE  ]],Tabla15[],2,FALSE)</f>
        <v>IMPORTACIONES COLD MASTER INTERNATIONAL E.I.R.L.</v>
      </c>
      <c r="C2945" s="1" t="e">
        <f>VLOOKUP(Tabla3[[#This Row],[COD . CLIENTE  ]],CREDITO[],4,FALSE)</f>
        <v>#N/A</v>
      </c>
      <c r="D2945" s="1" t="e">
        <f>VLOOKUP(Tabla3[[#This Row],[COD . CLIENTE  ]],CREDITO[],6,FALSE)</f>
        <v>#N/A</v>
      </c>
    </row>
    <row r="2946" spans="1:4" x14ac:dyDescent="0.25">
      <c r="A2946" s="3" t="s">
        <v>11260</v>
      </c>
      <c r="B2946" s="8" t="str">
        <f>VLOOKUP(Tabla3[[#This Row],[COD . CLIENTE  ]],Tabla15[],2,FALSE)</f>
        <v>FRIOMETAL REFRIGERACION S.A.C.</v>
      </c>
      <c r="C2946" s="1" t="e">
        <f>VLOOKUP(Tabla3[[#This Row],[COD . CLIENTE  ]],CREDITO[],4,FALSE)</f>
        <v>#N/A</v>
      </c>
      <c r="D2946" s="1" t="e">
        <f>VLOOKUP(Tabla3[[#This Row],[COD . CLIENTE  ]],CREDITO[],6,FALSE)</f>
        <v>#N/A</v>
      </c>
    </row>
    <row r="2947" spans="1:4" x14ac:dyDescent="0.25">
      <c r="A2947" s="3" t="s">
        <v>10364</v>
      </c>
      <c r="B2947" s="8" t="str">
        <f>VLOOKUP(Tabla3[[#This Row],[COD . CLIENTE  ]],Tabla15[],2,FALSE)</f>
        <v>RYM REFRIGERACION S.A.C.</v>
      </c>
      <c r="C2947" s="1" t="e">
        <f>VLOOKUP(Tabla3[[#This Row],[COD . CLIENTE  ]],CREDITO[],4,FALSE)</f>
        <v>#N/A</v>
      </c>
      <c r="D2947" s="1" t="e">
        <f>VLOOKUP(Tabla3[[#This Row],[COD . CLIENTE  ]],CREDITO[],6,FALSE)</f>
        <v>#N/A</v>
      </c>
    </row>
    <row r="2948" spans="1:4" x14ac:dyDescent="0.25">
      <c r="A2948" s="3" t="s">
        <v>23104</v>
      </c>
      <c r="B2948" s="8" t="e">
        <f>VLOOKUP(Tabla3[[#This Row],[COD . CLIENTE  ]],Tabla15[],2,FALSE)</f>
        <v>#N/A</v>
      </c>
      <c r="C2948" s="1" t="e">
        <f>VLOOKUP(Tabla3[[#This Row],[COD . CLIENTE  ]],CREDITO[],4,FALSE)</f>
        <v>#N/A</v>
      </c>
      <c r="D2948" s="1" t="e">
        <f>VLOOKUP(Tabla3[[#This Row],[COD . CLIENTE  ]],CREDITO[],6,FALSE)</f>
        <v>#N/A</v>
      </c>
    </row>
    <row r="2949" spans="1:4" x14ac:dyDescent="0.25">
      <c r="A2949" s="3" t="s">
        <v>6316</v>
      </c>
      <c r="B2949" s="8" t="str">
        <f>VLOOKUP(Tabla3[[#This Row],[COD . CLIENTE  ]],Tabla15[],2,FALSE)</f>
        <v>CAMAL FRIGORIFICO LURIN SAC</v>
      </c>
      <c r="C2949" s="1" t="e">
        <f>VLOOKUP(Tabla3[[#This Row],[COD . CLIENTE  ]],CREDITO[],4,FALSE)</f>
        <v>#N/A</v>
      </c>
      <c r="D2949" s="1" t="e">
        <f>VLOOKUP(Tabla3[[#This Row],[COD . CLIENTE  ]],CREDITO[],6,FALSE)</f>
        <v>#N/A</v>
      </c>
    </row>
    <row r="2950" spans="1:4" x14ac:dyDescent="0.25">
      <c r="A2950" s="3" t="s">
        <v>6316</v>
      </c>
      <c r="B2950" s="8" t="str">
        <f>VLOOKUP(Tabla3[[#This Row],[COD . CLIENTE  ]],Tabla15[],2,FALSE)</f>
        <v>CAMAL FRIGORIFICO LURIN SAC</v>
      </c>
      <c r="C2950" s="1" t="e">
        <f>VLOOKUP(Tabla3[[#This Row],[COD . CLIENTE  ]],CREDITO[],4,FALSE)</f>
        <v>#N/A</v>
      </c>
      <c r="D2950" s="1" t="e">
        <f>VLOOKUP(Tabla3[[#This Row],[COD . CLIENTE  ]],CREDITO[],6,FALSE)</f>
        <v>#N/A</v>
      </c>
    </row>
    <row r="2951" spans="1:4" x14ac:dyDescent="0.25">
      <c r="A2951" s="3" t="s">
        <v>19282</v>
      </c>
      <c r="B2951" s="8" t="str">
        <f>VLOOKUP(Tabla3[[#This Row],[COD . CLIENTE  ]],Tabla15[],2,FALSE)</f>
        <v xml:space="preserve">FRIOMAX REFRIGERACION </v>
      </c>
      <c r="C2951" s="1" t="e">
        <f>VLOOKUP(Tabla3[[#This Row],[COD . CLIENTE  ]],CREDITO[],4,FALSE)</f>
        <v>#N/A</v>
      </c>
      <c r="D2951" s="1" t="e">
        <f>VLOOKUP(Tabla3[[#This Row],[COD . CLIENTE  ]],CREDITO[],6,FALSE)</f>
        <v>#N/A</v>
      </c>
    </row>
    <row r="2952" spans="1:4" x14ac:dyDescent="0.25">
      <c r="A2952" s="3" t="s">
        <v>8604</v>
      </c>
      <c r="B2952" s="8" t="str">
        <f>VLOOKUP(Tabla3[[#This Row],[COD . CLIENTE  ]],Tabla15[],2,FALSE)</f>
        <v>TERMO FREEZE J Y K S.A.</v>
      </c>
      <c r="C2952" s="1" t="e">
        <f>VLOOKUP(Tabla3[[#This Row],[COD . CLIENTE  ]],CREDITO[],4,FALSE)</f>
        <v>#N/A</v>
      </c>
      <c r="D2952" s="1" t="e">
        <f>VLOOKUP(Tabla3[[#This Row],[COD . CLIENTE  ]],CREDITO[],6,FALSE)</f>
        <v>#N/A</v>
      </c>
    </row>
    <row r="2953" spans="1:4" x14ac:dyDescent="0.25">
      <c r="A2953" s="3" t="s">
        <v>8680</v>
      </c>
      <c r="B2953" s="8" t="str">
        <f>VLOOKUP(Tabla3[[#This Row],[COD . CLIENTE  ]],Tabla15[],2,FALSE)</f>
        <v>CLIMAYRE S.A.C</v>
      </c>
      <c r="C2953" s="1" t="e">
        <f>VLOOKUP(Tabla3[[#This Row],[COD . CLIENTE  ]],CREDITO[],4,FALSE)</f>
        <v>#N/A</v>
      </c>
      <c r="D2953" s="1" t="e">
        <f>VLOOKUP(Tabla3[[#This Row],[COD . CLIENTE  ]],CREDITO[],6,FALSE)</f>
        <v>#N/A</v>
      </c>
    </row>
    <row r="2954" spans="1:4" x14ac:dyDescent="0.25">
      <c r="A2954" s="3" t="s">
        <v>9760</v>
      </c>
      <c r="B2954" s="8" t="str">
        <f>VLOOKUP(Tabla3[[#This Row],[COD . CLIENTE  ]],Tabla15[],2,FALSE)</f>
        <v>PERU GROUP SOLUTIONS S.A.C.</v>
      </c>
      <c r="C2954" s="1" t="e">
        <f>VLOOKUP(Tabla3[[#This Row],[COD . CLIENTE  ]],CREDITO[],4,FALSE)</f>
        <v>#N/A</v>
      </c>
      <c r="D2954" s="1" t="e">
        <f>VLOOKUP(Tabla3[[#This Row],[COD . CLIENTE  ]],CREDITO[],6,FALSE)</f>
        <v>#N/A</v>
      </c>
    </row>
    <row r="2955" spans="1:4" x14ac:dyDescent="0.25">
      <c r="A2955" s="3" t="s">
        <v>5861</v>
      </c>
      <c r="B2955" s="8" t="str">
        <f>VLOOKUP(Tabla3[[#This Row],[COD . CLIENTE  ]],Tabla15[],2,FALSE)</f>
        <v>ISOLTECH S.A.C.</v>
      </c>
      <c r="C2955" s="1" t="e">
        <f>VLOOKUP(Tabla3[[#This Row],[COD . CLIENTE  ]],CREDITO[],4,FALSE)</f>
        <v>#N/A</v>
      </c>
      <c r="D2955" s="1" t="e">
        <f>VLOOKUP(Tabla3[[#This Row],[COD . CLIENTE  ]],CREDITO[],6,FALSE)</f>
        <v>#N/A</v>
      </c>
    </row>
    <row r="2956" spans="1:4" x14ac:dyDescent="0.25">
      <c r="A2956" s="3" t="s">
        <v>9867</v>
      </c>
      <c r="B2956" s="8" t="str">
        <f>VLOOKUP(Tabla3[[#This Row],[COD . CLIENTE  ]],Tabla15[],2,FALSE)</f>
        <v>REFRIGERATION IMPORT VALE S.A.C.</v>
      </c>
      <c r="C2956" s="1" t="e">
        <f>VLOOKUP(Tabla3[[#This Row],[COD . CLIENTE  ]],CREDITO[],4,FALSE)</f>
        <v>#N/A</v>
      </c>
      <c r="D2956" s="1" t="e">
        <f>VLOOKUP(Tabla3[[#This Row],[COD . CLIENTE  ]],CREDITO[],6,FALSE)</f>
        <v>#N/A</v>
      </c>
    </row>
    <row r="2957" spans="1:4" x14ac:dyDescent="0.25">
      <c r="A2957" s="3" t="s">
        <v>10061</v>
      </c>
      <c r="B2957" s="8" t="str">
        <f>VLOOKUP(Tabla3[[#This Row],[COD . CLIENTE  ]],Tabla15[],2,FALSE)</f>
        <v>ENERSYS GREENTECH S.A.C.</v>
      </c>
      <c r="C2957" s="1" t="e">
        <f>VLOOKUP(Tabla3[[#This Row],[COD . CLIENTE  ]],CREDITO[],4,FALSE)</f>
        <v>#N/A</v>
      </c>
      <c r="D2957" s="1" t="e">
        <f>VLOOKUP(Tabla3[[#This Row],[COD . CLIENTE  ]],CREDITO[],6,FALSE)</f>
        <v>#N/A</v>
      </c>
    </row>
    <row r="2958" spans="1:4" x14ac:dyDescent="0.25">
      <c r="A2958" s="3" t="s">
        <v>10813</v>
      </c>
      <c r="B2958" s="8" t="str">
        <f>VLOOKUP(Tabla3[[#This Row],[COD . CLIENTE  ]],Tabla15[],2,FALSE)</f>
        <v>VOYANT S.A.C.</v>
      </c>
      <c r="C2958" s="1" t="e">
        <f>VLOOKUP(Tabla3[[#This Row],[COD . CLIENTE  ]],CREDITO[],4,FALSE)</f>
        <v>#N/A</v>
      </c>
      <c r="D2958" s="1" t="e">
        <f>VLOOKUP(Tabla3[[#This Row],[COD . CLIENTE  ]],CREDITO[],6,FALSE)</f>
        <v>#N/A</v>
      </c>
    </row>
    <row r="2959" spans="1:4" x14ac:dyDescent="0.25">
      <c r="A2959" s="3" t="s">
        <v>9636</v>
      </c>
      <c r="B2959" s="8" t="str">
        <f>VLOOKUP(Tabla3[[#This Row],[COD . CLIENTE  ]],Tabla15[],2,FALSE)</f>
        <v>FX AUTO FRIO S.A.C.</v>
      </c>
      <c r="C2959" s="1" t="e">
        <f>VLOOKUP(Tabla3[[#This Row],[COD . CLIENTE  ]],CREDITO[],4,FALSE)</f>
        <v>#N/A</v>
      </c>
      <c r="D2959" s="1" t="e">
        <f>VLOOKUP(Tabla3[[#This Row],[COD . CLIENTE  ]],CREDITO[],6,FALSE)</f>
        <v>#N/A</v>
      </c>
    </row>
    <row r="2960" spans="1:4" x14ac:dyDescent="0.25">
      <c r="A2960" s="3" t="s">
        <v>10373</v>
      </c>
      <c r="B2960" s="8" t="str">
        <f>VLOOKUP(Tabla3[[#This Row],[COD . CLIENTE  ]],Tabla15[],2,FALSE)</f>
        <v>ELECTRIC STORE S.A.C.</v>
      </c>
      <c r="C2960" s="1" t="e">
        <f>VLOOKUP(Tabla3[[#This Row],[COD . CLIENTE  ]],CREDITO[],4,FALSE)</f>
        <v>#N/A</v>
      </c>
      <c r="D2960" s="1" t="e">
        <f>VLOOKUP(Tabla3[[#This Row],[COD . CLIENTE  ]],CREDITO[],6,FALSE)</f>
        <v>#N/A</v>
      </c>
    </row>
    <row r="2961" spans="1:4" x14ac:dyDescent="0.25">
      <c r="A2961" s="3" t="s">
        <v>23105</v>
      </c>
      <c r="B2961" s="8" t="e">
        <f>VLOOKUP(Tabla3[[#This Row],[COD . CLIENTE  ]],Tabla15[],2,FALSE)</f>
        <v>#N/A</v>
      </c>
      <c r="C2961" s="1" t="e">
        <f>VLOOKUP(Tabla3[[#This Row],[COD . CLIENTE  ]],CREDITO[],4,FALSE)</f>
        <v>#N/A</v>
      </c>
      <c r="D2961" s="1" t="e">
        <f>VLOOKUP(Tabla3[[#This Row],[COD . CLIENTE  ]],CREDITO[],6,FALSE)</f>
        <v>#N/A</v>
      </c>
    </row>
    <row r="2962" spans="1:4" x14ac:dyDescent="0.25">
      <c r="A2962" s="3" t="s">
        <v>9841</v>
      </c>
      <c r="B2962" s="8" t="str">
        <f>VLOOKUP(Tabla3[[#This Row],[COD . CLIENTE  ]],Tabla15[],2,FALSE)</f>
        <v>BLUE FROST SERVICIOS INTEGRALES S.A.C.</v>
      </c>
      <c r="C2962" s="1" t="e">
        <f>VLOOKUP(Tabla3[[#This Row],[COD . CLIENTE  ]],CREDITO[],4,FALSE)</f>
        <v>#N/A</v>
      </c>
      <c r="D2962" s="1" t="e">
        <f>VLOOKUP(Tabla3[[#This Row],[COD . CLIENTE  ]],CREDITO[],6,FALSE)</f>
        <v>#N/A</v>
      </c>
    </row>
    <row r="2963" spans="1:4" x14ac:dyDescent="0.25">
      <c r="A2963" s="3" t="s">
        <v>23106</v>
      </c>
      <c r="B2963" s="8" t="e">
        <f>VLOOKUP(Tabla3[[#This Row],[COD . CLIENTE  ]],Tabla15[],2,FALSE)</f>
        <v>#N/A</v>
      </c>
      <c r="C2963" s="1" t="e">
        <f>VLOOKUP(Tabla3[[#This Row],[COD . CLIENTE  ]],CREDITO[],4,FALSE)</f>
        <v>#N/A</v>
      </c>
      <c r="D2963" s="1" t="e">
        <f>VLOOKUP(Tabla3[[#This Row],[COD . CLIENTE  ]],CREDITO[],6,FALSE)</f>
        <v>#N/A</v>
      </c>
    </row>
    <row r="2964" spans="1:4" x14ac:dyDescent="0.25">
      <c r="A2964" s="3" t="s">
        <v>23107</v>
      </c>
      <c r="B2964" s="8" t="e">
        <f>VLOOKUP(Tabla3[[#This Row],[COD . CLIENTE  ]],Tabla15[],2,FALSE)</f>
        <v>#N/A</v>
      </c>
      <c r="C2964" s="1" t="e">
        <f>VLOOKUP(Tabla3[[#This Row],[COD . CLIENTE  ]],CREDITO[],4,FALSE)</f>
        <v>#N/A</v>
      </c>
      <c r="D2964" s="1" t="e">
        <f>VLOOKUP(Tabla3[[#This Row],[COD . CLIENTE  ]],CREDITO[],6,FALSE)</f>
        <v>#N/A</v>
      </c>
    </row>
    <row r="2965" spans="1:4" x14ac:dyDescent="0.25">
      <c r="A2965" s="3" t="s">
        <v>23108</v>
      </c>
      <c r="B2965" s="8" t="e">
        <f>VLOOKUP(Tabla3[[#This Row],[COD . CLIENTE  ]],Tabla15[],2,FALSE)</f>
        <v>#N/A</v>
      </c>
      <c r="C2965" s="1" t="e">
        <f>VLOOKUP(Tabla3[[#This Row],[COD . CLIENTE  ]],CREDITO[],4,FALSE)</f>
        <v>#N/A</v>
      </c>
      <c r="D2965" s="1" t="e">
        <f>VLOOKUP(Tabla3[[#This Row],[COD . CLIENTE  ]],CREDITO[],6,FALSE)</f>
        <v>#N/A</v>
      </c>
    </row>
    <row r="2966" spans="1:4" x14ac:dyDescent="0.25">
      <c r="A2966" s="3" t="s">
        <v>7302</v>
      </c>
      <c r="B2966" s="8" t="str">
        <f>VLOOKUP(Tabla3[[#This Row],[COD . CLIENTE  ]],Tabla15[],2,FALSE)</f>
        <v>ELECTRO FERRO CENTRO S.A.C.</v>
      </c>
      <c r="C2966" s="1" t="e">
        <f>VLOOKUP(Tabla3[[#This Row],[COD . CLIENTE  ]],CREDITO[],4,FALSE)</f>
        <v>#N/A</v>
      </c>
      <c r="D2966" s="1" t="e">
        <f>VLOOKUP(Tabla3[[#This Row],[COD . CLIENTE  ]],CREDITO[],6,FALSE)</f>
        <v>#N/A</v>
      </c>
    </row>
    <row r="2967" spans="1:4" x14ac:dyDescent="0.25">
      <c r="A2967" s="3" t="s">
        <v>10155</v>
      </c>
      <c r="B2967" s="8" t="str">
        <f>VLOOKUP(Tabla3[[#This Row],[COD . CLIENTE  ]],Tabla15[],2,FALSE)</f>
        <v>PALETERIAS ARTESANALES UNIDAS S.A.C.</v>
      </c>
      <c r="C2967" s="1" t="e">
        <f>VLOOKUP(Tabla3[[#This Row],[COD . CLIENTE  ]],CREDITO[],4,FALSE)</f>
        <v>#N/A</v>
      </c>
      <c r="D2967" s="1" t="e">
        <f>VLOOKUP(Tabla3[[#This Row],[COD . CLIENTE  ]],CREDITO[],6,FALSE)</f>
        <v>#N/A</v>
      </c>
    </row>
    <row r="2968" spans="1:4" x14ac:dyDescent="0.25">
      <c r="A2968" s="3" t="s">
        <v>5657</v>
      </c>
      <c r="B2968" s="8" t="str">
        <f>VLOOKUP(Tabla3[[#This Row],[COD . CLIENTE  ]],Tabla15[],2,FALSE)</f>
        <v>COLD IMPORT S.A.</v>
      </c>
      <c r="C2968" s="1" t="str">
        <f>VLOOKUP(Tabla3[[#This Row],[COD . CLIENTE  ]],CREDITO[],4,FALSE)</f>
        <v>Crédito 30 días</v>
      </c>
      <c r="D2968" s="1" t="str">
        <f>VLOOKUP(Tabla3[[#This Row],[COD . CLIENTE  ]],CREDITO[],6,FALSE)</f>
        <v>DIANA MAYORCA</v>
      </c>
    </row>
    <row r="2969" spans="1:4" x14ac:dyDescent="0.25">
      <c r="A2969" s="3" t="s">
        <v>23110</v>
      </c>
      <c r="B2969" s="8" t="e">
        <f>VLOOKUP(Tabla3[[#This Row],[COD . CLIENTE  ]],Tabla15[],2,FALSE)</f>
        <v>#N/A</v>
      </c>
      <c r="C2969" s="1" t="e">
        <f>VLOOKUP(Tabla3[[#This Row],[COD . CLIENTE  ]],CREDITO[],4,FALSE)</f>
        <v>#N/A</v>
      </c>
      <c r="D2969" s="1" t="e">
        <f>VLOOKUP(Tabla3[[#This Row],[COD . CLIENTE  ]],CREDITO[],6,FALSE)</f>
        <v>#N/A</v>
      </c>
    </row>
    <row r="2970" spans="1:4" x14ac:dyDescent="0.25">
      <c r="A2970" s="3" t="s">
        <v>4954</v>
      </c>
      <c r="B2970" s="8" t="str">
        <f>VLOOKUP(Tabla3[[#This Row],[COD . CLIENTE  ]],Tabla15[],2,FALSE)</f>
        <v>GOMEZ ABREGU TITO PERCY</v>
      </c>
      <c r="C2970" s="1" t="e">
        <f>VLOOKUP(Tabla3[[#This Row],[COD . CLIENTE  ]],CREDITO[],4,FALSE)</f>
        <v>#N/A</v>
      </c>
      <c r="D2970" s="1" t="e">
        <f>VLOOKUP(Tabla3[[#This Row],[COD . CLIENTE  ]],CREDITO[],6,FALSE)</f>
        <v>#N/A</v>
      </c>
    </row>
    <row r="2971" spans="1:4" x14ac:dyDescent="0.25">
      <c r="A2971" s="3" t="s">
        <v>6092</v>
      </c>
      <c r="B2971" s="8" t="str">
        <f>VLOOKUP(Tabla3[[#This Row],[COD . CLIENTE  ]],Tabla15[],2,FALSE)</f>
        <v>RINDESA S.A.C.</v>
      </c>
      <c r="C2971" s="1" t="e">
        <f>VLOOKUP(Tabla3[[#This Row],[COD . CLIENTE  ]],CREDITO[],4,FALSE)</f>
        <v>#N/A</v>
      </c>
      <c r="D2971" s="1" t="e">
        <f>VLOOKUP(Tabla3[[#This Row],[COD . CLIENTE  ]],CREDITO[],6,FALSE)</f>
        <v>#N/A</v>
      </c>
    </row>
    <row r="2972" spans="1:4" x14ac:dyDescent="0.25">
      <c r="A2972" s="3" t="s">
        <v>5002</v>
      </c>
      <c r="B2972" s="8" t="str">
        <f>VLOOKUP(Tabla3[[#This Row],[COD . CLIENTE  ]],Tabla15[],2,FALSE)</f>
        <v>BUSTAMANTE ASTOQUILCA MOISES BENITO</v>
      </c>
      <c r="C2972" s="1" t="e">
        <f>VLOOKUP(Tabla3[[#This Row],[COD . CLIENTE  ]],CREDITO[],4,FALSE)</f>
        <v>#N/A</v>
      </c>
      <c r="D2972" s="1" t="e">
        <f>VLOOKUP(Tabla3[[#This Row],[COD . CLIENTE  ]],CREDITO[],6,FALSE)</f>
        <v>#N/A</v>
      </c>
    </row>
    <row r="2973" spans="1:4" x14ac:dyDescent="0.25">
      <c r="A2973" s="3" t="s">
        <v>19282</v>
      </c>
      <c r="B2973" s="8" t="str">
        <f>VLOOKUP(Tabla3[[#This Row],[COD . CLIENTE  ]],Tabla15[],2,FALSE)</f>
        <v xml:space="preserve">FRIOMAX REFRIGERACION </v>
      </c>
      <c r="C2973" s="1" t="e">
        <f>VLOOKUP(Tabla3[[#This Row],[COD . CLIENTE  ]],CREDITO[],4,FALSE)</f>
        <v>#N/A</v>
      </c>
      <c r="D2973" s="1" t="e">
        <f>VLOOKUP(Tabla3[[#This Row],[COD . CLIENTE  ]],CREDITO[],6,FALSE)</f>
        <v>#N/A</v>
      </c>
    </row>
    <row r="2974" spans="1:4" x14ac:dyDescent="0.25">
      <c r="A2974" s="3" t="s">
        <v>8791</v>
      </c>
      <c r="B2974" s="8" t="str">
        <f>VLOOKUP(Tabla3[[#This Row],[COD . CLIENTE  ]],Tabla15[],2,FALSE)</f>
        <v>CORPORACION CIMMSA S.A</v>
      </c>
      <c r="C2974" s="1" t="e">
        <f>VLOOKUP(Tabla3[[#This Row],[COD . CLIENTE  ]],CREDITO[],4,FALSE)</f>
        <v>#N/A</v>
      </c>
      <c r="D2974" s="1" t="e">
        <f>VLOOKUP(Tabla3[[#This Row],[COD . CLIENTE  ]],CREDITO[],6,FALSE)</f>
        <v>#N/A</v>
      </c>
    </row>
    <row r="2975" spans="1:4" x14ac:dyDescent="0.25">
      <c r="A2975" s="3" t="s">
        <v>23111</v>
      </c>
      <c r="B2975" s="8" t="e">
        <f>VLOOKUP(Tabla3[[#This Row],[COD . CLIENTE  ]],Tabla15[],2,FALSE)</f>
        <v>#N/A</v>
      </c>
      <c r="C2975" s="1" t="e">
        <f>VLOOKUP(Tabla3[[#This Row],[COD . CLIENTE  ]],CREDITO[],4,FALSE)</f>
        <v>#N/A</v>
      </c>
      <c r="D2975" s="1" t="e">
        <f>VLOOKUP(Tabla3[[#This Row],[COD . CLIENTE  ]],CREDITO[],6,FALSE)</f>
        <v>#N/A</v>
      </c>
    </row>
    <row r="2976" spans="1:4" x14ac:dyDescent="0.25">
      <c r="A2976" s="3" t="s">
        <v>10158</v>
      </c>
      <c r="B2976" s="8" t="str">
        <f>VLOOKUP(Tabla3[[#This Row],[COD . CLIENTE  ]],Tabla15[],2,FALSE)</f>
        <v>INVERSIONES TAYQUI E.I.R.L.</v>
      </c>
      <c r="C2976" s="1" t="e">
        <f>VLOOKUP(Tabla3[[#This Row],[COD . CLIENTE  ]],CREDITO[],4,FALSE)</f>
        <v>#N/A</v>
      </c>
      <c r="D2976" s="1" t="e">
        <f>VLOOKUP(Tabla3[[#This Row],[COD . CLIENTE  ]],CREDITO[],6,FALSE)</f>
        <v>#N/A</v>
      </c>
    </row>
    <row r="2977" spans="1:4" x14ac:dyDescent="0.25">
      <c r="A2977" s="3" t="s">
        <v>11385</v>
      </c>
      <c r="B2977" s="8" t="str">
        <f>VLOOKUP(Tabla3[[#This Row],[COD . CLIENTE  ]],Tabla15[],2,FALSE)</f>
        <v>CALDERON PEREZ EDWIN ALEXIS</v>
      </c>
      <c r="C2977" s="1" t="e">
        <f>VLOOKUP(Tabla3[[#This Row],[COD . CLIENTE  ]],CREDITO[],4,FALSE)</f>
        <v>#N/A</v>
      </c>
      <c r="D2977" s="1" t="e">
        <f>VLOOKUP(Tabla3[[#This Row],[COD . CLIENTE  ]],CREDITO[],6,FALSE)</f>
        <v>#N/A</v>
      </c>
    </row>
    <row r="2978" spans="1:4" x14ac:dyDescent="0.25">
      <c r="A2978" s="3" t="s">
        <v>6713</v>
      </c>
      <c r="B2978" s="8" t="str">
        <f>VLOOKUP(Tabla3[[#This Row],[COD . CLIENTE  ]],Tabla15[],2,FALSE)</f>
        <v>TRANSPORTES G M INTERNACIONAL S.A.C.</v>
      </c>
      <c r="C2978" s="1" t="e">
        <f>VLOOKUP(Tabla3[[#This Row],[COD . CLIENTE  ]],CREDITO[],4,FALSE)</f>
        <v>#N/A</v>
      </c>
      <c r="D2978" s="1" t="e">
        <f>VLOOKUP(Tabla3[[#This Row],[COD . CLIENTE  ]],CREDITO[],6,FALSE)</f>
        <v>#N/A</v>
      </c>
    </row>
    <row r="2979" spans="1:4" x14ac:dyDescent="0.25">
      <c r="A2979" s="3" t="s">
        <v>23112</v>
      </c>
      <c r="B2979" s="8" t="e">
        <f>VLOOKUP(Tabla3[[#This Row],[COD . CLIENTE  ]],Tabla15[],2,FALSE)</f>
        <v>#N/A</v>
      </c>
      <c r="C2979" s="1" t="e">
        <f>VLOOKUP(Tabla3[[#This Row],[COD . CLIENTE  ]],CREDITO[],4,FALSE)</f>
        <v>#N/A</v>
      </c>
      <c r="D2979" s="1" t="e">
        <f>VLOOKUP(Tabla3[[#This Row],[COD . CLIENTE  ]],CREDITO[],6,FALSE)</f>
        <v>#N/A</v>
      </c>
    </row>
    <row r="2980" spans="1:4" x14ac:dyDescent="0.25">
      <c r="A2980" s="3" t="s">
        <v>5130</v>
      </c>
      <c r="B2980" s="8" t="str">
        <f>VLOOKUP(Tabla3[[#This Row],[COD . CLIENTE  ]],Tabla15[],2,FALSE)</f>
        <v>CHAMBI VILLALBA JOSE ANTONIO</v>
      </c>
      <c r="C2980" s="1" t="e">
        <f>VLOOKUP(Tabla3[[#This Row],[COD . CLIENTE  ]],CREDITO[],4,FALSE)</f>
        <v>#N/A</v>
      </c>
      <c r="D2980" s="1" t="e">
        <f>VLOOKUP(Tabla3[[#This Row],[COD . CLIENTE  ]],CREDITO[],6,FALSE)</f>
        <v>#N/A</v>
      </c>
    </row>
    <row r="2981" spans="1:4" x14ac:dyDescent="0.25">
      <c r="A2981" s="3" t="s">
        <v>21622</v>
      </c>
      <c r="B2981" s="8" t="str">
        <f>VLOOKUP(Tabla3[[#This Row],[COD . CLIENTE  ]],Tabla15[],2,FALSE)</f>
        <v>MOTORES DIESEL ANDINOS S.A - MODASA</v>
      </c>
      <c r="C2981" s="1" t="str">
        <f>VLOOKUP(Tabla3[[#This Row],[COD . CLIENTE  ]],CREDITO[],4,FALSE)</f>
        <v>Crédito 30 días</v>
      </c>
      <c r="D2981" s="1" t="str">
        <f>VLOOKUP(Tabla3[[#This Row],[COD . CLIENTE  ]],CREDITO[],6,FALSE)</f>
        <v>Alexis Perez</v>
      </c>
    </row>
    <row r="2982" spans="1:4" x14ac:dyDescent="0.25">
      <c r="A2982" s="3" t="s">
        <v>5861</v>
      </c>
      <c r="B2982" s="8" t="str">
        <f>VLOOKUP(Tabla3[[#This Row],[COD . CLIENTE  ]],Tabla15[],2,FALSE)</f>
        <v>ISOLTECH S.A.C.</v>
      </c>
      <c r="C2982" s="1" t="e">
        <f>VLOOKUP(Tabla3[[#This Row],[COD . CLIENTE  ]],CREDITO[],4,FALSE)</f>
        <v>#N/A</v>
      </c>
      <c r="D2982" s="1" t="e">
        <f>VLOOKUP(Tabla3[[#This Row],[COD . CLIENTE  ]],CREDITO[],6,FALSE)</f>
        <v>#N/A</v>
      </c>
    </row>
    <row r="2983" spans="1:4" x14ac:dyDescent="0.25">
      <c r="A2983" s="3" t="s">
        <v>23113</v>
      </c>
      <c r="B2983" s="8" t="e">
        <f>VLOOKUP(Tabla3[[#This Row],[COD . CLIENTE  ]],Tabla15[],2,FALSE)</f>
        <v>#N/A</v>
      </c>
      <c r="C2983" s="1" t="e">
        <f>VLOOKUP(Tabla3[[#This Row],[COD . CLIENTE  ]],CREDITO[],4,FALSE)</f>
        <v>#N/A</v>
      </c>
      <c r="D2983" s="1" t="e">
        <f>VLOOKUP(Tabla3[[#This Row],[COD . CLIENTE  ]],CREDITO[],6,FALSE)</f>
        <v>#N/A</v>
      </c>
    </row>
    <row r="2984" spans="1:4" x14ac:dyDescent="0.25">
      <c r="A2984" s="3" t="s">
        <v>9177</v>
      </c>
      <c r="B2984" s="8" t="str">
        <f>VLOOKUP(Tabla3[[#This Row],[COD . CLIENTE  ]],Tabla15[],2,FALSE)</f>
        <v>FIRSTMED PHARMA PERU SOCIEDAD ANONIMA CERRADA</v>
      </c>
      <c r="C2984" s="1" t="e">
        <f>VLOOKUP(Tabla3[[#This Row],[COD . CLIENTE  ]],CREDITO[],4,FALSE)</f>
        <v>#N/A</v>
      </c>
      <c r="D2984" s="1" t="e">
        <f>VLOOKUP(Tabla3[[#This Row],[COD . CLIENTE  ]],CREDITO[],6,FALSE)</f>
        <v>#N/A</v>
      </c>
    </row>
    <row r="2985" spans="1:4" x14ac:dyDescent="0.25">
      <c r="A2985" s="3" t="s">
        <v>5929</v>
      </c>
      <c r="B2985" s="8" t="str">
        <f>VLOOKUP(Tabla3[[#This Row],[COD . CLIENTE  ]],Tabla15[],2,FALSE)</f>
        <v>AGRO INDUSTRIA EL VADO EIRL</v>
      </c>
      <c r="C2985" s="1" t="e">
        <f>VLOOKUP(Tabla3[[#This Row],[COD . CLIENTE  ]],CREDITO[],4,FALSE)</f>
        <v>#N/A</v>
      </c>
      <c r="D2985" s="1" t="e">
        <f>VLOOKUP(Tabla3[[#This Row],[COD . CLIENTE  ]],CREDITO[],6,FALSE)</f>
        <v>#N/A</v>
      </c>
    </row>
    <row r="2986" spans="1:4" x14ac:dyDescent="0.25">
      <c r="A2986" s="3" t="s">
        <v>23113</v>
      </c>
      <c r="B2986" s="8" t="e">
        <f>VLOOKUP(Tabla3[[#This Row],[COD . CLIENTE  ]],Tabla15[],2,FALSE)</f>
        <v>#N/A</v>
      </c>
      <c r="C2986" s="1" t="e">
        <f>VLOOKUP(Tabla3[[#This Row],[COD . CLIENTE  ]],CREDITO[],4,FALSE)</f>
        <v>#N/A</v>
      </c>
      <c r="D2986" s="1" t="e">
        <f>VLOOKUP(Tabla3[[#This Row],[COD . CLIENTE  ]],CREDITO[],6,FALSE)</f>
        <v>#N/A</v>
      </c>
    </row>
    <row r="2987" spans="1:4" x14ac:dyDescent="0.25">
      <c r="A2987" s="3" t="s">
        <v>10951</v>
      </c>
      <c r="B2987" s="8" t="str">
        <f>VLOOKUP(Tabla3[[#This Row],[COD . CLIENTE  ]],Tabla15[],2,FALSE)</f>
        <v>MASTER SERVICE RD S.A.C</v>
      </c>
      <c r="C2987" s="1" t="e">
        <f>VLOOKUP(Tabla3[[#This Row],[COD . CLIENTE  ]],CREDITO[],4,FALSE)</f>
        <v>#N/A</v>
      </c>
      <c r="D2987" s="1" t="e">
        <f>VLOOKUP(Tabla3[[#This Row],[COD . CLIENTE  ]],CREDITO[],6,FALSE)</f>
        <v>#N/A</v>
      </c>
    </row>
    <row r="2988" spans="1:4" x14ac:dyDescent="0.25">
      <c r="A2988" s="3" t="s">
        <v>10678</v>
      </c>
      <c r="B2988" s="8" t="str">
        <f>VLOOKUP(Tabla3[[#This Row],[COD . CLIENTE  ]],Tabla15[],2,FALSE)</f>
        <v>CONSORCIO ELECTRONICS BEST TECHNOLOGIC E.I.R.L. - CONSORCIO EBT E.I.R.L.</v>
      </c>
      <c r="C2988" s="1" t="e">
        <f>VLOOKUP(Tabla3[[#This Row],[COD . CLIENTE  ]],CREDITO[],4,FALSE)</f>
        <v>#N/A</v>
      </c>
      <c r="D2988" s="1" t="e">
        <f>VLOOKUP(Tabla3[[#This Row],[COD . CLIENTE  ]],CREDITO[],6,FALSE)</f>
        <v>#N/A</v>
      </c>
    </row>
    <row r="2989" spans="1:4" x14ac:dyDescent="0.25">
      <c r="A2989" s="3" t="s">
        <v>9232</v>
      </c>
      <c r="B2989" s="8" t="str">
        <f>VLOOKUP(Tabla3[[#This Row],[COD . CLIENTE  ]],Tabla15[],2,FALSE)</f>
        <v>REFRIAIR IMPORT E.I.R.L.</v>
      </c>
      <c r="C2989" s="1" t="e">
        <f>VLOOKUP(Tabla3[[#This Row],[COD . CLIENTE  ]],CREDITO[],4,FALSE)</f>
        <v>#N/A</v>
      </c>
      <c r="D2989" s="1" t="e">
        <f>VLOOKUP(Tabla3[[#This Row],[COD . CLIENTE  ]],CREDITO[],6,FALSE)</f>
        <v>#N/A</v>
      </c>
    </row>
    <row r="2990" spans="1:4" x14ac:dyDescent="0.25">
      <c r="A2990" s="3" t="s">
        <v>5861</v>
      </c>
      <c r="B2990" s="8" t="str">
        <f>VLOOKUP(Tabla3[[#This Row],[COD . CLIENTE  ]],Tabla15[],2,FALSE)</f>
        <v>ISOLTECH S.A.C.</v>
      </c>
      <c r="C2990" s="1" t="e">
        <f>VLOOKUP(Tabla3[[#This Row],[COD . CLIENTE  ]],CREDITO[],4,FALSE)</f>
        <v>#N/A</v>
      </c>
      <c r="D2990" s="1" t="e">
        <f>VLOOKUP(Tabla3[[#This Row],[COD . CLIENTE  ]],CREDITO[],6,FALSE)</f>
        <v>#N/A</v>
      </c>
    </row>
    <row r="2991" spans="1:4" x14ac:dyDescent="0.25">
      <c r="A2991" s="3" t="s">
        <v>7302</v>
      </c>
      <c r="B2991" s="8" t="str">
        <f>VLOOKUP(Tabla3[[#This Row],[COD . CLIENTE  ]],Tabla15[],2,FALSE)</f>
        <v>ELECTRO FERRO CENTRO S.A.C.</v>
      </c>
      <c r="C2991" s="1" t="e">
        <f>VLOOKUP(Tabla3[[#This Row],[COD . CLIENTE  ]],CREDITO[],4,FALSE)</f>
        <v>#N/A</v>
      </c>
      <c r="D2991" s="1" t="e">
        <f>VLOOKUP(Tabla3[[#This Row],[COD . CLIENTE  ]],CREDITO[],6,FALSE)</f>
        <v>#N/A</v>
      </c>
    </row>
    <row r="2992" spans="1:4" x14ac:dyDescent="0.25">
      <c r="A2992" s="3" t="s">
        <v>7302</v>
      </c>
      <c r="B2992" s="8" t="str">
        <f>VLOOKUP(Tabla3[[#This Row],[COD . CLIENTE  ]],Tabla15[],2,FALSE)</f>
        <v>ELECTRO FERRO CENTRO S.A.C.</v>
      </c>
      <c r="C2992" s="1" t="e">
        <f>VLOOKUP(Tabla3[[#This Row],[COD . CLIENTE  ]],CREDITO[],4,FALSE)</f>
        <v>#N/A</v>
      </c>
      <c r="D2992" s="1" t="e">
        <f>VLOOKUP(Tabla3[[#This Row],[COD . CLIENTE  ]],CREDITO[],6,FALSE)</f>
        <v>#N/A</v>
      </c>
    </row>
    <row r="2993" spans="1:4" x14ac:dyDescent="0.25">
      <c r="A2993" s="3" t="s">
        <v>10364</v>
      </c>
      <c r="B2993" s="8" t="str">
        <f>VLOOKUP(Tabla3[[#This Row],[COD . CLIENTE  ]],Tabla15[],2,FALSE)</f>
        <v>RYM REFRIGERACION S.A.C.</v>
      </c>
      <c r="C2993" s="1" t="e">
        <f>VLOOKUP(Tabla3[[#This Row],[COD . CLIENTE  ]],CREDITO[],4,FALSE)</f>
        <v>#N/A</v>
      </c>
      <c r="D2993" s="1" t="e">
        <f>VLOOKUP(Tabla3[[#This Row],[COD . CLIENTE  ]],CREDITO[],6,FALSE)</f>
        <v>#N/A</v>
      </c>
    </row>
    <row r="2994" spans="1:4" x14ac:dyDescent="0.25">
      <c r="A2994" s="3" t="s">
        <v>10623</v>
      </c>
      <c r="B2994" s="8" t="str">
        <f>VLOOKUP(Tabla3[[#This Row],[COD . CLIENTE  ]],Tabla15[],2,FALSE)</f>
        <v>COMERCIALIZADORA ABYSEM S.A.C.</v>
      </c>
      <c r="C2994" s="1" t="e">
        <f>VLOOKUP(Tabla3[[#This Row],[COD . CLIENTE  ]],CREDITO[],4,FALSE)</f>
        <v>#N/A</v>
      </c>
      <c r="D2994" s="1" t="e">
        <f>VLOOKUP(Tabla3[[#This Row],[COD . CLIENTE  ]],CREDITO[],6,FALSE)</f>
        <v>#N/A</v>
      </c>
    </row>
    <row r="2995" spans="1:4" x14ac:dyDescent="0.25">
      <c r="A2995" s="3" t="s">
        <v>22178</v>
      </c>
      <c r="B2995" s="8" t="str">
        <f>VLOOKUP(Tabla3[[#This Row],[COD . CLIENTE  ]],Tabla15[],2,FALSE)</f>
        <v>SUMINISTROS INDUSTRIALES AIREA ACONDICIONADO EIRL</v>
      </c>
      <c r="C2995" s="1" t="e">
        <f>VLOOKUP(Tabla3[[#This Row],[COD . CLIENTE  ]],CREDITO[],4,FALSE)</f>
        <v>#N/A</v>
      </c>
      <c r="D2995" s="1" t="e">
        <f>VLOOKUP(Tabla3[[#This Row],[COD . CLIENTE  ]],CREDITO[],6,FALSE)</f>
        <v>#N/A</v>
      </c>
    </row>
    <row r="2996" spans="1:4" x14ac:dyDescent="0.25">
      <c r="A2996" s="3" t="s">
        <v>22821</v>
      </c>
      <c r="B2996" s="8" t="e">
        <f>VLOOKUP(Tabla3[[#This Row],[COD . CLIENTE  ]],Tabla15[],2,FALSE)</f>
        <v>#N/A</v>
      </c>
      <c r="C2996" s="1" t="e">
        <f>VLOOKUP(Tabla3[[#This Row],[COD . CLIENTE  ]],CREDITO[],4,FALSE)</f>
        <v>#N/A</v>
      </c>
      <c r="D2996" s="1" t="e">
        <f>VLOOKUP(Tabla3[[#This Row],[COD . CLIENTE  ]],CREDITO[],6,FALSE)</f>
        <v>#N/A</v>
      </c>
    </row>
    <row r="2997" spans="1:4" x14ac:dyDescent="0.25">
      <c r="A2997" s="3" t="s">
        <v>6354</v>
      </c>
      <c r="B2997" s="8" t="str">
        <f>VLOOKUP(Tabla3[[#This Row],[COD . CLIENTE  ]],Tabla15[],2,FALSE)</f>
        <v>INVERSIONES PERUALP S.A.</v>
      </c>
      <c r="C2997" s="1" t="e">
        <f>VLOOKUP(Tabla3[[#This Row],[COD . CLIENTE  ]],CREDITO[],4,FALSE)</f>
        <v>#N/A</v>
      </c>
      <c r="D2997" s="1" t="e">
        <f>VLOOKUP(Tabla3[[#This Row],[COD . CLIENTE  ]],CREDITO[],6,FALSE)</f>
        <v>#N/A</v>
      </c>
    </row>
    <row r="2998" spans="1:4" x14ac:dyDescent="0.25">
      <c r="A2998" s="3" t="s">
        <v>8968</v>
      </c>
      <c r="B2998" s="8" t="str">
        <f>VLOOKUP(Tabla3[[#This Row],[COD . CLIENTE  ]],Tabla15[],2,FALSE)</f>
        <v>COMERCIAL REFRIGERACION PERU S.A.C.</v>
      </c>
      <c r="C2998" s="1" t="str">
        <f>VLOOKUP(Tabla3[[#This Row],[COD . CLIENTE  ]],CREDITO[],4,FALSE)</f>
        <v>Crédito 30 días</v>
      </c>
      <c r="D2998" s="1" t="str">
        <f>VLOOKUP(Tabla3[[#This Row],[COD . CLIENTE  ]],CREDITO[],6,FALSE)</f>
        <v>Alexandra Paredes</v>
      </c>
    </row>
    <row r="2999" spans="1:4" x14ac:dyDescent="0.25">
      <c r="A2999" s="3" t="s">
        <v>21684</v>
      </c>
      <c r="B2999" s="8" t="str">
        <f>VLOOKUP(Tabla3[[#This Row],[COD . CLIENTE  ]],Tabla15[],2,FALSE)</f>
        <v>CLJ CONSTRUCTORA SAC</v>
      </c>
      <c r="C2999" s="1" t="e">
        <f>VLOOKUP(Tabla3[[#This Row],[COD . CLIENTE  ]],CREDITO[],4,FALSE)</f>
        <v>#N/A</v>
      </c>
      <c r="D2999" s="1" t="e">
        <f>VLOOKUP(Tabla3[[#This Row],[COD . CLIENTE  ]],CREDITO[],6,FALSE)</f>
        <v>#N/A</v>
      </c>
    </row>
    <row r="3000" spans="1:4" x14ac:dyDescent="0.25">
      <c r="A3000" s="3" t="s">
        <v>11164</v>
      </c>
      <c r="B3000" s="8" t="str">
        <f>VLOOKUP(Tabla3[[#This Row],[COD . CLIENTE  ]],Tabla15[],2,FALSE)</f>
        <v>STMASA S &amp; S E.I.R.L.</v>
      </c>
      <c r="C3000" s="1" t="e">
        <f>VLOOKUP(Tabla3[[#This Row],[COD . CLIENTE  ]],CREDITO[],4,FALSE)</f>
        <v>#N/A</v>
      </c>
      <c r="D3000" s="1" t="e">
        <f>VLOOKUP(Tabla3[[#This Row],[COD . CLIENTE  ]],CREDITO[],6,FALSE)</f>
        <v>#N/A</v>
      </c>
    </row>
    <row r="3001" spans="1:4" x14ac:dyDescent="0.25">
      <c r="A3001" s="3" t="s">
        <v>4044</v>
      </c>
      <c r="B3001" s="8" t="str">
        <f>VLOOKUP(Tabla3[[#This Row],[COD . CLIENTE  ]],Tabla15[],2,FALSE)</f>
        <v>PEREZ MARTINEZ JUAN CARLOS</v>
      </c>
      <c r="C3001" s="1" t="e">
        <f>VLOOKUP(Tabla3[[#This Row],[COD . CLIENTE  ]],CREDITO[],4,FALSE)</f>
        <v>#N/A</v>
      </c>
      <c r="D3001" s="1" t="e">
        <f>VLOOKUP(Tabla3[[#This Row],[COD . CLIENTE  ]],CREDITO[],6,FALSE)</f>
        <v>#N/A</v>
      </c>
    </row>
    <row r="3002" spans="1:4" x14ac:dyDescent="0.25">
      <c r="A3002" s="3" t="s">
        <v>9058</v>
      </c>
      <c r="B3002" s="8" t="str">
        <f>VLOOKUP(Tabla3[[#This Row],[COD . CLIENTE  ]],Tabla15[],2,FALSE)</f>
        <v>REFRIWORLD PERU S.A.C.</v>
      </c>
      <c r="C3002" s="1" t="str">
        <f>VLOOKUP(Tabla3[[#This Row],[COD . CLIENTE  ]],CREDITO[],4,FALSE)</f>
        <v>Crédito 30 días</v>
      </c>
      <c r="D3002" s="1" t="str">
        <f>VLOOKUP(Tabla3[[#This Row],[COD . CLIENTE  ]],CREDITO[],6,FALSE)</f>
        <v>MERIE TINEO</v>
      </c>
    </row>
    <row r="3003" spans="1:4" x14ac:dyDescent="0.25">
      <c r="A3003" s="3" t="s">
        <v>23107</v>
      </c>
      <c r="B3003" s="8" t="e">
        <f>VLOOKUP(Tabla3[[#This Row],[COD . CLIENTE  ]],Tabla15[],2,FALSE)</f>
        <v>#N/A</v>
      </c>
      <c r="C3003" s="1" t="e">
        <f>VLOOKUP(Tabla3[[#This Row],[COD . CLIENTE  ]],CREDITO[],4,FALSE)</f>
        <v>#N/A</v>
      </c>
      <c r="D3003" s="1" t="e">
        <f>VLOOKUP(Tabla3[[#This Row],[COD . CLIENTE  ]],CREDITO[],6,FALSE)</f>
        <v>#N/A</v>
      </c>
    </row>
    <row r="3004" spans="1:4" x14ac:dyDescent="0.25">
      <c r="A3004" s="3" t="s">
        <v>23120</v>
      </c>
      <c r="B3004" s="8" t="e">
        <f>VLOOKUP(Tabla3[[#This Row],[COD . CLIENTE  ]],Tabla15[],2,FALSE)</f>
        <v>#N/A</v>
      </c>
      <c r="C3004" s="1" t="e">
        <f>VLOOKUP(Tabla3[[#This Row],[COD . CLIENTE  ]],CREDITO[],4,FALSE)</f>
        <v>#N/A</v>
      </c>
      <c r="D3004" s="1" t="e">
        <f>VLOOKUP(Tabla3[[#This Row],[COD . CLIENTE  ]],CREDITO[],6,FALSE)</f>
        <v>#N/A</v>
      </c>
    </row>
    <row r="3005" spans="1:4" x14ac:dyDescent="0.25">
      <c r="A3005" s="3" t="s">
        <v>11120</v>
      </c>
      <c r="B3005" s="8" t="str">
        <f>VLOOKUP(Tabla3[[#This Row],[COD . CLIENTE  ]],Tabla15[],2,FALSE)</f>
        <v>BUILDING ACTION S.A.C.</v>
      </c>
      <c r="C3005" s="1" t="e">
        <f>VLOOKUP(Tabla3[[#This Row],[COD . CLIENTE  ]],CREDITO[],4,FALSE)</f>
        <v>#N/A</v>
      </c>
      <c r="D3005" s="1" t="e">
        <f>VLOOKUP(Tabla3[[#This Row],[COD . CLIENTE  ]],CREDITO[],6,FALSE)</f>
        <v>#N/A</v>
      </c>
    </row>
    <row r="3006" spans="1:4" x14ac:dyDescent="0.25">
      <c r="A3006" s="3" t="s">
        <v>11385</v>
      </c>
      <c r="B3006" s="8" t="str">
        <f>VLOOKUP(Tabla3[[#This Row],[COD . CLIENTE  ]],Tabla15[],2,FALSE)</f>
        <v>CALDERON PEREZ EDWIN ALEXIS</v>
      </c>
      <c r="C3006" s="1" t="e">
        <f>VLOOKUP(Tabla3[[#This Row],[COD . CLIENTE  ]],CREDITO[],4,FALSE)</f>
        <v>#N/A</v>
      </c>
      <c r="D3006" s="1" t="e">
        <f>VLOOKUP(Tabla3[[#This Row],[COD . CLIENTE  ]],CREDITO[],6,FALSE)</f>
        <v>#N/A</v>
      </c>
    </row>
    <row r="3007" spans="1:4" x14ac:dyDescent="0.25">
      <c r="A3007" s="3" t="s">
        <v>23121</v>
      </c>
      <c r="B3007" s="8" t="e">
        <f>VLOOKUP(Tabla3[[#This Row],[COD . CLIENTE  ]],Tabla15[],2,FALSE)</f>
        <v>#N/A</v>
      </c>
      <c r="C3007" s="1" t="e">
        <f>VLOOKUP(Tabla3[[#This Row],[COD . CLIENTE  ]],CREDITO[],4,FALSE)</f>
        <v>#N/A</v>
      </c>
      <c r="D3007" s="1" t="e">
        <f>VLOOKUP(Tabla3[[#This Row],[COD . CLIENTE  ]],CREDITO[],6,FALSE)</f>
        <v>#N/A</v>
      </c>
    </row>
    <row r="3008" spans="1:4" x14ac:dyDescent="0.25">
      <c r="A3008" s="3" t="s">
        <v>11308</v>
      </c>
      <c r="B3008" s="8" t="str">
        <f>VLOOKUP(Tabla3[[#This Row],[COD . CLIENTE  ]],Tabla15[],2,FALSE)</f>
        <v>DGS IMPORTACIONES GROUP S.A.C.</v>
      </c>
      <c r="C3008" s="1" t="e">
        <f>VLOOKUP(Tabla3[[#This Row],[COD . CLIENTE  ]],CREDITO[],4,FALSE)</f>
        <v>#N/A</v>
      </c>
      <c r="D3008" s="1" t="e">
        <f>VLOOKUP(Tabla3[[#This Row],[COD . CLIENTE  ]],CREDITO[],6,FALSE)</f>
        <v>#N/A</v>
      </c>
    </row>
    <row r="3009" spans="1:4" x14ac:dyDescent="0.25">
      <c r="A3009" s="3" t="s">
        <v>10510</v>
      </c>
      <c r="B3009" s="8" t="str">
        <f>VLOOKUP(Tabla3[[#This Row],[COD . CLIENTE  ]],Tabla15[],2,FALSE)</f>
        <v>ECE CONSTRUCCION ECOLOGICA Y ELECTRICA E.I.R.L.</v>
      </c>
      <c r="C3009" s="1" t="e">
        <f>VLOOKUP(Tabla3[[#This Row],[COD . CLIENTE  ]],CREDITO[],4,FALSE)</f>
        <v>#N/A</v>
      </c>
      <c r="D3009" s="1" t="e">
        <f>VLOOKUP(Tabla3[[#This Row],[COD . CLIENTE  ]],CREDITO[],6,FALSE)</f>
        <v>#N/A</v>
      </c>
    </row>
    <row r="3010" spans="1:4" x14ac:dyDescent="0.25">
      <c r="A3010" s="3" t="s">
        <v>5969</v>
      </c>
      <c r="B3010" s="8" t="str">
        <f>VLOOKUP(Tabla3[[#This Row],[COD . CLIENTE  ]],Tabla15[],2,FALSE)</f>
        <v>FRIO FRUT S.R.L.</v>
      </c>
      <c r="C3010" s="1" t="e">
        <f>VLOOKUP(Tabla3[[#This Row],[COD . CLIENTE  ]],CREDITO[],4,FALSE)</f>
        <v>#N/A</v>
      </c>
      <c r="D3010" s="1" t="e">
        <f>VLOOKUP(Tabla3[[#This Row],[COD . CLIENTE  ]],CREDITO[],6,FALSE)</f>
        <v>#N/A</v>
      </c>
    </row>
    <row r="3011" spans="1:4" x14ac:dyDescent="0.25">
      <c r="A3011" s="3" t="s">
        <v>11260</v>
      </c>
      <c r="B3011" s="8" t="str">
        <f>VLOOKUP(Tabla3[[#This Row],[COD . CLIENTE  ]],Tabla15[],2,FALSE)</f>
        <v>FRIOMETAL REFRIGERACION S.A.C.</v>
      </c>
      <c r="C3011" s="1" t="e">
        <f>VLOOKUP(Tabla3[[#This Row],[COD . CLIENTE  ]],CREDITO[],4,FALSE)</f>
        <v>#N/A</v>
      </c>
      <c r="D3011" s="1" t="e">
        <f>VLOOKUP(Tabla3[[#This Row],[COD . CLIENTE  ]],CREDITO[],6,FALSE)</f>
        <v>#N/A</v>
      </c>
    </row>
    <row r="3012" spans="1:4" x14ac:dyDescent="0.25">
      <c r="A3012" s="3" t="s">
        <v>6654</v>
      </c>
      <c r="B3012" s="8" t="str">
        <f>VLOOKUP(Tabla3[[#This Row],[COD . CLIENTE  ]],Tabla15[],2,FALSE)</f>
        <v>FRIO GLOBAL S.A.C</v>
      </c>
      <c r="C3012" s="1" t="e">
        <f>VLOOKUP(Tabla3[[#This Row],[COD . CLIENTE  ]],CREDITO[],4,FALSE)</f>
        <v>#N/A</v>
      </c>
      <c r="D3012" s="1" t="e">
        <f>VLOOKUP(Tabla3[[#This Row],[COD . CLIENTE  ]],CREDITO[],6,FALSE)</f>
        <v>#N/A</v>
      </c>
    </row>
    <row r="3013" spans="1:4" x14ac:dyDescent="0.25">
      <c r="A3013" s="3" t="s">
        <v>6539</v>
      </c>
      <c r="B3013" s="8" t="str">
        <f>VLOOKUP(Tabla3[[#This Row],[COD . CLIENTE  ]],Tabla15[],2,FALSE)</f>
        <v>REPRESENTACIONES Y FABRICACIONES M &amp; J S.A.C.</v>
      </c>
      <c r="C3013" s="1" t="e">
        <f>VLOOKUP(Tabla3[[#This Row],[COD . CLIENTE  ]],CREDITO[],4,FALSE)</f>
        <v>#N/A</v>
      </c>
      <c r="D3013" s="1" t="e">
        <f>VLOOKUP(Tabla3[[#This Row],[COD . CLIENTE  ]],CREDITO[],6,FALSE)</f>
        <v>#N/A</v>
      </c>
    </row>
    <row r="3014" spans="1:4" x14ac:dyDescent="0.25">
      <c r="A3014" s="3" t="s">
        <v>8012</v>
      </c>
      <c r="B3014" s="8" t="str">
        <f>VLOOKUP(Tabla3[[#This Row],[COD . CLIENTE  ]],Tabla15[],2,FALSE)</f>
        <v>MEGA FRIO DEZA S.A.C.</v>
      </c>
      <c r="C3014" s="1" t="e">
        <f>VLOOKUP(Tabla3[[#This Row],[COD . CLIENTE  ]],CREDITO[],4,FALSE)</f>
        <v>#N/A</v>
      </c>
      <c r="D3014" s="1" t="e">
        <f>VLOOKUP(Tabla3[[#This Row],[COD . CLIENTE  ]],CREDITO[],6,FALSE)</f>
        <v>#N/A</v>
      </c>
    </row>
    <row r="3015" spans="1:4" x14ac:dyDescent="0.25">
      <c r="A3015" s="3" t="s">
        <v>21622</v>
      </c>
      <c r="B3015" s="8" t="str">
        <f>VLOOKUP(Tabla3[[#This Row],[COD . CLIENTE  ]],Tabla15[],2,FALSE)</f>
        <v>MOTORES DIESEL ANDINOS S.A - MODASA</v>
      </c>
      <c r="C3015" s="1" t="str">
        <f>VLOOKUP(Tabla3[[#This Row],[COD . CLIENTE  ]],CREDITO[],4,FALSE)</f>
        <v>Crédito 30 días</v>
      </c>
      <c r="D3015" s="1" t="str">
        <f>VLOOKUP(Tabla3[[#This Row],[COD . CLIENTE  ]],CREDITO[],6,FALSE)</f>
        <v>Alexis Perez</v>
      </c>
    </row>
    <row r="3016" spans="1:4" x14ac:dyDescent="0.25">
      <c r="A3016" s="3" t="s">
        <v>7368</v>
      </c>
      <c r="B3016" s="8" t="str">
        <f>VLOOKUP(Tabla3[[#This Row],[COD . CLIENTE  ]],Tabla15[],2,FALSE)</f>
        <v>INGENIEROS FRIOTEMP S.A.C.</v>
      </c>
      <c r="C3016" s="1" t="e">
        <f>VLOOKUP(Tabla3[[#This Row],[COD . CLIENTE  ]],CREDITO[],4,FALSE)</f>
        <v>#N/A</v>
      </c>
      <c r="D3016" s="1" t="e">
        <f>VLOOKUP(Tabla3[[#This Row],[COD . CLIENTE  ]],CREDITO[],6,FALSE)</f>
        <v>#N/A</v>
      </c>
    </row>
    <row r="3017" spans="1:4" x14ac:dyDescent="0.25">
      <c r="A3017" s="3" t="s">
        <v>11385</v>
      </c>
      <c r="B3017" s="8" t="str">
        <f>VLOOKUP(Tabla3[[#This Row],[COD . CLIENTE  ]],Tabla15[],2,FALSE)</f>
        <v>CALDERON PEREZ EDWIN ALEXIS</v>
      </c>
      <c r="C3017" s="1" t="e">
        <f>VLOOKUP(Tabla3[[#This Row],[COD . CLIENTE  ]],CREDITO[],4,FALSE)</f>
        <v>#N/A</v>
      </c>
      <c r="D3017" s="1" t="e">
        <f>VLOOKUP(Tabla3[[#This Row],[COD . CLIENTE  ]],CREDITO[],6,FALSE)</f>
        <v>#N/A</v>
      </c>
    </row>
    <row r="3018" spans="1:4" x14ac:dyDescent="0.25">
      <c r="A3018" s="3" t="s">
        <v>10987</v>
      </c>
      <c r="B3018" s="8" t="str">
        <f>VLOOKUP(Tabla3[[#This Row],[COD . CLIENTE  ]],Tabla15[],2,FALSE)</f>
        <v>GRUPO DISEDA S.A.C.</v>
      </c>
      <c r="C3018" s="1" t="e">
        <f>VLOOKUP(Tabla3[[#This Row],[COD . CLIENTE  ]],CREDITO[],4,FALSE)</f>
        <v>#N/A</v>
      </c>
      <c r="D3018" s="1" t="e">
        <f>VLOOKUP(Tabla3[[#This Row],[COD . CLIENTE  ]],CREDITO[],6,FALSE)</f>
        <v>#N/A</v>
      </c>
    </row>
    <row r="3019" spans="1:4" x14ac:dyDescent="0.25">
      <c r="A3019" s="3" t="s">
        <v>23122</v>
      </c>
      <c r="B3019" s="8" t="e">
        <f>VLOOKUP(Tabla3[[#This Row],[COD . CLIENTE  ]],Tabla15[],2,FALSE)</f>
        <v>#N/A</v>
      </c>
      <c r="C3019" s="1" t="e">
        <f>VLOOKUP(Tabla3[[#This Row],[COD . CLIENTE  ]],CREDITO[],4,FALSE)</f>
        <v>#N/A</v>
      </c>
      <c r="D3019" s="1" t="e">
        <f>VLOOKUP(Tabla3[[#This Row],[COD . CLIENTE  ]],CREDITO[],6,FALSE)</f>
        <v>#N/A</v>
      </c>
    </row>
    <row r="3020" spans="1:4" x14ac:dyDescent="0.25">
      <c r="A3020" s="3" t="s">
        <v>23089</v>
      </c>
      <c r="B3020" s="8" t="e">
        <f>VLOOKUP(Tabla3[[#This Row],[COD . CLIENTE  ]],Tabla15[],2,FALSE)</f>
        <v>#N/A</v>
      </c>
      <c r="C3020" s="1" t="e">
        <f>VLOOKUP(Tabla3[[#This Row],[COD . CLIENTE  ]],CREDITO[],4,FALSE)</f>
        <v>#N/A</v>
      </c>
      <c r="D3020" s="1" t="e">
        <f>VLOOKUP(Tabla3[[#This Row],[COD . CLIENTE  ]],CREDITO[],6,FALSE)</f>
        <v>#N/A</v>
      </c>
    </row>
    <row r="3021" spans="1:4" x14ac:dyDescent="0.25">
      <c r="A3021" s="3" t="s">
        <v>7182</v>
      </c>
      <c r="B3021" s="8" t="str">
        <f>VLOOKUP(Tabla3[[#This Row],[COD . CLIENTE  ]],Tabla15[],2,FALSE)</f>
        <v>FRIOPACKING S.A.C.</v>
      </c>
      <c r="C3021" s="1" t="str">
        <f>VLOOKUP(Tabla3[[#This Row],[COD . CLIENTE  ]],CREDITO[],4,FALSE)</f>
        <v>Crédito 30 días</v>
      </c>
      <c r="D3021" s="1" t="str">
        <f>VLOOKUP(Tabla3[[#This Row],[COD . CLIENTE  ]],CREDITO[],6,FALSE)</f>
        <v>DIANA MAYORCA</v>
      </c>
    </row>
    <row r="3022" spans="1:4" x14ac:dyDescent="0.25">
      <c r="A3022" s="3" t="s">
        <v>23123</v>
      </c>
      <c r="B3022" s="8" t="e">
        <f>VLOOKUP(Tabla3[[#This Row],[COD . CLIENTE  ]],Tabla15[],2,FALSE)</f>
        <v>#N/A</v>
      </c>
      <c r="C3022" s="1" t="e">
        <f>VLOOKUP(Tabla3[[#This Row],[COD . CLIENTE  ]],CREDITO[],4,FALSE)</f>
        <v>#N/A</v>
      </c>
      <c r="D3022" s="1" t="e">
        <f>VLOOKUP(Tabla3[[#This Row],[COD . CLIENTE  ]],CREDITO[],6,FALSE)</f>
        <v>#N/A</v>
      </c>
    </row>
    <row r="3023" spans="1:4" x14ac:dyDescent="0.25">
      <c r="A3023" s="3" t="s">
        <v>10175</v>
      </c>
      <c r="B3023" s="8" t="str">
        <f>VLOOKUP(Tabla3[[#This Row],[COD . CLIENTE  ]],Tabla15[],2,FALSE)</f>
        <v>HVAC PERU AMBIENTES CONTROLADOS S.A.C.</v>
      </c>
      <c r="C3023" s="1" t="e">
        <f>VLOOKUP(Tabla3[[#This Row],[COD . CLIENTE  ]],CREDITO[],4,FALSE)</f>
        <v>#N/A</v>
      </c>
      <c r="D3023" s="1" t="e">
        <f>VLOOKUP(Tabla3[[#This Row],[COD . CLIENTE  ]],CREDITO[],6,FALSE)</f>
        <v>#N/A</v>
      </c>
    </row>
    <row r="3024" spans="1:4" x14ac:dyDescent="0.25">
      <c r="A3024" s="3" t="s">
        <v>23124</v>
      </c>
      <c r="B3024" s="8" t="e">
        <f>VLOOKUP(Tabla3[[#This Row],[COD . CLIENTE  ]],Tabla15[],2,FALSE)</f>
        <v>#N/A</v>
      </c>
      <c r="C3024" s="1" t="e">
        <f>VLOOKUP(Tabla3[[#This Row],[COD . CLIENTE  ]],CREDITO[],4,FALSE)</f>
        <v>#N/A</v>
      </c>
      <c r="D3024" s="1" t="e">
        <f>VLOOKUP(Tabla3[[#This Row],[COD . CLIENTE  ]],CREDITO[],6,FALSE)</f>
        <v>#N/A</v>
      </c>
    </row>
    <row r="3025" spans="1:4" x14ac:dyDescent="0.25">
      <c r="A3025" s="3" t="s">
        <v>23122</v>
      </c>
      <c r="B3025" s="8" t="e">
        <f>VLOOKUP(Tabla3[[#This Row],[COD . CLIENTE  ]],Tabla15[],2,FALSE)</f>
        <v>#N/A</v>
      </c>
      <c r="C3025" s="1" t="e">
        <f>VLOOKUP(Tabla3[[#This Row],[COD . CLIENTE  ]],CREDITO[],4,FALSE)</f>
        <v>#N/A</v>
      </c>
      <c r="D3025" s="1" t="e">
        <f>VLOOKUP(Tabla3[[#This Row],[COD . CLIENTE  ]],CREDITO[],6,FALSE)</f>
        <v>#N/A</v>
      </c>
    </row>
    <row r="3026" spans="1:4" x14ac:dyDescent="0.25">
      <c r="A3026" s="3" t="s">
        <v>11210</v>
      </c>
      <c r="B3026" s="8" t="str">
        <f>VLOOKUP(Tabla3[[#This Row],[COD . CLIENTE  ]],Tabla15[],2,FALSE)</f>
        <v>CONEX REFRIGERACIÓN S.A.C.</v>
      </c>
      <c r="C3026" s="1" t="e">
        <f>VLOOKUP(Tabla3[[#This Row],[COD . CLIENTE  ]],CREDITO[],4,FALSE)</f>
        <v>#N/A</v>
      </c>
      <c r="D3026" s="1" t="e">
        <f>VLOOKUP(Tabla3[[#This Row],[COD . CLIENTE  ]],CREDITO[],6,FALSE)</f>
        <v>#N/A</v>
      </c>
    </row>
    <row r="3027" spans="1:4" x14ac:dyDescent="0.25">
      <c r="A3027" s="3" t="s">
        <v>6654</v>
      </c>
      <c r="B3027" s="8" t="str">
        <f>VLOOKUP(Tabla3[[#This Row],[COD . CLIENTE  ]],Tabla15[],2,FALSE)</f>
        <v>FRIO GLOBAL S.A.C</v>
      </c>
      <c r="C3027" s="1" t="e">
        <f>VLOOKUP(Tabla3[[#This Row],[COD . CLIENTE  ]],CREDITO[],4,FALSE)</f>
        <v>#N/A</v>
      </c>
      <c r="D3027" s="1" t="e">
        <f>VLOOKUP(Tabla3[[#This Row],[COD . CLIENTE  ]],CREDITO[],6,FALSE)</f>
        <v>#N/A</v>
      </c>
    </row>
    <row r="3028" spans="1:4" x14ac:dyDescent="0.25">
      <c r="A3028" s="3" t="s">
        <v>10191</v>
      </c>
      <c r="B3028" s="8" t="str">
        <f>VLOOKUP(Tabla3[[#This Row],[COD . CLIENTE  ]],Tabla15[],2,FALSE)</f>
        <v>R &amp; J REPUESTOS Y SERVICIOS GENERALES S.A.C.</v>
      </c>
      <c r="C3028" s="1" t="e">
        <f>VLOOKUP(Tabla3[[#This Row],[COD . CLIENTE  ]],CREDITO[],4,FALSE)</f>
        <v>#N/A</v>
      </c>
      <c r="D3028" s="1" t="e">
        <f>VLOOKUP(Tabla3[[#This Row],[COD . CLIENTE  ]],CREDITO[],6,FALSE)</f>
        <v>#N/A</v>
      </c>
    </row>
    <row r="3029" spans="1:4" x14ac:dyDescent="0.25">
      <c r="A3029" s="3" t="s">
        <v>23130</v>
      </c>
      <c r="B3029" s="8" t="e">
        <f>VLOOKUP(Tabla3[[#This Row],[COD . CLIENTE  ]],Tabla15[],2,FALSE)</f>
        <v>#N/A</v>
      </c>
      <c r="C3029" s="1" t="e">
        <f>VLOOKUP(Tabla3[[#This Row],[COD . CLIENTE  ]],CREDITO[],4,FALSE)</f>
        <v>#N/A</v>
      </c>
      <c r="D3029" s="1" t="e">
        <f>VLOOKUP(Tabla3[[#This Row],[COD . CLIENTE  ]],CREDITO[],6,FALSE)</f>
        <v>#N/A</v>
      </c>
    </row>
    <row r="3030" spans="1:4" x14ac:dyDescent="0.25">
      <c r="A3030" s="3" t="s">
        <v>9407</v>
      </c>
      <c r="B3030" s="8" t="str">
        <f>VLOOKUP(Tabla3[[#This Row],[COD . CLIENTE  ]],Tabla15[],2,FALSE)</f>
        <v>BY AUTOCLIMA E.I.R.L.</v>
      </c>
      <c r="C3030" s="1" t="e">
        <f>VLOOKUP(Tabla3[[#This Row],[COD . CLIENTE  ]],CREDITO[],4,FALSE)</f>
        <v>#N/A</v>
      </c>
      <c r="D3030" s="1" t="e">
        <f>VLOOKUP(Tabla3[[#This Row],[COD . CLIENTE  ]],CREDITO[],6,FALSE)</f>
        <v>#N/A</v>
      </c>
    </row>
    <row r="3031" spans="1:4" x14ac:dyDescent="0.25">
      <c r="A3031" s="3" t="s">
        <v>10073</v>
      </c>
      <c r="B3031" s="8" t="str">
        <f>VLOOKUP(Tabla3[[#This Row],[COD . CLIENTE  ]],Tabla15[],2,FALSE)</f>
        <v>GR REFRIGERACION COMERCIAL E INDUSTRIAL S.A.C.</v>
      </c>
      <c r="C3031" s="1" t="e">
        <f>VLOOKUP(Tabla3[[#This Row],[COD . CLIENTE  ]],CREDITO[],4,FALSE)</f>
        <v>#N/A</v>
      </c>
      <c r="D3031" s="1" t="e">
        <f>VLOOKUP(Tabla3[[#This Row],[COD . CLIENTE  ]],CREDITO[],6,FALSE)</f>
        <v>#N/A</v>
      </c>
    </row>
    <row r="3032" spans="1:4" x14ac:dyDescent="0.25">
      <c r="A3032" s="3" t="s">
        <v>8968</v>
      </c>
      <c r="B3032" s="8" t="str">
        <f>VLOOKUP(Tabla3[[#This Row],[COD . CLIENTE  ]],Tabla15[],2,FALSE)</f>
        <v>COMERCIAL REFRIGERACION PERU S.A.C.</v>
      </c>
      <c r="C3032" s="1" t="str">
        <f>VLOOKUP(Tabla3[[#This Row],[COD . CLIENTE  ]],CREDITO[],4,FALSE)</f>
        <v>Crédito 30 días</v>
      </c>
      <c r="D3032" s="1" t="str">
        <f>VLOOKUP(Tabla3[[#This Row],[COD . CLIENTE  ]],CREDITO[],6,FALSE)</f>
        <v>Alexandra Paredes</v>
      </c>
    </row>
    <row r="3033" spans="1:4" x14ac:dyDescent="0.25">
      <c r="A3033" s="3" t="s">
        <v>22635</v>
      </c>
      <c r="B3033" s="8" t="e">
        <f>VLOOKUP(Tabla3[[#This Row],[COD . CLIENTE  ]],Tabla15[],2,FALSE)</f>
        <v>#N/A</v>
      </c>
      <c r="C3033" s="1" t="e">
        <f>VLOOKUP(Tabla3[[#This Row],[COD . CLIENTE  ]],CREDITO[],4,FALSE)</f>
        <v>#N/A</v>
      </c>
      <c r="D3033" s="1" t="e">
        <f>VLOOKUP(Tabla3[[#This Row],[COD . CLIENTE  ]],CREDITO[],6,FALSE)</f>
        <v>#N/A</v>
      </c>
    </row>
    <row r="3034" spans="1:4" x14ac:dyDescent="0.25">
      <c r="A3034" s="3" t="s">
        <v>10249</v>
      </c>
      <c r="B3034" s="8" t="str">
        <f>VLOOKUP(Tabla3[[#This Row],[COD . CLIENTE  ]],Tabla15[],2,FALSE)</f>
        <v>SERVICIOS GENERALES MASTERCOLD SOCIEDAD ANONIMA CE</v>
      </c>
      <c r="C3034" s="1" t="e">
        <f>VLOOKUP(Tabla3[[#This Row],[COD . CLIENTE  ]],CREDITO[],4,FALSE)</f>
        <v>#N/A</v>
      </c>
      <c r="D3034" s="1" t="e">
        <f>VLOOKUP(Tabla3[[#This Row],[COD . CLIENTE  ]],CREDITO[],6,FALSE)</f>
        <v>#N/A</v>
      </c>
    </row>
    <row r="3035" spans="1:4" x14ac:dyDescent="0.25">
      <c r="A3035" s="3" t="s">
        <v>7302</v>
      </c>
      <c r="B3035" s="8" t="str">
        <f>VLOOKUP(Tabla3[[#This Row],[COD . CLIENTE  ]],Tabla15[],2,FALSE)</f>
        <v>ELECTRO FERRO CENTRO S.A.C.</v>
      </c>
      <c r="C3035" s="1" t="e">
        <f>VLOOKUP(Tabla3[[#This Row],[COD . CLIENTE  ]],CREDITO[],4,FALSE)</f>
        <v>#N/A</v>
      </c>
      <c r="D3035" s="1" t="e">
        <f>VLOOKUP(Tabla3[[#This Row],[COD . CLIENTE  ]],CREDITO[],6,FALSE)</f>
        <v>#N/A</v>
      </c>
    </row>
    <row r="3036" spans="1:4" x14ac:dyDescent="0.25">
      <c r="A3036" s="3" t="s">
        <v>5673</v>
      </c>
      <c r="B3036" s="8" t="str">
        <f>VLOOKUP(Tabla3[[#This Row],[COD . CLIENTE  ]],Tabla15[],2,FALSE)</f>
        <v>TUBOPLAST S A</v>
      </c>
      <c r="C3036" s="1" t="e">
        <f>VLOOKUP(Tabla3[[#This Row],[COD . CLIENTE  ]],CREDITO[],4,FALSE)</f>
        <v>#N/A</v>
      </c>
      <c r="D3036" s="1" t="e">
        <f>VLOOKUP(Tabla3[[#This Row],[COD . CLIENTE  ]],CREDITO[],6,FALSE)</f>
        <v>#N/A</v>
      </c>
    </row>
    <row r="3037" spans="1:4" x14ac:dyDescent="0.25">
      <c r="A3037" s="3" t="s">
        <v>23131</v>
      </c>
      <c r="B3037" s="8" t="e">
        <f>VLOOKUP(Tabla3[[#This Row],[COD . CLIENTE  ]],Tabla15[],2,FALSE)</f>
        <v>#N/A</v>
      </c>
      <c r="C3037" s="1" t="e">
        <f>VLOOKUP(Tabla3[[#This Row],[COD . CLIENTE  ]],CREDITO[],4,FALSE)</f>
        <v>#N/A</v>
      </c>
      <c r="D3037" s="1" t="e">
        <f>VLOOKUP(Tabla3[[#This Row],[COD . CLIENTE  ]],CREDITO[],6,FALSE)</f>
        <v>#N/A</v>
      </c>
    </row>
    <row r="3038" spans="1:4" x14ac:dyDescent="0.25">
      <c r="A3038" s="3" t="s">
        <v>23132</v>
      </c>
      <c r="B3038" s="8" t="e">
        <f>VLOOKUP(Tabla3[[#This Row],[COD . CLIENTE  ]],Tabla15[],2,FALSE)</f>
        <v>#N/A</v>
      </c>
      <c r="C3038" s="1" t="e">
        <f>VLOOKUP(Tabla3[[#This Row],[COD . CLIENTE  ]],CREDITO[],4,FALSE)</f>
        <v>#N/A</v>
      </c>
      <c r="D3038" s="1" t="e">
        <f>VLOOKUP(Tabla3[[#This Row],[COD . CLIENTE  ]],CREDITO[],6,FALSE)</f>
        <v>#N/A</v>
      </c>
    </row>
    <row r="3039" spans="1:4" x14ac:dyDescent="0.25">
      <c r="A3039" s="3" t="s">
        <v>8540</v>
      </c>
      <c r="B3039" s="8" t="str">
        <f>VLOOKUP(Tabla3[[#This Row],[COD . CLIENTE  ]],Tabla15[],2,FALSE)</f>
        <v>FRIOTEAM S.A.C.</v>
      </c>
      <c r="C3039" s="1" t="str">
        <f>VLOOKUP(Tabla3[[#This Row],[COD . CLIENTE  ]],CREDITO[],4,FALSE)</f>
        <v>Crédito 30 días</v>
      </c>
      <c r="D3039" s="1" t="str">
        <f>VLOOKUP(Tabla3[[#This Row],[COD . CLIENTE  ]],CREDITO[],6,FALSE)</f>
        <v>DIANA MAYORCA</v>
      </c>
    </row>
    <row r="3040" spans="1:4" x14ac:dyDescent="0.25">
      <c r="A3040" s="3" t="s">
        <v>8910</v>
      </c>
      <c r="B3040" s="8" t="str">
        <f>VLOOKUP(Tabla3[[#This Row],[COD . CLIENTE  ]],Tabla15[],2,FALSE)</f>
        <v>MISTURAPAN S.A.C.</v>
      </c>
      <c r="C3040" s="1" t="e">
        <f>VLOOKUP(Tabla3[[#This Row],[COD . CLIENTE  ]],CREDITO[],4,FALSE)</f>
        <v>#N/A</v>
      </c>
      <c r="D3040" s="1" t="e">
        <f>VLOOKUP(Tabla3[[#This Row],[COD . CLIENTE  ]],CREDITO[],6,FALSE)</f>
        <v>#N/A</v>
      </c>
    </row>
    <row r="3041" spans="1:4" x14ac:dyDescent="0.25">
      <c r="A3041" s="3" t="s">
        <v>7444</v>
      </c>
      <c r="B3041" s="8" t="str">
        <f>VLOOKUP(Tabla3[[#This Row],[COD . CLIENTE  ]],Tabla15[],2,FALSE)</f>
        <v>COMERCIAL VERASTEGUI S.R.L.</v>
      </c>
      <c r="C3041" s="1" t="e">
        <f>VLOOKUP(Tabla3[[#This Row],[COD . CLIENTE  ]],CREDITO[],4,FALSE)</f>
        <v>#N/A</v>
      </c>
      <c r="D3041" s="1" t="e">
        <f>VLOOKUP(Tabla3[[#This Row],[COD . CLIENTE  ]],CREDITO[],6,FALSE)</f>
        <v>#N/A</v>
      </c>
    </row>
    <row r="3042" spans="1:4" x14ac:dyDescent="0.25">
      <c r="A3042" s="3" t="s">
        <v>6404</v>
      </c>
      <c r="B3042" s="8" t="str">
        <f>VLOOKUP(Tabla3[[#This Row],[COD . CLIENTE  ]],Tabla15[],2,FALSE)</f>
        <v>GATE GOURMET PERU S.R.L.</v>
      </c>
      <c r="C3042" s="1" t="e">
        <f>VLOOKUP(Tabla3[[#This Row],[COD . CLIENTE  ]],CREDITO[],4,FALSE)</f>
        <v>#N/A</v>
      </c>
      <c r="D3042" s="1" t="e">
        <f>VLOOKUP(Tabla3[[#This Row],[COD . CLIENTE  ]],CREDITO[],6,FALSE)</f>
        <v>#N/A</v>
      </c>
    </row>
    <row r="3043" spans="1:4" x14ac:dyDescent="0.25">
      <c r="A3043" s="3" t="s">
        <v>7703</v>
      </c>
      <c r="B3043" s="8" t="str">
        <f>VLOOKUP(Tabla3[[#This Row],[COD . CLIENTE  ]],Tabla15[],2,FALSE)</f>
        <v>CORPORACION DE REPUESTOS S.A</v>
      </c>
      <c r="C3043" s="1" t="e">
        <f>VLOOKUP(Tabla3[[#This Row],[COD . CLIENTE  ]],CREDITO[],4,FALSE)</f>
        <v>#N/A</v>
      </c>
      <c r="D3043" s="1" t="e">
        <f>VLOOKUP(Tabla3[[#This Row],[COD . CLIENTE  ]],CREDITO[],6,FALSE)</f>
        <v>#N/A</v>
      </c>
    </row>
    <row r="3044" spans="1:4" x14ac:dyDescent="0.25">
      <c r="A3044" s="3" t="s">
        <v>8579</v>
      </c>
      <c r="B3044" s="8" t="str">
        <f>VLOOKUP(Tabla3[[#This Row],[COD . CLIENTE  ]],Tabla15[],2,FALSE)</f>
        <v>HANTOF TEKPESA GROUP E.I.R.L.</v>
      </c>
      <c r="C3044" s="1" t="e">
        <f>VLOOKUP(Tabla3[[#This Row],[COD . CLIENTE  ]],CREDITO[],4,FALSE)</f>
        <v>#N/A</v>
      </c>
      <c r="D3044" s="1" t="e">
        <f>VLOOKUP(Tabla3[[#This Row],[COD . CLIENTE  ]],CREDITO[],6,FALSE)</f>
        <v>#N/A</v>
      </c>
    </row>
    <row r="3045" spans="1:4" x14ac:dyDescent="0.25">
      <c r="A3045" s="3" t="s">
        <v>10230</v>
      </c>
      <c r="B3045" s="8" t="str">
        <f>VLOOKUP(Tabla3[[#This Row],[COD . CLIENTE  ]],Tabla15[],2,FALSE)</f>
        <v>PERULAB ECOLOGIC S.A.C.</v>
      </c>
      <c r="C3045" s="1" t="e">
        <f>VLOOKUP(Tabla3[[#This Row],[COD . CLIENTE  ]],CREDITO[],4,FALSE)</f>
        <v>#N/A</v>
      </c>
      <c r="D3045" s="1" t="e">
        <f>VLOOKUP(Tabla3[[#This Row],[COD . CLIENTE  ]],CREDITO[],6,FALSE)</f>
        <v>#N/A</v>
      </c>
    </row>
    <row r="3046" spans="1:4" x14ac:dyDescent="0.25">
      <c r="A3046" s="3" t="s">
        <v>9058</v>
      </c>
      <c r="B3046" s="8" t="str">
        <f>VLOOKUP(Tabla3[[#This Row],[COD . CLIENTE  ]],Tabla15[],2,FALSE)</f>
        <v>REFRIWORLD PERU S.A.C.</v>
      </c>
      <c r="C3046" s="1" t="str">
        <f>VLOOKUP(Tabla3[[#This Row],[COD . CLIENTE  ]],CREDITO[],4,FALSE)</f>
        <v>Crédito 30 días</v>
      </c>
      <c r="D3046" s="1" t="str">
        <f>VLOOKUP(Tabla3[[#This Row],[COD . CLIENTE  ]],CREDITO[],6,FALSE)</f>
        <v>MERIE TINEO</v>
      </c>
    </row>
    <row r="3047" spans="1:4" x14ac:dyDescent="0.25">
      <c r="A3047" s="3" t="s">
        <v>10690</v>
      </c>
      <c r="B3047" s="8" t="str">
        <f>VLOOKUP(Tabla3[[#This Row],[COD . CLIENTE  ]],Tabla15[],2,FALSE)</f>
        <v>RFALMA E.I.R.L.</v>
      </c>
      <c r="C3047" s="1" t="e">
        <f>VLOOKUP(Tabla3[[#This Row],[COD . CLIENTE  ]],CREDITO[],4,FALSE)</f>
        <v>#N/A</v>
      </c>
      <c r="D3047" s="1" t="e">
        <f>VLOOKUP(Tabla3[[#This Row],[COD . CLIENTE  ]],CREDITO[],6,FALSE)</f>
        <v>#N/A</v>
      </c>
    </row>
    <row r="3048" spans="1:4" x14ac:dyDescent="0.25">
      <c r="A3048" s="3" t="s">
        <v>23133</v>
      </c>
      <c r="B3048" s="8" t="e">
        <f>VLOOKUP(Tabla3[[#This Row],[COD . CLIENTE  ]],Tabla15[],2,FALSE)</f>
        <v>#N/A</v>
      </c>
      <c r="C3048" s="1" t="e">
        <f>VLOOKUP(Tabla3[[#This Row],[COD . CLIENTE  ]],CREDITO[],4,FALSE)</f>
        <v>#N/A</v>
      </c>
      <c r="D3048" s="1" t="e">
        <f>VLOOKUP(Tabla3[[#This Row],[COD . CLIENTE  ]],CREDITO[],6,FALSE)</f>
        <v>#N/A</v>
      </c>
    </row>
    <row r="3049" spans="1:4" x14ac:dyDescent="0.25">
      <c r="A3049" s="3" t="s">
        <v>9706</v>
      </c>
      <c r="B3049" s="8" t="str">
        <f>VLOOKUP(Tabla3[[#This Row],[COD . CLIENTE  ]],Tabla15[],2,FALSE)</f>
        <v>CHOCOLATERIA ARTESANAL AMAZONICA S.A.C.</v>
      </c>
      <c r="C3049" s="1" t="e">
        <f>VLOOKUP(Tabla3[[#This Row],[COD . CLIENTE  ]],CREDITO[],4,FALSE)</f>
        <v>#N/A</v>
      </c>
      <c r="D3049" s="1" t="e">
        <f>VLOOKUP(Tabla3[[#This Row],[COD . CLIENTE  ]],CREDITO[],6,FALSE)</f>
        <v>#N/A</v>
      </c>
    </row>
    <row r="3050" spans="1:4" x14ac:dyDescent="0.25">
      <c r="A3050" s="3" t="s">
        <v>23112</v>
      </c>
      <c r="B3050" s="8" t="e">
        <f>VLOOKUP(Tabla3[[#This Row],[COD . CLIENTE  ]],Tabla15[],2,FALSE)</f>
        <v>#N/A</v>
      </c>
      <c r="C3050" s="1" t="e">
        <f>VLOOKUP(Tabla3[[#This Row],[COD . CLIENTE  ]],CREDITO[],4,FALSE)</f>
        <v>#N/A</v>
      </c>
      <c r="D3050" s="1" t="e">
        <f>VLOOKUP(Tabla3[[#This Row],[COD . CLIENTE  ]],CREDITO[],6,FALSE)</f>
        <v>#N/A</v>
      </c>
    </row>
    <row r="3051" spans="1:4" x14ac:dyDescent="0.25">
      <c r="A3051" s="3" t="s">
        <v>9894</v>
      </c>
      <c r="B3051" s="8" t="str">
        <f>VLOOKUP(Tabla3[[#This Row],[COD . CLIENTE  ]],Tabla15[],2,FALSE)</f>
        <v>AIRMATIC S.A.C.</v>
      </c>
      <c r="C3051" s="1" t="e">
        <f>VLOOKUP(Tabla3[[#This Row],[COD . CLIENTE  ]],CREDITO[],4,FALSE)</f>
        <v>#N/A</v>
      </c>
      <c r="D3051" s="1" t="e">
        <f>VLOOKUP(Tabla3[[#This Row],[COD . CLIENTE  ]],CREDITO[],6,FALSE)</f>
        <v>#N/A</v>
      </c>
    </row>
    <row r="3052" spans="1:4" x14ac:dyDescent="0.25">
      <c r="A3052" s="3" t="s">
        <v>23134</v>
      </c>
      <c r="B3052" s="8" t="e">
        <f>VLOOKUP(Tabla3[[#This Row],[COD . CLIENTE  ]],Tabla15[],2,FALSE)</f>
        <v>#N/A</v>
      </c>
      <c r="C3052" s="1" t="e">
        <f>VLOOKUP(Tabla3[[#This Row],[COD . CLIENTE  ]],CREDITO[],4,FALSE)</f>
        <v>#N/A</v>
      </c>
      <c r="D3052" s="1" t="e">
        <f>VLOOKUP(Tabla3[[#This Row],[COD . CLIENTE  ]],CREDITO[],6,FALSE)</f>
        <v>#N/A</v>
      </c>
    </row>
    <row r="3053" spans="1:4" x14ac:dyDescent="0.25">
      <c r="A3053" s="3" t="s">
        <v>23135</v>
      </c>
      <c r="B3053" s="8" t="e">
        <f>VLOOKUP(Tabla3[[#This Row],[COD . CLIENTE  ]],Tabla15[],2,FALSE)</f>
        <v>#N/A</v>
      </c>
      <c r="C3053" s="1" t="e">
        <f>VLOOKUP(Tabla3[[#This Row],[COD . CLIENTE  ]],CREDITO[],4,FALSE)</f>
        <v>#N/A</v>
      </c>
      <c r="D3053" s="1" t="e">
        <f>VLOOKUP(Tabla3[[#This Row],[COD . CLIENTE  ]],CREDITO[],6,FALSE)</f>
        <v>#N/A</v>
      </c>
    </row>
    <row r="3054" spans="1:4" x14ac:dyDescent="0.25">
      <c r="A3054" s="3" t="s">
        <v>11385</v>
      </c>
      <c r="B3054" s="8" t="str">
        <f>VLOOKUP(Tabla3[[#This Row],[COD . CLIENTE  ]],Tabla15[],2,FALSE)</f>
        <v>CALDERON PEREZ EDWIN ALEXIS</v>
      </c>
      <c r="C3054" s="1" t="e">
        <f>VLOOKUP(Tabla3[[#This Row],[COD . CLIENTE  ]],CREDITO[],4,FALSE)</f>
        <v>#N/A</v>
      </c>
      <c r="D3054" s="1" t="e">
        <f>VLOOKUP(Tabla3[[#This Row],[COD . CLIENTE  ]],CREDITO[],6,FALSE)</f>
        <v>#N/A</v>
      </c>
    </row>
    <row r="3055" spans="1:4" x14ac:dyDescent="0.25">
      <c r="A3055" s="3" t="s">
        <v>10626</v>
      </c>
      <c r="B3055" s="8" t="str">
        <f>VLOOKUP(Tabla3[[#This Row],[COD . CLIENTE  ]],Tabla15[],2,FALSE)</f>
        <v>ALFA ELECTRIC SOLUTION S.A.C.</v>
      </c>
      <c r="C3055" s="1" t="e">
        <f>VLOOKUP(Tabla3[[#This Row],[COD . CLIENTE  ]],CREDITO[],4,FALSE)</f>
        <v>#N/A</v>
      </c>
      <c r="D3055" s="1" t="e">
        <f>VLOOKUP(Tabla3[[#This Row],[COD . CLIENTE  ]],CREDITO[],6,FALSE)</f>
        <v>#N/A</v>
      </c>
    </row>
    <row r="3056" spans="1:4" x14ac:dyDescent="0.25">
      <c r="A3056" s="3" t="s">
        <v>9804</v>
      </c>
      <c r="B3056" s="8" t="str">
        <f>VLOOKUP(Tabla3[[#This Row],[COD . CLIENTE  ]],Tabla15[],2,FALSE)</f>
        <v>KARFLEX INVERSIONES S.A.</v>
      </c>
      <c r="C3056" s="1" t="e">
        <f>VLOOKUP(Tabla3[[#This Row],[COD . CLIENTE  ]],CREDITO[],4,FALSE)</f>
        <v>#N/A</v>
      </c>
      <c r="D3056" s="1" t="e">
        <f>VLOOKUP(Tabla3[[#This Row],[COD . CLIENTE  ]],CREDITO[],6,FALSE)</f>
        <v>#N/A</v>
      </c>
    </row>
    <row r="3057" spans="1:4" x14ac:dyDescent="0.25">
      <c r="A3057" s="3" t="s">
        <v>10911</v>
      </c>
      <c r="B3057" s="8" t="str">
        <f>VLOOKUP(Tabla3[[#This Row],[COD . CLIENTE  ]],Tabla15[],2,FALSE)</f>
        <v>R &amp; M FRIOTEC PERU S.R.L.</v>
      </c>
      <c r="C3057" s="1" t="e">
        <f>VLOOKUP(Tabla3[[#This Row],[COD . CLIENTE  ]],CREDITO[],4,FALSE)</f>
        <v>#N/A</v>
      </c>
      <c r="D3057" s="1" t="e">
        <f>VLOOKUP(Tabla3[[#This Row],[COD . CLIENTE  ]],CREDITO[],6,FALSE)</f>
        <v>#N/A</v>
      </c>
    </row>
    <row r="3058" spans="1:4" x14ac:dyDescent="0.25">
      <c r="A3058" s="3" t="s">
        <v>23136</v>
      </c>
      <c r="B3058" s="8" t="e">
        <f>VLOOKUP(Tabla3[[#This Row],[COD . CLIENTE  ]],Tabla15[],2,FALSE)</f>
        <v>#N/A</v>
      </c>
      <c r="C3058" s="1" t="e">
        <f>VLOOKUP(Tabla3[[#This Row],[COD . CLIENTE  ]],CREDITO[],4,FALSE)</f>
        <v>#N/A</v>
      </c>
      <c r="D3058" s="1" t="e">
        <f>VLOOKUP(Tabla3[[#This Row],[COD . CLIENTE  ]],CREDITO[],6,FALSE)</f>
        <v>#N/A</v>
      </c>
    </row>
    <row r="3059" spans="1:4" x14ac:dyDescent="0.25">
      <c r="A3059" s="3" t="s">
        <v>23137</v>
      </c>
      <c r="B3059" s="8" t="e">
        <f>VLOOKUP(Tabla3[[#This Row],[COD . CLIENTE  ]],Tabla15[],2,FALSE)</f>
        <v>#N/A</v>
      </c>
      <c r="C3059" s="1" t="e">
        <f>VLOOKUP(Tabla3[[#This Row],[COD . CLIENTE  ]],CREDITO[],4,FALSE)</f>
        <v>#N/A</v>
      </c>
      <c r="D3059" s="1" t="e">
        <f>VLOOKUP(Tabla3[[#This Row],[COD . CLIENTE  ]],CREDITO[],6,FALSE)</f>
        <v>#N/A</v>
      </c>
    </row>
    <row r="3060" spans="1:4" x14ac:dyDescent="0.25">
      <c r="A3060" s="3" t="s">
        <v>8606</v>
      </c>
      <c r="B3060" s="8" t="str">
        <f>VLOOKUP(Tabla3[[#This Row],[COD . CLIENTE  ]],Tabla15[],2,FALSE)</f>
        <v>AXIOMA TEC E.I.R.L.</v>
      </c>
      <c r="C3060" s="1" t="e">
        <f>VLOOKUP(Tabla3[[#This Row],[COD . CLIENTE  ]],CREDITO[],4,FALSE)</f>
        <v>#N/A</v>
      </c>
      <c r="D3060" s="1" t="e">
        <f>VLOOKUP(Tabla3[[#This Row],[COD . CLIENTE  ]],CREDITO[],6,FALSE)</f>
        <v>#N/A</v>
      </c>
    </row>
    <row r="3061" spans="1:4" x14ac:dyDescent="0.25">
      <c r="A3061" s="3" t="s">
        <v>10712</v>
      </c>
      <c r="B3061" s="8" t="str">
        <f>VLOOKUP(Tabla3[[#This Row],[COD . CLIENTE  ]],Tabla15[],2,FALSE)</f>
        <v>JKR JIREH SERVICE S.A.C.</v>
      </c>
      <c r="C3061" s="1" t="e">
        <f>VLOOKUP(Tabla3[[#This Row],[COD . CLIENTE  ]],CREDITO[],4,FALSE)</f>
        <v>#N/A</v>
      </c>
      <c r="D3061" s="1" t="e">
        <f>VLOOKUP(Tabla3[[#This Row],[COD . CLIENTE  ]],CREDITO[],6,FALSE)</f>
        <v>#N/A</v>
      </c>
    </row>
    <row r="3062" spans="1:4" x14ac:dyDescent="0.25">
      <c r="A3062" s="3" t="s">
        <v>8885</v>
      </c>
      <c r="B3062" s="8" t="str">
        <f>VLOOKUP(Tabla3[[#This Row],[COD . CLIENTE  ]],Tabla15[],2,FALSE)</f>
        <v>HP INDUSTRIAL PERU SAC</v>
      </c>
      <c r="C3062" s="1" t="e">
        <f>VLOOKUP(Tabla3[[#This Row],[COD . CLIENTE  ]],CREDITO[],4,FALSE)</f>
        <v>#N/A</v>
      </c>
      <c r="D3062" s="1" t="e">
        <f>VLOOKUP(Tabla3[[#This Row],[COD . CLIENTE  ]],CREDITO[],6,FALSE)</f>
        <v>#N/A</v>
      </c>
    </row>
    <row r="3063" spans="1:4" x14ac:dyDescent="0.25">
      <c r="A3063" s="3" t="s">
        <v>5861</v>
      </c>
      <c r="B3063" s="8" t="str">
        <f>VLOOKUP(Tabla3[[#This Row],[COD . CLIENTE  ]],Tabla15[],2,FALSE)</f>
        <v>ISOLTECH S.A.C.</v>
      </c>
      <c r="C3063" s="1" t="e">
        <f>VLOOKUP(Tabla3[[#This Row],[COD . CLIENTE  ]],CREDITO[],4,FALSE)</f>
        <v>#N/A</v>
      </c>
      <c r="D3063" s="1" t="e">
        <f>VLOOKUP(Tabla3[[#This Row],[COD . CLIENTE  ]],CREDITO[],6,FALSE)</f>
        <v>#N/A</v>
      </c>
    </row>
    <row r="3064" spans="1:4" x14ac:dyDescent="0.25">
      <c r="A3064" s="3" t="s">
        <v>11066</v>
      </c>
      <c r="B3064" s="8" t="str">
        <f>VLOOKUP(Tabla3[[#This Row],[COD . CLIENTE  ]],Tabla15[],2,FALSE)</f>
        <v>PASAJEROS ALLINBUS S.A.C.</v>
      </c>
      <c r="C3064" s="1" t="e">
        <f>VLOOKUP(Tabla3[[#This Row],[COD . CLIENTE  ]],CREDITO[],4,FALSE)</f>
        <v>#N/A</v>
      </c>
      <c r="D3064" s="1" t="e">
        <f>VLOOKUP(Tabla3[[#This Row],[COD . CLIENTE  ]],CREDITO[],6,FALSE)</f>
        <v>#N/A</v>
      </c>
    </row>
    <row r="3065" spans="1:4" x14ac:dyDescent="0.25">
      <c r="A3065" s="3" t="s">
        <v>23138</v>
      </c>
      <c r="B3065" s="8" t="e">
        <f>VLOOKUP(Tabla3[[#This Row],[COD . CLIENTE  ]],Tabla15[],2,FALSE)</f>
        <v>#N/A</v>
      </c>
      <c r="C3065" s="1" t="e">
        <f>VLOOKUP(Tabla3[[#This Row],[COD . CLIENTE  ]],CREDITO[],4,FALSE)</f>
        <v>#N/A</v>
      </c>
      <c r="D3065" s="1" t="e">
        <f>VLOOKUP(Tabla3[[#This Row],[COD . CLIENTE  ]],CREDITO[],6,FALSE)</f>
        <v>#N/A</v>
      </c>
    </row>
    <row r="3066" spans="1:4" x14ac:dyDescent="0.25">
      <c r="A3066" s="3" t="s">
        <v>23139</v>
      </c>
      <c r="B3066" s="8" t="e">
        <f>VLOOKUP(Tabla3[[#This Row],[COD . CLIENTE  ]],Tabla15[],2,FALSE)</f>
        <v>#N/A</v>
      </c>
      <c r="C3066" s="1" t="e">
        <f>VLOOKUP(Tabla3[[#This Row],[COD . CLIENTE  ]],CREDITO[],4,FALSE)</f>
        <v>#N/A</v>
      </c>
      <c r="D3066" s="1" t="e">
        <f>VLOOKUP(Tabla3[[#This Row],[COD . CLIENTE  ]],CREDITO[],6,FALSE)</f>
        <v>#N/A</v>
      </c>
    </row>
    <row r="3067" spans="1:4" x14ac:dyDescent="0.25">
      <c r="A3067" s="3" t="s">
        <v>23140</v>
      </c>
      <c r="B3067" s="8" t="e">
        <f>VLOOKUP(Tabla3[[#This Row],[COD . CLIENTE  ]],Tabla15[],2,FALSE)</f>
        <v>#N/A</v>
      </c>
      <c r="C3067" s="1" t="e">
        <f>VLOOKUP(Tabla3[[#This Row],[COD . CLIENTE  ]],CREDITO[],4,FALSE)</f>
        <v>#N/A</v>
      </c>
      <c r="D3067" s="1" t="e">
        <f>VLOOKUP(Tabla3[[#This Row],[COD . CLIENTE  ]],CREDITO[],6,FALSE)</f>
        <v>#N/A</v>
      </c>
    </row>
    <row r="3068" spans="1:4" x14ac:dyDescent="0.25">
      <c r="A3068" s="3" t="s">
        <v>23111</v>
      </c>
      <c r="B3068" s="8" t="e">
        <f>VLOOKUP(Tabla3[[#This Row],[COD . CLIENTE  ]],Tabla15[],2,FALSE)</f>
        <v>#N/A</v>
      </c>
      <c r="C3068" s="1" t="e">
        <f>VLOOKUP(Tabla3[[#This Row],[COD . CLIENTE  ]],CREDITO[],4,FALSE)</f>
        <v>#N/A</v>
      </c>
      <c r="D3068" s="1" t="e">
        <f>VLOOKUP(Tabla3[[#This Row],[COD . CLIENTE  ]],CREDITO[],6,FALSE)</f>
        <v>#N/A</v>
      </c>
    </row>
    <row r="3069" spans="1:4" x14ac:dyDescent="0.25">
      <c r="A3069" s="3" t="s">
        <v>11385</v>
      </c>
      <c r="B3069" s="8" t="str">
        <f>VLOOKUP(Tabla3[[#This Row],[COD . CLIENTE  ]],Tabla15[],2,FALSE)</f>
        <v>CALDERON PEREZ EDWIN ALEXIS</v>
      </c>
      <c r="C3069" s="1" t="e">
        <f>VLOOKUP(Tabla3[[#This Row],[COD . CLIENTE  ]],CREDITO[],4,FALSE)</f>
        <v>#N/A</v>
      </c>
      <c r="D3069" s="1" t="e">
        <f>VLOOKUP(Tabla3[[#This Row],[COD . CLIENTE  ]],CREDITO[],6,FALSE)</f>
        <v>#N/A</v>
      </c>
    </row>
    <row r="3070" spans="1:4" x14ac:dyDescent="0.25">
      <c r="A3070" s="3" t="s">
        <v>19282</v>
      </c>
      <c r="B3070" s="8" t="str">
        <f>VLOOKUP(Tabla3[[#This Row],[COD . CLIENTE  ]],Tabla15[],2,FALSE)</f>
        <v xml:space="preserve">FRIOMAX REFRIGERACION </v>
      </c>
      <c r="C3070" s="1" t="e">
        <f>VLOOKUP(Tabla3[[#This Row],[COD . CLIENTE  ]],CREDITO[],4,FALSE)</f>
        <v>#N/A</v>
      </c>
      <c r="D3070" s="1" t="e">
        <f>VLOOKUP(Tabla3[[#This Row],[COD . CLIENTE  ]],CREDITO[],6,FALSE)</f>
        <v>#N/A</v>
      </c>
    </row>
    <row r="3071" spans="1:4" x14ac:dyDescent="0.25">
      <c r="A3071" s="3" t="s">
        <v>5752</v>
      </c>
      <c r="B3071" s="8" t="str">
        <f>VLOOKUP(Tabla3[[#This Row],[COD . CLIENTE  ]],Tabla15[],2,FALSE)</f>
        <v>MONTE DEL REY S.A.C.</v>
      </c>
      <c r="C3071" s="1" t="e">
        <f>VLOOKUP(Tabla3[[#This Row],[COD . CLIENTE  ]],CREDITO[],4,FALSE)</f>
        <v>#N/A</v>
      </c>
      <c r="D3071" s="1" t="e">
        <f>VLOOKUP(Tabla3[[#This Row],[COD . CLIENTE  ]],CREDITO[],6,FALSE)</f>
        <v>#N/A</v>
      </c>
    </row>
    <row r="3072" spans="1:4" x14ac:dyDescent="0.25">
      <c r="A3072" s="3" t="s">
        <v>8968</v>
      </c>
      <c r="B3072" s="8" t="str">
        <f>VLOOKUP(Tabla3[[#This Row],[COD . CLIENTE  ]],Tabla15[],2,FALSE)</f>
        <v>COMERCIAL REFRIGERACION PERU S.A.C.</v>
      </c>
      <c r="C3072" s="1" t="str">
        <f>VLOOKUP(Tabla3[[#This Row],[COD . CLIENTE  ]],CREDITO[],4,FALSE)</f>
        <v>Crédito 30 días</v>
      </c>
      <c r="D3072" s="1" t="str">
        <f>VLOOKUP(Tabla3[[#This Row],[COD . CLIENTE  ]],CREDITO[],6,FALSE)</f>
        <v>Alexandra Paredes</v>
      </c>
    </row>
    <row r="3073" spans="1:4" x14ac:dyDescent="0.25">
      <c r="A3073" s="3" t="s">
        <v>8185</v>
      </c>
      <c r="B3073" s="8" t="str">
        <f>VLOOKUP(Tabla3[[#This Row],[COD . CLIENTE  ]],Tabla15[],2,FALSE)</f>
        <v>FRIO IMPORTACIONES S.A.C.</v>
      </c>
      <c r="C3073" s="1" t="e">
        <f>VLOOKUP(Tabla3[[#This Row],[COD . CLIENTE  ]],CREDITO[],4,FALSE)</f>
        <v>#N/A</v>
      </c>
      <c r="D3073" s="1" t="e">
        <f>VLOOKUP(Tabla3[[#This Row],[COD . CLIENTE  ]],CREDITO[],6,FALSE)</f>
        <v>#N/A</v>
      </c>
    </row>
    <row r="3074" spans="1:4" x14ac:dyDescent="0.25">
      <c r="A3074" s="3" t="s">
        <v>7813</v>
      </c>
      <c r="B3074" s="8" t="str">
        <f>VLOOKUP(Tabla3[[#This Row],[COD . CLIENTE  ]],Tabla15[],2,FALSE)</f>
        <v>COUSIN IMPORT SOCIEDAD ANONIMA CERRADA</v>
      </c>
      <c r="C3074" s="1" t="e">
        <f>VLOOKUP(Tabla3[[#This Row],[COD . CLIENTE  ]],CREDITO[],4,FALSE)</f>
        <v>#N/A</v>
      </c>
      <c r="D3074" s="1" t="e">
        <f>VLOOKUP(Tabla3[[#This Row],[COD . CLIENTE  ]],CREDITO[],6,FALSE)</f>
        <v>#N/A</v>
      </c>
    </row>
    <row r="3075" spans="1:4" x14ac:dyDescent="0.25">
      <c r="A3075" s="3" t="s">
        <v>23169</v>
      </c>
      <c r="B3075" s="8" t="e">
        <f>VLOOKUP(Tabla3[[#This Row],[COD . CLIENTE  ]],Tabla15[],2,FALSE)</f>
        <v>#N/A</v>
      </c>
      <c r="C3075" s="1" t="e">
        <f>VLOOKUP(Tabla3[[#This Row],[COD . CLIENTE  ]],CREDITO[],4,FALSE)</f>
        <v>#N/A</v>
      </c>
      <c r="D3075" s="1" t="e">
        <f>VLOOKUP(Tabla3[[#This Row],[COD . CLIENTE  ]],CREDITO[],6,FALSE)</f>
        <v>#N/A</v>
      </c>
    </row>
    <row r="3076" spans="1:4" x14ac:dyDescent="0.25">
      <c r="A3076" s="3" t="s">
        <v>9075</v>
      </c>
      <c r="B3076" s="8" t="str">
        <f>VLOOKUP(Tabla3[[#This Row],[COD . CLIENTE  ]],Tabla15[],2,FALSE)</f>
        <v>IMPORTACIONES COLD MASTER INTERNATIONAL E.I.R.L.</v>
      </c>
      <c r="C3076" s="1" t="e">
        <f>VLOOKUP(Tabla3[[#This Row],[COD . CLIENTE  ]],CREDITO[],4,FALSE)</f>
        <v>#N/A</v>
      </c>
      <c r="D3076" s="1" t="e">
        <f>VLOOKUP(Tabla3[[#This Row],[COD . CLIENTE  ]],CREDITO[],6,FALSE)</f>
        <v>#N/A</v>
      </c>
    </row>
    <row r="3077" spans="1:4" x14ac:dyDescent="0.25">
      <c r="A3077" s="3" t="s">
        <v>7642</v>
      </c>
      <c r="B3077" s="8" t="str">
        <f>VLOOKUP(Tabla3[[#This Row],[COD . CLIENTE  ]],Tabla15[],2,FALSE)</f>
        <v>CORPORACION RIM SOCIEDAD ANONIMA CERRADA</v>
      </c>
      <c r="C3077" s="1" t="e">
        <f>VLOOKUP(Tabla3[[#This Row],[COD . CLIENTE  ]],CREDITO[],4,FALSE)</f>
        <v>#N/A</v>
      </c>
      <c r="D3077" s="1" t="e">
        <f>VLOOKUP(Tabla3[[#This Row],[COD . CLIENTE  ]],CREDITO[],6,FALSE)</f>
        <v>#N/A</v>
      </c>
    </row>
    <row r="3078" spans="1:4" x14ac:dyDescent="0.25">
      <c r="A3078" s="3" t="s">
        <v>5968</v>
      </c>
      <c r="B3078" s="8" t="str">
        <f>VLOOKUP(Tabla3[[#This Row],[COD . CLIENTE  ]],Tabla15[],2,FALSE)</f>
        <v>CIME COMERCIAL S.A.</v>
      </c>
      <c r="C3078" s="1" t="str">
        <f>VLOOKUP(Tabla3[[#This Row],[COD . CLIENTE  ]],CREDITO[],4,FALSE)</f>
        <v>Crédito 15 días</v>
      </c>
      <c r="D3078" s="1" t="str">
        <f>VLOOKUP(Tabla3[[#This Row],[COD . CLIENTE  ]],CREDITO[],6,FALSE)</f>
        <v>DIANA MAYORCA</v>
      </c>
    </row>
    <row r="3079" spans="1:4" x14ac:dyDescent="0.25">
      <c r="A3079" s="3" t="s">
        <v>19159</v>
      </c>
      <c r="B3079" s="8" t="str">
        <f>VLOOKUP(Tabla3[[#This Row],[COD . CLIENTE  ]],Tabla15[],2,FALSE)</f>
        <v xml:space="preserve">FOOD RHEOLOGY SAC </v>
      </c>
      <c r="C3079" s="1" t="e">
        <f>VLOOKUP(Tabla3[[#This Row],[COD . CLIENTE  ]],CREDITO[],4,FALSE)</f>
        <v>#N/A</v>
      </c>
      <c r="D3079" s="1" t="e">
        <f>VLOOKUP(Tabla3[[#This Row],[COD . CLIENTE  ]],CREDITO[],6,FALSE)</f>
        <v>#N/A</v>
      </c>
    </row>
    <row r="3080" spans="1:4" x14ac:dyDescent="0.25">
      <c r="A3080" s="3" t="s">
        <v>10212</v>
      </c>
      <c r="B3080" s="8" t="str">
        <f>VLOOKUP(Tabla3[[#This Row],[COD . CLIENTE  ]],Tabla15[],2,FALSE)</f>
        <v>GRUPO ISAMISA S.A.C.</v>
      </c>
      <c r="C3080" s="1" t="str">
        <f>VLOOKUP(Tabla3[[#This Row],[COD . CLIENTE  ]],CREDITO[],4,FALSE)</f>
        <v>Crédito 30 días</v>
      </c>
      <c r="D3080" s="1" t="str">
        <f>VLOOKUP(Tabla3[[#This Row],[COD . CLIENTE  ]],CREDITO[],6,FALSE)</f>
        <v>Geidy Chavez</v>
      </c>
    </row>
    <row r="3081" spans="1:4" x14ac:dyDescent="0.25">
      <c r="A3081" s="3" t="s">
        <v>10184</v>
      </c>
      <c r="B3081" s="8" t="str">
        <f>VLOOKUP(Tabla3[[#This Row],[COD . CLIENTE  ]],Tabla15[],2,FALSE)</f>
        <v>ECSA COMERCIAL S.A.C.</v>
      </c>
      <c r="C3081" s="1" t="e">
        <f>VLOOKUP(Tabla3[[#This Row],[COD . CLIENTE  ]],CREDITO[],4,FALSE)</f>
        <v>#N/A</v>
      </c>
      <c r="D3081" s="1" t="e">
        <f>VLOOKUP(Tabla3[[#This Row],[COD . CLIENTE  ]],CREDITO[],6,FALSE)</f>
        <v>#N/A</v>
      </c>
    </row>
    <row r="3082" spans="1:4" x14ac:dyDescent="0.25">
      <c r="A3082" s="3" t="s">
        <v>6504</v>
      </c>
      <c r="B3082" s="8" t="str">
        <f>VLOOKUP(Tabla3[[#This Row],[COD . CLIENTE  ]],Tabla15[],2,FALSE)</f>
        <v>HYPATIA S.A.</v>
      </c>
      <c r="C3082" s="1" t="e">
        <f>VLOOKUP(Tabla3[[#This Row],[COD . CLIENTE  ]],CREDITO[],4,FALSE)</f>
        <v>#N/A</v>
      </c>
      <c r="D3082" s="1" t="e">
        <f>VLOOKUP(Tabla3[[#This Row],[COD . CLIENTE  ]],CREDITO[],6,FALSE)</f>
        <v>#N/A</v>
      </c>
    </row>
    <row r="3083" spans="1:4" x14ac:dyDescent="0.25">
      <c r="A3083" s="3" t="s">
        <v>10690</v>
      </c>
      <c r="B3083" s="8" t="str">
        <f>VLOOKUP(Tabla3[[#This Row],[COD . CLIENTE  ]],Tabla15[],2,FALSE)</f>
        <v>RFALMA E.I.R.L.</v>
      </c>
      <c r="C3083" s="1" t="e">
        <f>VLOOKUP(Tabla3[[#This Row],[COD . CLIENTE  ]],CREDITO[],4,FALSE)</f>
        <v>#N/A</v>
      </c>
      <c r="D3083" s="1" t="e">
        <f>VLOOKUP(Tabla3[[#This Row],[COD . CLIENTE  ]],CREDITO[],6,FALSE)</f>
        <v>#N/A</v>
      </c>
    </row>
    <row r="3084" spans="1:4" x14ac:dyDescent="0.25">
      <c r="A3084" s="3" t="s">
        <v>4956</v>
      </c>
      <c r="B3084" s="8" t="str">
        <f>VLOOKUP(Tabla3[[#This Row],[COD . CLIENTE  ]],Tabla15[],2,FALSE)</f>
        <v>CHAUPEZ AYALA FREDY NOLBERTO</v>
      </c>
      <c r="C3084" s="1" t="e">
        <f>VLOOKUP(Tabla3[[#This Row],[COD . CLIENTE  ]],CREDITO[],4,FALSE)</f>
        <v>#N/A</v>
      </c>
      <c r="D3084" s="1" t="e">
        <f>VLOOKUP(Tabla3[[#This Row],[COD . CLIENTE  ]],CREDITO[],6,FALSE)</f>
        <v>#N/A</v>
      </c>
    </row>
    <row r="3085" spans="1:4" x14ac:dyDescent="0.25">
      <c r="A3085" s="3" t="s">
        <v>6654</v>
      </c>
      <c r="B3085" s="8" t="str">
        <f>VLOOKUP(Tabla3[[#This Row],[COD . CLIENTE  ]],Tabla15[],2,FALSE)</f>
        <v>FRIO GLOBAL S.A.C</v>
      </c>
      <c r="C3085" s="1" t="e">
        <f>VLOOKUP(Tabla3[[#This Row],[COD . CLIENTE  ]],CREDITO[],4,FALSE)</f>
        <v>#N/A</v>
      </c>
      <c r="D3085" s="1" t="e">
        <f>VLOOKUP(Tabla3[[#This Row],[COD . CLIENTE  ]],CREDITO[],6,FALSE)</f>
        <v>#N/A</v>
      </c>
    </row>
    <row r="3086" spans="1:4" x14ac:dyDescent="0.25">
      <c r="A3086" s="3" t="s">
        <v>10377</v>
      </c>
      <c r="B3086" s="8" t="str">
        <f>VLOOKUP(Tabla3[[#This Row],[COD . CLIENTE  ]],Tabla15[],2,FALSE)</f>
        <v>MYM PROJECTS S.A.C.</v>
      </c>
      <c r="C3086" s="1" t="str">
        <f>VLOOKUP(Tabla3[[#This Row],[COD . CLIENTE  ]],CREDITO[],4,FALSE)</f>
        <v>CHEQUE DIF 30DIAS CONTRA ENTREGA</v>
      </c>
      <c r="D3086" s="1" t="str">
        <f>VLOOKUP(Tabla3[[#This Row],[COD . CLIENTE  ]],CREDITO[],6,FALSE)</f>
        <v>MERIE TINEO</v>
      </c>
    </row>
    <row r="3087" spans="1:4" x14ac:dyDescent="0.25">
      <c r="A3087" s="3" t="s">
        <v>11210</v>
      </c>
      <c r="B3087" s="8" t="str">
        <f>VLOOKUP(Tabla3[[#This Row],[COD . CLIENTE  ]],Tabla15[],2,FALSE)</f>
        <v>CONEX REFRIGERACIÓN S.A.C.</v>
      </c>
      <c r="C3087" s="1" t="e">
        <f>VLOOKUP(Tabla3[[#This Row],[COD . CLIENTE  ]],CREDITO[],4,FALSE)</f>
        <v>#N/A</v>
      </c>
      <c r="D3087" s="1" t="e">
        <f>VLOOKUP(Tabla3[[#This Row],[COD . CLIENTE  ]],CREDITO[],6,FALSE)</f>
        <v>#N/A</v>
      </c>
    </row>
    <row r="3088" spans="1:4" x14ac:dyDescent="0.25">
      <c r="A3088" s="3" t="s">
        <v>8264</v>
      </c>
      <c r="B3088" s="8" t="str">
        <f>VLOOKUP(Tabla3[[#This Row],[COD . CLIENTE  ]],Tabla15[],2,FALSE)</f>
        <v>FROM COLD SYSTEM SERVICE SAC</v>
      </c>
      <c r="C3088" s="1" t="e">
        <f>VLOOKUP(Tabla3[[#This Row],[COD . CLIENTE  ]],CREDITO[],4,FALSE)</f>
        <v>#N/A</v>
      </c>
      <c r="D3088" s="1" t="e">
        <f>VLOOKUP(Tabla3[[#This Row],[COD . CLIENTE  ]],CREDITO[],6,FALSE)</f>
        <v>#N/A</v>
      </c>
    </row>
    <row r="3089" spans="1:4" x14ac:dyDescent="0.25">
      <c r="A3089" s="3" t="s">
        <v>10951</v>
      </c>
      <c r="B3089" s="8" t="str">
        <f>VLOOKUP(Tabla3[[#This Row],[COD . CLIENTE  ]],Tabla15[],2,FALSE)</f>
        <v>MASTER SERVICE RD S.A.C</v>
      </c>
      <c r="C3089" s="1" t="e">
        <f>VLOOKUP(Tabla3[[#This Row],[COD . CLIENTE  ]],CREDITO[],4,FALSE)</f>
        <v>#N/A</v>
      </c>
      <c r="D3089" s="1" t="e">
        <f>VLOOKUP(Tabla3[[#This Row],[COD . CLIENTE  ]],CREDITO[],6,FALSE)</f>
        <v>#N/A</v>
      </c>
    </row>
    <row r="3090" spans="1:4" x14ac:dyDescent="0.25">
      <c r="A3090" s="3" t="s">
        <v>23172</v>
      </c>
      <c r="B3090" s="8" t="e">
        <f>VLOOKUP(Tabla3[[#This Row],[COD . CLIENTE  ]],Tabla15[],2,FALSE)</f>
        <v>#N/A</v>
      </c>
      <c r="C3090" s="1" t="e">
        <f>VLOOKUP(Tabla3[[#This Row],[COD . CLIENTE  ]],CREDITO[],4,FALSE)</f>
        <v>#N/A</v>
      </c>
      <c r="D3090" s="1" t="e">
        <f>VLOOKUP(Tabla3[[#This Row],[COD . CLIENTE  ]],CREDITO[],6,FALSE)</f>
        <v>#N/A</v>
      </c>
    </row>
    <row r="3091" spans="1:4" x14ac:dyDescent="0.25">
      <c r="A3091" s="3" t="s">
        <v>22178</v>
      </c>
      <c r="B3091" s="8" t="str">
        <f>VLOOKUP(Tabla3[[#This Row],[COD . CLIENTE  ]],Tabla15[],2,FALSE)</f>
        <v>SUMINISTROS INDUSTRIALES AIREA ACONDICIONADO EIRL</v>
      </c>
      <c r="C3091" s="1" t="e">
        <f>VLOOKUP(Tabla3[[#This Row],[COD . CLIENTE  ]],CREDITO[],4,FALSE)</f>
        <v>#N/A</v>
      </c>
      <c r="D3091" s="1" t="e">
        <f>VLOOKUP(Tabla3[[#This Row],[COD . CLIENTE  ]],CREDITO[],6,FALSE)</f>
        <v>#N/A</v>
      </c>
    </row>
    <row r="3092" spans="1:4" x14ac:dyDescent="0.25">
      <c r="A3092" s="3" t="s">
        <v>11210</v>
      </c>
      <c r="B3092" s="8" t="str">
        <f>VLOOKUP(Tabla3[[#This Row],[COD . CLIENTE  ]],Tabla15[],2,FALSE)</f>
        <v>CONEX REFRIGERACIÓN S.A.C.</v>
      </c>
      <c r="C3092" s="1" t="e">
        <f>VLOOKUP(Tabla3[[#This Row],[COD . CLIENTE  ]],CREDITO[],4,FALSE)</f>
        <v>#N/A</v>
      </c>
      <c r="D3092" s="1" t="e">
        <f>VLOOKUP(Tabla3[[#This Row],[COD . CLIENTE  ]],CREDITO[],6,FALSE)</f>
        <v>#N/A</v>
      </c>
    </row>
    <row r="3093" spans="1:4" x14ac:dyDescent="0.25">
      <c r="A3093" s="3" t="s">
        <v>19282</v>
      </c>
      <c r="B3093" s="8" t="str">
        <f>VLOOKUP(Tabla3[[#This Row],[COD . CLIENTE  ]],Tabla15[],2,FALSE)</f>
        <v xml:space="preserve">FRIOMAX REFRIGERACION </v>
      </c>
      <c r="C3093" s="1" t="e">
        <f>VLOOKUP(Tabla3[[#This Row],[COD . CLIENTE  ]],CREDITO[],4,FALSE)</f>
        <v>#N/A</v>
      </c>
      <c r="D3093" s="1" t="e">
        <f>VLOOKUP(Tabla3[[#This Row],[COD . CLIENTE  ]],CREDITO[],6,FALSE)</f>
        <v>#N/A</v>
      </c>
    </row>
    <row r="3094" spans="1:4" x14ac:dyDescent="0.25">
      <c r="A3094" s="3" t="s">
        <v>23112</v>
      </c>
      <c r="B3094" s="8" t="e">
        <f>VLOOKUP(Tabla3[[#This Row],[COD . CLIENTE  ]],Tabla15[],2,FALSE)</f>
        <v>#N/A</v>
      </c>
      <c r="C3094" s="1" t="e">
        <f>VLOOKUP(Tabla3[[#This Row],[COD . CLIENTE  ]],CREDITO[],4,FALSE)</f>
        <v>#N/A</v>
      </c>
      <c r="D3094" s="1" t="e">
        <f>VLOOKUP(Tabla3[[#This Row],[COD . CLIENTE  ]],CREDITO[],6,FALSE)</f>
        <v>#N/A</v>
      </c>
    </row>
    <row r="3095" spans="1:4" x14ac:dyDescent="0.25">
      <c r="A3095" s="3" t="s">
        <v>23173</v>
      </c>
      <c r="B3095" s="8" t="e">
        <f>VLOOKUP(Tabla3[[#This Row],[COD . CLIENTE  ]],Tabla15[],2,FALSE)</f>
        <v>#N/A</v>
      </c>
      <c r="C3095" s="1" t="e">
        <f>VLOOKUP(Tabla3[[#This Row],[COD . CLIENTE  ]],CREDITO[],4,FALSE)</f>
        <v>#N/A</v>
      </c>
      <c r="D3095" s="1" t="e">
        <f>VLOOKUP(Tabla3[[#This Row],[COD . CLIENTE  ]],CREDITO[],6,FALSE)</f>
        <v>#N/A</v>
      </c>
    </row>
    <row r="3096" spans="1:4" x14ac:dyDescent="0.25">
      <c r="A3096" s="3" t="s">
        <v>5861</v>
      </c>
      <c r="B3096" s="8" t="str">
        <f>VLOOKUP(Tabla3[[#This Row],[COD . CLIENTE  ]],Tabla15[],2,FALSE)</f>
        <v>ISOLTECH S.A.C.</v>
      </c>
      <c r="C3096" s="1" t="e">
        <f>VLOOKUP(Tabla3[[#This Row],[COD . CLIENTE  ]],CREDITO[],4,FALSE)</f>
        <v>#N/A</v>
      </c>
      <c r="D3096" s="1" t="e">
        <f>VLOOKUP(Tabla3[[#This Row],[COD . CLIENTE  ]],CREDITO[],6,FALSE)</f>
        <v>#N/A</v>
      </c>
    </row>
    <row r="3097" spans="1:4" x14ac:dyDescent="0.25">
      <c r="A3097" s="3" t="s">
        <v>10547</v>
      </c>
      <c r="B3097" s="8" t="str">
        <f>VLOOKUP(Tabla3[[#This Row],[COD . CLIENTE  ]],Tabla15[],2,FALSE)</f>
        <v>BCH INGENIERIA Y SERVICIOS S.A.C.</v>
      </c>
      <c r="C3097" s="1" t="e">
        <f>VLOOKUP(Tabla3[[#This Row],[COD . CLIENTE  ]],CREDITO[],4,FALSE)</f>
        <v>#N/A</v>
      </c>
      <c r="D3097" s="1" t="e">
        <f>VLOOKUP(Tabla3[[#This Row],[COD . CLIENTE  ]],CREDITO[],6,FALSE)</f>
        <v>#N/A</v>
      </c>
    </row>
    <row r="3098" spans="1:4" x14ac:dyDescent="0.25">
      <c r="A3098" s="3" t="s">
        <v>10229</v>
      </c>
      <c r="B3098" s="8" t="str">
        <f>VLOOKUP(Tabla3[[#This Row],[COD . CLIENTE  ]],Tabla15[],2,FALSE)</f>
        <v>MASTERCOOL PERU COMPANY S.A.C.</v>
      </c>
      <c r="C3098" s="1" t="e">
        <f>VLOOKUP(Tabla3[[#This Row],[COD . CLIENTE  ]],CREDITO[],4,FALSE)</f>
        <v>#N/A</v>
      </c>
      <c r="D3098" s="1" t="e">
        <f>VLOOKUP(Tabla3[[#This Row],[COD . CLIENTE  ]],CREDITO[],6,FALSE)</f>
        <v>#N/A</v>
      </c>
    </row>
    <row r="3099" spans="1:4" x14ac:dyDescent="0.25">
      <c r="A3099" s="3" t="s">
        <v>11227</v>
      </c>
      <c r="B3099" s="8" t="str">
        <f>VLOOKUP(Tabla3[[#This Row],[COD . CLIENTE  ]],Tabla15[],2,FALSE)</f>
        <v>FRIO INDUSTRIAL SERVICIOS GENERALES QUALITY E.I.R.</v>
      </c>
      <c r="C3099" s="1" t="e">
        <f>VLOOKUP(Tabla3[[#This Row],[COD . CLIENTE  ]],CREDITO[],4,FALSE)</f>
        <v>#N/A</v>
      </c>
      <c r="D3099" s="1" t="e">
        <f>VLOOKUP(Tabla3[[#This Row],[COD . CLIENTE  ]],CREDITO[],6,FALSE)</f>
        <v>#N/A</v>
      </c>
    </row>
    <row r="3100" spans="1:4" x14ac:dyDescent="0.25">
      <c r="A3100" s="3" t="s">
        <v>21964</v>
      </c>
      <c r="B3100" s="8" t="str">
        <f>VLOOKUP(Tabla3[[#This Row],[COD . CLIENTE  ]],Tabla15[],2,FALSE)</f>
        <v>SAVICCORP SAC</v>
      </c>
      <c r="C3100" s="1" t="e">
        <f>VLOOKUP(Tabla3[[#This Row],[COD . CLIENTE  ]],CREDITO[],4,FALSE)</f>
        <v>#N/A</v>
      </c>
      <c r="D3100" s="1" t="e">
        <f>VLOOKUP(Tabla3[[#This Row],[COD . CLIENTE  ]],CREDITO[],6,FALSE)</f>
        <v>#N/A</v>
      </c>
    </row>
    <row r="3101" spans="1:4" x14ac:dyDescent="0.25">
      <c r="A3101" s="3" t="s">
        <v>23175</v>
      </c>
      <c r="B3101" s="8" t="e">
        <f>VLOOKUP(Tabla3[[#This Row],[COD . CLIENTE  ]],Tabla15[],2,FALSE)</f>
        <v>#N/A</v>
      </c>
      <c r="C3101" s="1" t="e">
        <f>VLOOKUP(Tabla3[[#This Row],[COD . CLIENTE  ]],CREDITO[],4,FALSE)</f>
        <v>#N/A</v>
      </c>
      <c r="D3101" s="1" t="e">
        <f>VLOOKUP(Tabla3[[#This Row],[COD . CLIENTE  ]],CREDITO[],6,FALSE)</f>
        <v>#N/A</v>
      </c>
    </row>
    <row r="3102" spans="1:4" x14ac:dyDescent="0.25">
      <c r="A3102" s="3" t="s">
        <v>10034</v>
      </c>
      <c r="B3102" s="8" t="str">
        <f>VLOOKUP(Tabla3[[#This Row],[COD . CLIENTE  ]],Tabla15[],2,FALSE)</f>
        <v>INGENIERIA Y TECNOLOGIA DEL FRIO S.A.C.</v>
      </c>
      <c r="C3102" s="1" t="e">
        <f>VLOOKUP(Tabla3[[#This Row],[COD . CLIENTE  ]],CREDITO[],4,FALSE)</f>
        <v>#N/A</v>
      </c>
      <c r="D3102" s="1" t="e">
        <f>VLOOKUP(Tabla3[[#This Row],[COD . CLIENTE  ]],CREDITO[],6,FALSE)</f>
        <v>#N/A</v>
      </c>
    </row>
    <row r="3103" spans="1:4" x14ac:dyDescent="0.25">
      <c r="A3103" s="3" t="s">
        <v>7814</v>
      </c>
      <c r="B3103" s="8" t="str">
        <f>VLOOKUP(Tabla3[[#This Row],[COD . CLIENTE  ]],Tabla15[],2,FALSE)</f>
        <v>COLD AIR SERVICE S.A.C.</v>
      </c>
      <c r="C3103" s="1" t="e">
        <f>VLOOKUP(Tabla3[[#This Row],[COD . CLIENTE  ]],CREDITO[],4,FALSE)</f>
        <v>#N/A</v>
      </c>
      <c r="D3103" s="1" t="e">
        <f>VLOOKUP(Tabla3[[#This Row],[COD . CLIENTE  ]],CREDITO[],6,FALSE)</f>
        <v>#N/A</v>
      </c>
    </row>
    <row r="3104" spans="1:4" x14ac:dyDescent="0.25">
      <c r="A3104" s="3" t="s">
        <v>23176</v>
      </c>
      <c r="B3104" s="8" t="e">
        <f>VLOOKUP(Tabla3[[#This Row],[COD . CLIENTE  ]],Tabla15[],2,FALSE)</f>
        <v>#N/A</v>
      </c>
      <c r="C3104" s="1" t="e">
        <f>VLOOKUP(Tabla3[[#This Row],[COD . CLIENTE  ]],CREDITO[],4,FALSE)</f>
        <v>#N/A</v>
      </c>
      <c r="D3104" s="1" t="e">
        <f>VLOOKUP(Tabla3[[#This Row],[COD . CLIENTE  ]],CREDITO[],6,FALSE)</f>
        <v>#N/A</v>
      </c>
    </row>
    <row r="3105" spans="1:4" x14ac:dyDescent="0.25">
      <c r="A3105" s="3" t="s">
        <v>19282</v>
      </c>
      <c r="B3105" s="8" t="str">
        <f>VLOOKUP(Tabla3[[#This Row],[COD . CLIENTE  ]],Tabla15[],2,FALSE)</f>
        <v xml:space="preserve">FRIOMAX REFRIGERACION </v>
      </c>
      <c r="C3105" s="1" t="e">
        <f>VLOOKUP(Tabla3[[#This Row],[COD . CLIENTE  ]],CREDITO[],4,FALSE)</f>
        <v>#N/A</v>
      </c>
      <c r="D3105" s="1" t="e">
        <f>VLOOKUP(Tabla3[[#This Row],[COD . CLIENTE  ]],CREDITO[],6,FALSE)</f>
        <v>#N/A</v>
      </c>
    </row>
    <row r="3106" spans="1:4" x14ac:dyDescent="0.25">
      <c r="A3106" s="3" t="s">
        <v>8968</v>
      </c>
      <c r="B3106" s="8" t="str">
        <f>VLOOKUP(Tabla3[[#This Row],[COD . CLIENTE  ]],Tabla15[],2,FALSE)</f>
        <v>COMERCIAL REFRIGERACION PERU S.A.C.</v>
      </c>
      <c r="C3106" s="1" t="str">
        <f>VLOOKUP(Tabla3[[#This Row],[COD . CLIENTE  ]],CREDITO[],4,FALSE)</f>
        <v>Crédito 30 días</v>
      </c>
      <c r="D3106" s="1" t="str">
        <f>VLOOKUP(Tabla3[[#This Row],[COD . CLIENTE  ]],CREDITO[],6,FALSE)</f>
        <v>Alexandra Paredes</v>
      </c>
    </row>
    <row r="3107" spans="1:4" x14ac:dyDescent="0.25">
      <c r="A3107" s="3" t="s">
        <v>22200</v>
      </c>
      <c r="B3107" s="8" t="str">
        <f>VLOOKUP(Tabla3[[#This Row],[COD . CLIENTE  ]],Tabla15[],2,FALSE)</f>
        <v>INVERSIONES CRIJO &amp; ASOCIADOS SAC</v>
      </c>
      <c r="C3107" s="1" t="e">
        <f>VLOOKUP(Tabla3[[#This Row],[COD . CLIENTE  ]],CREDITO[],4,FALSE)</f>
        <v>#N/A</v>
      </c>
      <c r="D3107" s="1" t="e">
        <f>VLOOKUP(Tabla3[[#This Row],[COD . CLIENTE  ]],CREDITO[],6,FALSE)</f>
        <v>#N/A</v>
      </c>
    </row>
    <row r="3108" spans="1:4" x14ac:dyDescent="0.25">
      <c r="A3108" s="3" t="s">
        <v>23177</v>
      </c>
      <c r="B3108" s="8" t="e">
        <f>VLOOKUP(Tabla3[[#This Row],[COD . CLIENTE  ]],Tabla15[],2,FALSE)</f>
        <v>#N/A</v>
      </c>
      <c r="C3108" s="1" t="e">
        <f>VLOOKUP(Tabla3[[#This Row],[COD . CLIENTE  ]],CREDITO[],4,FALSE)</f>
        <v>#N/A</v>
      </c>
      <c r="D3108" s="1" t="e">
        <f>VLOOKUP(Tabla3[[#This Row],[COD . CLIENTE  ]],CREDITO[],6,FALSE)</f>
        <v>#N/A</v>
      </c>
    </row>
    <row r="3109" spans="1:4" x14ac:dyDescent="0.25">
      <c r="A3109" s="3" t="s">
        <v>11306</v>
      </c>
      <c r="B3109" s="8" t="str">
        <f>VLOOKUP(Tabla3[[#This Row],[COD . CLIENTE  ]],Tabla15[],2,FALSE)</f>
        <v>JIREH STORE PERU E.I.R.L.</v>
      </c>
      <c r="C3109" s="1" t="e">
        <f>VLOOKUP(Tabla3[[#This Row],[COD . CLIENTE  ]],CREDITO[],4,FALSE)</f>
        <v>#N/A</v>
      </c>
      <c r="D3109" s="1" t="e">
        <f>VLOOKUP(Tabla3[[#This Row],[COD . CLIENTE  ]],CREDITO[],6,FALSE)</f>
        <v>#N/A</v>
      </c>
    </row>
    <row r="3110" spans="1:4" x14ac:dyDescent="0.25">
      <c r="A3110" s="3" t="s">
        <v>23178</v>
      </c>
      <c r="B3110" s="8" t="e">
        <f>VLOOKUP(Tabla3[[#This Row],[COD . CLIENTE  ]],Tabla15[],2,FALSE)</f>
        <v>#N/A</v>
      </c>
      <c r="C3110" s="1" t="e">
        <f>VLOOKUP(Tabla3[[#This Row],[COD . CLIENTE  ]],CREDITO[],4,FALSE)</f>
        <v>#N/A</v>
      </c>
      <c r="D3110" s="1" t="e">
        <f>VLOOKUP(Tabla3[[#This Row],[COD . CLIENTE  ]],CREDITO[],6,FALSE)</f>
        <v>#N/A</v>
      </c>
    </row>
    <row r="3111" spans="1:4" x14ac:dyDescent="0.25">
      <c r="A3111" s="3" t="s">
        <v>10375</v>
      </c>
      <c r="B3111" s="8" t="str">
        <f>VLOOKUP(Tabla3[[#This Row],[COD . CLIENTE  ]],Tabla15[],2,FALSE)</f>
        <v>ROBINSON PUSE S.A.C.</v>
      </c>
      <c r="C3111" s="1" t="e">
        <f>VLOOKUP(Tabla3[[#This Row],[COD . CLIENTE  ]],CREDITO[],4,FALSE)</f>
        <v>#N/A</v>
      </c>
      <c r="D3111" s="1" t="e">
        <f>VLOOKUP(Tabla3[[#This Row],[COD . CLIENTE  ]],CREDITO[],6,FALSE)</f>
        <v>#N/A</v>
      </c>
    </row>
    <row r="3112" spans="1:4" x14ac:dyDescent="0.25">
      <c r="A3112" s="3" t="s">
        <v>11260</v>
      </c>
      <c r="B3112" s="8" t="str">
        <f>VLOOKUP(Tabla3[[#This Row],[COD . CLIENTE  ]],Tabla15[],2,FALSE)</f>
        <v>FRIOMETAL REFRIGERACION S.A.C.</v>
      </c>
      <c r="C3112" s="1" t="e">
        <f>VLOOKUP(Tabla3[[#This Row],[COD . CLIENTE  ]],CREDITO[],4,FALSE)</f>
        <v>#N/A</v>
      </c>
      <c r="D3112" s="1" t="e">
        <f>VLOOKUP(Tabla3[[#This Row],[COD . CLIENTE  ]],CREDITO[],6,FALSE)</f>
        <v>#N/A</v>
      </c>
    </row>
    <row r="3113" spans="1:4" x14ac:dyDescent="0.25">
      <c r="A3113" s="3" t="s">
        <v>6881</v>
      </c>
      <c r="B3113" s="8" t="str">
        <f>VLOOKUP(Tabla3[[#This Row],[COD . CLIENTE  ]],Tabla15[],2,FALSE)</f>
        <v>CRM RESISTENCIAS S.R.L.</v>
      </c>
      <c r="C3113" s="1" t="e">
        <f>VLOOKUP(Tabla3[[#This Row],[COD . CLIENTE  ]],CREDITO[],4,FALSE)</f>
        <v>#N/A</v>
      </c>
      <c r="D3113" s="1" t="e">
        <f>VLOOKUP(Tabla3[[#This Row],[COD . CLIENTE  ]],CREDITO[],6,FALSE)</f>
        <v>#N/A</v>
      </c>
    </row>
    <row r="3114" spans="1:4" x14ac:dyDescent="0.25">
      <c r="A3114" s="3" t="s">
        <v>6713</v>
      </c>
      <c r="B3114" s="8" t="str">
        <f>VLOOKUP(Tabla3[[#This Row],[COD . CLIENTE  ]],Tabla15[],2,FALSE)</f>
        <v>TRANSPORTES G M INTERNACIONAL S.A.C.</v>
      </c>
      <c r="C3114" s="1" t="e">
        <f>VLOOKUP(Tabla3[[#This Row],[COD . CLIENTE  ]],CREDITO[],4,FALSE)</f>
        <v>#N/A</v>
      </c>
      <c r="D3114" s="1" t="e">
        <f>VLOOKUP(Tabla3[[#This Row],[COD . CLIENTE  ]],CREDITO[],6,FALSE)</f>
        <v>#N/A</v>
      </c>
    </row>
    <row r="3115" spans="1:4" x14ac:dyDescent="0.25">
      <c r="A3115" s="3" t="s">
        <v>8579</v>
      </c>
      <c r="B3115" s="8" t="str">
        <f>VLOOKUP(Tabla3[[#This Row],[COD . CLIENTE  ]],Tabla15[],2,FALSE)</f>
        <v>HANTOF TEKPESA GROUP E.I.R.L.</v>
      </c>
      <c r="C3115" s="1" t="e">
        <f>VLOOKUP(Tabla3[[#This Row],[COD . CLIENTE  ]],CREDITO[],4,FALSE)</f>
        <v>#N/A</v>
      </c>
      <c r="D3115" s="1" t="e">
        <f>VLOOKUP(Tabla3[[#This Row],[COD . CLIENTE  ]],CREDITO[],6,FALSE)</f>
        <v>#N/A</v>
      </c>
    </row>
    <row r="3116" spans="1:4" x14ac:dyDescent="0.25">
      <c r="A3116" s="3" t="s">
        <v>8540</v>
      </c>
      <c r="B3116" s="8" t="str">
        <f>VLOOKUP(Tabla3[[#This Row],[COD . CLIENTE  ]],Tabla15[],2,FALSE)</f>
        <v>FRIOTEAM S.A.C.</v>
      </c>
      <c r="C3116" s="1" t="str">
        <f>VLOOKUP(Tabla3[[#This Row],[COD . CLIENTE  ]],CREDITO[],4,FALSE)</f>
        <v>Crédito 30 días</v>
      </c>
      <c r="D3116" s="1" t="str">
        <f>VLOOKUP(Tabla3[[#This Row],[COD . CLIENTE  ]],CREDITO[],6,FALSE)</f>
        <v>DIANA MAYORCA</v>
      </c>
    </row>
    <row r="3117" spans="1:4" x14ac:dyDescent="0.25">
      <c r="A3117" s="3" t="s">
        <v>7182</v>
      </c>
      <c r="B3117" s="8" t="str">
        <f>VLOOKUP(Tabla3[[#This Row],[COD . CLIENTE  ]],Tabla15[],2,FALSE)</f>
        <v>FRIOPACKING S.A.C.</v>
      </c>
      <c r="C3117" s="1" t="str">
        <f>VLOOKUP(Tabla3[[#This Row],[COD . CLIENTE  ]],CREDITO[],4,FALSE)</f>
        <v>Crédito 30 días</v>
      </c>
      <c r="D3117" s="1" t="str">
        <f>VLOOKUP(Tabla3[[#This Row],[COD . CLIENTE  ]],CREDITO[],6,FALSE)</f>
        <v>DIANA MAYORCA</v>
      </c>
    </row>
    <row r="3118" spans="1:4" x14ac:dyDescent="0.25">
      <c r="A3118" s="3" t="s">
        <v>7517</v>
      </c>
      <c r="B3118" s="8" t="str">
        <f>VLOOKUP(Tabla3[[#This Row],[COD . CLIENTE  ]],Tabla15[],2,FALSE)</f>
        <v>PROTERM PERU S.A.C.</v>
      </c>
      <c r="C3118" s="1" t="e">
        <f>VLOOKUP(Tabla3[[#This Row],[COD . CLIENTE  ]],CREDITO[],4,FALSE)</f>
        <v>#N/A</v>
      </c>
      <c r="D3118" s="1" t="e">
        <f>VLOOKUP(Tabla3[[#This Row],[COD . CLIENTE  ]],CREDITO[],6,FALSE)</f>
        <v>#N/A</v>
      </c>
    </row>
    <row r="3119" spans="1:4" x14ac:dyDescent="0.25">
      <c r="A3119" s="3" t="s">
        <v>9747</v>
      </c>
      <c r="B3119" s="8" t="str">
        <f>VLOOKUP(Tabla3[[#This Row],[COD . CLIENTE  ]],Tabla15[],2,FALSE)</f>
        <v>INDUSTRIA MAQUINOX E.I.R.L.</v>
      </c>
      <c r="C3119" s="1" t="e">
        <f>VLOOKUP(Tabla3[[#This Row],[COD . CLIENTE  ]],CREDITO[],4,FALSE)</f>
        <v>#N/A</v>
      </c>
      <c r="D3119" s="1" t="e">
        <f>VLOOKUP(Tabla3[[#This Row],[COD . CLIENTE  ]],CREDITO[],6,FALSE)</f>
        <v>#N/A</v>
      </c>
    </row>
    <row r="3120" spans="1:4" x14ac:dyDescent="0.25">
      <c r="A3120" s="3" t="s">
        <v>9857</v>
      </c>
      <c r="B3120" s="8" t="str">
        <f>VLOOKUP(Tabla3[[#This Row],[COD . CLIENTE  ]],Tabla15[],2,FALSE)</f>
        <v>VTECNICA S.A.C.</v>
      </c>
      <c r="C3120" s="1" t="e">
        <f>VLOOKUP(Tabla3[[#This Row],[COD . CLIENTE  ]],CREDITO[],4,FALSE)</f>
        <v>#N/A</v>
      </c>
      <c r="D3120" s="1" t="e">
        <f>VLOOKUP(Tabla3[[#This Row],[COD . CLIENTE  ]],CREDITO[],6,FALSE)</f>
        <v>#N/A</v>
      </c>
    </row>
    <row r="3121" spans="1:4" x14ac:dyDescent="0.25">
      <c r="A3121" s="3" t="s">
        <v>7935</v>
      </c>
      <c r="B3121" s="8" t="str">
        <f>VLOOKUP(Tabla3[[#This Row],[COD . CLIENTE  ]],Tabla15[],2,FALSE)</f>
        <v>MECANICOS DEL PLASTICO S.A.C.</v>
      </c>
      <c r="C3121" s="1" t="e">
        <f>VLOOKUP(Tabla3[[#This Row],[COD . CLIENTE  ]],CREDITO[],4,FALSE)</f>
        <v>#N/A</v>
      </c>
      <c r="D3121" s="1" t="e">
        <f>VLOOKUP(Tabla3[[#This Row],[COD . CLIENTE  ]],CREDITO[],6,FALSE)</f>
        <v>#N/A</v>
      </c>
    </row>
    <row r="3122" spans="1:4" x14ac:dyDescent="0.25">
      <c r="A3122" s="3" t="s">
        <v>9061</v>
      </c>
      <c r="B3122" s="8" t="str">
        <f>VLOOKUP(Tabla3[[#This Row],[COD . CLIENTE  ]],Tabla15[],2,FALSE)</f>
        <v>PROHVAC SOCIEDAD COMERCIAL DE RESPONSABILIDAD LIMI</v>
      </c>
      <c r="C3122" s="1" t="e">
        <f>VLOOKUP(Tabla3[[#This Row],[COD . CLIENTE  ]],CREDITO[],4,FALSE)</f>
        <v>#N/A</v>
      </c>
      <c r="D3122" s="1" t="e">
        <f>VLOOKUP(Tabla3[[#This Row],[COD . CLIENTE  ]],CREDITO[],6,FALSE)</f>
        <v>#N/A</v>
      </c>
    </row>
    <row r="3123" spans="1:4" x14ac:dyDescent="0.25">
      <c r="A3123" s="3" t="s">
        <v>6654</v>
      </c>
      <c r="B3123" s="8" t="str">
        <f>VLOOKUP(Tabla3[[#This Row],[COD . CLIENTE  ]],Tabla15[],2,FALSE)</f>
        <v>FRIO GLOBAL S.A.C</v>
      </c>
      <c r="C3123" s="1" t="e">
        <f>VLOOKUP(Tabla3[[#This Row],[COD . CLIENTE  ]],CREDITO[],4,FALSE)</f>
        <v>#N/A</v>
      </c>
      <c r="D3123" s="1" t="e">
        <f>VLOOKUP(Tabla3[[#This Row],[COD . CLIENTE  ]],CREDITO[],6,FALSE)</f>
        <v>#N/A</v>
      </c>
    </row>
    <row r="3124" spans="1:4" x14ac:dyDescent="0.25">
      <c r="A3124" s="3" t="s">
        <v>4044</v>
      </c>
      <c r="B3124" s="8" t="str">
        <f>VLOOKUP(Tabla3[[#This Row],[COD . CLIENTE  ]],Tabla15[],2,FALSE)</f>
        <v>PEREZ MARTINEZ JUAN CARLOS</v>
      </c>
      <c r="C3124" s="1" t="e">
        <f>VLOOKUP(Tabla3[[#This Row],[COD . CLIENTE  ]],CREDITO[],4,FALSE)</f>
        <v>#N/A</v>
      </c>
      <c r="D3124" s="1" t="e">
        <f>VLOOKUP(Tabla3[[#This Row],[COD . CLIENTE  ]],CREDITO[],6,FALSE)</f>
        <v>#N/A</v>
      </c>
    </row>
    <row r="3125" spans="1:4" x14ac:dyDescent="0.25">
      <c r="A3125" s="3" t="s">
        <v>11210</v>
      </c>
      <c r="B3125" s="8" t="str">
        <f>VLOOKUP(Tabla3[[#This Row],[COD . CLIENTE  ]],Tabla15[],2,FALSE)</f>
        <v>CONEX REFRIGERACIÓN S.A.C.</v>
      </c>
      <c r="C3125" s="1" t="e">
        <f>VLOOKUP(Tabla3[[#This Row],[COD . CLIENTE  ]],CREDITO[],4,FALSE)</f>
        <v>#N/A</v>
      </c>
      <c r="D3125" s="1" t="e">
        <f>VLOOKUP(Tabla3[[#This Row],[COD . CLIENTE  ]],CREDITO[],6,FALSE)</f>
        <v>#N/A</v>
      </c>
    </row>
    <row r="3126" spans="1:4" x14ac:dyDescent="0.25">
      <c r="A3126" s="3" t="s">
        <v>10368</v>
      </c>
      <c r="B3126" s="8" t="str">
        <f>VLOOKUP(Tabla3[[#This Row],[COD . CLIENTE  ]],Tabla15[],2,FALSE)</f>
        <v>ELECTROMECHANICAL PROJECTS AND SOLUTIONS PERU SOCI</v>
      </c>
      <c r="C3126" s="1" t="e">
        <f>VLOOKUP(Tabla3[[#This Row],[COD . CLIENTE  ]],CREDITO[],4,FALSE)</f>
        <v>#N/A</v>
      </c>
      <c r="D3126" s="1" t="e">
        <f>VLOOKUP(Tabla3[[#This Row],[COD . CLIENTE  ]],CREDITO[],6,FALSE)</f>
        <v>#N/A</v>
      </c>
    </row>
    <row r="3127" spans="1:4" x14ac:dyDescent="0.25">
      <c r="A3127" s="3" t="s">
        <v>9004</v>
      </c>
      <c r="B3127" s="8" t="str">
        <f>VLOOKUP(Tabla3[[#This Row],[COD . CLIENTE  ]],Tabla15[],2,FALSE)</f>
        <v>ASB HYDRAULIC SOCIEDAD ANONIMA CERRADA</v>
      </c>
      <c r="C3127" s="1" t="e">
        <f>VLOOKUP(Tabla3[[#This Row],[COD . CLIENTE  ]],CREDITO[],4,FALSE)</f>
        <v>#N/A</v>
      </c>
      <c r="D3127" s="1" t="e">
        <f>VLOOKUP(Tabla3[[#This Row],[COD . CLIENTE  ]],CREDITO[],6,FALSE)</f>
        <v>#N/A</v>
      </c>
    </row>
    <row r="3128" spans="1:4" x14ac:dyDescent="0.25">
      <c r="A3128" s="3" t="s">
        <v>6870</v>
      </c>
      <c r="B3128" s="8" t="str">
        <f>VLOOKUP(Tabla3[[#This Row],[COD . CLIENTE  ]],Tabla15[],2,FALSE)</f>
        <v>E.S.G. R &amp; R SERVICE S.R.L.</v>
      </c>
      <c r="C3128" s="1" t="e">
        <f>VLOOKUP(Tabla3[[#This Row],[COD . CLIENTE  ]],CREDITO[],4,FALSE)</f>
        <v>#N/A</v>
      </c>
      <c r="D3128" s="1" t="e">
        <f>VLOOKUP(Tabla3[[#This Row],[COD . CLIENTE  ]],CREDITO[],6,FALSE)</f>
        <v>#N/A</v>
      </c>
    </row>
    <row r="3129" spans="1:4" x14ac:dyDescent="0.25">
      <c r="A3129" s="3" t="s">
        <v>7778</v>
      </c>
      <c r="B3129" s="8" t="str">
        <f>VLOOKUP(Tabla3[[#This Row],[COD . CLIENTE  ]],Tabla15[],2,FALSE)</f>
        <v>M Y W AIR COLD PERU S.A.C.</v>
      </c>
      <c r="C3129" s="1" t="e">
        <f>VLOOKUP(Tabla3[[#This Row],[COD . CLIENTE  ]],CREDITO[],4,FALSE)</f>
        <v>#N/A</v>
      </c>
      <c r="D3129" s="1" t="e">
        <f>VLOOKUP(Tabla3[[#This Row],[COD . CLIENTE  ]],CREDITO[],6,FALSE)</f>
        <v>#N/A</v>
      </c>
    </row>
    <row r="3130" spans="1:4" x14ac:dyDescent="0.25">
      <c r="A3130" s="3" t="s">
        <v>6133</v>
      </c>
      <c r="B3130" s="8" t="str">
        <f>VLOOKUP(Tabla3[[#This Row],[COD . CLIENTE  ]],Tabla15[],2,FALSE)</f>
        <v>FRIGORIFICO CAMAL SAN PEDRO S.A.C.</v>
      </c>
      <c r="C3130" s="1" t="e">
        <f>VLOOKUP(Tabla3[[#This Row],[COD . CLIENTE  ]],CREDITO[],4,FALSE)</f>
        <v>#N/A</v>
      </c>
      <c r="D3130" s="1" t="e">
        <f>VLOOKUP(Tabla3[[#This Row],[COD . CLIENTE  ]],CREDITO[],6,FALSE)</f>
        <v>#N/A</v>
      </c>
    </row>
    <row r="3131" spans="1:4" x14ac:dyDescent="0.25">
      <c r="A3131" s="3" t="s">
        <v>5130</v>
      </c>
      <c r="B3131" s="8" t="str">
        <f>VLOOKUP(Tabla3[[#This Row],[COD . CLIENTE  ]],Tabla15[],2,FALSE)</f>
        <v>CHAMBI VILLALBA JOSE ANTONIO</v>
      </c>
      <c r="C3131" s="1" t="e">
        <f>VLOOKUP(Tabla3[[#This Row],[COD . CLIENTE  ]],CREDITO[],4,FALSE)</f>
        <v>#N/A</v>
      </c>
      <c r="D3131" s="1" t="e">
        <f>VLOOKUP(Tabla3[[#This Row],[COD . CLIENTE  ]],CREDITO[],6,FALSE)</f>
        <v>#N/A</v>
      </c>
    </row>
    <row r="3132" spans="1:4" x14ac:dyDescent="0.25">
      <c r="A3132" s="3" t="s">
        <v>23179</v>
      </c>
      <c r="B3132" s="8" t="e">
        <f>VLOOKUP(Tabla3[[#This Row],[COD . CLIENTE  ]],Tabla15[],2,FALSE)</f>
        <v>#N/A</v>
      </c>
      <c r="C3132" s="1" t="e">
        <f>VLOOKUP(Tabla3[[#This Row],[COD . CLIENTE  ]],CREDITO[],4,FALSE)</f>
        <v>#N/A</v>
      </c>
      <c r="D3132" s="1" t="e">
        <f>VLOOKUP(Tabla3[[#This Row],[COD . CLIENTE  ]],CREDITO[],6,FALSE)</f>
        <v>#N/A</v>
      </c>
    </row>
    <row r="3133" spans="1:4" x14ac:dyDescent="0.25">
      <c r="A3133" s="3" t="s">
        <v>21786</v>
      </c>
      <c r="B3133" s="8" t="str">
        <f>VLOOKUP(Tabla3[[#This Row],[COD . CLIENTE  ]],Tabla15[],2,FALSE)</f>
        <v>LLERENA RODRIGUEZ CARLOS MOISES</v>
      </c>
      <c r="C3133" s="1" t="e">
        <f>VLOOKUP(Tabla3[[#This Row],[COD . CLIENTE  ]],CREDITO[],4,FALSE)</f>
        <v>#N/A</v>
      </c>
      <c r="D3133" s="1" t="e">
        <f>VLOOKUP(Tabla3[[#This Row],[COD . CLIENTE  ]],CREDITO[],6,FALSE)</f>
        <v>#N/A</v>
      </c>
    </row>
    <row r="3134" spans="1:4" x14ac:dyDescent="0.25">
      <c r="A3134" s="3" t="s">
        <v>8264</v>
      </c>
      <c r="B3134" s="8" t="str">
        <f>VLOOKUP(Tabla3[[#This Row],[COD . CLIENTE  ]],Tabla15[],2,FALSE)</f>
        <v>FROM COLD SYSTEM SERVICE SAC</v>
      </c>
      <c r="C3134" s="1" t="e">
        <f>VLOOKUP(Tabla3[[#This Row],[COD . CLIENTE  ]],CREDITO[],4,FALSE)</f>
        <v>#N/A</v>
      </c>
      <c r="D3134" s="1" t="e">
        <f>VLOOKUP(Tabla3[[#This Row],[COD . CLIENTE  ]],CREDITO[],6,FALSE)</f>
        <v>#N/A</v>
      </c>
    </row>
    <row r="3135" spans="1:4" x14ac:dyDescent="0.25">
      <c r="A3135" s="3" t="s">
        <v>10494</v>
      </c>
      <c r="B3135" s="8" t="str">
        <f>VLOOKUP(Tabla3[[#This Row],[COD . CLIENTE  ]],Tabla15[],2,FALSE)</f>
        <v>CORPORACION VERANT S.A.C.</v>
      </c>
      <c r="C3135" s="1" t="e">
        <f>VLOOKUP(Tabla3[[#This Row],[COD . CLIENTE  ]],CREDITO[],4,FALSE)</f>
        <v>#N/A</v>
      </c>
      <c r="D3135" s="1" t="e">
        <f>VLOOKUP(Tabla3[[#This Row],[COD . CLIENTE  ]],CREDITO[],6,FALSE)</f>
        <v>#N/A</v>
      </c>
    </row>
    <row r="3136" spans="1:4" x14ac:dyDescent="0.25">
      <c r="A3136" s="3" t="s">
        <v>6504</v>
      </c>
      <c r="B3136" s="8" t="str">
        <f>VLOOKUP(Tabla3[[#This Row],[COD . CLIENTE  ]],Tabla15[],2,FALSE)</f>
        <v>HYPATIA S.A.</v>
      </c>
      <c r="C3136" s="1" t="e">
        <f>VLOOKUP(Tabla3[[#This Row],[COD . CLIENTE  ]],CREDITO[],4,FALSE)</f>
        <v>#N/A</v>
      </c>
      <c r="D3136" s="1" t="e">
        <f>VLOOKUP(Tabla3[[#This Row],[COD . CLIENTE  ]],CREDITO[],6,FALSE)</f>
        <v>#N/A</v>
      </c>
    </row>
    <row r="3137" spans="1:4" x14ac:dyDescent="0.25">
      <c r="A3137" s="3" t="s">
        <v>6316</v>
      </c>
      <c r="B3137" s="8" t="str">
        <f>VLOOKUP(Tabla3[[#This Row],[COD . CLIENTE  ]],Tabla15[],2,FALSE)</f>
        <v>CAMAL FRIGORIFICO LURIN SAC</v>
      </c>
      <c r="C3137" s="1" t="e">
        <f>VLOOKUP(Tabla3[[#This Row],[COD . CLIENTE  ]],CREDITO[],4,FALSE)</f>
        <v>#N/A</v>
      </c>
      <c r="D3137" s="1" t="e">
        <f>VLOOKUP(Tabla3[[#This Row],[COD . CLIENTE  ]],CREDITO[],6,FALSE)</f>
        <v>#N/A</v>
      </c>
    </row>
    <row r="3138" spans="1:4" x14ac:dyDescent="0.25">
      <c r="A3138" s="3" t="s">
        <v>8968</v>
      </c>
      <c r="B3138" s="8" t="str">
        <f>VLOOKUP(Tabla3[[#This Row],[COD . CLIENTE  ]],Tabla15[],2,FALSE)</f>
        <v>COMERCIAL REFRIGERACION PERU S.A.C.</v>
      </c>
      <c r="C3138" s="1" t="str">
        <f>VLOOKUP(Tabla3[[#This Row],[COD . CLIENTE  ]],CREDITO[],4,FALSE)</f>
        <v>Crédito 30 días</v>
      </c>
      <c r="D3138" s="1" t="str">
        <f>VLOOKUP(Tabla3[[#This Row],[COD . CLIENTE  ]],CREDITO[],6,FALSE)</f>
        <v>Alexandra Paredes</v>
      </c>
    </row>
    <row r="3139" spans="1:4" x14ac:dyDescent="0.25">
      <c r="A3139" s="3" t="s">
        <v>8968</v>
      </c>
      <c r="B3139" s="8" t="str">
        <f>VLOOKUP(Tabla3[[#This Row],[COD . CLIENTE  ]],Tabla15[],2,FALSE)</f>
        <v>COMERCIAL REFRIGERACION PERU S.A.C.</v>
      </c>
      <c r="C3139" s="1" t="str">
        <f>VLOOKUP(Tabla3[[#This Row],[COD . CLIENTE  ]],CREDITO[],4,FALSE)</f>
        <v>Crédito 30 días</v>
      </c>
      <c r="D3139" s="1" t="str">
        <f>VLOOKUP(Tabla3[[#This Row],[COD . CLIENTE  ]],CREDITO[],6,FALSE)</f>
        <v>Alexandra Paredes</v>
      </c>
    </row>
    <row r="3140" spans="1:4" x14ac:dyDescent="0.25">
      <c r="A3140" s="3" t="s">
        <v>23175</v>
      </c>
      <c r="B3140" s="8" t="e">
        <f>VLOOKUP(Tabla3[[#This Row],[COD . CLIENTE  ]],Tabla15[],2,FALSE)</f>
        <v>#N/A</v>
      </c>
      <c r="C3140" s="1" t="e">
        <f>VLOOKUP(Tabla3[[#This Row],[COD . CLIENTE  ]],CREDITO[],4,FALSE)</f>
        <v>#N/A</v>
      </c>
      <c r="D3140" s="1" t="e">
        <f>VLOOKUP(Tabla3[[#This Row],[COD . CLIENTE  ]],CREDITO[],6,FALSE)</f>
        <v>#N/A</v>
      </c>
    </row>
    <row r="3141" spans="1:4" x14ac:dyDescent="0.25">
      <c r="A3141" s="3" t="s">
        <v>4642</v>
      </c>
      <c r="B3141" s="8" t="str">
        <f>VLOOKUP(Tabla3[[#This Row],[COD . CLIENTE  ]],Tabla15[],2,FALSE)</f>
        <v>CHERO AYASTA JOSE RAFAEL</v>
      </c>
      <c r="C3141" s="1" t="e">
        <f>VLOOKUP(Tabla3[[#This Row],[COD . CLIENTE  ]],CREDITO[],4,FALSE)</f>
        <v>#N/A</v>
      </c>
      <c r="D3141" s="1" t="e">
        <f>VLOOKUP(Tabla3[[#This Row],[COD . CLIENTE  ]],CREDITO[],6,FALSE)</f>
        <v>#N/A</v>
      </c>
    </row>
    <row r="3142" spans="1:4" x14ac:dyDescent="0.25">
      <c r="A3142" s="3" t="s">
        <v>8264</v>
      </c>
      <c r="B3142" s="8" t="str">
        <f>VLOOKUP(Tabla3[[#This Row],[COD . CLIENTE  ]],Tabla15[],2,FALSE)</f>
        <v>FROM COLD SYSTEM SERVICE SAC</v>
      </c>
      <c r="C3142" s="1" t="e">
        <f>VLOOKUP(Tabla3[[#This Row],[COD . CLIENTE  ]],CREDITO[],4,FALSE)</f>
        <v>#N/A</v>
      </c>
      <c r="D3142" s="1" t="e">
        <f>VLOOKUP(Tabla3[[#This Row],[COD . CLIENTE  ]],CREDITO[],6,FALSE)</f>
        <v>#N/A</v>
      </c>
    </row>
    <row r="3143" spans="1:4" x14ac:dyDescent="0.25">
      <c r="A3143" s="3" t="s">
        <v>23180</v>
      </c>
      <c r="B3143" s="8" t="e">
        <f>VLOOKUP(Tabla3[[#This Row],[COD . CLIENTE  ]],Tabla15[],2,FALSE)</f>
        <v>#N/A</v>
      </c>
      <c r="C3143" s="1" t="e">
        <f>VLOOKUP(Tabla3[[#This Row],[COD . CLIENTE  ]],CREDITO[],4,FALSE)</f>
        <v>#N/A</v>
      </c>
      <c r="D3143" s="1" t="e">
        <f>VLOOKUP(Tabla3[[#This Row],[COD . CLIENTE  ]],CREDITO[],6,FALSE)</f>
        <v>#N/A</v>
      </c>
    </row>
    <row r="3144" spans="1:4" x14ac:dyDescent="0.25">
      <c r="A3144" s="3" t="s">
        <v>10924</v>
      </c>
      <c r="B3144" s="8" t="str">
        <f>VLOOKUP(Tabla3[[#This Row],[COD . CLIENTE  ]],Tabla15[],2,FALSE)</f>
        <v>A &amp; R INGENIERIA Y SOLUCIONES INDUSTRIALES SAC</v>
      </c>
      <c r="C3144" s="1" t="e">
        <f>VLOOKUP(Tabla3[[#This Row],[COD . CLIENTE  ]],CREDITO[],4,FALSE)</f>
        <v>#N/A</v>
      </c>
      <c r="D3144" s="1" t="e">
        <f>VLOOKUP(Tabla3[[#This Row],[COD . CLIENTE  ]],CREDITO[],6,FALSE)</f>
        <v>#N/A</v>
      </c>
    </row>
    <row r="3145" spans="1:4" x14ac:dyDescent="0.25">
      <c r="A3145" s="3" t="s">
        <v>11204</v>
      </c>
      <c r="B3145" s="8" t="str">
        <f>VLOOKUP(Tabla3[[#This Row],[COD . CLIENTE  ]],Tabla15[],2,FALSE)</f>
        <v>M Y S IMPORTACIONES TODAS S.A.C.</v>
      </c>
      <c r="C3145" s="1" t="e">
        <f>VLOOKUP(Tabla3[[#This Row],[COD . CLIENTE  ]],CREDITO[],4,FALSE)</f>
        <v>#N/A</v>
      </c>
      <c r="D3145" s="1" t="e">
        <f>VLOOKUP(Tabla3[[#This Row],[COD . CLIENTE  ]],CREDITO[],6,FALSE)</f>
        <v>#N/A</v>
      </c>
    </row>
    <row r="3146" spans="1:4" x14ac:dyDescent="0.25">
      <c r="A3146" s="3" t="s">
        <v>5861</v>
      </c>
      <c r="B3146" s="8" t="str">
        <f>VLOOKUP(Tabla3[[#This Row],[COD . CLIENTE  ]],Tabla15[],2,FALSE)</f>
        <v>ISOLTECH S.A.C.</v>
      </c>
      <c r="C3146" s="1" t="e">
        <f>VLOOKUP(Tabla3[[#This Row],[COD . CLIENTE  ]],CREDITO[],4,FALSE)</f>
        <v>#N/A</v>
      </c>
      <c r="D3146" s="1" t="e">
        <f>VLOOKUP(Tabla3[[#This Row],[COD . CLIENTE  ]],CREDITO[],6,FALSE)</f>
        <v>#N/A</v>
      </c>
    </row>
    <row r="3147" spans="1:4" x14ac:dyDescent="0.25">
      <c r="A3147" s="3" t="s">
        <v>21786</v>
      </c>
      <c r="B3147" s="8" t="str">
        <f>VLOOKUP(Tabla3[[#This Row],[COD . CLIENTE  ]],Tabla15[],2,FALSE)</f>
        <v>LLERENA RODRIGUEZ CARLOS MOISES</v>
      </c>
      <c r="C3147" s="1" t="e">
        <f>VLOOKUP(Tabla3[[#This Row],[COD . CLIENTE  ]],CREDITO[],4,FALSE)</f>
        <v>#N/A</v>
      </c>
      <c r="D3147" s="1" t="e">
        <f>VLOOKUP(Tabla3[[#This Row],[COD . CLIENTE  ]],CREDITO[],6,FALSE)</f>
        <v>#N/A</v>
      </c>
    </row>
    <row r="3148" spans="1:4" x14ac:dyDescent="0.25">
      <c r="A3148" s="3" t="s">
        <v>11210</v>
      </c>
      <c r="B3148" s="8" t="str">
        <f>VLOOKUP(Tabla3[[#This Row],[COD . CLIENTE  ]],Tabla15[],2,FALSE)</f>
        <v>CONEX REFRIGERACIÓN S.A.C.</v>
      </c>
      <c r="C3148" s="1" t="e">
        <f>VLOOKUP(Tabla3[[#This Row],[COD . CLIENTE  ]],CREDITO[],4,FALSE)</f>
        <v>#N/A</v>
      </c>
      <c r="D3148" s="1" t="e">
        <f>VLOOKUP(Tabla3[[#This Row],[COD . CLIENTE  ]],CREDITO[],6,FALSE)</f>
        <v>#N/A</v>
      </c>
    </row>
    <row r="3149" spans="1:4" x14ac:dyDescent="0.25">
      <c r="A3149" s="3" t="s">
        <v>9303</v>
      </c>
      <c r="B3149" s="8" t="str">
        <f>VLOOKUP(Tabla3[[#This Row],[COD . CLIENTE  ]],Tabla15[],2,FALSE)</f>
        <v>DAIKIN AIRCONDITIONING PERU S.A.C.</v>
      </c>
      <c r="C3149" s="1" t="str">
        <f>VLOOKUP(Tabla3[[#This Row],[COD . CLIENTE  ]],CREDITO[],4,FALSE)</f>
        <v>CREDITO 8 DIAS</v>
      </c>
      <c r="D3149" s="1" t="str">
        <f>VLOOKUP(Tabla3[[#This Row],[COD . CLIENTE  ]],CREDITO[],6,FALSE)</f>
        <v>PIER DE LA CRUZ</v>
      </c>
    </row>
    <row r="3150" spans="1:4" x14ac:dyDescent="0.25">
      <c r="A3150" s="3" t="s">
        <v>9735</v>
      </c>
      <c r="B3150" s="8" t="str">
        <f>VLOOKUP(Tabla3[[#This Row],[COD . CLIENTE  ]],Tabla15[],2,FALSE)</f>
        <v>COLD SOLUTION S.A.C.</v>
      </c>
      <c r="C3150" s="1" t="e">
        <f>VLOOKUP(Tabla3[[#This Row],[COD . CLIENTE  ]],CREDITO[],4,FALSE)</f>
        <v>#N/A</v>
      </c>
      <c r="D3150" s="1" t="e">
        <f>VLOOKUP(Tabla3[[#This Row],[COD . CLIENTE  ]],CREDITO[],6,FALSE)</f>
        <v>#N/A</v>
      </c>
    </row>
    <row r="3151" spans="1:4" x14ac:dyDescent="0.25">
      <c r="A3151" s="3" t="s">
        <v>11210</v>
      </c>
      <c r="B3151" s="8" t="str">
        <f>VLOOKUP(Tabla3[[#This Row],[COD . CLIENTE  ]],Tabla15[],2,FALSE)</f>
        <v>CONEX REFRIGERACIÓN S.A.C.</v>
      </c>
      <c r="C3151" s="1" t="e">
        <f>VLOOKUP(Tabla3[[#This Row],[COD . CLIENTE  ]],CREDITO[],4,FALSE)</f>
        <v>#N/A</v>
      </c>
      <c r="D3151" s="1" t="e">
        <f>VLOOKUP(Tabla3[[#This Row],[COD . CLIENTE  ]],CREDITO[],6,FALSE)</f>
        <v>#N/A</v>
      </c>
    </row>
    <row r="3152" spans="1:4" x14ac:dyDescent="0.25">
      <c r="A3152" s="3" t="s">
        <v>11250</v>
      </c>
      <c r="B3152" s="8" t="str">
        <f>VLOOKUP(Tabla3[[#This Row],[COD . CLIENTE  ]],Tabla15[],2,FALSE)</f>
        <v>MEGACOOL PERU S.A.C.</v>
      </c>
      <c r="C3152" s="1" t="e">
        <f>VLOOKUP(Tabla3[[#This Row],[COD . CLIENTE  ]],CREDITO[],4,FALSE)</f>
        <v>#N/A</v>
      </c>
      <c r="D3152" s="1" t="e">
        <f>VLOOKUP(Tabla3[[#This Row],[COD . CLIENTE  ]],CREDITO[],6,FALSE)</f>
        <v>#N/A</v>
      </c>
    </row>
    <row r="3153" spans="1:4" x14ac:dyDescent="0.25">
      <c r="A3153" s="3" t="s">
        <v>10951</v>
      </c>
      <c r="B3153" s="8" t="str">
        <f>VLOOKUP(Tabla3[[#This Row],[COD . CLIENTE  ]],Tabla15[],2,FALSE)</f>
        <v>MASTER SERVICE RD S.A.C</v>
      </c>
      <c r="C3153" s="1" t="e">
        <f>VLOOKUP(Tabla3[[#This Row],[COD . CLIENTE  ]],CREDITO[],4,FALSE)</f>
        <v>#N/A</v>
      </c>
      <c r="D3153" s="1" t="e">
        <f>VLOOKUP(Tabla3[[#This Row],[COD . CLIENTE  ]],CREDITO[],6,FALSE)</f>
        <v>#N/A</v>
      </c>
    </row>
    <row r="3154" spans="1:4" x14ac:dyDescent="0.25">
      <c r="A3154" s="3" t="s">
        <v>7435</v>
      </c>
      <c r="B3154" s="8" t="str">
        <f>VLOOKUP(Tabla3[[#This Row],[COD . CLIENTE  ]],Tabla15[],2,FALSE)</f>
        <v>ASAP CONSULTING GROUP S.A.C.</v>
      </c>
      <c r="C3154" s="1" t="e">
        <f>VLOOKUP(Tabla3[[#This Row],[COD . CLIENTE  ]],CREDITO[],4,FALSE)</f>
        <v>#N/A</v>
      </c>
      <c r="D3154" s="1" t="e">
        <f>VLOOKUP(Tabla3[[#This Row],[COD . CLIENTE  ]],CREDITO[],6,FALSE)</f>
        <v>#N/A</v>
      </c>
    </row>
    <row r="3155" spans="1:4" x14ac:dyDescent="0.25">
      <c r="A3155" s="3" t="s">
        <v>23181</v>
      </c>
      <c r="B3155" s="8" t="e">
        <f>VLOOKUP(Tabla3[[#This Row],[COD . CLIENTE  ]],Tabla15[],2,FALSE)</f>
        <v>#N/A</v>
      </c>
      <c r="C3155" s="1" t="e">
        <f>VLOOKUP(Tabla3[[#This Row],[COD . CLIENTE  ]],CREDITO[],4,FALSE)</f>
        <v>#N/A</v>
      </c>
      <c r="D3155" s="1" t="e">
        <f>VLOOKUP(Tabla3[[#This Row],[COD . CLIENTE  ]],CREDITO[],6,FALSE)</f>
        <v>#N/A</v>
      </c>
    </row>
    <row r="3156" spans="1:4" x14ac:dyDescent="0.25">
      <c r="A3156" s="3" t="s">
        <v>7119</v>
      </c>
      <c r="B3156" s="8" t="str">
        <f>VLOOKUP(Tabla3[[#This Row],[COD . CLIENTE  ]],Tabla15[],2,FALSE)</f>
        <v>DONDE WALTER S.A.C.</v>
      </c>
      <c r="C3156" s="1" t="e">
        <f>VLOOKUP(Tabla3[[#This Row],[COD . CLIENTE  ]],CREDITO[],4,FALSE)</f>
        <v>#N/A</v>
      </c>
      <c r="D3156" s="1" t="e">
        <f>VLOOKUP(Tabla3[[#This Row],[COD . CLIENTE  ]],CREDITO[],6,FALSE)</f>
        <v>#N/A</v>
      </c>
    </row>
    <row r="3157" spans="1:4" x14ac:dyDescent="0.25">
      <c r="A3157" s="3" t="s">
        <v>7119</v>
      </c>
      <c r="B3157" s="8" t="str">
        <f>VLOOKUP(Tabla3[[#This Row],[COD . CLIENTE  ]],Tabla15[],2,FALSE)</f>
        <v>DONDE WALTER S.A.C.</v>
      </c>
      <c r="C3157" s="1" t="e">
        <f>VLOOKUP(Tabla3[[#This Row],[COD . CLIENTE  ]],CREDITO[],4,FALSE)</f>
        <v>#N/A</v>
      </c>
      <c r="D3157" s="1" t="e">
        <f>VLOOKUP(Tabla3[[#This Row],[COD . CLIENTE  ]],CREDITO[],6,FALSE)</f>
        <v>#N/A</v>
      </c>
    </row>
    <row r="3158" spans="1:4" x14ac:dyDescent="0.25">
      <c r="A3158" s="3" t="s">
        <v>8012</v>
      </c>
      <c r="B3158" s="8" t="str">
        <f>VLOOKUP(Tabla3[[#This Row],[COD . CLIENTE  ]],Tabla15[],2,FALSE)</f>
        <v>MEGA FRIO DEZA S.A.C.</v>
      </c>
      <c r="C3158" s="1" t="e">
        <f>VLOOKUP(Tabla3[[#This Row],[COD . CLIENTE  ]],CREDITO[],4,FALSE)</f>
        <v>#N/A</v>
      </c>
      <c r="D3158" s="1" t="e">
        <f>VLOOKUP(Tabla3[[#This Row],[COD . CLIENTE  ]],CREDITO[],6,FALSE)</f>
        <v>#N/A</v>
      </c>
    </row>
    <row r="3159" spans="1:4" x14ac:dyDescent="0.25">
      <c r="A3159" s="3" t="s">
        <v>8968</v>
      </c>
      <c r="B3159" s="8" t="str">
        <f>VLOOKUP(Tabla3[[#This Row],[COD . CLIENTE  ]],Tabla15[],2,FALSE)</f>
        <v>COMERCIAL REFRIGERACION PERU S.A.C.</v>
      </c>
      <c r="C3159" s="1" t="str">
        <f>VLOOKUP(Tabla3[[#This Row],[COD . CLIENTE  ]],CREDITO[],4,FALSE)</f>
        <v>Crédito 30 días</v>
      </c>
      <c r="D3159" s="1" t="str">
        <f>VLOOKUP(Tabla3[[#This Row],[COD . CLIENTE  ]],CREDITO[],6,FALSE)</f>
        <v>Alexandra Paredes</v>
      </c>
    </row>
    <row r="3160" spans="1:4" x14ac:dyDescent="0.25">
      <c r="A3160" s="3" t="s">
        <v>8968</v>
      </c>
      <c r="B3160" s="8" t="str">
        <f>VLOOKUP(Tabla3[[#This Row],[COD . CLIENTE  ]],Tabla15[],2,FALSE)</f>
        <v>COMERCIAL REFRIGERACION PERU S.A.C.</v>
      </c>
      <c r="C3160" s="1" t="str">
        <f>VLOOKUP(Tabla3[[#This Row],[COD . CLIENTE  ]],CREDITO[],4,FALSE)</f>
        <v>Crédito 30 días</v>
      </c>
      <c r="D3160" s="1" t="str">
        <f>VLOOKUP(Tabla3[[#This Row],[COD . CLIENTE  ]],CREDITO[],6,FALSE)</f>
        <v>Alexandra Paredes</v>
      </c>
    </row>
    <row r="3161" spans="1:4" x14ac:dyDescent="0.25">
      <c r="A3161" s="3" t="s">
        <v>21786</v>
      </c>
      <c r="B3161" s="8" t="str">
        <f>VLOOKUP(Tabla3[[#This Row],[COD . CLIENTE  ]],Tabla15[],2,FALSE)</f>
        <v>LLERENA RODRIGUEZ CARLOS MOISES</v>
      </c>
      <c r="C3161" s="1" t="e">
        <f>VLOOKUP(Tabla3[[#This Row],[COD . CLIENTE  ]],CREDITO[],4,FALSE)</f>
        <v>#N/A</v>
      </c>
      <c r="D3161" s="1" t="e">
        <f>VLOOKUP(Tabla3[[#This Row],[COD . CLIENTE  ]],CREDITO[],6,FALSE)</f>
        <v>#N/A</v>
      </c>
    </row>
    <row r="3162" spans="1:4" x14ac:dyDescent="0.25">
      <c r="A3162" s="3" t="s">
        <v>5861</v>
      </c>
      <c r="B3162" s="8" t="str">
        <f>VLOOKUP(Tabla3[[#This Row],[COD . CLIENTE  ]],Tabla15[],2,FALSE)</f>
        <v>ISOLTECH S.A.C.</v>
      </c>
      <c r="C3162" s="1" t="e">
        <f>VLOOKUP(Tabla3[[#This Row],[COD . CLIENTE  ]],CREDITO[],4,FALSE)</f>
        <v>#N/A</v>
      </c>
      <c r="D3162" s="1" t="e">
        <f>VLOOKUP(Tabla3[[#This Row],[COD . CLIENTE  ]],CREDITO[],6,FALSE)</f>
        <v>#N/A</v>
      </c>
    </row>
    <row r="3163" spans="1:4" x14ac:dyDescent="0.25">
      <c r="A3163" s="3" t="s">
        <v>11204</v>
      </c>
      <c r="B3163" s="8" t="str">
        <f>VLOOKUP(Tabla3[[#This Row],[COD . CLIENTE  ]],Tabla15[],2,FALSE)</f>
        <v>M Y S IMPORTACIONES TODAS S.A.C.</v>
      </c>
      <c r="C3163" s="1" t="e">
        <f>VLOOKUP(Tabla3[[#This Row],[COD . CLIENTE  ]],CREDITO[],4,FALSE)</f>
        <v>#N/A</v>
      </c>
      <c r="D3163" s="1" t="e">
        <f>VLOOKUP(Tabla3[[#This Row],[COD . CLIENTE  ]],CREDITO[],6,FALSE)</f>
        <v>#N/A</v>
      </c>
    </row>
    <row r="3164" spans="1:4" x14ac:dyDescent="0.25">
      <c r="A3164" s="3" t="s">
        <v>10924</v>
      </c>
      <c r="B3164" s="8" t="str">
        <f>VLOOKUP(Tabla3[[#This Row],[COD . CLIENTE  ]],Tabla15[],2,FALSE)</f>
        <v>A &amp; R INGENIERIA Y SOLUCIONES INDUSTRIALES SAC</v>
      </c>
      <c r="C3164" s="1" t="e">
        <f>VLOOKUP(Tabla3[[#This Row],[COD . CLIENTE  ]],CREDITO[],4,FALSE)</f>
        <v>#N/A</v>
      </c>
      <c r="D3164" s="1" t="e">
        <f>VLOOKUP(Tabla3[[#This Row],[COD . CLIENTE  ]],CREDITO[],6,FALSE)</f>
        <v>#N/A</v>
      </c>
    </row>
    <row r="3165" spans="1:4" x14ac:dyDescent="0.25">
      <c r="A3165" s="3" t="s">
        <v>23180</v>
      </c>
      <c r="B3165" s="8" t="e">
        <f>VLOOKUP(Tabla3[[#This Row],[COD . CLIENTE  ]],Tabla15[],2,FALSE)</f>
        <v>#N/A</v>
      </c>
      <c r="C3165" s="1" t="e">
        <f>VLOOKUP(Tabla3[[#This Row],[COD . CLIENTE  ]],CREDITO[],4,FALSE)</f>
        <v>#N/A</v>
      </c>
      <c r="D3165" s="1" t="e">
        <f>VLOOKUP(Tabla3[[#This Row],[COD . CLIENTE  ]],CREDITO[],6,FALSE)</f>
        <v>#N/A</v>
      </c>
    </row>
    <row r="3166" spans="1:4" x14ac:dyDescent="0.25">
      <c r="A3166" s="3" t="s">
        <v>8264</v>
      </c>
      <c r="B3166" s="8" t="str">
        <f>VLOOKUP(Tabla3[[#This Row],[COD . CLIENTE  ]],Tabla15[],2,FALSE)</f>
        <v>FROM COLD SYSTEM SERVICE SAC</v>
      </c>
      <c r="C3166" s="1" t="e">
        <f>VLOOKUP(Tabla3[[#This Row],[COD . CLIENTE  ]],CREDITO[],4,FALSE)</f>
        <v>#N/A</v>
      </c>
      <c r="D3166" s="1" t="e">
        <f>VLOOKUP(Tabla3[[#This Row],[COD . CLIENTE  ]],CREDITO[],6,FALSE)</f>
        <v>#N/A</v>
      </c>
    </row>
    <row r="3167" spans="1:4" x14ac:dyDescent="0.25">
      <c r="A3167" s="3" t="s">
        <v>4642</v>
      </c>
      <c r="B3167" s="8" t="str">
        <f>VLOOKUP(Tabla3[[#This Row],[COD . CLIENTE  ]],Tabla15[],2,FALSE)</f>
        <v>CHERO AYASTA JOSE RAFAEL</v>
      </c>
      <c r="C3167" s="1" t="e">
        <f>VLOOKUP(Tabla3[[#This Row],[COD . CLIENTE  ]],CREDITO[],4,FALSE)</f>
        <v>#N/A</v>
      </c>
      <c r="D3167" s="1" t="e">
        <f>VLOOKUP(Tabla3[[#This Row],[COD . CLIENTE  ]],CREDITO[],6,FALSE)</f>
        <v>#N/A</v>
      </c>
    </row>
    <row r="3168" spans="1:4" x14ac:dyDescent="0.25">
      <c r="A3168" s="3" t="s">
        <v>23175</v>
      </c>
      <c r="B3168" s="8" t="e">
        <f>VLOOKUP(Tabla3[[#This Row],[COD . CLIENTE  ]],Tabla15[],2,FALSE)</f>
        <v>#N/A</v>
      </c>
      <c r="C3168" s="1" t="e">
        <f>VLOOKUP(Tabla3[[#This Row],[COD . CLIENTE  ]],CREDITO[],4,FALSE)</f>
        <v>#N/A</v>
      </c>
      <c r="D3168" s="1" t="e">
        <f>VLOOKUP(Tabla3[[#This Row],[COD . CLIENTE  ]],CREDITO[],6,FALSE)</f>
        <v>#N/A</v>
      </c>
    </row>
    <row r="3169" spans="1:4" x14ac:dyDescent="0.25">
      <c r="A3169" s="3" t="s">
        <v>6316</v>
      </c>
      <c r="B3169" s="8" t="str">
        <f>VLOOKUP(Tabla3[[#This Row],[COD . CLIENTE  ]],Tabla15[],2,FALSE)</f>
        <v>CAMAL FRIGORIFICO LURIN SAC</v>
      </c>
      <c r="C3169" s="1" t="e">
        <f>VLOOKUP(Tabla3[[#This Row],[COD . CLIENTE  ]],CREDITO[],4,FALSE)</f>
        <v>#N/A</v>
      </c>
      <c r="D3169" s="1" t="e">
        <f>VLOOKUP(Tabla3[[#This Row],[COD . CLIENTE  ]],CREDITO[],6,FALSE)</f>
        <v>#N/A</v>
      </c>
    </row>
    <row r="3170" spans="1:4" x14ac:dyDescent="0.25">
      <c r="A3170" s="3" t="s">
        <v>6504</v>
      </c>
      <c r="B3170" s="8" t="str">
        <f>VLOOKUP(Tabla3[[#This Row],[COD . CLIENTE  ]],Tabla15[],2,FALSE)</f>
        <v>HYPATIA S.A.</v>
      </c>
      <c r="C3170" s="1" t="e">
        <f>VLOOKUP(Tabla3[[#This Row],[COD . CLIENTE  ]],CREDITO[],4,FALSE)</f>
        <v>#N/A</v>
      </c>
      <c r="D3170" s="1" t="e">
        <f>VLOOKUP(Tabla3[[#This Row],[COD . CLIENTE  ]],CREDITO[],6,FALSE)</f>
        <v>#N/A</v>
      </c>
    </row>
    <row r="3171" spans="1:4" x14ac:dyDescent="0.25">
      <c r="A3171" s="3" t="s">
        <v>10494</v>
      </c>
      <c r="B3171" s="8" t="str">
        <f>VLOOKUP(Tabla3[[#This Row],[COD . CLIENTE  ]],Tabla15[],2,FALSE)</f>
        <v>CORPORACION VERANT S.A.C.</v>
      </c>
      <c r="C3171" s="1" t="e">
        <f>VLOOKUP(Tabla3[[#This Row],[COD . CLIENTE  ]],CREDITO[],4,FALSE)</f>
        <v>#N/A</v>
      </c>
      <c r="D3171" s="1" t="e">
        <f>VLOOKUP(Tabla3[[#This Row],[COD . CLIENTE  ]],CREDITO[],6,FALSE)</f>
        <v>#N/A</v>
      </c>
    </row>
    <row r="3172" spans="1:4" x14ac:dyDescent="0.25">
      <c r="A3172" s="3" t="s">
        <v>8264</v>
      </c>
      <c r="B3172" s="8" t="str">
        <f>VLOOKUP(Tabla3[[#This Row],[COD . CLIENTE  ]],Tabla15[],2,FALSE)</f>
        <v>FROM COLD SYSTEM SERVICE SAC</v>
      </c>
      <c r="C3172" s="1" t="e">
        <f>VLOOKUP(Tabla3[[#This Row],[COD . CLIENTE  ]],CREDITO[],4,FALSE)</f>
        <v>#N/A</v>
      </c>
      <c r="D3172" s="1" t="e">
        <f>VLOOKUP(Tabla3[[#This Row],[COD . CLIENTE  ]],CREDITO[],6,FALSE)</f>
        <v>#N/A</v>
      </c>
    </row>
    <row r="3173" spans="1:4" x14ac:dyDescent="0.25">
      <c r="A3173" s="3" t="s">
        <v>21786</v>
      </c>
      <c r="B3173" s="8" t="str">
        <f>VLOOKUP(Tabla3[[#This Row],[COD . CLIENTE  ]],Tabla15[],2,FALSE)</f>
        <v>LLERENA RODRIGUEZ CARLOS MOISES</v>
      </c>
      <c r="C3173" s="1" t="e">
        <f>VLOOKUP(Tabla3[[#This Row],[COD . CLIENTE  ]],CREDITO[],4,FALSE)</f>
        <v>#N/A</v>
      </c>
      <c r="D3173" s="1" t="e">
        <f>VLOOKUP(Tabla3[[#This Row],[COD . CLIENTE  ]],CREDITO[],6,FALSE)</f>
        <v>#N/A</v>
      </c>
    </row>
    <row r="3174" spans="1:4" x14ac:dyDescent="0.25">
      <c r="A3174" s="3" t="s">
        <v>23179</v>
      </c>
      <c r="B3174" s="8" t="e">
        <f>VLOOKUP(Tabla3[[#This Row],[COD . CLIENTE  ]],Tabla15[],2,FALSE)</f>
        <v>#N/A</v>
      </c>
      <c r="C3174" s="1" t="e">
        <f>VLOOKUP(Tabla3[[#This Row],[COD . CLIENTE  ]],CREDITO[],4,FALSE)</f>
        <v>#N/A</v>
      </c>
      <c r="D3174" s="1" t="e">
        <f>VLOOKUP(Tabla3[[#This Row],[COD . CLIENTE  ]],CREDITO[],6,FALSE)</f>
        <v>#N/A</v>
      </c>
    </row>
    <row r="3175" spans="1:4" x14ac:dyDescent="0.25">
      <c r="A3175" s="3" t="s">
        <v>5130</v>
      </c>
      <c r="B3175" s="8" t="str">
        <f>VLOOKUP(Tabla3[[#This Row],[COD . CLIENTE  ]],Tabla15[],2,FALSE)</f>
        <v>CHAMBI VILLALBA JOSE ANTONIO</v>
      </c>
      <c r="C3175" s="1" t="e">
        <f>VLOOKUP(Tabla3[[#This Row],[COD . CLIENTE  ]],CREDITO[],4,FALSE)</f>
        <v>#N/A</v>
      </c>
      <c r="D3175" s="1" t="e">
        <f>VLOOKUP(Tabla3[[#This Row],[COD . CLIENTE  ]],CREDITO[],6,FALSE)</f>
        <v>#N/A</v>
      </c>
    </row>
    <row r="3176" spans="1:4" x14ac:dyDescent="0.25">
      <c r="A3176" s="3" t="s">
        <v>10108</v>
      </c>
      <c r="B3176" s="8" t="str">
        <f>VLOOKUP(Tabla3[[#This Row],[COD . CLIENTE  ]],Tabla15[],2,FALSE)</f>
        <v>JV AIR COOLING E.I.R.L.</v>
      </c>
      <c r="C3176" s="1" t="e">
        <f>VLOOKUP(Tabla3[[#This Row],[COD . CLIENTE  ]],CREDITO[],4,FALSE)</f>
        <v>#N/A</v>
      </c>
      <c r="D3176" s="1" t="e">
        <f>VLOOKUP(Tabla3[[#This Row],[COD . CLIENTE  ]],CREDITO[],6,FALSE)</f>
        <v>#N/A</v>
      </c>
    </row>
    <row r="3177" spans="1:4" x14ac:dyDescent="0.25">
      <c r="A3177" s="3" t="s">
        <v>7182</v>
      </c>
      <c r="B3177" s="8" t="str">
        <f>VLOOKUP(Tabla3[[#This Row],[COD . CLIENTE  ]],Tabla15[],2,FALSE)</f>
        <v>FRIOPACKING S.A.C.</v>
      </c>
      <c r="C3177" s="1" t="str">
        <f>VLOOKUP(Tabla3[[#This Row],[COD . CLIENTE  ]],CREDITO[],4,FALSE)</f>
        <v>Crédito 30 días</v>
      </c>
      <c r="D3177" s="1" t="str">
        <f>VLOOKUP(Tabla3[[#This Row],[COD . CLIENTE  ]],CREDITO[],6,FALSE)</f>
        <v>DIANA MAYORCA</v>
      </c>
    </row>
    <row r="3178" spans="1:4" x14ac:dyDescent="0.25">
      <c r="A3178" s="3" t="s">
        <v>7182</v>
      </c>
      <c r="B3178" s="8" t="str">
        <f>VLOOKUP(Tabla3[[#This Row],[COD . CLIENTE  ]],Tabla15[],2,FALSE)</f>
        <v>FRIOPACKING S.A.C.</v>
      </c>
      <c r="C3178" s="1" t="str">
        <f>VLOOKUP(Tabla3[[#This Row],[COD . CLIENTE  ]],CREDITO[],4,FALSE)</f>
        <v>Crédito 30 días</v>
      </c>
      <c r="D3178" s="1" t="str">
        <f>VLOOKUP(Tabla3[[#This Row],[COD . CLIENTE  ]],CREDITO[],6,FALSE)</f>
        <v>DIANA MAYORCA</v>
      </c>
    </row>
    <row r="3179" spans="1:4" x14ac:dyDescent="0.25">
      <c r="A3179" s="3" t="s">
        <v>7182</v>
      </c>
      <c r="B3179" s="8" t="str">
        <f>VLOOKUP(Tabla3[[#This Row],[COD . CLIENTE  ]],Tabla15[],2,FALSE)</f>
        <v>FRIOPACKING S.A.C.</v>
      </c>
      <c r="C3179" s="1" t="str">
        <f>VLOOKUP(Tabla3[[#This Row],[COD . CLIENTE  ]],CREDITO[],4,FALSE)</f>
        <v>Crédito 30 días</v>
      </c>
      <c r="D3179" s="1" t="str">
        <f>VLOOKUP(Tabla3[[#This Row],[COD . CLIENTE  ]],CREDITO[],6,FALSE)</f>
        <v>DIANA MAYORCA</v>
      </c>
    </row>
    <row r="3180" spans="1:4" x14ac:dyDescent="0.25">
      <c r="A3180" s="3" t="s">
        <v>7182</v>
      </c>
      <c r="B3180" s="8" t="str">
        <f>VLOOKUP(Tabla3[[#This Row],[COD . CLIENTE  ]],Tabla15[],2,FALSE)</f>
        <v>FRIOPACKING S.A.C.</v>
      </c>
      <c r="C3180" s="1" t="str">
        <f>VLOOKUP(Tabla3[[#This Row],[COD . CLIENTE  ]],CREDITO[],4,FALSE)</f>
        <v>Crédito 30 días</v>
      </c>
      <c r="D3180" s="1" t="str">
        <f>VLOOKUP(Tabla3[[#This Row],[COD . CLIENTE  ]],CREDITO[],6,FALSE)</f>
        <v>DIANA MAYORCA</v>
      </c>
    </row>
    <row r="3181" spans="1:4" x14ac:dyDescent="0.25">
      <c r="A3181" s="3" t="s">
        <v>21648</v>
      </c>
      <c r="B3181" s="8" t="str">
        <f>VLOOKUP(Tabla3[[#This Row],[COD . CLIENTE  ]],Tabla15[],2,FALSE)</f>
        <v>GLOBAL BUSONESS LEVICOR SAC</v>
      </c>
      <c r="C3181" s="1" t="e">
        <f>VLOOKUP(Tabla3[[#This Row],[COD . CLIENTE  ]],CREDITO[],4,FALSE)</f>
        <v>#N/A</v>
      </c>
      <c r="D3181" s="1" t="e">
        <f>VLOOKUP(Tabla3[[#This Row],[COD . CLIENTE  ]],CREDITO[],6,FALSE)</f>
        <v>#N/A</v>
      </c>
    </row>
    <row r="3182" spans="1:4" x14ac:dyDescent="0.25">
      <c r="A3182" s="3" t="s">
        <v>8910</v>
      </c>
      <c r="B3182" s="8" t="str">
        <f>VLOOKUP(Tabla3[[#This Row],[COD . CLIENTE  ]],Tabla15[],2,FALSE)</f>
        <v>MISTURAPAN S.A.C.</v>
      </c>
      <c r="C3182" s="1" t="e">
        <f>VLOOKUP(Tabla3[[#This Row],[COD . CLIENTE  ]],CREDITO[],4,FALSE)</f>
        <v>#N/A</v>
      </c>
      <c r="D3182" s="1" t="e">
        <f>VLOOKUP(Tabla3[[#This Row],[COD . CLIENTE  ]],CREDITO[],6,FALSE)</f>
        <v>#N/A</v>
      </c>
    </row>
    <row r="3183" spans="1:4" x14ac:dyDescent="0.25">
      <c r="A3183" s="3" t="s">
        <v>9058</v>
      </c>
      <c r="B3183" s="8" t="str">
        <f>VLOOKUP(Tabla3[[#This Row],[COD . CLIENTE  ]],Tabla15[],2,FALSE)</f>
        <v>REFRIWORLD PERU S.A.C.</v>
      </c>
      <c r="C3183" s="1" t="str">
        <f>VLOOKUP(Tabla3[[#This Row],[COD . CLIENTE  ]],CREDITO[],4,FALSE)</f>
        <v>Crédito 30 días</v>
      </c>
      <c r="D3183" s="1" t="str">
        <f>VLOOKUP(Tabla3[[#This Row],[COD . CLIENTE  ]],CREDITO[],6,FALSE)</f>
        <v>MERIE TINEO</v>
      </c>
    </row>
    <row r="3184" spans="1:4" x14ac:dyDescent="0.25">
      <c r="A3184" s="3" t="s">
        <v>22372</v>
      </c>
      <c r="B3184" s="8" t="e">
        <f>VLOOKUP(Tabla3[[#This Row],[COD . CLIENTE  ]],Tabla15[],2,FALSE)</f>
        <v>#N/A</v>
      </c>
      <c r="C3184" s="1" t="e">
        <f>VLOOKUP(Tabla3[[#This Row],[COD . CLIENTE  ]],CREDITO[],4,FALSE)</f>
        <v>#N/A</v>
      </c>
      <c r="D3184" s="1" t="e">
        <f>VLOOKUP(Tabla3[[#This Row],[COD . CLIENTE  ]],CREDITO[],6,FALSE)</f>
        <v>#N/A</v>
      </c>
    </row>
    <row r="3185" spans="1:4" x14ac:dyDescent="0.25">
      <c r="A3185" s="3" t="s">
        <v>10690</v>
      </c>
      <c r="B3185" s="8" t="str">
        <f>VLOOKUP(Tabla3[[#This Row],[COD . CLIENTE  ]],Tabla15[],2,FALSE)</f>
        <v>RFALMA E.I.R.L.</v>
      </c>
      <c r="C3185" s="1" t="e">
        <f>VLOOKUP(Tabla3[[#This Row],[COD . CLIENTE  ]],CREDITO[],4,FALSE)</f>
        <v>#N/A</v>
      </c>
      <c r="D3185" s="1" t="e">
        <f>VLOOKUP(Tabla3[[#This Row],[COD . CLIENTE  ]],CREDITO[],6,FALSE)</f>
        <v>#N/A</v>
      </c>
    </row>
    <row r="3186" spans="1:4" x14ac:dyDescent="0.25">
      <c r="A3186" s="3" t="s">
        <v>22035</v>
      </c>
      <c r="B3186" s="8" t="str">
        <f>VLOOKUP(Tabla3[[#This Row],[COD . CLIENTE  ]],Tabla15[],2,FALSE)</f>
        <v>AUTOMATTIC CORP SAC</v>
      </c>
      <c r="C3186" s="1" t="e">
        <f>VLOOKUP(Tabla3[[#This Row],[COD . CLIENTE  ]],CREDITO[],4,FALSE)</f>
        <v>#N/A</v>
      </c>
      <c r="D3186" s="1" t="e">
        <f>VLOOKUP(Tabla3[[#This Row],[COD . CLIENTE  ]],CREDITO[],6,FALSE)</f>
        <v>#N/A</v>
      </c>
    </row>
    <row r="3187" spans="1:4" x14ac:dyDescent="0.25">
      <c r="A3187" s="3" t="s">
        <v>6870</v>
      </c>
      <c r="B3187" s="8" t="str">
        <f>VLOOKUP(Tabla3[[#This Row],[COD . CLIENTE  ]],Tabla15[],2,FALSE)</f>
        <v>E.S.G. R &amp; R SERVICE S.R.L.</v>
      </c>
      <c r="C3187" s="1" t="e">
        <f>VLOOKUP(Tabla3[[#This Row],[COD . CLIENTE  ]],CREDITO[],4,FALSE)</f>
        <v>#N/A</v>
      </c>
      <c r="D3187" s="1" t="e">
        <f>VLOOKUP(Tabla3[[#This Row],[COD . CLIENTE  ]],CREDITO[],6,FALSE)</f>
        <v>#N/A</v>
      </c>
    </row>
    <row r="3188" spans="1:4" x14ac:dyDescent="0.25">
      <c r="A3188" s="3" t="s">
        <v>22602</v>
      </c>
      <c r="B3188" s="8" t="e">
        <f>VLOOKUP(Tabla3[[#This Row],[COD . CLIENTE  ]],Tabla15[],2,FALSE)</f>
        <v>#N/A</v>
      </c>
      <c r="C3188" s="1" t="e">
        <f>VLOOKUP(Tabla3[[#This Row],[COD . CLIENTE  ]],CREDITO[],4,FALSE)</f>
        <v>#N/A</v>
      </c>
      <c r="D3188" s="1" t="e">
        <f>VLOOKUP(Tabla3[[#This Row],[COD . CLIENTE  ]],CREDITO[],6,FALSE)</f>
        <v>#N/A</v>
      </c>
    </row>
    <row r="3189" spans="1:4" x14ac:dyDescent="0.25">
      <c r="A3189" s="3" t="s">
        <v>23182</v>
      </c>
      <c r="B3189" s="8" t="e">
        <f>VLOOKUP(Tabla3[[#This Row],[COD . CLIENTE  ]],Tabla15[],2,FALSE)</f>
        <v>#N/A</v>
      </c>
      <c r="C3189" s="1" t="e">
        <f>VLOOKUP(Tabla3[[#This Row],[COD . CLIENTE  ]],CREDITO[],4,FALSE)</f>
        <v>#N/A</v>
      </c>
      <c r="D3189" s="1" t="e">
        <f>VLOOKUP(Tabla3[[#This Row],[COD . CLIENTE  ]],CREDITO[],6,FALSE)</f>
        <v>#N/A</v>
      </c>
    </row>
    <row r="3190" spans="1:4" x14ac:dyDescent="0.25">
      <c r="A3190" s="3" t="s">
        <v>6498</v>
      </c>
      <c r="B3190" s="8" t="str">
        <f>VLOOKUP(Tabla3[[#This Row],[COD . CLIENTE  ]],Tabla15[],2,FALSE)</f>
        <v>MITOR INGENIEROS S.A.</v>
      </c>
      <c r="C3190" s="1" t="str">
        <f>VLOOKUP(Tabla3[[#This Row],[COD . CLIENTE  ]],CREDITO[],4,FALSE)</f>
        <v>Crédito 30 días</v>
      </c>
      <c r="D3190" s="1" t="str">
        <f>VLOOKUP(Tabla3[[#This Row],[COD . CLIENTE  ]],CREDITO[],6,FALSE)</f>
        <v>Daniela vicente</v>
      </c>
    </row>
    <row r="3191" spans="1:4" x14ac:dyDescent="0.25">
      <c r="A3191" s="3" t="s">
        <v>22568</v>
      </c>
      <c r="B3191" s="8" t="e">
        <f>VLOOKUP(Tabla3[[#This Row],[COD . CLIENTE  ]],Tabla15[],2,FALSE)</f>
        <v>#N/A</v>
      </c>
      <c r="C3191" s="1" t="e">
        <f>VLOOKUP(Tabla3[[#This Row],[COD . CLIENTE  ]],CREDITO[],4,FALSE)</f>
        <v>#N/A</v>
      </c>
      <c r="D3191" s="1" t="e">
        <f>VLOOKUP(Tabla3[[#This Row],[COD . CLIENTE  ]],CREDITO[],6,FALSE)</f>
        <v>#N/A</v>
      </c>
    </row>
    <row r="3192" spans="1:4" x14ac:dyDescent="0.25">
      <c r="A3192" s="3" t="s">
        <v>9119</v>
      </c>
      <c r="B3192" s="8" t="str">
        <f>VLOOKUP(Tabla3[[#This Row],[COD . CLIENTE  ]],Tabla15[],2,FALSE)</f>
        <v>FAVA EQUIPAMIENTOS S.A.C.</v>
      </c>
      <c r="C3192" s="1" t="e">
        <f>VLOOKUP(Tabla3[[#This Row],[COD . CLIENTE  ]],CREDITO[],4,FALSE)</f>
        <v>#N/A</v>
      </c>
      <c r="D3192" s="1" t="e">
        <f>VLOOKUP(Tabla3[[#This Row],[COD . CLIENTE  ]],CREDITO[],6,FALSE)</f>
        <v>#N/A</v>
      </c>
    </row>
    <row r="3193" spans="1:4" x14ac:dyDescent="0.25">
      <c r="A3193" s="3" t="s">
        <v>9119</v>
      </c>
      <c r="B3193" s="8" t="str">
        <f>VLOOKUP(Tabla3[[#This Row],[COD . CLIENTE  ]],Tabla15[],2,FALSE)</f>
        <v>FAVA EQUIPAMIENTOS S.A.C.</v>
      </c>
      <c r="C3193" s="1" t="e">
        <f>VLOOKUP(Tabla3[[#This Row],[COD . CLIENTE  ]],CREDITO[],4,FALSE)</f>
        <v>#N/A</v>
      </c>
      <c r="D3193" s="1" t="e">
        <f>VLOOKUP(Tabla3[[#This Row],[COD . CLIENTE  ]],CREDITO[],6,FALSE)</f>
        <v>#N/A</v>
      </c>
    </row>
    <row r="3194" spans="1:4" x14ac:dyDescent="0.25">
      <c r="A3194" s="3" t="s">
        <v>23193</v>
      </c>
      <c r="B3194" s="8" t="e">
        <f>VLOOKUP(Tabla3[[#This Row],[COD . CLIENTE  ]],Tabla15[],2,FALSE)</f>
        <v>#N/A</v>
      </c>
      <c r="C3194" s="1" t="e">
        <f>VLOOKUP(Tabla3[[#This Row],[COD . CLIENTE  ]],CREDITO[],4,FALSE)</f>
        <v>#N/A</v>
      </c>
      <c r="D3194" s="1" t="e">
        <f>VLOOKUP(Tabla3[[#This Row],[COD . CLIENTE  ]],CREDITO[],6,FALSE)</f>
        <v>#N/A</v>
      </c>
    </row>
    <row r="3195" spans="1:4" x14ac:dyDescent="0.25">
      <c r="A3195" s="3" t="s">
        <v>21684</v>
      </c>
      <c r="B3195" s="8" t="str">
        <f>VLOOKUP(Tabla3[[#This Row],[COD . CLIENTE  ]],Tabla15[],2,FALSE)</f>
        <v>CLJ CONSTRUCTORA SAC</v>
      </c>
      <c r="C3195" s="1" t="e">
        <f>VLOOKUP(Tabla3[[#This Row],[COD . CLIENTE  ]],CREDITO[],4,FALSE)</f>
        <v>#N/A</v>
      </c>
      <c r="D3195" s="1" t="e">
        <f>VLOOKUP(Tabla3[[#This Row],[COD . CLIENTE  ]],CREDITO[],6,FALSE)</f>
        <v>#N/A</v>
      </c>
    </row>
    <row r="3196" spans="1:4" x14ac:dyDescent="0.25">
      <c r="A3196" s="3" t="s">
        <v>23194</v>
      </c>
      <c r="B3196" s="8" t="e">
        <f>VLOOKUP(Tabla3[[#This Row],[COD . CLIENTE  ]],Tabla15[],2,FALSE)</f>
        <v>#N/A</v>
      </c>
      <c r="C3196" s="1" t="e">
        <f>VLOOKUP(Tabla3[[#This Row],[COD . CLIENTE  ]],CREDITO[],4,FALSE)</f>
        <v>#N/A</v>
      </c>
      <c r="D3196" s="1" t="e">
        <f>VLOOKUP(Tabla3[[#This Row],[COD . CLIENTE  ]],CREDITO[],6,FALSE)</f>
        <v>#N/A</v>
      </c>
    </row>
    <row r="3197" spans="1:4" x14ac:dyDescent="0.25">
      <c r="A3197" s="3" t="s">
        <v>8012</v>
      </c>
      <c r="B3197" s="8" t="str">
        <f>VLOOKUP(Tabla3[[#This Row],[COD . CLIENTE  ]],Tabla15[],2,FALSE)</f>
        <v>MEGA FRIO DEZA S.A.C.</v>
      </c>
      <c r="C3197" s="1" t="e">
        <f>VLOOKUP(Tabla3[[#This Row],[COD . CLIENTE  ]],CREDITO[],4,FALSE)</f>
        <v>#N/A</v>
      </c>
      <c r="D3197" s="1" t="e">
        <f>VLOOKUP(Tabla3[[#This Row],[COD . CLIENTE  ]],CREDITO[],6,FALSE)</f>
        <v>#N/A</v>
      </c>
    </row>
    <row r="3198" spans="1:4" x14ac:dyDescent="0.25">
      <c r="A3198" s="3" t="s">
        <v>19237</v>
      </c>
      <c r="B3198" s="8" t="str">
        <f>VLOOKUP(Tabla3[[#This Row],[COD . CLIENTE  ]],Tabla15[],2,FALSE)</f>
        <v xml:space="preserve">CORPORACION BLAD </v>
      </c>
      <c r="C3198" s="1" t="e">
        <f>VLOOKUP(Tabla3[[#This Row],[COD . CLIENTE  ]],CREDITO[],4,FALSE)</f>
        <v>#N/A</v>
      </c>
      <c r="D3198" s="1" t="e">
        <f>VLOOKUP(Tabla3[[#This Row],[COD . CLIENTE  ]],CREDITO[],6,FALSE)</f>
        <v>#N/A</v>
      </c>
    </row>
    <row r="3199" spans="1:4" x14ac:dyDescent="0.25">
      <c r="A3199" s="3" t="s">
        <v>9263</v>
      </c>
      <c r="B3199" s="8" t="str">
        <f>VLOOKUP(Tabla3[[#This Row],[COD . CLIENTE  ]],Tabla15[],2,FALSE)</f>
        <v>AIR COOL JM S.A.C.</v>
      </c>
      <c r="C3199" s="1" t="e">
        <f>VLOOKUP(Tabla3[[#This Row],[COD . CLIENTE  ]],CREDITO[],4,FALSE)</f>
        <v>#N/A</v>
      </c>
      <c r="D3199" s="1" t="e">
        <f>VLOOKUP(Tabla3[[#This Row],[COD . CLIENTE  ]],CREDITO[],6,FALSE)</f>
        <v>#N/A</v>
      </c>
    </row>
    <row r="3200" spans="1:4" x14ac:dyDescent="0.25">
      <c r="A3200" s="3" t="s">
        <v>9263</v>
      </c>
      <c r="B3200" s="8" t="str">
        <f>VLOOKUP(Tabla3[[#This Row],[COD . CLIENTE  ]],Tabla15[],2,FALSE)</f>
        <v>AIR COOL JM S.A.C.</v>
      </c>
      <c r="C3200" s="1" t="e">
        <f>VLOOKUP(Tabla3[[#This Row],[COD . CLIENTE  ]],CREDITO[],4,FALSE)</f>
        <v>#N/A</v>
      </c>
      <c r="D3200" s="1" t="e">
        <f>VLOOKUP(Tabla3[[#This Row],[COD . CLIENTE  ]],CREDITO[],6,FALSE)</f>
        <v>#N/A</v>
      </c>
    </row>
    <row r="3201" spans="1:4" x14ac:dyDescent="0.25">
      <c r="A3201" s="3" t="s">
        <v>9516</v>
      </c>
      <c r="B3201" s="8" t="str">
        <f>VLOOKUP(Tabla3[[#This Row],[COD . CLIENTE  ]],Tabla15[],2,FALSE)</f>
        <v>PROCESADORA DE ALIMENTOS DEL CENTRO SOCIEDAD ANÓNI</v>
      </c>
      <c r="C3201" s="1" t="e">
        <f>VLOOKUP(Tabla3[[#This Row],[COD . CLIENTE  ]],CREDITO[],4,FALSE)</f>
        <v>#N/A</v>
      </c>
      <c r="D3201" s="1" t="e">
        <f>VLOOKUP(Tabla3[[#This Row],[COD . CLIENTE  ]],CREDITO[],6,FALSE)</f>
        <v>#N/A</v>
      </c>
    </row>
    <row r="3202" spans="1:4" x14ac:dyDescent="0.25">
      <c r="A3202" s="3" t="s">
        <v>9058</v>
      </c>
      <c r="B3202" s="8" t="str">
        <f>VLOOKUP(Tabla3[[#This Row],[COD . CLIENTE  ]],Tabla15[],2,FALSE)</f>
        <v>REFRIWORLD PERU S.A.C.</v>
      </c>
      <c r="C3202" s="1" t="str">
        <f>VLOOKUP(Tabla3[[#This Row],[COD . CLIENTE  ]],CREDITO[],4,FALSE)</f>
        <v>Crédito 30 días</v>
      </c>
      <c r="D3202" s="1" t="str">
        <f>VLOOKUP(Tabla3[[#This Row],[COD . CLIENTE  ]],CREDITO[],6,FALSE)</f>
        <v>MERIE TINEO</v>
      </c>
    </row>
    <row r="3203" spans="1:4" x14ac:dyDescent="0.25">
      <c r="A3203" s="3" t="s">
        <v>11210</v>
      </c>
      <c r="B3203" s="8" t="str">
        <f>VLOOKUP(Tabla3[[#This Row],[COD . CLIENTE  ]],Tabla15[],2,FALSE)</f>
        <v>CONEX REFRIGERACIÓN S.A.C.</v>
      </c>
      <c r="C3203" s="1" t="e">
        <f>VLOOKUP(Tabla3[[#This Row],[COD . CLIENTE  ]],CREDITO[],4,FALSE)</f>
        <v>#N/A</v>
      </c>
      <c r="D3203" s="1" t="e">
        <f>VLOOKUP(Tabla3[[#This Row],[COD . CLIENTE  ]],CREDITO[],6,FALSE)</f>
        <v>#N/A</v>
      </c>
    </row>
    <row r="3204" spans="1:4" x14ac:dyDescent="0.25">
      <c r="A3204" s="3" t="s">
        <v>10623</v>
      </c>
      <c r="B3204" s="8" t="str">
        <f>VLOOKUP(Tabla3[[#This Row],[COD . CLIENTE  ]],Tabla15[],2,FALSE)</f>
        <v>COMERCIALIZADORA ABYSEM S.A.C.</v>
      </c>
      <c r="C3204" s="1" t="e">
        <f>VLOOKUP(Tabla3[[#This Row],[COD . CLIENTE  ]],CREDITO[],4,FALSE)</f>
        <v>#N/A</v>
      </c>
      <c r="D3204" s="1" t="e">
        <f>VLOOKUP(Tabla3[[#This Row],[COD . CLIENTE  ]],CREDITO[],6,FALSE)</f>
        <v>#N/A</v>
      </c>
    </row>
    <row r="3205" spans="1:4" x14ac:dyDescent="0.25">
      <c r="A3205" s="3" t="s">
        <v>10734</v>
      </c>
      <c r="B3205" s="8" t="str">
        <f>VLOOKUP(Tabla3[[#This Row],[COD . CLIENTE  ]],Tabla15[],2,FALSE)</f>
        <v>FEVELEC E.I.R.L.</v>
      </c>
      <c r="C3205" s="1" t="e">
        <f>VLOOKUP(Tabla3[[#This Row],[COD . CLIENTE  ]],CREDITO[],4,FALSE)</f>
        <v>#N/A</v>
      </c>
      <c r="D3205" s="1" t="e">
        <f>VLOOKUP(Tabla3[[#This Row],[COD . CLIENTE  ]],CREDITO[],6,FALSE)</f>
        <v>#N/A</v>
      </c>
    </row>
    <row r="3206" spans="1:4" x14ac:dyDescent="0.25">
      <c r="A3206" s="3" t="s">
        <v>11204</v>
      </c>
      <c r="B3206" s="8" t="str">
        <f>VLOOKUP(Tabla3[[#This Row],[COD . CLIENTE  ]],Tabla15[],2,FALSE)</f>
        <v>M Y S IMPORTACIONES TODAS S.A.C.</v>
      </c>
      <c r="C3206" s="1" t="e">
        <f>VLOOKUP(Tabla3[[#This Row],[COD . CLIENTE  ]],CREDITO[],4,FALSE)</f>
        <v>#N/A</v>
      </c>
      <c r="D3206" s="1" t="e">
        <f>VLOOKUP(Tabla3[[#This Row],[COD . CLIENTE  ]],CREDITO[],6,FALSE)</f>
        <v>#N/A</v>
      </c>
    </row>
    <row r="3207" spans="1:4" x14ac:dyDescent="0.25">
      <c r="A3207" s="3" t="s">
        <v>9121</v>
      </c>
      <c r="B3207" s="8" t="str">
        <f>VLOOKUP(Tabla3[[#This Row],[COD . CLIENTE  ]],Tabla15[],2,FALSE)</f>
        <v>SERVICIOS EMPRESARIALES IMPLEMENTA S.A.C.</v>
      </c>
      <c r="C3207" s="1" t="e">
        <f>VLOOKUP(Tabla3[[#This Row],[COD . CLIENTE  ]],CREDITO[],4,FALSE)</f>
        <v>#N/A</v>
      </c>
      <c r="D3207" s="1" t="e">
        <f>VLOOKUP(Tabla3[[#This Row],[COD . CLIENTE  ]],CREDITO[],6,FALSE)</f>
        <v>#N/A</v>
      </c>
    </row>
    <row r="3208" spans="1:4" x14ac:dyDescent="0.25">
      <c r="A3208" s="3" t="s">
        <v>10992</v>
      </c>
      <c r="B3208" s="8" t="str">
        <f>VLOOKUP(Tabla3[[#This Row],[COD . CLIENTE  ]],Tabla15[],2,FALSE)</f>
        <v>SERVICIOS CONITERICK S.A.C.</v>
      </c>
      <c r="C3208" s="1" t="e">
        <f>VLOOKUP(Tabla3[[#This Row],[COD . CLIENTE  ]],CREDITO[],4,FALSE)</f>
        <v>#N/A</v>
      </c>
      <c r="D3208" s="1" t="e">
        <f>VLOOKUP(Tabla3[[#This Row],[COD . CLIENTE  ]],CREDITO[],6,FALSE)</f>
        <v>#N/A</v>
      </c>
    </row>
    <row r="3209" spans="1:4" x14ac:dyDescent="0.25">
      <c r="A3209" s="3" t="s">
        <v>7543</v>
      </c>
      <c r="B3209" s="8" t="str">
        <f>VLOOKUP(Tabla3[[#This Row],[COD . CLIENTE  ]],Tabla15[],2,FALSE)</f>
        <v>UCE INGENIEROS S.A.C.</v>
      </c>
      <c r="C3209" s="1" t="e">
        <f>VLOOKUP(Tabla3[[#This Row],[COD . CLIENTE  ]],CREDITO[],4,FALSE)</f>
        <v>#N/A</v>
      </c>
      <c r="D3209" s="1" t="e">
        <f>VLOOKUP(Tabla3[[#This Row],[COD . CLIENTE  ]],CREDITO[],6,FALSE)</f>
        <v>#N/A</v>
      </c>
    </row>
    <row r="3210" spans="1:4" x14ac:dyDescent="0.25">
      <c r="A3210" s="3" t="s">
        <v>10539</v>
      </c>
      <c r="B3210" s="8" t="str">
        <f>VLOOKUP(Tabla3[[#This Row],[COD . CLIENTE  ]],Tabla15[],2,FALSE)</f>
        <v>REFRICOOL PERU S.A.C.</v>
      </c>
      <c r="C3210" s="1" t="e">
        <f>VLOOKUP(Tabla3[[#This Row],[COD . CLIENTE  ]],CREDITO[],4,FALSE)</f>
        <v>#N/A</v>
      </c>
      <c r="D3210" s="1" t="e">
        <f>VLOOKUP(Tabla3[[#This Row],[COD . CLIENTE  ]],CREDITO[],6,FALSE)</f>
        <v>#N/A</v>
      </c>
    </row>
    <row r="3211" spans="1:4" x14ac:dyDescent="0.25">
      <c r="A3211" s="3" t="s">
        <v>10527</v>
      </c>
      <c r="B3211" s="8" t="str">
        <f>VLOOKUP(Tabla3[[#This Row],[COD . CLIENTE  ]],Tabla15[],2,FALSE)</f>
        <v>M &amp; M AIR SERVICE E.I.R.L.</v>
      </c>
      <c r="C3211" s="1" t="e">
        <f>VLOOKUP(Tabla3[[#This Row],[COD . CLIENTE  ]],CREDITO[],4,FALSE)</f>
        <v>#N/A</v>
      </c>
      <c r="D3211" s="1" t="e">
        <f>VLOOKUP(Tabla3[[#This Row],[COD . CLIENTE  ]],CREDITO[],6,FALSE)</f>
        <v>#N/A</v>
      </c>
    </row>
    <row r="3212" spans="1:4" x14ac:dyDescent="0.25">
      <c r="A3212" s="3" t="s">
        <v>11260</v>
      </c>
      <c r="B3212" s="8" t="str">
        <f>VLOOKUP(Tabla3[[#This Row],[COD . CLIENTE  ]],Tabla15[],2,FALSE)</f>
        <v>FRIOMETAL REFRIGERACION S.A.C.</v>
      </c>
      <c r="C3212" s="1" t="e">
        <f>VLOOKUP(Tabla3[[#This Row],[COD . CLIENTE  ]],CREDITO[],4,FALSE)</f>
        <v>#N/A</v>
      </c>
      <c r="D3212" s="1" t="e">
        <f>VLOOKUP(Tabla3[[#This Row],[COD . CLIENTE  ]],CREDITO[],6,FALSE)</f>
        <v>#N/A</v>
      </c>
    </row>
    <row r="3213" spans="1:4" x14ac:dyDescent="0.25">
      <c r="A3213" s="3" t="s">
        <v>5248</v>
      </c>
      <c r="B3213" s="8" t="str">
        <f>VLOOKUP(Tabla3[[#This Row],[COD . CLIENTE  ]],Tabla15[],2,FALSE)</f>
        <v>HINOSTROZA HUAROC BEDER JHIMY</v>
      </c>
      <c r="C3213" s="1" t="e">
        <f>VLOOKUP(Tabla3[[#This Row],[COD . CLIENTE  ]],CREDITO[],4,FALSE)</f>
        <v>#N/A</v>
      </c>
      <c r="D3213" s="1" t="e">
        <f>VLOOKUP(Tabla3[[#This Row],[COD . CLIENTE  ]],CREDITO[],6,FALSE)</f>
        <v>#N/A</v>
      </c>
    </row>
    <row r="3214" spans="1:4" x14ac:dyDescent="0.25">
      <c r="A3214" s="3" t="s">
        <v>22085</v>
      </c>
      <c r="B3214" s="8" t="str">
        <f>VLOOKUP(Tabla3[[#This Row],[COD . CLIENTE  ]],Tabla15[],2,FALSE)</f>
        <v>MARC &amp; JOHANDRY REFRIGERACION EIRL</v>
      </c>
      <c r="C3214" s="1" t="e">
        <f>VLOOKUP(Tabla3[[#This Row],[COD . CLIENTE  ]],CREDITO[],4,FALSE)</f>
        <v>#N/A</v>
      </c>
      <c r="D3214" s="1" t="e">
        <f>VLOOKUP(Tabla3[[#This Row],[COD . CLIENTE  ]],CREDITO[],6,FALSE)</f>
        <v>#N/A</v>
      </c>
    </row>
    <row r="3215" spans="1:4" x14ac:dyDescent="0.25">
      <c r="A3215" s="3" t="s">
        <v>6111</v>
      </c>
      <c r="B3215" s="8" t="str">
        <f>VLOOKUP(Tabla3[[#This Row],[COD . CLIENTE  ]],Tabla15[],2,FALSE)</f>
        <v>ACONDICIONAMIENTOS Y TEC. DIVERSAS SA</v>
      </c>
      <c r="C3215" s="1" t="e">
        <f>VLOOKUP(Tabla3[[#This Row],[COD . CLIENTE  ]],CREDITO[],4,FALSE)</f>
        <v>#N/A</v>
      </c>
      <c r="D3215" s="1" t="e">
        <f>VLOOKUP(Tabla3[[#This Row],[COD . CLIENTE  ]],CREDITO[],6,FALSE)</f>
        <v>#N/A</v>
      </c>
    </row>
    <row r="3216" spans="1:4" x14ac:dyDescent="0.25">
      <c r="A3216" s="3" t="s">
        <v>23195</v>
      </c>
      <c r="B3216" s="8" t="e">
        <f>VLOOKUP(Tabla3[[#This Row],[COD . CLIENTE  ]],Tabla15[],2,FALSE)</f>
        <v>#N/A</v>
      </c>
      <c r="C3216" s="1" t="e">
        <f>VLOOKUP(Tabla3[[#This Row],[COD . CLIENTE  ]],CREDITO[],4,FALSE)</f>
        <v>#N/A</v>
      </c>
      <c r="D3216" s="1" t="e">
        <f>VLOOKUP(Tabla3[[#This Row],[COD . CLIENTE  ]],CREDITO[],6,FALSE)</f>
        <v>#N/A</v>
      </c>
    </row>
    <row r="3217" spans="1:4" x14ac:dyDescent="0.25">
      <c r="A3217" s="3" t="s">
        <v>7535</v>
      </c>
      <c r="B3217" s="8" t="str">
        <f>VLOOKUP(Tabla3[[#This Row],[COD . CLIENTE  ]],Tabla15[],2,FALSE)</f>
        <v>AGROPECUARIA DEL SUR S.A.C.</v>
      </c>
      <c r="C3217" s="1" t="e">
        <f>VLOOKUP(Tabla3[[#This Row],[COD . CLIENTE  ]],CREDITO[],4,FALSE)</f>
        <v>#N/A</v>
      </c>
      <c r="D3217" s="1" t="e">
        <f>VLOOKUP(Tabla3[[#This Row],[COD . CLIENTE  ]],CREDITO[],6,FALSE)</f>
        <v>#N/A</v>
      </c>
    </row>
    <row r="3218" spans="1:4" x14ac:dyDescent="0.25">
      <c r="A3218" s="3" t="s">
        <v>7535</v>
      </c>
      <c r="B3218" s="8" t="str">
        <f>VLOOKUP(Tabla3[[#This Row],[COD . CLIENTE  ]],Tabla15[],2,FALSE)</f>
        <v>AGROPECUARIA DEL SUR S.A.C.</v>
      </c>
      <c r="C3218" s="1" t="e">
        <f>VLOOKUP(Tabla3[[#This Row],[COD . CLIENTE  ]],CREDITO[],4,FALSE)</f>
        <v>#N/A</v>
      </c>
      <c r="D3218" s="1" t="e">
        <f>VLOOKUP(Tabla3[[#This Row],[COD . CLIENTE  ]],CREDITO[],6,FALSE)</f>
        <v>#N/A</v>
      </c>
    </row>
    <row r="3219" spans="1:4" x14ac:dyDescent="0.25">
      <c r="A3219" s="3" t="s">
        <v>10831</v>
      </c>
      <c r="B3219" s="8" t="str">
        <f>VLOOKUP(Tabla3[[#This Row],[COD . CLIENTE  ]],Tabla15[],2,FALSE)</f>
        <v>RENUEVE PERU S.A.C.</v>
      </c>
      <c r="C3219" s="1" t="e">
        <f>VLOOKUP(Tabla3[[#This Row],[COD . CLIENTE  ]],CREDITO[],4,FALSE)</f>
        <v>#N/A</v>
      </c>
      <c r="D3219" s="1" t="e">
        <f>VLOOKUP(Tabla3[[#This Row],[COD . CLIENTE  ]],CREDITO[],6,FALSE)</f>
        <v>#N/A</v>
      </c>
    </row>
    <row r="3220" spans="1:4" x14ac:dyDescent="0.25">
      <c r="A3220" s="3" t="s">
        <v>8649</v>
      </c>
      <c r="B3220" s="8" t="str">
        <f>VLOOKUP(Tabla3[[#This Row],[COD . CLIENTE  ]],Tabla15[],2,FALSE)</f>
        <v>OPERADORES LOGISTICOS VALLE S.A.C.</v>
      </c>
      <c r="C3220" s="1" t="e">
        <f>VLOOKUP(Tabla3[[#This Row],[COD . CLIENTE  ]],CREDITO[],4,FALSE)</f>
        <v>#N/A</v>
      </c>
      <c r="D3220" s="1" t="e">
        <f>VLOOKUP(Tabla3[[#This Row],[COD . CLIENTE  ]],CREDITO[],6,FALSE)</f>
        <v>#N/A</v>
      </c>
    </row>
    <row r="3221" spans="1:4" x14ac:dyDescent="0.25">
      <c r="A3221" s="3" t="s">
        <v>23196</v>
      </c>
      <c r="B3221" s="8" t="e">
        <f>VLOOKUP(Tabla3[[#This Row],[COD . CLIENTE  ]],Tabla15[],2,FALSE)</f>
        <v>#N/A</v>
      </c>
      <c r="C3221" s="1" t="e">
        <f>VLOOKUP(Tabla3[[#This Row],[COD . CLIENTE  ]],CREDITO[],4,FALSE)</f>
        <v>#N/A</v>
      </c>
      <c r="D3221" s="1" t="e">
        <f>VLOOKUP(Tabla3[[#This Row],[COD . CLIENTE  ]],CREDITO[],6,FALSE)</f>
        <v>#N/A</v>
      </c>
    </row>
    <row r="3222" spans="1:4" x14ac:dyDescent="0.25">
      <c r="A3222" s="3" t="s">
        <v>23194</v>
      </c>
      <c r="B3222" s="8" t="e">
        <f>VLOOKUP(Tabla3[[#This Row],[COD . CLIENTE  ]],Tabla15[],2,FALSE)</f>
        <v>#N/A</v>
      </c>
      <c r="C3222" s="1" t="e">
        <f>VLOOKUP(Tabla3[[#This Row],[COD . CLIENTE  ]],CREDITO[],4,FALSE)</f>
        <v>#N/A</v>
      </c>
      <c r="D3222" s="1" t="e">
        <f>VLOOKUP(Tabla3[[#This Row],[COD . CLIENTE  ]],CREDITO[],6,FALSE)</f>
        <v>#N/A</v>
      </c>
    </row>
    <row r="3223" spans="1:4" x14ac:dyDescent="0.25">
      <c r="A3223" s="3" t="s">
        <v>9089</v>
      </c>
      <c r="B3223" s="8" t="str">
        <f>VLOOKUP(Tabla3[[#This Row],[COD . CLIENTE  ]],Tabla15[],2,FALSE)</f>
        <v>KLIMAIRE S.A.C.</v>
      </c>
      <c r="C3223" s="1" t="e">
        <f>VLOOKUP(Tabla3[[#This Row],[COD . CLIENTE  ]],CREDITO[],4,FALSE)</f>
        <v>#N/A</v>
      </c>
      <c r="D3223" s="1" t="e">
        <f>VLOOKUP(Tabla3[[#This Row],[COD . CLIENTE  ]],CREDITO[],6,FALSE)</f>
        <v>#N/A</v>
      </c>
    </row>
    <row r="3224" spans="1:4" x14ac:dyDescent="0.25">
      <c r="A3224" s="3" t="s">
        <v>23197</v>
      </c>
      <c r="B3224" s="8" t="e">
        <f>VLOOKUP(Tabla3[[#This Row],[COD . CLIENTE  ]],Tabla15[],2,FALSE)</f>
        <v>#N/A</v>
      </c>
      <c r="C3224" s="1" t="e">
        <f>VLOOKUP(Tabla3[[#This Row],[COD . CLIENTE  ]],CREDITO[],4,FALSE)</f>
        <v>#N/A</v>
      </c>
      <c r="D3224" s="1" t="e">
        <f>VLOOKUP(Tabla3[[#This Row],[COD . CLIENTE  ]],CREDITO[],6,FALSE)</f>
        <v>#N/A</v>
      </c>
    </row>
    <row r="3225" spans="1:4" x14ac:dyDescent="0.25">
      <c r="A3225" s="3" t="s">
        <v>22821</v>
      </c>
      <c r="B3225" s="8" t="e">
        <f>VLOOKUP(Tabla3[[#This Row],[COD . CLIENTE  ]],Tabla15[],2,FALSE)</f>
        <v>#N/A</v>
      </c>
      <c r="C3225" s="1" t="e">
        <f>VLOOKUP(Tabla3[[#This Row],[COD . CLIENTE  ]],CREDITO[],4,FALSE)</f>
        <v>#N/A</v>
      </c>
      <c r="D3225" s="1" t="e">
        <f>VLOOKUP(Tabla3[[#This Row],[COD . CLIENTE  ]],CREDITO[],6,FALSE)</f>
        <v>#N/A</v>
      </c>
    </row>
    <row r="3226" spans="1:4" x14ac:dyDescent="0.25">
      <c r="A3226" s="3" t="s">
        <v>4467</v>
      </c>
      <c r="B3226" s="8" t="str">
        <f>VLOOKUP(Tabla3[[#This Row],[COD . CLIENTE  ]],Tabla15[],2,FALSE)</f>
        <v>AGUIRRE ESTRADA LUIS ALFREDO</v>
      </c>
      <c r="C3226" s="1" t="e">
        <f>VLOOKUP(Tabla3[[#This Row],[COD . CLIENTE  ]],CREDITO[],4,FALSE)</f>
        <v>#N/A</v>
      </c>
      <c r="D3226" s="1" t="e">
        <f>VLOOKUP(Tabla3[[#This Row],[COD . CLIENTE  ]],CREDITO[],6,FALSE)</f>
        <v>#N/A</v>
      </c>
    </row>
    <row r="3227" spans="1:4" x14ac:dyDescent="0.25">
      <c r="A3227" s="3" t="s">
        <v>23178</v>
      </c>
      <c r="B3227" s="8" t="e">
        <f>VLOOKUP(Tabla3[[#This Row],[COD . CLIENTE  ]],Tabla15[],2,FALSE)</f>
        <v>#N/A</v>
      </c>
      <c r="C3227" s="1" t="e">
        <f>VLOOKUP(Tabla3[[#This Row],[COD . CLIENTE  ]],CREDITO[],4,FALSE)</f>
        <v>#N/A</v>
      </c>
      <c r="D3227" s="1" t="e">
        <f>VLOOKUP(Tabla3[[#This Row],[COD . CLIENTE  ]],CREDITO[],6,FALSE)</f>
        <v>#N/A</v>
      </c>
    </row>
    <row r="3228" spans="1:4" x14ac:dyDescent="0.25">
      <c r="A3228" s="3" t="s">
        <v>4742</v>
      </c>
      <c r="B3228" s="8" t="str">
        <f>VLOOKUP(Tabla3[[#This Row],[COD . CLIENTE  ]],Tabla15[],2,FALSE)</f>
        <v>GONZALES ALVAREZ LUIS ALBERTO</v>
      </c>
      <c r="C3228" s="1" t="e">
        <f>VLOOKUP(Tabla3[[#This Row],[COD . CLIENTE  ]],CREDITO[],4,FALSE)</f>
        <v>#N/A</v>
      </c>
      <c r="D3228" s="1" t="e">
        <f>VLOOKUP(Tabla3[[#This Row],[COD . CLIENTE  ]],CREDITO[],6,FALSE)</f>
        <v>#N/A</v>
      </c>
    </row>
    <row r="3229" spans="1:4" x14ac:dyDescent="0.25">
      <c r="A3229" s="3" t="s">
        <v>11432</v>
      </c>
      <c r="B3229" s="8" t="str">
        <f>VLOOKUP(Tabla3[[#This Row],[COD . CLIENTE  ]],Tabla15[],2,FALSE)</f>
        <v>CARRASCO GODOY EDGAR ARTURO</v>
      </c>
      <c r="C3229" s="1" t="e">
        <f>VLOOKUP(Tabla3[[#This Row],[COD . CLIENTE  ]],CREDITO[],4,FALSE)</f>
        <v>#N/A</v>
      </c>
      <c r="D3229" s="1" t="e">
        <f>VLOOKUP(Tabla3[[#This Row],[COD . CLIENTE  ]],CREDITO[],6,FALSE)</f>
        <v>#N/A</v>
      </c>
    </row>
    <row r="3230" spans="1:4" x14ac:dyDescent="0.25">
      <c r="A3230" s="3" t="s">
        <v>4383</v>
      </c>
      <c r="B3230" s="8" t="str">
        <f>VLOOKUP(Tabla3[[#This Row],[COD . CLIENTE  ]],Tabla15[],2,FALSE)</f>
        <v>SUCESION INDIVISA GUERREROS COSME OTILIO ALBERTO</v>
      </c>
      <c r="C3230" s="1" t="e">
        <f>VLOOKUP(Tabla3[[#This Row],[COD . CLIENTE  ]],CREDITO[],4,FALSE)</f>
        <v>#N/A</v>
      </c>
      <c r="D3230" s="1" t="e">
        <f>VLOOKUP(Tabla3[[#This Row],[COD . CLIENTE  ]],CREDITO[],6,FALSE)</f>
        <v>#N/A</v>
      </c>
    </row>
    <row r="3231" spans="1:4" x14ac:dyDescent="0.25">
      <c r="A3231" s="3" t="s">
        <v>11311</v>
      </c>
      <c r="B3231" s="8" t="str">
        <f>VLOOKUP(Tabla3[[#This Row],[COD . CLIENTE  ]],Tabla15[],2,FALSE)</f>
        <v>RACO HVAC SOLUTIONS S.A.C.</v>
      </c>
      <c r="C3231" s="1" t="e">
        <f>VLOOKUP(Tabla3[[#This Row],[COD . CLIENTE  ]],CREDITO[],4,FALSE)</f>
        <v>#N/A</v>
      </c>
      <c r="D3231" s="1" t="e">
        <f>VLOOKUP(Tabla3[[#This Row],[COD . CLIENTE  ]],CREDITO[],6,FALSE)</f>
        <v>#N/A</v>
      </c>
    </row>
    <row r="3232" spans="1:4" x14ac:dyDescent="0.25">
      <c r="A3232" s="3" t="s">
        <v>6713</v>
      </c>
      <c r="B3232" s="8" t="str">
        <f>VLOOKUP(Tabla3[[#This Row],[COD . CLIENTE  ]],Tabla15[],2,FALSE)</f>
        <v>TRANSPORTES G M INTERNACIONAL S.A.C.</v>
      </c>
      <c r="C3232" s="1" t="e">
        <f>VLOOKUP(Tabla3[[#This Row],[COD . CLIENTE  ]],CREDITO[],4,FALSE)</f>
        <v>#N/A</v>
      </c>
      <c r="D3232" s="1" t="e">
        <f>VLOOKUP(Tabla3[[#This Row],[COD . CLIENTE  ]],CREDITO[],6,FALSE)</f>
        <v>#N/A</v>
      </c>
    </row>
    <row r="3233" spans="1:4" x14ac:dyDescent="0.25">
      <c r="A3233" s="3" t="s">
        <v>10690</v>
      </c>
      <c r="B3233" s="8" t="str">
        <f>VLOOKUP(Tabla3[[#This Row],[COD . CLIENTE  ]],Tabla15[],2,FALSE)</f>
        <v>RFALMA E.I.R.L.</v>
      </c>
      <c r="C3233" s="1" t="e">
        <f>VLOOKUP(Tabla3[[#This Row],[COD . CLIENTE  ]],CREDITO[],4,FALSE)</f>
        <v>#N/A</v>
      </c>
      <c r="D3233" s="1" t="e">
        <f>VLOOKUP(Tabla3[[#This Row],[COD . CLIENTE  ]],CREDITO[],6,FALSE)</f>
        <v>#N/A</v>
      </c>
    </row>
    <row r="3234" spans="1:4" x14ac:dyDescent="0.25">
      <c r="A3234" s="3" t="s">
        <v>10230</v>
      </c>
      <c r="B3234" s="8" t="str">
        <f>VLOOKUP(Tabla3[[#This Row],[COD . CLIENTE  ]],Tabla15[],2,FALSE)</f>
        <v>PERULAB ECOLOGIC S.A.C.</v>
      </c>
      <c r="C3234" s="1" t="e">
        <f>VLOOKUP(Tabla3[[#This Row],[COD . CLIENTE  ]],CREDITO[],4,FALSE)</f>
        <v>#N/A</v>
      </c>
      <c r="D3234" s="1" t="e">
        <f>VLOOKUP(Tabla3[[#This Row],[COD . CLIENTE  ]],CREDITO[],6,FALSE)</f>
        <v>#N/A</v>
      </c>
    </row>
    <row r="3235" spans="1:4" x14ac:dyDescent="0.25">
      <c r="A3235" s="3" t="s">
        <v>10201</v>
      </c>
      <c r="B3235" s="8" t="str">
        <f>VLOOKUP(Tabla3[[#This Row],[COD . CLIENTE  ]],Tabla15[],2,FALSE)</f>
        <v>GENERAL SERVICE OF EXCELLENCE S.A.C.</v>
      </c>
      <c r="C3235" s="1" t="e">
        <f>VLOOKUP(Tabla3[[#This Row],[COD . CLIENTE  ]],CREDITO[],4,FALSE)</f>
        <v>#N/A</v>
      </c>
      <c r="D3235" s="1" t="e">
        <f>VLOOKUP(Tabla3[[#This Row],[COD . CLIENTE  ]],CREDITO[],6,FALSE)</f>
        <v>#N/A</v>
      </c>
    </row>
    <row r="3236" spans="1:4" x14ac:dyDescent="0.25">
      <c r="A3236" s="3" t="s">
        <v>11204</v>
      </c>
      <c r="B3236" s="8" t="str">
        <f>VLOOKUP(Tabla3[[#This Row],[COD . CLIENTE  ]],Tabla15[],2,FALSE)</f>
        <v>M Y S IMPORTACIONES TODAS S.A.C.</v>
      </c>
      <c r="C3236" s="1" t="e">
        <f>VLOOKUP(Tabla3[[#This Row],[COD . CLIENTE  ]],CREDITO[],4,FALSE)</f>
        <v>#N/A</v>
      </c>
      <c r="D3236" s="1" t="e">
        <f>VLOOKUP(Tabla3[[#This Row],[COD . CLIENTE  ]],CREDITO[],6,FALSE)</f>
        <v>#N/A</v>
      </c>
    </row>
    <row r="3237" spans="1:4" x14ac:dyDescent="0.25">
      <c r="A3237" s="3" t="s">
        <v>19551</v>
      </c>
      <c r="B3237" s="8" t="str">
        <f>VLOOKUP(Tabla3[[#This Row],[COD . CLIENTE  ]],Tabla15[],2,FALSE)</f>
        <v>SERVHEC INGENIEROS EIRL</v>
      </c>
      <c r="C3237" s="1" t="e">
        <f>VLOOKUP(Tabla3[[#This Row],[COD . CLIENTE  ]],CREDITO[],4,FALSE)</f>
        <v>#N/A</v>
      </c>
      <c r="D3237" s="1" t="e">
        <f>VLOOKUP(Tabla3[[#This Row],[COD . CLIENTE  ]],CREDITO[],6,FALSE)</f>
        <v>#N/A</v>
      </c>
    </row>
    <row r="3238" spans="1:4" x14ac:dyDescent="0.25">
      <c r="A3238" s="3" t="s">
        <v>5673</v>
      </c>
      <c r="B3238" s="8" t="str">
        <f>VLOOKUP(Tabla3[[#This Row],[COD . CLIENTE  ]],Tabla15[],2,FALSE)</f>
        <v>TUBOPLAST S A</v>
      </c>
      <c r="C3238" s="1" t="e">
        <f>VLOOKUP(Tabla3[[#This Row],[COD . CLIENTE  ]],CREDITO[],4,FALSE)</f>
        <v>#N/A</v>
      </c>
      <c r="D3238" s="1" t="e">
        <f>VLOOKUP(Tabla3[[#This Row],[COD . CLIENTE  ]],CREDITO[],6,FALSE)</f>
        <v>#N/A</v>
      </c>
    </row>
    <row r="3239" spans="1:4" x14ac:dyDescent="0.25">
      <c r="A3239" s="3" t="s">
        <v>8540</v>
      </c>
      <c r="B3239" s="8" t="str">
        <f>VLOOKUP(Tabla3[[#This Row],[COD . CLIENTE  ]],Tabla15[],2,FALSE)</f>
        <v>FRIOTEAM S.A.C.</v>
      </c>
      <c r="C3239" s="1" t="str">
        <f>VLOOKUP(Tabla3[[#This Row],[COD . CLIENTE  ]],CREDITO[],4,FALSE)</f>
        <v>Crédito 30 días</v>
      </c>
      <c r="D3239" s="1" t="str">
        <f>VLOOKUP(Tabla3[[#This Row],[COD . CLIENTE  ]],CREDITO[],6,FALSE)</f>
        <v>DIANA MAYORCA</v>
      </c>
    </row>
    <row r="3240" spans="1:4" x14ac:dyDescent="0.25">
      <c r="A3240" s="3" t="s">
        <v>8012</v>
      </c>
      <c r="B3240" s="8" t="str">
        <f>VLOOKUP(Tabla3[[#This Row],[COD . CLIENTE  ]],Tabla15[],2,FALSE)</f>
        <v>MEGA FRIO DEZA S.A.C.</v>
      </c>
      <c r="C3240" s="1" t="e">
        <f>VLOOKUP(Tabla3[[#This Row],[COD . CLIENTE  ]],CREDITO[],4,FALSE)</f>
        <v>#N/A</v>
      </c>
      <c r="D3240" s="1" t="e">
        <f>VLOOKUP(Tabla3[[#This Row],[COD . CLIENTE  ]],CREDITO[],6,FALSE)</f>
        <v>#N/A</v>
      </c>
    </row>
    <row r="3241" spans="1:4" x14ac:dyDescent="0.25">
      <c r="A3241" s="3" t="s">
        <v>23199</v>
      </c>
      <c r="B3241" s="8" t="e">
        <f>VLOOKUP(Tabla3[[#This Row],[COD . CLIENTE  ]],Tabla15[],2,FALSE)</f>
        <v>#N/A</v>
      </c>
      <c r="C3241" s="1" t="e">
        <f>VLOOKUP(Tabla3[[#This Row],[COD . CLIENTE  ]],CREDITO[],4,FALSE)</f>
        <v>#N/A</v>
      </c>
      <c r="D3241" s="1" t="e">
        <f>VLOOKUP(Tabla3[[#This Row],[COD . CLIENTE  ]],CREDITO[],6,FALSE)</f>
        <v>#N/A</v>
      </c>
    </row>
    <row r="3242" spans="1:4" x14ac:dyDescent="0.25">
      <c r="A3242" s="3" t="s">
        <v>9174</v>
      </c>
      <c r="B3242" s="8" t="str">
        <f>VLOOKUP(Tabla3[[#This Row],[COD . CLIENTE  ]],Tabla15[],2,FALSE)</f>
        <v>FRIO SISTEMAS E IMPORTACIONES E.I.R.L.</v>
      </c>
      <c r="C3242" s="1" t="e">
        <f>VLOOKUP(Tabla3[[#This Row],[COD . CLIENTE  ]],CREDITO[],4,FALSE)</f>
        <v>#N/A</v>
      </c>
      <c r="D3242" s="1" t="e">
        <f>VLOOKUP(Tabla3[[#This Row],[COD . CLIENTE  ]],CREDITO[],6,FALSE)</f>
        <v>#N/A</v>
      </c>
    </row>
    <row r="3243" spans="1:4" x14ac:dyDescent="0.25">
      <c r="A3243" s="3" t="s">
        <v>23200</v>
      </c>
      <c r="B3243" s="8" t="e">
        <f>VLOOKUP(Tabla3[[#This Row],[COD . CLIENTE  ]],Tabla15[],2,FALSE)</f>
        <v>#N/A</v>
      </c>
      <c r="C3243" s="1" t="e">
        <f>VLOOKUP(Tabla3[[#This Row],[COD . CLIENTE  ]],CREDITO[],4,FALSE)</f>
        <v>#N/A</v>
      </c>
      <c r="D3243" s="1" t="e">
        <f>VLOOKUP(Tabla3[[#This Row],[COD . CLIENTE  ]],CREDITO[],6,FALSE)</f>
        <v>#N/A</v>
      </c>
    </row>
    <row r="3244" spans="1:4" x14ac:dyDescent="0.25">
      <c r="A3244" s="3" t="s">
        <v>10565</v>
      </c>
      <c r="B3244" s="8" t="str">
        <f>VLOOKUP(Tabla3[[#This Row],[COD . CLIENTE  ]],Tabla15[],2,FALSE)</f>
        <v>CESETEL &amp; AIR E.I.R.L.</v>
      </c>
      <c r="C3244" s="1" t="e">
        <f>VLOOKUP(Tabla3[[#This Row],[COD . CLIENTE  ]],CREDITO[],4,FALSE)</f>
        <v>#N/A</v>
      </c>
      <c r="D3244" s="1" t="e">
        <f>VLOOKUP(Tabla3[[#This Row],[COD . CLIENTE  ]],CREDITO[],6,FALSE)</f>
        <v>#N/A</v>
      </c>
    </row>
    <row r="3245" spans="1:4" x14ac:dyDescent="0.25">
      <c r="A3245" s="3" t="s">
        <v>11214</v>
      </c>
      <c r="B3245" s="8" t="str">
        <f>VLOOKUP(Tabla3[[#This Row],[COD . CLIENTE  ]],Tabla15[],2,FALSE)</f>
        <v>INVERSIONES Y SOLUCIONES INDUSTRIALES F Y M E.I.R.</v>
      </c>
      <c r="C3245" s="1" t="e">
        <f>VLOOKUP(Tabla3[[#This Row],[COD . CLIENTE  ]],CREDITO[],4,FALSE)</f>
        <v>#N/A</v>
      </c>
      <c r="D3245" s="1" t="e">
        <f>VLOOKUP(Tabla3[[#This Row],[COD . CLIENTE  ]],CREDITO[],6,FALSE)</f>
        <v>#N/A</v>
      </c>
    </row>
    <row r="3246" spans="1:4" x14ac:dyDescent="0.25">
      <c r="A3246" s="3" t="s">
        <v>5916</v>
      </c>
      <c r="B3246" s="8" t="str">
        <f>VLOOKUP(Tabla3[[#This Row],[COD . CLIENTE  ]],Tabla15[],2,FALSE)</f>
        <v>CIA. COMERCIAL LAMBAYEQUE SAC</v>
      </c>
      <c r="C3246" s="1" t="e">
        <f>VLOOKUP(Tabla3[[#This Row],[COD . CLIENTE  ]],CREDITO[],4,FALSE)</f>
        <v>#N/A</v>
      </c>
      <c r="D3246" s="1" t="e">
        <f>VLOOKUP(Tabla3[[#This Row],[COD . CLIENTE  ]],CREDITO[],6,FALSE)</f>
        <v>#N/A</v>
      </c>
    </row>
    <row r="3247" spans="1:4" x14ac:dyDescent="0.25">
      <c r="A3247" s="3" t="s">
        <v>10881</v>
      </c>
      <c r="B3247" s="8" t="str">
        <f>VLOOKUP(Tabla3[[#This Row],[COD . CLIENTE  ]],Tabla15[],2,FALSE)</f>
        <v>ENFRICALEF E.I.R.L.</v>
      </c>
      <c r="C3247" s="1" t="e">
        <f>VLOOKUP(Tabla3[[#This Row],[COD . CLIENTE  ]],CREDITO[],4,FALSE)</f>
        <v>#N/A</v>
      </c>
      <c r="D3247" s="1" t="e">
        <f>VLOOKUP(Tabla3[[#This Row],[COD . CLIENTE  ]],CREDITO[],6,FALSE)</f>
        <v>#N/A</v>
      </c>
    </row>
    <row r="3248" spans="1:4" x14ac:dyDescent="0.25">
      <c r="A3248" s="3" t="s">
        <v>11114</v>
      </c>
      <c r="B3248" s="8" t="str">
        <f>VLOOKUP(Tabla3[[#This Row],[COD . CLIENTE  ]],Tabla15[],2,FALSE)</f>
        <v>A FRIO INDUSTRIAL S.A.C. - AFIND S.A.C.</v>
      </c>
      <c r="C3248" s="1" t="e">
        <f>VLOOKUP(Tabla3[[#This Row],[COD . CLIENTE  ]],CREDITO[],4,FALSE)</f>
        <v>#N/A</v>
      </c>
      <c r="D3248" s="1" t="e">
        <f>VLOOKUP(Tabla3[[#This Row],[COD . CLIENTE  ]],CREDITO[],6,FALSE)</f>
        <v>#N/A</v>
      </c>
    </row>
    <row r="3249" spans="1:4" x14ac:dyDescent="0.25">
      <c r="A3249" s="3" t="s">
        <v>10987</v>
      </c>
      <c r="B3249" s="8" t="str">
        <f>VLOOKUP(Tabla3[[#This Row],[COD . CLIENTE  ]],Tabla15[],2,FALSE)</f>
        <v>GRUPO DISEDA S.A.C.</v>
      </c>
      <c r="C3249" s="1" t="e">
        <f>VLOOKUP(Tabla3[[#This Row],[COD . CLIENTE  ]],CREDITO[],4,FALSE)</f>
        <v>#N/A</v>
      </c>
      <c r="D3249" s="1" t="e">
        <f>VLOOKUP(Tabla3[[#This Row],[COD . CLIENTE  ]],CREDITO[],6,FALSE)</f>
        <v>#N/A</v>
      </c>
    </row>
    <row r="3250" spans="1:4" x14ac:dyDescent="0.25">
      <c r="A3250" s="3" t="s">
        <v>22186</v>
      </c>
      <c r="B3250" s="8" t="str">
        <f>VLOOKUP(Tabla3[[#This Row],[COD . CLIENTE  ]],Tabla15[],2,FALSE)</f>
        <v>INVERSIONES FRESH COOL PERU SACS</v>
      </c>
      <c r="C3250" s="1" t="e">
        <f>VLOOKUP(Tabla3[[#This Row],[COD . CLIENTE  ]],CREDITO[],4,FALSE)</f>
        <v>#N/A</v>
      </c>
      <c r="D3250" s="1" t="e">
        <f>VLOOKUP(Tabla3[[#This Row],[COD . CLIENTE  ]],CREDITO[],6,FALSE)</f>
        <v>#N/A</v>
      </c>
    </row>
    <row r="3251" spans="1:4" x14ac:dyDescent="0.25">
      <c r="A3251" s="3" t="s">
        <v>8885</v>
      </c>
      <c r="B3251" s="8" t="str">
        <f>VLOOKUP(Tabla3[[#This Row],[COD . CLIENTE  ]],Tabla15[],2,FALSE)</f>
        <v>HP INDUSTRIAL PERU SAC</v>
      </c>
      <c r="C3251" s="1" t="e">
        <f>VLOOKUP(Tabla3[[#This Row],[COD . CLIENTE  ]],CREDITO[],4,FALSE)</f>
        <v>#N/A</v>
      </c>
      <c r="D3251" s="1" t="e">
        <f>VLOOKUP(Tabla3[[#This Row],[COD . CLIENTE  ]],CREDITO[],6,FALSE)</f>
        <v>#N/A</v>
      </c>
    </row>
    <row r="3252" spans="1:4" x14ac:dyDescent="0.25">
      <c r="A3252" s="3" t="s">
        <v>4954</v>
      </c>
      <c r="B3252" s="8" t="str">
        <f>VLOOKUP(Tabla3[[#This Row],[COD . CLIENTE  ]],Tabla15[],2,FALSE)</f>
        <v>GOMEZ ABREGU TITO PERCY</v>
      </c>
      <c r="C3252" s="1" t="e">
        <f>VLOOKUP(Tabla3[[#This Row],[COD . CLIENTE  ]],CREDITO[],4,FALSE)</f>
        <v>#N/A</v>
      </c>
      <c r="D3252" s="1" t="e">
        <f>VLOOKUP(Tabla3[[#This Row],[COD . CLIENTE  ]],CREDITO[],6,FALSE)</f>
        <v>#N/A</v>
      </c>
    </row>
    <row r="3253" spans="1:4" x14ac:dyDescent="0.25">
      <c r="A3253" s="3" t="s">
        <v>4839</v>
      </c>
      <c r="B3253" s="8" t="str">
        <f>VLOOKUP(Tabla3[[#This Row],[COD . CLIENTE  ]],Tabla15[],2,FALSE)</f>
        <v>MOLINA SALINAS ALIPIO ARMANDO</v>
      </c>
      <c r="C3253" s="1" t="e">
        <f>VLOOKUP(Tabla3[[#This Row],[COD . CLIENTE  ]],CREDITO[],4,FALSE)</f>
        <v>#N/A</v>
      </c>
      <c r="D3253" s="1" t="e">
        <f>VLOOKUP(Tabla3[[#This Row],[COD . CLIENTE  ]],CREDITO[],6,FALSE)</f>
        <v>#N/A</v>
      </c>
    </row>
    <row r="3254" spans="1:4" x14ac:dyDescent="0.25">
      <c r="A3254" s="3" t="s">
        <v>8323</v>
      </c>
      <c r="B3254" s="8" t="str">
        <f>VLOOKUP(Tabla3[[#This Row],[COD . CLIENTE  ]],Tabla15[],2,FALSE)</f>
        <v>NEGOCIACIONES CARYDER S.A.C.</v>
      </c>
      <c r="C3254" s="1" t="e">
        <f>VLOOKUP(Tabla3[[#This Row],[COD . CLIENTE  ]],CREDITO[],4,FALSE)</f>
        <v>#N/A</v>
      </c>
      <c r="D3254" s="1" t="e">
        <f>VLOOKUP(Tabla3[[#This Row],[COD . CLIENTE  ]],CREDITO[],6,FALSE)</f>
        <v>#N/A</v>
      </c>
    </row>
    <row r="3255" spans="1:4" x14ac:dyDescent="0.25">
      <c r="A3255" s="3" t="s">
        <v>10502</v>
      </c>
      <c r="B3255" s="8" t="str">
        <f>VLOOKUP(Tabla3[[#This Row],[COD . CLIENTE  ]],Tabla15[],2,FALSE)</f>
        <v>DECOR ANGELA S.A.C.</v>
      </c>
      <c r="C3255" s="1" t="e">
        <f>VLOOKUP(Tabla3[[#This Row],[COD . CLIENTE  ]],CREDITO[],4,FALSE)</f>
        <v>#N/A</v>
      </c>
      <c r="D3255" s="1" t="e">
        <f>VLOOKUP(Tabla3[[#This Row],[COD . CLIENTE  ]],CREDITO[],6,FALSE)</f>
        <v>#N/A</v>
      </c>
    </row>
    <row r="3256" spans="1:4" x14ac:dyDescent="0.25">
      <c r="A3256" s="3" t="s">
        <v>5861</v>
      </c>
      <c r="B3256" s="8" t="str">
        <f>VLOOKUP(Tabla3[[#This Row],[COD . CLIENTE  ]],Tabla15[],2,FALSE)</f>
        <v>ISOLTECH S.A.C.</v>
      </c>
      <c r="C3256" s="1" t="e">
        <f>VLOOKUP(Tabla3[[#This Row],[COD . CLIENTE  ]],CREDITO[],4,FALSE)</f>
        <v>#N/A</v>
      </c>
      <c r="D3256" s="1" t="e">
        <f>VLOOKUP(Tabla3[[#This Row],[COD . CLIENTE  ]],CREDITO[],6,FALSE)</f>
        <v>#N/A</v>
      </c>
    </row>
    <row r="3257" spans="1:4" x14ac:dyDescent="0.25">
      <c r="A3257" s="3" t="s">
        <v>10714</v>
      </c>
      <c r="B3257" s="8" t="str">
        <f>VLOOKUP(Tabla3[[#This Row],[COD . CLIENTE  ]],Tabla15[],2,FALSE)</f>
        <v>SUPER AIR CORPORATION S.A.C.</v>
      </c>
      <c r="C3257" s="1" t="e">
        <f>VLOOKUP(Tabla3[[#This Row],[COD . CLIENTE  ]],CREDITO[],4,FALSE)</f>
        <v>#N/A</v>
      </c>
      <c r="D3257" s="1" t="e">
        <f>VLOOKUP(Tabla3[[#This Row],[COD . CLIENTE  ]],CREDITO[],6,FALSE)</f>
        <v>#N/A</v>
      </c>
    </row>
    <row r="3258" spans="1:4" x14ac:dyDescent="0.25">
      <c r="A3258" s="3" t="s">
        <v>10372</v>
      </c>
      <c r="B3258" s="8" t="str">
        <f>VLOOKUP(Tabla3[[#This Row],[COD . CLIENTE  ]],Tabla15[],2,FALSE)</f>
        <v>CUBO REFRIGERACION E.I.R.L.</v>
      </c>
      <c r="C3258" s="1" t="e">
        <f>VLOOKUP(Tabla3[[#This Row],[COD . CLIENTE  ]],CREDITO[],4,FALSE)</f>
        <v>#N/A</v>
      </c>
      <c r="D3258" s="1" t="e">
        <f>VLOOKUP(Tabla3[[#This Row],[COD . CLIENTE  ]],CREDITO[],6,FALSE)</f>
        <v>#N/A</v>
      </c>
    </row>
    <row r="3259" spans="1:4" x14ac:dyDescent="0.25">
      <c r="A3259" s="3" t="s">
        <v>9873</v>
      </c>
      <c r="B3259" s="8" t="str">
        <f>VLOOKUP(Tabla3[[#This Row],[COD . CLIENTE  ]],Tabla15[],2,FALSE)</f>
        <v>AIR COOL SYSTEM SM S.A.C.</v>
      </c>
      <c r="C3259" s="1" t="e">
        <f>VLOOKUP(Tabla3[[#This Row],[COD . CLIENTE  ]],CREDITO[],4,FALSE)</f>
        <v>#N/A</v>
      </c>
      <c r="D3259" s="1" t="e">
        <f>VLOOKUP(Tabla3[[#This Row],[COD . CLIENTE  ]],CREDITO[],6,FALSE)</f>
        <v>#N/A</v>
      </c>
    </row>
    <row r="3260" spans="1:4" x14ac:dyDescent="0.25">
      <c r="A3260" s="3" t="s">
        <v>10289</v>
      </c>
      <c r="B3260" s="8" t="str">
        <f>VLOOKUP(Tabla3[[#This Row],[COD . CLIENTE  ]],Tabla15[],2,FALSE)</f>
        <v>BANANA PURITA CALIDAD S.A.C.</v>
      </c>
      <c r="C3260" s="1" t="e">
        <f>VLOOKUP(Tabla3[[#This Row],[COD . CLIENTE  ]],CREDITO[],4,FALSE)</f>
        <v>#N/A</v>
      </c>
      <c r="D3260" s="1" t="e">
        <f>VLOOKUP(Tabla3[[#This Row],[COD . CLIENTE  ]],CREDITO[],6,FALSE)</f>
        <v>#N/A</v>
      </c>
    </row>
    <row r="3261" spans="1:4" x14ac:dyDescent="0.25">
      <c r="A3261" s="3" t="s">
        <v>23201</v>
      </c>
      <c r="B3261" s="8" t="e">
        <f>VLOOKUP(Tabla3[[#This Row],[COD . CLIENTE  ]],Tabla15[],2,FALSE)</f>
        <v>#N/A</v>
      </c>
      <c r="C3261" s="1" t="e">
        <f>VLOOKUP(Tabla3[[#This Row],[COD . CLIENTE  ]],CREDITO[],4,FALSE)</f>
        <v>#N/A</v>
      </c>
      <c r="D3261" s="1" t="e">
        <f>VLOOKUP(Tabla3[[#This Row],[COD . CLIENTE  ]],CREDITO[],6,FALSE)</f>
        <v>#N/A</v>
      </c>
    </row>
    <row r="3262" spans="1:4" x14ac:dyDescent="0.25">
      <c r="A3262" s="3" t="s">
        <v>6654</v>
      </c>
      <c r="B3262" s="8" t="str">
        <f>VLOOKUP(Tabla3[[#This Row],[COD . CLIENTE  ]],Tabla15[],2,FALSE)</f>
        <v>FRIO GLOBAL S.A.C</v>
      </c>
      <c r="C3262" s="1" t="e">
        <f>VLOOKUP(Tabla3[[#This Row],[COD . CLIENTE  ]],CREDITO[],4,FALSE)</f>
        <v>#N/A</v>
      </c>
      <c r="D3262" s="1" t="e">
        <f>VLOOKUP(Tabla3[[#This Row],[COD . CLIENTE  ]],CREDITO[],6,FALSE)</f>
        <v>#N/A</v>
      </c>
    </row>
    <row r="3263" spans="1:4" x14ac:dyDescent="0.25">
      <c r="A3263" s="3" t="s">
        <v>10634</v>
      </c>
      <c r="B3263" s="8" t="str">
        <f>VLOOKUP(Tabla3[[#This Row],[COD . CLIENTE  ]],Tabla15[],2,FALSE)</f>
        <v>INGENIERIA TERMOTECNIA S.A.C.</v>
      </c>
      <c r="C3263" s="1" t="e">
        <f>VLOOKUP(Tabla3[[#This Row],[COD . CLIENTE  ]],CREDITO[],4,FALSE)</f>
        <v>#N/A</v>
      </c>
      <c r="D3263" s="1" t="e">
        <f>VLOOKUP(Tabla3[[#This Row],[COD . CLIENTE  ]],CREDITO[],6,FALSE)</f>
        <v>#N/A</v>
      </c>
    </row>
    <row r="3264" spans="1:4" x14ac:dyDescent="0.25">
      <c r="A3264" s="3" t="s">
        <v>10183</v>
      </c>
      <c r="B3264" s="8" t="str">
        <f>VLOOKUP(Tabla3[[#This Row],[COD . CLIENTE  ]],Tabla15[],2,FALSE)</f>
        <v>CRV IMPORT S.A.C.</v>
      </c>
      <c r="C3264" s="1" t="e">
        <f>VLOOKUP(Tabla3[[#This Row],[COD . CLIENTE  ]],CREDITO[],4,FALSE)</f>
        <v>#N/A</v>
      </c>
      <c r="D3264" s="1" t="e">
        <f>VLOOKUP(Tabla3[[#This Row],[COD . CLIENTE  ]],CREDITO[],6,FALSE)</f>
        <v>#N/A</v>
      </c>
    </row>
    <row r="3265" spans="1:4" x14ac:dyDescent="0.25">
      <c r="A3265" s="3" t="s">
        <v>8012</v>
      </c>
      <c r="B3265" s="8" t="str">
        <f>VLOOKUP(Tabla3[[#This Row],[COD . CLIENTE  ]],Tabla15[],2,FALSE)</f>
        <v>MEGA FRIO DEZA S.A.C.</v>
      </c>
      <c r="C3265" s="1" t="e">
        <f>VLOOKUP(Tabla3[[#This Row],[COD . CLIENTE  ]],CREDITO[],4,FALSE)</f>
        <v>#N/A</v>
      </c>
      <c r="D3265" s="1" t="e">
        <f>VLOOKUP(Tabla3[[#This Row],[COD . CLIENTE  ]],CREDITO[],6,FALSE)</f>
        <v>#N/A</v>
      </c>
    </row>
    <row r="3266" spans="1:4" x14ac:dyDescent="0.25">
      <c r="A3266" s="3" t="s">
        <v>10034</v>
      </c>
      <c r="B3266" s="8" t="str">
        <f>VLOOKUP(Tabla3[[#This Row],[COD . CLIENTE  ]],Tabla15[],2,FALSE)</f>
        <v>INGENIERIA Y TECNOLOGIA DEL FRIO S.A.C.</v>
      </c>
      <c r="C3266" s="1" t="e">
        <f>VLOOKUP(Tabla3[[#This Row],[COD . CLIENTE  ]],CREDITO[],4,FALSE)</f>
        <v>#N/A</v>
      </c>
      <c r="D3266" s="1" t="e">
        <f>VLOOKUP(Tabla3[[#This Row],[COD . CLIENTE  ]],CREDITO[],6,FALSE)</f>
        <v>#N/A</v>
      </c>
    </row>
    <row r="3267" spans="1:4" x14ac:dyDescent="0.25">
      <c r="A3267" s="3" t="s">
        <v>10377</v>
      </c>
      <c r="B3267" s="8" t="str">
        <f>VLOOKUP(Tabla3[[#This Row],[COD . CLIENTE  ]],Tabla15[],2,FALSE)</f>
        <v>MYM PROJECTS S.A.C.</v>
      </c>
      <c r="C3267" s="1" t="str">
        <f>VLOOKUP(Tabla3[[#This Row],[COD . CLIENTE  ]],CREDITO[],4,FALSE)</f>
        <v>CHEQUE DIF 30DIAS CONTRA ENTREGA</v>
      </c>
      <c r="D3267" s="1" t="str">
        <f>VLOOKUP(Tabla3[[#This Row],[COD . CLIENTE  ]],CREDITO[],6,FALSE)</f>
        <v>MERIE TINEO</v>
      </c>
    </row>
    <row r="3268" spans="1:4" x14ac:dyDescent="0.25">
      <c r="A3268" s="3" t="s">
        <v>11267</v>
      </c>
      <c r="B3268" s="8" t="str">
        <f>VLOOKUP(Tabla3[[#This Row],[COD . CLIENTE  ]],Tabla15[],2,FALSE)</f>
        <v>COMERCIAL FERRETERA SIATOOLS E.I.R.L.</v>
      </c>
      <c r="C3268" s="1" t="e">
        <f>VLOOKUP(Tabla3[[#This Row],[COD . CLIENTE  ]],CREDITO[],4,FALSE)</f>
        <v>#N/A</v>
      </c>
      <c r="D3268" s="1" t="e">
        <f>VLOOKUP(Tabla3[[#This Row],[COD . CLIENTE  ]],CREDITO[],6,FALSE)</f>
        <v>#N/A</v>
      </c>
    </row>
    <row r="3269" spans="1:4" x14ac:dyDescent="0.25">
      <c r="A3269" s="3" t="s">
        <v>9688</v>
      </c>
      <c r="B3269" s="8" t="str">
        <f>VLOOKUP(Tabla3[[#This Row],[COD . CLIENTE  ]],Tabla15[],2,FALSE)</f>
        <v>GRELCONPERU E. I. R. L.</v>
      </c>
      <c r="C3269" s="1" t="e">
        <f>VLOOKUP(Tabla3[[#This Row],[COD . CLIENTE  ]],CREDITO[],4,FALSE)</f>
        <v>#N/A</v>
      </c>
      <c r="D3269" s="1" t="e">
        <f>VLOOKUP(Tabla3[[#This Row],[COD . CLIENTE  ]],CREDITO[],6,FALSE)</f>
        <v>#N/A</v>
      </c>
    </row>
    <row r="3270" spans="1:4" x14ac:dyDescent="0.25">
      <c r="A3270" s="3" t="s">
        <v>5657</v>
      </c>
      <c r="B3270" s="8" t="str">
        <f>VLOOKUP(Tabla3[[#This Row],[COD . CLIENTE  ]],Tabla15[],2,FALSE)</f>
        <v>COLD IMPORT S.A.</v>
      </c>
      <c r="C3270" s="1" t="str">
        <f>VLOOKUP(Tabla3[[#This Row],[COD . CLIENTE  ]],CREDITO[],4,FALSE)</f>
        <v>Crédito 30 días</v>
      </c>
      <c r="D3270" s="1" t="str">
        <f>VLOOKUP(Tabla3[[#This Row],[COD . CLIENTE  ]],CREDITO[],6,FALSE)</f>
        <v>DIANA MAYORCA</v>
      </c>
    </row>
    <row r="3271" spans="1:4" x14ac:dyDescent="0.25">
      <c r="A3271" s="3" t="s">
        <v>5002</v>
      </c>
      <c r="B3271" s="8" t="str">
        <f>VLOOKUP(Tabla3[[#This Row],[COD . CLIENTE  ]],Tabla15[],2,FALSE)</f>
        <v>BUSTAMANTE ASTOQUILCA MOISES BENITO</v>
      </c>
      <c r="C3271" s="1" t="e">
        <f>VLOOKUP(Tabla3[[#This Row],[COD . CLIENTE  ]],CREDITO[],4,FALSE)</f>
        <v>#N/A</v>
      </c>
      <c r="D3271" s="1" t="e">
        <f>VLOOKUP(Tabla3[[#This Row],[COD . CLIENTE  ]],CREDITO[],6,FALSE)</f>
        <v>#N/A</v>
      </c>
    </row>
    <row r="3272" spans="1:4" x14ac:dyDescent="0.25">
      <c r="A3272" s="3" t="s">
        <v>23202</v>
      </c>
      <c r="B3272" s="8" t="e">
        <f>VLOOKUP(Tabla3[[#This Row],[COD . CLIENTE  ]],Tabla15[],2,FALSE)</f>
        <v>#N/A</v>
      </c>
      <c r="C3272" s="1" t="e">
        <f>VLOOKUP(Tabla3[[#This Row],[COD . CLIENTE  ]],CREDITO[],4,FALSE)</f>
        <v>#N/A</v>
      </c>
      <c r="D3272" s="1" t="e">
        <f>VLOOKUP(Tabla3[[#This Row],[COD . CLIENTE  ]],CREDITO[],6,FALSE)</f>
        <v>#N/A</v>
      </c>
    </row>
    <row r="3273" spans="1:4" x14ac:dyDescent="0.25">
      <c r="A3273" s="3" t="s">
        <v>6652</v>
      </c>
      <c r="B3273" s="8" t="str">
        <f>VLOOKUP(Tabla3[[#This Row],[COD . CLIENTE  ]],Tabla15[],2,FALSE)</f>
        <v>PENTA TRONIC S.R.L.</v>
      </c>
      <c r="C3273" s="1" t="e">
        <f>VLOOKUP(Tabla3[[#This Row],[COD . CLIENTE  ]],CREDITO[],4,FALSE)</f>
        <v>#N/A</v>
      </c>
      <c r="D3273" s="1" t="e">
        <f>VLOOKUP(Tabla3[[#This Row],[COD . CLIENTE  ]],CREDITO[],6,FALSE)</f>
        <v>#N/A</v>
      </c>
    </row>
    <row r="3274" spans="1:4" x14ac:dyDescent="0.25">
      <c r="A3274" s="3" t="s">
        <v>21764</v>
      </c>
      <c r="B3274" s="8" t="str">
        <f>VLOOKUP(Tabla3[[#This Row],[COD . CLIENTE  ]],Tabla15[],2,FALSE)</f>
        <v>ALETOARO SAMCKS SAC</v>
      </c>
      <c r="C3274" s="1" t="e">
        <f>VLOOKUP(Tabla3[[#This Row],[COD . CLIENTE  ]],CREDITO[],4,FALSE)</f>
        <v>#N/A</v>
      </c>
      <c r="D3274" s="1" t="e">
        <f>VLOOKUP(Tabla3[[#This Row],[COD . CLIENTE  ]],CREDITO[],6,FALSE)</f>
        <v>#N/A</v>
      </c>
    </row>
    <row r="3275" spans="1:4" x14ac:dyDescent="0.25">
      <c r="A3275" s="3" t="s">
        <v>11210</v>
      </c>
      <c r="B3275" s="8" t="str">
        <f>VLOOKUP(Tabla3[[#This Row],[COD . CLIENTE  ]],Tabla15[],2,FALSE)</f>
        <v>CONEX REFRIGERACIÓN S.A.C.</v>
      </c>
      <c r="C3275" s="1" t="e">
        <f>VLOOKUP(Tabla3[[#This Row],[COD . CLIENTE  ]],CREDITO[],4,FALSE)</f>
        <v>#N/A</v>
      </c>
      <c r="D3275" s="1" t="e">
        <f>VLOOKUP(Tabla3[[#This Row],[COD . CLIENTE  ]],CREDITO[],6,FALSE)</f>
        <v>#N/A</v>
      </c>
    </row>
    <row r="3276" spans="1:4" x14ac:dyDescent="0.25">
      <c r="A3276" s="3" t="s">
        <v>5822</v>
      </c>
      <c r="B3276" s="8" t="str">
        <f>VLOOKUP(Tabla3[[#This Row],[COD . CLIENTE  ]],Tabla15[],2,FALSE)</f>
        <v>CAMAL CONCHUCOS S A</v>
      </c>
      <c r="C3276" s="1" t="e">
        <f>VLOOKUP(Tabla3[[#This Row],[COD . CLIENTE  ]],CREDITO[],4,FALSE)</f>
        <v>#N/A</v>
      </c>
      <c r="D3276" s="1" t="e">
        <f>VLOOKUP(Tabla3[[#This Row],[COD . CLIENTE  ]],CREDITO[],6,FALSE)</f>
        <v>#N/A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CE59-ECC0-45BD-841C-39A347C91B91}">
  <sheetPr codeName="Hoja10"/>
  <dimension ref="A1:H2"/>
  <sheetViews>
    <sheetView workbookViewId="0">
      <selection activeCell="B2" sqref="B2"/>
    </sheetView>
  </sheetViews>
  <sheetFormatPr baseColWidth="10" defaultRowHeight="15" x14ac:dyDescent="0.25"/>
  <cols>
    <col min="1" max="1" width="25.28515625" bestFit="1" customWidth="1"/>
    <col min="4" max="4" width="28" bestFit="1" customWidth="1"/>
    <col min="5" max="5" width="14" bestFit="1" customWidth="1"/>
    <col min="6" max="6" width="16.140625" bestFit="1" customWidth="1"/>
    <col min="7" max="7" width="21.28515625" bestFit="1" customWidth="1"/>
    <col min="8" max="8" width="14.85546875" bestFit="1" customWidth="1"/>
  </cols>
  <sheetData>
    <row r="1" spans="1:8" ht="30" customHeight="1" x14ac:dyDescent="0.25">
      <c r="A1" s="118" t="s">
        <v>21812</v>
      </c>
      <c r="B1" s="119" t="s">
        <v>22286</v>
      </c>
      <c r="C1" s="116" t="s">
        <v>19523</v>
      </c>
      <c r="D1" s="116" t="s">
        <v>19329</v>
      </c>
      <c r="E1" s="117" t="s">
        <v>19527</v>
      </c>
      <c r="F1" s="117" t="s">
        <v>21777</v>
      </c>
      <c r="G1" s="117" t="s">
        <v>22043</v>
      </c>
      <c r="H1" s="117" t="s">
        <v>21495</v>
      </c>
    </row>
    <row r="2" spans="1:8" x14ac:dyDescent="0.25">
      <c r="C2" s="115" t="str">
        <f>VLOOKUP(B1,STOCKSANLUIS[],7,FALSE)</f>
        <v>C</v>
      </c>
      <c r="D2" s="115" t="str">
        <f>VLOOKUP(B1,STOCKSANLUIS[],5,FALSE)</f>
        <v>GMCC</v>
      </c>
      <c r="E2" s="115">
        <f>VLOOKUP(B1,STOCKSANLUIS[],10,FALSE)</f>
        <v>2</v>
      </c>
      <c r="F2" s="115">
        <f>VLOOKUP(B1,STOCKSANLUIS[],12,FALSE)</f>
        <v>2</v>
      </c>
      <c r="G2" s="115">
        <f>VLOOKUP(B1,STOCK_PUENTEPIEDRA[],8,FALSE)</f>
        <v>28</v>
      </c>
      <c r="H2" s="115" t="str">
        <f>VLOOKUP(B1,STOCKSANLUIS[],13,FALSE)</f>
        <v>SIN DIFERENCIA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D3:F2035"/>
  <sheetViews>
    <sheetView topLeftCell="D1" workbookViewId="0">
      <selection activeCell="G2021" sqref="G2021"/>
    </sheetView>
  </sheetViews>
  <sheetFormatPr baseColWidth="10" defaultRowHeight="15" x14ac:dyDescent="0.25"/>
  <cols>
    <col min="4" max="4" width="13.7109375" bestFit="1" customWidth="1"/>
    <col min="5" max="5" width="116.42578125" customWidth="1"/>
  </cols>
  <sheetData>
    <row r="3" spans="4:6" ht="15.75" x14ac:dyDescent="0.25">
      <c r="D3" s="9" t="s">
        <v>5</v>
      </c>
      <c r="E3" s="9" t="s">
        <v>2</v>
      </c>
      <c r="F3" s="9" t="s">
        <v>6</v>
      </c>
    </row>
    <row r="4" spans="4:6" x14ac:dyDescent="0.25">
      <c r="D4" t="s">
        <v>7</v>
      </c>
      <c r="E4" t="s">
        <v>8</v>
      </c>
      <c r="F4" s="10" t="s">
        <v>6</v>
      </c>
    </row>
    <row r="5" spans="4:6" x14ac:dyDescent="0.25">
      <c r="D5" t="s">
        <v>9</v>
      </c>
      <c r="E5" t="s">
        <v>10</v>
      </c>
      <c r="F5" s="10" t="s">
        <v>6</v>
      </c>
    </row>
    <row r="6" spans="4:6" x14ac:dyDescent="0.25">
      <c r="D6" t="s">
        <v>11</v>
      </c>
      <c r="E6" t="s">
        <v>12</v>
      </c>
      <c r="F6" s="10" t="s">
        <v>6</v>
      </c>
    </row>
    <row r="7" spans="4:6" x14ac:dyDescent="0.25">
      <c r="D7" t="s">
        <v>13</v>
      </c>
      <c r="E7" t="s">
        <v>14</v>
      </c>
      <c r="F7" s="10" t="s">
        <v>6</v>
      </c>
    </row>
    <row r="8" spans="4:6" x14ac:dyDescent="0.25">
      <c r="D8" t="s">
        <v>15</v>
      </c>
      <c r="E8" t="s">
        <v>16</v>
      </c>
      <c r="F8" s="10" t="s">
        <v>6</v>
      </c>
    </row>
    <row r="9" spans="4:6" x14ac:dyDescent="0.25">
      <c r="D9" t="s">
        <v>17</v>
      </c>
      <c r="E9" t="s">
        <v>18</v>
      </c>
      <c r="F9" s="10" t="s">
        <v>6</v>
      </c>
    </row>
    <row r="10" spans="4:6" x14ac:dyDescent="0.25">
      <c r="D10" t="s">
        <v>19</v>
      </c>
      <c r="E10" t="s">
        <v>20</v>
      </c>
      <c r="F10" s="10" t="s">
        <v>6</v>
      </c>
    </row>
    <row r="11" spans="4:6" x14ac:dyDescent="0.25">
      <c r="D11" t="s">
        <v>21</v>
      </c>
      <c r="E11" t="s">
        <v>22</v>
      </c>
      <c r="F11" s="10" t="s">
        <v>6</v>
      </c>
    </row>
    <row r="12" spans="4:6" x14ac:dyDescent="0.25">
      <c r="D12" t="s">
        <v>23</v>
      </c>
      <c r="E12" t="s">
        <v>24</v>
      </c>
      <c r="F12" s="10" t="s">
        <v>6</v>
      </c>
    </row>
    <row r="13" spans="4:6" x14ac:dyDescent="0.25">
      <c r="D13" t="s">
        <v>25</v>
      </c>
      <c r="E13" t="s">
        <v>26</v>
      </c>
      <c r="F13" s="10" t="s">
        <v>6</v>
      </c>
    </row>
    <row r="14" spans="4:6" x14ac:dyDescent="0.25">
      <c r="D14" t="s">
        <v>27</v>
      </c>
      <c r="E14" t="s">
        <v>28</v>
      </c>
      <c r="F14" s="10" t="s">
        <v>6</v>
      </c>
    </row>
    <row r="15" spans="4:6" x14ac:dyDescent="0.25">
      <c r="D15" t="s">
        <v>29</v>
      </c>
      <c r="E15" t="s">
        <v>30</v>
      </c>
      <c r="F15" s="10" t="s">
        <v>6</v>
      </c>
    </row>
    <row r="16" spans="4:6" x14ac:dyDescent="0.25">
      <c r="D16" t="s">
        <v>31</v>
      </c>
      <c r="E16" t="s">
        <v>32</v>
      </c>
      <c r="F16" s="10" t="s">
        <v>6</v>
      </c>
    </row>
    <row r="17" spans="4:6" x14ac:dyDescent="0.25">
      <c r="D17" t="s">
        <v>33</v>
      </c>
      <c r="E17" t="s">
        <v>34</v>
      </c>
      <c r="F17" s="10" t="s">
        <v>6</v>
      </c>
    </row>
    <row r="18" spans="4:6" x14ac:dyDescent="0.25">
      <c r="D18" t="s">
        <v>35</v>
      </c>
      <c r="E18" t="s">
        <v>36</v>
      </c>
      <c r="F18" s="10" t="s">
        <v>6</v>
      </c>
    </row>
    <row r="19" spans="4:6" x14ac:dyDescent="0.25">
      <c r="D19" t="s">
        <v>37</v>
      </c>
      <c r="E19" t="s">
        <v>38</v>
      </c>
      <c r="F19" s="10" t="s">
        <v>6</v>
      </c>
    </row>
    <row r="20" spans="4:6" x14ac:dyDescent="0.25">
      <c r="D20" t="s">
        <v>39</v>
      </c>
      <c r="E20" t="s">
        <v>40</v>
      </c>
      <c r="F20" s="10" t="s">
        <v>6</v>
      </c>
    </row>
    <row r="21" spans="4:6" x14ac:dyDescent="0.25">
      <c r="D21" t="s">
        <v>41</v>
      </c>
      <c r="E21" t="s">
        <v>42</v>
      </c>
      <c r="F21" s="10" t="s">
        <v>6</v>
      </c>
    </row>
    <row r="22" spans="4:6" x14ac:dyDescent="0.25">
      <c r="D22" t="s">
        <v>43</v>
      </c>
      <c r="E22" t="s">
        <v>44</v>
      </c>
      <c r="F22" s="10" t="s">
        <v>6</v>
      </c>
    </row>
    <row r="23" spans="4:6" x14ac:dyDescent="0.25">
      <c r="D23" t="s">
        <v>45</v>
      </c>
      <c r="E23" t="s">
        <v>46</v>
      </c>
      <c r="F23" s="10" t="s">
        <v>6</v>
      </c>
    </row>
    <row r="24" spans="4:6" x14ac:dyDescent="0.25">
      <c r="D24" t="s">
        <v>47</v>
      </c>
      <c r="E24" t="s">
        <v>48</v>
      </c>
      <c r="F24" s="10" t="s">
        <v>6</v>
      </c>
    </row>
    <row r="25" spans="4:6" x14ac:dyDescent="0.25">
      <c r="D25" t="s">
        <v>49</v>
      </c>
      <c r="E25" t="s">
        <v>50</v>
      </c>
      <c r="F25" s="10" t="s">
        <v>6</v>
      </c>
    </row>
    <row r="26" spans="4:6" x14ac:dyDescent="0.25">
      <c r="D26" t="s">
        <v>51</v>
      </c>
      <c r="E26" t="s">
        <v>52</v>
      </c>
      <c r="F26" s="10" t="s">
        <v>6</v>
      </c>
    </row>
    <row r="27" spans="4:6" x14ac:dyDescent="0.25">
      <c r="D27" t="s">
        <v>53</v>
      </c>
      <c r="E27" t="s">
        <v>54</v>
      </c>
      <c r="F27" s="10" t="s">
        <v>6</v>
      </c>
    </row>
    <row r="28" spans="4:6" x14ac:dyDescent="0.25">
      <c r="D28" t="s">
        <v>55</v>
      </c>
      <c r="E28" t="s">
        <v>56</v>
      </c>
      <c r="F28" s="10" t="s">
        <v>6</v>
      </c>
    </row>
    <row r="29" spans="4:6" x14ac:dyDescent="0.25">
      <c r="D29" t="s">
        <v>57</v>
      </c>
      <c r="E29" t="s">
        <v>58</v>
      </c>
      <c r="F29" s="10" t="s">
        <v>6</v>
      </c>
    </row>
    <row r="30" spans="4:6" x14ac:dyDescent="0.25">
      <c r="D30" t="s">
        <v>59</v>
      </c>
      <c r="E30" t="s">
        <v>60</v>
      </c>
      <c r="F30" s="10" t="s">
        <v>6</v>
      </c>
    </row>
    <row r="31" spans="4:6" x14ac:dyDescent="0.25">
      <c r="D31" t="s">
        <v>61</v>
      </c>
      <c r="E31" t="s">
        <v>62</v>
      </c>
      <c r="F31" s="10" t="s">
        <v>6</v>
      </c>
    </row>
    <row r="32" spans="4:6" x14ac:dyDescent="0.25">
      <c r="D32" t="s">
        <v>63</v>
      </c>
      <c r="E32" t="s">
        <v>64</v>
      </c>
      <c r="F32" s="10" t="s">
        <v>6</v>
      </c>
    </row>
    <row r="33" spans="4:6" x14ac:dyDescent="0.25">
      <c r="D33" t="s">
        <v>65</v>
      </c>
      <c r="E33" t="s">
        <v>66</v>
      </c>
      <c r="F33" s="10" t="s">
        <v>6</v>
      </c>
    </row>
    <row r="34" spans="4:6" x14ac:dyDescent="0.25">
      <c r="D34" t="s">
        <v>67</v>
      </c>
      <c r="E34" t="s">
        <v>68</v>
      </c>
      <c r="F34" s="10" t="s">
        <v>6</v>
      </c>
    </row>
    <row r="35" spans="4:6" x14ac:dyDescent="0.25">
      <c r="D35" t="s">
        <v>69</v>
      </c>
      <c r="E35" t="s">
        <v>70</v>
      </c>
      <c r="F35" s="10" t="s">
        <v>6</v>
      </c>
    </row>
    <row r="36" spans="4:6" x14ac:dyDescent="0.25">
      <c r="D36" t="s">
        <v>71</v>
      </c>
      <c r="E36" t="s">
        <v>72</v>
      </c>
      <c r="F36" s="10" t="s">
        <v>6</v>
      </c>
    </row>
    <row r="37" spans="4:6" x14ac:dyDescent="0.25">
      <c r="D37" t="s">
        <v>73</v>
      </c>
      <c r="E37" t="s">
        <v>74</v>
      </c>
      <c r="F37" s="10" t="s">
        <v>6</v>
      </c>
    </row>
    <row r="38" spans="4:6" x14ac:dyDescent="0.25">
      <c r="D38" t="s">
        <v>75</v>
      </c>
      <c r="E38" t="s">
        <v>76</v>
      </c>
      <c r="F38" s="10" t="s">
        <v>6</v>
      </c>
    </row>
    <row r="39" spans="4:6" x14ac:dyDescent="0.25">
      <c r="D39" t="s">
        <v>77</v>
      </c>
      <c r="E39" t="s">
        <v>78</v>
      </c>
      <c r="F39" s="10" t="s">
        <v>6</v>
      </c>
    </row>
    <row r="40" spans="4:6" x14ac:dyDescent="0.25">
      <c r="D40" t="s">
        <v>79</v>
      </c>
      <c r="E40" t="s">
        <v>80</v>
      </c>
      <c r="F40" s="10" t="s">
        <v>6</v>
      </c>
    </row>
    <row r="41" spans="4:6" x14ac:dyDescent="0.25">
      <c r="D41" t="s">
        <v>81</v>
      </c>
      <c r="E41" t="s">
        <v>82</v>
      </c>
      <c r="F41" s="10" t="s">
        <v>6</v>
      </c>
    </row>
    <row r="42" spans="4:6" x14ac:dyDescent="0.25">
      <c r="D42" t="s">
        <v>83</v>
      </c>
      <c r="E42" t="s">
        <v>84</v>
      </c>
      <c r="F42" s="10" t="s">
        <v>6</v>
      </c>
    </row>
    <row r="43" spans="4:6" x14ac:dyDescent="0.25">
      <c r="D43" t="s">
        <v>85</v>
      </c>
      <c r="E43" t="s">
        <v>86</v>
      </c>
      <c r="F43" s="10" t="s">
        <v>6</v>
      </c>
    </row>
    <row r="44" spans="4:6" x14ac:dyDescent="0.25">
      <c r="D44" t="s">
        <v>87</v>
      </c>
      <c r="E44" t="s">
        <v>88</v>
      </c>
      <c r="F44" s="10" t="s">
        <v>6</v>
      </c>
    </row>
    <row r="45" spans="4:6" x14ac:dyDescent="0.25">
      <c r="D45" t="s">
        <v>89</v>
      </c>
      <c r="E45" t="s">
        <v>90</v>
      </c>
      <c r="F45" s="10" t="s">
        <v>6</v>
      </c>
    </row>
    <row r="46" spans="4:6" x14ac:dyDescent="0.25">
      <c r="D46" t="s">
        <v>91</v>
      </c>
      <c r="E46" t="s">
        <v>92</v>
      </c>
      <c r="F46" s="10" t="s">
        <v>6</v>
      </c>
    </row>
    <row r="47" spans="4:6" x14ac:dyDescent="0.25">
      <c r="D47" t="s">
        <v>93</v>
      </c>
      <c r="E47" t="s">
        <v>94</v>
      </c>
      <c r="F47" s="10" t="s">
        <v>6</v>
      </c>
    </row>
    <row r="48" spans="4:6" x14ac:dyDescent="0.25">
      <c r="D48" t="s">
        <v>95</v>
      </c>
      <c r="E48" t="s">
        <v>96</v>
      </c>
      <c r="F48" s="10" t="s">
        <v>6</v>
      </c>
    </row>
    <row r="49" spans="4:6" x14ac:dyDescent="0.25">
      <c r="D49" t="s">
        <v>97</v>
      </c>
      <c r="E49" t="s">
        <v>98</v>
      </c>
      <c r="F49" s="10" t="s">
        <v>6</v>
      </c>
    </row>
    <row r="50" spans="4:6" x14ac:dyDescent="0.25">
      <c r="D50" t="s">
        <v>99</v>
      </c>
      <c r="E50" t="s">
        <v>100</v>
      </c>
      <c r="F50" s="10" t="s">
        <v>6</v>
      </c>
    </row>
    <row r="51" spans="4:6" x14ac:dyDescent="0.25">
      <c r="D51" t="s">
        <v>101</v>
      </c>
      <c r="E51" t="s">
        <v>102</v>
      </c>
      <c r="F51" s="10" t="s">
        <v>6</v>
      </c>
    </row>
    <row r="52" spans="4:6" x14ac:dyDescent="0.25">
      <c r="D52" t="s">
        <v>103</v>
      </c>
      <c r="E52" t="s">
        <v>104</v>
      </c>
      <c r="F52" s="10" t="s">
        <v>6</v>
      </c>
    </row>
    <row r="53" spans="4:6" x14ac:dyDescent="0.25">
      <c r="D53" t="s">
        <v>105</v>
      </c>
      <c r="E53" t="s">
        <v>106</v>
      </c>
      <c r="F53" s="10" t="s">
        <v>6</v>
      </c>
    </row>
    <row r="54" spans="4:6" x14ac:dyDescent="0.25">
      <c r="D54" t="s">
        <v>107</v>
      </c>
      <c r="E54" t="s">
        <v>108</v>
      </c>
      <c r="F54" s="10" t="s">
        <v>6</v>
      </c>
    </row>
    <row r="55" spans="4:6" x14ac:dyDescent="0.25">
      <c r="D55" t="s">
        <v>109</v>
      </c>
      <c r="E55" t="s">
        <v>110</v>
      </c>
      <c r="F55" s="10" t="s">
        <v>6</v>
      </c>
    </row>
    <row r="56" spans="4:6" x14ac:dyDescent="0.25">
      <c r="D56" t="s">
        <v>111</v>
      </c>
      <c r="E56" t="s">
        <v>112</v>
      </c>
      <c r="F56" s="10" t="s">
        <v>6</v>
      </c>
    </row>
    <row r="57" spans="4:6" x14ac:dyDescent="0.25">
      <c r="D57" t="s">
        <v>113</v>
      </c>
      <c r="E57" t="s">
        <v>114</v>
      </c>
      <c r="F57" s="10" t="s">
        <v>6</v>
      </c>
    </row>
    <row r="58" spans="4:6" x14ac:dyDescent="0.25">
      <c r="D58" t="s">
        <v>115</v>
      </c>
      <c r="E58" t="s">
        <v>116</v>
      </c>
      <c r="F58" s="10" t="s">
        <v>6</v>
      </c>
    </row>
    <row r="59" spans="4:6" x14ac:dyDescent="0.25">
      <c r="D59" t="s">
        <v>117</v>
      </c>
      <c r="E59" t="s">
        <v>118</v>
      </c>
      <c r="F59" s="10" t="s">
        <v>6</v>
      </c>
    </row>
    <row r="60" spans="4:6" x14ac:dyDescent="0.25">
      <c r="D60" t="s">
        <v>119</v>
      </c>
      <c r="E60" t="s">
        <v>120</v>
      </c>
      <c r="F60" s="10" t="s">
        <v>6</v>
      </c>
    </row>
    <row r="61" spans="4:6" x14ac:dyDescent="0.25">
      <c r="D61" t="s">
        <v>121</v>
      </c>
      <c r="E61" t="s">
        <v>122</v>
      </c>
      <c r="F61" s="10" t="s">
        <v>6</v>
      </c>
    </row>
    <row r="62" spans="4:6" x14ac:dyDescent="0.25">
      <c r="D62" t="s">
        <v>123</v>
      </c>
      <c r="E62" t="s">
        <v>124</v>
      </c>
      <c r="F62" s="10" t="s">
        <v>6</v>
      </c>
    </row>
    <row r="63" spans="4:6" x14ac:dyDescent="0.25">
      <c r="D63" t="s">
        <v>125</v>
      </c>
      <c r="E63" t="s">
        <v>126</v>
      </c>
      <c r="F63" s="10" t="s">
        <v>6</v>
      </c>
    </row>
    <row r="64" spans="4:6" x14ac:dyDescent="0.25">
      <c r="D64" t="s">
        <v>127</v>
      </c>
      <c r="E64" t="s">
        <v>128</v>
      </c>
      <c r="F64" s="10" t="s">
        <v>6</v>
      </c>
    </row>
    <row r="65" spans="4:6" x14ac:dyDescent="0.25">
      <c r="D65" t="s">
        <v>129</v>
      </c>
      <c r="E65" t="s">
        <v>130</v>
      </c>
      <c r="F65" s="10" t="s">
        <v>6</v>
      </c>
    </row>
    <row r="66" spans="4:6" x14ac:dyDescent="0.25">
      <c r="D66" t="s">
        <v>131</v>
      </c>
      <c r="E66" t="s">
        <v>132</v>
      </c>
      <c r="F66" s="10" t="s">
        <v>6</v>
      </c>
    </row>
    <row r="67" spans="4:6" x14ac:dyDescent="0.25">
      <c r="D67" t="s">
        <v>133</v>
      </c>
      <c r="E67" t="s">
        <v>134</v>
      </c>
      <c r="F67" s="10" t="s">
        <v>6</v>
      </c>
    </row>
    <row r="68" spans="4:6" x14ac:dyDescent="0.25">
      <c r="D68" t="s">
        <v>135</v>
      </c>
      <c r="E68" t="s">
        <v>136</v>
      </c>
      <c r="F68" s="10" t="s">
        <v>6</v>
      </c>
    </row>
    <row r="69" spans="4:6" x14ac:dyDescent="0.25">
      <c r="D69" t="s">
        <v>137</v>
      </c>
      <c r="E69" t="s">
        <v>138</v>
      </c>
      <c r="F69" s="10" t="s">
        <v>6</v>
      </c>
    </row>
    <row r="70" spans="4:6" x14ac:dyDescent="0.25">
      <c r="D70" t="s">
        <v>139</v>
      </c>
      <c r="E70" t="s">
        <v>140</v>
      </c>
      <c r="F70" s="10" t="s">
        <v>6</v>
      </c>
    </row>
    <row r="71" spans="4:6" x14ac:dyDescent="0.25">
      <c r="D71" t="s">
        <v>141</v>
      </c>
      <c r="E71" t="s">
        <v>142</v>
      </c>
      <c r="F71" s="10" t="s">
        <v>6</v>
      </c>
    </row>
    <row r="72" spans="4:6" x14ac:dyDescent="0.25">
      <c r="D72" t="s">
        <v>143</v>
      </c>
      <c r="E72" t="s">
        <v>144</v>
      </c>
      <c r="F72" s="10" t="s">
        <v>6</v>
      </c>
    </row>
    <row r="73" spans="4:6" x14ac:dyDescent="0.25">
      <c r="D73" t="s">
        <v>145</v>
      </c>
      <c r="E73" t="s">
        <v>146</v>
      </c>
      <c r="F73" s="10" t="s">
        <v>6</v>
      </c>
    </row>
    <row r="74" spans="4:6" x14ac:dyDescent="0.25">
      <c r="D74" t="s">
        <v>147</v>
      </c>
      <c r="E74" t="s">
        <v>148</v>
      </c>
      <c r="F74" s="10" t="s">
        <v>6</v>
      </c>
    </row>
    <row r="75" spans="4:6" x14ac:dyDescent="0.25">
      <c r="D75" t="s">
        <v>149</v>
      </c>
      <c r="E75" t="s">
        <v>150</v>
      </c>
      <c r="F75" s="10" t="s">
        <v>6</v>
      </c>
    </row>
    <row r="76" spans="4:6" x14ac:dyDescent="0.25">
      <c r="D76" t="s">
        <v>151</v>
      </c>
      <c r="E76" t="s">
        <v>152</v>
      </c>
      <c r="F76" s="10" t="s">
        <v>6</v>
      </c>
    </row>
    <row r="77" spans="4:6" x14ac:dyDescent="0.25">
      <c r="D77" t="s">
        <v>153</v>
      </c>
      <c r="E77" t="s">
        <v>154</v>
      </c>
      <c r="F77" s="10" t="s">
        <v>6</v>
      </c>
    </row>
    <row r="78" spans="4:6" x14ac:dyDescent="0.25">
      <c r="D78" t="s">
        <v>155</v>
      </c>
      <c r="E78" t="s">
        <v>156</v>
      </c>
      <c r="F78" s="10" t="s">
        <v>6</v>
      </c>
    </row>
    <row r="79" spans="4:6" x14ac:dyDescent="0.25">
      <c r="D79" t="s">
        <v>157</v>
      </c>
      <c r="E79" t="s">
        <v>158</v>
      </c>
      <c r="F79" s="10" t="s">
        <v>6</v>
      </c>
    </row>
    <row r="80" spans="4:6" x14ac:dyDescent="0.25">
      <c r="D80" t="s">
        <v>159</v>
      </c>
      <c r="E80" t="s">
        <v>160</v>
      </c>
      <c r="F80" s="10" t="s">
        <v>6</v>
      </c>
    </row>
    <row r="81" spans="4:6" x14ac:dyDescent="0.25">
      <c r="D81" t="s">
        <v>161</v>
      </c>
      <c r="E81" t="s">
        <v>162</v>
      </c>
      <c r="F81" s="10" t="s">
        <v>6</v>
      </c>
    </row>
    <row r="82" spans="4:6" x14ac:dyDescent="0.25">
      <c r="D82" t="s">
        <v>163</v>
      </c>
      <c r="E82" t="s">
        <v>164</v>
      </c>
      <c r="F82" s="10" t="s">
        <v>6</v>
      </c>
    </row>
    <row r="83" spans="4:6" x14ac:dyDescent="0.25">
      <c r="D83" t="s">
        <v>165</v>
      </c>
      <c r="E83" t="s">
        <v>166</v>
      </c>
      <c r="F83" s="10" t="s">
        <v>6</v>
      </c>
    </row>
    <row r="84" spans="4:6" x14ac:dyDescent="0.25">
      <c r="D84" t="s">
        <v>167</v>
      </c>
      <c r="E84" t="s">
        <v>168</v>
      </c>
      <c r="F84" s="10" t="s">
        <v>6</v>
      </c>
    </row>
    <row r="85" spans="4:6" x14ac:dyDescent="0.25">
      <c r="D85" t="s">
        <v>169</v>
      </c>
      <c r="E85" t="s">
        <v>170</v>
      </c>
      <c r="F85" s="10" t="s">
        <v>6</v>
      </c>
    </row>
    <row r="86" spans="4:6" x14ac:dyDescent="0.25">
      <c r="D86" t="s">
        <v>171</v>
      </c>
      <c r="E86" t="s">
        <v>172</v>
      </c>
      <c r="F86" s="10" t="s">
        <v>6</v>
      </c>
    </row>
    <row r="87" spans="4:6" x14ac:dyDescent="0.25">
      <c r="D87" t="s">
        <v>173</v>
      </c>
      <c r="E87" t="s">
        <v>174</v>
      </c>
      <c r="F87" s="10" t="s">
        <v>6</v>
      </c>
    </row>
    <row r="88" spans="4:6" x14ac:dyDescent="0.25">
      <c r="D88" t="s">
        <v>175</v>
      </c>
      <c r="E88" t="s">
        <v>176</v>
      </c>
      <c r="F88" s="10" t="s">
        <v>6</v>
      </c>
    </row>
    <row r="89" spans="4:6" x14ac:dyDescent="0.25">
      <c r="D89" t="s">
        <v>177</v>
      </c>
      <c r="E89" t="s">
        <v>178</v>
      </c>
      <c r="F89" s="10" t="s">
        <v>6</v>
      </c>
    </row>
    <row r="90" spans="4:6" x14ac:dyDescent="0.25">
      <c r="D90" t="s">
        <v>179</v>
      </c>
      <c r="E90" t="s">
        <v>180</v>
      </c>
      <c r="F90" s="10" t="s">
        <v>6</v>
      </c>
    </row>
    <row r="91" spans="4:6" x14ac:dyDescent="0.25">
      <c r="D91" t="s">
        <v>181</v>
      </c>
      <c r="E91" t="s">
        <v>182</v>
      </c>
      <c r="F91" s="10" t="s">
        <v>6</v>
      </c>
    </row>
    <row r="92" spans="4:6" x14ac:dyDescent="0.25">
      <c r="D92" t="s">
        <v>183</v>
      </c>
      <c r="E92" t="s">
        <v>184</v>
      </c>
      <c r="F92" s="10" t="s">
        <v>6</v>
      </c>
    </row>
    <row r="93" spans="4:6" x14ac:dyDescent="0.25">
      <c r="D93" t="s">
        <v>185</v>
      </c>
      <c r="E93" t="s">
        <v>186</v>
      </c>
      <c r="F93" s="10" t="s">
        <v>6</v>
      </c>
    </row>
    <row r="94" spans="4:6" x14ac:dyDescent="0.25">
      <c r="D94" t="s">
        <v>187</v>
      </c>
      <c r="E94" t="s">
        <v>188</v>
      </c>
      <c r="F94" s="10" t="s">
        <v>6</v>
      </c>
    </row>
    <row r="95" spans="4:6" x14ac:dyDescent="0.25">
      <c r="D95" t="s">
        <v>189</v>
      </c>
      <c r="E95" t="s">
        <v>190</v>
      </c>
      <c r="F95" s="10" t="s">
        <v>6</v>
      </c>
    </row>
    <row r="96" spans="4:6" x14ac:dyDescent="0.25">
      <c r="D96" t="s">
        <v>191</v>
      </c>
      <c r="E96" t="s">
        <v>192</v>
      </c>
      <c r="F96" s="10" t="s">
        <v>6</v>
      </c>
    </row>
    <row r="97" spans="4:6" x14ac:dyDescent="0.25">
      <c r="D97" t="s">
        <v>193</v>
      </c>
      <c r="E97" t="s">
        <v>194</v>
      </c>
      <c r="F97" s="10" t="s">
        <v>6</v>
      </c>
    </row>
    <row r="98" spans="4:6" x14ac:dyDescent="0.25">
      <c r="D98" t="s">
        <v>195</v>
      </c>
      <c r="E98" t="s">
        <v>196</v>
      </c>
      <c r="F98" s="10" t="s">
        <v>6</v>
      </c>
    </row>
    <row r="99" spans="4:6" x14ac:dyDescent="0.25">
      <c r="D99" t="s">
        <v>197</v>
      </c>
      <c r="E99" t="s">
        <v>198</v>
      </c>
      <c r="F99" s="10" t="s">
        <v>6</v>
      </c>
    </row>
    <row r="100" spans="4:6" x14ac:dyDescent="0.25">
      <c r="D100" t="s">
        <v>199</v>
      </c>
      <c r="E100" t="s">
        <v>200</v>
      </c>
      <c r="F100" s="10" t="s">
        <v>6</v>
      </c>
    </row>
    <row r="101" spans="4:6" x14ac:dyDescent="0.25">
      <c r="D101" t="s">
        <v>201</v>
      </c>
      <c r="E101" t="s">
        <v>202</v>
      </c>
      <c r="F101" s="10" t="s">
        <v>6</v>
      </c>
    </row>
    <row r="102" spans="4:6" x14ac:dyDescent="0.25">
      <c r="D102" t="s">
        <v>203</v>
      </c>
      <c r="E102" t="s">
        <v>204</v>
      </c>
      <c r="F102" s="10" t="s">
        <v>6</v>
      </c>
    </row>
    <row r="103" spans="4:6" x14ac:dyDescent="0.25">
      <c r="D103" t="s">
        <v>205</v>
      </c>
      <c r="E103" t="s">
        <v>206</v>
      </c>
      <c r="F103" s="10" t="s">
        <v>6</v>
      </c>
    </row>
    <row r="104" spans="4:6" x14ac:dyDescent="0.25">
      <c r="D104" t="s">
        <v>207</v>
      </c>
      <c r="E104" t="s">
        <v>208</v>
      </c>
      <c r="F104" s="10" t="s">
        <v>6</v>
      </c>
    </row>
    <row r="105" spans="4:6" x14ac:dyDescent="0.25">
      <c r="D105" t="s">
        <v>209</v>
      </c>
      <c r="E105" t="s">
        <v>210</v>
      </c>
      <c r="F105" s="10" t="s">
        <v>6</v>
      </c>
    </row>
    <row r="106" spans="4:6" x14ac:dyDescent="0.25">
      <c r="D106" t="s">
        <v>211</v>
      </c>
      <c r="E106" t="s">
        <v>212</v>
      </c>
      <c r="F106" s="10" t="s">
        <v>6</v>
      </c>
    </row>
    <row r="107" spans="4:6" x14ac:dyDescent="0.25">
      <c r="D107" t="s">
        <v>213</v>
      </c>
      <c r="E107" t="s">
        <v>214</v>
      </c>
      <c r="F107" s="10" t="s">
        <v>6</v>
      </c>
    </row>
    <row r="108" spans="4:6" x14ac:dyDescent="0.25">
      <c r="D108" t="s">
        <v>215</v>
      </c>
      <c r="E108" t="s">
        <v>216</v>
      </c>
      <c r="F108" s="10" t="s">
        <v>6</v>
      </c>
    </row>
    <row r="109" spans="4:6" x14ac:dyDescent="0.25">
      <c r="D109" t="s">
        <v>217</v>
      </c>
      <c r="E109" t="s">
        <v>218</v>
      </c>
      <c r="F109" s="10" t="s">
        <v>6</v>
      </c>
    </row>
    <row r="110" spans="4:6" x14ac:dyDescent="0.25">
      <c r="D110" t="s">
        <v>219</v>
      </c>
      <c r="E110" t="s">
        <v>220</v>
      </c>
      <c r="F110" s="10" t="s">
        <v>6</v>
      </c>
    </row>
    <row r="111" spans="4:6" x14ac:dyDescent="0.25">
      <c r="D111" t="s">
        <v>221</v>
      </c>
      <c r="E111" t="s">
        <v>222</v>
      </c>
      <c r="F111" s="10" t="s">
        <v>6</v>
      </c>
    </row>
    <row r="112" spans="4:6" x14ac:dyDescent="0.25">
      <c r="D112" t="s">
        <v>223</v>
      </c>
      <c r="E112" t="s">
        <v>224</v>
      </c>
      <c r="F112" s="10" t="s">
        <v>6</v>
      </c>
    </row>
    <row r="113" spans="4:6" x14ac:dyDescent="0.25">
      <c r="D113" t="s">
        <v>225</v>
      </c>
      <c r="E113" t="s">
        <v>226</v>
      </c>
      <c r="F113" s="10" t="s">
        <v>6</v>
      </c>
    </row>
    <row r="114" spans="4:6" x14ac:dyDescent="0.25">
      <c r="D114" t="s">
        <v>227</v>
      </c>
      <c r="E114" t="s">
        <v>228</v>
      </c>
      <c r="F114" s="10" t="s">
        <v>6</v>
      </c>
    </row>
    <row r="115" spans="4:6" x14ac:dyDescent="0.25">
      <c r="D115" t="s">
        <v>229</v>
      </c>
      <c r="E115" t="s">
        <v>230</v>
      </c>
      <c r="F115" s="10" t="s">
        <v>6</v>
      </c>
    </row>
    <row r="116" spans="4:6" x14ac:dyDescent="0.25">
      <c r="D116" t="s">
        <v>231</v>
      </c>
      <c r="E116" t="s">
        <v>232</v>
      </c>
      <c r="F116" s="10" t="s">
        <v>6</v>
      </c>
    </row>
    <row r="117" spans="4:6" x14ac:dyDescent="0.25">
      <c r="D117" t="s">
        <v>233</v>
      </c>
      <c r="E117" t="s">
        <v>234</v>
      </c>
      <c r="F117" s="10" t="s">
        <v>6</v>
      </c>
    </row>
    <row r="118" spans="4:6" x14ac:dyDescent="0.25">
      <c r="D118" t="s">
        <v>235</v>
      </c>
      <c r="E118" t="s">
        <v>236</v>
      </c>
      <c r="F118" s="10" t="s">
        <v>6</v>
      </c>
    </row>
    <row r="119" spans="4:6" x14ac:dyDescent="0.25">
      <c r="D119" t="s">
        <v>237</v>
      </c>
      <c r="E119" t="s">
        <v>238</v>
      </c>
      <c r="F119" s="10" t="s">
        <v>6</v>
      </c>
    </row>
    <row r="120" spans="4:6" x14ac:dyDescent="0.25">
      <c r="D120" t="s">
        <v>239</v>
      </c>
      <c r="E120" t="s">
        <v>240</v>
      </c>
      <c r="F120" s="10" t="s">
        <v>6</v>
      </c>
    </row>
    <row r="121" spans="4:6" x14ac:dyDescent="0.25">
      <c r="D121" t="s">
        <v>241</v>
      </c>
      <c r="E121" t="s">
        <v>242</v>
      </c>
      <c r="F121" s="10" t="s">
        <v>6</v>
      </c>
    </row>
    <row r="122" spans="4:6" x14ac:dyDescent="0.25">
      <c r="D122" t="s">
        <v>243</v>
      </c>
      <c r="E122" t="s">
        <v>244</v>
      </c>
      <c r="F122" s="10" t="s">
        <v>6</v>
      </c>
    </row>
    <row r="123" spans="4:6" x14ac:dyDescent="0.25">
      <c r="D123" t="s">
        <v>245</v>
      </c>
      <c r="E123" t="s">
        <v>246</v>
      </c>
      <c r="F123" s="10" t="s">
        <v>6</v>
      </c>
    </row>
    <row r="124" spans="4:6" x14ac:dyDescent="0.25">
      <c r="D124" t="s">
        <v>247</v>
      </c>
      <c r="E124" t="s">
        <v>248</v>
      </c>
      <c r="F124" s="10" t="s">
        <v>6</v>
      </c>
    </row>
    <row r="125" spans="4:6" x14ac:dyDescent="0.25">
      <c r="D125" t="s">
        <v>249</v>
      </c>
      <c r="E125" t="s">
        <v>250</v>
      </c>
      <c r="F125" s="10" t="s">
        <v>6</v>
      </c>
    </row>
    <row r="126" spans="4:6" x14ac:dyDescent="0.25">
      <c r="D126" t="s">
        <v>251</v>
      </c>
      <c r="E126" t="s">
        <v>252</v>
      </c>
      <c r="F126" s="10" t="s">
        <v>6</v>
      </c>
    </row>
    <row r="127" spans="4:6" x14ac:dyDescent="0.25">
      <c r="D127" t="s">
        <v>253</v>
      </c>
      <c r="E127" t="s">
        <v>254</v>
      </c>
      <c r="F127" s="10" t="s">
        <v>6</v>
      </c>
    </row>
    <row r="128" spans="4:6" x14ac:dyDescent="0.25">
      <c r="D128" t="s">
        <v>255</v>
      </c>
      <c r="E128" t="s">
        <v>256</v>
      </c>
      <c r="F128" s="10" t="s">
        <v>6</v>
      </c>
    </row>
    <row r="129" spans="4:6" x14ac:dyDescent="0.25">
      <c r="D129" t="s">
        <v>257</v>
      </c>
      <c r="E129" t="s">
        <v>258</v>
      </c>
      <c r="F129" s="10" t="s">
        <v>6</v>
      </c>
    </row>
    <row r="130" spans="4:6" x14ac:dyDescent="0.25">
      <c r="D130" t="s">
        <v>259</v>
      </c>
      <c r="E130" t="s">
        <v>260</v>
      </c>
      <c r="F130" s="10" t="s">
        <v>6</v>
      </c>
    </row>
    <row r="131" spans="4:6" x14ac:dyDescent="0.25">
      <c r="D131" t="s">
        <v>261</v>
      </c>
      <c r="E131" t="s">
        <v>262</v>
      </c>
      <c r="F131" s="10" t="s">
        <v>6</v>
      </c>
    </row>
    <row r="132" spans="4:6" x14ac:dyDescent="0.25">
      <c r="D132" t="s">
        <v>263</v>
      </c>
      <c r="E132" t="s">
        <v>264</v>
      </c>
      <c r="F132" s="10" t="s">
        <v>6</v>
      </c>
    </row>
    <row r="133" spans="4:6" x14ac:dyDescent="0.25">
      <c r="D133" t="s">
        <v>265</v>
      </c>
      <c r="E133" t="s">
        <v>266</v>
      </c>
      <c r="F133" s="10" t="s">
        <v>6</v>
      </c>
    </row>
    <row r="134" spans="4:6" x14ac:dyDescent="0.25">
      <c r="D134" t="s">
        <v>267</v>
      </c>
      <c r="E134" t="s">
        <v>268</v>
      </c>
      <c r="F134" s="10" t="s">
        <v>6</v>
      </c>
    </row>
    <row r="135" spans="4:6" x14ac:dyDescent="0.25">
      <c r="D135" t="s">
        <v>269</v>
      </c>
      <c r="E135" t="s">
        <v>270</v>
      </c>
      <c r="F135" s="10" t="s">
        <v>6</v>
      </c>
    </row>
    <row r="136" spans="4:6" x14ac:dyDescent="0.25">
      <c r="D136" t="s">
        <v>271</v>
      </c>
      <c r="E136" t="s">
        <v>272</v>
      </c>
      <c r="F136" s="10" t="s">
        <v>6</v>
      </c>
    </row>
    <row r="137" spans="4:6" x14ac:dyDescent="0.25">
      <c r="D137" t="s">
        <v>273</v>
      </c>
      <c r="E137" t="s">
        <v>274</v>
      </c>
      <c r="F137" s="10" t="s">
        <v>6</v>
      </c>
    </row>
    <row r="138" spans="4:6" x14ac:dyDescent="0.25">
      <c r="D138" t="s">
        <v>275</v>
      </c>
      <c r="E138" t="s">
        <v>276</v>
      </c>
      <c r="F138" s="10" t="s">
        <v>6</v>
      </c>
    </row>
    <row r="139" spans="4:6" x14ac:dyDescent="0.25">
      <c r="D139" t="s">
        <v>277</v>
      </c>
      <c r="E139" t="s">
        <v>278</v>
      </c>
      <c r="F139" s="10" t="s">
        <v>6</v>
      </c>
    </row>
    <row r="140" spans="4:6" x14ac:dyDescent="0.25">
      <c r="D140" t="s">
        <v>279</v>
      </c>
      <c r="E140" t="s">
        <v>280</v>
      </c>
      <c r="F140" s="10" t="s">
        <v>6</v>
      </c>
    </row>
    <row r="141" spans="4:6" x14ac:dyDescent="0.25">
      <c r="D141" t="s">
        <v>281</v>
      </c>
      <c r="E141" t="s">
        <v>282</v>
      </c>
      <c r="F141" s="10" t="s">
        <v>6</v>
      </c>
    </row>
    <row r="142" spans="4:6" x14ac:dyDescent="0.25">
      <c r="D142" t="s">
        <v>283</v>
      </c>
      <c r="E142" t="s">
        <v>284</v>
      </c>
      <c r="F142" s="10" t="s">
        <v>6</v>
      </c>
    </row>
    <row r="143" spans="4:6" x14ac:dyDescent="0.25">
      <c r="D143" t="s">
        <v>285</v>
      </c>
      <c r="E143" t="s">
        <v>286</v>
      </c>
      <c r="F143" s="10" t="s">
        <v>6</v>
      </c>
    </row>
    <row r="144" spans="4:6" x14ac:dyDescent="0.25">
      <c r="D144" t="s">
        <v>287</v>
      </c>
      <c r="E144" t="s">
        <v>288</v>
      </c>
      <c r="F144" s="10" t="s">
        <v>6</v>
      </c>
    </row>
    <row r="145" spans="4:6" x14ac:dyDescent="0.25">
      <c r="D145" t="s">
        <v>289</v>
      </c>
      <c r="E145" t="s">
        <v>290</v>
      </c>
      <c r="F145" s="10" t="s">
        <v>6</v>
      </c>
    </row>
    <row r="146" spans="4:6" x14ac:dyDescent="0.25">
      <c r="D146" t="s">
        <v>291</v>
      </c>
      <c r="E146" t="s">
        <v>292</v>
      </c>
      <c r="F146" s="10" t="s">
        <v>6</v>
      </c>
    </row>
    <row r="147" spans="4:6" x14ac:dyDescent="0.25">
      <c r="D147" t="s">
        <v>293</v>
      </c>
      <c r="E147" t="s">
        <v>294</v>
      </c>
      <c r="F147" s="10" t="s">
        <v>6</v>
      </c>
    </row>
    <row r="148" spans="4:6" x14ac:dyDescent="0.25">
      <c r="D148" t="s">
        <v>295</v>
      </c>
      <c r="E148" t="s">
        <v>296</v>
      </c>
      <c r="F148" s="10" t="s">
        <v>6</v>
      </c>
    </row>
    <row r="149" spans="4:6" x14ac:dyDescent="0.25">
      <c r="D149" t="s">
        <v>297</v>
      </c>
      <c r="E149" t="s">
        <v>298</v>
      </c>
      <c r="F149" s="10" t="s">
        <v>6</v>
      </c>
    </row>
    <row r="150" spans="4:6" x14ac:dyDescent="0.25">
      <c r="D150" t="s">
        <v>299</v>
      </c>
      <c r="E150" t="s">
        <v>300</v>
      </c>
      <c r="F150" s="10" t="s">
        <v>6</v>
      </c>
    </row>
    <row r="151" spans="4:6" x14ac:dyDescent="0.25">
      <c r="D151" t="s">
        <v>301</v>
      </c>
      <c r="E151" t="s">
        <v>302</v>
      </c>
      <c r="F151" s="10" t="s">
        <v>6</v>
      </c>
    </row>
    <row r="152" spans="4:6" x14ac:dyDescent="0.25">
      <c r="D152" t="s">
        <v>303</v>
      </c>
      <c r="E152" t="s">
        <v>304</v>
      </c>
      <c r="F152" s="10" t="s">
        <v>6</v>
      </c>
    </row>
    <row r="153" spans="4:6" x14ac:dyDescent="0.25">
      <c r="D153" t="s">
        <v>305</v>
      </c>
      <c r="E153" t="s">
        <v>306</v>
      </c>
      <c r="F153" s="10" t="s">
        <v>6</v>
      </c>
    </row>
    <row r="154" spans="4:6" x14ac:dyDescent="0.25">
      <c r="D154" t="s">
        <v>307</v>
      </c>
      <c r="E154" t="s">
        <v>308</v>
      </c>
      <c r="F154" s="10" t="s">
        <v>6</v>
      </c>
    </row>
    <row r="155" spans="4:6" x14ac:dyDescent="0.25">
      <c r="D155" t="s">
        <v>309</v>
      </c>
      <c r="E155" t="s">
        <v>310</v>
      </c>
      <c r="F155" s="10" t="s">
        <v>6</v>
      </c>
    </row>
    <row r="156" spans="4:6" x14ac:dyDescent="0.25">
      <c r="D156" t="s">
        <v>311</v>
      </c>
      <c r="E156" t="s">
        <v>312</v>
      </c>
      <c r="F156" s="10" t="s">
        <v>6</v>
      </c>
    </row>
    <row r="157" spans="4:6" x14ac:dyDescent="0.25">
      <c r="D157" t="s">
        <v>313</v>
      </c>
      <c r="E157" t="s">
        <v>314</v>
      </c>
      <c r="F157" s="10" t="s">
        <v>6</v>
      </c>
    </row>
    <row r="158" spans="4:6" x14ac:dyDescent="0.25">
      <c r="D158" t="s">
        <v>315</v>
      </c>
      <c r="E158" t="s">
        <v>316</v>
      </c>
      <c r="F158" s="10" t="s">
        <v>6</v>
      </c>
    </row>
    <row r="159" spans="4:6" x14ac:dyDescent="0.25">
      <c r="D159" t="s">
        <v>317</v>
      </c>
      <c r="E159" t="s">
        <v>318</v>
      </c>
      <c r="F159" s="10" t="s">
        <v>6</v>
      </c>
    </row>
    <row r="160" spans="4:6" x14ac:dyDescent="0.25">
      <c r="D160" t="s">
        <v>319</v>
      </c>
      <c r="E160" t="s">
        <v>320</v>
      </c>
      <c r="F160" s="10" t="s">
        <v>6</v>
      </c>
    </row>
    <row r="161" spans="4:6" x14ac:dyDescent="0.25">
      <c r="D161" t="s">
        <v>321</v>
      </c>
      <c r="E161" t="s">
        <v>322</v>
      </c>
      <c r="F161" s="10" t="s">
        <v>6</v>
      </c>
    </row>
    <row r="162" spans="4:6" x14ac:dyDescent="0.25">
      <c r="D162" t="s">
        <v>323</v>
      </c>
      <c r="E162" t="s">
        <v>324</v>
      </c>
      <c r="F162" s="10" t="s">
        <v>6</v>
      </c>
    </row>
    <row r="163" spans="4:6" x14ac:dyDescent="0.25">
      <c r="D163" t="s">
        <v>325</v>
      </c>
      <c r="E163" t="s">
        <v>326</v>
      </c>
      <c r="F163" s="10" t="s">
        <v>6</v>
      </c>
    </row>
    <row r="164" spans="4:6" x14ac:dyDescent="0.25">
      <c r="D164" t="s">
        <v>327</v>
      </c>
      <c r="E164" t="s">
        <v>328</v>
      </c>
      <c r="F164" s="10" t="s">
        <v>6</v>
      </c>
    </row>
    <row r="165" spans="4:6" x14ac:dyDescent="0.25">
      <c r="D165" t="s">
        <v>329</v>
      </c>
      <c r="E165" t="s">
        <v>330</v>
      </c>
      <c r="F165" s="10" t="s">
        <v>6</v>
      </c>
    </row>
    <row r="166" spans="4:6" x14ac:dyDescent="0.25">
      <c r="D166" t="s">
        <v>331</v>
      </c>
      <c r="E166" t="s">
        <v>332</v>
      </c>
      <c r="F166" s="10" t="s">
        <v>6</v>
      </c>
    </row>
    <row r="167" spans="4:6" x14ac:dyDescent="0.25">
      <c r="D167" t="s">
        <v>333</v>
      </c>
      <c r="E167" t="s">
        <v>334</v>
      </c>
      <c r="F167" s="10" t="s">
        <v>6</v>
      </c>
    </row>
    <row r="168" spans="4:6" x14ac:dyDescent="0.25">
      <c r="D168" t="s">
        <v>335</v>
      </c>
      <c r="E168" t="s">
        <v>336</v>
      </c>
      <c r="F168" s="10" t="s">
        <v>6</v>
      </c>
    </row>
    <row r="169" spans="4:6" x14ac:dyDescent="0.25">
      <c r="D169" t="s">
        <v>337</v>
      </c>
      <c r="E169" t="s">
        <v>338</v>
      </c>
      <c r="F169" s="10" t="s">
        <v>6</v>
      </c>
    </row>
    <row r="170" spans="4:6" x14ac:dyDescent="0.25">
      <c r="D170" t="s">
        <v>339</v>
      </c>
      <c r="E170" t="s">
        <v>340</v>
      </c>
      <c r="F170" s="10" t="s">
        <v>6</v>
      </c>
    </row>
    <row r="171" spans="4:6" x14ac:dyDescent="0.25">
      <c r="D171" t="s">
        <v>341</v>
      </c>
      <c r="E171" t="s">
        <v>342</v>
      </c>
      <c r="F171" s="10" t="s">
        <v>6</v>
      </c>
    </row>
    <row r="172" spans="4:6" x14ac:dyDescent="0.25">
      <c r="D172" t="s">
        <v>343</v>
      </c>
      <c r="E172" t="s">
        <v>344</v>
      </c>
      <c r="F172" s="10" t="s">
        <v>6</v>
      </c>
    </row>
    <row r="173" spans="4:6" x14ac:dyDescent="0.25">
      <c r="D173" t="s">
        <v>345</v>
      </c>
      <c r="E173" t="s">
        <v>346</v>
      </c>
      <c r="F173" s="10" t="s">
        <v>6</v>
      </c>
    </row>
    <row r="174" spans="4:6" x14ac:dyDescent="0.25">
      <c r="D174" t="s">
        <v>347</v>
      </c>
      <c r="E174" t="s">
        <v>348</v>
      </c>
      <c r="F174" s="10" t="s">
        <v>6</v>
      </c>
    </row>
    <row r="175" spans="4:6" x14ac:dyDescent="0.25">
      <c r="D175" t="s">
        <v>349</v>
      </c>
      <c r="E175" t="s">
        <v>350</v>
      </c>
      <c r="F175" s="10" t="s">
        <v>6</v>
      </c>
    </row>
    <row r="176" spans="4:6" x14ac:dyDescent="0.25">
      <c r="D176" t="s">
        <v>351</v>
      </c>
      <c r="E176" t="s">
        <v>352</v>
      </c>
      <c r="F176" s="10" t="s">
        <v>6</v>
      </c>
    </row>
    <row r="177" spans="4:6" x14ac:dyDescent="0.25">
      <c r="D177" t="s">
        <v>353</v>
      </c>
      <c r="E177" t="s">
        <v>354</v>
      </c>
      <c r="F177" s="10" t="s">
        <v>6</v>
      </c>
    </row>
    <row r="178" spans="4:6" x14ac:dyDescent="0.25">
      <c r="D178" t="s">
        <v>355</v>
      </c>
      <c r="E178" t="s">
        <v>356</v>
      </c>
      <c r="F178" s="10" t="s">
        <v>6</v>
      </c>
    </row>
    <row r="179" spans="4:6" x14ac:dyDescent="0.25">
      <c r="D179" t="s">
        <v>357</v>
      </c>
      <c r="E179" t="s">
        <v>358</v>
      </c>
      <c r="F179" s="10" t="s">
        <v>6</v>
      </c>
    </row>
    <row r="180" spans="4:6" x14ac:dyDescent="0.25">
      <c r="D180" t="s">
        <v>359</v>
      </c>
      <c r="E180" t="s">
        <v>360</v>
      </c>
      <c r="F180" s="10" t="s">
        <v>6</v>
      </c>
    </row>
    <row r="181" spans="4:6" x14ac:dyDescent="0.25">
      <c r="D181" t="s">
        <v>361</v>
      </c>
      <c r="E181" t="s">
        <v>362</v>
      </c>
      <c r="F181" s="10" t="s">
        <v>6</v>
      </c>
    </row>
    <row r="182" spans="4:6" x14ac:dyDescent="0.25">
      <c r="D182" t="s">
        <v>363</v>
      </c>
      <c r="E182" t="s">
        <v>364</v>
      </c>
      <c r="F182" s="10" t="s">
        <v>6</v>
      </c>
    </row>
    <row r="183" spans="4:6" x14ac:dyDescent="0.25">
      <c r="D183" t="s">
        <v>365</v>
      </c>
      <c r="E183" t="s">
        <v>366</v>
      </c>
      <c r="F183" s="10" t="s">
        <v>6</v>
      </c>
    </row>
    <row r="184" spans="4:6" x14ac:dyDescent="0.25">
      <c r="D184" t="s">
        <v>367</v>
      </c>
      <c r="E184" t="s">
        <v>368</v>
      </c>
      <c r="F184" s="10" t="s">
        <v>6</v>
      </c>
    </row>
    <row r="185" spans="4:6" x14ac:dyDescent="0.25">
      <c r="D185" t="s">
        <v>369</v>
      </c>
      <c r="E185" t="s">
        <v>370</v>
      </c>
      <c r="F185" s="10" t="s">
        <v>6</v>
      </c>
    </row>
    <row r="186" spans="4:6" x14ac:dyDescent="0.25">
      <c r="D186" t="s">
        <v>371</v>
      </c>
      <c r="E186" t="s">
        <v>372</v>
      </c>
      <c r="F186" s="10" t="s">
        <v>6</v>
      </c>
    </row>
    <row r="187" spans="4:6" x14ac:dyDescent="0.25">
      <c r="D187" t="s">
        <v>373</v>
      </c>
      <c r="E187" t="s">
        <v>374</v>
      </c>
      <c r="F187" s="10" t="s">
        <v>6</v>
      </c>
    </row>
    <row r="188" spans="4:6" x14ac:dyDescent="0.25">
      <c r="D188" t="s">
        <v>375</v>
      </c>
      <c r="E188" t="s">
        <v>376</v>
      </c>
      <c r="F188" s="10" t="s">
        <v>6</v>
      </c>
    </row>
    <row r="189" spans="4:6" x14ac:dyDescent="0.25">
      <c r="D189" t="s">
        <v>377</v>
      </c>
      <c r="E189" t="s">
        <v>378</v>
      </c>
      <c r="F189" s="10" t="s">
        <v>6</v>
      </c>
    </row>
    <row r="190" spans="4:6" x14ac:dyDescent="0.25">
      <c r="D190" t="s">
        <v>379</v>
      </c>
      <c r="E190" t="s">
        <v>380</v>
      </c>
      <c r="F190" s="10" t="s">
        <v>6</v>
      </c>
    </row>
    <row r="191" spans="4:6" x14ac:dyDescent="0.25">
      <c r="D191" t="s">
        <v>381</v>
      </c>
      <c r="E191" t="s">
        <v>382</v>
      </c>
      <c r="F191" s="10" t="s">
        <v>6</v>
      </c>
    </row>
    <row r="192" spans="4:6" x14ac:dyDescent="0.25">
      <c r="D192" t="s">
        <v>383</v>
      </c>
      <c r="E192" t="s">
        <v>384</v>
      </c>
      <c r="F192" s="10" t="s">
        <v>6</v>
      </c>
    </row>
    <row r="193" spans="4:6" x14ac:dyDescent="0.25">
      <c r="D193" t="s">
        <v>385</v>
      </c>
      <c r="E193" t="s">
        <v>386</v>
      </c>
      <c r="F193" s="10" t="s">
        <v>6</v>
      </c>
    </row>
    <row r="194" spans="4:6" x14ac:dyDescent="0.25">
      <c r="D194" t="s">
        <v>387</v>
      </c>
      <c r="E194" t="s">
        <v>388</v>
      </c>
      <c r="F194" s="10" t="s">
        <v>6</v>
      </c>
    </row>
    <row r="195" spans="4:6" x14ac:dyDescent="0.25">
      <c r="D195" t="s">
        <v>389</v>
      </c>
      <c r="E195" t="s">
        <v>390</v>
      </c>
      <c r="F195" s="10" t="s">
        <v>6</v>
      </c>
    </row>
    <row r="196" spans="4:6" x14ac:dyDescent="0.25">
      <c r="D196" t="s">
        <v>391</v>
      </c>
      <c r="E196" t="s">
        <v>392</v>
      </c>
      <c r="F196" s="10" t="s">
        <v>6</v>
      </c>
    </row>
    <row r="197" spans="4:6" x14ac:dyDescent="0.25">
      <c r="D197" t="s">
        <v>393</v>
      </c>
      <c r="E197" t="s">
        <v>394</v>
      </c>
      <c r="F197" s="10" t="s">
        <v>6</v>
      </c>
    </row>
    <row r="198" spans="4:6" x14ac:dyDescent="0.25">
      <c r="D198" t="s">
        <v>395</v>
      </c>
      <c r="E198" t="s">
        <v>396</v>
      </c>
      <c r="F198" s="10" t="s">
        <v>6</v>
      </c>
    </row>
    <row r="199" spans="4:6" x14ac:dyDescent="0.25">
      <c r="D199" t="s">
        <v>397</v>
      </c>
      <c r="E199" t="s">
        <v>398</v>
      </c>
      <c r="F199" s="10" t="s">
        <v>6</v>
      </c>
    </row>
    <row r="200" spans="4:6" x14ac:dyDescent="0.25">
      <c r="D200" t="s">
        <v>399</v>
      </c>
      <c r="E200" t="s">
        <v>400</v>
      </c>
      <c r="F200" s="10" t="s">
        <v>6</v>
      </c>
    </row>
    <row r="201" spans="4:6" x14ac:dyDescent="0.25">
      <c r="D201" t="s">
        <v>401</v>
      </c>
      <c r="E201" t="s">
        <v>402</v>
      </c>
      <c r="F201" s="10" t="s">
        <v>6</v>
      </c>
    </row>
    <row r="202" spans="4:6" x14ac:dyDescent="0.25">
      <c r="D202" t="s">
        <v>403</v>
      </c>
      <c r="E202" t="s">
        <v>404</v>
      </c>
      <c r="F202" s="10" t="s">
        <v>6</v>
      </c>
    </row>
    <row r="203" spans="4:6" x14ac:dyDescent="0.25">
      <c r="D203" t="s">
        <v>405</v>
      </c>
      <c r="E203" t="s">
        <v>406</v>
      </c>
      <c r="F203" s="10" t="s">
        <v>6</v>
      </c>
    </row>
    <row r="204" spans="4:6" x14ac:dyDescent="0.25">
      <c r="D204" t="s">
        <v>407</v>
      </c>
      <c r="E204" t="s">
        <v>408</v>
      </c>
      <c r="F204" s="10" t="s">
        <v>6</v>
      </c>
    </row>
    <row r="205" spans="4:6" x14ac:dyDescent="0.25">
      <c r="D205" t="s">
        <v>409</v>
      </c>
      <c r="E205" t="s">
        <v>410</v>
      </c>
      <c r="F205" s="10" t="s">
        <v>6</v>
      </c>
    </row>
    <row r="206" spans="4:6" x14ac:dyDescent="0.25">
      <c r="D206" t="s">
        <v>411</v>
      </c>
      <c r="E206" t="s">
        <v>412</v>
      </c>
      <c r="F206" s="10" t="s">
        <v>6</v>
      </c>
    </row>
    <row r="207" spans="4:6" x14ac:dyDescent="0.25">
      <c r="D207" t="s">
        <v>413</v>
      </c>
      <c r="E207" t="s">
        <v>414</v>
      </c>
      <c r="F207" s="10" t="s">
        <v>6</v>
      </c>
    </row>
    <row r="208" spans="4:6" x14ac:dyDescent="0.25">
      <c r="D208" t="s">
        <v>415</v>
      </c>
      <c r="E208" t="s">
        <v>416</v>
      </c>
      <c r="F208" s="10" t="s">
        <v>6</v>
      </c>
    </row>
    <row r="209" spans="4:6" x14ac:dyDescent="0.25">
      <c r="D209" t="s">
        <v>417</v>
      </c>
      <c r="E209" t="s">
        <v>418</v>
      </c>
      <c r="F209" s="10" t="s">
        <v>6</v>
      </c>
    </row>
    <row r="210" spans="4:6" x14ac:dyDescent="0.25">
      <c r="D210" t="s">
        <v>419</v>
      </c>
      <c r="E210" t="s">
        <v>420</v>
      </c>
      <c r="F210" s="10" t="s">
        <v>6</v>
      </c>
    </row>
    <row r="211" spans="4:6" x14ac:dyDescent="0.25">
      <c r="D211" t="s">
        <v>421</v>
      </c>
      <c r="E211" t="s">
        <v>422</v>
      </c>
      <c r="F211" s="10" t="s">
        <v>6</v>
      </c>
    </row>
    <row r="212" spans="4:6" x14ac:dyDescent="0.25">
      <c r="D212" t="s">
        <v>423</v>
      </c>
      <c r="E212" t="s">
        <v>424</v>
      </c>
      <c r="F212" s="10" t="s">
        <v>6</v>
      </c>
    </row>
    <row r="213" spans="4:6" x14ac:dyDescent="0.25">
      <c r="D213" t="s">
        <v>425</v>
      </c>
      <c r="E213" t="s">
        <v>426</v>
      </c>
      <c r="F213" s="10" t="s">
        <v>6</v>
      </c>
    </row>
    <row r="214" spans="4:6" x14ac:dyDescent="0.25">
      <c r="D214" t="s">
        <v>427</v>
      </c>
      <c r="E214" t="s">
        <v>428</v>
      </c>
      <c r="F214" s="10" t="s">
        <v>6</v>
      </c>
    </row>
    <row r="215" spans="4:6" x14ac:dyDescent="0.25">
      <c r="D215" t="s">
        <v>429</v>
      </c>
      <c r="E215" t="s">
        <v>430</v>
      </c>
      <c r="F215" s="10" t="s">
        <v>6</v>
      </c>
    </row>
    <row r="216" spans="4:6" x14ac:dyDescent="0.25">
      <c r="D216" t="s">
        <v>431</v>
      </c>
      <c r="E216" t="s">
        <v>432</v>
      </c>
      <c r="F216" s="10" t="s">
        <v>6</v>
      </c>
    </row>
    <row r="217" spans="4:6" x14ac:dyDescent="0.25">
      <c r="D217" t="s">
        <v>433</v>
      </c>
      <c r="E217" t="s">
        <v>434</v>
      </c>
      <c r="F217" s="10" t="s">
        <v>6</v>
      </c>
    </row>
    <row r="218" spans="4:6" x14ac:dyDescent="0.25">
      <c r="D218" t="s">
        <v>435</v>
      </c>
      <c r="E218" t="s">
        <v>436</v>
      </c>
      <c r="F218" s="10" t="s">
        <v>6</v>
      </c>
    </row>
    <row r="219" spans="4:6" x14ac:dyDescent="0.25">
      <c r="D219" t="s">
        <v>437</v>
      </c>
      <c r="E219" t="s">
        <v>438</v>
      </c>
      <c r="F219" s="10" t="s">
        <v>6</v>
      </c>
    </row>
    <row r="220" spans="4:6" x14ac:dyDescent="0.25">
      <c r="D220" t="s">
        <v>439</v>
      </c>
      <c r="E220" t="s">
        <v>440</v>
      </c>
      <c r="F220" s="10" t="s">
        <v>6</v>
      </c>
    </row>
    <row r="221" spans="4:6" x14ac:dyDescent="0.25">
      <c r="D221" t="s">
        <v>441</v>
      </c>
      <c r="E221" t="s">
        <v>442</v>
      </c>
      <c r="F221" s="10" t="s">
        <v>6</v>
      </c>
    </row>
    <row r="222" spans="4:6" x14ac:dyDescent="0.25">
      <c r="D222" t="s">
        <v>443</v>
      </c>
      <c r="E222" t="s">
        <v>444</v>
      </c>
      <c r="F222" s="10" t="s">
        <v>6</v>
      </c>
    </row>
    <row r="223" spans="4:6" x14ac:dyDescent="0.25">
      <c r="D223" t="s">
        <v>445</v>
      </c>
      <c r="E223" t="s">
        <v>446</v>
      </c>
      <c r="F223" s="10" t="s">
        <v>6</v>
      </c>
    </row>
    <row r="224" spans="4:6" x14ac:dyDescent="0.25">
      <c r="D224" t="s">
        <v>447</v>
      </c>
      <c r="E224" t="s">
        <v>448</v>
      </c>
      <c r="F224" s="10" t="s">
        <v>6</v>
      </c>
    </row>
    <row r="225" spans="4:6" x14ac:dyDescent="0.25">
      <c r="D225" t="s">
        <v>449</v>
      </c>
      <c r="E225" t="s">
        <v>450</v>
      </c>
      <c r="F225" s="10" t="s">
        <v>6</v>
      </c>
    </row>
    <row r="226" spans="4:6" x14ac:dyDescent="0.25">
      <c r="D226" t="s">
        <v>451</v>
      </c>
      <c r="E226" t="s">
        <v>452</v>
      </c>
      <c r="F226" s="10" t="s">
        <v>6</v>
      </c>
    </row>
    <row r="227" spans="4:6" x14ac:dyDescent="0.25">
      <c r="D227" t="s">
        <v>453</v>
      </c>
      <c r="E227" t="s">
        <v>454</v>
      </c>
      <c r="F227" s="10" t="s">
        <v>6</v>
      </c>
    </row>
    <row r="228" spans="4:6" x14ac:dyDescent="0.25">
      <c r="D228" t="s">
        <v>455</v>
      </c>
      <c r="E228" t="s">
        <v>456</v>
      </c>
      <c r="F228" s="10" t="s">
        <v>6</v>
      </c>
    </row>
    <row r="229" spans="4:6" x14ac:dyDescent="0.25">
      <c r="D229" t="s">
        <v>457</v>
      </c>
      <c r="E229" t="s">
        <v>458</v>
      </c>
      <c r="F229" s="10" t="s">
        <v>6</v>
      </c>
    </row>
    <row r="230" spans="4:6" x14ac:dyDescent="0.25">
      <c r="D230" t="s">
        <v>459</v>
      </c>
      <c r="E230" t="s">
        <v>460</v>
      </c>
      <c r="F230" s="10" t="s">
        <v>6</v>
      </c>
    </row>
    <row r="231" spans="4:6" x14ac:dyDescent="0.25">
      <c r="D231" t="s">
        <v>461</v>
      </c>
      <c r="E231" t="s">
        <v>462</v>
      </c>
      <c r="F231" s="10" t="s">
        <v>6</v>
      </c>
    </row>
    <row r="232" spans="4:6" x14ac:dyDescent="0.25">
      <c r="D232" t="s">
        <v>463</v>
      </c>
      <c r="E232" t="s">
        <v>464</v>
      </c>
      <c r="F232" s="10" t="s">
        <v>6</v>
      </c>
    </row>
    <row r="233" spans="4:6" x14ac:dyDescent="0.25">
      <c r="D233" t="s">
        <v>465</v>
      </c>
      <c r="E233" t="s">
        <v>466</v>
      </c>
      <c r="F233" s="10" t="s">
        <v>6</v>
      </c>
    </row>
    <row r="234" spans="4:6" x14ac:dyDescent="0.25">
      <c r="D234" t="s">
        <v>467</v>
      </c>
      <c r="E234" t="s">
        <v>468</v>
      </c>
      <c r="F234" s="10" t="s">
        <v>6</v>
      </c>
    </row>
    <row r="235" spans="4:6" x14ac:dyDescent="0.25">
      <c r="D235" t="s">
        <v>469</v>
      </c>
      <c r="E235" t="s">
        <v>470</v>
      </c>
      <c r="F235" s="10" t="s">
        <v>6</v>
      </c>
    </row>
    <row r="236" spans="4:6" x14ac:dyDescent="0.25">
      <c r="D236" t="s">
        <v>471</v>
      </c>
      <c r="E236" t="s">
        <v>472</v>
      </c>
      <c r="F236" s="10" t="s">
        <v>6</v>
      </c>
    </row>
    <row r="237" spans="4:6" x14ac:dyDescent="0.25">
      <c r="D237" t="s">
        <v>473</v>
      </c>
      <c r="E237" t="s">
        <v>474</v>
      </c>
      <c r="F237" s="10" t="s">
        <v>6</v>
      </c>
    </row>
    <row r="238" spans="4:6" x14ac:dyDescent="0.25">
      <c r="D238" t="s">
        <v>475</v>
      </c>
      <c r="E238" t="s">
        <v>476</v>
      </c>
      <c r="F238" s="10" t="s">
        <v>6</v>
      </c>
    </row>
    <row r="239" spans="4:6" x14ac:dyDescent="0.25">
      <c r="D239" t="s">
        <v>477</v>
      </c>
      <c r="E239" t="s">
        <v>478</v>
      </c>
      <c r="F239" s="10" t="s">
        <v>6</v>
      </c>
    </row>
    <row r="240" spans="4:6" x14ac:dyDescent="0.25">
      <c r="D240" t="s">
        <v>479</v>
      </c>
      <c r="E240" t="s">
        <v>480</v>
      </c>
      <c r="F240" s="10" t="s">
        <v>6</v>
      </c>
    </row>
    <row r="241" spans="4:6" x14ac:dyDescent="0.25">
      <c r="D241" t="s">
        <v>481</v>
      </c>
      <c r="E241" t="s">
        <v>482</v>
      </c>
      <c r="F241" s="10" t="s">
        <v>6</v>
      </c>
    </row>
    <row r="242" spans="4:6" x14ac:dyDescent="0.25">
      <c r="D242" t="s">
        <v>483</v>
      </c>
      <c r="E242" t="s">
        <v>484</v>
      </c>
      <c r="F242" s="10" t="s">
        <v>6</v>
      </c>
    </row>
    <row r="243" spans="4:6" x14ac:dyDescent="0.25">
      <c r="D243" t="s">
        <v>485</v>
      </c>
      <c r="E243" t="s">
        <v>486</v>
      </c>
      <c r="F243" s="10" t="s">
        <v>6</v>
      </c>
    </row>
    <row r="244" spans="4:6" x14ac:dyDescent="0.25">
      <c r="D244" t="s">
        <v>487</v>
      </c>
      <c r="E244" t="s">
        <v>488</v>
      </c>
      <c r="F244" s="10" t="s">
        <v>6</v>
      </c>
    </row>
    <row r="245" spans="4:6" x14ac:dyDescent="0.25">
      <c r="D245" t="s">
        <v>489</v>
      </c>
      <c r="E245" t="s">
        <v>490</v>
      </c>
      <c r="F245" s="10" t="s">
        <v>6</v>
      </c>
    </row>
    <row r="246" spans="4:6" x14ac:dyDescent="0.25">
      <c r="D246" t="s">
        <v>491</v>
      </c>
      <c r="E246" t="s">
        <v>492</v>
      </c>
      <c r="F246" s="10" t="s">
        <v>6</v>
      </c>
    </row>
    <row r="247" spans="4:6" x14ac:dyDescent="0.25">
      <c r="D247" t="s">
        <v>493</v>
      </c>
      <c r="E247" t="s">
        <v>494</v>
      </c>
      <c r="F247" s="10" t="s">
        <v>6</v>
      </c>
    </row>
    <row r="248" spans="4:6" x14ac:dyDescent="0.25">
      <c r="D248" t="s">
        <v>495</v>
      </c>
      <c r="E248" t="s">
        <v>496</v>
      </c>
      <c r="F248" s="10" t="s">
        <v>6</v>
      </c>
    </row>
    <row r="249" spans="4:6" x14ac:dyDescent="0.25">
      <c r="D249" t="s">
        <v>497</v>
      </c>
      <c r="E249" t="s">
        <v>498</v>
      </c>
      <c r="F249" s="10" t="s">
        <v>6</v>
      </c>
    </row>
    <row r="250" spans="4:6" x14ac:dyDescent="0.25">
      <c r="D250" t="s">
        <v>499</v>
      </c>
      <c r="E250" t="s">
        <v>500</v>
      </c>
      <c r="F250" s="10" t="s">
        <v>6</v>
      </c>
    </row>
    <row r="251" spans="4:6" x14ac:dyDescent="0.25">
      <c r="D251" t="s">
        <v>501</v>
      </c>
      <c r="E251" t="s">
        <v>502</v>
      </c>
      <c r="F251" s="10" t="s">
        <v>6</v>
      </c>
    </row>
    <row r="252" spans="4:6" x14ac:dyDescent="0.25">
      <c r="D252" t="s">
        <v>503</v>
      </c>
      <c r="E252" t="s">
        <v>504</v>
      </c>
      <c r="F252" s="10" t="s">
        <v>6</v>
      </c>
    </row>
    <row r="253" spans="4:6" x14ac:dyDescent="0.25">
      <c r="D253" t="s">
        <v>505</v>
      </c>
      <c r="E253" t="s">
        <v>506</v>
      </c>
      <c r="F253" s="10" t="s">
        <v>6</v>
      </c>
    </row>
    <row r="254" spans="4:6" x14ac:dyDescent="0.25">
      <c r="D254" t="s">
        <v>507</v>
      </c>
      <c r="E254" t="s">
        <v>508</v>
      </c>
      <c r="F254" s="10" t="s">
        <v>6</v>
      </c>
    </row>
    <row r="255" spans="4:6" x14ac:dyDescent="0.25">
      <c r="D255" t="s">
        <v>509</v>
      </c>
      <c r="E255" t="s">
        <v>510</v>
      </c>
      <c r="F255" s="10" t="s">
        <v>6</v>
      </c>
    </row>
    <row r="256" spans="4:6" x14ac:dyDescent="0.25">
      <c r="D256" t="s">
        <v>511</v>
      </c>
      <c r="E256" t="s">
        <v>512</v>
      </c>
      <c r="F256" s="10" t="s">
        <v>6</v>
      </c>
    </row>
    <row r="257" spans="4:6" x14ac:dyDescent="0.25">
      <c r="D257" t="s">
        <v>513</v>
      </c>
      <c r="E257" t="s">
        <v>514</v>
      </c>
      <c r="F257" s="10" t="s">
        <v>6</v>
      </c>
    </row>
    <row r="258" spans="4:6" x14ac:dyDescent="0.25">
      <c r="D258" t="s">
        <v>515</v>
      </c>
      <c r="E258" t="s">
        <v>516</v>
      </c>
      <c r="F258" s="10" t="s">
        <v>6</v>
      </c>
    </row>
    <row r="259" spans="4:6" x14ac:dyDescent="0.25">
      <c r="D259" t="s">
        <v>517</v>
      </c>
      <c r="E259" t="s">
        <v>518</v>
      </c>
      <c r="F259" s="10" t="s">
        <v>6</v>
      </c>
    </row>
    <row r="260" spans="4:6" x14ac:dyDescent="0.25">
      <c r="D260" t="s">
        <v>519</v>
      </c>
      <c r="E260" t="s">
        <v>520</v>
      </c>
      <c r="F260" s="10" t="s">
        <v>6</v>
      </c>
    </row>
    <row r="261" spans="4:6" x14ac:dyDescent="0.25">
      <c r="D261" t="s">
        <v>521</v>
      </c>
      <c r="E261" t="s">
        <v>522</v>
      </c>
      <c r="F261" s="10" t="s">
        <v>6</v>
      </c>
    </row>
    <row r="262" spans="4:6" x14ac:dyDescent="0.25">
      <c r="D262" t="s">
        <v>523</v>
      </c>
      <c r="E262" t="s">
        <v>524</v>
      </c>
      <c r="F262" s="10" t="s">
        <v>6</v>
      </c>
    </row>
    <row r="263" spans="4:6" x14ac:dyDescent="0.25">
      <c r="D263" t="s">
        <v>525</v>
      </c>
      <c r="E263" t="s">
        <v>526</v>
      </c>
      <c r="F263" s="10" t="s">
        <v>6</v>
      </c>
    </row>
    <row r="264" spans="4:6" x14ac:dyDescent="0.25">
      <c r="D264" t="s">
        <v>527</v>
      </c>
      <c r="E264" t="s">
        <v>528</v>
      </c>
      <c r="F264" s="10" t="s">
        <v>6</v>
      </c>
    </row>
    <row r="265" spans="4:6" x14ac:dyDescent="0.25">
      <c r="D265" t="s">
        <v>529</v>
      </c>
      <c r="E265" t="s">
        <v>530</v>
      </c>
      <c r="F265" s="10" t="s">
        <v>6</v>
      </c>
    </row>
    <row r="266" spans="4:6" x14ac:dyDescent="0.25">
      <c r="D266" t="s">
        <v>531</v>
      </c>
      <c r="E266" t="s">
        <v>532</v>
      </c>
      <c r="F266" s="10" t="s">
        <v>6</v>
      </c>
    </row>
    <row r="267" spans="4:6" x14ac:dyDescent="0.25">
      <c r="D267" t="s">
        <v>533</v>
      </c>
      <c r="E267" t="s">
        <v>534</v>
      </c>
      <c r="F267" s="10" t="s">
        <v>6</v>
      </c>
    </row>
    <row r="268" spans="4:6" x14ac:dyDescent="0.25">
      <c r="D268" t="s">
        <v>535</v>
      </c>
      <c r="E268" t="s">
        <v>536</v>
      </c>
      <c r="F268" s="10" t="s">
        <v>6</v>
      </c>
    </row>
    <row r="269" spans="4:6" x14ac:dyDescent="0.25">
      <c r="D269" t="s">
        <v>537</v>
      </c>
      <c r="E269" t="s">
        <v>538</v>
      </c>
      <c r="F269" s="10" t="s">
        <v>6</v>
      </c>
    </row>
    <row r="270" spans="4:6" x14ac:dyDescent="0.25">
      <c r="D270" t="s">
        <v>539</v>
      </c>
      <c r="E270" t="s">
        <v>540</v>
      </c>
      <c r="F270" s="10" t="s">
        <v>6</v>
      </c>
    </row>
    <row r="271" spans="4:6" x14ac:dyDescent="0.25">
      <c r="D271" t="s">
        <v>541</v>
      </c>
      <c r="E271" t="s">
        <v>542</v>
      </c>
      <c r="F271" s="10" t="s">
        <v>6</v>
      </c>
    </row>
    <row r="272" spans="4:6" x14ac:dyDescent="0.25">
      <c r="D272" t="s">
        <v>543</v>
      </c>
      <c r="E272" t="s">
        <v>544</v>
      </c>
      <c r="F272" s="10" t="s">
        <v>6</v>
      </c>
    </row>
    <row r="273" spans="4:6" x14ac:dyDescent="0.25">
      <c r="D273" t="s">
        <v>545</v>
      </c>
      <c r="E273" t="s">
        <v>546</v>
      </c>
      <c r="F273" s="10" t="s">
        <v>6</v>
      </c>
    </row>
    <row r="274" spans="4:6" x14ac:dyDescent="0.25">
      <c r="D274" t="s">
        <v>547</v>
      </c>
      <c r="E274" t="s">
        <v>548</v>
      </c>
      <c r="F274" s="10" t="s">
        <v>6</v>
      </c>
    </row>
    <row r="275" spans="4:6" x14ac:dyDescent="0.25">
      <c r="D275" t="s">
        <v>549</v>
      </c>
      <c r="E275" t="s">
        <v>550</v>
      </c>
      <c r="F275" s="10" t="s">
        <v>6</v>
      </c>
    </row>
    <row r="276" spans="4:6" x14ac:dyDescent="0.25">
      <c r="D276" t="s">
        <v>551</v>
      </c>
      <c r="E276" t="s">
        <v>552</v>
      </c>
      <c r="F276" s="10" t="s">
        <v>6</v>
      </c>
    </row>
    <row r="277" spans="4:6" x14ac:dyDescent="0.25">
      <c r="D277" t="s">
        <v>553</v>
      </c>
      <c r="E277" t="s">
        <v>554</v>
      </c>
      <c r="F277" s="10" t="s">
        <v>6</v>
      </c>
    </row>
    <row r="278" spans="4:6" x14ac:dyDescent="0.25">
      <c r="D278" t="s">
        <v>555</v>
      </c>
      <c r="E278" t="s">
        <v>556</v>
      </c>
      <c r="F278" s="10" t="s">
        <v>6</v>
      </c>
    </row>
    <row r="279" spans="4:6" x14ac:dyDescent="0.25">
      <c r="D279" t="s">
        <v>557</v>
      </c>
      <c r="E279" t="s">
        <v>558</v>
      </c>
      <c r="F279" s="10" t="s">
        <v>6</v>
      </c>
    </row>
    <row r="280" spans="4:6" x14ac:dyDescent="0.25">
      <c r="D280" t="s">
        <v>559</v>
      </c>
      <c r="E280" t="s">
        <v>560</v>
      </c>
      <c r="F280" s="10" t="s">
        <v>6</v>
      </c>
    </row>
    <row r="281" spans="4:6" x14ac:dyDescent="0.25">
      <c r="D281" t="s">
        <v>561</v>
      </c>
      <c r="E281" t="s">
        <v>562</v>
      </c>
      <c r="F281" s="10" t="s">
        <v>6</v>
      </c>
    </row>
    <row r="282" spans="4:6" x14ac:dyDescent="0.25">
      <c r="D282" t="s">
        <v>563</v>
      </c>
      <c r="E282" t="s">
        <v>564</v>
      </c>
      <c r="F282" s="10" t="s">
        <v>6</v>
      </c>
    </row>
    <row r="283" spans="4:6" x14ac:dyDescent="0.25">
      <c r="D283" t="s">
        <v>565</v>
      </c>
      <c r="E283" t="s">
        <v>566</v>
      </c>
      <c r="F283" s="10" t="s">
        <v>6</v>
      </c>
    </row>
    <row r="284" spans="4:6" x14ac:dyDescent="0.25">
      <c r="D284" t="s">
        <v>567</v>
      </c>
      <c r="E284" t="s">
        <v>568</v>
      </c>
      <c r="F284" s="10" t="s">
        <v>6</v>
      </c>
    </row>
    <row r="285" spans="4:6" x14ac:dyDescent="0.25">
      <c r="D285" t="s">
        <v>569</v>
      </c>
      <c r="E285" t="s">
        <v>570</v>
      </c>
      <c r="F285" s="10" t="s">
        <v>6</v>
      </c>
    </row>
    <row r="286" spans="4:6" x14ac:dyDescent="0.25">
      <c r="D286" t="s">
        <v>571</v>
      </c>
      <c r="E286" t="s">
        <v>572</v>
      </c>
      <c r="F286" s="10" t="s">
        <v>6</v>
      </c>
    </row>
    <row r="287" spans="4:6" x14ac:dyDescent="0.25">
      <c r="D287" t="s">
        <v>573</v>
      </c>
      <c r="E287" t="s">
        <v>574</v>
      </c>
      <c r="F287" s="10" t="s">
        <v>6</v>
      </c>
    </row>
    <row r="288" spans="4:6" x14ac:dyDescent="0.25">
      <c r="D288" t="s">
        <v>575</v>
      </c>
      <c r="E288" t="s">
        <v>576</v>
      </c>
      <c r="F288" s="10" t="s">
        <v>6</v>
      </c>
    </row>
    <row r="289" spans="4:6" x14ac:dyDescent="0.25">
      <c r="D289" t="s">
        <v>577</v>
      </c>
      <c r="E289" t="s">
        <v>578</v>
      </c>
      <c r="F289" s="10" t="s">
        <v>6</v>
      </c>
    </row>
    <row r="290" spans="4:6" x14ac:dyDescent="0.25">
      <c r="D290" t="s">
        <v>579</v>
      </c>
      <c r="E290" t="s">
        <v>580</v>
      </c>
      <c r="F290" s="10" t="s">
        <v>6</v>
      </c>
    </row>
    <row r="291" spans="4:6" x14ac:dyDescent="0.25">
      <c r="D291" t="s">
        <v>581</v>
      </c>
      <c r="E291" t="s">
        <v>582</v>
      </c>
      <c r="F291" s="10" t="s">
        <v>6</v>
      </c>
    </row>
    <row r="292" spans="4:6" x14ac:dyDescent="0.25">
      <c r="D292" t="s">
        <v>583</v>
      </c>
      <c r="E292" t="s">
        <v>584</v>
      </c>
      <c r="F292" s="10" t="s">
        <v>6</v>
      </c>
    </row>
    <row r="293" spans="4:6" x14ac:dyDescent="0.25">
      <c r="D293" t="s">
        <v>585</v>
      </c>
      <c r="E293" t="s">
        <v>586</v>
      </c>
      <c r="F293" s="10" t="s">
        <v>6</v>
      </c>
    </row>
    <row r="294" spans="4:6" x14ac:dyDescent="0.25">
      <c r="D294" t="s">
        <v>587</v>
      </c>
      <c r="E294" t="s">
        <v>588</v>
      </c>
      <c r="F294" s="10" t="s">
        <v>6</v>
      </c>
    </row>
    <row r="295" spans="4:6" x14ac:dyDescent="0.25">
      <c r="D295" t="s">
        <v>589</v>
      </c>
      <c r="E295" t="s">
        <v>590</v>
      </c>
      <c r="F295" s="10" t="s">
        <v>6</v>
      </c>
    </row>
    <row r="296" spans="4:6" x14ac:dyDescent="0.25">
      <c r="D296" t="s">
        <v>591</v>
      </c>
      <c r="E296" t="s">
        <v>592</v>
      </c>
      <c r="F296" s="10" t="s">
        <v>6</v>
      </c>
    </row>
    <row r="297" spans="4:6" x14ac:dyDescent="0.25">
      <c r="D297" t="s">
        <v>593</v>
      </c>
      <c r="E297" t="s">
        <v>594</v>
      </c>
      <c r="F297" s="10" t="s">
        <v>6</v>
      </c>
    </row>
    <row r="298" spans="4:6" x14ac:dyDescent="0.25">
      <c r="D298" t="s">
        <v>595</v>
      </c>
      <c r="E298" t="s">
        <v>596</v>
      </c>
      <c r="F298" s="10" t="s">
        <v>6</v>
      </c>
    </row>
    <row r="299" spans="4:6" x14ac:dyDescent="0.25">
      <c r="D299" t="s">
        <v>597</v>
      </c>
      <c r="E299" t="s">
        <v>598</v>
      </c>
      <c r="F299" s="10" t="s">
        <v>6</v>
      </c>
    </row>
    <row r="300" spans="4:6" x14ac:dyDescent="0.25">
      <c r="D300" t="s">
        <v>599</v>
      </c>
      <c r="E300" t="s">
        <v>600</v>
      </c>
      <c r="F300" s="10" t="s">
        <v>6</v>
      </c>
    </row>
    <row r="301" spans="4:6" x14ac:dyDescent="0.25">
      <c r="D301" t="s">
        <v>601</v>
      </c>
      <c r="E301" t="s">
        <v>602</v>
      </c>
      <c r="F301" s="10" t="s">
        <v>6</v>
      </c>
    </row>
    <row r="302" spans="4:6" x14ac:dyDescent="0.25">
      <c r="D302" t="s">
        <v>603</v>
      </c>
      <c r="E302" t="s">
        <v>604</v>
      </c>
      <c r="F302" s="10" t="s">
        <v>6</v>
      </c>
    </row>
    <row r="303" spans="4:6" x14ac:dyDescent="0.25">
      <c r="D303" t="s">
        <v>605</v>
      </c>
      <c r="E303" t="s">
        <v>606</v>
      </c>
      <c r="F303" s="10" t="s">
        <v>6</v>
      </c>
    </row>
    <row r="304" spans="4:6" x14ac:dyDescent="0.25">
      <c r="D304" t="s">
        <v>607</v>
      </c>
      <c r="E304" t="s">
        <v>608</v>
      </c>
      <c r="F304" s="10" t="s">
        <v>6</v>
      </c>
    </row>
    <row r="305" spans="4:6" x14ac:dyDescent="0.25">
      <c r="D305" t="s">
        <v>609</v>
      </c>
      <c r="E305" t="s">
        <v>610</v>
      </c>
      <c r="F305" s="10" t="s">
        <v>6</v>
      </c>
    </row>
    <row r="306" spans="4:6" x14ac:dyDescent="0.25">
      <c r="D306" t="s">
        <v>611</v>
      </c>
      <c r="E306" t="s">
        <v>612</v>
      </c>
      <c r="F306" s="10" t="s">
        <v>6</v>
      </c>
    </row>
    <row r="307" spans="4:6" x14ac:dyDescent="0.25">
      <c r="D307" t="s">
        <v>613</v>
      </c>
      <c r="E307" t="s">
        <v>614</v>
      </c>
      <c r="F307" s="10" t="s">
        <v>6</v>
      </c>
    </row>
    <row r="308" spans="4:6" x14ac:dyDescent="0.25">
      <c r="D308" t="s">
        <v>615</v>
      </c>
      <c r="E308" t="s">
        <v>616</v>
      </c>
      <c r="F308" s="10" t="s">
        <v>6</v>
      </c>
    </row>
    <row r="309" spans="4:6" x14ac:dyDescent="0.25">
      <c r="D309" t="s">
        <v>617</v>
      </c>
      <c r="E309" t="s">
        <v>618</v>
      </c>
      <c r="F309" s="10" t="s">
        <v>6</v>
      </c>
    </row>
    <row r="310" spans="4:6" x14ac:dyDescent="0.25">
      <c r="D310" t="s">
        <v>619</v>
      </c>
      <c r="E310" t="s">
        <v>620</v>
      </c>
      <c r="F310" s="10" t="s">
        <v>6</v>
      </c>
    </row>
    <row r="311" spans="4:6" x14ac:dyDescent="0.25">
      <c r="D311" t="s">
        <v>621</v>
      </c>
      <c r="E311" t="s">
        <v>622</v>
      </c>
      <c r="F311" s="10" t="s">
        <v>6</v>
      </c>
    </row>
    <row r="312" spans="4:6" x14ac:dyDescent="0.25">
      <c r="D312" t="s">
        <v>623</v>
      </c>
      <c r="E312" t="s">
        <v>624</v>
      </c>
      <c r="F312" s="10" t="s">
        <v>6</v>
      </c>
    </row>
    <row r="313" spans="4:6" x14ac:dyDescent="0.25">
      <c r="D313" t="s">
        <v>625</v>
      </c>
      <c r="E313" t="s">
        <v>626</v>
      </c>
      <c r="F313" s="10" t="s">
        <v>6</v>
      </c>
    </row>
    <row r="314" spans="4:6" x14ac:dyDescent="0.25">
      <c r="D314" t="s">
        <v>627</v>
      </c>
      <c r="E314" t="s">
        <v>628</v>
      </c>
      <c r="F314" s="10" t="s">
        <v>6</v>
      </c>
    </row>
    <row r="315" spans="4:6" x14ac:dyDescent="0.25">
      <c r="D315" t="s">
        <v>629</v>
      </c>
      <c r="E315" t="s">
        <v>630</v>
      </c>
      <c r="F315" s="10" t="s">
        <v>6</v>
      </c>
    </row>
    <row r="316" spans="4:6" x14ac:dyDescent="0.25">
      <c r="D316" t="s">
        <v>631</v>
      </c>
      <c r="E316" t="s">
        <v>632</v>
      </c>
      <c r="F316" s="10" t="s">
        <v>6</v>
      </c>
    </row>
    <row r="317" spans="4:6" x14ac:dyDescent="0.25">
      <c r="D317" t="s">
        <v>633</v>
      </c>
      <c r="E317" t="s">
        <v>634</v>
      </c>
      <c r="F317" s="10" t="s">
        <v>6</v>
      </c>
    </row>
    <row r="318" spans="4:6" x14ac:dyDescent="0.25">
      <c r="D318" t="s">
        <v>635</v>
      </c>
      <c r="E318" t="s">
        <v>636</v>
      </c>
      <c r="F318" s="10" t="s">
        <v>6</v>
      </c>
    </row>
    <row r="319" spans="4:6" x14ac:dyDescent="0.25">
      <c r="D319" t="s">
        <v>637</v>
      </c>
      <c r="E319" t="s">
        <v>638</v>
      </c>
      <c r="F319" s="10" t="s">
        <v>6</v>
      </c>
    </row>
    <row r="320" spans="4:6" x14ac:dyDescent="0.25">
      <c r="D320" t="s">
        <v>639</v>
      </c>
      <c r="E320" t="s">
        <v>640</v>
      </c>
      <c r="F320" s="10" t="s">
        <v>6</v>
      </c>
    </row>
    <row r="321" spans="4:6" x14ac:dyDescent="0.25">
      <c r="D321" t="s">
        <v>641</v>
      </c>
      <c r="E321" t="s">
        <v>642</v>
      </c>
      <c r="F321" s="10" t="s">
        <v>6</v>
      </c>
    </row>
    <row r="322" spans="4:6" x14ac:dyDescent="0.25">
      <c r="D322" t="s">
        <v>643</v>
      </c>
      <c r="E322" t="s">
        <v>644</v>
      </c>
      <c r="F322" s="10" t="s">
        <v>6</v>
      </c>
    </row>
    <row r="323" spans="4:6" x14ac:dyDescent="0.25">
      <c r="D323" t="s">
        <v>645</v>
      </c>
      <c r="E323" t="s">
        <v>646</v>
      </c>
      <c r="F323" s="10" t="s">
        <v>6</v>
      </c>
    </row>
    <row r="324" spans="4:6" x14ac:dyDescent="0.25">
      <c r="D324" t="s">
        <v>647</v>
      </c>
      <c r="E324" t="s">
        <v>648</v>
      </c>
      <c r="F324" s="10" t="s">
        <v>6</v>
      </c>
    </row>
    <row r="325" spans="4:6" x14ac:dyDescent="0.25">
      <c r="D325" t="s">
        <v>649</v>
      </c>
      <c r="E325" t="s">
        <v>650</v>
      </c>
      <c r="F325" s="10" t="s">
        <v>6</v>
      </c>
    </row>
    <row r="326" spans="4:6" x14ac:dyDescent="0.25">
      <c r="D326" t="s">
        <v>651</v>
      </c>
      <c r="E326" t="s">
        <v>652</v>
      </c>
      <c r="F326" s="10" t="s">
        <v>6</v>
      </c>
    </row>
    <row r="327" spans="4:6" x14ac:dyDescent="0.25">
      <c r="D327" t="s">
        <v>653</v>
      </c>
      <c r="E327" t="s">
        <v>654</v>
      </c>
      <c r="F327" s="10" t="s">
        <v>6</v>
      </c>
    </row>
    <row r="328" spans="4:6" x14ac:dyDescent="0.25">
      <c r="D328" t="s">
        <v>655</v>
      </c>
      <c r="E328" t="s">
        <v>656</v>
      </c>
      <c r="F328" s="10" t="s">
        <v>6</v>
      </c>
    </row>
    <row r="329" spans="4:6" x14ac:dyDescent="0.25">
      <c r="D329" t="s">
        <v>657</v>
      </c>
      <c r="E329" t="s">
        <v>658</v>
      </c>
      <c r="F329" s="10" t="s">
        <v>6</v>
      </c>
    </row>
    <row r="330" spans="4:6" x14ac:dyDescent="0.25">
      <c r="D330" t="s">
        <v>659</v>
      </c>
      <c r="E330" t="s">
        <v>660</v>
      </c>
      <c r="F330" s="10" t="s">
        <v>6</v>
      </c>
    </row>
    <row r="331" spans="4:6" x14ac:dyDescent="0.25">
      <c r="D331" t="s">
        <v>661</v>
      </c>
      <c r="E331" t="s">
        <v>662</v>
      </c>
      <c r="F331" s="10" t="s">
        <v>6</v>
      </c>
    </row>
    <row r="332" spans="4:6" x14ac:dyDescent="0.25">
      <c r="D332" t="s">
        <v>663</v>
      </c>
      <c r="E332" t="s">
        <v>664</v>
      </c>
      <c r="F332" s="10" t="s">
        <v>6</v>
      </c>
    </row>
    <row r="333" spans="4:6" x14ac:dyDescent="0.25">
      <c r="D333" t="s">
        <v>665</v>
      </c>
      <c r="E333" t="s">
        <v>666</v>
      </c>
      <c r="F333" s="10" t="s">
        <v>6</v>
      </c>
    </row>
    <row r="334" spans="4:6" x14ac:dyDescent="0.25">
      <c r="D334" t="s">
        <v>667</v>
      </c>
      <c r="E334" t="s">
        <v>668</v>
      </c>
      <c r="F334" s="10" t="s">
        <v>6</v>
      </c>
    </row>
    <row r="335" spans="4:6" x14ac:dyDescent="0.25">
      <c r="D335" t="s">
        <v>669</v>
      </c>
      <c r="E335" t="s">
        <v>670</v>
      </c>
      <c r="F335" s="10" t="s">
        <v>6</v>
      </c>
    </row>
    <row r="336" spans="4:6" x14ac:dyDescent="0.25">
      <c r="D336" t="s">
        <v>671</v>
      </c>
      <c r="E336" t="s">
        <v>672</v>
      </c>
      <c r="F336" s="10" t="s">
        <v>6</v>
      </c>
    </row>
    <row r="337" spans="4:6" x14ac:dyDescent="0.25">
      <c r="D337" t="s">
        <v>673</v>
      </c>
      <c r="E337" t="s">
        <v>674</v>
      </c>
      <c r="F337" s="10" t="s">
        <v>6</v>
      </c>
    </row>
    <row r="338" spans="4:6" x14ac:dyDescent="0.25">
      <c r="D338" t="s">
        <v>675</v>
      </c>
      <c r="E338" t="s">
        <v>676</v>
      </c>
      <c r="F338" s="10" t="s">
        <v>6</v>
      </c>
    </row>
    <row r="339" spans="4:6" x14ac:dyDescent="0.25">
      <c r="D339" t="s">
        <v>677</v>
      </c>
      <c r="E339" t="s">
        <v>678</v>
      </c>
      <c r="F339" s="10" t="s">
        <v>6</v>
      </c>
    </row>
    <row r="340" spans="4:6" x14ac:dyDescent="0.25">
      <c r="D340" t="s">
        <v>679</v>
      </c>
      <c r="E340" t="s">
        <v>680</v>
      </c>
      <c r="F340" s="10" t="s">
        <v>6</v>
      </c>
    </row>
    <row r="341" spans="4:6" x14ac:dyDescent="0.25">
      <c r="D341" t="s">
        <v>681</v>
      </c>
      <c r="E341" t="s">
        <v>682</v>
      </c>
      <c r="F341" s="10" t="s">
        <v>6</v>
      </c>
    </row>
    <row r="342" spans="4:6" x14ac:dyDescent="0.25">
      <c r="D342" t="s">
        <v>683</v>
      </c>
      <c r="E342" t="s">
        <v>684</v>
      </c>
      <c r="F342" s="10" t="s">
        <v>6</v>
      </c>
    </row>
    <row r="343" spans="4:6" x14ac:dyDescent="0.25">
      <c r="D343" t="s">
        <v>685</v>
      </c>
      <c r="E343" t="s">
        <v>686</v>
      </c>
      <c r="F343" s="10" t="s">
        <v>6</v>
      </c>
    </row>
    <row r="344" spans="4:6" x14ac:dyDescent="0.25">
      <c r="D344" t="s">
        <v>687</v>
      </c>
      <c r="E344" t="s">
        <v>688</v>
      </c>
      <c r="F344" s="10" t="s">
        <v>6</v>
      </c>
    </row>
    <row r="345" spans="4:6" x14ac:dyDescent="0.25">
      <c r="D345" t="s">
        <v>689</v>
      </c>
      <c r="E345" t="s">
        <v>690</v>
      </c>
      <c r="F345" s="10" t="s">
        <v>6</v>
      </c>
    </row>
    <row r="346" spans="4:6" x14ac:dyDescent="0.25">
      <c r="D346" t="s">
        <v>691</v>
      </c>
      <c r="E346" t="s">
        <v>692</v>
      </c>
      <c r="F346" s="10" t="s">
        <v>6</v>
      </c>
    </row>
    <row r="347" spans="4:6" x14ac:dyDescent="0.25">
      <c r="D347" t="s">
        <v>693</v>
      </c>
      <c r="E347" t="s">
        <v>694</v>
      </c>
      <c r="F347" s="10" t="s">
        <v>6</v>
      </c>
    </row>
    <row r="348" spans="4:6" x14ac:dyDescent="0.25">
      <c r="D348" t="s">
        <v>695</v>
      </c>
      <c r="E348" t="s">
        <v>696</v>
      </c>
      <c r="F348" s="10" t="s">
        <v>6</v>
      </c>
    </row>
    <row r="349" spans="4:6" x14ac:dyDescent="0.25">
      <c r="D349" t="s">
        <v>697</v>
      </c>
      <c r="E349" t="s">
        <v>698</v>
      </c>
      <c r="F349" s="10" t="s">
        <v>6</v>
      </c>
    </row>
    <row r="350" spans="4:6" x14ac:dyDescent="0.25">
      <c r="D350" t="s">
        <v>699</v>
      </c>
      <c r="E350" t="s">
        <v>700</v>
      </c>
      <c r="F350" s="10" t="s">
        <v>6</v>
      </c>
    </row>
    <row r="351" spans="4:6" x14ac:dyDescent="0.25">
      <c r="D351" t="s">
        <v>701</v>
      </c>
      <c r="E351" t="s">
        <v>702</v>
      </c>
      <c r="F351" s="10" t="s">
        <v>6</v>
      </c>
    </row>
    <row r="352" spans="4:6" x14ac:dyDescent="0.25">
      <c r="D352" t="s">
        <v>703</v>
      </c>
      <c r="E352" t="s">
        <v>704</v>
      </c>
      <c r="F352" s="10" t="s">
        <v>6</v>
      </c>
    </row>
    <row r="353" spans="4:6" x14ac:dyDescent="0.25">
      <c r="D353" t="s">
        <v>705</v>
      </c>
      <c r="E353" t="s">
        <v>706</v>
      </c>
      <c r="F353" s="10" t="s">
        <v>6</v>
      </c>
    </row>
    <row r="354" spans="4:6" x14ac:dyDescent="0.25">
      <c r="D354" t="s">
        <v>707</v>
      </c>
      <c r="E354" t="s">
        <v>708</v>
      </c>
      <c r="F354" s="10" t="s">
        <v>6</v>
      </c>
    </row>
    <row r="355" spans="4:6" x14ac:dyDescent="0.25">
      <c r="D355" t="s">
        <v>709</v>
      </c>
      <c r="E355" t="s">
        <v>710</v>
      </c>
      <c r="F355" s="10" t="s">
        <v>6</v>
      </c>
    </row>
    <row r="356" spans="4:6" x14ac:dyDescent="0.25">
      <c r="D356" t="s">
        <v>711</v>
      </c>
      <c r="E356" t="s">
        <v>712</v>
      </c>
      <c r="F356" s="10" t="s">
        <v>6</v>
      </c>
    </row>
    <row r="357" spans="4:6" x14ac:dyDescent="0.25">
      <c r="D357" t="s">
        <v>713</v>
      </c>
      <c r="E357" t="s">
        <v>714</v>
      </c>
      <c r="F357" s="10" t="s">
        <v>6</v>
      </c>
    </row>
    <row r="358" spans="4:6" x14ac:dyDescent="0.25">
      <c r="D358" t="s">
        <v>715</v>
      </c>
      <c r="E358" t="s">
        <v>716</v>
      </c>
      <c r="F358" s="10" t="s">
        <v>6</v>
      </c>
    </row>
    <row r="359" spans="4:6" x14ac:dyDescent="0.25">
      <c r="D359" t="s">
        <v>717</v>
      </c>
      <c r="E359" t="s">
        <v>718</v>
      </c>
      <c r="F359" s="10" t="s">
        <v>6</v>
      </c>
    </row>
    <row r="360" spans="4:6" x14ac:dyDescent="0.25">
      <c r="D360" t="s">
        <v>719</v>
      </c>
      <c r="E360" t="s">
        <v>720</v>
      </c>
      <c r="F360" s="10" t="s">
        <v>6</v>
      </c>
    </row>
    <row r="361" spans="4:6" x14ac:dyDescent="0.25">
      <c r="D361" t="s">
        <v>721</v>
      </c>
      <c r="E361" t="s">
        <v>722</v>
      </c>
      <c r="F361" s="10" t="s">
        <v>6</v>
      </c>
    </row>
    <row r="362" spans="4:6" x14ac:dyDescent="0.25">
      <c r="D362" t="s">
        <v>723</v>
      </c>
      <c r="E362" t="s">
        <v>724</v>
      </c>
      <c r="F362" s="10" t="s">
        <v>6</v>
      </c>
    </row>
    <row r="363" spans="4:6" x14ac:dyDescent="0.25">
      <c r="D363" t="s">
        <v>725</v>
      </c>
      <c r="E363" t="s">
        <v>726</v>
      </c>
      <c r="F363" s="10" t="s">
        <v>6</v>
      </c>
    </row>
    <row r="364" spans="4:6" x14ac:dyDescent="0.25">
      <c r="D364" t="s">
        <v>727</v>
      </c>
      <c r="E364" t="s">
        <v>728</v>
      </c>
      <c r="F364" s="10" t="s">
        <v>6</v>
      </c>
    </row>
    <row r="365" spans="4:6" x14ac:dyDescent="0.25">
      <c r="D365" t="s">
        <v>729</v>
      </c>
      <c r="E365" t="s">
        <v>730</v>
      </c>
      <c r="F365" s="10" t="s">
        <v>6</v>
      </c>
    </row>
    <row r="366" spans="4:6" x14ac:dyDescent="0.25">
      <c r="D366" t="s">
        <v>731</v>
      </c>
      <c r="E366" t="s">
        <v>732</v>
      </c>
      <c r="F366" s="10" t="s">
        <v>6</v>
      </c>
    </row>
    <row r="367" spans="4:6" x14ac:dyDescent="0.25">
      <c r="D367" t="s">
        <v>733</v>
      </c>
      <c r="E367" t="s">
        <v>734</v>
      </c>
      <c r="F367" s="10" t="s">
        <v>6</v>
      </c>
    </row>
    <row r="368" spans="4:6" x14ac:dyDescent="0.25">
      <c r="D368" t="s">
        <v>735</v>
      </c>
      <c r="E368" t="s">
        <v>736</v>
      </c>
      <c r="F368" s="10" t="s">
        <v>6</v>
      </c>
    </row>
    <row r="369" spans="4:6" x14ac:dyDescent="0.25">
      <c r="D369" t="s">
        <v>737</v>
      </c>
      <c r="E369" t="s">
        <v>738</v>
      </c>
      <c r="F369" s="10" t="s">
        <v>6</v>
      </c>
    </row>
    <row r="370" spans="4:6" x14ac:dyDescent="0.25">
      <c r="D370" t="s">
        <v>739</v>
      </c>
      <c r="E370" t="s">
        <v>740</v>
      </c>
      <c r="F370" s="10" t="s">
        <v>6</v>
      </c>
    </row>
    <row r="371" spans="4:6" x14ac:dyDescent="0.25">
      <c r="D371" t="s">
        <v>741</v>
      </c>
      <c r="E371" t="s">
        <v>742</v>
      </c>
      <c r="F371" s="10" t="s">
        <v>6</v>
      </c>
    </row>
    <row r="372" spans="4:6" x14ac:dyDescent="0.25">
      <c r="D372" t="s">
        <v>743</v>
      </c>
      <c r="E372" t="s">
        <v>744</v>
      </c>
      <c r="F372" s="10" t="s">
        <v>6</v>
      </c>
    </row>
    <row r="373" spans="4:6" x14ac:dyDescent="0.25">
      <c r="D373" t="s">
        <v>745</v>
      </c>
      <c r="E373" t="s">
        <v>746</v>
      </c>
      <c r="F373" s="10" t="s">
        <v>6</v>
      </c>
    </row>
    <row r="374" spans="4:6" x14ac:dyDescent="0.25">
      <c r="D374" t="s">
        <v>747</v>
      </c>
      <c r="E374" t="s">
        <v>748</v>
      </c>
      <c r="F374" s="10" t="s">
        <v>6</v>
      </c>
    </row>
    <row r="375" spans="4:6" x14ac:dyDescent="0.25">
      <c r="D375" t="s">
        <v>749</v>
      </c>
      <c r="E375" t="s">
        <v>750</v>
      </c>
      <c r="F375" s="10" t="s">
        <v>6</v>
      </c>
    </row>
    <row r="376" spans="4:6" x14ac:dyDescent="0.25">
      <c r="D376" t="s">
        <v>751</v>
      </c>
      <c r="E376" t="s">
        <v>752</v>
      </c>
      <c r="F376" s="10" t="s">
        <v>6</v>
      </c>
    </row>
    <row r="377" spans="4:6" x14ac:dyDescent="0.25">
      <c r="D377" t="s">
        <v>753</v>
      </c>
      <c r="E377" t="s">
        <v>754</v>
      </c>
      <c r="F377" s="10" t="s">
        <v>6</v>
      </c>
    </row>
    <row r="378" spans="4:6" x14ac:dyDescent="0.25">
      <c r="D378" t="s">
        <v>755</v>
      </c>
      <c r="E378" t="s">
        <v>756</v>
      </c>
      <c r="F378" s="10" t="s">
        <v>6</v>
      </c>
    </row>
    <row r="379" spans="4:6" x14ac:dyDescent="0.25">
      <c r="D379" t="s">
        <v>757</v>
      </c>
      <c r="E379" t="s">
        <v>758</v>
      </c>
      <c r="F379" s="10" t="s">
        <v>6</v>
      </c>
    </row>
    <row r="380" spans="4:6" x14ac:dyDescent="0.25">
      <c r="D380" t="s">
        <v>759</v>
      </c>
      <c r="E380" t="s">
        <v>760</v>
      </c>
      <c r="F380" s="10" t="s">
        <v>6</v>
      </c>
    </row>
    <row r="381" spans="4:6" x14ac:dyDescent="0.25">
      <c r="D381" t="s">
        <v>761</v>
      </c>
      <c r="E381" t="s">
        <v>762</v>
      </c>
      <c r="F381" s="10" t="s">
        <v>6</v>
      </c>
    </row>
    <row r="382" spans="4:6" x14ac:dyDescent="0.25">
      <c r="D382" t="s">
        <v>763</v>
      </c>
      <c r="E382" t="s">
        <v>764</v>
      </c>
      <c r="F382" s="10" t="s">
        <v>6</v>
      </c>
    </row>
    <row r="383" spans="4:6" x14ac:dyDescent="0.25">
      <c r="D383" t="s">
        <v>765</v>
      </c>
      <c r="E383" t="s">
        <v>766</v>
      </c>
      <c r="F383" s="10" t="s">
        <v>6</v>
      </c>
    </row>
    <row r="384" spans="4:6" x14ac:dyDescent="0.25">
      <c r="D384" t="s">
        <v>767</v>
      </c>
      <c r="E384" t="s">
        <v>768</v>
      </c>
      <c r="F384" s="10" t="s">
        <v>6</v>
      </c>
    </row>
    <row r="385" spans="4:6" x14ac:dyDescent="0.25">
      <c r="D385" t="s">
        <v>769</v>
      </c>
      <c r="E385" t="s">
        <v>770</v>
      </c>
      <c r="F385" s="10" t="s">
        <v>6</v>
      </c>
    </row>
    <row r="386" spans="4:6" x14ac:dyDescent="0.25">
      <c r="D386" t="s">
        <v>771</v>
      </c>
      <c r="E386" t="s">
        <v>772</v>
      </c>
      <c r="F386" s="10" t="s">
        <v>6</v>
      </c>
    </row>
    <row r="387" spans="4:6" x14ac:dyDescent="0.25">
      <c r="D387" t="s">
        <v>773</v>
      </c>
      <c r="E387" t="s">
        <v>774</v>
      </c>
      <c r="F387" s="10" t="s">
        <v>6</v>
      </c>
    </row>
    <row r="388" spans="4:6" x14ac:dyDescent="0.25">
      <c r="D388" t="s">
        <v>775</v>
      </c>
      <c r="E388" t="s">
        <v>776</v>
      </c>
      <c r="F388" s="10" t="s">
        <v>6</v>
      </c>
    </row>
    <row r="389" spans="4:6" x14ac:dyDescent="0.25">
      <c r="D389" t="s">
        <v>777</v>
      </c>
      <c r="E389" t="s">
        <v>778</v>
      </c>
      <c r="F389" s="10" t="s">
        <v>6</v>
      </c>
    </row>
    <row r="390" spans="4:6" x14ac:dyDescent="0.25">
      <c r="D390" t="s">
        <v>779</v>
      </c>
      <c r="E390" t="s">
        <v>780</v>
      </c>
      <c r="F390" s="10" t="s">
        <v>6</v>
      </c>
    </row>
    <row r="391" spans="4:6" x14ac:dyDescent="0.25">
      <c r="D391" t="s">
        <v>781</v>
      </c>
      <c r="E391" t="s">
        <v>782</v>
      </c>
      <c r="F391" s="10" t="s">
        <v>6</v>
      </c>
    </row>
    <row r="392" spans="4:6" x14ac:dyDescent="0.25">
      <c r="D392" t="s">
        <v>783</v>
      </c>
      <c r="E392" t="s">
        <v>784</v>
      </c>
      <c r="F392" s="10" t="s">
        <v>6</v>
      </c>
    </row>
    <row r="393" spans="4:6" x14ac:dyDescent="0.25">
      <c r="D393" t="s">
        <v>785</v>
      </c>
      <c r="E393" t="s">
        <v>786</v>
      </c>
      <c r="F393" s="10" t="s">
        <v>6</v>
      </c>
    </row>
    <row r="394" spans="4:6" x14ac:dyDescent="0.25">
      <c r="D394" t="s">
        <v>787</v>
      </c>
      <c r="E394" t="s">
        <v>788</v>
      </c>
      <c r="F394" s="10" t="s">
        <v>6</v>
      </c>
    </row>
    <row r="395" spans="4:6" x14ac:dyDescent="0.25">
      <c r="D395" t="s">
        <v>789</v>
      </c>
      <c r="E395" t="s">
        <v>790</v>
      </c>
      <c r="F395" s="10" t="s">
        <v>6</v>
      </c>
    </row>
    <row r="396" spans="4:6" x14ac:dyDescent="0.25">
      <c r="D396" t="s">
        <v>791</v>
      </c>
      <c r="E396" t="s">
        <v>792</v>
      </c>
      <c r="F396" s="10" t="s">
        <v>6</v>
      </c>
    </row>
    <row r="397" spans="4:6" x14ac:dyDescent="0.25">
      <c r="D397" t="s">
        <v>793</v>
      </c>
      <c r="E397" t="s">
        <v>794</v>
      </c>
      <c r="F397" s="10" t="s">
        <v>6</v>
      </c>
    </row>
    <row r="398" spans="4:6" x14ac:dyDescent="0.25">
      <c r="D398" t="s">
        <v>795</v>
      </c>
      <c r="E398" t="s">
        <v>796</v>
      </c>
      <c r="F398" s="10" t="s">
        <v>6</v>
      </c>
    </row>
    <row r="399" spans="4:6" x14ac:dyDescent="0.25">
      <c r="D399" t="s">
        <v>797</v>
      </c>
      <c r="E399" t="s">
        <v>798</v>
      </c>
      <c r="F399" s="10" t="s">
        <v>6</v>
      </c>
    </row>
    <row r="400" spans="4:6" x14ac:dyDescent="0.25">
      <c r="D400" t="s">
        <v>799</v>
      </c>
      <c r="E400" t="s">
        <v>800</v>
      </c>
      <c r="F400" s="10" t="s">
        <v>6</v>
      </c>
    </row>
    <row r="401" spans="4:6" x14ac:dyDescent="0.25">
      <c r="D401" t="s">
        <v>801</v>
      </c>
      <c r="E401" t="s">
        <v>802</v>
      </c>
      <c r="F401" s="10" t="s">
        <v>6</v>
      </c>
    </row>
    <row r="402" spans="4:6" x14ac:dyDescent="0.25">
      <c r="D402" t="s">
        <v>803</v>
      </c>
      <c r="E402" t="s">
        <v>804</v>
      </c>
      <c r="F402" s="10" t="s">
        <v>6</v>
      </c>
    </row>
    <row r="403" spans="4:6" x14ac:dyDescent="0.25">
      <c r="D403" t="s">
        <v>805</v>
      </c>
      <c r="E403" t="s">
        <v>806</v>
      </c>
      <c r="F403" s="10" t="s">
        <v>6</v>
      </c>
    </row>
    <row r="404" spans="4:6" x14ac:dyDescent="0.25">
      <c r="D404" t="s">
        <v>807</v>
      </c>
      <c r="E404" t="s">
        <v>808</v>
      </c>
      <c r="F404" s="10" t="s">
        <v>6</v>
      </c>
    </row>
    <row r="405" spans="4:6" x14ac:dyDescent="0.25">
      <c r="D405" t="s">
        <v>809</v>
      </c>
      <c r="E405" t="s">
        <v>810</v>
      </c>
      <c r="F405" s="10" t="s">
        <v>6</v>
      </c>
    </row>
    <row r="406" spans="4:6" x14ac:dyDescent="0.25">
      <c r="D406" t="s">
        <v>811</v>
      </c>
      <c r="E406" t="s">
        <v>812</v>
      </c>
      <c r="F406" s="10" t="s">
        <v>6</v>
      </c>
    </row>
    <row r="407" spans="4:6" x14ac:dyDescent="0.25">
      <c r="D407" t="s">
        <v>813</v>
      </c>
      <c r="E407" t="s">
        <v>814</v>
      </c>
      <c r="F407" s="10" t="s">
        <v>6</v>
      </c>
    </row>
    <row r="408" spans="4:6" x14ac:dyDescent="0.25">
      <c r="D408" t="s">
        <v>815</v>
      </c>
      <c r="E408" t="s">
        <v>816</v>
      </c>
      <c r="F408" s="10" t="s">
        <v>6</v>
      </c>
    </row>
    <row r="409" spans="4:6" x14ac:dyDescent="0.25">
      <c r="D409" t="s">
        <v>817</v>
      </c>
      <c r="E409" t="s">
        <v>818</v>
      </c>
      <c r="F409" s="10" t="s">
        <v>6</v>
      </c>
    </row>
    <row r="410" spans="4:6" x14ac:dyDescent="0.25">
      <c r="D410" t="s">
        <v>819</v>
      </c>
      <c r="E410" t="s">
        <v>820</v>
      </c>
      <c r="F410" s="10" t="s">
        <v>6</v>
      </c>
    </row>
    <row r="411" spans="4:6" x14ac:dyDescent="0.25">
      <c r="D411" t="s">
        <v>821</v>
      </c>
      <c r="E411" t="s">
        <v>822</v>
      </c>
      <c r="F411" s="10" t="s">
        <v>6</v>
      </c>
    </row>
    <row r="412" spans="4:6" x14ac:dyDescent="0.25">
      <c r="D412" t="s">
        <v>823</v>
      </c>
      <c r="E412" t="s">
        <v>824</v>
      </c>
      <c r="F412" s="10" t="s">
        <v>6</v>
      </c>
    </row>
    <row r="413" spans="4:6" x14ac:dyDescent="0.25">
      <c r="D413" t="s">
        <v>825</v>
      </c>
      <c r="E413" t="s">
        <v>826</v>
      </c>
      <c r="F413" s="10" t="s">
        <v>6</v>
      </c>
    </row>
    <row r="414" spans="4:6" x14ac:dyDescent="0.25">
      <c r="D414" t="s">
        <v>827</v>
      </c>
      <c r="E414" t="s">
        <v>828</v>
      </c>
      <c r="F414" s="10" t="s">
        <v>6</v>
      </c>
    </row>
    <row r="415" spans="4:6" x14ac:dyDescent="0.25">
      <c r="D415" t="s">
        <v>829</v>
      </c>
      <c r="E415" t="s">
        <v>830</v>
      </c>
      <c r="F415" s="10" t="s">
        <v>6</v>
      </c>
    </row>
    <row r="416" spans="4:6" x14ac:dyDescent="0.25">
      <c r="D416" t="s">
        <v>831</v>
      </c>
      <c r="E416" t="s">
        <v>832</v>
      </c>
      <c r="F416" s="10" t="s">
        <v>6</v>
      </c>
    </row>
    <row r="417" spans="4:6" x14ac:dyDescent="0.25">
      <c r="D417" t="s">
        <v>833</v>
      </c>
      <c r="E417" t="s">
        <v>834</v>
      </c>
      <c r="F417" s="10" t="s">
        <v>6</v>
      </c>
    </row>
    <row r="418" spans="4:6" x14ac:dyDescent="0.25">
      <c r="D418" t="s">
        <v>835</v>
      </c>
      <c r="E418" t="s">
        <v>836</v>
      </c>
      <c r="F418" s="10" t="s">
        <v>6</v>
      </c>
    </row>
    <row r="419" spans="4:6" x14ac:dyDescent="0.25">
      <c r="D419" t="s">
        <v>837</v>
      </c>
      <c r="E419" t="s">
        <v>838</v>
      </c>
      <c r="F419" s="10" t="s">
        <v>6</v>
      </c>
    </row>
    <row r="420" spans="4:6" x14ac:dyDescent="0.25">
      <c r="D420" t="s">
        <v>839</v>
      </c>
      <c r="E420" t="s">
        <v>840</v>
      </c>
      <c r="F420" s="10" t="s">
        <v>6</v>
      </c>
    </row>
    <row r="421" spans="4:6" x14ac:dyDescent="0.25">
      <c r="D421" t="s">
        <v>841</v>
      </c>
      <c r="E421" t="s">
        <v>842</v>
      </c>
      <c r="F421" s="10" t="s">
        <v>6</v>
      </c>
    </row>
    <row r="422" spans="4:6" x14ac:dyDescent="0.25">
      <c r="D422" t="s">
        <v>843</v>
      </c>
      <c r="E422" t="s">
        <v>844</v>
      </c>
      <c r="F422" s="10" t="s">
        <v>6</v>
      </c>
    </row>
    <row r="423" spans="4:6" x14ac:dyDescent="0.25">
      <c r="D423" t="s">
        <v>845</v>
      </c>
      <c r="E423" t="s">
        <v>846</v>
      </c>
      <c r="F423" s="10" t="s">
        <v>6</v>
      </c>
    </row>
    <row r="424" spans="4:6" x14ac:dyDescent="0.25">
      <c r="D424" t="s">
        <v>847</v>
      </c>
      <c r="E424" t="s">
        <v>848</v>
      </c>
      <c r="F424" s="10" t="s">
        <v>6</v>
      </c>
    </row>
    <row r="425" spans="4:6" x14ac:dyDescent="0.25">
      <c r="D425" t="s">
        <v>849</v>
      </c>
      <c r="E425" t="s">
        <v>850</v>
      </c>
      <c r="F425" s="10" t="s">
        <v>6</v>
      </c>
    </row>
    <row r="426" spans="4:6" x14ac:dyDescent="0.25">
      <c r="D426" t="s">
        <v>851</v>
      </c>
      <c r="E426" t="s">
        <v>852</v>
      </c>
      <c r="F426" s="10" t="s">
        <v>6</v>
      </c>
    </row>
    <row r="427" spans="4:6" x14ac:dyDescent="0.25">
      <c r="D427" t="s">
        <v>853</v>
      </c>
      <c r="E427" t="s">
        <v>854</v>
      </c>
      <c r="F427" s="10" t="s">
        <v>6</v>
      </c>
    </row>
    <row r="428" spans="4:6" x14ac:dyDescent="0.25">
      <c r="D428" t="s">
        <v>855</v>
      </c>
      <c r="E428" t="s">
        <v>856</v>
      </c>
      <c r="F428" s="10" t="s">
        <v>6</v>
      </c>
    </row>
    <row r="429" spans="4:6" x14ac:dyDescent="0.25">
      <c r="D429" t="s">
        <v>857</v>
      </c>
      <c r="E429" t="s">
        <v>858</v>
      </c>
      <c r="F429" s="10" t="s">
        <v>6</v>
      </c>
    </row>
    <row r="430" spans="4:6" x14ac:dyDescent="0.25">
      <c r="D430" t="s">
        <v>859</v>
      </c>
      <c r="E430" t="s">
        <v>860</v>
      </c>
      <c r="F430" s="10" t="s">
        <v>6</v>
      </c>
    </row>
    <row r="431" spans="4:6" x14ac:dyDescent="0.25">
      <c r="D431" t="s">
        <v>861</v>
      </c>
      <c r="E431" t="s">
        <v>862</v>
      </c>
      <c r="F431" s="10" t="s">
        <v>6</v>
      </c>
    </row>
    <row r="432" spans="4:6" x14ac:dyDescent="0.25">
      <c r="D432" t="s">
        <v>863</v>
      </c>
      <c r="E432" t="s">
        <v>864</v>
      </c>
      <c r="F432" s="10" t="s">
        <v>6</v>
      </c>
    </row>
    <row r="433" spans="4:6" x14ac:dyDescent="0.25">
      <c r="D433" t="s">
        <v>865</v>
      </c>
      <c r="E433" t="s">
        <v>866</v>
      </c>
      <c r="F433" s="10" t="s">
        <v>6</v>
      </c>
    </row>
    <row r="434" spans="4:6" x14ac:dyDescent="0.25">
      <c r="D434" t="s">
        <v>867</v>
      </c>
      <c r="E434" t="s">
        <v>868</v>
      </c>
      <c r="F434" s="10" t="s">
        <v>6</v>
      </c>
    </row>
    <row r="435" spans="4:6" x14ac:dyDescent="0.25">
      <c r="D435" t="s">
        <v>869</v>
      </c>
      <c r="E435" t="s">
        <v>870</v>
      </c>
      <c r="F435" s="10" t="s">
        <v>6</v>
      </c>
    </row>
    <row r="436" spans="4:6" x14ac:dyDescent="0.25">
      <c r="D436" t="s">
        <v>871</v>
      </c>
      <c r="E436" t="s">
        <v>872</v>
      </c>
      <c r="F436" s="10" t="s">
        <v>6</v>
      </c>
    </row>
    <row r="437" spans="4:6" x14ac:dyDescent="0.25">
      <c r="D437" t="s">
        <v>873</v>
      </c>
      <c r="E437" t="s">
        <v>874</v>
      </c>
      <c r="F437" s="10" t="s">
        <v>6</v>
      </c>
    </row>
    <row r="438" spans="4:6" x14ac:dyDescent="0.25">
      <c r="D438" t="s">
        <v>875</v>
      </c>
      <c r="E438" t="s">
        <v>876</v>
      </c>
      <c r="F438" s="10" t="s">
        <v>6</v>
      </c>
    </row>
    <row r="439" spans="4:6" x14ac:dyDescent="0.25">
      <c r="D439" t="s">
        <v>877</v>
      </c>
      <c r="E439" t="s">
        <v>878</v>
      </c>
      <c r="F439" s="10" t="s">
        <v>6</v>
      </c>
    </row>
    <row r="440" spans="4:6" x14ac:dyDescent="0.25">
      <c r="D440" t="s">
        <v>879</v>
      </c>
      <c r="E440" t="s">
        <v>880</v>
      </c>
      <c r="F440" s="10" t="s">
        <v>6</v>
      </c>
    </row>
    <row r="441" spans="4:6" x14ac:dyDescent="0.25">
      <c r="D441" t="s">
        <v>881</v>
      </c>
      <c r="E441" t="s">
        <v>882</v>
      </c>
      <c r="F441" s="10" t="s">
        <v>6</v>
      </c>
    </row>
    <row r="442" spans="4:6" x14ac:dyDescent="0.25">
      <c r="D442" t="s">
        <v>883</v>
      </c>
      <c r="E442" t="s">
        <v>884</v>
      </c>
      <c r="F442" s="10" t="s">
        <v>6</v>
      </c>
    </row>
    <row r="443" spans="4:6" x14ac:dyDescent="0.25">
      <c r="D443" t="s">
        <v>885</v>
      </c>
      <c r="E443" t="s">
        <v>886</v>
      </c>
      <c r="F443" s="10" t="s">
        <v>6</v>
      </c>
    </row>
    <row r="444" spans="4:6" x14ac:dyDescent="0.25">
      <c r="D444" t="s">
        <v>887</v>
      </c>
      <c r="E444" t="s">
        <v>888</v>
      </c>
      <c r="F444" s="10" t="s">
        <v>6</v>
      </c>
    </row>
    <row r="445" spans="4:6" x14ac:dyDescent="0.25">
      <c r="D445" t="s">
        <v>889</v>
      </c>
      <c r="E445" t="s">
        <v>890</v>
      </c>
      <c r="F445" s="10" t="s">
        <v>6</v>
      </c>
    </row>
    <row r="446" spans="4:6" x14ac:dyDescent="0.25">
      <c r="D446" t="s">
        <v>891</v>
      </c>
      <c r="E446" t="s">
        <v>892</v>
      </c>
      <c r="F446" s="10" t="s">
        <v>6</v>
      </c>
    </row>
    <row r="447" spans="4:6" x14ac:dyDescent="0.25">
      <c r="D447" t="s">
        <v>893</v>
      </c>
      <c r="E447" t="s">
        <v>894</v>
      </c>
      <c r="F447" s="10" t="s">
        <v>6</v>
      </c>
    </row>
    <row r="448" spans="4:6" x14ac:dyDescent="0.25">
      <c r="D448" t="s">
        <v>895</v>
      </c>
      <c r="E448" t="s">
        <v>896</v>
      </c>
      <c r="F448" s="10" t="s">
        <v>6</v>
      </c>
    </row>
    <row r="449" spans="4:6" x14ac:dyDescent="0.25">
      <c r="D449" t="s">
        <v>897</v>
      </c>
      <c r="E449" t="s">
        <v>898</v>
      </c>
      <c r="F449" s="10" t="s">
        <v>6</v>
      </c>
    </row>
    <row r="450" spans="4:6" x14ac:dyDescent="0.25">
      <c r="D450" t="s">
        <v>899</v>
      </c>
      <c r="E450" t="s">
        <v>900</v>
      </c>
      <c r="F450" s="10" t="s">
        <v>6</v>
      </c>
    </row>
    <row r="451" spans="4:6" x14ac:dyDescent="0.25">
      <c r="D451" t="s">
        <v>901</v>
      </c>
      <c r="E451" t="s">
        <v>902</v>
      </c>
      <c r="F451" s="10" t="s">
        <v>6</v>
      </c>
    </row>
    <row r="452" spans="4:6" x14ac:dyDescent="0.25">
      <c r="D452" t="s">
        <v>903</v>
      </c>
      <c r="E452" t="s">
        <v>904</v>
      </c>
      <c r="F452" s="10" t="s">
        <v>6</v>
      </c>
    </row>
    <row r="453" spans="4:6" x14ac:dyDescent="0.25">
      <c r="D453" t="s">
        <v>905</v>
      </c>
      <c r="E453" t="s">
        <v>906</v>
      </c>
      <c r="F453" s="10" t="s">
        <v>6</v>
      </c>
    </row>
    <row r="454" spans="4:6" x14ac:dyDescent="0.25">
      <c r="D454" t="s">
        <v>907</v>
      </c>
      <c r="E454" t="s">
        <v>908</v>
      </c>
      <c r="F454" s="10" t="s">
        <v>6</v>
      </c>
    </row>
    <row r="455" spans="4:6" x14ac:dyDescent="0.25">
      <c r="D455" t="s">
        <v>909</v>
      </c>
      <c r="E455" t="s">
        <v>910</v>
      </c>
      <c r="F455" s="10" t="s">
        <v>6</v>
      </c>
    </row>
    <row r="456" spans="4:6" x14ac:dyDescent="0.25">
      <c r="D456" t="s">
        <v>911</v>
      </c>
      <c r="E456" t="s">
        <v>912</v>
      </c>
      <c r="F456" s="10" t="s">
        <v>6</v>
      </c>
    </row>
    <row r="457" spans="4:6" x14ac:dyDescent="0.25">
      <c r="D457" t="s">
        <v>913</v>
      </c>
      <c r="E457" t="s">
        <v>914</v>
      </c>
      <c r="F457" s="10" t="s">
        <v>6</v>
      </c>
    </row>
    <row r="458" spans="4:6" x14ac:dyDescent="0.25">
      <c r="D458" t="s">
        <v>915</v>
      </c>
      <c r="E458" t="s">
        <v>916</v>
      </c>
      <c r="F458" s="10" t="s">
        <v>6</v>
      </c>
    </row>
    <row r="459" spans="4:6" x14ac:dyDescent="0.25">
      <c r="D459" t="s">
        <v>917</v>
      </c>
      <c r="E459" t="s">
        <v>918</v>
      </c>
      <c r="F459" s="10" t="s">
        <v>6</v>
      </c>
    </row>
    <row r="460" spans="4:6" x14ac:dyDescent="0.25">
      <c r="D460" t="s">
        <v>919</v>
      </c>
      <c r="E460" t="s">
        <v>920</v>
      </c>
      <c r="F460" s="10" t="s">
        <v>6</v>
      </c>
    </row>
    <row r="461" spans="4:6" x14ac:dyDescent="0.25">
      <c r="D461" t="s">
        <v>921</v>
      </c>
      <c r="E461" t="s">
        <v>922</v>
      </c>
      <c r="F461" s="10" t="s">
        <v>6</v>
      </c>
    </row>
    <row r="462" spans="4:6" x14ac:dyDescent="0.25">
      <c r="D462" t="s">
        <v>923</v>
      </c>
      <c r="E462" t="s">
        <v>924</v>
      </c>
      <c r="F462" s="10" t="s">
        <v>6</v>
      </c>
    </row>
    <row r="463" spans="4:6" x14ac:dyDescent="0.25">
      <c r="D463" t="s">
        <v>925</v>
      </c>
      <c r="E463" t="s">
        <v>926</v>
      </c>
      <c r="F463" s="10" t="s">
        <v>6</v>
      </c>
    </row>
    <row r="464" spans="4:6" x14ac:dyDescent="0.25">
      <c r="D464" t="s">
        <v>927</v>
      </c>
      <c r="E464" t="s">
        <v>928</v>
      </c>
      <c r="F464" s="10" t="s">
        <v>6</v>
      </c>
    </row>
    <row r="465" spans="4:6" x14ac:dyDescent="0.25">
      <c r="D465" t="s">
        <v>929</v>
      </c>
      <c r="E465" t="s">
        <v>930</v>
      </c>
      <c r="F465" s="10" t="s">
        <v>6</v>
      </c>
    </row>
    <row r="466" spans="4:6" x14ac:dyDescent="0.25">
      <c r="D466" t="s">
        <v>931</v>
      </c>
      <c r="E466" t="s">
        <v>932</v>
      </c>
      <c r="F466" s="10" t="s">
        <v>6</v>
      </c>
    </row>
    <row r="467" spans="4:6" x14ac:dyDescent="0.25">
      <c r="D467" t="s">
        <v>933</v>
      </c>
      <c r="E467" t="s">
        <v>934</v>
      </c>
      <c r="F467" s="10" t="s">
        <v>6</v>
      </c>
    </row>
    <row r="468" spans="4:6" x14ac:dyDescent="0.25">
      <c r="D468" t="s">
        <v>935</v>
      </c>
      <c r="E468" t="s">
        <v>936</v>
      </c>
      <c r="F468" s="10" t="s">
        <v>6</v>
      </c>
    </row>
    <row r="469" spans="4:6" x14ac:dyDescent="0.25">
      <c r="D469" t="s">
        <v>937</v>
      </c>
      <c r="E469" t="s">
        <v>938</v>
      </c>
      <c r="F469" s="10" t="s">
        <v>6</v>
      </c>
    </row>
    <row r="470" spans="4:6" x14ac:dyDescent="0.25">
      <c r="D470" t="s">
        <v>939</v>
      </c>
      <c r="E470" t="s">
        <v>940</v>
      </c>
      <c r="F470" s="10" t="s">
        <v>6</v>
      </c>
    </row>
    <row r="471" spans="4:6" x14ac:dyDescent="0.25">
      <c r="D471" t="s">
        <v>941</v>
      </c>
      <c r="E471" t="s">
        <v>942</v>
      </c>
      <c r="F471" s="10" t="s">
        <v>6</v>
      </c>
    </row>
    <row r="472" spans="4:6" x14ac:dyDescent="0.25">
      <c r="D472" t="s">
        <v>943</v>
      </c>
      <c r="E472" t="s">
        <v>944</v>
      </c>
      <c r="F472" s="10" t="s">
        <v>6</v>
      </c>
    </row>
    <row r="473" spans="4:6" x14ac:dyDescent="0.25">
      <c r="D473" t="s">
        <v>945</v>
      </c>
      <c r="E473" t="s">
        <v>946</v>
      </c>
      <c r="F473" s="10" t="s">
        <v>6</v>
      </c>
    </row>
    <row r="474" spans="4:6" x14ac:dyDescent="0.25">
      <c r="D474" t="s">
        <v>947</v>
      </c>
      <c r="E474" t="s">
        <v>948</v>
      </c>
      <c r="F474" s="10" t="s">
        <v>6</v>
      </c>
    </row>
    <row r="475" spans="4:6" x14ac:dyDescent="0.25">
      <c r="D475" t="s">
        <v>949</v>
      </c>
      <c r="E475" t="s">
        <v>950</v>
      </c>
      <c r="F475" s="10" t="s">
        <v>6</v>
      </c>
    </row>
    <row r="476" spans="4:6" x14ac:dyDescent="0.25">
      <c r="D476" t="s">
        <v>951</v>
      </c>
      <c r="E476" t="s">
        <v>952</v>
      </c>
      <c r="F476" s="10" t="s">
        <v>6</v>
      </c>
    </row>
    <row r="477" spans="4:6" x14ac:dyDescent="0.25">
      <c r="D477" t="s">
        <v>953</v>
      </c>
      <c r="E477" t="s">
        <v>954</v>
      </c>
      <c r="F477" s="10" t="s">
        <v>6</v>
      </c>
    </row>
    <row r="478" spans="4:6" x14ac:dyDescent="0.25">
      <c r="D478" t="s">
        <v>955</v>
      </c>
      <c r="E478" t="s">
        <v>956</v>
      </c>
      <c r="F478" s="10" t="s">
        <v>6</v>
      </c>
    </row>
    <row r="479" spans="4:6" x14ac:dyDescent="0.25">
      <c r="D479" t="s">
        <v>957</v>
      </c>
      <c r="E479" t="s">
        <v>958</v>
      </c>
      <c r="F479" s="10" t="s">
        <v>6</v>
      </c>
    </row>
    <row r="480" spans="4:6" x14ac:dyDescent="0.25">
      <c r="D480" t="s">
        <v>959</v>
      </c>
      <c r="E480" t="s">
        <v>960</v>
      </c>
      <c r="F480" s="10" t="s">
        <v>6</v>
      </c>
    </row>
    <row r="481" spans="4:6" x14ac:dyDescent="0.25">
      <c r="D481" t="s">
        <v>961</v>
      </c>
      <c r="E481" t="s">
        <v>962</v>
      </c>
      <c r="F481" s="10" t="s">
        <v>6</v>
      </c>
    </row>
    <row r="482" spans="4:6" x14ac:dyDescent="0.25">
      <c r="D482" t="s">
        <v>963</v>
      </c>
      <c r="E482" t="s">
        <v>964</v>
      </c>
      <c r="F482" s="10" t="s">
        <v>6</v>
      </c>
    </row>
    <row r="483" spans="4:6" x14ac:dyDescent="0.25">
      <c r="D483" t="s">
        <v>965</v>
      </c>
      <c r="E483" t="s">
        <v>966</v>
      </c>
      <c r="F483" s="10" t="s">
        <v>6</v>
      </c>
    </row>
    <row r="484" spans="4:6" x14ac:dyDescent="0.25">
      <c r="D484" t="s">
        <v>967</v>
      </c>
      <c r="E484" t="s">
        <v>968</v>
      </c>
      <c r="F484" s="10" t="s">
        <v>6</v>
      </c>
    </row>
    <row r="485" spans="4:6" x14ac:dyDescent="0.25">
      <c r="D485" t="s">
        <v>969</v>
      </c>
      <c r="E485" t="s">
        <v>970</v>
      </c>
      <c r="F485" s="10" t="s">
        <v>6</v>
      </c>
    </row>
    <row r="486" spans="4:6" x14ac:dyDescent="0.25">
      <c r="D486" t="s">
        <v>971</v>
      </c>
      <c r="E486" t="s">
        <v>972</v>
      </c>
      <c r="F486" s="10" t="s">
        <v>6</v>
      </c>
    </row>
    <row r="487" spans="4:6" x14ac:dyDescent="0.25">
      <c r="D487" t="s">
        <v>973</v>
      </c>
      <c r="E487" t="s">
        <v>974</v>
      </c>
      <c r="F487" s="10" t="s">
        <v>6</v>
      </c>
    </row>
    <row r="488" spans="4:6" x14ac:dyDescent="0.25">
      <c r="D488" t="s">
        <v>975</v>
      </c>
      <c r="E488" t="s">
        <v>976</v>
      </c>
      <c r="F488" s="10" t="s">
        <v>6</v>
      </c>
    </row>
    <row r="489" spans="4:6" x14ac:dyDescent="0.25">
      <c r="D489" t="s">
        <v>977</v>
      </c>
      <c r="E489" t="s">
        <v>978</v>
      </c>
      <c r="F489" s="10" t="s">
        <v>6</v>
      </c>
    </row>
    <row r="490" spans="4:6" x14ac:dyDescent="0.25">
      <c r="D490" t="s">
        <v>979</v>
      </c>
      <c r="E490" t="s">
        <v>980</v>
      </c>
      <c r="F490" s="10" t="s">
        <v>6</v>
      </c>
    </row>
    <row r="491" spans="4:6" x14ac:dyDescent="0.25">
      <c r="D491" t="s">
        <v>981</v>
      </c>
      <c r="E491" t="s">
        <v>982</v>
      </c>
      <c r="F491" s="10" t="s">
        <v>6</v>
      </c>
    </row>
    <row r="492" spans="4:6" x14ac:dyDescent="0.25">
      <c r="D492" t="s">
        <v>983</v>
      </c>
      <c r="E492" t="s">
        <v>984</v>
      </c>
      <c r="F492" s="10" t="s">
        <v>6</v>
      </c>
    </row>
    <row r="493" spans="4:6" x14ac:dyDescent="0.25">
      <c r="D493" t="s">
        <v>985</v>
      </c>
      <c r="E493" t="s">
        <v>986</v>
      </c>
      <c r="F493" s="10" t="s">
        <v>6</v>
      </c>
    </row>
    <row r="494" spans="4:6" x14ac:dyDescent="0.25">
      <c r="D494" t="s">
        <v>987</v>
      </c>
      <c r="E494" t="s">
        <v>988</v>
      </c>
      <c r="F494" s="10" t="s">
        <v>6</v>
      </c>
    </row>
    <row r="495" spans="4:6" x14ac:dyDescent="0.25">
      <c r="D495" t="s">
        <v>989</v>
      </c>
      <c r="E495" t="s">
        <v>990</v>
      </c>
      <c r="F495" s="10" t="s">
        <v>6</v>
      </c>
    </row>
    <row r="496" spans="4:6" x14ac:dyDescent="0.25">
      <c r="D496" t="s">
        <v>991</v>
      </c>
      <c r="E496" t="s">
        <v>992</v>
      </c>
      <c r="F496" s="10" t="s">
        <v>6</v>
      </c>
    </row>
    <row r="497" spans="4:6" x14ac:dyDescent="0.25">
      <c r="D497" t="s">
        <v>993</v>
      </c>
      <c r="E497" t="s">
        <v>994</v>
      </c>
      <c r="F497" s="10" t="s">
        <v>6</v>
      </c>
    </row>
    <row r="498" spans="4:6" x14ac:dyDescent="0.25">
      <c r="D498" t="s">
        <v>995</v>
      </c>
      <c r="E498" t="s">
        <v>996</v>
      </c>
      <c r="F498" s="10" t="s">
        <v>6</v>
      </c>
    </row>
    <row r="499" spans="4:6" x14ac:dyDescent="0.25">
      <c r="D499" t="s">
        <v>997</v>
      </c>
      <c r="E499" t="s">
        <v>998</v>
      </c>
      <c r="F499" s="10" t="s">
        <v>6</v>
      </c>
    </row>
    <row r="500" spans="4:6" x14ac:dyDescent="0.25">
      <c r="D500" t="s">
        <v>999</v>
      </c>
      <c r="E500" t="s">
        <v>1000</v>
      </c>
      <c r="F500" s="10" t="s">
        <v>6</v>
      </c>
    </row>
    <row r="501" spans="4:6" x14ac:dyDescent="0.25">
      <c r="D501" t="s">
        <v>1001</v>
      </c>
      <c r="E501" t="s">
        <v>1002</v>
      </c>
      <c r="F501" s="10" t="s">
        <v>6</v>
      </c>
    </row>
    <row r="502" spans="4:6" x14ac:dyDescent="0.25">
      <c r="D502" t="s">
        <v>1003</v>
      </c>
      <c r="E502" t="s">
        <v>1004</v>
      </c>
      <c r="F502" s="10" t="s">
        <v>6</v>
      </c>
    </row>
    <row r="503" spans="4:6" x14ac:dyDescent="0.25">
      <c r="D503" t="s">
        <v>1005</v>
      </c>
      <c r="E503" t="s">
        <v>1006</v>
      </c>
      <c r="F503" s="10" t="s">
        <v>6</v>
      </c>
    </row>
    <row r="504" spans="4:6" x14ac:dyDescent="0.25">
      <c r="D504" t="s">
        <v>1007</v>
      </c>
      <c r="E504" t="s">
        <v>1008</v>
      </c>
      <c r="F504" s="10" t="s">
        <v>6</v>
      </c>
    </row>
    <row r="505" spans="4:6" x14ac:dyDescent="0.25">
      <c r="D505" t="s">
        <v>1009</v>
      </c>
      <c r="E505" t="s">
        <v>1010</v>
      </c>
      <c r="F505" s="10" t="s">
        <v>6</v>
      </c>
    </row>
    <row r="506" spans="4:6" x14ac:dyDescent="0.25">
      <c r="D506" t="s">
        <v>1011</v>
      </c>
      <c r="E506" t="s">
        <v>1012</v>
      </c>
      <c r="F506" s="10" t="s">
        <v>6</v>
      </c>
    </row>
    <row r="507" spans="4:6" x14ac:dyDescent="0.25">
      <c r="D507" t="s">
        <v>1013</v>
      </c>
      <c r="E507" t="s">
        <v>1014</v>
      </c>
      <c r="F507" s="10" t="s">
        <v>6</v>
      </c>
    </row>
    <row r="508" spans="4:6" x14ac:dyDescent="0.25">
      <c r="D508" t="s">
        <v>1015</v>
      </c>
      <c r="E508" t="s">
        <v>1016</v>
      </c>
      <c r="F508" s="10" t="s">
        <v>6</v>
      </c>
    </row>
    <row r="509" spans="4:6" x14ac:dyDescent="0.25">
      <c r="D509" t="s">
        <v>1017</v>
      </c>
      <c r="E509" t="s">
        <v>1018</v>
      </c>
      <c r="F509" s="10" t="s">
        <v>6</v>
      </c>
    </row>
    <row r="510" spans="4:6" x14ac:dyDescent="0.25">
      <c r="D510" t="s">
        <v>1019</v>
      </c>
      <c r="E510" t="s">
        <v>1020</v>
      </c>
      <c r="F510" s="10" t="s">
        <v>6</v>
      </c>
    </row>
    <row r="511" spans="4:6" x14ac:dyDescent="0.25">
      <c r="D511" t="s">
        <v>1021</v>
      </c>
      <c r="E511" t="s">
        <v>1022</v>
      </c>
      <c r="F511" s="10" t="s">
        <v>6</v>
      </c>
    </row>
    <row r="512" spans="4:6" x14ac:dyDescent="0.25">
      <c r="D512" t="s">
        <v>1023</v>
      </c>
      <c r="E512" t="s">
        <v>1024</v>
      </c>
      <c r="F512" s="10" t="s">
        <v>6</v>
      </c>
    </row>
    <row r="513" spans="4:6" x14ac:dyDescent="0.25">
      <c r="D513" t="s">
        <v>1025</v>
      </c>
      <c r="E513" t="s">
        <v>1026</v>
      </c>
      <c r="F513" s="10" t="s">
        <v>6</v>
      </c>
    </row>
    <row r="514" spans="4:6" x14ac:dyDescent="0.25">
      <c r="D514" t="s">
        <v>1027</v>
      </c>
      <c r="E514" t="s">
        <v>1028</v>
      </c>
      <c r="F514" s="10" t="s">
        <v>6</v>
      </c>
    </row>
    <row r="515" spans="4:6" x14ac:dyDescent="0.25">
      <c r="D515" t="s">
        <v>1029</v>
      </c>
      <c r="E515" t="s">
        <v>1030</v>
      </c>
      <c r="F515" s="10" t="s">
        <v>6</v>
      </c>
    </row>
    <row r="516" spans="4:6" x14ac:dyDescent="0.25">
      <c r="D516" t="s">
        <v>1031</v>
      </c>
      <c r="E516" t="s">
        <v>1032</v>
      </c>
      <c r="F516" s="10" t="s">
        <v>6</v>
      </c>
    </row>
    <row r="517" spans="4:6" x14ac:dyDescent="0.25">
      <c r="D517" t="s">
        <v>1033</v>
      </c>
      <c r="E517" t="s">
        <v>1034</v>
      </c>
      <c r="F517" s="10" t="s">
        <v>6</v>
      </c>
    </row>
    <row r="518" spans="4:6" x14ac:dyDescent="0.25">
      <c r="D518" t="s">
        <v>1035</v>
      </c>
      <c r="E518" t="s">
        <v>1036</v>
      </c>
      <c r="F518" s="10" t="s">
        <v>6</v>
      </c>
    </row>
    <row r="519" spans="4:6" x14ac:dyDescent="0.25">
      <c r="D519" t="s">
        <v>1037</v>
      </c>
      <c r="E519" t="s">
        <v>1038</v>
      </c>
      <c r="F519" s="10" t="s">
        <v>6</v>
      </c>
    </row>
    <row r="520" spans="4:6" x14ac:dyDescent="0.25">
      <c r="D520" t="s">
        <v>1039</v>
      </c>
      <c r="E520" t="s">
        <v>1040</v>
      </c>
      <c r="F520" s="10" t="s">
        <v>6</v>
      </c>
    </row>
    <row r="521" spans="4:6" x14ac:dyDescent="0.25">
      <c r="D521" t="s">
        <v>1041</v>
      </c>
      <c r="E521" t="s">
        <v>1042</v>
      </c>
      <c r="F521" s="10" t="s">
        <v>6</v>
      </c>
    </row>
    <row r="522" spans="4:6" x14ac:dyDescent="0.25">
      <c r="D522" t="s">
        <v>1043</v>
      </c>
      <c r="E522" t="s">
        <v>1044</v>
      </c>
      <c r="F522" s="10" t="s">
        <v>6</v>
      </c>
    </row>
    <row r="523" spans="4:6" x14ac:dyDescent="0.25">
      <c r="D523" t="s">
        <v>1045</v>
      </c>
      <c r="E523" t="s">
        <v>1046</v>
      </c>
      <c r="F523" s="10" t="s">
        <v>6</v>
      </c>
    </row>
    <row r="524" spans="4:6" x14ac:dyDescent="0.25">
      <c r="D524" t="s">
        <v>1047</v>
      </c>
      <c r="E524" t="s">
        <v>1048</v>
      </c>
      <c r="F524" s="10" t="s">
        <v>6</v>
      </c>
    </row>
    <row r="525" spans="4:6" x14ac:dyDescent="0.25">
      <c r="D525" t="s">
        <v>1049</v>
      </c>
      <c r="E525" t="s">
        <v>1050</v>
      </c>
      <c r="F525" s="10" t="s">
        <v>6</v>
      </c>
    </row>
    <row r="526" spans="4:6" x14ac:dyDescent="0.25">
      <c r="D526" t="s">
        <v>1051</v>
      </c>
      <c r="E526" t="s">
        <v>1052</v>
      </c>
      <c r="F526" s="10" t="s">
        <v>6</v>
      </c>
    </row>
    <row r="527" spans="4:6" x14ac:dyDescent="0.25">
      <c r="D527" t="s">
        <v>1053</v>
      </c>
      <c r="E527" t="s">
        <v>1054</v>
      </c>
      <c r="F527" s="10" t="s">
        <v>6</v>
      </c>
    </row>
    <row r="528" spans="4:6" x14ac:dyDescent="0.25">
      <c r="D528" t="s">
        <v>1055</v>
      </c>
      <c r="E528" t="s">
        <v>1056</v>
      </c>
      <c r="F528" s="10" t="s">
        <v>6</v>
      </c>
    </row>
    <row r="529" spans="4:6" x14ac:dyDescent="0.25">
      <c r="D529" t="s">
        <v>1057</v>
      </c>
      <c r="E529" t="s">
        <v>1058</v>
      </c>
      <c r="F529" s="10" t="s">
        <v>6</v>
      </c>
    </row>
    <row r="530" spans="4:6" x14ac:dyDescent="0.25">
      <c r="D530" t="s">
        <v>1059</v>
      </c>
      <c r="E530" t="s">
        <v>1060</v>
      </c>
      <c r="F530" s="10" t="s">
        <v>6</v>
      </c>
    </row>
    <row r="531" spans="4:6" x14ac:dyDescent="0.25">
      <c r="D531" t="s">
        <v>1061</v>
      </c>
      <c r="E531" t="s">
        <v>1062</v>
      </c>
      <c r="F531" s="10" t="s">
        <v>6</v>
      </c>
    </row>
    <row r="532" spans="4:6" x14ac:dyDescent="0.25">
      <c r="D532" t="s">
        <v>1063</v>
      </c>
      <c r="E532" t="s">
        <v>1064</v>
      </c>
      <c r="F532" s="10" t="s">
        <v>6</v>
      </c>
    </row>
    <row r="533" spans="4:6" x14ac:dyDescent="0.25">
      <c r="D533" t="s">
        <v>1065</v>
      </c>
      <c r="E533" t="s">
        <v>1066</v>
      </c>
      <c r="F533" s="10" t="s">
        <v>6</v>
      </c>
    </row>
    <row r="534" spans="4:6" x14ac:dyDescent="0.25">
      <c r="D534" t="s">
        <v>1067</v>
      </c>
      <c r="E534" t="s">
        <v>1068</v>
      </c>
      <c r="F534" s="10" t="s">
        <v>6</v>
      </c>
    </row>
    <row r="535" spans="4:6" x14ac:dyDescent="0.25">
      <c r="D535" t="s">
        <v>1069</v>
      </c>
      <c r="E535" t="s">
        <v>1070</v>
      </c>
      <c r="F535" s="10" t="s">
        <v>6</v>
      </c>
    </row>
    <row r="536" spans="4:6" x14ac:dyDescent="0.25">
      <c r="D536" t="s">
        <v>1071</v>
      </c>
      <c r="E536" t="s">
        <v>1072</v>
      </c>
      <c r="F536" s="10" t="s">
        <v>6</v>
      </c>
    </row>
    <row r="537" spans="4:6" x14ac:dyDescent="0.25">
      <c r="D537" t="s">
        <v>1073</v>
      </c>
      <c r="E537" t="s">
        <v>1074</v>
      </c>
      <c r="F537" s="10" t="s">
        <v>6</v>
      </c>
    </row>
    <row r="538" spans="4:6" x14ac:dyDescent="0.25">
      <c r="D538" t="s">
        <v>1075</v>
      </c>
      <c r="E538" t="s">
        <v>1076</v>
      </c>
      <c r="F538" s="10" t="s">
        <v>6</v>
      </c>
    </row>
    <row r="539" spans="4:6" x14ac:dyDescent="0.25">
      <c r="D539" t="s">
        <v>1077</v>
      </c>
      <c r="E539" t="s">
        <v>1078</v>
      </c>
      <c r="F539" s="10" t="s">
        <v>6</v>
      </c>
    </row>
    <row r="540" spans="4:6" x14ac:dyDescent="0.25">
      <c r="D540" t="s">
        <v>1079</v>
      </c>
      <c r="E540" t="s">
        <v>1080</v>
      </c>
      <c r="F540" s="10" t="s">
        <v>6</v>
      </c>
    </row>
    <row r="541" spans="4:6" x14ac:dyDescent="0.25">
      <c r="D541" t="s">
        <v>1081</v>
      </c>
      <c r="E541" t="s">
        <v>1082</v>
      </c>
      <c r="F541" s="10" t="s">
        <v>6</v>
      </c>
    </row>
    <row r="542" spans="4:6" x14ac:dyDescent="0.25">
      <c r="D542" t="s">
        <v>1083</v>
      </c>
      <c r="E542" t="s">
        <v>1084</v>
      </c>
      <c r="F542" s="10" t="s">
        <v>6</v>
      </c>
    </row>
    <row r="543" spans="4:6" x14ac:dyDescent="0.25">
      <c r="D543" t="s">
        <v>1085</v>
      </c>
      <c r="E543" t="s">
        <v>1086</v>
      </c>
      <c r="F543" s="10" t="s">
        <v>6</v>
      </c>
    </row>
    <row r="544" spans="4:6" x14ac:dyDescent="0.25">
      <c r="D544" t="s">
        <v>1087</v>
      </c>
      <c r="E544" t="s">
        <v>1088</v>
      </c>
      <c r="F544" s="10" t="s">
        <v>6</v>
      </c>
    </row>
    <row r="545" spans="4:6" x14ac:dyDescent="0.25">
      <c r="D545" t="s">
        <v>1089</v>
      </c>
      <c r="E545" t="s">
        <v>1090</v>
      </c>
      <c r="F545" s="10" t="s">
        <v>6</v>
      </c>
    </row>
    <row r="546" spans="4:6" x14ac:dyDescent="0.25">
      <c r="D546" t="s">
        <v>1091</v>
      </c>
      <c r="E546" t="s">
        <v>1092</v>
      </c>
      <c r="F546" s="10" t="s">
        <v>6</v>
      </c>
    </row>
    <row r="547" spans="4:6" x14ac:dyDescent="0.25">
      <c r="D547" t="s">
        <v>1093</v>
      </c>
      <c r="E547" t="s">
        <v>1094</v>
      </c>
      <c r="F547" s="10" t="s">
        <v>6</v>
      </c>
    </row>
    <row r="548" spans="4:6" x14ac:dyDescent="0.25">
      <c r="D548" t="s">
        <v>1095</v>
      </c>
      <c r="E548" t="s">
        <v>1096</v>
      </c>
      <c r="F548" s="10" t="s">
        <v>6</v>
      </c>
    </row>
    <row r="549" spans="4:6" x14ac:dyDescent="0.25">
      <c r="D549" t="s">
        <v>1097</v>
      </c>
      <c r="E549" t="s">
        <v>1098</v>
      </c>
      <c r="F549" s="10" t="s">
        <v>6</v>
      </c>
    </row>
    <row r="550" spans="4:6" x14ac:dyDescent="0.25">
      <c r="D550" t="s">
        <v>1099</v>
      </c>
      <c r="E550" t="s">
        <v>1100</v>
      </c>
      <c r="F550" s="10" t="s">
        <v>6</v>
      </c>
    </row>
    <row r="551" spans="4:6" x14ac:dyDescent="0.25">
      <c r="D551" t="s">
        <v>1101</v>
      </c>
      <c r="E551" t="s">
        <v>1102</v>
      </c>
      <c r="F551" s="10" t="s">
        <v>6</v>
      </c>
    </row>
    <row r="552" spans="4:6" x14ac:dyDescent="0.25">
      <c r="D552" t="s">
        <v>1103</v>
      </c>
      <c r="E552" t="s">
        <v>1104</v>
      </c>
      <c r="F552" s="10" t="s">
        <v>6</v>
      </c>
    </row>
    <row r="553" spans="4:6" x14ac:dyDescent="0.25">
      <c r="D553" t="s">
        <v>1105</v>
      </c>
      <c r="E553" t="s">
        <v>1106</v>
      </c>
      <c r="F553" s="10" t="s">
        <v>6</v>
      </c>
    </row>
    <row r="554" spans="4:6" x14ac:dyDescent="0.25">
      <c r="D554" t="s">
        <v>1107</v>
      </c>
      <c r="E554" t="s">
        <v>1108</v>
      </c>
      <c r="F554" s="10" t="s">
        <v>6</v>
      </c>
    </row>
    <row r="555" spans="4:6" x14ac:dyDescent="0.25">
      <c r="D555" t="s">
        <v>1109</v>
      </c>
      <c r="E555" t="s">
        <v>1110</v>
      </c>
      <c r="F555" s="10" t="s">
        <v>6</v>
      </c>
    </row>
    <row r="556" spans="4:6" x14ac:dyDescent="0.25">
      <c r="D556" t="s">
        <v>1111</v>
      </c>
      <c r="E556" t="s">
        <v>1112</v>
      </c>
      <c r="F556" s="10" t="s">
        <v>6</v>
      </c>
    </row>
    <row r="557" spans="4:6" x14ac:dyDescent="0.25">
      <c r="D557" t="s">
        <v>1113</v>
      </c>
      <c r="E557" t="s">
        <v>1114</v>
      </c>
      <c r="F557" s="10" t="s">
        <v>6</v>
      </c>
    </row>
    <row r="558" spans="4:6" x14ac:dyDescent="0.25">
      <c r="D558" t="s">
        <v>1115</v>
      </c>
      <c r="E558" t="s">
        <v>1116</v>
      </c>
      <c r="F558" s="10" t="s">
        <v>6</v>
      </c>
    </row>
    <row r="559" spans="4:6" x14ac:dyDescent="0.25">
      <c r="D559" t="s">
        <v>1117</v>
      </c>
      <c r="E559" t="s">
        <v>1118</v>
      </c>
      <c r="F559" s="10" t="s">
        <v>6</v>
      </c>
    </row>
    <row r="560" spans="4:6" x14ac:dyDescent="0.25">
      <c r="D560" t="s">
        <v>1119</v>
      </c>
      <c r="E560" t="s">
        <v>1120</v>
      </c>
      <c r="F560" s="10" t="s">
        <v>6</v>
      </c>
    </row>
    <row r="561" spans="4:6" x14ac:dyDescent="0.25">
      <c r="D561" t="s">
        <v>1121</v>
      </c>
      <c r="E561" t="s">
        <v>1122</v>
      </c>
      <c r="F561" s="10" t="s">
        <v>6</v>
      </c>
    </row>
    <row r="562" spans="4:6" x14ac:dyDescent="0.25">
      <c r="D562" t="s">
        <v>1123</v>
      </c>
      <c r="E562" t="s">
        <v>1124</v>
      </c>
      <c r="F562" s="10" t="s">
        <v>6</v>
      </c>
    </row>
    <row r="563" spans="4:6" x14ac:dyDescent="0.25">
      <c r="D563" t="s">
        <v>1125</v>
      </c>
      <c r="E563" t="s">
        <v>1126</v>
      </c>
      <c r="F563" s="10" t="s">
        <v>6</v>
      </c>
    </row>
    <row r="564" spans="4:6" x14ac:dyDescent="0.25">
      <c r="D564" t="s">
        <v>1127</v>
      </c>
      <c r="E564" t="s">
        <v>1128</v>
      </c>
      <c r="F564" s="10" t="s">
        <v>6</v>
      </c>
    </row>
    <row r="565" spans="4:6" x14ac:dyDescent="0.25">
      <c r="D565" t="s">
        <v>1129</v>
      </c>
      <c r="E565" t="s">
        <v>1130</v>
      </c>
      <c r="F565" s="10" t="s">
        <v>6</v>
      </c>
    </row>
    <row r="566" spans="4:6" x14ac:dyDescent="0.25">
      <c r="D566" t="s">
        <v>1131</v>
      </c>
      <c r="E566" t="s">
        <v>1132</v>
      </c>
      <c r="F566" s="10" t="s">
        <v>6</v>
      </c>
    </row>
    <row r="567" spans="4:6" x14ac:dyDescent="0.25">
      <c r="D567" t="s">
        <v>1133</v>
      </c>
      <c r="E567" t="s">
        <v>1134</v>
      </c>
      <c r="F567" s="10" t="s">
        <v>6</v>
      </c>
    </row>
    <row r="568" spans="4:6" x14ac:dyDescent="0.25">
      <c r="D568" t="s">
        <v>1135</v>
      </c>
      <c r="E568" t="s">
        <v>1136</v>
      </c>
      <c r="F568" s="10" t="s">
        <v>6</v>
      </c>
    </row>
    <row r="569" spans="4:6" x14ac:dyDescent="0.25">
      <c r="D569" t="s">
        <v>1137</v>
      </c>
      <c r="E569" t="s">
        <v>1138</v>
      </c>
      <c r="F569" s="10" t="s">
        <v>6</v>
      </c>
    </row>
    <row r="570" spans="4:6" x14ac:dyDescent="0.25">
      <c r="D570" t="s">
        <v>1139</v>
      </c>
      <c r="E570" t="s">
        <v>1140</v>
      </c>
      <c r="F570" s="10" t="s">
        <v>6</v>
      </c>
    </row>
    <row r="571" spans="4:6" x14ac:dyDescent="0.25">
      <c r="D571" t="s">
        <v>1141</v>
      </c>
      <c r="E571" t="s">
        <v>1142</v>
      </c>
      <c r="F571" s="10" t="s">
        <v>6</v>
      </c>
    </row>
    <row r="572" spans="4:6" x14ac:dyDescent="0.25">
      <c r="D572" t="s">
        <v>1143</v>
      </c>
      <c r="E572" t="s">
        <v>1144</v>
      </c>
      <c r="F572" s="10" t="s">
        <v>6</v>
      </c>
    </row>
    <row r="573" spans="4:6" x14ac:dyDescent="0.25">
      <c r="D573" t="s">
        <v>1145</v>
      </c>
      <c r="E573" t="s">
        <v>1146</v>
      </c>
      <c r="F573" s="10" t="s">
        <v>6</v>
      </c>
    </row>
    <row r="574" spans="4:6" x14ac:dyDescent="0.25">
      <c r="D574" t="s">
        <v>1147</v>
      </c>
      <c r="E574" t="s">
        <v>1148</v>
      </c>
      <c r="F574" s="10" t="s">
        <v>6</v>
      </c>
    </row>
    <row r="575" spans="4:6" x14ac:dyDescent="0.25">
      <c r="D575" t="s">
        <v>1149</v>
      </c>
      <c r="E575" t="s">
        <v>1150</v>
      </c>
      <c r="F575" s="10" t="s">
        <v>6</v>
      </c>
    </row>
    <row r="576" spans="4:6" x14ac:dyDescent="0.25">
      <c r="D576" t="s">
        <v>1151</v>
      </c>
      <c r="E576" t="s">
        <v>1152</v>
      </c>
      <c r="F576" s="10" t="s">
        <v>6</v>
      </c>
    </row>
    <row r="577" spans="4:6" x14ac:dyDescent="0.25">
      <c r="D577" t="s">
        <v>1153</v>
      </c>
      <c r="E577" t="s">
        <v>1154</v>
      </c>
      <c r="F577" s="10" t="s">
        <v>6</v>
      </c>
    </row>
    <row r="578" spans="4:6" x14ac:dyDescent="0.25">
      <c r="D578" t="s">
        <v>1155</v>
      </c>
      <c r="E578" t="s">
        <v>1156</v>
      </c>
      <c r="F578" s="10" t="s">
        <v>6</v>
      </c>
    </row>
    <row r="579" spans="4:6" x14ac:dyDescent="0.25">
      <c r="D579" t="s">
        <v>1157</v>
      </c>
      <c r="E579" t="s">
        <v>1158</v>
      </c>
      <c r="F579" s="10" t="s">
        <v>6</v>
      </c>
    </row>
    <row r="580" spans="4:6" x14ac:dyDescent="0.25">
      <c r="D580" t="s">
        <v>1159</v>
      </c>
      <c r="E580" t="s">
        <v>1160</v>
      </c>
      <c r="F580" s="10" t="s">
        <v>6</v>
      </c>
    </row>
    <row r="581" spans="4:6" x14ac:dyDescent="0.25">
      <c r="D581" t="s">
        <v>1161</v>
      </c>
      <c r="E581" t="s">
        <v>1162</v>
      </c>
      <c r="F581" s="10" t="s">
        <v>6</v>
      </c>
    </row>
    <row r="582" spans="4:6" x14ac:dyDescent="0.25">
      <c r="D582" t="s">
        <v>1163</v>
      </c>
      <c r="E582" t="s">
        <v>1164</v>
      </c>
      <c r="F582" s="10" t="s">
        <v>6</v>
      </c>
    </row>
    <row r="583" spans="4:6" x14ac:dyDescent="0.25">
      <c r="D583" t="s">
        <v>1165</v>
      </c>
      <c r="E583" t="s">
        <v>1166</v>
      </c>
      <c r="F583" s="10" t="s">
        <v>6</v>
      </c>
    </row>
    <row r="584" spans="4:6" x14ac:dyDescent="0.25">
      <c r="D584" t="s">
        <v>1167</v>
      </c>
      <c r="E584" t="s">
        <v>1168</v>
      </c>
      <c r="F584" s="10" t="s">
        <v>6</v>
      </c>
    </row>
    <row r="585" spans="4:6" x14ac:dyDescent="0.25">
      <c r="D585" t="s">
        <v>1169</v>
      </c>
      <c r="E585" t="s">
        <v>1170</v>
      </c>
      <c r="F585" s="10" t="s">
        <v>6</v>
      </c>
    </row>
    <row r="586" spans="4:6" x14ac:dyDescent="0.25">
      <c r="D586" t="s">
        <v>1171</v>
      </c>
      <c r="E586" t="s">
        <v>1172</v>
      </c>
      <c r="F586" s="10" t="s">
        <v>6</v>
      </c>
    </row>
    <row r="587" spans="4:6" x14ac:dyDescent="0.25">
      <c r="D587" t="s">
        <v>1173</v>
      </c>
      <c r="E587" t="s">
        <v>1174</v>
      </c>
      <c r="F587" s="10" t="s">
        <v>6</v>
      </c>
    </row>
    <row r="588" spans="4:6" x14ac:dyDescent="0.25">
      <c r="D588" t="s">
        <v>1175</v>
      </c>
      <c r="E588" t="s">
        <v>1176</v>
      </c>
      <c r="F588" s="10" t="s">
        <v>6</v>
      </c>
    </row>
    <row r="589" spans="4:6" x14ac:dyDescent="0.25">
      <c r="D589" t="s">
        <v>1177</v>
      </c>
      <c r="E589" t="s">
        <v>1178</v>
      </c>
      <c r="F589" s="10" t="s">
        <v>6</v>
      </c>
    </row>
    <row r="590" spans="4:6" x14ac:dyDescent="0.25">
      <c r="D590" t="s">
        <v>1179</v>
      </c>
      <c r="E590" t="s">
        <v>1180</v>
      </c>
      <c r="F590" s="10" t="s">
        <v>6</v>
      </c>
    </row>
    <row r="591" spans="4:6" x14ac:dyDescent="0.25">
      <c r="D591" t="s">
        <v>1181</v>
      </c>
      <c r="E591" t="s">
        <v>1182</v>
      </c>
      <c r="F591" s="10" t="s">
        <v>6</v>
      </c>
    </row>
    <row r="592" spans="4:6" x14ac:dyDescent="0.25">
      <c r="D592" t="s">
        <v>1183</v>
      </c>
      <c r="E592" t="s">
        <v>1184</v>
      </c>
      <c r="F592" s="10" t="s">
        <v>6</v>
      </c>
    </row>
    <row r="593" spans="4:6" x14ac:dyDescent="0.25">
      <c r="D593" t="s">
        <v>1185</v>
      </c>
      <c r="E593" t="s">
        <v>1186</v>
      </c>
      <c r="F593" s="10" t="s">
        <v>6</v>
      </c>
    </row>
    <row r="594" spans="4:6" x14ac:dyDescent="0.25">
      <c r="D594" t="s">
        <v>1187</v>
      </c>
      <c r="E594" t="s">
        <v>1188</v>
      </c>
      <c r="F594" s="10" t="s">
        <v>6</v>
      </c>
    </row>
    <row r="595" spans="4:6" x14ac:dyDescent="0.25">
      <c r="D595" t="s">
        <v>1189</v>
      </c>
      <c r="E595" t="s">
        <v>1190</v>
      </c>
      <c r="F595" s="10" t="s">
        <v>6</v>
      </c>
    </row>
    <row r="596" spans="4:6" x14ac:dyDescent="0.25">
      <c r="D596" t="s">
        <v>1191</v>
      </c>
      <c r="E596" t="s">
        <v>1192</v>
      </c>
      <c r="F596" s="10" t="s">
        <v>6</v>
      </c>
    </row>
    <row r="597" spans="4:6" x14ac:dyDescent="0.25">
      <c r="D597" t="s">
        <v>1193</v>
      </c>
      <c r="E597" t="s">
        <v>1194</v>
      </c>
      <c r="F597" s="10" t="s">
        <v>6</v>
      </c>
    </row>
    <row r="598" spans="4:6" x14ac:dyDescent="0.25">
      <c r="D598" t="s">
        <v>1195</v>
      </c>
      <c r="E598" t="s">
        <v>1196</v>
      </c>
      <c r="F598" s="10" t="s">
        <v>6</v>
      </c>
    </row>
    <row r="599" spans="4:6" x14ac:dyDescent="0.25">
      <c r="D599" t="s">
        <v>1197</v>
      </c>
      <c r="E599" t="s">
        <v>1198</v>
      </c>
      <c r="F599" s="10" t="s">
        <v>6</v>
      </c>
    </row>
    <row r="600" spans="4:6" x14ac:dyDescent="0.25">
      <c r="D600" t="s">
        <v>1199</v>
      </c>
      <c r="E600" t="s">
        <v>1200</v>
      </c>
      <c r="F600" s="10" t="s">
        <v>6</v>
      </c>
    </row>
    <row r="601" spans="4:6" x14ac:dyDescent="0.25">
      <c r="D601" t="s">
        <v>1201</v>
      </c>
      <c r="E601" t="s">
        <v>1202</v>
      </c>
      <c r="F601" s="10" t="s">
        <v>6</v>
      </c>
    </row>
    <row r="602" spans="4:6" x14ac:dyDescent="0.25">
      <c r="D602" t="s">
        <v>1203</v>
      </c>
      <c r="E602" t="s">
        <v>1204</v>
      </c>
      <c r="F602" s="10" t="s">
        <v>6</v>
      </c>
    </row>
    <row r="603" spans="4:6" x14ac:dyDescent="0.25">
      <c r="D603" t="s">
        <v>1205</v>
      </c>
      <c r="E603" t="s">
        <v>1206</v>
      </c>
      <c r="F603" s="10" t="s">
        <v>6</v>
      </c>
    </row>
    <row r="604" spans="4:6" x14ac:dyDescent="0.25">
      <c r="D604" t="s">
        <v>1207</v>
      </c>
      <c r="E604" t="s">
        <v>1208</v>
      </c>
      <c r="F604" s="10" t="s">
        <v>6</v>
      </c>
    </row>
    <row r="605" spans="4:6" x14ac:dyDescent="0.25">
      <c r="D605" t="s">
        <v>1209</v>
      </c>
      <c r="E605" t="s">
        <v>1210</v>
      </c>
      <c r="F605" s="10" t="s">
        <v>6</v>
      </c>
    </row>
    <row r="606" spans="4:6" x14ac:dyDescent="0.25">
      <c r="D606" t="s">
        <v>1211</v>
      </c>
      <c r="E606" t="s">
        <v>1212</v>
      </c>
      <c r="F606" s="10" t="s">
        <v>6</v>
      </c>
    </row>
    <row r="607" spans="4:6" x14ac:dyDescent="0.25">
      <c r="D607" t="s">
        <v>1213</v>
      </c>
      <c r="E607" t="s">
        <v>1214</v>
      </c>
      <c r="F607" s="10" t="s">
        <v>6</v>
      </c>
    </row>
    <row r="608" spans="4:6" x14ac:dyDescent="0.25">
      <c r="D608" t="s">
        <v>1215</v>
      </c>
      <c r="E608" t="s">
        <v>1216</v>
      </c>
      <c r="F608" s="10" t="s">
        <v>6</v>
      </c>
    </row>
    <row r="609" spans="4:6" x14ac:dyDescent="0.25">
      <c r="D609" t="s">
        <v>1217</v>
      </c>
      <c r="E609" t="s">
        <v>1218</v>
      </c>
      <c r="F609" s="10" t="s">
        <v>6</v>
      </c>
    </row>
    <row r="610" spans="4:6" x14ac:dyDescent="0.25">
      <c r="D610" t="s">
        <v>1219</v>
      </c>
      <c r="E610" t="s">
        <v>1220</v>
      </c>
      <c r="F610" s="10" t="s">
        <v>6</v>
      </c>
    </row>
    <row r="611" spans="4:6" x14ac:dyDescent="0.25">
      <c r="D611" t="s">
        <v>1221</v>
      </c>
      <c r="E611" t="s">
        <v>1222</v>
      </c>
      <c r="F611" s="10" t="s">
        <v>6</v>
      </c>
    </row>
    <row r="612" spans="4:6" x14ac:dyDescent="0.25">
      <c r="D612" t="s">
        <v>1223</v>
      </c>
      <c r="E612" t="s">
        <v>1224</v>
      </c>
      <c r="F612" s="10" t="s">
        <v>6</v>
      </c>
    </row>
    <row r="613" spans="4:6" x14ac:dyDescent="0.25">
      <c r="D613" t="s">
        <v>1225</v>
      </c>
      <c r="E613" t="s">
        <v>1226</v>
      </c>
      <c r="F613" s="10" t="s">
        <v>6</v>
      </c>
    </row>
    <row r="614" spans="4:6" x14ac:dyDescent="0.25">
      <c r="D614" t="s">
        <v>1227</v>
      </c>
      <c r="E614" t="s">
        <v>1228</v>
      </c>
      <c r="F614" s="10" t="s">
        <v>6</v>
      </c>
    </row>
    <row r="615" spans="4:6" x14ac:dyDescent="0.25">
      <c r="D615" t="s">
        <v>1229</v>
      </c>
      <c r="E615" t="s">
        <v>1230</v>
      </c>
      <c r="F615" s="10" t="s">
        <v>6</v>
      </c>
    </row>
    <row r="616" spans="4:6" x14ac:dyDescent="0.25">
      <c r="D616" t="s">
        <v>1231</v>
      </c>
      <c r="E616" t="s">
        <v>1232</v>
      </c>
      <c r="F616" s="10" t="s">
        <v>6</v>
      </c>
    </row>
    <row r="617" spans="4:6" x14ac:dyDescent="0.25">
      <c r="D617" t="s">
        <v>1233</v>
      </c>
      <c r="E617" t="s">
        <v>1234</v>
      </c>
      <c r="F617" s="10" t="s">
        <v>6</v>
      </c>
    </row>
    <row r="618" spans="4:6" x14ac:dyDescent="0.25">
      <c r="D618" t="s">
        <v>1235</v>
      </c>
      <c r="E618" t="s">
        <v>1236</v>
      </c>
      <c r="F618" s="10" t="s">
        <v>6</v>
      </c>
    </row>
    <row r="619" spans="4:6" x14ac:dyDescent="0.25">
      <c r="D619" t="s">
        <v>1237</v>
      </c>
      <c r="E619" t="s">
        <v>1238</v>
      </c>
      <c r="F619" s="10" t="s">
        <v>6</v>
      </c>
    </row>
    <row r="620" spans="4:6" x14ac:dyDescent="0.25">
      <c r="D620" t="s">
        <v>1239</v>
      </c>
      <c r="E620" t="s">
        <v>1240</v>
      </c>
      <c r="F620" s="10" t="s">
        <v>6</v>
      </c>
    </row>
    <row r="621" spans="4:6" x14ac:dyDescent="0.25">
      <c r="D621" t="s">
        <v>1241</v>
      </c>
      <c r="E621" t="s">
        <v>1242</v>
      </c>
      <c r="F621" s="10" t="s">
        <v>6</v>
      </c>
    </row>
    <row r="622" spans="4:6" x14ac:dyDescent="0.25">
      <c r="D622" t="s">
        <v>1243</v>
      </c>
      <c r="E622" t="s">
        <v>1244</v>
      </c>
      <c r="F622" s="10" t="s">
        <v>6</v>
      </c>
    </row>
    <row r="623" spans="4:6" x14ac:dyDescent="0.25">
      <c r="D623" t="s">
        <v>1245</v>
      </c>
      <c r="E623" t="s">
        <v>1246</v>
      </c>
      <c r="F623" s="10" t="s">
        <v>6</v>
      </c>
    </row>
    <row r="624" spans="4:6" x14ac:dyDescent="0.25">
      <c r="D624" t="s">
        <v>1247</v>
      </c>
      <c r="E624" t="s">
        <v>1248</v>
      </c>
      <c r="F624" s="10" t="s">
        <v>6</v>
      </c>
    </row>
    <row r="625" spans="4:6" x14ac:dyDescent="0.25">
      <c r="D625" t="s">
        <v>1249</v>
      </c>
      <c r="E625" t="s">
        <v>1250</v>
      </c>
      <c r="F625" s="10" t="s">
        <v>6</v>
      </c>
    </row>
    <row r="626" spans="4:6" x14ac:dyDescent="0.25">
      <c r="D626" t="s">
        <v>1251</v>
      </c>
      <c r="E626" t="s">
        <v>1252</v>
      </c>
      <c r="F626" s="10" t="s">
        <v>1253</v>
      </c>
    </row>
    <row r="627" spans="4:6" x14ac:dyDescent="0.25">
      <c r="D627" t="s">
        <v>1254</v>
      </c>
      <c r="E627" t="s">
        <v>1255</v>
      </c>
      <c r="F627" s="10" t="s">
        <v>6</v>
      </c>
    </row>
    <row r="628" spans="4:6" x14ac:dyDescent="0.25">
      <c r="D628" t="s">
        <v>1256</v>
      </c>
      <c r="E628" t="s">
        <v>1257</v>
      </c>
      <c r="F628" s="10" t="s">
        <v>6</v>
      </c>
    </row>
    <row r="629" spans="4:6" x14ac:dyDescent="0.25">
      <c r="D629" t="s">
        <v>1258</v>
      </c>
      <c r="E629" t="s">
        <v>1259</v>
      </c>
      <c r="F629" s="10" t="s">
        <v>6</v>
      </c>
    </row>
    <row r="630" spans="4:6" x14ac:dyDescent="0.25">
      <c r="D630" t="s">
        <v>1260</v>
      </c>
      <c r="E630" t="s">
        <v>1261</v>
      </c>
      <c r="F630" s="10" t="s">
        <v>6</v>
      </c>
    </row>
    <row r="631" spans="4:6" x14ac:dyDescent="0.25">
      <c r="D631" t="s">
        <v>1262</v>
      </c>
      <c r="E631" t="s">
        <v>1263</v>
      </c>
      <c r="F631" s="10" t="s">
        <v>6</v>
      </c>
    </row>
    <row r="632" spans="4:6" x14ac:dyDescent="0.25">
      <c r="D632" t="s">
        <v>1264</v>
      </c>
      <c r="E632" t="s">
        <v>1265</v>
      </c>
      <c r="F632" s="10" t="s">
        <v>6</v>
      </c>
    </row>
    <row r="633" spans="4:6" x14ac:dyDescent="0.25">
      <c r="D633" t="s">
        <v>1266</v>
      </c>
      <c r="E633" t="s">
        <v>1267</v>
      </c>
      <c r="F633" s="10" t="s">
        <v>6</v>
      </c>
    </row>
    <row r="634" spans="4:6" x14ac:dyDescent="0.25">
      <c r="D634" t="s">
        <v>1268</v>
      </c>
      <c r="E634" t="s">
        <v>1269</v>
      </c>
      <c r="F634" s="10" t="s">
        <v>6</v>
      </c>
    </row>
    <row r="635" spans="4:6" x14ac:dyDescent="0.25">
      <c r="D635" t="s">
        <v>1270</v>
      </c>
      <c r="E635" t="s">
        <v>1271</v>
      </c>
      <c r="F635" s="10" t="s">
        <v>6</v>
      </c>
    </row>
    <row r="636" spans="4:6" x14ac:dyDescent="0.25">
      <c r="D636" t="s">
        <v>1272</v>
      </c>
      <c r="E636" t="s">
        <v>1273</v>
      </c>
      <c r="F636" s="10" t="s">
        <v>6</v>
      </c>
    </row>
    <row r="637" spans="4:6" x14ac:dyDescent="0.25">
      <c r="D637" t="s">
        <v>1274</v>
      </c>
      <c r="E637" t="s">
        <v>1275</v>
      </c>
      <c r="F637" s="10" t="s">
        <v>6</v>
      </c>
    </row>
    <row r="638" spans="4:6" x14ac:dyDescent="0.25">
      <c r="D638" t="s">
        <v>1276</v>
      </c>
      <c r="E638" t="s">
        <v>1277</v>
      </c>
      <c r="F638" s="10" t="s">
        <v>6</v>
      </c>
    </row>
    <row r="639" spans="4:6" x14ac:dyDescent="0.25">
      <c r="D639" t="s">
        <v>1278</v>
      </c>
      <c r="E639" t="s">
        <v>1279</v>
      </c>
      <c r="F639" s="10" t="s">
        <v>6</v>
      </c>
    </row>
    <row r="640" spans="4:6" x14ac:dyDescent="0.25">
      <c r="D640" t="s">
        <v>1280</v>
      </c>
      <c r="E640" t="s">
        <v>1281</v>
      </c>
      <c r="F640" s="10" t="s">
        <v>6</v>
      </c>
    </row>
    <row r="641" spans="4:6" x14ac:dyDescent="0.25">
      <c r="D641" t="s">
        <v>1282</v>
      </c>
      <c r="E641" t="s">
        <v>1283</v>
      </c>
      <c r="F641" s="10" t="s">
        <v>6</v>
      </c>
    </row>
    <row r="642" spans="4:6" x14ac:dyDescent="0.25">
      <c r="D642" t="s">
        <v>1284</v>
      </c>
      <c r="E642" t="s">
        <v>1285</v>
      </c>
      <c r="F642" s="10" t="s">
        <v>6</v>
      </c>
    </row>
    <row r="643" spans="4:6" x14ac:dyDescent="0.25">
      <c r="D643" t="s">
        <v>1286</v>
      </c>
      <c r="E643" t="s">
        <v>1287</v>
      </c>
      <c r="F643" s="10" t="s">
        <v>6</v>
      </c>
    </row>
    <row r="644" spans="4:6" x14ac:dyDescent="0.25">
      <c r="D644" t="s">
        <v>1288</v>
      </c>
      <c r="E644" t="s">
        <v>1289</v>
      </c>
      <c r="F644" s="10" t="s">
        <v>6</v>
      </c>
    </row>
    <row r="645" spans="4:6" x14ac:dyDescent="0.25">
      <c r="D645" t="s">
        <v>1290</v>
      </c>
      <c r="E645" t="s">
        <v>1291</v>
      </c>
      <c r="F645" s="10" t="s">
        <v>6</v>
      </c>
    </row>
    <row r="646" spans="4:6" x14ac:dyDescent="0.25">
      <c r="D646" t="s">
        <v>1292</v>
      </c>
      <c r="E646" t="s">
        <v>1293</v>
      </c>
      <c r="F646" s="10" t="s">
        <v>6</v>
      </c>
    </row>
    <row r="647" spans="4:6" x14ac:dyDescent="0.25">
      <c r="D647" t="s">
        <v>1294</v>
      </c>
      <c r="E647" t="s">
        <v>1295</v>
      </c>
      <c r="F647" s="10" t="s">
        <v>6</v>
      </c>
    </row>
    <row r="648" spans="4:6" x14ac:dyDescent="0.25">
      <c r="D648" t="s">
        <v>1296</v>
      </c>
      <c r="E648" t="s">
        <v>1297</v>
      </c>
      <c r="F648" s="10" t="s">
        <v>6</v>
      </c>
    </row>
    <row r="649" spans="4:6" x14ac:dyDescent="0.25">
      <c r="D649" t="s">
        <v>1298</v>
      </c>
      <c r="E649" t="s">
        <v>1299</v>
      </c>
      <c r="F649" s="10" t="s">
        <v>6</v>
      </c>
    </row>
    <row r="650" spans="4:6" x14ac:dyDescent="0.25">
      <c r="D650" t="s">
        <v>1300</v>
      </c>
      <c r="E650" t="s">
        <v>1301</v>
      </c>
      <c r="F650" s="10" t="s">
        <v>6</v>
      </c>
    </row>
    <row r="651" spans="4:6" x14ac:dyDescent="0.25">
      <c r="D651" t="s">
        <v>1302</v>
      </c>
      <c r="E651" t="s">
        <v>1303</v>
      </c>
      <c r="F651" s="10" t="s">
        <v>6</v>
      </c>
    </row>
    <row r="652" spans="4:6" x14ac:dyDescent="0.25">
      <c r="D652" t="s">
        <v>1304</v>
      </c>
      <c r="E652" t="s">
        <v>1305</v>
      </c>
      <c r="F652" s="10" t="s">
        <v>6</v>
      </c>
    </row>
    <row r="653" spans="4:6" x14ac:dyDescent="0.25">
      <c r="D653" t="s">
        <v>1306</v>
      </c>
      <c r="E653" t="s">
        <v>1307</v>
      </c>
      <c r="F653" s="10" t="s">
        <v>6</v>
      </c>
    </row>
    <row r="654" spans="4:6" x14ac:dyDescent="0.25">
      <c r="D654" t="s">
        <v>1308</v>
      </c>
      <c r="E654" t="s">
        <v>1309</v>
      </c>
      <c r="F654" s="10" t="s">
        <v>6</v>
      </c>
    </row>
    <row r="655" spans="4:6" x14ac:dyDescent="0.25">
      <c r="D655" t="s">
        <v>1310</v>
      </c>
      <c r="E655" t="s">
        <v>1311</v>
      </c>
      <c r="F655" s="10" t="s">
        <v>6</v>
      </c>
    </row>
    <row r="656" spans="4:6" x14ac:dyDescent="0.25">
      <c r="D656" t="s">
        <v>1312</v>
      </c>
      <c r="E656" t="s">
        <v>1313</v>
      </c>
      <c r="F656" s="10" t="s">
        <v>6</v>
      </c>
    </row>
    <row r="657" spans="4:6" x14ac:dyDescent="0.25">
      <c r="D657" t="s">
        <v>1314</v>
      </c>
      <c r="E657" t="s">
        <v>1315</v>
      </c>
      <c r="F657" s="10" t="s">
        <v>6</v>
      </c>
    </row>
    <row r="658" spans="4:6" x14ac:dyDescent="0.25">
      <c r="D658" t="s">
        <v>1316</v>
      </c>
      <c r="E658" t="s">
        <v>1317</v>
      </c>
      <c r="F658" s="10" t="s">
        <v>6</v>
      </c>
    </row>
    <row r="659" spans="4:6" x14ac:dyDescent="0.25">
      <c r="D659" t="s">
        <v>1318</v>
      </c>
      <c r="E659" t="s">
        <v>1319</v>
      </c>
      <c r="F659" s="10" t="s">
        <v>6</v>
      </c>
    </row>
    <row r="660" spans="4:6" x14ac:dyDescent="0.25">
      <c r="D660" t="s">
        <v>1320</v>
      </c>
      <c r="E660" t="s">
        <v>1321</v>
      </c>
      <c r="F660" s="10" t="s">
        <v>6</v>
      </c>
    </row>
    <row r="661" spans="4:6" x14ac:dyDescent="0.25">
      <c r="D661" t="s">
        <v>1322</v>
      </c>
      <c r="E661" t="s">
        <v>1323</v>
      </c>
      <c r="F661" s="10" t="s">
        <v>6</v>
      </c>
    </row>
    <row r="662" spans="4:6" x14ac:dyDescent="0.25">
      <c r="D662" t="s">
        <v>1324</v>
      </c>
      <c r="E662" t="s">
        <v>1325</v>
      </c>
      <c r="F662" s="10" t="s">
        <v>6</v>
      </c>
    </row>
    <row r="663" spans="4:6" x14ac:dyDescent="0.25">
      <c r="D663" t="s">
        <v>1326</v>
      </c>
      <c r="E663" t="s">
        <v>1327</v>
      </c>
      <c r="F663" s="10" t="s">
        <v>6</v>
      </c>
    </row>
    <row r="664" spans="4:6" x14ac:dyDescent="0.25">
      <c r="D664" t="s">
        <v>1328</v>
      </c>
      <c r="E664" t="s">
        <v>1329</v>
      </c>
      <c r="F664" s="10" t="s">
        <v>6</v>
      </c>
    </row>
    <row r="665" spans="4:6" x14ac:dyDescent="0.25">
      <c r="D665" t="s">
        <v>1330</v>
      </c>
      <c r="E665" t="s">
        <v>1331</v>
      </c>
      <c r="F665" s="10" t="s">
        <v>6</v>
      </c>
    </row>
    <row r="666" spans="4:6" x14ac:dyDescent="0.25">
      <c r="D666" t="s">
        <v>1332</v>
      </c>
      <c r="E666" t="s">
        <v>1333</v>
      </c>
      <c r="F666" s="10" t="s">
        <v>6</v>
      </c>
    </row>
    <row r="667" spans="4:6" x14ac:dyDescent="0.25">
      <c r="D667" t="s">
        <v>1334</v>
      </c>
      <c r="E667" t="s">
        <v>1335</v>
      </c>
      <c r="F667" s="10" t="s">
        <v>6</v>
      </c>
    </row>
    <row r="668" spans="4:6" x14ac:dyDescent="0.25">
      <c r="D668" t="s">
        <v>1336</v>
      </c>
      <c r="E668" t="s">
        <v>1337</v>
      </c>
      <c r="F668" s="10" t="s">
        <v>6</v>
      </c>
    </row>
    <row r="669" spans="4:6" x14ac:dyDescent="0.25">
      <c r="D669" t="s">
        <v>1338</v>
      </c>
      <c r="E669" t="s">
        <v>1339</v>
      </c>
      <c r="F669" s="10" t="s">
        <v>6</v>
      </c>
    </row>
    <row r="670" spans="4:6" x14ac:dyDescent="0.25">
      <c r="D670" t="s">
        <v>1340</v>
      </c>
      <c r="E670" t="s">
        <v>1341</v>
      </c>
      <c r="F670" s="10" t="s">
        <v>6</v>
      </c>
    </row>
    <row r="671" spans="4:6" x14ac:dyDescent="0.25">
      <c r="D671" t="s">
        <v>1342</v>
      </c>
      <c r="E671" t="s">
        <v>1343</v>
      </c>
      <c r="F671" s="10" t="s">
        <v>6</v>
      </c>
    </row>
    <row r="672" spans="4:6" x14ac:dyDescent="0.25">
      <c r="D672" t="s">
        <v>1344</v>
      </c>
      <c r="E672" t="s">
        <v>1345</v>
      </c>
      <c r="F672" s="10" t="s">
        <v>6</v>
      </c>
    </row>
    <row r="673" spans="4:6" x14ac:dyDescent="0.25">
      <c r="D673" t="s">
        <v>1346</v>
      </c>
      <c r="E673" t="s">
        <v>1347</v>
      </c>
      <c r="F673" s="10" t="s">
        <v>6</v>
      </c>
    </row>
    <row r="674" spans="4:6" x14ac:dyDescent="0.25">
      <c r="D674" t="s">
        <v>1348</v>
      </c>
      <c r="E674" t="s">
        <v>1349</v>
      </c>
      <c r="F674" s="10" t="s">
        <v>6</v>
      </c>
    </row>
    <row r="675" spans="4:6" x14ac:dyDescent="0.25">
      <c r="D675" t="s">
        <v>1350</v>
      </c>
      <c r="E675" t="s">
        <v>1351</v>
      </c>
      <c r="F675" s="10" t="s">
        <v>6</v>
      </c>
    </row>
    <row r="676" spans="4:6" x14ac:dyDescent="0.25">
      <c r="D676" t="s">
        <v>1352</v>
      </c>
      <c r="E676" t="s">
        <v>1353</v>
      </c>
      <c r="F676" s="10" t="s">
        <v>6</v>
      </c>
    </row>
    <row r="677" spans="4:6" x14ac:dyDescent="0.25">
      <c r="D677" t="s">
        <v>1354</v>
      </c>
      <c r="E677" t="s">
        <v>1355</v>
      </c>
      <c r="F677" s="10" t="s">
        <v>6</v>
      </c>
    </row>
    <row r="678" spans="4:6" x14ac:dyDescent="0.25">
      <c r="D678" t="s">
        <v>1356</v>
      </c>
      <c r="E678" t="s">
        <v>1357</v>
      </c>
      <c r="F678" s="10" t="s">
        <v>6</v>
      </c>
    </row>
    <row r="679" spans="4:6" x14ac:dyDescent="0.25">
      <c r="D679" t="s">
        <v>1358</v>
      </c>
      <c r="E679" t="s">
        <v>1359</v>
      </c>
      <c r="F679" s="10" t="s">
        <v>6</v>
      </c>
    </row>
    <row r="680" spans="4:6" x14ac:dyDescent="0.25">
      <c r="D680" t="s">
        <v>1360</v>
      </c>
      <c r="E680" t="s">
        <v>1361</v>
      </c>
      <c r="F680" s="10" t="s">
        <v>6</v>
      </c>
    </row>
    <row r="681" spans="4:6" x14ac:dyDescent="0.25">
      <c r="D681" t="s">
        <v>1362</v>
      </c>
      <c r="E681" t="s">
        <v>1363</v>
      </c>
      <c r="F681" s="10" t="s">
        <v>6</v>
      </c>
    </row>
    <row r="682" spans="4:6" x14ac:dyDescent="0.25">
      <c r="D682" t="s">
        <v>1364</v>
      </c>
      <c r="E682" t="s">
        <v>1365</v>
      </c>
      <c r="F682" s="10" t="s">
        <v>6</v>
      </c>
    </row>
    <row r="683" spans="4:6" x14ac:dyDescent="0.25">
      <c r="D683" t="s">
        <v>1366</v>
      </c>
      <c r="E683" t="s">
        <v>1367</v>
      </c>
      <c r="F683" s="10" t="s">
        <v>6</v>
      </c>
    </row>
    <row r="684" spans="4:6" x14ac:dyDescent="0.25">
      <c r="D684" t="s">
        <v>1368</v>
      </c>
      <c r="E684" t="s">
        <v>1369</v>
      </c>
      <c r="F684" s="10" t="s">
        <v>6</v>
      </c>
    </row>
    <row r="685" spans="4:6" x14ac:dyDescent="0.25">
      <c r="D685" t="s">
        <v>1370</v>
      </c>
      <c r="E685" t="s">
        <v>1371</v>
      </c>
      <c r="F685" s="10" t="s">
        <v>6</v>
      </c>
    </row>
    <row r="686" spans="4:6" x14ac:dyDescent="0.25">
      <c r="D686" t="s">
        <v>1372</v>
      </c>
      <c r="E686" t="s">
        <v>1373</v>
      </c>
      <c r="F686" s="10" t="s">
        <v>6</v>
      </c>
    </row>
    <row r="687" spans="4:6" x14ac:dyDescent="0.25">
      <c r="D687" t="s">
        <v>1374</v>
      </c>
      <c r="E687" t="s">
        <v>1375</v>
      </c>
      <c r="F687" s="10" t="s">
        <v>6</v>
      </c>
    </row>
    <row r="688" spans="4:6" x14ac:dyDescent="0.25">
      <c r="D688" t="s">
        <v>1376</v>
      </c>
      <c r="E688" t="s">
        <v>1377</v>
      </c>
      <c r="F688" s="10" t="s">
        <v>6</v>
      </c>
    </row>
    <row r="689" spans="4:6" x14ac:dyDescent="0.25">
      <c r="D689" t="s">
        <v>1378</v>
      </c>
      <c r="E689" t="s">
        <v>1379</v>
      </c>
      <c r="F689" s="10" t="s">
        <v>6</v>
      </c>
    </row>
    <row r="690" spans="4:6" x14ac:dyDescent="0.25">
      <c r="D690" t="s">
        <v>1380</v>
      </c>
      <c r="E690" t="s">
        <v>1381</v>
      </c>
      <c r="F690" s="10" t="s">
        <v>6</v>
      </c>
    </row>
    <row r="691" spans="4:6" x14ac:dyDescent="0.25">
      <c r="D691" t="s">
        <v>1382</v>
      </c>
      <c r="E691" t="s">
        <v>1383</v>
      </c>
      <c r="F691" s="10" t="s">
        <v>6</v>
      </c>
    </row>
    <row r="692" spans="4:6" x14ac:dyDescent="0.25">
      <c r="D692" t="s">
        <v>1384</v>
      </c>
      <c r="E692" t="s">
        <v>1385</v>
      </c>
      <c r="F692" s="10" t="s">
        <v>6</v>
      </c>
    </row>
    <row r="693" spans="4:6" x14ac:dyDescent="0.25">
      <c r="D693" t="s">
        <v>1386</v>
      </c>
      <c r="E693" t="s">
        <v>1387</v>
      </c>
      <c r="F693" s="10" t="s">
        <v>6</v>
      </c>
    </row>
    <row r="694" spans="4:6" x14ac:dyDescent="0.25">
      <c r="D694" t="s">
        <v>1388</v>
      </c>
      <c r="E694" t="s">
        <v>1389</v>
      </c>
      <c r="F694" s="10" t="s">
        <v>6</v>
      </c>
    </row>
    <row r="695" spans="4:6" x14ac:dyDescent="0.25">
      <c r="D695" t="s">
        <v>1390</v>
      </c>
      <c r="E695" t="s">
        <v>1391</v>
      </c>
      <c r="F695" s="10" t="s">
        <v>6</v>
      </c>
    </row>
    <row r="696" spans="4:6" x14ac:dyDescent="0.25">
      <c r="D696" t="s">
        <v>1392</v>
      </c>
      <c r="E696" t="s">
        <v>1393</v>
      </c>
      <c r="F696" s="10" t="s">
        <v>6</v>
      </c>
    </row>
    <row r="697" spans="4:6" x14ac:dyDescent="0.25">
      <c r="D697" t="s">
        <v>1394</v>
      </c>
      <c r="E697" t="s">
        <v>1395</v>
      </c>
      <c r="F697" s="10" t="s">
        <v>6</v>
      </c>
    </row>
    <row r="698" spans="4:6" x14ac:dyDescent="0.25">
      <c r="D698" t="s">
        <v>1396</v>
      </c>
      <c r="E698" t="s">
        <v>1397</v>
      </c>
      <c r="F698" s="10" t="s">
        <v>6</v>
      </c>
    </row>
    <row r="699" spans="4:6" x14ac:dyDescent="0.25">
      <c r="D699" t="s">
        <v>1398</v>
      </c>
      <c r="E699" t="s">
        <v>1399</v>
      </c>
      <c r="F699" s="10" t="s">
        <v>6</v>
      </c>
    </row>
    <row r="700" spans="4:6" x14ac:dyDescent="0.25">
      <c r="D700" t="s">
        <v>1400</v>
      </c>
      <c r="E700" t="s">
        <v>1401</v>
      </c>
      <c r="F700" s="10" t="s">
        <v>6</v>
      </c>
    </row>
    <row r="701" spans="4:6" x14ac:dyDescent="0.25">
      <c r="D701" t="s">
        <v>1402</v>
      </c>
      <c r="E701" t="s">
        <v>1403</v>
      </c>
      <c r="F701" s="10" t="s">
        <v>6</v>
      </c>
    </row>
    <row r="702" spans="4:6" x14ac:dyDescent="0.25">
      <c r="D702" t="s">
        <v>1404</v>
      </c>
      <c r="E702" t="s">
        <v>1405</v>
      </c>
      <c r="F702" s="10" t="s">
        <v>6</v>
      </c>
    </row>
    <row r="703" spans="4:6" x14ac:dyDescent="0.25">
      <c r="D703" t="s">
        <v>1406</v>
      </c>
      <c r="E703" t="s">
        <v>1407</v>
      </c>
      <c r="F703" s="10" t="s">
        <v>6</v>
      </c>
    </row>
    <row r="704" spans="4:6" x14ac:dyDescent="0.25">
      <c r="D704" t="s">
        <v>1408</v>
      </c>
      <c r="E704" t="s">
        <v>1409</v>
      </c>
      <c r="F704" s="10" t="s">
        <v>6</v>
      </c>
    </row>
    <row r="705" spans="4:6" x14ac:dyDescent="0.25">
      <c r="D705" t="s">
        <v>1410</v>
      </c>
      <c r="E705" t="s">
        <v>1411</v>
      </c>
      <c r="F705" s="10" t="s">
        <v>6</v>
      </c>
    </row>
    <row r="706" spans="4:6" x14ac:dyDescent="0.25">
      <c r="D706" t="s">
        <v>1412</v>
      </c>
      <c r="E706" t="s">
        <v>1413</v>
      </c>
      <c r="F706" s="10" t="s">
        <v>6</v>
      </c>
    </row>
    <row r="707" spans="4:6" x14ac:dyDescent="0.25">
      <c r="D707" t="s">
        <v>1414</v>
      </c>
      <c r="E707" t="s">
        <v>1415</v>
      </c>
      <c r="F707" s="10" t="s">
        <v>6</v>
      </c>
    </row>
    <row r="708" spans="4:6" x14ac:dyDescent="0.25">
      <c r="D708" t="s">
        <v>1416</v>
      </c>
      <c r="E708" t="s">
        <v>1417</v>
      </c>
      <c r="F708" s="10" t="s">
        <v>6</v>
      </c>
    </row>
    <row r="709" spans="4:6" x14ac:dyDescent="0.25">
      <c r="D709" t="s">
        <v>1418</v>
      </c>
      <c r="E709" t="s">
        <v>1419</v>
      </c>
      <c r="F709" s="10" t="s">
        <v>6</v>
      </c>
    </row>
    <row r="710" spans="4:6" x14ac:dyDescent="0.25">
      <c r="D710" t="s">
        <v>1420</v>
      </c>
      <c r="E710" t="s">
        <v>1421</v>
      </c>
      <c r="F710" s="10" t="s">
        <v>6</v>
      </c>
    </row>
    <row r="711" spans="4:6" x14ac:dyDescent="0.25">
      <c r="D711" t="s">
        <v>1422</v>
      </c>
      <c r="E711" t="s">
        <v>1423</v>
      </c>
      <c r="F711" s="10" t="s">
        <v>6</v>
      </c>
    </row>
    <row r="712" spans="4:6" x14ac:dyDescent="0.25">
      <c r="D712" t="s">
        <v>1424</v>
      </c>
      <c r="E712" t="s">
        <v>1425</v>
      </c>
      <c r="F712" s="10" t="s">
        <v>6</v>
      </c>
    </row>
    <row r="713" spans="4:6" x14ac:dyDescent="0.25">
      <c r="D713" t="s">
        <v>1426</v>
      </c>
      <c r="E713" t="s">
        <v>1427</v>
      </c>
      <c r="F713" s="10" t="s">
        <v>6</v>
      </c>
    </row>
    <row r="714" spans="4:6" x14ac:dyDescent="0.25">
      <c r="D714" t="s">
        <v>1428</v>
      </c>
      <c r="E714" t="s">
        <v>1429</v>
      </c>
      <c r="F714" s="10" t="s">
        <v>6</v>
      </c>
    </row>
    <row r="715" spans="4:6" x14ac:dyDescent="0.25">
      <c r="D715" t="s">
        <v>1430</v>
      </c>
      <c r="E715" t="s">
        <v>1431</v>
      </c>
      <c r="F715" s="10" t="s">
        <v>6</v>
      </c>
    </row>
    <row r="716" spans="4:6" x14ac:dyDescent="0.25">
      <c r="D716" t="s">
        <v>1432</v>
      </c>
      <c r="E716" t="s">
        <v>1433</v>
      </c>
      <c r="F716" s="10" t="s">
        <v>6</v>
      </c>
    </row>
    <row r="717" spans="4:6" x14ac:dyDescent="0.25">
      <c r="D717" t="s">
        <v>1434</v>
      </c>
      <c r="E717" t="s">
        <v>1435</v>
      </c>
      <c r="F717" s="10" t="s">
        <v>6</v>
      </c>
    </row>
    <row r="718" spans="4:6" x14ac:dyDescent="0.25">
      <c r="D718" t="s">
        <v>1436</v>
      </c>
      <c r="E718" t="s">
        <v>1437</v>
      </c>
      <c r="F718" s="10" t="s">
        <v>6</v>
      </c>
    </row>
    <row r="719" spans="4:6" x14ac:dyDescent="0.25">
      <c r="D719" t="s">
        <v>1438</v>
      </c>
      <c r="E719" t="s">
        <v>1439</v>
      </c>
      <c r="F719" s="10" t="s">
        <v>6</v>
      </c>
    </row>
    <row r="720" spans="4:6" x14ac:dyDescent="0.25">
      <c r="D720" t="s">
        <v>1440</v>
      </c>
      <c r="E720" t="s">
        <v>1441</v>
      </c>
      <c r="F720" s="10" t="s">
        <v>6</v>
      </c>
    </row>
    <row r="721" spans="4:6" x14ac:dyDescent="0.25">
      <c r="D721" t="s">
        <v>1442</v>
      </c>
      <c r="E721" t="s">
        <v>1443</v>
      </c>
      <c r="F721" s="10" t="s">
        <v>6</v>
      </c>
    </row>
    <row r="722" spans="4:6" x14ac:dyDescent="0.25">
      <c r="D722" t="s">
        <v>1444</v>
      </c>
      <c r="E722" t="s">
        <v>1445</v>
      </c>
      <c r="F722" s="10" t="s">
        <v>6</v>
      </c>
    </row>
    <row r="723" spans="4:6" x14ac:dyDescent="0.25">
      <c r="D723" t="s">
        <v>1446</v>
      </c>
      <c r="E723" t="s">
        <v>1447</v>
      </c>
      <c r="F723" s="10" t="s">
        <v>6</v>
      </c>
    </row>
    <row r="724" spans="4:6" x14ac:dyDescent="0.25">
      <c r="D724" t="s">
        <v>1448</v>
      </c>
      <c r="E724" t="s">
        <v>1449</v>
      </c>
      <c r="F724" s="10" t="s">
        <v>6</v>
      </c>
    </row>
    <row r="725" spans="4:6" x14ac:dyDescent="0.25">
      <c r="D725" t="s">
        <v>1450</v>
      </c>
      <c r="E725" t="s">
        <v>1451</v>
      </c>
      <c r="F725" s="10" t="s">
        <v>6</v>
      </c>
    </row>
    <row r="726" spans="4:6" x14ac:dyDescent="0.25">
      <c r="D726" t="s">
        <v>1452</v>
      </c>
      <c r="E726" t="s">
        <v>1453</v>
      </c>
      <c r="F726" s="10" t="s">
        <v>6</v>
      </c>
    </row>
    <row r="727" spans="4:6" x14ac:dyDescent="0.25">
      <c r="D727" t="s">
        <v>1454</v>
      </c>
      <c r="E727" t="s">
        <v>1455</v>
      </c>
      <c r="F727" s="10" t="s">
        <v>6</v>
      </c>
    </row>
    <row r="728" spans="4:6" x14ac:dyDescent="0.25">
      <c r="D728" t="s">
        <v>1456</v>
      </c>
      <c r="E728" t="s">
        <v>1457</v>
      </c>
      <c r="F728" s="10" t="s">
        <v>6</v>
      </c>
    </row>
    <row r="729" spans="4:6" x14ac:dyDescent="0.25">
      <c r="D729" t="s">
        <v>1458</v>
      </c>
      <c r="E729" t="s">
        <v>1459</v>
      </c>
      <c r="F729" s="10" t="s">
        <v>6</v>
      </c>
    </row>
    <row r="730" spans="4:6" x14ac:dyDescent="0.25">
      <c r="D730" t="s">
        <v>1460</v>
      </c>
      <c r="E730" t="s">
        <v>1461</v>
      </c>
      <c r="F730" s="10" t="s">
        <v>6</v>
      </c>
    </row>
    <row r="731" spans="4:6" x14ac:dyDescent="0.25">
      <c r="D731" t="s">
        <v>1462</v>
      </c>
      <c r="E731" t="s">
        <v>1463</v>
      </c>
      <c r="F731" s="10" t="s">
        <v>6</v>
      </c>
    </row>
    <row r="732" spans="4:6" x14ac:dyDescent="0.25">
      <c r="D732" t="s">
        <v>1464</v>
      </c>
      <c r="E732" t="s">
        <v>1465</v>
      </c>
      <c r="F732" s="10" t="s">
        <v>6</v>
      </c>
    </row>
    <row r="733" spans="4:6" x14ac:dyDescent="0.25">
      <c r="D733" t="s">
        <v>1466</v>
      </c>
      <c r="E733" t="s">
        <v>1467</v>
      </c>
      <c r="F733" s="10" t="s">
        <v>6</v>
      </c>
    </row>
    <row r="734" spans="4:6" x14ac:dyDescent="0.25">
      <c r="D734" t="s">
        <v>1468</v>
      </c>
      <c r="E734" t="s">
        <v>1469</v>
      </c>
      <c r="F734" s="10" t="s">
        <v>6</v>
      </c>
    </row>
    <row r="735" spans="4:6" x14ac:dyDescent="0.25">
      <c r="D735" t="s">
        <v>1470</v>
      </c>
      <c r="E735" t="s">
        <v>1471</v>
      </c>
      <c r="F735" s="10" t="s">
        <v>6</v>
      </c>
    </row>
    <row r="736" spans="4:6" x14ac:dyDescent="0.25">
      <c r="D736" t="s">
        <v>1472</v>
      </c>
      <c r="E736" t="s">
        <v>1473</v>
      </c>
      <c r="F736" s="10" t="s">
        <v>6</v>
      </c>
    </row>
    <row r="737" spans="4:6" x14ac:dyDescent="0.25">
      <c r="D737" t="s">
        <v>1474</v>
      </c>
      <c r="E737" t="s">
        <v>1475</v>
      </c>
      <c r="F737" s="10" t="s">
        <v>6</v>
      </c>
    </row>
    <row r="738" spans="4:6" x14ac:dyDescent="0.25">
      <c r="D738" t="s">
        <v>1476</v>
      </c>
      <c r="E738" t="s">
        <v>1477</v>
      </c>
      <c r="F738" s="10" t="s">
        <v>6</v>
      </c>
    </row>
    <row r="739" spans="4:6" x14ac:dyDescent="0.25">
      <c r="D739" t="s">
        <v>1478</v>
      </c>
      <c r="E739" t="s">
        <v>1479</v>
      </c>
      <c r="F739" s="10" t="s">
        <v>6</v>
      </c>
    </row>
    <row r="740" spans="4:6" x14ac:dyDescent="0.25">
      <c r="D740" t="s">
        <v>1480</v>
      </c>
      <c r="E740" t="s">
        <v>1481</v>
      </c>
      <c r="F740" s="10" t="s">
        <v>6</v>
      </c>
    </row>
    <row r="741" spans="4:6" x14ac:dyDescent="0.25">
      <c r="D741" t="s">
        <v>1482</v>
      </c>
      <c r="E741" t="s">
        <v>1483</v>
      </c>
      <c r="F741" s="10" t="s">
        <v>6</v>
      </c>
    </row>
    <row r="742" spans="4:6" x14ac:dyDescent="0.25">
      <c r="D742" t="s">
        <v>1484</v>
      </c>
      <c r="E742" t="s">
        <v>1485</v>
      </c>
      <c r="F742" s="10" t="s">
        <v>6</v>
      </c>
    </row>
    <row r="743" spans="4:6" x14ac:dyDescent="0.25">
      <c r="D743" t="s">
        <v>1486</v>
      </c>
      <c r="E743" t="s">
        <v>1487</v>
      </c>
      <c r="F743" s="10" t="s">
        <v>6</v>
      </c>
    </row>
    <row r="744" spans="4:6" x14ac:dyDescent="0.25">
      <c r="D744" t="s">
        <v>1488</v>
      </c>
      <c r="E744" t="s">
        <v>1489</v>
      </c>
      <c r="F744" s="10" t="s">
        <v>6</v>
      </c>
    </row>
    <row r="745" spans="4:6" x14ac:dyDescent="0.25">
      <c r="D745" t="s">
        <v>1490</v>
      </c>
      <c r="E745" t="s">
        <v>1491</v>
      </c>
      <c r="F745" s="10" t="s">
        <v>6</v>
      </c>
    </row>
    <row r="746" spans="4:6" x14ac:dyDescent="0.25">
      <c r="D746" t="s">
        <v>1492</v>
      </c>
      <c r="E746" t="s">
        <v>1493</v>
      </c>
      <c r="F746" s="10" t="s">
        <v>6</v>
      </c>
    </row>
    <row r="747" spans="4:6" x14ac:dyDescent="0.25">
      <c r="D747" t="s">
        <v>1494</v>
      </c>
      <c r="E747" t="s">
        <v>1495</v>
      </c>
      <c r="F747" s="10" t="s">
        <v>6</v>
      </c>
    </row>
    <row r="748" spans="4:6" x14ac:dyDescent="0.25">
      <c r="D748" t="s">
        <v>1496</v>
      </c>
      <c r="E748" t="s">
        <v>1497</v>
      </c>
      <c r="F748" s="10" t="s">
        <v>6</v>
      </c>
    </row>
    <row r="749" spans="4:6" x14ac:dyDescent="0.25">
      <c r="D749" t="s">
        <v>1498</v>
      </c>
      <c r="E749" t="s">
        <v>1499</v>
      </c>
      <c r="F749" s="10" t="s">
        <v>6</v>
      </c>
    </row>
    <row r="750" spans="4:6" x14ac:dyDescent="0.25">
      <c r="D750" t="s">
        <v>1500</v>
      </c>
      <c r="E750" t="s">
        <v>1501</v>
      </c>
      <c r="F750" s="10" t="s">
        <v>6</v>
      </c>
    </row>
    <row r="751" spans="4:6" x14ac:dyDescent="0.25">
      <c r="D751" t="s">
        <v>1502</v>
      </c>
      <c r="E751" t="s">
        <v>1503</v>
      </c>
      <c r="F751" s="10" t="s">
        <v>6</v>
      </c>
    </row>
    <row r="752" spans="4:6" x14ac:dyDescent="0.25">
      <c r="D752" t="s">
        <v>1504</v>
      </c>
      <c r="E752" t="s">
        <v>1505</v>
      </c>
      <c r="F752" s="10" t="s">
        <v>6</v>
      </c>
    </row>
    <row r="753" spans="4:6" x14ac:dyDescent="0.25">
      <c r="D753" t="s">
        <v>1506</v>
      </c>
      <c r="E753" t="s">
        <v>1507</v>
      </c>
      <c r="F753" s="10" t="s">
        <v>6</v>
      </c>
    </row>
    <row r="754" spans="4:6" x14ac:dyDescent="0.25">
      <c r="D754" t="s">
        <v>1508</v>
      </c>
      <c r="E754" t="s">
        <v>1509</v>
      </c>
      <c r="F754" s="10" t="s">
        <v>6</v>
      </c>
    </row>
    <row r="755" spans="4:6" x14ac:dyDescent="0.25">
      <c r="D755" t="s">
        <v>1510</v>
      </c>
      <c r="E755" t="s">
        <v>1511</v>
      </c>
      <c r="F755" s="10" t="s">
        <v>6</v>
      </c>
    </row>
    <row r="756" spans="4:6" x14ac:dyDescent="0.25">
      <c r="D756" t="s">
        <v>1512</v>
      </c>
      <c r="E756" t="s">
        <v>1513</v>
      </c>
      <c r="F756" s="10" t="s">
        <v>6</v>
      </c>
    </row>
    <row r="757" spans="4:6" x14ac:dyDescent="0.25">
      <c r="D757" t="s">
        <v>1514</v>
      </c>
      <c r="E757" t="s">
        <v>1515</v>
      </c>
      <c r="F757" s="10" t="s">
        <v>6</v>
      </c>
    </row>
    <row r="758" spans="4:6" x14ac:dyDescent="0.25">
      <c r="D758" t="s">
        <v>1516</v>
      </c>
      <c r="E758" t="s">
        <v>1517</v>
      </c>
      <c r="F758" s="10" t="s">
        <v>6</v>
      </c>
    </row>
    <row r="759" spans="4:6" x14ac:dyDescent="0.25">
      <c r="D759" t="s">
        <v>1518</v>
      </c>
      <c r="E759" t="s">
        <v>1519</v>
      </c>
      <c r="F759" s="10" t="s">
        <v>6</v>
      </c>
    </row>
    <row r="760" spans="4:6" x14ac:dyDescent="0.25">
      <c r="D760" t="s">
        <v>1520</v>
      </c>
      <c r="E760" t="s">
        <v>1521</v>
      </c>
      <c r="F760" s="10" t="s">
        <v>6</v>
      </c>
    </row>
    <row r="761" spans="4:6" x14ac:dyDescent="0.25">
      <c r="D761" t="s">
        <v>1522</v>
      </c>
      <c r="E761" t="s">
        <v>1523</v>
      </c>
      <c r="F761" s="10" t="s">
        <v>6</v>
      </c>
    </row>
    <row r="762" spans="4:6" x14ac:dyDescent="0.25">
      <c r="D762" t="s">
        <v>1524</v>
      </c>
      <c r="E762" t="s">
        <v>1525</v>
      </c>
      <c r="F762" s="10" t="s">
        <v>6</v>
      </c>
    </row>
    <row r="763" spans="4:6" x14ac:dyDescent="0.25">
      <c r="D763" t="s">
        <v>1526</v>
      </c>
      <c r="E763" t="s">
        <v>1527</v>
      </c>
      <c r="F763" s="10" t="s">
        <v>6</v>
      </c>
    </row>
    <row r="764" spans="4:6" x14ac:dyDescent="0.25">
      <c r="D764" t="s">
        <v>1528</v>
      </c>
      <c r="E764" t="s">
        <v>1529</v>
      </c>
      <c r="F764" s="10" t="s">
        <v>6</v>
      </c>
    </row>
    <row r="765" spans="4:6" x14ac:dyDescent="0.25">
      <c r="D765" t="s">
        <v>1530</v>
      </c>
      <c r="E765" t="s">
        <v>1531</v>
      </c>
      <c r="F765" s="10" t="s">
        <v>6</v>
      </c>
    </row>
    <row r="766" spans="4:6" x14ac:dyDescent="0.25">
      <c r="D766" t="s">
        <v>1532</v>
      </c>
      <c r="E766" t="s">
        <v>1533</v>
      </c>
      <c r="F766" s="10" t="s">
        <v>6</v>
      </c>
    </row>
    <row r="767" spans="4:6" x14ac:dyDescent="0.25">
      <c r="D767" t="s">
        <v>1534</v>
      </c>
      <c r="E767" t="s">
        <v>1535</v>
      </c>
      <c r="F767" s="10" t="s">
        <v>6</v>
      </c>
    </row>
    <row r="768" spans="4:6" x14ac:dyDescent="0.25">
      <c r="D768" t="s">
        <v>1536</v>
      </c>
      <c r="E768" t="s">
        <v>1537</v>
      </c>
      <c r="F768" s="10" t="s">
        <v>6</v>
      </c>
    </row>
    <row r="769" spans="4:6" x14ac:dyDescent="0.25">
      <c r="D769" t="s">
        <v>1538</v>
      </c>
      <c r="E769" t="s">
        <v>1539</v>
      </c>
      <c r="F769" s="10" t="s">
        <v>6</v>
      </c>
    </row>
    <row r="770" spans="4:6" x14ac:dyDescent="0.25">
      <c r="D770" t="s">
        <v>1540</v>
      </c>
      <c r="E770" t="s">
        <v>1541</v>
      </c>
      <c r="F770" s="10" t="s">
        <v>6</v>
      </c>
    </row>
    <row r="771" spans="4:6" x14ac:dyDescent="0.25">
      <c r="D771" t="s">
        <v>1542</v>
      </c>
      <c r="E771" t="s">
        <v>1543</v>
      </c>
      <c r="F771" s="10" t="s">
        <v>6</v>
      </c>
    </row>
    <row r="772" spans="4:6" x14ac:dyDescent="0.25">
      <c r="D772" t="s">
        <v>1544</v>
      </c>
      <c r="E772" t="s">
        <v>1545</v>
      </c>
      <c r="F772" s="10" t="s">
        <v>6</v>
      </c>
    </row>
    <row r="773" spans="4:6" x14ac:dyDescent="0.25">
      <c r="D773" t="s">
        <v>1546</v>
      </c>
      <c r="E773" t="s">
        <v>1547</v>
      </c>
      <c r="F773" s="10" t="s">
        <v>6</v>
      </c>
    </row>
    <row r="774" spans="4:6" x14ac:dyDescent="0.25">
      <c r="D774" t="s">
        <v>1548</v>
      </c>
      <c r="E774" t="s">
        <v>1549</v>
      </c>
      <c r="F774" s="10" t="s">
        <v>6</v>
      </c>
    </row>
    <row r="775" spans="4:6" x14ac:dyDescent="0.25">
      <c r="D775" t="s">
        <v>1550</v>
      </c>
      <c r="E775" t="s">
        <v>1551</v>
      </c>
      <c r="F775" s="10" t="s">
        <v>6</v>
      </c>
    </row>
    <row r="776" spans="4:6" x14ac:dyDescent="0.25">
      <c r="D776" t="s">
        <v>1552</v>
      </c>
      <c r="E776" t="s">
        <v>1553</v>
      </c>
      <c r="F776" s="10" t="s">
        <v>6</v>
      </c>
    </row>
    <row r="777" spans="4:6" x14ac:dyDescent="0.25">
      <c r="D777" t="s">
        <v>1554</v>
      </c>
      <c r="E777" t="s">
        <v>1555</v>
      </c>
      <c r="F777" s="10" t="s">
        <v>6</v>
      </c>
    </row>
    <row r="778" spans="4:6" x14ac:dyDescent="0.25">
      <c r="D778" t="s">
        <v>1556</v>
      </c>
      <c r="E778" t="s">
        <v>1557</v>
      </c>
      <c r="F778" s="10" t="s">
        <v>6</v>
      </c>
    </row>
    <row r="779" spans="4:6" x14ac:dyDescent="0.25">
      <c r="D779" t="s">
        <v>1558</v>
      </c>
      <c r="E779" t="s">
        <v>1559</v>
      </c>
      <c r="F779" s="10" t="s">
        <v>6</v>
      </c>
    </row>
    <row r="780" spans="4:6" x14ac:dyDescent="0.25">
      <c r="D780" t="s">
        <v>1560</v>
      </c>
      <c r="E780" t="s">
        <v>1561</v>
      </c>
      <c r="F780" s="10" t="s">
        <v>6</v>
      </c>
    </row>
    <row r="781" spans="4:6" x14ac:dyDescent="0.25">
      <c r="D781" t="s">
        <v>1562</v>
      </c>
      <c r="E781" t="s">
        <v>1563</v>
      </c>
      <c r="F781" s="10" t="s">
        <v>6</v>
      </c>
    </row>
    <row r="782" spans="4:6" x14ac:dyDescent="0.25">
      <c r="D782" t="s">
        <v>1564</v>
      </c>
      <c r="E782" t="s">
        <v>1565</v>
      </c>
      <c r="F782" s="10" t="s">
        <v>6</v>
      </c>
    </row>
    <row r="783" spans="4:6" x14ac:dyDescent="0.25">
      <c r="D783" t="s">
        <v>1566</v>
      </c>
      <c r="E783" t="s">
        <v>1567</v>
      </c>
      <c r="F783" s="10" t="s">
        <v>6</v>
      </c>
    </row>
    <row r="784" spans="4:6" x14ac:dyDescent="0.25">
      <c r="D784" t="s">
        <v>1568</v>
      </c>
      <c r="E784" t="s">
        <v>1569</v>
      </c>
      <c r="F784" s="10" t="s">
        <v>6</v>
      </c>
    </row>
    <row r="785" spans="4:6" x14ac:dyDescent="0.25">
      <c r="D785" t="s">
        <v>1570</v>
      </c>
      <c r="E785" t="s">
        <v>1571</v>
      </c>
      <c r="F785" s="10" t="s">
        <v>6</v>
      </c>
    </row>
    <row r="786" spans="4:6" x14ac:dyDescent="0.25">
      <c r="D786" t="s">
        <v>1572</v>
      </c>
      <c r="E786" t="s">
        <v>1573</v>
      </c>
      <c r="F786" s="10" t="s">
        <v>6</v>
      </c>
    </row>
    <row r="787" spans="4:6" x14ac:dyDescent="0.25">
      <c r="D787" t="s">
        <v>1574</v>
      </c>
      <c r="E787" t="s">
        <v>1575</v>
      </c>
      <c r="F787" s="10" t="s">
        <v>6</v>
      </c>
    </row>
    <row r="788" spans="4:6" x14ac:dyDescent="0.25">
      <c r="D788" t="s">
        <v>1576</v>
      </c>
      <c r="E788" t="s">
        <v>1577</v>
      </c>
      <c r="F788" s="10" t="s">
        <v>6</v>
      </c>
    </row>
    <row r="789" spans="4:6" x14ac:dyDescent="0.25">
      <c r="D789" t="s">
        <v>1578</v>
      </c>
      <c r="E789" t="s">
        <v>1579</v>
      </c>
      <c r="F789" s="10" t="s">
        <v>6</v>
      </c>
    </row>
    <row r="790" spans="4:6" x14ac:dyDescent="0.25">
      <c r="D790" t="s">
        <v>1580</v>
      </c>
      <c r="E790" t="s">
        <v>1581</v>
      </c>
      <c r="F790" s="10" t="s">
        <v>6</v>
      </c>
    </row>
    <row r="791" spans="4:6" x14ac:dyDescent="0.25">
      <c r="D791" t="s">
        <v>1582</v>
      </c>
      <c r="E791" t="s">
        <v>1583</v>
      </c>
      <c r="F791" s="10" t="s">
        <v>6</v>
      </c>
    </row>
    <row r="792" spans="4:6" x14ac:dyDescent="0.25">
      <c r="D792" t="s">
        <v>1584</v>
      </c>
      <c r="E792" t="s">
        <v>1585</v>
      </c>
      <c r="F792" s="10" t="s">
        <v>6</v>
      </c>
    </row>
    <row r="793" spans="4:6" x14ac:dyDescent="0.25">
      <c r="D793" t="s">
        <v>1586</v>
      </c>
      <c r="E793" t="s">
        <v>1587</v>
      </c>
      <c r="F793" s="10" t="s">
        <v>6</v>
      </c>
    </row>
    <row r="794" spans="4:6" x14ac:dyDescent="0.25">
      <c r="D794" t="s">
        <v>1588</v>
      </c>
      <c r="E794" t="s">
        <v>1589</v>
      </c>
      <c r="F794" s="10" t="s">
        <v>6</v>
      </c>
    </row>
    <row r="795" spans="4:6" x14ac:dyDescent="0.25">
      <c r="D795" t="s">
        <v>1590</v>
      </c>
      <c r="E795" t="s">
        <v>1591</v>
      </c>
      <c r="F795" s="10" t="s">
        <v>6</v>
      </c>
    </row>
    <row r="796" spans="4:6" x14ac:dyDescent="0.25">
      <c r="D796" t="s">
        <v>1592</v>
      </c>
      <c r="E796" t="s">
        <v>1593</v>
      </c>
      <c r="F796" s="10" t="s">
        <v>6</v>
      </c>
    </row>
    <row r="797" spans="4:6" x14ac:dyDescent="0.25">
      <c r="D797" t="s">
        <v>1594</v>
      </c>
      <c r="E797" t="s">
        <v>1595</v>
      </c>
      <c r="F797" s="10" t="s">
        <v>6</v>
      </c>
    </row>
    <row r="798" spans="4:6" x14ac:dyDescent="0.25">
      <c r="D798" t="s">
        <v>1596</v>
      </c>
      <c r="E798" t="s">
        <v>1597</v>
      </c>
      <c r="F798" s="10" t="s">
        <v>6</v>
      </c>
    </row>
    <row r="799" spans="4:6" x14ac:dyDescent="0.25">
      <c r="D799" t="s">
        <v>1598</v>
      </c>
      <c r="E799" t="s">
        <v>1599</v>
      </c>
      <c r="F799" s="10" t="s">
        <v>6</v>
      </c>
    </row>
    <row r="800" spans="4:6" x14ac:dyDescent="0.25">
      <c r="D800" t="s">
        <v>1600</v>
      </c>
      <c r="E800" t="s">
        <v>1601</v>
      </c>
      <c r="F800" s="10" t="s">
        <v>6</v>
      </c>
    </row>
    <row r="801" spans="4:6" x14ac:dyDescent="0.25">
      <c r="D801" t="s">
        <v>1602</v>
      </c>
      <c r="E801" t="s">
        <v>1603</v>
      </c>
      <c r="F801" s="10" t="s">
        <v>6</v>
      </c>
    </row>
    <row r="802" spans="4:6" x14ac:dyDescent="0.25">
      <c r="D802" t="s">
        <v>1604</v>
      </c>
      <c r="E802" t="s">
        <v>1605</v>
      </c>
      <c r="F802" s="10" t="s">
        <v>6</v>
      </c>
    </row>
    <row r="803" spans="4:6" x14ac:dyDescent="0.25">
      <c r="D803" t="s">
        <v>1606</v>
      </c>
      <c r="E803" t="s">
        <v>1607</v>
      </c>
      <c r="F803" s="10" t="s">
        <v>6</v>
      </c>
    </row>
    <row r="804" spans="4:6" x14ac:dyDescent="0.25">
      <c r="D804" t="s">
        <v>1608</v>
      </c>
      <c r="E804" t="s">
        <v>1609</v>
      </c>
      <c r="F804" s="10" t="s">
        <v>6</v>
      </c>
    </row>
    <row r="805" spans="4:6" x14ac:dyDescent="0.25">
      <c r="D805" t="s">
        <v>1610</v>
      </c>
      <c r="E805" t="s">
        <v>1611</v>
      </c>
      <c r="F805" s="10" t="s">
        <v>6</v>
      </c>
    </row>
    <row r="806" spans="4:6" x14ac:dyDescent="0.25">
      <c r="D806" t="s">
        <v>1612</v>
      </c>
      <c r="E806" t="s">
        <v>1613</v>
      </c>
      <c r="F806" s="10" t="s">
        <v>6</v>
      </c>
    </row>
    <row r="807" spans="4:6" x14ac:dyDescent="0.25">
      <c r="D807" t="s">
        <v>1614</v>
      </c>
      <c r="E807" t="s">
        <v>1615</v>
      </c>
      <c r="F807" s="10" t="s">
        <v>6</v>
      </c>
    </row>
    <row r="808" spans="4:6" x14ac:dyDescent="0.25">
      <c r="D808" t="s">
        <v>1616</v>
      </c>
      <c r="E808" t="s">
        <v>1617</v>
      </c>
      <c r="F808" s="10" t="s">
        <v>6</v>
      </c>
    </row>
    <row r="809" spans="4:6" x14ac:dyDescent="0.25">
      <c r="D809" t="s">
        <v>1618</v>
      </c>
      <c r="E809" t="s">
        <v>1619</v>
      </c>
      <c r="F809" s="10" t="s">
        <v>6</v>
      </c>
    </row>
    <row r="810" spans="4:6" x14ac:dyDescent="0.25">
      <c r="D810" t="s">
        <v>1620</v>
      </c>
      <c r="E810" t="s">
        <v>1621</v>
      </c>
      <c r="F810" s="10" t="s">
        <v>6</v>
      </c>
    </row>
    <row r="811" spans="4:6" x14ac:dyDescent="0.25">
      <c r="D811" t="s">
        <v>1622</v>
      </c>
      <c r="E811" t="s">
        <v>1623</v>
      </c>
      <c r="F811" s="10" t="s">
        <v>6</v>
      </c>
    </row>
    <row r="812" spans="4:6" x14ac:dyDescent="0.25">
      <c r="D812" t="s">
        <v>1624</v>
      </c>
      <c r="E812" t="s">
        <v>1625</v>
      </c>
      <c r="F812" s="10" t="s">
        <v>6</v>
      </c>
    </row>
    <row r="813" spans="4:6" x14ac:dyDescent="0.25">
      <c r="D813" t="s">
        <v>1626</v>
      </c>
      <c r="E813" t="s">
        <v>1627</v>
      </c>
      <c r="F813" s="10" t="s">
        <v>6</v>
      </c>
    </row>
    <row r="814" spans="4:6" x14ac:dyDescent="0.25">
      <c r="D814" t="s">
        <v>1628</v>
      </c>
      <c r="E814" t="s">
        <v>1629</v>
      </c>
      <c r="F814" s="10" t="s">
        <v>6</v>
      </c>
    </row>
    <row r="815" spans="4:6" x14ac:dyDescent="0.25">
      <c r="D815" t="s">
        <v>1630</v>
      </c>
      <c r="E815" t="s">
        <v>1631</v>
      </c>
      <c r="F815" s="10" t="s">
        <v>6</v>
      </c>
    </row>
    <row r="816" spans="4:6" x14ac:dyDescent="0.25">
      <c r="D816" t="s">
        <v>1632</v>
      </c>
      <c r="E816" t="s">
        <v>1633</v>
      </c>
      <c r="F816" s="10" t="s">
        <v>6</v>
      </c>
    </row>
    <row r="817" spans="4:6" x14ac:dyDescent="0.25">
      <c r="D817" t="s">
        <v>1634</v>
      </c>
      <c r="E817" t="s">
        <v>1635</v>
      </c>
      <c r="F817" s="10" t="s">
        <v>6</v>
      </c>
    </row>
    <row r="818" spans="4:6" x14ac:dyDescent="0.25">
      <c r="D818" t="s">
        <v>1636</v>
      </c>
      <c r="E818" t="s">
        <v>1637</v>
      </c>
      <c r="F818" s="10" t="s">
        <v>6</v>
      </c>
    </row>
    <row r="819" spans="4:6" x14ac:dyDescent="0.25">
      <c r="D819" t="s">
        <v>1638</v>
      </c>
      <c r="E819" t="s">
        <v>1639</v>
      </c>
      <c r="F819" s="10" t="s">
        <v>6</v>
      </c>
    </row>
    <row r="820" spans="4:6" x14ac:dyDescent="0.25">
      <c r="D820" t="s">
        <v>1640</v>
      </c>
      <c r="E820" t="s">
        <v>1641</v>
      </c>
      <c r="F820" s="10" t="s">
        <v>6</v>
      </c>
    </row>
    <row r="821" spans="4:6" x14ac:dyDescent="0.25">
      <c r="D821" t="s">
        <v>1642</v>
      </c>
      <c r="E821" t="s">
        <v>1643</v>
      </c>
      <c r="F821" s="10" t="s">
        <v>6</v>
      </c>
    </row>
    <row r="822" spans="4:6" x14ac:dyDescent="0.25">
      <c r="D822" t="s">
        <v>1644</v>
      </c>
      <c r="E822" t="s">
        <v>1645</v>
      </c>
      <c r="F822" s="10" t="s">
        <v>6</v>
      </c>
    </row>
    <row r="823" spans="4:6" x14ac:dyDescent="0.25">
      <c r="D823" t="s">
        <v>1646</v>
      </c>
      <c r="E823" t="s">
        <v>1647</v>
      </c>
      <c r="F823" s="10" t="s">
        <v>6</v>
      </c>
    </row>
    <row r="824" spans="4:6" x14ac:dyDescent="0.25">
      <c r="D824" t="s">
        <v>1648</v>
      </c>
      <c r="E824" t="s">
        <v>1649</v>
      </c>
      <c r="F824" s="10" t="s">
        <v>6</v>
      </c>
    </row>
    <row r="825" spans="4:6" x14ac:dyDescent="0.25">
      <c r="D825" t="s">
        <v>1650</v>
      </c>
      <c r="E825" t="s">
        <v>1651</v>
      </c>
      <c r="F825" s="10" t="s">
        <v>6</v>
      </c>
    </row>
    <row r="826" spans="4:6" x14ac:dyDescent="0.25">
      <c r="D826" t="s">
        <v>1652</v>
      </c>
      <c r="E826" t="s">
        <v>1653</v>
      </c>
      <c r="F826" s="10" t="s">
        <v>6</v>
      </c>
    </row>
    <row r="827" spans="4:6" x14ac:dyDescent="0.25">
      <c r="D827" t="s">
        <v>1654</v>
      </c>
      <c r="E827" t="s">
        <v>1655</v>
      </c>
      <c r="F827" s="10" t="s">
        <v>6</v>
      </c>
    </row>
    <row r="828" spans="4:6" x14ac:dyDescent="0.25">
      <c r="D828" t="s">
        <v>1656</v>
      </c>
      <c r="E828" t="s">
        <v>1657</v>
      </c>
      <c r="F828" s="10" t="s">
        <v>6</v>
      </c>
    </row>
    <row r="829" spans="4:6" x14ac:dyDescent="0.25">
      <c r="D829" t="s">
        <v>1658</v>
      </c>
      <c r="E829" t="s">
        <v>1659</v>
      </c>
      <c r="F829" s="10" t="s">
        <v>6</v>
      </c>
    </row>
    <row r="830" spans="4:6" x14ac:dyDescent="0.25">
      <c r="D830" t="s">
        <v>1660</v>
      </c>
      <c r="E830" t="s">
        <v>1661</v>
      </c>
      <c r="F830" s="10" t="s">
        <v>6</v>
      </c>
    </row>
    <row r="831" spans="4:6" x14ac:dyDescent="0.25">
      <c r="D831" t="s">
        <v>1662</v>
      </c>
      <c r="E831" t="s">
        <v>1663</v>
      </c>
      <c r="F831" s="10" t="s">
        <v>6</v>
      </c>
    </row>
    <row r="832" spans="4:6" x14ac:dyDescent="0.25">
      <c r="D832" t="s">
        <v>1664</v>
      </c>
      <c r="E832" t="s">
        <v>1665</v>
      </c>
      <c r="F832" s="10" t="s">
        <v>6</v>
      </c>
    </row>
    <row r="833" spans="4:6" x14ac:dyDescent="0.25">
      <c r="D833" t="s">
        <v>1666</v>
      </c>
      <c r="E833" t="s">
        <v>868</v>
      </c>
      <c r="F833" s="10" t="s">
        <v>6</v>
      </c>
    </row>
    <row r="834" spans="4:6" x14ac:dyDescent="0.25">
      <c r="D834" t="s">
        <v>1667</v>
      </c>
      <c r="E834" t="s">
        <v>1668</v>
      </c>
      <c r="F834" s="10" t="s">
        <v>6</v>
      </c>
    </row>
    <row r="835" spans="4:6" x14ac:dyDescent="0.25">
      <c r="D835" t="s">
        <v>1669</v>
      </c>
      <c r="E835" t="s">
        <v>1670</v>
      </c>
      <c r="F835" s="10" t="s">
        <v>6</v>
      </c>
    </row>
    <row r="836" spans="4:6" x14ac:dyDescent="0.25">
      <c r="D836" t="s">
        <v>1671</v>
      </c>
      <c r="E836" t="s">
        <v>1672</v>
      </c>
      <c r="F836" s="10" t="s">
        <v>6</v>
      </c>
    </row>
    <row r="837" spans="4:6" x14ac:dyDescent="0.25">
      <c r="D837" t="s">
        <v>1673</v>
      </c>
      <c r="E837" t="s">
        <v>1674</v>
      </c>
      <c r="F837" s="10" t="s">
        <v>6</v>
      </c>
    </row>
    <row r="838" spans="4:6" x14ac:dyDescent="0.25">
      <c r="D838" t="s">
        <v>1675</v>
      </c>
      <c r="E838" t="s">
        <v>1676</v>
      </c>
      <c r="F838" s="10" t="s">
        <v>6</v>
      </c>
    </row>
    <row r="839" spans="4:6" x14ac:dyDescent="0.25">
      <c r="D839" t="s">
        <v>1677</v>
      </c>
      <c r="E839" t="s">
        <v>1678</v>
      </c>
      <c r="F839" s="10" t="s">
        <v>6</v>
      </c>
    </row>
    <row r="840" spans="4:6" x14ac:dyDescent="0.25">
      <c r="D840" t="s">
        <v>1679</v>
      </c>
      <c r="E840" t="s">
        <v>1680</v>
      </c>
      <c r="F840" s="10" t="s">
        <v>6</v>
      </c>
    </row>
    <row r="841" spans="4:6" x14ac:dyDescent="0.25">
      <c r="D841" t="s">
        <v>1681</v>
      </c>
      <c r="E841" t="s">
        <v>1682</v>
      </c>
      <c r="F841" s="10" t="s">
        <v>6</v>
      </c>
    </row>
    <row r="842" spans="4:6" x14ac:dyDescent="0.25">
      <c r="D842" t="s">
        <v>1683</v>
      </c>
      <c r="E842" t="s">
        <v>1684</v>
      </c>
      <c r="F842" s="10" t="s">
        <v>6</v>
      </c>
    </row>
    <row r="843" spans="4:6" x14ac:dyDescent="0.25">
      <c r="D843" t="s">
        <v>1685</v>
      </c>
      <c r="E843" t="s">
        <v>1686</v>
      </c>
      <c r="F843" s="10" t="s">
        <v>6</v>
      </c>
    </row>
    <row r="844" spans="4:6" x14ac:dyDescent="0.25">
      <c r="D844" t="s">
        <v>1687</v>
      </c>
      <c r="E844" t="s">
        <v>1688</v>
      </c>
      <c r="F844" s="10" t="s">
        <v>6</v>
      </c>
    </row>
    <row r="845" spans="4:6" x14ac:dyDescent="0.25">
      <c r="D845" t="s">
        <v>1689</v>
      </c>
      <c r="E845" t="s">
        <v>1690</v>
      </c>
      <c r="F845" s="10" t="s">
        <v>6</v>
      </c>
    </row>
    <row r="846" spans="4:6" x14ac:dyDescent="0.25">
      <c r="D846" t="s">
        <v>1691</v>
      </c>
      <c r="E846" t="s">
        <v>1692</v>
      </c>
      <c r="F846" s="10" t="s">
        <v>6</v>
      </c>
    </row>
    <row r="847" spans="4:6" x14ac:dyDescent="0.25">
      <c r="D847" t="s">
        <v>1693</v>
      </c>
      <c r="E847" t="s">
        <v>1694</v>
      </c>
      <c r="F847" s="10" t="s">
        <v>6</v>
      </c>
    </row>
    <row r="848" spans="4:6" x14ac:dyDescent="0.25">
      <c r="D848" t="s">
        <v>1695</v>
      </c>
      <c r="E848" t="s">
        <v>1696</v>
      </c>
      <c r="F848" s="10" t="s">
        <v>6</v>
      </c>
    </row>
    <row r="849" spans="4:6" x14ac:dyDescent="0.25">
      <c r="D849" t="s">
        <v>1697</v>
      </c>
      <c r="E849" t="s">
        <v>1698</v>
      </c>
      <c r="F849" s="10" t="s">
        <v>6</v>
      </c>
    </row>
    <row r="850" spans="4:6" x14ac:dyDescent="0.25">
      <c r="D850" t="s">
        <v>1699</v>
      </c>
      <c r="E850" t="s">
        <v>1700</v>
      </c>
      <c r="F850" s="10" t="s">
        <v>6</v>
      </c>
    </row>
    <row r="851" spans="4:6" x14ac:dyDescent="0.25">
      <c r="D851" t="s">
        <v>1701</v>
      </c>
      <c r="E851" t="s">
        <v>1702</v>
      </c>
      <c r="F851" s="10" t="s">
        <v>6</v>
      </c>
    </row>
    <row r="852" spans="4:6" x14ac:dyDescent="0.25">
      <c r="D852" t="s">
        <v>1703</v>
      </c>
      <c r="E852" t="s">
        <v>1704</v>
      </c>
      <c r="F852" s="10" t="s">
        <v>6</v>
      </c>
    </row>
    <row r="853" spans="4:6" x14ac:dyDescent="0.25">
      <c r="D853" t="s">
        <v>1705</v>
      </c>
      <c r="E853" t="s">
        <v>1706</v>
      </c>
      <c r="F853" s="10" t="s">
        <v>6</v>
      </c>
    </row>
    <row r="854" spans="4:6" x14ac:dyDescent="0.25">
      <c r="D854" t="s">
        <v>1707</v>
      </c>
      <c r="E854" t="s">
        <v>1708</v>
      </c>
      <c r="F854" s="10" t="s">
        <v>6</v>
      </c>
    </row>
    <row r="855" spans="4:6" x14ac:dyDescent="0.25">
      <c r="D855" t="s">
        <v>1709</v>
      </c>
      <c r="E855" t="s">
        <v>1710</v>
      </c>
      <c r="F855" s="10" t="s">
        <v>6</v>
      </c>
    </row>
    <row r="856" spans="4:6" x14ac:dyDescent="0.25">
      <c r="D856" t="s">
        <v>1711</v>
      </c>
      <c r="E856" t="s">
        <v>1712</v>
      </c>
      <c r="F856" s="10" t="s">
        <v>6</v>
      </c>
    </row>
    <row r="857" spans="4:6" x14ac:dyDescent="0.25">
      <c r="D857" t="s">
        <v>1713</v>
      </c>
      <c r="E857" t="s">
        <v>1714</v>
      </c>
      <c r="F857" s="10" t="s">
        <v>6</v>
      </c>
    </row>
    <row r="858" spans="4:6" x14ac:dyDescent="0.25">
      <c r="D858" t="s">
        <v>1715</v>
      </c>
      <c r="E858" t="s">
        <v>1716</v>
      </c>
      <c r="F858" s="10" t="s">
        <v>6</v>
      </c>
    </row>
    <row r="859" spans="4:6" x14ac:dyDescent="0.25">
      <c r="D859" t="s">
        <v>1717</v>
      </c>
      <c r="E859" t="s">
        <v>1718</v>
      </c>
      <c r="F859" s="10" t="s">
        <v>6</v>
      </c>
    </row>
    <row r="860" spans="4:6" x14ac:dyDescent="0.25">
      <c r="D860" t="s">
        <v>1719</v>
      </c>
      <c r="E860" t="s">
        <v>1720</v>
      </c>
      <c r="F860" s="10" t="s">
        <v>6</v>
      </c>
    </row>
    <row r="861" spans="4:6" x14ac:dyDescent="0.25">
      <c r="D861" t="s">
        <v>1721</v>
      </c>
      <c r="E861" t="s">
        <v>1722</v>
      </c>
      <c r="F861" s="10" t="s">
        <v>6</v>
      </c>
    </row>
    <row r="862" spans="4:6" x14ac:dyDescent="0.25">
      <c r="D862" t="s">
        <v>1723</v>
      </c>
      <c r="E862" t="s">
        <v>1722</v>
      </c>
      <c r="F862" s="10" t="s">
        <v>6</v>
      </c>
    </row>
    <row r="863" spans="4:6" x14ac:dyDescent="0.25">
      <c r="D863" t="s">
        <v>1724</v>
      </c>
      <c r="E863" t="s">
        <v>1725</v>
      </c>
      <c r="F863" s="10" t="s">
        <v>6</v>
      </c>
    </row>
    <row r="864" spans="4:6" x14ac:dyDescent="0.25">
      <c r="D864" t="s">
        <v>1726</v>
      </c>
      <c r="E864" t="s">
        <v>1727</v>
      </c>
      <c r="F864" s="10" t="s">
        <v>6</v>
      </c>
    </row>
    <row r="865" spans="4:6" x14ac:dyDescent="0.25">
      <c r="D865" t="s">
        <v>1728</v>
      </c>
      <c r="E865" t="s">
        <v>1729</v>
      </c>
      <c r="F865" s="10" t="s">
        <v>6</v>
      </c>
    </row>
    <row r="866" spans="4:6" x14ac:dyDescent="0.25">
      <c r="D866" t="s">
        <v>1730</v>
      </c>
      <c r="E866" t="s">
        <v>1731</v>
      </c>
      <c r="F866" s="10" t="s">
        <v>6</v>
      </c>
    </row>
    <row r="867" spans="4:6" x14ac:dyDescent="0.25">
      <c r="D867" t="s">
        <v>1732</v>
      </c>
      <c r="E867" t="s">
        <v>1733</v>
      </c>
      <c r="F867" s="10" t="s">
        <v>6</v>
      </c>
    </row>
    <row r="868" spans="4:6" x14ac:dyDescent="0.25">
      <c r="D868" t="s">
        <v>1734</v>
      </c>
      <c r="E868" t="s">
        <v>1735</v>
      </c>
      <c r="F868" s="10" t="s">
        <v>6</v>
      </c>
    </row>
    <row r="869" spans="4:6" x14ac:dyDescent="0.25">
      <c r="D869" t="s">
        <v>1736</v>
      </c>
      <c r="E869" t="s">
        <v>1737</v>
      </c>
      <c r="F869" s="10" t="s">
        <v>6</v>
      </c>
    </row>
    <row r="870" spans="4:6" x14ac:dyDescent="0.25">
      <c r="D870" t="s">
        <v>1738</v>
      </c>
      <c r="E870" t="s">
        <v>1739</v>
      </c>
      <c r="F870" s="10" t="s">
        <v>6</v>
      </c>
    </row>
    <row r="871" spans="4:6" x14ac:dyDescent="0.25">
      <c r="D871" t="s">
        <v>1740</v>
      </c>
      <c r="E871" t="s">
        <v>1741</v>
      </c>
      <c r="F871" s="10" t="s">
        <v>6</v>
      </c>
    </row>
    <row r="872" spans="4:6" x14ac:dyDescent="0.25">
      <c r="D872" t="s">
        <v>1742</v>
      </c>
      <c r="E872" t="s">
        <v>1743</v>
      </c>
      <c r="F872" s="10" t="s">
        <v>6</v>
      </c>
    </row>
    <row r="873" spans="4:6" x14ac:dyDescent="0.25">
      <c r="D873" t="s">
        <v>1744</v>
      </c>
      <c r="E873" t="s">
        <v>1743</v>
      </c>
      <c r="F873" s="10" t="s">
        <v>6</v>
      </c>
    </row>
    <row r="874" spans="4:6" x14ac:dyDescent="0.25">
      <c r="D874" t="s">
        <v>1745</v>
      </c>
      <c r="E874" t="s">
        <v>1746</v>
      </c>
      <c r="F874" s="10" t="s">
        <v>6</v>
      </c>
    </row>
    <row r="875" spans="4:6" x14ac:dyDescent="0.25">
      <c r="D875" t="s">
        <v>1747</v>
      </c>
      <c r="E875" t="s">
        <v>1748</v>
      </c>
      <c r="F875" s="10" t="s">
        <v>6</v>
      </c>
    </row>
    <row r="876" spans="4:6" x14ac:dyDescent="0.25">
      <c r="D876" t="s">
        <v>1749</v>
      </c>
      <c r="E876" t="s">
        <v>1750</v>
      </c>
      <c r="F876" s="10" t="s">
        <v>6</v>
      </c>
    </row>
    <row r="877" spans="4:6" x14ac:dyDescent="0.25">
      <c r="D877" t="s">
        <v>1751</v>
      </c>
      <c r="E877" t="s">
        <v>1752</v>
      </c>
      <c r="F877" s="10" t="s">
        <v>6</v>
      </c>
    </row>
    <row r="878" spans="4:6" x14ac:dyDescent="0.25">
      <c r="D878" t="s">
        <v>1753</v>
      </c>
      <c r="E878" t="s">
        <v>1754</v>
      </c>
      <c r="F878" s="10" t="s">
        <v>6</v>
      </c>
    </row>
    <row r="879" spans="4:6" x14ac:dyDescent="0.25">
      <c r="D879" t="s">
        <v>1755</v>
      </c>
      <c r="E879" t="s">
        <v>1756</v>
      </c>
      <c r="F879" s="10" t="s">
        <v>6</v>
      </c>
    </row>
    <row r="880" spans="4:6" x14ac:dyDescent="0.25">
      <c r="D880" t="s">
        <v>1757</v>
      </c>
      <c r="E880" t="s">
        <v>1758</v>
      </c>
      <c r="F880" s="10" t="s">
        <v>6</v>
      </c>
    </row>
    <row r="881" spans="4:6" x14ac:dyDescent="0.25">
      <c r="D881" t="s">
        <v>1759</v>
      </c>
      <c r="E881" t="s">
        <v>1760</v>
      </c>
      <c r="F881" s="10" t="s">
        <v>6</v>
      </c>
    </row>
    <row r="882" spans="4:6" x14ac:dyDescent="0.25">
      <c r="D882" t="s">
        <v>1761</v>
      </c>
      <c r="E882" t="s">
        <v>1762</v>
      </c>
      <c r="F882" s="10" t="s">
        <v>6</v>
      </c>
    </row>
    <row r="883" spans="4:6" x14ac:dyDescent="0.25">
      <c r="D883" t="s">
        <v>1763</v>
      </c>
      <c r="E883" t="s">
        <v>1764</v>
      </c>
      <c r="F883" s="10" t="s">
        <v>6</v>
      </c>
    </row>
    <row r="884" spans="4:6" x14ac:dyDescent="0.25">
      <c r="D884" t="s">
        <v>1765</v>
      </c>
      <c r="E884" t="s">
        <v>1766</v>
      </c>
      <c r="F884" s="10" t="s">
        <v>6</v>
      </c>
    </row>
    <row r="885" spans="4:6" x14ac:dyDescent="0.25">
      <c r="D885" t="s">
        <v>1767</v>
      </c>
      <c r="E885" t="s">
        <v>1766</v>
      </c>
      <c r="F885" s="10" t="s">
        <v>6</v>
      </c>
    </row>
    <row r="886" spans="4:6" x14ac:dyDescent="0.25">
      <c r="D886" t="s">
        <v>1768</v>
      </c>
      <c r="E886" t="s">
        <v>1769</v>
      </c>
      <c r="F886" s="10" t="s">
        <v>6</v>
      </c>
    </row>
    <row r="887" spans="4:6" x14ac:dyDescent="0.25">
      <c r="D887" t="s">
        <v>1770</v>
      </c>
      <c r="E887" t="s">
        <v>1769</v>
      </c>
      <c r="F887" s="10" t="s">
        <v>6</v>
      </c>
    </row>
    <row r="888" spans="4:6" x14ac:dyDescent="0.25">
      <c r="D888" t="s">
        <v>1771</v>
      </c>
      <c r="E888" t="s">
        <v>1772</v>
      </c>
      <c r="F888" s="10" t="s">
        <v>6</v>
      </c>
    </row>
    <row r="889" spans="4:6" x14ac:dyDescent="0.25">
      <c r="D889" t="s">
        <v>1773</v>
      </c>
      <c r="E889" t="s">
        <v>1774</v>
      </c>
      <c r="F889" s="10" t="s">
        <v>6</v>
      </c>
    </row>
    <row r="890" spans="4:6" x14ac:dyDescent="0.25">
      <c r="D890" t="s">
        <v>1775</v>
      </c>
      <c r="E890" t="s">
        <v>1776</v>
      </c>
      <c r="F890" s="10" t="s">
        <v>6</v>
      </c>
    </row>
    <row r="891" spans="4:6" x14ac:dyDescent="0.25">
      <c r="D891" t="s">
        <v>1777</v>
      </c>
      <c r="E891" t="s">
        <v>1778</v>
      </c>
      <c r="F891" s="10" t="s">
        <v>6</v>
      </c>
    </row>
    <row r="892" spans="4:6" x14ac:dyDescent="0.25">
      <c r="D892" t="s">
        <v>1779</v>
      </c>
      <c r="E892" t="s">
        <v>1780</v>
      </c>
      <c r="F892" s="10" t="s">
        <v>6</v>
      </c>
    </row>
    <row r="893" spans="4:6" x14ac:dyDescent="0.25">
      <c r="D893" t="s">
        <v>1781</v>
      </c>
      <c r="E893" t="s">
        <v>1782</v>
      </c>
      <c r="F893" s="10" t="s">
        <v>6</v>
      </c>
    </row>
    <row r="894" spans="4:6" x14ac:dyDescent="0.25">
      <c r="D894" t="s">
        <v>1783</v>
      </c>
      <c r="E894" t="s">
        <v>1784</v>
      </c>
      <c r="F894" s="10" t="s">
        <v>6</v>
      </c>
    </row>
    <row r="895" spans="4:6" x14ac:dyDescent="0.25">
      <c r="D895" t="s">
        <v>1785</v>
      </c>
      <c r="E895" t="s">
        <v>1786</v>
      </c>
      <c r="F895" s="10" t="s">
        <v>6</v>
      </c>
    </row>
    <row r="896" spans="4:6" x14ac:dyDescent="0.25">
      <c r="D896" t="s">
        <v>1787</v>
      </c>
      <c r="E896" t="s">
        <v>1788</v>
      </c>
      <c r="F896" s="10" t="s">
        <v>6</v>
      </c>
    </row>
    <row r="897" spans="4:6" x14ac:dyDescent="0.25">
      <c r="D897" t="s">
        <v>1789</v>
      </c>
      <c r="E897" t="s">
        <v>1790</v>
      </c>
      <c r="F897" s="10" t="s">
        <v>6</v>
      </c>
    </row>
    <row r="898" spans="4:6" x14ac:dyDescent="0.25">
      <c r="D898" t="s">
        <v>1791</v>
      </c>
      <c r="E898" t="s">
        <v>1792</v>
      </c>
      <c r="F898" s="10" t="s">
        <v>6</v>
      </c>
    </row>
    <row r="899" spans="4:6" x14ac:dyDescent="0.25">
      <c r="D899" t="s">
        <v>1793</v>
      </c>
      <c r="E899" t="s">
        <v>1794</v>
      </c>
      <c r="F899" s="10" t="s">
        <v>6</v>
      </c>
    </row>
    <row r="900" spans="4:6" x14ac:dyDescent="0.25">
      <c r="D900" t="s">
        <v>1795</v>
      </c>
      <c r="E900" t="s">
        <v>1796</v>
      </c>
      <c r="F900" s="10" t="s">
        <v>6</v>
      </c>
    </row>
    <row r="901" spans="4:6" x14ac:dyDescent="0.25">
      <c r="D901" t="s">
        <v>1797</v>
      </c>
      <c r="E901" t="s">
        <v>1798</v>
      </c>
      <c r="F901" s="10" t="s">
        <v>6</v>
      </c>
    </row>
    <row r="902" spans="4:6" x14ac:dyDescent="0.25">
      <c r="D902" t="s">
        <v>1799</v>
      </c>
      <c r="E902" t="s">
        <v>1800</v>
      </c>
      <c r="F902" s="10" t="s">
        <v>6</v>
      </c>
    </row>
    <row r="903" spans="4:6" x14ac:dyDescent="0.25">
      <c r="D903" t="s">
        <v>1801</v>
      </c>
      <c r="E903" t="s">
        <v>1802</v>
      </c>
      <c r="F903" s="10" t="s">
        <v>6</v>
      </c>
    </row>
    <row r="904" spans="4:6" x14ac:dyDescent="0.25">
      <c r="D904" t="s">
        <v>1803</v>
      </c>
      <c r="E904" t="s">
        <v>1804</v>
      </c>
      <c r="F904" s="10" t="s">
        <v>6</v>
      </c>
    </row>
    <row r="905" spans="4:6" x14ac:dyDescent="0.25">
      <c r="D905" t="s">
        <v>1805</v>
      </c>
      <c r="E905" t="s">
        <v>1804</v>
      </c>
      <c r="F905" s="10" t="s">
        <v>6</v>
      </c>
    </row>
    <row r="906" spans="4:6" x14ac:dyDescent="0.25">
      <c r="D906" t="s">
        <v>1806</v>
      </c>
      <c r="E906" t="s">
        <v>1807</v>
      </c>
      <c r="F906" s="10" t="s">
        <v>6</v>
      </c>
    </row>
    <row r="907" spans="4:6" x14ac:dyDescent="0.25">
      <c r="D907" t="s">
        <v>1808</v>
      </c>
      <c r="E907" t="s">
        <v>1809</v>
      </c>
      <c r="F907" s="10" t="s">
        <v>6</v>
      </c>
    </row>
    <row r="908" spans="4:6" x14ac:dyDescent="0.25">
      <c r="D908" t="s">
        <v>1810</v>
      </c>
      <c r="E908" t="s">
        <v>1811</v>
      </c>
      <c r="F908" s="10" t="s">
        <v>6</v>
      </c>
    </row>
    <row r="909" spans="4:6" x14ac:dyDescent="0.25">
      <c r="D909" t="s">
        <v>1812</v>
      </c>
      <c r="E909" t="s">
        <v>1813</v>
      </c>
      <c r="F909" s="10" t="s">
        <v>6</v>
      </c>
    </row>
    <row r="910" spans="4:6" x14ac:dyDescent="0.25">
      <c r="D910" t="s">
        <v>1814</v>
      </c>
      <c r="E910" t="s">
        <v>1815</v>
      </c>
      <c r="F910" s="10" t="s">
        <v>1816</v>
      </c>
    </row>
    <row r="911" spans="4:6" x14ac:dyDescent="0.25">
      <c r="D911" t="s">
        <v>1817</v>
      </c>
      <c r="E911" t="s">
        <v>1818</v>
      </c>
      <c r="F911" s="10" t="s">
        <v>1816</v>
      </c>
    </row>
    <row r="912" spans="4:6" x14ac:dyDescent="0.25">
      <c r="D912" t="s">
        <v>1819</v>
      </c>
      <c r="E912" t="s">
        <v>1820</v>
      </c>
      <c r="F912" s="10" t="s">
        <v>1816</v>
      </c>
    </row>
    <row r="913" spans="4:6" x14ac:dyDescent="0.25">
      <c r="D913" t="s">
        <v>1821</v>
      </c>
      <c r="E913" t="s">
        <v>1822</v>
      </c>
      <c r="F913" s="10" t="s">
        <v>6</v>
      </c>
    </row>
    <row r="914" spans="4:6" x14ac:dyDescent="0.25">
      <c r="D914" t="s">
        <v>1823</v>
      </c>
      <c r="E914" t="s">
        <v>1824</v>
      </c>
      <c r="F914" s="10" t="s">
        <v>6</v>
      </c>
    </row>
    <row r="915" spans="4:6" x14ac:dyDescent="0.25">
      <c r="D915" t="s">
        <v>1825</v>
      </c>
      <c r="E915" t="s">
        <v>1826</v>
      </c>
      <c r="F915" s="10" t="s">
        <v>6</v>
      </c>
    </row>
    <row r="916" spans="4:6" x14ac:dyDescent="0.25">
      <c r="D916" t="s">
        <v>1827</v>
      </c>
      <c r="E916" t="s">
        <v>1828</v>
      </c>
      <c r="F916" s="10" t="s">
        <v>1816</v>
      </c>
    </row>
    <row r="917" spans="4:6" x14ac:dyDescent="0.25">
      <c r="D917" t="s">
        <v>1829</v>
      </c>
      <c r="E917" t="s">
        <v>1830</v>
      </c>
      <c r="F917" s="10" t="s">
        <v>6</v>
      </c>
    </row>
    <row r="918" spans="4:6" x14ac:dyDescent="0.25">
      <c r="D918" t="s">
        <v>1831</v>
      </c>
      <c r="E918" t="s">
        <v>1832</v>
      </c>
      <c r="F918" s="10" t="s">
        <v>6</v>
      </c>
    </row>
    <row r="919" spans="4:6" x14ac:dyDescent="0.25">
      <c r="D919" t="s">
        <v>1833</v>
      </c>
      <c r="E919" t="s">
        <v>1834</v>
      </c>
      <c r="F919" s="10" t="s">
        <v>6</v>
      </c>
    </row>
    <row r="920" spans="4:6" x14ac:dyDescent="0.25">
      <c r="D920" t="s">
        <v>1835</v>
      </c>
      <c r="E920" t="s">
        <v>1836</v>
      </c>
      <c r="F920" s="10" t="s">
        <v>6</v>
      </c>
    </row>
    <row r="921" spans="4:6" x14ac:dyDescent="0.25">
      <c r="D921" t="s">
        <v>1837</v>
      </c>
      <c r="E921" t="s">
        <v>1838</v>
      </c>
      <c r="F921" s="10" t="s">
        <v>6</v>
      </c>
    </row>
    <row r="922" spans="4:6" x14ac:dyDescent="0.25">
      <c r="D922" t="s">
        <v>1839</v>
      </c>
      <c r="E922" t="s">
        <v>1840</v>
      </c>
      <c r="F922" s="10" t="s">
        <v>6</v>
      </c>
    </row>
    <row r="923" spans="4:6" x14ac:dyDescent="0.25">
      <c r="D923" t="s">
        <v>1841</v>
      </c>
      <c r="E923" t="s">
        <v>1842</v>
      </c>
      <c r="F923" s="10" t="s">
        <v>6</v>
      </c>
    </row>
    <row r="924" spans="4:6" x14ac:dyDescent="0.25">
      <c r="D924" t="s">
        <v>1843</v>
      </c>
      <c r="E924" t="s">
        <v>1844</v>
      </c>
      <c r="F924" s="10" t="s">
        <v>6</v>
      </c>
    </row>
    <row r="925" spans="4:6" x14ac:dyDescent="0.25">
      <c r="D925" t="s">
        <v>1845</v>
      </c>
      <c r="E925" t="s">
        <v>1846</v>
      </c>
      <c r="F925" s="10" t="s">
        <v>6</v>
      </c>
    </row>
    <row r="926" spans="4:6" x14ac:dyDescent="0.25">
      <c r="D926" t="s">
        <v>1847</v>
      </c>
      <c r="E926" t="s">
        <v>1848</v>
      </c>
      <c r="F926" s="10" t="s">
        <v>6</v>
      </c>
    </row>
    <row r="927" spans="4:6" x14ac:dyDescent="0.25">
      <c r="D927" t="s">
        <v>1849</v>
      </c>
      <c r="E927" t="s">
        <v>1850</v>
      </c>
      <c r="F927" s="10" t="s">
        <v>6</v>
      </c>
    </row>
    <row r="928" spans="4:6" x14ac:dyDescent="0.25">
      <c r="D928" t="s">
        <v>1851</v>
      </c>
      <c r="E928" t="s">
        <v>1852</v>
      </c>
      <c r="F928" s="10" t="s">
        <v>6</v>
      </c>
    </row>
    <row r="929" spans="4:6" x14ac:dyDescent="0.25">
      <c r="D929" t="s">
        <v>1853</v>
      </c>
      <c r="E929" t="s">
        <v>1854</v>
      </c>
      <c r="F929" s="10" t="s">
        <v>6</v>
      </c>
    </row>
    <row r="930" spans="4:6" x14ac:dyDescent="0.25">
      <c r="D930" t="s">
        <v>1855</v>
      </c>
      <c r="E930" t="s">
        <v>1856</v>
      </c>
      <c r="F930" s="10" t="s">
        <v>6</v>
      </c>
    </row>
    <row r="931" spans="4:6" x14ac:dyDescent="0.25">
      <c r="D931" t="s">
        <v>1857</v>
      </c>
      <c r="E931" t="s">
        <v>1858</v>
      </c>
      <c r="F931" s="10" t="s">
        <v>6</v>
      </c>
    </row>
    <row r="932" spans="4:6" x14ac:dyDescent="0.25">
      <c r="D932" t="s">
        <v>1859</v>
      </c>
      <c r="E932" t="s">
        <v>1860</v>
      </c>
      <c r="F932" s="10" t="s">
        <v>6</v>
      </c>
    </row>
    <row r="933" spans="4:6" x14ac:dyDescent="0.25">
      <c r="D933" t="s">
        <v>1861</v>
      </c>
      <c r="E933" t="s">
        <v>1862</v>
      </c>
      <c r="F933" s="10" t="s">
        <v>6</v>
      </c>
    </row>
    <row r="934" spans="4:6" x14ac:dyDescent="0.25">
      <c r="D934" t="s">
        <v>1863</v>
      </c>
      <c r="E934" t="s">
        <v>1864</v>
      </c>
      <c r="F934" s="10" t="s">
        <v>6</v>
      </c>
    </row>
    <row r="935" spans="4:6" x14ac:dyDescent="0.25">
      <c r="D935" t="s">
        <v>1865</v>
      </c>
      <c r="E935" t="s">
        <v>1866</v>
      </c>
      <c r="F935" s="10" t="s">
        <v>6</v>
      </c>
    </row>
    <row r="936" spans="4:6" x14ac:dyDescent="0.25">
      <c r="D936" t="s">
        <v>1867</v>
      </c>
      <c r="E936" t="s">
        <v>1868</v>
      </c>
      <c r="F936" s="10" t="s">
        <v>6</v>
      </c>
    </row>
    <row r="937" spans="4:6" x14ac:dyDescent="0.25">
      <c r="D937" t="s">
        <v>1869</v>
      </c>
      <c r="E937" t="s">
        <v>1870</v>
      </c>
      <c r="F937" s="10" t="s">
        <v>6</v>
      </c>
    </row>
    <row r="938" spans="4:6" x14ac:dyDescent="0.25">
      <c r="D938" t="s">
        <v>1871</v>
      </c>
      <c r="E938" t="s">
        <v>1872</v>
      </c>
      <c r="F938" s="10" t="s">
        <v>6</v>
      </c>
    </row>
    <row r="939" spans="4:6" x14ac:dyDescent="0.25">
      <c r="D939" t="s">
        <v>1873</v>
      </c>
      <c r="E939" t="s">
        <v>1874</v>
      </c>
      <c r="F939" s="10" t="s">
        <v>6</v>
      </c>
    </row>
    <row r="940" spans="4:6" x14ac:dyDescent="0.25">
      <c r="D940" t="s">
        <v>1875</v>
      </c>
      <c r="E940" t="s">
        <v>1876</v>
      </c>
      <c r="F940" s="10" t="s">
        <v>6</v>
      </c>
    </row>
    <row r="941" spans="4:6" x14ac:dyDescent="0.25">
      <c r="D941" t="s">
        <v>1877</v>
      </c>
      <c r="E941" t="s">
        <v>1878</v>
      </c>
      <c r="F941" s="10" t="s">
        <v>6</v>
      </c>
    </row>
    <row r="942" spans="4:6" x14ac:dyDescent="0.25">
      <c r="D942" t="s">
        <v>1879</v>
      </c>
      <c r="E942" t="s">
        <v>1854</v>
      </c>
      <c r="F942" s="10" t="s">
        <v>6</v>
      </c>
    </row>
    <row r="943" spans="4:6" x14ac:dyDescent="0.25">
      <c r="D943" t="s">
        <v>1880</v>
      </c>
      <c r="E943" t="s">
        <v>1881</v>
      </c>
      <c r="F943" s="10" t="s">
        <v>6</v>
      </c>
    </row>
    <row r="944" spans="4:6" x14ac:dyDescent="0.25">
      <c r="D944" t="s">
        <v>1882</v>
      </c>
      <c r="E944" t="s">
        <v>1883</v>
      </c>
      <c r="F944" s="10" t="s">
        <v>6</v>
      </c>
    </row>
    <row r="945" spans="4:6" x14ac:dyDescent="0.25">
      <c r="D945" t="s">
        <v>1884</v>
      </c>
      <c r="E945" t="s">
        <v>1885</v>
      </c>
      <c r="F945" s="10" t="s">
        <v>6</v>
      </c>
    </row>
    <row r="946" spans="4:6" x14ac:dyDescent="0.25">
      <c r="D946" t="s">
        <v>1886</v>
      </c>
      <c r="E946" t="s">
        <v>1887</v>
      </c>
      <c r="F946" s="10" t="s">
        <v>6</v>
      </c>
    </row>
    <row r="947" spans="4:6" x14ac:dyDescent="0.25">
      <c r="D947" t="s">
        <v>1888</v>
      </c>
      <c r="E947" t="s">
        <v>1889</v>
      </c>
      <c r="F947" s="10" t="s">
        <v>6</v>
      </c>
    </row>
    <row r="948" spans="4:6" x14ac:dyDescent="0.25">
      <c r="D948" t="s">
        <v>1890</v>
      </c>
      <c r="E948" t="s">
        <v>1891</v>
      </c>
      <c r="F948" s="10" t="s">
        <v>6</v>
      </c>
    </row>
    <row r="949" spans="4:6" x14ac:dyDescent="0.25">
      <c r="D949" t="s">
        <v>1892</v>
      </c>
      <c r="E949" t="s">
        <v>1893</v>
      </c>
      <c r="F949" s="10" t="s">
        <v>6</v>
      </c>
    </row>
    <row r="950" spans="4:6" x14ac:dyDescent="0.25">
      <c r="D950" t="s">
        <v>1894</v>
      </c>
      <c r="E950" t="s">
        <v>1895</v>
      </c>
      <c r="F950" s="10" t="s">
        <v>6</v>
      </c>
    </row>
    <row r="951" spans="4:6" x14ac:dyDescent="0.25">
      <c r="D951" t="s">
        <v>1896</v>
      </c>
      <c r="E951" t="s">
        <v>1897</v>
      </c>
      <c r="F951" s="10" t="s">
        <v>6</v>
      </c>
    </row>
    <row r="952" spans="4:6" x14ac:dyDescent="0.25">
      <c r="D952" t="s">
        <v>1898</v>
      </c>
      <c r="E952" t="s">
        <v>1899</v>
      </c>
      <c r="F952" s="10" t="s">
        <v>6</v>
      </c>
    </row>
    <row r="953" spans="4:6" x14ac:dyDescent="0.25">
      <c r="D953" t="s">
        <v>1900</v>
      </c>
      <c r="E953" t="s">
        <v>1901</v>
      </c>
      <c r="F953" s="10" t="s">
        <v>6</v>
      </c>
    </row>
    <row r="954" spans="4:6" x14ac:dyDescent="0.25">
      <c r="D954" t="s">
        <v>1902</v>
      </c>
      <c r="E954" t="s">
        <v>1903</v>
      </c>
      <c r="F954" s="10" t="s">
        <v>6</v>
      </c>
    </row>
    <row r="955" spans="4:6" x14ac:dyDescent="0.25">
      <c r="D955" t="s">
        <v>1904</v>
      </c>
      <c r="E955" t="s">
        <v>1905</v>
      </c>
      <c r="F955" s="10" t="s">
        <v>6</v>
      </c>
    </row>
    <row r="956" spans="4:6" x14ac:dyDescent="0.25">
      <c r="D956" t="s">
        <v>1906</v>
      </c>
      <c r="E956" t="s">
        <v>1907</v>
      </c>
      <c r="F956" s="10" t="s">
        <v>6</v>
      </c>
    </row>
    <row r="957" spans="4:6" x14ac:dyDescent="0.25">
      <c r="D957" t="s">
        <v>1908</v>
      </c>
      <c r="E957" t="s">
        <v>1909</v>
      </c>
      <c r="F957" s="10" t="s">
        <v>6</v>
      </c>
    </row>
    <row r="958" spans="4:6" x14ac:dyDescent="0.25">
      <c r="D958" t="s">
        <v>1910</v>
      </c>
      <c r="E958" t="s">
        <v>1911</v>
      </c>
      <c r="F958" s="10" t="s">
        <v>6</v>
      </c>
    </row>
    <row r="959" spans="4:6" x14ac:dyDescent="0.25">
      <c r="D959" t="s">
        <v>1912</v>
      </c>
      <c r="E959" t="s">
        <v>1913</v>
      </c>
      <c r="F959" s="10" t="s">
        <v>6</v>
      </c>
    </row>
    <row r="960" spans="4:6" x14ac:dyDescent="0.25">
      <c r="D960" t="s">
        <v>1914</v>
      </c>
      <c r="E960" t="s">
        <v>1915</v>
      </c>
      <c r="F960" s="10" t="s">
        <v>6</v>
      </c>
    </row>
    <row r="961" spans="4:6" x14ac:dyDescent="0.25">
      <c r="D961" t="s">
        <v>1916</v>
      </c>
      <c r="E961" t="s">
        <v>1917</v>
      </c>
      <c r="F961" s="10" t="s">
        <v>6</v>
      </c>
    </row>
    <row r="962" spans="4:6" x14ac:dyDescent="0.25">
      <c r="D962" t="s">
        <v>1918</v>
      </c>
      <c r="E962" t="s">
        <v>1919</v>
      </c>
      <c r="F962" s="10" t="s">
        <v>6</v>
      </c>
    </row>
    <row r="963" spans="4:6" x14ac:dyDescent="0.25">
      <c r="D963" t="s">
        <v>1920</v>
      </c>
      <c r="E963" t="s">
        <v>1921</v>
      </c>
      <c r="F963" s="10" t="s">
        <v>6</v>
      </c>
    </row>
    <row r="964" spans="4:6" x14ac:dyDescent="0.25">
      <c r="D964" t="s">
        <v>1922</v>
      </c>
      <c r="E964" t="s">
        <v>1923</v>
      </c>
      <c r="F964" s="10" t="s">
        <v>6</v>
      </c>
    </row>
    <row r="965" spans="4:6" x14ac:dyDescent="0.25">
      <c r="D965" t="s">
        <v>1924</v>
      </c>
      <c r="E965" t="s">
        <v>1925</v>
      </c>
      <c r="F965" s="10" t="s">
        <v>6</v>
      </c>
    </row>
    <row r="966" spans="4:6" x14ac:dyDescent="0.25">
      <c r="D966" t="s">
        <v>1926</v>
      </c>
      <c r="E966" t="s">
        <v>1927</v>
      </c>
      <c r="F966" s="10" t="s">
        <v>6</v>
      </c>
    </row>
    <row r="967" spans="4:6" x14ac:dyDescent="0.25">
      <c r="D967" t="s">
        <v>1928</v>
      </c>
      <c r="E967" t="s">
        <v>1929</v>
      </c>
      <c r="F967" s="10" t="s">
        <v>6</v>
      </c>
    </row>
    <row r="968" spans="4:6" x14ac:dyDescent="0.25">
      <c r="D968" t="s">
        <v>1930</v>
      </c>
      <c r="E968" t="s">
        <v>1931</v>
      </c>
      <c r="F968" s="10" t="s">
        <v>6</v>
      </c>
    </row>
    <row r="969" spans="4:6" x14ac:dyDescent="0.25">
      <c r="D969" t="s">
        <v>1932</v>
      </c>
      <c r="E969" t="s">
        <v>1933</v>
      </c>
      <c r="F969" s="10" t="s">
        <v>6</v>
      </c>
    </row>
    <row r="970" spans="4:6" x14ac:dyDescent="0.25">
      <c r="D970" t="s">
        <v>1934</v>
      </c>
      <c r="E970" t="s">
        <v>1935</v>
      </c>
      <c r="F970" s="10" t="s">
        <v>6</v>
      </c>
    </row>
    <row r="971" spans="4:6" x14ac:dyDescent="0.25">
      <c r="D971" t="s">
        <v>1936</v>
      </c>
      <c r="E971" t="s">
        <v>1937</v>
      </c>
      <c r="F971" s="10" t="s">
        <v>6</v>
      </c>
    </row>
    <row r="972" spans="4:6" x14ac:dyDescent="0.25">
      <c r="D972" t="s">
        <v>1938</v>
      </c>
      <c r="E972" t="s">
        <v>1939</v>
      </c>
      <c r="F972" s="10" t="s">
        <v>6</v>
      </c>
    </row>
    <row r="973" spans="4:6" x14ac:dyDescent="0.25">
      <c r="D973" t="s">
        <v>1940</v>
      </c>
      <c r="E973" t="s">
        <v>1941</v>
      </c>
      <c r="F973" s="10" t="s">
        <v>6</v>
      </c>
    </row>
    <row r="974" spans="4:6" x14ac:dyDescent="0.25">
      <c r="D974" t="s">
        <v>1942</v>
      </c>
      <c r="E974" t="s">
        <v>1943</v>
      </c>
      <c r="F974" s="10" t="s">
        <v>6</v>
      </c>
    </row>
    <row r="975" spans="4:6" x14ac:dyDescent="0.25">
      <c r="D975" t="s">
        <v>1944</v>
      </c>
      <c r="E975" t="s">
        <v>1945</v>
      </c>
      <c r="F975" s="10" t="s">
        <v>6</v>
      </c>
    </row>
    <row r="976" spans="4:6" x14ac:dyDescent="0.25">
      <c r="D976" t="s">
        <v>1946</v>
      </c>
      <c r="E976" t="s">
        <v>1947</v>
      </c>
      <c r="F976" s="10" t="s">
        <v>6</v>
      </c>
    </row>
    <row r="977" spans="4:6" x14ac:dyDescent="0.25">
      <c r="D977" t="s">
        <v>1948</v>
      </c>
      <c r="E977" t="s">
        <v>1949</v>
      </c>
      <c r="F977" s="10" t="s">
        <v>6</v>
      </c>
    </row>
    <row r="978" spans="4:6" x14ac:dyDescent="0.25">
      <c r="D978" t="s">
        <v>1950</v>
      </c>
      <c r="E978" t="s">
        <v>1951</v>
      </c>
      <c r="F978" s="10" t="s">
        <v>6</v>
      </c>
    </row>
    <row r="979" spans="4:6" x14ac:dyDescent="0.25">
      <c r="D979" t="s">
        <v>1952</v>
      </c>
      <c r="E979" t="s">
        <v>1953</v>
      </c>
      <c r="F979" s="10" t="s">
        <v>6</v>
      </c>
    </row>
    <row r="980" spans="4:6" x14ac:dyDescent="0.25">
      <c r="D980" t="s">
        <v>1954</v>
      </c>
      <c r="E980" t="s">
        <v>1955</v>
      </c>
      <c r="F980" s="10" t="s">
        <v>6</v>
      </c>
    </row>
    <row r="981" spans="4:6" x14ac:dyDescent="0.25">
      <c r="D981" t="s">
        <v>1956</v>
      </c>
      <c r="E981" t="s">
        <v>1957</v>
      </c>
      <c r="F981" s="10" t="s">
        <v>6</v>
      </c>
    </row>
    <row r="982" spans="4:6" x14ac:dyDescent="0.25">
      <c r="D982" t="s">
        <v>1958</v>
      </c>
      <c r="E982" t="s">
        <v>1959</v>
      </c>
      <c r="F982" s="10" t="s">
        <v>6</v>
      </c>
    </row>
    <row r="983" spans="4:6" x14ac:dyDescent="0.25">
      <c r="D983" t="s">
        <v>1960</v>
      </c>
      <c r="E983" t="s">
        <v>1961</v>
      </c>
      <c r="F983" s="10" t="s">
        <v>6</v>
      </c>
    </row>
    <row r="984" spans="4:6" x14ac:dyDescent="0.25">
      <c r="D984" t="s">
        <v>1962</v>
      </c>
      <c r="E984" t="s">
        <v>1963</v>
      </c>
      <c r="F984" s="10" t="s">
        <v>6</v>
      </c>
    </row>
    <row r="985" spans="4:6" x14ac:dyDescent="0.25">
      <c r="D985" t="s">
        <v>1964</v>
      </c>
      <c r="E985" t="s">
        <v>1965</v>
      </c>
      <c r="F985" s="10" t="s">
        <v>6</v>
      </c>
    </row>
    <row r="986" spans="4:6" x14ac:dyDescent="0.25">
      <c r="D986" t="s">
        <v>1966</v>
      </c>
      <c r="E986" t="s">
        <v>1967</v>
      </c>
      <c r="F986" s="10" t="s">
        <v>6</v>
      </c>
    </row>
    <row r="987" spans="4:6" x14ac:dyDescent="0.25">
      <c r="D987" t="s">
        <v>1968</v>
      </c>
      <c r="E987" t="s">
        <v>1969</v>
      </c>
      <c r="F987" s="10" t="s">
        <v>6</v>
      </c>
    </row>
    <row r="988" spans="4:6" x14ac:dyDescent="0.25">
      <c r="D988" t="s">
        <v>1970</v>
      </c>
      <c r="E988" t="s">
        <v>1971</v>
      </c>
      <c r="F988" s="10" t="s">
        <v>6</v>
      </c>
    </row>
    <row r="989" spans="4:6" x14ac:dyDescent="0.25">
      <c r="D989" t="s">
        <v>1972</v>
      </c>
      <c r="E989" t="s">
        <v>1973</v>
      </c>
      <c r="F989" s="10" t="s">
        <v>6</v>
      </c>
    </row>
    <row r="990" spans="4:6" x14ac:dyDescent="0.25">
      <c r="D990" t="s">
        <v>1974</v>
      </c>
      <c r="E990" t="s">
        <v>1975</v>
      </c>
      <c r="F990" s="10" t="s">
        <v>6</v>
      </c>
    </row>
    <row r="991" spans="4:6" x14ac:dyDescent="0.25">
      <c r="D991" t="s">
        <v>1976</v>
      </c>
      <c r="E991" t="s">
        <v>1977</v>
      </c>
      <c r="F991" s="10" t="s">
        <v>6</v>
      </c>
    </row>
    <row r="992" spans="4:6" x14ac:dyDescent="0.25">
      <c r="D992" t="s">
        <v>1978</v>
      </c>
      <c r="E992" t="s">
        <v>1979</v>
      </c>
      <c r="F992" s="10" t="s">
        <v>6</v>
      </c>
    </row>
    <row r="993" spans="4:6" x14ac:dyDescent="0.25">
      <c r="D993" t="s">
        <v>1980</v>
      </c>
      <c r="E993" t="s">
        <v>1981</v>
      </c>
      <c r="F993" s="10" t="s">
        <v>6</v>
      </c>
    </row>
    <row r="994" spans="4:6" x14ac:dyDescent="0.25">
      <c r="D994" t="s">
        <v>1982</v>
      </c>
      <c r="E994" t="s">
        <v>1983</v>
      </c>
      <c r="F994" s="10" t="s">
        <v>6</v>
      </c>
    </row>
    <row r="995" spans="4:6" x14ac:dyDescent="0.25">
      <c r="D995" t="s">
        <v>1984</v>
      </c>
      <c r="E995" t="s">
        <v>1985</v>
      </c>
      <c r="F995" s="10" t="s">
        <v>6</v>
      </c>
    </row>
    <row r="996" spans="4:6" x14ac:dyDescent="0.25">
      <c r="D996" t="s">
        <v>1986</v>
      </c>
      <c r="E996" t="s">
        <v>1987</v>
      </c>
      <c r="F996" s="10" t="s">
        <v>6</v>
      </c>
    </row>
    <row r="997" spans="4:6" x14ac:dyDescent="0.25">
      <c r="D997" t="s">
        <v>1988</v>
      </c>
      <c r="E997" t="s">
        <v>1989</v>
      </c>
      <c r="F997" s="10" t="s">
        <v>6</v>
      </c>
    </row>
    <row r="998" spans="4:6" x14ac:dyDescent="0.25">
      <c r="D998" t="s">
        <v>1990</v>
      </c>
      <c r="E998" t="s">
        <v>1991</v>
      </c>
      <c r="F998" s="10" t="s">
        <v>6</v>
      </c>
    </row>
    <row r="999" spans="4:6" x14ac:dyDescent="0.25">
      <c r="D999" t="s">
        <v>1992</v>
      </c>
      <c r="E999" t="s">
        <v>1993</v>
      </c>
      <c r="F999" s="10" t="s">
        <v>6</v>
      </c>
    </row>
    <row r="1000" spans="4:6" x14ac:dyDescent="0.25">
      <c r="D1000" t="s">
        <v>1994</v>
      </c>
      <c r="E1000" t="s">
        <v>1995</v>
      </c>
      <c r="F1000" s="10" t="s">
        <v>6</v>
      </c>
    </row>
    <row r="1001" spans="4:6" x14ac:dyDescent="0.25">
      <c r="D1001" t="s">
        <v>1996</v>
      </c>
      <c r="E1001" t="s">
        <v>1997</v>
      </c>
      <c r="F1001" s="10" t="s">
        <v>6</v>
      </c>
    </row>
    <row r="1002" spans="4:6" x14ac:dyDescent="0.25">
      <c r="D1002" t="s">
        <v>1998</v>
      </c>
      <c r="E1002" t="s">
        <v>1999</v>
      </c>
      <c r="F1002" s="10" t="s">
        <v>6</v>
      </c>
    </row>
    <row r="1003" spans="4:6" x14ac:dyDescent="0.25">
      <c r="D1003" t="s">
        <v>2000</v>
      </c>
      <c r="E1003" t="s">
        <v>2001</v>
      </c>
      <c r="F1003" s="10" t="s">
        <v>6</v>
      </c>
    </row>
    <row r="1004" spans="4:6" x14ac:dyDescent="0.25">
      <c r="D1004" t="s">
        <v>2002</v>
      </c>
      <c r="E1004" t="s">
        <v>2003</v>
      </c>
      <c r="F1004" s="10" t="s">
        <v>6</v>
      </c>
    </row>
    <row r="1005" spans="4:6" x14ac:dyDescent="0.25">
      <c r="D1005" t="s">
        <v>2004</v>
      </c>
      <c r="E1005" t="s">
        <v>2005</v>
      </c>
      <c r="F1005" s="10" t="s">
        <v>6</v>
      </c>
    </row>
    <row r="1006" spans="4:6" x14ac:dyDescent="0.25">
      <c r="D1006" t="s">
        <v>2006</v>
      </c>
      <c r="E1006" t="s">
        <v>2007</v>
      </c>
      <c r="F1006" s="10" t="s">
        <v>6</v>
      </c>
    </row>
    <row r="1007" spans="4:6" x14ac:dyDescent="0.25">
      <c r="D1007" t="s">
        <v>2008</v>
      </c>
      <c r="E1007" t="s">
        <v>2009</v>
      </c>
      <c r="F1007" s="10" t="s">
        <v>6</v>
      </c>
    </row>
    <row r="1008" spans="4:6" x14ac:dyDescent="0.25">
      <c r="D1008" t="s">
        <v>2010</v>
      </c>
      <c r="E1008" t="s">
        <v>2011</v>
      </c>
      <c r="F1008" s="10" t="s">
        <v>6</v>
      </c>
    </row>
    <row r="1009" spans="4:6" x14ac:dyDescent="0.25">
      <c r="D1009" t="s">
        <v>2012</v>
      </c>
      <c r="E1009" t="s">
        <v>2013</v>
      </c>
      <c r="F1009" s="10" t="s">
        <v>6</v>
      </c>
    </row>
    <row r="1010" spans="4:6" x14ac:dyDescent="0.25">
      <c r="D1010" t="s">
        <v>2014</v>
      </c>
      <c r="E1010" t="s">
        <v>2015</v>
      </c>
      <c r="F1010" s="10" t="s">
        <v>6</v>
      </c>
    </row>
    <row r="1011" spans="4:6" x14ac:dyDescent="0.25">
      <c r="D1011" t="s">
        <v>2016</v>
      </c>
      <c r="E1011" t="s">
        <v>2017</v>
      </c>
      <c r="F1011" s="10" t="s">
        <v>6</v>
      </c>
    </row>
    <row r="1012" spans="4:6" x14ac:dyDescent="0.25">
      <c r="D1012" t="s">
        <v>2018</v>
      </c>
      <c r="E1012" t="s">
        <v>2019</v>
      </c>
      <c r="F1012" s="10" t="s">
        <v>6</v>
      </c>
    </row>
    <row r="1013" spans="4:6" x14ac:dyDescent="0.25">
      <c r="D1013" t="s">
        <v>2020</v>
      </c>
      <c r="E1013" t="s">
        <v>2021</v>
      </c>
      <c r="F1013" s="10" t="s">
        <v>6</v>
      </c>
    </row>
    <row r="1014" spans="4:6" x14ac:dyDescent="0.25">
      <c r="D1014" t="s">
        <v>2022</v>
      </c>
      <c r="E1014" t="s">
        <v>2023</v>
      </c>
      <c r="F1014" s="10" t="s">
        <v>6</v>
      </c>
    </row>
    <row r="1015" spans="4:6" x14ac:dyDescent="0.25">
      <c r="D1015" t="s">
        <v>2024</v>
      </c>
      <c r="E1015" t="s">
        <v>2025</v>
      </c>
      <c r="F1015" s="10" t="s">
        <v>6</v>
      </c>
    </row>
    <row r="1016" spans="4:6" x14ac:dyDescent="0.25">
      <c r="D1016" t="s">
        <v>2026</v>
      </c>
      <c r="E1016" t="s">
        <v>2027</v>
      </c>
      <c r="F1016" s="10" t="s">
        <v>6</v>
      </c>
    </row>
    <row r="1017" spans="4:6" x14ac:dyDescent="0.25">
      <c r="D1017" t="s">
        <v>2028</v>
      </c>
      <c r="E1017" t="s">
        <v>2029</v>
      </c>
      <c r="F1017" s="10" t="s">
        <v>6</v>
      </c>
    </row>
    <row r="1018" spans="4:6" x14ac:dyDescent="0.25">
      <c r="D1018" t="s">
        <v>2030</v>
      </c>
      <c r="E1018" t="s">
        <v>2031</v>
      </c>
      <c r="F1018" s="10" t="s">
        <v>6</v>
      </c>
    </row>
    <row r="1019" spans="4:6" x14ac:dyDescent="0.25">
      <c r="D1019" t="s">
        <v>2032</v>
      </c>
      <c r="E1019" t="s">
        <v>2033</v>
      </c>
      <c r="F1019" s="10" t="s">
        <v>6</v>
      </c>
    </row>
    <row r="1020" spans="4:6" x14ac:dyDescent="0.25">
      <c r="D1020" t="s">
        <v>2034</v>
      </c>
      <c r="E1020" t="s">
        <v>2035</v>
      </c>
      <c r="F1020" s="10" t="s">
        <v>6</v>
      </c>
    </row>
    <row r="1021" spans="4:6" x14ac:dyDescent="0.25">
      <c r="D1021" t="s">
        <v>2036</v>
      </c>
      <c r="E1021" t="s">
        <v>2037</v>
      </c>
      <c r="F1021" s="10" t="s">
        <v>6</v>
      </c>
    </row>
    <row r="1022" spans="4:6" x14ac:dyDescent="0.25">
      <c r="D1022" t="s">
        <v>2038</v>
      </c>
      <c r="E1022" t="s">
        <v>2039</v>
      </c>
      <c r="F1022" s="10" t="s">
        <v>6</v>
      </c>
    </row>
    <row r="1023" spans="4:6" x14ac:dyDescent="0.25">
      <c r="D1023" t="s">
        <v>2040</v>
      </c>
      <c r="E1023" t="s">
        <v>2041</v>
      </c>
      <c r="F1023" s="10" t="s">
        <v>6</v>
      </c>
    </row>
    <row r="1024" spans="4:6" x14ac:dyDescent="0.25">
      <c r="D1024" t="s">
        <v>2042</v>
      </c>
      <c r="E1024" t="s">
        <v>2043</v>
      </c>
      <c r="F1024" s="10" t="s">
        <v>6</v>
      </c>
    </row>
    <row r="1025" spans="4:6" x14ac:dyDescent="0.25">
      <c r="D1025" t="s">
        <v>2044</v>
      </c>
      <c r="E1025" t="s">
        <v>2045</v>
      </c>
      <c r="F1025" s="10" t="s">
        <v>6</v>
      </c>
    </row>
    <row r="1026" spans="4:6" x14ac:dyDescent="0.25">
      <c r="D1026" t="s">
        <v>2046</v>
      </c>
      <c r="E1026" t="s">
        <v>2047</v>
      </c>
      <c r="F1026" s="10" t="s">
        <v>6</v>
      </c>
    </row>
    <row r="1027" spans="4:6" x14ac:dyDescent="0.25">
      <c r="D1027" t="s">
        <v>2048</v>
      </c>
      <c r="E1027" t="s">
        <v>2049</v>
      </c>
      <c r="F1027" s="10" t="s">
        <v>6</v>
      </c>
    </row>
    <row r="1028" spans="4:6" x14ac:dyDescent="0.25">
      <c r="D1028" t="s">
        <v>2050</v>
      </c>
      <c r="E1028" t="s">
        <v>2051</v>
      </c>
      <c r="F1028" s="10" t="s">
        <v>6</v>
      </c>
    </row>
    <row r="1029" spans="4:6" x14ac:dyDescent="0.25">
      <c r="D1029" t="s">
        <v>2052</v>
      </c>
      <c r="E1029" t="s">
        <v>2053</v>
      </c>
      <c r="F1029" s="10" t="s">
        <v>6</v>
      </c>
    </row>
    <row r="1030" spans="4:6" x14ac:dyDescent="0.25">
      <c r="D1030" t="s">
        <v>2054</v>
      </c>
      <c r="E1030" t="s">
        <v>2055</v>
      </c>
      <c r="F1030" s="10" t="s">
        <v>6</v>
      </c>
    </row>
    <row r="1031" spans="4:6" x14ac:dyDescent="0.25">
      <c r="D1031" t="s">
        <v>2056</v>
      </c>
      <c r="E1031" t="s">
        <v>2057</v>
      </c>
      <c r="F1031" s="10" t="s">
        <v>6</v>
      </c>
    </row>
    <row r="1032" spans="4:6" x14ac:dyDescent="0.25">
      <c r="D1032" t="s">
        <v>2058</v>
      </c>
      <c r="E1032" t="s">
        <v>2059</v>
      </c>
      <c r="F1032" s="10" t="s">
        <v>6</v>
      </c>
    </row>
    <row r="1033" spans="4:6" x14ac:dyDescent="0.25">
      <c r="D1033" t="s">
        <v>2060</v>
      </c>
      <c r="E1033" t="s">
        <v>2061</v>
      </c>
      <c r="F1033" s="10" t="s">
        <v>6</v>
      </c>
    </row>
    <row r="1034" spans="4:6" x14ac:dyDescent="0.25">
      <c r="D1034" t="s">
        <v>2062</v>
      </c>
      <c r="E1034" t="s">
        <v>2063</v>
      </c>
      <c r="F1034" s="10" t="s">
        <v>6</v>
      </c>
    </row>
    <row r="1035" spans="4:6" x14ac:dyDescent="0.25">
      <c r="D1035" t="s">
        <v>2064</v>
      </c>
      <c r="E1035" t="s">
        <v>2065</v>
      </c>
      <c r="F1035" s="10" t="s">
        <v>6</v>
      </c>
    </row>
    <row r="1036" spans="4:6" x14ac:dyDescent="0.25">
      <c r="D1036" t="s">
        <v>2066</v>
      </c>
      <c r="E1036" t="s">
        <v>2067</v>
      </c>
      <c r="F1036" s="10" t="s">
        <v>6</v>
      </c>
    </row>
    <row r="1037" spans="4:6" x14ac:dyDescent="0.25">
      <c r="D1037" t="s">
        <v>2068</v>
      </c>
      <c r="E1037" t="s">
        <v>2069</v>
      </c>
      <c r="F1037" s="10" t="s">
        <v>6</v>
      </c>
    </row>
    <row r="1038" spans="4:6" x14ac:dyDescent="0.25">
      <c r="D1038" t="s">
        <v>2070</v>
      </c>
      <c r="E1038" t="s">
        <v>2071</v>
      </c>
      <c r="F1038" s="10" t="s">
        <v>6</v>
      </c>
    </row>
    <row r="1039" spans="4:6" x14ac:dyDescent="0.25">
      <c r="D1039" t="s">
        <v>2072</v>
      </c>
      <c r="E1039" t="s">
        <v>2073</v>
      </c>
      <c r="F1039" s="10" t="s">
        <v>6</v>
      </c>
    </row>
    <row r="1040" spans="4:6" x14ac:dyDescent="0.25">
      <c r="D1040" t="s">
        <v>2074</v>
      </c>
      <c r="E1040" t="s">
        <v>2075</v>
      </c>
      <c r="F1040" s="10" t="s">
        <v>6</v>
      </c>
    </row>
    <row r="1041" spans="4:6" x14ac:dyDescent="0.25">
      <c r="D1041" t="s">
        <v>2076</v>
      </c>
      <c r="E1041" t="s">
        <v>2077</v>
      </c>
      <c r="F1041" s="10" t="s">
        <v>6</v>
      </c>
    </row>
    <row r="1042" spans="4:6" x14ac:dyDescent="0.25">
      <c r="D1042" t="s">
        <v>2078</v>
      </c>
      <c r="E1042" t="s">
        <v>2079</v>
      </c>
      <c r="F1042" s="10" t="s">
        <v>6</v>
      </c>
    </row>
    <row r="1043" spans="4:6" x14ac:dyDescent="0.25">
      <c r="D1043" t="s">
        <v>2080</v>
      </c>
      <c r="E1043" t="s">
        <v>2081</v>
      </c>
      <c r="F1043" s="10" t="s">
        <v>6</v>
      </c>
    </row>
    <row r="1044" spans="4:6" x14ac:dyDescent="0.25">
      <c r="D1044" t="s">
        <v>2082</v>
      </c>
      <c r="E1044" t="s">
        <v>2083</v>
      </c>
      <c r="F1044" s="10" t="s">
        <v>6</v>
      </c>
    </row>
    <row r="1045" spans="4:6" x14ac:dyDescent="0.25">
      <c r="D1045" t="s">
        <v>2084</v>
      </c>
      <c r="E1045" t="s">
        <v>2085</v>
      </c>
      <c r="F1045" s="10" t="s">
        <v>6</v>
      </c>
    </row>
    <row r="1046" spans="4:6" x14ac:dyDescent="0.25">
      <c r="D1046" t="s">
        <v>2086</v>
      </c>
      <c r="E1046" t="s">
        <v>2087</v>
      </c>
      <c r="F1046" s="10" t="s">
        <v>6</v>
      </c>
    </row>
    <row r="1047" spans="4:6" x14ac:dyDescent="0.25">
      <c r="D1047" t="s">
        <v>2088</v>
      </c>
      <c r="E1047" t="s">
        <v>2089</v>
      </c>
      <c r="F1047" s="10" t="s">
        <v>6</v>
      </c>
    </row>
    <row r="1048" spans="4:6" x14ac:dyDescent="0.25">
      <c r="D1048" t="s">
        <v>2090</v>
      </c>
      <c r="E1048" t="s">
        <v>2091</v>
      </c>
      <c r="F1048" s="10" t="s">
        <v>6</v>
      </c>
    </row>
    <row r="1049" spans="4:6" x14ac:dyDescent="0.25">
      <c r="D1049" t="s">
        <v>2092</v>
      </c>
      <c r="E1049" t="s">
        <v>2093</v>
      </c>
      <c r="F1049" s="10" t="s">
        <v>6</v>
      </c>
    </row>
    <row r="1050" spans="4:6" x14ac:dyDescent="0.25">
      <c r="D1050" t="s">
        <v>2094</v>
      </c>
      <c r="E1050" t="s">
        <v>2095</v>
      </c>
      <c r="F1050" s="10" t="s">
        <v>6</v>
      </c>
    </row>
    <row r="1051" spans="4:6" x14ac:dyDescent="0.25">
      <c r="D1051" t="s">
        <v>2096</v>
      </c>
      <c r="E1051" t="s">
        <v>2097</v>
      </c>
      <c r="F1051" s="10" t="s">
        <v>6</v>
      </c>
    </row>
    <row r="1052" spans="4:6" x14ac:dyDescent="0.25">
      <c r="D1052" t="s">
        <v>2098</v>
      </c>
      <c r="E1052" t="s">
        <v>2099</v>
      </c>
      <c r="F1052" s="10" t="s">
        <v>6</v>
      </c>
    </row>
    <row r="1053" spans="4:6" x14ac:dyDescent="0.25">
      <c r="D1053" t="s">
        <v>2100</v>
      </c>
      <c r="E1053" t="s">
        <v>2101</v>
      </c>
      <c r="F1053" s="10" t="s">
        <v>6</v>
      </c>
    </row>
    <row r="1054" spans="4:6" x14ac:dyDescent="0.25">
      <c r="D1054" t="s">
        <v>2102</v>
      </c>
      <c r="E1054" t="s">
        <v>2103</v>
      </c>
      <c r="F1054" s="10" t="s">
        <v>6</v>
      </c>
    </row>
    <row r="1055" spans="4:6" x14ac:dyDescent="0.25">
      <c r="D1055" t="s">
        <v>2104</v>
      </c>
      <c r="E1055" t="s">
        <v>2105</v>
      </c>
      <c r="F1055" s="10" t="s">
        <v>6</v>
      </c>
    </row>
    <row r="1056" spans="4:6" x14ac:dyDescent="0.25">
      <c r="D1056" t="s">
        <v>2106</v>
      </c>
      <c r="E1056" t="s">
        <v>2107</v>
      </c>
      <c r="F1056" s="10" t="s">
        <v>6</v>
      </c>
    </row>
    <row r="1057" spans="4:6" x14ac:dyDescent="0.25">
      <c r="D1057" t="s">
        <v>2108</v>
      </c>
      <c r="E1057" t="s">
        <v>2109</v>
      </c>
      <c r="F1057" s="10" t="s">
        <v>6</v>
      </c>
    </row>
    <row r="1058" spans="4:6" x14ac:dyDescent="0.25">
      <c r="D1058" t="s">
        <v>2110</v>
      </c>
      <c r="E1058" t="s">
        <v>2111</v>
      </c>
      <c r="F1058" s="10" t="s">
        <v>6</v>
      </c>
    </row>
    <row r="1059" spans="4:6" x14ac:dyDescent="0.25">
      <c r="D1059" t="s">
        <v>2112</v>
      </c>
      <c r="E1059" t="s">
        <v>2113</v>
      </c>
      <c r="F1059" s="10" t="s">
        <v>6</v>
      </c>
    </row>
    <row r="1060" spans="4:6" x14ac:dyDescent="0.25">
      <c r="D1060" t="s">
        <v>2114</v>
      </c>
      <c r="E1060" t="s">
        <v>2115</v>
      </c>
      <c r="F1060" s="10" t="s">
        <v>6</v>
      </c>
    </row>
    <row r="1061" spans="4:6" x14ac:dyDescent="0.25">
      <c r="D1061" t="s">
        <v>2116</v>
      </c>
      <c r="E1061" t="s">
        <v>2117</v>
      </c>
      <c r="F1061" s="10" t="s">
        <v>6</v>
      </c>
    </row>
    <row r="1062" spans="4:6" x14ac:dyDescent="0.25">
      <c r="D1062" t="s">
        <v>2118</v>
      </c>
      <c r="E1062" t="s">
        <v>2119</v>
      </c>
      <c r="F1062" s="10" t="s">
        <v>6</v>
      </c>
    </row>
    <row r="1063" spans="4:6" x14ac:dyDescent="0.25">
      <c r="D1063" t="s">
        <v>2120</v>
      </c>
      <c r="E1063" t="s">
        <v>2121</v>
      </c>
      <c r="F1063" s="10" t="s">
        <v>6</v>
      </c>
    </row>
    <row r="1064" spans="4:6" x14ac:dyDescent="0.25">
      <c r="D1064" t="s">
        <v>2122</v>
      </c>
      <c r="E1064" t="s">
        <v>2123</v>
      </c>
      <c r="F1064" s="10" t="s">
        <v>6</v>
      </c>
    </row>
    <row r="1065" spans="4:6" x14ac:dyDescent="0.25">
      <c r="D1065" t="s">
        <v>2124</v>
      </c>
      <c r="E1065" t="s">
        <v>2125</v>
      </c>
      <c r="F1065" s="10" t="s">
        <v>6</v>
      </c>
    </row>
    <row r="1066" spans="4:6" x14ac:dyDescent="0.25">
      <c r="D1066" t="s">
        <v>2126</v>
      </c>
      <c r="E1066" t="s">
        <v>2127</v>
      </c>
      <c r="F1066" s="10" t="s">
        <v>6</v>
      </c>
    </row>
    <row r="1067" spans="4:6" x14ac:dyDescent="0.25">
      <c r="D1067" t="s">
        <v>2128</v>
      </c>
      <c r="E1067" t="s">
        <v>2129</v>
      </c>
      <c r="F1067" s="10" t="s">
        <v>6</v>
      </c>
    </row>
    <row r="1068" spans="4:6" x14ac:dyDescent="0.25">
      <c r="D1068" t="s">
        <v>2130</v>
      </c>
      <c r="E1068" t="s">
        <v>2131</v>
      </c>
      <c r="F1068" s="10" t="s">
        <v>6</v>
      </c>
    </row>
    <row r="1069" spans="4:6" x14ac:dyDescent="0.25">
      <c r="D1069" t="s">
        <v>2132</v>
      </c>
      <c r="E1069" t="s">
        <v>2133</v>
      </c>
      <c r="F1069" s="10" t="s">
        <v>6</v>
      </c>
    </row>
    <row r="1070" spans="4:6" x14ac:dyDescent="0.25">
      <c r="D1070" t="s">
        <v>2134</v>
      </c>
      <c r="E1070" t="s">
        <v>2135</v>
      </c>
      <c r="F1070" s="10" t="s">
        <v>6</v>
      </c>
    </row>
    <row r="1071" spans="4:6" x14ac:dyDescent="0.25">
      <c r="D1071" t="s">
        <v>2136</v>
      </c>
      <c r="E1071" t="s">
        <v>2137</v>
      </c>
      <c r="F1071" s="10" t="s">
        <v>6</v>
      </c>
    </row>
    <row r="1072" spans="4:6" x14ac:dyDescent="0.25">
      <c r="D1072" t="s">
        <v>2138</v>
      </c>
      <c r="E1072" t="s">
        <v>2139</v>
      </c>
      <c r="F1072" s="10" t="s">
        <v>6</v>
      </c>
    </row>
    <row r="1073" spans="4:6" x14ac:dyDescent="0.25">
      <c r="D1073" t="s">
        <v>2140</v>
      </c>
      <c r="E1073" t="s">
        <v>2141</v>
      </c>
      <c r="F1073" s="10" t="s">
        <v>6</v>
      </c>
    </row>
    <row r="1074" spans="4:6" x14ac:dyDescent="0.25">
      <c r="D1074" t="s">
        <v>2142</v>
      </c>
      <c r="E1074" t="s">
        <v>2143</v>
      </c>
      <c r="F1074" s="10" t="s">
        <v>6</v>
      </c>
    </row>
    <row r="1075" spans="4:6" x14ac:dyDescent="0.25">
      <c r="D1075" t="s">
        <v>2144</v>
      </c>
      <c r="E1075" t="s">
        <v>2145</v>
      </c>
      <c r="F1075" s="10" t="s">
        <v>6</v>
      </c>
    </row>
    <row r="1076" spans="4:6" x14ac:dyDescent="0.25">
      <c r="D1076" t="s">
        <v>2146</v>
      </c>
      <c r="E1076" t="s">
        <v>2147</v>
      </c>
      <c r="F1076" s="10" t="s">
        <v>6</v>
      </c>
    </row>
    <row r="1077" spans="4:6" x14ac:dyDescent="0.25">
      <c r="D1077" t="s">
        <v>2148</v>
      </c>
      <c r="E1077" t="s">
        <v>2149</v>
      </c>
      <c r="F1077" s="10" t="s">
        <v>6</v>
      </c>
    </row>
    <row r="1078" spans="4:6" x14ac:dyDescent="0.25">
      <c r="D1078" t="s">
        <v>2150</v>
      </c>
      <c r="E1078" t="s">
        <v>2151</v>
      </c>
      <c r="F1078" s="10" t="s">
        <v>6</v>
      </c>
    </row>
    <row r="1079" spans="4:6" x14ac:dyDescent="0.25">
      <c r="D1079" t="s">
        <v>2152</v>
      </c>
      <c r="E1079" t="s">
        <v>2153</v>
      </c>
      <c r="F1079" s="10" t="s">
        <v>6</v>
      </c>
    </row>
    <row r="1080" spans="4:6" x14ac:dyDescent="0.25">
      <c r="D1080" t="s">
        <v>2154</v>
      </c>
      <c r="E1080" t="s">
        <v>2155</v>
      </c>
      <c r="F1080" s="10" t="s">
        <v>6</v>
      </c>
    </row>
    <row r="1081" spans="4:6" x14ac:dyDescent="0.25">
      <c r="D1081" t="s">
        <v>2156</v>
      </c>
      <c r="E1081" t="s">
        <v>2157</v>
      </c>
      <c r="F1081" s="10" t="s">
        <v>6</v>
      </c>
    </row>
    <row r="1082" spans="4:6" x14ac:dyDescent="0.25">
      <c r="D1082" t="s">
        <v>2158</v>
      </c>
      <c r="E1082" t="s">
        <v>2159</v>
      </c>
      <c r="F1082" s="10" t="s">
        <v>6</v>
      </c>
    </row>
    <row r="1083" spans="4:6" x14ac:dyDescent="0.25">
      <c r="D1083" t="s">
        <v>2160</v>
      </c>
      <c r="E1083" t="s">
        <v>2161</v>
      </c>
      <c r="F1083" s="10" t="s">
        <v>6</v>
      </c>
    </row>
    <row r="1084" spans="4:6" x14ac:dyDescent="0.25">
      <c r="D1084" t="s">
        <v>2162</v>
      </c>
      <c r="E1084" t="s">
        <v>2163</v>
      </c>
      <c r="F1084" s="10" t="s">
        <v>6</v>
      </c>
    </row>
    <row r="1085" spans="4:6" x14ac:dyDescent="0.25">
      <c r="D1085" t="s">
        <v>2164</v>
      </c>
      <c r="E1085" t="s">
        <v>2165</v>
      </c>
      <c r="F1085" s="10" t="s">
        <v>6</v>
      </c>
    </row>
    <row r="1086" spans="4:6" x14ac:dyDescent="0.25">
      <c r="D1086" t="s">
        <v>2166</v>
      </c>
      <c r="E1086" t="s">
        <v>2167</v>
      </c>
      <c r="F1086" s="10" t="s">
        <v>6</v>
      </c>
    </row>
    <row r="1087" spans="4:6" x14ac:dyDescent="0.25">
      <c r="D1087" t="s">
        <v>2168</v>
      </c>
      <c r="E1087" t="s">
        <v>2169</v>
      </c>
      <c r="F1087" s="10" t="s">
        <v>6</v>
      </c>
    </row>
    <row r="1088" spans="4:6" x14ac:dyDescent="0.25">
      <c r="D1088" t="s">
        <v>2170</v>
      </c>
      <c r="E1088" t="s">
        <v>2171</v>
      </c>
      <c r="F1088" s="10" t="s">
        <v>6</v>
      </c>
    </row>
    <row r="1089" spans="4:6" x14ac:dyDescent="0.25">
      <c r="D1089" t="s">
        <v>2172</v>
      </c>
      <c r="E1089" t="s">
        <v>2173</v>
      </c>
      <c r="F1089" s="10" t="s">
        <v>6</v>
      </c>
    </row>
    <row r="1090" spans="4:6" x14ac:dyDescent="0.25">
      <c r="D1090" t="s">
        <v>2174</v>
      </c>
      <c r="E1090" t="s">
        <v>2175</v>
      </c>
      <c r="F1090" s="10" t="s">
        <v>6</v>
      </c>
    </row>
    <row r="1091" spans="4:6" x14ac:dyDescent="0.25">
      <c r="D1091" t="s">
        <v>2176</v>
      </c>
      <c r="E1091" t="s">
        <v>2177</v>
      </c>
      <c r="F1091" s="10" t="s">
        <v>6</v>
      </c>
    </row>
    <row r="1092" spans="4:6" x14ac:dyDescent="0.25">
      <c r="D1092" t="s">
        <v>2178</v>
      </c>
      <c r="E1092" t="s">
        <v>2179</v>
      </c>
      <c r="F1092" s="10" t="s">
        <v>6</v>
      </c>
    </row>
    <row r="1093" spans="4:6" x14ac:dyDescent="0.25">
      <c r="D1093" t="s">
        <v>2180</v>
      </c>
      <c r="E1093" t="s">
        <v>2181</v>
      </c>
      <c r="F1093" s="10" t="s">
        <v>6</v>
      </c>
    </row>
    <row r="1094" spans="4:6" x14ac:dyDescent="0.25">
      <c r="D1094" t="s">
        <v>2182</v>
      </c>
      <c r="E1094" t="s">
        <v>2183</v>
      </c>
      <c r="F1094" s="10" t="s">
        <v>6</v>
      </c>
    </row>
    <row r="1095" spans="4:6" x14ac:dyDescent="0.25">
      <c r="D1095" t="s">
        <v>2184</v>
      </c>
      <c r="E1095" t="s">
        <v>2185</v>
      </c>
      <c r="F1095" s="10" t="s">
        <v>6</v>
      </c>
    </row>
    <row r="1096" spans="4:6" x14ac:dyDescent="0.25">
      <c r="D1096" t="s">
        <v>2186</v>
      </c>
      <c r="E1096" t="s">
        <v>2187</v>
      </c>
      <c r="F1096" s="10" t="s">
        <v>6</v>
      </c>
    </row>
    <row r="1097" spans="4:6" x14ac:dyDescent="0.25">
      <c r="D1097" t="s">
        <v>2188</v>
      </c>
      <c r="E1097" t="s">
        <v>2189</v>
      </c>
      <c r="F1097" s="10" t="s">
        <v>6</v>
      </c>
    </row>
    <row r="1098" spans="4:6" x14ac:dyDescent="0.25">
      <c r="D1098" t="s">
        <v>2190</v>
      </c>
      <c r="E1098" t="s">
        <v>2191</v>
      </c>
      <c r="F1098" s="10" t="s">
        <v>6</v>
      </c>
    </row>
    <row r="1099" spans="4:6" x14ac:dyDescent="0.25">
      <c r="D1099" t="s">
        <v>2192</v>
      </c>
      <c r="E1099" t="s">
        <v>2193</v>
      </c>
      <c r="F1099" s="10" t="s">
        <v>6</v>
      </c>
    </row>
    <row r="1100" spans="4:6" x14ac:dyDescent="0.25">
      <c r="D1100" t="s">
        <v>2194</v>
      </c>
      <c r="E1100" t="s">
        <v>2195</v>
      </c>
      <c r="F1100" s="10" t="s">
        <v>6</v>
      </c>
    </row>
    <row r="1101" spans="4:6" x14ac:dyDescent="0.25">
      <c r="D1101" t="s">
        <v>2196</v>
      </c>
      <c r="E1101" t="s">
        <v>2197</v>
      </c>
      <c r="F1101" s="10" t="s">
        <v>6</v>
      </c>
    </row>
    <row r="1102" spans="4:6" x14ac:dyDescent="0.25">
      <c r="D1102" t="s">
        <v>2198</v>
      </c>
      <c r="E1102" t="s">
        <v>2199</v>
      </c>
      <c r="F1102" s="10" t="s">
        <v>6</v>
      </c>
    </row>
    <row r="1103" spans="4:6" x14ac:dyDescent="0.25">
      <c r="D1103" t="s">
        <v>2200</v>
      </c>
      <c r="E1103" t="s">
        <v>2201</v>
      </c>
      <c r="F1103" s="10" t="s">
        <v>6</v>
      </c>
    </row>
    <row r="1104" spans="4:6" x14ac:dyDescent="0.25">
      <c r="D1104" t="s">
        <v>2202</v>
      </c>
      <c r="E1104" t="s">
        <v>2203</v>
      </c>
      <c r="F1104" s="10" t="s">
        <v>6</v>
      </c>
    </row>
    <row r="1105" spans="4:6" x14ac:dyDescent="0.25">
      <c r="D1105" t="s">
        <v>2204</v>
      </c>
      <c r="E1105" t="s">
        <v>2205</v>
      </c>
      <c r="F1105" s="10" t="s">
        <v>6</v>
      </c>
    </row>
    <row r="1106" spans="4:6" x14ac:dyDescent="0.25">
      <c r="D1106" t="s">
        <v>2206</v>
      </c>
      <c r="E1106" t="s">
        <v>2207</v>
      </c>
      <c r="F1106" s="10" t="s">
        <v>6</v>
      </c>
    </row>
    <row r="1107" spans="4:6" x14ac:dyDescent="0.25">
      <c r="D1107" t="s">
        <v>2208</v>
      </c>
      <c r="E1107" t="s">
        <v>2209</v>
      </c>
      <c r="F1107" s="10" t="s">
        <v>6</v>
      </c>
    </row>
    <row r="1108" spans="4:6" x14ac:dyDescent="0.25">
      <c r="D1108" t="s">
        <v>2210</v>
      </c>
      <c r="E1108" t="s">
        <v>2211</v>
      </c>
      <c r="F1108" s="10" t="s">
        <v>6</v>
      </c>
    </row>
    <row r="1109" spans="4:6" x14ac:dyDescent="0.25">
      <c r="D1109" t="s">
        <v>2212</v>
      </c>
      <c r="E1109" t="s">
        <v>2213</v>
      </c>
      <c r="F1109" s="10" t="s">
        <v>6</v>
      </c>
    </row>
    <row r="1110" spans="4:6" x14ac:dyDescent="0.25">
      <c r="D1110" t="s">
        <v>2214</v>
      </c>
      <c r="E1110" t="s">
        <v>2215</v>
      </c>
      <c r="F1110" s="10" t="s">
        <v>6</v>
      </c>
    </row>
    <row r="1111" spans="4:6" x14ac:dyDescent="0.25">
      <c r="D1111" t="s">
        <v>2216</v>
      </c>
      <c r="E1111" t="s">
        <v>2217</v>
      </c>
      <c r="F1111" s="10" t="s">
        <v>6</v>
      </c>
    </row>
    <row r="1112" spans="4:6" x14ac:dyDescent="0.25">
      <c r="D1112" t="s">
        <v>2218</v>
      </c>
      <c r="E1112" t="s">
        <v>2219</v>
      </c>
      <c r="F1112" s="10" t="s">
        <v>6</v>
      </c>
    </row>
    <row r="1113" spans="4:6" x14ac:dyDescent="0.25">
      <c r="D1113" t="s">
        <v>2220</v>
      </c>
      <c r="E1113" t="s">
        <v>2221</v>
      </c>
      <c r="F1113" s="10" t="s">
        <v>6</v>
      </c>
    </row>
    <row r="1114" spans="4:6" x14ac:dyDescent="0.25">
      <c r="D1114" t="s">
        <v>2222</v>
      </c>
      <c r="E1114" t="s">
        <v>2223</v>
      </c>
      <c r="F1114" s="10" t="s">
        <v>6</v>
      </c>
    </row>
    <row r="1115" spans="4:6" x14ac:dyDescent="0.25">
      <c r="D1115" t="s">
        <v>2224</v>
      </c>
      <c r="E1115" t="s">
        <v>2225</v>
      </c>
      <c r="F1115" s="10" t="s">
        <v>6</v>
      </c>
    </row>
    <row r="1116" spans="4:6" x14ac:dyDescent="0.25">
      <c r="D1116" t="s">
        <v>2226</v>
      </c>
      <c r="E1116" t="s">
        <v>2227</v>
      </c>
      <c r="F1116" s="10" t="s">
        <v>6</v>
      </c>
    </row>
    <row r="1117" spans="4:6" x14ac:dyDescent="0.25">
      <c r="D1117" t="s">
        <v>2228</v>
      </c>
      <c r="E1117" t="s">
        <v>2229</v>
      </c>
      <c r="F1117" s="10" t="s">
        <v>6</v>
      </c>
    </row>
    <row r="1118" spans="4:6" x14ac:dyDescent="0.25">
      <c r="D1118" t="s">
        <v>2230</v>
      </c>
      <c r="E1118" t="s">
        <v>2231</v>
      </c>
      <c r="F1118" s="10" t="s">
        <v>6</v>
      </c>
    </row>
    <row r="1119" spans="4:6" x14ac:dyDescent="0.25">
      <c r="D1119" t="s">
        <v>2232</v>
      </c>
      <c r="E1119" t="s">
        <v>2233</v>
      </c>
      <c r="F1119" s="10" t="s">
        <v>6</v>
      </c>
    </row>
    <row r="1120" spans="4:6" x14ac:dyDescent="0.25">
      <c r="D1120" t="s">
        <v>2234</v>
      </c>
      <c r="E1120" t="s">
        <v>2235</v>
      </c>
      <c r="F1120" s="10" t="s">
        <v>6</v>
      </c>
    </row>
    <row r="1121" spans="4:6" x14ac:dyDescent="0.25">
      <c r="D1121" t="s">
        <v>2236</v>
      </c>
      <c r="E1121" t="s">
        <v>2237</v>
      </c>
      <c r="F1121" s="10" t="s">
        <v>6</v>
      </c>
    </row>
    <row r="1122" spans="4:6" x14ac:dyDescent="0.25">
      <c r="D1122" t="s">
        <v>2238</v>
      </c>
      <c r="E1122" t="s">
        <v>2239</v>
      </c>
      <c r="F1122" s="10" t="s">
        <v>6</v>
      </c>
    </row>
    <row r="1123" spans="4:6" x14ac:dyDescent="0.25">
      <c r="D1123" t="s">
        <v>2240</v>
      </c>
      <c r="E1123" t="s">
        <v>2241</v>
      </c>
      <c r="F1123" s="10" t="s">
        <v>6</v>
      </c>
    </row>
    <row r="1124" spans="4:6" x14ac:dyDescent="0.25">
      <c r="D1124" t="s">
        <v>2242</v>
      </c>
      <c r="E1124" t="s">
        <v>2243</v>
      </c>
      <c r="F1124" s="10" t="s">
        <v>6</v>
      </c>
    </row>
    <row r="1125" spans="4:6" x14ac:dyDescent="0.25">
      <c r="D1125" t="s">
        <v>2244</v>
      </c>
      <c r="E1125" t="s">
        <v>2245</v>
      </c>
      <c r="F1125" s="10" t="s">
        <v>6</v>
      </c>
    </row>
    <row r="1126" spans="4:6" x14ac:dyDescent="0.25">
      <c r="D1126" t="s">
        <v>2246</v>
      </c>
      <c r="E1126" t="s">
        <v>2247</v>
      </c>
      <c r="F1126" s="10" t="s">
        <v>6</v>
      </c>
    </row>
    <row r="1127" spans="4:6" x14ac:dyDescent="0.25">
      <c r="D1127" t="s">
        <v>2248</v>
      </c>
      <c r="E1127" t="s">
        <v>2249</v>
      </c>
      <c r="F1127" s="10" t="s">
        <v>6</v>
      </c>
    </row>
    <row r="1128" spans="4:6" x14ac:dyDescent="0.25">
      <c r="D1128" t="s">
        <v>2250</v>
      </c>
      <c r="E1128" t="s">
        <v>2251</v>
      </c>
      <c r="F1128" s="10" t="s">
        <v>6</v>
      </c>
    </row>
    <row r="1129" spans="4:6" x14ac:dyDescent="0.25">
      <c r="D1129" t="s">
        <v>2252</v>
      </c>
      <c r="E1129" t="s">
        <v>2253</v>
      </c>
      <c r="F1129" s="10" t="s">
        <v>6</v>
      </c>
    </row>
    <row r="1130" spans="4:6" x14ac:dyDescent="0.25">
      <c r="D1130" t="s">
        <v>2254</v>
      </c>
      <c r="E1130" t="s">
        <v>2255</v>
      </c>
      <c r="F1130" s="10" t="s">
        <v>6</v>
      </c>
    </row>
    <row r="1131" spans="4:6" x14ac:dyDescent="0.25">
      <c r="D1131" t="s">
        <v>2256</v>
      </c>
      <c r="E1131" t="s">
        <v>2257</v>
      </c>
      <c r="F1131" s="10" t="s">
        <v>6</v>
      </c>
    </row>
    <row r="1132" spans="4:6" x14ac:dyDescent="0.25">
      <c r="D1132" t="s">
        <v>2258</v>
      </c>
      <c r="E1132" t="s">
        <v>2259</v>
      </c>
      <c r="F1132" s="10" t="s">
        <v>6</v>
      </c>
    </row>
    <row r="1133" spans="4:6" x14ac:dyDescent="0.25">
      <c r="D1133" t="s">
        <v>2260</v>
      </c>
      <c r="E1133" t="s">
        <v>2261</v>
      </c>
      <c r="F1133" s="10" t="s">
        <v>6</v>
      </c>
    </row>
    <row r="1134" spans="4:6" x14ac:dyDescent="0.25">
      <c r="D1134" t="s">
        <v>2262</v>
      </c>
      <c r="E1134" t="s">
        <v>2263</v>
      </c>
      <c r="F1134" s="10" t="s">
        <v>6</v>
      </c>
    </row>
    <row r="1135" spans="4:6" x14ac:dyDescent="0.25">
      <c r="D1135" t="s">
        <v>2264</v>
      </c>
      <c r="E1135" t="s">
        <v>2265</v>
      </c>
      <c r="F1135" s="10" t="s">
        <v>6</v>
      </c>
    </row>
    <row r="1136" spans="4:6" x14ac:dyDescent="0.25">
      <c r="D1136" t="s">
        <v>2266</v>
      </c>
      <c r="E1136" t="s">
        <v>2267</v>
      </c>
      <c r="F1136" s="10" t="s">
        <v>6</v>
      </c>
    </row>
    <row r="1137" spans="4:6" x14ac:dyDescent="0.25">
      <c r="D1137" t="s">
        <v>2268</v>
      </c>
      <c r="E1137" t="s">
        <v>2269</v>
      </c>
      <c r="F1137" s="10" t="s">
        <v>6</v>
      </c>
    </row>
    <row r="1138" spans="4:6" x14ac:dyDescent="0.25">
      <c r="D1138" t="s">
        <v>2270</v>
      </c>
      <c r="E1138" t="s">
        <v>2271</v>
      </c>
      <c r="F1138" s="10" t="s">
        <v>6</v>
      </c>
    </row>
    <row r="1139" spans="4:6" x14ac:dyDescent="0.25">
      <c r="D1139" t="s">
        <v>2272</v>
      </c>
      <c r="E1139" t="s">
        <v>2273</v>
      </c>
      <c r="F1139" s="10" t="s">
        <v>6</v>
      </c>
    </row>
    <row r="1140" spans="4:6" x14ac:dyDescent="0.25">
      <c r="D1140" t="s">
        <v>2274</v>
      </c>
      <c r="E1140" t="s">
        <v>2275</v>
      </c>
      <c r="F1140" s="10" t="s">
        <v>6</v>
      </c>
    </row>
    <row r="1141" spans="4:6" x14ac:dyDescent="0.25">
      <c r="D1141" t="s">
        <v>2276</v>
      </c>
      <c r="E1141" t="s">
        <v>2277</v>
      </c>
      <c r="F1141" s="10" t="s">
        <v>6</v>
      </c>
    </row>
    <row r="1142" spans="4:6" x14ac:dyDescent="0.25">
      <c r="D1142" t="s">
        <v>2278</v>
      </c>
      <c r="E1142" t="s">
        <v>2279</v>
      </c>
      <c r="F1142" s="10" t="s">
        <v>6</v>
      </c>
    </row>
    <row r="1143" spans="4:6" x14ac:dyDescent="0.25">
      <c r="D1143" t="s">
        <v>2280</v>
      </c>
      <c r="E1143" t="s">
        <v>2281</v>
      </c>
      <c r="F1143" s="10" t="s">
        <v>6</v>
      </c>
    </row>
    <row r="1144" spans="4:6" x14ac:dyDescent="0.25">
      <c r="D1144" t="s">
        <v>2282</v>
      </c>
      <c r="E1144" t="s">
        <v>2283</v>
      </c>
      <c r="F1144" s="10" t="s">
        <v>6</v>
      </c>
    </row>
    <row r="1145" spans="4:6" x14ac:dyDescent="0.25">
      <c r="D1145" t="s">
        <v>2284</v>
      </c>
      <c r="E1145" t="s">
        <v>2285</v>
      </c>
      <c r="F1145" s="10" t="s">
        <v>6</v>
      </c>
    </row>
    <row r="1146" spans="4:6" x14ac:dyDescent="0.25">
      <c r="D1146" t="s">
        <v>2286</v>
      </c>
      <c r="E1146" t="s">
        <v>2287</v>
      </c>
      <c r="F1146" s="10" t="s">
        <v>6</v>
      </c>
    </row>
    <row r="1147" spans="4:6" x14ac:dyDescent="0.25">
      <c r="D1147" t="s">
        <v>2288</v>
      </c>
      <c r="E1147" t="s">
        <v>2289</v>
      </c>
      <c r="F1147" s="10" t="s">
        <v>6</v>
      </c>
    </row>
    <row r="1148" spans="4:6" x14ac:dyDescent="0.25">
      <c r="D1148" t="s">
        <v>2290</v>
      </c>
      <c r="E1148" t="s">
        <v>2291</v>
      </c>
      <c r="F1148" s="10" t="s">
        <v>6</v>
      </c>
    </row>
    <row r="1149" spans="4:6" x14ac:dyDescent="0.25">
      <c r="D1149" t="s">
        <v>2292</v>
      </c>
      <c r="E1149" t="s">
        <v>2293</v>
      </c>
      <c r="F1149" s="10" t="s">
        <v>6</v>
      </c>
    </row>
    <row r="1150" spans="4:6" x14ac:dyDescent="0.25">
      <c r="D1150" t="s">
        <v>2294</v>
      </c>
      <c r="E1150" t="s">
        <v>2295</v>
      </c>
      <c r="F1150" s="10" t="s">
        <v>6</v>
      </c>
    </row>
    <row r="1151" spans="4:6" x14ac:dyDescent="0.25">
      <c r="D1151" t="s">
        <v>2296</v>
      </c>
      <c r="E1151" t="s">
        <v>2297</v>
      </c>
      <c r="F1151" s="10" t="s">
        <v>6</v>
      </c>
    </row>
    <row r="1152" spans="4:6" x14ac:dyDescent="0.25">
      <c r="D1152" t="s">
        <v>2298</v>
      </c>
      <c r="E1152" t="s">
        <v>2299</v>
      </c>
      <c r="F1152" s="10" t="s">
        <v>6</v>
      </c>
    </row>
    <row r="1153" spans="4:6" x14ac:dyDescent="0.25">
      <c r="D1153" t="s">
        <v>2300</v>
      </c>
      <c r="E1153" t="s">
        <v>2301</v>
      </c>
      <c r="F1153" s="10" t="s">
        <v>6</v>
      </c>
    </row>
    <row r="1154" spans="4:6" x14ac:dyDescent="0.25">
      <c r="D1154" t="s">
        <v>2302</v>
      </c>
      <c r="E1154" t="s">
        <v>2303</v>
      </c>
      <c r="F1154" s="10" t="s">
        <v>6</v>
      </c>
    </row>
    <row r="1155" spans="4:6" x14ac:dyDescent="0.25">
      <c r="D1155" t="s">
        <v>2304</v>
      </c>
      <c r="E1155" t="s">
        <v>2305</v>
      </c>
      <c r="F1155" s="10" t="s">
        <v>6</v>
      </c>
    </row>
    <row r="1156" spans="4:6" x14ac:dyDescent="0.25">
      <c r="D1156" t="s">
        <v>2306</v>
      </c>
      <c r="E1156" t="s">
        <v>2307</v>
      </c>
      <c r="F1156" s="10" t="s">
        <v>6</v>
      </c>
    </row>
    <row r="1157" spans="4:6" x14ac:dyDescent="0.25">
      <c r="D1157" t="s">
        <v>2308</v>
      </c>
      <c r="E1157" t="s">
        <v>2309</v>
      </c>
      <c r="F1157" s="10" t="s">
        <v>6</v>
      </c>
    </row>
    <row r="1158" spans="4:6" x14ac:dyDescent="0.25">
      <c r="D1158" t="s">
        <v>2310</v>
      </c>
      <c r="E1158" t="s">
        <v>2311</v>
      </c>
      <c r="F1158" s="10" t="s">
        <v>6</v>
      </c>
    </row>
    <row r="1159" spans="4:6" x14ac:dyDescent="0.25">
      <c r="D1159" t="s">
        <v>2312</v>
      </c>
      <c r="E1159" t="s">
        <v>2313</v>
      </c>
      <c r="F1159" s="10" t="s">
        <v>6</v>
      </c>
    </row>
    <row r="1160" spans="4:6" x14ac:dyDescent="0.25">
      <c r="D1160" t="s">
        <v>2314</v>
      </c>
      <c r="E1160" t="s">
        <v>2315</v>
      </c>
      <c r="F1160" s="10" t="s">
        <v>6</v>
      </c>
    </row>
    <row r="1161" spans="4:6" x14ac:dyDescent="0.25">
      <c r="D1161" t="s">
        <v>2316</v>
      </c>
      <c r="E1161" t="s">
        <v>2317</v>
      </c>
      <c r="F1161" s="10" t="s">
        <v>6</v>
      </c>
    </row>
    <row r="1162" spans="4:6" x14ac:dyDescent="0.25">
      <c r="D1162" t="s">
        <v>2318</v>
      </c>
      <c r="E1162" t="s">
        <v>2319</v>
      </c>
      <c r="F1162" s="10" t="s">
        <v>6</v>
      </c>
    </row>
    <row r="1163" spans="4:6" x14ac:dyDescent="0.25">
      <c r="D1163" t="s">
        <v>2320</v>
      </c>
      <c r="E1163" t="s">
        <v>2321</v>
      </c>
      <c r="F1163" s="10" t="s">
        <v>6</v>
      </c>
    </row>
    <row r="1164" spans="4:6" x14ac:dyDescent="0.25">
      <c r="D1164" t="s">
        <v>2322</v>
      </c>
      <c r="E1164" t="s">
        <v>2323</v>
      </c>
      <c r="F1164" s="10" t="s">
        <v>6</v>
      </c>
    </row>
    <row r="1165" spans="4:6" x14ac:dyDescent="0.25">
      <c r="D1165" t="s">
        <v>2324</v>
      </c>
      <c r="E1165" t="s">
        <v>2325</v>
      </c>
      <c r="F1165" s="10" t="s">
        <v>6</v>
      </c>
    </row>
    <row r="1166" spans="4:6" x14ac:dyDescent="0.25">
      <c r="D1166" t="s">
        <v>2326</v>
      </c>
      <c r="E1166" t="s">
        <v>2327</v>
      </c>
      <c r="F1166" s="10" t="s">
        <v>6</v>
      </c>
    </row>
    <row r="1167" spans="4:6" x14ac:dyDescent="0.25">
      <c r="D1167" t="s">
        <v>2328</v>
      </c>
      <c r="E1167" t="s">
        <v>2329</v>
      </c>
      <c r="F1167" s="10" t="s">
        <v>6</v>
      </c>
    </row>
    <row r="1168" spans="4:6" x14ac:dyDescent="0.25">
      <c r="D1168" t="s">
        <v>2330</v>
      </c>
      <c r="E1168" t="s">
        <v>2331</v>
      </c>
      <c r="F1168" s="10" t="s">
        <v>6</v>
      </c>
    </row>
    <row r="1169" spans="4:6" x14ac:dyDescent="0.25">
      <c r="D1169" t="s">
        <v>2332</v>
      </c>
      <c r="E1169" t="s">
        <v>2333</v>
      </c>
      <c r="F1169" s="10" t="s">
        <v>6</v>
      </c>
    </row>
    <row r="1170" spans="4:6" x14ac:dyDescent="0.25">
      <c r="D1170" t="s">
        <v>2334</v>
      </c>
      <c r="E1170" t="s">
        <v>2335</v>
      </c>
      <c r="F1170" s="10" t="s">
        <v>6</v>
      </c>
    </row>
    <row r="1171" spans="4:6" x14ac:dyDescent="0.25">
      <c r="D1171" t="s">
        <v>2336</v>
      </c>
      <c r="E1171" t="s">
        <v>2337</v>
      </c>
      <c r="F1171" s="10" t="s">
        <v>6</v>
      </c>
    </row>
    <row r="1172" spans="4:6" x14ac:dyDescent="0.25">
      <c r="D1172" t="s">
        <v>2338</v>
      </c>
      <c r="E1172" t="s">
        <v>2339</v>
      </c>
      <c r="F1172" s="10" t="s">
        <v>6</v>
      </c>
    </row>
    <row r="1173" spans="4:6" x14ac:dyDescent="0.25">
      <c r="D1173" t="s">
        <v>2340</v>
      </c>
      <c r="E1173" t="s">
        <v>2341</v>
      </c>
      <c r="F1173" s="10" t="s">
        <v>6</v>
      </c>
    </row>
    <row r="1174" spans="4:6" x14ac:dyDescent="0.25">
      <c r="D1174" t="s">
        <v>2342</v>
      </c>
      <c r="E1174" t="s">
        <v>2343</v>
      </c>
      <c r="F1174" s="10" t="s">
        <v>6</v>
      </c>
    </row>
    <row r="1175" spans="4:6" x14ac:dyDescent="0.25">
      <c r="D1175" t="s">
        <v>2344</v>
      </c>
      <c r="E1175" t="s">
        <v>2345</v>
      </c>
      <c r="F1175" s="10" t="s">
        <v>6</v>
      </c>
    </row>
    <row r="1176" spans="4:6" x14ac:dyDescent="0.25">
      <c r="D1176" t="s">
        <v>2346</v>
      </c>
      <c r="E1176" t="s">
        <v>2347</v>
      </c>
      <c r="F1176" s="10" t="s">
        <v>6</v>
      </c>
    </row>
    <row r="1177" spans="4:6" x14ac:dyDescent="0.25">
      <c r="D1177" t="s">
        <v>2348</v>
      </c>
      <c r="E1177" t="s">
        <v>2349</v>
      </c>
      <c r="F1177" s="10" t="s">
        <v>2350</v>
      </c>
    </row>
    <row r="1178" spans="4:6" x14ac:dyDescent="0.25">
      <c r="D1178" t="s">
        <v>2351</v>
      </c>
      <c r="E1178" t="s">
        <v>2352</v>
      </c>
      <c r="F1178" s="10" t="s">
        <v>6</v>
      </c>
    </row>
    <row r="1179" spans="4:6" x14ac:dyDescent="0.25">
      <c r="D1179" t="s">
        <v>2353</v>
      </c>
      <c r="E1179" t="s">
        <v>2354</v>
      </c>
      <c r="F1179" s="10" t="s">
        <v>6</v>
      </c>
    </row>
    <row r="1180" spans="4:6" x14ac:dyDescent="0.25">
      <c r="D1180" t="s">
        <v>2355</v>
      </c>
      <c r="E1180" t="s">
        <v>2356</v>
      </c>
      <c r="F1180" s="10" t="s">
        <v>6</v>
      </c>
    </row>
    <row r="1181" spans="4:6" x14ac:dyDescent="0.25">
      <c r="D1181" t="s">
        <v>2357</v>
      </c>
      <c r="E1181" t="s">
        <v>2358</v>
      </c>
      <c r="F1181" s="10" t="s">
        <v>6</v>
      </c>
    </row>
    <row r="1182" spans="4:6" x14ac:dyDescent="0.25">
      <c r="D1182" t="s">
        <v>2359</v>
      </c>
      <c r="E1182" t="s">
        <v>2360</v>
      </c>
      <c r="F1182" s="10" t="s">
        <v>6</v>
      </c>
    </row>
    <row r="1183" spans="4:6" x14ac:dyDescent="0.25">
      <c r="D1183" t="s">
        <v>2361</v>
      </c>
      <c r="E1183" t="s">
        <v>2362</v>
      </c>
      <c r="F1183" s="10" t="s">
        <v>6</v>
      </c>
    </row>
    <row r="1184" spans="4:6" x14ac:dyDescent="0.25">
      <c r="D1184" t="s">
        <v>2363</v>
      </c>
      <c r="E1184" t="s">
        <v>2364</v>
      </c>
      <c r="F1184" s="10" t="s">
        <v>6</v>
      </c>
    </row>
    <row r="1185" spans="4:6" x14ac:dyDescent="0.25">
      <c r="D1185" t="s">
        <v>2365</v>
      </c>
      <c r="E1185" t="s">
        <v>2366</v>
      </c>
      <c r="F1185" s="10" t="s">
        <v>6</v>
      </c>
    </row>
    <row r="1186" spans="4:6" x14ac:dyDescent="0.25">
      <c r="D1186" t="s">
        <v>2367</v>
      </c>
      <c r="E1186" t="s">
        <v>2368</v>
      </c>
      <c r="F1186" s="10" t="s">
        <v>6</v>
      </c>
    </row>
    <row r="1187" spans="4:6" x14ac:dyDescent="0.25">
      <c r="D1187" t="s">
        <v>2369</v>
      </c>
      <c r="E1187" t="s">
        <v>2370</v>
      </c>
      <c r="F1187" s="10" t="s">
        <v>6</v>
      </c>
    </row>
    <row r="1188" spans="4:6" x14ac:dyDescent="0.25">
      <c r="D1188" t="s">
        <v>2371</v>
      </c>
      <c r="E1188" t="s">
        <v>2372</v>
      </c>
      <c r="F1188" s="10" t="s">
        <v>6</v>
      </c>
    </row>
    <row r="1189" spans="4:6" x14ac:dyDescent="0.25">
      <c r="D1189" t="s">
        <v>2373</v>
      </c>
      <c r="E1189" t="s">
        <v>2374</v>
      </c>
      <c r="F1189" s="10" t="s">
        <v>6</v>
      </c>
    </row>
    <row r="1190" spans="4:6" x14ac:dyDescent="0.25">
      <c r="D1190" t="s">
        <v>2375</v>
      </c>
      <c r="E1190" t="s">
        <v>2376</v>
      </c>
      <c r="F1190" s="10" t="s">
        <v>6</v>
      </c>
    </row>
    <row r="1191" spans="4:6" x14ac:dyDescent="0.25">
      <c r="D1191" t="s">
        <v>2377</v>
      </c>
      <c r="E1191" t="s">
        <v>2378</v>
      </c>
      <c r="F1191" s="10" t="s">
        <v>6</v>
      </c>
    </row>
    <row r="1192" spans="4:6" x14ac:dyDescent="0.25">
      <c r="D1192" t="s">
        <v>2379</v>
      </c>
      <c r="E1192" t="s">
        <v>2380</v>
      </c>
      <c r="F1192" s="10" t="s">
        <v>6</v>
      </c>
    </row>
    <row r="1193" spans="4:6" x14ac:dyDescent="0.25">
      <c r="D1193" t="s">
        <v>2381</v>
      </c>
      <c r="E1193" t="s">
        <v>2382</v>
      </c>
      <c r="F1193" s="10" t="s">
        <v>6</v>
      </c>
    </row>
    <row r="1194" spans="4:6" x14ac:dyDescent="0.25">
      <c r="D1194" t="s">
        <v>2383</v>
      </c>
      <c r="E1194" t="s">
        <v>2384</v>
      </c>
      <c r="F1194" s="10" t="s">
        <v>6</v>
      </c>
    </row>
    <row r="1195" spans="4:6" x14ac:dyDescent="0.25">
      <c r="D1195" t="s">
        <v>2385</v>
      </c>
      <c r="E1195" t="s">
        <v>2386</v>
      </c>
      <c r="F1195" s="10" t="s">
        <v>6</v>
      </c>
    </row>
    <row r="1196" spans="4:6" x14ac:dyDescent="0.25">
      <c r="D1196" t="s">
        <v>2387</v>
      </c>
      <c r="E1196" t="s">
        <v>2388</v>
      </c>
      <c r="F1196" s="10" t="s">
        <v>6</v>
      </c>
    </row>
    <row r="1197" spans="4:6" x14ac:dyDescent="0.25">
      <c r="D1197" t="s">
        <v>2389</v>
      </c>
      <c r="E1197" t="s">
        <v>2390</v>
      </c>
      <c r="F1197" s="10" t="s">
        <v>6</v>
      </c>
    </row>
    <row r="1198" spans="4:6" x14ac:dyDescent="0.25">
      <c r="D1198" t="s">
        <v>2391</v>
      </c>
      <c r="E1198" t="s">
        <v>2392</v>
      </c>
      <c r="F1198" s="10" t="s">
        <v>6</v>
      </c>
    </row>
    <row r="1199" spans="4:6" x14ac:dyDescent="0.25">
      <c r="D1199" t="s">
        <v>2393</v>
      </c>
      <c r="E1199" t="s">
        <v>2394</v>
      </c>
      <c r="F1199" s="10" t="s">
        <v>6</v>
      </c>
    </row>
    <row r="1200" spans="4:6" x14ac:dyDescent="0.25">
      <c r="D1200" t="s">
        <v>2395</v>
      </c>
      <c r="E1200" t="s">
        <v>2396</v>
      </c>
      <c r="F1200" s="10" t="s">
        <v>6</v>
      </c>
    </row>
    <row r="1201" spans="4:6" x14ac:dyDescent="0.25">
      <c r="D1201" t="s">
        <v>2397</v>
      </c>
      <c r="E1201" t="s">
        <v>2398</v>
      </c>
      <c r="F1201" s="10" t="s">
        <v>6</v>
      </c>
    </row>
    <row r="1202" spans="4:6" x14ac:dyDescent="0.25">
      <c r="D1202" t="s">
        <v>2399</v>
      </c>
      <c r="E1202" t="s">
        <v>2400</v>
      </c>
      <c r="F1202" s="10" t="s">
        <v>6</v>
      </c>
    </row>
    <row r="1203" spans="4:6" x14ac:dyDescent="0.25">
      <c r="D1203" t="s">
        <v>2401</v>
      </c>
      <c r="E1203" t="s">
        <v>2402</v>
      </c>
      <c r="F1203" s="10" t="s">
        <v>6</v>
      </c>
    </row>
    <row r="1204" spans="4:6" x14ac:dyDescent="0.25">
      <c r="D1204" t="s">
        <v>2403</v>
      </c>
      <c r="E1204" t="s">
        <v>2404</v>
      </c>
      <c r="F1204" s="10" t="s">
        <v>6</v>
      </c>
    </row>
    <row r="1205" spans="4:6" x14ac:dyDescent="0.25">
      <c r="D1205" t="s">
        <v>2405</v>
      </c>
      <c r="E1205" t="s">
        <v>2406</v>
      </c>
      <c r="F1205" s="10" t="s">
        <v>6</v>
      </c>
    </row>
    <row r="1206" spans="4:6" x14ac:dyDescent="0.25">
      <c r="D1206" t="s">
        <v>2407</v>
      </c>
      <c r="E1206" t="s">
        <v>2408</v>
      </c>
      <c r="F1206" s="10" t="s">
        <v>6</v>
      </c>
    </row>
    <row r="1207" spans="4:6" x14ac:dyDescent="0.25">
      <c r="D1207" t="s">
        <v>2409</v>
      </c>
      <c r="E1207" t="s">
        <v>2410</v>
      </c>
      <c r="F1207" s="10" t="s">
        <v>6</v>
      </c>
    </row>
    <row r="1208" spans="4:6" x14ac:dyDescent="0.25">
      <c r="D1208" t="s">
        <v>2411</v>
      </c>
      <c r="E1208" t="s">
        <v>2412</v>
      </c>
      <c r="F1208" s="10" t="s">
        <v>6</v>
      </c>
    </row>
    <row r="1209" spans="4:6" x14ac:dyDescent="0.25">
      <c r="D1209" t="s">
        <v>2413</v>
      </c>
      <c r="E1209" t="s">
        <v>2414</v>
      </c>
      <c r="F1209" s="10" t="s">
        <v>6</v>
      </c>
    </row>
    <row r="1210" spans="4:6" x14ac:dyDescent="0.25">
      <c r="D1210" t="s">
        <v>2415</v>
      </c>
      <c r="E1210" t="s">
        <v>2416</v>
      </c>
      <c r="F1210" s="10" t="s">
        <v>6</v>
      </c>
    </row>
    <row r="1211" spans="4:6" x14ac:dyDescent="0.25">
      <c r="D1211" t="s">
        <v>2417</v>
      </c>
      <c r="E1211" t="s">
        <v>2418</v>
      </c>
      <c r="F1211" s="10" t="s">
        <v>6</v>
      </c>
    </row>
    <row r="1212" spans="4:6" x14ac:dyDescent="0.25">
      <c r="D1212" t="s">
        <v>2419</v>
      </c>
      <c r="E1212" t="s">
        <v>2420</v>
      </c>
      <c r="F1212" s="10" t="s">
        <v>6</v>
      </c>
    </row>
    <row r="1213" spans="4:6" x14ac:dyDescent="0.25">
      <c r="D1213" t="s">
        <v>2421</v>
      </c>
      <c r="E1213" t="s">
        <v>2422</v>
      </c>
      <c r="F1213" s="10" t="s">
        <v>6</v>
      </c>
    </row>
    <row r="1214" spans="4:6" x14ac:dyDescent="0.25">
      <c r="D1214" t="s">
        <v>2423</v>
      </c>
      <c r="E1214" t="s">
        <v>2424</v>
      </c>
      <c r="F1214" s="10" t="s">
        <v>6</v>
      </c>
    </row>
    <row r="1215" spans="4:6" x14ac:dyDescent="0.25">
      <c r="D1215" t="s">
        <v>2425</v>
      </c>
      <c r="E1215" t="s">
        <v>2426</v>
      </c>
      <c r="F1215" s="10" t="s">
        <v>6</v>
      </c>
    </row>
    <row r="1216" spans="4:6" x14ac:dyDescent="0.25">
      <c r="D1216" t="s">
        <v>2427</v>
      </c>
      <c r="E1216" t="s">
        <v>2428</v>
      </c>
      <c r="F1216" s="10" t="s">
        <v>6</v>
      </c>
    </row>
    <row r="1217" spans="4:6" x14ac:dyDescent="0.25">
      <c r="D1217" t="s">
        <v>2429</v>
      </c>
      <c r="E1217" t="s">
        <v>2430</v>
      </c>
      <c r="F1217" s="10" t="s">
        <v>6</v>
      </c>
    </row>
    <row r="1218" spans="4:6" x14ac:dyDescent="0.25">
      <c r="D1218" t="s">
        <v>2431</v>
      </c>
      <c r="E1218" t="s">
        <v>2432</v>
      </c>
      <c r="F1218" s="10" t="s">
        <v>6</v>
      </c>
    </row>
    <row r="1219" spans="4:6" x14ac:dyDescent="0.25">
      <c r="D1219" t="s">
        <v>2433</v>
      </c>
      <c r="E1219" t="s">
        <v>2434</v>
      </c>
      <c r="F1219" s="10" t="s">
        <v>6</v>
      </c>
    </row>
    <row r="1220" spans="4:6" x14ac:dyDescent="0.25">
      <c r="D1220" t="s">
        <v>2435</v>
      </c>
      <c r="E1220" t="s">
        <v>2436</v>
      </c>
      <c r="F1220" s="10" t="s">
        <v>6</v>
      </c>
    </row>
    <row r="1221" spans="4:6" x14ac:dyDescent="0.25">
      <c r="D1221" t="s">
        <v>2437</v>
      </c>
      <c r="E1221" t="s">
        <v>2438</v>
      </c>
      <c r="F1221" s="10" t="s">
        <v>6</v>
      </c>
    </row>
    <row r="1222" spans="4:6" x14ac:dyDescent="0.25">
      <c r="D1222" t="s">
        <v>2439</v>
      </c>
      <c r="E1222" t="s">
        <v>2440</v>
      </c>
      <c r="F1222" s="10" t="s">
        <v>6</v>
      </c>
    </row>
    <row r="1223" spans="4:6" x14ac:dyDescent="0.25">
      <c r="D1223" t="s">
        <v>2441</v>
      </c>
      <c r="E1223" t="s">
        <v>2442</v>
      </c>
      <c r="F1223" s="10" t="s">
        <v>6</v>
      </c>
    </row>
    <row r="1224" spans="4:6" x14ac:dyDescent="0.25">
      <c r="D1224" t="s">
        <v>2443</v>
      </c>
      <c r="E1224" t="s">
        <v>2444</v>
      </c>
      <c r="F1224" s="10" t="s">
        <v>6</v>
      </c>
    </row>
    <row r="1225" spans="4:6" x14ac:dyDescent="0.25">
      <c r="D1225" t="s">
        <v>2445</v>
      </c>
      <c r="E1225" t="s">
        <v>2446</v>
      </c>
      <c r="F1225" s="10" t="s">
        <v>6</v>
      </c>
    </row>
    <row r="1226" spans="4:6" x14ac:dyDescent="0.25">
      <c r="D1226" t="s">
        <v>2447</v>
      </c>
      <c r="E1226" t="s">
        <v>2448</v>
      </c>
      <c r="F1226" s="10" t="s">
        <v>6</v>
      </c>
    </row>
    <row r="1227" spans="4:6" x14ac:dyDescent="0.25">
      <c r="D1227" t="s">
        <v>2449</v>
      </c>
      <c r="E1227" t="s">
        <v>2450</v>
      </c>
      <c r="F1227" s="10" t="s">
        <v>6</v>
      </c>
    </row>
    <row r="1228" spans="4:6" x14ac:dyDescent="0.25">
      <c r="D1228" t="s">
        <v>2451</v>
      </c>
      <c r="E1228" t="s">
        <v>2452</v>
      </c>
      <c r="F1228" s="10" t="s">
        <v>6</v>
      </c>
    </row>
    <row r="1229" spans="4:6" x14ac:dyDescent="0.25">
      <c r="D1229" t="s">
        <v>2453</v>
      </c>
      <c r="E1229" t="s">
        <v>2454</v>
      </c>
      <c r="F1229" s="10" t="s">
        <v>6</v>
      </c>
    </row>
    <row r="1230" spans="4:6" x14ac:dyDescent="0.25">
      <c r="D1230" t="s">
        <v>2455</v>
      </c>
      <c r="E1230" t="s">
        <v>2456</v>
      </c>
      <c r="F1230" s="10" t="s">
        <v>2457</v>
      </c>
    </row>
    <row r="1231" spans="4:6" x14ac:dyDescent="0.25">
      <c r="D1231" t="s">
        <v>2458</v>
      </c>
      <c r="E1231" t="s">
        <v>2459</v>
      </c>
      <c r="F1231" s="10" t="s">
        <v>6</v>
      </c>
    </row>
    <row r="1232" spans="4:6" x14ac:dyDescent="0.25">
      <c r="D1232" t="s">
        <v>2460</v>
      </c>
      <c r="E1232" t="s">
        <v>2461</v>
      </c>
      <c r="F1232" s="10" t="s">
        <v>6</v>
      </c>
    </row>
    <row r="1233" spans="4:6" x14ac:dyDescent="0.25">
      <c r="D1233" t="s">
        <v>2462</v>
      </c>
      <c r="E1233" t="s">
        <v>2463</v>
      </c>
      <c r="F1233" s="10" t="s">
        <v>6</v>
      </c>
    </row>
    <row r="1234" spans="4:6" x14ac:dyDescent="0.25">
      <c r="D1234" t="s">
        <v>2464</v>
      </c>
      <c r="E1234" t="s">
        <v>2465</v>
      </c>
      <c r="F1234" s="10" t="s">
        <v>6</v>
      </c>
    </row>
    <row r="1235" spans="4:6" x14ac:dyDescent="0.25">
      <c r="D1235" t="s">
        <v>2466</v>
      </c>
      <c r="E1235" t="s">
        <v>2467</v>
      </c>
      <c r="F1235" s="10" t="s">
        <v>6</v>
      </c>
    </row>
    <row r="1236" spans="4:6" x14ac:dyDescent="0.25">
      <c r="D1236" t="s">
        <v>2468</v>
      </c>
      <c r="E1236" t="s">
        <v>2469</v>
      </c>
      <c r="F1236" s="10" t="s">
        <v>6</v>
      </c>
    </row>
    <row r="1237" spans="4:6" x14ac:dyDescent="0.25">
      <c r="D1237" t="s">
        <v>2470</v>
      </c>
      <c r="E1237" t="s">
        <v>2471</v>
      </c>
      <c r="F1237" s="10" t="s">
        <v>6</v>
      </c>
    </row>
    <row r="1238" spans="4:6" x14ac:dyDescent="0.25">
      <c r="D1238" t="s">
        <v>2472</v>
      </c>
      <c r="E1238" t="s">
        <v>2473</v>
      </c>
      <c r="F1238" s="10" t="s">
        <v>6</v>
      </c>
    </row>
    <row r="1239" spans="4:6" x14ac:dyDescent="0.25">
      <c r="D1239" t="s">
        <v>2474</v>
      </c>
      <c r="E1239" t="s">
        <v>2475</v>
      </c>
      <c r="F1239" s="10" t="s">
        <v>6</v>
      </c>
    </row>
    <row r="1240" spans="4:6" x14ac:dyDescent="0.25">
      <c r="D1240" t="s">
        <v>2476</v>
      </c>
      <c r="E1240" t="s">
        <v>2477</v>
      </c>
      <c r="F1240" s="10" t="s">
        <v>6</v>
      </c>
    </row>
    <row r="1241" spans="4:6" x14ac:dyDescent="0.25">
      <c r="D1241" t="s">
        <v>2478</v>
      </c>
      <c r="E1241" t="s">
        <v>2479</v>
      </c>
      <c r="F1241" s="10" t="s">
        <v>6</v>
      </c>
    </row>
    <row r="1242" spans="4:6" x14ac:dyDescent="0.25">
      <c r="D1242" t="s">
        <v>2480</v>
      </c>
      <c r="E1242" t="s">
        <v>2481</v>
      </c>
      <c r="F1242" s="10" t="s">
        <v>6</v>
      </c>
    </row>
    <row r="1243" spans="4:6" x14ac:dyDescent="0.25">
      <c r="D1243" t="s">
        <v>2482</v>
      </c>
      <c r="E1243" t="s">
        <v>2483</v>
      </c>
      <c r="F1243" s="10" t="s">
        <v>6</v>
      </c>
    </row>
    <row r="1244" spans="4:6" x14ac:dyDescent="0.25">
      <c r="D1244" t="s">
        <v>2484</v>
      </c>
      <c r="E1244" t="s">
        <v>2485</v>
      </c>
      <c r="F1244" s="10" t="s">
        <v>6</v>
      </c>
    </row>
    <row r="1245" spans="4:6" x14ac:dyDescent="0.25">
      <c r="D1245" t="s">
        <v>2486</v>
      </c>
      <c r="E1245" t="s">
        <v>2487</v>
      </c>
      <c r="F1245" s="10" t="s">
        <v>6</v>
      </c>
    </row>
    <row r="1246" spans="4:6" x14ac:dyDescent="0.25">
      <c r="D1246" t="s">
        <v>2488</v>
      </c>
      <c r="E1246" t="s">
        <v>2489</v>
      </c>
      <c r="F1246" s="10" t="s">
        <v>6</v>
      </c>
    </row>
    <row r="1247" spans="4:6" x14ac:dyDescent="0.25">
      <c r="D1247" t="s">
        <v>2490</v>
      </c>
      <c r="E1247" t="s">
        <v>2491</v>
      </c>
      <c r="F1247" s="10" t="s">
        <v>6</v>
      </c>
    </row>
    <row r="1248" spans="4:6" x14ac:dyDescent="0.25">
      <c r="D1248" t="s">
        <v>2492</v>
      </c>
      <c r="E1248" t="s">
        <v>2493</v>
      </c>
      <c r="F1248" s="10" t="s">
        <v>6</v>
      </c>
    </row>
    <row r="1249" spans="4:6" x14ac:dyDescent="0.25">
      <c r="D1249" t="s">
        <v>2494</v>
      </c>
      <c r="E1249" t="s">
        <v>2495</v>
      </c>
      <c r="F1249" s="10" t="s">
        <v>6</v>
      </c>
    </row>
    <row r="1250" spans="4:6" x14ac:dyDescent="0.25">
      <c r="D1250" t="s">
        <v>2496</v>
      </c>
      <c r="E1250" t="s">
        <v>2497</v>
      </c>
      <c r="F1250" s="10" t="s">
        <v>6</v>
      </c>
    </row>
    <row r="1251" spans="4:6" x14ac:dyDescent="0.25">
      <c r="D1251" t="s">
        <v>2498</v>
      </c>
      <c r="E1251" t="s">
        <v>2499</v>
      </c>
      <c r="F1251" s="10" t="s">
        <v>6</v>
      </c>
    </row>
    <row r="1252" spans="4:6" x14ac:dyDescent="0.25">
      <c r="D1252" t="s">
        <v>2500</v>
      </c>
      <c r="E1252" t="s">
        <v>2501</v>
      </c>
      <c r="F1252" s="10" t="s">
        <v>6</v>
      </c>
    </row>
    <row r="1253" spans="4:6" x14ac:dyDescent="0.25">
      <c r="D1253" t="s">
        <v>2502</v>
      </c>
      <c r="E1253" t="s">
        <v>2503</v>
      </c>
      <c r="F1253" s="10" t="s">
        <v>6</v>
      </c>
    </row>
    <row r="1254" spans="4:6" x14ac:dyDescent="0.25">
      <c r="D1254" t="s">
        <v>2504</v>
      </c>
      <c r="E1254" t="s">
        <v>1893</v>
      </c>
      <c r="F1254" s="10" t="s">
        <v>6</v>
      </c>
    </row>
    <row r="1255" spans="4:6" x14ac:dyDescent="0.25">
      <c r="D1255" t="s">
        <v>2505</v>
      </c>
      <c r="E1255" t="s">
        <v>2506</v>
      </c>
      <c r="F1255" s="10" t="s">
        <v>6</v>
      </c>
    </row>
    <row r="1256" spans="4:6" x14ac:dyDescent="0.25">
      <c r="D1256" t="s">
        <v>2507</v>
      </c>
      <c r="E1256" t="s">
        <v>2508</v>
      </c>
      <c r="F1256" s="10" t="s">
        <v>6</v>
      </c>
    </row>
    <row r="1257" spans="4:6" x14ac:dyDescent="0.25">
      <c r="D1257" t="s">
        <v>2509</v>
      </c>
      <c r="E1257" t="s">
        <v>2510</v>
      </c>
      <c r="F1257" s="10" t="s">
        <v>6</v>
      </c>
    </row>
    <row r="1258" spans="4:6" x14ac:dyDescent="0.25">
      <c r="D1258" t="s">
        <v>2511</v>
      </c>
      <c r="E1258" t="s">
        <v>2512</v>
      </c>
      <c r="F1258" s="10" t="s">
        <v>6</v>
      </c>
    </row>
    <row r="1259" spans="4:6" x14ac:dyDescent="0.25">
      <c r="D1259" t="s">
        <v>2513</v>
      </c>
      <c r="E1259" t="s">
        <v>2514</v>
      </c>
      <c r="F1259" s="10" t="s">
        <v>6</v>
      </c>
    </row>
    <row r="1260" spans="4:6" x14ac:dyDescent="0.25">
      <c r="D1260" t="s">
        <v>2515</v>
      </c>
      <c r="E1260" t="s">
        <v>2516</v>
      </c>
      <c r="F1260" s="10" t="s">
        <v>6</v>
      </c>
    </row>
    <row r="1261" spans="4:6" x14ac:dyDescent="0.25">
      <c r="D1261" t="s">
        <v>2517</v>
      </c>
      <c r="E1261" t="s">
        <v>2518</v>
      </c>
      <c r="F1261" s="10" t="s">
        <v>6</v>
      </c>
    </row>
    <row r="1262" spans="4:6" x14ac:dyDescent="0.25">
      <c r="D1262" t="s">
        <v>2519</v>
      </c>
      <c r="E1262" t="s">
        <v>2520</v>
      </c>
      <c r="F1262" s="10" t="s">
        <v>6</v>
      </c>
    </row>
    <row r="1263" spans="4:6" x14ac:dyDescent="0.25">
      <c r="D1263" t="s">
        <v>2521</v>
      </c>
      <c r="E1263" t="s">
        <v>2522</v>
      </c>
      <c r="F1263" s="10" t="s">
        <v>6</v>
      </c>
    </row>
    <row r="1264" spans="4:6" x14ac:dyDescent="0.25">
      <c r="D1264" t="s">
        <v>2523</v>
      </c>
      <c r="E1264" t="s">
        <v>2524</v>
      </c>
      <c r="F1264" s="10" t="s">
        <v>6</v>
      </c>
    </row>
    <row r="1265" spans="4:6" x14ac:dyDescent="0.25">
      <c r="D1265" t="s">
        <v>2525</v>
      </c>
      <c r="E1265" t="s">
        <v>2526</v>
      </c>
      <c r="F1265" s="10" t="s">
        <v>6</v>
      </c>
    </row>
    <row r="1266" spans="4:6" x14ac:dyDescent="0.25">
      <c r="D1266" t="s">
        <v>2527</v>
      </c>
      <c r="E1266" t="s">
        <v>2528</v>
      </c>
      <c r="F1266" s="10" t="s">
        <v>1253</v>
      </c>
    </row>
    <row r="1267" spans="4:6" x14ac:dyDescent="0.25">
      <c r="D1267" t="s">
        <v>2529</v>
      </c>
      <c r="E1267" t="s">
        <v>2530</v>
      </c>
      <c r="F1267" s="10" t="s">
        <v>6</v>
      </c>
    </row>
    <row r="1268" spans="4:6" x14ac:dyDescent="0.25">
      <c r="D1268" t="s">
        <v>2531</v>
      </c>
      <c r="E1268" t="s">
        <v>2532</v>
      </c>
      <c r="F1268" s="10" t="s">
        <v>6</v>
      </c>
    </row>
    <row r="1269" spans="4:6" x14ac:dyDescent="0.25">
      <c r="D1269" t="s">
        <v>2533</v>
      </c>
      <c r="E1269" t="s">
        <v>2534</v>
      </c>
      <c r="F1269" s="10" t="s">
        <v>6</v>
      </c>
    </row>
    <row r="1270" spans="4:6" x14ac:dyDescent="0.25">
      <c r="D1270" t="s">
        <v>2535</v>
      </c>
      <c r="E1270" t="s">
        <v>2536</v>
      </c>
      <c r="F1270" s="10" t="s">
        <v>6</v>
      </c>
    </row>
    <row r="1271" spans="4:6" x14ac:dyDescent="0.25">
      <c r="D1271" t="s">
        <v>2537</v>
      </c>
      <c r="E1271" t="s">
        <v>2538</v>
      </c>
      <c r="F1271" s="10" t="s">
        <v>6</v>
      </c>
    </row>
    <row r="1272" spans="4:6" x14ac:dyDescent="0.25">
      <c r="D1272" t="s">
        <v>2539</v>
      </c>
      <c r="E1272" t="s">
        <v>2540</v>
      </c>
      <c r="F1272" s="10" t="s">
        <v>6</v>
      </c>
    </row>
    <row r="1273" spans="4:6" x14ac:dyDescent="0.25">
      <c r="D1273" t="s">
        <v>2541</v>
      </c>
      <c r="E1273" t="s">
        <v>2542</v>
      </c>
      <c r="F1273" s="10" t="s">
        <v>6</v>
      </c>
    </row>
    <row r="1274" spans="4:6" x14ac:dyDescent="0.25">
      <c r="D1274" t="s">
        <v>2543</v>
      </c>
      <c r="E1274" t="s">
        <v>2544</v>
      </c>
      <c r="F1274" s="10" t="s">
        <v>6</v>
      </c>
    </row>
    <row r="1275" spans="4:6" x14ac:dyDescent="0.25">
      <c r="D1275" t="s">
        <v>2545</v>
      </c>
      <c r="E1275" t="s">
        <v>2546</v>
      </c>
      <c r="F1275" s="10" t="s">
        <v>6</v>
      </c>
    </row>
    <row r="1276" spans="4:6" x14ac:dyDescent="0.25">
      <c r="D1276" t="s">
        <v>2547</v>
      </c>
      <c r="E1276" t="s">
        <v>2548</v>
      </c>
      <c r="F1276" s="10" t="s">
        <v>6</v>
      </c>
    </row>
    <row r="1277" spans="4:6" x14ac:dyDescent="0.25">
      <c r="D1277" t="s">
        <v>2549</v>
      </c>
      <c r="E1277" t="s">
        <v>2550</v>
      </c>
      <c r="F1277" s="10" t="s">
        <v>6</v>
      </c>
    </row>
    <row r="1278" spans="4:6" x14ac:dyDescent="0.25">
      <c r="D1278" t="s">
        <v>2551</v>
      </c>
      <c r="E1278" t="s">
        <v>2552</v>
      </c>
      <c r="F1278" s="10" t="s">
        <v>6</v>
      </c>
    </row>
    <row r="1279" spans="4:6" x14ac:dyDescent="0.25">
      <c r="D1279" t="s">
        <v>2553</v>
      </c>
      <c r="E1279" t="s">
        <v>2554</v>
      </c>
      <c r="F1279" s="10" t="s">
        <v>6</v>
      </c>
    </row>
    <row r="1280" spans="4:6" x14ac:dyDescent="0.25">
      <c r="D1280" t="s">
        <v>2555</v>
      </c>
      <c r="E1280" t="s">
        <v>2556</v>
      </c>
      <c r="F1280" s="10" t="s">
        <v>6</v>
      </c>
    </row>
    <row r="1281" spans="4:6" x14ac:dyDescent="0.25">
      <c r="D1281" t="s">
        <v>2557</v>
      </c>
      <c r="E1281" t="s">
        <v>2558</v>
      </c>
      <c r="F1281" s="10" t="s">
        <v>6</v>
      </c>
    </row>
    <row r="1282" spans="4:6" x14ac:dyDescent="0.25">
      <c r="D1282" t="s">
        <v>2559</v>
      </c>
      <c r="E1282" t="s">
        <v>2560</v>
      </c>
      <c r="F1282" s="10" t="s">
        <v>6</v>
      </c>
    </row>
    <row r="1283" spans="4:6" x14ac:dyDescent="0.25">
      <c r="D1283" t="s">
        <v>2561</v>
      </c>
      <c r="E1283" t="s">
        <v>2562</v>
      </c>
      <c r="F1283" s="10" t="s">
        <v>6</v>
      </c>
    </row>
    <row r="1284" spans="4:6" x14ac:dyDescent="0.25">
      <c r="D1284" t="s">
        <v>2563</v>
      </c>
      <c r="E1284" t="s">
        <v>2564</v>
      </c>
      <c r="F1284" s="10" t="s">
        <v>6</v>
      </c>
    </row>
    <row r="1285" spans="4:6" x14ac:dyDescent="0.25">
      <c r="D1285" t="s">
        <v>2565</v>
      </c>
      <c r="E1285" t="s">
        <v>2566</v>
      </c>
      <c r="F1285" s="10" t="s">
        <v>6</v>
      </c>
    </row>
    <row r="1286" spans="4:6" x14ac:dyDescent="0.25">
      <c r="D1286" t="s">
        <v>2567</v>
      </c>
      <c r="E1286" t="s">
        <v>2568</v>
      </c>
      <c r="F1286" s="10" t="s">
        <v>6</v>
      </c>
    </row>
    <row r="1287" spans="4:6" x14ac:dyDescent="0.25">
      <c r="D1287" t="s">
        <v>2569</v>
      </c>
      <c r="E1287" t="s">
        <v>2570</v>
      </c>
      <c r="F1287" s="10" t="s">
        <v>6</v>
      </c>
    </row>
    <row r="1288" spans="4:6" x14ac:dyDescent="0.25">
      <c r="D1288" t="s">
        <v>2571</v>
      </c>
      <c r="E1288" t="s">
        <v>2572</v>
      </c>
      <c r="F1288" s="10" t="s">
        <v>6</v>
      </c>
    </row>
    <row r="1289" spans="4:6" x14ac:dyDescent="0.25">
      <c r="D1289" t="s">
        <v>2573</v>
      </c>
      <c r="E1289" t="s">
        <v>2574</v>
      </c>
      <c r="F1289" s="10" t="s">
        <v>6</v>
      </c>
    </row>
    <row r="1290" spans="4:6" x14ac:dyDescent="0.25">
      <c r="D1290" t="s">
        <v>2575</v>
      </c>
      <c r="E1290" t="s">
        <v>2576</v>
      </c>
      <c r="F1290" s="10" t="s">
        <v>6</v>
      </c>
    </row>
    <row r="1291" spans="4:6" x14ac:dyDescent="0.25">
      <c r="D1291" t="s">
        <v>2577</v>
      </c>
      <c r="E1291" t="s">
        <v>2578</v>
      </c>
      <c r="F1291" s="10" t="s">
        <v>6</v>
      </c>
    </row>
    <row r="1292" spans="4:6" x14ac:dyDescent="0.25">
      <c r="D1292" t="s">
        <v>2579</v>
      </c>
      <c r="E1292" t="s">
        <v>2580</v>
      </c>
      <c r="F1292" s="10" t="s">
        <v>6</v>
      </c>
    </row>
    <row r="1293" spans="4:6" x14ac:dyDescent="0.25">
      <c r="D1293" t="s">
        <v>2581</v>
      </c>
      <c r="E1293" t="s">
        <v>2582</v>
      </c>
      <c r="F1293" s="10" t="s">
        <v>6</v>
      </c>
    </row>
    <row r="1294" spans="4:6" x14ac:dyDescent="0.25">
      <c r="D1294" t="s">
        <v>2583</v>
      </c>
      <c r="E1294" t="s">
        <v>2584</v>
      </c>
      <c r="F1294" s="10" t="s">
        <v>6</v>
      </c>
    </row>
    <row r="1295" spans="4:6" x14ac:dyDescent="0.25">
      <c r="D1295" t="s">
        <v>2585</v>
      </c>
      <c r="E1295" t="s">
        <v>2586</v>
      </c>
      <c r="F1295" s="10" t="s">
        <v>6</v>
      </c>
    </row>
    <row r="1296" spans="4:6" x14ac:dyDescent="0.25">
      <c r="D1296" t="s">
        <v>2587</v>
      </c>
      <c r="E1296" t="s">
        <v>2588</v>
      </c>
      <c r="F1296" s="10" t="s">
        <v>6</v>
      </c>
    </row>
    <row r="1297" spans="4:6" x14ac:dyDescent="0.25">
      <c r="D1297" t="s">
        <v>2589</v>
      </c>
      <c r="E1297" t="s">
        <v>2590</v>
      </c>
      <c r="F1297" s="10" t="s">
        <v>6</v>
      </c>
    </row>
    <row r="1298" spans="4:6" x14ac:dyDescent="0.25">
      <c r="D1298" t="s">
        <v>2591</v>
      </c>
      <c r="E1298" t="s">
        <v>2592</v>
      </c>
      <c r="F1298" s="10" t="s">
        <v>6</v>
      </c>
    </row>
    <row r="1299" spans="4:6" x14ac:dyDescent="0.25">
      <c r="D1299" t="s">
        <v>2593</v>
      </c>
      <c r="E1299" t="s">
        <v>2594</v>
      </c>
      <c r="F1299" s="10" t="s">
        <v>6</v>
      </c>
    </row>
    <row r="1300" spans="4:6" x14ac:dyDescent="0.25">
      <c r="D1300" t="s">
        <v>2595</v>
      </c>
      <c r="E1300" t="s">
        <v>2596</v>
      </c>
      <c r="F1300" s="10" t="s">
        <v>6</v>
      </c>
    </row>
    <row r="1301" spans="4:6" x14ac:dyDescent="0.25">
      <c r="D1301" t="s">
        <v>2597</v>
      </c>
      <c r="E1301" t="s">
        <v>2598</v>
      </c>
      <c r="F1301" s="10" t="s">
        <v>6</v>
      </c>
    </row>
    <row r="1302" spans="4:6" x14ac:dyDescent="0.25">
      <c r="D1302" t="s">
        <v>2599</v>
      </c>
      <c r="E1302" t="s">
        <v>2600</v>
      </c>
      <c r="F1302" s="10" t="s">
        <v>6</v>
      </c>
    </row>
    <row r="1303" spans="4:6" x14ac:dyDescent="0.25">
      <c r="D1303" t="s">
        <v>2601</v>
      </c>
      <c r="E1303" t="s">
        <v>2602</v>
      </c>
      <c r="F1303" s="10" t="s">
        <v>6</v>
      </c>
    </row>
    <row r="1304" spans="4:6" x14ac:dyDescent="0.25">
      <c r="D1304" t="s">
        <v>2603</v>
      </c>
      <c r="E1304" t="s">
        <v>2604</v>
      </c>
      <c r="F1304" s="10" t="s">
        <v>6</v>
      </c>
    </row>
    <row r="1305" spans="4:6" x14ac:dyDescent="0.25">
      <c r="D1305" t="s">
        <v>2605</v>
      </c>
      <c r="E1305" t="s">
        <v>2606</v>
      </c>
      <c r="F1305" s="10" t="s">
        <v>6</v>
      </c>
    </row>
    <row r="1306" spans="4:6" x14ac:dyDescent="0.25">
      <c r="D1306" t="s">
        <v>2607</v>
      </c>
      <c r="E1306" t="s">
        <v>2608</v>
      </c>
      <c r="F1306" s="10" t="s">
        <v>6</v>
      </c>
    </row>
    <row r="1307" spans="4:6" x14ac:dyDescent="0.25">
      <c r="D1307" t="s">
        <v>2609</v>
      </c>
      <c r="E1307" t="s">
        <v>2610</v>
      </c>
      <c r="F1307" s="10" t="s">
        <v>6</v>
      </c>
    </row>
    <row r="1308" spans="4:6" x14ac:dyDescent="0.25">
      <c r="D1308" t="s">
        <v>2611</v>
      </c>
      <c r="E1308" t="s">
        <v>2612</v>
      </c>
      <c r="F1308" s="10" t="s">
        <v>6</v>
      </c>
    </row>
    <row r="1309" spans="4:6" x14ac:dyDescent="0.25">
      <c r="D1309" t="s">
        <v>2613</v>
      </c>
      <c r="E1309" t="s">
        <v>2614</v>
      </c>
      <c r="F1309" s="10" t="s">
        <v>6</v>
      </c>
    </row>
    <row r="1310" spans="4:6" x14ac:dyDescent="0.25">
      <c r="D1310" t="s">
        <v>2615</v>
      </c>
      <c r="E1310" t="s">
        <v>2616</v>
      </c>
      <c r="F1310" s="10" t="s">
        <v>6</v>
      </c>
    </row>
    <row r="1311" spans="4:6" x14ac:dyDescent="0.25">
      <c r="D1311" t="s">
        <v>2617</v>
      </c>
      <c r="E1311" t="s">
        <v>2618</v>
      </c>
      <c r="F1311" s="10" t="s">
        <v>6</v>
      </c>
    </row>
    <row r="1312" spans="4:6" x14ac:dyDescent="0.25">
      <c r="D1312" t="s">
        <v>2619</v>
      </c>
      <c r="E1312" t="s">
        <v>2620</v>
      </c>
      <c r="F1312" s="10" t="s">
        <v>6</v>
      </c>
    </row>
    <row r="1313" spans="4:6" x14ac:dyDescent="0.25">
      <c r="D1313" t="s">
        <v>2621</v>
      </c>
      <c r="E1313" t="s">
        <v>2622</v>
      </c>
      <c r="F1313" s="10" t="s">
        <v>6</v>
      </c>
    </row>
    <row r="1314" spans="4:6" x14ac:dyDescent="0.25">
      <c r="D1314" t="s">
        <v>2623</v>
      </c>
      <c r="E1314" t="s">
        <v>2624</v>
      </c>
      <c r="F1314" s="10" t="s">
        <v>6</v>
      </c>
    </row>
    <row r="1315" spans="4:6" x14ac:dyDescent="0.25">
      <c r="D1315" t="s">
        <v>2625</v>
      </c>
      <c r="E1315" t="s">
        <v>2626</v>
      </c>
      <c r="F1315" s="10" t="s">
        <v>6</v>
      </c>
    </row>
    <row r="1316" spans="4:6" x14ac:dyDescent="0.25">
      <c r="D1316" t="s">
        <v>2627</v>
      </c>
      <c r="E1316" t="s">
        <v>2628</v>
      </c>
      <c r="F1316" s="10" t="s">
        <v>6</v>
      </c>
    </row>
    <row r="1317" spans="4:6" x14ac:dyDescent="0.25">
      <c r="D1317" t="s">
        <v>2629</v>
      </c>
      <c r="E1317" t="s">
        <v>2630</v>
      </c>
      <c r="F1317" s="10" t="s">
        <v>6</v>
      </c>
    </row>
    <row r="1318" spans="4:6" x14ac:dyDescent="0.25">
      <c r="D1318" t="s">
        <v>2631</v>
      </c>
      <c r="E1318" t="s">
        <v>2632</v>
      </c>
      <c r="F1318" s="10" t="s">
        <v>6</v>
      </c>
    </row>
    <row r="1319" spans="4:6" x14ac:dyDescent="0.25">
      <c r="D1319" t="s">
        <v>2633</v>
      </c>
      <c r="E1319" t="s">
        <v>2634</v>
      </c>
      <c r="F1319" s="10" t="s">
        <v>6</v>
      </c>
    </row>
    <row r="1320" spans="4:6" x14ac:dyDescent="0.25">
      <c r="D1320" t="s">
        <v>2635</v>
      </c>
      <c r="E1320" t="s">
        <v>2636</v>
      </c>
      <c r="F1320" s="10" t="s">
        <v>6</v>
      </c>
    </row>
    <row r="1321" spans="4:6" x14ac:dyDescent="0.25">
      <c r="D1321" t="s">
        <v>2637</v>
      </c>
      <c r="E1321" t="s">
        <v>2638</v>
      </c>
      <c r="F1321" s="10" t="s">
        <v>6</v>
      </c>
    </row>
    <row r="1322" spans="4:6" x14ac:dyDescent="0.25">
      <c r="D1322" t="s">
        <v>2639</v>
      </c>
      <c r="E1322" t="s">
        <v>2640</v>
      </c>
      <c r="F1322" s="10" t="s">
        <v>6</v>
      </c>
    </row>
    <row r="1323" spans="4:6" x14ac:dyDescent="0.25">
      <c r="D1323" t="s">
        <v>2641</v>
      </c>
      <c r="E1323" t="s">
        <v>2642</v>
      </c>
      <c r="F1323" s="10" t="s">
        <v>6</v>
      </c>
    </row>
    <row r="1324" spans="4:6" x14ac:dyDescent="0.25">
      <c r="D1324" t="s">
        <v>2643</v>
      </c>
      <c r="E1324" t="s">
        <v>2644</v>
      </c>
      <c r="F1324" s="10" t="s">
        <v>6</v>
      </c>
    </row>
    <row r="1325" spans="4:6" x14ac:dyDescent="0.25">
      <c r="D1325" t="s">
        <v>2645</v>
      </c>
      <c r="E1325" t="s">
        <v>2646</v>
      </c>
      <c r="F1325" s="10" t="s">
        <v>6</v>
      </c>
    </row>
    <row r="1326" spans="4:6" x14ac:dyDescent="0.25">
      <c r="D1326" t="s">
        <v>2647</v>
      </c>
      <c r="E1326" t="s">
        <v>2648</v>
      </c>
      <c r="F1326" s="10" t="s">
        <v>6</v>
      </c>
    </row>
    <row r="1327" spans="4:6" x14ac:dyDescent="0.25">
      <c r="D1327" t="s">
        <v>2649</v>
      </c>
      <c r="E1327" t="s">
        <v>2650</v>
      </c>
      <c r="F1327" s="10" t="s">
        <v>6</v>
      </c>
    </row>
    <row r="1328" spans="4:6" x14ac:dyDescent="0.25">
      <c r="D1328" t="s">
        <v>2651</v>
      </c>
      <c r="E1328" t="s">
        <v>2652</v>
      </c>
      <c r="F1328" s="10" t="s">
        <v>6</v>
      </c>
    </row>
    <row r="1329" spans="4:6" x14ac:dyDescent="0.25">
      <c r="D1329" t="s">
        <v>2653</v>
      </c>
      <c r="E1329" t="s">
        <v>2654</v>
      </c>
      <c r="F1329" s="10" t="s">
        <v>6</v>
      </c>
    </row>
    <row r="1330" spans="4:6" x14ac:dyDescent="0.25">
      <c r="D1330" t="s">
        <v>2655</v>
      </c>
      <c r="E1330" t="s">
        <v>2656</v>
      </c>
      <c r="F1330" s="10" t="s">
        <v>6</v>
      </c>
    </row>
    <row r="1331" spans="4:6" x14ac:dyDescent="0.25">
      <c r="D1331" t="s">
        <v>2657</v>
      </c>
      <c r="E1331" t="s">
        <v>2658</v>
      </c>
      <c r="F1331" s="10" t="s">
        <v>6</v>
      </c>
    </row>
    <row r="1332" spans="4:6" x14ac:dyDescent="0.25">
      <c r="D1332" t="s">
        <v>2659</v>
      </c>
      <c r="E1332" t="s">
        <v>2660</v>
      </c>
      <c r="F1332" s="10" t="s">
        <v>6</v>
      </c>
    </row>
    <row r="1333" spans="4:6" x14ac:dyDescent="0.25">
      <c r="D1333" t="s">
        <v>2661</v>
      </c>
      <c r="E1333" t="s">
        <v>2662</v>
      </c>
      <c r="F1333" s="10" t="s">
        <v>6</v>
      </c>
    </row>
    <row r="1334" spans="4:6" x14ac:dyDescent="0.25">
      <c r="D1334" t="s">
        <v>2663</v>
      </c>
      <c r="E1334" t="s">
        <v>2664</v>
      </c>
      <c r="F1334" s="10" t="s">
        <v>6</v>
      </c>
    </row>
    <row r="1335" spans="4:6" x14ac:dyDescent="0.25">
      <c r="D1335" t="s">
        <v>2665</v>
      </c>
      <c r="E1335" t="s">
        <v>2666</v>
      </c>
      <c r="F1335" s="10" t="s">
        <v>6</v>
      </c>
    </row>
    <row r="1336" spans="4:6" x14ac:dyDescent="0.25">
      <c r="D1336" t="s">
        <v>2667</v>
      </c>
      <c r="E1336" t="s">
        <v>2668</v>
      </c>
      <c r="F1336" s="10" t="s">
        <v>6</v>
      </c>
    </row>
    <row r="1337" spans="4:6" x14ac:dyDescent="0.25">
      <c r="D1337" t="s">
        <v>2669</v>
      </c>
      <c r="E1337" t="s">
        <v>2670</v>
      </c>
      <c r="F1337" s="10" t="s">
        <v>6</v>
      </c>
    </row>
    <row r="1338" spans="4:6" x14ac:dyDescent="0.25">
      <c r="D1338" t="s">
        <v>2671</v>
      </c>
      <c r="E1338" t="s">
        <v>2672</v>
      </c>
      <c r="F1338" s="10" t="s">
        <v>6</v>
      </c>
    </row>
    <row r="1339" spans="4:6" x14ac:dyDescent="0.25">
      <c r="D1339" t="s">
        <v>2673</v>
      </c>
      <c r="E1339" t="s">
        <v>2674</v>
      </c>
      <c r="F1339" s="10" t="s">
        <v>6</v>
      </c>
    </row>
    <row r="1340" spans="4:6" x14ac:dyDescent="0.25">
      <c r="D1340" t="s">
        <v>2675</v>
      </c>
      <c r="E1340" t="s">
        <v>2676</v>
      </c>
      <c r="F1340" s="10" t="s">
        <v>6</v>
      </c>
    </row>
    <row r="1341" spans="4:6" x14ac:dyDescent="0.25">
      <c r="D1341" t="s">
        <v>2677</v>
      </c>
      <c r="E1341" t="s">
        <v>2678</v>
      </c>
      <c r="F1341" s="10" t="s">
        <v>6</v>
      </c>
    </row>
    <row r="1342" spans="4:6" x14ac:dyDescent="0.25">
      <c r="D1342" t="s">
        <v>2679</v>
      </c>
      <c r="E1342" t="s">
        <v>2680</v>
      </c>
      <c r="F1342" s="10" t="s">
        <v>6</v>
      </c>
    </row>
    <row r="1343" spans="4:6" x14ac:dyDescent="0.25">
      <c r="D1343" t="s">
        <v>2681</v>
      </c>
      <c r="E1343" t="s">
        <v>2682</v>
      </c>
      <c r="F1343" s="10" t="s">
        <v>6</v>
      </c>
    </row>
    <row r="1344" spans="4:6" x14ac:dyDescent="0.25">
      <c r="D1344" t="s">
        <v>2683</v>
      </c>
      <c r="E1344" t="s">
        <v>2684</v>
      </c>
      <c r="F1344" s="10" t="s">
        <v>6</v>
      </c>
    </row>
    <row r="1345" spans="4:6" x14ac:dyDescent="0.25">
      <c r="D1345" t="s">
        <v>2685</v>
      </c>
      <c r="E1345" t="s">
        <v>2686</v>
      </c>
      <c r="F1345" s="10" t="s">
        <v>6</v>
      </c>
    </row>
    <row r="1346" spans="4:6" x14ac:dyDescent="0.25">
      <c r="D1346" t="s">
        <v>2687</v>
      </c>
      <c r="E1346" t="s">
        <v>2688</v>
      </c>
      <c r="F1346" s="10" t="s">
        <v>6</v>
      </c>
    </row>
    <row r="1347" spans="4:6" x14ac:dyDescent="0.25">
      <c r="D1347" t="s">
        <v>2689</v>
      </c>
      <c r="E1347" t="s">
        <v>2690</v>
      </c>
      <c r="F1347" s="10" t="s">
        <v>6</v>
      </c>
    </row>
    <row r="1348" spans="4:6" x14ac:dyDescent="0.25">
      <c r="D1348" t="s">
        <v>2691</v>
      </c>
      <c r="E1348" t="s">
        <v>2692</v>
      </c>
      <c r="F1348" s="10" t="s">
        <v>6</v>
      </c>
    </row>
    <row r="1349" spans="4:6" x14ac:dyDescent="0.25">
      <c r="D1349" t="s">
        <v>2693</v>
      </c>
      <c r="E1349" t="s">
        <v>2694</v>
      </c>
      <c r="F1349" s="10" t="s">
        <v>6</v>
      </c>
    </row>
    <row r="1350" spans="4:6" x14ac:dyDescent="0.25">
      <c r="D1350" t="s">
        <v>2695</v>
      </c>
      <c r="E1350" t="s">
        <v>2696</v>
      </c>
      <c r="F1350" s="10" t="s">
        <v>6</v>
      </c>
    </row>
    <row r="1351" spans="4:6" x14ac:dyDescent="0.25">
      <c r="D1351" t="s">
        <v>2697</v>
      </c>
      <c r="E1351" t="s">
        <v>2698</v>
      </c>
      <c r="F1351" s="10" t="s">
        <v>6</v>
      </c>
    </row>
    <row r="1352" spans="4:6" x14ac:dyDescent="0.25">
      <c r="D1352" t="s">
        <v>2699</v>
      </c>
      <c r="E1352" t="s">
        <v>2700</v>
      </c>
      <c r="F1352" s="10" t="s">
        <v>6</v>
      </c>
    </row>
    <row r="1353" spans="4:6" x14ac:dyDescent="0.25">
      <c r="D1353" t="s">
        <v>2701</v>
      </c>
      <c r="E1353" t="s">
        <v>2702</v>
      </c>
      <c r="F1353" s="10" t="s">
        <v>6</v>
      </c>
    </row>
    <row r="1354" spans="4:6" x14ac:dyDescent="0.25">
      <c r="D1354" t="s">
        <v>2703</v>
      </c>
      <c r="E1354" t="s">
        <v>2704</v>
      </c>
      <c r="F1354" s="10" t="s">
        <v>6</v>
      </c>
    </row>
    <row r="1355" spans="4:6" x14ac:dyDescent="0.25">
      <c r="D1355" t="s">
        <v>2705</v>
      </c>
      <c r="E1355" t="s">
        <v>2706</v>
      </c>
      <c r="F1355" s="10" t="s">
        <v>6</v>
      </c>
    </row>
    <row r="1356" spans="4:6" x14ac:dyDescent="0.25">
      <c r="D1356" t="s">
        <v>2707</v>
      </c>
      <c r="E1356" t="s">
        <v>2708</v>
      </c>
      <c r="F1356" s="10" t="s">
        <v>6</v>
      </c>
    </row>
    <row r="1357" spans="4:6" x14ac:dyDescent="0.25">
      <c r="D1357" t="s">
        <v>2709</v>
      </c>
      <c r="E1357" t="s">
        <v>2710</v>
      </c>
      <c r="F1357" s="10" t="s">
        <v>6</v>
      </c>
    </row>
    <row r="1358" spans="4:6" x14ac:dyDescent="0.25">
      <c r="D1358" t="s">
        <v>2711</v>
      </c>
      <c r="E1358" t="s">
        <v>2712</v>
      </c>
      <c r="F1358" s="10" t="s">
        <v>6</v>
      </c>
    </row>
    <row r="1359" spans="4:6" x14ac:dyDescent="0.25">
      <c r="D1359" t="s">
        <v>2713</v>
      </c>
      <c r="E1359" t="s">
        <v>2714</v>
      </c>
      <c r="F1359" s="10" t="s">
        <v>6</v>
      </c>
    </row>
    <row r="1360" spans="4:6" x14ac:dyDescent="0.25">
      <c r="D1360" t="s">
        <v>2715</v>
      </c>
      <c r="E1360" t="s">
        <v>2716</v>
      </c>
      <c r="F1360" s="10" t="s">
        <v>6</v>
      </c>
    </row>
    <row r="1361" spans="4:6" x14ac:dyDescent="0.25">
      <c r="D1361" t="s">
        <v>2717</v>
      </c>
      <c r="E1361" t="s">
        <v>2718</v>
      </c>
      <c r="F1361" s="10" t="s">
        <v>6</v>
      </c>
    </row>
    <row r="1362" spans="4:6" x14ac:dyDescent="0.25">
      <c r="D1362" t="s">
        <v>2719</v>
      </c>
      <c r="E1362" t="s">
        <v>1070</v>
      </c>
      <c r="F1362" s="10" t="s">
        <v>6</v>
      </c>
    </row>
    <row r="1363" spans="4:6" x14ac:dyDescent="0.25">
      <c r="D1363" t="s">
        <v>2720</v>
      </c>
      <c r="E1363" t="s">
        <v>2721</v>
      </c>
      <c r="F1363" s="10" t="s">
        <v>6</v>
      </c>
    </row>
    <row r="1364" spans="4:6" x14ac:dyDescent="0.25">
      <c r="D1364" t="s">
        <v>2722</v>
      </c>
      <c r="E1364" t="s">
        <v>2723</v>
      </c>
      <c r="F1364" s="10" t="s">
        <v>6</v>
      </c>
    </row>
    <row r="1365" spans="4:6" x14ac:dyDescent="0.25">
      <c r="D1365" t="s">
        <v>2724</v>
      </c>
      <c r="E1365" t="s">
        <v>2725</v>
      </c>
      <c r="F1365" s="10" t="s">
        <v>6</v>
      </c>
    </row>
    <row r="1366" spans="4:6" x14ac:dyDescent="0.25">
      <c r="D1366" t="s">
        <v>2726</v>
      </c>
      <c r="E1366" t="s">
        <v>2727</v>
      </c>
      <c r="F1366" s="10" t="s">
        <v>6</v>
      </c>
    </row>
    <row r="1367" spans="4:6" x14ac:dyDescent="0.25">
      <c r="D1367" t="s">
        <v>2728</v>
      </c>
      <c r="E1367" t="s">
        <v>2729</v>
      </c>
      <c r="F1367" s="10" t="s">
        <v>6</v>
      </c>
    </row>
    <row r="1368" spans="4:6" x14ac:dyDescent="0.25">
      <c r="D1368" t="s">
        <v>2730</v>
      </c>
      <c r="E1368" t="s">
        <v>2731</v>
      </c>
      <c r="F1368" s="10" t="s">
        <v>2732</v>
      </c>
    </row>
    <row r="1369" spans="4:6" x14ac:dyDescent="0.25">
      <c r="D1369" t="s">
        <v>2733</v>
      </c>
      <c r="E1369" t="s">
        <v>2734</v>
      </c>
      <c r="F1369" s="10" t="s">
        <v>6</v>
      </c>
    </row>
    <row r="1370" spans="4:6" x14ac:dyDescent="0.25">
      <c r="D1370" t="s">
        <v>2735</v>
      </c>
      <c r="E1370" t="s">
        <v>2736</v>
      </c>
      <c r="F1370" s="10" t="s">
        <v>6</v>
      </c>
    </row>
    <row r="1371" spans="4:6" x14ac:dyDescent="0.25">
      <c r="D1371" t="s">
        <v>2737</v>
      </c>
      <c r="E1371" t="s">
        <v>2738</v>
      </c>
      <c r="F1371" s="10" t="s">
        <v>6</v>
      </c>
    </row>
    <row r="1372" spans="4:6" x14ac:dyDescent="0.25">
      <c r="D1372" t="s">
        <v>2739</v>
      </c>
      <c r="E1372" t="s">
        <v>2740</v>
      </c>
      <c r="F1372" s="10" t="s">
        <v>6</v>
      </c>
    </row>
    <row r="1373" spans="4:6" x14ac:dyDescent="0.25">
      <c r="D1373" t="s">
        <v>2741</v>
      </c>
      <c r="E1373" t="s">
        <v>2742</v>
      </c>
      <c r="F1373" s="10" t="s">
        <v>6</v>
      </c>
    </row>
    <row r="1374" spans="4:6" x14ac:dyDescent="0.25">
      <c r="D1374" t="s">
        <v>2743</v>
      </c>
      <c r="E1374" t="s">
        <v>2744</v>
      </c>
      <c r="F1374" s="10" t="s">
        <v>6</v>
      </c>
    </row>
    <row r="1375" spans="4:6" x14ac:dyDescent="0.25">
      <c r="D1375" t="s">
        <v>2745</v>
      </c>
      <c r="E1375" t="s">
        <v>2746</v>
      </c>
      <c r="F1375" s="10" t="s">
        <v>6</v>
      </c>
    </row>
    <row r="1376" spans="4:6" x14ac:dyDescent="0.25">
      <c r="D1376" t="s">
        <v>2747</v>
      </c>
      <c r="E1376" t="s">
        <v>2748</v>
      </c>
      <c r="F1376" s="10" t="s">
        <v>6</v>
      </c>
    </row>
    <row r="1377" spans="4:6" x14ac:dyDescent="0.25">
      <c r="D1377" t="s">
        <v>2749</v>
      </c>
      <c r="E1377" t="s">
        <v>2750</v>
      </c>
      <c r="F1377" s="10" t="s">
        <v>6</v>
      </c>
    </row>
    <row r="1378" spans="4:6" x14ac:dyDescent="0.25">
      <c r="D1378" t="s">
        <v>2751</v>
      </c>
      <c r="E1378" t="s">
        <v>2752</v>
      </c>
      <c r="F1378" s="10" t="s">
        <v>6</v>
      </c>
    </row>
    <row r="1379" spans="4:6" x14ac:dyDescent="0.25">
      <c r="D1379" t="s">
        <v>2753</v>
      </c>
      <c r="E1379" t="s">
        <v>2754</v>
      </c>
      <c r="F1379" s="10" t="s">
        <v>6</v>
      </c>
    </row>
    <row r="1380" spans="4:6" x14ac:dyDescent="0.25">
      <c r="D1380" t="s">
        <v>2755</v>
      </c>
      <c r="E1380" t="s">
        <v>2756</v>
      </c>
      <c r="F1380" s="10" t="s">
        <v>6</v>
      </c>
    </row>
    <row r="1381" spans="4:6" x14ac:dyDescent="0.25">
      <c r="D1381" t="s">
        <v>2757</v>
      </c>
      <c r="E1381" t="s">
        <v>2758</v>
      </c>
      <c r="F1381" s="10" t="s">
        <v>6</v>
      </c>
    </row>
    <row r="1382" spans="4:6" x14ac:dyDescent="0.25">
      <c r="D1382" t="s">
        <v>2759</v>
      </c>
      <c r="E1382" t="s">
        <v>2760</v>
      </c>
      <c r="F1382" s="10" t="s">
        <v>6</v>
      </c>
    </row>
    <row r="1383" spans="4:6" x14ac:dyDescent="0.25">
      <c r="D1383" t="s">
        <v>2761</v>
      </c>
      <c r="E1383" t="s">
        <v>2762</v>
      </c>
      <c r="F1383" s="10" t="s">
        <v>6</v>
      </c>
    </row>
    <row r="1384" spans="4:6" x14ac:dyDescent="0.25">
      <c r="D1384" t="s">
        <v>2763</v>
      </c>
      <c r="E1384" t="s">
        <v>2764</v>
      </c>
      <c r="F1384" s="10" t="s">
        <v>6</v>
      </c>
    </row>
    <row r="1385" spans="4:6" x14ac:dyDescent="0.25">
      <c r="D1385" t="s">
        <v>2765</v>
      </c>
      <c r="E1385" t="s">
        <v>2766</v>
      </c>
      <c r="F1385" s="10" t="s">
        <v>6</v>
      </c>
    </row>
    <row r="1386" spans="4:6" x14ac:dyDescent="0.25">
      <c r="D1386" t="s">
        <v>2767</v>
      </c>
      <c r="E1386" t="s">
        <v>728</v>
      </c>
      <c r="F1386" s="10" t="s">
        <v>6</v>
      </c>
    </row>
    <row r="1387" spans="4:6" x14ac:dyDescent="0.25">
      <c r="D1387" t="s">
        <v>2768</v>
      </c>
      <c r="E1387" t="s">
        <v>2769</v>
      </c>
      <c r="F1387" s="10" t="s">
        <v>6</v>
      </c>
    </row>
    <row r="1388" spans="4:6" x14ac:dyDescent="0.25">
      <c r="D1388" t="s">
        <v>2770</v>
      </c>
      <c r="E1388" t="s">
        <v>2771</v>
      </c>
      <c r="F1388" s="10" t="s">
        <v>6</v>
      </c>
    </row>
    <row r="1389" spans="4:6" x14ac:dyDescent="0.25">
      <c r="D1389" t="s">
        <v>2772</v>
      </c>
      <c r="E1389" t="s">
        <v>2773</v>
      </c>
      <c r="F1389" s="10" t="s">
        <v>6</v>
      </c>
    </row>
    <row r="1390" spans="4:6" x14ac:dyDescent="0.25">
      <c r="D1390" t="s">
        <v>2774</v>
      </c>
      <c r="E1390" t="s">
        <v>2775</v>
      </c>
      <c r="F1390" s="10" t="s">
        <v>6</v>
      </c>
    </row>
    <row r="1391" spans="4:6" x14ac:dyDescent="0.25">
      <c r="D1391" t="s">
        <v>2776</v>
      </c>
      <c r="E1391" t="s">
        <v>2777</v>
      </c>
      <c r="F1391" s="10" t="s">
        <v>6</v>
      </c>
    </row>
    <row r="1392" spans="4:6" x14ac:dyDescent="0.25">
      <c r="D1392" t="s">
        <v>2778</v>
      </c>
      <c r="E1392" t="s">
        <v>2779</v>
      </c>
      <c r="F1392" s="10" t="s">
        <v>6</v>
      </c>
    </row>
    <row r="1393" spans="4:6" x14ac:dyDescent="0.25">
      <c r="D1393" t="s">
        <v>2780</v>
      </c>
      <c r="E1393" t="s">
        <v>2781</v>
      </c>
      <c r="F1393" s="10" t="s">
        <v>6</v>
      </c>
    </row>
    <row r="1394" spans="4:6" x14ac:dyDescent="0.25">
      <c r="D1394" t="s">
        <v>2782</v>
      </c>
      <c r="E1394" t="s">
        <v>2783</v>
      </c>
      <c r="F1394" s="10" t="s">
        <v>6</v>
      </c>
    </row>
    <row r="1395" spans="4:6" x14ac:dyDescent="0.25">
      <c r="D1395" t="s">
        <v>2784</v>
      </c>
      <c r="E1395" t="s">
        <v>2785</v>
      </c>
      <c r="F1395" s="10" t="s">
        <v>6</v>
      </c>
    </row>
    <row r="1396" spans="4:6" x14ac:dyDescent="0.25">
      <c r="D1396" t="s">
        <v>2786</v>
      </c>
      <c r="E1396" t="s">
        <v>2787</v>
      </c>
      <c r="F1396" s="10" t="s">
        <v>6</v>
      </c>
    </row>
    <row r="1397" spans="4:6" x14ac:dyDescent="0.25">
      <c r="D1397" t="s">
        <v>2788</v>
      </c>
      <c r="E1397" t="s">
        <v>2789</v>
      </c>
      <c r="F1397" s="10" t="s">
        <v>1253</v>
      </c>
    </row>
    <row r="1398" spans="4:6" x14ac:dyDescent="0.25">
      <c r="D1398" t="s">
        <v>2790</v>
      </c>
      <c r="E1398" t="s">
        <v>2791</v>
      </c>
      <c r="F1398" s="10" t="s">
        <v>1253</v>
      </c>
    </row>
    <row r="1399" spans="4:6" x14ac:dyDescent="0.25">
      <c r="D1399" t="s">
        <v>2792</v>
      </c>
      <c r="E1399" t="s">
        <v>2793</v>
      </c>
      <c r="F1399" s="10" t="s">
        <v>6</v>
      </c>
    </row>
    <row r="1400" spans="4:6" x14ac:dyDescent="0.25">
      <c r="D1400" t="s">
        <v>2794</v>
      </c>
      <c r="E1400" t="s">
        <v>2795</v>
      </c>
      <c r="F1400" s="10" t="s">
        <v>6</v>
      </c>
    </row>
    <row r="1401" spans="4:6" x14ac:dyDescent="0.25">
      <c r="D1401" t="s">
        <v>2796</v>
      </c>
      <c r="E1401" t="s">
        <v>2797</v>
      </c>
      <c r="F1401" s="10" t="s">
        <v>6</v>
      </c>
    </row>
    <row r="1402" spans="4:6" x14ac:dyDescent="0.25">
      <c r="D1402" t="s">
        <v>2798</v>
      </c>
      <c r="E1402" t="s">
        <v>2799</v>
      </c>
      <c r="F1402" s="10" t="s">
        <v>6</v>
      </c>
    </row>
    <row r="1403" spans="4:6" x14ac:dyDescent="0.25">
      <c r="D1403" t="s">
        <v>2800</v>
      </c>
      <c r="E1403" t="s">
        <v>2801</v>
      </c>
      <c r="F1403" s="10" t="s">
        <v>6</v>
      </c>
    </row>
    <row r="1404" spans="4:6" x14ac:dyDescent="0.25">
      <c r="D1404" t="s">
        <v>2802</v>
      </c>
      <c r="E1404" t="s">
        <v>2803</v>
      </c>
      <c r="F1404" s="10" t="s">
        <v>6</v>
      </c>
    </row>
    <row r="1405" spans="4:6" x14ac:dyDescent="0.25">
      <c r="D1405" t="s">
        <v>2804</v>
      </c>
      <c r="E1405" t="s">
        <v>2805</v>
      </c>
      <c r="F1405" s="10" t="s">
        <v>6</v>
      </c>
    </row>
    <row r="1406" spans="4:6" x14ac:dyDescent="0.25">
      <c r="D1406" t="s">
        <v>2806</v>
      </c>
      <c r="E1406" t="s">
        <v>2807</v>
      </c>
      <c r="F1406" s="10" t="s">
        <v>6</v>
      </c>
    </row>
    <row r="1407" spans="4:6" x14ac:dyDescent="0.25">
      <c r="D1407" t="s">
        <v>2808</v>
      </c>
      <c r="E1407" t="s">
        <v>2809</v>
      </c>
      <c r="F1407" s="10" t="s">
        <v>6</v>
      </c>
    </row>
    <row r="1408" spans="4:6" x14ac:dyDescent="0.25">
      <c r="D1408" t="s">
        <v>2810</v>
      </c>
      <c r="E1408" t="s">
        <v>2811</v>
      </c>
      <c r="F1408" s="10" t="s">
        <v>6</v>
      </c>
    </row>
    <row r="1409" spans="4:6" x14ac:dyDescent="0.25">
      <c r="D1409" t="s">
        <v>2812</v>
      </c>
      <c r="E1409" t="s">
        <v>2813</v>
      </c>
      <c r="F1409" s="10" t="s">
        <v>6</v>
      </c>
    </row>
    <row r="1410" spans="4:6" x14ac:dyDescent="0.25">
      <c r="D1410" t="s">
        <v>2814</v>
      </c>
      <c r="E1410" t="s">
        <v>2815</v>
      </c>
      <c r="F1410" s="10" t="s">
        <v>6</v>
      </c>
    </row>
    <row r="1411" spans="4:6" x14ac:dyDescent="0.25">
      <c r="D1411" t="s">
        <v>2816</v>
      </c>
      <c r="E1411" t="s">
        <v>2817</v>
      </c>
      <c r="F1411" s="10" t="s">
        <v>6</v>
      </c>
    </row>
    <row r="1412" spans="4:6" x14ac:dyDescent="0.25">
      <c r="D1412" t="s">
        <v>2818</v>
      </c>
      <c r="E1412" t="s">
        <v>2819</v>
      </c>
      <c r="F1412" s="10" t="s">
        <v>6</v>
      </c>
    </row>
    <row r="1413" spans="4:6" x14ac:dyDescent="0.25">
      <c r="D1413" t="s">
        <v>2820</v>
      </c>
      <c r="E1413" t="s">
        <v>2821</v>
      </c>
      <c r="F1413" s="10" t="s">
        <v>6</v>
      </c>
    </row>
    <row r="1414" spans="4:6" x14ac:dyDescent="0.25">
      <c r="D1414" t="s">
        <v>2822</v>
      </c>
      <c r="E1414" t="s">
        <v>2823</v>
      </c>
      <c r="F1414" s="10" t="s">
        <v>6</v>
      </c>
    </row>
    <row r="1415" spans="4:6" x14ac:dyDescent="0.25">
      <c r="D1415" t="s">
        <v>2824</v>
      </c>
      <c r="E1415" t="s">
        <v>2825</v>
      </c>
      <c r="F1415" s="10" t="s">
        <v>6</v>
      </c>
    </row>
    <row r="1416" spans="4:6" x14ac:dyDescent="0.25">
      <c r="D1416" t="s">
        <v>2826</v>
      </c>
      <c r="E1416" t="s">
        <v>2827</v>
      </c>
      <c r="F1416" s="10" t="s">
        <v>6</v>
      </c>
    </row>
    <row r="1417" spans="4:6" x14ac:dyDescent="0.25">
      <c r="D1417" t="s">
        <v>2828</v>
      </c>
      <c r="E1417" t="s">
        <v>2829</v>
      </c>
      <c r="F1417" s="10" t="s">
        <v>6</v>
      </c>
    </row>
    <row r="1418" spans="4:6" x14ac:dyDescent="0.25">
      <c r="D1418" t="s">
        <v>2830</v>
      </c>
      <c r="E1418" t="s">
        <v>2831</v>
      </c>
      <c r="F1418" s="10" t="s">
        <v>6</v>
      </c>
    </row>
    <row r="1419" spans="4:6" x14ac:dyDescent="0.25">
      <c r="D1419" t="s">
        <v>2832</v>
      </c>
      <c r="E1419" t="s">
        <v>2833</v>
      </c>
      <c r="F1419" s="10" t="s">
        <v>6</v>
      </c>
    </row>
    <row r="1420" spans="4:6" x14ac:dyDescent="0.25">
      <c r="D1420" t="s">
        <v>2834</v>
      </c>
      <c r="E1420" t="s">
        <v>2835</v>
      </c>
      <c r="F1420" s="10" t="s">
        <v>6</v>
      </c>
    </row>
    <row r="1421" spans="4:6" x14ac:dyDescent="0.25">
      <c r="D1421" t="s">
        <v>2836</v>
      </c>
      <c r="E1421" t="s">
        <v>2837</v>
      </c>
      <c r="F1421" s="10" t="s">
        <v>6</v>
      </c>
    </row>
    <row r="1422" spans="4:6" x14ac:dyDescent="0.25">
      <c r="D1422" t="s">
        <v>2838</v>
      </c>
      <c r="E1422" t="s">
        <v>2839</v>
      </c>
      <c r="F1422" s="10" t="s">
        <v>6</v>
      </c>
    </row>
    <row r="1423" spans="4:6" x14ac:dyDescent="0.25">
      <c r="D1423" t="s">
        <v>2840</v>
      </c>
      <c r="E1423" t="s">
        <v>2841</v>
      </c>
      <c r="F1423" s="10" t="s">
        <v>1253</v>
      </c>
    </row>
    <row r="1424" spans="4:6" x14ac:dyDescent="0.25">
      <c r="D1424" t="s">
        <v>2842</v>
      </c>
      <c r="E1424" t="s">
        <v>2843</v>
      </c>
      <c r="F1424" s="10" t="s">
        <v>6</v>
      </c>
    </row>
    <row r="1425" spans="4:6" x14ac:dyDescent="0.25">
      <c r="D1425" t="s">
        <v>2844</v>
      </c>
      <c r="E1425" t="s">
        <v>2845</v>
      </c>
      <c r="F1425" s="10" t="s">
        <v>6</v>
      </c>
    </row>
    <row r="1426" spans="4:6" x14ac:dyDescent="0.25">
      <c r="D1426" t="s">
        <v>2846</v>
      </c>
      <c r="E1426" t="s">
        <v>2847</v>
      </c>
      <c r="F1426" s="10" t="s">
        <v>6</v>
      </c>
    </row>
    <row r="1427" spans="4:6" x14ac:dyDescent="0.25">
      <c r="D1427" t="s">
        <v>2848</v>
      </c>
      <c r="E1427" t="s">
        <v>2849</v>
      </c>
      <c r="F1427" s="10" t="s">
        <v>6</v>
      </c>
    </row>
    <row r="1428" spans="4:6" x14ac:dyDescent="0.25">
      <c r="D1428" t="s">
        <v>2850</v>
      </c>
      <c r="E1428" t="s">
        <v>2851</v>
      </c>
      <c r="F1428" s="10" t="s">
        <v>6</v>
      </c>
    </row>
    <row r="1429" spans="4:6" x14ac:dyDescent="0.25">
      <c r="D1429" t="s">
        <v>2852</v>
      </c>
      <c r="E1429" t="s">
        <v>2853</v>
      </c>
      <c r="F1429" s="10" t="s">
        <v>6</v>
      </c>
    </row>
    <row r="1430" spans="4:6" x14ac:dyDescent="0.25">
      <c r="D1430" t="s">
        <v>2854</v>
      </c>
      <c r="E1430" t="s">
        <v>2855</v>
      </c>
      <c r="F1430" s="10" t="s">
        <v>6</v>
      </c>
    </row>
    <row r="1431" spans="4:6" x14ac:dyDescent="0.25">
      <c r="D1431" t="s">
        <v>2856</v>
      </c>
      <c r="E1431" t="s">
        <v>2857</v>
      </c>
      <c r="F1431" s="10" t="s">
        <v>6</v>
      </c>
    </row>
    <row r="1432" spans="4:6" x14ac:dyDescent="0.25">
      <c r="D1432" t="s">
        <v>2858</v>
      </c>
      <c r="E1432" t="s">
        <v>2859</v>
      </c>
      <c r="F1432" s="10" t="s">
        <v>6</v>
      </c>
    </row>
    <row r="1433" spans="4:6" x14ac:dyDescent="0.25">
      <c r="D1433" t="s">
        <v>2860</v>
      </c>
      <c r="E1433" t="s">
        <v>2861</v>
      </c>
      <c r="F1433" s="10" t="s">
        <v>6</v>
      </c>
    </row>
    <row r="1434" spans="4:6" x14ac:dyDescent="0.25">
      <c r="D1434" t="s">
        <v>2862</v>
      </c>
      <c r="E1434" t="s">
        <v>2863</v>
      </c>
      <c r="F1434" s="10" t="s">
        <v>6</v>
      </c>
    </row>
    <row r="1435" spans="4:6" x14ac:dyDescent="0.25">
      <c r="D1435" t="s">
        <v>2864</v>
      </c>
      <c r="E1435" t="s">
        <v>2865</v>
      </c>
      <c r="F1435" s="10" t="s">
        <v>6</v>
      </c>
    </row>
    <row r="1436" spans="4:6" x14ac:dyDescent="0.25">
      <c r="D1436" t="s">
        <v>2866</v>
      </c>
      <c r="E1436" t="s">
        <v>2867</v>
      </c>
      <c r="F1436" s="10" t="s">
        <v>6</v>
      </c>
    </row>
    <row r="1437" spans="4:6" x14ac:dyDescent="0.25">
      <c r="D1437" t="s">
        <v>2868</v>
      </c>
      <c r="E1437" t="s">
        <v>2869</v>
      </c>
      <c r="F1437" s="10" t="s">
        <v>6</v>
      </c>
    </row>
    <row r="1438" spans="4:6" x14ac:dyDescent="0.25">
      <c r="D1438" t="s">
        <v>2870</v>
      </c>
      <c r="E1438" t="s">
        <v>2871</v>
      </c>
      <c r="F1438" s="10" t="s">
        <v>6</v>
      </c>
    </row>
    <row r="1439" spans="4:6" x14ac:dyDescent="0.25">
      <c r="D1439" t="s">
        <v>2872</v>
      </c>
      <c r="E1439" t="s">
        <v>2873</v>
      </c>
      <c r="F1439" s="10" t="s">
        <v>6</v>
      </c>
    </row>
    <row r="1440" spans="4:6" x14ac:dyDescent="0.25">
      <c r="D1440" t="s">
        <v>2874</v>
      </c>
      <c r="E1440" t="s">
        <v>2875</v>
      </c>
      <c r="F1440" s="10" t="s">
        <v>6</v>
      </c>
    </row>
    <row r="1441" spans="4:6" x14ac:dyDescent="0.25">
      <c r="D1441" t="s">
        <v>2876</v>
      </c>
      <c r="E1441" t="s">
        <v>2877</v>
      </c>
      <c r="F1441" s="10" t="s">
        <v>6</v>
      </c>
    </row>
    <row r="1442" spans="4:6" x14ac:dyDescent="0.25">
      <c r="D1442" t="s">
        <v>2878</v>
      </c>
      <c r="E1442" t="s">
        <v>2879</v>
      </c>
      <c r="F1442" s="10" t="s">
        <v>6</v>
      </c>
    </row>
    <row r="1443" spans="4:6" x14ac:dyDescent="0.25">
      <c r="D1443" t="s">
        <v>2880</v>
      </c>
      <c r="E1443" t="s">
        <v>2881</v>
      </c>
      <c r="F1443" s="10" t="s">
        <v>6</v>
      </c>
    </row>
    <row r="1444" spans="4:6" x14ac:dyDescent="0.25">
      <c r="D1444" t="s">
        <v>2882</v>
      </c>
      <c r="E1444" t="s">
        <v>2883</v>
      </c>
      <c r="F1444" s="10" t="s">
        <v>6</v>
      </c>
    </row>
    <row r="1445" spans="4:6" x14ac:dyDescent="0.25">
      <c r="D1445" t="s">
        <v>2884</v>
      </c>
      <c r="E1445" t="s">
        <v>2885</v>
      </c>
      <c r="F1445" s="10" t="s">
        <v>6</v>
      </c>
    </row>
    <row r="1446" spans="4:6" x14ac:dyDescent="0.25">
      <c r="D1446" t="s">
        <v>2886</v>
      </c>
      <c r="E1446" t="s">
        <v>2887</v>
      </c>
      <c r="F1446" s="10" t="s">
        <v>6</v>
      </c>
    </row>
    <row r="1447" spans="4:6" x14ac:dyDescent="0.25">
      <c r="D1447" t="s">
        <v>2888</v>
      </c>
      <c r="E1447" t="s">
        <v>2889</v>
      </c>
      <c r="F1447" s="10" t="s">
        <v>6</v>
      </c>
    </row>
    <row r="1448" spans="4:6" x14ac:dyDescent="0.25">
      <c r="D1448" t="s">
        <v>2890</v>
      </c>
      <c r="E1448" t="s">
        <v>2891</v>
      </c>
      <c r="F1448" s="10" t="s">
        <v>6</v>
      </c>
    </row>
    <row r="1449" spans="4:6" x14ac:dyDescent="0.25">
      <c r="D1449" t="s">
        <v>2892</v>
      </c>
      <c r="E1449" t="s">
        <v>2893</v>
      </c>
      <c r="F1449" s="10" t="s">
        <v>6</v>
      </c>
    </row>
    <row r="1450" spans="4:6" x14ac:dyDescent="0.25">
      <c r="D1450" t="s">
        <v>2894</v>
      </c>
      <c r="E1450" t="s">
        <v>2895</v>
      </c>
      <c r="F1450" s="10" t="s">
        <v>6</v>
      </c>
    </row>
    <row r="1451" spans="4:6" x14ac:dyDescent="0.25">
      <c r="D1451" t="s">
        <v>2896</v>
      </c>
      <c r="E1451" t="s">
        <v>2897</v>
      </c>
      <c r="F1451" s="10" t="s">
        <v>6</v>
      </c>
    </row>
    <row r="1452" spans="4:6" x14ac:dyDescent="0.25">
      <c r="D1452" t="s">
        <v>2898</v>
      </c>
      <c r="E1452" t="s">
        <v>2899</v>
      </c>
      <c r="F1452" s="10" t="s">
        <v>6</v>
      </c>
    </row>
    <row r="1453" spans="4:6" x14ac:dyDescent="0.25">
      <c r="D1453" t="s">
        <v>2900</v>
      </c>
      <c r="E1453" t="s">
        <v>2901</v>
      </c>
      <c r="F1453" s="10" t="s">
        <v>6</v>
      </c>
    </row>
    <row r="1454" spans="4:6" x14ac:dyDescent="0.25">
      <c r="D1454" t="s">
        <v>2902</v>
      </c>
      <c r="E1454" t="s">
        <v>2903</v>
      </c>
      <c r="F1454" s="10" t="s">
        <v>6</v>
      </c>
    </row>
    <row r="1455" spans="4:6" x14ac:dyDescent="0.25">
      <c r="D1455" t="s">
        <v>2904</v>
      </c>
      <c r="E1455" t="s">
        <v>2905</v>
      </c>
      <c r="F1455" s="10" t="s">
        <v>6</v>
      </c>
    </row>
    <row r="1456" spans="4:6" x14ac:dyDescent="0.25">
      <c r="D1456" t="s">
        <v>2906</v>
      </c>
      <c r="E1456" t="s">
        <v>2907</v>
      </c>
      <c r="F1456" s="10" t="s">
        <v>6</v>
      </c>
    </row>
    <row r="1457" spans="4:6" x14ac:dyDescent="0.25">
      <c r="D1457" t="s">
        <v>2908</v>
      </c>
      <c r="E1457" t="s">
        <v>2909</v>
      </c>
      <c r="F1457" s="10" t="s">
        <v>6</v>
      </c>
    </row>
    <row r="1458" spans="4:6" x14ac:dyDescent="0.25">
      <c r="D1458" t="s">
        <v>2910</v>
      </c>
      <c r="E1458" t="s">
        <v>2911</v>
      </c>
      <c r="F1458" s="10" t="s">
        <v>6</v>
      </c>
    </row>
    <row r="1459" spans="4:6" x14ac:dyDescent="0.25">
      <c r="D1459" t="s">
        <v>2912</v>
      </c>
      <c r="E1459" t="s">
        <v>2913</v>
      </c>
      <c r="F1459" s="10" t="s">
        <v>6</v>
      </c>
    </row>
    <row r="1460" spans="4:6" x14ac:dyDescent="0.25">
      <c r="D1460" t="s">
        <v>2914</v>
      </c>
      <c r="E1460" t="s">
        <v>2915</v>
      </c>
      <c r="F1460" s="10" t="s">
        <v>6</v>
      </c>
    </row>
    <row r="1461" spans="4:6" x14ac:dyDescent="0.25">
      <c r="D1461" t="s">
        <v>2916</v>
      </c>
      <c r="E1461" t="s">
        <v>2917</v>
      </c>
      <c r="F1461" s="10" t="s">
        <v>6</v>
      </c>
    </row>
    <row r="1462" spans="4:6" x14ac:dyDescent="0.25">
      <c r="D1462" t="s">
        <v>2918</v>
      </c>
      <c r="E1462" t="s">
        <v>2919</v>
      </c>
      <c r="F1462" s="10" t="s">
        <v>6</v>
      </c>
    </row>
    <row r="1463" spans="4:6" x14ac:dyDescent="0.25">
      <c r="D1463" t="s">
        <v>2920</v>
      </c>
      <c r="E1463" t="s">
        <v>2921</v>
      </c>
      <c r="F1463" s="10" t="s">
        <v>6</v>
      </c>
    </row>
    <row r="1464" spans="4:6" x14ac:dyDescent="0.25">
      <c r="D1464" t="s">
        <v>2922</v>
      </c>
      <c r="E1464" t="s">
        <v>2923</v>
      </c>
      <c r="F1464" s="10" t="s">
        <v>6</v>
      </c>
    </row>
    <row r="1465" spans="4:6" x14ac:dyDescent="0.25">
      <c r="D1465" t="s">
        <v>2924</v>
      </c>
      <c r="E1465" t="s">
        <v>2925</v>
      </c>
      <c r="F1465" s="10" t="s">
        <v>6</v>
      </c>
    </row>
    <row r="1466" spans="4:6" x14ac:dyDescent="0.25">
      <c r="D1466" t="s">
        <v>2926</v>
      </c>
      <c r="E1466" t="s">
        <v>2927</v>
      </c>
      <c r="F1466" s="10" t="s">
        <v>6</v>
      </c>
    </row>
    <row r="1467" spans="4:6" x14ac:dyDescent="0.25">
      <c r="D1467" t="s">
        <v>2928</v>
      </c>
      <c r="E1467" t="s">
        <v>2929</v>
      </c>
      <c r="F1467" s="10" t="s">
        <v>6</v>
      </c>
    </row>
    <row r="1468" spans="4:6" x14ac:dyDescent="0.25">
      <c r="D1468" t="s">
        <v>2930</v>
      </c>
      <c r="E1468" t="s">
        <v>2931</v>
      </c>
      <c r="F1468" s="10" t="s">
        <v>6</v>
      </c>
    </row>
    <row r="1469" spans="4:6" x14ac:dyDescent="0.25">
      <c r="D1469" t="s">
        <v>2932</v>
      </c>
      <c r="E1469" t="s">
        <v>2933</v>
      </c>
      <c r="F1469" s="10" t="s">
        <v>6</v>
      </c>
    </row>
    <row r="1470" spans="4:6" x14ac:dyDescent="0.25">
      <c r="D1470" t="s">
        <v>2934</v>
      </c>
      <c r="E1470" t="s">
        <v>2935</v>
      </c>
      <c r="F1470" s="10" t="s">
        <v>6</v>
      </c>
    </row>
    <row r="1471" spans="4:6" x14ac:dyDescent="0.25">
      <c r="D1471" t="s">
        <v>2936</v>
      </c>
      <c r="E1471" t="s">
        <v>2937</v>
      </c>
      <c r="F1471" s="10" t="s">
        <v>6</v>
      </c>
    </row>
    <row r="1472" spans="4:6" x14ac:dyDescent="0.25">
      <c r="D1472" t="s">
        <v>2938</v>
      </c>
      <c r="E1472" t="s">
        <v>2939</v>
      </c>
      <c r="F1472" s="10" t="s">
        <v>6</v>
      </c>
    </row>
    <row r="1473" spans="4:6" x14ac:dyDescent="0.25">
      <c r="D1473" t="s">
        <v>2940</v>
      </c>
      <c r="E1473" t="s">
        <v>2941</v>
      </c>
      <c r="F1473" s="10" t="s">
        <v>6</v>
      </c>
    </row>
    <row r="1474" spans="4:6" x14ac:dyDescent="0.25">
      <c r="D1474" t="s">
        <v>2942</v>
      </c>
      <c r="E1474" t="s">
        <v>2943</v>
      </c>
      <c r="F1474" s="10" t="s">
        <v>6</v>
      </c>
    </row>
    <row r="1475" spans="4:6" x14ac:dyDescent="0.25">
      <c r="D1475" t="s">
        <v>2944</v>
      </c>
      <c r="E1475" t="s">
        <v>2945</v>
      </c>
      <c r="F1475" s="10" t="s">
        <v>6</v>
      </c>
    </row>
    <row r="1476" spans="4:6" x14ac:dyDescent="0.25">
      <c r="D1476" t="s">
        <v>2946</v>
      </c>
      <c r="E1476" t="s">
        <v>2947</v>
      </c>
      <c r="F1476" s="10" t="s">
        <v>6</v>
      </c>
    </row>
    <row r="1477" spans="4:6" x14ac:dyDescent="0.25">
      <c r="D1477" t="s">
        <v>2948</v>
      </c>
      <c r="E1477" t="s">
        <v>2949</v>
      </c>
      <c r="F1477" s="10" t="s">
        <v>6</v>
      </c>
    </row>
    <row r="1478" spans="4:6" x14ac:dyDescent="0.25">
      <c r="D1478" t="s">
        <v>2950</v>
      </c>
      <c r="E1478" t="s">
        <v>2951</v>
      </c>
      <c r="F1478" s="10" t="s">
        <v>6</v>
      </c>
    </row>
    <row r="1479" spans="4:6" x14ac:dyDescent="0.25">
      <c r="D1479" t="s">
        <v>2952</v>
      </c>
      <c r="E1479" t="s">
        <v>2953</v>
      </c>
      <c r="F1479" s="10" t="s">
        <v>6</v>
      </c>
    </row>
    <row r="1480" spans="4:6" x14ac:dyDescent="0.25">
      <c r="D1480" t="s">
        <v>2954</v>
      </c>
      <c r="E1480" t="s">
        <v>2955</v>
      </c>
      <c r="F1480" s="10" t="s">
        <v>6</v>
      </c>
    </row>
    <row r="1481" spans="4:6" x14ac:dyDescent="0.25">
      <c r="D1481" t="s">
        <v>2956</v>
      </c>
      <c r="E1481" t="s">
        <v>2957</v>
      </c>
      <c r="F1481" s="10" t="s">
        <v>6</v>
      </c>
    </row>
    <row r="1482" spans="4:6" x14ac:dyDescent="0.25">
      <c r="D1482" t="s">
        <v>2958</v>
      </c>
      <c r="E1482" t="s">
        <v>2959</v>
      </c>
      <c r="F1482" s="10" t="s">
        <v>6</v>
      </c>
    </row>
    <row r="1483" spans="4:6" x14ac:dyDescent="0.25">
      <c r="D1483" t="s">
        <v>2960</v>
      </c>
      <c r="E1483" t="s">
        <v>2961</v>
      </c>
      <c r="F1483" s="10" t="s">
        <v>6</v>
      </c>
    </row>
    <row r="1484" spans="4:6" x14ac:dyDescent="0.25">
      <c r="D1484" t="s">
        <v>2962</v>
      </c>
      <c r="E1484" t="s">
        <v>2963</v>
      </c>
      <c r="F1484" s="10" t="s">
        <v>6</v>
      </c>
    </row>
    <row r="1485" spans="4:6" x14ac:dyDescent="0.25">
      <c r="D1485" t="s">
        <v>2964</v>
      </c>
      <c r="E1485" t="s">
        <v>2965</v>
      </c>
      <c r="F1485" s="10" t="s">
        <v>6</v>
      </c>
    </row>
    <row r="1486" spans="4:6" x14ac:dyDescent="0.25">
      <c r="D1486" t="s">
        <v>2966</v>
      </c>
      <c r="E1486" t="s">
        <v>2967</v>
      </c>
      <c r="F1486" s="10" t="s">
        <v>6</v>
      </c>
    </row>
    <row r="1487" spans="4:6" x14ac:dyDescent="0.25">
      <c r="D1487" t="s">
        <v>2968</v>
      </c>
      <c r="E1487" t="s">
        <v>2969</v>
      </c>
      <c r="F1487" s="10" t="s">
        <v>6</v>
      </c>
    </row>
    <row r="1488" spans="4:6" x14ac:dyDescent="0.25">
      <c r="D1488" t="s">
        <v>2970</v>
      </c>
      <c r="E1488" t="s">
        <v>2971</v>
      </c>
      <c r="F1488" s="10" t="s">
        <v>6</v>
      </c>
    </row>
    <row r="1489" spans="4:6" x14ac:dyDescent="0.25">
      <c r="D1489" t="s">
        <v>2972</v>
      </c>
      <c r="E1489" t="s">
        <v>2973</v>
      </c>
      <c r="F1489" s="10" t="s">
        <v>6</v>
      </c>
    </row>
    <row r="1490" spans="4:6" x14ac:dyDescent="0.25">
      <c r="D1490" t="s">
        <v>2974</v>
      </c>
      <c r="E1490" t="s">
        <v>2975</v>
      </c>
      <c r="F1490" s="10" t="s">
        <v>6</v>
      </c>
    </row>
    <row r="1491" spans="4:6" x14ac:dyDescent="0.25">
      <c r="D1491" t="s">
        <v>2976</v>
      </c>
      <c r="E1491" t="s">
        <v>2977</v>
      </c>
      <c r="F1491" s="10" t="s">
        <v>6</v>
      </c>
    </row>
    <row r="1492" spans="4:6" x14ac:dyDescent="0.25">
      <c r="D1492" t="s">
        <v>2978</v>
      </c>
      <c r="E1492" t="s">
        <v>2979</v>
      </c>
      <c r="F1492" s="10" t="s">
        <v>6</v>
      </c>
    </row>
    <row r="1493" spans="4:6" x14ac:dyDescent="0.25">
      <c r="D1493" t="s">
        <v>2980</v>
      </c>
      <c r="E1493" t="s">
        <v>2981</v>
      </c>
      <c r="F1493" s="10" t="s">
        <v>6</v>
      </c>
    </row>
    <row r="1494" spans="4:6" x14ac:dyDescent="0.25">
      <c r="D1494" t="s">
        <v>2982</v>
      </c>
      <c r="E1494" t="s">
        <v>2983</v>
      </c>
      <c r="F1494" s="10" t="s">
        <v>6</v>
      </c>
    </row>
    <row r="1495" spans="4:6" x14ac:dyDescent="0.25">
      <c r="D1495" t="s">
        <v>2984</v>
      </c>
      <c r="E1495" t="s">
        <v>2985</v>
      </c>
      <c r="F1495" s="10" t="s">
        <v>6</v>
      </c>
    </row>
    <row r="1496" spans="4:6" x14ac:dyDescent="0.25">
      <c r="D1496" t="s">
        <v>2986</v>
      </c>
      <c r="E1496" t="s">
        <v>2987</v>
      </c>
      <c r="F1496" s="10" t="s">
        <v>6</v>
      </c>
    </row>
    <row r="1497" spans="4:6" x14ac:dyDescent="0.25">
      <c r="D1497" t="s">
        <v>2988</v>
      </c>
      <c r="E1497" t="s">
        <v>2989</v>
      </c>
      <c r="F1497" s="10" t="s">
        <v>6</v>
      </c>
    </row>
    <row r="1498" spans="4:6" x14ac:dyDescent="0.25">
      <c r="D1498" t="s">
        <v>2990</v>
      </c>
      <c r="E1498" t="s">
        <v>2991</v>
      </c>
      <c r="F1498" s="10" t="s">
        <v>6</v>
      </c>
    </row>
    <row r="1499" spans="4:6" x14ac:dyDescent="0.25">
      <c r="D1499" t="s">
        <v>2992</v>
      </c>
      <c r="E1499" t="s">
        <v>2993</v>
      </c>
      <c r="F1499" s="10" t="s">
        <v>6</v>
      </c>
    </row>
    <row r="1500" spans="4:6" x14ac:dyDescent="0.25">
      <c r="D1500" t="s">
        <v>2994</v>
      </c>
      <c r="E1500" t="s">
        <v>2995</v>
      </c>
      <c r="F1500" s="10" t="s">
        <v>6</v>
      </c>
    </row>
    <row r="1501" spans="4:6" x14ac:dyDescent="0.25">
      <c r="D1501" t="s">
        <v>2996</v>
      </c>
      <c r="E1501" t="s">
        <v>2997</v>
      </c>
      <c r="F1501" s="10" t="s">
        <v>6</v>
      </c>
    </row>
    <row r="1502" spans="4:6" x14ac:dyDescent="0.25">
      <c r="D1502" t="s">
        <v>2998</v>
      </c>
      <c r="E1502" t="s">
        <v>2999</v>
      </c>
      <c r="F1502" s="10" t="s">
        <v>6</v>
      </c>
    </row>
    <row r="1503" spans="4:6" x14ac:dyDescent="0.25">
      <c r="D1503" t="s">
        <v>3000</v>
      </c>
      <c r="E1503" t="s">
        <v>3001</v>
      </c>
      <c r="F1503" s="10" t="s">
        <v>6</v>
      </c>
    </row>
    <row r="1504" spans="4:6" x14ac:dyDescent="0.25">
      <c r="D1504" t="s">
        <v>3002</v>
      </c>
      <c r="E1504" t="s">
        <v>3003</v>
      </c>
      <c r="F1504" s="10" t="s">
        <v>6</v>
      </c>
    </row>
    <row r="1505" spans="4:6" x14ac:dyDescent="0.25">
      <c r="D1505" t="s">
        <v>3004</v>
      </c>
      <c r="E1505" t="s">
        <v>3005</v>
      </c>
      <c r="F1505" s="10" t="s">
        <v>6</v>
      </c>
    </row>
    <row r="1506" spans="4:6" x14ac:dyDescent="0.25">
      <c r="D1506" t="s">
        <v>3006</v>
      </c>
      <c r="E1506" t="s">
        <v>3007</v>
      </c>
      <c r="F1506" s="10" t="s">
        <v>6</v>
      </c>
    </row>
    <row r="1507" spans="4:6" x14ac:dyDescent="0.25">
      <c r="D1507" t="s">
        <v>3008</v>
      </c>
      <c r="E1507" t="s">
        <v>3009</v>
      </c>
      <c r="F1507" s="10" t="s">
        <v>6</v>
      </c>
    </row>
    <row r="1508" spans="4:6" x14ac:dyDescent="0.25">
      <c r="D1508" t="s">
        <v>3010</v>
      </c>
      <c r="E1508" t="s">
        <v>3011</v>
      </c>
      <c r="F1508" s="10" t="s">
        <v>6</v>
      </c>
    </row>
    <row r="1509" spans="4:6" x14ac:dyDescent="0.25">
      <c r="D1509" t="s">
        <v>3012</v>
      </c>
      <c r="E1509" t="s">
        <v>3013</v>
      </c>
      <c r="F1509" s="10" t="s">
        <v>6</v>
      </c>
    </row>
    <row r="1510" spans="4:6" x14ac:dyDescent="0.25">
      <c r="D1510" t="s">
        <v>3014</v>
      </c>
      <c r="E1510" t="s">
        <v>3015</v>
      </c>
      <c r="F1510" s="10" t="s">
        <v>6</v>
      </c>
    </row>
    <row r="1511" spans="4:6" x14ac:dyDescent="0.25">
      <c r="D1511" t="s">
        <v>3016</v>
      </c>
      <c r="E1511" t="s">
        <v>3017</v>
      </c>
      <c r="F1511" s="10" t="s">
        <v>6</v>
      </c>
    </row>
    <row r="1512" spans="4:6" x14ac:dyDescent="0.25">
      <c r="D1512" t="s">
        <v>3018</v>
      </c>
      <c r="E1512" t="s">
        <v>3019</v>
      </c>
      <c r="F1512" s="10" t="s">
        <v>6</v>
      </c>
    </row>
    <row r="1513" spans="4:6" x14ac:dyDescent="0.25">
      <c r="D1513" t="s">
        <v>3020</v>
      </c>
      <c r="E1513" t="s">
        <v>3021</v>
      </c>
      <c r="F1513" s="10" t="s">
        <v>6</v>
      </c>
    </row>
    <row r="1514" spans="4:6" x14ac:dyDescent="0.25">
      <c r="D1514" t="s">
        <v>3022</v>
      </c>
      <c r="E1514" t="s">
        <v>3023</v>
      </c>
      <c r="F1514" s="10" t="s">
        <v>6</v>
      </c>
    </row>
    <row r="1515" spans="4:6" x14ac:dyDescent="0.25">
      <c r="D1515" t="s">
        <v>3024</v>
      </c>
      <c r="E1515" t="s">
        <v>3025</v>
      </c>
      <c r="F1515" s="10" t="s">
        <v>6</v>
      </c>
    </row>
    <row r="1516" spans="4:6" x14ac:dyDescent="0.25">
      <c r="D1516" t="s">
        <v>3026</v>
      </c>
      <c r="E1516" t="s">
        <v>3027</v>
      </c>
      <c r="F1516" s="10" t="s">
        <v>6</v>
      </c>
    </row>
    <row r="1517" spans="4:6" x14ac:dyDescent="0.25">
      <c r="D1517" t="s">
        <v>3028</v>
      </c>
      <c r="E1517" t="s">
        <v>3029</v>
      </c>
      <c r="F1517" s="10" t="s">
        <v>6</v>
      </c>
    </row>
    <row r="1518" spans="4:6" x14ac:dyDescent="0.25">
      <c r="D1518" t="s">
        <v>3030</v>
      </c>
      <c r="E1518" t="s">
        <v>3031</v>
      </c>
      <c r="F1518" s="10" t="s">
        <v>6</v>
      </c>
    </row>
    <row r="1519" spans="4:6" x14ac:dyDescent="0.25">
      <c r="D1519" t="s">
        <v>3032</v>
      </c>
      <c r="E1519" t="s">
        <v>3033</v>
      </c>
      <c r="F1519" s="10" t="s">
        <v>6</v>
      </c>
    </row>
    <row r="1520" spans="4:6" x14ac:dyDescent="0.25">
      <c r="D1520" t="s">
        <v>3034</v>
      </c>
      <c r="E1520" t="s">
        <v>3035</v>
      </c>
      <c r="F1520" s="10" t="s">
        <v>6</v>
      </c>
    </row>
    <row r="1521" spans="4:6" x14ac:dyDescent="0.25">
      <c r="D1521" t="s">
        <v>3036</v>
      </c>
      <c r="E1521" t="s">
        <v>3037</v>
      </c>
      <c r="F1521" s="10" t="s">
        <v>6</v>
      </c>
    </row>
    <row r="1522" spans="4:6" x14ac:dyDescent="0.25">
      <c r="D1522" t="s">
        <v>3038</v>
      </c>
      <c r="E1522" t="s">
        <v>3039</v>
      </c>
      <c r="F1522" s="10" t="s">
        <v>6</v>
      </c>
    </row>
    <row r="1523" spans="4:6" x14ac:dyDescent="0.25">
      <c r="D1523" t="s">
        <v>3040</v>
      </c>
      <c r="E1523" t="s">
        <v>3041</v>
      </c>
      <c r="F1523" s="10" t="s">
        <v>6</v>
      </c>
    </row>
    <row r="1524" spans="4:6" x14ac:dyDescent="0.25">
      <c r="D1524" t="s">
        <v>3042</v>
      </c>
      <c r="E1524" t="s">
        <v>3043</v>
      </c>
      <c r="F1524" s="10" t="s">
        <v>6</v>
      </c>
    </row>
    <row r="1525" spans="4:6" x14ac:dyDescent="0.25">
      <c r="D1525" t="s">
        <v>3044</v>
      </c>
      <c r="E1525" t="s">
        <v>3045</v>
      </c>
      <c r="F1525" s="10" t="s">
        <v>6</v>
      </c>
    </row>
    <row r="1526" spans="4:6" x14ac:dyDescent="0.25">
      <c r="D1526" t="s">
        <v>3046</v>
      </c>
      <c r="E1526" t="s">
        <v>3047</v>
      </c>
      <c r="F1526" s="10" t="s">
        <v>6</v>
      </c>
    </row>
    <row r="1527" spans="4:6" x14ac:dyDescent="0.25">
      <c r="D1527" t="s">
        <v>3048</v>
      </c>
      <c r="E1527" t="s">
        <v>3049</v>
      </c>
      <c r="F1527" s="10" t="s">
        <v>6</v>
      </c>
    </row>
    <row r="1528" spans="4:6" x14ac:dyDescent="0.25">
      <c r="D1528" t="s">
        <v>3050</v>
      </c>
      <c r="E1528" t="s">
        <v>3051</v>
      </c>
      <c r="F1528" s="10" t="s">
        <v>6</v>
      </c>
    </row>
    <row r="1529" spans="4:6" x14ac:dyDescent="0.25">
      <c r="D1529" t="s">
        <v>3052</v>
      </c>
      <c r="E1529" t="s">
        <v>3053</v>
      </c>
      <c r="F1529" s="10" t="s">
        <v>6</v>
      </c>
    </row>
    <row r="1530" spans="4:6" x14ac:dyDescent="0.25">
      <c r="D1530" t="s">
        <v>3054</v>
      </c>
      <c r="E1530" t="s">
        <v>3055</v>
      </c>
      <c r="F1530" s="10" t="s">
        <v>6</v>
      </c>
    </row>
    <row r="1531" spans="4:6" x14ac:dyDescent="0.25">
      <c r="D1531" t="s">
        <v>3056</v>
      </c>
      <c r="E1531" t="s">
        <v>3057</v>
      </c>
      <c r="F1531" s="10" t="s">
        <v>6</v>
      </c>
    </row>
    <row r="1532" spans="4:6" x14ac:dyDescent="0.25">
      <c r="D1532" t="s">
        <v>3058</v>
      </c>
      <c r="E1532" t="s">
        <v>3059</v>
      </c>
      <c r="F1532" s="10" t="s">
        <v>6</v>
      </c>
    </row>
    <row r="1533" spans="4:6" x14ac:dyDescent="0.25">
      <c r="D1533" t="s">
        <v>3060</v>
      </c>
      <c r="E1533" t="s">
        <v>3061</v>
      </c>
      <c r="F1533" s="10" t="s">
        <v>6</v>
      </c>
    </row>
    <row r="1534" spans="4:6" x14ac:dyDescent="0.25">
      <c r="D1534" t="s">
        <v>3062</v>
      </c>
      <c r="E1534" t="s">
        <v>3063</v>
      </c>
      <c r="F1534" s="10" t="s">
        <v>6</v>
      </c>
    </row>
    <row r="1535" spans="4:6" x14ac:dyDescent="0.25">
      <c r="D1535" t="s">
        <v>3064</v>
      </c>
      <c r="E1535" t="s">
        <v>3065</v>
      </c>
      <c r="F1535" s="10" t="s">
        <v>6</v>
      </c>
    </row>
    <row r="1536" spans="4:6" x14ac:dyDescent="0.25">
      <c r="D1536" t="s">
        <v>3066</v>
      </c>
      <c r="E1536" t="s">
        <v>3067</v>
      </c>
      <c r="F1536" s="10" t="s">
        <v>6</v>
      </c>
    </row>
    <row r="1537" spans="4:6" x14ac:dyDescent="0.25">
      <c r="D1537" t="s">
        <v>3068</v>
      </c>
      <c r="E1537" t="s">
        <v>3069</v>
      </c>
      <c r="F1537" s="10" t="s">
        <v>6</v>
      </c>
    </row>
    <row r="1538" spans="4:6" x14ac:dyDescent="0.25">
      <c r="D1538" t="s">
        <v>3070</v>
      </c>
      <c r="E1538" t="s">
        <v>3071</v>
      </c>
      <c r="F1538" s="10" t="s">
        <v>6</v>
      </c>
    </row>
    <row r="1539" spans="4:6" x14ac:dyDescent="0.25">
      <c r="D1539" t="s">
        <v>3072</v>
      </c>
      <c r="E1539" t="s">
        <v>3073</v>
      </c>
      <c r="F1539" s="10" t="s">
        <v>6</v>
      </c>
    </row>
    <row r="1540" spans="4:6" x14ac:dyDescent="0.25">
      <c r="D1540" t="s">
        <v>3074</v>
      </c>
      <c r="E1540" t="s">
        <v>3075</v>
      </c>
      <c r="F1540" s="10" t="s">
        <v>6</v>
      </c>
    </row>
    <row r="1541" spans="4:6" x14ac:dyDescent="0.25">
      <c r="D1541" t="s">
        <v>3076</v>
      </c>
      <c r="E1541" t="s">
        <v>3077</v>
      </c>
      <c r="F1541" s="10" t="s">
        <v>6</v>
      </c>
    </row>
    <row r="1542" spans="4:6" x14ac:dyDescent="0.25">
      <c r="D1542" t="s">
        <v>3078</v>
      </c>
      <c r="E1542" t="s">
        <v>3079</v>
      </c>
      <c r="F1542" s="10" t="s">
        <v>6</v>
      </c>
    </row>
    <row r="1543" spans="4:6" x14ac:dyDescent="0.25">
      <c r="D1543" t="s">
        <v>3080</v>
      </c>
      <c r="E1543" t="s">
        <v>3081</v>
      </c>
      <c r="F1543" s="10" t="s">
        <v>6</v>
      </c>
    </row>
    <row r="1544" spans="4:6" x14ac:dyDescent="0.25">
      <c r="D1544" t="s">
        <v>3082</v>
      </c>
      <c r="E1544" t="s">
        <v>3083</v>
      </c>
      <c r="F1544" s="10" t="s">
        <v>6</v>
      </c>
    </row>
    <row r="1545" spans="4:6" x14ac:dyDescent="0.25">
      <c r="D1545" t="s">
        <v>3084</v>
      </c>
      <c r="E1545" t="s">
        <v>3085</v>
      </c>
      <c r="F1545" s="10" t="s">
        <v>6</v>
      </c>
    </row>
    <row r="1546" spans="4:6" x14ac:dyDescent="0.25">
      <c r="D1546" t="s">
        <v>3086</v>
      </c>
      <c r="E1546" t="s">
        <v>3087</v>
      </c>
      <c r="F1546" s="10" t="s">
        <v>6</v>
      </c>
    </row>
    <row r="1547" spans="4:6" x14ac:dyDescent="0.25">
      <c r="D1547" t="s">
        <v>3088</v>
      </c>
      <c r="E1547" t="s">
        <v>3089</v>
      </c>
      <c r="F1547" s="10" t="s">
        <v>6</v>
      </c>
    </row>
    <row r="1548" spans="4:6" x14ac:dyDescent="0.25">
      <c r="D1548" t="s">
        <v>3090</v>
      </c>
      <c r="E1548" t="s">
        <v>3091</v>
      </c>
      <c r="F1548" s="10" t="s">
        <v>6</v>
      </c>
    </row>
    <row r="1549" spans="4:6" x14ac:dyDescent="0.25">
      <c r="D1549" t="s">
        <v>3092</v>
      </c>
      <c r="E1549" t="s">
        <v>3093</v>
      </c>
      <c r="F1549" s="10" t="s">
        <v>6</v>
      </c>
    </row>
    <row r="1550" spans="4:6" x14ac:dyDescent="0.25">
      <c r="D1550" t="s">
        <v>3094</v>
      </c>
      <c r="E1550" t="s">
        <v>3095</v>
      </c>
      <c r="F1550" s="10" t="s">
        <v>6</v>
      </c>
    </row>
    <row r="1551" spans="4:6" x14ac:dyDescent="0.25">
      <c r="D1551" t="s">
        <v>3096</v>
      </c>
      <c r="E1551" t="s">
        <v>3097</v>
      </c>
      <c r="F1551" s="10" t="s">
        <v>6</v>
      </c>
    </row>
    <row r="1552" spans="4:6" x14ac:dyDescent="0.25">
      <c r="D1552" t="s">
        <v>3098</v>
      </c>
      <c r="E1552" t="s">
        <v>3099</v>
      </c>
      <c r="F1552" s="10" t="s">
        <v>6</v>
      </c>
    </row>
    <row r="1553" spans="4:6" x14ac:dyDescent="0.25">
      <c r="D1553" t="s">
        <v>3100</v>
      </c>
      <c r="E1553" t="s">
        <v>3101</v>
      </c>
      <c r="F1553" s="10" t="s">
        <v>6</v>
      </c>
    </row>
    <row r="1554" spans="4:6" x14ac:dyDescent="0.25">
      <c r="D1554" t="s">
        <v>3102</v>
      </c>
      <c r="E1554" t="s">
        <v>3103</v>
      </c>
      <c r="F1554" s="10" t="s">
        <v>6</v>
      </c>
    </row>
    <row r="1555" spans="4:6" x14ac:dyDescent="0.25">
      <c r="D1555" t="s">
        <v>3104</v>
      </c>
      <c r="E1555" t="s">
        <v>3105</v>
      </c>
      <c r="F1555" s="10" t="s">
        <v>6</v>
      </c>
    </row>
    <row r="1556" spans="4:6" x14ac:dyDescent="0.25">
      <c r="D1556" t="s">
        <v>3106</v>
      </c>
      <c r="E1556" t="s">
        <v>3107</v>
      </c>
      <c r="F1556" s="10" t="s">
        <v>6</v>
      </c>
    </row>
    <row r="1557" spans="4:6" x14ac:dyDescent="0.25">
      <c r="D1557" t="s">
        <v>3108</v>
      </c>
      <c r="E1557" t="s">
        <v>3109</v>
      </c>
      <c r="F1557" s="10" t="s">
        <v>6</v>
      </c>
    </row>
    <row r="1558" spans="4:6" x14ac:dyDescent="0.25">
      <c r="D1558" t="s">
        <v>3110</v>
      </c>
      <c r="E1558" t="s">
        <v>3111</v>
      </c>
      <c r="F1558" s="10" t="s">
        <v>6</v>
      </c>
    </row>
    <row r="1559" spans="4:6" x14ac:dyDescent="0.25">
      <c r="D1559" t="s">
        <v>3112</v>
      </c>
      <c r="E1559" t="s">
        <v>3113</v>
      </c>
      <c r="F1559" s="10" t="s">
        <v>6</v>
      </c>
    </row>
    <row r="1560" spans="4:6" x14ac:dyDescent="0.25">
      <c r="D1560" t="s">
        <v>3114</v>
      </c>
      <c r="E1560" t="s">
        <v>3115</v>
      </c>
      <c r="F1560" s="10" t="s">
        <v>6</v>
      </c>
    </row>
    <row r="1561" spans="4:6" x14ac:dyDescent="0.25">
      <c r="D1561" t="s">
        <v>3116</v>
      </c>
      <c r="E1561" t="s">
        <v>3117</v>
      </c>
      <c r="F1561" s="10" t="s">
        <v>6</v>
      </c>
    </row>
    <row r="1562" spans="4:6" x14ac:dyDescent="0.25">
      <c r="D1562" t="s">
        <v>3118</v>
      </c>
      <c r="E1562" t="s">
        <v>3119</v>
      </c>
      <c r="F1562" s="10" t="s">
        <v>6</v>
      </c>
    </row>
    <row r="1563" spans="4:6" x14ac:dyDescent="0.25">
      <c r="D1563" t="s">
        <v>3120</v>
      </c>
      <c r="E1563" t="s">
        <v>3121</v>
      </c>
      <c r="F1563" s="10" t="s">
        <v>6</v>
      </c>
    </row>
    <row r="1564" spans="4:6" x14ac:dyDescent="0.25">
      <c r="D1564" t="s">
        <v>3122</v>
      </c>
      <c r="E1564" t="s">
        <v>3123</v>
      </c>
      <c r="F1564" s="10" t="s">
        <v>6</v>
      </c>
    </row>
    <row r="1565" spans="4:6" x14ac:dyDescent="0.25">
      <c r="D1565" t="s">
        <v>3124</v>
      </c>
      <c r="E1565" t="s">
        <v>3125</v>
      </c>
      <c r="F1565" s="10" t="s">
        <v>6</v>
      </c>
    </row>
    <row r="1566" spans="4:6" x14ac:dyDescent="0.25">
      <c r="D1566" t="s">
        <v>3126</v>
      </c>
      <c r="E1566" t="s">
        <v>3127</v>
      </c>
      <c r="F1566" s="10" t="s">
        <v>6</v>
      </c>
    </row>
    <row r="1567" spans="4:6" x14ac:dyDescent="0.25">
      <c r="D1567" t="s">
        <v>3128</v>
      </c>
      <c r="E1567" t="s">
        <v>3129</v>
      </c>
      <c r="F1567" s="10" t="s">
        <v>6</v>
      </c>
    </row>
    <row r="1568" spans="4:6" x14ac:dyDescent="0.25">
      <c r="D1568" t="s">
        <v>3130</v>
      </c>
      <c r="E1568" t="s">
        <v>3131</v>
      </c>
      <c r="F1568" s="10" t="s">
        <v>6</v>
      </c>
    </row>
    <row r="1569" spans="4:6" x14ac:dyDescent="0.25">
      <c r="D1569" t="s">
        <v>3132</v>
      </c>
      <c r="E1569" t="s">
        <v>3133</v>
      </c>
      <c r="F1569" s="10" t="s">
        <v>6</v>
      </c>
    </row>
    <row r="1570" spans="4:6" x14ac:dyDescent="0.25">
      <c r="D1570" t="s">
        <v>3134</v>
      </c>
      <c r="E1570" t="s">
        <v>3135</v>
      </c>
      <c r="F1570" s="10" t="s">
        <v>6</v>
      </c>
    </row>
    <row r="1571" spans="4:6" x14ac:dyDescent="0.25">
      <c r="D1571" t="s">
        <v>3136</v>
      </c>
      <c r="E1571" t="s">
        <v>3137</v>
      </c>
      <c r="F1571" s="10" t="s">
        <v>6</v>
      </c>
    </row>
    <row r="1572" spans="4:6" x14ac:dyDescent="0.25">
      <c r="D1572" t="s">
        <v>3138</v>
      </c>
      <c r="E1572" t="s">
        <v>3139</v>
      </c>
      <c r="F1572" s="10" t="s">
        <v>6</v>
      </c>
    </row>
    <row r="1573" spans="4:6" x14ac:dyDescent="0.25">
      <c r="D1573" t="s">
        <v>3140</v>
      </c>
      <c r="E1573" t="s">
        <v>3141</v>
      </c>
      <c r="F1573" s="10" t="s">
        <v>6</v>
      </c>
    </row>
    <row r="1574" spans="4:6" x14ac:dyDescent="0.25">
      <c r="D1574" t="s">
        <v>3142</v>
      </c>
      <c r="E1574" t="s">
        <v>3143</v>
      </c>
      <c r="F1574" s="10" t="s">
        <v>6</v>
      </c>
    </row>
    <row r="1575" spans="4:6" x14ac:dyDescent="0.25">
      <c r="D1575" t="s">
        <v>3144</v>
      </c>
      <c r="E1575" t="s">
        <v>3145</v>
      </c>
      <c r="F1575" s="10" t="s">
        <v>6</v>
      </c>
    </row>
    <row r="1576" spans="4:6" x14ac:dyDescent="0.25">
      <c r="D1576" t="s">
        <v>3146</v>
      </c>
      <c r="E1576" t="s">
        <v>3147</v>
      </c>
      <c r="F1576" s="10" t="s">
        <v>6</v>
      </c>
    </row>
    <row r="1577" spans="4:6" x14ac:dyDescent="0.25">
      <c r="D1577" t="s">
        <v>3148</v>
      </c>
      <c r="E1577" t="s">
        <v>3149</v>
      </c>
      <c r="F1577" s="10" t="s">
        <v>6</v>
      </c>
    </row>
    <row r="1578" spans="4:6" x14ac:dyDescent="0.25">
      <c r="D1578" t="s">
        <v>3150</v>
      </c>
      <c r="E1578" t="s">
        <v>3151</v>
      </c>
      <c r="F1578" s="10" t="s">
        <v>6</v>
      </c>
    </row>
    <row r="1579" spans="4:6" x14ac:dyDescent="0.25">
      <c r="D1579" t="s">
        <v>3152</v>
      </c>
      <c r="E1579" t="s">
        <v>3153</v>
      </c>
      <c r="F1579" s="10" t="s">
        <v>6</v>
      </c>
    </row>
    <row r="1580" spans="4:6" x14ac:dyDescent="0.25">
      <c r="D1580" t="s">
        <v>3154</v>
      </c>
      <c r="E1580" t="s">
        <v>3155</v>
      </c>
      <c r="F1580" s="10" t="s">
        <v>6</v>
      </c>
    </row>
    <row r="1581" spans="4:6" x14ac:dyDescent="0.25">
      <c r="D1581" t="s">
        <v>3156</v>
      </c>
      <c r="E1581" t="s">
        <v>3157</v>
      </c>
      <c r="F1581" s="10" t="s">
        <v>6</v>
      </c>
    </row>
    <row r="1582" spans="4:6" x14ac:dyDescent="0.25">
      <c r="D1582" t="s">
        <v>3158</v>
      </c>
      <c r="E1582" t="s">
        <v>3159</v>
      </c>
      <c r="F1582" s="10" t="s">
        <v>6</v>
      </c>
    </row>
    <row r="1583" spans="4:6" x14ac:dyDescent="0.25">
      <c r="D1583" t="s">
        <v>3160</v>
      </c>
      <c r="E1583" t="s">
        <v>3161</v>
      </c>
      <c r="F1583" s="10" t="s">
        <v>6</v>
      </c>
    </row>
    <row r="1584" spans="4:6" x14ac:dyDescent="0.25">
      <c r="D1584" t="s">
        <v>3162</v>
      </c>
      <c r="E1584" t="s">
        <v>3163</v>
      </c>
      <c r="F1584" s="10" t="s">
        <v>6</v>
      </c>
    </row>
    <row r="1585" spans="4:6" x14ac:dyDescent="0.25">
      <c r="D1585" t="s">
        <v>3164</v>
      </c>
      <c r="E1585" t="s">
        <v>3165</v>
      </c>
      <c r="F1585" s="10" t="s">
        <v>6</v>
      </c>
    </row>
    <row r="1586" spans="4:6" x14ac:dyDescent="0.25">
      <c r="D1586" t="s">
        <v>3166</v>
      </c>
      <c r="E1586" t="s">
        <v>3167</v>
      </c>
      <c r="F1586" s="10" t="s">
        <v>6</v>
      </c>
    </row>
    <row r="1587" spans="4:6" x14ac:dyDescent="0.25">
      <c r="D1587" t="s">
        <v>3168</v>
      </c>
      <c r="E1587" t="s">
        <v>3169</v>
      </c>
      <c r="F1587" s="10" t="s">
        <v>6</v>
      </c>
    </row>
    <row r="1588" spans="4:6" x14ac:dyDescent="0.25">
      <c r="D1588" t="s">
        <v>3170</v>
      </c>
      <c r="E1588" t="s">
        <v>3171</v>
      </c>
      <c r="F1588" s="10" t="s">
        <v>6</v>
      </c>
    </row>
    <row r="1589" spans="4:6" x14ac:dyDescent="0.25">
      <c r="D1589" t="s">
        <v>3172</v>
      </c>
      <c r="E1589" t="s">
        <v>3173</v>
      </c>
      <c r="F1589" s="10" t="s">
        <v>6</v>
      </c>
    </row>
    <row r="1590" spans="4:6" x14ac:dyDescent="0.25">
      <c r="D1590" t="s">
        <v>3174</v>
      </c>
      <c r="E1590" t="s">
        <v>3175</v>
      </c>
      <c r="F1590" s="10" t="s">
        <v>6</v>
      </c>
    </row>
    <row r="1591" spans="4:6" x14ac:dyDescent="0.25">
      <c r="D1591" t="s">
        <v>3176</v>
      </c>
      <c r="E1591" t="s">
        <v>3177</v>
      </c>
      <c r="F1591" s="10" t="s">
        <v>6</v>
      </c>
    </row>
    <row r="1592" spans="4:6" x14ac:dyDescent="0.25">
      <c r="D1592" t="s">
        <v>3178</v>
      </c>
      <c r="E1592" t="s">
        <v>3179</v>
      </c>
      <c r="F1592" s="10" t="s">
        <v>6</v>
      </c>
    </row>
    <row r="1593" spans="4:6" x14ac:dyDescent="0.25">
      <c r="D1593" t="s">
        <v>3180</v>
      </c>
      <c r="E1593" t="s">
        <v>3181</v>
      </c>
      <c r="F1593" s="10" t="s">
        <v>6</v>
      </c>
    </row>
    <row r="1594" spans="4:6" x14ac:dyDescent="0.25">
      <c r="D1594" t="s">
        <v>3182</v>
      </c>
      <c r="E1594" t="s">
        <v>3183</v>
      </c>
      <c r="F1594" s="10" t="s">
        <v>6</v>
      </c>
    </row>
    <row r="1595" spans="4:6" x14ac:dyDescent="0.25">
      <c r="D1595" t="s">
        <v>3184</v>
      </c>
      <c r="E1595" t="s">
        <v>3185</v>
      </c>
      <c r="F1595" s="10" t="s">
        <v>6</v>
      </c>
    </row>
    <row r="1596" spans="4:6" x14ac:dyDescent="0.25">
      <c r="D1596" t="s">
        <v>3186</v>
      </c>
      <c r="E1596" t="s">
        <v>3187</v>
      </c>
      <c r="F1596" s="10" t="s">
        <v>6</v>
      </c>
    </row>
    <row r="1597" spans="4:6" x14ac:dyDescent="0.25">
      <c r="D1597" t="s">
        <v>3188</v>
      </c>
      <c r="E1597" t="s">
        <v>3189</v>
      </c>
      <c r="F1597" s="10" t="s">
        <v>6</v>
      </c>
    </row>
    <row r="1598" spans="4:6" x14ac:dyDescent="0.25">
      <c r="D1598" t="s">
        <v>3190</v>
      </c>
      <c r="E1598" t="s">
        <v>3191</v>
      </c>
      <c r="F1598" s="10" t="s">
        <v>6</v>
      </c>
    </row>
    <row r="1599" spans="4:6" x14ac:dyDescent="0.25">
      <c r="D1599" t="s">
        <v>3192</v>
      </c>
      <c r="E1599" t="s">
        <v>3193</v>
      </c>
      <c r="F1599" s="10" t="s">
        <v>6</v>
      </c>
    </row>
    <row r="1600" spans="4:6" x14ac:dyDescent="0.25">
      <c r="D1600" t="s">
        <v>3194</v>
      </c>
      <c r="E1600" t="s">
        <v>3195</v>
      </c>
      <c r="F1600" s="10" t="s">
        <v>6</v>
      </c>
    </row>
    <row r="1601" spans="4:6" x14ac:dyDescent="0.25">
      <c r="D1601" t="s">
        <v>3196</v>
      </c>
      <c r="E1601" t="s">
        <v>3197</v>
      </c>
      <c r="F1601" s="10" t="s">
        <v>6</v>
      </c>
    </row>
    <row r="1602" spans="4:6" x14ac:dyDescent="0.25">
      <c r="D1602" t="s">
        <v>3198</v>
      </c>
      <c r="E1602" t="s">
        <v>3199</v>
      </c>
      <c r="F1602" s="10" t="s">
        <v>6</v>
      </c>
    </row>
    <row r="1603" spans="4:6" x14ac:dyDescent="0.25">
      <c r="D1603" t="s">
        <v>3200</v>
      </c>
      <c r="E1603" t="s">
        <v>3201</v>
      </c>
      <c r="F1603" s="10" t="s">
        <v>6</v>
      </c>
    </row>
    <row r="1604" spans="4:6" x14ac:dyDescent="0.25">
      <c r="D1604" t="s">
        <v>3202</v>
      </c>
      <c r="E1604" t="s">
        <v>3203</v>
      </c>
      <c r="F1604" s="10" t="s">
        <v>6</v>
      </c>
    </row>
    <row r="1605" spans="4:6" x14ac:dyDescent="0.25">
      <c r="D1605" t="s">
        <v>3204</v>
      </c>
      <c r="E1605" t="s">
        <v>3205</v>
      </c>
      <c r="F1605" s="10" t="s">
        <v>6</v>
      </c>
    </row>
    <row r="1606" spans="4:6" x14ac:dyDescent="0.25">
      <c r="D1606" t="s">
        <v>3206</v>
      </c>
      <c r="E1606" t="s">
        <v>3207</v>
      </c>
      <c r="F1606" s="10" t="s">
        <v>6</v>
      </c>
    </row>
    <row r="1607" spans="4:6" x14ac:dyDescent="0.25">
      <c r="D1607" t="s">
        <v>3208</v>
      </c>
      <c r="E1607" t="s">
        <v>3209</v>
      </c>
      <c r="F1607" s="10" t="s">
        <v>6</v>
      </c>
    </row>
    <row r="1608" spans="4:6" x14ac:dyDescent="0.25">
      <c r="D1608" t="s">
        <v>3210</v>
      </c>
      <c r="E1608" t="s">
        <v>3211</v>
      </c>
      <c r="F1608" s="10" t="s">
        <v>6</v>
      </c>
    </row>
    <row r="1609" spans="4:6" x14ac:dyDescent="0.25">
      <c r="D1609" t="s">
        <v>3212</v>
      </c>
      <c r="E1609" t="s">
        <v>3213</v>
      </c>
      <c r="F1609" s="10" t="s">
        <v>6</v>
      </c>
    </row>
    <row r="1610" spans="4:6" x14ac:dyDescent="0.25">
      <c r="D1610" t="s">
        <v>3214</v>
      </c>
      <c r="E1610" t="s">
        <v>3215</v>
      </c>
      <c r="F1610" s="10" t="s">
        <v>6</v>
      </c>
    </row>
    <row r="1611" spans="4:6" x14ac:dyDescent="0.25">
      <c r="D1611" t="s">
        <v>3216</v>
      </c>
      <c r="E1611" t="s">
        <v>3217</v>
      </c>
      <c r="F1611" s="10" t="s">
        <v>6</v>
      </c>
    </row>
    <row r="1612" spans="4:6" x14ac:dyDescent="0.25">
      <c r="D1612" t="s">
        <v>3218</v>
      </c>
      <c r="E1612" t="s">
        <v>3219</v>
      </c>
      <c r="F1612" s="10" t="s">
        <v>6</v>
      </c>
    </row>
    <row r="1613" spans="4:6" x14ac:dyDescent="0.25">
      <c r="D1613" t="s">
        <v>3220</v>
      </c>
      <c r="E1613" t="s">
        <v>3221</v>
      </c>
      <c r="F1613" s="10" t="s">
        <v>6</v>
      </c>
    </row>
    <row r="1614" spans="4:6" x14ac:dyDescent="0.25">
      <c r="D1614" t="s">
        <v>3222</v>
      </c>
      <c r="E1614" t="s">
        <v>3223</v>
      </c>
      <c r="F1614" s="10" t="s">
        <v>6</v>
      </c>
    </row>
    <row r="1615" spans="4:6" x14ac:dyDescent="0.25">
      <c r="D1615" t="s">
        <v>3224</v>
      </c>
      <c r="E1615" t="s">
        <v>3225</v>
      </c>
      <c r="F1615" s="10" t="s">
        <v>6</v>
      </c>
    </row>
    <row r="1616" spans="4:6" x14ac:dyDescent="0.25">
      <c r="D1616" t="s">
        <v>3226</v>
      </c>
      <c r="E1616" t="s">
        <v>3227</v>
      </c>
      <c r="F1616" s="10" t="s">
        <v>6</v>
      </c>
    </row>
    <row r="1617" spans="4:6" x14ac:dyDescent="0.25">
      <c r="D1617" t="s">
        <v>3228</v>
      </c>
      <c r="E1617" t="s">
        <v>3229</v>
      </c>
      <c r="F1617" s="10" t="s">
        <v>6</v>
      </c>
    </row>
    <row r="1618" spans="4:6" x14ac:dyDescent="0.25">
      <c r="D1618" t="s">
        <v>3230</v>
      </c>
      <c r="E1618" t="s">
        <v>3231</v>
      </c>
      <c r="F1618" s="10" t="s">
        <v>6</v>
      </c>
    </row>
    <row r="1619" spans="4:6" x14ac:dyDescent="0.25">
      <c r="D1619" t="s">
        <v>3232</v>
      </c>
      <c r="E1619" t="s">
        <v>3233</v>
      </c>
      <c r="F1619" s="10" t="s">
        <v>6</v>
      </c>
    </row>
    <row r="1620" spans="4:6" x14ac:dyDescent="0.25">
      <c r="D1620" t="s">
        <v>3234</v>
      </c>
      <c r="E1620" t="s">
        <v>3235</v>
      </c>
      <c r="F1620" s="10" t="s">
        <v>6</v>
      </c>
    </row>
    <row r="1621" spans="4:6" x14ac:dyDescent="0.25">
      <c r="D1621" t="s">
        <v>3236</v>
      </c>
      <c r="E1621" t="s">
        <v>3237</v>
      </c>
      <c r="F1621" s="10" t="s">
        <v>6</v>
      </c>
    </row>
    <row r="1622" spans="4:6" x14ac:dyDescent="0.25">
      <c r="D1622" t="s">
        <v>3238</v>
      </c>
      <c r="E1622" t="s">
        <v>3153</v>
      </c>
      <c r="F1622" s="10" t="s">
        <v>6</v>
      </c>
    </row>
    <row r="1623" spans="4:6" x14ac:dyDescent="0.25">
      <c r="D1623" t="s">
        <v>3239</v>
      </c>
      <c r="E1623" t="s">
        <v>3240</v>
      </c>
      <c r="F1623" s="10" t="s">
        <v>6</v>
      </c>
    </row>
    <row r="1624" spans="4:6" x14ac:dyDescent="0.25">
      <c r="D1624" t="s">
        <v>3241</v>
      </c>
      <c r="E1624" t="s">
        <v>3242</v>
      </c>
      <c r="F1624" s="10" t="s">
        <v>6</v>
      </c>
    </row>
    <row r="1625" spans="4:6" x14ac:dyDescent="0.25">
      <c r="D1625" t="s">
        <v>3243</v>
      </c>
      <c r="E1625" t="s">
        <v>3244</v>
      </c>
      <c r="F1625" s="10" t="s">
        <v>6</v>
      </c>
    </row>
    <row r="1626" spans="4:6" x14ac:dyDescent="0.25">
      <c r="D1626" t="s">
        <v>3245</v>
      </c>
      <c r="E1626" t="s">
        <v>3246</v>
      </c>
      <c r="F1626" s="10" t="s">
        <v>6</v>
      </c>
    </row>
    <row r="1627" spans="4:6" x14ac:dyDescent="0.25">
      <c r="D1627" t="s">
        <v>3247</v>
      </c>
      <c r="E1627" t="s">
        <v>3248</v>
      </c>
      <c r="F1627" s="10" t="s">
        <v>6</v>
      </c>
    </row>
    <row r="1628" spans="4:6" x14ac:dyDescent="0.25">
      <c r="D1628" t="s">
        <v>3249</v>
      </c>
      <c r="E1628" t="s">
        <v>3250</v>
      </c>
      <c r="F1628" s="10" t="s">
        <v>6</v>
      </c>
    </row>
    <row r="1629" spans="4:6" x14ac:dyDescent="0.25">
      <c r="D1629" t="s">
        <v>3251</v>
      </c>
      <c r="E1629" t="s">
        <v>3252</v>
      </c>
      <c r="F1629" s="10" t="s">
        <v>6</v>
      </c>
    </row>
    <row r="1630" spans="4:6" x14ac:dyDescent="0.25">
      <c r="D1630" t="s">
        <v>3253</v>
      </c>
      <c r="E1630" t="s">
        <v>3254</v>
      </c>
      <c r="F1630" s="10" t="s">
        <v>6</v>
      </c>
    </row>
    <row r="1631" spans="4:6" x14ac:dyDescent="0.25">
      <c r="D1631" t="s">
        <v>3255</v>
      </c>
      <c r="E1631" t="s">
        <v>3256</v>
      </c>
      <c r="F1631" s="10" t="s">
        <v>6</v>
      </c>
    </row>
    <row r="1632" spans="4:6" x14ac:dyDescent="0.25">
      <c r="D1632" t="s">
        <v>3257</v>
      </c>
      <c r="E1632" t="s">
        <v>3258</v>
      </c>
      <c r="F1632" s="10" t="s">
        <v>6</v>
      </c>
    </row>
    <row r="1633" spans="4:6" x14ac:dyDescent="0.25">
      <c r="D1633" t="s">
        <v>3259</v>
      </c>
      <c r="E1633" t="s">
        <v>3260</v>
      </c>
      <c r="F1633" s="10" t="s">
        <v>6</v>
      </c>
    </row>
    <row r="1634" spans="4:6" x14ac:dyDescent="0.25">
      <c r="D1634" t="s">
        <v>3261</v>
      </c>
      <c r="E1634" t="s">
        <v>3262</v>
      </c>
      <c r="F1634" s="10" t="s">
        <v>6</v>
      </c>
    </row>
    <row r="1635" spans="4:6" x14ac:dyDescent="0.25">
      <c r="D1635" t="s">
        <v>3263</v>
      </c>
      <c r="E1635" t="s">
        <v>3264</v>
      </c>
      <c r="F1635" s="10" t="s">
        <v>6</v>
      </c>
    </row>
    <row r="1636" spans="4:6" x14ac:dyDescent="0.25">
      <c r="D1636" t="s">
        <v>3265</v>
      </c>
      <c r="E1636" t="s">
        <v>3266</v>
      </c>
      <c r="F1636" s="10" t="s">
        <v>6</v>
      </c>
    </row>
    <row r="1637" spans="4:6" x14ac:dyDescent="0.25">
      <c r="D1637" t="s">
        <v>3267</v>
      </c>
      <c r="E1637" t="s">
        <v>3268</v>
      </c>
      <c r="F1637" s="10" t="s">
        <v>6</v>
      </c>
    </row>
    <row r="1638" spans="4:6" x14ac:dyDescent="0.25">
      <c r="D1638" t="s">
        <v>3269</v>
      </c>
      <c r="E1638" t="s">
        <v>3270</v>
      </c>
      <c r="F1638" s="10" t="s">
        <v>6</v>
      </c>
    </row>
    <row r="1639" spans="4:6" x14ac:dyDescent="0.25">
      <c r="D1639" t="s">
        <v>3271</v>
      </c>
      <c r="E1639" t="s">
        <v>3272</v>
      </c>
      <c r="F1639" s="10" t="s">
        <v>6</v>
      </c>
    </row>
    <row r="1640" spans="4:6" x14ac:dyDescent="0.25">
      <c r="D1640" t="s">
        <v>3273</v>
      </c>
      <c r="E1640" t="s">
        <v>3274</v>
      </c>
      <c r="F1640" s="10" t="s">
        <v>6</v>
      </c>
    </row>
    <row r="1641" spans="4:6" x14ac:dyDescent="0.25">
      <c r="D1641" t="s">
        <v>3275</v>
      </c>
      <c r="E1641" t="s">
        <v>3276</v>
      </c>
      <c r="F1641" s="10" t="s">
        <v>6</v>
      </c>
    </row>
    <row r="1642" spans="4:6" x14ac:dyDescent="0.25">
      <c r="D1642" t="s">
        <v>3277</v>
      </c>
      <c r="E1642" t="s">
        <v>3278</v>
      </c>
      <c r="F1642" s="10" t="s">
        <v>6</v>
      </c>
    </row>
    <row r="1643" spans="4:6" x14ac:dyDescent="0.25">
      <c r="D1643" t="s">
        <v>3279</v>
      </c>
      <c r="E1643" t="s">
        <v>3280</v>
      </c>
      <c r="F1643" s="10" t="s">
        <v>6</v>
      </c>
    </row>
    <row r="1644" spans="4:6" x14ac:dyDescent="0.25">
      <c r="D1644" t="s">
        <v>3281</v>
      </c>
      <c r="E1644" t="s">
        <v>3282</v>
      </c>
      <c r="F1644" s="10" t="s">
        <v>6</v>
      </c>
    </row>
    <row r="1645" spans="4:6" x14ac:dyDescent="0.25">
      <c r="D1645" t="s">
        <v>3283</v>
      </c>
      <c r="E1645" t="s">
        <v>3284</v>
      </c>
      <c r="F1645" s="10" t="s">
        <v>6</v>
      </c>
    </row>
    <row r="1646" spans="4:6" x14ac:dyDescent="0.25">
      <c r="D1646" t="s">
        <v>3285</v>
      </c>
      <c r="E1646" t="s">
        <v>3286</v>
      </c>
      <c r="F1646" s="10" t="s">
        <v>6</v>
      </c>
    </row>
    <row r="1647" spans="4:6" x14ac:dyDescent="0.25">
      <c r="D1647" t="s">
        <v>3287</v>
      </c>
      <c r="E1647" t="s">
        <v>3288</v>
      </c>
      <c r="F1647" s="10" t="s">
        <v>6</v>
      </c>
    </row>
    <row r="1648" spans="4:6" x14ac:dyDescent="0.25">
      <c r="D1648" t="s">
        <v>3289</v>
      </c>
      <c r="E1648" t="s">
        <v>3290</v>
      </c>
      <c r="F1648" s="10" t="s">
        <v>6</v>
      </c>
    </row>
    <row r="1649" spans="4:6" x14ac:dyDescent="0.25">
      <c r="D1649" t="s">
        <v>3291</v>
      </c>
      <c r="E1649" t="s">
        <v>3292</v>
      </c>
      <c r="F1649" s="10" t="s">
        <v>6</v>
      </c>
    </row>
    <row r="1650" spans="4:6" x14ac:dyDescent="0.25">
      <c r="D1650" t="s">
        <v>3293</v>
      </c>
      <c r="E1650" t="s">
        <v>3294</v>
      </c>
      <c r="F1650" s="10" t="s">
        <v>6</v>
      </c>
    </row>
    <row r="1651" spans="4:6" x14ac:dyDescent="0.25">
      <c r="D1651" t="s">
        <v>3295</v>
      </c>
      <c r="E1651" t="s">
        <v>3296</v>
      </c>
      <c r="F1651" s="10" t="s">
        <v>6</v>
      </c>
    </row>
    <row r="1652" spans="4:6" x14ac:dyDescent="0.25">
      <c r="D1652" t="s">
        <v>3297</v>
      </c>
      <c r="E1652" t="s">
        <v>3298</v>
      </c>
      <c r="F1652" s="10" t="s">
        <v>6</v>
      </c>
    </row>
    <row r="1653" spans="4:6" x14ac:dyDescent="0.25">
      <c r="D1653" t="s">
        <v>3299</v>
      </c>
      <c r="E1653" t="s">
        <v>3300</v>
      </c>
      <c r="F1653" s="10" t="s">
        <v>6</v>
      </c>
    </row>
    <row r="1654" spans="4:6" x14ac:dyDescent="0.25">
      <c r="D1654" t="s">
        <v>3301</v>
      </c>
      <c r="E1654" t="s">
        <v>3302</v>
      </c>
      <c r="F1654" s="10" t="s">
        <v>6</v>
      </c>
    </row>
    <row r="1655" spans="4:6" x14ac:dyDescent="0.25">
      <c r="D1655" t="s">
        <v>3303</v>
      </c>
      <c r="E1655" t="s">
        <v>3304</v>
      </c>
      <c r="F1655" s="10" t="s">
        <v>6</v>
      </c>
    </row>
    <row r="1656" spans="4:6" x14ac:dyDescent="0.25">
      <c r="D1656" t="s">
        <v>3305</v>
      </c>
      <c r="E1656" t="s">
        <v>3306</v>
      </c>
      <c r="F1656" s="10" t="s">
        <v>6</v>
      </c>
    </row>
    <row r="1657" spans="4:6" x14ac:dyDescent="0.25">
      <c r="D1657" t="s">
        <v>3307</v>
      </c>
      <c r="E1657" t="s">
        <v>3308</v>
      </c>
      <c r="F1657" s="10" t="s">
        <v>6</v>
      </c>
    </row>
    <row r="1658" spans="4:6" x14ac:dyDescent="0.25">
      <c r="D1658" t="s">
        <v>3309</v>
      </c>
      <c r="E1658" t="s">
        <v>3310</v>
      </c>
      <c r="F1658" s="10" t="s">
        <v>6</v>
      </c>
    </row>
    <row r="1659" spans="4:6" x14ac:dyDescent="0.25">
      <c r="D1659" t="s">
        <v>3311</v>
      </c>
      <c r="E1659" t="s">
        <v>3312</v>
      </c>
      <c r="F1659" s="10" t="s">
        <v>6</v>
      </c>
    </row>
    <row r="1660" spans="4:6" x14ac:dyDescent="0.25">
      <c r="D1660" t="s">
        <v>3313</v>
      </c>
      <c r="E1660" t="s">
        <v>3314</v>
      </c>
      <c r="F1660" s="10" t="s">
        <v>6</v>
      </c>
    </row>
    <row r="1661" spans="4:6" x14ac:dyDescent="0.25">
      <c r="D1661" t="s">
        <v>3315</v>
      </c>
      <c r="E1661" t="s">
        <v>3316</v>
      </c>
      <c r="F1661" s="10" t="s">
        <v>6</v>
      </c>
    </row>
    <row r="1662" spans="4:6" x14ac:dyDescent="0.25">
      <c r="D1662" t="s">
        <v>3317</v>
      </c>
      <c r="E1662" t="s">
        <v>3318</v>
      </c>
      <c r="F1662" s="10" t="s">
        <v>6</v>
      </c>
    </row>
    <row r="1663" spans="4:6" x14ac:dyDescent="0.25">
      <c r="D1663" t="s">
        <v>3319</v>
      </c>
      <c r="E1663" t="s">
        <v>3320</v>
      </c>
      <c r="F1663" s="10" t="s">
        <v>6</v>
      </c>
    </row>
    <row r="1664" spans="4:6" x14ac:dyDescent="0.25">
      <c r="D1664" t="s">
        <v>3321</v>
      </c>
      <c r="E1664" t="s">
        <v>3322</v>
      </c>
      <c r="F1664" s="10" t="s">
        <v>6</v>
      </c>
    </row>
    <row r="1665" spans="4:6" x14ac:dyDescent="0.25">
      <c r="D1665" t="s">
        <v>3323</v>
      </c>
      <c r="E1665" t="s">
        <v>3324</v>
      </c>
      <c r="F1665" s="10" t="s">
        <v>6</v>
      </c>
    </row>
    <row r="1666" spans="4:6" x14ac:dyDescent="0.25">
      <c r="D1666" t="s">
        <v>3325</v>
      </c>
      <c r="E1666" t="s">
        <v>3326</v>
      </c>
      <c r="F1666" s="10" t="s">
        <v>6</v>
      </c>
    </row>
    <row r="1667" spans="4:6" x14ac:dyDescent="0.25">
      <c r="D1667" t="s">
        <v>3327</v>
      </c>
      <c r="E1667" t="s">
        <v>3328</v>
      </c>
      <c r="F1667" s="10" t="s">
        <v>6</v>
      </c>
    </row>
    <row r="1668" spans="4:6" x14ac:dyDescent="0.25">
      <c r="D1668" t="s">
        <v>3329</v>
      </c>
      <c r="E1668" t="s">
        <v>3330</v>
      </c>
      <c r="F1668" s="10" t="s">
        <v>6</v>
      </c>
    </row>
    <row r="1669" spans="4:6" x14ac:dyDescent="0.25">
      <c r="D1669" t="s">
        <v>3331</v>
      </c>
      <c r="E1669" t="s">
        <v>3332</v>
      </c>
      <c r="F1669" s="10" t="s">
        <v>6</v>
      </c>
    </row>
    <row r="1670" spans="4:6" x14ac:dyDescent="0.25">
      <c r="D1670" t="s">
        <v>3333</v>
      </c>
      <c r="E1670" t="s">
        <v>3334</v>
      </c>
      <c r="F1670" s="10" t="s">
        <v>6</v>
      </c>
    </row>
    <row r="1671" spans="4:6" x14ac:dyDescent="0.25">
      <c r="D1671" t="s">
        <v>3335</v>
      </c>
      <c r="E1671" t="s">
        <v>3336</v>
      </c>
      <c r="F1671" s="10" t="s">
        <v>6</v>
      </c>
    </row>
    <row r="1672" spans="4:6" x14ac:dyDescent="0.25">
      <c r="D1672" t="s">
        <v>3337</v>
      </c>
      <c r="E1672" t="s">
        <v>3338</v>
      </c>
      <c r="F1672" s="10" t="s">
        <v>6</v>
      </c>
    </row>
    <row r="1673" spans="4:6" x14ac:dyDescent="0.25">
      <c r="D1673" t="s">
        <v>3339</v>
      </c>
      <c r="E1673" t="s">
        <v>3340</v>
      </c>
      <c r="F1673" s="10" t="s">
        <v>6</v>
      </c>
    </row>
    <row r="1674" spans="4:6" x14ac:dyDescent="0.25">
      <c r="D1674" t="s">
        <v>3341</v>
      </c>
      <c r="E1674" t="s">
        <v>3342</v>
      </c>
      <c r="F1674" s="10" t="s">
        <v>6</v>
      </c>
    </row>
    <row r="1675" spans="4:6" x14ac:dyDescent="0.25">
      <c r="D1675" t="s">
        <v>3343</v>
      </c>
      <c r="E1675" t="s">
        <v>3344</v>
      </c>
      <c r="F1675" s="10" t="s">
        <v>6</v>
      </c>
    </row>
    <row r="1676" spans="4:6" x14ac:dyDescent="0.25">
      <c r="D1676" t="s">
        <v>3345</v>
      </c>
      <c r="E1676" t="s">
        <v>3346</v>
      </c>
      <c r="F1676" s="10" t="s">
        <v>6</v>
      </c>
    </row>
    <row r="1677" spans="4:6" x14ac:dyDescent="0.25">
      <c r="D1677" t="s">
        <v>3347</v>
      </c>
      <c r="E1677" t="s">
        <v>3348</v>
      </c>
      <c r="F1677" s="10" t="s">
        <v>6</v>
      </c>
    </row>
    <row r="1678" spans="4:6" x14ac:dyDescent="0.25">
      <c r="D1678" t="s">
        <v>3349</v>
      </c>
      <c r="E1678" t="s">
        <v>3350</v>
      </c>
      <c r="F1678" s="10" t="s">
        <v>6</v>
      </c>
    </row>
    <row r="1679" spans="4:6" x14ac:dyDescent="0.25">
      <c r="D1679" t="s">
        <v>3351</v>
      </c>
      <c r="E1679" t="s">
        <v>3352</v>
      </c>
      <c r="F1679" s="10" t="s">
        <v>6</v>
      </c>
    </row>
    <row r="1680" spans="4:6" x14ac:dyDescent="0.25">
      <c r="D1680" t="s">
        <v>3353</v>
      </c>
      <c r="E1680" t="s">
        <v>3354</v>
      </c>
      <c r="F1680" s="10" t="s">
        <v>6</v>
      </c>
    </row>
    <row r="1681" spans="4:6" x14ac:dyDescent="0.25">
      <c r="D1681" t="s">
        <v>3355</v>
      </c>
      <c r="E1681" t="s">
        <v>3356</v>
      </c>
      <c r="F1681" s="10" t="s">
        <v>6</v>
      </c>
    </row>
    <row r="1682" spans="4:6" x14ac:dyDescent="0.25">
      <c r="D1682" t="s">
        <v>3357</v>
      </c>
      <c r="E1682" t="s">
        <v>3358</v>
      </c>
      <c r="F1682" s="10" t="s">
        <v>6</v>
      </c>
    </row>
    <row r="1683" spans="4:6" x14ac:dyDescent="0.25">
      <c r="D1683" t="s">
        <v>3359</v>
      </c>
      <c r="E1683" t="s">
        <v>3360</v>
      </c>
      <c r="F1683" s="10" t="s">
        <v>6</v>
      </c>
    </row>
    <row r="1684" spans="4:6" x14ac:dyDescent="0.25">
      <c r="D1684" t="s">
        <v>3361</v>
      </c>
      <c r="E1684" t="s">
        <v>3362</v>
      </c>
      <c r="F1684" s="10" t="s">
        <v>6</v>
      </c>
    </row>
    <row r="1685" spans="4:6" x14ac:dyDescent="0.25">
      <c r="D1685" t="s">
        <v>3363</v>
      </c>
      <c r="E1685" t="s">
        <v>3364</v>
      </c>
      <c r="F1685" s="10" t="s">
        <v>6</v>
      </c>
    </row>
    <row r="1686" spans="4:6" x14ac:dyDescent="0.25">
      <c r="D1686" t="s">
        <v>3365</v>
      </c>
      <c r="E1686" t="s">
        <v>3366</v>
      </c>
      <c r="F1686" s="10" t="s">
        <v>6</v>
      </c>
    </row>
    <row r="1687" spans="4:6" x14ac:dyDescent="0.25">
      <c r="D1687" t="s">
        <v>3367</v>
      </c>
      <c r="E1687" t="s">
        <v>3368</v>
      </c>
      <c r="F1687" s="10" t="s">
        <v>6</v>
      </c>
    </row>
    <row r="1688" spans="4:6" x14ac:dyDescent="0.25">
      <c r="D1688" t="s">
        <v>3369</v>
      </c>
      <c r="E1688" t="s">
        <v>3370</v>
      </c>
      <c r="F1688" s="10" t="s">
        <v>6</v>
      </c>
    </row>
    <row r="1689" spans="4:6" x14ac:dyDescent="0.25">
      <c r="D1689" t="s">
        <v>3371</v>
      </c>
      <c r="E1689" t="s">
        <v>3372</v>
      </c>
      <c r="F1689" s="10" t="s">
        <v>6</v>
      </c>
    </row>
    <row r="1690" spans="4:6" x14ac:dyDescent="0.25">
      <c r="D1690" t="s">
        <v>3373</v>
      </c>
      <c r="E1690" t="s">
        <v>3374</v>
      </c>
      <c r="F1690" s="10" t="s">
        <v>6</v>
      </c>
    </row>
    <row r="1691" spans="4:6" x14ac:dyDescent="0.25">
      <c r="D1691" t="s">
        <v>3375</v>
      </c>
      <c r="E1691" t="s">
        <v>3376</v>
      </c>
      <c r="F1691" s="10" t="s">
        <v>6</v>
      </c>
    </row>
    <row r="1692" spans="4:6" x14ac:dyDescent="0.25">
      <c r="D1692" t="s">
        <v>3377</v>
      </c>
      <c r="E1692" t="s">
        <v>3378</v>
      </c>
      <c r="F1692" s="10" t="s">
        <v>6</v>
      </c>
    </row>
    <row r="1693" spans="4:6" x14ac:dyDescent="0.25">
      <c r="D1693" t="s">
        <v>3379</v>
      </c>
      <c r="E1693" t="s">
        <v>3380</v>
      </c>
      <c r="F1693" s="10" t="s">
        <v>6</v>
      </c>
    </row>
    <row r="1694" spans="4:6" x14ac:dyDescent="0.25">
      <c r="D1694" t="s">
        <v>3381</v>
      </c>
      <c r="E1694" t="s">
        <v>3382</v>
      </c>
      <c r="F1694" s="10" t="s">
        <v>6</v>
      </c>
    </row>
    <row r="1695" spans="4:6" x14ac:dyDescent="0.25">
      <c r="D1695" t="s">
        <v>3383</v>
      </c>
      <c r="E1695" t="s">
        <v>1599</v>
      </c>
      <c r="F1695" s="10" t="s">
        <v>6</v>
      </c>
    </row>
    <row r="1696" spans="4:6" x14ac:dyDescent="0.25">
      <c r="D1696" t="s">
        <v>3384</v>
      </c>
      <c r="E1696" t="s">
        <v>3385</v>
      </c>
      <c r="F1696" s="10" t="s">
        <v>6</v>
      </c>
    </row>
    <row r="1697" spans="4:6" x14ac:dyDescent="0.25">
      <c r="D1697" t="s">
        <v>3386</v>
      </c>
      <c r="E1697" t="s">
        <v>3387</v>
      </c>
      <c r="F1697" s="10" t="s">
        <v>6</v>
      </c>
    </row>
    <row r="1698" spans="4:6" x14ac:dyDescent="0.25">
      <c r="D1698" t="s">
        <v>3388</v>
      </c>
      <c r="E1698" t="s">
        <v>3389</v>
      </c>
      <c r="F1698" s="10" t="s">
        <v>6</v>
      </c>
    </row>
    <row r="1699" spans="4:6" x14ac:dyDescent="0.25">
      <c r="D1699" t="s">
        <v>3390</v>
      </c>
      <c r="E1699" t="s">
        <v>3391</v>
      </c>
      <c r="F1699" s="10" t="s">
        <v>6</v>
      </c>
    </row>
    <row r="1700" spans="4:6" x14ac:dyDescent="0.25">
      <c r="D1700" t="s">
        <v>3392</v>
      </c>
      <c r="E1700" t="s">
        <v>3393</v>
      </c>
      <c r="F1700" s="10" t="s">
        <v>6</v>
      </c>
    </row>
    <row r="1701" spans="4:6" x14ac:dyDescent="0.25">
      <c r="D1701" t="s">
        <v>3394</v>
      </c>
      <c r="E1701" t="s">
        <v>3395</v>
      </c>
      <c r="F1701" s="10" t="s">
        <v>6</v>
      </c>
    </row>
    <row r="1702" spans="4:6" x14ac:dyDescent="0.25">
      <c r="D1702" t="s">
        <v>3396</v>
      </c>
      <c r="E1702" t="s">
        <v>3397</v>
      </c>
      <c r="F1702" s="10" t="s">
        <v>6</v>
      </c>
    </row>
    <row r="1703" spans="4:6" x14ac:dyDescent="0.25">
      <c r="D1703" t="s">
        <v>3398</v>
      </c>
      <c r="E1703" t="s">
        <v>3399</v>
      </c>
      <c r="F1703" s="10" t="s">
        <v>6</v>
      </c>
    </row>
    <row r="1704" spans="4:6" x14ac:dyDescent="0.25">
      <c r="D1704" t="s">
        <v>3400</v>
      </c>
      <c r="E1704" t="s">
        <v>3401</v>
      </c>
      <c r="F1704" s="10" t="s">
        <v>6</v>
      </c>
    </row>
    <row r="1705" spans="4:6" x14ac:dyDescent="0.25">
      <c r="D1705" t="s">
        <v>3402</v>
      </c>
      <c r="E1705" t="s">
        <v>3403</v>
      </c>
      <c r="F1705" s="10" t="s">
        <v>6</v>
      </c>
    </row>
    <row r="1706" spans="4:6" x14ac:dyDescent="0.25">
      <c r="D1706" t="s">
        <v>3404</v>
      </c>
      <c r="E1706" t="s">
        <v>3405</v>
      </c>
      <c r="F1706" s="10" t="s">
        <v>6</v>
      </c>
    </row>
    <row r="1707" spans="4:6" x14ac:dyDescent="0.25">
      <c r="D1707" t="s">
        <v>3406</v>
      </c>
      <c r="E1707" t="s">
        <v>3407</v>
      </c>
      <c r="F1707" s="10" t="s">
        <v>6</v>
      </c>
    </row>
    <row r="1708" spans="4:6" x14ac:dyDescent="0.25">
      <c r="D1708" t="s">
        <v>3408</v>
      </c>
      <c r="E1708" t="s">
        <v>3409</v>
      </c>
      <c r="F1708" s="10" t="s">
        <v>6</v>
      </c>
    </row>
    <row r="1709" spans="4:6" x14ac:dyDescent="0.25">
      <c r="D1709" t="s">
        <v>3410</v>
      </c>
      <c r="E1709" t="s">
        <v>3411</v>
      </c>
      <c r="F1709" s="10" t="s">
        <v>6</v>
      </c>
    </row>
    <row r="1710" spans="4:6" x14ac:dyDescent="0.25">
      <c r="D1710" t="s">
        <v>3412</v>
      </c>
      <c r="E1710" t="s">
        <v>3413</v>
      </c>
      <c r="F1710" s="10" t="s">
        <v>6</v>
      </c>
    </row>
    <row r="1711" spans="4:6" x14ac:dyDescent="0.25">
      <c r="D1711" t="s">
        <v>3414</v>
      </c>
      <c r="E1711" t="s">
        <v>3415</v>
      </c>
      <c r="F1711" s="10" t="s">
        <v>6</v>
      </c>
    </row>
    <row r="1712" spans="4:6" x14ac:dyDescent="0.25">
      <c r="D1712" t="s">
        <v>3416</v>
      </c>
      <c r="E1712" t="s">
        <v>3417</v>
      </c>
      <c r="F1712" s="10" t="s">
        <v>6</v>
      </c>
    </row>
    <row r="1713" spans="4:6" x14ac:dyDescent="0.25">
      <c r="D1713" t="s">
        <v>3418</v>
      </c>
      <c r="E1713" t="s">
        <v>3419</v>
      </c>
      <c r="F1713" s="10" t="s">
        <v>6</v>
      </c>
    </row>
    <row r="1714" spans="4:6" x14ac:dyDescent="0.25">
      <c r="D1714" t="s">
        <v>3420</v>
      </c>
      <c r="E1714" t="s">
        <v>3421</v>
      </c>
      <c r="F1714" s="10" t="s">
        <v>6</v>
      </c>
    </row>
    <row r="1715" spans="4:6" x14ac:dyDescent="0.25">
      <c r="D1715" t="s">
        <v>3422</v>
      </c>
      <c r="E1715" t="s">
        <v>3423</v>
      </c>
      <c r="F1715" s="10" t="s">
        <v>6</v>
      </c>
    </row>
    <row r="1716" spans="4:6" x14ac:dyDescent="0.25">
      <c r="D1716" t="s">
        <v>3424</v>
      </c>
      <c r="E1716" t="s">
        <v>3425</v>
      </c>
      <c r="F1716" s="10" t="s">
        <v>6</v>
      </c>
    </row>
    <row r="1717" spans="4:6" x14ac:dyDescent="0.25">
      <c r="D1717" t="s">
        <v>3426</v>
      </c>
      <c r="E1717" t="s">
        <v>3427</v>
      </c>
      <c r="F1717" s="10" t="s">
        <v>6</v>
      </c>
    </row>
    <row r="1718" spans="4:6" x14ac:dyDescent="0.25">
      <c r="D1718" t="s">
        <v>3428</v>
      </c>
      <c r="E1718" t="s">
        <v>3429</v>
      </c>
      <c r="F1718" s="10" t="s">
        <v>6</v>
      </c>
    </row>
    <row r="1719" spans="4:6" x14ac:dyDescent="0.25">
      <c r="D1719" t="s">
        <v>3430</v>
      </c>
      <c r="E1719" t="s">
        <v>3431</v>
      </c>
      <c r="F1719" s="10" t="s">
        <v>6</v>
      </c>
    </row>
    <row r="1720" spans="4:6" x14ac:dyDescent="0.25">
      <c r="D1720" t="s">
        <v>3432</v>
      </c>
      <c r="E1720" t="s">
        <v>3433</v>
      </c>
      <c r="F1720" s="10" t="s">
        <v>6</v>
      </c>
    </row>
    <row r="1721" spans="4:6" x14ac:dyDescent="0.25">
      <c r="D1721" t="s">
        <v>3434</v>
      </c>
      <c r="E1721" t="s">
        <v>3435</v>
      </c>
      <c r="F1721" s="10" t="s">
        <v>6</v>
      </c>
    </row>
    <row r="1722" spans="4:6" x14ac:dyDescent="0.25">
      <c r="D1722" t="s">
        <v>3436</v>
      </c>
      <c r="E1722" t="s">
        <v>3437</v>
      </c>
      <c r="F1722" s="10" t="s">
        <v>6</v>
      </c>
    </row>
    <row r="1723" spans="4:6" x14ac:dyDescent="0.25">
      <c r="D1723" t="s">
        <v>3438</v>
      </c>
      <c r="E1723" t="s">
        <v>3429</v>
      </c>
      <c r="F1723" s="10" t="s">
        <v>2350</v>
      </c>
    </row>
    <row r="1724" spans="4:6" x14ac:dyDescent="0.25">
      <c r="D1724" t="s">
        <v>3439</v>
      </c>
      <c r="E1724" t="s">
        <v>3431</v>
      </c>
      <c r="F1724" s="10" t="s">
        <v>2350</v>
      </c>
    </row>
    <row r="1725" spans="4:6" x14ac:dyDescent="0.25">
      <c r="D1725" t="s">
        <v>3440</v>
      </c>
      <c r="E1725" t="s">
        <v>3433</v>
      </c>
      <c r="F1725" s="10" t="s">
        <v>2350</v>
      </c>
    </row>
    <row r="1726" spans="4:6" x14ac:dyDescent="0.25">
      <c r="D1726" t="s">
        <v>3441</v>
      </c>
      <c r="E1726" t="s">
        <v>3435</v>
      </c>
      <c r="F1726" s="10" t="s">
        <v>2350</v>
      </c>
    </row>
    <row r="1727" spans="4:6" x14ac:dyDescent="0.25">
      <c r="D1727" t="s">
        <v>3442</v>
      </c>
      <c r="E1727" t="s">
        <v>3443</v>
      </c>
      <c r="F1727" s="10" t="s">
        <v>2350</v>
      </c>
    </row>
    <row r="1728" spans="4:6" x14ac:dyDescent="0.25">
      <c r="D1728" t="s">
        <v>3444</v>
      </c>
      <c r="E1728" t="s">
        <v>3445</v>
      </c>
      <c r="F1728" s="10" t="s">
        <v>6</v>
      </c>
    </row>
    <row r="1729" spans="4:6" x14ac:dyDescent="0.25">
      <c r="D1729" t="s">
        <v>3446</v>
      </c>
      <c r="E1729" t="s">
        <v>3447</v>
      </c>
      <c r="F1729" s="10" t="s">
        <v>6</v>
      </c>
    </row>
    <row r="1730" spans="4:6" x14ac:dyDescent="0.25">
      <c r="D1730" t="s">
        <v>3448</v>
      </c>
      <c r="E1730" t="s">
        <v>3449</v>
      </c>
      <c r="F1730" s="10" t="s">
        <v>6</v>
      </c>
    </row>
    <row r="1731" spans="4:6" x14ac:dyDescent="0.25">
      <c r="D1731" t="s">
        <v>3450</v>
      </c>
      <c r="E1731" t="s">
        <v>3451</v>
      </c>
      <c r="F1731" s="10" t="s">
        <v>6</v>
      </c>
    </row>
    <row r="1732" spans="4:6" x14ac:dyDescent="0.25">
      <c r="D1732" t="s">
        <v>3452</v>
      </c>
      <c r="E1732" t="s">
        <v>3453</v>
      </c>
      <c r="F1732" s="10" t="s">
        <v>6</v>
      </c>
    </row>
    <row r="1733" spans="4:6" x14ac:dyDescent="0.25">
      <c r="D1733" t="s">
        <v>3454</v>
      </c>
      <c r="E1733" t="s">
        <v>3455</v>
      </c>
      <c r="F1733" s="10" t="s">
        <v>6</v>
      </c>
    </row>
    <row r="1734" spans="4:6" x14ac:dyDescent="0.25">
      <c r="D1734" t="s">
        <v>3456</v>
      </c>
      <c r="E1734" t="s">
        <v>3457</v>
      </c>
      <c r="F1734" s="10" t="s">
        <v>6</v>
      </c>
    </row>
    <row r="1735" spans="4:6" x14ac:dyDescent="0.25">
      <c r="D1735" t="s">
        <v>3458</v>
      </c>
      <c r="E1735" t="s">
        <v>3459</v>
      </c>
      <c r="F1735" s="10" t="s">
        <v>6</v>
      </c>
    </row>
    <row r="1736" spans="4:6" x14ac:dyDescent="0.25">
      <c r="D1736" t="s">
        <v>3460</v>
      </c>
      <c r="E1736" t="s">
        <v>3461</v>
      </c>
      <c r="F1736" s="10" t="s">
        <v>6</v>
      </c>
    </row>
    <row r="1737" spans="4:6" x14ac:dyDescent="0.25">
      <c r="D1737" t="s">
        <v>3462</v>
      </c>
      <c r="E1737" t="s">
        <v>3463</v>
      </c>
      <c r="F1737" s="10" t="s">
        <v>6</v>
      </c>
    </row>
    <row r="1738" spans="4:6" x14ac:dyDescent="0.25">
      <c r="D1738" t="s">
        <v>3464</v>
      </c>
      <c r="E1738" t="s">
        <v>3465</v>
      </c>
      <c r="F1738" s="10" t="s">
        <v>6</v>
      </c>
    </row>
    <row r="1739" spans="4:6" x14ac:dyDescent="0.25">
      <c r="D1739" t="s">
        <v>3466</v>
      </c>
      <c r="E1739" t="s">
        <v>3467</v>
      </c>
      <c r="F1739" s="10" t="s">
        <v>6</v>
      </c>
    </row>
    <row r="1740" spans="4:6" x14ac:dyDescent="0.25">
      <c r="D1740" t="s">
        <v>3468</v>
      </c>
      <c r="E1740" t="s">
        <v>3469</v>
      </c>
      <c r="F1740" s="10" t="s">
        <v>6</v>
      </c>
    </row>
    <row r="1741" spans="4:6" x14ac:dyDescent="0.25">
      <c r="D1741" t="s">
        <v>3470</v>
      </c>
      <c r="E1741" t="s">
        <v>3471</v>
      </c>
      <c r="F1741" s="10" t="s">
        <v>6</v>
      </c>
    </row>
    <row r="1742" spans="4:6" x14ac:dyDescent="0.25">
      <c r="D1742" t="s">
        <v>3472</v>
      </c>
      <c r="E1742" t="s">
        <v>3473</v>
      </c>
      <c r="F1742" s="10" t="s">
        <v>6</v>
      </c>
    </row>
    <row r="1743" spans="4:6" x14ac:dyDescent="0.25">
      <c r="D1743" t="s">
        <v>3474</v>
      </c>
      <c r="E1743" t="s">
        <v>3475</v>
      </c>
      <c r="F1743" s="10" t="s">
        <v>6</v>
      </c>
    </row>
    <row r="1744" spans="4:6" x14ac:dyDescent="0.25">
      <c r="D1744" t="s">
        <v>3476</v>
      </c>
      <c r="E1744" t="s">
        <v>324</v>
      </c>
      <c r="F1744" s="10" t="s">
        <v>6</v>
      </c>
    </row>
    <row r="1745" spans="4:6" x14ac:dyDescent="0.25">
      <c r="D1745" t="s">
        <v>3477</v>
      </c>
      <c r="E1745" t="s">
        <v>3478</v>
      </c>
      <c r="F1745" s="10" t="s">
        <v>6</v>
      </c>
    </row>
    <row r="1746" spans="4:6" x14ac:dyDescent="0.25">
      <c r="D1746" t="s">
        <v>3479</v>
      </c>
      <c r="E1746" t="s">
        <v>3480</v>
      </c>
      <c r="F1746" s="10" t="s">
        <v>6</v>
      </c>
    </row>
    <row r="1747" spans="4:6" x14ac:dyDescent="0.25">
      <c r="D1747" t="s">
        <v>3481</v>
      </c>
      <c r="E1747" t="s">
        <v>3482</v>
      </c>
      <c r="F1747" s="10" t="s">
        <v>6</v>
      </c>
    </row>
    <row r="1748" spans="4:6" x14ac:dyDescent="0.25">
      <c r="D1748" t="s">
        <v>3483</v>
      </c>
      <c r="E1748" t="s">
        <v>3484</v>
      </c>
      <c r="F1748" s="10" t="s">
        <v>6</v>
      </c>
    </row>
    <row r="1749" spans="4:6" x14ac:dyDescent="0.25">
      <c r="D1749" t="s">
        <v>3485</v>
      </c>
      <c r="E1749" t="s">
        <v>3486</v>
      </c>
      <c r="F1749" s="10" t="s">
        <v>6</v>
      </c>
    </row>
    <row r="1750" spans="4:6" x14ac:dyDescent="0.25">
      <c r="D1750" t="s">
        <v>3487</v>
      </c>
      <c r="E1750" t="s">
        <v>3488</v>
      </c>
      <c r="F1750" s="10" t="s">
        <v>6</v>
      </c>
    </row>
    <row r="1751" spans="4:6" x14ac:dyDescent="0.25">
      <c r="D1751" t="s">
        <v>3489</v>
      </c>
      <c r="E1751" t="s">
        <v>3490</v>
      </c>
      <c r="F1751" s="10" t="s">
        <v>6</v>
      </c>
    </row>
    <row r="1752" spans="4:6" x14ac:dyDescent="0.25">
      <c r="D1752" t="s">
        <v>3491</v>
      </c>
      <c r="E1752" t="s">
        <v>3492</v>
      </c>
      <c r="F1752" s="10" t="s">
        <v>6</v>
      </c>
    </row>
    <row r="1753" spans="4:6" x14ac:dyDescent="0.25">
      <c r="D1753" t="s">
        <v>3493</v>
      </c>
      <c r="E1753" t="s">
        <v>3494</v>
      </c>
      <c r="F1753" s="10" t="s">
        <v>6</v>
      </c>
    </row>
    <row r="1754" spans="4:6" x14ac:dyDescent="0.25">
      <c r="D1754" t="s">
        <v>3495</v>
      </c>
      <c r="E1754" t="s">
        <v>3496</v>
      </c>
      <c r="F1754" s="10" t="s">
        <v>6</v>
      </c>
    </row>
    <row r="1755" spans="4:6" x14ac:dyDescent="0.25">
      <c r="D1755" t="s">
        <v>3497</v>
      </c>
      <c r="E1755" t="s">
        <v>3498</v>
      </c>
      <c r="F1755" s="10" t="s">
        <v>6</v>
      </c>
    </row>
    <row r="1756" spans="4:6" x14ac:dyDescent="0.25">
      <c r="D1756" t="s">
        <v>3499</v>
      </c>
      <c r="E1756" t="s">
        <v>3500</v>
      </c>
      <c r="F1756" s="10" t="s">
        <v>6</v>
      </c>
    </row>
    <row r="1757" spans="4:6" x14ac:dyDescent="0.25">
      <c r="D1757" t="s">
        <v>3501</v>
      </c>
      <c r="E1757" t="s">
        <v>3502</v>
      </c>
      <c r="F1757" s="10" t="s">
        <v>6</v>
      </c>
    </row>
    <row r="1758" spans="4:6" x14ac:dyDescent="0.25">
      <c r="D1758" t="s">
        <v>3503</v>
      </c>
      <c r="E1758" t="s">
        <v>3504</v>
      </c>
      <c r="F1758" s="10" t="s">
        <v>6</v>
      </c>
    </row>
    <row r="1759" spans="4:6" x14ac:dyDescent="0.25">
      <c r="D1759" t="s">
        <v>3505</v>
      </c>
      <c r="E1759" t="s">
        <v>3506</v>
      </c>
      <c r="F1759" s="10" t="s">
        <v>6</v>
      </c>
    </row>
    <row r="1760" spans="4:6" x14ac:dyDescent="0.25">
      <c r="D1760" t="s">
        <v>3507</v>
      </c>
      <c r="E1760" t="s">
        <v>3508</v>
      </c>
      <c r="F1760" s="10" t="s">
        <v>6</v>
      </c>
    </row>
    <row r="1761" spans="4:6" x14ac:dyDescent="0.25">
      <c r="D1761" t="s">
        <v>3509</v>
      </c>
      <c r="E1761" t="s">
        <v>3510</v>
      </c>
      <c r="F1761" s="10" t="s">
        <v>6</v>
      </c>
    </row>
    <row r="1762" spans="4:6" x14ac:dyDescent="0.25">
      <c r="D1762" t="s">
        <v>3511</v>
      </c>
      <c r="E1762" t="s">
        <v>3512</v>
      </c>
      <c r="F1762" s="10" t="s">
        <v>6</v>
      </c>
    </row>
    <row r="1763" spans="4:6" x14ac:dyDescent="0.25">
      <c r="D1763" t="s">
        <v>3513</v>
      </c>
      <c r="E1763" t="s">
        <v>3514</v>
      </c>
      <c r="F1763" s="10" t="s">
        <v>6</v>
      </c>
    </row>
    <row r="1764" spans="4:6" x14ac:dyDescent="0.25">
      <c r="D1764" t="s">
        <v>3515</v>
      </c>
      <c r="E1764" t="s">
        <v>3516</v>
      </c>
      <c r="F1764" s="10" t="s">
        <v>6</v>
      </c>
    </row>
    <row r="1765" spans="4:6" x14ac:dyDescent="0.25">
      <c r="D1765" t="s">
        <v>3517</v>
      </c>
      <c r="E1765" t="s">
        <v>3518</v>
      </c>
      <c r="F1765" s="10" t="s">
        <v>6</v>
      </c>
    </row>
    <row r="1766" spans="4:6" x14ac:dyDescent="0.25">
      <c r="D1766" t="s">
        <v>3519</v>
      </c>
      <c r="E1766" t="s">
        <v>3520</v>
      </c>
      <c r="F1766" s="10" t="s">
        <v>6</v>
      </c>
    </row>
    <row r="1767" spans="4:6" x14ac:dyDescent="0.25">
      <c r="D1767" t="s">
        <v>3521</v>
      </c>
      <c r="E1767" t="s">
        <v>3522</v>
      </c>
      <c r="F1767" s="10" t="s">
        <v>6</v>
      </c>
    </row>
    <row r="1768" spans="4:6" x14ac:dyDescent="0.25">
      <c r="D1768" t="s">
        <v>3523</v>
      </c>
      <c r="E1768" t="s">
        <v>3524</v>
      </c>
      <c r="F1768" s="10" t="s">
        <v>6</v>
      </c>
    </row>
    <row r="1769" spans="4:6" x14ac:dyDescent="0.25">
      <c r="D1769" t="s">
        <v>3525</v>
      </c>
      <c r="E1769" t="s">
        <v>3526</v>
      </c>
      <c r="F1769" s="10" t="s">
        <v>6</v>
      </c>
    </row>
    <row r="1770" spans="4:6" x14ac:dyDescent="0.25">
      <c r="D1770" t="s">
        <v>3527</v>
      </c>
      <c r="E1770" t="s">
        <v>328</v>
      </c>
      <c r="F1770" s="10" t="s">
        <v>6</v>
      </c>
    </row>
    <row r="1771" spans="4:6" x14ac:dyDescent="0.25">
      <c r="D1771" t="s">
        <v>3528</v>
      </c>
      <c r="E1771" t="s">
        <v>3529</v>
      </c>
      <c r="F1771" s="10" t="s">
        <v>6</v>
      </c>
    </row>
    <row r="1772" spans="4:6" x14ac:dyDescent="0.25">
      <c r="D1772" t="s">
        <v>3530</v>
      </c>
      <c r="E1772" t="s">
        <v>3531</v>
      </c>
      <c r="F1772" s="10" t="s">
        <v>6</v>
      </c>
    </row>
    <row r="1773" spans="4:6" x14ac:dyDescent="0.25">
      <c r="D1773" t="s">
        <v>3532</v>
      </c>
      <c r="E1773" t="s">
        <v>3533</v>
      </c>
      <c r="F1773" s="10" t="s">
        <v>6</v>
      </c>
    </row>
    <row r="1774" spans="4:6" x14ac:dyDescent="0.25">
      <c r="D1774" t="s">
        <v>3534</v>
      </c>
      <c r="E1774" t="s">
        <v>3535</v>
      </c>
      <c r="F1774" s="10" t="s">
        <v>6</v>
      </c>
    </row>
    <row r="1775" spans="4:6" x14ac:dyDescent="0.25">
      <c r="D1775" t="s">
        <v>3536</v>
      </c>
      <c r="E1775" t="s">
        <v>3537</v>
      </c>
      <c r="F1775" s="10" t="s">
        <v>6</v>
      </c>
    </row>
    <row r="1776" spans="4:6" x14ac:dyDescent="0.25">
      <c r="D1776" t="s">
        <v>19195</v>
      </c>
      <c r="E1776" t="s">
        <v>19196</v>
      </c>
      <c r="F1776" s="10" t="s">
        <v>6</v>
      </c>
    </row>
    <row r="1777" spans="4:6" x14ac:dyDescent="0.25">
      <c r="D1777" t="s">
        <v>3538</v>
      </c>
      <c r="E1777" t="s">
        <v>3539</v>
      </c>
      <c r="F1777" s="10" t="s">
        <v>6</v>
      </c>
    </row>
    <row r="1778" spans="4:6" x14ac:dyDescent="0.25">
      <c r="D1778" t="s">
        <v>3540</v>
      </c>
      <c r="E1778" t="s">
        <v>3541</v>
      </c>
      <c r="F1778" s="10" t="s">
        <v>6</v>
      </c>
    </row>
    <row r="1779" spans="4:6" x14ac:dyDescent="0.25">
      <c r="D1779" t="s">
        <v>3542</v>
      </c>
      <c r="E1779" t="s">
        <v>3543</v>
      </c>
      <c r="F1779" s="10" t="s">
        <v>6</v>
      </c>
    </row>
    <row r="1780" spans="4:6" x14ac:dyDescent="0.25">
      <c r="D1780" t="s">
        <v>3544</v>
      </c>
      <c r="E1780" t="s">
        <v>3545</v>
      </c>
      <c r="F1780" s="10" t="s">
        <v>6</v>
      </c>
    </row>
    <row r="1781" spans="4:6" x14ac:dyDescent="0.25">
      <c r="D1781" t="s">
        <v>3546</v>
      </c>
      <c r="E1781" t="s">
        <v>3547</v>
      </c>
      <c r="F1781" s="10" t="s">
        <v>6</v>
      </c>
    </row>
    <row r="1782" spans="4:6" x14ac:dyDescent="0.25">
      <c r="D1782" t="s">
        <v>3548</v>
      </c>
      <c r="E1782" t="s">
        <v>3549</v>
      </c>
      <c r="F1782" s="10" t="s">
        <v>6</v>
      </c>
    </row>
    <row r="1783" spans="4:6" x14ac:dyDescent="0.25">
      <c r="D1783" t="s">
        <v>3550</v>
      </c>
      <c r="E1783" t="s">
        <v>3551</v>
      </c>
      <c r="F1783" s="10" t="s">
        <v>6</v>
      </c>
    </row>
    <row r="1784" spans="4:6" x14ac:dyDescent="0.25">
      <c r="D1784" t="s">
        <v>3552</v>
      </c>
      <c r="E1784" t="s">
        <v>3553</v>
      </c>
      <c r="F1784" s="10" t="s">
        <v>6</v>
      </c>
    </row>
    <row r="1785" spans="4:6" x14ac:dyDescent="0.25">
      <c r="D1785" t="s">
        <v>3554</v>
      </c>
      <c r="E1785" t="s">
        <v>3555</v>
      </c>
      <c r="F1785" s="10" t="s">
        <v>6</v>
      </c>
    </row>
    <row r="1786" spans="4:6" x14ac:dyDescent="0.25">
      <c r="D1786" t="s">
        <v>3556</v>
      </c>
      <c r="E1786" t="s">
        <v>3557</v>
      </c>
      <c r="F1786" s="10" t="s">
        <v>6</v>
      </c>
    </row>
    <row r="1787" spans="4:6" x14ac:dyDescent="0.25">
      <c r="D1787" t="s">
        <v>3558</v>
      </c>
      <c r="E1787" t="s">
        <v>3559</v>
      </c>
      <c r="F1787" s="10" t="s">
        <v>6</v>
      </c>
    </row>
    <row r="1788" spans="4:6" x14ac:dyDescent="0.25">
      <c r="D1788" t="s">
        <v>3560</v>
      </c>
      <c r="E1788" t="s">
        <v>3561</v>
      </c>
      <c r="F1788" s="10" t="s">
        <v>6</v>
      </c>
    </row>
    <row r="1789" spans="4:6" x14ac:dyDescent="0.25">
      <c r="D1789" t="s">
        <v>3562</v>
      </c>
      <c r="E1789" t="s">
        <v>3563</v>
      </c>
      <c r="F1789" s="10" t="s">
        <v>6</v>
      </c>
    </row>
    <row r="1790" spans="4:6" x14ac:dyDescent="0.25">
      <c r="D1790" t="s">
        <v>3564</v>
      </c>
      <c r="E1790" t="s">
        <v>3565</v>
      </c>
      <c r="F1790" s="10" t="s">
        <v>6</v>
      </c>
    </row>
    <row r="1791" spans="4:6" x14ac:dyDescent="0.25">
      <c r="D1791" t="s">
        <v>3566</v>
      </c>
      <c r="E1791" t="s">
        <v>3567</v>
      </c>
      <c r="F1791" s="10" t="s">
        <v>6</v>
      </c>
    </row>
    <row r="1792" spans="4:6" x14ac:dyDescent="0.25">
      <c r="D1792" t="s">
        <v>3568</v>
      </c>
      <c r="E1792" t="s">
        <v>3221</v>
      </c>
      <c r="F1792" s="10" t="s">
        <v>6</v>
      </c>
    </row>
    <row r="1793" spans="4:6" x14ac:dyDescent="0.25">
      <c r="D1793" t="s">
        <v>3569</v>
      </c>
      <c r="E1793" t="s">
        <v>3570</v>
      </c>
      <c r="F1793" s="10" t="s">
        <v>6</v>
      </c>
    </row>
    <row r="1794" spans="4:6" x14ac:dyDescent="0.25">
      <c r="D1794" t="s">
        <v>3571</v>
      </c>
      <c r="E1794" t="s">
        <v>3572</v>
      </c>
      <c r="F1794" s="10" t="s">
        <v>6</v>
      </c>
    </row>
    <row r="1795" spans="4:6" x14ac:dyDescent="0.25">
      <c r="D1795" t="s">
        <v>3573</v>
      </c>
      <c r="E1795" t="s">
        <v>3574</v>
      </c>
      <c r="F1795" s="10" t="s">
        <v>6</v>
      </c>
    </row>
    <row r="1796" spans="4:6" x14ac:dyDescent="0.25">
      <c r="D1796" t="s">
        <v>3575</v>
      </c>
      <c r="E1796" t="s">
        <v>3576</v>
      </c>
      <c r="F1796" s="10" t="s">
        <v>6</v>
      </c>
    </row>
    <row r="1797" spans="4:6" x14ac:dyDescent="0.25">
      <c r="D1797" t="s">
        <v>3577</v>
      </c>
      <c r="E1797" t="s">
        <v>3578</v>
      </c>
      <c r="F1797" s="10" t="s">
        <v>6</v>
      </c>
    </row>
    <row r="1798" spans="4:6" x14ac:dyDescent="0.25">
      <c r="D1798" t="s">
        <v>3579</v>
      </c>
      <c r="E1798" t="s">
        <v>3580</v>
      </c>
      <c r="F1798" s="10" t="s">
        <v>6</v>
      </c>
    </row>
    <row r="1799" spans="4:6" x14ac:dyDescent="0.25">
      <c r="D1799" t="s">
        <v>3581</v>
      </c>
      <c r="E1799" t="s">
        <v>3582</v>
      </c>
      <c r="F1799" s="10" t="s">
        <v>6</v>
      </c>
    </row>
    <row r="1800" spans="4:6" x14ac:dyDescent="0.25">
      <c r="D1800" t="s">
        <v>3583</v>
      </c>
      <c r="E1800" t="s">
        <v>3584</v>
      </c>
      <c r="F1800" s="10" t="s">
        <v>6</v>
      </c>
    </row>
    <row r="1801" spans="4:6" x14ac:dyDescent="0.25">
      <c r="D1801" t="s">
        <v>3585</v>
      </c>
      <c r="E1801" t="s">
        <v>3586</v>
      </c>
      <c r="F1801" s="10" t="s">
        <v>6</v>
      </c>
    </row>
    <row r="1802" spans="4:6" x14ac:dyDescent="0.25">
      <c r="D1802" t="s">
        <v>3587</v>
      </c>
      <c r="E1802" t="s">
        <v>3588</v>
      </c>
      <c r="F1802" s="10" t="s">
        <v>6</v>
      </c>
    </row>
    <row r="1803" spans="4:6" x14ac:dyDescent="0.25">
      <c r="D1803" t="s">
        <v>3589</v>
      </c>
      <c r="E1803" t="s">
        <v>3590</v>
      </c>
      <c r="F1803" s="10" t="s">
        <v>6</v>
      </c>
    </row>
    <row r="1804" spans="4:6" x14ac:dyDescent="0.25">
      <c r="D1804" t="s">
        <v>3591</v>
      </c>
      <c r="E1804" t="s">
        <v>3592</v>
      </c>
      <c r="F1804" s="10" t="s">
        <v>6</v>
      </c>
    </row>
    <row r="1805" spans="4:6" x14ac:dyDescent="0.25">
      <c r="D1805" t="s">
        <v>3593</v>
      </c>
      <c r="E1805" t="s">
        <v>3594</v>
      </c>
      <c r="F1805" s="10" t="s">
        <v>6</v>
      </c>
    </row>
    <row r="1806" spans="4:6" x14ac:dyDescent="0.25">
      <c r="D1806" t="s">
        <v>3595</v>
      </c>
      <c r="E1806" t="s">
        <v>3596</v>
      </c>
      <c r="F1806" s="10" t="s">
        <v>6</v>
      </c>
    </row>
    <row r="1807" spans="4:6" x14ac:dyDescent="0.25">
      <c r="D1807" t="s">
        <v>3597</v>
      </c>
      <c r="E1807" t="s">
        <v>3598</v>
      </c>
      <c r="F1807" s="10" t="s">
        <v>6</v>
      </c>
    </row>
    <row r="1808" spans="4:6" x14ac:dyDescent="0.25">
      <c r="D1808" t="s">
        <v>3599</v>
      </c>
      <c r="E1808" t="s">
        <v>3600</v>
      </c>
      <c r="F1808" s="10" t="s">
        <v>6</v>
      </c>
    </row>
    <row r="1809" spans="4:6" x14ac:dyDescent="0.25">
      <c r="D1809" t="s">
        <v>3601</v>
      </c>
      <c r="E1809" t="s">
        <v>3602</v>
      </c>
      <c r="F1809" s="10" t="s">
        <v>6</v>
      </c>
    </row>
    <row r="1810" spans="4:6" x14ac:dyDescent="0.25">
      <c r="D1810" t="s">
        <v>3603</v>
      </c>
      <c r="E1810" t="s">
        <v>3604</v>
      </c>
      <c r="F1810" s="10" t="s">
        <v>6</v>
      </c>
    </row>
    <row r="1811" spans="4:6" x14ac:dyDescent="0.25">
      <c r="D1811" t="s">
        <v>3605</v>
      </c>
      <c r="E1811" t="s">
        <v>3606</v>
      </c>
      <c r="F1811" s="10" t="s">
        <v>6</v>
      </c>
    </row>
    <row r="1812" spans="4:6" x14ac:dyDescent="0.25">
      <c r="D1812" t="s">
        <v>3607</v>
      </c>
      <c r="E1812" t="s">
        <v>3608</v>
      </c>
      <c r="F1812" s="10" t="s">
        <v>6</v>
      </c>
    </row>
    <row r="1813" spans="4:6" x14ac:dyDescent="0.25">
      <c r="D1813" t="s">
        <v>3609</v>
      </c>
      <c r="E1813" t="s">
        <v>3610</v>
      </c>
      <c r="F1813" s="10" t="s">
        <v>6</v>
      </c>
    </row>
    <row r="1814" spans="4:6" x14ac:dyDescent="0.25">
      <c r="D1814" t="s">
        <v>3611</v>
      </c>
      <c r="E1814" t="s">
        <v>3612</v>
      </c>
      <c r="F1814" s="10" t="s">
        <v>6</v>
      </c>
    </row>
    <row r="1815" spans="4:6" x14ac:dyDescent="0.25">
      <c r="D1815" t="s">
        <v>3613</v>
      </c>
      <c r="E1815" t="s">
        <v>3614</v>
      </c>
      <c r="F1815" s="10" t="s">
        <v>6</v>
      </c>
    </row>
    <row r="1816" spans="4:6" x14ac:dyDescent="0.25">
      <c r="D1816" t="s">
        <v>3615</v>
      </c>
      <c r="E1816" t="s">
        <v>3616</v>
      </c>
      <c r="F1816" s="10" t="s">
        <v>6</v>
      </c>
    </row>
    <row r="1817" spans="4:6" x14ac:dyDescent="0.25">
      <c r="D1817" t="s">
        <v>3617</v>
      </c>
      <c r="E1817" t="s">
        <v>3618</v>
      </c>
      <c r="F1817" s="10" t="s">
        <v>6</v>
      </c>
    </row>
    <row r="1818" spans="4:6" x14ac:dyDescent="0.25">
      <c r="D1818" t="s">
        <v>3619</v>
      </c>
      <c r="E1818" t="s">
        <v>3620</v>
      </c>
      <c r="F1818" s="10" t="s">
        <v>6</v>
      </c>
    </row>
    <row r="1819" spans="4:6" x14ac:dyDescent="0.25">
      <c r="D1819" t="s">
        <v>3621</v>
      </c>
      <c r="E1819" t="s">
        <v>3622</v>
      </c>
      <c r="F1819" s="10" t="s">
        <v>6</v>
      </c>
    </row>
    <row r="1820" spans="4:6" x14ac:dyDescent="0.25">
      <c r="D1820" t="s">
        <v>3623</v>
      </c>
      <c r="E1820" t="s">
        <v>3624</v>
      </c>
      <c r="F1820" s="10" t="s">
        <v>6</v>
      </c>
    </row>
    <row r="1821" spans="4:6" x14ac:dyDescent="0.25">
      <c r="D1821" t="s">
        <v>3625</v>
      </c>
      <c r="E1821" t="s">
        <v>3626</v>
      </c>
      <c r="F1821" s="10" t="s">
        <v>6</v>
      </c>
    </row>
    <row r="1822" spans="4:6" x14ac:dyDescent="0.25">
      <c r="D1822" t="s">
        <v>3627</v>
      </c>
      <c r="E1822" t="s">
        <v>3628</v>
      </c>
      <c r="F1822" s="10" t="s">
        <v>6</v>
      </c>
    </row>
    <row r="1823" spans="4:6" x14ac:dyDescent="0.25">
      <c r="D1823" t="s">
        <v>3629</v>
      </c>
      <c r="E1823" t="s">
        <v>3630</v>
      </c>
      <c r="F1823" s="10" t="s">
        <v>6</v>
      </c>
    </row>
    <row r="1824" spans="4:6" x14ac:dyDescent="0.25">
      <c r="D1824" t="s">
        <v>3631</v>
      </c>
      <c r="E1824" t="s">
        <v>3632</v>
      </c>
      <c r="F1824" s="10" t="s">
        <v>6</v>
      </c>
    </row>
    <row r="1825" spans="4:6" x14ac:dyDescent="0.25">
      <c r="D1825" t="s">
        <v>3633</v>
      </c>
      <c r="E1825" t="s">
        <v>3634</v>
      </c>
      <c r="F1825" s="10" t="s">
        <v>6</v>
      </c>
    </row>
    <row r="1826" spans="4:6" x14ac:dyDescent="0.25">
      <c r="D1826" t="s">
        <v>3635</v>
      </c>
      <c r="E1826" t="s">
        <v>3636</v>
      </c>
      <c r="F1826" s="10" t="s">
        <v>6</v>
      </c>
    </row>
    <row r="1827" spans="4:6" x14ac:dyDescent="0.25">
      <c r="D1827" t="s">
        <v>3637</v>
      </c>
      <c r="E1827" t="s">
        <v>3638</v>
      </c>
      <c r="F1827" s="10" t="s">
        <v>6</v>
      </c>
    </row>
    <row r="1828" spans="4:6" x14ac:dyDescent="0.25">
      <c r="D1828" t="s">
        <v>3639</v>
      </c>
      <c r="E1828" t="s">
        <v>3640</v>
      </c>
      <c r="F1828" s="10" t="s">
        <v>6</v>
      </c>
    </row>
    <row r="1829" spans="4:6" x14ac:dyDescent="0.25">
      <c r="D1829" t="s">
        <v>3641</v>
      </c>
      <c r="E1829" t="s">
        <v>3642</v>
      </c>
      <c r="F1829" s="10" t="s">
        <v>6</v>
      </c>
    </row>
    <row r="1830" spans="4:6" x14ac:dyDescent="0.25">
      <c r="D1830" t="s">
        <v>3643</v>
      </c>
      <c r="E1830" t="s">
        <v>3644</v>
      </c>
      <c r="F1830" s="10" t="s">
        <v>6</v>
      </c>
    </row>
    <row r="1831" spans="4:6" x14ac:dyDescent="0.25">
      <c r="D1831" t="s">
        <v>3645</v>
      </c>
      <c r="E1831" t="s">
        <v>3646</v>
      </c>
      <c r="F1831" s="10" t="s">
        <v>6</v>
      </c>
    </row>
    <row r="1832" spans="4:6" x14ac:dyDescent="0.25">
      <c r="D1832" t="s">
        <v>3647</v>
      </c>
      <c r="E1832" t="s">
        <v>3648</v>
      </c>
      <c r="F1832" s="10" t="s">
        <v>6</v>
      </c>
    </row>
    <row r="1833" spans="4:6" x14ac:dyDescent="0.25">
      <c r="D1833" t="s">
        <v>3649</v>
      </c>
      <c r="E1833" t="s">
        <v>3650</v>
      </c>
      <c r="F1833" s="10" t="s">
        <v>6</v>
      </c>
    </row>
    <row r="1834" spans="4:6" x14ac:dyDescent="0.25">
      <c r="D1834" t="s">
        <v>3651</v>
      </c>
      <c r="E1834" t="s">
        <v>3652</v>
      </c>
      <c r="F1834" s="10" t="s">
        <v>6</v>
      </c>
    </row>
    <row r="1835" spans="4:6" x14ac:dyDescent="0.25">
      <c r="D1835" t="s">
        <v>3653</v>
      </c>
      <c r="E1835" t="s">
        <v>3654</v>
      </c>
      <c r="F1835" s="10" t="s">
        <v>6</v>
      </c>
    </row>
    <row r="1836" spans="4:6" x14ac:dyDescent="0.25">
      <c r="D1836" t="s">
        <v>3655</v>
      </c>
      <c r="E1836" t="s">
        <v>3656</v>
      </c>
      <c r="F1836" s="10" t="s">
        <v>6</v>
      </c>
    </row>
    <row r="1837" spans="4:6" x14ac:dyDescent="0.25">
      <c r="D1837" t="s">
        <v>3657</v>
      </c>
      <c r="E1837" t="s">
        <v>3658</v>
      </c>
      <c r="F1837" s="10" t="s">
        <v>6</v>
      </c>
    </row>
    <row r="1838" spans="4:6" x14ac:dyDescent="0.25">
      <c r="D1838" t="s">
        <v>3659</v>
      </c>
      <c r="E1838" t="s">
        <v>3660</v>
      </c>
      <c r="F1838" s="10" t="s">
        <v>6</v>
      </c>
    </row>
    <row r="1839" spans="4:6" x14ac:dyDescent="0.25">
      <c r="D1839" t="s">
        <v>3661</v>
      </c>
      <c r="E1839" t="s">
        <v>3662</v>
      </c>
      <c r="F1839" s="10" t="s">
        <v>6</v>
      </c>
    </row>
    <row r="1840" spans="4:6" x14ac:dyDescent="0.25">
      <c r="D1840" t="s">
        <v>3663</v>
      </c>
      <c r="E1840" t="s">
        <v>3664</v>
      </c>
      <c r="F1840" s="10" t="s">
        <v>6</v>
      </c>
    </row>
    <row r="1841" spans="4:6" x14ac:dyDescent="0.25">
      <c r="D1841" t="s">
        <v>3665</v>
      </c>
      <c r="E1841" t="s">
        <v>3666</v>
      </c>
      <c r="F1841" s="10" t="s">
        <v>6</v>
      </c>
    </row>
    <row r="1842" spans="4:6" x14ac:dyDescent="0.25">
      <c r="D1842" t="s">
        <v>3667</v>
      </c>
      <c r="E1842" t="s">
        <v>3668</v>
      </c>
      <c r="F1842" s="10" t="s">
        <v>6</v>
      </c>
    </row>
    <row r="1843" spans="4:6" x14ac:dyDescent="0.25">
      <c r="D1843" t="s">
        <v>3669</v>
      </c>
      <c r="E1843" t="s">
        <v>3670</v>
      </c>
      <c r="F1843" s="10" t="s">
        <v>6</v>
      </c>
    </row>
    <row r="1844" spans="4:6" x14ac:dyDescent="0.25">
      <c r="D1844" t="s">
        <v>3671</v>
      </c>
      <c r="E1844" t="s">
        <v>3672</v>
      </c>
      <c r="F1844" s="10" t="s">
        <v>6</v>
      </c>
    </row>
    <row r="1845" spans="4:6" x14ac:dyDescent="0.25">
      <c r="D1845" t="s">
        <v>3673</v>
      </c>
      <c r="E1845" t="s">
        <v>3674</v>
      </c>
      <c r="F1845" s="10" t="s">
        <v>6</v>
      </c>
    </row>
    <row r="1846" spans="4:6" x14ac:dyDescent="0.25">
      <c r="D1846" t="s">
        <v>3675</v>
      </c>
      <c r="E1846" t="s">
        <v>3676</v>
      </c>
      <c r="F1846" s="10" t="s">
        <v>1253</v>
      </c>
    </row>
    <row r="1847" spans="4:6" x14ac:dyDescent="0.25">
      <c r="D1847" t="s">
        <v>3677</v>
      </c>
      <c r="E1847" t="s">
        <v>3549</v>
      </c>
      <c r="F1847" s="10" t="s">
        <v>1253</v>
      </c>
    </row>
    <row r="1848" spans="4:6" x14ac:dyDescent="0.25">
      <c r="D1848" t="s">
        <v>3678</v>
      </c>
      <c r="E1848" t="s">
        <v>3602</v>
      </c>
      <c r="F1848" s="10" t="s">
        <v>1253</v>
      </c>
    </row>
    <row r="1849" spans="4:6" x14ac:dyDescent="0.25">
      <c r="D1849" t="s">
        <v>3679</v>
      </c>
      <c r="E1849" t="s">
        <v>3680</v>
      </c>
      <c r="F1849" s="10" t="s">
        <v>6</v>
      </c>
    </row>
    <row r="1850" spans="4:6" x14ac:dyDescent="0.25">
      <c r="D1850" t="s">
        <v>3681</v>
      </c>
      <c r="E1850" t="s">
        <v>3682</v>
      </c>
      <c r="F1850" s="10" t="s">
        <v>6</v>
      </c>
    </row>
    <row r="1851" spans="4:6" x14ac:dyDescent="0.25">
      <c r="D1851" t="s">
        <v>3683</v>
      </c>
      <c r="E1851" t="s">
        <v>3684</v>
      </c>
      <c r="F1851" s="10" t="s">
        <v>6</v>
      </c>
    </row>
    <row r="1852" spans="4:6" x14ac:dyDescent="0.25">
      <c r="D1852" t="s">
        <v>3685</v>
      </c>
      <c r="E1852" t="s">
        <v>3686</v>
      </c>
      <c r="F1852" s="10" t="s">
        <v>6</v>
      </c>
    </row>
    <row r="1853" spans="4:6" x14ac:dyDescent="0.25">
      <c r="D1853" t="s">
        <v>3687</v>
      </c>
      <c r="E1853" t="s">
        <v>3688</v>
      </c>
      <c r="F1853" s="10" t="s">
        <v>6</v>
      </c>
    </row>
    <row r="1854" spans="4:6" x14ac:dyDescent="0.25">
      <c r="D1854" t="s">
        <v>3689</v>
      </c>
      <c r="E1854" t="s">
        <v>3690</v>
      </c>
      <c r="F1854" s="10" t="s">
        <v>6</v>
      </c>
    </row>
    <row r="1855" spans="4:6" x14ac:dyDescent="0.25">
      <c r="D1855" t="s">
        <v>3691</v>
      </c>
      <c r="E1855" t="s">
        <v>3692</v>
      </c>
      <c r="F1855" s="10" t="s">
        <v>6</v>
      </c>
    </row>
    <row r="1856" spans="4:6" x14ac:dyDescent="0.25">
      <c r="D1856" t="s">
        <v>3693</v>
      </c>
      <c r="E1856" t="s">
        <v>3694</v>
      </c>
      <c r="F1856" s="10" t="s">
        <v>6</v>
      </c>
    </row>
    <row r="1857" spans="4:6" x14ac:dyDescent="0.25">
      <c r="D1857" t="s">
        <v>3695</v>
      </c>
      <c r="E1857" t="s">
        <v>3696</v>
      </c>
      <c r="F1857" s="10" t="s">
        <v>6</v>
      </c>
    </row>
    <row r="1858" spans="4:6" x14ac:dyDescent="0.25">
      <c r="D1858" t="s">
        <v>3697</v>
      </c>
      <c r="E1858" t="s">
        <v>3698</v>
      </c>
      <c r="F1858" s="10" t="s">
        <v>6</v>
      </c>
    </row>
    <row r="1859" spans="4:6" x14ac:dyDescent="0.25">
      <c r="D1859" t="s">
        <v>3699</v>
      </c>
      <c r="E1859" t="s">
        <v>3700</v>
      </c>
      <c r="F1859" s="10" t="s">
        <v>6</v>
      </c>
    </row>
    <row r="1860" spans="4:6" x14ac:dyDescent="0.25">
      <c r="D1860" t="s">
        <v>3701</v>
      </c>
      <c r="E1860" t="s">
        <v>3702</v>
      </c>
      <c r="F1860" s="10" t="s">
        <v>6</v>
      </c>
    </row>
    <row r="1861" spans="4:6" x14ac:dyDescent="0.25">
      <c r="D1861" t="s">
        <v>3703</v>
      </c>
      <c r="E1861" t="s">
        <v>3704</v>
      </c>
      <c r="F1861" s="10" t="s">
        <v>6</v>
      </c>
    </row>
    <row r="1862" spans="4:6" x14ac:dyDescent="0.25">
      <c r="D1862" t="s">
        <v>3705</v>
      </c>
      <c r="E1862" t="s">
        <v>3706</v>
      </c>
      <c r="F1862" s="10" t="s">
        <v>6</v>
      </c>
    </row>
    <row r="1863" spans="4:6" x14ac:dyDescent="0.25">
      <c r="D1863" t="s">
        <v>3707</v>
      </c>
      <c r="E1863" t="s">
        <v>3708</v>
      </c>
      <c r="F1863" s="10" t="s">
        <v>6</v>
      </c>
    </row>
    <row r="1864" spans="4:6" x14ac:dyDescent="0.25">
      <c r="D1864" t="s">
        <v>3709</v>
      </c>
      <c r="E1864" t="s">
        <v>3710</v>
      </c>
      <c r="F1864" s="10" t="s">
        <v>6</v>
      </c>
    </row>
    <row r="1865" spans="4:6" x14ac:dyDescent="0.25">
      <c r="D1865" t="s">
        <v>3711</v>
      </c>
      <c r="E1865" t="s">
        <v>3712</v>
      </c>
      <c r="F1865" s="10" t="s">
        <v>6</v>
      </c>
    </row>
    <row r="1866" spans="4:6" x14ac:dyDescent="0.25">
      <c r="D1866" t="s">
        <v>3713</v>
      </c>
      <c r="E1866" t="s">
        <v>3714</v>
      </c>
      <c r="F1866" s="10" t="s">
        <v>6</v>
      </c>
    </row>
    <row r="1867" spans="4:6" x14ac:dyDescent="0.25">
      <c r="D1867" t="s">
        <v>3715</v>
      </c>
      <c r="E1867" t="s">
        <v>3716</v>
      </c>
      <c r="F1867" s="10" t="s">
        <v>6</v>
      </c>
    </row>
    <row r="1868" spans="4:6" x14ac:dyDescent="0.25">
      <c r="D1868" t="s">
        <v>3717</v>
      </c>
      <c r="E1868" t="s">
        <v>3718</v>
      </c>
      <c r="F1868" s="10" t="s">
        <v>6</v>
      </c>
    </row>
    <row r="1869" spans="4:6" x14ac:dyDescent="0.25">
      <c r="D1869" t="s">
        <v>3719</v>
      </c>
      <c r="E1869" t="s">
        <v>3720</v>
      </c>
      <c r="F1869" s="10" t="s">
        <v>6</v>
      </c>
    </row>
    <row r="1870" spans="4:6" x14ac:dyDescent="0.25">
      <c r="D1870" t="s">
        <v>3721</v>
      </c>
      <c r="E1870" t="s">
        <v>3722</v>
      </c>
      <c r="F1870" s="10" t="s">
        <v>6</v>
      </c>
    </row>
    <row r="1871" spans="4:6" x14ac:dyDescent="0.25">
      <c r="D1871" t="s">
        <v>3723</v>
      </c>
      <c r="E1871" t="s">
        <v>3724</v>
      </c>
      <c r="F1871" s="10" t="s">
        <v>6</v>
      </c>
    </row>
    <row r="1872" spans="4:6" x14ac:dyDescent="0.25">
      <c r="D1872" t="s">
        <v>3725</v>
      </c>
      <c r="E1872" t="s">
        <v>3726</v>
      </c>
      <c r="F1872" s="10" t="s">
        <v>6</v>
      </c>
    </row>
    <row r="1873" spans="4:6" x14ac:dyDescent="0.25">
      <c r="D1873" t="s">
        <v>3727</v>
      </c>
      <c r="E1873" t="s">
        <v>3728</v>
      </c>
      <c r="F1873" s="10" t="s">
        <v>6</v>
      </c>
    </row>
    <row r="1874" spans="4:6" x14ac:dyDescent="0.25">
      <c r="D1874" t="s">
        <v>3729</v>
      </c>
      <c r="E1874" t="s">
        <v>3730</v>
      </c>
      <c r="F1874" s="10" t="s">
        <v>6</v>
      </c>
    </row>
    <row r="1875" spans="4:6" x14ac:dyDescent="0.25">
      <c r="D1875" t="s">
        <v>3731</v>
      </c>
      <c r="E1875" t="s">
        <v>3732</v>
      </c>
      <c r="F1875" s="10" t="s">
        <v>6</v>
      </c>
    </row>
    <row r="1876" spans="4:6" x14ac:dyDescent="0.25">
      <c r="D1876" t="s">
        <v>3733</v>
      </c>
      <c r="E1876" t="s">
        <v>3734</v>
      </c>
      <c r="F1876" s="10" t="s">
        <v>6</v>
      </c>
    </row>
    <row r="1877" spans="4:6" x14ac:dyDescent="0.25">
      <c r="D1877" t="s">
        <v>3735</v>
      </c>
      <c r="E1877" t="s">
        <v>3736</v>
      </c>
      <c r="F1877" s="10" t="s">
        <v>6</v>
      </c>
    </row>
    <row r="1878" spans="4:6" x14ac:dyDescent="0.25">
      <c r="D1878" t="s">
        <v>3737</v>
      </c>
      <c r="E1878" t="s">
        <v>3738</v>
      </c>
      <c r="F1878" s="10" t="s">
        <v>6</v>
      </c>
    </row>
    <row r="1879" spans="4:6" x14ac:dyDescent="0.25">
      <c r="D1879" t="s">
        <v>3739</v>
      </c>
      <c r="E1879" t="s">
        <v>3740</v>
      </c>
      <c r="F1879" s="10" t="s">
        <v>6</v>
      </c>
    </row>
    <row r="1880" spans="4:6" x14ac:dyDescent="0.25">
      <c r="D1880" t="s">
        <v>3741</v>
      </c>
      <c r="E1880" t="s">
        <v>3742</v>
      </c>
      <c r="F1880" s="10" t="s">
        <v>6</v>
      </c>
    </row>
    <row r="1881" spans="4:6" x14ac:dyDescent="0.25">
      <c r="D1881" t="s">
        <v>3743</v>
      </c>
      <c r="E1881" t="s">
        <v>3744</v>
      </c>
      <c r="F1881" s="10" t="s">
        <v>6</v>
      </c>
    </row>
    <row r="1882" spans="4:6" x14ac:dyDescent="0.25">
      <c r="D1882" t="s">
        <v>3745</v>
      </c>
      <c r="E1882" t="s">
        <v>3622</v>
      </c>
      <c r="F1882" s="10" t="s">
        <v>6</v>
      </c>
    </row>
    <row r="1883" spans="4:6" x14ac:dyDescent="0.25">
      <c r="D1883" t="s">
        <v>3746</v>
      </c>
      <c r="E1883" t="s">
        <v>3747</v>
      </c>
      <c r="F1883" s="10" t="s">
        <v>6</v>
      </c>
    </row>
    <row r="1884" spans="4:6" x14ac:dyDescent="0.25">
      <c r="D1884" t="s">
        <v>3748</v>
      </c>
      <c r="E1884" t="s">
        <v>3749</v>
      </c>
      <c r="F1884" s="10" t="s">
        <v>6</v>
      </c>
    </row>
    <row r="1885" spans="4:6" x14ac:dyDescent="0.25">
      <c r="D1885" t="s">
        <v>3750</v>
      </c>
      <c r="E1885" t="s">
        <v>3751</v>
      </c>
      <c r="F1885" s="10" t="s">
        <v>6</v>
      </c>
    </row>
    <row r="1886" spans="4:6" x14ac:dyDescent="0.25">
      <c r="D1886" t="s">
        <v>3752</v>
      </c>
      <c r="E1886" t="s">
        <v>3753</v>
      </c>
      <c r="F1886" s="10" t="s">
        <v>6</v>
      </c>
    </row>
    <row r="1887" spans="4:6" x14ac:dyDescent="0.25">
      <c r="D1887" t="s">
        <v>3754</v>
      </c>
      <c r="E1887" t="s">
        <v>3755</v>
      </c>
      <c r="F1887" s="10" t="s">
        <v>6</v>
      </c>
    </row>
    <row r="1888" spans="4:6" x14ac:dyDescent="0.25">
      <c r="D1888" t="s">
        <v>3756</v>
      </c>
      <c r="E1888" t="s">
        <v>3757</v>
      </c>
      <c r="F1888" s="10" t="s">
        <v>6</v>
      </c>
    </row>
    <row r="1889" spans="4:6" x14ac:dyDescent="0.25">
      <c r="D1889" t="s">
        <v>3758</v>
      </c>
      <c r="E1889" t="s">
        <v>3759</v>
      </c>
      <c r="F1889" s="10" t="s">
        <v>6</v>
      </c>
    </row>
    <row r="1890" spans="4:6" x14ac:dyDescent="0.25">
      <c r="D1890" t="s">
        <v>3760</v>
      </c>
      <c r="E1890" t="s">
        <v>3761</v>
      </c>
      <c r="F1890" s="10" t="s">
        <v>6</v>
      </c>
    </row>
    <row r="1891" spans="4:6" x14ac:dyDescent="0.25">
      <c r="D1891" t="s">
        <v>3762</v>
      </c>
      <c r="E1891" t="s">
        <v>3763</v>
      </c>
      <c r="F1891" s="10" t="s">
        <v>6</v>
      </c>
    </row>
    <row r="1892" spans="4:6" x14ac:dyDescent="0.25">
      <c r="D1892" t="s">
        <v>3764</v>
      </c>
      <c r="E1892" t="s">
        <v>3765</v>
      </c>
      <c r="F1892" s="10" t="s">
        <v>6</v>
      </c>
    </row>
    <row r="1893" spans="4:6" x14ac:dyDescent="0.25">
      <c r="D1893" t="s">
        <v>3766</v>
      </c>
      <c r="E1893" t="s">
        <v>3767</v>
      </c>
      <c r="F1893" s="10" t="s">
        <v>6</v>
      </c>
    </row>
    <row r="1894" spans="4:6" x14ac:dyDescent="0.25">
      <c r="D1894" t="s">
        <v>3768</v>
      </c>
      <c r="E1894" t="s">
        <v>3769</v>
      </c>
      <c r="F1894" s="10" t="s">
        <v>1253</v>
      </c>
    </row>
    <row r="1895" spans="4:6" x14ac:dyDescent="0.25">
      <c r="D1895" t="s">
        <v>3770</v>
      </c>
      <c r="E1895" t="s">
        <v>3771</v>
      </c>
      <c r="F1895" s="10" t="s">
        <v>6</v>
      </c>
    </row>
    <row r="1896" spans="4:6" x14ac:dyDescent="0.25">
      <c r="D1896" t="s">
        <v>3772</v>
      </c>
      <c r="E1896" t="s">
        <v>3773</v>
      </c>
      <c r="F1896" s="10" t="s">
        <v>6</v>
      </c>
    </row>
    <row r="1897" spans="4:6" x14ac:dyDescent="0.25">
      <c r="D1897" t="s">
        <v>3774</v>
      </c>
      <c r="E1897" t="s">
        <v>3775</v>
      </c>
      <c r="F1897" s="10" t="s">
        <v>1253</v>
      </c>
    </row>
    <row r="1898" spans="4:6" x14ac:dyDescent="0.25">
      <c r="D1898" t="s">
        <v>3776</v>
      </c>
      <c r="E1898" t="s">
        <v>3777</v>
      </c>
      <c r="F1898" s="10" t="s">
        <v>1253</v>
      </c>
    </row>
    <row r="1899" spans="4:6" x14ac:dyDescent="0.25">
      <c r="D1899" t="s">
        <v>3778</v>
      </c>
      <c r="E1899" t="s">
        <v>3779</v>
      </c>
      <c r="F1899" s="10" t="s">
        <v>6</v>
      </c>
    </row>
    <row r="1900" spans="4:6" x14ac:dyDescent="0.25">
      <c r="D1900" t="s">
        <v>3780</v>
      </c>
      <c r="E1900" t="s">
        <v>3781</v>
      </c>
      <c r="F1900" s="10" t="s">
        <v>6</v>
      </c>
    </row>
    <row r="1901" spans="4:6" x14ac:dyDescent="0.25">
      <c r="D1901" t="s">
        <v>3782</v>
      </c>
      <c r="E1901" t="s">
        <v>3783</v>
      </c>
      <c r="F1901" s="10" t="s">
        <v>6</v>
      </c>
    </row>
    <row r="1902" spans="4:6" x14ac:dyDescent="0.25">
      <c r="D1902" t="s">
        <v>3784</v>
      </c>
      <c r="E1902" t="s">
        <v>3785</v>
      </c>
      <c r="F1902" s="10" t="s">
        <v>6</v>
      </c>
    </row>
    <row r="1903" spans="4:6" x14ac:dyDescent="0.25">
      <c r="D1903" t="s">
        <v>3786</v>
      </c>
      <c r="E1903" t="s">
        <v>3787</v>
      </c>
      <c r="F1903" s="10" t="s">
        <v>6</v>
      </c>
    </row>
    <row r="1904" spans="4:6" x14ac:dyDescent="0.25">
      <c r="D1904" t="s">
        <v>3788</v>
      </c>
      <c r="E1904" t="s">
        <v>3789</v>
      </c>
      <c r="F1904" s="10" t="s">
        <v>6</v>
      </c>
    </row>
    <row r="1905" spans="4:6" x14ac:dyDescent="0.25">
      <c r="D1905" t="s">
        <v>3790</v>
      </c>
      <c r="E1905" t="s">
        <v>3791</v>
      </c>
      <c r="F1905" s="10" t="s">
        <v>6</v>
      </c>
    </row>
    <row r="1906" spans="4:6" x14ac:dyDescent="0.25">
      <c r="D1906" t="s">
        <v>3792</v>
      </c>
      <c r="E1906" t="s">
        <v>3793</v>
      </c>
      <c r="F1906" s="10" t="s">
        <v>6</v>
      </c>
    </row>
    <row r="1907" spans="4:6" x14ac:dyDescent="0.25">
      <c r="D1907" t="s">
        <v>3794</v>
      </c>
      <c r="E1907" t="s">
        <v>3795</v>
      </c>
      <c r="F1907" s="10" t="s">
        <v>6</v>
      </c>
    </row>
    <row r="1908" spans="4:6" x14ac:dyDescent="0.25">
      <c r="D1908" t="s">
        <v>3796</v>
      </c>
      <c r="E1908" t="s">
        <v>3797</v>
      </c>
      <c r="F1908" s="10" t="s">
        <v>6</v>
      </c>
    </row>
    <row r="1909" spans="4:6" x14ac:dyDescent="0.25">
      <c r="D1909" t="s">
        <v>3798</v>
      </c>
      <c r="E1909" t="s">
        <v>3799</v>
      </c>
      <c r="F1909" s="10" t="s">
        <v>6</v>
      </c>
    </row>
    <row r="1910" spans="4:6" x14ac:dyDescent="0.25">
      <c r="D1910" t="s">
        <v>3800</v>
      </c>
      <c r="E1910" t="s">
        <v>3801</v>
      </c>
      <c r="F1910" s="10" t="s">
        <v>6</v>
      </c>
    </row>
    <row r="1911" spans="4:6" x14ac:dyDescent="0.25">
      <c r="D1911" t="s">
        <v>3802</v>
      </c>
      <c r="E1911" t="s">
        <v>3803</v>
      </c>
      <c r="F1911" s="10" t="s">
        <v>6</v>
      </c>
    </row>
    <row r="1912" spans="4:6" x14ac:dyDescent="0.25">
      <c r="D1912" t="s">
        <v>3804</v>
      </c>
      <c r="E1912" t="s">
        <v>3805</v>
      </c>
      <c r="F1912" s="10" t="s">
        <v>6</v>
      </c>
    </row>
    <row r="1913" spans="4:6" x14ac:dyDescent="0.25">
      <c r="D1913" t="s">
        <v>3806</v>
      </c>
      <c r="E1913" t="s">
        <v>3807</v>
      </c>
      <c r="F1913" s="10" t="s">
        <v>6</v>
      </c>
    </row>
    <row r="1914" spans="4:6" x14ac:dyDescent="0.25">
      <c r="D1914" t="s">
        <v>3808</v>
      </c>
      <c r="E1914" t="s">
        <v>3809</v>
      </c>
      <c r="F1914" s="10" t="s">
        <v>6</v>
      </c>
    </row>
    <row r="1915" spans="4:6" x14ac:dyDescent="0.25">
      <c r="D1915" t="s">
        <v>3810</v>
      </c>
      <c r="E1915" t="s">
        <v>3811</v>
      </c>
      <c r="F1915" s="10" t="s">
        <v>6</v>
      </c>
    </row>
    <row r="1916" spans="4:6" x14ac:dyDescent="0.25">
      <c r="D1916" t="s">
        <v>3812</v>
      </c>
      <c r="E1916" t="s">
        <v>3813</v>
      </c>
      <c r="F1916" s="10" t="s">
        <v>6</v>
      </c>
    </row>
    <row r="1917" spans="4:6" x14ac:dyDescent="0.25">
      <c r="D1917" t="s">
        <v>3814</v>
      </c>
      <c r="E1917" t="s">
        <v>3815</v>
      </c>
      <c r="F1917" s="10" t="s">
        <v>6</v>
      </c>
    </row>
    <row r="1918" spans="4:6" x14ac:dyDescent="0.25">
      <c r="D1918" t="s">
        <v>3816</v>
      </c>
      <c r="E1918" t="s">
        <v>3817</v>
      </c>
      <c r="F1918" s="10" t="s">
        <v>6</v>
      </c>
    </row>
    <row r="1919" spans="4:6" x14ac:dyDescent="0.25">
      <c r="D1919" t="s">
        <v>3818</v>
      </c>
      <c r="E1919" t="s">
        <v>3819</v>
      </c>
      <c r="F1919" s="10" t="s">
        <v>6</v>
      </c>
    </row>
    <row r="1920" spans="4:6" x14ac:dyDescent="0.25">
      <c r="D1920" t="s">
        <v>3820</v>
      </c>
      <c r="E1920" t="s">
        <v>3821</v>
      </c>
      <c r="F1920" s="10" t="s">
        <v>6</v>
      </c>
    </row>
    <row r="1921" spans="4:6" x14ac:dyDescent="0.25">
      <c r="D1921" t="s">
        <v>3822</v>
      </c>
      <c r="E1921" t="s">
        <v>3823</v>
      </c>
      <c r="F1921" s="10" t="s">
        <v>6</v>
      </c>
    </row>
    <row r="1922" spans="4:6" x14ac:dyDescent="0.25">
      <c r="D1922" t="s">
        <v>3824</v>
      </c>
      <c r="E1922" t="s">
        <v>3825</v>
      </c>
      <c r="F1922" s="10" t="s">
        <v>6</v>
      </c>
    </row>
    <row r="1923" spans="4:6" x14ac:dyDescent="0.25">
      <c r="D1923" t="s">
        <v>19205</v>
      </c>
      <c r="E1923" t="s">
        <v>19207</v>
      </c>
      <c r="F1923" s="10" t="s">
        <v>6</v>
      </c>
    </row>
    <row r="1924" spans="4:6" x14ac:dyDescent="0.25">
      <c r="D1924" t="s">
        <v>3826</v>
      </c>
      <c r="E1924" t="s">
        <v>3827</v>
      </c>
      <c r="F1924" s="10" t="s">
        <v>6</v>
      </c>
    </row>
    <row r="1925" spans="4:6" x14ac:dyDescent="0.25">
      <c r="D1925" t="s">
        <v>3828</v>
      </c>
      <c r="E1925" t="s">
        <v>3829</v>
      </c>
      <c r="F1925" s="10" t="s">
        <v>6</v>
      </c>
    </row>
    <row r="1926" spans="4:6" x14ac:dyDescent="0.25">
      <c r="D1926" t="s">
        <v>19206</v>
      </c>
      <c r="E1926" t="s">
        <v>19208</v>
      </c>
      <c r="F1926" s="10" t="s">
        <v>6</v>
      </c>
    </row>
    <row r="1927" spans="4:6" x14ac:dyDescent="0.25">
      <c r="D1927" t="s">
        <v>3830</v>
      </c>
      <c r="E1927" t="s">
        <v>3831</v>
      </c>
      <c r="F1927" s="10" t="s">
        <v>6</v>
      </c>
    </row>
    <row r="1928" spans="4:6" x14ac:dyDescent="0.25">
      <c r="D1928" t="s">
        <v>3832</v>
      </c>
      <c r="E1928" t="s">
        <v>3833</v>
      </c>
      <c r="F1928" s="10" t="s">
        <v>6</v>
      </c>
    </row>
    <row r="1929" spans="4:6" x14ac:dyDescent="0.25">
      <c r="D1929" t="s">
        <v>3834</v>
      </c>
      <c r="E1929" t="s">
        <v>3835</v>
      </c>
      <c r="F1929" s="10" t="s">
        <v>6</v>
      </c>
    </row>
    <row r="1930" spans="4:6" x14ac:dyDescent="0.25">
      <c r="D1930" t="s">
        <v>3836</v>
      </c>
      <c r="E1930" t="s">
        <v>3837</v>
      </c>
      <c r="F1930" s="10" t="s">
        <v>6</v>
      </c>
    </row>
    <row r="1931" spans="4:6" x14ac:dyDescent="0.25">
      <c r="D1931" t="s">
        <v>3838</v>
      </c>
      <c r="E1931" t="s">
        <v>3839</v>
      </c>
      <c r="F1931" s="10" t="s">
        <v>6</v>
      </c>
    </row>
    <row r="1932" spans="4:6" x14ac:dyDescent="0.25">
      <c r="D1932" t="s">
        <v>3840</v>
      </c>
      <c r="E1932" t="s">
        <v>3841</v>
      </c>
      <c r="F1932" s="10" t="s">
        <v>6</v>
      </c>
    </row>
    <row r="1933" spans="4:6" x14ac:dyDescent="0.25">
      <c r="D1933" t="s">
        <v>3842</v>
      </c>
      <c r="E1933" t="s">
        <v>3843</v>
      </c>
      <c r="F1933" s="10" t="s">
        <v>6</v>
      </c>
    </row>
    <row r="1934" spans="4:6" x14ac:dyDescent="0.25">
      <c r="D1934" t="s">
        <v>3844</v>
      </c>
      <c r="E1934" t="s">
        <v>3845</v>
      </c>
      <c r="F1934" s="10" t="s">
        <v>6</v>
      </c>
    </row>
    <row r="1935" spans="4:6" x14ac:dyDescent="0.25">
      <c r="D1935" t="s">
        <v>3846</v>
      </c>
      <c r="E1935" t="s">
        <v>3847</v>
      </c>
      <c r="F1935" s="10" t="s">
        <v>6</v>
      </c>
    </row>
    <row r="1936" spans="4:6" x14ac:dyDescent="0.25">
      <c r="D1936" t="s">
        <v>3848</v>
      </c>
      <c r="E1936" t="s">
        <v>3849</v>
      </c>
      <c r="F1936" s="10" t="s">
        <v>6</v>
      </c>
    </row>
    <row r="1937" spans="4:6" x14ac:dyDescent="0.25">
      <c r="D1937" t="s">
        <v>3850</v>
      </c>
      <c r="E1937" t="s">
        <v>3851</v>
      </c>
      <c r="F1937" s="10" t="s">
        <v>6</v>
      </c>
    </row>
    <row r="1938" spans="4:6" x14ac:dyDescent="0.25">
      <c r="D1938" t="s">
        <v>3852</v>
      </c>
      <c r="E1938" t="s">
        <v>3853</v>
      </c>
      <c r="F1938" s="10" t="s">
        <v>6</v>
      </c>
    </row>
    <row r="1939" spans="4:6" x14ac:dyDescent="0.25">
      <c r="D1939" t="s">
        <v>3854</v>
      </c>
      <c r="E1939" t="s">
        <v>3855</v>
      </c>
      <c r="F1939" s="10" t="s">
        <v>6</v>
      </c>
    </row>
    <row r="1940" spans="4:6" x14ac:dyDescent="0.25">
      <c r="D1940" t="s">
        <v>3856</v>
      </c>
      <c r="E1940" t="s">
        <v>3857</v>
      </c>
      <c r="F1940" s="10" t="s">
        <v>6</v>
      </c>
    </row>
    <row r="1941" spans="4:6" x14ac:dyDescent="0.25">
      <c r="D1941" t="s">
        <v>3858</v>
      </c>
      <c r="E1941" t="s">
        <v>3859</v>
      </c>
      <c r="F1941" s="10" t="s">
        <v>6</v>
      </c>
    </row>
    <row r="1942" spans="4:6" x14ac:dyDescent="0.25">
      <c r="D1942" t="s">
        <v>3860</v>
      </c>
      <c r="E1942" t="s">
        <v>3861</v>
      </c>
      <c r="F1942" s="10" t="s">
        <v>6</v>
      </c>
    </row>
    <row r="1943" spans="4:6" x14ac:dyDescent="0.25">
      <c r="D1943" t="s">
        <v>3862</v>
      </c>
      <c r="E1943" t="s">
        <v>3863</v>
      </c>
      <c r="F1943" s="10" t="s">
        <v>6</v>
      </c>
    </row>
    <row r="1944" spans="4:6" x14ac:dyDescent="0.25">
      <c r="D1944" t="s">
        <v>3864</v>
      </c>
      <c r="E1944" t="s">
        <v>3865</v>
      </c>
      <c r="F1944" s="10" t="s">
        <v>6</v>
      </c>
    </row>
    <row r="1945" spans="4:6" x14ac:dyDescent="0.25">
      <c r="D1945" t="s">
        <v>3866</v>
      </c>
      <c r="E1945" t="s">
        <v>3867</v>
      </c>
      <c r="F1945" s="10" t="s">
        <v>6</v>
      </c>
    </row>
    <row r="1946" spans="4:6" x14ac:dyDescent="0.25">
      <c r="D1946" t="s">
        <v>3868</v>
      </c>
      <c r="E1946" t="s">
        <v>3869</v>
      </c>
      <c r="F1946" s="10" t="s">
        <v>6</v>
      </c>
    </row>
    <row r="1947" spans="4:6" x14ac:dyDescent="0.25">
      <c r="D1947" t="s">
        <v>3870</v>
      </c>
      <c r="E1947" t="s">
        <v>3871</v>
      </c>
      <c r="F1947" s="10" t="s">
        <v>6</v>
      </c>
    </row>
    <row r="1948" spans="4:6" x14ac:dyDescent="0.25">
      <c r="D1948" t="s">
        <v>3872</v>
      </c>
      <c r="E1948" t="s">
        <v>3873</v>
      </c>
      <c r="F1948" s="10" t="s">
        <v>6</v>
      </c>
    </row>
    <row r="1949" spans="4:6" x14ac:dyDescent="0.25">
      <c r="D1949" t="s">
        <v>3874</v>
      </c>
      <c r="E1949" t="s">
        <v>3875</v>
      </c>
      <c r="F1949" s="10" t="s">
        <v>6</v>
      </c>
    </row>
    <row r="1950" spans="4:6" x14ac:dyDescent="0.25">
      <c r="D1950" t="s">
        <v>3876</v>
      </c>
      <c r="E1950" t="s">
        <v>3877</v>
      </c>
      <c r="F1950" s="10" t="s">
        <v>6</v>
      </c>
    </row>
    <row r="1951" spans="4:6" x14ac:dyDescent="0.25">
      <c r="D1951" t="s">
        <v>19219</v>
      </c>
      <c r="E1951" t="s">
        <v>19220</v>
      </c>
      <c r="F1951" s="10" t="s">
        <v>6</v>
      </c>
    </row>
    <row r="1952" spans="4:6" x14ac:dyDescent="0.25">
      <c r="D1952" t="s">
        <v>3878</v>
      </c>
      <c r="E1952" t="s">
        <v>3879</v>
      </c>
      <c r="F1952" s="10" t="s">
        <v>6</v>
      </c>
    </row>
    <row r="1953" spans="4:6" x14ac:dyDescent="0.25">
      <c r="D1953" t="s">
        <v>3880</v>
      </c>
      <c r="E1953" t="s">
        <v>3881</v>
      </c>
      <c r="F1953" s="10" t="s">
        <v>6</v>
      </c>
    </row>
    <row r="1954" spans="4:6" x14ac:dyDescent="0.25">
      <c r="D1954" t="s">
        <v>3882</v>
      </c>
      <c r="E1954" t="s">
        <v>3883</v>
      </c>
      <c r="F1954" s="10" t="s">
        <v>6</v>
      </c>
    </row>
    <row r="1955" spans="4:6" x14ac:dyDescent="0.25">
      <c r="D1955" t="s">
        <v>3884</v>
      </c>
      <c r="E1955" t="s">
        <v>3885</v>
      </c>
      <c r="F1955" s="10" t="s">
        <v>6</v>
      </c>
    </row>
    <row r="1956" spans="4:6" x14ac:dyDescent="0.25">
      <c r="D1956" t="s">
        <v>3886</v>
      </c>
      <c r="E1956" t="s">
        <v>3887</v>
      </c>
      <c r="F1956" s="10" t="s">
        <v>6</v>
      </c>
    </row>
    <row r="1957" spans="4:6" x14ac:dyDescent="0.25">
      <c r="D1957" t="s">
        <v>3888</v>
      </c>
      <c r="E1957" t="s">
        <v>3889</v>
      </c>
      <c r="F1957" s="10" t="s">
        <v>6</v>
      </c>
    </row>
    <row r="1958" spans="4:6" x14ac:dyDescent="0.25">
      <c r="D1958" t="s">
        <v>3890</v>
      </c>
      <c r="E1958" t="s">
        <v>3891</v>
      </c>
      <c r="F1958" s="10" t="s">
        <v>6</v>
      </c>
    </row>
    <row r="1959" spans="4:6" x14ac:dyDescent="0.25">
      <c r="D1959" t="s">
        <v>3892</v>
      </c>
      <c r="E1959" t="s">
        <v>3893</v>
      </c>
      <c r="F1959" s="10" t="s">
        <v>6</v>
      </c>
    </row>
    <row r="1960" spans="4:6" x14ac:dyDescent="0.25">
      <c r="D1960" t="s">
        <v>3894</v>
      </c>
      <c r="E1960" t="s">
        <v>3895</v>
      </c>
      <c r="F1960" s="10" t="s">
        <v>6</v>
      </c>
    </row>
    <row r="1961" spans="4:6" x14ac:dyDescent="0.25">
      <c r="D1961" t="s">
        <v>3896</v>
      </c>
      <c r="E1961" t="s">
        <v>3897</v>
      </c>
      <c r="F1961" s="10" t="s">
        <v>6</v>
      </c>
    </row>
    <row r="1962" spans="4:6" x14ac:dyDescent="0.25">
      <c r="D1962" t="s">
        <v>3898</v>
      </c>
      <c r="E1962" t="s">
        <v>3899</v>
      </c>
      <c r="F1962" s="10" t="s">
        <v>6</v>
      </c>
    </row>
    <row r="1963" spans="4:6" x14ac:dyDescent="0.25">
      <c r="D1963" t="s">
        <v>3900</v>
      </c>
      <c r="E1963" t="s">
        <v>3901</v>
      </c>
      <c r="F1963" s="10" t="s">
        <v>6</v>
      </c>
    </row>
    <row r="1964" spans="4:6" x14ac:dyDescent="0.25">
      <c r="D1964" t="s">
        <v>3902</v>
      </c>
      <c r="E1964" t="s">
        <v>3903</v>
      </c>
      <c r="F1964" s="10" t="s">
        <v>6</v>
      </c>
    </row>
    <row r="1965" spans="4:6" x14ac:dyDescent="0.25">
      <c r="D1965" t="s">
        <v>3904</v>
      </c>
      <c r="E1965" t="s">
        <v>3905</v>
      </c>
      <c r="F1965" s="10" t="s">
        <v>6</v>
      </c>
    </row>
    <row r="1966" spans="4:6" x14ac:dyDescent="0.25">
      <c r="D1966" t="s">
        <v>3906</v>
      </c>
      <c r="E1966" t="s">
        <v>3907</v>
      </c>
      <c r="F1966" s="10" t="s">
        <v>6</v>
      </c>
    </row>
    <row r="1967" spans="4:6" x14ac:dyDescent="0.25">
      <c r="D1967" t="s">
        <v>3908</v>
      </c>
      <c r="E1967" t="s">
        <v>3909</v>
      </c>
      <c r="F1967" s="10" t="s">
        <v>6</v>
      </c>
    </row>
    <row r="1968" spans="4:6" x14ac:dyDescent="0.25">
      <c r="D1968" t="s">
        <v>3910</v>
      </c>
      <c r="E1968" t="s">
        <v>3911</v>
      </c>
      <c r="F1968" s="10" t="s">
        <v>6</v>
      </c>
    </row>
    <row r="1969" spans="4:6" x14ac:dyDescent="0.25">
      <c r="D1969" t="s">
        <v>3912</v>
      </c>
      <c r="E1969" t="s">
        <v>3913</v>
      </c>
      <c r="F1969" s="10" t="s">
        <v>6</v>
      </c>
    </row>
    <row r="1970" spans="4:6" x14ac:dyDescent="0.25">
      <c r="D1970" t="s">
        <v>3914</v>
      </c>
      <c r="E1970" t="s">
        <v>3915</v>
      </c>
      <c r="F1970" s="10" t="s">
        <v>6</v>
      </c>
    </row>
    <row r="1971" spans="4:6" x14ac:dyDescent="0.25">
      <c r="D1971" t="s">
        <v>3916</v>
      </c>
      <c r="E1971" t="s">
        <v>3917</v>
      </c>
      <c r="F1971" s="10" t="s">
        <v>6</v>
      </c>
    </row>
    <row r="1972" spans="4:6" x14ac:dyDescent="0.25">
      <c r="D1972" t="s">
        <v>3918</v>
      </c>
      <c r="E1972" t="s">
        <v>3919</v>
      </c>
      <c r="F1972" s="10" t="s">
        <v>6</v>
      </c>
    </row>
    <row r="1973" spans="4:6" x14ac:dyDescent="0.25">
      <c r="D1973" t="s">
        <v>3920</v>
      </c>
      <c r="E1973" t="s">
        <v>3921</v>
      </c>
      <c r="F1973" s="10" t="s">
        <v>6</v>
      </c>
    </row>
    <row r="1974" spans="4:6" x14ac:dyDescent="0.25">
      <c r="D1974" t="s">
        <v>3922</v>
      </c>
      <c r="E1974" t="s">
        <v>3923</v>
      </c>
      <c r="F1974" s="10" t="s">
        <v>6</v>
      </c>
    </row>
    <row r="1975" spans="4:6" x14ac:dyDescent="0.25">
      <c r="D1975" t="s">
        <v>3924</v>
      </c>
      <c r="E1975" t="s">
        <v>3925</v>
      </c>
      <c r="F1975" s="10" t="s">
        <v>6</v>
      </c>
    </row>
    <row r="1976" spans="4:6" x14ac:dyDescent="0.25">
      <c r="D1976" t="s">
        <v>3926</v>
      </c>
      <c r="E1976" t="s">
        <v>3853</v>
      </c>
      <c r="F1976" s="10" t="s">
        <v>6</v>
      </c>
    </row>
    <row r="1977" spans="4:6" x14ac:dyDescent="0.25">
      <c r="D1977" t="s">
        <v>3927</v>
      </c>
      <c r="E1977" t="s">
        <v>3928</v>
      </c>
      <c r="F1977" s="10" t="s">
        <v>6</v>
      </c>
    </row>
    <row r="1978" spans="4:6" x14ac:dyDescent="0.25">
      <c r="D1978" t="s">
        <v>3929</v>
      </c>
      <c r="E1978" t="s">
        <v>3930</v>
      </c>
      <c r="F1978" s="10" t="s">
        <v>6</v>
      </c>
    </row>
    <row r="1979" spans="4:6" x14ac:dyDescent="0.25">
      <c r="D1979" t="s">
        <v>3931</v>
      </c>
      <c r="E1979" t="s">
        <v>3932</v>
      </c>
      <c r="F1979" s="10" t="s">
        <v>6</v>
      </c>
    </row>
    <row r="1980" spans="4:6" x14ac:dyDescent="0.25">
      <c r="D1980" t="s">
        <v>3933</v>
      </c>
      <c r="E1980" t="s">
        <v>3934</v>
      </c>
      <c r="F1980" s="10" t="s">
        <v>6</v>
      </c>
    </row>
    <row r="1981" spans="4:6" x14ac:dyDescent="0.25">
      <c r="D1981" t="s">
        <v>3935</v>
      </c>
      <c r="E1981" t="s">
        <v>3936</v>
      </c>
      <c r="F1981" s="10" t="s">
        <v>6</v>
      </c>
    </row>
    <row r="1982" spans="4:6" x14ac:dyDescent="0.25">
      <c r="D1982" t="s">
        <v>3937</v>
      </c>
      <c r="E1982" t="s">
        <v>3938</v>
      </c>
      <c r="F1982" s="10" t="s">
        <v>6</v>
      </c>
    </row>
    <row r="1983" spans="4:6" x14ac:dyDescent="0.25">
      <c r="D1983" t="s">
        <v>3939</v>
      </c>
      <c r="E1983" t="s">
        <v>3940</v>
      </c>
      <c r="F1983" s="10" t="s">
        <v>6</v>
      </c>
    </row>
    <row r="1984" spans="4:6" x14ac:dyDescent="0.25">
      <c r="D1984" t="s">
        <v>3941</v>
      </c>
      <c r="E1984" t="s">
        <v>3942</v>
      </c>
      <c r="F1984" s="10" t="s">
        <v>6</v>
      </c>
    </row>
    <row r="1985" spans="4:6" x14ac:dyDescent="0.25">
      <c r="D1985" t="s">
        <v>3943</v>
      </c>
      <c r="E1985" t="s">
        <v>3944</v>
      </c>
      <c r="F1985" s="10" t="s">
        <v>6</v>
      </c>
    </row>
    <row r="1986" spans="4:6" x14ac:dyDescent="0.25">
      <c r="D1986" t="s">
        <v>3945</v>
      </c>
      <c r="E1986" t="s">
        <v>3946</v>
      </c>
      <c r="F1986" s="10" t="s">
        <v>6</v>
      </c>
    </row>
    <row r="1987" spans="4:6" x14ac:dyDescent="0.25">
      <c r="D1987" t="s">
        <v>3947</v>
      </c>
      <c r="E1987" t="s">
        <v>3948</v>
      </c>
      <c r="F1987" s="10" t="s">
        <v>6</v>
      </c>
    </row>
    <row r="1988" spans="4:6" x14ac:dyDescent="0.25">
      <c r="D1988" t="s">
        <v>3949</v>
      </c>
      <c r="E1988" t="s">
        <v>3950</v>
      </c>
      <c r="F1988" s="10" t="s">
        <v>6</v>
      </c>
    </row>
    <row r="1989" spans="4:6" x14ac:dyDescent="0.25">
      <c r="D1989" t="s">
        <v>3951</v>
      </c>
      <c r="E1989" t="s">
        <v>3952</v>
      </c>
      <c r="F1989" s="10" t="s">
        <v>6</v>
      </c>
    </row>
    <row r="1990" spans="4:6" x14ac:dyDescent="0.25">
      <c r="D1990" t="s">
        <v>3953</v>
      </c>
      <c r="E1990" t="s">
        <v>3954</v>
      </c>
      <c r="F1990" s="10" t="s">
        <v>6</v>
      </c>
    </row>
    <row r="1991" spans="4:6" x14ac:dyDescent="0.25">
      <c r="D1991" t="s">
        <v>3955</v>
      </c>
      <c r="E1991" t="s">
        <v>3956</v>
      </c>
      <c r="F1991" s="10" t="s">
        <v>6</v>
      </c>
    </row>
    <row r="1992" spans="4:6" x14ac:dyDescent="0.25">
      <c r="D1992" t="s">
        <v>3957</v>
      </c>
      <c r="E1992" t="s">
        <v>3958</v>
      </c>
      <c r="F1992" s="10" t="s">
        <v>6</v>
      </c>
    </row>
    <row r="1993" spans="4:6" x14ac:dyDescent="0.25">
      <c r="D1993" t="s">
        <v>3959</v>
      </c>
      <c r="E1993" t="s">
        <v>3960</v>
      </c>
      <c r="F1993" s="10" t="s">
        <v>6</v>
      </c>
    </row>
    <row r="1994" spans="4:6" x14ac:dyDescent="0.25">
      <c r="D1994" t="s">
        <v>3961</v>
      </c>
      <c r="E1994" t="s">
        <v>3962</v>
      </c>
      <c r="F1994" s="10" t="s">
        <v>6</v>
      </c>
    </row>
    <row r="1995" spans="4:6" x14ac:dyDescent="0.25">
      <c r="D1995" t="s">
        <v>3963</v>
      </c>
      <c r="E1995" t="s">
        <v>3964</v>
      </c>
      <c r="F1995" s="10" t="s">
        <v>6</v>
      </c>
    </row>
    <row r="1996" spans="4:6" x14ac:dyDescent="0.25">
      <c r="D1996" t="s">
        <v>3965</v>
      </c>
      <c r="E1996" t="s">
        <v>3966</v>
      </c>
      <c r="F1996" s="10" t="s">
        <v>6</v>
      </c>
    </row>
    <row r="1997" spans="4:6" x14ac:dyDescent="0.25">
      <c r="D1997" t="s">
        <v>3967</v>
      </c>
      <c r="E1997" t="s">
        <v>3968</v>
      </c>
      <c r="F1997" s="10" t="s">
        <v>6</v>
      </c>
    </row>
    <row r="1998" spans="4:6" x14ac:dyDescent="0.25">
      <c r="D1998" t="s">
        <v>3969</v>
      </c>
      <c r="E1998" t="s">
        <v>3970</v>
      </c>
      <c r="F1998" s="10" t="s">
        <v>6</v>
      </c>
    </row>
    <row r="1999" spans="4:6" x14ac:dyDescent="0.25">
      <c r="D1999" t="s">
        <v>3971</v>
      </c>
      <c r="E1999" t="s">
        <v>3972</v>
      </c>
      <c r="F1999" s="10" t="s">
        <v>6</v>
      </c>
    </row>
    <row r="2000" spans="4:6" x14ac:dyDescent="0.25">
      <c r="D2000" t="s">
        <v>3973</v>
      </c>
      <c r="E2000" t="s">
        <v>3974</v>
      </c>
      <c r="F2000" s="10" t="s">
        <v>6</v>
      </c>
    </row>
    <row r="2001" spans="4:6" x14ac:dyDescent="0.25">
      <c r="D2001" t="s">
        <v>3975</v>
      </c>
      <c r="E2001" t="s">
        <v>3976</v>
      </c>
      <c r="F2001" s="10" t="s">
        <v>6</v>
      </c>
    </row>
    <row r="2002" spans="4:6" x14ac:dyDescent="0.25">
      <c r="D2002" t="s">
        <v>3977</v>
      </c>
      <c r="E2002" t="s">
        <v>3978</v>
      </c>
      <c r="F2002" s="10" t="s">
        <v>6</v>
      </c>
    </row>
    <row r="2003" spans="4:6" x14ac:dyDescent="0.25">
      <c r="D2003" t="s">
        <v>3979</v>
      </c>
      <c r="E2003" t="s">
        <v>3980</v>
      </c>
      <c r="F2003" s="10" t="s">
        <v>6</v>
      </c>
    </row>
    <row r="2004" spans="4:6" x14ac:dyDescent="0.25">
      <c r="D2004" t="s">
        <v>3981</v>
      </c>
      <c r="E2004" t="s">
        <v>3982</v>
      </c>
      <c r="F2004" s="10" t="s">
        <v>6</v>
      </c>
    </row>
    <row r="2005" spans="4:6" x14ac:dyDescent="0.25">
      <c r="D2005" t="s">
        <v>3983</v>
      </c>
      <c r="E2005" t="s">
        <v>3984</v>
      </c>
      <c r="F2005" s="10" t="s">
        <v>6</v>
      </c>
    </row>
    <row r="2006" spans="4:6" x14ac:dyDescent="0.25">
      <c r="D2006" t="s">
        <v>19245</v>
      </c>
      <c r="E2006" t="s">
        <v>19246</v>
      </c>
      <c r="F2006" s="10" t="s">
        <v>6</v>
      </c>
    </row>
    <row r="2007" spans="4:6" x14ac:dyDescent="0.25">
      <c r="D2007" t="s">
        <v>19247</v>
      </c>
      <c r="E2007" t="s">
        <v>19248</v>
      </c>
      <c r="F2007" s="10" t="s">
        <v>6</v>
      </c>
    </row>
    <row r="2008" spans="4:6" x14ac:dyDescent="0.25">
      <c r="D2008" t="s">
        <v>19180</v>
      </c>
      <c r="E2008" t="s">
        <v>19183</v>
      </c>
      <c r="F2008" s="10" t="s">
        <v>6</v>
      </c>
    </row>
    <row r="2009" spans="4:6" x14ac:dyDescent="0.25">
      <c r="D2009" t="s">
        <v>19181</v>
      </c>
      <c r="E2009" t="s">
        <v>19184</v>
      </c>
      <c r="F2009" s="10" t="s">
        <v>6</v>
      </c>
    </row>
    <row r="2010" spans="4:6" x14ac:dyDescent="0.25">
      <c r="D2010" t="s">
        <v>19182</v>
      </c>
      <c r="E2010" t="s">
        <v>19185</v>
      </c>
      <c r="F2010" s="10" t="s">
        <v>6</v>
      </c>
    </row>
    <row r="2011" spans="4:6" x14ac:dyDescent="0.25">
      <c r="D2011" t="s">
        <v>19225</v>
      </c>
      <c r="E2011" t="s">
        <v>19229</v>
      </c>
      <c r="F2011" s="10" t="s">
        <v>6</v>
      </c>
    </row>
    <row r="2012" spans="4:6" x14ac:dyDescent="0.25">
      <c r="D2012" t="s">
        <v>19228</v>
      </c>
      <c r="E2012" t="s">
        <v>19230</v>
      </c>
      <c r="F2012" s="10" t="s">
        <v>6</v>
      </c>
    </row>
    <row r="2013" spans="4:6" x14ac:dyDescent="0.25">
      <c r="D2013" t="s">
        <v>19227</v>
      </c>
      <c r="E2013" t="s">
        <v>19231</v>
      </c>
      <c r="F2013" s="10" t="s">
        <v>6</v>
      </c>
    </row>
    <row r="2014" spans="4:6" x14ac:dyDescent="0.25">
      <c r="D2014" t="s">
        <v>19226</v>
      </c>
      <c r="E2014" t="s">
        <v>19232</v>
      </c>
      <c r="F2014" s="10" t="s">
        <v>6</v>
      </c>
    </row>
    <row r="2015" spans="4:6" x14ac:dyDescent="0.25">
      <c r="D2015" t="s">
        <v>3985</v>
      </c>
      <c r="E2015" t="s">
        <v>3986</v>
      </c>
      <c r="F2015" s="10" t="s">
        <v>6</v>
      </c>
    </row>
    <row r="2016" spans="4:6" x14ac:dyDescent="0.25">
      <c r="D2016" t="s">
        <v>3987</v>
      </c>
      <c r="E2016" t="s">
        <v>3988</v>
      </c>
      <c r="F2016" s="10" t="s">
        <v>6</v>
      </c>
    </row>
    <row r="2017" spans="4:6" x14ac:dyDescent="0.25">
      <c r="D2017" t="s">
        <v>3989</v>
      </c>
      <c r="E2017" t="s">
        <v>3990</v>
      </c>
      <c r="F2017" s="10" t="s">
        <v>6</v>
      </c>
    </row>
    <row r="2018" spans="4:6" x14ac:dyDescent="0.25">
      <c r="D2018" t="s">
        <v>3991</v>
      </c>
      <c r="E2018" t="s">
        <v>3992</v>
      </c>
      <c r="F2018" s="10" t="s">
        <v>6</v>
      </c>
    </row>
    <row r="2019" spans="4:6" x14ac:dyDescent="0.25">
      <c r="D2019" t="s">
        <v>3993</v>
      </c>
      <c r="E2019" t="s">
        <v>3994</v>
      </c>
      <c r="F2019" s="10" t="s">
        <v>6</v>
      </c>
    </row>
    <row r="2020" spans="4:6" x14ac:dyDescent="0.25">
      <c r="D2020" t="s">
        <v>3995</v>
      </c>
      <c r="E2020" t="s">
        <v>3996</v>
      </c>
      <c r="F2020" s="10" t="s">
        <v>6</v>
      </c>
    </row>
    <row r="2021" spans="4:6" x14ac:dyDescent="0.25">
      <c r="D2021" t="s">
        <v>3997</v>
      </c>
      <c r="E2021" t="s">
        <v>3998</v>
      </c>
      <c r="F2021" s="10" t="s">
        <v>6</v>
      </c>
    </row>
    <row r="2022" spans="4:6" x14ac:dyDescent="0.25">
      <c r="D2022" t="s">
        <v>3999</v>
      </c>
      <c r="E2022" t="s">
        <v>4000</v>
      </c>
      <c r="F2022" s="10" t="s">
        <v>6</v>
      </c>
    </row>
    <row r="2023" spans="4:6" x14ac:dyDescent="0.25">
      <c r="D2023" t="s">
        <v>4001</v>
      </c>
      <c r="E2023" t="s">
        <v>4002</v>
      </c>
      <c r="F2023" s="10" t="s">
        <v>6</v>
      </c>
    </row>
    <row r="2024" spans="4:6" x14ac:dyDescent="0.25">
      <c r="D2024" t="s">
        <v>4003</v>
      </c>
      <c r="E2024" t="s">
        <v>4004</v>
      </c>
      <c r="F2024" s="10" t="s">
        <v>6</v>
      </c>
    </row>
    <row r="2025" spans="4:6" x14ac:dyDescent="0.25">
      <c r="D2025" t="s">
        <v>4005</v>
      </c>
      <c r="E2025" t="s">
        <v>4006</v>
      </c>
      <c r="F2025" s="10" t="s">
        <v>6</v>
      </c>
    </row>
    <row r="2026" spans="4:6" x14ac:dyDescent="0.25">
      <c r="D2026" t="s">
        <v>4007</v>
      </c>
      <c r="E2026" t="s">
        <v>4008</v>
      </c>
      <c r="F2026" s="10" t="s">
        <v>6</v>
      </c>
    </row>
    <row r="2027" spans="4:6" x14ac:dyDescent="0.25">
      <c r="D2027" t="s">
        <v>4009</v>
      </c>
      <c r="E2027" t="s">
        <v>4010</v>
      </c>
      <c r="F2027" s="10" t="s">
        <v>6</v>
      </c>
    </row>
    <row r="2028" spans="4:6" x14ac:dyDescent="0.25">
      <c r="D2028" t="s">
        <v>4011</v>
      </c>
      <c r="E2028" t="s">
        <v>4012</v>
      </c>
      <c r="F2028" s="10" t="s">
        <v>6</v>
      </c>
    </row>
    <row r="2029" spans="4:6" x14ac:dyDescent="0.25">
      <c r="D2029" t="s">
        <v>4013</v>
      </c>
      <c r="E2029" t="s">
        <v>4014</v>
      </c>
      <c r="F2029" s="10" t="s">
        <v>6</v>
      </c>
    </row>
    <row r="2030" spans="4:6" x14ac:dyDescent="0.25">
      <c r="D2030" t="s">
        <v>4015</v>
      </c>
      <c r="E2030" t="s">
        <v>4016</v>
      </c>
      <c r="F2030" s="10" t="s">
        <v>6</v>
      </c>
    </row>
    <row r="2031" spans="4:6" x14ac:dyDescent="0.25">
      <c r="D2031" t="s">
        <v>4017</v>
      </c>
      <c r="E2031" t="s">
        <v>4018</v>
      </c>
      <c r="F2031" s="10" t="s">
        <v>6</v>
      </c>
    </row>
    <row r="2032" spans="4:6" x14ac:dyDescent="0.25">
      <c r="D2032" t="s">
        <v>4019</v>
      </c>
      <c r="E2032" t="s">
        <v>4020</v>
      </c>
      <c r="F2032" s="10" t="s">
        <v>6</v>
      </c>
    </row>
    <row r="2033" spans="4:6" x14ac:dyDescent="0.25">
      <c r="D2033" t="s">
        <v>4021</v>
      </c>
      <c r="E2033" t="s">
        <v>4022</v>
      </c>
      <c r="F2033" s="10" t="s">
        <v>6</v>
      </c>
    </row>
    <row r="2034" spans="4:6" x14ac:dyDescent="0.25">
      <c r="D2034" t="s">
        <v>4023</v>
      </c>
      <c r="E2034" t="s">
        <v>4024</v>
      </c>
      <c r="F2034" s="10" t="s">
        <v>6</v>
      </c>
    </row>
    <row r="2035" spans="4:6" x14ac:dyDescent="0.25">
      <c r="D2035" t="s">
        <v>4025</v>
      </c>
      <c r="E2035" t="s">
        <v>4026</v>
      </c>
      <c r="F2035" s="10" t="s">
        <v>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E2405"/>
  <sheetViews>
    <sheetView topLeftCell="A2385" workbookViewId="0">
      <selection activeCell="D2408" sqref="D2408"/>
    </sheetView>
  </sheetViews>
  <sheetFormatPr baseColWidth="10" defaultRowHeight="15" x14ac:dyDescent="0.25"/>
  <cols>
    <col min="2" max="2" width="69.28515625" customWidth="1"/>
    <col min="3" max="3" width="13" customWidth="1"/>
    <col min="4" max="4" width="34.5703125" bestFit="1" customWidth="1"/>
    <col min="5" max="5" width="12.28515625" bestFit="1" customWidth="1"/>
  </cols>
  <sheetData>
    <row r="1" spans="1:5" x14ac:dyDescent="0.25">
      <c r="A1" s="17" t="s">
        <v>1</v>
      </c>
      <c r="B1" s="17" t="s">
        <v>19294</v>
      </c>
      <c r="C1" s="17" t="s">
        <v>19328</v>
      </c>
      <c r="D1" s="10" t="s">
        <v>19329</v>
      </c>
      <c r="E1" t="s">
        <v>19522</v>
      </c>
    </row>
    <row r="2" spans="1:5" x14ac:dyDescent="0.25">
      <c r="A2" s="19" t="s">
        <v>1239</v>
      </c>
      <c r="B2" s="17" t="s">
        <v>1240</v>
      </c>
      <c r="C2" s="17" t="s">
        <v>6</v>
      </c>
      <c r="D2" s="44" t="s">
        <v>19314</v>
      </c>
    </row>
    <row r="3" spans="1:5" x14ac:dyDescent="0.25">
      <c r="A3" s="19" t="s">
        <v>1241</v>
      </c>
      <c r="B3" s="17" t="s">
        <v>1242</v>
      </c>
      <c r="C3" s="17" t="s">
        <v>6</v>
      </c>
      <c r="D3" s="44" t="s">
        <v>19314</v>
      </c>
    </row>
    <row r="4" spans="1:5" x14ac:dyDescent="0.25">
      <c r="A4" s="19" t="s">
        <v>1243</v>
      </c>
      <c r="B4" s="17" t="s">
        <v>1244</v>
      </c>
      <c r="C4" s="17" t="s">
        <v>6</v>
      </c>
      <c r="D4" s="44" t="s">
        <v>19314</v>
      </c>
    </row>
    <row r="5" spans="1:5" x14ac:dyDescent="0.25">
      <c r="A5" s="19" t="s">
        <v>1245</v>
      </c>
      <c r="B5" s="17" t="s">
        <v>1246</v>
      </c>
      <c r="C5" s="17" t="s">
        <v>6</v>
      </c>
      <c r="D5" s="44" t="s">
        <v>19314</v>
      </c>
    </row>
    <row r="6" spans="1:5" x14ac:dyDescent="0.25">
      <c r="A6" s="19" t="s">
        <v>1348</v>
      </c>
      <c r="B6" s="17" t="s">
        <v>1349</v>
      </c>
      <c r="C6" s="17" t="s">
        <v>6</v>
      </c>
      <c r="D6" s="44" t="s">
        <v>19314</v>
      </c>
    </row>
    <row r="7" spans="1:5" x14ac:dyDescent="0.25">
      <c r="A7" s="19" t="s">
        <v>1350</v>
      </c>
      <c r="B7" s="17" t="s">
        <v>1351</v>
      </c>
      <c r="C7" s="17" t="s">
        <v>6</v>
      </c>
      <c r="D7" s="44" t="s">
        <v>19314</v>
      </c>
    </row>
    <row r="8" spans="1:5" x14ac:dyDescent="0.25">
      <c r="A8" s="19" t="s">
        <v>1352</v>
      </c>
      <c r="B8" s="17" t="s">
        <v>1353</v>
      </c>
      <c r="C8" s="17" t="s">
        <v>6</v>
      </c>
      <c r="D8" s="44" t="s">
        <v>19314</v>
      </c>
    </row>
    <row r="9" spans="1:5" x14ac:dyDescent="0.25">
      <c r="A9" s="19" t="s">
        <v>1354</v>
      </c>
      <c r="B9" s="17" t="s">
        <v>1355</v>
      </c>
      <c r="C9" s="17" t="s">
        <v>6</v>
      </c>
      <c r="D9" s="44" t="s">
        <v>19314</v>
      </c>
    </row>
    <row r="10" spans="1:5" x14ac:dyDescent="0.25">
      <c r="A10" s="19" t="s">
        <v>1356</v>
      </c>
      <c r="B10" s="17" t="s">
        <v>1357</v>
      </c>
      <c r="C10" s="17" t="s">
        <v>6</v>
      </c>
      <c r="D10" s="44" t="s">
        <v>19314</v>
      </c>
    </row>
    <row r="11" spans="1:5" x14ac:dyDescent="0.25">
      <c r="A11" s="19" t="s">
        <v>1358</v>
      </c>
      <c r="B11" s="17" t="s">
        <v>1359</v>
      </c>
      <c r="C11" s="17" t="s">
        <v>6</v>
      </c>
      <c r="D11" s="44" t="s">
        <v>19314</v>
      </c>
    </row>
    <row r="12" spans="1:5" x14ac:dyDescent="0.25">
      <c r="A12" s="19" t="s">
        <v>1360</v>
      </c>
      <c r="B12" s="17" t="s">
        <v>1361</v>
      </c>
      <c r="C12" s="17" t="s">
        <v>6</v>
      </c>
      <c r="D12" s="44" t="s">
        <v>19314</v>
      </c>
    </row>
    <row r="13" spans="1:5" x14ac:dyDescent="0.25">
      <c r="A13" s="19" t="s">
        <v>1362</v>
      </c>
      <c r="B13" s="17" t="s">
        <v>1363</v>
      </c>
      <c r="C13" s="17" t="s">
        <v>6</v>
      </c>
      <c r="D13" s="44" t="s">
        <v>19314</v>
      </c>
    </row>
    <row r="14" spans="1:5" x14ac:dyDescent="0.25">
      <c r="A14" s="19" t="s">
        <v>1364</v>
      </c>
      <c r="B14" s="17" t="s">
        <v>1365</v>
      </c>
      <c r="C14" s="17" t="s">
        <v>6</v>
      </c>
      <c r="D14" s="44" t="s">
        <v>19314</v>
      </c>
    </row>
    <row r="15" spans="1:5" x14ac:dyDescent="0.25">
      <c r="A15" s="19" t="s">
        <v>1366</v>
      </c>
      <c r="B15" s="17" t="s">
        <v>1367</v>
      </c>
      <c r="C15" s="17" t="s">
        <v>6</v>
      </c>
      <c r="D15" s="44" t="s">
        <v>19314</v>
      </c>
    </row>
    <row r="16" spans="1:5" x14ac:dyDescent="0.25">
      <c r="A16" s="19" t="s">
        <v>1464</v>
      </c>
      <c r="B16" s="17" t="s">
        <v>1465</v>
      </c>
      <c r="C16" s="17" t="s">
        <v>6</v>
      </c>
      <c r="D16" s="44" t="s">
        <v>19314</v>
      </c>
    </row>
    <row r="17" spans="1:4" x14ac:dyDescent="0.25">
      <c r="A17" s="19" t="s">
        <v>1466</v>
      </c>
      <c r="B17" s="17" t="s">
        <v>1467</v>
      </c>
      <c r="C17" s="17" t="s">
        <v>6</v>
      </c>
      <c r="D17" s="44" t="s">
        <v>19314</v>
      </c>
    </row>
    <row r="18" spans="1:4" x14ac:dyDescent="0.25">
      <c r="A18" s="19" t="s">
        <v>1468</v>
      </c>
      <c r="B18" s="17" t="s">
        <v>1469</v>
      </c>
      <c r="C18" s="17" t="s">
        <v>6</v>
      </c>
      <c r="D18" s="44" t="s">
        <v>19314</v>
      </c>
    </row>
    <row r="19" spans="1:4" x14ac:dyDescent="0.25">
      <c r="A19" s="19" t="s">
        <v>1470</v>
      </c>
      <c r="B19" s="17" t="s">
        <v>1471</v>
      </c>
      <c r="C19" s="17" t="s">
        <v>6</v>
      </c>
      <c r="D19" s="44" t="s">
        <v>19314</v>
      </c>
    </row>
    <row r="20" spans="1:4" x14ac:dyDescent="0.25">
      <c r="A20" s="19" t="s">
        <v>1472</v>
      </c>
      <c r="B20" s="17" t="s">
        <v>1473</v>
      </c>
      <c r="C20" s="17" t="s">
        <v>6</v>
      </c>
      <c r="D20" s="44" t="s">
        <v>19314</v>
      </c>
    </row>
    <row r="21" spans="1:4" x14ac:dyDescent="0.25">
      <c r="A21" s="19" t="s">
        <v>1474</v>
      </c>
      <c r="B21" s="17" t="s">
        <v>1475</v>
      </c>
      <c r="C21" s="17" t="s">
        <v>6</v>
      </c>
      <c r="D21" s="44" t="s">
        <v>19314</v>
      </c>
    </row>
    <row r="22" spans="1:4" x14ac:dyDescent="0.25">
      <c r="A22" s="19" t="s">
        <v>3585</v>
      </c>
      <c r="B22" s="17" t="s">
        <v>3586</v>
      </c>
      <c r="C22" s="17" t="s">
        <v>6</v>
      </c>
      <c r="D22" s="44" t="s">
        <v>19314</v>
      </c>
    </row>
    <row r="23" spans="1:4" x14ac:dyDescent="0.25">
      <c r="A23" s="19" t="s">
        <v>3587</v>
      </c>
      <c r="B23" s="17" t="s">
        <v>3588</v>
      </c>
      <c r="C23" s="17" t="s">
        <v>6</v>
      </c>
      <c r="D23" s="44" t="s">
        <v>19314</v>
      </c>
    </row>
    <row r="24" spans="1:4" x14ac:dyDescent="0.25">
      <c r="A24" s="19" t="s">
        <v>347</v>
      </c>
      <c r="B24" s="17" t="s">
        <v>348</v>
      </c>
      <c r="C24" s="17" t="s">
        <v>6</v>
      </c>
      <c r="D24" s="44" t="s">
        <v>19330</v>
      </c>
    </row>
    <row r="25" spans="1:4" x14ac:dyDescent="0.25">
      <c r="A25" s="19" t="s">
        <v>349</v>
      </c>
      <c r="B25" s="17" t="s">
        <v>350</v>
      </c>
      <c r="C25" s="17" t="s">
        <v>6</v>
      </c>
      <c r="D25" s="44" t="s">
        <v>19330</v>
      </c>
    </row>
    <row r="26" spans="1:4" x14ac:dyDescent="0.25">
      <c r="A26" s="19" t="s">
        <v>351</v>
      </c>
      <c r="B26" s="17" t="s">
        <v>352</v>
      </c>
      <c r="C26" s="17" t="s">
        <v>6</v>
      </c>
      <c r="D26" s="44" t="s">
        <v>19330</v>
      </c>
    </row>
    <row r="27" spans="1:4" x14ac:dyDescent="0.25">
      <c r="A27" s="19" t="s">
        <v>353</v>
      </c>
      <c r="B27" s="17" t="s">
        <v>354</v>
      </c>
      <c r="C27" s="17" t="s">
        <v>6</v>
      </c>
      <c r="D27" s="44" t="s">
        <v>19330</v>
      </c>
    </row>
    <row r="28" spans="1:4" x14ac:dyDescent="0.25">
      <c r="A28" s="19" t="s">
        <v>659</v>
      </c>
      <c r="B28" s="17" t="s">
        <v>660</v>
      </c>
      <c r="C28" s="17" t="s">
        <v>6</v>
      </c>
      <c r="D28" s="44" t="s">
        <v>19330</v>
      </c>
    </row>
    <row r="29" spans="1:4" x14ac:dyDescent="0.25">
      <c r="A29" s="19" t="s">
        <v>661</v>
      </c>
      <c r="B29" s="17" t="s">
        <v>662</v>
      </c>
      <c r="C29" s="17" t="s">
        <v>6</v>
      </c>
      <c r="D29" s="44" t="s">
        <v>19330</v>
      </c>
    </row>
    <row r="30" spans="1:4" x14ac:dyDescent="0.25">
      <c r="A30" s="19" t="s">
        <v>663</v>
      </c>
      <c r="B30" s="17" t="s">
        <v>664</v>
      </c>
      <c r="C30" s="17" t="s">
        <v>6</v>
      </c>
      <c r="D30" s="44" t="s">
        <v>19330</v>
      </c>
    </row>
    <row r="31" spans="1:4" x14ac:dyDescent="0.25">
      <c r="A31" s="19" t="s">
        <v>665</v>
      </c>
      <c r="B31" s="17" t="s">
        <v>666</v>
      </c>
      <c r="C31" s="17" t="s">
        <v>6</v>
      </c>
      <c r="D31" s="44" t="s">
        <v>19330</v>
      </c>
    </row>
    <row r="32" spans="1:4" x14ac:dyDescent="0.25">
      <c r="A32" s="19" t="s">
        <v>667</v>
      </c>
      <c r="B32" s="17" t="s">
        <v>668</v>
      </c>
      <c r="C32" s="17" t="s">
        <v>6</v>
      </c>
      <c r="D32" s="44" t="s">
        <v>19330</v>
      </c>
    </row>
    <row r="33" spans="1:4" x14ac:dyDescent="0.25">
      <c r="A33" s="19" t="s">
        <v>669</v>
      </c>
      <c r="B33" s="17" t="s">
        <v>670</v>
      </c>
      <c r="C33" s="17" t="s">
        <v>6</v>
      </c>
      <c r="D33" s="44" t="s">
        <v>19330</v>
      </c>
    </row>
    <row r="34" spans="1:4" x14ac:dyDescent="0.25">
      <c r="A34" s="19" t="s">
        <v>671</v>
      </c>
      <c r="B34" s="17" t="s">
        <v>672</v>
      </c>
      <c r="C34" s="17" t="s">
        <v>6</v>
      </c>
      <c r="D34" s="44" t="s">
        <v>19330</v>
      </c>
    </row>
    <row r="35" spans="1:4" x14ac:dyDescent="0.25">
      <c r="A35" s="19" t="s">
        <v>673</v>
      </c>
      <c r="B35" s="17" t="s">
        <v>674</v>
      </c>
      <c r="C35" s="17" t="s">
        <v>6</v>
      </c>
      <c r="D35" s="44" t="s">
        <v>19330</v>
      </c>
    </row>
    <row r="36" spans="1:4" x14ac:dyDescent="0.25">
      <c r="A36" s="19" t="s">
        <v>675</v>
      </c>
      <c r="B36" s="17" t="s">
        <v>676</v>
      </c>
      <c r="C36" s="17" t="s">
        <v>6</v>
      </c>
      <c r="D36" s="44" t="s">
        <v>19330</v>
      </c>
    </row>
    <row r="37" spans="1:4" x14ac:dyDescent="0.25">
      <c r="A37" s="19" t="s">
        <v>679</v>
      </c>
      <c r="B37" s="17" t="s">
        <v>680</v>
      </c>
      <c r="C37" s="17" t="s">
        <v>6</v>
      </c>
      <c r="D37" s="44" t="s">
        <v>19330</v>
      </c>
    </row>
    <row r="38" spans="1:4" x14ac:dyDescent="0.25">
      <c r="A38" s="19" t="s">
        <v>681</v>
      </c>
      <c r="B38" s="17" t="s">
        <v>682</v>
      </c>
      <c r="C38" s="17" t="s">
        <v>6</v>
      </c>
      <c r="D38" s="44" t="s">
        <v>19330</v>
      </c>
    </row>
    <row r="39" spans="1:4" x14ac:dyDescent="0.25">
      <c r="A39" s="19" t="s">
        <v>695</v>
      </c>
      <c r="B39" s="17" t="s">
        <v>19388</v>
      </c>
      <c r="C39" s="17" t="s">
        <v>6</v>
      </c>
      <c r="D39" s="44" t="s">
        <v>19330</v>
      </c>
    </row>
    <row r="40" spans="1:4" x14ac:dyDescent="0.25">
      <c r="A40" s="19" t="s">
        <v>697</v>
      </c>
      <c r="B40" s="17" t="s">
        <v>698</v>
      </c>
      <c r="C40" s="17" t="s">
        <v>6</v>
      </c>
      <c r="D40" s="44" t="s">
        <v>19330</v>
      </c>
    </row>
    <row r="41" spans="1:4" x14ac:dyDescent="0.25">
      <c r="A41" s="19" t="s">
        <v>699</v>
      </c>
      <c r="B41" s="17" t="s">
        <v>700</v>
      </c>
      <c r="C41" s="17" t="s">
        <v>6</v>
      </c>
      <c r="D41" s="44" t="s">
        <v>19330</v>
      </c>
    </row>
    <row r="42" spans="1:4" x14ac:dyDescent="0.25">
      <c r="A42" s="19" t="s">
        <v>787</v>
      </c>
      <c r="B42" s="17" t="s">
        <v>788</v>
      </c>
      <c r="C42" s="17" t="s">
        <v>6</v>
      </c>
      <c r="D42" s="44" t="s">
        <v>19330</v>
      </c>
    </row>
    <row r="43" spans="1:4" x14ac:dyDescent="0.25">
      <c r="A43" s="19" t="s">
        <v>841</v>
      </c>
      <c r="B43" s="17" t="s">
        <v>842</v>
      </c>
      <c r="C43" s="17" t="s">
        <v>6</v>
      </c>
      <c r="D43" s="44" t="s">
        <v>19330</v>
      </c>
    </row>
    <row r="44" spans="1:4" x14ac:dyDescent="0.25">
      <c r="A44" s="19" t="s">
        <v>843</v>
      </c>
      <c r="B44" s="17" t="s">
        <v>844</v>
      </c>
      <c r="C44" s="17" t="s">
        <v>6</v>
      </c>
      <c r="D44" s="44" t="s">
        <v>19330</v>
      </c>
    </row>
    <row r="45" spans="1:4" x14ac:dyDescent="0.25">
      <c r="A45" s="19" t="s">
        <v>987</v>
      </c>
      <c r="B45" s="17" t="s">
        <v>988</v>
      </c>
      <c r="C45" s="17" t="s">
        <v>6</v>
      </c>
      <c r="D45" s="44" t="s">
        <v>19330</v>
      </c>
    </row>
    <row r="46" spans="1:4" x14ac:dyDescent="0.25">
      <c r="A46" s="19" t="s">
        <v>989</v>
      </c>
      <c r="B46" s="17" t="s">
        <v>990</v>
      </c>
      <c r="C46" s="17" t="s">
        <v>6</v>
      </c>
      <c r="D46" s="44" t="s">
        <v>19330</v>
      </c>
    </row>
    <row r="47" spans="1:4" x14ac:dyDescent="0.25">
      <c r="A47" s="19" t="s">
        <v>1039</v>
      </c>
      <c r="B47" s="17" t="s">
        <v>1040</v>
      </c>
      <c r="C47" s="17" t="s">
        <v>6</v>
      </c>
      <c r="D47" s="44" t="s">
        <v>19330</v>
      </c>
    </row>
    <row r="48" spans="1:4" x14ac:dyDescent="0.25">
      <c r="A48" s="19" t="s">
        <v>1041</v>
      </c>
      <c r="B48" s="17" t="s">
        <v>1042</v>
      </c>
      <c r="C48" s="17" t="s">
        <v>6</v>
      </c>
      <c r="D48" s="44" t="s">
        <v>19330</v>
      </c>
    </row>
    <row r="49" spans="1:4" x14ac:dyDescent="0.25">
      <c r="A49" s="19" t="s">
        <v>1043</v>
      </c>
      <c r="B49" s="17" t="s">
        <v>1044</v>
      </c>
      <c r="C49" s="17" t="s">
        <v>6</v>
      </c>
      <c r="D49" s="44" t="s">
        <v>19330</v>
      </c>
    </row>
    <row r="50" spans="1:4" x14ac:dyDescent="0.25">
      <c r="A50" s="19" t="s">
        <v>1045</v>
      </c>
      <c r="B50" s="17" t="s">
        <v>1046</v>
      </c>
      <c r="C50" s="17" t="s">
        <v>6</v>
      </c>
      <c r="D50" s="44" t="s">
        <v>19330</v>
      </c>
    </row>
    <row r="51" spans="1:4" x14ac:dyDescent="0.25">
      <c r="A51" s="19" t="s">
        <v>1047</v>
      </c>
      <c r="B51" s="17" t="s">
        <v>1048</v>
      </c>
      <c r="C51" s="17" t="s">
        <v>6</v>
      </c>
      <c r="D51" s="44" t="s">
        <v>19330</v>
      </c>
    </row>
    <row r="52" spans="1:4" x14ac:dyDescent="0.25">
      <c r="A52" s="19" t="s">
        <v>1049</v>
      </c>
      <c r="B52" s="17" t="s">
        <v>1050</v>
      </c>
      <c r="C52" s="17" t="s">
        <v>6</v>
      </c>
      <c r="D52" s="44" t="s">
        <v>19330</v>
      </c>
    </row>
    <row r="53" spans="1:4" x14ac:dyDescent="0.25">
      <c r="A53" s="19" t="s">
        <v>1950</v>
      </c>
      <c r="B53" s="17" t="s">
        <v>1951</v>
      </c>
      <c r="C53" s="17" t="s">
        <v>6</v>
      </c>
      <c r="D53" s="44" t="s">
        <v>19330</v>
      </c>
    </row>
    <row r="54" spans="1:4" x14ac:dyDescent="0.25">
      <c r="A54" s="19" t="s">
        <v>2088</v>
      </c>
      <c r="B54" s="17" t="s">
        <v>2089</v>
      </c>
      <c r="C54" s="17" t="s">
        <v>6</v>
      </c>
      <c r="D54" s="44" t="s">
        <v>19330</v>
      </c>
    </row>
    <row r="55" spans="1:4" x14ac:dyDescent="0.25">
      <c r="A55" s="19" t="s">
        <v>123</v>
      </c>
      <c r="B55" s="17" t="s">
        <v>124</v>
      </c>
      <c r="C55" s="17" t="s">
        <v>6</v>
      </c>
      <c r="D55" s="44" t="s">
        <v>19316</v>
      </c>
    </row>
    <row r="56" spans="1:4" x14ac:dyDescent="0.25">
      <c r="A56" s="19" t="s">
        <v>125</v>
      </c>
      <c r="B56" s="17" t="s">
        <v>126</v>
      </c>
      <c r="C56" s="17" t="s">
        <v>6</v>
      </c>
      <c r="D56" s="44" t="s">
        <v>19316</v>
      </c>
    </row>
    <row r="57" spans="1:4" x14ac:dyDescent="0.25">
      <c r="A57" s="19" t="s">
        <v>127</v>
      </c>
      <c r="B57" s="17" t="s">
        <v>128</v>
      </c>
      <c r="C57" s="17" t="s">
        <v>6</v>
      </c>
      <c r="D57" s="44" t="s">
        <v>19316</v>
      </c>
    </row>
    <row r="58" spans="1:4" x14ac:dyDescent="0.25">
      <c r="A58" s="19" t="s">
        <v>129</v>
      </c>
      <c r="B58" s="17" t="s">
        <v>130</v>
      </c>
      <c r="C58" s="17" t="s">
        <v>6</v>
      </c>
      <c r="D58" s="44" t="s">
        <v>19316</v>
      </c>
    </row>
    <row r="59" spans="1:4" x14ac:dyDescent="0.25">
      <c r="A59" s="19" t="s">
        <v>131</v>
      </c>
      <c r="B59" s="17" t="s">
        <v>132</v>
      </c>
      <c r="C59" s="17" t="s">
        <v>6</v>
      </c>
      <c r="D59" s="44" t="s">
        <v>19316</v>
      </c>
    </row>
    <row r="60" spans="1:4" x14ac:dyDescent="0.25">
      <c r="A60" s="19" t="s">
        <v>133</v>
      </c>
      <c r="B60" s="17" t="s">
        <v>134</v>
      </c>
      <c r="C60" s="17" t="s">
        <v>6</v>
      </c>
      <c r="D60" s="44" t="s">
        <v>19316</v>
      </c>
    </row>
    <row r="61" spans="1:4" x14ac:dyDescent="0.25">
      <c r="A61" s="19" t="s">
        <v>135</v>
      </c>
      <c r="B61" s="17" t="s">
        <v>136</v>
      </c>
      <c r="C61" s="17" t="s">
        <v>6</v>
      </c>
      <c r="D61" s="44" t="s">
        <v>19316</v>
      </c>
    </row>
    <row r="62" spans="1:4" x14ac:dyDescent="0.25">
      <c r="A62" s="19" t="s">
        <v>137</v>
      </c>
      <c r="B62" s="17" t="s">
        <v>138</v>
      </c>
      <c r="C62" s="17" t="s">
        <v>6</v>
      </c>
      <c r="D62" s="44" t="s">
        <v>19316</v>
      </c>
    </row>
    <row r="63" spans="1:4" x14ac:dyDescent="0.25">
      <c r="A63" s="19" t="s">
        <v>139</v>
      </c>
      <c r="B63" s="17" t="s">
        <v>19389</v>
      </c>
      <c r="C63" s="17" t="s">
        <v>6</v>
      </c>
      <c r="D63" s="44" t="s">
        <v>19316</v>
      </c>
    </row>
    <row r="64" spans="1:4" x14ac:dyDescent="0.25">
      <c r="A64" s="19" t="s">
        <v>141</v>
      </c>
      <c r="B64" s="17" t="s">
        <v>142</v>
      </c>
      <c r="C64" s="17" t="s">
        <v>6</v>
      </c>
      <c r="D64" s="44" t="s">
        <v>19316</v>
      </c>
    </row>
    <row r="65" spans="1:4" x14ac:dyDescent="0.25">
      <c r="A65" s="19" t="s">
        <v>143</v>
      </c>
      <c r="B65" s="17" t="s">
        <v>144</v>
      </c>
      <c r="C65" s="17" t="s">
        <v>6</v>
      </c>
      <c r="D65" s="44" t="s">
        <v>19316</v>
      </c>
    </row>
    <row r="66" spans="1:4" x14ac:dyDescent="0.25">
      <c r="A66" s="19" t="s">
        <v>145</v>
      </c>
      <c r="B66" s="17" t="s">
        <v>146</v>
      </c>
      <c r="C66" s="17" t="s">
        <v>6</v>
      </c>
      <c r="D66" s="44" t="s">
        <v>19316</v>
      </c>
    </row>
    <row r="67" spans="1:4" x14ac:dyDescent="0.25">
      <c r="A67" s="19" t="s">
        <v>147</v>
      </c>
      <c r="B67" s="17" t="s">
        <v>148</v>
      </c>
      <c r="C67" s="17" t="s">
        <v>6</v>
      </c>
      <c r="D67" s="44" t="s">
        <v>19316</v>
      </c>
    </row>
    <row r="68" spans="1:4" x14ac:dyDescent="0.25">
      <c r="A68" s="19" t="s">
        <v>149</v>
      </c>
      <c r="B68" s="17" t="s">
        <v>150</v>
      </c>
      <c r="C68" s="17" t="s">
        <v>6</v>
      </c>
      <c r="D68" s="44" t="s">
        <v>19316</v>
      </c>
    </row>
    <row r="69" spans="1:4" x14ac:dyDescent="0.25">
      <c r="A69" s="19" t="s">
        <v>151</v>
      </c>
      <c r="B69" s="17" t="s">
        <v>152</v>
      </c>
      <c r="C69" s="17" t="s">
        <v>6</v>
      </c>
      <c r="D69" s="44" t="s">
        <v>19316</v>
      </c>
    </row>
    <row r="70" spans="1:4" x14ac:dyDescent="0.25">
      <c r="A70" s="19" t="s">
        <v>153</v>
      </c>
      <c r="B70" s="17" t="s">
        <v>154</v>
      </c>
      <c r="C70" s="17" t="s">
        <v>6</v>
      </c>
      <c r="D70" s="44" t="s">
        <v>19316</v>
      </c>
    </row>
    <row r="71" spans="1:4" x14ac:dyDescent="0.25">
      <c r="A71" s="19" t="s">
        <v>155</v>
      </c>
      <c r="B71" s="17" t="s">
        <v>156</v>
      </c>
      <c r="C71" s="17" t="s">
        <v>6</v>
      </c>
      <c r="D71" s="44" t="s">
        <v>19316</v>
      </c>
    </row>
    <row r="72" spans="1:4" x14ac:dyDescent="0.25">
      <c r="A72" s="19" t="s">
        <v>157</v>
      </c>
      <c r="B72" s="17" t="s">
        <v>158</v>
      </c>
      <c r="C72" s="17" t="s">
        <v>6</v>
      </c>
      <c r="D72" s="44" t="s">
        <v>19316</v>
      </c>
    </row>
    <row r="73" spans="1:4" x14ac:dyDescent="0.25">
      <c r="A73" s="19" t="s">
        <v>159</v>
      </c>
      <c r="B73" s="17" t="s">
        <v>160</v>
      </c>
      <c r="C73" s="17" t="s">
        <v>6</v>
      </c>
      <c r="D73" s="44" t="s">
        <v>19316</v>
      </c>
    </row>
    <row r="74" spans="1:4" x14ac:dyDescent="0.25">
      <c r="A74" s="19" t="s">
        <v>161</v>
      </c>
      <c r="B74" s="17" t="s">
        <v>162</v>
      </c>
      <c r="C74" s="17" t="s">
        <v>6</v>
      </c>
      <c r="D74" s="44" t="s">
        <v>19316</v>
      </c>
    </row>
    <row r="75" spans="1:4" x14ac:dyDescent="0.25">
      <c r="A75" s="19" t="s">
        <v>163</v>
      </c>
      <c r="B75" s="17" t="s">
        <v>164</v>
      </c>
      <c r="C75" s="17" t="s">
        <v>6</v>
      </c>
      <c r="D75" s="44" t="s">
        <v>19316</v>
      </c>
    </row>
    <row r="76" spans="1:4" x14ac:dyDescent="0.25">
      <c r="A76" s="19" t="s">
        <v>165</v>
      </c>
      <c r="B76" s="17" t="s">
        <v>166</v>
      </c>
      <c r="C76" s="17" t="s">
        <v>6</v>
      </c>
      <c r="D76" s="44" t="s">
        <v>19316</v>
      </c>
    </row>
    <row r="77" spans="1:4" x14ac:dyDescent="0.25">
      <c r="A77" s="19" t="s">
        <v>167</v>
      </c>
      <c r="B77" s="17" t="s">
        <v>168</v>
      </c>
      <c r="C77" s="17" t="s">
        <v>6</v>
      </c>
      <c r="D77" s="44" t="s">
        <v>19316</v>
      </c>
    </row>
    <row r="78" spans="1:4" x14ac:dyDescent="0.25">
      <c r="A78" s="19" t="s">
        <v>169</v>
      </c>
      <c r="B78" s="17" t="s">
        <v>170</v>
      </c>
      <c r="C78" s="17" t="s">
        <v>6</v>
      </c>
      <c r="D78" s="44" t="s">
        <v>19316</v>
      </c>
    </row>
    <row r="79" spans="1:4" x14ac:dyDescent="0.25">
      <c r="A79" s="19" t="s">
        <v>171</v>
      </c>
      <c r="B79" s="17" t="s">
        <v>172</v>
      </c>
      <c r="C79" s="17" t="s">
        <v>6</v>
      </c>
      <c r="D79" s="44" t="s">
        <v>19316</v>
      </c>
    </row>
    <row r="80" spans="1:4" x14ac:dyDescent="0.25">
      <c r="A80" s="19" t="s">
        <v>173</v>
      </c>
      <c r="B80" s="17" t="s">
        <v>174</v>
      </c>
      <c r="C80" s="17" t="s">
        <v>6</v>
      </c>
      <c r="D80" s="44" t="s">
        <v>19316</v>
      </c>
    </row>
    <row r="81" spans="1:4" x14ac:dyDescent="0.25">
      <c r="A81" s="19" t="s">
        <v>175</v>
      </c>
      <c r="B81" s="17" t="s">
        <v>176</v>
      </c>
      <c r="C81" s="17" t="s">
        <v>6</v>
      </c>
      <c r="D81" s="44" t="s">
        <v>19316</v>
      </c>
    </row>
    <row r="82" spans="1:4" x14ac:dyDescent="0.25">
      <c r="A82" s="19" t="s">
        <v>177</v>
      </c>
      <c r="B82" s="17" t="s">
        <v>178</v>
      </c>
      <c r="C82" s="17" t="s">
        <v>6</v>
      </c>
      <c r="D82" s="44" t="s">
        <v>19316</v>
      </c>
    </row>
    <row r="83" spans="1:4" x14ac:dyDescent="0.25">
      <c r="A83" s="19" t="s">
        <v>179</v>
      </c>
      <c r="B83" s="17" t="s">
        <v>180</v>
      </c>
      <c r="C83" s="17" t="s">
        <v>6</v>
      </c>
      <c r="D83" s="44" t="s">
        <v>19316</v>
      </c>
    </row>
    <row r="84" spans="1:4" x14ac:dyDescent="0.25">
      <c r="A84" s="19" t="s">
        <v>181</v>
      </c>
      <c r="B84" s="17" t="s">
        <v>182</v>
      </c>
      <c r="C84" s="17" t="s">
        <v>6</v>
      </c>
      <c r="D84" s="44" t="s">
        <v>19316</v>
      </c>
    </row>
    <row r="85" spans="1:4" x14ac:dyDescent="0.25">
      <c r="A85" s="19" t="s">
        <v>183</v>
      </c>
      <c r="B85" s="17" t="s">
        <v>184</v>
      </c>
      <c r="C85" s="17" t="s">
        <v>6</v>
      </c>
      <c r="D85" s="44" t="s">
        <v>19316</v>
      </c>
    </row>
    <row r="86" spans="1:4" x14ac:dyDescent="0.25">
      <c r="A86" s="19" t="s">
        <v>185</v>
      </c>
      <c r="B86" s="17" t="s">
        <v>186</v>
      </c>
      <c r="C86" s="17" t="s">
        <v>6</v>
      </c>
      <c r="D86" s="44" t="s">
        <v>19316</v>
      </c>
    </row>
    <row r="87" spans="1:4" x14ac:dyDescent="0.25">
      <c r="A87" s="19" t="s">
        <v>187</v>
      </c>
      <c r="B87" s="17" t="s">
        <v>188</v>
      </c>
      <c r="C87" s="17" t="s">
        <v>6</v>
      </c>
      <c r="D87" s="44" t="s">
        <v>19316</v>
      </c>
    </row>
    <row r="88" spans="1:4" x14ac:dyDescent="0.25">
      <c r="A88" s="19" t="s">
        <v>189</v>
      </c>
      <c r="B88" s="17" t="s">
        <v>190</v>
      </c>
      <c r="C88" s="17" t="s">
        <v>6</v>
      </c>
      <c r="D88" s="44" t="s">
        <v>19316</v>
      </c>
    </row>
    <row r="89" spans="1:4" x14ac:dyDescent="0.25">
      <c r="A89" s="19" t="s">
        <v>191</v>
      </c>
      <c r="B89" s="17" t="s">
        <v>192</v>
      </c>
      <c r="C89" s="17" t="s">
        <v>6</v>
      </c>
      <c r="D89" s="44" t="s">
        <v>19316</v>
      </c>
    </row>
    <row r="90" spans="1:4" x14ac:dyDescent="0.25">
      <c r="A90" s="19" t="s">
        <v>193</v>
      </c>
      <c r="B90" s="17" t="s">
        <v>194</v>
      </c>
      <c r="C90" s="17" t="s">
        <v>6</v>
      </c>
      <c r="D90" s="44" t="s">
        <v>19316</v>
      </c>
    </row>
    <row r="91" spans="1:4" x14ac:dyDescent="0.25">
      <c r="A91" s="19" t="s">
        <v>195</v>
      </c>
      <c r="B91" s="17" t="s">
        <v>196</v>
      </c>
      <c r="C91" s="17" t="s">
        <v>6</v>
      </c>
      <c r="D91" s="44" t="s">
        <v>19316</v>
      </c>
    </row>
    <row r="92" spans="1:4" x14ac:dyDescent="0.25">
      <c r="A92" s="19" t="s">
        <v>197</v>
      </c>
      <c r="B92" s="17" t="s">
        <v>198</v>
      </c>
      <c r="C92" s="17" t="s">
        <v>6</v>
      </c>
      <c r="D92" s="44" t="s">
        <v>19316</v>
      </c>
    </row>
    <row r="93" spans="1:4" x14ac:dyDescent="0.25">
      <c r="A93" s="19" t="s">
        <v>199</v>
      </c>
      <c r="B93" s="17" t="s">
        <v>200</v>
      </c>
      <c r="C93" s="17" t="s">
        <v>6</v>
      </c>
      <c r="D93" s="44" t="s">
        <v>19316</v>
      </c>
    </row>
    <row r="94" spans="1:4" x14ac:dyDescent="0.25">
      <c r="A94" s="19" t="s">
        <v>201</v>
      </c>
      <c r="B94" s="17" t="s">
        <v>202</v>
      </c>
      <c r="C94" s="17" t="s">
        <v>6</v>
      </c>
      <c r="D94" s="44" t="s">
        <v>19316</v>
      </c>
    </row>
    <row r="95" spans="1:4" x14ac:dyDescent="0.25">
      <c r="A95" s="19" t="s">
        <v>203</v>
      </c>
      <c r="B95" s="17" t="s">
        <v>204</v>
      </c>
      <c r="C95" s="17" t="s">
        <v>6</v>
      </c>
      <c r="D95" s="44" t="s">
        <v>19316</v>
      </c>
    </row>
    <row r="96" spans="1:4" x14ac:dyDescent="0.25">
      <c r="A96" s="19" t="s">
        <v>205</v>
      </c>
      <c r="B96" s="17" t="s">
        <v>206</v>
      </c>
      <c r="C96" s="17" t="s">
        <v>6</v>
      </c>
      <c r="D96" s="44" t="s">
        <v>19316</v>
      </c>
    </row>
    <row r="97" spans="1:4" x14ac:dyDescent="0.25">
      <c r="A97" s="19" t="s">
        <v>207</v>
      </c>
      <c r="B97" s="17" t="s">
        <v>208</v>
      </c>
      <c r="C97" s="17" t="s">
        <v>6</v>
      </c>
      <c r="D97" s="44" t="s">
        <v>19316</v>
      </c>
    </row>
    <row r="98" spans="1:4" x14ac:dyDescent="0.25">
      <c r="A98" s="19" t="s">
        <v>209</v>
      </c>
      <c r="B98" s="17" t="s">
        <v>210</v>
      </c>
      <c r="C98" s="17" t="s">
        <v>6</v>
      </c>
      <c r="D98" s="44" t="s">
        <v>19316</v>
      </c>
    </row>
    <row r="99" spans="1:4" x14ac:dyDescent="0.25">
      <c r="A99" s="19" t="s">
        <v>211</v>
      </c>
      <c r="B99" s="17" t="s">
        <v>212</v>
      </c>
      <c r="C99" s="17" t="s">
        <v>6</v>
      </c>
      <c r="D99" s="44" t="s">
        <v>19316</v>
      </c>
    </row>
    <row r="100" spans="1:4" x14ac:dyDescent="0.25">
      <c r="A100" s="19" t="s">
        <v>213</v>
      </c>
      <c r="B100" s="17" t="s">
        <v>214</v>
      </c>
      <c r="C100" s="17" t="s">
        <v>6</v>
      </c>
      <c r="D100" s="44" t="s">
        <v>19316</v>
      </c>
    </row>
    <row r="101" spans="1:4" x14ac:dyDescent="0.25">
      <c r="A101" s="19" t="s">
        <v>215</v>
      </c>
      <c r="B101" s="17" t="s">
        <v>216</v>
      </c>
      <c r="C101" s="17" t="s">
        <v>6</v>
      </c>
      <c r="D101" s="44" t="s">
        <v>19316</v>
      </c>
    </row>
    <row r="102" spans="1:4" x14ac:dyDescent="0.25">
      <c r="A102" s="19" t="s">
        <v>217</v>
      </c>
      <c r="B102" s="17" t="s">
        <v>218</v>
      </c>
      <c r="C102" s="17" t="s">
        <v>6</v>
      </c>
      <c r="D102" s="44" t="s">
        <v>19316</v>
      </c>
    </row>
    <row r="103" spans="1:4" x14ac:dyDescent="0.25">
      <c r="A103" s="19" t="s">
        <v>219</v>
      </c>
      <c r="B103" s="17" t="s">
        <v>220</v>
      </c>
      <c r="C103" s="17" t="s">
        <v>6</v>
      </c>
      <c r="D103" s="44" t="s">
        <v>19316</v>
      </c>
    </row>
    <row r="104" spans="1:4" x14ac:dyDescent="0.25">
      <c r="A104" s="19" t="s">
        <v>221</v>
      </c>
      <c r="B104" s="17" t="s">
        <v>222</v>
      </c>
      <c r="C104" s="17" t="s">
        <v>6</v>
      </c>
      <c r="D104" s="44" t="s">
        <v>19316</v>
      </c>
    </row>
    <row r="105" spans="1:4" x14ac:dyDescent="0.25">
      <c r="A105" s="19" t="s">
        <v>223</v>
      </c>
      <c r="B105" s="17" t="s">
        <v>224</v>
      </c>
      <c r="C105" s="17" t="s">
        <v>6</v>
      </c>
      <c r="D105" s="44" t="s">
        <v>19316</v>
      </c>
    </row>
    <row r="106" spans="1:4" x14ac:dyDescent="0.25">
      <c r="A106" s="19" t="s">
        <v>225</v>
      </c>
      <c r="B106" s="17" t="s">
        <v>226</v>
      </c>
      <c r="C106" s="17" t="s">
        <v>6</v>
      </c>
      <c r="D106" s="44" t="s">
        <v>19316</v>
      </c>
    </row>
    <row r="107" spans="1:4" x14ac:dyDescent="0.25">
      <c r="A107" s="19" t="s">
        <v>227</v>
      </c>
      <c r="B107" s="17" t="s">
        <v>228</v>
      </c>
      <c r="C107" s="17" t="s">
        <v>6</v>
      </c>
      <c r="D107" s="44" t="s">
        <v>19316</v>
      </c>
    </row>
    <row r="108" spans="1:4" x14ac:dyDescent="0.25">
      <c r="A108" s="19" t="s">
        <v>229</v>
      </c>
      <c r="B108" s="17" t="s">
        <v>230</v>
      </c>
      <c r="C108" s="17" t="s">
        <v>6</v>
      </c>
      <c r="D108" s="44" t="s">
        <v>19316</v>
      </c>
    </row>
    <row r="109" spans="1:4" x14ac:dyDescent="0.25">
      <c r="A109" s="19" t="s">
        <v>231</v>
      </c>
      <c r="B109" s="17" t="s">
        <v>232</v>
      </c>
      <c r="C109" s="17" t="s">
        <v>6</v>
      </c>
      <c r="D109" s="44" t="s">
        <v>19316</v>
      </c>
    </row>
    <row r="110" spans="1:4" x14ac:dyDescent="0.25">
      <c r="A110" s="19" t="s">
        <v>233</v>
      </c>
      <c r="B110" s="17" t="s">
        <v>234</v>
      </c>
      <c r="C110" s="17" t="s">
        <v>6</v>
      </c>
      <c r="D110" s="44" t="s">
        <v>19316</v>
      </c>
    </row>
    <row r="111" spans="1:4" x14ac:dyDescent="0.25">
      <c r="A111" s="19" t="s">
        <v>235</v>
      </c>
      <c r="B111" s="17" t="s">
        <v>236</v>
      </c>
      <c r="C111" s="17" t="s">
        <v>6</v>
      </c>
      <c r="D111" s="44" t="s">
        <v>19316</v>
      </c>
    </row>
    <row r="112" spans="1:4" x14ac:dyDescent="0.25">
      <c r="A112" s="19" t="s">
        <v>237</v>
      </c>
      <c r="B112" s="17" t="s">
        <v>238</v>
      </c>
      <c r="C112" s="17" t="s">
        <v>6</v>
      </c>
      <c r="D112" s="44" t="s">
        <v>19316</v>
      </c>
    </row>
    <row r="113" spans="1:4" x14ac:dyDescent="0.25">
      <c r="A113" s="19" t="s">
        <v>239</v>
      </c>
      <c r="B113" s="17" t="s">
        <v>240</v>
      </c>
      <c r="C113" s="17" t="s">
        <v>6</v>
      </c>
      <c r="D113" s="44" t="s">
        <v>19316</v>
      </c>
    </row>
    <row r="114" spans="1:4" x14ac:dyDescent="0.25">
      <c r="A114" s="19" t="s">
        <v>241</v>
      </c>
      <c r="B114" s="17" t="s">
        <v>242</v>
      </c>
      <c r="C114" s="17" t="s">
        <v>6</v>
      </c>
      <c r="D114" s="44" t="s">
        <v>19316</v>
      </c>
    </row>
    <row r="115" spans="1:4" x14ac:dyDescent="0.25">
      <c r="A115" s="19" t="s">
        <v>243</v>
      </c>
      <c r="B115" s="17" t="s">
        <v>19390</v>
      </c>
      <c r="C115" s="17" t="s">
        <v>6</v>
      </c>
      <c r="D115" s="44" t="s">
        <v>19316</v>
      </c>
    </row>
    <row r="116" spans="1:4" x14ac:dyDescent="0.25">
      <c r="A116" s="19" t="s">
        <v>245</v>
      </c>
      <c r="B116" s="17" t="s">
        <v>246</v>
      </c>
      <c r="C116" s="17" t="s">
        <v>6</v>
      </c>
      <c r="D116" s="44" t="s">
        <v>19316</v>
      </c>
    </row>
    <row r="117" spans="1:4" x14ac:dyDescent="0.25">
      <c r="A117" s="19" t="s">
        <v>247</v>
      </c>
      <c r="B117" s="17" t="s">
        <v>248</v>
      </c>
      <c r="C117" s="17" t="s">
        <v>6</v>
      </c>
      <c r="D117" s="44" t="s">
        <v>19316</v>
      </c>
    </row>
    <row r="118" spans="1:4" x14ac:dyDescent="0.25">
      <c r="A118" s="19" t="s">
        <v>249</v>
      </c>
      <c r="B118" s="17" t="s">
        <v>250</v>
      </c>
      <c r="C118" s="17" t="s">
        <v>6</v>
      </c>
      <c r="D118" s="44" t="s">
        <v>19316</v>
      </c>
    </row>
    <row r="119" spans="1:4" x14ac:dyDescent="0.25">
      <c r="A119" s="19" t="s">
        <v>251</v>
      </c>
      <c r="B119" s="17" t="s">
        <v>252</v>
      </c>
      <c r="C119" s="17" t="s">
        <v>6</v>
      </c>
      <c r="D119" s="44" t="s">
        <v>19316</v>
      </c>
    </row>
    <row r="120" spans="1:4" x14ac:dyDescent="0.25">
      <c r="A120" s="19" t="s">
        <v>253</v>
      </c>
      <c r="B120" s="17" t="s">
        <v>254</v>
      </c>
      <c r="C120" s="17" t="s">
        <v>6</v>
      </c>
      <c r="D120" s="44" t="s">
        <v>19316</v>
      </c>
    </row>
    <row r="121" spans="1:4" x14ac:dyDescent="0.25">
      <c r="A121" s="19" t="s">
        <v>255</v>
      </c>
      <c r="B121" s="17" t="s">
        <v>256</v>
      </c>
      <c r="C121" s="17" t="s">
        <v>6</v>
      </c>
      <c r="D121" s="44" t="s">
        <v>19316</v>
      </c>
    </row>
    <row r="122" spans="1:4" x14ac:dyDescent="0.25">
      <c r="A122" s="19" t="s">
        <v>401</v>
      </c>
      <c r="B122" s="17" t="s">
        <v>402</v>
      </c>
      <c r="C122" s="17" t="s">
        <v>6</v>
      </c>
      <c r="D122" s="44" t="s">
        <v>19316</v>
      </c>
    </row>
    <row r="123" spans="1:4" x14ac:dyDescent="0.25">
      <c r="A123" s="19" t="s">
        <v>403</v>
      </c>
      <c r="B123" s="17" t="s">
        <v>404</v>
      </c>
      <c r="C123" s="17" t="s">
        <v>6</v>
      </c>
      <c r="D123" s="44" t="s">
        <v>19316</v>
      </c>
    </row>
    <row r="124" spans="1:4" x14ac:dyDescent="0.25">
      <c r="A124" s="19" t="s">
        <v>405</v>
      </c>
      <c r="B124" s="17" t="s">
        <v>406</v>
      </c>
      <c r="C124" s="17" t="s">
        <v>6</v>
      </c>
      <c r="D124" s="44" t="s">
        <v>19316</v>
      </c>
    </row>
    <row r="125" spans="1:4" x14ac:dyDescent="0.25">
      <c r="A125" s="19" t="s">
        <v>407</v>
      </c>
      <c r="B125" s="17" t="s">
        <v>408</v>
      </c>
      <c r="C125" s="17" t="s">
        <v>6</v>
      </c>
      <c r="D125" s="44" t="s">
        <v>19316</v>
      </c>
    </row>
    <row r="126" spans="1:4" x14ac:dyDescent="0.25">
      <c r="A126" s="19" t="s">
        <v>409</v>
      </c>
      <c r="B126" s="17" t="s">
        <v>410</v>
      </c>
      <c r="C126" s="17" t="s">
        <v>6</v>
      </c>
      <c r="D126" s="44" t="s">
        <v>19316</v>
      </c>
    </row>
    <row r="127" spans="1:4" x14ac:dyDescent="0.25">
      <c r="A127" s="19" t="s">
        <v>411</v>
      </c>
      <c r="B127" s="17" t="s">
        <v>412</v>
      </c>
      <c r="C127" s="17" t="s">
        <v>6</v>
      </c>
      <c r="D127" s="44" t="s">
        <v>19316</v>
      </c>
    </row>
    <row r="128" spans="1:4" x14ac:dyDescent="0.25">
      <c r="A128" s="19" t="s">
        <v>413</v>
      </c>
      <c r="B128" s="17" t="s">
        <v>414</v>
      </c>
      <c r="C128" s="17" t="s">
        <v>6</v>
      </c>
      <c r="D128" s="44" t="s">
        <v>19316</v>
      </c>
    </row>
    <row r="129" spans="1:4" x14ac:dyDescent="0.25">
      <c r="A129" s="19" t="s">
        <v>415</v>
      </c>
      <c r="B129" s="17" t="s">
        <v>416</v>
      </c>
      <c r="C129" s="17" t="s">
        <v>6</v>
      </c>
      <c r="D129" s="44" t="s">
        <v>19316</v>
      </c>
    </row>
    <row r="130" spans="1:4" x14ac:dyDescent="0.25">
      <c r="A130" s="19" t="s">
        <v>417</v>
      </c>
      <c r="B130" s="17" t="s">
        <v>418</v>
      </c>
      <c r="C130" s="17" t="s">
        <v>6</v>
      </c>
      <c r="D130" s="44" t="s">
        <v>19316</v>
      </c>
    </row>
    <row r="131" spans="1:4" x14ac:dyDescent="0.25">
      <c r="A131" s="19" t="s">
        <v>419</v>
      </c>
      <c r="B131" s="17" t="s">
        <v>420</v>
      </c>
      <c r="C131" s="17" t="s">
        <v>6</v>
      </c>
      <c r="D131" s="44" t="s">
        <v>19316</v>
      </c>
    </row>
    <row r="132" spans="1:4" x14ac:dyDescent="0.25">
      <c r="A132" s="19" t="s">
        <v>421</v>
      </c>
      <c r="B132" s="17" t="s">
        <v>422</v>
      </c>
      <c r="C132" s="17" t="s">
        <v>6</v>
      </c>
      <c r="D132" s="44" t="s">
        <v>19316</v>
      </c>
    </row>
    <row r="133" spans="1:4" x14ac:dyDescent="0.25">
      <c r="A133" s="19" t="s">
        <v>423</v>
      </c>
      <c r="B133" s="17" t="s">
        <v>424</v>
      </c>
      <c r="C133" s="17" t="s">
        <v>6</v>
      </c>
      <c r="D133" s="44" t="s">
        <v>19316</v>
      </c>
    </row>
    <row r="134" spans="1:4" x14ac:dyDescent="0.25">
      <c r="A134" s="19" t="s">
        <v>425</v>
      </c>
      <c r="B134" s="17" t="s">
        <v>426</v>
      </c>
      <c r="C134" s="17" t="s">
        <v>6</v>
      </c>
      <c r="D134" s="44" t="s">
        <v>19316</v>
      </c>
    </row>
    <row r="135" spans="1:4" x14ac:dyDescent="0.25">
      <c r="A135" s="19" t="s">
        <v>427</v>
      </c>
      <c r="B135" s="17" t="s">
        <v>428</v>
      </c>
      <c r="C135" s="17" t="s">
        <v>6</v>
      </c>
      <c r="D135" s="44" t="s">
        <v>19316</v>
      </c>
    </row>
    <row r="136" spans="1:4" x14ac:dyDescent="0.25">
      <c r="A136" s="19" t="s">
        <v>429</v>
      </c>
      <c r="B136" s="17" t="s">
        <v>430</v>
      </c>
      <c r="C136" s="17" t="s">
        <v>6</v>
      </c>
      <c r="D136" s="44" t="s">
        <v>19316</v>
      </c>
    </row>
    <row r="137" spans="1:4" x14ac:dyDescent="0.25">
      <c r="A137" s="19" t="s">
        <v>431</v>
      </c>
      <c r="B137" s="17" t="s">
        <v>432</v>
      </c>
      <c r="C137" s="17" t="s">
        <v>6</v>
      </c>
      <c r="D137" s="44" t="s">
        <v>19316</v>
      </c>
    </row>
    <row r="138" spans="1:4" x14ac:dyDescent="0.25">
      <c r="A138" s="19" t="s">
        <v>433</v>
      </c>
      <c r="B138" s="17" t="s">
        <v>434</v>
      </c>
      <c r="C138" s="17" t="s">
        <v>6</v>
      </c>
      <c r="D138" s="44" t="s">
        <v>19316</v>
      </c>
    </row>
    <row r="139" spans="1:4" x14ac:dyDescent="0.25">
      <c r="A139" s="19" t="s">
        <v>435</v>
      </c>
      <c r="B139" s="17" t="s">
        <v>436</v>
      </c>
      <c r="C139" s="17" t="s">
        <v>6</v>
      </c>
      <c r="D139" s="44" t="s">
        <v>19316</v>
      </c>
    </row>
    <row r="140" spans="1:4" x14ac:dyDescent="0.25">
      <c r="A140" s="19" t="s">
        <v>437</v>
      </c>
      <c r="B140" s="17" t="s">
        <v>438</v>
      </c>
      <c r="C140" s="17" t="s">
        <v>6</v>
      </c>
      <c r="D140" s="44" t="s">
        <v>19316</v>
      </c>
    </row>
    <row r="141" spans="1:4" x14ac:dyDescent="0.25">
      <c r="A141" s="19" t="s">
        <v>499</v>
      </c>
      <c r="B141" s="17" t="s">
        <v>500</v>
      </c>
      <c r="C141" s="17" t="s">
        <v>6</v>
      </c>
      <c r="D141" s="44" t="s">
        <v>19316</v>
      </c>
    </row>
    <row r="142" spans="1:4" x14ac:dyDescent="0.25">
      <c r="A142" s="19" t="s">
        <v>501</v>
      </c>
      <c r="B142" s="17" t="s">
        <v>502</v>
      </c>
      <c r="C142" s="17" t="s">
        <v>6</v>
      </c>
      <c r="D142" s="44" t="s">
        <v>19316</v>
      </c>
    </row>
    <row r="143" spans="1:4" x14ac:dyDescent="0.25">
      <c r="A143" s="19" t="s">
        <v>503</v>
      </c>
      <c r="B143" s="17" t="s">
        <v>504</v>
      </c>
      <c r="C143" s="17" t="s">
        <v>6</v>
      </c>
      <c r="D143" s="44" t="s">
        <v>19316</v>
      </c>
    </row>
    <row r="144" spans="1:4" x14ac:dyDescent="0.25">
      <c r="A144" s="19" t="s">
        <v>505</v>
      </c>
      <c r="B144" s="17" t="s">
        <v>506</v>
      </c>
      <c r="C144" s="17" t="s">
        <v>6</v>
      </c>
      <c r="D144" s="44" t="s">
        <v>19316</v>
      </c>
    </row>
    <row r="145" spans="1:4" x14ac:dyDescent="0.25">
      <c r="A145" s="19" t="s">
        <v>507</v>
      </c>
      <c r="B145" s="17" t="s">
        <v>508</v>
      </c>
      <c r="C145" s="17" t="s">
        <v>6</v>
      </c>
      <c r="D145" s="44" t="s">
        <v>19316</v>
      </c>
    </row>
    <row r="146" spans="1:4" x14ac:dyDescent="0.25">
      <c r="A146" s="19" t="s">
        <v>509</v>
      </c>
      <c r="B146" s="17" t="s">
        <v>510</v>
      </c>
      <c r="C146" s="17" t="s">
        <v>6</v>
      </c>
      <c r="D146" s="44" t="s">
        <v>19316</v>
      </c>
    </row>
    <row r="147" spans="1:4" x14ac:dyDescent="0.25">
      <c r="A147" s="19" t="s">
        <v>511</v>
      </c>
      <c r="B147" s="17" t="s">
        <v>512</v>
      </c>
      <c r="C147" s="17" t="s">
        <v>6</v>
      </c>
      <c r="D147" s="44" t="s">
        <v>19316</v>
      </c>
    </row>
    <row r="148" spans="1:4" x14ac:dyDescent="0.25">
      <c r="A148" s="19" t="s">
        <v>513</v>
      </c>
      <c r="B148" s="17" t="s">
        <v>514</v>
      </c>
      <c r="C148" s="17" t="s">
        <v>6</v>
      </c>
      <c r="D148" s="44" t="s">
        <v>19316</v>
      </c>
    </row>
    <row r="149" spans="1:4" x14ac:dyDescent="0.25">
      <c r="A149" s="19" t="s">
        <v>515</v>
      </c>
      <c r="B149" s="17" t="s">
        <v>516</v>
      </c>
      <c r="C149" s="17" t="s">
        <v>6</v>
      </c>
      <c r="D149" s="44" t="s">
        <v>19316</v>
      </c>
    </row>
    <row r="150" spans="1:4" x14ac:dyDescent="0.25">
      <c r="A150" s="19" t="s">
        <v>517</v>
      </c>
      <c r="B150" s="17" t="s">
        <v>518</v>
      </c>
      <c r="C150" s="17" t="s">
        <v>6</v>
      </c>
      <c r="D150" s="44" t="s">
        <v>19316</v>
      </c>
    </row>
    <row r="151" spans="1:4" x14ac:dyDescent="0.25">
      <c r="A151" s="19" t="s">
        <v>519</v>
      </c>
      <c r="B151" s="17" t="s">
        <v>520</v>
      </c>
      <c r="C151" s="17" t="s">
        <v>6</v>
      </c>
      <c r="D151" s="44" t="s">
        <v>19316</v>
      </c>
    </row>
    <row r="152" spans="1:4" x14ac:dyDescent="0.25">
      <c r="A152" s="19" t="s">
        <v>521</v>
      </c>
      <c r="B152" s="17" t="s">
        <v>522</v>
      </c>
      <c r="C152" s="17" t="s">
        <v>6</v>
      </c>
      <c r="D152" s="44" t="s">
        <v>19316</v>
      </c>
    </row>
    <row r="153" spans="1:4" x14ac:dyDescent="0.25">
      <c r="A153" s="19" t="s">
        <v>523</v>
      </c>
      <c r="B153" s="17" t="s">
        <v>524</v>
      </c>
      <c r="C153" s="17" t="s">
        <v>6</v>
      </c>
      <c r="D153" s="44" t="s">
        <v>19316</v>
      </c>
    </row>
    <row r="154" spans="1:4" x14ac:dyDescent="0.25">
      <c r="A154" s="19" t="s">
        <v>525</v>
      </c>
      <c r="B154" s="17" t="s">
        <v>526</v>
      </c>
      <c r="C154" s="17" t="s">
        <v>6</v>
      </c>
      <c r="D154" s="44" t="s">
        <v>19316</v>
      </c>
    </row>
    <row r="155" spans="1:4" x14ac:dyDescent="0.25">
      <c r="A155" s="19" t="s">
        <v>527</v>
      </c>
      <c r="B155" s="17" t="s">
        <v>528</v>
      </c>
      <c r="C155" s="17" t="s">
        <v>6</v>
      </c>
      <c r="D155" s="44" t="s">
        <v>19316</v>
      </c>
    </row>
    <row r="156" spans="1:4" x14ac:dyDescent="0.25">
      <c r="A156" s="19" t="s">
        <v>529</v>
      </c>
      <c r="B156" s="17" t="s">
        <v>530</v>
      </c>
      <c r="C156" s="17" t="s">
        <v>6</v>
      </c>
      <c r="D156" s="44" t="s">
        <v>19316</v>
      </c>
    </row>
    <row r="157" spans="1:4" x14ac:dyDescent="0.25">
      <c r="A157" s="19" t="s">
        <v>581</v>
      </c>
      <c r="B157" s="17" t="s">
        <v>582</v>
      </c>
      <c r="C157" s="17" t="s">
        <v>6</v>
      </c>
      <c r="D157" s="44" t="s">
        <v>19316</v>
      </c>
    </row>
    <row r="158" spans="1:4" x14ac:dyDescent="0.25">
      <c r="A158" s="19" t="s">
        <v>583</v>
      </c>
      <c r="B158" s="17" t="s">
        <v>584</v>
      </c>
      <c r="C158" s="17" t="s">
        <v>6</v>
      </c>
      <c r="D158" s="44" t="s">
        <v>19316</v>
      </c>
    </row>
    <row r="159" spans="1:4" x14ac:dyDescent="0.25">
      <c r="A159" s="19" t="s">
        <v>589</v>
      </c>
      <c r="B159" s="17" t="s">
        <v>590</v>
      </c>
      <c r="C159" s="17" t="s">
        <v>6</v>
      </c>
      <c r="D159" s="44" t="s">
        <v>19316</v>
      </c>
    </row>
    <row r="160" spans="1:4" x14ac:dyDescent="0.25">
      <c r="A160" s="19" t="s">
        <v>593</v>
      </c>
      <c r="B160" s="17" t="s">
        <v>594</v>
      </c>
      <c r="C160" s="17" t="s">
        <v>6</v>
      </c>
      <c r="D160" s="44" t="s">
        <v>19316</v>
      </c>
    </row>
    <row r="161" spans="1:4" x14ac:dyDescent="0.25">
      <c r="A161" s="19" t="s">
        <v>595</v>
      </c>
      <c r="B161" s="17" t="s">
        <v>596</v>
      </c>
      <c r="C161" s="17" t="s">
        <v>6</v>
      </c>
      <c r="D161" s="44" t="s">
        <v>19316</v>
      </c>
    </row>
    <row r="162" spans="1:4" x14ac:dyDescent="0.25">
      <c r="A162" s="19" t="s">
        <v>597</v>
      </c>
      <c r="B162" s="17" t="s">
        <v>598</v>
      </c>
      <c r="C162" s="17" t="s">
        <v>6</v>
      </c>
      <c r="D162" s="44" t="s">
        <v>19316</v>
      </c>
    </row>
    <row r="163" spans="1:4" x14ac:dyDescent="0.25">
      <c r="A163" s="19" t="s">
        <v>599</v>
      </c>
      <c r="B163" s="17" t="s">
        <v>600</v>
      </c>
      <c r="C163" s="17" t="s">
        <v>6</v>
      </c>
      <c r="D163" s="44" t="s">
        <v>19316</v>
      </c>
    </row>
    <row r="164" spans="1:4" x14ac:dyDescent="0.25">
      <c r="A164" s="19" t="s">
        <v>601</v>
      </c>
      <c r="B164" s="17" t="s">
        <v>602</v>
      </c>
      <c r="C164" s="17" t="s">
        <v>6</v>
      </c>
      <c r="D164" s="44" t="s">
        <v>19316</v>
      </c>
    </row>
    <row r="165" spans="1:4" x14ac:dyDescent="0.25">
      <c r="A165" s="19" t="s">
        <v>603</v>
      </c>
      <c r="B165" s="17" t="s">
        <v>19391</v>
      </c>
      <c r="C165" s="17" t="s">
        <v>6</v>
      </c>
      <c r="D165" s="44" t="s">
        <v>19316</v>
      </c>
    </row>
    <row r="166" spans="1:4" x14ac:dyDescent="0.25">
      <c r="A166" s="19" t="s">
        <v>605</v>
      </c>
      <c r="B166" s="17" t="s">
        <v>606</v>
      </c>
      <c r="C166" s="17" t="s">
        <v>6</v>
      </c>
      <c r="D166" s="44" t="s">
        <v>19316</v>
      </c>
    </row>
    <row r="167" spans="1:4" x14ac:dyDescent="0.25">
      <c r="A167" s="19" t="s">
        <v>629</v>
      </c>
      <c r="B167" s="17" t="s">
        <v>630</v>
      </c>
      <c r="C167" s="17" t="s">
        <v>6</v>
      </c>
      <c r="D167" s="44" t="s">
        <v>19316</v>
      </c>
    </row>
    <row r="168" spans="1:4" x14ac:dyDescent="0.25">
      <c r="A168" s="19" t="s">
        <v>631</v>
      </c>
      <c r="B168" s="17" t="s">
        <v>632</v>
      </c>
      <c r="C168" s="17" t="s">
        <v>6</v>
      </c>
      <c r="D168" s="44" t="s">
        <v>19316</v>
      </c>
    </row>
    <row r="169" spans="1:4" x14ac:dyDescent="0.25">
      <c r="A169" s="19" t="s">
        <v>633</v>
      </c>
      <c r="B169" s="17" t="s">
        <v>634</v>
      </c>
      <c r="C169" s="17" t="s">
        <v>6</v>
      </c>
      <c r="D169" s="44" t="s">
        <v>19316</v>
      </c>
    </row>
    <row r="170" spans="1:4" x14ac:dyDescent="0.25">
      <c r="A170" s="19" t="s">
        <v>643</v>
      </c>
      <c r="B170" s="17" t="s">
        <v>644</v>
      </c>
      <c r="C170" s="17" t="s">
        <v>6</v>
      </c>
      <c r="D170" s="44" t="s">
        <v>19316</v>
      </c>
    </row>
    <row r="171" spans="1:4" x14ac:dyDescent="0.25">
      <c r="A171" s="19" t="s">
        <v>653</v>
      </c>
      <c r="B171" s="17" t="s">
        <v>654</v>
      </c>
      <c r="C171" s="17" t="s">
        <v>6</v>
      </c>
      <c r="D171" s="44" t="s">
        <v>19316</v>
      </c>
    </row>
    <row r="172" spans="1:4" x14ac:dyDescent="0.25">
      <c r="A172" s="19" t="s">
        <v>655</v>
      </c>
      <c r="B172" s="17" t="s">
        <v>656</v>
      </c>
      <c r="C172" s="17" t="s">
        <v>6</v>
      </c>
      <c r="D172" s="44" t="s">
        <v>19316</v>
      </c>
    </row>
    <row r="173" spans="1:4" x14ac:dyDescent="0.25">
      <c r="A173" s="19" t="s">
        <v>657</v>
      </c>
      <c r="B173" s="17" t="s">
        <v>658</v>
      </c>
      <c r="C173" s="17" t="s">
        <v>6</v>
      </c>
      <c r="D173" s="44" t="s">
        <v>19316</v>
      </c>
    </row>
    <row r="174" spans="1:4" x14ac:dyDescent="0.25">
      <c r="A174" s="19" t="s">
        <v>689</v>
      </c>
      <c r="B174" s="17" t="s">
        <v>690</v>
      </c>
      <c r="C174" s="17" t="s">
        <v>6</v>
      </c>
      <c r="D174" s="44" t="s">
        <v>19316</v>
      </c>
    </row>
    <row r="175" spans="1:4" x14ac:dyDescent="0.25">
      <c r="A175" s="19" t="s">
        <v>691</v>
      </c>
      <c r="B175" s="17" t="s">
        <v>692</v>
      </c>
      <c r="C175" s="17" t="s">
        <v>6</v>
      </c>
      <c r="D175" s="44" t="s">
        <v>19316</v>
      </c>
    </row>
    <row r="176" spans="1:4" x14ac:dyDescent="0.25">
      <c r="A176" s="19" t="s">
        <v>693</v>
      </c>
      <c r="B176" s="17" t="s">
        <v>694</v>
      </c>
      <c r="C176" s="17" t="s">
        <v>6</v>
      </c>
      <c r="D176" s="44" t="s">
        <v>19316</v>
      </c>
    </row>
    <row r="177" spans="1:4" x14ac:dyDescent="0.25">
      <c r="A177" s="19" t="s">
        <v>723</v>
      </c>
      <c r="B177" s="17" t="s">
        <v>724</v>
      </c>
      <c r="C177" s="17" t="s">
        <v>6</v>
      </c>
      <c r="D177" s="44" t="s">
        <v>19316</v>
      </c>
    </row>
    <row r="178" spans="1:4" x14ac:dyDescent="0.25">
      <c r="A178" s="19" t="s">
        <v>725</v>
      </c>
      <c r="B178" s="17" t="s">
        <v>726</v>
      </c>
      <c r="C178" s="17" t="s">
        <v>6</v>
      </c>
      <c r="D178" s="44" t="s">
        <v>19316</v>
      </c>
    </row>
    <row r="179" spans="1:4" x14ac:dyDescent="0.25">
      <c r="A179" s="19" t="s">
        <v>727</v>
      </c>
      <c r="B179" s="17" t="s">
        <v>728</v>
      </c>
      <c r="C179" s="17" t="s">
        <v>6</v>
      </c>
      <c r="D179" s="44" t="s">
        <v>19316</v>
      </c>
    </row>
    <row r="180" spans="1:4" x14ac:dyDescent="0.25">
      <c r="A180" s="19" t="s">
        <v>729</v>
      </c>
      <c r="B180" s="17" t="s">
        <v>730</v>
      </c>
      <c r="C180" s="17" t="s">
        <v>6</v>
      </c>
      <c r="D180" s="44" t="s">
        <v>19316</v>
      </c>
    </row>
    <row r="181" spans="1:4" x14ac:dyDescent="0.25">
      <c r="A181" s="19" t="s">
        <v>731</v>
      </c>
      <c r="B181" s="17" t="s">
        <v>732</v>
      </c>
      <c r="C181" s="17" t="s">
        <v>6</v>
      </c>
      <c r="D181" s="44" t="s">
        <v>19316</v>
      </c>
    </row>
    <row r="182" spans="1:4" x14ac:dyDescent="0.25">
      <c r="A182" s="19" t="s">
        <v>735</v>
      </c>
      <c r="B182" s="17" t="s">
        <v>736</v>
      </c>
      <c r="C182" s="17" t="s">
        <v>6</v>
      </c>
      <c r="D182" s="44" t="s">
        <v>19316</v>
      </c>
    </row>
    <row r="183" spans="1:4" x14ac:dyDescent="0.25">
      <c r="A183" s="19" t="s">
        <v>737</v>
      </c>
      <c r="B183" s="17" t="s">
        <v>738</v>
      </c>
      <c r="C183" s="17" t="s">
        <v>6</v>
      </c>
      <c r="D183" s="44" t="s">
        <v>19316</v>
      </c>
    </row>
    <row r="184" spans="1:4" x14ac:dyDescent="0.25">
      <c r="A184" s="19" t="s">
        <v>739</v>
      </c>
      <c r="B184" s="17" t="s">
        <v>740</v>
      </c>
      <c r="C184" s="17" t="s">
        <v>6</v>
      </c>
      <c r="D184" s="44" t="s">
        <v>19316</v>
      </c>
    </row>
    <row r="185" spans="1:4" x14ac:dyDescent="0.25">
      <c r="A185" s="19" t="s">
        <v>741</v>
      </c>
      <c r="B185" s="17" t="s">
        <v>742</v>
      </c>
      <c r="C185" s="17" t="s">
        <v>6</v>
      </c>
      <c r="D185" s="44" t="s">
        <v>19316</v>
      </c>
    </row>
    <row r="186" spans="1:4" x14ac:dyDescent="0.25">
      <c r="A186" s="19" t="s">
        <v>743</v>
      </c>
      <c r="B186" s="17" t="s">
        <v>744</v>
      </c>
      <c r="C186" s="17" t="s">
        <v>6</v>
      </c>
      <c r="D186" s="44" t="s">
        <v>19316</v>
      </c>
    </row>
    <row r="187" spans="1:4" x14ac:dyDescent="0.25">
      <c r="A187" s="19" t="s">
        <v>745</v>
      </c>
      <c r="B187" s="17" t="s">
        <v>746</v>
      </c>
      <c r="C187" s="17" t="s">
        <v>6</v>
      </c>
      <c r="D187" s="44" t="s">
        <v>19316</v>
      </c>
    </row>
    <row r="188" spans="1:4" x14ac:dyDescent="0.25">
      <c r="A188" s="19" t="s">
        <v>747</v>
      </c>
      <c r="B188" s="17" t="s">
        <v>748</v>
      </c>
      <c r="C188" s="17" t="s">
        <v>6</v>
      </c>
      <c r="D188" s="44" t="s">
        <v>19316</v>
      </c>
    </row>
    <row r="189" spans="1:4" x14ac:dyDescent="0.25">
      <c r="A189" s="19" t="s">
        <v>749</v>
      </c>
      <c r="B189" s="17" t="s">
        <v>750</v>
      </c>
      <c r="C189" s="17" t="s">
        <v>6</v>
      </c>
      <c r="D189" s="44" t="s">
        <v>19316</v>
      </c>
    </row>
    <row r="190" spans="1:4" x14ac:dyDescent="0.25">
      <c r="A190" s="19" t="s">
        <v>751</v>
      </c>
      <c r="B190" s="17" t="s">
        <v>752</v>
      </c>
      <c r="C190" s="17" t="s">
        <v>6</v>
      </c>
      <c r="D190" s="44" t="s">
        <v>19316</v>
      </c>
    </row>
    <row r="191" spans="1:4" x14ac:dyDescent="0.25">
      <c r="A191" s="19" t="s">
        <v>753</v>
      </c>
      <c r="B191" s="17" t="s">
        <v>754</v>
      </c>
      <c r="C191" s="17" t="s">
        <v>6</v>
      </c>
      <c r="D191" s="44" t="s">
        <v>19316</v>
      </c>
    </row>
    <row r="192" spans="1:4" x14ac:dyDescent="0.25">
      <c r="A192" s="19" t="s">
        <v>759</v>
      </c>
      <c r="B192" s="17" t="s">
        <v>760</v>
      </c>
      <c r="C192" s="17" t="s">
        <v>6</v>
      </c>
      <c r="D192" s="44" t="s">
        <v>19316</v>
      </c>
    </row>
    <row r="193" spans="1:4" x14ac:dyDescent="0.25">
      <c r="A193" s="19" t="s">
        <v>789</v>
      </c>
      <c r="B193" s="17" t="s">
        <v>790</v>
      </c>
      <c r="C193" s="17" t="s">
        <v>6</v>
      </c>
      <c r="D193" s="44" t="s">
        <v>19316</v>
      </c>
    </row>
    <row r="194" spans="1:4" x14ac:dyDescent="0.25">
      <c r="A194" s="19" t="s">
        <v>791</v>
      </c>
      <c r="B194" s="17" t="s">
        <v>792</v>
      </c>
      <c r="C194" s="17" t="s">
        <v>6</v>
      </c>
      <c r="D194" s="44" t="s">
        <v>19316</v>
      </c>
    </row>
    <row r="195" spans="1:4" x14ac:dyDescent="0.25">
      <c r="A195" s="19" t="s">
        <v>793</v>
      </c>
      <c r="B195" s="17" t="s">
        <v>794</v>
      </c>
      <c r="C195" s="17" t="s">
        <v>6</v>
      </c>
      <c r="D195" s="44" t="s">
        <v>19316</v>
      </c>
    </row>
    <row r="196" spans="1:4" x14ac:dyDescent="0.25">
      <c r="A196" s="19" t="s">
        <v>795</v>
      </c>
      <c r="B196" s="17" t="s">
        <v>796</v>
      </c>
      <c r="C196" s="17" t="s">
        <v>6</v>
      </c>
      <c r="D196" s="44" t="s">
        <v>19316</v>
      </c>
    </row>
    <row r="197" spans="1:4" x14ac:dyDescent="0.25">
      <c r="A197" s="19" t="s">
        <v>797</v>
      </c>
      <c r="B197" s="17" t="s">
        <v>798</v>
      </c>
      <c r="C197" s="17" t="s">
        <v>6</v>
      </c>
      <c r="D197" s="44" t="s">
        <v>19316</v>
      </c>
    </row>
    <row r="198" spans="1:4" x14ac:dyDescent="0.25">
      <c r="A198" s="19" t="s">
        <v>799</v>
      </c>
      <c r="B198" s="17" t="s">
        <v>800</v>
      </c>
      <c r="C198" s="17" t="s">
        <v>6</v>
      </c>
      <c r="D198" s="44" t="s">
        <v>19316</v>
      </c>
    </row>
    <row r="199" spans="1:4" x14ac:dyDescent="0.25">
      <c r="A199" s="19" t="s">
        <v>801</v>
      </c>
      <c r="B199" s="17" t="s">
        <v>802</v>
      </c>
      <c r="C199" s="17" t="s">
        <v>6</v>
      </c>
      <c r="D199" s="44" t="s">
        <v>19316</v>
      </c>
    </row>
    <row r="200" spans="1:4" x14ac:dyDescent="0.25">
      <c r="A200" s="19" t="s">
        <v>805</v>
      </c>
      <c r="B200" s="17" t="s">
        <v>806</v>
      </c>
      <c r="C200" s="17" t="s">
        <v>6</v>
      </c>
      <c r="D200" s="44" t="s">
        <v>19316</v>
      </c>
    </row>
    <row r="201" spans="1:4" x14ac:dyDescent="0.25">
      <c r="A201" s="19" t="s">
        <v>807</v>
      </c>
      <c r="B201" s="17" t="s">
        <v>808</v>
      </c>
      <c r="C201" s="17" t="s">
        <v>6</v>
      </c>
      <c r="D201" s="44" t="s">
        <v>19316</v>
      </c>
    </row>
    <row r="202" spans="1:4" x14ac:dyDescent="0.25">
      <c r="A202" s="19" t="s">
        <v>809</v>
      </c>
      <c r="B202" s="17" t="s">
        <v>810</v>
      </c>
      <c r="C202" s="17" t="s">
        <v>6</v>
      </c>
      <c r="D202" s="44" t="s">
        <v>19316</v>
      </c>
    </row>
    <row r="203" spans="1:4" x14ac:dyDescent="0.25">
      <c r="A203" s="19" t="s">
        <v>811</v>
      </c>
      <c r="B203" s="17" t="s">
        <v>812</v>
      </c>
      <c r="C203" s="17" t="s">
        <v>6</v>
      </c>
      <c r="D203" s="44" t="s">
        <v>19316</v>
      </c>
    </row>
    <row r="204" spans="1:4" x14ac:dyDescent="0.25">
      <c r="A204" s="19" t="s">
        <v>845</v>
      </c>
      <c r="B204" s="17" t="s">
        <v>846</v>
      </c>
      <c r="C204" s="17" t="s">
        <v>6</v>
      </c>
      <c r="D204" s="44" t="s">
        <v>19316</v>
      </c>
    </row>
    <row r="205" spans="1:4" x14ac:dyDescent="0.25">
      <c r="A205" s="19" t="s">
        <v>847</v>
      </c>
      <c r="B205" s="17" t="s">
        <v>848</v>
      </c>
      <c r="C205" s="17" t="s">
        <v>6</v>
      </c>
      <c r="D205" s="44" t="s">
        <v>19316</v>
      </c>
    </row>
    <row r="206" spans="1:4" x14ac:dyDescent="0.25">
      <c r="A206" s="19" t="s">
        <v>849</v>
      </c>
      <c r="B206" s="17" t="s">
        <v>850</v>
      </c>
      <c r="C206" s="17" t="s">
        <v>6</v>
      </c>
      <c r="D206" s="44" t="s">
        <v>19316</v>
      </c>
    </row>
    <row r="207" spans="1:4" x14ac:dyDescent="0.25">
      <c r="A207" s="19" t="s">
        <v>869</v>
      </c>
      <c r="B207" s="17" t="s">
        <v>870</v>
      </c>
      <c r="C207" s="17" t="s">
        <v>6</v>
      </c>
      <c r="D207" s="44" t="s">
        <v>19316</v>
      </c>
    </row>
    <row r="208" spans="1:4" x14ac:dyDescent="0.25">
      <c r="A208" s="19" t="s">
        <v>871</v>
      </c>
      <c r="B208" s="17" t="s">
        <v>872</v>
      </c>
      <c r="C208" s="17" t="s">
        <v>6</v>
      </c>
      <c r="D208" s="44" t="s">
        <v>19316</v>
      </c>
    </row>
    <row r="209" spans="1:4" x14ac:dyDescent="0.25">
      <c r="A209" s="19" t="s">
        <v>873</v>
      </c>
      <c r="B209" s="17" t="s">
        <v>874</v>
      </c>
      <c r="C209" s="17" t="s">
        <v>6</v>
      </c>
      <c r="D209" s="44" t="s">
        <v>19316</v>
      </c>
    </row>
    <row r="210" spans="1:4" x14ac:dyDescent="0.25">
      <c r="A210" s="19" t="s">
        <v>937</v>
      </c>
      <c r="B210" s="17" t="s">
        <v>938</v>
      </c>
      <c r="C210" s="17" t="s">
        <v>6</v>
      </c>
      <c r="D210" s="44" t="s">
        <v>19316</v>
      </c>
    </row>
    <row r="211" spans="1:4" x14ac:dyDescent="0.25">
      <c r="A211" s="19" t="s">
        <v>939</v>
      </c>
      <c r="B211" s="17" t="s">
        <v>940</v>
      </c>
      <c r="C211" s="17" t="s">
        <v>6</v>
      </c>
      <c r="D211" s="44" t="s">
        <v>19316</v>
      </c>
    </row>
    <row r="212" spans="1:4" x14ac:dyDescent="0.25">
      <c r="A212" s="19" t="s">
        <v>941</v>
      </c>
      <c r="B212" s="17" t="s">
        <v>942</v>
      </c>
      <c r="C212" s="17" t="s">
        <v>6</v>
      </c>
      <c r="D212" s="44" t="s">
        <v>19316</v>
      </c>
    </row>
    <row r="213" spans="1:4" x14ac:dyDescent="0.25">
      <c r="A213" s="19" t="s">
        <v>943</v>
      </c>
      <c r="B213" s="17" t="s">
        <v>944</v>
      </c>
      <c r="C213" s="17" t="s">
        <v>6</v>
      </c>
      <c r="D213" s="44" t="s">
        <v>19316</v>
      </c>
    </row>
    <row r="214" spans="1:4" x14ac:dyDescent="0.25">
      <c r="A214" s="19" t="s">
        <v>945</v>
      </c>
      <c r="B214" s="17" t="s">
        <v>946</v>
      </c>
      <c r="C214" s="17" t="s">
        <v>6</v>
      </c>
      <c r="D214" s="44" t="s">
        <v>19316</v>
      </c>
    </row>
    <row r="215" spans="1:4" x14ac:dyDescent="0.25">
      <c r="A215" s="19" t="s">
        <v>947</v>
      </c>
      <c r="B215" s="17" t="s">
        <v>948</v>
      </c>
      <c r="C215" s="17" t="s">
        <v>6</v>
      </c>
      <c r="D215" s="44" t="s">
        <v>19316</v>
      </c>
    </row>
    <row r="216" spans="1:4" x14ac:dyDescent="0.25">
      <c r="A216" s="19" t="s">
        <v>949</v>
      </c>
      <c r="B216" s="17" t="s">
        <v>950</v>
      </c>
      <c r="C216" s="17" t="s">
        <v>6</v>
      </c>
      <c r="D216" s="44" t="s">
        <v>19316</v>
      </c>
    </row>
    <row r="217" spans="1:4" x14ac:dyDescent="0.25">
      <c r="A217" s="19" t="s">
        <v>951</v>
      </c>
      <c r="B217" s="17" t="s">
        <v>952</v>
      </c>
      <c r="C217" s="17" t="s">
        <v>6</v>
      </c>
      <c r="D217" s="44" t="s">
        <v>19316</v>
      </c>
    </row>
    <row r="218" spans="1:4" x14ac:dyDescent="0.25">
      <c r="A218" s="19" t="s">
        <v>1005</v>
      </c>
      <c r="B218" s="17" t="s">
        <v>1006</v>
      </c>
      <c r="C218" s="17" t="s">
        <v>6</v>
      </c>
      <c r="D218" s="44" t="s">
        <v>19316</v>
      </c>
    </row>
    <row r="219" spans="1:4" x14ac:dyDescent="0.25">
      <c r="A219" s="19" t="s">
        <v>1009</v>
      </c>
      <c r="B219" s="17" t="s">
        <v>1010</v>
      </c>
      <c r="C219" s="17" t="s">
        <v>6</v>
      </c>
      <c r="D219" s="44" t="s">
        <v>19316</v>
      </c>
    </row>
    <row r="220" spans="1:4" x14ac:dyDescent="0.25">
      <c r="A220" s="19" t="s">
        <v>1011</v>
      </c>
      <c r="B220" s="17" t="s">
        <v>1012</v>
      </c>
      <c r="C220" s="17" t="s">
        <v>6</v>
      </c>
      <c r="D220" s="44" t="s">
        <v>19316</v>
      </c>
    </row>
    <row r="221" spans="1:4" x14ac:dyDescent="0.25">
      <c r="A221" s="19" t="s">
        <v>1013</v>
      </c>
      <c r="B221" s="17" t="s">
        <v>1014</v>
      </c>
      <c r="C221" s="17" t="s">
        <v>6</v>
      </c>
      <c r="D221" s="44" t="s">
        <v>19316</v>
      </c>
    </row>
    <row r="222" spans="1:4" x14ac:dyDescent="0.25">
      <c r="A222" s="19" t="s">
        <v>1015</v>
      </c>
      <c r="B222" s="17" t="s">
        <v>1016</v>
      </c>
      <c r="C222" s="17" t="s">
        <v>6</v>
      </c>
      <c r="D222" s="44" t="s">
        <v>19316</v>
      </c>
    </row>
    <row r="223" spans="1:4" x14ac:dyDescent="0.25">
      <c r="A223" s="19" t="s">
        <v>1017</v>
      </c>
      <c r="B223" s="17" t="s">
        <v>1018</v>
      </c>
      <c r="C223" s="17" t="s">
        <v>6</v>
      </c>
      <c r="D223" s="44" t="s">
        <v>19316</v>
      </c>
    </row>
    <row r="224" spans="1:4" x14ac:dyDescent="0.25">
      <c r="A224" s="19" t="s">
        <v>1019</v>
      </c>
      <c r="B224" s="17" t="s">
        <v>1020</v>
      </c>
      <c r="C224" s="17" t="s">
        <v>6</v>
      </c>
      <c r="D224" s="44" t="s">
        <v>19316</v>
      </c>
    </row>
    <row r="225" spans="1:4" x14ac:dyDescent="0.25">
      <c r="A225" s="19" t="s">
        <v>1021</v>
      </c>
      <c r="B225" s="17" t="s">
        <v>1022</v>
      </c>
      <c r="C225" s="17" t="s">
        <v>6</v>
      </c>
      <c r="D225" s="44" t="s">
        <v>19316</v>
      </c>
    </row>
    <row r="226" spans="1:4" x14ac:dyDescent="0.25">
      <c r="A226" s="19" t="s">
        <v>1023</v>
      </c>
      <c r="B226" s="17" t="s">
        <v>1024</v>
      </c>
      <c r="C226" s="17" t="s">
        <v>6</v>
      </c>
      <c r="D226" s="44" t="s">
        <v>19316</v>
      </c>
    </row>
    <row r="227" spans="1:4" x14ac:dyDescent="0.25">
      <c r="A227" s="19" t="s">
        <v>1055</v>
      </c>
      <c r="B227" s="17" t="s">
        <v>1056</v>
      </c>
      <c r="C227" s="17" t="s">
        <v>6</v>
      </c>
      <c r="D227" s="44" t="s">
        <v>19316</v>
      </c>
    </row>
    <row r="228" spans="1:4" x14ac:dyDescent="0.25">
      <c r="A228" s="19" t="s">
        <v>1057</v>
      </c>
      <c r="B228" s="17" t="s">
        <v>1058</v>
      </c>
      <c r="C228" s="17" t="s">
        <v>6</v>
      </c>
      <c r="D228" s="44" t="s">
        <v>19316</v>
      </c>
    </row>
    <row r="229" spans="1:4" x14ac:dyDescent="0.25">
      <c r="A229" s="19" t="s">
        <v>1059</v>
      </c>
      <c r="B229" s="17" t="s">
        <v>1060</v>
      </c>
      <c r="C229" s="17" t="s">
        <v>6</v>
      </c>
      <c r="D229" s="44" t="s">
        <v>19316</v>
      </c>
    </row>
    <row r="230" spans="1:4" x14ac:dyDescent="0.25">
      <c r="A230" s="19" t="s">
        <v>1061</v>
      </c>
      <c r="B230" s="17" t="s">
        <v>1062</v>
      </c>
      <c r="C230" s="17" t="s">
        <v>6</v>
      </c>
      <c r="D230" s="44" t="s">
        <v>19316</v>
      </c>
    </row>
    <row r="231" spans="1:4" x14ac:dyDescent="0.25">
      <c r="A231" s="19" t="s">
        <v>1063</v>
      </c>
      <c r="B231" s="17" t="s">
        <v>1064</v>
      </c>
      <c r="C231" s="17" t="s">
        <v>6</v>
      </c>
      <c r="D231" s="44" t="s">
        <v>19316</v>
      </c>
    </row>
    <row r="232" spans="1:4" x14ac:dyDescent="0.25">
      <c r="A232" s="19" t="s">
        <v>1077</v>
      </c>
      <c r="B232" s="17" t="s">
        <v>1078</v>
      </c>
      <c r="C232" s="17" t="s">
        <v>6</v>
      </c>
      <c r="D232" s="44" t="s">
        <v>19316</v>
      </c>
    </row>
    <row r="233" spans="1:4" x14ac:dyDescent="0.25">
      <c r="A233" s="19" t="s">
        <v>1079</v>
      </c>
      <c r="B233" s="17" t="s">
        <v>1080</v>
      </c>
      <c r="C233" s="17" t="s">
        <v>6</v>
      </c>
      <c r="D233" s="44" t="s">
        <v>19316</v>
      </c>
    </row>
    <row r="234" spans="1:4" x14ac:dyDescent="0.25">
      <c r="A234" s="19" t="s">
        <v>1109</v>
      </c>
      <c r="B234" s="17" t="s">
        <v>1110</v>
      </c>
      <c r="C234" s="17" t="s">
        <v>6</v>
      </c>
      <c r="D234" s="44" t="s">
        <v>19316</v>
      </c>
    </row>
    <row r="235" spans="1:4" x14ac:dyDescent="0.25">
      <c r="A235" s="19" t="s">
        <v>1111</v>
      </c>
      <c r="B235" s="17" t="s">
        <v>1112</v>
      </c>
      <c r="C235" s="17" t="s">
        <v>6</v>
      </c>
      <c r="D235" s="44" t="s">
        <v>19316</v>
      </c>
    </row>
    <row r="236" spans="1:4" x14ac:dyDescent="0.25">
      <c r="A236" s="19" t="s">
        <v>1113</v>
      </c>
      <c r="B236" s="17" t="s">
        <v>1114</v>
      </c>
      <c r="C236" s="17" t="s">
        <v>6</v>
      </c>
      <c r="D236" s="44" t="s">
        <v>19316</v>
      </c>
    </row>
    <row r="237" spans="1:4" x14ac:dyDescent="0.25">
      <c r="A237" s="19" t="s">
        <v>1115</v>
      </c>
      <c r="B237" s="17" t="s">
        <v>1116</v>
      </c>
      <c r="C237" s="17" t="s">
        <v>6</v>
      </c>
      <c r="D237" s="44" t="s">
        <v>19316</v>
      </c>
    </row>
    <row r="238" spans="1:4" x14ac:dyDescent="0.25">
      <c r="A238" s="19" t="s">
        <v>1117</v>
      </c>
      <c r="B238" s="17" t="s">
        <v>1118</v>
      </c>
      <c r="C238" s="17" t="s">
        <v>6</v>
      </c>
      <c r="D238" s="44" t="s">
        <v>19316</v>
      </c>
    </row>
    <row r="239" spans="1:4" x14ac:dyDescent="0.25">
      <c r="A239" s="19" t="s">
        <v>1173</v>
      </c>
      <c r="B239" s="17" t="s">
        <v>1174</v>
      </c>
      <c r="C239" s="17" t="s">
        <v>6</v>
      </c>
      <c r="D239" s="44" t="s">
        <v>19316</v>
      </c>
    </row>
    <row r="240" spans="1:4" x14ac:dyDescent="0.25">
      <c r="A240" s="19" t="s">
        <v>1187</v>
      </c>
      <c r="B240" s="17" t="s">
        <v>1188</v>
      </c>
      <c r="C240" s="17" t="s">
        <v>6</v>
      </c>
      <c r="D240" s="44" t="s">
        <v>19316</v>
      </c>
    </row>
    <row r="241" spans="1:4" x14ac:dyDescent="0.25">
      <c r="A241" s="19" t="s">
        <v>1189</v>
      </c>
      <c r="B241" s="17" t="s">
        <v>1190</v>
      </c>
      <c r="C241" s="17" t="s">
        <v>6</v>
      </c>
      <c r="D241" s="44" t="s">
        <v>19316</v>
      </c>
    </row>
    <row r="242" spans="1:4" x14ac:dyDescent="0.25">
      <c r="A242" s="19" t="s">
        <v>1203</v>
      </c>
      <c r="B242" s="17" t="s">
        <v>1204</v>
      </c>
      <c r="C242" s="17" t="s">
        <v>6</v>
      </c>
      <c r="D242" s="44" t="s">
        <v>19316</v>
      </c>
    </row>
    <row r="243" spans="1:4" x14ac:dyDescent="0.25">
      <c r="A243" s="19" t="s">
        <v>1207</v>
      </c>
      <c r="B243" s="17" t="s">
        <v>1208</v>
      </c>
      <c r="C243" s="17" t="s">
        <v>6</v>
      </c>
      <c r="D243" s="44" t="s">
        <v>19316</v>
      </c>
    </row>
    <row r="244" spans="1:4" x14ac:dyDescent="0.25">
      <c r="A244" s="19" t="s">
        <v>1211</v>
      </c>
      <c r="B244" s="17" t="s">
        <v>1212</v>
      </c>
      <c r="C244" s="17" t="s">
        <v>6</v>
      </c>
      <c r="D244" s="44" t="s">
        <v>19316</v>
      </c>
    </row>
    <row r="245" spans="1:4" x14ac:dyDescent="0.25">
      <c r="A245" s="19" t="s">
        <v>1235</v>
      </c>
      <c r="B245" s="17" t="s">
        <v>1236</v>
      </c>
      <c r="C245" s="17" t="s">
        <v>6</v>
      </c>
      <c r="D245" s="44" t="s">
        <v>19316</v>
      </c>
    </row>
    <row r="246" spans="1:4" x14ac:dyDescent="0.25">
      <c r="A246" s="19" t="s">
        <v>1237</v>
      </c>
      <c r="B246" s="17" t="s">
        <v>1238</v>
      </c>
      <c r="C246" s="17" t="s">
        <v>6</v>
      </c>
      <c r="D246" s="44" t="s">
        <v>19316</v>
      </c>
    </row>
    <row r="247" spans="1:4" x14ac:dyDescent="0.25">
      <c r="A247" s="19" t="s">
        <v>1258</v>
      </c>
      <c r="B247" s="17" t="s">
        <v>1259</v>
      </c>
      <c r="C247" s="17" t="s">
        <v>6</v>
      </c>
      <c r="D247" s="44" t="s">
        <v>19316</v>
      </c>
    </row>
    <row r="248" spans="1:4" x14ac:dyDescent="0.25">
      <c r="A248" s="19" t="s">
        <v>1372</v>
      </c>
      <c r="B248" s="17" t="s">
        <v>19392</v>
      </c>
      <c r="C248" s="17" t="s">
        <v>6</v>
      </c>
      <c r="D248" s="44" t="s">
        <v>19316</v>
      </c>
    </row>
    <row r="249" spans="1:4" x14ac:dyDescent="0.25">
      <c r="A249" s="19" t="s">
        <v>1382</v>
      </c>
      <c r="B249" s="17" t="s">
        <v>1383</v>
      </c>
      <c r="C249" s="17" t="s">
        <v>6</v>
      </c>
      <c r="D249" s="44" t="s">
        <v>19316</v>
      </c>
    </row>
    <row r="250" spans="1:4" x14ac:dyDescent="0.25">
      <c r="A250" s="19" t="s">
        <v>1502</v>
      </c>
      <c r="B250" s="17" t="s">
        <v>1503</v>
      </c>
      <c r="C250" s="17" t="s">
        <v>6</v>
      </c>
      <c r="D250" s="44" t="s">
        <v>19316</v>
      </c>
    </row>
    <row r="251" spans="1:4" x14ac:dyDescent="0.25">
      <c r="A251" s="19" t="s">
        <v>1504</v>
      </c>
      <c r="B251" s="17" t="s">
        <v>1505</v>
      </c>
      <c r="C251" s="17" t="s">
        <v>6</v>
      </c>
      <c r="D251" s="44" t="s">
        <v>19316</v>
      </c>
    </row>
    <row r="252" spans="1:4" x14ac:dyDescent="0.25">
      <c r="A252" s="19" t="s">
        <v>1506</v>
      </c>
      <c r="B252" s="17" t="s">
        <v>1507</v>
      </c>
      <c r="C252" s="17" t="s">
        <v>6</v>
      </c>
      <c r="D252" s="44" t="s">
        <v>19316</v>
      </c>
    </row>
    <row r="253" spans="1:4" x14ac:dyDescent="0.25">
      <c r="A253" s="19" t="s">
        <v>1518</v>
      </c>
      <c r="B253" s="17" t="s">
        <v>1519</v>
      </c>
      <c r="C253" s="17" t="s">
        <v>6</v>
      </c>
      <c r="D253" s="44" t="s">
        <v>19316</v>
      </c>
    </row>
    <row r="254" spans="1:4" x14ac:dyDescent="0.25">
      <c r="A254" s="19" t="s">
        <v>1542</v>
      </c>
      <c r="B254" s="17" t="s">
        <v>1543</v>
      </c>
      <c r="C254" s="17" t="s">
        <v>6</v>
      </c>
      <c r="D254" s="44" t="s">
        <v>19316</v>
      </c>
    </row>
    <row r="255" spans="1:4" x14ac:dyDescent="0.25">
      <c r="A255" s="19" t="s">
        <v>1608</v>
      </c>
      <c r="B255" s="17" t="s">
        <v>1609</v>
      </c>
      <c r="C255" s="17" t="s">
        <v>6</v>
      </c>
      <c r="D255" s="44" t="s">
        <v>19316</v>
      </c>
    </row>
    <row r="256" spans="1:4" x14ac:dyDescent="0.25">
      <c r="A256" s="19" t="s">
        <v>1620</v>
      </c>
      <c r="B256" s="17" t="s">
        <v>1621</v>
      </c>
      <c r="C256" s="17" t="s">
        <v>6</v>
      </c>
      <c r="D256" s="44" t="s">
        <v>19316</v>
      </c>
    </row>
    <row r="257" spans="1:4" x14ac:dyDescent="0.25">
      <c r="A257" s="19" t="s">
        <v>1622</v>
      </c>
      <c r="B257" s="17" t="s">
        <v>1623</v>
      </c>
      <c r="C257" s="17" t="s">
        <v>6</v>
      </c>
      <c r="D257" s="44" t="s">
        <v>19316</v>
      </c>
    </row>
    <row r="258" spans="1:4" x14ac:dyDescent="0.25">
      <c r="A258" s="19" t="s">
        <v>1624</v>
      </c>
      <c r="B258" s="17" t="s">
        <v>1625</v>
      </c>
      <c r="C258" s="17" t="s">
        <v>6</v>
      </c>
      <c r="D258" s="44" t="s">
        <v>19316</v>
      </c>
    </row>
    <row r="259" spans="1:4" x14ac:dyDescent="0.25">
      <c r="A259" s="19" t="s">
        <v>1626</v>
      </c>
      <c r="B259" s="17" t="s">
        <v>1627</v>
      </c>
      <c r="C259" s="17" t="s">
        <v>6</v>
      </c>
      <c r="D259" s="44" t="s">
        <v>19316</v>
      </c>
    </row>
    <row r="260" spans="1:4" x14ac:dyDescent="0.25">
      <c r="A260" s="19" t="s">
        <v>1628</v>
      </c>
      <c r="B260" s="17" t="s">
        <v>1629</v>
      </c>
      <c r="C260" s="17" t="s">
        <v>6</v>
      </c>
      <c r="D260" s="44" t="s">
        <v>19316</v>
      </c>
    </row>
    <row r="261" spans="1:4" x14ac:dyDescent="0.25">
      <c r="A261" s="19" t="s">
        <v>1630</v>
      </c>
      <c r="B261" s="17" t="s">
        <v>1631</v>
      </c>
      <c r="C261" s="17" t="s">
        <v>6</v>
      </c>
      <c r="D261" s="44" t="s">
        <v>19316</v>
      </c>
    </row>
    <row r="262" spans="1:4" x14ac:dyDescent="0.25">
      <c r="A262" s="19" t="s">
        <v>1632</v>
      </c>
      <c r="B262" s="17" t="s">
        <v>1633</v>
      </c>
      <c r="C262" s="17" t="s">
        <v>6</v>
      </c>
      <c r="D262" s="44" t="s">
        <v>19316</v>
      </c>
    </row>
    <row r="263" spans="1:4" x14ac:dyDescent="0.25">
      <c r="A263" s="19" t="s">
        <v>1634</v>
      </c>
      <c r="B263" s="17" t="s">
        <v>1635</v>
      </c>
      <c r="C263" s="17" t="s">
        <v>6</v>
      </c>
      <c r="D263" s="44" t="s">
        <v>19316</v>
      </c>
    </row>
    <row r="264" spans="1:4" x14ac:dyDescent="0.25">
      <c r="A264" s="19" t="s">
        <v>1636</v>
      </c>
      <c r="B264" s="17" t="s">
        <v>1637</v>
      </c>
      <c r="C264" s="17" t="s">
        <v>6</v>
      </c>
      <c r="D264" s="44" t="s">
        <v>19316</v>
      </c>
    </row>
    <row r="265" spans="1:4" x14ac:dyDescent="0.25">
      <c r="A265" s="19" t="s">
        <v>1638</v>
      </c>
      <c r="B265" s="17" t="s">
        <v>1639</v>
      </c>
      <c r="C265" s="17" t="s">
        <v>6</v>
      </c>
      <c r="D265" s="44" t="s">
        <v>19316</v>
      </c>
    </row>
    <row r="266" spans="1:4" x14ac:dyDescent="0.25">
      <c r="A266" s="19" t="s">
        <v>1640</v>
      </c>
      <c r="B266" s="17" t="s">
        <v>1641</v>
      </c>
      <c r="C266" s="17" t="s">
        <v>6</v>
      </c>
      <c r="D266" s="44" t="s">
        <v>19316</v>
      </c>
    </row>
    <row r="267" spans="1:4" x14ac:dyDescent="0.25">
      <c r="A267" s="19" t="s">
        <v>1642</v>
      </c>
      <c r="B267" s="17" t="s">
        <v>1643</v>
      </c>
      <c r="C267" s="17" t="s">
        <v>6</v>
      </c>
      <c r="D267" s="44" t="s">
        <v>19316</v>
      </c>
    </row>
    <row r="268" spans="1:4" x14ac:dyDescent="0.25">
      <c r="A268" s="19" t="s">
        <v>1644</v>
      </c>
      <c r="B268" s="17" t="s">
        <v>1645</v>
      </c>
      <c r="C268" s="17" t="s">
        <v>6</v>
      </c>
      <c r="D268" s="44" t="s">
        <v>19316</v>
      </c>
    </row>
    <row r="269" spans="1:4" x14ac:dyDescent="0.25">
      <c r="A269" s="19" t="s">
        <v>1646</v>
      </c>
      <c r="B269" s="17" t="s">
        <v>1647</v>
      </c>
      <c r="C269" s="17" t="s">
        <v>6</v>
      </c>
      <c r="D269" s="44" t="s">
        <v>19316</v>
      </c>
    </row>
    <row r="270" spans="1:4" x14ac:dyDescent="0.25">
      <c r="A270" s="19" t="s">
        <v>1648</v>
      </c>
      <c r="B270" s="17" t="s">
        <v>1649</v>
      </c>
      <c r="C270" s="17" t="s">
        <v>6</v>
      </c>
      <c r="D270" s="44" t="s">
        <v>19316</v>
      </c>
    </row>
    <row r="271" spans="1:4" x14ac:dyDescent="0.25">
      <c r="A271" s="19" t="s">
        <v>1650</v>
      </c>
      <c r="B271" s="17" t="s">
        <v>1651</v>
      </c>
      <c r="C271" s="17" t="s">
        <v>6</v>
      </c>
      <c r="D271" s="44" t="s">
        <v>19316</v>
      </c>
    </row>
    <row r="272" spans="1:4" x14ac:dyDescent="0.25">
      <c r="A272" s="19" t="s">
        <v>1652</v>
      </c>
      <c r="B272" s="17" t="s">
        <v>1653</v>
      </c>
      <c r="C272" s="17" t="s">
        <v>6</v>
      </c>
      <c r="D272" s="44" t="s">
        <v>19316</v>
      </c>
    </row>
    <row r="273" spans="1:4" x14ac:dyDescent="0.25">
      <c r="A273" s="19" t="s">
        <v>1654</v>
      </c>
      <c r="B273" s="17" t="s">
        <v>1655</v>
      </c>
      <c r="C273" s="17" t="s">
        <v>6</v>
      </c>
      <c r="D273" s="44" t="s">
        <v>19316</v>
      </c>
    </row>
    <row r="274" spans="1:4" x14ac:dyDescent="0.25">
      <c r="A274" s="19" t="s">
        <v>1656</v>
      </c>
      <c r="B274" s="17" t="s">
        <v>1657</v>
      </c>
      <c r="C274" s="17" t="s">
        <v>6</v>
      </c>
      <c r="D274" s="44" t="s">
        <v>19316</v>
      </c>
    </row>
    <row r="275" spans="1:4" x14ac:dyDescent="0.25">
      <c r="A275" s="19" t="s">
        <v>1658</v>
      </c>
      <c r="B275" s="17" t="s">
        <v>1659</v>
      </c>
      <c r="C275" s="17" t="s">
        <v>6</v>
      </c>
      <c r="D275" s="44" t="s">
        <v>19316</v>
      </c>
    </row>
    <row r="276" spans="1:4" x14ac:dyDescent="0.25">
      <c r="A276" s="19" t="s">
        <v>1660</v>
      </c>
      <c r="B276" s="17" t="s">
        <v>1661</v>
      </c>
      <c r="C276" s="17" t="s">
        <v>6</v>
      </c>
      <c r="D276" s="44" t="s">
        <v>19316</v>
      </c>
    </row>
    <row r="277" spans="1:4" x14ac:dyDescent="0.25">
      <c r="A277" s="19" t="s">
        <v>1662</v>
      </c>
      <c r="B277" s="17" t="s">
        <v>1663</v>
      </c>
      <c r="C277" s="17" t="s">
        <v>6</v>
      </c>
      <c r="D277" s="44" t="s">
        <v>19316</v>
      </c>
    </row>
    <row r="278" spans="1:4" x14ac:dyDescent="0.25">
      <c r="A278" s="19" t="s">
        <v>1664</v>
      </c>
      <c r="B278" s="17" t="s">
        <v>1665</v>
      </c>
      <c r="C278" s="17" t="s">
        <v>6</v>
      </c>
      <c r="D278" s="44" t="s">
        <v>19316</v>
      </c>
    </row>
    <row r="279" spans="1:4" x14ac:dyDescent="0.25">
      <c r="A279" s="19" t="s">
        <v>1829</v>
      </c>
      <c r="B279" s="17" t="s">
        <v>1830</v>
      </c>
      <c r="C279" s="17" t="s">
        <v>6</v>
      </c>
      <c r="D279" s="44" t="s">
        <v>19316</v>
      </c>
    </row>
    <row r="280" spans="1:4" x14ac:dyDescent="0.25">
      <c r="A280" s="19" t="s">
        <v>1831</v>
      </c>
      <c r="B280" s="17" t="s">
        <v>1832</v>
      </c>
      <c r="C280" s="17" t="s">
        <v>6</v>
      </c>
      <c r="D280" s="44" t="s">
        <v>19316</v>
      </c>
    </row>
    <row r="281" spans="1:4" x14ac:dyDescent="0.25">
      <c r="A281" s="19" t="s">
        <v>1833</v>
      </c>
      <c r="B281" s="17" t="s">
        <v>1834</v>
      </c>
      <c r="C281" s="17" t="s">
        <v>6</v>
      </c>
      <c r="D281" s="44" t="s">
        <v>19316</v>
      </c>
    </row>
    <row r="282" spans="1:4" x14ac:dyDescent="0.25">
      <c r="A282" s="19" t="s">
        <v>1835</v>
      </c>
      <c r="B282" s="17" t="s">
        <v>19393</v>
      </c>
      <c r="C282" s="17" t="s">
        <v>6</v>
      </c>
      <c r="D282" s="44" t="s">
        <v>19316</v>
      </c>
    </row>
    <row r="283" spans="1:4" x14ac:dyDescent="0.25">
      <c r="A283" s="19" t="s">
        <v>1837</v>
      </c>
      <c r="B283" s="17" t="s">
        <v>1838</v>
      </c>
      <c r="C283" s="17" t="s">
        <v>6</v>
      </c>
      <c r="D283" s="44" t="s">
        <v>19316</v>
      </c>
    </row>
    <row r="284" spans="1:4" x14ac:dyDescent="0.25">
      <c r="A284" s="19" t="s">
        <v>1839</v>
      </c>
      <c r="B284" s="17" t="s">
        <v>1840</v>
      </c>
      <c r="C284" s="17" t="s">
        <v>6</v>
      </c>
      <c r="D284" s="44" t="s">
        <v>19316</v>
      </c>
    </row>
    <row r="285" spans="1:4" x14ac:dyDescent="0.25">
      <c r="A285" s="19" t="s">
        <v>1841</v>
      </c>
      <c r="B285" s="17" t="s">
        <v>1842</v>
      </c>
      <c r="C285" s="17" t="s">
        <v>6</v>
      </c>
      <c r="D285" s="44" t="s">
        <v>19316</v>
      </c>
    </row>
    <row r="286" spans="1:4" x14ac:dyDescent="0.25">
      <c r="A286" s="19" t="s">
        <v>1843</v>
      </c>
      <c r="B286" s="17" t="s">
        <v>19394</v>
      </c>
      <c r="C286" s="17" t="s">
        <v>6</v>
      </c>
      <c r="D286" s="44" t="s">
        <v>19316</v>
      </c>
    </row>
    <row r="287" spans="1:4" x14ac:dyDescent="0.25">
      <c r="A287" s="19" t="s">
        <v>1845</v>
      </c>
      <c r="B287" s="17" t="s">
        <v>1846</v>
      </c>
      <c r="C287" s="17" t="s">
        <v>6</v>
      </c>
      <c r="D287" s="44" t="s">
        <v>19316</v>
      </c>
    </row>
    <row r="288" spans="1:4" x14ac:dyDescent="0.25">
      <c r="A288" s="19" t="s">
        <v>1853</v>
      </c>
      <c r="B288" s="17" t="s">
        <v>1854</v>
      </c>
      <c r="C288" s="17" t="s">
        <v>6</v>
      </c>
      <c r="D288" s="44" t="s">
        <v>19316</v>
      </c>
    </row>
    <row r="289" spans="1:4" x14ac:dyDescent="0.25">
      <c r="A289" s="19" t="s">
        <v>1855</v>
      </c>
      <c r="B289" s="17" t="s">
        <v>1856</v>
      </c>
      <c r="C289" s="17" t="s">
        <v>6</v>
      </c>
      <c r="D289" s="44" t="s">
        <v>19316</v>
      </c>
    </row>
    <row r="290" spans="1:4" x14ac:dyDescent="0.25">
      <c r="A290" s="19" t="s">
        <v>1857</v>
      </c>
      <c r="B290" s="17" t="s">
        <v>1858</v>
      </c>
      <c r="C290" s="17" t="s">
        <v>6</v>
      </c>
      <c r="D290" s="44" t="s">
        <v>19316</v>
      </c>
    </row>
    <row r="291" spans="1:4" x14ac:dyDescent="0.25">
      <c r="A291" s="19" t="s">
        <v>1859</v>
      </c>
      <c r="B291" s="17" t="s">
        <v>19395</v>
      </c>
      <c r="C291" s="17" t="s">
        <v>6</v>
      </c>
      <c r="D291" s="44" t="s">
        <v>19316</v>
      </c>
    </row>
    <row r="292" spans="1:4" x14ac:dyDescent="0.25">
      <c r="A292" s="19" t="s">
        <v>1861</v>
      </c>
      <c r="B292" s="17" t="s">
        <v>1862</v>
      </c>
      <c r="C292" s="17" t="s">
        <v>6</v>
      </c>
      <c r="D292" s="44" t="s">
        <v>19316</v>
      </c>
    </row>
    <row r="293" spans="1:4" x14ac:dyDescent="0.25">
      <c r="A293" s="19" t="s">
        <v>1863</v>
      </c>
      <c r="B293" s="17" t="s">
        <v>1864</v>
      </c>
      <c r="C293" s="17" t="s">
        <v>6</v>
      </c>
      <c r="D293" s="44" t="s">
        <v>19316</v>
      </c>
    </row>
    <row r="294" spans="1:4" x14ac:dyDescent="0.25">
      <c r="A294" s="19" t="s">
        <v>1865</v>
      </c>
      <c r="B294" s="17" t="s">
        <v>1866</v>
      </c>
      <c r="C294" s="17" t="s">
        <v>6</v>
      </c>
      <c r="D294" s="44" t="s">
        <v>19316</v>
      </c>
    </row>
    <row r="295" spans="1:4" x14ac:dyDescent="0.25">
      <c r="A295" s="19" t="s">
        <v>1867</v>
      </c>
      <c r="B295" s="17" t="s">
        <v>1868</v>
      </c>
      <c r="C295" s="17" t="s">
        <v>6</v>
      </c>
      <c r="D295" s="44" t="s">
        <v>19316</v>
      </c>
    </row>
    <row r="296" spans="1:4" x14ac:dyDescent="0.25">
      <c r="A296" s="19" t="s">
        <v>1869</v>
      </c>
      <c r="B296" s="17" t="s">
        <v>1870</v>
      </c>
      <c r="C296" s="17" t="s">
        <v>6</v>
      </c>
      <c r="D296" s="44" t="s">
        <v>19316</v>
      </c>
    </row>
    <row r="297" spans="1:4" x14ac:dyDescent="0.25">
      <c r="A297" s="19" t="s">
        <v>1871</v>
      </c>
      <c r="B297" s="17" t="s">
        <v>1872</v>
      </c>
      <c r="C297" s="17" t="s">
        <v>6</v>
      </c>
      <c r="D297" s="44" t="s">
        <v>19316</v>
      </c>
    </row>
    <row r="298" spans="1:4" x14ac:dyDescent="0.25">
      <c r="A298" s="19" t="s">
        <v>1873</v>
      </c>
      <c r="B298" s="17" t="s">
        <v>1874</v>
      </c>
      <c r="C298" s="17" t="s">
        <v>6</v>
      </c>
      <c r="D298" s="44" t="s">
        <v>19316</v>
      </c>
    </row>
    <row r="299" spans="1:4" x14ac:dyDescent="0.25">
      <c r="A299" s="19" t="s">
        <v>1875</v>
      </c>
      <c r="B299" s="17" t="s">
        <v>1876</v>
      </c>
      <c r="C299" s="17" t="s">
        <v>6</v>
      </c>
      <c r="D299" s="44" t="s">
        <v>19316</v>
      </c>
    </row>
    <row r="300" spans="1:4" x14ac:dyDescent="0.25">
      <c r="A300" s="19" t="s">
        <v>1877</v>
      </c>
      <c r="B300" s="17" t="s">
        <v>1878</v>
      </c>
      <c r="C300" s="17" t="s">
        <v>6</v>
      </c>
      <c r="D300" s="44" t="s">
        <v>19316</v>
      </c>
    </row>
    <row r="301" spans="1:4" x14ac:dyDescent="0.25">
      <c r="A301" s="19" t="s">
        <v>1879</v>
      </c>
      <c r="B301" s="17" t="s">
        <v>1854</v>
      </c>
      <c r="C301" s="17" t="s">
        <v>6</v>
      </c>
      <c r="D301" s="44" t="s">
        <v>19316</v>
      </c>
    </row>
    <row r="302" spans="1:4" x14ac:dyDescent="0.25">
      <c r="A302" s="19" t="s">
        <v>1880</v>
      </c>
      <c r="B302" s="17" t="s">
        <v>1881</v>
      </c>
      <c r="C302" s="17" t="s">
        <v>6</v>
      </c>
      <c r="D302" s="44" t="s">
        <v>19316</v>
      </c>
    </row>
    <row r="303" spans="1:4" x14ac:dyDescent="0.25">
      <c r="A303" s="19" t="s">
        <v>1886</v>
      </c>
      <c r="B303" s="17" t="s">
        <v>1887</v>
      </c>
      <c r="C303" s="17" t="s">
        <v>6</v>
      </c>
      <c r="D303" s="44" t="s">
        <v>19316</v>
      </c>
    </row>
    <row r="304" spans="1:4" x14ac:dyDescent="0.25">
      <c r="A304" s="19" t="s">
        <v>1890</v>
      </c>
      <c r="B304" s="17" t="s">
        <v>1891</v>
      </c>
      <c r="C304" s="17" t="s">
        <v>6</v>
      </c>
      <c r="D304" s="44" t="s">
        <v>19316</v>
      </c>
    </row>
    <row r="305" spans="1:4" x14ac:dyDescent="0.25">
      <c r="A305" s="19" t="s">
        <v>1894</v>
      </c>
      <c r="B305" s="17" t="s">
        <v>19396</v>
      </c>
      <c r="C305" s="17" t="s">
        <v>6</v>
      </c>
      <c r="D305" s="44" t="s">
        <v>19316</v>
      </c>
    </row>
    <row r="306" spans="1:4" x14ac:dyDescent="0.25">
      <c r="A306" s="19" t="s">
        <v>1898</v>
      </c>
      <c r="B306" s="17" t="s">
        <v>19397</v>
      </c>
      <c r="C306" s="17" t="s">
        <v>6</v>
      </c>
      <c r="D306" s="44" t="s">
        <v>19316</v>
      </c>
    </row>
    <row r="307" spans="1:4" x14ac:dyDescent="0.25">
      <c r="A307" s="19" t="s">
        <v>1936</v>
      </c>
      <c r="B307" s="17" t="s">
        <v>1937</v>
      </c>
      <c r="C307" s="17" t="s">
        <v>6</v>
      </c>
      <c r="D307" s="44" t="s">
        <v>19316</v>
      </c>
    </row>
    <row r="308" spans="1:4" x14ac:dyDescent="0.25">
      <c r="A308" s="19" t="s">
        <v>1938</v>
      </c>
      <c r="B308" s="17" t="s">
        <v>1939</v>
      </c>
      <c r="C308" s="17" t="s">
        <v>6</v>
      </c>
      <c r="D308" s="44" t="s">
        <v>19316</v>
      </c>
    </row>
    <row r="309" spans="1:4" x14ac:dyDescent="0.25">
      <c r="A309" s="19" t="s">
        <v>1940</v>
      </c>
      <c r="B309" s="17" t="s">
        <v>1941</v>
      </c>
      <c r="C309" s="17" t="s">
        <v>6</v>
      </c>
      <c r="D309" s="44" t="s">
        <v>19316</v>
      </c>
    </row>
    <row r="310" spans="1:4" x14ac:dyDescent="0.25">
      <c r="A310" s="19" t="s">
        <v>1942</v>
      </c>
      <c r="B310" s="17" t="s">
        <v>1943</v>
      </c>
      <c r="C310" s="17" t="s">
        <v>6</v>
      </c>
      <c r="D310" s="44" t="s">
        <v>19316</v>
      </c>
    </row>
    <row r="311" spans="1:4" x14ac:dyDescent="0.25">
      <c r="A311" s="19" t="s">
        <v>1944</v>
      </c>
      <c r="B311" s="17" t="s">
        <v>1945</v>
      </c>
      <c r="C311" s="17" t="s">
        <v>6</v>
      </c>
      <c r="D311" s="44" t="s">
        <v>19316</v>
      </c>
    </row>
    <row r="312" spans="1:4" x14ac:dyDescent="0.25">
      <c r="A312" s="19" t="s">
        <v>1946</v>
      </c>
      <c r="B312" s="17" t="s">
        <v>1947</v>
      </c>
      <c r="C312" s="17" t="s">
        <v>6</v>
      </c>
      <c r="D312" s="44" t="s">
        <v>19316</v>
      </c>
    </row>
    <row r="313" spans="1:4" x14ac:dyDescent="0.25">
      <c r="A313" s="19" t="s">
        <v>1952</v>
      </c>
      <c r="B313" s="17" t="s">
        <v>1953</v>
      </c>
      <c r="C313" s="17" t="s">
        <v>6</v>
      </c>
      <c r="D313" s="44" t="s">
        <v>19316</v>
      </c>
    </row>
    <row r="314" spans="1:4" x14ac:dyDescent="0.25">
      <c r="A314" s="19" t="s">
        <v>1954</v>
      </c>
      <c r="B314" s="17" t="s">
        <v>1955</v>
      </c>
      <c r="C314" s="17" t="s">
        <v>6</v>
      </c>
      <c r="D314" s="44" t="s">
        <v>19316</v>
      </c>
    </row>
    <row r="315" spans="1:4" x14ac:dyDescent="0.25">
      <c r="A315" s="19" t="s">
        <v>1960</v>
      </c>
      <c r="B315" s="17" t="s">
        <v>1961</v>
      </c>
      <c r="C315" s="17" t="s">
        <v>6</v>
      </c>
      <c r="D315" s="44" t="s">
        <v>19316</v>
      </c>
    </row>
    <row r="316" spans="1:4" x14ac:dyDescent="0.25">
      <c r="A316" s="19" t="s">
        <v>1962</v>
      </c>
      <c r="B316" s="17" t="s">
        <v>1963</v>
      </c>
      <c r="C316" s="17" t="s">
        <v>6</v>
      </c>
      <c r="D316" s="44" t="s">
        <v>19316</v>
      </c>
    </row>
    <row r="317" spans="1:4" x14ac:dyDescent="0.25">
      <c r="A317" s="19" t="s">
        <v>1964</v>
      </c>
      <c r="B317" s="17" t="s">
        <v>1965</v>
      </c>
      <c r="C317" s="17" t="s">
        <v>6</v>
      </c>
      <c r="D317" s="44" t="s">
        <v>19316</v>
      </c>
    </row>
    <row r="318" spans="1:4" x14ac:dyDescent="0.25">
      <c r="A318" s="19" t="s">
        <v>1966</v>
      </c>
      <c r="B318" s="17" t="s">
        <v>1967</v>
      </c>
      <c r="C318" s="17" t="s">
        <v>6</v>
      </c>
      <c r="D318" s="44" t="s">
        <v>19316</v>
      </c>
    </row>
    <row r="319" spans="1:4" x14ac:dyDescent="0.25">
      <c r="A319" s="19" t="s">
        <v>1968</v>
      </c>
      <c r="B319" s="17" t="s">
        <v>1969</v>
      </c>
      <c r="C319" s="17" t="s">
        <v>6</v>
      </c>
      <c r="D319" s="44" t="s">
        <v>19316</v>
      </c>
    </row>
    <row r="320" spans="1:4" x14ac:dyDescent="0.25">
      <c r="A320" s="19" t="s">
        <v>1970</v>
      </c>
      <c r="B320" s="17" t="s">
        <v>19398</v>
      </c>
      <c r="C320" s="17" t="s">
        <v>6</v>
      </c>
      <c r="D320" s="44" t="s">
        <v>19316</v>
      </c>
    </row>
    <row r="321" spans="1:4" x14ac:dyDescent="0.25">
      <c r="A321" s="19" t="s">
        <v>1972</v>
      </c>
      <c r="B321" s="17" t="s">
        <v>1973</v>
      </c>
      <c r="C321" s="17" t="s">
        <v>6</v>
      </c>
      <c r="D321" s="44" t="s">
        <v>19316</v>
      </c>
    </row>
    <row r="322" spans="1:4" x14ac:dyDescent="0.25">
      <c r="A322" s="19" t="s">
        <v>1974</v>
      </c>
      <c r="B322" s="17" t="s">
        <v>1975</v>
      </c>
      <c r="C322" s="17" t="s">
        <v>6</v>
      </c>
      <c r="D322" s="44" t="s">
        <v>19316</v>
      </c>
    </row>
    <row r="323" spans="1:4" x14ac:dyDescent="0.25">
      <c r="A323" s="19" t="s">
        <v>2024</v>
      </c>
      <c r="B323" s="17" t="s">
        <v>19399</v>
      </c>
      <c r="C323" s="17" t="s">
        <v>6</v>
      </c>
      <c r="D323" s="44" t="s">
        <v>19316</v>
      </c>
    </row>
    <row r="324" spans="1:4" x14ac:dyDescent="0.25">
      <c r="A324" s="19" t="s">
        <v>2030</v>
      </c>
      <c r="B324" s="17" t="s">
        <v>2031</v>
      </c>
      <c r="C324" s="17" t="s">
        <v>6</v>
      </c>
      <c r="D324" s="44" t="s">
        <v>19316</v>
      </c>
    </row>
    <row r="325" spans="1:4" x14ac:dyDescent="0.25">
      <c r="A325" s="19" t="s">
        <v>2032</v>
      </c>
      <c r="B325" s="17" t="s">
        <v>2033</v>
      </c>
      <c r="C325" s="17" t="s">
        <v>6</v>
      </c>
      <c r="D325" s="44" t="s">
        <v>19316</v>
      </c>
    </row>
    <row r="326" spans="1:4" x14ac:dyDescent="0.25">
      <c r="A326" s="19" t="s">
        <v>2034</v>
      </c>
      <c r="B326" s="17" t="s">
        <v>2035</v>
      </c>
      <c r="C326" s="17" t="s">
        <v>6</v>
      </c>
      <c r="D326" s="44" t="s">
        <v>19316</v>
      </c>
    </row>
    <row r="327" spans="1:4" x14ac:dyDescent="0.25">
      <c r="A327" s="19" t="s">
        <v>2036</v>
      </c>
      <c r="B327" s="17" t="s">
        <v>2037</v>
      </c>
      <c r="C327" s="17" t="s">
        <v>6</v>
      </c>
      <c r="D327" s="44" t="s">
        <v>19316</v>
      </c>
    </row>
    <row r="328" spans="1:4" x14ac:dyDescent="0.25">
      <c r="A328" s="19" t="s">
        <v>2048</v>
      </c>
      <c r="B328" s="17" t="s">
        <v>2049</v>
      </c>
      <c r="C328" s="17" t="s">
        <v>6</v>
      </c>
      <c r="D328" s="44" t="s">
        <v>19316</v>
      </c>
    </row>
    <row r="329" spans="1:4" x14ac:dyDescent="0.25">
      <c r="A329" s="19" t="s">
        <v>2062</v>
      </c>
      <c r="B329" s="17" t="s">
        <v>2063</v>
      </c>
      <c r="C329" s="17" t="s">
        <v>6</v>
      </c>
      <c r="D329" s="44" t="s">
        <v>19316</v>
      </c>
    </row>
    <row r="330" spans="1:4" x14ac:dyDescent="0.25">
      <c r="A330" s="19" t="s">
        <v>2064</v>
      </c>
      <c r="B330" s="17" t="s">
        <v>2065</v>
      </c>
      <c r="C330" s="17" t="s">
        <v>6</v>
      </c>
      <c r="D330" s="44" t="s">
        <v>19316</v>
      </c>
    </row>
    <row r="331" spans="1:4" x14ac:dyDescent="0.25">
      <c r="A331" s="19" t="s">
        <v>2068</v>
      </c>
      <c r="B331" s="17" t="s">
        <v>2069</v>
      </c>
      <c r="C331" s="17" t="s">
        <v>6</v>
      </c>
      <c r="D331" s="44" t="s">
        <v>19316</v>
      </c>
    </row>
    <row r="332" spans="1:4" x14ac:dyDescent="0.25">
      <c r="A332" s="19" t="s">
        <v>2070</v>
      </c>
      <c r="B332" s="17" t="s">
        <v>2071</v>
      </c>
      <c r="C332" s="17" t="s">
        <v>6</v>
      </c>
      <c r="D332" s="44" t="s">
        <v>19316</v>
      </c>
    </row>
    <row r="333" spans="1:4" x14ac:dyDescent="0.25">
      <c r="A333" s="19" t="s">
        <v>2074</v>
      </c>
      <c r="B333" s="17" t="s">
        <v>2075</v>
      </c>
      <c r="C333" s="17" t="s">
        <v>6</v>
      </c>
      <c r="D333" s="44" t="s">
        <v>19316</v>
      </c>
    </row>
    <row r="334" spans="1:4" x14ac:dyDescent="0.25">
      <c r="A334" s="19" t="s">
        <v>2076</v>
      </c>
      <c r="B334" s="17" t="s">
        <v>2077</v>
      </c>
      <c r="C334" s="17" t="s">
        <v>6</v>
      </c>
      <c r="D334" s="44" t="s">
        <v>19316</v>
      </c>
    </row>
    <row r="335" spans="1:4" x14ac:dyDescent="0.25">
      <c r="A335" s="19" t="s">
        <v>2078</v>
      </c>
      <c r="B335" s="17" t="s">
        <v>2079</v>
      </c>
      <c r="C335" s="17" t="s">
        <v>6</v>
      </c>
      <c r="D335" s="44" t="s">
        <v>19316</v>
      </c>
    </row>
    <row r="336" spans="1:4" x14ac:dyDescent="0.25">
      <c r="A336" s="19" t="s">
        <v>2090</v>
      </c>
      <c r="B336" s="17" t="s">
        <v>2091</v>
      </c>
      <c r="C336" s="17" t="s">
        <v>6</v>
      </c>
      <c r="D336" s="44" t="s">
        <v>19316</v>
      </c>
    </row>
    <row r="337" spans="1:4" x14ac:dyDescent="0.25">
      <c r="A337" s="19" t="s">
        <v>2094</v>
      </c>
      <c r="B337" s="17" t="s">
        <v>2095</v>
      </c>
      <c r="C337" s="17" t="s">
        <v>6</v>
      </c>
      <c r="D337" s="44" t="s">
        <v>19316</v>
      </c>
    </row>
    <row r="338" spans="1:4" x14ac:dyDescent="0.25">
      <c r="A338" s="19" t="s">
        <v>2096</v>
      </c>
      <c r="B338" s="17" t="s">
        <v>19400</v>
      </c>
      <c r="C338" s="17" t="s">
        <v>6</v>
      </c>
      <c r="D338" s="44" t="s">
        <v>19316</v>
      </c>
    </row>
    <row r="339" spans="1:4" x14ac:dyDescent="0.25">
      <c r="A339" s="19" t="s">
        <v>2098</v>
      </c>
      <c r="B339" s="17" t="s">
        <v>2099</v>
      </c>
      <c r="C339" s="17" t="s">
        <v>6</v>
      </c>
      <c r="D339" s="44" t="s">
        <v>19316</v>
      </c>
    </row>
    <row r="340" spans="1:4" x14ac:dyDescent="0.25">
      <c r="A340" s="19" t="s">
        <v>2100</v>
      </c>
      <c r="B340" s="17" t="s">
        <v>2101</v>
      </c>
      <c r="C340" s="17" t="s">
        <v>6</v>
      </c>
      <c r="D340" s="44" t="s">
        <v>19316</v>
      </c>
    </row>
    <row r="341" spans="1:4" x14ac:dyDescent="0.25">
      <c r="A341" s="19" t="s">
        <v>2116</v>
      </c>
      <c r="B341" s="17" t="s">
        <v>2117</v>
      </c>
      <c r="C341" s="17" t="s">
        <v>6</v>
      </c>
      <c r="D341" s="44" t="s">
        <v>19316</v>
      </c>
    </row>
    <row r="342" spans="1:4" x14ac:dyDescent="0.25">
      <c r="A342" s="19" t="s">
        <v>2118</v>
      </c>
      <c r="B342" s="17" t="s">
        <v>2119</v>
      </c>
      <c r="C342" s="17" t="s">
        <v>6</v>
      </c>
      <c r="D342" s="44" t="s">
        <v>19316</v>
      </c>
    </row>
    <row r="343" spans="1:4" x14ac:dyDescent="0.25">
      <c r="A343" s="19" t="s">
        <v>2120</v>
      </c>
      <c r="B343" s="17" t="s">
        <v>2121</v>
      </c>
      <c r="C343" s="17" t="s">
        <v>6</v>
      </c>
      <c r="D343" s="44" t="s">
        <v>19316</v>
      </c>
    </row>
    <row r="344" spans="1:4" x14ac:dyDescent="0.25">
      <c r="A344" s="19" t="s">
        <v>2124</v>
      </c>
      <c r="B344" s="17" t="s">
        <v>2125</v>
      </c>
      <c r="C344" s="17" t="s">
        <v>6</v>
      </c>
      <c r="D344" s="44" t="s">
        <v>19316</v>
      </c>
    </row>
    <row r="345" spans="1:4" x14ac:dyDescent="0.25">
      <c r="A345" s="19" t="s">
        <v>2128</v>
      </c>
      <c r="B345" s="17" t="s">
        <v>2129</v>
      </c>
      <c r="C345" s="17" t="s">
        <v>6</v>
      </c>
      <c r="D345" s="44" t="s">
        <v>19316</v>
      </c>
    </row>
    <row r="346" spans="1:4" x14ac:dyDescent="0.25">
      <c r="A346" s="19" t="s">
        <v>2130</v>
      </c>
      <c r="B346" s="17" t="s">
        <v>2131</v>
      </c>
      <c r="C346" s="17" t="s">
        <v>6</v>
      </c>
      <c r="D346" s="44" t="s">
        <v>19316</v>
      </c>
    </row>
    <row r="347" spans="1:4" x14ac:dyDescent="0.25">
      <c r="A347" s="19" t="s">
        <v>2132</v>
      </c>
      <c r="B347" s="17" t="s">
        <v>2133</v>
      </c>
      <c r="C347" s="17" t="s">
        <v>6</v>
      </c>
      <c r="D347" s="44" t="s">
        <v>19316</v>
      </c>
    </row>
    <row r="348" spans="1:4" x14ac:dyDescent="0.25">
      <c r="A348" s="19" t="s">
        <v>2134</v>
      </c>
      <c r="B348" s="17" t="s">
        <v>2135</v>
      </c>
      <c r="C348" s="17" t="s">
        <v>6</v>
      </c>
      <c r="D348" s="44" t="s">
        <v>19316</v>
      </c>
    </row>
    <row r="349" spans="1:4" x14ac:dyDescent="0.25">
      <c r="A349" s="19" t="s">
        <v>2136</v>
      </c>
      <c r="B349" s="17" t="s">
        <v>2137</v>
      </c>
      <c r="C349" s="17" t="s">
        <v>6</v>
      </c>
      <c r="D349" s="44" t="s">
        <v>19316</v>
      </c>
    </row>
    <row r="350" spans="1:4" x14ac:dyDescent="0.25">
      <c r="A350" s="19" t="s">
        <v>2138</v>
      </c>
      <c r="B350" s="17" t="s">
        <v>2139</v>
      </c>
      <c r="C350" s="17" t="s">
        <v>6</v>
      </c>
      <c r="D350" s="44" t="s">
        <v>19316</v>
      </c>
    </row>
    <row r="351" spans="1:4" x14ac:dyDescent="0.25">
      <c r="A351" s="19" t="s">
        <v>2140</v>
      </c>
      <c r="B351" s="17" t="s">
        <v>2141</v>
      </c>
      <c r="C351" s="17" t="s">
        <v>6</v>
      </c>
      <c r="D351" s="44" t="s">
        <v>19316</v>
      </c>
    </row>
    <row r="352" spans="1:4" x14ac:dyDescent="0.25">
      <c r="A352" s="19" t="s">
        <v>2146</v>
      </c>
      <c r="B352" s="17" t="s">
        <v>2147</v>
      </c>
      <c r="C352" s="17" t="s">
        <v>6</v>
      </c>
      <c r="D352" s="44" t="s">
        <v>19316</v>
      </c>
    </row>
    <row r="353" spans="1:4" x14ac:dyDescent="0.25">
      <c r="A353" s="19" t="s">
        <v>2162</v>
      </c>
      <c r="B353" s="17" t="s">
        <v>2163</v>
      </c>
      <c r="C353" s="17" t="s">
        <v>6</v>
      </c>
      <c r="D353" s="44" t="s">
        <v>19316</v>
      </c>
    </row>
    <row r="354" spans="1:4" x14ac:dyDescent="0.25">
      <c r="A354" s="19" t="s">
        <v>2164</v>
      </c>
      <c r="B354" s="17" t="s">
        <v>2165</v>
      </c>
      <c r="C354" s="17" t="s">
        <v>6</v>
      </c>
      <c r="D354" s="44" t="s">
        <v>19316</v>
      </c>
    </row>
    <row r="355" spans="1:4" x14ac:dyDescent="0.25">
      <c r="A355" s="19" t="s">
        <v>2166</v>
      </c>
      <c r="B355" s="17" t="s">
        <v>2167</v>
      </c>
      <c r="C355" s="17" t="s">
        <v>6</v>
      </c>
      <c r="D355" s="44" t="s">
        <v>19316</v>
      </c>
    </row>
    <row r="356" spans="1:4" x14ac:dyDescent="0.25">
      <c r="A356" s="19" t="s">
        <v>2168</v>
      </c>
      <c r="B356" s="17" t="s">
        <v>2169</v>
      </c>
      <c r="C356" s="17" t="s">
        <v>6</v>
      </c>
      <c r="D356" s="44" t="s">
        <v>19316</v>
      </c>
    </row>
    <row r="357" spans="1:4" x14ac:dyDescent="0.25">
      <c r="A357" s="19" t="s">
        <v>2180</v>
      </c>
      <c r="B357" s="17" t="s">
        <v>2181</v>
      </c>
      <c r="C357" s="17" t="s">
        <v>6</v>
      </c>
      <c r="D357" s="44" t="s">
        <v>19316</v>
      </c>
    </row>
    <row r="358" spans="1:4" x14ac:dyDescent="0.25">
      <c r="A358" s="19" t="s">
        <v>2182</v>
      </c>
      <c r="B358" s="17" t="s">
        <v>2183</v>
      </c>
      <c r="C358" s="17" t="s">
        <v>6</v>
      </c>
      <c r="D358" s="44" t="s">
        <v>19316</v>
      </c>
    </row>
    <row r="359" spans="1:4" x14ac:dyDescent="0.25">
      <c r="A359" s="19" t="s">
        <v>2200</v>
      </c>
      <c r="B359" s="17" t="s">
        <v>2201</v>
      </c>
      <c r="C359" s="17" t="s">
        <v>6</v>
      </c>
      <c r="D359" s="44" t="s">
        <v>19316</v>
      </c>
    </row>
    <row r="360" spans="1:4" x14ac:dyDescent="0.25">
      <c r="A360" s="19" t="s">
        <v>2202</v>
      </c>
      <c r="B360" s="17" t="s">
        <v>2203</v>
      </c>
      <c r="C360" s="17" t="s">
        <v>6</v>
      </c>
      <c r="D360" s="44" t="s">
        <v>19316</v>
      </c>
    </row>
    <row r="361" spans="1:4" x14ac:dyDescent="0.25">
      <c r="A361" s="19" t="s">
        <v>2230</v>
      </c>
      <c r="B361" s="17" t="s">
        <v>2231</v>
      </c>
      <c r="C361" s="17" t="s">
        <v>6</v>
      </c>
      <c r="D361" s="44" t="s">
        <v>19316</v>
      </c>
    </row>
    <row r="362" spans="1:4" x14ac:dyDescent="0.25">
      <c r="A362" s="19" t="s">
        <v>2234</v>
      </c>
      <c r="B362" s="17" t="s">
        <v>2235</v>
      </c>
      <c r="C362" s="17" t="s">
        <v>6</v>
      </c>
      <c r="D362" s="44" t="s">
        <v>19316</v>
      </c>
    </row>
    <row r="363" spans="1:4" x14ac:dyDescent="0.25">
      <c r="A363" s="19" t="s">
        <v>2238</v>
      </c>
      <c r="B363" s="17" t="s">
        <v>2239</v>
      </c>
      <c r="C363" s="17" t="s">
        <v>6</v>
      </c>
      <c r="D363" s="44" t="s">
        <v>19316</v>
      </c>
    </row>
    <row r="364" spans="1:4" x14ac:dyDescent="0.25">
      <c r="A364" s="19" t="s">
        <v>2292</v>
      </c>
      <c r="B364" s="17" t="s">
        <v>2293</v>
      </c>
      <c r="C364" s="17" t="s">
        <v>6</v>
      </c>
      <c r="D364" s="44" t="s">
        <v>19316</v>
      </c>
    </row>
    <row r="365" spans="1:4" x14ac:dyDescent="0.25">
      <c r="A365" s="19" t="s">
        <v>2296</v>
      </c>
      <c r="B365" s="17" t="s">
        <v>2297</v>
      </c>
      <c r="C365" s="17" t="s">
        <v>6</v>
      </c>
      <c r="D365" s="44" t="s">
        <v>19316</v>
      </c>
    </row>
    <row r="366" spans="1:4" x14ac:dyDescent="0.25">
      <c r="A366" s="19" t="s">
        <v>2334</v>
      </c>
      <c r="B366" s="17" t="s">
        <v>2335</v>
      </c>
      <c r="C366" s="17" t="s">
        <v>6</v>
      </c>
      <c r="D366" s="44" t="s">
        <v>19316</v>
      </c>
    </row>
    <row r="367" spans="1:4" x14ac:dyDescent="0.25">
      <c r="A367" s="19" t="s">
        <v>2371</v>
      </c>
      <c r="B367" s="17" t="s">
        <v>2372</v>
      </c>
      <c r="C367" s="17" t="s">
        <v>6</v>
      </c>
      <c r="D367" s="44" t="s">
        <v>19316</v>
      </c>
    </row>
    <row r="368" spans="1:4" x14ac:dyDescent="0.25">
      <c r="A368" s="19" t="s">
        <v>2373</v>
      </c>
      <c r="B368" s="17" t="s">
        <v>19331</v>
      </c>
      <c r="C368" s="17" t="s">
        <v>6</v>
      </c>
      <c r="D368" s="44" t="s">
        <v>19316</v>
      </c>
    </row>
    <row r="369" spans="1:4" x14ac:dyDescent="0.25">
      <c r="A369" s="19" t="s">
        <v>2375</v>
      </c>
      <c r="B369" s="17" t="s">
        <v>2376</v>
      </c>
      <c r="C369" s="17" t="s">
        <v>6</v>
      </c>
      <c r="D369" s="44" t="s">
        <v>19316</v>
      </c>
    </row>
    <row r="370" spans="1:4" x14ac:dyDescent="0.25">
      <c r="A370" s="19" t="s">
        <v>2403</v>
      </c>
      <c r="B370" s="17" t="s">
        <v>2404</v>
      </c>
      <c r="C370" s="17" t="s">
        <v>6</v>
      </c>
      <c r="D370" s="44" t="s">
        <v>19316</v>
      </c>
    </row>
    <row r="371" spans="1:4" x14ac:dyDescent="0.25">
      <c r="A371" s="19" t="s">
        <v>2409</v>
      </c>
      <c r="B371" s="17" t="s">
        <v>2410</v>
      </c>
      <c r="C371" s="17" t="s">
        <v>6</v>
      </c>
      <c r="D371" s="44" t="s">
        <v>19316</v>
      </c>
    </row>
    <row r="372" spans="1:4" x14ac:dyDescent="0.25">
      <c r="A372" s="19" t="s">
        <v>2411</v>
      </c>
      <c r="B372" s="17" t="s">
        <v>2412</v>
      </c>
      <c r="C372" s="17" t="s">
        <v>6</v>
      </c>
      <c r="D372" s="44" t="s">
        <v>19316</v>
      </c>
    </row>
    <row r="373" spans="1:4" x14ac:dyDescent="0.25">
      <c r="A373" s="19" t="s">
        <v>2413</v>
      </c>
      <c r="B373" s="17" t="s">
        <v>2414</v>
      </c>
      <c r="C373" s="17" t="s">
        <v>6</v>
      </c>
      <c r="D373" s="44" t="s">
        <v>19316</v>
      </c>
    </row>
    <row r="374" spans="1:4" x14ac:dyDescent="0.25">
      <c r="A374" s="19" t="s">
        <v>2433</v>
      </c>
      <c r="B374" s="17" t="s">
        <v>19401</v>
      </c>
      <c r="C374" s="17" t="s">
        <v>6</v>
      </c>
      <c r="D374" s="44" t="s">
        <v>19316</v>
      </c>
    </row>
    <row r="375" spans="1:4" x14ac:dyDescent="0.25">
      <c r="A375" s="19" t="s">
        <v>2437</v>
      </c>
      <c r="B375" s="17" t="s">
        <v>2438</v>
      </c>
      <c r="C375" s="17" t="s">
        <v>6</v>
      </c>
      <c r="D375" s="44" t="s">
        <v>19316</v>
      </c>
    </row>
    <row r="376" spans="1:4" x14ac:dyDescent="0.25">
      <c r="A376" s="19" t="s">
        <v>2443</v>
      </c>
      <c r="B376" s="17" t="s">
        <v>2444</v>
      </c>
      <c r="C376" s="17" t="s">
        <v>6</v>
      </c>
      <c r="D376" s="44" t="s">
        <v>19316</v>
      </c>
    </row>
    <row r="377" spans="1:4" x14ac:dyDescent="0.25">
      <c r="A377" s="19" t="s">
        <v>2445</v>
      </c>
      <c r="B377" s="17" t="s">
        <v>2446</v>
      </c>
      <c r="C377" s="17" t="s">
        <v>6</v>
      </c>
      <c r="D377" s="44" t="s">
        <v>19316</v>
      </c>
    </row>
    <row r="378" spans="1:4" x14ac:dyDescent="0.25">
      <c r="A378" s="19" t="s">
        <v>2447</v>
      </c>
      <c r="B378" s="17" t="s">
        <v>19402</v>
      </c>
      <c r="C378" s="17" t="s">
        <v>6</v>
      </c>
      <c r="D378" s="44" t="s">
        <v>19316</v>
      </c>
    </row>
    <row r="379" spans="1:4" x14ac:dyDescent="0.25">
      <c r="A379" s="19" t="s">
        <v>2458</v>
      </c>
      <c r="B379" s="17" t="s">
        <v>2459</v>
      </c>
      <c r="C379" s="17" t="s">
        <v>6</v>
      </c>
      <c r="D379" s="44" t="s">
        <v>19316</v>
      </c>
    </row>
    <row r="380" spans="1:4" x14ac:dyDescent="0.25">
      <c r="A380" s="19" t="s">
        <v>2460</v>
      </c>
      <c r="B380" s="17" t="s">
        <v>2461</v>
      </c>
      <c r="C380" s="17" t="s">
        <v>6</v>
      </c>
      <c r="D380" s="44" t="s">
        <v>19316</v>
      </c>
    </row>
    <row r="381" spans="1:4" x14ac:dyDescent="0.25">
      <c r="A381" s="19" t="s">
        <v>2474</v>
      </c>
      <c r="B381" s="17" t="s">
        <v>2475</v>
      </c>
      <c r="C381" s="17" t="s">
        <v>6</v>
      </c>
      <c r="D381" s="44" t="s">
        <v>19316</v>
      </c>
    </row>
    <row r="382" spans="1:4" x14ac:dyDescent="0.25">
      <c r="A382" s="19" t="s">
        <v>2482</v>
      </c>
      <c r="B382" s="17" t="s">
        <v>2483</v>
      </c>
      <c r="C382" s="17" t="s">
        <v>6</v>
      </c>
      <c r="D382" s="44" t="s">
        <v>19316</v>
      </c>
    </row>
    <row r="383" spans="1:4" x14ac:dyDescent="0.25">
      <c r="A383" s="19" t="s">
        <v>2494</v>
      </c>
      <c r="B383" s="17" t="s">
        <v>2495</v>
      </c>
      <c r="C383" s="17" t="s">
        <v>6</v>
      </c>
      <c r="D383" s="44" t="s">
        <v>19316</v>
      </c>
    </row>
    <row r="384" spans="1:4" x14ac:dyDescent="0.25">
      <c r="A384" s="19" t="s">
        <v>2515</v>
      </c>
      <c r="B384" s="17" t="s">
        <v>2516</v>
      </c>
      <c r="C384" s="17" t="s">
        <v>6</v>
      </c>
      <c r="D384" s="44" t="s">
        <v>19316</v>
      </c>
    </row>
    <row r="385" spans="1:4" x14ac:dyDescent="0.25">
      <c r="A385" s="19" t="s">
        <v>2517</v>
      </c>
      <c r="B385" s="17" t="s">
        <v>2518</v>
      </c>
      <c r="C385" s="17" t="s">
        <v>6</v>
      </c>
      <c r="D385" s="44" t="s">
        <v>19316</v>
      </c>
    </row>
    <row r="386" spans="1:4" x14ac:dyDescent="0.25">
      <c r="A386" s="19" t="s">
        <v>2531</v>
      </c>
      <c r="B386" s="17" t="s">
        <v>2532</v>
      </c>
      <c r="C386" s="17" t="s">
        <v>6</v>
      </c>
      <c r="D386" s="44" t="s">
        <v>19316</v>
      </c>
    </row>
    <row r="387" spans="1:4" x14ac:dyDescent="0.25">
      <c r="A387" s="19" t="s">
        <v>2533</v>
      </c>
      <c r="B387" s="17" t="s">
        <v>2534</v>
      </c>
      <c r="C387" s="17" t="s">
        <v>6</v>
      </c>
      <c r="D387" s="44" t="s">
        <v>19316</v>
      </c>
    </row>
    <row r="388" spans="1:4" x14ac:dyDescent="0.25">
      <c r="A388" s="19" t="s">
        <v>2555</v>
      </c>
      <c r="B388" s="17" t="s">
        <v>2556</v>
      </c>
      <c r="C388" s="17" t="s">
        <v>6</v>
      </c>
      <c r="D388" s="44" t="s">
        <v>19316</v>
      </c>
    </row>
    <row r="389" spans="1:4" x14ac:dyDescent="0.25">
      <c r="A389" s="19" t="s">
        <v>2557</v>
      </c>
      <c r="B389" s="17" t="s">
        <v>2558</v>
      </c>
      <c r="C389" s="17" t="s">
        <v>6</v>
      </c>
      <c r="D389" s="44" t="s">
        <v>19316</v>
      </c>
    </row>
    <row r="390" spans="1:4" x14ac:dyDescent="0.25">
      <c r="A390" s="19" t="s">
        <v>2563</v>
      </c>
      <c r="B390" s="17" t="s">
        <v>2564</v>
      </c>
      <c r="C390" s="17" t="s">
        <v>6</v>
      </c>
      <c r="D390" s="44" t="s">
        <v>19316</v>
      </c>
    </row>
    <row r="391" spans="1:4" x14ac:dyDescent="0.25">
      <c r="A391" s="19" t="s">
        <v>2565</v>
      </c>
      <c r="B391" s="17" t="s">
        <v>2566</v>
      </c>
      <c r="C391" s="17" t="s">
        <v>6</v>
      </c>
      <c r="D391" s="44" t="s">
        <v>19316</v>
      </c>
    </row>
    <row r="392" spans="1:4" x14ac:dyDescent="0.25">
      <c r="A392" s="19" t="s">
        <v>2567</v>
      </c>
      <c r="B392" s="17" t="s">
        <v>2568</v>
      </c>
      <c r="C392" s="17" t="s">
        <v>6</v>
      </c>
      <c r="D392" s="44" t="s">
        <v>19316</v>
      </c>
    </row>
    <row r="393" spans="1:4" x14ac:dyDescent="0.25">
      <c r="A393" s="19" t="s">
        <v>2569</v>
      </c>
      <c r="B393" s="17" t="s">
        <v>2570</v>
      </c>
      <c r="C393" s="17" t="s">
        <v>6</v>
      </c>
      <c r="D393" s="44" t="s">
        <v>19316</v>
      </c>
    </row>
    <row r="394" spans="1:4" x14ac:dyDescent="0.25">
      <c r="A394" s="19" t="s">
        <v>2583</v>
      </c>
      <c r="B394" s="17" t="s">
        <v>2584</v>
      </c>
      <c r="C394" s="17" t="s">
        <v>6</v>
      </c>
      <c r="D394" s="44" t="s">
        <v>19316</v>
      </c>
    </row>
    <row r="395" spans="1:4" x14ac:dyDescent="0.25">
      <c r="A395" s="19" t="s">
        <v>2595</v>
      </c>
      <c r="B395" s="17" t="s">
        <v>19403</v>
      </c>
      <c r="C395" s="17" t="s">
        <v>6</v>
      </c>
      <c r="D395" s="44" t="s">
        <v>19316</v>
      </c>
    </row>
    <row r="396" spans="1:4" x14ac:dyDescent="0.25">
      <c r="A396" s="19" t="s">
        <v>2597</v>
      </c>
      <c r="B396" s="17" t="s">
        <v>2598</v>
      </c>
      <c r="C396" s="17" t="s">
        <v>6</v>
      </c>
      <c r="D396" s="44" t="s">
        <v>19316</v>
      </c>
    </row>
    <row r="397" spans="1:4" x14ac:dyDescent="0.25">
      <c r="A397" s="19" t="s">
        <v>2645</v>
      </c>
      <c r="B397" s="17" t="s">
        <v>2646</v>
      </c>
      <c r="C397" s="17" t="s">
        <v>6</v>
      </c>
      <c r="D397" s="44" t="s">
        <v>19316</v>
      </c>
    </row>
    <row r="398" spans="1:4" x14ac:dyDescent="0.25">
      <c r="A398" s="19" t="s">
        <v>2685</v>
      </c>
      <c r="B398" s="17" t="s">
        <v>2686</v>
      </c>
      <c r="C398" s="17" t="s">
        <v>6</v>
      </c>
      <c r="D398" s="44" t="s">
        <v>19316</v>
      </c>
    </row>
    <row r="399" spans="1:4" x14ac:dyDescent="0.25">
      <c r="A399" s="19" t="s">
        <v>2687</v>
      </c>
      <c r="B399" s="17" t="s">
        <v>2688</v>
      </c>
      <c r="C399" s="17" t="s">
        <v>6</v>
      </c>
      <c r="D399" s="44" t="s">
        <v>19316</v>
      </c>
    </row>
    <row r="400" spans="1:4" x14ac:dyDescent="0.25">
      <c r="A400" s="19" t="s">
        <v>2689</v>
      </c>
      <c r="B400" s="17" t="s">
        <v>2690</v>
      </c>
      <c r="C400" s="17" t="s">
        <v>6</v>
      </c>
      <c r="D400" s="44" t="s">
        <v>19316</v>
      </c>
    </row>
    <row r="401" spans="1:4" x14ac:dyDescent="0.25">
      <c r="A401" s="19" t="s">
        <v>2697</v>
      </c>
      <c r="B401" s="17" t="s">
        <v>2698</v>
      </c>
      <c r="C401" s="17" t="s">
        <v>6</v>
      </c>
      <c r="D401" s="44" t="s">
        <v>19316</v>
      </c>
    </row>
    <row r="402" spans="1:4" x14ac:dyDescent="0.25">
      <c r="A402" s="19" t="s">
        <v>2724</v>
      </c>
      <c r="B402" s="17" t="s">
        <v>2725</v>
      </c>
      <c r="C402" s="17" t="s">
        <v>6</v>
      </c>
      <c r="D402" s="44" t="s">
        <v>19316</v>
      </c>
    </row>
    <row r="403" spans="1:4" x14ac:dyDescent="0.25">
      <c r="A403" s="19" t="s">
        <v>2726</v>
      </c>
      <c r="B403" s="17" t="s">
        <v>2727</v>
      </c>
      <c r="C403" s="17" t="s">
        <v>6</v>
      </c>
      <c r="D403" s="44" t="s">
        <v>19316</v>
      </c>
    </row>
    <row r="404" spans="1:4" x14ac:dyDescent="0.25">
      <c r="A404" s="19" t="s">
        <v>2739</v>
      </c>
      <c r="B404" s="17" t="s">
        <v>2740</v>
      </c>
      <c r="C404" s="17" t="s">
        <v>6</v>
      </c>
      <c r="D404" s="44" t="s">
        <v>19316</v>
      </c>
    </row>
    <row r="405" spans="1:4" x14ac:dyDescent="0.25">
      <c r="A405" s="19" t="s">
        <v>2792</v>
      </c>
      <c r="B405" s="17" t="s">
        <v>2793</v>
      </c>
      <c r="C405" s="17" t="s">
        <v>6</v>
      </c>
      <c r="D405" s="44" t="s">
        <v>19316</v>
      </c>
    </row>
    <row r="406" spans="1:4" x14ac:dyDescent="0.25">
      <c r="A406" s="19" t="s">
        <v>2810</v>
      </c>
      <c r="B406" s="17" t="s">
        <v>2811</v>
      </c>
      <c r="C406" s="17" t="s">
        <v>6</v>
      </c>
      <c r="D406" s="44" t="s">
        <v>19316</v>
      </c>
    </row>
    <row r="407" spans="1:4" x14ac:dyDescent="0.25">
      <c r="A407" s="19" t="s">
        <v>2812</v>
      </c>
      <c r="B407" s="17" t="s">
        <v>2813</v>
      </c>
      <c r="C407" s="17" t="s">
        <v>6</v>
      </c>
      <c r="D407" s="44" t="s">
        <v>19316</v>
      </c>
    </row>
    <row r="408" spans="1:4" x14ac:dyDescent="0.25">
      <c r="A408" s="19" t="s">
        <v>2818</v>
      </c>
      <c r="B408" s="17" t="s">
        <v>2819</v>
      </c>
      <c r="C408" s="17" t="s">
        <v>6</v>
      </c>
      <c r="D408" s="44" t="s">
        <v>19316</v>
      </c>
    </row>
    <row r="409" spans="1:4" x14ac:dyDescent="0.25">
      <c r="A409" s="19" t="s">
        <v>2826</v>
      </c>
      <c r="B409" s="17" t="s">
        <v>2827</v>
      </c>
      <c r="C409" s="17" t="s">
        <v>6</v>
      </c>
      <c r="D409" s="44" t="s">
        <v>19316</v>
      </c>
    </row>
    <row r="410" spans="1:4" x14ac:dyDescent="0.25">
      <c r="A410" s="19" t="s">
        <v>2828</v>
      </c>
      <c r="B410" s="17" t="s">
        <v>2829</v>
      </c>
      <c r="C410" s="17" t="s">
        <v>6</v>
      </c>
      <c r="D410" s="44" t="s">
        <v>19316</v>
      </c>
    </row>
    <row r="411" spans="1:4" x14ac:dyDescent="0.25">
      <c r="A411" s="19" t="s">
        <v>2830</v>
      </c>
      <c r="B411" s="17" t="s">
        <v>2831</v>
      </c>
      <c r="C411" s="17" t="s">
        <v>6</v>
      </c>
      <c r="D411" s="44" t="s">
        <v>19316</v>
      </c>
    </row>
    <row r="412" spans="1:4" x14ac:dyDescent="0.25">
      <c r="A412" s="19" t="s">
        <v>2832</v>
      </c>
      <c r="B412" s="17" t="s">
        <v>2833</v>
      </c>
      <c r="C412" s="17" t="s">
        <v>6</v>
      </c>
      <c r="D412" s="44" t="s">
        <v>19316</v>
      </c>
    </row>
    <row r="413" spans="1:4" x14ac:dyDescent="0.25">
      <c r="A413" s="19" t="s">
        <v>2834</v>
      </c>
      <c r="B413" s="17" t="s">
        <v>2835</v>
      </c>
      <c r="C413" s="17" t="s">
        <v>6</v>
      </c>
      <c r="D413" s="44" t="s">
        <v>19316</v>
      </c>
    </row>
    <row r="414" spans="1:4" x14ac:dyDescent="0.25">
      <c r="A414" s="19" t="s">
        <v>2844</v>
      </c>
      <c r="B414" s="17" t="s">
        <v>2845</v>
      </c>
      <c r="C414" s="17" t="s">
        <v>6</v>
      </c>
      <c r="D414" s="44" t="s">
        <v>19316</v>
      </c>
    </row>
    <row r="415" spans="1:4" x14ac:dyDescent="0.25">
      <c r="A415" s="19" t="s">
        <v>2908</v>
      </c>
      <c r="B415" s="17" t="s">
        <v>2909</v>
      </c>
      <c r="C415" s="17" t="s">
        <v>6</v>
      </c>
      <c r="D415" s="44" t="s">
        <v>19316</v>
      </c>
    </row>
    <row r="416" spans="1:4" x14ac:dyDescent="0.25">
      <c r="A416" s="19" t="s">
        <v>2916</v>
      </c>
      <c r="B416" s="17" t="s">
        <v>2917</v>
      </c>
      <c r="C416" s="17" t="s">
        <v>6</v>
      </c>
      <c r="D416" s="44" t="s">
        <v>19316</v>
      </c>
    </row>
    <row r="417" spans="1:4" x14ac:dyDescent="0.25">
      <c r="A417" s="19" t="s">
        <v>2918</v>
      </c>
      <c r="B417" s="17" t="s">
        <v>2919</v>
      </c>
      <c r="C417" s="17" t="s">
        <v>6</v>
      </c>
      <c r="D417" s="44" t="s">
        <v>19316</v>
      </c>
    </row>
    <row r="418" spans="1:4" x14ac:dyDescent="0.25">
      <c r="A418" s="19" t="s">
        <v>3022</v>
      </c>
      <c r="B418" s="17" t="s">
        <v>3023</v>
      </c>
      <c r="C418" s="17" t="s">
        <v>6</v>
      </c>
      <c r="D418" s="44" t="s">
        <v>19316</v>
      </c>
    </row>
    <row r="419" spans="1:4" x14ac:dyDescent="0.25">
      <c r="A419" s="19" t="s">
        <v>3024</v>
      </c>
      <c r="B419" s="17" t="s">
        <v>3025</v>
      </c>
      <c r="C419" s="17" t="s">
        <v>6</v>
      </c>
      <c r="D419" s="44" t="s">
        <v>19316</v>
      </c>
    </row>
    <row r="420" spans="1:4" x14ac:dyDescent="0.25">
      <c r="A420" s="19" t="s">
        <v>3030</v>
      </c>
      <c r="B420" s="17" t="s">
        <v>3031</v>
      </c>
      <c r="C420" s="17" t="s">
        <v>6</v>
      </c>
      <c r="D420" s="44" t="s">
        <v>19316</v>
      </c>
    </row>
    <row r="421" spans="1:4" x14ac:dyDescent="0.25">
      <c r="A421" s="19" t="s">
        <v>3034</v>
      </c>
      <c r="B421" s="17" t="s">
        <v>3035</v>
      </c>
      <c r="C421" s="17" t="s">
        <v>6</v>
      </c>
      <c r="D421" s="44" t="s">
        <v>19316</v>
      </c>
    </row>
    <row r="422" spans="1:4" x14ac:dyDescent="0.25">
      <c r="A422" s="19" t="s">
        <v>3036</v>
      </c>
      <c r="B422" s="17" t="s">
        <v>3037</v>
      </c>
      <c r="C422" s="17" t="s">
        <v>6</v>
      </c>
      <c r="D422" s="44" t="s">
        <v>19316</v>
      </c>
    </row>
    <row r="423" spans="1:4" x14ac:dyDescent="0.25">
      <c r="A423" s="19" t="s">
        <v>3084</v>
      </c>
      <c r="B423" s="17" t="s">
        <v>3085</v>
      </c>
      <c r="C423" s="17" t="s">
        <v>6</v>
      </c>
      <c r="D423" s="44" t="s">
        <v>19316</v>
      </c>
    </row>
    <row r="424" spans="1:4" x14ac:dyDescent="0.25">
      <c r="A424" s="19" t="s">
        <v>3086</v>
      </c>
      <c r="B424" s="17" t="s">
        <v>3087</v>
      </c>
      <c r="C424" s="17" t="s">
        <v>6</v>
      </c>
      <c r="D424" s="44" t="s">
        <v>19316</v>
      </c>
    </row>
    <row r="425" spans="1:4" x14ac:dyDescent="0.25">
      <c r="A425" s="19" t="s">
        <v>3104</v>
      </c>
      <c r="B425" s="17" t="s">
        <v>3105</v>
      </c>
      <c r="C425" s="17" t="s">
        <v>6</v>
      </c>
      <c r="D425" s="44" t="s">
        <v>19316</v>
      </c>
    </row>
    <row r="426" spans="1:4" x14ac:dyDescent="0.25">
      <c r="A426" s="19" t="s">
        <v>3140</v>
      </c>
      <c r="B426" s="17" t="s">
        <v>19404</v>
      </c>
      <c r="C426" s="17" t="s">
        <v>6</v>
      </c>
      <c r="D426" s="44" t="s">
        <v>19316</v>
      </c>
    </row>
    <row r="427" spans="1:4" x14ac:dyDescent="0.25">
      <c r="A427" s="19" t="s">
        <v>3142</v>
      </c>
      <c r="B427" s="17" t="s">
        <v>3143</v>
      </c>
      <c r="C427" s="17" t="s">
        <v>6</v>
      </c>
      <c r="D427" s="44" t="s">
        <v>19316</v>
      </c>
    </row>
    <row r="428" spans="1:4" x14ac:dyDescent="0.25">
      <c r="A428" s="19" t="s">
        <v>3150</v>
      </c>
      <c r="B428" s="17" t="s">
        <v>3151</v>
      </c>
      <c r="C428" s="17" t="s">
        <v>6</v>
      </c>
      <c r="D428" s="44" t="s">
        <v>19316</v>
      </c>
    </row>
    <row r="429" spans="1:4" x14ac:dyDescent="0.25">
      <c r="A429" s="19" t="s">
        <v>3152</v>
      </c>
      <c r="B429" s="17" t="s">
        <v>3153</v>
      </c>
      <c r="C429" s="17" t="s">
        <v>6</v>
      </c>
      <c r="D429" s="44" t="s">
        <v>19316</v>
      </c>
    </row>
    <row r="430" spans="1:4" x14ac:dyDescent="0.25">
      <c r="A430" s="19" t="s">
        <v>3174</v>
      </c>
      <c r="B430" s="17" t="s">
        <v>19405</v>
      </c>
      <c r="C430" s="17" t="s">
        <v>6</v>
      </c>
      <c r="D430" s="44" t="s">
        <v>19316</v>
      </c>
    </row>
    <row r="431" spans="1:4" x14ac:dyDescent="0.25">
      <c r="A431" s="19" t="s">
        <v>3178</v>
      </c>
      <c r="B431" s="17" t="s">
        <v>19406</v>
      </c>
      <c r="C431" s="17" t="s">
        <v>6</v>
      </c>
      <c r="D431" s="44" t="s">
        <v>19316</v>
      </c>
    </row>
    <row r="432" spans="1:4" x14ac:dyDescent="0.25">
      <c r="A432" s="19" t="s">
        <v>3212</v>
      </c>
      <c r="B432" s="17" t="s">
        <v>3213</v>
      </c>
      <c r="C432" s="17" t="s">
        <v>6</v>
      </c>
      <c r="D432" s="44" t="s">
        <v>19316</v>
      </c>
    </row>
    <row r="433" spans="1:4" x14ac:dyDescent="0.25">
      <c r="A433" s="19" t="s">
        <v>3214</v>
      </c>
      <c r="B433" s="17" t="s">
        <v>3215</v>
      </c>
      <c r="C433" s="17" t="s">
        <v>6</v>
      </c>
      <c r="D433" s="44" t="s">
        <v>19316</v>
      </c>
    </row>
    <row r="434" spans="1:4" x14ac:dyDescent="0.25">
      <c r="A434" s="19" t="s">
        <v>3220</v>
      </c>
      <c r="B434" s="17" t="s">
        <v>3221</v>
      </c>
      <c r="C434" s="17" t="s">
        <v>6</v>
      </c>
      <c r="D434" s="44" t="s">
        <v>19316</v>
      </c>
    </row>
    <row r="435" spans="1:4" x14ac:dyDescent="0.25">
      <c r="A435" s="19" t="s">
        <v>3222</v>
      </c>
      <c r="B435" s="17" t="s">
        <v>3223</v>
      </c>
      <c r="C435" s="17" t="s">
        <v>6</v>
      </c>
      <c r="D435" s="44" t="s">
        <v>19316</v>
      </c>
    </row>
    <row r="436" spans="1:4" x14ac:dyDescent="0.25">
      <c r="A436" s="19" t="s">
        <v>3238</v>
      </c>
      <c r="B436" s="17" t="s">
        <v>3153</v>
      </c>
      <c r="C436" s="17" t="s">
        <v>6</v>
      </c>
      <c r="D436" s="44" t="s">
        <v>19316</v>
      </c>
    </row>
    <row r="437" spans="1:4" x14ac:dyDescent="0.25">
      <c r="A437" s="19" t="s">
        <v>3251</v>
      </c>
      <c r="B437" s="17" t="s">
        <v>3252</v>
      </c>
      <c r="C437" s="17" t="s">
        <v>6</v>
      </c>
      <c r="D437" s="44" t="s">
        <v>19316</v>
      </c>
    </row>
    <row r="438" spans="1:4" x14ac:dyDescent="0.25">
      <c r="A438" s="19" t="s">
        <v>3257</v>
      </c>
      <c r="B438" s="17" t="s">
        <v>3258</v>
      </c>
      <c r="C438" s="17" t="s">
        <v>6</v>
      </c>
      <c r="D438" s="44" t="s">
        <v>19316</v>
      </c>
    </row>
    <row r="439" spans="1:4" x14ac:dyDescent="0.25">
      <c r="A439" s="19" t="s">
        <v>3259</v>
      </c>
      <c r="B439" s="17" t="s">
        <v>3260</v>
      </c>
      <c r="C439" s="17" t="s">
        <v>6</v>
      </c>
      <c r="D439" s="44" t="s">
        <v>19316</v>
      </c>
    </row>
    <row r="440" spans="1:4" x14ac:dyDescent="0.25">
      <c r="A440" s="19" t="s">
        <v>3273</v>
      </c>
      <c r="B440" s="17" t="s">
        <v>3274</v>
      </c>
      <c r="C440" s="17" t="s">
        <v>6</v>
      </c>
      <c r="D440" s="44" t="s">
        <v>19316</v>
      </c>
    </row>
    <row r="441" spans="1:4" x14ac:dyDescent="0.25">
      <c r="A441" s="19" t="s">
        <v>3285</v>
      </c>
      <c r="B441" s="17" t="s">
        <v>3286</v>
      </c>
      <c r="C441" s="17" t="s">
        <v>6</v>
      </c>
      <c r="D441" s="44" t="s">
        <v>19316</v>
      </c>
    </row>
    <row r="442" spans="1:4" x14ac:dyDescent="0.25">
      <c r="A442" s="19" t="s">
        <v>3355</v>
      </c>
      <c r="B442" s="17" t="s">
        <v>3356</v>
      </c>
      <c r="C442" s="17" t="s">
        <v>6</v>
      </c>
      <c r="D442" s="44" t="s">
        <v>19316</v>
      </c>
    </row>
    <row r="443" spans="1:4" x14ac:dyDescent="0.25">
      <c r="A443" s="19" t="s">
        <v>3388</v>
      </c>
      <c r="B443" s="17" t="s">
        <v>3389</v>
      </c>
      <c r="C443" s="17" t="s">
        <v>6</v>
      </c>
      <c r="D443" s="44" t="s">
        <v>19316</v>
      </c>
    </row>
    <row r="444" spans="1:4" x14ac:dyDescent="0.25">
      <c r="A444" s="19" t="s">
        <v>3394</v>
      </c>
      <c r="B444" s="17" t="s">
        <v>3395</v>
      </c>
      <c r="C444" s="17" t="s">
        <v>6</v>
      </c>
      <c r="D444" s="44" t="s">
        <v>19316</v>
      </c>
    </row>
    <row r="445" spans="1:4" x14ac:dyDescent="0.25">
      <c r="A445" s="19" t="s">
        <v>3396</v>
      </c>
      <c r="B445" s="17" t="s">
        <v>3397</v>
      </c>
      <c r="C445" s="17" t="s">
        <v>6</v>
      </c>
      <c r="D445" s="44" t="s">
        <v>19316</v>
      </c>
    </row>
    <row r="446" spans="1:4" x14ac:dyDescent="0.25">
      <c r="A446" s="19" t="s">
        <v>3444</v>
      </c>
      <c r="B446" s="17" t="s">
        <v>19407</v>
      </c>
      <c r="C446" s="17" t="s">
        <v>6</v>
      </c>
      <c r="D446" s="44" t="s">
        <v>19316</v>
      </c>
    </row>
    <row r="447" spans="1:4" x14ac:dyDescent="0.25">
      <c r="A447" s="19" t="s">
        <v>3458</v>
      </c>
      <c r="B447" s="17" t="s">
        <v>19332</v>
      </c>
      <c r="C447" s="17" t="s">
        <v>6</v>
      </c>
      <c r="D447" s="44" t="s">
        <v>19316</v>
      </c>
    </row>
    <row r="448" spans="1:4" x14ac:dyDescent="0.25">
      <c r="A448" s="19" t="s">
        <v>3477</v>
      </c>
      <c r="B448" s="17" t="s">
        <v>3478</v>
      </c>
      <c r="C448" s="17" t="s">
        <v>6</v>
      </c>
      <c r="D448" s="44" t="s">
        <v>19316</v>
      </c>
    </row>
    <row r="449" spans="1:4" x14ac:dyDescent="0.25">
      <c r="A449" s="19" t="s">
        <v>3497</v>
      </c>
      <c r="B449" s="17" t="s">
        <v>19408</v>
      </c>
      <c r="C449" s="17" t="s">
        <v>6</v>
      </c>
      <c r="D449" s="44" t="s">
        <v>19316</v>
      </c>
    </row>
    <row r="450" spans="1:4" x14ac:dyDescent="0.25">
      <c r="A450" s="19" t="s">
        <v>3499</v>
      </c>
      <c r="B450" s="17" t="s">
        <v>3500</v>
      </c>
      <c r="C450" s="17" t="s">
        <v>6</v>
      </c>
      <c r="D450" s="44" t="s">
        <v>19316</v>
      </c>
    </row>
    <row r="451" spans="1:4" x14ac:dyDescent="0.25">
      <c r="A451" s="19" t="s">
        <v>3525</v>
      </c>
      <c r="B451" s="17" t="s">
        <v>3526</v>
      </c>
      <c r="C451" s="17" t="s">
        <v>6</v>
      </c>
      <c r="D451" s="44" t="s">
        <v>19316</v>
      </c>
    </row>
    <row r="452" spans="1:4" x14ac:dyDescent="0.25">
      <c r="A452" s="19" t="s">
        <v>3536</v>
      </c>
      <c r="B452" s="17" t="s">
        <v>3537</v>
      </c>
      <c r="C452" s="17" t="s">
        <v>6</v>
      </c>
      <c r="D452" s="44" t="s">
        <v>19316</v>
      </c>
    </row>
    <row r="453" spans="1:4" x14ac:dyDescent="0.25">
      <c r="A453" s="19" t="s">
        <v>19195</v>
      </c>
      <c r="B453" s="17" t="s">
        <v>19196</v>
      </c>
      <c r="C453" s="17" t="s">
        <v>6</v>
      </c>
      <c r="D453" s="44" t="s">
        <v>19316</v>
      </c>
    </row>
    <row r="454" spans="1:4" x14ac:dyDescent="0.25">
      <c r="A454" s="19" t="s">
        <v>3538</v>
      </c>
      <c r="B454" s="17" t="s">
        <v>3539</v>
      </c>
      <c r="C454" s="17" t="s">
        <v>6</v>
      </c>
      <c r="D454" s="44" t="s">
        <v>19316</v>
      </c>
    </row>
    <row r="455" spans="1:4" x14ac:dyDescent="0.25">
      <c r="A455" s="19" t="s">
        <v>3540</v>
      </c>
      <c r="B455" s="17" t="s">
        <v>3541</v>
      </c>
      <c r="C455" s="17" t="s">
        <v>6</v>
      </c>
      <c r="D455" s="44" t="s">
        <v>19316</v>
      </c>
    </row>
    <row r="456" spans="1:4" x14ac:dyDescent="0.25">
      <c r="A456" s="19" t="s">
        <v>3568</v>
      </c>
      <c r="B456" s="17" t="s">
        <v>3221</v>
      </c>
      <c r="C456" s="17" t="s">
        <v>6</v>
      </c>
      <c r="D456" s="44" t="s">
        <v>19316</v>
      </c>
    </row>
    <row r="457" spans="1:4" x14ac:dyDescent="0.25">
      <c r="A457" s="19" t="s">
        <v>3571</v>
      </c>
      <c r="B457" s="17" t="s">
        <v>3572</v>
      </c>
      <c r="C457" s="17" t="s">
        <v>6</v>
      </c>
      <c r="D457" s="44" t="s">
        <v>19316</v>
      </c>
    </row>
    <row r="458" spans="1:4" x14ac:dyDescent="0.25">
      <c r="A458" s="19" t="s">
        <v>3573</v>
      </c>
      <c r="B458" s="17" t="s">
        <v>19409</v>
      </c>
      <c r="C458" s="17" t="s">
        <v>6</v>
      </c>
      <c r="D458" s="44" t="s">
        <v>19316</v>
      </c>
    </row>
    <row r="459" spans="1:4" x14ac:dyDescent="0.25">
      <c r="A459" s="19" t="s">
        <v>3581</v>
      </c>
      <c r="B459" s="17" t="s">
        <v>3672</v>
      </c>
      <c r="C459" s="17" t="s">
        <v>6</v>
      </c>
      <c r="D459" s="44" t="s">
        <v>19316</v>
      </c>
    </row>
    <row r="460" spans="1:4" x14ac:dyDescent="0.25">
      <c r="A460" s="19" t="s">
        <v>3597</v>
      </c>
      <c r="B460" s="17" t="s">
        <v>19410</v>
      </c>
      <c r="C460" s="17" t="s">
        <v>6</v>
      </c>
      <c r="D460" s="44" t="s">
        <v>19316</v>
      </c>
    </row>
    <row r="461" spans="1:4" x14ac:dyDescent="0.25">
      <c r="A461" s="19" t="s">
        <v>3599</v>
      </c>
      <c r="B461" s="17" t="s">
        <v>19411</v>
      </c>
      <c r="C461" s="17" t="s">
        <v>6</v>
      </c>
      <c r="D461" s="44" t="s">
        <v>19316</v>
      </c>
    </row>
    <row r="462" spans="1:4" x14ac:dyDescent="0.25">
      <c r="A462" s="19" t="s">
        <v>3669</v>
      </c>
      <c r="B462" s="17" t="s">
        <v>3670</v>
      </c>
      <c r="C462" s="17" t="s">
        <v>6</v>
      </c>
      <c r="D462" s="44" t="s">
        <v>19316</v>
      </c>
    </row>
    <row r="463" spans="1:4" x14ac:dyDescent="0.25">
      <c r="A463" s="19" t="s">
        <v>3671</v>
      </c>
      <c r="B463" s="17" t="s">
        <v>3672</v>
      </c>
      <c r="C463" s="17" t="s">
        <v>6</v>
      </c>
      <c r="D463" s="44" t="s">
        <v>19316</v>
      </c>
    </row>
    <row r="464" spans="1:4" x14ac:dyDescent="0.25">
      <c r="A464" s="19" t="s">
        <v>3673</v>
      </c>
      <c r="B464" s="17" t="s">
        <v>3674</v>
      </c>
      <c r="C464" s="17" t="s">
        <v>6</v>
      </c>
      <c r="D464" s="44" t="s">
        <v>19316</v>
      </c>
    </row>
    <row r="465" spans="1:4" x14ac:dyDescent="0.25">
      <c r="A465" s="19" t="s">
        <v>3743</v>
      </c>
      <c r="B465" s="17" t="s">
        <v>19412</v>
      </c>
      <c r="C465" s="17" t="s">
        <v>6</v>
      </c>
      <c r="D465" s="44" t="s">
        <v>19316</v>
      </c>
    </row>
    <row r="466" spans="1:4" x14ac:dyDescent="0.25">
      <c r="A466" s="19" t="s">
        <v>3786</v>
      </c>
      <c r="B466" s="17" t="s">
        <v>19413</v>
      </c>
      <c r="C466" s="17" t="s">
        <v>6</v>
      </c>
      <c r="D466" s="44" t="s">
        <v>19316</v>
      </c>
    </row>
    <row r="467" spans="1:4" x14ac:dyDescent="0.25">
      <c r="A467" s="19" t="s">
        <v>3916</v>
      </c>
      <c r="B467" s="17" t="s">
        <v>19414</v>
      </c>
      <c r="C467" s="17" t="s">
        <v>6</v>
      </c>
      <c r="D467" s="44" t="s">
        <v>19316</v>
      </c>
    </row>
    <row r="468" spans="1:4" x14ac:dyDescent="0.25">
      <c r="A468" s="19" t="s">
        <v>3939</v>
      </c>
      <c r="B468" s="17" t="s">
        <v>19415</v>
      </c>
      <c r="C468" s="17" t="s">
        <v>6</v>
      </c>
      <c r="D468" s="44" t="s">
        <v>19316</v>
      </c>
    </row>
    <row r="469" spans="1:4" x14ac:dyDescent="0.25">
      <c r="A469" s="19" t="s">
        <v>97</v>
      </c>
      <c r="B469" s="17" t="s">
        <v>98</v>
      </c>
      <c r="C469" s="17" t="s">
        <v>6</v>
      </c>
      <c r="D469" s="44" t="s">
        <v>19317</v>
      </c>
    </row>
    <row r="470" spans="1:4" x14ac:dyDescent="0.25">
      <c r="A470" s="19" t="s">
        <v>99</v>
      </c>
      <c r="B470" s="17" t="s">
        <v>100</v>
      </c>
      <c r="C470" s="17" t="s">
        <v>6</v>
      </c>
      <c r="D470" s="44" t="s">
        <v>19317</v>
      </c>
    </row>
    <row r="471" spans="1:4" x14ac:dyDescent="0.25">
      <c r="A471" s="19" t="s">
        <v>101</v>
      </c>
      <c r="B471" s="17" t="s">
        <v>102</v>
      </c>
      <c r="C471" s="17" t="s">
        <v>6</v>
      </c>
      <c r="D471" s="44" t="s">
        <v>19317</v>
      </c>
    </row>
    <row r="472" spans="1:4" x14ac:dyDescent="0.25">
      <c r="A472" s="19" t="s">
        <v>103</v>
      </c>
      <c r="B472" s="17" t="s">
        <v>104</v>
      </c>
      <c r="C472" s="17" t="s">
        <v>6</v>
      </c>
      <c r="D472" s="44" t="s">
        <v>19317</v>
      </c>
    </row>
    <row r="473" spans="1:4" x14ac:dyDescent="0.25">
      <c r="A473" s="19" t="s">
        <v>105</v>
      </c>
      <c r="B473" s="17" t="s">
        <v>106</v>
      </c>
      <c r="C473" s="17" t="s">
        <v>6</v>
      </c>
      <c r="D473" s="44" t="s">
        <v>19317</v>
      </c>
    </row>
    <row r="474" spans="1:4" x14ac:dyDescent="0.25">
      <c r="A474" s="19" t="s">
        <v>107</v>
      </c>
      <c r="B474" s="17" t="s">
        <v>108</v>
      </c>
      <c r="C474" s="17" t="s">
        <v>6</v>
      </c>
      <c r="D474" s="44" t="s">
        <v>19317</v>
      </c>
    </row>
    <row r="475" spans="1:4" x14ac:dyDescent="0.25">
      <c r="A475" s="19" t="s">
        <v>109</v>
      </c>
      <c r="B475" s="17" t="s">
        <v>110</v>
      </c>
      <c r="C475" s="17" t="s">
        <v>6</v>
      </c>
      <c r="D475" s="44" t="s">
        <v>19317</v>
      </c>
    </row>
    <row r="476" spans="1:4" x14ac:dyDescent="0.25">
      <c r="A476" s="19" t="s">
        <v>111</v>
      </c>
      <c r="B476" s="17" t="s">
        <v>112</v>
      </c>
      <c r="C476" s="17" t="s">
        <v>6</v>
      </c>
      <c r="D476" s="44" t="s">
        <v>19317</v>
      </c>
    </row>
    <row r="477" spans="1:4" x14ac:dyDescent="0.25">
      <c r="A477" s="19" t="s">
        <v>113</v>
      </c>
      <c r="B477" s="17" t="s">
        <v>114</v>
      </c>
      <c r="C477" s="17" t="s">
        <v>6</v>
      </c>
      <c r="D477" s="44" t="s">
        <v>19317</v>
      </c>
    </row>
    <row r="478" spans="1:4" x14ac:dyDescent="0.25">
      <c r="A478" s="19" t="s">
        <v>115</v>
      </c>
      <c r="B478" s="17" t="s">
        <v>116</v>
      </c>
      <c r="C478" s="17" t="s">
        <v>6</v>
      </c>
      <c r="D478" s="44" t="s">
        <v>19317</v>
      </c>
    </row>
    <row r="479" spans="1:4" x14ac:dyDescent="0.25">
      <c r="A479" s="19" t="s">
        <v>117</v>
      </c>
      <c r="B479" s="17" t="s">
        <v>118</v>
      </c>
      <c r="C479" s="17" t="s">
        <v>6</v>
      </c>
      <c r="D479" s="44" t="s">
        <v>19317</v>
      </c>
    </row>
    <row r="480" spans="1:4" x14ac:dyDescent="0.25">
      <c r="A480" s="19" t="s">
        <v>119</v>
      </c>
      <c r="B480" s="17" t="s">
        <v>120</v>
      </c>
      <c r="C480" s="17" t="s">
        <v>6</v>
      </c>
      <c r="D480" s="44" t="s">
        <v>19317</v>
      </c>
    </row>
    <row r="481" spans="1:4" x14ac:dyDescent="0.25">
      <c r="A481" s="19" t="s">
        <v>121</v>
      </c>
      <c r="B481" s="17" t="s">
        <v>122</v>
      </c>
      <c r="C481" s="17" t="s">
        <v>6</v>
      </c>
      <c r="D481" s="44" t="s">
        <v>19317</v>
      </c>
    </row>
    <row r="482" spans="1:4" x14ac:dyDescent="0.25">
      <c r="A482" s="19" t="s">
        <v>545</v>
      </c>
      <c r="B482" s="17" t="s">
        <v>546</v>
      </c>
      <c r="C482" s="17" t="s">
        <v>6</v>
      </c>
      <c r="D482" s="44" t="s">
        <v>19317</v>
      </c>
    </row>
    <row r="483" spans="1:4" x14ac:dyDescent="0.25">
      <c r="A483" s="19" t="s">
        <v>621</v>
      </c>
      <c r="B483" s="17" t="s">
        <v>622</v>
      </c>
      <c r="C483" s="17" t="s">
        <v>6</v>
      </c>
      <c r="D483" s="44" t="s">
        <v>19317</v>
      </c>
    </row>
    <row r="484" spans="1:4" x14ac:dyDescent="0.25">
      <c r="A484" s="19" t="s">
        <v>645</v>
      </c>
      <c r="B484" s="17" t="s">
        <v>646</v>
      </c>
      <c r="C484" s="17" t="s">
        <v>6</v>
      </c>
      <c r="D484" s="44" t="s">
        <v>19317</v>
      </c>
    </row>
    <row r="485" spans="1:4" x14ac:dyDescent="0.25">
      <c r="A485" s="19" t="s">
        <v>677</v>
      </c>
      <c r="B485" s="17" t="s">
        <v>678</v>
      </c>
      <c r="C485" s="17" t="s">
        <v>6</v>
      </c>
      <c r="D485" s="44" t="s">
        <v>19317</v>
      </c>
    </row>
    <row r="486" spans="1:4" x14ac:dyDescent="0.25">
      <c r="A486" s="19" t="s">
        <v>733</v>
      </c>
      <c r="B486" s="17" t="s">
        <v>734</v>
      </c>
      <c r="C486" s="17" t="s">
        <v>6</v>
      </c>
      <c r="D486" s="44" t="s">
        <v>19317</v>
      </c>
    </row>
    <row r="487" spans="1:4" x14ac:dyDescent="0.25">
      <c r="A487" s="19" t="s">
        <v>1851</v>
      </c>
      <c r="B487" s="17" t="s">
        <v>1852</v>
      </c>
      <c r="C487" s="17" t="s">
        <v>6</v>
      </c>
      <c r="D487" s="44" t="s">
        <v>19317</v>
      </c>
    </row>
    <row r="488" spans="1:4" x14ac:dyDescent="0.25">
      <c r="A488" s="19" t="s">
        <v>627</v>
      </c>
      <c r="B488" s="17" t="s">
        <v>628</v>
      </c>
      <c r="C488" s="17" t="s">
        <v>6</v>
      </c>
      <c r="D488" s="44" t="s">
        <v>19333</v>
      </c>
    </row>
    <row r="489" spans="1:4" x14ac:dyDescent="0.25">
      <c r="A489" s="19" t="s">
        <v>1231</v>
      </c>
      <c r="B489" s="17" t="s">
        <v>1232</v>
      </c>
      <c r="C489" s="17" t="s">
        <v>6</v>
      </c>
      <c r="D489" s="44" t="s">
        <v>19333</v>
      </c>
    </row>
    <row r="490" spans="1:4" x14ac:dyDescent="0.25">
      <c r="A490" s="19" t="s">
        <v>1476</v>
      </c>
      <c r="B490" s="17" t="s">
        <v>1477</v>
      </c>
      <c r="C490" s="17" t="s">
        <v>6</v>
      </c>
      <c r="D490" s="44" t="s">
        <v>19333</v>
      </c>
    </row>
    <row r="491" spans="1:4" x14ac:dyDescent="0.25">
      <c r="A491" s="19" t="s">
        <v>1882</v>
      </c>
      <c r="B491" s="17" t="s">
        <v>1883</v>
      </c>
      <c r="C491" s="17" t="s">
        <v>6</v>
      </c>
      <c r="D491" s="44" t="s">
        <v>19333</v>
      </c>
    </row>
    <row r="492" spans="1:4" x14ac:dyDescent="0.25">
      <c r="A492" s="19" t="s">
        <v>1884</v>
      </c>
      <c r="B492" s="17" t="s">
        <v>19416</v>
      </c>
      <c r="C492" s="17" t="s">
        <v>6</v>
      </c>
      <c r="D492" s="44" t="s">
        <v>19333</v>
      </c>
    </row>
    <row r="493" spans="1:4" x14ac:dyDescent="0.25">
      <c r="A493" s="19" t="s">
        <v>2080</v>
      </c>
      <c r="B493" s="17" t="s">
        <v>19334</v>
      </c>
      <c r="C493" s="17" t="s">
        <v>6</v>
      </c>
      <c r="D493" s="44" t="s">
        <v>19333</v>
      </c>
    </row>
    <row r="494" spans="1:4" x14ac:dyDescent="0.25">
      <c r="A494" s="19" t="s">
        <v>2082</v>
      </c>
      <c r="B494" s="17" t="s">
        <v>19335</v>
      </c>
      <c r="C494" s="17" t="s">
        <v>6</v>
      </c>
      <c r="D494" s="44" t="s">
        <v>19333</v>
      </c>
    </row>
    <row r="495" spans="1:4" x14ac:dyDescent="0.25">
      <c r="A495" s="19" t="s">
        <v>2084</v>
      </c>
      <c r="B495" s="17" t="s">
        <v>19417</v>
      </c>
      <c r="C495" s="17" t="s">
        <v>6</v>
      </c>
      <c r="D495" s="44" t="s">
        <v>19333</v>
      </c>
    </row>
    <row r="496" spans="1:4" x14ac:dyDescent="0.25">
      <c r="A496" s="19" t="s">
        <v>2196</v>
      </c>
      <c r="B496" s="17" t="s">
        <v>19418</v>
      </c>
      <c r="C496" s="17" t="s">
        <v>6</v>
      </c>
      <c r="D496" s="44" t="s">
        <v>19333</v>
      </c>
    </row>
    <row r="497" spans="1:4" x14ac:dyDescent="0.25">
      <c r="A497" s="19" t="s">
        <v>2377</v>
      </c>
      <c r="B497" s="17" t="s">
        <v>19336</v>
      </c>
      <c r="C497" s="17" t="s">
        <v>6</v>
      </c>
      <c r="D497" s="44" t="s">
        <v>19333</v>
      </c>
    </row>
    <row r="498" spans="1:4" x14ac:dyDescent="0.25">
      <c r="A498" s="19" t="s">
        <v>2647</v>
      </c>
      <c r="B498" s="17" t="s">
        <v>2648</v>
      </c>
      <c r="C498" s="17" t="s">
        <v>6</v>
      </c>
      <c r="D498" s="44" t="s">
        <v>19333</v>
      </c>
    </row>
    <row r="499" spans="1:4" x14ac:dyDescent="0.25">
      <c r="A499" s="19" t="s">
        <v>2649</v>
      </c>
      <c r="B499" s="17" t="s">
        <v>19419</v>
      </c>
      <c r="C499" s="17" t="s">
        <v>6</v>
      </c>
      <c r="D499" s="44" t="s">
        <v>19333</v>
      </c>
    </row>
    <row r="500" spans="1:4" x14ac:dyDescent="0.25">
      <c r="A500" s="19" t="s">
        <v>3575</v>
      </c>
      <c r="B500" s="17" t="s">
        <v>19337</v>
      </c>
      <c r="C500" s="17" t="s">
        <v>6</v>
      </c>
      <c r="D500" s="44" t="s">
        <v>19333</v>
      </c>
    </row>
    <row r="501" spans="1:4" x14ac:dyDescent="0.25">
      <c r="A501" s="19" t="s">
        <v>3577</v>
      </c>
      <c r="B501" s="17" t="s">
        <v>19420</v>
      </c>
      <c r="C501" s="17" t="s">
        <v>6</v>
      </c>
      <c r="D501" s="44" t="s">
        <v>19333</v>
      </c>
    </row>
    <row r="502" spans="1:4" x14ac:dyDescent="0.25">
      <c r="A502" s="19" t="s">
        <v>3579</v>
      </c>
      <c r="B502" s="17" t="s">
        <v>19421</v>
      </c>
      <c r="C502" s="17" t="s">
        <v>6</v>
      </c>
      <c r="D502" s="44" t="s">
        <v>19333</v>
      </c>
    </row>
    <row r="503" spans="1:4" x14ac:dyDescent="0.25">
      <c r="A503" s="19" t="s">
        <v>3719</v>
      </c>
      <c r="B503" s="17" t="s">
        <v>19338</v>
      </c>
      <c r="C503" s="17" t="s">
        <v>6</v>
      </c>
      <c r="D503" s="44" t="s">
        <v>19333</v>
      </c>
    </row>
    <row r="504" spans="1:4" x14ac:dyDescent="0.25">
      <c r="A504" s="19" t="s">
        <v>3721</v>
      </c>
      <c r="B504" s="17" t="s">
        <v>3722</v>
      </c>
      <c r="C504" s="17" t="s">
        <v>6</v>
      </c>
      <c r="D504" s="44" t="s">
        <v>19333</v>
      </c>
    </row>
    <row r="505" spans="1:4" x14ac:dyDescent="0.25">
      <c r="A505" s="19" t="s">
        <v>3896</v>
      </c>
      <c r="B505" s="17" t="s">
        <v>3897</v>
      </c>
      <c r="C505" s="17" t="s">
        <v>6</v>
      </c>
      <c r="D505" s="44" t="s">
        <v>19333</v>
      </c>
    </row>
    <row r="506" spans="1:4" x14ac:dyDescent="0.25">
      <c r="A506" s="19" t="s">
        <v>543</v>
      </c>
      <c r="B506" s="17" t="s">
        <v>544</v>
      </c>
      <c r="C506" s="17" t="s">
        <v>6</v>
      </c>
      <c r="D506" s="44" t="s">
        <v>19339</v>
      </c>
    </row>
    <row r="507" spans="1:4" x14ac:dyDescent="0.25">
      <c r="A507" s="19" t="s">
        <v>1201</v>
      </c>
      <c r="B507" s="17" t="s">
        <v>1202</v>
      </c>
      <c r="C507" s="17" t="s">
        <v>6</v>
      </c>
      <c r="D507" s="44" t="s">
        <v>19339</v>
      </c>
    </row>
    <row r="508" spans="1:4" x14ac:dyDescent="0.25">
      <c r="A508" s="19" t="s">
        <v>1368</v>
      </c>
      <c r="B508" s="17" t="s">
        <v>1369</v>
      </c>
      <c r="C508" s="17" t="s">
        <v>6</v>
      </c>
      <c r="D508" s="44" t="s">
        <v>19339</v>
      </c>
    </row>
    <row r="509" spans="1:4" x14ac:dyDescent="0.25">
      <c r="A509" s="19" t="s">
        <v>1119</v>
      </c>
      <c r="B509" s="17" t="s">
        <v>1120</v>
      </c>
      <c r="C509" s="17" t="s">
        <v>6</v>
      </c>
      <c r="D509" s="44" t="s">
        <v>19340</v>
      </c>
    </row>
    <row r="510" spans="1:4" x14ac:dyDescent="0.25">
      <c r="A510" s="19" t="s">
        <v>1121</v>
      </c>
      <c r="B510" s="17" t="s">
        <v>1122</v>
      </c>
      <c r="C510" s="17" t="s">
        <v>6</v>
      </c>
      <c r="D510" s="44" t="s">
        <v>19340</v>
      </c>
    </row>
    <row r="511" spans="1:4" x14ac:dyDescent="0.25">
      <c r="A511" s="19" t="s">
        <v>1123</v>
      </c>
      <c r="B511" s="17" t="s">
        <v>1124</v>
      </c>
      <c r="C511" s="17" t="s">
        <v>6</v>
      </c>
      <c r="D511" s="44" t="s">
        <v>19340</v>
      </c>
    </row>
    <row r="512" spans="1:4" x14ac:dyDescent="0.25">
      <c r="A512" s="19" t="s">
        <v>1125</v>
      </c>
      <c r="B512" s="17" t="s">
        <v>1126</v>
      </c>
      <c r="C512" s="17" t="s">
        <v>6</v>
      </c>
      <c r="D512" s="44" t="s">
        <v>19340</v>
      </c>
    </row>
    <row r="513" spans="1:4" x14ac:dyDescent="0.25">
      <c r="A513" s="19" t="s">
        <v>1127</v>
      </c>
      <c r="B513" s="17" t="s">
        <v>1128</v>
      </c>
      <c r="C513" s="17" t="s">
        <v>6</v>
      </c>
      <c r="D513" s="44" t="s">
        <v>19340</v>
      </c>
    </row>
    <row r="514" spans="1:4" x14ac:dyDescent="0.25">
      <c r="A514" s="19" t="s">
        <v>1129</v>
      </c>
      <c r="B514" s="17" t="s">
        <v>1130</v>
      </c>
      <c r="C514" s="17" t="s">
        <v>6</v>
      </c>
      <c r="D514" s="44" t="s">
        <v>19340</v>
      </c>
    </row>
    <row r="515" spans="1:4" x14ac:dyDescent="0.25">
      <c r="A515" s="19" t="s">
        <v>1131</v>
      </c>
      <c r="B515" s="17" t="s">
        <v>1132</v>
      </c>
      <c r="C515" s="17" t="s">
        <v>6</v>
      </c>
      <c r="D515" s="44" t="s">
        <v>19340</v>
      </c>
    </row>
    <row r="516" spans="1:4" x14ac:dyDescent="0.25">
      <c r="A516" s="19" t="s">
        <v>1133</v>
      </c>
      <c r="B516" s="17" t="s">
        <v>1134</v>
      </c>
      <c r="C516" s="17" t="s">
        <v>6</v>
      </c>
      <c r="D516" s="44" t="s">
        <v>19340</v>
      </c>
    </row>
    <row r="517" spans="1:4" x14ac:dyDescent="0.25">
      <c r="A517" s="19" t="s">
        <v>1135</v>
      </c>
      <c r="B517" s="17" t="s">
        <v>1136</v>
      </c>
      <c r="C517" s="17" t="s">
        <v>6</v>
      </c>
      <c r="D517" s="44" t="s">
        <v>19340</v>
      </c>
    </row>
    <row r="518" spans="1:4" x14ac:dyDescent="0.25">
      <c r="A518" s="19" t="s">
        <v>1137</v>
      </c>
      <c r="B518" s="17" t="s">
        <v>1138</v>
      </c>
      <c r="C518" s="17" t="s">
        <v>6</v>
      </c>
      <c r="D518" s="44" t="s">
        <v>19340</v>
      </c>
    </row>
    <row r="519" spans="1:4" x14ac:dyDescent="0.25">
      <c r="A519" s="19" t="s">
        <v>1139</v>
      </c>
      <c r="B519" s="17" t="s">
        <v>1140</v>
      </c>
      <c r="C519" s="17" t="s">
        <v>6</v>
      </c>
      <c r="D519" s="44" t="s">
        <v>19340</v>
      </c>
    </row>
    <row r="520" spans="1:4" x14ac:dyDescent="0.25">
      <c r="A520" s="19" t="s">
        <v>1141</v>
      </c>
      <c r="B520" s="17" t="s">
        <v>1142</v>
      </c>
      <c r="C520" s="17" t="s">
        <v>6</v>
      </c>
      <c r="D520" s="44" t="s">
        <v>19340</v>
      </c>
    </row>
    <row r="521" spans="1:4" x14ac:dyDescent="0.25">
      <c r="A521" s="19" t="s">
        <v>1143</v>
      </c>
      <c r="B521" s="17" t="s">
        <v>1144</v>
      </c>
      <c r="C521" s="17" t="s">
        <v>6</v>
      </c>
      <c r="D521" s="44" t="s">
        <v>19340</v>
      </c>
    </row>
    <row r="522" spans="1:4" x14ac:dyDescent="0.25">
      <c r="A522" s="19" t="s">
        <v>1145</v>
      </c>
      <c r="B522" s="17" t="s">
        <v>1146</v>
      </c>
      <c r="C522" s="17" t="s">
        <v>6</v>
      </c>
      <c r="D522" s="44" t="s">
        <v>19340</v>
      </c>
    </row>
    <row r="523" spans="1:4" x14ac:dyDescent="0.25">
      <c r="A523" s="19" t="s">
        <v>1147</v>
      </c>
      <c r="B523" s="17" t="s">
        <v>1148</v>
      </c>
      <c r="C523" s="17" t="s">
        <v>6</v>
      </c>
      <c r="D523" s="44" t="s">
        <v>19340</v>
      </c>
    </row>
    <row r="524" spans="1:4" x14ac:dyDescent="0.25">
      <c r="A524" s="19" t="s">
        <v>1149</v>
      </c>
      <c r="B524" s="17" t="s">
        <v>1150</v>
      </c>
      <c r="C524" s="17" t="s">
        <v>6</v>
      </c>
      <c r="D524" s="44" t="s">
        <v>19340</v>
      </c>
    </row>
    <row r="525" spans="1:4" x14ac:dyDescent="0.25">
      <c r="A525" s="19" t="s">
        <v>1151</v>
      </c>
      <c r="B525" s="17" t="s">
        <v>1152</v>
      </c>
      <c r="C525" s="17" t="s">
        <v>6</v>
      </c>
      <c r="D525" s="44" t="s">
        <v>19340</v>
      </c>
    </row>
    <row r="526" spans="1:4" x14ac:dyDescent="0.25">
      <c r="A526" s="19" t="s">
        <v>1153</v>
      </c>
      <c r="B526" s="17" t="s">
        <v>1154</v>
      </c>
      <c r="C526" s="17" t="s">
        <v>6</v>
      </c>
      <c r="D526" s="44" t="s">
        <v>19340</v>
      </c>
    </row>
    <row r="527" spans="1:4" x14ac:dyDescent="0.25">
      <c r="A527" s="19" t="s">
        <v>1155</v>
      </c>
      <c r="B527" s="17" t="s">
        <v>1156</v>
      </c>
      <c r="C527" s="17" t="s">
        <v>6</v>
      </c>
      <c r="D527" s="44" t="s">
        <v>19340</v>
      </c>
    </row>
    <row r="528" spans="1:4" x14ac:dyDescent="0.25">
      <c r="A528" s="19" t="s">
        <v>1157</v>
      </c>
      <c r="B528" s="17" t="s">
        <v>1158</v>
      </c>
      <c r="C528" s="17" t="s">
        <v>6</v>
      </c>
      <c r="D528" s="44" t="s">
        <v>19340</v>
      </c>
    </row>
    <row r="529" spans="1:4" x14ac:dyDescent="0.25">
      <c r="A529" s="19" t="s">
        <v>1159</v>
      </c>
      <c r="B529" s="17" t="s">
        <v>1160</v>
      </c>
      <c r="C529" s="17" t="s">
        <v>6</v>
      </c>
      <c r="D529" s="44" t="s">
        <v>19340</v>
      </c>
    </row>
    <row r="530" spans="1:4" x14ac:dyDescent="0.25">
      <c r="A530" s="19" t="s">
        <v>1161</v>
      </c>
      <c r="B530" s="17" t="s">
        <v>1162</v>
      </c>
      <c r="C530" s="17" t="s">
        <v>6</v>
      </c>
      <c r="D530" s="44" t="s">
        <v>19340</v>
      </c>
    </row>
    <row r="531" spans="1:4" x14ac:dyDescent="0.25">
      <c r="A531" s="19" t="s">
        <v>1163</v>
      </c>
      <c r="B531" s="17" t="s">
        <v>1164</v>
      </c>
      <c r="C531" s="17" t="s">
        <v>6</v>
      </c>
      <c r="D531" s="44" t="s">
        <v>19340</v>
      </c>
    </row>
    <row r="532" spans="1:4" x14ac:dyDescent="0.25">
      <c r="A532" s="19" t="s">
        <v>1165</v>
      </c>
      <c r="B532" s="17" t="s">
        <v>1166</v>
      </c>
      <c r="C532" s="17" t="s">
        <v>6</v>
      </c>
      <c r="D532" s="44" t="s">
        <v>19340</v>
      </c>
    </row>
    <row r="533" spans="1:4" x14ac:dyDescent="0.25">
      <c r="A533" s="19" t="s">
        <v>1167</v>
      </c>
      <c r="B533" s="17" t="s">
        <v>1168</v>
      </c>
      <c r="C533" s="17" t="s">
        <v>6</v>
      </c>
      <c r="D533" s="44" t="s">
        <v>19340</v>
      </c>
    </row>
    <row r="534" spans="1:4" x14ac:dyDescent="0.25">
      <c r="A534" s="19" t="s">
        <v>1169</v>
      </c>
      <c r="B534" s="17" t="s">
        <v>1170</v>
      </c>
      <c r="C534" s="17" t="s">
        <v>6</v>
      </c>
      <c r="D534" s="44" t="s">
        <v>19340</v>
      </c>
    </row>
    <row r="535" spans="1:4" x14ac:dyDescent="0.25">
      <c r="A535" s="19" t="s">
        <v>1171</v>
      </c>
      <c r="B535" s="17" t="s">
        <v>1172</v>
      </c>
      <c r="C535" s="17" t="s">
        <v>6</v>
      </c>
      <c r="D535" s="44" t="s">
        <v>19340</v>
      </c>
    </row>
    <row r="536" spans="1:4" x14ac:dyDescent="0.25">
      <c r="A536" s="19" t="s">
        <v>1177</v>
      </c>
      <c r="B536" s="17" t="s">
        <v>1178</v>
      </c>
      <c r="C536" s="17" t="s">
        <v>6</v>
      </c>
      <c r="D536" s="44" t="s">
        <v>19340</v>
      </c>
    </row>
    <row r="537" spans="1:4" x14ac:dyDescent="0.25">
      <c r="A537" s="19" t="s">
        <v>1181</v>
      </c>
      <c r="B537" s="17" t="s">
        <v>1182</v>
      </c>
      <c r="C537" s="17" t="s">
        <v>6</v>
      </c>
      <c r="D537" s="44" t="s">
        <v>19340</v>
      </c>
    </row>
    <row r="538" spans="1:4" x14ac:dyDescent="0.25">
      <c r="A538" s="19" t="s">
        <v>1185</v>
      </c>
      <c r="B538" s="17" t="s">
        <v>1186</v>
      </c>
      <c r="C538" s="17" t="s">
        <v>6</v>
      </c>
      <c r="D538" s="44" t="s">
        <v>19340</v>
      </c>
    </row>
    <row r="539" spans="1:4" x14ac:dyDescent="0.25">
      <c r="A539" s="19" t="s">
        <v>1260</v>
      </c>
      <c r="B539" s="17" t="s">
        <v>1261</v>
      </c>
      <c r="C539" s="17" t="s">
        <v>6</v>
      </c>
      <c r="D539" s="44" t="s">
        <v>19340</v>
      </c>
    </row>
    <row r="540" spans="1:4" x14ac:dyDescent="0.25">
      <c r="A540" s="19" t="s">
        <v>1262</v>
      </c>
      <c r="B540" s="17" t="s">
        <v>1263</v>
      </c>
      <c r="C540" s="17" t="s">
        <v>6</v>
      </c>
      <c r="D540" s="44" t="s">
        <v>19340</v>
      </c>
    </row>
    <row r="541" spans="1:4" x14ac:dyDescent="0.25">
      <c r="A541" s="19" t="s">
        <v>1264</v>
      </c>
      <c r="B541" s="17" t="s">
        <v>1265</v>
      </c>
      <c r="C541" s="17" t="s">
        <v>6</v>
      </c>
      <c r="D541" s="44" t="s">
        <v>19340</v>
      </c>
    </row>
    <row r="542" spans="1:4" x14ac:dyDescent="0.25">
      <c r="A542" s="19" t="s">
        <v>1266</v>
      </c>
      <c r="B542" s="17" t="s">
        <v>1267</v>
      </c>
      <c r="C542" s="17" t="s">
        <v>6</v>
      </c>
      <c r="D542" s="44" t="s">
        <v>19340</v>
      </c>
    </row>
    <row r="543" spans="1:4" x14ac:dyDescent="0.25">
      <c r="A543" s="19" t="s">
        <v>1268</v>
      </c>
      <c r="B543" s="17" t="s">
        <v>1269</v>
      </c>
      <c r="C543" s="17" t="s">
        <v>6</v>
      </c>
      <c r="D543" s="44" t="s">
        <v>19340</v>
      </c>
    </row>
    <row r="544" spans="1:4" x14ac:dyDescent="0.25">
      <c r="A544" s="19" t="s">
        <v>1270</v>
      </c>
      <c r="B544" s="17" t="s">
        <v>1271</v>
      </c>
      <c r="C544" s="17" t="s">
        <v>6</v>
      </c>
      <c r="D544" s="44" t="s">
        <v>19340</v>
      </c>
    </row>
    <row r="545" spans="1:4" x14ac:dyDescent="0.25">
      <c r="A545" s="19" t="s">
        <v>1272</v>
      </c>
      <c r="B545" s="17" t="s">
        <v>1273</v>
      </c>
      <c r="C545" s="17" t="s">
        <v>6</v>
      </c>
      <c r="D545" s="44" t="s">
        <v>19340</v>
      </c>
    </row>
    <row r="546" spans="1:4" x14ac:dyDescent="0.25">
      <c r="A546" s="19" t="s">
        <v>1294</v>
      </c>
      <c r="B546" s="17" t="s">
        <v>1295</v>
      </c>
      <c r="C546" s="17" t="s">
        <v>6</v>
      </c>
      <c r="D546" s="44" t="s">
        <v>19340</v>
      </c>
    </row>
    <row r="547" spans="1:4" x14ac:dyDescent="0.25">
      <c r="A547" s="19" t="s">
        <v>1296</v>
      </c>
      <c r="B547" s="17" t="s">
        <v>1297</v>
      </c>
      <c r="C547" s="17" t="s">
        <v>6</v>
      </c>
      <c r="D547" s="44" t="s">
        <v>19340</v>
      </c>
    </row>
    <row r="548" spans="1:4" x14ac:dyDescent="0.25">
      <c r="A548" s="19" t="s">
        <v>1298</v>
      </c>
      <c r="B548" s="17" t="s">
        <v>1299</v>
      </c>
      <c r="C548" s="17" t="s">
        <v>6</v>
      </c>
      <c r="D548" s="44" t="s">
        <v>19340</v>
      </c>
    </row>
    <row r="549" spans="1:4" x14ac:dyDescent="0.25">
      <c r="A549" s="19" t="s">
        <v>1300</v>
      </c>
      <c r="B549" s="17" t="s">
        <v>1301</v>
      </c>
      <c r="C549" s="17" t="s">
        <v>6</v>
      </c>
      <c r="D549" s="44" t="s">
        <v>19340</v>
      </c>
    </row>
    <row r="550" spans="1:4" x14ac:dyDescent="0.25">
      <c r="A550" s="19" t="s">
        <v>1302</v>
      </c>
      <c r="B550" s="17" t="s">
        <v>1303</v>
      </c>
      <c r="C550" s="17" t="s">
        <v>6</v>
      </c>
      <c r="D550" s="44" t="s">
        <v>19340</v>
      </c>
    </row>
    <row r="551" spans="1:4" x14ac:dyDescent="0.25">
      <c r="A551" s="19" t="s">
        <v>1304</v>
      </c>
      <c r="B551" s="17" t="s">
        <v>1305</v>
      </c>
      <c r="C551" s="17" t="s">
        <v>6</v>
      </c>
      <c r="D551" s="44" t="s">
        <v>19340</v>
      </c>
    </row>
    <row r="552" spans="1:4" x14ac:dyDescent="0.25">
      <c r="A552" s="19" t="s">
        <v>1306</v>
      </c>
      <c r="B552" s="17" t="s">
        <v>1307</v>
      </c>
      <c r="C552" s="17" t="s">
        <v>6</v>
      </c>
      <c r="D552" s="44" t="s">
        <v>19340</v>
      </c>
    </row>
    <row r="553" spans="1:4" x14ac:dyDescent="0.25">
      <c r="A553" s="19" t="s">
        <v>1308</v>
      </c>
      <c r="B553" s="17" t="s">
        <v>1309</v>
      </c>
      <c r="C553" s="17" t="s">
        <v>6</v>
      </c>
      <c r="D553" s="44" t="s">
        <v>19340</v>
      </c>
    </row>
    <row r="554" spans="1:4" x14ac:dyDescent="0.25">
      <c r="A554" s="19" t="s">
        <v>1316</v>
      </c>
      <c r="B554" s="17" t="s">
        <v>1317</v>
      </c>
      <c r="C554" s="17" t="s">
        <v>6</v>
      </c>
      <c r="D554" s="44" t="s">
        <v>19340</v>
      </c>
    </row>
    <row r="555" spans="1:4" x14ac:dyDescent="0.25">
      <c r="A555" s="19" t="s">
        <v>1318</v>
      </c>
      <c r="B555" s="17" t="s">
        <v>1319</v>
      </c>
      <c r="C555" s="17" t="s">
        <v>6</v>
      </c>
      <c r="D555" s="44" t="s">
        <v>19340</v>
      </c>
    </row>
    <row r="556" spans="1:4" x14ac:dyDescent="0.25">
      <c r="A556" s="19" t="s">
        <v>1326</v>
      </c>
      <c r="B556" s="17" t="s">
        <v>1327</v>
      </c>
      <c r="C556" s="17" t="s">
        <v>6</v>
      </c>
      <c r="D556" s="44" t="s">
        <v>19340</v>
      </c>
    </row>
    <row r="557" spans="1:4" x14ac:dyDescent="0.25">
      <c r="A557" s="19" t="s">
        <v>1328</v>
      </c>
      <c r="B557" s="17" t="s">
        <v>1329</v>
      </c>
      <c r="C557" s="17" t="s">
        <v>6</v>
      </c>
      <c r="D557" s="44" t="s">
        <v>19340</v>
      </c>
    </row>
    <row r="558" spans="1:4" x14ac:dyDescent="0.25">
      <c r="A558" s="19" t="s">
        <v>1330</v>
      </c>
      <c r="B558" s="17" t="s">
        <v>1331</v>
      </c>
      <c r="C558" s="17" t="s">
        <v>6</v>
      </c>
      <c r="D558" s="44" t="s">
        <v>19340</v>
      </c>
    </row>
    <row r="559" spans="1:4" x14ac:dyDescent="0.25">
      <c r="A559" s="19" t="s">
        <v>1332</v>
      </c>
      <c r="B559" s="17" t="s">
        <v>1333</v>
      </c>
      <c r="C559" s="17" t="s">
        <v>6</v>
      </c>
      <c r="D559" s="44" t="s">
        <v>19340</v>
      </c>
    </row>
    <row r="560" spans="1:4" x14ac:dyDescent="0.25">
      <c r="A560" s="19" t="s">
        <v>1334</v>
      </c>
      <c r="B560" s="17" t="s">
        <v>1335</v>
      </c>
      <c r="C560" s="17" t="s">
        <v>6</v>
      </c>
      <c r="D560" s="44" t="s">
        <v>19340</v>
      </c>
    </row>
    <row r="561" spans="1:4" x14ac:dyDescent="0.25">
      <c r="A561" s="19" t="s">
        <v>1336</v>
      </c>
      <c r="B561" s="17" t="s">
        <v>1337</v>
      </c>
      <c r="C561" s="17" t="s">
        <v>6</v>
      </c>
      <c r="D561" s="44" t="s">
        <v>19340</v>
      </c>
    </row>
    <row r="562" spans="1:4" x14ac:dyDescent="0.25">
      <c r="A562" s="19" t="s">
        <v>1338</v>
      </c>
      <c r="B562" s="17" t="s">
        <v>1339</v>
      </c>
      <c r="C562" s="17" t="s">
        <v>6</v>
      </c>
      <c r="D562" s="44" t="s">
        <v>19340</v>
      </c>
    </row>
    <row r="563" spans="1:4" x14ac:dyDescent="0.25">
      <c r="A563" s="19" t="s">
        <v>1340</v>
      </c>
      <c r="B563" s="17" t="s">
        <v>1341</v>
      </c>
      <c r="C563" s="17" t="s">
        <v>6</v>
      </c>
      <c r="D563" s="44" t="s">
        <v>19340</v>
      </c>
    </row>
    <row r="564" spans="1:4" x14ac:dyDescent="0.25">
      <c r="A564" s="19" t="s">
        <v>1342</v>
      </c>
      <c r="B564" s="17" t="s">
        <v>1343</v>
      </c>
      <c r="C564" s="17" t="s">
        <v>6</v>
      </c>
      <c r="D564" s="44" t="s">
        <v>19340</v>
      </c>
    </row>
    <row r="565" spans="1:4" x14ac:dyDescent="0.25">
      <c r="A565" s="19" t="s">
        <v>1344</v>
      </c>
      <c r="B565" s="17" t="s">
        <v>1345</v>
      </c>
      <c r="C565" s="17" t="s">
        <v>6</v>
      </c>
      <c r="D565" s="44" t="s">
        <v>19340</v>
      </c>
    </row>
    <row r="566" spans="1:4" x14ac:dyDescent="0.25">
      <c r="A566" s="19" t="s">
        <v>1370</v>
      </c>
      <c r="B566" s="17" t="s">
        <v>1371</v>
      </c>
      <c r="C566" s="17" t="s">
        <v>6</v>
      </c>
      <c r="D566" s="44" t="s">
        <v>19340</v>
      </c>
    </row>
    <row r="567" spans="1:4" x14ac:dyDescent="0.25">
      <c r="A567" s="19" t="s">
        <v>1384</v>
      </c>
      <c r="B567" s="17" t="s">
        <v>1385</v>
      </c>
      <c r="C567" s="17" t="s">
        <v>6</v>
      </c>
      <c r="D567" s="44" t="s">
        <v>19340</v>
      </c>
    </row>
    <row r="568" spans="1:4" x14ac:dyDescent="0.25">
      <c r="A568" s="19" t="s">
        <v>1386</v>
      </c>
      <c r="B568" s="17" t="s">
        <v>1387</v>
      </c>
      <c r="C568" s="17" t="s">
        <v>6</v>
      </c>
      <c r="D568" s="44" t="s">
        <v>19340</v>
      </c>
    </row>
    <row r="569" spans="1:4" x14ac:dyDescent="0.25">
      <c r="A569" s="19" t="s">
        <v>1388</v>
      </c>
      <c r="B569" s="17" t="s">
        <v>1389</v>
      </c>
      <c r="C569" s="17" t="s">
        <v>6</v>
      </c>
      <c r="D569" s="44" t="s">
        <v>19340</v>
      </c>
    </row>
    <row r="570" spans="1:4" x14ac:dyDescent="0.25">
      <c r="A570" s="19" t="s">
        <v>1390</v>
      </c>
      <c r="B570" s="17" t="s">
        <v>1391</v>
      </c>
      <c r="C570" s="17" t="s">
        <v>6</v>
      </c>
      <c r="D570" s="44" t="s">
        <v>19340</v>
      </c>
    </row>
    <row r="571" spans="1:4" x14ac:dyDescent="0.25">
      <c r="A571" s="19" t="s">
        <v>1392</v>
      </c>
      <c r="B571" s="17" t="s">
        <v>1393</v>
      </c>
      <c r="C571" s="17" t="s">
        <v>6</v>
      </c>
      <c r="D571" s="44" t="s">
        <v>19340</v>
      </c>
    </row>
    <row r="572" spans="1:4" x14ac:dyDescent="0.25">
      <c r="A572" s="19" t="s">
        <v>1394</v>
      </c>
      <c r="B572" s="17" t="s">
        <v>1395</v>
      </c>
      <c r="C572" s="17" t="s">
        <v>6</v>
      </c>
      <c r="D572" s="44" t="s">
        <v>19340</v>
      </c>
    </row>
    <row r="573" spans="1:4" x14ac:dyDescent="0.25">
      <c r="A573" s="19" t="s">
        <v>1520</v>
      </c>
      <c r="B573" s="17" t="s">
        <v>1521</v>
      </c>
      <c r="C573" s="17" t="s">
        <v>6</v>
      </c>
      <c r="D573" s="44" t="s">
        <v>19340</v>
      </c>
    </row>
    <row r="574" spans="1:4" x14ac:dyDescent="0.25">
      <c r="A574" s="19" t="s">
        <v>1522</v>
      </c>
      <c r="B574" s="17" t="s">
        <v>1523</v>
      </c>
      <c r="C574" s="17" t="s">
        <v>6</v>
      </c>
      <c r="D574" s="44" t="s">
        <v>19340</v>
      </c>
    </row>
    <row r="575" spans="1:4" x14ac:dyDescent="0.25">
      <c r="A575" s="19" t="s">
        <v>1524</v>
      </c>
      <c r="B575" s="17" t="s">
        <v>1525</v>
      </c>
      <c r="C575" s="17" t="s">
        <v>6</v>
      </c>
      <c r="D575" s="44" t="s">
        <v>19340</v>
      </c>
    </row>
    <row r="576" spans="1:4" x14ac:dyDescent="0.25">
      <c r="A576" s="19" t="s">
        <v>1526</v>
      </c>
      <c r="B576" s="17" t="s">
        <v>1527</v>
      </c>
      <c r="C576" s="17" t="s">
        <v>6</v>
      </c>
      <c r="D576" s="44" t="s">
        <v>19340</v>
      </c>
    </row>
    <row r="577" spans="1:4" x14ac:dyDescent="0.25">
      <c r="A577" s="19" t="s">
        <v>1528</v>
      </c>
      <c r="B577" s="17" t="s">
        <v>1529</v>
      </c>
      <c r="C577" s="17" t="s">
        <v>6</v>
      </c>
      <c r="D577" s="44" t="s">
        <v>19340</v>
      </c>
    </row>
    <row r="578" spans="1:4" x14ac:dyDescent="0.25">
      <c r="A578" s="19" t="s">
        <v>1530</v>
      </c>
      <c r="B578" s="17" t="s">
        <v>1531</v>
      </c>
      <c r="C578" s="17" t="s">
        <v>6</v>
      </c>
      <c r="D578" s="44" t="s">
        <v>19340</v>
      </c>
    </row>
    <row r="579" spans="1:4" x14ac:dyDescent="0.25">
      <c r="A579" s="19" t="s">
        <v>1532</v>
      </c>
      <c r="B579" s="17" t="s">
        <v>1533</v>
      </c>
      <c r="C579" s="17" t="s">
        <v>6</v>
      </c>
      <c r="D579" s="44" t="s">
        <v>19340</v>
      </c>
    </row>
    <row r="580" spans="1:4" x14ac:dyDescent="0.25">
      <c r="A580" s="19" t="s">
        <v>1534</v>
      </c>
      <c r="B580" s="17" t="s">
        <v>1535</v>
      </c>
      <c r="C580" s="17" t="s">
        <v>6</v>
      </c>
      <c r="D580" s="44" t="s">
        <v>19340</v>
      </c>
    </row>
    <row r="581" spans="1:4" x14ac:dyDescent="0.25">
      <c r="A581" s="19" t="s">
        <v>1536</v>
      </c>
      <c r="B581" s="17" t="s">
        <v>1537</v>
      </c>
      <c r="C581" s="17" t="s">
        <v>6</v>
      </c>
      <c r="D581" s="44" t="s">
        <v>19340</v>
      </c>
    </row>
    <row r="582" spans="1:4" x14ac:dyDescent="0.25">
      <c r="A582" s="19" t="s">
        <v>1538</v>
      </c>
      <c r="B582" s="17" t="s">
        <v>1539</v>
      </c>
      <c r="C582" s="17" t="s">
        <v>6</v>
      </c>
      <c r="D582" s="44" t="s">
        <v>19340</v>
      </c>
    </row>
    <row r="583" spans="1:4" x14ac:dyDescent="0.25">
      <c r="A583" s="19" t="s">
        <v>1821</v>
      </c>
      <c r="B583" s="17" t="s">
        <v>1822</v>
      </c>
      <c r="C583" s="17" t="s">
        <v>6</v>
      </c>
      <c r="D583" s="44" t="s">
        <v>19340</v>
      </c>
    </row>
    <row r="584" spans="1:4" x14ac:dyDescent="0.25">
      <c r="A584" s="19" t="s">
        <v>2018</v>
      </c>
      <c r="B584" s="17" t="s">
        <v>2019</v>
      </c>
      <c r="C584" s="17" t="s">
        <v>6</v>
      </c>
      <c r="D584" s="44" t="s">
        <v>19340</v>
      </c>
    </row>
    <row r="585" spans="1:4" x14ac:dyDescent="0.25">
      <c r="A585" s="19" t="s">
        <v>2737</v>
      </c>
      <c r="B585" s="17" t="s">
        <v>2738</v>
      </c>
      <c r="C585" s="17" t="s">
        <v>6</v>
      </c>
      <c r="D585" s="44" t="s">
        <v>19340</v>
      </c>
    </row>
    <row r="586" spans="1:4" x14ac:dyDescent="0.25">
      <c r="A586" s="19" t="s">
        <v>3026</v>
      </c>
      <c r="B586" s="17" t="s">
        <v>19422</v>
      </c>
      <c r="C586" s="17" t="s">
        <v>6</v>
      </c>
      <c r="D586" s="44" t="s">
        <v>19340</v>
      </c>
    </row>
    <row r="587" spans="1:4" x14ac:dyDescent="0.25">
      <c r="A587" s="19" t="s">
        <v>3082</v>
      </c>
      <c r="B587" s="17" t="s">
        <v>3083</v>
      </c>
      <c r="C587" s="17" t="s">
        <v>6</v>
      </c>
      <c r="D587" s="44" t="s">
        <v>19340</v>
      </c>
    </row>
    <row r="588" spans="1:4" x14ac:dyDescent="0.25">
      <c r="A588" s="19" t="s">
        <v>3493</v>
      </c>
      <c r="B588" s="17" t="s">
        <v>3494</v>
      </c>
      <c r="C588" s="17" t="s">
        <v>6</v>
      </c>
      <c r="D588" s="44" t="s">
        <v>19340</v>
      </c>
    </row>
    <row r="589" spans="1:4" x14ac:dyDescent="0.25">
      <c r="A589" s="19" t="s">
        <v>7</v>
      </c>
      <c r="B589" s="17" t="s">
        <v>8</v>
      </c>
      <c r="C589" s="17" t="s">
        <v>6</v>
      </c>
      <c r="D589" s="44" t="s">
        <v>19341</v>
      </c>
    </row>
    <row r="590" spans="1:4" x14ac:dyDescent="0.25">
      <c r="A590" s="19" t="s">
        <v>9</v>
      </c>
      <c r="B590" s="17" t="s">
        <v>10</v>
      </c>
      <c r="C590" s="17" t="s">
        <v>6</v>
      </c>
      <c r="D590" s="44" t="s">
        <v>19341</v>
      </c>
    </row>
    <row r="591" spans="1:4" x14ac:dyDescent="0.25">
      <c r="A591" s="19" t="s">
        <v>11</v>
      </c>
      <c r="B591" s="17" t="s">
        <v>12</v>
      </c>
      <c r="C591" s="17" t="s">
        <v>6</v>
      </c>
      <c r="D591" s="44" t="s">
        <v>19341</v>
      </c>
    </row>
    <row r="592" spans="1:4" x14ac:dyDescent="0.25">
      <c r="A592" s="19" t="s">
        <v>13</v>
      </c>
      <c r="B592" s="17" t="s">
        <v>14</v>
      </c>
      <c r="C592" s="17" t="s">
        <v>6</v>
      </c>
      <c r="D592" s="44" t="s">
        <v>19341</v>
      </c>
    </row>
    <row r="593" spans="1:4" x14ac:dyDescent="0.25">
      <c r="A593" s="19" t="s">
        <v>15</v>
      </c>
      <c r="B593" s="17" t="s">
        <v>16</v>
      </c>
      <c r="C593" s="17" t="s">
        <v>6</v>
      </c>
      <c r="D593" s="44" t="s">
        <v>19341</v>
      </c>
    </row>
    <row r="594" spans="1:4" x14ac:dyDescent="0.25">
      <c r="A594" s="19" t="s">
        <v>17</v>
      </c>
      <c r="B594" s="17" t="s">
        <v>18</v>
      </c>
      <c r="C594" s="17" t="s">
        <v>6</v>
      </c>
      <c r="D594" s="44" t="s">
        <v>19341</v>
      </c>
    </row>
    <row r="595" spans="1:4" x14ac:dyDescent="0.25">
      <c r="A595" s="19" t="s">
        <v>19</v>
      </c>
      <c r="B595" s="17" t="s">
        <v>20</v>
      </c>
      <c r="C595" s="17" t="s">
        <v>6</v>
      </c>
      <c r="D595" s="44" t="s">
        <v>19341</v>
      </c>
    </row>
    <row r="596" spans="1:4" x14ac:dyDescent="0.25">
      <c r="A596" s="19" t="s">
        <v>21</v>
      </c>
      <c r="B596" s="17" t="s">
        <v>19423</v>
      </c>
      <c r="C596" s="17" t="s">
        <v>6</v>
      </c>
      <c r="D596" s="44" t="s">
        <v>19341</v>
      </c>
    </row>
    <row r="597" spans="1:4" x14ac:dyDescent="0.25">
      <c r="A597" s="19" t="s">
        <v>23</v>
      </c>
      <c r="B597" s="17" t="s">
        <v>24</v>
      </c>
      <c r="C597" s="17" t="s">
        <v>6</v>
      </c>
      <c r="D597" s="44" t="s">
        <v>19341</v>
      </c>
    </row>
    <row r="598" spans="1:4" x14ac:dyDescent="0.25">
      <c r="A598" s="19" t="s">
        <v>25</v>
      </c>
      <c r="B598" s="17" t="s">
        <v>26</v>
      </c>
      <c r="C598" s="17" t="s">
        <v>6</v>
      </c>
      <c r="D598" s="44" t="s">
        <v>19341</v>
      </c>
    </row>
    <row r="599" spans="1:4" x14ac:dyDescent="0.25">
      <c r="A599" s="19" t="s">
        <v>27</v>
      </c>
      <c r="B599" s="17" t="s">
        <v>28</v>
      </c>
      <c r="C599" s="17" t="s">
        <v>6</v>
      </c>
      <c r="D599" s="44" t="s">
        <v>19341</v>
      </c>
    </row>
    <row r="600" spans="1:4" x14ac:dyDescent="0.25">
      <c r="A600" s="19" t="s">
        <v>29</v>
      </c>
      <c r="B600" s="17" t="s">
        <v>30</v>
      </c>
      <c r="C600" s="17" t="s">
        <v>6</v>
      </c>
      <c r="D600" s="44" t="s">
        <v>19341</v>
      </c>
    </row>
    <row r="601" spans="1:4" x14ac:dyDescent="0.25">
      <c r="A601" s="19" t="s">
        <v>31</v>
      </c>
      <c r="B601" s="17" t="s">
        <v>32</v>
      </c>
      <c r="C601" s="17" t="s">
        <v>6</v>
      </c>
      <c r="D601" s="44" t="s">
        <v>19341</v>
      </c>
    </row>
    <row r="602" spans="1:4" x14ac:dyDescent="0.25">
      <c r="A602" s="19" t="s">
        <v>33</v>
      </c>
      <c r="B602" s="17" t="s">
        <v>34</v>
      </c>
      <c r="C602" s="17" t="s">
        <v>6</v>
      </c>
      <c r="D602" s="44" t="s">
        <v>19341</v>
      </c>
    </row>
    <row r="603" spans="1:4" x14ac:dyDescent="0.25">
      <c r="A603" s="19" t="s">
        <v>35</v>
      </c>
      <c r="B603" s="17" t="s">
        <v>36</v>
      </c>
      <c r="C603" s="17" t="s">
        <v>6</v>
      </c>
      <c r="D603" s="44" t="s">
        <v>19341</v>
      </c>
    </row>
    <row r="604" spans="1:4" x14ac:dyDescent="0.25">
      <c r="A604" s="19" t="s">
        <v>37</v>
      </c>
      <c r="B604" s="17" t="s">
        <v>38</v>
      </c>
      <c r="C604" s="17" t="s">
        <v>6</v>
      </c>
      <c r="D604" s="44" t="s">
        <v>19341</v>
      </c>
    </row>
    <row r="605" spans="1:4" x14ac:dyDescent="0.25">
      <c r="A605" s="19" t="s">
        <v>39</v>
      </c>
      <c r="B605" s="17" t="s">
        <v>40</v>
      </c>
      <c r="C605" s="17" t="s">
        <v>6</v>
      </c>
      <c r="D605" s="44" t="s">
        <v>19341</v>
      </c>
    </row>
    <row r="606" spans="1:4" x14ac:dyDescent="0.25">
      <c r="A606" s="19" t="s">
        <v>41</v>
      </c>
      <c r="B606" s="17" t="s">
        <v>42</v>
      </c>
      <c r="C606" s="17" t="s">
        <v>6</v>
      </c>
      <c r="D606" s="44" t="s">
        <v>19341</v>
      </c>
    </row>
    <row r="607" spans="1:4" x14ac:dyDescent="0.25">
      <c r="A607" s="19" t="s">
        <v>43</v>
      </c>
      <c r="B607" s="17" t="s">
        <v>44</v>
      </c>
      <c r="C607" s="17" t="s">
        <v>6</v>
      </c>
      <c r="D607" s="44" t="s">
        <v>19341</v>
      </c>
    </row>
    <row r="608" spans="1:4" x14ac:dyDescent="0.25">
      <c r="A608" s="19" t="s">
        <v>45</v>
      </c>
      <c r="B608" s="17" t="s">
        <v>46</v>
      </c>
      <c r="C608" s="17" t="s">
        <v>6</v>
      </c>
      <c r="D608" s="44" t="s">
        <v>19341</v>
      </c>
    </row>
    <row r="609" spans="1:4" x14ac:dyDescent="0.25">
      <c r="A609" s="19" t="s">
        <v>47</v>
      </c>
      <c r="B609" s="17" t="s">
        <v>48</v>
      </c>
      <c r="C609" s="17" t="s">
        <v>6</v>
      </c>
      <c r="D609" s="44" t="s">
        <v>19341</v>
      </c>
    </row>
    <row r="610" spans="1:4" x14ac:dyDescent="0.25">
      <c r="A610" s="19" t="s">
        <v>49</v>
      </c>
      <c r="B610" s="17" t="s">
        <v>50</v>
      </c>
      <c r="C610" s="17" t="s">
        <v>6</v>
      </c>
      <c r="D610" s="44" t="s">
        <v>19341</v>
      </c>
    </row>
    <row r="611" spans="1:4" x14ac:dyDescent="0.25">
      <c r="A611" s="19" t="s">
        <v>51</v>
      </c>
      <c r="B611" s="17" t="s">
        <v>19424</v>
      </c>
      <c r="C611" s="17" t="s">
        <v>6</v>
      </c>
      <c r="D611" s="44" t="s">
        <v>19341</v>
      </c>
    </row>
    <row r="612" spans="1:4" x14ac:dyDescent="0.25">
      <c r="A612" s="19" t="s">
        <v>53</v>
      </c>
      <c r="B612" s="17" t="s">
        <v>54</v>
      </c>
      <c r="C612" s="17" t="s">
        <v>6</v>
      </c>
      <c r="D612" s="44" t="s">
        <v>19341</v>
      </c>
    </row>
    <row r="613" spans="1:4" x14ac:dyDescent="0.25">
      <c r="A613" s="19" t="s">
        <v>55</v>
      </c>
      <c r="B613" s="17" t="s">
        <v>56</v>
      </c>
      <c r="C613" s="17" t="s">
        <v>6</v>
      </c>
      <c r="D613" s="44" t="s">
        <v>19341</v>
      </c>
    </row>
    <row r="614" spans="1:4" x14ac:dyDescent="0.25">
      <c r="A614" s="19" t="s">
        <v>57</v>
      </c>
      <c r="B614" s="17" t="s">
        <v>58</v>
      </c>
      <c r="C614" s="17" t="s">
        <v>6</v>
      </c>
      <c r="D614" s="44" t="s">
        <v>19341</v>
      </c>
    </row>
    <row r="615" spans="1:4" x14ac:dyDescent="0.25">
      <c r="A615" s="19" t="s">
        <v>59</v>
      </c>
      <c r="B615" s="17" t="s">
        <v>60</v>
      </c>
      <c r="C615" s="17" t="s">
        <v>6</v>
      </c>
      <c r="D615" s="44" t="s">
        <v>19341</v>
      </c>
    </row>
    <row r="616" spans="1:4" x14ac:dyDescent="0.25">
      <c r="A616" s="19" t="s">
        <v>61</v>
      </c>
      <c r="B616" s="17" t="s">
        <v>62</v>
      </c>
      <c r="C616" s="17" t="s">
        <v>6</v>
      </c>
      <c r="D616" s="44" t="s">
        <v>19341</v>
      </c>
    </row>
    <row r="617" spans="1:4" x14ac:dyDescent="0.25">
      <c r="A617" s="19" t="s">
        <v>63</v>
      </c>
      <c r="B617" s="17" t="s">
        <v>19342</v>
      </c>
      <c r="C617" s="17" t="s">
        <v>6</v>
      </c>
      <c r="D617" s="44" t="s">
        <v>19341</v>
      </c>
    </row>
    <row r="618" spans="1:4" x14ac:dyDescent="0.25">
      <c r="A618" s="19" t="s">
        <v>65</v>
      </c>
      <c r="B618" s="17" t="s">
        <v>19425</v>
      </c>
      <c r="C618" s="17" t="s">
        <v>6</v>
      </c>
      <c r="D618" s="44" t="s">
        <v>19341</v>
      </c>
    </row>
    <row r="619" spans="1:4" x14ac:dyDescent="0.25">
      <c r="A619" s="19" t="s">
        <v>67</v>
      </c>
      <c r="B619" s="17" t="s">
        <v>68</v>
      </c>
      <c r="C619" s="17" t="s">
        <v>6</v>
      </c>
      <c r="D619" s="44" t="s">
        <v>19341</v>
      </c>
    </row>
    <row r="620" spans="1:4" x14ac:dyDescent="0.25">
      <c r="A620" s="19" t="s">
        <v>69</v>
      </c>
      <c r="B620" s="17" t="s">
        <v>70</v>
      </c>
      <c r="C620" s="17" t="s">
        <v>6</v>
      </c>
      <c r="D620" s="44" t="s">
        <v>19341</v>
      </c>
    </row>
    <row r="621" spans="1:4" x14ac:dyDescent="0.25">
      <c r="A621" s="19" t="s">
        <v>71</v>
      </c>
      <c r="B621" s="17" t="s">
        <v>72</v>
      </c>
      <c r="C621" s="17" t="s">
        <v>6</v>
      </c>
      <c r="D621" s="44" t="s">
        <v>19341</v>
      </c>
    </row>
    <row r="622" spans="1:4" x14ac:dyDescent="0.25">
      <c r="A622" s="19" t="s">
        <v>73</v>
      </c>
      <c r="B622" s="17" t="s">
        <v>74</v>
      </c>
      <c r="C622" s="17" t="s">
        <v>6</v>
      </c>
      <c r="D622" s="44" t="s">
        <v>19341</v>
      </c>
    </row>
    <row r="623" spans="1:4" x14ac:dyDescent="0.25">
      <c r="A623" s="19" t="s">
        <v>75</v>
      </c>
      <c r="B623" s="17" t="s">
        <v>76</v>
      </c>
      <c r="C623" s="17" t="s">
        <v>6</v>
      </c>
      <c r="D623" s="44" t="s">
        <v>19341</v>
      </c>
    </row>
    <row r="624" spans="1:4" x14ac:dyDescent="0.25">
      <c r="A624" s="19" t="s">
        <v>77</v>
      </c>
      <c r="B624" s="17" t="s">
        <v>78</v>
      </c>
      <c r="C624" s="17" t="s">
        <v>6</v>
      </c>
      <c r="D624" s="44" t="s">
        <v>19341</v>
      </c>
    </row>
    <row r="625" spans="1:4" x14ac:dyDescent="0.25">
      <c r="A625" s="19" t="s">
        <v>79</v>
      </c>
      <c r="B625" s="17" t="s">
        <v>80</v>
      </c>
      <c r="C625" s="17" t="s">
        <v>6</v>
      </c>
      <c r="D625" s="44" t="s">
        <v>19341</v>
      </c>
    </row>
    <row r="626" spans="1:4" x14ac:dyDescent="0.25">
      <c r="A626" s="19" t="s">
        <v>81</v>
      </c>
      <c r="B626" s="17" t="s">
        <v>82</v>
      </c>
      <c r="C626" s="17" t="s">
        <v>6</v>
      </c>
      <c r="D626" s="44" t="s">
        <v>19341</v>
      </c>
    </row>
    <row r="627" spans="1:4" x14ac:dyDescent="0.25">
      <c r="A627" s="19" t="s">
        <v>83</v>
      </c>
      <c r="B627" s="17" t="s">
        <v>84</v>
      </c>
      <c r="C627" s="17" t="s">
        <v>6</v>
      </c>
      <c r="D627" s="44" t="s">
        <v>19341</v>
      </c>
    </row>
    <row r="628" spans="1:4" x14ac:dyDescent="0.25">
      <c r="A628" s="19" t="s">
        <v>85</v>
      </c>
      <c r="B628" s="17" t="s">
        <v>86</v>
      </c>
      <c r="C628" s="17" t="s">
        <v>6</v>
      </c>
      <c r="D628" s="44" t="s">
        <v>19341</v>
      </c>
    </row>
    <row r="629" spans="1:4" x14ac:dyDescent="0.25">
      <c r="A629" s="19" t="s">
        <v>87</v>
      </c>
      <c r="B629" s="17" t="s">
        <v>88</v>
      </c>
      <c r="C629" s="17" t="s">
        <v>6</v>
      </c>
      <c r="D629" s="44" t="s">
        <v>19341</v>
      </c>
    </row>
    <row r="630" spans="1:4" x14ac:dyDescent="0.25">
      <c r="A630" s="19" t="s">
        <v>89</v>
      </c>
      <c r="B630" s="17" t="s">
        <v>90</v>
      </c>
      <c r="C630" s="17" t="s">
        <v>6</v>
      </c>
      <c r="D630" s="44" t="s">
        <v>19341</v>
      </c>
    </row>
    <row r="631" spans="1:4" x14ac:dyDescent="0.25">
      <c r="A631" s="19" t="s">
        <v>91</v>
      </c>
      <c r="B631" s="17" t="s">
        <v>92</v>
      </c>
      <c r="C631" s="17" t="s">
        <v>6</v>
      </c>
      <c r="D631" s="44" t="s">
        <v>19341</v>
      </c>
    </row>
    <row r="632" spans="1:4" x14ac:dyDescent="0.25">
      <c r="A632" s="19" t="s">
        <v>93</v>
      </c>
      <c r="B632" s="17" t="s">
        <v>94</v>
      </c>
      <c r="C632" s="17" t="s">
        <v>6</v>
      </c>
      <c r="D632" s="44" t="s">
        <v>19341</v>
      </c>
    </row>
    <row r="633" spans="1:4" x14ac:dyDescent="0.25">
      <c r="A633" s="19" t="s">
        <v>95</v>
      </c>
      <c r="B633" s="17" t="s">
        <v>96</v>
      </c>
      <c r="C633" s="17" t="s">
        <v>6</v>
      </c>
      <c r="D633" s="44" t="s">
        <v>19341</v>
      </c>
    </row>
    <row r="634" spans="1:4" x14ac:dyDescent="0.25">
      <c r="A634" s="19" t="s">
        <v>537</v>
      </c>
      <c r="B634" s="17" t="s">
        <v>538</v>
      </c>
      <c r="C634" s="17" t="s">
        <v>6</v>
      </c>
      <c r="D634" s="44" t="s">
        <v>19341</v>
      </c>
    </row>
    <row r="635" spans="1:4" x14ac:dyDescent="0.25">
      <c r="A635" s="19" t="s">
        <v>539</v>
      </c>
      <c r="B635" s="17" t="s">
        <v>540</v>
      </c>
      <c r="C635" s="17" t="s">
        <v>6</v>
      </c>
      <c r="D635" s="44" t="s">
        <v>19341</v>
      </c>
    </row>
    <row r="636" spans="1:4" x14ac:dyDescent="0.25">
      <c r="A636" s="19" t="s">
        <v>541</v>
      </c>
      <c r="B636" s="17" t="s">
        <v>542</v>
      </c>
      <c r="C636" s="17" t="s">
        <v>6</v>
      </c>
      <c r="D636" s="44" t="s">
        <v>19341</v>
      </c>
    </row>
    <row r="637" spans="1:4" x14ac:dyDescent="0.25">
      <c r="A637" s="19" t="s">
        <v>571</v>
      </c>
      <c r="B637" s="17" t="s">
        <v>572</v>
      </c>
      <c r="C637" s="17" t="s">
        <v>6</v>
      </c>
      <c r="D637" s="44" t="s">
        <v>19341</v>
      </c>
    </row>
    <row r="638" spans="1:4" x14ac:dyDescent="0.25">
      <c r="A638" s="19" t="s">
        <v>585</v>
      </c>
      <c r="B638" s="17" t="s">
        <v>19426</v>
      </c>
      <c r="C638" s="17" t="s">
        <v>6</v>
      </c>
      <c r="D638" s="44" t="s">
        <v>19341</v>
      </c>
    </row>
    <row r="639" spans="1:4" x14ac:dyDescent="0.25">
      <c r="A639" s="19" t="s">
        <v>587</v>
      </c>
      <c r="B639" s="17" t="s">
        <v>588</v>
      </c>
      <c r="C639" s="17" t="s">
        <v>6</v>
      </c>
      <c r="D639" s="44" t="s">
        <v>19341</v>
      </c>
    </row>
    <row r="640" spans="1:4" x14ac:dyDescent="0.25">
      <c r="A640" s="19" t="s">
        <v>607</v>
      </c>
      <c r="B640" s="17" t="s">
        <v>608</v>
      </c>
      <c r="C640" s="17" t="s">
        <v>6</v>
      </c>
      <c r="D640" s="44" t="s">
        <v>19341</v>
      </c>
    </row>
    <row r="641" spans="1:4" x14ac:dyDescent="0.25">
      <c r="A641" s="19" t="s">
        <v>623</v>
      </c>
      <c r="B641" s="17" t="s">
        <v>624</v>
      </c>
      <c r="C641" s="17" t="s">
        <v>6</v>
      </c>
      <c r="D641" s="44" t="s">
        <v>19341</v>
      </c>
    </row>
    <row r="642" spans="1:4" x14ac:dyDescent="0.25">
      <c r="A642" s="19" t="s">
        <v>625</v>
      </c>
      <c r="B642" s="17" t="s">
        <v>626</v>
      </c>
      <c r="C642" s="17" t="s">
        <v>6</v>
      </c>
      <c r="D642" s="44" t="s">
        <v>19341</v>
      </c>
    </row>
    <row r="643" spans="1:4" x14ac:dyDescent="0.25">
      <c r="A643" s="19" t="s">
        <v>637</v>
      </c>
      <c r="B643" s="17" t="s">
        <v>638</v>
      </c>
      <c r="C643" s="17" t="s">
        <v>6</v>
      </c>
      <c r="D643" s="44" t="s">
        <v>19341</v>
      </c>
    </row>
    <row r="644" spans="1:4" x14ac:dyDescent="0.25">
      <c r="A644" s="19" t="s">
        <v>639</v>
      </c>
      <c r="B644" s="17" t="s">
        <v>640</v>
      </c>
      <c r="C644" s="17" t="s">
        <v>6</v>
      </c>
      <c r="D644" s="44" t="s">
        <v>19341</v>
      </c>
    </row>
    <row r="645" spans="1:4" x14ac:dyDescent="0.25">
      <c r="A645" s="19" t="s">
        <v>641</v>
      </c>
      <c r="B645" s="17" t="s">
        <v>642</v>
      </c>
      <c r="C645" s="17" t="s">
        <v>6</v>
      </c>
      <c r="D645" s="44" t="s">
        <v>19341</v>
      </c>
    </row>
    <row r="646" spans="1:4" x14ac:dyDescent="0.25">
      <c r="A646" s="19" t="s">
        <v>683</v>
      </c>
      <c r="B646" s="17" t="s">
        <v>684</v>
      </c>
      <c r="C646" s="17" t="s">
        <v>6</v>
      </c>
      <c r="D646" s="44" t="s">
        <v>19341</v>
      </c>
    </row>
    <row r="647" spans="1:4" x14ac:dyDescent="0.25">
      <c r="A647" s="19" t="s">
        <v>685</v>
      </c>
      <c r="B647" s="17" t="s">
        <v>686</v>
      </c>
      <c r="C647" s="17" t="s">
        <v>6</v>
      </c>
      <c r="D647" s="44" t="s">
        <v>19341</v>
      </c>
    </row>
    <row r="648" spans="1:4" x14ac:dyDescent="0.25">
      <c r="A648" s="19" t="s">
        <v>687</v>
      </c>
      <c r="B648" s="17" t="s">
        <v>688</v>
      </c>
      <c r="C648" s="17" t="s">
        <v>6</v>
      </c>
      <c r="D648" s="44" t="s">
        <v>19341</v>
      </c>
    </row>
    <row r="649" spans="1:4" x14ac:dyDescent="0.25">
      <c r="A649" s="19" t="s">
        <v>757</v>
      </c>
      <c r="B649" s="17" t="s">
        <v>758</v>
      </c>
      <c r="C649" s="17" t="s">
        <v>6</v>
      </c>
      <c r="D649" s="44" t="s">
        <v>19341</v>
      </c>
    </row>
    <row r="650" spans="1:4" x14ac:dyDescent="0.25">
      <c r="A650" s="19" t="s">
        <v>803</v>
      </c>
      <c r="B650" s="17" t="s">
        <v>804</v>
      </c>
      <c r="C650" s="17" t="s">
        <v>6</v>
      </c>
      <c r="D650" s="44" t="s">
        <v>19341</v>
      </c>
    </row>
    <row r="651" spans="1:4" x14ac:dyDescent="0.25">
      <c r="A651" s="19" t="s">
        <v>953</v>
      </c>
      <c r="B651" s="17" t="s">
        <v>954</v>
      </c>
      <c r="C651" s="17" t="s">
        <v>6</v>
      </c>
      <c r="D651" s="44" t="s">
        <v>19341</v>
      </c>
    </row>
    <row r="652" spans="1:4" x14ac:dyDescent="0.25">
      <c r="A652" s="19" t="s">
        <v>955</v>
      </c>
      <c r="B652" s="17" t="s">
        <v>956</v>
      </c>
      <c r="C652" s="17" t="s">
        <v>6</v>
      </c>
      <c r="D652" s="44" t="s">
        <v>19341</v>
      </c>
    </row>
    <row r="653" spans="1:4" x14ac:dyDescent="0.25">
      <c r="A653" s="19" t="s">
        <v>1033</v>
      </c>
      <c r="B653" s="17" t="s">
        <v>1034</v>
      </c>
      <c r="C653" s="17" t="s">
        <v>6</v>
      </c>
      <c r="D653" s="44" t="s">
        <v>19341</v>
      </c>
    </row>
    <row r="654" spans="1:4" x14ac:dyDescent="0.25">
      <c r="A654" s="19" t="s">
        <v>1035</v>
      </c>
      <c r="B654" s="17" t="s">
        <v>1036</v>
      </c>
      <c r="C654" s="17" t="s">
        <v>6</v>
      </c>
      <c r="D654" s="44" t="s">
        <v>19341</v>
      </c>
    </row>
    <row r="655" spans="1:4" x14ac:dyDescent="0.25">
      <c r="A655" s="19" t="s">
        <v>1037</v>
      </c>
      <c r="B655" s="17" t="s">
        <v>1038</v>
      </c>
      <c r="C655" s="17" t="s">
        <v>6</v>
      </c>
      <c r="D655" s="44" t="s">
        <v>19341</v>
      </c>
    </row>
    <row r="656" spans="1:4" x14ac:dyDescent="0.25">
      <c r="A656" s="19" t="s">
        <v>1191</v>
      </c>
      <c r="B656" s="17" t="s">
        <v>1192</v>
      </c>
      <c r="C656" s="17" t="s">
        <v>6</v>
      </c>
      <c r="D656" s="44" t="s">
        <v>19341</v>
      </c>
    </row>
    <row r="657" spans="1:4" x14ac:dyDescent="0.25">
      <c r="A657" s="19" t="s">
        <v>1193</v>
      </c>
      <c r="B657" s="17" t="s">
        <v>1194</v>
      </c>
      <c r="C657" s="17" t="s">
        <v>6</v>
      </c>
      <c r="D657" s="44" t="s">
        <v>19341</v>
      </c>
    </row>
    <row r="658" spans="1:4" x14ac:dyDescent="0.25">
      <c r="A658" s="19" t="s">
        <v>1195</v>
      </c>
      <c r="B658" s="17" t="s">
        <v>1196</v>
      </c>
      <c r="C658" s="17" t="s">
        <v>6</v>
      </c>
      <c r="D658" s="44" t="s">
        <v>19341</v>
      </c>
    </row>
    <row r="659" spans="1:4" x14ac:dyDescent="0.25">
      <c r="A659" s="19" t="s">
        <v>1197</v>
      </c>
      <c r="B659" s="17" t="s">
        <v>1198</v>
      </c>
      <c r="C659" s="17" t="s">
        <v>6</v>
      </c>
      <c r="D659" s="44" t="s">
        <v>19341</v>
      </c>
    </row>
    <row r="660" spans="1:4" x14ac:dyDescent="0.25">
      <c r="A660" s="19" t="s">
        <v>1199</v>
      </c>
      <c r="B660" s="17" t="s">
        <v>1200</v>
      </c>
      <c r="C660" s="17" t="s">
        <v>6</v>
      </c>
      <c r="D660" s="44" t="s">
        <v>19341</v>
      </c>
    </row>
    <row r="661" spans="1:4" x14ac:dyDescent="0.25">
      <c r="A661" s="19" t="s">
        <v>1233</v>
      </c>
      <c r="B661" s="17" t="s">
        <v>19427</v>
      </c>
      <c r="C661" s="17" t="s">
        <v>6</v>
      </c>
      <c r="D661" s="44" t="s">
        <v>19341</v>
      </c>
    </row>
    <row r="662" spans="1:4" x14ac:dyDescent="0.25">
      <c r="A662" s="19" t="s">
        <v>1346</v>
      </c>
      <c r="B662" s="17" t="s">
        <v>1347</v>
      </c>
      <c r="C662" s="17" t="s">
        <v>6</v>
      </c>
      <c r="D662" s="44" t="s">
        <v>19341</v>
      </c>
    </row>
    <row r="663" spans="1:4" x14ac:dyDescent="0.25">
      <c r="A663" s="19" t="s">
        <v>1380</v>
      </c>
      <c r="B663" s="17" t="s">
        <v>1381</v>
      </c>
      <c r="C663" s="17" t="s">
        <v>6</v>
      </c>
      <c r="D663" s="44" t="s">
        <v>19341</v>
      </c>
    </row>
    <row r="664" spans="1:4" x14ac:dyDescent="0.25">
      <c r="A664" s="19" t="s">
        <v>1460</v>
      </c>
      <c r="B664" s="17" t="s">
        <v>1461</v>
      </c>
      <c r="C664" s="17" t="s">
        <v>6</v>
      </c>
      <c r="D664" s="44" t="s">
        <v>19341</v>
      </c>
    </row>
    <row r="665" spans="1:4" x14ac:dyDescent="0.25">
      <c r="A665" s="19" t="s">
        <v>1540</v>
      </c>
      <c r="B665" s="17" t="s">
        <v>1541</v>
      </c>
      <c r="C665" s="17" t="s">
        <v>6</v>
      </c>
      <c r="D665" s="44" t="s">
        <v>19341</v>
      </c>
    </row>
    <row r="666" spans="1:4" x14ac:dyDescent="0.25">
      <c r="A666" s="19" t="s">
        <v>1544</v>
      </c>
      <c r="B666" s="17" t="s">
        <v>1545</v>
      </c>
      <c r="C666" s="17" t="s">
        <v>6</v>
      </c>
      <c r="D666" s="44" t="s">
        <v>19341</v>
      </c>
    </row>
    <row r="667" spans="1:4" x14ac:dyDescent="0.25">
      <c r="A667" s="19" t="s">
        <v>1546</v>
      </c>
      <c r="B667" s="17" t="s">
        <v>1547</v>
      </c>
      <c r="C667" s="17" t="s">
        <v>6</v>
      </c>
      <c r="D667" s="44" t="s">
        <v>19341</v>
      </c>
    </row>
    <row r="668" spans="1:4" x14ac:dyDescent="0.25">
      <c r="A668" s="19" t="s">
        <v>1548</v>
      </c>
      <c r="B668" s="17" t="s">
        <v>1549</v>
      </c>
      <c r="C668" s="17" t="s">
        <v>6</v>
      </c>
      <c r="D668" s="44" t="s">
        <v>19341</v>
      </c>
    </row>
    <row r="669" spans="1:4" x14ac:dyDescent="0.25">
      <c r="A669" s="19" t="s">
        <v>1550</v>
      </c>
      <c r="B669" s="17" t="s">
        <v>19428</v>
      </c>
      <c r="C669" s="17" t="s">
        <v>6</v>
      </c>
      <c r="D669" s="44" t="s">
        <v>19341</v>
      </c>
    </row>
    <row r="670" spans="1:4" x14ac:dyDescent="0.25">
      <c r="A670" s="19" t="s">
        <v>1847</v>
      </c>
      <c r="B670" s="17" t="s">
        <v>1848</v>
      </c>
      <c r="C670" s="17" t="s">
        <v>6</v>
      </c>
      <c r="D670" s="44" t="s">
        <v>19341</v>
      </c>
    </row>
    <row r="671" spans="1:4" x14ac:dyDescent="0.25">
      <c r="A671" s="19" t="s">
        <v>1849</v>
      </c>
      <c r="B671" s="17" t="s">
        <v>1850</v>
      </c>
      <c r="C671" s="17" t="s">
        <v>6</v>
      </c>
      <c r="D671" s="44" t="s">
        <v>19341</v>
      </c>
    </row>
    <row r="672" spans="1:4" x14ac:dyDescent="0.25">
      <c r="A672" s="19" t="s">
        <v>1888</v>
      </c>
      <c r="B672" s="17" t="s">
        <v>1889</v>
      </c>
      <c r="C672" s="17" t="s">
        <v>6</v>
      </c>
      <c r="D672" s="44" t="s">
        <v>19341</v>
      </c>
    </row>
    <row r="673" spans="1:4" x14ac:dyDescent="0.25">
      <c r="A673" s="19" t="s">
        <v>1902</v>
      </c>
      <c r="B673" s="17" t="s">
        <v>1903</v>
      </c>
      <c r="C673" s="17" t="s">
        <v>6</v>
      </c>
      <c r="D673" s="44" t="s">
        <v>19341</v>
      </c>
    </row>
    <row r="674" spans="1:4" x14ac:dyDescent="0.25">
      <c r="A674" s="19" t="s">
        <v>1904</v>
      </c>
      <c r="B674" s="17" t="s">
        <v>1905</v>
      </c>
      <c r="C674" s="17" t="s">
        <v>6</v>
      </c>
      <c r="D674" s="44" t="s">
        <v>19341</v>
      </c>
    </row>
    <row r="675" spans="1:4" x14ac:dyDescent="0.25">
      <c r="A675" s="19" t="s">
        <v>1906</v>
      </c>
      <c r="B675" s="17" t="s">
        <v>1907</v>
      </c>
      <c r="C675" s="17" t="s">
        <v>6</v>
      </c>
      <c r="D675" s="44" t="s">
        <v>19341</v>
      </c>
    </row>
    <row r="676" spans="1:4" x14ac:dyDescent="0.25">
      <c r="A676" s="19" t="s">
        <v>1908</v>
      </c>
      <c r="B676" s="17" t="s">
        <v>1909</v>
      </c>
      <c r="C676" s="17" t="s">
        <v>6</v>
      </c>
      <c r="D676" s="44" t="s">
        <v>19341</v>
      </c>
    </row>
    <row r="677" spans="1:4" x14ac:dyDescent="0.25">
      <c r="A677" s="19" t="s">
        <v>1910</v>
      </c>
      <c r="B677" s="17" t="s">
        <v>1911</v>
      </c>
      <c r="C677" s="17" t="s">
        <v>6</v>
      </c>
      <c r="D677" s="44" t="s">
        <v>19341</v>
      </c>
    </row>
    <row r="678" spans="1:4" x14ac:dyDescent="0.25">
      <c r="A678" s="19" t="s">
        <v>1930</v>
      </c>
      <c r="B678" s="17" t="s">
        <v>1931</v>
      </c>
      <c r="C678" s="17" t="s">
        <v>6</v>
      </c>
      <c r="D678" s="44" t="s">
        <v>19341</v>
      </c>
    </row>
    <row r="679" spans="1:4" x14ac:dyDescent="0.25">
      <c r="A679" s="19" t="s">
        <v>1934</v>
      </c>
      <c r="B679" s="17" t="s">
        <v>1935</v>
      </c>
      <c r="C679" s="17" t="s">
        <v>6</v>
      </c>
      <c r="D679" s="44" t="s">
        <v>19341</v>
      </c>
    </row>
    <row r="680" spans="1:4" x14ac:dyDescent="0.25">
      <c r="A680" s="19" t="s">
        <v>2020</v>
      </c>
      <c r="B680" s="17" t="s">
        <v>2021</v>
      </c>
      <c r="C680" s="17" t="s">
        <v>6</v>
      </c>
      <c r="D680" s="44" t="s">
        <v>19341</v>
      </c>
    </row>
    <row r="681" spans="1:4" x14ac:dyDescent="0.25">
      <c r="A681" s="19" t="s">
        <v>2022</v>
      </c>
      <c r="B681" s="17" t="s">
        <v>2023</v>
      </c>
      <c r="C681" s="17" t="s">
        <v>6</v>
      </c>
      <c r="D681" s="44" t="s">
        <v>19341</v>
      </c>
    </row>
    <row r="682" spans="1:4" x14ac:dyDescent="0.25">
      <c r="A682" s="19" t="s">
        <v>2050</v>
      </c>
      <c r="B682" s="17" t="s">
        <v>2051</v>
      </c>
      <c r="C682" s="17" t="s">
        <v>6</v>
      </c>
      <c r="D682" s="44" t="s">
        <v>19341</v>
      </c>
    </row>
    <row r="683" spans="1:4" x14ac:dyDescent="0.25">
      <c r="A683" s="19" t="s">
        <v>2052</v>
      </c>
      <c r="B683" s="17" t="s">
        <v>2053</v>
      </c>
      <c r="C683" s="17" t="s">
        <v>6</v>
      </c>
      <c r="D683" s="44" t="s">
        <v>19341</v>
      </c>
    </row>
    <row r="684" spans="1:4" x14ac:dyDescent="0.25">
      <c r="A684" s="19" t="s">
        <v>2054</v>
      </c>
      <c r="B684" s="17" t="s">
        <v>19429</v>
      </c>
      <c r="C684" s="17" t="s">
        <v>6</v>
      </c>
      <c r="D684" s="44" t="s">
        <v>19341</v>
      </c>
    </row>
    <row r="685" spans="1:4" x14ac:dyDescent="0.25">
      <c r="A685" s="19" t="s">
        <v>2092</v>
      </c>
      <c r="B685" s="17" t="s">
        <v>2093</v>
      </c>
      <c r="C685" s="17" t="s">
        <v>6</v>
      </c>
      <c r="D685" s="44" t="s">
        <v>19341</v>
      </c>
    </row>
    <row r="686" spans="1:4" x14ac:dyDescent="0.25">
      <c r="A686" s="19" t="s">
        <v>2122</v>
      </c>
      <c r="B686" s="17" t="s">
        <v>2123</v>
      </c>
      <c r="C686" s="17" t="s">
        <v>6</v>
      </c>
      <c r="D686" s="44" t="s">
        <v>19341</v>
      </c>
    </row>
    <row r="687" spans="1:4" x14ac:dyDescent="0.25">
      <c r="A687" s="19" t="s">
        <v>2192</v>
      </c>
      <c r="B687" s="17" t="s">
        <v>2193</v>
      </c>
      <c r="C687" s="17" t="s">
        <v>6</v>
      </c>
      <c r="D687" s="44" t="s">
        <v>19341</v>
      </c>
    </row>
    <row r="688" spans="1:4" x14ac:dyDescent="0.25">
      <c r="A688" s="19" t="s">
        <v>2242</v>
      </c>
      <c r="B688" s="17" t="s">
        <v>2243</v>
      </c>
      <c r="C688" s="17" t="s">
        <v>6</v>
      </c>
      <c r="D688" s="44" t="s">
        <v>19341</v>
      </c>
    </row>
    <row r="689" spans="1:4" x14ac:dyDescent="0.25">
      <c r="A689" s="19" t="s">
        <v>2342</v>
      </c>
      <c r="B689" s="17" t="s">
        <v>2343</v>
      </c>
      <c r="C689" s="17" t="s">
        <v>6</v>
      </c>
      <c r="D689" s="44" t="s">
        <v>19341</v>
      </c>
    </row>
    <row r="690" spans="1:4" x14ac:dyDescent="0.25">
      <c r="A690" s="19" t="s">
        <v>2344</v>
      </c>
      <c r="B690" s="17" t="s">
        <v>2345</v>
      </c>
      <c r="C690" s="17" t="s">
        <v>6</v>
      </c>
      <c r="D690" s="44" t="s">
        <v>19341</v>
      </c>
    </row>
    <row r="691" spans="1:4" x14ac:dyDescent="0.25">
      <c r="A691" s="19" t="s">
        <v>2427</v>
      </c>
      <c r="B691" s="17" t="s">
        <v>2428</v>
      </c>
      <c r="C691" s="17" t="s">
        <v>6</v>
      </c>
      <c r="D691" s="44" t="s">
        <v>19341</v>
      </c>
    </row>
    <row r="692" spans="1:4" x14ac:dyDescent="0.25">
      <c r="A692" s="19" t="s">
        <v>2429</v>
      </c>
      <c r="B692" s="17" t="s">
        <v>2430</v>
      </c>
      <c r="C692" s="17" t="s">
        <v>6</v>
      </c>
      <c r="D692" s="44" t="s">
        <v>19341</v>
      </c>
    </row>
    <row r="693" spans="1:4" x14ac:dyDescent="0.25">
      <c r="A693" s="19" t="s">
        <v>2431</v>
      </c>
      <c r="B693" s="17" t="s">
        <v>2432</v>
      </c>
      <c r="C693" s="17" t="s">
        <v>6</v>
      </c>
      <c r="D693" s="44" t="s">
        <v>19341</v>
      </c>
    </row>
    <row r="694" spans="1:4" x14ac:dyDescent="0.25">
      <c r="A694" s="19" t="s">
        <v>2492</v>
      </c>
      <c r="B694" s="17" t="s">
        <v>2493</v>
      </c>
      <c r="C694" s="17" t="s">
        <v>6</v>
      </c>
      <c r="D694" s="44" t="s">
        <v>19341</v>
      </c>
    </row>
    <row r="695" spans="1:4" x14ac:dyDescent="0.25">
      <c r="A695" s="19" t="s">
        <v>2519</v>
      </c>
      <c r="B695" s="17" t="s">
        <v>2520</v>
      </c>
      <c r="C695" s="17" t="s">
        <v>6</v>
      </c>
      <c r="D695" s="44" t="s">
        <v>19341</v>
      </c>
    </row>
    <row r="696" spans="1:4" x14ac:dyDescent="0.25">
      <c r="A696" s="19" t="s">
        <v>2521</v>
      </c>
      <c r="B696" s="17" t="s">
        <v>2522</v>
      </c>
      <c r="C696" s="17" t="s">
        <v>6</v>
      </c>
      <c r="D696" s="44" t="s">
        <v>19341</v>
      </c>
    </row>
    <row r="697" spans="1:4" x14ac:dyDescent="0.25">
      <c r="A697" s="19" t="s">
        <v>2539</v>
      </c>
      <c r="B697" s="17" t="s">
        <v>2540</v>
      </c>
      <c r="C697" s="17" t="s">
        <v>6</v>
      </c>
      <c r="D697" s="44" t="s">
        <v>19341</v>
      </c>
    </row>
    <row r="698" spans="1:4" x14ac:dyDescent="0.25">
      <c r="A698" s="19" t="s">
        <v>2551</v>
      </c>
      <c r="B698" s="17" t="s">
        <v>2552</v>
      </c>
      <c r="C698" s="17" t="s">
        <v>6</v>
      </c>
      <c r="D698" s="44" t="s">
        <v>19341</v>
      </c>
    </row>
    <row r="699" spans="1:4" x14ac:dyDescent="0.25">
      <c r="A699" s="19" t="s">
        <v>2641</v>
      </c>
      <c r="B699" s="17" t="s">
        <v>2642</v>
      </c>
      <c r="C699" s="17" t="s">
        <v>6</v>
      </c>
      <c r="D699" s="44" t="s">
        <v>19341</v>
      </c>
    </row>
    <row r="700" spans="1:4" x14ac:dyDescent="0.25">
      <c r="A700" s="19" t="s">
        <v>2722</v>
      </c>
      <c r="B700" s="17" t="s">
        <v>2723</v>
      </c>
      <c r="C700" s="17" t="s">
        <v>6</v>
      </c>
      <c r="D700" s="44" t="s">
        <v>19341</v>
      </c>
    </row>
    <row r="701" spans="1:4" x14ac:dyDescent="0.25">
      <c r="A701" s="19" t="s">
        <v>2904</v>
      </c>
      <c r="B701" s="17" t="s">
        <v>2905</v>
      </c>
      <c r="C701" s="17" t="s">
        <v>6</v>
      </c>
      <c r="D701" s="44" t="s">
        <v>19341</v>
      </c>
    </row>
    <row r="702" spans="1:4" x14ac:dyDescent="0.25">
      <c r="A702" s="19" t="s">
        <v>3028</v>
      </c>
      <c r="B702" s="17" t="s">
        <v>3029</v>
      </c>
      <c r="C702" s="17" t="s">
        <v>6</v>
      </c>
      <c r="D702" s="44" t="s">
        <v>19341</v>
      </c>
    </row>
    <row r="703" spans="1:4" x14ac:dyDescent="0.25">
      <c r="A703" s="19" t="s">
        <v>3088</v>
      </c>
      <c r="B703" s="17" t="s">
        <v>19430</v>
      </c>
      <c r="C703" s="17" t="s">
        <v>6</v>
      </c>
      <c r="D703" s="44" t="s">
        <v>19341</v>
      </c>
    </row>
    <row r="704" spans="1:4" x14ac:dyDescent="0.25">
      <c r="A704" s="19" t="s">
        <v>3090</v>
      </c>
      <c r="B704" s="17" t="s">
        <v>3091</v>
      </c>
      <c r="C704" s="17" t="s">
        <v>6</v>
      </c>
      <c r="D704" s="44" t="s">
        <v>19341</v>
      </c>
    </row>
    <row r="705" spans="1:4" x14ac:dyDescent="0.25">
      <c r="A705" s="19" t="s">
        <v>3144</v>
      </c>
      <c r="B705" s="17" t="s">
        <v>3145</v>
      </c>
      <c r="C705" s="17" t="s">
        <v>6</v>
      </c>
      <c r="D705" s="44" t="s">
        <v>19341</v>
      </c>
    </row>
    <row r="706" spans="1:4" x14ac:dyDescent="0.25">
      <c r="A706" s="19" t="s">
        <v>3180</v>
      </c>
      <c r="B706" s="17" t="s">
        <v>3181</v>
      </c>
      <c r="C706" s="17" t="s">
        <v>6</v>
      </c>
      <c r="D706" s="44" t="s">
        <v>19341</v>
      </c>
    </row>
    <row r="707" spans="1:4" x14ac:dyDescent="0.25">
      <c r="A707" s="19" t="s">
        <v>3216</v>
      </c>
      <c r="B707" s="17" t="s">
        <v>19431</v>
      </c>
      <c r="C707" s="17" t="s">
        <v>6</v>
      </c>
      <c r="D707" s="44" t="s">
        <v>19341</v>
      </c>
    </row>
    <row r="708" spans="1:4" x14ac:dyDescent="0.25">
      <c r="A708" s="19" t="s">
        <v>3218</v>
      </c>
      <c r="B708" s="17" t="s">
        <v>3219</v>
      </c>
      <c r="C708" s="17" t="s">
        <v>6</v>
      </c>
      <c r="D708" s="44" t="s">
        <v>19341</v>
      </c>
    </row>
    <row r="709" spans="1:4" x14ac:dyDescent="0.25">
      <c r="A709" s="19" t="s">
        <v>3297</v>
      </c>
      <c r="B709" s="17" t="s">
        <v>3298</v>
      </c>
      <c r="C709" s="17" t="s">
        <v>6</v>
      </c>
      <c r="D709" s="44" t="s">
        <v>19341</v>
      </c>
    </row>
    <row r="710" spans="1:4" x14ac:dyDescent="0.25">
      <c r="A710" s="19" t="s">
        <v>3299</v>
      </c>
      <c r="B710" s="17" t="s">
        <v>19432</v>
      </c>
      <c r="C710" s="17" t="s">
        <v>6</v>
      </c>
      <c r="D710" s="44" t="s">
        <v>19341</v>
      </c>
    </row>
    <row r="711" spans="1:4" x14ac:dyDescent="0.25">
      <c r="A711" s="19" t="s">
        <v>3335</v>
      </c>
      <c r="B711" s="17" t="s">
        <v>3336</v>
      </c>
      <c r="C711" s="17" t="s">
        <v>6</v>
      </c>
      <c r="D711" s="44" t="s">
        <v>19341</v>
      </c>
    </row>
    <row r="712" spans="1:4" x14ac:dyDescent="0.25">
      <c r="A712" s="19" t="s">
        <v>3353</v>
      </c>
      <c r="B712" s="17" t="s">
        <v>3354</v>
      </c>
      <c r="C712" s="17" t="s">
        <v>6</v>
      </c>
      <c r="D712" s="44" t="s">
        <v>19341</v>
      </c>
    </row>
    <row r="713" spans="1:4" x14ac:dyDescent="0.25">
      <c r="A713" s="19" t="s">
        <v>3398</v>
      </c>
      <c r="B713" s="17" t="s">
        <v>19433</v>
      </c>
      <c r="C713" s="17" t="s">
        <v>6</v>
      </c>
      <c r="D713" s="44" t="s">
        <v>19341</v>
      </c>
    </row>
    <row r="714" spans="1:4" x14ac:dyDescent="0.25">
      <c r="A714" s="19" t="s">
        <v>3404</v>
      </c>
      <c r="B714" s="17" t="s">
        <v>19343</v>
      </c>
      <c r="C714" s="17" t="s">
        <v>6</v>
      </c>
      <c r="D714" s="44" t="s">
        <v>19341</v>
      </c>
    </row>
    <row r="715" spans="1:4" x14ac:dyDescent="0.25">
      <c r="A715" s="19" t="s">
        <v>3408</v>
      </c>
      <c r="B715" s="17" t="s">
        <v>3409</v>
      </c>
      <c r="C715" s="17" t="s">
        <v>6</v>
      </c>
      <c r="D715" s="44" t="s">
        <v>19341</v>
      </c>
    </row>
    <row r="716" spans="1:4" x14ac:dyDescent="0.25">
      <c r="A716" s="19" t="s">
        <v>3416</v>
      </c>
      <c r="B716" s="17" t="s">
        <v>3417</v>
      </c>
      <c r="C716" s="17" t="s">
        <v>6</v>
      </c>
      <c r="D716" s="44" t="s">
        <v>19341</v>
      </c>
    </row>
    <row r="717" spans="1:4" x14ac:dyDescent="0.25">
      <c r="A717" s="19" t="s">
        <v>3418</v>
      </c>
      <c r="B717" s="17" t="s">
        <v>3419</v>
      </c>
      <c r="C717" s="17" t="s">
        <v>6</v>
      </c>
      <c r="D717" s="44" t="s">
        <v>19341</v>
      </c>
    </row>
    <row r="718" spans="1:4" x14ac:dyDescent="0.25">
      <c r="A718" s="19" t="s">
        <v>3420</v>
      </c>
      <c r="B718" s="17" t="s">
        <v>3421</v>
      </c>
      <c r="C718" s="17" t="s">
        <v>6</v>
      </c>
      <c r="D718" s="44" t="s">
        <v>19341</v>
      </c>
    </row>
    <row r="719" spans="1:4" x14ac:dyDescent="0.25">
      <c r="A719" s="19" t="s">
        <v>3422</v>
      </c>
      <c r="B719" s="17" t="s">
        <v>3423</v>
      </c>
      <c r="C719" s="17" t="s">
        <v>6</v>
      </c>
      <c r="D719" s="44" t="s">
        <v>19341</v>
      </c>
    </row>
    <row r="720" spans="1:4" x14ac:dyDescent="0.25">
      <c r="A720" s="19" t="s">
        <v>3424</v>
      </c>
      <c r="B720" s="17" t="s">
        <v>19434</v>
      </c>
      <c r="C720" s="17" t="s">
        <v>6</v>
      </c>
      <c r="D720" s="44" t="s">
        <v>19341</v>
      </c>
    </row>
    <row r="721" spans="1:4" x14ac:dyDescent="0.25">
      <c r="A721" s="19" t="s">
        <v>3426</v>
      </c>
      <c r="B721" s="17" t="s">
        <v>3427</v>
      </c>
      <c r="C721" s="17" t="s">
        <v>6</v>
      </c>
      <c r="D721" s="44" t="s">
        <v>19341</v>
      </c>
    </row>
    <row r="722" spans="1:4" x14ac:dyDescent="0.25">
      <c r="A722" s="19" t="s">
        <v>3466</v>
      </c>
      <c r="B722" s="17" t="s">
        <v>3467</v>
      </c>
      <c r="C722" s="17" t="s">
        <v>6</v>
      </c>
      <c r="D722" s="44" t="s">
        <v>19341</v>
      </c>
    </row>
    <row r="723" spans="1:4" x14ac:dyDescent="0.25">
      <c r="A723" s="19" t="s">
        <v>3468</v>
      </c>
      <c r="B723" s="17" t="s">
        <v>3469</v>
      </c>
      <c r="C723" s="17" t="s">
        <v>6</v>
      </c>
      <c r="D723" s="44" t="s">
        <v>19341</v>
      </c>
    </row>
    <row r="724" spans="1:4" x14ac:dyDescent="0.25">
      <c r="A724" s="19" t="s">
        <v>3470</v>
      </c>
      <c r="B724" s="17" t="s">
        <v>3471</v>
      </c>
      <c r="C724" s="17" t="s">
        <v>6</v>
      </c>
      <c r="D724" s="44" t="s">
        <v>19341</v>
      </c>
    </row>
    <row r="725" spans="1:4" x14ac:dyDescent="0.25">
      <c r="A725" s="19" t="s">
        <v>3472</v>
      </c>
      <c r="B725" s="17" t="s">
        <v>3473</v>
      </c>
      <c r="C725" s="17" t="s">
        <v>6</v>
      </c>
      <c r="D725" s="44" t="s">
        <v>19341</v>
      </c>
    </row>
    <row r="726" spans="1:4" x14ac:dyDescent="0.25">
      <c r="A726" s="19" t="s">
        <v>3474</v>
      </c>
      <c r="B726" s="17" t="s">
        <v>3475</v>
      </c>
      <c r="C726" s="17" t="s">
        <v>6</v>
      </c>
      <c r="D726" s="44" t="s">
        <v>19341</v>
      </c>
    </row>
    <row r="727" spans="1:4" x14ac:dyDescent="0.25">
      <c r="A727" s="19" t="s">
        <v>3544</v>
      </c>
      <c r="B727" s="17" t="s">
        <v>3545</v>
      </c>
      <c r="C727" s="17" t="s">
        <v>6</v>
      </c>
      <c r="D727" s="44" t="s">
        <v>19341</v>
      </c>
    </row>
    <row r="728" spans="1:4" x14ac:dyDescent="0.25">
      <c r="A728" s="19" t="s">
        <v>19219</v>
      </c>
      <c r="B728" s="17" t="s">
        <v>19220</v>
      </c>
      <c r="C728" s="17" t="s">
        <v>6</v>
      </c>
      <c r="D728" s="44" t="s">
        <v>19341</v>
      </c>
    </row>
    <row r="729" spans="1:4" x14ac:dyDescent="0.25">
      <c r="A729" s="19" t="s">
        <v>3888</v>
      </c>
      <c r="B729" s="17" t="s">
        <v>3889</v>
      </c>
      <c r="C729" s="17" t="s">
        <v>6</v>
      </c>
      <c r="D729" s="44" t="s">
        <v>19341</v>
      </c>
    </row>
    <row r="730" spans="1:4" x14ac:dyDescent="0.25">
      <c r="A730" s="19" t="s">
        <v>3890</v>
      </c>
      <c r="B730" s="17" t="s">
        <v>3891</v>
      </c>
      <c r="C730" s="17" t="s">
        <v>6</v>
      </c>
      <c r="D730" s="44" t="s">
        <v>19341</v>
      </c>
    </row>
    <row r="731" spans="1:4" x14ac:dyDescent="0.25">
      <c r="A731" s="19" t="s">
        <v>3892</v>
      </c>
      <c r="B731" s="17" t="s">
        <v>3893</v>
      </c>
      <c r="C731" s="17" t="s">
        <v>6</v>
      </c>
      <c r="D731" s="44" t="s">
        <v>19341</v>
      </c>
    </row>
    <row r="732" spans="1:4" x14ac:dyDescent="0.25">
      <c r="A732" s="19" t="s">
        <v>3663</v>
      </c>
      <c r="B732" s="17" t="s">
        <v>3664</v>
      </c>
      <c r="C732" s="17" t="s">
        <v>6</v>
      </c>
      <c r="D732" s="44" t="s">
        <v>19344</v>
      </c>
    </row>
    <row r="733" spans="1:4" x14ac:dyDescent="0.25">
      <c r="A733" s="19" t="s">
        <v>3703</v>
      </c>
      <c r="B733" s="17" t="s">
        <v>3704</v>
      </c>
      <c r="C733" s="17" t="s">
        <v>6</v>
      </c>
      <c r="D733" s="44" t="s">
        <v>19344</v>
      </c>
    </row>
    <row r="734" spans="1:4" x14ac:dyDescent="0.25">
      <c r="A734" s="19" t="s">
        <v>3705</v>
      </c>
      <c r="B734" s="17" t="s">
        <v>3706</v>
      </c>
      <c r="C734" s="17" t="s">
        <v>6</v>
      </c>
      <c r="D734" s="44" t="s">
        <v>19344</v>
      </c>
    </row>
    <row r="735" spans="1:4" x14ac:dyDescent="0.25">
      <c r="A735" s="19" t="s">
        <v>3707</v>
      </c>
      <c r="B735" s="17" t="s">
        <v>3708</v>
      </c>
      <c r="C735" s="17" t="s">
        <v>6</v>
      </c>
      <c r="D735" s="44" t="s">
        <v>19344</v>
      </c>
    </row>
    <row r="736" spans="1:4" x14ac:dyDescent="0.25">
      <c r="A736" s="19" t="s">
        <v>3709</v>
      </c>
      <c r="B736" s="17" t="s">
        <v>3710</v>
      </c>
      <c r="C736" s="17" t="s">
        <v>6</v>
      </c>
      <c r="D736" s="44" t="s">
        <v>19344</v>
      </c>
    </row>
    <row r="737" spans="1:4" x14ac:dyDescent="0.25">
      <c r="A737" s="19" t="s">
        <v>3711</v>
      </c>
      <c r="B737" s="17" t="s">
        <v>3712</v>
      </c>
      <c r="C737" s="17" t="s">
        <v>6</v>
      </c>
      <c r="D737" s="44" t="s">
        <v>19344</v>
      </c>
    </row>
    <row r="738" spans="1:4" x14ac:dyDescent="0.25">
      <c r="A738" s="19" t="s">
        <v>3713</v>
      </c>
      <c r="B738" s="17" t="s">
        <v>3714</v>
      </c>
      <c r="C738" s="17" t="s">
        <v>6</v>
      </c>
      <c r="D738" s="44" t="s">
        <v>19344</v>
      </c>
    </row>
    <row r="739" spans="1:4" x14ac:dyDescent="0.25">
      <c r="A739" s="19" t="s">
        <v>3715</v>
      </c>
      <c r="B739" s="17" t="s">
        <v>3716</v>
      </c>
      <c r="C739" s="17" t="s">
        <v>6</v>
      </c>
      <c r="D739" s="44" t="s">
        <v>19344</v>
      </c>
    </row>
    <row r="740" spans="1:4" x14ac:dyDescent="0.25">
      <c r="A740" s="19" t="s">
        <v>3854</v>
      </c>
      <c r="B740" s="17" t="s">
        <v>3855</v>
      </c>
      <c r="C740" s="17" t="s">
        <v>6</v>
      </c>
      <c r="D740" s="44" t="s">
        <v>19344</v>
      </c>
    </row>
    <row r="741" spans="1:4" x14ac:dyDescent="0.25">
      <c r="A741" s="19" t="s">
        <v>4005</v>
      </c>
      <c r="B741" s="17" t="s">
        <v>4006</v>
      </c>
      <c r="C741" s="17" t="s">
        <v>6</v>
      </c>
      <c r="D741" s="44" t="s">
        <v>19344</v>
      </c>
    </row>
    <row r="742" spans="1:4" x14ac:dyDescent="0.25">
      <c r="A742" s="19" t="s">
        <v>3774</v>
      </c>
      <c r="B742" s="17" t="s">
        <v>3775</v>
      </c>
      <c r="C742" s="17" t="s">
        <v>1253</v>
      </c>
      <c r="D742" s="44" t="s">
        <v>19345</v>
      </c>
    </row>
    <row r="743" spans="1:4" x14ac:dyDescent="0.25">
      <c r="A743" s="19" t="s">
        <v>3776</v>
      </c>
      <c r="B743" s="17" t="s">
        <v>3777</v>
      </c>
      <c r="C743" s="17" t="s">
        <v>1253</v>
      </c>
      <c r="D743" s="44" t="s">
        <v>19345</v>
      </c>
    </row>
    <row r="744" spans="1:4" x14ac:dyDescent="0.25">
      <c r="A744" s="19" t="s">
        <v>3802</v>
      </c>
      <c r="B744" s="17" t="s">
        <v>3803</v>
      </c>
      <c r="C744" s="17" t="s">
        <v>6</v>
      </c>
      <c r="D744" s="44" t="s">
        <v>19435</v>
      </c>
    </row>
    <row r="745" spans="1:4" x14ac:dyDescent="0.25">
      <c r="A745" s="19" t="s">
        <v>3804</v>
      </c>
      <c r="B745" s="17" t="s">
        <v>3805</v>
      </c>
      <c r="C745" s="17" t="s">
        <v>6</v>
      </c>
      <c r="D745" s="44" t="s">
        <v>19435</v>
      </c>
    </row>
    <row r="746" spans="1:4" x14ac:dyDescent="0.25">
      <c r="A746" s="19" t="s">
        <v>3806</v>
      </c>
      <c r="B746" s="17" t="s">
        <v>3807</v>
      </c>
      <c r="C746" s="17" t="s">
        <v>6</v>
      </c>
      <c r="D746" s="44" t="s">
        <v>19435</v>
      </c>
    </row>
    <row r="747" spans="1:4" x14ac:dyDescent="0.25">
      <c r="A747" s="19" t="s">
        <v>3808</v>
      </c>
      <c r="B747" s="17" t="s">
        <v>3809</v>
      </c>
      <c r="C747" s="17" t="s">
        <v>6</v>
      </c>
      <c r="D747" s="44" t="s">
        <v>19435</v>
      </c>
    </row>
    <row r="748" spans="1:4" x14ac:dyDescent="0.25">
      <c r="A748" s="19" t="s">
        <v>3810</v>
      </c>
      <c r="B748" s="17" t="s">
        <v>3811</v>
      </c>
      <c r="C748" s="17" t="s">
        <v>6</v>
      </c>
      <c r="D748" s="44" t="s">
        <v>19435</v>
      </c>
    </row>
    <row r="749" spans="1:4" x14ac:dyDescent="0.25">
      <c r="A749" s="19" t="s">
        <v>3814</v>
      </c>
      <c r="B749" s="17" t="s">
        <v>3815</v>
      </c>
      <c r="C749" s="17" t="s">
        <v>6</v>
      </c>
      <c r="D749" s="44" t="s">
        <v>19346</v>
      </c>
    </row>
    <row r="750" spans="1:4" x14ac:dyDescent="0.25">
      <c r="A750" s="19" t="s">
        <v>3816</v>
      </c>
      <c r="B750" s="17" t="s">
        <v>3817</v>
      </c>
      <c r="C750" s="17" t="s">
        <v>6</v>
      </c>
      <c r="D750" s="44" t="s">
        <v>19346</v>
      </c>
    </row>
    <row r="751" spans="1:4" x14ac:dyDescent="0.25">
      <c r="A751" s="19" t="s">
        <v>3818</v>
      </c>
      <c r="B751" s="17" t="s">
        <v>3819</v>
      </c>
      <c r="C751" s="17" t="s">
        <v>6</v>
      </c>
      <c r="D751" s="44" t="s">
        <v>19346</v>
      </c>
    </row>
    <row r="752" spans="1:4" x14ac:dyDescent="0.25">
      <c r="A752" s="19" t="s">
        <v>3820</v>
      </c>
      <c r="B752" s="17" t="s">
        <v>3821</v>
      </c>
      <c r="C752" s="17" t="s">
        <v>6</v>
      </c>
      <c r="D752" s="44" t="s">
        <v>19346</v>
      </c>
    </row>
    <row r="753" spans="1:4" x14ac:dyDescent="0.25">
      <c r="A753" s="19" t="s">
        <v>3822</v>
      </c>
      <c r="B753" s="17" t="s">
        <v>3823</v>
      </c>
      <c r="C753" s="17" t="s">
        <v>6</v>
      </c>
      <c r="D753" s="44" t="s">
        <v>19346</v>
      </c>
    </row>
    <row r="754" spans="1:4" x14ac:dyDescent="0.25">
      <c r="A754" s="19" t="s">
        <v>3824</v>
      </c>
      <c r="B754" s="17" t="s">
        <v>3825</v>
      </c>
      <c r="C754" s="17" t="s">
        <v>6</v>
      </c>
      <c r="D754" s="44" t="s">
        <v>19346</v>
      </c>
    </row>
    <row r="755" spans="1:4" x14ac:dyDescent="0.25">
      <c r="A755" s="19" t="s">
        <v>19205</v>
      </c>
      <c r="B755" s="17" t="s">
        <v>19207</v>
      </c>
      <c r="C755" s="17" t="s">
        <v>6</v>
      </c>
      <c r="D755" s="44" t="s">
        <v>19346</v>
      </c>
    </row>
    <row r="756" spans="1:4" x14ac:dyDescent="0.25">
      <c r="A756" s="19" t="s">
        <v>3826</v>
      </c>
      <c r="B756" s="17" t="s">
        <v>3827</v>
      </c>
      <c r="C756" s="17" t="s">
        <v>6</v>
      </c>
      <c r="D756" s="44" t="s">
        <v>19346</v>
      </c>
    </row>
    <row r="757" spans="1:4" x14ac:dyDescent="0.25">
      <c r="A757" s="19" t="s">
        <v>3828</v>
      </c>
      <c r="B757" s="17" t="s">
        <v>3829</v>
      </c>
      <c r="C757" s="17" t="s">
        <v>6</v>
      </c>
      <c r="D757" s="44" t="s">
        <v>19346</v>
      </c>
    </row>
    <row r="758" spans="1:4" x14ac:dyDescent="0.25">
      <c r="A758" s="19" t="s">
        <v>19206</v>
      </c>
      <c r="B758" s="17" t="s">
        <v>19208</v>
      </c>
      <c r="C758" s="17" t="s">
        <v>6</v>
      </c>
      <c r="D758" s="44" t="s">
        <v>19346</v>
      </c>
    </row>
    <row r="759" spans="1:4" x14ac:dyDescent="0.25">
      <c r="A759" s="19" t="s">
        <v>3830</v>
      </c>
      <c r="B759" s="17" t="s">
        <v>3831</v>
      </c>
      <c r="C759" s="17" t="s">
        <v>6</v>
      </c>
      <c r="D759" s="44" t="s">
        <v>19346</v>
      </c>
    </row>
    <row r="760" spans="1:4" x14ac:dyDescent="0.25">
      <c r="A760" s="19" t="s">
        <v>3832</v>
      </c>
      <c r="B760" s="17" t="s">
        <v>3833</v>
      </c>
      <c r="C760" s="17" t="s">
        <v>6</v>
      </c>
      <c r="D760" s="44" t="s">
        <v>19346</v>
      </c>
    </row>
    <row r="761" spans="1:4" x14ac:dyDescent="0.25">
      <c r="A761" s="19" t="s">
        <v>3834</v>
      </c>
      <c r="B761" s="17" t="s">
        <v>3835</v>
      </c>
      <c r="C761" s="17" t="s">
        <v>6</v>
      </c>
      <c r="D761" s="44" t="s">
        <v>19346</v>
      </c>
    </row>
    <row r="762" spans="1:4" x14ac:dyDescent="0.25">
      <c r="A762" s="19" t="s">
        <v>3836</v>
      </c>
      <c r="B762" s="17" t="s">
        <v>3837</v>
      </c>
      <c r="C762" s="17" t="s">
        <v>6</v>
      </c>
      <c r="D762" s="44" t="s">
        <v>19346</v>
      </c>
    </row>
    <row r="763" spans="1:4" x14ac:dyDescent="0.25">
      <c r="A763" s="19" t="s">
        <v>3838</v>
      </c>
      <c r="B763" s="17" t="s">
        <v>3839</v>
      </c>
      <c r="C763" s="17" t="s">
        <v>6</v>
      </c>
      <c r="D763" s="44" t="s">
        <v>19346</v>
      </c>
    </row>
    <row r="764" spans="1:4" x14ac:dyDescent="0.25">
      <c r="A764" s="19" t="s">
        <v>3840</v>
      </c>
      <c r="B764" s="17" t="s">
        <v>3841</v>
      </c>
      <c r="C764" s="17" t="s">
        <v>6</v>
      </c>
      <c r="D764" s="44" t="s">
        <v>19346</v>
      </c>
    </row>
    <row r="765" spans="1:4" x14ac:dyDescent="0.25">
      <c r="A765" s="19" t="s">
        <v>3842</v>
      </c>
      <c r="B765" s="17" t="s">
        <v>3843</v>
      </c>
      <c r="C765" s="17" t="s">
        <v>6</v>
      </c>
      <c r="D765" s="44" t="s">
        <v>19346</v>
      </c>
    </row>
    <row r="766" spans="1:4" x14ac:dyDescent="0.25">
      <c r="A766" s="19" t="s">
        <v>3844</v>
      </c>
      <c r="B766" s="17" t="s">
        <v>3845</v>
      </c>
      <c r="C766" s="17" t="s">
        <v>6</v>
      </c>
      <c r="D766" s="44" t="s">
        <v>19346</v>
      </c>
    </row>
    <row r="767" spans="1:4" x14ac:dyDescent="0.25">
      <c r="A767" s="19" t="s">
        <v>3918</v>
      </c>
      <c r="B767" s="17" t="s">
        <v>3919</v>
      </c>
      <c r="C767" s="17" t="s">
        <v>6</v>
      </c>
      <c r="D767" s="44" t="s">
        <v>19318</v>
      </c>
    </row>
    <row r="768" spans="1:4" x14ac:dyDescent="0.25">
      <c r="A768" s="19" t="s">
        <v>3920</v>
      </c>
      <c r="B768" s="17" t="s">
        <v>3921</v>
      </c>
      <c r="C768" s="17" t="s">
        <v>6</v>
      </c>
      <c r="D768" s="44" t="s">
        <v>19318</v>
      </c>
    </row>
    <row r="769" spans="1:4" x14ac:dyDescent="0.25">
      <c r="A769" s="19" t="s">
        <v>3922</v>
      </c>
      <c r="B769" s="17" t="s">
        <v>3923</v>
      </c>
      <c r="C769" s="17" t="s">
        <v>6</v>
      </c>
      <c r="D769" s="44" t="s">
        <v>19318</v>
      </c>
    </row>
    <row r="770" spans="1:4" x14ac:dyDescent="0.25">
      <c r="A770" s="19" t="s">
        <v>3924</v>
      </c>
      <c r="B770" s="17" t="s">
        <v>3925</v>
      </c>
      <c r="C770" s="17" t="s">
        <v>6</v>
      </c>
      <c r="D770" s="44" t="s">
        <v>19318</v>
      </c>
    </row>
    <row r="771" spans="1:4" x14ac:dyDescent="0.25">
      <c r="A771" s="19" t="s">
        <v>3945</v>
      </c>
      <c r="B771" s="17" t="s">
        <v>3946</v>
      </c>
      <c r="C771" s="17" t="s">
        <v>6</v>
      </c>
      <c r="D771" s="44" t="s">
        <v>19318</v>
      </c>
    </row>
    <row r="772" spans="1:4" x14ac:dyDescent="0.25">
      <c r="A772" s="19" t="s">
        <v>3947</v>
      </c>
      <c r="B772" s="17" t="s">
        <v>3948</v>
      </c>
      <c r="C772" s="17" t="s">
        <v>6</v>
      </c>
      <c r="D772" s="44" t="s">
        <v>19318</v>
      </c>
    </row>
    <row r="773" spans="1:4" x14ac:dyDescent="0.25">
      <c r="A773" s="19" t="s">
        <v>3927</v>
      </c>
      <c r="B773" s="17" t="s">
        <v>3928</v>
      </c>
      <c r="C773" s="17" t="s">
        <v>6</v>
      </c>
      <c r="D773" s="44" t="s">
        <v>19319</v>
      </c>
    </row>
    <row r="774" spans="1:4" x14ac:dyDescent="0.25">
      <c r="A774" s="19" t="s">
        <v>3929</v>
      </c>
      <c r="B774" s="17" t="s">
        <v>3930</v>
      </c>
      <c r="C774" s="17" t="s">
        <v>6</v>
      </c>
      <c r="D774" s="44" t="s">
        <v>19319</v>
      </c>
    </row>
    <row r="775" spans="1:4" x14ac:dyDescent="0.25">
      <c r="A775" s="19" t="s">
        <v>3931</v>
      </c>
      <c r="B775" s="17" t="s">
        <v>3932</v>
      </c>
      <c r="C775" s="17" t="s">
        <v>6</v>
      </c>
      <c r="D775" s="44" t="s">
        <v>19319</v>
      </c>
    </row>
    <row r="776" spans="1:4" x14ac:dyDescent="0.25">
      <c r="A776" s="19" t="s">
        <v>303</v>
      </c>
      <c r="B776" s="17" t="s">
        <v>19436</v>
      </c>
      <c r="C776" s="17" t="s">
        <v>6</v>
      </c>
      <c r="D776" s="44" t="s">
        <v>19437</v>
      </c>
    </row>
    <row r="777" spans="1:4" x14ac:dyDescent="0.25">
      <c r="A777" s="19" t="s">
        <v>905</v>
      </c>
      <c r="B777" s="17" t="s">
        <v>906</v>
      </c>
      <c r="C777" s="17" t="s">
        <v>6</v>
      </c>
      <c r="D777" s="44" t="s">
        <v>19437</v>
      </c>
    </row>
    <row r="778" spans="1:4" x14ac:dyDescent="0.25">
      <c r="A778" s="19" t="s">
        <v>907</v>
      </c>
      <c r="B778" s="17" t="s">
        <v>908</v>
      </c>
      <c r="C778" s="17" t="s">
        <v>6</v>
      </c>
      <c r="D778" s="44" t="s">
        <v>19437</v>
      </c>
    </row>
    <row r="779" spans="1:4" x14ac:dyDescent="0.25">
      <c r="A779" s="19" t="s">
        <v>909</v>
      </c>
      <c r="B779" s="17" t="s">
        <v>910</v>
      </c>
      <c r="C779" s="17" t="s">
        <v>6</v>
      </c>
      <c r="D779" s="44" t="s">
        <v>19437</v>
      </c>
    </row>
    <row r="780" spans="1:4" x14ac:dyDescent="0.25">
      <c r="A780" s="19" t="s">
        <v>911</v>
      </c>
      <c r="B780" s="17" t="s">
        <v>912</v>
      </c>
      <c r="C780" s="17" t="s">
        <v>6</v>
      </c>
      <c r="D780" s="44" t="s">
        <v>19437</v>
      </c>
    </row>
    <row r="781" spans="1:4" x14ac:dyDescent="0.25">
      <c r="A781" s="19" t="s">
        <v>913</v>
      </c>
      <c r="B781" s="17" t="s">
        <v>914</v>
      </c>
      <c r="C781" s="17" t="s">
        <v>6</v>
      </c>
      <c r="D781" s="44" t="s">
        <v>19437</v>
      </c>
    </row>
    <row r="782" spans="1:4" x14ac:dyDescent="0.25">
      <c r="A782" s="19" t="s">
        <v>915</v>
      </c>
      <c r="B782" s="17" t="s">
        <v>916</v>
      </c>
      <c r="C782" s="17" t="s">
        <v>6</v>
      </c>
      <c r="D782" s="44" t="s">
        <v>19437</v>
      </c>
    </row>
    <row r="783" spans="1:4" x14ac:dyDescent="0.25">
      <c r="A783" s="19" t="s">
        <v>919</v>
      </c>
      <c r="B783" s="17" t="s">
        <v>920</v>
      </c>
      <c r="C783" s="17" t="s">
        <v>6</v>
      </c>
      <c r="D783" s="44" t="s">
        <v>19437</v>
      </c>
    </row>
    <row r="784" spans="1:4" x14ac:dyDescent="0.25">
      <c r="A784" s="19" t="s">
        <v>921</v>
      </c>
      <c r="B784" s="17" t="s">
        <v>922</v>
      </c>
      <c r="C784" s="17" t="s">
        <v>6</v>
      </c>
      <c r="D784" s="44" t="s">
        <v>19437</v>
      </c>
    </row>
    <row r="785" spans="1:4" x14ac:dyDescent="0.25">
      <c r="A785" s="19" t="s">
        <v>923</v>
      </c>
      <c r="B785" s="17" t="s">
        <v>924</v>
      </c>
      <c r="C785" s="17" t="s">
        <v>6</v>
      </c>
      <c r="D785" s="44" t="s">
        <v>19437</v>
      </c>
    </row>
    <row r="786" spans="1:4" x14ac:dyDescent="0.25">
      <c r="A786" s="19" t="s">
        <v>925</v>
      </c>
      <c r="B786" s="17" t="s">
        <v>926</v>
      </c>
      <c r="C786" s="17" t="s">
        <v>6</v>
      </c>
      <c r="D786" s="44" t="s">
        <v>19437</v>
      </c>
    </row>
    <row r="787" spans="1:4" x14ac:dyDescent="0.25">
      <c r="A787" s="19" t="s">
        <v>1071</v>
      </c>
      <c r="B787" s="17" t="s">
        <v>1072</v>
      </c>
      <c r="C787" s="17" t="s">
        <v>6</v>
      </c>
      <c r="D787" s="44" t="s">
        <v>19437</v>
      </c>
    </row>
    <row r="788" spans="1:4" x14ac:dyDescent="0.25">
      <c r="A788" s="19" t="s">
        <v>1075</v>
      </c>
      <c r="B788" s="17" t="s">
        <v>1076</v>
      </c>
      <c r="C788" s="17" t="s">
        <v>6</v>
      </c>
      <c r="D788" s="44" t="s">
        <v>19437</v>
      </c>
    </row>
    <row r="789" spans="1:4" x14ac:dyDescent="0.25">
      <c r="A789" s="19" t="s">
        <v>1095</v>
      </c>
      <c r="B789" s="17" t="s">
        <v>1096</v>
      </c>
      <c r="C789" s="17" t="s">
        <v>6</v>
      </c>
      <c r="D789" s="44" t="s">
        <v>19437</v>
      </c>
    </row>
    <row r="790" spans="1:4" x14ac:dyDescent="0.25">
      <c r="A790" s="19" t="s">
        <v>1099</v>
      </c>
      <c r="B790" s="17" t="s">
        <v>1100</v>
      </c>
      <c r="C790" s="17" t="s">
        <v>6</v>
      </c>
      <c r="D790" s="44" t="s">
        <v>19437</v>
      </c>
    </row>
    <row r="791" spans="1:4" x14ac:dyDescent="0.25">
      <c r="A791" s="19" t="s">
        <v>1101</v>
      </c>
      <c r="B791" s="17" t="s">
        <v>1102</v>
      </c>
      <c r="C791" s="17" t="s">
        <v>6</v>
      </c>
      <c r="D791" s="44" t="s">
        <v>19437</v>
      </c>
    </row>
    <row r="792" spans="1:4" x14ac:dyDescent="0.25">
      <c r="A792" s="19" t="s">
        <v>1219</v>
      </c>
      <c r="B792" s="17" t="s">
        <v>1220</v>
      </c>
      <c r="C792" s="17" t="s">
        <v>6</v>
      </c>
      <c r="D792" s="44" t="s">
        <v>19437</v>
      </c>
    </row>
    <row r="793" spans="1:4" x14ac:dyDescent="0.25">
      <c r="A793" s="19" t="s">
        <v>1221</v>
      </c>
      <c r="B793" s="17" t="s">
        <v>1222</v>
      </c>
      <c r="C793" s="17" t="s">
        <v>6</v>
      </c>
      <c r="D793" s="44" t="s">
        <v>19437</v>
      </c>
    </row>
    <row r="794" spans="1:4" x14ac:dyDescent="0.25">
      <c r="A794" s="19" t="s">
        <v>1223</v>
      </c>
      <c r="B794" s="17" t="s">
        <v>1224</v>
      </c>
      <c r="C794" s="17" t="s">
        <v>6</v>
      </c>
      <c r="D794" s="44" t="s">
        <v>19437</v>
      </c>
    </row>
    <row r="795" spans="1:4" x14ac:dyDescent="0.25">
      <c r="A795" s="19" t="s">
        <v>1225</v>
      </c>
      <c r="B795" s="17" t="s">
        <v>1226</v>
      </c>
      <c r="C795" s="17" t="s">
        <v>6</v>
      </c>
      <c r="D795" s="44" t="s">
        <v>19437</v>
      </c>
    </row>
    <row r="796" spans="1:4" x14ac:dyDescent="0.25">
      <c r="A796" s="19" t="s">
        <v>1227</v>
      </c>
      <c r="B796" s="17" t="s">
        <v>1228</v>
      </c>
      <c r="C796" s="17" t="s">
        <v>6</v>
      </c>
      <c r="D796" s="44" t="s">
        <v>19437</v>
      </c>
    </row>
    <row r="797" spans="1:4" x14ac:dyDescent="0.25">
      <c r="A797" s="19" t="s">
        <v>1578</v>
      </c>
      <c r="B797" s="17" t="s">
        <v>1579</v>
      </c>
      <c r="C797" s="17" t="s">
        <v>6</v>
      </c>
      <c r="D797" s="44" t="s">
        <v>19437</v>
      </c>
    </row>
    <row r="798" spans="1:4" x14ac:dyDescent="0.25">
      <c r="A798" s="19" t="s">
        <v>1582</v>
      </c>
      <c r="B798" s="17" t="s">
        <v>19438</v>
      </c>
      <c r="C798" s="17" t="s">
        <v>6</v>
      </c>
      <c r="D798" s="44" t="s">
        <v>19437</v>
      </c>
    </row>
    <row r="799" spans="1:4" x14ac:dyDescent="0.25">
      <c r="A799" s="19" t="s">
        <v>1586</v>
      </c>
      <c r="B799" s="17" t="s">
        <v>1587</v>
      </c>
      <c r="C799" s="17" t="s">
        <v>6</v>
      </c>
      <c r="D799" s="44" t="s">
        <v>19437</v>
      </c>
    </row>
    <row r="800" spans="1:4" x14ac:dyDescent="0.25">
      <c r="A800" s="19" t="s">
        <v>1588</v>
      </c>
      <c r="B800" s="17" t="s">
        <v>1589</v>
      </c>
      <c r="C800" s="17" t="s">
        <v>6</v>
      </c>
      <c r="D800" s="44" t="s">
        <v>19437</v>
      </c>
    </row>
    <row r="801" spans="1:4" x14ac:dyDescent="0.25">
      <c r="A801" s="19" t="s">
        <v>1667</v>
      </c>
      <c r="B801" s="17" t="s">
        <v>1668</v>
      </c>
      <c r="C801" s="17" t="s">
        <v>6</v>
      </c>
      <c r="D801" s="44" t="s">
        <v>19437</v>
      </c>
    </row>
    <row r="802" spans="1:4" x14ac:dyDescent="0.25">
      <c r="A802" s="19" t="s">
        <v>1669</v>
      </c>
      <c r="B802" s="17" t="s">
        <v>1670</v>
      </c>
      <c r="C802" s="17" t="s">
        <v>6</v>
      </c>
      <c r="D802" s="44" t="s">
        <v>19437</v>
      </c>
    </row>
    <row r="803" spans="1:4" x14ac:dyDescent="0.25">
      <c r="A803" s="19" t="s">
        <v>1671</v>
      </c>
      <c r="B803" s="17" t="s">
        <v>1672</v>
      </c>
      <c r="C803" s="17" t="s">
        <v>6</v>
      </c>
      <c r="D803" s="44" t="s">
        <v>19437</v>
      </c>
    </row>
    <row r="804" spans="1:4" x14ac:dyDescent="0.25">
      <c r="A804" s="19" t="s">
        <v>1673</v>
      </c>
      <c r="B804" s="17" t="s">
        <v>1674</v>
      </c>
      <c r="C804" s="17" t="s">
        <v>6</v>
      </c>
      <c r="D804" s="44" t="s">
        <v>19437</v>
      </c>
    </row>
    <row r="805" spans="1:4" x14ac:dyDescent="0.25">
      <c r="A805" s="19" t="s">
        <v>1675</v>
      </c>
      <c r="B805" s="17" t="s">
        <v>1676</v>
      </c>
      <c r="C805" s="17" t="s">
        <v>6</v>
      </c>
      <c r="D805" s="44" t="s">
        <v>19437</v>
      </c>
    </row>
    <row r="806" spans="1:4" x14ac:dyDescent="0.25">
      <c r="A806" s="19" t="s">
        <v>1677</v>
      </c>
      <c r="B806" s="17" t="s">
        <v>1678</v>
      </c>
      <c r="C806" s="17" t="s">
        <v>6</v>
      </c>
      <c r="D806" s="44" t="s">
        <v>19437</v>
      </c>
    </row>
    <row r="807" spans="1:4" x14ac:dyDescent="0.25">
      <c r="A807" s="19" t="s">
        <v>1679</v>
      </c>
      <c r="B807" s="17" t="s">
        <v>1680</v>
      </c>
      <c r="C807" s="17" t="s">
        <v>6</v>
      </c>
      <c r="D807" s="44" t="s">
        <v>19437</v>
      </c>
    </row>
    <row r="808" spans="1:4" x14ac:dyDescent="0.25">
      <c r="A808" s="19" t="s">
        <v>1681</v>
      </c>
      <c r="B808" s="17" t="s">
        <v>1682</v>
      </c>
      <c r="C808" s="17" t="s">
        <v>6</v>
      </c>
      <c r="D808" s="44" t="s">
        <v>19437</v>
      </c>
    </row>
    <row r="809" spans="1:4" x14ac:dyDescent="0.25">
      <c r="A809" s="19" t="s">
        <v>1683</v>
      </c>
      <c r="B809" s="17" t="s">
        <v>1684</v>
      </c>
      <c r="C809" s="17" t="s">
        <v>6</v>
      </c>
      <c r="D809" s="44" t="s">
        <v>19437</v>
      </c>
    </row>
    <row r="810" spans="1:4" x14ac:dyDescent="0.25">
      <c r="A810" s="19" t="s">
        <v>1685</v>
      </c>
      <c r="B810" s="17" t="s">
        <v>1686</v>
      </c>
      <c r="C810" s="17" t="s">
        <v>6</v>
      </c>
      <c r="D810" s="44" t="s">
        <v>19437</v>
      </c>
    </row>
    <row r="811" spans="1:4" x14ac:dyDescent="0.25">
      <c r="A811" s="19" t="s">
        <v>1687</v>
      </c>
      <c r="B811" s="17" t="s">
        <v>1688</v>
      </c>
      <c r="C811" s="17" t="s">
        <v>6</v>
      </c>
      <c r="D811" s="44" t="s">
        <v>19437</v>
      </c>
    </row>
    <row r="812" spans="1:4" x14ac:dyDescent="0.25">
      <c r="A812" s="19" t="s">
        <v>1689</v>
      </c>
      <c r="B812" s="17" t="s">
        <v>1690</v>
      </c>
      <c r="C812" s="17" t="s">
        <v>6</v>
      </c>
      <c r="D812" s="44" t="s">
        <v>19437</v>
      </c>
    </row>
    <row r="813" spans="1:4" x14ac:dyDescent="0.25">
      <c r="A813" s="19" t="s">
        <v>1691</v>
      </c>
      <c r="B813" s="17" t="s">
        <v>1692</v>
      </c>
      <c r="C813" s="17" t="s">
        <v>6</v>
      </c>
      <c r="D813" s="44" t="s">
        <v>19437</v>
      </c>
    </row>
    <row r="814" spans="1:4" x14ac:dyDescent="0.25">
      <c r="A814" s="19" t="s">
        <v>1693</v>
      </c>
      <c r="B814" s="17" t="s">
        <v>1694</v>
      </c>
      <c r="C814" s="17" t="s">
        <v>6</v>
      </c>
      <c r="D814" s="44" t="s">
        <v>19437</v>
      </c>
    </row>
    <row r="815" spans="1:4" x14ac:dyDescent="0.25">
      <c r="A815" s="19" t="s">
        <v>1695</v>
      </c>
      <c r="B815" s="17" t="s">
        <v>1696</v>
      </c>
      <c r="C815" s="17" t="s">
        <v>6</v>
      </c>
      <c r="D815" s="44" t="s">
        <v>19437</v>
      </c>
    </row>
    <row r="816" spans="1:4" x14ac:dyDescent="0.25">
      <c r="A816" s="19" t="s">
        <v>1697</v>
      </c>
      <c r="B816" s="17" t="s">
        <v>1698</v>
      </c>
      <c r="C816" s="17" t="s">
        <v>6</v>
      </c>
      <c r="D816" s="44" t="s">
        <v>19437</v>
      </c>
    </row>
    <row r="817" spans="1:4" x14ac:dyDescent="0.25">
      <c r="A817" s="19" t="s">
        <v>1699</v>
      </c>
      <c r="B817" s="17" t="s">
        <v>1700</v>
      </c>
      <c r="C817" s="17" t="s">
        <v>6</v>
      </c>
      <c r="D817" s="44" t="s">
        <v>19437</v>
      </c>
    </row>
    <row r="818" spans="1:4" x14ac:dyDescent="0.25">
      <c r="A818" s="19" t="s">
        <v>1701</v>
      </c>
      <c r="B818" s="17" t="s">
        <v>1702</v>
      </c>
      <c r="C818" s="17" t="s">
        <v>6</v>
      </c>
      <c r="D818" s="44" t="s">
        <v>19437</v>
      </c>
    </row>
    <row r="819" spans="1:4" x14ac:dyDescent="0.25">
      <c r="A819" s="19" t="s">
        <v>1703</v>
      </c>
      <c r="B819" s="17" t="s">
        <v>1704</v>
      </c>
      <c r="C819" s="17" t="s">
        <v>6</v>
      </c>
      <c r="D819" s="44" t="s">
        <v>19437</v>
      </c>
    </row>
    <row r="820" spans="1:4" x14ac:dyDescent="0.25">
      <c r="A820" s="19" t="s">
        <v>1705</v>
      </c>
      <c r="B820" s="17" t="s">
        <v>1706</v>
      </c>
      <c r="C820" s="17" t="s">
        <v>6</v>
      </c>
      <c r="D820" s="44" t="s">
        <v>19437</v>
      </c>
    </row>
    <row r="821" spans="1:4" x14ac:dyDescent="0.25">
      <c r="A821" s="19" t="s">
        <v>1707</v>
      </c>
      <c r="B821" s="17" t="s">
        <v>1708</v>
      </c>
      <c r="C821" s="17" t="s">
        <v>6</v>
      </c>
      <c r="D821" s="44" t="s">
        <v>19437</v>
      </c>
    </row>
    <row r="822" spans="1:4" x14ac:dyDescent="0.25">
      <c r="A822" s="19" t="s">
        <v>1709</v>
      </c>
      <c r="B822" s="17" t="s">
        <v>1710</v>
      </c>
      <c r="C822" s="17" t="s">
        <v>6</v>
      </c>
      <c r="D822" s="44" t="s">
        <v>19437</v>
      </c>
    </row>
    <row r="823" spans="1:4" x14ac:dyDescent="0.25">
      <c r="A823" s="19" t="s">
        <v>1711</v>
      </c>
      <c r="B823" s="17" t="s">
        <v>1712</v>
      </c>
      <c r="C823" s="17" t="s">
        <v>6</v>
      </c>
      <c r="D823" s="44" t="s">
        <v>19437</v>
      </c>
    </row>
    <row r="824" spans="1:4" x14ac:dyDescent="0.25">
      <c r="A824" s="19" t="s">
        <v>1713</v>
      </c>
      <c r="B824" s="17" t="s">
        <v>1714</v>
      </c>
      <c r="C824" s="17" t="s">
        <v>6</v>
      </c>
      <c r="D824" s="44" t="s">
        <v>19437</v>
      </c>
    </row>
    <row r="825" spans="1:4" x14ac:dyDescent="0.25">
      <c r="A825" s="19" t="s">
        <v>1715</v>
      </c>
      <c r="B825" s="17" t="s">
        <v>1716</v>
      </c>
      <c r="C825" s="17" t="s">
        <v>6</v>
      </c>
      <c r="D825" s="44" t="s">
        <v>19437</v>
      </c>
    </row>
    <row r="826" spans="1:4" x14ac:dyDescent="0.25">
      <c r="A826" s="19" t="s">
        <v>1717</v>
      </c>
      <c r="B826" s="17" t="s">
        <v>1718</v>
      </c>
      <c r="C826" s="17" t="s">
        <v>6</v>
      </c>
      <c r="D826" s="44" t="s">
        <v>19437</v>
      </c>
    </row>
    <row r="827" spans="1:4" x14ac:dyDescent="0.25">
      <c r="A827" s="19" t="s">
        <v>1719</v>
      </c>
      <c r="B827" s="17" t="s">
        <v>1720</v>
      </c>
      <c r="C827" s="17" t="s">
        <v>6</v>
      </c>
      <c r="D827" s="44" t="s">
        <v>19437</v>
      </c>
    </row>
    <row r="828" spans="1:4" x14ac:dyDescent="0.25">
      <c r="A828" s="19" t="s">
        <v>1721</v>
      </c>
      <c r="B828" s="17" t="s">
        <v>1722</v>
      </c>
      <c r="C828" s="17" t="s">
        <v>6</v>
      </c>
      <c r="D828" s="44" t="s">
        <v>19437</v>
      </c>
    </row>
    <row r="829" spans="1:4" x14ac:dyDescent="0.25">
      <c r="A829" s="19" t="s">
        <v>1723</v>
      </c>
      <c r="B829" s="17" t="s">
        <v>1722</v>
      </c>
      <c r="C829" s="17" t="s">
        <v>6</v>
      </c>
      <c r="D829" s="44" t="s">
        <v>19437</v>
      </c>
    </row>
    <row r="830" spans="1:4" x14ac:dyDescent="0.25">
      <c r="A830" s="19" t="s">
        <v>1724</v>
      </c>
      <c r="B830" s="17" t="s">
        <v>1725</v>
      </c>
      <c r="C830" s="17" t="s">
        <v>6</v>
      </c>
      <c r="D830" s="44" t="s">
        <v>19437</v>
      </c>
    </row>
    <row r="831" spans="1:4" x14ac:dyDescent="0.25">
      <c r="A831" s="19" t="s">
        <v>1726</v>
      </c>
      <c r="B831" s="17" t="s">
        <v>1727</v>
      </c>
      <c r="C831" s="17" t="s">
        <v>6</v>
      </c>
      <c r="D831" s="44" t="s">
        <v>19437</v>
      </c>
    </row>
    <row r="832" spans="1:4" x14ac:dyDescent="0.25">
      <c r="A832" s="19" t="s">
        <v>1728</v>
      </c>
      <c r="B832" s="17" t="s">
        <v>1729</v>
      </c>
      <c r="C832" s="17" t="s">
        <v>6</v>
      </c>
      <c r="D832" s="44" t="s">
        <v>19437</v>
      </c>
    </row>
    <row r="833" spans="1:4" x14ac:dyDescent="0.25">
      <c r="A833" s="19" t="s">
        <v>1730</v>
      </c>
      <c r="B833" s="17" t="s">
        <v>1731</v>
      </c>
      <c r="C833" s="17" t="s">
        <v>6</v>
      </c>
      <c r="D833" s="44" t="s">
        <v>19437</v>
      </c>
    </row>
    <row r="834" spans="1:4" x14ac:dyDescent="0.25">
      <c r="A834" s="19" t="s">
        <v>1732</v>
      </c>
      <c r="B834" s="17" t="s">
        <v>1733</v>
      </c>
      <c r="C834" s="17" t="s">
        <v>6</v>
      </c>
      <c r="D834" s="44" t="s">
        <v>19437</v>
      </c>
    </row>
    <row r="835" spans="1:4" x14ac:dyDescent="0.25">
      <c r="A835" s="19" t="s">
        <v>1734</v>
      </c>
      <c r="B835" s="17" t="s">
        <v>1735</v>
      </c>
      <c r="C835" s="17" t="s">
        <v>6</v>
      </c>
      <c r="D835" s="44" t="s">
        <v>19437</v>
      </c>
    </row>
    <row r="836" spans="1:4" x14ac:dyDescent="0.25">
      <c r="A836" s="19" t="s">
        <v>1736</v>
      </c>
      <c r="B836" s="17" t="s">
        <v>1737</v>
      </c>
      <c r="C836" s="17" t="s">
        <v>6</v>
      </c>
      <c r="D836" s="44" t="s">
        <v>19437</v>
      </c>
    </row>
    <row r="837" spans="1:4" x14ac:dyDescent="0.25">
      <c r="A837" s="19" t="s">
        <v>1738</v>
      </c>
      <c r="B837" s="17" t="s">
        <v>1739</v>
      </c>
      <c r="C837" s="17" t="s">
        <v>6</v>
      </c>
      <c r="D837" s="44" t="s">
        <v>19437</v>
      </c>
    </row>
    <row r="838" spans="1:4" x14ac:dyDescent="0.25">
      <c r="A838" s="19" t="s">
        <v>1740</v>
      </c>
      <c r="B838" s="17" t="s">
        <v>1741</v>
      </c>
      <c r="C838" s="17" t="s">
        <v>6</v>
      </c>
      <c r="D838" s="44" t="s">
        <v>19437</v>
      </c>
    </row>
    <row r="839" spans="1:4" x14ac:dyDescent="0.25">
      <c r="A839" s="19" t="s">
        <v>1742</v>
      </c>
      <c r="B839" s="17" t="s">
        <v>1743</v>
      </c>
      <c r="C839" s="17" t="s">
        <v>6</v>
      </c>
      <c r="D839" s="44" t="s">
        <v>19437</v>
      </c>
    </row>
    <row r="840" spans="1:4" x14ac:dyDescent="0.25">
      <c r="A840" s="19" t="s">
        <v>1744</v>
      </c>
      <c r="B840" s="17" t="s">
        <v>1743</v>
      </c>
      <c r="C840" s="17" t="s">
        <v>6</v>
      </c>
      <c r="D840" s="44" t="s">
        <v>19437</v>
      </c>
    </row>
    <row r="841" spans="1:4" x14ac:dyDescent="0.25">
      <c r="A841" s="19" t="s">
        <v>1745</v>
      </c>
      <c r="B841" s="17" t="s">
        <v>1746</v>
      </c>
      <c r="C841" s="17" t="s">
        <v>6</v>
      </c>
      <c r="D841" s="44" t="s">
        <v>19437</v>
      </c>
    </row>
    <row r="842" spans="1:4" x14ac:dyDescent="0.25">
      <c r="A842" s="19" t="s">
        <v>1747</v>
      </c>
      <c r="B842" s="17" t="s">
        <v>1748</v>
      </c>
      <c r="C842" s="17" t="s">
        <v>6</v>
      </c>
      <c r="D842" s="44" t="s">
        <v>19437</v>
      </c>
    </row>
    <row r="843" spans="1:4" x14ac:dyDescent="0.25">
      <c r="A843" s="19" t="s">
        <v>1749</v>
      </c>
      <c r="B843" s="17" t="s">
        <v>1750</v>
      </c>
      <c r="C843" s="17" t="s">
        <v>6</v>
      </c>
      <c r="D843" s="44" t="s">
        <v>19437</v>
      </c>
    </row>
    <row r="844" spans="1:4" x14ac:dyDescent="0.25">
      <c r="A844" s="19" t="s">
        <v>1751</v>
      </c>
      <c r="B844" s="17" t="s">
        <v>1752</v>
      </c>
      <c r="C844" s="17" t="s">
        <v>6</v>
      </c>
      <c r="D844" s="44" t="s">
        <v>19437</v>
      </c>
    </row>
    <row r="845" spans="1:4" x14ac:dyDescent="0.25">
      <c r="A845" s="19" t="s">
        <v>1753</v>
      </c>
      <c r="B845" s="17" t="s">
        <v>1754</v>
      </c>
      <c r="C845" s="17" t="s">
        <v>6</v>
      </c>
      <c r="D845" s="44" t="s">
        <v>19437</v>
      </c>
    </row>
    <row r="846" spans="1:4" x14ac:dyDescent="0.25">
      <c r="A846" s="19" t="s">
        <v>1755</v>
      </c>
      <c r="B846" s="17" t="s">
        <v>1756</v>
      </c>
      <c r="C846" s="17" t="s">
        <v>6</v>
      </c>
      <c r="D846" s="44" t="s">
        <v>19437</v>
      </c>
    </row>
    <row r="847" spans="1:4" x14ac:dyDescent="0.25">
      <c r="A847" s="19" t="s">
        <v>1757</v>
      </c>
      <c r="B847" s="17" t="s">
        <v>1758</v>
      </c>
      <c r="C847" s="17" t="s">
        <v>6</v>
      </c>
      <c r="D847" s="44" t="s">
        <v>19437</v>
      </c>
    </row>
    <row r="848" spans="1:4" x14ac:dyDescent="0.25">
      <c r="A848" s="19" t="s">
        <v>1759</v>
      </c>
      <c r="B848" s="17" t="s">
        <v>1760</v>
      </c>
      <c r="C848" s="17" t="s">
        <v>6</v>
      </c>
      <c r="D848" s="44" t="s">
        <v>19437</v>
      </c>
    </row>
    <row r="849" spans="1:4" x14ac:dyDescent="0.25">
      <c r="A849" s="19" t="s">
        <v>1761</v>
      </c>
      <c r="B849" s="17" t="s">
        <v>1762</v>
      </c>
      <c r="C849" s="17" t="s">
        <v>6</v>
      </c>
      <c r="D849" s="44" t="s">
        <v>19437</v>
      </c>
    </row>
    <row r="850" spans="1:4" x14ac:dyDescent="0.25">
      <c r="A850" s="19" t="s">
        <v>1763</v>
      </c>
      <c r="B850" s="17" t="s">
        <v>1764</v>
      </c>
      <c r="C850" s="17" t="s">
        <v>6</v>
      </c>
      <c r="D850" s="44" t="s">
        <v>19437</v>
      </c>
    </row>
    <row r="851" spans="1:4" x14ac:dyDescent="0.25">
      <c r="A851" s="19" t="s">
        <v>1765</v>
      </c>
      <c r="B851" s="17" t="s">
        <v>1766</v>
      </c>
      <c r="C851" s="17" t="s">
        <v>6</v>
      </c>
      <c r="D851" s="44" t="s">
        <v>19437</v>
      </c>
    </row>
    <row r="852" spans="1:4" x14ac:dyDescent="0.25">
      <c r="A852" s="19" t="s">
        <v>1767</v>
      </c>
      <c r="B852" s="17" t="s">
        <v>1766</v>
      </c>
      <c r="C852" s="17" t="s">
        <v>6</v>
      </c>
      <c r="D852" s="44" t="s">
        <v>19437</v>
      </c>
    </row>
    <row r="853" spans="1:4" x14ac:dyDescent="0.25">
      <c r="A853" s="19" t="s">
        <v>1768</v>
      </c>
      <c r="B853" s="17" t="s">
        <v>1769</v>
      </c>
      <c r="C853" s="17" t="s">
        <v>6</v>
      </c>
      <c r="D853" s="44" t="s">
        <v>19437</v>
      </c>
    </row>
    <row r="854" spans="1:4" x14ac:dyDescent="0.25">
      <c r="A854" s="19" t="s">
        <v>1770</v>
      </c>
      <c r="B854" s="17" t="s">
        <v>1769</v>
      </c>
      <c r="C854" s="17" t="s">
        <v>6</v>
      </c>
      <c r="D854" s="44" t="s">
        <v>19437</v>
      </c>
    </row>
    <row r="855" spans="1:4" x14ac:dyDescent="0.25">
      <c r="A855" s="19" t="s">
        <v>1771</v>
      </c>
      <c r="B855" s="17" t="s">
        <v>1772</v>
      </c>
      <c r="C855" s="17" t="s">
        <v>6</v>
      </c>
      <c r="D855" s="44" t="s">
        <v>19437</v>
      </c>
    </row>
    <row r="856" spans="1:4" x14ac:dyDescent="0.25">
      <c r="A856" s="19" t="s">
        <v>1773</v>
      </c>
      <c r="B856" s="17" t="s">
        <v>1774</v>
      </c>
      <c r="C856" s="17" t="s">
        <v>6</v>
      </c>
      <c r="D856" s="44" t="s">
        <v>19437</v>
      </c>
    </row>
    <row r="857" spans="1:4" x14ac:dyDescent="0.25">
      <c r="A857" s="19" t="s">
        <v>1775</v>
      </c>
      <c r="B857" s="17" t="s">
        <v>1776</v>
      </c>
      <c r="C857" s="17" t="s">
        <v>6</v>
      </c>
      <c r="D857" s="44" t="s">
        <v>19437</v>
      </c>
    </row>
    <row r="858" spans="1:4" x14ac:dyDescent="0.25">
      <c r="A858" s="19" t="s">
        <v>1777</v>
      </c>
      <c r="B858" s="17" t="s">
        <v>1778</v>
      </c>
      <c r="C858" s="17" t="s">
        <v>6</v>
      </c>
      <c r="D858" s="44" t="s">
        <v>19437</v>
      </c>
    </row>
    <row r="859" spans="1:4" x14ac:dyDescent="0.25">
      <c r="A859" s="19" t="s">
        <v>1779</v>
      </c>
      <c r="B859" s="17" t="s">
        <v>1780</v>
      </c>
      <c r="C859" s="17" t="s">
        <v>6</v>
      </c>
      <c r="D859" s="44" t="s">
        <v>19437</v>
      </c>
    </row>
    <row r="860" spans="1:4" x14ac:dyDescent="0.25">
      <c r="A860" s="19" t="s">
        <v>1781</v>
      </c>
      <c r="B860" s="17" t="s">
        <v>1782</v>
      </c>
      <c r="C860" s="17" t="s">
        <v>6</v>
      </c>
      <c r="D860" s="44" t="s">
        <v>19437</v>
      </c>
    </row>
    <row r="861" spans="1:4" x14ac:dyDescent="0.25">
      <c r="A861" s="19" t="s">
        <v>1783</v>
      </c>
      <c r="B861" s="17" t="s">
        <v>1784</v>
      </c>
      <c r="C861" s="17" t="s">
        <v>6</v>
      </c>
      <c r="D861" s="44" t="s">
        <v>19437</v>
      </c>
    </row>
    <row r="862" spans="1:4" x14ac:dyDescent="0.25">
      <c r="A862" s="19" t="s">
        <v>1785</v>
      </c>
      <c r="B862" s="17" t="s">
        <v>1786</v>
      </c>
      <c r="C862" s="17" t="s">
        <v>6</v>
      </c>
      <c r="D862" s="44" t="s">
        <v>19437</v>
      </c>
    </row>
    <row r="863" spans="1:4" x14ac:dyDescent="0.25">
      <c r="A863" s="19" t="s">
        <v>1787</v>
      </c>
      <c r="B863" s="17" t="s">
        <v>1788</v>
      </c>
      <c r="C863" s="17" t="s">
        <v>6</v>
      </c>
      <c r="D863" s="44" t="s">
        <v>19437</v>
      </c>
    </row>
    <row r="864" spans="1:4" x14ac:dyDescent="0.25">
      <c r="A864" s="19" t="s">
        <v>1789</v>
      </c>
      <c r="B864" s="17" t="s">
        <v>1790</v>
      </c>
      <c r="C864" s="17" t="s">
        <v>6</v>
      </c>
      <c r="D864" s="44" t="s">
        <v>19437</v>
      </c>
    </row>
    <row r="865" spans="1:4" x14ac:dyDescent="0.25">
      <c r="A865" s="19" t="s">
        <v>1791</v>
      </c>
      <c r="B865" s="17" t="s">
        <v>1792</v>
      </c>
      <c r="C865" s="17" t="s">
        <v>6</v>
      </c>
      <c r="D865" s="44" t="s">
        <v>19437</v>
      </c>
    </row>
    <row r="866" spans="1:4" x14ac:dyDescent="0.25">
      <c r="A866" s="19" t="s">
        <v>1793</v>
      </c>
      <c r="B866" s="17" t="s">
        <v>1794</v>
      </c>
      <c r="C866" s="17" t="s">
        <v>6</v>
      </c>
      <c r="D866" s="44" t="s">
        <v>19437</v>
      </c>
    </row>
    <row r="867" spans="1:4" x14ac:dyDescent="0.25">
      <c r="A867" s="19" t="s">
        <v>1795</v>
      </c>
      <c r="B867" s="17" t="s">
        <v>1796</v>
      </c>
      <c r="C867" s="17" t="s">
        <v>6</v>
      </c>
      <c r="D867" s="44" t="s">
        <v>19437</v>
      </c>
    </row>
    <row r="868" spans="1:4" x14ac:dyDescent="0.25">
      <c r="A868" s="19" t="s">
        <v>1797</v>
      </c>
      <c r="B868" s="17" t="s">
        <v>1798</v>
      </c>
      <c r="C868" s="17" t="s">
        <v>6</v>
      </c>
      <c r="D868" s="44" t="s">
        <v>19437</v>
      </c>
    </row>
    <row r="869" spans="1:4" x14ac:dyDescent="0.25">
      <c r="A869" s="19" t="s">
        <v>1799</v>
      </c>
      <c r="B869" s="17" t="s">
        <v>1800</v>
      </c>
      <c r="C869" s="17" t="s">
        <v>6</v>
      </c>
      <c r="D869" s="44" t="s">
        <v>19437</v>
      </c>
    </row>
    <row r="870" spans="1:4" x14ac:dyDescent="0.25">
      <c r="A870" s="19" t="s">
        <v>1801</v>
      </c>
      <c r="B870" s="17" t="s">
        <v>1802</v>
      </c>
      <c r="C870" s="17" t="s">
        <v>6</v>
      </c>
      <c r="D870" s="44" t="s">
        <v>19437</v>
      </c>
    </row>
    <row r="871" spans="1:4" x14ac:dyDescent="0.25">
      <c r="A871" s="19" t="s">
        <v>1803</v>
      </c>
      <c r="B871" s="17" t="s">
        <v>1804</v>
      </c>
      <c r="C871" s="17" t="s">
        <v>6</v>
      </c>
      <c r="D871" s="44" t="s">
        <v>19437</v>
      </c>
    </row>
    <row r="872" spans="1:4" x14ac:dyDescent="0.25">
      <c r="A872" s="19" t="s">
        <v>1805</v>
      </c>
      <c r="B872" s="17" t="s">
        <v>1804</v>
      </c>
      <c r="C872" s="17" t="s">
        <v>6</v>
      </c>
      <c r="D872" s="44" t="s">
        <v>19437</v>
      </c>
    </row>
    <row r="873" spans="1:4" x14ac:dyDescent="0.25">
      <c r="A873" s="19" t="s">
        <v>2060</v>
      </c>
      <c r="B873" s="17" t="s">
        <v>19439</v>
      </c>
      <c r="C873" s="17" t="s">
        <v>6</v>
      </c>
      <c r="D873" s="44" t="s">
        <v>19437</v>
      </c>
    </row>
    <row r="874" spans="1:4" x14ac:dyDescent="0.25">
      <c r="A874" s="19" t="s">
        <v>2484</v>
      </c>
      <c r="B874" s="17" t="s">
        <v>2485</v>
      </c>
      <c r="C874" s="17" t="s">
        <v>6</v>
      </c>
      <c r="D874" s="44" t="s">
        <v>19437</v>
      </c>
    </row>
    <row r="875" spans="1:4" x14ac:dyDescent="0.25">
      <c r="A875" s="19" t="s">
        <v>2486</v>
      </c>
      <c r="B875" s="17" t="s">
        <v>2487</v>
      </c>
      <c r="C875" s="17" t="s">
        <v>6</v>
      </c>
      <c r="D875" s="44" t="s">
        <v>19437</v>
      </c>
    </row>
    <row r="876" spans="1:4" x14ac:dyDescent="0.25">
      <c r="A876" s="19" t="s">
        <v>3983</v>
      </c>
      <c r="B876" s="17" t="s">
        <v>3984</v>
      </c>
      <c r="C876" s="17" t="s">
        <v>6</v>
      </c>
      <c r="D876" s="44" t="s">
        <v>19347</v>
      </c>
    </row>
    <row r="877" spans="1:4" x14ac:dyDescent="0.25">
      <c r="A877" s="19" t="s">
        <v>19180</v>
      </c>
      <c r="B877" s="17" t="s">
        <v>19183</v>
      </c>
      <c r="C877" s="17" t="s">
        <v>6</v>
      </c>
      <c r="D877" s="44" t="s">
        <v>19348</v>
      </c>
    </row>
    <row r="878" spans="1:4" x14ac:dyDescent="0.25">
      <c r="A878" s="19" t="s">
        <v>19181</v>
      </c>
      <c r="B878" s="17" t="s">
        <v>19184</v>
      </c>
      <c r="C878" s="17" t="s">
        <v>6</v>
      </c>
      <c r="D878" s="44" t="s">
        <v>19348</v>
      </c>
    </row>
    <row r="879" spans="1:4" x14ac:dyDescent="0.25">
      <c r="A879" s="19" t="s">
        <v>19182</v>
      </c>
      <c r="B879" s="17" t="s">
        <v>19185</v>
      </c>
      <c r="C879" s="17" t="s">
        <v>6</v>
      </c>
      <c r="D879" s="44" t="s">
        <v>19348</v>
      </c>
    </row>
    <row r="880" spans="1:4" x14ac:dyDescent="0.25">
      <c r="A880" s="19" t="s">
        <v>19298</v>
      </c>
      <c r="B880" s="17" t="s">
        <v>19305</v>
      </c>
      <c r="C880" s="17" t="s">
        <v>6</v>
      </c>
      <c r="D880" s="44" t="s">
        <v>19320</v>
      </c>
    </row>
    <row r="881" spans="1:4" x14ac:dyDescent="0.25">
      <c r="A881" s="19" t="s">
        <v>19299</v>
      </c>
      <c r="B881" s="17" t="s">
        <v>19306</v>
      </c>
      <c r="C881" s="17" t="s">
        <v>6</v>
      </c>
      <c r="D881" s="44" t="s">
        <v>19320</v>
      </c>
    </row>
    <row r="882" spans="1:4" x14ac:dyDescent="0.25">
      <c r="A882" s="19" t="s">
        <v>19300</v>
      </c>
      <c r="B882" s="17" t="s">
        <v>19307</v>
      </c>
      <c r="C882" s="17" t="s">
        <v>6</v>
      </c>
      <c r="D882" s="44" t="s">
        <v>19320</v>
      </c>
    </row>
    <row r="883" spans="1:4" x14ac:dyDescent="0.25">
      <c r="A883" s="19" t="s">
        <v>1274</v>
      </c>
      <c r="B883" s="17" t="s">
        <v>19440</v>
      </c>
      <c r="C883" s="17" t="s">
        <v>6</v>
      </c>
      <c r="D883" s="44" t="s">
        <v>19350</v>
      </c>
    </row>
    <row r="884" spans="1:4" x14ac:dyDescent="0.25">
      <c r="A884" s="19" t="s">
        <v>1276</v>
      </c>
      <c r="B884" s="17" t="s">
        <v>1277</v>
      </c>
      <c r="C884" s="17" t="s">
        <v>6</v>
      </c>
      <c r="D884" s="44" t="s">
        <v>19350</v>
      </c>
    </row>
    <row r="885" spans="1:4" x14ac:dyDescent="0.25">
      <c r="A885" s="19" t="s">
        <v>1278</v>
      </c>
      <c r="B885" s="17" t="s">
        <v>1279</v>
      </c>
      <c r="C885" s="17" t="s">
        <v>6</v>
      </c>
      <c r="D885" s="44" t="s">
        <v>19350</v>
      </c>
    </row>
    <row r="886" spans="1:4" x14ac:dyDescent="0.25">
      <c r="A886" s="19" t="s">
        <v>1280</v>
      </c>
      <c r="B886" s="17" t="s">
        <v>1281</v>
      </c>
      <c r="C886" s="17" t="s">
        <v>6</v>
      </c>
      <c r="D886" s="44" t="s">
        <v>19350</v>
      </c>
    </row>
    <row r="887" spans="1:4" x14ac:dyDescent="0.25">
      <c r="A887" s="19" t="s">
        <v>1282</v>
      </c>
      <c r="B887" s="17" t="s">
        <v>1283</v>
      </c>
      <c r="C887" s="17" t="s">
        <v>6</v>
      </c>
      <c r="D887" s="44" t="s">
        <v>19350</v>
      </c>
    </row>
    <row r="888" spans="1:4" x14ac:dyDescent="0.25">
      <c r="A888" s="19" t="s">
        <v>1284</v>
      </c>
      <c r="B888" s="17" t="s">
        <v>1285</v>
      </c>
      <c r="C888" s="17" t="s">
        <v>6</v>
      </c>
      <c r="D888" s="44" t="s">
        <v>19350</v>
      </c>
    </row>
    <row r="889" spans="1:4" x14ac:dyDescent="0.25">
      <c r="A889" s="19" t="s">
        <v>1286</v>
      </c>
      <c r="B889" s="17" t="s">
        <v>1287</v>
      </c>
      <c r="C889" s="17" t="s">
        <v>6</v>
      </c>
      <c r="D889" s="44" t="s">
        <v>19350</v>
      </c>
    </row>
    <row r="890" spans="1:4" x14ac:dyDescent="0.25">
      <c r="A890" s="19" t="s">
        <v>1288</v>
      </c>
      <c r="B890" s="17" t="s">
        <v>1289</v>
      </c>
      <c r="C890" s="17" t="s">
        <v>6</v>
      </c>
      <c r="D890" s="44" t="s">
        <v>19350</v>
      </c>
    </row>
    <row r="891" spans="1:4" x14ac:dyDescent="0.25">
      <c r="A891" s="19" t="s">
        <v>1290</v>
      </c>
      <c r="B891" s="17" t="s">
        <v>1291</v>
      </c>
      <c r="C891" s="17" t="s">
        <v>6</v>
      </c>
      <c r="D891" s="44" t="s">
        <v>19350</v>
      </c>
    </row>
    <row r="892" spans="1:4" x14ac:dyDescent="0.25">
      <c r="A892" s="19" t="s">
        <v>1292</v>
      </c>
      <c r="B892" s="17" t="s">
        <v>1293</v>
      </c>
      <c r="C892" s="17" t="s">
        <v>6</v>
      </c>
      <c r="D892" s="44" t="s">
        <v>19350</v>
      </c>
    </row>
    <row r="893" spans="1:4" x14ac:dyDescent="0.25">
      <c r="A893" s="19" t="s">
        <v>1956</v>
      </c>
      <c r="B893" s="17" t="s">
        <v>1957</v>
      </c>
      <c r="C893" s="17" t="s">
        <v>6</v>
      </c>
      <c r="D893" s="44" t="s">
        <v>19350</v>
      </c>
    </row>
    <row r="894" spans="1:4" x14ac:dyDescent="0.25">
      <c r="A894" s="19" t="s">
        <v>2038</v>
      </c>
      <c r="B894" s="17" t="s">
        <v>2039</v>
      </c>
      <c r="C894" s="17" t="s">
        <v>6</v>
      </c>
      <c r="D894" s="44" t="s">
        <v>19350</v>
      </c>
    </row>
    <row r="895" spans="1:4" x14ac:dyDescent="0.25">
      <c r="A895" s="19" t="s">
        <v>2040</v>
      </c>
      <c r="B895" s="17" t="s">
        <v>2041</v>
      </c>
      <c r="C895" s="17" t="s">
        <v>6</v>
      </c>
      <c r="D895" s="44" t="s">
        <v>19350</v>
      </c>
    </row>
    <row r="896" spans="1:4" x14ac:dyDescent="0.25">
      <c r="A896" s="19" t="s">
        <v>2042</v>
      </c>
      <c r="B896" s="17" t="s">
        <v>2043</v>
      </c>
      <c r="C896" s="17" t="s">
        <v>6</v>
      </c>
      <c r="D896" s="44" t="s">
        <v>19350</v>
      </c>
    </row>
    <row r="897" spans="1:4" x14ac:dyDescent="0.25">
      <c r="A897" s="19" t="s">
        <v>2044</v>
      </c>
      <c r="B897" s="17" t="s">
        <v>2045</v>
      </c>
      <c r="C897" s="17" t="s">
        <v>6</v>
      </c>
      <c r="D897" s="44" t="s">
        <v>19350</v>
      </c>
    </row>
    <row r="898" spans="1:4" x14ac:dyDescent="0.25">
      <c r="A898" s="19" t="s">
        <v>2046</v>
      </c>
      <c r="B898" s="17" t="s">
        <v>2047</v>
      </c>
      <c r="C898" s="17" t="s">
        <v>6</v>
      </c>
      <c r="D898" s="44" t="s">
        <v>19350</v>
      </c>
    </row>
    <row r="899" spans="1:4" x14ac:dyDescent="0.25">
      <c r="A899" s="19" t="s">
        <v>2208</v>
      </c>
      <c r="B899" s="17" t="s">
        <v>2209</v>
      </c>
      <c r="C899" s="17" t="s">
        <v>6</v>
      </c>
      <c r="D899" s="44" t="s">
        <v>19350</v>
      </c>
    </row>
    <row r="900" spans="1:4" x14ac:dyDescent="0.25">
      <c r="A900" s="19" t="s">
        <v>2210</v>
      </c>
      <c r="B900" s="17" t="s">
        <v>2211</v>
      </c>
      <c r="C900" s="17" t="s">
        <v>6</v>
      </c>
      <c r="D900" s="44" t="s">
        <v>19350</v>
      </c>
    </row>
    <row r="901" spans="1:4" x14ac:dyDescent="0.25">
      <c r="A901" s="19" t="s">
        <v>2212</v>
      </c>
      <c r="B901" s="17" t="s">
        <v>2213</v>
      </c>
      <c r="C901" s="17" t="s">
        <v>6</v>
      </c>
      <c r="D901" s="44" t="s">
        <v>19350</v>
      </c>
    </row>
    <row r="902" spans="1:4" x14ac:dyDescent="0.25">
      <c r="A902" s="19" t="s">
        <v>2326</v>
      </c>
      <c r="B902" s="17" t="s">
        <v>2327</v>
      </c>
      <c r="C902" s="17" t="s">
        <v>6</v>
      </c>
      <c r="D902" s="44" t="s">
        <v>19350</v>
      </c>
    </row>
    <row r="903" spans="1:4" x14ac:dyDescent="0.25">
      <c r="A903" s="19" t="s">
        <v>2328</v>
      </c>
      <c r="B903" s="17" t="s">
        <v>2329</v>
      </c>
      <c r="C903" s="17" t="s">
        <v>6</v>
      </c>
      <c r="D903" s="44" t="s">
        <v>19350</v>
      </c>
    </row>
    <row r="904" spans="1:4" x14ac:dyDescent="0.25">
      <c r="A904" s="19" t="s">
        <v>2336</v>
      </c>
      <c r="B904" s="17" t="s">
        <v>19441</v>
      </c>
      <c r="C904" s="17" t="s">
        <v>6</v>
      </c>
      <c r="D904" s="44" t="s">
        <v>19350</v>
      </c>
    </row>
    <row r="905" spans="1:4" x14ac:dyDescent="0.25">
      <c r="A905" s="19" t="s">
        <v>2338</v>
      </c>
      <c r="B905" s="17" t="s">
        <v>19349</v>
      </c>
      <c r="C905" s="17" t="s">
        <v>6</v>
      </c>
      <c r="D905" s="44" t="s">
        <v>19350</v>
      </c>
    </row>
    <row r="906" spans="1:4" x14ac:dyDescent="0.25">
      <c r="A906" s="19" t="s">
        <v>2407</v>
      </c>
      <c r="B906" s="17" t="s">
        <v>2408</v>
      </c>
      <c r="C906" s="17" t="s">
        <v>6</v>
      </c>
      <c r="D906" s="44" t="s">
        <v>19350</v>
      </c>
    </row>
    <row r="907" spans="1:4" x14ac:dyDescent="0.25">
      <c r="A907" s="19" t="s">
        <v>2441</v>
      </c>
      <c r="B907" s="17" t="s">
        <v>2442</v>
      </c>
      <c r="C907" s="17" t="s">
        <v>6</v>
      </c>
      <c r="D907" s="44" t="s">
        <v>19350</v>
      </c>
    </row>
    <row r="908" spans="1:4" x14ac:dyDescent="0.25">
      <c r="A908" s="19" t="s">
        <v>2573</v>
      </c>
      <c r="B908" s="17" t="s">
        <v>19442</v>
      </c>
      <c r="C908" s="17" t="s">
        <v>6</v>
      </c>
      <c r="D908" s="44" t="s">
        <v>19350</v>
      </c>
    </row>
    <row r="909" spans="1:4" x14ac:dyDescent="0.25">
      <c r="A909" s="19" t="s">
        <v>2848</v>
      </c>
      <c r="B909" s="17" t="s">
        <v>2849</v>
      </c>
      <c r="C909" s="17" t="s">
        <v>6</v>
      </c>
      <c r="D909" s="44" t="s">
        <v>19350</v>
      </c>
    </row>
    <row r="910" spans="1:4" x14ac:dyDescent="0.25">
      <c r="A910" s="19" t="s">
        <v>369</v>
      </c>
      <c r="B910" s="17" t="s">
        <v>370</v>
      </c>
      <c r="C910" s="17" t="s">
        <v>6</v>
      </c>
      <c r="D910" s="44" t="s">
        <v>19351</v>
      </c>
    </row>
    <row r="911" spans="1:4" x14ac:dyDescent="0.25">
      <c r="A911" s="6" t="s">
        <v>371</v>
      </c>
      <c r="B911" t="s">
        <v>372</v>
      </c>
      <c r="C911" t="s">
        <v>6</v>
      </c>
      <c r="D911" s="1" t="s">
        <v>19351</v>
      </c>
    </row>
    <row r="912" spans="1:4" x14ac:dyDescent="0.25">
      <c r="A912" s="6" t="s">
        <v>373</v>
      </c>
      <c r="B912" t="s">
        <v>374</v>
      </c>
      <c r="C912" t="s">
        <v>6</v>
      </c>
      <c r="D912" s="1" t="s">
        <v>19351</v>
      </c>
    </row>
    <row r="913" spans="1:4" x14ac:dyDescent="0.25">
      <c r="A913" s="6" t="s">
        <v>375</v>
      </c>
      <c r="B913" t="s">
        <v>376</v>
      </c>
      <c r="C913" t="s">
        <v>6</v>
      </c>
      <c r="D913" s="1" t="s">
        <v>19351</v>
      </c>
    </row>
    <row r="914" spans="1:4" x14ac:dyDescent="0.25">
      <c r="A914" s="6" t="s">
        <v>377</v>
      </c>
      <c r="B914" t="s">
        <v>378</v>
      </c>
      <c r="C914" t="s">
        <v>6</v>
      </c>
      <c r="D914" s="1" t="s">
        <v>19351</v>
      </c>
    </row>
    <row r="915" spans="1:4" x14ac:dyDescent="0.25">
      <c r="A915" s="6" t="s">
        <v>379</v>
      </c>
      <c r="B915" t="s">
        <v>380</v>
      </c>
      <c r="C915" t="s">
        <v>6</v>
      </c>
      <c r="D915" s="1" t="s">
        <v>19351</v>
      </c>
    </row>
    <row r="916" spans="1:4" x14ac:dyDescent="0.25">
      <c r="A916" s="6" t="s">
        <v>635</v>
      </c>
      <c r="B916" t="s">
        <v>636</v>
      </c>
      <c r="C916" t="s">
        <v>6</v>
      </c>
      <c r="D916" s="1" t="s">
        <v>19351</v>
      </c>
    </row>
    <row r="917" spans="1:4" x14ac:dyDescent="0.25">
      <c r="A917" s="6" t="s">
        <v>1396</v>
      </c>
      <c r="B917" t="s">
        <v>1397</v>
      </c>
      <c r="C917" t="s">
        <v>6</v>
      </c>
      <c r="D917" s="1" t="s">
        <v>19351</v>
      </c>
    </row>
    <row r="918" spans="1:4" x14ac:dyDescent="0.25">
      <c r="A918" s="6" t="s">
        <v>1604</v>
      </c>
      <c r="B918" t="s">
        <v>1605</v>
      </c>
      <c r="C918" t="s">
        <v>6</v>
      </c>
      <c r="D918" s="1" t="s">
        <v>19351</v>
      </c>
    </row>
    <row r="919" spans="1:4" x14ac:dyDescent="0.25">
      <c r="A919" s="6" t="s">
        <v>1814</v>
      </c>
      <c r="B919" t="s">
        <v>1815</v>
      </c>
      <c r="C919" t="s">
        <v>1816</v>
      </c>
      <c r="D919" s="1" t="s">
        <v>19351</v>
      </c>
    </row>
    <row r="920" spans="1:4" x14ac:dyDescent="0.25">
      <c r="A920" s="6" t="s">
        <v>1817</v>
      </c>
      <c r="B920" t="s">
        <v>1818</v>
      </c>
      <c r="C920" t="s">
        <v>1816</v>
      </c>
      <c r="D920" s="1" t="s">
        <v>19351</v>
      </c>
    </row>
    <row r="921" spans="1:4" x14ac:dyDescent="0.25">
      <c r="A921" s="6" t="s">
        <v>1819</v>
      </c>
      <c r="B921" t="s">
        <v>1820</v>
      </c>
      <c r="C921" t="s">
        <v>1816</v>
      </c>
      <c r="D921" s="1" t="s">
        <v>19351</v>
      </c>
    </row>
    <row r="922" spans="1:4" x14ac:dyDescent="0.25">
      <c r="A922" s="6" t="s">
        <v>2066</v>
      </c>
      <c r="B922" t="s">
        <v>2067</v>
      </c>
      <c r="C922" t="s">
        <v>6</v>
      </c>
      <c r="D922" s="1" t="s">
        <v>19351</v>
      </c>
    </row>
    <row r="923" spans="1:4" x14ac:dyDescent="0.25">
      <c r="A923" s="6" t="s">
        <v>3603</v>
      </c>
      <c r="B923" t="s">
        <v>3604</v>
      </c>
      <c r="C923" t="s">
        <v>6</v>
      </c>
      <c r="D923" s="1" t="s">
        <v>19351</v>
      </c>
    </row>
    <row r="924" spans="1:4" x14ac:dyDescent="0.25">
      <c r="A924" s="6" t="s">
        <v>3605</v>
      </c>
      <c r="B924" t="s">
        <v>3606</v>
      </c>
      <c r="C924" t="s">
        <v>6</v>
      </c>
      <c r="D924" s="1" t="s">
        <v>19351</v>
      </c>
    </row>
    <row r="925" spans="1:4" x14ac:dyDescent="0.25">
      <c r="A925" s="6" t="s">
        <v>3681</v>
      </c>
      <c r="B925" t="s">
        <v>3682</v>
      </c>
      <c r="C925" t="s">
        <v>6</v>
      </c>
      <c r="D925" s="1" t="s">
        <v>19351</v>
      </c>
    </row>
    <row r="926" spans="1:4" x14ac:dyDescent="0.25">
      <c r="A926" s="6" t="s">
        <v>335</v>
      </c>
      <c r="B926" t="s">
        <v>336</v>
      </c>
      <c r="C926" t="s">
        <v>6</v>
      </c>
      <c r="D926" s="1" t="s">
        <v>19352</v>
      </c>
    </row>
    <row r="927" spans="1:4" x14ac:dyDescent="0.25">
      <c r="A927" s="6" t="s">
        <v>337</v>
      </c>
      <c r="B927" t="s">
        <v>338</v>
      </c>
      <c r="C927" t="s">
        <v>6</v>
      </c>
      <c r="D927" s="1" t="s">
        <v>19352</v>
      </c>
    </row>
    <row r="928" spans="1:4" x14ac:dyDescent="0.25">
      <c r="A928" s="6" t="s">
        <v>339</v>
      </c>
      <c r="B928" t="s">
        <v>340</v>
      </c>
      <c r="C928" t="s">
        <v>6</v>
      </c>
      <c r="D928" s="1" t="s">
        <v>19352</v>
      </c>
    </row>
    <row r="929" spans="1:4" x14ac:dyDescent="0.25">
      <c r="A929" s="6" t="s">
        <v>341</v>
      </c>
      <c r="B929" t="s">
        <v>342</v>
      </c>
      <c r="C929" t="s">
        <v>6</v>
      </c>
      <c r="D929" s="1" t="s">
        <v>19352</v>
      </c>
    </row>
    <row r="930" spans="1:4" x14ac:dyDescent="0.25">
      <c r="A930" s="6" t="s">
        <v>343</v>
      </c>
      <c r="B930" t="s">
        <v>344</v>
      </c>
      <c r="C930" t="s">
        <v>6</v>
      </c>
      <c r="D930" s="1" t="s">
        <v>19352</v>
      </c>
    </row>
    <row r="931" spans="1:4" x14ac:dyDescent="0.25">
      <c r="A931" s="6" t="s">
        <v>345</v>
      </c>
      <c r="B931" t="s">
        <v>346</v>
      </c>
      <c r="C931" t="s">
        <v>6</v>
      </c>
      <c r="D931" s="1" t="s">
        <v>19352</v>
      </c>
    </row>
    <row r="932" spans="1:4" x14ac:dyDescent="0.25">
      <c r="A932" s="6" t="s">
        <v>359</v>
      </c>
      <c r="B932" t="s">
        <v>360</v>
      </c>
      <c r="C932" t="s">
        <v>6</v>
      </c>
      <c r="D932" s="1" t="s">
        <v>19352</v>
      </c>
    </row>
    <row r="933" spans="1:4" x14ac:dyDescent="0.25">
      <c r="A933" s="6" t="s">
        <v>361</v>
      </c>
      <c r="B933" t="s">
        <v>362</v>
      </c>
      <c r="C933" t="s">
        <v>6</v>
      </c>
      <c r="D933" s="1" t="s">
        <v>19352</v>
      </c>
    </row>
    <row r="934" spans="1:4" x14ac:dyDescent="0.25">
      <c r="A934" s="6" t="s">
        <v>363</v>
      </c>
      <c r="B934" t="s">
        <v>364</v>
      </c>
      <c r="C934" t="s">
        <v>6</v>
      </c>
      <c r="D934" s="1" t="s">
        <v>19352</v>
      </c>
    </row>
    <row r="935" spans="1:4" x14ac:dyDescent="0.25">
      <c r="A935" s="6" t="s">
        <v>365</v>
      </c>
      <c r="B935" t="s">
        <v>366</v>
      </c>
      <c r="C935" t="s">
        <v>6</v>
      </c>
      <c r="D935" s="1" t="s">
        <v>19352</v>
      </c>
    </row>
    <row r="936" spans="1:4" x14ac:dyDescent="0.25">
      <c r="A936" s="6" t="s">
        <v>367</v>
      </c>
      <c r="B936" t="s">
        <v>368</v>
      </c>
      <c r="C936" t="s">
        <v>6</v>
      </c>
      <c r="D936" s="1" t="s">
        <v>19352</v>
      </c>
    </row>
    <row r="937" spans="1:4" x14ac:dyDescent="0.25">
      <c r="A937" s="6" t="s">
        <v>381</v>
      </c>
      <c r="B937" t="s">
        <v>382</v>
      </c>
      <c r="C937" t="s">
        <v>6</v>
      </c>
      <c r="D937" s="1" t="s">
        <v>19352</v>
      </c>
    </row>
    <row r="938" spans="1:4" x14ac:dyDescent="0.25">
      <c r="A938" s="6" t="s">
        <v>383</v>
      </c>
      <c r="B938" t="s">
        <v>384</v>
      </c>
      <c r="C938" t="s">
        <v>6</v>
      </c>
      <c r="D938" s="1" t="s">
        <v>19352</v>
      </c>
    </row>
    <row r="939" spans="1:4" x14ac:dyDescent="0.25">
      <c r="A939" s="6" t="s">
        <v>385</v>
      </c>
      <c r="B939" t="s">
        <v>386</v>
      </c>
      <c r="C939" t="s">
        <v>6</v>
      </c>
      <c r="D939" s="1" t="s">
        <v>19352</v>
      </c>
    </row>
    <row r="940" spans="1:4" x14ac:dyDescent="0.25">
      <c r="A940" s="6" t="s">
        <v>387</v>
      </c>
      <c r="B940" t="s">
        <v>388</v>
      </c>
      <c r="C940" t="s">
        <v>6</v>
      </c>
      <c r="D940" s="1" t="s">
        <v>19352</v>
      </c>
    </row>
    <row r="941" spans="1:4" x14ac:dyDescent="0.25">
      <c r="A941" s="6" t="s">
        <v>389</v>
      </c>
      <c r="B941" t="s">
        <v>390</v>
      </c>
      <c r="C941" t="s">
        <v>6</v>
      </c>
      <c r="D941" s="1" t="s">
        <v>19352</v>
      </c>
    </row>
    <row r="942" spans="1:4" x14ac:dyDescent="0.25">
      <c r="A942" s="6" t="s">
        <v>391</v>
      </c>
      <c r="B942" t="s">
        <v>392</v>
      </c>
      <c r="C942" t="s">
        <v>6</v>
      </c>
      <c r="D942" s="1" t="s">
        <v>19352</v>
      </c>
    </row>
    <row r="943" spans="1:4" x14ac:dyDescent="0.25">
      <c r="A943" s="6" t="s">
        <v>393</v>
      </c>
      <c r="B943" t="s">
        <v>394</v>
      </c>
      <c r="C943" t="s">
        <v>6</v>
      </c>
      <c r="D943" s="1" t="s">
        <v>19352</v>
      </c>
    </row>
    <row r="944" spans="1:4" x14ac:dyDescent="0.25">
      <c r="A944" s="6" t="s">
        <v>395</v>
      </c>
      <c r="B944" t="s">
        <v>396</v>
      </c>
      <c r="C944" t="s">
        <v>6</v>
      </c>
      <c r="D944" s="1" t="s">
        <v>19352</v>
      </c>
    </row>
    <row r="945" spans="1:4" x14ac:dyDescent="0.25">
      <c r="A945" s="6" t="s">
        <v>397</v>
      </c>
      <c r="B945" t="s">
        <v>398</v>
      </c>
      <c r="C945" t="s">
        <v>6</v>
      </c>
      <c r="D945" s="1" t="s">
        <v>19352</v>
      </c>
    </row>
    <row r="946" spans="1:4" x14ac:dyDescent="0.25">
      <c r="A946" s="6" t="s">
        <v>399</v>
      </c>
      <c r="B946" t="s">
        <v>400</v>
      </c>
      <c r="C946" t="s">
        <v>6</v>
      </c>
      <c r="D946" s="1" t="s">
        <v>19352</v>
      </c>
    </row>
    <row r="947" spans="1:4" x14ac:dyDescent="0.25">
      <c r="A947" s="6" t="s">
        <v>531</v>
      </c>
      <c r="B947" t="s">
        <v>532</v>
      </c>
      <c r="C947" t="s">
        <v>6</v>
      </c>
      <c r="D947" s="1" t="s">
        <v>19352</v>
      </c>
    </row>
    <row r="948" spans="1:4" x14ac:dyDescent="0.25">
      <c r="A948" s="6" t="s">
        <v>533</v>
      </c>
      <c r="B948" t="s">
        <v>534</v>
      </c>
      <c r="C948" t="s">
        <v>6</v>
      </c>
      <c r="D948" s="1" t="s">
        <v>19352</v>
      </c>
    </row>
    <row r="949" spans="1:4" x14ac:dyDescent="0.25">
      <c r="A949" s="6" t="s">
        <v>535</v>
      </c>
      <c r="B949" t="s">
        <v>536</v>
      </c>
      <c r="C949" t="s">
        <v>6</v>
      </c>
      <c r="D949" s="1" t="s">
        <v>19352</v>
      </c>
    </row>
    <row r="950" spans="1:4" x14ac:dyDescent="0.25">
      <c r="A950" s="6" t="s">
        <v>575</v>
      </c>
      <c r="B950" t="s">
        <v>576</v>
      </c>
      <c r="C950" t="s">
        <v>6</v>
      </c>
      <c r="D950" s="1" t="s">
        <v>19443</v>
      </c>
    </row>
    <row r="951" spans="1:4" x14ac:dyDescent="0.25">
      <c r="A951" s="6" t="s">
        <v>447</v>
      </c>
      <c r="B951" t="s">
        <v>448</v>
      </c>
      <c r="C951" t="s">
        <v>6</v>
      </c>
      <c r="D951" s="1" t="s">
        <v>19353</v>
      </c>
    </row>
    <row r="952" spans="1:4" x14ac:dyDescent="0.25">
      <c r="A952" s="6" t="s">
        <v>449</v>
      </c>
      <c r="B952" t="s">
        <v>450</v>
      </c>
      <c r="C952" t="s">
        <v>6</v>
      </c>
      <c r="D952" s="1" t="s">
        <v>19353</v>
      </c>
    </row>
    <row r="953" spans="1:4" x14ac:dyDescent="0.25">
      <c r="A953" s="6" t="s">
        <v>451</v>
      </c>
      <c r="B953" t="s">
        <v>452</v>
      </c>
      <c r="C953" t="s">
        <v>6</v>
      </c>
      <c r="D953" s="1" t="s">
        <v>19353</v>
      </c>
    </row>
    <row r="954" spans="1:4" x14ac:dyDescent="0.25">
      <c r="A954" s="6" t="s">
        <v>453</v>
      </c>
      <c r="B954" t="s">
        <v>19444</v>
      </c>
      <c r="C954" t="s">
        <v>6</v>
      </c>
      <c r="D954" s="1" t="s">
        <v>19353</v>
      </c>
    </row>
    <row r="955" spans="1:4" x14ac:dyDescent="0.25">
      <c r="A955" s="6" t="s">
        <v>455</v>
      </c>
      <c r="B955" t="s">
        <v>456</v>
      </c>
      <c r="C955" t="s">
        <v>6</v>
      </c>
      <c r="D955" s="1" t="s">
        <v>19353</v>
      </c>
    </row>
    <row r="956" spans="1:4" x14ac:dyDescent="0.25">
      <c r="A956" s="6" t="s">
        <v>457</v>
      </c>
      <c r="B956" t="s">
        <v>458</v>
      </c>
      <c r="C956" t="s">
        <v>6</v>
      </c>
      <c r="D956" s="1" t="s">
        <v>19353</v>
      </c>
    </row>
    <row r="957" spans="1:4" x14ac:dyDescent="0.25">
      <c r="A957" s="6" t="s">
        <v>459</v>
      </c>
      <c r="B957" t="s">
        <v>460</v>
      </c>
      <c r="C957" t="s">
        <v>6</v>
      </c>
      <c r="D957" s="1" t="s">
        <v>19353</v>
      </c>
    </row>
    <row r="958" spans="1:4" x14ac:dyDescent="0.25">
      <c r="A958" s="6" t="s">
        <v>461</v>
      </c>
      <c r="B958" t="s">
        <v>462</v>
      </c>
      <c r="C958" t="s">
        <v>6</v>
      </c>
      <c r="D958" s="1" t="s">
        <v>19353</v>
      </c>
    </row>
    <row r="959" spans="1:4" x14ac:dyDescent="0.25">
      <c r="A959" s="6" t="s">
        <v>463</v>
      </c>
      <c r="B959" t="s">
        <v>464</v>
      </c>
      <c r="C959" t="s">
        <v>6</v>
      </c>
      <c r="D959" s="1" t="s">
        <v>19353</v>
      </c>
    </row>
    <row r="960" spans="1:4" x14ac:dyDescent="0.25">
      <c r="A960" s="6" t="s">
        <v>465</v>
      </c>
      <c r="B960" t="s">
        <v>466</v>
      </c>
      <c r="C960" t="s">
        <v>6</v>
      </c>
      <c r="D960" s="1" t="s">
        <v>19353</v>
      </c>
    </row>
    <row r="961" spans="1:4" x14ac:dyDescent="0.25">
      <c r="A961" s="6" t="s">
        <v>467</v>
      </c>
      <c r="B961" t="s">
        <v>468</v>
      </c>
      <c r="C961" t="s">
        <v>6</v>
      </c>
      <c r="D961" s="1" t="s">
        <v>19353</v>
      </c>
    </row>
    <row r="962" spans="1:4" x14ac:dyDescent="0.25">
      <c r="A962" s="6" t="s">
        <v>469</v>
      </c>
      <c r="B962" t="s">
        <v>470</v>
      </c>
      <c r="C962" t="s">
        <v>6</v>
      </c>
      <c r="D962" s="1" t="s">
        <v>19353</v>
      </c>
    </row>
    <row r="963" spans="1:4" x14ac:dyDescent="0.25">
      <c r="A963" s="6" t="s">
        <v>471</v>
      </c>
      <c r="B963" t="s">
        <v>472</v>
      </c>
      <c r="C963" t="s">
        <v>6</v>
      </c>
      <c r="D963" s="1" t="s">
        <v>19353</v>
      </c>
    </row>
    <row r="964" spans="1:4" x14ac:dyDescent="0.25">
      <c r="A964" s="6" t="s">
        <v>473</v>
      </c>
      <c r="B964" t="s">
        <v>19445</v>
      </c>
      <c r="C964" t="s">
        <v>6</v>
      </c>
      <c r="D964" s="1" t="s">
        <v>19353</v>
      </c>
    </row>
    <row r="965" spans="1:4" x14ac:dyDescent="0.25">
      <c r="A965" s="6" t="s">
        <v>475</v>
      </c>
      <c r="B965" t="s">
        <v>476</v>
      </c>
      <c r="C965" t="s">
        <v>6</v>
      </c>
      <c r="D965" s="1" t="s">
        <v>19353</v>
      </c>
    </row>
    <row r="966" spans="1:4" x14ac:dyDescent="0.25">
      <c r="A966" s="6" t="s">
        <v>477</v>
      </c>
      <c r="B966" t="s">
        <v>478</v>
      </c>
      <c r="C966" t="s">
        <v>6</v>
      </c>
      <c r="D966" s="1" t="s">
        <v>19353</v>
      </c>
    </row>
    <row r="967" spans="1:4" x14ac:dyDescent="0.25">
      <c r="A967" s="6" t="s">
        <v>479</v>
      </c>
      <c r="B967" t="s">
        <v>480</v>
      </c>
      <c r="C967" t="s">
        <v>6</v>
      </c>
      <c r="D967" s="1" t="s">
        <v>19353</v>
      </c>
    </row>
    <row r="968" spans="1:4" x14ac:dyDescent="0.25">
      <c r="A968" s="6" t="s">
        <v>481</v>
      </c>
      <c r="B968" t="s">
        <v>482</v>
      </c>
      <c r="C968" t="s">
        <v>6</v>
      </c>
      <c r="D968" s="1" t="s">
        <v>19353</v>
      </c>
    </row>
    <row r="969" spans="1:4" x14ac:dyDescent="0.25">
      <c r="A969" s="6" t="s">
        <v>483</v>
      </c>
      <c r="B969" t="s">
        <v>484</v>
      </c>
      <c r="C969" t="s">
        <v>6</v>
      </c>
      <c r="D969" s="1" t="s">
        <v>19353</v>
      </c>
    </row>
    <row r="970" spans="1:4" x14ac:dyDescent="0.25">
      <c r="A970" s="6" t="s">
        <v>493</v>
      </c>
      <c r="B970" t="s">
        <v>494</v>
      </c>
      <c r="C970" t="s">
        <v>6</v>
      </c>
      <c r="D970" s="1" t="s">
        <v>19353</v>
      </c>
    </row>
    <row r="971" spans="1:4" x14ac:dyDescent="0.25">
      <c r="A971" s="6" t="s">
        <v>495</v>
      </c>
      <c r="B971" t="s">
        <v>496</v>
      </c>
      <c r="C971" t="s">
        <v>6</v>
      </c>
      <c r="D971" s="1" t="s">
        <v>19353</v>
      </c>
    </row>
    <row r="972" spans="1:4" x14ac:dyDescent="0.25">
      <c r="A972" s="6" t="s">
        <v>609</v>
      </c>
      <c r="B972" t="s">
        <v>610</v>
      </c>
      <c r="C972" t="s">
        <v>6</v>
      </c>
      <c r="D972" s="1" t="s">
        <v>19353</v>
      </c>
    </row>
    <row r="973" spans="1:4" x14ac:dyDescent="0.25">
      <c r="A973" s="6" t="s">
        <v>617</v>
      </c>
      <c r="B973" t="s">
        <v>618</v>
      </c>
      <c r="C973" t="s">
        <v>6</v>
      </c>
      <c r="D973" s="1" t="s">
        <v>19353</v>
      </c>
    </row>
    <row r="974" spans="1:4" x14ac:dyDescent="0.25">
      <c r="A974" s="6" t="s">
        <v>649</v>
      </c>
      <c r="B974" t="s">
        <v>650</v>
      </c>
      <c r="C974" t="s">
        <v>6</v>
      </c>
      <c r="D974" s="1" t="s">
        <v>19353</v>
      </c>
    </row>
    <row r="975" spans="1:4" x14ac:dyDescent="0.25">
      <c r="A975" s="6" t="s">
        <v>651</v>
      </c>
      <c r="B975" t="s">
        <v>652</v>
      </c>
      <c r="C975" t="s">
        <v>6</v>
      </c>
      <c r="D975" s="1" t="s">
        <v>19353</v>
      </c>
    </row>
    <row r="976" spans="1:4" x14ac:dyDescent="0.25">
      <c r="A976" s="6" t="s">
        <v>755</v>
      </c>
      <c r="B976" t="s">
        <v>756</v>
      </c>
      <c r="C976" t="s">
        <v>6</v>
      </c>
      <c r="D976" s="1" t="s">
        <v>19353</v>
      </c>
    </row>
    <row r="977" spans="1:4" x14ac:dyDescent="0.25">
      <c r="A977" s="6" t="s">
        <v>761</v>
      </c>
      <c r="B977" t="s">
        <v>762</v>
      </c>
      <c r="C977" t="s">
        <v>6</v>
      </c>
      <c r="D977" s="1" t="s">
        <v>19353</v>
      </c>
    </row>
    <row r="978" spans="1:4" x14ac:dyDescent="0.25">
      <c r="A978" s="6" t="s">
        <v>763</v>
      </c>
      <c r="B978" t="s">
        <v>764</v>
      </c>
      <c r="C978" t="s">
        <v>6</v>
      </c>
      <c r="D978" s="1" t="s">
        <v>19353</v>
      </c>
    </row>
    <row r="979" spans="1:4" x14ac:dyDescent="0.25">
      <c r="A979" s="6" t="s">
        <v>765</v>
      </c>
      <c r="B979" t="s">
        <v>766</v>
      </c>
      <c r="C979" t="s">
        <v>6</v>
      </c>
      <c r="D979" s="1" t="s">
        <v>19353</v>
      </c>
    </row>
    <row r="980" spans="1:4" x14ac:dyDescent="0.25">
      <c r="A980" s="6" t="s">
        <v>767</v>
      </c>
      <c r="B980" t="s">
        <v>768</v>
      </c>
      <c r="C980" t="s">
        <v>6</v>
      </c>
      <c r="D980" s="1" t="s">
        <v>19353</v>
      </c>
    </row>
    <row r="981" spans="1:4" x14ac:dyDescent="0.25">
      <c r="A981" s="6" t="s">
        <v>813</v>
      </c>
      <c r="B981" t="s">
        <v>814</v>
      </c>
      <c r="C981" t="s">
        <v>6</v>
      </c>
      <c r="D981" s="1" t="s">
        <v>19353</v>
      </c>
    </row>
    <row r="982" spans="1:4" x14ac:dyDescent="0.25">
      <c r="A982" s="6" t="s">
        <v>1025</v>
      </c>
      <c r="B982" t="s">
        <v>1026</v>
      </c>
      <c r="C982" t="s">
        <v>6</v>
      </c>
      <c r="D982" s="1" t="s">
        <v>19353</v>
      </c>
    </row>
    <row r="983" spans="1:4" x14ac:dyDescent="0.25">
      <c r="A983" s="6" t="s">
        <v>1027</v>
      </c>
      <c r="B983" t="s">
        <v>1028</v>
      </c>
      <c r="C983" t="s">
        <v>6</v>
      </c>
      <c r="D983" s="1" t="s">
        <v>19353</v>
      </c>
    </row>
    <row r="984" spans="1:4" x14ac:dyDescent="0.25">
      <c r="A984" s="6" t="s">
        <v>1029</v>
      </c>
      <c r="B984" t="s">
        <v>1030</v>
      </c>
      <c r="C984" t="s">
        <v>6</v>
      </c>
      <c r="D984" s="1" t="s">
        <v>19353</v>
      </c>
    </row>
    <row r="985" spans="1:4" x14ac:dyDescent="0.25">
      <c r="A985" s="6" t="s">
        <v>1031</v>
      </c>
      <c r="B985" t="s">
        <v>1032</v>
      </c>
      <c r="C985" t="s">
        <v>6</v>
      </c>
      <c r="D985" s="1" t="s">
        <v>19353</v>
      </c>
    </row>
    <row r="986" spans="1:4" x14ac:dyDescent="0.25">
      <c r="A986" s="6" t="s">
        <v>1229</v>
      </c>
      <c r="B986" t="s">
        <v>1230</v>
      </c>
      <c r="C986" t="s">
        <v>6</v>
      </c>
      <c r="D986" s="1" t="s">
        <v>19353</v>
      </c>
    </row>
    <row r="987" spans="1:4" x14ac:dyDescent="0.25">
      <c r="A987" s="6" t="s">
        <v>1414</v>
      </c>
      <c r="B987" t="s">
        <v>1415</v>
      </c>
      <c r="C987" t="s">
        <v>6</v>
      </c>
      <c r="D987" s="1" t="s">
        <v>19353</v>
      </c>
    </row>
    <row r="988" spans="1:4" x14ac:dyDescent="0.25">
      <c r="A988" s="6" t="s">
        <v>1416</v>
      </c>
      <c r="B988" t="s">
        <v>1417</v>
      </c>
      <c r="C988" t="s">
        <v>6</v>
      </c>
      <c r="D988" s="1" t="s">
        <v>19353</v>
      </c>
    </row>
    <row r="989" spans="1:4" x14ac:dyDescent="0.25">
      <c r="A989" s="6" t="s">
        <v>1418</v>
      </c>
      <c r="B989" t="s">
        <v>1419</v>
      </c>
      <c r="C989" t="s">
        <v>6</v>
      </c>
      <c r="D989" s="1" t="s">
        <v>19353</v>
      </c>
    </row>
    <row r="990" spans="1:4" x14ac:dyDescent="0.25">
      <c r="A990" s="6" t="s">
        <v>1420</v>
      </c>
      <c r="B990" t="s">
        <v>1421</v>
      </c>
      <c r="C990" t="s">
        <v>6</v>
      </c>
      <c r="D990" s="1" t="s">
        <v>19353</v>
      </c>
    </row>
    <row r="991" spans="1:4" x14ac:dyDescent="0.25">
      <c r="A991" s="6" t="s">
        <v>1422</v>
      </c>
      <c r="B991" t="s">
        <v>1423</v>
      </c>
      <c r="C991" t="s">
        <v>6</v>
      </c>
      <c r="D991" s="1" t="s">
        <v>19353</v>
      </c>
    </row>
    <row r="992" spans="1:4" x14ac:dyDescent="0.25">
      <c r="A992" s="6" t="s">
        <v>1424</v>
      </c>
      <c r="B992" t="s">
        <v>1425</v>
      </c>
      <c r="C992" t="s">
        <v>6</v>
      </c>
      <c r="D992" s="1" t="s">
        <v>19353</v>
      </c>
    </row>
    <row r="993" spans="1:4" x14ac:dyDescent="0.25">
      <c r="A993" s="6" t="s">
        <v>1426</v>
      </c>
      <c r="B993" t="s">
        <v>1427</v>
      </c>
      <c r="C993" t="s">
        <v>6</v>
      </c>
      <c r="D993" s="1" t="s">
        <v>19353</v>
      </c>
    </row>
    <row r="994" spans="1:4" x14ac:dyDescent="0.25">
      <c r="A994" s="6" t="s">
        <v>1428</v>
      </c>
      <c r="B994" t="s">
        <v>1429</v>
      </c>
      <c r="C994" t="s">
        <v>6</v>
      </c>
      <c r="D994" s="1" t="s">
        <v>19353</v>
      </c>
    </row>
    <row r="995" spans="1:4" x14ac:dyDescent="0.25">
      <c r="A995" s="6" t="s">
        <v>1430</v>
      </c>
      <c r="B995" t="s">
        <v>1431</v>
      </c>
      <c r="C995" t="s">
        <v>6</v>
      </c>
      <c r="D995" s="1" t="s">
        <v>19353</v>
      </c>
    </row>
    <row r="996" spans="1:4" x14ac:dyDescent="0.25">
      <c r="A996" s="6" t="s">
        <v>1432</v>
      </c>
      <c r="B996" t="s">
        <v>1433</v>
      </c>
      <c r="C996" t="s">
        <v>6</v>
      </c>
      <c r="D996" s="1" t="s">
        <v>19353</v>
      </c>
    </row>
    <row r="997" spans="1:4" x14ac:dyDescent="0.25">
      <c r="A997" s="6" t="s">
        <v>1434</v>
      </c>
      <c r="B997" t="s">
        <v>1435</v>
      </c>
      <c r="C997" t="s">
        <v>6</v>
      </c>
      <c r="D997" s="1" t="s">
        <v>19353</v>
      </c>
    </row>
    <row r="998" spans="1:4" x14ac:dyDescent="0.25">
      <c r="A998" s="6" t="s">
        <v>1436</v>
      </c>
      <c r="B998" t="s">
        <v>1437</v>
      </c>
      <c r="C998" t="s">
        <v>6</v>
      </c>
      <c r="D998" s="1" t="s">
        <v>19353</v>
      </c>
    </row>
    <row r="999" spans="1:4" x14ac:dyDescent="0.25">
      <c r="A999" s="6" t="s">
        <v>1438</v>
      </c>
      <c r="B999" t="s">
        <v>1439</v>
      </c>
      <c r="C999" t="s">
        <v>6</v>
      </c>
      <c r="D999" s="1" t="s">
        <v>19353</v>
      </c>
    </row>
    <row r="1000" spans="1:4" x14ac:dyDescent="0.25">
      <c r="A1000" s="6" t="s">
        <v>1440</v>
      </c>
      <c r="B1000" t="s">
        <v>1441</v>
      </c>
      <c r="C1000" t="s">
        <v>6</v>
      </c>
      <c r="D1000" s="1" t="s">
        <v>19353</v>
      </c>
    </row>
    <row r="1001" spans="1:4" x14ac:dyDescent="0.25">
      <c r="A1001" s="6" t="s">
        <v>1442</v>
      </c>
      <c r="B1001" t="s">
        <v>1443</v>
      </c>
      <c r="C1001" t="s">
        <v>6</v>
      </c>
      <c r="D1001" s="1" t="s">
        <v>19353</v>
      </c>
    </row>
    <row r="1002" spans="1:4" x14ac:dyDescent="0.25">
      <c r="A1002" s="6" t="s">
        <v>1444</v>
      </c>
      <c r="B1002" t="s">
        <v>1445</v>
      </c>
      <c r="C1002" t="s">
        <v>6</v>
      </c>
      <c r="D1002" s="1" t="s">
        <v>19353</v>
      </c>
    </row>
    <row r="1003" spans="1:4" x14ac:dyDescent="0.25">
      <c r="A1003" s="6" t="s">
        <v>1446</v>
      </c>
      <c r="B1003" t="s">
        <v>1447</v>
      </c>
      <c r="C1003" t="s">
        <v>6</v>
      </c>
      <c r="D1003" s="1" t="s">
        <v>19353</v>
      </c>
    </row>
    <row r="1004" spans="1:4" x14ac:dyDescent="0.25">
      <c r="A1004" s="6" t="s">
        <v>1448</v>
      </c>
      <c r="B1004" t="s">
        <v>1449</v>
      </c>
      <c r="C1004" t="s">
        <v>6</v>
      </c>
      <c r="D1004" s="1" t="s">
        <v>19353</v>
      </c>
    </row>
    <row r="1005" spans="1:4" x14ac:dyDescent="0.25">
      <c r="A1005" s="6" t="s">
        <v>1490</v>
      </c>
      <c r="B1005" t="s">
        <v>1491</v>
      </c>
      <c r="C1005" t="s">
        <v>6</v>
      </c>
      <c r="D1005" s="1" t="s">
        <v>19353</v>
      </c>
    </row>
    <row r="1006" spans="1:4" x14ac:dyDescent="0.25">
      <c r="A1006" s="6" t="s">
        <v>1492</v>
      </c>
      <c r="B1006" t="s">
        <v>1493</v>
      </c>
      <c r="C1006" t="s">
        <v>6</v>
      </c>
      <c r="D1006" s="1" t="s">
        <v>19353</v>
      </c>
    </row>
    <row r="1007" spans="1:4" x14ac:dyDescent="0.25">
      <c r="A1007" s="6" t="s">
        <v>1552</v>
      </c>
      <c r="B1007" t="s">
        <v>1553</v>
      </c>
      <c r="C1007" t="s">
        <v>6</v>
      </c>
      <c r="D1007" s="1" t="s">
        <v>19353</v>
      </c>
    </row>
    <row r="1008" spans="1:4" x14ac:dyDescent="0.25">
      <c r="A1008" s="6" t="s">
        <v>1554</v>
      </c>
      <c r="B1008" t="s">
        <v>1555</v>
      </c>
      <c r="C1008" t="s">
        <v>6</v>
      </c>
      <c r="D1008" s="1" t="s">
        <v>19353</v>
      </c>
    </row>
    <row r="1009" spans="1:4" x14ac:dyDescent="0.25">
      <c r="A1009" s="6" t="s">
        <v>1556</v>
      </c>
      <c r="B1009" t="s">
        <v>1557</v>
      </c>
      <c r="C1009" t="s">
        <v>6</v>
      </c>
      <c r="D1009" s="1" t="s">
        <v>19353</v>
      </c>
    </row>
    <row r="1010" spans="1:4" x14ac:dyDescent="0.25">
      <c r="A1010" s="6" t="s">
        <v>1558</v>
      </c>
      <c r="B1010" t="s">
        <v>1559</v>
      </c>
      <c r="C1010" t="s">
        <v>6</v>
      </c>
      <c r="D1010" s="1" t="s">
        <v>19353</v>
      </c>
    </row>
    <row r="1011" spans="1:4" x14ac:dyDescent="0.25">
      <c r="A1011" s="6" t="s">
        <v>1560</v>
      </c>
      <c r="B1011" t="s">
        <v>1561</v>
      </c>
      <c r="C1011" t="s">
        <v>6</v>
      </c>
      <c r="D1011" s="1" t="s">
        <v>19353</v>
      </c>
    </row>
    <row r="1012" spans="1:4" x14ac:dyDescent="0.25">
      <c r="A1012" s="6" t="s">
        <v>1562</v>
      </c>
      <c r="B1012" t="s">
        <v>1563</v>
      </c>
      <c r="C1012" t="s">
        <v>6</v>
      </c>
      <c r="D1012" s="1" t="s">
        <v>19353</v>
      </c>
    </row>
    <row r="1013" spans="1:4" x14ac:dyDescent="0.25">
      <c r="A1013" s="6" t="s">
        <v>1564</v>
      </c>
      <c r="B1013" t="s">
        <v>1565</v>
      </c>
      <c r="C1013" t="s">
        <v>6</v>
      </c>
      <c r="D1013" s="1" t="s">
        <v>19353</v>
      </c>
    </row>
    <row r="1014" spans="1:4" x14ac:dyDescent="0.25">
      <c r="A1014" s="6" t="s">
        <v>1825</v>
      </c>
      <c r="B1014" t="s">
        <v>1826</v>
      </c>
      <c r="C1014" t="s">
        <v>6</v>
      </c>
      <c r="D1014" s="1" t="s">
        <v>19353</v>
      </c>
    </row>
    <row r="1015" spans="1:4" x14ac:dyDescent="0.25">
      <c r="A1015" s="6" t="s">
        <v>1976</v>
      </c>
      <c r="B1015" t="s">
        <v>1977</v>
      </c>
      <c r="C1015" t="s">
        <v>6</v>
      </c>
      <c r="D1015" s="1" t="s">
        <v>19353</v>
      </c>
    </row>
    <row r="1016" spans="1:4" x14ac:dyDescent="0.25">
      <c r="A1016" s="6" t="s">
        <v>2244</v>
      </c>
      <c r="B1016" t="s">
        <v>2245</v>
      </c>
      <c r="C1016" t="s">
        <v>6</v>
      </c>
      <c r="D1016" s="1" t="s">
        <v>19353</v>
      </c>
    </row>
    <row r="1017" spans="1:4" x14ac:dyDescent="0.25">
      <c r="A1017" s="6" t="s">
        <v>2379</v>
      </c>
      <c r="B1017" t="s">
        <v>2380</v>
      </c>
      <c r="C1017" t="s">
        <v>6</v>
      </c>
      <c r="D1017" s="1" t="s">
        <v>19353</v>
      </c>
    </row>
    <row r="1018" spans="1:4" x14ac:dyDescent="0.25">
      <c r="A1018" s="6" t="s">
        <v>2381</v>
      </c>
      <c r="B1018" t="s">
        <v>2382</v>
      </c>
      <c r="C1018" t="s">
        <v>6</v>
      </c>
      <c r="D1018" s="1" t="s">
        <v>19353</v>
      </c>
    </row>
    <row r="1019" spans="1:4" x14ac:dyDescent="0.25">
      <c r="A1019" s="6" t="s">
        <v>2476</v>
      </c>
      <c r="B1019" t="s">
        <v>2477</v>
      </c>
      <c r="C1019" t="s">
        <v>6</v>
      </c>
      <c r="D1019" s="1" t="s">
        <v>19353</v>
      </c>
    </row>
    <row r="1020" spans="1:4" x14ac:dyDescent="0.25">
      <c r="A1020" s="6" t="s">
        <v>2478</v>
      </c>
      <c r="B1020" t="s">
        <v>2479</v>
      </c>
      <c r="C1020" t="s">
        <v>6</v>
      </c>
      <c r="D1020" s="1" t="s">
        <v>19353</v>
      </c>
    </row>
    <row r="1021" spans="1:4" x14ac:dyDescent="0.25">
      <c r="A1021" s="6" t="s">
        <v>2480</v>
      </c>
      <c r="B1021" t="s">
        <v>2481</v>
      </c>
      <c r="C1021" t="s">
        <v>6</v>
      </c>
      <c r="D1021" s="1" t="s">
        <v>19353</v>
      </c>
    </row>
    <row r="1022" spans="1:4" x14ac:dyDescent="0.25">
      <c r="A1022" s="6" t="s">
        <v>2814</v>
      </c>
      <c r="B1022" t="s">
        <v>2815</v>
      </c>
      <c r="C1022" t="s">
        <v>6</v>
      </c>
      <c r="D1022" s="1" t="s">
        <v>19353</v>
      </c>
    </row>
    <row r="1023" spans="1:4" x14ac:dyDescent="0.25">
      <c r="A1023" s="6" t="s">
        <v>2816</v>
      </c>
      <c r="B1023" t="s">
        <v>2817</v>
      </c>
      <c r="C1023" t="s">
        <v>6</v>
      </c>
      <c r="D1023" s="1" t="s">
        <v>19353</v>
      </c>
    </row>
    <row r="1024" spans="1:4" x14ac:dyDescent="0.25">
      <c r="A1024" s="6" t="s">
        <v>2898</v>
      </c>
      <c r="B1024" t="s">
        <v>2899</v>
      </c>
      <c r="C1024" t="s">
        <v>6</v>
      </c>
      <c r="D1024" s="1" t="s">
        <v>19353</v>
      </c>
    </row>
    <row r="1025" spans="1:4" x14ac:dyDescent="0.25">
      <c r="A1025" s="6" t="s">
        <v>3066</v>
      </c>
      <c r="B1025" t="s">
        <v>3067</v>
      </c>
      <c r="C1025" t="s">
        <v>6</v>
      </c>
      <c r="D1025" s="1" t="s">
        <v>19353</v>
      </c>
    </row>
    <row r="1026" spans="1:4" x14ac:dyDescent="0.25">
      <c r="A1026" s="6" t="s">
        <v>3068</v>
      </c>
      <c r="B1026" t="s">
        <v>3069</v>
      </c>
      <c r="C1026" t="s">
        <v>6</v>
      </c>
      <c r="D1026" s="1" t="s">
        <v>19353</v>
      </c>
    </row>
    <row r="1027" spans="1:4" x14ac:dyDescent="0.25">
      <c r="A1027" s="6" t="s">
        <v>3070</v>
      </c>
      <c r="B1027" t="s">
        <v>3071</v>
      </c>
      <c r="C1027" t="s">
        <v>6</v>
      </c>
      <c r="D1027" s="1" t="s">
        <v>19353</v>
      </c>
    </row>
    <row r="1028" spans="1:4" x14ac:dyDescent="0.25">
      <c r="A1028" s="6" t="s">
        <v>3072</v>
      </c>
      <c r="B1028" t="s">
        <v>3073</v>
      </c>
      <c r="C1028" t="s">
        <v>6</v>
      </c>
      <c r="D1028" s="1" t="s">
        <v>19353</v>
      </c>
    </row>
    <row r="1029" spans="1:4" x14ac:dyDescent="0.25">
      <c r="A1029" s="6" t="s">
        <v>3074</v>
      </c>
      <c r="B1029" t="s">
        <v>3075</v>
      </c>
      <c r="C1029" t="s">
        <v>6</v>
      </c>
      <c r="D1029" s="1" t="s">
        <v>19353</v>
      </c>
    </row>
    <row r="1030" spans="1:4" x14ac:dyDescent="0.25">
      <c r="A1030" s="6" t="s">
        <v>3076</v>
      </c>
      <c r="B1030" t="s">
        <v>3077</v>
      </c>
      <c r="C1030" t="s">
        <v>6</v>
      </c>
      <c r="D1030" s="1" t="s">
        <v>19353</v>
      </c>
    </row>
    <row r="1031" spans="1:4" x14ac:dyDescent="0.25">
      <c r="A1031" s="6" t="s">
        <v>3325</v>
      </c>
      <c r="B1031" t="s">
        <v>3326</v>
      </c>
      <c r="C1031" t="s">
        <v>6</v>
      </c>
      <c r="D1031" s="1" t="s">
        <v>19353</v>
      </c>
    </row>
    <row r="1032" spans="1:4" x14ac:dyDescent="0.25">
      <c r="A1032" s="6" t="s">
        <v>3327</v>
      </c>
      <c r="B1032" t="s">
        <v>3328</v>
      </c>
      <c r="C1032" t="s">
        <v>6</v>
      </c>
      <c r="D1032" s="1" t="s">
        <v>19353</v>
      </c>
    </row>
    <row r="1033" spans="1:4" x14ac:dyDescent="0.25">
      <c r="A1033" s="6" t="s">
        <v>3770</v>
      </c>
      <c r="B1033" t="s">
        <v>19446</v>
      </c>
      <c r="C1033" t="s">
        <v>6</v>
      </c>
      <c r="D1033" s="1" t="s">
        <v>19353</v>
      </c>
    </row>
    <row r="1034" spans="1:4" x14ac:dyDescent="0.25">
      <c r="A1034" s="6" t="s">
        <v>3772</v>
      </c>
      <c r="B1034" t="s">
        <v>3773</v>
      </c>
      <c r="C1034" t="s">
        <v>6</v>
      </c>
      <c r="D1034" s="1" t="s">
        <v>19353</v>
      </c>
    </row>
    <row r="1035" spans="1:4" x14ac:dyDescent="0.25">
      <c r="A1035" s="6" t="s">
        <v>3846</v>
      </c>
      <c r="B1035" t="s">
        <v>3847</v>
      </c>
      <c r="C1035" t="s">
        <v>6</v>
      </c>
      <c r="D1035" s="1" t="s">
        <v>19353</v>
      </c>
    </row>
    <row r="1036" spans="1:4" x14ac:dyDescent="0.25">
      <c r="A1036" s="6" t="s">
        <v>619</v>
      </c>
      <c r="B1036" t="s">
        <v>620</v>
      </c>
      <c r="C1036" t="s">
        <v>6</v>
      </c>
      <c r="D1036" s="1" t="s">
        <v>19321</v>
      </c>
    </row>
    <row r="1037" spans="1:4" x14ac:dyDescent="0.25">
      <c r="A1037" s="6" t="s">
        <v>701</v>
      </c>
      <c r="B1037" t="s">
        <v>702</v>
      </c>
      <c r="C1037" t="s">
        <v>6</v>
      </c>
      <c r="D1037" s="1" t="s">
        <v>19321</v>
      </c>
    </row>
    <row r="1038" spans="1:4" x14ac:dyDescent="0.25">
      <c r="A1038" s="6" t="s">
        <v>703</v>
      </c>
      <c r="B1038" t="s">
        <v>704</v>
      </c>
      <c r="C1038" t="s">
        <v>6</v>
      </c>
      <c r="D1038" s="1" t="s">
        <v>19321</v>
      </c>
    </row>
    <row r="1039" spans="1:4" x14ac:dyDescent="0.25">
      <c r="A1039" s="6" t="s">
        <v>705</v>
      </c>
      <c r="B1039" t="s">
        <v>706</v>
      </c>
      <c r="C1039" t="s">
        <v>6</v>
      </c>
      <c r="D1039" s="1" t="s">
        <v>19321</v>
      </c>
    </row>
    <row r="1040" spans="1:4" x14ac:dyDescent="0.25">
      <c r="A1040" s="6" t="s">
        <v>707</v>
      </c>
      <c r="B1040" t="s">
        <v>708</v>
      </c>
      <c r="C1040" t="s">
        <v>6</v>
      </c>
      <c r="D1040" s="1" t="s">
        <v>19321</v>
      </c>
    </row>
    <row r="1041" spans="1:4" x14ac:dyDescent="0.25">
      <c r="A1041" s="6" t="s">
        <v>709</v>
      </c>
      <c r="B1041" t="s">
        <v>710</v>
      </c>
      <c r="C1041" t="s">
        <v>6</v>
      </c>
      <c r="D1041" s="1" t="s">
        <v>19321</v>
      </c>
    </row>
    <row r="1042" spans="1:4" x14ac:dyDescent="0.25">
      <c r="A1042" s="6" t="s">
        <v>711</v>
      </c>
      <c r="B1042" t="s">
        <v>712</v>
      </c>
      <c r="C1042" t="s">
        <v>6</v>
      </c>
      <c r="D1042" s="1" t="s">
        <v>19321</v>
      </c>
    </row>
    <row r="1043" spans="1:4" x14ac:dyDescent="0.25">
      <c r="A1043" s="6" t="s">
        <v>713</v>
      </c>
      <c r="B1043" t="s">
        <v>714</v>
      </c>
      <c r="C1043" t="s">
        <v>6</v>
      </c>
      <c r="D1043" s="1" t="s">
        <v>19321</v>
      </c>
    </row>
    <row r="1044" spans="1:4" x14ac:dyDescent="0.25">
      <c r="A1044" s="6" t="s">
        <v>715</v>
      </c>
      <c r="B1044" t="s">
        <v>716</v>
      </c>
      <c r="C1044" t="s">
        <v>6</v>
      </c>
      <c r="D1044" s="1" t="s">
        <v>19321</v>
      </c>
    </row>
    <row r="1045" spans="1:4" x14ac:dyDescent="0.25">
      <c r="A1045" s="6" t="s">
        <v>717</v>
      </c>
      <c r="B1045" t="s">
        <v>718</v>
      </c>
      <c r="C1045" t="s">
        <v>6</v>
      </c>
      <c r="D1045" s="1" t="s">
        <v>19321</v>
      </c>
    </row>
    <row r="1046" spans="1:4" x14ac:dyDescent="0.25">
      <c r="A1046" s="6" t="s">
        <v>719</v>
      </c>
      <c r="B1046" t="s">
        <v>720</v>
      </c>
      <c r="C1046" t="s">
        <v>6</v>
      </c>
      <c r="D1046" s="1" t="s">
        <v>19321</v>
      </c>
    </row>
    <row r="1047" spans="1:4" x14ac:dyDescent="0.25">
      <c r="A1047" s="6" t="s">
        <v>721</v>
      </c>
      <c r="B1047" t="s">
        <v>722</v>
      </c>
      <c r="C1047" t="s">
        <v>6</v>
      </c>
      <c r="D1047" s="1" t="s">
        <v>19321</v>
      </c>
    </row>
    <row r="1048" spans="1:4" x14ac:dyDescent="0.25">
      <c r="A1048" s="6" t="s">
        <v>769</v>
      </c>
      <c r="B1048" t="s">
        <v>770</v>
      </c>
      <c r="C1048" t="s">
        <v>6</v>
      </c>
      <c r="D1048" s="1" t="s">
        <v>19321</v>
      </c>
    </row>
    <row r="1049" spans="1:4" x14ac:dyDescent="0.25">
      <c r="A1049" s="6" t="s">
        <v>771</v>
      </c>
      <c r="B1049" t="s">
        <v>772</v>
      </c>
      <c r="C1049" t="s">
        <v>6</v>
      </c>
      <c r="D1049" s="1" t="s">
        <v>19321</v>
      </c>
    </row>
    <row r="1050" spans="1:4" x14ac:dyDescent="0.25">
      <c r="A1050" s="6" t="s">
        <v>773</v>
      </c>
      <c r="B1050" t="s">
        <v>774</v>
      </c>
      <c r="C1050" t="s">
        <v>6</v>
      </c>
      <c r="D1050" s="1" t="s">
        <v>19321</v>
      </c>
    </row>
    <row r="1051" spans="1:4" x14ac:dyDescent="0.25">
      <c r="A1051" s="6" t="s">
        <v>775</v>
      </c>
      <c r="B1051" t="s">
        <v>776</v>
      </c>
      <c r="C1051" t="s">
        <v>6</v>
      </c>
      <c r="D1051" s="1" t="s">
        <v>19321</v>
      </c>
    </row>
    <row r="1052" spans="1:4" x14ac:dyDescent="0.25">
      <c r="A1052" s="6" t="s">
        <v>777</v>
      </c>
      <c r="B1052" t="s">
        <v>778</v>
      </c>
      <c r="C1052" t="s">
        <v>6</v>
      </c>
      <c r="D1052" s="1" t="s">
        <v>19321</v>
      </c>
    </row>
    <row r="1053" spans="1:4" x14ac:dyDescent="0.25">
      <c r="A1053" s="6" t="s">
        <v>779</v>
      </c>
      <c r="B1053" t="s">
        <v>780</v>
      </c>
      <c r="C1053" t="s">
        <v>6</v>
      </c>
      <c r="D1053" s="1" t="s">
        <v>19321</v>
      </c>
    </row>
    <row r="1054" spans="1:4" x14ac:dyDescent="0.25">
      <c r="A1054" s="6" t="s">
        <v>781</v>
      </c>
      <c r="B1054" t="s">
        <v>782</v>
      </c>
      <c r="C1054" t="s">
        <v>6</v>
      </c>
      <c r="D1054" s="1" t="s">
        <v>19321</v>
      </c>
    </row>
    <row r="1055" spans="1:4" x14ac:dyDescent="0.25">
      <c r="A1055" s="6" t="s">
        <v>783</v>
      </c>
      <c r="B1055" t="s">
        <v>784</v>
      </c>
      <c r="C1055" t="s">
        <v>6</v>
      </c>
      <c r="D1055" s="1" t="s">
        <v>19321</v>
      </c>
    </row>
    <row r="1056" spans="1:4" x14ac:dyDescent="0.25">
      <c r="A1056" s="6" t="s">
        <v>785</v>
      </c>
      <c r="B1056" t="s">
        <v>786</v>
      </c>
      <c r="C1056" t="s">
        <v>6</v>
      </c>
      <c r="D1056" s="1" t="s">
        <v>19321</v>
      </c>
    </row>
    <row r="1057" spans="1:4" x14ac:dyDescent="0.25">
      <c r="A1057" s="6" t="s">
        <v>815</v>
      </c>
      <c r="B1057" t="s">
        <v>816</v>
      </c>
      <c r="C1057" t="s">
        <v>6</v>
      </c>
      <c r="D1057" s="1" t="s">
        <v>19321</v>
      </c>
    </row>
    <row r="1058" spans="1:4" x14ac:dyDescent="0.25">
      <c r="A1058" s="6" t="s">
        <v>817</v>
      </c>
      <c r="B1058" t="s">
        <v>818</v>
      </c>
      <c r="C1058" t="s">
        <v>6</v>
      </c>
      <c r="D1058" s="1" t="s">
        <v>19321</v>
      </c>
    </row>
    <row r="1059" spans="1:4" x14ac:dyDescent="0.25">
      <c r="A1059" s="6" t="s">
        <v>819</v>
      </c>
      <c r="B1059" t="s">
        <v>820</v>
      </c>
      <c r="C1059" t="s">
        <v>6</v>
      </c>
      <c r="D1059" s="1" t="s">
        <v>19321</v>
      </c>
    </row>
    <row r="1060" spans="1:4" x14ac:dyDescent="0.25">
      <c r="A1060" s="6" t="s">
        <v>821</v>
      </c>
      <c r="B1060" t="s">
        <v>822</v>
      </c>
      <c r="C1060" t="s">
        <v>6</v>
      </c>
      <c r="D1060" s="1" t="s">
        <v>19321</v>
      </c>
    </row>
    <row r="1061" spans="1:4" x14ac:dyDescent="0.25">
      <c r="A1061" s="6" t="s">
        <v>823</v>
      </c>
      <c r="B1061" t="s">
        <v>824</v>
      </c>
      <c r="C1061" t="s">
        <v>6</v>
      </c>
      <c r="D1061" s="1" t="s">
        <v>19321</v>
      </c>
    </row>
    <row r="1062" spans="1:4" x14ac:dyDescent="0.25">
      <c r="A1062" s="6" t="s">
        <v>825</v>
      </c>
      <c r="B1062" t="s">
        <v>826</v>
      </c>
      <c r="C1062" t="s">
        <v>6</v>
      </c>
      <c r="D1062" s="1" t="s">
        <v>19321</v>
      </c>
    </row>
    <row r="1063" spans="1:4" x14ac:dyDescent="0.25">
      <c r="A1063" s="6" t="s">
        <v>827</v>
      </c>
      <c r="B1063" t="s">
        <v>828</v>
      </c>
      <c r="C1063" t="s">
        <v>6</v>
      </c>
      <c r="D1063" s="1" t="s">
        <v>19321</v>
      </c>
    </row>
    <row r="1064" spans="1:4" x14ac:dyDescent="0.25">
      <c r="A1064" s="6" t="s">
        <v>829</v>
      </c>
      <c r="B1064" t="s">
        <v>830</v>
      </c>
      <c r="C1064" t="s">
        <v>6</v>
      </c>
      <c r="D1064" s="1" t="s">
        <v>19321</v>
      </c>
    </row>
    <row r="1065" spans="1:4" x14ac:dyDescent="0.25">
      <c r="A1065" s="6" t="s">
        <v>831</v>
      </c>
      <c r="B1065" t="s">
        <v>832</v>
      </c>
      <c r="C1065" t="s">
        <v>6</v>
      </c>
      <c r="D1065" s="1" t="s">
        <v>19321</v>
      </c>
    </row>
    <row r="1066" spans="1:4" x14ac:dyDescent="0.25">
      <c r="A1066" s="6" t="s">
        <v>833</v>
      </c>
      <c r="B1066" t="s">
        <v>834</v>
      </c>
      <c r="C1066" t="s">
        <v>6</v>
      </c>
      <c r="D1066" s="1" t="s">
        <v>19321</v>
      </c>
    </row>
    <row r="1067" spans="1:4" x14ac:dyDescent="0.25">
      <c r="A1067" s="6" t="s">
        <v>835</v>
      </c>
      <c r="B1067" t="s">
        <v>836</v>
      </c>
      <c r="C1067" t="s">
        <v>6</v>
      </c>
      <c r="D1067" s="1" t="s">
        <v>19321</v>
      </c>
    </row>
    <row r="1068" spans="1:4" x14ac:dyDescent="0.25">
      <c r="A1068" s="6" t="s">
        <v>837</v>
      </c>
      <c r="B1068" t="s">
        <v>838</v>
      </c>
      <c r="C1068" t="s">
        <v>6</v>
      </c>
      <c r="D1068" s="1" t="s">
        <v>19321</v>
      </c>
    </row>
    <row r="1069" spans="1:4" x14ac:dyDescent="0.25">
      <c r="A1069" s="6" t="s">
        <v>839</v>
      </c>
      <c r="B1069" t="s">
        <v>840</v>
      </c>
      <c r="C1069" t="s">
        <v>6</v>
      </c>
      <c r="D1069" s="1" t="s">
        <v>19321</v>
      </c>
    </row>
    <row r="1070" spans="1:4" x14ac:dyDescent="0.25">
      <c r="A1070" s="6" t="s">
        <v>851</v>
      </c>
      <c r="B1070" t="s">
        <v>852</v>
      </c>
      <c r="C1070" t="s">
        <v>6</v>
      </c>
      <c r="D1070" s="1" t="s">
        <v>19321</v>
      </c>
    </row>
    <row r="1071" spans="1:4" x14ac:dyDescent="0.25">
      <c r="A1071" s="6" t="s">
        <v>853</v>
      </c>
      <c r="B1071" t="s">
        <v>854</v>
      </c>
      <c r="C1071" t="s">
        <v>6</v>
      </c>
      <c r="D1071" s="1" t="s">
        <v>19321</v>
      </c>
    </row>
    <row r="1072" spans="1:4" x14ac:dyDescent="0.25">
      <c r="A1072" s="6" t="s">
        <v>855</v>
      </c>
      <c r="B1072" t="s">
        <v>856</v>
      </c>
      <c r="C1072" t="s">
        <v>6</v>
      </c>
      <c r="D1072" s="1" t="s">
        <v>19321</v>
      </c>
    </row>
    <row r="1073" spans="1:4" x14ac:dyDescent="0.25">
      <c r="A1073" s="6" t="s">
        <v>857</v>
      </c>
      <c r="B1073" t="s">
        <v>19354</v>
      </c>
      <c r="C1073" t="s">
        <v>6</v>
      </c>
      <c r="D1073" s="1" t="s">
        <v>19321</v>
      </c>
    </row>
    <row r="1074" spans="1:4" x14ac:dyDescent="0.25">
      <c r="A1074" s="6" t="s">
        <v>859</v>
      </c>
      <c r="B1074" t="s">
        <v>19355</v>
      </c>
      <c r="C1074" t="s">
        <v>6</v>
      </c>
      <c r="D1074" s="1" t="s">
        <v>19321</v>
      </c>
    </row>
    <row r="1075" spans="1:4" x14ac:dyDescent="0.25">
      <c r="A1075" s="6" t="s">
        <v>861</v>
      </c>
      <c r="B1075" t="s">
        <v>862</v>
      </c>
      <c r="C1075" t="s">
        <v>6</v>
      </c>
      <c r="D1075" s="1" t="s">
        <v>19321</v>
      </c>
    </row>
    <row r="1076" spans="1:4" x14ac:dyDescent="0.25">
      <c r="A1076" s="6" t="s">
        <v>863</v>
      </c>
      <c r="B1076" t="s">
        <v>864</v>
      </c>
      <c r="C1076" t="s">
        <v>6</v>
      </c>
      <c r="D1076" s="1" t="s">
        <v>19321</v>
      </c>
    </row>
    <row r="1077" spans="1:4" x14ac:dyDescent="0.25">
      <c r="A1077" s="6" t="s">
        <v>865</v>
      </c>
      <c r="B1077" t="s">
        <v>866</v>
      </c>
      <c r="C1077" t="s">
        <v>6</v>
      </c>
      <c r="D1077" s="1" t="s">
        <v>19321</v>
      </c>
    </row>
    <row r="1078" spans="1:4" x14ac:dyDescent="0.25">
      <c r="A1078" s="6" t="s">
        <v>877</v>
      </c>
      <c r="B1078" t="s">
        <v>878</v>
      </c>
      <c r="C1078" t="s">
        <v>6</v>
      </c>
      <c r="D1078" s="1" t="s">
        <v>19321</v>
      </c>
    </row>
    <row r="1079" spans="1:4" x14ac:dyDescent="0.25">
      <c r="A1079" s="6" t="s">
        <v>879</v>
      </c>
      <c r="B1079" t="s">
        <v>880</v>
      </c>
      <c r="C1079" t="s">
        <v>6</v>
      </c>
      <c r="D1079" s="1" t="s">
        <v>19321</v>
      </c>
    </row>
    <row r="1080" spans="1:4" x14ac:dyDescent="0.25">
      <c r="A1080" s="6" t="s">
        <v>881</v>
      </c>
      <c r="B1080" t="s">
        <v>882</v>
      </c>
      <c r="C1080" t="s">
        <v>6</v>
      </c>
      <c r="D1080" s="1" t="s">
        <v>19321</v>
      </c>
    </row>
    <row r="1081" spans="1:4" x14ac:dyDescent="0.25">
      <c r="A1081" s="6" t="s">
        <v>883</v>
      </c>
      <c r="B1081" t="s">
        <v>884</v>
      </c>
      <c r="C1081" t="s">
        <v>6</v>
      </c>
      <c r="D1081" s="1" t="s">
        <v>19321</v>
      </c>
    </row>
    <row r="1082" spans="1:4" x14ac:dyDescent="0.25">
      <c r="A1082" s="6" t="s">
        <v>885</v>
      </c>
      <c r="B1082" t="s">
        <v>886</v>
      </c>
      <c r="C1082" t="s">
        <v>6</v>
      </c>
      <c r="D1082" s="1" t="s">
        <v>19321</v>
      </c>
    </row>
    <row r="1083" spans="1:4" x14ac:dyDescent="0.25">
      <c r="A1083" s="6" t="s">
        <v>887</v>
      </c>
      <c r="B1083" t="s">
        <v>888</v>
      </c>
      <c r="C1083" t="s">
        <v>6</v>
      </c>
      <c r="D1083" s="1" t="s">
        <v>19321</v>
      </c>
    </row>
    <row r="1084" spans="1:4" x14ac:dyDescent="0.25">
      <c r="A1084" s="6" t="s">
        <v>889</v>
      </c>
      <c r="B1084" t="s">
        <v>890</v>
      </c>
      <c r="C1084" t="s">
        <v>6</v>
      </c>
      <c r="D1084" s="1" t="s">
        <v>19321</v>
      </c>
    </row>
    <row r="1085" spans="1:4" x14ac:dyDescent="0.25">
      <c r="A1085" s="6" t="s">
        <v>891</v>
      </c>
      <c r="B1085" t="s">
        <v>892</v>
      </c>
      <c r="C1085" t="s">
        <v>6</v>
      </c>
      <c r="D1085" s="1" t="s">
        <v>19321</v>
      </c>
    </row>
    <row r="1086" spans="1:4" x14ac:dyDescent="0.25">
      <c r="A1086" s="6" t="s">
        <v>893</v>
      </c>
      <c r="B1086" t="s">
        <v>894</v>
      </c>
      <c r="C1086" t="s">
        <v>6</v>
      </c>
      <c r="D1086" s="1" t="s">
        <v>19321</v>
      </c>
    </row>
    <row r="1087" spans="1:4" x14ac:dyDescent="0.25">
      <c r="A1087" s="6" t="s">
        <v>895</v>
      </c>
      <c r="B1087" t="s">
        <v>896</v>
      </c>
      <c r="C1087" t="s">
        <v>6</v>
      </c>
      <c r="D1087" s="1" t="s">
        <v>19321</v>
      </c>
    </row>
    <row r="1088" spans="1:4" x14ac:dyDescent="0.25">
      <c r="A1088" s="6" t="s">
        <v>897</v>
      </c>
      <c r="B1088" t="s">
        <v>898</v>
      </c>
      <c r="C1088" t="s">
        <v>6</v>
      </c>
      <c r="D1088" s="1" t="s">
        <v>19321</v>
      </c>
    </row>
    <row r="1089" spans="1:4" x14ac:dyDescent="0.25">
      <c r="A1089" s="6" t="s">
        <v>899</v>
      </c>
      <c r="B1089" t="s">
        <v>900</v>
      </c>
      <c r="C1089" t="s">
        <v>6</v>
      </c>
      <c r="D1089" s="1" t="s">
        <v>19321</v>
      </c>
    </row>
    <row r="1090" spans="1:4" x14ac:dyDescent="0.25">
      <c r="A1090" s="6" t="s">
        <v>901</v>
      </c>
      <c r="B1090" t="s">
        <v>902</v>
      </c>
      <c r="C1090" t="s">
        <v>6</v>
      </c>
      <c r="D1090" s="1" t="s">
        <v>19321</v>
      </c>
    </row>
    <row r="1091" spans="1:4" x14ac:dyDescent="0.25">
      <c r="A1091" s="6" t="s">
        <v>903</v>
      </c>
      <c r="B1091" t="s">
        <v>904</v>
      </c>
      <c r="C1091" t="s">
        <v>6</v>
      </c>
      <c r="D1091" s="1" t="s">
        <v>19321</v>
      </c>
    </row>
    <row r="1092" spans="1:4" x14ac:dyDescent="0.25">
      <c r="A1092" s="6" t="s">
        <v>933</v>
      </c>
      <c r="B1092" t="s">
        <v>934</v>
      </c>
      <c r="C1092" t="s">
        <v>6</v>
      </c>
      <c r="D1092" s="1" t="s">
        <v>19321</v>
      </c>
    </row>
    <row r="1093" spans="1:4" x14ac:dyDescent="0.25">
      <c r="A1093" s="6" t="s">
        <v>935</v>
      </c>
      <c r="B1093" t="s">
        <v>936</v>
      </c>
      <c r="C1093" t="s">
        <v>6</v>
      </c>
      <c r="D1093" s="1" t="s">
        <v>19321</v>
      </c>
    </row>
    <row r="1094" spans="1:4" x14ac:dyDescent="0.25">
      <c r="A1094" s="6" t="s">
        <v>957</v>
      </c>
      <c r="B1094" t="s">
        <v>958</v>
      </c>
      <c r="C1094" t="s">
        <v>6</v>
      </c>
      <c r="D1094" s="1" t="s">
        <v>19321</v>
      </c>
    </row>
    <row r="1095" spans="1:4" x14ac:dyDescent="0.25">
      <c r="A1095" s="6" t="s">
        <v>959</v>
      </c>
      <c r="B1095" t="s">
        <v>960</v>
      </c>
      <c r="C1095" t="s">
        <v>6</v>
      </c>
      <c r="D1095" s="1" t="s">
        <v>19321</v>
      </c>
    </row>
    <row r="1096" spans="1:4" x14ac:dyDescent="0.25">
      <c r="A1096" s="6" t="s">
        <v>961</v>
      </c>
      <c r="B1096" t="s">
        <v>962</v>
      </c>
      <c r="C1096" t="s">
        <v>6</v>
      </c>
      <c r="D1096" s="1" t="s">
        <v>19321</v>
      </c>
    </row>
    <row r="1097" spans="1:4" x14ac:dyDescent="0.25">
      <c r="A1097" s="6" t="s">
        <v>963</v>
      </c>
      <c r="B1097" t="s">
        <v>964</v>
      </c>
      <c r="C1097" t="s">
        <v>6</v>
      </c>
      <c r="D1097" s="1" t="s">
        <v>19321</v>
      </c>
    </row>
    <row r="1098" spans="1:4" x14ac:dyDescent="0.25">
      <c r="A1098" s="6" t="s">
        <v>965</v>
      </c>
      <c r="B1098" t="s">
        <v>966</v>
      </c>
      <c r="C1098" t="s">
        <v>6</v>
      </c>
      <c r="D1098" s="1" t="s">
        <v>19321</v>
      </c>
    </row>
    <row r="1099" spans="1:4" x14ac:dyDescent="0.25">
      <c r="A1099" s="6" t="s">
        <v>967</v>
      </c>
      <c r="B1099" t="s">
        <v>968</v>
      </c>
      <c r="C1099" t="s">
        <v>6</v>
      </c>
      <c r="D1099" s="1" t="s">
        <v>19321</v>
      </c>
    </row>
    <row r="1100" spans="1:4" x14ac:dyDescent="0.25">
      <c r="A1100" s="6" t="s">
        <v>969</v>
      </c>
      <c r="B1100" t="s">
        <v>970</v>
      </c>
      <c r="C1100" t="s">
        <v>6</v>
      </c>
      <c r="D1100" s="1" t="s">
        <v>19321</v>
      </c>
    </row>
    <row r="1101" spans="1:4" x14ac:dyDescent="0.25">
      <c r="A1101" s="6" t="s">
        <v>971</v>
      </c>
      <c r="B1101" t="s">
        <v>972</v>
      </c>
      <c r="C1101" t="s">
        <v>6</v>
      </c>
      <c r="D1101" s="1" t="s">
        <v>19321</v>
      </c>
    </row>
    <row r="1102" spans="1:4" x14ac:dyDescent="0.25">
      <c r="A1102" s="6" t="s">
        <v>973</v>
      </c>
      <c r="B1102" t="s">
        <v>974</v>
      </c>
      <c r="C1102" t="s">
        <v>6</v>
      </c>
      <c r="D1102" s="1" t="s">
        <v>19321</v>
      </c>
    </row>
    <row r="1103" spans="1:4" x14ac:dyDescent="0.25">
      <c r="A1103" s="6" t="s">
        <v>975</v>
      </c>
      <c r="B1103" t="s">
        <v>976</v>
      </c>
      <c r="C1103" t="s">
        <v>6</v>
      </c>
      <c r="D1103" s="1" t="s">
        <v>19321</v>
      </c>
    </row>
    <row r="1104" spans="1:4" x14ac:dyDescent="0.25">
      <c r="A1104" s="6" t="s">
        <v>977</v>
      </c>
      <c r="B1104" t="s">
        <v>978</v>
      </c>
      <c r="C1104" t="s">
        <v>6</v>
      </c>
      <c r="D1104" s="1" t="s">
        <v>19321</v>
      </c>
    </row>
    <row r="1105" spans="1:4" x14ac:dyDescent="0.25">
      <c r="A1105" s="6" t="s">
        <v>979</v>
      </c>
      <c r="B1105" t="s">
        <v>980</v>
      </c>
      <c r="C1105" t="s">
        <v>6</v>
      </c>
      <c r="D1105" s="1" t="s">
        <v>19321</v>
      </c>
    </row>
    <row r="1106" spans="1:4" x14ac:dyDescent="0.25">
      <c r="A1106" s="6" t="s">
        <v>981</v>
      </c>
      <c r="B1106" t="s">
        <v>982</v>
      </c>
      <c r="C1106" t="s">
        <v>6</v>
      </c>
      <c r="D1106" s="1" t="s">
        <v>19321</v>
      </c>
    </row>
    <row r="1107" spans="1:4" x14ac:dyDescent="0.25">
      <c r="A1107" s="6" t="s">
        <v>983</v>
      </c>
      <c r="B1107" t="s">
        <v>984</v>
      </c>
      <c r="C1107" t="s">
        <v>6</v>
      </c>
      <c r="D1107" s="1" t="s">
        <v>19321</v>
      </c>
    </row>
    <row r="1108" spans="1:4" x14ac:dyDescent="0.25">
      <c r="A1108" s="6" t="s">
        <v>985</v>
      </c>
      <c r="B1108" t="s">
        <v>986</v>
      </c>
      <c r="C1108" t="s">
        <v>6</v>
      </c>
      <c r="D1108" s="1" t="s">
        <v>19321</v>
      </c>
    </row>
    <row r="1109" spans="1:4" x14ac:dyDescent="0.25">
      <c r="A1109" s="6" t="s">
        <v>991</v>
      </c>
      <c r="B1109" t="s">
        <v>992</v>
      </c>
      <c r="C1109" t="s">
        <v>6</v>
      </c>
      <c r="D1109" s="1" t="s">
        <v>19321</v>
      </c>
    </row>
    <row r="1110" spans="1:4" x14ac:dyDescent="0.25">
      <c r="A1110" s="6" t="s">
        <v>993</v>
      </c>
      <c r="B1110" t="s">
        <v>994</v>
      </c>
      <c r="C1110" t="s">
        <v>6</v>
      </c>
      <c r="D1110" s="1" t="s">
        <v>19321</v>
      </c>
    </row>
    <row r="1111" spans="1:4" x14ac:dyDescent="0.25">
      <c r="A1111" s="6" t="s">
        <v>995</v>
      </c>
      <c r="B1111" t="s">
        <v>996</v>
      </c>
      <c r="C1111" t="s">
        <v>6</v>
      </c>
      <c r="D1111" s="1" t="s">
        <v>19321</v>
      </c>
    </row>
    <row r="1112" spans="1:4" x14ac:dyDescent="0.25">
      <c r="A1112" s="6" t="s">
        <v>997</v>
      </c>
      <c r="B1112" t="s">
        <v>998</v>
      </c>
      <c r="C1112" t="s">
        <v>6</v>
      </c>
      <c r="D1112" s="1" t="s">
        <v>19321</v>
      </c>
    </row>
    <row r="1113" spans="1:4" x14ac:dyDescent="0.25">
      <c r="A1113" s="6" t="s">
        <v>999</v>
      </c>
      <c r="B1113" t="s">
        <v>1000</v>
      </c>
      <c r="C1113" t="s">
        <v>6</v>
      </c>
      <c r="D1113" s="1" t="s">
        <v>19321</v>
      </c>
    </row>
    <row r="1114" spans="1:4" x14ac:dyDescent="0.25">
      <c r="A1114" s="6" t="s">
        <v>1001</v>
      </c>
      <c r="B1114" t="s">
        <v>1002</v>
      </c>
      <c r="C1114" t="s">
        <v>6</v>
      </c>
      <c r="D1114" s="1" t="s">
        <v>19321</v>
      </c>
    </row>
    <row r="1115" spans="1:4" x14ac:dyDescent="0.25">
      <c r="A1115" s="6" t="s">
        <v>1003</v>
      </c>
      <c r="B1115" t="s">
        <v>1004</v>
      </c>
      <c r="C1115" t="s">
        <v>6</v>
      </c>
      <c r="D1115" s="1" t="s">
        <v>19321</v>
      </c>
    </row>
    <row r="1116" spans="1:4" x14ac:dyDescent="0.25">
      <c r="A1116" s="6" t="s">
        <v>1051</v>
      </c>
      <c r="B1116" t="s">
        <v>1052</v>
      </c>
      <c r="C1116" t="s">
        <v>6</v>
      </c>
      <c r="D1116" s="1" t="s">
        <v>19321</v>
      </c>
    </row>
    <row r="1117" spans="1:4" x14ac:dyDescent="0.25">
      <c r="A1117" s="6" t="s">
        <v>1053</v>
      </c>
      <c r="B1117" t="s">
        <v>1054</v>
      </c>
      <c r="C1117" t="s">
        <v>6</v>
      </c>
      <c r="D1117" s="1" t="s">
        <v>19321</v>
      </c>
    </row>
    <row r="1118" spans="1:4" x14ac:dyDescent="0.25">
      <c r="A1118" s="6" t="s">
        <v>1103</v>
      </c>
      <c r="B1118" t="s">
        <v>1104</v>
      </c>
      <c r="C1118" t="s">
        <v>6</v>
      </c>
      <c r="D1118" s="1" t="s">
        <v>19321</v>
      </c>
    </row>
    <row r="1119" spans="1:4" x14ac:dyDescent="0.25">
      <c r="A1119" s="6" t="s">
        <v>1105</v>
      </c>
      <c r="B1119" t="s">
        <v>1106</v>
      </c>
      <c r="C1119" t="s">
        <v>6</v>
      </c>
      <c r="D1119" s="1" t="s">
        <v>19321</v>
      </c>
    </row>
    <row r="1120" spans="1:4" x14ac:dyDescent="0.25">
      <c r="A1120" s="6" t="s">
        <v>1107</v>
      </c>
      <c r="B1120" t="s">
        <v>1108</v>
      </c>
      <c r="C1120" t="s">
        <v>6</v>
      </c>
      <c r="D1120" s="1" t="s">
        <v>19321</v>
      </c>
    </row>
    <row r="1121" spans="1:4" x14ac:dyDescent="0.25">
      <c r="A1121" s="6" t="s">
        <v>1247</v>
      </c>
      <c r="B1121" t="s">
        <v>1248</v>
      </c>
      <c r="C1121" t="s">
        <v>6</v>
      </c>
      <c r="D1121" s="1" t="s">
        <v>19321</v>
      </c>
    </row>
    <row r="1122" spans="1:4" x14ac:dyDescent="0.25">
      <c r="A1122" s="6" t="s">
        <v>1249</v>
      </c>
      <c r="B1122" t="s">
        <v>1250</v>
      </c>
      <c r="C1122" t="s">
        <v>6</v>
      </c>
      <c r="D1122" s="1" t="s">
        <v>19321</v>
      </c>
    </row>
    <row r="1123" spans="1:4" x14ac:dyDescent="0.25">
      <c r="A1123" s="6" t="s">
        <v>1320</v>
      </c>
      <c r="B1123" t="s">
        <v>1321</v>
      </c>
      <c r="C1123" t="s">
        <v>6</v>
      </c>
      <c r="D1123" s="1" t="s">
        <v>19321</v>
      </c>
    </row>
    <row r="1124" spans="1:4" x14ac:dyDescent="0.25">
      <c r="A1124" s="6" t="s">
        <v>1322</v>
      </c>
      <c r="B1124" t="s">
        <v>1323</v>
      </c>
      <c r="C1124" t="s">
        <v>6</v>
      </c>
      <c r="D1124" s="1" t="s">
        <v>19321</v>
      </c>
    </row>
    <row r="1125" spans="1:4" x14ac:dyDescent="0.25">
      <c r="A1125" s="6" t="s">
        <v>1324</v>
      </c>
      <c r="B1125" t="s">
        <v>1325</v>
      </c>
      <c r="C1125" t="s">
        <v>6</v>
      </c>
      <c r="D1125" s="1" t="s">
        <v>19321</v>
      </c>
    </row>
    <row r="1126" spans="1:4" x14ac:dyDescent="0.25">
      <c r="A1126" s="6" t="s">
        <v>1568</v>
      </c>
      <c r="B1126" t="s">
        <v>1569</v>
      </c>
      <c r="C1126" t="s">
        <v>6</v>
      </c>
      <c r="D1126" s="1" t="s">
        <v>19321</v>
      </c>
    </row>
    <row r="1127" spans="1:4" x14ac:dyDescent="0.25">
      <c r="A1127" s="6" t="s">
        <v>1570</v>
      </c>
      <c r="B1127" t="s">
        <v>1571</v>
      </c>
      <c r="C1127" t="s">
        <v>6</v>
      </c>
      <c r="D1127" s="1" t="s">
        <v>19321</v>
      </c>
    </row>
    <row r="1128" spans="1:4" x14ac:dyDescent="0.25">
      <c r="A1128" s="6" t="s">
        <v>1572</v>
      </c>
      <c r="B1128" t="s">
        <v>1573</v>
      </c>
      <c r="C1128" t="s">
        <v>6</v>
      </c>
      <c r="D1128" s="1" t="s">
        <v>19321</v>
      </c>
    </row>
    <row r="1129" spans="1:4" x14ac:dyDescent="0.25">
      <c r="A1129" s="6" t="s">
        <v>1574</v>
      </c>
      <c r="B1129" t="s">
        <v>1575</v>
      </c>
      <c r="C1129" t="s">
        <v>6</v>
      </c>
      <c r="D1129" s="1" t="s">
        <v>19321</v>
      </c>
    </row>
    <row r="1130" spans="1:4" x14ac:dyDescent="0.25">
      <c r="A1130" s="6" t="s">
        <v>1598</v>
      </c>
      <c r="B1130" t="s">
        <v>1599</v>
      </c>
      <c r="C1130" t="s">
        <v>6</v>
      </c>
      <c r="D1130" s="1" t="s">
        <v>19321</v>
      </c>
    </row>
    <row r="1131" spans="1:4" x14ac:dyDescent="0.25">
      <c r="A1131" s="6" t="s">
        <v>1892</v>
      </c>
      <c r="B1131" t="s">
        <v>1893</v>
      </c>
      <c r="C1131" t="s">
        <v>6</v>
      </c>
      <c r="D1131" s="1" t="s">
        <v>19321</v>
      </c>
    </row>
    <row r="1132" spans="1:4" x14ac:dyDescent="0.25">
      <c r="A1132" s="6" t="s">
        <v>1924</v>
      </c>
      <c r="B1132" t="s">
        <v>1925</v>
      </c>
      <c r="C1132" t="s">
        <v>6</v>
      </c>
      <c r="D1132" s="1" t="s">
        <v>19321</v>
      </c>
    </row>
    <row r="1133" spans="1:4" x14ac:dyDescent="0.25">
      <c r="A1133" s="6" t="s">
        <v>1958</v>
      </c>
      <c r="B1133" t="s">
        <v>1959</v>
      </c>
      <c r="C1133" t="s">
        <v>6</v>
      </c>
      <c r="D1133" s="1" t="s">
        <v>19321</v>
      </c>
    </row>
    <row r="1134" spans="1:4" x14ac:dyDescent="0.25">
      <c r="A1134" s="6" t="s">
        <v>1986</v>
      </c>
      <c r="B1134" t="s">
        <v>19447</v>
      </c>
      <c r="C1134" t="s">
        <v>6</v>
      </c>
      <c r="D1134" s="1" t="s">
        <v>19321</v>
      </c>
    </row>
    <row r="1135" spans="1:4" x14ac:dyDescent="0.25">
      <c r="A1135" s="6" t="s">
        <v>1988</v>
      </c>
      <c r="B1135" t="s">
        <v>1989</v>
      </c>
      <c r="C1135" t="s">
        <v>6</v>
      </c>
      <c r="D1135" s="1" t="s">
        <v>19321</v>
      </c>
    </row>
    <row r="1136" spans="1:4" x14ac:dyDescent="0.25">
      <c r="A1136" s="6" t="s">
        <v>1990</v>
      </c>
      <c r="B1136" t="s">
        <v>1991</v>
      </c>
      <c r="C1136" t="s">
        <v>6</v>
      </c>
      <c r="D1136" s="1" t="s">
        <v>19321</v>
      </c>
    </row>
    <row r="1137" spans="1:4" x14ac:dyDescent="0.25">
      <c r="A1137" s="6" t="s">
        <v>1992</v>
      </c>
      <c r="B1137" t="s">
        <v>1993</v>
      </c>
      <c r="C1137" t="s">
        <v>6</v>
      </c>
      <c r="D1137" s="1" t="s">
        <v>19321</v>
      </c>
    </row>
    <row r="1138" spans="1:4" x14ac:dyDescent="0.25">
      <c r="A1138" s="6" t="s">
        <v>1994</v>
      </c>
      <c r="B1138" t="s">
        <v>1995</v>
      </c>
      <c r="C1138" t="s">
        <v>6</v>
      </c>
      <c r="D1138" s="1" t="s">
        <v>19321</v>
      </c>
    </row>
    <row r="1139" spans="1:4" x14ac:dyDescent="0.25">
      <c r="A1139" s="6" t="s">
        <v>1996</v>
      </c>
      <c r="B1139" t="s">
        <v>1997</v>
      </c>
      <c r="C1139" t="s">
        <v>6</v>
      </c>
      <c r="D1139" s="1" t="s">
        <v>19321</v>
      </c>
    </row>
    <row r="1140" spans="1:4" x14ac:dyDescent="0.25">
      <c r="A1140" s="6" t="s">
        <v>1998</v>
      </c>
      <c r="B1140" t="s">
        <v>1999</v>
      </c>
      <c r="C1140" t="s">
        <v>6</v>
      </c>
      <c r="D1140" s="1" t="s">
        <v>19321</v>
      </c>
    </row>
    <row r="1141" spans="1:4" x14ac:dyDescent="0.25">
      <c r="A1141" s="6" t="s">
        <v>2000</v>
      </c>
      <c r="B1141" t="s">
        <v>2001</v>
      </c>
      <c r="C1141" t="s">
        <v>6</v>
      </c>
      <c r="D1141" s="1" t="s">
        <v>19321</v>
      </c>
    </row>
    <row r="1142" spans="1:4" x14ac:dyDescent="0.25">
      <c r="A1142" s="6" t="s">
        <v>2002</v>
      </c>
      <c r="B1142" t="s">
        <v>2003</v>
      </c>
      <c r="C1142" t="s">
        <v>6</v>
      </c>
      <c r="D1142" s="1" t="s">
        <v>19321</v>
      </c>
    </row>
    <row r="1143" spans="1:4" x14ac:dyDescent="0.25">
      <c r="A1143" s="6" t="s">
        <v>2004</v>
      </c>
      <c r="B1143" t="s">
        <v>2005</v>
      </c>
      <c r="C1143" t="s">
        <v>6</v>
      </c>
      <c r="D1143" s="1" t="s">
        <v>19321</v>
      </c>
    </row>
    <row r="1144" spans="1:4" x14ac:dyDescent="0.25">
      <c r="A1144" s="6" t="s">
        <v>2006</v>
      </c>
      <c r="B1144" t="s">
        <v>2007</v>
      </c>
      <c r="C1144" t="s">
        <v>6</v>
      </c>
      <c r="D1144" s="1" t="s">
        <v>19321</v>
      </c>
    </row>
    <row r="1145" spans="1:4" x14ac:dyDescent="0.25">
      <c r="A1145" s="6" t="s">
        <v>2008</v>
      </c>
      <c r="B1145" t="s">
        <v>2009</v>
      </c>
      <c r="C1145" t="s">
        <v>6</v>
      </c>
      <c r="D1145" s="1" t="s">
        <v>19321</v>
      </c>
    </row>
    <row r="1146" spans="1:4" x14ac:dyDescent="0.25">
      <c r="A1146" s="6" t="s">
        <v>2010</v>
      </c>
      <c r="B1146" t="s">
        <v>2011</v>
      </c>
      <c r="C1146" t="s">
        <v>6</v>
      </c>
      <c r="D1146" s="1" t="s">
        <v>19321</v>
      </c>
    </row>
    <row r="1147" spans="1:4" x14ac:dyDescent="0.25">
      <c r="A1147" s="6" t="s">
        <v>2012</v>
      </c>
      <c r="B1147" t="s">
        <v>2013</v>
      </c>
      <c r="C1147" t="s">
        <v>6</v>
      </c>
      <c r="D1147" s="1" t="s">
        <v>19321</v>
      </c>
    </row>
    <row r="1148" spans="1:4" x14ac:dyDescent="0.25">
      <c r="A1148" s="6" t="s">
        <v>2014</v>
      </c>
      <c r="B1148" t="s">
        <v>2015</v>
      </c>
      <c r="C1148" t="s">
        <v>6</v>
      </c>
      <c r="D1148" s="1" t="s">
        <v>19321</v>
      </c>
    </row>
    <row r="1149" spans="1:4" x14ac:dyDescent="0.25">
      <c r="A1149" s="6" t="s">
        <v>2016</v>
      </c>
      <c r="B1149" t="s">
        <v>2017</v>
      </c>
      <c r="C1149" t="s">
        <v>6</v>
      </c>
      <c r="D1149" s="1" t="s">
        <v>19321</v>
      </c>
    </row>
    <row r="1150" spans="1:4" x14ac:dyDescent="0.25">
      <c r="A1150" s="6" t="s">
        <v>2280</v>
      </c>
      <c r="B1150" t="s">
        <v>2281</v>
      </c>
      <c r="C1150" t="s">
        <v>6</v>
      </c>
      <c r="D1150" s="1" t="s">
        <v>19321</v>
      </c>
    </row>
    <row r="1151" spans="1:4" x14ac:dyDescent="0.25">
      <c r="A1151" s="6" t="s">
        <v>2282</v>
      </c>
      <c r="B1151" t="s">
        <v>2283</v>
      </c>
      <c r="C1151" t="s">
        <v>6</v>
      </c>
      <c r="D1151" s="1" t="s">
        <v>19321</v>
      </c>
    </row>
    <row r="1152" spans="1:4" x14ac:dyDescent="0.25">
      <c r="A1152" s="6" t="s">
        <v>2332</v>
      </c>
      <c r="B1152" t="s">
        <v>2333</v>
      </c>
      <c r="C1152" t="s">
        <v>6</v>
      </c>
      <c r="D1152" s="1" t="s">
        <v>19321</v>
      </c>
    </row>
    <row r="1153" spans="1:4" x14ac:dyDescent="0.25">
      <c r="A1153" s="6" t="s">
        <v>2393</v>
      </c>
      <c r="B1153" t="s">
        <v>2394</v>
      </c>
      <c r="C1153" t="s">
        <v>6</v>
      </c>
      <c r="D1153" s="1" t="s">
        <v>19321</v>
      </c>
    </row>
    <row r="1154" spans="1:4" x14ac:dyDescent="0.25">
      <c r="A1154" s="6" t="s">
        <v>2395</v>
      </c>
      <c r="B1154" t="s">
        <v>2396</v>
      </c>
      <c r="C1154" t="s">
        <v>6</v>
      </c>
      <c r="D1154" s="1" t="s">
        <v>19321</v>
      </c>
    </row>
    <row r="1155" spans="1:4" x14ac:dyDescent="0.25">
      <c r="A1155" s="6" t="s">
        <v>2397</v>
      </c>
      <c r="B1155" t="s">
        <v>2398</v>
      </c>
      <c r="C1155" t="s">
        <v>6</v>
      </c>
      <c r="D1155" s="1" t="s">
        <v>19321</v>
      </c>
    </row>
    <row r="1156" spans="1:4" x14ac:dyDescent="0.25">
      <c r="A1156" s="6" t="s">
        <v>2399</v>
      </c>
      <c r="B1156" t="s">
        <v>2400</v>
      </c>
      <c r="C1156" t="s">
        <v>6</v>
      </c>
      <c r="D1156" s="1" t="s">
        <v>19321</v>
      </c>
    </row>
    <row r="1157" spans="1:4" x14ac:dyDescent="0.25">
      <c r="A1157" s="6" t="s">
        <v>2449</v>
      </c>
      <c r="B1157" t="s">
        <v>2450</v>
      </c>
      <c r="C1157" t="s">
        <v>6</v>
      </c>
      <c r="D1157" s="1" t="s">
        <v>19321</v>
      </c>
    </row>
    <row r="1158" spans="1:4" x14ac:dyDescent="0.25">
      <c r="A1158" s="6" t="s">
        <v>2451</v>
      </c>
      <c r="B1158" t="s">
        <v>2452</v>
      </c>
      <c r="C1158" t="s">
        <v>6</v>
      </c>
      <c r="D1158" s="1" t="s">
        <v>19321</v>
      </c>
    </row>
    <row r="1159" spans="1:4" x14ac:dyDescent="0.25">
      <c r="A1159" s="6" t="s">
        <v>2453</v>
      </c>
      <c r="B1159" t="s">
        <v>2454</v>
      </c>
      <c r="C1159" t="s">
        <v>6</v>
      </c>
      <c r="D1159" s="1" t="s">
        <v>19321</v>
      </c>
    </row>
    <row r="1160" spans="1:4" x14ac:dyDescent="0.25">
      <c r="A1160" s="6" t="s">
        <v>2500</v>
      </c>
      <c r="B1160" t="s">
        <v>2501</v>
      </c>
      <c r="C1160" t="s">
        <v>6</v>
      </c>
      <c r="D1160" s="1" t="s">
        <v>19321</v>
      </c>
    </row>
    <row r="1161" spans="1:4" x14ac:dyDescent="0.25">
      <c r="A1161" s="6" t="s">
        <v>2502</v>
      </c>
      <c r="B1161" t="s">
        <v>2503</v>
      </c>
      <c r="C1161" t="s">
        <v>6</v>
      </c>
      <c r="D1161" s="1" t="s">
        <v>19321</v>
      </c>
    </row>
    <row r="1162" spans="1:4" x14ac:dyDescent="0.25">
      <c r="A1162" s="6" t="s">
        <v>2504</v>
      </c>
      <c r="B1162" t="s">
        <v>1893</v>
      </c>
      <c r="C1162" t="s">
        <v>6</v>
      </c>
      <c r="D1162" s="1" t="s">
        <v>19321</v>
      </c>
    </row>
    <row r="1163" spans="1:4" x14ac:dyDescent="0.25">
      <c r="A1163" s="6" t="s">
        <v>2627</v>
      </c>
      <c r="B1163" t="s">
        <v>2628</v>
      </c>
      <c r="C1163" t="s">
        <v>6</v>
      </c>
      <c r="D1163" s="1" t="s">
        <v>19321</v>
      </c>
    </row>
    <row r="1164" spans="1:4" x14ac:dyDescent="0.25">
      <c r="A1164" s="6" t="s">
        <v>2631</v>
      </c>
      <c r="B1164" t="s">
        <v>19448</v>
      </c>
      <c r="C1164" t="s">
        <v>6</v>
      </c>
      <c r="D1164" s="1" t="s">
        <v>19321</v>
      </c>
    </row>
    <row r="1165" spans="1:4" x14ac:dyDescent="0.25">
      <c r="A1165" s="6" t="s">
        <v>2635</v>
      </c>
      <c r="B1165" t="s">
        <v>2636</v>
      </c>
      <c r="C1165" t="s">
        <v>6</v>
      </c>
      <c r="D1165" s="1" t="s">
        <v>19321</v>
      </c>
    </row>
    <row r="1166" spans="1:4" x14ac:dyDescent="0.25">
      <c r="A1166" s="6" t="s">
        <v>2637</v>
      </c>
      <c r="B1166" t="s">
        <v>19449</v>
      </c>
      <c r="C1166" t="s">
        <v>6</v>
      </c>
      <c r="D1166" s="1" t="s">
        <v>19321</v>
      </c>
    </row>
    <row r="1167" spans="1:4" x14ac:dyDescent="0.25">
      <c r="A1167" s="6" t="s">
        <v>2713</v>
      </c>
      <c r="B1167" t="s">
        <v>2714</v>
      </c>
      <c r="C1167" t="s">
        <v>6</v>
      </c>
      <c r="D1167" s="1" t="s">
        <v>19321</v>
      </c>
    </row>
    <row r="1168" spans="1:4" x14ac:dyDescent="0.25">
      <c r="A1168" s="6" t="s">
        <v>2715</v>
      </c>
      <c r="B1168" t="s">
        <v>2716</v>
      </c>
      <c r="C1168" t="s">
        <v>6</v>
      </c>
      <c r="D1168" s="1" t="s">
        <v>19321</v>
      </c>
    </row>
    <row r="1169" spans="1:4" x14ac:dyDescent="0.25">
      <c r="A1169" s="6" t="s">
        <v>2717</v>
      </c>
      <c r="B1169" t="s">
        <v>2718</v>
      </c>
      <c r="C1169" t="s">
        <v>6</v>
      </c>
      <c r="D1169" s="1" t="s">
        <v>19321</v>
      </c>
    </row>
    <row r="1170" spans="1:4" x14ac:dyDescent="0.25">
      <c r="A1170" s="6" t="s">
        <v>2745</v>
      </c>
      <c r="B1170" t="s">
        <v>2746</v>
      </c>
      <c r="C1170" t="s">
        <v>6</v>
      </c>
      <c r="D1170" s="1" t="s">
        <v>19321</v>
      </c>
    </row>
    <row r="1171" spans="1:4" x14ac:dyDescent="0.25">
      <c r="A1171" s="6" t="s">
        <v>2747</v>
      </c>
      <c r="B1171" t="s">
        <v>2748</v>
      </c>
      <c r="C1171" t="s">
        <v>6</v>
      </c>
      <c r="D1171" s="1" t="s">
        <v>19321</v>
      </c>
    </row>
    <row r="1172" spans="1:4" x14ac:dyDescent="0.25">
      <c r="A1172" s="6" t="s">
        <v>2749</v>
      </c>
      <c r="B1172" t="s">
        <v>2750</v>
      </c>
      <c r="C1172" t="s">
        <v>6</v>
      </c>
      <c r="D1172" s="1" t="s">
        <v>19321</v>
      </c>
    </row>
    <row r="1173" spans="1:4" x14ac:dyDescent="0.25">
      <c r="A1173" s="6" t="s">
        <v>2751</v>
      </c>
      <c r="B1173" t="s">
        <v>2752</v>
      </c>
      <c r="C1173" t="s">
        <v>6</v>
      </c>
      <c r="D1173" s="1" t="s">
        <v>19321</v>
      </c>
    </row>
    <row r="1174" spans="1:4" x14ac:dyDescent="0.25">
      <c r="A1174" s="6" t="s">
        <v>2765</v>
      </c>
      <c r="B1174" t="s">
        <v>2766</v>
      </c>
      <c r="C1174" t="s">
        <v>6</v>
      </c>
      <c r="D1174" s="1" t="s">
        <v>19321</v>
      </c>
    </row>
    <row r="1175" spans="1:4" x14ac:dyDescent="0.25">
      <c r="A1175" s="6" t="s">
        <v>2782</v>
      </c>
      <c r="B1175" t="s">
        <v>2783</v>
      </c>
      <c r="C1175" t="s">
        <v>6</v>
      </c>
      <c r="D1175" s="1" t="s">
        <v>19321</v>
      </c>
    </row>
    <row r="1176" spans="1:4" x14ac:dyDescent="0.25">
      <c r="A1176" s="6" t="s">
        <v>2784</v>
      </c>
      <c r="B1176" t="s">
        <v>2785</v>
      </c>
      <c r="C1176" t="s">
        <v>6</v>
      </c>
      <c r="D1176" s="1" t="s">
        <v>19321</v>
      </c>
    </row>
    <row r="1177" spans="1:4" x14ac:dyDescent="0.25">
      <c r="A1177" s="6" t="s">
        <v>2856</v>
      </c>
      <c r="B1177" t="s">
        <v>2857</v>
      </c>
      <c r="C1177" t="s">
        <v>6</v>
      </c>
      <c r="D1177" s="1" t="s">
        <v>19321</v>
      </c>
    </row>
    <row r="1178" spans="1:4" x14ac:dyDescent="0.25">
      <c r="A1178" s="6" t="s">
        <v>3106</v>
      </c>
      <c r="B1178" t="s">
        <v>3107</v>
      </c>
      <c r="C1178" t="s">
        <v>6</v>
      </c>
      <c r="D1178" s="1" t="s">
        <v>19321</v>
      </c>
    </row>
    <row r="1179" spans="1:4" x14ac:dyDescent="0.25">
      <c r="A1179" s="6" t="s">
        <v>3198</v>
      </c>
      <c r="B1179" t="s">
        <v>3199</v>
      </c>
      <c r="C1179" t="s">
        <v>6</v>
      </c>
      <c r="D1179" s="1" t="s">
        <v>19321</v>
      </c>
    </row>
    <row r="1180" spans="1:4" x14ac:dyDescent="0.25">
      <c r="A1180" s="6" t="s">
        <v>3200</v>
      </c>
      <c r="B1180" t="s">
        <v>3201</v>
      </c>
      <c r="C1180" t="s">
        <v>6</v>
      </c>
      <c r="D1180" s="1" t="s">
        <v>19321</v>
      </c>
    </row>
    <row r="1181" spans="1:4" x14ac:dyDescent="0.25">
      <c r="A1181" s="6" t="s">
        <v>3224</v>
      </c>
      <c r="B1181" t="s">
        <v>19356</v>
      </c>
      <c r="C1181" t="s">
        <v>6</v>
      </c>
      <c r="D1181" s="1" t="s">
        <v>19321</v>
      </c>
    </row>
    <row r="1182" spans="1:4" x14ac:dyDescent="0.25">
      <c r="A1182" s="6" t="s">
        <v>3236</v>
      </c>
      <c r="B1182" t="s">
        <v>3237</v>
      </c>
      <c r="C1182" t="s">
        <v>6</v>
      </c>
      <c r="D1182" s="1" t="s">
        <v>19321</v>
      </c>
    </row>
    <row r="1183" spans="1:4" x14ac:dyDescent="0.25">
      <c r="A1183" s="6" t="s">
        <v>3371</v>
      </c>
      <c r="B1183" t="s">
        <v>3372</v>
      </c>
      <c r="C1183" t="s">
        <v>6</v>
      </c>
      <c r="D1183" s="1" t="s">
        <v>19321</v>
      </c>
    </row>
    <row r="1184" spans="1:4" x14ac:dyDescent="0.25">
      <c r="A1184" s="6" t="s">
        <v>3373</v>
      </c>
      <c r="B1184" t="s">
        <v>3374</v>
      </c>
      <c r="C1184" t="s">
        <v>6</v>
      </c>
      <c r="D1184" s="1" t="s">
        <v>19321</v>
      </c>
    </row>
    <row r="1185" spans="1:4" x14ac:dyDescent="0.25">
      <c r="A1185" s="6" t="s">
        <v>3375</v>
      </c>
      <c r="B1185" t="s">
        <v>3376</v>
      </c>
      <c r="C1185" t="s">
        <v>6</v>
      </c>
      <c r="D1185" s="1" t="s">
        <v>19321</v>
      </c>
    </row>
    <row r="1186" spans="1:4" x14ac:dyDescent="0.25">
      <c r="A1186" s="6" t="s">
        <v>3377</v>
      </c>
      <c r="B1186" t="s">
        <v>3378</v>
      </c>
      <c r="C1186" t="s">
        <v>6</v>
      </c>
      <c r="D1186" s="1" t="s">
        <v>19321</v>
      </c>
    </row>
    <row r="1187" spans="1:4" x14ac:dyDescent="0.25">
      <c r="A1187" s="6" t="s">
        <v>3379</v>
      </c>
      <c r="B1187" t="s">
        <v>3380</v>
      </c>
      <c r="C1187" t="s">
        <v>6</v>
      </c>
      <c r="D1187" s="1" t="s">
        <v>19321</v>
      </c>
    </row>
    <row r="1188" spans="1:4" x14ac:dyDescent="0.25">
      <c r="A1188" s="6" t="s">
        <v>3381</v>
      </c>
      <c r="B1188" t="s">
        <v>3382</v>
      </c>
      <c r="C1188" t="s">
        <v>6</v>
      </c>
      <c r="D1188" s="1" t="s">
        <v>19321</v>
      </c>
    </row>
    <row r="1189" spans="1:4" x14ac:dyDescent="0.25">
      <c r="A1189" s="6" t="s">
        <v>3383</v>
      </c>
      <c r="B1189" t="s">
        <v>1599</v>
      </c>
      <c r="C1189" t="s">
        <v>6</v>
      </c>
      <c r="D1189" s="1" t="s">
        <v>19321</v>
      </c>
    </row>
    <row r="1190" spans="1:4" x14ac:dyDescent="0.25">
      <c r="A1190" s="6" t="s">
        <v>3384</v>
      </c>
      <c r="B1190" t="s">
        <v>3385</v>
      </c>
      <c r="C1190" t="s">
        <v>6</v>
      </c>
      <c r="D1190" s="1" t="s">
        <v>19321</v>
      </c>
    </row>
    <row r="1191" spans="1:4" x14ac:dyDescent="0.25">
      <c r="A1191" s="6" t="s">
        <v>3386</v>
      </c>
      <c r="B1191" t="s">
        <v>3387</v>
      </c>
      <c r="C1191" t="s">
        <v>6</v>
      </c>
      <c r="D1191" s="1" t="s">
        <v>19321</v>
      </c>
    </row>
    <row r="1192" spans="1:4" x14ac:dyDescent="0.25">
      <c r="A1192" s="6" t="s">
        <v>3412</v>
      </c>
      <c r="B1192" t="s">
        <v>3413</v>
      </c>
      <c r="C1192" t="s">
        <v>6</v>
      </c>
      <c r="D1192" s="1" t="s">
        <v>19321</v>
      </c>
    </row>
    <row r="1193" spans="1:4" x14ac:dyDescent="0.25">
      <c r="A1193" s="6" t="s">
        <v>3452</v>
      </c>
      <c r="B1193" t="s">
        <v>3453</v>
      </c>
      <c r="C1193" t="s">
        <v>6</v>
      </c>
      <c r="D1193" s="1" t="s">
        <v>19321</v>
      </c>
    </row>
    <row r="1194" spans="1:4" x14ac:dyDescent="0.25">
      <c r="A1194" s="6" t="s">
        <v>3454</v>
      </c>
      <c r="B1194" t="s">
        <v>3455</v>
      </c>
      <c r="C1194" t="s">
        <v>6</v>
      </c>
      <c r="D1194" s="1" t="s">
        <v>19321</v>
      </c>
    </row>
    <row r="1195" spans="1:4" x14ac:dyDescent="0.25">
      <c r="A1195" s="6" t="s">
        <v>3456</v>
      </c>
      <c r="B1195" t="s">
        <v>3457</v>
      </c>
      <c r="C1195" t="s">
        <v>6</v>
      </c>
      <c r="D1195" s="1" t="s">
        <v>19321</v>
      </c>
    </row>
    <row r="1196" spans="1:4" x14ac:dyDescent="0.25">
      <c r="A1196" s="6" t="s">
        <v>3476</v>
      </c>
      <c r="B1196" t="s">
        <v>324</v>
      </c>
      <c r="C1196" t="s">
        <v>6</v>
      </c>
      <c r="D1196" s="1" t="s">
        <v>19321</v>
      </c>
    </row>
    <row r="1197" spans="1:4" x14ac:dyDescent="0.25">
      <c r="A1197" s="6" t="s">
        <v>3479</v>
      </c>
      <c r="B1197" t="s">
        <v>3480</v>
      </c>
      <c r="C1197" t="s">
        <v>6</v>
      </c>
      <c r="D1197" s="1" t="s">
        <v>19321</v>
      </c>
    </row>
    <row r="1198" spans="1:4" x14ac:dyDescent="0.25">
      <c r="A1198" s="6" t="s">
        <v>3517</v>
      </c>
      <c r="B1198" t="s">
        <v>3518</v>
      </c>
      <c r="C1198" t="s">
        <v>6</v>
      </c>
      <c r="D1198" s="1" t="s">
        <v>19321</v>
      </c>
    </row>
    <row r="1199" spans="1:4" x14ac:dyDescent="0.25">
      <c r="A1199" s="6" t="s">
        <v>3527</v>
      </c>
      <c r="B1199" t="s">
        <v>328</v>
      </c>
      <c r="C1199" t="s">
        <v>6</v>
      </c>
      <c r="D1199" s="1" t="s">
        <v>19321</v>
      </c>
    </row>
    <row r="1200" spans="1:4" x14ac:dyDescent="0.25">
      <c r="A1200" s="6" t="s">
        <v>3528</v>
      </c>
      <c r="B1200" t="s">
        <v>3529</v>
      </c>
      <c r="C1200" t="s">
        <v>6</v>
      </c>
      <c r="D1200" s="1" t="s">
        <v>19321</v>
      </c>
    </row>
    <row r="1201" spans="1:4" x14ac:dyDescent="0.25">
      <c r="A1201" s="6" t="s">
        <v>3591</v>
      </c>
      <c r="B1201" t="s">
        <v>3592</v>
      </c>
      <c r="C1201" t="s">
        <v>6</v>
      </c>
      <c r="D1201" s="1" t="s">
        <v>19321</v>
      </c>
    </row>
    <row r="1202" spans="1:4" x14ac:dyDescent="0.25">
      <c r="A1202" s="6" t="s">
        <v>3593</v>
      </c>
      <c r="B1202" t="s">
        <v>3594</v>
      </c>
      <c r="C1202" t="s">
        <v>6</v>
      </c>
      <c r="D1202" s="1" t="s">
        <v>19321</v>
      </c>
    </row>
    <row r="1203" spans="1:4" x14ac:dyDescent="0.25">
      <c r="A1203" s="6" t="s">
        <v>3691</v>
      </c>
      <c r="B1203" t="s">
        <v>3692</v>
      </c>
      <c r="C1203" t="s">
        <v>6</v>
      </c>
      <c r="D1203" s="1" t="s">
        <v>19321</v>
      </c>
    </row>
    <row r="1204" spans="1:4" x14ac:dyDescent="0.25">
      <c r="A1204" s="6" t="s">
        <v>3693</v>
      </c>
      <c r="B1204" t="s">
        <v>3694</v>
      </c>
      <c r="C1204" t="s">
        <v>6</v>
      </c>
      <c r="D1204" s="1" t="s">
        <v>19321</v>
      </c>
    </row>
    <row r="1205" spans="1:4" x14ac:dyDescent="0.25">
      <c r="A1205" s="6" t="s">
        <v>3733</v>
      </c>
      <c r="B1205" t="s">
        <v>3734</v>
      </c>
      <c r="C1205" t="s">
        <v>6</v>
      </c>
      <c r="D1205" s="1" t="s">
        <v>19321</v>
      </c>
    </row>
    <row r="1206" spans="1:4" x14ac:dyDescent="0.25">
      <c r="A1206" s="6" t="s">
        <v>3735</v>
      </c>
      <c r="B1206" t="s">
        <v>3736</v>
      </c>
      <c r="C1206" t="s">
        <v>6</v>
      </c>
      <c r="D1206" s="1" t="s">
        <v>19321</v>
      </c>
    </row>
    <row r="1207" spans="1:4" x14ac:dyDescent="0.25">
      <c r="A1207" s="6" t="s">
        <v>3748</v>
      </c>
      <c r="B1207" t="s">
        <v>3749</v>
      </c>
      <c r="C1207" t="s">
        <v>6</v>
      </c>
      <c r="D1207" s="1" t="s">
        <v>19321</v>
      </c>
    </row>
    <row r="1208" spans="1:4" x14ac:dyDescent="0.25">
      <c r="A1208" s="6" t="s">
        <v>3750</v>
      </c>
      <c r="B1208" t="s">
        <v>3751</v>
      </c>
      <c r="C1208" t="s">
        <v>6</v>
      </c>
      <c r="D1208" s="1" t="s">
        <v>19321</v>
      </c>
    </row>
    <row r="1209" spans="1:4" x14ac:dyDescent="0.25">
      <c r="A1209" s="6" t="s">
        <v>3762</v>
      </c>
      <c r="B1209" t="s">
        <v>3763</v>
      </c>
      <c r="C1209" t="s">
        <v>6</v>
      </c>
      <c r="D1209" s="1" t="s">
        <v>19321</v>
      </c>
    </row>
    <row r="1210" spans="1:4" x14ac:dyDescent="0.25">
      <c r="A1210" s="6" t="s">
        <v>3764</v>
      </c>
      <c r="B1210" t="s">
        <v>3765</v>
      </c>
      <c r="C1210" t="s">
        <v>6</v>
      </c>
      <c r="D1210" s="1" t="s">
        <v>19321</v>
      </c>
    </row>
    <row r="1211" spans="1:4" x14ac:dyDescent="0.25">
      <c r="A1211" s="6" t="s">
        <v>3800</v>
      </c>
      <c r="B1211" t="s">
        <v>3801</v>
      </c>
      <c r="C1211" t="s">
        <v>6</v>
      </c>
      <c r="D1211" s="1" t="s">
        <v>19321</v>
      </c>
    </row>
    <row r="1212" spans="1:4" x14ac:dyDescent="0.25">
      <c r="A1212" s="6" t="s">
        <v>3935</v>
      </c>
      <c r="B1212" t="s">
        <v>3936</v>
      </c>
      <c r="C1212" t="s">
        <v>6</v>
      </c>
      <c r="D1212" s="1" t="s">
        <v>19321</v>
      </c>
    </row>
    <row r="1213" spans="1:4" x14ac:dyDescent="0.25">
      <c r="A1213" s="6" t="s">
        <v>3985</v>
      </c>
      <c r="B1213" t="s">
        <v>3986</v>
      </c>
      <c r="C1213" t="s">
        <v>6</v>
      </c>
      <c r="D1213" s="1" t="s">
        <v>19321</v>
      </c>
    </row>
    <row r="1214" spans="1:4" x14ac:dyDescent="0.25">
      <c r="A1214" s="6" t="s">
        <v>3987</v>
      </c>
      <c r="B1214" t="s">
        <v>3988</v>
      </c>
      <c r="C1214" t="s">
        <v>6</v>
      </c>
      <c r="D1214" s="1" t="s">
        <v>19321</v>
      </c>
    </row>
    <row r="1215" spans="1:4" x14ac:dyDescent="0.25">
      <c r="A1215" s="6" t="s">
        <v>3991</v>
      </c>
      <c r="B1215" t="s">
        <v>3992</v>
      </c>
      <c r="C1215" t="s">
        <v>6</v>
      </c>
      <c r="D1215" s="1" t="s">
        <v>19321</v>
      </c>
    </row>
    <row r="1216" spans="1:4" x14ac:dyDescent="0.25">
      <c r="A1216" s="6" t="s">
        <v>3993</v>
      </c>
      <c r="B1216" t="s">
        <v>3994</v>
      </c>
      <c r="C1216" t="s">
        <v>6</v>
      </c>
      <c r="D1216" s="1" t="s">
        <v>19321</v>
      </c>
    </row>
    <row r="1217" spans="1:4" x14ac:dyDescent="0.25">
      <c r="A1217" s="6" t="s">
        <v>3995</v>
      </c>
      <c r="B1217" t="s">
        <v>3996</v>
      </c>
      <c r="C1217" t="s">
        <v>6</v>
      </c>
      <c r="D1217" s="1" t="s">
        <v>19321</v>
      </c>
    </row>
    <row r="1218" spans="1:4" x14ac:dyDescent="0.25">
      <c r="A1218" s="6" t="s">
        <v>3997</v>
      </c>
      <c r="B1218" t="s">
        <v>3998</v>
      </c>
      <c r="C1218" t="s">
        <v>6</v>
      </c>
      <c r="D1218" s="1" t="s">
        <v>19321</v>
      </c>
    </row>
    <row r="1219" spans="1:4" x14ac:dyDescent="0.25">
      <c r="A1219" s="6" t="s">
        <v>3999</v>
      </c>
      <c r="B1219" t="s">
        <v>4000</v>
      </c>
      <c r="C1219" t="s">
        <v>6</v>
      </c>
      <c r="D1219" s="1" t="s">
        <v>19321</v>
      </c>
    </row>
    <row r="1220" spans="1:4" x14ac:dyDescent="0.25">
      <c r="A1220" s="6" t="s">
        <v>4001</v>
      </c>
      <c r="B1220" t="s">
        <v>4002</v>
      </c>
      <c r="C1220" t="s">
        <v>6</v>
      </c>
      <c r="D1220" s="1" t="s">
        <v>19321</v>
      </c>
    </row>
    <row r="1221" spans="1:4" x14ac:dyDescent="0.25">
      <c r="A1221" s="6" t="s">
        <v>4003</v>
      </c>
      <c r="B1221" t="s">
        <v>4004</v>
      </c>
      <c r="C1221" t="s">
        <v>6</v>
      </c>
      <c r="D1221" s="1" t="s">
        <v>19321</v>
      </c>
    </row>
    <row r="1222" spans="1:4" x14ac:dyDescent="0.25">
      <c r="A1222" s="6" t="s">
        <v>1081</v>
      </c>
      <c r="B1222" t="s">
        <v>1082</v>
      </c>
      <c r="C1222" t="s">
        <v>6</v>
      </c>
      <c r="D1222" s="1" t="s">
        <v>19450</v>
      </c>
    </row>
    <row r="1223" spans="1:4" x14ac:dyDescent="0.25">
      <c r="A1223" s="6" t="s">
        <v>1083</v>
      </c>
      <c r="B1223" t="s">
        <v>1084</v>
      </c>
      <c r="C1223" t="s">
        <v>6</v>
      </c>
      <c r="D1223" s="1" t="s">
        <v>19450</v>
      </c>
    </row>
    <row r="1224" spans="1:4" x14ac:dyDescent="0.25">
      <c r="A1224" s="6" t="s">
        <v>1085</v>
      </c>
      <c r="B1224" t="s">
        <v>1086</v>
      </c>
      <c r="C1224" t="s">
        <v>6</v>
      </c>
      <c r="D1224" s="1" t="s">
        <v>19450</v>
      </c>
    </row>
    <row r="1225" spans="1:4" x14ac:dyDescent="0.25">
      <c r="A1225" s="6" t="s">
        <v>1087</v>
      </c>
      <c r="B1225" t="s">
        <v>1088</v>
      </c>
      <c r="C1225" t="s">
        <v>6</v>
      </c>
      <c r="D1225" s="1" t="s">
        <v>19450</v>
      </c>
    </row>
    <row r="1226" spans="1:4" x14ac:dyDescent="0.25">
      <c r="A1226" s="6" t="s">
        <v>1089</v>
      </c>
      <c r="B1226" t="s">
        <v>1090</v>
      </c>
      <c r="C1226" t="s">
        <v>6</v>
      </c>
      <c r="D1226" s="1" t="s">
        <v>19450</v>
      </c>
    </row>
    <row r="1227" spans="1:4" x14ac:dyDescent="0.25">
      <c r="A1227" s="6" t="s">
        <v>1209</v>
      </c>
      <c r="B1227" t="s">
        <v>1210</v>
      </c>
      <c r="C1227" t="s">
        <v>6</v>
      </c>
      <c r="D1227" s="1" t="s">
        <v>19450</v>
      </c>
    </row>
    <row r="1228" spans="1:4" x14ac:dyDescent="0.25">
      <c r="A1228" s="6" t="s">
        <v>1213</v>
      </c>
      <c r="B1228" t="s">
        <v>1214</v>
      </c>
      <c r="C1228" t="s">
        <v>6</v>
      </c>
      <c r="D1228" s="1" t="s">
        <v>19450</v>
      </c>
    </row>
    <row r="1229" spans="1:4" x14ac:dyDescent="0.25">
      <c r="A1229" s="6" t="s">
        <v>1374</v>
      </c>
      <c r="B1229" t="s">
        <v>1375</v>
      </c>
      <c r="C1229" t="s">
        <v>6</v>
      </c>
      <c r="D1229" s="1" t="s">
        <v>19450</v>
      </c>
    </row>
    <row r="1230" spans="1:4" x14ac:dyDescent="0.25">
      <c r="A1230" s="6" t="s">
        <v>1494</v>
      </c>
      <c r="B1230" t="s">
        <v>1495</v>
      </c>
      <c r="C1230" t="s">
        <v>6</v>
      </c>
      <c r="D1230" s="1" t="s">
        <v>19450</v>
      </c>
    </row>
    <row r="1231" spans="1:4" x14ac:dyDescent="0.25">
      <c r="A1231" s="6" t="s">
        <v>1496</v>
      </c>
      <c r="B1231" t="s">
        <v>1497</v>
      </c>
      <c r="C1231" t="s">
        <v>6</v>
      </c>
      <c r="D1231" s="1" t="s">
        <v>19450</v>
      </c>
    </row>
    <row r="1232" spans="1:4" x14ac:dyDescent="0.25">
      <c r="A1232" s="6" t="s">
        <v>1498</v>
      </c>
      <c r="B1232" t="s">
        <v>1499</v>
      </c>
      <c r="C1232" t="s">
        <v>6</v>
      </c>
      <c r="D1232" s="1" t="s">
        <v>19450</v>
      </c>
    </row>
    <row r="1233" spans="1:4" x14ac:dyDescent="0.25">
      <c r="A1233" s="6" t="s">
        <v>1500</v>
      </c>
      <c r="B1233" t="s">
        <v>1501</v>
      </c>
      <c r="C1233" t="s">
        <v>6</v>
      </c>
      <c r="D1233" s="1" t="s">
        <v>19450</v>
      </c>
    </row>
    <row r="1234" spans="1:4" x14ac:dyDescent="0.25">
      <c r="A1234" s="6" t="s">
        <v>299</v>
      </c>
      <c r="B1234" t="s">
        <v>300</v>
      </c>
      <c r="C1234" t="s">
        <v>6</v>
      </c>
      <c r="D1234" s="1" t="s">
        <v>19357</v>
      </c>
    </row>
    <row r="1235" spans="1:4" x14ac:dyDescent="0.25">
      <c r="A1235" s="6" t="s">
        <v>301</v>
      </c>
      <c r="B1235" t="s">
        <v>302</v>
      </c>
      <c r="C1235" t="s">
        <v>6</v>
      </c>
      <c r="D1235" s="1" t="s">
        <v>19357</v>
      </c>
    </row>
    <row r="1236" spans="1:4" x14ac:dyDescent="0.25">
      <c r="A1236" s="6" t="s">
        <v>305</v>
      </c>
      <c r="B1236" t="s">
        <v>306</v>
      </c>
      <c r="C1236" t="s">
        <v>6</v>
      </c>
      <c r="D1236" s="1" t="s">
        <v>19357</v>
      </c>
    </row>
    <row r="1237" spans="1:4" x14ac:dyDescent="0.25">
      <c r="A1237" s="6" t="s">
        <v>307</v>
      </c>
      <c r="B1237" t="s">
        <v>308</v>
      </c>
      <c r="C1237" t="s">
        <v>6</v>
      </c>
      <c r="D1237" s="1" t="s">
        <v>19357</v>
      </c>
    </row>
    <row r="1238" spans="1:4" x14ac:dyDescent="0.25">
      <c r="A1238" s="6" t="s">
        <v>309</v>
      </c>
      <c r="B1238" t="s">
        <v>310</v>
      </c>
      <c r="C1238" t="s">
        <v>6</v>
      </c>
      <c r="D1238" s="1" t="s">
        <v>19357</v>
      </c>
    </row>
    <row r="1239" spans="1:4" x14ac:dyDescent="0.25">
      <c r="A1239" s="6" t="s">
        <v>311</v>
      </c>
      <c r="B1239" t="s">
        <v>312</v>
      </c>
      <c r="C1239" t="s">
        <v>6</v>
      </c>
      <c r="D1239" s="1" t="s">
        <v>19357</v>
      </c>
    </row>
    <row r="1240" spans="1:4" x14ac:dyDescent="0.25">
      <c r="A1240" s="6" t="s">
        <v>313</v>
      </c>
      <c r="B1240" t="s">
        <v>314</v>
      </c>
      <c r="C1240" t="s">
        <v>6</v>
      </c>
      <c r="D1240" s="1" t="s">
        <v>19357</v>
      </c>
    </row>
    <row r="1241" spans="1:4" x14ac:dyDescent="0.25">
      <c r="A1241" s="6" t="s">
        <v>315</v>
      </c>
      <c r="B1241" t="s">
        <v>316</v>
      </c>
      <c r="C1241" t="s">
        <v>6</v>
      </c>
      <c r="D1241" s="1" t="s">
        <v>19357</v>
      </c>
    </row>
    <row r="1242" spans="1:4" x14ac:dyDescent="0.25">
      <c r="A1242" s="6" t="s">
        <v>317</v>
      </c>
      <c r="B1242" t="s">
        <v>318</v>
      </c>
      <c r="C1242" t="s">
        <v>6</v>
      </c>
      <c r="D1242" s="1" t="s">
        <v>19357</v>
      </c>
    </row>
    <row r="1243" spans="1:4" x14ac:dyDescent="0.25">
      <c r="A1243" s="6" t="s">
        <v>319</v>
      </c>
      <c r="B1243" t="s">
        <v>320</v>
      </c>
      <c r="C1243" t="s">
        <v>6</v>
      </c>
      <c r="D1243" s="1" t="s">
        <v>19357</v>
      </c>
    </row>
    <row r="1244" spans="1:4" x14ac:dyDescent="0.25">
      <c r="A1244" s="6" t="s">
        <v>321</v>
      </c>
      <c r="B1244" t="s">
        <v>322</v>
      </c>
      <c r="C1244" t="s">
        <v>6</v>
      </c>
      <c r="D1244" s="1" t="s">
        <v>19357</v>
      </c>
    </row>
    <row r="1245" spans="1:4" x14ac:dyDescent="0.25">
      <c r="A1245" s="6" t="s">
        <v>323</v>
      </c>
      <c r="B1245" t="s">
        <v>324</v>
      </c>
      <c r="C1245" t="s">
        <v>6</v>
      </c>
      <c r="D1245" s="1" t="s">
        <v>19357</v>
      </c>
    </row>
    <row r="1246" spans="1:4" x14ac:dyDescent="0.25">
      <c r="A1246" s="6" t="s">
        <v>325</v>
      </c>
      <c r="B1246" t="s">
        <v>326</v>
      </c>
      <c r="C1246" t="s">
        <v>6</v>
      </c>
      <c r="D1246" s="1" t="s">
        <v>19357</v>
      </c>
    </row>
    <row r="1247" spans="1:4" x14ac:dyDescent="0.25">
      <c r="A1247" s="6" t="s">
        <v>327</v>
      </c>
      <c r="B1247" t="s">
        <v>328</v>
      </c>
      <c r="C1247" t="s">
        <v>6</v>
      </c>
      <c r="D1247" s="1" t="s">
        <v>19357</v>
      </c>
    </row>
    <row r="1248" spans="1:4" x14ac:dyDescent="0.25">
      <c r="A1248" s="6" t="s">
        <v>329</v>
      </c>
      <c r="B1248" t="s">
        <v>330</v>
      </c>
      <c r="C1248" t="s">
        <v>6</v>
      </c>
      <c r="D1248" s="1" t="s">
        <v>19357</v>
      </c>
    </row>
    <row r="1249" spans="1:4" x14ac:dyDescent="0.25">
      <c r="A1249" s="6" t="s">
        <v>331</v>
      </c>
      <c r="B1249" t="s">
        <v>332</v>
      </c>
      <c r="C1249" t="s">
        <v>6</v>
      </c>
      <c r="D1249" s="1" t="s">
        <v>19357</v>
      </c>
    </row>
    <row r="1250" spans="1:4" x14ac:dyDescent="0.25">
      <c r="A1250" s="6" t="s">
        <v>333</v>
      </c>
      <c r="B1250" t="s">
        <v>334</v>
      </c>
      <c r="C1250" t="s">
        <v>6</v>
      </c>
      <c r="D1250" s="1" t="s">
        <v>19357</v>
      </c>
    </row>
    <row r="1251" spans="1:4" x14ac:dyDescent="0.25">
      <c r="A1251" s="6" t="s">
        <v>355</v>
      </c>
      <c r="B1251" t="s">
        <v>356</v>
      </c>
      <c r="C1251" t="s">
        <v>6</v>
      </c>
      <c r="D1251" s="1" t="s">
        <v>19357</v>
      </c>
    </row>
    <row r="1252" spans="1:4" x14ac:dyDescent="0.25">
      <c r="A1252" s="6" t="s">
        <v>357</v>
      </c>
      <c r="B1252" t="s">
        <v>19451</v>
      </c>
      <c r="C1252" t="s">
        <v>6</v>
      </c>
      <c r="D1252" s="1" t="s">
        <v>19357</v>
      </c>
    </row>
    <row r="1253" spans="1:4" x14ac:dyDescent="0.25">
      <c r="A1253" s="6" t="s">
        <v>573</v>
      </c>
      <c r="B1253" t="s">
        <v>574</v>
      </c>
      <c r="C1253" t="s">
        <v>6</v>
      </c>
      <c r="D1253" s="1" t="s">
        <v>19357</v>
      </c>
    </row>
    <row r="1254" spans="1:4" x14ac:dyDescent="0.25">
      <c r="A1254" s="6" t="s">
        <v>591</v>
      </c>
      <c r="B1254" t="s">
        <v>592</v>
      </c>
      <c r="C1254" t="s">
        <v>6</v>
      </c>
      <c r="D1254" s="1" t="s">
        <v>19357</v>
      </c>
    </row>
    <row r="1255" spans="1:4" x14ac:dyDescent="0.25">
      <c r="A1255" s="6" t="s">
        <v>611</v>
      </c>
      <c r="B1255" t="s">
        <v>612</v>
      </c>
      <c r="C1255" t="s">
        <v>6</v>
      </c>
      <c r="D1255" s="1" t="s">
        <v>19357</v>
      </c>
    </row>
    <row r="1256" spans="1:4" x14ac:dyDescent="0.25">
      <c r="A1256" s="6" t="s">
        <v>917</v>
      </c>
      <c r="B1256" t="s">
        <v>918</v>
      </c>
      <c r="C1256" t="s">
        <v>6</v>
      </c>
      <c r="D1256" s="1" t="s">
        <v>19357</v>
      </c>
    </row>
    <row r="1257" spans="1:4" x14ac:dyDescent="0.25">
      <c r="A1257" s="6" t="s">
        <v>1912</v>
      </c>
      <c r="B1257" t="s">
        <v>1913</v>
      </c>
      <c r="C1257" t="s">
        <v>6</v>
      </c>
      <c r="D1257" s="1" t="s">
        <v>19357</v>
      </c>
    </row>
    <row r="1258" spans="1:4" x14ac:dyDescent="0.25">
      <c r="A1258" s="6" t="s">
        <v>1914</v>
      </c>
      <c r="B1258" t="s">
        <v>1915</v>
      </c>
      <c r="C1258" t="s">
        <v>6</v>
      </c>
      <c r="D1258" s="1" t="s">
        <v>19357</v>
      </c>
    </row>
    <row r="1259" spans="1:4" x14ac:dyDescent="0.25">
      <c r="A1259" s="6" t="s">
        <v>1916</v>
      </c>
      <c r="B1259" t="s">
        <v>1917</v>
      </c>
      <c r="C1259" t="s">
        <v>6</v>
      </c>
      <c r="D1259" s="1" t="s">
        <v>19357</v>
      </c>
    </row>
    <row r="1260" spans="1:4" x14ac:dyDescent="0.25">
      <c r="A1260" s="6" t="s">
        <v>257</v>
      </c>
      <c r="B1260" t="s">
        <v>258</v>
      </c>
      <c r="C1260" t="s">
        <v>6</v>
      </c>
      <c r="D1260" s="1" t="s">
        <v>19358</v>
      </c>
    </row>
    <row r="1261" spans="1:4" x14ac:dyDescent="0.25">
      <c r="A1261" s="6" t="s">
        <v>259</v>
      </c>
      <c r="B1261" t="s">
        <v>260</v>
      </c>
      <c r="C1261" t="s">
        <v>6</v>
      </c>
      <c r="D1261" s="1" t="s">
        <v>19358</v>
      </c>
    </row>
    <row r="1262" spans="1:4" x14ac:dyDescent="0.25">
      <c r="A1262" s="6" t="s">
        <v>497</v>
      </c>
      <c r="B1262" t="s">
        <v>498</v>
      </c>
      <c r="C1262" t="s">
        <v>6</v>
      </c>
      <c r="D1262" s="1" t="s">
        <v>19358</v>
      </c>
    </row>
    <row r="1263" spans="1:4" x14ac:dyDescent="0.25">
      <c r="A1263" s="6" t="s">
        <v>1251</v>
      </c>
      <c r="B1263" t="s">
        <v>1252</v>
      </c>
      <c r="C1263" t="s">
        <v>1253</v>
      </c>
      <c r="D1263" s="1" t="s">
        <v>19358</v>
      </c>
    </row>
    <row r="1264" spans="1:4" x14ac:dyDescent="0.25">
      <c r="A1264" s="6" t="s">
        <v>1254</v>
      </c>
      <c r="B1264" t="s">
        <v>1255</v>
      </c>
      <c r="C1264" t="s">
        <v>6</v>
      </c>
      <c r="D1264" s="1" t="s">
        <v>19358</v>
      </c>
    </row>
    <row r="1265" spans="1:4" x14ac:dyDescent="0.25">
      <c r="A1265" s="6" t="s">
        <v>1256</v>
      </c>
      <c r="B1265" t="s">
        <v>1257</v>
      </c>
      <c r="C1265" t="s">
        <v>6</v>
      </c>
      <c r="D1265" s="1" t="s">
        <v>19358</v>
      </c>
    </row>
    <row r="1266" spans="1:4" x14ac:dyDescent="0.25">
      <c r="A1266" s="6" t="s">
        <v>1378</v>
      </c>
      <c r="B1266" t="s">
        <v>1379</v>
      </c>
      <c r="C1266" t="s">
        <v>6</v>
      </c>
      <c r="D1266" s="1" t="s">
        <v>19358</v>
      </c>
    </row>
    <row r="1267" spans="1:4" x14ac:dyDescent="0.25">
      <c r="A1267" s="6" t="s">
        <v>2102</v>
      </c>
      <c r="B1267" t="s">
        <v>2103</v>
      </c>
      <c r="C1267" t="s">
        <v>6</v>
      </c>
      <c r="D1267" s="1" t="s">
        <v>19358</v>
      </c>
    </row>
    <row r="1268" spans="1:4" x14ac:dyDescent="0.25">
      <c r="A1268" s="6" t="s">
        <v>2144</v>
      </c>
      <c r="B1268" t="s">
        <v>2145</v>
      </c>
      <c r="C1268" t="s">
        <v>6</v>
      </c>
      <c r="D1268" s="1" t="s">
        <v>19358</v>
      </c>
    </row>
    <row r="1269" spans="1:4" x14ac:dyDescent="0.25">
      <c r="A1269" s="6" t="s">
        <v>2246</v>
      </c>
      <c r="B1269" t="s">
        <v>2247</v>
      </c>
      <c r="C1269" t="s">
        <v>6</v>
      </c>
      <c r="D1269" s="1" t="s">
        <v>19358</v>
      </c>
    </row>
    <row r="1270" spans="1:4" x14ac:dyDescent="0.25">
      <c r="A1270" s="6" t="s">
        <v>2248</v>
      </c>
      <c r="B1270" t="s">
        <v>2249</v>
      </c>
      <c r="C1270" t="s">
        <v>6</v>
      </c>
      <c r="D1270" s="1" t="s">
        <v>19358</v>
      </c>
    </row>
    <row r="1271" spans="1:4" x14ac:dyDescent="0.25">
      <c r="A1271" s="6" t="s">
        <v>2361</v>
      </c>
      <c r="B1271" t="s">
        <v>2362</v>
      </c>
      <c r="C1271" t="s">
        <v>6</v>
      </c>
      <c r="D1271" s="1" t="s">
        <v>19358</v>
      </c>
    </row>
    <row r="1272" spans="1:4" x14ac:dyDescent="0.25">
      <c r="A1272" s="6" t="s">
        <v>2363</v>
      </c>
      <c r="B1272" t="s">
        <v>2364</v>
      </c>
      <c r="C1272" t="s">
        <v>6</v>
      </c>
      <c r="D1272" s="1" t="s">
        <v>19358</v>
      </c>
    </row>
    <row r="1273" spans="1:4" x14ac:dyDescent="0.25">
      <c r="A1273" s="6" t="s">
        <v>2365</v>
      </c>
      <c r="B1273" t="s">
        <v>2366</v>
      </c>
      <c r="C1273" t="s">
        <v>6</v>
      </c>
      <c r="D1273" s="1" t="s">
        <v>19358</v>
      </c>
    </row>
    <row r="1274" spans="1:4" x14ac:dyDescent="0.25">
      <c r="A1274" s="6" t="s">
        <v>2527</v>
      </c>
      <c r="B1274" t="s">
        <v>2528</v>
      </c>
      <c r="C1274" t="s">
        <v>1253</v>
      </c>
      <c r="D1274" s="1" t="s">
        <v>19358</v>
      </c>
    </row>
    <row r="1275" spans="1:4" x14ac:dyDescent="0.25">
      <c r="A1275" s="6" t="s">
        <v>3675</v>
      </c>
      <c r="B1275" t="s">
        <v>3676</v>
      </c>
      <c r="C1275" t="s">
        <v>1253</v>
      </c>
      <c r="D1275" s="1" t="s">
        <v>19358</v>
      </c>
    </row>
    <row r="1276" spans="1:4" x14ac:dyDescent="0.25">
      <c r="A1276" s="6" t="s">
        <v>1205</v>
      </c>
      <c r="B1276" t="s">
        <v>1206</v>
      </c>
      <c r="C1276" t="s">
        <v>6</v>
      </c>
      <c r="D1276" s="1" t="s">
        <v>19452</v>
      </c>
    </row>
    <row r="1277" spans="1:4" x14ac:dyDescent="0.25">
      <c r="A1277" s="6" t="s">
        <v>1376</v>
      </c>
      <c r="B1277" t="s">
        <v>1377</v>
      </c>
      <c r="C1277" t="s">
        <v>6</v>
      </c>
      <c r="D1277" s="1" t="s">
        <v>19452</v>
      </c>
    </row>
    <row r="1278" spans="1:4" x14ac:dyDescent="0.25">
      <c r="A1278" s="6" t="s">
        <v>1478</v>
      </c>
      <c r="B1278" t="s">
        <v>1479</v>
      </c>
      <c r="C1278" t="s">
        <v>6</v>
      </c>
      <c r="D1278" s="1" t="s">
        <v>19452</v>
      </c>
    </row>
    <row r="1279" spans="1:4" x14ac:dyDescent="0.25">
      <c r="A1279" s="6" t="s">
        <v>1480</v>
      </c>
      <c r="B1279" t="s">
        <v>1481</v>
      </c>
      <c r="C1279" t="s">
        <v>6</v>
      </c>
      <c r="D1279" s="1" t="s">
        <v>19452</v>
      </c>
    </row>
    <row r="1280" spans="1:4" x14ac:dyDescent="0.25">
      <c r="A1280" s="6" t="s">
        <v>1482</v>
      </c>
      <c r="B1280" t="s">
        <v>1483</v>
      </c>
      <c r="C1280" t="s">
        <v>6</v>
      </c>
      <c r="D1280" s="1" t="s">
        <v>19452</v>
      </c>
    </row>
    <row r="1281" spans="1:4" x14ac:dyDescent="0.25">
      <c r="A1281" s="6" t="s">
        <v>1484</v>
      </c>
      <c r="B1281" t="s">
        <v>1485</v>
      </c>
      <c r="C1281" t="s">
        <v>6</v>
      </c>
      <c r="D1281" s="1" t="s">
        <v>19452</v>
      </c>
    </row>
    <row r="1282" spans="1:4" x14ac:dyDescent="0.25">
      <c r="A1282" s="6" t="s">
        <v>1486</v>
      </c>
      <c r="B1282" t="s">
        <v>1487</v>
      </c>
      <c r="C1282" t="s">
        <v>6</v>
      </c>
      <c r="D1282" s="1" t="s">
        <v>19452</v>
      </c>
    </row>
    <row r="1283" spans="1:4" x14ac:dyDescent="0.25">
      <c r="A1283" s="6" t="s">
        <v>1488</v>
      </c>
      <c r="B1283" t="s">
        <v>1489</v>
      </c>
      <c r="C1283" t="s">
        <v>6</v>
      </c>
      <c r="D1283" s="1" t="s">
        <v>19452</v>
      </c>
    </row>
    <row r="1284" spans="1:4" x14ac:dyDescent="0.25">
      <c r="A1284" s="6" t="s">
        <v>1508</v>
      </c>
      <c r="B1284" t="s">
        <v>1509</v>
      </c>
      <c r="C1284" t="s">
        <v>6</v>
      </c>
      <c r="D1284" s="1" t="s">
        <v>19452</v>
      </c>
    </row>
    <row r="1285" spans="1:4" x14ac:dyDescent="0.25">
      <c r="A1285" s="6" t="s">
        <v>3130</v>
      </c>
      <c r="B1285" t="s">
        <v>3131</v>
      </c>
      <c r="C1285" t="s">
        <v>6</v>
      </c>
      <c r="D1285" s="1" t="s">
        <v>19452</v>
      </c>
    </row>
    <row r="1286" spans="1:4" x14ac:dyDescent="0.25">
      <c r="A1286" s="6" t="s">
        <v>4015</v>
      </c>
      <c r="B1286" t="s">
        <v>4016</v>
      </c>
      <c r="C1286" t="s">
        <v>6</v>
      </c>
      <c r="D1286" s="1" t="s">
        <v>19452</v>
      </c>
    </row>
    <row r="1287" spans="1:4" x14ac:dyDescent="0.25">
      <c r="A1287" s="6" t="s">
        <v>261</v>
      </c>
      <c r="B1287" t="s">
        <v>262</v>
      </c>
      <c r="C1287" t="s">
        <v>6</v>
      </c>
      <c r="D1287" s="1" t="s">
        <v>19359</v>
      </c>
    </row>
    <row r="1288" spans="1:4" x14ac:dyDescent="0.25">
      <c r="A1288" s="6" t="s">
        <v>263</v>
      </c>
      <c r="B1288" t="s">
        <v>264</v>
      </c>
      <c r="C1288" t="s">
        <v>6</v>
      </c>
      <c r="D1288" s="1" t="s">
        <v>19359</v>
      </c>
    </row>
    <row r="1289" spans="1:4" x14ac:dyDescent="0.25">
      <c r="A1289" s="6" t="s">
        <v>265</v>
      </c>
      <c r="B1289" t="s">
        <v>266</v>
      </c>
      <c r="C1289" t="s">
        <v>6</v>
      </c>
      <c r="D1289" s="1" t="s">
        <v>19359</v>
      </c>
    </row>
    <row r="1290" spans="1:4" x14ac:dyDescent="0.25">
      <c r="A1290" s="6" t="s">
        <v>267</v>
      </c>
      <c r="B1290" t="s">
        <v>268</v>
      </c>
      <c r="C1290" t="s">
        <v>6</v>
      </c>
      <c r="D1290" s="1" t="s">
        <v>19359</v>
      </c>
    </row>
    <row r="1291" spans="1:4" x14ac:dyDescent="0.25">
      <c r="A1291" s="6" t="s">
        <v>269</v>
      </c>
      <c r="B1291" t="s">
        <v>270</v>
      </c>
      <c r="C1291" t="s">
        <v>6</v>
      </c>
      <c r="D1291" s="1" t="s">
        <v>19359</v>
      </c>
    </row>
    <row r="1292" spans="1:4" x14ac:dyDescent="0.25">
      <c r="A1292" s="6" t="s">
        <v>271</v>
      </c>
      <c r="B1292" t="s">
        <v>272</v>
      </c>
      <c r="C1292" t="s">
        <v>6</v>
      </c>
      <c r="D1292" s="1" t="s">
        <v>19359</v>
      </c>
    </row>
    <row r="1293" spans="1:4" x14ac:dyDescent="0.25">
      <c r="A1293" s="6" t="s">
        <v>273</v>
      </c>
      <c r="B1293" t="s">
        <v>274</v>
      </c>
      <c r="C1293" t="s">
        <v>6</v>
      </c>
      <c r="D1293" s="1" t="s">
        <v>19359</v>
      </c>
    </row>
    <row r="1294" spans="1:4" x14ac:dyDescent="0.25">
      <c r="A1294" s="6" t="s">
        <v>275</v>
      </c>
      <c r="B1294" t="s">
        <v>276</v>
      </c>
      <c r="C1294" t="s">
        <v>6</v>
      </c>
      <c r="D1294" s="1" t="s">
        <v>19359</v>
      </c>
    </row>
    <row r="1295" spans="1:4" x14ac:dyDescent="0.25">
      <c r="A1295" s="6" t="s">
        <v>277</v>
      </c>
      <c r="B1295" t="s">
        <v>278</v>
      </c>
      <c r="C1295" t="s">
        <v>6</v>
      </c>
      <c r="D1295" s="1" t="s">
        <v>19359</v>
      </c>
    </row>
    <row r="1296" spans="1:4" x14ac:dyDescent="0.25">
      <c r="A1296" s="6" t="s">
        <v>279</v>
      </c>
      <c r="B1296" t="s">
        <v>280</v>
      </c>
      <c r="C1296" t="s">
        <v>6</v>
      </c>
      <c r="D1296" s="1" t="s">
        <v>19359</v>
      </c>
    </row>
    <row r="1297" spans="1:4" x14ac:dyDescent="0.25">
      <c r="A1297" s="6" t="s">
        <v>281</v>
      </c>
      <c r="B1297" t="s">
        <v>282</v>
      </c>
      <c r="C1297" t="s">
        <v>6</v>
      </c>
      <c r="D1297" s="1" t="s">
        <v>19359</v>
      </c>
    </row>
    <row r="1298" spans="1:4" x14ac:dyDescent="0.25">
      <c r="A1298" s="6" t="s">
        <v>283</v>
      </c>
      <c r="B1298" t="s">
        <v>284</v>
      </c>
      <c r="C1298" t="s">
        <v>6</v>
      </c>
      <c r="D1298" s="1" t="s">
        <v>19359</v>
      </c>
    </row>
    <row r="1299" spans="1:4" x14ac:dyDescent="0.25">
      <c r="A1299" s="6" t="s">
        <v>285</v>
      </c>
      <c r="B1299" t="s">
        <v>286</v>
      </c>
      <c r="C1299" t="s">
        <v>6</v>
      </c>
      <c r="D1299" s="1" t="s">
        <v>19359</v>
      </c>
    </row>
    <row r="1300" spans="1:4" x14ac:dyDescent="0.25">
      <c r="A1300" s="6" t="s">
        <v>287</v>
      </c>
      <c r="B1300" t="s">
        <v>288</v>
      </c>
      <c r="C1300" t="s">
        <v>6</v>
      </c>
      <c r="D1300" s="1" t="s">
        <v>19359</v>
      </c>
    </row>
    <row r="1301" spans="1:4" x14ac:dyDescent="0.25">
      <c r="A1301" s="6" t="s">
        <v>289</v>
      </c>
      <c r="B1301" t="s">
        <v>290</v>
      </c>
      <c r="C1301" t="s">
        <v>6</v>
      </c>
      <c r="D1301" s="1" t="s">
        <v>19359</v>
      </c>
    </row>
    <row r="1302" spans="1:4" x14ac:dyDescent="0.25">
      <c r="A1302" s="6" t="s">
        <v>291</v>
      </c>
      <c r="B1302" t="s">
        <v>292</v>
      </c>
      <c r="C1302" t="s">
        <v>6</v>
      </c>
      <c r="D1302" s="1" t="s">
        <v>19359</v>
      </c>
    </row>
    <row r="1303" spans="1:4" x14ac:dyDescent="0.25">
      <c r="A1303" s="6" t="s">
        <v>293</v>
      </c>
      <c r="B1303" t="s">
        <v>294</v>
      </c>
      <c r="C1303" t="s">
        <v>6</v>
      </c>
      <c r="D1303" s="1" t="s">
        <v>19359</v>
      </c>
    </row>
    <row r="1304" spans="1:4" x14ac:dyDescent="0.25">
      <c r="A1304" s="6" t="s">
        <v>295</v>
      </c>
      <c r="B1304" t="s">
        <v>296</v>
      </c>
      <c r="C1304" t="s">
        <v>6</v>
      </c>
      <c r="D1304" s="1" t="s">
        <v>19359</v>
      </c>
    </row>
    <row r="1305" spans="1:4" x14ac:dyDescent="0.25">
      <c r="A1305" s="6" t="s">
        <v>297</v>
      </c>
      <c r="B1305" t="s">
        <v>298</v>
      </c>
      <c r="C1305" t="s">
        <v>6</v>
      </c>
      <c r="D1305" s="1" t="s">
        <v>19359</v>
      </c>
    </row>
    <row r="1306" spans="1:4" x14ac:dyDescent="0.25">
      <c r="A1306" s="6" t="s">
        <v>547</v>
      </c>
      <c r="B1306" t="s">
        <v>548</v>
      </c>
      <c r="C1306" t="s">
        <v>6</v>
      </c>
      <c r="D1306" s="1" t="s">
        <v>19359</v>
      </c>
    </row>
    <row r="1307" spans="1:4" x14ac:dyDescent="0.25">
      <c r="A1307" s="6" t="s">
        <v>549</v>
      </c>
      <c r="B1307" t="s">
        <v>550</v>
      </c>
      <c r="C1307" t="s">
        <v>6</v>
      </c>
      <c r="D1307" s="1" t="s">
        <v>19359</v>
      </c>
    </row>
    <row r="1308" spans="1:4" x14ac:dyDescent="0.25">
      <c r="A1308" s="6" t="s">
        <v>551</v>
      </c>
      <c r="B1308" t="s">
        <v>552</v>
      </c>
      <c r="C1308" t="s">
        <v>6</v>
      </c>
      <c r="D1308" s="1" t="s">
        <v>19359</v>
      </c>
    </row>
    <row r="1309" spans="1:4" x14ac:dyDescent="0.25">
      <c r="A1309" s="6" t="s">
        <v>553</v>
      </c>
      <c r="B1309" t="s">
        <v>554</v>
      </c>
      <c r="C1309" t="s">
        <v>6</v>
      </c>
      <c r="D1309" s="1" t="s">
        <v>19359</v>
      </c>
    </row>
    <row r="1310" spans="1:4" x14ac:dyDescent="0.25">
      <c r="A1310" s="6" t="s">
        <v>555</v>
      </c>
      <c r="B1310" t="s">
        <v>556</v>
      </c>
      <c r="C1310" t="s">
        <v>6</v>
      </c>
      <c r="D1310" s="1" t="s">
        <v>19359</v>
      </c>
    </row>
    <row r="1311" spans="1:4" x14ac:dyDescent="0.25">
      <c r="A1311" s="6" t="s">
        <v>557</v>
      </c>
      <c r="B1311" t="s">
        <v>558</v>
      </c>
      <c r="C1311" t="s">
        <v>6</v>
      </c>
      <c r="D1311" s="1" t="s">
        <v>19359</v>
      </c>
    </row>
    <row r="1312" spans="1:4" x14ac:dyDescent="0.25">
      <c r="A1312" s="6" t="s">
        <v>559</v>
      </c>
      <c r="B1312" t="s">
        <v>560</v>
      </c>
      <c r="C1312" t="s">
        <v>6</v>
      </c>
      <c r="D1312" s="1" t="s">
        <v>19359</v>
      </c>
    </row>
    <row r="1313" spans="1:4" x14ac:dyDescent="0.25">
      <c r="A1313" s="6" t="s">
        <v>561</v>
      </c>
      <c r="B1313" t="s">
        <v>562</v>
      </c>
      <c r="C1313" t="s">
        <v>6</v>
      </c>
      <c r="D1313" s="1" t="s">
        <v>19359</v>
      </c>
    </row>
    <row r="1314" spans="1:4" x14ac:dyDescent="0.25">
      <c r="A1314" s="6" t="s">
        <v>563</v>
      </c>
      <c r="B1314" t="s">
        <v>564</v>
      </c>
      <c r="C1314" t="s">
        <v>6</v>
      </c>
      <c r="D1314" s="1" t="s">
        <v>19359</v>
      </c>
    </row>
    <row r="1315" spans="1:4" x14ac:dyDescent="0.25">
      <c r="A1315" s="6" t="s">
        <v>565</v>
      </c>
      <c r="B1315" t="s">
        <v>566</v>
      </c>
      <c r="C1315" t="s">
        <v>6</v>
      </c>
      <c r="D1315" s="1" t="s">
        <v>19359</v>
      </c>
    </row>
    <row r="1316" spans="1:4" x14ac:dyDescent="0.25">
      <c r="A1316" s="6" t="s">
        <v>567</v>
      </c>
      <c r="B1316" t="s">
        <v>568</v>
      </c>
      <c r="C1316" t="s">
        <v>6</v>
      </c>
      <c r="D1316" s="1" t="s">
        <v>19359</v>
      </c>
    </row>
    <row r="1317" spans="1:4" x14ac:dyDescent="0.25">
      <c r="A1317" s="6" t="s">
        <v>569</v>
      </c>
      <c r="B1317" t="s">
        <v>570</v>
      </c>
      <c r="C1317" t="s">
        <v>6</v>
      </c>
      <c r="D1317" s="1" t="s">
        <v>19359</v>
      </c>
    </row>
    <row r="1318" spans="1:4" x14ac:dyDescent="0.25">
      <c r="A1318" s="6" t="s">
        <v>1215</v>
      </c>
      <c r="B1318" t="s">
        <v>1216</v>
      </c>
      <c r="C1318" t="s">
        <v>6</v>
      </c>
      <c r="D1318" s="1" t="s">
        <v>19359</v>
      </c>
    </row>
    <row r="1319" spans="1:4" x14ac:dyDescent="0.25">
      <c r="A1319" s="6" t="s">
        <v>1462</v>
      </c>
      <c r="B1319" t="s">
        <v>1463</v>
      </c>
      <c r="C1319" t="s">
        <v>6</v>
      </c>
      <c r="D1319" s="1" t="s">
        <v>19359</v>
      </c>
    </row>
    <row r="1320" spans="1:4" x14ac:dyDescent="0.25">
      <c r="A1320" s="6" t="s">
        <v>2184</v>
      </c>
      <c r="B1320" t="s">
        <v>2185</v>
      </c>
      <c r="C1320" t="s">
        <v>6</v>
      </c>
      <c r="D1320" s="1" t="s">
        <v>19359</v>
      </c>
    </row>
    <row r="1321" spans="1:4" x14ac:dyDescent="0.25">
      <c r="A1321" s="6" t="s">
        <v>2312</v>
      </c>
      <c r="B1321" t="s">
        <v>2313</v>
      </c>
      <c r="C1321" t="s">
        <v>6</v>
      </c>
      <c r="D1321" s="1" t="s">
        <v>19359</v>
      </c>
    </row>
    <row r="1322" spans="1:4" x14ac:dyDescent="0.25">
      <c r="A1322" s="6" t="s">
        <v>2417</v>
      </c>
      <c r="B1322" t="s">
        <v>2418</v>
      </c>
      <c r="C1322" t="s">
        <v>6</v>
      </c>
      <c r="D1322" s="1" t="s">
        <v>19359</v>
      </c>
    </row>
    <row r="1323" spans="1:4" x14ac:dyDescent="0.25">
      <c r="A1323" s="6" t="s">
        <v>2419</v>
      </c>
      <c r="B1323" t="s">
        <v>19453</v>
      </c>
      <c r="C1323" t="s">
        <v>6</v>
      </c>
      <c r="D1323" s="1" t="s">
        <v>19359</v>
      </c>
    </row>
    <row r="1324" spans="1:4" x14ac:dyDescent="0.25">
      <c r="A1324" s="6" t="s">
        <v>2421</v>
      </c>
      <c r="B1324" t="s">
        <v>19454</v>
      </c>
      <c r="C1324" t="s">
        <v>6</v>
      </c>
      <c r="D1324" s="1" t="s">
        <v>19359</v>
      </c>
    </row>
    <row r="1325" spans="1:4" x14ac:dyDescent="0.25">
      <c r="A1325" s="6" t="s">
        <v>2423</v>
      </c>
      <c r="B1325" t="s">
        <v>19455</v>
      </c>
      <c r="C1325" t="s">
        <v>6</v>
      </c>
      <c r="D1325" s="1" t="s">
        <v>19359</v>
      </c>
    </row>
    <row r="1326" spans="1:4" x14ac:dyDescent="0.25">
      <c r="A1326" s="6" t="s">
        <v>2425</v>
      </c>
      <c r="B1326" t="s">
        <v>19456</v>
      </c>
      <c r="C1326" t="s">
        <v>6</v>
      </c>
      <c r="D1326" s="1" t="s">
        <v>19359</v>
      </c>
    </row>
    <row r="1327" spans="1:4" x14ac:dyDescent="0.25">
      <c r="A1327" s="6" t="s">
        <v>2498</v>
      </c>
      <c r="B1327" t="s">
        <v>2499</v>
      </c>
      <c r="C1327" t="s">
        <v>6</v>
      </c>
      <c r="D1327" s="1" t="s">
        <v>19359</v>
      </c>
    </row>
    <row r="1328" spans="1:4" x14ac:dyDescent="0.25">
      <c r="A1328" s="6" t="s">
        <v>2681</v>
      </c>
      <c r="B1328" t="s">
        <v>2682</v>
      </c>
      <c r="C1328" t="s">
        <v>6</v>
      </c>
      <c r="D1328" s="1" t="s">
        <v>19359</v>
      </c>
    </row>
    <row r="1329" spans="1:4" x14ac:dyDescent="0.25">
      <c r="A1329" s="6" t="s">
        <v>2683</v>
      </c>
      <c r="B1329" t="s">
        <v>2684</v>
      </c>
      <c r="C1329" t="s">
        <v>6</v>
      </c>
      <c r="D1329" s="1" t="s">
        <v>19359</v>
      </c>
    </row>
    <row r="1330" spans="1:4" x14ac:dyDescent="0.25">
      <c r="A1330" s="6" t="s">
        <v>2695</v>
      </c>
      <c r="B1330" t="s">
        <v>2696</v>
      </c>
      <c r="C1330" t="s">
        <v>6</v>
      </c>
      <c r="D1330" s="1" t="s">
        <v>19359</v>
      </c>
    </row>
    <row r="1331" spans="1:4" x14ac:dyDescent="0.25">
      <c r="A1331" s="6" t="s">
        <v>2920</v>
      </c>
      <c r="B1331" t="s">
        <v>19457</v>
      </c>
      <c r="C1331" t="s">
        <v>6</v>
      </c>
      <c r="D1331" s="1" t="s">
        <v>19359</v>
      </c>
    </row>
    <row r="1332" spans="1:4" x14ac:dyDescent="0.25">
      <c r="A1332" s="6" t="s">
        <v>3523</v>
      </c>
      <c r="B1332" t="s">
        <v>3524</v>
      </c>
      <c r="C1332" t="s">
        <v>6</v>
      </c>
      <c r="D1332" s="1" t="s">
        <v>19359</v>
      </c>
    </row>
    <row r="1333" spans="1:4" x14ac:dyDescent="0.25">
      <c r="A1333" s="6" t="s">
        <v>1398</v>
      </c>
      <c r="B1333" t="s">
        <v>1399</v>
      </c>
      <c r="C1333" t="s">
        <v>6</v>
      </c>
      <c r="D1333" s="1" t="s">
        <v>19458</v>
      </c>
    </row>
    <row r="1334" spans="1:4" x14ac:dyDescent="0.25">
      <c r="A1334" s="6" t="s">
        <v>1400</v>
      </c>
      <c r="B1334" t="s">
        <v>1401</v>
      </c>
      <c r="C1334" t="s">
        <v>6</v>
      </c>
      <c r="D1334" s="1" t="s">
        <v>19458</v>
      </c>
    </row>
    <row r="1335" spans="1:4" x14ac:dyDescent="0.25">
      <c r="A1335" s="6" t="s">
        <v>1402</v>
      </c>
      <c r="B1335" t="s">
        <v>1403</v>
      </c>
      <c r="C1335" t="s">
        <v>6</v>
      </c>
      <c r="D1335" s="1" t="s">
        <v>19458</v>
      </c>
    </row>
    <row r="1336" spans="1:4" x14ac:dyDescent="0.25">
      <c r="A1336" s="6" t="s">
        <v>1404</v>
      </c>
      <c r="B1336" t="s">
        <v>1405</v>
      </c>
      <c r="C1336" t="s">
        <v>6</v>
      </c>
      <c r="D1336" s="1" t="s">
        <v>19458</v>
      </c>
    </row>
    <row r="1337" spans="1:4" x14ac:dyDescent="0.25">
      <c r="A1337" s="6" t="s">
        <v>1406</v>
      </c>
      <c r="B1337" t="s">
        <v>1407</v>
      </c>
      <c r="C1337" t="s">
        <v>6</v>
      </c>
      <c r="D1337" s="1" t="s">
        <v>19458</v>
      </c>
    </row>
    <row r="1338" spans="1:4" x14ac:dyDescent="0.25">
      <c r="A1338" s="6" t="s">
        <v>1408</v>
      </c>
      <c r="B1338" t="s">
        <v>1409</v>
      </c>
      <c r="C1338" t="s">
        <v>6</v>
      </c>
      <c r="D1338" s="1" t="s">
        <v>19458</v>
      </c>
    </row>
    <row r="1339" spans="1:4" x14ac:dyDescent="0.25">
      <c r="A1339" s="6" t="s">
        <v>1410</v>
      </c>
      <c r="B1339" t="s">
        <v>1411</v>
      </c>
      <c r="C1339" t="s">
        <v>6</v>
      </c>
      <c r="D1339" s="1" t="s">
        <v>19458</v>
      </c>
    </row>
    <row r="1340" spans="1:4" x14ac:dyDescent="0.25">
      <c r="A1340" s="6" t="s">
        <v>1412</v>
      </c>
      <c r="B1340" t="s">
        <v>1413</v>
      </c>
      <c r="C1340" t="s">
        <v>6</v>
      </c>
      <c r="D1340" s="1" t="s">
        <v>19458</v>
      </c>
    </row>
    <row r="1341" spans="1:4" x14ac:dyDescent="0.25">
      <c r="A1341" s="6" t="s">
        <v>2878</v>
      </c>
      <c r="B1341" t="s">
        <v>2879</v>
      </c>
      <c r="C1341" t="s">
        <v>6</v>
      </c>
      <c r="D1341" s="1" t="s">
        <v>19458</v>
      </c>
    </row>
    <row r="1342" spans="1:4" x14ac:dyDescent="0.25">
      <c r="A1342" s="6" t="s">
        <v>2880</v>
      </c>
      <c r="B1342" t="s">
        <v>2881</v>
      </c>
      <c r="C1342" t="s">
        <v>6</v>
      </c>
      <c r="D1342" s="1" t="s">
        <v>19458</v>
      </c>
    </row>
    <row r="1343" spans="1:4" x14ac:dyDescent="0.25">
      <c r="A1343" s="6" t="s">
        <v>2882</v>
      </c>
      <c r="B1343" t="s">
        <v>2883</v>
      </c>
      <c r="C1343" t="s">
        <v>6</v>
      </c>
      <c r="D1343" s="1" t="s">
        <v>19458</v>
      </c>
    </row>
    <row r="1344" spans="1:4" x14ac:dyDescent="0.25">
      <c r="A1344" s="6" t="s">
        <v>2884</v>
      </c>
      <c r="B1344" t="s">
        <v>2885</v>
      </c>
      <c r="C1344" t="s">
        <v>6</v>
      </c>
      <c r="D1344" s="1" t="s">
        <v>19458</v>
      </c>
    </row>
    <row r="1345" spans="1:4" x14ac:dyDescent="0.25">
      <c r="A1345" s="6" t="s">
        <v>2886</v>
      </c>
      <c r="B1345" t="s">
        <v>2887</v>
      </c>
      <c r="C1345" t="s">
        <v>6</v>
      </c>
      <c r="D1345" s="1" t="s">
        <v>19458</v>
      </c>
    </row>
    <row r="1346" spans="1:4" x14ac:dyDescent="0.25">
      <c r="A1346" s="6" t="s">
        <v>2888</v>
      </c>
      <c r="B1346" t="s">
        <v>2889</v>
      </c>
      <c r="C1346" t="s">
        <v>6</v>
      </c>
      <c r="D1346" s="1" t="s">
        <v>19458</v>
      </c>
    </row>
    <row r="1347" spans="1:4" x14ac:dyDescent="0.25">
      <c r="A1347" s="6" t="s">
        <v>2890</v>
      </c>
      <c r="B1347" t="s">
        <v>2891</v>
      </c>
      <c r="C1347" t="s">
        <v>6</v>
      </c>
      <c r="D1347" s="1" t="s">
        <v>19458</v>
      </c>
    </row>
    <row r="1348" spans="1:4" x14ac:dyDescent="0.25">
      <c r="A1348" s="6" t="s">
        <v>3134</v>
      </c>
      <c r="B1348" t="s">
        <v>3135</v>
      </c>
      <c r="C1348" t="s">
        <v>6</v>
      </c>
      <c r="D1348" s="1" t="s">
        <v>19458</v>
      </c>
    </row>
    <row r="1349" spans="1:4" x14ac:dyDescent="0.25">
      <c r="A1349" s="6" t="s">
        <v>3176</v>
      </c>
      <c r="B1349" t="s">
        <v>3177</v>
      </c>
      <c r="C1349" t="s">
        <v>6</v>
      </c>
      <c r="D1349" s="1" t="s">
        <v>19458</v>
      </c>
    </row>
    <row r="1350" spans="1:4" x14ac:dyDescent="0.25">
      <c r="A1350" s="6" t="s">
        <v>1452</v>
      </c>
      <c r="B1350" t="s">
        <v>19459</v>
      </c>
      <c r="C1350" t="s">
        <v>6</v>
      </c>
      <c r="D1350" s="1" t="s">
        <v>19460</v>
      </c>
    </row>
    <row r="1351" spans="1:4" x14ac:dyDescent="0.25">
      <c r="A1351" s="6" t="s">
        <v>1454</v>
      </c>
      <c r="B1351" t="s">
        <v>19461</v>
      </c>
      <c r="C1351" t="s">
        <v>6</v>
      </c>
      <c r="D1351" s="1" t="s">
        <v>19460</v>
      </c>
    </row>
    <row r="1352" spans="1:4" x14ac:dyDescent="0.25">
      <c r="A1352" s="6" t="s">
        <v>1456</v>
      </c>
      <c r="B1352" t="s">
        <v>19462</v>
      </c>
      <c r="C1352" t="s">
        <v>6</v>
      </c>
      <c r="D1352" s="1" t="s">
        <v>19460</v>
      </c>
    </row>
    <row r="1353" spans="1:4" x14ac:dyDescent="0.25">
      <c r="A1353" s="6" t="s">
        <v>1458</v>
      </c>
      <c r="B1353" t="s">
        <v>19463</v>
      </c>
      <c r="C1353" t="s">
        <v>6</v>
      </c>
      <c r="D1353" s="1" t="s">
        <v>19460</v>
      </c>
    </row>
    <row r="1354" spans="1:4" x14ac:dyDescent="0.25">
      <c r="A1354" s="6" t="s">
        <v>1812</v>
      </c>
      <c r="B1354" t="s">
        <v>19464</v>
      </c>
      <c r="C1354" t="s">
        <v>6</v>
      </c>
      <c r="D1354" s="1" t="s">
        <v>19460</v>
      </c>
    </row>
    <row r="1355" spans="1:4" x14ac:dyDescent="0.25">
      <c r="A1355" s="6" t="s">
        <v>1978</v>
      </c>
      <c r="B1355" t="s">
        <v>1979</v>
      </c>
      <c r="C1355" t="s">
        <v>6</v>
      </c>
      <c r="D1355" s="1" t="s">
        <v>19460</v>
      </c>
    </row>
    <row r="1356" spans="1:4" x14ac:dyDescent="0.25">
      <c r="A1356" s="6" t="s">
        <v>1980</v>
      </c>
      <c r="B1356" t="s">
        <v>19465</v>
      </c>
      <c r="C1356" t="s">
        <v>6</v>
      </c>
      <c r="D1356" s="1" t="s">
        <v>19460</v>
      </c>
    </row>
    <row r="1357" spans="1:4" x14ac:dyDescent="0.25">
      <c r="A1357" s="6" t="s">
        <v>1982</v>
      </c>
      <c r="B1357" t="s">
        <v>1983</v>
      </c>
      <c r="C1357" t="s">
        <v>6</v>
      </c>
      <c r="D1357" s="1" t="s">
        <v>19460</v>
      </c>
    </row>
    <row r="1358" spans="1:4" x14ac:dyDescent="0.25">
      <c r="A1358" s="6" t="s">
        <v>2086</v>
      </c>
      <c r="B1358" t="s">
        <v>2087</v>
      </c>
      <c r="C1358" t="s">
        <v>6</v>
      </c>
      <c r="D1358" s="1" t="s">
        <v>19460</v>
      </c>
    </row>
    <row r="1359" spans="1:4" x14ac:dyDescent="0.25">
      <c r="A1359" s="6" t="s">
        <v>2290</v>
      </c>
      <c r="B1359" t="s">
        <v>19466</v>
      </c>
      <c r="C1359" t="s">
        <v>6</v>
      </c>
      <c r="D1359" s="1" t="s">
        <v>19460</v>
      </c>
    </row>
    <row r="1360" spans="1:4" x14ac:dyDescent="0.25">
      <c r="A1360" s="6" t="s">
        <v>577</v>
      </c>
      <c r="B1360" t="s">
        <v>578</v>
      </c>
      <c r="C1360" t="s">
        <v>6</v>
      </c>
      <c r="D1360" s="1" t="s">
        <v>19120</v>
      </c>
    </row>
    <row r="1361" spans="1:4" x14ac:dyDescent="0.25">
      <c r="A1361" s="6" t="s">
        <v>579</v>
      </c>
      <c r="B1361" t="s">
        <v>580</v>
      </c>
      <c r="C1361" t="s">
        <v>6</v>
      </c>
      <c r="D1361" s="1" t="s">
        <v>19120</v>
      </c>
    </row>
    <row r="1362" spans="1:4" x14ac:dyDescent="0.25">
      <c r="A1362" s="6" t="s">
        <v>647</v>
      </c>
      <c r="B1362" t="s">
        <v>648</v>
      </c>
      <c r="C1362" t="s">
        <v>6</v>
      </c>
      <c r="D1362" s="1" t="s">
        <v>19120</v>
      </c>
    </row>
    <row r="1363" spans="1:4" x14ac:dyDescent="0.25">
      <c r="A1363" s="6" t="s">
        <v>875</v>
      </c>
      <c r="B1363" t="s">
        <v>876</v>
      </c>
      <c r="C1363" t="s">
        <v>6</v>
      </c>
      <c r="D1363" s="1" t="s">
        <v>19120</v>
      </c>
    </row>
    <row r="1364" spans="1:4" x14ac:dyDescent="0.25">
      <c r="A1364" s="6" t="s">
        <v>1007</v>
      </c>
      <c r="B1364" t="s">
        <v>1008</v>
      </c>
      <c r="C1364" t="s">
        <v>6</v>
      </c>
      <c r="D1364" s="1" t="s">
        <v>19120</v>
      </c>
    </row>
    <row r="1365" spans="1:4" x14ac:dyDescent="0.25">
      <c r="A1365" s="6" t="s">
        <v>1093</v>
      </c>
      <c r="B1365" t="s">
        <v>1094</v>
      </c>
      <c r="C1365" t="s">
        <v>6</v>
      </c>
      <c r="D1365" s="1" t="s">
        <v>19120</v>
      </c>
    </row>
    <row r="1366" spans="1:4" x14ac:dyDescent="0.25">
      <c r="A1366" s="6" t="s">
        <v>1175</v>
      </c>
      <c r="B1366" t="s">
        <v>1176</v>
      </c>
      <c r="C1366" t="s">
        <v>6</v>
      </c>
      <c r="D1366" s="1" t="s">
        <v>19120</v>
      </c>
    </row>
    <row r="1367" spans="1:4" x14ac:dyDescent="0.25">
      <c r="A1367" s="6" t="s">
        <v>1179</v>
      </c>
      <c r="B1367" t="s">
        <v>1180</v>
      </c>
      <c r="C1367" t="s">
        <v>6</v>
      </c>
      <c r="D1367" s="1" t="s">
        <v>19120</v>
      </c>
    </row>
    <row r="1368" spans="1:4" x14ac:dyDescent="0.25">
      <c r="A1368" s="6" t="s">
        <v>1183</v>
      </c>
      <c r="B1368" t="s">
        <v>1184</v>
      </c>
      <c r="C1368" t="s">
        <v>6</v>
      </c>
      <c r="D1368" s="1" t="s">
        <v>19120</v>
      </c>
    </row>
    <row r="1369" spans="1:4" x14ac:dyDescent="0.25">
      <c r="A1369" s="6" t="s">
        <v>1566</v>
      </c>
      <c r="B1369" t="s">
        <v>1567</v>
      </c>
      <c r="C1369" t="s">
        <v>6</v>
      </c>
      <c r="D1369" s="1" t="s">
        <v>19120</v>
      </c>
    </row>
    <row r="1370" spans="1:4" x14ac:dyDescent="0.25">
      <c r="A1370" s="6" t="s">
        <v>1592</v>
      </c>
      <c r="B1370" t="s">
        <v>1593</v>
      </c>
      <c r="C1370" t="s">
        <v>6</v>
      </c>
      <c r="D1370" s="1" t="s">
        <v>19120</v>
      </c>
    </row>
    <row r="1371" spans="1:4" x14ac:dyDescent="0.25">
      <c r="A1371" s="6" t="s">
        <v>1594</v>
      </c>
      <c r="B1371" t="s">
        <v>1595</v>
      </c>
      <c r="C1371" t="s">
        <v>6</v>
      </c>
      <c r="D1371" s="1" t="s">
        <v>19120</v>
      </c>
    </row>
    <row r="1372" spans="1:4" x14ac:dyDescent="0.25">
      <c r="A1372" s="6" t="s">
        <v>1596</v>
      </c>
      <c r="B1372" t="s">
        <v>1597</v>
      </c>
      <c r="C1372" t="s">
        <v>6</v>
      </c>
      <c r="D1372" s="1" t="s">
        <v>19120</v>
      </c>
    </row>
    <row r="1373" spans="1:4" x14ac:dyDescent="0.25">
      <c r="A1373" s="6" t="s">
        <v>1600</v>
      </c>
      <c r="B1373" t="s">
        <v>1601</v>
      </c>
      <c r="C1373" t="s">
        <v>6</v>
      </c>
      <c r="D1373" s="1" t="s">
        <v>19120</v>
      </c>
    </row>
    <row r="1374" spans="1:4" x14ac:dyDescent="0.25">
      <c r="A1374" s="6" t="s">
        <v>1602</v>
      </c>
      <c r="B1374" t="s">
        <v>1603</v>
      </c>
      <c r="C1374" t="s">
        <v>6</v>
      </c>
      <c r="D1374" s="1" t="s">
        <v>19120</v>
      </c>
    </row>
    <row r="1375" spans="1:4" x14ac:dyDescent="0.25">
      <c r="A1375" s="6" t="s">
        <v>1606</v>
      </c>
      <c r="B1375" t="s">
        <v>1607</v>
      </c>
      <c r="C1375" t="s">
        <v>6</v>
      </c>
      <c r="D1375" s="1" t="s">
        <v>19120</v>
      </c>
    </row>
    <row r="1376" spans="1:4" x14ac:dyDescent="0.25">
      <c r="A1376" s="6" t="s">
        <v>1827</v>
      </c>
      <c r="B1376" t="s">
        <v>1828</v>
      </c>
      <c r="C1376" t="s">
        <v>1816</v>
      </c>
      <c r="D1376" s="1" t="s">
        <v>19120</v>
      </c>
    </row>
    <row r="1377" spans="1:4" x14ac:dyDescent="0.25">
      <c r="A1377" s="6" t="s">
        <v>1896</v>
      </c>
      <c r="B1377" t="s">
        <v>1897</v>
      </c>
      <c r="C1377" t="s">
        <v>6</v>
      </c>
      <c r="D1377" s="1" t="s">
        <v>19120</v>
      </c>
    </row>
    <row r="1378" spans="1:4" x14ac:dyDescent="0.25">
      <c r="A1378" s="6" t="s">
        <v>1918</v>
      </c>
      <c r="B1378" t="s">
        <v>1919</v>
      </c>
      <c r="C1378" t="s">
        <v>6</v>
      </c>
      <c r="D1378" s="1" t="s">
        <v>19120</v>
      </c>
    </row>
    <row r="1379" spans="1:4" x14ac:dyDescent="0.25">
      <c r="A1379" s="6" t="s">
        <v>1920</v>
      </c>
      <c r="B1379" t="s">
        <v>1921</v>
      </c>
      <c r="C1379" t="s">
        <v>6</v>
      </c>
      <c r="D1379" s="1" t="s">
        <v>19120</v>
      </c>
    </row>
    <row r="1380" spans="1:4" x14ac:dyDescent="0.25">
      <c r="A1380" s="6" t="s">
        <v>1922</v>
      </c>
      <c r="B1380" t="s">
        <v>19467</v>
      </c>
      <c r="C1380" t="s">
        <v>6</v>
      </c>
      <c r="D1380" s="1" t="s">
        <v>19120</v>
      </c>
    </row>
    <row r="1381" spans="1:4" x14ac:dyDescent="0.25">
      <c r="A1381" s="6" t="s">
        <v>1926</v>
      </c>
      <c r="B1381" t="s">
        <v>1927</v>
      </c>
      <c r="C1381" t="s">
        <v>6</v>
      </c>
      <c r="D1381" s="1" t="s">
        <v>19120</v>
      </c>
    </row>
    <row r="1382" spans="1:4" x14ac:dyDescent="0.25">
      <c r="A1382" s="6" t="s">
        <v>1928</v>
      </c>
      <c r="B1382" t="s">
        <v>1929</v>
      </c>
      <c r="C1382" t="s">
        <v>6</v>
      </c>
      <c r="D1382" s="1" t="s">
        <v>19120</v>
      </c>
    </row>
    <row r="1383" spans="1:4" x14ac:dyDescent="0.25">
      <c r="A1383" s="6" t="s">
        <v>1932</v>
      </c>
      <c r="B1383" t="s">
        <v>1933</v>
      </c>
      <c r="C1383" t="s">
        <v>6</v>
      </c>
      <c r="D1383" s="1" t="s">
        <v>19120</v>
      </c>
    </row>
    <row r="1384" spans="1:4" x14ac:dyDescent="0.25">
      <c r="A1384" s="6" t="s">
        <v>1948</v>
      </c>
      <c r="B1384" t="s">
        <v>1949</v>
      </c>
      <c r="C1384" t="s">
        <v>6</v>
      </c>
      <c r="D1384" s="1" t="s">
        <v>19120</v>
      </c>
    </row>
    <row r="1385" spans="1:4" x14ac:dyDescent="0.25">
      <c r="A1385" s="6" t="s">
        <v>2072</v>
      </c>
      <c r="B1385" t="s">
        <v>2073</v>
      </c>
      <c r="C1385" t="s">
        <v>6</v>
      </c>
      <c r="D1385" s="1" t="s">
        <v>19120</v>
      </c>
    </row>
    <row r="1386" spans="1:4" x14ac:dyDescent="0.25">
      <c r="A1386" s="6" t="s">
        <v>2114</v>
      </c>
      <c r="B1386" t="s">
        <v>2115</v>
      </c>
      <c r="C1386" t="s">
        <v>6</v>
      </c>
      <c r="D1386" s="1" t="s">
        <v>19120</v>
      </c>
    </row>
    <row r="1387" spans="1:4" x14ac:dyDescent="0.25">
      <c r="A1387" s="6" t="s">
        <v>2126</v>
      </c>
      <c r="B1387" t="s">
        <v>2127</v>
      </c>
      <c r="C1387" t="s">
        <v>6</v>
      </c>
      <c r="D1387" s="1" t="s">
        <v>19120</v>
      </c>
    </row>
    <row r="1388" spans="1:4" x14ac:dyDescent="0.25">
      <c r="A1388" s="6" t="s">
        <v>2142</v>
      </c>
      <c r="B1388" t="s">
        <v>2143</v>
      </c>
      <c r="C1388" t="s">
        <v>6</v>
      </c>
      <c r="D1388" s="1" t="s">
        <v>19120</v>
      </c>
    </row>
    <row r="1389" spans="1:4" x14ac:dyDescent="0.25">
      <c r="A1389" s="6" t="s">
        <v>2148</v>
      </c>
      <c r="B1389" t="s">
        <v>2149</v>
      </c>
      <c r="C1389" t="s">
        <v>6</v>
      </c>
      <c r="D1389" s="1" t="s">
        <v>19120</v>
      </c>
    </row>
    <row r="1390" spans="1:4" x14ac:dyDescent="0.25">
      <c r="A1390" s="6" t="s">
        <v>2150</v>
      </c>
      <c r="B1390" t="s">
        <v>2151</v>
      </c>
      <c r="C1390" t="s">
        <v>6</v>
      </c>
      <c r="D1390" s="1" t="s">
        <v>19120</v>
      </c>
    </row>
    <row r="1391" spans="1:4" x14ac:dyDescent="0.25">
      <c r="A1391" s="6" t="s">
        <v>2152</v>
      </c>
      <c r="B1391" t="s">
        <v>2153</v>
      </c>
      <c r="C1391" t="s">
        <v>6</v>
      </c>
      <c r="D1391" s="1" t="s">
        <v>19120</v>
      </c>
    </row>
    <row r="1392" spans="1:4" x14ac:dyDescent="0.25">
      <c r="A1392" s="6" t="s">
        <v>2154</v>
      </c>
      <c r="B1392" t="s">
        <v>19468</v>
      </c>
      <c r="C1392" t="s">
        <v>6</v>
      </c>
      <c r="D1392" s="1" t="s">
        <v>19120</v>
      </c>
    </row>
    <row r="1393" spans="1:4" x14ac:dyDescent="0.25">
      <c r="A1393" s="6" t="s">
        <v>2156</v>
      </c>
      <c r="B1393" t="s">
        <v>2157</v>
      </c>
      <c r="C1393" t="s">
        <v>6</v>
      </c>
      <c r="D1393" s="1" t="s">
        <v>19120</v>
      </c>
    </row>
    <row r="1394" spans="1:4" x14ac:dyDescent="0.25">
      <c r="A1394" s="6" t="s">
        <v>2158</v>
      </c>
      <c r="B1394" t="s">
        <v>2159</v>
      </c>
      <c r="C1394" t="s">
        <v>6</v>
      </c>
      <c r="D1394" s="1" t="s">
        <v>19120</v>
      </c>
    </row>
    <row r="1395" spans="1:4" x14ac:dyDescent="0.25">
      <c r="A1395" s="6" t="s">
        <v>2176</v>
      </c>
      <c r="B1395" t="s">
        <v>2177</v>
      </c>
      <c r="C1395" t="s">
        <v>6</v>
      </c>
      <c r="D1395" s="1" t="s">
        <v>19120</v>
      </c>
    </row>
    <row r="1396" spans="1:4" x14ac:dyDescent="0.25">
      <c r="A1396" s="6" t="s">
        <v>2178</v>
      </c>
      <c r="B1396" t="s">
        <v>2179</v>
      </c>
      <c r="C1396" t="s">
        <v>6</v>
      </c>
      <c r="D1396" s="1" t="s">
        <v>19120</v>
      </c>
    </row>
    <row r="1397" spans="1:4" x14ac:dyDescent="0.25">
      <c r="A1397" s="6" t="s">
        <v>2188</v>
      </c>
      <c r="B1397" t="s">
        <v>2189</v>
      </c>
      <c r="C1397" t="s">
        <v>6</v>
      </c>
      <c r="D1397" s="1" t="s">
        <v>19120</v>
      </c>
    </row>
    <row r="1398" spans="1:4" x14ac:dyDescent="0.25">
      <c r="A1398" s="6" t="s">
        <v>2190</v>
      </c>
      <c r="B1398" t="s">
        <v>2191</v>
      </c>
      <c r="C1398" t="s">
        <v>6</v>
      </c>
      <c r="D1398" s="1" t="s">
        <v>19120</v>
      </c>
    </row>
    <row r="1399" spans="1:4" x14ac:dyDescent="0.25">
      <c r="A1399" s="6" t="s">
        <v>2194</v>
      </c>
      <c r="B1399" t="s">
        <v>19469</v>
      </c>
      <c r="C1399" t="s">
        <v>6</v>
      </c>
      <c r="D1399" s="1" t="s">
        <v>19120</v>
      </c>
    </row>
    <row r="1400" spans="1:4" x14ac:dyDescent="0.25">
      <c r="A1400" s="6" t="s">
        <v>2198</v>
      </c>
      <c r="B1400" t="s">
        <v>2199</v>
      </c>
      <c r="C1400" t="s">
        <v>6</v>
      </c>
      <c r="D1400" s="1" t="s">
        <v>19120</v>
      </c>
    </row>
    <row r="1401" spans="1:4" x14ac:dyDescent="0.25">
      <c r="A1401" s="6" t="s">
        <v>2214</v>
      </c>
      <c r="B1401" t="s">
        <v>2215</v>
      </c>
      <c r="C1401" t="s">
        <v>6</v>
      </c>
      <c r="D1401" s="1" t="s">
        <v>19120</v>
      </c>
    </row>
    <row r="1402" spans="1:4" x14ac:dyDescent="0.25">
      <c r="A1402" s="6" t="s">
        <v>2216</v>
      </c>
      <c r="B1402" t="s">
        <v>2217</v>
      </c>
      <c r="C1402" t="s">
        <v>6</v>
      </c>
      <c r="D1402" s="1" t="s">
        <v>19120</v>
      </c>
    </row>
    <row r="1403" spans="1:4" x14ac:dyDescent="0.25">
      <c r="A1403" s="6" t="s">
        <v>2218</v>
      </c>
      <c r="B1403" t="s">
        <v>2219</v>
      </c>
      <c r="C1403" t="s">
        <v>6</v>
      </c>
      <c r="D1403" s="1" t="s">
        <v>19120</v>
      </c>
    </row>
    <row r="1404" spans="1:4" x14ac:dyDescent="0.25">
      <c r="A1404" s="6" t="s">
        <v>2220</v>
      </c>
      <c r="B1404" t="s">
        <v>2221</v>
      </c>
      <c r="C1404" t="s">
        <v>6</v>
      </c>
      <c r="D1404" s="1" t="s">
        <v>19120</v>
      </c>
    </row>
    <row r="1405" spans="1:4" x14ac:dyDescent="0.25">
      <c r="A1405" s="6" t="s">
        <v>2222</v>
      </c>
      <c r="B1405" t="s">
        <v>2223</v>
      </c>
      <c r="C1405" t="s">
        <v>6</v>
      </c>
      <c r="D1405" s="1" t="s">
        <v>19120</v>
      </c>
    </row>
    <row r="1406" spans="1:4" x14ac:dyDescent="0.25">
      <c r="A1406" s="6" t="s">
        <v>2224</v>
      </c>
      <c r="B1406" t="s">
        <v>2225</v>
      </c>
      <c r="C1406" t="s">
        <v>6</v>
      </c>
      <c r="D1406" s="1" t="s">
        <v>19120</v>
      </c>
    </row>
    <row r="1407" spans="1:4" x14ac:dyDescent="0.25">
      <c r="A1407" s="6" t="s">
        <v>2226</v>
      </c>
      <c r="B1407" t="s">
        <v>2227</v>
      </c>
      <c r="C1407" t="s">
        <v>6</v>
      </c>
      <c r="D1407" s="1" t="s">
        <v>19120</v>
      </c>
    </row>
    <row r="1408" spans="1:4" x14ac:dyDescent="0.25">
      <c r="A1408" s="6" t="s">
        <v>2228</v>
      </c>
      <c r="B1408" t="s">
        <v>2229</v>
      </c>
      <c r="C1408" t="s">
        <v>6</v>
      </c>
      <c r="D1408" s="1" t="s">
        <v>19120</v>
      </c>
    </row>
    <row r="1409" spans="1:4" x14ac:dyDescent="0.25">
      <c r="A1409" s="6" t="s">
        <v>2236</v>
      </c>
      <c r="B1409" t="s">
        <v>2237</v>
      </c>
      <c r="C1409" t="s">
        <v>6</v>
      </c>
      <c r="D1409" s="1" t="s">
        <v>19120</v>
      </c>
    </row>
    <row r="1410" spans="1:4" x14ac:dyDescent="0.25">
      <c r="A1410" s="6" t="s">
        <v>2240</v>
      </c>
      <c r="B1410" t="s">
        <v>2241</v>
      </c>
      <c r="C1410" t="s">
        <v>6</v>
      </c>
      <c r="D1410" s="1" t="s">
        <v>19120</v>
      </c>
    </row>
    <row r="1411" spans="1:4" x14ac:dyDescent="0.25">
      <c r="A1411" s="6" t="s">
        <v>2258</v>
      </c>
      <c r="B1411" t="s">
        <v>2177</v>
      </c>
      <c r="C1411" t="s">
        <v>6</v>
      </c>
      <c r="D1411" s="1" t="s">
        <v>19120</v>
      </c>
    </row>
    <row r="1412" spans="1:4" x14ac:dyDescent="0.25">
      <c r="A1412" s="6" t="s">
        <v>2278</v>
      </c>
      <c r="B1412" t="s">
        <v>2279</v>
      </c>
      <c r="C1412" t="s">
        <v>6</v>
      </c>
      <c r="D1412" s="1" t="s">
        <v>19120</v>
      </c>
    </row>
    <row r="1413" spans="1:4" x14ac:dyDescent="0.25">
      <c r="A1413" s="6" t="s">
        <v>2294</v>
      </c>
      <c r="B1413" t="s">
        <v>2295</v>
      </c>
      <c r="C1413" t="s">
        <v>6</v>
      </c>
      <c r="D1413" s="1" t="s">
        <v>19120</v>
      </c>
    </row>
    <row r="1414" spans="1:4" x14ac:dyDescent="0.25">
      <c r="A1414" s="6" t="s">
        <v>2298</v>
      </c>
      <c r="B1414" t="s">
        <v>2299</v>
      </c>
      <c r="C1414" t="s">
        <v>6</v>
      </c>
      <c r="D1414" s="1" t="s">
        <v>19120</v>
      </c>
    </row>
    <row r="1415" spans="1:4" x14ac:dyDescent="0.25">
      <c r="A1415" s="6" t="s">
        <v>2300</v>
      </c>
      <c r="B1415" t="s">
        <v>2301</v>
      </c>
      <c r="C1415" t="s">
        <v>6</v>
      </c>
      <c r="D1415" s="1" t="s">
        <v>19120</v>
      </c>
    </row>
    <row r="1416" spans="1:4" x14ac:dyDescent="0.25">
      <c r="A1416" s="6" t="s">
        <v>2302</v>
      </c>
      <c r="B1416" t="s">
        <v>2303</v>
      </c>
      <c r="C1416" t="s">
        <v>6</v>
      </c>
      <c r="D1416" s="1" t="s">
        <v>19120</v>
      </c>
    </row>
    <row r="1417" spans="1:4" x14ac:dyDescent="0.25">
      <c r="A1417" s="6" t="s">
        <v>2304</v>
      </c>
      <c r="B1417" t="s">
        <v>19470</v>
      </c>
      <c r="C1417" t="s">
        <v>6</v>
      </c>
      <c r="D1417" s="1" t="s">
        <v>19120</v>
      </c>
    </row>
    <row r="1418" spans="1:4" x14ac:dyDescent="0.25">
      <c r="A1418" s="6" t="s">
        <v>2306</v>
      </c>
      <c r="B1418" t="s">
        <v>2307</v>
      </c>
      <c r="C1418" t="s">
        <v>6</v>
      </c>
      <c r="D1418" s="1" t="s">
        <v>19120</v>
      </c>
    </row>
    <row r="1419" spans="1:4" x14ac:dyDescent="0.25">
      <c r="A1419" s="6" t="s">
        <v>2308</v>
      </c>
      <c r="B1419" t="s">
        <v>2309</v>
      </c>
      <c r="C1419" t="s">
        <v>6</v>
      </c>
      <c r="D1419" s="1" t="s">
        <v>19120</v>
      </c>
    </row>
    <row r="1420" spans="1:4" x14ac:dyDescent="0.25">
      <c r="A1420" s="6" t="s">
        <v>2310</v>
      </c>
      <c r="B1420" t="s">
        <v>2311</v>
      </c>
      <c r="C1420" t="s">
        <v>6</v>
      </c>
      <c r="D1420" s="1" t="s">
        <v>19120</v>
      </c>
    </row>
    <row r="1421" spans="1:4" x14ac:dyDescent="0.25">
      <c r="A1421" s="6" t="s">
        <v>2316</v>
      </c>
      <c r="B1421" t="s">
        <v>19471</v>
      </c>
      <c r="C1421" t="s">
        <v>6</v>
      </c>
      <c r="D1421" s="1" t="s">
        <v>19120</v>
      </c>
    </row>
    <row r="1422" spans="1:4" x14ac:dyDescent="0.25">
      <c r="A1422" s="6" t="s">
        <v>2318</v>
      </c>
      <c r="B1422" t="s">
        <v>2319</v>
      </c>
      <c r="C1422" t="s">
        <v>6</v>
      </c>
      <c r="D1422" s="1" t="s">
        <v>19120</v>
      </c>
    </row>
    <row r="1423" spans="1:4" x14ac:dyDescent="0.25">
      <c r="A1423" s="6" t="s">
        <v>2320</v>
      </c>
      <c r="B1423" t="s">
        <v>2321</v>
      </c>
      <c r="C1423" t="s">
        <v>6</v>
      </c>
      <c r="D1423" s="1" t="s">
        <v>19120</v>
      </c>
    </row>
    <row r="1424" spans="1:4" x14ac:dyDescent="0.25">
      <c r="A1424" s="6" t="s">
        <v>2322</v>
      </c>
      <c r="B1424" t="s">
        <v>2323</v>
      </c>
      <c r="C1424" t="s">
        <v>6</v>
      </c>
      <c r="D1424" s="1" t="s">
        <v>19120</v>
      </c>
    </row>
    <row r="1425" spans="1:4" x14ac:dyDescent="0.25">
      <c r="A1425" s="6" t="s">
        <v>2324</v>
      </c>
      <c r="B1425" t="s">
        <v>2325</v>
      </c>
      <c r="C1425" t="s">
        <v>6</v>
      </c>
      <c r="D1425" s="1" t="s">
        <v>19120</v>
      </c>
    </row>
    <row r="1426" spans="1:4" x14ac:dyDescent="0.25">
      <c r="A1426" s="6" t="s">
        <v>2340</v>
      </c>
      <c r="B1426" t="s">
        <v>2341</v>
      </c>
      <c r="C1426" t="s">
        <v>6</v>
      </c>
      <c r="D1426" s="1" t="s">
        <v>19120</v>
      </c>
    </row>
    <row r="1427" spans="1:4" x14ac:dyDescent="0.25">
      <c r="A1427" s="6" t="s">
        <v>2346</v>
      </c>
      <c r="B1427" t="s">
        <v>2347</v>
      </c>
      <c r="C1427" t="s">
        <v>6</v>
      </c>
      <c r="D1427" s="1" t="s">
        <v>19120</v>
      </c>
    </row>
    <row r="1428" spans="1:4" x14ac:dyDescent="0.25">
      <c r="A1428" s="6" t="s">
        <v>2359</v>
      </c>
      <c r="B1428" t="s">
        <v>19472</v>
      </c>
      <c r="C1428" t="s">
        <v>6</v>
      </c>
      <c r="D1428" s="1" t="s">
        <v>19120</v>
      </c>
    </row>
    <row r="1429" spans="1:4" x14ac:dyDescent="0.25">
      <c r="A1429" s="6" t="s">
        <v>2367</v>
      </c>
      <c r="B1429" t="s">
        <v>2368</v>
      </c>
      <c r="C1429" t="s">
        <v>6</v>
      </c>
      <c r="D1429" s="1" t="s">
        <v>19120</v>
      </c>
    </row>
    <row r="1430" spans="1:4" x14ac:dyDescent="0.25">
      <c r="A1430" s="6" t="s">
        <v>2369</v>
      </c>
      <c r="B1430" t="s">
        <v>2370</v>
      </c>
      <c r="C1430" t="s">
        <v>6</v>
      </c>
      <c r="D1430" s="1" t="s">
        <v>19120</v>
      </c>
    </row>
    <row r="1431" spans="1:4" x14ac:dyDescent="0.25">
      <c r="A1431" s="6" t="s">
        <v>2383</v>
      </c>
      <c r="B1431" t="s">
        <v>19473</v>
      </c>
      <c r="C1431" t="s">
        <v>6</v>
      </c>
      <c r="D1431" s="1" t="s">
        <v>19120</v>
      </c>
    </row>
    <row r="1432" spans="1:4" x14ac:dyDescent="0.25">
      <c r="A1432" s="6" t="s">
        <v>2401</v>
      </c>
      <c r="B1432" t="s">
        <v>2402</v>
      </c>
      <c r="C1432" t="s">
        <v>6</v>
      </c>
      <c r="D1432" s="1" t="s">
        <v>19120</v>
      </c>
    </row>
    <row r="1433" spans="1:4" x14ac:dyDescent="0.25">
      <c r="A1433" s="6" t="s">
        <v>2415</v>
      </c>
      <c r="B1433" t="s">
        <v>2416</v>
      </c>
      <c r="C1433" t="s">
        <v>6</v>
      </c>
      <c r="D1433" s="1" t="s">
        <v>19120</v>
      </c>
    </row>
    <row r="1434" spans="1:4" x14ac:dyDescent="0.25">
      <c r="A1434" s="6" t="s">
        <v>2455</v>
      </c>
      <c r="B1434" t="s">
        <v>2456</v>
      </c>
      <c r="C1434" t="s">
        <v>2457</v>
      </c>
      <c r="D1434" s="1" t="s">
        <v>19120</v>
      </c>
    </row>
    <row r="1435" spans="1:4" x14ac:dyDescent="0.25">
      <c r="A1435" s="6" t="s">
        <v>2488</v>
      </c>
      <c r="B1435" t="s">
        <v>2489</v>
      </c>
      <c r="C1435" t="s">
        <v>6</v>
      </c>
      <c r="D1435" s="1" t="s">
        <v>19120</v>
      </c>
    </row>
    <row r="1436" spans="1:4" x14ac:dyDescent="0.25">
      <c r="A1436" s="6" t="s">
        <v>2496</v>
      </c>
      <c r="B1436" t="s">
        <v>2497</v>
      </c>
      <c r="C1436" t="s">
        <v>6</v>
      </c>
      <c r="D1436" s="1" t="s">
        <v>19120</v>
      </c>
    </row>
    <row r="1437" spans="1:4" x14ac:dyDescent="0.25">
      <c r="A1437" s="6" t="s">
        <v>2537</v>
      </c>
      <c r="B1437" t="s">
        <v>19474</v>
      </c>
      <c r="C1437" t="s">
        <v>6</v>
      </c>
      <c r="D1437" s="1" t="s">
        <v>19120</v>
      </c>
    </row>
    <row r="1438" spans="1:4" x14ac:dyDescent="0.25">
      <c r="A1438" s="6" t="s">
        <v>2579</v>
      </c>
      <c r="B1438" t="s">
        <v>2580</v>
      </c>
      <c r="C1438" t="s">
        <v>6</v>
      </c>
      <c r="D1438" s="1" t="s">
        <v>19120</v>
      </c>
    </row>
    <row r="1439" spans="1:4" x14ac:dyDescent="0.25">
      <c r="A1439" s="6" t="s">
        <v>2581</v>
      </c>
      <c r="B1439" t="s">
        <v>2582</v>
      </c>
      <c r="C1439" t="s">
        <v>6</v>
      </c>
      <c r="D1439" s="1" t="s">
        <v>19120</v>
      </c>
    </row>
    <row r="1440" spans="1:4" x14ac:dyDescent="0.25">
      <c r="A1440" s="6" t="s">
        <v>2639</v>
      </c>
      <c r="B1440" t="s">
        <v>2640</v>
      </c>
      <c r="C1440" t="s">
        <v>6</v>
      </c>
      <c r="D1440" s="1" t="s">
        <v>19120</v>
      </c>
    </row>
    <row r="1441" spans="1:4" x14ac:dyDescent="0.25">
      <c r="A1441" s="6" t="s">
        <v>2699</v>
      </c>
      <c r="B1441" t="s">
        <v>2700</v>
      </c>
      <c r="C1441" t="s">
        <v>6</v>
      </c>
      <c r="D1441" s="1" t="s">
        <v>19120</v>
      </c>
    </row>
    <row r="1442" spans="1:4" x14ac:dyDescent="0.25">
      <c r="A1442" s="6" t="s">
        <v>2701</v>
      </c>
      <c r="B1442" t="s">
        <v>19475</v>
      </c>
      <c r="C1442" t="s">
        <v>6</v>
      </c>
      <c r="D1442" s="1" t="s">
        <v>19120</v>
      </c>
    </row>
    <row r="1443" spans="1:4" x14ac:dyDescent="0.25">
      <c r="A1443" s="6" t="s">
        <v>2728</v>
      </c>
      <c r="B1443" t="s">
        <v>2729</v>
      </c>
      <c r="C1443" t="s">
        <v>6</v>
      </c>
      <c r="D1443" s="1" t="s">
        <v>19120</v>
      </c>
    </row>
    <row r="1444" spans="1:4" x14ac:dyDescent="0.25">
      <c r="A1444" s="6" t="s">
        <v>2735</v>
      </c>
      <c r="B1444" t="s">
        <v>2736</v>
      </c>
      <c r="C1444" t="s">
        <v>6</v>
      </c>
      <c r="D1444" s="1" t="s">
        <v>19120</v>
      </c>
    </row>
    <row r="1445" spans="1:4" x14ac:dyDescent="0.25">
      <c r="A1445" s="6" t="s">
        <v>2755</v>
      </c>
      <c r="B1445" t="s">
        <v>19476</v>
      </c>
      <c r="C1445" t="s">
        <v>6</v>
      </c>
      <c r="D1445" s="1" t="s">
        <v>19120</v>
      </c>
    </row>
    <row r="1446" spans="1:4" x14ac:dyDescent="0.25">
      <c r="A1446" s="6" t="s">
        <v>2757</v>
      </c>
      <c r="B1446" t="s">
        <v>19477</v>
      </c>
      <c r="C1446" t="s">
        <v>6</v>
      </c>
      <c r="D1446" s="1" t="s">
        <v>19120</v>
      </c>
    </row>
    <row r="1447" spans="1:4" x14ac:dyDescent="0.25">
      <c r="A1447" s="6" t="s">
        <v>2759</v>
      </c>
      <c r="B1447" t="s">
        <v>19478</v>
      </c>
      <c r="C1447" t="s">
        <v>6</v>
      </c>
      <c r="D1447" s="1" t="s">
        <v>19120</v>
      </c>
    </row>
    <row r="1448" spans="1:4" x14ac:dyDescent="0.25">
      <c r="A1448" s="6" t="s">
        <v>2761</v>
      </c>
      <c r="B1448" t="s">
        <v>19479</v>
      </c>
      <c r="C1448" t="s">
        <v>6</v>
      </c>
      <c r="D1448" s="1" t="s">
        <v>19120</v>
      </c>
    </row>
    <row r="1449" spans="1:4" x14ac:dyDescent="0.25">
      <c r="A1449" s="6" t="s">
        <v>2763</v>
      </c>
      <c r="B1449" t="s">
        <v>2764</v>
      </c>
      <c r="C1449" t="s">
        <v>6</v>
      </c>
      <c r="D1449" s="1" t="s">
        <v>19120</v>
      </c>
    </row>
    <row r="1450" spans="1:4" x14ac:dyDescent="0.25">
      <c r="A1450" s="6" t="s">
        <v>2767</v>
      </c>
      <c r="B1450" t="s">
        <v>728</v>
      </c>
      <c r="C1450" t="s">
        <v>6</v>
      </c>
      <c r="D1450" s="1" t="s">
        <v>19120</v>
      </c>
    </row>
    <row r="1451" spans="1:4" x14ac:dyDescent="0.25">
      <c r="A1451" s="6" t="s">
        <v>2768</v>
      </c>
      <c r="B1451" t="s">
        <v>19480</v>
      </c>
      <c r="C1451" t="s">
        <v>6</v>
      </c>
      <c r="D1451" s="1" t="s">
        <v>19120</v>
      </c>
    </row>
    <row r="1452" spans="1:4" x14ac:dyDescent="0.25">
      <c r="A1452" s="6" t="s">
        <v>2770</v>
      </c>
      <c r="B1452" t="s">
        <v>19481</v>
      </c>
      <c r="C1452" t="s">
        <v>6</v>
      </c>
      <c r="D1452" s="1" t="s">
        <v>19120</v>
      </c>
    </row>
    <row r="1453" spans="1:4" x14ac:dyDescent="0.25">
      <c r="A1453" s="6" t="s">
        <v>2772</v>
      </c>
      <c r="B1453" t="s">
        <v>19482</v>
      </c>
      <c r="C1453" t="s">
        <v>6</v>
      </c>
      <c r="D1453" s="1" t="s">
        <v>19120</v>
      </c>
    </row>
    <row r="1454" spans="1:4" x14ac:dyDescent="0.25">
      <c r="A1454" s="6" t="s">
        <v>2778</v>
      </c>
      <c r="B1454" t="s">
        <v>2779</v>
      </c>
      <c r="C1454" t="s">
        <v>6</v>
      </c>
      <c r="D1454" s="1" t="s">
        <v>19120</v>
      </c>
    </row>
    <row r="1455" spans="1:4" x14ac:dyDescent="0.25">
      <c r="A1455" s="6" t="s">
        <v>2780</v>
      </c>
      <c r="B1455" t="s">
        <v>2781</v>
      </c>
      <c r="C1455" t="s">
        <v>6</v>
      </c>
      <c r="D1455" s="1" t="s">
        <v>19120</v>
      </c>
    </row>
    <row r="1456" spans="1:4" x14ac:dyDescent="0.25">
      <c r="A1456" s="6" t="s">
        <v>2820</v>
      </c>
      <c r="B1456" t="s">
        <v>2821</v>
      </c>
      <c r="C1456" t="s">
        <v>6</v>
      </c>
      <c r="D1456" s="1" t="s">
        <v>19120</v>
      </c>
    </row>
    <row r="1457" spans="1:4" x14ac:dyDescent="0.25">
      <c r="A1457" s="6" t="s">
        <v>2842</v>
      </c>
      <c r="B1457" t="s">
        <v>2843</v>
      </c>
      <c r="C1457" t="s">
        <v>6</v>
      </c>
      <c r="D1457" s="1" t="s">
        <v>19120</v>
      </c>
    </row>
    <row r="1458" spans="1:4" x14ac:dyDescent="0.25">
      <c r="A1458" s="6" t="s">
        <v>2846</v>
      </c>
      <c r="B1458" t="s">
        <v>2847</v>
      </c>
      <c r="C1458" t="s">
        <v>6</v>
      </c>
      <c r="D1458" s="1" t="s">
        <v>19120</v>
      </c>
    </row>
    <row r="1459" spans="1:4" x14ac:dyDescent="0.25">
      <c r="A1459" s="6" t="s">
        <v>2894</v>
      </c>
      <c r="B1459" t="s">
        <v>2895</v>
      </c>
      <c r="C1459" t="s">
        <v>6</v>
      </c>
      <c r="D1459" s="1" t="s">
        <v>19120</v>
      </c>
    </row>
    <row r="1460" spans="1:4" x14ac:dyDescent="0.25">
      <c r="A1460" s="6" t="s">
        <v>2896</v>
      </c>
      <c r="B1460" t="s">
        <v>2897</v>
      </c>
      <c r="C1460" t="s">
        <v>6</v>
      </c>
      <c r="D1460" s="1" t="s">
        <v>19120</v>
      </c>
    </row>
    <row r="1461" spans="1:4" x14ac:dyDescent="0.25">
      <c r="A1461" s="6" t="s">
        <v>2910</v>
      </c>
      <c r="B1461" t="s">
        <v>19360</v>
      </c>
      <c r="C1461" t="s">
        <v>6</v>
      </c>
      <c r="D1461" s="1" t="s">
        <v>19120</v>
      </c>
    </row>
    <row r="1462" spans="1:4" x14ac:dyDescent="0.25">
      <c r="A1462" s="6" t="s">
        <v>2912</v>
      </c>
      <c r="B1462" t="s">
        <v>19483</v>
      </c>
      <c r="C1462" t="s">
        <v>6</v>
      </c>
      <c r="D1462" s="1" t="s">
        <v>19120</v>
      </c>
    </row>
    <row r="1463" spans="1:4" x14ac:dyDescent="0.25">
      <c r="A1463" s="6" t="s">
        <v>3136</v>
      </c>
      <c r="B1463" t="s">
        <v>3137</v>
      </c>
      <c r="C1463" t="s">
        <v>6</v>
      </c>
      <c r="D1463" s="1" t="s">
        <v>19120</v>
      </c>
    </row>
    <row r="1464" spans="1:4" x14ac:dyDescent="0.25">
      <c r="A1464" s="6" t="s">
        <v>3351</v>
      </c>
      <c r="B1464" t="s">
        <v>3352</v>
      </c>
      <c r="C1464" t="s">
        <v>6</v>
      </c>
      <c r="D1464" s="1" t="s">
        <v>19120</v>
      </c>
    </row>
    <row r="1465" spans="1:4" x14ac:dyDescent="0.25">
      <c r="A1465" s="6" t="s">
        <v>3392</v>
      </c>
      <c r="B1465" t="s">
        <v>3393</v>
      </c>
      <c r="C1465" t="s">
        <v>6</v>
      </c>
      <c r="D1465" s="1" t="s">
        <v>19120</v>
      </c>
    </row>
    <row r="1466" spans="1:4" x14ac:dyDescent="0.25">
      <c r="A1466" s="6" t="s">
        <v>3546</v>
      </c>
      <c r="B1466" t="s">
        <v>3547</v>
      </c>
      <c r="C1466" t="s">
        <v>6</v>
      </c>
      <c r="D1466" s="1" t="s">
        <v>19120</v>
      </c>
    </row>
    <row r="1467" spans="1:4" x14ac:dyDescent="0.25">
      <c r="A1467" s="6" t="s">
        <v>3699</v>
      </c>
      <c r="B1467" t="s">
        <v>3700</v>
      </c>
      <c r="C1467" t="s">
        <v>6</v>
      </c>
      <c r="D1467" s="1" t="s">
        <v>19120</v>
      </c>
    </row>
    <row r="1468" spans="1:4" x14ac:dyDescent="0.25">
      <c r="A1468" s="6" t="s">
        <v>3951</v>
      </c>
      <c r="B1468" t="s">
        <v>3952</v>
      </c>
      <c r="C1468" t="s">
        <v>6</v>
      </c>
      <c r="D1468" s="1" t="s">
        <v>19120</v>
      </c>
    </row>
    <row r="1469" spans="1:4" x14ac:dyDescent="0.25">
      <c r="A1469" s="6" t="s">
        <v>3971</v>
      </c>
      <c r="B1469" t="s">
        <v>3972</v>
      </c>
      <c r="C1469" t="s">
        <v>6</v>
      </c>
      <c r="D1469" s="1" t="s">
        <v>19120</v>
      </c>
    </row>
    <row r="1470" spans="1:4" x14ac:dyDescent="0.25">
      <c r="A1470" s="6" t="s">
        <v>3973</v>
      </c>
      <c r="B1470" t="s">
        <v>3974</v>
      </c>
      <c r="C1470" t="s">
        <v>6</v>
      </c>
      <c r="D1470" s="1" t="s">
        <v>19120</v>
      </c>
    </row>
    <row r="1471" spans="1:4" x14ac:dyDescent="0.25">
      <c r="A1471" s="6" t="s">
        <v>4017</v>
      </c>
      <c r="B1471" t="s">
        <v>4018</v>
      </c>
      <c r="C1471" t="s">
        <v>6</v>
      </c>
      <c r="D1471" s="1" t="s">
        <v>19120</v>
      </c>
    </row>
    <row r="1472" spans="1:4" x14ac:dyDescent="0.25">
      <c r="A1472" s="6" t="s">
        <v>4019</v>
      </c>
      <c r="B1472" t="s">
        <v>4020</v>
      </c>
      <c r="C1472" t="s">
        <v>6</v>
      </c>
      <c r="D1472" s="1" t="s">
        <v>19120</v>
      </c>
    </row>
    <row r="1473" spans="1:4" x14ac:dyDescent="0.25">
      <c r="A1473" s="6" t="s">
        <v>4021</v>
      </c>
      <c r="B1473" t="s">
        <v>4022</v>
      </c>
      <c r="C1473" t="s">
        <v>6</v>
      </c>
      <c r="D1473" s="1" t="s">
        <v>19120</v>
      </c>
    </row>
    <row r="1474" spans="1:4" x14ac:dyDescent="0.25">
      <c r="A1474" s="6" t="s">
        <v>4023</v>
      </c>
      <c r="B1474" t="s">
        <v>4024</v>
      </c>
      <c r="C1474" t="s">
        <v>6</v>
      </c>
      <c r="D1474" s="1" t="s">
        <v>19120</v>
      </c>
    </row>
    <row r="1475" spans="1:4" x14ac:dyDescent="0.25">
      <c r="A1475" s="6" t="s">
        <v>4025</v>
      </c>
      <c r="B1475" t="s">
        <v>4026</v>
      </c>
      <c r="C1475" t="s">
        <v>6</v>
      </c>
      <c r="D1475" s="1" t="s">
        <v>19120</v>
      </c>
    </row>
    <row r="1476" spans="1:4" x14ac:dyDescent="0.25">
      <c r="A1476" s="6" t="s">
        <v>1510</v>
      </c>
      <c r="B1476" t="s">
        <v>1511</v>
      </c>
      <c r="C1476" t="s">
        <v>6</v>
      </c>
      <c r="D1476" s="1" t="s">
        <v>19484</v>
      </c>
    </row>
    <row r="1477" spans="1:4" x14ac:dyDescent="0.25">
      <c r="A1477" s="6" t="s">
        <v>1512</v>
      </c>
      <c r="B1477" t="s">
        <v>1513</v>
      </c>
      <c r="C1477" t="s">
        <v>6</v>
      </c>
      <c r="D1477" s="1" t="s">
        <v>19484</v>
      </c>
    </row>
    <row r="1478" spans="1:4" x14ac:dyDescent="0.25">
      <c r="A1478" s="6" t="s">
        <v>1514</v>
      </c>
      <c r="B1478" t="s">
        <v>1515</v>
      </c>
      <c r="C1478" t="s">
        <v>6</v>
      </c>
      <c r="D1478" s="1" t="s">
        <v>19484</v>
      </c>
    </row>
    <row r="1479" spans="1:4" x14ac:dyDescent="0.25">
      <c r="A1479" s="6" t="s">
        <v>1516</v>
      </c>
      <c r="B1479" t="s">
        <v>1517</v>
      </c>
      <c r="C1479" t="s">
        <v>6</v>
      </c>
      <c r="D1479" s="1" t="s">
        <v>19484</v>
      </c>
    </row>
    <row r="1480" spans="1:4" x14ac:dyDescent="0.25">
      <c r="A1480" s="6" t="s">
        <v>1610</v>
      </c>
      <c r="B1480" t="s">
        <v>1611</v>
      </c>
      <c r="C1480" t="s">
        <v>6</v>
      </c>
      <c r="D1480" s="1" t="s">
        <v>19485</v>
      </c>
    </row>
    <row r="1481" spans="1:4" x14ac:dyDescent="0.25">
      <c r="A1481" s="6" t="s">
        <v>1612</v>
      </c>
      <c r="B1481" t="s">
        <v>1613</v>
      </c>
      <c r="C1481" t="s">
        <v>6</v>
      </c>
      <c r="D1481" s="1" t="s">
        <v>19485</v>
      </c>
    </row>
    <row r="1482" spans="1:4" x14ac:dyDescent="0.25">
      <c r="A1482" s="6" t="s">
        <v>1614</v>
      </c>
      <c r="B1482" t="s">
        <v>1615</v>
      </c>
      <c r="C1482" t="s">
        <v>6</v>
      </c>
      <c r="D1482" s="1" t="s">
        <v>19485</v>
      </c>
    </row>
    <row r="1483" spans="1:4" x14ac:dyDescent="0.25">
      <c r="A1483" s="6" t="s">
        <v>1616</v>
      </c>
      <c r="B1483" t="s">
        <v>1617</v>
      </c>
      <c r="C1483" t="s">
        <v>6</v>
      </c>
      <c r="D1483" s="1" t="s">
        <v>19485</v>
      </c>
    </row>
    <row r="1484" spans="1:4" x14ac:dyDescent="0.25">
      <c r="A1484" s="6" t="s">
        <v>1618</v>
      </c>
      <c r="B1484" t="s">
        <v>1619</v>
      </c>
      <c r="C1484" t="s">
        <v>6</v>
      </c>
      <c r="D1484" s="1" t="s">
        <v>19485</v>
      </c>
    </row>
    <row r="1485" spans="1:4" x14ac:dyDescent="0.25">
      <c r="A1485" s="6" t="s">
        <v>1823</v>
      </c>
      <c r="B1485" t="s">
        <v>1824</v>
      </c>
      <c r="C1485" t="s">
        <v>6</v>
      </c>
      <c r="D1485" s="1" t="s">
        <v>19486</v>
      </c>
    </row>
    <row r="1486" spans="1:4" x14ac:dyDescent="0.25">
      <c r="A1486" s="6" t="s">
        <v>2186</v>
      </c>
      <c r="B1486" t="s">
        <v>2187</v>
      </c>
      <c r="C1486" t="s">
        <v>6</v>
      </c>
      <c r="D1486" s="1" t="s">
        <v>19486</v>
      </c>
    </row>
    <row r="1487" spans="1:4" x14ac:dyDescent="0.25">
      <c r="A1487" s="6" t="s">
        <v>2104</v>
      </c>
      <c r="B1487" t="s">
        <v>2105</v>
      </c>
      <c r="C1487" t="s">
        <v>6</v>
      </c>
      <c r="D1487" s="1" t="s">
        <v>19361</v>
      </c>
    </row>
    <row r="1488" spans="1:4" x14ac:dyDescent="0.25">
      <c r="A1488" s="6" t="s">
        <v>2106</v>
      </c>
      <c r="B1488" t="s">
        <v>2107</v>
      </c>
      <c r="C1488" t="s">
        <v>6</v>
      </c>
      <c r="D1488" s="1" t="s">
        <v>19361</v>
      </c>
    </row>
    <row r="1489" spans="1:4" x14ac:dyDescent="0.25">
      <c r="A1489" s="6" t="s">
        <v>2108</v>
      </c>
      <c r="B1489" t="s">
        <v>2109</v>
      </c>
      <c r="C1489" t="s">
        <v>6</v>
      </c>
      <c r="D1489" s="1" t="s">
        <v>19361</v>
      </c>
    </row>
    <row r="1490" spans="1:4" x14ac:dyDescent="0.25">
      <c r="A1490" s="6" t="s">
        <v>2110</v>
      </c>
      <c r="B1490" t="s">
        <v>2111</v>
      </c>
      <c r="C1490" t="s">
        <v>6</v>
      </c>
      <c r="D1490" s="1" t="s">
        <v>19361</v>
      </c>
    </row>
    <row r="1491" spans="1:4" x14ac:dyDescent="0.25">
      <c r="A1491" s="6" t="s">
        <v>2112</v>
      </c>
      <c r="B1491" t="s">
        <v>2113</v>
      </c>
      <c r="C1491" t="s">
        <v>6</v>
      </c>
      <c r="D1491" s="1" t="s">
        <v>19361</v>
      </c>
    </row>
    <row r="1492" spans="1:4" x14ac:dyDescent="0.25">
      <c r="A1492" s="6" t="s">
        <v>2439</v>
      </c>
      <c r="B1492" t="s">
        <v>2440</v>
      </c>
      <c r="C1492" t="s">
        <v>6</v>
      </c>
      <c r="D1492" s="1" t="s">
        <v>19361</v>
      </c>
    </row>
    <row r="1493" spans="1:4" x14ac:dyDescent="0.25">
      <c r="A1493" s="6" t="s">
        <v>3239</v>
      </c>
      <c r="B1493" t="s">
        <v>3240</v>
      </c>
      <c r="C1493" t="s">
        <v>6</v>
      </c>
      <c r="D1493" s="1" t="s">
        <v>19361</v>
      </c>
    </row>
    <row r="1494" spans="1:4" x14ac:dyDescent="0.25">
      <c r="A1494" s="6" t="s">
        <v>3683</v>
      </c>
      <c r="B1494" t="s">
        <v>3684</v>
      </c>
      <c r="C1494" t="s">
        <v>6</v>
      </c>
      <c r="D1494" s="1" t="s">
        <v>19361</v>
      </c>
    </row>
    <row r="1495" spans="1:4" x14ac:dyDescent="0.25">
      <c r="A1495" s="6" t="s">
        <v>3685</v>
      </c>
      <c r="B1495" t="s">
        <v>3686</v>
      </c>
      <c r="C1495" t="s">
        <v>6</v>
      </c>
      <c r="D1495" s="1" t="s">
        <v>19361</v>
      </c>
    </row>
    <row r="1496" spans="1:4" x14ac:dyDescent="0.25">
      <c r="A1496" s="6" t="s">
        <v>3687</v>
      </c>
      <c r="B1496" t="s">
        <v>3688</v>
      </c>
      <c r="C1496" t="s">
        <v>6</v>
      </c>
      <c r="D1496" s="1" t="s">
        <v>19361</v>
      </c>
    </row>
    <row r="1497" spans="1:4" x14ac:dyDescent="0.25">
      <c r="A1497" s="6" t="s">
        <v>3739</v>
      </c>
      <c r="B1497" t="s">
        <v>3740</v>
      </c>
      <c r="C1497" t="s">
        <v>6</v>
      </c>
      <c r="D1497" s="1" t="s">
        <v>19361</v>
      </c>
    </row>
    <row r="1498" spans="1:4" x14ac:dyDescent="0.25">
      <c r="A1498" s="6" t="s">
        <v>3741</v>
      </c>
      <c r="B1498" t="s">
        <v>3742</v>
      </c>
      <c r="C1498" t="s">
        <v>6</v>
      </c>
      <c r="D1498" s="1" t="s">
        <v>19361</v>
      </c>
    </row>
    <row r="1499" spans="1:4" x14ac:dyDescent="0.25">
      <c r="A1499" s="6" t="s">
        <v>2405</v>
      </c>
      <c r="B1499" t="s">
        <v>19487</v>
      </c>
      <c r="C1499" t="s">
        <v>6</v>
      </c>
      <c r="D1499" s="1" t="s">
        <v>19488</v>
      </c>
    </row>
    <row r="1500" spans="1:4" x14ac:dyDescent="0.25">
      <c r="A1500" s="6" t="s">
        <v>2351</v>
      </c>
      <c r="B1500" t="s">
        <v>2352</v>
      </c>
      <c r="C1500" t="s">
        <v>6</v>
      </c>
      <c r="D1500" s="1" t="s">
        <v>19362</v>
      </c>
    </row>
    <row r="1501" spans="1:4" x14ac:dyDescent="0.25">
      <c r="A1501" s="6" t="s">
        <v>2353</v>
      </c>
      <c r="B1501" t="s">
        <v>2354</v>
      </c>
      <c r="C1501" t="s">
        <v>6</v>
      </c>
      <c r="D1501" s="1" t="s">
        <v>19362</v>
      </c>
    </row>
    <row r="1502" spans="1:4" x14ac:dyDescent="0.25">
      <c r="A1502" s="6" t="s">
        <v>2355</v>
      </c>
      <c r="B1502" t="s">
        <v>2356</v>
      </c>
      <c r="C1502" t="s">
        <v>6</v>
      </c>
      <c r="D1502" s="1" t="s">
        <v>19362</v>
      </c>
    </row>
    <row r="1503" spans="1:4" x14ac:dyDescent="0.25">
      <c r="A1503" s="6" t="s">
        <v>2357</v>
      </c>
      <c r="B1503" t="s">
        <v>2358</v>
      </c>
      <c r="C1503" t="s">
        <v>6</v>
      </c>
      <c r="D1503" s="1" t="s">
        <v>19362</v>
      </c>
    </row>
    <row r="1504" spans="1:4" x14ac:dyDescent="0.25">
      <c r="A1504" s="6" t="s">
        <v>2435</v>
      </c>
      <c r="B1504" t="s">
        <v>2436</v>
      </c>
      <c r="C1504" t="s">
        <v>6</v>
      </c>
      <c r="D1504" s="1" t="s">
        <v>19362</v>
      </c>
    </row>
    <row r="1505" spans="1:4" x14ac:dyDescent="0.25">
      <c r="A1505" s="6" t="s">
        <v>2462</v>
      </c>
      <c r="B1505" t="s">
        <v>2463</v>
      </c>
      <c r="C1505" t="s">
        <v>6</v>
      </c>
      <c r="D1505" s="1" t="s">
        <v>19362</v>
      </c>
    </row>
    <row r="1506" spans="1:4" x14ac:dyDescent="0.25">
      <c r="A1506" s="6" t="s">
        <v>2464</v>
      </c>
      <c r="B1506" t="s">
        <v>2465</v>
      </c>
      <c r="C1506" t="s">
        <v>6</v>
      </c>
      <c r="D1506" s="1" t="s">
        <v>19362</v>
      </c>
    </row>
    <row r="1507" spans="1:4" x14ac:dyDescent="0.25">
      <c r="A1507" s="6" t="s">
        <v>2523</v>
      </c>
      <c r="B1507" t="s">
        <v>2524</v>
      </c>
      <c r="C1507" t="s">
        <v>6</v>
      </c>
      <c r="D1507" s="1" t="s">
        <v>19362</v>
      </c>
    </row>
    <row r="1508" spans="1:4" x14ac:dyDescent="0.25">
      <c r="A1508" s="6" t="s">
        <v>2525</v>
      </c>
      <c r="B1508" t="s">
        <v>2526</v>
      </c>
      <c r="C1508" t="s">
        <v>6</v>
      </c>
      <c r="D1508" s="1" t="s">
        <v>19362</v>
      </c>
    </row>
    <row r="1509" spans="1:4" x14ac:dyDescent="0.25">
      <c r="A1509" s="6" t="s">
        <v>2529</v>
      </c>
      <c r="B1509" t="s">
        <v>2530</v>
      </c>
      <c r="C1509" t="s">
        <v>6</v>
      </c>
      <c r="D1509" s="1" t="s">
        <v>19362</v>
      </c>
    </row>
    <row r="1510" spans="1:4" x14ac:dyDescent="0.25">
      <c r="A1510" s="6" t="s">
        <v>2587</v>
      </c>
      <c r="B1510" t="s">
        <v>2588</v>
      </c>
      <c r="C1510" t="s">
        <v>6</v>
      </c>
      <c r="D1510" s="1" t="s">
        <v>19362</v>
      </c>
    </row>
    <row r="1511" spans="1:4" x14ac:dyDescent="0.25">
      <c r="A1511" s="6" t="s">
        <v>2589</v>
      </c>
      <c r="B1511" t="s">
        <v>2590</v>
      </c>
      <c r="C1511" t="s">
        <v>6</v>
      </c>
      <c r="D1511" s="1" t="s">
        <v>19362</v>
      </c>
    </row>
    <row r="1512" spans="1:4" x14ac:dyDescent="0.25">
      <c r="A1512" s="6" t="s">
        <v>2591</v>
      </c>
      <c r="B1512" t="s">
        <v>2592</v>
      </c>
      <c r="C1512" t="s">
        <v>6</v>
      </c>
      <c r="D1512" s="1" t="s">
        <v>19362</v>
      </c>
    </row>
    <row r="1513" spans="1:4" x14ac:dyDescent="0.25">
      <c r="A1513" s="6" t="s">
        <v>2593</v>
      </c>
      <c r="B1513" t="s">
        <v>2594</v>
      </c>
      <c r="C1513" t="s">
        <v>6</v>
      </c>
      <c r="D1513" s="1" t="s">
        <v>19362</v>
      </c>
    </row>
    <row r="1514" spans="1:4" x14ac:dyDescent="0.25">
      <c r="A1514" s="6" t="s">
        <v>2655</v>
      </c>
      <c r="B1514" t="s">
        <v>2656</v>
      </c>
      <c r="C1514" t="s">
        <v>6</v>
      </c>
      <c r="D1514" s="1" t="s">
        <v>19362</v>
      </c>
    </row>
    <row r="1515" spans="1:4" x14ac:dyDescent="0.25">
      <c r="A1515" s="6" t="s">
        <v>2691</v>
      </c>
      <c r="B1515" t="s">
        <v>2692</v>
      </c>
      <c r="C1515" t="s">
        <v>6</v>
      </c>
      <c r="D1515" s="1" t="s">
        <v>19362</v>
      </c>
    </row>
    <row r="1516" spans="1:4" x14ac:dyDescent="0.25">
      <c r="A1516" s="6" t="s">
        <v>2693</v>
      </c>
      <c r="B1516" t="s">
        <v>2694</v>
      </c>
      <c r="C1516" t="s">
        <v>6</v>
      </c>
      <c r="D1516" s="1" t="s">
        <v>19362</v>
      </c>
    </row>
    <row r="1517" spans="1:4" x14ac:dyDescent="0.25">
      <c r="A1517" s="6" t="s">
        <v>2822</v>
      </c>
      <c r="B1517" t="s">
        <v>2823</v>
      </c>
      <c r="C1517" t="s">
        <v>6</v>
      </c>
      <c r="D1517" s="1" t="s">
        <v>19362</v>
      </c>
    </row>
    <row r="1518" spans="1:4" x14ac:dyDescent="0.25">
      <c r="A1518" s="6" t="s">
        <v>2824</v>
      </c>
      <c r="B1518" t="s">
        <v>2825</v>
      </c>
      <c r="C1518" t="s">
        <v>6</v>
      </c>
      <c r="D1518" s="1" t="s">
        <v>19362</v>
      </c>
    </row>
    <row r="1519" spans="1:4" x14ac:dyDescent="0.25">
      <c r="A1519" s="6" t="s">
        <v>2836</v>
      </c>
      <c r="B1519" t="s">
        <v>2837</v>
      </c>
      <c r="C1519" t="s">
        <v>6</v>
      </c>
      <c r="D1519" s="1" t="s">
        <v>19362</v>
      </c>
    </row>
    <row r="1520" spans="1:4" x14ac:dyDescent="0.25">
      <c r="A1520" s="6" t="s">
        <v>2868</v>
      </c>
      <c r="B1520" t="s">
        <v>2869</v>
      </c>
      <c r="C1520" t="s">
        <v>6</v>
      </c>
      <c r="D1520" s="1" t="s">
        <v>19362</v>
      </c>
    </row>
    <row r="1521" spans="1:4" x14ac:dyDescent="0.25">
      <c r="A1521" s="6" t="s">
        <v>2870</v>
      </c>
      <c r="B1521" t="s">
        <v>2871</v>
      </c>
      <c r="C1521" t="s">
        <v>6</v>
      </c>
      <c r="D1521" s="1" t="s">
        <v>19362</v>
      </c>
    </row>
    <row r="1522" spans="1:4" x14ac:dyDescent="0.25">
      <c r="A1522" s="6" t="s">
        <v>2872</v>
      </c>
      <c r="B1522" t="s">
        <v>2873</v>
      </c>
      <c r="C1522" t="s">
        <v>6</v>
      </c>
      <c r="D1522" s="1" t="s">
        <v>19362</v>
      </c>
    </row>
    <row r="1523" spans="1:4" x14ac:dyDescent="0.25">
      <c r="A1523" s="6" t="s">
        <v>2914</v>
      </c>
      <c r="B1523" t="s">
        <v>2915</v>
      </c>
      <c r="C1523" t="s">
        <v>6</v>
      </c>
      <c r="D1523" s="1" t="s">
        <v>19362</v>
      </c>
    </row>
    <row r="1524" spans="1:4" x14ac:dyDescent="0.25">
      <c r="A1524" s="6" t="s">
        <v>3092</v>
      </c>
      <c r="B1524" t="s">
        <v>3093</v>
      </c>
      <c r="C1524" t="s">
        <v>6</v>
      </c>
      <c r="D1524" s="1" t="s">
        <v>19362</v>
      </c>
    </row>
    <row r="1525" spans="1:4" x14ac:dyDescent="0.25">
      <c r="A1525" s="6" t="s">
        <v>3094</v>
      </c>
      <c r="B1525" t="s">
        <v>3095</v>
      </c>
      <c r="C1525" t="s">
        <v>6</v>
      </c>
      <c r="D1525" s="1" t="s">
        <v>19362</v>
      </c>
    </row>
    <row r="1526" spans="1:4" x14ac:dyDescent="0.25">
      <c r="A1526" s="6" t="s">
        <v>3428</v>
      </c>
      <c r="B1526" t="s">
        <v>19489</v>
      </c>
      <c r="C1526" t="s">
        <v>6</v>
      </c>
      <c r="D1526" s="1" t="s">
        <v>19362</v>
      </c>
    </row>
    <row r="1527" spans="1:4" x14ac:dyDescent="0.25">
      <c r="A1527" s="6" t="s">
        <v>3430</v>
      </c>
      <c r="B1527" t="s">
        <v>2692</v>
      </c>
      <c r="C1527" t="s">
        <v>6</v>
      </c>
      <c r="D1527" s="1" t="s">
        <v>19362</v>
      </c>
    </row>
    <row r="1528" spans="1:4" x14ac:dyDescent="0.25">
      <c r="A1528" s="6" t="s">
        <v>3432</v>
      </c>
      <c r="B1528" t="s">
        <v>3433</v>
      </c>
      <c r="C1528" t="s">
        <v>6</v>
      </c>
      <c r="D1528" s="1" t="s">
        <v>19362</v>
      </c>
    </row>
    <row r="1529" spans="1:4" x14ac:dyDescent="0.25">
      <c r="A1529" s="6" t="s">
        <v>3434</v>
      </c>
      <c r="B1529" t="s">
        <v>3435</v>
      </c>
      <c r="C1529" t="s">
        <v>6</v>
      </c>
      <c r="D1529" s="1" t="s">
        <v>19362</v>
      </c>
    </row>
    <row r="1530" spans="1:4" x14ac:dyDescent="0.25">
      <c r="A1530" s="6" t="s">
        <v>3436</v>
      </c>
      <c r="B1530" t="s">
        <v>3437</v>
      </c>
      <c r="C1530" t="s">
        <v>6</v>
      </c>
      <c r="D1530" s="1" t="s">
        <v>19362</v>
      </c>
    </row>
    <row r="1531" spans="1:4" x14ac:dyDescent="0.25">
      <c r="A1531" s="6" t="s">
        <v>3438</v>
      </c>
      <c r="B1531" t="s">
        <v>19489</v>
      </c>
      <c r="C1531" t="s">
        <v>2350</v>
      </c>
      <c r="D1531" s="1" t="s">
        <v>19362</v>
      </c>
    </row>
    <row r="1532" spans="1:4" x14ac:dyDescent="0.25">
      <c r="A1532" s="6" t="s">
        <v>3439</v>
      </c>
      <c r="B1532" t="s">
        <v>2692</v>
      </c>
      <c r="C1532" t="s">
        <v>2350</v>
      </c>
      <c r="D1532" s="1" t="s">
        <v>19362</v>
      </c>
    </row>
    <row r="1533" spans="1:4" x14ac:dyDescent="0.25">
      <c r="A1533" s="6" t="s">
        <v>3440</v>
      </c>
      <c r="B1533" t="s">
        <v>3433</v>
      </c>
      <c r="C1533" t="s">
        <v>2350</v>
      </c>
      <c r="D1533" s="1" t="s">
        <v>19362</v>
      </c>
    </row>
    <row r="1534" spans="1:4" x14ac:dyDescent="0.25">
      <c r="A1534" s="6" t="s">
        <v>3441</v>
      </c>
      <c r="B1534" t="s">
        <v>3435</v>
      </c>
      <c r="C1534" t="s">
        <v>2350</v>
      </c>
      <c r="D1534" s="1" t="s">
        <v>19362</v>
      </c>
    </row>
    <row r="1535" spans="1:4" x14ac:dyDescent="0.25">
      <c r="A1535" s="6" t="s">
        <v>3442</v>
      </c>
      <c r="B1535" t="s">
        <v>3443</v>
      </c>
      <c r="C1535" t="s">
        <v>2350</v>
      </c>
      <c r="D1535" s="1" t="s">
        <v>19362</v>
      </c>
    </row>
    <row r="1536" spans="1:4" x14ac:dyDescent="0.25">
      <c r="A1536" s="6" t="s">
        <v>3513</v>
      </c>
      <c r="B1536" t="s">
        <v>3514</v>
      </c>
      <c r="C1536" t="s">
        <v>6</v>
      </c>
      <c r="D1536" s="1" t="s">
        <v>19362</v>
      </c>
    </row>
    <row r="1537" spans="1:4" x14ac:dyDescent="0.25">
      <c r="A1537" s="6" t="s">
        <v>3613</v>
      </c>
      <c r="B1537" t="s">
        <v>3614</v>
      </c>
      <c r="C1537" t="s">
        <v>6</v>
      </c>
      <c r="D1537" s="1" t="s">
        <v>19362</v>
      </c>
    </row>
    <row r="1538" spans="1:4" x14ac:dyDescent="0.25">
      <c r="A1538" s="6" t="s">
        <v>3665</v>
      </c>
      <c r="B1538" t="s">
        <v>3666</v>
      </c>
      <c r="C1538" t="s">
        <v>6</v>
      </c>
      <c r="D1538" s="1" t="s">
        <v>19362</v>
      </c>
    </row>
    <row r="1539" spans="1:4" x14ac:dyDescent="0.25">
      <c r="A1539" s="6" t="s">
        <v>3667</v>
      </c>
      <c r="B1539" t="s">
        <v>3668</v>
      </c>
      <c r="C1539" t="s">
        <v>6</v>
      </c>
      <c r="D1539" s="1" t="s">
        <v>19362</v>
      </c>
    </row>
    <row r="1540" spans="1:4" x14ac:dyDescent="0.25">
      <c r="A1540" s="6" t="s">
        <v>3933</v>
      </c>
      <c r="B1540" t="s">
        <v>3934</v>
      </c>
      <c r="C1540" t="s">
        <v>6</v>
      </c>
      <c r="D1540" s="1" t="s">
        <v>19362</v>
      </c>
    </row>
    <row r="1541" spans="1:4" x14ac:dyDescent="0.25">
      <c r="A1541" s="6" t="s">
        <v>19245</v>
      </c>
      <c r="B1541" t="s">
        <v>19246</v>
      </c>
      <c r="C1541" t="s">
        <v>6</v>
      </c>
      <c r="D1541" s="1" t="s">
        <v>19362</v>
      </c>
    </row>
    <row r="1542" spans="1:4" x14ac:dyDescent="0.25">
      <c r="A1542" s="6" t="s">
        <v>19247</v>
      </c>
      <c r="B1542" t="s">
        <v>19248</v>
      </c>
      <c r="C1542" t="s">
        <v>6</v>
      </c>
      <c r="D1542" s="1" t="s">
        <v>19362</v>
      </c>
    </row>
    <row r="1543" spans="1:4" x14ac:dyDescent="0.25">
      <c r="A1543" s="6" t="s">
        <v>3542</v>
      </c>
      <c r="B1543" t="s">
        <v>3543</v>
      </c>
      <c r="C1543" t="s">
        <v>6</v>
      </c>
      <c r="D1543" s="1" t="s">
        <v>19490</v>
      </c>
    </row>
    <row r="1544" spans="1:4" x14ac:dyDescent="0.25">
      <c r="A1544" s="6" t="s">
        <v>1073</v>
      </c>
      <c r="B1544" t="s">
        <v>1074</v>
      </c>
      <c r="C1544" t="s">
        <v>6</v>
      </c>
      <c r="D1544" s="1" t="s">
        <v>19363</v>
      </c>
    </row>
    <row r="1545" spans="1:4" x14ac:dyDescent="0.25">
      <c r="A1545" s="6" t="s">
        <v>2385</v>
      </c>
      <c r="B1545" t="s">
        <v>2386</v>
      </c>
      <c r="C1545" t="s">
        <v>6</v>
      </c>
      <c r="D1545" s="1" t="s">
        <v>19363</v>
      </c>
    </row>
    <row r="1546" spans="1:4" x14ac:dyDescent="0.25">
      <c r="A1546" s="6" t="s">
        <v>2387</v>
      </c>
      <c r="B1546" t="s">
        <v>2388</v>
      </c>
      <c r="C1546" t="s">
        <v>6</v>
      </c>
      <c r="D1546" s="1" t="s">
        <v>19364</v>
      </c>
    </row>
    <row r="1547" spans="1:4" x14ac:dyDescent="0.25">
      <c r="A1547" s="6" t="s">
        <v>1091</v>
      </c>
      <c r="B1547" t="s">
        <v>1092</v>
      </c>
      <c r="C1547" t="s">
        <v>6</v>
      </c>
      <c r="D1547" s="1" t="s">
        <v>19322</v>
      </c>
    </row>
    <row r="1548" spans="1:4" x14ac:dyDescent="0.25">
      <c r="A1548" s="6" t="s">
        <v>1097</v>
      </c>
      <c r="B1548" t="s">
        <v>1098</v>
      </c>
      <c r="C1548" t="s">
        <v>6</v>
      </c>
      <c r="D1548" s="1" t="s">
        <v>19322</v>
      </c>
    </row>
    <row r="1549" spans="1:4" x14ac:dyDescent="0.25">
      <c r="A1549" s="6" t="s">
        <v>1217</v>
      </c>
      <c r="B1549" t="s">
        <v>1218</v>
      </c>
      <c r="C1549" t="s">
        <v>6</v>
      </c>
      <c r="D1549" s="1" t="s">
        <v>19322</v>
      </c>
    </row>
    <row r="1550" spans="1:4" x14ac:dyDescent="0.25">
      <c r="A1550" s="6" t="s">
        <v>1580</v>
      </c>
      <c r="B1550" t="s">
        <v>1581</v>
      </c>
      <c r="C1550" t="s">
        <v>6</v>
      </c>
      <c r="D1550" s="1" t="s">
        <v>19322</v>
      </c>
    </row>
    <row r="1551" spans="1:4" x14ac:dyDescent="0.25">
      <c r="A1551" s="6" t="s">
        <v>1584</v>
      </c>
      <c r="B1551" t="s">
        <v>1585</v>
      </c>
      <c r="C1551" t="s">
        <v>6</v>
      </c>
      <c r="D1551" s="1" t="s">
        <v>19322</v>
      </c>
    </row>
    <row r="1552" spans="1:4" x14ac:dyDescent="0.25">
      <c r="A1552" s="6" t="s">
        <v>1590</v>
      </c>
      <c r="B1552" t="s">
        <v>1591</v>
      </c>
      <c r="C1552" t="s">
        <v>6</v>
      </c>
      <c r="D1552" s="1" t="s">
        <v>19322</v>
      </c>
    </row>
    <row r="1553" spans="1:4" x14ac:dyDescent="0.25">
      <c r="A1553" s="6" t="s">
        <v>1900</v>
      </c>
      <c r="B1553" t="s">
        <v>1901</v>
      </c>
      <c r="C1553" t="s">
        <v>6</v>
      </c>
      <c r="D1553" s="1" t="s">
        <v>19322</v>
      </c>
    </row>
    <row r="1554" spans="1:4" x14ac:dyDescent="0.25">
      <c r="A1554" s="6" t="s">
        <v>2056</v>
      </c>
      <c r="B1554" t="s">
        <v>2057</v>
      </c>
      <c r="C1554" t="s">
        <v>6</v>
      </c>
      <c r="D1554" s="1" t="s">
        <v>19322</v>
      </c>
    </row>
    <row r="1555" spans="1:4" x14ac:dyDescent="0.25">
      <c r="A1555" s="6" t="s">
        <v>2058</v>
      </c>
      <c r="B1555" t="s">
        <v>2059</v>
      </c>
      <c r="C1555" t="s">
        <v>6</v>
      </c>
      <c r="D1555" s="1" t="s">
        <v>19322</v>
      </c>
    </row>
    <row r="1556" spans="1:4" x14ac:dyDescent="0.25">
      <c r="A1556" s="6" t="s">
        <v>2389</v>
      </c>
      <c r="B1556" t="s">
        <v>2390</v>
      </c>
      <c r="C1556" t="s">
        <v>6</v>
      </c>
      <c r="D1556" s="1" t="s">
        <v>19322</v>
      </c>
    </row>
    <row r="1557" spans="1:4" x14ac:dyDescent="0.25">
      <c r="A1557" s="6" t="s">
        <v>2391</v>
      </c>
      <c r="B1557" t="s">
        <v>2392</v>
      </c>
      <c r="C1557" t="s">
        <v>6</v>
      </c>
      <c r="D1557" s="1" t="s">
        <v>19322</v>
      </c>
    </row>
    <row r="1558" spans="1:4" x14ac:dyDescent="0.25">
      <c r="A1558" s="6" t="s">
        <v>2535</v>
      </c>
      <c r="B1558" t="s">
        <v>2536</v>
      </c>
      <c r="C1558" t="s">
        <v>6</v>
      </c>
      <c r="D1558" s="1" t="s">
        <v>19322</v>
      </c>
    </row>
    <row r="1559" spans="1:4" x14ac:dyDescent="0.25">
      <c r="A1559" s="6" t="s">
        <v>2553</v>
      </c>
      <c r="B1559" t="s">
        <v>2554</v>
      </c>
      <c r="C1559" t="s">
        <v>6</v>
      </c>
      <c r="D1559" s="1" t="s">
        <v>19322</v>
      </c>
    </row>
    <row r="1560" spans="1:4" x14ac:dyDescent="0.25">
      <c r="A1560" s="6" t="s">
        <v>2711</v>
      </c>
      <c r="B1560" t="s">
        <v>2712</v>
      </c>
      <c r="C1560" t="s">
        <v>6</v>
      </c>
      <c r="D1560" s="1" t="s">
        <v>19322</v>
      </c>
    </row>
    <row r="1561" spans="1:4" x14ac:dyDescent="0.25">
      <c r="A1561" s="6" t="s">
        <v>2866</v>
      </c>
      <c r="B1561" t="s">
        <v>2867</v>
      </c>
      <c r="C1561" t="s">
        <v>6</v>
      </c>
      <c r="D1561" s="1" t="s">
        <v>19322</v>
      </c>
    </row>
    <row r="1562" spans="1:4" x14ac:dyDescent="0.25">
      <c r="A1562" s="6" t="s">
        <v>3329</v>
      </c>
      <c r="B1562" t="s">
        <v>3330</v>
      </c>
      <c r="C1562" t="s">
        <v>6</v>
      </c>
      <c r="D1562" s="1" t="s">
        <v>19322</v>
      </c>
    </row>
    <row r="1563" spans="1:4" x14ac:dyDescent="0.25">
      <c r="A1563" s="6" t="s">
        <v>2505</v>
      </c>
      <c r="B1563" t="s">
        <v>2506</v>
      </c>
      <c r="C1563" t="s">
        <v>6</v>
      </c>
      <c r="D1563" s="1" t="s">
        <v>19365</v>
      </c>
    </row>
    <row r="1564" spans="1:4" x14ac:dyDescent="0.25">
      <c r="A1564" s="6" t="s">
        <v>2507</v>
      </c>
      <c r="B1564" t="s">
        <v>2508</v>
      </c>
      <c r="C1564" t="s">
        <v>6</v>
      </c>
      <c r="D1564" s="1" t="s">
        <v>19365</v>
      </c>
    </row>
    <row r="1565" spans="1:4" x14ac:dyDescent="0.25">
      <c r="A1565" s="6" t="s">
        <v>2509</v>
      </c>
      <c r="B1565" t="s">
        <v>2510</v>
      </c>
      <c r="C1565" t="s">
        <v>6</v>
      </c>
      <c r="D1565" s="1" t="s">
        <v>19365</v>
      </c>
    </row>
    <row r="1566" spans="1:4" x14ac:dyDescent="0.25">
      <c r="A1566" s="6" t="s">
        <v>2511</v>
      </c>
      <c r="B1566" t="s">
        <v>2512</v>
      </c>
      <c r="C1566" t="s">
        <v>6</v>
      </c>
      <c r="D1566" s="1" t="s">
        <v>19365</v>
      </c>
    </row>
    <row r="1567" spans="1:4" x14ac:dyDescent="0.25">
      <c r="A1567" s="6" t="s">
        <v>2513</v>
      </c>
      <c r="B1567" t="s">
        <v>2514</v>
      </c>
      <c r="C1567" t="s">
        <v>6</v>
      </c>
      <c r="D1567" s="1" t="s">
        <v>19365</v>
      </c>
    </row>
    <row r="1568" spans="1:4" x14ac:dyDescent="0.25">
      <c r="A1568" s="6" t="s">
        <v>2753</v>
      </c>
      <c r="B1568" t="s">
        <v>2754</v>
      </c>
      <c r="C1568" t="s">
        <v>6</v>
      </c>
      <c r="D1568" s="1" t="s">
        <v>19365</v>
      </c>
    </row>
    <row r="1569" spans="1:4" x14ac:dyDescent="0.25">
      <c r="A1569" s="6" t="s">
        <v>3679</v>
      </c>
      <c r="B1569" t="s">
        <v>3680</v>
      </c>
      <c r="C1569" t="s">
        <v>6</v>
      </c>
      <c r="D1569" s="1" t="s">
        <v>19365</v>
      </c>
    </row>
    <row r="1570" spans="1:4" x14ac:dyDescent="0.25">
      <c r="A1570" s="6" t="s">
        <v>2730</v>
      </c>
      <c r="B1570" t="s">
        <v>2731</v>
      </c>
      <c r="C1570" t="s">
        <v>2732</v>
      </c>
      <c r="D1570" s="1" t="s">
        <v>19491</v>
      </c>
    </row>
    <row r="1571" spans="1:4" x14ac:dyDescent="0.25">
      <c r="A1571" s="6" t="s">
        <v>2541</v>
      </c>
      <c r="B1571" t="s">
        <v>2542</v>
      </c>
      <c r="C1571" t="s">
        <v>6</v>
      </c>
      <c r="D1571" s="1" t="s">
        <v>19366</v>
      </c>
    </row>
    <row r="1572" spans="1:4" x14ac:dyDescent="0.25">
      <c r="A1572" s="6" t="s">
        <v>2543</v>
      </c>
      <c r="B1572" t="s">
        <v>2544</v>
      </c>
      <c r="C1572" t="s">
        <v>6</v>
      </c>
      <c r="D1572" s="1" t="s">
        <v>19366</v>
      </c>
    </row>
    <row r="1573" spans="1:4" x14ac:dyDescent="0.25">
      <c r="A1573" s="6" t="s">
        <v>2545</v>
      </c>
      <c r="B1573" t="s">
        <v>2546</v>
      </c>
      <c r="C1573" t="s">
        <v>6</v>
      </c>
      <c r="D1573" s="1" t="s">
        <v>19366</v>
      </c>
    </row>
    <row r="1574" spans="1:4" x14ac:dyDescent="0.25">
      <c r="A1574" s="6" t="s">
        <v>2547</v>
      </c>
      <c r="B1574" t="s">
        <v>2548</v>
      </c>
      <c r="C1574" t="s">
        <v>6</v>
      </c>
      <c r="D1574" s="1" t="s">
        <v>19366</v>
      </c>
    </row>
    <row r="1575" spans="1:4" x14ac:dyDescent="0.25">
      <c r="A1575" s="6" t="s">
        <v>2900</v>
      </c>
      <c r="B1575" t="s">
        <v>2901</v>
      </c>
      <c r="C1575" t="s">
        <v>6</v>
      </c>
      <c r="D1575" s="1" t="s">
        <v>19366</v>
      </c>
    </row>
    <row r="1576" spans="1:4" x14ac:dyDescent="0.25">
      <c r="A1576" s="6" t="s">
        <v>2902</v>
      </c>
      <c r="B1576" t="s">
        <v>2903</v>
      </c>
      <c r="C1576" t="s">
        <v>6</v>
      </c>
      <c r="D1576" s="1" t="s">
        <v>19366</v>
      </c>
    </row>
    <row r="1577" spans="1:4" x14ac:dyDescent="0.25">
      <c r="A1577" s="6" t="s">
        <v>3096</v>
      </c>
      <c r="B1577" t="s">
        <v>3097</v>
      </c>
      <c r="C1577" t="s">
        <v>6</v>
      </c>
      <c r="D1577" s="1" t="s">
        <v>19366</v>
      </c>
    </row>
    <row r="1578" spans="1:4" x14ac:dyDescent="0.25">
      <c r="A1578" s="6" t="s">
        <v>3098</v>
      </c>
      <c r="B1578" t="s">
        <v>3099</v>
      </c>
      <c r="C1578" t="s">
        <v>6</v>
      </c>
      <c r="D1578" s="1" t="s">
        <v>19366</v>
      </c>
    </row>
    <row r="1579" spans="1:4" x14ac:dyDescent="0.25">
      <c r="A1579" s="6" t="s">
        <v>3100</v>
      </c>
      <c r="B1579" t="s">
        <v>3101</v>
      </c>
      <c r="C1579" t="s">
        <v>6</v>
      </c>
      <c r="D1579" s="1" t="s">
        <v>19366</v>
      </c>
    </row>
    <row r="1580" spans="1:4" x14ac:dyDescent="0.25">
      <c r="A1580" s="6" t="s">
        <v>3102</v>
      </c>
      <c r="B1580" t="s">
        <v>3103</v>
      </c>
      <c r="C1580" t="s">
        <v>6</v>
      </c>
      <c r="D1580" s="1" t="s">
        <v>19366</v>
      </c>
    </row>
    <row r="1581" spans="1:4" x14ac:dyDescent="0.25">
      <c r="A1581" s="6" t="s">
        <v>3649</v>
      </c>
      <c r="B1581" t="s">
        <v>3650</v>
      </c>
      <c r="C1581" t="s">
        <v>6</v>
      </c>
      <c r="D1581" s="1" t="s">
        <v>19366</v>
      </c>
    </row>
    <row r="1582" spans="1:4" x14ac:dyDescent="0.25">
      <c r="A1582" s="6" t="s">
        <v>3651</v>
      </c>
      <c r="B1582" t="s">
        <v>3652</v>
      </c>
      <c r="C1582" t="s">
        <v>6</v>
      </c>
      <c r="D1582" s="1" t="s">
        <v>19366</v>
      </c>
    </row>
    <row r="1583" spans="1:4" x14ac:dyDescent="0.25">
      <c r="A1583" s="6" t="s">
        <v>3653</v>
      </c>
      <c r="B1583" t="s">
        <v>3654</v>
      </c>
      <c r="C1583" t="s">
        <v>6</v>
      </c>
      <c r="D1583" s="1" t="s">
        <v>19366</v>
      </c>
    </row>
    <row r="1584" spans="1:4" x14ac:dyDescent="0.25">
      <c r="A1584" s="6" t="s">
        <v>3655</v>
      </c>
      <c r="B1584" t="s">
        <v>3656</v>
      </c>
      <c r="C1584" t="s">
        <v>6</v>
      </c>
      <c r="D1584" s="1" t="s">
        <v>19366</v>
      </c>
    </row>
    <row r="1585" spans="1:4" x14ac:dyDescent="0.25">
      <c r="A1585" s="6" t="s">
        <v>3657</v>
      </c>
      <c r="B1585" t="s">
        <v>3658</v>
      </c>
      <c r="C1585" t="s">
        <v>6</v>
      </c>
      <c r="D1585" s="1" t="s">
        <v>19366</v>
      </c>
    </row>
    <row r="1586" spans="1:4" x14ac:dyDescent="0.25">
      <c r="A1586" s="6" t="s">
        <v>3659</v>
      </c>
      <c r="B1586" t="s">
        <v>3660</v>
      </c>
      <c r="C1586" t="s">
        <v>6</v>
      </c>
      <c r="D1586" s="1" t="s">
        <v>19366</v>
      </c>
    </row>
    <row r="1587" spans="1:4" x14ac:dyDescent="0.25">
      <c r="A1587" s="6" t="s">
        <v>3661</v>
      </c>
      <c r="B1587" t="s">
        <v>3662</v>
      </c>
      <c r="C1587" t="s">
        <v>6</v>
      </c>
      <c r="D1587" s="1" t="s">
        <v>19366</v>
      </c>
    </row>
    <row r="1588" spans="1:4" x14ac:dyDescent="0.25">
      <c r="A1588" s="6" t="s">
        <v>3758</v>
      </c>
      <c r="B1588" t="s">
        <v>3759</v>
      </c>
      <c r="C1588" t="s">
        <v>6</v>
      </c>
      <c r="D1588" s="1" t="s">
        <v>19366</v>
      </c>
    </row>
    <row r="1589" spans="1:4" x14ac:dyDescent="0.25">
      <c r="A1589" s="6" t="s">
        <v>3778</v>
      </c>
      <c r="B1589" t="s">
        <v>3779</v>
      </c>
      <c r="C1589" t="s">
        <v>6</v>
      </c>
      <c r="D1589" s="1" t="s">
        <v>19366</v>
      </c>
    </row>
    <row r="1590" spans="1:4" x14ac:dyDescent="0.25">
      <c r="A1590" s="6" t="s">
        <v>3780</v>
      </c>
      <c r="B1590" t="s">
        <v>3781</v>
      </c>
      <c r="C1590" t="s">
        <v>6</v>
      </c>
      <c r="D1590" s="1" t="s">
        <v>19366</v>
      </c>
    </row>
    <row r="1591" spans="1:4" x14ac:dyDescent="0.25">
      <c r="A1591" s="6" t="s">
        <v>3794</v>
      </c>
      <c r="B1591" t="s">
        <v>3795</v>
      </c>
      <c r="C1591" t="s">
        <v>6</v>
      </c>
      <c r="D1591" s="1" t="s">
        <v>19366</v>
      </c>
    </row>
    <row r="1592" spans="1:4" x14ac:dyDescent="0.25">
      <c r="A1592" s="6" t="s">
        <v>3796</v>
      </c>
      <c r="B1592" t="s">
        <v>3797</v>
      </c>
      <c r="C1592" t="s">
        <v>6</v>
      </c>
      <c r="D1592" s="1" t="s">
        <v>19366</v>
      </c>
    </row>
    <row r="1593" spans="1:4" x14ac:dyDescent="0.25">
      <c r="A1593" s="6" t="s">
        <v>3798</v>
      </c>
      <c r="B1593" t="s">
        <v>3799</v>
      </c>
      <c r="C1593" t="s">
        <v>6</v>
      </c>
      <c r="D1593" s="1" t="s">
        <v>19366</v>
      </c>
    </row>
    <row r="1594" spans="1:4" x14ac:dyDescent="0.25">
      <c r="A1594" s="6" t="s">
        <v>3812</v>
      </c>
      <c r="B1594" t="s">
        <v>3813</v>
      </c>
      <c r="C1594" t="s">
        <v>6</v>
      </c>
      <c r="D1594" s="1" t="s">
        <v>19366</v>
      </c>
    </row>
    <row r="1595" spans="1:4" x14ac:dyDescent="0.25">
      <c r="A1595" s="6" t="s">
        <v>3902</v>
      </c>
      <c r="B1595" t="s">
        <v>3903</v>
      </c>
      <c r="C1595" t="s">
        <v>6</v>
      </c>
      <c r="D1595" s="1" t="s">
        <v>19366</v>
      </c>
    </row>
    <row r="1596" spans="1:4" x14ac:dyDescent="0.25">
      <c r="A1596" s="6" t="s">
        <v>3904</v>
      </c>
      <c r="B1596" t="s">
        <v>3905</v>
      </c>
      <c r="C1596" t="s">
        <v>6</v>
      </c>
      <c r="D1596" s="1" t="s">
        <v>19366</v>
      </c>
    </row>
    <row r="1597" spans="1:4" x14ac:dyDescent="0.25">
      <c r="A1597" s="6" t="s">
        <v>3975</v>
      </c>
      <c r="B1597" t="s">
        <v>3976</v>
      </c>
      <c r="C1597" t="s">
        <v>6</v>
      </c>
      <c r="D1597" s="1" t="s">
        <v>19366</v>
      </c>
    </row>
    <row r="1598" spans="1:4" x14ac:dyDescent="0.25">
      <c r="A1598" s="6" t="s">
        <v>3977</v>
      </c>
      <c r="B1598" t="s">
        <v>3978</v>
      </c>
      <c r="C1598" t="s">
        <v>6</v>
      </c>
      <c r="D1598" s="1" t="s">
        <v>19366</v>
      </c>
    </row>
    <row r="1599" spans="1:4" x14ac:dyDescent="0.25">
      <c r="A1599" s="6" t="s">
        <v>3979</v>
      </c>
      <c r="B1599" t="s">
        <v>3980</v>
      </c>
      <c r="C1599" t="s">
        <v>6</v>
      </c>
      <c r="D1599" s="1" t="s">
        <v>19366</v>
      </c>
    </row>
    <row r="1600" spans="1:4" x14ac:dyDescent="0.25">
      <c r="A1600" s="6" t="s">
        <v>4007</v>
      </c>
      <c r="B1600" t="s">
        <v>4008</v>
      </c>
      <c r="C1600" t="s">
        <v>6</v>
      </c>
      <c r="D1600" s="1" t="s">
        <v>19366</v>
      </c>
    </row>
    <row r="1601" spans="1:4" x14ac:dyDescent="0.25">
      <c r="A1601" s="6" t="s">
        <v>4009</v>
      </c>
      <c r="B1601" t="s">
        <v>4010</v>
      </c>
      <c r="C1601" t="s">
        <v>6</v>
      </c>
      <c r="D1601" s="1" t="s">
        <v>19366</v>
      </c>
    </row>
    <row r="1602" spans="1:4" x14ac:dyDescent="0.25">
      <c r="A1602" s="6" t="s">
        <v>4011</v>
      </c>
      <c r="B1602" t="s">
        <v>4012</v>
      </c>
      <c r="C1602" t="s">
        <v>6</v>
      </c>
      <c r="D1602" s="1" t="s">
        <v>19366</v>
      </c>
    </row>
    <row r="1603" spans="1:4" x14ac:dyDescent="0.25">
      <c r="A1603" s="6" t="s">
        <v>4013</v>
      </c>
      <c r="B1603" t="s">
        <v>4014</v>
      </c>
      <c r="C1603" t="s">
        <v>6</v>
      </c>
      <c r="D1603" s="1" t="s">
        <v>19366</v>
      </c>
    </row>
    <row r="1604" spans="1:4" x14ac:dyDescent="0.25">
      <c r="A1604" s="6" t="s">
        <v>2160</v>
      </c>
      <c r="B1604" t="s">
        <v>2161</v>
      </c>
      <c r="C1604" t="s">
        <v>6</v>
      </c>
      <c r="D1604" s="1" t="s">
        <v>19323</v>
      </c>
    </row>
    <row r="1605" spans="1:4" x14ac:dyDescent="0.25">
      <c r="A1605" s="6" t="s">
        <v>2172</v>
      </c>
      <c r="B1605" t="s">
        <v>2173</v>
      </c>
      <c r="C1605" t="s">
        <v>6</v>
      </c>
      <c r="D1605" s="1" t="s">
        <v>19323</v>
      </c>
    </row>
    <row r="1606" spans="1:4" x14ac:dyDescent="0.25">
      <c r="A1606" s="6" t="s">
        <v>2174</v>
      </c>
      <c r="B1606" t="s">
        <v>2175</v>
      </c>
      <c r="C1606" t="s">
        <v>6</v>
      </c>
      <c r="D1606" s="1" t="s">
        <v>19323</v>
      </c>
    </row>
    <row r="1607" spans="1:4" x14ac:dyDescent="0.25">
      <c r="A1607" s="6" t="s">
        <v>2204</v>
      </c>
      <c r="B1607" t="s">
        <v>2205</v>
      </c>
      <c r="C1607" t="s">
        <v>6</v>
      </c>
      <c r="D1607" s="1" t="s">
        <v>19323</v>
      </c>
    </row>
    <row r="1608" spans="1:4" x14ac:dyDescent="0.25">
      <c r="A1608" s="6" t="s">
        <v>2232</v>
      </c>
      <c r="B1608" t="s">
        <v>2233</v>
      </c>
      <c r="C1608" t="s">
        <v>6</v>
      </c>
      <c r="D1608" s="1" t="s">
        <v>19323</v>
      </c>
    </row>
    <row r="1609" spans="1:4" x14ac:dyDescent="0.25">
      <c r="A1609" s="6" t="s">
        <v>2250</v>
      </c>
      <c r="B1609" t="s">
        <v>2251</v>
      </c>
      <c r="C1609" t="s">
        <v>6</v>
      </c>
      <c r="D1609" s="1" t="s">
        <v>19323</v>
      </c>
    </row>
    <row r="1610" spans="1:4" x14ac:dyDescent="0.25">
      <c r="A1610" s="6" t="s">
        <v>2252</v>
      </c>
      <c r="B1610" t="s">
        <v>2253</v>
      </c>
      <c r="C1610" t="s">
        <v>6</v>
      </c>
      <c r="D1610" s="1" t="s">
        <v>19323</v>
      </c>
    </row>
    <row r="1611" spans="1:4" x14ac:dyDescent="0.25">
      <c r="A1611" s="6" t="s">
        <v>2254</v>
      </c>
      <c r="B1611" t="s">
        <v>2255</v>
      </c>
      <c r="C1611" t="s">
        <v>6</v>
      </c>
      <c r="D1611" s="1" t="s">
        <v>19323</v>
      </c>
    </row>
    <row r="1612" spans="1:4" x14ac:dyDescent="0.25">
      <c r="A1612" s="6" t="s">
        <v>2256</v>
      </c>
      <c r="B1612" t="s">
        <v>2257</v>
      </c>
      <c r="C1612" t="s">
        <v>6</v>
      </c>
      <c r="D1612" s="1" t="s">
        <v>19323</v>
      </c>
    </row>
    <row r="1613" spans="1:4" x14ac:dyDescent="0.25">
      <c r="A1613" s="6" t="s">
        <v>2260</v>
      </c>
      <c r="B1613" t="s">
        <v>2261</v>
      </c>
      <c r="C1613" t="s">
        <v>6</v>
      </c>
      <c r="D1613" s="1" t="s">
        <v>19323</v>
      </c>
    </row>
    <row r="1614" spans="1:4" x14ac:dyDescent="0.25">
      <c r="A1614" s="6" t="s">
        <v>2262</v>
      </c>
      <c r="B1614" t="s">
        <v>2263</v>
      </c>
      <c r="C1614" t="s">
        <v>6</v>
      </c>
      <c r="D1614" s="1" t="s">
        <v>19323</v>
      </c>
    </row>
    <row r="1615" spans="1:4" x14ac:dyDescent="0.25">
      <c r="A1615" s="6" t="s">
        <v>2264</v>
      </c>
      <c r="B1615" t="s">
        <v>2265</v>
      </c>
      <c r="C1615" t="s">
        <v>6</v>
      </c>
      <c r="D1615" s="1" t="s">
        <v>19323</v>
      </c>
    </row>
    <row r="1616" spans="1:4" x14ac:dyDescent="0.25">
      <c r="A1616" s="6" t="s">
        <v>2266</v>
      </c>
      <c r="B1616" t="s">
        <v>2267</v>
      </c>
      <c r="C1616" t="s">
        <v>6</v>
      </c>
      <c r="D1616" s="1" t="s">
        <v>19323</v>
      </c>
    </row>
    <row r="1617" spans="1:4" x14ac:dyDescent="0.25">
      <c r="A1617" s="6" t="s">
        <v>2268</v>
      </c>
      <c r="B1617" t="s">
        <v>2269</v>
      </c>
      <c r="C1617" t="s">
        <v>6</v>
      </c>
      <c r="D1617" s="1" t="s">
        <v>19323</v>
      </c>
    </row>
    <row r="1618" spans="1:4" x14ac:dyDescent="0.25">
      <c r="A1618" s="6" t="s">
        <v>2270</v>
      </c>
      <c r="B1618" t="s">
        <v>2271</v>
      </c>
      <c r="C1618" t="s">
        <v>6</v>
      </c>
      <c r="D1618" s="1" t="s">
        <v>19323</v>
      </c>
    </row>
    <row r="1619" spans="1:4" x14ac:dyDescent="0.25">
      <c r="A1619" s="6" t="s">
        <v>2272</v>
      </c>
      <c r="B1619" t="s">
        <v>2273</v>
      </c>
      <c r="C1619" t="s">
        <v>6</v>
      </c>
      <c r="D1619" s="1" t="s">
        <v>19323</v>
      </c>
    </row>
    <row r="1620" spans="1:4" x14ac:dyDescent="0.25">
      <c r="A1620" s="6" t="s">
        <v>2274</v>
      </c>
      <c r="B1620" t="s">
        <v>2275</v>
      </c>
      <c r="C1620" t="s">
        <v>6</v>
      </c>
      <c r="D1620" s="1" t="s">
        <v>19323</v>
      </c>
    </row>
    <row r="1621" spans="1:4" x14ac:dyDescent="0.25">
      <c r="A1621" s="6" t="s">
        <v>2276</v>
      </c>
      <c r="B1621" t="s">
        <v>2277</v>
      </c>
      <c r="C1621" t="s">
        <v>6</v>
      </c>
      <c r="D1621" s="1" t="s">
        <v>19323</v>
      </c>
    </row>
    <row r="1622" spans="1:4" x14ac:dyDescent="0.25">
      <c r="A1622" s="6" t="s">
        <v>2470</v>
      </c>
      <c r="B1622" t="s">
        <v>19492</v>
      </c>
      <c r="C1622" t="s">
        <v>6</v>
      </c>
      <c r="D1622" s="1" t="s">
        <v>19323</v>
      </c>
    </row>
    <row r="1623" spans="1:4" x14ac:dyDescent="0.25">
      <c r="A1623" s="6" t="s">
        <v>2472</v>
      </c>
      <c r="B1623" t="s">
        <v>2473</v>
      </c>
      <c r="C1623" t="s">
        <v>6</v>
      </c>
      <c r="D1623" s="1" t="s">
        <v>19323</v>
      </c>
    </row>
    <row r="1624" spans="1:4" x14ac:dyDescent="0.25">
      <c r="A1624" s="6" t="s">
        <v>2559</v>
      </c>
      <c r="B1624" t="s">
        <v>2560</v>
      </c>
      <c r="C1624" t="s">
        <v>6</v>
      </c>
      <c r="D1624" s="1" t="s">
        <v>19323</v>
      </c>
    </row>
    <row r="1625" spans="1:4" x14ac:dyDescent="0.25">
      <c r="A1625" s="6" t="s">
        <v>2659</v>
      </c>
      <c r="B1625" t="s">
        <v>2660</v>
      </c>
      <c r="C1625" t="s">
        <v>6</v>
      </c>
      <c r="D1625" s="1" t="s">
        <v>19323</v>
      </c>
    </row>
    <row r="1626" spans="1:4" x14ac:dyDescent="0.25">
      <c r="A1626" s="6" t="s">
        <v>2661</v>
      </c>
      <c r="B1626" t="s">
        <v>2662</v>
      </c>
      <c r="C1626" t="s">
        <v>6</v>
      </c>
      <c r="D1626" s="1" t="s">
        <v>19323</v>
      </c>
    </row>
    <row r="1627" spans="1:4" x14ac:dyDescent="0.25">
      <c r="A1627" s="6" t="s">
        <v>2663</v>
      </c>
      <c r="B1627" t="s">
        <v>2664</v>
      </c>
      <c r="C1627" t="s">
        <v>6</v>
      </c>
      <c r="D1627" s="1" t="s">
        <v>19323</v>
      </c>
    </row>
    <row r="1628" spans="1:4" x14ac:dyDescent="0.25">
      <c r="A1628" s="6" t="s">
        <v>2665</v>
      </c>
      <c r="B1628" t="s">
        <v>2666</v>
      </c>
      <c r="C1628" t="s">
        <v>6</v>
      </c>
      <c r="D1628" s="1" t="s">
        <v>19323</v>
      </c>
    </row>
    <row r="1629" spans="1:4" x14ac:dyDescent="0.25">
      <c r="A1629" s="6" t="s">
        <v>2667</v>
      </c>
      <c r="B1629" t="s">
        <v>2668</v>
      </c>
      <c r="C1629" t="s">
        <v>6</v>
      </c>
      <c r="D1629" s="1" t="s">
        <v>19323</v>
      </c>
    </row>
    <row r="1630" spans="1:4" x14ac:dyDescent="0.25">
      <c r="A1630" s="6" t="s">
        <v>2669</v>
      </c>
      <c r="B1630" t="s">
        <v>2670</v>
      </c>
      <c r="C1630" t="s">
        <v>6</v>
      </c>
      <c r="D1630" s="1" t="s">
        <v>19323</v>
      </c>
    </row>
    <row r="1631" spans="1:4" x14ac:dyDescent="0.25">
      <c r="A1631" s="6" t="s">
        <v>2671</v>
      </c>
      <c r="B1631" t="s">
        <v>2672</v>
      </c>
      <c r="C1631" t="s">
        <v>6</v>
      </c>
      <c r="D1631" s="1" t="s">
        <v>19323</v>
      </c>
    </row>
    <row r="1632" spans="1:4" x14ac:dyDescent="0.25">
      <c r="A1632" s="6" t="s">
        <v>2673</v>
      </c>
      <c r="B1632" t="s">
        <v>2674</v>
      </c>
      <c r="C1632" t="s">
        <v>6</v>
      </c>
      <c r="D1632" s="1" t="s">
        <v>19323</v>
      </c>
    </row>
    <row r="1633" spans="1:4" x14ac:dyDescent="0.25">
      <c r="A1633" s="6" t="s">
        <v>2675</v>
      </c>
      <c r="B1633" t="s">
        <v>2676</v>
      </c>
      <c r="C1633" t="s">
        <v>6</v>
      </c>
      <c r="D1633" s="1" t="s">
        <v>19323</v>
      </c>
    </row>
    <row r="1634" spans="1:4" x14ac:dyDescent="0.25">
      <c r="A1634" s="6" t="s">
        <v>2677</v>
      </c>
      <c r="B1634" t="s">
        <v>2678</v>
      </c>
      <c r="C1634" t="s">
        <v>6</v>
      </c>
      <c r="D1634" s="1" t="s">
        <v>19323</v>
      </c>
    </row>
    <row r="1635" spans="1:4" x14ac:dyDescent="0.25">
      <c r="A1635" s="6" t="s">
        <v>2679</v>
      </c>
      <c r="B1635" t="s">
        <v>2680</v>
      </c>
      <c r="C1635" t="s">
        <v>6</v>
      </c>
      <c r="D1635" s="1" t="s">
        <v>19323</v>
      </c>
    </row>
    <row r="1636" spans="1:4" x14ac:dyDescent="0.25">
      <c r="A1636" s="6" t="s">
        <v>2788</v>
      </c>
      <c r="B1636" t="s">
        <v>2789</v>
      </c>
      <c r="C1636" t="s">
        <v>1253</v>
      </c>
      <c r="D1636" s="1" t="s">
        <v>19323</v>
      </c>
    </row>
    <row r="1637" spans="1:4" x14ac:dyDescent="0.25">
      <c r="A1637" s="6" t="s">
        <v>2790</v>
      </c>
      <c r="B1637" t="s">
        <v>2791</v>
      </c>
      <c r="C1637" t="s">
        <v>1253</v>
      </c>
      <c r="D1637" s="1" t="s">
        <v>19323</v>
      </c>
    </row>
    <row r="1638" spans="1:4" x14ac:dyDescent="0.25">
      <c r="A1638" s="6" t="s">
        <v>2838</v>
      </c>
      <c r="B1638" t="s">
        <v>2839</v>
      </c>
      <c r="C1638" t="s">
        <v>6</v>
      </c>
      <c r="D1638" s="1" t="s">
        <v>19323</v>
      </c>
    </row>
    <row r="1639" spans="1:4" x14ac:dyDescent="0.25">
      <c r="A1639" s="6" t="s">
        <v>2840</v>
      </c>
      <c r="B1639" t="s">
        <v>2841</v>
      </c>
      <c r="C1639" t="s">
        <v>1253</v>
      </c>
      <c r="D1639" s="1" t="s">
        <v>19323</v>
      </c>
    </row>
    <row r="1640" spans="1:4" x14ac:dyDescent="0.25">
      <c r="A1640" s="6" t="s">
        <v>2892</v>
      </c>
      <c r="B1640" t="s">
        <v>2893</v>
      </c>
      <c r="C1640" t="s">
        <v>6</v>
      </c>
      <c r="D1640" s="1" t="s">
        <v>19323</v>
      </c>
    </row>
    <row r="1641" spans="1:4" x14ac:dyDescent="0.25">
      <c r="A1641" s="6" t="s">
        <v>2922</v>
      </c>
      <c r="B1641" t="s">
        <v>2923</v>
      </c>
      <c r="C1641" t="s">
        <v>6</v>
      </c>
      <c r="D1641" s="1" t="s">
        <v>19323</v>
      </c>
    </row>
    <row r="1642" spans="1:4" x14ac:dyDescent="0.25">
      <c r="A1642" s="6" t="s">
        <v>3078</v>
      </c>
      <c r="B1642" t="s">
        <v>3079</v>
      </c>
      <c r="C1642" t="s">
        <v>6</v>
      </c>
      <c r="D1642" s="1" t="s">
        <v>19323</v>
      </c>
    </row>
    <row r="1643" spans="1:4" x14ac:dyDescent="0.25">
      <c r="A1643" s="6" t="s">
        <v>3080</v>
      </c>
      <c r="B1643" t="s">
        <v>3081</v>
      </c>
      <c r="C1643" t="s">
        <v>6</v>
      </c>
      <c r="D1643" s="1" t="s">
        <v>19323</v>
      </c>
    </row>
    <row r="1644" spans="1:4" x14ac:dyDescent="0.25">
      <c r="A1644" s="6" t="s">
        <v>3331</v>
      </c>
      <c r="B1644" t="s">
        <v>3332</v>
      </c>
      <c r="C1644" t="s">
        <v>6</v>
      </c>
      <c r="D1644" s="1" t="s">
        <v>19323</v>
      </c>
    </row>
    <row r="1645" spans="1:4" x14ac:dyDescent="0.25">
      <c r="A1645" s="6" t="s">
        <v>3333</v>
      </c>
      <c r="B1645" t="s">
        <v>3334</v>
      </c>
      <c r="C1645" t="s">
        <v>6</v>
      </c>
      <c r="D1645" s="1" t="s">
        <v>19323</v>
      </c>
    </row>
    <row r="1646" spans="1:4" x14ac:dyDescent="0.25">
      <c r="A1646" s="6" t="s">
        <v>3390</v>
      </c>
      <c r="B1646" t="s">
        <v>3391</v>
      </c>
      <c r="C1646" t="s">
        <v>6</v>
      </c>
      <c r="D1646" s="1" t="s">
        <v>19323</v>
      </c>
    </row>
    <row r="1647" spans="1:4" x14ac:dyDescent="0.25">
      <c r="A1647" s="6" t="s">
        <v>3460</v>
      </c>
      <c r="B1647" t="s">
        <v>3461</v>
      </c>
      <c r="C1647" t="s">
        <v>6</v>
      </c>
      <c r="D1647" s="1" t="s">
        <v>19323</v>
      </c>
    </row>
    <row r="1648" spans="1:4" x14ac:dyDescent="0.25">
      <c r="A1648" s="6" t="s">
        <v>3462</v>
      </c>
      <c r="B1648" t="s">
        <v>19493</v>
      </c>
      <c r="C1648" t="s">
        <v>6</v>
      </c>
      <c r="D1648" s="1" t="s">
        <v>19323</v>
      </c>
    </row>
    <row r="1649" spans="1:4" x14ac:dyDescent="0.25">
      <c r="A1649" s="6" t="s">
        <v>1576</v>
      </c>
      <c r="B1649" t="s">
        <v>1577</v>
      </c>
      <c r="C1649" t="s">
        <v>6</v>
      </c>
      <c r="D1649" s="1" t="s">
        <v>19367</v>
      </c>
    </row>
    <row r="1650" spans="1:4" x14ac:dyDescent="0.25">
      <c r="A1650" s="6" t="s">
        <v>2571</v>
      </c>
      <c r="B1650" t="s">
        <v>19368</v>
      </c>
      <c r="C1650" t="s">
        <v>6</v>
      </c>
      <c r="D1650" s="1" t="s">
        <v>19367</v>
      </c>
    </row>
    <row r="1651" spans="1:4" x14ac:dyDescent="0.25">
      <c r="A1651" s="6" t="s">
        <v>3032</v>
      </c>
      <c r="B1651" t="s">
        <v>19369</v>
      </c>
      <c r="C1651" t="s">
        <v>6</v>
      </c>
      <c r="D1651" s="1" t="s">
        <v>19367</v>
      </c>
    </row>
    <row r="1652" spans="1:4" x14ac:dyDescent="0.25">
      <c r="A1652" s="6" t="s">
        <v>2575</v>
      </c>
      <c r="B1652" t="s">
        <v>19494</v>
      </c>
      <c r="C1652" t="s">
        <v>6</v>
      </c>
      <c r="D1652" s="1" t="s">
        <v>19495</v>
      </c>
    </row>
    <row r="1653" spans="1:4" x14ac:dyDescent="0.25">
      <c r="A1653" s="6" t="s">
        <v>3400</v>
      </c>
      <c r="B1653" t="s">
        <v>3401</v>
      </c>
      <c r="C1653" t="s">
        <v>6</v>
      </c>
      <c r="D1653" s="1" t="s">
        <v>19495</v>
      </c>
    </row>
    <row r="1654" spans="1:4" x14ac:dyDescent="0.25">
      <c r="A1654" s="6" t="s">
        <v>2577</v>
      </c>
      <c r="B1654" t="s">
        <v>2578</v>
      </c>
      <c r="C1654" t="s">
        <v>6</v>
      </c>
      <c r="D1654" s="1" t="s">
        <v>19496</v>
      </c>
    </row>
    <row r="1655" spans="1:4" x14ac:dyDescent="0.25">
      <c r="A1655" s="6" t="s">
        <v>2585</v>
      </c>
      <c r="B1655" t="s">
        <v>2586</v>
      </c>
      <c r="C1655" t="s">
        <v>6</v>
      </c>
      <c r="D1655" s="1" t="s">
        <v>19324</v>
      </c>
    </row>
    <row r="1656" spans="1:4" x14ac:dyDescent="0.25">
      <c r="A1656" s="6" t="s">
        <v>2599</v>
      </c>
      <c r="B1656" t="s">
        <v>2600</v>
      </c>
      <c r="C1656" t="s">
        <v>6</v>
      </c>
      <c r="D1656" s="1" t="s">
        <v>19324</v>
      </c>
    </row>
    <row r="1657" spans="1:4" x14ac:dyDescent="0.25">
      <c r="A1657" s="6" t="s">
        <v>2601</v>
      </c>
      <c r="B1657" t="s">
        <v>2602</v>
      </c>
      <c r="C1657" t="s">
        <v>6</v>
      </c>
      <c r="D1657" s="1" t="s">
        <v>19324</v>
      </c>
    </row>
    <row r="1658" spans="1:4" x14ac:dyDescent="0.25">
      <c r="A1658" s="6" t="s">
        <v>2603</v>
      </c>
      <c r="B1658" t="s">
        <v>2604</v>
      </c>
      <c r="C1658" t="s">
        <v>6</v>
      </c>
      <c r="D1658" s="1" t="s">
        <v>19324</v>
      </c>
    </row>
    <row r="1659" spans="1:4" x14ac:dyDescent="0.25">
      <c r="A1659" s="6" t="s">
        <v>2605</v>
      </c>
      <c r="B1659" t="s">
        <v>2606</v>
      </c>
      <c r="C1659" t="s">
        <v>6</v>
      </c>
      <c r="D1659" s="1" t="s">
        <v>19324</v>
      </c>
    </row>
    <row r="1660" spans="1:4" x14ac:dyDescent="0.25">
      <c r="A1660" s="6" t="s">
        <v>2607</v>
      </c>
      <c r="B1660" t="s">
        <v>2608</v>
      </c>
      <c r="C1660" t="s">
        <v>6</v>
      </c>
      <c r="D1660" s="1" t="s">
        <v>19324</v>
      </c>
    </row>
    <row r="1661" spans="1:4" x14ac:dyDescent="0.25">
      <c r="A1661" s="6" t="s">
        <v>2609</v>
      </c>
      <c r="B1661" t="s">
        <v>2610</v>
      </c>
      <c r="C1661" t="s">
        <v>6</v>
      </c>
      <c r="D1661" s="1" t="s">
        <v>19324</v>
      </c>
    </row>
    <row r="1662" spans="1:4" x14ac:dyDescent="0.25">
      <c r="A1662" s="6" t="s">
        <v>2611</v>
      </c>
      <c r="B1662" t="s">
        <v>2612</v>
      </c>
      <c r="C1662" t="s">
        <v>6</v>
      </c>
      <c r="D1662" s="1" t="s">
        <v>19324</v>
      </c>
    </row>
    <row r="1663" spans="1:4" x14ac:dyDescent="0.25">
      <c r="A1663" s="6" t="s">
        <v>2613</v>
      </c>
      <c r="B1663" t="s">
        <v>2614</v>
      </c>
      <c r="C1663" t="s">
        <v>6</v>
      </c>
      <c r="D1663" s="1" t="s">
        <v>19324</v>
      </c>
    </row>
    <row r="1664" spans="1:4" x14ac:dyDescent="0.25">
      <c r="A1664" s="6" t="s">
        <v>2615</v>
      </c>
      <c r="B1664" t="s">
        <v>2616</v>
      </c>
      <c r="C1664" t="s">
        <v>6</v>
      </c>
      <c r="D1664" s="1" t="s">
        <v>19324</v>
      </c>
    </row>
    <row r="1665" spans="1:4" x14ac:dyDescent="0.25">
      <c r="A1665" s="6" t="s">
        <v>2617</v>
      </c>
      <c r="B1665" t="s">
        <v>2618</v>
      </c>
      <c r="C1665" t="s">
        <v>6</v>
      </c>
      <c r="D1665" s="1" t="s">
        <v>19324</v>
      </c>
    </row>
    <row r="1666" spans="1:4" x14ac:dyDescent="0.25">
      <c r="A1666" s="6" t="s">
        <v>2623</v>
      </c>
      <c r="B1666" t="s">
        <v>2624</v>
      </c>
      <c r="C1666" t="s">
        <v>6</v>
      </c>
      <c r="D1666" s="1" t="s">
        <v>19324</v>
      </c>
    </row>
    <row r="1667" spans="1:4" x14ac:dyDescent="0.25">
      <c r="A1667" s="6" t="s">
        <v>2625</v>
      </c>
      <c r="B1667" t="s">
        <v>2626</v>
      </c>
      <c r="C1667" t="s">
        <v>6</v>
      </c>
      <c r="D1667" s="1" t="s">
        <v>19324</v>
      </c>
    </row>
    <row r="1668" spans="1:4" x14ac:dyDescent="0.25">
      <c r="A1668" s="6" t="s">
        <v>2633</v>
      </c>
      <c r="B1668" t="s">
        <v>2634</v>
      </c>
      <c r="C1668" t="s">
        <v>6</v>
      </c>
      <c r="D1668" s="1" t="s">
        <v>19324</v>
      </c>
    </row>
    <row r="1669" spans="1:4" x14ac:dyDescent="0.25">
      <c r="A1669" s="6" t="s">
        <v>2703</v>
      </c>
      <c r="B1669" t="s">
        <v>2704</v>
      </c>
      <c r="C1669" t="s">
        <v>6</v>
      </c>
      <c r="D1669" s="1" t="s">
        <v>19324</v>
      </c>
    </row>
    <row r="1670" spans="1:4" x14ac:dyDescent="0.25">
      <c r="A1670" s="6" t="s">
        <v>2705</v>
      </c>
      <c r="B1670" t="s">
        <v>2706</v>
      </c>
      <c r="C1670" t="s">
        <v>6</v>
      </c>
      <c r="D1670" s="1" t="s">
        <v>19324</v>
      </c>
    </row>
    <row r="1671" spans="1:4" x14ac:dyDescent="0.25">
      <c r="A1671" s="6" t="s">
        <v>2741</v>
      </c>
      <c r="B1671" t="s">
        <v>2742</v>
      </c>
      <c r="C1671" t="s">
        <v>6</v>
      </c>
      <c r="D1671" s="1" t="s">
        <v>19324</v>
      </c>
    </row>
    <row r="1672" spans="1:4" x14ac:dyDescent="0.25">
      <c r="A1672" s="6" t="s">
        <v>2743</v>
      </c>
      <c r="B1672" t="s">
        <v>2744</v>
      </c>
      <c r="C1672" t="s">
        <v>6</v>
      </c>
      <c r="D1672" s="1" t="s">
        <v>19324</v>
      </c>
    </row>
    <row r="1673" spans="1:4" x14ac:dyDescent="0.25">
      <c r="A1673" s="6" t="s">
        <v>2874</v>
      </c>
      <c r="B1673" t="s">
        <v>2875</v>
      </c>
      <c r="C1673" t="s">
        <v>6</v>
      </c>
      <c r="D1673" s="1" t="s">
        <v>19324</v>
      </c>
    </row>
    <row r="1674" spans="1:4" x14ac:dyDescent="0.25">
      <c r="A1674" s="6" t="s">
        <v>2876</v>
      </c>
      <c r="B1674" t="s">
        <v>2877</v>
      </c>
      <c r="C1674" t="s">
        <v>6</v>
      </c>
      <c r="D1674" s="1" t="s">
        <v>19324</v>
      </c>
    </row>
    <row r="1675" spans="1:4" x14ac:dyDescent="0.25">
      <c r="A1675" s="6" t="s">
        <v>2990</v>
      </c>
      <c r="B1675" t="s">
        <v>2991</v>
      </c>
      <c r="C1675" t="s">
        <v>6</v>
      </c>
      <c r="D1675" s="1" t="s">
        <v>19324</v>
      </c>
    </row>
    <row r="1676" spans="1:4" x14ac:dyDescent="0.25">
      <c r="A1676" s="6" t="s">
        <v>2992</v>
      </c>
      <c r="B1676" t="s">
        <v>2993</v>
      </c>
      <c r="C1676" t="s">
        <v>6</v>
      </c>
      <c r="D1676" s="1" t="s">
        <v>19324</v>
      </c>
    </row>
    <row r="1677" spans="1:4" x14ac:dyDescent="0.25">
      <c r="A1677" s="6" t="s">
        <v>2994</v>
      </c>
      <c r="B1677" t="s">
        <v>2995</v>
      </c>
      <c r="C1677" t="s">
        <v>6</v>
      </c>
      <c r="D1677" s="1" t="s">
        <v>19324</v>
      </c>
    </row>
    <row r="1678" spans="1:4" x14ac:dyDescent="0.25">
      <c r="A1678" s="6" t="s">
        <v>2996</v>
      </c>
      <c r="B1678" t="s">
        <v>2997</v>
      </c>
      <c r="C1678" t="s">
        <v>6</v>
      </c>
      <c r="D1678" s="1" t="s">
        <v>19324</v>
      </c>
    </row>
    <row r="1679" spans="1:4" x14ac:dyDescent="0.25">
      <c r="A1679" s="6" t="s">
        <v>3126</v>
      </c>
      <c r="B1679" t="s">
        <v>3127</v>
      </c>
      <c r="C1679" t="s">
        <v>6</v>
      </c>
      <c r="D1679" s="1" t="s">
        <v>19324</v>
      </c>
    </row>
    <row r="1680" spans="1:4" x14ac:dyDescent="0.25">
      <c r="A1680" s="6" t="s">
        <v>3132</v>
      </c>
      <c r="B1680" t="s">
        <v>3133</v>
      </c>
      <c r="C1680" t="s">
        <v>6</v>
      </c>
      <c r="D1680" s="1" t="s">
        <v>19324</v>
      </c>
    </row>
    <row r="1681" spans="1:4" x14ac:dyDescent="0.25">
      <c r="A1681" s="6" t="s">
        <v>3138</v>
      </c>
      <c r="B1681" t="s">
        <v>3139</v>
      </c>
      <c r="C1681" t="s">
        <v>6</v>
      </c>
      <c r="D1681" s="1" t="s">
        <v>19324</v>
      </c>
    </row>
    <row r="1682" spans="1:4" x14ac:dyDescent="0.25">
      <c r="A1682" s="6" t="s">
        <v>3202</v>
      </c>
      <c r="B1682" t="s">
        <v>3203</v>
      </c>
      <c r="C1682" t="s">
        <v>6</v>
      </c>
      <c r="D1682" s="1" t="s">
        <v>19324</v>
      </c>
    </row>
    <row r="1683" spans="1:4" x14ac:dyDescent="0.25">
      <c r="A1683" s="6" t="s">
        <v>3204</v>
      </c>
      <c r="B1683" t="s">
        <v>3205</v>
      </c>
      <c r="C1683" t="s">
        <v>6</v>
      </c>
      <c r="D1683" s="1" t="s">
        <v>19324</v>
      </c>
    </row>
    <row r="1684" spans="1:4" x14ac:dyDescent="0.25">
      <c r="A1684" s="6" t="s">
        <v>3206</v>
      </c>
      <c r="B1684" t="s">
        <v>3207</v>
      </c>
      <c r="C1684" t="s">
        <v>6</v>
      </c>
      <c r="D1684" s="1" t="s">
        <v>19324</v>
      </c>
    </row>
    <row r="1685" spans="1:4" x14ac:dyDescent="0.25">
      <c r="A1685" s="6" t="s">
        <v>3208</v>
      </c>
      <c r="B1685" t="s">
        <v>3209</v>
      </c>
      <c r="C1685" t="s">
        <v>6</v>
      </c>
      <c r="D1685" s="1" t="s">
        <v>19324</v>
      </c>
    </row>
    <row r="1686" spans="1:4" x14ac:dyDescent="0.25">
      <c r="A1686" s="6" t="s">
        <v>3210</v>
      </c>
      <c r="B1686" t="s">
        <v>3211</v>
      </c>
      <c r="C1686" t="s">
        <v>6</v>
      </c>
      <c r="D1686" s="1" t="s">
        <v>19324</v>
      </c>
    </row>
    <row r="1687" spans="1:4" x14ac:dyDescent="0.25">
      <c r="A1687" s="6" t="s">
        <v>3269</v>
      </c>
      <c r="B1687" t="s">
        <v>3270</v>
      </c>
      <c r="C1687" t="s">
        <v>6</v>
      </c>
      <c r="D1687" s="1" t="s">
        <v>19324</v>
      </c>
    </row>
    <row r="1688" spans="1:4" x14ac:dyDescent="0.25">
      <c r="A1688" s="6" t="s">
        <v>3271</v>
      </c>
      <c r="B1688" t="s">
        <v>3272</v>
      </c>
      <c r="C1688" t="s">
        <v>6</v>
      </c>
      <c r="D1688" s="1" t="s">
        <v>19324</v>
      </c>
    </row>
    <row r="1689" spans="1:4" x14ac:dyDescent="0.25">
      <c r="A1689" s="6" t="s">
        <v>3550</v>
      </c>
      <c r="B1689" t="s">
        <v>3551</v>
      </c>
      <c r="C1689" t="s">
        <v>6</v>
      </c>
      <c r="D1689" s="1" t="s">
        <v>19324</v>
      </c>
    </row>
    <row r="1690" spans="1:4" x14ac:dyDescent="0.25">
      <c r="A1690" s="6" t="s">
        <v>3609</v>
      </c>
      <c r="B1690" t="s">
        <v>3610</v>
      </c>
      <c r="C1690" t="s">
        <v>6</v>
      </c>
      <c r="D1690" s="1" t="s">
        <v>19324</v>
      </c>
    </row>
    <row r="1691" spans="1:4" x14ac:dyDescent="0.25">
      <c r="A1691" s="6" t="s">
        <v>3701</v>
      </c>
      <c r="B1691" t="s">
        <v>3702</v>
      </c>
      <c r="C1691" t="s">
        <v>6</v>
      </c>
      <c r="D1691" s="1" t="s">
        <v>19324</v>
      </c>
    </row>
    <row r="1692" spans="1:4" x14ac:dyDescent="0.25">
      <c r="A1692" s="6" t="s">
        <v>2466</v>
      </c>
      <c r="B1692" t="s">
        <v>2467</v>
      </c>
      <c r="C1692" t="s">
        <v>6</v>
      </c>
      <c r="D1692" s="1" t="s">
        <v>19370</v>
      </c>
    </row>
    <row r="1693" spans="1:4" x14ac:dyDescent="0.25">
      <c r="A1693" s="6" t="s">
        <v>2490</v>
      </c>
      <c r="B1693" t="s">
        <v>2491</v>
      </c>
      <c r="C1693" t="s">
        <v>6</v>
      </c>
      <c r="D1693" s="1" t="s">
        <v>19370</v>
      </c>
    </row>
    <row r="1694" spans="1:4" x14ac:dyDescent="0.25">
      <c r="A1694" s="6" t="s">
        <v>2629</v>
      </c>
      <c r="B1694" t="s">
        <v>2630</v>
      </c>
      <c r="C1694" t="s">
        <v>6</v>
      </c>
      <c r="D1694" s="1" t="s">
        <v>19370</v>
      </c>
    </row>
    <row r="1695" spans="1:4" x14ac:dyDescent="0.25">
      <c r="A1695" s="6" t="s">
        <v>485</v>
      </c>
      <c r="B1695" t="s">
        <v>486</v>
      </c>
      <c r="C1695" t="s">
        <v>6</v>
      </c>
      <c r="D1695" s="1" t="s">
        <v>19371</v>
      </c>
    </row>
    <row r="1696" spans="1:4" x14ac:dyDescent="0.25">
      <c r="A1696" s="6" t="s">
        <v>487</v>
      </c>
      <c r="B1696" t="s">
        <v>488</v>
      </c>
      <c r="C1696" t="s">
        <v>6</v>
      </c>
      <c r="D1696" s="1" t="s">
        <v>19371</v>
      </c>
    </row>
    <row r="1697" spans="1:4" x14ac:dyDescent="0.25">
      <c r="A1697" s="6" t="s">
        <v>489</v>
      </c>
      <c r="B1697" t="s">
        <v>490</v>
      </c>
      <c r="C1697" t="s">
        <v>6</v>
      </c>
      <c r="D1697" s="1" t="s">
        <v>19371</v>
      </c>
    </row>
    <row r="1698" spans="1:4" x14ac:dyDescent="0.25">
      <c r="A1698" s="6" t="s">
        <v>491</v>
      </c>
      <c r="B1698" t="s">
        <v>492</v>
      </c>
      <c r="C1698" t="s">
        <v>6</v>
      </c>
      <c r="D1698" s="1" t="s">
        <v>19371</v>
      </c>
    </row>
    <row r="1699" spans="1:4" x14ac:dyDescent="0.25">
      <c r="A1699" s="6" t="s">
        <v>2348</v>
      </c>
      <c r="B1699" t="s">
        <v>2349</v>
      </c>
      <c r="C1699" t="s">
        <v>2350</v>
      </c>
      <c r="D1699" s="1" t="s">
        <v>19371</v>
      </c>
    </row>
    <row r="1700" spans="1:4" x14ac:dyDescent="0.25">
      <c r="A1700" s="6" t="s">
        <v>2707</v>
      </c>
      <c r="B1700" t="s">
        <v>2708</v>
      </c>
      <c r="C1700" t="s">
        <v>6</v>
      </c>
      <c r="D1700" s="1" t="s">
        <v>19371</v>
      </c>
    </row>
    <row r="1701" spans="1:4" x14ac:dyDescent="0.25">
      <c r="A1701" s="6" t="s">
        <v>3406</v>
      </c>
      <c r="B1701" t="s">
        <v>3407</v>
      </c>
      <c r="C1701" t="s">
        <v>6</v>
      </c>
      <c r="D1701" s="1" t="s">
        <v>19371</v>
      </c>
    </row>
    <row r="1702" spans="1:4" x14ac:dyDescent="0.25">
      <c r="A1702" s="6" t="s">
        <v>3410</v>
      </c>
      <c r="B1702" t="s">
        <v>3411</v>
      </c>
      <c r="C1702" t="s">
        <v>6</v>
      </c>
      <c r="D1702" s="1" t="s">
        <v>19371</v>
      </c>
    </row>
    <row r="1703" spans="1:4" x14ac:dyDescent="0.25">
      <c r="A1703" s="6" t="s">
        <v>439</v>
      </c>
      <c r="B1703" t="s">
        <v>440</v>
      </c>
      <c r="C1703" t="s">
        <v>6</v>
      </c>
      <c r="D1703" s="1" t="s">
        <v>19327</v>
      </c>
    </row>
    <row r="1704" spans="1:4" x14ac:dyDescent="0.25">
      <c r="A1704" s="6" t="s">
        <v>441</v>
      </c>
      <c r="B1704" t="s">
        <v>442</v>
      </c>
      <c r="C1704" t="s">
        <v>6</v>
      </c>
      <c r="D1704" s="1" t="s">
        <v>19327</v>
      </c>
    </row>
    <row r="1705" spans="1:4" x14ac:dyDescent="0.25">
      <c r="A1705" s="6" t="s">
        <v>443</v>
      </c>
      <c r="B1705" t="s">
        <v>444</v>
      </c>
      <c r="C1705" t="s">
        <v>6</v>
      </c>
      <c r="D1705" s="1" t="s">
        <v>19327</v>
      </c>
    </row>
    <row r="1706" spans="1:4" x14ac:dyDescent="0.25">
      <c r="A1706" s="6" t="s">
        <v>445</v>
      </c>
      <c r="B1706" t="s">
        <v>19372</v>
      </c>
      <c r="C1706" t="s">
        <v>6</v>
      </c>
      <c r="D1706" s="1" t="s">
        <v>19327</v>
      </c>
    </row>
    <row r="1707" spans="1:4" x14ac:dyDescent="0.25">
      <c r="A1707" s="6" t="s">
        <v>613</v>
      </c>
      <c r="B1707" t="s">
        <v>614</v>
      </c>
      <c r="C1707" t="s">
        <v>6</v>
      </c>
      <c r="D1707" s="1" t="s">
        <v>19327</v>
      </c>
    </row>
    <row r="1708" spans="1:4" x14ac:dyDescent="0.25">
      <c r="A1708" s="6" t="s">
        <v>615</v>
      </c>
      <c r="B1708" t="s">
        <v>616</v>
      </c>
      <c r="C1708" t="s">
        <v>6</v>
      </c>
      <c r="D1708" s="1" t="s">
        <v>19327</v>
      </c>
    </row>
    <row r="1709" spans="1:4" x14ac:dyDescent="0.25">
      <c r="A1709" s="6" t="s">
        <v>867</v>
      </c>
      <c r="B1709" t="s">
        <v>868</v>
      </c>
      <c r="C1709" t="s">
        <v>6</v>
      </c>
      <c r="D1709" s="1" t="s">
        <v>19327</v>
      </c>
    </row>
    <row r="1710" spans="1:4" x14ac:dyDescent="0.25">
      <c r="A1710" s="6" t="s">
        <v>927</v>
      </c>
      <c r="B1710" t="s">
        <v>928</v>
      </c>
      <c r="C1710" t="s">
        <v>6</v>
      </c>
      <c r="D1710" s="1" t="s">
        <v>19327</v>
      </c>
    </row>
    <row r="1711" spans="1:4" x14ac:dyDescent="0.25">
      <c r="A1711" s="6" t="s">
        <v>931</v>
      </c>
      <c r="B1711" t="s">
        <v>932</v>
      </c>
      <c r="C1711" t="s">
        <v>6</v>
      </c>
      <c r="D1711" s="1" t="s">
        <v>19327</v>
      </c>
    </row>
    <row r="1712" spans="1:4" x14ac:dyDescent="0.25">
      <c r="A1712" s="6" t="s">
        <v>1069</v>
      </c>
      <c r="B1712" t="s">
        <v>19374</v>
      </c>
      <c r="C1712" t="s">
        <v>6</v>
      </c>
      <c r="D1712" s="1" t="s">
        <v>19327</v>
      </c>
    </row>
    <row r="1713" spans="1:4" x14ac:dyDescent="0.25">
      <c r="A1713" s="6" t="s">
        <v>1666</v>
      </c>
      <c r="B1713" t="s">
        <v>868</v>
      </c>
      <c r="C1713" t="s">
        <v>6</v>
      </c>
      <c r="D1713" s="1" t="s">
        <v>19327</v>
      </c>
    </row>
    <row r="1714" spans="1:4" x14ac:dyDescent="0.25">
      <c r="A1714" s="6" t="s">
        <v>1984</v>
      </c>
      <c r="B1714" t="s">
        <v>1985</v>
      </c>
      <c r="C1714" t="s">
        <v>6</v>
      </c>
      <c r="D1714" s="1" t="s">
        <v>19327</v>
      </c>
    </row>
    <row r="1715" spans="1:4" x14ac:dyDescent="0.25">
      <c r="A1715" s="6" t="s">
        <v>2028</v>
      </c>
      <c r="B1715" t="s">
        <v>19373</v>
      </c>
      <c r="C1715" t="s">
        <v>6</v>
      </c>
      <c r="D1715" s="1" t="s">
        <v>19327</v>
      </c>
    </row>
    <row r="1716" spans="1:4" x14ac:dyDescent="0.25">
      <c r="A1716" s="6" t="s">
        <v>2719</v>
      </c>
      <c r="B1716" t="s">
        <v>19374</v>
      </c>
      <c r="C1716" t="s">
        <v>6</v>
      </c>
      <c r="D1716" s="1" t="s">
        <v>19327</v>
      </c>
    </row>
    <row r="1717" spans="1:4" x14ac:dyDescent="0.25">
      <c r="A1717" s="6" t="s">
        <v>3689</v>
      </c>
      <c r="B1717" t="s">
        <v>3690</v>
      </c>
      <c r="C1717" t="s">
        <v>6</v>
      </c>
      <c r="D1717" s="1" t="s">
        <v>19497</v>
      </c>
    </row>
    <row r="1718" spans="1:4" x14ac:dyDescent="0.25">
      <c r="A1718" s="6" t="s">
        <v>3900</v>
      </c>
      <c r="B1718" t="s">
        <v>3901</v>
      </c>
      <c r="C1718" t="s">
        <v>6</v>
      </c>
      <c r="D1718" s="1" t="s">
        <v>19497</v>
      </c>
    </row>
    <row r="1719" spans="1:4" x14ac:dyDescent="0.25">
      <c r="A1719" s="6" t="s">
        <v>3941</v>
      </c>
      <c r="B1719" t="s">
        <v>3942</v>
      </c>
      <c r="C1719" t="s">
        <v>6</v>
      </c>
      <c r="D1719" s="1" t="s">
        <v>19497</v>
      </c>
    </row>
    <row r="1720" spans="1:4" x14ac:dyDescent="0.25">
      <c r="A1720" s="6" t="s">
        <v>2619</v>
      </c>
      <c r="B1720" t="s">
        <v>2620</v>
      </c>
      <c r="C1720" t="s">
        <v>6</v>
      </c>
      <c r="D1720" s="1" t="s">
        <v>19375</v>
      </c>
    </row>
    <row r="1721" spans="1:4" x14ac:dyDescent="0.25">
      <c r="A1721" s="6" t="s">
        <v>2621</v>
      </c>
      <c r="B1721" t="s">
        <v>2622</v>
      </c>
      <c r="C1721" t="s">
        <v>6</v>
      </c>
      <c r="D1721" s="1" t="s">
        <v>19375</v>
      </c>
    </row>
    <row r="1722" spans="1:4" x14ac:dyDescent="0.25">
      <c r="A1722" s="6" t="s">
        <v>2786</v>
      </c>
      <c r="B1722" t="s">
        <v>2787</v>
      </c>
      <c r="C1722" t="s">
        <v>6</v>
      </c>
      <c r="D1722" s="1" t="s">
        <v>19375</v>
      </c>
    </row>
    <row r="1723" spans="1:4" x14ac:dyDescent="0.25">
      <c r="A1723" s="6" t="s">
        <v>2643</v>
      </c>
      <c r="B1723" t="s">
        <v>2644</v>
      </c>
      <c r="C1723" t="s">
        <v>6</v>
      </c>
      <c r="D1723" s="1" t="s">
        <v>19498</v>
      </c>
    </row>
    <row r="1724" spans="1:4" x14ac:dyDescent="0.25">
      <c r="A1724" s="6" t="s">
        <v>2549</v>
      </c>
      <c r="B1724" t="s">
        <v>2550</v>
      </c>
      <c r="C1724" t="s">
        <v>6</v>
      </c>
      <c r="D1724" s="1" t="s">
        <v>19499</v>
      </c>
    </row>
    <row r="1725" spans="1:4" x14ac:dyDescent="0.25">
      <c r="A1725" s="6" t="s">
        <v>2651</v>
      </c>
      <c r="B1725" t="s">
        <v>2652</v>
      </c>
      <c r="C1725" t="s">
        <v>6</v>
      </c>
      <c r="D1725" s="1" t="s">
        <v>19499</v>
      </c>
    </row>
    <row r="1726" spans="1:4" x14ac:dyDescent="0.25">
      <c r="A1726" s="6" t="s">
        <v>2653</v>
      </c>
      <c r="B1726" t="s">
        <v>2654</v>
      </c>
      <c r="C1726" t="s">
        <v>6</v>
      </c>
      <c r="D1726" s="1" t="s">
        <v>19499</v>
      </c>
    </row>
    <row r="1727" spans="1:4" x14ac:dyDescent="0.25">
      <c r="A1727" s="6" t="s">
        <v>3301</v>
      </c>
      <c r="B1727" t="s">
        <v>3302</v>
      </c>
      <c r="C1727" t="s">
        <v>6</v>
      </c>
      <c r="D1727" s="1" t="s">
        <v>19499</v>
      </c>
    </row>
    <row r="1728" spans="1:4" x14ac:dyDescent="0.25">
      <c r="A1728" s="6" t="s">
        <v>2026</v>
      </c>
      <c r="B1728" t="s">
        <v>2027</v>
      </c>
      <c r="C1728" t="s">
        <v>6</v>
      </c>
      <c r="D1728" s="1" t="s">
        <v>19500</v>
      </c>
    </row>
    <row r="1729" spans="1:4" x14ac:dyDescent="0.25">
      <c r="A1729" s="6" t="s">
        <v>2170</v>
      </c>
      <c r="B1729" t="s">
        <v>2171</v>
      </c>
      <c r="C1729" t="s">
        <v>6</v>
      </c>
      <c r="D1729" s="1" t="s">
        <v>19500</v>
      </c>
    </row>
    <row r="1730" spans="1:4" x14ac:dyDescent="0.25">
      <c r="A1730" s="6" t="s">
        <v>2657</v>
      </c>
      <c r="B1730" t="s">
        <v>2658</v>
      </c>
      <c r="C1730" t="s">
        <v>6</v>
      </c>
      <c r="D1730" s="1" t="s">
        <v>19500</v>
      </c>
    </row>
    <row r="1731" spans="1:4" x14ac:dyDescent="0.25">
      <c r="A1731" s="6" t="s">
        <v>1806</v>
      </c>
      <c r="B1731" t="s">
        <v>1807</v>
      </c>
      <c r="C1731" t="s">
        <v>6</v>
      </c>
      <c r="D1731" s="1" t="s">
        <v>19376</v>
      </c>
    </row>
    <row r="1732" spans="1:4" x14ac:dyDescent="0.25">
      <c r="A1732" s="6" t="s">
        <v>1808</v>
      </c>
      <c r="B1732" t="s">
        <v>1809</v>
      </c>
      <c r="C1732" t="s">
        <v>6</v>
      </c>
      <c r="D1732" s="1" t="s">
        <v>19376</v>
      </c>
    </row>
    <row r="1733" spans="1:4" x14ac:dyDescent="0.25">
      <c r="A1733" s="6" t="s">
        <v>1810</v>
      </c>
      <c r="B1733" t="s">
        <v>1811</v>
      </c>
      <c r="C1733" t="s">
        <v>6</v>
      </c>
      <c r="D1733" s="1" t="s">
        <v>19376</v>
      </c>
    </row>
    <row r="1734" spans="1:4" x14ac:dyDescent="0.25">
      <c r="A1734" s="6" t="s">
        <v>2286</v>
      </c>
      <c r="B1734" t="s">
        <v>2287</v>
      </c>
      <c r="C1734" t="s">
        <v>6</v>
      </c>
      <c r="D1734" s="1" t="s">
        <v>19376</v>
      </c>
    </row>
    <row r="1735" spans="1:4" x14ac:dyDescent="0.25">
      <c r="A1735" s="6" t="s">
        <v>2288</v>
      </c>
      <c r="B1735" t="s">
        <v>2289</v>
      </c>
      <c r="C1735" t="s">
        <v>6</v>
      </c>
      <c r="D1735" s="1" t="s">
        <v>19376</v>
      </c>
    </row>
    <row r="1736" spans="1:4" x14ac:dyDescent="0.25">
      <c r="A1736" s="6" t="s">
        <v>2850</v>
      </c>
      <c r="B1736" t="s">
        <v>2851</v>
      </c>
      <c r="C1736" t="s">
        <v>6</v>
      </c>
      <c r="D1736" s="1" t="s">
        <v>19376</v>
      </c>
    </row>
    <row r="1737" spans="1:4" x14ac:dyDescent="0.25">
      <c r="A1737" s="6" t="s">
        <v>2852</v>
      </c>
      <c r="B1737" t="s">
        <v>2853</v>
      </c>
      <c r="C1737" t="s">
        <v>6</v>
      </c>
      <c r="D1737" s="1" t="s">
        <v>19376</v>
      </c>
    </row>
    <row r="1738" spans="1:4" x14ac:dyDescent="0.25">
      <c r="A1738" s="6" t="s">
        <v>2854</v>
      </c>
      <c r="B1738" t="s">
        <v>2855</v>
      </c>
      <c r="C1738" t="s">
        <v>6</v>
      </c>
      <c r="D1738" s="1" t="s">
        <v>19376</v>
      </c>
    </row>
    <row r="1739" spans="1:4" x14ac:dyDescent="0.25">
      <c r="A1739" s="6" t="s">
        <v>2284</v>
      </c>
      <c r="B1739" t="s">
        <v>19501</v>
      </c>
      <c r="C1739" t="s">
        <v>6</v>
      </c>
      <c r="D1739" s="1" t="s">
        <v>19502</v>
      </c>
    </row>
    <row r="1740" spans="1:4" x14ac:dyDescent="0.25">
      <c r="A1740" s="6" t="s">
        <v>1450</v>
      </c>
      <c r="B1740" t="s">
        <v>19503</v>
      </c>
      <c r="C1740" t="s">
        <v>6</v>
      </c>
      <c r="D1740" s="1" t="s">
        <v>19504</v>
      </c>
    </row>
    <row r="1741" spans="1:4" x14ac:dyDescent="0.25">
      <c r="A1741" s="6" t="s">
        <v>2330</v>
      </c>
      <c r="B1741" t="s">
        <v>2331</v>
      </c>
      <c r="C1741" t="s">
        <v>6</v>
      </c>
      <c r="D1741" s="1" t="s">
        <v>19504</v>
      </c>
    </row>
    <row r="1742" spans="1:4" x14ac:dyDescent="0.25">
      <c r="A1742" s="6" t="s">
        <v>2709</v>
      </c>
      <c r="B1742" t="s">
        <v>2710</v>
      </c>
      <c r="C1742" t="s">
        <v>6</v>
      </c>
      <c r="D1742" s="1" t="s">
        <v>19505</v>
      </c>
    </row>
    <row r="1743" spans="1:4" x14ac:dyDescent="0.25">
      <c r="A1743" s="6" t="s">
        <v>2720</v>
      </c>
      <c r="B1743" t="s">
        <v>2721</v>
      </c>
      <c r="C1743" t="s">
        <v>6</v>
      </c>
      <c r="D1743" s="1" t="s">
        <v>19506</v>
      </c>
    </row>
    <row r="1744" spans="1:4" x14ac:dyDescent="0.25">
      <c r="A1744" s="6" t="s">
        <v>2468</v>
      </c>
      <c r="B1744" t="s">
        <v>2469</v>
      </c>
      <c r="C1744" t="s">
        <v>6</v>
      </c>
      <c r="D1744" s="1" t="s">
        <v>19507</v>
      </c>
    </row>
    <row r="1745" spans="1:4" x14ac:dyDescent="0.25">
      <c r="A1745" s="6" t="s">
        <v>2561</v>
      </c>
      <c r="B1745" t="s">
        <v>2562</v>
      </c>
      <c r="C1745" t="s">
        <v>6</v>
      </c>
      <c r="D1745" s="1" t="s">
        <v>19507</v>
      </c>
    </row>
    <row r="1746" spans="1:4" x14ac:dyDescent="0.25">
      <c r="A1746" s="6" t="s">
        <v>2733</v>
      </c>
      <c r="B1746" t="s">
        <v>2734</v>
      </c>
      <c r="C1746" t="s">
        <v>6</v>
      </c>
      <c r="D1746" s="1" t="s">
        <v>19507</v>
      </c>
    </row>
    <row r="1747" spans="1:4" x14ac:dyDescent="0.25">
      <c r="A1747" s="6" t="s">
        <v>3038</v>
      </c>
      <c r="B1747" t="s">
        <v>3039</v>
      </c>
      <c r="C1747" t="s">
        <v>6</v>
      </c>
      <c r="D1747" s="1" t="s">
        <v>19507</v>
      </c>
    </row>
    <row r="1748" spans="1:4" x14ac:dyDescent="0.25">
      <c r="A1748" s="6" t="s">
        <v>2796</v>
      </c>
      <c r="B1748" t="s">
        <v>2797</v>
      </c>
      <c r="C1748" t="s">
        <v>6</v>
      </c>
      <c r="D1748" s="1" t="s">
        <v>19377</v>
      </c>
    </row>
    <row r="1749" spans="1:4" x14ac:dyDescent="0.25">
      <c r="A1749" s="6" t="s">
        <v>2798</v>
      </c>
      <c r="B1749" t="s">
        <v>2799</v>
      </c>
      <c r="C1749" t="s">
        <v>6</v>
      </c>
      <c r="D1749" s="1" t="s">
        <v>19377</v>
      </c>
    </row>
    <row r="1750" spans="1:4" x14ac:dyDescent="0.25">
      <c r="A1750" s="6" t="s">
        <v>2800</v>
      </c>
      <c r="B1750" t="s">
        <v>2801</v>
      </c>
      <c r="C1750" t="s">
        <v>6</v>
      </c>
      <c r="D1750" s="1" t="s">
        <v>19377</v>
      </c>
    </row>
    <row r="1751" spans="1:4" x14ac:dyDescent="0.25">
      <c r="A1751" s="6" t="s">
        <v>2802</v>
      </c>
      <c r="B1751" t="s">
        <v>2803</v>
      </c>
      <c r="C1751" t="s">
        <v>6</v>
      </c>
      <c r="D1751" s="1" t="s">
        <v>19377</v>
      </c>
    </row>
    <row r="1752" spans="1:4" x14ac:dyDescent="0.25">
      <c r="A1752" s="6" t="s">
        <v>2804</v>
      </c>
      <c r="B1752" t="s">
        <v>2805</v>
      </c>
      <c r="C1752" t="s">
        <v>6</v>
      </c>
      <c r="D1752" s="1" t="s">
        <v>19377</v>
      </c>
    </row>
    <row r="1753" spans="1:4" x14ac:dyDescent="0.25">
      <c r="A1753" s="6" t="s">
        <v>2806</v>
      </c>
      <c r="B1753" t="s">
        <v>2807</v>
      </c>
      <c r="C1753" t="s">
        <v>6</v>
      </c>
      <c r="D1753" s="1" t="s">
        <v>19377</v>
      </c>
    </row>
    <row r="1754" spans="1:4" x14ac:dyDescent="0.25">
      <c r="A1754" s="6" t="s">
        <v>2808</v>
      </c>
      <c r="B1754" t="s">
        <v>2809</v>
      </c>
      <c r="C1754" t="s">
        <v>6</v>
      </c>
      <c r="D1754" s="1" t="s">
        <v>19377</v>
      </c>
    </row>
    <row r="1755" spans="1:4" x14ac:dyDescent="0.25">
      <c r="A1755" s="6" t="s">
        <v>3402</v>
      </c>
      <c r="B1755" t="s">
        <v>3403</v>
      </c>
      <c r="C1755" t="s">
        <v>6</v>
      </c>
      <c r="D1755" s="1" t="s">
        <v>19377</v>
      </c>
    </row>
    <row r="1756" spans="1:4" x14ac:dyDescent="0.25">
      <c r="A1756" s="6" t="s">
        <v>2774</v>
      </c>
      <c r="B1756" t="s">
        <v>2775</v>
      </c>
      <c r="C1756" t="s">
        <v>6</v>
      </c>
      <c r="D1756" s="1" t="s">
        <v>19508</v>
      </c>
    </row>
    <row r="1757" spans="1:4" x14ac:dyDescent="0.25">
      <c r="A1757" s="6" t="s">
        <v>2776</v>
      </c>
      <c r="B1757" t="s">
        <v>2777</v>
      </c>
      <c r="C1757" t="s">
        <v>6</v>
      </c>
      <c r="D1757" s="1" t="s">
        <v>19508</v>
      </c>
    </row>
    <row r="1758" spans="1:4" x14ac:dyDescent="0.25">
      <c r="A1758" s="6" t="s">
        <v>3357</v>
      </c>
      <c r="B1758" t="s">
        <v>3358</v>
      </c>
      <c r="C1758" t="s">
        <v>6</v>
      </c>
      <c r="D1758" s="1" t="s">
        <v>19508</v>
      </c>
    </row>
    <row r="1759" spans="1:4" x14ac:dyDescent="0.25">
      <c r="A1759" s="6" t="s">
        <v>3359</v>
      </c>
      <c r="B1759" t="s">
        <v>3360</v>
      </c>
      <c r="C1759" t="s">
        <v>6</v>
      </c>
      <c r="D1759" s="1" t="s">
        <v>19508</v>
      </c>
    </row>
    <row r="1760" spans="1:4" x14ac:dyDescent="0.25">
      <c r="A1760" s="6" t="s">
        <v>2794</v>
      </c>
      <c r="B1760" t="s">
        <v>2795</v>
      </c>
      <c r="C1760" t="s">
        <v>6</v>
      </c>
      <c r="D1760" s="1" t="s">
        <v>19509</v>
      </c>
    </row>
    <row r="1761" spans="1:4" x14ac:dyDescent="0.25">
      <c r="A1761" s="6" t="s">
        <v>3414</v>
      </c>
      <c r="B1761" t="s">
        <v>3415</v>
      </c>
      <c r="C1761" t="s">
        <v>6</v>
      </c>
      <c r="D1761" s="1" t="s">
        <v>19509</v>
      </c>
    </row>
    <row r="1762" spans="1:4" x14ac:dyDescent="0.25">
      <c r="A1762" s="6" t="s">
        <v>3760</v>
      </c>
      <c r="B1762" t="s">
        <v>3761</v>
      </c>
      <c r="C1762" t="s">
        <v>6</v>
      </c>
      <c r="D1762" s="1" t="s">
        <v>19509</v>
      </c>
    </row>
    <row r="1763" spans="1:4" x14ac:dyDescent="0.25">
      <c r="A1763" s="6" t="s">
        <v>929</v>
      </c>
      <c r="B1763" t="s">
        <v>930</v>
      </c>
      <c r="C1763" t="s">
        <v>6</v>
      </c>
      <c r="D1763" s="1" t="s">
        <v>19510</v>
      </c>
    </row>
    <row r="1764" spans="1:4" x14ac:dyDescent="0.25">
      <c r="A1764" s="6" t="s">
        <v>2858</v>
      </c>
      <c r="B1764" t="s">
        <v>2859</v>
      </c>
      <c r="C1764" t="s">
        <v>6</v>
      </c>
      <c r="D1764" s="1" t="s">
        <v>19378</v>
      </c>
    </row>
    <row r="1765" spans="1:4" x14ac:dyDescent="0.25">
      <c r="A1765" s="6" t="s">
        <v>2860</v>
      </c>
      <c r="B1765" t="s">
        <v>2861</v>
      </c>
      <c r="C1765" t="s">
        <v>6</v>
      </c>
      <c r="D1765" s="1" t="s">
        <v>19378</v>
      </c>
    </row>
    <row r="1766" spans="1:4" x14ac:dyDescent="0.25">
      <c r="A1766" s="6" t="s">
        <v>2862</v>
      </c>
      <c r="B1766" t="s">
        <v>2863</v>
      </c>
      <c r="C1766" t="s">
        <v>6</v>
      </c>
      <c r="D1766" s="1" t="s">
        <v>19378</v>
      </c>
    </row>
    <row r="1767" spans="1:4" x14ac:dyDescent="0.25">
      <c r="A1767" s="6" t="s">
        <v>2864</v>
      </c>
      <c r="B1767" t="s">
        <v>2865</v>
      </c>
      <c r="C1767" t="s">
        <v>6</v>
      </c>
      <c r="D1767" s="1" t="s">
        <v>19378</v>
      </c>
    </row>
    <row r="1768" spans="1:4" x14ac:dyDescent="0.25">
      <c r="A1768" s="6" t="s">
        <v>1065</v>
      </c>
      <c r="B1768" t="s">
        <v>1066</v>
      </c>
      <c r="C1768" t="s">
        <v>6</v>
      </c>
      <c r="D1768" s="1" t="s">
        <v>19511</v>
      </c>
    </row>
    <row r="1769" spans="1:4" x14ac:dyDescent="0.25">
      <c r="A1769" s="6" t="s">
        <v>1067</v>
      </c>
      <c r="B1769" t="s">
        <v>1068</v>
      </c>
      <c r="C1769" t="s">
        <v>6</v>
      </c>
      <c r="D1769" s="1" t="s">
        <v>19511</v>
      </c>
    </row>
    <row r="1770" spans="1:4" x14ac:dyDescent="0.25">
      <c r="A1770" s="6" t="s">
        <v>3876</v>
      </c>
      <c r="B1770" t="s">
        <v>19512</v>
      </c>
      <c r="C1770" t="s">
        <v>6</v>
      </c>
      <c r="D1770" s="1" t="s">
        <v>19511</v>
      </c>
    </row>
    <row r="1771" spans="1:4" x14ac:dyDescent="0.25">
      <c r="A1771" s="6" t="s">
        <v>3162</v>
      </c>
      <c r="B1771" t="s">
        <v>3163</v>
      </c>
      <c r="C1771" t="s">
        <v>6</v>
      </c>
      <c r="D1771" s="1" t="s">
        <v>19513</v>
      </c>
    </row>
    <row r="1772" spans="1:4" x14ac:dyDescent="0.25">
      <c r="A1772" s="6" t="s">
        <v>3164</v>
      </c>
      <c r="B1772" t="s">
        <v>19514</v>
      </c>
      <c r="C1772" t="s">
        <v>6</v>
      </c>
      <c r="D1772" s="1" t="s">
        <v>19513</v>
      </c>
    </row>
    <row r="1773" spans="1:4" x14ac:dyDescent="0.25">
      <c r="A1773" s="6" t="s">
        <v>3166</v>
      </c>
      <c r="B1773" t="s">
        <v>3167</v>
      </c>
      <c r="C1773" t="s">
        <v>6</v>
      </c>
      <c r="D1773" s="1" t="s">
        <v>19513</v>
      </c>
    </row>
    <row r="1774" spans="1:4" x14ac:dyDescent="0.25">
      <c r="A1774" s="6" t="s">
        <v>3168</v>
      </c>
      <c r="B1774" t="s">
        <v>19515</v>
      </c>
      <c r="C1774" t="s">
        <v>6</v>
      </c>
      <c r="D1774" s="1" t="s">
        <v>19513</v>
      </c>
    </row>
    <row r="1775" spans="1:4" x14ac:dyDescent="0.25">
      <c r="A1775" s="6" t="s">
        <v>3170</v>
      </c>
      <c r="B1775" t="s">
        <v>3171</v>
      </c>
      <c r="C1775" t="s">
        <v>6</v>
      </c>
      <c r="D1775" s="1" t="s">
        <v>19513</v>
      </c>
    </row>
    <row r="1776" spans="1:4" x14ac:dyDescent="0.25">
      <c r="A1776" s="6" t="s">
        <v>3172</v>
      </c>
      <c r="B1776" t="s">
        <v>3173</v>
      </c>
      <c r="C1776" t="s">
        <v>6</v>
      </c>
      <c r="D1776" s="1" t="s">
        <v>19513</v>
      </c>
    </row>
    <row r="1777" spans="1:4" x14ac:dyDescent="0.25">
      <c r="A1777" s="6" t="s">
        <v>3261</v>
      </c>
      <c r="B1777" t="s">
        <v>3262</v>
      </c>
      <c r="C1777" t="s">
        <v>6</v>
      </c>
      <c r="D1777" s="1" t="s">
        <v>19513</v>
      </c>
    </row>
    <row r="1778" spans="1:4" x14ac:dyDescent="0.25">
      <c r="A1778" s="6" t="s">
        <v>3263</v>
      </c>
      <c r="B1778" t="s">
        <v>3264</v>
      </c>
      <c r="C1778" t="s">
        <v>6</v>
      </c>
      <c r="D1778" s="1" t="s">
        <v>19513</v>
      </c>
    </row>
    <row r="1779" spans="1:4" x14ac:dyDescent="0.25">
      <c r="A1779" s="6" t="s">
        <v>3265</v>
      </c>
      <c r="B1779" t="s">
        <v>3266</v>
      </c>
      <c r="C1779" t="s">
        <v>6</v>
      </c>
      <c r="D1779" s="1" t="s">
        <v>19513</v>
      </c>
    </row>
    <row r="1780" spans="1:4" x14ac:dyDescent="0.25">
      <c r="A1780" s="6" t="s">
        <v>3267</v>
      </c>
      <c r="B1780" t="s">
        <v>3268</v>
      </c>
      <c r="C1780" t="s">
        <v>6</v>
      </c>
      <c r="D1780" s="1" t="s">
        <v>19513</v>
      </c>
    </row>
    <row r="1781" spans="1:4" x14ac:dyDescent="0.25">
      <c r="A1781" s="6" t="s">
        <v>3464</v>
      </c>
      <c r="B1781" t="s">
        <v>3465</v>
      </c>
      <c r="C1781" t="s">
        <v>6</v>
      </c>
      <c r="D1781" s="1" t="s">
        <v>19513</v>
      </c>
    </row>
    <row r="1782" spans="1:4" x14ac:dyDescent="0.25">
      <c r="A1782" s="6" t="s">
        <v>3607</v>
      </c>
      <c r="B1782" t="s">
        <v>3608</v>
      </c>
      <c r="C1782" t="s">
        <v>6</v>
      </c>
      <c r="D1782" s="1" t="s">
        <v>19513</v>
      </c>
    </row>
    <row r="1783" spans="1:4" x14ac:dyDescent="0.25">
      <c r="A1783" s="6" t="s">
        <v>1310</v>
      </c>
      <c r="B1783" t="s">
        <v>1311</v>
      </c>
      <c r="C1783" t="s">
        <v>6</v>
      </c>
      <c r="D1783" s="1" t="s">
        <v>19516</v>
      </c>
    </row>
    <row r="1784" spans="1:4" x14ac:dyDescent="0.25">
      <c r="A1784" s="6" t="s">
        <v>1312</v>
      </c>
      <c r="B1784" t="s">
        <v>1313</v>
      </c>
      <c r="C1784" t="s">
        <v>6</v>
      </c>
      <c r="D1784" s="1" t="s">
        <v>19516</v>
      </c>
    </row>
    <row r="1785" spans="1:4" x14ac:dyDescent="0.25">
      <c r="A1785" s="6" t="s">
        <v>1314</v>
      </c>
      <c r="B1785" t="s">
        <v>1315</v>
      </c>
      <c r="C1785" t="s">
        <v>6</v>
      </c>
      <c r="D1785" s="1" t="s">
        <v>19516</v>
      </c>
    </row>
    <row r="1786" spans="1:4" x14ac:dyDescent="0.25">
      <c r="A1786" s="6" t="s">
        <v>2206</v>
      </c>
      <c r="B1786" t="s">
        <v>2207</v>
      </c>
      <c r="C1786" t="s">
        <v>6</v>
      </c>
      <c r="D1786" s="1" t="s">
        <v>19516</v>
      </c>
    </row>
    <row r="1787" spans="1:4" x14ac:dyDescent="0.25">
      <c r="A1787" s="6" t="s">
        <v>2906</v>
      </c>
      <c r="B1787" t="s">
        <v>2907</v>
      </c>
      <c r="C1787" t="s">
        <v>6</v>
      </c>
      <c r="D1787" s="1" t="s">
        <v>19516</v>
      </c>
    </row>
    <row r="1788" spans="1:4" x14ac:dyDescent="0.25">
      <c r="A1788" s="6" t="s">
        <v>3937</v>
      </c>
      <c r="B1788" t="s">
        <v>3938</v>
      </c>
      <c r="C1788" t="s">
        <v>6</v>
      </c>
      <c r="D1788" s="1" t="s">
        <v>19516</v>
      </c>
    </row>
    <row r="1789" spans="1:4" x14ac:dyDescent="0.25">
      <c r="A1789" s="6" t="s">
        <v>2314</v>
      </c>
      <c r="B1789" t="s">
        <v>2315</v>
      </c>
      <c r="C1789" t="s">
        <v>6</v>
      </c>
      <c r="D1789" s="1" t="s">
        <v>19325</v>
      </c>
    </row>
    <row r="1790" spans="1:4" x14ac:dyDescent="0.25">
      <c r="A1790" s="6" t="s">
        <v>2924</v>
      </c>
      <c r="B1790" t="s">
        <v>2925</v>
      </c>
      <c r="C1790" t="s">
        <v>6</v>
      </c>
      <c r="D1790" s="1" t="s">
        <v>19325</v>
      </c>
    </row>
    <row r="1791" spans="1:4" x14ac:dyDescent="0.25">
      <c r="A1791" s="6" t="s">
        <v>2926</v>
      </c>
      <c r="B1791" t="s">
        <v>2927</v>
      </c>
      <c r="C1791" t="s">
        <v>6</v>
      </c>
      <c r="D1791" s="1" t="s">
        <v>19325</v>
      </c>
    </row>
    <row r="1792" spans="1:4" x14ac:dyDescent="0.25">
      <c r="A1792" s="6" t="s">
        <v>2928</v>
      </c>
      <c r="B1792" t="s">
        <v>2929</v>
      </c>
      <c r="C1792" t="s">
        <v>6</v>
      </c>
      <c r="D1792" s="1" t="s">
        <v>19325</v>
      </c>
    </row>
    <row r="1793" spans="1:4" x14ac:dyDescent="0.25">
      <c r="A1793" s="6" t="s">
        <v>2930</v>
      </c>
      <c r="B1793" t="s">
        <v>2931</v>
      </c>
      <c r="C1793" t="s">
        <v>6</v>
      </c>
      <c r="D1793" s="1" t="s">
        <v>19325</v>
      </c>
    </row>
    <row r="1794" spans="1:4" x14ac:dyDescent="0.25">
      <c r="A1794" s="6" t="s">
        <v>2932</v>
      </c>
      <c r="B1794" t="s">
        <v>2933</v>
      </c>
      <c r="C1794" t="s">
        <v>6</v>
      </c>
      <c r="D1794" s="1" t="s">
        <v>19325</v>
      </c>
    </row>
    <row r="1795" spans="1:4" x14ac:dyDescent="0.25">
      <c r="A1795" s="6" t="s">
        <v>2934</v>
      </c>
      <c r="B1795" t="s">
        <v>2935</v>
      </c>
      <c r="C1795" t="s">
        <v>6</v>
      </c>
      <c r="D1795" s="1" t="s">
        <v>19325</v>
      </c>
    </row>
    <row r="1796" spans="1:4" x14ac:dyDescent="0.25">
      <c r="A1796" s="6" t="s">
        <v>2936</v>
      </c>
      <c r="B1796" t="s">
        <v>2937</v>
      </c>
      <c r="C1796" t="s">
        <v>6</v>
      </c>
      <c r="D1796" s="1" t="s">
        <v>19325</v>
      </c>
    </row>
    <row r="1797" spans="1:4" x14ac:dyDescent="0.25">
      <c r="A1797" s="6" t="s">
        <v>2938</v>
      </c>
      <c r="B1797" t="s">
        <v>2939</v>
      </c>
      <c r="C1797" t="s">
        <v>6</v>
      </c>
      <c r="D1797" s="1" t="s">
        <v>19325</v>
      </c>
    </row>
    <row r="1798" spans="1:4" x14ac:dyDescent="0.25">
      <c r="A1798" s="6" t="s">
        <v>2940</v>
      </c>
      <c r="B1798" t="s">
        <v>2941</v>
      </c>
      <c r="C1798" t="s">
        <v>6</v>
      </c>
      <c r="D1798" s="1" t="s">
        <v>19325</v>
      </c>
    </row>
    <row r="1799" spans="1:4" x14ac:dyDescent="0.25">
      <c r="A1799" s="6" t="s">
        <v>2942</v>
      </c>
      <c r="B1799" t="s">
        <v>2943</v>
      </c>
      <c r="C1799" t="s">
        <v>6</v>
      </c>
      <c r="D1799" s="1" t="s">
        <v>19325</v>
      </c>
    </row>
    <row r="1800" spans="1:4" x14ac:dyDescent="0.25">
      <c r="A1800" s="6" t="s">
        <v>2944</v>
      </c>
      <c r="B1800" t="s">
        <v>2945</v>
      </c>
      <c r="C1800" t="s">
        <v>6</v>
      </c>
      <c r="D1800" s="1" t="s">
        <v>19325</v>
      </c>
    </row>
    <row r="1801" spans="1:4" x14ac:dyDescent="0.25">
      <c r="A1801" s="6" t="s">
        <v>2946</v>
      </c>
      <c r="B1801" t="s">
        <v>2947</v>
      </c>
      <c r="C1801" t="s">
        <v>6</v>
      </c>
      <c r="D1801" s="1" t="s">
        <v>19325</v>
      </c>
    </row>
    <row r="1802" spans="1:4" x14ac:dyDescent="0.25">
      <c r="A1802" s="6" t="s">
        <v>2948</v>
      </c>
      <c r="B1802" t="s">
        <v>2949</v>
      </c>
      <c r="C1802" t="s">
        <v>6</v>
      </c>
      <c r="D1802" s="1" t="s">
        <v>19325</v>
      </c>
    </row>
    <row r="1803" spans="1:4" x14ac:dyDescent="0.25">
      <c r="A1803" s="6" t="s">
        <v>2950</v>
      </c>
      <c r="B1803" t="s">
        <v>2951</v>
      </c>
      <c r="C1803" t="s">
        <v>6</v>
      </c>
      <c r="D1803" s="1" t="s">
        <v>19325</v>
      </c>
    </row>
    <row r="1804" spans="1:4" x14ac:dyDescent="0.25">
      <c r="A1804" s="6" t="s">
        <v>2952</v>
      </c>
      <c r="B1804" t="s">
        <v>2953</v>
      </c>
      <c r="C1804" t="s">
        <v>6</v>
      </c>
      <c r="D1804" s="1" t="s">
        <v>19325</v>
      </c>
    </row>
    <row r="1805" spans="1:4" x14ac:dyDescent="0.25">
      <c r="A1805" s="6" t="s">
        <v>2954</v>
      </c>
      <c r="B1805" t="s">
        <v>2955</v>
      </c>
      <c r="C1805" t="s">
        <v>6</v>
      </c>
      <c r="D1805" s="1" t="s">
        <v>19325</v>
      </c>
    </row>
    <row r="1806" spans="1:4" x14ac:dyDescent="0.25">
      <c r="A1806" s="6" t="s">
        <v>2956</v>
      </c>
      <c r="B1806" t="s">
        <v>2957</v>
      </c>
      <c r="C1806" t="s">
        <v>6</v>
      </c>
      <c r="D1806" s="1" t="s">
        <v>19325</v>
      </c>
    </row>
    <row r="1807" spans="1:4" x14ac:dyDescent="0.25">
      <c r="A1807" s="6" t="s">
        <v>2958</v>
      </c>
      <c r="B1807" t="s">
        <v>2959</v>
      </c>
      <c r="C1807" t="s">
        <v>6</v>
      </c>
      <c r="D1807" s="1" t="s">
        <v>19325</v>
      </c>
    </row>
    <row r="1808" spans="1:4" x14ac:dyDescent="0.25">
      <c r="A1808" s="6" t="s">
        <v>2960</v>
      </c>
      <c r="B1808" t="s">
        <v>2961</v>
      </c>
      <c r="C1808" t="s">
        <v>6</v>
      </c>
      <c r="D1808" s="1" t="s">
        <v>19325</v>
      </c>
    </row>
    <row r="1809" spans="1:4" x14ac:dyDescent="0.25">
      <c r="A1809" s="6" t="s">
        <v>2962</v>
      </c>
      <c r="B1809" t="s">
        <v>2963</v>
      </c>
      <c r="C1809" t="s">
        <v>6</v>
      </c>
      <c r="D1809" s="1" t="s">
        <v>19325</v>
      </c>
    </row>
    <row r="1810" spans="1:4" x14ac:dyDescent="0.25">
      <c r="A1810" s="6" t="s">
        <v>2964</v>
      </c>
      <c r="B1810" t="s">
        <v>2965</v>
      </c>
      <c r="C1810" t="s">
        <v>6</v>
      </c>
      <c r="D1810" s="1" t="s">
        <v>19325</v>
      </c>
    </row>
    <row r="1811" spans="1:4" x14ac:dyDescent="0.25">
      <c r="A1811" s="6" t="s">
        <v>2966</v>
      </c>
      <c r="B1811" t="s">
        <v>2967</v>
      </c>
      <c r="C1811" t="s">
        <v>6</v>
      </c>
      <c r="D1811" s="1" t="s">
        <v>19325</v>
      </c>
    </row>
    <row r="1812" spans="1:4" x14ac:dyDescent="0.25">
      <c r="A1812" s="6" t="s">
        <v>2968</v>
      </c>
      <c r="B1812" t="s">
        <v>2969</v>
      </c>
      <c r="C1812" t="s">
        <v>6</v>
      </c>
      <c r="D1812" s="1" t="s">
        <v>19325</v>
      </c>
    </row>
    <row r="1813" spans="1:4" x14ac:dyDescent="0.25">
      <c r="A1813" s="6" t="s">
        <v>2970</v>
      </c>
      <c r="B1813" t="s">
        <v>2971</v>
      </c>
      <c r="C1813" t="s">
        <v>6</v>
      </c>
      <c r="D1813" s="1" t="s">
        <v>19325</v>
      </c>
    </row>
    <row r="1814" spans="1:4" x14ac:dyDescent="0.25">
      <c r="A1814" s="6" t="s">
        <v>2972</v>
      </c>
      <c r="B1814" t="s">
        <v>2973</v>
      </c>
      <c r="C1814" t="s">
        <v>6</v>
      </c>
      <c r="D1814" s="1" t="s">
        <v>19325</v>
      </c>
    </row>
    <row r="1815" spans="1:4" x14ac:dyDescent="0.25">
      <c r="A1815" s="6" t="s">
        <v>2974</v>
      </c>
      <c r="B1815" t="s">
        <v>2975</v>
      </c>
      <c r="C1815" t="s">
        <v>6</v>
      </c>
      <c r="D1815" s="1" t="s">
        <v>19325</v>
      </c>
    </row>
    <row r="1816" spans="1:4" x14ac:dyDescent="0.25">
      <c r="A1816" s="6" t="s">
        <v>2976</v>
      </c>
      <c r="B1816" t="s">
        <v>2977</v>
      </c>
      <c r="C1816" t="s">
        <v>6</v>
      </c>
      <c r="D1816" s="1" t="s">
        <v>19325</v>
      </c>
    </row>
    <row r="1817" spans="1:4" x14ac:dyDescent="0.25">
      <c r="A1817" s="6" t="s">
        <v>2978</v>
      </c>
      <c r="B1817" t="s">
        <v>2979</v>
      </c>
      <c r="C1817" t="s">
        <v>6</v>
      </c>
      <c r="D1817" s="1" t="s">
        <v>19325</v>
      </c>
    </row>
    <row r="1818" spans="1:4" x14ac:dyDescent="0.25">
      <c r="A1818" s="6" t="s">
        <v>2980</v>
      </c>
      <c r="B1818" t="s">
        <v>2981</v>
      </c>
      <c r="C1818" t="s">
        <v>6</v>
      </c>
      <c r="D1818" s="1" t="s">
        <v>19325</v>
      </c>
    </row>
    <row r="1819" spans="1:4" x14ac:dyDescent="0.25">
      <c r="A1819" s="6" t="s">
        <v>2982</v>
      </c>
      <c r="B1819" t="s">
        <v>2983</v>
      </c>
      <c r="C1819" t="s">
        <v>6</v>
      </c>
      <c r="D1819" s="1" t="s">
        <v>19325</v>
      </c>
    </row>
    <row r="1820" spans="1:4" x14ac:dyDescent="0.25">
      <c r="A1820" s="6" t="s">
        <v>2984</v>
      </c>
      <c r="B1820" t="s">
        <v>2985</v>
      </c>
      <c r="C1820" t="s">
        <v>6</v>
      </c>
      <c r="D1820" s="1" t="s">
        <v>19325</v>
      </c>
    </row>
    <row r="1821" spans="1:4" x14ac:dyDescent="0.25">
      <c r="A1821" s="6" t="s">
        <v>2986</v>
      </c>
      <c r="B1821" t="s">
        <v>2987</v>
      </c>
      <c r="C1821" t="s">
        <v>6</v>
      </c>
      <c r="D1821" s="1" t="s">
        <v>19325</v>
      </c>
    </row>
    <row r="1822" spans="1:4" x14ac:dyDescent="0.25">
      <c r="A1822" s="6" t="s">
        <v>2988</v>
      </c>
      <c r="B1822" t="s">
        <v>2989</v>
      </c>
      <c r="C1822" t="s">
        <v>6</v>
      </c>
      <c r="D1822" s="1" t="s">
        <v>19325</v>
      </c>
    </row>
    <row r="1823" spans="1:4" x14ac:dyDescent="0.25">
      <c r="A1823" s="6" t="s">
        <v>2998</v>
      </c>
      <c r="B1823" t="s">
        <v>2999</v>
      </c>
      <c r="C1823" t="s">
        <v>6</v>
      </c>
      <c r="D1823" s="1" t="s">
        <v>19325</v>
      </c>
    </row>
    <row r="1824" spans="1:4" x14ac:dyDescent="0.25">
      <c r="A1824" s="6" t="s">
        <v>3000</v>
      </c>
      <c r="B1824" t="s">
        <v>3001</v>
      </c>
      <c r="C1824" t="s">
        <v>6</v>
      </c>
      <c r="D1824" s="1" t="s">
        <v>19325</v>
      </c>
    </row>
    <row r="1825" spans="1:4" x14ac:dyDescent="0.25">
      <c r="A1825" s="6" t="s">
        <v>3002</v>
      </c>
      <c r="B1825" t="s">
        <v>3003</v>
      </c>
      <c r="C1825" t="s">
        <v>6</v>
      </c>
      <c r="D1825" s="1" t="s">
        <v>19325</v>
      </c>
    </row>
    <row r="1826" spans="1:4" x14ac:dyDescent="0.25">
      <c r="A1826" s="6" t="s">
        <v>3004</v>
      </c>
      <c r="B1826" t="s">
        <v>3005</v>
      </c>
      <c r="C1826" t="s">
        <v>6</v>
      </c>
      <c r="D1826" s="1" t="s">
        <v>19325</v>
      </c>
    </row>
    <row r="1827" spans="1:4" x14ac:dyDescent="0.25">
      <c r="A1827" s="6" t="s">
        <v>3006</v>
      </c>
      <c r="B1827" t="s">
        <v>3007</v>
      </c>
      <c r="C1827" t="s">
        <v>6</v>
      </c>
      <c r="D1827" s="1" t="s">
        <v>19325</v>
      </c>
    </row>
    <row r="1828" spans="1:4" x14ac:dyDescent="0.25">
      <c r="A1828" s="6" t="s">
        <v>3008</v>
      </c>
      <c r="B1828" t="s">
        <v>3009</v>
      </c>
      <c r="C1828" t="s">
        <v>6</v>
      </c>
      <c r="D1828" s="1" t="s">
        <v>19325</v>
      </c>
    </row>
    <row r="1829" spans="1:4" x14ac:dyDescent="0.25">
      <c r="A1829" s="6" t="s">
        <v>3010</v>
      </c>
      <c r="B1829" t="s">
        <v>3011</v>
      </c>
      <c r="C1829" t="s">
        <v>6</v>
      </c>
      <c r="D1829" s="1" t="s">
        <v>19325</v>
      </c>
    </row>
    <row r="1830" spans="1:4" x14ac:dyDescent="0.25">
      <c r="A1830" s="6" t="s">
        <v>3012</v>
      </c>
      <c r="B1830" t="s">
        <v>3013</v>
      </c>
      <c r="C1830" t="s">
        <v>6</v>
      </c>
      <c r="D1830" s="1" t="s">
        <v>19325</v>
      </c>
    </row>
    <row r="1831" spans="1:4" x14ac:dyDescent="0.25">
      <c r="A1831" s="6" t="s">
        <v>3014</v>
      </c>
      <c r="B1831" t="s">
        <v>3015</v>
      </c>
      <c r="C1831" t="s">
        <v>6</v>
      </c>
      <c r="D1831" s="1" t="s">
        <v>19325</v>
      </c>
    </row>
    <row r="1832" spans="1:4" x14ac:dyDescent="0.25">
      <c r="A1832" s="6" t="s">
        <v>3016</v>
      </c>
      <c r="B1832" t="s">
        <v>3017</v>
      </c>
      <c r="C1832" t="s">
        <v>6</v>
      </c>
      <c r="D1832" s="1" t="s">
        <v>19325</v>
      </c>
    </row>
    <row r="1833" spans="1:4" x14ac:dyDescent="0.25">
      <c r="A1833" s="6" t="s">
        <v>3018</v>
      </c>
      <c r="B1833" t="s">
        <v>3019</v>
      </c>
      <c r="C1833" t="s">
        <v>6</v>
      </c>
      <c r="D1833" s="1" t="s">
        <v>19325</v>
      </c>
    </row>
    <row r="1834" spans="1:4" x14ac:dyDescent="0.25">
      <c r="A1834" s="6" t="s">
        <v>3020</v>
      </c>
      <c r="B1834" t="s">
        <v>3021</v>
      </c>
      <c r="C1834" t="s">
        <v>6</v>
      </c>
      <c r="D1834" s="1" t="s">
        <v>19325</v>
      </c>
    </row>
    <row r="1835" spans="1:4" x14ac:dyDescent="0.25">
      <c r="A1835" s="6" t="s">
        <v>3040</v>
      </c>
      <c r="B1835" t="s">
        <v>3041</v>
      </c>
      <c r="C1835" t="s">
        <v>6</v>
      </c>
      <c r="D1835" s="1" t="s">
        <v>19325</v>
      </c>
    </row>
    <row r="1836" spans="1:4" x14ac:dyDescent="0.25">
      <c r="A1836" s="6" t="s">
        <v>3042</v>
      </c>
      <c r="B1836" t="s">
        <v>3043</v>
      </c>
      <c r="C1836" t="s">
        <v>6</v>
      </c>
      <c r="D1836" s="1" t="s">
        <v>19325</v>
      </c>
    </row>
    <row r="1837" spans="1:4" x14ac:dyDescent="0.25">
      <c r="A1837" s="6" t="s">
        <v>3044</v>
      </c>
      <c r="B1837" t="s">
        <v>3045</v>
      </c>
      <c r="C1837" t="s">
        <v>6</v>
      </c>
      <c r="D1837" s="1" t="s">
        <v>19325</v>
      </c>
    </row>
    <row r="1838" spans="1:4" x14ac:dyDescent="0.25">
      <c r="A1838" s="6" t="s">
        <v>3046</v>
      </c>
      <c r="B1838" t="s">
        <v>3047</v>
      </c>
      <c r="C1838" t="s">
        <v>6</v>
      </c>
      <c r="D1838" s="1" t="s">
        <v>19325</v>
      </c>
    </row>
    <row r="1839" spans="1:4" x14ac:dyDescent="0.25">
      <c r="A1839" s="6" t="s">
        <v>3048</v>
      </c>
      <c r="B1839" t="s">
        <v>3049</v>
      </c>
      <c r="C1839" t="s">
        <v>6</v>
      </c>
      <c r="D1839" s="1" t="s">
        <v>19325</v>
      </c>
    </row>
    <row r="1840" spans="1:4" x14ac:dyDescent="0.25">
      <c r="A1840" s="6" t="s">
        <v>3050</v>
      </c>
      <c r="B1840" t="s">
        <v>3051</v>
      </c>
      <c r="C1840" t="s">
        <v>6</v>
      </c>
      <c r="D1840" s="1" t="s">
        <v>19325</v>
      </c>
    </row>
    <row r="1841" spans="1:4" x14ac:dyDescent="0.25">
      <c r="A1841" s="6" t="s">
        <v>3052</v>
      </c>
      <c r="B1841" t="s">
        <v>3053</v>
      </c>
      <c r="C1841" t="s">
        <v>6</v>
      </c>
      <c r="D1841" s="1" t="s">
        <v>19325</v>
      </c>
    </row>
    <row r="1842" spans="1:4" x14ac:dyDescent="0.25">
      <c r="A1842" s="6" t="s">
        <v>3054</v>
      </c>
      <c r="B1842" t="s">
        <v>3055</v>
      </c>
      <c r="C1842" t="s">
        <v>6</v>
      </c>
      <c r="D1842" s="1" t="s">
        <v>19325</v>
      </c>
    </row>
    <row r="1843" spans="1:4" x14ac:dyDescent="0.25">
      <c r="A1843" s="6" t="s">
        <v>3056</v>
      </c>
      <c r="B1843" t="s">
        <v>3057</v>
      </c>
      <c r="C1843" t="s">
        <v>6</v>
      </c>
      <c r="D1843" s="1" t="s">
        <v>19325</v>
      </c>
    </row>
    <row r="1844" spans="1:4" x14ac:dyDescent="0.25">
      <c r="A1844" s="6" t="s">
        <v>3058</v>
      </c>
      <c r="B1844" t="s">
        <v>3059</v>
      </c>
      <c r="C1844" t="s">
        <v>6</v>
      </c>
      <c r="D1844" s="1" t="s">
        <v>19325</v>
      </c>
    </row>
    <row r="1845" spans="1:4" x14ac:dyDescent="0.25">
      <c r="A1845" s="6" t="s">
        <v>3060</v>
      </c>
      <c r="B1845" t="s">
        <v>3061</v>
      </c>
      <c r="C1845" t="s">
        <v>6</v>
      </c>
      <c r="D1845" s="1" t="s">
        <v>19325</v>
      </c>
    </row>
    <row r="1846" spans="1:4" x14ac:dyDescent="0.25">
      <c r="A1846" s="6" t="s">
        <v>3062</v>
      </c>
      <c r="B1846" t="s">
        <v>3063</v>
      </c>
      <c r="C1846" t="s">
        <v>6</v>
      </c>
      <c r="D1846" s="1" t="s">
        <v>19325</v>
      </c>
    </row>
    <row r="1847" spans="1:4" x14ac:dyDescent="0.25">
      <c r="A1847" s="6" t="s">
        <v>3064</v>
      </c>
      <c r="B1847" t="s">
        <v>3065</v>
      </c>
      <c r="C1847" t="s">
        <v>6</v>
      </c>
      <c r="D1847" s="1" t="s">
        <v>19325</v>
      </c>
    </row>
    <row r="1848" spans="1:4" x14ac:dyDescent="0.25">
      <c r="A1848" s="6" t="s">
        <v>3108</v>
      </c>
      <c r="B1848" t="s">
        <v>3109</v>
      </c>
      <c r="C1848" t="s">
        <v>6</v>
      </c>
      <c r="D1848" s="1" t="s">
        <v>19325</v>
      </c>
    </row>
    <row r="1849" spans="1:4" x14ac:dyDescent="0.25">
      <c r="A1849" s="6" t="s">
        <v>3110</v>
      </c>
      <c r="B1849" t="s">
        <v>3111</v>
      </c>
      <c r="C1849" t="s">
        <v>6</v>
      </c>
      <c r="D1849" s="1" t="s">
        <v>19325</v>
      </c>
    </row>
    <row r="1850" spans="1:4" x14ac:dyDescent="0.25">
      <c r="A1850" s="6" t="s">
        <v>3112</v>
      </c>
      <c r="B1850" t="s">
        <v>3113</v>
      </c>
      <c r="C1850" t="s">
        <v>6</v>
      </c>
      <c r="D1850" s="1" t="s">
        <v>19325</v>
      </c>
    </row>
    <row r="1851" spans="1:4" x14ac:dyDescent="0.25">
      <c r="A1851" s="6" t="s">
        <v>3114</v>
      </c>
      <c r="B1851" t="s">
        <v>3115</v>
      </c>
      <c r="C1851" t="s">
        <v>6</v>
      </c>
      <c r="D1851" s="1" t="s">
        <v>19325</v>
      </c>
    </row>
    <row r="1852" spans="1:4" x14ac:dyDescent="0.25">
      <c r="A1852" s="6" t="s">
        <v>3116</v>
      </c>
      <c r="B1852" t="s">
        <v>3117</v>
      </c>
      <c r="C1852" t="s">
        <v>6</v>
      </c>
      <c r="D1852" s="1" t="s">
        <v>19325</v>
      </c>
    </row>
    <row r="1853" spans="1:4" x14ac:dyDescent="0.25">
      <c r="A1853" s="6" t="s">
        <v>3118</v>
      </c>
      <c r="B1853" t="s">
        <v>3119</v>
      </c>
      <c r="C1853" t="s">
        <v>6</v>
      </c>
      <c r="D1853" s="1" t="s">
        <v>19325</v>
      </c>
    </row>
    <row r="1854" spans="1:4" x14ac:dyDescent="0.25">
      <c r="A1854" s="6" t="s">
        <v>3120</v>
      </c>
      <c r="B1854" t="s">
        <v>3121</v>
      </c>
      <c r="C1854" t="s">
        <v>6</v>
      </c>
      <c r="D1854" s="1" t="s">
        <v>19325</v>
      </c>
    </row>
    <row r="1855" spans="1:4" x14ac:dyDescent="0.25">
      <c r="A1855" s="6" t="s">
        <v>3122</v>
      </c>
      <c r="B1855" t="s">
        <v>3123</v>
      </c>
      <c r="C1855" t="s">
        <v>6</v>
      </c>
      <c r="D1855" s="1" t="s">
        <v>19325</v>
      </c>
    </row>
    <row r="1856" spans="1:4" x14ac:dyDescent="0.25">
      <c r="A1856" s="6" t="s">
        <v>3124</v>
      </c>
      <c r="B1856" t="s">
        <v>3125</v>
      </c>
      <c r="C1856" t="s">
        <v>6</v>
      </c>
      <c r="D1856" s="1" t="s">
        <v>19325</v>
      </c>
    </row>
    <row r="1857" spans="1:4" x14ac:dyDescent="0.25">
      <c r="A1857" s="6" t="s">
        <v>3128</v>
      </c>
      <c r="B1857" t="s">
        <v>3129</v>
      </c>
      <c r="C1857" t="s">
        <v>6</v>
      </c>
      <c r="D1857" s="1" t="s">
        <v>19325</v>
      </c>
    </row>
    <row r="1858" spans="1:4" x14ac:dyDescent="0.25">
      <c r="A1858" s="6" t="s">
        <v>3146</v>
      </c>
      <c r="B1858" t="s">
        <v>3147</v>
      </c>
      <c r="C1858" t="s">
        <v>6</v>
      </c>
      <c r="D1858" s="1" t="s">
        <v>19325</v>
      </c>
    </row>
    <row r="1859" spans="1:4" x14ac:dyDescent="0.25">
      <c r="A1859" s="6" t="s">
        <v>3148</v>
      </c>
      <c r="B1859" t="s">
        <v>3149</v>
      </c>
      <c r="C1859" t="s">
        <v>6</v>
      </c>
      <c r="D1859" s="1" t="s">
        <v>19325</v>
      </c>
    </row>
    <row r="1860" spans="1:4" x14ac:dyDescent="0.25">
      <c r="A1860" s="6" t="s">
        <v>3154</v>
      </c>
      <c r="B1860" t="s">
        <v>3155</v>
      </c>
      <c r="C1860" t="s">
        <v>6</v>
      </c>
      <c r="D1860" s="1" t="s">
        <v>19325</v>
      </c>
    </row>
    <row r="1861" spans="1:4" x14ac:dyDescent="0.25">
      <c r="A1861" s="6" t="s">
        <v>3156</v>
      </c>
      <c r="B1861" t="s">
        <v>3157</v>
      </c>
      <c r="C1861" t="s">
        <v>6</v>
      </c>
      <c r="D1861" s="1" t="s">
        <v>19325</v>
      </c>
    </row>
    <row r="1862" spans="1:4" x14ac:dyDescent="0.25">
      <c r="A1862" s="6" t="s">
        <v>3158</v>
      </c>
      <c r="B1862" t="s">
        <v>3159</v>
      </c>
      <c r="C1862" t="s">
        <v>6</v>
      </c>
      <c r="D1862" s="1" t="s">
        <v>19325</v>
      </c>
    </row>
    <row r="1863" spans="1:4" x14ac:dyDescent="0.25">
      <c r="A1863" s="6" t="s">
        <v>3160</v>
      </c>
      <c r="B1863" t="s">
        <v>3161</v>
      </c>
      <c r="C1863" t="s">
        <v>6</v>
      </c>
      <c r="D1863" s="1" t="s">
        <v>19325</v>
      </c>
    </row>
    <row r="1864" spans="1:4" x14ac:dyDescent="0.25">
      <c r="A1864" s="6" t="s">
        <v>3182</v>
      </c>
      <c r="B1864" t="s">
        <v>3183</v>
      </c>
      <c r="C1864" t="s">
        <v>6</v>
      </c>
      <c r="D1864" s="1" t="s">
        <v>19325</v>
      </c>
    </row>
    <row r="1865" spans="1:4" x14ac:dyDescent="0.25">
      <c r="A1865" s="6" t="s">
        <v>3184</v>
      </c>
      <c r="B1865" t="s">
        <v>3185</v>
      </c>
      <c r="C1865" t="s">
        <v>6</v>
      </c>
      <c r="D1865" s="1" t="s">
        <v>19325</v>
      </c>
    </row>
    <row r="1866" spans="1:4" x14ac:dyDescent="0.25">
      <c r="A1866" s="6" t="s">
        <v>3186</v>
      </c>
      <c r="B1866" t="s">
        <v>3187</v>
      </c>
      <c r="C1866" t="s">
        <v>6</v>
      </c>
      <c r="D1866" s="1" t="s">
        <v>19325</v>
      </c>
    </row>
    <row r="1867" spans="1:4" x14ac:dyDescent="0.25">
      <c r="A1867" s="6" t="s">
        <v>3188</v>
      </c>
      <c r="B1867" t="s">
        <v>3189</v>
      </c>
      <c r="C1867" t="s">
        <v>6</v>
      </c>
      <c r="D1867" s="1" t="s">
        <v>19325</v>
      </c>
    </row>
    <row r="1868" spans="1:4" x14ac:dyDescent="0.25">
      <c r="A1868" s="6" t="s">
        <v>3190</v>
      </c>
      <c r="B1868" t="s">
        <v>3191</v>
      </c>
      <c r="C1868" t="s">
        <v>6</v>
      </c>
      <c r="D1868" s="1" t="s">
        <v>19325</v>
      </c>
    </row>
    <row r="1869" spans="1:4" x14ac:dyDescent="0.25">
      <c r="A1869" s="6" t="s">
        <v>3192</v>
      </c>
      <c r="B1869" t="s">
        <v>3193</v>
      </c>
      <c r="C1869" t="s">
        <v>6</v>
      </c>
      <c r="D1869" s="1" t="s">
        <v>19325</v>
      </c>
    </row>
    <row r="1870" spans="1:4" x14ac:dyDescent="0.25">
      <c r="A1870" s="6" t="s">
        <v>3194</v>
      </c>
      <c r="B1870" t="s">
        <v>3195</v>
      </c>
      <c r="C1870" t="s">
        <v>6</v>
      </c>
      <c r="D1870" s="1" t="s">
        <v>19325</v>
      </c>
    </row>
    <row r="1871" spans="1:4" x14ac:dyDescent="0.25">
      <c r="A1871" s="6" t="s">
        <v>3196</v>
      </c>
      <c r="B1871" t="s">
        <v>3197</v>
      </c>
      <c r="C1871" t="s">
        <v>6</v>
      </c>
      <c r="D1871" s="1" t="s">
        <v>19325</v>
      </c>
    </row>
    <row r="1872" spans="1:4" x14ac:dyDescent="0.25">
      <c r="A1872" s="6" t="s">
        <v>3226</v>
      </c>
      <c r="B1872" t="s">
        <v>3227</v>
      </c>
      <c r="C1872" t="s">
        <v>6</v>
      </c>
      <c r="D1872" s="1" t="s">
        <v>19325</v>
      </c>
    </row>
    <row r="1873" spans="1:4" x14ac:dyDescent="0.25">
      <c r="A1873" s="6" t="s">
        <v>3228</v>
      </c>
      <c r="B1873" t="s">
        <v>3229</v>
      </c>
      <c r="C1873" t="s">
        <v>6</v>
      </c>
      <c r="D1873" s="1" t="s">
        <v>19325</v>
      </c>
    </row>
    <row r="1874" spans="1:4" x14ac:dyDescent="0.25">
      <c r="A1874" s="6" t="s">
        <v>3230</v>
      </c>
      <c r="B1874" t="s">
        <v>3231</v>
      </c>
      <c r="C1874" t="s">
        <v>6</v>
      </c>
      <c r="D1874" s="1" t="s">
        <v>19325</v>
      </c>
    </row>
    <row r="1875" spans="1:4" x14ac:dyDescent="0.25">
      <c r="A1875" s="6" t="s">
        <v>3232</v>
      </c>
      <c r="B1875" t="s">
        <v>3233</v>
      </c>
      <c r="C1875" t="s">
        <v>6</v>
      </c>
      <c r="D1875" s="1" t="s">
        <v>19325</v>
      </c>
    </row>
    <row r="1876" spans="1:4" x14ac:dyDescent="0.25">
      <c r="A1876" s="6" t="s">
        <v>3234</v>
      </c>
      <c r="B1876" t="s">
        <v>3235</v>
      </c>
      <c r="C1876" t="s">
        <v>6</v>
      </c>
      <c r="D1876" s="1" t="s">
        <v>19325</v>
      </c>
    </row>
    <row r="1877" spans="1:4" x14ac:dyDescent="0.25">
      <c r="A1877" s="6" t="s">
        <v>3241</v>
      </c>
      <c r="B1877" t="s">
        <v>3242</v>
      </c>
      <c r="C1877" t="s">
        <v>6</v>
      </c>
      <c r="D1877" s="1" t="s">
        <v>19325</v>
      </c>
    </row>
    <row r="1878" spans="1:4" x14ac:dyDescent="0.25">
      <c r="A1878" s="6" t="s">
        <v>3243</v>
      </c>
      <c r="B1878" t="s">
        <v>3244</v>
      </c>
      <c r="C1878" t="s">
        <v>6</v>
      </c>
      <c r="D1878" s="1" t="s">
        <v>19325</v>
      </c>
    </row>
    <row r="1879" spans="1:4" x14ac:dyDescent="0.25">
      <c r="A1879" s="6" t="s">
        <v>3245</v>
      </c>
      <c r="B1879" t="s">
        <v>3246</v>
      </c>
      <c r="C1879" t="s">
        <v>6</v>
      </c>
      <c r="D1879" s="1" t="s">
        <v>19325</v>
      </c>
    </row>
    <row r="1880" spans="1:4" x14ac:dyDescent="0.25">
      <c r="A1880" s="6" t="s">
        <v>3247</v>
      </c>
      <c r="B1880" t="s">
        <v>3248</v>
      </c>
      <c r="C1880" t="s">
        <v>6</v>
      </c>
      <c r="D1880" s="1" t="s">
        <v>19325</v>
      </c>
    </row>
    <row r="1881" spans="1:4" x14ac:dyDescent="0.25">
      <c r="A1881" s="6" t="s">
        <v>3249</v>
      </c>
      <c r="B1881" t="s">
        <v>3250</v>
      </c>
      <c r="C1881" t="s">
        <v>6</v>
      </c>
      <c r="D1881" s="1" t="s">
        <v>19325</v>
      </c>
    </row>
    <row r="1882" spans="1:4" x14ac:dyDescent="0.25">
      <c r="A1882" s="6" t="s">
        <v>3275</v>
      </c>
      <c r="B1882" t="s">
        <v>3276</v>
      </c>
      <c r="C1882" t="s">
        <v>6</v>
      </c>
      <c r="D1882" s="1" t="s">
        <v>19325</v>
      </c>
    </row>
    <row r="1883" spans="1:4" x14ac:dyDescent="0.25">
      <c r="A1883" s="6" t="s">
        <v>3277</v>
      </c>
      <c r="B1883" t="s">
        <v>3278</v>
      </c>
      <c r="C1883" t="s">
        <v>6</v>
      </c>
      <c r="D1883" s="1" t="s">
        <v>19325</v>
      </c>
    </row>
    <row r="1884" spans="1:4" x14ac:dyDescent="0.25">
      <c r="A1884" s="6" t="s">
        <v>3279</v>
      </c>
      <c r="B1884" t="s">
        <v>3280</v>
      </c>
      <c r="C1884" t="s">
        <v>6</v>
      </c>
      <c r="D1884" s="1" t="s">
        <v>19325</v>
      </c>
    </row>
    <row r="1885" spans="1:4" x14ac:dyDescent="0.25">
      <c r="A1885" s="6" t="s">
        <v>3281</v>
      </c>
      <c r="B1885" t="s">
        <v>3282</v>
      </c>
      <c r="C1885" t="s">
        <v>6</v>
      </c>
      <c r="D1885" s="1" t="s">
        <v>19325</v>
      </c>
    </row>
    <row r="1886" spans="1:4" x14ac:dyDescent="0.25">
      <c r="A1886" s="6" t="s">
        <v>3283</v>
      </c>
      <c r="B1886" t="s">
        <v>3284</v>
      </c>
      <c r="C1886" t="s">
        <v>6</v>
      </c>
      <c r="D1886" s="1" t="s">
        <v>19325</v>
      </c>
    </row>
    <row r="1887" spans="1:4" x14ac:dyDescent="0.25">
      <c r="A1887" s="6" t="s">
        <v>3303</v>
      </c>
      <c r="B1887" t="s">
        <v>3304</v>
      </c>
      <c r="C1887" t="s">
        <v>6</v>
      </c>
      <c r="D1887" s="1" t="s">
        <v>19325</v>
      </c>
    </row>
    <row r="1888" spans="1:4" x14ac:dyDescent="0.25">
      <c r="A1888" s="6" t="s">
        <v>3305</v>
      </c>
      <c r="B1888" t="s">
        <v>3306</v>
      </c>
      <c r="C1888" t="s">
        <v>6</v>
      </c>
      <c r="D1888" s="1" t="s">
        <v>19325</v>
      </c>
    </row>
    <row r="1889" spans="1:4" x14ac:dyDescent="0.25">
      <c r="A1889" s="6" t="s">
        <v>3307</v>
      </c>
      <c r="B1889" t="s">
        <v>3308</v>
      </c>
      <c r="C1889" t="s">
        <v>6</v>
      </c>
      <c r="D1889" s="1" t="s">
        <v>19325</v>
      </c>
    </row>
    <row r="1890" spans="1:4" x14ac:dyDescent="0.25">
      <c r="A1890" s="6" t="s">
        <v>3309</v>
      </c>
      <c r="B1890" t="s">
        <v>3310</v>
      </c>
      <c r="C1890" t="s">
        <v>6</v>
      </c>
      <c r="D1890" s="1" t="s">
        <v>19325</v>
      </c>
    </row>
    <row r="1891" spans="1:4" x14ac:dyDescent="0.25">
      <c r="A1891" s="6" t="s">
        <v>3311</v>
      </c>
      <c r="B1891" t="s">
        <v>3312</v>
      </c>
      <c r="C1891" t="s">
        <v>6</v>
      </c>
      <c r="D1891" s="1" t="s">
        <v>19325</v>
      </c>
    </row>
    <row r="1892" spans="1:4" x14ac:dyDescent="0.25">
      <c r="A1892" s="6" t="s">
        <v>3313</v>
      </c>
      <c r="B1892" t="s">
        <v>19379</v>
      </c>
      <c r="C1892" t="s">
        <v>6</v>
      </c>
      <c r="D1892" s="1" t="s">
        <v>19325</v>
      </c>
    </row>
    <row r="1893" spans="1:4" x14ac:dyDescent="0.25">
      <c r="A1893" s="6" t="s">
        <v>3315</v>
      </c>
      <c r="B1893" t="s">
        <v>3316</v>
      </c>
      <c r="C1893" t="s">
        <v>6</v>
      </c>
      <c r="D1893" s="1" t="s">
        <v>19325</v>
      </c>
    </row>
    <row r="1894" spans="1:4" x14ac:dyDescent="0.25">
      <c r="A1894" s="6" t="s">
        <v>3317</v>
      </c>
      <c r="B1894" t="s">
        <v>3318</v>
      </c>
      <c r="C1894" t="s">
        <v>6</v>
      </c>
      <c r="D1894" s="1" t="s">
        <v>19325</v>
      </c>
    </row>
    <row r="1895" spans="1:4" x14ac:dyDescent="0.25">
      <c r="A1895" s="6" t="s">
        <v>3319</v>
      </c>
      <c r="B1895" t="s">
        <v>3320</v>
      </c>
      <c r="C1895" t="s">
        <v>6</v>
      </c>
      <c r="D1895" s="1" t="s">
        <v>19325</v>
      </c>
    </row>
    <row r="1896" spans="1:4" x14ac:dyDescent="0.25">
      <c r="A1896" s="6" t="s">
        <v>3321</v>
      </c>
      <c r="B1896" t="s">
        <v>3322</v>
      </c>
      <c r="C1896" t="s">
        <v>6</v>
      </c>
      <c r="D1896" s="1" t="s">
        <v>19325</v>
      </c>
    </row>
    <row r="1897" spans="1:4" x14ac:dyDescent="0.25">
      <c r="A1897" s="6" t="s">
        <v>3323</v>
      </c>
      <c r="B1897" t="s">
        <v>3324</v>
      </c>
      <c r="C1897" t="s">
        <v>6</v>
      </c>
      <c r="D1897" s="1" t="s">
        <v>19325</v>
      </c>
    </row>
    <row r="1898" spans="1:4" x14ac:dyDescent="0.25">
      <c r="A1898" s="6" t="s">
        <v>3349</v>
      </c>
      <c r="B1898" t="s">
        <v>3350</v>
      </c>
      <c r="C1898" t="s">
        <v>6</v>
      </c>
      <c r="D1898" s="1" t="s">
        <v>19325</v>
      </c>
    </row>
    <row r="1899" spans="1:4" x14ac:dyDescent="0.25">
      <c r="A1899" s="6" t="s">
        <v>3365</v>
      </c>
      <c r="B1899" t="s">
        <v>3366</v>
      </c>
      <c r="C1899" t="s">
        <v>6</v>
      </c>
      <c r="D1899" s="1" t="s">
        <v>19325</v>
      </c>
    </row>
    <row r="1900" spans="1:4" x14ac:dyDescent="0.25">
      <c r="A1900" s="6" t="s">
        <v>3367</v>
      </c>
      <c r="B1900" t="s">
        <v>3368</v>
      </c>
      <c r="C1900" t="s">
        <v>6</v>
      </c>
      <c r="D1900" s="1" t="s">
        <v>19325</v>
      </c>
    </row>
    <row r="1901" spans="1:4" x14ac:dyDescent="0.25">
      <c r="A1901" s="6" t="s">
        <v>3446</v>
      </c>
      <c r="B1901" t="s">
        <v>3447</v>
      </c>
      <c r="C1901" t="s">
        <v>6</v>
      </c>
      <c r="D1901" s="1" t="s">
        <v>19325</v>
      </c>
    </row>
    <row r="1902" spans="1:4" x14ac:dyDescent="0.25">
      <c r="A1902" s="6" t="s">
        <v>3448</v>
      </c>
      <c r="B1902" t="s">
        <v>3449</v>
      </c>
      <c r="C1902" t="s">
        <v>6</v>
      </c>
      <c r="D1902" s="1" t="s">
        <v>19325</v>
      </c>
    </row>
    <row r="1903" spans="1:4" x14ac:dyDescent="0.25">
      <c r="A1903" s="6" t="s">
        <v>3450</v>
      </c>
      <c r="B1903" t="s">
        <v>3451</v>
      </c>
      <c r="C1903" t="s">
        <v>6</v>
      </c>
      <c r="D1903" s="1" t="s">
        <v>19325</v>
      </c>
    </row>
    <row r="1904" spans="1:4" x14ac:dyDescent="0.25">
      <c r="A1904" s="6" t="s">
        <v>3481</v>
      </c>
      <c r="B1904" t="s">
        <v>3482</v>
      </c>
      <c r="C1904" t="s">
        <v>6</v>
      </c>
      <c r="D1904" s="1" t="s">
        <v>19325</v>
      </c>
    </row>
    <row r="1905" spans="1:4" x14ac:dyDescent="0.25">
      <c r="A1905" s="6" t="s">
        <v>3483</v>
      </c>
      <c r="B1905" t="s">
        <v>3484</v>
      </c>
      <c r="C1905" t="s">
        <v>6</v>
      </c>
      <c r="D1905" s="1" t="s">
        <v>19325</v>
      </c>
    </row>
    <row r="1906" spans="1:4" x14ac:dyDescent="0.25">
      <c r="A1906" s="6" t="s">
        <v>3485</v>
      </c>
      <c r="B1906" t="s">
        <v>3486</v>
      </c>
      <c r="C1906" t="s">
        <v>6</v>
      </c>
      <c r="D1906" s="1" t="s">
        <v>19325</v>
      </c>
    </row>
    <row r="1907" spans="1:4" x14ac:dyDescent="0.25">
      <c r="A1907" s="6" t="s">
        <v>3487</v>
      </c>
      <c r="B1907" t="s">
        <v>3488</v>
      </c>
      <c r="C1907" t="s">
        <v>6</v>
      </c>
      <c r="D1907" s="1" t="s">
        <v>19325</v>
      </c>
    </row>
    <row r="1908" spans="1:4" x14ac:dyDescent="0.25">
      <c r="A1908" s="6" t="s">
        <v>3489</v>
      </c>
      <c r="B1908" t="s">
        <v>3490</v>
      </c>
      <c r="C1908" t="s">
        <v>6</v>
      </c>
      <c r="D1908" s="1" t="s">
        <v>19325</v>
      </c>
    </row>
    <row r="1909" spans="1:4" x14ac:dyDescent="0.25">
      <c r="A1909" s="6" t="s">
        <v>3491</v>
      </c>
      <c r="B1909" t="s">
        <v>3492</v>
      </c>
      <c r="C1909" t="s">
        <v>6</v>
      </c>
      <c r="D1909" s="1" t="s">
        <v>19325</v>
      </c>
    </row>
    <row r="1910" spans="1:4" x14ac:dyDescent="0.25">
      <c r="A1910" s="6" t="s">
        <v>3519</v>
      </c>
      <c r="B1910" t="s">
        <v>3520</v>
      </c>
      <c r="C1910" t="s">
        <v>6</v>
      </c>
      <c r="D1910" s="1" t="s">
        <v>19325</v>
      </c>
    </row>
    <row r="1911" spans="1:4" x14ac:dyDescent="0.25">
      <c r="A1911" s="6" t="s">
        <v>3521</v>
      </c>
      <c r="B1911" t="s">
        <v>3522</v>
      </c>
      <c r="C1911" t="s">
        <v>6</v>
      </c>
      <c r="D1911" s="1" t="s">
        <v>19325</v>
      </c>
    </row>
    <row r="1912" spans="1:4" x14ac:dyDescent="0.25">
      <c r="A1912" s="6" t="s">
        <v>3530</v>
      </c>
      <c r="B1912" t="s">
        <v>3531</v>
      </c>
      <c r="C1912" t="s">
        <v>6</v>
      </c>
      <c r="D1912" s="1" t="s">
        <v>19325</v>
      </c>
    </row>
    <row r="1913" spans="1:4" x14ac:dyDescent="0.25">
      <c r="A1913" s="6" t="s">
        <v>3532</v>
      </c>
      <c r="B1913" t="s">
        <v>3533</v>
      </c>
      <c r="C1913" t="s">
        <v>6</v>
      </c>
      <c r="D1913" s="1" t="s">
        <v>19325</v>
      </c>
    </row>
    <row r="1914" spans="1:4" x14ac:dyDescent="0.25">
      <c r="A1914" s="6" t="s">
        <v>3534</v>
      </c>
      <c r="B1914" t="s">
        <v>3535</v>
      </c>
      <c r="C1914" t="s">
        <v>6</v>
      </c>
      <c r="D1914" s="1" t="s">
        <v>19325</v>
      </c>
    </row>
    <row r="1915" spans="1:4" x14ac:dyDescent="0.25">
      <c r="A1915" s="6" t="s">
        <v>3595</v>
      </c>
      <c r="B1915" t="s">
        <v>3596</v>
      </c>
      <c r="C1915" t="s">
        <v>6</v>
      </c>
      <c r="D1915" s="1" t="s">
        <v>19325</v>
      </c>
    </row>
    <row r="1916" spans="1:4" x14ac:dyDescent="0.25">
      <c r="A1916" s="6" t="s">
        <v>3611</v>
      </c>
      <c r="B1916" t="s">
        <v>3612</v>
      </c>
      <c r="C1916" t="s">
        <v>6</v>
      </c>
      <c r="D1916" s="1" t="s">
        <v>19325</v>
      </c>
    </row>
    <row r="1917" spans="1:4" x14ac:dyDescent="0.25">
      <c r="A1917" s="6" t="s">
        <v>3617</v>
      </c>
      <c r="B1917" t="s">
        <v>3618</v>
      </c>
      <c r="C1917" t="s">
        <v>6</v>
      </c>
      <c r="D1917" s="1" t="s">
        <v>19325</v>
      </c>
    </row>
    <row r="1918" spans="1:4" x14ac:dyDescent="0.25">
      <c r="A1918" s="6" t="s">
        <v>3619</v>
      </c>
      <c r="B1918" t="s">
        <v>3620</v>
      </c>
      <c r="C1918" t="s">
        <v>6</v>
      </c>
      <c r="D1918" s="1" t="s">
        <v>19325</v>
      </c>
    </row>
    <row r="1919" spans="1:4" x14ac:dyDescent="0.25">
      <c r="A1919" s="6" t="s">
        <v>3621</v>
      </c>
      <c r="B1919" t="s">
        <v>3622</v>
      </c>
      <c r="C1919" t="s">
        <v>6</v>
      </c>
      <c r="D1919" s="1" t="s">
        <v>19325</v>
      </c>
    </row>
    <row r="1920" spans="1:4" x14ac:dyDescent="0.25">
      <c r="A1920" s="6" t="s">
        <v>3623</v>
      </c>
      <c r="B1920" t="s">
        <v>3624</v>
      </c>
      <c r="C1920" t="s">
        <v>6</v>
      </c>
      <c r="D1920" s="1" t="s">
        <v>19325</v>
      </c>
    </row>
    <row r="1921" spans="1:4" x14ac:dyDescent="0.25">
      <c r="A1921" s="6" t="s">
        <v>3625</v>
      </c>
      <c r="B1921" t="s">
        <v>3626</v>
      </c>
      <c r="C1921" t="s">
        <v>6</v>
      </c>
      <c r="D1921" s="1" t="s">
        <v>19325</v>
      </c>
    </row>
    <row r="1922" spans="1:4" x14ac:dyDescent="0.25">
      <c r="A1922" s="6" t="s">
        <v>3695</v>
      </c>
      <c r="B1922" t="s">
        <v>3696</v>
      </c>
      <c r="C1922" t="s">
        <v>6</v>
      </c>
      <c r="D1922" s="1" t="s">
        <v>19325</v>
      </c>
    </row>
    <row r="1923" spans="1:4" x14ac:dyDescent="0.25">
      <c r="A1923" s="6" t="s">
        <v>3697</v>
      </c>
      <c r="B1923" t="s">
        <v>3698</v>
      </c>
      <c r="C1923" t="s">
        <v>6</v>
      </c>
      <c r="D1923" s="1" t="s">
        <v>19325</v>
      </c>
    </row>
    <row r="1924" spans="1:4" x14ac:dyDescent="0.25">
      <c r="A1924" s="6" t="s">
        <v>3723</v>
      </c>
      <c r="B1924" t="s">
        <v>3724</v>
      </c>
      <c r="C1924" t="s">
        <v>6</v>
      </c>
      <c r="D1924" s="1" t="s">
        <v>19325</v>
      </c>
    </row>
    <row r="1925" spans="1:4" x14ac:dyDescent="0.25">
      <c r="A1925" s="6" t="s">
        <v>3725</v>
      </c>
      <c r="B1925" t="s">
        <v>3726</v>
      </c>
      <c r="C1925" t="s">
        <v>6</v>
      </c>
      <c r="D1925" s="1" t="s">
        <v>19325</v>
      </c>
    </row>
    <row r="1926" spans="1:4" x14ac:dyDescent="0.25">
      <c r="A1926" s="6" t="s">
        <v>3727</v>
      </c>
      <c r="B1926" t="s">
        <v>3728</v>
      </c>
      <c r="C1926" t="s">
        <v>6</v>
      </c>
      <c r="D1926" s="1" t="s">
        <v>19325</v>
      </c>
    </row>
    <row r="1927" spans="1:4" x14ac:dyDescent="0.25">
      <c r="A1927" s="6" t="s">
        <v>3729</v>
      </c>
      <c r="B1927" t="s">
        <v>3730</v>
      </c>
      <c r="C1927" t="s">
        <v>6</v>
      </c>
      <c r="D1927" s="1" t="s">
        <v>19325</v>
      </c>
    </row>
    <row r="1928" spans="1:4" x14ac:dyDescent="0.25">
      <c r="A1928" s="6" t="s">
        <v>3731</v>
      </c>
      <c r="B1928" t="s">
        <v>3732</v>
      </c>
      <c r="C1928" t="s">
        <v>6</v>
      </c>
      <c r="D1928" s="1" t="s">
        <v>19325</v>
      </c>
    </row>
    <row r="1929" spans="1:4" x14ac:dyDescent="0.25">
      <c r="A1929" s="6" t="s">
        <v>3737</v>
      </c>
      <c r="B1929" t="s">
        <v>3738</v>
      </c>
      <c r="C1929" t="s">
        <v>6</v>
      </c>
      <c r="D1929" s="1" t="s">
        <v>19325</v>
      </c>
    </row>
    <row r="1930" spans="1:4" x14ac:dyDescent="0.25">
      <c r="A1930" s="6" t="s">
        <v>3745</v>
      </c>
      <c r="B1930" t="s">
        <v>3622</v>
      </c>
      <c r="C1930" t="s">
        <v>6</v>
      </c>
      <c r="D1930" s="1" t="s">
        <v>19325</v>
      </c>
    </row>
    <row r="1931" spans="1:4" x14ac:dyDescent="0.25">
      <c r="A1931" s="6" t="s">
        <v>3746</v>
      </c>
      <c r="B1931" t="s">
        <v>3747</v>
      </c>
      <c r="C1931" t="s">
        <v>6</v>
      </c>
      <c r="D1931" s="1" t="s">
        <v>19325</v>
      </c>
    </row>
    <row r="1932" spans="1:4" x14ac:dyDescent="0.25">
      <c r="A1932" s="6" t="s">
        <v>3752</v>
      </c>
      <c r="B1932" t="s">
        <v>3753</v>
      </c>
      <c r="C1932" t="s">
        <v>6</v>
      </c>
      <c r="D1932" s="1" t="s">
        <v>19325</v>
      </c>
    </row>
    <row r="1933" spans="1:4" x14ac:dyDescent="0.25">
      <c r="A1933" s="6" t="s">
        <v>3754</v>
      </c>
      <c r="B1933" t="s">
        <v>3755</v>
      </c>
      <c r="C1933" t="s">
        <v>6</v>
      </c>
      <c r="D1933" s="1" t="s">
        <v>19325</v>
      </c>
    </row>
    <row r="1934" spans="1:4" x14ac:dyDescent="0.25">
      <c r="A1934" s="6" t="s">
        <v>3756</v>
      </c>
      <c r="B1934" t="s">
        <v>3757</v>
      </c>
      <c r="C1934" t="s">
        <v>6</v>
      </c>
      <c r="D1934" s="1" t="s">
        <v>19325</v>
      </c>
    </row>
    <row r="1935" spans="1:4" x14ac:dyDescent="0.25">
      <c r="A1935" s="6" t="s">
        <v>3766</v>
      </c>
      <c r="B1935" t="s">
        <v>3767</v>
      </c>
      <c r="C1935" t="s">
        <v>6</v>
      </c>
      <c r="D1935" s="1" t="s">
        <v>19325</v>
      </c>
    </row>
    <row r="1936" spans="1:4" x14ac:dyDescent="0.25">
      <c r="A1936" s="6" t="s">
        <v>3782</v>
      </c>
      <c r="B1936" t="s">
        <v>3783</v>
      </c>
      <c r="C1936" t="s">
        <v>6</v>
      </c>
      <c r="D1936" s="1" t="s">
        <v>19325</v>
      </c>
    </row>
    <row r="1937" spans="1:4" x14ac:dyDescent="0.25">
      <c r="A1937" s="6" t="s">
        <v>3784</v>
      </c>
      <c r="B1937" t="s">
        <v>3785</v>
      </c>
      <c r="C1937" t="s">
        <v>6</v>
      </c>
      <c r="D1937" s="1" t="s">
        <v>19325</v>
      </c>
    </row>
    <row r="1938" spans="1:4" x14ac:dyDescent="0.25">
      <c r="A1938" s="6" t="s">
        <v>3848</v>
      </c>
      <c r="B1938" t="s">
        <v>3849</v>
      </c>
      <c r="C1938" t="s">
        <v>6</v>
      </c>
      <c r="D1938" s="1" t="s">
        <v>19325</v>
      </c>
    </row>
    <row r="1939" spans="1:4" x14ac:dyDescent="0.25">
      <c r="A1939" s="6" t="s">
        <v>3850</v>
      </c>
      <c r="B1939" t="s">
        <v>3851</v>
      </c>
      <c r="C1939" t="s">
        <v>6</v>
      </c>
      <c r="D1939" s="1" t="s">
        <v>19325</v>
      </c>
    </row>
    <row r="1940" spans="1:4" x14ac:dyDescent="0.25">
      <c r="A1940" s="6" t="s">
        <v>3852</v>
      </c>
      <c r="B1940" t="s">
        <v>3853</v>
      </c>
      <c r="C1940" t="s">
        <v>6</v>
      </c>
      <c r="D1940" s="1" t="s">
        <v>19325</v>
      </c>
    </row>
    <row r="1941" spans="1:4" x14ac:dyDescent="0.25">
      <c r="A1941" s="6" t="s">
        <v>3886</v>
      </c>
      <c r="B1941" t="s">
        <v>3887</v>
      </c>
      <c r="C1941" t="s">
        <v>6</v>
      </c>
      <c r="D1941" s="1" t="s">
        <v>19325</v>
      </c>
    </row>
    <row r="1942" spans="1:4" x14ac:dyDescent="0.25">
      <c r="A1942" s="6" t="s">
        <v>3926</v>
      </c>
      <c r="B1942" t="s">
        <v>3853</v>
      </c>
      <c r="C1942" t="s">
        <v>6</v>
      </c>
      <c r="D1942" s="1" t="s">
        <v>19325</v>
      </c>
    </row>
    <row r="1943" spans="1:4" x14ac:dyDescent="0.25">
      <c r="A1943" s="6" t="s">
        <v>3943</v>
      </c>
      <c r="B1943" t="s">
        <v>3944</v>
      </c>
      <c r="C1943" t="s">
        <v>6</v>
      </c>
      <c r="D1943" s="1" t="s">
        <v>19325</v>
      </c>
    </row>
    <row r="1944" spans="1:4" x14ac:dyDescent="0.25">
      <c r="A1944" s="6" t="s">
        <v>3989</v>
      </c>
      <c r="B1944" t="s">
        <v>3990</v>
      </c>
      <c r="C1944" t="s">
        <v>6</v>
      </c>
      <c r="D1944" s="1" t="s">
        <v>19325</v>
      </c>
    </row>
    <row r="1945" spans="1:4" x14ac:dyDescent="0.25">
      <c r="A1945" s="6" t="s">
        <v>3253</v>
      </c>
      <c r="B1945" t="s">
        <v>3254</v>
      </c>
      <c r="C1945" t="s">
        <v>6</v>
      </c>
      <c r="D1945" s="1" t="s">
        <v>19380</v>
      </c>
    </row>
    <row r="1946" spans="1:4" x14ac:dyDescent="0.25">
      <c r="A1946" s="6" t="s">
        <v>3255</v>
      </c>
      <c r="B1946" t="s">
        <v>3256</v>
      </c>
      <c r="C1946" t="s">
        <v>6</v>
      </c>
      <c r="D1946" s="1" t="s">
        <v>19380</v>
      </c>
    </row>
    <row r="1947" spans="1:4" x14ac:dyDescent="0.25">
      <c r="A1947" s="6" t="s">
        <v>3287</v>
      </c>
      <c r="B1947" t="s">
        <v>3288</v>
      </c>
      <c r="C1947" t="s">
        <v>6</v>
      </c>
      <c r="D1947" s="1" t="s">
        <v>19380</v>
      </c>
    </row>
    <row r="1948" spans="1:4" x14ac:dyDescent="0.25">
      <c r="A1948" s="6" t="s">
        <v>3289</v>
      </c>
      <c r="B1948" t="s">
        <v>3290</v>
      </c>
      <c r="C1948" t="s">
        <v>6</v>
      </c>
      <c r="D1948" s="1" t="s">
        <v>19380</v>
      </c>
    </row>
    <row r="1949" spans="1:4" x14ac:dyDescent="0.25">
      <c r="A1949" s="6" t="s">
        <v>3291</v>
      </c>
      <c r="B1949" t="s">
        <v>3292</v>
      </c>
      <c r="C1949" t="s">
        <v>6</v>
      </c>
      <c r="D1949" s="1" t="s">
        <v>19380</v>
      </c>
    </row>
    <row r="1950" spans="1:4" x14ac:dyDescent="0.25">
      <c r="A1950" s="6" t="s">
        <v>3293</v>
      </c>
      <c r="B1950" t="s">
        <v>3294</v>
      </c>
      <c r="C1950" t="s">
        <v>6</v>
      </c>
      <c r="D1950" s="1" t="s">
        <v>19380</v>
      </c>
    </row>
    <row r="1951" spans="1:4" x14ac:dyDescent="0.25">
      <c r="A1951" s="6" t="s">
        <v>3295</v>
      </c>
      <c r="B1951" t="s">
        <v>3296</v>
      </c>
      <c r="C1951" t="s">
        <v>6</v>
      </c>
      <c r="D1951" s="1" t="s">
        <v>19380</v>
      </c>
    </row>
    <row r="1952" spans="1:4" x14ac:dyDescent="0.25">
      <c r="A1952" s="6" t="s">
        <v>3515</v>
      </c>
      <c r="B1952" t="s">
        <v>3516</v>
      </c>
      <c r="C1952" t="s">
        <v>6</v>
      </c>
      <c r="D1952" s="1" t="s">
        <v>19380</v>
      </c>
    </row>
    <row r="1953" spans="1:4" x14ac:dyDescent="0.25">
      <c r="A1953" s="6" t="s">
        <v>3337</v>
      </c>
      <c r="B1953" t="s">
        <v>3338</v>
      </c>
      <c r="C1953" t="s">
        <v>6</v>
      </c>
      <c r="D1953" s="1" t="s">
        <v>19381</v>
      </c>
    </row>
    <row r="1954" spans="1:4" x14ac:dyDescent="0.25">
      <c r="A1954" s="6" t="s">
        <v>3339</v>
      </c>
      <c r="B1954" t="s">
        <v>3340</v>
      </c>
      <c r="C1954" t="s">
        <v>6</v>
      </c>
      <c r="D1954" s="1" t="s">
        <v>19381</v>
      </c>
    </row>
    <row r="1955" spans="1:4" x14ac:dyDescent="0.25">
      <c r="A1955" s="6" t="s">
        <v>3341</v>
      </c>
      <c r="B1955" t="s">
        <v>3342</v>
      </c>
      <c r="C1955" t="s">
        <v>6</v>
      </c>
      <c r="D1955" s="1" t="s">
        <v>19381</v>
      </c>
    </row>
    <row r="1956" spans="1:4" x14ac:dyDescent="0.25">
      <c r="A1956" s="6" t="s">
        <v>3343</v>
      </c>
      <c r="B1956" t="s">
        <v>3344</v>
      </c>
      <c r="C1956" t="s">
        <v>6</v>
      </c>
      <c r="D1956" s="1" t="s">
        <v>19381</v>
      </c>
    </row>
    <row r="1957" spans="1:4" x14ac:dyDescent="0.25">
      <c r="A1957" s="6" t="s">
        <v>3345</v>
      </c>
      <c r="B1957" t="s">
        <v>3346</v>
      </c>
      <c r="C1957" t="s">
        <v>6</v>
      </c>
      <c r="D1957" s="1" t="s">
        <v>19381</v>
      </c>
    </row>
    <row r="1958" spans="1:4" x14ac:dyDescent="0.25">
      <c r="A1958" s="6" t="s">
        <v>3347</v>
      </c>
      <c r="B1958" t="s">
        <v>3348</v>
      </c>
      <c r="C1958" t="s">
        <v>6</v>
      </c>
      <c r="D1958" s="1" t="s">
        <v>19381</v>
      </c>
    </row>
    <row r="1959" spans="1:4" x14ac:dyDescent="0.25">
      <c r="A1959" s="6" t="s">
        <v>3878</v>
      </c>
      <c r="B1959" t="s">
        <v>3879</v>
      </c>
      <c r="C1959" t="s">
        <v>6</v>
      </c>
      <c r="D1959" s="1" t="s">
        <v>19381</v>
      </c>
    </row>
    <row r="1960" spans="1:4" x14ac:dyDescent="0.25">
      <c r="A1960" s="6" t="s">
        <v>3880</v>
      </c>
      <c r="B1960" t="s">
        <v>3881</v>
      </c>
      <c r="C1960" t="s">
        <v>6</v>
      </c>
      <c r="D1960" s="1" t="s">
        <v>19381</v>
      </c>
    </row>
    <row r="1961" spans="1:4" x14ac:dyDescent="0.25">
      <c r="A1961" s="6" t="s">
        <v>3882</v>
      </c>
      <c r="B1961" t="s">
        <v>3883</v>
      </c>
      <c r="C1961" t="s">
        <v>6</v>
      </c>
      <c r="D1961" s="1" t="s">
        <v>19381</v>
      </c>
    </row>
    <row r="1962" spans="1:4" x14ac:dyDescent="0.25">
      <c r="A1962" s="6" t="s">
        <v>3884</v>
      </c>
      <c r="B1962" t="s">
        <v>3885</v>
      </c>
      <c r="C1962" t="s">
        <v>6</v>
      </c>
      <c r="D1962" s="1" t="s">
        <v>19381</v>
      </c>
    </row>
    <row r="1963" spans="1:4" x14ac:dyDescent="0.25">
      <c r="A1963" s="6" t="s">
        <v>3981</v>
      </c>
      <c r="B1963" t="s">
        <v>3982</v>
      </c>
      <c r="C1963" t="s">
        <v>6</v>
      </c>
      <c r="D1963" s="1" t="s">
        <v>19381</v>
      </c>
    </row>
    <row r="1964" spans="1:4" x14ac:dyDescent="0.25">
      <c r="A1964" s="6" t="s">
        <v>3361</v>
      </c>
      <c r="B1964" t="s">
        <v>3362</v>
      </c>
      <c r="C1964" t="s">
        <v>6</v>
      </c>
      <c r="D1964" s="1" t="s">
        <v>19382</v>
      </c>
    </row>
    <row r="1965" spans="1:4" x14ac:dyDescent="0.25">
      <c r="A1965" s="6" t="s">
        <v>3363</v>
      </c>
      <c r="B1965" t="s">
        <v>3364</v>
      </c>
      <c r="C1965" t="s">
        <v>6</v>
      </c>
      <c r="D1965" s="1" t="s">
        <v>19382</v>
      </c>
    </row>
    <row r="1966" spans="1:4" x14ac:dyDescent="0.25">
      <c r="A1966" s="6" t="s">
        <v>3615</v>
      </c>
      <c r="B1966" t="s">
        <v>3616</v>
      </c>
      <c r="C1966" t="s">
        <v>6</v>
      </c>
      <c r="D1966" s="1" t="s">
        <v>19382</v>
      </c>
    </row>
    <row r="1967" spans="1:4" x14ac:dyDescent="0.25">
      <c r="A1967" s="6" t="s">
        <v>3369</v>
      </c>
      <c r="B1967" t="s">
        <v>3370</v>
      </c>
      <c r="C1967" t="s">
        <v>6</v>
      </c>
      <c r="D1967" s="1" t="s">
        <v>19517</v>
      </c>
    </row>
    <row r="1968" spans="1:4" x14ac:dyDescent="0.25">
      <c r="A1968" s="6" t="s">
        <v>3856</v>
      </c>
      <c r="B1968" t="s">
        <v>3857</v>
      </c>
      <c r="C1968" t="s">
        <v>6</v>
      </c>
      <c r="D1968" s="1" t="s">
        <v>19326</v>
      </c>
    </row>
    <row r="1969" spans="1:4" x14ac:dyDescent="0.25">
      <c r="A1969" s="6" t="s">
        <v>3858</v>
      </c>
      <c r="B1969" t="s">
        <v>3859</v>
      </c>
      <c r="C1969" t="s">
        <v>6</v>
      </c>
      <c r="D1969" s="1" t="s">
        <v>19326</v>
      </c>
    </row>
    <row r="1970" spans="1:4" x14ac:dyDescent="0.25">
      <c r="A1970" s="6" t="s">
        <v>3860</v>
      </c>
      <c r="B1970" t="s">
        <v>3861</v>
      </c>
      <c r="C1970" t="s">
        <v>6</v>
      </c>
      <c r="D1970" s="1" t="s">
        <v>19326</v>
      </c>
    </row>
    <row r="1971" spans="1:4" x14ac:dyDescent="0.25">
      <c r="A1971" s="6" t="s">
        <v>3862</v>
      </c>
      <c r="B1971" t="s">
        <v>3863</v>
      </c>
      <c r="C1971" t="s">
        <v>6</v>
      </c>
      <c r="D1971" s="1" t="s">
        <v>19326</v>
      </c>
    </row>
    <row r="1972" spans="1:4" x14ac:dyDescent="0.25">
      <c r="A1972" s="6" t="s">
        <v>3864</v>
      </c>
      <c r="B1972" t="s">
        <v>3865</v>
      </c>
      <c r="C1972" t="s">
        <v>6</v>
      </c>
      <c r="D1972" s="1" t="s">
        <v>19326</v>
      </c>
    </row>
    <row r="1973" spans="1:4" x14ac:dyDescent="0.25">
      <c r="A1973" s="6" t="s">
        <v>3866</v>
      </c>
      <c r="B1973" t="s">
        <v>3867</v>
      </c>
      <c r="C1973" t="s">
        <v>6</v>
      </c>
      <c r="D1973" s="1" t="s">
        <v>19326</v>
      </c>
    </row>
    <row r="1974" spans="1:4" x14ac:dyDescent="0.25">
      <c r="A1974" s="6" t="s">
        <v>3868</v>
      </c>
      <c r="B1974" t="s">
        <v>3869</v>
      </c>
      <c r="C1974" t="s">
        <v>6</v>
      </c>
      <c r="D1974" s="1" t="s">
        <v>19326</v>
      </c>
    </row>
    <row r="1975" spans="1:4" x14ac:dyDescent="0.25">
      <c r="A1975" s="6" t="s">
        <v>3870</v>
      </c>
      <c r="B1975" t="s">
        <v>3871</v>
      </c>
      <c r="C1975" t="s">
        <v>6</v>
      </c>
      <c r="D1975" s="1" t="s">
        <v>19326</v>
      </c>
    </row>
    <row r="1976" spans="1:4" x14ac:dyDescent="0.25">
      <c r="A1976" s="6" t="s">
        <v>3872</v>
      </c>
      <c r="B1976" t="s">
        <v>3873</v>
      </c>
      <c r="C1976" t="s">
        <v>6</v>
      </c>
      <c r="D1976" s="1" t="s">
        <v>19326</v>
      </c>
    </row>
    <row r="1977" spans="1:4" x14ac:dyDescent="0.25">
      <c r="A1977" s="6" t="s">
        <v>3874</v>
      </c>
      <c r="B1977" t="s">
        <v>3875</v>
      </c>
      <c r="C1977" t="s">
        <v>6</v>
      </c>
      <c r="D1977" s="1" t="s">
        <v>19326</v>
      </c>
    </row>
    <row r="1978" spans="1:4" x14ac:dyDescent="0.25">
      <c r="A1978" s="6" t="s">
        <v>3949</v>
      </c>
      <c r="B1978" t="s">
        <v>3950</v>
      </c>
      <c r="C1978" t="s">
        <v>6</v>
      </c>
      <c r="D1978" s="1" t="s">
        <v>19326</v>
      </c>
    </row>
    <row r="1979" spans="1:4" x14ac:dyDescent="0.25">
      <c r="A1979" s="6" t="s">
        <v>3953</v>
      </c>
      <c r="B1979" t="s">
        <v>3954</v>
      </c>
      <c r="C1979" t="s">
        <v>6</v>
      </c>
      <c r="D1979" s="1" t="s">
        <v>19326</v>
      </c>
    </row>
    <row r="1980" spans="1:4" x14ac:dyDescent="0.25">
      <c r="A1980" s="6" t="s">
        <v>3955</v>
      </c>
      <c r="B1980" t="s">
        <v>3956</v>
      </c>
      <c r="C1980" t="s">
        <v>6</v>
      </c>
      <c r="D1980" s="1" t="s">
        <v>19326</v>
      </c>
    </row>
    <row r="1981" spans="1:4" x14ac:dyDescent="0.25">
      <c r="A1981" s="6" t="s">
        <v>3957</v>
      </c>
      <c r="B1981" t="s">
        <v>3958</v>
      </c>
      <c r="C1981" t="s">
        <v>6</v>
      </c>
      <c r="D1981" s="1" t="s">
        <v>19326</v>
      </c>
    </row>
    <row r="1982" spans="1:4" x14ac:dyDescent="0.25">
      <c r="A1982" s="6" t="s">
        <v>3959</v>
      </c>
      <c r="B1982" t="s">
        <v>3960</v>
      </c>
      <c r="C1982" t="s">
        <v>6</v>
      </c>
      <c r="D1982" s="1" t="s">
        <v>19326</v>
      </c>
    </row>
    <row r="1983" spans="1:4" x14ac:dyDescent="0.25">
      <c r="A1983" s="6" t="s">
        <v>3961</v>
      </c>
      <c r="B1983" t="s">
        <v>3962</v>
      </c>
      <c r="C1983" t="s">
        <v>6</v>
      </c>
      <c r="D1983" s="1" t="s">
        <v>19326</v>
      </c>
    </row>
    <row r="1984" spans="1:4" x14ac:dyDescent="0.25">
      <c r="A1984" s="6" t="s">
        <v>3963</v>
      </c>
      <c r="B1984" t="s">
        <v>3964</v>
      </c>
      <c r="C1984" t="s">
        <v>6</v>
      </c>
      <c r="D1984" s="1" t="s">
        <v>19326</v>
      </c>
    </row>
    <row r="1985" spans="1:4" x14ac:dyDescent="0.25">
      <c r="A1985" s="6" t="s">
        <v>3965</v>
      </c>
      <c r="B1985" t="s">
        <v>3966</v>
      </c>
      <c r="C1985" t="s">
        <v>6</v>
      </c>
      <c r="D1985" s="1" t="s">
        <v>19326</v>
      </c>
    </row>
    <row r="1986" spans="1:4" x14ac:dyDescent="0.25">
      <c r="A1986" s="6" t="s">
        <v>3967</v>
      </c>
      <c r="B1986" t="s">
        <v>3968</v>
      </c>
      <c r="C1986" t="s">
        <v>6</v>
      </c>
      <c r="D1986" s="1" t="s">
        <v>19326</v>
      </c>
    </row>
    <row r="1987" spans="1:4" x14ac:dyDescent="0.25">
      <c r="A1987" s="6" t="s">
        <v>3969</v>
      </c>
      <c r="B1987" t="s">
        <v>3970</v>
      </c>
      <c r="C1987" t="s">
        <v>6</v>
      </c>
      <c r="D1987" s="1" t="s">
        <v>19326</v>
      </c>
    </row>
    <row r="1988" spans="1:4" x14ac:dyDescent="0.25">
      <c r="A1988" s="6" t="s">
        <v>19225</v>
      </c>
      <c r="B1988" t="s">
        <v>19301</v>
      </c>
      <c r="C1988" t="s">
        <v>6</v>
      </c>
      <c r="D1988" s="1" t="s">
        <v>19326</v>
      </c>
    </row>
    <row r="1989" spans="1:4" x14ac:dyDescent="0.25">
      <c r="A1989" s="6" t="s">
        <v>19228</v>
      </c>
      <c r="B1989" t="s">
        <v>19302</v>
      </c>
      <c r="C1989" t="s">
        <v>6</v>
      </c>
      <c r="D1989" s="1" t="s">
        <v>19326</v>
      </c>
    </row>
    <row r="1990" spans="1:4" x14ac:dyDescent="0.25">
      <c r="A1990" s="6" t="s">
        <v>19227</v>
      </c>
      <c r="B1990" t="s">
        <v>19303</v>
      </c>
      <c r="C1990" t="s">
        <v>6</v>
      </c>
      <c r="D1990" s="1" t="s">
        <v>19326</v>
      </c>
    </row>
    <row r="1991" spans="1:4" x14ac:dyDescent="0.25">
      <c r="A1991" s="6" t="s">
        <v>19226</v>
      </c>
      <c r="B1991" t="s">
        <v>19304</v>
      </c>
      <c r="C1991" t="s">
        <v>6</v>
      </c>
      <c r="D1991" s="1" t="s">
        <v>19326</v>
      </c>
    </row>
    <row r="1992" spans="1:4" x14ac:dyDescent="0.25">
      <c r="A1992" s="6" t="s">
        <v>3495</v>
      </c>
      <c r="B1992" t="s">
        <v>3496</v>
      </c>
      <c r="C1992" t="s">
        <v>6</v>
      </c>
      <c r="D1992" s="1" t="s">
        <v>19518</v>
      </c>
    </row>
    <row r="1993" spans="1:4" x14ac:dyDescent="0.25">
      <c r="A1993" s="6" t="s">
        <v>3501</v>
      </c>
      <c r="B1993" t="s">
        <v>3502</v>
      </c>
      <c r="C1993" t="s">
        <v>6</v>
      </c>
      <c r="D1993" s="1" t="s">
        <v>19383</v>
      </c>
    </row>
    <row r="1994" spans="1:4" x14ac:dyDescent="0.25">
      <c r="A1994" s="6" t="s">
        <v>3503</v>
      </c>
      <c r="B1994" t="s">
        <v>3504</v>
      </c>
      <c r="C1994" t="s">
        <v>6</v>
      </c>
      <c r="D1994" s="1" t="s">
        <v>19383</v>
      </c>
    </row>
    <row r="1995" spans="1:4" x14ac:dyDescent="0.25">
      <c r="A1995" s="6" t="s">
        <v>3505</v>
      </c>
      <c r="B1995" t="s">
        <v>3506</v>
      </c>
      <c r="C1995" t="s">
        <v>6</v>
      </c>
      <c r="D1995" s="1" t="s">
        <v>19383</v>
      </c>
    </row>
    <row r="1996" spans="1:4" x14ac:dyDescent="0.25">
      <c r="A1996" s="6" t="s">
        <v>3507</v>
      </c>
      <c r="B1996" t="s">
        <v>3508</v>
      </c>
      <c r="C1996" t="s">
        <v>6</v>
      </c>
      <c r="D1996" s="1" t="s">
        <v>19383</v>
      </c>
    </row>
    <row r="1997" spans="1:4" x14ac:dyDescent="0.25">
      <c r="A1997" s="6" t="s">
        <v>3509</v>
      </c>
      <c r="B1997" t="s">
        <v>3510</v>
      </c>
      <c r="C1997" t="s">
        <v>6</v>
      </c>
      <c r="D1997" s="1" t="s">
        <v>19383</v>
      </c>
    </row>
    <row r="1998" spans="1:4" x14ac:dyDescent="0.25">
      <c r="A1998" s="6" t="s">
        <v>3511</v>
      </c>
      <c r="B1998" t="s">
        <v>3512</v>
      </c>
      <c r="C1998" t="s">
        <v>6</v>
      </c>
      <c r="D1998" s="1" t="s">
        <v>19383</v>
      </c>
    </row>
    <row r="1999" spans="1:4" x14ac:dyDescent="0.25">
      <c r="A1999" s="6" t="s">
        <v>3552</v>
      </c>
      <c r="B1999" t="s">
        <v>3553</v>
      </c>
      <c r="C1999" t="s">
        <v>6</v>
      </c>
      <c r="D1999" s="1" t="s">
        <v>19383</v>
      </c>
    </row>
    <row r="2000" spans="1:4" x14ac:dyDescent="0.25">
      <c r="A2000" s="6" t="s">
        <v>3554</v>
      </c>
      <c r="B2000" t="s">
        <v>3555</v>
      </c>
      <c r="C2000" t="s">
        <v>6</v>
      </c>
      <c r="D2000" s="1" t="s">
        <v>19383</v>
      </c>
    </row>
    <row r="2001" spans="1:4" x14ac:dyDescent="0.25">
      <c r="A2001" s="6" t="s">
        <v>3717</v>
      </c>
      <c r="B2001" t="s">
        <v>3718</v>
      </c>
      <c r="C2001" t="s">
        <v>6</v>
      </c>
      <c r="D2001" s="1" t="s">
        <v>19519</v>
      </c>
    </row>
    <row r="2002" spans="1:4" x14ac:dyDescent="0.25">
      <c r="A2002" s="6" t="s">
        <v>3556</v>
      </c>
      <c r="B2002" t="s">
        <v>3557</v>
      </c>
      <c r="C2002" t="s">
        <v>6</v>
      </c>
      <c r="D2002" s="1" t="s">
        <v>19384</v>
      </c>
    </row>
    <row r="2003" spans="1:4" x14ac:dyDescent="0.25">
      <c r="A2003" s="6" t="s">
        <v>3558</v>
      </c>
      <c r="B2003" t="s">
        <v>3559</v>
      </c>
      <c r="C2003" t="s">
        <v>6</v>
      </c>
      <c r="D2003" s="1" t="s">
        <v>19384</v>
      </c>
    </row>
    <row r="2004" spans="1:4" x14ac:dyDescent="0.25">
      <c r="A2004" s="6" t="s">
        <v>3562</v>
      </c>
      <c r="B2004" t="s">
        <v>3563</v>
      </c>
      <c r="C2004" t="s">
        <v>6</v>
      </c>
      <c r="D2004" s="1" t="s">
        <v>19384</v>
      </c>
    </row>
    <row r="2005" spans="1:4" x14ac:dyDescent="0.25">
      <c r="A2005" s="6" t="s">
        <v>3564</v>
      </c>
      <c r="B2005" t="s">
        <v>3565</v>
      </c>
      <c r="C2005" t="s">
        <v>6</v>
      </c>
      <c r="D2005" s="1" t="s">
        <v>19384</v>
      </c>
    </row>
    <row r="2006" spans="1:4" x14ac:dyDescent="0.25">
      <c r="A2006" s="6" t="s">
        <v>3566</v>
      </c>
      <c r="B2006" t="s">
        <v>3567</v>
      </c>
      <c r="C2006" t="s">
        <v>6</v>
      </c>
      <c r="D2006" s="1" t="s">
        <v>19384</v>
      </c>
    </row>
    <row r="2007" spans="1:4" x14ac:dyDescent="0.25">
      <c r="A2007" s="6" t="s">
        <v>3894</v>
      </c>
      <c r="B2007" t="s">
        <v>3895</v>
      </c>
      <c r="C2007" t="s">
        <v>6</v>
      </c>
      <c r="D2007" s="1" t="s">
        <v>19384</v>
      </c>
    </row>
    <row r="2008" spans="1:4" x14ac:dyDescent="0.25">
      <c r="A2008" s="6" t="s">
        <v>3898</v>
      </c>
      <c r="B2008" t="s">
        <v>3899</v>
      </c>
      <c r="C2008" t="s">
        <v>6</v>
      </c>
      <c r="D2008" s="1" t="s">
        <v>19384</v>
      </c>
    </row>
    <row r="2009" spans="1:4" x14ac:dyDescent="0.25">
      <c r="A2009" s="6" t="s">
        <v>3548</v>
      </c>
      <c r="B2009" t="s">
        <v>3549</v>
      </c>
      <c r="C2009" t="s">
        <v>6</v>
      </c>
      <c r="D2009" s="1" t="s">
        <v>19385</v>
      </c>
    </row>
    <row r="2010" spans="1:4" x14ac:dyDescent="0.25">
      <c r="A2010" s="6" t="s">
        <v>3601</v>
      </c>
      <c r="B2010" t="s">
        <v>3602</v>
      </c>
      <c r="C2010" t="s">
        <v>6</v>
      </c>
      <c r="D2010" s="1" t="s">
        <v>19385</v>
      </c>
    </row>
    <row r="2011" spans="1:4" x14ac:dyDescent="0.25">
      <c r="A2011" s="6" t="s">
        <v>3677</v>
      </c>
      <c r="B2011" t="s">
        <v>3549</v>
      </c>
      <c r="C2011" t="s">
        <v>1253</v>
      </c>
      <c r="D2011" s="1" t="s">
        <v>19385</v>
      </c>
    </row>
    <row r="2012" spans="1:4" x14ac:dyDescent="0.25">
      <c r="A2012" s="6" t="s">
        <v>3678</v>
      </c>
      <c r="B2012" t="s">
        <v>3602</v>
      </c>
      <c r="C2012" t="s">
        <v>1253</v>
      </c>
      <c r="D2012" s="1" t="s">
        <v>19385</v>
      </c>
    </row>
    <row r="2013" spans="1:4" x14ac:dyDescent="0.25">
      <c r="A2013" s="6" t="s">
        <v>3768</v>
      </c>
      <c r="B2013" t="s">
        <v>3769</v>
      </c>
      <c r="C2013" t="s">
        <v>1253</v>
      </c>
      <c r="D2013" s="1" t="s">
        <v>19385</v>
      </c>
    </row>
    <row r="2014" spans="1:4" x14ac:dyDescent="0.25">
      <c r="A2014" s="6" t="s">
        <v>3560</v>
      </c>
      <c r="B2014" t="s">
        <v>3561</v>
      </c>
      <c r="C2014" t="s">
        <v>6</v>
      </c>
      <c r="D2014" s="1" t="s">
        <v>19520</v>
      </c>
    </row>
    <row r="2015" spans="1:4" x14ac:dyDescent="0.25">
      <c r="A2015" s="6" t="s">
        <v>3569</v>
      </c>
      <c r="B2015" t="s">
        <v>3570</v>
      </c>
      <c r="C2015" t="s">
        <v>6</v>
      </c>
      <c r="D2015" s="1" t="s">
        <v>19386</v>
      </c>
    </row>
    <row r="2016" spans="1:4" x14ac:dyDescent="0.25">
      <c r="A2016" s="6" t="s">
        <v>3583</v>
      </c>
      <c r="B2016" t="s">
        <v>3584</v>
      </c>
      <c r="C2016" t="s">
        <v>6</v>
      </c>
      <c r="D2016" s="1" t="s">
        <v>19386</v>
      </c>
    </row>
    <row r="2017" spans="1:4" x14ac:dyDescent="0.25">
      <c r="A2017" s="6" t="s">
        <v>3589</v>
      </c>
      <c r="B2017" t="s">
        <v>19387</v>
      </c>
      <c r="C2017" t="s">
        <v>6</v>
      </c>
      <c r="D2017" s="1" t="s">
        <v>19386</v>
      </c>
    </row>
    <row r="2018" spans="1:4" x14ac:dyDescent="0.25">
      <c r="A2018" s="6" t="s">
        <v>3627</v>
      </c>
      <c r="B2018" t="s">
        <v>3628</v>
      </c>
      <c r="C2018" t="s">
        <v>6</v>
      </c>
      <c r="D2018" s="1" t="s">
        <v>19386</v>
      </c>
    </row>
    <row r="2019" spans="1:4" x14ac:dyDescent="0.25">
      <c r="A2019" s="6" t="s">
        <v>3629</v>
      </c>
      <c r="B2019" t="s">
        <v>3630</v>
      </c>
      <c r="C2019" t="s">
        <v>6</v>
      </c>
      <c r="D2019" s="1" t="s">
        <v>19386</v>
      </c>
    </row>
    <row r="2020" spans="1:4" x14ac:dyDescent="0.25">
      <c r="A2020" s="6" t="s">
        <v>3631</v>
      </c>
      <c r="B2020" t="s">
        <v>3632</v>
      </c>
      <c r="C2020" t="s">
        <v>6</v>
      </c>
      <c r="D2020" s="1" t="s">
        <v>19386</v>
      </c>
    </row>
    <row r="2021" spans="1:4" x14ac:dyDescent="0.25">
      <c r="A2021" s="6" t="s">
        <v>3633</v>
      </c>
      <c r="B2021" t="s">
        <v>3634</v>
      </c>
      <c r="C2021" t="s">
        <v>6</v>
      </c>
      <c r="D2021" s="1" t="s">
        <v>19386</v>
      </c>
    </row>
    <row r="2022" spans="1:4" x14ac:dyDescent="0.25">
      <c r="A2022" s="6" t="s">
        <v>3635</v>
      </c>
      <c r="B2022" t="s">
        <v>3636</v>
      </c>
      <c r="C2022" t="s">
        <v>6</v>
      </c>
      <c r="D2022" s="1" t="s">
        <v>19386</v>
      </c>
    </row>
    <row r="2023" spans="1:4" x14ac:dyDescent="0.25">
      <c r="A2023" s="6" t="s">
        <v>3637</v>
      </c>
      <c r="B2023" t="s">
        <v>3638</v>
      </c>
      <c r="C2023" t="s">
        <v>6</v>
      </c>
      <c r="D2023" s="1" t="s">
        <v>19386</v>
      </c>
    </row>
    <row r="2024" spans="1:4" x14ac:dyDescent="0.25">
      <c r="A2024" s="6" t="s">
        <v>3639</v>
      </c>
      <c r="B2024" t="s">
        <v>3640</v>
      </c>
      <c r="C2024" t="s">
        <v>6</v>
      </c>
      <c r="D2024" s="1" t="s">
        <v>19386</v>
      </c>
    </row>
    <row r="2025" spans="1:4" x14ac:dyDescent="0.25">
      <c r="A2025" s="6" t="s">
        <v>3641</v>
      </c>
      <c r="B2025" t="s">
        <v>3642</v>
      </c>
      <c r="C2025" t="s">
        <v>6</v>
      </c>
      <c r="D2025" s="1" t="s">
        <v>19386</v>
      </c>
    </row>
    <row r="2026" spans="1:4" x14ac:dyDescent="0.25">
      <c r="A2026" s="6" t="s">
        <v>3643</v>
      </c>
      <c r="B2026" t="s">
        <v>3644</v>
      </c>
      <c r="C2026" t="s">
        <v>6</v>
      </c>
      <c r="D2026" s="1" t="s">
        <v>19386</v>
      </c>
    </row>
    <row r="2027" spans="1:4" x14ac:dyDescent="0.25">
      <c r="A2027" s="6" t="s">
        <v>3645</v>
      </c>
      <c r="B2027" t="s">
        <v>3646</v>
      </c>
      <c r="C2027" t="s">
        <v>6</v>
      </c>
      <c r="D2027" s="1" t="s">
        <v>19386</v>
      </c>
    </row>
    <row r="2028" spans="1:4" x14ac:dyDescent="0.25">
      <c r="A2028" s="6" t="s">
        <v>3647</v>
      </c>
      <c r="B2028" t="s">
        <v>3648</v>
      </c>
      <c r="C2028" t="s">
        <v>6</v>
      </c>
      <c r="D2028" s="1" t="s">
        <v>19386</v>
      </c>
    </row>
    <row r="2029" spans="1:4" x14ac:dyDescent="0.25">
      <c r="A2029" s="6" t="s">
        <v>3788</v>
      </c>
      <c r="B2029" t="s">
        <v>3789</v>
      </c>
      <c r="C2029" t="s">
        <v>6</v>
      </c>
      <c r="D2029" s="1" t="s">
        <v>19386</v>
      </c>
    </row>
    <row r="2030" spans="1:4" x14ac:dyDescent="0.25">
      <c r="A2030" s="6" t="s">
        <v>3790</v>
      </c>
      <c r="B2030" t="s">
        <v>3791</v>
      </c>
      <c r="C2030" t="s">
        <v>6</v>
      </c>
      <c r="D2030" s="1" t="s">
        <v>19386</v>
      </c>
    </row>
    <row r="2031" spans="1:4" x14ac:dyDescent="0.25">
      <c r="A2031" s="6" t="s">
        <v>3792</v>
      </c>
      <c r="B2031" t="s">
        <v>3793</v>
      </c>
      <c r="C2031" t="s">
        <v>6</v>
      </c>
      <c r="D2031" s="1" t="s">
        <v>19386</v>
      </c>
    </row>
    <row r="2032" spans="1:4" x14ac:dyDescent="0.25">
      <c r="A2032" s="6" t="s">
        <v>3906</v>
      </c>
      <c r="B2032" t="s">
        <v>3907</v>
      </c>
      <c r="C2032" t="s">
        <v>6</v>
      </c>
      <c r="D2032" s="1" t="s">
        <v>19386</v>
      </c>
    </row>
    <row r="2033" spans="1:5" x14ac:dyDescent="0.25">
      <c r="A2033" s="6" t="s">
        <v>3908</v>
      </c>
      <c r="B2033" t="s">
        <v>3909</v>
      </c>
      <c r="C2033" t="s">
        <v>6</v>
      </c>
      <c r="D2033" s="1" t="s">
        <v>19386</v>
      </c>
    </row>
    <row r="2034" spans="1:5" x14ac:dyDescent="0.25">
      <c r="A2034" s="6" t="s">
        <v>3910</v>
      </c>
      <c r="B2034" t="s">
        <v>3911</v>
      </c>
      <c r="C2034" t="s">
        <v>6</v>
      </c>
      <c r="D2034" s="1" t="s">
        <v>19386</v>
      </c>
    </row>
    <row r="2035" spans="1:5" x14ac:dyDescent="0.25">
      <c r="A2035" s="6" t="s">
        <v>3912</v>
      </c>
      <c r="B2035" t="s">
        <v>3913</v>
      </c>
      <c r="C2035" t="s">
        <v>6</v>
      </c>
      <c r="D2035" s="1" t="s">
        <v>19386</v>
      </c>
    </row>
    <row r="2036" spans="1:5" x14ac:dyDescent="0.25">
      <c r="A2036" s="6" t="s">
        <v>3914</v>
      </c>
      <c r="B2036" t="s">
        <v>3915</v>
      </c>
      <c r="C2036" t="s">
        <v>6</v>
      </c>
      <c r="D2036" s="1" t="s">
        <v>19386</v>
      </c>
    </row>
    <row r="2037" spans="1:5" x14ac:dyDescent="0.25">
      <c r="A2037" s="6" t="s">
        <v>19776</v>
      </c>
      <c r="B2037" s="35" t="s">
        <v>19777</v>
      </c>
      <c r="C2037" t="s">
        <v>6</v>
      </c>
      <c r="D2037" s="1" t="s">
        <v>19346</v>
      </c>
    </row>
    <row r="2038" spans="1:5" x14ac:dyDescent="0.25">
      <c r="A2038" s="26" t="s">
        <v>21322</v>
      </c>
      <c r="B2038" s="35" t="s">
        <v>21323</v>
      </c>
      <c r="C2038" t="s">
        <v>6</v>
      </c>
      <c r="D2038" s="1" t="s">
        <v>19341</v>
      </c>
      <c r="E2038" s="1"/>
    </row>
    <row r="2039" spans="1:5" x14ac:dyDescent="0.25">
      <c r="A2039" s="26" t="s">
        <v>19832</v>
      </c>
      <c r="B2039" s="24" t="s">
        <v>19833</v>
      </c>
      <c r="C2039" t="s">
        <v>6</v>
      </c>
      <c r="D2039" s="1" t="s">
        <v>19341</v>
      </c>
    </row>
    <row r="2040" spans="1:5" x14ac:dyDescent="0.25">
      <c r="A2040" s="26" t="s">
        <v>21324</v>
      </c>
      <c r="B2040" s="24" t="s">
        <v>21325</v>
      </c>
      <c r="C2040" t="s">
        <v>6</v>
      </c>
      <c r="D2040" s="1" t="s">
        <v>19341</v>
      </c>
    </row>
    <row r="2041" spans="1:5" x14ac:dyDescent="0.25">
      <c r="A2041" s="26" t="s">
        <v>21360</v>
      </c>
      <c r="B2041" s="35" t="s">
        <v>21361</v>
      </c>
      <c r="C2041" t="s">
        <v>6</v>
      </c>
      <c r="D2041" s="1" t="s">
        <v>19341</v>
      </c>
    </row>
    <row r="2042" spans="1:5" x14ac:dyDescent="0.25">
      <c r="A2042" s="26" t="s">
        <v>21500</v>
      </c>
      <c r="B2042" s="35" t="s">
        <v>21510</v>
      </c>
      <c r="C2042" t="s">
        <v>6</v>
      </c>
      <c r="D2042" s="1" t="s">
        <v>19341</v>
      </c>
    </row>
    <row r="2043" spans="1:5" x14ac:dyDescent="0.25">
      <c r="A2043" s="26" t="s">
        <v>19786</v>
      </c>
      <c r="B2043" s="35" t="s">
        <v>19787</v>
      </c>
      <c r="C2043" t="s">
        <v>6</v>
      </c>
      <c r="D2043" s="1" t="s">
        <v>19341</v>
      </c>
    </row>
    <row r="2044" spans="1:5" x14ac:dyDescent="0.25">
      <c r="A2044" s="34" t="s">
        <v>19547</v>
      </c>
      <c r="B2044" s="24" t="s">
        <v>19548</v>
      </c>
      <c r="C2044" t="s">
        <v>6</v>
      </c>
      <c r="D2044" s="1" t="s">
        <v>19341</v>
      </c>
    </row>
    <row r="2045" spans="1:5" x14ac:dyDescent="0.25">
      <c r="A2045" s="59" t="s">
        <v>21550</v>
      </c>
      <c r="B2045" s="60" t="s">
        <v>21551</v>
      </c>
      <c r="C2045" t="s">
        <v>6</v>
      </c>
      <c r="D2045" s="1" t="s">
        <v>19370</v>
      </c>
    </row>
    <row r="2046" spans="1:5" x14ac:dyDescent="0.25">
      <c r="A2046" s="81" t="s">
        <v>19744</v>
      </c>
      <c r="B2046" s="24" t="s">
        <v>19745</v>
      </c>
      <c r="C2046" t="s">
        <v>6</v>
      </c>
      <c r="D2046" s="1" t="s">
        <v>19366</v>
      </c>
    </row>
    <row r="2047" spans="1:5" x14ac:dyDescent="0.25">
      <c r="A2047" s="6" t="s">
        <v>21758</v>
      </c>
      <c r="B2047" s="108" t="s">
        <v>21759</v>
      </c>
      <c r="C2047" t="s">
        <v>6</v>
      </c>
      <c r="D2047" s="1" t="s">
        <v>19366</v>
      </c>
    </row>
    <row r="2048" spans="1:5" x14ac:dyDescent="0.25">
      <c r="A2048" s="103" t="s">
        <v>21734</v>
      </c>
      <c r="B2048" s="104" t="s">
        <v>21735</v>
      </c>
      <c r="C2048" t="s">
        <v>6</v>
      </c>
      <c r="D2048" s="1" t="s">
        <v>19381</v>
      </c>
    </row>
    <row r="2049" spans="1:4" x14ac:dyDescent="0.25">
      <c r="A2049" s="92" t="s">
        <v>21758</v>
      </c>
      <c r="B2049" s="108" t="s">
        <v>21759</v>
      </c>
      <c r="C2049" t="s">
        <v>6</v>
      </c>
      <c r="D2049" s="1" t="s">
        <v>19366</v>
      </c>
    </row>
    <row r="2050" spans="1:4" x14ac:dyDescent="0.25">
      <c r="A2050" s="123" t="s">
        <v>21864</v>
      </c>
      <c r="B2050" s="108" t="s">
        <v>21865</v>
      </c>
      <c r="C2050" t="s">
        <v>6</v>
      </c>
      <c r="D2050" s="1" t="s">
        <v>19435</v>
      </c>
    </row>
    <row r="2051" spans="1:4" x14ac:dyDescent="0.25">
      <c r="A2051" s="123" t="s">
        <v>21866</v>
      </c>
      <c r="B2051" s="108" t="s">
        <v>21867</v>
      </c>
      <c r="C2051" t="s">
        <v>6</v>
      </c>
      <c r="D2051" s="1" t="s">
        <v>19435</v>
      </c>
    </row>
    <row r="2052" spans="1:4" x14ac:dyDescent="0.25">
      <c r="A2052" s="123" t="s">
        <v>21868</v>
      </c>
      <c r="B2052" s="108" t="s">
        <v>21869</v>
      </c>
      <c r="C2052" t="s">
        <v>6</v>
      </c>
      <c r="D2052" s="1" t="s">
        <v>19435</v>
      </c>
    </row>
    <row r="2053" spans="1:4" x14ac:dyDescent="0.25">
      <c r="A2053" s="123" t="s">
        <v>21870</v>
      </c>
      <c r="B2053" s="108" t="s">
        <v>21871</v>
      </c>
      <c r="C2053" t="s">
        <v>6</v>
      </c>
      <c r="D2053" s="1" t="s">
        <v>19435</v>
      </c>
    </row>
    <row r="2054" spans="1:4" x14ac:dyDescent="0.25">
      <c r="A2054" s="103" t="s">
        <v>21872</v>
      </c>
      <c r="B2054" s="104" t="s">
        <v>21874</v>
      </c>
      <c r="C2054" t="s">
        <v>6</v>
      </c>
      <c r="D2054" s="1" t="s">
        <v>19341</v>
      </c>
    </row>
    <row r="2055" spans="1:4" x14ac:dyDescent="0.25">
      <c r="A2055" s="103" t="s">
        <v>21873</v>
      </c>
      <c r="B2055" s="104" t="s">
        <v>21875</v>
      </c>
      <c r="C2055" t="s">
        <v>6</v>
      </c>
      <c r="D2055" s="1" t="s">
        <v>19341</v>
      </c>
    </row>
    <row r="2056" spans="1:4" x14ac:dyDescent="0.25">
      <c r="A2056" s="126" t="s">
        <v>21876</v>
      </c>
      <c r="B2056" s="108" t="s">
        <v>21877</v>
      </c>
      <c r="C2056" t="s">
        <v>6</v>
      </c>
      <c r="D2056" s="1" t="s">
        <v>19516</v>
      </c>
    </row>
    <row r="2057" spans="1:4" x14ac:dyDescent="0.25">
      <c r="A2057" s="126" t="s">
        <v>21878</v>
      </c>
      <c r="B2057" s="108" t="s">
        <v>21879</v>
      </c>
      <c r="C2057" t="s">
        <v>6</v>
      </c>
      <c r="D2057" s="1" t="s">
        <v>19516</v>
      </c>
    </row>
    <row r="2058" spans="1:4" x14ac:dyDescent="0.25">
      <c r="A2058" s="126" t="s">
        <v>21880</v>
      </c>
      <c r="B2058" s="108" t="s">
        <v>21881</v>
      </c>
      <c r="C2058" t="s">
        <v>6</v>
      </c>
      <c r="D2058" s="1" t="s">
        <v>19516</v>
      </c>
    </row>
    <row r="2059" spans="1:4" x14ac:dyDescent="0.25">
      <c r="A2059" s="126" t="s">
        <v>21882</v>
      </c>
      <c r="B2059" s="108" t="s">
        <v>21883</v>
      </c>
      <c r="C2059" t="s">
        <v>6</v>
      </c>
      <c r="D2059" s="1" t="s">
        <v>19516</v>
      </c>
    </row>
    <row r="2060" spans="1:4" x14ac:dyDescent="0.25">
      <c r="A2060" s="126" t="s">
        <v>21884</v>
      </c>
      <c r="B2060" s="108" t="s">
        <v>21885</v>
      </c>
      <c r="C2060" t="s">
        <v>6</v>
      </c>
      <c r="D2060" s="1" t="s">
        <v>19516</v>
      </c>
    </row>
    <row r="2061" spans="1:4" x14ac:dyDescent="0.25">
      <c r="A2061" s="127" t="s">
        <v>21888</v>
      </c>
      <c r="B2061" s="108" t="s">
        <v>21889</v>
      </c>
      <c r="C2061" t="s">
        <v>6</v>
      </c>
      <c r="D2061" s="1" t="s">
        <v>19516</v>
      </c>
    </row>
    <row r="2062" spans="1:4" x14ac:dyDescent="0.25">
      <c r="A2062" s="127" t="s">
        <v>21890</v>
      </c>
      <c r="B2062" s="108" t="s">
        <v>21891</v>
      </c>
      <c r="C2062" t="s">
        <v>6</v>
      </c>
      <c r="D2062" s="1" t="s">
        <v>19516</v>
      </c>
    </row>
    <row r="2063" spans="1:4" x14ac:dyDescent="0.25">
      <c r="A2063" s="127" t="s">
        <v>21892</v>
      </c>
      <c r="B2063" s="108" t="s">
        <v>21893</v>
      </c>
      <c r="C2063" t="s">
        <v>6</v>
      </c>
      <c r="D2063" s="1" t="s">
        <v>19516</v>
      </c>
    </row>
    <row r="2064" spans="1:4" x14ac:dyDescent="0.25">
      <c r="A2064" s="127" t="s">
        <v>21894</v>
      </c>
      <c r="B2064" s="108" t="s">
        <v>21895</v>
      </c>
      <c r="C2064" t="s">
        <v>6</v>
      </c>
      <c r="D2064" s="1" t="s">
        <v>19516</v>
      </c>
    </row>
    <row r="2065" spans="1:4" x14ac:dyDescent="0.25">
      <c r="A2065" s="127" t="s">
        <v>21896</v>
      </c>
      <c r="B2065" s="108" t="s">
        <v>21897</v>
      </c>
      <c r="C2065" t="s">
        <v>6</v>
      </c>
      <c r="D2065" s="1" t="s">
        <v>19516</v>
      </c>
    </row>
    <row r="2066" spans="1:4" x14ac:dyDescent="0.25">
      <c r="A2066" s="127" t="s">
        <v>21898</v>
      </c>
      <c r="B2066" s="108" t="s">
        <v>21899</v>
      </c>
      <c r="C2066" t="s">
        <v>6</v>
      </c>
      <c r="D2066" s="1" t="s">
        <v>19516</v>
      </c>
    </row>
    <row r="2067" spans="1:4" x14ac:dyDescent="0.25">
      <c r="A2067" s="127" t="s">
        <v>21900</v>
      </c>
      <c r="B2067" s="108" t="s">
        <v>21901</v>
      </c>
      <c r="C2067" t="s">
        <v>6</v>
      </c>
      <c r="D2067" s="1" t="s">
        <v>19516</v>
      </c>
    </row>
    <row r="2068" spans="1:4" x14ac:dyDescent="0.25">
      <c r="A2068" s="127" t="s">
        <v>21904</v>
      </c>
      <c r="B2068" s="108" t="s">
        <v>21905</v>
      </c>
      <c r="C2068" t="s">
        <v>6</v>
      </c>
      <c r="D2068" s="1" t="s">
        <v>19516</v>
      </c>
    </row>
    <row r="2069" spans="1:4" x14ac:dyDescent="0.25">
      <c r="A2069" s="127" t="s">
        <v>21906</v>
      </c>
      <c r="B2069" s="108" t="s">
        <v>21907</v>
      </c>
      <c r="C2069" t="s">
        <v>6</v>
      </c>
      <c r="D2069" s="1" t="s">
        <v>19516</v>
      </c>
    </row>
    <row r="2070" spans="1:4" x14ac:dyDescent="0.25">
      <c r="A2070" s="127" t="s">
        <v>21908</v>
      </c>
      <c r="B2070" s="108" t="s">
        <v>21909</v>
      </c>
      <c r="C2070" t="s">
        <v>6</v>
      </c>
      <c r="D2070" s="1" t="s">
        <v>19516</v>
      </c>
    </row>
    <row r="2071" spans="1:4" x14ac:dyDescent="0.25">
      <c r="A2071" s="127" t="s">
        <v>21910</v>
      </c>
      <c r="B2071" s="108" t="s">
        <v>21911</v>
      </c>
      <c r="C2071" t="s">
        <v>6</v>
      </c>
      <c r="D2071" s="1" t="s">
        <v>19516</v>
      </c>
    </row>
    <row r="2072" spans="1:4" x14ac:dyDescent="0.25">
      <c r="A2072" s="127" t="s">
        <v>21912</v>
      </c>
      <c r="B2072" s="108" t="s">
        <v>21913</v>
      </c>
      <c r="C2072" t="s">
        <v>6</v>
      </c>
      <c r="D2072" s="1" t="s">
        <v>19516</v>
      </c>
    </row>
    <row r="2073" spans="1:4" x14ac:dyDescent="0.25">
      <c r="A2073" s="127" t="s">
        <v>21914</v>
      </c>
      <c r="B2073" s="108" t="s">
        <v>21915</v>
      </c>
      <c r="C2073" t="s">
        <v>6</v>
      </c>
      <c r="D2073" s="1" t="s">
        <v>19516</v>
      </c>
    </row>
    <row r="2074" spans="1:4" x14ac:dyDescent="0.25">
      <c r="A2074" s="127" t="s">
        <v>21916</v>
      </c>
      <c r="B2074" s="108" t="s">
        <v>21917</v>
      </c>
      <c r="C2074" t="s">
        <v>6</v>
      </c>
      <c r="D2074" s="1" t="s">
        <v>19516</v>
      </c>
    </row>
    <row r="2075" spans="1:4" x14ac:dyDescent="0.25">
      <c r="A2075" s="125" t="s">
        <v>21886</v>
      </c>
      <c r="B2075" s="104" t="s">
        <v>21887</v>
      </c>
      <c r="C2075" t="s">
        <v>6</v>
      </c>
      <c r="D2075" s="1" t="s">
        <v>19516</v>
      </c>
    </row>
    <row r="2076" spans="1:4" x14ac:dyDescent="0.25">
      <c r="A2076" s="125" t="s">
        <v>21902</v>
      </c>
      <c r="B2076" s="104" t="s">
        <v>21903</v>
      </c>
      <c r="C2076" t="s">
        <v>6</v>
      </c>
      <c r="D2076" s="1" t="s">
        <v>19516</v>
      </c>
    </row>
    <row r="2077" spans="1:4" x14ac:dyDescent="0.25">
      <c r="A2077" s="123" t="s">
        <v>19738</v>
      </c>
      <c r="B2077" s="108" t="s">
        <v>19739</v>
      </c>
      <c r="C2077" t="s">
        <v>6</v>
      </c>
      <c r="D2077" s="1" t="s">
        <v>19366</v>
      </c>
    </row>
    <row r="2078" spans="1:4" x14ac:dyDescent="0.25">
      <c r="A2078" s="103" t="s">
        <v>21538</v>
      </c>
      <c r="B2078" s="104" t="s">
        <v>21539</v>
      </c>
      <c r="C2078" t="s">
        <v>6</v>
      </c>
      <c r="D2078" s="1" t="s">
        <v>19326</v>
      </c>
    </row>
    <row r="2079" spans="1:4" x14ac:dyDescent="0.25">
      <c r="A2079" s="123" t="s">
        <v>21736</v>
      </c>
      <c r="B2079" s="108" t="s">
        <v>21737</v>
      </c>
      <c r="C2079" t="s">
        <v>6</v>
      </c>
      <c r="D2079" s="1" t="s">
        <v>19386</v>
      </c>
    </row>
    <row r="2080" spans="1:4" x14ac:dyDescent="0.25">
      <c r="A2080" s="103" t="s">
        <v>22020</v>
      </c>
      <c r="B2080" s="104" t="s">
        <v>22021</v>
      </c>
      <c r="C2080" t="s">
        <v>6</v>
      </c>
      <c r="D2080" s="1" t="s">
        <v>19319</v>
      </c>
    </row>
    <row r="2081" spans="1:4" x14ac:dyDescent="0.25">
      <c r="A2081" s="103" t="s">
        <v>22022</v>
      </c>
      <c r="B2081" s="104" t="s">
        <v>22023</v>
      </c>
      <c r="C2081" t="s">
        <v>6</v>
      </c>
      <c r="D2081" s="1" t="s">
        <v>19319</v>
      </c>
    </row>
    <row r="2082" spans="1:4" x14ac:dyDescent="0.25">
      <c r="A2082" s="103" t="s">
        <v>22024</v>
      </c>
      <c r="B2082" s="104" t="s">
        <v>22025</v>
      </c>
      <c r="C2082" t="s">
        <v>6</v>
      </c>
      <c r="D2082" s="1" t="s">
        <v>19319</v>
      </c>
    </row>
    <row r="2083" spans="1:4" x14ac:dyDescent="0.25">
      <c r="A2083" s="103" t="s">
        <v>22026</v>
      </c>
      <c r="B2083" s="104" t="s">
        <v>22027</v>
      </c>
      <c r="C2083" t="s">
        <v>6</v>
      </c>
      <c r="D2083" s="1" t="s">
        <v>19319</v>
      </c>
    </row>
    <row r="2084" spans="1:4" x14ac:dyDescent="0.25">
      <c r="A2084" s="147" t="s">
        <v>22032</v>
      </c>
      <c r="B2084" s="148" t="s">
        <v>22033</v>
      </c>
      <c r="C2084" t="s">
        <v>6</v>
      </c>
      <c r="D2084" s="1" t="s">
        <v>19319</v>
      </c>
    </row>
    <row r="2085" spans="1:4" x14ac:dyDescent="0.25">
      <c r="A2085" s="152" t="s">
        <v>22048</v>
      </c>
      <c r="B2085" s="104" t="s">
        <v>22049</v>
      </c>
      <c r="C2085" t="s">
        <v>6</v>
      </c>
      <c r="D2085" s="1" t="s">
        <v>19326</v>
      </c>
    </row>
    <row r="2086" spans="1:4" x14ac:dyDescent="0.25">
      <c r="A2086" s="152" t="s">
        <v>22050</v>
      </c>
      <c r="B2086" s="104" t="s">
        <v>22051</v>
      </c>
      <c r="C2086" t="s">
        <v>6</v>
      </c>
      <c r="D2086" s="1" t="s">
        <v>19326</v>
      </c>
    </row>
    <row r="2087" spans="1:4" x14ac:dyDescent="0.25">
      <c r="A2087" s="152" t="s">
        <v>22052</v>
      </c>
      <c r="B2087" s="104" t="s">
        <v>22053</v>
      </c>
      <c r="C2087" t="s">
        <v>6</v>
      </c>
      <c r="D2087" s="1" t="s">
        <v>19326</v>
      </c>
    </row>
    <row r="2088" spans="1:4" x14ac:dyDescent="0.25">
      <c r="A2088" s="152" t="s">
        <v>22054</v>
      </c>
      <c r="B2088" s="104" t="s">
        <v>22055</v>
      </c>
      <c r="C2088" t="s">
        <v>6</v>
      </c>
      <c r="D2088" s="1" t="s">
        <v>19380</v>
      </c>
    </row>
    <row r="2089" spans="1:4" x14ac:dyDescent="0.25">
      <c r="A2089" s="152" t="s">
        <v>22056</v>
      </c>
      <c r="B2089" s="104" t="s">
        <v>22057</v>
      </c>
      <c r="C2089" t="s">
        <v>6</v>
      </c>
      <c r="D2089" s="1" t="s">
        <v>19380</v>
      </c>
    </row>
    <row r="2090" spans="1:4" x14ac:dyDescent="0.25">
      <c r="A2090" s="152" t="s">
        <v>22058</v>
      </c>
      <c r="B2090" s="104" t="s">
        <v>22059</v>
      </c>
      <c r="C2090" t="s">
        <v>6</v>
      </c>
      <c r="D2090" s="1" t="s">
        <v>19316</v>
      </c>
    </row>
    <row r="2091" spans="1:4" x14ac:dyDescent="0.25">
      <c r="A2091" s="152" t="s">
        <v>22060</v>
      </c>
      <c r="B2091" s="104" t="s">
        <v>22061</v>
      </c>
      <c r="C2091" t="s">
        <v>6</v>
      </c>
      <c r="D2091" s="1" t="s">
        <v>19316</v>
      </c>
    </row>
    <row r="2092" spans="1:4" x14ac:dyDescent="0.25">
      <c r="A2092" s="152" t="s">
        <v>22062</v>
      </c>
      <c r="B2092" s="104" t="s">
        <v>22063</v>
      </c>
      <c r="C2092" t="s">
        <v>6</v>
      </c>
      <c r="D2092" s="1" t="s">
        <v>19316</v>
      </c>
    </row>
    <row r="2093" spans="1:4" x14ac:dyDescent="0.25">
      <c r="A2093" s="152" t="s">
        <v>22064</v>
      </c>
      <c r="B2093" s="104" t="s">
        <v>22065</v>
      </c>
      <c r="C2093" t="s">
        <v>6</v>
      </c>
      <c r="D2093" s="1" t="s">
        <v>19316</v>
      </c>
    </row>
    <row r="2094" spans="1:4" x14ac:dyDescent="0.25">
      <c r="A2094" s="152" t="s">
        <v>22066</v>
      </c>
      <c r="B2094" s="104" t="s">
        <v>22067</v>
      </c>
      <c r="C2094" t="s">
        <v>6</v>
      </c>
      <c r="D2094" s="1" t="s">
        <v>19316</v>
      </c>
    </row>
    <row r="2095" spans="1:4" x14ac:dyDescent="0.25">
      <c r="A2095" s="152" t="s">
        <v>22068</v>
      </c>
      <c r="B2095" s="104" t="s">
        <v>22069</v>
      </c>
      <c r="C2095" t="s">
        <v>6</v>
      </c>
      <c r="D2095" s="1" t="s">
        <v>19316</v>
      </c>
    </row>
    <row r="2096" spans="1:4" x14ac:dyDescent="0.25">
      <c r="A2096" s="152" t="s">
        <v>22070</v>
      </c>
      <c r="B2096" s="104" t="s">
        <v>22071</v>
      </c>
      <c r="C2096" t="s">
        <v>6</v>
      </c>
      <c r="D2096" s="1" t="s">
        <v>19316</v>
      </c>
    </row>
    <row r="2097" spans="1:4" x14ac:dyDescent="0.25">
      <c r="A2097" s="152" t="s">
        <v>22072</v>
      </c>
      <c r="B2097" s="104" t="s">
        <v>22073</v>
      </c>
      <c r="C2097" t="s">
        <v>6</v>
      </c>
      <c r="D2097" s="1" t="s">
        <v>19316</v>
      </c>
    </row>
    <row r="2098" spans="1:4" x14ac:dyDescent="0.25">
      <c r="A2098" s="152" t="s">
        <v>22074</v>
      </c>
      <c r="B2098" s="104" t="s">
        <v>22075</v>
      </c>
      <c r="C2098" t="s">
        <v>6</v>
      </c>
      <c r="D2098" s="1" t="s">
        <v>19316</v>
      </c>
    </row>
    <row r="2099" spans="1:4" x14ac:dyDescent="0.25">
      <c r="A2099" s="152" t="s">
        <v>22076</v>
      </c>
      <c r="B2099" s="104" t="s">
        <v>22077</v>
      </c>
      <c r="C2099" t="s">
        <v>6</v>
      </c>
      <c r="D2099" s="1" t="s">
        <v>19316</v>
      </c>
    </row>
    <row r="2100" spans="1:4" x14ac:dyDescent="0.25">
      <c r="A2100" s="152" t="s">
        <v>22078</v>
      </c>
      <c r="B2100" s="104" t="s">
        <v>22079</v>
      </c>
      <c r="C2100" t="s">
        <v>6</v>
      </c>
      <c r="D2100" s="1" t="s">
        <v>19316</v>
      </c>
    </row>
    <row r="2101" spans="1:4" x14ac:dyDescent="0.25">
      <c r="A2101" s="108" t="s">
        <v>19722</v>
      </c>
      <c r="B2101" s="108" t="s">
        <v>19723</v>
      </c>
      <c r="C2101" t="s">
        <v>6</v>
      </c>
      <c r="D2101" s="1" t="s">
        <v>19366</v>
      </c>
    </row>
    <row r="2102" spans="1:4" x14ac:dyDescent="0.25">
      <c r="A2102" s="123" t="s">
        <v>19628</v>
      </c>
      <c r="B2102" s="108" t="s">
        <v>19629</v>
      </c>
      <c r="C2102" t="s">
        <v>6</v>
      </c>
      <c r="D2102" s="1" t="s">
        <v>19366</v>
      </c>
    </row>
    <row r="2103" spans="1:4" x14ac:dyDescent="0.25">
      <c r="A2103" s="151" t="s">
        <v>22133</v>
      </c>
      <c r="B2103" s="104" t="s">
        <v>22134</v>
      </c>
      <c r="C2103" t="s">
        <v>6</v>
      </c>
      <c r="D2103" s="1" t="s">
        <v>19325</v>
      </c>
    </row>
    <row r="2104" spans="1:4" x14ac:dyDescent="0.25">
      <c r="A2104" s="151" t="s">
        <v>22140</v>
      </c>
      <c r="B2104" s="104" t="s">
        <v>22141</v>
      </c>
      <c r="C2104" t="s">
        <v>6</v>
      </c>
      <c r="D2104" s="1" t="s">
        <v>19366</v>
      </c>
    </row>
    <row r="2105" spans="1:4" x14ac:dyDescent="0.25">
      <c r="A2105" s="151" t="s">
        <v>22155</v>
      </c>
      <c r="B2105" s="104" t="s">
        <v>22156</v>
      </c>
      <c r="C2105" t="s">
        <v>6</v>
      </c>
      <c r="D2105" s="1" t="s">
        <v>19366</v>
      </c>
    </row>
    <row r="2106" spans="1:4" x14ac:dyDescent="0.25">
      <c r="A2106" s="151" t="s">
        <v>22157</v>
      </c>
      <c r="B2106" s="104" t="s">
        <v>22158</v>
      </c>
      <c r="C2106" t="s">
        <v>6</v>
      </c>
      <c r="D2106" s="1" t="s">
        <v>19366</v>
      </c>
    </row>
    <row r="2107" spans="1:4" x14ac:dyDescent="0.25">
      <c r="A2107" s="123" t="s">
        <v>22189</v>
      </c>
      <c r="B2107" s="108" t="s">
        <v>22190</v>
      </c>
      <c r="C2107" t="s">
        <v>6</v>
      </c>
      <c r="D2107" s="1" t="s">
        <v>19366</v>
      </c>
    </row>
    <row r="2108" spans="1:4" x14ac:dyDescent="0.25">
      <c r="A2108" s="123" t="s">
        <v>22191</v>
      </c>
      <c r="B2108" s="108" t="s">
        <v>22192</v>
      </c>
      <c r="C2108" t="s">
        <v>6</v>
      </c>
      <c r="D2108" s="1" t="s">
        <v>19366</v>
      </c>
    </row>
    <row r="2109" spans="1:4" x14ac:dyDescent="0.25">
      <c r="A2109" s="123" t="s">
        <v>22195</v>
      </c>
      <c r="B2109" s="108" t="s">
        <v>22209</v>
      </c>
      <c r="C2109" t="s">
        <v>6</v>
      </c>
      <c r="D2109" s="1" t="s">
        <v>19326</v>
      </c>
    </row>
    <row r="2110" spans="1:4" x14ac:dyDescent="0.25">
      <c r="A2110" s="123" t="s">
        <v>22230</v>
      </c>
      <c r="B2110" s="108" t="s">
        <v>22231</v>
      </c>
      <c r="C2110" t="s">
        <v>6</v>
      </c>
      <c r="D2110" s="1" t="s">
        <v>19365</v>
      </c>
    </row>
    <row r="2111" spans="1:4" x14ac:dyDescent="0.25">
      <c r="A2111" s="123" t="s">
        <v>22232</v>
      </c>
      <c r="B2111" s="108" t="s">
        <v>22233</v>
      </c>
      <c r="C2111" t="s">
        <v>6</v>
      </c>
      <c r="D2111" s="1" t="s">
        <v>19320</v>
      </c>
    </row>
    <row r="2112" spans="1:4" x14ac:dyDescent="0.25">
      <c r="A2112" s="123" t="s">
        <v>22234</v>
      </c>
      <c r="B2112" s="108" t="s">
        <v>22235</v>
      </c>
      <c r="C2112" t="s">
        <v>6</v>
      </c>
      <c r="D2112" s="1" t="s">
        <v>19320</v>
      </c>
    </row>
    <row r="2113" spans="1:4" x14ac:dyDescent="0.25">
      <c r="A2113" s="123" t="s">
        <v>22236</v>
      </c>
      <c r="B2113" s="108" t="s">
        <v>22237</v>
      </c>
      <c r="C2113" t="s">
        <v>6</v>
      </c>
      <c r="D2113" s="1" t="s">
        <v>19320</v>
      </c>
    </row>
    <row r="2114" spans="1:4" x14ac:dyDescent="0.25">
      <c r="A2114" s="123" t="s">
        <v>22238</v>
      </c>
      <c r="B2114" s="108" t="s">
        <v>22239</v>
      </c>
      <c r="C2114" t="s">
        <v>6</v>
      </c>
      <c r="D2114" s="1" t="s">
        <v>19320</v>
      </c>
    </row>
    <row r="2115" spans="1:4" x14ac:dyDescent="0.25">
      <c r="A2115" s="123" t="s">
        <v>22240</v>
      </c>
      <c r="B2115" s="108" t="s">
        <v>22241</v>
      </c>
      <c r="C2115" t="s">
        <v>6</v>
      </c>
      <c r="D2115" s="1" t="s">
        <v>19320</v>
      </c>
    </row>
    <row r="2116" spans="1:4" x14ac:dyDescent="0.25">
      <c r="A2116" s="123" t="s">
        <v>22242</v>
      </c>
      <c r="B2116" s="108" t="s">
        <v>22243</v>
      </c>
      <c r="C2116" t="s">
        <v>6</v>
      </c>
      <c r="D2116" s="1" t="s">
        <v>19320</v>
      </c>
    </row>
    <row r="2117" spans="1:4" x14ac:dyDescent="0.25">
      <c r="A2117" s="123" t="s">
        <v>22244</v>
      </c>
      <c r="B2117" s="108" t="s">
        <v>22245</v>
      </c>
      <c r="C2117" t="s">
        <v>6</v>
      </c>
      <c r="D2117" s="1" t="s">
        <v>19320</v>
      </c>
    </row>
    <row r="2118" spans="1:4" x14ac:dyDescent="0.25">
      <c r="A2118" s="123" t="s">
        <v>22246</v>
      </c>
      <c r="B2118" s="108" t="s">
        <v>22247</v>
      </c>
      <c r="C2118" t="s">
        <v>6</v>
      </c>
      <c r="D2118" s="1" t="s">
        <v>19320</v>
      </c>
    </row>
    <row r="2119" spans="1:4" x14ac:dyDescent="0.25">
      <c r="A2119" s="123" t="s">
        <v>22248</v>
      </c>
      <c r="B2119" s="108" t="s">
        <v>22249</v>
      </c>
      <c r="C2119" t="s">
        <v>6</v>
      </c>
      <c r="D2119" s="1" t="s">
        <v>19320</v>
      </c>
    </row>
    <row r="2120" spans="1:4" x14ac:dyDescent="0.25">
      <c r="A2120" s="123" t="s">
        <v>22250</v>
      </c>
      <c r="B2120" s="108" t="s">
        <v>22251</v>
      </c>
      <c r="C2120" t="s">
        <v>6</v>
      </c>
      <c r="D2120" s="1" t="s">
        <v>19320</v>
      </c>
    </row>
    <row r="2121" spans="1:4" x14ac:dyDescent="0.25">
      <c r="A2121" s="123" t="s">
        <v>22252</v>
      </c>
      <c r="B2121" s="108" t="s">
        <v>22253</v>
      </c>
      <c r="C2121" t="s">
        <v>6</v>
      </c>
      <c r="D2121" s="1" t="s">
        <v>19320</v>
      </c>
    </row>
    <row r="2122" spans="1:4" x14ac:dyDescent="0.25">
      <c r="A2122" s="123" t="s">
        <v>22254</v>
      </c>
      <c r="B2122" s="108" t="s">
        <v>22255</v>
      </c>
      <c r="C2122" t="s">
        <v>6</v>
      </c>
      <c r="D2122" s="1" t="s">
        <v>19320</v>
      </c>
    </row>
    <row r="2123" spans="1:4" x14ac:dyDescent="0.25">
      <c r="A2123" s="123" t="s">
        <v>22256</v>
      </c>
      <c r="B2123" s="108" t="s">
        <v>22257</v>
      </c>
      <c r="C2123" t="s">
        <v>6</v>
      </c>
      <c r="D2123" s="1" t="s">
        <v>19320</v>
      </c>
    </row>
    <row r="2124" spans="1:4" x14ac:dyDescent="0.25">
      <c r="A2124" s="123" t="s">
        <v>22258</v>
      </c>
      <c r="B2124" s="108" t="s">
        <v>22259</v>
      </c>
      <c r="C2124" t="s">
        <v>6</v>
      </c>
      <c r="D2124" s="1" t="s">
        <v>19320</v>
      </c>
    </row>
    <row r="2125" spans="1:4" x14ac:dyDescent="0.25">
      <c r="A2125" s="123" t="s">
        <v>22260</v>
      </c>
      <c r="B2125" s="108" t="s">
        <v>22261</v>
      </c>
      <c r="C2125" t="s">
        <v>6</v>
      </c>
      <c r="D2125" s="1" t="s">
        <v>19320</v>
      </c>
    </row>
    <row r="2126" spans="1:4" x14ac:dyDescent="0.25">
      <c r="A2126" s="123" t="s">
        <v>22262</v>
      </c>
      <c r="B2126" s="108" t="s">
        <v>22263</v>
      </c>
      <c r="C2126" t="s">
        <v>6</v>
      </c>
      <c r="D2126" s="1" t="s">
        <v>19320</v>
      </c>
    </row>
    <row r="2127" spans="1:4" x14ac:dyDescent="0.25">
      <c r="A2127" s="123" t="s">
        <v>22264</v>
      </c>
      <c r="B2127" s="108" t="s">
        <v>22265</v>
      </c>
      <c r="C2127" t="s">
        <v>6</v>
      </c>
      <c r="D2127" s="1" t="s">
        <v>19320</v>
      </c>
    </row>
    <row r="2128" spans="1:4" x14ac:dyDescent="0.25">
      <c r="A2128" s="123" t="s">
        <v>22266</v>
      </c>
      <c r="B2128" s="108" t="s">
        <v>22267</v>
      </c>
      <c r="C2128" t="s">
        <v>6</v>
      </c>
      <c r="D2128" s="1" t="s">
        <v>19320</v>
      </c>
    </row>
    <row r="2129" spans="1:4" x14ac:dyDescent="0.25">
      <c r="A2129" s="123" t="s">
        <v>22268</v>
      </c>
      <c r="B2129" s="108" t="s">
        <v>22269</v>
      </c>
      <c r="C2129" t="s">
        <v>6</v>
      </c>
      <c r="D2129" s="1" t="s">
        <v>19320</v>
      </c>
    </row>
    <row r="2130" spans="1:4" x14ac:dyDescent="0.25">
      <c r="A2130" s="123" t="s">
        <v>22270</v>
      </c>
      <c r="B2130" s="108" t="s">
        <v>22271</v>
      </c>
      <c r="C2130" t="s">
        <v>6</v>
      </c>
      <c r="D2130" s="1" t="s">
        <v>19320</v>
      </c>
    </row>
    <row r="2131" spans="1:4" x14ac:dyDescent="0.25">
      <c r="A2131" s="123" t="s">
        <v>22272</v>
      </c>
      <c r="B2131" s="108" t="s">
        <v>22273</v>
      </c>
      <c r="C2131" t="s">
        <v>6</v>
      </c>
      <c r="D2131" s="1" t="s">
        <v>19320</v>
      </c>
    </row>
    <row r="2132" spans="1:4" x14ac:dyDescent="0.25">
      <c r="A2132" s="123" t="s">
        <v>22274</v>
      </c>
      <c r="B2132" s="108" t="s">
        <v>22275</v>
      </c>
      <c r="C2132" t="s">
        <v>6</v>
      </c>
      <c r="D2132" s="1" t="s">
        <v>19320</v>
      </c>
    </row>
    <row r="2133" spans="1:4" x14ac:dyDescent="0.25">
      <c r="A2133" s="123" t="s">
        <v>22276</v>
      </c>
      <c r="B2133" s="108" t="s">
        <v>22277</v>
      </c>
      <c r="C2133" t="s">
        <v>6</v>
      </c>
      <c r="D2133" s="1" t="s">
        <v>19320</v>
      </c>
    </row>
    <row r="2134" spans="1:4" x14ac:dyDescent="0.25">
      <c r="A2134" s="123" t="s">
        <v>22278</v>
      </c>
      <c r="B2134" s="108" t="s">
        <v>22279</v>
      </c>
      <c r="C2134" t="s">
        <v>6</v>
      </c>
      <c r="D2134" s="1" t="s">
        <v>19320</v>
      </c>
    </row>
    <row r="2135" spans="1:4" x14ac:dyDescent="0.25">
      <c r="A2135" s="123" t="s">
        <v>22280</v>
      </c>
      <c r="B2135" s="108" t="s">
        <v>22281</v>
      </c>
      <c r="C2135" t="s">
        <v>6</v>
      </c>
      <c r="D2135" s="1" t="s">
        <v>19320</v>
      </c>
    </row>
    <row r="2136" spans="1:4" x14ac:dyDescent="0.25">
      <c r="A2136" s="123" t="s">
        <v>22282</v>
      </c>
      <c r="B2136" s="108" t="s">
        <v>22283</v>
      </c>
      <c r="C2136" t="s">
        <v>6</v>
      </c>
      <c r="D2136" s="1" t="s">
        <v>19320</v>
      </c>
    </row>
    <row r="2137" spans="1:4" x14ac:dyDescent="0.25">
      <c r="A2137" s="177" t="s">
        <v>22284</v>
      </c>
      <c r="B2137" s="178" t="s">
        <v>22285</v>
      </c>
      <c r="C2137" t="s">
        <v>6</v>
      </c>
      <c r="D2137" s="1" t="s">
        <v>19320</v>
      </c>
    </row>
    <row r="2138" spans="1:4" x14ac:dyDescent="0.25">
      <c r="A2138" s="177" t="s">
        <v>22286</v>
      </c>
      <c r="B2138" s="178" t="s">
        <v>2514</v>
      </c>
      <c r="C2138" t="s">
        <v>6</v>
      </c>
      <c r="D2138" s="1" t="s">
        <v>19365</v>
      </c>
    </row>
    <row r="2139" spans="1:4" x14ac:dyDescent="0.25">
      <c r="A2139" s="177" t="s">
        <v>22287</v>
      </c>
      <c r="B2139" s="178" t="s">
        <v>22288</v>
      </c>
      <c r="C2139" t="s">
        <v>6</v>
      </c>
      <c r="D2139" s="1" t="s">
        <v>19320</v>
      </c>
    </row>
    <row r="2140" spans="1:4" x14ac:dyDescent="0.25">
      <c r="A2140" s="177" t="s">
        <v>22289</v>
      </c>
      <c r="B2140" s="178" t="s">
        <v>22290</v>
      </c>
      <c r="C2140" t="s">
        <v>6</v>
      </c>
      <c r="D2140" s="1" t="s">
        <v>19320</v>
      </c>
    </row>
    <row r="2141" spans="1:4" x14ac:dyDescent="0.25">
      <c r="A2141" s="177" t="s">
        <v>22291</v>
      </c>
      <c r="B2141" s="178" t="s">
        <v>22292</v>
      </c>
      <c r="C2141" t="s">
        <v>6</v>
      </c>
      <c r="D2141" s="1" t="s">
        <v>19320</v>
      </c>
    </row>
    <row r="2142" spans="1:4" x14ac:dyDescent="0.25">
      <c r="A2142" s="177" t="s">
        <v>22293</v>
      </c>
      <c r="B2142" s="178" t="s">
        <v>22294</v>
      </c>
      <c r="C2142" t="s">
        <v>6</v>
      </c>
      <c r="D2142" s="1" t="s">
        <v>19320</v>
      </c>
    </row>
    <row r="2143" spans="1:4" x14ac:dyDescent="0.25">
      <c r="A2143" s="177" t="s">
        <v>22295</v>
      </c>
      <c r="B2143" s="178" t="s">
        <v>22296</v>
      </c>
      <c r="C2143" t="s">
        <v>6</v>
      </c>
      <c r="D2143" s="1" t="s">
        <v>19320</v>
      </c>
    </row>
    <row r="2144" spans="1:4" x14ac:dyDescent="0.25">
      <c r="A2144" s="177" t="s">
        <v>22297</v>
      </c>
      <c r="B2144" s="178" t="s">
        <v>22298</v>
      </c>
      <c r="C2144" t="s">
        <v>6</v>
      </c>
      <c r="D2144" s="1" t="s">
        <v>19320</v>
      </c>
    </row>
    <row r="2145" spans="1:4" x14ac:dyDescent="0.25">
      <c r="A2145" s="177" t="s">
        <v>22299</v>
      </c>
      <c r="B2145" s="178" t="s">
        <v>22300</v>
      </c>
      <c r="C2145" t="s">
        <v>6</v>
      </c>
      <c r="D2145" s="1" t="s">
        <v>19320</v>
      </c>
    </row>
    <row r="2146" spans="1:4" x14ac:dyDescent="0.25">
      <c r="A2146" s="177" t="s">
        <v>22301</v>
      </c>
      <c r="B2146" s="178" t="s">
        <v>22302</v>
      </c>
      <c r="C2146" t="s">
        <v>6</v>
      </c>
      <c r="D2146" s="1" t="s">
        <v>19320</v>
      </c>
    </row>
    <row r="2147" spans="1:4" x14ac:dyDescent="0.25">
      <c r="A2147" s="177" t="s">
        <v>22303</v>
      </c>
      <c r="B2147" s="178" t="s">
        <v>22304</v>
      </c>
      <c r="C2147" t="s">
        <v>6</v>
      </c>
      <c r="D2147" s="1" t="s">
        <v>19320</v>
      </c>
    </row>
    <row r="2148" spans="1:4" x14ac:dyDescent="0.25">
      <c r="A2148" s="177" t="s">
        <v>22305</v>
      </c>
      <c r="B2148" s="178" t="s">
        <v>22306</v>
      </c>
      <c r="C2148" t="s">
        <v>6</v>
      </c>
      <c r="D2148" s="1" t="s">
        <v>19320</v>
      </c>
    </row>
    <row r="2149" spans="1:4" x14ac:dyDescent="0.25">
      <c r="A2149" s="177" t="s">
        <v>22307</v>
      </c>
      <c r="B2149" s="178" t="s">
        <v>22308</v>
      </c>
      <c r="C2149" t="s">
        <v>6</v>
      </c>
      <c r="D2149" s="1" t="s">
        <v>19320</v>
      </c>
    </row>
    <row r="2150" spans="1:4" x14ac:dyDescent="0.25">
      <c r="A2150" s="177" t="s">
        <v>22309</v>
      </c>
      <c r="B2150" s="178" t="s">
        <v>22310</v>
      </c>
      <c r="C2150" t="s">
        <v>6</v>
      </c>
      <c r="D2150" s="1" t="s">
        <v>19320</v>
      </c>
    </row>
    <row r="2151" spans="1:4" x14ac:dyDescent="0.25">
      <c r="A2151" s="177" t="s">
        <v>22311</v>
      </c>
      <c r="B2151" s="178" t="s">
        <v>22312</v>
      </c>
      <c r="C2151" t="s">
        <v>6</v>
      </c>
      <c r="D2151" s="1" t="s">
        <v>19320</v>
      </c>
    </row>
    <row r="2152" spans="1:4" x14ac:dyDescent="0.25">
      <c r="A2152" s="177" t="s">
        <v>22313</v>
      </c>
      <c r="B2152" s="178" t="s">
        <v>22314</v>
      </c>
      <c r="C2152" t="s">
        <v>6</v>
      </c>
      <c r="D2152" s="1" t="s">
        <v>19320</v>
      </c>
    </row>
    <row r="2153" spans="1:4" x14ac:dyDescent="0.25">
      <c r="A2153" s="177" t="s">
        <v>22315</v>
      </c>
      <c r="B2153" s="178" t="s">
        <v>22316</v>
      </c>
      <c r="C2153" t="s">
        <v>6</v>
      </c>
      <c r="D2153" s="1" t="s">
        <v>19320</v>
      </c>
    </row>
    <row r="2154" spans="1:4" x14ac:dyDescent="0.25">
      <c r="A2154" s="177" t="s">
        <v>22317</v>
      </c>
      <c r="B2154" s="178" t="s">
        <v>22318</v>
      </c>
      <c r="C2154" t="s">
        <v>6</v>
      </c>
      <c r="D2154" s="1" t="s">
        <v>19320</v>
      </c>
    </row>
    <row r="2155" spans="1:4" x14ac:dyDescent="0.25">
      <c r="A2155" s="177" t="s">
        <v>22319</v>
      </c>
      <c r="B2155" s="178" t="s">
        <v>22320</v>
      </c>
      <c r="C2155" t="s">
        <v>6</v>
      </c>
      <c r="D2155" s="1" t="s">
        <v>19320</v>
      </c>
    </row>
    <row r="2156" spans="1:4" x14ac:dyDescent="0.25">
      <c r="A2156" s="177" t="s">
        <v>22321</v>
      </c>
      <c r="B2156" s="178" t="s">
        <v>22322</v>
      </c>
      <c r="C2156" t="s">
        <v>6</v>
      </c>
      <c r="D2156" s="1" t="s">
        <v>19320</v>
      </c>
    </row>
    <row r="2157" spans="1:4" x14ac:dyDescent="0.25">
      <c r="A2157" s="177" t="s">
        <v>22323</v>
      </c>
      <c r="B2157" s="178" t="s">
        <v>22324</v>
      </c>
      <c r="C2157" t="s">
        <v>6</v>
      </c>
      <c r="D2157" s="1" t="s">
        <v>19320</v>
      </c>
    </row>
    <row r="2158" spans="1:4" x14ac:dyDescent="0.25">
      <c r="A2158" s="177" t="s">
        <v>22325</v>
      </c>
      <c r="B2158" s="178" t="s">
        <v>22326</v>
      </c>
      <c r="C2158" t="s">
        <v>6</v>
      </c>
      <c r="D2158" s="1" t="s">
        <v>19320</v>
      </c>
    </row>
    <row r="2159" spans="1:4" x14ac:dyDescent="0.25">
      <c r="A2159" s="177" t="s">
        <v>22327</v>
      </c>
      <c r="B2159" s="178" t="s">
        <v>22328</v>
      </c>
      <c r="C2159" t="s">
        <v>6</v>
      </c>
      <c r="D2159" s="1" t="s">
        <v>19320</v>
      </c>
    </row>
    <row r="2160" spans="1:4" x14ac:dyDescent="0.25">
      <c r="A2160" s="177" t="s">
        <v>22329</v>
      </c>
      <c r="B2160" s="178" t="s">
        <v>22330</v>
      </c>
      <c r="C2160" t="s">
        <v>6</v>
      </c>
      <c r="D2160" s="1" t="s">
        <v>19320</v>
      </c>
    </row>
    <row r="2161" spans="1:4" x14ac:dyDescent="0.25">
      <c r="A2161" s="177" t="s">
        <v>22331</v>
      </c>
      <c r="B2161" s="178" t="s">
        <v>22332</v>
      </c>
      <c r="C2161" t="s">
        <v>6</v>
      </c>
      <c r="D2161" s="1" t="s">
        <v>19320</v>
      </c>
    </row>
    <row r="2162" spans="1:4" x14ac:dyDescent="0.25">
      <c r="A2162" s="177" t="s">
        <v>22333</v>
      </c>
      <c r="B2162" s="178" t="s">
        <v>22334</v>
      </c>
      <c r="C2162" t="s">
        <v>6</v>
      </c>
      <c r="D2162" s="1" t="s">
        <v>19320</v>
      </c>
    </row>
    <row r="2163" spans="1:4" x14ac:dyDescent="0.25">
      <c r="A2163" s="177" t="s">
        <v>22335</v>
      </c>
      <c r="B2163" s="178" t="s">
        <v>22336</v>
      </c>
      <c r="C2163" t="s">
        <v>6</v>
      </c>
      <c r="D2163" s="1" t="s">
        <v>19320</v>
      </c>
    </row>
    <row r="2164" spans="1:4" x14ac:dyDescent="0.25">
      <c r="A2164" s="177" t="s">
        <v>22337</v>
      </c>
      <c r="B2164" s="178" t="s">
        <v>22338</v>
      </c>
      <c r="C2164" t="s">
        <v>6</v>
      </c>
      <c r="D2164" s="1" t="s">
        <v>19320</v>
      </c>
    </row>
    <row r="2165" spans="1:4" x14ac:dyDescent="0.25">
      <c r="A2165" s="177" t="s">
        <v>22339</v>
      </c>
      <c r="B2165" s="178" t="s">
        <v>22340</v>
      </c>
      <c r="C2165" t="s">
        <v>6</v>
      </c>
      <c r="D2165" s="1" t="s">
        <v>19320</v>
      </c>
    </row>
    <row r="2166" spans="1:4" x14ac:dyDescent="0.25">
      <c r="A2166" s="177" t="s">
        <v>22341</v>
      </c>
      <c r="B2166" s="178" t="s">
        <v>22342</v>
      </c>
      <c r="C2166" t="s">
        <v>6</v>
      </c>
      <c r="D2166" s="1" t="s">
        <v>19320</v>
      </c>
    </row>
    <row r="2167" spans="1:4" x14ac:dyDescent="0.25">
      <c r="A2167" s="177" t="s">
        <v>22343</v>
      </c>
      <c r="B2167" s="178" t="s">
        <v>22344</v>
      </c>
      <c r="C2167" t="s">
        <v>6</v>
      </c>
      <c r="D2167" s="1" t="s">
        <v>19320</v>
      </c>
    </row>
    <row r="2168" spans="1:4" x14ac:dyDescent="0.25">
      <c r="A2168" s="177" t="s">
        <v>22345</v>
      </c>
      <c r="B2168" s="178" t="s">
        <v>22346</v>
      </c>
      <c r="C2168" t="s">
        <v>6</v>
      </c>
      <c r="D2168" s="1" t="s">
        <v>19320</v>
      </c>
    </row>
    <row r="2169" spans="1:4" x14ac:dyDescent="0.25">
      <c r="A2169" s="177" t="s">
        <v>22347</v>
      </c>
      <c r="B2169" s="178" t="s">
        <v>22348</v>
      </c>
      <c r="C2169" t="s">
        <v>6</v>
      </c>
      <c r="D2169" s="1" t="s">
        <v>19320</v>
      </c>
    </row>
    <row r="2170" spans="1:4" x14ac:dyDescent="0.25">
      <c r="A2170" s="177" t="s">
        <v>22349</v>
      </c>
      <c r="B2170" s="178" t="s">
        <v>22350</v>
      </c>
      <c r="C2170" t="s">
        <v>6</v>
      </c>
      <c r="D2170" s="1" t="s">
        <v>19320</v>
      </c>
    </row>
    <row r="2171" spans="1:4" x14ac:dyDescent="0.25">
      <c r="A2171" s="177" t="s">
        <v>22351</v>
      </c>
      <c r="B2171" s="178" t="s">
        <v>22352</v>
      </c>
      <c r="C2171" t="s">
        <v>6</v>
      </c>
      <c r="D2171" s="1" t="s">
        <v>19382</v>
      </c>
    </row>
    <row r="2172" spans="1:4" x14ac:dyDescent="0.25">
      <c r="A2172" s="177" t="s">
        <v>22353</v>
      </c>
      <c r="B2172" s="178" t="s">
        <v>22354</v>
      </c>
      <c r="C2172" t="s">
        <v>6</v>
      </c>
      <c r="D2172" s="1" t="s">
        <v>19320</v>
      </c>
    </row>
    <row r="2173" spans="1:4" x14ac:dyDescent="0.25">
      <c r="A2173" s="177" t="s">
        <v>22355</v>
      </c>
      <c r="B2173" s="178" t="s">
        <v>22356</v>
      </c>
      <c r="C2173" t="s">
        <v>6</v>
      </c>
      <c r="D2173" s="1" t="s">
        <v>19316</v>
      </c>
    </row>
    <row r="2174" spans="1:4" x14ac:dyDescent="0.25">
      <c r="A2174" s="177" t="s">
        <v>22228</v>
      </c>
      <c r="B2174" s="178" t="s">
        <v>22229</v>
      </c>
      <c r="C2174" t="s">
        <v>6</v>
      </c>
      <c r="D2174" s="1" t="s">
        <v>21457</v>
      </c>
    </row>
    <row r="2175" spans="1:4" x14ac:dyDescent="0.25">
      <c r="A2175" s="177" t="s">
        <v>22357</v>
      </c>
      <c r="B2175" s="178" t="s">
        <v>22358</v>
      </c>
      <c r="C2175" t="s">
        <v>6</v>
      </c>
      <c r="D2175" s="1" t="s">
        <v>19348</v>
      </c>
    </row>
    <row r="2176" spans="1:4" x14ac:dyDescent="0.25">
      <c r="A2176" s="6" t="s">
        <v>22388</v>
      </c>
      <c r="B2176" t="s">
        <v>22389</v>
      </c>
      <c r="C2176" t="s">
        <v>6</v>
      </c>
      <c r="D2176" s="1" t="s">
        <v>19366</v>
      </c>
    </row>
    <row r="2177" spans="1:4" x14ac:dyDescent="0.25">
      <c r="A2177" s="6" t="s">
        <v>22390</v>
      </c>
      <c r="B2177" t="s">
        <v>22391</v>
      </c>
      <c r="C2177" t="s">
        <v>6</v>
      </c>
      <c r="D2177" s="1" t="s">
        <v>19366</v>
      </c>
    </row>
    <row r="2178" spans="1:4" x14ac:dyDescent="0.25">
      <c r="A2178" s="6" t="s">
        <v>22392</v>
      </c>
      <c r="B2178" t="s">
        <v>22393</v>
      </c>
      <c r="C2178" t="s">
        <v>6</v>
      </c>
      <c r="D2178" s="1" t="s">
        <v>23001</v>
      </c>
    </row>
    <row r="2179" spans="1:4" x14ac:dyDescent="0.25">
      <c r="A2179" s="6" t="s">
        <v>22420</v>
      </c>
      <c r="B2179" t="s">
        <v>22421</v>
      </c>
      <c r="C2179" t="s">
        <v>6</v>
      </c>
      <c r="D2179" s="1" t="s">
        <v>19366</v>
      </c>
    </row>
    <row r="2180" spans="1:4" x14ac:dyDescent="0.25">
      <c r="A2180" s="6" t="s">
        <v>22422</v>
      </c>
      <c r="B2180" t="s">
        <v>22423</v>
      </c>
      <c r="C2180" t="s">
        <v>6</v>
      </c>
      <c r="D2180" s="1" t="s">
        <v>19366</v>
      </c>
    </row>
    <row r="2181" spans="1:4" x14ac:dyDescent="0.25">
      <c r="A2181" s="6" t="s">
        <v>22424</v>
      </c>
      <c r="B2181" t="s">
        <v>22425</v>
      </c>
      <c r="C2181" t="s">
        <v>6</v>
      </c>
      <c r="D2181" s="1" t="s">
        <v>19366</v>
      </c>
    </row>
    <row r="2182" spans="1:4" x14ac:dyDescent="0.25">
      <c r="A2182" s="6" t="s">
        <v>22426</v>
      </c>
      <c r="B2182" t="s">
        <v>22427</v>
      </c>
      <c r="C2182" t="s">
        <v>6</v>
      </c>
      <c r="D2182" s="1" t="s">
        <v>19366</v>
      </c>
    </row>
    <row r="2183" spans="1:4" x14ac:dyDescent="0.25">
      <c r="A2183" s="6" t="s">
        <v>22428</v>
      </c>
      <c r="B2183" t="s">
        <v>22429</v>
      </c>
      <c r="C2183" t="s">
        <v>6</v>
      </c>
      <c r="D2183" s="1" t="s">
        <v>19366</v>
      </c>
    </row>
    <row r="2184" spans="1:4" x14ac:dyDescent="0.25">
      <c r="A2184" s="6" t="s">
        <v>22430</v>
      </c>
      <c r="B2184" t="s">
        <v>22431</v>
      </c>
      <c r="C2184" t="s">
        <v>6</v>
      </c>
      <c r="D2184" s="1" t="s">
        <v>19366</v>
      </c>
    </row>
    <row r="2185" spans="1:4" x14ac:dyDescent="0.25">
      <c r="A2185" s="6" t="s">
        <v>22432</v>
      </c>
      <c r="B2185" t="s">
        <v>22433</v>
      </c>
      <c r="C2185" t="s">
        <v>6</v>
      </c>
      <c r="D2185" s="1" t="s">
        <v>19366</v>
      </c>
    </row>
    <row r="2186" spans="1:4" x14ac:dyDescent="0.25">
      <c r="A2186" s="6" t="s">
        <v>22434</v>
      </c>
      <c r="B2186" t="s">
        <v>22435</v>
      </c>
      <c r="C2186" t="s">
        <v>6</v>
      </c>
      <c r="D2186" s="1" t="s">
        <v>19366</v>
      </c>
    </row>
    <row r="2187" spans="1:4" x14ac:dyDescent="0.25">
      <c r="A2187" s="6" t="s">
        <v>22436</v>
      </c>
      <c r="B2187" t="s">
        <v>22437</v>
      </c>
      <c r="C2187" t="s">
        <v>6</v>
      </c>
      <c r="D2187" s="1" t="s">
        <v>19366</v>
      </c>
    </row>
    <row r="2188" spans="1:4" x14ac:dyDescent="0.25">
      <c r="A2188" s="6" t="s">
        <v>22438</v>
      </c>
      <c r="B2188" t="s">
        <v>22439</v>
      </c>
      <c r="C2188" t="s">
        <v>6</v>
      </c>
      <c r="D2188" s="1" t="s">
        <v>19366</v>
      </c>
    </row>
    <row r="2189" spans="1:4" x14ac:dyDescent="0.25">
      <c r="A2189" s="6" t="s">
        <v>22440</v>
      </c>
      <c r="B2189" t="s">
        <v>22441</v>
      </c>
      <c r="C2189" t="s">
        <v>6</v>
      </c>
      <c r="D2189" s="1" t="s">
        <v>19366</v>
      </c>
    </row>
    <row r="2190" spans="1:4" x14ac:dyDescent="0.25">
      <c r="A2190" s="6" t="s">
        <v>22442</v>
      </c>
      <c r="B2190" t="s">
        <v>22443</v>
      </c>
      <c r="C2190" t="s">
        <v>6</v>
      </c>
      <c r="D2190" s="1" t="s">
        <v>19366</v>
      </c>
    </row>
    <row r="2191" spans="1:4" x14ac:dyDescent="0.25">
      <c r="A2191" s="6" t="s">
        <v>22444</v>
      </c>
      <c r="B2191" t="s">
        <v>22445</v>
      </c>
      <c r="C2191" t="s">
        <v>6</v>
      </c>
      <c r="D2191" s="1" t="s">
        <v>19366</v>
      </c>
    </row>
    <row r="2192" spans="1:4" x14ac:dyDescent="0.25">
      <c r="A2192" s="6" t="s">
        <v>22446</v>
      </c>
      <c r="B2192" t="s">
        <v>22447</v>
      </c>
      <c r="C2192" t="s">
        <v>6</v>
      </c>
      <c r="D2192" s="1" t="s">
        <v>19366</v>
      </c>
    </row>
    <row r="2193" spans="1:4" x14ac:dyDescent="0.25">
      <c r="A2193" s="6" t="s">
        <v>22448</v>
      </c>
      <c r="B2193" t="s">
        <v>22449</v>
      </c>
      <c r="C2193" t="s">
        <v>6</v>
      </c>
      <c r="D2193" s="1" t="s">
        <v>19366</v>
      </c>
    </row>
    <row r="2194" spans="1:4" x14ac:dyDescent="0.25">
      <c r="A2194" s="6" t="s">
        <v>22450</v>
      </c>
      <c r="B2194" t="s">
        <v>22451</v>
      </c>
      <c r="C2194" t="s">
        <v>6</v>
      </c>
      <c r="D2194" s="1" t="s">
        <v>19366</v>
      </c>
    </row>
    <row r="2195" spans="1:4" x14ac:dyDescent="0.25">
      <c r="A2195" s="6" t="s">
        <v>22452</v>
      </c>
      <c r="B2195" t="s">
        <v>22453</v>
      </c>
      <c r="C2195" t="s">
        <v>6</v>
      </c>
      <c r="D2195" s="1" t="s">
        <v>19366</v>
      </c>
    </row>
    <row r="2196" spans="1:4" x14ac:dyDescent="0.25">
      <c r="A2196" s="6" t="s">
        <v>22454</v>
      </c>
      <c r="B2196" t="s">
        <v>22455</v>
      </c>
      <c r="C2196" t="s">
        <v>6</v>
      </c>
      <c r="D2196" s="1" t="s">
        <v>19366</v>
      </c>
    </row>
    <row r="2197" spans="1:4" x14ac:dyDescent="0.25">
      <c r="A2197" s="6" t="s">
        <v>22456</v>
      </c>
      <c r="B2197" t="s">
        <v>22457</v>
      </c>
      <c r="C2197" t="s">
        <v>6</v>
      </c>
      <c r="D2197" s="1" t="s">
        <v>19366</v>
      </c>
    </row>
    <row r="2198" spans="1:4" x14ac:dyDescent="0.25">
      <c r="A2198" s="6" t="s">
        <v>22458</v>
      </c>
      <c r="B2198" t="s">
        <v>22459</v>
      </c>
      <c r="C2198" t="s">
        <v>6</v>
      </c>
      <c r="D2198" s="1" t="s">
        <v>19366</v>
      </c>
    </row>
    <row r="2199" spans="1:4" x14ac:dyDescent="0.25">
      <c r="A2199" s="6" t="s">
        <v>22460</v>
      </c>
      <c r="B2199" t="s">
        <v>22461</v>
      </c>
      <c r="C2199" t="s">
        <v>6</v>
      </c>
      <c r="D2199" s="1" t="s">
        <v>19366</v>
      </c>
    </row>
    <row r="2200" spans="1:4" x14ac:dyDescent="0.25">
      <c r="A2200" s="6" t="s">
        <v>22462</v>
      </c>
      <c r="B2200" t="s">
        <v>22463</v>
      </c>
      <c r="C2200" t="s">
        <v>6</v>
      </c>
      <c r="D2200" s="1" t="s">
        <v>19366</v>
      </c>
    </row>
    <row r="2201" spans="1:4" x14ac:dyDescent="0.25">
      <c r="A2201" s="6" t="s">
        <v>22464</v>
      </c>
      <c r="B2201" t="s">
        <v>22465</v>
      </c>
      <c r="C2201" t="s">
        <v>6</v>
      </c>
      <c r="D2201" s="1" t="s">
        <v>19366</v>
      </c>
    </row>
    <row r="2202" spans="1:4" x14ac:dyDescent="0.25">
      <c r="A2202" s="6" t="s">
        <v>22466</v>
      </c>
      <c r="B2202" t="s">
        <v>22467</v>
      </c>
      <c r="C2202" t="s">
        <v>6</v>
      </c>
      <c r="D2202" s="1" t="s">
        <v>19366</v>
      </c>
    </row>
    <row r="2203" spans="1:4" x14ac:dyDescent="0.25">
      <c r="A2203" s="6" t="s">
        <v>22468</v>
      </c>
      <c r="B2203" t="s">
        <v>22469</v>
      </c>
      <c r="C2203" t="s">
        <v>6</v>
      </c>
      <c r="D2203" s="1" t="s">
        <v>19366</v>
      </c>
    </row>
    <row r="2204" spans="1:4" x14ac:dyDescent="0.25">
      <c r="A2204" s="6" t="s">
        <v>22470</v>
      </c>
      <c r="B2204" t="s">
        <v>22471</v>
      </c>
      <c r="C2204" t="s">
        <v>6</v>
      </c>
      <c r="D2204" s="1" t="s">
        <v>19366</v>
      </c>
    </row>
    <row r="2205" spans="1:4" x14ac:dyDescent="0.25">
      <c r="A2205" s="6" t="s">
        <v>22472</v>
      </c>
      <c r="B2205" t="s">
        <v>22473</v>
      </c>
      <c r="C2205" t="s">
        <v>6</v>
      </c>
      <c r="D2205" s="1" t="s">
        <v>19366</v>
      </c>
    </row>
    <row r="2206" spans="1:4" x14ac:dyDescent="0.25">
      <c r="A2206" s="6" t="s">
        <v>22474</v>
      </c>
      <c r="B2206" t="s">
        <v>22475</v>
      </c>
      <c r="C2206" t="s">
        <v>6</v>
      </c>
      <c r="D2206" s="1" t="s">
        <v>19366</v>
      </c>
    </row>
    <row r="2207" spans="1:4" x14ac:dyDescent="0.25">
      <c r="A2207" s="6" t="s">
        <v>22476</v>
      </c>
      <c r="B2207" t="s">
        <v>22477</v>
      </c>
      <c r="C2207" t="s">
        <v>6</v>
      </c>
      <c r="D2207" s="1" t="s">
        <v>19366</v>
      </c>
    </row>
    <row r="2208" spans="1:4" x14ac:dyDescent="0.25">
      <c r="A2208" s="6" t="s">
        <v>22478</v>
      </c>
      <c r="B2208" t="s">
        <v>22479</v>
      </c>
      <c r="C2208" t="s">
        <v>6</v>
      </c>
      <c r="D2208" s="1" t="s">
        <v>19366</v>
      </c>
    </row>
    <row r="2209" spans="1:4" x14ac:dyDescent="0.25">
      <c r="A2209" s="6" t="s">
        <v>22480</v>
      </c>
      <c r="B2209" t="s">
        <v>22481</v>
      </c>
      <c r="C2209" t="s">
        <v>6</v>
      </c>
      <c r="D2209" s="1" t="s">
        <v>19366</v>
      </c>
    </row>
    <row r="2210" spans="1:4" x14ac:dyDescent="0.25">
      <c r="A2210" s="6" t="s">
        <v>22482</v>
      </c>
      <c r="B2210" t="s">
        <v>22483</v>
      </c>
      <c r="C2210" t="s">
        <v>6</v>
      </c>
      <c r="D2210" s="1" t="s">
        <v>19366</v>
      </c>
    </row>
    <row r="2211" spans="1:4" x14ac:dyDescent="0.25">
      <c r="A2211" s="6" t="s">
        <v>22484</v>
      </c>
      <c r="B2211" t="s">
        <v>22485</v>
      </c>
      <c r="C2211" t="s">
        <v>6</v>
      </c>
      <c r="D2211" s="1" t="s">
        <v>19366</v>
      </c>
    </row>
    <row r="2212" spans="1:4" x14ac:dyDescent="0.25">
      <c r="A2212" s="6" t="s">
        <v>22486</v>
      </c>
      <c r="B2212" t="s">
        <v>22487</v>
      </c>
      <c r="C2212" t="s">
        <v>6</v>
      </c>
      <c r="D2212" s="1" t="s">
        <v>19366</v>
      </c>
    </row>
    <row r="2213" spans="1:4" x14ac:dyDescent="0.25">
      <c r="A2213" s="6" t="s">
        <v>22488</v>
      </c>
      <c r="B2213" t="s">
        <v>22489</v>
      </c>
      <c r="C2213" t="s">
        <v>6</v>
      </c>
      <c r="D2213" s="1" t="s">
        <v>19366</v>
      </c>
    </row>
    <row r="2214" spans="1:4" x14ac:dyDescent="0.25">
      <c r="A2214" s="6" t="s">
        <v>22490</v>
      </c>
      <c r="B2214" t="s">
        <v>22491</v>
      </c>
      <c r="C2214" t="s">
        <v>6</v>
      </c>
      <c r="D2214" s="1" t="s">
        <v>19366</v>
      </c>
    </row>
    <row r="2215" spans="1:4" x14ac:dyDescent="0.25">
      <c r="A2215" s="6" t="s">
        <v>22492</v>
      </c>
      <c r="B2215" t="s">
        <v>22493</v>
      </c>
      <c r="C2215" t="s">
        <v>6</v>
      </c>
      <c r="D2215" s="1" t="s">
        <v>19366</v>
      </c>
    </row>
    <row r="2216" spans="1:4" x14ac:dyDescent="0.25">
      <c r="A2216" s="6" t="s">
        <v>22494</v>
      </c>
      <c r="B2216" t="s">
        <v>22495</v>
      </c>
      <c r="C2216" t="s">
        <v>6</v>
      </c>
      <c r="D2216" s="1" t="s">
        <v>19366</v>
      </c>
    </row>
    <row r="2217" spans="1:4" x14ac:dyDescent="0.25">
      <c r="A2217" s="6" t="s">
        <v>22496</v>
      </c>
      <c r="B2217" t="s">
        <v>22497</v>
      </c>
      <c r="C2217" t="s">
        <v>6</v>
      </c>
      <c r="D2217" s="1" t="s">
        <v>19366</v>
      </c>
    </row>
    <row r="2218" spans="1:4" x14ac:dyDescent="0.25">
      <c r="A2218" s="6" t="s">
        <v>22498</v>
      </c>
      <c r="B2218" t="s">
        <v>22499</v>
      </c>
      <c r="C2218" t="s">
        <v>6</v>
      </c>
      <c r="D2218" s="1" t="s">
        <v>19366</v>
      </c>
    </row>
    <row r="2219" spans="1:4" x14ac:dyDescent="0.25">
      <c r="A2219" s="6" t="s">
        <v>22500</v>
      </c>
      <c r="B2219" t="s">
        <v>22501</v>
      </c>
      <c r="C2219" t="s">
        <v>6</v>
      </c>
      <c r="D2219" s="1" t="s">
        <v>19366</v>
      </c>
    </row>
    <row r="2220" spans="1:4" x14ac:dyDescent="0.25">
      <c r="A2220" s="6" t="s">
        <v>22502</v>
      </c>
      <c r="B2220" t="s">
        <v>22503</v>
      </c>
      <c r="C2220" t="s">
        <v>6</v>
      </c>
      <c r="D2220" s="1" t="s">
        <v>19366</v>
      </c>
    </row>
    <row r="2221" spans="1:4" x14ac:dyDescent="0.25">
      <c r="A2221" s="6" t="s">
        <v>22504</v>
      </c>
      <c r="B2221" t="s">
        <v>22505</v>
      </c>
      <c r="C2221" t="s">
        <v>6</v>
      </c>
      <c r="D2221" s="1" t="s">
        <v>19366</v>
      </c>
    </row>
    <row r="2222" spans="1:4" x14ac:dyDescent="0.25">
      <c r="A2222" s="6" t="s">
        <v>22506</v>
      </c>
      <c r="B2222" t="s">
        <v>22507</v>
      </c>
      <c r="C2222" t="s">
        <v>6</v>
      </c>
      <c r="D2222" s="1" t="s">
        <v>19366</v>
      </c>
    </row>
    <row r="2223" spans="1:4" x14ac:dyDescent="0.25">
      <c r="A2223" s="6" t="s">
        <v>22508</v>
      </c>
      <c r="B2223" t="s">
        <v>22509</v>
      </c>
      <c r="C2223" t="s">
        <v>6</v>
      </c>
      <c r="D2223" s="1" t="s">
        <v>19366</v>
      </c>
    </row>
    <row r="2224" spans="1:4" x14ac:dyDescent="0.25">
      <c r="A2224" s="6" t="s">
        <v>22510</v>
      </c>
      <c r="B2224" t="s">
        <v>22511</v>
      </c>
      <c r="C2224" t="s">
        <v>6</v>
      </c>
      <c r="D2224" s="1" t="s">
        <v>19366</v>
      </c>
    </row>
    <row r="2225" spans="1:5" x14ac:dyDescent="0.25">
      <c r="A2225" s="6" t="s">
        <v>22512</v>
      </c>
      <c r="B2225" t="s">
        <v>22513</v>
      </c>
      <c r="C2225" t="s">
        <v>6</v>
      </c>
      <c r="D2225" s="1" t="s">
        <v>19366</v>
      </c>
    </row>
    <row r="2226" spans="1:5" x14ac:dyDescent="0.25">
      <c r="A2226" s="6" t="s">
        <v>22514</v>
      </c>
      <c r="B2226" t="s">
        <v>22515</v>
      </c>
      <c r="C2226" t="s">
        <v>6</v>
      </c>
      <c r="D2226" s="1" t="s">
        <v>19366</v>
      </c>
    </row>
    <row r="2227" spans="1:5" x14ac:dyDescent="0.25">
      <c r="A2227" s="6" t="s">
        <v>22516</v>
      </c>
      <c r="B2227" t="s">
        <v>22517</v>
      </c>
      <c r="C2227" t="s">
        <v>6</v>
      </c>
      <c r="D2227" s="1" t="s">
        <v>19366</v>
      </c>
    </row>
    <row r="2228" spans="1:5" x14ac:dyDescent="0.25">
      <c r="A2228" s="6" t="s">
        <v>22518</v>
      </c>
      <c r="B2228" t="s">
        <v>22519</v>
      </c>
      <c r="C2228" t="s">
        <v>6</v>
      </c>
      <c r="D2228" s="55" t="s">
        <v>22998</v>
      </c>
    </row>
    <row r="2229" spans="1:5" x14ac:dyDescent="0.25">
      <c r="A2229" s="123" t="s">
        <v>22538</v>
      </c>
      <c r="B2229" s="108" t="s">
        <v>22539</v>
      </c>
      <c r="C2229" t="s">
        <v>6</v>
      </c>
      <c r="D2229" s="1" t="s">
        <v>19319</v>
      </c>
    </row>
    <row r="2230" spans="1:5" x14ac:dyDescent="0.25">
      <c r="A2230" s="123" t="s">
        <v>22540</v>
      </c>
      <c r="B2230" s="108" t="s">
        <v>22541</v>
      </c>
      <c r="C2230" t="s">
        <v>6</v>
      </c>
      <c r="D2230" s="1" t="s">
        <v>19319</v>
      </c>
    </row>
    <row r="2231" spans="1:5" x14ac:dyDescent="0.25">
      <c r="A2231" s="123" t="s">
        <v>22542</v>
      </c>
      <c r="B2231" s="108" t="s">
        <v>22543</v>
      </c>
      <c r="C2231" t="s">
        <v>6</v>
      </c>
      <c r="D2231" s="1" t="s">
        <v>19319</v>
      </c>
    </row>
    <row r="2232" spans="1:5" x14ac:dyDescent="0.25">
      <c r="A2232" s="123" t="s">
        <v>22544</v>
      </c>
      <c r="B2232" s="108" t="s">
        <v>22545</v>
      </c>
      <c r="C2232" t="s">
        <v>6</v>
      </c>
      <c r="D2232" s="1" t="s">
        <v>19319</v>
      </c>
    </row>
    <row r="2233" spans="1:5" x14ac:dyDescent="0.25">
      <c r="A2233" s="123" t="s">
        <v>21746</v>
      </c>
      <c r="B2233" s="108" t="s">
        <v>21747</v>
      </c>
      <c r="C2233" t="s">
        <v>6</v>
      </c>
      <c r="D2233" s="1" t="s">
        <v>19386</v>
      </c>
    </row>
    <row r="2234" spans="1:5" x14ac:dyDescent="0.25">
      <c r="A2234" s="108" t="s">
        <v>22555</v>
      </c>
      <c r="B2234" s="108" t="s">
        <v>22556</v>
      </c>
      <c r="C2234" t="s">
        <v>6</v>
      </c>
      <c r="D2234" s="189" t="s">
        <v>19366</v>
      </c>
      <c r="E2234" s="190"/>
    </row>
    <row r="2235" spans="1:5" x14ac:dyDescent="0.25">
      <c r="A2235" s="108" t="s">
        <v>22557</v>
      </c>
      <c r="B2235" s="108" t="s">
        <v>22558</v>
      </c>
      <c r="C2235" t="s">
        <v>6</v>
      </c>
      <c r="D2235" s="189" t="s">
        <v>19366</v>
      </c>
      <c r="E2235" s="190"/>
    </row>
    <row r="2236" spans="1:5" x14ac:dyDescent="0.25">
      <c r="A2236" s="108" t="s">
        <v>22559</v>
      </c>
      <c r="B2236" s="108" t="s">
        <v>22560</v>
      </c>
      <c r="C2236" t="s">
        <v>6</v>
      </c>
      <c r="D2236" s="189" t="s">
        <v>19366</v>
      </c>
      <c r="E2236" s="190"/>
    </row>
    <row r="2237" spans="1:5" x14ac:dyDescent="0.25">
      <c r="A2237" s="123" t="s">
        <v>22632</v>
      </c>
      <c r="B2237" s="108" t="s">
        <v>22633</v>
      </c>
      <c r="C2237" t="s">
        <v>6</v>
      </c>
      <c r="D2237" s="1" t="s">
        <v>19319</v>
      </c>
    </row>
    <row r="2238" spans="1:5" x14ac:dyDescent="0.25">
      <c r="A2238" s="123" t="s">
        <v>22641</v>
      </c>
      <c r="B2238" s="108" t="s">
        <v>22642</v>
      </c>
      <c r="C2238" t="s">
        <v>6</v>
      </c>
      <c r="D2238" s="1" t="s">
        <v>19319</v>
      </c>
    </row>
    <row r="2239" spans="1:5" x14ac:dyDescent="0.25">
      <c r="A2239" s="123" t="s">
        <v>22643</v>
      </c>
      <c r="B2239" s="108" t="s">
        <v>22644</v>
      </c>
      <c r="C2239" t="s">
        <v>6</v>
      </c>
      <c r="D2239" s="1" t="s">
        <v>19319</v>
      </c>
    </row>
    <row r="2240" spans="1:5" x14ac:dyDescent="0.25">
      <c r="A2240" s="123" t="s">
        <v>22645</v>
      </c>
      <c r="B2240" s="108" t="s">
        <v>22646</v>
      </c>
      <c r="C2240" t="s">
        <v>6</v>
      </c>
      <c r="D2240" s="1" t="s">
        <v>19319</v>
      </c>
    </row>
    <row r="2241" spans="1:4" x14ac:dyDescent="0.25">
      <c r="A2241" s="123" t="s">
        <v>22647</v>
      </c>
      <c r="B2241" s="108" t="s">
        <v>22648</v>
      </c>
      <c r="C2241" t="s">
        <v>6</v>
      </c>
      <c r="D2241" s="1" t="s">
        <v>19319</v>
      </c>
    </row>
    <row r="2242" spans="1:4" x14ac:dyDescent="0.25">
      <c r="A2242" s="123" t="s">
        <v>22649</v>
      </c>
      <c r="B2242" s="108" t="s">
        <v>22650</v>
      </c>
      <c r="C2242" t="s">
        <v>6</v>
      </c>
      <c r="D2242" s="1" t="s">
        <v>19319</v>
      </c>
    </row>
    <row r="2243" spans="1:4" x14ac:dyDescent="0.25">
      <c r="A2243" s="123" t="s">
        <v>22651</v>
      </c>
      <c r="B2243" s="108" t="s">
        <v>22652</v>
      </c>
      <c r="C2243" t="s">
        <v>6</v>
      </c>
      <c r="D2243" s="1" t="s">
        <v>19319</v>
      </c>
    </row>
    <row r="2244" spans="1:4" x14ac:dyDescent="0.25">
      <c r="A2244" s="123" t="s">
        <v>22653</v>
      </c>
      <c r="B2244" s="108" t="s">
        <v>22654</v>
      </c>
      <c r="C2244" t="s">
        <v>6</v>
      </c>
      <c r="D2244" s="1" t="s">
        <v>19319</v>
      </c>
    </row>
    <row r="2245" spans="1:4" x14ac:dyDescent="0.25">
      <c r="A2245" s="123" t="s">
        <v>22655</v>
      </c>
      <c r="B2245" s="108" t="s">
        <v>22656</v>
      </c>
      <c r="C2245" t="s">
        <v>6</v>
      </c>
      <c r="D2245" s="1" t="s">
        <v>19319</v>
      </c>
    </row>
    <row r="2246" spans="1:4" x14ac:dyDescent="0.25">
      <c r="A2246" s="123" t="s">
        <v>22657</v>
      </c>
      <c r="B2246" s="108" t="s">
        <v>22658</v>
      </c>
      <c r="C2246" t="s">
        <v>6</v>
      </c>
      <c r="D2246" s="1" t="s">
        <v>19319</v>
      </c>
    </row>
    <row r="2247" spans="1:4" x14ac:dyDescent="0.25">
      <c r="A2247" s="123" t="s">
        <v>22659</v>
      </c>
      <c r="B2247" s="108" t="s">
        <v>22660</v>
      </c>
      <c r="C2247" t="s">
        <v>6</v>
      </c>
      <c r="D2247" s="1" t="s">
        <v>19319</v>
      </c>
    </row>
    <row r="2248" spans="1:4" x14ac:dyDescent="0.25">
      <c r="A2248" s="123" t="s">
        <v>22661</v>
      </c>
      <c r="B2248" s="108" t="s">
        <v>22662</v>
      </c>
      <c r="C2248" t="s">
        <v>6</v>
      </c>
      <c r="D2248" s="1" t="s">
        <v>19319</v>
      </c>
    </row>
    <row r="2249" spans="1:4" x14ac:dyDescent="0.25">
      <c r="A2249" s="123" t="s">
        <v>22663</v>
      </c>
      <c r="B2249" s="108" t="s">
        <v>22664</v>
      </c>
      <c r="C2249" t="s">
        <v>6</v>
      </c>
      <c r="D2249" s="1" t="s">
        <v>19319</v>
      </c>
    </row>
    <row r="2250" spans="1:4" x14ac:dyDescent="0.25">
      <c r="A2250" s="123" t="s">
        <v>22665</v>
      </c>
      <c r="B2250" s="108" t="s">
        <v>22666</v>
      </c>
      <c r="C2250" t="s">
        <v>6</v>
      </c>
      <c r="D2250" s="1" t="s">
        <v>19319</v>
      </c>
    </row>
    <row r="2251" spans="1:4" x14ac:dyDescent="0.25">
      <c r="A2251" s="123" t="s">
        <v>22667</v>
      </c>
      <c r="B2251" s="108" t="s">
        <v>22668</v>
      </c>
      <c r="C2251" t="s">
        <v>6</v>
      </c>
      <c r="D2251" s="1" t="s">
        <v>19319</v>
      </c>
    </row>
    <row r="2252" spans="1:4" x14ac:dyDescent="0.25">
      <c r="A2252" s="123" t="s">
        <v>22669</v>
      </c>
      <c r="B2252" s="108" t="s">
        <v>22670</v>
      </c>
      <c r="C2252" t="s">
        <v>6</v>
      </c>
      <c r="D2252" s="1" t="s">
        <v>19319</v>
      </c>
    </row>
    <row r="2253" spans="1:4" x14ac:dyDescent="0.25">
      <c r="A2253" s="123" t="s">
        <v>22671</v>
      </c>
      <c r="B2253" s="108" t="s">
        <v>22672</v>
      </c>
      <c r="C2253" t="s">
        <v>6</v>
      </c>
      <c r="D2253" s="1" t="s">
        <v>19319</v>
      </c>
    </row>
    <row r="2254" spans="1:4" x14ac:dyDescent="0.25">
      <c r="A2254" s="123" t="s">
        <v>22673</v>
      </c>
      <c r="B2254" s="108" t="s">
        <v>22674</v>
      </c>
      <c r="C2254" t="s">
        <v>6</v>
      </c>
      <c r="D2254" s="1" t="s">
        <v>19319</v>
      </c>
    </row>
    <row r="2255" spans="1:4" x14ac:dyDescent="0.25">
      <c r="A2255" s="123" t="s">
        <v>22675</v>
      </c>
      <c r="B2255" s="108" t="s">
        <v>22676</v>
      </c>
      <c r="C2255" t="s">
        <v>6</v>
      </c>
      <c r="D2255" s="1" t="s">
        <v>19319</v>
      </c>
    </row>
    <row r="2256" spans="1:4" x14ac:dyDescent="0.25">
      <c r="A2256" s="123" t="s">
        <v>22677</v>
      </c>
      <c r="B2256" s="108" t="s">
        <v>22678</v>
      </c>
      <c r="C2256" t="s">
        <v>6</v>
      </c>
      <c r="D2256" s="1" t="s">
        <v>19319</v>
      </c>
    </row>
    <row r="2257" spans="1:4" x14ac:dyDescent="0.25">
      <c r="A2257" s="123" t="s">
        <v>22679</v>
      </c>
      <c r="B2257" s="108" t="s">
        <v>22680</v>
      </c>
      <c r="C2257" t="s">
        <v>6</v>
      </c>
      <c r="D2257" s="1" t="s">
        <v>19319</v>
      </c>
    </row>
    <row r="2258" spans="1:4" x14ac:dyDescent="0.25">
      <c r="A2258" s="123" t="s">
        <v>22681</v>
      </c>
      <c r="B2258" s="108" t="s">
        <v>22682</v>
      </c>
      <c r="C2258" t="s">
        <v>6</v>
      </c>
      <c r="D2258" s="1" t="s">
        <v>19319</v>
      </c>
    </row>
    <row r="2259" spans="1:4" x14ac:dyDescent="0.25">
      <c r="A2259" s="123" t="s">
        <v>22683</v>
      </c>
      <c r="B2259" s="108" t="s">
        <v>22684</v>
      </c>
      <c r="C2259" t="s">
        <v>6</v>
      </c>
      <c r="D2259" s="1" t="s">
        <v>19319</v>
      </c>
    </row>
    <row r="2260" spans="1:4" x14ac:dyDescent="0.25">
      <c r="A2260" s="123" t="s">
        <v>22685</v>
      </c>
      <c r="B2260" s="108" t="s">
        <v>22686</v>
      </c>
      <c r="C2260" t="s">
        <v>6</v>
      </c>
      <c r="D2260" s="1" t="s">
        <v>19319</v>
      </c>
    </row>
    <row r="2261" spans="1:4" x14ac:dyDescent="0.25">
      <c r="A2261" s="177" t="s">
        <v>22687</v>
      </c>
      <c r="B2261" s="178" t="s">
        <v>22688</v>
      </c>
      <c r="C2261" t="s">
        <v>6</v>
      </c>
      <c r="D2261" s="1" t="s">
        <v>19319</v>
      </c>
    </row>
    <row r="2262" spans="1:4" x14ac:dyDescent="0.25">
      <c r="A2262" s="177" t="s">
        <v>22689</v>
      </c>
      <c r="B2262" s="178" t="s">
        <v>22690</v>
      </c>
      <c r="C2262" t="s">
        <v>6</v>
      </c>
      <c r="D2262" s="1" t="s">
        <v>19319</v>
      </c>
    </row>
    <row r="2263" spans="1:4" x14ac:dyDescent="0.25">
      <c r="A2263" s="177" t="s">
        <v>22691</v>
      </c>
      <c r="B2263" s="178" t="s">
        <v>22692</v>
      </c>
      <c r="C2263" t="s">
        <v>6</v>
      </c>
      <c r="D2263" s="1" t="s">
        <v>19319</v>
      </c>
    </row>
    <row r="2264" spans="1:4" x14ac:dyDescent="0.25">
      <c r="A2264" s="177" t="s">
        <v>22693</v>
      </c>
      <c r="B2264" s="178" t="s">
        <v>22694</v>
      </c>
      <c r="C2264" t="s">
        <v>6</v>
      </c>
      <c r="D2264" s="1" t="s">
        <v>19319</v>
      </c>
    </row>
    <row r="2265" spans="1:4" x14ac:dyDescent="0.25">
      <c r="A2265" s="177" t="s">
        <v>22695</v>
      </c>
      <c r="B2265" s="178" t="s">
        <v>22696</v>
      </c>
      <c r="C2265" t="s">
        <v>6</v>
      </c>
      <c r="D2265" s="1" t="s">
        <v>19319</v>
      </c>
    </row>
    <row r="2266" spans="1:4" x14ac:dyDescent="0.25">
      <c r="A2266" s="177" t="s">
        <v>22697</v>
      </c>
      <c r="B2266" s="178" t="s">
        <v>22698</v>
      </c>
      <c r="C2266" t="s">
        <v>6</v>
      </c>
      <c r="D2266" s="1" t="s">
        <v>19319</v>
      </c>
    </row>
    <row r="2267" spans="1:4" x14ac:dyDescent="0.25">
      <c r="A2267" s="177" t="s">
        <v>22699</v>
      </c>
      <c r="B2267" s="178" t="s">
        <v>22700</v>
      </c>
      <c r="C2267" t="s">
        <v>6</v>
      </c>
      <c r="D2267" s="1" t="s">
        <v>19319</v>
      </c>
    </row>
    <row r="2268" spans="1:4" x14ac:dyDescent="0.25">
      <c r="A2268" s="123" t="s">
        <v>22708</v>
      </c>
      <c r="B2268" s="108" t="s">
        <v>22709</v>
      </c>
      <c r="C2268" t="s">
        <v>6</v>
      </c>
      <c r="D2268" s="1" t="s">
        <v>19326</v>
      </c>
    </row>
    <row r="2269" spans="1:4" x14ac:dyDescent="0.25">
      <c r="A2269" s="123" t="s">
        <v>22721</v>
      </c>
      <c r="B2269" s="108" t="s">
        <v>22722</v>
      </c>
      <c r="C2269" t="s">
        <v>6</v>
      </c>
      <c r="D2269" s="1" t="s">
        <v>19326</v>
      </c>
    </row>
    <row r="2270" spans="1:4" x14ac:dyDescent="0.25">
      <c r="A2270" s="123" t="s">
        <v>22723</v>
      </c>
      <c r="B2270" s="108" t="s">
        <v>22724</v>
      </c>
      <c r="C2270" t="s">
        <v>6</v>
      </c>
      <c r="D2270" s="1" t="s">
        <v>19326</v>
      </c>
    </row>
    <row r="2271" spans="1:4" x14ac:dyDescent="0.25">
      <c r="A2271" s="123" t="s">
        <v>22725</v>
      </c>
      <c r="B2271" s="108" t="s">
        <v>22726</v>
      </c>
      <c r="C2271" t="s">
        <v>6</v>
      </c>
      <c r="D2271" s="1" t="s">
        <v>19326</v>
      </c>
    </row>
    <row r="2272" spans="1:4" x14ac:dyDescent="0.25">
      <c r="A2272" s="123" t="s">
        <v>22727</v>
      </c>
      <c r="B2272" s="108" t="s">
        <v>22728</v>
      </c>
      <c r="C2272" t="s">
        <v>6</v>
      </c>
      <c r="D2272" s="1" t="s">
        <v>19326</v>
      </c>
    </row>
    <row r="2273" spans="1:4" x14ac:dyDescent="0.25">
      <c r="A2273" s="123" t="s">
        <v>22729</v>
      </c>
      <c r="B2273" s="108" t="s">
        <v>22730</v>
      </c>
      <c r="C2273" t="s">
        <v>6</v>
      </c>
      <c r="D2273" s="1" t="s">
        <v>19326</v>
      </c>
    </row>
    <row r="2274" spans="1:4" x14ac:dyDescent="0.25">
      <c r="A2274" s="123" t="s">
        <v>22731</v>
      </c>
      <c r="B2274" s="108" t="s">
        <v>22732</v>
      </c>
      <c r="C2274" t="s">
        <v>6</v>
      </c>
      <c r="D2274" s="1" t="s">
        <v>19326</v>
      </c>
    </row>
    <row r="2275" spans="1:4" x14ac:dyDescent="0.25">
      <c r="A2275" s="123" t="s">
        <v>22750</v>
      </c>
      <c r="B2275" s="108" t="s">
        <v>22751</v>
      </c>
      <c r="C2275" t="s">
        <v>6</v>
      </c>
      <c r="D2275" s="1" t="s">
        <v>19366</v>
      </c>
    </row>
    <row r="2276" spans="1:4" x14ac:dyDescent="0.25">
      <c r="A2276" s="123" t="s">
        <v>22752</v>
      </c>
      <c r="B2276" s="108" t="s">
        <v>22753</v>
      </c>
      <c r="C2276" t="s">
        <v>6</v>
      </c>
      <c r="D2276" s="1" t="s">
        <v>19366</v>
      </c>
    </row>
    <row r="2277" spans="1:4" x14ac:dyDescent="0.25">
      <c r="A2277" s="123" t="s">
        <v>22754</v>
      </c>
      <c r="B2277" s="108" t="s">
        <v>22755</v>
      </c>
      <c r="C2277" t="s">
        <v>6</v>
      </c>
      <c r="D2277" s="1" t="s">
        <v>19323</v>
      </c>
    </row>
    <row r="2278" spans="1:4" x14ac:dyDescent="0.25">
      <c r="A2278" s="123" t="s">
        <v>22756</v>
      </c>
      <c r="B2278" s="108" t="s">
        <v>22757</v>
      </c>
      <c r="C2278" t="s">
        <v>6</v>
      </c>
      <c r="D2278" s="1" t="s">
        <v>19323</v>
      </c>
    </row>
    <row r="2279" spans="1:4" x14ac:dyDescent="0.25">
      <c r="A2279" s="123" t="s">
        <v>22758</v>
      </c>
      <c r="B2279" s="108" t="s">
        <v>22759</v>
      </c>
      <c r="C2279" t="s">
        <v>6</v>
      </c>
      <c r="D2279" s="1" t="s">
        <v>19323</v>
      </c>
    </row>
    <row r="2280" spans="1:4" x14ac:dyDescent="0.25">
      <c r="A2280" s="123" t="s">
        <v>22760</v>
      </c>
      <c r="B2280" s="108" t="s">
        <v>22761</v>
      </c>
      <c r="C2280" t="s">
        <v>6</v>
      </c>
      <c r="D2280" s="1" t="s">
        <v>19323</v>
      </c>
    </row>
    <row r="2281" spans="1:4" x14ac:dyDescent="0.25">
      <c r="A2281" s="123" t="s">
        <v>22762</v>
      </c>
      <c r="B2281" s="108" t="s">
        <v>22763</v>
      </c>
      <c r="C2281" t="s">
        <v>6</v>
      </c>
      <c r="D2281" s="1" t="s">
        <v>19323</v>
      </c>
    </row>
    <row r="2282" spans="1:4" x14ac:dyDescent="0.25">
      <c r="A2282" s="123" t="s">
        <v>22764</v>
      </c>
      <c r="B2282" s="108" t="s">
        <v>22765</v>
      </c>
      <c r="C2282" t="s">
        <v>6</v>
      </c>
      <c r="D2282" s="1" t="s">
        <v>19323</v>
      </c>
    </row>
    <row r="2283" spans="1:4" x14ac:dyDescent="0.25">
      <c r="A2283" s="123" t="s">
        <v>22766</v>
      </c>
      <c r="B2283" s="108" t="s">
        <v>22767</v>
      </c>
      <c r="C2283" t="s">
        <v>6</v>
      </c>
      <c r="D2283" s="1" t="s">
        <v>19323</v>
      </c>
    </row>
    <row r="2284" spans="1:4" x14ac:dyDescent="0.25">
      <c r="A2284" s="123" t="s">
        <v>22768</v>
      </c>
      <c r="B2284" s="108" t="s">
        <v>22769</v>
      </c>
      <c r="C2284" t="s">
        <v>6</v>
      </c>
      <c r="D2284" s="1" t="s">
        <v>19323</v>
      </c>
    </row>
    <row r="2285" spans="1:4" x14ac:dyDescent="0.25">
      <c r="A2285" s="123" t="s">
        <v>22770</v>
      </c>
      <c r="B2285" s="108" t="s">
        <v>22771</v>
      </c>
      <c r="C2285" t="s">
        <v>6</v>
      </c>
      <c r="D2285" s="1" t="s">
        <v>19323</v>
      </c>
    </row>
    <row r="2286" spans="1:4" x14ac:dyDescent="0.25">
      <c r="A2286" s="6" t="s">
        <v>22823</v>
      </c>
      <c r="B2286" t="s">
        <v>22824</v>
      </c>
      <c r="C2286" t="s">
        <v>6</v>
      </c>
      <c r="D2286" s="1" t="s">
        <v>19326</v>
      </c>
    </row>
    <row r="2287" spans="1:4" x14ac:dyDescent="0.25">
      <c r="A2287" s="6" t="s">
        <v>19870</v>
      </c>
      <c r="B2287" t="s">
        <v>19871</v>
      </c>
      <c r="C2287" t="s">
        <v>6</v>
      </c>
      <c r="D2287" s="1" t="s">
        <v>19386</v>
      </c>
    </row>
    <row r="2288" spans="1:4" x14ac:dyDescent="0.25">
      <c r="A2288" s="6" t="s">
        <v>21229</v>
      </c>
      <c r="B2288" t="s">
        <v>22630</v>
      </c>
      <c r="C2288" t="s">
        <v>6</v>
      </c>
      <c r="D2288" s="1" t="s">
        <v>19386</v>
      </c>
    </row>
    <row r="2289" spans="1:4" x14ac:dyDescent="0.25">
      <c r="A2289" s="6" t="s">
        <v>22773</v>
      </c>
      <c r="B2289" t="s">
        <v>22825</v>
      </c>
      <c r="C2289" t="s">
        <v>6</v>
      </c>
      <c r="D2289" s="1" t="s">
        <v>19320</v>
      </c>
    </row>
    <row r="2290" spans="1:4" x14ac:dyDescent="0.25">
      <c r="A2290" s="6" t="s">
        <v>22799</v>
      </c>
      <c r="B2290" t="s">
        <v>22826</v>
      </c>
      <c r="C2290" t="s">
        <v>6</v>
      </c>
      <c r="D2290" s="1" t="s">
        <v>19320</v>
      </c>
    </row>
    <row r="2291" spans="1:4" x14ac:dyDescent="0.25">
      <c r="A2291" s="6" t="s">
        <v>22774</v>
      </c>
      <c r="B2291" t="s">
        <v>22827</v>
      </c>
      <c r="C2291" t="s">
        <v>6</v>
      </c>
      <c r="D2291" s="1" t="s">
        <v>19320</v>
      </c>
    </row>
    <row r="2292" spans="1:4" x14ac:dyDescent="0.25">
      <c r="A2292" s="6" t="s">
        <v>22775</v>
      </c>
      <c r="B2292" t="s">
        <v>22828</v>
      </c>
      <c r="C2292" t="s">
        <v>6</v>
      </c>
      <c r="D2292" s="1" t="s">
        <v>19320</v>
      </c>
    </row>
    <row r="2293" spans="1:4" x14ac:dyDescent="0.25">
      <c r="A2293" s="6" t="s">
        <v>22776</v>
      </c>
      <c r="B2293" t="s">
        <v>22829</v>
      </c>
      <c r="C2293" t="s">
        <v>6</v>
      </c>
      <c r="D2293" s="1" t="s">
        <v>19320</v>
      </c>
    </row>
    <row r="2294" spans="1:4" x14ac:dyDescent="0.25">
      <c r="A2294" s="6" t="s">
        <v>22777</v>
      </c>
      <c r="B2294" t="s">
        <v>22830</v>
      </c>
      <c r="C2294" t="s">
        <v>6</v>
      </c>
      <c r="D2294" s="1" t="s">
        <v>19320</v>
      </c>
    </row>
    <row r="2295" spans="1:4" x14ac:dyDescent="0.25">
      <c r="A2295" s="6" t="s">
        <v>22778</v>
      </c>
      <c r="B2295" t="s">
        <v>22831</v>
      </c>
      <c r="C2295" t="s">
        <v>6</v>
      </c>
      <c r="D2295" s="1" t="s">
        <v>19320</v>
      </c>
    </row>
    <row r="2296" spans="1:4" x14ac:dyDescent="0.25">
      <c r="A2296" s="6" t="s">
        <v>22779</v>
      </c>
      <c r="B2296" t="s">
        <v>22832</v>
      </c>
      <c r="C2296" t="s">
        <v>6</v>
      </c>
      <c r="D2296" s="1" t="s">
        <v>19320</v>
      </c>
    </row>
    <row r="2297" spans="1:4" x14ac:dyDescent="0.25">
      <c r="A2297" s="6" t="s">
        <v>22780</v>
      </c>
      <c r="B2297" t="s">
        <v>22833</v>
      </c>
      <c r="C2297" t="s">
        <v>6</v>
      </c>
      <c r="D2297" s="1" t="s">
        <v>19320</v>
      </c>
    </row>
    <row r="2298" spans="1:4" x14ac:dyDescent="0.25">
      <c r="A2298" s="6" t="s">
        <v>22781</v>
      </c>
      <c r="B2298" t="s">
        <v>22834</v>
      </c>
      <c r="C2298" t="s">
        <v>6</v>
      </c>
      <c r="D2298" s="1" t="s">
        <v>19320</v>
      </c>
    </row>
    <row r="2299" spans="1:4" x14ac:dyDescent="0.25">
      <c r="A2299" s="6" t="s">
        <v>22782</v>
      </c>
      <c r="B2299" t="s">
        <v>22835</v>
      </c>
      <c r="C2299" t="s">
        <v>6</v>
      </c>
      <c r="D2299" s="1" t="s">
        <v>19320</v>
      </c>
    </row>
    <row r="2300" spans="1:4" x14ac:dyDescent="0.25">
      <c r="A2300" s="6" t="s">
        <v>22783</v>
      </c>
      <c r="B2300" t="s">
        <v>22836</v>
      </c>
      <c r="C2300" t="s">
        <v>6</v>
      </c>
      <c r="D2300" s="1" t="s">
        <v>19320</v>
      </c>
    </row>
    <row r="2301" spans="1:4" x14ac:dyDescent="0.25">
      <c r="A2301" s="6" t="s">
        <v>22784</v>
      </c>
      <c r="B2301" t="s">
        <v>22837</v>
      </c>
      <c r="C2301" t="s">
        <v>6</v>
      </c>
      <c r="D2301" s="1" t="s">
        <v>19320</v>
      </c>
    </row>
    <row r="2302" spans="1:4" x14ac:dyDescent="0.25">
      <c r="A2302" s="6" t="s">
        <v>22785</v>
      </c>
      <c r="B2302" t="s">
        <v>22838</v>
      </c>
      <c r="C2302" t="s">
        <v>6</v>
      </c>
      <c r="D2302" s="1" t="s">
        <v>19320</v>
      </c>
    </row>
    <row r="2303" spans="1:4" x14ac:dyDescent="0.25">
      <c r="A2303" s="6" t="s">
        <v>22786</v>
      </c>
      <c r="B2303" t="s">
        <v>22839</v>
      </c>
      <c r="C2303" t="s">
        <v>6</v>
      </c>
      <c r="D2303" s="1" t="s">
        <v>19320</v>
      </c>
    </row>
    <row r="2304" spans="1:4" x14ac:dyDescent="0.25">
      <c r="A2304" s="6" t="s">
        <v>22787</v>
      </c>
      <c r="B2304" t="s">
        <v>22840</v>
      </c>
      <c r="C2304" t="s">
        <v>6</v>
      </c>
      <c r="D2304" s="1" t="s">
        <v>19320</v>
      </c>
    </row>
    <row r="2305" spans="1:4" x14ac:dyDescent="0.25">
      <c r="A2305" s="6" t="s">
        <v>22788</v>
      </c>
      <c r="B2305" t="s">
        <v>22841</v>
      </c>
      <c r="C2305" t="s">
        <v>6</v>
      </c>
      <c r="D2305" s="1" t="s">
        <v>19320</v>
      </c>
    </row>
    <row r="2306" spans="1:4" x14ac:dyDescent="0.25">
      <c r="A2306" s="6" t="s">
        <v>22789</v>
      </c>
      <c r="B2306" t="s">
        <v>22842</v>
      </c>
      <c r="C2306" t="s">
        <v>6</v>
      </c>
      <c r="D2306" s="1" t="s">
        <v>19320</v>
      </c>
    </row>
    <row r="2307" spans="1:4" x14ac:dyDescent="0.25">
      <c r="A2307" s="6" t="s">
        <v>22790</v>
      </c>
      <c r="B2307" t="s">
        <v>22843</v>
      </c>
      <c r="C2307" t="s">
        <v>6</v>
      </c>
      <c r="D2307" s="1" t="s">
        <v>19320</v>
      </c>
    </row>
    <row r="2308" spans="1:4" x14ac:dyDescent="0.25">
      <c r="A2308" s="6" t="s">
        <v>22791</v>
      </c>
      <c r="B2308" t="s">
        <v>22844</v>
      </c>
      <c r="C2308" t="s">
        <v>6</v>
      </c>
      <c r="D2308" s="1" t="s">
        <v>19320</v>
      </c>
    </row>
    <row r="2309" spans="1:4" x14ac:dyDescent="0.25">
      <c r="A2309" s="6" t="s">
        <v>22792</v>
      </c>
      <c r="B2309" t="s">
        <v>22845</v>
      </c>
      <c r="C2309" t="s">
        <v>6</v>
      </c>
      <c r="D2309" s="1" t="s">
        <v>19320</v>
      </c>
    </row>
    <row r="2310" spans="1:4" x14ac:dyDescent="0.25">
      <c r="A2310" s="6" t="s">
        <v>22793</v>
      </c>
      <c r="B2310" t="s">
        <v>22846</v>
      </c>
      <c r="C2310" t="s">
        <v>6</v>
      </c>
      <c r="D2310" s="1" t="s">
        <v>19320</v>
      </c>
    </row>
    <row r="2311" spans="1:4" x14ac:dyDescent="0.25">
      <c r="A2311" s="6" t="s">
        <v>22794</v>
      </c>
      <c r="B2311" t="s">
        <v>22847</v>
      </c>
      <c r="C2311" t="s">
        <v>6</v>
      </c>
      <c r="D2311" s="1" t="s">
        <v>19320</v>
      </c>
    </row>
    <row r="2312" spans="1:4" x14ac:dyDescent="0.25">
      <c r="A2312" s="6" t="s">
        <v>22795</v>
      </c>
      <c r="B2312" t="s">
        <v>22848</v>
      </c>
      <c r="C2312" t="s">
        <v>6</v>
      </c>
      <c r="D2312" s="1" t="s">
        <v>19320</v>
      </c>
    </row>
    <row r="2313" spans="1:4" x14ac:dyDescent="0.25">
      <c r="A2313" s="6" t="s">
        <v>22796</v>
      </c>
      <c r="B2313" t="s">
        <v>22849</v>
      </c>
      <c r="C2313" t="s">
        <v>6</v>
      </c>
      <c r="D2313" s="1" t="s">
        <v>19320</v>
      </c>
    </row>
    <row r="2314" spans="1:4" x14ac:dyDescent="0.25">
      <c r="A2314" s="6" t="s">
        <v>22797</v>
      </c>
      <c r="B2314" t="s">
        <v>22850</v>
      </c>
      <c r="C2314" t="s">
        <v>6</v>
      </c>
      <c r="D2314" s="1" t="s">
        <v>19320</v>
      </c>
    </row>
    <row r="2315" spans="1:4" x14ac:dyDescent="0.25">
      <c r="A2315" s="6" t="s">
        <v>22798</v>
      </c>
      <c r="B2315" t="s">
        <v>22851</v>
      </c>
      <c r="C2315" t="s">
        <v>6</v>
      </c>
      <c r="D2315" s="1" t="s">
        <v>19320</v>
      </c>
    </row>
    <row r="2316" spans="1:4" x14ac:dyDescent="0.25">
      <c r="A2316" s="6" t="s">
        <v>22800</v>
      </c>
      <c r="B2316" t="s">
        <v>22852</v>
      </c>
      <c r="C2316" t="s">
        <v>6</v>
      </c>
      <c r="D2316" s="1" t="s">
        <v>19320</v>
      </c>
    </row>
    <row r="2317" spans="1:4" x14ac:dyDescent="0.25">
      <c r="A2317" s="6" t="s">
        <v>22801</v>
      </c>
      <c r="B2317" t="s">
        <v>22853</v>
      </c>
      <c r="C2317" t="s">
        <v>6</v>
      </c>
      <c r="D2317" s="1" t="s">
        <v>19320</v>
      </c>
    </row>
    <row r="2318" spans="1:4" x14ac:dyDescent="0.25">
      <c r="A2318" s="6" t="s">
        <v>22802</v>
      </c>
      <c r="B2318" t="s">
        <v>22854</v>
      </c>
      <c r="C2318" t="s">
        <v>6</v>
      </c>
      <c r="D2318" s="1" t="s">
        <v>19320</v>
      </c>
    </row>
    <row r="2319" spans="1:4" x14ac:dyDescent="0.25">
      <c r="A2319" s="6" t="s">
        <v>22803</v>
      </c>
      <c r="B2319" t="s">
        <v>22855</v>
      </c>
      <c r="C2319" t="s">
        <v>6</v>
      </c>
      <c r="D2319" s="1" t="s">
        <v>19320</v>
      </c>
    </row>
    <row r="2320" spans="1:4" x14ac:dyDescent="0.25">
      <c r="A2320" s="6" t="s">
        <v>22804</v>
      </c>
      <c r="B2320" t="s">
        <v>22856</v>
      </c>
      <c r="C2320" t="s">
        <v>6</v>
      </c>
      <c r="D2320" s="1" t="s">
        <v>19320</v>
      </c>
    </row>
    <row r="2321" spans="1:4" x14ac:dyDescent="0.25">
      <c r="A2321" s="6" t="s">
        <v>22805</v>
      </c>
      <c r="B2321" t="s">
        <v>22857</v>
      </c>
      <c r="C2321" t="s">
        <v>6</v>
      </c>
      <c r="D2321" s="1" t="s">
        <v>19320</v>
      </c>
    </row>
    <row r="2322" spans="1:4" x14ac:dyDescent="0.25">
      <c r="A2322" s="6" t="s">
        <v>22806</v>
      </c>
      <c r="B2322" t="s">
        <v>22858</v>
      </c>
      <c r="C2322" t="s">
        <v>6</v>
      </c>
      <c r="D2322" s="1" t="s">
        <v>19320</v>
      </c>
    </row>
    <row r="2323" spans="1:4" x14ac:dyDescent="0.25">
      <c r="A2323" s="6" t="s">
        <v>22807</v>
      </c>
      <c r="B2323" t="s">
        <v>22859</v>
      </c>
      <c r="C2323" t="s">
        <v>6</v>
      </c>
      <c r="D2323" s="1" t="s">
        <v>19320</v>
      </c>
    </row>
    <row r="2324" spans="1:4" x14ac:dyDescent="0.25">
      <c r="A2324" s="6" t="s">
        <v>22808</v>
      </c>
      <c r="B2324" t="s">
        <v>22860</v>
      </c>
      <c r="C2324" t="s">
        <v>6</v>
      </c>
      <c r="D2324" s="1" t="s">
        <v>19320</v>
      </c>
    </row>
    <row r="2325" spans="1:4" x14ac:dyDescent="0.25">
      <c r="A2325" s="6" t="s">
        <v>22809</v>
      </c>
      <c r="B2325" t="s">
        <v>22861</v>
      </c>
      <c r="C2325" t="s">
        <v>6</v>
      </c>
      <c r="D2325" s="1" t="s">
        <v>19320</v>
      </c>
    </row>
    <row r="2326" spans="1:4" x14ac:dyDescent="0.25">
      <c r="A2326" s="6" t="s">
        <v>22810</v>
      </c>
      <c r="B2326" t="s">
        <v>22862</v>
      </c>
      <c r="C2326" t="s">
        <v>6</v>
      </c>
      <c r="D2326" s="1" t="s">
        <v>19320</v>
      </c>
    </row>
    <row r="2327" spans="1:4" x14ac:dyDescent="0.25">
      <c r="A2327" s="6" t="s">
        <v>22811</v>
      </c>
      <c r="B2327" t="s">
        <v>22863</v>
      </c>
      <c r="C2327" t="s">
        <v>6</v>
      </c>
      <c r="D2327" s="1" t="s">
        <v>19320</v>
      </c>
    </row>
    <row r="2328" spans="1:4" x14ac:dyDescent="0.25">
      <c r="A2328" s="6" t="s">
        <v>22812</v>
      </c>
      <c r="B2328" t="s">
        <v>22864</v>
      </c>
      <c r="C2328" t="s">
        <v>6</v>
      </c>
      <c r="D2328" s="1" t="s">
        <v>19320</v>
      </c>
    </row>
    <row r="2329" spans="1:4" x14ac:dyDescent="0.25">
      <c r="A2329" s="6" t="s">
        <v>22813</v>
      </c>
      <c r="B2329" t="s">
        <v>22865</v>
      </c>
      <c r="C2329" t="s">
        <v>6</v>
      </c>
      <c r="D2329" s="1" t="s">
        <v>19320</v>
      </c>
    </row>
    <row r="2330" spans="1:4" x14ac:dyDescent="0.25">
      <c r="A2330" s="6" t="s">
        <v>22814</v>
      </c>
      <c r="B2330" t="s">
        <v>22866</v>
      </c>
      <c r="C2330" t="s">
        <v>6</v>
      </c>
      <c r="D2330" s="1" t="s">
        <v>19320</v>
      </c>
    </row>
    <row r="2331" spans="1:4" x14ac:dyDescent="0.25">
      <c r="A2331" s="6" t="s">
        <v>22815</v>
      </c>
      <c r="B2331" t="s">
        <v>22867</v>
      </c>
      <c r="C2331" t="s">
        <v>6</v>
      </c>
      <c r="D2331" s="1" t="s">
        <v>19320</v>
      </c>
    </row>
    <row r="2332" spans="1:4" x14ac:dyDescent="0.25">
      <c r="A2332" s="6" t="s">
        <v>22816</v>
      </c>
      <c r="B2332" t="s">
        <v>22868</v>
      </c>
      <c r="C2332" t="s">
        <v>6</v>
      </c>
      <c r="D2332" s="1" t="s">
        <v>19320</v>
      </c>
    </row>
    <row r="2333" spans="1:4" x14ac:dyDescent="0.25">
      <c r="A2333" s="6" t="s">
        <v>22817</v>
      </c>
      <c r="B2333" t="s">
        <v>22869</v>
      </c>
      <c r="C2333" t="s">
        <v>6</v>
      </c>
      <c r="D2333" s="1" t="s">
        <v>19320</v>
      </c>
    </row>
    <row r="2334" spans="1:4" x14ac:dyDescent="0.25">
      <c r="A2334" s="6" t="s">
        <v>22880</v>
      </c>
      <c r="B2334" t="s">
        <v>22881</v>
      </c>
      <c r="C2334" t="s">
        <v>6</v>
      </c>
      <c r="D2334" s="1" t="s">
        <v>19516</v>
      </c>
    </row>
    <row r="2335" spans="1:4" x14ac:dyDescent="0.25">
      <c r="A2335" s="6" t="s">
        <v>22882</v>
      </c>
      <c r="B2335" t="s">
        <v>22883</v>
      </c>
      <c r="C2335" t="s">
        <v>6</v>
      </c>
      <c r="D2335" s="1" t="s">
        <v>19516</v>
      </c>
    </row>
    <row r="2336" spans="1:4" x14ac:dyDescent="0.25">
      <c r="A2336" s="6" t="s">
        <v>22884</v>
      </c>
      <c r="B2336" t="s">
        <v>22885</v>
      </c>
      <c r="C2336" t="s">
        <v>6</v>
      </c>
      <c r="D2336" s="1" t="s">
        <v>22999</v>
      </c>
    </row>
    <row r="2337" spans="1:4" x14ac:dyDescent="0.25">
      <c r="A2337" s="6" t="s">
        <v>22886</v>
      </c>
      <c r="B2337" t="s">
        <v>22887</v>
      </c>
      <c r="C2337" t="s">
        <v>6</v>
      </c>
      <c r="D2337" s="1" t="s">
        <v>22999</v>
      </c>
    </row>
    <row r="2338" spans="1:4" x14ac:dyDescent="0.25">
      <c r="A2338" s="123" t="s">
        <v>22888</v>
      </c>
      <c r="B2338" s="108" t="s">
        <v>22889</v>
      </c>
      <c r="C2338" t="s">
        <v>6</v>
      </c>
      <c r="D2338" s="1" t="s">
        <v>19366</v>
      </c>
    </row>
    <row r="2339" spans="1:4" x14ac:dyDescent="0.25">
      <c r="A2339" s="6" t="s">
        <v>22891</v>
      </c>
      <c r="B2339" t="s">
        <v>22892</v>
      </c>
      <c r="C2339" t="s">
        <v>6</v>
      </c>
      <c r="D2339" s="1" t="s">
        <v>19326</v>
      </c>
    </row>
    <row r="2340" spans="1:4" x14ac:dyDescent="0.25">
      <c r="A2340" s="6" t="s">
        <v>22893</v>
      </c>
      <c r="B2340" t="s">
        <v>22894</v>
      </c>
      <c r="C2340" t="s">
        <v>6</v>
      </c>
      <c r="D2340" s="1" t="s">
        <v>19326</v>
      </c>
    </row>
    <row r="2341" spans="1:4" x14ac:dyDescent="0.25">
      <c r="A2341" s="6" t="s">
        <v>22895</v>
      </c>
      <c r="B2341" t="s">
        <v>22896</v>
      </c>
      <c r="C2341" t="s">
        <v>6</v>
      </c>
      <c r="D2341" s="1" t="s">
        <v>19326</v>
      </c>
    </row>
    <row r="2342" spans="1:4" x14ac:dyDescent="0.25">
      <c r="A2342" s="6" t="s">
        <v>22897</v>
      </c>
      <c r="B2342" t="s">
        <v>22898</v>
      </c>
      <c r="C2342" t="s">
        <v>6</v>
      </c>
      <c r="D2342" s="1" t="s">
        <v>19326</v>
      </c>
    </row>
    <row r="2343" spans="1:4" x14ac:dyDescent="0.25">
      <c r="A2343" s="6" t="s">
        <v>22899</v>
      </c>
      <c r="B2343" t="s">
        <v>22900</v>
      </c>
      <c r="C2343" t="s">
        <v>6</v>
      </c>
      <c r="D2343" s="1" t="s">
        <v>19326</v>
      </c>
    </row>
    <row r="2344" spans="1:4" x14ac:dyDescent="0.25">
      <c r="A2344" s="6" t="s">
        <v>22901</v>
      </c>
      <c r="B2344" t="s">
        <v>22902</v>
      </c>
      <c r="C2344" t="s">
        <v>6</v>
      </c>
      <c r="D2344" s="1" t="s">
        <v>19326</v>
      </c>
    </row>
    <row r="2345" spans="1:4" x14ac:dyDescent="0.25">
      <c r="A2345" s="6" t="s">
        <v>22903</v>
      </c>
      <c r="B2345" t="s">
        <v>22904</v>
      </c>
      <c r="C2345" t="s">
        <v>6</v>
      </c>
      <c r="D2345" s="1" t="s">
        <v>19326</v>
      </c>
    </row>
    <row r="2346" spans="1:4" x14ac:dyDescent="0.25">
      <c r="A2346" s="177" t="s">
        <v>22115</v>
      </c>
      <c r="B2346" s="178" t="s">
        <v>22116</v>
      </c>
      <c r="C2346" t="s">
        <v>6</v>
      </c>
      <c r="D2346" s="1" t="s">
        <v>19366</v>
      </c>
    </row>
    <row r="2347" spans="1:4" x14ac:dyDescent="0.25">
      <c r="A2347" s="177" t="s">
        <v>22374</v>
      </c>
      <c r="B2347" s="178" t="s">
        <v>22375</v>
      </c>
      <c r="C2347" t="s">
        <v>6</v>
      </c>
      <c r="D2347" s="1" t="s">
        <v>19341</v>
      </c>
    </row>
    <row r="2348" spans="1:4" x14ac:dyDescent="0.25">
      <c r="A2348" s="177" t="s">
        <v>22710</v>
      </c>
      <c r="B2348" s="178" t="s">
        <v>22711</v>
      </c>
      <c r="C2348" t="s">
        <v>6</v>
      </c>
      <c r="D2348" s="1" t="s">
        <v>19333</v>
      </c>
    </row>
    <row r="2349" spans="1:4" x14ac:dyDescent="0.25">
      <c r="A2349" s="219" t="s">
        <v>22988</v>
      </c>
      <c r="B2349" s="196" t="s">
        <v>22989</v>
      </c>
      <c r="C2349" t="s">
        <v>6</v>
      </c>
      <c r="D2349" s="1" t="s">
        <v>23000</v>
      </c>
    </row>
    <row r="2350" spans="1:4" x14ac:dyDescent="0.25">
      <c r="A2350" s="219" t="s">
        <v>22990</v>
      </c>
      <c r="B2350" s="196" t="s">
        <v>22991</v>
      </c>
      <c r="C2350" t="s">
        <v>6</v>
      </c>
      <c r="D2350" s="1" t="s">
        <v>19316</v>
      </c>
    </row>
    <row r="2351" spans="1:4" x14ac:dyDescent="0.25">
      <c r="A2351" s="219" t="s">
        <v>23003</v>
      </c>
      <c r="B2351" s="196" t="s">
        <v>23004</v>
      </c>
      <c r="C2351" t="s">
        <v>6</v>
      </c>
      <c r="D2351" s="1" t="s">
        <v>19350</v>
      </c>
    </row>
    <row r="2352" spans="1:4" x14ac:dyDescent="0.25">
      <c r="A2352" s="219" t="s">
        <v>23005</v>
      </c>
      <c r="B2352" s="196" t="s">
        <v>23006</v>
      </c>
      <c r="C2352" t="s">
        <v>6</v>
      </c>
      <c r="D2352" s="1" t="s">
        <v>19350</v>
      </c>
    </row>
    <row r="2353" spans="1:4" x14ac:dyDescent="0.25">
      <c r="A2353" s="219" t="s">
        <v>23007</v>
      </c>
      <c r="B2353" s="196" t="s">
        <v>23008</v>
      </c>
      <c r="C2353" t="s">
        <v>6</v>
      </c>
      <c r="D2353" s="1" t="s">
        <v>19350</v>
      </c>
    </row>
    <row r="2354" spans="1:4" x14ac:dyDescent="0.25">
      <c r="A2354" s="123" t="s">
        <v>23010</v>
      </c>
      <c r="B2354" s="108" t="s">
        <v>23043</v>
      </c>
      <c r="C2354" t="s">
        <v>6</v>
      </c>
      <c r="D2354" s="1" t="s">
        <v>19382</v>
      </c>
    </row>
    <row r="2355" spans="1:4" x14ac:dyDescent="0.25">
      <c r="A2355" s="123" t="s">
        <v>23011</v>
      </c>
      <c r="B2355" s="108" t="s">
        <v>23044</v>
      </c>
      <c r="C2355" t="s">
        <v>6</v>
      </c>
      <c r="D2355" s="1" t="s">
        <v>19382</v>
      </c>
    </row>
    <row r="2356" spans="1:4" x14ac:dyDescent="0.25">
      <c r="A2356" s="123" t="s">
        <v>23012</v>
      </c>
      <c r="B2356" s="108" t="s">
        <v>23013</v>
      </c>
      <c r="C2356" t="s">
        <v>6</v>
      </c>
      <c r="D2356" s="1" t="s">
        <v>19382</v>
      </c>
    </row>
    <row r="2357" spans="1:4" x14ac:dyDescent="0.25">
      <c r="A2357" s="123" t="s">
        <v>23014</v>
      </c>
      <c r="B2357" s="108" t="s">
        <v>23015</v>
      </c>
      <c r="C2357" t="s">
        <v>6</v>
      </c>
      <c r="D2357" s="1" t="s">
        <v>19382</v>
      </c>
    </row>
    <row r="2358" spans="1:4" x14ac:dyDescent="0.25">
      <c r="A2358" s="123" t="s">
        <v>23016</v>
      </c>
      <c r="B2358" s="108" t="s">
        <v>23017</v>
      </c>
      <c r="C2358" t="s">
        <v>6</v>
      </c>
      <c r="D2358" s="1" t="s">
        <v>19382</v>
      </c>
    </row>
    <row r="2359" spans="1:4" x14ac:dyDescent="0.25">
      <c r="A2359" s="123" t="s">
        <v>23018</v>
      </c>
      <c r="B2359" s="108" t="s">
        <v>23019</v>
      </c>
      <c r="C2359" t="s">
        <v>6</v>
      </c>
      <c r="D2359" s="1" t="s">
        <v>19382</v>
      </c>
    </row>
    <row r="2360" spans="1:4" x14ac:dyDescent="0.25">
      <c r="A2360" s="123" t="s">
        <v>23020</v>
      </c>
      <c r="B2360" s="108" t="s">
        <v>23045</v>
      </c>
      <c r="C2360" t="s">
        <v>6</v>
      </c>
      <c r="D2360" s="1" t="s">
        <v>19382</v>
      </c>
    </row>
    <row r="2361" spans="1:4" x14ac:dyDescent="0.25">
      <c r="A2361" s="123" t="s">
        <v>23021</v>
      </c>
      <c r="B2361" s="108" t="s">
        <v>23022</v>
      </c>
      <c r="C2361" t="s">
        <v>6</v>
      </c>
      <c r="D2361" s="1" t="s">
        <v>19382</v>
      </c>
    </row>
    <row r="2362" spans="1:4" x14ac:dyDescent="0.25">
      <c r="A2362" s="123" t="s">
        <v>23023</v>
      </c>
      <c r="B2362" s="108" t="s">
        <v>23024</v>
      </c>
      <c r="C2362" t="s">
        <v>6</v>
      </c>
      <c r="D2362" s="1" t="s">
        <v>19382</v>
      </c>
    </row>
    <row r="2363" spans="1:4" x14ac:dyDescent="0.25">
      <c r="A2363" s="123" t="s">
        <v>23025</v>
      </c>
      <c r="B2363" s="108" t="s">
        <v>23026</v>
      </c>
      <c r="C2363" t="s">
        <v>6</v>
      </c>
      <c r="D2363" s="1" t="s">
        <v>19382</v>
      </c>
    </row>
    <row r="2364" spans="1:4" x14ac:dyDescent="0.25">
      <c r="A2364" s="123" t="s">
        <v>23027</v>
      </c>
      <c r="B2364" s="108" t="s">
        <v>23028</v>
      </c>
      <c r="C2364" t="s">
        <v>6</v>
      </c>
      <c r="D2364" s="1" t="s">
        <v>19382</v>
      </c>
    </row>
    <row r="2365" spans="1:4" x14ac:dyDescent="0.25">
      <c r="A2365" s="123" t="s">
        <v>23029</v>
      </c>
      <c r="B2365" s="108" t="s">
        <v>23030</v>
      </c>
      <c r="C2365" t="s">
        <v>6</v>
      </c>
      <c r="D2365" s="1" t="s">
        <v>19382</v>
      </c>
    </row>
    <row r="2366" spans="1:4" x14ac:dyDescent="0.25">
      <c r="A2366" s="123" t="s">
        <v>23031</v>
      </c>
      <c r="B2366" s="108" t="s">
        <v>23032</v>
      </c>
      <c r="C2366" t="s">
        <v>6</v>
      </c>
      <c r="D2366" s="1" t="s">
        <v>19382</v>
      </c>
    </row>
    <row r="2367" spans="1:4" x14ac:dyDescent="0.25">
      <c r="A2367" s="123" t="s">
        <v>23033</v>
      </c>
      <c r="B2367" s="108" t="s">
        <v>23034</v>
      </c>
      <c r="C2367" t="s">
        <v>6</v>
      </c>
      <c r="D2367" s="1" t="s">
        <v>19382</v>
      </c>
    </row>
    <row r="2368" spans="1:4" x14ac:dyDescent="0.25">
      <c r="A2368" s="123" t="s">
        <v>23035</v>
      </c>
      <c r="B2368" s="108" t="s">
        <v>23046</v>
      </c>
      <c r="C2368" t="s">
        <v>6</v>
      </c>
      <c r="D2368" s="1" t="s">
        <v>19382</v>
      </c>
    </row>
    <row r="2369" spans="1:4" x14ac:dyDescent="0.25">
      <c r="A2369" s="123" t="s">
        <v>23036</v>
      </c>
      <c r="B2369" s="108" t="s">
        <v>23047</v>
      </c>
      <c r="C2369" t="s">
        <v>6</v>
      </c>
      <c r="D2369" s="1" t="s">
        <v>19382</v>
      </c>
    </row>
    <row r="2370" spans="1:4" x14ac:dyDescent="0.25">
      <c r="A2370" s="123" t="s">
        <v>23037</v>
      </c>
      <c r="B2370" s="108" t="s">
        <v>23048</v>
      </c>
      <c r="C2370" t="s">
        <v>6</v>
      </c>
      <c r="D2370" s="1" t="s">
        <v>19382</v>
      </c>
    </row>
    <row r="2371" spans="1:4" x14ac:dyDescent="0.25">
      <c r="A2371" s="123" t="s">
        <v>23038</v>
      </c>
      <c r="B2371" s="108" t="s">
        <v>23039</v>
      </c>
      <c r="C2371" t="s">
        <v>6</v>
      </c>
      <c r="D2371" s="1" t="s">
        <v>19382</v>
      </c>
    </row>
    <row r="2372" spans="1:4" x14ac:dyDescent="0.25">
      <c r="A2372" s="123" t="s">
        <v>23049</v>
      </c>
      <c r="B2372" s="108" t="s">
        <v>23050</v>
      </c>
      <c r="C2372" t="s">
        <v>6</v>
      </c>
      <c r="D2372" s="1" t="s">
        <v>19319</v>
      </c>
    </row>
    <row r="2373" spans="1:4" x14ac:dyDescent="0.25">
      <c r="A2373" s="123" t="s">
        <v>23051</v>
      </c>
      <c r="B2373" s="108" t="s">
        <v>23052</v>
      </c>
      <c r="C2373" t="s">
        <v>6</v>
      </c>
      <c r="D2373" s="1" t="s">
        <v>19319</v>
      </c>
    </row>
    <row r="2374" spans="1:4" x14ac:dyDescent="0.25">
      <c r="A2374" s="123" t="s">
        <v>23058</v>
      </c>
      <c r="B2374" s="108" t="s">
        <v>23059</v>
      </c>
      <c r="C2374" t="s">
        <v>6</v>
      </c>
      <c r="D2374" s="1" t="s">
        <v>19382</v>
      </c>
    </row>
    <row r="2375" spans="1:4" x14ac:dyDescent="0.25">
      <c r="A2375" s="123" t="s">
        <v>23060</v>
      </c>
      <c r="B2375" s="108" t="s">
        <v>23061</v>
      </c>
      <c r="C2375" t="s">
        <v>6</v>
      </c>
      <c r="D2375" s="1" t="s">
        <v>19382</v>
      </c>
    </row>
    <row r="2376" spans="1:4" x14ac:dyDescent="0.25">
      <c r="A2376" s="177" t="s">
        <v>23062</v>
      </c>
      <c r="B2376" s="178" t="s">
        <v>23063</v>
      </c>
      <c r="C2376" t="s">
        <v>6</v>
      </c>
      <c r="D2376" s="1" t="s">
        <v>19382</v>
      </c>
    </row>
    <row r="2377" spans="1:4" x14ac:dyDescent="0.25">
      <c r="A2377" s="177" t="s">
        <v>23064</v>
      </c>
      <c r="B2377" s="178" t="s">
        <v>23065</v>
      </c>
      <c r="C2377" t="s">
        <v>6</v>
      </c>
      <c r="D2377" s="1" t="s">
        <v>19382</v>
      </c>
    </row>
    <row r="2378" spans="1:4" x14ac:dyDescent="0.25">
      <c r="A2378" s="177" t="s">
        <v>23066</v>
      </c>
      <c r="B2378" s="178" t="s">
        <v>23067</v>
      </c>
      <c r="C2378" t="s">
        <v>6</v>
      </c>
      <c r="D2378" s="1" t="s">
        <v>19382</v>
      </c>
    </row>
    <row r="2379" spans="1:4" x14ac:dyDescent="0.25">
      <c r="A2379" s="177" t="s">
        <v>23068</v>
      </c>
      <c r="B2379" s="178" t="s">
        <v>23069</v>
      </c>
      <c r="C2379" t="s">
        <v>6</v>
      </c>
      <c r="D2379" s="1" t="s">
        <v>19382</v>
      </c>
    </row>
    <row r="2380" spans="1:4" x14ac:dyDescent="0.25">
      <c r="A2380" s="177" t="s">
        <v>23070</v>
      </c>
      <c r="B2380" s="178" t="s">
        <v>23071</v>
      </c>
      <c r="C2380" t="s">
        <v>6</v>
      </c>
      <c r="D2380" s="1" t="s">
        <v>19382</v>
      </c>
    </row>
    <row r="2381" spans="1:4" x14ac:dyDescent="0.25">
      <c r="A2381" s="177" t="s">
        <v>23072</v>
      </c>
      <c r="B2381" s="178" t="s">
        <v>23073</v>
      </c>
      <c r="C2381" t="s">
        <v>6</v>
      </c>
      <c r="D2381" s="1" t="s">
        <v>19382</v>
      </c>
    </row>
    <row r="2382" spans="1:4" x14ac:dyDescent="0.25">
      <c r="A2382" s="177" t="s">
        <v>23074</v>
      </c>
      <c r="B2382" s="178" t="s">
        <v>23075</v>
      </c>
      <c r="C2382" t="s">
        <v>6</v>
      </c>
      <c r="D2382" s="1" t="s">
        <v>19382</v>
      </c>
    </row>
    <row r="2383" spans="1:4" x14ac:dyDescent="0.25">
      <c r="A2383" s="177" t="s">
        <v>23076</v>
      </c>
      <c r="B2383" s="178" t="s">
        <v>23077</v>
      </c>
      <c r="C2383" t="s">
        <v>6</v>
      </c>
      <c r="D2383" s="1" t="s">
        <v>19382</v>
      </c>
    </row>
    <row r="2384" spans="1:4" x14ac:dyDescent="0.25">
      <c r="A2384" s="177" t="s">
        <v>23078</v>
      </c>
      <c r="B2384" s="178" t="s">
        <v>23079</v>
      </c>
      <c r="C2384" t="s">
        <v>6</v>
      </c>
      <c r="D2384" s="1" t="s">
        <v>19382</v>
      </c>
    </row>
    <row r="2385" spans="1:4" x14ac:dyDescent="0.25">
      <c r="A2385" s="177" t="s">
        <v>23080</v>
      </c>
      <c r="B2385" s="178" t="s">
        <v>23081</v>
      </c>
      <c r="C2385" t="s">
        <v>6</v>
      </c>
      <c r="D2385" s="1" t="s">
        <v>19382</v>
      </c>
    </row>
    <row r="2386" spans="1:4" x14ac:dyDescent="0.25">
      <c r="A2386" s="177" t="s">
        <v>23082</v>
      </c>
      <c r="B2386" s="178" t="s">
        <v>23083</v>
      </c>
      <c r="C2386" t="s">
        <v>6</v>
      </c>
      <c r="D2386" s="1" t="s">
        <v>19382</v>
      </c>
    </row>
    <row r="2387" spans="1:4" x14ac:dyDescent="0.25">
      <c r="A2387" s="177" t="s">
        <v>23084</v>
      </c>
      <c r="B2387" s="178" t="s">
        <v>23085</v>
      </c>
      <c r="C2387" t="s">
        <v>6</v>
      </c>
      <c r="D2387" s="1" t="s">
        <v>19382</v>
      </c>
    </row>
    <row r="2388" spans="1:4" x14ac:dyDescent="0.25">
      <c r="A2388" s="177" t="s">
        <v>23100</v>
      </c>
      <c r="B2388" s="178" t="s">
        <v>23101</v>
      </c>
      <c r="C2388" t="s">
        <v>6</v>
      </c>
      <c r="D2388" s="1" t="s">
        <v>22997</v>
      </c>
    </row>
    <row r="2389" spans="1:4" x14ac:dyDescent="0.25">
      <c r="A2389" s="6" t="s">
        <v>23141</v>
      </c>
      <c r="B2389" t="s">
        <v>23142</v>
      </c>
      <c r="C2389" t="s">
        <v>6</v>
      </c>
      <c r="D2389" s="1" t="s">
        <v>22997</v>
      </c>
    </row>
    <row r="2390" spans="1:4" x14ac:dyDescent="0.25">
      <c r="A2390" s="6" t="s">
        <v>23143</v>
      </c>
      <c r="B2390" t="s">
        <v>23144</v>
      </c>
      <c r="C2390" t="s">
        <v>6</v>
      </c>
      <c r="D2390" s="1" t="s">
        <v>22997</v>
      </c>
    </row>
    <row r="2391" spans="1:4" x14ac:dyDescent="0.25">
      <c r="A2391" s="6" t="s">
        <v>23145</v>
      </c>
      <c r="B2391" t="s">
        <v>23146</v>
      </c>
      <c r="C2391" t="s">
        <v>6</v>
      </c>
      <c r="D2391" s="1" t="s">
        <v>22997</v>
      </c>
    </row>
    <row r="2392" spans="1:4" x14ac:dyDescent="0.25">
      <c r="A2392" s="6" t="s">
        <v>23147</v>
      </c>
      <c r="B2392" t="s">
        <v>23148</v>
      </c>
      <c r="C2392" t="s">
        <v>6</v>
      </c>
      <c r="D2392" s="1" t="s">
        <v>22997</v>
      </c>
    </row>
    <row r="2393" spans="1:4" x14ac:dyDescent="0.25">
      <c r="A2393" s="6" t="s">
        <v>23149</v>
      </c>
      <c r="B2393" t="s">
        <v>23150</v>
      </c>
      <c r="C2393" t="s">
        <v>6</v>
      </c>
      <c r="D2393" s="1" t="s">
        <v>22997</v>
      </c>
    </row>
    <row r="2394" spans="1:4" x14ac:dyDescent="0.25">
      <c r="A2394" s="6" t="s">
        <v>23151</v>
      </c>
      <c r="B2394" t="s">
        <v>23152</v>
      </c>
      <c r="C2394" t="s">
        <v>6</v>
      </c>
      <c r="D2394" s="1" t="s">
        <v>22997</v>
      </c>
    </row>
    <row r="2395" spans="1:4" x14ac:dyDescent="0.25">
      <c r="A2395" s="6" t="s">
        <v>23153</v>
      </c>
      <c r="B2395" t="s">
        <v>23154</v>
      </c>
      <c r="C2395" t="s">
        <v>6</v>
      </c>
      <c r="D2395" s="1" t="s">
        <v>22997</v>
      </c>
    </row>
    <row r="2396" spans="1:4" x14ac:dyDescent="0.25">
      <c r="A2396" s="6" t="s">
        <v>23155</v>
      </c>
      <c r="B2396" t="s">
        <v>23156</v>
      </c>
      <c r="C2396" t="s">
        <v>6</v>
      </c>
      <c r="D2396" s="1" t="s">
        <v>22997</v>
      </c>
    </row>
    <row r="2397" spans="1:4" x14ac:dyDescent="0.25">
      <c r="A2397" s="6" t="s">
        <v>23157</v>
      </c>
      <c r="B2397" t="s">
        <v>23158</v>
      </c>
      <c r="C2397" t="s">
        <v>6</v>
      </c>
      <c r="D2397" s="1" t="s">
        <v>22997</v>
      </c>
    </row>
    <row r="2398" spans="1:4" x14ac:dyDescent="0.25">
      <c r="A2398" s="6" t="s">
        <v>23159</v>
      </c>
      <c r="B2398" t="s">
        <v>23160</v>
      </c>
      <c r="C2398" t="s">
        <v>6</v>
      </c>
      <c r="D2398" s="1" t="s">
        <v>22997</v>
      </c>
    </row>
    <row r="2399" spans="1:4" x14ac:dyDescent="0.25">
      <c r="A2399" s="6" t="s">
        <v>23161</v>
      </c>
      <c r="B2399" t="s">
        <v>23162</v>
      </c>
      <c r="C2399" t="s">
        <v>6</v>
      </c>
      <c r="D2399" s="1" t="s">
        <v>22997</v>
      </c>
    </row>
    <row r="2400" spans="1:4" x14ac:dyDescent="0.25">
      <c r="A2400" s="6" t="s">
        <v>23163</v>
      </c>
      <c r="B2400" t="s">
        <v>23164</v>
      </c>
      <c r="C2400" t="s">
        <v>6</v>
      </c>
      <c r="D2400" s="1" t="s">
        <v>22997</v>
      </c>
    </row>
    <row r="2401" spans="1:4" x14ac:dyDescent="0.25">
      <c r="A2401" s="6" t="s">
        <v>23165</v>
      </c>
      <c r="B2401" t="s">
        <v>23166</v>
      </c>
      <c r="C2401" t="s">
        <v>6</v>
      </c>
      <c r="D2401" s="1" t="s">
        <v>22997</v>
      </c>
    </row>
    <row r="2402" spans="1:4" x14ac:dyDescent="0.25">
      <c r="A2402" s="6" t="s">
        <v>23167</v>
      </c>
      <c r="B2402" t="s">
        <v>23168</v>
      </c>
      <c r="C2402" t="s">
        <v>6</v>
      </c>
      <c r="D2402" s="1" t="s">
        <v>22997</v>
      </c>
    </row>
    <row r="2403" spans="1:4" x14ac:dyDescent="0.25">
      <c r="A2403" s="240" t="s">
        <v>20509</v>
      </c>
      <c r="B2403" s="196" t="s">
        <v>20510</v>
      </c>
      <c r="C2403" t="s">
        <v>6</v>
      </c>
      <c r="D2403" s="1" t="s">
        <v>19316</v>
      </c>
    </row>
    <row r="2404" spans="1:4" x14ac:dyDescent="0.25">
      <c r="A2404" s="240" t="s">
        <v>21332</v>
      </c>
      <c r="B2404" s="196" t="s">
        <v>21333</v>
      </c>
      <c r="C2404" t="s">
        <v>6</v>
      </c>
      <c r="D2404" s="1" t="s">
        <v>19366</v>
      </c>
    </row>
    <row r="2405" spans="1:4" x14ac:dyDescent="0.25">
      <c r="A2405" s="240" t="s">
        <v>23187</v>
      </c>
      <c r="B2405" s="196" t="s">
        <v>23188</v>
      </c>
      <c r="C2405" t="s">
        <v>6</v>
      </c>
      <c r="D2405" s="1" t="s">
        <v>22997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E488-135F-4361-A44F-E01741B52A95}">
  <sheetPr codeName="Hoja5"/>
  <dimension ref="A1:F123"/>
  <sheetViews>
    <sheetView workbookViewId="0">
      <selection activeCell="A50" sqref="A50"/>
    </sheetView>
  </sheetViews>
  <sheetFormatPr baseColWidth="10" defaultRowHeight="15" x14ac:dyDescent="0.25"/>
  <cols>
    <col min="1" max="1" width="12" bestFit="1" customWidth="1"/>
    <col min="2" max="2" width="55.5703125" bestFit="1" customWidth="1"/>
    <col min="3" max="3" width="16.140625" customWidth="1"/>
    <col min="4" max="4" width="29.5703125" customWidth="1"/>
    <col min="5" max="5" width="12" customWidth="1"/>
    <col min="6" max="6" width="25.42578125" customWidth="1"/>
  </cols>
  <sheetData>
    <row r="1" spans="1:6" x14ac:dyDescent="0.25">
      <c r="A1" t="s">
        <v>19557</v>
      </c>
      <c r="B1" t="s">
        <v>19253</v>
      </c>
      <c r="C1" t="s">
        <v>21587</v>
      </c>
      <c r="D1" t="s">
        <v>19258</v>
      </c>
      <c r="E1" t="s">
        <v>21588</v>
      </c>
      <c r="F1" t="s">
        <v>21589</v>
      </c>
    </row>
    <row r="2" spans="1:6" x14ac:dyDescent="0.25">
      <c r="A2" s="188" t="s">
        <v>5640</v>
      </c>
      <c r="B2" t="s">
        <v>13198</v>
      </c>
      <c r="C2" t="s">
        <v>21593</v>
      </c>
      <c r="D2" t="s">
        <v>19259</v>
      </c>
      <c r="E2" t="s">
        <v>21594</v>
      </c>
      <c r="F2" t="s">
        <v>21595</v>
      </c>
    </row>
    <row r="3" spans="1:6" x14ac:dyDescent="0.25">
      <c r="A3" s="188" t="s">
        <v>6142</v>
      </c>
      <c r="B3" t="s">
        <v>13700</v>
      </c>
      <c r="C3" t="s">
        <v>21593</v>
      </c>
      <c r="D3" t="s">
        <v>19259</v>
      </c>
      <c r="E3" t="s">
        <v>21591</v>
      </c>
      <c r="F3" t="s">
        <v>21592</v>
      </c>
    </row>
    <row r="4" spans="1:6" x14ac:dyDescent="0.25">
      <c r="A4" s="188" t="s">
        <v>5733</v>
      </c>
      <c r="B4" t="s">
        <v>13291</v>
      </c>
      <c r="C4" t="s">
        <v>21593</v>
      </c>
      <c r="D4" t="s">
        <v>19259</v>
      </c>
      <c r="E4" t="s">
        <v>21609</v>
      </c>
      <c r="F4" t="s">
        <v>21610</v>
      </c>
    </row>
    <row r="5" spans="1:6" x14ac:dyDescent="0.25">
      <c r="A5" s="188" t="s">
        <v>9890</v>
      </c>
      <c r="B5" t="s">
        <v>21971</v>
      </c>
      <c r="C5" t="s">
        <v>21593</v>
      </c>
      <c r="D5" t="s">
        <v>19259</v>
      </c>
      <c r="E5" t="s">
        <v>21607</v>
      </c>
      <c r="F5" t="s">
        <v>21608</v>
      </c>
    </row>
    <row r="6" spans="1:6" x14ac:dyDescent="0.25">
      <c r="A6" s="188" t="s">
        <v>6472</v>
      </c>
      <c r="B6" t="s">
        <v>14030</v>
      </c>
      <c r="C6" t="s">
        <v>21593</v>
      </c>
      <c r="D6" t="s">
        <v>19259</v>
      </c>
      <c r="E6" t="s">
        <v>21607</v>
      </c>
      <c r="F6" t="s">
        <v>21608</v>
      </c>
    </row>
    <row r="7" spans="1:6" x14ac:dyDescent="0.25">
      <c r="A7" s="188" t="s">
        <v>7231</v>
      </c>
      <c r="B7" t="s">
        <v>14790</v>
      </c>
      <c r="C7" t="s">
        <v>21590</v>
      </c>
      <c r="D7" t="s">
        <v>19262</v>
      </c>
      <c r="E7" t="s">
        <v>21607</v>
      </c>
      <c r="F7" t="s">
        <v>21608</v>
      </c>
    </row>
    <row r="8" spans="1:6" x14ac:dyDescent="0.25">
      <c r="A8" s="188" t="s">
        <v>5662</v>
      </c>
      <c r="B8" t="s">
        <v>13220</v>
      </c>
      <c r="C8" t="s">
        <v>21606</v>
      </c>
      <c r="D8" t="s">
        <v>19260</v>
      </c>
      <c r="E8" t="s">
        <v>21591</v>
      </c>
      <c r="F8" t="s">
        <v>21592</v>
      </c>
    </row>
    <row r="9" spans="1:6" x14ac:dyDescent="0.25">
      <c r="A9" s="188" t="s">
        <v>6420</v>
      </c>
      <c r="B9" t="s">
        <v>13978</v>
      </c>
      <c r="C9" t="s">
        <v>21593</v>
      </c>
      <c r="D9" t="s">
        <v>19259</v>
      </c>
      <c r="E9" t="s">
        <v>21609</v>
      </c>
      <c r="F9" t="s">
        <v>21610</v>
      </c>
    </row>
    <row r="10" spans="1:6" x14ac:dyDescent="0.25">
      <c r="A10" s="188" t="s">
        <v>5717</v>
      </c>
      <c r="B10" t="s">
        <v>13275</v>
      </c>
      <c r="C10" t="s">
        <v>21593</v>
      </c>
      <c r="D10" t="s">
        <v>19259</v>
      </c>
      <c r="E10" t="s">
        <v>21591</v>
      </c>
      <c r="F10" t="s">
        <v>21592</v>
      </c>
    </row>
    <row r="11" spans="1:6" x14ac:dyDescent="0.25">
      <c r="A11" s="188" t="s">
        <v>7441</v>
      </c>
      <c r="B11" t="s">
        <v>15002</v>
      </c>
      <c r="C11" t="s">
        <v>21593</v>
      </c>
      <c r="D11" t="s">
        <v>19259</v>
      </c>
      <c r="E11" t="s">
        <v>21594</v>
      </c>
      <c r="F11" t="s">
        <v>21595</v>
      </c>
    </row>
    <row r="12" spans="1:6" x14ac:dyDescent="0.25">
      <c r="A12" s="188" t="s">
        <v>7651</v>
      </c>
      <c r="B12" t="s">
        <v>15212</v>
      </c>
      <c r="C12" t="s">
        <v>21593</v>
      </c>
      <c r="D12" t="s">
        <v>19259</v>
      </c>
      <c r="E12" t="s">
        <v>21825</v>
      </c>
      <c r="F12" t="s">
        <v>21981</v>
      </c>
    </row>
    <row r="13" spans="1:6" x14ac:dyDescent="0.25">
      <c r="A13" s="188" t="s">
        <v>8738</v>
      </c>
      <c r="B13" t="s">
        <v>16298</v>
      </c>
      <c r="C13" t="s">
        <v>21624</v>
      </c>
      <c r="D13" t="s">
        <v>19263</v>
      </c>
      <c r="E13" t="s">
        <v>21980</v>
      </c>
      <c r="F13" t="s">
        <v>21982</v>
      </c>
    </row>
    <row r="14" spans="1:6" x14ac:dyDescent="0.25">
      <c r="A14" s="188" t="s">
        <v>9725</v>
      </c>
      <c r="B14" t="s">
        <v>17287</v>
      </c>
      <c r="C14" t="s">
        <v>21593</v>
      </c>
      <c r="D14" t="s">
        <v>19259</v>
      </c>
      <c r="E14" t="s">
        <v>21597</v>
      </c>
      <c r="F14" t="s">
        <v>21598</v>
      </c>
    </row>
    <row r="15" spans="1:6" x14ac:dyDescent="0.25">
      <c r="A15" s="188" t="s">
        <v>11163</v>
      </c>
      <c r="B15" t="s">
        <v>18729</v>
      </c>
      <c r="C15" t="s">
        <v>21593</v>
      </c>
      <c r="D15" t="s">
        <v>19259</v>
      </c>
      <c r="E15" t="s">
        <v>21597</v>
      </c>
      <c r="F15" t="s">
        <v>21598</v>
      </c>
    </row>
    <row r="16" spans="1:6" x14ac:dyDescent="0.25">
      <c r="A16" s="188" t="s">
        <v>21984</v>
      </c>
      <c r="B16" t="s">
        <v>21972</v>
      </c>
      <c r="C16" t="s">
        <v>21593</v>
      </c>
      <c r="D16" t="s">
        <v>19259</v>
      </c>
      <c r="E16" t="s">
        <v>21980</v>
      </c>
      <c r="F16" t="s">
        <v>21982</v>
      </c>
    </row>
    <row r="17" spans="1:6" x14ac:dyDescent="0.25">
      <c r="A17" s="188" t="s">
        <v>21985</v>
      </c>
      <c r="B17" t="s">
        <v>21973</v>
      </c>
      <c r="C17" t="s">
        <v>21590</v>
      </c>
      <c r="D17" t="s">
        <v>19262</v>
      </c>
      <c r="E17" t="s">
        <v>21591</v>
      </c>
      <c r="F17" t="s">
        <v>21592</v>
      </c>
    </row>
    <row r="18" spans="1:6" x14ac:dyDescent="0.25">
      <c r="A18" s="188" t="s">
        <v>21986</v>
      </c>
      <c r="B18" t="s">
        <v>22548</v>
      </c>
      <c r="C18" t="s">
        <v>21606</v>
      </c>
      <c r="D18" t="s">
        <v>19260</v>
      </c>
      <c r="E18" t="s">
        <v>21597</v>
      </c>
      <c r="F18" t="s">
        <v>21598</v>
      </c>
    </row>
    <row r="19" spans="1:6" x14ac:dyDescent="0.25">
      <c r="A19" s="188" t="s">
        <v>5991</v>
      </c>
      <c r="B19" t="s">
        <v>13549</v>
      </c>
      <c r="C19" t="s">
        <v>21590</v>
      </c>
      <c r="D19" t="s">
        <v>19262</v>
      </c>
      <c r="E19" t="s">
        <v>21607</v>
      </c>
      <c r="F19" t="s">
        <v>21608</v>
      </c>
    </row>
    <row r="20" spans="1:6" x14ac:dyDescent="0.25">
      <c r="A20" s="188" t="s">
        <v>7123</v>
      </c>
      <c r="B20" t="s">
        <v>14843</v>
      </c>
      <c r="C20" t="s">
        <v>21625</v>
      </c>
      <c r="D20" t="s">
        <v>19264</v>
      </c>
      <c r="E20" t="s">
        <v>21607</v>
      </c>
      <c r="F20" t="s">
        <v>21608</v>
      </c>
    </row>
    <row r="21" spans="1:6" x14ac:dyDescent="0.25">
      <c r="A21" s="188" t="s">
        <v>7341</v>
      </c>
      <c r="B21" t="s">
        <v>14901</v>
      </c>
      <c r="C21" t="s">
        <v>21593</v>
      </c>
      <c r="D21" t="s">
        <v>19259</v>
      </c>
      <c r="E21" t="s">
        <v>21980</v>
      </c>
      <c r="F21" t="s">
        <v>21982</v>
      </c>
    </row>
    <row r="22" spans="1:6" x14ac:dyDescent="0.25">
      <c r="A22" s="188" t="s">
        <v>10212</v>
      </c>
      <c r="B22" t="s">
        <v>17773</v>
      </c>
      <c r="C22" t="s">
        <v>21593</v>
      </c>
      <c r="D22" t="s">
        <v>19259</v>
      </c>
      <c r="E22" t="s">
        <v>21594</v>
      </c>
      <c r="F22" t="s">
        <v>21595</v>
      </c>
    </row>
    <row r="23" spans="1:6" x14ac:dyDescent="0.25">
      <c r="A23" s="188" t="s">
        <v>8026</v>
      </c>
      <c r="B23" t="s">
        <v>15586</v>
      </c>
      <c r="C23" t="s">
        <v>21593</v>
      </c>
      <c r="D23" t="s">
        <v>19259</v>
      </c>
      <c r="E23" t="s">
        <v>21596</v>
      </c>
      <c r="F23" t="s">
        <v>21619</v>
      </c>
    </row>
    <row r="24" spans="1:6" x14ac:dyDescent="0.25">
      <c r="A24" s="188" t="s">
        <v>19255</v>
      </c>
      <c r="B24" t="s">
        <v>19254</v>
      </c>
      <c r="C24" t="s">
        <v>21593</v>
      </c>
      <c r="D24" t="s">
        <v>19259</v>
      </c>
      <c r="E24" t="s">
        <v>21607</v>
      </c>
      <c r="F24" t="s">
        <v>21608</v>
      </c>
    </row>
    <row r="25" spans="1:6" x14ac:dyDescent="0.25">
      <c r="A25" s="188" t="s">
        <v>19257</v>
      </c>
      <c r="B25" t="s">
        <v>19256</v>
      </c>
      <c r="C25" t="s">
        <v>21593</v>
      </c>
      <c r="D25" t="s">
        <v>19259</v>
      </c>
      <c r="E25" t="s">
        <v>21607</v>
      </c>
      <c r="F25" t="s">
        <v>21608</v>
      </c>
    </row>
    <row r="26" spans="1:6" x14ac:dyDescent="0.25">
      <c r="A26" s="188" t="s">
        <v>5970</v>
      </c>
      <c r="B26" t="s">
        <v>13528</v>
      </c>
      <c r="C26" t="s">
        <v>21593</v>
      </c>
      <c r="D26" t="s">
        <v>19259</v>
      </c>
      <c r="E26" t="s">
        <v>21602</v>
      </c>
      <c r="F26" t="s">
        <v>21603</v>
      </c>
    </row>
    <row r="27" spans="1:6" x14ac:dyDescent="0.25">
      <c r="A27" s="188" t="s">
        <v>6313</v>
      </c>
      <c r="B27" t="s">
        <v>13871</v>
      </c>
      <c r="C27" t="s">
        <v>21606</v>
      </c>
      <c r="D27" t="s">
        <v>19260</v>
      </c>
      <c r="E27" t="s">
        <v>21597</v>
      </c>
      <c r="F27" t="s">
        <v>21598</v>
      </c>
    </row>
    <row r="28" spans="1:6" x14ac:dyDescent="0.25">
      <c r="A28" s="188" t="s">
        <v>5931</v>
      </c>
      <c r="B28" t="s">
        <v>13489</v>
      </c>
      <c r="C28" t="s">
        <v>21596</v>
      </c>
      <c r="D28" t="s">
        <v>19261</v>
      </c>
      <c r="E28" t="s">
        <v>21597</v>
      </c>
      <c r="F28" t="s">
        <v>21598</v>
      </c>
    </row>
    <row r="29" spans="1:6" x14ac:dyDescent="0.25">
      <c r="A29" s="188" t="s">
        <v>4052</v>
      </c>
      <c r="B29" t="s">
        <v>11624</v>
      </c>
      <c r="C29" t="s">
        <v>21593</v>
      </c>
      <c r="D29" t="s">
        <v>19259</v>
      </c>
      <c r="E29" t="s">
        <v>21591</v>
      </c>
      <c r="F29" t="s">
        <v>21592</v>
      </c>
    </row>
    <row r="30" spans="1:6" x14ac:dyDescent="0.25">
      <c r="A30" s="188" t="s">
        <v>6834</v>
      </c>
      <c r="B30" t="s">
        <v>14393</v>
      </c>
      <c r="C30" t="s">
        <v>21590</v>
      </c>
      <c r="D30" t="s">
        <v>19262</v>
      </c>
      <c r="E30" t="s">
        <v>21591</v>
      </c>
      <c r="F30" t="s">
        <v>21592</v>
      </c>
    </row>
    <row r="31" spans="1:6" x14ac:dyDescent="0.25">
      <c r="A31" s="188" t="s">
        <v>6359</v>
      </c>
      <c r="B31" t="s">
        <v>13917</v>
      </c>
      <c r="C31" t="s">
        <v>21593</v>
      </c>
      <c r="D31" t="s">
        <v>19259</v>
      </c>
      <c r="E31" t="s">
        <v>21609</v>
      </c>
      <c r="F31" t="s">
        <v>21610</v>
      </c>
    </row>
    <row r="32" spans="1:6" x14ac:dyDescent="0.25">
      <c r="A32" s="188" t="s">
        <v>5681</v>
      </c>
      <c r="B32" t="s">
        <v>13239</v>
      </c>
      <c r="C32" t="s">
        <v>21593</v>
      </c>
      <c r="D32" t="s">
        <v>19259</v>
      </c>
      <c r="E32" t="s">
        <v>21607</v>
      </c>
      <c r="F32" t="s">
        <v>21608</v>
      </c>
    </row>
    <row r="33" spans="1:6" x14ac:dyDescent="0.25">
      <c r="A33" s="188" t="s">
        <v>8274</v>
      </c>
      <c r="B33" t="s">
        <v>15834</v>
      </c>
      <c r="C33" t="s">
        <v>21624</v>
      </c>
      <c r="D33" t="s">
        <v>19263</v>
      </c>
      <c r="E33" t="s">
        <v>21980</v>
      </c>
      <c r="F33" t="s">
        <v>21982</v>
      </c>
    </row>
    <row r="34" spans="1:6" x14ac:dyDescent="0.25">
      <c r="A34" s="188" t="s">
        <v>6206</v>
      </c>
      <c r="B34" t="s">
        <v>13764</v>
      </c>
      <c r="C34" t="s">
        <v>21593</v>
      </c>
      <c r="D34" t="s">
        <v>19259</v>
      </c>
      <c r="E34" t="s">
        <v>21591</v>
      </c>
      <c r="F34" t="s">
        <v>21592</v>
      </c>
    </row>
    <row r="35" spans="1:6" x14ac:dyDescent="0.25">
      <c r="A35" s="188" t="s">
        <v>7182</v>
      </c>
      <c r="B35" t="s">
        <v>14741</v>
      </c>
      <c r="C35" t="s">
        <v>21593</v>
      </c>
      <c r="D35" t="s">
        <v>19259</v>
      </c>
      <c r="E35" t="s">
        <v>21597</v>
      </c>
      <c r="F35" t="s">
        <v>21598</v>
      </c>
    </row>
    <row r="36" spans="1:6" x14ac:dyDescent="0.25">
      <c r="A36" s="188" t="s">
        <v>8540</v>
      </c>
      <c r="B36" t="s">
        <v>16100</v>
      </c>
      <c r="C36" t="s">
        <v>21593</v>
      </c>
      <c r="D36" t="s">
        <v>19259</v>
      </c>
      <c r="E36" t="s">
        <v>21597</v>
      </c>
      <c r="F36" t="s">
        <v>21598</v>
      </c>
    </row>
    <row r="37" spans="1:6" x14ac:dyDescent="0.25">
      <c r="A37" s="188" t="s">
        <v>9273</v>
      </c>
      <c r="B37" t="s">
        <v>16835</v>
      </c>
      <c r="C37" t="s">
        <v>21593</v>
      </c>
      <c r="D37" t="s">
        <v>19259</v>
      </c>
      <c r="E37" t="s">
        <v>21607</v>
      </c>
      <c r="F37" t="s">
        <v>21608</v>
      </c>
    </row>
    <row r="38" spans="1:6" x14ac:dyDescent="0.25">
      <c r="A38" s="188" t="s">
        <v>7114</v>
      </c>
      <c r="B38" t="s">
        <v>14673</v>
      </c>
      <c r="C38" t="s">
        <v>21593</v>
      </c>
      <c r="D38" t="s">
        <v>19259</v>
      </c>
      <c r="E38" t="s">
        <v>21594</v>
      </c>
      <c r="F38" t="s">
        <v>21595</v>
      </c>
    </row>
    <row r="39" spans="1:6" x14ac:dyDescent="0.25">
      <c r="A39" s="188" t="s">
        <v>7353</v>
      </c>
      <c r="B39" t="s">
        <v>14913</v>
      </c>
      <c r="C39" t="s">
        <v>21593</v>
      </c>
      <c r="D39" t="s">
        <v>19259</v>
      </c>
      <c r="E39" t="s">
        <v>21604</v>
      </c>
      <c r="F39" t="s">
        <v>21605</v>
      </c>
    </row>
    <row r="40" spans="1:6" x14ac:dyDescent="0.25">
      <c r="A40" s="188" t="s">
        <v>7461</v>
      </c>
      <c r="B40" t="s">
        <v>15022</v>
      </c>
      <c r="C40" t="s">
        <v>21593</v>
      </c>
      <c r="D40" t="s">
        <v>19259</v>
      </c>
      <c r="E40" t="s">
        <v>21594</v>
      </c>
      <c r="F40" t="s">
        <v>21595</v>
      </c>
    </row>
    <row r="41" spans="1:6" x14ac:dyDescent="0.25">
      <c r="A41" s="188" t="s">
        <v>5657</v>
      </c>
      <c r="B41" t="s">
        <v>13215</v>
      </c>
      <c r="C41" t="s">
        <v>21593</v>
      </c>
      <c r="D41" t="s">
        <v>19259</v>
      </c>
      <c r="E41" t="s">
        <v>21597</v>
      </c>
      <c r="F41" t="s">
        <v>21598</v>
      </c>
    </row>
    <row r="42" spans="1:6" x14ac:dyDescent="0.25">
      <c r="A42" s="188" t="s">
        <v>9058</v>
      </c>
      <c r="B42" t="s">
        <v>16619</v>
      </c>
      <c r="C42" t="s">
        <v>21593</v>
      </c>
      <c r="D42" t="s">
        <v>19259</v>
      </c>
      <c r="E42" t="s">
        <v>21602</v>
      </c>
      <c r="F42" t="s">
        <v>21603</v>
      </c>
    </row>
    <row r="43" spans="1:6" x14ac:dyDescent="0.25">
      <c r="A43" s="188" t="s">
        <v>8968</v>
      </c>
      <c r="B43" t="s">
        <v>16529</v>
      </c>
      <c r="C43" t="s">
        <v>21593</v>
      </c>
      <c r="D43" t="s">
        <v>19259</v>
      </c>
      <c r="E43" t="s">
        <v>21591</v>
      </c>
      <c r="F43" t="s">
        <v>21592</v>
      </c>
    </row>
    <row r="44" spans="1:6" x14ac:dyDescent="0.25">
      <c r="A44" s="188" t="s">
        <v>6122</v>
      </c>
      <c r="B44" t="s">
        <v>13680</v>
      </c>
      <c r="C44" t="s">
        <v>21590</v>
      </c>
      <c r="D44" t="s">
        <v>19262</v>
      </c>
      <c r="E44" t="s">
        <v>21597</v>
      </c>
      <c r="F44" t="s">
        <v>21598</v>
      </c>
    </row>
    <row r="45" spans="1:6" x14ac:dyDescent="0.25">
      <c r="A45" s="188" t="s">
        <v>8241</v>
      </c>
      <c r="B45" t="s">
        <v>21975</v>
      </c>
      <c r="C45" t="s">
        <v>21593</v>
      </c>
      <c r="D45" t="s">
        <v>19259</v>
      </c>
      <c r="E45" t="s">
        <v>21609</v>
      </c>
      <c r="F45" t="s">
        <v>21610</v>
      </c>
    </row>
    <row r="46" spans="1:6" x14ac:dyDescent="0.25">
      <c r="A46" s="188" t="s">
        <v>6605</v>
      </c>
      <c r="B46" t="s">
        <v>14164</v>
      </c>
      <c r="C46" t="s">
        <v>21590</v>
      </c>
      <c r="D46" t="s">
        <v>19262</v>
      </c>
      <c r="E46" t="s">
        <v>21591</v>
      </c>
      <c r="F46" t="s">
        <v>21592</v>
      </c>
    </row>
    <row r="47" spans="1:6" x14ac:dyDescent="0.25">
      <c r="A47" s="188" t="s">
        <v>9603</v>
      </c>
      <c r="B47" t="s">
        <v>17165</v>
      </c>
      <c r="C47" t="s">
        <v>21593</v>
      </c>
      <c r="D47" t="s">
        <v>19259</v>
      </c>
      <c r="E47" t="s">
        <v>21597</v>
      </c>
      <c r="F47" t="s">
        <v>21598</v>
      </c>
    </row>
    <row r="48" spans="1:6" x14ac:dyDescent="0.25">
      <c r="A48" s="188" t="s">
        <v>6757</v>
      </c>
      <c r="B48" t="s">
        <v>14316</v>
      </c>
      <c r="C48" t="s">
        <v>21590</v>
      </c>
      <c r="D48" t="s">
        <v>19262</v>
      </c>
      <c r="E48" t="s">
        <v>21602</v>
      </c>
      <c r="F48" t="s">
        <v>21603</v>
      </c>
    </row>
    <row r="49" spans="1:6" x14ac:dyDescent="0.25">
      <c r="A49" s="188" t="s">
        <v>22554</v>
      </c>
      <c r="B49" t="s">
        <v>22549</v>
      </c>
      <c r="C49" t="s">
        <v>21593</v>
      </c>
      <c r="D49" t="s">
        <v>19259</v>
      </c>
      <c r="E49" t="s">
        <v>21607</v>
      </c>
      <c r="F49" t="s">
        <v>21608</v>
      </c>
    </row>
    <row r="50" spans="1:6" x14ac:dyDescent="0.25">
      <c r="A50" s="188" t="s">
        <v>22408</v>
      </c>
      <c r="B50" t="s">
        <v>22550</v>
      </c>
      <c r="C50" t="s">
        <v>21593</v>
      </c>
      <c r="D50" t="s">
        <v>19259</v>
      </c>
      <c r="E50" t="s">
        <v>21591</v>
      </c>
      <c r="F50" t="s">
        <v>21592</v>
      </c>
    </row>
    <row r="51" spans="1:6" x14ac:dyDescent="0.25">
      <c r="A51" s="188" t="s">
        <v>5718</v>
      </c>
      <c r="B51" t="s">
        <v>21974</v>
      </c>
      <c r="C51" t="s">
        <v>21593</v>
      </c>
      <c r="D51" t="s">
        <v>19259</v>
      </c>
      <c r="E51" t="s">
        <v>21597</v>
      </c>
      <c r="F51" t="s">
        <v>21598</v>
      </c>
    </row>
    <row r="52" spans="1:6" x14ac:dyDescent="0.25">
      <c r="A52" s="188" t="s">
        <v>6869</v>
      </c>
      <c r="B52" t="s">
        <v>22551</v>
      </c>
      <c r="C52" t="s">
        <v>21593</v>
      </c>
      <c r="D52" t="s">
        <v>19259</v>
      </c>
      <c r="E52" t="s">
        <v>21591</v>
      </c>
      <c r="F52" t="s">
        <v>21592</v>
      </c>
    </row>
    <row r="53" spans="1:6" x14ac:dyDescent="0.25">
      <c r="A53" s="188" t="s">
        <v>9205</v>
      </c>
      <c r="B53" t="s">
        <v>16766</v>
      </c>
      <c r="C53" t="s">
        <v>21620</v>
      </c>
      <c r="D53" t="s">
        <v>21621</v>
      </c>
      <c r="E53" t="s">
        <v>21604</v>
      </c>
      <c r="F53" t="s">
        <v>21605</v>
      </c>
    </row>
    <row r="54" spans="1:6" x14ac:dyDescent="0.25">
      <c r="A54" s="188" t="s">
        <v>10377</v>
      </c>
      <c r="B54" t="s">
        <v>17939</v>
      </c>
      <c r="C54" t="s">
        <v>21620</v>
      </c>
      <c r="D54" t="s">
        <v>21621</v>
      </c>
      <c r="E54" t="s">
        <v>21602</v>
      </c>
      <c r="F54" t="s">
        <v>21603</v>
      </c>
    </row>
    <row r="55" spans="1:6" x14ac:dyDescent="0.25">
      <c r="A55" s="188" t="s">
        <v>7361</v>
      </c>
      <c r="B55" t="s">
        <v>14921</v>
      </c>
      <c r="C55" t="s">
        <v>21593</v>
      </c>
      <c r="D55" t="s">
        <v>19259</v>
      </c>
      <c r="E55" t="s">
        <v>21597</v>
      </c>
      <c r="F55" t="s">
        <v>21598</v>
      </c>
    </row>
    <row r="56" spans="1:6" x14ac:dyDescent="0.25">
      <c r="A56" s="188" t="s">
        <v>6789</v>
      </c>
      <c r="B56" t="s">
        <v>14348</v>
      </c>
      <c r="C56" t="s">
        <v>21977</v>
      </c>
      <c r="D56" t="s">
        <v>21978</v>
      </c>
      <c r="E56" t="s">
        <v>21604</v>
      </c>
      <c r="F56" t="s">
        <v>21605</v>
      </c>
    </row>
    <row r="57" spans="1:6" x14ac:dyDescent="0.25">
      <c r="A57" s="188" t="s">
        <v>9430</v>
      </c>
      <c r="B57" t="s">
        <v>16992</v>
      </c>
      <c r="C57" t="s">
        <v>21593</v>
      </c>
      <c r="D57" t="s">
        <v>19259</v>
      </c>
      <c r="E57" t="s">
        <v>21609</v>
      </c>
      <c r="F57" t="s">
        <v>21610</v>
      </c>
    </row>
    <row r="58" spans="1:6" x14ac:dyDescent="0.25">
      <c r="A58" s="188" t="s">
        <v>6368</v>
      </c>
      <c r="B58" t="s">
        <v>13926</v>
      </c>
      <c r="C58" t="s">
        <v>21593</v>
      </c>
      <c r="D58" t="s">
        <v>19259</v>
      </c>
      <c r="E58" t="s">
        <v>21594</v>
      </c>
      <c r="F58" t="s">
        <v>21595</v>
      </c>
    </row>
    <row r="59" spans="1:6" x14ac:dyDescent="0.25">
      <c r="A59" s="188" t="s">
        <v>6498</v>
      </c>
      <c r="B59" t="s">
        <v>14056</v>
      </c>
      <c r="C59" t="s">
        <v>21593</v>
      </c>
      <c r="D59" t="s">
        <v>19259</v>
      </c>
      <c r="E59" t="s">
        <v>21604</v>
      </c>
      <c r="F59" t="s">
        <v>21605</v>
      </c>
    </row>
    <row r="60" spans="1:6" x14ac:dyDescent="0.25">
      <c r="A60" s="188" t="s">
        <v>6071</v>
      </c>
      <c r="B60" t="s">
        <v>13629</v>
      </c>
      <c r="C60" t="s">
        <v>21593</v>
      </c>
      <c r="D60" t="s">
        <v>19259</v>
      </c>
      <c r="E60" t="s">
        <v>21594</v>
      </c>
      <c r="F60" t="s">
        <v>21595</v>
      </c>
    </row>
    <row r="61" spans="1:6" x14ac:dyDescent="0.25">
      <c r="A61" s="188" t="s">
        <v>6301</v>
      </c>
      <c r="B61" t="s">
        <v>13859</v>
      </c>
      <c r="C61" t="s">
        <v>21593</v>
      </c>
      <c r="D61" t="s">
        <v>19259</v>
      </c>
      <c r="E61" t="s">
        <v>21594</v>
      </c>
      <c r="F61" t="s">
        <v>21595</v>
      </c>
    </row>
    <row r="62" spans="1:6" x14ac:dyDescent="0.25">
      <c r="A62" s="188" t="s">
        <v>6603</v>
      </c>
      <c r="B62" t="s">
        <v>14162</v>
      </c>
      <c r="C62" t="s">
        <v>21596</v>
      </c>
      <c r="D62" t="s">
        <v>19261</v>
      </c>
      <c r="E62" t="s">
        <v>21597</v>
      </c>
      <c r="F62" t="s">
        <v>21598</v>
      </c>
    </row>
    <row r="63" spans="1:6" x14ac:dyDescent="0.25">
      <c r="A63" s="188" t="s">
        <v>5961</v>
      </c>
      <c r="B63" t="s">
        <v>13519</v>
      </c>
      <c r="C63" t="s">
        <v>21593</v>
      </c>
      <c r="D63" t="s">
        <v>19259</v>
      </c>
      <c r="E63" t="s">
        <v>21604</v>
      </c>
      <c r="F63" t="s">
        <v>21605</v>
      </c>
    </row>
    <row r="64" spans="1:6" x14ac:dyDescent="0.25">
      <c r="A64" s="188" t="s">
        <v>7884</v>
      </c>
      <c r="B64" t="s">
        <v>15445</v>
      </c>
      <c r="C64" t="s">
        <v>21593</v>
      </c>
      <c r="D64" t="s">
        <v>19259</v>
      </c>
      <c r="E64" t="s">
        <v>21597</v>
      </c>
      <c r="F64" t="s">
        <v>21598</v>
      </c>
    </row>
    <row r="65" spans="1:6" x14ac:dyDescent="0.25">
      <c r="A65" s="188" t="s">
        <v>7927</v>
      </c>
      <c r="B65" t="s">
        <v>15488</v>
      </c>
      <c r="C65" t="s">
        <v>21593</v>
      </c>
      <c r="D65" t="s">
        <v>19259</v>
      </c>
      <c r="E65" t="s">
        <v>21607</v>
      </c>
      <c r="F65" t="s">
        <v>21608</v>
      </c>
    </row>
    <row r="66" spans="1:6" x14ac:dyDescent="0.25">
      <c r="A66" s="188" t="s">
        <v>6165</v>
      </c>
      <c r="B66" t="s">
        <v>13723</v>
      </c>
      <c r="C66" t="s">
        <v>21593</v>
      </c>
      <c r="D66" t="s">
        <v>19259</v>
      </c>
      <c r="E66" t="s">
        <v>21604</v>
      </c>
      <c r="F66" t="s">
        <v>21605</v>
      </c>
    </row>
    <row r="67" spans="1:6" x14ac:dyDescent="0.25">
      <c r="A67" s="188" t="s">
        <v>6388</v>
      </c>
      <c r="B67" t="s">
        <v>13946</v>
      </c>
      <c r="C67" t="s">
        <v>21590</v>
      </c>
      <c r="D67" t="s">
        <v>19262</v>
      </c>
      <c r="E67" t="s">
        <v>21597</v>
      </c>
      <c r="F67" t="s">
        <v>21598</v>
      </c>
    </row>
    <row r="68" spans="1:6" x14ac:dyDescent="0.25">
      <c r="A68" s="188" t="s">
        <v>10888</v>
      </c>
      <c r="B68" t="s">
        <v>18453</v>
      </c>
      <c r="C68" t="s">
        <v>21593</v>
      </c>
      <c r="D68" t="s">
        <v>19259</v>
      </c>
      <c r="E68" t="s">
        <v>21594</v>
      </c>
      <c r="F68" t="s">
        <v>21595</v>
      </c>
    </row>
    <row r="69" spans="1:6" x14ac:dyDescent="0.25">
      <c r="A69" s="188" t="s">
        <v>5747</v>
      </c>
      <c r="B69" t="s">
        <v>13305</v>
      </c>
      <c r="C69" t="s">
        <v>21593</v>
      </c>
      <c r="D69" t="s">
        <v>19259</v>
      </c>
      <c r="E69" t="s">
        <v>21602</v>
      </c>
      <c r="F69" t="s">
        <v>21603</v>
      </c>
    </row>
    <row r="70" spans="1:6" x14ac:dyDescent="0.25">
      <c r="A70" s="188" t="s">
        <v>6156</v>
      </c>
      <c r="B70" t="s">
        <v>13714</v>
      </c>
      <c r="C70" t="s">
        <v>21593</v>
      </c>
      <c r="D70" t="s">
        <v>19259</v>
      </c>
      <c r="E70" t="s">
        <v>21602</v>
      </c>
      <c r="F70" t="s">
        <v>21603</v>
      </c>
    </row>
    <row r="71" spans="1:6" x14ac:dyDescent="0.25">
      <c r="A71" s="188" t="s">
        <v>9198</v>
      </c>
      <c r="B71" t="s">
        <v>16759</v>
      </c>
      <c r="C71" t="s">
        <v>21593</v>
      </c>
      <c r="D71" t="s">
        <v>19259</v>
      </c>
      <c r="E71" t="s">
        <v>21604</v>
      </c>
      <c r="F71" t="s">
        <v>21605</v>
      </c>
    </row>
    <row r="72" spans="1:6" x14ac:dyDescent="0.25">
      <c r="A72" s="188" t="s">
        <v>10926</v>
      </c>
      <c r="B72" t="s">
        <v>18491</v>
      </c>
      <c r="C72" t="s">
        <v>21590</v>
      </c>
      <c r="D72" t="s">
        <v>19262</v>
      </c>
      <c r="E72" t="s">
        <v>21602</v>
      </c>
      <c r="F72" t="s">
        <v>21603</v>
      </c>
    </row>
    <row r="73" spans="1:6" x14ac:dyDescent="0.25">
      <c r="A73" s="188" t="s">
        <v>9303</v>
      </c>
      <c r="B73" t="s">
        <v>16865</v>
      </c>
      <c r="C73" t="s">
        <v>21611</v>
      </c>
      <c r="D73" t="s">
        <v>21612</v>
      </c>
      <c r="E73" t="s">
        <v>21613</v>
      </c>
      <c r="F73" t="s">
        <v>21614</v>
      </c>
    </row>
    <row r="74" spans="1:6" x14ac:dyDescent="0.25">
      <c r="A74" s="188" t="s">
        <v>10516</v>
      </c>
      <c r="B74" t="s">
        <v>18079</v>
      </c>
      <c r="C74" t="s">
        <v>21593</v>
      </c>
      <c r="D74" t="s">
        <v>19259</v>
      </c>
      <c r="E74" t="s">
        <v>21602</v>
      </c>
      <c r="F74" t="s">
        <v>21603</v>
      </c>
    </row>
    <row r="75" spans="1:6" x14ac:dyDescent="0.25">
      <c r="A75" s="188" t="s">
        <v>5631</v>
      </c>
      <c r="B75" t="s">
        <v>13189</v>
      </c>
      <c r="C75" t="s">
        <v>21606</v>
      </c>
      <c r="D75" t="s">
        <v>19260</v>
      </c>
      <c r="E75" t="s">
        <v>21609</v>
      </c>
      <c r="F75" t="s">
        <v>21610</v>
      </c>
    </row>
    <row r="76" spans="1:6" x14ac:dyDescent="0.25">
      <c r="A76" s="188" t="s">
        <v>21628</v>
      </c>
      <c r="B76" t="s">
        <v>21629</v>
      </c>
      <c r="C76" t="s">
        <v>21593</v>
      </c>
      <c r="D76" t="s">
        <v>19259</v>
      </c>
      <c r="E76" t="s">
        <v>21591</v>
      </c>
      <c r="F76" t="s">
        <v>21592</v>
      </c>
    </row>
    <row r="77" spans="1:6" x14ac:dyDescent="0.25">
      <c r="A77" s="188" t="s">
        <v>7735</v>
      </c>
      <c r="B77" t="s">
        <v>15296</v>
      </c>
      <c r="C77" t="s">
        <v>21624</v>
      </c>
      <c r="D77" t="s">
        <v>19263</v>
      </c>
      <c r="E77" t="s">
        <v>21597</v>
      </c>
      <c r="F77" t="s">
        <v>21598</v>
      </c>
    </row>
    <row r="78" spans="1:6" x14ac:dyDescent="0.25">
      <c r="A78" s="188" t="s">
        <v>8269</v>
      </c>
      <c r="B78" t="s">
        <v>15829</v>
      </c>
      <c r="C78" t="s">
        <v>21624</v>
      </c>
      <c r="D78" t="s">
        <v>19263</v>
      </c>
      <c r="E78" t="s">
        <v>21597</v>
      </c>
      <c r="F78" t="s">
        <v>21598</v>
      </c>
    </row>
    <row r="79" spans="1:6" x14ac:dyDescent="0.25">
      <c r="A79" s="188" t="s">
        <v>5732</v>
      </c>
      <c r="B79" t="s">
        <v>22552</v>
      </c>
      <c r="C79" t="s">
        <v>21593</v>
      </c>
      <c r="D79" t="s">
        <v>19259</v>
      </c>
      <c r="E79" t="s">
        <v>21604</v>
      </c>
      <c r="F79" t="s">
        <v>21605</v>
      </c>
    </row>
    <row r="80" spans="1:6" x14ac:dyDescent="0.25">
      <c r="A80" s="188" t="s">
        <v>6623</v>
      </c>
      <c r="B80" t="s">
        <v>14182</v>
      </c>
      <c r="C80" t="s">
        <v>21593</v>
      </c>
      <c r="D80" t="s">
        <v>19259</v>
      </c>
      <c r="E80" t="s">
        <v>21604</v>
      </c>
      <c r="F80" t="s">
        <v>21605</v>
      </c>
    </row>
    <row r="81" spans="1:6" x14ac:dyDescent="0.25">
      <c r="A81" s="188" t="s">
        <v>8775</v>
      </c>
      <c r="B81" t="s">
        <v>16335</v>
      </c>
      <c r="C81" t="s">
        <v>21593</v>
      </c>
      <c r="D81" t="s">
        <v>19259</v>
      </c>
      <c r="E81" t="s">
        <v>21594</v>
      </c>
      <c r="F81" t="s">
        <v>21595</v>
      </c>
    </row>
    <row r="82" spans="1:6" x14ac:dyDescent="0.25">
      <c r="A82" s="188" t="s">
        <v>6435</v>
      </c>
      <c r="B82" t="s">
        <v>13993</v>
      </c>
      <c r="C82" t="s">
        <v>21593</v>
      </c>
      <c r="D82" t="s">
        <v>19259</v>
      </c>
      <c r="E82" t="s">
        <v>21594</v>
      </c>
      <c r="F82" t="s">
        <v>21595</v>
      </c>
    </row>
    <row r="83" spans="1:6" x14ac:dyDescent="0.25">
      <c r="A83" s="188" t="s">
        <v>5968</v>
      </c>
      <c r="B83" t="s">
        <v>13526</v>
      </c>
      <c r="C83" t="s">
        <v>21590</v>
      </c>
      <c r="D83" t="s">
        <v>19262</v>
      </c>
      <c r="E83" t="s">
        <v>21597</v>
      </c>
      <c r="F83" t="s">
        <v>21598</v>
      </c>
    </row>
    <row r="84" spans="1:6" x14ac:dyDescent="0.25">
      <c r="A84" s="188" t="s">
        <v>5880</v>
      </c>
      <c r="B84" t="s">
        <v>13438</v>
      </c>
      <c r="C84" t="s">
        <v>21593</v>
      </c>
      <c r="D84" t="s">
        <v>19259</v>
      </c>
      <c r="E84" t="s">
        <v>21594</v>
      </c>
      <c r="F84" t="s">
        <v>21595</v>
      </c>
    </row>
    <row r="85" spans="1:6" x14ac:dyDescent="0.25">
      <c r="A85" s="188" t="s">
        <v>7674</v>
      </c>
      <c r="B85" t="s">
        <v>15235</v>
      </c>
      <c r="C85" t="s">
        <v>21593</v>
      </c>
      <c r="D85" t="s">
        <v>19259</v>
      </c>
      <c r="E85" t="s">
        <v>21591</v>
      </c>
      <c r="F85" t="s">
        <v>21592</v>
      </c>
    </row>
    <row r="86" spans="1:6" x14ac:dyDescent="0.25">
      <c r="A86" s="188" t="s">
        <v>6335</v>
      </c>
      <c r="B86" t="s">
        <v>13893</v>
      </c>
      <c r="C86" t="s">
        <v>21593</v>
      </c>
      <c r="D86" t="s">
        <v>19259</v>
      </c>
      <c r="E86" t="s">
        <v>21597</v>
      </c>
      <c r="F86" t="s">
        <v>21598</v>
      </c>
    </row>
    <row r="87" spans="1:6" x14ac:dyDescent="0.25">
      <c r="A87" s="188" t="s">
        <v>7578</v>
      </c>
      <c r="B87" t="s">
        <v>15139</v>
      </c>
      <c r="C87" t="s">
        <v>21593</v>
      </c>
      <c r="D87" t="s">
        <v>19259</v>
      </c>
      <c r="E87" t="s">
        <v>21597</v>
      </c>
      <c r="F87" t="s">
        <v>21598</v>
      </c>
    </row>
    <row r="88" spans="1:6" x14ac:dyDescent="0.25">
      <c r="A88" s="188" t="s">
        <v>21622</v>
      </c>
      <c r="B88" t="s">
        <v>21623</v>
      </c>
      <c r="C88" t="s">
        <v>21593</v>
      </c>
      <c r="D88" t="s">
        <v>19259</v>
      </c>
      <c r="E88" t="s">
        <v>21596</v>
      </c>
      <c r="F88" t="s">
        <v>21619</v>
      </c>
    </row>
    <row r="89" spans="1:6" x14ac:dyDescent="0.25">
      <c r="A89" s="188" t="s">
        <v>6043</v>
      </c>
      <c r="B89" t="s">
        <v>13601</v>
      </c>
      <c r="C89" t="s">
        <v>21593</v>
      </c>
      <c r="D89" t="s">
        <v>19259</v>
      </c>
      <c r="E89" t="s">
        <v>21604</v>
      </c>
      <c r="F89" t="s">
        <v>21605</v>
      </c>
    </row>
    <row r="90" spans="1:6" x14ac:dyDescent="0.25">
      <c r="A90" s="188" t="s">
        <v>6311</v>
      </c>
      <c r="B90" t="s">
        <v>13869</v>
      </c>
      <c r="C90" t="s">
        <v>21593</v>
      </c>
      <c r="D90" t="s">
        <v>19259</v>
      </c>
      <c r="E90" t="s">
        <v>21609</v>
      </c>
      <c r="F90" t="s">
        <v>21610</v>
      </c>
    </row>
    <row r="91" spans="1:6" x14ac:dyDescent="0.25">
      <c r="A91" s="188" t="s">
        <v>5842</v>
      </c>
      <c r="B91" t="s">
        <v>22553</v>
      </c>
      <c r="C91" t="s">
        <v>21593</v>
      </c>
      <c r="D91" t="s">
        <v>19259</v>
      </c>
      <c r="E91" t="s">
        <v>21591</v>
      </c>
      <c r="F91" t="s">
        <v>21592</v>
      </c>
    </row>
    <row r="92" spans="1:6" x14ac:dyDescent="0.25">
      <c r="A92" s="188" t="s">
        <v>7560</v>
      </c>
      <c r="B92" t="s">
        <v>15121</v>
      </c>
      <c r="C92" t="s">
        <v>21596</v>
      </c>
      <c r="D92" t="s">
        <v>19261</v>
      </c>
      <c r="E92" t="s">
        <v>21597</v>
      </c>
      <c r="F92" t="s">
        <v>21598</v>
      </c>
    </row>
    <row r="93" spans="1:6" x14ac:dyDescent="0.25">
      <c r="A93" s="188" t="s">
        <v>9737</v>
      </c>
      <c r="B93" t="s">
        <v>17299</v>
      </c>
      <c r="C93" t="s">
        <v>21593</v>
      </c>
      <c r="D93" t="s">
        <v>19259</v>
      </c>
      <c r="E93" t="s">
        <v>21604</v>
      </c>
      <c r="F93" t="s">
        <v>21605</v>
      </c>
    </row>
    <row r="94" spans="1:6" x14ac:dyDescent="0.25">
      <c r="A94" s="188" t="s">
        <v>5706</v>
      </c>
      <c r="B94" t="s">
        <v>13264</v>
      </c>
      <c r="C94" t="s">
        <v>21593</v>
      </c>
      <c r="D94" t="s">
        <v>19259</v>
      </c>
      <c r="E94" t="s">
        <v>21607</v>
      </c>
      <c r="F94" t="s">
        <v>21608</v>
      </c>
    </row>
    <row r="95" spans="1:6" x14ac:dyDescent="0.25">
      <c r="A95" s="188" t="s">
        <v>5660</v>
      </c>
      <c r="B95" t="s">
        <v>13218</v>
      </c>
      <c r="C95" t="s">
        <v>21593</v>
      </c>
      <c r="D95" t="s">
        <v>19259</v>
      </c>
      <c r="E95" t="s">
        <v>21599</v>
      </c>
      <c r="F95" t="s">
        <v>21600</v>
      </c>
    </row>
    <row r="96" spans="1:6" x14ac:dyDescent="0.25">
      <c r="A96" s="188" t="s">
        <v>5760</v>
      </c>
      <c r="B96" t="s">
        <v>13318</v>
      </c>
      <c r="C96" t="s">
        <v>21593</v>
      </c>
      <c r="D96" t="s">
        <v>19259</v>
      </c>
      <c r="E96" t="s">
        <v>21599</v>
      </c>
      <c r="F96" t="s">
        <v>21600</v>
      </c>
    </row>
    <row r="97" spans="1:6" x14ac:dyDescent="0.25">
      <c r="A97" s="188" t="s">
        <v>6042</v>
      </c>
      <c r="B97" t="s">
        <v>13600</v>
      </c>
      <c r="C97" t="s">
        <v>21593</v>
      </c>
      <c r="D97" t="s">
        <v>19259</v>
      </c>
      <c r="E97" t="s">
        <v>21607</v>
      </c>
      <c r="F97" t="s">
        <v>21608</v>
      </c>
    </row>
    <row r="98" spans="1:6" x14ac:dyDescent="0.25">
      <c r="A98" s="188" t="s">
        <v>6046</v>
      </c>
      <c r="B98" t="s">
        <v>13604</v>
      </c>
      <c r="C98" t="s">
        <v>21596</v>
      </c>
      <c r="D98" t="s">
        <v>19261</v>
      </c>
      <c r="E98" t="s">
        <v>21599</v>
      </c>
      <c r="F98" t="s">
        <v>21600</v>
      </c>
    </row>
    <row r="99" spans="1:6" x14ac:dyDescent="0.25">
      <c r="A99" s="188" t="s">
        <v>6050</v>
      </c>
      <c r="B99" t="s">
        <v>13608</v>
      </c>
      <c r="C99" t="s">
        <v>21596</v>
      </c>
      <c r="D99" t="s">
        <v>19261</v>
      </c>
      <c r="E99" t="s">
        <v>21599</v>
      </c>
      <c r="F99" t="s">
        <v>21600</v>
      </c>
    </row>
    <row r="100" spans="1:6" x14ac:dyDescent="0.25">
      <c r="A100" s="188" t="s">
        <v>6182</v>
      </c>
      <c r="B100" t="s">
        <v>13740</v>
      </c>
      <c r="C100" t="s">
        <v>21593</v>
      </c>
      <c r="D100" t="s">
        <v>19259</v>
      </c>
      <c r="E100" t="s">
        <v>21599</v>
      </c>
      <c r="F100" t="s">
        <v>21600</v>
      </c>
    </row>
    <row r="101" spans="1:6" x14ac:dyDescent="0.25">
      <c r="A101" s="188" t="s">
        <v>7442</v>
      </c>
      <c r="B101" t="s">
        <v>15003</v>
      </c>
      <c r="C101" t="s">
        <v>21593</v>
      </c>
      <c r="D101" t="s">
        <v>19259</v>
      </c>
      <c r="E101" t="s">
        <v>21599</v>
      </c>
      <c r="F101" t="s">
        <v>21600</v>
      </c>
    </row>
    <row r="102" spans="1:6" x14ac:dyDescent="0.25">
      <c r="A102" s="188" t="s">
        <v>8275</v>
      </c>
      <c r="B102" t="s">
        <v>15835</v>
      </c>
      <c r="C102" t="s">
        <v>21606</v>
      </c>
      <c r="D102" t="s">
        <v>19260</v>
      </c>
      <c r="E102" t="s">
        <v>21599</v>
      </c>
      <c r="F102" t="s">
        <v>21600</v>
      </c>
    </row>
    <row r="103" spans="1:6" x14ac:dyDescent="0.25">
      <c r="A103" s="188" t="s">
        <v>4390</v>
      </c>
      <c r="B103" t="s">
        <v>11669</v>
      </c>
      <c r="C103" t="s">
        <v>21593</v>
      </c>
      <c r="D103" t="s">
        <v>19259</v>
      </c>
      <c r="E103" t="s">
        <v>21594</v>
      </c>
      <c r="F103" t="s">
        <v>21595</v>
      </c>
    </row>
    <row r="104" spans="1:6" x14ac:dyDescent="0.25">
      <c r="A104" s="188" t="s">
        <v>5649</v>
      </c>
      <c r="B104" t="s">
        <v>13207</v>
      </c>
      <c r="C104" t="s">
        <v>21606</v>
      </c>
      <c r="D104" t="s">
        <v>19260</v>
      </c>
      <c r="E104" t="s">
        <v>21604</v>
      </c>
      <c r="F104" t="s">
        <v>21605</v>
      </c>
    </row>
    <row r="105" spans="1:6" x14ac:dyDescent="0.25">
      <c r="A105" s="188" t="s">
        <v>5954</v>
      </c>
      <c r="B105" t="s">
        <v>13512</v>
      </c>
      <c r="C105" t="s">
        <v>21593</v>
      </c>
      <c r="D105" t="s">
        <v>19259</v>
      </c>
      <c r="E105" t="s">
        <v>21599</v>
      </c>
      <c r="F105" t="s">
        <v>21600</v>
      </c>
    </row>
    <row r="106" spans="1:6" x14ac:dyDescent="0.25">
      <c r="A106" s="188" t="s">
        <v>6397</v>
      </c>
      <c r="B106" t="s">
        <v>13955</v>
      </c>
      <c r="C106" t="s">
        <v>21593</v>
      </c>
      <c r="D106" t="s">
        <v>19259</v>
      </c>
      <c r="E106" t="s">
        <v>21604</v>
      </c>
      <c r="F106" t="s">
        <v>21605</v>
      </c>
    </row>
    <row r="107" spans="1:6" x14ac:dyDescent="0.25">
      <c r="A107" s="188" t="s">
        <v>7582</v>
      </c>
      <c r="B107" t="s">
        <v>15143</v>
      </c>
      <c r="C107" t="s">
        <v>21596</v>
      </c>
      <c r="D107" t="s">
        <v>19261</v>
      </c>
      <c r="E107" t="s">
        <v>21613</v>
      </c>
      <c r="F107" t="s">
        <v>21614</v>
      </c>
    </row>
    <row r="108" spans="1:6" x14ac:dyDescent="0.25">
      <c r="A108" s="188" t="s">
        <v>21983</v>
      </c>
      <c r="B108" t="s">
        <v>21976</v>
      </c>
      <c r="C108" t="s">
        <v>21825</v>
      </c>
      <c r="D108" t="s">
        <v>21979</v>
      </c>
      <c r="E108" t="s">
        <v>21597</v>
      </c>
      <c r="F108" t="s">
        <v>21598</v>
      </c>
    </row>
    <row r="109" spans="1:6" x14ac:dyDescent="0.25">
      <c r="A109" s="188" t="s">
        <v>10163</v>
      </c>
      <c r="B109" t="s">
        <v>17724</v>
      </c>
      <c r="C109" t="s">
        <v>21615</v>
      </c>
      <c r="D109" t="s">
        <v>21616</v>
      </c>
      <c r="E109" t="s">
        <v>21607</v>
      </c>
      <c r="F109" t="s">
        <v>21608</v>
      </c>
    </row>
    <row r="110" spans="1:6" x14ac:dyDescent="0.25">
      <c r="A110" s="188" t="s">
        <v>6488</v>
      </c>
      <c r="B110" t="s">
        <v>14046</v>
      </c>
      <c r="C110" t="s">
        <v>21593</v>
      </c>
      <c r="D110" t="s">
        <v>19259</v>
      </c>
      <c r="E110" t="s">
        <v>21597</v>
      </c>
      <c r="F110" t="s">
        <v>21598</v>
      </c>
    </row>
    <row r="111" spans="1:6" x14ac:dyDescent="0.25">
      <c r="A111" s="188" t="s">
        <v>9093</v>
      </c>
      <c r="B111" t="s">
        <v>16654</v>
      </c>
      <c r="C111" t="s">
        <v>21593</v>
      </c>
      <c r="D111" t="s">
        <v>19259</v>
      </c>
      <c r="E111" t="s">
        <v>21597</v>
      </c>
      <c r="F111" t="s">
        <v>21598</v>
      </c>
    </row>
    <row r="112" spans="1:6" x14ac:dyDescent="0.25">
      <c r="A112" s="188" t="s">
        <v>5674</v>
      </c>
      <c r="B112" t="s">
        <v>13232</v>
      </c>
      <c r="C112" t="s">
        <v>21596</v>
      </c>
      <c r="D112" t="s">
        <v>19261</v>
      </c>
      <c r="E112" t="s">
        <v>21594</v>
      </c>
      <c r="F112" t="s">
        <v>21595</v>
      </c>
    </row>
    <row r="113" spans="1:6" x14ac:dyDescent="0.25">
      <c r="A113" s="188" t="s">
        <v>6454</v>
      </c>
      <c r="B113" t="s">
        <v>14012</v>
      </c>
      <c r="C113" t="s">
        <v>21593</v>
      </c>
      <c r="D113" t="s">
        <v>19259</v>
      </c>
      <c r="E113" t="s">
        <v>21607</v>
      </c>
      <c r="F113" t="s">
        <v>21608</v>
      </c>
    </row>
    <row r="114" spans="1:6" x14ac:dyDescent="0.25">
      <c r="A114" s="188" t="s">
        <v>6487</v>
      </c>
      <c r="B114" t="s">
        <v>14045</v>
      </c>
      <c r="C114" t="s">
        <v>21624</v>
      </c>
      <c r="D114" t="s">
        <v>19263</v>
      </c>
      <c r="E114" t="s">
        <v>21626</v>
      </c>
      <c r="F114" t="s">
        <v>21627</v>
      </c>
    </row>
    <row r="115" spans="1:6" x14ac:dyDescent="0.25">
      <c r="A115" s="188" t="s">
        <v>7021</v>
      </c>
      <c r="B115" t="s">
        <v>14580</v>
      </c>
      <c r="C115" t="s">
        <v>21596</v>
      </c>
      <c r="D115" t="s">
        <v>19261</v>
      </c>
      <c r="E115" t="s">
        <v>21597</v>
      </c>
      <c r="F115" t="s">
        <v>21598</v>
      </c>
    </row>
    <row r="116" spans="1:6" x14ac:dyDescent="0.25">
      <c r="A116" s="188" t="s">
        <v>7891</v>
      </c>
      <c r="B116" t="s">
        <v>15452</v>
      </c>
      <c r="C116" t="s">
        <v>21596</v>
      </c>
      <c r="D116" t="s">
        <v>19261</v>
      </c>
      <c r="E116" t="s">
        <v>21593</v>
      </c>
      <c r="F116" t="s">
        <v>21601</v>
      </c>
    </row>
    <row r="117" spans="1:6" x14ac:dyDescent="0.25">
      <c r="A117" s="188" t="s">
        <v>21617</v>
      </c>
      <c r="B117" t="s">
        <v>21618</v>
      </c>
      <c r="C117" t="s">
        <v>21593</v>
      </c>
      <c r="D117" t="s">
        <v>19259</v>
      </c>
      <c r="E117" t="s">
        <v>21596</v>
      </c>
      <c r="F117" t="s">
        <v>21619</v>
      </c>
    </row>
    <row r="118" spans="1:6" x14ac:dyDescent="0.25">
      <c r="A118" s="188" t="s">
        <v>5650</v>
      </c>
      <c r="B118" t="s">
        <v>13208</v>
      </c>
      <c r="C118" t="s">
        <v>21606</v>
      </c>
      <c r="D118" t="s">
        <v>19260</v>
      </c>
      <c r="E118" t="s">
        <v>21609</v>
      </c>
      <c r="F118" t="s">
        <v>21610</v>
      </c>
    </row>
    <row r="119" spans="1:6" x14ac:dyDescent="0.25">
      <c r="A119" s="188" t="s">
        <v>7727</v>
      </c>
      <c r="B119" t="s">
        <v>15288</v>
      </c>
      <c r="C119" t="s">
        <v>21593</v>
      </c>
      <c r="D119" t="s">
        <v>19259</v>
      </c>
      <c r="E119" t="s">
        <v>21609</v>
      </c>
      <c r="F119" t="s">
        <v>21610</v>
      </c>
    </row>
    <row r="120" spans="1:6" x14ac:dyDescent="0.25">
      <c r="A120" s="188" t="s">
        <v>8838</v>
      </c>
      <c r="B120" t="s">
        <v>16398</v>
      </c>
      <c r="C120" t="s">
        <v>21593</v>
      </c>
      <c r="D120" t="s">
        <v>19259</v>
      </c>
      <c r="E120" t="s">
        <v>21825</v>
      </c>
      <c r="F120" t="s">
        <v>21981</v>
      </c>
    </row>
    <row r="121" spans="1:6" x14ac:dyDescent="0.25">
      <c r="A121" s="188" t="s">
        <v>10929</v>
      </c>
      <c r="B121" t="s">
        <v>18494</v>
      </c>
      <c r="C121" t="s">
        <v>21593</v>
      </c>
      <c r="D121" t="s">
        <v>19259</v>
      </c>
      <c r="E121" t="s">
        <v>21594</v>
      </c>
      <c r="F121" t="s">
        <v>21595</v>
      </c>
    </row>
    <row r="122" spans="1:6" x14ac:dyDescent="0.25">
      <c r="A122" s="188" t="s">
        <v>6039</v>
      </c>
      <c r="B122" t="s">
        <v>13597</v>
      </c>
      <c r="C122" t="s">
        <v>21593</v>
      </c>
      <c r="D122" t="s">
        <v>19259</v>
      </c>
      <c r="E122" t="s">
        <v>21597</v>
      </c>
      <c r="F122" t="s">
        <v>21598</v>
      </c>
    </row>
    <row r="123" spans="1:6" x14ac:dyDescent="0.25">
      <c r="A123" s="188" t="s">
        <v>8354</v>
      </c>
      <c r="B123" t="s">
        <v>22546</v>
      </c>
      <c r="C123" t="s">
        <v>21593</v>
      </c>
      <c r="D123" t="s">
        <v>19259</v>
      </c>
      <c r="E123" t="s">
        <v>21591</v>
      </c>
      <c r="F123" t="s">
        <v>21592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pageSetUpPr fitToPage="1"/>
  </sheetPr>
  <dimension ref="A1:H133"/>
  <sheetViews>
    <sheetView workbookViewId="0">
      <pane ySplit="1" topLeftCell="A112" activePane="bottomLeft" state="frozen"/>
      <selection pane="bottomLeft" activeCell="H131" sqref="H131"/>
    </sheetView>
  </sheetViews>
  <sheetFormatPr baseColWidth="10" defaultRowHeight="15" x14ac:dyDescent="0.25"/>
  <cols>
    <col min="1" max="1" width="8.5703125" style="6" customWidth="1"/>
    <col min="2" max="2" width="71.28515625" customWidth="1"/>
    <col min="3" max="3" width="10.85546875" customWidth="1"/>
    <col min="4" max="4" width="9.5703125" customWidth="1"/>
    <col min="5" max="5" width="23" customWidth="1"/>
    <col min="6" max="6" width="18.85546875" bestFit="1" customWidth="1"/>
    <col min="7" max="7" width="11.42578125" customWidth="1"/>
    <col min="8" max="8" width="50.140625" bestFit="1" customWidth="1"/>
  </cols>
  <sheetData>
    <row r="1" spans="1:8" ht="25.5" customHeight="1" x14ac:dyDescent="0.25">
      <c r="A1" s="32" t="s">
        <v>1</v>
      </c>
      <c r="B1" s="32" t="s">
        <v>19294</v>
      </c>
      <c r="C1" s="33" t="s">
        <v>19296</v>
      </c>
      <c r="D1" s="32" t="s">
        <v>19523</v>
      </c>
      <c r="E1" s="32" t="s">
        <v>19329</v>
      </c>
      <c r="F1" s="32" t="s">
        <v>19295</v>
      </c>
      <c r="G1" s="32" t="s">
        <v>19297</v>
      </c>
      <c r="H1" s="32" t="s">
        <v>19311</v>
      </c>
    </row>
    <row r="2" spans="1:8" hidden="1" x14ac:dyDescent="0.25">
      <c r="A2" s="229" t="s">
        <v>1091</v>
      </c>
      <c r="B2" t="str">
        <f>VLOOKUP(Tabla6[[#This Row],[CODIGO]],STOCKSANLUIS[#All],2,FALSE)</f>
        <v>DESTORNILLADOR MULTIPLE 6 EN 1 - APPLI PARTS</v>
      </c>
      <c r="C2" s="1">
        <v>1</v>
      </c>
      <c r="D2" s="1"/>
      <c r="E2" t="str">
        <f>VLOOKUP(Tabla6[[#This Row],[CODIGO]],STOCKSANLUIS[],5,FALSE)</f>
        <v>APPLI PARTS</v>
      </c>
      <c r="F2" t="s">
        <v>19310</v>
      </c>
      <c r="G2" s="153"/>
      <c r="H2" t="s">
        <v>19312</v>
      </c>
    </row>
    <row r="3" spans="1:8" hidden="1" x14ac:dyDescent="0.25">
      <c r="A3" s="229" t="s">
        <v>2928</v>
      </c>
      <c r="B3" t="str">
        <f>VLOOKUP(Tabla6[[#This Row],[CODIGO]],STOCKSANLUIS[#All],2,FALSE)</f>
        <v>TERMOMETRO INFRA ROJO LASER - WH380 - EVERWELL</v>
      </c>
      <c r="C3" s="1">
        <v>1</v>
      </c>
      <c r="D3" s="1"/>
      <c r="E3" t="str">
        <f>VLOOKUP(Tabla6[[#This Row],[CODIGO]],STOCKSANLUIS[],5,FALSE)</f>
        <v>EVERWELL</v>
      </c>
      <c r="F3" t="s">
        <v>19310</v>
      </c>
      <c r="G3" s="153"/>
      <c r="H3" t="s">
        <v>19312</v>
      </c>
    </row>
    <row r="4" spans="1:8" x14ac:dyDescent="0.25">
      <c r="A4" s="229" t="s">
        <v>927</v>
      </c>
      <c r="B4" s="233" t="str">
        <f>VLOOKUP(Tabla6[[#This Row],[CODIGO]],STOCKSANLUIS[#All],2,FALSE)</f>
        <v>ACEITE PARA BOMBA DE VACIO VAC 235- 1/4 GALON - BVA</v>
      </c>
      <c r="C4" s="234">
        <v>1</v>
      </c>
      <c r="D4" s="234"/>
      <c r="E4" s="233" t="str">
        <f>VLOOKUP(Tabla6[[#This Row],[CODIGO]],STOCKSANLUIS[],5,FALSE)</f>
        <v>BVA</v>
      </c>
      <c r="F4" s="233" t="s">
        <v>19541</v>
      </c>
      <c r="G4" s="235">
        <v>46181</v>
      </c>
      <c r="H4" s="233"/>
    </row>
    <row r="5" spans="1:8" x14ac:dyDescent="0.25">
      <c r="A5" s="229" t="s">
        <v>2466</v>
      </c>
      <c r="B5" s="233" t="str">
        <f>VLOOKUP(Tabla6[[#This Row],[CODIGO]],STOCKSANLUIS[#All],2,FALSE)</f>
        <v>LIMPIADOR PARA EVAPORADOR - EVAP POWR-C - 1GALON - NU CALGON</v>
      </c>
      <c r="C5" s="234">
        <v>1</v>
      </c>
      <c r="D5" s="234"/>
      <c r="E5" s="233" t="str">
        <f>VLOOKUP(Tabla6[[#This Row],[CODIGO]],STOCKSANLUIS[],5,FALSE)</f>
        <v>NU CALGON</v>
      </c>
      <c r="F5" s="233" t="s">
        <v>19541</v>
      </c>
      <c r="G5" s="235">
        <v>46181</v>
      </c>
      <c r="H5" s="233"/>
    </row>
    <row r="6" spans="1:8" x14ac:dyDescent="0.25">
      <c r="A6" s="229" t="s">
        <v>2314</v>
      </c>
      <c r="B6" s="233" t="str">
        <f>VLOOKUP(Tabla6[[#This Row],[CODIGO]],STOCKSANLUIS[#All],2,FALSE)</f>
        <v>FILTRO SECADOR - 083 - 3/8 - ROSCABLE - SEK-083 - EVERWELL</v>
      </c>
      <c r="C6" s="234">
        <v>1</v>
      </c>
      <c r="D6" s="234"/>
      <c r="E6" s="233" t="str">
        <f>VLOOKUP(Tabla6[[#This Row],[CODIGO]],STOCKSANLUIS[],5,FALSE)</f>
        <v>EVERWELL</v>
      </c>
      <c r="F6" s="233" t="s">
        <v>19541</v>
      </c>
      <c r="G6" s="235">
        <v>46181</v>
      </c>
      <c r="H6" s="233"/>
    </row>
    <row r="7" spans="1:8" hidden="1" x14ac:dyDescent="0.25">
      <c r="A7" s="229" t="s">
        <v>3293</v>
      </c>
      <c r="B7" s="30" t="str">
        <f>VLOOKUP(Tabla6[[#This Row],[CODIGO]],STOCKSANLUIS[#All],2,FALSE)</f>
        <v>VALVULA PARA AGUA HELADA FAN &amp; COIL 2 VIAS 3/4" DIAMETRO  CON ACTUADOR  220V JOHNSON CONTROLS - VLC2200GC-C</v>
      </c>
      <c r="C7" s="31">
        <v>1</v>
      </c>
      <c r="D7" s="31"/>
      <c r="E7" s="30" t="str">
        <f>VLOOKUP(Tabla6[[#This Row],[CODIGO]],STOCKSANLUIS[],5,FALSE)</f>
        <v>JOHNSON CONTROLS</v>
      </c>
      <c r="F7" s="30" t="s">
        <v>19542</v>
      </c>
      <c r="G7" s="155"/>
      <c r="H7" s="30" t="s">
        <v>21480</v>
      </c>
    </row>
    <row r="8" spans="1:8" x14ac:dyDescent="0.25">
      <c r="A8" s="229" t="s">
        <v>3056</v>
      </c>
      <c r="B8" s="233" t="str">
        <f>VLOOKUP(Tabla6[[#This Row],[CODIGO]],STOCKSANLUIS[#All],2,FALSE)</f>
        <v>PORTA FILTRO CERAMICO DE 1 3/8" - 2 NÚCLEO - SPL-9611 - EVERWELL</v>
      </c>
      <c r="C8" s="234">
        <v>1</v>
      </c>
      <c r="D8" s="234"/>
      <c r="E8" s="233" t="str">
        <f>VLOOKUP(Tabla6[[#This Row],[CODIGO]],STOCKSANLUIS[],5,FALSE)</f>
        <v>EVERWELL</v>
      </c>
      <c r="F8" s="233" t="s">
        <v>19541</v>
      </c>
      <c r="G8" s="235">
        <v>46181</v>
      </c>
      <c r="H8" s="233"/>
    </row>
    <row r="9" spans="1:8" x14ac:dyDescent="0.25">
      <c r="A9" s="229" t="s">
        <v>22054</v>
      </c>
      <c r="B9" s="233" t="str">
        <f>VLOOKUP(Tabla6[[#This Row],[CODIGO]],STOCKSANLUIS[#All],2,FALSE)</f>
        <v xml:space="preserve">ELECTRIC ACTUATOR ORIGINAL - JOHNSON CONTROLS </v>
      </c>
      <c r="C9" s="234">
        <v>1</v>
      </c>
      <c r="D9" s="234"/>
      <c r="E9" s="233" t="str">
        <f>VLOOKUP(Tabla6[[#This Row],[CODIGO]],STOCKSANLUIS[],5,FALSE)</f>
        <v>JOHNSON CONTROLS</v>
      </c>
      <c r="F9" s="233" t="s">
        <v>19541</v>
      </c>
      <c r="G9" s="235">
        <v>46181</v>
      </c>
      <c r="H9" s="233"/>
    </row>
    <row r="10" spans="1:8" x14ac:dyDescent="0.25">
      <c r="A10" s="229" t="s">
        <v>22056</v>
      </c>
      <c r="B10" s="233" t="str">
        <f>VLOOKUP(Tabla6[[#This Row],[CODIGO]],STOCKSANLUIS[#All],2,FALSE)</f>
        <v>T7300-TF60-9KS0 - TERMOSTATO JOHNSON CONTROLS</v>
      </c>
      <c r="C10" s="234">
        <v>1</v>
      </c>
      <c r="D10" s="234"/>
      <c r="E10" s="233" t="str">
        <f>VLOOKUP(Tabla6[[#This Row],[CODIGO]],STOCKSANLUIS[],5,FALSE)</f>
        <v>JOHNSON CONTROLS</v>
      </c>
      <c r="F10" s="233" t="s">
        <v>19541</v>
      </c>
      <c r="G10" s="235">
        <v>46181</v>
      </c>
      <c r="H10" s="233"/>
    </row>
    <row r="11" spans="1:8" hidden="1" x14ac:dyDescent="0.25">
      <c r="A11" s="229" t="s">
        <v>19547</v>
      </c>
      <c r="B11" t="str">
        <f>VLOOKUP(Tabla6[[#This Row],[CODIGO]],STOCKSANLUIS[#All],2,FALSE)</f>
        <v>GREENPATH HUMID VER.01 - MEDIDOR DE TEMP- FULL GAUGE</v>
      </c>
      <c r="C11" s="1">
        <v>1</v>
      </c>
      <c r="D11" s="1"/>
      <c r="E11" s="27" t="str">
        <f>VLOOKUP(Tabla6[[#This Row],[CODIGO]],STOCKSANLUIS[],5,FALSE)</f>
        <v>FULL GAUGE</v>
      </c>
      <c r="F11" t="s">
        <v>19310</v>
      </c>
      <c r="G11" s="153"/>
      <c r="H11" t="s">
        <v>19312</v>
      </c>
    </row>
    <row r="12" spans="1:8" x14ac:dyDescent="0.25">
      <c r="A12" s="229" t="s">
        <v>2571</v>
      </c>
      <c r="B12" s="233" t="str">
        <f>VLOOKUP(Tabla6[[#This Row],[CODIGO]],STOCKSANLUIS[#All],2,FALSE)</f>
        <v xml:space="preserve">BOMBA DE CONDENSADO SAUERMANN SI 1805-220V  TANQUE BAJO    </v>
      </c>
      <c r="C12" s="234">
        <v>1</v>
      </c>
      <c r="D12" s="234"/>
      <c r="E12" s="233" t="str">
        <f>VLOOKUP(Tabla6[[#This Row],[CODIGO]],STOCKSANLUIS[],5,FALSE)</f>
        <v>SAUERMANN</v>
      </c>
      <c r="F12" s="233" t="s">
        <v>19541</v>
      </c>
      <c r="G12" s="235">
        <v>46181</v>
      </c>
      <c r="H12" s="233"/>
    </row>
    <row r="13" spans="1:8" x14ac:dyDescent="0.25">
      <c r="A13" s="229" t="s">
        <v>2276</v>
      </c>
      <c r="B13" s="233" t="str">
        <f>VLOOKUP(Tabla6[[#This Row],[CODIGO]],STOCKSANLUIS[#All],2,FALSE)</f>
        <v>MANETA INTERIOR FIJA 8500 FI0 5301 - CAFF</v>
      </c>
      <c r="C13" s="234">
        <v>1</v>
      </c>
      <c r="D13" s="234"/>
      <c r="E13" s="233" t="str">
        <f>VLOOKUP(Tabla6[[#This Row],[CODIGO]],STOCKSANLUIS[],5,FALSE)</f>
        <v>CAFF</v>
      </c>
      <c r="F13" s="233" t="s">
        <v>19541</v>
      </c>
      <c r="G13" s="235">
        <v>46181</v>
      </c>
      <c r="H13" s="233"/>
    </row>
    <row r="14" spans="1:8" x14ac:dyDescent="0.25">
      <c r="A14" s="229" t="s">
        <v>705</v>
      </c>
      <c r="B14" s="233" t="str">
        <f>VLOOKUP(Tabla6[[#This Row],[CODIGO]],STOCKSANLUIS[#All],2,FALSE)</f>
        <v>FILTRO SECADOR - 163 - 3/8 - ROSCABLE - QDM-163 - QUALITY</v>
      </c>
      <c r="C14" s="234">
        <v>1</v>
      </c>
      <c r="D14" s="234"/>
      <c r="E14" s="233" t="str">
        <f>VLOOKUP(Tabla6[[#This Row],[CODIGO]],STOCKSANLUIS[],5,FALSE)</f>
        <v>QUALITY</v>
      </c>
      <c r="F14" s="233" t="s">
        <v>19541</v>
      </c>
      <c r="G14" s="235">
        <v>46181</v>
      </c>
      <c r="H14" s="233"/>
    </row>
    <row r="15" spans="1:8" x14ac:dyDescent="0.25">
      <c r="A15" s="229" t="s">
        <v>359</v>
      </c>
      <c r="B15" s="233" t="str">
        <f>VLOOKUP(Tabla6[[#This Row],[CODIGO]],STOCKSANLUIS[#All],2,FALSE)</f>
        <v>PRESOSTATO ENCAPSULADO DE ALTA ACR SOURCE PS250-350 / R22 - AUTO RESET</v>
      </c>
      <c r="C15" s="234">
        <v>1</v>
      </c>
      <c r="D15" s="234"/>
      <c r="E15" s="233" t="str">
        <f>VLOOKUP(Tabla6[[#This Row],[CODIGO]],STOCKSANLUIS[],5,FALSE)</f>
        <v>INNOVAIR</v>
      </c>
      <c r="F15" s="233" t="s">
        <v>19541</v>
      </c>
      <c r="G15" s="235">
        <v>46181</v>
      </c>
      <c r="H15" s="233"/>
    </row>
    <row r="16" spans="1:8" x14ac:dyDescent="0.25">
      <c r="A16" s="229" t="s">
        <v>445</v>
      </c>
      <c r="B16" s="233" t="str">
        <f>VLOOKUP(Tabla6[[#This Row],[CODIGO]],STOCKSANLUIS[#All],2,FALSE)</f>
        <v xml:space="preserve">ACEITE POLIOLESTER POE 68 - 1/4 GALON - BVA </v>
      </c>
      <c r="C16" s="234">
        <v>1</v>
      </c>
      <c r="D16" s="234"/>
      <c r="E16" s="233" t="str">
        <f>VLOOKUP(Tabla6[[#This Row],[CODIGO]],STOCKSANLUIS[],5,FALSE)</f>
        <v>BVA</v>
      </c>
      <c r="F16" s="233" t="s">
        <v>19541</v>
      </c>
      <c r="G16" s="235">
        <v>46181</v>
      </c>
      <c r="H16" s="233"/>
    </row>
    <row r="17" spans="1:8" x14ac:dyDescent="0.25">
      <c r="A17" s="229" t="s">
        <v>3515</v>
      </c>
      <c r="B17" s="233" t="str">
        <f>VLOOKUP(Tabla6[[#This Row],[CODIGO]],STOCKSANLUIS[#All],2,FALSE)</f>
        <v>TERMOSTATO FAN &amp; COIL AGUA HELADA 2 TUBOS FRÍO O CALOR, CONTROL ON/FF, 3 VELOCIDADES, VOLTAJE DUAL 120 VAC Y 240 VAC (BLANCO) - T7200-TB20-9J00</v>
      </c>
      <c r="C17" s="234">
        <v>1</v>
      </c>
      <c r="D17" s="234"/>
      <c r="E17" s="233" t="str">
        <f>VLOOKUP(Tabla6[[#This Row],[CODIGO]],STOCKSANLUIS[],5,FALSE)</f>
        <v>JOHNSON CONTROLS</v>
      </c>
      <c r="F17" s="233" t="s">
        <v>19541</v>
      </c>
      <c r="G17" s="235">
        <v>46181</v>
      </c>
      <c r="H17" s="233"/>
    </row>
    <row r="18" spans="1:8" x14ac:dyDescent="0.25">
      <c r="A18" s="229" t="s">
        <v>3971</v>
      </c>
      <c r="B18" s="233" t="str">
        <f>VLOOKUP(Tabla6[[#This Row],[CODIGO]],STOCKSANLUIS[#All],2,FALSE)</f>
        <v>ANTORCHA PARA MAP GASS CON AUTOENCENDIDO JH-1S</v>
      </c>
      <c r="C18" s="234">
        <v>1</v>
      </c>
      <c r="D18" s="234"/>
      <c r="E18" s="233" t="str">
        <f>VLOOKUP(Tabla6[[#This Row],[CODIGO]],STOCKSANLUIS[],5,FALSE)</f>
        <v>VARIOS</v>
      </c>
      <c r="F18" s="233" t="s">
        <v>19541</v>
      </c>
      <c r="G18" s="235">
        <v>46181</v>
      </c>
      <c r="H18" s="233"/>
    </row>
    <row r="19" spans="1:8" hidden="1" x14ac:dyDescent="0.25">
      <c r="A19" s="229" t="s">
        <v>3780</v>
      </c>
      <c r="B19" t="str">
        <f>VLOOKUP(Tabla6[[#This Row],[CODIGO]],STOCKSANLUIS[#All],2,FALSE)</f>
        <v>EVAPORADOR  DE A/A MINI SPLIT FRIO SOLO - 36000 BTU - R410A - 220V/1PH/60HZ - TEMP BLUE</v>
      </c>
      <c r="C19" s="1">
        <v>1</v>
      </c>
      <c r="D19" s="1"/>
      <c r="E19" s="27" t="str">
        <f>VLOOKUP(Tabla6[[#This Row],[CODIGO]],STOCKSANLUIS[],5,FALSE)</f>
        <v>TEMP BLUE</v>
      </c>
      <c r="G19" s="153">
        <v>45912</v>
      </c>
      <c r="H19" t="s">
        <v>21638</v>
      </c>
    </row>
    <row r="20" spans="1:8" x14ac:dyDescent="0.25">
      <c r="A20" s="229" t="s">
        <v>19298</v>
      </c>
      <c r="B20" s="233" t="str">
        <f>VLOOKUP(Tabla6[[#This Row],[CODIGO]],STOCKSANLUIS[#All],2,FALSE)</f>
        <v>CINTA DE ALUMINIO DE 2" X 54.6 YDS (50MM X 50M) - QTA-250E - EVERFROST - HIGH QUALITY</v>
      </c>
      <c r="C20" s="234">
        <v>1</v>
      </c>
      <c r="D20" s="234"/>
      <c r="E20" s="233" t="str">
        <f>VLOOKUP(Tabla6[[#This Row],[CODIGO]],STOCKSANLUIS[],5,FALSE)</f>
        <v>EVERFROST</v>
      </c>
      <c r="F20" s="233" t="s">
        <v>19541</v>
      </c>
      <c r="G20" s="235">
        <v>46181</v>
      </c>
      <c r="H20" s="233"/>
    </row>
    <row r="21" spans="1:8" x14ac:dyDescent="0.25">
      <c r="A21" s="229" t="s">
        <v>19299</v>
      </c>
      <c r="B21" s="233" t="str">
        <f>VLOOKUP(Tabla6[[#This Row],[CODIGO]],STOCKSANLUIS[#All],2,FALSE)</f>
        <v>CINTA DE PVC PARA MINI SPLITS 50MMX50M - TAFETAN - EVERFROST - HIGH QUALITY</v>
      </c>
      <c r="C21" s="234">
        <v>1</v>
      </c>
      <c r="D21" s="234"/>
      <c r="E21" s="233" t="str">
        <f>VLOOKUP(Tabla6[[#This Row],[CODIGO]],STOCKSANLUIS[],5,FALSE)</f>
        <v>EVERFROST</v>
      </c>
      <c r="F21" s="233" t="s">
        <v>19541</v>
      </c>
      <c r="G21" s="235">
        <v>46181</v>
      </c>
      <c r="H21" s="233"/>
    </row>
    <row r="22" spans="1:8" x14ac:dyDescent="0.25">
      <c r="A22" s="229" t="s">
        <v>3973</v>
      </c>
      <c r="B22" s="233" t="str">
        <f>VLOOKUP(Tabla6[[#This Row],[CODIGO]],STOCKSANLUIS[#All],2,FALSE)</f>
        <v>ANTORCHA DE UNA CAÑA PARA MAP GASS JH-1</v>
      </c>
      <c r="C22" s="234">
        <v>1</v>
      </c>
      <c r="D22" s="234"/>
      <c r="E22" s="233" t="str">
        <f>VLOOKUP(Tabla6[[#This Row],[CODIGO]],STOCKSANLUIS[],5,FALSE)</f>
        <v>VARIOS</v>
      </c>
      <c r="F22" s="233" t="s">
        <v>19541</v>
      </c>
      <c r="G22" s="235">
        <v>46181</v>
      </c>
      <c r="H22" s="233"/>
    </row>
    <row r="23" spans="1:8" x14ac:dyDescent="0.25">
      <c r="A23" s="229" t="s">
        <v>867</v>
      </c>
      <c r="B23" s="233" t="str">
        <f>VLOOKUP(Tabla6[[#This Row],[CODIGO]],STOCKSANLUIS[#All],2,FALSE)</f>
        <v>ACEITE POLIOLESTER POE 68 - 1 GALON - BVA</v>
      </c>
      <c r="C23" s="234">
        <v>1</v>
      </c>
      <c r="D23" s="234"/>
      <c r="E23" s="233" t="str">
        <f>VLOOKUP(Tabla6[[#This Row],[CODIGO]],STOCKSANLUIS[],5,FALSE)</f>
        <v>BVA</v>
      </c>
      <c r="F23" s="233" t="s">
        <v>19541</v>
      </c>
      <c r="G23" s="235">
        <v>46181</v>
      </c>
      <c r="H23" s="233"/>
    </row>
    <row r="24" spans="1:8" x14ac:dyDescent="0.25">
      <c r="A24" s="229" t="s">
        <v>2028</v>
      </c>
      <c r="B24" s="233" t="str">
        <f>VLOOKUP(Tabla6[[#This Row],[CODIGO]],STOCKSANLUIS[#All],2,FALSE)</f>
        <v xml:space="preserve">ACEITE POLIOLESTER POE 170 - 1 GALON - BVA  </v>
      </c>
      <c r="C24" s="234">
        <v>1</v>
      </c>
      <c r="D24" s="234"/>
      <c r="E24" s="233" t="str">
        <f>VLOOKUP(Tabla6[[#This Row],[CODIGO]],STOCKSANLUIS[],5,FALSE)</f>
        <v>BVA</v>
      </c>
      <c r="F24" s="233" t="s">
        <v>19541</v>
      </c>
      <c r="G24" s="235">
        <v>46181</v>
      </c>
      <c r="H24" s="233"/>
    </row>
    <row r="25" spans="1:8" x14ac:dyDescent="0.25">
      <c r="A25" s="229" t="s">
        <v>1173</v>
      </c>
      <c r="B25" s="233" t="str">
        <f>VLOOKUP(Tabla6[[#This Row],[CODIGO]],STOCKSANLUIS[#All],2,FALSE)</f>
        <v>FILTRO CERAMICO SECADO 100% NUCLEO SOLIDO DANFOSS 48-DM  CON JUNTA - 023U1392</v>
      </c>
      <c r="C25" s="234">
        <v>1</v>
      </c>
      <c r="D25" s="234"/>
      <c r="E25" s="233" t="str">
        <f>VLOOKUP(Tabla6[[#This Row],[CODIGO]],STOCKSANLUIS[],5,FALSE)</f>
        <v>DANFOSS</v>
      </c>
      <c r="F25" s="233" t="s">
        <v>19541</v>
      </c>
      <c r="G25" s="235">
        <v>46181</v>
      </c>
      <c r="H25" s="233"/>
    </row>
    <row r="26" spans="1:8" x14ac:dyDescent="0.25">
      <c r="A26" s="229" t="s">
        <v>2387</v>
      </c>
      <c r="B26" s="233" t="str">
        <f>VLOOKUP(Tabla6[[#This Row],[CODIGO]],STOCKSANLUIS[#All],2,FALSE)</f>
        <v>CINTA DE ALUMINIO - 2" X 50 YDS - FASSON 0812</v>
      </c>
      <c r="C26" s="234">
        <v>1</v>
      </c>
      <c r="D26" s="234"/>
      <c r="E26" s="233" t="str">
        <f>VLOOKUP(Tabla6[[#This Row],[CODIGO]],STOCKSANLUIS[],5,FALSE)</f>
        <v>FASSON</v>
      </c>
      <c r="F26" s="233" t="s">
        <v>19541</v>
      </c>
      <c r="G26" s="235">
        <v>46181</v>
      </c>
      <c r="H26" s="233"/>
    </row>
    <row r="27" spans="1:8" x14ac:dyDescent="0.25">
      <c r="A27" s="229" t="s">
        <v>217</v>
      </c>
      <c r="B27" s="233" t="str">
        <f>VLOOKUP(Tabla6[[#This Row],[CODIGO]],STOCKSANLUIS[#All],2,FALSE)</f>
        <v>VALVULA DE BOLA DANFOSS GBC 18S - 3/4" - 009G7054 / 009L7054</v>
      </c>
      <c r="C27" s="234">
        <v>1</v>
      </c>
      <c r="D27" s="234"/>
      <c r="E27" s="233" t="str">
        <f>VLOOKUP(Tabla6[[#This Row],[CODIGO]],STOCKSANLUIS[],5,FALSE)</f>
        <v>DANFOSS</v>
      </c>
      <c r="F27" s="233" t="s">
        <v>19541</v>
      </c>
      <c r="G27" s="235">
        <v>46181</v>
      </c>
      <c r="H27" s="233"/>
    </row>
    <row r="28" spans="1:8" x14ac:dyDescent="0.25">
      <c r="A28" s="229" t="s">
        <v>191</v>
      </c>
      <c r="B28" s="233" t="str">
        <f>VLOOKUP(Tabla6[[#This Row],[CODIGO]],STOCKSANLUIS[#All],2,FALSE)</f>
        <v>PRESOSTATO DE BAJA DANFOSS KP 1 - R/AUTOMATICO - 060-110166 / 060-110191</v>
      </c>
      <c r="C28" s="234">
        <v>1</v>
      </c>
      <c r="D28" s="234"/>
      <c r="E28" s="233" t="str">
        <f>VLOOKUP(Tabla6[[#This Row],[CODIGO]],STOCKSANLUIS[],5,FALSE)</f>
        <v>DANFOSS</v>
      </c>
      <c r="F28" s="233" t="s">
        <v>19541</v>
      </c>
      <c r="G28" s="235">
        <v>46181</v>
      </c>
      <c r="H28" s="233"/>
    </row>
    <row r="29" spans="1:8" x14ac:dyDescent="0.25">
      <c r="A29" s="229" t="s">
        <v>187</v>
      </c>
      <c r="B29" s="233" t="str">
        <f>VLOOKUP(Tabla6[[#This Row],[CODIGO]],STOCKSANLUIS[#All],2,FALSE)</f>
        <v>PRESOSTATO DE ALTA DANFOSS KP-5 - R/MANUAL - 060-117366 / 060-117391</v>
      </c>
      <c r="C29" s="234">
        <v>1</v>
      </c>
      <c r="D29" s="234"/>
      <c r="E29" s="233" t="str">
        <f>VLOOKUP(Tabla6[[#This Row],[CODIGO]],STOCKSANLUIS[],5,FALSE)</f>
        <v>DANFOSS</v>
      </c>
      <c r="F29" s="233" t="s">
        <v>19541</v>
      </c>
      <c r="G29" s="235">
        <v>46181</v>
      </c>
      <c r="H29" s="233"/>
    </row>
    <row r="30" spans="1:8" x14ac:dyDescent="0.25">
      <c r="A30" s="229" t="s">
        <v>227</v>
      </c>
      <c r="B30" s="233" t="str">
        <f>VLOOKUP(Tabla6[[#This Row],[CODIGO]],STOCKSANLUIS[#All],2,FALSE)</f>
        <v>VALVULA DE EXPANSION DANFOSS TEN 2 -  S/ORIFICIO 068Z3348</v>
      </c>
      <c r="C30" s="234">
        <v>1</v>
      </c>
      <c r="D30" s="234"/>
      <c r="E30" s="233" t="str">
        <f>VLOOKUP(Tabla6[[#This Row],[CODIGO]],STOCKSANLUIS[],5,FALSE)</f>
        <v>DANFOSS</v>
      </c>
      <c r="F30" s="233" t="s">
        <v>19541</v>
      </c>
      <c r="G30" s="235">
        <v>46181</v>
      </c>
      <c r="H30" s="233"/>
    </row>
    <row r="31" spans="1:8" x14ac:dyDescent="0.25">
      <c r="A31" s="229" t="s">
        <v>2525</v>
      </c>
      <c r="B31" s="233" t="str">
        <f>VLOOKUP(Tabla6[[#This Row],[CODIGO]],STOCKSANLUIS[#All],2,FALSE)</f>
        <v>GAS REFRIGERANTE FREON MO49 PLUS - 340 GR - CAJA DE 12 - REEMPLAZO DEL R-12 - CHEMOURS</v>
      </c>
      <c r="C31" s="234">
        <v>1</v>
      </c>
      <c r="D31" s="234"/>
      <c r="E31" s="233" t="str">
        <f>VLOOKUP(Tabla6[[#This Row],[CODIGO]],STOCKSANLUIS[],5,FALSE)</f>
        <v>THE CHEMOURS</v>
      </c>
      <c r="F31" s="233" t="s">
        <v>19541</v>
      </c>
      <c r="G31" s="235">
        <v>46181</v>
      </c>
      <c r="H31" s="233"/>
    </row>
    <row r="32" spans="1:8" x14ac:dyDescent="0.25">
      <c r="A32" s="229" t="s">
        <v>2591</v>
      </c>
      <c r="B32" s="233" t="str">
        <f>VLOOKUP(Tabla6[[#This Row],[CODIGO]],STOCKSANLUIS[#All],2,FALSE)</f>
        <v>GAS REFRIGERANTE FREON-404 A  X 425 GR-CHEMOURS - CAJA DE 15- CHINO</v>
      </c>
      <c r="C32" s="234">
        <v>1</v>
      </c>
      <c r="D32" s="234"/>
      <c r="E32" s="233" t="str">
        <f>VLOOKUP(Tabla6[[#This Row],[CODIGO]],STOCKSANLUIS[],5,FALSE)</f>
        <v>THE CHEMOURS</v>
      </c>
      <c r="F32" s="233" t="s">
        <v>19541</v>
      </c>
      <c r="G32" s="235">
        <v>46181</v>
      </c>
      <c r="H32" s="233"/>
    </row>
    <row r="33" spans="1:8" x14ac:dyDescent="0.25">
      <c r="A33" s="229" t="s">
        <v>441</v>
      </c>
      <c r="B33" s="233" t="str">
        <f>VLOOKUP(Tabla6[[#This Row],[CODIGO]],STOCKSANLUIS[#All],2,FALSE)</f>
        <v>ACEITE MINERAL 4G SUPER - 1 GALON - BVA</v>
      </c>
      <c r="C33" s="234">
        <v>1</v>
      </c>
      <c r="D33" s="234"/>
      <c r="E33" s="233" t="str">
        <f>VLOOKUP(Tabla6[[#This Row],[CODIGO]],STOCKSANLUIS[],5,FALSE)</f>
        <v>BVA</v>
      </c>
      <c r="F33" s="233" t="s">
        <v>19541</v>
      </c>
      <c r="G33" s="235">
        <v>46181</v>
      </c>
      <c r="H33" s="233"/>
    </row>
    <row r="34" spans="1:8" x14ac:dyDescent="0.25">
      <c r="A34" s="230" t="s">
        <v>22232</v>
      </c>
      <c r="B34" s="233" t="str">
        <f>VLOOKUP(Tabla6[[#This Row],[CODIGO]],STOCKSANLUIS[#All],2,FALSE)</f>
        <v>VÁLVULA ROTALOCK V02 -1 3/4" ODF 1 1/8" - VARV-36-EVERFROST</v>
      </c>
      <c r="C34" s="234">
        <v>1</v>
      </c>
      <c r="D34" s="234"/>
      <c r="E34" s="233" t="str">
        <f>VLOOKUP(Tabla6[[#This Row],[CODIGO]],STOCKSANLUIS[],5,FALSE)</f>
        <v>EVERFROST</v>
      </c>
      <c r="F34" s="233" t="s">
        <v>19541</v>
      </c>
      <c r="G34" s="235">
        <v>46181</v>
      </c>
      <c r="H34" s="233"/>
    </row>
    <row r="35" spans="1:8" x14ac:dyDescent="0.25">
      <c r="A35" s="230" t="s">
        <v>22234</v>
      </c>
      <c r="B35" s="233" t="str">
        <f>VLOOKUP(Tabla6[[#This Row],[CODIGO]],STOCKSANLUIS[#All],2,FALSE)</f>
        <v>VÁLVULA ROTALOCK V04 -1 1/4" ODF 3/4" - VARV-30-EVERFROST</v>
      </c>
      <c r="C35" s="234">
        <v>1</v>
      </c>
      <c r="D35" s="234"/>
      <c r="E35" s="233" t="str">
        <f>VLOOKUP(Tabla6[[#This Row],[CODIGO]],STOCKSANLUIS[],5,FALSE)</f>
        <v>EVERFROST</v>
      </c>
      <c r="F35" s="233" t="s">
        <v>19541</v>
      </c>
      <c r="G35" s="235">
        <v>46181</v>
      </c>
      <c r="H35" s="233"/>
    </row>
    <row r="36" spans="1:8" x14ac:dyDescent="0.25">
      <c r="A36" s="230" t="s">
        <v>22236</v>
      </c>
      <c r="B36" s="233" t="str">
        <f>VLOOKUP(Tabla6[[#This Row],[CODIGO]],STOCKSANLUIS[#All],2,FALSE)</f>
        <v>VÁLVULA DE BOLA 5/8" ODF - VABA - 205A - EVERFROST</v>
      </c>
      <c r="C36" s="234">
        <v>1</v>
      </c>
      <c r="D36" s="234"/>
      <c r="E36" s="233" t="str">
        <f>VLOOKUP(Tabla6[[#This Row],[CODIGO]],STOCKSANLUIS[],5,FALSE)</f>
        <v>EVERFROST</v>
      </c>
      <c r="F36" s="233" t="s">
        <v>19541</v>
      </c>
      <c r="G36" s="235">
        <v>46181</v>
      </c>
      <c r="H36" s="233"/>
    </row>
    <row r="37" spans="1:8" x14ac:dyDescent="0.25">
      <c r="A37" s="230" t="s">
        <v>22238</v>
      </c>
      <c r="B37" s="233" t="str">
        <f>VLOOKUP(Tabla6[[#This Row],[CODIGO]],STOCKSANLUIS[#All],2,FALSE)</f>
        <v>VÁLVULA DE BOLA 3/4" ODF - VABA - 206A - EVERFROST</v>
      </c>
      <c r="C37" s="234">
        <v>1</v>
      </c>
      <c r="D37" s="234"/>
      <c r="E37" s="233" t="str">
        <f>VLOOKUP(Tabla6[[#This Row],[CODIGO]],STOCKSANLUIS[],5,FALSE)</f>
        <v>EVERFROST</v>
      </c>
      <c r="F37" s="233" t="s">
        <v>19541</v>
      </c>
      <c r="G37" s="235">
        <v>46181</v>
      </c>
      <c r="H37" s="233"/>
    </row>
    <row r="38" spans="1:8" x14ac:dyDescent="0.25">
      <c r="A38" s="230" t="s">
        <v>22240</v>
      </c>
      <c r="B38" s="233" t="str">
        <f>VLOOKUP(Tabla6[[#This Row],[CODIGO]],STOCKSANLUIS[#All],2,FALSE)</f>
        <v>VÁLVULA DE BOLA 7/8" ODF - VABA - 207A - EVERFROST</v>
      </c>
      <c r="C38" s="234">
        <v>1</v>
      </c>
      <c r="D38" s="234"/>
      <c r="E38" s="233" t="str">
        <f>VLOOKUP(Tabla6[[#This Row],[CODIGO]],STOCKSANLUIS[],5,FALSE)</f>
        <v>EVERFROST</v>
      </c>
      <c r="F38" s="233" t="s">
        <v>19541</v>
      </c>
      <c r="G38" s="235">
        <v>46181</v>
      </c>
      <c r="H38" s="233"/>
    </row>
    <row r="39" spans="1:8" x14ac:dyDescent="0.25">
      <c r="A39" s="230" t="s">
        <v>22242</v>
      </c>
      <c r="B39" s="233" t="str">
        <f>VLOOKUP(Tabla6[[#This Row],[CODIGO]],STOCKSANLUIS[#All],2,FALSE)</f>
        <v>VISOR ROSCABLE FLARE - VASG - 5/8F - EVERFROST</v>
      </c>
      <c r="C39" s="234">
        <v>1</v>
      </c>
      <c r="D39" s="234"/>
      <c r="E39" s="233" t="str">
        <f>VLOOKUP(Tabla6[[#This Row],[CODIGO]],STOCKSANLUIS[],5,FALSE)</f>
        <v>EVERFROST</v>
      </c>
      <c r="F39" s="233" t="s">
        <v>19541</v>
      </c>
      <c r="G39" s="235">
        <v>46181</v>
      </c>
      <c r="H39" s="233"/>
    </row>
    <row r="40" spans="1:8" x14ac:dyDescent="0.25">
      <c r="A40" s="230" t="s">
        <v>22244</v>
      </c>
      <c r="B40" s="233" t="str">
        <f>VLOOKUP(Tabla6[[#This Row],[CODIGO]],STOCKSANLUIS[#All],2,FALSE)</f>
        <v>VISOR SOLDABLE - VASG - 5/8S - EVERFROST</v>
      </c>
      <c r="C40" s="234">
        <v>1</v>
      </c>
      <c r="D40" s="234"/>
      <c r="E40" s="233" t="str">
        <f>VLOOKUP(Tabla6[[#This Row],[CODIGO]],STOCKSANLUIS[],5,FALSE)</f>
        <v>EVERFROST</v>
      </c>
      <c r="F40" s="233" t="s">
        <v>19541</v>
      </c>
      <c r="G40" s="235">
        <v>46181</v>
      </c>
      <c r="H40" s="233"/>
    </row>
    <row r="41" spans="1:8" x14ac:dyDescent="0.25">
      <c r="A41" s="230" t="s">
        <v>22280</v>
      </c>
      <c r="B41" s="233" t="str">
        <f>VLOOKUP(Tabla6[[#This Row],[CODIGO]],STOCKSANLUIS[#All],2,FALSE)</f>
        <v>VÁLVULA ROTALOCK V06 -1 ODF 1/2" -VARV-20-EVERFROST</v>
      </c>
      <c r="C41" s="234">
        <v>1</v>
      </c>
      <c r="D41" s="234"/>
      <c r="E41" s="233" t="str">
        <f>VLOOKUP(Tabla6[[#This Row],[CODIGO]],STOCKSANLUIS[],5,FALSE)</f>
        <v>EVERFROST</v>
      </c>
      <c r="F41" s="233" t="s">
        <v>19541</v>
      </c>
      <c r="G41" s="235">
        <v>46181</v>
      </c>
      <c r="H41" s="233"/>
    </row>
    <row r="42" spans="1:8" x14ac:dyDescent="0.25">
      <c r="A42" s="231" t="s">
        <v>22284</v>
      </c>
      <c r="B42" s="233" t="str">
        <f>VLOOKUP(Tabla6[[#This Row],[CODIGO]],STOCKSANLUIS[#All],2,FALSE)</f>
        <v>VÁLVULA ROTALOCK V07 - 1 3/4" ODF 7/8" -VARV-30-EVERFROST</v>
      </c>
      <c r="C42" s="234">
        <v>1</v>
      </c>
      <c r="D42" s="234"/>
      <c r="E42" s="233" t="str">
        <f>VLOOKUP(Tabla6[[#This Row],[CODIGO]],STOCKSANLUIS[],5,FALSE)</f>
        <v>EVERFROST</v>
      </c>
      <c r="F42" s="233" t="s">
        <v>19541</v>
      </c>
      <c r="G42" s="235">
        <v>46181</v>
      </c>
      <c r="H42" s="233"/>
    </row>
    <row r="43" spans="1:8" x14ac:dyDescent="0.25">
      <c r="A43" s="231" t="s">
        <v>22287</v>
      </c>
      <c r="B43" s="233" t="str">
        <f>VLOOKUP(Tabla6[[#This Row],[CODIGO]],STOCKSANLUIS[#All],2,FALSE)</f>
        <v xml:space="preserve">VÁLVULA DE BOLA 1/4" ODF -VABV-202A - EVERFROST   </v>
      </c>
      <c r="C43" s="234">
        <v>1</v>
      </c>
      <c r="D43" s="234"/>
      <c r="E43" s="233" t="str">
        <f>VLOOKUP(Tabla6[[#This Row],[CODIGO]],STOCKSANLUIS[],5,FALSE)</f>
        <v>EVERFROST</v>
      </c>
      <c r="F43" s="233" t="s">
        <v>19541</v>
      </c>
      <c r="G43" s="235">
        <v>46181</v>
      </c>
      <c r="H43" s="233"/>
    </row>
    <row r="44" spans="1:8" x14ac:dyDescent="0.25">
      <c r="A44" s="231" t="s">
        <v>22289</v>
      </c>
      <c r="B44" s="233" t="str">
        <f>VLOOKUP(Tabla6[[#This Row],[CODIGO]],STOCKSANLUIS[#All],2,FALSE)</f>
        <v xml:space="preserve">VÁLVULA DE BOLA 3/8" ODF -VABA-203A - EVERFROST   </v>
      </c>
      <c r="C44" s="234">
        <v>1</v>
      </c>
      <c r="D44" s="234"/>
      <c r="E44" s="233" t="str">
        <f>VLOOKUP(Tabla6[[#This Row],[CODIGO]],STOCKSANLUIS[],5,FALSE)</f>
        <v>EVERFROST</v>
      </c>
      <c r="F44" s="233" t="s">
        <v>19541</v>
      </c>
      <c r="G44" s="235">
        <v>46181</v>
      </c>
      <c r="H44" s="233"/>
    </row>
    <row r="45" spans="1:8" x14ac:dyDescent="0.25">
      <c r="A45" s="231" t="s">
        <v>22291</v>
      </c>
      <c r="B45" s="233" t="str">
        <f>VLOOKUP(Tabla6[[#This Row],[CODIGO]],STOCKSANLUIS[#All],2,FALSE)</f>
        <v xml:space="preserve">VÁLVULA DE BOLA 1/2" ODF -VABA-204A - EVERFROST   </v>
      </c>
      <c r="C45" s="234">
        <v>1</v>
      </c>
      <c r="D45" s="234"/>
      <c r="E45" s="233" t="str">
        <f>VLOOKUP(Tabla6[[#This Row],[CODIGO]],STOCKSANLUIS[],5,FALSE)</f>
        <v>EVERFROST</v>
      </c>
      <c r="F45" s="233" t="s">
        <v>19541</v>
      </c>
      <c r="G45" s="235">
        <v>46181</v>
      </c>
      <c r="H45" s="233"/>
    </row>
    <row r="46" spans="1:8" x14ac:dyDescent="0.25">
      <c r="A46" s="231" t="s">
        <v>22293</v>
      </c>
      <c r="B46" s="233" t="str">
        <f>VLOOKUP(Tabla6[[#This Row],[CODIGO]],STOCKSANLUIS[#All],2,FALSE)</f>
        <v>VISOR ROSCABLE FLARE - VASG - 3/8F - EVERFROST</v>
      </c>
      <c r="C46" s="234">
        <v>1</v>
      </c>
      <c r="D46" s="234"/>
      <c r="E46" s="233" t="str">
        <f>VLOOKUP(Tabla6[[#This Row],[CODIGO]],STOCKSANLUIS[],5,FALSE)</f>
        <v>EVERFROST</v>
      </c>
      <c r="F46" s="233" t="s">
        <v>19541</v>
      </c>
      <c r="G46" s="235">
        <v>46181</v>
      </c>
      <c r="H46" s="233"/>
    </row>
    <row r="47" spans="1:8" x14ac:dyDescent="0.25">
      <c r="A47" s="231" t="s">
        <v>22295</v>
      </c>
      <c r="B47" s="233" t="str">
        <f>VLOOKUP(Tabla6[[#This Row],[CODIGO]],STOCKSANLUIS[#All],2,FALSE)</f>
        <v>VISOR ROSCABLE FLARE - VASG - 1/2F - EVERFROST</v>
      </c>
      <c r="C47" s="234">
        <v>1</v>
      </c>
      <c r="D47" s="234"/>
      <c r="E47" s="233" t="str">
        <f>VLOOKUP(Tabla6[[#This Row],[CODIGO]],STOCKSANLUIS[],5,FALSE)</f>
        <v>EVERFROST</v>
      </c>
      <c r="F47" s="233" t="s">
        <v>19541</v>
      </c>
      <c r="G47" s="235">
        <v>46181</v>
      </c>
      <c r="H47" s="233"/>
    </row>
    <row r="48" spans="1:8" x14ac:dyDescent="0.25">
      <c r="A48" s="231" t="s">
        <v>22297</v>
      </c>
      <c r="B48" s="233" t="str">
        <f>VLOOKUP(Tabla6[[#This Row],[CODIGO]],STOCKSANLUIS[#All],2,FALSE)</f>
        <v>VISOR SOLDABLE - VASG - 3/8S - EVERFROST</v>
      </c>
      <c r="C48" s="234">
        <v>1</v>
      </c>
      <c r="D48" s="234"/>
      <c r="E48" s="233" t="str">
        <f>VLOOKUP(Tabla6[[#This Row],[CODIGO]],STOCKSANLUIS[],5,FALSE)</f>
        <v>EVERFROST</v>
      </c>
      <c r="F48" s="233" t="s">
        <v>19541</v>
      </c>
      <c r="G48" s="235">
        <v>46181</v>
      </c>
      <c r="H48" s="233"/>
    </row>
    <row r="49" spans="1:8" x14ac:dyDescent="0.25">
      <c r="A49" s="231" t="s">
        <v>22299</v>
      </c>
      <c r="B49" s="233" t="str">
        <f>VLOOKUP(Tabla6[[#This Row],[CODIGO]],STOCKSANLUIS[#All],2,FALSE)</f>
        <v>VISOR SOLDABLE - VASG - 1/2S - EVERFROST</v>
      </c>
      <c r="C49" s="234">
        <v>1</v>
      </c>
      <c r="D49" s="234"/>
      <c r="E49" s="233" t="str">
        <f>VLOOKUP(Tabla6[[#This Row],[CODIGO]],STOCKSANLUIS[],5,FALSE)</f>
        <v>EVERFROST</v>
      </c>
      <c r="F49" s="233" t="s">
        <v>19541</v>
      </c>
      <c r="G49" s="235">
        <v>46181</v>
      </c>
      <c r="H49" s="233"/>
    </row>
    <row r="50" spans="1:8" x14ac:dyDescent="0.25">
      <c r="A50" s="229" t="s">
        <v>439</v>
      </c>
      <c r="B50" s="233" t="str">
        <f>VLOOKUP(Tabla6[[#This Row],[CODIGO]],STOCKSANLUIS[#All],2,FALSE)</f>
        <v>ACEITE MINERAL 3G SUPER - 1 GALÓN - BVA</v>
      </c>
      <c r="C50" s="234">
        <v>1</v>
      </c>
      <c r="D50" s="234"/>
      <c r="E50" s="233" t="str">
        <f>VLOOKUP(Tabla6[[#This Row],[CODIGO]],STOCKSANLUIS[],5,FALSE)</f>
        <v>BVA</v>
      </c>
      <c r="F50" s="233" t="s">
        <v>19541</v>
      </c>
      <c r="G50" s="235">
        <v>46181</v>
      </c>
      <c r="H50" s="233"/>
    </row>
    <row r="51" spans="1:8" x14ac:dyDescent="0.25">
      <c r="A51" s="231" t="s">
        <v>22301</v>
      </c>
      <c r="B51" s="233" t="str">
        <f>VLOOKUP(Tabla6[[#This Row],[CODIGO]],STOCKSANLUIS[#All],2,FALSE)</f>
        <v>TUERCA DE BRONCE 1/4"-EVERFROST-BFSN-1/4</v>
      </c>
      <c r="C51" s="234">
        <v>1</v>
      </c>
      <c r="D51" s="234"/>
      <c r="E51" s="233" t="str">
        <f>VLOOKUP(Tabla6[[#This Row],[CODIGO]],STOCKSANLUIS[],5,FALSE)</f>
        <v>EVERFROST</v>
      </c>
      <c r="F51" s="233" t="s">
        <v>19541</v>
      </c>
      <c r="G51" s="235">
        <v>46181</v>
      </c>
      <c r="H51" s="233"/>
    </row>
    <row r="52" spans="1:8" x14ac:dyDescent="0.25">
      <c r="A52" s="231" t="s">
        <v>22303</v>
      </c>
      <c r="B52" s="233" t="str">
        <f>VLOOKUP(Tabla6[[#This Row],[CODIGO]],STOCKSANLUIS[#All],2,FALSE)</f>
        <v>TUERCA DE BRONCE 5/16"-EVERFROST-BFSN-5/16</v>
      </c>
      <c r="C52" s="234">
        <v>1</v>
      </c>
      <c r="D52" s="234"/>
      <c r="E52" s="233" t="str">
        <f>VLOOKUP(Tabla6[[#This Row],[CODIGO]],STOCKSANLUIS[],5,FALSE)</f>
        <v>EVERFROST</v>
      </c>
      <c r="F52" s="233" t="s">
        <v>19541</v>
      </c>
      <c r="G52" s="235">
        <v>46181</v>
      </c>
      <c r="H52" s="233"/>
    </row>
    <row r="53" spans="1:8" x14ac:dyDescent="0.25">
      <c r="A53" s="231" t="s">
        <v>22305</v>
      </c>
      <c r="B53" s="233" t="str">
        <f>VLOOKUP(Tabla6[[#This Row],[CODIGO]],STOCKSANLUIS[#All],2,FALSE)</f>
        <v>TUERCA DE BRONCE 3/8"-EVERFROST-BFSN-3/8</v>
      </c>
      <c r="C53" s="234">
        <v>1</v>
      </c>
      <c r="D53" s="234"/>
      <c r="E53" s="233" t="str">
        <f>VLOOKUP(Tabla6[[#This Row],[CODIGO]],STOCKSANLUIS[],5,FALSE)</f>
        <v>EVERFROST</v>
      </c>
      <c r="F53" s="233" t="s">
        <v>19541</v>
      </c>
      <c r="G53" s="235">
        <v>46181</v>
      </c>
      <c r="H53" s="233"/>
    </row>
    <row r="54" spans="1:8" x14ac:dyDescent="0.25">
      <c r="A54" s="231" t="s">
        <v>22307</v>
      </c>
      <c r="B54" s="233" t="str">
        <f>VLOOKUP(Tabla6[[#This Row],[CODIGO]],STOCKSANLUIS[#All],2,FALSE)</f>
        <v>TUERCA DE BRONCE 1/2"-EVERFROST-BFSN-1/2</v>
      </c>
      <c r="C54" s="234">
        <v>1</v>
      </c>
      <c r="D54" s="234"/>
      <c r="E54" s="233" t="str">
        <f>VLOOKUP(Tabla6[[#This Row],[CODIGO]],STOCKSANLUIS[],5,FALSE)</f>
        <v>EVERFROST</v>
      </c>
      <c r="F54" s="233" t="s">
        <v>19541</v>
      </c>
      <c r="G54" s="235">
        <v>46181</v>
      </c>
      <c r="H54" s="233"/>
    </row>
    <row r="55" spans="1:8" x14ac:dyDescent="0.25">
      <c r="A55" s="231" t="s">
        <v>22309</v>
      </c>
      <c r="B55" s="233" t="str">
        <f>VLOOKUP(Tabla6[[#This Row],[CODIGO]],STOCKSANLUIS[#All],2,FALSE)</f>
        <v>TUERCA DE BRONCE 5/8"-EVERFROST-BFSN-5/8</v>
      </c>
      <c r="C55" s="234">
        <v>1</v>
      </c>
      <c r="D55" s="234"/>
      <c r="E55" s="233" t="str">
        <f>VLOOKUP(Tabla6[[#This Row],[CODIGO]],STOCKSANLUIS[],5,FALSE)</f>
        <v>EVERFROST</v>
      </c>
      <c r="F55" s="233" t="s">
        <v>19541</v>
      </c>
      <c r="G55" s="235">
        <v>46181</v>
      </c>
      <c r="H55" s="233"/>
    </row>
    <row r="56" spans="1:8" x14ac:dyDescent="0.25">
      <c r="A56" s="231" t="s">
        <v>22311</v>
      </c>
      <c r="B56" s="233" t="str">
        <f>VLOOKUP(Tabla6[[#This Row],[CODIGO]],STOCKSANLUIS[#All],2,FALSE)</f>
        <v>TUERCA DE BRONCE 3/4"-EVERFROST-BFSN-3/4</v>
      </c>
      <c r="C56" s="234">
        <v>1</v>
      </c>
      <c r="D56" s="234"/>
      <c r="E56" s="233" t="str">
        <f>VLOOKUP(Tabla6[[#This Row],[CODIGO]],STOCKSANLUIS[],5,FALSE)</f>
        <v>EVERFROST</v>
      </c>
      <c r="F56" s="233" t="s">
        <v>19541</v>
      </c>
      <c r="G56" s="235">
        <v>46181</v>
      </c>
      <c r="H56" s="233"/>
    </row>
    <row r="57" spans="1:8" x14ac:dyDescent="0.25">
      <c r="A57" s="231" t="s">
        <v>22315</v>
      </c>
      <c r="B57" s="233" t="str">
        <f>VLOOKUP(Tabla6[[#This Row],[CODIGO]],STOCKSANLUIS[#All],2,FALSE)</f>
        <v>TUERCA DE BRONCE 5/16"-EVERFROST-BFFN - REFORZADA</v>
      </c>
      <c r="C57" s="234">
        <v>1</v>
      </c>
      <c r="D57" s="234"/>
      <c r="E57" s="233" t="str">
        <f>VLOOKUP(Tabla6[[#This Row],[CODIGO]],STOCKSANLUIS[],5,FALSE)</f>
        <v>EVERFROST</v>
      </c>
      <c r="F57" s="233" t="s">
        <v>19541</v>
      </c>
      <c r="G57" s="235">
        <v>46181</v>
      </c>
      <c r="H57" s="233"/>
    </row>
    <row r="58" spans="1:8" x14ac:dyDescent="0.25">
      <c r="A58" s="231" t="s">
        <v>22317</v>
      </c>
      <c r="B58" s="233" t="str">
        <f>VLOOKUP(Tabla6[[#This Row],[CODIGO]],STOCKSANLUIS[#All],2,FALSE)</f>
        <v>TUERCA DE BONCE 3/8"-EVERFROST-BFFN - REFORZADA</v>
      </c>
      <c r="C58" s="234">
        <v>1</v>
      </c>
      <c r="D58" s="234"/>
      <c r="E58" s="233" t="str">
        <f>VLOOKUP(Tabla6[[#This Row],[CODIGO]],STOCKSANLUIS[],5,FALSE)</f>
        <v>EVERFROST</v>
      </c>
      <c r="F58" s="233" t="s">
        <v>19541</v>
      </c>
      <c r="G58" s="235">
        <v>46181</v>
      </c>
      <c r="H58" s="233"/>
    </row>
    <row r="59" spans="1:8" x14ac:dyDescent="0.25">
      <c r="A59" s="231" t="s">
        <v>22319</v>
      </c>
      <c r="B59" s="233" t="str">
        <f>VLOOKUP(Tabla6[[#This Row],[CODIGO]],STOCKSANLUIS[#All],2,FALSE)</f>
        <v>TUERCA DE BRONCE 1/2"-EVERFROST-BFFN - REFORZADA</v>
      </c>
      <c r="C59" s="234">
        <v>1</v>
      </c>
      <c r="D59" s="234"/>
      <c r="E59" s="233" t="str">
        <f>VLOOKUP(Tabla6[[#This Row],[CODIGO]],STOCKSANLUIS[],5,FALSE)</f>
        <v>EVERFROST</v>
      </c>
      <c r="F59" s="233" t="s">
        <v>19541</v>
      </c>
      <c r="G59" s="235">
        <v>46181</v>
      </c>
      <c r="H59" s="233"/>
    </row>
    <row r="60" spans="1:8" x14ac:dyDescent="0.25">
      <c r="A60" s="229" t="s">
        <v>29</v>
      </c>
      <c r="B60" s="233" t="str">
        <f>VLOOKUP(Tabla6[[#This Row],[CODIGO]],STOCKSANLUIS[#All],2,FALSE)</f>
        <v>CONTROLADOR DE TEMPERATURA DIGITAL MT-512E LOG - VER.10 - 115/220 VAC - FULL GAUGE - WHITE</v>
      </c>
      <c r="C60" s="234">
        <v>1</v>
      </c>
      <c r="D60" s="234"/>
      <c r="E60" s="233" t="str">
        <f>VLOOKUP(Tabla6[[#This Row],[CODIGO]],STOCKSANLUIS[],5,FALSE)</f>
        <v>FULL GAUGE</v>
      </c>
      <c r="F60" s="233" t="s">
        <v>19541</v>
      </c>
      <c r="G60" s="235">
        <v>46181</v>
      </c>
      <c r="H60" s="233"/>
    </row>
    <row r="61" spans="1:8" x14ac:dyDescent="0.25">
      <c r="A61" s="229" t="s">
        <v>3426</v>
      </c>
      <c r="B61" s="233" t="str">
        <f>VLOOKUP(Tabla6[[#This Row],[CODIGO]],STOCKSANLUIS[#All],2,FALSE)</f>
        <v>VÁLVULA DE EXPANSIÓN ELECTRÓNICA SB2012 7.5 MM - FULL GAUGE (SIN KIT CONTROLADOR VX-1050)</v>
      </c>
      <c r="C61" s="234">
        <v>1</v>
      </c>
      <c r="D61" s="234"/>
      <c r="E61" s="233" t="str">
        <f>VLOOKUP(Tabla6[[#This Row],[CODIGO]],STOCKSANLUIS[],5,FALSE)</f>
        <v>FULL GAUGE</v>
      </c>
      <c r="F61" s="233" t="s">
        <v>19541</v>
      </c>
      <c r="G61" s="235">
        <v>46181</v>
      </c>
      <c r="H61" s="233"/>
    </row>
    <row r="62" spans="1:8" x14ac:dyDescent="0.25">
      <c r="A62" s="229" t="s">
        <v>1199</v>
      </c>
      <c r="B62" s="233" t="str">
        <f>VLOOKUP(Tabla6[[#This Row],[CODIGO]],STOCKSANLUIS[#All],2,FALSE)</f>
        <v>CONTROLADOR DE TEMPERATURA DIGITAL MT-512G - VER.02 - 115/220 VAC - FULL GAUGE</v>
      </c>
      <c r="C62" s="234">
        <v>1</v>
      </c>
      <c r="D62" s="234"/>
      <c r="E62" s="233" t="str">
        <f>VLOOKUP(Tabla6[[#This Row],[CODIGO]],STOCKSANLUIS[],5,FALSE)</f>
        <v>FULL GAUGE</v>
      </c>
      <c r="F62" s="233" t="s">
        <v>19541</v>
      </c>
      <c r="G62" s="235">
        <v>46181</v>
      </c>
      <c r="H62" s="233"/>
    </row>
    <row r="63" spans="1:8" x14ac:dyDescent="0.25">
      <c r="A63" s="229" t="s">
        <v>3408</v>
      </c>
      <c r="B63" s="233" t="str">
        <f>VLOOKUP(Tabla6[[#This Row],[CODIGO]],STOCKSANLUIS[#All],2,FALSE)</f>
        <v>CONTROLADOR PARA EXHIBIDORES DCORE+ECO 85-240VAC FULL GAUGE</v>
      </c>
      <c r="C63" s="234">
        <v>1</v>
      </c>
      <c r="D63" s="234"/>
      <c r="E63" s="233" t="str">
        <f>VLOOKUP(Tabla6[[#This Row],[CODIGO]],STOCKSANLUIS[],5,FALSE)</f>
        <v>FULL GAUGE</v>
      </c>
      <c r="F63" s="233" t="s">
        <v>19541</v>
      </c>
      <c r="G63" s="235">
        <v>46181</v>
      </c>
      <c r="H63" s="233"/>
    </row>
    <row r="64" spans="1:8" hidden="1" x14ac:dyDescent="0.25">
      <c r="A64" s="229" t="s">
        <v>3062</v>
      </c>
      <c r="B64" t="str">
        <f>VLOOKUP(Tabla6[[#This Row],[CODIGO]],STOCKSANLUIS[#All],2,FALSE)</f>
        <v>CAPACITOR DE 35 MFD X 440 VAC - 35X440 - EVERWELL</v>
      </c>
      <c r="C64" s="1">
        <v>1</v>
      </c>
      <c r="D64" s="1"/>
      <c r="E64" s="27" t="str">
        <f>VLOOKUP(Tabla6[[#This Row],[CODIGO]],STOCKSANLUIS[],5,FALSE)</f>
        <v>EVERWELL</v>
      </c>
      <c r="F64" t="s">
        <v>21570</v>
      </c>
      <c r="G64" s="153">
        <v>46081</v>
      </c>
    </row>
    <row r="65" spans="1:8" hidden="1" x14ac:dyDescent="0.25">
      <c r="A65" s="229" t="s">
        <v>2511</v>
      </c>
      <c r="B65" t="str">
        <f>VLOOKUP(Tabla6[[#This Row],[CODIGO]],STOCKSANLUIS[#All],2,FALSE)</f>
        <v>COMPRESOR ROTATIVO - 12000 BTU - 220V/60HZ - 1PH R410 - PA118M1C-3FZU - SIN CAPACITOR 35UF/370V - GMCC</v>
      </c>
      <c r="C65" s="1">
        <v>1</v>
      </c>
      <c r="D65" s="1"/>
      <c r="E65" s="27" t="str">
        <f>VLOOKUP(Tabla6[[#This Row],[CODIGO]],STOCKSANLUIS[],5,FALSE)</f>
        <v>GMCC</v>
      </c>
      <c r="F65" t="s">
        <v>21570</v>
      </c>
      <c r="G65" s="153">
        <v>46081</v>
      </c>
    </row>
    <row r="66" spans="1:8" x14ac:dyDescent="0.25">
      <c r="A66" s="229" t="s">
        <v>33</v>
      </c>
      <c r="B66" s="233" t="str">
        <f>VLOOKUP(Tabla6[[#This Row],[CODIGO]],STOCKSANLUIS[#All],2,FALSE)</f>
        <v>CONTROLADOR DE TEMPERATURA DIGITAL MT-512E 2HP - VER.13 - 115/220 VAC - FULL GAUGE</v>
      </c>
      <c r="C66" s="234">
        <v>1</v>
      </c>
      <c r="D66" s="234"/>
      <c r="E66" s="233" t="str">
        <f>VLOOKUP(Tabla6[[#This Row],[CODIGO]],STOCKSANLUIS[],5,FALSE)</f>
        <v>FULL GAUGE</v>
      </c>
      <c r="F66" s="233" t="s">
        <v>19541</v>
      </c>
      <c r="G66" s="235">
        <v>46181</v>
      </c>
      <c r="H66" s="233"/>
    </row>
    <row r="67" spans="1:8" x14ac:dyDescent="0.25">
      <c r="A67" s="229" t="s">
        <v>2022</v>
      </c>
      <c r="B67" s="233" t="str">
        <f>VLOOKUP(Tabla6[[#This Row],[CODIGO]],STOCKSANLUIS[#All],2,FALSE)</f>
        <v>CONTROLADOR DE TEMPERATURA DIGITAL TC-900E POWER - VER.07 - 115/220 VAC - FULL GAUGE</v>
      </c>
      <c r="C67" s="234">
        <v>1</v>
      </c>
      <c r="D67" s="234"/>
      <c r="E67" s="233" t="str">
        <f>VLOOKUP(Tabla6[[#This Row],[CODIGO]],STOCKSANLUIS[],5,FALSE)</f>
        <v>FULL GAUGE</v>
      </c>
      <c r="F67" s="233" t="s">
        <v>19541</v>
      </c>
      <c r="G67" s="235">
        <v>46181</v>
      </c>
      <c r="H67" s="233"/>
    </row>
    <row r="68" spans="1:8" x14ac:dyDescent="0.25">
      <c r="A68" s="232" t="s">
        <v>931</v>
      </c>
      <c r="B68" s="233" t="str">
        <f>VLOOKUP(Tabla6[[#This Row],[CODIGO]],STOCKSANLUIS[#All],2,FALSE)</f>
        <v>ACEITE POLIOLESTER POE 32 - 1 GALON - BVA</v>
      </c>
      <c r="C68" s="234">
        <v>1</v>
      </c>
      <c r="D68" s="234"/>
      <c r="E68" s="233" t="str">
        <f>VLOOKUP(Tabla6[[#This Row],[CODIGO]],STOCKSANLUIS[],5,FALSE)</f>
        <v>BVA</v>
      </c>
      <c r="F68" s="233" t="s">
        <v>19541</v>
      </c>
      <c r="G68" s="235">
        <v>46181</v>
      </c>
      <c r="H68" s="233"/>
    </row>
    <row r="69" spans="1:8" x14ac:dyDescent="0.25">
      <c r="A69" s="232" t="s">
        <v>3667</v>
      </c>
      <c r="B69" s="233" t="str">
        <f>VLOOKUP(Tabla6[[#This Row],[CODIGO]],STOCKSANLUIS[#All],2,FALSE)</f>
        <v>GAS REFRIGERANTE OPTEON R-1234YF - 0.340 KG -CHEMOURS</v>
      </c>
      <c r="C69" s="234">
        <v>1</v>
      </c>
      <c r="D69" s="234"/>
      <c r="E69" s="233" t="str">
        <f>VLOOKUP(Tabla6[[#This Row],[CODIGO]],STOCKSANLUIS[],5,FALSE)</f>
        <v>THE CHEMOURS</v>
      </c>
      <c r="F69" s="233" t="s">
        <v>19541</v>
      </c>
      <c r="G69" s="235">
        <v>46181</v>
      </c>
      <c r="H69" s="233"/>
    </row>
    <row r="70" spans="1:8" x14ac:dyDescent="0.25">
      <c r="A70" s="232" t="s">
        <v>19299</v>
      </c>
      <c r="B70" s="233" t="str">
        <f>VLOOKUP(Tabla6[[#This Row],[CODIGO]],STOCKSANLUIS[#All],2,FALSE)</f>
        <v>CINTA DE PVC PARA MINI SPLITS 50MMX50M - TAFETAN - EVERFROST - HIGH QUALITY</v>
      </c>
      <c r="C70" s="234">
        <v>1</v>
      </c>
      <c r="D70" s="234" t="s">
        <v>22744</v>
      </c>
      <c r="E70" s="233" t="str">
        <f>VLOOKUP(Tabla6[[#This Row],[CODIGO]],STOCKSANLUIS[],5,FALSE)</f>
        <v>EVERFROST</v>
      </c>
      <c r="F70" s="233" t="s">
        <v>19541</v>
      </c>
      <c r="G70" s="235">
        <v>46181</v>
      </c>
      <c r="H70" s="233"/>
    </row>
    <row r="71" spans="1:8" x14ac:dyDescent="0.25">
      <c r="A71" s="232" t="s">
        <v>19299</v>
      </c>
      <c r="B71" s="233" t="str">
        <f>VLOOKUP(Tabla6[[#This Row],[CODIGO]],STOCKSANLUIS[#All],2,FALSE)</f>
        <v>CINTA DE PVC PARA MINI SPLITS 50MMX50M - TAFETAN - EVERFROST - HIGH QUALITY</v>
      </c>
      <c r="C71" s="234">
        <v>1</v>
      </c>
      <c r="D71" s="234" t="s">
        <v>22744</v>
      </c>
      <c r="E71" s="233" t="str">
        <f>VLOOKUP(Tabla6[[#This Row],[CODIGO]],STOCKSANLUIS[],5,FALSE)</f>
        <v>EVERFROST</v>
      </c>
      <c r="F71" s="233" t="s">
        <v>19541</v>
      </c>
      <c r="G71" s="235">
        <v>46181</v>
      </c>
      <c r="H71" s="233"/>
    </row>
    <row r="72" spans="1:8" x14ac:dyDescent="0.25">
      <c r="A72" s="232" t="s">
        <v>19298</v>
      </c>
      <c r="B72" s="233" t="str">
        <f>VLOOKUP(Tabla6[[#This Row],[CODIGO]],STOCKSANLUIS[#All],2,FALSE)</f>
        <v>CINTA DE ALUMINIO DE 2" X 54.6 YDS (50MM X 50M) - QTA-250E - EVERFROST - HIGH QUALITY</v>
      </c>
      <c r="C72" s="234">
        <v>1</v>
      </c>
      <c r="D72" s="234" t="s">
        <v>22744</v>
      </c>
      <c r="E72" s="233" t="str">
        <f>VLOOKUP(Tabla6[[#This Row],[CODIGO]],STOCKSANLUIS[],5,FALSE)</f>
        <v>EVERFROST</v>
      </c>
      <c r="F72" s="233" t="s">
        <v>19541</v>
      </c>
      <c r="G72" s="235">
        <v>46181</v>
      </c>
      <c r="H72" s="233"/>
    </row>
    <row r="73" spans="1:8" x14ac:dyDescent="0.25">
      <c r="A73" s="232" t="s">
        <v>19298</v>
      </c>
      <c r="B73" s="233" t="str">
        <f>VLOOKUP(Tabla6[[#This Row],[CODIGO]],STOCKSANLUIS[#All],2,FALSE)</f>
        <v>CINTA DE ALUMINIO DE 2" X 54.6 YDS (50MM X 50M) - QTA-250E - EVERFROST - HIGH QUALITY</v>
      </c>
      <c r="C73" s="234">
        <v>1</v>
      </c>
      <c r="D73" s="234" t="s">
        <v>22744</v>
      </c>
      <c r="E73" s="233" t="str">
        <f>VLOOKUP(Tabla6[[#This Row],[CODIGO]],STOCKSANLUIS[],5,FALSE)</f>
        <v>EVERFROST</v>
      </c>
      <c r="F73" s="233" t="s">
        <v>19541</v>
      </c>
      <c r="G73" s="235">
        <v>46181</v>
      </c>
      <c r="H73" s="233"/>
    </row>
    <row r="74" spans="1:8" x14ac:dyDescent="0.25">
      <c r="A74" s="232" t="s">
        <v>19300</v>
      </c>
      <c r="B74" s="233" t="str">
        <f>VLOOKUP(Tabla6[[#This Row],[CODIGO]],STOCKSANLUIS[#All],2,FALSE)</f>
        <v>CINTA ADHESIVA FOAM QTF-230E - 1/8" X 2" X 32.8´ (3MM X 50MM X 10M) - EVERFROST - HIGH QUALITY</v>
      </c>
      <c r="C74" s="234">
        <v>1</v>
      </c>
      <c r="D74" s="234" t="s">
        <v>22744</v>
      </c>
      <c r="E74" s="233" t="str">
        <f>VLOOKUP(Tabla6[[#This Row],[CODIGO]],STOCKSANLUIS[],5,FALSE)</f>
        <v>EVERFROST</v>
      </c>
      <c r="F74" s="233" t="s">
        <v>19541</v>
      </c>
      <c r="G74" s="235">
        <v>46181</v>
      </c>
      <c r="H74" s="233"/>
    </row>
    <row r="75" spans="1:8" x14ac:dyDescent="0.25">
      <c r="A75" s="232" t="s">
        <v>19300</v>
      </c>
      <c r="B75" s="233" t="str">
        <f>VLOOKUP(Tabla6[[#This Row],[CODIGO]],STOCKSANLUIS[#All],2,FALSE)</f>
        <v>CINTA ADHESIVA FOAM QTF-230E - 1/8" X 2" X 32.8´ (3MM X 50MM X 10M) - EVERFROST - HIGH QUALITY</v>
      </c>
      <c r="C75" s="234">
        <v>1</v>
      </c>
      <c r="D75" s="234" t="s">
        <v>22744</v>
      </c>
      <c r="E75" s="233" t="str">
        <f>VLOOKUP(Tabla6[[#This Row],[CODIGO]],STOCKSANLUIS[],5,FALSE)</f>
        <v>EVERFROST</v>
      </c>
      <c r="F75" s="233" t="s">
        <v>19541</v>
      </c>
      <c r="G75" s="235">
        <v>46181</v>
      </c>
      <c r="H75" s="233"/>
    </row>
    <row r="76" spans="1:8" x14ac:dyDescent="0.25">
      <c r="A76" s="232" t="s">
        <v>21550</v>
      </c>
      <c r="B76" s="233" t="str">
        <f>VLOOKUP(Tabla6[[#This Row],[CODIGO]],STOCKSANLUIS[#All],2,FALSE)</f>
        <v>MICRO LEAK DETECTOR CAL-BLUE - 1/4 GALON - 4182-24 - NU CALGON</v>
      </c>
      <c r="C76" s="234">
        <v>1</v>
      </c>
      <c r="D76" s="234"/>
      <c r="E76" s="233" t="str">
        <f>VLOOKUP(Tabla6[[#This Row],[CODIGO]],STOCKSANLUIS[],5,FALSE)</f>
        <v>NU CALGON</v>
      </c>
      <c r="F76" s="233" t="s">
        <v>19541</v>
      </c>
      <c r="G76" s="235">
        <v>46181</v>
      </c>
      <c r="H76" s="233"/>
    </row>
    <row r="77" spans="1:8" x14ac:dyDescent="0.25">
      <c r="A77" s="232" t="s">
        <v>22810</v>
      </c>
      <c r="B77" s="233" t="str">
        <f>VLOOKUP(Tabla6[[#This Row],[CODIGO]],STOCKSANLUIS[#All],2,FALSE)</f>
        <v>CAPACITOR DE MARCHA DE 10 MFD X 370 - 440 VAC - 10-4D - EVERFROST</v>
      </c>
      <c r="C77" s="234">
        <v>1</v>
      </c>
      <c r="D77" s="234"/>
      <c r="E77" s="233" t="str">
        <f>VLOOKUP(Tabla6[[#This Row],[CODIGO]],STOCKSANLUIS[],5,FALSE)</f>
        <v>EVERFROST</v>
      </c>
      <c r="F77" s="233" t="s">
        <v>19541</v>
      </c>
      <c r="G77" s="235">
        <v>46181</v>
      </c>
      <c r="H77" s="233"/>
    </row>
    <row r="78" spans="1:8" x14ac:dyDescent="0.25">
      <c r="A78" s="232" t="s">
        <v>22813</v>
      </c>
      <c r="B78" s="233" t="str">
        <f>VLOOKUP(Tabla6[[#This Row],[CODIGO]],STOCKSANLUIS[#All],2,FALSE)</f>
        <v>CAPACITOR DE MARCHA DE 40+5 MFD X 370 - 440 VAC - 40/5-4D - EVERFROST</v>
      </c>
      <c r="C78" s="234">
        <v>1</v>
      </c>
      <c r="D78" s="234"/>
      <c r="E78" s="233" t="str">
        <f>VLOOKUP(Tabla6[[#This Row],[CODIGO]],STOCKSANLUIS[],5,FALSE)</f>
        <v>EVERFROST</v>
      </c>
      <c r="F78" s="233" t="s">
        <v>19541</v>
      </c>
      <c r="G78" s="235">
        <v>46181</v>
      </c>
      <c r="H78" s="233"/>
    </row>
    <row r="79" spans="1:8" x14ac:dyDescent="0.25">
      <c r="A79" s="232" t="s">
        <v>22814</v>
      </c>
      <c r="B79" s="233" t="str">
        <f>VLOOKUP(Tabla6[[#This Row],[CODIGO]],STOCKSANLUIS[#All],2,FALSE)</f>
        <v>CAPACITOR DE MARCHA DE 45+5 MFD X 370 - 440 VAC - 45/5-4D - EVERFROST</v>
      </c>
      <c r="C79" s="234">
        <v>1</v>
      </c>
      <c r="D79" s="234"/>
      <c r="E79" s="233" t="str">
        <f>VLOOKUP(Tabla6[[#This Row],[CODIGO]],STOCKSANLUIS[],5,FALSE)</f>
        <v>EVERFROST</v>
      </c>
      <c r="F79" s="233" t="s">
        <v>19541</v>
      </c>
      <c r="G79" s="235">
        <v>46181</v>
      </c>
      <c r="H79" s="233"/>
    </row>
    <row r="80" spans="1:8" x14ac:dyDescent="0.25">
      <c r="A80" s="232" t="s">
        <v>22811</v>
      </c>
      <c r="B80" s="233" t="str">
        <f>VLOOKUP(Tabla6[[#This Row],[CODIGO]],STOCKSANLUIS[#All],2,FALSE)</f>
        <v>CAPACITOR DE MARCHA DE 15 MFD X 370 - 440 VAC - 15-4D - EVERFROST</v>
      </c>
      <c r="C80" s="234">
        <v>1</v>
      </c>
      <c r="D80" s="234"/>
      <c r="E80" s="233" t="str">
        <f>VLOOKUP(Tabla6[[#This Row],[CODIGO]],STOCKSANLUIS[],5,FALSE)</f>
        <v>EVERFROST</v>
      </c>
      <c r="F80" s="233" t="s">
        <v>19541</v>
      </c>
      <c r="G80" s="235">
        <v>46181</v>
      </c>
      <c r="H80" s="233"/>
    </row>
    <row r="81" spans="1:8" x14ac:dyDescent="0.25">
      <c r="A81" s="232" t="s">
        <v>22806</v>
      </c>
      <c r="B81" s="233" t="str">
        <f>VLOOKUP(Tabla6[[#This Row],[CODIGO]],STOCKSANLUIS[#All],2,FALSE)</f>
        <v>CAPACITOR DE MARCHA DE 40 MFD X 370 - 440 VAC - 40-4D - EVERFROST</v>
      </c>
      <c r="C81" s="234">
        <v>1</v>
      </c>
      <c r="D81" s="234"/>
      <c r="E81" s="233" t="str">
        <f>VLOOKUP(Tabla6[[#This Row],[CODIGO]],STOCKSANLUIS[],5,FALSE)</f>
        <v>EVERFROST</v>
      </c>
      <c r="F81" s="233" t="s">
        <v>19541</v>
      </c>
      <c r="G81" s="235">
        <v>46181</v>
      </c>
      <c r="H81" s="233"/>
    </row>
    <row r="82" spans="1:8" x14ac:dyDescent="0.25">
      <c r="A82" s="232" t="s">
        <v>22807</v>
      </c>
      <c r="B82" s="233" t="str">
        <f>VLOOKUP(Tabla6[[#This Row],[CODIGO]],STOCKSANLUIS[#All],2,FALSE)</f>
        <v>CAPACITOR DE MARCHA DE 45 MFD X 370 - 440 VAC - 45-4D - EVERFROST</v>
      </c>
      <c r="C82" s="234">
        <v>1</v>
      </c>
      <c r="D82" s="234"/>
      <c r="E82" s="233" t="str">
        <f>VLOOKUP(Tabla6[[#This Row],[CODIGO]],STOCKSANLUIS[],5,FALSE)</f>
        <v>EVERFROST</v>
      </c>
      <c r="F82" s="233" t="s">
        <v>19541</v>
      </c>
      <c r="G82" s="235">
        <v>46181</v>
      </c>
      <c r="H82" s="233"/>
    </row>
    <row r="83" spans="1:8" x14ac:dyDescent="0.25">
      <c r="A83" s="232" t="s">
        <v>22812</v>
      </c>
      <c r="B83" s="233" t="str">
        <f>VLOOKUP(Tabla6[[#This Row],[CODIGO]],STOCKSANLUIS[#All],2,FALSE)</f>
        <v>CAPACITOR DE MARCHA DE 12.5 MFD X 370 - 440 VAC - 12.5-4D - EVERFROST</v>
      </c>
      <c r="C83" s="234">
        <v>1</v>
      </c>
      <c r="D83" s="234"/>
      <c r="E83" s="233" t="str">
        <f>VLOOKUP(Tabla6[[#This Row],[CODIGO]],STOCKSANLUIS[],5,FALSE)</f>
        <v>EVERFROST</v>
      </c>
      <c r="F83" s="233" t="s">
        <v>19541</v>
      </c>
      <c r="G83" s="235">
        <v>46181</v>
      </c>
      <c r="H83" s="233"/>
    </row>
    <row r="84" spans="1:8" x14ac:dyDescent="0.25">
      <c r="A84" s="232" t="s">
        <v>22808</v>
      </c>
      <c r="B84" s="233" t="str">
        <f>VLOOKUP(Tabla6[[#This Row],[CODIGO]],STOCKSANLUIS[#All],2,FALSE)</f>
        <v>CAPACITOR DE MARCHA DE 30 MFD X 370 - 440 VAC - 30-4D - EVERFROST</v>
      </c>
      <c r="C84" s="234">
        <v>1</v>
      </c>
      <c r="D84" s="234"/>
      <c r="E84" s="233" t="str">
        <f>VLOOKUP(Tabla6[[#This Row],[CODIGO]],STOCKSANLUIS[],5,FALSE)</f>
        <v>EVERFROST</v>
      </c>
      <c r="F84" s="233" t="s">
        <v>19541</v>
      </c>
      <c r="G84" s="235">
        <v>46181</v>
      </c>
      <c r="H84" s="233"/>
    </row>
    <row r="85" spans="1:8" x14ac:dyDescent="0.25">
      <c r="A85" s="232" t="s">
        <v>22804</v>
      </c>
      <c r="B85" s="233" t="str">
        <f>VLOOKUP(Tabla6[[#This Row],[CODIGO]],STOCKSANLUIS[#All],2,FALSE)</f>
        <v>CAPACITOR DE MARCHA DE 50 MFD X 370 - 440 VAC - 50-4D– EVERFROST</v>
      </c>
      <c r="C85" s="234">
        <v>1</v>
      </c>
      <c r="D85" s="234"/>
      <c r="E85" s="233" t="str">
        <f>VLOOKUP(Tabla6[[#This Row],[CODIGO]],STOCKSANLUIS[],5,FALSE)</f>
        <v>EVERFROST</v>
      </c>
      <c r="F85" s="233" t="s">
        <v>19541</v>
      </c>
      <c r="G85" s="235">
        <v>46181</v>
      </c>
      <c r="H85" s="233"/>
    </row>
    <row r="86" spans="1:8" x14ac:dyDescent="0.25">
      <c r="A86" s="232" t="s">
        <v>22815</v>
      </c>
      <c r="B86" s="233" t="str">
        <f>VLOOKUP(Tabla6[[#This Row],[CODIGO]],STOCKSANLUIS[#All],2,FALSE)</f>
        <v>CAPACITOR DE MARCHA DE 20 MFD X 370 - 440 VAC - 20-4D - EVERFROST</v>
      </c>
      <c r="C86" s="234">
        <v>1</v>
      </c>
      <c r="D86" s="234"/>
      <c r="E86" s="233" t="str">
        <f>VLOOKUP(Tabla6[[#This Row],[CODIGO]],STOCKSANLUIS[],5,FALSE)</f>
        <v>EVERFROST</v>
      </c>
      <c r="F86" s="233" t="s">
        <v>19541</v>
      </c>
      <c r="G86" s="235">
        <v>46181</v>
      </c>
      <c r="H86" s="233"/>
    </row>
    <row r="87" spans="1:8" x14ac:dyDescent="0.25">
      <c r="A87" s="232" t="s">
        <v>22809</v>
      </c>
      <c r="B87" s="233" t="str">
        <f>VLOOKUP(Tabla6[[#This Row],[CODIGO]],STOCKSANLUIS[#All],2,FALSE)</f>
        <v>CAPACITOR DE MARCHA DE 35 MFD X 370 - 440 VAC - 35-4D - EVERFROST</v>
      </c>
      <c r="C87" s="234">
        <v>1</v>
      </c>
      <c r="D87" s="234"/>
      <c r="E87" s="233" t="str">
        <f>VLOOKUP(Tabla6[[#This Row],[CODIGO]],STOCKSANLUIS[],5,FALSE)</f>
        <v>EVERFROST</v>
      </c>
      <c r="F87" s="233" t="s">
        <v>19541</v>
      </c>
      <c r="G87" s="235">
        <v>46181</v>
      </c>
      <c r="H87" s="233"/>
    </row>
    <row r="88" spans="1:8" x14ac:dyDescent="0.25">
      <c r="A88" s="232" t="s">
        <v>22805</v>
      </c>
      <c r="B88" s="233" t="str">
        <f>VLOOKUP(Tabla6[[#This Row],[CODIGO]],STOCKSANLUIS[#All],2,FALSE)</f>
        <v>CAPACITOR DE MARCHA DE 55 MFD X 370 - 440 VAC - 55-4D - EVERFROST</v>
      </c>
      <c r="C88" s="234">
        <v>1</v>
      </c>
      <c r="D88" s="234"/>
      <c r="E88" s="233" t="str">
        <f>VLOOKUP(Tabla6[[#This Row],[CODIGO]],STOCKSANLUIS[],5,FALSE)</f>
        <v>EVERFROST</v>
      </c>
      <c r="F88" s="233" t="s">
        <v>19541</v>
      </c>
      <c r="G88" s="235">
        <v>46181</v>
      </c>
      <c r="H88" s="233"/>
    </row>
    <row r="89" spans="1:8" x14ac:dyDescent="0.25">
      <c r="A89" s="232" t="s">
        <v>22816</v>
      </c>
      <c r="B89" s="233" t="str">
        <f>VLOOKUP(Tabla6[[#This Row],[CODIGO]],STOCKSANLUIS[#All],2,FALSE)</f>
        <v>CAPACITOR DE MARCHA DE 35+5 MFD X 370 - 440 VAC - 35/5-4D - EVERFROST</v>
      </c>
      <c r="C89" s="234">
        <v>1</v>
      </c>
      <c r="D89" s="234"/>
      <c r="E89" s="233" t="str">
        <f>VLOOKUP(Tabla6[[#This Row],[CODIGO]],STOCKSANLUIS[],5,FALSE)</f>
        <v>EVERFROST</v>
      </c>
      <c r="F89" s="233" t="s">
        <v>19541</v>
      </c>
      <c r="G89" s="235">
        <v>46181</v>
      </c>
      <c r="H89" s="233"/>
    </row>
    <row r="90" spans="1:8" x14ac:dyDescent="0.25">
      <c r="A90" s="232" t="s">
        <v>22817</v>
      </c>
      <c r="B90" s="233" t="str">
        <f>VLOOKUP(Tabla6[[#This Row],[CODIGO]],STOCKSANLUIS[#All],2,FALSE)</f>
        <v>CAPACITOR DE MARCHA DE 60 MFD X 370 - 440 VAC - 60-4D - EVERFROST</v>
      </c>
      <c r="C90" s="234">
        <v>1</v>
      </c>
      <c r="D90" s="234"/>
      <c r="E90" s="233" t="str">
        <f>VLOOKUP(Tabla6[[#This Row],[CODIGO]],STOCKSANLUIS[],5,FALSE)</f>
        <v>EVERFROST</v>
      </c>
      <c r="F90" s="233" t="s">
        <v>19541</v>
      </c>
      <c r="G90" s="235">
        <v>46181</v>
      </c>
      <c r="H90" s="233"/>
    </row>
    <row r="91" spans="1:8" x14ac:dyDescent="0.25">
      <c r="A91" s="232" t="s">
        <v>22787</v>
      </c>
      <c r="B91" s="233" t="str">
        <f>VLOOKUP(Tabla6[[#This Row],[CODIGO]],STOCKSANLUIS[#All],2,FALSE)</f>
        <v>ANTORCHA CON AUTOENCENDIDO PARA GAS MAPP - JH-1S - EVERFROST</v>
      </c>
      <c r="C91" s="234">
        <v>2</v>
      </c>
      <c r="D91" s="234"/>
      <c r="E91" s="233" t="str">
        <f>VLOOKUP(Tabla6[[#This Row],[CODIGO]],STOCKSANLUIS[],5,FALSE)</f>
        <v>EVERFROST</v>
      </c>
      <c r="F91" s="233" t="s">
        <v>19541</v>
      </c>
      <c r="G91" s="235">
        <v>46181</v>
      </c>
      <c r="H91" s="233"/>
    </row>
    <row r="92" spans="1:8" x14ac:dyDescent="0.25">
      <c r="A92" s="232" t="s">
        <v>22797</v>
      </c>
      <c r="B92" s="233" t="str">
        <f>VLOOKUP(Tabla6[[#This Row],[CODIGO]],STOCKSANLUIS[#All],2,FALSE)</f>
        <v>JUEGO DE MANGUERAS PARA MANIFOLD DE 60" (150CM)  - RYB-60-410A PARA R410A - EVERFROST</v>
      </c>
      <c r="C92" s="234">
        <v>2</v>
      </c>
      <c r="D92" s="234"/>
      <c r="E92" s="233" t="str">
        <f>VLOOKUP(Tabla6[[#This Row],[CODIGO]],STOCKSANLUIS[],5,FALSE)</f>
        <v>EVERFROST</v>
      </c>
      <c r="F92" s="233" t="s">
        <v>19541</v>
      </c>
      <c r="G92" s="235">
        <v>46181</v>
      </c>
      <c r="H92" s="233"/>
    </row>
    <row r="93" spans="1:8" x14ac:dyDescent="0.25">
      <c r="A93" s="232" t="s">
        <v>22799</v>
      </c>
      <c r="B93" s="233" t="str">
        <f>VLOOKUP(Tabla6[[#This Row],[CODIGO]],STOCKSANLUIS[#All],2,FALSE)</f>
        <v>CORTA TUBO PREMIUM CT-274 DE 1/8" A 1-1/8" -EVERFROST</v>
      </c>
      <c r="C93" s="234">
        <v>2</v>
      </c>
      <c r="D93" s="234"/>
      <c r="E93" s="233" t="str">
        <f>VLOOKUP(Tabla6[[#This Row],[CODIGO]],STOCKSANLUIS[],5,FALSE)</f>
        <v>EVERFROST</v>
      </c>
      <c r="F93" s="233" t="s">
        <v>19541</v>
      </c>
      <c r="G93" s="235">
        <v>46181</v>
      </c>
      <c r="H93" s="233"/>
    </row>
    <row r="94" spans="1:8" x14ac:dyDescent="0.25">
      <c r="A94" s="232" t="s">
        <v>22774</v>
      </c>
      <c r="B94" s="233" t="str">
        <f>VLOOKUP(Tabla6[[#This Row],[CODIGO]],STOCKSANLUIS[#All],2,FALSE)</f>
        <v>CORTA TUBO GRANDE PREMIUM CT-312 DE 1/4" A 1-5/8" -EVERFROST</v>
      </c>
      <c r="C94" s="234">
        <v>2</v>
      </c>
      <c r="D94" s="234"/>
      <c r="E94" s="233" t="str">
        <f>VLOOKUP(Tabla6[[#This Row],[CODIGO]],STOCKSANLUIS[],5,FALSE)</f>
        <v>EVERFROST</v>
      </c>
      <c r="F94" s="233" t="s">
        <v>19541</v>
      </c>
      <c r="G94" s="235">
        <v>46181</v>
      </c>
      <c r="H94" s="233"/>
    </row>
    <row r="95" spans="1:8" x14ac:dyDescent="0.25">
      <c r="A95" s="232" t="s">
        <v>22775</v>
      </c>
      <c r="B95" s="233" t="str">
        <f>VLOOKUP(Tabla6[[#This Row],[CODIGO]],STOCKSANLUIS[#All],2,FALSE)</f>
        <v>LLAVE RATCHET CUADRADA 1/4”, 3/8”, 3/16”, 5/16” - CT-122 - EVERFROST</v>
      </c>
      <c r="C95" s="234">
        <v>2</v>
      </c>
      <c r="D95" s="234"/>
      <c r="E95" s="233" t="str">
        <f>VLOOKUP(Tabla6[[#This Row],[CODIGO]],STOCKSANLUIS[],5,FALSE)</f>
        <v>EVERFROST</v>
      </c>
      <c r="F95" s="233" t="s">
        <v>19541</v>
      </c>
      <c r="G95" s="235">
        <v>46181</v>
      </c>
      <c r="H95" s="233"/>
    </row>
    <row r="96" spans="1:8" x14ac:dyDescent="0.25">
      <c r="A96" s="232" t="s">
        <v>22778</v>
      </c>
      <c r="B96" s="233" t="str">
        <f>VLOOKUP(Tabla6[[#This Row],[CODIGO]],STOCKSANLUIS[#All],2,FALSE)</f>
        <v>CONTROL UNIVERSAL PARA AIRE ACONDICIONADO QD-U11A - EVERFROST</v>
      </c>
      <c r="C96" s="234">
        <v>2</v>
      </c>
      <c r="D96" s="234"/>
      <c r="E96" s="233" t="str">
        <f>VLOOKUP(Tabla6[[#This Row],[CODIGO]],STOCKSANLUIS[],5,FALSE)</f>
        <v>EVERFROST</v>
      </c>
      <c r="F96" s="233" t="s">
        <v>19541</v>
      </c>
      <c r="G96" s="235">
        <v>46181</v>
      </c>
      <c r="H96" s="233"/>
    </row>
    <row r="97" spans="1:8" x14ac:dyDescent="0.25">
      <c r="A97" s="232" t="s">
        <v>22782</v>
      </c>
      <c r="B97" s="233" t="str">
        <f>VLOOKUP(Tabla6[[#This Row],[CODIGO]],STOCKSANLUIS[#All],2,FALSE)</f>
        <v>MINI CORTA TUBO CT-127 DE 1/8” A 5/8”- EVERFROST</v>
      </c>
      <c r="C97" s="234">
        <v>2</v>
      </c>
      <c r="D97" s="234"/>
      <c r="E97" s="233" t="str">
        <f>VLOOKUP(Tabla6[[#This Row],[CODIGO]],STOCKSANLUIS[],5,FALSE)</f>
        <v>EVERFROST</v>
      </c>
      <c r="F97" s="233" t="s">
        <v>19541</v>
      </c>
      <c r="G97" s="235">
        <v>46181</v>
      </c>
      <c r="H97" s="233"/>
    </row>
    <row r="98" spans="1:8" x14ac:dyDescent="0.25">
      <c r="A98" s="232" t="s">
        <v>22783</v>
      </c>
      <c r="B98" s="233" t="str">
        <f>VLOOKUP(Tabla6[[#This Row],[CODIGO]],STOCKSANLUIS[#All],2,FALSE)</f>
        <v>ALICATE SELLADOR CT-201 - EVERFROST</v>
      </c>
      <c r="C98" s="234">
        <v>2</v>
      </c>
      <c r="D98" s="234"/>
      <c r="E98" s="233" t="str">
        <f>VLOOKUP(Tabla6[[#This Row],[CODIGO]],STOCKSANLUIS[],5,FALSE)</f>
        <v>EVERFROST</v>
      </c>
      <c r="F98" s="233" t="s">
        <v>19541</v>
      </c>
      <c r="G98" s="235">
        <v>46181</v>
      </c>
      <c r="H98" s="233"/>
    </row>
    <row r="99" spans="1:8" x14ac:dyDescent="0.25">
      <c r="A99" s="232" t="s">
        <v>22785</v>
      </c>
      <c r="B99" s="233" t="str">
        <f>VLOOKUP(Tabla6[[#This Row],[CODIGO]],STOCKSANLUIS[#All],2,FALSE)</f>
        <v>JUEGO DE MANGUERAS PARA MANIFOLD DE 36" (90CM) CON VALVULA - RYB-36-134-BV PARA R134A/R404/R507/R407C - EVERFROST</v>
      </c>
      <c r="C99" s="234">
        <v>2</v>
      </c>
      <c r="D99" s="234"/>
      <c r="E99" s="233" t="str">
        <f>VLOOKUP(Tabla6[[#This Row],[CODIGO]],STOCKSANLUIS[],5,FALSE)</f>
        <v>EVERFROST</v>
      </c>
      <c r="F99" s="233" t="s">
        <v>19541</v>
      </c>
      <c r="G99" s="235">
        <v>46181</v>
      </c>
      <c r="H99" s="233"/>
    </row>
    <row r="100" spans="1:8" x14ac:dyDescent="0.25">
      <c r="A100" s="232" t="s">
        <v>22786</v>
      </c>
      <c r="B100" s="233" t="str">
        <f>VLOOKUP(Tabla6[[#This Row],[CODIGO]],STOCKSANLUIS[#All],2,FALSE)</f>
        <v>ANTORCHA CON AUTOENCENDIDO PARA GAS MAPP - JH-6ST - EVERFROST</v>
      </c>
      <c r="C100" s="234">
        <v>2</v>
      </c>
      <c r="D100" s="234"/>
      <c r="E100" s="233" t="str">
        <f>VLOOKUP(Tabla6[[#This Row],[CODIGO]],STOCKSANLUIS[],5,FALSE)</f>
        <v>EVERFROST</v>
      </c>
      <c r="F100" s="233" t="s">
        <v>19541</v>
      </c>
      <c r="G100" s="235">
        <v>46181</v>
      </c>
      <c r="H100" s="233"/>
    </row>
    <row r="101" spans="1:8" x14ac:dyDescent="0.25">
      <c r="A101" s="232" t="s">
        <v>22788</v>
      </c>
      <c r="B101" s="233" t="str">
        <f>VLOOKUP(Tabla6[[#This Row],[CODIGO]],STOCKSANLUIS[#All],2,FALSE)</f>
        <v>ANTORCHA PARA GAS MAPP DE UNA CAÑA - JH-1 - EVERFROST</v>
      </c>
      <c r="C101" s="234">
        <v>2</v>
      </c>
      <c r="D101" s="234"/>
      <c r="E101" s="233" t="str">
        <f>VLOOKUP(Tabla6[[#This Row],[CODIGO]],STOCKSANLUIS[],5,FALSE)</f>
        <v>EVERFROST</v>
      </c>
      <c r="F101" s="233" t="s">
        <v>19541</v>
      </c>
      <c r="G101" s="235">
        <v>46181</v>
      </c>
      <c r="H101" s="233"/>
    </row>
    <row r="102" spans="1:8" x14ac:dyDescent="0.25">
      <c r="A102" s="232" t="s">
        <v>22789</v>
      </c>
      <c r="B102" s="233" t="str">
        <f>VLOOKUP(Tabla6[[#This Row],[CODIGO]],STOCKSANLUIS[#All],2,FALSE)</f>
        <v>ANTORCHA CON AUTOENCENDIDO Y MANGUERAPARA GAS MAPP -  JH-3SW - EVERFROST</v>
      </c>
      <c r="C102" s="234">
        <v>2</v>
      </c>
      <c r="D102" s="234"/>
      <c r="E102" s="233" t="str">
        <f>VLOOKUP(Tabla6[[#This Row],[CODIGO]],STOCKSANLUIS[],5,FALSE)</f>
        <v>EVERFROST</v>
      </c>
      <c r="F102" s="233" t="s">
        <v>19541</v>
      </c>
      <c r="G102" s="235">
        <v>46181</v>
      </c>
      <c r="H102" s="233"/>
    </row>
    <row r="103" spans="1:8" x14ac:dyDescent="0.25">
      <c r="A103" s="232" t="s">
        <v>22795</v>
      </c>
      <c r="B103" s="233" t="str">
        <f>VLOOKUP(Tabla6[[#This Row],[CODIGO]],STOCKSANLUIS[#All],2,FALSE)</f>
        <v>JUEGO DE MANGUERAS PARA MANIFOLD DE 60" (150CM)  - RYB-60-134 PARA R134A/R404/R507/R407C - EVERFROST</v>
      </c>
      <c r="C103" s="234">
        <v>2</v>
      </c>
      <c r="D103" s="234"/>
      <c r="E103" s="233" t="str">
        <f>VLOOKUP(Tabla6[[#This Row],[CODIGO]],STOCKSANLUIS[],5,FALSE)</f>
        <v>EVERFROST</v>
      </c>
      <c r="F103" s="233" t="s">
        <v>19541</v>
      </c>
      <c r="G103" s="235">
        <v>46181</v>
      </c>
      <c r="H103" s="233"/>
    </row>
    <row r="104" spans="1:8" x14ac:dyDescent="0.25">
      <c r="A104" s="232" t="s">
        <v>22796</v>
      </c>
      <c r="B104" s="233" t="str">
        <f>VLOOKUP(Tabla6[[#This Row],[CODIGO]],STOCKSANLUIS[#All],2,FALSE)</f>
        <v>JUEGO DE MANGUERAS PARA MANIFOLD DE 36" (90CM)  - RYB-36-410 PARA R410A - EVERFROST</v>
      </c>
      <c r="C104" s="234">
        <v>2</v>
      </c>
      <c r="D104" s="234"/>
      <c r="E104" s="233" t="str">
        <f>VLOOKUP(Tabla6[[#This Row],[CODIGO]],STOCKSANLUIS[],5,FALSE)</f>
        <v>EVERFROST</v>
      </c>
      <c r="F104" s="233" t="s">
        <v>19541</v>
      </c>
      <c r="G104" s="235">
        <v>46181</v>
      </c>
      <c r="H104" s="233"/>
    </row>
    <row r="105" spans="1:8" x14ac:dyDescent="0.25">
      <c r="A105" s="232" t="s">
        <v>22798</v>
      </c>
      <c r="B105" s="233" t="str">
        <f>VLOOKUP(Tabla6[[#This Row],[CODIGO]],STOCKSANLUIS[#All],2,FALSE)</f>
        <v>JUEGO DE MANGUERAS PARA MANIFOLD DE 36" (90CM) CON VÁLVULA - RYB-36-410-BV PARA R410A - EVERFROST</v>
      </c>
      <c r="C105" s="234">
        <v>2</v>
      </c>
      <c r="D105" s="234"/>
      <c r="E105" s="233" t="str">
        <f>VLOOKUP(Tabla6[[#This Row],[CODIGO]],STOCKSANLUIS[],5,FALSE)</f>
        <v>EVERFROST</v>
      </c>
      <c r="F105" s="233" t="s">
        <v>19541</v>
      </c>
      <c r="G105" s="235">
        <v>46181</v>
      </c>
      <c r="H105" s="233"/>
    </row>
    <row r="106" spans="1:8" x14ac:dyDescent="0.25">
      <c r="A106" s="232" t="s">
        <v>22800</v>
      </c>
      <c r="B106" s="233" t="str">
        <f>VLOOKUP(Tabla6[[#This Row],[CODIGO]],STOCKSANLUIS[#All],2,FALSE)</f>
        <v>JUEGO DE MANGUERAS PARA MANIFOLD DE 60" (150CM) CON VÁLVULA - RYB-60-410A-BV PARA R410A - EVERFROST</v>
      </c>
      <c r="C106" s="234">
        <v>2</v>
      </c>
      <c r="D106" s="234"/>
      <c r="E106" s="233" t="str">
        <f>VLOOKUP(Tabla6[[#This Row],[CODIGO]],STOCKSANLUIS[],5,FALSE)</f>
        <v>EVERFROST</v>
      </c>
      <c r="F106" s="233" t="s">
        <v>19541</v>
      </c>
      <c r="G106" s="235">
        <v>46181</v>
      </c>
      <c r="H106" s="233"/>
    </row>
    <row r="107" spans="1:8" x14ac:dyDescent="0.25">
      <c r="A107" s="232" t="s">
        <v>22801</v>
      </c>
      <c r="B107" s="233" t="str">
        <f>VLOOKUP(Tabla6[[#This Row],[CODIGO]],STOCKSANLUIS[#All],2,FALSE)</f>
        <v>ANTORCHA DUAL PARA GAS MAPP - JH-1D1 - EVERFROST</v>
      </c>
      <c r="C107" s="234">
        <v>2</v>
      </c>
      <c r="D107" s="234"/>
      <c r="E107" s="233" t="str">
        <f>VLOOKUP(Tabla6[[#This Row],[CODIGO]],STOCKSANLUIS[],5,FALSE)</f>
        <v>EVERFROST</v>
      </c>
      <c r="F107" s="233" t="s">
        <v>19541</v>
      </c>
      <c r="G107" s="235">
        <v>46181</v>
      </c>
      <c r="H107" s="233"/>
    </row>
    <row r="108" spans="1:8" hidden="1" x14ac:dyDescent="0.25">
      <c r="A108" s="238" t="s">
        <v>3754</v>
      </c>
      <c r="B108" t="str">
        <f>VLOOKUP(Tabla6[[#This Row],[CODIGO]],STOCKSANLUIS[#All],2,FALSE)</f>
        <v>ROUND  RUN CAPACITORES  50 X 440 -EVERWELL</v>
      </c>
      <c r="C108" s="1">
        <v>1</v>
      </c>
      <c r="D108" s="1"/>
      <c r="E108" s="27" t="str">
        <f>VLOOKUP(Tabla6[[#This Row],[CODIGO]],STOCKSANLUIS[],5,FALSE)</f>
        <v>EVERWELL</v>
      </c>
      <c r="F108" t="s">
        <v>23129</v>
      </c>
      <c r="G108" s="153">
        <v>46167</v>
      </c>
    </row>
    <row r="109" spans="1:8" hidden="1" x14ac:dyDescent="0.25">
      <c r="A109" s="238" t="s">
        <v>3756</v>
      </c>
      <c r="B109" t="str">
        <f>VLOOKUP(Tabla6[[#This Row],[CODIGO]],STOCKSANLUIS[#All],2,FALSE)</f>
        <v>ROUND  RUN CAPACITORES  55 X 440 -EVERWELL</v>
      </c>
      <c r="C109" s="1">
        <v>1</v>
      </c>
      <c r="D109" s="1"/>
      <c r="E109" s="27" t="str">
        <f>VLOOKUP(Tabla6[[#This Row],[CODIGO]],STOCKSANLUIS[],5,FALSE)</f>
        <v>EVERWELL</v>
      </c>
      <c r="F109" t="s">
        <v>23129</v>
      </c>
      <c r="G109" s="153">
        <v>46167</v>
      </c>
    </row>
    <row r="110" spans="1:8" hidden="1" x14ac:dyDescent="0.25">
      <c r="A110" s="238" t="s">
        <v>3723</v>
      </c>
      <c r="B110" t="str">
        <f>VLOOKUP(Tabla6[[#This Row],[CODIGO]],STOCKSANLUIS[#All],2,FALSE)</f>
        <v>CAJA PROTECTORA DE TERMOSTATO DE PLÁSTICO TRANSPARENTE CON LLAVE DE METAL - TG-2 - EVERWELL</v>
      </c>
      <c r="C110" s="1">
        <v>1</v>
      </c>
      <c r="D110" s="1"/>
      <c r="E110" s="27" t="str">
        <f>VLOOKUP(Tabla6[[#This Row],[CODIGO]],STOCKSANLUIS[],5,FALSE)</f>
        <v>EVERWELL</v>
      </c>
      <c r="F110" t="s">
        <v>23129</v>
      </c>
      <c r="G110" s="153"/>
    </row>
    <row r="111" spans="1:8" x14ac:dyDescent="0.25">
      <c r="A111" s="238" t="s">
        <v>19180</v>
      </c>
      <c r="B111" t="str">
        <f>VLOOKUP(Tabla6[[#This Row],[CODIGO]],STOCKSANLUIS[#All],2,FALSE)</f>
        <v>EQUIPO DE A/A MINI SPLIT FRIO SOLO INVERTER - 12000 BTU/H - R410A - 220V/1PH/60HZ - DAIKIN - GL - AHRI USA CERTIFICATED - FTKS12GL216A/RKS12GL216A</v>
      </c>
      <c r="C111" s="1">
        <v>1</v>
      </c>
      <c r="D111" s="1"/>
      <c r="E111" s="27" t="str">
        <f>VLOOKUP(Tabla6[[#This Row],[CODIGO]],STOCKSANLUIS[],5,FALSE)</f>
        <v>DAIKIN</v>
      </c>
      <c r="F111" t="s">
        <v>19541</v>
      </c>
      <c r="G111" s="235">
        <v>46181</v>
      </c>
      <c r="H111" t="s">
        <v>23185</v>
      </c>
    </row>
    <row r="112" spans="1:8" x14ac:dyDescent="0.25">
      <c r="A112" s="238" t="s">
        <v>2381</v>
      </c>
      <c r="B112" t="str">
        <f>VLOOKUP(Tabla6[[#This Row],[CODIGO]],STOCKSANLUIS[#All],2,FALSE)</f>
        <v>EVAPORADOR MIPAL HDL 064E 220-380-440V/3F/60HZ - BLANCO C/DESHIELO ELÉCTRICO</v>
      </c>
      <c r="C112" s="1">
        <v>1</v>
      </c>
      <c r="D112" s="1"/>
      <c r="E112" s="27" t="str">
        <f>VLOOKUP(Tabla6[[#This Row],[CODIGO]],STOCKSANLUIS[],5,FALSE)</f>
        <v>MIPAL</v>
      </c>
      <c r="F112" t="s">
        <v>19541</v>
      </c>
      <c r="G112" s="235">
        <v>46181</v>
      </c>
      <c r="H112" t="s">
        <v>23185</v>
      </c>
    </row>
    <row r="113" spans="1:8" x14ac:dyDescent="0.25">
      <c r="A113" s="238" t="s">
        <v>22779</v>
      </c>
      <c r="B113" t="str">
        <f>VLOOKUP(Tabla6[[#This Row],[CODIGO]],STOCKSANLUIS[#All],2,FALSE)</f>
        <v>SOPORTE PARA CONDENSADOR DE 12000 Y 18000 BTU/H - A-150/365X450X1.7MM - EVERFROST</v>
      </c>
      <c r="C113" s="1">
        <v>1</v>
      </c>
      <c r="D113" s="1"/>
      <c r="E113" s="27" t="str">
        <f>VLOOKUP(Tabla6[[#This Row],[CODIGO]],STOCKSANLUIS[],5,FALSE)</f>
        <v>EVERFROST</v>
      </c>
      <c r="F113" t="s">
        <v>19541</v>
      </c>
      <c r="G113" s="235">
        <v>46181</v>
      </c>
      <c r="H113" t="s">
        <v>23185</v>
      </c>
    </row>
    <row r="114" spans="1:8" x14ac:dyDescent="0.25">
      <c r="A114" s="238" t="s">
        <v>22780</v>
      </c>
      <c r="B114" t="str">
        <f>VLOOKUP(Tabla6[[#This Row],[CODIGO]],STOCKSANLUIS[#All],2,FALSE)</f>
        <v>SOPORTE PARA CONDENSADOR DE 24000 Y 36000 BTU/H - A-200/400X500X2.0MM - EVERFROST</v>
      </c>
      <c r="C114" s="1">
        <v>1</v>
      </c>
      <c r="D114" s="1"/>
      <c r="E114" s="27" t="str">
        <f>VLOOKUP(Tabla6[[#This Row],[CODIGO]],STOCKSANLUIS[],5,FALSE)</f>
        <v>EVERFROST</v>
      </c>
      <c r="F114" t="s">
        <v>19541</v>
      </c>
      <c r="G114" s="235">
        <v>46181</v>
      </c>
      <c r="H114" t="s">
        <v>23185</v>
      </c>
    </row>
    <row r="115" spans="1:8" x14ac:dyDescent="0.25">
      <c r="A115" s="245" t="s">
        <v>3862</v>
      </c>
      <c r="B115" t="str">
        <f>VLOOKUP(Tabla6[[#This Row],[CODIGO]],STOCKSANLUIS[#All],2,FALSE)</f>
        <v>CORTINA DE AIRE CENTRIFUGA DE 90 CM (36") - 220V/1PH/60HZ - STAR COLD - FM-3509S-L/Y-MC</v>
      </c>
      <c r="C115" s="1">
        <v>1</v>
      </c>
      <c r="D115" s="1"/>
      <c r="E115" s="27" t="str">
        <f>VLOOKUP(Tabla6[[#This Row],[CODIGO]],STOCKSANLUIS[],5,FALSE)</f>
        <v>STAR COLD</v>
      </c>
      <c r="F115" t="s">
        <v>19541</v>
      </c>
      <c r="G115" s="235">
        <v>46181</v>
      </c>
      <c r="H115" t="s">
        <v>23185</v>
      </c>
    </row>
    <row r="116" spans="1:8" x14ac:dyDescent="0.25">
      <c r="A116" s="238" t="s">
        <v>3870</v>
      </c>
      <c r="B116" t="str">
        <f>VLOOKUP(Tabla6[[#This Row],[CODIGO]],STOCKSANLUIS[#All],2,FALSE)</f>
        <v>CORTINA DE AIRE INDUSTRIAL DE 100 CM (40") - 220V/3PH/60HZ - STAR COLD - FM-6010S</v>
      </c>
      <c r="C116" s="1">
        <v>1</v>
      </c>
      <c r="D116" s="1"/>
      <c r="E116" s="27" t="str">
        <f>VLOOKUP(Tabla6[[#This Row],[CODIGO]],STOCKSANLUIS[],5,FALSE)</f>
        <v>STAR COLD</v>
      </c>
      <c r="F116" t="s">
        <v>19541</v>
      </c>
      <c r="G116" s="235">
        <v>46181</v>
      </c>
      <c r="H116" t="s">
        <v>23185</v>
      </c>
    </row>
    <row r="117" spans="1:8" x14ac:dyDescent="0.25">
      <c r="A117" s="238" t="s">
        <v>19228</v>
      </c>
      <c r="B117" t="str">
        <f>VLOOKUP(Tabla6[[#This Row],[CODIGO]],STOCKSANLUIS[#All],2,FALSE)</f>
        <v>EXTRACTOR HELICOCENTRIFUGO - DIAMETRO 150 MM (6") - 220V/1PH/60HZ - STAR COLD - MF-150P (EQV TD500/150)</v>
      </c>
      <c r="C117" s="1">
        <v>1</v>
      </c>
      <c r="D117" s="1"/>
      <c r="E117" s="27" t="str">
        <f>VLOOKUP(Tabla6[[#This Row],[CODIGO]],STOCKSANLUIS[],5,FALSE)</f>
        <v>STAR COLD</v>
      </c>
      <c r="F117" t="s">
        <v>19541</v>
      </c>
      <c r="G117" s="235">
        <v>46181</v>
      </c>
      <c r="H117" t="s">
        <v>23185</v>
      </c>
    </row>
    <row r="118" spans="1:8" x14ac:dyDescent="0.25">
      <c r="A118" s="238" t="s">
        <v>19226</v>
      </c>
      <c r="B118" t="str">
        <f>VLOOKUP(Tabla6[[#This Row],[CODIGO]],STOCKSANLUIS[#All],2,FALSE)</f>
        <v>EXTRACTOR HELICOCENTRIFUGO - DIAMETRO 250 MM (10") - 220V/1PH/60HZ - STAR COLD - MF-250P (EQV TD1300/250)</v>
      </c>
      <c r="C118" s="1">
        <v>1</v>
      </c>
      <c r="D118" s="1"/>
      <c r="E118" s="27" t="str">
        <f>VLOOKUP(Tabla6[[#This Row],[CODIGO]],STOCKSANLUIS[],5,FALSE)</f>
        <v>STAR COLD</v>
      </c>
      <c r="F118" t="s">
        <v>19541</v>
      </c>
      <c r="G118" s="235">
        <v>46181</v>
      </c>
      <c r="H118" t="s">
        <v>23185</v>
      </c>
    </row>
    <row r="119" spans="1:8" x14ac:dyDescent="0.25">
      <c r="A119" s="238" t="s">
        <v>2541</v>
      </c>
      <c r="B119" t="str">
        <f>VLOOKUP(Tabla6[[#This Row],[CODIGO]],STOCKSANLUIS[#All],2,FALSE)</f>
        <v>EQUIPO DE A/A MINI SPLIT FRIO SOLO - 12000 BTU - R410A - 220V/1PH/60HZ - TEMP BLUE MADE BY CARRIER INTERAMERICA CORPORATION</v>
      </c>
      <c r="C119" s="1">
        <v>1</v>
      </c>
      <c r="D119" s="1"/>
      <c r="E119" s="27" t="str">
        <f>VLOOKUP(Tabla6[[#This Row],[CODIGO]],STOCKSANLUIS[],5,FALSE)</f>
        <v>TEMP BLUE</v>
      </c>
      <c r="F119" t="s">
        <v>19541</v>
      </c>
      <c r="G119" s="235">
        <v>46181</v>
      </c>
      <c r="H119" t="s">
        <v>23185</v>
      </c>
    </row>
    <row r="120" spans="1:8" x14ac:dyDescent="0.25">
      <c r="A120" s="238" t="s">
        <v>3927</v>
      </c>
      <c r="B120" t="str">
        <f>VLOOKUP(Tabla6[[#This Row],[CODIGO]],STOCKSANLUIS[#All],2,FALSE)</f>
        <v>EQUIPO DE A/A MINI SPLIT FRIO SOLO - 12000 BTU - R410A - 220V/1PH/60HZ - VIKING "VIKINGO" - PROUDLY DESIGNED IN USA - GOLD FIN PROTECTION -  XJ14-12-4E-2-P / XJ14-12-4C-2-P - MADE IN P.R.C.</v>
      </c>
      <c r="C120" s="1">
        <v>1</v>
      </c>
      <c r="D120" s="1"/>
      <c r="E120" s="27" t="str">
        <f>VLOOKUP(Tabla6[[#This Row],[CODIGO]],STOCKSANLUIS[],5,FALSE)</f>
        <v>VIKING</v>
      </c>
      <c r="F120" t="s">
        <v>19541</v>
      </c>
      <c r="G120" s="235">
        <v>46181</v>
      </c>
      <c r="H120" t="s">
        <v>23185</v>
      </c>
    </row>
    <row r="121" spans="1:8" x14ac:dyDescent="0.25">
      <c r="A121" s="238" t="s">
        <v>4005</v>
      </c>
      <c r="B121" t="str">
        <f>VLOOKUP(Tabla6[[#This Row],[CODIGO]],STOCKSANLUIS[#All],2,FALSE)</f>
        <v>CONDENSADOR FN-22 - (NO INC. 01 VENT X 400MM) - 10.52 KW (DT15K)/7.01 KW(DT10K) - REF 2.0HP - TIANYICOOL</v>
      </c>
      <c r="C121" s="1">
        <v>1</v>
      </c>
      <c r="D121" s="1"/>
      <c r="E121" s="27" t="str">
        <f>VLOOKUP(Tabla6[[#This Row],[CODIGO]],STOCKSANLUIS[],5,FALSE)</f>
        <v>TIANYICOOL</v>
      </c>
      <c r="F121" t="s">
        <v>19541</v>
      </c>
      <c r="G121" s="235">
        <v>46181</v>
      </c>
      <c r="H121" t="s">
        <v>23185</v>
      </c>
    </row>
    <row r="122" spans="1:8" x14ac:dyDescent="0.25">
      <c r="A122" s="238" t="s">
        <v>22891</v>
      </c>
      <c r="B122" t="str">
        <f>VLOOKUP(Tabla6[[#This Row],[CODIGO]],STOCKSANLUIS[#All],2,FALSE)</f>
        <v>CORTINA DE AIRE SEMI-INDUSTRIAL DE 90 CM (36") - 220V/1PH/60HZ - STAR COLD - FM-4009S-L/Y</v>
      </c>
      <c r="C122" s="1">
        <v>1</v>
      </c>
      <c r="D122" s="1"/>
      <c r="E122" s="27" t="str">
        <f>VLOOKUP(Tabla6[[#This Row],[CODIGO]],STOCKSANLUIS[],5,FALSE)</f>
        <v>STAR COLD</v>
      </c>
      <c r="F122" t="s">
        <v>19541</v>
      </c>
      <c r="G122" s="235">
        <v>46181</v>
      </c>
      <c r="H122" t="s">
        <v>23185</v>
      </c>
    </row>
    <row r="123" spans="1:8" x14ac:dyDescent="0.25">
      <c r="A123" s="238" t="s">
        <v>19227</v>
      </c>
      <c r="B123" t="str">
        <f>VLOOKUP(Tabla6[[#This Row],[CODIGO]],STOCKSANLUIS[#All],2,FALSE)</f>
        <v>EXTRACTOR HELICOCENTRIFUGO - DIAMETRO 200 MM (8") - 220V/1PH/60HZ - STAR COLD - MF-200P (EQV TD800/200)</v>
      </c>
      <c r="C123" s="1">
        <v>1</v>
      </c>
      <c r="D123" s="1"/>
      <c r="E123" s="27" t="str">
        <f>VLOOKUP(Tabla6[[#This Row],[CODIGO]],STOCKSANLUIS[],5,FALSE)</f>
        <v>STAR COLD</v>
      </c>
      <c r="F123" t="s">
        <v>19541</v>
      </c>
      <c r="G123" s="235">
        <v>46181</v>
      </c>
      <c r="H123" t="s">
        <v>23185</v>
      </c>
    </row>
    <row r="124" spans="1:8" x14ac:dyDescent="0.25">
      <c r="A124" s="238" t="s">
        <v>21332</v>
      </c>
      <c r="B124" t="str">
        <f>VLOOKUP(Tabla6[[#This Row],[CODIGO]],STOCKSANLUIS[#All],2,FALSE)</f>
        <v>PANEL PARA EVAPORADOR CASSETE TEMP BLUE - TBK410-A-SP-S067 - 03372/03373</v>
      </c>
      <c r="C124" s="1">
        <v>1</v>
      </c>
      <c r="D124" s="1"/>
      <c r="E124" s="27" t="str">
        <f>VLOOKUP(Tabla6[[#This Row],[CODIGO]],STOCKSANLUIS[],5,FALSE)</f>
        <v>TEMP BLUE</v>
      </c>
      <c r="F124" t="s">
        <v>19541</v>
      </c>
      <c r="G124" s="235">
        <v>46181</v>
      </c>
      <c r="H124" t="s">
        <v>23185</v>
      </c>
    </row>
    <row r="125" spans="1:8" x14ac:dyDescent="0.25">
      <c r="A125" s="238" t="s">
        <v>22068</v>
      </c>
      <c r="B125" t="str">
        <f>VLOOKUP(Tabla6[[#This Row],[CODIGO]],STOCKSANLUIS[#All],2,FALSE)</f>
        <v>DSH161A3ALD - COMPRESOR SCROLL DANFOSS 13 HP 220V/3PH/60HZ - R410A</v>
      </c>
      <c r="C125" s="1">
        <v>1</v>
      </c>
      <c r="D125" s="1"/>
      <c r="E125" s="27" t="str">
        <f>VLOOKUP(Tabla6[[#This Row],[CODIGO]],STOCKSANLUIS[],5,FALSE)</f>
        <v>DANFOSS</v>
      </c>
      <c r="F125" t="s">
        <v>19541</v>
      </c>
      <c r="G125" s="235">
        <v>46181</v>
      </c>
    </row>
    <row r="126" spans="1:8" x14ac:dyDescent="0.25">
      <c r="A126" s="238" t="s">
        <v>22230</v>
      </c>
      <c r="B126" t="str">
        <f>VLOOKUP(Tabla6[[#This Row],[CODIGO]],STOCKSANLUIS[#All],2,FALSE)</f>
        <v>COMPRESOR ROTATIVO - 36000 BTU/H - 220V/60HZ - 1PH R410 - ASQ330N1UMU - SIN CAPACITOR 60UF/400V - GMCC</v>
      </c>
      <c r="C126" s="1">
        <v>1</v>
      </c>
      <c r="D126" s="1"/>
      <c r="E126" s="27" t="str">
        <f>VLOOKUP(Tabla6[[#This Row],[CODIGO]],STOCKSANLUIS[],5,FALSE)</f>
        <v>GMCC</v>
      </c>
      <c r="F126" t="s">
        <v>19541</v>
      </c>
      <c r="G126" s="235">
        <v>46181</v>
      </c>
    </row>
    <row r="127" spans="1:8" x14ac:dyDescent="0.25">
      <c r="A127" s="238" t="s">
        <v>23033</v>
      </c>
      <c r="B127" t="str">
        <f>VLOOKUP(Tabla6[[#This Row],[CODIGO]],STOCKSANLUIS[#All],2,FALSE)</f>
        <v>COMPRESOR SCROLL INVOTECH YM86E7G-100 - 5.0HP - 220V/3PH/60HZ - R404A / 507 - MT (CON RESIST.)</v>
      </c>
      <c r="C127" s="1">
        <v>1</v>
      </c>
      <c r="D127" s="1"/>
      <c r="E127" s="27" t="str">
        <f>VLOOKUP(Tabla6[[#This Row],[CODIGO]],STOCKSANLUIS[],5,FALSE)</f>
        <v>INVOTECH</v>
      </c>
      <c r="F127" t="s">
        <v>19541</v>
      </c>
      <c r="G127" s="235">
        <v>46181</v>
      </c>
    </row>
    <row r="128" spans="1:8" x14ac:dyDescent="0.25">
      <c r="A128" s="238" t="s">
        <v>3170</v>
      </c>
      <c r="B128" t="str">
        <f>VLOOKUP(Tabla6[[#This Row],[CODIGO]],STOCKSANLUIS[#All],2,FALSE)</f>
        <v>UNIDAD CONDENSADORA BOHN 3 HP 208-230/3/60 R-404A/507/R134A - C/COPELAND(USA) ZS21KAE-TF5 - TEMP MEDIA /BAJA - FBCZ301M6C - SCROLL - ALTA EFICIENCIA</v>
      </c>
      <c r="C128" s="1">
        <v>1</v>
      </c>
      <c r="D128" s="1"/>
      <c r="E128" s="27" t="str">
        <f>VLOOKUP(Tabla6[[#This Row],[CODIGO]],STOCKSANLUIS[],5,FALSE)</f>
        <v>BOHN</v>
      </c>
      <c r="F128" t="s">
        <v>19541</v>
      </c>
      <c r="G128" s="235">
        <v>46181</v>
      </c>
    </row>
    <row r="129" spans="1:8" x14ac:dyDescent="0.25">
      <c r="A129" s="238" t="s">
        <v>20509</v>
      </c>
      <c r="B129" t="str">
        <f>VLOOKUP(Tabla6[[#This Row],[CODIGO]],STOCKSANLUIS[#All],2,FALSE)</f>
        <v>UNID. COND. OP-HJZ036D20Q - COMPR. MTZ36 - 3.0HP - 220V/3PH/60HZ - R404/R507/R134A/R407C</v>
      </c>
      <c r="C129" s="1">
        <v>1</v>
      </c>
      <c r="D129" s="1"/>
      <c r="E129" s="27" t="str">
        <f>VLOOKUP(Tabla6[[#This Row],[CODIGO]],STOCKSANLUIS[],5,FALSE)</f>
        <v>DANFOSS</v>
      </c>
      <c r="F129" t="s">
        <v>19541</v>
      </c>
      <c r="G129" s="235">
        <v>46181</v>
      </c>
    </row>
    <row r="130" spans="1:8" x14ac:dyDescent="0.25">
      <c r="A130" s="238" t="s">
        <v>2476</v>
      </c>
      <c r="B130" t="str">
        <f>VLOOKUP(Tabla6[[#This Row],[CODIGO]],STOCKSANLUIS[#All],2,FALSE)</f>
        <v>EVAPORADOR MIPAL MI 018E  220V/1F/60HZ - BLANCO C/DESHIELO ELÉCTRICO - GS2E01802</v>
      </c>
      <c r="C130" s="1">
        <v>1</v>
      </c>
      <c r="D130" s="1"/>
      <c r="E130" s="27" t="str">
        <f>VLOOKUP(Tabla6[[#This Row],[CODIGO]],STOCKSANLUIS[],5,FALSE)</f>
        <v>MIPAL</v>
      </c>
      <c r="F130" t="s">
        <v>19541</v>
      </c>
      <c r="G130" s="153">
        <v>46181</v>
      </c>
      <c r="H130" t="s">
        <v>23185</v>
      </c>
    </row>
    <row r="131" spans="1:8" x14ac:dyDescent="0.25">
      <c r="A131" s="238" t="s">
        <v>22538</v>
      </c>
      <c r="B131" t="str">
        <f>VLOOKUP(Tabla6[[#This Row],[CODIGO]],STOCKSANLUIS[#All],2,FALSE)</f>
        <v>CONDENSADOR DE 36000 BTU/H INVERTER TIRO VERTICAL R410A 208-230V/60HZ/1PH - VIKING "VIKINGO" - PROUDLY DESIGNED IN USA - BLUE FIN PROTECTION - XJCUI4-36-3 - MADE IN P.R.C.</v>
      </c>
      <c r="C131" s="1">
        <v>1</v>
      </c>
      <c r="D131" s="1"/>
      <c r="E131" s="27" t="str">
        <f>VLOOKUP(Tabla6[[#This Row],[CODIGO]],STOCKSANLUIS[],5,FALSE)</f>
        <v>VIKING</v>
      </c>
      <c r="F131" t="s">
        <v>19541</v>
      </c>
      <c r="G131" s="153">
        <v>46182</v>
      </c>
    </row>
    <row r="132" spans="1:8" x14ac:dyDescent="0.25">
      <c r="A132" s="238" t="s">
        <v>22540</v>
      </c>
      <c r="B132" t="str">
        <f>VLOOKUP(Tabla6[[#This Row],[CODIGO]],STOCKSANLUIS[#All],2,FALSE)</f>
        <v>EVAPORADOR PISO TECHO INV 36000 BTU/H EVAP R410A 208-230V/60HZ/1PH - VIKING "VIKINGO" - PROUDLY DESIGNED IN USA - BLUE FIN PROTECTION - XJCFRI-4-36-3-GW - MADE IN P.R.C.</v>
      </c>
      <c r="C132" s="1">
        <v>1</v>
      </c>
      <c r="D132" s="1"/>
      <c r="E132" s="27" t="str">
        <f>VLOOKUP(Tabla6[[#This Row],[CODIGO]],STOCKSANLUIS[],5,FALSE)</f>
        <v>VIKING</v>
      </c>
      <c r="F132" t="s">
        <v>19541</v>
      </c>
      <c r="G132" s="153">
        <v>46182</v>
      </c>
      <c r="H132" t="s">
        <v>23185</v>
      </c>
    </row>
    <row r="133" spans="1:8" x14ac:dyDescent="0.25">
      <c r="A133" s="238" t="s">
        <v>3655</v>
      </c>
      <c r="B133" t="str">
        <f>VLOOKUP(Tabla6[[#This Row],[CODIGO]],STOCKSANLUIS[#All],2,FALSE)</f>
        <v>EVAPORADOR PISO TECHO 36000 BTU/H EVAP F/C ST R410A 208-230V/60HZ/1PH - TEMP BLUE MADE BY CARRIER ENTERPRISE - FRIO SOLO - TBF41D-036-M3N1C</v>
      </c>
      <c r="C133" s="1">
        <v>1</v>
      </c>
      <c r="D133" s="1"/>
      <c r="E133" s="27" t="str">
        <f>VLOOKUP(Tabla6[[#This Row],[CODIGO]],STOCKSANLUIS[],5,FALSE)</f>
        <v>TEMP BLUE</v>
      </c>
      <c r="F133" t="s">
        <v>19541</v>
      </c>
      <c r="G133" s="153">
        <v>46182</v>
      </c>
      <c r="H133" t="s">
        <v>23185</v>
      </c>
    </row>
  </sheetData>
  <pageMargins left="0.22" right="0.18" top="0.17" bottom="0.44" header="0.18" footer="0.5"/>
  <pageSetup paperSize="9" scale="7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F3384"/>
  <sheetViews>
    <sheetView topLeftCell="A3361" workbookViewId="0">
      <selection activeCell="D3386" sqref="D3386"/>
    </sheetView>
  </sheetViews>
  <sheetFormatPr baseColWidth="10" defaultRowHeight="15" x14ac:dyDescent="0.25"/>
  <cols>
    <col min="2" max="2" width="81.140625" customWidth="1"/>
    <col min="4" max="4" width="32" bestFit="1" customWidth="1"/>
    <col min="5" max="5" width="13.85546875" customWidth="1"/>
    <col min="6" max="6" width="21.5703125" customWidth="1"/>
  </cols>
  <sheetData>
    <row r="1" spans="1:6" x14ac:dyDescent="0.25">
      <c r="A1" s="42" t="s">
        <v>19557</v>
      </c>
      <c r="B1" s="42" t="s">
        <v>19558</v>
      </c>
      <c r="C1" s="42" t="s">
        <v>21450</v>
      </c>
      <c r="D1" s="42" t="s">
        <v>21451</v>
      </c>
      <c r="E1" s="42" t="s">
        <v>21452</v>
      </c>
      <c r="F1" s="42" t="s">
        <v>21477</v>
      </c>
    </row>
    <row r="2" spans="1:6" x14ac:dyDescent="0.25">
      <c r="A2" s="80" t="s">
        <v>2108</v>
      </c>
      <c r="B2" s="13" t="s">
        <v>2109</v>
      </c>
      <c r="C2" s="55" t="s">
        <v>6</v>
      </c>
      <c r="D2" s="55" t="s">
        <v>19361</v>
      </c>
      <c r="E2" s="13" t="s">
        <v>21453</v>
      </c>
      <c r="F2" s="39" t="s">
        <v>19524</v>
      </c>
    </row>
    <row r="3" spans="1:6" x14ac:dyDescent="0.25">
      <c r="A3" s="80" t="s">
        <v>33</v>
      </c>
      <c r="B3" s="13" t="s">
        <v>34</v>
      </c>
      <c r="C3" s="55" t="s">
        <v>6</v>
      </c>
      <c r="D3" s="55" t="s">
        <v>19341</v>
      </c>
      <c r="E3" s="13" t="s">
        <v>21453</v>
      </c>
      <c r="F3" s="39" t="s">
        <v>19524</v>
      </c>
    </row>
    <row r="4" spans="1:6" x14ac:dyDescent="0.25">
      <c r="A4" s="80" t="s">
        <v>3347</v>
      </c>
      <c r="B4" s="13" t="s">
        <v>3348</v>
      </c>
      <c r="C4" s="55" t="s">
        <v>6</v>
      </c>
      <c r="D4" s="55" t="s">
        <v>19381</v>
      </c>
      <c r="E4" s="13" t="s">
        <v>21453</v>
      </c>
      <c r="F4" s="39" t="s">
        <v>19524</v>
      </c>
    </row>
    <row r="5" spans="1:6" x14ac:dyDescent="0.25">
      <c r="A5" s="80" t="s">
        <v>3339</v>
      </c>
      <c r="B5" s="13" t="s">
        <v>3340</v>
      </c>
      <c r="C5" s="55" t="s">
        <v>6</v>
      </c>
      <c r="D5" s="55" t="s">
        <v>19381</v>
      </c>
      <c r="E5" s="13" t="s">
        <v>21453</v>
      </c>
      <c r="F5" s="39" t="s">
        <v>19524</v>
      </c>
    </row>
    <row r="6" spans="1:6" x14ac:dyDescent="0.25">
      <c r="A6" s="80" t="s">
        <v>3341</v>
      </c>
      <c r="B6" s="13" t="s">
        <v>3342</v>
      </c>
      <c r="C6" s="55" t="s">
        <v>6</v>
      </c>
      <c r="D6" s="55" t="s">
        <v>19381</v>
      </c>
      <c r="E6" s="13" t="s">
        <v>21453</v>
      </c>
      <c r="F6" s="39" t="s">
        <v>19524</v>
      </c>
    </row>
    <row r="7" spans="1:6" x14ac:dyDescent="0.25">
      <c r="A7" s="80" t="s">
        <v>3343</v>
      </c>
      <c r="B7" s="13" t="s">
        <v>3344</v>
      </c>
      <c r="C7" s="55" t="s">
        <v>6</v>
      </c>
      <c r="D7" s="55" t="s">
        <v>19381</v>
      </c>
      <c r="E7" s="13" t="s">
        <v>21453</v>
      </c>
      <c r="F7" s="39" t="s">
        <v>19524</v>
      </c>
    </row>
    <row r="8" spans="1:6" x14ac:dyDescent="0.25">
      <c r="A8" s="80" t="s">
        <v>2022</v>
      </c>
      <c r="B8" s="13" t="s">
        <v>2023</v>
      </c>
      <c r="C8" s="55" t="s">
        <v>6</v>
      </c>
      <c r="D8" s="55" t="s">
        <v>19341</v>
      </c>
      <c r="E8" s="13" t="s">
        <v>21453</v>
      </c>
      <c r="F8" s="39" t="s">
        <v>19524</v>
      </c>
    </row>
    <row r="9" spans="1:6" x14ac:dyDescent="0.25">
      <c r="A9" s="80" t="s">
        <v>931</v>
      </c>
      <c r="B9" s="13" t="s">
        <v>932</v>
      </c>
      <c r="C9" s="55" t="s">
        <v>6</v>
      </c>
      <c r="D9" s="55" t="s">
        <v>19327</v>
      </c>
      <c r="E9" s="13" t="s">
        <v>21453</v>
      </c>
      <c r="F9" s="39" t="s">
        <v>19524</v>
      </c>
    </row>
    <row r="10" spans="1:6" x14ac:dyDescent="0.25">
      <c r="A10" s="80" t="s">
        <v>867</v>
      </c>
      <c r="B10" s="13" t="s">
        <v>868</v>
      </c>
      <c r="C10" s="55" t="s">
        <v>6</v>
      </c>
      <c r="D10" s="55" t="s">
        <v>19327</v>
      </c>
      <c r="E10" s="13" t="s">
        <v>21453</v>
      </c>
      <c r="F10" s="39" t="s">
        <v>19524</v>
      </c>
    </row>
    <row r="11" spans="1:6" x14ac:dyDescent="0.25">
      <c r="A11" s="80" t="s">
        <v>1251</v>
      </c>
      <c r="B11" s="13" t="s">
        <v>1252</v>
      </c>
      <c r="C11" s="55" t="s">
        <v>1253</v>
      </c>
      <c r="D11" s="55" t="s">
        <v>19358</v>
      </c>
      <c r="E11" s="13" t="s">
        <v>21453</v>
      </c>
      <c r="F11" s="39" t="s">
        <v>19524</v>
      </c>
    </row>
    <row r="12" spans="1:6" x14ac:dyDescent="0.25">
      <c r="A12" s="80" t="s">
        <v>371</v>
      </c>
      <c r="B12" s="13" t="s">
        <v>372</v>
      </c>
      <c r="C12" s="55" t="s">
        <v>6</v>
      </c>
      <c r="D12" s="55" t="s">
        <v>19351</v>
      </c>
      <c r="E12" s="13" t="s">
        <v>21453</v>
      </c>
      <c r="F12" s="39" t="s">
        <v>19524</v>
      </c>
    </row>
    <row r="13" spans="1:6" x14ac:dyDescent="0.25">
      <c r="A13" s="80" t="s">
        <v>3665</v>
      </c>
      <c r="B13" s="13" t="s">
        <v>3666</v>
      </c>
      <c r="C13" s="55" t="s">
        <v>6</v>
      </c>
      <c r="D13" s="55" t="s">
        <v>19362</v>
      </c>
      <c r="E13" s="13" t="s">
        <v>21453</v>
      </c>
      <c r="F13" s="39" t="s">
        <v>19524</v>
      </c>
    </row>
    <row r="14" spans="1:6" x14ac:dyDescent="0.25">
      <c r="A14" s="80" t="s">
        <v>2836</v>
      </c>
      <c r="B14" s="13" t="s">
        <v>2837</v>
      </c>
      <c r="C14" s="55" t="s">
        <v>6</v>
      </c>
      <c r="D14" s="55" t="s">
        <v>19362</v>
      </c>
      <c r="E14" s="13" t="s">
        <v>21453</v>
      </c>
      <c r="F14" s="39" t="s">
        <v>19524</v>
      </c>
    </row>
    <row r="15" spans="1:6" x14ac:dyDescent="0.25">
      <c r="A15" s="80" t="s">
        <v>2693</v>
      </c>
      <c r="B15" s="13" t="s">
        <v>2694</v>
      </c>
      <c r="C15" s="55" t="s">
        <v>6</v>
      </c>
      <c r="D15" s="55" t="s">
        <v>19362</v>
      </c>
      <c r="E15" s="13" t="s">
        <v>21453</v>
      </c>
      <c r="F15" s="39" t="s">
        <v>19524</v>
      </c>
    </row>
    <row r="16" spans="1:6" x14ac:dyDescent="0.25">
      <c r="A16" s="80" t="s">
        <v>3675</v>
      </c>
      <c r="B16" s="13" t="s">
        <v>3676</v>
      </c>
      <c r="C16" s="55" t="s">
        <v>1253</v>
      </c>
      <c r="D16" s="55" t="s">
        <v>19358</v>
      </c>
      <c r="E16" s="13" t="s">
        <v>21453</v>
      </c>
      <c r="F16" s="39" t="s">
        <v>19524</v>
      </c>
    </row>
    <row r="17" spans="1:6" x14ac:dyDescent="0.25">
      <c r="A17" s="80" t="s">
        <v>57</v>
      </c>
      <c r="B17" s="13" t="s">
        <v>58</v>
      </c>
      <c r="C17" s="55" t="s">
        <v>6</v>
      </c>
      <c r="D17" s="55" t="s">
        <v>19341</v>
      </c>
      <c r="E17" s="13" t="s">
        <v>21453</v>
      </c>
      <c r="F17" s="39" t="s">
        <v>19524</v>
      </c>
    </row>
    <row r="18" spans="1:6" x14ac:dyDescent="0.25">
      <c r="A18" s="80" t="s">
        <v>3293</v>
      </c>
      <c r="B18" s="13" t="s">
        <v>3294</v>
      </c>
      <c r="C18" s="55" t="s">
        <v>6</v>
      </c>
      <c r="D18" s="55" t="s">
        <v>19380</v>
      </c>
      <c r="E18" s="13" t="s">
        <v>21453</v>
      </c>
      <c r="F18" s="39" t="s">
        <v>19524</v>
      </c>
    </row>
    <row r="19" spans="1:6" x14ac:dyDescent="0.25">
      <c r="A19" s="80" t="s">
        <v>3605</v>
      </c>
      <c r="B19" s="13" t="s">
        <v>3606</v>
      </c>
      <c r="C19" s="55" t="s">
        <v>6</v>
      </c>
      <c r="D19" s="55" t="s">
        <v>19351</v>
      </c>
      <c r="E19" s="13" t="s">
        <v>21453</v>
      </c>
      <c r="F19" s="39" t="s">
        <v>19524</v>
      </c>
    </row>
    <row r="20" spans="1:6" x14ac:dyDescent="0.25">
      <c r="A20" s="80" t="s">
        <v>3170</v>
      </c>
      <c r="B20" s="13" t="s">
        <v>3171</v>
      </c>
      <c r="C20" s="55" t="s">
        <v>6</v>
      </c>
      <c r="D20" s="55" t="s">
        <v>19513</v>
      </c>
      <c r="E20" s="13" t="s">
        <v>21453</v>
      </c>
      <c r="F20" s="39" t="s">
        <v>19524</v>
      </c>
    </row>
    <row r="21" spans="1:6" x14ac:dyDescent="0.25">
      <c r="A21" s="80" t="s">
        <v>487</v>
      </c>
      <c r="B21" s="13" t="s">
        <v>488</v>
      </c>
      <c r="C21" s="55" t="s">
        <v>6</v>
      </c>
      <c r="D21" s="55" t="s">
        <v>19371</v>
      </c>
      <c r="E21" s="13" t="s">
        <v>21453</v>
      </c>
      <c r="F21" s="39" t="s">
        <v>19524</v>
      </c>
    </row>
    <row r="22" spans="1:6" x14ac:dyDescent="0.25">
      <c r="A22" s="80" t="s">
        <v>2490</v>
      </c>
      <c r="B22" s="13" t="s">
        <v>2491</v>
      </c>
      <c r="C22" s="55" t="s">
        <v>6</v>
      </c>
      <c r="D22" s="55" t="s">
        <v>19370</v>
      </c>
      <c r="E22" s="13" t="s">
        <v>21453</v>
      </c>
      <c r="F22" s="39" t="s">
        <v>19524</v>
      </c>
    </row>
    <row r="23" spans="1:6" x14ac:dyDescent="0.25">
      <c r="A23" s="80" t="s">
        <v>2587</v>
      </c>
      <c r="B23" s="13" t="s">
        <v>2588</v>
      </c>
      <c r="C23" s="55" t="s">
        <v>6</v>
      </c>
      <c r="D23" s="55" t="s">
        <v>19362</v>
      </c>
      <c r="E23" s="13" t="s">
        <v>21453</v>
      </c>
      <c r="F23" s="39" t="s">
        <v>19524</v>
      </c>
    </row>
    <row r="24" spans="1:6" x14ac:dyDescent="0.25">
      <c r="A24" s="80" t="s">
        <v>2020</v>
      </c>
      <c r="B24" s="13" t="s">
        <v>2021</v>
      </c>
      <c r="C24" s="55" t="s">
        <v>6</v>
      </c>
      <c r="D24" s="55" t="s">
        <v>19341</v>
      </c>
      <c r="E24" s="13" t="s">
        <v>21453</v>
      </c>
      <c r="F24" s="39" t="s">
        <v>19524</v>
      </c>
    </row>
    <row r="25" spans="1:6" x14ac:dyDescent="0.25">
      <c r="A25" s="80" t="s">
        <v>3681</v>
      </c>
      <c r="B25" s="13" t="s">
        <v>3682</v>
      </c>
      <c r="C25" s="55" t="s">
        <v>6</v>
      </c>
      <c r="D25" s="55" t="s">
        <v>19351</v>
      </c>
      <c r="E25" s="13" t="s">
        <v>21453</v>
      </c>
      <c r="F25" s="39" t="s">
        <v>19524</v>
      </c>
    </row>
    <row r="26" spans="1:6" x14ac:dyDescent="0.25">
      <c r="A26" s="80" t="s">
        <v>3701</v>
      </c>
      <c r="B26" s="13" t="s">
        <v>3702</v>
      </c>
      <c r="C26" s="55" t="s">
        <v>6</v>
      </c>
      <c r="D26" s="55" t="s">
        <v>19324</v>
      </c>
      <c r="E26" s="13" t="s">
        <v>21453</v>
      </c>
      <c r="F26" s="39" t="s">
        <v>19524</v>
      </c>
    </row>
    <row r="27" spans="1:6" x14ac:dyDescent="0.25">
      <c r="A27" s="80" t="s">
        <v>375</v>
      </c>
      <c r="B27" s="13" t="s">
        <v>376</v>
      </c>
      <c r="C27" s="55" t="s">
        <v>6</v>
      </c>
      <c r="D27" s="55" t="s">
        <v>19351</v>
      </c>
      <c r="E27" s="13" t="s">
        <v>21453</v>
      </c>
      <c r="F27" s="39" t="s">
        <v>19524</v>
      </c>
    </row>
    <row r="28" spans="1:6" x14ac:dyDescent="0.25">
      <c r="A28" s="80" t="s">
        <v>259</v>
      </c>
      <c r="B28" s="13" t="s">
        <v>260</v>
      </c>
      <c r="C28" s="55" t="s">
        <v>6</v>
      </c>
      <c r="D28" s="55" t="s">
        <v>19358</v>
      </c>
      <c r="E28" s="13" t="s">
        <v>21453</v>
      </c>
      <c r="F28" s="39" t="s">
        <v>19524</v>
      </c>
    </row>
    <row r="29" spans="1:6" x14ac:dyDescent="0.25">
      <c r="A29" s="80" t="s">
        <v>2387</v>
      </c>
      <c r="B29" s="13" t="s">
        <v>2388</v>
      </c>
      <c r="C29" s="55" t="s">
        <v>6</v>
      </c>
      <c r="D29" s="55" t="s">
        <v>19364</v>
      </c>
      <c r="E29" s="13" t="s">
        <v>21453</v>
      </c>
      <c r="F29" s="39" t="s">
        <v>19524</v>
      </c>
    </row>
    <row r="30" spans="1:6" x14ac:dyDescent="0.25">
      <c r="A30" s="80" t="s">
        <v>2691</v>
      </c>
      <c r="B30" s="13" t="s">
        <v>2692</v>
      </c>
      <c r="C30" s="55" t="s">
        <v>6</v>
      </c>
      <c r="D30" s="55" t="s">
        <v>19362</v>
      </c>
      <c r="E30" s="13" t="s">
        <v>21453</v>
      </c>
      <c r="F30" s="39" t="s">
        <v>19524</v>
      </c>
    </row>
    <row r="31" spans="1:6" x14ac:dyDescent="0.25">
      <c r="A31" s="80" t="s">
        <v>485</v>
      </c>
      <c r="B31" s="13" t="s">
        <v>486</v>
      </c>
      <c r="C31" s="55" t="s">
        <v>6</v>
      </c>
      <c r="D31" s="55" t="s">
        <v>19371</v>
      </c>
      <c r="E31" s="13" t="s">
        <v>21453</v>
      </c>
      <c r="F31" s="39" t="s">
        <v>19524</v>
      </c>
    </row>
    <row r="32" spans="1:6" x14ac:dyDescent="0.25">
      <c r="A32" s="80" t="s">
        <v>3651</v>
      </c>
      <c r="B32" s="13" t="s">
        <v>3652</v>
      </c>
      <c r="C32" s="55" t="s">
        <v>6</v>
      </c>
      <c r="D32" s="55" t="s">
        <v>19366</v>
      </c>
      <c r="E32" s="13" t="s">
        <v>21453</v>
      </c>
      <c r="F32" s="39" t="s">
        <v>19524</v>
      </c>
    </row>
    <row r="33" spans="1:6" x14ac:dyDescent="0.25">
      <c r="A33" s="80" t="s">
        <v>1882</v>
      </c>
      <c r="B33" s="13" t="s">
        <v>1883</v>
      </c>
      <c r="C33" s="55" t="s">
        <v>6</v>
      </c>
      <c r="D33" s="55" t="s">
        <v>19333</v>
      </c>
      <c r="E33" s="13" t="s">
        <v>21453</v>
      </c>
      <c r="F33" s="39" t="s">
        <v>19524</v>
      </c>
    </row>
    <row r="34" spans="1:6" x14ac:dyDescent="0.25">
      <c r="A34" s="80" t="s">
        <v>1576</v>
      </c>
      <c r="B34" s="13" t="s">
        <v>1577</v>
      </c>
      <c r="C34" s="55" t="s">
        <v>6</v>
      </c>
      <c r="D34" s="55" t="s">
        <v>19367</v>
      </c>
      <c r="E34" s="13" t="s">
        <v>21453</v>
      </c>
      <c r="F34" s="39" t="s">
        <v>19524</v>
      </c>
    </row>
    <row r="35" spans="1:6" x14ac:dyDescent="0.25">
      <c r="A35" s="80" t="s">
        <v>2858</v>
      </c>
      <c r="B35" s="13" t="s">
        <v>2859</v>
      </c>
      <c r="C35" s="55" t="s">
        <v>6</v>
      </c>
      <c r="D35" s="55" t="s">
        <v>19378</v>
      </c>
      <c r="E35" s="13" t="s">
        <v>21453</v>
      </c>
      <c r="F35" s="39" t="s">
        <v>19524</v>
      </c>
    </row>
    <row r="36" spans="1:6" x14ac:dyDescent="0.25">
      <c r="A36" s="80" t="s">
        <v>2529</v>
      </c>
      <c r="B36" s="13" t="s">
        <v>2530</v>
      </c>
      <c r="C36" s="55" t="s">
        <v>6</v>
      </c>
      <c r="D36" s="55" t="s">
        <v>19362</v>
      </c>
      <c r="E36" s="13" t="s">
        <v>21453</v>
      </c>
      <c r="F36" s="39" t="s">
        <v>19524</v>
      </c>
    </row>
    <row r="37" spans="1:6" x14ac:dyDescent="0.25">
      <c r="A37" s="80" t="s">
        <v>1420</v>
      </c>
      <c r="B37" s="13" t="s">
        <v>1421</v>
      </c>
      <c r="C37" s="55" t="s">
        <v>6</v>
      </c>
      <c r="D37" s="55" t="s">
        <v>19353</v>
      </c>
      <c r="E37" s="13" t="s">
        <v>21453</v>
      </c>
      <c r="F37" s="39" t="s">
        <v>19524</v>
      </c>
    </row>
    <row r="38" spans="1:6" x14ac:dyDescent="0.25">
      <c r="A38" s="80" t="s">
        <v>2110</v>
      </c>
      <c r="B38" s="13" t="s">
        <v>2111</v>
      </c>
      <c r="C38" s="55" t="s">
        <v>6</v>
      </c>
      <c r="D38" s="55" t="s">
        <v>19361</v>
      </c>
      <c r="E38" s="13" t="s">
        <v>21453</v>
      </c>
      <c r="F38" s="39" t="s">
        <v>19524</v>
      </c>
    </row>
    <row r="39" spans="1:6" x14ac:dyDescent="0.25">
      <c r="A39" s="80" t="s">
        <v>77</v>
      </c>
      <c r="B39" s="13" t="s">
        <v>78</v>
      </c>
      <c r="C39" s="55" t="s">
        <v>6</v>
      </c>
      <c r="D39" s="55" t="s">
        <v>19341</v>
      </c>
      <c r="E39" s="13" t="s">
        <v>21453</v>
      </c>
      <c r="F39" s="39" t="s">
        <v>19524</v>
      </c>
    </row>
    <row r="40" spans="1:6" x14ac:dyDescent="0.25">
      <c r="A40" s="80" t="s">
        <v>2545</v>
      </c>
      <c r="B40" s="13" t="s">
        <v>2546</v>
      </c>
      <c r="C40" s="55" t="s">
        <v>6</v>
      </c>
      <c r="D40" s="55" t="s">
        <v>19366</v>
      </c>
      <c r="E40" s="13" t="s">
        <v>21453</v>
      </c>
      <c r="F40" s="39" t="s">
        <v>19524</v>
      </c>
    </row>
    <row r="41" spans="1:6" x14ac:dyDescent="0.25">
      <c r="A41" s="80" t="s">
        <v>1819</v>
      </c>
      <c r="B41" s="13" t="s">
        <v>1820</v>
      </c>
      <c r="C41" s="55" t="s">
        <v>1816</v>
      </c>
      <c r="D41" s="55" t="s">
        <v>19351</v>
      </c>
      <c r="E41" s="13" t="s">
        <v>21453</v>
      </c>
      <c r="F41" s="39" t="s">
        <v>19524</v>
      </c>
    </row>
    <row r="42" spans="1:6" x14ac:dyDescent="0.25">
      <c r="A42" s="80" t="s">
        <v>3741</v>
      </c>
      <c r="B42" s="13" t="s">
        <v>3742</v>
      </c>
      <c r="C42" s="55" t="s">
        <v>6</v>
      </c>
      <c r="D42" s="55" t="s">
        <v>19361</v>
      </c>
      <c r="E42" s="13" t="s">
        <v>21453</v>
      </c>
      <c r="F42" s="39" t="s">
        <v>19524</v>
      </c>
    </row>
    <row r="43" spans="1:6" x14ac:dyDescent="0.25">
      <c r="A43" s="80" t="s">
        <v>3515</v>
      </c>
      <c r="B43" s="13" t="s">
        <v>3516</v>
      </c>
      <c r="C43" s="55" t="s">
        <v>6</v>
      </c>
      <c r="D43" s="55" t="s">
        <v>19380</v>
      </c>
      <c r="E43" s="13" t="s">
        <v>21453</v>
      </c>
      <c r="F43" s="39" t="s">
        <v>19524</v>
      </c>
    </row>
    <row r="44" spans="1:6" x14ac:dyDescent="0.25">
      <c r="A44" s="80" t="s">
        <v>2427</v>
      </c>
      <c r="B44" s="13" t="s">
        <v>2428</v>
      </c>
      <c r="C44" s="55" t="s">
        <v>6</v>
      </c>
      <c r="D44" s="55" t="s">
        <v>19341</v>
      </c>
      <c r="E44" s="13" t="s">
        <v>21453</v>
      </c>
      <c r="F44" s="39" t="s">
        <v>19524</v>
      </c>
    </row>
    <row r="45" spans="1:6" x14ac:dyDescent="0.25">
      <c r="A45" s="80" t="s">
        <v>2462</v>
      </c>
      <c r="B45" s="13" t="s">
        <v>2463</v>
      </c>
      <c r="C45" s="55" t="s">
        <v>6</v>
      </c>
      <c r="D45" s="55" t="s">
        <v>19362</v>
      </c>
      <c r="E45" s="13" t="s">
        <v>21453</v>
      </c>
      <c r="F45" s="39" t="s">
        <v>19524</v>
      </c>
    </row>
    <row r="46" spans="1:6" x14ac:dyDescent="0.25">
      <c r="A46" s="80" t="s">
        <v>781</v>
      </c>
      <c r="B46" s="13" t="s">
        <v>782</v>
      </c>
      <c r="C46" s="55" t="s">
        <v>6</v>
      </c>
      <c r="D46" s="55" t="s">
        <v>19321</v>
      </c>
      <c r="E46" s="13" t="s">
        <v>21453</v>
      </c>
      <c r="F46" s="39" t="s">
        <v>19524</v>
      </c>
    </row>
    <row r="47" spans="1:6" x14ac:dyDescent="0.25">
      <c r="A47" s="80" t="s">
        <v>3172</v>
      </c>
      <c r="B47" s="13" t="s">
        <v>3173</v>
      </c>
      <c r="C47" s="55" t="s">
        <v>6</v>
      </c>
      <c r="D47" s="55" t="s">
        <v>19513</v>
      </c>
      <c r="E47" s="13" t="s">
        <v>21453</v>
      </c>
      <c r="F47" s="39" t="s">
        <v>19524</v>
      </c>
    </row>
    <row r="48" spans="1:6" x14ac:dyDescent="0.25">
      <c r="A48" s="80" t="s">
        <v>3267</v>
      </c>
      <c r="B48" s="13" t="s">
        <v>3268</v>
      </c>
      <c r="C48" s="55" t="s">
        <v>6</v>
      </c>
      <c r="D48" s="55" t="s">
        <v>19513</v>
      </c>
      <c r="E48" s="13" t="s">
        <v>21453</v>
      </c>
      <c r="F48" s="39" t="s">
        <v>19524</v>
      </c>
    </row>
    <row r="49" spans="1:6" x14ac:dyDescent="0.25">
      <c r="A49" s="80" t="s">
        <v>1378</v>
      </c>
      <c r="B49" s="13" t="s">
        <v>1379</v>
      </c>
      <c r="C49" s="55" t="s">
        <v>6</v>
      </c>
      <c r="D49" s="55" t="s">
        <v>19358</v>
      </c>
      <c r="E49" s="13" t="s">
        <v>21453</v>
      </c>
      <c r="F49" s="39" t="s">
        <v>19524</v>
      </c>
    </row>
    <row r="50" spans="1:6" x14ac:dyDescent="0.25">
      <c r="A50" s="80" t="s">
        <v>19559</v>
      </c>
      <c r="B50" s="36" t="s">
        <v>19560</v>
      </c>
      <c r="C50" s="55" t="s">
        <v>6</v>
      </c>
      <c r="D50" s="55" t="s">
        <v>19513</v>
      </c>
      <c r="E50" s="13" t="s">
        <v>21453</v>
      </c>
      <c r="F50" s="39" t="s">
        <v>19524</v>
      </c>
    </row>
    <row r="51" spans="1:6" x14ac:dyDescent="0.25">
      <c r="A51" s="80" t="s">
        <v>4007</v>
      </c>
      <c r="B51" s="13" t="s">
        <v>4008</v>
      </c>
      <c r="C51" s="55" t="s">
        <v>6</v>
      </c>
      <c r="D51" s="55" t="s">
        <v>19366</v>
      </c>
      <c r="E51" s="13" t="s">
        <v>21453</v>
      </c>
      <c r="F51" s="39" t="s">
        <v>19524</v>
      </c>
    </row>
    <row r="52" spans="1:6" x14ac:dyDescent="0.25">
      <c r="A52" s="80" t="s">
        <v>3678</v>
      </c>
      <c r="B52" s="13" t="s">
        <v>3602</v>
      </c>
      <c r="C52" s="55" t="s">
        <v>1253</v>
      </c>
      <c r="D52" s="55" t="s">
        <v>19385</v>
      </c>
      <c r="E52" s="13" t="s">
        <v>21453</v>
      </c>
      <c r="F52" s="39" t="s">
        <v>19524</v>
      </c>
    </row>
    <row r="53" spans="1:6" x14ac:dyDescent="0.25">
      <c r="A53" s="80" t="s">
        <v>1199</v>
      </c>
      <c r="B53" s="13" t="s">
        <v>1200</v>
      </c>
      <c r="C53" s="55" t="s">
        <v>6</v>
      </c>
      <c r="D53" s="55" t="s">
        <v>19341</v>
      </c>
      <c r="E53" s="13" t="s">
        <v>21453</v>
      </c>
      <c r="F53" s="39" t="s">
        <v>19524</v>
      </c>
    </row>
    <row r="54" spans="1:6" x14ac:dyDescent="0.25">
      <c r="A54" s="80" t="s">
        <v>1422</v>
      </c>
      <c r="B54" s="13" t="s">
        <v>1423</v>
      </c>
      <c r="C54" s="55" t="s">
        <v>6</v>
      </c>
      <c r="D54" s="55" t="s">
        <v>19353</v>
      </c>
      <c r="E54" s="13" t="s">
        <v>21453</v>
      </c>
      <c r="F54" s="39" t="s">
        <v>19524</v>
      </c>
    </row>
    <row r="55" spans="1:6" x14ac:dyDescent="0.25">
      <c r="A55" s="80" t="s">
        <v>2868</v>
      </c>
      <c r="B55" s="13" t="s">
        <v>2869</v>
      </c>
      <c r="C55" s="55" t="s">
        <v>6</v>
      </c>
      <c r="D55" s="55" t="s">
        <v>19362</v>
      </c>
      <c r="E55" s="13" t="s">
        <v>21453</v>
      </c>
      <c r="F55" s="39" t="s">
        <v>19524</v>
      </c>
    </row>
    <row r="56" spans="1:6" x14ac:dyDescent="0.25">
      <c r="A56" s="80" t="s">
        <v>2872</v>
      </c>
      <c r="B56" s="13" t="s">
        <v>2873</v>
      </c>
      <c r="C56" s="55" t="s">
        <v>6</v>
      </c>
      <c r="D56" s="55" t="s">
        <v>19362</v>
      </c>
      <c r="E56" s="13" t="s">
        <v>21453</v>
      </c>
      <c r="F56" s="39" t="s">
        <v>19524</v>
      </c>
    </row>
    <row r="57" spans="1:6" x14ac:dyDescent="0.25">
      <c r="A57" s="80" t="s">
        <v>3683</v>
      </c>
      <c r="B57" s="13" t="s">
        <v>3684</v>
      </c>
      <c r="C57" s="55" t="s">
        <v>6</v>
      </c>
      <c r="D57" s="55" t="s">
        <v>19361</v>
      </c>
      <c r="E57" s="13" t="s">
        <v>21453</v>
      </c>
      <c r="F57" s="39" t="s">
        <v>19524</v>
      </c>
    </row>
    <row r="58" spans="1:6" x14ac:dyDescent="0.25">
      <c r="A58" s="80" t="s">
        <v>4011</v>
      </c>
      <c r="B58" s="13" t="s">
        <v>4012</v>
      </c>
      <c r="C58" s="55" t="s">
        <v>6</v>
      </c>
      <c r="D58" s="55" t="s">
        <v>19366</v>
      </c>
      <c r="E58" s="13" t="s">
        <v>21453</v>
      </c>
      <c r="F58" s="39" t="s">
        <v>19524</v>
      </c>
    </row>
    <row r="59" spans="1:6" x14ac:dyDescent="0.25">
      <c r="A59" s="80" t="s">
        <v>3239</v>
      </c>
      <c r="B59" s="13" t="s">
        <v>3240</v>
      </c>
      <c r="C59" s="55" t="s">
        <v>6</v>
      </c>
      <c r="D59" s="55" t="s">
        <v>19361</v>
      </c>
      <c r="E59" s="13" t="s">
        <v>21453</v>
      </c>
      <c r="F59" s="39" t="s">
        <v>19524</v>
      </c>
    </row>
    <row r="60" spans="1:6" x14ac:dyDescent="0.25">
      <c r="A60" s="80" t="s">
        <v>2547</v>
      </c>
      <c r="B60" s="13" t="s">
        <v>2548</v>
      </c>
      <c r="C60" s="55" t="s">
        <v>6</v>
      </c>
      <c r="D60" s="55" t="s">
        <v>19366</v>
      </c>
      <c r="E60" s="13" t="s">
        <v>21453</v>
      </c>
      <c r="F60" s="39" t="s">
        <v>19524</v>
      </c>
    </row>
    <row r="61" spans="1:6" x14ac:dyDescent="0.25">
      <c r="A61" s="80" t="s">
        <v>1073</v>
      </c>
      <c r="B61" s="13" t="s">
        <v>1074</v>
      </c>
      <c r="C61" s="55" t="s">
        <v>6</v>
      </c>
      <c r="D61" s="55" t="s">
        <v>19363</v>
      </c>
      <c r="E61" s="13" t="s">
        <v>21453</v>
      </c>
      <c r="F61" s="39" t="s">
        <v>19524</v>
      </c>
    </row>
    <row r="62" spans="1:6" x14ac:dyDescent="0.25">
      <c r="A62" s="80" t="s">
        <v>1256</v>
      </c>
      <c r="B62" s="13" t="s">
        <v>1257</v>
      </c>
      <c r="C62" s="55" t="s">
        <v>6</v>
      </c>
      <c r="D62" s="55" t="s">
        <v>19358</v>
      </c>
      <c r="E62" s="13" t="s">
        <v>21453</v>
      </c>
      <c r="F62" s="39" t="s">
        <v>19524</v>
      </c>
    </row>
    <row r="63" spans="1:6" x14ac:dyDescent="0.25">
      <c r="A63" s="80" t="s">
        <v>713</v>
      </c>
      <c r="B63" s="13" t="s">
        <v>714</v>
      </c>
      <c r="C63" s="55" t="s">
        <v>6</v>
      </c>
      <c r="D63" s="55" t="s">
        <v>19321</v>
      </c>
      <c r="E63" s="13" t="s">
        <v>21453</v>
      </c>
      <c r="F63" s="39" t="s">
        <v>19524</v>
      </c>
    </row>
    <row r="64" spans="1:6" x14ac:dyDescent="0.25">
      <c r="A64" s="80" t="s">
        <v>3579</v>
      </c>
      <c r="B64" s="13" t="s">
        <v>3580</v>
      </c>
      <c r="C64" s="55" t="s">
        <v>6</v>
      </c>
      <c r="D64" s="55" t="s">
        <v>19333</v>
      </c>
      <c r="E64" s="13" t="s">
        <v>21453</v>
      </c>
      <c r="F64" s="39" t="s">
        <v>19524</v>
      </c>
    </row>
    <row r="65" spans="1:6" x14ac:dyDescent="0.25">
      <c r="A65" s="80" t="s">
        <v>4009</v>
      </c>
      <c r="B65" s="13" t="s">
        <v>4010</v>
      </c>
      <c r="C65" s="55" t="s">
        <v>6</v>
      </c>
      <c r="D65" s="55" t="s">
        <v>19366</v>
      </c>
      <c r="E65" s="13" t="s">
        <v>21453</v>
      </c>
      <c r="F65" s="39" t="s">
        <v>19524</v>
      </c>
    </row>
    <row r="66" spans="1:6" x14ac:dyDescent="0.25">
      <c r="A66" s="80" t="s">
        <v>1442</v>
      </c>
      <c r="B66" s="13" t="s">
        <v>1443</v>
      </c>
      <c r="C66" s="55" t="s">
        <v>6</v>
      </c>
      <c r="D66" s="55" t="s">
        <v>19353</v>
      </c>
      <c r="E66" s="13" t="s">
        <v>21453</v>
      </c>
      <c r="F66" s="39" t="s">
        <v>19524</v>
      </c>
    </row>
    <row r="67" spans="1:6" x14ac:dyDescent="0.25">
      <c r="A67" s="80" t="s">
        <v>3124</v>
      </c>
      <c r="B67" s="13" t="s">
        <v>3125</v>
      </c>
      <c r="C67" s="55" t="s">
        <v>6</v>
      </c>
      <c r="D67" s="55" t="s">
        <v>19325</v>
      </c>
      <c r="E67" s="13" t="s">
        <v>21453</v>
      </c>
      <c r="F67" s="39" t="s">
        <v>19524</v>
      </c>
    </row>
    <row r="68" spans="1:6" x14ac:dyDescent="0.25">
      <c r="A68" s="80" t="s">
        <v>229</v>
      </c>
      <c r="B68" s="13" t="s">
        <v>230</v>
      </c>
      <c r="C68" s="55" t="s">
        <v>6</v>
      </c>
      <c r="D68" s="55" t="s">
        <v>19316</v>
      </c>
      <c r="E68" s="13" t="s">
        <v>21453</v>
      </c>
      <c r="F68" s="39" t="s">
        <v>19524</v>
      </c>
    </row>
    <row r="69" spans="1:6" x14ac:dyDescent="0.25">
      <c r="A69" s="80" t="s">
        <v>3603</v>
      </c>
      <c r="B69" s="13" t="s">
        <v>3604</v>
      </c>
      <c r="C69" s="55" t="s">
        <v>6</v>
      </c>
      <c r="D69" s="55" t="s">
        <v>19351</v>
      </c>
      <c r="E69" s="13" t="s">
        <v>21453</v>
      </c>
      <c r="F69" s="39" t="s">
        <v>19524</v>
      </c>
    </row>
    <row r="70" spans="1:6" x14ac:dyDescent="0.25">
      <c r="A70" s="80" t="s">
        <v>3406</v>
      </c>
      <c r="B70" s="37" t="s">
        <v>3407</v>
      </c>
      <c r="C70" s="55" t="s">
        <v>6</v>
      </c>
      <c r="D70" s="55" t="s">
        <v>19371</v>
      </c>
      <c r="E70" s="13" t="s">
        <v>21453</v>
      </c>
      <c r="F70" s="39" t="s">
        <v>19524</v>
      </c>
    </row>
    <row r="71" spans="1:6" x14ac:dyDescent="0.25">
      <c r="A71" s="80" t="s">
        <v>2541</v>
      </c>
      <c r="B71" s="13" t="s">
        <v>2542</v>
      </c>
      <c r="C71" s="55" t="s">
        <v>6</v>
      </c>
      <c r="D71" s="55" t="s">
        <v>19366</v>
      </c>
      <c r="E71" s="13" t="s">
        <v>21453</v>
      </c>
      <c r="F71" s="39" t="s">
        <v>19524</v>
      </c>
    </row>
    <row r="72" spans="1:6" x14ac:dyDescent="0.25">
      <c r="A72" s="80" t="s">
        <v>377</v>
      </c>
      <c r="B72" s="13" t="s">
        <v>378</v>
      </c>
      <c r="C72" s="55" t="s">
        <v>6</v>
      </c>
      <c r="D72" s="55" t="s">
        <v>19351</v>
      </c>
      <c r="E72" s="13" t="s">
        <v>21453</v>
      </c>
      <c r="F72" s="39" t="s">
        <v>19524</v>
      </c>
    </row>
    <row r="73" spans="1:6" x14ac:dyDescent="0.25">
      <c r="A73" s="80" t="s">
        <v>2466</v>
      </c>
      <c r="B73" s="13" t="s">
        <v>2467</v>
      </c>
      <c r="C73" s="55" t="s">
        <v>6</v>
      </c>
      <c r="D73" s="55" t="s">
        <v>19370</v>
      </c>
      <c r="E73" s="13" t="s">
        <v>21453</v>
      </c>
      <c r="F73" s="39" t="s">
        <v>19524</v>
      </c>
    </row>
    <row r="74" spans="1:6" x14ac:dyDescent="0.25">
      <c r="A74" s="80" t="s">
        <v>3128</v>
      </c>
      <c r="B74" s="13" t="s">
        <v>3129</v>
      </c>
      <c r="C74" s="55" t="s">
        <v>6</v>
      </c>
      <c r="D74" s="55" t="s">
        <v>19325</v>
      </c>
      <c r="E74" s="13" t="s">
        <v>21453</v>
      </c>
      <c r="F74" s="39" t="s">
        <v>19524</v>
      </c>
    </row>
    <row r="75" spans="1:6" x14ac:dyDescent="0.25">
      <c r="A75" s="80" t="s">
        <v>2571</v>
      </c>
      <c r="B75" s="13" t="s">
        <v>2572</v>
      </c>
      <c r="C75" s="55" t="s">
        <v>6</v>
      </c>
      <c r="D75" s="55" t="s">
        <v>19367</v>
      </c>
      <c r="E75" s="13" t="s">
        <v>21453</v>
      </c>
      <c r="F75" s="39" t="s">
        <v>19524</v>
      </c>
    </row>
    <row r="76" spans="1:6" x14ac:dyDescent="0.25">
      <c r="A76" s="80" t="s">
        <v>3345</v>
      </c>
      <c r="B76" s="13" t="s">
        <v>3346</v>
      </c>
      <c r="C76" s="55" t="s">
        <v>6</v>
      </c>
      <c r="D76" s="55" t="s">
        <v>19381</v>
      </c>
      <c r="E76" s="13" t="s">
        <v>21453</v>
      </c>
      <c r="F76" s="39" t="s">
        <v>19524</v>
      </c>
    </row>
    <row r="77" spans="1:6" x14ac:dyDescent="0.25">
      <c r="A77" s="80" t="s">
        <v>3739</v>
      </c>
      <c r="B77" s="13" t="s">
        <v>3740</v>
      </c>
      <c r="C77" s="55" t="s">
        <v>6</v>
      </c>
      <c r="D77" s="55" t="s">
        <v>19361</v>
      </c>
      <c r="E77" s="13" t="s">
        <v>21453</v>
      </c>
      <c r="F77" s="39" t="s">
        <v>19524</v>
      </c>
    </row>
    <row r="78" spans="1:6" x14ac:dyDescent="0.25">
      <c r="A78" s="80" t="s">
        <v>3263</v>
      </c>
      <c r="B78" s="13" t="s">
        <v>3264</v>
      </c>
      <c r="C78" s="55" t="s">
        <v>6</v>
      </c>
      <c r="D78" s="55" t="s">
        <v>19513</v>
      </c>
      <c r="E78" s="13" t="s">
        <v>21453</v>
      </c>
      <c r="F78" s="39" t="s">
        <v>19524</v>
      </c>
    </row>
    <row r="79" spans="1:6" x14ac:dyDescent="0.25">
      <c r="A79" s="80" t="s">
        <v>439</v>
      </c>
      <c r="B79" s="13" t="s">
        <v>440</v>
      </c>
      <c r="C79" s="55" t="s">
        <v>6</v>
      </c>
      <c r="D79" s="55" t="s">
        <v>19327</v>
      </c>
      <c r="E79" s="13" t="s">
        <v>21453</v>
      </c>
      <c r="F79" s="39" t="s">
        <v>19524</v>
      </c>
    </row>
    <row r="80" spans="1:6" x14ac:dyDescent="0.25">
      <c r="A80" s="80" t="s">
        <v>3657</v>
      </c>
      <c r="B80" s="13" t="s">
        <v>3658</v>
      </c>
      <c r="C80" s="55" t="s">
        <v>6</v>
      </c>
      <c r="D80" s="55" t="s">
        <v>19366</v>
      </c>
      <c r="E80" s="13" t="s">
        <v>21453</v>
      </c>
      <c r="F80" s="39" t="s">
        <v>19524</v>
      </c>
    </row>
    <row r="81" spans="1:6" x14ac:dyDescent="0.25">
      <c r="A81" s="80" t="s">
        <v>443</v>
      </c>
      <c r="B81" s="13" t="s">
        <v>444</v>
      </c>
      <c r="C81" s="55" t="s">
        <v>6</v>
      </c>
      <c r="D81" s="55" t="s">
        <v>19327</v>
      </c>
      <c r="E81" s="13" t="s">
        <v>21453</v>
      </c>
      <c r="F81" s="39" t="s">
        <v>19524</v>
      </c>
    </row>
    <row r="82" spans="1:6" x14ac:dyDescent="0.25">
      <c r="A82" s="80" t="s">
        <v>1446</v>
      </c>
      <c r="B82" s="13" t="s">
        <v>1447</v>
      </c>
      <c r="C82" s="55" t="s">
        <v>6</v>
      </c>
      <c r="D82" s="55" t="s">
        <v>19353</v>
      </c>
      <c r="E82" s="13" t="s">
        <v>21453</v>
      </c>
      <c r="F82" s="39" t="s">
        <v>19524</v>
      </c>
    </row>
    <row r="83" spans="1:6" x14ac:dyDescent="0.25">
      <c r="A83" s="80" t="s">
        <v>2539</v>
      </c>
      <c r="B83" s="13" t="s">
        <v>2540</v>
      </c>
      <c r="C83" s="55" t="s">
        <v>6</v>
      </c>
      <c r="D83" s="55" t="s">
        <v>19341</v>
      </c>
      <c r="E83" s="13" t="s">
        <v>21453</v>
      </c>
      <c r="F83" s="39" t="s">
        <v>19524</v>
      </c>
    </row>
    <row r="84" spans="1:6" x14ac:dyDescent="0.25">
      <c r="A84" s="80" t="s">
        <v>2082</v>
      </c>
      <c r="B84" s="13" t="s">
        <v>2083</v>
      </c>
      <c r="C84" s="55" t="s">
        <v>6</v>
      </c>
      <c r="D84" s="55" t="s">
        <v>19333</v>
      </c>
      <c r="E84" s="13" t="s">
        <v>21453</v>
      </c>
      <c r="F84" s="39" t="s">
        <v>19524</v>
      </c>
    </row>
    <row r="85" spans="1:6" x14ac:dyDescent="0.25">
      <c r="A85" s="80" t="s">
        <v>3609</v>
      </c>
      <c r="B85" s="13" t="s">
        <v>3610</v>
      </c>
      <c r="C85" s="55" t="s">
        <v>6</v>
      </c>
      <c r="D85" s="55" t="s">
        <v>19324</v>
      </c>
      <c r="E85" s="13" t="s">
        <v>21453</v>
      </c>
      <c r="F85" s="39" t="s">
        <v>19524</v>
      </c>
    </row>
    <row r="86" spans="1:6" x14ac:dyDescent="0.25">
      <c r="A86" s="80" t="s">
        <v>1396</v>
      </c>
      <c r="B86" s="13" t="s">
        <v>1397</v>
      </c>
      <c r="C86" s="55" t="s">
        <v>6</v>
      </c>
      <c r="D86" s="55" t="s">
        <v>19351</v>
      </c>
      <c r="E86" s="13" t="s">
        <v>21453</v>
      </c>
      <c r="F86" s="39" t="s">
        <v>19524</v>
      </c>
    </row>
    <row r="87" spans="1:6" x14ac:dyDescent="0.25">
      <c r="A87" s="80" t="s">
        <v>2543</v>
      </c>
      <c r="B87" s="13" t="s">
        <v>2544</v>
      </c>
      <c r="C87" s="55" t="s">
        <v>6</v>
      </c>
      <c r="D87" s="55" t="s">
        <v>19366</v>
      </c>
      <c r="E87" s="13" t="s">
        <v>21453</v>
      </c>
      <c r="F87" s="39" t="s">
        <v>19524</v>
      </c>
    </row>
    <row r="88" spans="1:6" x14ac:dyDescent="0.25">
      <c r="A88" s="80" t="s">
        <v>3649</v>
      </c>
      <c r="B88" s="13" t="s">
        <v>3650</v>
      </c>
      <c r="C88" s="55" t="s">
        <v>6</v>
      </c>
      <c r="D88" s="55" t="s">
        <v>19366</v>
      </c>
      <c r="E88" s="13" t="s">
        <v>21453</v>
      </c>
      <c r="F88" s="39" t="s">
        <v>19524</v>
      </c>
    </row>
    <row r="89" spans="1:6" x14ac:dyDescent="0.25">
      <c r="A89" s="80" t="s">
        <v>2593</v>
      </c>
      <c r="B89" s="13" t="s">
        <v>2594</v>
      </c>
      <c r="C89" s="55" t="s">
        <v>6</v>
      </c>
      <c r="D89" s="55" t="s">
        <v>19362</v>
      </c>
      <c r="E89" s="13" t="s">
        <v>21453</v>
      </c>
      <c r="F89" s="39" t="s">
        <v>19524</v>
      </c>
    </row>
    <row r="90" spans="1:6" x14ac:dyDescent="0.25">
      <c r="A90" s="80" t="s">
        <v>607</v>
      </c>
      <c r="B90" s="13" t="s">
        <v>608</v>
      </c>
      <c r="C90" s="55" t="s">
        <v>6</v>
      </c>
      <c r="D90" s="55" t="s">
        <v>19341</v>
      </c>
      <c r="E90" s="13" t="s">
        <v>21453</v>
      </c>
      <c r="F90" s="39" t="s">
        <v>19524</v>
      </c>
    </row>
    <row r="91" spans="1:6" x14ac:dyDescent="0.25">
      <c r="A91" s="80" t="s">
        <v>147</v>
      </c>
      <c r="B91" s="13" t="s">
        <v>148</v>
      </c>
      <c r="C91" s="55" t="s">
        <v>6</v>
      </c>
      <c r="D91" s="55" t="s">
        <v>19316</v>
      </c>
      <c r="E91" s="13" t="s">
        <v>21453</v>
      </c>
      <c r="F91" s="39" t="s">
        <v>19524</v>
      </c>
    </row>
    <row r="92" spans="1:6" x14ac:dyDescent="0.25">
      <c r="A92" s="80" t="s">
        <v>35</v>
      </c>
      <c r="B92" s="13" t="s">
        <v>36</v>
      </c>
      <c r="C92" s="55" t="s">
        <v>6</v>
      </c>
      <c r="D92" s="55" t="s">
        <v>19341</v>
      </c>
      <c r="E92" s="13" t="s">
        <v>21453</v>
      </c>
      <c r="F92" s="39" t="s">
        <v>19524</v>
      </c>
    </row>
    <row r="93" spans="1:6" x14ac:dyDescent="0.25">
      <c r="A93" s="80" t="s">
        <v>3261</v>
      </c>
      <c r="B93" s="13" t="s">
        <v>3262</v>
      </c>
      <c r="C93" s="55" t="s">
        <v>6</v>
      </c>
      <c r="D93" s="55" t="s">
        <v>19513</v>
      </c>
      <c r="E93" s="13" t="s">
        <v>21453</v>
      </c>
      <c r="F93" s="39" t="s">
        <v>19524</v>
      </c>
    </row>
    <row r="94" spans="1:6" x14ac:dyDescent="0.25">
      <c r="A94" s="80" t="s">
        <v>29</v>
      </c>
      <c r="B94" s="13" t="s">
        <v>19561</v>
      </c>
      <c r="C94" s="55" t="s">
        <v>6</v>
      </c>
      <c r="D94" s="55" t="s">
        <v>19341</v>
      </c>
      <c r="E94" s="13" t="s">
        <v>21453</v>
      </c>
      <c r="F94" s="39" t="s">
        <v>19524</v>
      </c>
    </row>
    <row r="95" spans="1:6" x14ac:dyDescent="0.25">
      <c r="A95" s="80" t="s">
        <v>2914</v>
      </c>
      <c r="B95" s="13" t="s">
        <v>2915</v>
      </c>
      <c r="C95" s="55" t="s">
        <v>6</v>
      </c>
      <c r="D95" s="55" t="s">
        <v>19362</v>
      </c>
      <c r="E95" s="13" t="s">
        <v>21453</v>
      </c>
      <c r="F95" s="39" t="s">
        <v>19524</v>
      </c>
    </row>
    <row r="96" spans="1:6" x14ac:dyDescent="0.25">
      <c r="A96" s="80" t="s">
        <v>1444</v>
      </c>
      <c r="B96" s="13" t="s">
        <v>1445</v>
      </c>
      <c r="C96" s="55" t="s">
        <v>6</v>
      </c>
      <c r="D96" s="55" t="s">
        <v>19353</v>
      </c>
      <c r="E96" s="13" t="s">
        <v>21453</v>
      </c>
      <c r="F96" s="39" t="s">
        <v>19524</v>
      </c>
    </row>
    <row r="97" spans="1:6" x14ac:dyDescent="0.25">
      <c r="A97" s="80" t="s">
        <v>1934</v>
      </c>
      <c r="B97" s="13" t="s">
        <v>1935</v>
      </c>
      <c r="C97" s="55" t="s">
        <v>6</v>
      </c>
      <c r="D97" s="55" t="s">
        <v>19341</v>
      </c>
      <c r="E97" s="13" t="s">
        <v>21453</v>
      </c>
      <c r="F97" s="39" t="s">
        <v>19524</v>
      </c>
    </row>
    <row r="98" spans="1:6" x14ac:dyDescent="0.25">
      <c r="A98" s="80" t="s">
        <v>1554</v>
      </c>
      <c r="B98" s="13" t="s">
        <v>1555</v>
      </c>
      <c r="C98" s="55" t="s">
        <v>6</v>
      </c>
      <c r="D98" s="55" t="s">
        <v>19353</v>
      </c>
      <c r="E98" s="13" t="s">
        <v>21453</v>
      </c>
      <c r="F98" s="39" t="s">
        <v>19524</v>
      </c>
    </row>
    <row r="99" spans="1:6" x14ac:dyDescent="0.25">
      <c r="A99" s="80" t="s">
        <v>3090</v>
      </c>
      <c r="B99" s="13" t="s">
        <v>3091</v>
      </c>
      <c r="C99" s="55" t="s">
        <v>6</v>
      </c>
      <c r="D99" s="55" t="s">
        <v>19341</v>
      </c>
      <c r="E99" s="13" t="s">
        <v>21453</v>
      </c>
      <c r="F99" s="39" t="s">
        <v>19524</v>
      </c>
    </row>
    <row r="100" spans="1:6" x14ac:dyDescent="0.25">
      <c r="A100" s="80" t="s">
        <v>2525</v>
      </c>
      <c r="B100" s="13" t="s">
        <v>2526</v>
      </c>
      <c r="C100" s="55" t="s">
        <v>6</v>
      </c>
      <c r="D100" s="55" t="s">
        <v>19362</v>
      </c>
      <c r="E100" s="13" t="s">
        <v>21453</v>
      </c>
      <c r="F100" s="39" t="s">
        <v>19524</v>
      </c>
    </row>
    <row r="101" spans="1:6" x14ac:dyDescent="0.25">
      <c r="A101" s="80" t="s">
        <v>2431</v>
      </c>
      <c r="B101" s="13" t="s">
        <v>2432</v>
      </c>
      <c r="C101" s="55" t="s">
        <v>6</v>
      </c>
      <c r="D101" s="55" t="s">
        <v>19341</v>
      </c>
      <c r="E101" s="13" t="s">
        <v>21453</v>
      </c>
      <c r="F101" s="39" t="s">
        <v>19524</v>
      </c>
    </row>
    <row r="102" spans="1:6" x14ac:dyDescent="0.25">
      <c r="A102" s="80" t="s">
        <v>445</v>
      </c>
      <c r="B102" s="13" t="s">
        <v>446</v>
      </c>
      <c r="C102" s="55" t="s">
        <v>6</v>
      </c>
      <c r="D102" s="55" t="s">
        <v>19327</v>
      </c>
      <c r="E102" s="13" t="s">
        <v>21453</v>
      </c>
      <c r="F102" s="39" t="s">
        <v>19524</v>
      </c>
    </row>
    <row r="103" spans="1:6" x14ac:dyDescent="0.25">
      <c r="A103" s="80" t="s">
        <v>3102</v>
      </c>
      <c r="B103" s="13" t="s">
        <v>3103</v>
      </c>
      <c r="C103" s="55" t="s">
        <v>6</v>
      </c>
      <c r="D103" s="55" t="s">
        <v>19366</v>
      </c>
      <c r="E103" s="13" t="s">
        <v>21453</v>
      </c>
      <c r="F103" s="39" t="s">
        <v>19524</v>
      </c>
    </row>
    <row r="104" spans="1:6" x14ac:dyDescent="0.25">
      <c r="A104" s="80" t="s">
        <v>1432</v>
      </c>
      <c r="B104" s="13" t="s">
        <v>1433</v>
      </c>
      <c r="C104" s="55" t="s">
        <v>6</v>
      </c>
      <c r="D104" s="55" t="s">
        <v>19353</v>
      </c>
      <c r="E104" s="13" t="s">
        <v>21453</v>
      </c>
      <c r="F104" s="39" t="s">
        <v>19524</v>
      </c>
    </row>
    <row r="105" spans="1:6" x14ac:dyDescent="0.25">
      <c r="A105" s="109" t="s">
        <v>19562</v>
      </c>
      <c r="B105" s="38" t="s">
        <v>19563</v>
      </c>
      <c r="C105" s="56" t="s">
        <v>6</v>
      </c>
      <c r="D105" s="56" t="s">
        <v>19513</v>
      </c>
      <c r="E105" s="38" t="s">
        <v>21453</v>
      </c>
      <c r="F105" s="40" t="s">
        <v>19524</v>
      </c>
    </row>
    <row r="106" spans="1:6" x14ac:dyDescent="0.25">
      <c r="A106" s="80" t="s">
        <v>79</v>
      </c>
      <c r="B106" s="13" t="s">
        <v>80</v>
      </c>
      <c r="C106" s="55" t="s">
        <v>6</v>
      </c>
      <c r="D106" s="55" t="s">
        <v>19341</v>
      </c>
      <c r="E106" s="13" t="s">
        <v>21453</v>
      </c>
      <c r="F106" s="39" t="s">
        <v>19525</v>
      </c>
    </row>
    <row r="107" spans="1:6" x14ac:dyDescent="0.25">
      <c r="A107" s="80" t="s">
        <v>155</v>
      </c>
      <c r="B107" s="13" t="s">
        <v>156</v>
      </c>
      <c r="C107" s="55" t="s">
        <v>6</v>
      </c>
      <c r="D107" s="55" t="s">
        <v>19316</v>
      </c>
      <c r="E107" s="13" t="s">
        <v>21453</v>
      </c>
      <c r="F107" s="39" t="s">
        <v>19525</v>
      </c>
    </row>
    <row r="108" spans="1:6" x14ac:dyDescent="0.25">
      <c r="A108" s="80" t="s">
        <v>2551</v>
      </c>
      <c r="B108" s="13" t="s">
        <v>2552</v>
      </c>
      <c r="C108" s="55" t="s">
        <v>6</v>
      </c>
      <c r="D108" s="55" t="s">
        <v>19341</v>
      </c>
      <c r="E108" s="13" t="s">
        <v>21453</v>
      </c>
      <c r="F108" s="39" t="s">
        <v>19525</v>
      </c>
    </row>
    <row r="109" spans="1:6" x14ac:dyDescent="0.25">
      <c r="A109" s="110" t="s">
        <v>125</v>
      </c>
      <c r="B109" s="36" t="s">
        <v>126</v>
      </c>
      <c r="C109" s="55" t="s">
        <v>6</v>
      </c>
      <c r="D109" s="55" t="s">
        <v>19316</v>
      </c>
      <c r="E109" s="13" t="s">
        <v>21454</v>
      </c>
      <c r="F109" s="39" t="s">
        <v>19525</v>
      </c>
    </row>
    <row r="110" spans="1:6" x14ac:dyDescent="0.25">
      <c r="A110" s="80" t="s">
        <v>2379</v>
      </c>
      <c r="B110" s="13" t="s">
        <v>2380</v>
      </c>
      <c r="C110" s="55" t="s">
        <v>6</v>
      </c>
      <c r="D110" s="55" t="s">
        <v>19353</v>
      </c>
      <c r="E110" s="13" t="s">
        <v>21453</v>
      </c>
      <c r="F110" s="39" t="s">
        <v>19525</v>
      </c>
    </row>
    <row r="111" spans="1:6" x14ac:dyDescent="0.25">
      <c r="A111" s="80" t="s">
        <v>3032</v>
      </c>
      <c r="B111" s="13" t="s">
        <v>3033</v>
      </c>
      <c r="C111" s="55" t="s">
        <v>6</v>
      </c>
      <c r="D111" s="55" t="s">
        <v>19367</v>
      </c>
      <c r="E111" s="13" t="s">
        <v>21453</v>
      </c>
      <c r="F111" s="39" t="s">
        <v>19525</v>
      </c>
    </row>
    <row r="112" spans="1:6" x14ac:dyDescent="0.25">
      <c r="A112" s="80" t="s">
        <v>489</v>
      </c>
      <c r="B112" s="13" t="s">
        <v>490</v>
      </c>
      <c r="C112" s="55" t="s">
        <v>6</v>
      </c>
      <c r="D112" s="55" t="s">
        <v>19371</v>
      </c>
      <c r="E112" s="13" t="s">
        <v>21453</v>
      </c>
      <c r="F112" s="39" t="s">
        <v>19525</v>
      </c>
    </row>
    <row r="113" spans="1:6" x14ac:dyDescent="0.25">
      <c r="A113" s="80" t="s">
        <v>441</v>
      </c>
      <c r="B113" s="13" t="s">
        <v>442</v>
      </c>
      <c r="C113" s="55" t="s">
        <v>6</v>
      </c>
      <c r="D113" s="55" t="s">
        <v>19327</v>
      </c>
      <c r="E113" s="13" t="s">
        <v>21453</v>
      </c>
      <c r="F113" s="39" t="s">
        <v>19525</v>
      </c>
    </row>
    <row r="114" spans="1:6" x14ac:dyDescent="0.25">
      <c r="A114" s="80" t="s">
        <v>1103</v>
      </c>
      <c r="B114" s="13" t="s">
        <v>1104</v>
      </c>
      <c r="C114" s="55" t="s">
        <v>6</v>
      </c>
      <c r="D114" s="55" t="s">
        <v>19321</v>
      </c>
      <c r="E114" s="13" t="s">
        <v>21453</v>
      </c>
      <c r="F114" s="39" t="s">
        <v>19525</v>
      </c>
    </row>
    <row r="115" spans="1:6" x14ac:dyDescent="0.25">
      <c r="A115" s="80" t="s">
        <v>1362</v>
      </c>
      <c r="B115" s="13" t="s">
        <v>1363</v>
      </c>
      <c r="C115" s="55" t="s">
        <v>6</v>
      </c>
      <c r="D115" s="55" t="s">
        <v>19314</v>
      </c>
      <c r="E115" s="13" t="s">
        <v>21453</v>
      </c>
      <c r="F115" s="39" t="s">
        <v>19525</v>
      </c>
    </row>
    <row r="116" spans="1:6" x14ac:dyDescent="0.25">
      <c r="A116" s="80" t="s">
        <v>1364</v>
      </c>
      <c r="B116" s="13" t="s">
        <v>1365</v>
      </c>
      <c r="C116" s="55" t="s">
        <v>6</v>
      </c>
      <c r="D116" s="55" t="s">
        <v>19314</v>
      </c>
      <c r="E116" s="13" t="s">
        <v>21453</v>
      </c>
      <c r="F116" s="39" t="s">
        <v>19525</v>
      </c>
    </row>
    <row r="117" spans="1:6" x14ac:dyDescent="0.25">
      <c r="A117" s="80" t="s">
        <v>3794</v>
      </c>
      <c r="B117" s="13" t="s">
        <v>3795</v>
      </c>
      <c r="C117" s="55" t="s">
        <v>6</v>
      </c>
      <c r="D117" s="55" t="s">
        <v>19366</v>
      </c>
      <c r="E117" s="13" t="s">
        <v>21453</v>
      </c>
      <c r="F117" s="39" t="s">
        <v>19525</v>
      </c>
    </row>
    <row r="118" spans="1:6" x14ac:dyDescent="0.25">
      <c r="A118" s="80" t="s">
        <v>2922</v>
      </c>
      <c r="B118" s="13" t="s">
        <v>2923</v>
      </c>
      <c r="C118" s="55" t="s">
        <v>6</v>
      </c>
      <c r="D118" s="55" t="s">
        <v>19323</v>
      </c>
      <c r="E118" s="13" t="s">
        <v>21453</v>
      </c>
      <c r="F118" s="39" t="s">
        <v>19525</v>
      </c>
    </row>
    <row r="119" spans="1:6" x14ac:dyDescent="0.25">
      <c r="A119" s="80" t="s">
        <v>1436</v>
      </c>
      <c r="B119" s="13" t="s">
        <v>1437</v>
      </c>
      <c r="C119" s="55" t="s">
        <v>6</v>
      </c>
      <c r="D119" s="55" t="s">
        <v>19353</v>
      </c>
      <c r="E119" s="13" t="s">
        <v>21453</v>
      </c>
      <c r="F119" s="39" t="s">
        <v>19525</v>
      </c>
    </row>
    <row r="120" spans="1:6" x14ac:dyDescent="0.25">
      <c r="A120" s="80" t="s">
        <v>3798</v>
      </c>
      <c r="B120" s="13" t="s">
        <v>3799</v>
      </c>
      <c r="C120" s="55" t="s">
        <v>6</v>
      </c>
      <c r="D120" s="55" t="s">
        <v>19366</v>
      </c>
      <c r="E120" s="13" t="s">
        <v>21453</v>
      </c>
      <c r="F120" s="39" t="s">
        <v>19525</v>
      </c>
    </row>
    <row r="121" spans="1:6" x14ac:dyDescent="0.25">
      <c r="A121" s="110" t="s">
        <v>163</v>
      </c>
      <c r="B121" s="36" t="s">
        <v>164</v>
      </c>
      <c r="C121" s="55" t="s">
        <v>6</v>
      </c>
      <c r="D121" s="55" t="s">
        <v>19316</v>
      </c>
      <c r="E121" s="13" t="s">
        <v>21454</v>
      </c>
      <c r="F121" s="39" t="s">
        <v>19525</v>
      </c>
    </row>
    <row r="122" spans="1:6" x14ac:dyDescent="0.25">
      <c r="A122" s="80" t="s">
        <v>589</v>
      </c>
      <c r="B122" s="13" t="s">
        <v>590</v>
      </c>
      <c r="C122" s="55" t="s">
        <v>6</v>
      </c>
      <c r="D122" s="55" t="s">
        <v>19316</v>
      </c>
      <c r="E122" s="13" t="s">
        <v>21453</v>
      </c>
      <c r="F122" s="39" t="s">
        <v>19525</v>
      </c>
    </row>
    <row r="123" spans="1:6" x14ac:dyDescent="0.25">
      <c r="A123" s="80" t="s">
        <v>1434</v>
      </c>
      <c r="B123" s="13" t="s">
        <v>1435</v>
      </c>
      <c r="C123" s="55" t="s">
        <v>6</v>
      </c>
      <c r="D123" s="55" t="s">
        <v>19353</v>
      </c>
      <c r="E123" s="13" t="s">
        <v>21453</v>
      </c>
      <c r="F123" s="39" t="s">
        <v>19525</v>
      </c>
    </row>
    <row r="124" spans="1:6" x14ac:dyDescent="0.25">
      <c r="A124" s="80" t="s">
        <v>3687</v>
      </c>
      <c r="B124" s="13" t="s">
        <v>3688</v>
      </c>
      <c r="C124" s="55" t="s">
        <v>6</v>
      </c>
      <c r="D124" s="55" t="s">
        <v>19361</v>
      </c>
      <c r="E124" s="13" t="s">
        <v>21453</v>
      </c>
      <c r="F124" s="39" t="s">
        <v>19525</v>
      </c>
    </row>
    <row r="125" spans="1:6" x14ac:dyDescent="0.25">
      <c r="A125" s="80" t="s">
        <v>1560</v>
      </c>
      <c r="B125" s="13" t="s">
        <v>1561</v>
      </c>
      <c r="C125" s="55" t="s">
        <v>6</v>
      </c>
      <c r="D125" s="55" t="s">
        <v>19353</v>
      </c>
      <c r="E125" s="13" t="s">
        <v>21453</v>
      </c>
      <c r="F125" s="39" t="s">
        <v>19525</v>
      </c>
    </row>
    <row r="126" spans="1:6" x14ac:dyDescent="0.25">
      <c r="A126" s="80" t="s">
        <v>91</v>
      </c>
      <c r="B126" s="13" t="s">
        <v>92</v>
      </c>
      <c r="C126" s="55" t="s">
        <v>6</v>
      </c>
      <c r="D126" s="55" t="s">
        <v>19341</v>
      </c>
      <c r="E126" s="13" t="s">
        <v>21453</v>
      </c>
      <c r="F126" s="39" t="s">
        <v>19525</v>
      </c>
    </row>
    <row r="127" spans="1:6" x14ac:dyDescent="0.25">
      <c r="A127" s="80" t="s">
        <v>1254</v>
      </c>
      <c r="B127" s="13" t="s">
        <v>1255</v>
      </c>
      <c r="C127" s="55" t="s">
        <v>6</v>
      </c>
      <c r="D127" s="55" t="s">
        <v>19358</v>
      </c>
      <c r="E127" s="13" t="s">
        <v>21453</v>
      </c>
      <c r="F127" s="39" t="s">
        <v>19525</v>
      </c>
    </row>
    <row r="128" spans="1:6" x14ac:dyDescent="0.25">
      <c r="A128" s="80" t="s">
        <v>1976</v>
      </c>
      <c r="B128" s="13" t="s">
        <v>1977</v>
      </c>
      <c r="C128" s="55" t="s">
        <v>6</v>
      </c>
      <c r="D128" s="55" t="s">
        <v>19353</v>
      </c>
      <c r="E128" s="13" t="s">
        <v>21453</v>
      </c>
      <c r="F128" s="39" t="s">
        <v>19525</v>
      </c>
    </row>
    <row r="129" spans="1:6" x14ac:dyDescent="0.25">
      <c r="A129" s="80" t="s">
        <v>3414</v>
      </c>
      <c r="B129" s="13" t="s">
        <v>3415</v>
      </c>
      <c r="C129" s="55" t="s">
        <v>6</v>
      </c>
      <c r="D129" s="55" t="s">
        <v>19509</v>
      </c>
      <c r="E129" s="13" t="s">
        <v>21453</v>
      </c>
      <c r="F129" s="39" t="s">
        <v>19525</v>
      </c>
    </row>
    <row r="130" spans="1:6" x14ac:dyDescent="0.25">
      <c r="A130" s="80" t="s">
        <v>3291</v>
      </c>
      <c r="B130" s="13" t="s">
        <v>3292</v>
      </c>
      <c r="C130" s="55" t="s">
        <v>6</v>
      </c>
      <c r="D130" s="55" t="s">
        <v>19380</v>
      </c>
      <c r="E130" s="13" t="s">
        <v>21453</v>
      </c>
      <c r="F130" s="39" t="s">
        <v>19525</v>
      </c>
    </row>
    <row r="131" spans="1:6" x14ac:dyDescent="0.25">
      <c r="A131" s="80" t="s">
        <v>3050</v>
      </c>
      <c r="B131" s="13" t="s">
        <v>3051</v>
      </c>
      <c r="C131" s="55" t="s">
        <v>6</v>
      </c>
      <c r="D131" s="55" t="s">
        <v>19325</v>
      </c>
      <c r="E131" s="13" t="s">
        <v>21453</v>
      </c>
      <c r="F131" s="39" t="s">
        <v>19525</v>
      </c>
    </row>
    <row r="132" spans="1:6" x14ac:dyDescent="0.25">
      <c r="A132" s="80" t="s">
        <v>3677</v>
      </c>
      <c r="B132" s="13" t="s">
        <v>3549</v>
      </c>
      <c r="C132" s="55" t="s">
        <v>1253</v>
      </c>
      <c r="D132" s="55" t="s">
        <v>19385</v>
      </c>
      <c r="E132" s="13" t="s">
        <v>21453</v>
      </c>
      <c r="F132" s="39" t="s">
        <v>19525</v>
      </c>
    </row>
    <row r="133" spans="1:6" x14ac:dyDescent="0.25">
      <c r="A133" s="80" t="s">
        <v>2998</v>
      </c>
      <c r="B133" s="13" t="s">
        <v>2999</v>
      </c>
      <c r="C133" s="55" t="s">
        <v>6</v>
      </c>
      <c r="D133" s="55" t="s">
        <v>19325</v>
      </c>
      <c r="E133" s="13" t="s">
        <v>21453</v>
      </c>
      <c r="F133" s="39" t="s">
        <v>19525</v>
      </c>
    </row>
    <row r="134" spans="1:6" x14ac:dyDescent="0.25">
      <c r="A134" s="80" t="s">
        <v>3295</v>
      </c>
      <c r="B134" s="13" t="s">
        <v>3296</v>
      </c>
      <c r="C134" s="55" t="s">
        <v>6</v>
      </c>
      <c r="D134" s="55" t="s">
        <v>19380</v>
      </c>
      <c r="E134" s="13" t="s">
        <v>21453</v>
      </c>
      <c r="F134" s="39" t="s">
        <v>19525</v>
      </c>
    </row>
    <row r="135" spans="1:6" x14ac:dyDescent="0.25">
      <c r="A135" s="80" t="s">
        <v>1241</v>
      </c>
      <c r="B135" s="13" t="s">
        <v>1242</v>
      </c>
      <c r="C135" s="55" t="s">
        <v>6</v>
      </c>
      <c r="D135" s="55" t="s">
        <v>19314</v>
      </c>
      <c r="E135" s="13" t="s">
        <v>21453</v>
      </c>
      <c r="F135" s="39" t="s">
        <v>19525</v>
      </c>
    </row>
    <row r="136" spans="1:6" x14ac:dyDescent="0.25">
      <c r="A136" s="80" t="s">
        <v>2824</v>
      </c>
      <c r="B136" s="13" t="s">
        <v>2825</v>
      </c>
      <c r="C136" s="55" t="s">
        <v>6</v>
      </c>
      <c r="D136" s="55" t="s">
        <v>19362</v>
      </c>
      <c r="E136" s="13" t="s">
        <v>21453</v>
      </c>
      <c r="F136" s="39" t="s">
        <v>19525</v>
      </c>
    </row>
    <row r="137" spans="1:6" x14ac:dyDescent="0.25">
      <c r="A137" s="80" t="s">
        <v>3098</v>
      </c>
      <c r="B137" s="13" t="s">
        <v>3099</v>
      </c>
      <c r="C137" s="55" t="s">
        <v>6</v>
      </c>
      <c r="D137" s="55" t="s">
        <v>19366</v>
      </c>
      <c r="E137" s="13" t="s">
        <v>21453</v>
      </c>
      <c r="F137" s="39" t="s">
        <v>19525</v>
      </c>
    </row>
    <row r="138" spans="1:6" x14ac:dyDescent="0.25">
      <c r="A138" s="80" t="s">
        <v>3134</v>
      </c>
      <c r="B138" s="13" t="s">
        <v>3135</v>
      </c>
      <c r="C138" s="55" t="s">
        <v>6</v>
      </c>
      <c r="D138" s="55" t="s">
        <v>19458</v>
      </c>
      <c r="E138" s="13" t="s">
        <v>21453</v>
      </c>
      <c r="F138" s="39" t="s">
        <v>19525</v>
      </c>
    </row>
    <row r="139" spans="1:6" x14ac:dyDescent="0.25">
      <c r="A139" s="80" t="s">
        <v>3776</v>
      </c>
      <c r="B139" s="13" t="s">
        <v>3777</v>
      </c>
      <c r="C139" s="55" t="s">
        <v>1253</v>
      </c>
      <c r="D139" s="55" t="s">
        <v>19345</v>
      </c>
      <c r="E139" s="13" t="s">
        <v>21453</v>
      </c>
      <c r="F139" s="39" t="s">
        <v>19525</v>
      </c>
    </row>
    <row r="140" spans="1:6" x14ac:dyDescent="0.25">
      <c r="A140" s="80" t="s">
        <v>3655</v>
      </c>
      <c r="B140" s="13" t="s">
        <v>3656</v>
      </c>
      <c r="C140" s="55" t="s">
        <v>6</v>
      </c>
      <c r="D140" s="55" t="s">
        <v>19366</v>
      </c>
      <c r="E140" s="13" t="s">
        <v>21453</v>
      </c>
      <c r="F140" s="39" t="s">
        <v>19525</v>
      </c>
    </row>
    <row r="141" spans="1:6" x14ac:dyDescent="0.25">
      <c r="A141" s="80" t="s">
        <v>1440</v>
      </c>
      <c r="B141" s="13" t="s">
        <v>1441</v>
      </c>
      <c r="C141" s="55" t="s">
        <v>6</v>
      </c>
      <c r="D141" s="55" t="s">
        <v>19353</v>
      </c>
      <c r="E141" s="13" t="s">
        <v>21453</v>
      </c>
      <c r="F141" s="39" t="s">
        <v>19525</v>
      </c>
    </row>
    <row r="142" spans="1:6" x14ac:dyDescent="0.25">
      <c r="A142" s="80" t="s">
        <v>3550</v>
      </c>
      <c r="B142" s="13" t="s">
        <v>3551</v>
      </c>
      <c r="C142" s="55" t="s">
        <v>6</v>
      </c>
      <c r="D142" s="55" t="s">
        <v>19324</v>
      </c>
      <c r="E142" s="13" t="s">
        <v>21453</v>
      </c>
      <c r="F142" s="39" t="s">
        <v>19525</v>
      </c>
    </row>
    <row r="143" spans="1:6" x14ac:dyDescent="0.25">
      <c r="A143" s="80" t="s">
        <v>3519</v>
      </c>
      <c r="B143" s="13" t="s">
        <v>3520</v>
      </c>
      <c r="C143" s="55" t="s">
        <v>6</v>
      </c>
      <c r="D143" s="55" t="s">
        <v>19325</v>
      </c>
      <c r="E143" s="13" t="s">
        <v>21453</v>
      </c>
      <c r="F143" s="39" t="s">
        <v>19525</v>
      </c>
    </row>
    <row r="144" spans="1:6" x14ac:dyDescent="0.25">
      <c r="A144" s="80" t="s">
        <v>3410</v>
      </c>
      <c r="B144" s="13" t="s">
        <v>3411</v>
      </c>
      <c r="C144" s="55" t="s">
        <v>6</v>
      </c>
      <c r="D144" s="55" t="s">
        <v>19371</v>
      </c>
      <c r="E144" s="13" t="s">
        <v>21453</v>
      </c>
      <c r="F144" s="39" t="s">
        <v>19525</v>
      </c>
    </row>
    <row r="145" spans="1:6" x14ac:dyDescent="0.25">
      <c r="A145" s="80" t="s">
        <v>3513</v>
      </c>
      <c r="B145" s="13" t="s">
        <v>3514</v>
      </c>
      <c r="C145" s="55" t="s">
        <v>6</v>
      </c>
      <c r="D145" s="55" t="s">
        <v>19362</v>
      </c>
      <c r="E145" s="13" t="s">
        <v>21453</v>
      </c>
      <c r="F145" s="39" t="s">
        <v>19525</v>
      </c>
    </row>
    <row r="146" spans="1:6" x14ac:dyDescent="0.25">
      <c r="A146" s="80" t="s">
        <v>2673</v>
      </c>
      <c r="B146" s="13" t="s">
        <v>2674</v>
      </c>
      <c r="C146" s="55" t="s">
        <v>6</v>
      </c>
      <c r="D146" s="55" t="s">
        <v>19323</v>
      </c>
      <c r="E146" s="13" t="s">
        <v>21453</v>
      </c>
      <c r="F146" s="39" t="s">
        <v>19525</v>
      </c>
    </row>
    <row r="147" spans="1:6" x14ac:dyDescent="0.25">
      <c r="A147" s="80" t="s">
        <v>3184</v>
      </c>
      <c r="B147" s="13" t="s">
        <v>3185</v>
      </c>
      <c r="C147" s="55" t="s">
        <v>6</v>
      </c>
      <c r="D147" s="55" t="s">
        <v>19325</v>
      </c>
      <c r="E147" s="13" t="s">
        <v>21453</v>
      </c>
      <c r="F147" s="39" t="s">
        <v>19525</v>
      </c>
    </row>
    <row r="148" spans="1:6" x14ac:dyDescent="0.25">
      <c r="A148" s="80" t="s">
        <v>1245</v>
      </c>
      <c r="B148" s="13" t="s">
        <v>1246</v>
      </c>
      <c r="C148" s="55" t="s">
        <v>6</v>
      </c>
      <c r="D148" s="55" t="s">
        <v>19314</v>
      </c>
      <c r="E148" s="13" t="s">
        <v>21453</v>
      </c>
      <c r="F148" s="39" t="s">
        <v>19525</v>
      </c>
    </row>
    <row r="149" spans="1:6" x14ac:dyDescent="0.25">
      <c r="A149" s="80" t="s">
        <v>3247</v>
      </c>
      <c r="B149" s="13" t="s">
        <v>3248</v>
      </c>
      <c r="C149" s="55" t="s">
        <v>6</v>
      </c>
      <c r="D149" s="55" t="s">
        <v>19325</v>
      </c>
      <c r="E149" s="13" t="s">
        <v>21453</v>
      </c>
      <c r="F149" s="39" t="s">
        <v>19525</v>
      </c>
    </row>
    <row r="150" spans="1:6" x14ac:dyDescent="0.25">
      <c r="A150" s="80" t="s">
        <v>3880</v>
      </c>
      <c r="B150" s="13" t="s">
        <v>3881</v>
      </c>
      <c r="C150" s="55" t="s">
        <v>6</v>
      </c>
      <c r="D150" s="55" t="s">
        <v>19381</v>
      </c>
      <c r="E150" s="13" t="s">
        <v>21453</v>
      </c>
      <c r="F150" s="39" t="s">
        <v>19525</v>
      </c>
    </row>
    <row r="151" spans="1:6" x14ac:dyDescent="0.25">
      <c r="A151" s="80" t="s">
        <v>2112</v>
      </c>
      <c r="B151" s="13" t="s">
        <v>2113</v>
      </c>
      <c r="C151" s="55" t="s">
        <v>6</v>
      </c>
      <c r="D151" s="55" t="s">
        <v>19361</v>
      </c>
      <c r="E151" s="13" t="s">
        <v>21453</v>
      </c>
      <c r="F151" s="39" t="s">
        <v>19525</v>
      </c>
    </row>
    <row r="152" spans="1:6" x14ac:dyDescent="0.25">
      <c r="A152" s="80" t="s">
        <v>927</v>
      </c>
      <c r="B152" s="13" t="s">
        <v>928</v>
      </c>
      <c r="C152" s="55" t="s">
        <v>6</v>
      </c>
      <c r="D152" s="55" t="s">
        <v>19327</v>
      </c>
      <c r="E152" s="13" t="s">
        <v>21453</v>
      </c>
      <c r="F152" s="39" t="s">
        <v>19525</v>
      </c>
    </row>
    <row r="153" spans="1:6" x14ac:dyDescent="0.25">
      <c r="A153" s="80" t="s">
        <v>2675</v>
      </c>
      <c r="B153" s="13" t="s">
        <v>2676</v>
      </c>
      <c r="C153" s="55" t="s">
        <v>6</v>
      </c>
      <c r="D153" s="55" t="s">
        <v>19323</v>
      </c>
      <c r="E153" s="13" t="s">
        <v>21453</v>
      </c>
      <c r="F153" s="39" t="s">
        <v>19525</v>
      </c>
    </row>
    <row r="154" spans="1:6" x14ac:dyDescent="0.25">
      <c r="A154" s="80" t="s">
        <v>2926</v>
      </c>
      <c r="B154" s="13" t="s">
        <v>2927</v>
      </c>
      <c r="C154" s="55" t="s">
        <v>6</v>
      </c>
      <c r="D154" s="55" t="s">
        <v>19325</v>
      </c>
      <c r="E154" s="13" t="s">
        <v>21453</v>
      </c>
      <c r="F154" s="39" t="s">
        <v>19525</v>
      </c>
    </row>
    <row r="155" spans="1:6" x14ac:dyDescent="0.25">
      <c r="A155" s="80" t="s">
        <v>3774</v>
      </c>
      <c r="B155" s="13" t="s">
        <v>3775</v>
      </c>
      <c r="C155" s="55" t="s">
        <v>1253</v>
      </c>
      <c r="D155" s="55" t="s">
        <v>19345</v>
      </c>
      <c r="E155" s="13" t="s">
        <v>21453</v>
      </c>
      <c r="F155" s="39" t="s">
        <v>19525</v>
      </c>
    </row>
    <row r="156" spans="1:6" x14ac:dyDescent="0.25">
      <c r="A156" s="111" t="s">
        <v>19564</v>
      </c>
      <c r="B156" s="37" t="s">
        <v>19565</v>
      </c>
      <c r="C156" s="57" t="s">
        <v>6</v>
      </c>
      <c r="D156" s="57" t="s">
        <v>19353</v>
      </c>
      <c r="E156" s="37" t="s">
        <v>21453</v>
      </c>
      <c r="F156" s="41" t="s">
        <v>19525</v>
      </c>
    </row>
    <row r="157" spans="1:6" x14ac:dyDescent="0.25">
      <c r="A157" s="80" t="s">
        <v>3315</v>
      </c>
      <c r="B157" s="13" t="s">
        <v>3316</v>
      </c>
      <c r="C157" s="55" t="s">
        <v>6</v>
      </c>
      <c r="D157" s="55" t="s">
        <v>19325</v>
      </c>
      <c r="E157" s="13" t="s">
        <v>21453</v>
      </c>
      <c r="F157" s="39" t="s">
        <v>19525</v>
      </c>
    </row>
    <row r="158" spans="1:6" x14ac:dyDescent="0.25">
      <c r="A158" s="80" t="s">
        <v>1810</v>
      </c>
      <c r="B158" s="13" t="s">
        <v>1811</v>
      </c>
      <c r="C158" s="55" t="s">
        <v>6</v>
      </c>
      <c r="D158" s="55" t="s">
        <v>19376</v>
      </c>
      <c r="E158" s="13" t="s">
        <v>21453</v>
      </c>
      <c r="F158" s="39" t="s">
        <v>19525</v>
      </c>
    </row>
    <row r="159" spans="1:6" x14ac:dyDescent="0.25">
      <c r="A159" s="110" t="s">
        <v>2474</v>
      </c>
      <c r="B159" s="36" t="s">
        <v>2475</v>
      </c>
      <c r="C159" s="55" t="s">
        <v>6</v>
      </c>
      <c r="D159" s="55" t="s">
        <v>19316</v>
      </c>
      <c r="E159" s="13" t="s">
        <v>21454</v>
      </c>
      <c r="F159" s="39" t="s">
        <v>19525</v>
      </c>
    </row>
    <row r="160" spans="1:6" x14ac:dyDescent="0.25">
      <c r="A160" s="80" t="s">
        <v>953</v>
      </c>
      <c r="B160" s="13" t="s">
        <v>954</v>
      </c>
      <c r="C160" s="55" t="s">
        <v>6</v>
      </c>
      <c r="D160" s="55" t="s">
        <v>19341</v>
      </c>
      <c r="E160" s="13" t="s">
        <v>21453</v>
      </c>
      <c r="F160" s="39" t="s">
        <v>19525</v>
      </c>
    </row>
    <row r="161" spans="1:6" x14ac:dyDescent="0.25">
      <c r="A161" s="80" t="s">
        <v>1243</v>
      </c>
      <c r="B161" s="13" t="s">
        <v>1244</v>
      </c>
      <c r="C161" s="55" t="s">
        <v>6</v>
      </c>
      <c r="D161" s="55" t="s">
        <v>19314</v>
      </c>
      <c r="E161" s="13" t="s">
        <v>21453</v>
      </c>
      <c r="F161" s="39" t="s">
        <v>19525</v>
      </c>
    </row>
    <row r="162" spans="1:6" x14ac:dyDescent="0.25">
      <c r="A162" s="80" t="s">
        <v>2028</v>
      </c>
      <c r="B162" s="13" t="s">
        <v>2029</v>
      </c>
      <c r="C162" s="55" t="s">
        <v>6</v>
      </c>
      <c r="D162" s="55" t="s">
        <v>19327</v>
      </c>
      <c r="E162" s="13" t="s">
        <v>21453</v>
      </c>
      <c r="F162" s="39" t="s">
        <v>19525</v>
      </c>
    </row>
    <row r="163" spans="1:6" x14ac:dyDescent="0.25">
      <c r="A163" s="110" t="s">
        <v>2565</v>
      </c>
      <c r="B163" s="36" t="s">
        <v>2566</v>
      </c>
      <c r="C163" s="55" t="s">
        <v>6</v>
      </c>
      <c r="D163" s="55" t="s">
        <v>19316</v>
      </c>
      <c r="E163" s="13" t="s">
        <v>21454</v>
      </c>
      <c r="F163" s="39" t="s">
        <v>19525</v>
      </c>
    </row>
    <row r="164" spans="1:6" x14ac:dyDescent="0.25">
      <c r="A164" s="80" t="s">
        <v>3796</v>
      </c>
      <c r="B164" s="13" t="s">
        <v>3797</v>
      </c>
      <c r="C164" s="55" t="s">
        <v>6</v>
      </c>
      <c r="D164" s="55" t="s">
        <v>19366</v>
      </c>
      <c r="E164" s="13" t="s">
        <v>21453</v>
      </c>
      <c r="F164" s="39" t="s">
        <v>19525</v>
      </c>
    </row>
    <row r="165" spans="1:6" x14ac:dyDescent="0.25">
      <c r="A165" s="80" t="s">
        <v>3327</v>
      </c>
      <c r="B165" s="13" t="s">
        <v>3328</v>
      </c>
      <c r="C165" s="55" t="s">
        <v>6</v>
      </c>
      <c r="D165" s="55" t="s">
        <v>19353</v>
      </c>
      <c r="E165" s="13" t="s">
        <v>21453</v>
      </c>
      <c r="F165" s="39" t="s">
        <v>19525</v>
      </c>
    </row>
    <row r="166" spans="1:6" x14ac:dyDescent="0.25">
      <c r="A166" s="80" t="s">
        <v>2106</v>
      </c>
      <c r="B166" s="13" t="s">
        <v>2107</v>
      </c>
      <c r="C166" s="55" t="s">
        <v>6</v>
      </c>
      <c r="D166" s="55" t="s">
        <v>19361</v>
      </c>
      <c r="E166" s="13" t="s">
        <v>21453</v>
      </c>
      <c r="F166" s="39" t="s">
        <v>19525</v>
      </c>
    </row>
    <row r="167" spans="1:6" x14ac:dyDescent="0.25">
      <c r="A167" s="80" t="s">
        <v>2381</v>
      </c>
      <c r="B167" s="13" t="s">
        <v>2382</v>
      </c>
      <c r="C167" s="55" t="s">
        <v>6</v>
      </c>
      <c r="D167" s="55" t="s">
        <v>19353</v>
      </c>
      <c r="E167" s="13" t="s">
        <v>21453</v>
      </c>
      <c r="F167" s="39" t="s">
        <v>19525</v>
      </c>
    </row>
    <row r="168" spans="1:6" x14ac:dyDescent="0.25">
      <c r="A168" s="80" t="s">
        <v>2840</v>
      </c>
      <c r="B168" s="13" t="s">
        <v>2841</v>
      </c>
      <c r="C168" s="55" t="s">
        <v>1253</v>
      </c>
      <c r="D168" s="55" t="s">
        <v>19323</v>
      </c>
      <c r="E168" s="13" t="s">
        <v>21453</v>
      </c>
      <c r="F168" s="39" t="s">
        <v>19525</v>
      </c>
    </row>
    <row r="169" spans="1:6" x14ac:dyDescent="0.25">
      <c r="A169" s="80" t="s">
        <v>1808</v>
      </c>
      <c r="B169" s="13" t="s">
        <v>1809</v>
      </c>
      <c r="C169" s="55" t="s">
        <v>6</v>
      </c>
      <c r="D169" s="55" t="s">
        <v>19376</v>
      </c>
      <c r="E169" s="13" t="s">
        <v>21453</v>
      </c>
      <c r="F169" s="39" t="s">
        <v>19525</v>
      </c>
    </row>
    <row r="170" spans="1:6" x14ac:dyDescent="0.25">
      <c r="A170" s="80" t="s">
        <v>2509</v>
      </c>
      <c r="B170" s="13" t="s">
        <v>2510</v>
      </c>
      <c r="C170" s="55" t="s">
        <v>6</v>
      </c>
      <c r="D170" s="55" t="s">
        <v>19365</v>
      </c>
      <c r="E170" s="13" t="s">
        <v>21453</v>
      </c>
      <c r="F170" s="39" t="s">
        <v>19525</v>
      </c>
    </row>
    <row r="171" spans="1:6" x14ac:dyDescent="0.25">
      <c r="A171" s="80" t="s">
        <v>3878</v>
      </c>
      <c r="B171" s="13" t="s">
        <v>3879</v>
      </c>
      <c r="C171" s="55" t="s">
        <v>6</v>
      </c>
      <c r="D171" s="55" t="s">
        <v>19381</v>
      </c>
      <c r="E171" s="13" t="s">
        <v>21453</v>
      </c>
      <c r="F171" s="39" t="s">
        <v>19525</v>
      </c>
    </row>
    <row r="172" spans="1:6" x14ac:dyDescent="0.25">
      <c r="A172" s="80" t="s">
        <v>3436</v>
      </c>
      <c r="B172" s="13" t="s">
        <v>3437</v>
      </c>
      <c r="C172" s="55" t="s">
        <v>6</v>
      </c>
      <c r="D172" s="55" t="s">
        <v>19362</v>
      </c>
      <c r="E172" s="13" t="s">
        <v>21453</v>
      </c>
      <c r="F172" s="39" t="s">
        <v>19525</v>
      </c>
    </row>
    <row r="173" spans="1:6" x14ac:dyDescent="0.25">
      <c r="A173" s="80" t="s">
        <v>2904</v>
      </c>
      <c r="B173" s="13" t="s">
        <v>2905</v>
      </c>
      <c r="C173" s="55" t="s">
        <v>6</v>
      </c>
      <c r="D173" s="55" t="s">
        <v>19341</v>
      </c>
      <c r="E173" s="13" t="s">
        <v>21453</v>
      </c>
      <c r="F173" s="39" t="s">
        <v>19525</v>
      </c>
    </row>
    <row r="174" spans="1:6" x14ac:dyDescent="0.25">
      <c r="A174" s="80" t="s">
        <v>3325</v>
      </c>
      <c r="B174" s="13" t="s">
        <v>3326</v>
      </c>
      <c r="C174" s="55" t="s">
        <v>6</v>
      </c>
      <c r="D174" s="55" t="s">
        <v>19353</v>
      </c>
      <c r="E174" s="13" t="s">
        <v>21453</v>
      </c>
      <c r="F174" s="39" t="s">
        <v>19525</v>
      </c>
    </row>
    <row r="175" spans="1:6" x14ac:dyDescent="0.25">
      <c r="A175" s="80" t="s">
        <v>15</v>
      </c>
      <c r="B175" s="13" t="s">
        <v>16</v>
      </c>
      <c r="C175" s="55" t="s">
        <v>6</v>
      </c>
      <c r="D175" s="55" t="s">
        <v>19341</v>
      </c>
      <c r="E175" s="13" t="s">
        <v>21453</v>
      </c>
      <c r="F175" s="39" t="s">
        <v>19525</v>
      </c>
    </row>
    <row r="176" spans="1:6" x14ac:dyDescent="0.25">
      <c r="A176" s="80" t="s">
        <v>1552</v>
      </c>
      <c r="B176" s="13" t="s">
        <v>1553</v>
      </c>
      <c r="C176" s="55" t="s">
        <v>6</v>
      </c>
      <c r="D176" s="55" t="s">
        <v>19353</v>
      </c>
      <c r="E176" s="13" t="s">
        <v>21453</v>
      </c>
      <c r="F176" s="39" t="s">
        <v>19525</v>
      </c>
    </row>
    <row r="177" spans="1:6" x14ac:dyDescent="0.25">
      <c r="A177" s="80" t="s">
        <v>2290</v>
      </c>
      <c r="B177" s="13" t="s">
        <v>2291</v>
      </c>
      <c r="C177" s="55" t="s">
        <v>6</v>
      </c>
      <c r="D177" s="55" t="s">
        <v>19460</v>
      </c>
      <c r="E177" s="13" t="s">
        <v>21453</v>
      </c>
      <c r="F177" s="39" t="s">
        <v>19525</v>
      </c>
    </row>
    <row r="178" spans="1:6" x14ac:dyDescent="0.25">
      <c r="A178" s="80" t="s">
        <v>1806</v>
      </c>
      <c r="B178" s="13" t="s">
        <v>1807</v>
      </c>
      <c r="C178" s="55" t="s">
        <v>6</v>
      </c>
      <c r="D178" s="55" t="s">
        <v>19376</v>
      </c>
      <c r="E178" s="13" t="s">
        <v>21453</v>
      </c>
      <c r="F178" s="39" t="s">
        <v>19525</v>
      </c>
    </row>
    <row r="179" spans="1:6" x14ac:dyDescent="0.25">
      <c r="A179" s="80" t="s">
        <v>3882</v>
      </c>
      <c r="B179" s="13" t="s">
        <v>3883</v>
      </c>
      <c r="C179" s="55" t="s">
        <v>6</v>
      </c>
      <c r="D179" s="55" t="s">
        <v>19381</v>
      </c>
      <c r="E179" s="13" t="s">
        <v>21453</v>
      </c>
      <c r="F179" s="39" t="s">
        <v>19525</v>
      </c>
    </row>
    <row r="180" spans="1:6" x14ac:dyDescent="0.25">
      <c r="A180" s="80" t="s">
        <v>2924</v>
      </c>
      <c r="B180" s="13" t="s">
        <v>2925</v>
      </c>
      <c r="C180" s="55" t="s">
        <v>6</v>
      </c>
      <c r="D180" s="55" t="s">
        <v>19325</v>
      </c>
      <c r="E180" s="13" t="s">
        <v>21453</v>
      </c>
      <c r="F180" s="39" t="s">
        <v>19525</v>
      </c>
    </row>
    <row r="181" spans="1:6" x14ac:dyDescent="0.25">
      <c r="A181" s="80" t="s">
        <v>2080</v>
      </c>
      <c r="B181" s="13" t="s">
        <v>2081</v>
      </c>
      <c r="C181" s="55" t="s">
        <v>6</v>
      </c>
      <c r="D181" s="55" t="s">
        <v>19333</v>
      </c>
      <c r="E181" s="13" t="s">
        <v>21453</v>
      </c>
      <c r="F181" s="39" t="s">
        <v>19525</v>
      </c>
    </row>
    <row r="182" spans="1:6" x14ac:dyDescent="0.25">
      <c r="A182" s="80" t="s">
        <v>2854</v>
      </c>
      <c r="B182" s="13" t="s">
        <v>2855</v>
      </c>
      <c r="C182" s="55" t="s">
        <v>6</v>
      </c>
      <c r="D182" s="55" t="s">
        <v>19376</v>
      </c>
      <c r="E182" s="13" t="s">
        <v>21453</v>
      </c>
      <c r="F182" s="39" t="s">
        <v>19525</v>
      </c>
    </row>
    <row r="183" spans="1:6" x14ac:dyDescent="0.25">
      <c r="A183" s="80" t="s">
        <v>2589</v>
      </c>
      <c r="B183" s="13" t="s">
        <v>2590</v>
      </c>
      <c r="C183" s="55" t="s">
        <v>6</v>
      </c>
      <c r="D183" s="55" t="s">
        <v>19362</v>
      </c>
      <c r="E183" s="13" t="s">
        <v>21453</v>
      </c>
      <c r="F183" s="39" t="s">
        <v>19525</v>
      </c>
    </row>
    <row r="184" spans="1:6" x14ac:dyDescent="0.25">
      <c r="A184" s="80" t="s">
        <v>2814</v>
      </c>
      <c r="B184" s="13" t="s">
        <v>2815</v>
      </c>
      <c r="C184" s="55" t="s">
        <v>6</v>
      </c>
      <c r="D184" s="55" t="s">
        <v>19353</v>
      </c>
      <c r="E184" s="13" t="s">
        <v>21453</v>
      </c>
      <c r="F184" s="39" t="s">
        <v>19525</v>
      </c>
    </row>
    <row r="185" spans="1:6" x14ac:dyDescent="0.25">
      <c r="A185" s="80" t="s">
        <v>1239</v>
      </c>
      <c r="B185" s="13" t="s">
        <v>1240</v>
      </c>
      <c r="C185" s="55" t="s">
        <v>6</v>
      </c>
      <c r="D185" s="55" t="s">
        <v>19314</v>
      </c>
      <c r="E185" s="13" t="s">
        <v>21453</v>
      </c>
      <c r="F185" s="39" t="s">
        <v>19525</v>
      </c>
    </row>
    <row r="186" spans="1:6" x14ac:dyDescent="0.25">
      <c r="A186" s="80" t="s">
        <v>189</v>
      </c>
      <c r="B186" s="13" t="s">
        <v>190</v>
      </c>
      <c r="C186" s="55" t="s">
        <v>6</v>
      </c>
      <c r="D186" s="55" t="s">
        <v>19316</v>
      </c>
      <c r="E186" s="13" t="s">
        <v>21453</v>
      </c>
      <c r="F186" s="39" t="s">
        <v>19525</v>
      </c>
    </row>
    <row r="187" spans="1:6" x14ac:dyDescent="0.25">
      <c r="A187" s="80" t="s">
        <v>947</v>
      </c>
      <c r="B187" s="13" t="s">
        <v>948</v>
      </c>
      <c r="C187" s="55" t="s">
        <v>6</v>
      </c>
      <c r="D187" s="55" t="s">
        <v>19316</v>
      </c>
      <c r="E187" s="13" t="s">
        <v>21453</v>
      </c>
      <c r="F187" s="39" t="s">
        <v>19525</v>
      </c>
    </row>
    <row r="188" spans="1:6" x14ac:dyDescent="0.25">
      <c r="A188" s="109" t="s">
        <v>19566</v>
      </c>
      <c r="B188" s="38" t="s">
        <v>19567</v>
      </c>
      <c r="C188" s="56" t="s">
        <v>6</v>
      </c>
      <c r="D188" s="56" t="s">
        <v>19316</v>
      </c>
      <c r="E188" s="38" t="s">
        <v>21454</v>
      </c>
      <c r="F188" s="40" t="s">
        <v>19525</v>
      </c>
    </row>
    <row r="189" spans="1:6" x14ac:dyDescent="0.25">
      <c r="A189" s="80" t="s">
        <v>1233</v>
      </c>
      <c r="B189" s="13" t="s">
        <v>1234</v>
      </c>
      <c r="C189" s="55" t="s">
        <v>6</v>
      </c>
      <c r="D189" s="55" t="s">
        <v>19341</v>
      </c>
      <c r="E189" s="13" t="s">
        <v>21453</v>
      </c>
      <c r="F189" s="39" t="s">
        <v>19525</v>
      </c>
    </row>
    <row r="190" spans="1:6" x14ac:dyDescent="0.25">
      <c r="A190" s="109" t="s">
        <v>19568</v>
      </c>
      <c r="B190" s="38" t="s">
        <v>19569</v>
      </c>
      <c r="C190" s="56" t="s">
        <v>6</v>
      </c>
      <c r="D190" s="56" t="s">
        <v>19353</v>
      </c>
      <c r="E190" s="38" t="s">
        <v>21453</v>
      </c>
      <c r="F190" s="40" t="s">
        <v>19525</v>
      </c>
    </row>
    <row r="191" spans="1:6" x14ac:dyDescent="0.25">
      <c r="A191" s="80" t="s">
        <v>3856</v>
      </c>
      <c r="B191" s="13" t="s">
        <v>3857</v>
      </c>
      <c r="C191" s="55" t="s">
        <v>6</v>
      </c>
      <c r="D191" s="55" t="s">
        <v>19326</v>
      </c>
      <c r="E191" s="13" t="s">
        <v>21453</v>
      </c>
      <c r="F191" s="39" t="s">
        <v>19525</v>
      </c>
    </row>
    <row r="192" spans="1:6" x14ac:dyDescent="0.25">
      <c r="A192" s="80" t="s">
        <v>3424</v>
      </c>
      <c r="B192" s="13" t="s">
        <v>3425</v>
      </c>
      <c r="C192" s="55" t="s">
        <v>6</v>
      </c>
      <c r="D192" s="55" t="s">
        <v>19341</v>
      </c>
      <c r="E192" s="13" t="s">
        <v>21453</v>
      </c>
      <c r="F192" s="39" t="s">
        <v>19525</v>
      </c>
    </row>
    <row r="193" spans="1:6" x14ac:dyDescent="0.25">
      <c r="A193" s="80" t="s">
        <v>3259</v>
      </c>
      <c r="B193" s="13" t="s">
        <v>3260</v>
      </c>
      <c r="C193" s="55" t="s">
        <v>6</v>
      </c>
      <c r="D193" s="55" t="s">
        <v>19316</v>
      </c>
      <c r="E193" s="13" t="s">
        <v>21453</v>
      </c>
      <c r="F193" s="39" t="s">
        <v>19525</v>
      </c>
    </row>
    <row r="194" spans="1:6" x14ac:dyDescent="0.25">
      <c r="A194" s="80" t="s">
        <v>2888</v>
      </c>
      <c r="B194" s="13" t="s">
        <v>2889</v>
      </c>
      <c r="C194" s="55" t="s">
        <v>6</v>
      </c>
      <c r="D194" s="55" t="s">
        <v>19458</v>
      </c>
      <c r="E194" s="13" t="s">
        <v>21453</v>
      </c>
      <c r="F194" s="39" t="s">
        <v>19525</v>
      </c>
    </row>
    <row r="195" spans="1:6" x14ac:dyDescent="0.25">
      <c r="A195" s="80" t="s">
        <v>3100</v>
      </c>
      <c r="B195" s="13" t="s">
        <v>3101</v>
      </c>
      <c r="C195" s="55" t="s">
        <v>6</v>
      </c>
      <c r="D195" s="55" t="s">
        <v>19366</v>
      </c>
      <c r="E195" s="13" t="s">
        <v>21453</v>
      </c>
      <c r="F195" s="39" t="s">
        <v>19525</v>
      </c>
    </row>
    <row r="196" spans="1:6" x14ac:dyDescent="0.25">
      <c r="A196" s="80" t="s">
        <v>3639</v>
      </c>
      <c r="B196" s="13" t="s">
        <v>3640</v>
      </c>
      <c r="C196" s="55" t="s">
        <v>6</v>
      </c>
      <c r="D196" s="55" t="s">
        <v>19386</v>
      </c>
      <c r="E196" s="13" t="s">
        <v>21453</v>
      </c>
      <c r="F196" s="39" t="s">
        <v>19525</v>
      </c>
    </row>
    <row r="197" spans="1:6" x14ac:dyDescent="0.25">
      <c r="A197" s="80" t="s">
        <v>2232</v>
      </c>
      <c r="B197" s="13" t="s">
        <v>2233</v>
      </c>
      <c r="C197" s="55" t="s">
        <v>6</v>
      </c>
      <c r="D197" s="55" t="s">
        <v>19323</v>
      </c>
      <c r="E197" s="13" t="s">
        <v>21453</v>
      </c>
      <c r="F197" s="39" t="s">
        <v>19525</v>
      </c>
    </row>
    <row r="198" spans="1:6" x14ac:dyDescent="0.25">
      <c r="A198" s="80" t="s">
        <v>3904</v>
      </c>
      <c r="B198" s="13" t="s">
        <v>3905</v>
      </c>
      <c r="C198" s="55" t="s">
        <v>6</v>
      </c>
      <c r="D198" s="55" t="s">
        <v>19366</v>
      </c>
      <c r="E198" s="13" t="s">
        <v>21453</v>
      </c>
      <c r="F198" s="39" t="s">
        <v>19525</v>
      </c>
    </row>
    <row r="199" spans="1:6" x14ac:dyDescent="0.25">
      <c r="A199" s="80" t="s">
        <v>3709</v>
      </c>
      <c r="B199" s="13" t="s">
        <v>3710</v>
      </c>
      <c r="C199" s="55" t="s">
        <v>6</v>
      </c>
      <c r="D199" s="55" t="s">
        <v>19344</v>
      </c>
      <c r="E199" s="13" t="s">
        <v>21453</v>
      </c>
      <c r="F199" s="39" t="s">
        <v>19525</v>
      </c>
    </row>
    <row r="200" spans="1:6" x14ac:dyDescent="0.25">
      <c r="A200" s="80" t="s">
        <v>3000</v>
      </c>
      <c r="B200" s="13" t="s">
        <v>3001</v>
      </c>
      <c r="C200" s="55" t="s">
        <v>6</v>
      </c>
      <c r="D200" s="55" t="s">
        <v>19325</v>
      </c>
      <c r="E200" s="13" t="s">
        <v>21453</v>
      </c>
      <c r="F200" s="39" t="s">
        <v>19525</v>
      </c>
    </row>
    <row r="201" spans="1:6" x14ac:dyDescent="0.25">
      <c r="A201" s="109" t="s">
        <v>19570</v>
      </c>
      <c r="B201" s="38" t="s">
        <v>19571</v>
      </c>
      <c r="C201" s="56" t="s">
        <v>6</v>
      </c>
      <c r="D201" s="56" t="s">
        <v>19513</v>
      </c>
      <c r="E201" s="38" t="s">
        <v>21453</v>
      </c>
      <c r="F201" s="40" t="s">
        <v>19525</v>
      </c>
    </row>
    <row r="202" spans="1:6" x14ac:dyDescent="0.25">
      <c r="A202" s="80" t="s">
        <v>3613</v>
      </c>
      <c r="B202" s="13" t="s">
        <v>3614</v>
      </c>
      <c r="C202" s="55" t="s">
        <v>6</v>
      </c>
      <c r="D202" s="55" t="s">
        <v>19362</v>
      </c>
      <c r="E202" s="13" t="s">
        <v>21453</v>
      </c>
      <c r="F202" s="39" t="s">
        <v>19525</v>
      </c>
    </row>
    <row r="203" spans="1:6" x14ac:dyDescent="0.25">
      <c r="A203" s="80" t="s">
        <v>729</v>
      </c>
      <c r="B203" s="13" t="s">
        <v>730</v>
      </c>
      <c r="C203" s="55" t="s">
        <v>6</v>
      </c>
      <c r="D203" s="55" t="s">
        <v>19316</v>
      </c>
      <c r="E203" s="13" t="s">
        <v>21453</v>
      </c>
      <c r="F203" s="39" t="s">
        <v>19525</v>
      </c>
    </row>
    <row r="204" spans="1:6" x14ac:dyDescent="0.25">
      <c r="A204" s="80" t="s">
        <v>3637</v>
      </c>
      <c r="B204" s="13" t="s">
        <v>3638</v>
      </c>
      <c r="C204" s="55" t="s">
        <v>6</v>
      </c>
      <c r="D204" s="55" t="s">
        <v>19386</v>
      </c>
      <c r="E204" s="13" t="s">
        <v>21453</v>
      </c>
      <c r="F204" s="39" t="s">
        <v>19525</v>
      </c>
    </row>
    <row r="205" spans="1:6" x14ac:dyDescent="0.25">
      <c r="A205" s="80" t="s">
        <v>3802</v>
      </c>
      <c r="B205" s="13" t="s">
        <v>3803</v>
      </c>
      <c r="C205" s="55" t="s">
        <v>6</v>
      </c>
      <c r="D205" s="55" t="s">
        <v>19435</v>
      </c>
      <c r="E205" s="13" t="s">
        <v>21453</v>
      </c>
      <c r="F205" s="39" t="s">
        <v>19525</v>
      </c>
    </row>
    <row r="206" spans="1:6" x14ac:dyDescent="0.25">
      <c r="A206" s="80" t="s">
        <v>3858</v>
      </c>
      <c r="B206" s="13" t="s">
        <v>3859</v>
      </c>
      <c r="C206" s="55" t="s">
        <v>6</v>
      </c>
      <c r="D206" s="55" t="s">
        <v>19326</v>
      </c>
      <c r="E206" s="13" t="s">
        <v>21453</v>
      </c>
      <c r="F206" s="39" t="s">
        <v>19525</v>
      </c>
    </row>
    <row r="207" spans="1:6" x14ac:dyDescent="0.25">
      <c r="A207" s="80" t="s">
        <v>3860</v>
      </c>
      <c r="B207" s="13" t="s">
        <v>3861</v>
      </c>
      <c r="C207" s="55" t="s">
        <v>6</v>
      </c>
      <c r="D207" s="55" t="s">
        <v>19326</v>
      </c>
      <c r="E207" s="13" t="s">
        <v>21453</v>
      </c>
      <c r="F207" s="39" t="s">
        <v>19525</v>
      </c>
    </row>
    <row r="208" spans="1:6" x14ac:dyDescent="0.25">
      <c r="A208" s="80" t="s">
        <v>2377</v>
      </c>
      <c r="B208" s="13" t="s">
        <v>2378</v>
      </c>
      <c r="C208" s="55" t="s">
        <v>6</v>
      </c>
      <c r="D208" s="55" t="s">
        <v>19333</v>
      </c>
      <c r="E208" s="13" t="s">
        <v>21453</v>
      </c>
      <c r="F208" s="39" t="s">
        <v>19525</v>
      </c>
    </row>
    <row r="209" spans="1:6" x14ac:dyDescent="0.25">
      <c r="A209" s="80" t="s">
        <v>3002</v>
      </c>
      <c r="B209" s="13" t="s">
        <v>3003</v>
      </c>
      <c r="C209" s="55" t="s">
        <v>6</v>
      </c>
      <c r="D209" s="55" t="s">
        <v>19325</v>
      </c>
      <c r="E209" s="13" t="s">
        <v>21453</v>
      </c>
      <c r="F209" s="39" t="s">
        <v>19525</v>
      </c>
    </row>
    <row r="210" spans="1:6" x14ac:dyDescent="0.25">
      <c r="A210" s="80" t="s">
        <v>2753</v>
      </c>
      <c r="B210" s="13" t="s">
        <v>2754</v>
      </c>
      <c r="C210" s="55" t="s">
        <v>6</v>
      </c>
      <c r="D210" s="55" t="s">
        <v>19365</v>
      </c>
      <c r="E210" s="13" t="s">
        <v>21453</v>
      </c>
      <c r="F210" s="39" t="s">
        <v>19525</v>
      </c>
    </row>
    <row r="211" spans="1:6" x14ac:dyDescent="0.25">
      <c r="A211" s="80" t="s">
        <v>3927</v>
      </c>
      <c r="B211" s="13" t="s">
        <v>3928</v>
      </c>
      <c r="C211" s="55" t="s">
        <v>6</v>
      </c>
      <c r="D211" s="55" t="s">
        <v>19319</v>
      </c>
      <c r="E211" s="13" t="s">
        <v>21453</v>
      </c>
      <c r="F211" s="39" t="s">
        <v>19525</v>
      </c>
    </row>
    <row r="212" spans="1:6" x14ac:dyDescent="0.25">
      <c r="A212" s="80" t="s">
        <v>3804</v>
      </c>
      <c r="B212" s="13" t="s">
        <v>3805</v>
      </c>
      <c r="C212" s="55" t="s">
        <v>6</v>
      </c>
      <c r="D212" s="55" t="s">
        <v>19435</v>
      </c>
      <c r="E212" s="13" t="s">
        <v>21453</v>
      </c>
      <c r="F212" s="39" t="s">
        <v>19525</v>
      </c>
    </row>
    <row r="213" spans="1:6" x14ac:dyDescent="0.25">
      <c r="A213" s="80" t="s">
        <v>3723</v>
      </c>
      <c r="B213" s="13" t="s">
        <v>3724</v>
      </c>
      <c r="C213" s="55" t="s">
        <v>6</v>
      </c>
      <c r="D213" s="55" t="s">
        <v>19325</v>
      </c>
      <c r="E213" s="13" t="s">
        <v>21453</v>
      </c>
      <c r="F213" s="39" t="s">
        <v>19525</v>
      </c>
    </row>
    <row r="214" spans="1:6" x14ac:dyDescent="0.25">
      <c r="A214" s="80" t="s">
        <v>3645</v>
      </c>
      <c r="B214" s="13" t="s">
        <v>3646</v>
      </c>
      <c r="C214" s="55" t="s">
        <v>6</v>
      </c>
      <c r="D214" s="55" t="s">
        <v>19386</v>
      </c>
      <c r="E214" s="13" t="s">
        <v>21453</v>
      </c>
      <c r="F214" s="39" t="s">
        <v>19525</v>
      </c>
    </row>
    <row r="215" spans="1:6" x14ac:dyDescent="0.25">
      <c r="A215" s="109" t="s">
        <v>19572</v>
      </c>
      <c r="B215" s="38" t="s">
        <v>19573</v>
      </c>
      <c r="C215" s="56" t="s">
        <v>6</v>
      </c>
      <c r="D215" s="56" t="s">
        <v>19353</v>
      </c>
      <c r="E215" s="38" t="s">
        <v>21453</v>
      </c>
      <c r="F215" s="40" t="s">
        <v>19525</v>
      </c>
    </row>
    <row r="216" spans="1:6" x14ac:dyDescent="0.25">
      <c r="A216" s="80" t="s">
        <v>595</v>
      </c>
      <c r="B216" s="13" t="s">
        <v>596</v>
      </c>
      <c r="C216" s="55" t="s">
        <v>6</v>
      </c>
      <c r="D216" s="55" t="s">
        <v>19316</v>
      </c>
      <c r="E216" s="13" t="s">
        <v>21453</v>
      </c>
      <c r="F216" s="40" t="s">
        <v>19525</v>
      </c>
    </row>
    <row r="217" spans="1:6" x14ac:dyDescent="0.25">
      <c r="A217" s="80" t="s">
        <v>3168</v>
      </c>
      <c r="B217" s="13" t="s">
        <v>3169</v>
      </c>
      <c r="C217" s="55" t="s">
        <v>6</v>
      </c>
      <c r="D217" s="55" t="s">
        <v>19513</v>
      </c>
      <c r="E217" s="13" t="s">
        <v>21453</v>
      </c>
      <c r="F217" s="40" t="s">
        <v>19525</v>
      </c>
    </row>
    <row r="218" spans="1:6" x14ac:dyDescent="0.25">
      <c r="A218" s="80" t="s">
        <v>2719</v>
      </c>
      <c r="B218" s="13" t="s">
        <v>1070</v>
      </c>
      <c r="C218" s="55" t="s">
        <v>6</v>
      </c>
      <c r="D218" s="55" t="s">
        <v>19327</v>
      </c>
      <c r="E218" s="13" t="s">
        <v>21453</v>
      </c>
      <c r="F218" s="40" t="s">
        <v>19525</v>
      </c>
    </row>
    <row r="219" spans="1:6" x14ac:dyDescent="0.25">
      <c r="A219" s="80" t="s">
        <v>191</v>
      </c>
      <c r="B219" s="13" t="s">
        <v>192</v>
      </c>
      <c r="C219" s="55" t="s">
        <v>6</v>
      </c>
      <c r="D219" s="55" t="s">
        <v>19316</v>
      </c>
      <c r="E219" s="13" t="s">
        <v>21453</v>
      </c>
      <c r="F219" s="40" t="s">
        <v>19525</v>
      </c>
    </row>
    <row r="220" spans="1:6" x14ac:dyDescent="0.25">
      <c r="A220" s="109" t="s">
        <v>19574</v>
      </c>
      <c r="B220" s="38" t="s">
        <v>19575</v>
      </c>
      <c r="C220" s="56" t="s">
        <v>6</v>
      </c>
      <c r="D220" s="56" t="s">
        <v>19513</v>
      </c>
      <c r="E220" s="38" t="s">
        <v>21453</v>
      </c>
      <c r="F220" s="40" t="s">
        <v>19525</v>
      </c>
    </row>
    <row r="221" spans="1:6" x14ac:dyDescent="0.25">
      <c r="A221" s="80" t="s">
        <v>3758</v>
      </c>
      <c r="B221" s="13" t="s">
        <v>3759</v>
      </c>
      <c r="C221" s="55" t="s">
        <v>6</v>
      </c>
      <c r="D221" s="55" t="s">
        <v>19366</v>
      </c>
      <c r="E221" s="13" t="s">
        <v>21453</v>
      </c>
      <c r="F221" s="40" t="s">
        <v>19525</v>
      </c>
    </row>
    <row r="222" spans="1:6" x14ac:dyDescent="0.25">
      <c r="A222" s="80" t="s">
        <v>3096</v>
      </c>
      <c r="B222" s="13" t="s">
        <v>3097</v>
      </c>
      <c r="C222" s="55" t="s">
        <v>6</v>
      </c>
      <c r="D222" s="55" t="s">
        <v>19366</v>
      </c>
      <c r="E222" s="13" t="s">
        <v>21453</v>
      </c>
      <c r="F222" s="40" t="s">
        <v>19525</v>
      </c>
    </row>
    <row r="223" spans="1:6" x14ac:dyDescent="0.25">
      <c r="A223" s="80" t="s">
        <v>231</v>
      </c>
      <c r="B223" s="13" t="s">
        <v>232</v>
      </c>
      <c r="C223" s="55" t="s">
        <v>6</v>
      </c>
      <c r="D223" s="55" t="s">
        <v>19316</v>
      </c>
      <c r="E223" s="13" t="s">
        <v>21453</v>
      </c>
      <c r="F223" s="40" t="s">
        <v>19525</v>
      </c>
    </row>
    <row r="224" spans="1:6" x14ac:dyDescent="0.25">
      <c r="A224" s="80" t="s">
        <v>3929</v>
      </c>
      <c r="B224" s="13" t="s">
        <v>3930</v>
      </c>
      <c r="C224" s="55" t="s">
        <v>6</v>
      </c>
      <c r="D224" s="55" t="s">
        <v>19319</v>
      </c>
      <c r="E224" s="13" t="s">
        <v>21453</v>
      </c>
      <c r="F224" s="40" t="s">
        <v>19525</v>
      </c>
    </row>
    <row r="225" spans="1:6" x14ac:dyDescent="0.25">
      <c r="A225" s="80" t="s">
        <v>2507</v>
      </c>
      <c r="B225" s="13" t="s">
        <v>2508</v>
      </c>
      <c r="C225" s="55" t="s">
        <v>6</v>
      </c>
      <c r="D225" s="55" t="s">
        <v>19365</v>
      </c>
      <c r="E225" s="13" t="s">
        <v>21453</v>
      </c>
      <c r="F225" s="40" t="s">
        <v>19525</v>
      </c>
    </row>
    <row r="226" spans="1:6" x14ac:dyDescent="0.25">
      <c r="A226" s="80" t="s">
        <v>3884</v>
      </c>
      <c r="B226" s="13" t="s">
        <v>3885</v>
      </c>
      <c r="C226" s="55" t="s">
        <v>6</v>
      </c>
      <c r="D226" s="55" t="s">
        <v>19381</v>
      </c>
      <c r="E226" s="13" t="s">
        <v>21453</v>
      </c>
      <c r="F226" s="40" t="s">
        <v>19525</v>
      </c>
    </row>
    <row r="227" spans="1:6" x14ac:dyDescent="0.25">
      <c r="A227" s="80" t="s">
        <v>3144</v>
      </c>
      <c r="B227" s="13" t="s">
        <v>3145</v>
      </c>
      <c r="C227" s="55" t="s">
        <v>6</v>
      </c>
      <c r="D227" s="55" t="s">
        <v>19341</v>
      </c>
      <c r="E227" s="13" t="s">
        <v>21453</v>
      </c>
      <c r="F227" s="40" t="s">
        <v>19525</v>
      </c>
    </row>
    <row r="228" spans="1:6" x14ac:dyDescent="0.25">
      <c r="A228" s="80" t="s">
        <v>3569</v>
      </c>
      <c r="B228" s="13" t="s">
        <v>3570</v>
      </c>
      <c r="C228" s="55" t="s">
        <v>6</v>
      </c>
      <c r="D228" s="55" t="s">
        <v>19386</v>
      </c>
      <c r="E228" s="13" t="s">
        <v>21453</v>
      </c>
      <c r="F228" s="40" t="s">
        <v>19525</v>
      </c>
    </row>
    <row r="229" spans="1:6" x14ac:dyDescent="0.25">
      <c r="A229" s="80" t="s">
        <v>55</v>
      </c>
      <c r="B229" s="13" t="s">
        <v>56</v>
      </c>
      <c r="C229" s="55" t="s">
        <v>6</v>
      </c>
      <c r="D229" s="55" t="s">
        <v>19341</v>
      </c>
      <c r="E229" s="13" t="s">
        <v>21453</v>
      </c>
      <c r="F229" s="40" t="s">
        <v>19525</v>
      </c>
    </row>
    <row r="230" spans="1:6" x14ac:dyDescent="0.25">
      <c r="A230" s="80" t="s">
        <v>1460</v>
      </c>
      <c r="B230" s="13" t="s">
        <v>1461</v>
      </c>
      <c r="C230" s="55" t="s">
        <v>6</v>
      </c>
      <c r="D230" s="55" t="s">
        <v>19341</v>
      </c>
      <c r="E230" s="13" t="s">
        <v>21453</v>
      </c>
      <c r="F230" s="40" t="s">
        <v>19525</v>
      </c>
    </row>
    <row r="231" spans="1:6" x14ac:dyDescent="0.25">
      <c r="A231" s="110" t="s">
        <v>3538</v>
      </c>
      <c r="B231" s="36" t="s">
        <v>3539</v>
      </c>
      <c r="C231" s="55" t="s">
        <v>6</v>
      </c>
      <c r="D231" s="55" t="s">
        <v>19316</v>
      </c>
      <c r="E231" s="13" t="s">
        <v>21454</v>
      </c>
      <c r="F231" s="40" t="s">
        <v>19525</v>
      </c>
    </row>
    <row r="232" spans="1:6" x14ac:dyDescent="0.25">
      <c r="A232" s="110" t="s">
        <v>655</v>
      </c>
      <c r="B232" s="36" t="s">
        <v>656</v>
      </c>
      <c r="C232" s="55" t="s">
        <v>6</v>
      </c>
      <c r="D232" s="55" t="s">
        <v>19316</v>
      </c>
      <c r="E232" s="13" t="s">
        <v>21454</v>
      </c>
      <c r="F232" s="40" t="s">
        <v>19525</v>
      </c>
    </row>
    <row r="233" spans="1:6" x14ac:dyDescent="0.25">
      <c r="A233" s="80" t="s">
        <v>39</v>
      </c>
      <c r="B233" s="13" t="s">
        <v>40</v>
      </c>
      <c r="C233" s="55" t="s">
        <v>6</v>
      </c>
      <c r="D233" s="55" t="s">
        <v>19341</v>
      </c>
      <c r="E233" s="13" t="s">
        <v>21453</v>
      </c>
      <c r="F233" s="40" t="s">
        <v>19525</v>
      </c>
    </row>
    <row r="234" spans="1:6" x14ac:dyDescent="0.25">
      <c r="A234" s="80" t="s">
        <v>725</v>
      </c>
      <c r="B234" s="13" t="s">
        <v>726</v>
      </c>
      <c r="C234" s="55" t="s">
        <v>6</v>
      </c>
      <c r="D234" s="55" t="s">
        <v>19316</v>
      </c>
      <c r="E234" s="13" t="s">
        <v>21453</v>
      </c>
      <c r="F234" s="40" t="s">
        <v>19525</v>
      </c>
    </row>
    <row r="235" spans="1:6" x14ac:dyDescent="0.25">
      <c r="A235" s="80" t="s">
        <v>3589</v>
      </c>
      <c r="B235" s="13" t="s">
        <v>3590</v>
      </c>
      <c r="C235" s="55" t="s">
        <v>6</v>
      </c>
      <c r="D235" s="55" t="s">
        <v>19386</v>
      </c>
      <c r="E235" s="13" t="s">
        <v>21453</v>
      </c>
      <c r="F235" s="40" t="s">
        <v>19525</v>
      </c>
    </row>
    <row r="236" spans="1:6" x14ac:dyDescent="0.25">
      <c r="A236" s="80" t="s">
        <v>2054</v>
      </c>
      <c r="B236" s="13" t="s">
        <v>2055</v>
      </c>
      <c r="C236" s="55" t="s">
        <v>6</v>
      </c>
      <c r="D236" s="55" t="s">
        <v>19341</v>
      </c>
      <c r="E236" s="13" t="s">
        <v>21453</v>
      </c>
      <c r="F236" s="40" t="s">
        <v>19525</v>
      </c>
    </row>
    <row r="237" spans="1:6" x14ac:dyDescent="0.25">
      <c r="A237" s="80" t="s">
        <v>2663</v>
      </c>
      <c r="B237" s="13" t="s">
        <v>2664</v>
      </c>
      <c r="C237" s="55" t="s">
        <v>6</v>
      </c>
      <c r="D237" s="55" t="s">
        <v>19323</v>
      </c>
      <c r="E237" s="13" t="s">
        <v>21453</v>
      </c>
      <c r="F237" s="40" t="s">
        <v>19525</v>
      </c>
    </row>
    <row r="238" spans="1:6" x14ac:dyDescent="0.25">
      <c r="A238" s="80" t="s">
        <v>3931</v>
      </c>
      <c r="B238" s="13" t="s">
        <v>3932</v>
      </c>
      <c r="C238" s="55" t="s">
        <v>6</v>
      </c>
      <c r="D238" s="55" t="s">
        <v>19319</v>
      </c>
      <c r="E238" s="13" t="s">
        <v>21453</v>
      </c>
      <c r="F238" s="40" t="s">
        <v>19525</v>
      </c>
    </row>
    <row r="239" spans="1:6" x14ac:dyDescent="0.25">
      <c r="A239" s="80" t="s">
        <v>3468</v>
      </c>
      <c r="B239" s="13" t="s">
        <v>3469</v>
      </c>
      <c r="C239" s="55" t="s">
        <v>6</v>
      </c>
      <c r="D239" s="55" t="s">
        <v>19341</v>
      </c>
      <c r="E239" s="13" t="s">
        <v>21453</v>
      </c>
      <c r="F239" s="40" t="s">
        <v>19525</v>
      </c>
    </row>
    <row r="240" spans="1:6" x14ac:dyDescent="0.25">
      <c r="A240" s="80" t="s">
        <v>3713</v>
      </c>
      <c r="B240" s="13" t="s">
        <v>3714</v>
      </c>
      <c r="C240" s="55" t="s">
        <v>6</v>
      </c>
      <c r="D240" s="55" t="s">
        <v>19344</v>
      </c>
      <c r="E240" s="13" t="s">
        <v>21453</v>
      </c>
      <c r="F240" s="40" t="s">
        <v>19525</v>
      </c>
    </row>
    <row r="241" spans="1:6" x14ac:dyDescent="0.25">
      <c r="A241" s="80" t="s">
        <v>3808</v>
      </c>
      <c r="B241" s="13" t="s">
        <v>3809</v>
      </c>
      <c r="C241" s="55" t="s">
        <v>6</v>
      </c>
      <c r="D241" s="55" t="s">
        <v>19435</v>
      </c>
      <c r="E241" s="13" t="s">
        <v>21453</v>
      </c>
      <c r="F241" s="40" t="s">
        <v>19525</v>
      </c>
    </row>
    <row r="242" spans="1:6" x14ac:dyDescent="0.25">
      <c r="A242" s="80" t="s">
        <v>153</v>
      </c>
      <c r="B242" s="13" t="s">
        <v>154</v>
      </c>
      <c r="C242" s="55" t="s">
        <v>6</v>
      </c>
      <c r="D242" s="55" t="s">
        <v>19316</v>
      </c>
      <c r="E242" s="13"/>
      <c r="F242" s="39" t="s">
        <v>19526</v>
      </c>
    </row>
    <row r="243" spans="1:6" x14ac:dyDescent="0.25">
      <c r="A243" s="80" t="s">
        <v>2826</v>
      </c>
      <c r="B243" s="13" t="s">
        <v>2827</v>
      </c>
      <c r="C243" s="55" t="s">
        <v>6</v>
      </c>
      <c r="D243" s="55" t="s">
        <v>19316</v>
      </c>
      <c r="E243" s="13"/>
      <c r="F243" s="39" t="s">
        <v>19526</v>
      </c>
    </row>
    <row r="244" spans="1:6" x14ac:dyDescent="0.25">
      <c r="A244" s="80" t="s">
        <v>3721</v>
      </c>
      <c r="B244" s="13" t="s">
        <v>3722</v>
      </c>
      <c r="C244" s="55" t="s">
        <v>6</v>
      </c>
      <c r="D244" s="55" t="s">
        <v>19333</v>
      </c>
      <c r="E244" s="13"/>
      <c r="F244" s="39" t="s">
        <v>19526</v>
      </c>
    </row>
    <row r="245" spans="1:6" x14ac:dyDescent="0.25">
      <c r="A245" s="80" t="s">
        <v>3042</v>
      </c>
      <c r="B245" s="13" t="s">
        <v>3043</v>
      </c>
      <c r="C245" s="55" t="s">
        <v>6</v>
      </c>
      <c r="D245" s="55" t="s">
        <v>19325</v>
      </c>
      <c r="E245" s="13" t="s">
        <v>21453</v>
      </c>
      <c r="F245" s="39" t="s">
        <v>19526</v>
      </c>
    </row>
    <row r="246" spans="1:6" x14ac:dyDescent="0.25">
      <c r="A246" s="80" t="s">
        <v>723</v>
      </c>
      <c r="B246" s="13" t="s">
        <v>724</v>
      </c>
      <c r="C246" s="55" t="s">
        <v>6</v>
      </c>
      <c r="D246" s="55" t="s">
        <v>19316</v>
      </c>
      <c r="E246" s="13"/>
      <c r="F246" s="39" t="s">
        <v>19526</v>
      </c>
    </row>
    <row r="247" spans="1:6" x14ac:dyDescent="0.25">
      <c r="A247" s="80" t="s">
        <v>2852</v>
      </c>
      <c r="B247" s="13" t="s">
        <v>2853</v>
      </c>
      <c r="C247" s="55" t="s">
        <v>6</v>
      </c>
      <c r="D247" s="55" t="s">
        <v>19376</v>
      </c>
      <c r="E247" s="13"/>
      <c r="F247" s="39" t="s">
        <v>19526</v>
      </c>
    </row>
    <row r="248" spans="1:6" x14ac:dyDescent="0.25">
      <c r="A248" s="80" t="s">
        <v>3667</v>
      </c>
      <c r="B248" s="13" t="s">
        <v>3668</v>
      </c>
      <c r="C248" s="55" t="s">
        <v>6</v>
      </c>
      <c r="D248" s="55" t="s">
        <v>19362</v>
      </c>
      <c r="E248" s="13"/>
      <c r="F248" s="39" t="s">
        <v>19526</v>
      </c>
    </row>
    <row r="249" spans="1:6" x14ac:dyDescent="0.25">
      <c r="A249" s="80" t="s">
        <v>173</v>
      </c>
      <c r="B249" s="13" t="s">
        <v>174</v>
      </c>
      <c r="C249" s="55" t="s">
        <v>6</v>
      </c>
      <c r="D249" s="55" t="s">
        <v>19316</v>
      </c>
      <c r="E249" s="13"/>
      <c r="F249" s="39" t="s">
        <v>19526</v>
      </c>
    </row>
    <row r="250" spans="1:6" x14ac:dyDescent="0.25">
      <c r="A250" s="80" t="s">
        <v>999</v>
      </c>
      <c r="B250" s="13" t="s">
        <v>1000</v>
      </c>
      <c r="C250" s="55" t="s">
        <v>6</v>
      </c>
      <c r="D250" s="55" t="s">
        <v>19321</v>
      </c>
      <c r="E250" s="13" t="s">
        <v>21453</v>
      </c>
      <c r="F250" s="39" t="s">
        <v>19526</v>
      </c>
    </row>
    <row r="251" spans="1:6" x14ac:dyDescent="0.25">
      <c r="A251" s="80" t="s">
        <v>3631</v>
      </c>
      <c r="B251" s="13" t="s">
        <v>3632</v>
      </c>
      <c r="C251" s="55" t="s">
        <v>6</v>
      </c>
      <c r="D251" s="55" t="s">
        <v>19386</v>
      </c>
      <c r="E251" s="13"/>
      <c r="F251" s="39" t="s">
        <v>19526</v>
      </c>
    </row>
    <row r="252" spans="1:6" x14ac:dyDescent="0.25">
      <c r="A252" s="80" t="s">
        <v>1562</v>
      </c>
      <c r="B252" s="13" t="s">
        <v>1563</v>
      </c>
      <c r="C252" s="55" t="s">
        <v>6</v>
      </c>
      <c r="D252" s="55" t="s">
        <v>19353</v>
      </c>
      <c r="E252" s="13"/>
      <c r="F252" s="39" t="s">
        <v>19526</v>
      </c>
    </row>
    <row r="253" spans="1:6" x14ac:dyDescent="0.25">
      <c r="A253" s="80" t="s">
        <v>2104</v>
      </c>
      <c r="B253" s="13" t="s">
        <v>2105</v>
      </c>
      <c r="C253" s="55" t="s">
        <v>6</v>
      </c>
      <c r="D253" s="55" t="s">
        <v>19361</v>
      </c>
      <c r="E253" s="13"/>
      <c r="F253" s="39" t="s">
        <v>19526</v>
      </c>
    </row>
    <row r="254" spans="1:6" x14ac:dyDescent="0.25">
      <c r="A254" s="80" t="s">
        <v>3501</v>
      </c>
      <c r="B254" s="13" t="s">
        <v>3502</v>
      </c>
      <c r="C254" s="55" t="s">
        <v>6</v>
      </c>
      <c r="D254" s="55" t="s">
        <v>19383</v>
      </c>
      <c r="E254" s="13"/>
      <c r="F254" s="39" t="s">
        <v>19526</v>
      </c>
    </row>
    <row r="255" spans="1:6" x14ac:dyDescent="0.25">
      <c r="A255" s="80" t="s">
        <v>721</v>
      </c>
      <c r="B255" s="13" t="s">
        <v>722</v>
      </c>
      <c r="C255" s="55" t="s">
        <v>6</v>
      </c>
      <c r="D255" s="55" t="s">
        <v>19321</v>
      </c>
      <c r="E255" s="13" t="s">
        <v>21453</v>
      </c>
      <c r="F255" s="39" t="s">
        <v>19526</v>
      </c>
    </row>
    <row r="256" spans="1:6" x14ac:dyDescent="0.25">
      <c r="A256" s="80" t="s">
        <v>3214</v>
      </c>
      <c r="B256" s="13" t="s">
        <v>3215</v>
      </c>
      <c r="C256" s="55" t="s">
        <v>6</v>
      </c>
      <c r="D256" s="55" t="s">
        <v>19316</v>
      </c>
      <c r="E256" s="13"/>
      <c r="F256" s="39" t="s">
        <v>19526</v>
      </c>
    </row>
    <row r="257" spans="1:6" x14ac:dyDescent="0.25">
      <c r="A257" s="80" t="s">
        <v>3653</v>
      </c>
      <c r="B257" s="13" t="s">
        <v>3654</v>
      </c>
      <c r="C257" s="55" t="s">
        <v>6</v>
      </c>
      <c r="D257" s="55" t="s">
        <v>19366</v>
      </c>
      <c r="E257" s="13"/>
      <c r="F257" s="39" t="s">
        <v>19526</v>
      </c>
    </row>
    <row r="258" spans="1:6" x14ac:dyDescent="0.25">
      <c r="A258" s="80" t="s">
        <v>3086</v>
      </c>
      <c r="B258" s="13" t="s">
        <v>3087</v>
      </c>
      <c r="C258" s="55" t="s">
        <v>6</v>
      </c>
      <c r="D258" s="55" t="s">
        <v>19316</v>
      </c>
      <c r="E258" s="13"/>
      <c r="F258" s="39" t="s">
        <v>19526</v>
      </c>
    </row>
    <row r="259" spans="1:6" x14ac:dyDescent="0.25">
      <c r="A259" s="80" t="s">
        <v>3647</v>
      </c>
      <c r="B259" s="13" t="s">
        <v>3648</v>
      </c>
      <c r="C259" s="55" t="s">
        <v>6</v>
      </c>
      <c r="D259" s="55" t="s">
        <v>19386</v>
      </c>
      <c r="E259" s="13"/>
      <c r="F259" s="39" t="s">
        <v>19526</v>
      </c>
    </row>
    <row r="260" spans="1:6" x14ac:dyDescent="0.25">
      <c r="A260" s="80" t="s">
        <v>141</v>
      </c>
      <c r="B260" s="13" t="s">
        <v>142</v>
      </c>
      <c r="C260" s="55" t="s">
        <v>6</v>
      </c>
      <c r="D260" s="55" t="s">
        <v>19316</v>
      </c>
      <c r="E260" s="13"/>
      <c r="F260" s="39" t="s">
        <v>19526</v>
      </c>
    </row>
    <row r="261" spans="1:6" x14ac:dyDescent="0.25">
      <c r="A261" s="80" t="s">
        <v>2850</v>
      </c>
      <c r="B261" s="13" t="s">
        <v>2851</v>
      </c>
      <c r="C261" s="55" t="s">
        <v>6</v>
      </c>
      <c r="D261" s="55" t="s">
        <v>19376</v>
      </c>
      <c r="E261" s="13"/>
      <c r="F261" s="39" t="s">
        <v>19526</v>
      </c>
    </row>
    <row r="262" spans="1:6" x14ac:dyDescent="0.25">
      <c r="A262" s="80" t="s">
        <v>3719</v>
      </c>
      <c r="B262" s="13" t="s">
        <v>3720</v>
      </c>
      <c r="C262" s="55" t="s">
        <v>6</v>
      </c>
      <c r="D262" s="55" t="s">
        <v>19333</v>
      </c>
      <c r="E262" s="13"/>
      <c r="F262" s="39" t="s">
        <v>19526</v>
      </c>
    </row>
    <row r="263" spans="1:6" x14ac:dyDescent="0.25">
      <c r="A263" s="80" t="s">
        <v>817</v>
      </c>
      <c r="B263" s="13" t="s">
        <v>818</v>
      </c>
      <c r="C263" s="55" t="s">
        <v>6</v>
      </c>
      <c r="D263" s="55" t="s">
        <v>19321</v>
      </c>
      <c r="E263" s="13" t="s">
        <v>21453</v>
      </c>
      <c r="F263" s="39" t="s">
        <v>19526</v>
      </c>
    </row>
    <row r="264" spans="1:6" x14ac:dyDescent="0.25">
      <c r="A264" s="80" t="s">
        <v>3092</v>
      </c>
      <c r="B264" s="13" t="s">
        <v>3093</v>
      </c>
      <c r="C264" s="55" t="s">
        <v>6</v>
      </c>
      <c r="D264" s="55" t="s">
        <v>19362</v>
      </c>
      <c r="E264" s="13"/>
      <c r="F264" s="39" t="s">
        <v>19526</v>
      </c>
    </row>
    <row r="265" spans="1:6" x14ac:dyDescent="0.25">
      <c r="A265" s="80" t="s">
        <v>2012</v>
      </c>
      <c r="B265" s="13" t="s">
        <v>2013</v>
      </c>
      <c r="C265" s="55" t="s">
        <v>6</v>
      </c>
      <c r="D265" s="55" t="s">
        <v>19321</v>
      </c>
      <c r="E265" s="13" t="s">
        <v>21453</v>
      </c>
      <c r="F265" s="39" t="s">
        <v>19526</v>
      </c>
    </row>
    <row r="266" spans="1:6" x14ac:dyDescent="0.25">
      <c r="A266" s="80" t="s">
        <v>19576</v>
      </c>
      <c r="B266" s="13" t="s">
        <v>19577</v>
      </c>
      <c r="C266" s="55" t="s">
        <v>6</v>
      </c>
      <c r="D266" s="55" t="s">
        <v>19344</v>
      </c>
      <c r="E266" s="13"/>
      <c r="F266" s="39" t="s">
        <v>19526</v>
      </c>
    </row>
    <row r="267" spans="1:6" x14ac:dyDescent="0.25">
      <c r="A267" s="80" t="s">
        <v>3711</v>
      </c>
      <c r="B267" s="13" t="s">
        <v>3712</v>
      </c>
      <c r="C267" s="55" t="s">
        <v>6</v>
      </c>
      <c r="D267" s="55" t="s">
        <v>19344</v>
      </c>
      <c r="E267" s="13"/>
      <c r="F267" s="39" t="s">
        <v>19526</v>
      </c>
    </row>
    <row r="268" spans="1:6" x14ac:dyDescent="0.25">
      <c r="A268" s="80" t="s">
        <v>2260</v>
      </c>
      <c r="B268" s="13" t="s">
        <v>2261</v>
      </c>
      <c r="C268" s="55" t="s">
        <v>6</v>
      </c>
      <c r="D268" s="55" t="s">
        <v>19323</v>
      </c>
      <c r="E268" s="13"/>
      <c r="F268" s="39" t="s">
        <v>19526</v>
      </c>
    </row>
    <row r="269" spans="1:6" x14ac:dyDescent="0.25">
      <c r="A269" s="80" t="s">
        <v>19578</v>
      </c>
      <c r="B269" s="13" t="s">
        <v>19579</v>
      </c>
      <c r="C269" s="55" t="s">
        <v>6</v>
      </c>
      <c r="D269" s="55" t="s">
        <v>19353</v>
      </c>
      <c r="E269" s="13"/>
      <c r="F269" s="39" t="s">
        <v>19526</v>
      </c>
    </row>
    <row r="270" spans="1:6" x14ac:dyDescent="0.25">
      <c r="A270" s="80" t="s">
        <v>2204</v>
      </c>
      <c r="B270" s="13" t="s">
        <v>2205</v>
      </c>
      <c r="C270" s="55" t="s">
        <v>6</v>
      </c>
      <c r="D270" s="55" t="s">
        <v>19323</v>
      </c>
      <c r="E270" s="13"/>
      <c r="F270" s="39" t="s">
        <v>19526</v>
      </c>
    </row>
    <row r="271" spans="1:6" x14ac:dyDescent="0.25">
      <c r="A271" s="80" t="s">
        <v>1109</v>
      </c>
      <c r="B271" s="13" t="s">
        <v>1110</v>
      </c>
      <c r="C271" s="55" t="s">
        <v>6</v>
      </c>
      <c r="D271" s="55" t="s">
        <v>19316</v>
      </c>
      <c r="E271" s="13"/>
      <c r="F271" s="39" t="s">
        <v>19526</v>
      </c>
    </row>
    <row r="272" spans="1:6" x14ac:dyDescent="0.25">
      <c r="A272" s="80" t="s">
        <v>3685</v>
      </c>
      <c r="B272" s="13" t="s">
        <v>3686</v>
      </c>
      <c r="C272" s="55" t="s">
        <v>6</v>
      </c>
      <c r="D272" s="55" t="s">
        <v>19361</v>
      </c>
      <c r="E272" s="13"/>
      <c r="F272" s="39" t="s">
        <v>19526</v>
      </c>
    </row>
    <row r="273" spans="1:6" x14ac:dyDescent="0.25">
      <c r="A273" s="80" t="s">
        <v>19195</v>
      </c>
      <c r="B273" s="13" t="s">
        <v>19196</v>
      </c>
      <c r="C273" s="55" t="s">
        <v>6</v>
      </c>
      <c r="D273" s="55" t="s">
        <v>19316</v>
      </c>
      <c r="E273" s="13"/>
      <c r="F273" s="39" t="s">
        <v>19526</v>
      </c>
    </row>
    <row r="274" spans="1:6" x14ac:dyDescent="0.25">
      <c r="A274" s="80" t="s">
        <v>3876</v>
      </c>
      <c r="B274" s="13" t="s">
        <v>3877</v>
      </c>
      <c r="C274" s="55" t="s">
        <v>6</v>
      </c>
      <c r="D274" s="55" t="s">
        <v>19511</v>
      </c>
      <c r="E274" s="13"/>
      <c r="F274" s="39" t="s">
        <v>19526</v>
      </c>
    </row>
    <row r="275" spans="1:6" x14ac:dyDescent="0.25">
      <c r="A275" s="80" t="s">
        <v>1193</v>
      </c>
      <c r="B275" s="13" t="s">
        <v>1194</v>
      </c>
      <c r="C275" s="55" t="s">
        <v>6</v>
      </c>
      <c r="D275" s="55" t="s">
        <v>19341</v>
      </c>
      <c r="E275" s="13"/>
      <c r="F275" s="39" t="s">
        <v>19526</v>
      </c>
    </row>
    <row r="276" spans="1:6" x14ac:dyDescent="0.25">
      <c r="A276" s="80" t="s">
        <v>135</v>
      </c>
      <c r="B276" s="13" t="s">
        <v>136</v>
      </c>
      <c r="C276" s="55" t="s">
        <v>6</v>
      </c>
      <c r="D276" s="55" t="s">
        <v>19316</v>
      </c>
      <c r="E276" s="13"/>
      <c r="F276" s="39" t="s">
        <v>19526</v>
      </c>
    </row>
    <row r="277" spans="1:6" x14ac:dyDescent="0.25">
      <c r="A277" s="80" t="s">
        <v>3044</v>
      </c>
      <c r="B277" s="13" t="s">
        <v>3045</v>
      </c>
      <c r="C277" s="55" t="s">
        <v>6</v>
      </c>
      <c r="D277" s="55" t="s">
        <v>19325</v>
      </c>
      <c r="E277" s="13" t="s">
        <v>21453</v>
      </c>
      <c r="F277" s="39" t="s">
        <v>19526</v>
      </c>
    </row>
    <row r="278" spans="1:6" x14ac:dyDescent="0.25">
      <c r="A278" s="80" t="s">
        <v>2272</v>
      </c>
      <c r="B278" s="13" t="s">
        <v>2273</v>
      </c>
      <c r="C278" s="55" t="s">
        <v>6</v>
      </c>
      <c r="D278" s="55" t="s">
        <v>19323</v>
      </c>
      <c r="E278" s="13"/>
      <c r="F278" s="39" t="s">
        <v>19526</v>
      </c>
    </row>
    <row r="279" spans="1:6" x14ac:dyDescent="0.25">
      <c r="A279" s="80" t="s">
        <v>3806</v>
      </c>
      <c r="B279" s="13" t="s">
        <v>3807</v>
      </c>
      <c r="C279" s="55" t="s">
        <v>6</v>
      </c>
      <c r="D279" s="55" t="s">
        <v>19435</v>
      </c>
      <c r="E279" s="13"/>
      <c r="F279" s="39" t="s">
        <v>19526</v>
      </c>
    </row>
    <row r="280" spans="1:6" x14ac:dyDescent="0.25">
      <c r="A280" s="80" t="s">
        <v>19580</v>
      </c>
      <c r="B280" s="13" t="s">
        <v>19581</v>
      </c>
      <c r="C280" s="55" t="s">
        <v>6</v>
      </c>
      <c r="D280" s="55" t="s">
        <v>19513</v>
      </c>
      <c r="E280" s="13"/>
      <c r="F280" s="39" t="s">
        <v>19526</v>
      </c>
    </row>
    <row r="281" spans="1:6" x14ac:dyDescent="0.25">
      <c r="A281" s="80" t="s">
        <v>705</v>
      </c>
      <c r="B281" s="13" t="s">
        <v>706</v>
      </c>
      <c r="C281" s="55" t="s">
        <v>6</v>
      </c>
      <c r="D281" s="55" t="s">
        <v>19321</v>
      </c>
      <c r="E281" s="13" t="s">
        <v>21453</v>
      </c>
      <c r="F281" s="39" t="s">
        <v>19526</v>
      </c>
    </row>
    <row r="282" spans="1:6" x14ac:dyDescent="0.25">
      <c r="A282" s="80" t="s">
        <v>2707</v>
      </c>
      <c r="B282" s="13" t="s">
        <v>2708</v>
      </c>
      <c r="C282" s="55" t="s">
        <v>6</v>
      </c>
      <c r="D282" s="55" t="s">
        <v>19371</v>
      </c>
      <c r="E282" s="13"/>
      <c r="F282" s="39" t="s">
        <v>19526</v>
      </c>
    </row>
    <row r="283" spans="1:6" x14ac:dyDescent="0.25">
      <c r="A283" s="80" t="s">
        <v>19582</v>
      </c>
      <c r="B283" s="13" t="s">
        <v>19583</v>
      </c>
      <c r="C283" s="55" t="s">
        <v>6</v>
      </c>
      <c r="D283" s="55" t="s">
        <v>19353</v>
      </c>
      <c r="E283" s="13"/>
      <c r="F283" s="39" t="s">
        <v>19526</v>
      </c>
    </row>
    <row r="284" spans="1:6" x14ac:dyDescent="0.25">
      <c r="A284" s="80" t="s">
        <v>653</v>
      </c>
      <c r="B284" s="13" t="s">
        <v>654</v>
      </c>
      <c r="C284" s="55" t="s">
        <v>6</v>
      </c>
      <c r="D284" s="55" t="s">
        <v>19316</v>
      </c>
      <c r="E284" s="13"/>
      <c r="F284" s="39" t="s">
        <v>19526</v>
      </c>
    </row>
    <row r="285" spans="1:6" x14ac:dyDescent="0.25">
      <c r="A285" s="80" t="s">
        <v>491</v>
      </c>
      <c r="B285" s="13" t="s">
        <v>492</v>
      </c>
      <c r="C285" s="55" t="s">
        <v>6</v>
      </c>
      <c r="D285" s="55" t="s">
        <v>19371</v>
      </c>
      <c r="E285" s="13"/>
      <c r="F285" s="39" t="s">
        <v>19526</v>
      </c>
    </row>
    <row r="286" spans="1:6" x14ac:dyDescent="0.25">
      <c r="A286" s="80" t="s">
        <v>3629</v>
      </c>
      <c r="B286" s="13" t="s">
        <v>3630</v>
      </c>
      <c r="C286" s="55" t="s">
        <v>6</v>
      </c>
      <c r="D286" s="55" t="s">
        <v>19386</v>
      </c>
      <c r="E286" s="13"/>
      <c r="F286" s="39" t="s">
        <v>19526</v>
      </c>
    </row>
    <row r="287" spans="1:6" x14ac:dyDescent="0.25">
      <c r="A287" s="80" t="s">
        <v>171</v>
      </c>
      <c r="B287" s="13" t="s">
        <v>172</v>
      </c>
      <c r="C287" s="55" t="s">
        <v>6</v>
      </c>
      <c r="D287" s="55" t="s">
        <v>19316</v>
      </c>
      <c r="E287" s="13"/>
      <c r="F287" s="39" t="s">
        <v>19526</v>
      </c>
    </row>
    <row r="288" spans="1:6" x14ac:dyDescent="0.25">
      <c r="A288" s="80" t="s">
        <v>597</v>
      </c>
      <c r="B288" s="13" t="s">
        <v>598</v>
      </c>
      <c r="C288" s="55" t="s">
        <v>6</v>
      </c>
      <c r="D288" s="55" t="s">
        <v>19316</v>
      </c>
      <c r="E288" s="13"/>
      <c r="F288" s="39" t="s">
        <v>19526</v>
      </c>
    </row>
    <row r="289" spans="1:6" x14ac:dyDescent="0.25">
      <c r="A289" s="80" t="s">
        <v>1506</v>
      </c>
      <c r="B289" s="13" t="s">
        <v>1507</v>
      </c>
      <c r="C289" s="55" t="s">
        <v>6</v>
      </c>
      <c r="D289" s="55" t="s">
        <v>19316</v>
      </c>
      <c r="E289" s="13"/>
      <c r="F289" s="39" t="s">
        <v>19526</v>
      </c>
    </row>
    <row r="290" spans="1:6" x14ac:dyDescent="0.25">
      <c r="A290" s="80" t="s">
        <v>3641</v>
      </c>
      <c r="B290" s="13" t="s">
        <v>3642</v>
      </c>
      <c r="C290" s="55" t="s">
        <v>6</v>
      </c>
      <c r="D290" s="55" t="s">
        <v>19386</v>
      </c>
      <c r="E290" s="13"/>
      <c r="F290" s="39" t="s">
        <v>19526</v>
      </c>
    </row>
    <row r="291" spans="1:6" x14ac:dyDescent="0.25">
      <c r="A291" s="80" t="s">
        <v>19584</v>
      </c>
      <c r="B291" s="13" t="s">
        <v>19585</v>
      </c>
      <c r="C291" s="55" t="s">
        <v>6</v>
      </c>
      <c r="D291" s="55" t="s">
        <v>19344</v>
      </c>
      <c r="E291" s="13"/>
      <c r="F291" s="39" t="s">
        <v>19526</v>
      </c>
    </row>
    <row r="292" spans="1:6" x14ac:dyDescent="0.25">
      <c r="A292" s="80" t="s">
        <v>1350</v>
      </c>
      <c r="B292" s="13" t="s">
        <v>1351</v>
      </c>
      <c r="C292" s="55" t="s">
        <v>6</v>
      </c>
      <c r="D292" s="55" t="s">
        <v>19314</v>
      </c>
      <c r="E292" s="13"/>
      <c r="F292" s="39" t="s">
        <v>19526</v>
      </c>
    </row>
    <row r="293" spans="1:6" x14ac:dyDescent="0.25">
      <c r="A293" s="80" t="s">
        <v>2591</v>
      </c>
      <c r="B293" s="13" t="s">
        <v>2592</v>
      </c>
      <c r="C293" s="55" t="s">
        <v>6</v>
      </c>
      <c r="D293" s="55" t="s">
        <v>19362</v>
      </c>
      <c r="E293" s="13"/>
      <c r="F293" s="39" t="s">
        <v>19526</v>
      </c>
    </row>
    <row r="294" spans="1:6" x14ac:dyDescent="0.25">
      <c r="A294" s="80" t="s">
        <v>177</v>
      </c>
      <c r="B294" s="13" t="s">
        <v>178</v>
      </c>
      <c r="C294" s="55" t="s">
        <v>6</v>
      </c>
      <c r="D294" s="55" t="s">
        <v>19316</v>
      </c>
      <c r="E294" s="13"/>
      <c r="F294" s="39" t="s">
        <v>19526</v>
      </c>
    </row>
    <row r="295" spans="1:6" x14ac:dyDescent="0.25">
      <c r="A295" s="80" t="s">
        <v>3120</v>
      </c>
      <c r="B295" s="13" t="s">
        <v>3121</v>
      </c>
      <c r="C295" s="55" t="s">
        <v>6</v>
      </c>
      <c r="D295" s="55" t="s">
        <v>19325</v>
      </c>
      <c r="E295" s="13" t="s">
        <v>21453</v>
      </c>
      <c r="F295" s="39" t="s">
        <v>19526</v>
      </c>
    </row>
    <row r="296" spans="1:6" x14ac:dyDescent="0.25">
      <c r="A296" s="80" t="s">
        <v>1173</v>
      </c>
      <c r="B296" s="13" t="s">
        <v>1174</v>
      </c>
      <c r="C296" s="55" t="s">
        <v>6</v>
      </c>
      <c r="D296" s="55" t="s">
        <v>19316</v>
      </c>
      <c r="E296" s="13"/>
      <c r="F296" s="39" t="s">
        <v>19526</v>
      </c>
    </row>
    <row r="297" spans="1:6" x14ac:dyDescent="0.25">
      <c r="A297" s="80" t="s">
        <v>19586</v>
      </c>
      <c r="B297" s="13" t="s">
        <v>19587</v>
      </c>
      <c r="C297" s="55" t="s">
        <v>6</v>
      </c>
      <c r="D297" s="55" t="s">
        <v>19316</v>
      </c>
      <c r="E297" s="13"/>
      <c r="F297" s="39" t="s">
        <v>19526</v>
      </c>
    </row>
    <row r="298" spans="1:6" x14ac:dyDescent="0.25">
      <c r="A298" s="80" t="s">
        <v>19588</v>
      </c>
      <c r="B298" s="13" t="s">
        <v>19589</v>
      </c>
      <c r="C298" s="55" t="s">
        <v>6</v>
      </c>
      <c r="D298" s="55" t="s">
        <v>19316</v>
      </c>
      <c r="E298" s="13"/>
      <c r="F298" s="39" t="s">
        <v>19526</v>
      </c>
    </row>
    <row r="299" spans="1:6" x14ac:dyDescent="0.25">
      <c r="A299" s="80" t="s">
        <v>1564</v>
      </c>
      <c r="B299" s="13" t="s">
        <v>1565</v>
      </c>
      <c r="C299" s="55" t="s">
        <v>6</v>
      </c>
      <c r="D299" s="55" t="s">
        <v>19353</v>
      </c>
      <c r="E299" s="13"/>
      <c r="F299" s="39" t="s">
        <v>19526</v>
      </c>
    </row>
    <row r="300" spans="1:6" x14ac:dyDescent="0.25">
      <c r="A300" s="80" t="s">
        <v>227</v>
      </c>
      <c r="B300" s="13" t="s">
        <v>228</v>
      </c>
      <c r="C300" s="55" t="s">
        <v>6</v>
      </c>
      <c r="D300" s="55" t="s">
        <v>19316</v>
      </c>
      <c r="E300" s="13"/>
      <c r="F300" s="39" t="s">
        <v>19526</v>
      </c>
    </row>
    <row r="301" spans="1:6" x14ac:dyDescent="0.25">
      <c r="A301" s="80" t="s">
        <v>19590</v>
      </c>
      <c r="B301" s="13" t="s">
        <v>19591</v>
      </c>
      <c r="C301" s="55" t="s">
        <v>6</v>
      </c>
      <c r="D301" s="55" t="s">
        <v>19513</v>
      </c>
      <c r="E301" s="13"/>
      <c r="F301" s="39" t="s">
        <v>19526</v>
      </c>
    </row>
    <row r="302" spans="1:6" x14ac:dyDescent="0.25">
      <c r="A302" s="80" t="s">
        <v>585</v>
      </c>
      <c r="B302" s="13" t="s">
        <v>586</v>
      </c>
      <c r="C302" s="55" t="s">
        <v>6</v>
      </c>
      <c r="D302" s="55" t="s">
        <v>19341</v>
      </c>
      <c r="E302" s="13"/>
      <c r="F302" s="39" t="s">
        <v>19526</v>
      </c>
    </row>
    <row r="303" spans="1:6" x14ac:dyDescent="0.25">
      <c r="A303" s="80" t="s">
        <v>19592</v>
      </c>
      <c r="B303" s="13" t="s">
        <v>19593</v>
      </c>
      <c r="C303" s="55" t="s">
        <v>6</v>
      </c>
      <c r="D303" s="55" t="s">
        <v>19344</v>
      </c>
      <c r="E303" s="13"/>
      <c r="F303" s="39" t="s">
        <v>19526</v>
      </c>
    </row>
    <row r="304" spans="1:6" x14ac:dyDescent="0.25">
      <c r="A304" s="80" t="s">
        <v>2880</v>
      </c>
      <c r="B304" s="13" t="s">
        <v>2881</v>
      </c>
      <c r="C304" s="55" t="s">
        <v>6</v>
      </c>
      <c r="D304" s="55" t="s">
        <v>19458</v>
      </c>
      <c r="E304" s="13"/>
      <c r="F304" s="39" t="s">
        <v>19526</v>
      </c>
    </row>
    <row r="305" spans="1:6" x14ac:dyDescent="0.25">
      <c r="A305" s="80" t="s">
        <v>3577</v>
      </c>
      <c r="B305" s="13" t="s">
        <v>3578</v>
      </c>
      <c r="C305" s="55" t="s">
        <v>6</v>
      </c>
      <c r="D305" s="55" t="s">
        <v>19333</v>
      </c>
      <c r="E305" s="13"/>
      <c r="F305" s="39" t="s">
        <v>19526</v>
      </c>
    </row>
    <row r="306" spans="1:6" x14ac:dyDescent="0.25">
      <c r="A306" s="80" t="s">
        <v>2928</v>
      </c>
      <c r="B306" s="13" t="s">
        <v>2929</v>
      </c>
      <c r="C306" s="55" t="s">
        <v>6</v>
      </c>
      <c r="D306" s="55" t="s">
        <v>19325</v>
      </c>
      <c r="E306" s="13" t="s">
        <v>21453</v>
      </c>
      <c r="F306" s="39" t="s">
        <v>19526</v>
      </c>
    </row>
    <row r="307" spans="1:6" x14ac:dyDescent="0.25">
      <c r="A307" s="80" t="s">
        <v>3525</v>
      </c>
      <c r="B307" s="13" t="s">
        <v>3526</v>
      </c>
      <c r="C307" s="55" t="s">
        <v>6</v>
      </c>
      <c r="D307" s="55" t="s">
        <v>19316</v>
      </c>
      <c r="E307" s="13"/>
      <c r="F307" s="39" t="s">
        <v>19526</v>
      </c>
    </row>
    <row r="308" spans="1:6" x14ac:dyDescent="0.25">
      <c r="A308" s="80" t="s">
        <v>1558</v>
      </c>
      <c r="B308" s="13" t="s">
        <v>1559</v>
      </c>
      <c r="C308" s="55" t="s">
        <v>6</v>
      </c>
      <c r="D308" s="55" t="s">
        <v>19353</v>
      </c>
      <c r="E308" s="13"/>
      <c r="F308" s="39" t="s">
        <v>19526</v>
      </c>
    </row>
    <row r="309" spans="1:6" x14ac:dyDescent="0.25">
      <c r="A309" s="80" t="s">
        <v>3575</v>
      </c>
      <c r="B309" s="13" t="s">
        <v>3576</v>
      </c>
      <c r="C309" s="55" t="s">
        <v>6</v>
      </c>
      <c r="D309" s="55" t="s">
        <v>19333</v>
      </c>
      <c r="E309" s="13"/>
      <c r="F309" s="39" t="s">
        <v>19526</v>
      </c>
    </row>
    <row r="310" spans="1:6" x14ac:dyDescent="0.25">
      <c r="A310" s="80" t="s">
        <v>175</v>
      </c>
      <c r="B310" s="13" t="s">
        <v>176</v>
      </c>
      <c r="C310" s="55" t="s">
        <v>6</v>
      </c>
      <c r="D310" s="55" t="s">
        <v>19316</v>
      </c>
      <c r="E310" s="13"/>
      <c r="F310" s="39" t="s">
        <v>19526</v>
      </c>
    </row>
    <row r="311" spans="1:6" x14ac:dyDescent="0.25">
      <c r="A311" s="80" t="s">
        <v>3353</v>
      </c>
      <c r="B311" s="13" t="s">
        <v>3354</v>
      </c>
      <c r="C311" s="55" t="s">
        <v>6</v>
      </c>
      <c r="D311" s="55" t="s">
        <v>19341</v>
      </c>
      <c r="E311" s="13"/>
      <c r="F311" s="39" t="s">
        <v>19526</v>
      </c>
    </row>
    <row r="312" spans="1:6" x14ac:dyDescent="0.25">
      <c r="A312" s="80" t="s">
        <v>19594</v>
      </c>
      <c r="B312" s="13" t="s">
        <v>19595</v>
      </c>
      <c r="C312" s="55" t="s">
        <v>6</v>
      </c>
      <c r="D312" s="55" t="s">
        <v>19316</v>
      </c>
      <c r="E312" s="13"/>
      <c r="F312" s="39" t="s">
        <v>19526</v>
      </c>
    </row>
    <row r="313" spans="1:6" x14ac:dyDescent="0.25">
      <c r="A313" s="80" t="s">
        <v>1107</v>
      </c>
      <c r="B313" s="13" t="s">
        <v>1108</v>
      </c>
      <c r="C313" s="55" t="s">
        <v>6</v>
      </c>
      <c r="D313" s="55" t="s">
        <v>19321</v>
      </c>
      <c r="E313" s="13" t="s">
        <v>21453</v>
      </c>
      <c r="F313" s="39" t="s">
        <v>19526</v>
      </c>
    </row>
    <row r="314" spans="1:6" x14ac:dyDescent="0.25">
      <c r="A314" s="80" t="s">
        <v>3705</v>
      </c>
      <c r="B314" s="13" t="s">
        <v>3706</v>
      </c>
      <c r="C314" s="55" t="s">
        <v>6</v>
      </c>
      <c r="D314" s="55" t="s">
        <v>19344</v>
      </c>
      <c r="E314" s="13"/>
      <c r="F314" s="39" t="s">
        <v>19526</v>
      </c>
    </row>
    <row r="315" spans="1:6" x14ac:dyDescent="0.25">
      <c r="A315" s="80" t="s">
        <v>2659</v>
      </c>
      <c r="B315" s="13" t="s">
        <v>2660</v>
      </c>
      <c r="C315" s="55" t="s">
        <v>6</v>
      </c>
      <c r="D315" s="55" t="s">
        <v>19323</v>
      </c>
      <c r="E315" s="13"/>
      <c r="F315" s="39" t="s">
        <v>19526</v>
      </c>
    </row>
    <row r="316" spans="1:6" x14ac:dyDescent="0.25">
      <c r="A316" s="80" t="s">
        <v>1352</v>
      </c>
      <c r="B316" s="13" t="s">
        <v>1353</v>
      </c>
      <c r="C316" s="55" t="s">
        <v>6</v>
      </c>
      <c r="D316" s="55" t="s">
        <v>19314</v>
      </c>
      <c r="E316" s="13"/>
      <c r="F316" s="39" t="s">
        <v>19526</v>
      </c>
    </row>
    <row r="317" spans="1:6" x14ac:dyDescent="0.25">
      <c r="A317" s="80" t="s">
        <v>3635</v>
      </c>
      <c r="B317" s="13" t="s">
        <v>3636</v>
      </c>
      <c r="C317" s="55" t="s">
        <v>6</v>
      </c>
      <c r="D317" s="55" t="s">
        <v>19386</v>
      </c>
      <c r="E317" s="13"/>
      <c r="F317" s="39" t="s">
        <v>19526</v>
      </c>
    </row>
    <row r="318" spans="1:6" x14ac:dyDescent="0.25">
      <c r="A318" s="80" t="s">
        <v>2399</v>
      </c>
      <c r="B318" s="13" t="s">
        <v>2400</v>
      </c>
      <c r="C318" s="55" t="s">
        <v>6</v>
      </c>
      <c r="D318" s="55" t="s">
        <v>19321</v>
      </c>
      <c r="E318" s="13" t="s">
        <v>21453</v>
      </c>
      <c r="F318" s="39" t="s">
        <v>19526</v>
      </c>
    </row>
    <row r="319" spans="1:6" x14ac:dyDescent="0.25">
      <c r="A319" s="80" t="s">
        <v>3924</v>
      </c>
      <c r="B319" s="13" t="s">
        <v>3925</v>
      </c>
      <c r="C319" s="55" t="s">
        <v>6</v>
      </c>
      <c r="D319" s="55" t="s">
        <v>19318</v>
      </c>
      <c r="E319" s="13"/>
      <c r="F319" s="39" t="s">
        <v>19526</v>
      </c>
    </row>
    <row r="320" spans="1:6" x14ac:dyDescent="0.25">
      <c r="A320" s="80" t="s">
        <v>19596</v>
      </c>
      <c r="B320" s="13" t="s">
        <v>19597</v>
      </c>
      <c r="C320" s="55" t="s">
        <v>6</v>
      </c>
      <c r="D320" s="55" t="s">
        <v>19513</v>
      </c>
      <c r="E320" s="13"/>
      <c r="F320" s="39" t="s">
        <v>19526</v>
      </c>
    </row>
    <row r="321" spans="1:6" x14ac:dyDescent="0.25">
      <c r="A321" s="80" t="s">
        <v>19598</v>
      </c>
      <c r="B321" s="13" t="s">
        <v>19599</v>
      </c>
      <c r="C321" s="55" t="s">
        <v>6</v>
      </c>
      <c r="D321" s="55" t="s">
        <v>19340</v>
      </c>
      <c r="E321" s="13"/>
      <c r="F321" s="39" t="s">
        <v>19526</v>
      </c>
    </row>
    <row r="322" spans="1:6" x14ac:dyDescent="0.25">
      <c r="A322" s="80" t="s">
        <v>3792</v>
      </c>
      <c r="B322" s="13" t="s">
        <v>3793</v>
      </c>
      <c r="C322" s="55" t="s">
        <v>6</v>
      </c>
      <c r="D322" s="55" t="s">
        <v>19386</v>
      </c>
      <c r="E322" s="13"/>
      <c r="F322" s="39" t="s">
        <v>19526</v>
      </c>
    </row>
    <row r="323" spans="1:6" x14ac:dyDescent="0.25">
      <c r="A323" s="80" t="s">
        <v>3615</v>
      </c>
      <c r="B323" s="13" t="s">
        <v>19600</v>
      </c>
      <c r="C323" s="55" t="s">
        <v>6</v>
      </c>
      <c r="D323" s="55" t="s">
        <v>19382</v>
      </c>
      <c r="E323" s="13"/>
      <c r="F323" s="39" t="s">
        <v>19526</v>
      </c>
    </row>
    <row r="324" spans="1:6" x14ac:dyDescent="0.25">
      <c r="A324" s="80" t="s">
        <v>3591</v>
      </c>
      <c r="B324" s="13" t="s">
        <v>3592</v>
      </c>
      <c r="C324" s="55" t="s">
        <v>6</v>
      </c>
      <c r="D324" s="55" t="s">
        <v>19321</v>
      </c>
      <c r="E324" s="13" t="s">
        <v>21453</v>
      </c>
      <c r="F324" s="39" t="s">
        <v>19526</v>
      </c>
    </row>
    <row r="325" spans="1:6" x14ac:dyDescent="0.25">
      <c r="A325" s="80" t="s">
        <v>3663</v>
      </c>
      <c r="B325" s="13" t="s">
        <v>3664</v>
      </c>
      <c r="C325" s="55" t="s">
        <v>6</v>
      </c>
      <c r="D325" s="55" t="s">
        <v>19344</v>
      </c>
      <c r="E325" s="13"/>
      <c r="F325" s="39" t="s">
        <v>19526</v>
      </c>
    </row>
    <row r="326" spans="1:6" x14ac:dyDescent="0.25">
      <c r="A326" s="80" t="s">
        <v>3743</v>
      </c>
      <c r="B326" s="13" t="s">
        <v>3744</v>
      </c>
      <c r="C326" s="55" t="s">
        <v>6</v>
      </c>
      <c r="D326" s="55" t="s">
        <v>19316</v>
      </c>
      <c r="E326" s="13"/>
      <c r="F326" s="39" t="s">
        <v>19526</v>
      </c>
    </row>
    <row r="327" spans="1:6" x14ac:dyDescent="0.25">
      <c r="A327" s="80" t="s">
        <v>19601</v>
      </c>
      <c r="B327" s="13" t="s">
        <v>19602</v>
      </c>
      <c r="C327" s="55" t="s">
        <v>6</v>
      </c>
      <c r="D327" s="55" t="s">
        <v>19353</v>
      </c>
      <c r="E327" s="13"/>
      <c r="F327" s="39" t="s">
        <v>19526</v>
      </c>
    </row>
    <row r="328" spans="1:6" x14ac:dyDescent="0.25">
      <c r="A328" s="80" t="s">
        <v>2266</v>
      </c>
      <c r="B328" s="13" t="s">
        <v>2267</v>
      </c>
      <c r="C328" s="55" t="s">
        <v>6</v>
      </c>
      <c r="D328" s="55" t="s">
        <v>19323</v>
      </c>
      <c r="E328" s="13"/>
      <c r="F328" s="39" t="s">
        <v>19526</v>
      </c>
    </row>
    <row r="329" spans="1:6" x14ac:dyDescent="0.25">
      <c r="A329" s="80" t="s">
        <v>3864</v>
      </c>
      <c r="B329" s="13" t="s">
        <v>3865</v>
      </c>
      <c r="C329" s="55" t="s">
        <v>6</v>
      </c>
      <c r="D329" s="55" t="s">
        <v>19326</v>
      </c>
      <c r="E329" s="13"/>
      <c r="F329" s="39" t="s">
        <v>19526</v>
      </c>
    </row>
    <row r="330" spans="1:6" x14ac:dyDescent="0.25">
      <c r="A330" s="80" t="s">
        <v>3661</v>
      </c>
      <c r="B330" s="13" t="s">
        <v>3662</v>
      </c>
      <c r="C330" s="55" t="s">
        <v>6</v>
      </c>
      <c r="D330" s="55" t="s">
        <v>19366</v>
      </c>
      <c r="E330" s="13"/>
      <c r="F330" s="39" t="s">
        <v>19526</v>
      </c>
    </row>
    <row r="331" spans="1:6" x14ac:dyDescent="0.25">
      <c r="A331" s="80" t="s">
        <v>85</v>
      </c>
      <c r="B331" s="13" t="s">
        <v>86</v>
      </c>
      <c r="C331" s="55" t="s">
        <v>6</v>
      </c>
      <c r="D331" s="55" t="s">
        <v>19341</v>
      </c>
      <c r="E331" s="13"/>
      <c r="F331" s="39" t="s">
        <v>19526</v>
      </c>
    </row>
    <row r="332" spans="1:6" x14ac:dyDescent="0.25">
      <c r="A332" s="80" t="s">
        <v>2122</v>
      </c>
      <c r="B332" s="13" t="s">
        <v>2123</v>
      </c>
      <c r="C332" s="55" t="s">
        <v>6</v>
      </c>
      <c r="D332" s="55" t="s">
        <v>19341</v>
      </c>
      <c r="E332" s="13"/>
      <c r="F332" s="39" t="s">
        <v>19526</v>
      </c>
    </row>
    <row r="333" spans="1:6" x14ac:dyDescent="0.25">
      <c r="A333" s="80" t="s">
        <v>139</v>
      </c>
      <c r="B333" s="13" t="s">
        <v>140</v>
      </c>
      <c r="C333" s="55" t="s">
        <v>6</v>
      </c>
      <c r="D333" s="55" t="s">
        <v>19316</v>
      </c>
      <c r="E333" s="13"/>
      <c r="F333" s="39" t="s">
        <v>19526</v>
      </c>
    </row>
    <row r="334" spans="1:6" x14ac:dyDescent="0.25">
      <c r="A334" s="80" t="s">
        <v>19603</v>
      </c>
      <c r="B334" s="13" t="s">
        <v>19604</v>
      </c>
      <c r="C334" s="55" t="s">
        <v>6</v>
      </c>
      <c r="D334" s="55" t="s">
        <v>19316</v>
      </c>
      <c r="E334" s="13"/>
      <c r="F334" s="39" t="s">
        <v>19526</v>
      </c>
    </row>
    <row r="335" spans="1:6" x14ac:dyDescent="0.25">
      <c r="A335" s="80" t="s">
        <v>759</v>
      </c>
      <c r="B335" s="13" t="s">
        <v>760</v>
      </c>
      <c r="C335" s="55" t="s">
        <v>6</v>
      </c>
      <c r="D335" s="55" t="s">
        <v>19316</v>
      </c>
      <c r="E335" s="13"/>
      <c r="F335" s="39" t="s">
        <v>19526</v>
      </c>
    </row>
    <row r="336" spans="1:6" x14ac:dyDescent="0.25">
      <c r="A336" s="80" t="s">
        <v>1466</v>
      </c>
      <c r="B336" s="13" t="s">
        <v>1467</v>
      </c>
      <c r="C336" s="55" t="s">
        <v>6</v>
      </c>
      <c r="D336" s="55" t="s">
        <v>19314</v>
      </c>
      <c r="E336" s="13"/>
      <c r="F336" s="39" t="s">
        <v>19526</v>
      </c>
    </row>
    <row r="337" spans="1:6" x14ac:dyDescent="0.25">
      <c r="A337" s="80" t="s">
        <v>1354</v>
      </c>
      <c r="B337" s="13" t="s">
        <v>1355</v>
      </c>
      <c r="C337" s="55" t="s">
        <v>6</v>
      </c>
      <c r="D337" s="55" t="s">
        <v>19314</v>
      </c>
      <c r="E337" s="13"/>
      <c r="F337" s="39" t="s">
        <v>19526</v>
      </c>
    </row>
    <row r="338" spans="1:6" x14ac:dyDescent="0.25">
      <c r="A338" s="80" t="s">
        <v>2838</v>
      </c>
      <c r="B338" s="13" t="s">
        <v>2839</v>
      </c>
      <c r="C338" s="55" t="s">
        <v>6</v>
      </c>
      <c r="D338" s="55" t="s">
        <v>19323</v>
      </c>
      <c r="E338" s="13"/>
      <c r="F338" s="39" t="s">
        <v>19526</v>
      </c>
    </row>
    <row r="339" spans="1:6" x14ac:dyDescent="0.25">
      <c r="A339" s="80" t="s">
        <v>2464</v>
      </c>
      <c r="B339" s="13" t="s">
        <v>2465</v>
      </c>
      <c r="C339" s="55" t="s">
        <v>6</v>
      </c>
      <c r="D339" s="55" t="s">
        <v>19362</v>
      </c>
      <c r="E339" s="13"/>
      <c r="F339" s="39" t="s">
        <v>19526</v>
      </c>
    </row>
    <row r="340" spans="1:6" x14ac:dyDescent="0.25">
      <c r="A340" s="80" t="s">
        <v>1464</v>
      </c>
      <c r="B340" s="13" t="s">
        <v>1465</v>
      </c>
      <c r="C340" s="55" t="s">
        <v>6</v>
      </c>
      <c r="D340" s="55" t="s">
        <v>19314</v>
      </c>
      <c r="E340" s="13"/>
      <c r="F340" s="39" t="s">
        <v>19526</v>
      </c>
    </row>
    <row r="341" spans="1:6" x14ac:dyDescent="0.25">
      <c r="A341" s="80" t="s">
        <v>3920</v>
      </c>
      <c r="B341" s="13" t="s">
        <v>3921</v>
      </c>
      <c r="C341" s="55" t="s">
        <v>6</v>
      </c>
      <c r="D341" s="55" t="s">
        <v>19318</v>
      </c>
      <c r="E341" s="13"/>
      <c r="F341" s="39" t="s">
        <v>19526</v>
      </c>
    </row>
    <row r="342" spans="1:6" x14ac:dyDescent="0.25">
      <c r="A342" s="80" t="s">
        <v>1201</v>
      </c>
      <c r="B342" s="13" t="s">
        <v>1202</v>
      </c>
      <c r="C342" s="55" t="s">
        <v>6</v>
      </c>
      <c r="D342" s="55" t="s">
        <v>19339</v>
      </c>
      <c r="E342" s="13"/>
      <c r="F342" s="39" t="s">
        <v>19526</v>
      </c>
    </row>
    <row r="343" spans="1:6" x14ac:dyDescent="0.25">
      <c r="A343" s="80" t="s">
        <v>861</v>
      </c>
      <c r="B343" s="13" t="s">
        <v>862</v>
      </c>
      <c r="C343" s="55" t="s">
        <v>6</v>
      </c>
      <c r="D343" s="55" t="s">
        <v>19321</v>
      </c>
      <c r="E343" s="13" t="s">
        <v>21453</v>
      </c>
      <c r="F343" s="39" t="s">
        <v>19526</v>
      </c>
    </row>
    <row r="344" spans="1:6" x14ac:dyDescent="0.25">
      <c r="A344" s="80" t="s">
        <v>773</v>
      </c>
      <c r="B344" s="13" t="s">
        <v>774</v>
      </c>
      <c r="C344" s="55" t="s">
        <v>6</v>
      </c>
      <c r="D344" s="55" t="s">
        <v>19321</v>
      </c>
      <c r="E344" s="13" t="s">
        <v>21453</v>
      </c>
      <c r="F344" s="39" t="s">
        <v>19526</v>
      </c>
    </row>
    <row r="345" spans="1:6" x14ac:dyDescent="0.25">
      <c r="A345" s="80" t="s">
        <v>3866</v>
      </c>
      <c r="B345" s="13" t="s">
        <v>3867</v>
      </c>
      <c r="C345" s="55" t="s">
        <v>6</v>
      </c>
      <c r="D345" s="55" t="s">
        <v>19326</v>
      </c>
      <c r="E345" s="13"/>
      <c r="F345" s="39" t="s">
        <v>19526</v>
      </c>
    </row>
    <row r="346" spans="1:6" x14ac:dyDescent="0.25">
      <c r="A346" s="80" t="s">
        <v>2472</v>
      </c>
      <c r="B346" s="13" t="s">
        <v>2473</v>
      </c>
      <c r="C346" s="55" t="s">
        <v>6</v>
      </c>
      <c r="D346" s="55" t="s">
        <v>19323</v>
      </c>
      <c r="E346" s="13"/>
      <c r="F346" s="39" t="s">
        <v>19526</v>
      </c>
    </row>
    <row r="347" spans="1:6" x14ac:dyDescent="0.25">
      <c r="A347" s="80" t="s">
        <v>2523</v>
      </c>
      <c r="B347" s="13" t="s">
        <v>2524</v>
      </c>
      <c r="C347" s="55" t="s">
        <v>6</v>
      </c>
      <c r="D347" s="55" t="s">
        <v>19362</v>
      </c>
      <c r="E347" s="13"/>
      <c r="F347" s="39" t="s">
        <v>19526</v>
      </c>
    </row>
    <row r="348" spans="1:6" x14ac:dyDescent="0.25">
      <c r="A348" s="80" t="s">
        <v>3078</v>
      </c>
      <c r="B348" s="13" t="s">
        <v>3079</v>
      </c>
      <c r="C348" s="55" t="s">
        <v>6</v>
      </c>
      <c r="D348" s="55" t="s">
        <v>19323</v>
      </c>
      <c r="E348" s="13"/>
      <c r="F348" s="39" t="s">
        <v>19526</v>
      </c>
    </row>
    <row r="349" spans="1:6" x14ac:dyDescent="0.25">
      <c r="A349" s="80" t="s">
        <v>2196</v>
      </c>
      <c r="B349" s="13" t="s">
        <v>2197</v>
      </c>
      <c r="C349" s="55" t="s">
        <v>6</v>
      </c>
      <c r="D349" s="55" t="s">
        <v>19333</v>
      </c>
      <c r="E349" s="13"/>
      <c r="F349" s="39" t="s">
        <v>19526</v>
      </c>
    </row>
    <row r="350" spans="1:6" x14ac:dyDescent="0.25">
      <c r="A350" s="80" t="s">
        <v>2671</v>
      </c>
      <c r="B350" s="13" t="s">
        <v>2672</v>
      </c>
      <c r="C350" s="55" t="s">
        <v>6</v>
      </c>
      <c r="D350" s="55" t="s">
        <v>19323</v>
      </c>
      <c r="E350" s="13"/>
      <c r="F350" s="39" t="s">
        <v>19526</v>
      </c>
    </row>
    <row r="351" spans="1:6" x14ac:dyDescent="0.25">
      <c r="A351" s="80" t="s">
        <v>581</v>
      </c>
      <c r="B351" s="13" t="s">
        <v>582</v>
      </c>
      <c r="C351" s="55" t="s">
        <v>6</v>
      </c>
      <c r="D351" s="55" t="s">
        <v>19316</v>
      </c>
      <c r="E351" s="13"/>
      <c r="F351" s="39" t="s">
        <v>19526</v>
      </c>
    </row>
    <row r="352" spans="1:6" x14ac:dyDescent="0.25">
      <c r="A352" s="80" t="s">
        <v>3281</v>
      </c>
      <c r="B352" s="13" t="s">
        <v>3282</v>
      </c>
      <c r="C352" s="55" t="s">
        <v>6</v>
      </c>
      <c r="D352" s="55" t="s">
        <v>19325</v>
      </c>
      <c r="E352" s="13" t="s">
        <v>21453</v>
      </c>
      <c r="F352" s="39" t="s">
        <v>19526</v>
      </c>
    </row>
    <row r="353" spans="1:6" x14ac:dyDescent="0.25">
      <c r="A353" s="80" t="s">
        <v>2936</v>
      </c>
      <c r="B353" s="13" t="s">
        <v>2937</v>
      </c>
      <c r="C353" s="55" t="s">
        <v>6</v>
      </c>
      <c r="D353" s="55" t="s">
        <v>19325</v>
      </c>
      <c r="E353" s="13" t="s">
        <v>21453</v>
      </c>
      <c r="F353" s="39" t="s">
        <v>19526</v>
      </c>
    </row>
    <row r="354" spans="1:6" x14ac:dyDescent="0.25">
      <c r="A354" s="80" t="s">
        <v>2476</v>
      </c>
      <c r="B354" s="13" t="s">
        <v>2477</v>
      </c>
      <c r="C354" s="55" t="s">
        <v>6</v>
      </c>
      <c r="D354" s="55" t="s">
        <v>19353</v>
      </c>
      <c r="E354" s="13"/>
      <c r="F354" s="39" t="s">
        <v>19526</v>
      </c>
    </row>
    <row r="355" spans="1:6" x14ac:dyDescent="0.25">
      <c r="A355" s="80" t="s">
        <v>3874</v>
      </c>
      <c r="B355" s="13" t="s">
        <v>3875</v>
      </c>
      <c r="C355" s="55" t="s">
        <v>6</v>
      </c>
      <c r="D355" s="55" t="s">
        <v>19326</v>
      </c>
      <c r="E355" s="13"/>
      <c r="F355" s="39" t="s">
        <v>19526</v>
      </c>
    </row>
    <row r="356" spans="1:6" x14ac:dyDescent="0.25">
      <c r="A356" s="80" t="s">
        <v>2954</v>
      </c>
      <c r="B356" s="13" t="s">
        <v>2955</v>
      </c>
      <c r="C356" s="55" t="s">
        <v>6</v>
      </c>
      <c r="D356" s="55" t="s">
        <v>19325</v>
      </c>
      <c r="E356" s="13" t="s">
        <v>21453</v>
      </c>
      <c r="F356" s="39" t="s">
        <v>19526</v>
      </c>
    </row>
    <row r="357" spans="1:6" x14ac:dyDescent="0.25">
      <c r="A357" s="80" t="s">
        <v>3715</v>
      </c>
      <c r="B357" s="13" t="s">
        <v>3716</v>
      </c>
      <c r="C357" s="55" t="s">
        <v>6</v>
      </c>
      <c r="D357" s="55" t="s">
        <v>19344</v>
      </c>
      <c r="E357" s="13"/>
      <c r="F357" s="39" t="s">
        <v>19526</v>
      </c>
    </row>
    <row r="358" spans="1:6" x14ac:dyDescent="0.25">
      <c r="A358" s="80" t="s">
        <v>3238</v>
      </c>
      <c r="B358" s="13" t="s">
        <v>3153</v>
      </c>
      <c r="C358" s="55" t="s">
        <v>6</v>
      </c>
      <c r="D358" s="55" t="s">
        <v>19316</v>
      </c>
      <c r="E358" s="13"/>
      <c r="F358" s="39" t="s">
        <v>19526</v>
      </c>
    </row>
    <row r="359" spans="1:6" x14ac:dyDescent="0.25">
      <c r="A359" s="80" t="s">
        <v>2050</v>
      </c>
      <c r="B359" s="13" t="s">
        <v>2051</v>
      </c>
      <c r="C359" s="55" t="s">
        <v>6</v>
      </c>
      <c r="D359" s="55" t="s">
        <v>19341</v>
      </c>
      <c r="E359" s="13"/>
      <c r="F359" s="39" t="s">
        <v>19526</v>
      </c>
    </row>
    <row r="360" spans="1:6" x14ac:dyDescent="0.25">
      <c r="A360" s="80" t="s">
        <v>3166</v>
      </c>
      <c r="B360" s="13" t="s">
        <v>3167</v>
      </c>
      <c r="C360" s="55" t="s">
        <v>6</v>
      </c>
      <c r="D360" s="55" t="s">
        <v>19513</v>
      </c>
      <c r="E360" s="13"/>
      <c r="F360" s="39" t="s">
        <v>19526</v>
      </c>
    </row>
    <row r="361" spans="1:6" x14ac:dyDescent="0.25">
      <c r="A361" s="80" t="s">
        <v>19605</v>
      </c>
      <c r="B361" s="13" t="s">
        <v>19606</v>
      </c>
      <c r="C361" s="55" t="s">
        <v>6</v>
      </c>
      <c r="D361" s="55" t="s">
        <v>19513</v>
      </c>
      <c r="E361" s="13"/>
      <c r="F361" s="39" t="s">
        <v>19526</v>
      </c>
    </row>
    <row r="362" spans="1:6" x14ac:dyDescent="0.25">
      <c r="A362" s="80" t="s">
        <v>1430</v>
      </c>
      <c r="B362" s="13" t="s">
        <v>1431</v>
      </c>
      <c r="C362" s="55" t="s">
        <v>6</v>
      </c>
      <c r="D362" s="55" t="s">
        <v>19353</v>
      </c>
      <c r="E362" s="13"/>
      <c r="F362" s="39" t="s">
        <v>19526</v>
      </c>
    </row>
    <row r="363" spans="1:6" x14ac:dyDescent="0.25">
      <c r="A363" s="80" t="s">
        <v>1472</v>
      </c>
      <c r="B363" s="13" t="s">
        <v>1473</v>
      </c>
      <c r="C363" s="55" t="s">
        <v>6</v>
      </c>
      <c r="D363" s="55" t="s">
        <v>19314</v>
      </c>
      <c r="E363" s="13"/>
      <c r="F363" s="39" t="s">
        <v>19526</v>
      </c>
    </row>
    <row r="364" spans="1:6" x14ac:dyDescent="0.25">
      <c r="A364" s="80" t="s">
        <v>2561</v>
      </c>
      <c r="B364" s="13" t="s">
        <v>2562</v>
      </c>
      <c r="C364" s="55" t="s">
        <v>6</v>
      </c>
      <c r="D364" s="55" t="s">
        <v>19507</v>
      </c>
      <c r="E364" s="13"/>
      <c r="F364" s="39" t="s">
        <v>19526</v>
      </c>
    </row>
    <row r="365" spans="1:6" x14ac:dyDescent="0.25">
      <c r="A365" s="80" t="s">
        <v>1470</v>
      </c>
      <c r="B365" s="13" t="s">
        <v>1471</v>
      </c>
      <c r="C365" s="55" t="s">
        <v>6</v>
      </c>
      <c r="D365" s="55" t="s">
        <v>19314</v>
      </c>
      <c r="E365" s="13"/>
      <c r="F365" s="39" t="s">
        <v>19526</v>
      </c>
    </row>
    <row r="366" spans="1:6" x14ac:dyDescent="0.25">
      <c r="A366" s="80" t="s">
        <v>683</v>
      </c>
      <c r="B366" s="13" t="s">
        <v>684</v>
      </c>
      <c r="C366" s="55" t="s">
        <v>6</v>
      </c>
      <c r="D366" s="55" t="s">
        <v>19341</v>
      </c>
      <c r="E366" s="13"/>
      <c r="F366" s="39" t="s">
        <v>19526</v>
      </c>
    </row>
    <row r="367" spans="1:6" x14ac:dyDescent="0.25">
      <c r="A367" s="80" t="s">
        <v>2641</v>
      </c>
      <c r="B367" s="13" t="s">
        <v>2642</v>
      </c>
      <c r="C367" s="55" t="s">
        <v>6</v>
      </c>
      <c r="D367" s="55" t="s">
        <v>19341</v>
      </c>
      <c r="E367" s="13"/>
      <c r="F367" s="39" t="s">
        <v>19526</v>
      </c>
    </row>
    <row r="368" spans="1:6" x14ac:dyDescent="0.25">
      <c r="A368" s="80" t="s">
        <v>19607</v>
      </c>
      <c r="B368" s="13" t="s">
        <v>3223</v>
      </c>
      <c r="C368" s="55" t="s">
        <v>6</v>
      </c>
      <c r="D368" s="55" t="s">
        <v>19316</v>
      </c>
      <c r="E368" s="13"/>
      <c r="F368" s="39" t="s">
        <v>19526</v>
      </c>
    </row>
    <row r="369" spans="1:6" x14ac:dyDescent="0.25">
      <c r="A369" s="80" t="s">
        <v>3587</v>
      </c>
      <c r="B369" s="13" t="s">
        <v>3588</v>
      </c>
      <c r="C369" s="55" t="s">
        <v>6</v>
      </c>
      <c r="D369" s="55" t="s">
        <v>19314</v>
      </c>
      <c r="E369" s="13"/>
      <c r="F369" s="39" t="s">
        <v>19526</v>
      </c>
    </row>
    <row r="370" spans="1:6" x14ac:dyDescent="0.25">
      <c r="A370" s="80" t="s">
        <v>2521</v>
      </c>
      <c r="B370" s="13" t="s">
        <v>2522</v>
      </c>
      <c r="C370" s="55" t="s">
        <v>6</v>
      </c>
      <c r="D370" s="55" t="s">
        <v>19341</v>
      </c>
      <c r="E370" s="13"/>
      <c r="F370" s="39" t="s">
        <v>19526</v>
      </c>
    </row>
    <row r="371" spans="1:6" x14ac:dyDescent="0.25">
      <c r="A371" s="80" t="s">
        <v>3643</v>
      </c>
      <c r="B371" s="13" t="s">
        <v>3644</v>
      </c>
      <c r="C371" s="55" t="s">
        <v>6</v>
      </c>
      <c r="D371" s="55" t="s">
        <v>19386</v>
      </c>
      <c r="E371" s="13"/>
      <c r="F371" s="39" t="s">
        <v>19526</v>
      </c>
    </row>
    <row r="372" spans="1:6" x14ac:dyDescent="0.25">
      <c r="A372" s="80" t="s">
        <v>19608</v>
      </c>
      <c r="B372" s="13" t="s">
        <v>19609</v>
      </c>
      <c r="C372" s="55" t="s">
        <v>6</v>
      </c>
      <c r="D372" s="55" t="s">
        <v>19499</v>
      </c>
      <c r="E372" s="13"/>
      <c r="F372" s="39" t="s">
        <v>19526</v>
      </c>
    </row>
    <row r="373" spans="1:6" x14ac:dyDescent="0.25">
      <c r="A373" s="80" t="s">
        <v>19610</v>
      </c>
      <c r="B373" s="13" t="s">
        <v>19611</v>
      </c>
      <c r="C373" s="55" t="s">
        <v>6</v>
      </c>
      <c r="D373" s="55" t="s">
        <v>19344</v>
      </c>
      <c r="E373" s="13"/>
      <c r="F373" s="39" t="s">
        <v>19526</v>
      </c>
    </row>
    <row r="374" spans="1:6" x14ac:dyDescent="0.25">
      <c r="A374" s="80" t="s">
        <v>3180</v>
      </c>
      <c r="B374" s="13" t="s">
        <v>3181</v>
      </c>
      <c r="C374" s="55" t="s">
        <v>6</v>
      </c>
      <c r="D374" s="55" t="s">
        <v>19341</v>
      </c>
      <c r="E374" s="13"/>
      <c r="F374" s="39" t="s">
        <v>19526</v>
      </c>
    </row>
    <row r="375" spans="1:6" x14ac:dyDescent="0.25">
      <c r="A375" s="80" t="s">
        <v>3230</v>
      </c>
      <c r="B375" s="13" t="s">
        <v>3231</v>
      </c>
      <c r="C375" s="55" t="s">
        <v>6</v>
      </c>
      <c r="D375" s="55" t="s">
        <v>19325</v>
      </c>
      <c r="E375" s="13" t="s">
        <v>21453</v>
      </c>
      <c r="F375" s="39" t="s">
        <v>19526</v>
      </c>
    </row>
    <row r="376" spans="1:6" x14ac:dyDescent="0.25">
      <c r="A376" s="80" t="s">
        <v>3601</v>
      </c>
      <c r="B376" s="13" t="s">
        <v>3602</v>
      </c>
      <c r="C376" s="55" t="s">
        <v>6</v>
      </c>
      <c r="D376" s="55" t="s">
        <v>19385</v>
      </c>
      <c r="E376" s="13"/>
      <c r="F376" s="39" t="s">
        <v>19526</v>
      </c>
    </row>
    <row r="377" spans="1:6" x14ac:dyDescent="0.25">
      <c r="A377" s="80" t="s">
        <v>9</v>
      </c>
      <c r="B377" s="13" t="s">
        <v>10</v>
      </c>
      <c r="C377" s="55" t="s">
        <v>6</v>
      </c>
      <c r="D377" s="55" t="s">
        <v>19341</v>
      </c>
      <c r="E377" s="13"/>
      <c r="F377" s="39" t="s">
        <v>19526</v>
      </c>
    </row>
    <row r="378" spans="1:6" x14ac:dyDescent="0.25">
      <c r="A378" s="80" t="s">
        <v>1556</v>
      </c>
      <c r="B378" s="13" t="s">
        <v>1557</v>
      </c>
      <c r="C378" s="55" t="s">
        <v>6</v>
      </c>
      <c r="D378" s="55" t="s">
        <v>19353</v>
      </c>
      <c r="E378" s="13"/>
      <c r="F378" s="39" t="s">
        <v>19526</v>
      </c>
    </row>
    <row r="379" spans="1:6" x14ac:dyDescent="0.25">
      <c r="A379" s="80" t="s">
        <v>2254</v>
      </c>
      <c r="B379" s="13" t="s">
        <v>2255</v>
      </c>
      <c r="C379" s="55" t="s">
        <v>6</v>
      </c>
      <c r="D379" s="55" t="s">
        <v>19323</v>
      </c>
      <c r="E379" s="13"/>
      <c r="F379" s="39" t="s">
        <v>19526</v>
      </c>
    </row>
    <row r="380" spans="1:6" x14ac:dyDescent="0.25">
      <c r="A380" s="80" t="s">
        <v>3503</v>
      </c>
      <c r="B380" s="13" t="s">
        <v>3504</v>
      </c>
      <c r="C380" s="55" t="s">
        <v>6</v>
      </c>
      <c r="D380" s="55" t="s">
        <v>19383</v>
      </c>
      <c r="E380" s="13"/>
      <c r="F380" s="39" t="s">
        <v>19526</v>
      </c>
    </row>
    <row r="381" spans="1:6" x14ac:dyDescent="0.25">
      <c r="A381" s="80" t="s">
        <v>11</v>
      </c>
      <c r="B381" s="13" t="s">
        <v>12</v>
      </c>
      <c r="C381" s="55" t="s">
        <v>6</v>
      </c>
      <c r="D381" s="55" t="s">
        <v>19341</v>
      </c>
      <c r="E381" s="13"/>
      <c r="F381" s="39" t="s">
        <v>19526</v>
      </c>
    </row>
    <row r="382" spans="1:6" x14ac:dyDescent="0.25">
      <c r="A382" s="80" t="s">
        <v>19612</v>
      </c>
      <c r="B382" s="13" t="s">
        <v>19613</v>
      </c>
      <c r="C382" s="55" t="s">
        <v>6</v>
      </c>
      <c r="D382" s="55" t="s">
        <v>19323</v>
      </c>
      <c r="E382" s="13"/>
      <c r="F382" s="39" t="s">
        <v>19526</v>
      </c>
    </row>
    <row r="383" spans="1:6" x14ac:dyDescent="0.25">
      <c r="A383" s="80" t="s">
        <v>2314</v>
      </c>
      <c r="B383" s="13" t="s">
        <v>2315</v>
      </c>
      <c r="C383" s="55" t="s">
        <v>6</v>
      </c>
      <c r="D383" s="55" t="s">
        <v>19325</v>
      </c>
      <c r="E383" s="13" t="s">
        <v>21453</v>
      </c>
      <c r="F383" s="39" t="s">
        <v>19526</v>
      </c>
    </row>
    <row r="384" spans="1:6" x14ac:dyDescent="0.25">
      <c r="A384" s="80" t="s">
        <v>3084</v>
      </c>
      <c r="B384" s="13" t="s">
        <v>3085</v>
      </c>
      <c r="C384" s="55" t="s">
        <v>6</v>
      </c>
      <c r="D384" s="55" t="s">
        <v>19316</v>
      </c>
      <c r="E384" s="13"/>
      <c r="F384" s="39" t="s">
        <v>19526</v>
      </c>
    </row>
    <row r="385" spans="1:6" x14ac:dyDescent="0.25">
      <c r="A385" s="80" t="s">
        <v>2511</v>
      </c>
      <c r="B385" s="13" t="s">
        <v>2512</v>
      </c>
      <c r="C385" s="55" t="s">
        <v>6</v>
      </c>
      <c r="D385" s="55" t="s">
        <v>19365</v>
      </c>
      <c r="E385" s="13"/>
      <c r="F385" s="39" t="s">
        <v>19526</v>
      </c>
    </row>
    <row r="386" spans="1:6" x14ac:dyDescent="0.25">
      <c r="A386" s="80" t="s">
        <v>2342</v>
      </c>
      <c r="B386" s="13" t="s">
        <v>2343</v>
      </c>
      <c r="C386" s="55" t="s">
        <v>6</v>
      </c>
      <c r="D386" s="55" t="s">
        <v>19341</v>
      </c>
      <c r="E386" s="13"/>
      <c r="F386" s="39" t="s">
        <v>19526</v>
      </c>
    </row>
    <row r="387" spans="1:6" x14ac:dyDescent="0.25">
      <c r="A387" s="80" t="s">
        <v>3220</v>
      </c>
      <c r="B387" s="13" t="s">
        <v>3221</v>
      </c>
      <c r="C387" s="55" t="s">
        <v>6</v>
      </c>
      <c r="D387" s="55" t="s">
        <v>19316</v>
      </c>
      <c r="E387" s="13"/>
      <c r="F387" s="39" t="s">
        <v>19526</v>
      </c>
    </row>
    <row r="388" spans="1:6" x14ac:dyDescent="0.25">
      <c r="A388" s="80" t="s">
        <v>2808</v>
      </c>
      <c r="B388" s="13" t="s">
        <v>2809</v>
      </c>
      <c r="C388" s="55" t="s">
        <v>6</v>
      </c>
      <c r="D388" s="55" t="s">
        <v>19377</v>
      </c>
      <c r="E388" s="13"/>
      <c r="F388" s="39" t="s">
        <v>19526</v>
      </c>
    </row>
    <row r="389" spans="1:6" x14ac:dyDescent="0.25">
      <c r="A389" s="80" t="s">
        <v>69</v>
      </c>
      <c r="B389" s="13" t="s">
        <v>70</v>
      </c>
      <c r="C389" s="55" t="s">
        <v>6</v>
      </c>
      <c r="D389" s="55" t="s">
        <v>19341</v>
      </c>
      <c r="E389" s="13"/>
      <c r="F389" s="39" t="s">
        <v>19526</v>
      </c>
    </row>
    <row r="390" spans="1:6" x14ac:dyDescent="0.25">
      <c r="A390" s="80" t="s">
        <v>2816</v>
      </c>
      <c r="B390" s="13" t="s">
        <v>2817</v>
      </c>
      <c r="C390" s="55" t="s">
        <v>6</v>
      </c>
      <c r="D390" s="55" t="s">
        <v>19353</v>
      </c>
      <c r="E390" s="13"/>
      <c r="F390" s="39" t="s">
        <v>19526</v>
      </c>
    </row>
    <row r="391" spans="1:6" x14ac:dyDescent="0.25">
      <c r="A391" s="80" t="s">
        <v>2980</v>
      </c>
      <c r="B391" s="13" t="s">
        <v>2981</v>
      </c>
      <c r="C391" s="55" t="s">
        <v>6</v>
      </c>
      <c r="D391" s="55" t="s">
        <v>19325</v>
      </c>
      <c r="E391" s="13" t="s">
        <v>21453</v>
      </c>
      <c r="F391" s="39" t="s">
        <v>19526</v>
      </c>
    </row>
    <row r="392" spans="1:6" x14ac:dyDescent="0.25">
      <c r="A392" s="80" t="s">
        <v>19614</v>
      </c>
      <c r="B392" s="13" t="s">
        <v>19615</v>
      </c>
      <c r="C392" s="55" t="s">
        <v>6</v>
      </c>
      <c r="D392" s="55" t="s">
        <v>19353</v>
      </c>
      <c r="E392" s="13"/>
      <c r="F392" s="39" t="s">
        <v>19526</v>
      </c>
    </row>
    <row r="393" spans="1:6" x14ac:dyDescent="0.25">
      <c r="A393" s="80" t="s">
        <v>1424</v>
      </c>
      <c r="B393" s="13" t="s">
        <v>1425</v>
      </c>
      <c r="C393" s="55" t="s">
        <v>6</v>
      </c>
      <c r="D393" s="55" t="s">
        <v>19353</v>
      </c>
      <c r="E393" s="13"/>
      <c r="F393" s="39" t="s">
        <v>19526</v>
      </c>
    </row>
    <row r="394" spans="1:6" x14ac:dyDescent="0.25">
      <c r="A394" s="80" t="s">
        <v>19616</v>
      </c>
      <c r="B394" s="13" t="s">
        <v>19617</v>
      </c>
      <c r="C394" s="55" t="s">
        <v>6</v>
      </c>
      <c r="D394" s="55" t="s">
        <v>19344</v>
      </c>
      <c r="E394" s="13"/>
      <c r="F394" s="39" t="s">
        <v>19526</v>
      </c>
    </row>
    <row r="395" spans="1:6" x14ac:dyDescent="0.25">
      <c r="A395" s="80" t="s">
        <v>3536</v>
      </c>
      <c r="B395" s="13" t="s">
        <v>3537</v>
      </c>
      <c r="C395" s="55" t="s">
        <v>6</v>
      </c>
      <c r="D395" s="55" t="s">
        <v>19316</v>
      </c>
      <c r="E395" s="13"/>
      <c r="F395" s="39" t="s">
        <v>19526</v>
      </c>
    </row>
    <row r="396" spans="1:6" x14ac:dyDescent="0.25">
      <c r="A396" s="80" t="s">
        <v>3470</v>
      </c>
      <c r="B396" s="13" t="s">
        <v>3471</v>
      </c>
      <c r="C396" s="55" t="s">
        <v>6</v>
      </c>
      <c r="D396" s="55" t="s">
        <v>19341</v>
      </c>
      <c r="E396" s="13"/>
      <c r="F396" s="39" t="s">
        <v>19526</v>
      </c>
    </row>
    <row r="397" spans="1:6" x14ac:dyDescent="0.25">
      <c r="A397" s="80" t="s">
        <v>2679</v>
      </c>
      <c r="B397" s="13" t="s">
        <v>2680</v>
      </c>
      <c r="C397" s="55" t="s">
        <v>6</v>
      </c>
      <c r="D397" s="55" t="s">
        <v>19323</v>
      </c>
      <c r="E397" s="13"/>
      <c r="F397" s="39" t="s">
        <v>19526</v>
      </c>
    </row>
    <row r="398" spans="1:6" x14ac:dyDescent="0.25">
      <c r="A398" s="80" t="s">
        <v>19618</v>
      </c>
      <c r="B398" s="13" t="s">
        <v>19619</v>
      </c>
      <c r="C398" s="55" t="s">
        <v>6</v>
      </c>
      <c r="D398" s="55" t="s">
        <v>19344</v>
      </c>
      <c r="E398" s="13"/>
      <c r="F398" s="39" t="s">
        <v>19526</v>
      </c>
    </row>
    <row r="399" spans="1:6" x14ac:dyDescent="0.25">
      <c r="A399" s="80" t="s">
        <v>3192</v>
      </c>
      <c r="B399" s="13" t="s">
        <v>3193</v>
      </c>
      <c r="C399" s="55" t="s">
        <v>6</v>
      </c>
      <c r="D399" s="55" t="s">
        <v>19325</v>
      </c>
      <c r="E399" s="13" t="s">
        <v>21453</v>
      </c>
      <c r="F399" s="39" t="s">
        <v>19526</v>
      </c>
    </row>
    <row r="400" spans="1:6" x14ac:dyDescent="0.25">
      <c r="A400" s="80" t="s">
        <v>187</v>
      </c>
      <c r="B400" s="13" t="s">
        <v>188</v>
      </c>
      <c r="C400" s="55" t="s">
        <v>6</v>
      </c>
      <c r="D400" s="55" t="s">
        <v>19316</v>
      </c>
      <c r="E400" s="13"/>
      <c r="F400" s="39" t="s">
        <v>19526</v>
      </c>
    </row>
    <row r="401" spans="1:6" x14ac:dyDescent="0.25">
      <c r="A401" s="80" t="s">
        <v>469</v>
      </c>
      <c r="B401" s="13" t="s">
        <v>470</v>
      </c>
      <c r="C401" s="55" t="s">
        <v>6</v>
      </c>
      <c r="D401" s="55" t="s">
        <v>19353</v>
      </c>
      <c r="E401" s="13"/>
      <c r="F401" s="39" t="s">
        <v>19526</v>
      </c>
    </row>
    <row r="402" spans="1:6" x14ac:dyDescent="0.25">
      <c r="A402" s="80" t="s">
        <v>19620</v>
      </c>
      <c r="B402" s="13" t="s">
        <v>19621</v>
      </c>
      <c r="C402" s="55" t="s">
        <v>6</v>
      </c>
      <c r="D402" s="55" t="s">
        <v>19359</v>
      </c>
      <c r="E402" s="13"/>
      <c r="F402" s="39" t="s">
        <v>19526</v>
      </c>
    </row>
    <row r="403" spans="1:6" x14ac:dyDescent="0.25">
      <c r="A403" s="80" t="s">
        <v>65</v>
      </c>
      <c r="B403" s="13" t="s">
        <v>66</v>
      </c>
      <c r="C403" s="55" t="s">
        <v>6</v>
      </c>
      <c r="D403" s="55" t="s">
        <v>19341</v>
      </c>
      <c r="E403" s="13"/>
      <c r="F403" s="39" t="s">
        <v>19526</v>
      </c>
    </row>
    <row r="404" spans="1:6" x14ac:dyDescent="0.25">
      <c r="A404" s="80" t="s">
        <v>2978</v>
      </c>
      <c r="B404" s="13" t="s">
        <v>2979</v>
      </c>
      <c r="C404" s="55" t="s">
        <v>6</v>
      </c>
      <c r="D404" s="55" t="s">
        <v>19325</v>
      </c>
      <c r="E404" s="13" t="s">
        <v>21453</v>
      </c>
      <c r="F404" s="39" t="s">
        <v>19526</v>
      </c>
    </row>
    <row r="405" spans="1:6" x14ac:dyDescent="0.25">
      <c r="A405" s="80" t="s">
        <v>19622</v>
      </c>
      <c r="B405" s="13" t="s">
        <v>19623</v>
      </c>
      <c r="C405" s="55" t="s">
        <v>6</v>
      </c>
      <c r="D405" s="55" t="s">
        <v>19316</v>
      </c>
      <c r="E405" s="13"/>
      <c r="F405" s="39" t="s">
        <v>19526</v>
      </c>
    </row>
    <row r="406" spans="1:6" x14ac:dyDescent="0.25">
      <c r="A406" s="80" t="s">
        <v>19624</v>
      </c>
      <c r="B406" s="13" t="s">
        <v>19625</v>
      </c>
      <c r="C406" s="55" t="s">
        <v>6</v>
      </c>
      <c r="D406" s="55" t="s">
        <v>19353</v>
      </c>
      <c r="E406" s="13"/>
      <c r="F406" s="39" t="s">
        <v>19526</v>
      </c>
    </row>
    <row r="407" spans="1:6" x14ac:dyDescent="0.25">
      <c r="A407" s="80" t="s">
        <v>1348</v>
      </c>
      <c r="B407" s="13" t="s">
        <v>1349</v>
      </c>
      <c r="C407" s="55" t="s">
        <v>6</v>
      </c>
      <c r="D407" s="55" t="s">
        <v>19314</v>
      </c>
      <c r="E407" s="13"/>
      <c r="F407" s="39" t="s">
        <v>19526</v>
      </c>
    </row>
    <row r="408" spans="1:6" x14ac:dyDescent="0.25">
      <c r="A408" s="80" t="s">
        <v>3152</v>
      </c>
      <c r="B408" s="13" t="s">
        <v>3153</v>
      </c>
      <c r="C408" s="55" t="s">
        <v>6</v>
      </c>
      <c r="D408" s="55" t="s">
        <v>19316</v>
      </c>
      <c r="E408" s="13"/>
      <c r="F408" s="39" t="s">
        <v>19526</v>
      </c>
    </row>
    <row r="409" spans="1:6" x14ac:dyDescent="0.25">
      <c r="A409" s="80" t="s">
        <v>2557</v>
      </c>
      <c r="B409" s="13" t="s">
        <v>2558</v>
      </c>
      <c r="C409" s="55" t="s">
        <v>6</v>
      </c>
      <c r="D409" s="55" t="s">
        <v>19316</v>
      </c>
      <c r="E409" s="13"/>
      <c r="F409" s="39" t="s">
        <v>19526</v>
      </c>
    </row>
    <row r="410" spans="1:6" x14ac:dyDescent="0.25">
      <c r="A410" s="80" t="s">
        <v>81</v>
      </c>
      <c r="B410" s="13" t="s">
        <v>82</v>
      </c>
      <c r="C410" s="55" t="s">
        <v>6</v>
      </c>
      <c r="D410" s="55" t="s">
        <v>19341</v>
      </c>
      <c r="E410" s="13"/>
      <c r="F410" s="39" t="s">
        <v>19526</v>
      </c>
    </row>
    <row r="411" spans="1:6" x14ac:dyDescent="0.25">
      <c r="A411" s="80" t="s">
        <v>19626</v>
      </c>
      <c r="B411" s="13" t="s">
        <v>19627</v>
      </c>
      <c r="C411" s="55" t="s">
        <v>6</v>
      </c>
      <c r="D411" s="55" t="s">
        <v>19513</v>
      </c>
      <c r="E411" s="13"/>
      <c r="F411" s="39" t="s">
        <v>19526</v>
      </c>
    </row>
    <row r="412" spans="1:6" x14ac:dyDescent="0.25">
      <c r="A412" s="80" t="s">
        <v>2583</v>
      </c>
      <c r="B412" s="13" t="s">
        <v>2584</v>
      </c>
      <c r="C412" s="55" t="s">
        <v>6</v>
      </c>
      <c r="D412" s="55" t="s">
        <v>19316</v>
      </c>
      <c r="E412" s="13"/>
      <c r="F412" s="39" t="s">
        <v>19526</v>
      </c>
    </row>
    <row r="413" spans="1:6" x14ac:dyDescent="0.25">
      <c r="A413" s="80" t="s">
        <v>3458</v>
      </c>
      <c r="B413" s="13" t="s">
        <v>3459</v>
      </c>
      <c r="C413" s="55" t="s">
        <v>6</v>
      </c>
      <c r="D413" s="55" t="s">
        <v>19316</v>
      </c>
      <c r="E413" s="13"/>
      <c r="F413" s="39" t="s">
        <v>19526</v>
      </c>
    </row>
    <row r="414" spans="1:6" x14ac:dyDescent="0.25">
      <c r="A414" s="80" t="s">
        <v>3154</v>
      </c>
      <c r="B414" s="13" t="s">
        <v>3155</v>
      </c>
      <c r="C414" s="55" t="s">
        <v>6</v>
      </c>
      <c r="D414" s="55" t="s">
        <v>19325</v>
      </c>
      <c r="E414" s="13" t="s">
        <v>21453</v>
      </c>
      <c r="F414" s="39" t="s">
        <v>19526</v>
      </c>
    </row>
    <row r="415" spans="1:6" x14ac:dyDescent="0.25">
      <c r="A415" s="80" t="s">
        <v>3868</v>
      </c>
      <c r="B415" s="13" t="s">
        <v>3869</v>
      </c>
      <c r="C415" s="55" t="s">
        <v>6</v>
      </c>
      <c r="D415" s="55" t="s">
        <v>19326</v>
      </c>
      <c r="E415" s="13"/>
      <c r="F415" s="39" t="s">
        <v>19526</v>
      </c>
    </row>
    <row r="416" spans="1:6" x14ac:dyDescent="0.25">
      <c r="A416" s="80" t="s">
        <v>2451</v>
      </c>
      <c r="B416" s="13" t="s">
        <v>2452</v>
      </c>
      <c r="C416" s="55" t="s">
        <v>6</v>
      </c>
      <c r="D416" s="55" t="s">
        <v>19321</v>
      </c>
      <c r="E416" s="13" t="s">
        <v>21453</v>
      </c>
      <c r="F416" s="39" t="s">
        <v>19526</v>
      </c>
    </row>
    <row r="417" spans="1:6" x14ac:dyDescent="0.25">
      <c r="A417" s="80" t="s">
        <v>3810</v>
      </c>
      <c r="B417" s="13" t="s">
        <v>3811</v>
      </c>
      <c r="C417" s="55" t="s">
        <v>6</v>
      </c>
      <c r="D417" s="55" t="s">
        <v>19435</v>
      </c>
      <c r="E417" s="13"/>
      <c r="F417" s="39" t="s">
        <v>19526</v>
      </c>
    </row>
    <row r="418" spans="1:6" x14ac:dyDescent="0.25">
      <c r="A418" s="80" t="s">
        <v>1468</v>
      </c>
      <c r="B418" s="13" t="s">
        <v>1469</v>
      </c>
      <c r="C418" s="55" t="s">
        <v>6</v>
      </c>
      <c r="D418" s="55" t="s">
        <v>19314</v>
      </c>
      <c r="E418" s="13"/>
      <c r="F418" s="39" t="s">
        <v>19526</v>
      </c>
    </row>
    <row r="419" spans="1:6" x14ac:dyDescent="0.25">
      <c r="A419" s="80" t="s">
        <v>3114</v>
      </c>
      <c r="B419" s="13" t="s">
        <v>3115</v>
      </c>
      <c r="C419" s="55" t="s">
        <v>6</v>
      </c>
      <c r="D419" s="55" t="s">
        <v>19325</v>
      </c>
      <c r="E419" s="13" t="s">
        <v>21453</v>
      </c>
      <c r="F419" s="39" t="s">
        <v>19526</v>
      </c>
    </row>
    <row r="420" spans="1:6" x14ac:dyDescent="0.25">
      <c r="A420" s="80" t="s">
        <v>3226</v>
      </c>
      <c r="B420" s="13" t="s">
        <v>3227</v>
      </c>
      <c r="C420" s="55" t="s">
        <v>6</v>
      </c>
      <c r="D420" s="55" t="s">
        <v>19325</v>
      </c>
      <c r="E420" s="13" t="s">
        <v>21453</v>
      </c>
      <c r="F420" s="39" t="s">
        <v>19526</v>
      </c>
    </row>
    <row r="421" spans="1:6" x14ac:dyDescent="0.25">
      <c r="A421" s="80" t="s">
        <v>3633</v>
      </c>
      <c r="B421" s="13" t="s">
        <v>3634</v>
      </c>
      <c r="C421" s="55" t="s">
        <v>6</v>
      </c>
      <c r="D421" s="55" t="s">
        <v>19386</v>
      </c>
      <c r="E421" s="13"/>
      <c r="F421" s="39" t="s">
        <v>19526</v>
      </c>
    </row>
    <row r="422" spans="1:6" x14ac:dyDescent="0.25">
      <c r="A422" s="80" t="s">
        <v>3918</v>
      </c>
      <c r="B422" s="13" t="s">
        <v>3919</v>
      </c>
      <c r="C422" s="55" t="s">
        <v>6</v>
      </c>
      <c r="D422" s="55" t="s">
        <v>19318</v>
      </c>
      <c r="E422" s="13"/>
      <c r="F422" s="39" t="s">
        <v>19526</v>
      </c>
    </row>
    <row r="423" spans="1:6" x14ac:dyDescent="0.25">
      <c r="A423" s="80" t="s">
        <v>2665</v>
      </c>
      <c r="B423" s="13" t="s">
        <v>2666</v>
      </c>
      <c r="C423" s="55" t="s">
        <v>6</v>
      </c>
      <c r="D423" s="55" t="s">
        <v>19323</v>
      </c>
      <c r="E423" s="13"/>
      <c r="F423" s="39" t="s">
        <v>19526</v>
      </c>
    </row>
    <row r="424" spans="1:6" x14ac:dyDescent="0.25">
      <c r="A424" s="80" t="s">
        <v>2946</v>
      </c>
      <c r="B424" s="13" t="s">
        <v>2947</v>
      </c>
      <c r="C424" s="55" t="s">
        <v>6</v>
      </c>
      <c r="D424" s="55" t="s">
        <v>19325</v>
      </c>
      <c r="E424" s="13" t="s">
        <v>21453</v>
      </c>
      <c r="F424" s="39" t="s">
        <v>19526</v>
      </c>
    </row>
    <row r="425" spans="1:6" x14ac:dyDescent="0.25">
      <c r="A425" s="80" t="s">
        <v>3245</v>
      </c>
      <c r="B425" s="13" t="s">
        <v>3246</v>
      </c>
      <c r="C425" s="55" t="s">
        <v>6</v>
      </c>
      <c r="D425" s="55" t="s">
        <v>19325</v>
      </c>
      <c r="E425" s="13" t="s">
        <v>21453</v>
      </c>
      <c r="F425" s="39" t="s">
        <v>19526</v>
      </c>
    </row>
    <row r="426" spans="1:6" x14ac:dyDescent="0.25">
      <c r="A426" s="80" t="s">
        <v>3104</v>
      </c>
      <c r="B426" s="13" t="s">
        <v>3105</v>
      </c>
      <c r="C426" s="55" t="s">
        <v>6</v>
      </c>
      <c r="D426" s="55" t="s">
        <v>19316</v>
      </c>
      <c r="E426" s="13"/>
      <c r="F426" s="39" t="s">
        <v>19526</v>
      </c>
    </row>
    <row r="427" spans="1:6" x14ac:dyDescent="0.25">
      <c r="A427" s="80" t="s">
        <v>3200</v>
      </c>
      <c r="B427" s="13" t="s">
        <v>3201</v>
      </c>
      <c r="C427" s="55" t="s">
        <v>6</v>
      </c>
      <c r="D427" s="55" t="s">
        <v>19321</v>
      </c>
      <c r="E427" s="13" t="s">
        <v>21453</v>
      </c>
      <c r="F427" s="39" t="s">
        <v>19526</v>
      </c>
    </row>
    <row r="428" spans="1:6" x14ac:dyDescent="0.25">
      <c r="A428" s="80" t="s">
        <v>3760</v>
      </c>
      <c r="B428" s="13" t="s">
        <v>3761</v>
      </c>
      <c r="C428" s="55" t="s">
        <v>6</v>
      </c>
      <c r="D428" s="55" t="s">
        <v>19509</v>
      </c>
      <c r="E428" s="13"/>
      <c r="F428" s="39" t="s">
        <v>19526</v>
      </c>
    </row>
    <row r="429" spans="1:6" x14ac:dyDescent="0.25">
      <c r="A429" s="80" t="s">
        <v>903</v>
      </c>
      <c r="B429" s="13" t="s">
        <v>904</v>
      </c>
      <c r="C429" s="55" t="s">
        <v>6</v>
      </c>
      <c r="D429" s="55" t="s">
        <v>19321</v>
      </c>
      <c r="E429" s="13" t="s">
        <v>21453</v>
      </c>
      <c r="F429" s="39" t="s">
        <v>19526</v>
      </c>
    </row>
    <row r="430" spans="1:6" x14ac:dyDescent="0.25">
      <c r="A430" s="80" t="s">
        <v>2252</v>
      </c>
      <c r="B430" s="13" t="s">
        <v>2253</v>
      </c>
      <c r="C430" s="55" t="s">
        <v>6</v>
      </c>
      <c r="D430" s="55" t="s">
        <v>19323</v>
      </c>
      <c r="E430" s="13"/>
      <c r="F430" s="39" t="s">
        <v>19526</v>
      </c>
    </row>
    <row r="431" spans="1:6" x14ac:dyDescent="0.25">
      <c r="A431" s="80" t="s">
        <v>2884</v>
      </c>
      <c r="B431" s="13" t="s">
        <v>2885</v>
      </c>
      <c r="C431" s="55" t="s">
        <v>6</v>
      </c>
      <c r="D431" s="55" t="s">
        <v>19458</v>
      </c>
      <c r="E431" s="13"/>
      <c r="F431" s="39" t="s">
        <v>19526</v>
      </c>
    </row>
    <row r="432" spans="1:6" x14ac:dyDescent="0.25">
      <c r="A432" s="80" t="s">
        <v>3564</v>
      </c>
      <c r="B432" s="13" t="s">
        <v>3565</v>
      </c>
      <c r="C432" s="55" t="s">
        <v>6</v>
      </c>
      <c r="D432" s="55" t="s">
        <v>19384</v>
      </c>
      <c r="E432" s="13"/>
      <c r="F432" s="39" t="s">
        <v>19526</v>
      </c>
    </row>
    <row r="433" spans="1:6" x14ac:dyDescent="0.25">
      <c r="A433" s="80" t="s">
        <v>3583</v>
      </c>
      <c r="B433" s="13" t="s">
        <v>3584</v>
      </c>
      <c r="C433" s="55" t="s">
        <v>6</v>
      </c>
      <c r="D433" s="55" t="s">
        <v>19386</v>
      </c>
      <c r="E433" s="13"/>
      <c r="F433" s="39" t="s">
        <v>19526</v>
      </c>
    </row>
    <row r="434" spans="1:6" x14ac:dyDescent="0.25">
      <c r="A434" s="80" t="s">
        <v>3388</v>
      </c>
      <c r="B434" s="13" t="s">
        <v>3389</v>
      </c>
      <c r="C434" s="55" t="s">
        <v>6</v>
      </c>
      <c r="D434" s="55" t="s">
        <v>19316</v>
      </c>
      <c r="E434" s="13"/>
      <c r="F434" s="39" t="s">
        <v>19526</v>
      </c>
    </row>
    <row r="435" spans="1:6" x14ac:dyDescent="0.25">
      <c r="A435" s="80" t="s">
        <v>19628</v>
      </c>
      <c r="B435" s="13" t="s">
        <v>19629</v>
      </c>
      <c r="C435" s="55" t="s">
        <v>6</v>
      </c>
      <c r="D435" s="55" t="s">
        <v>19366</v>
      </c>
      <c r="E435" s="13"/>
      <c r="F435" s="39" t="s">
        <v>19526</v>
      </c>
    </row>
    <row r="436" spans="1:6" x14ac:dyDescent="0.25">
      <c r="A436" s="80" t="s">
        <v>2262</v>
      </c>
      <c r="B436" s="13" t="s">
        <v>2263</v>
      </c>
      <c r="C436" s="55" t="s">
        <v>6</v>
      </c>
      <c r="D436" s="55" t="s">
        <v>19323</v>
      </c>
      <c r="E436" s="13"/>
      <c r="F436" s="39" t="s">
        <v>19526</v>
      </c>
    </row>
    <row r="437" spans="1:6" x14ac:dyDescent="0.25">
      <c r="A437" s="80" t="s">
        <v>195</v>
      </c>
      <c r="B437" s="13" t="s">
        <v>196</v>
      </c>
      <c r="C437" s="55" t="s">
        <v>6</v>
      </c>
      <c r="D437" s="55" t="s">
        <v>19316</v>
      </c>
      <c r="E437" s="13"/>
      <c r="F437" s="39" t="s">
        <v>19526</v>
      </c>
    </row>
    <row r="438" spans="1:6" x14ac:dyDescent="0.25">
      <c r="A438" s="80" t="s">
        <v>2886</v>
      </c>
      <c r="B438" s="13" t="s">
        <v>2887</v>
      </c>
      <c r="C438" s="55" t="s">
        <v>6</v>
      </c>
      <c r="D438" s="55" t="s">
        <v>19458</v>
      </c>
      <c r="E438" s="13"/>
      <c r="F438" s="39" t="s">
        <v>19526</v>
      </c>
    </row>
    <row r="439" spans="1:6" x14ac:dyDescent="0.25">
      <c r="A439" s="80" t="s">
        <v>789</v>
      </c>
      <c r="B439" s="13" t="s">
        <v>790</v>
      </c>
      <c r="C439" s="55" t="s">
        <v>6</v>
      </c>
      <c r="D439" s="55" t="s">
        <v>19316</v>
      </c>
      <c r="E439" s="13"/>
      <c r="F439" s="39" t="s">
        <v>19526</v>
      </c>
    </row>
    <row r="440" spans="1:6" x14ac:dyDescent="0.25">
      <c r="A440" s="80" t="s">
        <v>2984</v>
      </c>
      <c r="B440" s="13" t="s">
        <v>2985</v>
      </c>
      <c r="C440" s="55" t="s">
        <v>6</v>
      </c>
      <c r="D440" s="55" t="s">
        <v>19325</v>
      </c>
      <c r="E440" s="13" t="s">
        <v>21453</v>
      </c>
      <c r="F440" s="39" t="s">
        <v>19526</v>
      </c>
    </row>
    <row r="441" spans="1:6" x14ac:dyDescent="0.25">
      <c r="A441" s="80" t="s">
        <v>3731</v>
      </c>
      <c r="B441" s="13" t="s">
        <v>3732</v>
      </c>
      <c r="C441" s="55" t="s">
        <v>6</v>
      </c>
      <c r="D441" s="55" t="s">
        <v>19325</v>
      </c>
      <c r="E441" s="13" t="s">
        <v>21453</v>
      </c>
      <c r="F441" s="39" t="s">
        <v>19526</v>
      </c>
    </row>
    <row r="442" spans="1:6" x14ac:dyDescent="0.25">
      <c r="A442" s="80" t="s">
        <v>869</v>
      </c>
      <c r="B442" s="13" t="s">
        <v>870</v>
      </c>
      <c r="C442" s="55" t="s">
        <v>6</v>
      </c>
      <c r="D442" s="55" t="s">
        <v>19316</v>
      </c>
      <c r="E442" s="13"/>
      <c r="F442" s="39" t="s">
        <v>19526</v>
      </c>
    </row>
    <row r="443" spans="1:6" x14ac:dyDescent="0.25">
      <c r="A443" s="80" t="s">
        <v>2264</v>
      </c>
      <c r="B443" s="13" t="s">
        <v>2265</v>
      </c>
      <c r="C443" s="55" t="s">
        <v>6</v>
      </c>
      <c r="D443" s="55" t="s">
        <v>19323</v>
      </c>
      <c r="E443" s="13"/>
      <c r="F443" s="39" t="s">
        <v>19526</v>
      </c>
    </row>
    <row r="444" spans="1:6" x14ac:dyDescent="0.25">
      <c r="A444" s="80" t="s">
        <v>137</v>
      </c>
      <c r="B444" s="13" t="s">
        <v>138</v>
      </c>
      <c r="C444" s="55" t="s">
        <v>6</v>
      </c>
      <c r="D444" s="55" t="s">
        <v>19316</v>
      </c>
      <c r="E444" s="13"/>
      <c r="F444" s="39" t="s">
        <v>19526</v>
      </c>
    </row>
    <row r="445" spans="1:6" x14ac:dyDescent="0.25">
      <c r="A445" s="80" t="s">
        <v>3989</v>
      </c>
      <c r="B445" s="13" t="s">
        <v>3990</v>
      </c>
      <c r="C445" s="55" t="s">
        <v>6</v>
      </c>
      <c r="D445" s="55" t="s">
        <v>19325</v>
      </c>
      <c r="E445" s="13" t="s">
        <v>21453</v>
      </c>
      <c r="F445" s="39" t="s">
        <v>19526</v>
      </c>
    </row>
    <row r="446" spans="1:6" x14ac:dyDescent="0.25">
      <c r="A446" s="80" t="s">
        <v>2878</v>
      </c>
      <c r="B446" s="13" t="s">
        <v>2879</v>
      </c>
      <c r="C446" s="55" t="s">
        <v>6</v>
      </c>
      <c r="D446" s="55" t="s">
        <v>19458</v>
      </c>
      <c r="E446" s="13"/>
      <c r="F446" s="39" t="s">
        <v>19526</v>
      </c>
    </row>
    <row r="447" spans="1:6" x14ac:dyDescent="0.25">
      <c r="A447" s="80" t="s">
        <v>19630</v>
      </c>
      <c r="B447" s="13" t="s">
        <v>19631</v>
      </c>
      <c r="C447" s="55" t="s">
        <v>6</v>
      </c>
      <c r="D447" s="55" t="s">
        <v>19316</v>
      </c>
      <c r="E447" s="13"/>
      <c r="F447" s="39" t="s">
        <v>19526</v>
      </c>
    </row>
    <row r="448" spans="1:6" x14ac:dyDescent="0.25">
      <c r="A448" s="80" t="s">
        <v>771</v>
      </c>
      <c r="B448" s="13" t="s">
        <v>772</v>
      </c>
      <c r="C448" s="55" t="s">
        <v>6</v>
      </c>
      <c r="D448" s="55" t="s">
        <v>19321</v>
      </c>
      <c r="E448" s="13" t="s">
        <v>21453</v>
      </c>
      <c r="F448" s="39" t="s">
        <v>19526</v>
      </c>
    </row>
    <row r="449" spans="1:6" x14ac:dyDescent="0.25">
      <c r="A449" s="80" t="s">
        <v>3691</v>
      </c>
      <c r="B449" s="13" t="s">
        <v>3692</v>
      </c>
      <c r="C449" s="55" t="s">
        <v>6</v>
      </c>
      <c r="D449" s="55" t="s">
        <v>19321</v>
      </c>
      <c r="E449" s="13" t="s">
        <v>21453</v>
      </c>
      <c r="F449" s="39" t="s">
        <v>19526</v>
      </c>
    </row>
    <row r="450" spans="1:6" x14ac:dyDescent="0.25">
      <c r="A450" s="80" t="s">
        <v>2268</v>
      </c>
      <c r="B450" s="13" t="s">
        <v>2269</v>
      </c>
      <c r="C450" s="55" t="s">
        <v>6</v>
      </c>
      <c r="D450" s="55" t="s">
        <v>19323</v>
      </c>
      <c r="E450" s="13"/>
      <c r="F450" s="39" t="s">
        <v>19526</v>
      </c>
    </row>
    <row r="451" spans="1:6" x14ac:dyDescent="0.25">
      <c r="A451" s="80" t="s">
        <v>19632</v>
      </c>
      <c r="B451" s="13" t="s">
        <v>19633</v>
      </c>
      <c r="C451" s="55" t="s">
        <v>6</v>
      </c>
      <c r="D451" s="55" t="s">
        <v>19316</v>
      </c>
      <c r="E451" s="13"/>
      <c r="F451" s="39" t="s">
        <v>19526</v>
      </c>
    </row>
    <row r="452" spans="1:6" x14ac:dyDescent="0.25">
      <c r="A452" s="80" t="s">
        <v>3024</v>
      </c>
      <c r="B452" s="13" t="s">
        <v>3025</v>
      </c>
      <c r="C452" s="55" t="s">
        <v>6</v>
      </c>
      <c r="D452" s="55" t="s">
        <v>19316</v>
      </c>
      <c r="E452" s="13"/>
      <c r="F452" s="39" t="s">
        <v>19526</v>
      </c>
    </row>
    <row r="453" spans="1:6" x14ac:dyDescent="0.25">
      <c r="A453" s="80" t="s">
        <v>19634</v>
      </c>
      <c r="B453" s="13" t="s">
        <v>19635</v>
      </c>
      <c r="C453" s="55" t="s">
        <v>6</v>
      </c>
      <c r="D453" s="55" t="s">
        <v>19344</v>
      </c>
      <c r="E453" s="13"/>
      <c r="F453" s="39" t="s">
        <v>19526</v>
      </c>
    </row>
    <row r="454" spans="1:6" x14ac:dyDescent="0.25">
      <c r="A454" s="80" t="s">
        <v>19636</v>
      </c>
      <c r="B454" s="13" t="s">
        <v>19637</v>
      </c>
      <c r="C454" s="55" t="s">
        <v>6</v>
      </c>
      <c r="D454" s="55" t="s">
        <v>19366</v>
      </c>
      <c r="E454" s="13"/>
      <c r="F454" s="39" t="s">
        <v>19526</v>
      </c>
    </row>
    <row r="455" spans="1:6" x14ac:dyDescent="0.25">
      <c r="A455" s="80" t="s">
        <v>19638</v>
      </c>
      <c r="B455" s="13" t="s">
        <v>19639</v>
      </c>
      <c r="C455" s="55" t="s">
        <v>6</v>
      </c>
      <c r="D455" s="55" t="s">
        <v>19316</v>
      </c>
      <c r="E455" s="13"/>
      <c r="F455" s="39" t="s">
        <v>19526</v>
      </c>
    </row>
    <row r="456" spans="1:6" x14ac:dyDescent="0.25">
      <c r="A456" s="80" t="s">
        <v>3562</v>
      </c>
      <c r="B456" s="13" t="s">
        <v>3563</v>
      </c>
      <c r="C456" s="55" t="s">
        <v>6</v>
      </c>
      <c r="D456" s="55" t="s">
        <v>19384</v>
      </c>
      <c r="E456" s="13"/>
      <c r="F456" s="39" t="s">
        <v>19526</v>
      </c>
    </row>
    <row r="457" spans="1:6" x14ac:dyDescent="0.25">
      <c r="A457" s="80" t="s">
        <v>1294</v>
      </c>
      <c r="B457" s="13" t="s">
        <v>1295</v>
      </c>
      <c r="C457" s="55" t="s">
        <v>6</v>
      </c>
      <c r="D457" s="55" t="s">
        <v>19340</v>
      </c>
      <c r="E457" s="13"/>
      <c r="F457" s="39" t="s">
        <v>19526</v>
      </c>
    </row>
    <row r="458" spans="1:6" x14ac:dyDescent="0.25">
      <c r="A458" s="80" t="s">
        <v>169</v>
      </c>
      <c r="B458" s="13" t="s">
        <v>170</v>
      </c>
      <c r="C458" s="55" t="s">
        <v>6</v>
      </c>
      <c r="D458" s="55" t="s">
        <v>19316</v>
      </c>
      <c r="E458" s="13"/>
      <c r="F458" s="39" t="s">
        <v>19526</v>
      </c>
    </row>
    <row r="459" spans="1:6" x14ac:dyDescent="0.25">
      <c r="A459" s="80" t="s">
        <v>3548</v>
      </c>
      <c r="B459" s="13" t="s">
        <v>3549</v>
      </c>
      <c r="C459" s="55" t="s">
        <v>6</v>
      </c>
      <c r="D459" s="55" t="s">
        <v>19385</v>
      </c>
      <c r="E459" s="13"/>
      <c r="F459" s="39" t="s">
        <v>19526</v>
      </c>
    </row>
    <row r="460" spans="1:6" x14ac:dyDescent="0.25">
      <c r="A460" s="80" t="s">
        <v>3309</v>
      </c>
      <c r="B460" s="13" t="s">
        <v>3310</v>
      </c>
      <c r="C460" s="55" t="s">
        <v>6</v>
      </c>
      <c r="D460" s="55" t="s">
        <v>19325</v>
      </c>
      <c r="E460" s="13" t="s">
        <v>21453</v>
      </c>
      <c r="F460" s="39" t="s">
        <v>19526</v>
      </c>
    </row>
    <row r="461" spans="1:6" x14ac:dyDescent="0.25">
      <c r="A461" s="80" t="s">
        <v>2982</v>
      </c>
      <c r="B461" s="13" t="s">
        <v>2983</v>
      </c>
      <c r="C461" s="55" t="s">
        <v>6</v>
      </c>
      <c r="D461" s="55" t="s">
        <v>19325</v>
      </c>
      <c r="E461" s="13" t="s">
        <v>21453</v>
      </c>
      <c r="F461" s="39" t="s">
        <v>19526</v>
      </c>
    </row>
    <row r="462" spans="1:6" x14ac:dyDescent="0.25">
      <c r="A462" s="80" t="s">
        <v>1356</v>
      </c>
      <c r="B462" s="13" t="s">
        <v>1357</v>
      </c>
      <c r="C462" s="55" t="s">
        <v>6</v>
      </c>
      <c r="D462" s="55" t="s">
        <v>19314</v>
      </c>
      <c r="E462" s="13"/>
      <c r="F462" s="39" t="s">
        <v>19526</v>
      </c>
    </row>
    <row r="463" spans="1:6" x14ac:dyDescent="0.25">
      <c r="A463" s="80" t="s">
        <v>2860</v>
      </c>
      <c r="B463" s="13" t="s">
        <v>2861</v>
      </c>
      <c r="C463" s="55" t="s">
        <v>6</v>
      </c>
      <c r="D463" s="55" t="s">
        <v>19378</v>
      </c>
      <c r="E463" s="13"/>
      <c r="F463" s="39" t="s">
        <v>19526</v>
      </c>
    </row>
    <row r="464" spans="1:6" x14ac:dyDescent="0.25">
      <c r="A464" s="80" t="s">
        <v>685</v>
      </c>
      <c r="B464" s="13" t="s">
        <v>686</v>
      </c>
      <c r="C464" s="55" t="s">
        <v>6</v>
      </c>
      <c r="D464" s="55" t="s">
        <v>19341</v>
      </c>
      <c r="E464" s="13"/>
      <c r="F464" s="39" t="s">
        <v>19526</v>
      </c>
    </row>
    <row r="465" spans="1:6" x14ac:dyDescent="0.25">
      <c r="A465" s="80" t="s">
        <v>3363</v>
      </c>
      <c r="B465" s="13" t="s">
        <v>3364</v>
      </c>
      <c r="C465" s="55" t="s">
        <v>6</v>
      </c>
      <c r="D465" s="55" t="s">
        <v>19382</v>
      </c>
      <c r="E465" s="13"/>
      <c r="F465" s="39" t="s">
        <v>19526</v>
      </c>
    </row>
    <row r="466" spans="1:6" x14ac:dyDescent="0.25">
      <c r="A466" s="80" t="s">
        <v>3941</v>
      </c>
      <c r="B466" s="13" t="s">
        <v>3942</v>
      </c>
      <c r="C466" s="55" t="s">
        <v>6</v>
      </c>
      <c r="D466" s="55" t="s">
        <v>19497</v>
      </c>
      <c r="E466" s="13"/>
      <c r="F466" s="39" t="s">
        <v>19526</v>
      </c>
    </row>
    <row r="467" spans="1:6" x14ac:dyDescent="0.25">
      <c r="A467" s="80" t="s">
        <v>1368</v>
      </c>
      <c r="B467" s="13" t="s">
        <v>1369</v>
      </c>
      <c r="C467" s="55" t="s">
        <v>6</v>
      </c>
      <c r="D467" s="55" t="s">
        <v>19339</v>
      </c>
      <c r="E467" s="13"/>
      <c r="F467" s="39" t="s">
        <v>19526</v>
      </c>
    </row>
    <row r="468" spans="1:6" x14ac:dyDescent="0.25">
      <c r="A468" s="80" t="s">
        <v>19640</v>
      </c>
      <c r="B468" s="13" t="s">
        <v>2556</v>
      </c>
      <c r="C468" s="55" t="s">
        <v>6</v>
      </c>
      <c r="D468" s="55" t="s">
        <v>19316</v>
      </c>
      <c r="E468" s="13"/>
      <c r="F468" s="39" t="s">
        <v>19526</v>
      </c>
    </row>
    <row r="469" spans="1:6" x14ac:dyDescent="0.25">
      <c r="A469" s="80" t="s">
        <v>3505</v>
      </c>
      <c r="B469" s="13" t="s">
        <v>3506</v>
      </c>
      <c r="C469" s="55" t="s">
        <v>6</v>
      </c>
      <c r="D469" s="55" t="s">
        <v>19383</v>
      </c>
      <c r="E469" s="13"/>
      <c r="F469" s="39" t="s">
        <v>19526</v>
      </c>
    </row>
    <row r="470" spans="1:6" x14ac:dyDescent="0.25">
      <c r="A470" s="80" t="s">
        <v>19641</v>
      </c>
      <c r="B470" s="13" t="s">
        <v>19642</v>
      </c>
      <c r="C470" s="55" t="s">
        <v>6</v>
      </c>
      <c r="D470" s="55" t="s">
        <v>19340</v>
      </c>
      <c r="E470" s="13"/>
      <c r="F470" s="39" t="s">
        <v>19526</v>
      </c>
    </row>
    <row r="471" spans="1:6" x14ac:dyDescent="0.25">
      <c r="A471" s="80" t="s">
        <v>19643</v>
      </c>
      <c r="B471" s="13" t="s">
        <v>19644</v>
      </c>
      <c r="C471" s="55" t="s">
        <v>6</v>
      </c>
      <c r="D471" s="55" t="s">
        <v>19316</v>
      </c>
      <c r="E471" s="13"/>
      <c r="F471" s="39" t="s">
        <v>19526</v>
      </c>
    </row>
    <row r="472" spans="1:6" x14ac:dyDescent="0.25">
      <c r="A472" s="80" t="s">
        <v>3010</v>
      </c>
      <c r="B472" s="13" t="s">
        <v>3011</v>
      </c>
      <c r="C472" s="55" t="s">
        <v>6</v>
      </c>
      <c r="D472" s="55" t="s">
        <v>19325</v>
      </c>
      <c r="E472" s="13" t="s">
        <v>21453</v>
      </c>
      <c r="F472" s="39" t="s">
        <v>19526</v>
      </c>
    </row>
    <row r="473" spans="1:6" x14ac:dyDescent="0.25">
      <c r="A473" s="80" t="s">
        <v>3483</v>
      </c>
      <c r="B473" s="13" t="s">
        <v>3484</v>
      </c>
      <c r="C473" s="55" t="s">
        <v>6</v>
      </c>
      <c r="D473" s="55" t="s">
        <v>19325</v>
      </c>
      <c r="E473" s="13" t="s">
        <v>21453</v>
      </c>
      <c r="F473" s="39" t="s">
        <v>19526</v>
      </c>
    </row>
    <row r="474" spans="1:6" x14ac:dyDescent="0.25">
      <c r="A474" s="80" t="s">
        <v>3196</v>
      </c>
      <c r="B474" s="13" t="s">
        <v>3197</v>
      </c>
      <c r="C474" s="55" t="s">
        <v>6</v>
      </c>
      <c r="D474" s="55" t="s">
        <v>19325</v>
      </c>
      <c r="E474" s="13" t="s">
        <v>21453</v>
      </c>
      <c r="F474" s="39" t="s">
        <v>19526</v>
      </c>
    </row>
    <row r="475" spans="1:6" x14ac:dyDescent="0.25">
      <c r="A475" s="80" t="s">
        <v>1572</v>
      </c>
      <c r="B475" s="13" t="s">
        <v>1573</v>
      </c>
      <c r="C475" s="55" t="s">
        <v>6</v>
      </c>
      <c r="D475" s="55" t="s">
        <v>19321</v>
      </c>
      <c r="E475" s="13" t="s">
        <v>21453</v>
      </c>
      <c r="F475" s="39" t="s">
        <v>19526</v>
      </c>
    </row>
    <row r="476" spans="1:6" x14ac:dyDescent="0.25">
      <c r="A476" s="80" t="s">
        <v>3224</v>
      </c>
      <c r="B476" s="13" t="s">
        <v>3225</v>
      </c>
      <c r="C476" s="55" t="s">
        <v>6</v>
      </c>
      <c r="D476" s="55" t="s">
        <v>19321</v>
      </c>
      <c r="E476" s="13" t="s">
        <v>21453</v>
      </c>
      <c r="F476" s="39" t="s">
        <v>19526</v>
      </c>
    </row>
    <row r="477" spans="1:6" x14ac:dyDescent="0.25">
      <c r="A477" s="80" t="s">
        <v>2627</v>
      </c>
      <c r="B477" s="13" t="s">
        <v>2628</v>
      </c>
      <c r="C477" s="55" t="s">
        <v>6</v>
      </c>
      <c r="D477" s="55" t="s">
        <v>19321</v>
      </c>
      <c r="E477" s="13" t="s">
        <v>21453</v>
      </c>
      <c r="F477" s="39" t="s">
        <v>19526</v>
      </c>
    </row>
    <row r="478" spans="1:6" x14ac:dyDescent="0.25">
      <c r="A478" s="80" t="s">
        <v>1360</v>
      </c>
      <c r="B478" s="13" t="s">
        <v>1361</v>
      </c>
      <c r="C478" s="55" t="s">
        <v>6</v>
      </c>
      <c r="D478" s="55" t="s">
        <v>19314</v>
      </c>
      <c r="E478" s="13"/>
      <c r="F478" s="39" t="s">
        <v>19526</v>
      </c>
    </row>
    <row r="479" spans="1:6" x14ac:dyDescent="0.25">
      <c r="A479" s="80" t="s">
        <v>3707</v>
      </c>
      <c r="B479" s="13" t="s">
        <v>3708</v>
      </c>
      <c r="C479" s="55" t="s">
        <v>6</v>
      </c>
      <c r="D479" s="55" t="s">
        <v>19344</v>
      </c>
      <c r="E479" s="13"/>
      <c r="F479" s="39" t="s">
        <v>19526</v>
      </c>
    </row>
    <row r="480" spans="1:6" x14ac:dyDescent="0.25">
      <c r="A480" s="80" t="s">
        <v>2270</v>
      </c>
      <c r="B480" s="13" t="s">
        <v>2271</v>
      </c>
      <c r="C480" s="55" t="s">
        <v>6</v>
      </c>
      <c r="D480" s="55" t="s">
        <v>19323</v>
      </c>
      <c r="E480" s="13"/>
      <c r="F480" s="39" t="s">
        <v>19526</v>
      </c>
    </row>
    <row r="481" spans="1:6" x14ac:dyDescent="0.25">
      <c r="A481" s="80" t="s">
        <v>19645</v>
      </c>
      <c r="B481" s="13" t="s">
        <v>19646</v>
      </c>
      <c r="C481" s="55" t="s">
        <v>6</v>
      </c>
      <c r="D481" s="55" t="s">
        <v>19344</v>
      </c>
      <c r="E481" s="13"/>
      <c r="F481" s="39" t="s">
        <v>19526</v>
      </c>
    </row>
    <row r="482" spans="1:6" x14ac:dyDescent="0.25">
      <c r="A482" s="80" t="s">
        <v>2256</v>
      </c>
      <c r="B482" s="13" t="s">
        <v>2257</v>
      </c>
      <c r="C482" s="55" t="s">
        <v>6</v>
      </c>
      <c r="D482" s="55" t="s">
        <v>19323</v>
      </c>
      <c r="E482" s="13"/>
      <c r="F482" s="39" t="s">
        <v>19526</v>
      </c>
    </row>
    <row r="483" spans="1:6" x14ac:dyDescent="0.25">
      <c r="A483" s="80" t="s">
        <v>2653</v>
      </c>
      <c r="B483" s="13" t="s">
        <v>2654</v>
      </c>
      <c r="C483" s="55" t="s">
        <v>6</v>
      </c>
      <c r="D483" s="55" t="s">
        <v>19499</v>
      </c>
      <c r="E483" s="13"/>
      <c r="F483" s="39" t="s">
        <v>19526</v>
      </c>
    </row>
    <row r="484" spans="1:6" x14ac:dyDescent="0.25">
      <c r="A484" s="80" t="s">
        <v>19647</v>
      </c>
      <c r="B484" s="13" t="s">
        <v>19648</v>
      </c>
      <c r="C484" s="55" t="s">
        <v>6</v>
      </c>
      <c r="D484" s="55" t="s">
        <v>19340</v>
      </c>
      <c r="E484" s="13"/>
      <c r="F484" s="39" t="s">
        <v>19526</v>
      </c>
    </row>
    <row r="485" spans="1:6" x14ac:dyDescent="0.25">
      <c r="A485" s="80" t="s">
        <v>1438</v>
      </c>
      <c r="B485" s="13" t="s">
        <v>1439</v>
      </c>
      <c r="C485" s="55" t="s">
        <v>6</v>
      </c>
      <c r="D485" s="55" t="s">
        <v>19353</v>
      </c>
      <c r="E485" s="13"/>
      <c r="F485" s="39" t="s">
        <v>19526</v>
      </c>
    </row>
    <row r="486" spans="1:6" x14ac:dyDescent="0.25">
      <c r="A486" s="80" t="s">
        <v>3844</v>
      </c>
      <c r="B486" s="13" t="s">
        <v>3845</v>
      </c>
      <c r="C486" s="55" t="s">
        <v>6</v>
      </c>
      <c r="D486" s="55" t="s">
        <v>21455</v>
      </c>
      <c r="E486" s="13"/>
      <c r="F486" s="39" t="s">
        <v>19526</v>
      </c>
    </row>
    <row r="487" spans="1:6" x14ac:dyDescent="0.25">
      <c r="A487" s="80" t="s">
        <v>19649</v>
      </c>
      <c r="B487" s="13" t="s">
        <v>19650</v>
      </c>
      <c r="C487" s="55" t="s">
        <v>6</v>
      </c>
      <c r="D487" s="55" t="s">
        <v>19511</v>
      </c>
      <c r="E487" s="13"/>
      <c r="F487" s="39" t="s">
        <v>19526</v>
      </c>
    </row>
    <row r="488" spans="1:6" x14ac:dyDescent="0.25">
      <c r="A488" s="80" t="s">
        <v>1426</v>
      </c>
      <c r="B488" s="13" t="s">
        <v>1427</v>
      </c>
      <c r="C488" s="55" t="s">
        <v>6</v>
      </c>
      <c r="D488" s="55" t="s">
        <v>19353</v>
      </c>
      <c r="E488" s="13"/>
      <c r="F488" s="39" t="s">
        <v>19526</v>
      </c>
    </row>
    <row r="489" spans="1:6" x14ac:dyDescent="0.25">
      <c r="A489" s="80" t="s">
        <v>3016</v>
      </c>
      <c r="B489" s="13" t="s">
        <v>3017</v>
      </c>
      <c r="C489" s="55" t="s">
        <v>6</v>
      </c>
      <c r="D489" s="55" t="s">
        <v>19325</v>
      </c>
      <c r="E489" s="13" t="s">
        <v>21453</v>
      </c>
      <c r="F489" s="39" t="s">
        <v>19526</v>
      </c>
    </row>
    <row r="490" spans="1:6" x14ac:dyDescent="0.25">
      <c r="A490" s="80" t="s">
        <v>3862</v>
      </c>
      <c r="B490" s="13" t="s">
        <v>3863</v>
      </c>
      <c r="C490" s="55" t="s">
        <v>6</v>
      </c>
      <c r="D490" s="55" t="s">
        <v>19326</v>
      </c>
      <c r="E490" s="13"/>
      <c r="F490" s="39" t="s">
        <v>19526</v>
      </c>
    </row>
    <row r="491" spans="1:6" x14ac:dyDescent="0.25">
      <c r="A491" s="80" t="s">
        <v>3842</v>
      </c>
      <c r="B491" s="13" t="s">
        <v>3843</v>
      </c>
      <c r="C491" s="55" t="s">
        <v>6</v>
      </c>
      <c r="D491" s="55" t="s">
        <v>21455</v>
      </c>
      <c r="E491" s="13"/>
      <c r="F491" s="39" t="s">
        <v>19526</v>
      </c>
    </row>
    <row r="492" spans="1:6" x14ac:dyDescent="0.25">
      <c r="A492" s="80" t="s">
        <v>19651</v>
      </c>
      <c r="B492" s="13" t="s">
        <v>19652</v>
      </c>
      <c r="C492" s="55" t="s">
        <v>6</v>
      </c>
      <c r="D492" s="55" t="s">
        <v>19344</v>
      </c>
      <c r="E492" s="13"/>
      <c r="F492" s="39" t="s">
        <v>19526</v>
      </c>
    </row>
    <row r="493" spans="1:6" x14ac:dyDescent="0.25">
      <c r="A493" s="80" t="s">
        <v>3818</v>
      </c>
      <c r="B493" s="13" t="s">
        <v>3819</v>
      </c>
      <c r="C493" s="55" t="s">
        <v>6</v>
      </c>
      <c r="D493" s="55" t="s">
        <v>21455</v>
      </c>
      <c r="E493" s="13"/>
      <c r="F493" s="39" t="s">
        <v>19526</v>
      </c>
    </row>
    <row r="494" spans="1:6" x14ac:dyDescent="0.25">
      <c r="A494" s="80" t="s">
        <v>19653</v>
      </c>
      <c r="B494" s="13" t="s">
        <v>19654</v>
      </c>
      <c r="C494" s="55" t="s">
        <v>6</v>
      </c>
      <c r="D494" s="55" t="s">
        <v>19316</v>
      </c>
      <c r="E494" s="13"/>
      <c r="F494" s="39" t="s">
        <v>19526</v>
      </c>
    </row>
    <row r="495" spans="1:6" x14ac:dyDescent="0.25">
      <c r="A495" s="80" t="s">
        <v>3006</v>
      </c>
      <c r="B495" s="13" t="s">
        <v>3007</v>
      </c>
      <c r="C495" s="55" t="s">
        <v>6</v>
      </c>
      <c r="D495" s="55" t="s">
        <v>19325</v>
      </c>
      <c r="E495" s="13" t="s">
        <v>21453</v>
      </c>
      <c r="F495" s="39" t="s">
        <v>19526</v>
      </c>
    </row>
    <row r="496" spans="1:6" x14ac:dyDescent="0.25">
      <c r="A496" s="80" t="s">
        <v>3337</v>
      </c>
      <c r="B496" s="13" t="s">
        <v>3338</v>
      </c>
      <c r="C496" s="55" t="s">
        <v>6</v>
      </c>
      <c r="D496" s="55" t="s">
        <v>19381</v>
      </c>
      <c r="E496" s="13"/>
      <c r="F496" s="39" t="s">
        <v>19526</v>
      </c>
    </row>
    <row r="497" spans="1:6" x14ac:dyDescent="0.25">
      <c r="A497" s="80" t="s">
        <v>1944</v>
      </c>
      <c r="B497" s="13" t="s">
        <v>1945</v>
      </c>
      <c r="C497" s="55" t="s">
        <v>6</v>
      </c>
      <c r="D497" s="55" t="s">
        <v>19316</v>
      </c>
      <c r="E497" s="13"/>
      <c r="F497" s="39" t="s">
        <v>19526</v>
      </c>
    </row>
    <row r="498" spans="1:6" x14ac:dyDescent="0.25">
      <c r="A498" s="80" t="s">
        <v>3479</v>
      </c>
      <c r="B498" s="13" t="s">
        <v>3480</v>
      </c>
      <c r="C498" s="55" t="s">
        <v>6</v>
      </c>
      <c r="D498" s="55" t="s">
        <v>19321</v>
      </c>
      <c r="E498" s="13" t="s">
        <v>21453</v>
      </c>
      <c r="F498" s="39" t="s">
        <v>19526</v>
      </c>
    </row>
    <row r="499" spans="1:6" x14ac:dyDescent="0.25">
      <c r="A499" s="80" t="s">
        <v>19655</v>
      </c>
      <c r="B499" s="13" t="s">
        <v>19656</v>
      </c>
      <c r="C499" s="55" t="s">
        <v>6</v>
      </c>
      <c r="D499" s="55" t="s">
        <v>19316</v>
      </c>
      <c r="E499" s="13"/>
      <c r="F499" s="39" t="s">
        <v>19526</v>
      </c>
    </row>
    <row r="500" spans="1:6" x14ac:dyDescent="0.25">
      <c r="A500" s="80" t="s">
        <v>2505</v>
      </c>
      <c r="B500" s="13" t="s">
        <v>2506</v>
      </c>
      <c r="C500" s="55" t="s">
        <v>6</v>
      </c>
      <c r="D500" s="55" t="s">
        <v>19365</v>
      </c>
      <c r="E500" s="13"/>
      <c r="F500" s="39" t="s">
        <v>19526</v>
      </c>
    </row>
    <row r="501" spans="1:6" x14ac:dyDescent="0.25">
      <c r="A501" s="80" t="s">
        <v>2944</v>
      </c>
      <c r="B501" s="13" t="s">
        <v>2945</v>
      </c>
      <c r="C501" s="55" t="s">
        <v>6</v>
      </c>
      <c r="D501" s="55" t="s">
        <v>19325</v>
      </c>
      <c r="E501" s="13" t="s">
        <v>21453</v>
      </c>
      <c r="F501" s="39" t="s">
        <v>19526</v>
      </c>
    </row>
    <row r="502" spans="1:6" x14ac:dyDescent="0.25">
      <c r="A502" s="80" t="s">
        <v>3659</v>
      </c>
      <c r="B502" s="13" t="s">
        <v>3660</v>
      </c>
      <c r="C502" s="55" t="s">
        <v>6</v>
      </c>
      <c r="D502" s="55" t="s">
        <v>19366</v>
      </c>
      <c r="E502" s="13"/>
      <c r="F502" s="39" t="s">
        <v>19526</v>
      </c>
    </row>
    <row r="503" spans="1:6" x14ac:dyDescent="0.25">
      <c r="A503" s="80" t="s">
        <v>3241</v>
      </c>
      <c r="B503" s="13" t="s">
        <v>3242</v>
      </c>
      <c r="C503" s="55" t="s">
        <v>6</v>
      </c>
      <c r="D503" s="55" t="s">
        <v>19325</v>
      </c>
      <c r="E503" s="13" t="s">
        <v>21453</v>
      </c>
      <c r="F503" s="39" t="s">
        <v>19526</v>
      </c>
    </row>
    <row r="504" spans="1:6" x14ac:dyDescent="0.25">
      <c r="A504" s="80" t="s">
        <v>2726</v>
      </c>
      <c r="B504" s="13" t="s">
        <v>2727</v>
      </c>
      <c r="C504" s="55" t="s">
        <v>6</v>
      </c>
      <c r="D504" s="55" t="s">
        <v>19316</v>
      </c>
      <c r="E504" s="13"/>
      <c r="F504" s="39" t="s">
        <v>19526</v>
      </c>
    </row>
    <row r="505" spans="1:6" x14ac:dyDescent="0.25">
      <c r="A505" s="80" t="s">
        <v>19657</v>
      </c>
      <c r="B505" s="13" t="s">
        <v>19658</v>
      </c>
      <c r="C505" s="55" t="s">
        <v>6</v>
      </c>
      <c r="D505" s="55" t="s">
        <v>19359</v>
      </c>
      <c r="E505" s="13"/>
      <c r="F505" s="39" t="s">
        <v>19526</v>
      </c>
    </row>
    <row r="506" spans="1:6" x14ac:dyDescent="0.25">
      <c r="A506" s="80" t="s">
        <v>19659</v>
      </c>
      <c r="B506" s="13" t="s">
        <v>19660</v>
      </c>
      <c r="C506" s="55" t="s">
        <v>6</v>
      </c>
      <c r="D506" s="55" t="s">
        <v>19344</v>
      </c>
      <c r="E506" s="13"/>
      <c r="F506" s="39" t="s">
        <v>19526</v>
      </c>
    </row>
    <row r="507" spans="1:6" x14ac:dyDescent="0.25">
      <c r="A507" s="80" t="s">
        <v>2697</v>
      </c>
      <c r="B507" s="13" t="s">
        <v>2698</v>
      </c>
      <c r="C507" s="55" t="s">
        <v>6</v>
      </c>
      <c r="D507" s="55" t="s">
        <v>19316</v>
      </c>
      <c r="E507" s="13"/>
      <c r="F507" s="39" t="s">
        <v>19526</v>
      </c>
    </row>
    <row r="508" spans="1:6" x14ac:dyDescent="0.25">
      <c r="A508" s="80" t="s">
        <v>3243</v>
      </c>
      <c r="B508" s="13" t="s">
        <v>3244</v>
      </c>
      <c r="C508" s="55" t="s">
        <v>6</v>
      </c>
      <c r="D508" s="55" t="s">
        <v>19325</v>
      </c>
      <c r="E508" s="13" t="s">
        <v>21453</v>
      </c>
      <c r="F508" s="39" t="s">
        <v>19526</v>
      </c>
    </row>
    <row r="509" spans="1:6" x14ac:dyDescent="0.25">
      <c r="A509" s="80" t="s">
        <v>3812</v>
      </c>
      <c r="B509" s="13" t="s">
        <v>3813</v>
      </c>
      <c r="C509" s="55" t="s">
        <v>6</v>
      </c>
      <c r="D509" s="55" t="s">
        <v>19366</v>
      </c>
      <c r="E509" s="13"/>
      <c r="F509" s="39" t="s">
        <v>19526</v>
      </c>
    </row>
    <row r="510" spans="1:6" x14ac:dyDescent="0.25">
      <c r="A510" s="80" t="s">
        <v>19661</v>
      </c>
      <c r="B510" s="13" t="s">
        <v>19662</v>
      </c>
      <c r="C510" s="55" t="s">
        <v>6</v>
      </c>
      <c r="D510" s="55" t="s">
        <v>19359</v>
      </c>
      <c r="E510" s="13"/>
      <c r="F510" s="39" t="s">
        <v>19526</v>
      </c>
    </row>
    <row r="511" spans="1:6" x14ac:dyDescent="0.25">
      <c r="A511" s="80" t="s">
        <v>1428</v>
      </c>
      <c r="B511" s="13" t="s">
        <v>1429</v>
      </c>
      <c r="C511" s="55" t="s">
        <v>6</v>
      </c>
      <c r="D511" s="55" t="s">
        <v>19353</v>
      </c>
      <c r="E511" s="13"/>
      <c r="F511" s="39" t="s">
        <v>19526</v>
      </c>
    </row>
    <row r="512" spans="1:6" x14ac:dyDescent="0.25">
      <c r="A512" s="80" t="s">
        <v>19663</v>
      </c>
      <c r="B512" s="13" t="s">
        <v>19664</v>
      </c>
      <c r="C512" s="55" t="s">
        <v>6</v>
      </c>
      <c r="D512" s="55" t="s">
        <v>19359</v>
      </c>
      <c r="E512" s="13"/>
      <c r="F512" s="39" t="s">
        <v>19526</v>
      </c>
    </row>
    <row r="513" spans="1:6" x14ac:dyDescent="0.25">
      <c r="A513" s="80" t="s">
        <v>19665</v>
      </c>
      <c r="B513" s="13" t="s">
        <v>19666</v>
      </c>
      <c r="C513" s="55" t="s">
        <v>6</v>
      </c>
      <c r="D513" s="55" t="s">
        <v>19353</v>
      </c>
      <c r="E513" s="13"/>
      <c r="F513" s="39" t="s">
        <v>19526</v>
      </c>
    </row>
    <row r="514" spans="1:6" x14ac:dyDescent="0.25">
      <c r="A514" s="80" t="s">
        <v>19667</v>
      </c>
      <c r="B514" s="13" t="s">
        <v>19668</v>
      </c>
      <c r="C514" s="55" t="s">
        <v>6</v>
      </c>
      <c r="D514" s="55" t="s">
        <v>19344</v>
      </c>
      <c r="E514" s="13"/>
      <c r="F514" s="39" t="s">
        <v>19526</v>
      </c>
    </row>
    <row r="515" spans="1:6" x14ac:dyDescent="0.25">
      <c r="A515" s="80" t="s">
        <v>3426</v>
      </c>
      <c r="B515" s="13" t="s">
        <v>3427</v>
      </c>
      <c r="C515" s="55" t="s">
        <v>6</v>
      </c>
      <c r="D515" s="55" t="s">
        <v>19341</v>
      </c>
      <c r="E515" s="13"/>
      <c r="F515" s="39" t="s">
        <v>19526</v>
      </c>
    </row>
    <row r="516" spans="1:6" x14ac:dyDescent="0.25">
      <c r="A516" s="80" t="s">
        <v>3110</v>
      </c>
      <c r="B516" s="13" t="s">
        <v>3111</v>
      </c>
      <c r="C516" s="55" t="s">
        <v>6</v>
      </c>
      <c r="D516" s="55" t="s">
        <v>19325</v>
      </c>
      <c r="E516" s="13" t="s">
        <v>21453</v>
      </c>
      <c r="F516" s="39" t="s">
        <v>19526</v>
      </c>
    </row>
    <row r="517" spans="1:6" x14ac:dyDescent="0.25">
      <c r="A517" s="80" t="s">
        <v>2365</v>
      </c>
      <c r="B517" s="13" t="s">
        <v>2366</v>
      </c>
      <c r="C517" s="55" t="s">
        <v>6</v>
      </c>
      <c r="D517" s="55" t="s">
        <v>19358</v>
      </c>
      <c r="E517" s="13"/>
      <c r="F517" s="39" t="s">
        <v>19526</v>
      </c>
    </row>
    <row r="518" spans="1:6" x14ac:dyDescent="0.25">
      <c r="A518" s="80" t="s">
        <v>19669</v>
      </c>
      <c r="B518" s="13" t="s">
        <v>19670</v>
      </c>
      <c r="C518" s="55" t="s">
        <v>6</v>
      </c>
      <c r="D518" s="55" t="s">
        <v>19344</v>
      </c>
      <c r="E518" s="13"/>
      <c r="F518" s="39" t="s">
        <v>19526</v>
      </c>
    </row>
    <row r="519" spans="1:6" x14ac:dyDescent="0.25">
      <c r="A519" s="80" t="s">
        <v>19671</v>
      </c>
      <c r="B519" s="13" t="s">
        <v>19672</v>
      </c>
      <c r="C519" s="55" t="s">
        <v>6</v>
      </c>
      <c r="D519" s="55" t="s">
        <v>19353</v>
      </c>
      <c r="E519" s="13"/>
      <c r="F519" s="39" t="s">
        <v>19526</v>
      </c>
    </row>
    <row r="520" spans="1:6" x14ac:dyDescent="0.25">
      <c r="A520" s="80" t="s">
        <v>19673</v>
      </c>
      <c r="B520" s="13" t="s">
        <v>19674</v>
      </c>
      <c r="C520" s="55" t="s">
        <v>6</v>
      </c>
      <c r="D520" s="55" t="s">
        <v>19344</v>
      </c>
      <c r="E520" s="13"/>
      <c r="F520" s="39" t="s">
        <v>19526</v>
      </c>
    </row>
    <row r="521" spans="1:6" x14ac:dyDescent="0.25">
      <c r="A521" s="80" t="s">
        <v>1998</v>
      </c>
      <c r="B521" s="13" t="s">
        <v>1999</v>
      </c>
      <c r="C521" s="55" t="s">
        <v>6</v>
      </c>
      <c r="D521" s="55" t="s">
        <v>19321</v>
      </c>
      <c r="E521" s="13" t="s">
        <v>21453</v>
      </c>
      <c r="F521" s="39" t="s">
        <v>19526</v>
      </c>
    </row>
    <row r="522" spans="1:6" x14ac:dyDescent="0.25">
      <c r="A522" s="80" t="s">
        <v>19675</v>
      </c>
      <c r="B522" s="13" t="s">
        <v>19676</v>
      </c>
      <c r="C522" s="55" t="s">
        <v>6</v>
      </c>
      <c r="D522" s="55" t="s">
        <v>19499</v>
      </c>
      <c r="E522" s="13"/>
      <c r="F522" s="39" t="s">
        <v>19526</v>
      </c>
    </row>
    <row r="523" spans="1:6" x14ac:dyDescent="0.25">
      <c r="A523" s="80" t="s">
        <v>19677</v>
      </c>
      <c r="B523" s="13" t="s">
        <v>19678</v>
      </c>
      <c r="C523" s="55" t="s">
        <v>6</v>
      </c>
      <c r="D523" s="55" t="s">
        <v>19316</v>
      </c>
      <c r="E523" s="13"/>
      <c r="F523" s="39" t="s">
        <v>19526</v>
      </c>
    </row>
    <row r="524" spans="1:6" x14ac:dyDescent="0.25">
      <c r="A524" s="80" t="s">
        <v>19679</v>
      </c>
      <c r="B524" s="13" t="s">
        <v>19680</v>
      </c>
      <c r="C524" s="55" t="s">
        <v>6</v>
      </c>
      <c r="D524" s="55" t="s">
        <v>19362</v>
      </c>
      <c r="E524" s="13"/>
      <c r="F524" s="39" t="s">
        <v>19526</v>
      </c>
    </row>
    <row r="525" spans="1:6" x14ac:dyDescent="0.25">
      <c r="A525" s="80" t="s">
        <v>1414</v>
      </c>
      <c r="B525" s="13" t="s">
        <v>1415</v>
      </c>
      <c r="C525" s="55" t="s">
        <v>6</v>
      </c>
      <c r="D525" s="55" t="s">
        <v>19353</v>
      </c>
      <c r="E525" s="13"/>
      <c r="F525" s="39" t="s">
        <v>19526</v>
      </c>
    </row>
    <row r="526" spans="1:6" x14ac:dyDescent="0.25">
      <c r="A526" s="80" t="s">
        <v>19681</v>
      </c>
      <c r="B526" s="13" t="s">
        <v>19682</v>
      </c>
      <c r="C526" s="55" t="s">
        <v>6</v>
      </c>
      <c r="D526" s="55" t="s">
        <v>19316</v>
      </c>
      <c r="E526" s="13"/>
      <c r="F526" s="39" t="s">
        <v>19526</v>
      </c>
    </row>
    <row r="527" spans="1:6" x14ac:dyDescent="0.25">
      <c r="A527" s="80" t="s">
        <v>2942</v>
      </c>
      <c r="B527" s="13" t="s">
        <v>2943</v>
      </c>
      <c r="C527" s="55" t="s">
        <v>6</v>
      </c>
      <c r="D527" s="55" t="s">
        <v>19325</v>
      </c>
      <c r="E527" s="13" t="s">
        <v>21453</v>
      </c>
      <c r="F527" s="39" t="s">
        <v>19526</v>
      </c>
    </row>
    <row r="528" spans="1:6" x14ac:dyDescent="0.25">
      <c r="A528" s="80" t="s">
        <v>3902</v>
      </c>
      <c r="B528" s="13" t="s">
        <v>3903</v>
      </c>
      <c r="C528" s="55" t="s">
        <v>6</v>
      </c>
      <c r="D528" s="55" t="s">
        <v>19366</v>
      </c>
      <c r="E528" s="13"/>
      <c r="F528" s="39" t="s">
        <v>19526</v>
      </c>
    </row>
    <row r="529" spans="1:6" x14ac:dyDescent="0.25">
      <c r="A529" s="80" t="s">
        <v>3669</v>
      </c>
      <c r="B529" s="13" t="s">
        <v>3670</v>
      </c>
      <c r="C529" s="55" t="s">
        <v>6</v>
      </c>
      <c r="D529" s="55" t="s">
        <v>19316</v>
      </c>
      <c r="E529" s="13"/>
      <c r="F529" s="39" t="s">
        <v>19526</v>
      </c>
    </row>
    <row r="530" spans="1:6" x14ac:dyDescent="0.25">
      <c r="A530" s="80" t="s">
        <v>3404</v>
      </c>
      <c r="B530" s="13" t="s">
        <v>3405</v>
      </c>
      <c r="C530" s="55" t="s">
        <v>6</v>
      </c>
      <c r="D530" s="55" t="s">
        <v>19341</v>
      </c>
      <c r="E530" s="13"/>
      <c r="F530" s="39" t="s">
        <v>19526</v>
      </c>
    </row>
    <row r="531" spans="1:6" x14ac:dyDescent="0.25">
      <c r="A531" s="80" t="s">
        <v>3517</v>
      </c>
      <c r="B531" s="13" t="s">
        <v>3518</v>
      </c>
      <c r="C531" s="55" t="s">
        <v>6</v>
      </c>
      <c r="D531" s="55" t="s">
        <v>19321</v>
      </c>
      <c r="E531" s="13" t="s">
        <v>21453</v>
      </c>
      <c r="F531" s="39" t="s">
        <v>19526</v>
      </c>
    </row>
    <row r="532" spans="1:6" x14ac:dyDescent="0.25">
      <c r="A532" s="80" t="s">
        <v>3018</v>
      </c>
      <c r="B532" s="13" t="s">
        <v>3019</v>
      </c>
      <c r="C532" s="55" t="s">
        <v>6</v>
      </c>
      <c r="D532" s="55" t="s">
        <v>19325</v>
      </c>
      <c r="E532" s="13" t="s">
        <v>21453</v>
      </c>
      <c r="F532" s="39" t="s">
        <v>19526</v>
      </c>
    </row>
    <row r="533" spans="1:6" x14ac:dyDescent="0.25">
      <c r="A533" s="80" t="s">
        <v>19683</v>
      </c>
      <c r="B533" s="13" t="s">
        <v>19684</v>
      </c>
      <c r="C533" s="55" t="s">
        <v>6</v>
      </c>
      <c r="D533" s="55" t="s">
        <v>19316</v>
      </c>
      <c r="E533" s="13"/>
      <c r="F533" s="39" t="s">
        <v>19526</v>
      </c>
    </row>
    <row r="534" spans="1:6" x14ac:dyDescent="0.25">
      <c r="A534" s="80" t="s">
        <v>709</v>
      </c>
      <c r="B534" s="13" t="s">
        <v>710</v>
      </c>
      <c r="C534" s="55" t="s">
        <v>6</v>
      </c>
      <c r="D534" s="55" t="s">
        <v>19321</v>
      </c>
      <c r="E534" s="13" t="s">
        <v>21453</v>
      </c>
      <c r="F534" s="39" t="s">
        <v>19526</v>
      </c>
    </row>
    <row r="535" spans="1:6" x14ac:dyDescent="0.25">
      <c r="A535" s="80" t="s">
        <v>3106</v>
      </c>
      <c r="B535" s="13" t="s">
        <v>3107</v>
      </c>
      <c r="C535" s="55" t="s">
        <v>6</v>
      </c>
      <c r="D535" s="55" t="s">
        <v>19321</v>
      </c>
      <c r="E535" s="13" t="s">
        <v>21453</v>
      </c>
      <c r="F535" s="39" t="s">
        <v>19526</v>
      </c>
    </row>
    <row r="536" spans="1:6" x14ac:dyDescent="0.25">
      <c r="A536" s="80" t="s">
        <v>3826</v>
      </c>
      <c r="B536" s="13" t="s">
        <v>3827</v>
      </c>
      <c r="C536" s="55" t="s">
        <v>6</v>
      </c>
      <c r="D536" s="55" t="s">
        <v>21455</v>
      </c>
      <c r="E536" s="13"/>
      <c r="F536" s="39" t="s">
        <v>19526</v>
      </c>
    </row>
    <row r="537" spans="1:6" x14ac:dyDescent="0.25">
      <c r="A537" s="80" t="s">
        <v>2250</v>
      </c>
      <c r="B537" s="13" t="s">
        <v>2251</v>
      </c>
      <c r="C537" s="55" t="s">
        <v>6</v>
      </c>
      <c r="D537" s="55" t="s">
        <v>19323</v>
      </c>
      <c r="E537" s="13"/>
      <c r="F537" s="39" t="s">
        <v>19526</v>
      </c>
    </row>
    <row r="538" spans="1:6" x14ac:dyDescent="0.25">
      <c r="A538" s="80" t="s">
        <v>3148</v>
      </c>
      <c r="B538" s="13" t="s">
        <v>3149</v>
      </c>
      <c r="C538" s="55" t="s">
        <v>6</v>
      </c>
      <c r="D538" s="55" t="s">
        <v>19325</v>
      </c>
      <c r="E538" s="13" t="s">
        <v>21453</v>
      </c>
      <c r="F538" s="39" t="s">
        <v>19526</v>
      </c>
    </row>
    <row r="539" spans="1:6" x14ac:dyDescent="0.25">
      <c r="A539" s="80" t="s">
        <v>19685</v>
      </c>
      <c r="B539" s="13" t="s">
        <v>19686</v>
      </c>
      <c r="C539" s="55" t="s">
        <v>6</v>
      </c>
      <c r="D539" s="55" t="s">
        <v>21456</v>
      </c>
      <c r="E539" s="13"/>
      <c r="F539" s="39" t="s">
        <v>19526</v>
      </c>
    </row>
    <row r="540" spans="1:6" x14ac:dyDescent="0.25">
      <c r="A540" s="80" t="s">
        <v>3174</v>
      </c>
      <c r="B540" s="13" t="s">
        <v>3175</v>
      </c>
      <c r="C540" s="55" t="s">
        <v>6</v>
      </c>
      <c r="D540" s="55" t="s">
        <v>19316</v>
      </c>
      <c r="E540" s="13"/>
      <c r="F540" s="39" t="s">
        <v>19526</v>
      </c>
    </row>
    <row r="541" spans="1:6" x14ac:dyDescent="0.25">
      <c r="A541" s="80" t="s">
        <v>3922</v>
      </c>
      <c r="B541" s="13" t="s">
        <v>3923</v>
      </c>
      <c r="C541" s="55" t="s">
        <v>6</v>
      </c>
      <c r="D541" s="55" t="s">
        <v>19318</v>
      </c>
      <c r="E541" s="13"/>
      <c r="F541" s="39" t="s">
        <v>19526</v>
      </c>
    </row>
    <row r="542" spans="1:6" x14ac:dyDescent="0.25">
      <c r="A542" s="80" t="s">
        <v>3834</v>
      </c>
      <c r="B542" s="13" t="s">
        <v>3835</v>
      </c>
      <c r="C542" s="55" t="s">
        <v>6</v>
      </c>
      <c r="D542" s="55" t="s">
        <v>21455</v>
      </c>
      <c r="E542" s="13"/>
      <c r="F542" s="39" t="s">
        <v>19526</v>
      </c>
    </row>
    <row r="543" spans="1:6" x14ac:dyDescent="0.25">
      <c r="A543" s="80" t="s">
        <v>3554</v>
      </c>
      <c r="B543" s="13" t="s">
        <v>3555</v>
      </c>
      <c r="C543" s="55" t="s">
        <v>6</v>
      </c>
      <c r="D543" s="55" t="s">
        <v>19383</v>
      </c>
      <c r="E543" s="13"/>
      <c r="F543" s="39" t="s">
        <v>19526</v>
      </c>
    </row>
    <row r="544" spans="1:6" x14ac:dyDescent="0.25">
      <c r="A544" s="80" t="s">
        <v>1322</v>
      </c>
      <c r="B544" s="13" t="s">
        <v>1323</v>
      </c>
      <c r="C544" s="55" t="s">
        <v>6</v>
      </c>
      <c r="D544" s="55" t="s">
        <v>19321</v>
      </c>
      <c r="E544" s="13" t="s">
        <v>21453</v>
      </c>
      <c r="F544" s="39" t="s">
        <v>19526</v>
      </c>
    </row>
    <row r="545" spans="1:6" x14ac:dyDescent="0.25">
      <c r="A545" s="80" t="s">
        <v>3489</v>
      </c>
      <c r="B545" s="13" t="s">
        <v>3490</v>
      </c>
      <c r="C545" s="55" t="s">
        <v>6</v>
      </c>
      <c r="D545" s="55" t="s">
        <v>19325</v>
      </c>
      <c r="E545" s="13" t="s">
        <v>21453</v>
      </c>
      <c r="F545" s="39" t="s">
        <v>19526</v>
      </c>
    </row>
    <row r="546" spans="1:6" x14ac:dyDescent="0.25">
      <c r="A546" s="80" t="s">
        <v>3481</v>
      </c>
      <c r="B546" s="13" t="s">
        <v>3482</v>
      </c>
      <c r="C546" s="55" t="s">
        <v>6</v>
      </c>
      <c r="D546" s="55" t="s">
        <v>19325</v>
      </c>
      <c r="E546" s="13" t="s">
        <v>21453</v>
      </c>
      <c r="F546" s="39" t="s">
        <v>19526</v>
      </c>
    </row>
    <row r="547" spans="1:6" x14ac:dyDescent="0.25">
      <c r="A547" s="80" t="s">
        <v>2870</v>
      </c>
      <c r="B547" s="13" t="s">
        <v>2871</v>
      </c>
      <c r="C547" s="55" t="s">
        <v>6</v>
      </c>
      <c r="D547" s="55" t="s">
        <v>19362</v>
      </c>
      <c r="E547" s="13"/>
      <c r="F547" s="39" t="s">
        <v>19526</v>
      </c>
    </row>
    <row r="548" spans="1:6" x14ac:dyDescent="0.25">
      <c r="A548" s="80" t="s">
        <v>3112</v>
      </c>
      <c r="B548" s="13" t="s">
        <v>3113</v>
      </c>
      <c r="C548" s="55" t="s">
        <v>6</v>
      </c>
      <c r="D548" s="55" t="s">
        <v>19325</v>
      </c>
      <c r="E548" s="13" t="s">
        <v>21453</v>
      </c>
      <c r="F548" s="39" t="s">
        <v>19526</v>
      </c>
    </row>
    <row r="549" spans="1:6" x14ac:dyDescent="0.25">
      <c r="A549" s="80" t="s">
        <v>599</v>
      </c>
      <c r="B549" s="13" t="s">
        <v>600</v>
      </c>
      <c r="C549" s="55" t="s">
        <v>6</v>
      </c>
      <c r="D549" s="55" t="s">
        <v>19316</v>
      </c>
      <c r="E549" s="13"/>
      <c r="F549" s="39" t="s">
        <v>19526</v>
      </c>
    </row>
    <row r="550" spans="1:6" x14ac:dyDescent="0.25">
      <c r="A550" s="80" t="s">
        <v>19687</v>
      </c>
      <c r="B550" s="13" t="s">
        <v>19688</v>
      </c>
      <c r="C550" s="55" t="s">
        <v>6</v>
      </c>
      <c r="D550" s="55" t="s">
        <v>19513</v>
      </c>
      <c r="E550" s="13"/>
      <c r="F550" s="39" t="s">
        <v>19526</v>
      </c>
    </row>
    <row r="551" spans="1:6" x14ac:dyDescent="0.25">
      <c r="A551" s="80" t="s">
        <v>3474</v>
      </c>
      <c r="B551" s="13" t="s">
        <v>3475</v>
      </c>
      <c r="C551" s="55" t="s">
        <v>6</v>
      </c>
      <c r="D551" s="55" t="s">
        <v>19341</v>
      </c>
      <c r="E551" s="13"/>
      <c r="F551" s="39" t="s">
        <v>19526</v>
      </c>
    </row>
    <row r="552" spans="1:6" x14ac:dyDescent="0.25">
      <c r="A552" s="80" t="s">
        <v>2669</v>
      </c>
      <c r="B552" s="13" t="s">
        <v>2670</v>
      </c>
      <c r="C552" s="55" t="s">
        <v>6</v>
      </c>
      <c r="D552" s="55" t="s">
        <v>19323</v>
      </c>
      <c r="E552" s="13"/>
      <c r="F552" s="39" t="s">
        <v>19526</v>
      </c>
    </row>
    <row r="553" spans="1:6" x14ac:dyDescent="0.25">
      <c r="A553" s="80" t="s">
        <v>19689</v>
      </c>
      <c r="B553" s="13" t="s">
        <v>19690</v>
      </c>
      <c r="C553" s="55" t="s">
        <v>6</v>
      </c>
      <c r="D553" s="55" t="s">
        <v>19353</v>
      </c>
      <c r="E553" s="13"/>
      <c r="F553" s="39" t="s">
        <v>19526</v>
      </c>
    </row>
    <row r="554" spans="1:6" x14ac:dyDescent="0.25">
      <c r="A554" s="80" t="s">
        <v>3448</v>
      </c>
      <c r="B554" s="13" t="s">
        <v>3449</v>
      </c>
      <c r="C554" s="55" t="s">
        <v>6</v>
      </c>
      <c r="D554" s="55" t="s">
        <v>19325</v>
      </c>
      <c r="E554" s="13" t="s">
        <v>21453</v>
      </c>
      <c r="F554" s="39" t="s">
        <v>19526</v>
      </c>
    </row>
    <row r="555" spans="1:6" x14ac:dyDescent="0.25">
      <c r="A555" s="80" t="s">
        <v>3816</v>
      </c>
      <c r="B555" s="13" t="s">
        <v>3817</v>
      </c>
      <c r="C555" s="55" t="s">
        <v>6</v>
      </c>
      <c r="D555" s="55" t="s">
        <v>21455</v>
      </c>
      <c r="E555" s="13"/>
      <c r="F555" s="39" t="s">
        <v>19526</v>
      </c>
    </row>
    <row r="556" spans="1:6" x14ac:dyDescent="0.25">
      <c r="A556" s="80" t="s">
        <v>219</v>
      </c>
      <c r="B556" s="13" t="s">
        <v>220</v>
      </c>
      <c r="C556" s="55" t="s">
        <v>6</v>
      </c>
      <c r="D556" s="55" t="s">
        <v>19316</v>
      </c>
      <c r="E556" s="13"/>
      <c r="F556" s="39" t="s">
        <v>19526</v>
      </c>
    </row>
    <row r="557" spans="1:6" x14ac:dyDescent="0.25">
      <c r="A557" s="80" t="s">
        <v>3727</v>
      </c>
      <c r="B557" s="13" t="s">
        <v>3728</v>
      </c>
      <c r="C557" s="55" t="s">
        <v>6</v>
      </c>
      <c r="D557" s="55" t="s">
        <v>19325</v>
      </c>
      <c r="E557" s="13" t="s">
        <v>21453</v>
      </c>
      <c r="F557" s="39" t="s">
        <v>19526</v>
      </c>
    </row>
    <row r="558" spans="1:6" x14ac:dyDescent="0.25">
      <c r="A558" s="80" t="s">
        <v>3820</v>
      </c>
      <c r="B558" s="13" t="s">
        <v>3821</v>
      </c>
      <c r="C558" s="55" t="s">
        <v>6</v>
      </c>
      <c r="D558" s="55" t="s">
        <v>21455</v>
      </c>
      <c r="E558" s="13"/>
      <c r="F558" s="39" t="s">
        <v>19526</v>
      </c>
    </row>
    <row r="559" spans="1:6" x14ac:dyDescent="0.25">
      <c r="A559" s="80" t="s">
        <v>3870</v>
      </c>
      <c r="B559" s="13" t="s">
        <v>3871</v>
      </c>
      <c r="C559" s="55" t="s">
        <v>6</v>
      </c>
      <c r="D559" s="55" t="s">
        <v>19326</v>
      </c>
      <c r="E559" s="13"/>
      <c r="F559" s="39" t="s">
        <v>19526</v>
      </c>
    </row>
    <row r="560" spans="1:6" x14ac:dyDescent="0.25">
      <c r="A560" s="80" t="s">
        <v>1516</v>
      </c>
      <c r="B560" s="13" t="s">
        <v>1517</v>
      </c>
      <c r="C560" s="55" t="s">
        <v>6</v>
      </c>
      <c r="D560" s="55" t="s">
        <v>19484</v>
      </c>
      <c r="E560" s="13"/>
      <c r="F560" s="39" t="s">
        <v>19526</v>
      </c>
    </row>
    <row r="561" spans="1:6" x14ac:dyDescent="0.25">
      <c r="A561" s="80" t="s">
        <v>3725</v>
      </c>
      <c r="B561" s="13" t="s">
        <v>3726</v>
      </c>
      <c r="C561" s="55" t="s">
        <v>6</v>
      </c>
      <c r="D561" s="55" t="s">
        <v>19325</v>
      </c>
      <c r="E561" s="13" t="s">
        <v>21453</v>
      </c>
      <c r="F561" s="39" t="s">
        <v>19526</v>
      </c>
    </row>
    <row r="562" spans="1:6" x14ac:dyDescent="0.25">
      <c r="A562" s="80" t="s">
        <v>19691</v>
      </c>
      <c r="B562" s="13" t="s">
        <v>19692</v>
      </c>
      <c r="C562" s="55" t="s">
        <v>6</v>
      </c>
      <c r="D562" s="55" t="s">
        <v>19353</v>
      </c>
      <c r="E562" s="13"/>
      <c r="F562" s="39" t="s">
        <v>19526</v>
      </c>
    </row>
    <row r="563" spans="1:6" x14ac:dyDescent="0.25">
      <c r="A563" s="80" t="s">
        <v>19693</v>
      </c>
      <c r="B563" s="13" t="s">
        <v>19694</v>
      </c>
      <c r="C563" s="55" t="s">
        <v>6</v>
      </c>
      <c r="D563" s="55" t="s">
        <v>19316</v>
      </c>
      <c r="E563" s="13"/>
      <c r="F563" s="39" t="s">
        <v>19526</v>
      </c>
    </row>
    <row r="564" spans="1:6" x14ac:dyDescent="0.25">
      <c r="A564" s="80" t="s">
        <v>857</v>
      </c>
      <c r="B564" s="13" t="s">
        <v>858</v>
      </c>
      <c r="C564" s="55" t="s">
        <v>6</v>
      </c>
      <c r="D564" s="55" t="s">
        <v>19321</v>
      </c>
      <c r="E564" s="13" t="s">
        <v>21453</v>
      </c>
      <c r="F564" s="39" t="s">
        <v>19526</v>
      </c>
    </row>
    <row r="565" spans="1:6" x14ac:dyDescent="0.25">
      <c r="A565" s="80" t="s">
        <v>1320</v>
      </c>
      <c r="B565" s="13" t="s">
        <v>1321</v>
      </c>
      <c r="C565" s="55" t="s">
        <v>6</v>
      </c>
      <c r="D565" s="55" t="s">
        <v>19321</v>
      </c>
      <c r="E565" s="13" t="s">
        <v>21453</v>
      </c>
      <c r="F565" s="39" t="s">
        <v>19526</v>
      </c>
    </row>
    <row r="566" spans="1:6" x14ac:dyDescent="0.25">
      <c r="A566" s="80" t="s">
        <v>19695</v>
      </c>
      <c r="B566" s="13" t="s">
        <v>19696</v>
      </c>
      <c r="C566" s="55" t="s">
        <v>6</v>
      </c>
      <c r="D566" s="55" t="s">
        <v>19359</v>
      </c>
      <c r="E566" s="13"/>
      <c r="F566" s="39" t="s">
        <v>19526</v>
      </c>
    </row>
    <row r="567" spans="1:6" x14ac:dyDescent="0.25">
      <c r="A567" s="80" t="s">
        <v>1474</v>
      </c>
      <c r="B567" s="13" t="s">
        <v>1475</v>
      </c>
      <c r="C567" s="55" t="s">
        <v>6</v>
      </c>
      <c r="D567" s="55" t="s">
        <v>19314</v>
      </c>
      <c r="E567" s="13"/>
      <c r="F567" s="39" t="s">
        <v>19526</v>
      </c>
    </row>
    <row r="568" spans="1:6" x14ac:dyDescent="0.25">
      <c r="A568" s="80" t="s">
        <v>3788</v>
      </c>
      <c r="B568" s="13" t="s">
        <v>3789</v>
      </c>
      <c r="C568" s="55" t="s">
        <v>6</v>
      </c>
      <c r="D568" s="55" t="s">
        <v>19386</v>
      </c>
      <c r="E568" s="13"/>
      <c r="F568" s="39" t="s">
        <v>19526</v>
      </c>
    </row>
    <row r="569" spans="1:6" x14ac:dyDescent="0.25">
      <c r="A569" s="80" t="s">
        <v>3198</v>
      </c>
      <c r="B569" s="13" t="s">
        <v>3199</v>
      </c>
      <c r="C569" s="55" t="s">
        <v>6</v>
      </c>
      <c r="D569" s="55" t="s">
        <v>19321</v>
      </c>
      <c r="E569" s="13" t="s">
        <v>21453</v>
      </c>
      <c r="F569" s="39" t="s">
        <v>19526</v>
      </c>
    </row>
    <row r="570" spans="1:6" x14ac:dyDescent="0.25">
      <c r="A570" s="80" t="s">
        <v>2092</v>
      </c>
      <c r="B570" s="13" t="s">
        <v>2093</v>
      </c>
      <c r="C570" s="55" t="s">
        <v>6</v>
      </c>
      <c r="D570" s="55" t="s">
        <v>19341</v>
      </c>
      <c r="E570" s="13"/>
      <c r="F570" s="39" t="s">
        <v>19526</v>
      </c>
    </row>
    <row r="571" spans="1:6" x14ac:dyDescent="0.25">
      <c r="A571" s="80" t="s">
        <v>3331</v>
      </c>
      <c r="B571" s="13" t="s">
        <v>3332</v>
      </c>
      <c r="C571" s="55" t="s">
        <v>6</v>
      </c>
      <c r="D571" s="55" t="s">
        <v>19323</v>
      </c>
      <c r="E571" s="13"/>
      <c r="F571" s="39" t="s">
        <v>19526</v>
      </c>
    </row>
    <row r="572" spans="1:6" x14ac:dyDescent="0.25">
      <c r="A572" s="80" t="s">
        <v>2439</v>
      </c>
      <c r="B572" s="13" t="s">
        <v>2440</v>
      </c>
      <c r="C572" s="55" t="s">
        <v>6</v>
      </c>
      <c r="D572" s="55" t="s">
        <v>19361</v>
      </c>
      <c r="E572" s="13"/>
      <c r="F572" s="39" t="s">
        <v>19526</v>
      </c>
    </row>
    <row r="573" spans="1:6" x14ac:dyDescent="0.25">
      <c r="A573" s="80" t="s">
        <v>19697</v>
      </c>
      <c r="B573" s="13" t="s">
        <v>19698</v>
      </c>
      <c r="C573" s="55" t="s">
        <v>6</v>
      </c>
      <c r="D573" s="55" t="s">
        <v>19316</v>
      </c>
      <c r="E573" s="13"/>
      <c r="F573" s="39" t="s">
        <v>19526</v>
      </c>
    </row>
    <row r="574" spans="1:6" x14ac:dyDescent="0.25">
      <c r="A574" s="80" t="s">
        <v>3319</v>
      </c>
      <c r="B574" s="13" t="s">
        <v>3320</v>
      </c>
      <c r="C574" s="55" t="s">
        <v>6</v>
      </c>
      <c r="D574" s="55" t="s">
        <v>19325</v>
      </c>
      <c r="E574" s="13" t="s">
        <v>21453</v>
      </c>
      <c r="F574" s="39" t="s">
        <v>19526</v>
      </c>
    </row>
    <row r="575" spans="1:6" x14ac:dyDescent="0.25">
      <c r="A575" s="80" t="s">
        <v>3279</v>
      </c>
      <c r="B575" s="13" t="s">
        <v>3280</v>
      </c>
      <c r="C575" s="55" t="s">
        <v>6</v>
      </c>
      <c r="D575" s="55" t="s">
        <v>19325</v>
      </c>
      <c r="E575" s="13" t="s">
        <v>21453</v>
      </c>
      <c r="F575" s="39" t="s">
        <v>19526</v>
      </c>
    </row>
    <row r="576" spans="1:6" x14ac:dyDescent="0.25">
      <c r="A576" s="80" t="s">
        <v>703</v>
      </c>
      <c r="B576" s="13" t="s">
        <v>704</v>
      </c>
      <c r="C576" s="55" t="s">
        <v>6</v>
      </c>
      <c r="D576" s="55" t="s">
        <v>19321</v>
      </c>
      <c r="E576" s="13" t="s">
        <v>21453</v>
      </c>
      <c r="F576" s="39" t="s">
        <v>19526</v>
      </c>
    </row>
    <row r="577" spans="1:6" x14ac:dyDescent="0.25">
      <c r="A577" s="80" t="s">
        <v>245</v>
      </c>
      <c r="B577" s="13" t="s">
        <v>246</v>
      </c>
      <c r="C577" s="55" t="s">
        <v>6</v>
      </c>
      <c r="D577" s="55" t="s">
        <v>19316</v>
      </c>
      <c r="E577" s="13"/>
      <c r="F577" s="39" t="s">
        <v>19526</v>
      </c>
    </row>
    <row r="578" spans="1:6" x14ac:dyDescent="0.25">
      <c r="A578" s="80" t="s">
        <v>3265</v>
      </c>
      <c r="B578" s="13" t="s">
        <v>3266</v>
      </c>
      <c r="C578" s="55" t="s">
        <v>6</v>
      </c>
      <c r="D578" s="55" t="s">
        <v>19513</v>
      </c>
      <c r="E578" s="13"/>
      <c r="F578" s="39" t="s">
        <v>19526</v>
      </c>
    </row>
    <row r="579" spans="1:6" x14ac:dyDescent="0.25">
      <c r="A579" s="80" t="s">
        <v>2834</v>
      </c>
      <c r="B579" s="13" t="s">
        <v>2835</v>
      </c>
      <c r="C579" s="55" t="s">
        <v>6</v>
      </c>
      <c r="D579" s="55" t="s">
        <v>19316</v>
      </c>
      <c r="E579" s="13"/>
      <c r="F579" s="39" t="s">
        <v>19526</v>
      </c>
    </row>
    <row r="580" spans="1:6" x14ac:dyDescent="0.25">
      <c r="A580" s="80" t="s">
        <v>605</v>
      </c>
      <c r="B580" s="13" t="s">
        <v>606</v>
      </c>
      <c r="C580" s="55" t="s">
        <v>6</v>
      </c>
      <c r="D580" s="55" t="s">
        <v>19316</v>
      </c>
      <c r="E580" s="13"/>
      <c r="F580" s="39" t="s">
        <v>19526</v>
      </c>
    </row>
    <row r="581" spans="1:6" x14ac:dyDescent="0.25">
      <c r="A581" s="80" t="s">
        <v>19699</v>
      </c>
      <c r="B581" s="13" t="s">
        <v>19700</v>
      </c>
      <c r="C581" s="55" t="s">
        <v>6</v>
      </c>
      <c r="D581" s="55" t="s">
        <v>19353</v>
      </c>
      <c r="E581" s="13"/>
      <c r="F581" s="39" t="s">
        <v>19526</v>
      </c>
    </row>
    <row r="582" spans="1:6" x14ac:dyDescent="0.25">
      <c r="A582" s="80" t="s">
        <v>19701</v>
      </c>
      <c r="B582" s="13" t="s">
        <v>19702</v>
      </c>
      <c r="C582" s="55" t="s">
        <v>6</v>
      </c>
      <c r="D582" s="55" t="s">
        <v>19316</v>
      </c>
      <c r="E582" s="13"/>
      <c r="F582" s="39" t="s">
        <v>19526</v>
      </c>
    </row>
    <row r="583" spans="1:6" x14ac:dyDescent="0.25">
      <c r="A583" s="80" t="s">
        <v>19703</v>
      </c>
      <c r="B583" s="13" t="s">
        <v>19704</v>
      </c>
      <c r="C583" s="55" t="s">
        <v>6</v>
      </c>
      <c r="D583" s="55" t="s">
        <v>19359</v>
      </c>
      <c r="E583" s="13"/>
      <c r="F583" s="39" t="s">
        <v>19526</v>
      </c>
    </row>
    <row r="584" spans="1:6" x14ac:dyDescent="0.25">
      <c r="A584" s="80" t="s">
        <v>3507</v>
      </c>
      <c r="B584" s="13" t="s">
        <v>3508</v>
      </c>
      <c r="C584" s="55" t="s">
        <v>6</v>
      </c>
      <c r="D584" s="55" t="s">
        <v>19383</v>
      </c>
      <c r="E584" s="13"/>
      <c r="F584" s="39" t="s">
        <v>19526</v>
      </c>
    </row>
    <row r="585" spans="1:6" x14ac:dyDescent="0.25">
      <c r="A585" s="80" t="s">
        <v>3487</v>
      </c>
      <c r="B585" s="13" t="s">
        <v>3488</v>
      </c>
      <c r="C585" s="55" t="s">
        <v>6</v>
      </c>
      <c r="D585" s="55" t="s">
        <v>19325</v>
      </c>
      <c r="E585" s="13" t="s">
        <v>21453</v>
      </c>
      <c r="F585" s="39" t="s">
        <v>19526</v>
      </c>
    </row>
    <row r="586" spans="1:6" x14ac:dyDescent="0.25">
      <c r="A586" s="80" t="s">
        <v>3558</v>
      </c>
      <c r="B586" s="13" t="s">
        <v>3559</v>
      </c>
      <c r="C586" s="55" t="s">
        <v>6</v>
      </c>
      <c r="D586" s="55" t="s">
        <v>19384</v>
      </c>
      <c r="E586" s="13"/>
      <c r="F586" s="39" t="s">
        <v>19526</v>
      </c>
    </row>
    <row r="587" spans="1:6" x14ac:dyDescent="0.25">
      <c r="A587" s="80" t="s">
        <v>777</v>
      </c>
      <c r="B587" s="13" t="s">
        <v>778</v>
      </c>
      <c r="C587" s="55" t="s">
        <v>6</v>
      </c>
      <c r="D587" s="55" t="s">
        <v>19321</v>
      </c>
      <c r="E587" s="13" t="s">
        <v>21453</v>
      </c>
      <c r="F587" s="39" t="s">
        <v>19526</v>
      </c>
    </row>
    <row r="588" spans="1:6" x14ac:dyDescent="0.25">
      <c r="A588" s="80" t="s">
        <v>3160</v>
      </c>
      <c r="B588" s="13" t="s">
        <v>3161</v>
      </c>
      <c r="C588" s="55" t="s">
        <v>6</v>
      </c>
      <c r="D588" s="55" t="s">
        <v>19325</v>
      </c>
      <c r="E588" s="13" t="s">
        <v>21453</v>
      </c>
      <c r="F588" s="39" t="s">
        <v>19526</v>
      </c>
    </row>
    <row r="589" spans="1:6" x14ac:dyDescent="0.25">
      <c r="A589" s="80" t="s">
        <v>3585</v>
      </c>
      <c r="B589" s="13" t="s">
        <v>3586</v>
      </c>
      <c r="C589" s="55" t="s">
        <v>6</v>
      </c>
      <c r="D589" s="55" t="s">
        <v>19314</v>
      </c>
      <c r="E589" s="13"/>
      <c r="F589" s="39" t="s">
        <v>19526</v>
      </c>
    </row>
    <row r="590" spans="1:6" x14ac:dyDescent="0.25">
      <c r="A590" s="80" t="s">
        <v>19705</v>
      </c>
      <c r="B590" s="13" t="s">
        <v>19706</v>
      </c>
      <c r="C590" s="55" t="s">
        <v>6</v>
      </c>
      <c r="D590" s="55" t="s">
        <v>19359</v>
      </c>
      <c r="E590" s="13"/>
      <c r="F590" s="39" t="s">
        <v>19526</v>
      </c>
    </row>
    <row r="591" spans="1:6" x14ac:dyDescent="0.25">
      <c r="A591" s="80" t="s">
        <v>3752</v>
      </c>
      <c r="B591" s="13" t="s">
        <v>3753</v>
      </c>
      <c r="C591" s="55" t="s">
        <v>6</v>
      </c>
      <c r="D591" s="55" t="s">
        <v>19325</v>
      </c>
      <c r="E591" s="13" t="s">
        <v>21453</v>
      </c>
      <c r="F591" s="39" t="s">
        <v>19526</v>
      </c>
    </row>
    <row r="592" spans="1:6" x14ac:dyDescent="0.25">
      <c r="A592" s="80" t="s">
        <v>3625</v>
      </c>
      <c r="B592" s="13" t="s">
        <v>3626</v>
      </c>
      <c r="C592" s="55" t="s">
        <v>6</v>
      </c>
      <c r="D592" s="55" t="s">
        <v>19325</v>
      </c>
      <c r="E592" s="13" t="s">
        <v>21453</v>
      </c>
      <c r="F592" s="39" t="s">
        <v>19526</v>
      </c>
    </row>
    <row r="593" spans="1:6" x14ac:dyDescent="0.25">
      <c r="A593" s="80" t="s">
        <v>1264</v>
      </c>
      <c r="B593" s="13" t="s">
        <v>1265</v>
      </c>
      <c r="C593" s="55" t="s">
        <v>6</v>
      </c>
      <c r="D593" s="55" t="s">
        <v>19340</v>
      </c>
      <c r="E593" s="13"/>
      <c r="F593" s="39" t="s">
        <v>19526</v>
      </c>
    </row>
    <row r="594" spans="1:6" x14ac:dyDescent="0.25">
      <c r="A594" s="80" t="s">
        <v>19707</v>
      </c>
      <c r="B594" s="13" t="s">
        <v>19708</v>
      </c>
      <c r="C594" s="55" t="s">
        <v>6</v>
      </c>
      <c r="D594" s="55" t="s">
        <v>19316</v>
      </c>
      <c r="E594" s="13"/>
      <c r="F594" s="39" t="s">
        <v>19526</v>
      </c>
    </row>
    <row r="595" spans="1:6" x14ac:dyDescent="0.25">
      <c r="A595" s="80" t="s">
        <v>2796</v>
      </c>
      <c r="B595" s="13" t="s">
        <v>2797</v>
      </c>
      <c r="C595" s="55" t="s">
        <v>6</v>
      </c>
      <c r="D595" s="55" t="s">
        <v>19377</v>
      </c>
      <c r="E595" s="13"/>
      <c r="F595" s="39" t="s">
        <v>19526</v>
      </c>
    </row>
    <row r="596" spans="1:6" x14ac:dyDescent="0.25">
      <c r="A596" s="80" t="s">
        <v>3146</v>
      </c>
      <c r="B596" s="13" t="s">
        <v>3147</v>
      </c>
      <c r="C596" s="55" t="s">
        <v>6</v>
      </c>
      <c r="D596" s="55" t="s">
        <v>19325</v>
      </c>
      <c r="E596" s="13" t="s">
        <v>21453</v>
      </c>
      <c r="F596" s="39" t="s">
        <v>19526</v>
      </c>
    </row>
    <row r="597" spans="1:6" x14ac:dyDescent="0.25">
      <c r="A597" s="80" t="s">
        <v>3194</v>
      </c>
      <c r="B597" s="13" t="s">
        <v>3195</v>
      </c>
      <c r="C597" s="55" t="s">
        <v>6</v>
      </c>
      <c r="D597" s="55" t="s">
        <v>19325</v>
      </c>
      <c r="E597" s="13" t="s">
        <v>21453</v>
      </c>
      <c r="F597" s="39" t="s">
        <v>19526</v>
      </c>
    </row>
    <row r="598" spans="1:6" x14ac:dyDescent="0.25">
      <c r="A598" s="80" t="s">
        <v>19709</v>
      </c>
      <c r="B598" s="13" t="s">
        <v>19587</v>
      </c>
      <c r="C598" s="55" t="s">
        <v>6</v>
      </c>
      <c r="D598" s="55" t="s">
        <v>19316</v>
      </c>
      <c r="E598" s="13"/>
      <c r="F598" s="39" t="s">
        <v>19526</v>
      </c>
    </row>
    <row r="599" spans="1:6" x14ac:dyDescent="0.25">
      <c r="A599" s="80" t="s">
        <v>1270</v>
      </c>
      <c r="B599" s="13" t="s">
        <v>1271</v>
      </c>
      <c r="C599" s="55" t="s">
        <v>6</v>
      </c>
      <c r="D599" s="55" t="s">
        <v>19340</v>
      </c>
      <c r="E599" s="13"/>
      <c r="F599" s="39" t="s">
        <v>19526</v>
      </c>
    </row>
    <row r="600" spans="1:6" x14ac:dyDescent="0.25">
      <c r="A600" s="80" t="s">
        <v>995</v>
      </c>
      <c r="B600" s="13" t="s">
        <v>996</v>
      </c>
      <c r="C600" s="55" t="s">
        <v>6</v>
      </c>
      <c r="D600" s="55" t="s">
        <v>19321</v>
      </c>
      <c r="E600" s="13" t="s">
        <v>21453</v>
      </c>
      <c r="F600" s="39" t="s">
        <v>19526</v>
      </c>
    </row>
    <row r="601" spans="1:6" x14ac:dyDescent="0.25">
      <c r="A601" s="80" t="s">
        <v>19710</v>
      </c>
      <c r="B601" s="13" t="s">
        <v>19711</v>
      </c>
      <c r="C601" s="55" t="s">
        <v>6</v>
      </c>
      <c r="D601" s="55" t="s">
        <v>19316</v>
      </c>
      <c r="E601" s="13"/>
      <c r="F601" s="39" t="s">
        <v>19526</v>
      </c>
    </row>
    <row r="602" spans="1:6" x14ac:dyDescent="0.25">
      <c r="A602" s="80" t="s">
        <v>3008</v>
      </c>
      <c r="B602" s="13" t="s">
        <v>3009</v>
      </c>
      <c r="C602" s="55" t="s">
        <v>6</v>
      </c>
      <c r="D602" s="55" t="s">
        <v>19325</v>
      </c>
      <c r="E602" s="13" t="s">
        <v>21453</v>
      </c>
      <c r="F602" s="39" t="s">
        <v>19526</v>
      </c>
    </row>
    <row r="603" spans="1:6" x14ac:dyDescent="0.25">
      <c r="A603" s="80" t="s">
        <v>3232</v>
      </c>
      <c r="B603" s="13" t="s">
        <v>3233</v>
      </c>
      <c r="C603" s="55" t="s">
        <v>6</v>
      </c>
      <c r="D603" s="55" t="s">
        <v>19325</v>
      </c>
      <c r="E603" s="13" t="s">
        <v>21453</v>
      </c>
      <c r="F603" s="39" t="s">
        <v>19526</v>
      </c>
    </row>
    <row r="604" spans="1:6" x14ac:dyDescent="0.25">
      <c r="A604" s="80" t="s">
        <v>3511</v>
      </c>
      <c r="B604" s="13" t="s">
        <v>3512</v>
      </c>
      <c r="C604" s="55" t="s">
        <v>6</v>
      </c>
      <c r="D604" s="55" t="s">
        <v>19383</v>
      </c>
      <c r="E604" s="13"/>
      <c r="F604" s="39" t="s">
        <v>19526</v>
      </c>
    </row>
    <row r="605" spans="1:6" x14ac:dyDescent="0.25">
      <c r="A605" s="80" t="s">
        <v>19712</v>
      </c>
      <c r="B605" s="13" t="s">
        <v>19713</v>
      </c>
      <c r="C605" s="55" t="s">
        <v>6</v>
      </c>
      <c r="D605" s="55" t="s">
        <v>21456</v>
      </c>
      <c r="E605" s="13"/>
      <c r="F605" s="39" t="s">
        <v>19526</v>
      </c>
    </row>
    <row r="606" spans="1:6" x14ac:dyDescent="0.25">
      <c r="A606" s="80" t="s">
        <v>307</v>
      </c>
      <c r="B606" s="13" t="s">
        <v>308</v>
      </c>
      <c r="C606" s="55" t="s">
        <v>6</v>
      </c>
      <c r="D606" s="55" t="s">
        <v>19357</v>
      </c>
      <c r="E606" s="13"/>
      <c r="F606" s="39" t="s">
        <v>19526</v>
      </c>
    </row>
    <row r="607" spans="1:6" x14ac:dyDescent="0.25">
      <c r="A607" s="80" t="s">
        <v>3595</v>
      </c>
      <c r="B607" s="13" t="s">
        <v>3596</v>
      </c>
      <c r="C607" s="55" t="s">
        <v>6</v>
      </c>
      <c r="D607" s="55" t="s">
        <v>19325</v>
      </c>
      <c r="E607" s="13" t="s">
        <v>21453</v>
      </c>
      <c r="F607" s="39" t="s">
        <v>19526</v>
      </c>
    </row>
    <row r="608" spans="1:6" x14ac:dyDescent="0.25">
      <c r="A608" s="80" t="s">
        <v>3234</v>
      </c>
      <c r="B608" s="13" t="s">
        <v>3235</v>
      </c>
      <c r="C608" s="55" t="s">
        <v>6</v>
      </c>
      <c r="D608" s="55" t="s">
        <v>19325</v>
      </c>
      <c r="E608" s="13" t="s">
        <v>21453</v>
      </c>
      <c r="F608" s="39" t="s">
        <v>19526</v>
      </c>
    </row>
    <row r="609" spans="1:6" x14ac:dyDescent="0.25">
      <c r="A609" s="80" t="s">
        <v>19714</v>
      </c>
      <c r="B609" s="13" t="s">
        <v>19715</v>
      </c>
      <c r="C609" s="55" t="s">
        <v>6</v>
      </c>
      <c r="D609" s="55" t="s">
        <v>19316</v>
      </c>
      <c r="E609" s="13"/>
      <c r="F609" s="39" t="s">
        <v>19526</v>
      </c>
    </row>
    <row r="610" spans="1:6" x14ac:dyDescent="0.25">
      <c r="A610" s="80" t="s">
        <v>631</v>
      </c>
      <c r="B610" s="13" t="s">
        <v>632</v>
      </c>
      <c r="C610" s="55" t="s">
        <v>6</v>
      </c>
      <c r="D610" s="55" t="s">
        <v>19316</v>
      </c>
      <c r="E610" s="13"/>
      <c r="F610" s="39" t="s">
        <v>19526</v>
      </c>
    </row>
    <row r="611" spans="1:6" x14ac:dyDescent="0.25">
      <c r="A611" s="80" t="s">
        <v>1940</v>
      </c>
      <c r="B611" s="13" t="s">
        <v>1941</v>
      </c>
      <c r="C611" s="55" t="s">
        <v>6</v>
      </c>
      <c r="D611" s="55" t="s">
        <v>19316</v>
      </c>
      <c r="E611" s="13"/>
      <c r="F611" s="39" t="s">
        <v>19526</v>
      </c>
    </row>
    <row r="612" spans="1:6" x14ac:dyDescent="0.25">
      <c r="A612" s="80" t="s">
        <v>3840</v>
      </c>
      <c r="B612" s="13" t="s">
        <v>3841</v>
      </c>
      <c r="C612" s="55" t="s">
        <v>6</v>
      </c>
      <c r="D612" s="55" t="s">
        <v>21455</v>
      </c>
      <c r="E612" s="13"/>
      <c r="F612" s="39" t="s">
        <v>19526</v>
      </c>
    </row>
    <row r="613" spans="1:6" x14ac:dyDescent="0.25">
      <c r="A613" s="80" t="s">
        <v>2282</v>
      </c>
      <c r="B613" s="13" t="s">
        <v>2283</v>
      </c>
      <c r="C613" s="55" t="s">
        <v>6</v>
      </c>
      <c r="D613" s="55" t="s">
        <v>19321</v>
      </c>
      <c r="E613" s="13" t="s">
        <v>21453</v>
      </c>
      <c r="F613" s="39" t="s">
        <v>19526</v>
      </c>
    </row>
    <row r="614" spans="1:6" x14ac:dyDescent="0.25">
      <c r="A614" s="80" t="s">
        <v>3611</v>
      </c>
      <c r="B614" s="13" t="s">
        <v>3612</v>
      </c>
      <c r="C614" s="55" t="s">
        <v>6</v>
      </c>
      <c r="D614" s="55" t="s">
        <v>19325</v>
      </c>
      <c r="E614" s="13" t="s">
        <v>21453</v>
      </c>
      <c r="F614" s="39" t="s">
        <v>19526</v>
      </c>
    </row>
    <row r="615" spans="1:6" x14ac:dyDescent="0.25">
      <c r="A615" s="80" t="s">
        <v>93</v>
      </c>
      <c r="B615" s="13" t="s">
        <v>94</v>
      </c>
      <c r="C615" s="55" t="s">
        <v>6</v>
      </c>
      <c r="D615" s="55" t="s">
        <v>19341</v>
      </c>
      <c r="E615" s="13"/>
      <c r="F615" s="39" t="s">
        <v>19526</v>
      </c>
    </row>
    <row r="616" spans="1:6" x14ac:dyDescent="0.25">
      <c r="A616" s="80" t="s">
        <v>19716</v>
      </c>
      <c r="B616" s="13" t="s">
        <v>19717</v>
      </c>
      <c r="C616" s="55" t="s">
        <v>6</v>
      </c>
      <c r="D616" s="55" t="s">
        <v>19316</v>
      </c>
      <c r="E616" s="13"/>
      <c r="F616" s="39" t="s">
        <v>19526</v>
      </c>
    </row>
    <row r="617" spans="1:6" x14ac:dyDescent="0.25">
      <c r="A617" s="80" t="s">
        <v>719</v>
      </c>
      <c r="B617" s="13" t="s">
        <v>720</v>
      </c>
      <c r="C617" s="55" t="s">
        <v>6</v>
      </c>
      <c r="D617" s="55" t="s">
        <v>19321</v>
      </c>
      <c r="E617" s="13" t="s">
        <v>21453</v>
      </c>
      <c r="F617" s="39" t="s">
        <v>19526</v>
      </c>
    </row>
    <row r="618" spans="1:6" x14ac:dyDescent="0.25">
      <c r="A618" s="80" t="s">
        <v>19718</v>
      </c>
      <c r="B618" s="13" t="s">
        <v>19719</v>
      </c>
      <c r="C618" s="55" t="s">
        <v>6</v>
      </c>
      <c r="D618" s="55" t="s">
        <v>19359</v>
      </c>
      <c r="E618" s="13"/>
      <c r="F618" s="39" t="s">
        <v>19526</v>
      </c>
    </row>
    <row r="619" spans="1:6" x14ac:dyDescent="0.25">
      <c r="A619" s="80" t="s">
        <v>945</v>
      </c>
      <c r="B619" s="13" t="s">
        <v>946</v>
      </c>
      <c r="C619" s="55" t="s">
        <v>6</v>
      </c>
      <c r="D619" s="55" t="s">
        <v>19316</v>
      </c>
      <c r="E619" s="13"/>
      <c r="F619" s="39" t="s">
        <v>19526</v>
      </c>
    </row>
    <row r="620" spans="1:6" x14ac:dyDescent="0.25">
      <c r="A620" s="80" t="s">
        <v>19720</v>
      </c>
      <c r="B620" s="13" t="s">
        <v>19721</v>
      </c>
      <c r="C620" s="55" t="s">
        <v>6</v>
      </c>
      <c r="D620" s="55" t="s">
        <v>19353</v>
      </c>
      <c r="E620" s="13"/>
      <c r="F620" s="39" t="s">
        <v>19526</v>
      </c>
    </row>
    <row r="621" spans="1:6" x14ac:dyDescent="0.25">
      <c r="A621" s="80" t="s">
        <v>837</v>
      </c>
      <c r="B621" s="13" t="s">
        <v>838</v>
      </c>
      <c r="C621" s="55" t="s">
        <v>6</v>
      </c>
      <c r="D621" s="55" t="s">
        <v>19321</v>
      </c>
      <c r="E621" s="13" t="s">
        <v>21453</v>
      </c>
      <c r="F621" s="39" t="s">
        <v>19526</v>
      </c>
    </row>
    <row r="622" spans="1:6" x14ac:dyDescent="0.25">
      <c r="A622" s="80" t="s">
        <v>2513</v>
      </c>
      <c r="B622" s="13" t="s">
        <v>2514</v>
      </c>
      <c r="C622" s="55" t="s">
        <v>6</v>
      </c>
      <c r="D622" s="55" t="s">
        <v>19365</v>
      </c>
      <c r="E622" s="13"/>
      <c r="F622" s="39" t="s">
        <v>19526</v>
      </c>
    </row>
    <row r="623" spans="1:6" x14ac:dyDescent="0.25">
      <c r="A623" s="80" t="s">
        <v>3058</v>
      </c>
      <c r="B623" s="13" t="s">
        <v>3059</v>
      </c>
      <c r="C623" s="55" t="s">
        <v>6</v>
      </c>
      <c r="D623" s="55" t="s">
        <v>19325</v>
      </c>
      <c r="E623" s="13" t="s">
        <v>21453</v>
      </c>
      <c r="F623" s="39" t="s">
        <v>19526</v>
      </c>
    </row>
    <row r="624" spans="1:6" x14ac:dyDescent="0.25">
      <c r="A624" s="80" t="s">
        <v>3283</v>
      </c>
      <c r="B624" s="13" t="s">
        <v>3284</v>
      </c>
      <c r="C624" s="55" t="s">
        <v>6</v>
      </c>
      <c r="D624" s="55" t="s">
        <v>19325</v>
      </c>
      <c r="E624" s="13" t="s">
        <v>21453</v>
      </c>
      <c r="F624" s="39" t="s">
        <v>19526</v>
      </c>
    </row>
    <row r="625" spans="1:6" x14ac:dyDescent="0.25">
      <c r="A625" s="80" t="s">
        <v>3156</v>
      </c>
      <c r="B625" s="13" t="s">
        <v>3157</v>
      </c>
      <c r="C625" s="55" t="s">
        <v>6</v>
      </c>
      <c r="D625" s="55" t="s">
        <v>19325</v>
      </c>
      <c r="E625" s="13" t="s">
        <v>21453</v>
      </c>
      <c r="F625" s="39" t="s">
        <v>19526</v>
      </c>
    </row>
    <row r="626" spans="1:6" x14ac:dyDescent="0.25">
      <c r="A626" s="80" t="s">
        <v>3323</v>
      </c>
      <c r="B626" s="13" t="s">
        <v>3324</v>
      </c>
      <c r="C626" s="55" t="s">
        <v>6</v>
      </c>
      <c r="D626" s="55" t="s">
        <v>19325</v>
      </c>
      <c r="E626" s="13" t="s">
        <v>21453</v>
      </c>
      <c r="F626" s="39" t="s">
        <v>19526</v>
      </c>
    </row>
    <row r="627" spans="1:6" x14ac:dyDescent="0.25">
      <c r="A627" s="80" t="s">
        <v>19722</v>
      </c>
      <c r="B627" s="13" t="s">
        <v>19723</v>
      </c>
      <c r="C627" s="55" t="s">
        <v>6</v>
      </c>
      <c r="D627" s="55" t="s">
        <v>19366</v>
      </c>
      <c r="E627" s="13"/>
      <c r="F627" s="39" t="s">
        <v>19526</v>
      </c>
    </row>
    <row r="628" spans="1:6" x14ac:dyDescent="0.25">
      <c r="A628" s="80" t="s">
        <v>769</v>
      </c>
      <c r="B628" s="13" t="s">
        <v>770</v>
      </c>
      <c r="C628" s="55" t="s">
        <v>6</v>
      </c>
      <c r="D628" s="55" t="s">
        <v>19321</v>
      </c>
      <c r="E628" s="13" t="s">
        <v>21453</v>
      </c>
      <c r="F628" s="39" t="s">
        <v>19526</v>
      </c>
    </row>
    <row r="629" spans="1:6" x14ac:dyDescent="0.25">
      <c r="A629" s="80" t="s">
        <v>3906</v>
      </c>
      <c r="B629" s="13" t="s">
        <v>3907</v>
      </c>
      <c r="C629" s="55" t="s">
        <v>6</v>
      </c>
      <c r="D629" s="55" t="s">
        <v>19386</v>
      </c>
      <c r="E629" s="13"/>
      <c r="F629" s="39" t="s">
        <v>19526</v>
      </c>
    </row>
    <row r="630" spans="1:6" x14ac:dyDescent="0.25">
      <c r="A630" s="80" t="s">
        <v>2976</v>
      </c>
      <c r="B630" s="13" t="s">
        <v>2977</v>
      </c>
      <c r="C630" s="55" t="s">
        <v>6</v>
      </c>
      <c r="D630" s="55" t="s">
        <v>19325</v>
      </c>
      <c r="E630" s="13" t="s">
        <v>21453</v>
      </c>
      <c r="F630" s="39" t="s">
        <v>19526</v>
      </c>
    </row>
    <row r="631" spans="1:6" x14ac:dyDescent="0.25">
      <c r="A631" s="80" t="s">
        <v>19724</v>
      </c>
      <c r="B631" s="13" t="s">
        <v>19725</v>
      </c>
      <c r="C631" s="55" t="s">
        <v>6</v>
      </c>
      <c r="D631" s="55" t="s">
        <v>19316</v>
      </c>
      <c r="E631" s="13"/>
      <c r="F631" s="39" t="s">
        <v>19526</v>
      </c>
    </row>
    <row r="632" spans="1:6" x14ac:dyDescent="0.25">
      <c r="A632" s="80" t="s">
        <v>3693</v>
      </c>
      <c r="B632" s="13" t="s">
        <v>3694</v>
      </c>
      <c r="C632" s="55" t="s">
        <v>6</v>
      </c>
      <c r="D632" s="55" t="s">
        <v>19321</v>
      </c>
      <c r="E632" s="13" t="s">
        <v>21453</v>
      </c>
      <c r="F632" s="39" t="s">
        <v>19526</v>
      </c>
    </row>
    <row r="633" spans="1:6" x14ac:dyDescent="0.25">
      <c r="A633" s="80" t="s">
        <v>19726</v>
      </c>
      <c r="B633" s="13" t="s">
        <v>19727</v>
      </c>
      <c r="C633" s="55" t="s">
        <v>6</v>
      </c>
      <c r="D633" s="55" t="s">
        <v>19316</v>
      </c>
      <c r="E633" s="13"/>
      <c r="F633" s="39" t="s">
        <v>19526</v>
      </c>
    </row>
    <row r="634" spans="1:6" x14ac:dyDescent="0.25">
      <c r="A634" s="80" t="s">
        <v>3390</v>
      </c>
      <c r="B634" s="13" t="s">
        <v>3391</v>
      </c>
      <c r="C634" s="55" t="s">
        <v>6</v>
      </c>
      <c r="D634" s="55" t="s">
        <v>19323</v>
      </c>
      <c r="E634" s="13"/>
      <c r="F634" s="39" t="s">
        <v>19526</v>
      </c>
    </row>
    <row r="635" spans="1:6" x14ac:dyDescent="0.25">
      <c r="A635" s="80" t="s">
        <v>3573</v>
      </c>
      <c r="B635" s="13" t="s">
        <v>3574</v>
      </c>
      <c r="C635" s="55" t="s">
        <v>6</v>
      </c>
      <c r="D635" s="55" t="s">
        <v>19316</v>
      </c>
      <c r="E635" s="13"/>
      <c r="F635" s="39" t="s">
        <v>19526</v>
      </c>
    </row>
    <row r="636" spans="1:6" x14ac:dyDescent="0.25">
      <c r="A636" s="80" t="s">
        <v>619</v>
      </c>
      <c r="B636" s="13" t="s">
        <v>620</v>
      </c>
      <c r="C636" s="55" t="s">
        <v>6</v>
      </c>
      <c r="D636" s="55" t="s">
        <v>19321</v>
      </c>
      <c r="E636" s="13" t="s">
        <v>21453</v>
      </c>
      <c r="F636" s="39" t="s">
        <v>19526</v>
      </c>
    </row>
    <row r="637" spans="1:6" x14ac:dyDescent="0.25">
      <c r="A637" s="80" t="s">
        <v>19728</v>
      </c>
      <c r="B637" s="13" t="s">
        <v>19729</v>
      </c>
      <c r="C637" s="55" t="s">
        <v>6</v>
      </c>
      <c r="D637" s="55" t="s">
        <v>19382</v>
      </c>
      <c r="E637" s="13"/>
      <c r="F637" s="39" t="s">
        <v>19526</v>
      </c>
    </row>
    <row r="638" spans="1:6" x14ac:dyDescent="0.25">
      <c r="A638" s="80" t="s">
        <v>2000</v>
      </c>
      <c r="B638" s="13" t="s">
        <v>2001</v>
      </c>
      <c r="C638" s="55" t="s">
        <v>6</v>
      </c>
      <c r="D638" s="55" t="s">
        <v>19321</v>
      </c>
      <c r="E638" s="13" t="s">
        <v>21453</v>
      </c>
      <c r="F638" s="39" t="s">
        <v>19526</v>
      </c>
    </row>
    <row r="639" spans="1:6" x14ac:dyDescent="0.25">
      <c r="A639" s="80" t="s">
        <v>2559</v>
      </c>
      <c r="B639" s="13" t="s">
        <v>2560</v>
      </c>
      <c r="C639" s="55" t="s">
        <v>6</v>
      </c>
      <c r="D639" s="55" t="s">
        <v>19323</v>
      </c>
      <c r="E639" s="13"/>
      <c r="F639" s="39" t="s">
        <v>19526</v>
      </c>
    </row>
    <row r="640" spans="1:6" x14ac:dyDescent="0.25">
      <c r="A640" s="80" t="s">
        <v>19730</v>
      </c>
      <c r="B640" s="13" t="s">
        <v>19731</v>
      </c>
      <c r="C640" s="55" t="s">
        <v>6</v>
      </c>
      <c r="D640" s="55" t="s">
        <v>19495</v>
      </c>
      <c r="E640" s="13"/>
      <c r="F640" s="39" t="s">
        <v>19526</v>
      </c>
    </row>
    <row r="641" spans="1:6" x14ac:dyDescent="0.25">
      <c r="A641" s="80" t="s">
        <v>1946</v>
      </c>
      <c r="B641" s="13" t="s">
        <v>1947</v>
      </c>
      <c r="C641" s="55" t="s">
        <v>6</v>
      </c>
      <c r="D641" s="55" t="s">
        <v>19316</v>
      </c>
      <c r="E641" s="13"/>
      <c r="F641" s="39" t="s">
        <v>19526</v>
      </c>
    </row>
    <row r="642" spans="1:6" x14ac:dyDescent="0.25">
      <c r="A642" s="80" t="s">
        <v>3472</v>
      </c>
      <c r="B642" s="13" t="s">
        <v>3473</v>
      </c>
      <c r="C642" s="55" t="s">
        <v>6</v>
      </c>
      <c r="D642" s="55" t="s">
        <v>19341</v>
      </c>
      <c r="E642" s="13"/>
      <c r="F642" s="39" t="s">
        <v>19526</v>
      </c>
    </row>
    <row r="643" spans="1:6" x14ac:dyDescent="0.25">
      <c r="A643" s="80" t="s">
        <v>19732</v>
      </c>
      <c r="B643" s="13" t="s">
        <v>19733</v>
      </c>
      <c r="C643" s="55" t="s">
        <v>6</v>
      </c>
      <c r="D643" s="55" t="s">
        <v>19316</v>
      </c>
      <c r="E643" s="13"/>
      <c r="F643" s="39" t="s">
        <v>19526</v>
      </c>
    </row>
    <row r="644" spans="1:6" x14ac:dyDescent="0.25">
      <c r="A644" s="80" t="s">
        <v>3766</v>
      </c>
      <c r="B644" s="13" t="s">
        <v>3767</v>
      </c>
      <c r="C644" s="55" t="s">
        <v>6</v>
      </c>
      <c r="D644" s="55" t="s">
        <v>19325</v>
      </c>
      <c r="E644" s="13" t="s">
        <v>21453</v>
      </c>
      <c r="F644" s="39" t="s">
        <v>19526</v>
      </c>
    </row>
    <row r="645" spans="1:6" x14ac:dyDescent="0.25">
      <c r="A645" s="80" t="s">
        <v>1502</v>
      </c>
      <c r="B645" s="13" t="s">
        <v>1503</v>
      </c>
      <c r="C645" s="55" t="s">
        <v>6</v>
      </c>
      <c r="D645" s="55" t="s">
        <v>19316</v>
      </c>
      <c r="E645" s="13"/>
      <c r="F645" s="39" t="s">
        <v>19526</v>
      </c>
    </row>
    <row r="646" spans="1:6" x14ac:dyDescent="0.25">
      <c r="A646" s="80" t="s">
        <v>19734</v>
      </c>
      <c r="B646" s="13" t="s">
        <v>19735</v>
      </c>
      <c r="C646" s="55" t="s">
        <v>6</v>
      </c>
      <c r="D646" s="55" t="s">
        <v>19344</v>
      </c>
      <c r="E646" s="13"/>
      <c r="F646" s="39" t="s">
        <v>19526</v>
      </c>
    </row>
    <row r="647" spans="1:6" x14ac:dyDescent="0.25">
      <c r="A647" s="80" t="s">
        <v>19736</v>
      </c>
      <c r="B647" s="13" t="s">
        <v>19737</v>
      </c>
      <c r="C647" s="55" t="s">
        <v>6</v>
      </c>
      <c r="D647" s="55" t="s">
        <v>19359</v>
      </c>
      <c r="E647" s="13"/>
      <c r="F647" s="39" t="s">
        <v>19526</v>
      </c>
    </row>
    <row r="648" spans="1:6" x14ac:dyDescent="0.25">
      <c r="A648" s="80" t="s">
        <v>3022</v>
      </c>
      <c r="B648" s="13" t="s">
        <v>3023</v>
      </c>
      <c r="C648" s="55" t="s">
        <v>6</v>
      </c>
      <c r="D648" s="55" t="s">
        <v>19316</v>
      </c>
      <c r="E648" s="13"/>
      <c r="F648" s="39" t="s">
        <v>19526</v>
      </c>
    </row>
    <row r="649" spans="1:6" x14ac:dyDescent="0.25">
      <c r="A649" s="80" t="s">
        <v>3532</v>
      </c>
      <c r="B649" s="13" t="s">
        <v>3533</v>
      </c>
      <c r="C649" s="55" t="s">
        <v>6</v>
      </c>
      <c r="D649" s="55" t="s">
        <v>19325</v>
      </c>
      <c r="E649" s="13" t="s">
        <v>21453</v>
      </c>
      <c r="F649" s="39" t="s">
        <v>19526</v>
      </c>
    </row>
    <row r="650" spans="1:6" x14ac:dyDescent="0.25">
      <c r="A650" s="80" t="s">
        <v>859</v>
      </c>
      <c r="B650" s="13" t="s">
        <v>860</v>
      </c>
      <c r="C650" s="55" t="s">
        <v>6</v>
      </c>
      <c r="D650" s="55" t="s">
        <v>19321</v>
      </c>
      <c r="E650" s="13" t="s">
        <v>21453</v>
      </c>
      <c r="F650" s="39" t="s">
        <v>19526</v>
      </c>
    </row>
    <row r="651" spans="1:6" x14ac:dyDescent="0.25">
      <c r="A651" s="80" t="s">
        <v>19738</v>
      </c>
      <c r="B651" s="13" t="s">
        <v>19739</v>
      </c>
      <c r="C651" s="55" t="s">
        <v>6</v>
      </c>
      <c r="D651" s="55" t="s">
        <v>19366</v>
      </c>
      <c r="E651" s="13"/>
      <c r="F651" s="39" t="s">
        <v>19526</v>
      </c>
    </row>
    <row r="652" spans="1:6" x14ac:dyDescent="0.25">
      <c r="A652" s="80" t="s">
        <v>2492</v>
      </c>
      <c r="B652" s="13" t="s">
        <v>2493</v>
      </c>
      <c r="C652" s="55" t="s">
        <v>6</v>
      </c>
      <c r="D652" s="55" t="s">
        <v>19341</v>
      </c>
      <c r="E652" s="13"/>
      <c r="F652" s="39" t="s">
        <v>19526</v>
      </c>
    </row>
    <row r="653" spans="1:6" x14ac:dyDescent="0.25">
      <c r="A653" s="80" t="s">
        <v>3212</v>
      </c>
      <c r="B653" s="13" t="s">
        <v>3213</v>
      </c>
      <c r="C653" s="55" t="s">
        <v>6</v>
      </c>
      <c r="D653" s="55" t="s">
        <v>19316</v>
      </c>
      <c r="E653" s="13"/>
      <c r="F653" s="39" t="s">
        <v>19526</v>
      </c>
    </row>
    <row r="654" spans="1:6" x14ac:dyDescent="0.25">
      <c r="A654" s="80" t="s">
        <v>3627</v>
      </c>
      <c r="B654" s="13" t="s">
        <v>3628</v>
      </c>
      <c r="C654" s="55" t="s">
        <v>6</v>
      </c>
      <c r="D654" s="55" t="s">
        <v>19386</v>
      </c>
      <c r="E654" s="13"/>
      <c r="F654" s="39" t="s">
        <v>19526</v>
      </c>
    </row>
    <row r="655" spans="1:6" x14ac:dyDescent="0.25">
      <c r="A655" s="80" t="s">
        <v>2244</v>
      </c>
      <c r="B655" s="13" t="s">
        <v>2245</v>
      </c>
      <c r="C655" s="55" t="s">
        <v>6</v>
      </c>
      <c r="D655" s="55" t="s">
        <v>19353</v>
      </c>
      <c r="E655" s="13"/>
      <c r="F655" s="39" t="s">
        <v>19526</v>
      </c>
    </row>
    <row r="656" spans="1:6" x14ac:dyDescent="0.25">
      <c r="A656" s="80" t="s">
        <v>1177</v>
      </c>
      <c r="B656" s="13" t="s">
        <v>1178</v>
      </c>
      <c r="C656" s="55" t="s">
        <v>6</v>
      </c>
      <c r="D656" s="55" t="s">
        <v>19340</v>
      </c>
      <c r="E656" s="13"/>
      <c r="F656" s="39" t="s">
        <v>19526</v>
      </c>
    </row>
    <row r="657" spans="1:6" x14ac:dyDescent="0.25">
      <c r="A657" s="80" t="s">
        <v>19740</v>
      </c>
      <c r="B657" s="13" t="s">
        <v>19741</v>
      </c>
      <c r="C657" s="55" t="s">
        <v>6</v>
      </c>
      <c r="D657" s="55" t="s">
        <v>19513</v>
      </c>
      <c r="E657" s="13"/>
      <c r="F657" s="39" t="s">
        <v>19526</v>
      </c>
    </row>
    <row r="658" spans="1:6" x14ac:dyDescent="0.25">
      <c r="A658" s="80" t="s">
        <v>3038</v>
      </c>
      <c r="B658" s="13" t="s">
        <v>3039</v>
      </c>
      <c r="C658" s="55" t="s">
        <v>6</v>
      </c>
      <c r="D658" s="55" t="s">
        <v>19507</v>
      </c>
      <c r="E658" s="13"/>
      <c r="F658" s="39" t="s">
        <v>19526</v>
      </c>
    </row>
    <row r="659" spans="1:6" x14ac:dyDescent="0.25">
      <c r="A659" s="80" t="s">
        <v>3617</v>
      </c>
      <c r="B659" s="13" t="s">
        <v>3618</v>
      </c>
      <c r="C659" s="55" t="s">
        <v>6</v>
      </c>
      <c r="D659" s="55" t="s">
        <v>19325</v>
      </c>
      <c r="E659" s="13" t="s">
        <v>21453</v>
      </c>
      <c r="F659" s="39" t="s">
        <v>19526</v>
      </c>
    </row>
    <row r="660" spans="1:6" x14ac:dyDescent="0.25">
      <c r="A660" s="80" t="s">
        <v>3566</v>
      </c>
      <c r="B660" s="13" t="s">
        <v>3567</v>
      </c>
      <c r="C660" s="55" t="s">
        <v>6</v>
      </c>
      <c r="D660" s="55" t="s">
        <v>19384</v>
      </c>
      <c r="E660" s="13"/>
      <c r="F660" s="39" t="s">
        <v>19526</v>
      </c>
    </row>
    <row r="661" spans="1:6" x14ac:dyDescent="0.25">
      <c r="A661" s="80" t="s">
        <v>2274</v>
      </c>
      <c r="B661" s="13" t="s">
        <v>2275</v>
      </c>
      <c r="C661" s="55" t="s">
        <v>6</v>
      </c>
      <c r="D661" s="55" t="s">
        <v>19323</v>
      </c>
      <c r="E661" s="13"/>
      <c r="F661" s="39" t="s">
        <v>19526</v>
      </c>
    </row>
    <row r="662" spans="1:6" x14ac:dyDescent="0.25">
      <c r="A662" s="80" t="s">
        <v>19742</v>
      </c>
      <c r="B662" s="13" t="s">
        <v>19743</v>
      </c>
      <c r="C662" s="55" t="s">
        <v>6</v>
      </c>
      <c r="D662" s="55" t="s">
        <v>19316</v>
      </c>
      <c r="E662" s="13"/>
      <c r="F662" s="39" t="s">
        <v>19526</v>
      </c>
    </row>
    <row r="663" spans="1:6" x14ac:dyDescent="0.25">
      <c r="A663" s="80" t="s">
        <v>3828</v>
      </c>
      <c r="B663" s="13" t="s">
        <v>3829</v>
      </c>
      <c r="C663" s="55" t="s">
        <v>6</v>
      </c>
      <c r="D663" s="55" t="s">
        <v>21455</v>
      </c>
      <c r="E663" s="13"/>
      <c r="F663" s="39" t="s">
        <v>19526</v>
      </c>
    </row>
    <row r="664" spans="1:6" x14ac:dyDescent="0.25">
      <c r="A664" s="80" t="s">
        <v>19744</v>
      </c>
      <c r="B664" s="13" t="s">
        <v>19745</v>
      </c>
      <c r="C664" s="55" t="s">
        <v>6</v>
      </c>
      <c r="D664" s="55" t="s">
        <v>19366</v>
      </c>
      <c r="E664" s="13"/>
      <c r="F664" s="39" t="s">
        <v>19526</v>
      </c>
    </row>
    <row r="665" spans="1:6" x14ac:dyDescent="0.25">
      <c r="A665" s="80" t="s">
        <v>19746</v>
      </c>
      <c r="B665" s="13" t="s">
        <v>19747</v>
      </c>
      <c r="C665" s="55" t="s">
        <v>6</v>
      </c>
      <c r="D665" s="55" t="s">
        <v>19513</v>
      </c>
      <c r="E665" s="13"/>
      <c r="F665" s="39" t="s">
        <v>19526</v>
      </c>
    </row>
    <row r="666" spans="1:6" x14ac:dyDescent="0.25">
      <c r="A666" s="80" t="s">
        <v>1346</v>
      </c>
      <c r="B666" s="13" t="s">
        <v>1347</v>
      </c>
      <c r="C666" s="55" t="s">
        <v>6</v>
      </c>
      <c r="D666" s="55" t="s">
        <v>19341</v>
      </c>
      <c r="E666" s="13"/>
      <c r="F666" s="39" t="s">
        <v>19526</v>
      </c>
    </row>
    <row r="667" spans="1:6" x14ac:dyDescent="0.25">
      <c r="A667" s="80" t="s">
        <v>3832</v>
      </c>
      <c r="B667" s="13" t="s">
        <v>3833</v>
      </c>
      <c r="C667" s="55" t="s">
        <v>6</v>
      </c>
      <c r="D667" s="55" t="s">
        <v>21455</v>
      </c>
      <c r="E667" s="13"/>
      <c r="F667" s="39" t="s">
        <v>19526</v>
      </c>
    </row>
    <row r="668" spans="1:6" x14ac:dyDescent="0.25">
      <c r="A668" s="80" t="s">
        <v>997</v>
      </c>
      <c r="B668" s="13" t="s">
        <v>998</v>
      </c>
      <c r="C668" s="55" t="s">
        <v>6</v>
      </c>
      <c r="D668" s="55" t="s">
        <v>19321</v>
      </c>
      <c r="E668" s="13" t="s">
        <v>21453</v>
      </c>
      <c r="F668" s="39" t="s">
        <v>19526</v>
      </c>
    </row>
    <row r="669" spans="1:6" x14ac:dyDescent="0.25">
      <c r="A669" s="80" t="s">
        <v>473</v>
      </c>
      <c r="B669" s="13" t="s">
        <v>474</v>
      </c>
      <c r="C669" s="55" t="s">
        <v>6</v>
      </c>
      <c r="D669" s="55" t="s">
        <v>19353</v>
      </c>
      <c r="E669" s="13"/>
      <c r="F669" s="39" t="s">
        <v>19526</v>
      </c>
    </row>
    <row r="670" spans="1:6" x14ac:dyDescent="0.25">
      <c r="A670" s="80" t="s">
        <v>3729</v>
      </c>
      <c r="B670" s="13" t="s">
        <v>3730</v>
      </c>
      <c r="C670" s="55" t="s">
        <v>6</v>
      </c>
      <c r="D670" s="55" t="s">
        <v>19325</v>
      </c>
      <c r="E670" s="13" t="s">
        <v>21453</v>
      </c>
      <c r="F670" s="39" t="s">
        <v>19526</v>
      </c>
    </row>
    <row r="671" spans="1:6" x14ac:dyDescent="0.25">
      <c r="A671" s="80" t="s">
        <v>815</v>
      </c>
      <c r="B671" s="13" t="s">
        <v>816</v>
      </c>
      <c r="C671" s="55" t="s">
        <v>6</v>
      </c>
      <c r="D671" s="55" t="s">
        <v>19321</v>
      </c>
      <c r="E671" s="13" t="s">
        <v>21453</v>
      </c>
      <c r="F671" s="39" t="s">
        <v>19526</v>
      </c>
    </row>
    <row r="672" spans="1:6" x14ac:dyDescent="0.25">
      <c r="A672" s="80" t="s">
        <v>2482</v>
      </c>
      <c r="B672" s="13" t="s">
        <v>2483</v>
      </c>
      <c r="C672" s="55" t="s">
        <v>6</v>
      </c>
      <c r="D672" s="55" t="s">
        <v>19316</v>
      </c>
      <c r="E672" s="13"/>
      <c r="F672" s="39" t="s">
        <v>19526</v>
      </c>
    </row>
    <row r="673" spans="1:6" x14ac:dyDescent="0.25">
      <c r="A673" s="80" t="s">
        <v>3182</v>
      </c>
      <c r="B673" s="13" t="s">
        <v>3183</v>
      </c>
      <c r="C673" s="55" t="s">
        <v>6</v>
      </c>
      <c r="D673" s="55" t="s">
        <v>19325</v>
      </c>
      <c r="E673" s="13" t="s">
        <v>21453</v>
      </c>
      <c r="F673" s="39" t="s">
        <v>19526</v>
      </c>
    </row>
    <row r="674" spans="1:6" x14ac:dyDescent="0.25">
      <c r="A674" s="80" t="s">
        <v>3054</v>
      </c>
      <c r="B674" s="13" t="s">
        <v>3055</v>
      </c>
      <c r="C674" s="55" t="s">
        <v>6</v>
      </c>
      <c r="D674" s="55" t="s">
        <v>19325</v>
      </c>
      <c r="E674" s="13" t="s">
        <v>21453</v>
      </c>
      <c r="F674" s="39" t="s">
        <v>19526</v>
      </c>
    </row>
    <row r="675" spans="1:6" x14ac:dyDescent="0.25">
      <c r="A675" s="80" t="s">
        <v>3703</v>
      </c>
      <c r="B675" s="13" t="s">
        <v>3704</v>
      </c>
      <c r="C675" s="55" t="s">
        <v>6</v>
      </c>
      <c r="D675" s="55" t="s">
        <v>19344</v>
      </c>
      <c r="E675" s="13"/>
      <c r="F675" s="39" t="s">
        <v>19526</v>
      </c>
    </row>
    <row r="676" spans="1:6" x14ac:dyDescent="0.25">
      <c r="A676" s="80" t="s">
        <v>3138</v>
      </c>
      <c r="B676" s="13" t="s">
        <v>3139</v>
      </c>
      <c r="C676" s="55" t="s">
        <v>6</v>
      </c>
      <c r="D676" s="55" t="s">
        <v>19324</v>
      </c>
      <c r="E676" s="13" t="s">
        <v>21453</v>
      </c>
      <c r="F676" s="39" t="s">
        <v>19526</v>
      </c>
    </row>
    <row r="677" spans="1:6" x14ac:dyDescent="0.25">
      <c r="A677" s="80" t="s">
        <v>3116</v>
      </c>
      <c r="B677" s="13" t="s">
        <v>3117</v>
      </c>
      <c r="C677" s="55" t="s">
        <v>6</v>
      </c>
      <c r="D677" s="55" t="s">
        <v>19325</v>
      </c>
      <c r="E677" s="13" t="s">
        <v>21453</v>
      </c>
      <c r="F677" s="39" t="s">
        <v>19526</v>
      </c>
    </row>
    <row r="678" spans="1:6" x14ac:dyDescent="0.25">
      <c r="A678" s="80" t="s">
        <v>2948</v>
      </c>
      <c r="B678" s="13" t="s">
        <v>2949</v>
      </c>
      <c r="C678" s="55" t="s">
        <v>6</v>
      </c>
      <c r="D678" s="55" t="s">
        <v>19325</v>
      </c>
      <c r="E678" s="13" t="s">
        <v>21453</v>
      </c>
      <c r="F678" s="39" t="s">
        <v>19526</v>
      </c>
    </row>
    <row r="679" spans="1:6" x14ac:dyDescent="0.25">
      <c r="A679" s="80" t="s">
        <v>2902</v>
      </c>
      <c r="B679" s="13" t="s">
        <v>2903</v>
      </c>
      <c r="C679" s="55" t="s">
        <v>6</v>
      </c>
      <c r="D679" s="55" t="s">
        <v>19366</v>
      </c>
      <c r="E679" s="13"/>
      <c r="F679" s="39" t="s">
        <v>19526</v>
      </c>
    </row>
    <row r="680" spans="1:6" x14ac:dyDescent="0.25">
      <c r="A680" s="80" t="s">
        <v>3528</v>
      </c>
      <c r="B680" s="13" t="s">
        <v>3529</v>
      </c>
      <c r="C680" s="55" t="s">
        <v>6</v>
      </c>
      <c r="D680" s="55" t="s">
        <v>19321</v>
      </c>
      <c r="E680" s="13" t="s">
        <v>21453</v>
      </c>
      <c r="F680" s="39" t="s">
        <v>19526</v>
      </c>
    </row>
    <row r="681" spans="1:6" x14ac:dyDescent="0.25">
      <c r="A681" s="80" t="s">
        <v>19748</v>
      </c>
      <c r="B681" s="13" t="s">
        <v>19749</v>
      </c>
      <c r="C681" s="55" t="s">
        <v>6</v>
      </c>
      <c r="D681" s="55" t="s">
        <v>19344</v>
      </c>
      <c r="E681" s="13"/>
      <c r="F681" s="39" t="s">
        <v>19526</v>
      </c>
    </row>
    <row r="682" spans="1:6" x14ac:dyDescent="0.25">
      <c r="A682" s="80" t="s">
        <v>3062</v>
      </c>
      <c r="B682" s="13" t="s">
        <v>3063</v>
      </c>
      <c r="C682" s="55" t="s">
        <v>6</v>
      </c>
      <c r="D682" s="55" t="s">
        <v>19325</v>
      </c>
      <c r="E682" s="13" t="s">
        <v>21453</v>
      </c>
      <c r="F682" s="39" t="s">
        <v>19526</v>
      </c>
    </row>
    <row r="683" spans="1:6" x14ac:dyDescent="0.25">
      <c r="A683" s="80" t="s">
        <v>19750</v>
      </c>
      <c r="B683" s="13" t="s">
        <v>19751</v>
      </c>
      <c r="C683" s="55" t="s">
        <v>6</v>
      </c>
      <c r="D683" s="55" t="s">
        <v>19344</v>
      </c>
      <c r="E683" s="13"/>
      <c r="F683" s="39" t="s">
        <v>19526</v>
      </c>
    </row>
    <row r="684" spans="1:6" x14ac:dyDescent="0.25">
      <c r="A684" s="80" t="s">
        <v>19752</v>
      </c>
      <c r="B684" s="13" t="s">
        <v>19753</v>
      </c>
      <c r="C684" s="55" t="s">
        <v>6</v>
      </c>
      <c r="D684" s="55" t="s">
        <v>21455</v>
      </c>
      <c r="E684" s="13"/>
      <c r="F684" s="39" t="s">
        <v>19526</v>
      </c>
    </row>
    <row r="685" spans="1:6" x14ac:dyDescent="0.25">
      <c r="A685" s="80" t="s">
        <v>215</v>
      </c>
      <c r="B685" s="13" t="s">
        <v>216</v>
      </c>
      <c r="C685" s="55" t="s">
        <v>6</v>
      </c>
      <c r="D685" s="55" t="s">
        <v>19316</v>
      </c>
      <c r="E685" s="13"/>
      <c r="F685" s="39" t="s">
        <v>19526</v>
      </c>
    </row>
    <row r="686" spans="1:6" x14ac:dyDescent="0.25">
      <c r="A686" s="80" t="s">
        <v>2751</v>
      </c>
      <c r="B686" s="13" t="s">
        <v>2752</v>
      </c>
      <c r="C686" s="55" t="s">
        <v>6</v>
      </c>
      <c r="D686" s="55" t="s">
        <v>19321</v>
      </c>
      <c r="E686" s="13" t="s">
        <v>21453</v>
      </c>
      <c r="F686" s="39" t="s">
        <v>19526</v>
      </c>
    </row>
    <row r="687" spans="1:6" x14ac:dyDescent="0.25">
      <c r="A687" s="80" t="s">
        <v>19754</v>
      </c>
      <c r="B687" s="13" t="s">
        <v>19755</v>
      </c>
      <c r="C687" s="55" t="s">
        <v>6</v>
      </c>
      <c r="D687" s="55" t="s">
        <v>19325</v>
      </c>
      <c r="E687" s="13" t="s">
        <v>21453</v>
      </c>
      <c r="F687" s="39" t="s">
        <v>19526</v>
      </c>
    </row>
    <row r="688" spans="1:6" x14ac:dyDescent="0.25">
      <c r="A688" s="80" t="s">
        <v>3619</v>
      </c>
      <c r="B688" s="13" t="s">
        <v>3620</v>
      </c>
      <c r="C688" s="55" t="s">
        <v>6</v>
      </c>
      <c r="D688" s="55" t="s">
        <v>19325</v>
      </c>
      <c r="E688" s="13" t="s">
        <v>21453</v>
      </c>
      <c r="F688" s="39" t="s">
        <v>19526</v>
      </c>
    </row>
    <row r="689" spans="1:6" x14ac:dyDescent="0.25">
      <c r="A689" s="80" t="s">
        <v>19756</v>
      </c>
      <c r="B689" s="13" t="s">
        <v>19757</v>
      </c>
      <c r="C689" s="55" t="s">
        <v>6</v>
      </c>
      <c r="D689" s="55" t="s">
        <v>19513</v>
      </c>
      <c r="E689" s="13"/>
      <c r="F689" s="39" t="s">
        <v>19526</v>
      </c>
    </row>
    <row r="690" spans="1:6" x14ac:dyDescent="0.25">
      <c r="A690" s="80" t="s">
        <v>2397</v>
      </c>
      <c r="B690" s="13" t="s">
        <v>2398</v>
      </c>
      <c r="C690" s="55" t="s">
        <v>6</v>
      </c>
      <c r="D690" s="55" t="s">
        <v>19321</v>
      </c>
      <c r="E690" s="13" t="s">
        <v>21453</v>
      </c>
      <c r="F690" s="39" t="s">
        <v>19526</v>
      </c>
    </row>
    <row r="691" spans="1:6" x14ac:dyDescent="0.25">
      <c r="A691" s="80" t="s">
        <v>3671</v>
      </c>
      <c r="B691" s="13" t="s">
        <v>3672</v>
      </c>
      <c r="C691" s="55" t="s">
        <v>6</v>
      </c>
      <c r="D691" s="55" t="s">
        <v>19316</v>
      </c>
      <c r="E691" s="13"/>
      <c r="F691" s="39" t="s">
        <v>19526</v>
      </c>
    </row>
    <row r="692" spans="1:6" x14ac:dyDescent="0.25">
      <c r="A692" s="80" t="s">
        <v>3450</v>
      </c>
      <c r="B692" s="13" t="s">
        <v>3451</v>
      </c>
      <c r="C692" s="55" t="s">
        <v>6</v>
      </c>
      <c r="D692" s="55" t="s">
        <v>19325</v>
      </c>
      <c r="E692" s="13" t="s">
        <v>21453</v>
      </c>
      <c r="F692" s="39" t="s">
        <v>19526</v>
      </c>
    </row>
    <row r="693" spans="1:6" x14ac:dyDescent="0.25">
      <c r="A693" s="80" t="s">
        <v>2449</v>
      </c>
      <c r="B693" s="13" t="s">
        <v>2450</v>
      </c>
      <c r="C693" s="55" t="s">
        <v>6</v>
      </c>
      <c r="D693" s="55" t="s">
        <v>19321</v>
      </c>
      <c r="E693" s="13" t="s">
        <v>21453</v>
      </c>
      <c r="F693" s="39" t="s">
        <v>19526</v>
      </c>
    </row>
    <row r="694" spans="1:6" x14ac:dyDescent="0.25">
      <c r="A694" s="80" t="s">
        <v>3255</v>
      </c>
      <c r="B694" s="13" t="s">
        <v>3256</v>
      </c>
      <c r="C694" s="55" t="s">
        <v>6</v>
      </c>
      <c r="D694" s="55" t="s">
        <v>19380</v>
      </c>
      <c r="E694" s="13"/>
      <c r="F694" s="39" t="s">
        <v>19526</v>
      </c>
    </row>
    <row r="695" spans="1:6" x14ac:dyDescent="0.25">
      <c r="A695" s="80" t="s">
        <v>2677</v>
      </c>
      <c r="B695" s="13" t="s">
        <v>2678</v>
      </c>
      <c r="C695" s="55" t="s">
        <v>6</v>
      </c>
      <c r="D695" s="55" t="s">
        <v>19323</v>
      </c>
      <c r="E695" s="13"/>
      <c r="F695" s="39" t="s">
        <v>19526</v>
      </c>
    </row>
    <row r="696" spans="1:6" x14ac:dyDescent="0.25">
      <c r="A696" s="80" t="s">
        <v>2361</v>
      </c>
      <c r="B696" s="13" t="s">
        <v>2362</v>
      </c>
      <c r="C696" s="55" t="s">
        <v>6</v>
      </c>
      <c r="D696" s="55" t="s">
        <v>19358</v>
      </c>
      <c r="E696" s="13"/>
      <c r="F696" s="39" t="s">
        <v>19526</v>
      </c>
    </row>
    <row r="697" spans="1:6" x14ac:dyDescent="0.25">
      <c r="A697" s="80" t="s">
        <v>217</v>
      </c>
      <c r="B697" s="13" t="s">
        <v>218</v>
      </c>
      <c r="C697" s="55" t="s">
        <v>6</v>
      </c>
      <c r="D697" s="55" t="s">
        <v>19316</v>
      </c>
      <c r="E697" s="13"/>
      <c r="F697" s="39" t="s">
        <v>19526</v>
      </c>
    </row>
    <row r="698" spans="1:6" x14ac:dyDescent="0.25">
      <c r="A698" s="80" t="s">
        <v>889</v>
      </c>
      <c r="B698" s="13" t="s">
        <v>890</v>
      </c>
      <c r="C698" s="55" t="s">
        <v>6</v>
      </c>
      <c r="D698" s="55" t="s">
        <v>19321</v>
      </c>
      <c r="E698" s="13" t="s">
        <v>21453</v>
      </c>
      <c r="F698" s="39" t="s">
        <v>19526</v>
      </c>
    </row>
    <row r="699" spans="1:6" x14ac:dyDescent="0.25">
      <c r="A699" s="80" t="s">
        <v>19758</v>
      </c>
      <c r="B699" s="13" t="s">
        <v>19759</v>
      </c>
      <c r="C699" s="55" t="s">
        <v>6</v>
      </c>
      <c r="D699" s="55" t="s">
        <v>21457</v>
      </c>
      <c r="E699" s="13"/>
      <c r="F699" s="39" t="s">
        <v>19526</v>
      </c>
    </row>
    <row r="700" spans="1:6" x14ac:dyDescent="0.25">
      <c r="A700" s="80" t="s">
        <v>3770</v>
      </c>
      <c r="B700" s="13" t="s">
        <v>3771</v>
      </c>
      <c r="C700" s="55" t="s">
        <v>6</v>
      </c>
      <c r="D700" s="55" t="s">
        <v>19353</v>
      </c>
      <c r="E700" s="13"/>
      <c r="F700" s="39" t="s">
        <v>19526</v>
      </c>
    </row>
    <row r="701" spans="1:6" x14ac:dyDescent="0.25">
      <c r="A701" s="80" t="s">
        <v>19760</v>
      </c>
      <c r="B701" s="13" t="s">
        <v>19761</v>
      </c>
      <c r="C701" s="55" t="s">
        <v>6</v>
      </c>
      <c r="D701" s="55" t="s">
        <v>19344</v>
      </c>
      <c r="E701" s="13"/>
      <c r="F701" s="39" t="s">
        <v>19526</v>
      </c>
    </row>
    <row r="702" spans="1:6" x14ac:dyDescent="0.25">
      <c r="A702" s="80" t="s">
        <v>2667</v>
      </c>
      <c r="B702" s="13" t="s">
        <v>2668</v>
      </c>
      <c r="C702" s="55" t="s">
        <v>6</v>
      </c>
      <c r="D702" s="55" t="s">
        <v>19323</v>
      </c>
      <c r="E702" s="13"/>
      <c r="F702" s="39" t="s">
        <v>19526</v>
      </c>
    </row>
    <row r="703" spans="1:6" x14ac:dyDescent="0.25">
      <c r="A703" s="80" t="s">
        <v>3599</v>
      </c>
      <c r="B703" s="13" t="s">
        <v>3600</v>
      </c>
      <c r="C703" s="55" t="s">
        <v>6</v>
      </c>
      <c r="D703" s="55" t="s">
        <v>19316</v>
      </c>
      <c r="E703" s="13"/>
      <c r="F703" s="39" t="s">
        <v>19526</v>
      </c>
    </row>
    <row r="704" spans="1:6" x14ac:dyDescent="0.25">
      <c r="A704" s="80" t="s">
        <v>19762</v>
      </c>
      <c r="B704" s="13" t="s">
        <v>19763</v>
      </c>
      <c r="C704" s="55" t="s">
        <v>6</v>
      </c>
      <c r="D704" s="55" t="s">
        <v>19316</v>
      </c>
      <c r="E704" s="13"/>
      <c r="F704" s="39" t="s">
        <v>19526</v>
      </c>
    </row>
    <row r="705" spans="1:6" x14ac:dyDescent="0.25">
      <c r="A705" s="80" t="s">
        <v>167</v>
      </c>
      <c r="B705" s="13" t="s">
        <v>168</v>
      </c>
      <c r="C705" s="55" t="s">
        <v>6</v>
      </c>
      <c r="D705" s="55" t="s">
        <v>19316</v>
      </c>
      <c r="E705" s="13"/>
      <c r="F705" s="39" t="s">
        <v>19526</v>
      </c>
    </row>
    <row r="706" spans="1:6" x14ac:dyDescent="0.25">
      <c r="A706" s="80" t="s">
        <v>3046</v>
      </c>
      <c r="B706" s="13" t="s">
        <v>3047</v>
      </c>
      <c r="C706" s="55" t="s">
        <v>6</v>
      </c>
      <c r="D706" s="55" t="s">
        <v>19325</v>
      </c>
      <c r="E706" s="13" t="s">
        <v>21453</v>
      </c>
      <c r="F706" s="39" t="s">
        <v>19526</v>
      </c>
    </row>
    <row r="707" spans="1:6" x14ac:dyDescent="0.25">
      <c r="A707" s="80" t="s">
        <v>1568</v>
      </c>
      <c r="B707" s="13" t="s">
        <v>1569</v>
      </c>
      <c r="C707" s="55" t="s">
        <v>6</v>
      </c>
      <c r="D707" s="55" t="s">
        <v>19321</v>
      </c>
      <c r="E707" s="13" t="s">
        <v>21453</v>
      </c>
      <c r="F707" s="39" t="s">
        <v>19526</v>
      </c>
    </row>
    <row r="708" spans="1:6" x14ac:dyDescent="0.25">
      <c r="A708" s="80" t="s">
        <v>19764</v>
      </c>
      <c r="B708" s="13" t="s">
        <v>19765</v>
      </c>
      <c r="C708" s="55" t="s">
        <v>6</v>
      </c>
      <c r="D708" s="55" t="s">
        <v>19316</v>
      </c>
      <c r="E708" s="13"/>
      <c r="F708" s="39" t="s">
        <v>19526</v>
      </c>
    </row>
    <row r="709" spans="1:6" x14ac:dyDescent="0.25">
      <c r="A709" s="80" t="s">
        <v>2964</v>
      </c>
      <c r="B709" s="13" t="s">
        <v>2965</v>
      </c>
      <c r="C709" s="55" t="s">
        <v>6</v>
      </c>
      <c r="D709" s="55" t="s">
        <v>19325</v>
      </c>
      <c r="E709" s="13" t="s">
        <v>21453</v>
      </c>
      <c r="F709" s="39" t="s">
        <v>19526</v>
      </c>
    </row>
    <row r="710" spans="1:6" x14ac:dyDescent="0.25">
      <c r="A710" s="80" t="s">
        <v>313</v>
      </c>
      <c r="B710" s="13" t="s">
        <v>314</v>
      </c>
      <c r="C710" s="55" t="s">
        <v>6</v>
      </c>
      <c r="D710" s="55" t="s">
        <v>19357</v>
      </c>
      <c r="E710" s="13"/>
      <c r="F710" s="39" t="s">
        <v>19526</v>
      </c>
    </row>
    <row r="711" spans="1:6" x14ac:dyDescent="0.25">
      <c r="A711" s="80" t="s">
        <v>3386</v>
      </c>
      <c r="B711" s="13" t="s">
        <v>3387</v>
      </c>
      <c r="C711" s="55" t="s">
        <v>6</v>
      </c>
      <c r="D711" s="55" t="s">
        <v>19321</v>
      </c>
      <c r="E711" s="13" t="s">
        <v>21453</v>
      </c>
      <c r="F711" s="39" t="s">
        <v>19526</v>
      </c>
    </row>
    <row r="712" spans="1:6" x14ac:dyDescent="0.25">
      <c r="A712" s="80" t="s">
        <v>19766</v>
      </c>
      <c r="B712" s="13" t="s">
        <v>19767</v>
      </c>
      <c r="C712" s="55" t="s">
        <v>6</v>
      </c>
      <c r="D712" s="55" t="s">
        <v>19340</v>
      </c>
      <c r="E712" s="13"/>
      <c r="F712" s="39" t="s">
        <v>19526</v>
      </c>
    </row>
    <row r="713" spans="1:6" x14ac:dyDescent="0.25">
      <c r="A713" s="80" t="s">
        <v>3178</v>
      </c>
      <c r="B713" s="13" t="s">
        <v>3179</v>
      </c>
      <c r="C713" s="55" t="s">
        <v>6</v>
      </c>
      <c r="D713" s="55" t="s">
        <v>19316</v>
      </c>
      <c r="E713" s="13"/>
      <c r="F713" s="39" t="s">
        <v>19526</v>
      </c>
    </row>
    <row r="714" spans="1:6" x14ac:dyDescent="0.25">
      <c r="A714" s="80" t="s">
        <v>1598</v>
      </c>
      <c r="B714" s="13" t="s">
        <v>1599</v>
      </c>
      <c r="C714" s="55" t="s">
        <v>6</v>
      </c>
      <c r="D714" s="55" t="s">
        <v>19321</v>
      </c>
      <c r="E714" s="13" t="s">
        <v>21453</v>
      </c>
      <c r="F714" s="39" t="s">
        <v>19526</v>
      </c>
    </row>
    <row r="715" spans="1:6" x14ac:dyDescent="0.25">
      <c r="A715" s="80" t="s">
        <v>3689</v>
      </c>
      <c r="B715" s="13" t="s">
        <v>3690</v>
      </c>
      <c r="C715" s="55" t="s">
        <v>6</v>
      </c>
      <c r="D715" s="55" t="s">
        <v>19497</v>
      </c>
      <c r="E715" s="13"/>
      <c r="F715" s="39" t="s">
        <v>19526</v>
      </c>
    </row>
    <row r="716" spans="1:6" x14ac:dyDescent="0.25">
      <c r="A716" s="80" t="s">
        <v>3593</v>
      </c>
      <c r="B716" s="13" t="s">
        <v>3594</v>
      </c>
      <c r="C716" s="55" t="s">
        <v>6</v>
      </c>
      <c r="D716" s="55" t="s">
        <v>19321</v>
      </c>
      <c r="E716" s="13" t="s">
        <v>21453</v>
      </c>
      <c r="F716" s="39" t="s">
        <v>19526</v>
      </c>
    </row>
    <row r="717" spans="1:6" x14ac:dyDescent="0.25">
      <c r="A717" s="80" t="s">
        <v>3466</v>
      </c>
      <c r="B717" s="13" t="s">
        <v>3467</v>
      </c>
      <c r="C717" s="55" t="s">
        <v>6</v>
      </c>
      <c r="D717" s="55" t="s">
        <v>19341</v>
      </c>
      <c r="E717" s="13"/>
      <c r="F717" s="39" t="s">
        <v>19526</v>
      </c>
    </row>
    <row r="718" spans="1:6" x14ac:dyDescent="0.25">
      <c r="A718" s="80" t="s">
        <v>2972</v>
      </c>
      <c r="B718" s="13" t="s">
        <v>2973</v>
      </c>
      <c r="C718" s="55" t="s">
        <v>6</v>
      </c>
      <c r="D718" s="55" t="s">
        <v>19325</v>
      </c>
      <c r="E718" s="13" t="s">
        <v>21453</v>
      </c>
      <c r="F718" s="39" t="s">
        <v>19526</v>
      </c>
    </row>
    <row r="719" spans="1:6" x14ac:dyDescent="0.25">
      <c r="A719" s="80" t="s">
        <v>2010</v>
      </c>
      <c r="B719" s="13" t="s">
        <v>2011</v>
      </c>
      <c r="C719" s="55" t="s">
        <v>6</v>
      </c>
      <c r="D719" s="55" t="s">
        <v>19321</v>
      </c>
      <c r="E719" s="13" t="s">
        <v>21453</v>
      </c>
      <c r="F719" s="39" t="s">
        <v>19526</v>
      </c>
    </row>
    <row r="720" spans="1:6" x14ac:dyDescent="0.25">
      <c r="A720" s="80" t="s">
        <v>3822</v>
      </c>
      <c r="B720" s="13" t="s">
        <v>3823</v>
      </c>
      <c r="C720" s="55" t="s">
        <v>6</v>
      </c>
      <c r="D720" s="55" t="s">
        <v>21455</v>
      </c>
      <c r="E720" s="13"/>
      <c r="F720" s="39" t="s">
        <v>19526</v>
      </c>
    </row>
    <row r="721" spans="1:6" x14ac:dyDescent="0.25">
      <c r="A721" s="80" t="s">
        <v>2892</v>
      </c>
      <c r="B721" s="13" t="s">
        <v>2893</v>
      </c>
      <c r="C721" s="55" t="s">
        <v>6</v>
      </c>
      <c r="D721" s="55" t="s">
        <v>19323</v>
      </c>
      <c r="E721" s="13"/>
      <c r="F721" s="39" t="s">
        <v>19526</v>
      </c>
    </row>
    <row r="722" spans="1:6" x14ac:dyDescent="0.25">
      <c r="A722" s="80" t="s">
        <v>19768</v>
      </c>
      <c r="B722" s="13" t="s">
        <v>19769</v>
      </c>
      <c r="C722" s="55" t="s">
        <v>6</v>
      </c>
      <c r="D722" s="55" t="s">
        <v>21458</v>
      </c>
      <c r="E722" s="13"/>
      <c r="F722" s="39" t="s">
        <v>19526</v>
      </c>
    </row>
    <row r="723" spans="1:6" x14ac:dyDescent="0.25">
      <c r="A723" s="80" t="s">
        <v>235</v>
      </c>
      <c r="B723" s="13" t="s">
        <v>236</v>
      </c>
      <c r="C723" s="55" t="s">
        <v>6</v>
      </c>
      <c r="D723" s="55" t="s">
        <v>19316</v>
      </c>
      <c r="E723" s="13"/>
      <c r="F723" s="39" t="s">
        <v>19526</v>
      </c>
    </row>
    <row r="724" spans="1:6" x14ac:dyDescent="0.25">
      <c r="A724" s="80" t="s">
        <v>19770</v>
      </c>
      <c r="B724" s="13" t="s">
        <v>19771</v>
      </c>
      <c r="C724" s="55" t="s">
        <v>6</v>
      </c>
      <c r="D724" s="55" t="s">
        <v>19316</v>
      </c>
      <c r="E724" s="13"/>
      <c r="F724" s="39" t="s">
        <v>19526</v>
      </c>
    </row>
    <row r="725" spans="1:6" x14ac:dyDescent="0.25">
      <c r="A725" s="80" t="s">
        <v>19772</v>
      </c>
      <c r="B725" s="13" t="s">
        <v>19773</v>
      </c>
      <c r="C725" s="55" t="s">
        <v>6</v>
      </c>
      <c r="D725" s="55" t="s">
        <v>19323</v>
      </c>
      <c r="E725" s="13"/>
      <c r="F725" s="39" t="s">
        <v>19526</v>
      </c>
    </row>
    <row r="726" spans="1:6" x14ac:dyDescent="0.25">
      <c r="A726" s="80" t="s">
        <v>2958</v>
      </c>
      <c r="B726" s="13" t="s">
        <v>2959</v>
      </c>
      <c r="C726" s="55" t="s">
        <v>6</v>
      </c>
      <c r="D726" s="55" t="s">
        <v>19325</v>
      </c>
      <c r="E726" s="13" t="s">
        <v>21453</v>
      </c>
      <c r="F726" s="39" t="s">
        <v>19526</v>
      </c>
    </row>
    <row r="727" spans="1:6" x14ac:dyDescent="0.25">
      <c r="A727" s="80" t="s">
        <v>3951</v>
      </c>
      <c r="B727" s="13" t="s">
        <v>3952</v>
      </c>
      <c r="C727" s="55" t="s">
        <v>6</v>
      </c>
      <c r="D727" s="55" t="s">
        <v>19120</v>
      </c>
      <c r="E727" s="13"/>
      <c r="F727" s="39" t="s">
        <v>19526</v>
      </c>
    </row>
    <row r="728" spans="1:6" x14ac:dyDescent="0.25">
      <c r="A728" s="80" t="s">
        <v>3673</v>
      </c>
      <c r="B728" s="13" t="s">
        <v>3674</v>
      </c>
      <c r="C728" s="55" t="s">
        <v>6</v>
      </c>
      <c r="D728" s="55" t="s">
        <v>19316</v>
      </c>
      <c r="E728" s="13"/>
      <c r="F728" s="39" t="s">
        <v>19526</v>
      </c>
    </row>
    <row r="729" spans="1:6" x14ac:dyDescent="0.25">
      <c r="A729" s="80" t="s">
        <v>3987</v>
      </c>
      <c r="B729" s="13" t="s">
        <v>3988</v>
      </c>
      <c r="C729" s="55" t="s">
        <v>6</v>
      </c>
      <c r="D729" s="55" t="s">
        <v>19321</v>
      </c>
      <c r="E729" s="13" t="s">
        <v>21453</v>
      </c>
      <c r="F729" s="39" t="s">
        <v>19526</v>
      </c>
    </row>
    <row r="730" spans="1:6" x14ac:dyDescent="0.25">
      <c r="A730" s="80" t="s">
        <v>3896</v>
      </c>
      <c r="B730" s="13" t="s">
        <v>3897</v>
      </c>
      <c r="C730" s="55" t="s">
        <v>6</v>
      </c>
      <c r="D730" s="55" t="s">
        <v>19333</v>
      </c>
      <c r="E730" s="13"/>
      <c r="F730" s="39" t="s">
        <v>19526</v>
      </c>
    </row>
    <row r="731" spans="1:6" x14ac:dyDescent="0.25">
      <c r="A731" s="80" t="s">
        <v>3361</v>
      </c>
      <c r="B731" s="13" t="s">
        <v>3362</v>
      </c>
      <c r="C731" s="55" t="s">
        <v>6</v>
      </c>
      <c r="D731" s="55" t="s">
        <v>19382</v>
      </c>
      <c r="E731" s="13"/>
      <c r="F731" s="39" t="s">
        <v>19526</v>
      </c>
    </row>
    <row r="732" spans="1:6" x14ac:dyDescent="0.25">
      <c r="A732" s="80" t="s">
        <v>3973</v>
      </c>
      <c r="B732" s="13" t="s">
        <v>3974</v>
      </c>
      <c r="C732" s="55" t="s">
        <v>6</v>
      </c>
      <c r="D732" s="55" t="s">
        <v>19120</v>
      </c>
      <c r="E732" s="13"/>
      <c r="F732" s="39" t="s">
        <v>19526</v>
      </c>
    </row>
    <row r="733" spans="1:6" x14ac:dyDescent="0.25">
      <c r="A733" s="80" t="s">
        <v>3012</v>
      </c>
      <c r="B733" s="13" t="s">
        <v>3013</v>
      </c>
      <c r="C733" s="55" t="s">
        <v>6</v>
      </c>
      <c r="D733" s="55" t="s">
        <v>19325</v>
      </c>
      <c r="E733" s="13" t="s">
        <v>21453</v>
      </c>
      <c r="F733" s="39" t="s">
        <v>19526</v>
      </c>
    </row>
    <row r="734" spans="1:6" x14ac:dyDescent="0.25">
      <c r="A734" s="80" t="s">
        <v>2006</v>
      </c>
      <c r="B734" s="13" t="s">
        <v>2007</v>
      </c>
      <c r="C734" s="55" t="s">
        <v>6</v>
      </c>
      <c r="D734" s="55" t="s">
        <v>19321</v>
      </c>
      <c r="E734" s="13" t="s">
        <v>21453</v>
      </c>
      <c r="F734" s="39" t="s">
        <v>19526</v>
      </c>
    </row>
    <row r="735" spans="1:6" x14ac:dyDescent="0.25">
      <c r="A735" s="80" t="s">
        <v>121</v>
      </c>
      <c r="B735" s="13" t="s">
        <v>122</v>
      </c>
      <c r="C735" s="55" t="s">
        <v>6</v>
      </c>
      <c r="D735" s="55" t="s">
        <v>19317</v>
      </c>
      <c r="E735" s="13"/>
      <c r="F735" s="39" t="s">
        <v>19526</v>
      </c>
    </row>
    <row r="736" spans="1:6" x14ac:dyDescent="0.25">
      <c r="A736" s="80" t="s">
        <v>213</v>
      </c>
      <c r="B736" s="13" t="s">
        <v>214</v>
      </c>
      <c r="C736" s="55" t="s">
        <v>6</v>
      </c>
      <c r="D736" s="55" t="s">
        <v>19316</v>
      </c>
      <c r="E736" s="13"/>
      <c r="F736" s="39" t="s">
        <v>19526</v>
      </c>
    </row>
    <row r="737" spans="1:6" x14ac:dyDescent="0.25">
      <c r="A737" s="80" t="s">
        <v>2617</v>
      </c>
      <c r="B737" s="13" t="s">
        <v>2618</v>
      </c>
      <c r="C737" s="55" t="s">
        <v>6</v>
      </c>
      <c r="D737" s="55" t="s">
        <v>19324</v>
      </c>
      <c r="E737" s="13" t="s">
        <v>21453</v>
      </c>
      <c r="F737" s="39" t="s">
        <v>19526</v>
      </c>
    </row>
    <row r="738" spans="1:6" x14ac:dyDescent="0.25">
      <c r="A738" s="80" t="s">
        <v>19205</v>
      </c>
      <c r="B738" s="13" t="s">
        <v>19207</v>
      </c>
      <c r="C738" s="55" t="s">
        <v>6</v>
      </c>
      <c r="D738" s="55" t="s">
        <v>21455</v>
      </c>
      <c r="E738" s="13"/>
      <c r="F738" s="39" t="s">
        <v>19526</v>
      </c>
    </row>
    <row r="739" spans="1:6" x14ac:dyDescent="0.25">
      <c r="A739" s="80" t="s">
        <v>2765</v>
      </c>
      <c r="B739" s="13" t="s">
        <v>2766</v>
      </c>
      <c r="C739" s="55" t="s">
        <v>6</v>
      </c>
      <c r="D739" s="55" t="s">
        <v>19321</v>
      </c>
      <c r="E739" s="13" t="s">
        <v>21453</v>
      </c>
      <c r="F739" s="39" t="s">
        <v>19526</v>
      </c>
    </row>
    <row r="740" spans="1:6" x14ac:dyDescent="0.25">
      <c r="A740" s="80" t="s">
        <v>19774</v>
      </c>
      <c r="B740" s="13" t="s">
        <v>19775</v>
      </c>
      <c r="C740" s="55" t="s">
        <v>6</v>
      </c>
      <c r="D740" s="55" t="s">
        <v>21457</v>
      </c>
      <c r="E740" s="13"/>
      <c r="F740" s="39" t="s">
        <v>19526</v>
      </c>
    </row>
    <row r="741" spans="1:6" x14ac:dyDescent="0.25">
      <c r="A741" s="80" t="s">
        <v>3737</v>
      </c>
      <c r="B741" s="13" t="s">
        <v>3738</v>
      </c>
      <c r="C741" s="55" t="s">
        <v>6</v>
      </c>
      <c r="D741" s="55" t="s">
        <v>19325</v>
      </c>
      <c r="E741" s="13" t="s">
        <v>21453</v>
      </c>
      <c r="F741" s="39" t="s">
        <v>19526</v>
      </c>
    </row>
    <row r="742" spans="1:6" x14ac:dyDescent="0.25">
      <c r="A742" s="80" t="s">
        <v>19776</v>
      </c>
      <c r="B742" s="13" t="s">
        <v>19777</v>
      </c>
      <c r="C742" s="55" t="s">
        <v>6</v>
      </c>
      <c r="D742" s="55" t="s">
        <v>21455</v>
      </c>
      <c r="E742" s="13"/>
      <c r="F742" s="39" t="s">
        <v>19526</v>
      </c>
    </row>
    <row r="743" spans="1:6" x14ac:dyDescent="0.25">
      <c r="A743" s="80" t="s">
        <v>2782</v>
      </c>
      <c r="B743" s="13" t="s">
        <v>2783</v>
      </c>
      <c r="C743" s="55" t="s">
        <v>6</v>
      </c>
      <c r="D743" s="55" t="s">
        <v>19321</v>
      </c>
      <c r="E743" s="13" t="s">
        <v>21453</v>
      </c>
      <c r="F743" s="39" t="s">
        <v>19526</v>
      </c>
    </row>
    <row r="744" spans="1:6" x14ac:dyDescent="0.25">
      <c r="A744" s="80" t="s">
        <v>3236</v>
      </c>
      <c r="B744" s="13" t="s">
        <v>3237</v>
      </c>
      <c r="C744" s="55" t="s">
        <v>6</v>
      </c>
      <c r="D744" s="55" t="s">
        <v>19321</v>
      </c>
      <c r="E744" s="13" t="s">
        <v>21453</v>
      </c>
      <c r="F744" s="39" t="s">
        <v>19526</v>
      </c>
    </row>
    <row r="745" spans="1:6" x14ac:dyDescent="0.25">
      <c r="A745" s="80" t="s">
        <v>3854</v>
      </c>
      <c r="B745" s="13" t="s">
        <v>3855</v>
      </c>
      <c r="C745" s="55" t="s">
        <v>6</v>
      </c>
      <c r="D745" s="55" t="s">
        <v>19344</v>
      </c>
      <c r="E745" s="13"/>
      <c r="F745" s="39" t="s">
        <v>19526</v>
      </c>
    </row>
    <row r="746" spans="1:6" x14ac:dyDescent="0.25">
      <c r="A746" s="80" t="s">
        <v>19778</v>
      </c>
      <c r="B746" s="13" t="s">
        <v>19779</v>
      </c>
      <c r="C746" s="55" t="s">
        <v>6</v>
      </c>
      <c r="D746" s="55" t="s">
        <v>19316</v>
      </c>
      <c r="E746" s="13"/>
      <c r="F746" s="39" t="s">
        <v>19526</v>
      </c>
    </row>
    <row r="747" spans="1:6" x14ac:dyDescent="0.25">
      <c r="A747" s="80" t="s">
        <v>19780</v>
      </c>
      <c r="B747" s="13" t="s">
        <v>19781</v>
      </c>
      <c r="C747" s="55" t="s">
        <v>6</v>
      </c>
      <c r="D747" s="55" t="s">
        <v>19341</v>
      </c>
      <c r="E747" s="13"/>
      <c r="F747" s="39" t="s">
        <v>19526</v>
      </c>
    </row>
    <row r="748" spans="1:6" x14ac:dyDescent="0.25">
      <c r="A748" s="80" t="s">
        <v>2966</v>
      </c>
      <c r="B748" s="13" t="s">
        <v>2967</v>
      </c>
      <c r="C748" s="55" t="s">
        <v>6</v>
      </c>
      <c r="D748" s="55" t="s">
        <v>19325</v>
      </c>
      <c r="E748" s="13" t="s">
        <v>21453</v>
      </c>
      <c r="F748" s="39" t="s">
        <v>19526</v>
      </c>
    </row>
    <row r="749" spans="1:6" x14ac:dyDescent="0.25">
      <c r="A749" s="80" t="s">
        <v>3552</v>
      </c>
      <c r="B749" s="13" t="s">
        <v>3553</v>
      </c>
      <c r="C749" s="55" t="s">
        <v>6</v>
      </c>
      <c r="D749" s="55" t="s">
        <v>19383</v>
      </c>
      <c r="E749" s="13"/>
      <c r="F749" s="39" t="s">
        <v>19526</v>
      </c>
    </row>
    <row r="750" spans="1:6" x14ac:dyDescent="0.25">
      <c r="A750" s="80" t="s">
        <v>1544</v>
      </c>
      <c r="B750" s="13" t="s">
        <v>1545</v>
      </c>
      <c r="C750" s="55" t="s">
        <v>6</v>
      </c>
      <c r="D750" s="55" t="s">
        <v>19341</v>
      </c>
      <c r="E750" s="13"/>
      <c r="F750" s="39" t="s">
        <v>19526</v>
      </c>
    </row>
    <row r="751" spans="1:6" x14ac:dyDescent="0.25">
      <c r="A751" s="80" t="s">
        <v>3836</v>
      </c>
      <c r="B751" s="13" t="s">
        <v>3837</v>
      </c>
      <c r="C751" s="55" t="s">
        <v>6</v>
      </c>
      <c r="D751" s="55" t="s">
        <v>21455</v>
      </c>
      <c r="E751" s="13"/>
      <c r="F751" s="39" t="s">
        <v>19526</v>
      </c>
    </row>
    <row r="752" spans="1:6" x14ac:dyDescent="0.25">
      <c r="A752" s="80" t="s">
        <v>2705</v>
      </c>
      <c r="B752" s="13" t="s">
        <v>2706</v>
      </c>
      <c r="C752" s="55" t="s">
        <v>6</v>
      </c>
      <c r="D752" s="55" t="s">
        <v>19324</v>
      </c>
      <c r="E752" s="13" t="s">
        <v>21453</v>
      </c>
      <c r="F752" s="39" t="s">
        <v>19526</v>
      </c>
    </row>
    <row r="753" spans="1:6" x14ac:dyDescent="0.25">
      <c r="A753" s="80" t="s">
        <v>3735</v>
      </c>
      <c r="B753" s="13" t="s">
        <v>3736</v>
      </c>
      <c r="C753" s="55" t="s">
        <v>6</v>
      </c>
      <c r="D753" s="55" t="s">
        <v>19321</v>
      </c>
      <c r="E753" s="13" t="s">
        <v>21453</v>
      </c>
      <c r="F753" s="39" t="s">
        <v>19526</v>
      </c>
    </row>
    <row r="754" spans="1:6" x14ac:dyDescent="0.25">
      <c r="A754" s="80" t="s">
        <v>853</v>
      </c>
      <c r="B754" s="13" t="s">
        <v>854</v>
      </c>
      <c r="C754" s="55" t="s">
        <v>6</v>
      </c>
      <c r="D754" s="55" t="s">
        <v>19321</v>
      </c>
      <c r="E754" s="13" t="s">
        <v>21453</v>
      </c>
      <c r="F754" s="39" t="s">
        <v>19526</v>
      </c>
    </row>
    <row r="755" spans="1:6" x14ac:dyDescent="0.25">
      <c r="A755" s="80" t="s">
        <v>19782</v>
      </c>
      <c r="B755" s="13" t="s">
        <v>19783</v>
      </c>
      <c r="C755" s="55" t="s">
        <v>6</v>
      </c>
      <c r="D755" s="55" t="s">
        <v>19366</v>
      </c>
      <c r="E755" s="13"/>
      <c r="F755" s="39" t="s">
        <v>19526</v>
      </c>
    </row>
    <row r="756" spans="1:6" x14ac:dyDescent="0.25">
      <c r="A756" s="80" t="s">
        <v>2144</v>
      </c>
      <c r="B756" s="13" t="s">
        <v>2145</v>
      </c>
      <c r="C756" s="55" t="s">
        <v>6</v>
      </c>
      <c r="D756" s="55" t="s">
        <v>19358</v>
      </c>
      <c r="E756" s="13"/>
      <c r="F756" s="39" t="s">
        <v>19526</v>
      </c>
    </row>
    <row r="757" spans="1:6" x14ac:dyDescent="0.25">
      <c r="A757" s="80" t="s">
        <v>3997</v>
      </c>
      <c r="B757" s="13" t="s">
        <v>3998</v>
      </c>
      <c r="C757" s="55" t="s">
        <v>6</v>
      </c>
      <c r="D757" s="55" t="s">
        <v>19321</v>
      </c>
      <c r="E757" s="13" t="s">
        <v>21453</v>
      </c>
      <c r="F757" s="39" t="s">
        <v>19526</v>
      </c>
    </row>
    <row r="758" spans="1:6" x14ac:dyDescent="0.25">
      <c r="A758" s="80" t="s">
        <v>797</v>
      </c>
      <c r="B758" s="13" t="s">
        <v>798</v>
      </c>
      <c r="C758" s="55" t="s">
        <v>6</v>
      </c>
      <c r="D758" s="55" t="s">
        <v>19316</v>
      </c>
      <c r="E758" s="13"/>
      <c r="F758" s="39" t="s">
        <v>19526</v>
      </c>
    </row>
    <row r="759" spans="1:6" x14ac:dyDescent="0.25">
      <c r="A759" s="80" t="s">
        <v>3800</v>
      </c>
      <c r="B759" s="13" t="s">
        <v>3801</v>
      </c>
      <c r="C759" s="55" t="s">
        <v>6</v>
      </c>
      <c r="D759" s="55" t="s">
        <v>19321</v>
      </c>
      <c r="E759" s="13" t="s">
        <v>21453</v>
      </c>
      <c r="F759" s="39" t="s">
        <v>19526</v>
      </c>
    </row>
    <row r="760" spans="1:6" x14ac:dyDescent="0.25">
      <c r="A760" s="80" t="s">
        <v>1328</v>
      </c>
      <c r="B760" s="13" t="s">
        <v>1329</v>
      </c>
      <c r="C760" s="55" t="s">
        <v>6</v>
      </c>
      <c r="D760" s="55" t="s">
        <v>19340</v>
      </c>
      <c r="E760" s="13"/>
      <c r="F760" s="39" t="s">
        <v>19526</v>
      </c>
    </row>
    <row r="761" spans="1:6" x14ac:dyDescent="0.25">
      <c r="A761" s="80" t="s">
        <v>3499</v>
      </c>
      <c r="B761" s="13" t="s">
        <v>3500</v>
      </c>
      <c r="C761" s="55" t="s">
        <v>6</v>
      </c>
      <c r="D761" s="55" t="s">
        <v>19316</v>
      </c>
      <c r="E761" s="13"/>
      <c r="F761" s="39" t="s">
        <v>19526</v>
      </c>
    </row>
    <row r="762" spans="1:6" x14ac:dyDescent="0.25">
      <c r="A762" s="80" t="s">
        <v>311</v>
      </c>
      <c r="B762" s="13" t="s">
        <v>312</v>
      </c>
      <c r="C762" s="55" t="s">
        <v>6</v>
      </c>
      <c r="D762" s="55" t="s">
        <v>19357</v>
      </c>
      <c r="E762" s="13"/>
      <c r="F762" s="39" t="s">
        <v>19526</v>
      </c>
    </row>
    <row r="763" spans="1:6" x14ac:dyDescent="0.25">
      <c r="A763" s="80" t="s">
        <v>943</v>
      </c>
      <c r="B763" s="13" t="s">
        <v>944</v>
      </c>
      <c r="C763" s="55" t="s">
        <v>6</v>
      </c>
      <c r="D763" s="55" t="s">
        <v>19316</v>
      </c>
      <c r="E763" s="13"/>
      <c r="F763" s="39" t="s">
        <v>19526</v>
      </c>
    </row>
    <row r="764" spans="1:6" x14ac:dyDescent="0.25">
      <c r="A764" s="80" t="s">
        <v>971</v>
      </c>
      <c r="B764" s="13" t="s">
        <v>972</v>
      </c>
      <c r="C764" s="55" t="s">
        <v>6</v>
      </c>
      <c r="D764" s="55" t="s">
        <v>19321</v>
      </c>
      <c r="E764" s="13" t="s">
        <v>21453</v>
      </c>
      <c r="F764" s="39" t="s">
        <v>19526</v>
      </c>
    </row>
    <row r="765" spans="1:6" x14ac:dyDescent="0.25">
      <c r="A765" s="80" t="s">
        <v>4013</v>
      </c>
      <c r="B765" s="13" t="s">
        <v>4014</v>
      </c>
      <c r="C765" s="55" t="s">
        <v>6</v>
      </c>
      <c r="D765" s="55" t="s">
        <v>19366</v>
      </c>
      <c r="E765" s="13"/>
      <c r="F765" s="39" t="s">
        <v>19526</v>
      </c>
    </row>
    <row r="766" spans="1:6" x14ac:dyDescent="0.25">
      <c r="A766" s="80" t="s">
        <v>3824</v>
      </c>
      <c r="B766" s="13" t="s">
        <v>3825</v>
      </c>
      <c r="C766" s="55" t="s">
        <v>6</v>
      </c>
      <c r="D766" s="55" t="s">
        <v>21455</v>
      </c>
      <c r="E766" s="13"/>
      <c r="F766" s="39" t="s">
        <v>19526</v>
      </c>
    </row>
    <row r="767" spans="1:6" x14ac:dyDescent="0.25">
      <c r="A767" s="80" t="s">
        <v>821</v>
      </c>
      <c r="B767" s="13" t="s">
        <v>822</v>
      </c>
      <c r="C767" s="55" t="s">
        <v>6</v>
      </c>
      <c r="D767" s="55" t="s">
        <v>19321</v>
      </c>
      <c r="E767" s="13" t="s">
        <v>21453</v>
      </c>
      <c r="F767" s="39" t="s">
        <v>19526</v>
      </c>
    </row>
    <row r="768" spans="1:6" x14ac:dyDescent="0.25">
      <c r="A768" s="80" t="s">
        <v>1962</v>
      </c>
      <c r="B768" s="13" t="s">
        <v>1963</v>
      </c>
      <c r="C768" s="55" t="s">
        <v>6</v>
      </c>
      <c r="D768" s="55" t="s">
        <v>19316</v>
      </c>
      <c r="E768" s="13"/>
      <c r="F768" s="39" t="s">
        <v>19526</v>
      </c>
    </row>
    <row r="769" spans="1:6" x14ac:dyDescent="0.25">
      <c r="A769" s="80" t="s">
        <v>2798</v>
      </c>
      <c r="B769" s="13" t="s">
        <v>2799</v>
      </c>
      <c r="C769" s="55" t="s">
        <v>6</v>
      </c>
      <c r="D769" s="55" t="s">
        <v>19377</v>
      </c>
      <c r="E769" s="13"/>
      <c r="F769" s="39" t="s">
        <v>19526</v>
      </c>
    </row>
    <row r="770" spans="1:6" x14ac:dyDescent="0.25">
      <c r="A770" s="80" t="s">
        <v>3317</v>
      </c>
      <c r="B770" s="13" t="s">
        <v>3318</v>
      </c>
      <c r="C770" s="55" t="s">
        <v>6</v>
      </c>
      <c r="D770" s="55" t="s">
        <v>19325</v>
      </c>
      <c r="E770" s="13" t="s">
        <v>21453</v>
      </c>
      <c r="F770" s="39" t="s">
        <v>19526</v>
      </c>
    </row>
    <row r="771" spans="1:6" x14ac:dyDescent="0.25">
      <c r="A771" s="80" t="s">
        <v>2395</v>
      </c>
      <c r="B771" s="13" t="s">
        <v>2396</v>
      </c>
      <c r="C771" s="55" t="s">
        <v>6</v>
      </c>
      <c r="D771" s="55" t="s">
        <v>19321</v>
      </c>
      <c r="E771" s="13" t="s">
        <v>21453</v>
      </c>
      <c r="F771" s="39" t="s">
        <v>19526</v>
      </c>
    </row>
    <row r="772" spans="1:6" x14ac:dyDescent="0.25">
      <c r="A772" s="80" t="s">
        <v>3373</v>
      </c>
      <c r="B772" s="13" t="s">
        <v>3374</v>
      </c>
      <c r="C772" s="55" t="s">
        <v>6</v>
      </c>
      <c r="D772" s="55" t="s">
        <v>19321</v>
      </c>
      <c r="E772" s="13" t="s">
        <v>21453</v>
      </c>
      <c r="F772" s="39" t="s">
        <v>19526</v>
      </c>
    </row>
    <row r="773" spans="1:6" x14ac:dyDescent="0.25">
      <c r="A773" s="80" t="s">
        <v>3623</v>
      </c>
      <c r="B773" s="13" t="s">
        <v>3624</v>
      </c>
      <c r="C773" s="55" t="s">
        <v>6</v>
      </c>
      <c r="D773" s="55" t="s">
        <v>19325</v>
      </c>
      <c r="E773" s="13" t="s">
        <v>21453</v>
      </c>
      <c r="F773" s="39" t="s">
        <v>19526</v>
      </c>
    </row>
    <row r="774" spans="1:6" x14ac:dyDescent="0.25">
      <c r="A774" s="80" t="s">
        <v>3253</v>
      </c>
      <c r="B774" s="13" t="s">
        <v>3254</v>
      </c>
      <c r="C774" s="55" t="s">
        <v>6</v>
      </c>
      <c r="D774" s="55" t="s">
        <v>19380</v>
      </c>
      <c r="E774" s="13"/>
      <c r="F774" s="39" t="s">
        <v>19526</v>
      </c>
    </row>
    <row r="775" spans="1:6" x14ac:dyDescent="0.25">
      <c r="A775" s="80" t="s">
        <v>3971</v>
      </c>
      <c r="B775" s="13" t="s">
        <v>3972</v>
      </c>
      <c r="C775" s="55" t="s">
        <v>6</v>
      </c>
      <c r="D775" s="55" t="s">
        <v>19120</v>
      </c>
      <c r="E775" s="13"/>
      <c r="F775" s="39" t="s">
        <v>19526</v>
      </c>
    </row>
    <row r="776" spans="1:6" x14ac:dyDescent="0.25">
      <c r="A776" s="80" t="s">
        <v>3786</v>
      </c>
      <c r="B776" s="13" t="s">
        <v>3787</v>
      </c>
      <c r="C776" s="55" t="s">
        <v>6</v>
      </c>
      <c r="D776" s="55" t="s">
        <v>19316</v>
      </c>
      <c r="E776" s="13"/>
      <c r="F776" s="39" t="s">
        <v>19526</v>
      </c>
    </row>
    <row r="777" spans="1:6" x14ac:dyDescent="0.25">
      <c r="A777" s="80" t="s">
        <v>3056</v>
      </c>
      <c r="B777" s="13" t="s">
        <v>3057</v>
      </c>
      <c r="C777" s="55" t="s">
        <v>6</v>
      </c>
      <c r="D777" s="55" t="s">
        <v>19325</v>
      </c>
      <c r="E777" s="13" t="s">
        <v>21453</v>
      </c>
      <c r="F777" s="39" t="s">
        <v>19526</v>
      </c>
    </row>
    <row r="778" spans="1:6" x14ac:dyDescent="0.25">
      <c r="A778" s="80" t="s">
        <v>3064</v>
      </c>
      <c r="B778" s="13" t="s">
        <v>3065</v>
      </c>
      <c r="C778" s="55" t="s">
        <v>6</v>
      </c>
      <c r="D778" s="55" t="s">
        <v>19325</v>
      </c>
      <c r="E778" s="13" t="s">
        <v>21453</v>
      </c>
      <c r="F778" s="39" t="s">
        <v>19526</v>
      </c>
    </row>
    <row r="779" spans="1:6" x14ac:dyDescent="0.25">
      <c r="A779" s="80" t="s">
        <v>791</v>
      </c>
      <c r="B779" s="13" t="s">
        <v>792</v>
      </c>
      <c r="C779" s="55" t="s">
        <v>6</v>
      </c>
      <c r="D779" s="55" t="s">
        <v>19316</v>
      </c>
      <c r="E779" s="13"/>
      <c r="F779" s="39" t="s">
        <v>19526</v>
      </c>
    </row>
    <row r="780" spans="1:6" x14ac:dyDescent="0.25">
      <c r="A780" s="80" t="s">
        <v>3275</v>
      </c>
      <c r="B780" s="13" t="s">
        <v>3276</v>
      </c>
      <c r="C780" s="55" t="s">
        <v>6</v>
      </c>
      <c r="D780" s="55" t="s">
        <v>19325</v>
      </c>
      <c r="E780" s="13" t="s">
        <v>21453</v>
      </c>
      <c r="F780" s="39" t="s">
        <v>19526</v>
      </c>
    </row>
    <row r="781" spans="1:6" x14ac:dyDescent="0.25">
      <c r="A781" s="80" t="s">
        <v>467</v>
      </c>
      <c r="B781" s="13" t="s">
        <v>468</v>
      </c>
      <c r="C781" s="55" t="s">
        <v>6</v>
      </c>
      <c r="D781" s="55" t="s">
        <v>19353</v>
      </c>
      <c r="E781" s="13"/>
      <c r="F781" s="39" t="s">
        <v>19526</v>
      </c>
    </row>
    <row r="782" spans="1:6" x14ac:dyDescent="0.25">
      <c r="A782" s="80" t="s">
        <v>2567</v>
      </c>
      <c r="B782" s="13" t="s">
        <v>2568</v>
      </c>
      <c r="C782" s="55" t="s">
        <v>6</v>
      </c>
      <c r="D782" s="55" t="s">
        <v>19316</v>
      </c>
      <c r="E782" s="13"/>
      <c r="F782" s="39" t="s">
        <v>19526</v>
      </c>
    </row>
    <row r="783" spans="1:6" x14ac:dyDescent="0.25">
      <c r="A783" s="80" t="s">
        <v>2344</v>
      </c>
      <c r="B783" s="13" t="s">
        <v>2345</v>
      </c>
      <c r="C783" s="55" t="s">
        <v>6</v>
      </c>
      <c r="D783" s="55" t="s">
        <v>19341</v>
      </c>
      <c r="E783" s="13"/>
      <c r="F783" s="39" t="s">
        <v>19526</v>
      </c>
    </row>
    <row r="784" spans="1:6" x14ac:dyDescent="0.25">
      <c r="A784" s="80" t="s">
        <v>3850</v>
      </c>
      <c r="B784" s="13" t="s">
        <v>3851</v>
      </c>
      <c r="C784" s="55" t="s">
        <v>6</v>
      </c>
      <c r="D784" s="55" t="s">
        <v>19325</v>
      </c>
      <c r="E784" s="13" t="s">
        <v>21453</v>
      </c>
      <c r="F784" s="39" t="s">
        <v>19526</v>
      </c>
    </row>
    <row r="785" spans="1:6" x14ac:dyDescent="0.25">
      <c r="A785" s="80" t="s">
        <v>19784</v>
      </c>
      <c r="B785" s="13" t="s">
        <v>19785</v>
      </c>
      <c r="C785" s="55" t="s">
        <v>6</v>
      </c>
      <c r="D785" s="55" t="s">
        <v>19516</v>
      </c>
      <c r="E785" s="13"/>
      <c r="F785" s="39" t="s">
        <v>19526</v>
      </c>
    </row>
    <row r="786" spans="1:6" x14ac:dyDescent="0.25">
      <c r="A786" s="80" t="s">
        <v>3303</v>
      </c>
      <c r="B786" s="13" t="s">
        <v>3304</v>
      </c>
      <c r="C786" s="55" t="s">
        <v>6</v>
      </c>
      <c r="D786" s="55" t="s">
        <v>19325</v>
      </c>
      <c r="E786" s="13" t="s">
        <v>21453</v>
      </c>
      <c r="F786" s="39" t="s">
        <v>19526</v>
      </c>
    </row>
    <row r="787" spans="1:6" x14ac:dyDescent="0.25">
      <c r="A787" s="80" t="s">
        <v>4005</v>
      </c>
      <c r="B787" s="13" t="s">
        <v>4006</v>
      </c>
      <c r="C787" s="55" t="s">
        <v>6</v>
      </c>
      <c r="D787" s="55" t="s">
        <v>19344</v>
      </c>
      <c r="E787" s="13"/>
      <c r="F787" s="39" t="s">
        <v>19526</v>
      </c>
    </row>
    <row r="788" spans="1:6" x14ac:dyDescent="0.25">
      <c r="A788" s="80" t="s">
        <v>19786</v>
      </c>
      <c r="B788" s="13" t="s">
        <v>19787</v>
      </c>
      <c r="C788" s="55" t="s">
        <v>6</v>
      </c>
      <c r="D788" s="55" t="s">
        <v>19341</v>
      </c>
      <c r="E788" s="13"/>
      <c r="F788" s="39" t="s">
        <v>19526</v>
      </c>
    </row>
    <row r="789" spans="1:6" x14ac:dyDescent="0.25">
      <c r="A789" s="80" t="s">
        <v>3733</v>
      </c>
      <c r="B789" s="13" t="s">
        <v>3734</v>
      </c>
      <c r="C789" s="55" t="s">
        <v>6</v>
      </c>
      <c r="D789" s="55" t="s">
        <v>19321</v>
      </c>
      <c r="E789" s="13" t="s">
        <v>21453</v>
      </c>
      <c r="F789" s="39" t="s">
        <v>19526</v>
      </c>
    </row>
    <row r="790" spans="1:6" x14ac:dyDescent="0.25">
      <c r="A790" s="80" t="s">
        <v>19788</v>
      </c>
      <c r="B790" s="13" t="s">
        <v>19789</v>
      </c>
      <c r="C790" s="55" t="s">
        <v>6</v>
      </c>
      <c r="D790" s="55" t="s">
        <v>21455</v>
      </c>
      <c r="E790" s="13"/>
      <c r="F790" s="39" t="s">
        <v>19526</v>
      </c>
    </row>
    <row r="791" spans="1:6" x14ac:dyDescent="0.25">
      <c r="A791" s="80" t="s">
        <v>3287</v>
      </c>
      <c r="B791" s="13" t="s">
        <v>3288</v>
      </c>
      <c r="C791" s="55" t="s">
        <v>6</v>
      </c>
      <c r="D791" s="55" t="s">
        <v>19380</v>
      </c>
      <c r="E791" s="13"/>
      <c r="F791" s="39" t="s">
        <v>19526</v>
      </c>
    </row>
    <row r="792" spans="1:6" x14ac:dyDescent="0.25">
      <c r="A792" s="80" t="s">
        <v>701</v>
      </c>
      <c r="B792" s="13" t="s">
        <v>702</v>
      </c>
      <c r="C792" s="55" t="s">
        <v>6</v>
      </c>
      <c r="D792" s="55" t="s">
        <v>19321</v>
      </c>
      <c r="E792" s="13" t="s">
        <v>21453</v>
      </c>
      <c r="F792" s="39" t="s">
        <v>19526</v>
      </c>
    </row>
    <row r="793" spans="1:6" x14ac:dyDescent="0.25">
      <c r="A793" s="80" t="s">
        <v>19790</v>
      </c>
      <c r="B793" s="13" t="s">
        <v>19791</v>
      </c>
      <c r="C793" s="55" t="s">
        <v>6</v>
      </c>
      <c r="D793" s="55" t="s">
        <v>19325</v>
      </c>
      <c r="E793" s="13" t="s">
        <v>21453</v>
      </c>
      <c r="F793" s="39" t="s">
        <v>19526</v>
      </c>
    </row>
    <row r="794" spans="1:6" x14ac:dyDescent="0.25">
      <c r="A794" s="80" t="s">
        <v>1330</v>
      </c>
      <c r="B794" s="13" t="s">
        <v>1331</v>
      </c>
      <c r="C794" s="55" t="s">
        <v>6</v>
      </c>
      <c r="D794" s="55" t="s">
        <v>19340</v>
      </c>
      <c r="E794" s="13"/>
      <c r="F794" s="39" t="s">
        <v>19526</v>
      </c>
    </row>
    <row r="795" spans="1:6" x14ac:dyDescent="0.25">
      <c r="A795" s="80" t="s">
        <v>3495</v>
      </c>
      <c r="B795" s="13" t="s">
        <v>3496</v>
      </c>
      <c r="C795" s="55" t="s">
        <v>6</v>
      </c>
      <c r="D795" s="55" t="s">
        <v>19518</v>
      </c>
      <c r="E795" s="13"/>
      <c r="F795" s="39" t="s">
        <v>19526</v>
      </c>
    </row>
    <row r="796" spans="1:6" x14ac:dyDescent="0.25">
      <c r="A796" s="80" t="s">
        <v>3462</v>
      </c>
      <c r="B796" s="13" t="s">
        <v>3463</v>
      </c>
      <c r="C796" s="55" t="s">
        <v>6</v>
      </c>
      <c r="D796" s="55" t="s">
        <v>19323</v>
      </c>
      <c r="E796" s="13"/>
      <c r="F796" s="39" t="s">
        <v>19526</v>
      </c>
    </row>
    <row r="797" spans="1:6" x14ac:dyDescent="0.25">
      <c r="A797" s="80" t="s">
        <v>1996</v>
      </c>
      <c r="B797" s="13" t="s">
        <v>1997</v>
      </c>
      <c r="C797" s="55" t="s">
        <v>6</v>
      </c>
      <c r="D797" s="55" t="s">
        <v>19321</v>
      </c>
      <c r="E797" s="13" t="s">
        <v>21453</v>
      </c>
      <c r="F797" s="39" t="s">
        <v>19526</v>
      </c>
    </row>
    <row r="798" spans="1:6" x14ac:dyDescent="0.25">
      <c r="A798" s="80" t="s">
        <v>3762</v>
      </c>
      <c r="B798" s="13" t="s">
        <v>3763</v>
      </c>
      <c r="C798" s="55" t="s">
        <v>6</v>
      </c>
      <c r="D798" s="55" t="s">
        <v>19321</v>
      </c>
      <c r="E798" s="13" t="s">
        <v>21453</v>
      </c>
      <c r="F798" s="39" t="s">
        <v>19526</v>
      </c>
    </row>
    <row r="799" spans="1:6" x14ac:dyDescent="0.25">
      <c r="A799" s="80" t="s">
        <v>681</v>
      </c>
      <c r="B799" s="13" t="s">
        <v>682</v>
      </c>
      <c r="C799" s="55" t="s">
        <v>6</v>
      </c>
      <c r="D799" s="55" t="s">
        <v>19330</v>
      </c>
      <c r="E799" s="13"/>
      <c r="F799" s="39" t="s">
        <v>19526</v>
      </c>
    </row>
    <row r="800" spans="1:6" x14ac:dyDescent="0.25">
      <c r="A800" s="80" t="s">
        <v>3717</v>
      </c>
      <c r="B800" s="13" t="s">
        <v>3718</v>
      </c>
      <c r="C800" s="55" t="s">
        <v>6</v>
      </c>
      <c r="D800" s="55" t="s">
        <v>19519</v>
      </c>
      <c r="E800" s="13"/>
      <c r="F800" s="39" t="s">
        <v>19526</v>
      </c>
    </row>
    <row r="801" spans="1:6" x14ac:dyDescent="0.25">
      <c r="A801" s="80" t="s">
        <v>3305</v>
      </c>
      <c r="B801" s="13" t="s">
        <v>3306</v>
      </c>
      <c r="C801" s="55" t="s">
        <v>6</v>
      </c>
      <c r="D801" s="55" t="s">
        <v>19325</v>
      </c>
      <c r="E801" s="13" t="s">
        <v>21453</v>
      </c>
      <c r="F801" s="39" t="s">
        <v>19526</v>
      </c>
    </row>
    <row r="802" spans="1:6" x14ac:dyDescent="0.25">
      <c r="A802" s="80" t="s">
        <v>2952</v>
      </c>
      <c r="B802" s="13" t="s">
        <v>2953</v>
      </c>
      <c r="C802" s="55" t="s">
        <v>6</v>
      </c>
      <c r="D802" s="55" t="s">
        <v>19325</v>
      </c>
      <c r="E802" s="13" t="s">
        <v>21453</v>
      </c>
      <c r="F802" s="39" t="s">
        <v>19526</v>
      </c>
    </row>
    <row r="803" spans="1:6" x14ac:dyDescent="0.25">
      <c r="A803" s="80" t="s">
        <v>691</v>
      </c>
      <c r="B803" s="13" t="s">
        <v>692</v>
      </c>
      <c r="C803" s="55" t="s">
        <v>6</v>
      </c>
      <c r="D803" s="55" t="s">
        <v>19316</v>
      </c>
      <c r="E803" s="13"/>
      <c r="F803" s="39" t="s">
        <v>19526</v>
      </c>
    </row>
    <row r="804" spans="1:6" x14ac:dyDescent="0.25">
      <c r="A804" s="80" t="s">
        <v>1282</v>
      </c>
      <c r="B804" s="13" t="s">
        <v>1283</v>
      </c>
      <c r="C804" s="55" t="s">
        <v>6</v>
      </c>
      <c r="D804" s="55" t="s">
        <v>19350</v>
      </c>
      <c r="E804" s="13"/>
      <c r="F804" s="39" t="s">
        <v>19526</v>
      </c>
    </row>
    <row r="805" spans="1:6" x14ac:dyDescent="0.25">
      <c r="A805" s="80" t="s">
        <v>3926</v>
      </c>
      <c r="B805" s="13" t="s">
        <v>3853</v>
      </c>
      <c r="C805" s="55" t="s">
        <v>6</v>
      </c>
      <c r="D805" s="55" t="s">
        <v>19325</v>
      </c>
      <c r="E805" s="13" t="s">
        <v>21453</v>
      </c>
      <c r="F805" s="39" t="s">
        <v>19526</v>
      </c>
    </row>
    <row r="806" spans="1:6" x14ac:dyDescent="0.25">
      <c r="A806" s="80" t="s">
        <v>19792</v>
      </c>
      <c r="B806" s="13" t="s">
        <v>19793</v>
      </c>
      <c r="C806" s="55" t="s">
        <v>6</v>
      </c>
      <c r="D806" s="55" t="s">
        <v>19325</v>
      </c>
      <c r="E806" s="13" t="s">
        <v>21453</v>
      </c>
      <c r="F806" s="39" t="s">
        <v>19526</v>
      </c>
    </row>
    <row r="807" spans="1:6" x14ac:dyDescent="0.25">
      <c r="A807" s="80" t="s">
        <v>3790</v>
      </c>
      <c r="B807" s="13" t="s">
        <v>3791</v>
      </c>
      <c r="C807" s="55" t="s">
        <v>6</v>
      </c>
      <c r="D807" s="55" t="s">
        <v>19386</v>
      </c>
      <c r="E807" s="13"/>
      <c r="F807" s="39" t="s">
        <v>19526</v>
      </c>
    </row>
    <row r="808" spans="1:6" x14ac:dyDescent="0.25">
      <c r="A808" s="80" t="s">
        <v>3460</v>
      </c>
      <c r="B808" s="13" t="s">
        <v>3461</v>
      </c>
      <c r="C808" s="55" t="s">
        <v>6</v>
      </c>
      <c r="D808" s="55" t="s">
        <v>19323</v>
      </c>
      <c r="E808" s="13"/>
      <c r="F808" s="39" t="s">
        <v>19526</v>
      </c>
    </row>
    <row r="809" spans="1:6" x14ac:dyDescent="0.25">
      <c r="A809" s="80" t="s">
        <v>1247</v>
      </c>
      <c r="B809" s="13" t="s">
        <v>1248</v>
      </c>
      <c r="C809" s="55" t="s">
        <v>6</v>
      </c>
      <c r="D809" s="55" t="s">
        <v>19321</v>
      </c>
      <c r="E809" s="13" t="s">
        <v>21453</v>
      </c>
      <c r="F809" s="39" t="s">
        <v>19526</v>
      </c>
    </row>
    <row r="810" spans="1:6" x14ac:dyDescent="0.25">
      <c r="A810" s="80" t="s">
        <v>1584</v>
      </c>
      <c r="B810" s="13" t="s">
        <v>1585</v>
      </c>
      <c r="C810" s="55" t="s">
        <v>6</v>
      </c>
      <c r="D810" s="55" t="s">
        <v>19322</v>
      </c>
      <c r="E810" s="13"/>
      <c r="F810" s="39" t="s">
        <v>19526</v>
      </c>
    </row>
    <row r="811" spans="1:6" x14ac:dyDescent="0.25">
      <c r="A811" s="80" t="s">
        <v>2004</v>
      </c>
      <c r="B811" s="13" t="s">
        <v>2005</v>
      </c>
      <c r="C811" s="55" t="s">
        <v>6</v>
      </c>
      <c r="D811" s="55" t="s">
        <v>19321</v>
      </c>
      <c r="E811" s="13" t="s">
        <v>21453</v>
      </c>
      <c r="F811" s="39" t="s">
        <v>19526</v>
      </c>
    </row>
    <row r="812" spans="1:6" x14ac:dyDescent="0.25">
      <c r="A812" s="80" t="s">
        <v>1298</v>
      </c>
      <c r="B812" s="13" t="s">
        <v>1299</v>
      </c>
      <c r="C812" s="55" t="s">
        <v>6</v>
      </c>
      <c r="D812" s="55" t="s">
        <v>19340</v>
      </c>
      <c r="E812" s="13"/>
      <c r="F812" s="39" t="s">
        <v>19526</v>
      </c>
    </row>
    <row r="813" spans="1:6" x14ac:dyDescent="0.25">
      <c r="A813" s="80" t="s">
        <v>2784</v>
      </c>
      <c r="B813" s="13" t="s">
        <v>2785</v>
      </c>
      <c r="C813" s="55" t="s">
        <v>6</v>
      </c>
      <c r="D813" s="55" t="s">
        <v>19321</v>
      </c>
      <c r="E813" s="13" t="s">
        <v>21453</v>
      </c>
      <c r="F813" s="39" t="s">
        <v>19526</v>
      </c>
    </row>
    <row r="814" spans="1:6" x14ac:dyDescent="0.25">
      <c r="A814" s="80" t="s">
        <v>4001</v>
      </c>
      <c r="B814" s="13" t="s">
        <v>4002</v>
      </c>
      <c r="C814" s="55" t="s">
        <v>6</v>
      </c>
      <c r="D814" s="55" t="s">
        <v>19321</v>
      </c>
      <c r="E814" s="13" t="s">
        <v>21453</v>
      </c>
      <c r="F814" s="39" t="s">
        <v>19526</v>
      </c>
    </row>
    <row r="815" spans="1:6" x14ac:dyDescent="0.25">
      <c r="A815" s="80" t="s">
        <v>2703</v>
      </c>
      <c r="B815" s="13" t="s">
        <v>2704</v>
      </c>
      <c r="C815" s="55" t="s">
        <v>6</v>
      </c>
      <c r="D815" s="55" t="s">
        <v>19324</v>
      </c>
      <c r="E815" s="13" t="s">
        <v>21453</v>
      </c>
      <c r="F815" s="39" t="s">
        <v>19526</v>
      </c>
    </row>
    <row r="816" spans="1:6" x14ac:dyDescent="0.25">
      <c r="A816" s="80" t="s">
        <v>19794</v>
      </c>
      <c r="B816" s="13" t="s">
        <v>19795</v>
      </c>
      <c r="C816" s="55" t="s">
        <v>6</v>
      </c>
      <c r="D816" s="55" t="s">
        <v>19353</v>
      </c>
      <c r="E816" s="13"/>
      <c r="F816" s="39" t="s">
        <v>19526</v>
      </c>
    </row>
    <row r="817" spans="1:6" x14ac:dyDescent="0.25">
      <c r="A817" s="80" t="s">
        <v>1888</v>
      </c>
      <c r="B817" s="13" t="s">
        <v>1889</v>
      </c>
      <c r="C817" s="55" t="s">
        <v>6</v>
      </c>
      <c r="D817" s="55" t="s">
        <v>19341</v>
      </c>
      <c r="E817" s="13"/>
      <c r="F817" s="39" t="s">
        <v>19526</v>
      </c>
    </row>
    <row r="818" spans="1:6" x14ac:dyDescent="0.25">
      <c r="A818" s="80" t="s">
        <v>19796</v>
      </c>
      <c r="B818" s="13" t="s">
        <v>19797</v>
      </c>
      <c r="C818" s="55" t="s">
        <v>6</v>
      </c>
      <c r="D818" s="55" t="s">
        <v>21459</v>
      </c>
      <c r="E818" s="13"/>
      <c r="F818" s="39" t="s">
        <v>19526</v>
      </c>
    </row>
    <row r="819" spans="1:6" x14ac:dyDescent="0.25">
      <c r="A819" s="80" t="s">
        <v>3597</v>
      </c>
      <c r="B819" s="13" t="s">
        <v>3598</v>
      </c>
      <c r="C819" s="55" t="s">
        <v>6</v>
      </c>
      <c r="D819" s="55" t="s">
        <v>19316</v>
      </c>
      <c r="E819" s="13"/>
      <c r="F819" s="39" t="s">
        <v>19526</v>
      </c>
    </row>
    <row r="820" spans="1:6" x14ac:dyDescent="0.25">
      <c r="A820" s="80" t="s">
        <v>3357</v>
      </c>
      <c r="B820" s="13" t="s">
        <v>3358</v>
      </c>
      <c r="C820" s="55" t="s">
        <v>6</v>
      </c>
      <c r="D820" s="55" t="s">
        <v>19508</v>
      </c>
      <c r="E820" s="13"/>
      <c r="F820" s="39" t="s">
        <v>19526</v>
      </c>
    </row>
    <row r="821" spans="1:6" x14ac:dyDescent="0.25">
      <c r="A821" s="80" t="s">
        <v>3540</v>
      </c>
      <c r="B821" s="13" t="s">
        <v>3541</v>
      </c>
      <c r="C821" s="55" t="s">
        <v>6</v>
      </c>
      <c r="D821" s="55" t="s">
        <v>19316</v>
      </c>
      <c r="E821" s="13"/>
      <c r="F821" s="39" t="s">
        <v>19526</v>
      </c>
    </row>
    <row r="822" spans="1:6" x14ac:dyDescent="0.25">
      <c r="A822" s="80" t="s">
        <v>3446</v>
      </c>
      <c r="B822" s="13" t="s">
        <v>3447</v>
      </c>
      <c r="C822" s="55" t="s">
        <v>6</v>
      </c>
      <c r="D822" s="55" t="s">
        <v>19325</v>
      </c>
      <c r="E822" s="13" t="s">
        <v>21453</v>
      </c>
      <c r="F822" s="39" t="s">
        <v>19526</v>
      </c>
    </row>
    <row r="823" spans="1:6" x14ac:dyDescent="0.25">
      <c r="A823" s="80" t="s">
        <v>885</v>
      </c>
      <c r="B823" s="13" t="s">
        <v>886</v>
      </c>
      <c r="C823" s="55" t="s">
        <v>6</v>
      </c>
      <c r="D823" s="55" t="s">
        <v>19321</v>
      </c>
      <c r="E823" s="13" t="s">
        <v>21453</v>
      </c>
      <c r="F823" s="39" t="s">
        <v>19526</v>
      </c>
    </row>
    <row r="824" spans="1:6" x14ac:dyDescent="0.25">
      <c r="A824" s="80" t="s">
        <v>3933</v>
      </c>
      <c r="B824" s="13" t="s">
        <v>3934</v>
      </c>
      <c r="C824" s="55" t="s">
        <v>6</v>
      </c>
      <c r="D824" s="55" t="s">
        <v>19362</v>
      </c>
      <c r="E824" s="13"/>
      <c r="F824" s="39" t="s">
        <v>19526</v>
      </c>
    </row>
    <row r="825" spans="1:6" x14ac:dyDescent="0.25">
      <c r="A825" s="80" t="s">
        <v>3995</v>
      </c>
      <c r="B825" s="13" t="s">
        <v>3996</v>
      </c>
      <c r="C825" s="55" t="s">
        <v>6</v>
      </c>
      <c r="D825" s="55" t="s">
        <v>19321</v>
      </c>
      <c r="E825" s="13" t="s">
        <v>21453</v>
      </c>
      <c r="F825" s="39" t="s">
        <v>19526</v>
      </c>
    </row>
    <row r="826" spans="1:6" x14ac:dyDescent="0.25">
      <c r="A826" s="80" t="s">
        <v>3384</v>
      </c>
      <c r="B826" s="13" t="s">
        <v>3385</v>
      </c>
      <c r="C826" s="55" t="s">
        <v>6</v>
      </c>
      <c r="D826" s="55" t="s">
        <v>19321</v>
      </c>
      <c r="E826" s="13" t="s">
        <v>21453</v>
      </c>
      <c r="F826" s="39" t="s">
        <v>19526</v>
      </c>
    </row>
    <row r="827" spans="1:6" x14ac:dyDescent="0.25">
      <c r="A827" s="80" t="s">
        <v>959</v>
      </c>
      <c r="B827" s="13" t="s">
        <v>960</v>
      </c>
      <c r="C827" s="55" t="s">
        <v>6</v>
      </c>
      <c r="D827" s="55" t="s">
        <v>19321</v>
      </c>
      <c r="E827" s="13" t="s">
        <v>21453</v>
      </c>
      <c r="F827" s="39" t="s">
        <v>19526</v>
      </c>
    </row>
    <row r="828" spans="1:6" x14ac:dyDescent="0.25">
      <c r="A828" s="80" t="s">
        <v>361</v>
      </c>
      <c r="B828" s="13" t="s">
        <v>362</v>
      </c>
      <c r="C828" s="55" t="s">
        <v>6</v>
      </c>
      <c r="D828" s="55" t="s">
        <v>19352</v>
      </c>
      <c r="E828" s="13"/>
      <c r="F828" s="39" t="s">
        <v>19526</v>
      </c>
    </row>
    <row r="829" spans="1:6" x14ac:dyDescent="0.25">
      <c r="A829" s="80" t="s">
        <v>3621</v>
      </c>
      <c r="B829" s="13" t="s">
        <v>3622</v>
      </c>
      <c r="C829" s="55" t="s">
        <v>6</v>
      </c>
      <c r="D829" s="55" t="s">
        <v>19325</v>
      </c>
      <c r="E829" s="13" t="s">
        <v>21453</v>
      </c>
      <c r="F829" s="39" t="s">
        <v>19526</v>
      </c>
    </row>
    <row r="830" spans="1:6" x14ac:dyDescent="0.25">
      <c r="A830" s="80" t="s">
        <v>2681</v>
      </c>
      <c r="B830" s="13" t="s">
        <v>2682</v>
      </c>
      <c r="C830" s="55" t="s">
        <v>6</v>
      </c>
      <c r="D830" s="55" t="s">
        <v>19359</v>
      </c>
      <c r="E830" s="13"/>
      <c r="F830" s="39" t="s">
        <v>19526</v>
      </c>
    </row>
    <row r="831" spans="1:6" x14ac:dyDescent="0.25">
      <c r="A831" s="80" t="s">
        <v>2804</v>
      </c>
      <c r="B831" s="13" t="s">
        <v>2805</v>
      </c>
      <c r="C831" s="55" t="s">
        <v>6</v>
      </c>
      <c r="D831" s="55" t="s">
        <v>19377</v>
      </c>
      <c r="E831" s="13"/>
      <c r="F831" s="39" t="s">
        <v>19526</v>
      </c>
    </row>
    <row r="832" spans="1:6" x14ac:dyDescent="0.25">
      <c r="A832" s="80" t="s">
        <v>2052</v>
      </c>
      <c r="B832" s="13" t="s">
        <v>2053</v>
      </c>
      <c r="C832" s="55" t="s">
        <v>6</v>
      </c>
      <c r="D832" s="55" t="s">
        <v>19341</v>
      </c>
      <c r="E832" s="13"/>
      <c r="F832" s="39" t="s">
        <v>19526</v>
      </c>
    </row>
    <row r="833" spans="1:6" x14ac:dyDescent="0.25">
      <c r="A833" s="80" t="s">
        <v>935</v>
      </c>
      <c r="B833" s="13" t="s">
        <v>936</v>
      </c>
      <c r="C833" s="55" t="s">
        <v>6</v>
      </c>
      <c r="D833" s="55" t="s">
        <v>19321</v>
      </c>
      <c r="E833" s="13" t="s">
        <v>21453</v>
      </c>
      <c r="F833" s="39" t="s">
        <v>19526</v>
      </c>
    </row>
    <row r="834" spans="1:6" x14ac:dyDescent="0.25">
      <c r="A834" s="80" t="s">
        <v>19798</v>
      </c>
      <c r="B834" s="13" t="s">
        <v>19799</v>
      </c>
      <c r="C834" s="55" t="s">
        <v>6</v>
      </c>
      <c r="D834" s="55" t="s">
        <v>19325</v>
      </c>
      <c r="E834" s="13" t="s">
        <v>21453</v>
      </c>
      <c r="F834" s="39" t="s">
        <v>19526</v>
      </c>
    </row>
    <row r="835" spans="1:6" x14ac:dyDescent="0.25">
      <c r="A835" s="80" t="s">
        <v>19800</v>
      </c>
      <c r="B835" s="13" t="s">
        <v>19801</v>
      </c>
      <c r="C835" s="55" t="s">
        <v>6</v>
      </c>
      <c r="D835" s="55" t="s">
        <v>19519</v>
      </c>
      <c r="E835" s="13"/>
      <c r="F835" s="39" t="s">
        <v>19526</v>
      </c>
    </row>
    <row r="836" spans="1:6" x14ac:dyDescent="0.25">
      <c r="A836" s="80" t="s">
        <v>19802</v>
      </c>
      <c r="B836" s="13" t="s">
        <v>19803</v>
      </c>
      <c r="C836" s="55" t="s">
        <v>6</v>
      </c>
      <c r="D836" s="55" t="s">
        <v>19325</v>
      </c>
      <c r="E836" s="13" t="s">
        <v>21453</v>
      </c>
      <c r="F836" s="39" t="s">
        <v>19526</v>
      </c>
    </row>
    <row r="837" spans="1:6" x14ac:dyDescent="0.25">
      <c r="A837" s="80" t="s">
        <v>19804</v>
      </c>
      <c r="B837" s="13" t="s">
        <v>19805</v>
      </c>
      <c r="C837" s="55" t="s">
        <v>6</v>
      </c>
      <c r="D837" s="55" t="s">
        <v>19325</v>
      </c>
      <c r="E837" s="13" t="s">
        <v>21453</v>
      </c>
      <c r="F837" s="39" t="s">
        <v>19526</v>
      </c>
    </row>
    <row r="838" spans="1:6" x14ac:dyDescent="0.25">
      <c r="A838" s="80" t="s">
        <v>901</v>
      </c>
      <c r="B838" s="13" t="s">
        <v>902</v>
      </c>
      <c r="C838" s="55" t="s">
        <v>6</v>
      </c>
      <c r="D838" s="55" t="s">
        <v>19321</v>
      </c>
      <c r="E838" s="13" t="s">
        <v>21453</v>
      </c>
      <c r="F838" s="39" t="s">
        <v>19526</v>
      </c>
    </row>
    <row r="839" spans="1:6" x14ac:dyDescent="0.25">
      <c r="A839" s="80" t="s">
        <v>3060</v>
      </c>
      <c r="B839" s="13" t="s">
        <v>3061</v>
      </c>
      <c r="C839" s="55" t="s">
        <v>6</v>
      </c>
      <c r="D839" s="55" t="s">
        <v>19325</v>
      </c>
      <c r="E839" s="13" t="s">
        <v>21453</v>
      </c>
      <c r="F839" s="39" t="s">
        <v>19526</v>
      </c>
    </row>
    <row r="840" spans="1:6" x14ac:dyDescent="0.25">
      <c r="A840" s="80" t="s">
        <v>1249</v>
      </c>
      <c r="B840" s="13" t="s">
        <v>1250</v>
      </c>
      <c r="C840" s="55" t="s">
        <v>6</v>
      </c>
      <c r="D840" s="55" t="s">
        <v>19321</v>
      </c>
      <c r="E840" s="13" t="s">
        <v>21453</v>
      </c>
      <c r="F840" s="39" t="s">
        <v>19526</v>
      </c>
    </row>
    <row r="841" spans="1:6" x14ac:dyDescent="0.25">
      <c r="A841" s="80" t="s">
        <v>3782</v>
      </c>
      <c r="B841" s="13" t="s">
        <v>3783</v>
      </c>
      <c r="C841" s="55" t="s">
        <v>6</v>
      </c>
      <c r="D841" s="55" t="s">
        <v>19325</v>
      </c>
      <c r="E841" s="13" t="s">
        <v>21453</v>
      </c>
      <c r="F841" s="39" t="s">
        <v>19526</v>
      </c>
    </row>
    <row r="842" spans="1:6" x14ac:dyDescent="0.25">
      <c r="A842" s="80" t="s">
        <v>975</v>
      </c>
      <c r="B842" s="13" t="s">
        <v>976</v>
      </c>
      <c r="C842" s="55" t="s">
        <v>6</v>
      </c>
      <c r="D842" s="55" t="s">
        <v>19321</v>
      </c>
      <c r="E842" s="13" t="s">
        <v>21453</v>
      </c>
      <c r="F842" s="39" t="s">
        <v>19526</v>
      </c>
    </row>
    <row r="843" spans="1:6" x14ac:dyDescent="0.25">
      <c r="A843" s="80" t="s">
        <v>3852</v>
      </c>
      <c r="B843" s="13" t="s">
        <v>3853</v>
      </c>
      <c r="C843" s="55" t="s">
        <v>6</v>
      </c>
      <c r="D843" s="55" t="s">
        <v>19325</v>
      </c>
      <c r="E843" s="13" t="s">
        <v>21453</v>
      </c>
      <c r="F843" s="39" t="s">
        <v>19526</v>
      </c>
    </row>
    <row r="844" spans="1:6" x14ac:dyDescent="0.25">
      <c r="A844" s="80" t="s">
        <v>3509</v>
      </c>
      <c r="B844" s="13" t="s">
        <v>3510</v>
      </c>
      <c r="C844" s="55" t="s">
        <v>6</v>
      </c>
      <c r="D844" s="55" t="s">
        <v>19383</v>
      </c>
      <c r="E844" s="13"/>
      <c r="F844" s="39" t="s">
        <v>19526</v>
      </c>
    </row>
    <row r="845" spans="1:6" x14ac:dyDescent="0.25">
      <c r="A845" s="80" t="s">
        <v>459</v>
      </c>
      <c r="B845" s="13" t="s">
        <v>460</v>
      </c>
      <c r="C845" s="55" t="s">
        <v>6</v>
      </c>
      <c r="D845" s="55" t="s">
        <v>19353</v>
      </c>
      <c r="E845" s="13"/>
      <c r="F845" s="39" t="s">
        <v>19526</v>
      </c>
    </row>
    <row r="846" spans="1:6" x14ac:dyDescent="0.25">
      <c r="A846" s="80" t="s">
        <v>2802</v>
      </c>
      <c r="B846" s="13" t="s">
        <v>2803</v>
      </c>
      <c r="C846" s="55" t="s">
        <v>6</v>
      </c>
      <c r="D846" s="55" t="s">
        <v>19377</v>
      </c>
      <c r="E846" s="13"/>
      <c r="F846" s="39" t="s">
        <v>19526</v>
      </c>
    </row>
    <row r="847" spans="1:6" x14ac:dyDescent="0.25">
      <c r="A847" s="80" t="s">
        <v>3527</v>
      </c>
      <c r="B847" s="13" t="s">
        <v>328</v>
      </c>
      <c r="C847" s="55" t="s">
        <v>6</v>
      </c>
      <c r="D847" s="55" t="s">
        <v>19321</v>
      </c>
      <c r="E847" s="13" t="s">
        <v>21453</v>
      </c>
      <c r="F847" s="39" t="s">
        <v>19526</v>
      </c>
    </row>
    <row r="848" spans="1:6" x14ac:dyDescent="0.25">
      <c r="A848" s="80" t="s">
        <v>763</v>
      </c>
      <c r="B848" s="13" t="s">
        <v>764</v>
      </c>
      <c r="C848" s="55" t="s">
        <v>6</v>
      </c>
      <c r="D848" s="55" t="s">
        <v>19353</v>
      </c>
      <c r="E848" s="13"/>
      <c r="F848" s="39" t="s">
        <v>19526</v>
      </c>
    </row>
    <row r="849" spans="1:6" x14ac:dyDescent="0.25">
      <c r="A849" s="80" t="s">
        <v>3383</v>
      </c>
      <c r="B849" s="13" t="s">
        <v>1599</v>
      </c>
      <c r="C849" s="55" t="s">
        <v>6</v>
      </c>
      <c r="D849" s="55" t="s">
        <v>19321</v>
      </c>
      <c r="E849" s="13" t="s">
        <v>21453</v>
      </c>
      <c r="F849" s="39" t="s">
        <v>19526</v>
      </c>
    </row>
    <row r="850" spans="1:6" x14ac:dyDescent="0.25">
      <c r="A850" s="80" t="s">
        <v>2276</v>
      </c>
      <c r="B850" s="13" t="s">
        <v>2277</v>
      </c>
      <c r="C850" s="55" t="s">
        <v>6</v>
      </c>
      <c r="D850" s="55" t="s">
        <v>19323</v>
      </c>
      <c r="E850" s="13"/>
      <c r="F850" s="39" t="s">
        <v>19526</v>
      </c>
    </row>
    <row r="851" spans="1:6" x14ac:dyDescent="0.25">
      <c r="A851" s="80" t="s">
        <v>3371</v>
      </c>
      <c r="B851" s="13" t="s">
        <v>3372</v>
      </c>
      <c r="C851" s="55" t="s">
        <v>6</v>
      </c>
      <c r="D851" s="55" t="s">
        <v>19321</v>
      </c>
      <c r="E851" s="13" t="s">
        <v>21453</v>
      </c>
      <c r="F851" s="39" t="s">
        <v>19526</v>
      </c>
    </row>
    <row r="852" spans="1:6" x14ac:dyDescent="0.25">
      <c r="A852" s="80" t="s">
        <v>19806</v>
      </c>
      <c r="B852" s="13" t="s">
        <v>19807</v>
      </c>
      <c r="C852" s="55" t="s">
        <v>6</v>
      </c>
      <c r="D852" s="55" t="s">
        <v>19316</v>
      </c>
      <c r="E852" s="13"/>
      <c r="F852" s="39" t="s">
        <v>19526</v>
      </c>
    </row>
    <row r="853" spans="1:6" x14ac:dyDescent="0.25">
      <c r="A853" s="80" t="s">
        <v>19808</v>
      </c>
      <c r="B853" s="13" t="s">
        <v>19809</v>
      </c>
      <c r="C853" s="55" t="s">
        <v>6</v>
      </c>
      <c r="D853" s="55" t="s">
        <v>19321</v>
      </c>
      <c r="E853" s="13" t="s">
        <v>21453</v>
      </c>
      <c r="F853" s="39" t="s">
        <v>19526</v>
      </c>
    </row>
    <row r="854" spans="1:6" x14ac:dyDescent="0.25">
      <c r="A854" s="80" t="s">
        <v>2990</v>
      </c>
      <c r="B854" s="13" t="s">
        <v>2991</v>
      </c>
      <c r="C854" s="55" t="s">
        <v>6</v>
      </c>
      <c r="D854" s="55" t="s">
        <v>19324</v>
      </c>
      <c r="E854" s="13" t="s">
        <v>21453</v>
      </c>
      <c r="F854" s="39" t="s">
        <v>19526</v>
      </c>
    </row>
    <row r="855" spans="1:6" x14ac:dyDescent="0.25">
      <c r="A855" s="80" t="s">
        <v>19810</v>
      </c>
      <c r="B855" s="13" t="s">
        <v>19811</v>
      </c>
      <c r="C855" s="55" t="s">
        <v>6</v>
      </c>
      <c r="D855" s="55" t="s">
        <v>21459</v>
      </c>
      <c r="E855" s="13"/>
      <c r="F855" s="39" t="s">
        <v>19526</v>
      </c>
    </row>
    <row r="856" spans="1:6" x14ac:dyDescent="0.25">
      <c r="A856" s="80" t="s">
        <v>19812</v>
      </c>
      <c r="B856" s="13" t="s">
        <v>19813</v>
      </c>
      <c r="C856" s="55" t="s">
        <v>6</v>
      </c>
      <c r="D856" s="55" t="s">
        <v>19325</v>
      </c>
      <c r="E856" s="13" t="s">
        <v>21453</v>
      </c>
      <c r="F856" s="39" t="s">
        <v>19526</v>
      </c>
    </row>
    <row r="857" spans="1:6" x14ac:dyDescent="0.25">
      <c r="A857" s="80" t="s">
        <v>2375</v>
      </c>
      <c r="B857" s="13" t="s">
        <v>2376</v>
      </c>
      <c r="C857" s="55" t="s">
        <v>6</v>
      </c>
      <c r="D857" s="55" t="s">
        <v>19316</v>
      </c>
      <c r="E857" s="13"/>
      <c r="F857" s="39" t="s">
        <v>19526</v>
      </c>
    </row>
    <row r="858" spans="1:6" x14ac:dyDescent="0.25">
      <c r="A858" s="80" t="s">
        <v>2862</v>
      </c>
      <c r="B858" s="13" t="s">
        <v>2863</v>
      </c>
      <c r="C858" s="55" t="s">
        <v>6</v>
      </c>
      <c r="D858" s="55" t="s">
        <v>19378</v>
      </c>
      <c r="E858" s="13"/>
      <c r="F858" s="39" t="s">
        <v>19526</v>
      </c>
    </row>
    <row r="859" spans="1:6" x14ac:dyDescent="0.25">
      <c r="A859" s="80" t="s">
        <v>3814</v>
      </c>
      <c r="B859" s="13" t="s">
        <v>3815</v>
      </c>
      <c r="C859" s="55" t="s">
        <v>6</v>
      </c>
      <c r="D859" s="55" t="s">
        <v>21455</v>
      </c>
      <c r="E859" s="13"/>
      <c r="F859" s="39" t="s">
        <v>19526</v>
      </c>
    </row>
    <row r="860" spans="1:6" x14ac:dyDescent="0.25">
      <c r="A860" s="80" t="s">
        <v>1187</v>
      </c>
      <c r="B860" s="13" t="s">
        <v>1188</v>
      </c>
      <c r="C860" s="55" t="s">
        <v>6</v>
      </c>
      <c r="D860" s="55" t="s">
        <v>19316</v>
      </c>
      <c r="E860" s="13"/>
      <c r="F860" s="39" t="s">
        <v>19526</v>
      </c>
    </row>
    <row r="861" spans="1:6" x14ac:dyDescent="0.25">
      <c r="A861" s="80" t="s">
        <v>2527</v>
      </c>
      <c r="B861" s="13" t="s">
        <v>2528</v>
      </c>
      <c r="C861" s="55" t="s">
        <v>1253</v>
      </c>
      <c r="D861" s="55" t="s">
        <v>19358</v>
      </c>
      <c r="E861" s="13"/>
      <c r="F861" s="39" t="s">
        <v>19526</v>
      </c>
    </row>
    <row r="862" spans="1:6" x14ac:dyDescent="0.25">
      <c r="A862" s="80" t="s">
        <v>2038</v>
      </c>
      <c r="B862" s="13" t="s">
        <v>2039</v>
      </c>
      <c r="C862" s="55" t="s">
        <v>6</v>
      </c>
      <c r="D862" s="55" t="s">
        <v>19350</v>
      </c>
      <c r="E862" s="13"/>
      <c r="F862" s="39" t="s">
        <v>19526</v>
      </c>
    </row>
    <row r="863" spans="1:6" x14ac:dyDescent="0.25">
      <c r="A863" s="80" t="s">
        <v>2296</v>
      </c>
      <c r="B863" s="13" t="s">
        <v>2297</v>
      </c>
      <c r="C863" s="55" t="s">
        <v>6</v>
      </c>
      <c r="D863" s="55" t="s">
        <v>19316</v>
      </c>
      <c r="E863" s="13"/>
      <c r="F863" s="39" t="s">
        <v>19526</v>
      </c>
    </row>
    <row r="864" spans="1:6" x14ac:dyDescent="0.25">
      <c r="A864" s="80" t="s">
        <v>3748</v>
      </c>
      <c r="B864" s="13" t="s">
        <v>3749</v>
      </c>
      <c r="C864" s="55" t="s">
        <v>6</v>
      </c>
      <c r="D864" s="55" t="s">
        <v>19321</v>
      </c>
      <c r="E864" s="13" t="s">
        <v>21453</v>
      </c>
      <c r="F864" s="39" t="s">
        <v>19526</v>
      </c>
    </row>
    <row r="865" spans="1:6" x14ac:dyDescent="0.25">
      <c r="A865" s="80" t="s">
        <v>2940</v>
      </c>
      <c r="B865" s="13" t="s">
        <v>2941</v>
      </c>
      <c r="C865" s="55" t="s">
        <v>6</v>
      </c>
      <c r="D865" s="55" t="s">
        <v>19325</v>
      </c>
      <c r="E865" s="13" t="s">
        <v>21453</v>
      </c>
      <c r="F865" s="39" t="s">
        <v>19526</v>
      </c>
    </row>
    <row r="866" spans="1:6" x14ac:dyDescent="0.25">
      <c r="A866" s="80" t="s">
        <v>1334</v>
      </c>
      <c r="B866" s="13" t="s">
        <v>1335</v>
      </c>
      <c r="C866" s="55" t="s">
        <v>6</v>
      </c>
      <c r="D866" s="55" t="s">
        <v>19340</v>
      </c>
      <c r="E866" s="13"/>
      <c r="F866" s="39" t="s">
        <v>19526</v>
      </c>
    </row>
    <row r="867" spans="1:6" x14ac:dyDescent="0.25">
      <c r="A867" s="80" t="s">
        <v>2950</v>
      </c>
      <c r="B867" s="13" t="s">
        <v>2951</v>
      </c>
      <c r="C867" s="55" t="s">
        <v>6</v>
      </c>
      <c r="D867" s="55" t="s">
        <v>19325</v>
      </c>
      <c r="E867" s="13" t="s">
        <v>21453</v>
      </c>
      <c r="F867" s="39" t="s">
        <v>19526</v>
      </c>
    </row>
    <row r="868" spans="1:6" x14ac:dyDescent="0.25">
      <c r="A868" s="80" t="s">
        <v>19814</v>
      </c>
      <c r="B868" s="13" t="s">
        <v>19815</v>
      </c>
      <c r="C868" s="55" t="s">
        <v>6</v>
      </c>
      <c r="D868" s="55" t="s">
        <v>21459</v>
      </c>
      <c r="E868" s="13"/>
      <c r="F868" s="39" t="s">
        <v>19526</v>
      </c>
    </row>
    <row r="869" spans="1:6" x14ac:dyDescent="0.25">
      <c r="A869" s="80" t="s">
        <v>3985</v>
      </c>
      <c r="B869" s="13" t="s">
        <v>3986</v>
      </c>
      <c r="C869" s="55" t="s">
        <v>6</v>
      </c>
      <c r="D869" s="55" t="s">
        <v>19321</v>
      </c>
      <c r="E869" s="13" t="s">
        <v>21453</v>
      </c>
      <c r="F869" s="39" t="s">
        <v>19526</v>
      </c>
    </row>
    <row r="870" spans="1:6" x14ac:dyDescent="0.25">
      <c r="A870" s="80" t="s">
        <v>3132</v>
      </c>
      <c r="B870" s="13" t="s">
        <v>3133</v>
      </c>
      <c r="C870" s="55" t="s">
        <v>6</v>
      </c>
      <c r="D870" s="55" t="s">
        <v>19324</v>
      </c>
      <c r="E870" s="13" t="s">
        <v>21453</v>
      </c>
      <c r="F870" s="39" t="s">
        <v>19526</v>
      </c>
    </row>
    <row r="871" spans="1:6" x14ac:dyDescent="0.25">
      <c r="A871" s="80" t="s">
        <v>359</v>
      </c>
      <c r="B871" s="13" t="s">
        <v>360</v>
      </c>
      <c r="C871" s="55" t="s">
        <v>6</v>
      </c>
      <c r="D871" s="55" t="s">
        <v>19352</v>
      </c>
      <c r="E871" s="13"/>
      <c r="F871" s="39" t="s">
        <v>19526</v>
      </c>
    </row>
    <row r="872" spans="1:6" x14ac:dyDescent="0.25">
      <c r="A872" s="80" t="s">
        <v>3544</v>
      </c>
      <c r="B872" s="13" t="s">
        <v>3545</v>
      </c>
      <c r="C872" s="55" t="s">
        <v>6</v>
      </c>
      <c r="D872" s="55" t="s">
        <v>19341</v>
      </c>
      <c r="E872" s="13"/>
      <c r="F872" s="39" t="s">
        <v>19526</v>
      </c>
    </row>
    <row r="873" spans="1:6" x14ac:dyDescent="0.25">
      <c r="A873" s="80" t="s">
        <v>833</v>
      </c>
      <c r="B873" s="13" t="s">
        <v>834</v>
      </c>
      <c r="C873" s="55" t="s">
        <v>6</v>
      </c>
      <c r="D873" s="55" t="s">
        <v>19321</v>
      </c>
      <c r="E873" s="13" t="s">
        <v>21453</v>
      </c>
      <c r="F873" s="39" t="s">
        <v>19526</v>
      </c>
    </row>
    <row r="874" spans="1:6" x14ac:dyDescent="0.25">
      <c r="A874" s="80" t="s">
        <v>3679</v>
      </c>
      <c r="B874" s="13" t="s">
        <v>3680</v>
      </c>
      <c r="C874" s="55" t="s">
        <v>6</v>
      </c>
      <c r="D874" s="55" t="s">
        <v>19365</v>
      </c>
      <c r="E874" s="13"/>
      <c r="F874" s="39" t="s">
        <v>19526</v>
      </c>
    </row>
    <row r="875" spans="1:6" x14ac:dyDescent="0.25">
      <c r="A875" s="80" t="s">
        <v>899</v>
      </c>
      <c r="B875" s="13" t="s">
        <v>900</v>
      </c>
      <c r="C875" s="55" t="s">
        <v>6</v>
      </c>
      <c r="D875" s="55" t="s">
        <v>19321</v>
      </c>
      <c r="E875" s="13" t="s">
        <v>21453</v>
      </c>
      <c r="F875" s="39" t="s">
        <v>19526</v>
      </c>
    </row>
    <row r="876" spans="1:6" x14ac:dyDescent="0.25">
      <c r="A876" s="80" t="s">
        <v>2956</v>
      </c>
      <c r="B876" s="13" t="s">
        <v>2957</v>
      </c>
      <c r="C876" s="55" t="s">
        <v>6</v>
      </c>
      <c r="D876" s="55" t="s">
        <v>19325</v>
      </c>
      <c r="E876" s="13" t="s">
        <v>21453</v>
      </c>
      <c r="F876" s="39" t="s">
        <v>19526</v>
      </c>
    </row>
    <row r="877" spans="1:6" x14ac:dyDescent="0.25">
      <c r="A877" s="80" t="s">
        <v>19816</v>
      </c>
      <c r="B877" s="13" t="s">
        <v>19817</v>
      </c>
      <c r="C877" s="55" t="s">
        <v>6</v>
      </c>
      <c r="D877" s="55" t="s">
        <v>19326</v>
      </c>
      <c r="E877" s="13"/>
      <c r="F877" s="39" t="s">
        <v>19526</v>
      </c>
    </row>
    <row r="878" spans="1:6" x14ac:dyDescent="0.25">
      <c r="A878" s="80" t="s">
        <v>3311</v>
      </c>
      <c r="B878" s="13" t="s">
        <v>3312</v>
      </c>
      <c r="C878" s="55" t="s">
        <v>6</v>
      </c>
      <c r="D878" s="55" t="s">
        <v>19325</v>
      </c>
      <c r="E878" s="13" t="s">
        <v>21453</v>
      </c>
      <c r="F878" s="39" t="s">
        <v>19526</v>
      </c>
    </row>
    <row r="879" spans="1:6" x14ac:dyDescent="0.25">
      <c r="A879" s="80" t="s">
        <v>3335</v>
      </c>
      <c r="B879" s="13" t="s">
        <v>3336</v>
      </c>
      <c r="C879" s="55" t="s">
        <v>6</v>
      </c>
      <c r="D879" s="55" t="s">
        <v>19341</v>
      </c>
      <c r="E879" s="13"/>
      <c r="F879" s="39" t="s">
        <v>19526</v>
      </c>
    </row>
    <row r="880" spans="1:6" x14ac:dyDescent="0.25">
      <c r="A880" s="80" t="s">
        <v>3695</v>
      </c>
      <c r="B880" s="13" t="s">
        <v>3696</v>
      </c>
      <c r="C880" s="55" t="s">
        <v>6</v>
      </c>
      <c r="D880" s="55" t="s">
        <v>19325</v>
      </c>
      <c r="E880" s="13" t="s">
        <v>21453</v>
      </c>
      <c r="F880" s="39" t="s">
        <v>19526</v>
      </c>
    </row>
    <row r="881" spans="1:6" x14ac:dyDescent="0.25">
      <c r="A881" s="80" t="s">
        <v>19818</v>
      </c>
      <c r="B881" s="13" t="s">
        <v>19819</v>
      </c>
      <c r="C881" s="55" t="s">
        <v>6</v>
      </c>
      <c r="D881" s="55" t="s">
        <v>19325</v>
      </c>
      <c r="E881" s="13" t="s">
        <v>21453</v>
      </c>
      <c r="F881" s="39" t="s">
        <v>19526</v>
      </c>
    </row>
    <row r="882" spans="1:6" x14ac:dyDescent="0.25">
      <c r="A882" s="80" t="s">
        <v>19820</v>
      </c>
      <c r="B882" s="13" t="s">
        <v>19821</v>
      </c>
      <c r="C882" s="55" t="s">
        <v>6</v>
      </c>
      <c r="D882" s="55" t="s">
        <v>19325</v>
      </c>
      <c r="E882" s="13" t="s">
        <v>21453</v>
      </c>
      <c r="F882" s="39" t="s">
        <v>19526</v>
      </c>
    </row>
    <row r="883" spans="1:6" x14ac:dyDescent="0.25">
      <c r="A883" s="80" t="s">
        <v>3530</v>
      </c>
      <c r="B883" s="13" t="s">
        <v>3531</v>
      </c>
      <c r="C883" s="55" t="s">
        <v>6</v>
      </c>
      <c r="D883" s="55" t="s">
        <v>19325</v>
      </c>
      <c r="E883" s="13" t="s">
        <v>21453</v>
      </c>
      <c r="F883" s="39" t="s">
        <v>19526</v>
      </c>
    </row>
    <row r="884" spans="1:6" x14ac:dyDescent="0.25">
      <c r="A884" s="80" t="s">
        <v>3066</v>
      </c>
      <c r="B884" s="13" t="s">
        <v>3067</v>
      </c>
      <c r="C884" s="55" t="s">
        <v>6</v>
      </c>
      <c r="D884" s="55" t="s">
        <v>19353</v>
      </c>
      <c r="E884" s="13"/>
      <c r="F884" s="39" t="s">
        <v>19526</v>
      </c>
    </row>
    <row r="885" spans="1:6" x14ac:dyDescent="0.25">
      <c r="A885" s="80" t="s">
        <v>2040</v>
      </c>
      <c r="B885" s="13" t="s">
        <v>2041</v>
      </c>
      <c r="C885" s="55" t="s">
        <v>6</v>
      </c>
      <c r="D885" s="55" t="s">
        <v>19350</v>
      </c>
      <c r="E885" s="13"/>
      <c r="F885" s="39" t="s">
        <v>19526</v>
      </c>
    </row>
    <row r="886" spans="1:6" x14ac:dyDescent="0.25">
      <c r="A886" s="80" t="s">
        <v>3321</v>
      </c>
      <c r="B886" s="13" t="s">
        <v>3322</v>
      </c>
      <c r="C886" s="55" t="s">
        <v>6</v>
      </c>
      <c r="D886" s="55" t="s">
        <v>19325</v>
      </c>
      <c r="E886" s="13" t="s">
        <v>21453</v>
      </c>
      <c r="F886" s="39" t="s">
        <v>19526</v>
      </c>
    </row>
    <row r="887" spans="1:6" x14ac:dyDescent="0.25">
      <c r="A887" s="80" t="s">
        <v>3088</v>
      </c>
      <c r="B887" s="13" t="s">
        <v>3089</v>
      </c>
      <c r="C887" s="55" t="s">
        <v>6</v>
      </c>
      <c r="D887" s="55" t="s">
        <v>19341</v>
      </c>
      <c r="E887" s="13"/>
      <c r="F887" s="39" t="s">
        <v>19526</v>
      </c>
    </row>
    <row r="888" spans="1:6" x14ac:dyDescent="0.25">
      <c r="A888" s="80" t="s">
        <v>19822</v>
      </c>
      <c r="B888" s="13" t="s">
        <v>19823</v>
      </c>
      <c r="C888" s="55" t="s">
        <v>6</v>
      </c>
      <c r="D888" s="55" t="s">
        <v>19325</v>
      </c>
      <c r="E888" s="13" t="s">
        <v>21453</v>
      </c>
      <c r="F888" s="39" t="s">
        <v>19526</v>
      </c>
    </row>
    <row r="889" spans="1:6" x14ac:dyDescent="0.25">
      <c r="A889" s="80" t="s">
        <v>19824</v>
      </c>
      <c r="B889" s="13" t="s">
        <v>19825</v>
      </c>
      <c r="C889" s="55" t="s">
        <v>6</v>
      </c>
      <c r="D889" s="55" t="s">
        <v>19325</v>
      </c>
      <c r="E889" s="13" t="s">
        <v>21453</v>
      </c>
      <c r="F889" s="39" t="s">
        <v>19526</v>
      </c>
    </row>
    <row r="890" spans="1:6" x14ac:dyDescent="0.25">
      <c r="A890" s="80" t="s">
        <v>3365</v>
      </c>
      <c r="B890" s="13" t="s">
        <v>3366</v>
      </c>
      <c r="C890" s="55" t="s">
        <v>6</v>
      </c>
      <c r="D890" s="55" t="s">
        <v>19325</v>
      </c>
      <c r="E890" s="13" t="s">
        <v>21453</v>
      </c>
      <c r="F890" s="39" t="s">
        <v>19526</v>
      </c>
    </row>
    <row r="891" spans="1:6" x14ac:dyDescent="0.25">
      <c r="A891" s="80" t="s">
        <v>2992</v>
      </c>
      <c r="B891" s="13" t="s">
        <v>2993</v>
      </c>
      <c r="C891" s="55" t="s">
        <v>6</v>
      </c>
      <c r="D891" s="55" t="s">
        <v>19324</v>
      </c>
      <c r="E891" s="13" t="s">
        <v>21453</v>
      </c>
      <c r="F891" s="39" t="s">
        <v>19526</v>
      </c>
    </row>
    <row r="892" spans="1:6" x14ac:dyDescent="0.25">
      <c r="A892" s="80" t="s">
        <v>2800</v>
      </c>
      <c r="B892" s="13" t="s">
        <v>2801</v>
      </c>
      <c r="C892" s="55" t="s">
        <v>6</v>
      </c>
      <c r="D892" s="55" t="s">
        <v>19377</v>
      </c>
      <c r="E892" s="13"/>
      <c r="F892" s="39" t="s">
        <v>19526</v>
      </c>
    </row>
    <row r="893" spans="1:6" x14ac:dyDescent="0.25">
      <c r="A893" s="80" t="s">
        <v>895</v>
      </c>
      <c r="B893" s="13" t="s">
        <v>896</v>
      </c>
      <c r="C893" s="55" t="s">
        <v>6</v>
      </c>
      <c r="D893" s="55" t="s">
        <v>19321</v>
      </c>
      <c r="E893" s="13" t="s">
        <v>21453</v>
      </c>
      <c r="F893" s="39" t="s">
        <v>19526</v>
      </c>
    </row>
    <row r="894" spans="1:6" x14ac:dyDescent="0.25">
      <c r="A894" s="80" t="s">
        <v>3476</v>
      </c>
      <c r="B894" s="13" t="s">
        <v>324</v>
      </c>
      <c r="C894" s="55" t="s">
        <v>6</v>
      </c>
      <c r="D894" s="55" t="s">
        <v>19321</v>
      </c>
      <c r="E894" s="13" t="s">
        <v>21453</v>
      </c>
      <c r="F894" s="39" t="s">
        <v>19526</v>
      </c>
    </row>
    <row r="895" spans="1:6" x14ac:dyDescent="0.25">
      <c r="A895" s="80" t="s">
        <v>3898</v>
      </c>
      <c r="B895" s="13" t="s">
        <v>3899</v>
      </c>
      <c r="C895" s="55" t="s">
        <v>6</v>
      </c>
      <c r="D895" s="55" t="s">
        <v>19384</v>
      </c>
      <c r="E895" s="13"/>
      <c r="F895" s="39" t="s">
        <v>19526</v>
      </c>
    </row>
    <row r="896" spans="1:6" x14ac:dyDescent="0.25">
      <c r="A896" s="80" t="s">
        <v>19826</v>
      </c>
      <c r="B896" s="13" t="s">
        <v>19827</v>
      </c>
      <c r="C896" s="55" t="s">
        <v>6</v>
      </c>
      <c r="D896" s="55" t="s">
        <v>19325</v>
      </c>
      <c r="E896" s="13" t="s">
        <v>21453</v>
      </c>
      <c r="F896" s="39" t="s">
        <v>19526</v>
      </c>
    </row>
    <row r="897" spans="1:6" x14ac:dyDescent="0.25">
      <c r="A897" s="80" t="s">
        <v>969</v>
      </c>
      <c r="B897" s="13" t="s">
        <v>970</v>
      </c>
      <c r="C897" s="55" t="s">
        <v>6</v>
      </c>
      <c r="D897" s="55" t="s">
        <v>19321</v>
      </c>
      <c r="E897" s="13" t="s">
        <v>21453</v>
      </c>
      <c r="F897" s="39" t="s">
        <v>19526</v>
      </c>
    </row>
    <row r="898" spans="1:6" x14ac:dyDescent="0.25">
      <c r="A898" s="80" t="s">
        <v>3993</v>
      </c>
      <c r="B898" s="13" t="s">
        <v>3994</v>
      </c>
      <c r="C898" s="55" t="s">
        <v>6</v>
      </c>
      <c r="D898" s="55" t="s">
        <v>19321</v>
      </c>
      <c r="E898" s="13" t="s">
        <v>21453</v>
      </c>
      <c r="F898" s="39" t="s">
        <v>19526</v>
      </c>
    </row>
    <row r="899" spans="1:6" x14ac:dyDescent="0.25">
      <c r="A899" s="80" t="s">
        <v>3772</v>
      </c>
      <c r="B899" s="13" t="s">
        <v>3773</v>
      </c>
      <c r="C899" s="55" t="s">
        <v>6</v>
      </c>
      <c r="D899" s="55" t="s">
        <v>19353</v>
      </c>
      <c r="E899" s="13"/>
      <c r="F899" s="39" t="s">
        <v>19526</v>
      </c>
    </row>
    <row r="900" spans="1:6" x14ac:dyDescent="0.25">
      <c r="A900" s="80" t="s">
        <v>3418</v>
      </c>
      <c r="B900" s="13" t="s">
        <v>3419</v>
      </c>
      <c r="C900" s="55" t="s">
        <v>6</v>
      </c>
      <c r="D900" s="55" t="s">
        <v>19341</v>
      </c>
      <c r="E900" s="13"/>
      <c r="F900" s="39" t="s">
        <v>19526</v>
      </c>
    </row>
    <row r="901" spans="1:6" x14ac:dyDescent="0.25">
      <c r="A901" s="80" t="s">
        <v>3491</v>
      </c>
      <c r="B901" s="13" t="s">
        <v>3492</v>
      </c>
      <c r="C901" s="55" t="s">
        <v>6</v>
      </c>
      <c r="D901" s="55" t="s">
        <v>19325</v>
      </c>
      <c r="E901" s="13" t="s">
        <v>21453</v>
      </c>
      <c r="F901" s="39" t="s">
        <v>19526</v>
      </c>
    </row>
    <row r="902" spans="1:6" x14ac:dyDescent="0.25">
      <c r="A902" s="80" t="s">
        <v>63</v>
      </c>
      <c r="B902" s="13" t="s">
        <v>64</v>
      </c>
      <c r="C902" s="55" t="s">
        <v>6</v>
      </c>
      <c r="D902" s="55" t="s">
        <v>19341</v>
      </c>
      <c r="E902" s="13"/>
      <c r="F902" s="39" t="s">
        <v>19526</v>
      </c>
    </row>
    <row r="903" spans="1:6" x14ac:dyDescent="0.25">
      <c r="A903" s="80" t="s">
        <v>19828</v>
      </c>
      <c r="B903" s="13" t="s">
        <v>19829</v>
      </c>
      <c r="C903" s="55" t="s">
        <v>6</v>
      </c>
      <c r="D903" s="55" t="s">
        <v>19316</v>
      </c>
      <c r="E903" s="13"/>
      <c r="F903" s="39" t="s">
        <v>19526</v>
      </c>
    </row>
    <row r="904" spans="1:6" x14ac:dyDescent="0.25">
      <c r="A904" s="80" t="s">
        <v>3838</v>
      </c>
      <c r="B904" s="13" t="s">
        <v>3839</v>
      </c>
      <c r="C904" s="55" t="s">
        <v>6</v>
      </c>
      <c r="D904" s="55" t="s">
        <v>21455</v>
      </c>
      <c r="E904" s="13"/>
      <c r="F904" s="39" t="s">
        <v>19526</v>
      </c>
    </row>
    <row r="905" spans="1:6" x14ac:dyDescent="0.25">
      <c r="A905" s="80" t="s">
        <v>151</v>
      </c>
      <c r="B905" s="13" t="s">
        <v>152</v>
      </c>
      <c r="C905" s="55" t="s">
        <v>6</v>
      </c>
      <c r="D905" s="55" t="s">
        <v>19316</v>
      </c>
      <c r="E905" s="13"/>
      <c r="F905" s="39" t="s">
        <v>19526</v>
      </c>
    </row>
    <row r="906" spans="1:6" x14ac:dyDescent="0.25">
      <c r="A906" s="80" t="s">
        <v>2504</v>
      </c>
      <c r="B906" s="13" t="s">
        <v>1893</v>
      </c>
      <c r="C906" s="55" t="s">
        <v>6</v>
      </c>
      <c r="D906" s="55" t="s">
        <v>19321</v>
      </c>
      <c r="E906" s="13" t="s">
        <v>21453</v>
      </c>
      <c r="F906" s="39" t="s">
        <v>19526</v>
      </c>
    </row>
    <row r="907" spans="1:6" x14ac:dyDescent="0.25">
      <c r="A907" s="80" t="s">
        <v>19830</v>
      </c>
      <c r="B907" s="13" t="s">
        <v>19831</v>
      </c>
      <c r="C907" s="55" t="s">
        <v>6</v>
      </c>
      <c r="D907" s="55" t="s">
        <v>21460</v>
      </c>
      <c r="E907" s="13"/>
      <c r="F907" s="39" t="s">
        <v>19526</v>
      </c>
    </row>
    <row r="908" spans="1:6" x14ac:dyDescent="0.25">
      <c r="A908" s="80" t="s">
        <v>19832</v>
      </c>
      <c r="B908" s="13" t="s">
        <v>19833</v>
      </c>
      <c r="C908" s="55" t="s">
        <v>6</v>
      </c>
      <c r="D908" s="55" t="s">
        <v>19341</v>
      </c>
      <c r="E908" s="13"/>
      <c r="F908" s="39" t="s">
        <v>19526</v>
      </c>
    </row>
    <row r="909" spans="1:6" x14ac:dyDescent="0.25">
      <c r="A909" s="80" t="s">
        <v>19834</v>
      </c>
      <c r="B909" s="13" t="s">
        <v>19835</v>
      </c>
      <c r="C909" s="55" t="s">
        <v>6</v>
      </c>
      <c r="D909" s="55" t="s">
        <v>21459</v>
      </c>
      <c r="E909" s="13"/>
      <c r="F909" s="39" t="s">
        <v>19526</v>
      </c>
    </row>
    <row r="910" spans="1:6" x14ac:dyDescent="0.25">
      <c r="A910" s="80" t="s">
        <v>3381</v>
      </c>
      <c r="B910" s="13" t="s">
        <v>3382</v>
      </c>
      <c r="C910" s="55" t="s">
        <v>6</v>
      </c>
      <c r="D910" s="55" t="s">
        <v>19321</v>
      </c>
      <c r="E910" s="13" t="s">
        <v>21453</v>
      </c>
      <c r="F910" s="39" t="s">
        <v>19526</v>
      </c>
    </row>
    <row r="911" spans="1:6" x14ac:dyDescent="0.25">
      <c r="A911" s="80" t="s">
        <v>19836</v>
      </c>
      <c r="B911" s="13" t="s">
        <v>19837</v>
      </c>
      <c r="C911" s="55" t="s">
        <v>6</v>
      </c>
      <c r="D911" s="55" t="s">
        <v>19120</v>
      </c>
      <c r="E911" s="13"/>
      <c r="F911" s="39" t="s">
        <v>19526</v>
      </c>
    </row>
    <row r="912" spans="1:6" x14ac:dyDescent="0.25">
      <c r="A912" s="80" t="s">
        <v>3848</v>
      </c>
      <c r="B912" s="13" t="s">
        <v>3849</v>
      </c>
      <c r="C912" s="55" t="s">
        <v>6</v>
      </c>
      <c r="D912" s="55" t="s">
        <v>19325</v>
      </c>
      <c r="E912" s="13" t="s">
        <v>21453</v>
      </c>
      <c r="F912" s="39" t="s">
        <v>19526</v>
      </c>
    </row>
    <row r="913" spans="1:6" x14ac:dyDescent="0.25">
      <c r="A913" s="80" t="s">
        <v>19838</v>
      </c>
      <c r="B913" s="13" t="s">
        <v>19839</v>
      </c>
      <c r="C913" s="55" t="s">
        <v>6</v>
      </c>
      <c r="D913" s="55" t="s">
        <v>19316</v>
      </c>
      <c r="E913" s="13"/>
      <c r="F913" s="39" t="s">
        <v>19526</v>
      </c>
    </row>
    <row r="914" spans="1:6" x14ac:dyDescent="0.25">
      <c r="A914" s="80" t="s">
        <v>3158</v>
      </c>
      <c r="B914" s="13" t="s">
        <v>3159</v>
      </c>
      <c r="C914" s="55" t="s">
        <v>6</v>
      </c>
      <c r="D914" s="55" t="s">
        <v>19325</v>
      </c>
      <c r="E914" s="13" t="s">
        <v>21453</v>
      </c>
      <c r="F914" s="39" t="s">
        <v>19526</v>
      </c>
    </row>
    <row r="915" spans="1:6" x14ac:dyDescent="0.25">
      <c r="A915" s="80" t="s">
        <v>3190</v>
      </c>
      <c r="B915" s="13" t="s">
        <v>3191</v>
      </c>
      <c r="C915" s="55" t="s">
        <v>6</v>
      </c>
      <c r="D915" s="55" t="s">
        <v>19325</v>
      </c>
      <c r="E915" s="13" t="s">
        <v>21453</v>
      </c>
      <c r="F915" s="39" t="s">
        <v>19526</v>
      </c>
    </row>
    <row r="916" spans="1:6" x14ac:dyDescent="0.25">
      <c r="A916" s="80" t="s">
        <v>831</v>
      </c>
      <c r="B916" s="13" t="s">
        <v>832</v>
      </c>
      <c r="C916" s="55" t="s">
        <v>6</v>
      </c>
      <c r="D916" s="55" t="s">
        <v>19321</v>
      </c>
      <c r="E916" s="13" t="s">
        <v>21453</v>
      </c>
      <c r="F916" s="39" t="s">
        <v>19526</v>
      </c>
    </row>
    <row r="917" spans="1:6" x14ac:dyDescent="0.25">
      <c r="A917" s="80" t="s">
        <v>19840</v>
      </c>
      <c r="B917" s="13" t="s">
        <v>19841</v>
      </c>
      <c r="C917" s="55" t="s">
        <v>6</v>
      </c>
      <c r="D917" s="55" t="s">
        <v>19325</v>
      </c>
      <c r="E917" s="13" t="s">
        <v>21453</v>
      </c>
      <c r="F917" s="39" t="s">
        <v>19526</v>
      </c>
    </row>
    <row r="918" spans="1:6" x14ac:dyDescent="0.25">
      <c r="A918" s="80" t="s">
        <v>1918</v>
      </c>
      <c r="B918" s="13" t="s">
        <v>1919</v>
      </c>
      <c r="C918" s="55" t="s">
        <v>6</v>
      </c>
      <c r="D918" s="55" t="s">
        <v>19120</v>
      </c>
      <c r="E918" s="13"/>
      <c r="F918" s="39" t="s">
        <v>19526</v>
      </c>
    </row>
    <row r="919" spans="1:6" x14ac:dyDescent="0.25">
      <c r="A919" s="80" t="s">
        <v>19842</v>
      </c>
      <c r="B919" s="13" t="s">
        <v>19843</v>
      </c>
      <c r="C919" s="55" t="s">
        <v>6</v>
      </c>
      <c r="D919" s="55" t="s">
        <v>19341</v>
      </c>
      <c r="E919" s="13"/>
      <c r="F919" s="39" t="s">
        <v>19526</v>
      </c>
    </row>
    <row r="920" spans="1:6" x14ac:dyDescent="0.25">
      <c r="A920" s="80" t="s">
        <v>3349</v>
      </c>
      <c r="B920" s="13" t="s">
        <v>3350</v>
      </c>
      <c r="C920" s="55" t="s">
        <v>6</v>
      </c>
      <c r="D920" s="55" t="s">
        <v>19325</v>
      </c>
      <c r="E920" s="13" t="s">
        <v>21453</v>
      </c>
      <c r="F920" s="39" t="s">
        <v>19526</v>
      </c>
    </row>
    <row r="921" spans="1:6" x14ac:dyDescent="0.25">
      <c r="A921" s="80" t="s">
        <v>2970</v>
      </c>
      <c r="B921" s="13" t="s">
        <v>2971</v>
      </c>
      <c r="C921" s="55" t="s">
        <v>6</v>
      </c>
      <c r="D921" s="55" t="s">
        <v>19325</v>
      </c>
      <c r="E921" s="13" t="s">
        <v>21453</v>
      </c>
      <c r="F921" s="39" t="s">
        <v>19526</v>
      </c>
    </row>
    <row r="922" spans="1:6" x14ac:dyDescent="0.25">
      <c r="A922" s="80" t="s">
        <v>19844</v>
      </c>
      <c r="B922" s="13" t="s">
        <v>19845</v>
      </c>
      <c r="C922" s="55" t="s">
        <v>6</v>
      </c>
      <c r="D922" s="55" t="s">
        <v>19323</v>
      </c>
      <c r="E922" s="13"/>
      <c r="F922" s="39" t="s">
        <v>19526</v>
      </c>
    </row>
    <row r="923" spans="1:6" x14ac:dyDescent="0.25">
      <c r="A923" s="80" t="s">
        <v>3953</v>
      </c>
      <c r="B923" s="13" t="s">
        <v>3954</v>
      </c>
      <c r="C923" s="55" t="s">
        <v>6</v>
      </c>
      <c r="D923" s="55" t="s">
        <v>19326</v>
      </c>
      <c r="E923" s="13"/>
      <c r="F923" s="39" t="s">
        <v>19526</v>
      </c>
    </row>
    <row r="924" spans="1:6" x14ac:dyDescent="0.25">
      <c r="A924" s="80" t="s">
        <v>3228</v>
      </c>
      <c r="B924" s="13" t="s">
        <v>3229</v>
      </c>
      <c r="C924" s="55" t="s">
        <v>6</v>
      </c>
      <c r="D924" s="55" t="s">
        <v>19325</v>
      </c>
      <c r="E924" s="13" t="s">
        <v>21453</v>
      </c>
      <c r="F924" s="39" t="s">
        <v>19526</v>
      </c>
    </row>
    <row r="925" spans="1:6" x14ac:dyDescent="0.25">
      <c r="A925" s="80" t="s">
        <v>1386</v>
      </c>
      <c r="B925" s="13" t="s">
        <v>1387</v>
      </c>
      <c r="C925" s="55" t="s">
        <v>6</v>
      </c>
      <c r="D925" s="55" t="s">
        <v>19340</v>
      </c>
      <c r="E925" s="13"/>
      <c r="F925" s="39" t="s">
        <v>19526</v>
      </c>
    </row>
    <row r="926" spans="1:6" x14ac:dyDescent="0.25">
      <c r="A926" s="80" t="s">
        <v>19846</v>
      </c>
      <c r="B926" s="13" t="s">
        <v>19847</v>
      </c>
      <c r="C926" s="55" t="s">
        <v>6</v>
      </c>
      <c r="D926" s="55" t="s">
        <v>19325</v>
      </c>
      <c r="E926" s="13" t="s">
        <v>21453</v>
      </c>
      <c r="F926" s="39" t="s">
        <v>19526</v>
      </c>
    </row>
    <row r="927" spans="1:6" x14ac:dyDescent="0.25">
      <c r="A927" s="80" t="s">
        <v>2988</v>
      </c>
      <c r="B927" s="13" t="s">
        <v>2989</v>
      </c>
      <c r="C927" s="55" t="s">
        <v>6</v>
      </c>
      <c r="D927" s="55" t="s">
        <v>19325</v>
      </c>
      <c r="E927" s="13" t="s">
        <v>21453</v>
      </c>
      <c r="F927" s="39" t="s">
        <v>19526</v>
      </c>
    </row>
    <row r="928" spans="1:6" x14ac:dyDescent="0.25">
      <c r="A928" s="80" t="s">
        <v>563</v>
      </c>
      <c r="B928" s="13" t="s">
        <v>564</v>
      </c>
      <c r="C928" s="55" t="s">
        <v>6</v>
      </c>
      <c r="D928" s="55" t="s">
        <v>19359</v>
      </c>
      <c r="E928" s="13"/>
      <c r="F928" s="39" t="s">
        <v>19526</v>
      </c>
    </row>
    <row r="929" spans="1:6" x14ac:dyDescent="0.25">
      <c r="A929" s="80" t="s">
        <v>3523</v>
      </c>
      <c r="B929" s="13" t="s">
        <v>3524</v>
      </c>
      <c r="C929" s="55" t="s">
        <v>6</v>
      </c>
      <c r="D929" s="55" t="s">
        <v>19359</v>
      </c>
      <c r="E929" s="13"/>
      <c r="F929" s="39" t="s">
        <v>19526</v>
      </c>
    </row>
    <row r="930" spans="1:6" x14ac:dyDescent="0.25">
      <c r="A930" s="80" t="s">
        <v>3746</v>
      </c>
      <c r="B930" s="13" t="s">
        <v>3747</v>
      </c>
      <c r="C930" s="55" t="s">
        <v>6</v>
      </c>
      <c r="D930" s="55" t="s">
        <v>19325</v>
      </c>
      <c r="E930" s="13" t="s">
        <v>21453</v>
      </c>
      <c r="F930" s="39" t="s">
        <v>19526</v>
      </c>
    </row>
    <row r="931" spans="1:6" x14ac:dyDescent="0.25">
      <c r="A931" s="80" t="s">
        <v>3581</v>
      </c>
      <c r="B931" s="13" t="s">
        <v>3582</v>
      </c>
      <c r="C931" s="55" t="s">
        <v>6</v>
      </c>
      <c r="D931" s="55" t="s">
        <v>19316</v>
      </c>
      <c r="E931" s="13"/>
      <c r="F931" s="39" t="s">
        <v>19526</v>
      </c>
    </row>
    <row r="932" spans="1:6" x14ac:dyDescent="0.25">
      <c r="A932" s="80" t="s">
        <v>2741</v>
      </c>
      <c r="B932" s="13" t="s">
        <v>2742</v>
      </c>
      <c r="C932" s="55" t="s">
        <v>6</v>
      </c>
      <c r="D932" s="55" t="s">
        <v>19324</v>
      </c>
      <c r="E932" s="13" t="s">
        <v>21453</v>
      </c>
      <c r="F932" s="39" t="s">
        <v>19526</v>
      </c>
    </row>
    <row r="933" spans="1:6" x14ac:dyDescent="0.25">
      <c r="A933" s="80" t="s">
        <v>3299</v>
      </c>
      <c r="B933" s="13" t="s">
        <v>3300</v>
      </c>
      <c r="C933" s="55" t="s">
        <v>6</v>
      </c>
      <c r="D933" s="55" t="s">
        <v>19341</v>
      </c>
      <c r="E933" s="13"/>
      <c r="F933" s="39" t="s">
        <v>19526</v>
      </c>
    </row>
    <row r="934" spans="1:6" x14ac:dyDescent="0.25">
      <c r="A934" s="80" t="s">
        <v>1179</v>
      </c>
      <c r="B934" s="13" t="s">
        <v>1180</v>
      </c>
      <c r="C934" s="55" t="s">
        <v>6</v>
      </c>
      <c r="D934" s="55" t="s">
        <v>19120</v>
      </c>
      <c r="E934" s="13"/>
      <c r="F934" s="39" t="s">
        <v>19526</v>
      </c>
    </row>
    <row r="935" spans="1:6" x14ac:dyDescent="0.25">
      <c r="A935" s="80" t="s">
        <v>3699</v>
      </c>
      <c r="B935" s="13" t="s">
        <v>3700</v>
      </c>
      <c r="C935" s="55" t="s">
        <v>6</v>
      </c>
      <c r="D935" s="55" t="s">
        <v>19120</v>
      </c>
      <c r="E935" s="13"/>
      <c r="F935" s="39" t="s">
        <v>19526</v>
      </c>
    </row>
    <row r="936" spans="1:6" x14ac:dyDescent="0.25">
      <c r="A936" s="80" t="s">
        <v>3485</v>
      </c>
      <c r="B936" s="13" t="s">
        <v>3486</v>
      </c>
      <c r="C936" s="55" t="s">
        <v>6</v>
      </c>
      <c r="D936" s="55" t="s">
        <v>19325</v>
      </c>
      <c r="E936" s="13" t="s">
        <v>21453</v>
      </c>
      <c r="F936" s="39" t="s">
        <v>19526</v>
      </c>
    </row>
    <row r="937" spans="1:6" x14ac:dyDescent="0.25">
      <c r="A937" s="80" t="s">
        <v>19848</v>
      </c>
      <c r="B937" s="13" t="s">
        <v>19849</v>
      </c>
      <c r="C937" s="55" t="s">
        <v>6</v>
      </c>
      <c r="D937" s="55" t="s">
        <v>19120</v>
      </c>
      <c r="E937" s="13"/>
      <c r="F937" s="39" t="s">
        <v>19526</v>
      </c>
    </row>
    <row r="938" spans="1:6" x14ac:dyDescent="0.25">
      <c r="A938" s="80" t="s">
        <v>19850</v>
      </c>
      <c r="B938" s="13" t="s">
        <v>19851</v>
      </c>
      <c r="C938" s="55" t="s">
        <v>6</v>
      </c>
      <c r="D938" s="55" t="s">
        <v>21459</v>
      </c>
      <c r="E938" s="13"/>
      <c r="F938" s="39" t="s">
        <v>19526</v>
      </c>
    </row>
    <row r="939" spans="1:6" x14ac:dyDescent="0.25">
      <c r="A939" s="80" t="s">
        <v>1550</v>
      </c>
      <c r="B939" s="13" t="s">
        <v>1551</v>
      </c>
      <c r="C939" s="55" t="s">
        <v>6</v>
      </c>
      <c r="D939" s="55" t="s">
        <v>19341</v>
      </c>
      <c r="E939" s="13"/>
      <c r="F939" s="39" t="s">
        <v>19526</v>
      </c>
    </row>
    <row r="940" spans="1:6" x14ac:dyDescent="0.25">
      <c r="A940" s="80" t="s">
        <v>955</v>
      </c>
      <c r="B940" s="13" t="s">
        <v>956</v>
      </c>
      <c r="C940" s="55" t="s">
        <v>6</v>
      </c>
      <c r="D940" s="55" t="s">
        <v>19341</v>
      </c>
      <c r="E940" s="13"/>
      <c r="F940" s="39" t="s">
        <v>19526</v>
      </c>
    </row>
    <row r="941" spans="1:6" x14ac:dyDescent="0.25">
      <c r="A941" s="80" t="s">
        <v>3379</v>
      </c>
      <c r="B941" s="13" t="s">
        <v>3380</v>
      </c>
      <c r="C941" s="55" t="s">
        <v>6</v>
      </c>
      <c r="D941" s="55" t="s">
        <v>19321</v>
      </c>
      <c r="E941" s="13" t="s">
        <v>21453</v>
      </c>
      <c r="F941" s="39" t="s">
        <v>19526</v>
      </c>
    </row>
    <row r="942" spans="1:6" x14ac:dyDescent="0.25">
      <c r="A942" s="80" t="s">
        <v>2806</v>
      </c>
      <c r="B942" s="13" t="s">
        <v>2807</v>
      </c>
      <c r="C942" s="55" t="s">
        <v>6</v>
      </c>
      <c r="D942" s="55" t="s">
        <v>19377</v>
      </c>
      <c r="E942" s="13"/>
      <c r="F942" s="39" t="s">
        <v>19526</v>
      </c>
    </row>
    <row r="943" spans="1:6" x14ac:dyDescent="0.25">
      <c r="A943" s="80" t="s">
        <v>1510</v>
      </c>
      <c r="B943" s="13" t="s">
        <v>1511</v>
      </c>
      <c r="C943" s="55" t="s">
        <v>6</v>
      </c>
      <c r="D943" s="55" t="s">
        <v>19484</v>
      </c>
      <c r="E943" s="13"/>
      <c r="F943" s="39" t="s">
        <v>19526</v>
      </c>
    </row>
    <row r="944" spans="1:6" x14ac:dyDescent="0.25">
      <c r="A944" s="80" t="s">
        <v>19852</v>
      </c>
      <c r="B944" s="13" t="s">
        <v>19853</v>
      </c>
      <c r="C944" s="55" t="s">
        <v>6</v>
      </c>
      <c r="D944" s="55" t="s">
        <v>19316</v>
      </c>
      <c r="E944" s="13"/>
      <c r="F944" s="39" t="s">
        <v>19526</v>
      </c>
    </row>
    <row r="945" spans="1:6" x14ac:dyDescent="0.25">
      <c r="A945" s="80" t="s">
        <v>309</v>
      </c>
      <c r="B945" s="13" t="s">
        <v>310</v>
      </c>
      <c r="C945" s="55" t="s">
        <v>6</v>
      </c>
      <c r="D945" s="55" t="s">
        <v>19357</v>
      </c>
      <c r="E945" s="13"/>
      <c r="F945" s="39" t="s">
        <v>19526</v>
      </c>
    </row>
    <row r="946" spans="1:6" x14ac:dyDescent="0.25">
      <c r="A946" s="80" t="s">
        <v>3333</v>
      </c>
      <c r="B946" s="13" t="s">
        <v>3334</v>
      </c>
      <c r="C946" s="55" t="s">
        <v>6</v>
      </c>
      <c r="D946" s="55" t="s">
        <v>19323</v>
      </c>
      <c r="E946" s="13"/>
      <c r="F946" s="39" t="s">
        <v>19526</v>
      </c>
    </row>
    <row r="947" spans="1:6" x14ac:dyDescent="0.25">
      <c r="A947" s="80" t="s">
        <v>3068</v>
      </c>
      <c r="B947" s="13" t="s">
        <v>3069</v>
      </c>
      <c r="C947" s="55" t="s">
        <v>6</v>
      </c>
      <c r="D947" s="55" t="s">
        <v>19353</v>
      </c>
      <c r="E947" s="13"/>
      <c r="F947" s="39" t="s">
        <v>19526</v>
      </c>
    </row>
    <row r="948" spans="1:6" x14ac:dyDescent="0.25">
      <c r="A948" s="80" t="s">
        <v>19854</v>
      </c>
      <c r="B948" s="13" t="s">
        <v>19855</v>
      </c>
      <c r="C948" s="55" t="s">
        <v>6</v>
      </c>
      <c r="D948" s="55" t="s">
        <v>19325</v>
      </c>
      <c r="E948" s="13" t="s">
        <v>21453</v>
      </c>
      <c r="F948" s="39" t="s">
        <v>19526</v>
      </c>
    </row>
    <row r="949" spans="1:6" x14ac:dyDescent="0.25">
      <c r="A949" s="80" t="s">
        <v>19856</v>
      </c>
      <c r="B949" s="13" t="s">
        <v>19857</v>
      </c>
      <c r="C949" s="55" t="s">
        <v>6</v>
      </c>
      <c r="D949" s="55" t="s">
        <v>19316</v>
      </c>
      <c r="E949" s="13"/>
      <c r="F949" s="39" t="s">
        <v>19526</v>
      </c>
    </row>
    <row r="950" spans="1:6" x14ac:dyDescent="0.25">
      <c r="A950" s="80" t="s">
        <v>839</v>
      </c>
      <c r="B950" s="13" t="s">
        <v>840</v>
      </c>
      <c r="C950" s="55" t="s">
        <v>6</v>
      </c>
      <c r="D950" s="55" t="s">
        <v>19321</v>
      </c>
      <c r="E950" s="13" t="s">
        <v>21453</v>
      </c>
      <c r="F950" s="39" t="s">
        <v>19526</v>
      </c>
    </row>
    <row r="951" spans="1:6" x14ac:dyDescent="0.25">
      <c r="A951" s="80" t="s">
        <v>233</v>
      </c>
      <c r="B951" s="13" t="s">
        <v>234</v>
      </c>
      <c r="C951" s="55" t="s">
        <v>6</v>
      </c>
      <c r="D951" s="55" t="s">
        <v>19316</v>
      </c>
      <c r="E951" s="13"/>
      <c r="F951" s="39" t="s">
        <v>19526</v>
      </c>
    </row>
    <row r="952" spans="1:6" x14ac:dyDescent="0.25">
      <c r="A952" s="80" t="s">
        <v>19858</v>
      </c>
      <c r="B952" s="13" t="s">
        <v>19859</v>
      </c>
      <c r="C952" s="55" t="s">
        <v>6</v>
      </c>
      <c r="D952" s="55" t="s">
        <v>19316</v>
      </c>
      <c r="E952" s="13"/>
      <c r="F952" s="39" t="s">
        <v>19526</v>
      </c>
    </row>
    <row r="953" spans="1:6" x14ac:dyDescent="0.25">
      <c r="A953" s="80" t="s">
        <v>761</v>
      </c>
      <c r="B953" s="13" t="s">
        <v>762</v>
      </c>
      <c r="C953" s="55" t="s">
        <v>6</v>
      </c>
      <c r="D953" s="55" t="s">
        <v>19353</v>
      </c>
      <c r="E953" s="13"/>
      <c r="F953" s="39" t="s">
        <v>19526</v>
      </c>
    </row>
    <row r="954" spans="1:6" x14ac:dyDescent="0.25">
      <c r="A954" s="80" t="s">
        <v>811</v>
      </c>
      <c r="B954" s="13" t="s">
        <v>812</v>
      </c>
      <c r="C954" s="55" t="s">
        <v>6</v>
      </c>
      <c r="D954" s="55" t="s">
        <v>19316</v>
      </c>
      <c r="E954" s="13"/>
      <c r="F954" s="39" t="s">
        <v>19526</v>
      </c>
    </row>
    <row r="955" spans="1:6" x14ac:dyDescent="0.25">
      <c r="A955" s="80" t="s">
        <v>19860</v>
      </c>
      <c r="B955" s="13" t="s">
        <v>19861</v>
      </c>
      <c r="C955" s="55" t="s">
        <v>6</v>
      </c>
      <c r="D955" s="55" t="s">
        <v>21459</v>
      </c>
      <c r="E955" s="13"/>
      <c r="F955" s="39" t="s">
        <v>19526</v>
      </c>
    </row>
    <row r="956" spans="1:6" x14ac:dyDescent="0.25">
      <c r="A956" s="80" t="s">
        <v>133</v>
      </c>
      <c r="B956" s="13" t="s">
        <v>134</v>
      </c>
      <c r="C956" s="55" t="s">
        <v>6</v>
      </c>
      <c r="D956" s="55" t="s">
        <v>19316</v>
      </c>
      <c r="E956" s="13"/>
      <c r="F956" s="39" t="s">
        <v>19526</v>
      </c>
    </row>
    <row r="957" spans="1:6" x14ac:dyDescent="0.25">
      <c r="A957" s="80" t="s">
        <v>3830</v>
      </c>
      <c r="B957" s="13" t="s">
        <v>3831</v>
      </c>
      <c r="C957" s="55" t="s">
        <v>6</v>
      </c>
      <c r="D957" s="55" t="s">
        <v>21455</v>
      </c>
      <c r="E957" s="13"/>
      <c r="F957" s="39" t="s">
        <v>19526</v>
      </c>
    </row>
    <row r="958" spans="1:6" x14ac:dyDescent="0.25">
      <c r="A958" s="80" t="s">
        <v>19862</v>
      </c>
      <c r="B958" s="13" t="s">
        <v>19863</v>
      </c>
      <c r="C958" s="55" t="s">
        <v>6</v>
      </c>
      <c r="D958" s="55" t="s">
        <v>19325</v>
      </c>
      <c r="E958" s="13" t="s">
        <v>21453</v>
      </c>
      <c r="F958" s="39" t="s">
        <v>19526</v>
      </c>
    </row>
    <row r="959" spans="1:6" x14ac:dyDescent="0.25">
      <c r="A959" s="80" t="s">
        <v>19864</v>
      </c>
      <c r="B959" s="13" t="s">
        <v>19865</v>
      </c>
      <c r="C959" s="55" t="s">
        <v>6</v>
      </c>
      <c r="D959" s="55" t="s">
        <v>19325</v>
      </c>
      <c r="E959" s="13" t="s">
        <v>21453</v>
      </c>
      <c r="F959" s="39" t="s">
        <v>19526</v>
      </c>
    </row>
    <row r="960" spans="1:6" x14ac:dyDescent="0.25">
      <c r="A960" s="80" t="s">
        <v>2373</v>
      </c>
      <c r="B960" s="13" t="s">
        <v>2374</v>
      </c>
      <c r="C960" s="55" t="s">
        <v>6</v>
      </c>
      <c r="D960" s="55" t="s">
        <v>19316</v>
      </c>
      <c r="E960" s="13"/>
      <c r="F960" s="39" t="s">
        <v>19526</v>
      </c>
    </row>
    <row r="961" spans="1:6" x14ac:dyDescent="0.25">
      <c r="A961" s="80" t="s">
        <v>1344</v>
      </c>
      <c r="B961" s="13" t="s">
        <v>1345</v>
      </c>
      <c r="C961" s="55" t="s">
        <v>6</v>
      </c>
      <c r="D961" s="55" t="s">
        <v>19340</v>
      </c>
      <c r="E961" s="13"/>
      <c r="F961" s="39" t="s">
        <v>19526</v>
      </c>
    </row>
    <row r="962" spans="1:6" x14ac:dyDescent="0.25">
      <c r="A962" s="80" t="s">
        <v>1115</v>
      </c>
      <c r="B962" s="13" t="s">
        <v>1116</v>
      </c>
      <c r="C962" s="55" t="s">
        <v>6</v>
      </c>
      <c r="D962" s="55" t="s">
        <v>19316</v>
      </c>
      <c r="E962" s="13"/>
      <c r="F962" s="39" t="s">
        <v>19526</v>
      </c>
    </row>
    <row r="963" spans="1:6" x14ac:dyDescent="0.25">
      <c r="A963" s="80" t="s">
        <v>4003</v>
      </c>
      <c r="B963" s="13" t="s">
        <v>4004</v>
      </c>
      <c r="C963" s="55" t="s">
        <v>6</v>
      </c>
      <c r="D963" s="55" t="s">
        <v>19321</v>
      </c>
      <c r="E963" s="13" t="s">
        <v>21453</v>
      </c>
      <c r="F963" s="39" t="s">
        <v>19526</v>
      </c>
    </row>
    <row r="964" spans="1:6" x14ac:dyDescent="0.25">
      <c r="A964" s="80" t="s">
        <v>19866</v>
      </c>
      <c r="B964" s="13" t="s">
        <v>19867</v>
      </c>
      <c r="C964" s="55" t="s">
        <v>6</v>
      </c>
      <c r="D964" s="55" t="s">
        <v>21461</v>
      </c>
      <c r="E964" s="13"/>
      <c r="F964" s="39" t="s">
        <v>19526</v>
      </c>
    </row>
    <row r="965" spans="1:6" x14ac:dyDescent="0.25">
      <c r="A965" s="80" t="s">
        <v>2974</v>
      </c>
      <c r="B965" s="13" t="s">
        <v>2975</v>
      </c>
      <c r="C965" s="55" t="s">
        <v>6</v>
      </c>
      <c r="D965" s="55" t="s">
        <v>19325</v>
      </c>
      <c r="E965" s="13" t="s">
        <v>21453</v>
      </c>
      <c r="F965" s="39" t="s">
        <v>19526</v>
      </c>
    </row>
    <row r="966" spans="1:6" x14ac:dyDescent="0.25">
      <c r="A966" s="80" t="s">
        <v>2633</v>
      </c>
      <c r="B966" s="13" t="s">
        <v>2634</v>
      </c>
      <c r="C966" s="55" t="s">
        <v>6</v>
      </c>
      <c r="D966" s="55" t="s">
        <v>19324</v>
      </c>
      <c r="E966" s="13" t="s">
        <v>21453</v>
      </c>
      <c r="F966" s="39" t="s">
        <v>19526</v>
      </c>
    </row>
    <row r="967" spans="1:6" x14ac:dyDescent="0.25">
      <c r="A967" s="80" t="s">
        <v>19868</v>
      </c>
      <c r="B967" s="13" t="s">
        <v>19869</v>
      </c>
      <c r="C967" s="55" t="s">
        <v>6</v>
      </c>
      <c r="D967" s="55" t="s">
        <v>19316</v>
      </c>
      <c r="E967" s="13"/>
      <c r="F967" s="39" t="s">
        <v>19526</v>
      </c>
    </row>
    <row r="968" spans="1:6" x14ac:dyDescent="0.25">
      <c r="A968" s="80" t="s">
        <v>19870</v>
      </c>
      <c r="B968" s="13" t="s">
        <v>19871</v>
      </c>
      <c r="C968" s="55" t="s">
        <v>6</v>
      </c>
      <c r="D968" s="55" t="s">
        <v>19386</v>
      </c>
      <c r="E968" s="13"/>
      <c r="F968" s="39" t="s">
        <v>19526</v>
      </c>
    </row>
    <row r="969" spans="1:6" x14ac:dyDescent="0.25">
      <c r="A969" s="80" t="s">
        <v>2429</v>
      </c>
      <c r="B969" s="13" t="s">
        <v>2430</v>
      </c>
      <c r="C969" s="55" t="s">
        <v>6</v>
      </c>
      <c r="D969" s="55" t="s">
        <v>19341</v>
      </c>
      <c r="E969" s="13"/>
      <c r="F969" s="39" t="s">
        <v>19526</v>
      </c>
    </row>
    <row r="970" spans="1:6" x14ac:dyDescent="0.25">
      <c r="A970" s="80" t="s">
        <v>379</v>
      </c>
      <c r="B970" s="13" t="s">
        <v>380</v>
      </c>
      <c r="C970" s="55" t="s">
        <v>6</v>
      </c>
      <c r="D970" s="55" t="s">
        <v>19351</v>
      </c>
      <c r="E970" s="13"/>
      <c r="F970" s="39" t="s">
        <v>19526</v>
      </c>
    </row>
    <row r="971" spans="1:6" x14ac:dyDescent="0.25">
      <c r="A971" s="80" t="s">
        <v>3571</v>
      </c>
      <c r="B971" s="13" t="s">
        <v>3572</v>
      </c>
      <c r="C971" s="55" t="s">
        <v>6</v>
      </c>
      <c r="D971" s="55" t="s">
        <v>19316</v>
      </c>
      <c r="E971" s="13"/>
      <c r="F971" s="39" t="s">
        <v>19526</v>
      </c>
    </row>
    <row r="972" spans="1:6" x14ac:dyDescent="0.25">
      <c r="A972" s="80" t="s">
        <v>3108</v>
      </c>
      <c r="B972" s="13" t="s">
        <v>3109</v>
      </c>
      <c r="C972" s="55" t="s">
        <v>6</v>
      </c>
      <c r="D972" s="55" t="s">
        <v>19325</v>
      </c>
      <c r="E972" s="13" t="s">
        <v>21453</v>
      </c>
      <c r="F972" s="39" t="s">
        <v>19526</v>
      </c>
    </row>
    <row r="973" spans="1:6" x14ac:dyDescent="0.25">
      <c r="A973" s="80" t="s">
        <v>19872</v>
      </c>
      <c r="B973" s="13" t="s">
        <v>19873</v>
      </c>
      <c r="C973" s="55" t="s">
        <v>6</v>
      </c>
      <c r="D973" s="55" t="s">
        <v>19325</v>
      </c>
      <c r="E973" s="13" t="s">
        <v>21453</v>
      </c>
      <c r="F973" s="39" t="s">
        <v>19526</v>
      </c>
    </row>
    <row r="974" spans="1:6" x14ac:dyDescent="0.25">
      <c r="A974" s="80" t="s">
        <v>1988</v>
      </c>
      <c r="B974" s="13" t="s">
        <v>1989</v>
      </c>
      <c r="C974" s="55" t="s">
        <v>6</v>
      </c>
      <c r="D974" s="55" t="s">
        <v>19321</v>
      </c>
      <c r="E974" s="13" t="s">
        <v>21453</v>
      </c>
      <c r="F974" s="39" t="s">
        <v>19526</v>
      </c>
    </row>
    <row r="975" spans="1:6" x14ac:dyDescent="0.25">
      <c r="A975" s="80" t="s">
        <v>2280</v>
      </c>
      <c r="B975" s="13" t="s">
        <v>2281</v>
      </c>
      <c r="C975" s="55" t="s">
        <v>6</v>
      </c>
      <c r="D975" s="55" t="s">
        <v>19321</v>
      </c>
      <c r="E975" s="13" t="s">
        <v>21453</v>
      </c>
      <c r="F975" s="39" t="s">
        <v>19526</v>
      </c>
    </row>
    <row r="976" spans="1:6" x14ac:dyDescent="0.25">
      <c r="A976" s="80" t="s">
        <v>3756</v>
      </c>
      <c r="B976" s="13" t="s">
        <v>3757</v>
      </c>
      <c r="C976" s="55" t="s">
        <v>6</v>
      </c>
      <c r="D976" s="55" t="s">
        <v>19325</v>
      </c>
      <c r="E976" s="13" t="s">
        <v>21453</v>
      </c>
      <c r="F976" s="39" t="s">
        <v>19526</v>
      </c>
    </row>
    <row r="977" spans="1:6" x14ac:dyDescent="0.25">
      <c r="A977" s="80" t="s">
        <v>3422</v>
      </c>
      <c r="B977" s="13" t="s">
        <v>3423</v>
      </c>
      <c r="C977" s="55" t="s">
        <v>6</v>
      </c>
      <c r="D977" s="55" t="s">
        <v>19341</v>
      </c>
      <c r="E977" s="13"/>
      <c r="F977" s="39" t="s">
        <v>19526</v>
      </c>
    </row>
    <row r="978" spans="1:6" x14ac:dyDescent="0.25">
      <c r="A978" s="80" t="s">
        <v>19874</v>
      </c>
      <c r="B978" s="13" t="s">
        <v>19875</v>
      </c>
      <c r="C978" s="55" t="s">
        <v>6</v>
      </c>
      <c r="D978" s="55" t="s">
        <v>19316</v>
      </c>
      <c r="E978" s="13"/>
      <c r="F978" s="39" t="s">
        <v>19526</v>
      </c>
    </row>
    <row r="979" spans="1:6" x14ac:dyDescent="0.25">
      <c r="A979" s="80" t="s">
        <v>19876</v>
      </c>
      <c r="B979" s="13" t="s">
        <v>19877</v>
      </c>
      <c r="C979" s="55" t="s">
        <v>6</v>
      </c>
      <c r="D979" s="55" t="s">
        <v>21462</v>
      </c>
      <c r="E979" s="13"/>
      <c r="F979" s="39" t="s">
        <v>19526</v>
      </c>
    </row>
    <row r="980" spans="1:6" x14ac:dyDescent="0.25">
      <c r="A980" s="80" t="s">
        <v>19878</v>
      </c>
      <c r="B980" s="13" t="s">
        <v>19879</v>
      </c>
      <c r="C980" s="55" t="s">
        <v>6</v>
      </c>
      <c r="D980" s="55" t="s">
        <v>19325</v>
      </c>
      <c r="E980" s="13" t="s">
        <v>21453</v>
      </c>
      <c r="F980" s="39" t="s">
        <v>19526</v>
      </c>
    </row>
    <row r="981" spans="1:6" x14ac:dyDescent="0.25">
      <c r="A981" s="80" t="s">
        <v>3416</v>
      </c>
      <c r="B981" s="13" t="s">
        <v>3417</v>
      </c>
      <c r="C981" s="55" t="s">
        <v>6</v>
      </c>
      <c r="D981" s="55" t="s">
        <v>19341</v>
      </c>
      <c r="E981" s="13"/>
      <c r="F981" s="39" t="s">
        <v>19526</v>
      </c>
    </row>
    <row r="982" spans="1:6" x14ac:dyDescent="0.25">
      <c r="A982" s="80" t="s">
        <v>19880</v>
      </c>
      <c r="B982" s="13" t="s">
        <v>19881</v>
      </c>
      <c r="C982" s="55" t="s">
        <v>6</v>
      </c>
      <c r="D982" s="55" t="s">
        <v>19316</v>
      </c>
      <c r="E982" s="13"/>
      <c r="F982" s="39" t="s">
        <v>19526</v>
      </c>
    </row>
    <row r="983" spans="1:6" x14ac:dyDescent="0.25">
      <c r="A983" s="80" t="s">
        <v>3754</v>
      </c>
      <c r="B983" s="13" t="s">
        <v>3755</v>
      </c>
      <c r="C983" s="55" t="s">
        <v>6</v>
      </c>
      <c r="D983" s="55" t="s">
        <v>19325</v>
      </c>
      <c r="E983" s="13" t="s">
        <v>21453</v>
      </c>
      <c r="F983" s="39" t="s">
        <v>19526</v>
      </c>
    </row>
    <row r="984" spans="1:6" x14ac:dyDescent="0.25">
      <c r="A984" s="80" t="s">
        <v>3122</v>
      </c>
      <c r="B984" s="13" t="s">
        <v>3123</v>
      </c>
      <c r="C984" s="55" t="s">
        <v>6</v>
      </c>
      <c r="D984" s="55" t="s">
        <v>19325</v>
      </c>
      <c r="E984" s="13" t="s">
        <v>21453</v>
      </c>
      <c r="F984" s="39" t="s">
        <v>19526</v>
      </c>
    </row>
    <row r="985" spans="1:6" x14ac:dyDescent="0.25">
      <c r="A985" s="80" t="s">
        <v>3556</v>
      </c>
      <c r="B985" s="13" t="s">
        <v>3557</v>
      </c>
      <c r="C985" s="55" t="s">
        <v>6</v>
      </c>
      <c r="D985" s="55" t="s">
        <v>19384</v>
      </c>
      <c r="E985" s="13"/>
      <c r="F985" s="39" t="s">
        <v>19526</v>
      </c>
    </row>
    <row r="986" spans="1:6" x14ac:dyDescent="0.25">
      <c r="A986" s="80" t="s">
        <v>223</v>
      </c>
      <c r="B986" s="13" t="s">
        <v>224</v>
      </c>
      <c r="C986" s="55" t="s">
        <v>6</v>
      </c>
      <c r="D986" s="55" t="s">
        <v>19316</v>
      </c>
      <c r="E986" s="13"/>
      <c r="F986" s="39" t="s">
        <v>19526</v>
      </c>
    </row>
    <row r="987" spans="1:6" x14ac:dyDescent="0.25">
      <c r="A987" s="80" t="s">
        <v>19882</v>
      </c>
      <c r="B987" s="13" t="s">
        <v>19883</v>
      </c>
      <c r="C987" s="55" t="s">
        <v>6</v>
      </c>
      <c r="D987" s="55" t="s">
        <v>19120</v>
      </c>
      <c r="E987" s="13"/>
      <c r="F987" s="39" t="s">
        <v>19526</v>
      </c>
    </row>
    <row r="988" spans="1:6" x14ac:dyDescent="0.25">
      <c r="A988" s="80" t="s">
        <v>2890</v>
      </c>
      <c r="B988" s="13" t="s">
        <v>2891</v>
      </c>
      <c r="C988" s="55" t="s">
        <v>6</v>
      </c>
      <c r="D988" s="55" t="s">
        <v>19458</v>
      </c>
      <c r="E988" s="13"/>
      <c r="F988" s="39" t="s">
        <v>19526</v>
      </c>
    </row>
    <row r="989" spans="1:6" x14ac:dyDescent="0.25">
      <c r="A989" s="80" t="s">
        <v>3377</v>
      </c>
      <c r="B989" s="13" t="s">
        <v>3378</v>
      </c>
      <c r="C989" s="55" t="s">
        <v>6</v>
      </c>
      <c r="D989" s="55" t="s">
        <v>19321</v>
      </c>
      <c r="E989" s="13" t="s">
        <v>21453</v>
      </c>
      <c r="F989" s="39" t="s">
        <v>19526</v>
      </c>
    </row>
    <row r="990" spans="1:6" x14ac:dyDescent="0.25">
      <c r="A990" s="80" t="s">
        <v>1994</v>
      </c>
      <c r="B990" s="13" t="s">
        <v>1995</v>
      </c>
      <c r="C990" s="55" t="s">
        <v>6</v>
      </c>
      <c r="D990" s="55" t="s">
        <v>19321</v>
      </c>
      <c r="E990" s="13" t="s">
        <v>21453</v>
      </c>
      <c r="F990" s="39" t="s">
        <v>19526</v>
      </c>
    </row>
    <row r="991" spans="1:6" x14ac:dyDescent="0.25">
      <c r="A991" s="80" t="s">
        <v>965</v>
      </c>
      <c r="B991" s="13" t="s">
        <v>966</v>
      </c>
      <c r="C991" s="55" t="s">
        <v>6</v>
      </c>
      <c r="D991" s="55" t="s">
        <v>19321</v>
      </c>
      <c r="E991" s="13" t="s">
        <v>21453</v>
      </c>
      <c r="F991" s="39" t="s">
        <v>19526</v>
      </c>
    </row>
    <row r="992" spans="1:6" x14ac:dyDescent="0.25">
      <c r="A992" s="80" t="s">
        <v>3186</v>
      </c>
      <c r="B992" s="13" t="s">
        <v>3187</v>
      </c>
      <c r="C992" s="55" t="s">
        <v>6</v>
      </c>
      <c r="D992" s="55" t="s">
        <v>19325</v>
      </c>
      <c r="E992" s="13" t="s">
        <v>21453</v>
      </c>
      <c r="F992" s="39" t="s">
        <v>19526</v>
      </c>
    </row>
    <row r="993" spans="1:6" x14ac:dyDescent="0.25">
      <c r="A993" s="80" t="s">
        <v>1992</v>
      </c>
      <c r="B993" s="13" t="s">
        <v>1993</v>
      </c>
      <c r="C993" s="55" t="s">
        <v>6</v>
      </c>
      <c r="D993" s="55" t="s">
        <v>19321</v>
      </c>
      <c r="E993" s="13" t="s">
        <v>21453</v>
      </c>
      <c r="F993" s="39" t="s">
        <v>19526</v>
      </c>
    </row>
    <row r="994" spans="1:6" x14ac:dyDescent="0.25">
      <c r="A994" s="80" t="s">
        <v>19884</v>
      </c>
      <c r="B994" s="13" t="s">
        <v>19885</v>
      </c>
      <c r="C994" s="55" t="s">
        <v>6</v>
      </c>
      <c r="D994" s="55" t="s">
        <v>19325</v>
      </c>
      <c r="E994" s="13" t="s">
        <v>21453</v>
      </c>
      <c r="F994" s="39" t="s">
        <v>19526</v>
      </c>
    </row>
    <row r="995" spans="1:6" x14ac:dyDescent="0.25">
      <c r="A995" s="80" t="s">
        <v>19886</v>
      </c>
      <c r="B995" s="13" t="s">
        <v>19887</v>
      </c>
      <c r="C995" s="55" t="s">
        <v>6</v>
      </c>
      <c r="D995" s="55" t="s">
        <v>19321</v>
      </c>
      <c r="E995" s="13" t="s">
        <v>21453</v>
      </c>
      <c r="F995" s="39" t="s">
        <v>19526</v>
      </c>
    </row>
    <row r="996" spans="1:6" x14ac:dyDescent="0.25">
      <c r="A996" s="80" t="s">
        <v>673</v>
      </c>
      <c r="B996" s="13" t="s">
        <v>674</v>
      </c>
      <c r="C996" s="55" t="s">
        <v>6</v>
      </c>
      <c r="D996" s="55" t="s">
        <v>19330</v>
      </c>
      <c r="E996" s="13"/>
      <c r="F996" s="39" t="s">
        <v>19526</v>
      </c>
    </row>
    <row r="997" spans="1:6" x14ac:dyDescent="0.25">
      <c r="A997" s="80" t="s">
        <v>2747</v>
      </c>
      <c r="B997" s="13" t="s">
        <v>2748</v>
      </c>
      <c r="C997" s="55" t="s">
        <v>6</v>
      </c>
      <c r="D997" s="55" t="s">
        <v>19321</v>
      </c>
      <c r="E997" s="13" t="s">
        <v>21453</v>
      </c>
      <c r="F997" s="39" t="s">
        <v>19526</v>
      </c>
    </row>
    <row r="998" spans="1:6" x14ac:dyDescent="0.25">
      <c r="A998" s="80" t="s">
        <v>2745</v>
      </c>
      <c r="B998" s="13" t="s">
        <v>2746</v>
      </c>
      <c r="C998" s="55" t="s">
        <v>6</v>
      </c>
      <c r="D998" s="55" t="s">
        <v>19321</v>
      </c>
      <c r="E998" s="13" t="s">
        <v>21453</v>
      </c>
      <c r="F998" s="39" t="s">
        <v>19526</v>
      </c>
    </row>
    <row r="999" spans="1:6" x14ac:dyDescent="0.25">
      <c r="A999" s="80" t="s">
        <v>3894</v>
      </c>
      <c r="B999" s="13" t="s">
        <v>3895</v>
      </c>
      <c r="C999" s="55" t="s">
        <v>6</v>
      </c>
      <c r="D999" s="55" t="s">
        <v>19384</v>
      </c>
      <c r="E999" s="13"/>
      <c r="F999" s="39" t="s">
        <v>19526</v>
      </c>
    </row>
    <row r="1000" spans="1:6" x14ac:dyDescent="0.25">
      <c r="A1000" s="80" t="s">
        <v>321</v>
      </c>
      <c r="B1000" s="13" t="s">
        <v>322</v>
      </c>
      <c r="C1000" s="55" t="s">
        <v>6</v>
      </c>
      <c r="D1000" s="55" t="s">
        <v>19357</v>
      </c>
      <c r="E1000" s="13"/>
      <c r="F1000" s="39" t="s">
        <v>19526</v>
      </c>
    </row>
    <row r="1001" spans="1:6" x14ac:dyDescent="0.25">
      <c r="A1001" s="80" t="s">
        <v>19888</v>
      </c>
      <c r="B1001" s="13" t="s">
        <v>19889</v>
      </c>
      <c r="C1001" s="55" t="s">
        <v>6</v>
      </c>
      <c r="D1001" s="55" t="s">
        <v>19518</v>
      </c>
      <c r="E1001" s="13"/>
      <c r="F1001" s="39" t="s">
        <v>19526</v>
      </c>
    </row>
    <row r="1002" spans="1:6" x14ac:dyDescent="0.25">
      <c r="A1002" s="80" t="s">
        <v>3126</v>
      </c>
      <c r="B1002" s="13" t="s">
        <v>3127</v>
      </c>
      <c r="C1002" s="55" t="s">
        <v>6</v>
      </c>
      <c r="D1002" s="55" t="s">
        <v>19324</v>
      </c>
      <c r="E1002" s="13" t="s">
        <v>21453</v>
      </c>
      <c r="F1002" s="39" t="s">
        <v>19526</v>
      </c>
    </row>
    <row r="1003" spans="1:6" x14ac:dyDescent="0.25">
      <c r="A1003" s="80" t="s">
        <v>2786</v>
      </c>
      <c r="B1003" s="13" t="s">
        <v>2787</v>
      </c>
      <c r="C1003" s="55" t="s">
        <v>6</v>
      </c>
      <c r="D1003" s="55" t="s">
        <v>19375</v>
      </c>
      <c r="E1003" s="13"/>
      <c r="F1003" s="39" t="s">
        <v>19526</v>
      </c>
    </row>
    <row r="1004" spans="1:6" x14ac:dyDescent="0.25">
      <c r="A1004" s="80" t="s">
        <v>2960</v>
      </c>
      <c r="B1004" s="13" t="s">
        <v>2961</v>
      </c>
      <c r="C1004" s="55" t="s">
        <v>6</v>
      </c>
      <c r="D1004" s="55" t="s">
        <v>19325</v>
      </c>
      <c r="E1004" s="13" t="s">
        <v>21453</v>
      </c>
      <c r="F1004" s="39" t="s">
        <v>19526</v>
      </c>
    </row>
    <row r="1005" spans="1:6" x14ac:dyDescent="0.25">
      <c r="A1005" s="80" t="s">
        <v>3452</v>
      </c>
      <c r="B1005" s="13" t="s">
        <v>3453</v>
      </c>
      <c r="C1005" s="55" t="s">
        <v>6</v>
      </c>
      <c r="D1005" s="55" t="s">
        <v>19321</v>
      </c>
      <c r="E1005" s="13" t="s">
        <v>21453</v>
      </c>
      <c r="F1005" s="39" t="s">
        <v>19526</v>
      </c>
    </row>
    <row r="1006" spans="1:6" x14ac:dyDescent="0.25">
      <c r="A1006" s="80" t="s">
        <v>349</v>
      </c>
      <c r="B1006" s="13" t="s">
        <v>350</v>
      </c>
      <c r="C1006" s="55" t="s">
        <v>6</v>
      </c>
      <c r="D1006" s="55" t="s">
        <v>19330</v>
      </c>
      <c r="E1006" s="13"/>
      <c r="F1006" s="39" t="s">
        <v>19526</v>
      </c>
    </row>
    <row r="1007" spans="1:6" x14ac:dyDescent="0.25">
      <c r="A1007" s="80" t="s">
        <v>3957</v>
      </c>
      <c r="B1007" s="13" t="s">
        <v>3958</v>
      </c>
      <c r="C1007" s="55" t="s">
        <v>6</v>
      </c>
      <c r="D1007" s="55" t="s">
        <v>19326</v>
      </c>
      <c r="E1007" s="13"/>
      <c r="F1007" s="39" t="s">
        <v>19526</v>
      </c>
    </row>
    <row r="1008" spans="1:6" x14ac:dyDescent="0.25">
      <c r="A1008" s="80" t="s">
        <v>3991</v>
      </c>
      <c r="B1008" s="13" t="s">
        <v>3992</v>
      </c>
      <c r="C1008" s="55" t="s">
        <v>6</v>
      </c>
      <c r="D1008" s="55" t="s">
        <v>19321</v>
      </c>
      <c r="E1008" s="13" t="s">
        <v>21453</v>
      </c>
      <c r="F1008" s="39" t="s">
        <v>19526</v>
      </c>
    </row>
    <row r="1009" spans="1:6" x14ac:dyDescent="0.25">
      <c r="A1009" s="80" t="s">
        <v>19890</v>
      </c>
      <c r="B1009" s="13" t="s">
        <v>19891</v>
      </c>
      <c r="C1009" s="55" t="s">
        <v>6</v>
      </c>
      <c r="D1009" s="55" t="s">
        <v>19321</v>
      </c>
      <c r="E1009" s="13" t="s">
        <v>21453</v>
      </c>
      <c r="F1009" s="39" t="s">
        <v>19526</v>
      </c>
    </row>
    <row r="1010" spans="1:6" x14ac:dyDescent="0.25">
      <c r="A1010" s="80" t="s">
        <v>835</v>
      </c>
      <c r="B1010" s="13" t="s">
        <v>836</v>
      </c>
      <c r="C1010" s="55" t="s">
        <v>6</v>
      </c>
      <c r="D1010" s="55" t="s">
        <v>19321</v>
      </c>
      <c r="E1010" s="13" t="s">
        <v>21453</v>
      </c>
      <c r="F1010" s="39" t="s">
        <v>19526</v>
      </c>
    </row>
    <row r="1011" spans="1:6" x14ac:dyDescent="0.25">
      <c r="A1011" s="80" t="s">
        <v>863</v>
      </c>
      <c r="B1011" s="13" t="s">
        <v>864</v>
      </c>
      <c r="C1011" s="55" t="s">
        <v>6</v>
      </c>
      <c r="D1011" s="55" t="s">
        <v>19321</v>
      </c>
      <c r="E1011" s="13" t="s">
        <v>21453</v>
      </c>
      <c r="F1011" s="39" t="s">
        <v>19526</v>
      </c>
    </row>
    <row r="1012" spans="1:6" x14ac:dyDescent="0.25">
      <c r="A1012" s="80" t="s">
        <v>1847</v>
      </c>
      <c r="B1012" s="13" t="s">
        <v>1848</v>
      </c>
      <c r="C1012" s="55" t="s">
        <v>6</v>
      </c>
      <c r="D1012" s="55" t="s">
        <v>19341</v>
      </c>
      <c r="E1012" s="13"/>
      <c r="F1012" s="39" t="s">
        <v>19526</v>
      </c>
    </row>
    <row r="1013" spans="1:6" x14ac:dyDescent="0.25">
      <c r="A1013" s="80" t="s">
        <v>1978</v>
      </c>
      <c r="B1013" s="13" t="s">
        <v>1979</v>
      </c>
      <c r="C1013" s="55" t="s">
        <v>6</v>
      </c>
      <c r="D1013" s="55" t="s">
        <v>19460</v>
      </c>
      <c r="E1013" s="13"/>
      <c r="F1013" s="39" t="s">
        <v>19526</v>
      </c>
    </row>
    <row r="1014" spans="1:6" x14ac:dyDescent="0.25">
      <c r="A1014" s="80" t="s">
        <v>3697</v>
      </c>
      <c r="B1014" s="13" t="s">
        <v>3698</v>
      </c>
      <c r="C1014" s="55" t="s">
        <v>6</v>
      </c>
      <c r="D1014" s="55" t="s">
        <v>19325</v>
      </c>
      <c r="E1014" s="13" t="s">
        <v>21453</v>
      </c>
      <c r="F1014" s="39" t="s">
        <v>19526</v>
      </c>
    </row>
    <row r="1015" spans="1:6" x14ac:dyDescent="0.25">
      <c r="A1015" s="80" t="s">
        <v>3745</v>
      </c>
      <c r="B1015" s="13" t="s">
        <v>3622</v>
      </c>
      <c r="C1015" s="55" t="s">
        <v>6</v>
      </c>
      <c r="D1015" s="55" t="s">
        <v>19325</v>
      </c>
      <c r="E1015" s="13" t="s">
        <v>21453</v>
      </c>
      <c r="F1015" s="39" t="s">
        <v>19526</v>
      </c>
    </row>
    <row r="1016" spans="1:6" x14ac:dyDescent="0.25">
      <c r="A1016" s="80" t="s">
        <v>3908</v>
      </c>
      <c r="B1016" s="13" t="s">
        <v>19892</v>
      </c>
      <c r="C1016" s="55" t="s">
        <v>6</v>
      </c>
      <c r="D1016" s="55" t="s">
        <v>19386</v>
      </c>
      <c r="E1016" s="13"/>
      <c r="F1016" s="39" t="s">
        <v>19526</v>
      </c>
    </row>
    <row r="1017" spans="1:6" x14ac:dyDescent="0.25">
      <c r="A1017" s="80" t="s">
        <v>799</v>
      </c>
      <c r="B1017" s="13" t="s">
        <v>800</v>
      </c>
      <c r="C1017" s="55" t="s">
        <v>6</v>
      </c>
      <c r="D1017" s="55" t="s">
        <v>19316</v>
      </c>
      <c r="E1017" s="13"/>
      <c r="F1017" s="39" t="s">
        <v>19526</v>
      </c>
    </row>
    <row r="1018" spans="1:6" x14ac:dyDescent="0.25">
      <c r="A1018" s="80" t="s">
        <v>3963</v>
      </c>
      <c r="B1018" s="13" t="s">
        <v>3964</v>
      </c>
      <c r="C1018" s="55" t="s">
        <v>6</v>
      </c>
      <c r="D1018" s="55" t="s">
        <v>19326</v>
      </c>
      <c r="E1018" s="13"/>
      <c r="F1018" s="39" t="s">
        <v>19526</v>
      </c>
    </row>
    <row r="1019" spans="1:6" x14ac:dyDescent="0.25">
      <c r="A1019" s="80" t="s">
        <v>19893</v>
      </c>
      <c r="B1019" s="13" t="s">
        <v>19894</v>
      </c>
      <c r="C1019" s="55" t="s">
        <v>6</v>
      </c>
      <c r="D1019" s="55" t="s">
        <v>19316</v>
      </c>
      <c r="E1019" s="13"/>
      <c r="F1019" s="39" t="s">
        <v>19526</v>
      </c>
    </row>
    <row r="1020" spans="1:6" x14ac:dyDescent="0.25">
      <c r="A1020" s="80" t="s">
        <v>1041</v>
      </c>
      <c r="B1020" s="13" t="s">
        <v>1042</v>
      </c>
      <c r="C1020" s="55" t="s">
        <v>6</v>
      </c>
      <c r="D1020" s="55" t="s">
        <v>19330</v>
      </c>
      <c r="E1020" s="13"/>
      <c r="F1020" s="39" t="s">
        <v>19526</v>
      </c>
    </row>
    <row r="1021" spans="1:6" x14ac:dyDescent="0.25">
      <c r="A1021" s="80" t="s">
        <v>3004</v>
      </c>
      <c r="B1021" s="13" t="s">
        <v>3005</v>
      </c>
      <c r="C1021" s="55" t="s">
        <v>6</v>
      </c>
      <c r="D1021" s="55" t="s">
        <v>19325</v>
      </c>
      <c r="E1021" s="13" t="s">
        <v>21453</v>
      </c>
      <c r="F1021" s="39" t="s">
        <v>19526</v>
      </c>
    </row>
    <row r="1022" spans="1:6" x14ac:dyDescent="0.25">
      <c r="A1022" s="80" t="s">
        <v>3028</v>
      </c>
      <c r="B1022" s="13" t="s">
        <v>3029</v>
      </c>
      <c r="C1022" s="55" t="s">
        <v>6</v>
      </c>
      <c r="D1022" s="55" t="s">
        <v>19341</v>
      </c>
      <c r="E1022" s="13"/>
      <c r="F1022" s="39" t="s">
        <v>19526</v>
      </c>
    </row>
    <row r="1023" spans="1:6" x14ac:dyDescent="0.25">
      <c r="A1023" s="80" t="s">
        <v>3955</v>
      </c>
      <c r="B1023" s="13" t="s">
        <v>3956</v>
      </c>
      <c r="C1023" s="55" t="s">
        <v>6</v>
      </c>
      <c r="D1023" s="55" t="s">
        <v>19326</v>
      </c>
      <c r="E1023" s="13"/>
      <c r="F1023" s="39" t="s">
        <v>19526</v>
      </c>
    </row>
    <row r="1024" spans="1:6" x14ac:dyDescent="0.25">
      <c r="A1024" s="80" t="s">
        <v>3961</v>
      </c>
      <c r="B1024" s="13" t="s">
        <v>3962</v>
      </c>
      <c r="C1024" s="55" t="s">
        <v>6</v>
      </c>
      <c r="D1024" s="55" t="s">
        <v>19326</v>
      </c>
      <c r="E1024" s="13"/>
      <c r="F1024" s="39" t="s">
        <v>19526</v>
      </c>
    </row>
    <row r="1025" spans="1:6" x14ac:dyDescent="0.25">
      <c r="A1025" s="80" t="s">
        <v>2478</v>
      </c>
      <c r="B1025" s="13" t="s">
        <v>2479</v>
      </c>
      <c r="C1025" s="55" t="s">
        <v>6</v>
      </c>
      <c r="D1025" s="55" t="s">
        <v>19353</v>
      </c>
      <c r="E1025" s="13"/>
      <c r="F1025" s="39" t="s">
        <v>19526</v>
      </c>
    </row>
    <row r="1026" spans="1:6" x14ac:dyDescent="0.25">
      <c r="A1026" s="80" t="s">
        <v>319</v>
      </c>
      <c r="B1026" s="13" t="s">
        <v>320</v>
      </c>
      <c r="C1026" s="55" t="s">
        <v>6</v>
      </c>
      <c r="D1026" s="55" t="s">
        <v>19357</v>
      </c>
      <c r="E1026" s="13"/>
      <c r="F1026" s="39" t="s">
        <v>19526</v>
      </c>
    </row>
    <row r="1027" spans="1:6" x14ac:dyDescent="0.25">
      <c r="A1027" s="80" t="s">
        <v>2363</v>
      </c>
      <c r="B1027" s="13" t="s">
        <v>2364</v>
      </c>
      <c r="C1027" s="55" t="s">
        <v>6</v>
      </c>
      <c r="D1027" s="55" t="s">
        <v>19358</v>
      </c>
      <c r="E1027" s="13"/>
      <c r="F1027" s="39" t="s">
        <v>19526</v>
      </c>
    </row>
    <row r="1028" spans="1:6" x14ac:dyDescent="0.25">
      <c r="A1028" s="80" t="s">
        <v>2519</v>
      </c>
      <c r="B1028" s="13" t="s">
        <v>2520</v>
      </c>
      <c r="C1028" s="55" t="s">
        <v>6</v>
      </c>
      <c r="D1028" s="55" t="s">
        <v>19341</v>
      </c>
      <c r="E1028" s="13"/>
      <c r="F1028" s="39" t="s">
        <v>19526</v>
      </c>
    </row>
    <row r="1029" spans="1:6" x14ac:dyDescent="0.25">
      <c r="A1029" s="80" t="s">
        <v>2864</v>
      </c>
      <c r="B1029" s="13" t="s">
        <v>2865</v>
      </c>
      <c r="C1029" s="55" t="s">
        <v>6</v>
      </c>
      <c r="D1029" s="55" t="s">
        <v>19378</v>
      </c>
      <c r="E1029" s="13"/>
      <c r="F1029" s="39" t="s">
        <v>19526</v>
      </c>
    </row>
    <row r="1030" spans="1:6" x14ac:dyDescent="0.25">
      <c r="A1030" s="80" t="s">
        <v>3313</v>
      </c>
      <c r="B1030" s="13" t="s">
        <v>3314</v>
      </c>
      <c r="C1030" s="55" t="s">
        <v>6</v>
      </c>
      <c r="D1030" s="55" t="s">
        <v>19325</v>
      </c>
      <c r="E1030" s="13" t="s">
        <v>21453</v>
      </c>
      <c r="F1030" s="39" t="s">
        <v>19526</v>
      </c>
    </row>
    <row r="1031" spans="1:6" x14ac:dyDescent="0.25">
      <c r="A1031" s="80" t="s">
        <v>3072</v>
      </c>
      <c r="B1031" s="13" t="s">
        <v>3073</v>
      </c>
      <c r="C1031" s="55" t="s">
        <v>6</v>
      </c>
      <c r="D1031" s="55" t="s">
        <v>19353</v>
      </c>
      <c r="E1031" s="13"/>
      <c r="F1031" s="39" t="s">
        <v>19526</v>
      </c>
    </row>
    <row r="1032" spans="1:6" x14ac:dyDescent="0.25">
      <c r="A1032" s="80" t="s">
        <v>19895</v>
      </c>
      <c r="B1032" s="13" t="s">
        <v>19896</v>
      </c>
      <c r="C1032" s="55" t="s">
        <v>6</v>
      </c>
      <c r="D1032" s="55" t="s">
        <v>19499</v>
      </c>
      <c r="E1032" s="13"/>
      <c r="F1032" s="39" t="s">
        <v>19526</v>
      </c>
    </row>
    <row r="1033" spans="1:6" x14ac:dyDescent="0.25">
      <c r="A1033" s="80" t="s">
        <v>1185</v>
      </c>
      <c r="B1033" s="13" t="s">
        <v>1186</v>
      </c>
      <c r="C1033" s="55" t="s">
        <v>6</v>
      </c>
      <c r="D1033" s="55" t="s">
        <v>19340</v>
      </c>
      <c r="E1033" s="13"/>
      <c r="F1033" s="39" t="s">
        <v>19526</v>
      </c>
    </row>
    <row r="1034" spans="1:6" x14ac:dyDescent="0.25">
      <c r="A1034" s="80" t="s">
        <v>553</v>
      </c>
      <c r="B1034" s="13" t="s">
        <v>554</v>
      </c>
      <c r="C1034" s="55" t="s">
        <v>6</v>
      </c>
      <c r="D1034" s="55" t="s">
        <v>19359</v>
      </c>
      <c r="E1034" s="13"/>
      <c r="F1034" s="39" t="s">
        <v>19526</v>
      </c>
    </row>
    <row r="1035" spans="1:6" x14ac:dyDescent="0.25">
      <c r="A1035" s="80" t="s">
        <v>2938</v>
      </c>
      <c r="B1035" s="13" t="s">
        <v>2939</v>
      </c>
      <c r="C1035" s="55" t="s">
        <v>6</v>
      </c>
      <c r="D1035" s="55" t="s">
        <v>19325</v>
      </c>
      <c r="E1035" s="13" t="s">
        <v>21453</v>
      </c>
      <c r="F1035" s="39" t="s">
        <v>19526</v>
      </c>
    </row>
    <row r="1036" spans="1:6" x14ac:dyDescent="0.25">
      <c r="A1036" s="80" t="s">
        <v>641</v>
      </c>
      <c r="B1036" s="13" t="s">
        <v>642</v>
      </c>
      <c r="C1036" s="55" t="s">
        <v>6</v>
      </c>
      <c r="D1036" s="55" t="s">
        <v>19341</v>
      </c>
      <c r="E1036" s="13"/>
      <c r="F1036" s="39" t="s">
        <v>19526</v>
      </c>
    </row>
    <row r="1037" spans="1:6" x14ac:dyDescent="0.25">
      <c r="A1037" s="80" t="s">
        <v>3070</v>
      </c>
      <c r="B1037" s="13" t="s">
        <v>3071</v>
      </c>
      <c r="C1037" s="55" t="s">
        <v>6</v>
      </c>
      <c r="D1037" s="55" t="s">
        <v>19353</v>
      </c>
      <c r="E1037" s="13"/>
      <c r="F1037" s="39" t="s">
        <v>19526</v>
      </c>
    </row>
    <row r="1038" spans="1:6" x14ac:dyDescent="0.25">
      <c r="A1038" s="80" t="s">
        <v>3052</v>
      </c>
      <c r="B1038" s="13" t="s">
        <v>3053</v>
      </c>
      <c r="C1038" s="55" t="s">
        <v>6</v>
      </c>
      <c r="D1038" s="55" t="s">
        <v>19325</v>
      </c>
      <c r="E1038" s="13" t="s">
        <v>21453</v>
      </c>
      <c r="F1038" s="39" t="s">
        <v>19526</v>
      </c>
    </row>
    <row r="1039" spans="1:6" x14ac:dyDescent="0.25">
      <c r="A1039" s="80" t="s">
        <v>19897</v>
      </c>
      <c r="B1039" s="13" t="s">
        <v>19898</v>
      </c>
      <c r="C1039" s="55" t="s">
        <v>6</v>
      </c>
      <c r="D1039" s="55" t="s">
        <v>19120</v>
      </c>
      <c r="E1039" s="13"/>
      <c r="F1039" s="39" t="s">
        <v>19526</v>
      </c>
    </row>
    <row r="1040" spans="1:6" x14ac:dyDescent="0.25">
      <c r="A1040" s="80" t="s">
        <v>3750</v>
      </c>
      <c r="B1040" s="13" t="s">
        <v>3751</v>
      </c>
      <c r="C1040" s="55" t="s">
        <v>6</v>
      </c>
      <c r="D1040" s="55" t="s">
        <v>19321</v>
      </c>
      <c r="E1040" s="13" t="s">
        <v>21453</v>
      </c>
      <c r="F1040" s="39" t="s">
        <v>19526</v>
      </c>
    </row>
    <row r="1041" spans="1:6" x14ac:dyDescent="0.25">
      <c r="A1041" s="80" t="s">
        <v>3916</v>
      </c>
      <c r="B1041" s="13" t="s">
        <v>3917</v>
      </c>
      <c r="C1041" s="55" t="s">
        <v>6</v>
      </c>
      <c r="D1041" s="55" t="s">
        <v>19316</v>
      </c>
      <c r="E1041" s="13"/>
      <c r="F1041" s="39" t="s">
        <v>19526</v>
      </c>
    </row>
    <row r="1042" spans="1:6" x14ac:dyDescent="0.25">
      <c r="A1042" s="80" t="s">
        <v>967</v>
      </c>
      <c r="B1042" s="13" t="s">
        <v>968</v>
      </c>
      <c r="C1042" s="55" t="s">
        <v>6</v>
      </c>
      <c r="D1042" s="55" t="s">
        <v>19321</v>
      </c>
      <c r="E1042" s="13" t="s">
        <v>21453</v>
      </c>
      <c r="F1042" s="39" t="s">
        <v>19526</v>
      </c>
    </row>
    <row r="1043" spans="1:6" x14ac:dyDescent="0.25">
      <c r="A1043" s="80" t="s">
        <v>3456</v>
      </c>
      <c r="B1043" s="13" t="s">
        <v>3457</v>
      </c>
      <c r="C1043" s="55" t="s">
        <v>6</v>
      </c>
      <c r="D1043" s="55" t="s">
        <v>19321</v>
      </c>
      <c r="E1043" s="13" t="s">
        <v>21453</v>
      </c>
      <c r="F1043" s="39" t="s">
        <v>19526</v>
      </c>
    </row>
    <row r="1044" spans="1:6" x14ac:dyDescent="0.25">
      <c r="A1044" s="80" t="s">
        <v>19206</v>
      </c>
      <c r="B1044" s="13" t="s">
        <v>19208</v>
      </c>
      <c r="C1044" s="55" t="s">
        <v>6</v>
      </c>
      <c r="D1044" s="55" t="s">
        <v>21455</v>
      </c>
      <c r="E1044" s="13"/>
      <c r="F1044" s="39" t="s">
        <v>19526</v>
      </c>
    </row>
    <row r="1045" spans="1:6" x14ac:dyDescent="0.25">
      <c r="A1045" s="80" t="s">
        <v>61</v>
      </c>
      <c r="B1045" s="13" t="s">
        <v>62</v>
      </c>
      <c r="C1045" s="55" t="s">
        <v>6</v>
      </c>
      <c r="D1045" s="55" t="s">
        <v>19341</v>
      </c>
      <c r="E1045" s="13"/>
      <c r="F1045" s="39" t="s">
        <v>19526</v>
      </c>
    </row>
    <row r="1046" spans="1:6" x14ac:dyDescent="0.25">
      <c r="A1046" s="80" t="s">
        <v>879</v>
      </c>
      <c r="B1046" s="13" t="s">
        <v>880</v>
      </c>
      <c r="C1046" s="55" t="s">
        <v>6</v>
      </c>
      <c r="D1046" s="55" t="s">
        <v>19321</v>
      </c>
      <c r="E1046" s="13" t="s">
        <v>21453</v>
      </c>
      <c r="F1046" s="39" t="s">
        <v>19526</v>
      </c>
    </row>
    <row r="1047" spans="1:6" x14ac:dyDescent="0.25">
      <c r="A1047" s="80" t="s">
        <v>2968</v>
      </c>
      <c r="B1047" s="13" t="s">
        <v>2969</v>
      </c>
      <c r="C1047" s="55" t="s">
        <v>6</v>
      </c>
      <c r="D1047" s="55" t="s">
        <v>19325</v>
      </c>
      <c r="E1047" s="13" t="s">
        <v>21453</v>
      </c>
      <c r="F1047" s="39" t="s">
        <v>19526</v>
      </c>
    </row>
    <row r="1048" spans="1:6" x14ac:dyDescent="0.25">
      <c r="A1048" s="80" t="s">
        <v>19899</v>
      </c>
      <c r="B1048" s="13" t="s">
        <v>19900</v>
      </c>
      <c r="C1048" s="55" t="s">
        <v>6</v>
      </c>
      <c r="D1048" s="55" t="s">
        <v>19120</v>
      </c>
      <c r="E1048" s="13"/>
      <c r="F1048" s="39" t="s">
        <v>19526</v>
      </c>
    </row>
    <row r="1049" spans="1:6" x14ac:dyDescent="0.25">
      <c r="A1049" s="80" t="s">
        <v>3969</v>
      </c>
      <c r="B1049" s="13" t="s">
        <v>3970</v>
      </c>
      <c r="C1049" s="55" t="s">
        <v>6</v>
      </c>
      <c r="D1049" s="55" t="s">
        <v>19326</v>
      </c>
      <c r="E1049" s="13"/>
      <c r="F1049" s="39" t="s">
        <v>19526</v>
      </c>
    </row>
    <row r="1050" spans="1:6" x14ac:dyDescent="0.25">
      <c r="A1050" s="80" t="s">
        <v>3784</v>
      </c>
      <c r="B1050" s="13" t="s">
        <v>3785</v>
      </c>
      <c r="C1050" s="55" t="s">
        <v>6</v>
      </c>
      <c r="D1050" s="55" t="s">
        <v>19325</v>
      </c>
      <c r="E1050" s="13" t="s">
        <v>21453</v>
      </c>
      <c r="F1050" s="39" t="s">
        <v>19526</v>
      </c>
    </row>
    <row r="1051" spans="1:6" x14ac:dyDescent="0.25">
      <c r="A1051" s="80" t="s">
        <v>1534</v>
      </c>
      <c r="B1051" s="13" t="s">
        <v>1535</v>
      </c>
      <c r="C1051" s="55" t="s">
        <v>6</v>
      </c>
      <c r="D1051" s="55" t="s">
        <v>19340</v>
      </c>
      <c r="E1051" s="13"/>
      <c r="F1051" s="39" t="s">
        <v>19526</v>
      </c>
    </row>
    <row r="1052" spans="1:6" x14ac:dyDescent="0.25">
      <c r="A1052" s="80" t="s">
        <v>3965</v>
      </c>
      <c r="B1052" s="13" t="s">
        <v>3966</v>
      </c>
      <c r="C1052" s="55" t="s">
        <v>6</v>
      </c>
      <c r="D1052" s="55" t="s">
        <v>19326</v>
      </c>
      <c r="E1052" s="13"/>
      <c r="F1052" s="39" t="s">
        <v>19526</v>
      </c>
    </row>
    <row r="1053" spans="1:6" x14ac:dyDescent="0.25">
      <c r="A1053" s="80" t="s">
        <v>3307</v>
      </c>
      <c r="B1053" s="13" t="s">
        <v>3308</v>
      </c>
      <c r="C1053" s="55" t="s">
        <v>6</v>
      </c>
      <c r="D1053" s="55" t="s">
        <v>19325</v>
      </c>
      <c r="E1053" s="13" t="s">
        <v>21453</v>
      </c>
      <c r="F1053" s="39" t="s">
        <v>19526</v>
      </c>
    </row>
    <row r="1054" spans="1:6" x14ac:dyDescent="0.25">
      <c r="A1054" s="80" t="s">
        <v>3542</v>
      </c>
      <c r="B1054" s="13" t="s">
        <v>3543</v>
      </c>
      <c r="C1054" s="55" t="s">
        <v>6</v>
      </c>
      <c r="D1054" s="55" t="s">
        <v>19490</v>
      </c>
      <c r="E1054" s="13"/>
      <c r="F1054" s="39" t="s">
        <v>19526</v>
      </c>
    </row>
    <row r="1055" spans="1:6" x14ac:dyDescent="0.25">
      <c r="A1055" s="80" t="s">
        <v>3967</v>
      </c>
      <c r="B1055" s="13" t="s">
        <v>3968</v>
      </c>
      <c r="C1055" s="55" t="s">
        <v>6</v>
      </c>
      <c r="D1055" s="55" t="s">
        <v>19326</v>
      </c>
      <c r="E1055" s="13"/>
      <c r="F1055" s="39" t="s">
        <v>19526</v>
      </c>
    </row>
    <row r="1056" spans="1:6" x14ac:dyDescent="0.25">
      <c r="A1056" s="80" t="s">
        <v>3020</v>
      </c>
      <c r="B1056" s="13" t="s">
        <v>3021</v>
      </c>
      <c r="C1056" s="55" t="s">
        <v>6</v>
      </c>
      <c r="D1056" s="55" t="s">
        <v>19325</v>
      </c>
      <c r="E1056" s="13" t="s">
        <v>21453</v>
      </c>
      <c r="F1056" s="39" t="s">
        <v>19526</v>
      </c>
    </row>
    <row r="1057" spans="1:6" x14ac:dyDescent="0.25">
      <c r="A1057" s="80" t="s">
        <v>19901</v>
      </c>
      <c r="B1057" s="13" t="s">
        <v>19902</v>
      </c>
      <c r="C1057" s="55" t="s">
        <v>6</v>
      </c>
      <c r="D1057" s="55" t="s">
        <v>19120</v>
      </c>
      <c r="E1057" s="13"/>
      <c r="F1057" s="39" t="s">
        <v>19526</v>
      </c>
    </row>
    <row r="1058" spans="1:6" x14ac:dyDescent="0.25">
      <c r="A1058" s="80" t="s">
        <v>3534</v>
      </c>
      <c r="B1058" s="13" t="s">
        <v>3535</v>
      </c>
      <c r="C1058" s="55" t="s">
        <v>6</v>
      </c>
      <c r="D1058" s="55" t="s">
        <v>19325</v>
      </c>
      <c r="E1058" s="13" t="s">
        <v>21453</v>
      </c>
      <c r="F1058" s="39" t="s">
        <v>19526</v>
      </c>
    </row>
    <row r="1059" spans="1:6" x14ac:dyDescent="0.25">
      <c r="A1059" s="80" t="s">
        <v>19903</v>
      </c>
      <c r="B1059" s="13" t="s">
        <v>3496</v>
      </c>
      <c r="C1059" s="55" t="s">
        <v>6</v>
      </c>
      <c r="D1059" s="55" t="s">
        <v>21463</v>
      </c>
      <c r="E1059" s="13"/>
      <c r="F1059" s="39" t="s">
        <v>19526</v>
      </c>
    </row>
    <row r="1060" spans="1:6" x14ac:dyDescent="0.25">
      <c r="A1060" s="80" t="s">
        <v>7</v>
      </c>
      <c r="B1060" s="13" t="s">
        <v>8</v>
      </c>
      <c r="C1060" s="55" t="s">
        <v>6</v>
      </c>
      <c r="D1060" s="55" t="s">
        <v>19341</v>
      </c>
      <c r="E1060" s="13"/>
      <c r="F1060" s="39" t="s">
        <v>19526</v>
      </c>
    </row>
    <row r="1061" spans="1:6" x14ac:dyDescent="0.25">
      <c r="A1061" s="80" t="s">
        <v>13</v>
      </c>
      <c r="B1061" s="13" t="s">
        <v>14</v>
      </c>
      <c r="C1061" s="55" t="s">
        <v>6</v>
      </c>
      <c r="D1061" s="55" t="s">
        <v>19341</v>
      </c>
      <c r="E1061" s="13"/>
      <c r="F1061" s="39" t="s">
        <v>19526</v>
      </c>
    </row>
    <row r="1062" spans="1:6" x14ac:dyDescent="0.25">
      <c r="A1062" s="80" t="s">
        <v>17</v>
      </c>
      <c r="B1062" s="13" t="s">
        <v>18</v>
      </c>
      <c r="C1062" s="55" t="s">
        <v>6</v>
      </c>
      <c r="D1062" s="55" t="s">
        <v>19341</v>
      </c>
      <c r="E1062" s="13"/>
      <c r="F1062" s="39" t="s">
        <v>19526</v>
      </c>
    </row>
    <row r="1063" spans="1:6" x14ac:dyDescent="0.25">
      <c r="A1063" s="80" t="s">
        <v>19</v>
      </c>
      <c r="B1063" s="13" t="s">
        <v>20</v>
      </c>
      <c r="C1063" s="55" t="s">
        <v>6</v>
      </c>
      <c r="D1063" s="55" t="s">
        <v>19341</v>
      </c>
      <c r="E1063" s="13"/>
      <c r="F1063" s="39" t="s">
        <v>19526</v>
      </c>
    </row>
    <row r="1064" spans="1:6" x14ac:dyDescent="0.25">
      <c r="A1064" s="80" t="s">
        <v>19904</v>
      </c>
      <c r="B1064" s="13" t="s">
        <v>19905</v>
      </c>
      <c r="C1064" s="55" t="s">
        <v>6</v>
      </c>
      <c r="D1064" s="55" t="s">
        <v>19341</v>
      </c>
      <c r="E1064" s="13"/>
      <c r="F1064" s="39" t="s">
        <v>19526</v>
      </c>
    </row>
    <row r="1065" spans="1:6" x14ac:dyDescent="0.25">
      <c r="A1065" s="80" t="s">
        <v>21</v>
      </c>
      <c r="B1065" s="13" t="s">
        <v>22</v>
      </c>
      <c r="C1065" s="55" t="s">
        <v>6</v>
      </c>
      <c r="D1065" s="55" t="s">
        <v>19341</v>
      </c>
      <c r="E1065" s="13"/>
      <c r="F1065" s="39" t="s">
        <v>19526</v>
      </c>
    </row>
    <row r="1066" spans="1:6" x14ac:dyDescent="0.25">
      <c r="A1066" s="80" t="s">
        <v>23</v>
      </c>
      <c r="B1066" s="13" t="s">
        <v>24</v>
      </c>
      <c r="C1066" s="55" t="s">
        <v>6</v>
      </c>
      <c r="D1066" s="55" t="s">
        <v>19341</v>
      </c>
      <c r="E1066" s="13"/>
      <c r="F1066" s="39" t="s">
        <v>19526</v>
      </c>
    </row>
    <row r="1067" spans="1:6" x14ac:dyDescent="0.25">
      <c r="A1067" s="80" t="s">
        <v>25</v>
      </c>
      <c r="B1067" s="13" t="s">
        <v>26</v>
      </c>
      <c r="C1067" s="55" t="s">
        <v>6</v>
      </c>
      <c r="D1067" s="55" t="s">
        <v>19341</v>
      </c>
      <c r="E1067" s="13"/>
      <c r="F1067" s="39" t="s">
        <v>19526</v>
      </c>
    </row>
    <row r="1068" spans="1:6" x14ac:dyDescent="0.25">
      <c r="A1068" s="80" t="s">
        <v>27</v>
      </c>
      <c r="B1068" s="13" t="s">
        <v>28</v>
      </c>
      <c r="C1068" s="55" t="s">
        <v>6</v>
      </c>
      <c r="D1068" s="55" t="s">
        <v>19341</v>
      </c>
      <c r="E1068" s="13"/>
      <c r="F1068" s="39" t="s">
        <v>19526</v>
      </c>
    </row>
    <row r="1069" spans="1:6" x14ac:dyDescent="0.25">
      <c r="A1069" s="80" t="s">
        <v>19906</v>
      </c>
      <c r="B1069" s="13" t="s">
        <v>19907</v>
      </c>
      <c r="C1069" s="55" t="s">
        <v>6</v>
      </c>
      <c r="D1069" s="55" t="s">
        <v>19341</v>
      </c>
      <c r="E1069" s="13"/>
      <c r="F1069" s="39" t="s">
        <v>19526</v>
      </c>
    </row>
    <row r="1070" spans="1:6" x14ac:dyDescent="0.25">
      <c r="A1070" s="80" t="s">
        <v>31</v>
      </c>
      <c r="B1070" s="13" t="s">
        <v>32</v>
      </c>
      <c r="C1070" s="55" t="s">
        <v>6</v>
      </c>
      <c r="D1070" s="55" t="s">
        <v>19341</v>
      </c>
      <c r="E1070" s="13"/>
      <c r="F1070" s="39" t="s">
        <v>19526</v>
      </c>
    </row>
    <row r="1071" spans="1:6" x14ac:dyDescent="0.25">
      <c r="A1071" s="80" t="s">
        <v>37</v>
      </c>
      <c r="B1071" s="13" t="s">
        <v>38</v>
      </c>
      <c r="C1071" s="55" t="s">
        <v>6</v>
      </c>
      <c r="D1071" s="55" t="s">
        <v>19341</v>
      </c>
      <c r="E1071" s="13"/>
      <c r="F1071" s="39" t="s">
        <v>19526</v>
      </c>
    </row>
    <row r="1072" spans="1:6" x14ac:dyDescent="0.25">
      <c r="A1072" s="80" t="s">
        <v>41</v>
      </c>
      <c r="B1072" s="13" t="s">
        <v>42</v>
      </c>
      <c r="C1072" s="55" t="s">
        <v>6</v>
      </c>
      <c r="D1072" s="55" t="s">
        <v>19341</v>
      </c>
      <c r="E1072" s="13"/>
      <c r="F1072" s="39" t="s">
        <v>19526</v>
      </c>
    </row>
    <row r="1073" spans="1:6" x14ac:dyDescent="0.25">
      <c r="A1073" s="80" t="s">
        <v>43</v>
      </c>
      <c r="B1073" s="13" t="s">
        <v>44</v>
      </c>
      <c r="C1073" s="55" t="s">
        <v>6</v>
      </c>
      <c r="D1073" s="55" t="s">
        <v>19341</v>
      </c>
      <c r="E1073" s="13"/>
      <c r="F1073" s="39" t="s">
        <v>19526</v>
      </c>
    </row>
    <row r="1074" spans="1:6" x14ac:dyDescent="0.25">
      <c r="A1074" s="80" t="s">
        <v>45</v>
      </c>
      <c r="B1074" s="13" t="s">
        <v>46</v>
      </c>
      <c r="C1074" s="55" t="s">
        <v>6</v>
      </c>
      <c r="D1074" s="55" t="s">
        <v>19341</v>
      </c>
      <c r="E1074" s="13"/>
      <c r="F1074" s="39" t="s">
        <v>19526</v>
      </c>
    </row>
    <row r="1075" spans="1:6" x14ac:dyDescent="0.25">
      <c r="A1075" s="80" t="s">
        <v>19908</v>
      </c>
      <c r="B1075" s="13" t="s">
        <v>19909</v>
      </c>
      <c r="C1075" s="55" t="s">
        <v>6</v>
      </c>
      <c r="D1075" s="55" t="s">
        <v>19341</v>
      </c>
      <c r="E1075" s="13"/>
      <c r="F1075" s="39" t="s">
        <v>19526</v>
      </c>
    </row>
    <row r="1076" spans="1:6" x14ac:dyDescent="0.25">
      <c r="A1076" s="80" t="s">
        <v>47</v>
      </c>
      <c r="B1076" s="13" t="s">
        <v>48</v>
      </c>
      <c r="C1076" s="55" t="s">
        <v>6</v>
      </c>
      <c r="D1076" s="55" t="s">
        <v>19341</v>
      </c>
      <c r="E1076" s="13"/>
      <c r="F1076" s="39" t="s">
        <v>19526</v>
      </c>
    </row>
    <row r="1077" spans="1:6" x14ac:dyDescent="0.25">
      <c r="A1077" s="80" t="s">
        <v>49</v>
      </c>
      <c r="B1077" s="13" t="s">
        <v>50</v>
      </c>
      <c r="C1077" s="55" t="s">
        <v>6</v>
      </c>
      <c r="D1077" s="55" t="s">
        <v>19341</v>
      </c>
      <c r="E1077" s="13"/>
      <c r="F1077" s="39" t="s">
        <v>19526</v>
      </c>
    </row>
    <row r="1078" spans="1:6" x14ac:dyDescent="0.25">
      <c r="A1078" s="80" t="s">
        <v>51</v>
      </c>
      <c r="B1078" s="13" t="s">
        <v>52</v>
      </c>
      <c r="C1078" s="55" t="s">
        <v>6</v>
      </c>
      <c r="D1078" s="55" t="s">
        <v>19341</v>
      </c>
      <c r="E1078" s="13"/>
      <c r="F1078" s="39" t="s">
        <v>19526</v>
      </c>
    </row>
    <row r="1079" spans="1:6" x14ac:dyDescent="0.25">
      <c r="A1079" s="80" t="s">
        <v>53</v>
      </c>
      <c r="B1079" s="13" t="s">
        <v>54</v>
      </c>
      <c r="C1079" s="55" t="s">
        <v>6</v>
      </c>
      <c r="D1079" s="55" t="s">
        <v>19341</v>
      </c>
      <c r="E1079" s="13"/>
      <c r="F1079" s="39" t="s">
        <v>19526</v>
      </c>
    </row>
    <row r="1080" spans="1:6" x14ac:dyDescent="0.25">
      <c r="A1080" s="80" t="s">
        <v>59</v>
      </c>
      <c r="B1080" s="13" t="s">
        <v>60</v>
      </c>
      <c r="C1080" s="55" t="s">
        <v>6</v>
      </c>
      <c r="D1080" s="55" t="s">
        <v>19341</v>
      </c>
      <c r="E1080" s="13"/>
      <c r="F1080" s="39" t="s">
        <v>19526</v>
      </c>
    </row>
    <row r="1081" spans="1:6" x14ac:dyDescent="0.25">
      <c r="A1081" s="80" t="s">
        <v>67</v>
      </c>
      <c r="B1081" s="13" t="s">
        <v>68</v>
      </c>
      <c r="C1081" s="55" t="s">
        <v>6</v>
      </c>
      <c r="D1081" s="55" t="s">
        <v>19341</v>
      </c>
      <c r="E1081" s="13"/>
      <c r="F1081" s="39" t="s">
        <v>19526</v>
      </c>
    </row>
    <row r="1082" spans="1:6" x14ac:dyDescent="0.25">
      <c r="A1082" s="80" t="s">
        <v>71</v>
      </c>
      <c r="B1082" s="13" t="s">
        <v>72</v>
      </c>
      <c r="C1082" s="55" t="s">
        <v>6</v>
      </c>
      <c r="D1082" s="55" t="s">
        <v>19341</v>
      </c>
      <c r="E1082" s="13"/>
      <c r="F1082" s="39" t="s">
        <v>19526</v>
      </c>
    </row>
    <row r="1083" spans="1:6" x14ac:dyDescent="0.25">
      <c r="A1083" s="80" t="s">
        <v>19910</v>
      </c>
      <c r="B1083" s="13" t="s">
        <v>19911</v>
      </c>
      <c r="C1083" s="55" t="s">
        <v>6</v>
      </c>
      <c r="D1083" s="55" t="s">
        <v>19341</v>
      </c>
      <c r="E1083" s="13"/>
      <c r="F1083" s="39" t="s">
        <v>19526</v>
      </c>
    </row>
    <row r="1084" spans="1:6" x14ac:dyDescent="0.25">
      <c r="A1084" s="80" t="s">
        <v>73</v>
      </c>
      <c r="B1084" s="13" t="s">
        <v>74</v>
      </c>
      <c r="C1084" s="55" t="s">
        <v>6</v>
      </c>
      <c r="D1084" s="55" t="s">
        <v>19341</v>
      </c>
      <c r="E1084" s="13"/>
      <c r="F1084" s="39" t="s">
        <v>19526</v>
      </c>
    </row>
    <row r="1085" spans="1:6" x14ac:dyDescent="0.25">
      <c r="A1085" s="80" t="s">
        <v>75</v>
      </c>
      <c r="B1085" s="13" t="s">
        <v>76</v>
      </c>
      <c r="C1085" s="55" t="s">
        <v>6</v>
      </c>
      <c r="D1085" s="55" t="s">
        <v>19341</v>
      </c>
      <c r="E1085" s="13"/>
      <c r="F1085" s="39" t="s">
        <v>19526</v>
      </c>
    </row>
    <row r="1086" spans="1:6" x14ac:dyDescent="0.25">
      <c r="A1086" s="80" t="s">
        <v>19912</v>
      </c>
      <c r="B1086" s="13" t="s">
        <v>19913</v>
      </c>
      <c r="C1086" s="55" t="s">
        <v>6</v>
      </c>
      <c r="D1086" s="55" t="s">
        <v>19341</v>
      </c>
      <c r="E1086" s="13"/>
      <c r="F1086" s="39" t="s">
        <v>19526</v>
      </c>
    </row>
    <row r="1087" spans="1:6" x14ac:dyDescent="0.25">
      <c r="A1087" s="80" t="s">
        <v>19914</v>
      </c>
      <c r="B1087" s="13" t="s">
        <v>19915</v>
      </c>
      <c r="C1087" s="55" t="s">
        <v>6</v>
      </c>
      <c r="D1087" s="55" t="s">
        <v>19341</v>
      </c>
      <c r="E1087" s="13"/>
      <c r="F1087" s="39" t="s">
        <v>19526</v>
      </c>
    </row>
    <row r="1088" spans="1:6" x14ac:dyDescent="0.25">
      <c r="A1088" s="80" t="s">
        <v>19916</v>
      </c>
      <c r="B1088" s="13" t="s">
        <v>19917</v>
      </c>
      <c r="C1088" s="55" t="s">
        <v>6</v>
      </c>
      <c r="D1088" s="55" t="s">
        <v>19341</v>
      </c>
      <c r="E1088" s="13"/>
      <c r="F1088" s="39" t="s">
        <v>19526</v>
      </c>
    </row>
    <row r="1089" spans="1:6" x14ac:dyDescent="0.25">
      <c r="A1089" s="80" t="s">
        <v>83</v>
      </c>
      <c r="B1089" s="13" t="s">
        <v>84</v>
      </c>
      <c r="C1089" s="55" t="s">
        <v>6</v>
      </c>
      <c r="D1089" s="55" t="s">
        <v>19341</v>
      </c>
      <c r="E1089" s="13"/>
      <c r="F1089" s="39" t="s">
        <v>19526</v>
      </c>
    </row>
    <row r="1090" spans="1:6" x14ac:dyDescent="0.25">
      <c r="A1090" s="80" t="s">
        <v>87</v>
      </c>
      <c r="B1090" s="13" t="s">
        <v>88</v>
      </c>
      <c r="C1090" s="55" t="s">
        <v>6</v>
      </c>
      <c r="D1090" s="55" t="s">
        <v>19341</v>
      </c>
      <c r="E1090" s="13"/>
      <c r="F1090" s="39" t="s">
        <v>19526</v>
      </c>
    </row>
    <row r="1091" spans="1:6" x14ac:dyDescent="0.25">
      <c r="A1091" s="80" t="s">
        <v>89</v>
      </c>
      <c r="B1091" s="13" t="s">
        <v>90</v>
      </c>
      <c r="C1091" s="55" t="s">
        <v>6</v>
      </c>
      <c r="D1091" s="55" t="s">
        <v>19341</v>
      </c>
      <c r="E1091" s="13"/>
      <c r="F1091" s="39" t="s">
        <v>19526</v>
      </c>
    </row>
    <row r="1092" spans="1:6" x14ac:dyDescent="0.25">
      <c r="A1092" s="80" t="s">
        <v>95</v>
      </c>
      <c r="B1092" s="13" t="s">
        <v>96</v>
      </c>
      <c r="C1092" s="55" t="s">
        <v>6</v>
      </c>
      <c r="D1092" s="55" t="s">
        <v>19341</v>
      </c>
      <c r="E1092" s="13"/>
      <c r="F1092" s="39" t="s">
        <v>19526</v>
      </c>
    </row>
    <row r="1093" spans="1:6" x14ac:dyDescent="0.25">
      <c r="A1093" s="80" t="s">
        <v>19918</v>
      </c>
      <c r="B1093" s="13" t="s">
        <v>19919</v>
      </c>
      <c r="C1093" s="55" t="s">
        <v>6</v>
      </c>
      <c r="D1093" s="55" t="s">
        <v>19317</v>
      </c>
      <c r="E1093" s="13"/>
      <c r="F1093" s="39" t="s">
        <v>19526</v>
      </c>
    </row>
    <row r="1094" spans="1:6" x14ac:dyDescent="0.25">
      <c r="A1094" s="80" t="s">
        <v>97</v>
      </c>
      <c r="B1094" s="13" t="s">
        <v>98</v>
      </c>
      <c r="C1094" s="55" t="s">
        <v>6</v>
      </c>
      <c r="D1094" s="55" t="s">
        <v>19317</v>
      </c>
      <c r="E1094" s="13"/>
      <c r="F1094" s="39" t="s">
        <v>19526</v>
      </c>
    </row>
    <row r="1095" spans="1:6" x14ac:dyDescent="0.25">
      <c r="A1095" s="80" t="s">
        <v>99</v>
      </c>
      <c r="B1095" s="13" t="s">
        <v>100</v>
      </c>
      <c r="C1095" s="55" t="s">
        <v>6</v>
      </c>
      <c r="D1095" s="55" t="s">
        <v>19317</v>
      </c>
      <c r="E1095" s="13"/>
      <c r="F1095" s="39" t="s">
        <v>19526</v>
      </c>
    </row>
    <row r="1096" spans="1:6" x14ac:dyDescent="0.25">
      <c r="A1096" s="80" t="s">
        <v>101</v>
      </c>
      <c r="B1096" s="13" t="s">
        <v>102</v>
      </c>
      <c r="C1096" s="55" t="s">
        <v>6</v>
      </c>
      <c r="D1096" s="55" t="s">
        <v>19317</v>
      </c>
      <c r="E1096" s="13"/>
      <c r="F1096" s="39" t="s">
        <v>19526</v>
      </c>
    </row>
    <row r="1097" spans="1:6" x14ac:dyDescent="0.25">
      <c r="A1097" s="80" t="s">
        <v>103</v>
      </c>
      <c r="B1097" s="13" t="s">
        <v>104</v>
      </c>
      <c r="C1097" s="55" t="s">
        <v>6</v>
      </c>
      <c r="D1097" s="55" t="s">
        <v>19317</v>
      </c>
      <c r="E1097" s="13"/>
      <c r="F1097" s="39" t="s">
        <v>19526</v>
      </c>
    </row>
    <row r="1098" spans="1:6" x14ac:dyDescent="0.25">
      <c r="A1098" s="80" t="s">
        <v>105</v>
      </c>
      <c r="B1098" s="13" t="s">
        <v>106</v>
      </c>
      <c r="C1098" s="55" t="s">
        <v>6</v>
      </c>
      <c r="D1098" s="55" t="s">
        <v>19317</v>
      </c>
      <c r="E1098" s="13"/>
      <c r="F1098" s="39" t="s">
        <v>19526</v>
      </c>
    </row>
    <row r="1099" spans="1:6" x14ac:dyDescent="0.25">
      <c r="A1099" s="80" t="s">
        <v>19920</v>
      </c>
      <c r="B1099" s="13" t="s">
        <v>19921</v>
      </c>
      <c r="C1099" s="55" t="s">
        <v>6</v>
      </c>
      <c r="D1099" s="55" t="s">
        <v>19317</v>
      </c>
      <c r="E1099" s="13"/>
      <c r="F1099" s="39" t="s">
        <v>19526</v>
      </c>
    </row>
    <row r="1100" spans="1:6" x14ac:dyDescent="0.25">
      <c r="A1100" s="80" t="s">
        <v>107</v>
      </c>
      <c r="B1100" s="13" t="s">
        <v>108</v>
      </c>
      <c r="C1100" s="55" t="s">
        <v>6</v>
      </c>
      <c r="D1100" s="55" t="s">
        <v>19317</v>
      </c>
      <c r="E1100" s="13"/>
      <c r="F1100" s="39" t="s">
        <v>19526</v>
      </c>
    </row>
    <row r="1101" spans="1:6" x14ac:dyDescent="0.25">
      <c r="A1101" s="80" t="s">
        <v>109</v>
      </c>
      <c r="B1101" s="13" t="s">
        <v>110</v>
      </c>
      <c r="C1101" s="55" t="s">
        <v>6</v>
      </c>
      <c r="D1101" s="55" t="s">
        <v>19317</v>
      </c>
      <c r="E1101" s="13"/>
      <c r="F1101" s="39" t="s">
        <v>19526</v>
      </c>
    </row>
    <row r="1102" spans="1:6" x14ac:dyDescent="0.25">
      <c r="A1102" s="80" t="s">
        <v>111</v>
      </c>
      <c r="B1102" s="13" t="s">
        <v>112</v>
      </c>
      <c r="C1102" s="55" t="s">
        <v>6</v>
      </c>
      <c r="D1102" s="55" t="s">
        <v>19317</v>
      </c>
      <c r="E1102" s="13"/>
      <c r="F1102" s="39" t="s">
        <v>19526</v>
      </c>
    </row>
    <row r="1103" spans="1:6" x14ac:dyDescent="0.25">
      <c r="A1103" s="80" t="s">
        <v>113</v>
      </c>
      <c r="B1103" s="13" t="s">
        <v>114</v>
      </c>
      <c r="C1103" s="55" t="s">
        <v>6</v>
      </c>
      <c r="D1103" s="55" t="s">
        <v>19317</v>
      </c>
      <c r="E1103" s="13"/>
      <c r="F1103" s="39" t="s">
        <v>19526</v>
      </c>
    </row>
    <row r="1104" spans="1:6" x14ac:dyDescent="0.25">
      <c r="A1104" s="80" t="s">
        <v>115</v>
      </c>
      <c r="B1104" s="13" t="s">
        <v>116</v>
      </c>
      <c r="C1104" s="55" t="s">
        <v>6</v>
      </c>
      <c r="D1104" s="55" t="s">
        <v>19317</v>
      </c>
      <c r="E1104" s="13"/>
      <c r="F1104" s="39" t="s">
        <v>19526</v>
      </c>
    </row>
    <row r="1105" spans="1:6" x14ac:dyDescent="0.25">
      <c r="A1105" s="80" t="s">
        <v>117</v>
      </c>
      <c r="B1105" s="13" t="s">
        <v>118</v>
      </c>
      <c r="C1105" s="55" t="s">
        <v>6</v>
      </c>
      <c r="D1105" s="55" t="s">
        <v>19317</v>
      </c>
      <c r="E1105" s="13"/>
      <c r="F1105" s="39" t="s">
        <v>19526</v>
      </c>
    </row>
    <row r="1106" spans="1:6" x14ac:dyDescent="0.25">
      <c r="A1106" s="80" t="s">
        <v>119</v>
      </c>
      <c r="B1106" s="13" t="s">
        <v>120</v>
      </c>
      <c r="C1106" s="55" t="s">
        <v>6</v>
      </c>
      <c r="D1106" s="55" t="s">
        <v>19317</v>
      </c>
      <c r="E1106" s="13"/>
      <c r="F1106" s="39" t="s">
        <v>19526</v>
      </c>
    </row>
    <row r="1107" spans="1:6" x14ac:dyDescent="0.25">
      <c r="A1107" s="80" t="s">
        <v>19922</v>
      </c>
      <c r="B1107" s="13" t="s">
        <v>19923</v>
      </c>
      <c r="C1107" s="55" t="s">
        <v>6</v>
      </c>
      <c r="D1107" s="55" t="s">
        <v>19316</v>
      </c>
      <c r="E1107" s="13"/>
      <c r="F1107" s="39" t="s">
        <v>19526</v>
      </c>
    </row>
    <row r="1108" spans="1:6" x14ac:dyDescent="0.25">
      <c r="A1108" s="80" t="s">
        <v>19924</v>
      </c>
      <c r="B1108" s="13" t="s">
        <v>19925</v>
      </c>
      <c r="C1108" s="55" t="s">
        <v>6</v>
      </c>
      <c r="D1108" s="55" t="s">
        <v>19316</v>
      </c>
      <c r="E1108" s="13"/>
      <c r="F1108" s="39" t="s">
        <v>19526</v>
      </c>
    </row>
    <row r="1109" spans="1:6" x14ac:dyDescent="0.25">
      <c r="A1109" s="80" t="s">
        <v>123</v>
      </c>
      <c r="B1109" s="13" t="s">
        <v>124</v>
      </c>
      <c r="C1109" s="55" t="s">
        <v>6</v>
      </c>
      <c r="D1109" s="55" t="s">
        <v>19316</v>
      </c>
      <c r="E1109" s="13"/>
      <c r="F1109" s="39" t="s">
        <v>19526</v>
      </c>
    </row>
    <row r="1110" spans="1:6" x14ac:dyDescent="0.25">
      <c r="A1110" s="80" t="s">
        <v>127</v>
      </c>
      <c r="B1110" s="13" t="s">
        <v>128</v>
      </c>
      <c r="C1110" s="55" t="s">
        <v>6</v>
      </c>
      <c r="D1110" s="55" t="s">
        <v>19316</v>
      </c>
      <c r="E1110" s="13"/>
      <c r="F1110" s="39" t="s">
        <v>19526</v>
      </c>
    </row>
    <row r="1111" spans="1:6" x14ac:dyDescent="0.25">
      <c r="A1111" s="80" t="s">
        <v>129</v>
      </c>
      <c r="B1111" s="13" t="s">
        <v>130</v>
      </c>
      <c r="C1111" s="55" t="s">
        <v>6</v>
      </c>
      <c r="D1111" s="55" t="s">
        <v>19316</v>
      </c>
      <c r="E1111" s="13"/>
      <c r="F1111" s="39" t="s">
        <v>19526</v>
      </c>
    </row>
    <row r="1112" spans="1:6" x14ac:dyDescent="0.25">
      <c r="A1112" s="80" t="s">
        <v>131</v>
      </c>
      <c r="B1112" s="13" t="s">
        <v>132</v>
      </c>
      <c r="C1112" s="55" t="s">
        <v>6</v>
      </c>
      <c r="D1112" s="55" t="s">
        <v>19316</v>
      </c>
      <c r="E1112" s="13"/>
      <c r="F1112" s="39" t="s">
        <v>19526</v>
      </c>
    </row>
    <row r="1113" spans="1:6" x14ac:dyDescent="0.25">
      <c r="A1113" s="80" t="s">
        <v>143</v>
      </c>
      <c r="B1113" s="13" t="s">
        <v>144</v>
      </c>
      <c r="C1113" s="55" t="s">
        <v>6</v>
      </c>
      <c r="D1113" s="55" t="s">
        <v>19316</v>
      </c>
      <c r="E1113" s="13"/>
      <c r="F1113" s="39" t="s">
        <v>19526</v>
      </c>
    </row>
    <row r="1114" spans="1:6" x14ac:dyDescent="0.25">
      <c r="A1114" s="80" t="s">
        <v>145</v>
      </c>
      <c r="B1114" s="13" t="s">
        <v>146</v>
      </c>
      <c r="C1114" s="55" t="s">
        <v>6</v>
      </c>
      <c r="D1114" s="55" t="s">
        <v>19316</v>
      </c>
      <c r="E1114" s="13"/>
      <c r="F1114" s="39" t="s">
        <v>19526</v>
      </c>
    </row>
    <row r="1115" spans="1:6" x14ac:dyDescent="0.25">
      <c r="A1115" s="80" t="s">
        <v>149</v>
      </c>
      <c r="B1115" s="13" t="s">
        <v>150</v>
      </c>
      <c r="C1115" s="55" t="s">
        <v>6</v>
      </c>
      <c r="D1115" s="55" t="s">
        <v>19316</v>
      </c>
      <c r="E1115" s="13"/>
      <c r="F1115" s="39" t="s">
        <v>19526</v>
      </c>
    </row>
    <row r="1116" spans="1:6" x14ac:dyDescent="0.25">
      <c r="A1116" s="80" t="s">
        <v>19926</v>
      </c>
      <c r="B1116" s="13" t="s">
        <v>19927</v>
      </c>
      <c r="C1116" s="55" t="s">
        <v>6</v>
      </c>
      <c r="D1116" s="55" t="s">
        <v>19316</v>
      </c>
      <c r="E1116" s="13"/>
      <c r="F1116" s="39" t="s">
        <v>19526</v>
      </c>
    </row>
    <row r="1117" spans="1:6" x14ac:dyDescent="0.25">
      <c r="A1117" s="80" t="s">
        <v>19928</v>
      </c>
      <c r="B1117" s="13" t="s">
        <v>19929</v>
      </c>
      <c r="C1117" s="55" t="s">
        <v>6</v>
      </c>
      <c r="D1117" s="55" t="s">
        <v>19316</v>
      </c>
      <c r="E1117" s="13"/>
      <c r="F1117" s="39" t="s">
        <v>19526</v>
      </c>
    </row>
    <row r="1118" spans="1:6" x14ac:dyDescent="0.25">
      <c r="A1118" s="80" t="s">
        <v>19930</v>
      </c>
      <c r="B1118" s="13" t="s">
        <v>19931</v>
      </c>
      <c r="C1118" s="55" t="s">
        <v>6</v>
      </c>
      <c r="D1118" s="55" t="s">
        <v>19316</v>
      </c>
      <c r="E1118" s="13"/>
      <c r="F1118" s="39" t="s">
        <v>19526</v>
      </c>
    </row>
    <row r="1119" spans="1:6" x14ac:dyDescent="0.25">
      <c r="A1119" s="80" t="s">
        <v>19932</v>
      </c>
      <c r="B1119" s="13" t="s">
        <v>19933</v>
      </c>
      <c r="C1119" s="55" t="s">
        <v>6</v>
      </c>
      <c r="D1119" s="55" t="s">
        <v>19316</v>
      </c>
      <c r="E1119" s="13"/>
      <c r="F1119" s="39" t="s">
        <v>19526</v>
      </c>
    </row>
    <row r="1120" spans="1:6" x14ac:dyDescent="0.25">
      <c r="A1120" s="80" t="s">
        <v>19934</v>
      </c>
      <c r="B1120" s="13" t="s">
        <v>19935</v>
      </c>
      <c r="C1120" s="55" t="s">
        <v>6</v>
      </c>
      <c r="D1120" s="55" t="s">
        <v>19316</v>
      </c>
      <c r="E1120" s="13"/>
      <c r="F1120" s="39" t="s">
        <v>19526</v>
      </c>
    </row>
    <row r="1121" spans="1:6" x14ac:dyDescent="0.25">
      <c r="A1121" s="80" t="s">
        <v>19936</v>
      </c>
      <c r="B1121" s="13" t="s">
        <v>19937</v>
      </c>
      <c r="C1121" s="55" t="s">
        <v>6</v>
      </c>
      <c r="D1121" s="55" t="s">
        <v>19316</v>
      </c>
      <c r="E1121" s="13"/>
      <c r="F1121" s="39" t="s">
        <v>19526</v>
      </c>
    </row>
    <row r="1122" spans="1:6" x14ac:dyDescent="0.25">
      <c r="A1122" s="80" t="s">
        <v>19938</v>
      </c>
      <c r="B1122" s="13" t="s">
        <v>19939</v>
      </c>
      <c r="C1122" s="55" t="s">
        <v>6</v>
      </c>
      <c r="D1122" s="55" t="s">
        <v>19316</v>
      </c>
      <c r="E1122" s="13"/>
      <c r="F1122" s="39" t="s">
        <v>19526</v>
      </c>
    </row>
    <row r="1123" spans="1:6" x14ac:dyDescent="0.25">
      <c r="A1123" s="80" t="s">
        <v>157</v>
      </c>
      <c r="B1123" s="13" t="s">
        <v>158</v>
      </c>
      <c r="C1123" s="55" t="s">
        <v>6</v>
      </c>
      <c r="D1123" s="55" t="s">
        <v>19316</v>
      </c>
      <c r="E1123" s="13"/>
      <c r="F1123" s="39" t="s">
        <v>19526</v>
      </c>
    </row>
    <row r="1124" spans="1:6" x14ac:dyDescent="0.25">
      <c r="A1124" s="80" t="s">
        <v>19940</v>
      </c>
      <c r="B1124" s="13" t="s">
        <v>19941</v>
      </c>
      <c r="C1124" s="55" t="s">
        <v>6</v>
      </c>
      <c r="D1124" s="55" t="s">
        <v>19316</v>
      </c>
      <c r="E1124" s="13"/>
      <c r="F1124" s="39" t="s">
        <v>19526</v>
      </c>
    </row>
    <row r="1125" spans="1:6" x14ac:dyDescent="0.25">
      <c r="A1125" s="80" t="s">
        <v>159</v>
      </c>
      <c r="B1125" s="13" t="s">
        <v>160</v>
      </c>
      <c r="C1125" s="55" t="s">
        <v>6</v>
      </c>
      <c r="D1125" s="55" t="s">
        <v>19316</v>
      </c>
      <c r="E1125" s="13"/>
      <c r="F1125" s="39" t="s">
        <v>19526</v>
      </c>
    </row>
    <row r="1126" spans="1:6" x14ac:dyDescent="0.25">
      <c r="A1126" s="80" t="s">
        <v>19942</v>
      </c>
      <c r="B1126" s="13" t="s">
        <v>19943</v>
      </c>
      <c r="C1126" s="55" t="s">
        <v>6</v>
      </c>
      <c r="D1126" s="55" t="s">
        <v>19316</v>
      </c>
      <c r="E1126" s="13"/>
      <c r="F1126" s="39" t="s">
        <v>19526</v>
      </c>
    </row>
    <row r="1127" spans="1:6" x14ac:dyDescent="0.25">
      <c r="A1127" s="80" t="s">
        <v>19944</v>
      </c>
      <c r="B1127" s="13" t="s">
        <v>19945</v>
      </c>
      <c r="C1127" s="55" t="s">
        <v>6</v>
      </c>
      <c r="D1127" s="55" t="s">
        <v>19316</v>
      </c>
      <c r="E1127" s="13"/>
      <c r="F1127" s="39" t="s">
        <v>19526</v>
      </c>
    </row>
    <row r="1128" spans="1:6" x14ac:dyDescent="0.25">
      <c r="A1128" s="80" t="s">
        <v>19946</v>
      </c>
      <c r="B1128" s="13" t="s">
        <v>19947</v>
      </c>
      <c r="C1128" s="55" t="s">
        <v>6</v>
      </c>
      <c r="D1128" s="55" t="s">
        <v>19316</v>
      </c>
      <c r="E1128" s="13"/>
      <c r="F1128" s="39" t="s">
        <v>19526</v>
      </c>
    </row>
    <row r="1129" spans="1:6" x14ac:dyDescent="0.25">
      <c r="A1129" s="80" t="s">
        <v>161</v>
      </c>
      <c r="B1129" s="13" t="s">
        <v>162</v>
      </c>
      <c r="C1129" s="55" t="s">
        <v>6</v>
      </c>
      <c r="D1129" s="55" t="s">
        <v>19316</v>
      </c>
      <c r="E1129" s="13"/>
      <c r="F1129" s="39" t="s">
        <v>19526</v>
      </c>
    </row>
    <row r="1130" spans="1:6" x14ac:dyDescent="0.25">
      <c r="A1130" s="80" t="s">
        <v>19948</v>
      </c>
      <c r="B1130" s="13" t="s">
        <v>19949</v>
      </c>
      <c r="C1130" s="55" t="s">
        <v>6</v>
      </c>
      <c r="D1130" s="55" t="s">
        <v>19316</v>
      </c>
      <c r="E1130" s="13"/>
      <c r="F1130" s="39" t="s">
        <v>19526</v>
      </c>
    </row>
    <row r="1131" spans="1:6" x14ac:dyDescent="0.25">
      <c r="A1131" s="80" t="s">
        <v>19950</v>
      </c>
      <c r="B1131" s="13" t="s">
        <v>19951</v>
      </c>
      <c r="C1131" s="55" t="s">
        <v>6</v>
      </c>
      <c r="D1131" s="55" t="s">
        <v>19316</v>
      </c>
      <c r="E1131" s="13"/>
      <c r="F1131" s="39" t="s">
        <v>19526</v>
      </c>
    </row>
    <row r="1132" spans="1:6" x14ac:dyDescent="0.25">
      <c r="A1132" s="80" t="s">
        <v>165</v>
      </c>
      <c r="B1132" s="13" t="s">
        <v>166</v>
      </c>
      <c r="C1132" s="55" t="s">
        <v>6</v>
      </c>
      <c r="D1132" s="55" t="s">
        <v>19316</v>
      </c>
      <c r="E1132" s="13"/>
      <c r="F1132" s="39" t="s">
        <v>19526</v>
      </c>
    </row>
    <row r="1133" spans="1:6" x14ac:dyDescent="0.25">
      <c r="A1133" s="80" t="s">
        <v>179</v>
      </c>
      <c r="B1133" s="13" t="s">
        <v>180</v>
      </c>
      <c r="C1133" s="55" t="s">
        <v>6</v>
      </c>
      <c r="D1133" s="55" t="s">
        <v>19316</v>
      </c>
      <c r="E1133" s="13"/>
      <c r="F1133" s="39" t="s">
        <v>19526</v>
      </c>
    </row>
    <row r="1134" spans="1:6" x14ac:dyDescent="0.25">
      <c r="A1134" s="80" t="s">
        <v>181</v>
      </c>
      <c r="B1134" s="13" t="s">
        <v>182</v>
      </c>
      <c r="C1134" s="55" t="s">
        <v>6</v>
      </c>
      <c r="D1134" s="55" t="s">
        <v>19316</v>
      </c>
      <c r="E1134" s="13"/>
      <c r="F1134" s="39" t="s">
        <v>19526</v>
      </c>
    </row>
    <row r="1135" spans="1:6" x14ac:dyDescent="0.25">
      <c r="A1135" s="80" t="s">
        <v>183</v>
      </c>
      <c r="B1135" s="13" t="s">
        <v>184</v>
      </c>
      <c r="C1135" s="55" t="s">
        <v>6</v>
      </c>
      <c r="D1135" s="55" t="s">
        <v>19316</v>
      </c>
      <c r="E1135" s="13"/>
      <c r="F1135" s="39" t="s">
        <v>19526</v>
      </c>
    </row>
    <row r="1136" spans="1:6" x14ac:dyDescent="0.25">
      <c r="A1136" s="80" t="s">
        <v>185</v>
      </c>
      <c r="B1136" s="13" t="s">
        <v>186</v>
      </c>
      <c r="C1136" s="55" t="s">
        <v>6</v>
      </c>
      <c r="D1136" s="55" t="s">
        <v>19316</v>
      </c>
      <c r="E1136" s="13"/>
      <c r="F1136" s="39" t="s">
        <v>19526</v>
      </c>
    </row>
    <row r="1137" spans="1:6" x14ac:dyDescent="0.25">
      <c r="A1137" s="80" t="s">
        <v>193</v>
      </c>
      <c r="B1137" s="13" t="s">
        <v>194</v>
      </c>
      <c r="C1137" s="55" t="s">
        <v>6</v>
      </c>
      <c r="D1137" s="55" t="s">
        <v>19316</v>
      </c>
      <c r="E1137" s="13"/>
      <c r="F1137" s="39" t="s">
        <v>19526</v>
      </c>
    </row>
    <row r="1138" spans="1:6" x14ac:dyDescent="0.25">
      <c r="A1138" s="80" t="s">
        <v>197</v>
      </c>
      <c r="B1138" s="13" t="s">
        <v>198</v>
      </c>
      <c r="C1138" s="55" t="s">
        <v>6</v>
      </c>
      <c r="D1138" s="55" t="s">
        <v>19316</v>
      </c>
      <c r="E1138" s="13"/>
      <c r="F1138" s="39" t="s">
        <v>19526</v>
      </c>
    </row>
    <row r="1139" spans="1:6" x14ac:dyDescent="0.25">
      <c r="A1139" s="80" t="s">
        <v>19952</v>
      </c>
      <c r="B1139" s="13" t="s">
        <v>19953</v>
      </c>
      <c r="C1139" s="55" t="s">
        <v>6</v>
      </c>
      <c r="D1139" s="55" t="s">
        <v>19316</v>
      </c>
      <c r="E1139" s="13"/>
      <c r="F1139" s="39" t="s">
        <v>19526</v>
      </c>
    </row>
    <row r="1140" spans="1:6" x14ac:dyDescent="0.25">
      <c r="A1140" s="80" t="s">
        <v>19954</v>
      </c>
      <c r="B1140" s="13" t="s">
        <v>19955</v>
      </c>
      <c r="C1140" s="55" t="s">
        <v>6</v>
      </c>
      <c r="D1140" s="55" t="s">
        <v>19316</v>
      </c>
      <c r="E1140" s="13"/>
      <c r="F1140" s="39" t="s">
        <v>19526</v>
      </c>
    </row>
    <row r="1141" spans="1:6" x14ac:dyDescent="0.25">
      <c r="A1141" s="80" t="s">
        <v>199</v>
      </c>
      <c r="B1141" s="13" t="s">
        <v>200</v>
      </c>
      <c r="C1141" s="55" t="s">
        <v>6</v>
      </c>
      <c r="D1141" s="55" t="s">
        <v>19316</v>
      </c>
      <c r="E1141" s="13"/>
      <c r="F1141" s="39" t="s">
        <v>19526</v>
      </c>
    </row>
    <row r="1142" spans="1:6" x14ac:dyDescent="0.25">
      <c r="A1142" s="80" t="s">
        <v>201</v>
      </c>
      <c r="B1142" s="13" t="s">
        <v>202</v>
      </c>
      <c r="C1142" s="55" t="s">
        <v>6</v>
      </c>
      <c r="D1142" s="55" t="s">
        <v>19316</v>
      </c>
      <c r="E1142" s="13"/>
      <c r="F1142" s="39" t="s">
        <v>19526</v>
      </c>
    </row>
    <row r="1143" spans="1:6" x14ac:dyDescent="0.25">
      <c r="A1143" s="80" t="s">
        <v>203</v>
      </c>
      <c r="B1143" s="13" t="s">
        <v>204</v>
      </c>
      <c r="C1143" s="55" t="s">
        <v>6</v>
      </c>
      <c r="D1143" s="55" t="s">
        <v>19316</v>
      </c>
      <c r="E1143" s="13"/>
      <c r="F1143" s="39" t="s">
        <v>19526</v>
      </c>
    </row>
    <row r="1144" spans="1:6" x14ac:dyDescent="0.25">
      <c r="A1144" s="80" t="s">
        <v>205</v>
      </c>
      <c r="B1144" s="13" t="s">
        <v>206</v>
      </c>
      <c r="C1144" s="55" t="s">
        <v>6</v>
      </c>
      <c r="D1144" s="55" t="s">
        <v>19316</v>
      </c>
      <c r="E1144" s="13"/>
      <c r="F1144" s="39" t="s">
        <v>19526</v>
      </c>
    </row>
    <row r="1145" spans="1:6" x14ac:dyDescent="0.25">
      <c r="A1145" s="80" t="s">
        <v>207</v>
      </c>
      <c r="B1145" s="13" t="s">
        <v>208</v>
      </c>
      <c r="C1145" s="55" t="s">
        <v>6</v>
      </c>
      <c r="D1145" s="55" t="s">
        <v>19316</v>
      </c>
      <c r="E1145" s="13"/>
      <c r="F1145" s="39" t="s">
        <v>19526</v>
      </c>
    </row>
    <row r="1146" spans="1:6" x14ac:dyDescent="0.25">
      <c r="A1146" s="80" t="s">
        <v>209</v>
      </c>
      <c r="B1146" s="13" t="s">
        <v>210</v>
      </c>
      <c r="C1146" s="55" t="s">
        <v>6</v>
      </c>
      <c r="D1146" s="55" t="s">
        <v>19316</v>
      </c>
      <c r="E1146" s="13"/>
      <c r="F1146" s="39" t="s">
        <v>19526</v>
      </c>
    </row>
    <row r="1147" spans="1:6" x14ac:dyDescent="0.25">
      <c r="A1147" s="80" t="s">
        <v>19956</v>
      </c>
      <c r="B1147" s="13" t="s">
        <v>19957</v>
      </c>
      <c r="C1147" s="55" t="s">
        <v>6</v>
      </c>
      <c r="D1147" s="55" t="s">
        <v>19316</v>
      </c>
      <c r="E1147" s="13"/>
      <c r="F1147" s="39" t="s">
        <v>19526</v>
      </c>
    </row>
    <row r="1148" spans="1:6" x14ac:dyDescent="0.25">
      <c r="A1148" s="80" t="s">
        <v>19958</v>
      </c>
      <c r="B1148" s="13" t="s">
        <v>19959</v>
      </c>
      <c r="C1148" s="55" t="s">
        <v>6</v>
      </c>
      <c r="D1148" s="55" t="s">
        <v>19316</v>
      </c>
      <c r="E1148" s="13"/>
      <c r="F1148" s="39" t="s">
        <v>19526</v>
      </c>
    </row>
    <row r="1149" spans="1:6" x14ac:dyDescent="0.25">
      <c r="A1149" s="80" t="s">
        <v>19960</v>
      </c>
      <c r="B1149" s="13" t="s">
        <v>19961</v>
      </c>
      <c r="C1149" s="55" t="s">
        <v>6</v>
      </c>
      <c r="D1149" s="55" t="s">
        <v>19316</v>
      </c>
      <c r="E1149" s="13"/>
      <c r="F1149" s="39" t="s">
        <v>19526</v>
      </c>
    </row>
    <row r="1150" spans="1:6" x14ac:dyDescent="0.25">
      <c r="A1150" s="80" t="s">
        <v>211</v>
      </c>
      <c r="B1150" s="13" t="s">
        <v>212</v>
      </c>
      <c r="C1150" s="55" t="s">
        <v>6</v>
      </c>
      <c r="D1150" s="55" t="s">
        <v>19316</v>
      </c>
      <c r="E1150" s="13"/>
      <c r="F1150" s="39" t="s">
        <v>19526</v>
      </c>
    </row>
    <row r="1151" spans="1:6" x14ac:dyDescent="0.25">
      <c r="A1151" s="80" t="s">
        <v>221</v>
      </c>
      <c r="B1151" s="13" t="s">
        <v>222</v>
      </c>
      <c r="C1151" s="55" t="s">
        <v>6</v>
      </c>
      <c r="D1151" s="55" t="s">
        <v>19316</v>
      </c>
      <c r="E1151" s="13"/>
      <c r="F1151" s="39" t="s">
        <v>19526</v>
      </c>
    </row>
    <row r="1152" spans="1:6" x14ac:dyDescent="0.25">
      <c r="A1152" s="80" t="s">
        <v>225</v>
      </c>
      <c r="B1152" s="13" t="s">
        <v>226</v>
      </c>
      <c r="C1152" s="55" t="s">
        <v>6</v>
      </c>
      <c r="D1152" s="55" t="s">
        <v>19316</v>
      </c>
      <c r="E1152" s="13"/>
      <c r="F1152" s="39" t="s">
        <v>19526</v>
      </c>
    </row>
    <row r="1153" spans="1:6" x14ac:dyDescent="0.25">
      <c r="A1153" s="80" t="s">
        <v>19962</v>
      </c>
      <c r="B1153" s="13" t="s">
        <v>19963</v>
      </c>
      <c r="C1153" s="55" t="s">
        <v>6</v>
      </c>
      <c r="D1153" s="55" t="s">
        <v>19316</v>
      </c>
      <c r="E1153" s="13"/>
      <c r="F1153" s="39" t="s">
        <v>19526</v>
      </c>
    </row>
    <row r="1154" spans="1:6" x14ac:dyDescent="0.25">
      <c r="A1154" s="80" t="s">
        <v>19964</v>
      </c>
      <c r="B1154" s="13" t="s">
        <v>19965</v>
      </c>
      <c r="C1154" s="55" t="s">
        <v>6</v>
      </c>
      <c r="D1154" s="55" t="s">
        <v>19316</v>
      </c>
      <c r="E1154" s="13"/>
      <c r="F1154" s="39" t="s">
        <v>19526</v>
      </c>
    </row>
    <row r="1155" spans="1:6" x14ac:dyDescent="0.25">
      <c r="A1155" s="80" t="s">
        <v>19966</v>
      </c>
      <c r="B1155" s="13" t="s">
        <v>19967</v>
      </c>
      <c r="C1155" s="55" t="s">
        <v>6</v>
      </c>
      <c r="D1155" s="55" t="s">
        <v>19316</v>
      </c>
      <c r="E1155" s="13"/>
      <c r="F1155" s="39" t="s">
        <v>19526</v>
      </c>
    </row>
    <row r="1156" spans="1:6" x14ac:dyDescent="0.25">
      <c r="A1156" s="80" t="s">
        <v>19968</v>
      </c>
      <c r="B1156" s="13" t="s">
        <v>19969</v>
      </c>
      <c r="C1156" s="55" t="s">
        <v>6</v>
      </c>
      <c r="D1156" s="55" t="s">
        <v>19316</v>
      </c>
      <c r="E1156" s="13"/>
      <c r="F1156" s="39" t="s">
        <v>19526</v>
      </c>
    </row>
    <row r="1157" spans="1:6" x14ac:dyDescent="0.25">
      <c r="A1157" s="80" t="s">
        <v>19970</v>
      </c>
      <c r="B1157" s="13" t="s">
        <v>19971</v>
      </c>
      <c r="C1157" s="55" t="s">
        <v>6</v>
      </c>
      <c r="D1157" s="55" t="s">
        <v>19316</v>
      </c>
      <c r="E1157" s="13"/>
      <c r="F1157" s="39" t="s">
        <v>19526</v>
      </c>
    </row>
    <row r="1158" spans="1:6" x14ac:dyDescent="0.25">
      <c r="A1158" s="80" t="s">
        <v>19972</v>
      </c>
      <c r="B1158" s="13" t="s">
        <v>19973</v>
      </c>
      <c r="C1158" s="55" t="s">
        <v>6</v>
      </c>
      <c r="D1158" s="55" t="s">
        <v>19316</v>
      </c>
      <c r="E1158" s="13"/>
      <c r="F1158" s="39" t="s">
        <v>19526</v>
      </c>
    </row>
    <row r="1159" spans="1:6" x14ac:dyDescent="0.25">
      <c r="A1159" s="80" t="s">
        <v>19974</v>
      </c>
      <c r="B1159" s="13" t="s">
        <v>19975</v>
      </c>
      <c r="C1159" s="55" t="s">
        <v>6</v>
      </c>
      <c r="D1159" s="55" t="s">
        <v>19316</v>
      </c>
      <c r="E1159" s="13"/>
      <c r="F1159" s="39" t="s">
        <v>19526</v>
      </c>
    </row>
    <row r="1160" spans="1:6" x14ac:dyDescent="0.25">
      <c r="A1160" s="80" t="s">
        <v>237</v>
      </c>
      <c r="B1160" s="13" t="s">
        <v>238</v>
      </c>
      <c r="C1160" s="55" t="s">
        <v>6</v>
      </c>
      <c r="D1160" s="55" t="s">
        <v>19316</v>
      </c>
      <c r="E1160" s="13"/>
      <c r="F1160" s="39" t="s">
        <v>19526</v>
      </c>
    </row>
    <row r="1161" spans="1:6" x14ac:dyDescent="0.25">
      <c r="A1161" s="80" t="s">
        <v>239</v>
      </c>
      <c r="B1161" s="13" t="s">
        <v>240</v>
      </c>
      <c r="C1161" s="55" t="s">
        <v>6</v>
      </c>
      <c r="D1161" s="55" t="s">
        <v>19316</v>
      </c>
      <c r="E1161" s="13"/>
      <c r="F1161" s="39" t="s">
        <v>19526</v>
      </c>
    </row>
    <row r="1162" spans="1:6" x14ac:dyDescent="0.25">
      <c r="A1162" s="80" t="s">
        <v>241</v>
      </c>
      <c r="B1162" s="13" t="s">
        <v>242</v>
      </c>
      <c r="C1162" s="55" t="s">
        <v>6</v>
      </c>
      <c r="D1162" s="55" t="s">
        <v>19316</v>
      </c>
      <c r="E1162" s="13"/>
      <c r="F1162" s="39" t="s">
        <v>19526</v>
      </c>
    </row>
    <row r="1163" spans="1:6" x14ac:dyDescent="0.25">
      <c r="A1163" s="80" t="s">
        <v>19976</v>
      </c>
      <c r="B1163" s="13" t="s">
        <v>19977</v>
      </c>
      <c r="C1163" s="55" t="s">
        <v>6</v>
      </c>
      <c r="D1163" s="55" t="s">
        <v>19316</v>
      </c>
      <c r="E1163" s="13"/>
      <c r="F1163" s="39" t="s">
        <v>19526</v>
      </c>
    </row>
    <row r="1164" spans="1:6" x14ac:dyDescent="0.25">
      <c r="A1164" s="80" t="s">
        <v>243</v>
      </c>
      <c r="B1164" s="13" t="s">
        <v>244</v>
      </c>
      <c r="C1164" s="55" t="s">
        <v>6</v>
      </c>
      <c r="D1164" s="55" t="s">
        <v>19316</v>
      </c>
      <c r="E1164" s="13"/>
      <c r="F1164" s="39" t="s">
        <v>19526</v>
      </c>
    </row>
    <row r="1165" spans="1:6" x14ac:dyDescent="0.25">
      <c r="A1165" s="80" t="s">
        <v>247</v>
      </c>
      <c r="B1165" s="13" t="s">
        <v>248</v>
      </c>
      <c r="C1165" s="55" t="s">
        <v>6</v>
      </c>
      <c r="D1165" s="55" t="s">
        <v>19316</v>
      </c>
      <c r="E1165" s="13"/>
      <c r="F1165" s="39" t="s">
        <v>19526</v>
      </c>
    </row>
    <row r="1166" spans="1:6" x14ac:dyDescent="0.25">
      <c r="A1166" s="80" t="s">
        <v>249</v>
      </c>
      <c r="B1166" s="13" t="s">
        <v>250</v>
      </c>
      <c r="C1166" s="55" t="s">
        <v>6</v>
      </c>
      <c r="D1166" s="55" t="s">
        <v>19316</v>
      </c>
      <c r="E1166" s="13"/>
      <c r="F1166" s="39" t="s">
        <v>19526</v>
      </c>
    </row>
    <row r="1167" spans="1:6" x14ac:dyDescent="0.25">
      <c r="A1167" s="80" t="s">
        <v>19978</v>
      </c>
      <c r="B1167" s="13" t="s">
        <v>19979</v>
      </c>
      <c r="C1167" s="55" t="s">
        <v>6</v>
      </c>
      <c r="D1167" s="55" t="s">
        <v>19316</v>
      </c>
      <c r="E1167" s="13"/>
      <c r="F1167" s="39" t="s">
        <v>19526</v>
      </c>
    </row>
    <row r="1168" spans="1:6" x14ac:dyDescent="0.25">
      <c r="A1168" s="80" t="s">
        <v>251</v>
      </c>
      <c r="B1168" s="13" t="s">
        <v>252</v>
      </c>
      <c r="C1168" s="55" t="s">
        <v>6</v>
      </c>
      <c r="D1168" s="55" t="s">
        <v>19316</v>
      </c>
      <c r="E1168" s="13"/>
      <c r="F1168" s="39" t="s">
        <v>19526</v>
      </c>
    </row>
    <row r="1169" spans="1:6" x14ac:dyDescent="0.25">
      <c r="A1169" s="80" t="s">
        <v>19980</v>
      </c>
      <c r="B1169" s="13" t="s">
        <v>19981</v>
      </c>
      <c r="C1169" s="55" t="s">
        <v>6</v>
      </c>
      <c r="D1169" s="55" t="s">
        <v>19316</v>
      </c>
      <c r="E1169" s="13"/>
      <c r="F1169" s="39" t="s">
        <v>19526</v>
      </c>
    </row>
    <row r="1170" spans="1:6" x14ac:dyDescent="0.25">
      <c r="A1170" s="80" t="s">
        <v>253</v>
      </c>
      <c r="B1170" s="13" t="s">
        <v>254</v>
      </c>
      <c r="C1170" s="55" t="s">
        <v>6</v>
      </c>
      <c r="D1170" s="55" t="s">
        <v>19316</v>
      </c>
      <c r="E1170" s="13"/>
      <c r="F1170" s="39" t="s">
        <v>19526</v>
      </c>
    </row>
    <row r="1171" spans="1:6" x14ac:dyDescent="0.25">
      <c r="A1171" s="80" t="s">
        <v>19982</v>
      </c>
      <c r="B1171" s="13" t="s">
        <v>19983</v>
      </c>
      <c r="C1171" s="55" t="s">
        <v>6</v>
      </c>
      <c r="D1171" s="55" t="s">
        <v>19316</v>
      </c>
      <c r="E1171" s="13"/>
      <c r="F1171" s="39" t="s">
        <v>19526</v>
      </c>
    </row>
    <row r="1172" spans="1:6" x14ac:dyDescent="0.25">
      <c r="A1172" s="80" t="s">
        <v>19984</v>
      </c>
      <c r="B1172" s="13" t="s">
        <v>19985</v>
      </c>
      <c r="C1172" s="55" t="s">
        <v>6</v>
      </c>
      <c r="D1172" s="55" t="s">
        <v>19316</v>
      </c>
      <c r="E1172" s="13"/>
      <c r="F1172" s="39" t="s">
        <v>19526</v>
      </c>
    </row>
    <row r="1173" spans="1:6" x14ac:dyDescent="0.25">
      <c r="A1173" s="80" t="s">
        <v>255</v>
      </c>
      <c r="B1173" s="13" t="s">
        <v>256</v>
      </c>
      <c r="C1173" s="55" t="s">
        <v>6</v>
      </c>
      <c r="D1173" s="55" t="s">
        <v>19316</v>
      </c>
      <c r="E1173" s="13"/>
      <c r="F1173" s="39" t="s">
        <v>19526</v>
      </c>
    </row>
    <row r="1174" spans="1:6" x14ac:dyDescent="0.25">
      <c r="A1174" s="80" t="s">
        <v>257</v>
      </c>
      <c r="B1174" s="13" t="s">
        <v>258</v>
      </c>
      <c r="C1174" s="55" t="s">
        <v>6</v>
      </c>
      <c r="D1174" s="55" t="s">
        <v>19358</v>
      </c>
      <c r="E1174" s="13"/>
      <c r="F1174" s="39" t="s">
        <v>19526</v>
      </c>
    </row>
    <row r="1175" spans="1:6" x14ac:dyDescent="0.25">
      <c r="A1175" s="80" t="s">
        <v>261</v>
      </c>
      <c r="B1175" s="13" t="s">
        <v>262</v>
      </c>
      <c r="C1175" s="55" t="s">
        <v>6</v>
      </c>
      <c r="D1175" s="55" t="s">
        <v>19359</v>
      </c>
      <c r="E1175" s="13"/>
      <c r="F1175" s="39" t="s">
        <v>19526</v>
      </c>
    </row>
    <row r="1176" spans="1:6" x14ac:dyDescent="0.25">
      <c r="A1176" s="80" t="s">
        <v>263</v>
      </c>
      <c r="B1176" s="13" t="s">
        <v>264</v>
      </c>
      <c r="C1176" s="55" t="s">
        <v>6</v>
      </c>
      <c r="D1176" s="55" t="s">
        <v>19359</v>
      </c>
      <c r="E1176" s="13"/>
      <c r="F1176" s="39" t="s">
        <v>19526</v>
      </c>
    </row>
    <row r="1177" spans="1:6" x14ac:dyDescent="0.25">
      <c r="A1177" s="80" t="s">
        <v>265</v>
      </c>
      <c r="B1177" s="13" t="s">
        <v>266</v>
      </c>
      <c r="C1177" s="55" t="s">
        <v>6</v>
      </c>
      <c r="D1177" s="55" t="s">
        <v>19359</v>
      </c>
      <c r="E1177" s="13"/>
      <c r="F1177" s="39" t="s">
        <v>19526</v>
      </c>
    </row>
    <row r="1178" spans="1:6" x14ac:dyDescent="0.25">
      <c r="A1178" s="80" t="s">
        <v>267</v>
      </c>
      <c r="B1178" s="13" t="s">
        <v>268</v>
      </c>
      <c r="C1178" s="55" t="s">
        <v>6</v>
      </c>
      <c r="D1178" s="55" t="s">
        <v>19359</v>
      </c>
      <c r="E1178" s="13"/>
      <c r="F1178" s="39" t="s">
        <v>19526</v>
      </c>
    </row>
    <row r="1179" spans="1:6" x14ac:dyDescent="0.25">
      <c r="A1179" s="80" t="s">
        <v>269</v>
      </c>
      <c r="B1179" s="13" t="s">
        <v>270</v>
      </c>
      <c r="C1179" s="55" t="s">
        <v>6</v>
      </c>
      <c r="D1179" s="55" t="s">
        <v>19359</v>
      </c>
      <c r="E1179" s="13"/>
      <c r="F1179" s="39" t="s">
        <v>19526</v>
      </c>
    </row>
    <row r="1180" spans="1:6" x14ac:dyDescent="0.25">
      <c r="A1180" s="80" t="s">
        <v>271</v>
      </c>
      <c r="B1180" s="13" t="s">
        <v>272</v>
      </c>
      <c r="C1180" s="55" t="s">
        <v>6</v>
      </c>
      <c r="D1180" s="55" t="s">
        <v>19359</v>
      </c>
      <c r="E1180" s="13"/>
      <c r="F1180" s="39" t="s">
        <v>19526</v>
      </c>
    </row>
    <row r="1181" spans="1:6" x14ac:dyDescent="0.25">
      <c r="A1181" s="80" t="s">
        <v>273</v>
      </c>
      <c r="B1181" s="13" t="s">
        <v>274</v>
      </c>
      <c r="C1181" s="55" t="s">
        <v>6</v>
      </c>
      <c r="D1181" s="55" t="s">
        <v>19359</v>
      </c>
      <c r="E1181" s="13"/>
      <c r="F1181" s="39" t="s">
        <v>19526</v>
      </c>
    </row>
    <row r="1182" spans="1:6" x14ac:dyDescent="0.25">
      <c r="A1182" s="80" t="s">
        <v>275</v>
      </c>
      <c r="B1182" s="13" t="s">
        <v>276</v>
      </c>
      <c r="C1182" s="55" t="s">
        <v>6</v>
      </c>
      <c r="D1182" s="55" t="s">
        <v>19359</v>
      </c>
      <c r="E1182" s="13"/>
      <c r="F1182" s="39" t="s">
        <v>19526</v>
      </c>
    </row>
    <row r="1183" spans="1:6" x14ac:dyDescent="0.25">
      <c r="A1183" s="80" t="s">
        <v>277</v>
      </c>
      <c r="B1183" s="13" t="s">
        <v>278</v>
      </c>
      <c r="C1183" s="55" t="s">
        <v>6</v>
      </c>
      <c r="D1183" s="55" t="s">
        <v>19359</v>
      </c>
      <c r="E1183" s="13"/>
      <c r="F1183" s="39" t="s">
        <v>19526</v>
      </c>
    </row>
    <row r="1184" spans="1:6" x14ac:dyDescent="0.25">
      <c r="A1184" s="80" t="s">
        <v>279</v>
      </c>
      <c r="B1184" s="13" t="s">
        <v>280</v>
      </c>
      <c r="C1184" s="55" t="s">
        <v>6</v>
      </c>
      <c r="D1184" s="55" t="s">
        <v>19359</v>
      </c>
      <c r="E1184" s="13"/>
      <c r="F1184" s="39" t="s">
        <v>19526</v>
      </c>
    </row>
    <row r="1185" spans="1:6" x14ac:dyDescent="0.25">
      <c r="A1185" s="80" t="s">
        <v>281</v>
      </c>
      <c r="B1185" s="13" t="s">
        <v>282</v>
      </c>
      <c r="C1185" s="55" t="s">
        <v>6</v>
      </c>
      <c r="D1185" s="55" t="s">
        <v>19359</v>
      </c>
      <c r="E1185" s="13"/>
      <c r="F1185" s="39" t="s">
        <v>19526</v>
      </c>
    </row>
    <row r="1186" spans="1:6" x14ac:dyDescent="0.25">
      <c r="A1186" s="80" t="s">
        <v>283</v>
      </c>
      <c r="B1186" s="13" t="s">
        <v>284</v>
      </c>
      <c r="C1186" s="55" t="s">
        <v>6</v>
      </c>
      <c r="D1186" s="55" t="s">
        <v>19359</v>
      </c>
      <c r="E1186" s="13"/>
      <c r="F1186" s="39" t="s">
        <v>19526</v>
      </c>
    </row>
    <row r="1187" spans="1:6" x14ac:dyDescent="0.25">
      <c r="A1187" s="80" t="s">
        <v>285</v>
      </c>
      <c r="B1187" s="13" t="s">
        <v>286</v>
      </c>
      <c r="C1187" s="55" t="s">
        <v>6</v>
      </c>
      <c r="D1187" s="55" t="s">
        <v>19359</v>
      </c>
      <c r="E1187" s="13"/>
      <c r="F1187" s="39" t="s">
        <v>19526</v>
      </c>
    </row>
    <row r="1188" spans="1:6" x14ac:dyDescent="0.25">
      <c r="A1188" s="80" t="s">
        <v>287</v>
      </c>
      <c r="B1188" s="13" t="s">
        <v>288</v>
      </c>
      <c r="C1188" s="55" t="s">
        <v>6</v>
      </c>
      <c r="D1188" s="55" t="s">
        <v>19359</v>
      </c>
      <c r="E1188" s="13"/>
      <c r="F1188" s="39" t="s">
        <v>19526</v>
      </c>
    </row>
    <row r="1189" spans="1:6" x14ac:dyDescent="0.25">
      <c r="A1189" s="80" t="s">
        <v>289</v>
      </c>
      <c r="B1189" s="13" t="s">
        <v>290</v>
      </c>
      <c r="C1189" s="55" t="s">
        <v>6</v>
      </c>
      <c r="D1189" s="55" t="s">
        <v>19359</v>
      </c>
      <c r="E1189" s="13"/>
      <c r="F1189" s="39" t="s">
        <v>19526</v>
      </c>
    </row>
    <row r="1190" spans="1:6" x14ac:dyDescent="0.25">
      <c r="A1190" s="80" t="s">
        <v>291</v>
      </c>
      <c r="B1190" s="13" t="s">
        <v>292</v>
      </c>
      <c r="C1190" s="55" t="s">
        <v>6</v>
      </c>
      <c r="D1190" s="55" t="s">
        <v>19359</v>
      </c>
      <c r="E1190" s="13"/>
      <c r="F1190" s="39" t="s">
        <v>19526</v>
      </c>
    </row>
    <row r="1191" spans="1:6" x14ac:dyDescent="0.25">
      <c r="A1191" s="80" t="s">
        <v>293</v>
      </c>
      <c r="B1191" s="13" t="s">
        <v>294</v>
      </c>
      <c r="C1191" s="55" t="s">
        <v>6</v>
      </c>
      <c r="D1191" s="55" t="s">
        <v>19359</v>
      </c>
      <c r="E1191" s="13"/>
      <c r="F1191" s="39" t="s">
        <v>19526</v>
      </c>
    </row>
    <row r="1192" spans="1:6" x14ac:dyDescent="0.25">
      <c r="A1192" s="80" t="s">
        <v>295</v>
      </c>
      <c r="B1192" s="13" t="s">
        <v>296</v>
      </c>
      <c r="C1192" s="55" t="s">
        <v>6</v>
      </c>
      <c r="D1192" s="55" t="s">
        <v>19359</v>
      </c>
      <c r="E1192" s="13"/>
      <c r="F1192" s="39" t="s">
        <v>19526</v>
      </c>
    </row>
    <row r="1193" spans="1:6" x14ac:dyDescent="0.25">
      <c r="A1193" s="80" t="s">
        <v>297</v>
      </c>
      <c r="B1193" s="13" t="s">
        <v>298</v>
      </c>
      <c r="C1193" s="55" t="s">
        <v>6</v>
      </c>
      <c r="D1193" s="55" t="s">
        <v>19359</v>
      </c>
      <c r="E1193" s="13"/>
      <c r="F1193" s="39" t="s">
        <v>19526</v>
      </c>
    </row>
    <row r="1194" spans="1:6" x14ac:dyDescent="0.25">
      <c r="A1194" s="80" t="s">
        <v>19986</v>
      </c>
      <c r="B1194" s="13" t="s">
        <v>19987</v>
      </c>
      <c r="C1194" s="55" t="s">
        <v>6</v>
      </c>
      <c r="D1194" s="55" t="s">
        <v>19357</v>
      </c>
      <c r="E1194" s="13"/>
      <c r="F1194" s="39" t="s">
        <v>19526</v>
      </c>
    </row>
    <row r="1195" spans="1:6" x14ac:dyDescent="0.25">
      <c r="A1195" s="80" t="s">
        <v>19988</v>
      </c>
      <c r="B1195" s="13" t="s">
        <v>19989</v>
      </c>
      <c r="C1195" s="55" t="s">
        <v>6</v>
      </c>
      <c r="D1195" s="55" t="s">
        <v>19357</v>
      </c>
      <c r="E1195" s="13"/>
      <c r="F1195" s="39" t="s">
        <v>19526</v>
      </c>
    </row>
    <row r="1196" spans="1:6" x14ac:dyDescent="0.25">
      <c r="A1196" s="80" t="s">
        <v>19990</v>
      </c>
      <c r="B1196" s="13" t="s">
        <v>19991</v>
      </c>
      <c r="C1196" s="55" t="s">
        <v>6</v>
      </c>
      <c r="D1196" s="55" t="s">
        <v>19357</v>
      </c>
      <c r="E1196" s="13"/>
      <c r="F1196" s="39" t="s">
        <v>19526</v>
      </c>
    </row>
    <row r="1197" spans="1:6" x14ac:dyDescent="0.25">
      <c r="A1197" s="80" t="s">
        <v>299</v>
      </c>
      <c r="B1197" s="13" t="s">
        <v>300</v>
      </c>
      <c r="C1197" s="55" t="s">
        <v>6</v>
      </c>
      <c r="D1197" s="55" t="s">
        <v>19357</v>
      </c>
      <c r="E1197" s="13"/>
      <c r="F1197" s="39" t="s">
        <v>19526</v>
      </c>
    </row>
    <row r="1198" spans="1:6" x14ac:dyDescent="0.25">
      <c r="A1198" s="80" t="s">
        <v>19992</v>
      </c>
      <c r="B1198" s="13" t="s">
        <v>19993</v>
      </c>
      <c r="C1198" s="55" t="s">
        <v>6</v>
      </c>
      <c r="D1198" s="55" t="s">
        <v>19357</v>
      </c>
      <c r="E1198" s="13"/>
      <c r="F1198" s="39" t="s">
        <v>19526</v>
      </c>
    </row>
    <row r="1199" spans="1:6" x14ac:dyDescent="0.25">
      <c r="A1199" s="80" t="s">
        <v>301</v>
      </c>
      <c r="B1199" s="13" t="s">
        <v>302</v>
      </c>
      <c r="C1199" s="55" t="s">
        <v>6</v>
      </c>
      <c r="D1199" s="55" t="s">
        <v>19357</v>
      </c>
      <c r="E1199" s="13"/>
      <c r="F1199" s="39" t="s">
        <v>19526</v>
      </c>
    </row>
    <row r="1200" spans="1:6" x14ac:dyDescent="0.25">
      <c r="A1200" s="80" t="s">
        <v>19994</v>
      </c>
      <c r="B1200" s="13" t="s">
        <v>19995</v>
      </c>
      <c r="C1200" s="55" t="s">
        <v>6</v>
      </c>
      <c r="D1200" s="55" t="s">
        <v>19357</v>
      </c>
      <c r="E1200" s="13"/>
      <c r="F1200" s="39" t="s">
        <v>19526</v>
      </c>
    </row>
    <row r="1201" spans="1:6" x14ac:dyDescent="0.25">
      <c r="A1201" s="80" t="s">
        <v>303</v>
      </c>
      <c r="B1201" s="13" t="s">
        <v>304</v>
      </c>
      <c r="C1201" s="55" t="s">
        <v>6</v>
      </c>
      <c r="D1201" s="55" t="s">
        <v>19437</v>
      </c>
      <c r="E1201" s="13"/>
      <c r="F1201" s="39" t="s">
        <v>19526</v>
      </c>
    </row>
    <row r="1202" spans="1:6" x14ac:dyDescent="0.25">
      <c r="A1202" s="80" t="s">
        <v>305</v>
      </c>
      <c r="B1202" s="13" t="s">
        <v>306</v>
      </c>
      <c r="C1202" s="55" t="s">
        <v>6</v>
      </c>
      <c r="D1202" s="55" t="s">
        <v>19357</v>
      </c>
      <c r="E1202" s="13"/>
      <c r="F1202" s="39" t="s">
        <v>19526</v>
      </c>
    </row>
    <row r="1203" spans="1:6" x14ac:dyDescent="0.25">
      <c r="A1203" s="80" t="s">
        <v>315</v>
      </c>
      <c r="B1203" s="13" t="s">
        <v>316</v>
      </c>
      <c r="C1203" s="55" t="s">
        <v>6</v>
      </c>
      <c r="D1203" s="55" t="s">
        <v>19357</v>
      </c>
      <c r="E1203" s="13"/>
      <c r="F1203" s="39" t="s">
        <v>19526</v>
      </c>
    </row>
    <row r="1204" spans="1:6" x14ac:dyDescent="0.25">
      <c r="A1204" s="80" t="s">
        <v>317</v>
      </c>
      <c r="B1204" s="13" t="s">
        <v>318</v>
      </c>
      <c r="C1204" s="55" t="s">
        <v>6</v>
      </c>
      <c r="D1204" s="55" t="s">
        <v>19357</v>
      </c>
      <c r="E1204" s="13"/>
      <c r="F1204" s="39" t="s">
        <v>19526</v>
      </c>
    </row>
    <row r="1205" spans="1:6" x14ac:dyDescent="0.25">
      <c r="A1205" s="80" t="s">
        <v>19996</v>
      </c>
      <c r="B1205" s="13" t="s">
        <v>19997</v>
      </c>
      <c r="C1205" s="55" t="s">
        <v>6</v>
      </c>
      <c r="D1205" s="55" t="s">
        <v>19357</v>
      </c>
      <c r="E1205" s="13"/>
      <c r="F1205" s="39" t="s">
        <v>19526</v>
      </c>
    </row>
    <row r="1206" spans="1:6" x14ac:dyDescent="0.25">
      <c r="A1206" s="80" t="s">
        <v>323</v>
      </c>
      <c r="B1206" s="13" t="s">
        <v>324</v>
      </c>
      <c r="C1206" s="55" t="s">
        <v>6</v>
      </c>
      <c r="D1206" s="55" t="s">
        <v>19357</v>
      </c>
      <c r="E1206" s="13"/>
      <c r="F1206" s="39" t="s">
        <v>19526</v>
      </c>
    </row>
    <row r="1207" spans="1:6" x14ac:dyDescent="0.25">
      <c r="A1207" s="80" t="s">
        <v>325</v>
      </c>
      <c r="B1207" s="13" t="s">
        <v>326</v>
      </c>
      <c r="C1207" s="55" t="s">
        <v>6</v>
      </c>
      <c r="D1207" s="55" t="s">
        <v>19357</v>
      </c>
      <c r="E1207" s="13"/>
      <c r="F1207" s="39" t="s">
        <v>19526</v>
      </c>
    </row>
    <row r="1208" spans="1:6" x14ac:dyDescent="0.25">
      <c r="A1208" s="80" t="s">
        <v>327</v>
      </c>
      <c r="B1208" s="13" t="s">
        <v>328</v>
      </c>
      <c r="C1208" s="55" t="s">
        <v>6</v>
      </c>
      <c r="D1208" s="55" t="s">
        <v>19357</v>
      </c>
      <c r="E1208" s="13"/>
      <c r="F1208" s="39" t="s">
        <v>19526</v>
      </c>
    </row>
    <row r="1209" spans="1:6" x14ac:dyDescent="0.25">
      <c r="A1209" s="80" t="s">
        <v>329</v>
      </c>
      <c r="B1209" s="13" t="s">
        <v>330</v>
      </c>
      <c r="C1209" s="55" t="s">
        <v>6</v>
      </c>
      <c r="D1209" s="55" t="s">
        <v>19357</v>
      </c>
      <c r="E1209" s="13"/>
      <c r="F1209" s="39" t="s">
        <v>19526</v>
      </c>
    </row>
    <row r="1210" spans="1:6" x14ac:dyDescent="0.25">
      <c r="A1210" s="80" t="s">
        <v>19998</v>
      </c>
      <c r="B1210" s="13" t="s">
        <v>19999</v>
      </c>
      <c r="C1210" s="55" t="s">
        <v>6</v>
      </c>
      <c r="D1210" s="55" t="s">
        <v>19357</v>
      </c>
      <c r="E1210" s="13"/>
      <c r="F1210" s="39" t="s">
        <v>19526</v>
      </c>
    </row>
    <row r="1211" spans="1:6" x14ac:dyDescent="0.25">
      <c r="A1211" s="80" t="s">
        <v>331</v>
      </c>
      <c r="B1211" s="13" t="s">
        <v>332</v>
      </c>
      <c r="C1211" s="55" t="s">
        <v>6</v>
      </c>
      <c r="D1211" s="55" t="s">
        <v>19357</v>
      </c>
      <c r="E1211" s="13"/>
      <c r="F1211" s="39" t="s">
        <v>19526</v>
      </c>
    </row>
    <row r="1212" spans="1:6" x14ac:dyDescent="0.25">
      <c r="A1212" s="80" t="s">
        <v>333</v>
      </c>
      <c r="B1212" s="13" t="s">
        <v>334</v>
      </c>
      <c r="C1212" s="55" t="s">
        <v>6</v>
      </c>
      <c r="D1212" s="55" t="s">
        <v>19357</v>
      </c>
      <c r="E1212" s="13"/>
      <c r="F1212" s="39" t="s">
        <v>19526</v>
      </c>
    </row>
    <row r="1213" spans="1:6" x14ac:dyDescent="0.25">
      <c r="A1213" s="80" t="s">
        <v>335</v>
      </c>
      <c r="B1213" s="13" t="s">
        <v>336</v>
      </c>
      <c r="C1213" s="55" t="s">
        <v>6</v>
      </c>
      <c r="D1213" s="55" t="s">
        <v>19352</v>
      </c>
      <c r="E1213" s="13"/>
      <c r="F1213" s="39" t="s">
        <v>19526</v>
      </c>
    </row>
    <row r="1214" spans="1:6" x14ac:dyDescent="0.25">
      <c r="A1214" s="80" t="s">
        <v>337</v>
      </c>
      <c r="B1214" s="13" t="s">
        <v>338</v>
      </c>
      <c r="C1214" s="55" t="s">
        <v>6</v>
      </c>
      <c r="D1214" s="55" t="s">
        <v>19352</v>
      </c>
      <c r="E1214" s="13"/>
      <c r="F1214" s="39" t="s">
        <v>19526</v>
      </c>
    </row>
    <row r="1215" spans="1:6" x14ac:dyDescent="0.25">
      <c r="A1215" s="80" t="s">
        <v>339</v>
      </c>
      <c r="B1215" s="13" t="s">
        <v>340</v>
      </c>
      <c r="C1215" s="55" t="s">
        <v>6</v>
      </c>
      <c r="D1215" s="55" t="s">
        <v>19352</v>
      </c>
      <c r="E1215" s="13"/>
      <c r="F1215" s="39" t="s">
        <v>19526</v>
      </c>
    </row>
    <row r="1216" spans="1:6" x14ac:dyDescent="0.25">
      <c r="A1216" s="80" t="s">
        <v>341</v>
      </c>
      <c r="B1216" s="13" t="s">
        <v>342</v>
      </c>
      <c r="C1216" s="55" t="s">
        <v>6</v>
      </c>
      <c r="D1216" s="55" t="s">
        <v>19352</v>
      </c>
      <c r="E1216" s="13"/>
      <c r="F1216" s="39" t="s">
        <v>19526</v>
      </c>
    </row>
    <row r="1217" spans="1:6" x14ac:dyDescent="0.25">
      <c r="A1217" s="80" t="s">
        <v>343</v>
      </c>
      <c r="B1217" s="13" t="s">
        <v>344</v>
      </c>
      <c r="C1217" s="55" t="s">
        <v>6</v>
      </c>
      <c r="D1217" s="55" t="s">
        <v>19352</v>
      </c>
      <c r="E1217" s="13"/>
      <c r="F1217" s="39" t="s">
        <v>19526</v>
      </c>
    </row>
    <row r="1218" spans="1:6" x14ac:dyDescent="0.25">
      <c r="A1218" s="80" t="s">
        <v>345</v>
      </c>
      <c r="B1218" s="13" t="s">
        <v>346</v>
      </c>
      <c r="C1218" s="55" t="s">
        <v>6</v>
      </c>
      <c r="D1218" s="55" t="s">
        <v>19352</v>
      </c>
      <c r="E1218" s="13"/>
      <c r="F1218" s="39" t="s">
        <v>19526</v>
      </c>
    </row>
    <row r="1219" spans="1:6" x14ac:dyDescent="0.25">
      <c r="A1219" s="80" t="s">
        <v>347</v>
      </c>
      <c r="B1219" s="13" t="s">
        <v>348</v>
      </c>
      <c r="C1219" s="55" t="s">
        <v>6</v>
      </c>
      <c r="D1219" s="55" t="s">
        <v>19330</v>
      </c>
      <c r="E1219" s="13"/>
      <c r="F1219" s="39" t="s">
        <v>19526</v>
      </c>
    </row>
    <row r="1220" spans="1:6" x14ac:dyDescent="0.25">
      <c r="A1220" s="80" t="s">
        <v>351</v>
      </c>
      <c r="B1220" s="13" t="s">
        <v>352</v>
      </c>
      <c r="C1220" s="55" t="s">
        <v>6</v>
      </c>
      <c r="D1220" s="55" t="s">
        <v>19330</v>
      </c>
      <c r="E1220" s="13"/>
      <c r="F1220" s="39" t="s">
        <v>19526</v>
      </c>
    </row>
    <row r="1221" spans="1:6" x14ac:dyDescent="0.25">
      <c r="A1221" s="80" t="s">
        <v>353</v>
      </c>
      <c r="B1221" s="13" t="s">
        <v>354</v>
      </c>
      <c r="C1221" s="55" t="s">
        <v>6</v>
      </c>
      <c r="D1221" s="55" t="s">
        <v>19330</v>
      </c>
      <c r="E1221" s="13"/>
      <c r="F1221" s="39" t="s">
        <v>19526</v>
      </c>
    </row>
    <row r="1222" spans="1:6" x14ac:dyDescent="0.25">
      <c r="A1222" s="80" t="s">
        <v>355</v>
      </c>
      <c r="B1222" s="13" t="s">
        <v>356</v>
      </c>
      <c r="C1222" s="55" t="s">
        <v>6</v>
      </c>
      <c r="D1222" s="55" t="s">
        <v>19357</v>
      </c>
      <c r="E1222" s="13"/>
      <c r="F1222" s="39" t="s">
        <v>19526</v>
      </c>
    </row>
    <row r="1223" spans="1:6" x14ac:dyDescent="0.25">
      <c r="A1223" s="80" t="s">
        <v>357</v>
      </c>
      <c r="B1223" s="13" t="s">
        <v>358</v>
      </c>
      <c r="C1223" s="55" t="s">
        <v>6</v>
      </c>
      <c r="D1223" s="55" t="s">
        <v>19357</v>
      </c>
      <c r="E1223" s="13"/>
      <c r="F1223" s="39" t="s">
        <v>19526</v>
      </c>
    </row>
    <row r="1224" spans="1:6" x14ac:dyDescent="0.25">
      <c r="A1224" s="80" t="s">
        <v>20000</v>
      </c>
      <c r="B1224" s="13" t="s">
        <v>20001</v>
      </c>
      <c r="C1224" s="55" t="s">
        <v>6</v>
      </c>
      <c r="D1224" s="55" t="s">
        <v>19352</v>
      </c>
      <c r="E1224" s="13"/>
      <c r="F1224" s="39" t="s">
        <v>19526</v>
      </c>
    </row>
    <row r="1225" spans="1:6" x14ac:dyDescent="0.25">
      <c r="A1225" s="80" t="s">
        <v>20002</v>
      </c>
      <c r="B1225" s="13" t="s">
        <v>20003</v>
      </c>
      <c r="C1225" s="55" t="s">
        <v>6</v>
      </c>
      <c r="D1225" s="55" t="s">
        <v>19352</v>
      </c>
      <c r="E1225" s="13"/>
      <c r="F1225" s="39" t="s">
        <v>19526</v>
      </c>
    </row>
    <row r="1226" spans="1:6" x14ac:dyDescent="0.25">
      <c r="A1226" s="80" t="s">
        <v>20004</v>
      </c>
      <c r="B1226" s="13" t="s">
        <v>20005</v>
      </c>
      <c r="C1226" s="55" t="s">
        <v>6</v>
      </c>
      <c r="D1226" s="55" t="s">
        <v>19352</v>
      </c>
      <c r="E1226" s="13"/>
      <c r="F1226" s="39" t="s">
        <v>19526</v>
      </c>
    </row>
    <row r="1227" spans="1:6" x14ac:dyDescent="0.25">
      <c r="A1227" s="80" t="s">
        <v>20006</v>
      </c>
      <c r="B1227" s="13" t="s">
        <v>20007</v>
      </c>
      <c r="C1227" s="55" t="s">
        <v>6</v>
      </c>
      <c r="D1227" s="55" t="s">
        <v>19352</v>
      </c>
      <c r="E1227" s="13"/>
      <c r="F1227" s="39" t="s">
        <v>19526</v>
      </c>
    </row>
    <row r="1228" spans="1:6" x14ac:dyDescent="0.25">
      <c r="A1228" s="80" t="s">
        <v>20008</v>
      </c>
      <c r="B1228" s="13" t="s">
        <v>20009</v>
      </c>
      <c r="C1228" s="55" t="s">
        <v>6</v>
      </c>
      <c r="D1228" s="55" t="s">
        <v>19352</v>
      </c>
      <c r="E1228" s="13"/>
      <c r="F1228" s="39" t="s">
        <v>19526</v>
      </c>
    </row>
    <row r="1229" spans="1:6" x14ac:dyDescent="0.25">
      <c r="A1229" s="80" t="s">
        <v>20010</v>
      </c>
      <c r="B1229" s="13" t="s">
        <v>20011</v>
      </c>
      <c r="C1229" s="55" t="s">
        <v>6</v>
      </c>
      <c r="D1229" s="55" t="s">
        <v>19352</v>
      </c>
      <c r="E1229" s="13"/>
      <c r="F1229" s="39" t="s">
        <v>19526</v>
      </c>
    </row>
    <row r="1230" spans="1:6" x14ac:dyDescent="0.25">
      <c r="A1230" s="80" t="s">
        <v>20012</v>
      </c>
      <c r="B1230" s="13" t="s">
        <v>20013</v>
      </c>
      <c r="C1230" s="55" t="s">
        <v>6</v>
      </c>
      <c r="D1230" s="55" t="s">
        <v>19352</v>
      </c>
      <c r="E1230" s="13"/>
      <c r="F1230" s="39" t="s">
        <v>19526</v>
      </c>
    </row>
    <row r="1231" spans="1:6" x14ac:dyDescent="0.25">
      <c r="A1231" s="80" t="s">
        <v>363</v>
      </c>
      <c r="B1231" s="13" t="s">
        <v>364</v>
      </c>
      <c r="C1231" s="55" t="s">
        <v>6</v>
      </c>
      <c r="D1231" s="55" t="s">
        <v>19352</v>
      </c>
      <c r="E1231" s="13"/>
      <c r="F1231" s="39" t="s">
        <v>19526</v>
      </c>
    </row>
    <row r="1232" spans="1:6" x14ac:dyDescent="0.25">
      <c r="A1232" s="80" t="s">
        <v>20014</v>
      </c>
      <c r="B1232" s="13" t="s">
        <v>20015</v>
      </c>
      <c r="C1232" s="55" t="s">
        <v>6</v>
      </c>
      <c r="D1232" s="55" t="s">
        <v>19352</v>
      </c>
      <c r="E1232" s="13"/>
      <c r="F1232" s="39" t="s">
        <v>19526</v>
      </c>
    </row>
    <row r="1233" spans="1:6" x14ac:dyDescent="0.25">
      <c r="A1233" s="80" t="s">
        <v>365</v>
      </c>
      <c r="B1233" s="13" t="s">
        <v>366</v>
      </c>
      <c r="C1233" s="55" t="s">
        <v>6</v>
      </c>
      <c r="D1233" s="55" t="s">
        <v>19352</v>
      </c>
      <c r="E1233" s="13"/>
      <c r="F1233" s="39" t="s">
        <v>19526</v>
      </c>
    </row>
    <row r="1234" spans="1:6" x14ac:dyDescent="0.25">
      <c r="A1234" s="80" t="s">
        <v>20016</v>
      </c>
      <c r="B1234" s="13" t="s">
        <v>20017</v>
      </c>
      <c r="C1234" s="55" t="s">
        <v>6</v>
      </c>
      <c r="D1234" s="55" t="s">
        <v>19352</v>
      </c>
      <c r="E1234" s="13"/>
      <c r="F1234" s="39" t="s">
        <v>19526</v>
      </c>
    </row>
    <row r="1235" spans="1:6" x14ac:dyDescent="0.25">
      <c r="A1235" s="80" t="s">
        <v>20018</v>
      </c>
      <c r="B1235" s="13" t="s">
        <v>20019</v>
      </c>
      <c r="C1235" s="55" t="s">
        <v>6</v>
      </c>
      <c r="D1235" s="55" t="s">
        <v>19352</v>
      </c>
      <c r="E1235" s="13"/>
      <c r="F1235" s="39" t="s">
        <v>19526</v>
      </c>
    </row>
    <row r="1236" spans="1:6" x14ac:dyDescent="0.25">
      <c r="A1236" s="80" t="s">
        <v>367</v>
      </c>
      <c r="B1236" s="13" t="s">
        <v>368</v>
      </c>
      <c r="C1236" s="55" t="s">
        <v>6</v>
      </c>
      <c r="D1236" s="55" t="s">
        <v>19352</v>
      </c>
      <c r="E1236" s="13"/>
      <c r="F1236" s="39" t="s">
        <v>19526</v>
      </c>
    </row>
    <row r="1237" spans="1:6" x14ac:dyDescent="0.25">
      <c r="A1237" s="80" t="s">
        <v>20020</v>
      </c>
      <c r="B1237" s="13" t="s">
        <v>20021</v>
      </c>
      <c r="C1237" s="55" t="s">
        <v>6</v>
      </c>
      <c r="D1237" s="55" t="s">
        <v>19352</v>
      </c>
      <c r="E1237" s="13"/>
      <c r="F1237" s="39" t="s">
        <v>19526</v>
      </c>
    </row>
    <row r="1238" spans="1:6" x14ac:dyDescent="0.25">
      <c r="A1238" s="80" t="s">
        <v>20022</v>
      </c>
      <c r="B1238" s="13" t="s">
        <v>20023</v>
      </c>
      <c r="C1238" s="55" t="s">
        <v>6</v>
      </c>
      <c r="D1238" s="55" t="s">
        <v>19352</v>
      </c>
      <c r="E1238" s="13"/>
      <c r="F1238" s="39" t="s">
        <v>19526</v>
      </c>
    </row>
    <row r="1239" spans="1:6" x14ac:dyDescent="0.25">
      <c r="A1239" s="80" t="s">
        <v>20024</v>
      </c>
      <c r="B1239" s="13" t="s">
        <v>20025</v>
      </c>
      <c r="C1239" s="55" t="s">
        <v>6</v>
      </c>
      <c r="D1239" s="55" t="s">
        <v>19352</v>
      </c>
      <c r="E1239" s="13"/>
      <c r="F1239" s="39" t="s">
        <v>19526</v>
      </c>
    </row>
    <row r="1240" spans="1:6" x14ac:dyDescent="0.25">
      <c r="A1240" s="80" t="s">
        <v>20026</v>
      </c>
      <c r="B1240" s="13" t="s">
        <v>20027</v>
      </c>
      <c r="C1240" s="55" t="s">
        <v>6</v>
      </c>
      <c r="D1240" s="55" t="s">
        <v>19351</v>
      </c>
      <c r="E1240" s="13"/>
      <c r="F1240" s="39" t="s">
        <v>19526</v>
      </c>
    </row>
    <row r="1241" spans="1:6" x14ac:dyDescent="0.25">
      <c r="A1241" s="80" t="s">
        <v>369</v>
      </c>
      <c r="B1241" s="13" t="s">
        <v>370</v>
      </c>
      <c r="C1241" s="55" t="s">
        <v>6</v>
      </c>
      <c r="D1241" s="55" t="s">
        <v>19351</v>
      </c>
      <c r="E1241" s="13"/>
      <c r="F1241" s="39" t="s">
        <v>19526</v>
      </c>
    </row>
    <row r="1242" spans="1:6" x14ac:dyDescent="0.25">
      <c r="A1242" s="80" t="s">
        <v>373</v>
      </c>
      <c r="B1242" s="13" t="s">
        <v>374</v>
      </c>
      <c r="C1242" s="55" t="s">
        <v>6</v>
      </c>
      <c r="D1242" s="55" t="s">
        <v>19351</v>
      </c>
      <c r="E1242" s="13"/>
      <c r="F1242" s="39" t="s">
        <v>19526</v>
      </c>
    </row>
    <row r="1243" spans="1:6" x14ac:dyDescent="0.25">
      <c r="A1243" s="80" t="s">
        <v>381</v>
      </c>
      <c r="B1243" s="13" t="s">
        <v>382</v>
      </c>
      <c r="C1243" s="55" t="s">
        <v>6</v>
      </c>
      <c r="D1243" s="55" t="s">
        <v>19352</v>
      </c>
      <c r="E1243" s="13"/>
      <c r="F1243" s="39" t="s">
        <v>19526</v>
      </c>
    </row>
    <row r="1244" spans="1:6" x14ac:dyDescent="0.25">
      <c r="A1244" s="80" t="s">
        <v>383</v>
      </c>
      <c r="B1244" s="13" t="s">
        <v>384</v>
      </c>
      <c r="C1244" s="55" t="s">
        <v>6</v>
      </c>
      <c r="D1244" s="55" t="s">
        <v>19352</v>
      </c>
      <c r="E1244" s="13"/>
      <c r="F1244" s="39" t="s">
        <v>19526</v>
      </c>
    </row>
    <row r="1245" spans="1:6" x14ac:dyDescent="0.25">
      <c r="A1245" s="80" t="s">
        <v>385</v>
      </c>
      <c r="B1245" s="13" t="s">
        <v>386</v>
      </c>
      <c r="C1245" s="55" t="s">
        <v>6</v>
      </c>
      <c r="D1245" s="55" t="s">
        <v>19352</v>
      </c>
      <c r="E1245" s="13"/>
      <c r="F1245" s="39" t="s">
        <v>19526</v>
      </c>
    </row>
    <row r="1246" spans="1:6" x14ac:dyDescent="0.25">
      <c r="A1246" s="80" t="s">
        <v>387</v>
      </c>
      <c r="B1246" s="13" t="s">
        <v>388</v>
      </c>
      <c r="C1246" s="55" t="s">
        <v>6</v>
      </c>
      <c r="D1246" s="55" t="s">
        <v>19352</v>
      </c>
      <c r="E1246" s="13"/>
      <c r="F1246" s="39" t="s">
        <v>19526</v>
      </c>
    </row>
    <row r="1247" spans="1:6" x14ac:dyDescent="0.25">
      <c r="A1247" s="80" t="s">
        <v>389</v>
      </c>
      <c r="B1247" s="13" t="s">
        <v>390</v>
      </c>
      <c r="C1247" s="55" t="s">
        <v>6</v>
      </c>
      <c r="D1247" s="55" t="s">
        <v>19352</v>
      </c>
      <c r="E1247" s="13"/>
      <c r="F1247" s="39" t="s">
        <v>19526</v>
      </c>
    </row>
    <row r="1248" spans="1:6" x14ac:dyDescent="0.25">
      <c r="A1248" s="80" t="s">
        <v>391</v>
      </c>
      <c r="B1248" s="13" t="s">
        <v>392</v>
      </c>
      <c r="C1248" s="55" t="s">
        <v>6</v>
      </c>
      <c r="D1248" s="55" t="s">
        <v>19352</v>
      </c>
      <c r="E1248" s="13"/>
      <c r="F1248" s="39" t="s">
        <v>19526</v>
      </c>
    </row>
    <row r="1249" spans="1:6" x14ac:dyDescent="0.25">
      <c r="A1249" s="80" t="s">
        <v>393</v>
      </c>
      <c r="B1249" s="13" t="s">
        <v>394</v>
      </c>
      <c r="C1249" s="55" t="s">
        <v>6</v>
      </c>
      <c r="D1249" s="55" t="s">
        <v>19352</v>
      </c>
      <c r="E1249" s="13"/>
      <c r="F1249" s="39" t="s">
        <v>19526</v>
      </c>
    </row>
    <row r="1250" spans="1:6" x14ac:dyDescent="0.25">
      <c r="A1250" s="80" t="s">
        <v>395</v>
      </c>
      <c r="B1250" s="13" t="s">
        <v>396</v>
      </c>
      <c r="C1250" s="55" t="s">
        <v>6</v>
      </c>
      <c r="D1250" s="55" t="s">
        <v>19352</v>
      </c>
      <c r="E1250" s="13"/>
      <c r="F1250" s="39" t="s">
        <v>19526</v>
      </c>
    </row>
    <row r="1251" spans="1:6" x14ac:dyDescent="0.25">
      <c r="A1251" s="80" t="s">
        <v>397</v>
      </c>
      <c r="B1251" s="13" t="s">
        <v>398</v>
      </c>
      <c r="C1251" s="55" t="s">
        <v>6</v>
      </c>
      <c r="D1251" s="55" t="s">
        <v>19352</v>
      </c>
      <c r="E1251" s="13"/>
      <c r="F1251" s="39" t="s">
        <v>19526</v>
      </c>
    </row>
    <row r="1252" spans="1:6" x14ac:dyDescent="0.25">
      <c r="A1252" s="80" t="s">
        <v>399</v>
      </c>
      <c r="B1252" s="13" t="s">
        <v>400</v>
      </c>
      <c r="C1252" s="55" t="s">
        <v>6</v>
      </c>
      <c r="D1252" s="55" t="s">
        <v>19352</v>
      </c>
      <c r="E1252" s="13"/>
      <c r="F1252" s="39" t="s">
        <v>19526</v>
      </c>
    </row>
    <row r="1253" spans="1:6" x14ac:dyDescent="0.25">
      <c r="A1253" s="80" t="s">
        <v>20028</v>
      </c>
      <c r="B1253" s="13" t="s">
        <v>20029</v>
      </c>
      <c r="C1253" s="55" t="s">
        <v>6</v>
      </c>
      <c r="D1253" s="55" t="s">
        <v>19316</v>
      </c>
      <c r="E1253" s="13"/>
      <c r="F1253" s="39" t="s">
        <v>19526</v>
      </c>
    </row>
    <row r="1254" spans="1:6" x14ac:dyDescent="0.25">
      <c r="A1254" s="80" t="s">
        <v>401</v>
      </c>
      <c r="B1254" s="13" t="s">
        <v>402</v>
      </c>
      <c r="C1254" s="55" t="s">
        <v>6</v>
      </c>
      <c r="D1254" s="55" t="s">
        <v>19316</v>
      </c>
      <c r="E1254" s="13"/>
      <c r="F1254" s="39" t="s">
        <v>19526</v>
      </c>
    </row>
    <row r="1255" spans="1:6" x14ac:dyDescent="0.25">
      <c r="A1255" s="80" t="s">
        <v>403</v>
      </c>
      <c r="B1255" s="13" t="s">
        <v>404</v>
      </c>
      <c r="C1255" s="55" t="s">
        <v>6</v>
      </c>
      <c r="D1255" s="55" t="s">
        <v>19316</v>
      </c>
      <c r="E1255" s="13"/>
      <c r="F1255" s="39" t="s">
        <v>19526</v>
      </c>
    </row>
    <row r="1256" spans="1:6" x14ac:dyDescent="0.25">
      <c r="A1256" s="80" t="s">
        <v>405</v>
      </c>
      <c r="B1256" s="13" t="s">
        <v>406</v>
      </c>
      <c r="C1256" s="55" t="s">
        <v>6</v>
      </c>
      <c r="D1256" s="55" t="s">
        <v>19316</v>
      </c>
      <c r="E1256" s="13"/>
      <c r="F1256" s="39" t="s">
        <v>19526</v>
      </c>
    </row>
    <row r="1257" spans="1:6" x14ac:dyDescent="0.25">
      <c r="A1257" s="80" t="s">
        <v>407</v>
      </c>
      <c r="B1257" s="13" t="s">
        <v>408</v>
      </c>
      <c r="C1257" s="55" t="s">
        <v>6</v>
      </c>
      <c r="D1257" s="55" t="s">
        <v>19316</v>
      </c>
      <c r="E1257" s="13"/>
      <c r="F1257" s="39" t="s">
        <v>19526</v>
      </c>
    </row>
    <row r="1258" spans="1:6" x14ac:dyDescent="0.25">
      <c r="A1258" s="80" t="s">
        <v>409</v>
      </c>
      <c r="B1258" s="13" t="s">
        <v>410</v>
      </c>
      <c r="C1258" s="55" t="s">
        <v>6</v>
      </c>
      <c r="D1258" s="55" t="s">
        <v>19316</v>
      </c>
      <c r="E1258" s="13"/>
      <c r="F1258" s="39" t="s">
        <v>19526</v>
      </c>
    </row>
    <row r="1259" spans="1:6" x14ac:dyDescent="0.25">
      <c r="A1259" s="80" t="s">
        <v>411</v>
      </c>
      <c r="B1259" s="13" t="s">
        <v>412</v>
      </c>
      <c r="C1259" s="55" t="s">
        <v>6</v>
      </c>
      <c r="D1259" s="55" t="s">
        <v>19316</v>
      </c>
      <c r="E1259" s="13"/>
      <c r="F1259" s="39" t="s">
        <v>19526</v>
      </c>
    </row>
    <row r="1260" spans="1:6" x14ac:dyDescent="0.25">
      <c r="A1260" s="80" t="s">
        <v>413</v>
      </c>
      <c r="B1260" s="13" t="s">
        <v>414</v>
      </c>
      <c r="C1260" s="55" t="s">
        <v>6</v>
      </c>
      <c r="D1260" s="55" t="s">
        <v>19316</v>
      </c>
      <c r="E1260" s="13"/>
      <c r="F1260" s="39" t="s">
        <v>19526</v>
      </c>
    </row>
    <row r="1261" spans="1:6" x14ac:dyDescent="0.25">
      <c r="A1261" s="80" t="s">
        <v>415</v>
      </c>
      <c r="B1261" s="13" t="s">
        <v>416</v>
      </c>
      <c r="C1261" s="55" t="s">
        <v>6</v>
      </c>
      <c r="D1261" s="55" t="s">
        <v>19316</v>
      </c>
      <c r="E1261" s="13"/>
      <c r="F1261" s="39" t="s">
        <v>19526</v>
      </c>
    </row>
    <row r="1262" spans="1:6" x14ac:dyDescent="0.25">
      <c r="A1262" s="80" t="s">
        <v>417</v>
      </c>
      <c r="B1262" s="13" t="s">
        <v>418</v>
      </c>
      <c r="C1262" s="55" t="s">
        <v>6</v>
      </c>
      <c r="D1262" s="55" t="s">
        <v>19316</v>
      </c>
      <c r="E1262" s="13"/>
      <c r="F1262" s="39" t="s">
        <v>19526</v>
      </c>
    </row>
    <row r="1263" spans="1:6" x14ac:dyDescent="0.25">
      <c r="A1263" s="80" t="s">
        <v>20030</v>
      </c>
      <c r="B1263" s="13" t="s">
        <v>20031</v>
      </c>
      <c r="C1263" s="55" t="s">
        <v>6</v>
      </c>
      <c r="D1263" s="55" t="s">
        <v>19316</v>
      </c>
      <c r="E1263" s="13"/>
      <c r="F1263" s="39" t="s">
        <v>19526</v>
      </c>
    </row>
    <row r="1264" spans="1:6" x14ac:dyDescent="0.25">
      <c r="A1264" s="80" t="s">
        <v>419</v>
      </c>
      <c r="B1264" s="13" t="s">
        <v>420</v>
      </c>
      <c r="C1264" s="55" t="s">
        <v>6</v>
      </c>
      <c r="D1264" s="55" t="s">
        <v>19316</v>
      </c>
      <c r="E1264" s="13"/>
      <c r="F1264" s="39" t="s">
        <v>19526</v>
      </c>
    </row>
    <row r="1265" spans="1:6" x14ac:dyDescent="0.25">
      <c r="A1265" s="80" t="s">
        <v>421</v>
      </c>
      <c r="B1265" s="13" t="s">
        <v>422</v>
      </c>
      <c r="C1265" s="55" t="s">
        <v>6</v>
      </c>
      <c r="D1265" s="55" t="s">
        <v>19316</v>
      </c>
      <c r="E1265" s="13"/>
      <c r="F1265" s="39" t="s">
        <v>19526</v>
      </c>
    </row>
    <row r="1266" spans="1:6" x14ac:dyDescent="0.25">
      <c r="A1266" s="80" t="s">
        <v>423</v>
      </c>
      <c r="B1266" s="13" t="s">
        <v>424</v>
      </c>
      <c r="C1266" s="55" t="s">
        <v>6</v>
      </c>
      <c r="D1266" s="55" t="s">
        <v>19316</v>
      </c>
      <c r="E1266" s="13"/>
      <c r="F1266" s="39" t="s">
        <v>19526</v>
      </c>
    </row>
    <row r="1267" spans="1:6" x14ac:dyDescent="0.25">
      <c r="A1267" s="80" t="s">
        <v>20032</v>
      </c>
      <c r="B1267" s="13" t="s">
        <v>20033</v>
      </c>
      <c r="C1267" s="55" t="s">
        <v>6</v>
      </c>
      <c r="D1267" s="55" t="s">
        <v>19316</v>
      </c>
      <c r="E1267" s="13"/>
      <c r="F1267" s="39" t="s">
        <v>19526</v>
      </c>
    </row>
    <row r="1268" spans="1:6" x14ac:dyDescent="0.25">
      <c r="A1268" s="80" t="s">
        <v>425</v>
      </c>
      <c r="B1268" s="13" t="s">
        <v>426</v>
      </c>
      <c r="C1268" s="55" t="s">
        <v>6</v>
      </c>
      <c r="D1268" s="55" t="s">
        <v>19316</v>
      </c>
      <c r="E1268" s="13"/>
      <c r="F1268" s="39" t="s">
        <v>19526</v>
      </c>
    </row>
    <row r="1269" spans="1:6" x14ac:dyDescent="0.25">
      <c r="A1269" s="80" t="s">
        <v>427</v>
      </c>
      <c r="B1269" s="13" t="s">
        <v>428</v>
      </c>
      <c r="C1269" s="55" t="s">
        <v>6</v>
      </c>
      <c r="D1269" s="55" t="s">
        <v>19316</v>
      </c>
      <c r="E1269" s="13"/>
      <c r="F1269" s="39" t="s">
        <v>19526</v>
      </c>
    </row>
    <row r="1270" spans="1:6" x14ac:dyDescent="0.25">
      <c r="A1270" s="80" t="s">
        <v>429</v>
      </c>
      <c r="B1270" s="13" t="s">
        <v>430</v>
      </c>
      <c r="C1270" s="55" t="s">
        <v>6</v>
      </c>
      <c r="D1270" s="55" t="s">
        <v>19316</v>
      </c>
      <c r="E1270" s="13"/>
      <c r="F1270" s="39" t="s">
        <v>19526</v>
      </c>
    </row>
    <row r="1271" spans="1:6" x14ac:dyDescent="0.25">
      <c r="A1271" s="80" t="s">
        <v>431</v>
      </c>
      <c r="B1271" s="13" t="s">
        <v>432</v>
      </c>
      <c r="C1271" s="55" t="s">
        <v>6</v>
      </c>
      <c r="D1271" s="55" t="s">
        <v>19316</v>
      </c>
      <c r="E1271" s="13"/>
      <c r="F1271" s="39" t="s">
        <v>19526</v>
      </c>
    </row>
    <row r="1272" spans="1:6" x14ac:dyDescent="0.25">
      <c r="A1272" s="80" t="s">
        <v>433</v>
      </c>
      <c r="B1272" s="13" t="s">
        <v>434</v>
      </c>
      <c r="C1272" s="55" t="s">
        <v>6</v>
      </c>
      <c r="D1272" s="55" t="s">
        <v>19316</v>
      </c>
      <c r="E1272" s="13"/>
      <c r="F1272" s="39" t="s">
        <v>19526</v>
      </c>
    </row>
    <row r="1273" spans="1:6" x14ac:dyDescent="0.25">
      <c r="A1273" s="80" t="s">
        <v>435</v>
      </c>
      <c r="B1273" s="13" t="s">
        <v>436</v>
      </c>
      <c r="C1273" s="55" t="s">
        <v>6</v>
      </c>
      <c r="D1273" s="55" t="s">
        <v>19316</v>
      </c>
      <c r="E1273" s="13"/>
      <c r="F1273" s="39" t="s">
        <v>19526</v>
      </c>
    </row>
    <row r="1274" spans="1:6" x14ac:dyDescent="0.25">
      <c r="A1274" s="80" t="s">
        <v>437</v>
      </c>
      <c r="B1274" s="13" t="s">
        <v>438</v>
      </c>
      <c r="C1274" s="55" t="s">
        <v>6</v>
      </c>
      <c r="D1274" s="55" t="s">
        <v>19316</v>
      </c>
      <c r="E1274" s="13"/>
      <c r="F1274" s="39" t="s">
        <v>19526</v>
      </c>
    </row>
    <row r="1275" spans="1:6" x14ac:dyDescent="0.25">
      <c r="A1275" s="80" t="s">
        <v>20034</v>
      </c>
      <c r="B1275" s="13" t="s">
        <v>20035</v>
      </c>
      <c r="C1275" s="55" t="s">
        <v>6</v>
      </c>
      <c r="D1275" s="55" t="s">
        <v>21464</v>
      </c>
      <c r="E1275" s="13"/>
      <c r="F1275" s="39" t="s">
        <v>19526</v>
      </c>
    </row>
    <row r="1276" spans="1:6" x14ac:dyDescent="0.25">
      <c r="A1276" s="80" t="s">
        <v>20036</v>
      </c>
      <c r="B1276" s="13" t="s">
        <v>20037</v>
      </c>
      <c r="C1276" s="55" t="s">
        <v>6</v>
      </c>
      <c r="D1276" s="55" t="s">
        <v>19353</v>
      </c>
      <c r="E1276" s="13"/>
      <c r="F1276" s="39" t="s">
        <v>19526</v>
      </c>
    </row>
    <row r="1277" spans="1:6" x14ac:dyDescent="0.25">
      <c r="A1277" s="80" t="s">
        <v>447</v>
      </c>
      <c r="B1277" s="13" t="s">
        <v>448</v>
      </c>
      <c r="C1277" s="55" t="s">
        <v>6</v>
      </c>
      <c r="D1277" s="55" t="s">
        <v>19353</v>
      </c>
      <c r="E1277" s="13"/>
      <c r="F1277" s="39" t="s">
        <v>19526</v>
      </c>
    </row>
    <row r="1278" spans="1:6" x14ac:dyDescent="0.25">
      <c r="A1278" s="80" t="s">
        <v>449</v>
      </c>
      <c r="B1278" s="13" t="s">
        <v>450</v>
      </c>
      <c r="C1278" s="55" t="s">
        <v>6</v>
      </c>
      <c r="D1278" s="55" t="s">
        <v>19353</v>
      </c>
      <c r="E1278" s="13"/>
      <c r="F1278" s="39" t="s">
        <v>19526</v>
      </c>
    </row>
    <row r="1279" spans="1:6" x14ac:dyDescent="0.25">
      <c r="A1279" s="80" t="s">
        <v>451</v>
      </c>
      <c r="B1279" s="13" t="s">
        <v>452</v>
      </c>
      <c r="C1279" s="55" t="s">
        <v>6</v>
      </c>
      <c r="D1279" s="55" t="s">
        <v>19353</v>
      </c>
      <c r="E1279" s="13"/>
      <c r="F1279" s="39" t="s">
        <v>19526</v>
      </c>
    </row>
    <row r="1280" spans="1:6" x14ac:dyDescent="0.25">
      <c r="A1280" s="80" t="s">
        <v>453</v>
      </c>
      <c r="B1280" s="13" t="s">
        <v>454</v>
      </c>
      <c r="C1280" s="55" t="s">
        <v>6</v>
      </c>
      <c r="D1280" s="55" t="s">
        <v>19353</v>
      </c>
      <c r="E1280" s="13"/>
      <c r="F1280" s="39" t="s">
        <v>19526</v>
      </c>
    </row>
    <row r="1281" spans="1:6" x14ac:dyDescent="0.25">
      <c r="A1281" s="80" t="s">
        <v>455</v>
      </c>
      <c r="B1281" s="13" t="s">
        <v>456</v>
      </c>
      <c r="C1281" s="55" t="s">
        <v>6</v>
      </c>
      <c r="D1281" s="55" t="s">
        <v>19353</v>
      </c>
      <c r="E1281" s="13"/>
      <c r="F1281" s="39" t="s">
        <v>19526</v>
      </c>
    </row>
    <row r="1282" spans="1:6" x14ac:dyDescent="0.25">
      <c r="A1282" s="80" t="s">
        <v>457</v>
      </c>
      <c r="B1282" s="13" t="s">
        <v>458</v>
      </c>
      <c r="C1282" s="55" t="s">
        <v>6</v>
      </c>
      <c r="D1282" s="55" t="s">
        <v>19353</v>
      </c>
      <c r="E1282" s="13"/>
      <c r="F1282" s="39" t="s">
        <v>19526</v>
      </c>
    </row>
    <row r="1283" spans="1:6" x14ac:dyDescent="0.25">
      <c r="A1283" s="80" t="s">
        <v>461</v>
      </c>
      <c r="B1283" s="13" t="s">
        <v>462</v>
      </c>
      <c r="C1283" s="55" t="s">
        <v>6</v>
      </c>
      <c r="D1283" s="55" t="s">
        <v>19353</v>
      </c>
      <c r="E1283" s="13"/>
      <c r="F1283" s="39" t="s">
        <v>19526</v>
      </c>
    </row>
    <row r="1284" spans="1:6" x14ac:dyDescent="0.25">
      <c r="A1284" s="80" t="s">
        <v>463</v>
      </c>
      <c r="B1284" s="13" t="s">
        <v>464</v>
      </c>
      <c r="C1284" s="55" t="s">
        <v>6</v>
      </c>
      <c r="D1284" s="55" t="s">
        <v>19353</v>
      </c>
      <c r="E1284" s="13"/>
      <c r="F1284" s="39" t="s">
        <v>19526</v>
      </c>
    </row>
    <row r="1285" spans="1:6" x14ac:dyDescent="0.25">
      <c r="A1285" s="80" t="s">
        <v>465</v>
      </c>
      <c r="B1285" s="13" t="s">
        <v>466</v>
      </c>
      <c r="C1285" s="55" t="s">
        <v>6</v>
      </c>
      <c r="D1285" s="55" t="s">
        <v>19353</v>
      </c>
      <c r="E1285" s="13"/>
      <c r="F1285" s="39" t="s">
        <v>19526</v>
      </c>
    </row>
    <row r="1286" spans="1:6" x14ac:dyDescent="0.25">
      <c r="A1286" s="80" t="s">
        <v>471</v>
      </c>
      <c r="B1286" s="13" t="s">
        <v>472</v>
      </c>
      <c r="C1286" s="55" t="s">
        <v>6</v>
      </c>
      <c r="D1286" s="55" t="s">
        <v>19353</v>
      </c>
      <c r="E1286" s="13"/>
      <c r="F1286" s="39" t="s">
        <v>19526</v>
      </c>
    </row>
    <row r="1287" spans="1:6" x14ac:dyDescent="0.25">
      <c r="A1287" s="80" t="s">
        <v>20038</v>
      </c>
      <c r="B1287" s="13" t="s">
        <v>20039</v>
      </c>
      <c r="C1287" s="55" t="s">
        <v>6</v>
      </c>
      <c r="D1287" s="55" t="s">
        <v>19353</v>
      </c>
      <c r="E1287" s="13"/>
      <c r="F1287" s="39" t="s">
        <v>19526</v>
      </c>
    </row>
    <row r="1288" spans="1:6" x14ac:dyDescent="0.25">
      <c r="A1288" s="80" t="s">
        <v>20040</v>
      </c>
      <c r="B1288" s="13" t="s">
        <v>20041</v>
      </c>
      <c r="C1288" s="55" t="s">
        <v>6</v>
      </c>
      <c r="D1288" s="55" t="s">
        <v>19353</v>
      </c>
      <c r="E1288" s="13"/>
      <c r="F1288" s="39" t="s">
        <v>19526</v>
      </c>
    </row>
    <row r="1289" spans="1:6" x14ac:dyDescent="0.25">
      <c r="A1289" s="80" t="s">
        <v>20042</v>
      </c>
      <c r="B1289" s="13" t="s">
        <v>20043</v>
      </c>
      <c r="C1289" s="55" t="s">
        <v>6</v>
      </c>
      <c r="D1289" s="55" t="s">
        <v>19353</v>
      </c>
      <c r="E1289" s="13"/>
      <c r="F1289" s="39" t="s">
        <v>19526</v>
      </c>
    </row>
    <row r="1290" spans="1:6" x14ac:dyDescent="0.25">
      <c r="A1290" s="80" t="s">
        <v>20044</v>
      </c>
      <c r="B1290" s="13" t="s">
        <v>20045</v>
      </c>
      <c r="C1290" s="55" t="s">
        <v>6</v>
      </c>
      <c r="D1290" s="55" t="s">
        <v>19353</v>
      </c>
      <c r="E1290" s="13"/>
      <c r="F1290" s="39" t="s">
        <v>19526</v>
      </c>
    </row>
    <row r="1291" spans="1:6" x14ac:dyDescent="0.25">
      <c r="A1291" s="80" t="s">
        <v>20046</v>
      </c>
      <c r="B1291" s="13" t="s">
        <v>20047</v>
      </c>
      <c r="C1291" s="55" t="s">
        <v>6</v>
      </c>
      <c r="D1291" s="55" t="s">
        <v>19353</v>
      </c>
      <c r="E1291" s="13"/>
      <c r="F1291" s="39" t="s">
        <v>19526</v>
      </c>
    </row>
    <row r="1292" spans="1:6" x14ac:dyDescent="0.25">
      <c r="A1292" s="80" t="s">
        <v>475</v>
      </c>
      <c r="B1292" s="13" t="s">
        <v>476</v>
      </c>
      <c r="C1292" s="55" t="s">
        <v>6</v>
      </c>
      <c r="D1292" s="55" t="s">
        <v>19353</v>
      </c>
      <c r="E1292" s="13"/>
      <c r="F1292" s="39" t="s">
        <v>19526</v>
      </c>
    </row>
    <row r="1293" spans="1:6" x14ac:dyDescent="0.25">
      <c r="A1293" s="80" t="s">
        <v>477</v>
      </c>
      <c r="B1293" s="13" t="s">
        <v>478</v>
      </c>
      <c r="C1293" s="55" t="s">
        <v>6</v>
      </c>
      <c r="D1293" s="55" t="s">
        <v>19353</v>
      </c>
      <c r="E1293" s="13"/>
      <c r="F1293" s="39" t="s">
        <v>19526</v>
      </c>
    </row>
    <row r="1294" spans="1:6" x14ac:dyDescent="0.25">
      <c r="A1294" s="80" t="s">
        <v>479</v>
      </c>
      <c r="B1294" s="13" t="s">
        <v>480</v>
      </c>
      <c r="C1294" s="55" t="s">
        <v>6</v>
      </c>
      <c r="D1294" s="55" t="s">
        <v>19353</v>
      </c>
      <c r="E1294" s="13"/>
      <c r="F1294" s="39" t="s">
        <v>19526</v>
      </c>
    </row>
    <row r="1295" spans="1:6" x14ac:dyDescent="0.25">
      <c r="A1295" s="80" t="s">
        <v>481</v>
      </c>
      <c r="B1295" s="13" t="s">
        <v>482</v>
      </c>
      <c r="C1295" s="55" t="s">
        <v>6</v>
      </c>
      <c r="D1295" s="55" t="s">
        <v>19353</v>
      </c>
      <c r="E1295" s="13"/>
      <c r="F1295" s="39" t="s">
        <v>19526</v>
      </c>
    </row>
    <row r="1296" spans="1:6" x14ac:dyDescent="0.25">
      <c r="A1296" s="80" t="s">
        <v>483</v>
      </c>
      <c r="B1296" s="13" t="s">
        <v>484</v>
      </c>
      <c r="C1296" s="55" t="s">
        <v>6</v>
      </c>
      <c r="D1296" s="55" t="s">
        <v>19353</v>
      </c>
      <c r="E1296" s="13"/>
      <c r="F1296" s="39" t="s">
        <v>19526</v>
      </c>
    </row>
    <row r="1297" spans="1:6" x14ac:dyDescent="0.25">
      <c r="A1297" s="80" t="s">
        <v>20048</v>
      </c>
      <c r="B1297" s="13" t="s">
        <v>20049</v>
      </c>
      <c r="C1297" s="55" t="s">
        <v>6</v>
      </c>
      <c r="D1297" s="55" t="s">
        <v>19353</v>
      </c>
      <c r="E1297" s="13"/>
      <c r="F1297" s="39" t="s">
        <v>19526</v>
      </c>
    </row>
    <row r="1298" spans="1:6" x14ac:dyDescent="0.25">
      <c r="A1298" s="80" t="s">
        <v>493</v>
      </c>
      <c r="B1298" s="13" t="s">
        <v>494</v>
      </c>
      <c r="C1298" s="55" t="s">
        <v>6</v>
      </c>
      <c r="D1298" s="55" t="s">
        <v>19353</v>
      </c>
      <c r="E1298" s="13"/>
      <c r="F1298" s="39" t="s">
        <v>19526</v>
      </c>
    </row>
    <row r="1299" spans="1:6" x14ac:dyDescent="0.25">
      <c r="A1299" s="80" t="s">
        <v>20050</v>
      </c>
      <c r="B1299" s="13" t="s">
        <v>20051</v>
      </c>
      <c r="C1299" s="55" t="s">
        <v>6</v>
      </c>
      <c r="D1299" s="55" t="s">
        <v>19353</v>
      </c>
      <c r="E1299" s="13"/>
      <c r="F1299" s="39" t="s">
        <v>19526</v>
      </c>
    </row>
    <row r="1300" spans="1:6" x14ac:dyDescent="0.25">
      <c r="A1300" s="80" t="s">
        <v>495</v>
      </c>
      <c r="B1300" s="13" t="s">
        <v>496</v>
      </c>
      <c r="C1300" s="55" t="s">
        <v>6</v>
      </c>
      <c r="D1300" s="55" t="s">
        <v>19353</v>
      </c>
      <c r="E1300" s="13"/>
      <c r="F1300" s="39" t="s">
        <v>19526</v>
      </c>
    </row>
    <row r="1301" spans="1:6" x14ac:dyDescent="0.25">
      <c r="A1301" s="80" t="s">
        <v>497</v>
      </c>
      <c r="B1301" s="13" t="s">
        <v>498</v>
      </c>
      <c r="C1301" s="55" t="s">
        <v>6</v>
      </c>
      <c r="D1301" s="55" t="s">
        <v>19358</v>
      </c>
      <c r="E1301" s="13"/>
      <c r="F1301" s="39" t="s">
        <v>19526</v>
      </c>
    </row>
    <row r="1302" spans="1:6" x14ac:dyDescent="0.25">
      <c r="A1302" s="80" t="s">
        <v>20052</v>
      </c>
      <c r="B1302" s="13" t="s">
        <v>20053</v>
      </c>
      <c r="C1302" s="55" t="s">
        <v>6</v>
      </c>
      <c r="D1302" s="55" t="s">
        <v>19358</v>
      </c>
      <c r="E1302" s="13"/>
      <c r="F1302" s="39" t="s">
        <v>19526</v>
      </c>
    </row>
    <row r="1303" spans="1:6" x14ac:dyDescent="0.25">
      <c r="A1303" s="80" t="s">
        <v>20054</v>
      </c>
      <c r="B1303" s="13" t="s">
        <v>20055</v>
      </c>
      <c r="C1303" s="55" t="s">
        <v>6</v>
      </c>
      <c r="D1303" s="55" t="s">
        <v>19358</v>
      </c>
      <c r="E1303" s="13"/>
      <c r="F1303" s="39" t="s">
        <v>19526</v>
      </c>
    </row>
    <row r="1304" spans="1:6" x14ac:dyDescent="0.25">
      <c r="A1304" s="80" t="s">
        <v>20056</v>
      </c>
      <c r="B1304" s="13" t="s">
        <v>20057</v>
      </c>
      <c r="C1304" s="55" t="s">
        <v>6</v>
      </c>
      <c r="D1304" s="55" t="s">
        <v>19358</v>
      </c>
      <c r="E1304" s="13"/>
      <c r="F1304" s="39" t="s">
        <v>19526</v>
      </c>
    </row>
    <row r="1305" spans="1:6" x14ac:dyDescent="0.25">
      <c r="A1305" s="80" t="s">
        <v>20058</v>
      </c>
      <c r="B1305" s="13" t="s">
        <v>20059</v>
      </c>
      <c r="C1305" s="55" t="s">
        <v>6</v>
      </c>
      <c r="D1305" s="55" t="s">
        <v>19316</v>
      </c>
      <c r="E1305" s="13"/>
      <c r="F1305" s="39" t="s">
        <v>19526</v>
      </c>
    </row>
    <row r="1306" spans="1:6" x14ac:dyDescent="0.25">
      <c r="A1306" s="80" t="s">
        <v>20060</v>
      </c>
      <c r="B1306" s="13" t="s">
        <v>20061</v>
      </c>
      <c r="C1306" s="55" t="s">
        <v>6</v>
      </c>
      <c r="D1306" s="55" t="s">
        <v>19316</v>
      </c>
      <c r="E1306" s="13"/>
      <c r="F1306" s="39" t="s">
        <v>19526</v>
      </c>
    </row>
    <row r="1307" spans="1:6" x14ac:dyDescent="0.25">
      <c r="A1307" s="80" t="s">
        <v>499</v>
      </c>
      <c r="B1307" s="13" t="s">
        <v>500</v>
      </c>
      <c r="C1307" s="55" t="s">
        <v>6</v>
      </c>
      <c r="D1307" s="55" t="s">
        <v>19316</v>
      </c>
      <c r="E1307" s="13"/>
      <c r="F1307" s="39" t="s">
        <v>19526</v>
      </c>
    </row>
    <row r="1308" spans="1:6" x14ac:dyDescent="0.25">
      <c r="A1308" s="80" t="s">
        <v>20062</v>
      </c>
      <c r="B1308" s="13" t="s">
        <v>20063</v>
      </c>
      <c r="C1308" s="55" t="s">
        <v>6</v>
      </c>
      <c r="D1308" s="55" t="s">
        <v>19316</v>
      </c>
      <c r="E1308" s="13"/>
      <c r="F1308" s="39" t="s">
        <v>19526</v>
      </c>
    </row>
    <row r="1309" spans="1:6" x14ac:dyDescent="0.25">
      <c r="A1309" s="80" t="s">
        <v>501</v>
      </c>
      <c r="B1309" s="13" t="s">
        <v>502</v>
      </c>
      <c r="C1309" s="55" t="s">
        <v>6</v>
      </c>
      <c r="D1309" s="55" t="s">
        <v>19316</v>
      </c>
      <c r="E1309" s="13"/>
      <c r="F1309" s="39" t="s">
        <v>19526</v>
      </c>
    </row>
    <row r="1310" spans="1:6" x14ac:dyDescent="0.25">
      <c r="A1310" s="80" t="s">
        <v>20064</v>
      </c>
      <c r="B1310" s="13" t="s">
        <v>20065</v>
      </c>
      <c r="C1310" s="55" t="s">
        <v>6</v>
      </c>
      <c r="D1310" s="55" t="s">
        <v>19316</v>
      </c>
      <c r="E1310" s="13"/>
      <c r="F1310" s="39" t="s">
        <v>19526</v>
      </c>
    </row>
    <row r="1311" spans="1:6" x14ac:dyDescent="0.25">
      <c r="A1311" s="80" t="s">
        <v>20066</v>
      </c>
      <c r="B1311" s="13" t="s">
        <v>20067</v>
      </c>
      <c r="C1311" s="55" t="s">
        <v>6</v>
      </c>
      <c r="D1311" s="55" t="s">
        <v>19316</v>
      </c>
      <c r="E1311" s="13"/>
      <c r="F1311" s="39" t="s">
        <v>19526</v>
      </c>
    </row>
    <row r="1312" spans="1:6" x14ac:dyDescent="0.25">
      <c r="A1312" s="80" t="s">
        <v>20068</v>
      </c>
      <c r="B1312" s="13" t="s">
        <v>20069</v>
      </c>
      <c r="C1312" s="55" t="s">
        <v>6</v>
      </c>
      <c r="D1312" s="55" t="s">
        <v>19316</v>
      </c>
      <c r="E1312" s="13"/>
      <c r="F1312" s="39" t="s">
        <v>19526</v>
      </c>
    </row>
    <row r="1313" spans="1:6" x14ac:dyDescent="0.25">
      <c r="A1313" s="80" t="s">
        <v>503</v>
      </c>
      <c r="B1313" s="13" t="s">
        <v>504</v>
      </c>
      <c r="C1313" s="55" t="s">
        <v>6</v>
      </c>
      <c r="D1313" s="55" t="s">
        <v>19316</v>
      </c>
      <c r="E1313" s="13"/>
      <c r="F1313" s="39" t="s">
        <v>19526</v>
      </c>
    </row>
    <row r="1314" spans="1:6" x14ac:dyDescent="0.25">
      <c r="A1314" s="80" t="s">
        <v>505</v>
      </c>
      <c r="B1314" s="13" t="s">
        <v>506</v>
      </c>
      <c r="C1314" s="55" t="s">
        <v>6</v>
      </c>
      <c r="D1314" s="55" t="s">
        <v>19316</v>
      </c>
      <c r="E1314" s="13"/>
      <c r="F1314" s="39" t="s">
        <v>19526</v>
      </c>
    </row>
    <row r="1315" spans="1:6" x14ac:dyDescent="0.25">
      <c r="A1315" s="80" t="s">
        <v>507</v>
      </c>
      <c r="B1315" s="13" t="s">
        <v>508</v>
      </c>
      <c r="C1315" s="55" t="s">
        <v>6</v>
      </c>
      <c r="D1315" s="55" t="s">
        <v>19316</v>
      </c>
      <c r="E1315" s="13"/>
      <c r="F1315" s="39" t="s">
        <v>19526</v>
      </c>
    </row>
    <row r="1316" spans="1:6" x14ac:dyDescent="0.25">
      <c r="A1316" s="80" t="s">
        <v>509</v>
      </c>
      <c r="B1316" s="13" t="s">
        <v>510</v>
      </c>
      <c r="C1316" s="55" t="s">
        <v>6</v>
      </c>
      <c r="D1316" s="55" t="s">
        <v>19316</v>
      </c>
      <c r="E1316" s="13"/>
      <c r="F1316" s="39" t="s">
        <v>19526</v>
      </c>
    </row>
    <row r="1317" spans="1:6" x14ac:dyDescent="0.25">
      <c r="A1317" s="80" t="s">
        <v>20070</v>
      </c>
      <c r="B1317" s="13" t="s">
        <v>20071</v>
      </c>
      <c r="C1317" s="55" t="s">
        <v>6</v>
      </c>
      <c r="D1317" s="55" t="s">
        <v>19316</v>
      </c>
      <c r="E1317" s="13"/>
      <c r="F1317" s="39" t="s">
        <v>19526</v>
      </c>
    </row>
    <row r="1318" spans="1:6" x14ac:dyDescent="0.25">
      <c r="A1318" s="80" t="s">
        <v>20072</v>
      </c>
      <c r="B1318" s="13" t="s">
        <v>20073</v>
      </c>
      <c r="C1318" s="55" t="s">
        <v>6</v>
      </c>
      <c r="D1318" s="55" t="s">
        <v>19316</v>
      </c>
      <c r="E1318" s="13"/>
      <c r="F1318" s="39" t="s">
        <v>19526</v>
      </c>
    </row>
    <row r="1319" spans="1:6" x14ac:dyDescent="0.25">
      <c r="A1319" s="80" t="s">
        <v>20074</v>
      </c>
      <c r="B1319" s="13" t="s">
        <v>20075</v>
      </c>
      <c r="C1319" s="55" t="s">
        <v>6</v>
      </c>
      <c r="D1319" s="55" t="s">
        <v>19316</v>
      </c>
      <c r="E1319" s="13"/>
      <c r="F1319" s="39" t="s">
        <v>19526</v>
      </c>
    </row>
    <row r="1320" spans="1:6" x14ac:dyDescent="0.25">
      <c r="A1320" s="80" t="s">
        <v>20076</v>
      </c>
      <c r="B1320" s="13" t="s">
        <v>20077</v>
      </c>
      <c r="C1320" s="55" t="s">
        <v>6</v>
      </c>
      <c r="D1320" s="55" t="s">
        <v>19316</v>
      </c>
      <c r="E1320" s="13"/>
      <c r="F1320" s="39" t="s">
        <v>19526</v>
      </c>
    </row>
    <row r="1321" spans="1:6" x14ac:dyDescent="0.25">
      <c r="A1321" s="80" t="s">
        <v>20078</v>
      </c>
      <c r="B1321" s="13" t="s">
        <v>20079</v>
      </c>
      <c r="C1321" s="55" t="s">
        <v>6</v>
      </c>
      <c r="D1321" s="55" t="s">
        <v>19316</v>
      </c>
      <c r="E1321" s="13"/>
      <c r="F1321" s="39" t="s">
        <v>19526</v>
      </c>
    </row>
    <row r="1322" spans="1:6" x14ac:dyDescent="0.25">
      <c r="A1322" s="80" t="s">
        <v>511</v>
      </c>
      <c r="B1322" s="13" t="s">
        <v>512</v>
      </c>
      <c r="C1322" s="55" t="s">
        <v>6</v>
      </c>
      <c r="D1322" s="55" t="s">
        <v>19316</v>
      </c>
      <c r="E1322" s="13"/>
      <c r="F1322" s="39" t="s">
        <v>19526</v>
      </c>
    </row>
    <row r="1323" spans="1:6" x14ac:dyDescent="0.25">
      <c r="A1323" s="80" t="s">
        <v>513</v>
      </c>
      <c r="B1323" s="13" t="s">
        <v>514</v>
      </c>
      <c r="C1323" s="55" t="s">
        <v>6</v>
      </c>
      <c r="D1323" s="55" t="s">
        <v>19316</v>
      </c>
      <c r="E1323" s="13"/>
      <c r="F1323" s="39" t="s">
        <v>19526</v>
      </c>
    </row>
    <row r="1324" spans="1:6" x14ac:dyDescent="0.25">
      <c r="A1324" s="80" t="s">
        <v>20080</v>
      </c>
      <c r="B1324" s="13" t="s">
        <v>20081</v>
      </c>
      <c r="C1324" s="55" t="s">
        <v>6</v>
      </c>
      <c r="D1324" s="55" t="s">
        <v>19316</v>
      </c>
      <c r="E1324" s="13"/>
      <c r="F1324" s="39" t="s">
        <v>19526</v>
      </c>
    </row>
    <row r="1325" spans="1:6" x14ac:dyDescent="0.25">
      <c r="A1325" s="80" t="s">
        <v>20082</v>
      </c>
      <c r="B1325" s="13" t="s">
        <v>20083</v>
      </c>
      <c r="C1325" s="55" t="s">
        <v>6</v>
      </c>
      <c r="D1325" s="55" t="s">
        <v>19316</v>
      </c>
      <c r="E1325" s="13"/>
      <c r="F1325" s="39" t="s">
        <v>19526</v>
      </c>
    </row>
    <row r="1326" spans="1:6" x14ac:dyDescent="0.25">
      <c r="A1326" s="80" t="s">
        <v>20084</v>
      </c>
      <c r="B1326" s="13" t="s">
        <v>20085</v>
      </c>
      <c r="C1326" s="55" t="s">
        <v>6</v>
      </c>
      <c r="D1326" s="55" t="s">
        <v>19316</v>
      </c>
      <c r="E1326" s="13"/>
      <c r="F1326" s="39" t="s">
        <v>19526</v>
      </c>
    </row>
    <row r="1327" spans="1:6" x14ac:dyDescent="0.25">
      <c r="A1327" s="80" t="s">
        <v>20086</v>
      </c>
      <c r="B1327" s="13" t="s">
        <v>20087</v>
      </c>
      <c r="C1327" s="55" t="s">
        <v>6</v>
      </c>
      <c r="D1327" s="55" t="s">
        <v>19316</v>
      </c>
      <c r="E1327" s="13"/>
      <c r="F1327" s="39" t="s">
        <v>19526</v>
      </c>
    </row>
    <row r="1328" spans="1:6" x14ac:dyDescent="0.25">
      <c r="A1328" s="80" t="s">
        <v>20088</v>
      </c>
      <c r="B1328" s="13" t="s">
        <v>20089</v>
      </c>
      <c r="C1328" s="55" t="s">
        <v>6</v>
      </c>
      <c r="D1328" s="55" t="s">
        <v>19316</v>
      </c>
      <c r="E1328" s="13"/>
      <c r="F1328" s="39" t="s">
        <v>19526</v>
      </c>
    </row>
    <row r="1329" spans="1:6" x14ac:dyDescent="0.25">
      <c r="A1329" s="80" t="s">
        <v>20090</v>
      </c>
      <c r="B1329" s="13" t="s">
        <v>20091</v>
      </c>
      <c r="C1329" s="55" t="s">
        <v>6</v>
      </c>
      <c r="D1329" s="55" t="s">
        <v>19316</v>
      </c>
      <c r="E1329" s="13"/>
      <c r="F1329" s="39" t="s">
        <v>19526</v>
      </c>
    </row>
    <row r="1330" spans="1:6" x14ac:dyDescent="0.25">
      <c r="A1330" s="80" t="s">
        <v>20092</v>
      </c>
      <c r="B1330" s="13" t="s">
        <v>20093</v>
      </c>
      <c r="C1330" s="55" t="s">
        <v>6</v>
      </c>
      <c r="D1330" s="55" t="s">
        <v>19316</v>
      </c>
      <c r="E1330" s="13"/>
      <c r="F1330" s="39" t="s">
        <v>19526</v>
      </c>
    </row>
    <row r="1331" spans="1:6" x14ac:dyDescent="0.25">
      <c r="A1331" s="80" t="s">
        <v>20094</v>
      </c>
      <c r="B1331" s="13" t="s">
        <v>20095</v>
      </c>
      <c r="C1331" s="55" t="s">
        <v>6</v>
      </c>
      <c r="D1331" s="55" t="s">
        <v>19316</v>
      </c>
      <c r="E1331" s="13"/>
      <c r="F1331" s="39" t="s">
        <v>19526</v>
      </c>
    </row>
    <row r="1332" spans="1:6" x14ac:dyDescent="0.25">
      <c r="A1332" s="80" t="s">
        <v>20096</v>
      </c>
      <c r="B1332" s="13" t="s">
        <v>20097</v>
      </c>
      <c r="C1332" s="55" t="s">
        <v>6</v>
      </c>
      <c r="D1332" s="55" t="s">
        <v>19316</v>
      </c>
      <c r="E1332" s="13"/>
      <c r="F1332" s="39" t="s">
        <v>19526</v>
      </c>
    </row>
    <row r="1333" spans="1:6" x14ac:dyDescent="0.25">
      <c r="A1333" s="80" t="s">
        <v>20098</v>
      </c>
      <c r="B1333" s="13" t="s">
        <v>20099</v>
      </c>
      <c r="C1333" s="55" t="s">
        <v>6</v>
      </c>
      <c r="D1333" s="55" t="s">
        <v>19316</v>
      </c>
      <c r="E1333" s="13"/>
      <c r="F1333" s="39" t="s">
        <v>19526</v>
      </c>
    </row>
    <row r="1334" spans="1:6" x14ac:dyDescent="0.25">
      <c r="A1334" s="80" t="s">
        <v>20100</v>
      </c>
      <c r="B1334" s="13" t="s">
        <v>20101</v>
      </c>
      <c r="C1334" s="55" t="s">
        <v>6</v>
      </c>
      <c r="D1334" s="55" t="s">
        <v>19316</v>
      </c>
      <c r="E1334" s="13"/>
      <c r="F1334" s="39" t="s">
        <v>19526</v>
      </c>
    </row>
    <row r="1335" spans="1:6" x14ac:dyDescent="0.25">
      <c r="A1335" s="80" t="s">
        <v>20102</v>
      </c>
      <c r="B1335" s="13" t="s">
        <v>20103</v>
      </c>
      <c r="C1335" s="55" t="s">
        <v>6</v>
      </c>
      <c r="D1335" s="55" t="s">
        <v>19316</v>
      </c>
      <c r="E1335" s="13"/>
      <c r="F1335" s="39" t="s">
        <v>19526</v>
      </c>
    </row>
    <row r="1336" spans="1:6" x14ac:dyDescent="0.25">
      <c r="A1336" s="80" t="s">
        <v>515</v>
      </c>
      <c r="B1336" s="13" t="s">
        <v>516</v>
      </c>
      <c r="C1336" s="55" t="s">
        <v>6</v>
      </c>
      <c r="D1336" s="55" t="s">
        <v>19316</v>
      </c>
      <c r="E1336" s="13"/>
      <c r="F1336" s="39" t="s">
        <v>19526</v>
      </c>
    </row>
    <row r="1337" spans="1:6" x14ac:dyDescent="0.25">
      <c r="A1337" s="80" t="s">
        <v>20104</v>
      </c>
      <c r="B1337" s="13" t="s">
        <v>20105</v>
      </c>
      <c r="C1337" s="55" t="s">
        <v>6</v>
      </c>
      <c r="D1337" s="55" t="s">
        <v>19316</v>
      </c>
      <c r="E1337" s="13"/>
      <c r="F1337" s="39" t="s">
        <v>19526</v>
      </c>
    </row>
    <row r="1338" spans="1:6" x14ac:dyDescent="0.25">
      <c r="A1338" s="80" t="s">
        <v>20106</v>
      </c>
      <c r="B1338" s="13" t="s">
        <v>20107</v>
      </c>
      <c r="C1338" s="55" t="s">
        <v>6</v>
      </c>
      <c r="D1338" s="55" t="s">
        <v>19316</v>
      </c>
      <c r="E1338" s="13"/>
      <c r="F1338" s="39" t="s">
        <v>19526</v>
      </c>
    </row>
    <row r="1339" spans="1:6" x14ac:dyDescent="0.25">
      <c r="A1339" s="80" t="s">
        <v>20108</v>
      </c>
      <c r="B1339" s="13" t="s">
        <v>20109</v>
      </c>
      <c r="C1339" s="55" t="s">
        <v>6</v>
      </c>
      <c r="D1339" s="55" t="s">
        <v>19316</v>
      </c>
      <c r="E1339" s="13"/>
      <c r="F1339" s="39" t="s">
        <v>19526</v>
      </c>
    </row>
    <row r="1340" spans="1:6" x14ac:dyDescent="0.25">
      <c r="A1340" s="80" t="s">
        <v>20110</v>
      </c>
      <c r="B1340" s="13" t="s">
        <v>20111</v>
      </c>
      <c r="C1340" s="55" t="s">
        <v>6</v>
      </c>
      <c r="D1340" s="55" t="s">
        <v>19316</v>
      </c>
      <c r="E1340" s="13"/>
      <c r="F1340" s="39" t="s">
        <v>19526</v>
      </c>
    </row>
    <row r="1341" spans="1:6" x14ac:dyDescent="0.25">
      <c r="A1341" s="80" t="s">
        <v>20112</v>
      </c>
      <c r="B1341" s="13" t="s">
        <v>20113</v>
      </c>
      <c r="C1341" s="55" t="s">
        <v>6</v>
      </c>
      <c r="D1341" s="55" t="s">
        <v>19316</v>
      </c>
      <c r="E1341" s="13"/>
      <c r="F1341" s="39" t="s">
        <v>19526</v>
      </c>
    </row>
    <row r="1342" spans="1:6" x14ac:dyDescent="0.25">
      <c r="A1342" s="80" t="s">
        <v>20114</v>
      </c>
      <c r="B1342" s="13" t="s">
        <v>20115</v>
      </c>
      <c r="C1342" s="55" t="s">
        <v>6</v>
      </c>
      <c r="D1342" s="55" t="s">
        <v>19316</v>
      </c>
      <c r="E1342" s="13"/>
      <c r="F1342" s="39" t="s">
        <v>19526</v>
      </c>
    </row>
    <row r="1343" spans="1:6" x14ac:dyDescent="0.25">
      <c r="A1343" s="80" t="s">
        <v>517</v>
      </c>
      <c r="B1343" s="13" t="s">
        <v>518</v>
      </c>
      <c r="C1343" s="55" t="s">
        <v>6</v>
      </c>
      <c r="D1343" s="55" t="s">
        <v>19316</v>
      </c>
      <c r="E1343" s="13"/>
      <c r="F1343" s="39" t="s">
        <v>19526</v>
      </c>
    </row>
    <row r="1344" spans="1:6" x14ac:dyDescent="0.25">
      <c r="A1344" s="80" t="s">
        <v>519</v>
      </c>
      <c r="B1344" s="13" t="s">
        <v>520</v>
      </c>
      <c r="C1344" s="55" t="s">
        <v>6</v>
      </c>
      <c r="D1344" s="55" t="s">
        <v>19316</v>
      </c>
      <c r="E1344" s="13"/>
      <c r="F1344" s="39" t="s">
        <v>19526</v>
      </c>
    </row>
    <row r="1345" spans="1:6" x14ac:dyDescent="0.25">
      <c r="A1345" s="80" t="s">
        <v>521</v>
      </c>
      <c r="B1345" s="13" t="s">
        <v>522</v>
      </c>
      <c r="C1345" s="55" t="s">
        <v>6</v>
      </c>
      <c r="D1345" s="55" t="s">
        <v>19316</v>
      </c>
      <c r="E1345" s="13"/>
      <c r="F1345" s="39" t="s">
        <v>19526</v>
      </c>
    </row>
    <row r="1346" spans="1:6" x14ac:dyDescent="0.25">
      <c r="A1346" s="80" t="s">
        <v>20116</v>
      </c>
      <c r="B1346" s="13" t="s">
        <v>20117</v>
      </c>
      <c r="C1346" s="55" t="s">
        <v>6</v>
      </c>
      <c r="D1346" s="55" t="s">
        <v>19316</v>
      </c>
      <c r="E1346" s="13"/>
      <c r="F1346" s="39" t="s">
        <v>19526</v>
      </c>
    </row>
    <row r="1347" spans="1:6" x14ac:dyDescent="0.25">
      <c r="A1347" s="80" t="s">
        <v>523</v>
      </c>
      <c r="B1347" s="13" t="s">
        <v>524</v>
      </c>
      <c r="C1347" s="55" t="s">
        <v>6</v>
      </c>
      <c r="D1347" s="55" t="s">
        <v>19316</v>
      </c>
      <c r="E1347" s="13"/>
      <c r="F1347" s="39" t="s">
        <v>19526</v>
      </c>
    </row>
    <row r="1348" spans="1:6" x14ac:dyDescent="0.25">
      <c r="A1348" s="80" t="s">
        <v>525</v>
      </c>
      <c r="B1348" s="13" t="s">
        <v>526</v>
      </c>
      <c r="C1348" s="55" t="s">
        <v>6</v>
      </c>
      <c r="D1348" s="55" t="s">
        <v>19316</v>
      </c>
      <c r="E1348" s="13"/>
      <c r="F1348" s="39" t="s">
        <v>19526</v>
      </c>
    </row>
    <row r="1349" spans="1:6" x14ac:dyDescent="0.25">
      <c r="A1349" s="80" t="s">
        <v>527</v>
      </c>
      <c r="B1349" s="13" t="s">
        <v>528</v>
      </c>
      <c r="C1349" s="55" t="s">
        <v>6</v>
      </c>
      <c r="D1349" s="55" t="s">
        <v>19316</v>
      </c>
      <c r="E1349" s="13"/>
      <c r="F1349" s="39" t="s">
        <v>19526</v>
      </c>
    </row>
    <row r="1350" spans="1:6" x14ac:dyDescent="0.25">
      <c r="A1350" s="80" t="s">
        <v>529</v>
      </c>
      <c r="B1350" s="13" t="s">
        <v>530</v>
      </c>
      <c r="C1350" s="55" t="s">
        <v>6</v>
      </c>
      <c r="D1350" s="55" t="s">
        <v>19316</v>
      </c>
      <c r="E1350" s="13"/>
      <c r="F1350" s="39" t="s">
        <v>19526</v>
      </c>
    </row>
    <row r="1351" spans="1:6" x14ac:dyDescent="0.25">
      <c r="A1351" s="80" t="s">
        <v>531</v>
      </c>
      <c r="B1351" s="13" t="s">
        <v>532</v>
      </c>
      <c r="C1351" s="55" t="s">
        <v>6</v>
      </c>
      <c r="D1351" s="55" t="s">
        <v>19352</v>
      </c>
      <c r="E1351" s="13"/>
      <c r="F1351" s="39" t="s">
        <v>19526</v>
      </c>
    </row>
    <row r="1352" spans="1:6" x14ac:dyDescent="0.25">
      <c r="A1352" s="80" t="s">
        <v>533</v>
      </c>
      <c r="B1352" s="13" t="s">
        <v>534</v>
      </c>
      <c r="C1352" s="55" t="s">
        <v>6</v>
      </c>
      <c r="D1352" s="55" t="s">
        <v>19352</v>
      </c>
      <c r="E1352" s="13"/>
      <c r="F1352" s="39" t="s">
        <v>19526</v>
      </c>
    </row>
    <row r="1353" spans="1:6" x14ac:dyDescent="0.25">
      <c r="A1353" s="80" t="s">
        <v>535</v>
      </c>
      <c r="B1353" s="13" t="s">
        <v>536</v>
      </c>
      <c r="C1353" s="55" t="s">
        <v>6</v>
      </c>
      <c r="D1353" s="55" t="s">
        <v>19352</v>
      </c>
      <c r="E1353" s="13"/>
      <c r="F1353" s="39" t="s">
        <v>19526</v>
      </c>
    </row>
    <row r="1354" spans="1:6" x14ac:dyDescent="0.25">
      <c r="A1354" s="80" t="s">
        <v>537</v>
      </c>
      <c r="B1354" s="13" t="s">
        <v>538</v>
      </c>
      <c r="C1354" s="55" t="s">
        <v>6</v>
      </c>
      <c r="D1354" s="55" t="s">
        <v>19341</v>
      </c>
      <c r="E1354" s="13"/>
      <c r="F1354" s="39" t="s">
        <v>19526</v>
      </c>
    </row>
    <row r="1355" spans="1:6" x14ac:dyDescent="0.25">
      <c r="A1355" s="80" t="s">
        <v>539</v>
      </c>
      <c r="B1355" s="13" t="s">
        <v>540</v>
      </c>
      <c r="C1355" s="55" t="s">
        <v>6</v>
      </c>
      <c r="D1355" s="55" t="s">
        <v>19341</v>
      </c>
      <c r="E1355" s="13"/>
      <c r="F1355" s="39" t="s">
        <v>19526</v>
      </c>
    </row>
    <row r="1356" spans="1:6" x14ac:dyDescent="0.25">
      <c r="A1356" s="80" t="s">
        <v>541</v>
      </c>
      <c r="B1356" s="13" t="s">
        <v>542</v>
      </c>
      <c r="C1356" s="55" t="s">
        <v>6</v>
      </c>
      <c r="D1356" s="55" t="s">
        <v>19341</v>
      </c>
      <c r="E1356" s="13"/>
      <c r="F1356" s="39" t="s">
        <v>19526</v>
      </c>
    </row>
    <row r="1357" spans="1:6" x14ac:dyDescent="0.25">
      <c r="A1357" s="80" t="s">
        <v>20118</v>
      </c>
      <c r="B1357" s="13" t="s">
        <v>20119</v>
      </c>
      <c r="C1357" s="55" t="s">
        <v>6</v>
      </c>
      <c r="D1357" s="55" t="s">
        <v>19358</v>
      </c>
      <c r="E1357" s="13"/>
      <c r="F1357" s="39" t="s">
        <v>19526</v>
      </c>
    </row>
    <row r="1358" spans="1:6" x14ac:dyDescent="0.25">
      <c r="A1358" s="80" t="s">
        <v>20120</v>
      </c>
      <c r="B1358" s="13" t="s">
        <v>20121</v>
      </c>
      <c r="C1358" s="55" t="s">
        <v>6</v>
      </c>
      <c r="D1358" s="55" t="s">
        <v>19358</v>
      </c>
      <c r="E1358" s="13"/>
      <c r="F1358" s="39" t="s">
        <v>19526</v>
      </c>
    </row>
    <row r="1359" spans="1:6" x14ac:dyDescent="0.25">
      <c r="A1359" s="80" t="s">
        <v>543</v>
      </c>
      <c r="B1359" s="13" t="s">
        <v>544</v>
      </c>
      <c r="C1359" s="55" t="s">
        <v>6</v>
      </c>
      <c r="D1359" s="55" t="s">
        <v>19339</v>
      </c>
      <c r="E1359" s="13"/>
      <c r="F1359" s="39" t="s">
        <v>19526</v>
      </c>
    </row>
    <row r="1360" spans="1:6" x14ac:dyDescent="0.25">
      <c r="A1360" s="80" t="s">
        <v>545</v>
      </c>
      <c r="B1360" s="13" t="s">
        <v>546</v>
      </c>
      <c r="C1360" s="55" t="s">
        <v>6</v>
      </c>
      <c r="D1360" s="55" t="s">
        <v>19317</v>
      </c>
      <c r="E1360" s="13"/>
      <c r="F1360" s="39" t="s">
        <v>19526</v>
      </c>
    </row>
    <row r="1361" spans="1:6" x14ac:dyDescent="0.25">
      <c r="A1361" s="80" t="s">
        <v>20122</v>
      </c>
      <c r="B1361" s="13" t="s">
        <v>20123</v>
      </c>
      <c r="C1361" s="55" t="s">
        <v>6</v>
      </c>
      <c r="D1361" s="55" t="s">
        <v>19316</v>
      </c>
      <c r="E1361" s="13"/>
      <c r="F1361" s="39" t="s">
        <v>19526</v>
      </c>
    </row>
    <row r="1362" spans="1:6" x14ac:dyDescent="0.25">
      <c r="A1362" s="80" t="s">
        <v>547</v>
      </c>
      <c r="B1362" s="13" t="s">
        <v>548</v>
      </c>
      <c r="C1362" s="55" t="s">
        <v>6</v>
      </c>
      <c r="D1362" s="55" t="s">
        <v>19359</v>
      </c>
      <c r="E1362" s="13"/>
      <c r="F1362" s="39" t="s">
        <v>19526</v>
      </c>
    </row>
    <row r="1363" spans="1:6" x14ac:dyDescent="0.25">
      <c r="A1363" s="80" t="s">
        <v>549</v>
      </c>
      <c r="B1363" s="13" t="s">
        <v>550</v>
      </c>
      <c r="C1363" s="55" t="s">
        <v>6</v>
      </c>
      <c r="D1363" s="55" t="s">
        <v>19359</v>
      </c>
      <c r="E1363" s="13"/>
      <c r="F1363" s="39" t="s">
        <v>19526</v>
      </c>
    </row>
    <row r="1364" spans="1:6" x14ac:dyDescent="0.25">
      <c r="A1364" s="80" t="s">
        <v>551</v>
      </c>
      <c r="B1364" s="13" t="s">
        <v>552</v>
      </c>
      <c r="C1364" s="55" t="s">
        <v>6</v>
      </c>
      <c r="D1364" s="55" t="s">
        <v>19359</v>
      </c>
      <c r="E1364" s="13"/>
      <c r="F1364" s="39" t="s">
        <v>19526</v>
      </c>
    </row>
    <row r="1365" spans="1:6" x14ac:dyDescent="0.25">
      <c r="A1365" s="80" t="s">
        <v>555</v>
      </c>
      <c r="B1365" s="13" t="s">
        <v>556</v>
      </c>
      <c r="C1365" s="55" t="s">
        <v>6</v>
      </c>
      <c r="D1365" s="55" t="s">
        <v>19359</v>
      </c>
      <c r="E1365" s="13"/>
      <c r="F1365" s="39" t="s">
        <v>19526</v>
      </c>
    </row>
    <row r="1366" spans="1:6" x14ac:dyDescent="0.25">
      <c r="A1366" s="80" t="s">
        <v>557</v>
      </c>
      <c r="B1366" s="13" t="s">
        <v>558</v>
      </c>
      <c r="C1366" s="55" t="s">
        <v>6</v>
      </c>
      <c r="D1366" s="55" t="s">
        <v>19359</v>
      </c>
      <c r="E1366" s="13"/>
      <c r="F1366" s="39" t="s">
        <v>19526</v>
      </c>
    </row>
    <row r="1367" spans="1:6" x14ac:dyDescent="0.25">
      <c r="A1367" s="80" t="s">
        <v>559</v>
      </c>
      <c r="B1367" s="13" t="s">
        <v>560</v>
      </c>
      <c r="C1367" s="55" t="s">
        <v>6</v>
      </c>
      <c r="D1367" s="55" t="s">
        <v>19359</v>
      </c>
      <c r="E1367" s="13"/>
      <c r="F1367" s="39" t="s">
        <v>19526</v>
      </c>
    </row>
    <row r="1368" spans="1:6" x14ac:dyDescent="0.25">
      <c r="A1368" s="80" t="s">
        <v>561</v>
      </c>
      <c r="B1368" s="13" t="s">
        <v>562</v>
      </c>
      <c r="C1368" s="55" t="s">
        <v>6</v>
      </c>
      <c r="D1368" s="55" t="s">
        <v>19359</v>
      </c>
      <c r="E1368" s="13"/>
      <c r="F1368" s="39" t="s">
        <v>19526</v>
      </c>
    </row>
    <row r="1369" spans="1:6" x14ac:dyDescent="0.25">
      <c r="A1369" s="80" t="s">
        <v>565</v>
      </c>
      <c r="B1369" s="13" t="s">
        <v>566</v>
      </c>
      <c r="C1369" s="55" t="s">
        <v>6</v>
      </c>
      <c r="D1369" s="55" t="s">
        <v>19359</v>
      </c>
      <c r="E1369" s="13"/>
      <c r="F1369" s="39" t="s">
        <v>19526</v>
      </c>
    </row>
    <row r="1370" spans="1:6" x14ac:dyDescent="0.25">
      <c r="A1370" s="80" t="s">
        <v>567</v>
      </c>
      <c r="B1370" s="13" t="s">
        <v>568</v>
      </c>
      <c r="C1370" s="55" t="s">
        <v>6</v>
      </c>
      <c r="D1370" s="55" t="s">
        <v>19359</v>
      </c>
      <c r="E1370" s="13"/>
      <c r="F1370" s="39" t="s">
        <v>19526</v>
      </c>
    </row>
    <row r="1371" spans="1:6" x14ac:dyDescent="0.25">
      <c r="A1371" s="80" t="s">
        <v>569</v>
      </c>
      <c r="B1371" s="13" t="s">
        <v>570</v>
      </c>
      <c r="C1371" s="55" t="s">
        <v>6</v>
      </c>
      <c r="D1371" s="55" t="s">
        <v>19359</v>
      </c>
      <c r="E1371" s="13"/>
      <c r="F1371" s="39" t="s">
        <v>19526</v>
      </c>
    </row>
    <row r="1372" spans="1:6" x14ac:dyDescent="0.25">
      <c r="A1372" s="80" t="s">
        <v>571</v>
      </c>
      <c r="B1372" s="13" t="s">
        <v>572</v>
      </c>
      <c r="C1372" s="55" t="s">
        <v>6</v>
      </c>
      <c r="D1372" s="55" t="s">
        <v>19341</v>
      </c>
      <c r="E1372" s="13"/>
      <c r="F1372" s="39" t="s">
        <v>19526</v>
      </c>
    </row>
    <row r="1373" spans="1:6" x14ac:dyDescent="0.25">
      <c r="A1373" s="80" t="s">
        <v>573</v>
      </c>
      <c r="B1373" s="13" t="s">
        <v>574</v>
      </c>
      <c r="C1373" s="55" t="s">
        <v>6</v>
      </c>
      <c r="D1373" s="55" t="s">
        <v>19357</v>
      </c>
      <c r="E1373" s="13"/>
      <c r="F1373" s="39" t="s">
        <v>19526</v>
      </c>
    </row>
    <row r="1374" spans="1:6" x14ac:dyDescent="0.25">
      <c r="A1374" s="80" t="s">
        <v>575</v>
      </c>
      <c r="B1374" s="13" t="s">
        <v>576</v>
      </c>
      <c r="C1374" s="55" t="s">
        <v>6</v>
      </c>
      <c r="D1374" s="55" t="s">
        <v>19443</v>
      </c>
      <c r="E1374" s="13"/>
      <c r="F1374" s="39" t="s">
        <v>19526</v>
      </c>
    </row>
    <row r="1375" spans="1:6" x14ac:dyDescent="0.25">
      <c r="A1375" s="80" t="s">
        <v>577</v>
      </c>
      <c r="B1375" s="13" t="s">
        <v>578</v>
      </c>
      <c r="C1375" s="55" t="s">
        <v>6</v>
      </c>
      <c r="D1375" s="55" t="s">
        <v>19120</v>
      </c>
      <c r="E1375" s="13"/>
      <c r="F1375" s="39" t="s">
        <v>19526</v>
      </c>
    </row>
    <row r="1376" spans="1:6" x14ac:dyDescent="0.25">
      <c r="A1376" s="80" t="s">
        <v>579</v>
      </c>
      <c r="B1376" s="13" t="s">
        <v>580</v>
      </c>
      <c r="C1376" s="55" t="s">
        <v>6</v>
      </c>
      <c r="D1376" s="55" t="s">
        <v>19120</v>
      </c>
      <c r="E1376" s="13"/>
      <c r="F1376" s="39" t="s">
        <v>19526</v>
      </c>
    </row>
    <row r="1377" spans="1:6" x14ac:dyDescent="0.25">
      <c r="A1377" s="80" t="s">
        <v>20124</v>
      </c>
      <c r="B1377" s="13" t="s">
        <v>20125</v>
      </c>
      <c r="C1377" s="55" t="s">
        <v>6</v>
      </c>
      <c r="D1377" s="55" t="s">
        <v>19316</v>
      </c>
      <c r="E1377" s="13"/>
      <c r="F1377" s="39" t="s">
        <v>19526</v>
      </c>
    </row>
    <row r="1378" spans="1:6" x14ac:dyDescent="0.25">
      <c r="A1378" s="80" t="s">
        <v>20126</v>
      </c>
      <c r="B1378" s="13" t="s">
        <v>20127</v>
      </c>
      <c r="C1378" s="55" t="s">
        <v>6</v>
      </c>
      <c r="D1378" s="55" t="s">
        <v>19316</v>
      </c>
      <c r="E1378" s="13"/>
      <c r="F1378" s="39" t="s">
        <v>19526</v>
      </c>
    </row>
    <row r="1379" spans="1:6" x14ac:dyDescent="0.25">
      <c r="A1379" s="80" t="s">
        <v>20128</v>
      </c>
      <c r="B1379" s="13" t="s">
        <v>20129</v>
      </c>
      <c r="C1379" s="55" t="s">
        <v>6</v>
      </c>
      <c r="D1379" s="55" t="s">
        <v>19316</v>
      </c>
      <c r="E1379" s="13"/>
      <c r="F1379" s="39" t="s">
        <v>19526</v>
      </c>
    </row>
    <row r="1380" spans="1:6" x14ac:dyDescent="0.25">
      <c r="A1380" s="80" t="s">
        <v>20130</v>
      </c>
      <c r="B1380" s="13" t="s">
        <v>20131</v>
      </c>
      <c r="C1380" s="55" t="s">
        <v>6</v>
      </c>
      <c r="D1380" s="55" t="s">
        <v>19316</v>
      </c>
      <c r="E1380" s="13"/>
      <c r="F1380" s="39" t="s">
        <v>19526</v>
      </c>
    </row>
    <row r="1381" spans="1:6" x14ac:dyDescent="0.25">
      <c r="A1381" s="80" t="s">
        <v>20132</v>
      </c>
      <c r="B1381" s="13" t="s">
        <v>20133</v>
      </c>
      <c r="C1381" s="55" t="s">
        <v>6</v>
      </c>
      <c r="D1381" s="55" t="s">
        <v>19316</v>
      </c>
      <c r="E1381" s="13"/>
      <c r="F1381" s="39" t="s">
        <v>19526</v>
      </c>
    </row>
    <row r="1382" spans="1:6" x14ac:dyDescent="0.25">
      <c r="A1382" s="80" t="s">
        <v>20134</v>
      </c>
      <c r="B1382" s="13" t="s">
        <v>20135</v>
      </c>
      <c r="C1382" s="55" t="s">
        <v>6</v>
      </c>
      <c r="D1382" s="55" t="s">
        <v>19316</v>
      </c>
      <c r="E1382" s="13"/>
      <c r="F1382" s="39" t="s">
        <v>19526</v>
      </c>
    </row>
    <row r="1383" spans="1:6" x14ac:dyDescent="0.25">
      <c r="A1383" s="80" t="s">
        <v>20136</v>
      </c>
      <c r="B1383" s="13" t="s">
        <v>20137</v>
      </c>
      <c r="C1383" s="55" t="s">
        <v>6</v>
      </c>
      <c r="D1383" s="55" t="s">
        <v>19316</v>
      </c>
      <c r="E1383" s="13"/>
      <c r="F1383" s="39" t="s">
        <v>19526</v>
      </c>
    </row>
    <row r="1384" spans="1:6" x14ac:dyDescent="0.25">
      <c r="A1384" s="80" t="s">
        <v>20138</v>
      </c>
      <c r="B1384" s="13" t="s">
        <v>20139</v>
      </c>
      <c r="C1384" s="55" t="s">
        <v>6</v>
      </c>
      <c r="D1384" s="55" t="s">
        <v>19316</v>
      </c>
      <c r="E1384" s="13"/>
      <c r="F1384" s="39" t="s">
        <v>19526</v>
      </c>
    </row>
    <row r="1385" spans="1:6" x14ac:dyDescent="0.25">
      <c r="A1385" s="80" t="s">
        <v>20140</v>
      </c>
      <c r="B1385" s="13" t="s">
        <v>20141</v>
      </c>
      <c r="C1385" s="55" t="s">
        <v>6</v>
      </c>
      <c r="D1385" s="55" t="s">
        <v>19316</v>
      </c>
      <c r="E1385" s="13"/>
      <c r="F1385" s="39" t="s">
        <v>19526</v>
      </c>
    </row>
    <row r="1386" spans="1:6" x14ac:dyDescent="0.25">
      <c r="A1386" s="80" t="s">
        <v>20142</v>
      </c>
      <c r="B1386" s="13" t="s">
        <v>20143</v>
      </c>
      <c r="C1386" s="55" t="s">
        <v>6</v>
      </c>
      <c r="D1386" s="55" t="s">
        <v>19316</v>
      </c>
      <c r="E1386" s="13"/>
      <c r="F1386" s="39" t="s">
        <v>19526</v>
      </c>
    </row>
    <row r="1387" spans="1:6" x14ac:dyDescent="0.25">
      <c r="A1387" s="80" t="s">
        <v>20144</v>
      </c>
      <c r="B1387" s="13" t="s">
        <v>20145</v>
      </c>
      <c r="C1387" s="55" t="s">
        <v>6</v>
      </c>
      <c r="D1387" s="55" t="s">
        <v>19316</v>
      </c>
      <c r="E1387" s="13"/>
      <c r="F1387" s="39" t="s">
        <v>19526</v>
      </c>
    </row>
    <row r="1388" spans="1:6" x14ac:dyDescent="0.25">
      <c r="A1388" s="80" t="s">
        <v>20146</v>
      </c>
      <c r="B1388" s="13" t="s">
        <v>20147</v>
      </c>
      <c r="C1388" s="55" t="s">
        <v>6</v>
      </c>
      <c r="D1388" s="55" t="s">
        <v>19316</v>
      </c>
      <c r="E1388" s="13"/>
      <c r="F1388" s="39" t="s">
        <v>19526</v>
      </c>
    </row>
    <row r="1389" spans="1:6" x14ac:dyDescent="0.25">
      <c r="A1389" s="80" t="s">
        <v>20148</v>
      </c>
      <c r="B1389" s="13" t="s">
        <v>20149</v>
      </c>
      <c r="C1389" s="55" t="s">
        <v>6</v>
      </c>
      <c r="D1389" s="55" t="s">
        <v>19316</v>
      </c>
      <c r="E1389" s="13"/>
      <c r="F1389" s="39" t="s">
        <v>19526</v>
      </c>
    </row>
    <row r="1390" spans="1:6" x14ac:dyDescent="0.25">
      <c r="A1390" s="80" t="s">
        <v>20150</v>
      </c>
      <c r="B1390" s="13" t="s">
        <v>20151</v>
      </c>
      <c r="C1390" s="55" t="s">
        <v>6</v>
      </c>
      <c r="D1390" s="55" t="s">
        <v>19316</v>
      </c>
      <c r="E1390" s="13"/>
      <c r="F1390" s="39" t="s">
        <v>19526</v>
      </c>
    </row>
    <row r="1391" spans="1:6" x14ac:dyDescent="0.25">
      <c r="A1391" s="80" t="s">
        <v>583</v>
      </c>
      <c r="B1391" s="13" t="s">
        <v>584</v>
      </c>
      <c r="C1391" s="55" t="s">
        <v>6</v>
      </c>
      <c r="D1391" s="55" t="s">
        <v>19316</v>
      </c>
      <c r="E1391" s="13"/>
      <c r="F1391" s="39" t="s">
        <v>19526</v>
      </c>
    </row>
    <row r="1392" spans="1:6" x14ac:dyDescent="0.25">
      <c r="A1392" s="80" t="s">
        <v>20152</v>
      </c>
      <c r="B1392" s="13" t="s">
        <v>20153</v>
      </c>
      <c r="C1392" s="55" t="s">
        <v>6</v>
      </c>
      <c r="D1392" s="55" t="s">
        <v>19316</v>
      </c>
      <c r="E1392" s="13"/>
      <c r="F1392" s="39" t="s">
        <v>19526</v>
      </c>
    </row>
    <row r="1393" spans="1:6" x14ac:dyDescent="0.25">
      <c r="A1393" s="80" t="s">
        <v>20154</v>
      </c>
      <c r="B1393" s="13" t="s">
        <v>20155</v>
      </c>
      <c r="C1393" s="55" t="s">
        <v>6</v>
      </c>
      <c r="D1393" s="55" t="s">
        <v>19316</v>
      </c>
      <c r="E1393" s="13"/>
      <c r="F1393" s="39" t="s">
        <v>19526</v>
      </c>
    </row>
    <row r="1394" spans="1:6" x14ac:dyDescent="0.25">
      <c r="A1394" s="80" t="s">
        <v>20156</v>
      </c>
      <c r="B1394" s="13" t="s">
        <v>20157</v>
      </c>
      <c r="C1394" s="55" t="s">
        <v>6</v>
      </c>
      <c r="D1394" s="55" t="s">
        <v>19316</v>
      </c>
      <c r="E1394" s="13"/>
      <c r="F1394" s="39" t="s">
        <v>19526</v>
      </c>
    </row>
    <row r="1395" spans="1:6" x14ac:dyDescent="0.25">
      <c r="A1395" s="80" t="s">
        <v>587</v>
      </c>
      <c r="B1395" s="13" t="s">
        <v>588</v>
      </c>
      <c r="C1395" s="55" t="s">
        <v>6</v>
      </c>
      <c r="D1395" s="55" t="s">
        <v>19341</v>
      </c>
      <c r="E1395" s="13"/>
      <c r="F1395" s="39" t="s">
        <v>19526</v>
      </c>
    </row>
    <row r="1396" spans="1:6" x14ac:dyDescent="0.25">
      <c r="A1396" s="80" t="s">
        <v>591</v>
      </c>
      <c r="B1396" s="13" t="s">
        <v>592</v>
      </c>
      <c r="C1396" s="55" t="s">
        <v>6</v>
      </c>
      <c r="D1396" s="55" t="s">
        <v>19357</v>
      </c>
      <c r="E1396" s="13"/>
      <c r="F1396" s="39" t="s">
        <v>19526</v>
      </c>
    </row>
    <row r="1397" spans="1:6" x14ac:dyDescent="0.25">
      <c r="A1397" s="80" t="s">
        <v>593</v>
      </c>
      <c r="B1397" s="13" t="s">
        <v>594</v>
      </c>
      <c r="C1397" s="55" t="s">
        <v>6</v>
      </c>
      <c r="D1397" s="55" t="s">
        <v>19316</v>
      </c>
      <c r="E1397" s="13"/>
      <c r="F1397" s="39" t="s">
        <v>19526</v>
      </c>
    </row>
    <row r="1398" spans="1:6" x14ac:dyDescent="0.25">
      <c r="A1398" s="80" t="s">
        <v>20158</v>
      </c>
      <c r="B1398" s="13" t="s">
        <v>20159</v>
      </c>
      <c r="C1398" s="55" t="s">
        <v>6</v>
      </c>
      <c r="D1398" s="55" t="s">
        <v>19316</v>
      </c>
      <c r="E1398" s="13"/>
      <c r="F1398" s="39" t="s">
        <v>19526</v>
      </c>
    </row>
    <row r="1399" spans="1:6" x14ac:dyDescent="0.25">
      <c r="A1399" s="80" t="s">
        <v>601</v>
      </c>
      <c r="B1399" s="13" t="s">
        <v>602</v>
      </c>
      <c r="C1399" s="55" t="s">
        <v>6</v>
      </c>
      <c r="D1399" s="55" t="s">
        <v>19316</v>
      </c>
      <c r="E1399" s="13"/>
      <c r="F1399" s="39" t="s">
        <v>19526</v>
      </c>
    </row>
    <row r="1400" spans="1:6" x14ac:dyDescent="0.25">
      <c r="A1400" s="80" t="s">
        <v>603</v>
      </c>
      <c r="B1400" s="13" t="s">
        <v>604</v>
      </c>
      <c r="C1400" s="55" t="s">
        <v>6</v>
      </c>
      <c r="D1400" s="55" t="s">
        <v>19316</v>
      </c>
      <c r="E1400" s="13"/>
      <c r="F1400" s="39" t="s">
        <v>19526</v>
      </c>
    </row>
    <row r="1401" spans="1:6" x14ac:dyDescent="0.25">
      <c r="A1401" s="80" t="s">
        <v>20160</v>
      </c>
      <c r="B1401" s="13" t="s">
        <v>20161</v>
      </c>
      <c r="C1401" s="55" t="s">
        <v>6</v>
      </c>
      <c r="D1401" s="55" t="s">
        <v>19316</v>
      </c>
      <c r="E1401" s="13"/>
      <c r="F1401" s="39" t="s">
        <v>19526</v>
      </c>
    </row>
    <row r="1402" spans="1:6" x14ac:dyDescent="0.25">
      <c r="A1402" s="80" t="s">
        <v>609</v>
      </c>
      <c r="B1402" s="13" t="s">
        <v>610</v>
      </c>
      <c r="C1402" s="55" t="s">
        <v>6</v>
      </c>
      <c r="D1402" s="55" t="s">
        <v>19353</v>
      </c>
      <c r="E1402" s="13"/>
      <c r="F1402" s="39" t="s">
        <v>19526</v>
      </c>
    </row>
    <row r="1403" spans="1:6" x14ac:dyDescent="0.25">
      <c r="A1403" s="80" t="s">
        <v>20162</v>
      </c>
      <c r="B1403" s="13" t="s">
        <v>20163</v>
      </c>
      <c r="C1403" s="55" t="s">
        <v>6</v>
      </c>
      <c r="D1403" s="55" t="s">
        <v>19120</v>
      </c>
      <c r="E1403" s="13"/>
      <c r="F1403" s="39" t="s">
        <v>19526</v>
      </c>
    </row>
    <row r="1404" spans="1:6" x14ac:dyDescent="0.25">
      <c r="A1404" s="80" t="s">
        <v>20164</v>
      </c>
      <c r="B1404" s="13" t="s">
        <v>20165</v>
      </c>
      <c r="C1404" s="55" t="s">
        <v>6</v>
      </c>
      <c r="D1404" s="55" t="s">
        <v>19316</v>
      </c>
      <c r="E1404" s="13"/>
      <c r="F1404" s="39" t="s">
        <v>19526</v>
      </c>
    </row>
    <row r="1405" spans="1:6" x14ac:dyDescent="0.25">
      <c r="A1405" s="80" t="s">
        <v>611</v>
      </c>
      <c r="B1405" s="13" t="s">
        <v>612</v>
      </c>
      <c r="C1405" s="55" t="s">
        <v>6</v>
      </c>
      <c r="D1405" s="55" t="s">
        <v>19357</v>
      </c>
      <c r="E1405" s="13"/>
      <c r="F1405" s="39" t="s">
        <v>19526</v>
      </c>
    </row>
    <row r="1406" spans="1:6" x14ac:dyDescent="0.25">
      <c r="A1406" s="80" t="s">
        <v>613</v>
      </c>
      <c r="B1406" s="13" t="s">
        <v>614</v>
      </c>
      <c r="C1406" s="55" t="s">
        <v>6</v>
      </c>
      <c r="D1406" s="55" t="s">
        <v>19327</v>
      </c>
      <c r="E1406" s="13"/>
      <c r="F1406" s="39" t="s">
        <v>19526</v>
      </c>
    </row>
    <row r="1407" spans="1:6" x14ac:dyDescent="0.25">
      <c r="A1407" s="80" t="s">
        <v>615</v>
      </c>
      <c r="B1407" s="13" t="s">
        <v>616</v>
      </c>
      <c r="C1407" s="55" t="s">
        <v>6</v>
      </c>
      <c r="D1407" s="55" t="s">
        <v>19327</v>
      </c>
      <c r="E1407" s="13"/>
      <c r="F1407" s="39" t="s">
        <v>19526</v>
      </c>
    </row>
    <row r="1408" spans="1:6" x14ac:dyDescent="0.25">
      <c r="A1408" s="80" t="s">
        <v>617</v>
      </c>
      <c r="B1408" s="13" t="s">
        <v>618</v>
      </c>
      <c r="C1408" s="55" t="s">
        <v>6</v>
      </c>
      <c r="D1408" s="55" t="s">
        <v>19353</v>
      </c>
      <c r="E1408" s="13"/>
      <c r="F1408" s="39" t="s">
        <v>19526</v>
      </c>
    </row>
    <row r="1409" spans="1:6" x14ac:dyDescent="0.25">
      <c r="A1409" s="80" t="s">
        <v>20166</v>
      </c>
      <c r="B1409" s="13" t="s">
        <v>20167</v>
      </c>
      <c r="C1409" s="55" t="s">
        <v>6</v>
      </c>
      <c r="D1409" s="55" t="s">
        <v>19316</v>
      </c>
      <c r="E1409" s="13"/>
      <c r="F1409" s="39" t="s">
        <v>19526</v>
      </c>
    </row>
    <row r="1410" spans="1:6" x14ac:dyDescent="0.25">
      <c r="A1410" s="80" t="s">
        <v>621</v>
      </c>
      <c r="B1410" s="13" t="s">
        <v>622</v>
      </c>
      <c r="C1410" s="55" t="s">
        <v>6</v>
      </c>
      <c r="D1410" s="55" t="s">
        <v>19317</v>
      </c>
      <c r="E1410" s="13"/>
      <c r="F1410" s="39" t="s">
        <v>19526</v>
      </c>
    </row>
    <row r="1411" spans="1:6" x14ac:dyDescent="0.25">
      <c r="A1411" s="80" t="s">
        <v>623</v>
      </c>
      <c r="B1411" s="13" t="s">
        <v>624</v>
      </c>
      <c r="C1411" s="55" t="s">
        <v>6</v>
      </c>
      <c r="D1411" s="55" t="s">
        <v>19341</v>
      </c>
      <c r="E1411" s="13"/>
      <c r="F1411" s="39" t="s">
        <v>19526</v>
      </c>
    </row>
    <row r="1412" spans="1:6" x14ac:dyDescent="0.25">
      <c r="A1412" s="80" t="s">
        <v>625</v>
      </c>
      <c r="B1412" s="13" t="s">
        <v>626</v>
      </c>
      <c r="C1412" s="55" t="s">
        <v>6</v>
      </c>
      <c r="D1412" s="55" t="s">
        <v>19341</v>
      </c>
      <c r="E1412" s="13"/>
      <c r="F1412" s="39" t="s">
        <v>19526</v>
      </c>
    </row>
    <row r="1413" spans="1:6" x14ac:dyDescent="0.25">
      <c r="A1413" s="80" t="s">
        <v>20168</v>
      </c>
      <c r="B1413" s="13" t="s">
        <v>20169</v>
      </c>
      <c r="C1413" s="55" t="s">
        <v>6</v>
      </c>
      <c r="D1413" s="55" t="s">
        <v>19330</v>
      </c>
      <c r="E1413" s="13"/>
      <c r="F1413" s="39" t="s">
        <v>19526</v>
      </c>
    </row>
    <row r="1414" spans="1:6" x14ac:dyDescent="0.25">
      <c r="A1414" s="80" t="s">
        <v>627</v>
      </c>
      <c r="B1414" s="13" t="s">
        <v>628</v>
      </c>
      <c r="C1414" s="55" t="s">
        <v>6</v>
      </c>
      <c r="D1414" s="55" t="s">
        <v>19333</v>
      </c>
      <c r="E1414" s="13"/>
      <c r="F1414" s="39" t="s">
        <v>19526</v>
      </c>
    </row>
    <row r="1415" spans="1:6" x14ac:dyDescent="0.25">
      <c r="A1415" s="80" t="s">
        <v>20170</v>
      </c>
      <c r="B1415" s="13" t="s">
        <v>20171</v>
      </c>
      <c r="C1415" s="55" t="s">
        <v>6</v>
      </c>
      <c r="D1415" s="55" t="s">
        <v>19353</v>
      </c>
      <c r="E1415" s="13"/>
      <c r="F1415" s="39" t="s">
        <v>19526</v>
      </c>
    </row>
    <row r="1416" spans="1:6" x14ac:dyDescent="0.25">
      <c r="A1416" s="80" t="s">
        <v>20172</v>
      </c>
      <c r="B1416" s="13" t="s">
        <v>20173</v>
      </c>
      <c r="C1416" s="55" t="s">
        <v>6</v>
      </c>
      <c r="D1416" s="55" t="s">
        <v>19353</v>
      </c>
      <c r="E1416" s="13"/>
      <c r="F1416" s="39" t="s">
        <v>19526</v>
      </c>
    </row>
    <row r="1417" spans="1:6" x14ac:dyDescent="0.25">
      <c r="A1417" s="80" t="s">
        <v>20174</v>
      </c>
      <c r="B1417" s="13" t="s">
        <v>20175</v>
      </c>
      <c r="C1417" s="55" t="s">
        <v>6</v>
      </c>
      <c r="D1417" s="55" t="s">
        <v>19357</v>
      </c>
      <c r="E1417" s="13"/>
      <c r="F1417" s="39" t="s">
        <v>19526</v>
      </c>
    </row>
    <row r="1418" spans="1:6" x14ac:dyDescent="0.25">
      <c r="A1418" s="80" t="s">
        <v>20176</v>
      </c>
      <c r="B1418" s="13" t="s">
        <v>20177</v>
      </c>
      <c r="C1418" s="55" t="s">
        <v>6</v>
      </c>
      <c r="D1418" s="55" t="s">
        <v>19316</v>
      </c>
      <c r="E1418" s="13"/>
      <c r="F1418" s="39" t="s">
        <v>19526</v>
      </c>
    </row>
    <row r="1419" spans="1:6" x14ac:dyDescent="0.25">
      <c r="A1419" s="80" t="s">
        <v>629</v>
      </c>
      <c r="B1419" s="13" t="s">
        <v>630</v>
      </c>
      <c r="C1419" s="55" t="s">
        <v>6</v>
      </c>
      <c r="D1419" s="55" t="s">
        <v>19316</v>
      </c>
      <c r="E1419" s="13"/>
      <c r="F1419" s="39" t="s">
        <v>19526</v>
      </c>
    </row>
    <row r="1420" spans="1:6" x14ac:dyDescent="0.25">
      <c r="A1420" s="80" t="s">
        <v>20178</v>
      </c>
      <c r="B1420" s="13" t="s">
        <v>20179</v>
      </c>
      <c r="C1420" s="55" t="s">
        <v>6</v>
      </c>
      <c r="D1420" s="55" t="s">
        <v>19316</v>
      </c>
      <c r="E1420" s="13"/>
      <c r="F1420" s="39" t="s">
        <v>19526</v>
      </c>
    </row>
    <row r="1421" spans="1:6" x14ac:dyDescent="0.25">
      <c r="A1421" s="80" t="s">
        <v>633</v>
      </c>
      <c r="B1421" s="13" t="s">
        <v>634</v>
      </c>
      <c r="C1421" s="55" t="s">
        <v>6</v>
      </c>
      <c r="D1421" s="55" t="s">
        <v>19316</v>
      </c>
      <c r="E1421" s="13"/>
      <c r="F1421" s="39" t="s">
        <v>19526</v>
      </c>
    </row>
    <row r="1422" spans="1:6" x14ac:dyDescent="0.25">
      <c r="A1422" s="80" t="s">
        <v>20180</v>
      </c>
      <c r="B1422" s="13" t="s">
        <v>20181</v>
      </c>
      <c r="C1422" s="55" t="s">
        <v>6</v>
      </c>
      <c r="D1422" s="55" t="s">
        <v>19316</v>
      </c>
      <c r="E1422" s="13"/>
      <c r="F1422" s="39" t="s">
        <v>19526</v>
      </c>
    </row>
    <row r="1423" spans="1:6" x14ac:dyDescent="0.25">
      <c r="A1423" s="80" t="s">
        <v>20182</v>
      </c>
      <c r="B1423" s="13" t="s">
        <v>20183</v>
      </c>
      <c r="C1423" s="55" t="s">
        <v>6</v>
      </c>
      <c r="D1423" s="55" t="s">
        <v>19316</v>
      </c>
      <c r="E1423" s="13"/>
      <c r="F1423" s="39" t="s">
        <v>19526</v>
      </c>
    </row>
    <row r="1424" spans="1:6" x14ac:dyDescent="0.25">
      <c r="A1424" s="80" t="s">
        <v>635</v>
      </c>
      <c r="B1424" s="13" t="s">
        <v>636</v>
      </c>
      <c r="C1424" s="55" t="s">
        <v>6</v>
      </c>
      <c r="D1424" s="55" t="s">
        <v>19351</v>
      </c>
      <c r="E1424" s="13"/>
      <c r="F1424" s="39" t="s">
        <v>19526</v>
      </c>
    </row>
    <row r="1425" spans="1:6" x14ac:dyDescent="0.25">
      <c r="A1425" s="80" t="s">
        <v>637</v>
      </c>
      <c r="B1425" s="13" t="s">
        <v>638</v>
      </c>
      <c r="C1425" s="55" t="s">
        <v>6</v>
      </c>
      <c r="D1425" s="55" t="s">
        <v>19341</v>
      </c>
      <c r="E1425" s="13"/>
      <c r="F1425" s="39" t="s">
        <v>19526</v>
      </c>
    </row>
    <row r="1426" spans="1:6" x14ac:dyDescent="0.25">
      <c r="A1426" s="80" t="s">
        <v>639</v>
      </c>
      <c r="B1426" s="13" t="s">
        <v>640</v>
      </c>
      <c r="C1426" s="55" t="s">
        <v>6</v>
      </c>
      <c r="D1426" s="55" t="s">
        <v>19341</v>
      </c>
      <c r="E1426" s="13"/>
      <c r="F1426" s="39" t="s">
        <v>19526</v>
      </c>
    </row>
    <row r="1427" spans="1:6" x14ac:dyDescent="0.25">
      <c r="A1427" s="80" t="s">
        <v>20184</v>
      </c>
      <c r="B1427" s="13" t="s">
        <v>20185</v>
      </c>
      <c r="C1427" s="55" t="s">
        <v>6</v>
      </c>
      <c r="D1427" s="55" t="s">
        <v>19341</v>
      </c>
      <c r="E1427" s="13"/>
      <c r="F1427" s="39" t="s">
        <v>19526</v>
      </c>
    </row>
    <row r="1428" spans="1:6" x14ac:dyDescent="0.25">
      <c r="A1428" s="80" t="s">
        <v>643</v>
      </c>
      <c r="B1428" s="13" t="s">
        <v>644</v>
      </c>
      <c r="C1428" s="55" t="s">
        <v>6</v>
      </c>
      <c r="D1428" s="55" t="s">
        <v>19316</v>
      </c>
      <c r="E1428" s="13"/>
      <c r="F1428" s="39" t="s">
        <v>19526</v>
      </c>
    </row>
    <row r="1429" spans="1:6" x14ac:dyDescent="0.25">
      <c r="A1429" s="80" t="s">
        <v>645</v>
      </c>
      <c r="B1429" s="13" t="s">
        <v>646</v>
      </c>
      <c r="C1429" s="55" t="s">
        <v>6</v>
      </c>
      <c r="D1429" s="55" t="s">
        <v>19317</v>
      </c>
      <c r="E1429" s="13"/>
      <c r="F1429" s="39" t="s">
        <v>19526</v>
      </c>
    </row>
    <row r="1430" spans="1:6" x14ac:dyDescent="0.25">
      <c r="A1430" s="80" t="s">
        <v>647</v>
      </c>
      <c r="B1430" s="13" t="s">
        <v>648</v>
      </c>
      <c r="C1430" s="55" t="s">
        <v>6</v>
      </c>
      <c r="D1430" s="55" t="s">
        <v>19120</v>
      </c>
      <c r="E1430" s="13"/>
      <c r="F1430" s="39" t="s">
        <v>19526</v>
      </c>
    </row>
    <row r="1431" spans="1:6" x14ac:dyDescent="0.25">
      <c r="A1431" s="80" t="s">
        <v>649</v>
      </c>
      <c r="B1431" s="13" t="s">
        <v>650</v>
      </c>
      <c r="C1431" s="55" t="s">
        <v>6</v>
      </c>
      <c r="D1431" s="55" t="s">
        <v>19353</v>
      </c>
      <c r="E1431" s="13"/>
      <c r="F1431" s="39" t="s">
        <v>19526</v>
      </c>
    </row>
    <row r="1432" spans="1:6" x14ac:dyDescent="0.25">
      <c r="A1432" s="80" t="s">
        <v>651</v>
      </c>
      <c r="B1432" s="13" t="s">
        <v>652</v>
      </c>
      <c r="C1432" s="55" t="s">
        <v>6</v>
      </c>
      <c r="D1432" s="55" t="s">
        <v>19353</v>
      </c>
      <c r="E1432" s="13"/>
      <c r="F1432" s="39" t="s">
        <v>19526</v>
      </c>
    </row>
    <row r="1433" spans="1:6" x14ac:dyDescent="0.25">
      <c r="A1433" s="80" t="s">
        <v>20186</v>
      </c>
      <c r="B1433" s="13" t="s">
        <v>20187</v>
      </c>
      <c r="C1433" s="55" t="s">
        <v>6</v>
      </c>
      <c r="D1433" s="55" t="s">
        <v>19353</v>
      </c>
      <c r="E1433" s="13"/>
      <c r="F1433" s="39" t="s">
        <v>19526</v>
      </c>
    </row>
    <row r="1434" spans="1:6" x14ac:dyDescent="0.25">
      <c r="A1434" s="80" t="s">
        <v>20188</v>
      </c>
      <c r="B1434" s="13" t="s">
        <v>20189</v>
      </c>
      <c r="C1434" s="55" t="s">
        <v>6</v>
      </c>
      <c r="D1434" s="55" t="s">
        <v>19316</v>
      </c>
      <c r="E1434" s="13"/>
      <c r="F1434" s="39" t="s">
        <v>19526</v>
      </c>
    </row>
    <row r="1435" spans="1:6" x14ac:dyDescent="0.25">
      <c r="A1435" s="80" t="s">
        <v>657</v>
      </c>
      <c r="B1435" s="13" t="s">
        <v>658</v>
      </c>
      <c r="C1435" s="55" t="s">
        <v>6</v>
      </c>
      <c r="D1435" s="55" t="s">
        <v>19316</v>
      </c>
      <c r="E1435" s="13"/>
      <c r="F1435" s="39" t="s">
        <v>19526</v>
      </c>
    </row>
    <row r="1436" spans="1:6" x14ac:dyDescent="0.25">
      <c r="A1436" s="80" t="s">
        <v>20190</v>
      </c>
      <c r="B1436" s="13" t="s">
        <v>20191</v>
      </c>
      <c r="C1436" s="55" t="s">
        <v>6</v>
      </c>
      <c r="D1436" s="55" t="s">
        <v>19316</v>
      </c>
      <c r="E1436" s="13"/>
      <c r="F1436" s="39" t="s">
        <v>19526</v>
      </c>
    </row>
    <row r="1437" spans="1:6" x14ac:dyDescent="0.25">
      <c r="A1437" s="80" t="s">
        <v>659</v>
      </c>
      <c r="B1437" s="13" t="s">
        <v>660</v>
      </c>
      <c r="C1437" s="55" t="s">
        <v>6</v>
      </c>
      <c r="D1437" s="55" t="s">
        <v>19330</v>
      </c>
      <c r="E1437" s="13"/>
      <c r="F1437" s="39" t="s">
        <v>19526</v>
      </c>
    </row>
    <row r="1438" spans="1:6" x14ac:dyDescent="0.25">
      <c r="A1438" s="80" t="s">
        <v>20192</v>
      </c>
      <c r="B1438" s="13" t="s">
        <v>20193</v>
      </c>
      <c r="C1438" s="55" t="s">
        <v>6</v>
      </c>
      <c r="D1438" s="55" t="s">
        <v>19330</v>
      </c>
      <c r="E1438" s="13"/>
      <c r="F1438" s="39" t="s">
        <v>19526</v>
      </c>
    </row>
    <row r="1439" spans="1:6" x14ac:dyDescent="0.25">
      <c r="A1439" s="80" t="s">
        <v>661</v>
      </c>
      <c r="B1439" s="13" t="s">
        <v>662</v>
      </c>
      <c r="C1439" s="55" t="s">
        <v>6</v>
      </c>
      <c r="D1439" s="55" t="s">
        <v>19330</v>
      </c>
      <c r="E1439" s="13"/>
      <c r="F1439" s="39" t="s">
        <v>19526</v>
      </c>
    </row>
    <row r="1440" spans="1:6" x14ac:dyDescent="0.25">
      <c r="A1440" s="80" t="s">
        <v>663</v>
      </c>
      <c r="B1440" s="13" t="s">
        <v>664</v>
      </c>
      <c r="C1440" s="55" t="s">
        <v>6</v>
      </c>
      <c r="D1440" s="55" t="s">
        <v>19330</v>
      </c>
      <c r="E1440" s="13"/>
      <c r="F1440" s="39" t="s">
        <v>19526</v>
      </c>
    </row>
    <row r="1441" spans="1:6" x14ac:dyDescent="0.25">
      <c r="A1441" s="80" t="s">
        <v>665</v>
      </c>
      <c r="B1441" s="13" t="s">
        <v>666</v>
      </c>
      <c r="C1441" s="55" t="s">
        <v>6</v>
      </c>
      <c r="D1441" s="55" t="s">
        <v>19330</v>
      </c>
      <c r="E1441" s="13"/>
      <c r="F1441" s="39" t="s">
        <v>19526</v>
      </c>
    </row>
    <row r="1442" spans="1:6" x14ac:dyDescent="0.25">
      <c r="A1442" s="80" t="s">
        <v>667</v>
      </c>
      <c r="B1442" s="13" t="s">
        <v>668</v>
      </c>
      <c r="C1442" s="55" t="s">
        <v>6</v>
      </c>
      <c r="D1442" s="55" t="s">
        <v>19330</v>
      </c>
      <c r="E1442" s="13"/>
      <c r="F1442" s="39" t="s">
        <v>19526</v>
      </c>
    </row>
    <row r="1443" spans="1:6" x14ac:dyDescent="0.25">
      <c r="A1443" s="80" t="s">
        <v>20194</v>
      </c>
      <c r="B1443" s="13" t="s">
        <v>20195</v>
      </c>
      <c r="C1443" s="55" t="s">
        <v>6</v>
      </c>
      <c r="D1443" s="55" t="s">
        <v>19330</v>
      </c>
      <c r="E1443" s="13"/>
      <c r="F1443" s="39" t="s">
        <v>19526</v>
      </c>
    </row>
    <row r="1444" spans="1:6" x14ac:dyDescent="0.25">
      <c r="A1444" s="80" t="s">
        <v>20196</v>
      </c>
      <c r="B1444" s="13" t="s">
        <v>20197</v>
      </c>
      <c r="C1444" s="55" t="s">
        <v>6</v>
      </c>
      <c r="D1444" s="55" t="s">
        <v>19330</v>
      </c>
      <c r="E1444" s="13"/>
      <c r="F1444" s="39" t="s">
        <v>19526</v>
      </c>
    </row>
    <row r="1445" spans="1:6" x14ac:dyDescent="0.25">
      <c r="A1445" s="80" t="s">
        <v>20198</v>
      </c>
      <c r="B1445" s="13" t="s">
        <v>20199</v>
      </c>
      <c r="C1445" s="55" t="s">
        <v>6</v>
      </c>
      <c r="D1445" s="55" t="s">
        <v>19330</v>
      </c>
      <c r="E1445" s="13"/>
      <c r="F1445" s="39" t="s">
        <v>19526</v>
      </c>
    </row>
    <row r="1446" spans="1:6" x14ac:dyDescent="0.25">
      <c r="A1446" s="80" t="s">
        <v>20200</v>
      </c>
      <c r="B1446" s="13" t="s">
        <v>20201</v>
      </c>
      <c r="C1446" s="55" t="s">
        <v>6</v>
      </c>
      <c r="D1446" s="55" t="s">
        <v>19330</v>
      </c>
      <c r="E1446" s="13"/>
      <c r="F1446" s="39" t="s">
        <v>19526</v>
      </c>
    </row>
    <row r="1447" spans="1:6" x14ac:dyDescent="0.25">
      <c r="A1447" s="80" t="s">
        <v>669</v>
      </c>
      <c r="B1447" s="13" t="s">
        <v>670</v>
      </c>
      <c r="C1447" s="55" t="s">
        <v>6</v>
      </c>
      <c r="D1447" s="55" t="s">
        <v>19330</v>
      </c>
      <c r="E1447" s="13"/>
      <c r="F1447" s="39" t="s">
        <v>19526</v>
      </c>
    </row>
    <row r="1448" spans="1:6" x14ac:dyDescent="0.25">
      <c r="A1448" s="80" t="s">
        <v>671</v>
      </c>
      <c r="B1448" s="13" t="s">
        <v>672</v>
      </c>
      <c r="C1448" s="55" t="s">
        <v>6</v>
      </c>
      <c r="D1448" s="55" t="s">
        <v>19330</v>
      </c>
      <c r="E1448" s="13"/>
      <c r="F1448" s="39" t="s">
        <v>19526</v>
      </c>
    </row>
    <row r="1449" spans="1:6" x14ac:dyDescent="0.25">
      <c r="A1449" s="80" t="s">
        <v>20202</v>
      </c>
      <c r="B1449" s="13" t="s">
        <v>20203</v>
      </c>
      <c r="C1449" s="55" t="s">
        <v>6</v>
      </c>
      <c r="D1449" s="55" t="s">
        <v>19330</v>
      </c>
      <c r="E1449" s="13"/>
      <c r="F1449" s="39" t="s">
        <v>19526</v>
      </c>
    </row>
    <row r="1450" spans="1:6" x14ac:dyDescent="0.25">
      <c r="A1450" s="80" t="s">
        <v>20204</v>
      </c>
      <c r="B1450" s="13" t="s">
        <v>20205</v>
      </c>
      <c r="C1450" s="55" t="s">
        <v>6</v>
      </c>
      <c r="D1450" s="55" t="s">
        <v>19330</v>
      </c>
      <c r="E1450" s="13"/>
      <c r="F1450" s="39" t="s">
        <v>19526</v>
      </c>
    </row>
    <row r="1451" spans="1:6" x14ac:dyDescent="0.25">
      <c r="A1451" s="80" t="s">
        <v>20206</v>
      </c>
      <c r="B1451" s="13" t="s">
        <v>20207</v>
      </c>
      <c r="C1451" s="55" t="s">
        <v>6</v>
      </c>
      <c r="D1451" s="55" t="s">
        <v>19330</v>
      </c>
      <c r="E1451" s="13"/>
      <c r="F1451" s="39" t="s">
        <v>19526</v>
      </c>
    </row>
    <row r="1452" spans="1:6" x14ac:dyDescent="0.25">
      <c r="A1452" s="80" t="s">
        <v>20208</v>
      </c>
      <c r="B1452" s="13" t="s">
        <v>20209</v>
      </c>
      <c r="C1452" s="55" t="s">
        <v>6</v>
      </c>
      <c r="D1452" s="55" t="s">
        <v>19330</v>
      </c>
      <c r="E1452" s="13"/>
      <c r="F1452" s="39" t="s">
        <v>19526</v>
      </c>
    </row>
    <row r="1453" spans="1:6" x14ac:dyDescent="0.25">
      <c r="A1453" s="80" t="s">
        <v>20210</v>
      </c>
      <c r="B1453" s="13" t="s">
        <v>20211</v>
      </c>
      <c r="C1453" s="55" t="s">
        <v>6</v>
      </c>
      <c r="D1453" s="55" t="s">
        <v>19330</v>
      </c>
      <c r="E1453" s="13"/>
      <c r="F1453" s="39" t="s">
        <v>19526</v>
      </c>
    </row>
    <row r="1454" spans="1:6" x14ac:dyDescent="0.25">
      <c r="A1454" s="80" t="s">
        <v>20212</v>
      </c>
      <c r="B1454" s="13" t="s">
        <v>20213</v>
      </c>
      <c r="C1454" s="55" t="s">
        <v>6</v>
      </c>
      <c r="D1454" s="55" t="s">
        <v>19330</v>
      </c>
      <c r="E1454" s="13"/>
      <c r="F1454" s="39" t="s">
        <v>19526</v>
      </c>
    </row>
    <row r="1455" spans="1:6" x14ac:dyDescent="0.25">
      <c r="A1455" s="80" t="s">
        <v>20214</v>
      </c>
      <c r="B1455" s="13" t="s">
        <v>20215</v>
      </c>
      <c r="C1455" s="55" t="s">
        <v>6</v>
      </c>
      <c r="D1455" s="55" t="s">
        <v>19330</v>
      </c>
      <c r="E1455" s="13"/>
      <c r="F1455" s="39" t="s">
        <v>19526</v>
      </c>
    </row>
    <row r="1456" spans="1:6" x14ac:dyDescent="0.25">
      <c r="A1456" s="80" t="s">
        <v>20216</v>
      </c>
      <c r="B1456" s="13" t="s">
        <v>20217</v>
      </c>
      <c r="C1456" s="55" t="s">
        <v>6</v>
      </c>
      <c r="D1456" s="55" t="s">
        <v>19330</v>
      </c>
      <c r="E1456" s="13"/>
      <c r="F1456" s="39" t="s">
        <v>19526</v>
      </c>
    </row>
    <row r="1457" spans="1:6" x14ac:dyDescent="0.25">
      <c r="A1457" s="80" t="s">
        <v>20218</v>
      </c>
      <c r="B1457" s="13" t="s">
        <v>20219</v>
      </c>
      <c r="C1457" s="55" t="s">
        <v>6</v>
      </c>
      <c r="D1457" s="55" t="s">
        <v>19330</v>
      </c>
      <c r="E1457" s="13"/>
      <c r="F1457" s="39" t="s">
        <v>19526</v>
      </c>
    </row>
    <row r="1458" spans="1:6" x14ac:dyDescent="0.25">
      <c r="A1458" s="80" t="s">
        <v>20220</v>
      </c>
      <c r="B1458" s="13" t="s">
        <v>20221</v>
      </c>
      <c r="C1458" s="55" t="s">
        <v>6</v>
      </c>
      <c r="D1458" s="55" t="s">
        <v>19330</v>
      </c>
      <c r="E1458" s="13"/>
      <c r="F1458" s="39" t="s">
        <v>19526</v>
      </c>
    </row>
    <row r="1459" spans="1:6" x14ac:dyDescent="0.25">
      <c r="A1459" s="80" t="s">
        <v>20222</v>
      </c>
      <c r="B1459" s="13" t="s">
        <v>20223</v>
      </c>
      <c r="C1459" s="55" t="s">
        <v>6</v>
      </c>
      <c r="D1459" s="55" t="s">
        <v>19330</v>
      </c>
      <c r="E1459" s="13"/>
      <c r="F1459" s="39" t="s">
        <v>19526</v>
      </c>
    </row>
    <row r="1460" spans="1:6" x14ac:dyDescent="0.25">
      <c r="A1460" s="80" t="s">
        <v>20224</v>
      </c>
      <c r="B1460" s="13" t="s">
        <v>20225</v>
      </c>
      <c r="C1460" s="55" t="s">
        <v>6</v>
      </c>
      <c r="D1460" s="55" t="s">
        <v>19330</v>
      </c>
      <c r="E1460" s="13"/>
      <c r="F1460" s="39" t="s">
        <v>19526</v>
      </c>
    </row>
    <row r="1461" spans="1:6" x14ac:dyDescent="0.25">
      <c r="A1461" s="80" t="s">
        <v>675</v>
      </c>
      <c r="B1461" s="13" t="s">
        <v>676</v>
      </c>
      <c r="C1461" s="55" t="s">
        <v>6</v>
      </c>
      <c r="D1461" s="55" t="s">
        <v>19330</v>
      </c>
      <c r="E1461" s="13"/>
      <c r="F1461" s="39" t="s">
        <v>19526</v>
      </c>
    </row>
    <row r="1462" spans="1:6" x14ac:dyDescent="0.25">
      <c r="A1462" s="80" t="s">
        <v>677</v>
      </c>
      <c r="B1462" s="13" t="s">
        <v>678</v>
      </c>
      <c r="C1462" s="55" t="s">
        <v>6</v>
      </c>
      <c r="D1462" s="55" t="s">
        <v>19317</v>
      </c>
      <c r="E1462" s="13"/>
      <c r="F1462" s="39" t="s">
        <v>19526</v>
      </c>
    </row>
    <row r="1463" spans="1:6" x14ac:dyDescent="0.25">
      <c r="A1463" s="80" t="s">
        <v>679</v>
      </c>
      <c r="B1463" s="13" t="s">
        <v>680</v>
      </c>
      <c r="C1463" s="55" t="s">
        <v>6</v>
      </c>
      <c r="D1463" s="55" t="s">
        <v>19330</v>
      </c>
      <c r="E1463" s="13"/>
      <c r="F1463" s="39" t="s">
        <v>19526</v>
      </c>
    </row>
    <row r="1464" spans="1:6" x14ac:dyDescent="0.25">
      <c r="A1464" s="80" t="s">
        <v>687</v>
      </c>
      <c r="B1464" s="13" t="s">
        <v>688</v>
      </c>
      <c r="C1464" s="55" t="s">
        <v>6</v>
      </c>
      <c r="D1464" s="55" t="s">
        <v>19341</v>
      </c>
      <c r="E1464" s="13"/>
      <c r="F1464" s="39" t="s">
        <v>19526</v>
      </c>
    </row>
    <row r="1465" spans="1:6" x14ac:dyDescent="0.25">
      <c r="A1465" s="80" t="s">
        <v>20226</v>
      </c>
      <c r="B1465" s="13" t="s">
        <v>20227</v>
      </c>
      <c r="C1465" s="55" t="s">
        <v>6</v>
      </c>
      <c r="D1465" s="55" t="s">
        <v>19353</v>
      </c>
      <c r="E1465" s="13"/>
      <c r="F1465" s="39" t="s">
        <v>19526</v>
      </c>
    </row>
    <row r="1466" spans="1:6" x14ac:dyDescent="0.25">
      <c r="A1466" s="80" t="s">
        <v>20228</v>
      </c>
      <c r="B1466" s="13" t="s">
        <v>20229</v>
      </c>
      <c r="C1466" s="55" t="s">
        <v>6</v>
      </c>
      <c r="D1466" s="55" t="s">
        <v>19353</v>
      </c>
      <c r="E1466" s="13"/>
      <c r="F1466" s="39" t="s">
        <v>19526</v>
      </c>
    </row>
    <row r="1467" spans="1:6" x14ac:dyDescent="0.25">
      <c r="A1467" s="80" t="s">
        <v>20230</v>
      </c>
      <c r="B1467" s="13" t="s">
        <v>20231</v>
      </c>
      <c r="C1467" s="55" t="s">
        <v>6</v>
      </c>
      <c r="D1467" s="55" t="s">
        <v>19316</v>
      </c>
      <c r="E1467" s="13"/>
      <c r="F1467" s="39" t="s">
        <v>19526</v>
      </c>
    </row>
    <row r="1468" spans="1:6" x14ac:dyDescent="0.25">
      <c r="A1468" s="80" t="s">
        <v>689</v>
      </c>
      <c r="B1468" s="13" t="s">
        <v>690</v>
      </c>
      <c r="C1468" s="55" t="s">
        <v>6</v>
      </c>
      <c r="D1468" s="55" t="s">
        <v>19316</v>
      </c>
      <c r="E1468" s="13"/>
      <c r="F1468" s="39" t="s">
        <v>19526</v>
      </c>
    </row>
    <row r="1469" spans="1:6" x14ac:dyDescent="0.25">
      <c r="A1469" s="80" t="s">
        <v>693</v>
      </c>
      <c r="B1469" s="13" t="s">
        <v>694</v>
      </c>
      <c r="C1469" s="55" t="s">
        <v>6</v>
      </c>
      <c r="D1469" s="55" t="s">
        <v>19316</v>
      </c>
      <c r="E1469" s="13"/>
      <c r="F1469" s="39" t="s">
        <v>19526</v>
      </c>
    </row>
    <row r="1470" spans="1:6" x14ac:dyDescent="0.25">
      <c r="A1470" s="80" t="s">
        <v>20232</v>
      </c>
      <c r="B1470" s="13" t="s">
        <v>20233</v>
      </c>
      <c r="C1470" s="55" t="s">
        <v>6</v>
      </c>
      <c r="D1470" s="55" t="s">
        <v>19316</v>
      </c>
      <c r="E1470" s="13"/>
      <c r="F1470" s="39" t="s">
        <v>19526</v>
      </c>
    </row>
    <row r="1471" spans="1:6" x14ac:dyDescent="0.25">
      <c r="A1471" s="80" t="s">
        <v>695</v>
      </c>
      <c r="B1471" s="13" t="s">
        <v>696</v>
      </c>
      <c r="C1471" s="55" t="s">
        <v>6</v>
      </c>
      <c r="D1471" s="55" t="s">
        <v>19330</v>
      </c>
      <c r="E1471" s="13"/>
      <c r="F1471" s="39" t="s">
        <v>19526</v>
      </c>
    </row>
    <row r="1472" spans="1:6" x14ac:dyDescent="0.25">
      <c r="A1472" s="80" t="s">
        <v>20234</v>
      </c>
      <c r="B1472" s="13" t="s">
        <v>20235</v>
      </c>
      <c r="C1472" s="55" t="s">
        <v>6</v>
      </c>
      <c r="D1472" s="55" t="s">
        <v>19330</v>
      </c>
      <c r="E1472" s="13"/>
      <c r="F1472" s="39" t="s">
        <v>19526</v>
      </c>
    </row>
    <row r="1473" spans="1:6" x14ac:dyDescent="0.25">
      <c r="A1473" s="80" t="s">
        <v>20236</v>
      </c>
      <c r="B1473" s="13" t="s">
        <v>20237</v>
      </c>
      <c r="C1473" s="55" t="s">
        <v>6</v>
      </c>
      <c r="D1473" s="55" t="s">
        <v>19330</v>
      </c>
      <c r="E1473" s="13"/>
      <c r="F1473" s="39" t="s">
        <v>19526</v>
      </c>
    </row>
    <row r="1474" spans="1:6" x14ac:dyDescent="0.25">
      <c r="A1474" s="80" t="s">
        <v>20238</v>
      </c>
      <c r="B1474" s="13" t="s">
        <v>20239</v>
      </c>
      <c r="C1474" s="55" t="s">
        <v>6</v>
      </c>
      <c r="D1474" s="55" t="s">
        <v>19330</v>
      </c>
      <c r="E1474" s="13"/>
      <c r="F1474" s="39" t="s">
        <v>19526</v>
      </c>
    </row>
    <row r="1475" spans="1:6" x14ac:dyDescent="0.25">
      <c r="A1475" s="80" t="s">
        <v>20240</v>
      </c>
      <c r="B1475" s="13" t="s">
        <v>20241</v>
      </c>
      <c r="C1475" s="55" t="s">
        <v>6</v>
      </c>
      <c r="D1475" s="55" t="s">
        <v>19330</v>
      </c>
      <c r="E1475" s="13"/>
      <c r="F1475" s="39" t="s">
        <v>19526</v>
      </c>
    </row>
    <row r="1476" spans="1:6" x14ac:dyDescent="0.25">
      <c r="A1476" s="80" t="s">
        <v>697</v>
      </c>
      <c r="B1476" s="13" t="s">
        <v>698</v>
      </c>
      <c r="C1476" s="55" t="s">
        <v>6</v>
      </c>
      <c r="D1476" s="55" t="s">
        <v>19330</v>
      </c>
      <c r="E1476" s="13"/>
      <c r="F1476" s="39" t="s">
        <v>19526</v>
      </c>
    </row>
    <row r="1477" spans="1:6" x14ac:dyDescent="0.25">
      <c r="A1477" s="80" t="s">
        <v>699</v>
      </c>
      <c r="B1477" s="13" t="s">
        <v>700</v>
      </c>
      <c r="C1477" s="55" t="s">
        <v>6</v>
      </c>
      <c r="D1477" s="55" t="s">
        <v>19330</v>
      </c>
      <c r="E1477" s="13"/>
      <c r="F1477" s="39" t="s">
        <v>19526</v>
      </c>
    </row>
    <row r="1478" spans="1:6" x14ac:dyDescent="0.25">
      <c r="A1478" s="80" t="s">
        <v>707</v>
      </c>
      <c r="B1478" s="13" t="s">
        <v>708</v>
      </c>
      <c r="C1478" s="55" t="s">
        <v>6</v>
      </c>
      <c r="D1478" s="55" t="s">
        <v>19321</v>
      </c>
      <c r="E1478" s="13" t="s">
        <v>21453</v>
      </c>
      <c r="F1478" s="39" t="s">
        <v>19526</v>
      </c>
    </row>
    <row r="1479" spans="1:6" x14ac:dyDescent="0.25">
      <c r="A1479" s="80" t="s">
        <v>711</v>
      </c>
      <c r="B1479" s="13" t="s">
        <v>712</v>
      </c>
      <c r="C1479" s="55" t="s">
        <v>6</v>
      </c>
      <c r="D1479" s="55" t="s">
        <v>19321</v>
      </c>
      <c r="E1479" s="13" t="s">
        <v>21453</v>
      </c>
      <c r="F1479" s="39" t="s">
        <v>19526</v>
      </c>
    </row>
    <row r="1480" spans="1:6" x14ac:dyDescent="0.25">
      <c r="A1480" s="80" t="s">
        <v>20242</v>
      </c>
      <c r="B1480" s="13" t="s">
        <v>3237</v>
      </c>
      <c r="C1480" s="55" t="s">
        <v>6</v>
      </c>
      <c r="D1480" s="55" t="s">
        <v>19321</v>
      </c>
      <c r="E1480" s="13" t="s">
        <v>21453</v>
      </c>
      <c r="F1480" s="39" t="s">
        <v>19526</v>
      </c>
    </row>
    <row r="1481" spans="1:6" x14ac:dyDescent="0.25">
      <c r="A1481" s="80" t="s">
        <v>715</v>
      </c>
      <c r="B1481" s="13" t="s">
        <v>716</v>
      </c>
      <c r="C1481" s="55" t="s">
        <v>6</v>
      </c>
      <c r="D1481" s="55" t="s">
        <v>19321</v>
      </c>
      <c r="E1481" s="13" t="s">
        <v>21453</v>
      </c>
      <c r="F1481" s="39" t="s">
        <v>19526</v>
      </c>
    </row>
    <row r="1482" spans="1:6" x14ac:dyDescent="0.25">
      <c r="A1482" s="80" t="s">
        <v>717</v>
      </c>
      <c r="B1482" s="13" t="s">
        <v>718</v>
      </c>
      <c r="C1482" s="55" t="s">
        <v>6</v>
      </c>
      <c r="D1482" s="55" t="s">
        <v>19321</v>
      </c>
      <c r="E1482" s="13" t="s">
        <v>21453</v>
      </c>
      <c r="F1482" s="39" t="s">
        <v>19526</v>
      </c>
    </row>
    <row r="1483" spans="1:6" x14ac:dyDescent="0.25">
      <c r="A1483" s="80" t="s">
        <v>727</v>
      </c>
      <c r="B1483" s="13" t="s">
        <v>728</v>
      </c>
      <c r="C1483" s="55" t="s">
        <v>6</v>
      </c>
      <c r="D1483" s="55" t="s">
        <v>19316</v>
      </c>
      <c r="E1483" s="13"/>
      <c r="F1483" s="39" t="s">
        <v>19526</v>
      </c>
    </row>
    <row r="1484" spans="1:6" x14ac:dyDescent="0.25">
      <c r="A1484" s="80" t="s">
        <v>731</v>
      </c>
      <c r="B1484" s="13" t="s">
        <v>732</v>
      </c>
      <c r="C1484" s="55" t="s">
        <v>6</v>
      </c>
      <c r="D1484" s="55" t="s">
        <v>19316</v>
      </c>
      <c r="E1484" s="13"/>
      <c r="F1484" s="39" t="s">
        <v>19526</v>
      </c>
    </row>
    <row r="1485" spans="1:6" x14ac:dyDescent="0.25">
      <c r="A1485" s="80" t="s">
        <v>20243</v>
      </c>
      <c r="B1485" s="13" t="s">
        <v>20244</v>
      </c>
      <c r="C1485" s="55" t="s">
        <v>6</v>
      </c>
      <c r="D1485" s="55" t="s">
        <v>19316</v>
      </c>
      <c r="E1485" s="13"/>
      <c r="F1485" s="39" t="s">
        <v>19526</v>
      </c>
    </row>
    <row r="1486" spans="1:6" x14ac:dyDescent="0.25">
      <c r="A1486" s="80" t="s">
        <v>20245</v>
      </c>
      <c r="B1486" s="13" t="s">
        <v>20246</v>
      </c>
      <c r="C1486" s="55" t="s">
        <v>6</v>
      </c>
      <c r="D1486" s="55" t="s">
        <v>19316</v>
      </c>
      <c r="E1486" s="13"/>
      <c r="F1486" s="39" t="s">
        <v>19526</v>
      </c>
    </row>
    <row r="1487" spans="1:6" x14ac:dyDescent="0.25">
      <c r="A1487" s="80" t="s">
        <v>20247</v>
      </c>
      <c r="B1487" s="13" t="s">
        <v>20248</v>
      </c>
      <c r="C1487" s="55" t="s">
        <v>6</v>
      </c>
      <c r="D1487" s="55" t="s">
        <v>19316</v>
      </c>
      <c r="E1487" s="13"/>
      <c r="F1487" s="39" t="s">
        <v>19526</v>
      </c>
    </row>
    <row r="1488" spans="1:6" x14ac:dyDescent="0.25">
      <c r="A1488" s="80" t="s">
        <v>733</v>
      </c>
      <c r="B1488" s="13" t="s">
        <v>734</v>
      </c>
      <c r="C1488" s="55" t="s">
        <v>6</v>
      </c>
      <c r="D1488" s="55" t="s">
        <v>19317</v>
      </c>
      <c r="E1488" s="13"/>
      <c r="F1488" s="39" t="s">
        <v>19526</v>
      </c>
    </row>
    <row r="1489" spans="1:6" x14ac:dyDescent="0.25">
      <c r="A1489" s="80" t="s">
        <v>20249</v>
      </c>
      <c r="B1489" s="13" t="s">
        <v>20250</v>
      </c>
      <c r="C1489" s="55" t="s">
        <v>6</v>
      </c>
      <c r="D1489" s="55" t="s">
        <v>19316</v>
      </c>
      <c r="E1489" s="13"/>
      <c r="F1489" s="39" t="s">
        <v>19526</v>
      </c>
    </row>
    <row r="1490" spans="1:6" x14ac:dyDescent="0.25">
      <c r="A1490" s="80" t="s">
        <v>735</v>
      </c>
      <c r="B1490" s="13" t="s">
        <v>736</v>
      </c>
      <c r="C1490" s="55" t="s">
        <v>6</v>
      </c>
      <c r="D1490" s="55" t="s">
        <v>19316</v>
      </c>
      <c r="E1490" s="13"/>
      <c r="F1490" s="39" t="s">
        <v>19526</v>
      </c>
    </row>
    <row r="1491" spans="1:6" x14ac:dyDescent="0.25">
      <c r="A1491" s="80" t="s">
        <v>737</v>
      </c>
      <c r="B1491" s="13" t="s">
        <v>738</v>
      </c>
      <c r="C1491" s="55" t="s">
        <v>6</v>
      </c>
      <c r="D1491" s="55" t="s">
        <v>19316</v>
      </c>
      <c r="E1491" s="13"/>
      <c r="F1491" s="39" t="s">
        <v>19526</v>
      </c>
    </row>
    <row r="1492" spans="1:6" x14ac:dyDescent="0.25">
      <c r="A1492" s="80" t="s">
        <v>20251</v>
      </c>
      <c r="B1492" s="13" t="s">
        <v>20252</v>
      </c>
      <c r="C1492" s="55" t="s">
        <v>6</v>
      </c>
      <c r="D1492" s="55" t="s">
        <v>19316</v>
      </c>
      <c r="E1492" s="13"/>
      <c r="F1492" s="39" t="s">
        <v>19526</v>
      </c>
    </row>
    <row r="1493" spans="1:6" x14ac:dyDescent="0.25">
      <c r="A1493" s="80" t="s">
        <v>739</v>
      </c>
      <c r="B1493" s="13" t="s">
        <v>740</v>
      </c>
      <c r="C1493" s="55" t="s">
        <v>6</v>
      </c>
      <c r="D1493" s="55" t="s">
        <v>19316</v>
      </c>
      <c r="E1493" s="13"/>
      <c r="F1493" s="39" t="s">
        <v>19526</v>
      </c>
    </row>
    <row r="1494" spans="1:6" x14ac:dyDescent="0.25">
      <c r="A1494" s="80" t="s">
        <v>20253</v>
      </c>
      <c r="B1494" s="13" t="s">
        <v>20254</v>
      </c>
      <c r="C1494" s="55" t="s">
        <v>6</v>
      </c>
      <c r="D1494" s="55" t="s">
        <v>19316</v>
      </c>
      <c r="E1494" s="13"/>
      <c r="F1494" s="39" t="s">
        <v>19526</v>
      </c>
    </row>
    <row r="1495" spans="1:6" x14ac:dyDescent="0.25">
      <c r="A1495" s="80" t="s">
        <v>20255</v>
      </c>
      <c r="B1495" s="13" t="s">
        <v>20256</v>
      </c>
      <c r="C1495" s="55" t="s">
        <v>6</v>
      </c>
      <c r="D1495" s="55" t="s">
        <v>19316</v>
      </c>
      <c r="E1495" s="13"/>
      <c r="F1495" s="39" t="s">
        <v>19526</v>
      </c>
    </row>
    <row r="1496" spans="1:6" x14ac:dyDescent="0.25">
      <c r="A1496" s="80" t="s">
        <v>741</v>
      </c>
      <c r="B1496" s="13" t="s">
        <v>742</v>
      </c>
      <c r="C1496" s="55" t="s">
        <v>6</v>
      </c>
      <c r="D1496" s="55" t="s">
        <v>19316</v>
      </c>
      <c r="E1496" s="13"/>
      <c r="F1496" s="39" t="s">
        <v>19526</v>
      </c>
    </row>
    <row r="1497" spans="1:6" x14ac:dyDescent="0.25">
      <c r="A1497" s="80" t="s">
        <v>743</v>
      </c>
      <c r="B1497" s="13" t="s">
        <v>744</v>
      </c>
      <c r="C1497" s="55" t="s">
        <v>6</v>
      </c>
      <c r="D1497" s="55" t="s">
        <v>19316</v>
      </c>
      <c r="E1497" s="13"/>
      <c r="F1497" s="39" t="s">
        <v>19526</v>
      </c>
    </row>
    <row r="1498" spans="1:6" x14ac:dyDescent="0.25">
      <c r="A1498" s="80" t="s">
        <v>745</v>
      </c>
      <c r="B1498" s="13" t="s">
        <v>746</v>
      </c>
      <c r="C1498" s="55" t="s">
        <v>6</v>
      </c>
      <c r="D1498" s="55" t="s">
        <v>19316</v>
      </c>
      <c r="E1498" s="13"/>
      <c r="F1498" s="39" t="s">
        <v>19526</v>
      </c>
    </row>
    <row r="1499" spans="1:6" x14ac:dyDescent="0.25">
      <c r="A1499" s="80" t="s">
        <v>747</v>
      </c>
      <c r="B1499" s="13" t="s">
        <v>748</v>
      </c>
      <c r="C1499" s="55" t="s">
        <v>6</v>
      </c>
      <c r="D1499" s="55" t="s">
        <v>19316</v>
      </c>
      <c r="E1499" s="13"/>
      <c r="F1499" s="39" t="s">
        <v>19526</v>
      </c>
    </row>
    <row r="1500" spans="1:6" x14ac:dyDescent="0.25">
      <c r="A1500" s="80" t="s">
        <v>749</v>
      </c>
      <c r="B1500" s="13" t="s">
        <v>750</v>
      </c>
      <c r="C1500" s="55" t="s">
        <v>6</v>
      </c>
      <c r="D1500" s="55" t="s">
        <v>19316</v>
      </c>
      <c r="E1500" s="13"/>
      <c r="F1500" s="39" t="s">
        <v>19526</v>
      </c>
    </row>
    <row r="1501" spans="1:6" x14ac:dyDescent="0.25">
      <c r="A1501" s="80" t="s">
        <v>751</v>
      </c>
      <c r="B1501" s="13" t="s">
        <v>752</v>
      </c>
      <c r="C1501" s="55" t="s">
        <v>6</v>
      </c>
      <c r="D1501" s="55" t="s">
        <v>19316</v>
      </c>
      <c r="E1501" s="13"/>
      <c r="F1501" s="39" t="s">
        <v>19526</v>
      </c>
    </row>
    <row r="1502" spans="1:6" x14ac:dyDescent="0.25">
      <c r="A1502" s="80" t="s">
        <v>753</v>
      </c>
      <c r="B1502" s="13" t="s">
        <v>754</v>
      </c>
      <c r="C1502" s="55" t="s">
        <v>6</v>
      </c>
      <c r="D1502" s="55" t="s">
        <v>19316</v>
      </c>
      <c r="E1502" s="13"/>
      <c r="F1502" s="39" t="s">
        <v>19526</v>
      </c>
    </row>
    <row r="1503" spans="1:6" x14ac:dyDescent="0.25">
      <c r="A1503" s="80" t="s">
        <v>755</v>
      </c>
      <c r="B1503" s="13" t="s">
        <v>756</v>
      </c>
      <c r="C1503" s="55" t="s">
        <v>6</v>
      </c>
      <c r="D1503" s="55" t="s">
        <v>19353</v>
      </c>
      <c r="E1503" s="13"/>
      <c r="F1503" s="39" t="s">
        <v>19526</v>
      </c>
    </row>
    <row r="1504" spans="1:6" x14ac:dyDescent="0.25">
      <c r="A1504" s="80" t="s">
        <v>757</v>
      </c>
      <c r="B1504" s="13" t="s">
        <v>758</v>
      </c>
      <c r="C1504" s="55" t="s">
        <v>6</v>
      </c>
      <c r="D1504" s="55" t="s">
        <v>19341</v>
      </c>
      <c r="E1504" s="13"/>
      <c r="F1504" s="39" t="s">
        <v>19526</v>
      </c>
    </row>
    <row r="1505" spans="1:6" x14ac:dyDescent="0.25">
      <c r="A1505" s="80" t="s">
        <v>765</v>
      </c>
      <c r="B1505" s="13" t="s">
        <v>766</v>
      </c>
      <c r="C1505" s="55" t="s">
        <v>6</v>
      </c>
      <c r="D1505" s="55" t="s">
        <v>19353</v>
      </c>
      <c r="E1505" s="13"/>
      <c r="F1505" s="39" t="s">
        <v>19526</v>
      </c>
    </row>
    <row r="1506" spans="1:6" x14ac:dyDescent="0.25">
      <c r="A1506" s="80" t="s">
        <v>767</v>
      </c>
      <c r="B1506" s="13" t="s">
        <v>768</v>
      </c>
      <c r="C1506" s="55" t="s">
        <v>6</v>
      </c>
      <c r="D1506" s="55" t="s">
        <v>19353</v>
      </c>
      <c r="E1506" s="13"/>
      <c r="F1506" s="39" t="s">
        <v>19526</v>
      </c>
    </row>
    <row r="1507" spans="1:6" x14ac:dyDescent="0.25">
      <c r="A1507" s="80" t="s">
        <v>20257</v>
      </c>
      <c r="B1507" s="13" t="s">
        <v>20258</v>
      </c>
      <c r="C1507" s="55" t="s">
        <v>6</v>
      </c>
      <c r="D1507" s="55" t="s">
        <v>19353</v>
      </c>
      <c r="E1507" s="13"/>
      <c r="F1507" s="39" t="s">
        <v>19526</v>
      </c>
    </row>
    <row r="1508" spans="1:6" x14ac:dyDescent="0.25">
      <c r="A1508" s="80" t="s">
        <v>20259</v>
      </c>
      <c r="B1508" s="13" t="s">
        <v>20260</v>
      </c>
      <c r="C1508" s="55" t="s">
        <v>6</v>
      </c>
      <c r="D1508" s="55" t="s">
        <v>19353</v>
      </c>
      <c r="E1508" s="13"/>
      <c r="F1508" s="39" t="s">
        <v>19526</v>
      </c>
    </row>
    <row r="1509" spans="1:6" x14ac:dyDescent="0.25">
      <c r="A1509" s="80" t="s">
        <v>775</v>
      </c>
      <c r="B1509" s="13" t="s">
        <v>776</v>
      </c>
      <c r="C1509" s="55" t="s">
        <v>6</v>
      </c>
      <c r="D1509" s="55" t="s">
        <v>19321</v>
      </c>
      <c r="E1509" s="13" t="s">
        <v>21453</v>
      </c>
      <c r="F1509" s="39" t="s">
        <v>19526</v>
      </c>
    </row>
    <row r="1510" spans="1:6" x14ac:dyDescent="0.25">
      <c r="A1510" s="80" t="s">
        <v>779</v>
      </c>
      <c r="B1510" s="13" t="s">
        <v>780</v>
      </c>
      <c r="C1510" s="55" t="s">
        <v>6</v>
      </c>
      <c r="D1510" s="55" t="s">
        <v>19321</v>
      </c>
      <c r="E1510" s="13" t="s">
        <v>21453</v>
      </c>
      <c r="F1510" s="39" t="s">
        <v>19526</v>
      </c>
    </row>
    <row r="1511" spans="1:6" x14ac:dyDescent="0.25">
      <c r="A1511" s="80" t="s">
        <v>783</v>
      </c>
      <c r="B1511" s="13" t="s">
        <v>784</v>
      </c>
      <c r="C1511" s="55" t="s">
        <v>6</v>
      </c>
      <c r="D1511" s="55" t="s">
        <v>19321</v>
      </c>
      <c r="E1511" s="13" t="s">
        <v>21453</v>
      </c>
      <c r="F1511" s="39" t="s">
        <v>19526</v>
      </c>
    </row>
    <row r="1512" spans="1:6" x14ac:dyDescent="0.25">
      <c r="A1512" s="80" t="s">
        <v>785</v>
      </c>
      <c r="B1512" s="13" t="s">
        <v>786</v>
      </c>
      <c r="C1512" s="55" t="s">
        <v>6</v>
      </c>
      <c r="D1512" s="55" t="s">
        <v>19321</v>
      </c>
      <c r="E1512" s="13" t="s">
        <v>21453</v>
      </c>
      <c r="F1512" s="39" t="s">
        <v>19526</v>
      </c>
    </row>
    <row r="1513" spans="1:6" x14ac:dyDescent="0.25">
      <c r="A1513" s="80" t="s">
        <v>787</v>
      </c>
      <c r="B1513" s="13" t="s">
        <v>788</v>
      </c>
      <c r="C1513" s="55" t="s">
        <v>6</v>
      </c>
      <c r="D1513" s="55" t="s">
        <v>19330</v>
      </c>
      <c r="E1513" s="13"/>
      <c r="F1513" s="39" t="s">
        <v>19526</v>
      </c>
    </row>
    <row r="1514" spans="1:6" x14ac:dyDescent="0.25">
      <c r="A1514" s="80" t="s">
        <v>793</v>
      </c>
      <c r="B1514" s="13" t="s">
        <v>794</v>
      </c>
      <c r="C1514" s="55" t="s">
        <v>6</v>
      </c>
      <c r="D1514" s="55" t="s">
        <v>19316</v>
      </c>
      <c r="E1514" s="13"/>
      <c r="F1514" s="39" t="s">
        <v>19526</v>
      </c>
    </row>
    <row r="1515" spans="1:6" x14ac:dyDescent="0.25">
      <c r="A1515" s="80" t="s">
        <v>795</v>
      </c>
      <c r="B1515" s="13" t="s">
        <v>796</v>
      </c>
      <c r="C1515" s="55" t="s">
        <v>6</v>
      </c>
      <c r="D1515" s="55" t="s">
        <v>19316</v>
      </c>
      <c r="E1515" s="13"/>
      <c r="F1515" s="39" t="s">
        <v>19526</v>
      </c>
    </row>
    <row r="1516" spans="1:6" x14ac:dyDescent="0.25">
      <c r="A1516" s="80" t="s">
        <v>801</v>
      </c>
      <c r="B1516" s="13" t="s">
        <v>802</v>
      </c>
      <c r="C1516" s="55" t="s">
        <v>6</v>
      </c>
      <c r="D1516" s="55" t="s">
        <v>19316</v>
      </c>
      <c r="E1516" s="13"/>
      <c r="F1516" s="39" t="s">
        <v>19526</v>
      </c>
    </row>
    <row r="1517" spans="1:6" x14ac:dyDescent="0.25">
      <c r="A1517" s="80" t="s">
        <v>803</v>
      </c>
      <c r="B1517" s="13" t="s">
        <v>804</v>
      </c>
      <c r="C1517" s="55" t="s">
        <v>6</v>
      </c>
      <c r="D1517" s="55" t="s">
        <v>19341</v>
      </c>
      <c r="E1517" s="13"/>
      <c r="F1517" s="39" t="s">
        <v>19526</v>
      </c>
    </row>
    <row r="1518" spans="1:6" x14ac:dyDescent="0.25">
      <c r="A1518" s="80" t="s">
        <v>805</v>
      </c>
      <c r="B1518" s="13" t="s">
        <v>806</v>
      </c>
      <c r="C1518" s="55" t="s">
        <v>6</v>
      </c>
      <c r="D1518" s="55" t="s">
        <v>19316</v>
      </c>
      <c r="E1518" s="13"/>
      <c r="F1518" s="39" t="s">
        <v>19526</v>
      </c>
    </row>
    <row r="1519" spans="1:6" x14ac:dyDescent="0.25">
      <c r="A1519" s="80" t="s">
        <v>807</v>
      </c>
      <c r="B1519" s="13" t="s">
        <v>808</v>
      </c>
      <c r="C1519" s="55" t="s">
        <v>6</v>
      </c>
      <c r="D1519" s="55" t="s">
        <v>19316</v>
      </c>
      <c r="E1519" s="13"/>
      <c r="F1519" s="39" t="s">
        <v>19526</v>
      </c>
    </row>
    <row r="1520" spans="1:6" x14ac:dyDescent="0.25">
      <c r="A1520" s="80" t="s">
        <v>809</v>
      </c>
      <c r="B1520" s="13" t="s">
        <v>810</v>
      </c>
      <c r="C1520" s="55" t="s">
        <v>6</v>
      </c>
      <c r="D1520" s="55" t="s">
        <v>19316</v>
      </c>
      <c r="E1520" s="13"/>
      <c r="F1520" s="39" t="s">
        <v>19526</v>
      </c>
    </row>
    <row r="1521" spans="1:6" x14ac:dyDescent="0.25">
      <c r="A1521" s="80" t="s">
        <v>813</v>
      </c>
      <c r="B1521" s="13" t="s">
        <v>814</v>
      </c>
      <c r="C1521" s="55" t="s">
        <v>6</v>
      </c>
      <c r="D1521" s="55" t="s">
        <v>19353</v>
      </c>
      <c r="E1521" s="13"/>
      <c r="F1521" s="39" t="s">
        <v>19526</v>
      </c>
    </row>
    <row r="1522" spans="1:6" x14ac:dyDescent="0.25">
      <c r="A1522" s="80" t="s">
        <v>819</v>
      </c>
      <c r="B1522" s="13" t="s">
        <v>820</v>
      </c>
      <c r="C1522" s="55" t="s">
        <v>6</v>
      </c>
      <c r="D1522" s="55" t="s">
        <v>19321</v>
      </c>
      <c r="E1522" s="13" t="s">
        <v>21453</v>
      </c>
      <c r="F1522" s="39" t="s">
        <v>19526</v>
      </c>
    </row>
    <row r="1523" spans="1:6" x14ac:dyDescent="0.25">
      <c r="A1523" s="80" t="s">
        <v>823</v>
      </c>
      <c r="B1523" s="13" t="s">
        <v>824</v>
      </c>
      <c r="C1523" s="55" t="s">
        <v>6</v>
      </c>
      <c r="D1523" s="55" t="s">
        <v>19321</v>
      </c>
      <c r="E1523" s="13" t="s">
        <v>21453</v>
      </c>
      <c r="F1523" s="39" t="s">
        <v>19526</v>
      </c>
    </row>
    <row r="1524" spans="1:6" x14ac:dyDescent="0.25">
      <c r="A1524" s="80" t="s">
        <v>825</v>
      </c>
      <c r="B1524" s="13" t="s">
        <v>826</v>
      </c>
      <c r="C1524" s="55" t="s">
        <v>6</v>
      </c>
      <c r="D1524" s="55" t="s">
        <v>19321</v>
      </c>
      <c r="E1524" s="13" t="s">
        <v>21453</v>
      </c>
      <c r="F1524" s="39" t="s">
        <v>19526</v>
      </c>
    </row>
    <row r="1525" spans="1:6" x14ac:dyDescent="0.25">
      <c r="A1525" s="80" t="s">
        <v>827</v>
      </c>
      <c r="B1525" s="13" t="s">
        <v>828</v>
      </c>
      <c r="C1525" s="55" t="s">
        <v>6</v>
      </c>
      <c r="D1525" s="55" t="s">
        <v>19321</v>
      </c>
      <c r="E1525" s="13" t="s">
        <v>21453</v>
      </c>
      <c r="F1525" s="39" t="s">
        <v>19526</v>
      </c>
    </row>
    <row r="1526" spans="1:6" x14ac:dyDescent="0.25">
      <c r="A1526" s="80" t="s">
        <v>829</v>
      </c>
      <c r="B1526" s="13" t="s">
        <v>830</v>
      </c>
      <c r="C1526" s="55" t="s">
        <v>6</v>
      </c>
      <c r="D1526" s="55" t="s">
        <v>19321</v>
      </c>
      <c r="E1526" s="13" t="s">
        <v>21453</v>
      </c>
      <c r="F1526" s="39" t="s">
        <v>19526</v>
      </c>
    </row>
    <row r="1527" spans="1:6" x14ac:dyDescent="0.25">
      <c r="A1527" s="80" t="s">
        <v>841</v>
      </c>
      <c r="B1527" s="13" t="s">
        <v>842</v>
      </c>
      <c r="C1527" s="55" t="s">
        <v>6</v>
      </c>
      <c r="D1527" s="55" t="s">
        <v>19330</v>
      </c>
      <c r="E1527" s="13"/>
      <c r="F1527" s="39" t="s">
        <v>19526</v>
      </c>
    </row>
    <row r="1528" spans="1:6" x14ac:dyDescent="0.25">
      <c r="A1528" s="80" t="s">
        <v>843</v>
      </c>
      <c r="B1528" s="13" t="s">
        <v>844</v>
      </c>
      <c r="C1528" s="55" t="s">
        <v>6</v>
      </c>
      <c r="D1528" s="55" t="s">
        <v>19330</v>
      </c>
      <c r="E1528" s="13"/>
      <c r="F1528" s="39" t="s">
        <v>19526</v>
      </c>
    </row>
    <row r="1529" spans="1:6" x14ac:dyDescent="0.25">
      <c r="A1529" s="80" t="s">
        <v>20261</v>
      </c>
      <c r="B1529" s="13" t="s">
        <v>20262</v>
      </c>
      <c r="C1529" s="55" t="s">
        <v>6</v>
      </c>
      <c r="D1529" s="55" t="s">
        <v>19330</v>
      </c>
      <c r="E1529" s="13"/>
      <c r="F1529" s="39" t="s">
        <v>19526</v>
      </c>
    </row>
    <row r="1530" spans="1:6" x14ac:dyDescent="0.25">
      <c r="A1530" s="80" t="s">
        <v>20263</v>
      </c>
      <c r="B1530" s="13" t="s">
        <v>20264</v>
      </c>
      <c r="C1530" s="55" t="s">
        <v>6</v>
      </c>
      <c r="D1530" s="55" t="s">
        <v>19316</v>
      </c>
      <c r="E1530" s="13"/>
      <c r="F1530" s="39" t="s">
        <v>19526</v>
      </c>
    </row>
    <row r="1531" spans="1:6" x14ac:dyDescent="0.25">
      <c r="A1531" s="80" t="s">
        <v>845</v>
      </c>
      <c r="B1531" s="13" t="s">
        <v>846</v>
      </c>
      <c r="C1531" s="55" t="s">
        <v>6</v>
      </c>
      <c r="D1531" s="55" t="s">
        <v>19316</v>
      </c>
      <c r="E1531" s="13"/>
      <c r="F1531" s="39" t="s">
        <v>19526</v>
      </c>
    </row>
    <row r="1532" spans="1:6" x14ac:dyDescent="0.25">
      <c r="A1532" s="80" t="s">
        <v>847</v>
      </c>
      <c r="B1532" s="13" t="s">
        <v>848</v>
      </c>
      <c r="C1532" s="55" t="s">
        <v>6</v>
      </c>
      <c r="D1532" s="55" t="s">
        <v>19316</v>
      </c>
      <c r="E1532" s="13"/>
      <c r="F1532" s="39" t="s">
        <v>19526</v>
      </c>
    </row>
    <row r="1533" spans="1:6" x14ac:dyDescent="0.25">
      <c r="A1533" s="80" t="s">
        <v>849</v>
      </c>
      <c r="B1533" s="13" t="s">
        <v>850</v>
      </c>
      <c r="C1533" s="55" t="s">
        <v>6</v>
      </c>
      <c r="D1533" s="55" t="s">
        <v>19316</v>
      </c>
      <c r="E1533" s="13"/>
      <c r="F1533" s="39" t="s">
        <v>19526</v>
      </c>
    </row>
    <row r="1534" spans="1:6" x14ac:dyDescent="0.25">
      <c r="A1534" s="80" t="s">
        <v>851</v>
      </c>
      <c r="B1534" s="13" t="s">
        <v>852</v>
      </c>
      <c r="C1534" s="55" t="s">
        <v>6</v>
      </c>
      <c r="D1534" s="55" t="s">
        <v>19321</v>
      </c>
      <c r="E1534" s="13" t="s">
        <v>21453</v>
      </c>
      <c r="F1534" s="39" t="s">
        <v>19526</v>
      </c>
    </row>
    <row r="1535" spans="1:6" x14ac:dyDescent="0.25">
      <c r="A1535" s="80" t="s">
        <v>855</v>
      </c>
      <c r="B1535" s="13" t="s">
        <v>856</v>
      </c>
      <c r="C1535" s="55" t="s">
        <v>6</v>
      </c>
      <c r="D1535" s="55" t="s">
        <v>19321</v>
      </c>
      <c r="E1535" s="13" t="s">
        <v>21453</v>
      </c>
      <c r="F1535" s="39" t="s">
        <v>19526</v>
      </c>
    </row>
    <row r="1536" spans="1:6" x14ac:dyDescent="0.25">
      <c r="A1536" s="80" t="s">
        <v>865</v>
      </c>
      <c r="B1536" s="13" t="s">
        <v>866</v>
      </c>
      <c r="C1536" s="55" t="s">
        <v>6</v>
      </c>
      <c r="D1536" s="55" t="s">
        <v>19321</v>
      </c>
      <c r="E1536" s="13" t="s">
        <v>21453</v>
      </c>
      <c r="F1536" s="39" t="s">
        <v>19526</v>
      </c>
    </row>
    <row r="1537" spans="1:6" x14ac:dyDescent="0.25">
      <c r="A1537" s="80" t="s">
        <v>20265</v>
      </c>
      <c r="B1537" s="13" t="s">
        <v>20266</v>
      </c>
      <c r="C1537" s="55" t="s">
        <v>6</v>
      </c>
      <c r="D1537" s="55" t="s">
        <v>19353</v>
      </c>
      <c r="E1537" s="13"/>
      <c r="F1537" s="39" t="s">
        <v>19526</v>
      </c>
    </row>
    <row r="1538" spans="1:6" x14ac:dyDescent="0.25">
      <c r="A1538" s="80" t="s">
        <v>20267</v>
      </c>
      <c r="B1538" s="13" t="s">
        <v>20268</v>
      </c>
      <c r="C1538" s="55" t="s">
        <v>6</v>
      </c>
      <c r="D1538" s="55" t="s">
        <v>19317</v>
      </c>
      <c r="E1538" s="13"/>
      <c r="F1538" s="39" t="s">
        <v>19526</v>
      </c>
    </row>
    <row r="1539" spans="1:6" x14ac:dyDescent="0.25">
      <c r="A1539" s="80" t="s">
        <v>871</v>
      </c>
      <c r="B1539" s="13" t="s">
        <v>872</v>
      </c>
      <c r="C1539" s="55" t="s">
        <v>6</v>
      </c>
      <c r="D1539" s="55" t="s">
        <v>19316</v>
      </c>
      <c r="E1539" s="13"/>
      <c r="F1539" s="39" t="s">
        <v>19526</v>
      </c>
    </row>
    <row r="1540" spans="1:6" x14ac:dyDescent="0.25">
      <c r="A1540" s="80" t="s">
        <v>873</v>
      </c>
      <c r="B1540" s="13" t="s">
        <v>874</v>
      </c>
      <c r="C1540" s="55" t="s">
        <v>6</v>
      </c>
      <c r="D1540" s="55" t="s">
        <v>19316</v>
      </c>
      <c r="E1540" s="13"/>
      <c r="F1540" s="39" t="s">
        <v>19526</v>
      </c>
    </row>
    <row r="1541" spans="1:6" x14ac:dyDescent="0.25">
      <c r="A1541" s="80" t="s">
        <v>875</v>
      </c>
      <c r="B1541" s="13" t="s">
        <v>876</v>
      </c>
      <c r="C1541" s="55" t="s">
        <v>6</v>
      </c>
      <c r="D1541" s="55" t="s">
        <v>19120</v>
      </c>
      <c r="E1541" s="13"/>
      <c r="F1541" s="39" t="s">
        <v>19526</v>
      </c>
    </row>
    <row r="1542" spans="1:6" x14ac:dyDescent="0.25">
      <c r="A1542" s="80" t="s">
        <v>877</v>
      </c>
      <c r="B1542" s="13" t="s">
        <v>878</v>
      </c>
      <c r="C1542" s="55" t="s">
        <v>6</v>
      </c>
      <c r="D1542" s="55" t="s">
        <v>19321</v>
      </c>
      <c r="E1542" s="13" t="s">
        <v>21453</v>
      </c>
      <c r="F1542" s="39" t="s">
        <v>19526</v>
      </c>
    </row>
    <row r="1543" spans="1:6" x14ac:dyDescent="0.25">
      <c r="A1543" s="80" t="s">
        <v>881</v>
      </c>
      <c r="B1543" s="13" t="s">
        <v>882</v>
      </c>
      <c r="C1543" s="55" t="s">
        <v>6</v>
      </c>
      <c r="D1543" s="55" t="s">
        <v>19321</v>
      </c>
      <c r="E1543" s="13" t="s">
        <v>21453</v>
      </c>
      <c r="F1543" s="39" t="s">
        <v>19526</v>
      </c>
    </row>
    <row r="1544" spans="1:6" x14ac:dyDescent="0.25">
      <c r="A1544" s="80" t="s">
        <v>883</v>
      </c>
      <c r="B1544" s="13" t="s">
        <v>884</v>
      </c>
      <c r="C1544" s="55" t="s">
        <v>6</v>
      </c>
      <c r="D1544" s="55" t="s">
        <v>19321</v>
      </c>
      <c r="E1544" s="13" t="s">
        <v>21453</v>
      </c>
      <c r="F1544" s="39" t="s">
        <v>19526</v>
      </c>
    </row>
    <row r="1545" spans="1:6" x14ac:dyDescent="0.25">
      <c r="A1545" s="80" t="s">
        <v>887</v>
      </c>
      <c r="B1545" s="13" t="s">
        <v>888</v>
      </c>
      <c r="C1545" s="55" t="s">
        <v>6</v>
      </c>
      <c r="D1545" s="55" t="s">
        <v>19321</v>
      </c>
      <c r="E1545" s="13" t="s">
        <v>21453</v>
      </c>
      <c r="F1545" s="39" t="s">
        <v>19526</v>
      </c>
    </row>
    <row r="1546" spans="1:6" x14ac:dyDescent="0.25">
      <c r="A1546" s="80" t="s">
        <v>20269</v>
      </c>
      <c r="B1546" s="13" t="s">
        <v>20270</v>
      </c>
      <c r="C1546" s="55" t="s">
        <v>6</v>
      </c>
      <c r="D1546" s="55" t="s">
        <v>19321</v>
      </c>
      <c r="E1546" s="13" t="s">
        <v>21453</v>
      </c>
      <c r="F1546" s="39" t="s">
        <v>19526</v>
      </c>
    </row>
    <row r="1547" spans="1:6" x14ac:dyDescent="0.25">
      <c r="A1547" s="80" t="s">
        <v>891</v>
      </c>
      <c r="B1547" s="13" t="s">
        <v>892</v>
      </c>
      <c r="C1547" s="55" t="s">
        <v>6</v>
      </c>
      <c r="D1547" s="55" t="s">
        <v>19321</v>
      </c>
      <c r="E1547" s="13" t="s">
        <v>21453</v>
      </c>
      <c r="F1547" s="39" t="s">
        <v>19526</v>
      </c>
    </row>
    <row r="1548" spans="1:6" x14ac:dyDescent="0.25">
      <c r="A1548" s="80" t="s">
        <v>893</v>
      </c>
      <c r="B1548" s="13" t="s">
        <v>894</v>
      </c>
      <c r="C1548" s="55" t="s">
        <v>6</v>
      </c>
      <c r="D1548" s="55" t="s">
        <v>19321</v>
      </c>
      <c r="E1548" s="13" t="s">
        <v>21453</v>
      </c>
      <c r="F1548" s="39" t="s">
        <v>19526</v>
      </c>
    </row>
    <row r="1549" spans="1:6" x14ac:dyDescent="0.25">
      <c r="A1549" s="80" t="s">
        <v>897</v>
      </c>
      <c r="B1549" s="13" t="s">
        <v>898</v>
      </c>
      <c r="C1549" s="55" t="s">
        <v>6</v>
      </c>
      <c r="D1549" s="55" t="s">
        <v>19321</v>
      </c>
      <c r="E1549" s="13" t="s">
        <v>21453</v>
      </c>
      <c r="F1549" s="39" t="s">
        <v>19526</v>
      </c>
    </row>
    <row r="1550" spans="1:6" x14ac:dyDescent="0.25">
      <c r="A1550" s="80" t="s">
        <v>20271</v>
      </c>
      <c r="B1550" s="13" t="s">
        <v>20272</v>
      </c>
      <c r="C1550" s="55" t="s">
        <v>6</v>
      </c>
      <c r="D1550" s="55" t="s">
        <v>19357</v>
      </c>
      <c r="E1550" s="13"/>
      <c r="F1550" s="39" t="s">
        <v>19526</v>
      </c>
    </row>
    <row r="1551" spans="1:6" x14ac:dyDescent="0.25">
      <c r="A1551" s="80" t="s">
        <v>905</v>
      </c>
      <c r="B1551" s="13" t="s">
        <v>906</v>
      </c>
      <c r="C1551" s="55" t="s">
        <v>6</v>
      </c>
      <c r="D1551" s="55" t="s">
        <v>19437</v>
      </c>
      <c r="E1551" s="13"/>
      <c r="F1551" s="39" t="s">
        <v>19526</v>
      </c>
    </row>
    <row r="1552" spans="1:6" x14ac:dyDescent="0.25">
      <c r="A1552" s="80" t="s">
        <v>907</v>
      </c>
      <c r="B1552" s="13" t="s">
        <v>908</v>
      </c>
      <c r="C1552" s="55" t="s">
        <v>6</v>
      </c>
      <c r="D1552" s="55" t="s">
        <v>19437</v>
      </c>
      <c r="E1552" s="13"/>
      <c r="F1552" s="39" t="s">
        <v>19526</v>
      </c>
    </row>
    <row r="1553" spans="1:6" x14ac:dyDescent="0.25">
      <c r="A1553" s="80" t="s">
        <v>909</v>
      </c>
      <c r="B1553" s="13" t="s">
        <v>910</v>
      </c>
      <c r="C1553" s="55" t="s">
        <v>6</v>
      </c>
      <c r="D1553" s="55" t="s">
        <v>19437</v>
      </c>
      <c r="E1553" s="13"/>
      <c r="F1553" s="39" t="s">
        <v>19526</v>
      </c>
    </row>
    <row r="1554" spans="1:6" x14ac:dyDescent="0.25">
      <c r="A1554" s="80" t="s">
        <v>911</v>
      </c>
      <c r="B1554" s="13" t="s">
        <v>912</v>
      </c>
      <c r="C1554" s="55" t="s">
        <v>6</v>
      </c>
      <c r="D1554" s="55" t="s">
        <v>19437</v>
      </c>
      <c r="E1554" s="13"/>
      <c r="F1554" s="39" t="s">
        <v>19526</v>
      </c>
    </row>
    <row r="1555" spans="1:6" x14ac:dyDescent="0.25">
      <c r="A1555" s="80" t="s">
        <v>913</v>
      </c>
      <c r="B1555" s="13" t="s">
        <v>914</v>
      </c>
      <c r="C1555" s="55" t="s">
        <v>6</v>
      </c>
      <c r="D1555" s="55" t="s">
        <v>19437</v>
      </c>
      <c r="E1555" s="13"/>
      <c r="F1555" s="39" t="s">
        <v>19526</v>
      </c>
    </row>
    <row r="1556" spans="1:6" x14ac:dyDescent="0.25">
      <c r="A1556" s="80" t="s">
        <v>915</v>
      </c>
      <c r="B1556" s="13" t="s">
        <v>916</v>
      </c>
      <c r="C1556" s="55" t="s">
        <v>6</v>
      </c>
      <c r="D1556" s="55" t="s">
        <v>19437</v>
      </c>
      <c r="E1556" s="13"/>
      <c r="F1556" s="39" t="s">
        <v>19526</v>
      </c>
    </row>
    <row r="1557" spans="1:6" x14ac:dyDescent="0.25">
      <c r="A1557" s="80" t="s">
        <v>917</v>
      </c>
      <c r="B1557" s="13" t="s">
        <v>918</v>
      </c>
      <c r="C1557" s="55" t="s">
        <v>6</v>
      </c>
      <c r="D1557" s="55" t="s">
        <v>19357</v>
      </c>
      <c r="E1557" s="13"/>
      <c r="F1557" s="39" t="s">
        <v>19526</v>
      </c>
    </row>
    <row r="1558" spans="1:6" x14ac:dyDescent="0.25">
      <c r="A1558" s="80" t="s">
        <v>919</v>
      </c>
      <c r="B1558" s="13" t="s">
        <v>920</v>
      </c>
      <c r="C1558" s="55" t="s">
        <v>6</v>
      </c>
      <c r="D1558" s="55" t="s">
        <v>19437</v>
      </c>
      <c r="E1558" s="13"/>
      <c r="F1558" s="39" t="s">
        <v>19526</v>
      </c>
    </row>
    <row r="1559" spans="1:6" x14ac:dyDescent="0.25">
      <c r="A1559" s="80" t="s">
        <v>921</v>
      </c>
      <c r="B1559" s="13" t="s">
        <v>922</v>
      </c>
      <c r="C1559" s="55" t="s">
        <v>6</v>
      </c>
      <c r="D1559" s="55" t="s">
        <v>19437</v>
      </c>
      <c r="E1559" s="13"/>
      <c r="F1559" s="39" t="s">
        <v>19526</v>
      </c>
    </row>
    <row r="1560" spans="1:6" x14ac:dyDescent="0.25">
      <c r="A1560" s="80" t="s">
        <v>923</v>
      </c>
      <c r="B1560" s="13" t="s">
        <v>924</v>
      </c>
      <c r="C1560" s="55" t="s">
        <v>6</v>
      </c>
      <c r="D1560" s="55" t="s">
        <v>19437</v>
      </c>
      <c r="E1560" s="13"/>
      <c r="F1560" s="39" t="s">
        <v>19526</v>
      </c>
    </row>
    <row r="1561" spans="1:6" x14ac:dyDescent="0.25">
      <c r="A1561" s="80" t="s">
        <v>925</v>
      </c>
      <c r="B1561" s="13" t="s">
        <v>926</v>
      </c>
      <c r="C1561" s="55" t="s">
        <v>6</v>
      </c>
      <c r="D1561" s="55" t="s">
        <v>19437</v>
      </c>
      <c r="E1561" s="13"/>
      <c r="F1561" s="39" t="s">
        <v>19526</v>
      </c>
    </row>
    <row r="1562" spans="1:6" x14ac:dyDescent="0.25">
      <c r="A1562" s="80" t="s">
        <v>929</v>
      </c>
      <c r="B1562" s="13" t="s">
        <v>930</v>
      </c>
      <c r="C1562" s="55" t="s">
        <v>6</v>
      </c>
      <c r="D1562" s="55" t="s">
        <v>19510</v>
      </c>
      <c r="E1562" s="13"/>
      <c r="F1562" s="39" t="s">
        <v>19526</v>
      </c>
    </row>
    <row r="1563" spans="1:6" x14ac:dyDescent="0.25">
      <c r="A1563" s="80" t="s">
        <v>933</v>
      </c>
      <c r="B1563" s="13" t="s">
        <v>934</v>
      </c>
      <c r="C1563" s="55" t="s">
        <v>6</v>
      </c>
      <c r="D1563" s="55" t="s">
        <v>19321</v>
      </c>
      <c r="E1563" s="13" t="s">
        <v>21453</v>
      </c>
      <c r="F1563" s="39" t="s">
        <v>19526</v>
      </c>
    </row>
    <row r="1564" spans="1:6" x14ac:dyDescent="0.25">
      <c r="A1564" s="80" t="s">
        <v>20273</v>
      </c>
      <c r="B1564" s="13" t="s">
        <v>20274</v>
      </c>
      <c r="C1564" s="55" t="s">
        <v>6</v>
      </c>
      <c r="D1564" s="55" t="s">
        <v>19333</v>
      </c>
      <c r="E1564" s="13"/>
      <c r="F1564" s="39" t="s">
        <v>19526</v>
      </c>
    </row>
    <row r="1565" spans="1:6" x14ac:dyDescent="0.25">
      <c r="A1565" s="80" t="s">
        <v>20275</v>
      </c>
      <c r="B1565" s="13" t="s">
        <v>20276</v>
      </c>
      <c r="C1565" s="55" t="s">
        <v>6</v>
      </c>
      <c r="D1565" s="55" t="s">
        <v>19333</v>
      </c>
      <c r="E1565" s="13"/>
      <c r="F1565" s="39" t="s">
        <v>19526</v>
      </c>
    </row>
    <row r="1566" spans="1:6" x14ac:dyDescent="0.25">
      <c r="A1566" s="80" t="s">
        <v>937</v>
      </c>
      <c r="B1566" s="13" t="s">
        <v>938</v>
      </c>
      <c r="C1566" s="55" t="s">
        <v>6</v>
      </c>
      <c r="D1566" s="55" t="s">
        <v>19316</v>
      </c>
      <c r="E1566" s="13"/>
      <c r="F1566" s="39" t="s">
        <v>19526</v>
      </c>
    </row>
    <row r="1567" spans="1:6" x14ac:dyDescent="0.25">
      <c r="A1567" s="80" t="s">
        <v>20277</v>
      </c>
      <c r="B1567" s="13" t="s">
        <v>20278</v>
      </c>
      <c r="C1567" s="55" t="s">
        <v>6</v>
      </c>
      <c r="D1567" s="55" t="s">
        <v>19316</v>
      </c>
      <c r="E1567" s="13"/>
      <c r="F1567" s="39" t="s">
        <v>19526</v>
      </c>
    </row>
    <row r="1568" spans="1:6" x14ac:dyDescent="0.25">
      <c r="A1568" s="80" t="s">
        <v>939</v>
      </c>
      <c r="B1568" s="13" t="s">
        <v>940</v>
      </c>
      <c r="C1568" s="55" t="s">
        <v>6</v>
      </c>
      <c r="D1568" s="55" t="s">
        <v>19316</v>
      </c>
      <c r="E1568" s="13"/>
      <c r="F1568" s="39" t="s">
        <v>19526</v>
      </c>
    </row>
    <row r="1569" spans="1:6" x14ac:dyDescent="0.25">
      <c r="A1569" s="80" t="s">
        <v>20279</v>
      </c>
      <c r="B1569" s="13" t="s">
        <v>20280</v>
      </c>
      <c r="C1569" s="55" t="s">
        <v>6</v>
      </c>
      <c r="D1569" s="55" t="s">
        <v>19316</v>
      </c>
      <c r="E1569" s="13"/>
      <c r="F1569" s="39" t="s">
        <v>19526</v>
      </c>
    </row>
    <row r="1570" spans="1:6" x14ac:dyDescent="0.25">
      <c r="A1570" s="80" t="s">
        <v>941</v>
      </c>
      <c r="B1570" s="13" t="s">
        <v>942</v>
      </c>
      <c r="C1570" s="55" t="s">
        <v>6</v>
      </c>
      <c r="D1570" s="55" t="s">
        <v>19316</v>
      </c>
      <c r="E1570" s="13"/>
      <c r="F1570" s="39" t="s">
        <v>19526</v>
      </c>
    </row>
    <row r="1571" spans="1:6" x14ac:dyDescent="0.25">
      <c r="A1571" s="80" t="s">
        <v>20281</v>
      </c>
      <c r="B1571" s="13" t="s">
        <v>20282</v>
      </c>
      <c r="C1571" s="55" t="s">
        <v>6</v>
      </c>
      <c r="D1571" s="55" t="s">
        <v>19316</v>
      </c>
      <c r="E1571" s="13"/>
      <c r="F1571" s="39" t="s">
        <v>19526</v>
      </c>
    </row>
    <row r="1572" spans="1:6" x14ac:dyDescent="0.25">
      <c r="A1572" s="80" t="s">
        <v>20283</v>
      </c>
      <c r="B1572" s="13" t="s">
        <v>20284</v>
      </c>
      <c r="C1572" s="55" t="s">
        <v>6</v>
      </c>
      <c r="D1572" s="55" t="s">
        <v>19316</v>
      </c>
      <c r="E1572" s="13"/>
      <c r="F1572" s="39" t="s">
        <v>19526</v>
      </c>
    </row>
    <row r="1573" spans="1:6" x14ac:dyDescent="0.25">
      <c r="A1573" s="80" t="s">
        <v>949</v>
      </c>
      <c r="B1573" s="13" t="s">
        <v>950</v>
      </c>
      <c r="C1573" s="55" t="s">
        <v>6</v>
      </c>
      <c r="D1573" s="55" t="s">
        <v>19316</v>
      </c>
      <c r="E1573" s="13"/>
      <c r="F1573" s="39" t="s">
        <v>19526</v>
      </c>
    </row>
    <row r="1574" spans="1:6" x14ac:dyDescent="0.25">
      <c r="A1574" s="80" t="s">
        <v>951</v>
      </c>
      <c r="B1574" s="13" t="s">
        <v>952</v>
      </c>
      <c r="C1574" s="55" t="s">
        <v>6</v>
      </c>
      <c r="D1574" s="55" t="s">
        <v>19316</v>
      </c>
      <c r="E1574" s="13"/>
      <c r="F1574" s="39" t="s">
        <v>19526</v>
      </c>
    </row>
    <row r="1575" spans="1:6" x14ac:dyDescent="0.25">
      <c r="A1575" s="80" t="s">
        <v>20285</v>
      </c>
      <c r="B1575" s="13" t="s">
        <v>20286</v>
      </c>
      <c r="C1575" s="55" t="s">
        <v>6</v>
      </c>
      <c r="D1575" s="55" t="s">
        <v>19321</v>
      </c>
      <c r="E1575" s="13" t="s">
        <v>21453</v>
      </c>
      <c r="F1575" s="39" t="s">
        <v>19526</v>
      </c>
    </row>
    <row r="1576" spans="1:6" x14ac:dyDescent="0.25">
      <c r="A1576" s="80" t="s">
        <v>957</v>
      </c>
      <c r="B1576" s="13" t="s">
        <v>958</v>
      </c>
      <c r="C1576" s="55" t="s">
        <v>6</v>
      </c>
      <c r="D1576" s="55" t="s">
        <v>19321</v>
      </c>
      <c r="E1576" s="13" t="s">
        <v>21453</v>
      </c>
      <c r="F1576" s="39" t="s">
        <v>19526</v>
      </c>
    </row>
    <row r="1577" spans="1:6" x14ac:dyDescent="0.25">
      <c r="A1577" s="80" t="s">
        <v>961</v>
      </c>
      <c r="B1577" s="13" t="s">
        <v>962</v>
      </c>
      <c r="C1577" s="55" t="s">
        <v>6</v>
      </c>
      <c r="D1577" s="55" t="s">
        <v>19321</v>
      </c>
      <c r="E1577" s="13" t="s">
        <v>21453</v>
      </c>
      <c r="F1577" s="39" t="s">
        <v>19526</v>
      </c>
    </row>
    <row r="1578" spans="1:6" x14ac:dyDescent="0.25">
      <c r="A1578" s="80" t="s">
        <v>20287</v>
      </c>
      <c r="B1578" s="13" t="s">
        <v>20288</v>
      </c>
      <c r="C1578" s="55" t="s">
        <v>6</v>
      </c>
      <c r="D1578" s="55" t="s">
        <v>19321</v>
      </c>
      <c r="E1578" s="13" t="s">
        <v>21453</v>
      </c>
      <c r="F1578" s="39" t="s">
        <v>19526</v>
      </c>
    </row>
    <row r="1579" spans="1:6" x14ac:dyDescent="0.25">
      <c r="A1579" s="80" t="s">
        <v>20289</v>
      </c>
      <c r="B1579" s="13" t="s">
        <v>20290</v>
      </c>
      <c r="C1579" s="55" t="s">
        <v>6</v>
      </c>
      <c r="D1579" s="55" t="s">
        <v>19321</v>
      </c>
      <c r="E1579" s="13" t="s">
        <v>21453</v>
      </c>
      <c r="F1579" s="39" t="s">
        <v>19526</v>
      </c>
    </row>
    <row r="1580" spans="1:6" x14ac:dyDescent="0.25">
      <c r="A1580" s="80" t="s">
        <v>20291</v>
      </c>
      <c r="B1580" s="13" t="s">
        <v>20292</v>
      </c>
      <c r="C1580" s="55" t="s">
        <v>6</v>
      </c>
      <c r="D1580" s="55" t="s">
        <v>19321</v>
      </c>
      <c r="E1580" s="13" t="s">
        <v>21453</v>
      </c>
      <c r="F1580" s="39" t="s">
        <v>19526</v>
      </c>
    </row>
    <row r="1581" spans="1:6" x14ac:dyDescent="0.25">
      <c r="A1581" s="80" t="s">
        <v>963</v>
      </c>
      <c r="B1581" s="13" t="s">
        <v>964</v>
      </c>
      <c r="C1581" s="55" t="s">
        <v>6</v>
      </c>
      <c r="D1581" s="55" t="s">
        <v>19321</v>
      </c>
      <c r="E1581" s="13" t="s">
        <v>21453</v>
      </c>
      <c r="F1581" s="39" t="s">
        <v>19526</v>
      </c>
    </row>
    <row r="1582" spans="1:6" x14ac:dyDescent="0.25">
      <c r="A1582" s="80" t="s">
        <v>973</v>
      </c>
      <c r="B1582" s="13" t="s">
        <v>974</v>
      </c>
      <c r="C1582" s="55" t="s">
        <v>6</v>
      </c>
      <c r="D1582" s="55" t="s">
        <v>19321</v>
      </c>
      <c r="E1582" s="13" t="s">
        <v>21453</v>
      </c>
      <c r="F1582" s="39" t="s">
        <v>19526</v>
      </c>
    </row>
    <row r="1583" spans="1:6" x14ac:dyDescent="0.25">
      <c r="A1583" s="80" t="s">
        <v>977</v>
      </c>
      <c r="B1583" s="13" t="s">
        <v>978</v>
      </c>
      <c r="C1583" s="55" t="s">
        <v>6</v>
      </c>
      <c r="D1583" s="55" t="s">
        <v>19321</v>
      </c>
      <c r="E1583" s="13" t="s">
        <v>21453</v>
      </c>
      <c r="F1583" s="39" t="s">
        <v>19526</v>
      </c>
    </row>
    <row r="1584" spans="1:6" x14ac:dyDescent="0.25">
      <c r="A1584" s="80" t="s">
        <v>979</v>
      </c>
      <c r="B1584" s="13" t="s">
        <v>980</v>
      </c>
      <c r="C1584" s="55" t="s">
        <v>6</v>
      </c>
      <c r="D1584" s="55" t="s">
        <v>19321</v>
      </c>
      <c r="E1584" s="13" t="s">
        <v>21453</v>
      </c>
      <c r="F1584" s="39" t="s">
        <v>19526</v>
      </c>
    </row>
    <row r="1585" spans="1:6" x14ac:dyDescent="0.25">
      <c r="A1585" s="80" t="s">
        <v>981</v>
      </c>
      <c r="B1585" s="13" t="s">
        <v>982</v>
      </c>
      <c r="C1585" s="55" t="s">
        <v>6</v>
      </c>
      <c r="D1585" s="55" t="s">
        <v>19321</v>
      </c>
      <c r="E1585" s="13" t="s">
        <v>21453</v>
      </c>
      <c r="F1585" s="39" t="s">
        <v>19526</v>
      </c>
    </row>
    <row r="1586" spans="1:6" x14ac:dyDescent="0.25">
      <c r="A1586" s="80" t="s">
        <v>983</v>
      </c>
      <c r="B1586" s="13" t="s">
        <v>984</v>
      </c>
      <c r="C1586" s="55" t="s">
        <v>6</v>
      </c>
      <c r="D1586" s="55" t="s">
        <v>19321</v>
      </c>
      <c r="E1586" s="13" t="s">
        <v>21453</v>
      </c>
      <c r="F1586" s="39" t="s">
        <v>19526</v>
      </c>
    </row>
    <row r="1587" spans="1:6" x14ac:dyDescent="0.25">
      <c r="A1587" s="80" t="s">
        <v>985</v>
      </c>
      <c r="B1587" s="13" t="s">
        <v>986</v>
      </c>
      <c r="C1587" s="55" t="s">
        <v>6</v>
      </c>
      <c r="D1587" s="55" t="s">
        <v>19321</v>
      </c>
      <c r="E1587" s="13" t="s">
        <v>21453</v>
      </c>
      <c r="F1587" s="39" t="s">
        <v>19526</v>
      </c>
    </row>
    <row r="1588" spans="1:6" x14ac:dyDescent="0.25">
      <c r="A1588" s="80" t="s">
        <v>20293</v>
      </c>
      <c r="B1588" s="13" t="s">
        <v>20294</v>
      </c>
      <c r="C1588" s="55" t="s">
        <v>6</v>
      </c>
      <c r="D1588" s="55" t="s">
        <v>19330</v>
      </c>
      <c r="E1588" s="13"/>
      <c r="F1588" s="39" t="s">
        <v>19526</v>
      </c>
    </row>
    <row r="1589" spans="1:6" x14ac:dyDescent="0.25">
      <c r="A1589" s="80" t="s">
        <v>987</v>
      </c>
      <c r="B1589" s="13" t="s">
        <v>988</v>
      </c>
      <c r="C1589" s="55" t="s">
        <v>6</v>
      </c>
      <c r="D1589" s="55" t="s">
        <v>19330</v>
      </c>
      <c r="E1589" s="13"/>
      <c r="F1589" s="39" t="s">
        <v>19526</v>
      </c>
    </row>
    <row r="1590" spans="1:6" x14ac:dyDescent="0.25">
      <c r="A1590" s="80" t="s">
        <v>20295</v>
      </c>
      <c r="B1590" s="13" t="s">
        <v>20296</v>
      </c>
      <c r="C1590" s="55" t="s">
        <v>6</v>
      </c>
      <c r="D1590" s="55" t="s">
        <v>19330</v>
      </c>
      <c r="E1590" s="13"/>
      <c r="F1590" s="39" t="s">
        <v>19526</v>
      </c>
    </row>
    <row r="1591" spans="1:6" x14ac:dyDescent="0.25">
      <c r="A1591" s="80" t="s">
        <v>989</v>
      </c>
      <c r="B1591" s="13" t="s">
        <v>990</v>
      </c>
      <c r="C1591" s="55" t="s">
        <v>6</v>
      </c>
      <c r="D1591" s="55" t="s">
        <v>19330</v>
      </c>
      <c r="E1591" s="13"/>
      <c r="F1591" s="39" t="s">
        <v>19526</v>
      </c>
    </row>
    <row r="1592" spans="1:6" x14ac:dyDescent="0.25">
      <c r="A1592" s="80" t="s">
        <v>991</v>
      </c>
      <c r="B1592" s="13" t="s">
        <v>992</v>
      </c>
      <c r="C1592" s="55" t="s">
        <v>6</v>
      </c>
      <c r="D1592" s="55" t="s">
        <v>19321</v>
      </c>
      <c r="E1592" s="13" t="s">
        <v>21453</v>
      </c>
      <c r="F1592" s="39" t="s">
        <v>19526</v>
      </c>
    </row>
    <row r="1593" spans="1:6" x14ac:dyDescent="0.25">
      <c r="A1593" s="80" t="s">
        <v>993</v>
      </c>
      <c r="B1593" s="13" t="s">
        <v>994</v>
      </c>
      <c r="C1593" s="55" t="s">
        <v>6</v>
      </c>
      <c r="D1593" s="55" t="s">
        <v>19321</v>
      </c>
      <c r="E1593" s="13" t="s">
        <v>21453</v>
      </c>
      <c r="F1593" s="39" t="s">
        <v>19526</v>
      </c>
    </row>
    <row r="1594" spans="1:6" x14ac:dyDescent="0.25">
      <c r="A1594" s="80" t="s">
        <v>1001</v>
      </c>
      <c r="B1594" s="13" t="s">
        <v>1002</v>
      </c>
      <c r="C1594" s="55" t="s">
        <v>6</v>
      </c>
      <c r="D1594" s="55" t="s">
        <v>19321</v>
      </c>
      <c r="E1594" s="13" t="s">
        <v>21453</v>
      </c>
      <c r="F1594" s="39" t="s">
        <v>19526</v>
      </c>
    </row>
    <row r="1595" spans="1:6" x14ac:dyDescent="0.25">
      <c r="A1595" s="80" t="s">
        <v>1003</v>
      </c>
      <c r="B1595" s="13" t="s">
        <v>1004</v>
      </c>
      <c r="C1595" s="55" t="s">
        <v>6</v>
      </c>
      <c r="D1595" s="55" t="s">
        <v>19321</v>
      </c>
      <c r="E1595" s="13" t="s">
        <v>21453</v>
      </c>
      <c r="F1595" s="39" t="s">
        <v>19526</v>
      </c>
    </row>
    <row r="1596" spans="1:6" x14ac:dyDescent="0.25">
      <c r="A1596" s="80" t="s">
        <v>1005</v>
      </c>
      <c r="B1596" s="13" t="s">
        <v>1006</v>
      </c>
      <c r="C1596" s="55" t="s">
        <v>6</v>
      </c>
      <c r="D1596" s="55" t="s">
        <v>19316</v>
      </c>
      <c r="E1596" s="13"/>
      <c r="F1596" s="39" t="s">
        <v>19526</v>
      </c>
    </row>
    <row r="1597" spans="1:6" x14ac:dyDescent="0.25">
      <c r="A1597" s="80" t="s">
        <v>1007</v>
      </c>
      <c r="B1597" s="13" t="s">
        <v>1008</v>
      </c>
      <c r="C1597" s="55" t="s">
        <v>6</v>
      </c>
      <c r="D1597" s="55" t="s">
        <v>19120</v>
      </c>
      <c r="E1597" s="13"/>
      <c r="F1597" s="39" t="s">
        <v>19526</v>
      </c>
    </row>
    <row r="1598" spans="1:6" x14ac:dyDescent="0.25">
      <c r="A1598" s="80" t="s">
        <v>1009</v>
      </c>
      <c r="B1598" s="13" t="s">
        <v>1010</v>
      </c>
      <c r="C1598" s="55" t="s">
        <v>6</v>
      </c>
      <c r="D1598" s="55" t="s">
        <v>19316</v>
      </c>
      <c r="E1598" s="13"/>
      <c r="F1598" s="39" t="s">
        <v>19526</v>
      </c>
    </row>
    <row r="1599" spans="1:6" x14ac:dyDescent="0.25">
      <c r="A1599" s="80" t="s">
        <v>1011</v>
      </c>
      <c r="B1599" s="13" t="s">
        <v>1012</v>
      </c>
      <c r="C1599" s="55" t="s">
        <v>6</v>
      </c>
      <c r="D1599" s="55" t="s">
        <v>19316</v>
      </c>
      <c r="E1599" s="13"/>
      <c r="F1599" s="39" t="s">
        <v>19526</v>
      </c>
    </row>
    <row r="1600" spans="1:6" x14ac:dyDescent="0.25">
      <c r="A1600" s="80" t="s">
        <v>1013</v>
      </c>
      <c r="B1600" s="13" t="s">
        <v>1014</v>
      </c>
      <c r="C1600" s="55" t="s">
        <v>6</v>
      </c>
      <c r="D1600" s="55" t="s">
        <v>19316</v>
      </c>
      <c r="E1600" s="13"/>
      <c r="F1600" s="39" t="s">
        <v>19526</v>
      </c>
    </row>
    <row r="1601" spans="1:6" x14ac:dyDescent="0.25">
      <c r="A1601" s="80" t="s">
        <v>20297</v>
      </c>
      <c r="B1601" s="13" t="s">
        <v>20298</v>
      </c>
      <c r="C1601" s="55" t="s">
        <v>6</v>
      </c>
      <c r="D1601" s="55" t="s">
        <v>19316</v>
      </c>
      <c r="E1601" s="13"/>
      <c r="F1601" s="39" t="s">
        <v>19526</v>
      </c>
    </row>
    <row r="1602" spans="1:6" x14ac:dyDescent="0.25">
      <c r="A1602" s="80" t="s">
        <v>1015</v>
      </c>
      <c r="B1602" s="13" t="s">
        <v>1016</v>
      </c>
      <c r="C1602" s="55" t="s">
        <v>6</v>
      </c>
      <c r="D1602" s="55" t="s">
        <v>19316</v>
      </c>
      <c r="E1602" s="13"/>
      <c r="F1602" s="39" t="s">
        <v>19526</v>
      </c>
    </row>
    <row r="1603" spans="1:6" x14ac:dyDescent="0.25">
      <c r="A1603" s="80" t="s">
        <v>1017</v>
      </c>
      <c r="B1603" s="13" t="s">
        <v>1018</v>
      </c>
      <c r="C1603" s="55" t="s">
        <v>6</v>
      </c>
      <c r="D1603" s="55" t="s">
        <v>19316</v>
      </c>
      <c r="E1603" s="13"/>
      <c r="F1603" s="39" t="s">
        <v>19526</v>
      </c>
    </row>
    <row r="1604" spans="1:6" x14ac:dyDescent="0.25">
      <c r="A1604" s="80" t="s">
        <v>20299</v>
      </c>
      <c r="B1604" s="13" t="s">
        <v>20300</v>
      </c>
      <c r="C1604" s="55" t="s">
        <v>6</v>
      </c>
      <c r="D1604" s="55" t="s">
        <v>19316</v>
      </c>
      <c r="E1604" s="13"/>
      <c r="F1604" s="39" t="s">
        <v>19526</v>
      </c>
    </row>
    <row r="1605" spans="1:6" x14ac:dyDescent="0.25">
      <c r="A1605" s="80" t="s">
        <v>20301</v>
      </c>
      <c r="B1605" s="13" t="s">
        <v>20302</v>
      </c>
      <c r="C1605" s="55" t="s">
        <v>6</v>
      </c>
      <c r="D1605" s="55" t="s">
        <v>19316</v>
      </c>
      <c r="E1605" s="13"/>
      <c r="F1605" s="39" t="s">
        <v>19526</v>
      </c>
    </row>
    <row r="1606" spans="1:6" x14ac:dyDescent="0.25">
      <c r="A1606" s="80" t="s">
        <v>20303</v>
      </c>
      <c r="B1606" s="13" t="s">
        <v>20304</v>
      </c>
      <c r="C1606" s="55" t="s">
        <v>6</v>
      </c>
      <c r="D1606" s="55" t="s">
        <v>19316</v>
      </c>
      <c r="E1606" s="13"/>
      <c r="F1606" s="39" t="s">
        <v>19526</v>
      </c>
    </row>
    <row r="1607" spans="1:6" x14ac:dyDescent="0.25">
      <c r="A1607" s="80" t="s">
        <v>1019</v>
      </c>
      <c r="B1607" s="13" t="s">
        <v>1020</v>
      </c>
      <c r="C1607" s="55" t="s">
        <v>6</v>
      </c>
      <c r="D1607" s="55" t="s">
        <v>19316</v>
      </c>
      <c r="E1607" s="13"/>
      <c r="F1607" s="39" t="s">
        <v>19526</v>
      </c>
    </row>
    <row r="1608" spans="1:6" x14ac:dyDescent="0.25">
      <c r="A1608" s="80" t="s">
        <v>1021</v>
      </c>
      <c r="B1608" s="13" t="s">
        <v>1022</v>
      </c>
      <c r="C1608" s="55" t="s">
        <v>6</v>
      </c>
      <c r="D1608" s="55" t="s">
        <v>19316</v>
      </c>
      <c r="E1608" s="13"/>
      <c r="F1608" s="39" t="s">
        <v>19526</v>
      </c>
    </row>
    <row r="1609" spans="1:6" x14ac:dyDescent="0.25">
      <c r="A1609" s="80" t="s">
        <v>20305</v>
      </c>
      <c r="B1609" s="13" t="s">
        <v>20306</v>
      </c>
      <c r="C1609" s="55" t="s">
        <v>6</v>
      </c>
      <c r="D1609" s="55" t="s">
        <v>19316</v>
      </c>
      <c r="E1609" s="13"/>
      <c r="F1609" s="39" t="s">
        <v>19526</v>
      </c>
    </row>
    <row r="1610" spans="1:6" x14ac:dyDescent="0.25">
      <c r="A1610" s="80" t="s">
        <v>1023</v>
      </c>
      <c r="B1610" s="13" t="s">
        <v>1024</v>
      </c>
      <c r="C1610" s="55" t="s">
        <v>6</v>
      </c>
      <c r="D1610" s="55" t="s">
        <v>19316</v>
      </c>
      <c r="E1610" s="13"/>
      <c r="F1610" s="39" t="s">
        <v>19526</v>
      </c>
    </row>
    <row r="1611" spans="1:6" x14ac:dyDescent="0.25">
      <c r="A1611" s="80" t="s">
        <v>20307</v>
      </c>
      <c r="B1611" s="13" t="s">
        <v>20308</v>
      </c>
      <c r="C1611" s="55" t="s">
        <v>6</v>
      </c>
      <c r="D1611" s="55" t="s">
        <v>19353</v>
      </c>
      <c r="E1611" s="13"/>
      <c r="F1611" s="39" t="s">
        <v>19526</v>
      </c>
    </row>
    <row r="1612" spans="1:6" x14ac:dyDescent="0.25">
      <c r="A1612" s="80" t="s">
        <v>20309</v>
      </c>
      <c r="B1612" s="13" t="s">
        <v>20310</v>
      </c>
      <c r="C1612" s="55" t="s">
        <v>6</v>
      </c>
      <c r="D1612" s="55" t="s">
        <v>19353</v>
      </c>
      <c r="E1612" s="13"/>
      <c r="F1612" s="39" t="s">
        <v>19526</v>
      </c>
    </row>
    <row r="1613" spans="1:6" x14ac:dyDescent="0.25">
      <c r="A1613" s="80" t="s">
        <v>20311</v>
      </c>
      <c r="B1613" s="13" t="s">
        <v>20312</v>
      </c>
      <c r="C1613" s="55" t="s">
        <v>6</v>
      </c>
      <c r="D1613" s="55" t="s">
        <v>19353</v>
      </c>
      <c r="E1613" s="13"/>
      <c r="F1613" s="39" t="s">
        <v>19526</v>
      </c>
    </row>
    <row r="1614" spans="1:6" x14ac:dyDescent="0.25">
      <c r="A1614" s="80" t="s">
        <v>20313</v>
      </c>
      <c r="B1614" s="13" t="s">
        <v>20314</v>
      </c>
      <c r="C1614" s="55" t="s">
        <v>6</v>
      </c>
      <c r="D1614" s="55" t="s">
        <v>19353</v>
      </c>
      <c r="E1614" s="13"/>
      <c r="F1614" s="39" t="s">
        <v>19526</v>
      </c>
    </row>
    <row r="1615" spans="1:6" x14ac:dyDescent="0.25">
      <c r="A1615" s="80" t="s">
        <v>1025</v>
      </c>
      <c r="B1615" s="13" t="s">
        <v>1026</v>
      </c>
      <c r="C1615" s="55" t="s">
        <v>6</v>
      </c>
      <c r="D1615" s="55" t="s">
        <v>19353</v>
      </c>
      <c r="E1615" s="13"/>
      <c r="F1615" s="39" t="s">
        <v>19526</v>
      </c>
    </row>
    <row r="1616" spans="1:6" x14ac:dyDescent="0.25">
      <c r="A1616" s="80" t="s">
        <v>1027</v>
      </c>
      <c r="B1616" s="13" t="s">
        <v>1028</v>
      </c>
      <c r="C1616" s="55" t="s">
        <v>6</v>
      </c>
      <c r="D1616" s="55" t="s">
        <v>19353</v>
      </c>
      <c r="E1616" s="13"/>
      <c r="F1616" s="39" t="s">
        <v>19526</v>
      </c>
    </row>
    <row r="1617" spans="1:6" x14ac:dyDescent="0.25">
      <c r="A1617" s="80" t="s">
        <v>1029</v>
      </c>
      <c r="B1617" s="13" t="s">
        <v>1030</v>
      </c>
      <c r="C1617" s="55" t="s">
        <v>6</v>
      </c>
      <c r="D1617" s="55" t="s">
        <v>19353</v>
      </c>
      <c r="E1617" s="13"/>
      <c r="F1617" s="39" t="s">
        <v>19526</v>
      </c>
    </row>
    <row r="1618" spans="1:6" x14ac:dyDescent="0.25">
      <c r="A1618" s="80" t="s">
        <v>1031</v>
      </c>
      <c r="B1618" s="13" t="s">
        <v>1032</v>
      </c>
      <c r="C1618" s="55" t="s">
        <v>6</v>
      </c>
      <c r="D1618" s="55" t="s">
        <v>19353</v>
      </c>
      <c r="E1618" s="13"/>
      <c r="F1618" s="39" t="s">
        <v>19526</v>
      </c>
    </row>
    <row r="1619" spans="1:6" x14ac:dyDescent="0.25">
      <c r="A1619" s="80" t="s">
        <v>20315</v>
      </c>
      <c r="B1619" s="13" t="s">
        <v>20316</v>
      </c>
      <c r="C1619" s="55" t="s">
        <v>6</v>
      </c>
      <c r="D1619" s="55" t="s">
        <v>19341</v>
      </c>
      <c r="E1619" s="13"/>
      <c r="F1619" s="39" t="s">
        <v>19526</v>
      </c>
    </row>
    <row r="1620" spans="1:6" x14ac:dyDescent="0.25">
      <c r="A1620" s="80" t="s">
        <v>1033</v>
      </c>
      <c r="B1620" s="13" t="s">
        <v>1034</v>
      </c>
      <c r="C1620" s="55" t="s">
        <v>6</v>
      </c>
      <c r="D1620" s="55" t="s">
        <v>19341</v>
      </c>
      <c r="E1620" s="13"/>
      <c r="F1620" s="39" t="s">
        <v>19526</v>
      </c>
    </row>
    <row r="1621" spans="1:6" x14ac:dyDescent="0.25">
      <c r="A1621" s="80" t="s">
        <v>1035</v>
      </c>
      <c r="B1621" s="13" t="s">
        <v>1036</v>
      </c>
      <c r="C1621" s="55" t="s">
        <v>6</v>
      </c>
      <c r="D1621" s="55" t="s">
        <v>19341</v>
      </c>
      <c r="E1621" s="13"/>
      <c r="F1621" s="39" t="s">
        <v>19526</v>
      </c>
    </row>
    <row r="1622" spans="1:6" x14ac:dyDescent="0.25">
      <c r="A1622" s="80" t="s">
        <v>20317</v>
      </c>
      <c r="B1622" s="13" t="s">
        <v>20318</v>
      </c>
      <c r="C1622" s="55" t="s">
        <v>6</v>
      </c>
      <c r="D1622" s="55" t="s">
        <v>19450</v>
      </c>
      <c r="E1622" s="13"/>
      <c r="F1622" s="39" t="s">
        <v>19526</v>
      </c>
    </row>
    <row r="1623" spans="1:6" x14ac:dyDescent="0.25">
      <c r="A1623" s="80" t="s">
        <v>20319</v>
      </c>
      <c r="B1623" s="13" t="s">
        <v>20320</v>
      </c>
      <c r="C1623" s="55" t="s">
        <v>6</v>
      </c>
      <c r="D1623" s="55" t="s">
        <v>21465</v>
      </c>
      <c r="E1623" s="13"/>
      <c r="F1623" s="39" t="s">
        <v>19526</v>
      </c>
    </row>
    <row r="1624" spans="1:6" x14ac:dyDescent="0.25">
      <c r="A1624" s="80" t="s">
        <v>20321</v>
      </c>
      <c r="B1624" s="13" t="s">
        <v>20322</v>
      </c>
      <c r="C1624" s="55" t="s">
        <v>6</v>
      </c>
      <c r="D1624" s="55" t="s">
        <v>21465</v>
      </c>
      <c r="E1624" s="13"/>
      <c r="F1624" s="39" t="s">
        <v>19526</v>
      </c>
    </row>
    <row r="1625" spans="1:6" x14ac:dyDescent="0.25">
      <c r="A1625" s="80" t="s">
        <v>1037</v>
      </c>
      <c r="B1625" s="13" t="s">
        <v>1038</v>
      </c>
      <c r="C1625" s="55" t="s">
        <v>6</v>
      </c>
      <c r="D1625" s="55" t="s">
        <v>19341</v>
      </c>
      <c r="E1625" s="13"/>
      <c r="F1625" s="39" t="s">
        <v>19526</v>
      </c>
    </row>
    <row r="1626" spans="1:6" x14ac:dyDescent="0.25">
      <c r="A1626" s="80" t="s">
        <v>20323</v>
      </c>
      <c r="B1626" s="13" t="s">
        <v>20324</v>
      </c>
      <c r="C1626" s="55" t="s">
        <v>6</v>
      </c>
      <c r="D1626" s="55" t="s">
        <v>19353</v>
      </c>
      <c r="E1626" s="13"/>
      <c r="F1626" s="39" t="s">
        <v>19526</v>
      </c>
    </row>
    <row r="1627" spans="1:6" x14ac:dyDescent="0.25">
      <c r="A1627" s="80" t="s">
        <v>20325</v>
      </c>
      <c r="B1627" s="13" t="s">
        <v>20326</v>
      </c>
      <c r="C1627" s="55" t="s">
        <v>6</v>
      </c>
      <c r="D1627" s="55" t="s">
        <v>19353</v>
      </c>
      <c r="E1627" s="13"/>
      <c r="F1627" s="39" t="s">
        <v>19526</v>
      </c>
    </row>
    <row r="1628" spans="1:6" x14ac:dyDescent="0.25">
      <c r="A1628" s="80" t="s">
        <v>1039</v>
      </c>
      <c r="B1628" s="13" t="s">
        <v>1040</v>
      </c>
      <c r="C1628" s="55" t="s">
        <v>6</v>
      </c>
      <c r="D1628" s="55" t="s">
        <v>19330</v>
      </c>
      <c r="E1628" s="13"/>
      <c r="F1628" s="39" t="s">
        <v>19526</v>
      </c>
    </row>
    <row r="1629" spans="1:6" x14ac:dyDescent="0.25">
      <c r="A1629" s="80" t="s">
        <v>1043</v>
      </c>
      <c r="B1629" s="13" t="s">
        <v>1044</v>
      </c>
      <c r="C1629" s="55" t="s">
        <v>6</v>
      </c>
      <c r="D1629" s="55" t="s">
        <v>19330</v>
      </c>
      <c r="E1629" s="13"/>
      <c r="F1629" s="39" t="s">
        <v>19526</v>
      </c>
    </row>
    <row r="1630" spans="1:6" x14ac:dyDescent="0.25">
      <c r="A1630" s="80" t="s">
        <v>1045</v>
      </c>
      <c r="B1630" s="13" t="s">
        <v>1046</v>
      </c>
      <c r="C1630" s="55" t="s">
        <v>6</v>
      </c>
      <c r="D1630" s="55" t="s">
        <v>19330</v>
      </c>
      <c r="E1630" s="13"/>
      <c r="F1630" s="39" t="s">
        <v>19526</v>
      </c>
    </row>
    <row r="1631" spans="1:6" x14ac:dyDescent="0.25">
      <c r="A1631" s="80" t="s">
        <v>1047</v>
      </c>
      <c r="B1631" s="13" t="s">
        <v>1048</v>
      </c>
      <c r="C1631" s="55" t="s">
        <v>6</v>
      </c>
      <c r="D1631" s="55" t="s">
        <v>19330</v>
      </c>
      <c r="E1631" s="13"/>
      <c r="F1631" s="39" t="s">
        <v>19526</v>
      </c>
    </row>
    <row r="1632" spans="1:6" x14ac:dyDescent="0.25">
      <c r="A1632" s="80" t="s">
        <v>1049</v>
      </c>
      <c r="B1632" s="13" t="s">
        <v>1050</v>
      </c>
      <c r="C1632" s="55" t="s">
        <v>6</v>
      </c>
      <c r="D1632" s="55" t="s">
        <v>19330</v>
      </c>
      <c r="E1632" s="13"/>
      <c r="F1632" s="39" t="s">
        <v>19526</v>
      </c>
    </row>
    <row r="1633" spans="1:6" x14ac:dyDescent="0.25">
      <c r="A1633" s="80" t="s">
        <v>20327</v>
      </c>
      <c r="B1633" s="13" t="s">
        <v>20328</v>
      </c>
      <c r="C1633" s="55" t="s">
        <v>6</v>
      </c>
      <c r="D1633" s="55" t="s">
        <v>19330</v>
      </c>
      <c r="E1633" s="13"/>
      <c r="F1633" s="39" t="s">
        <v>19526</v>
      </c>
    </row>
    <row r="1634" spans="1:6" x14ac:dyDescent="0.25">
      <c r="A1634" s="80" t="s">
        <v>1051</v>
      </c>
      <c r="B1634" s="13" t="s">
        <v>1052</v>
      </c>
      <c r="C1634" s="55" t="s">
        <v>6</v>
      </c>
      <c r="D1634" s="55" t="s">
        <v>19321</v>
      </c>
      <c r="E1634" s="13" t="s">
        <v>21453</v>
      </c>
      <c r="F1634" s="39" t="s">
        <v>19526</v>
      </c>
    </row>
    <row r="1635" spans="1:6" x14ac:dyDescent="0.25">
      <c r="A1635" s="80" t="s">
        <v>1053</v>
      </c>
      <c r="B1635" s="13" t="s">
        <v>1054</v>
      </c>
      <c r="C1635" s="55" t="s">
        <v>6</v>
      </c>
      <c r="D1635" s="55" t="s">
        <v>19321</v>
      </c>
      <c r="E1635" s="13" t="s">
        <v>21453</v>
      </c>
      <c r="F1635" s="39" t="s">
        <v>19526</v>
      </c>
    </row>
    <row r="1636" spans="1:6" x14ac:dyDescent="0.25">
      <c r="A1636" s="80" t="s">
        <v>1055</v>
      </c>
      <c r="B1636" s="13" t="s">
        <v>1056</v>
      </c>
      <c r="C1636" s="55" t="s">
        <v>6</v>
      </c>
      <c r="D1636" s="55" t="s">
        <v>19316</v>
      </c>
      <c r="E1636" s="13"/>
      <c r="F1636" s="39" t="s">
        <v>19526</v>
      </c>
    </row>
    <row r="1637" spans="1:6" x14ac:dyDescent="0.25">
      <c r="A1637" s="80" t="s">
        <v>1057</v>
      </c>
      <c r="B1637" s="13" t="s">
        <v>1058</v>
      </c>
      <c r="C1637" s="55" t="s">
        <v>6</v>
      </c>
      <c r="D1637" s="55" t="s">
        <v>19316</v>
      </c>
      <c r="E1637" s="13"/>
      <c r="F1637" s="39" t="s">
        <v>19526</v>
      </c>
    </row>
    <row r="1638" spans="1:6" x14ac:dyDescent="0.25">
      <c r="A1638" s="80" t="s">
        <v>1059</v>
      </c>
      <c r="B1638" s="13" t="s">
        <v>1060</v>
      </c>
      <c r="C1638" s="55" t="s">
        <v>6</v>
      </c>
      <c r="D1638" s="55" t="s">
        <v>19316</v>
      </c>
      <c r="E1638" s="13"/>
      <c r="F1638" s="39" t="s">
        <v>19526</v>
      </c>
    </row>
    <row r="1639" spans="1:6" x14ac:dyDescent="0.25">
      <c r="A1639" s="80" t="s">
        <v>1061</v>
      </c>
      <c r="B1639" s="13" t="s">
        <v>1062</v>
      </c>
      <c r="C1639" s="55" t="s">
        <v>6</v>
      </c>
      <c r="D1639" s="55" t="s">
        <v>19316</v>
      </c>
      <c r="E1639" s="13"/>
      <c r="F1639" s="39" t="s">
        <v>19526</v>
      </c>
    </row>
    <row r="1640" spans="1:6" x14ac:dyDescent="0.25">
      <c r="A1640" s="80" t="s">
        <v>20329</v>
      </c>
      <c r="B1640" s="13" t="s">
        <v>20330</v>
      </c>
      <c r="C1640" s="55" t="s">
        <v>6</v>
      </c>
      <c r="D1640" s="55" t="s">
        <v>19316</v>
      </c>
      <c r="E1640" s="13"/>
      <c r="F1640" s="39" t="s">
        <v>19526</v>
      </c>
    </row>
    <row r="1641" spans="1:6" x14ac:dyDescent="0.25">
      <c r="A1641" s="80" t="s">
        <v>20331</v>
      </c>
      <c r="B1641" s="13" t="s">
        <v>20332</v>
      </c>
      <c r="C1641" s="55" t="s">
        <v>6</v>
      </c>
      <c r="D1641" s="55" t="s">
        <v>19316</v>
      </c>
      <c r="E1641" s="13"/>
      <c r="F1641" s="39" t="s">
        <v>19526</v>
      </c>
    </row>
    <row r="1642" spans="1:6" x14ac:dyDescent="0.25">
      <c r="A1642" s="80" t="s">
        <v>1063</v>
      </c>
      <c r="B1642" s="13" t="s">
        <v>1064</v>
      </c>
      <c r="C1642" s="55" t="s">
        <v>6</v>
      </c>
      <c r="D1642" s="55" t="s">
        <v>19316</v>
      </c>
      <c r="E1642" s="13"/>
      <c r="F1642" s="39" t="s">
        <v>19526</v>
      </c>
    </row>
    <row r="1643" spans="1:6" x14ac:dyDescent="0.25">
      <c r="A1643" s="80" t="s">
        <v>20333</v>
      </c>
      <c r="B1643" s="13" t="s">
        <v>20334</v>
      </c>
      <c r="C1643" s="55" t="s">
        <v>6</v>
      </c>
      <c r="D1643" s="55" t="s">
        <v>19316</v>
      </c>
      <c r="E1643" s="13"/>
      <c r="F1643" s="39" t="s">
        <v>19526</v>
      </c>
    </row>
    <row r="1644" spans="1:6" x14ac:dyDescent="0.25">
      <c r="A1644" s="80" t="s">
        <v>20335</v>
      </c>
      <c r="B1644" s="13" t="s">
        <v>20336</v>
      </c>
      <c r="C1644" s="55" t="s">
        <v>6</v>
      </c>
      <c r="D1644" s="55" t="s">
        <v>19316</v>
      </c>
      <c r="E1644" s="13"/>
      <c r="F1644" s="39" t="s">
        <v>19526</v>
      </c>
    </row>
    <row r="1645" spans="1:6" x14ac:dyDescent="0.25">
      <c r="A1645" s="80" t="s">
        <v>20337</v>
      </c>
      <c r="B1645" s="13" t="s">
        <v>20338</v>
      </c>
      <c r="C1645" s="55" t="s">
        <v>6</v>
      </c>
      <c r="D1645" s="55" t="s">
        <v>19316</v>
      </c>
      <c r="E1645" s="13"/>
      <c r="F1645" s="39" t="s">
        <v>19526</v>
      </c>
    </row>
    <row r="1646" spans="1:6" x14ac:dyDescent="0.25">
      <c r="A1646" s="80" t="s">
        <v>20339</v>
      </c>
      <c r="B1646" s="13" t="s">
        <v>20340</v>
      </c>
      <c r="C1646" s="55" t="s">
        <v>6</v>
      </c>
      <c r="D1646" s="55" t="s">
        <v>19316</v>
      </c>
      <c r="E1646" s="13"/>
      <c r="F1646" s="39" t="s">
        <v>19526</v>
      </c>
    </row>
    <row r="1647" spans="1:6" x14ac:dyDescent="0.25">
      <c r="A1647" s="80" t="s">
        <v>20341</v>
      </c>
      <c r="B1647" s="13" t="s">
        <v>20342</v>
      </c>
      <c r="C1647" s="55" t="s">
        <v>6</v>
      </c>
      <c r="D1647" s="55" t="s">
        <v>19316</v>
      </c>
      <c r="E1647" s="13"/>
      <c r="F1647" s="39" t="s">
        <v>19526</v>
      </c>
    </row>
    <row r="1648" spans="1:6" x14ac:dyDescent="0.25">
      <c r="A1648" s="80" t="s">
        <v>1065</v>
      </c>
      <c r="B1648" s="13" t="s">
        <v>1066</v>
      </c>
      <c r="C1648" s="55" t="s">
        <v>6</v>
      </c>
      <c r="D1648" s="55" t="s">
        <v>19511</v>
      </c>
      <c r="E1648" s="13"/>
      <c r="F1648" s="39" t="s">
        <v>19526</v>
      </c>
    </row>
    <row r="1649" spans="1:6" x14ac:dyDescent="0.25">
      <c r="A1649" s="80" t="s">
        <v>1067</v>
      </c>
      <c r="B1649" s="13" t="s">
        <v>1068</v>
      </c>
      <c r="C1649" s="55" t="s">
        <v>6</v>
      </c>
      <c r="D1649" s="55" t="s">
        <v>19511</v>
      </c>
      <c r="E1649" s="13"/>
      <c r="F1649" s="39" t="s">
        <v>19526</v>
      </c>
    </row>
    <row r="1650" spans="1:6" x14ac:dyDescent="0.25">
      <c r="A1650" s="80" t="s">
        <v>20343</v>
      </c>
      <c r="B1650" s="13" t="s">
        <v>20344</v>
      </c>
      <c r="C1650" s="55" t="s">
        <v>6</v>
      </c>
      <c r="D1650" s="55" t="s">
        <v>19316</v>
      </c>
      <c r="E1650" s="13"/>
      <c r="F1650" s="39" t="s">
        <v>19526</v>
      </c>
    </row>
    <row r="1651" spans="1:6" x14ac:dyDescent="0.25">
      <c r="A1651" s="80" t="s">
        <v>1069</v>
      </c>
      <c r="B1651" s="13" t="s">
        <v>1070</v>
      </c>
      <c r="C1651" s="55" t="s">
        <v>6</v>
      </c>
      <c r="D1651" s="55" t="s">
        <v>19327</v>
      </c>
      <c r="E1651" s="13"/>
      <c r="F1651" s="39" t="s">
        <v>19526</v>
      </c>
    </row>
    <row r="1652" spans="1:6" x14ac:dyDescent="0.25">
      <c r="A1652" s="80" t="s">
        <v>1071</v>
      </c>
      <c r="B1652" s="13" t="s">
        <v>1072</v>
      </c>
      <c r="C1652" s="55" t="s">
        <v>6</v>
      </c>
      <c r="D1652" s="55" t="s">
        <v>19437</v>
      </c>
      <c r="E1652" s="13"/>
      <c r="F1652" s="39" t="s">
        <v>19526</v>
      </c>
    </row>
    <row r="1653" spans="1:6" x14ac:dyDescent="0.25">
      <c r="A1653" s="80" t="s">
        <v>1075</v>
      </c>
      <c r="B1653" s="13" t="s">
        <v>1076</v>
      </c>
      <c r="C1653" s="55" t="s">
        <v>6</v>
      </c>
      <c r="D1653" s="55" t="s">
        <v>19437</v>
      </c>
      <c r="E1653" s="13"/>
      <c r="F1653" s="39" t="s">
        <v>19526</v>
      </c>
    </row>
    <row r="1654" spans="1:6" x14ac:dyDescent="0.25">
      <c r="A1654" s="80" t="s">
        <v>20345</v>
      </c>
      <c r="B1654" s="13" t="s">
        <v>20346</v>
      </c>
      <c r="C1654" s="55" t="s">
        <v>6</v>
      </c>
      <c r="D1654" s="55" t="s">
        <v>19437</v>
      </c>
      <c r="E1654" s="13"/>
      <c r="F1654" s="39" t="s">
        <v>19526</v>
      </c>
    </row>
    <row r="1655" spans="1:6" x14ac:dyDescent="0.25">
      <c r="A1655" s="80" t="s">
        <v>1077</v>
      </c>
      <c r="B1655" s="13" t="s">
        <v>1078</v>
      </c>
      <c r="C1655" s="55" t="s">
        <v>6</v>
      </c>
      <c r="D1655" s="55" t="s">
        <v>19316</v>
      </c>
      <c r="E1655" s="13"/>
      <c r="F1655" s="39" t="s">
        <v>19526</v>
      </c>
    </row>
    <row r="1656" spans="1:6" x14ac:dyDescent="0.25">
      <c r="A1656" s="80" t="s">
        <v>1079</v>
      </c>
      <c r="B1656" s="13" t="s">
        <v>1080</v>
      </c>
      <c r="C1656" s="55" t="s">
        <v>6</v>
      </c>
      <c r="D1656" s="55" t="s">
        <v>19316</v>
      </c>
      <c r="E1656" s="13"/>
      <c r="F1656" s="39" t="s">
        <v>19526</v>
      </c>
    </row>
    <row r="1657" spans="1:6" x14ac:dyDescent="0.25">
      <c r="A1657" s="80" t="s">
        <v>1081</v>
      </c>
      <c r="B1657" s="13" t="s">
        <v>1082</v>
      </c>
      <c r="C1657" s="55" t="s">
        <v>6</v>
      </c>
      <c r="D1657" s="55" t="s">
        <v>19450</v>
      </c>
      <c r="E1657" s="13"/>
      <c r="F1657" s="39" t="s">
        <v>19526</v>
      </c>
    </row>
    <row r="1658" spans="1:6" x14ac:dyDescent="0.25">
      <c r="A1658" s="80" t="s">
        <v>1083</v>
      </c>
      <c r="B1658" s="13" t="s">
        <v>1084</v>
      </c>
      <c r="C1658" s="55" t="s">
        <v>6</v>
      </c>
      <c r="D1658" s="55" t="s">
        <v>19450</v>
      </c>
      <c r="E1658" s="13"/>
      <c r="F1658" s="39" t="s">
        <v>19526</v>
      </c>
    </row>
    <row r="1659" spans="1:6" x14ac:dyDescent="0.25">
      <c r="A1659" s="80" t="s">
        <v>1085</v>
      </c>
      <c r="B1659" s="13" t="s">
        <v>1086</v>
      </c>
      <c r="C1659" s="55" t="s">
        <v>6</v>
      </c>
      <c r="D1659" s="55" t="s">
        <v>19450</v>
      </c>
      <c r="E1659" s="13"/>
      <c r="F1659" s="39" t="s">
        <v>19526</v>
      </c>
    </row>
    <row r="1660" spans="1:6" x14ac:dyDescent="0.25">
      <c r="A1660" s="80" t="s">
        <v>1087</v>
      </c>
      <c r="B1660" s="13" t="s">
        <v>1088</v>
      </c>
      <c r="C1660" s="55" t="s">
        <v>6</v>
      </c>
      <c r="D1660" s="55" t="s">
        <v>19450</v>
      </c>
      <c r="E1660" s="13"/>
      <c r="F1660" s="39" t="s">
        <v>19526</v>
      </c>
    </row>
    <row r="1661" spans="1:6" x14ac:dyDescent="0.25">
      <c r="A1661" s="80" t="s">
        <v>20347</v>
      </c>
      <c r="B1661" s="13" t="s">
        <v>2207</v>
      </c>
      <c r="C1661" s="55" t="s">
        <v>6</v>
      </c>
      <c r="D1661" s="55" t="s">
        <v>19120</v>
      </c>
      <c r="E1661" s="13"/>
      <c r="F1661" s="39" t="s">
        <v>19526</v>
      </c>
    </row>
    <row r="1662" spans="1:6" x14ac:dyDescent="0.25">
      <c r="A1662" s="80" t="s">
        <v>1089</v>
      </c>
      <c r="B1662" s="13" t="s">
        <v>1090</v>
      </c>
      <c r="C1662" s="55" t="s">
        <v>6</v>
      </c>
      <c r="D1662" s="55" t="s">
        <v>19450</v>
      </c>
      <c r="E1662" s="13"/>
      <c r="F1662" s="39" t="s">
        <v>19526</v>
      </c>
    </row>
    <row r="1663" spans="1:6" x14ac:dyDescent="0.25">
      <c r="A1663" s="80" t="s">
        <v>1091</v>
      </c>
      <c r="B1663" s="13" t="s">
        <v>1092</v>
      </c>
      <c r="C1663" s="55" t="s">
        <v>6</v>
      </c>
      <c r="D1663" s="55" t="s">
        <v>19322</v>
      </c>
      <c r="E1663" s="13"/>
      <c r="F1663" s="39" t="s">
        <v>19526</v>
      </c>
    </row>
    <row r="1664" spans="1:6" x14ac:dyDescent="0.25">
      <c r="A1664" s="80" t="s">
        <v>1093</v>
      </c>
      <c r="B1664" s="13" t="s">
        <v>1094</v>
      </c>
      <c r="C1664" s="55" t="s">
        <v>6</v>
      </c>
      <c r="D1664" s="55" t="s">
        <v>19120</v>
      </c>
      <c r="E1664" s="13"/>
      <c r="F1664" s="39" t="s">
        <v>19526</v>
      </c>
    </row>
    <row r="1665" spans="1:6" x14ac:dyDescent="0.25">
      <c r="A1665" s="80" t="s">
        <v>1095</v>
      </c>
      <c r="B1665" s="13" t="s">
        <v>1096</v>
      </c>
      <c r="C1665" s="55" t="s">
        <v>6</v>
      </c>
      <c r="D1665" s="55" t="s">
        <v>19437</v>
      </c>
      <c r="E1665" s="13"/>
      <c r="F1665" s="39" t="s">
        <v>19526</v>
      </c>
    </row>
    <row r="1666" spans="1:6" x14ac:dyDescent="0.25">
      <c r="A1666" s="80" t="s">
        <v>1097</v>
      </c>
      <c r="B1666" s="13" t="s">
        <v>1098</v>
      </c>
      <c r="C1666" s="55" t="s">
        <v>6</v>
      </c>
      <c r="D1666" s="55" t="s">
        <v>19322</v>
      </c>
      <c r="E1666" s="13"/>
      <c r="F1666" s="39" t="s">
        <v>19526</v>
      </c>
    </row>
    <row r="1667" spans="1:6" x14ac:dyDescent="0.25">
      <c r="A1667" s="80" t="s">
        <v>1099</v>
      </c>
      <c r="B1667" s="13" t="s">
        <v>1100</v>
      </c>
      <c r="C1667" s="55" t="s">
        <v>6</v>
      </c>
      <c r="D1667" s="55" t="s">
        <v>19437</v>
      </c>
      <c r="E1667" s="13"/>
      <c r="F1667" s="39" t="s">
        <v>19526</v>
      </c>
    </row>
    <row r="1668" spans="1:6" x14ac:dyDescent="0.25">
      <c r="A1668" s="80" t="s">
        <v>1101</v>
      </c>
      <c r="B1668" s="13" t="s">
        <v>1102</v>
      </c>
      <c r="C1668" s="55" t="s">
        <v>6</v>
      </c>
      <c r="D1668" s="55" t="s">
        <v>19437</v>
      </c>
      <c r="E1668" s="13"/>
      <c r="F1668" s="39" t="s">
        <v>19526</v>
      </c>
    </row>
    <row r="1669" spans="1:6" x14ac:dyDescent="0.25">
      <c r="A1669" s="80" t="s">
        <v>1105</v>
      </c>
      <c r="B1669" s="13" t="s">
        <v>1106</v>
      </c>
      <c r="C1669" s="55" t="s">
        <v>6</v>
      </c>
      <c r="D1669" s="55" t="s">
        <v>19321</v>
      </c>
      <c r="E1669" s="13" t="s">
        <v>21453</v>
      </c>
      <c r="F1669" s="39" t="s">
        <v>19526</v>
      </c>
    </row>
    <row r="1670" spans="1:6" x14ac:dyDescent="0.25">
      <c r="A1670" s="80" t="s">
        <v>20348</v>
      </c>
      <c r="B1670" s="13" t="s">
        <v>20349</v>
      </c>
      <c r="C1670" s="55" t="s">
        <v>6</v>
      </c>
      <c r="D1670" s="55" t="s">
        <v>19316</v>
      </c>
      <c r="E1670" s="13"/>
      <c r="F1670" s="39" t="s">
        <v>19526</v>
      </c>
    </row>
    <row r="1671" spans="1:6" x14ac:dyDescent="0.25">
      <c r="A1671" s="80" t="s">
        <v>1111</v>
      </c>
      <c r="B1671" s="13" t="s">
        <v>1112</v>
      </c>
      <c r="C1671" s="55" t="s">
        <v>6</v>
      </c>
      <c r="D1671" s="55" t="s">
        <v>19316</v>
      </c>
      <c r="E1671" s="13"/>
      <c r="F1671" s="39" t="s">
        <v>19526</v>
      </c>
    </row>
    <row r="1672" spans="1:6" x14ac:dyDescent="0.25">
      <c r="A1672" s="80" t="s">
        <v>20350</v>
      </c>
      <c r="B1672" s="13" t="s">
        <v>20351</v>
      </c>
      <c r="C1672" s="55" t="s">
        <v>6</v>
      </c>
      <c r="D1672" s="55" t="s">
        <v>19316</v>
      </c>
      <c r="E1672" s="13"/>
      <c r="F1672" s="39" t="s">
        <v>19526</v>
      </c>
    </row>
    <row r="1673" spans="1:6" x14ac:dyDescent="0.25">
      <c r="A1673" s="80" t="s">
        <v>20352</v>
      </c>
      <c r="B1673" s="13" t="s">
        <v>20353</v>
      </c>
      <c r="C1673" s="55" t="s">
        <v>6</v>
      </c>
      <c r="D1673" s="55" t="s">
        <v>19316</v>
      </c>
      <c r="E1673" s="13"/>
      <c r="F1673" s="39" t="s">
        <v>19526</v>
      </c>
    </row>
    <row r="1674" spans="1:6" x14ac:dyDescent="0.25">
      <c r="A1674" s="80" t="s">
        <v>20354</v>
      </c>
      <c r="B1674" s="13" t="s">
        <v>20355</v>
      </c>
      <c r="C1674" s="55" t="s">
        <v>6</v>
      </c>
      <c r="D1674" s="55" t="s">
        <v>19316</v>
      </c>
      <c r="E1674" s="13"/>
      <c r="F1674" s="39" t="s">
        <v>19526</v>
      </c>
    </row>
    <row r="1675" spans="1:6" x14ac:dyDescent="0.25">
      <c r="A1675" s="80" t="s">
        <v>1113</v>
      </c>
      <c r="B1675" s="13" t="s">
        <v>1114</v>
      </c>
      <c r="C1675" s="55" t="s">
        <v>6</v>
      </c>
      <c r="D1675" s="55" t="s">
        <v>19316</v>
      </c>
      <c r="E1675" s="13"/>
      <c r="F1675" s="39" t="s">
        <v>19526</v>
      </c>
    </row>
    <row r="1676" spans="1:6" x14ac:dyDescent="0.25">
      <c r="A1676" s="80" t="s">
        <v>20356</v>
      </c>
      <c r="B1676" s="13" t="s">
        <v>20357</v>
      </c>
      <c r="C1676" s="55" t="s">
        <v>6</v>
      </c>
      <c r="D1676" s="55" t="s">
        <v>19353</v>
      </c>
      <c r="E1676" s="13"/>
      <c r="F1676" s="39" t="s">
        <v>19526</v>
      </c>
    </row>
    <row r="1677" spans="1:6" x14ac:dyDescent="0.25">
      <c r="A1677" s="80" t="s">
        <v>20358</v>
      </c>
      <c r="B1677" s="13" t="s">
        <v>20359</v>
      </c>
      <c r="C1677" s="55" t="s">
        <v>6</v>
      </c>
      <c r="D1677" s="55" t="s">
        <v>19316</v>
      </c>
      <c r="E1677" s="13"/>
      <c r="F1677" s="39" t="s">
        <v>19526</v>
      </c>
    </row>
    <row r="1678" spans="1:6" x14ac:dyDescent="0.25">
      <c r="A1678" s="80" t="s">
        <v>1117</v>
      </c>
      <c r="B1678" s="13" t="s">
        <v>1118</v>
      </c>
      <c r="C1678" s="55" t="s">
        <v>6</v>
      </c>
      <c r="D1678" s="55" t="s">
        <v>19316</v>
      </c>
      <c r="E1678" s="13"/>
      <c r="F1678" s="39" t="s">
        <v>19526</v>
      </c>
    </row>
    <row r="1679" spans="1:6" x14ac:dyDescent="0.25">
      <c r="A1679" s="80" t="s">
        <v>1119</v>
      </c>
      <c r="B1679" s="13" t="s">
        <v>1120</v>
      </c>
      <c r="C1679" s="55" t="s">
        <v>6</v>
      </c>
      <c r="D1679" s="55" t="s">
        <v>19340</v>
      </c>
      <c r="E1679" s="13"/>
      <c r="F1679" s="39" t="s">
        <v>19526</v>
      </c>
    </row>
    <row r="1680" spans="1:6" x14ac:dyDescent="0.25">
      <c r="A1680" s="80" t="s">
        <v>1121</v>
      </c>
      <c r="B1680" s="13" t="s">
        <v>1122</v>
      </c>
      <c r="C1680" s="55" t="s">
        <v>6</v>
      </c>
      <c r="D1680" s="55" t="s">
        <v>19340</v>
      </c>
      <c r="E1680" s="13"/>
      <c r="F1680" s="39" t="s">
        <v>19526</v>
      </c>
    </row>
    <row r="1681" spans="1:6" x14ac:dyDescent="0.25">
      <c r="A1681" s="80" t="s">
        <v>20360</v>
      </c>
      <c r="B1681" s="13" t="s">
        <v>20361</v>
      </c>
      <c r="C1681" s="55" t="s">
        <v>6</v>
      </c>
      <c r="D1681" s="55" t="s">
        <v>19340</v>
      </c>
      <c r="E1681" s="13"/>
      <c r="F1681" s="39" t="s">
        <v>19526</v>
      </c>
    </row>
    <row r="1682" spans="1:6" x14ac:dyDescent="0.25">
      <c r="A1682" s="80" t="s">
        <v>1123</v>
      </c>
      <c r="B1682" s="13" t="s">
        <v>1124</v>
      </c>
      <c r="C1682" s="55" t="s">
        <v>6</v>
      </c>
      <c r="D1682" s="55" t="s">
        <v>19340</v>
      </c>
      <c r="E1682" s="13"/>
      <c r="F1682" s="39" t="s">
        <v>19526</v>
      </c>
    </row>
    <row r="1683" spans="1:6" x14ac:dyDescent="0.25">
      <c r="A1683" s="80" t="s">
        <v>1125</v>
      </c>
      <c r="B1683" s="13" t="s">
        <v>1126</v>
      </c>
      <c r="C1683" s="55" t="s">
        <v>6</v>
      </c>
      <c r="D1683" s="55" t="s">
        <v>19340</v>
      </c>
      <c r="E1683" s="13"/>
      <c r="F1683" s="39" t="s">
        <v>19526</v>
      </c>
    </row>
    <row r="1684" spans="1:6" x14ac:dyDescent="0.25">
      <c r="A1684" s="80" t="s">
        <v>1127</v>
      </c>
      <c r="B1684" s="13" t="s">
        <v>1128</v>
      </c>
      <c r="C1684" s="55" t="s">
        <v>6</v>
      </c>
      <c r="D1684" s="55" t="s">
        <v>19340</v>
      </c>
      <c r="E1684" s="13"/>
      <c r="F1684" s="39" t="s">
        <v>19526</v>
      </c>
    </row>
    <row r="1685" spans="1:6" x14ac:dyDescent="0.25">
      <c r="A1685" s="80" t="s">
        <v>1129</v>
      </c>
      <c r="B1685" s="13" t="s">
        <v>1130</v>
      </c>
      <c r="C1685" s="55" t="s">
        <v>6</v>
      </c>
      <c r="D1685" s="55" t="s">
        <v>19340</v>
      </c>
      <c r="E1685" s="13"/>
      <c r="F1685" s="39" t="s">
        <v>19526</v>
      </c>
    </row>
    <row r="1686" spans="1:6" x14ac:dyDescent="0.25">
      <c r="A1686" s="80" t="s">
        <v>1131</v>
      </c>
      <c r="B1686" s="13" t="s">
        <v>1132</v>
      </c>
      <c r="C1686" s="55" t="s">
        <v>6</v>
      </c>
      <c r="D1686" s="55" t="s">
        <v>19340</v>
      </c>
      <c r="E1686" s="13"/>
      <c r="F1686" s="39" t="s">
        <v>19526</v>
      </c>
    </row>
    <row r="1687" spans="1:6" x14ac:dyDescent="0.25">
      <c r="A1687" s="80" t="s">
        <v>1133</v>
      </c>
      <c r="B1687" s="13" t="s">
        <v>1134</v>
      </c>
      <c r="C1687" s="55" t="s">
        <v>6</v>
      </c>
      <c r="D1687" s="55" t="s">
        <v>19340</v>
      </c>
      <c r="E1687" s="13"/>
      <c r="F1687" s="39" t="s">
        <v>19526</v>
      </c>
    </row>
    <row r="1688" spans="1:6" x14ac:dyDescent="0.25">
      <c r="A1688" s="80" t="s">
        <v>1135</v>
      </c>
      <c r="B1688" s="13" t="s">
        <v>1136</v>
      </c>
      <c r="C1688" s="55" t="s">
        <v>6</v>
      </c>
      <c r="D1688" s="55" t="s">
        <v>19340</v>
      </c>
      <c r="E1688" s="13"/>
      <c r="F1688" s="39" t="s">
        <v>19526</v>
      </c>
    </row>
    <row r="1689" spans="1:6" x14ac:dyDescent="0.25">
      <c r="A1689" s="80" t="s">
        <v>1137</v>
      </c>
      <c r="B1689" s="13" t="s">
        <v>1138</v>
      </c>
      <c r="C1689" s="55" t="s">
        <v>6</v>
      </c>
      <c r="D1689" s="55" t="s">
        <v>19340</v>
      </c>
      <c r="E1689" s="13"/>
      <c r="F1689" s="39" t="s">
        <v>19526</v>
      </c>
    </row>
    <row r="1690" spans="1:6" x14ac:dyDescent="0.25">
      <c r="A1690" s="80" t="s">
        <v>1139</v>
      </c>
      <c r="B1690" s="13" t="s">
        <v>1140</v>
      </c>
      <c r="C1690" s="55" t="s">
        <v>6</v>
      </c>
      <c r="D1690" s="55" t="s">
        <v>19340</v>
      </c>
      <c r="E1690" s="13"/>
      <c r="F1690" s="39" t="s">
        <v>19526</v>
      </c>
    </row>
    <row r="1691" spans="1:6" x14ac:dyDescent="0.25">
      <c r="A1691" s="80" t="s">
        <v>1141</v>
      </c>
      <c r="B1691" s="13" t="s">
        <v>1142</v>
      </c>
      <c r="C1691" s="55" t="s">
        <v>6</v>
      </c>
      <c r="D1691" s="55" t="s">
        <v>19340</v>
      </c>
      <c r="E1691" s="13"/>
      <c r="F1691" s="39" t="s">
        <v>19526</v>
      </c>
    </row>
    <row r="1692" spans="1:6" x14ac:dyDescent="0.25">
      <c r="A1692" s="80" t="s">
        <v>20362</v>
      </c>
      <c r="B1692" s="13" t="s">
        <v>20363</v>
      </c>
      <c r="C1692" s="55" t="s">
        <v>6</v>
      </c>
      <c r="D1692" s="55" t="s">
        <v>19340</v>
      </c>
      <c r="E1692" s="13"/>
      <c r="F1692" s="39" t="s">
        <v>19526</v>
      </c>
    </row>
    <row r="1693" spans="1:6" x14ac:dyDescent="0.25">
      <c r="A1693" s="80" t="s">
        <v>20364</v>
      </c>
      <c r="B1693" s="13" t="s">
        <v>20365</v>
      </c>
      <c r="C1693" s="55" t="s">
        <v>6</v>
      </c>
      <c r="D1693" s="55" t="s">
        <v>19340</v>
      </c>
      <c r="E1693" s="13"/>
      <c r="F1693" s="39" t="s">
        <v>19526</v>
      </c>
    </row>
    <row r="1694" spans="1:6" x14ac:dyDescent="0.25">
      <c r="A1694" s="80" t="s">
        <v>20366</v>
      </c>
      <c r="B1694" s="13" t="s">
        <v>20367</v>
      </c>
      <c r="C1694" s="55" t="s">
        <v>6</v>
      </c>
      <c r="D1694" s="55" t="s">
        <v>19340</v>
      </c>
      <c r="E1694" s="13"/>
      <c r="F1694" s="39" t="s">
        <v>19526</v>
      </c>
    </row>
    <row r="1695" spans="1:6" x14ac:dyDescent="0.25">
      <c r="A1695" s="80" t="s">
        <v>1143</v>
      </c>
      <c r="B1695" s="13" t="s">
        <v>1144</v>
      </c>
      <c r="C1695" s="55" t="s">
        <v>6</v>
      </c>
      <c r="D1695" s="55" t="s">
        <v>19340</v>
      </c>
      <c r="E1695" s="13"/>
      <c r="F1695" s="39" t="s">
        <v>19526</v>
      </c>
    </row>
    <row r="1696" spans="1:6" x14ac:dyDescent="0.25">
      <c r="A1696" s="80" t="s">
        <v>1145</v>
      </c>
      <c r="B1696" s="13" t="s">
        <v>1146</v>
      </c>
      <c r="C1696" s="55" t="s">
        <v>6</v>
      </c>
      <c r="D1696" s="55" t="s">
        <v>19340</v>
      </c>
      <c r="E1696" s="13"/>
      <c r="F1696" s="39" t="s">
        <v>19526</v>
      </c>
    </row>
    <row r="1697" spans="1:6" x14ac:dyDescent="0.25">
      <c r="A1697" s="80" t="s">
        <v>1147</v>
      </c>
      <c r="B1697" s="13" t="s">
        <v>1148</v>
      </c>
      <c r="C1697" s="55" t="s">
        <v>6</v>
      </c>
      <c r="D1697" s="55" t="s">
        <v>19340</v>
      </c>
      <c r="E1697" s="13"/>
      <c r="F1697" s="39" t="s">
        <v>19526</v>
      </c>
    </row>
    <row r="1698" spans="1:6" x14ac:dyDescent="0.25">
      <c r="A1698" s="80" t="s">
        <v>1149</v>
      </c>
      <c r="B1698" s="13" t="s">
        <v>1150</v>
      </c>
      <c r="C1698" s="55" t="s">
        <v>6</v>
      </c>
      <c r="D1698" s="55" t="s">
        <v>19340</v>
      </c>
      <c r="E1698" s="13"/>
      <c r="F1698" s="39" t="s">
        <v>19526</v>
      </c>
    </row>
    <row r="1699" spans="1:6" x14ac:dyDescent="0.25">
      <c r="A1699" s="80" t="s">
        <v>1151</v>
      </c>
      <c r="B1699" s="13" t="s">
        <v>1152</v>
      </c>
      <c r="C1699" s="55" t="s">
        <v>6</v>
      </c>
      <c r="D1699" s="55" t="s">
        <v>19340</v>
      </c>
      <c r="E1699" s="13"/>
      <c r="F1699" s="39" t="s">
        <v>19526</v>
      </c>
    </row>
    <row r="1700" spans="1:6" x14ac:dyDescent="0.25">
      <c r="A1700" s="80" t="s">
        <v>1153</v>
      </c>
      <c r="B1700" s="13" t="s">
        <v>1154</v>
      </c>
      <c r="C1700" s="55" t="s">
        <v>6</v>
      </c>
      <c r="D1700" s="55" t="s">
        <v>19340</v>
      </c>
      <c r="E1700" s="13"/>
      <c r="F1700" s="39" t="s">
        <v>19526</v>
      </c>
    </row>
    <row r="1701" spans="1:6" x14ac:dyDescent="0.25">
      <c r="A1701" s="80" t="s">
        <v>1155</v>
      </c>
      <c r="B1701" s="13" t="s">
        <v>1156</v>
      </c>
      <c r="C1701" s="55" t="s">
        <v>6</v>
      </c>
      <c r="D1701" s="55" t="s">
        <v>19340</v>
      </c>
      <c r="E1701" s="13"/>
      <c r="F1701" s="39" t="s">
        <v>19526</v>
      </c>
    </row>
    <row r="1702" spans="1:6" x14ac:dyDescent="0.25">
      <c r="A1702" s="80" t="s">
        <v>1157</v>
      </c>
      <c r="B1702" s="13" t="s">
        <v>1158</v>
      </c>
      <c r="C1702" s="55" t="s">
        <v>6</v>
      </c>
      <c r="D1702" s="55" t="s">
        <v>19340</v>
      </c>
      <c r="E1702" s="13"/>
      <c r="F1702" s="39" t="s">
        <v>19526</v>
      </c>
    </row>
    <row r="1703" spans="1:6" x14ac:dyDescent="0.25">
      <c r="A1703" s="80" t="s">
        <v>1159</v>
      </c>
      <c r="B1703" s="13" t="s">
        <v>1160</v>
      </c>
      <c r="C1703" s="55" t="s">
        <v>6</v>
      </c>
      <c r="D1703" s="55" t="s">
        <v>19340</v>
      </c>
      <c r="E1703" s="13"/>
      <c r="F1703" s="39" t="s">
        <v>19526</v>
      </c>
    </row>
    <row r="1704" spans="1:6" x14ac:dyDescent="0.25">
      <c r="A1704" s="80" t="s">
        <v>1161</v>
      </c>
      <c r="B1704" s="13" t="s">
        <v>1162</v>
      </c>
      <c r="C1704" s="55" t="s">
        <v>6</v>
      </c>
      <c r="D1704" s="55" t="s">
        <v>19340</v>
      </c>
      <c r="E1704" s="13"/>
      <c r="F1704" s="39" t="s">
        <v>19526</v>
      </c>
    </row>
    <row r="1705" spans="1:6" x14ac:dyDescent="0.25">
      <c r="A1705" s="80" t="s">
        <v>1163</v>
      </c>
      <c r="B1705" s="13" t="s">
        <v>1164</v>
      </c>
      <c r="C1705" s="55" t="s">
        <v>6</v>
      </c>
      <c r="D1705" s="55" t="s">
        <v>19340</v>
      </c>
      <c r="E1705" s="13"/>
      <c r="F1705" s="39" t="s">
        <v>19526</v>
      </c>
    </row>
    <row r="1706" spans="1:6" x14ac:dyDescent="0.25">
      <c r="A1706" s="80" t="s">
        <v>1165</v>
      </c>
      <c r="B1706" s="13" t="s">
        <v>1166</v>
      </c>
      <c r="C1706" s="55" t="s">
        <v>6</v>
      </c>
      <c r="D1706" s="55" t="s">
        <v>19340</v>
      </c>
      <c r="E1706" s="13"/>
      <c r="F1706" s="39" t="s">
        <v>19526</v>
      </c>
    </row>
    <row r="1707" spans="1:6" x14ac:dyDescent="0.25">
      <c r="A1707" s="80" t="s">
        <v>1167</v>
      </c>
      <c r="B1707" s="13" t="s">
        <v>1168</v>
      </c>
      <c r="C1707" s="55" t="s">
        <v>6</v>
      </c>
      <c r="D1707" s="55" t="s">
        <v>19340</v>
      </c>
      <c r="E1707" s="13"/>
      <c r="F1707" s="39" t="s">
        <v>19526</v>
      </c>
    </row>
    <row r="1708" spans="1:6" x14ac:dyDescent="0.25">
      <c r="A1708" s="80" t="s">
        <v>1169</v>
      </c>
      <c r="B1708" s="13" t="s">
        <v>1170</v>
      </c>
      <c r="C1708" s="55" t="s">
        <v>6</v>
      </c>
      <c r="D1708" s="55" t="s">
        <v>19340</v>
      </c>
      <c r="E1708" s="13"/>
      <c r="F1708" s="39" t="s">
        <v>19526</v>
      </c>
    </row>
    <row r="1709" spans="1:6" x14ac:dyDescent="0.25">
      <c r="A1709" s="80" t="s">
        <v>1171</v>
      </c>
      <c r="B1709" s="13" t="s">
        <v>1172</v>
      </c>
      <c r="C1709" s="55" t="s">
        <v>6</v>
      </c>
      <c r="D1709" s="55" t="s">
        <v>19340</v>
      </c>
      <c r="E1709" s="13"/>
      <c r="F1709" s="39" t="s">
        <v>19526</v>
      </c>
    </row>
    <row r="1710" spans="1:6" x14ac:dyDescent="0.25">
      <c r="A1710" s="80" t="s">
        <v>20368</v>
      </c>
      <c r="B1710" s="13" t="s">
        <v>20369</v>
      </c>
      <c r="C1710" s="55" t="s">
        <v>6</v>
      </c>
      <c r="D1710" s="55" t="s">
        <v>19340</v>
      </c>
      <c r="E1710" s="13"/>
      <c r="F1710" s="39" t="s">
        <v>19526</v>
      </c>
    </row>
    <row r="1711" spans="1:6" x14ac:dyDescent="0.25">
      <c r="A1711" s="80" t="s">
        <v>1175</v>
      </c>
      <c r="B1711" s="13" t="s">
        <v>1176</v>
      </c>
      <c r="C1711" s="55" t="s">
        <v>6</v>
      </c>
      <c r="D1711" s="55" t="s">
        <v>19120</v>
      </c>
      <c r="E1711" s="13"/>
      <c r="F1711" s="39" t="s">
        <v>19526</v>
      </c>
    </row>
    <row r="1712" spans="1:6" x14ac:dyDescent="0.25">
      <c r="A1712" s="80" t="s">
        <v>20370</v>
      </c>
      <c r="B1712" s="13" t="s">
        <v>20371</v>
      </c>
      <c r="C1712" s="55" t="s">
        <v>6</v>
      </c>
      <c r="D1712" s="55" t="s">
        <v>19340</v>
      </c>
      <c r="E1712" s="13"/>
      <c r="F1712" s="39" t="s">
        <v>19526</v>
      </c>
    </row>
    <row r="1713" spans="1:6" x14ac:dyDescent="0.25">
      <c r="A1713" s="80" t="s">
        <v>1181</v>
      </c>
      <c r="B1713" s="13" t="s">
        <v>1182</v>
      </c>
      <c r="C1713" s="55" t="s">
        <v>6</v>
      </c>
      <c r="D1713" s="55" t="s">
        <v>19340</v>
      </c>
      <c r="E1713" s="13"/>
      <c r="F1713" s="39" t="s">
        <v>19526</v>
      </c>
    </row>
    <row r="1714" spans="1:6" x14ac:dyDescent="0.25">
      <c r="A1714" s="80" t="s">
        <v>1183</v>
      </c>
      <c r="B1714" s="13" t="s">
        <v>1184</v>
      </c>
      <c r="C1714" s="55" t="s">
        <v>6</v>
      </c>
      <c r="D1714" s="55" t="s">
        <v>19120</v>
      </c>
      <c r="E1714" s="13"/>
      <c r="F1714" s="39" t="s">
        <v>19526</v>
      </c>
    </row>
    <row r="1715" spans="1:6" x14ac:dyDescent="0.25">
      <c r="A1715" s="80" t="s">
        <v>1189</v>
      </c>
      <c r="B1715" s="13" t="s">
        <v>1190</v>
      </c>
      <c r="C1715" s="55" t="s">
        <v>6</v>
      </c>
      <c r="D1715" s="55" t="s">
        <v>19316</v>
      </c>
      <c r="E1715" s="13"/>
      <c r="F1715" s="39" t="s">
        <v>19526</v>
      </c>
    </row>
    <row r="1716" spans="1:6" x14ac:dyDescent="0.25">
      <c r="A1716" s="80" t="s">
        <v>1191</v>
      </c>
      <c r="B1716" s="13" t="s">
        <v>1192</v>
      </c>
      <c r="C1716" s="55" t="s">
        <v>6</v>
      </c>
      <c r="D1716" s="55" t="s">
        <v>19341</v>
      </c>
      <c r="E1716" s="13"/>
      <c r="F1716" s="39" t="s">
        <v>19526</v>
      </c>
    </row>
    <row r="1717" spans="1:6" x14ac:dyDescent="0.25">
      <c r="A1717" s="80" t="s">
        <v>1195</v>
      </c>
      <c r="B1717" s="13" t="s">
        <v>1196</v>
      </c>
      <c r="C1717" s="55" t="s">
        <v>6</v>
      </c>
      <c r="D1717" s="55" t="s">
        <v>19341</v>
      </c>
      <c r="E1717" s="13"/>
      <c r="F1717" s="39" t="s">
        <v>19526</v>
      </c>
    </row>
    <row r="1718" spans="1:6" x14ac:dyDescent="0.25">
      <c r="A1718" s="80" t="s">
        <v>1197</v>
      </c>
      <c r="B1718" s="13" t="s">
        <v>1198</v>
      </c>
      <c r="C1718" s="55" t="s">
        <v>6</v>
      </c>
      <c r="D1718" s="55" t="s">
        <v>19341</v>
      </c>
      <c r="E1718" s="13"/>
      <c r="F1718" s="39" t="s">
        <v>19526</v>
      </c>
    </row>
    <row r="1719" spans="1:6" x14ac:dyDescent="0.25">
      <c r="A1719" s="80" t="s">
        <v>20372</v>
      </c>
      <c r="B1719" s="13" t="s">
        <v>20373</v>
      </c>
      <c r="C1719" s="55" t="s">
        <v>6</v>
      </c>
      <c r="D1719" s="55" t="s">
        <v>19316</v>
      </c>
      <c r="E1719" s="13"/>
      <c r="F1719" s="39" t="s">
        <v>19526</v>
      </c>
    </row>
    <row r="1720" spans="1:6" x14ac:dyDescent="0.25">
      <c r="A1720" s="80" t="s">
        <v>1203</v>
      </c>
      <c r="B1720" s="13" t="s">
        <v>1204</v>
      </c>
      <c r="C1720" s="55" t="s">
        <v>6</v>
      </c>
      <c r="D1720" s="55" t="s">
        <v>19316</v>
      </c>
      <c r="E1720" s="13"/>
      <c r="F1720" s="39" t="s">
        <v>19526</v>
      </c>
    </row>
    <row r="1721" spans="1:6" x14ac:dyDescent="0.25">
      <c r="A1721" s="80" t="s">
        <v>20374</v>
      </c>
      <c r="B1721" s="13" t="s">
        <v>20375</v>
      </c>
      <c r="C1721" s="55" t="s">
        <v>6</v>
      </c>
      <c r="D1721" s="55" t="s">
        <v>19316</v>
      </c>
      <c r="E1721" s="13"/>
      <c r="F1721" s="39" t="s">
        <v>19526</v>
      </c>
    </row>
    <row r="1722" spans="1:6" x14ac:dyDescent="0.25">
      <c r="A1722" s="80" t="s">
        <v>20376</v>
      </c>
      <c r="B1722" s="13" t="s">
        <v>20377</v>
      </c>
      <c r="C1722" s="55" t="s">
        <v>6</v>
      </c>
      <c r="D1722" s="55" t="s">
        <v>19316</v>
      </c>
      <c r="E1722" s="13"/>
      <c r="F1722" s="39" t="s">
        <v>19526</v>
      </c>
    </row>
    <row r="1723" spans="1:6" x14ac:dyDescent="0.25">
      <c r="A1723" s="80" t="s">
        <v>20378</v>
      </c>
      <c r="B1723" s="13" t="s">
        <v>20379</v>
      </c>
      <c r="C1723" s="55" t="s">
        <v>6</v>
      </c>
      <c r="D1723" s="55" t="s">
        <v>19316</v>
      </c>
      <c r="E1723" s="13"/>
      <c r="F1723" s="39" t="s">
        <v>19526</v>
      </c>
    </row>
    <row r="1724" spans="1:6" x14ac:dyDescent="0.25">
      <c r="A1724" s="80" t="s">
        <v>20380</v>
      </c>
      <c r="B1724" s="13" t="s">
        <v>20381</v>
      </c>
      <c r="C1724" s="55" t="s">
        <v>6</v>
      </c>
      <c r="D1724" s="55" t="s">
        <v>19316</v>
      </c>
      <c r="E1724" s="13"/>
      <c r="F1724" s="39" t="s">
        <v>19526</v>
      </c>
    </row>
    <row r="1725" spans="1:6" x14ac:dyDescent="0.25">
      <c r="A1725" s="80" t="s">
        <v>20382</v>
      </c>
      <c r="B1725" s="13" t="s">
        <v>20383</v>
      </c>
      <c r="C1725" s="55" t="s">
        <v>6</v>
      </c>
      <c r="D1725" s="55" t="s">
        <v>19316</v>
      </c>
      <c r="E1725" s="13"/>
      <c r="F1725" s="39" t="s">
        <v>19526</v>
      </c>
    </row>
    <row r="1726" spans="1:6" x14ac:dyDescent="0.25">
      <c r="A1726" s="80" t="s">
        <v>1205</v>
      </c>
      <c r="B1726" s="13" t="s">
        <v>1206</v>
      </c>
      <c r="C1726" s="55" t="s">
        <v>6</v>
      </c>
      <c r="D1726" s="55" t="s">
        <v>19452</v>
      </c>
      <c r="E1726" s="13"/>
      <c r="F1726" s="39" t="s">
        <v>19526</v>
      </c>
    </row>
    <row r="1727" spans="1:6" x14ac:dyDescent="0.25">
      <c r="A1727" s="80" t="s">
        <v>20384</v>
      </c>
      <c r="B1727" s="13" t="s">
        <v>20385</v>
      </c>
      <c r="C1727" s="55" t="s">
        <v>6</v>
      </c>
      <c r="D1727" s="55" t="s">
        <v>19316</v>
      </c>
      <c r="E1727" s="13"/>
      <c r="F1727" s="39" t="s">
        <v>19526</v>
      </c>
    </row>
    <row r="1728" spans="1:6" x14ac:dyDescent="0.25">
      <c r="A1728" s="80" t="s">
        <v>1207</v>
      </c>
      <c r="B1728" s="13" t="s">
        <v>1208</v>
      </c>
      <c r="C1728" s="55" t="s">
        <v>6</v>
      </c>
      <c r="D1728" s="55" t="s">
        <v>19316</v>
      </c>
      <c r="E1728" s="13"/>
      <c r="F1728" s="39" t="s">
        <v>19526</v>
      </c>
    </row>
    <row r="1729" spans="1:6" x14ac:dyDescent="0.25">
      <c r="A1729" s="80" t="s">
        <v>1209</v>
      </c>
      <c r="B1729" s="13" t="s">
        <v>1210</v>
      </c>
      <c r="C1729" s="55" t="s">
        <v>6</v>
      </c>
      <c r="D1729" s="55" t="s">
        <v>19450</v>
      </c>
      <c r="E1729" s="13"/>
      <c r="F1729" s="39" t="s">
        <v>19526</v>
      </c>
    </row>
    <row r="1730" spans="1:6" x14ac:dyDescent="0.25">
      <c r="A1730" s="80" t="s">
        <v>1211</v>
      </c>
      <c r="B1730" s="13" t="s">
        <v>1212</v>
      </c>
      <c r="C1730" s="55" t="s">
        <v>6</v>
      </c>
      <c r="D1730" s="55" t="s">
        <v>19316</v>
      </c>
      <c r="E1730" s="13"/>
      <c r="F1730" s="39" t="s">
        <v>19526</v>
      </c>
    </row>
    <row r="1731" spans="1:6" x14ac:dyDescent="0.25">
      <c r="A1731" s="80" t="s">
        <v>1213</v>
      </c>
      <c r="B1731" s="13" t="s">
        <v>1214</v>
      </c>
      <c r="C1731" s="55" t="s">
        <v>6</v>
      </c>
      <c r="D1731" s="55" t="s">
        <v>19450</v>
      </c>
      <c r="E1731" s="13"/>
      <c r="F1731" s="39" t="s">
        <v>19526</v>
      </c>
    </row>
    <row r="1732" spans="1:6" x14ac:dyDescent="0.25">
      <c r="A1732" s="80" t="s">
        <v>20386</v>
      </c>
      <c r="B1732" s="13" t="s">
        <v>20387</v>
      </c>
      <c r="C1732" s="55" t="s">
        <v>6</v>
      </c>
      <c r="D1732" s="55" t="s">
        <v>19316</v>
      </c>
      <c r="E1732" s="13"/>
      <c r="F1732" s="39" t="s">
        <v>19526</v>
      </c>
    </row>
    <row r="1733" spans="1:6" x14ac:dyDescent="0.25">
      <c r="A1733" s="80" t="s">
        <v>1215</v>
      </c>
      <c r="B1733" s="13" t="s">
        <v>1216</v>
      </c>
      <c r="C1733" s="55" t="s">
        <v>6</v>
      </c>
      <c r="D1733" s="55" t="s">
        <v>19359</v>
      </c>
      <c r="E1733" s="13"/>
      <c r="F1733" s="39" t="s">
        <v>19526</v>
      </c>
    </row>
    <row r="1734" spans="1:6" x14ac:dyDescent="0.25">
      <c r="A1734" s="80" t="s">
        <v>1217</v>
      </c>
      <c r="B1734" s="13" t="s">
        <v>1218</v>
      </c>
      <c r="C1734" s="55" t="s">
        <v>6</v>
      </c>
      <c r="D1734" s="55" t="s">
        <v>19322</v>
      </c>
      <c r="E1734" s="13"/>
      <c r="F1734" s="39" t="s">
        <v>19526</v>
      </c>
    </row>
    <row r="1735" spans="1:6" x14ac:dyDescent="0.25">
      <c r="A1735" s="80" t="s">
        <v>1219</v>
      </c>
      <c r="B1735" s="13" t="s">
        <v>1220</v>
      </c>
      <c r="C1735" s="55" t="s">
        <v>6</v>
      </c>
      <c r="D1735" s="55" t="s">
        <v>19437</v>
      </c>
      <c r="E1735" s="13"/>
      <c r="F1735" s="39" t="s">
        <v>19526</v>
      </c>
    </row>
    <row r="1736" spans="1:6" x14ac:dyDescent="0.25">
      <c r="A1736" s="80" t="s">
        <v>1221</v>
      </c>
      <c r="B1736" s="13" t="s">
        <v>1222</v>
      </c>
      <c r="C1736" s="55" t="s">
        <v>6</v>
      </c>
      <c r="D1736" s="55" t="s">
        <v>19437</v>
      </c>
      <c r="E1736" s="13"/>
      <c r="F1736" s="39" t="s">
        <v>19526</v>
      </c>
    </row>
    <row r="1737" spans="1:6" x14ac:dyDescent="0.25">
      <c r="A1737" s="80" t="s">
        <v>1223</v>
      </c>
      <c r="B1737" s="13" t="s">
        <v>1224</v>
      </c>
      <c r="C1737" s="55" t="s">
        <v>6</v>
      </c>
      <c r="D1737" s="55" t="s">
        <v>19437</v>
      </c>
      <c r="E1737" s="13"/>
      <c r="F1737" s="39" t="s">
        <v>19526</v>
      </c>
    </row>
    <row r="1738" spans="1:6" x14ac:dyDescent="0.25">
      <c r="A1738" s="80" t="s">
        <v>1225</v>
      </c>
      <c r="B1738" s="13" t="s">
        <v>1226</v>
      </c>
      <c r="C1738" s="55" t="s">
        <v>6</v>
      </c>
      <c r="D1738" s="55" t="s">
        <v>19437</v>
      </c>
      <c r="E1738" s="13"/>
      <c r="F1738" s="39" t="s">
        <v>19526</v>
      </c>
    </row>
    <row r="1739" spans="1:6" x14ac:dyDescent="0.25">
      <c r="A1739" s="80" t="s">
        <v>1227</v>
      </c>
      <c r="B1739" s="13" t="s">
        <v>1228</v>
      </c>
      <c r="C1739" s="55" t="s">
        <v>6</v>
      </c>
      <c r="D1739" s="55" t="s">
        <v>19437</v>
      </c>
      <c r="E1739" s="13"/>
      <c r="F1739" s="39" t="s">
        <v>19526</v>
      </c>
    </row>
    <row r="1740" spans="1:6" x14ac:dyDescent="0.25">
      <c r="A1740" s="80" t="s">
        <v>20388</v>
      </c>
      <c r="B1740" s="13" t="s">
        <v>20389</v>
      </c>
      <c r="C1740" s="55" t="s">
        <v>6</v>
      </c>
      <c r="D1740" s="55" t="s">
        <v>19316</v>
      </c>
      <c r="E1740" s="13"/>
      <c r="F1740" s="39" t="s">
        <v>19526</v>
      </c>
    </row>
    <row r="1741" spans="1:6" x14ac:dyDescent="0.25">
      <c r="A1741" s="80" t="s">
        <v>20390</v>
      </c>
      <c r="B1741" s="13" t="s">
        <v>20391</v>
      </c>
      <c r="C1741" s="55" t="s">
        <v>6</v>
      </c>
      <c r="D1741" s="55" t="s">
        <v>19353</v>
      </c>
      <c r="E1741" s="13"/>
      <c r="F1741" s="39" t="s">
        <v>19526</v>
      </c>
    </row>
    <row r="1742" spans="1:6" x14ac:dyDescent="0.25">
      <c r="A1742" s="80" t="s">
        <v>20392</v>
      </c>
      <c r="B1742" s="13" t="s">
        <v>20393</v>
      </c>
      <c r="C1742" s="55" t="s">
        <v>6</v>
      </c>
      <c r="D1742" s="55" t="s">
        <v>19353</v>
      </c>
      <c r="E1742" s="13"/>
      <c r="F1742" s="39" t="s">
        <v>19526</v>
      </c>
    </row>
    <row r="1743" spans="1:6" x14ac:dyDescent="0.25">
      <c r="A1743" s="80" t="s">
        <v>1229</v>
      </c>
      <c r="B1743" s="13" t="s">
        <v>1230</v>
      </c>
      <c r="C1743" s="55" t="s">
        <v>6</v>
      </c>
      <c r="D1743" s="55" t="s">
        <v>19353</v>
      </c>
      <c r="E1743" s="13"/>
      <c r="F1743" s="39" t="s">
        <v>19526</v>
      </c>
    </row>
    <row r="1744" spans="1:6" x14ac:dyDescent="0.25">
      <c r="A1744" s="80" t="s">
        <v>1231</v>
      </c>
      <c r="B1744" s="13" t="s">
        <v>1232</v>
      </c>
      <c r="C1744" s="55" t="s">
        <v>6</v>
      </c>
      <c r="D1744" s="55" t="s">
        <v>19333</v>
      </c>
      <c r="E1744" s="13"/>
      <c r="F1744" s="39" t="s">
        <v>19526</v>
      </c>
    </row>
    <row r="1745" spans="1:6" x14ac:dyDescent="0.25">
      <c r="A1745" s="80" t="s">
        <v>1235</v>
      </c>
      <c r="B1745" s="13" t="s">
        <v>1236</v>
      </c>
      <c r="C1745" s="55" t="s">
        <v>6</v>
      </c>
      <c r="D1745" s="55" t="s">
        <v>19316</v>
      </c>
      <c r="E1745" s="13"/>
      <c r="F1745" s="39" t="s">
        <v>19526</v>
      </c>
    </row>
    <row r="1746" spans="1:6" x14ac:dyDescent="0.25">
      <c r="A1746" s="80" t="s">
        <v>1237</v>
      </c>
      <c r="B1746" s="13" t="s">
        <v>1238</v>
      </c>
      <c r="C1746" s="55" t="s">
        <v>6</v>
      </c>
      <c r="D1746" s="55" t="s">
        <v>19316</v>
      </c>
      <c r="E1746" s="13"/>
      <c r="F1746" s="39" t="s">
        <v>19526</v>
      </c>
    </row>
    <row r="1747" spans="1:6" x14ac:dyDescent="0.25">
      <c r="A1747" s="80" t="s">
        <v>20394</v>
      </c>
      <c r="B1747" s="13" t="s">
        <v>20395</v>
      </c>
      <c r="C1747" s="55" t="s">
        <v>6</v>
      </c>
      <c r="D1747" s="55" t="s">
        <v>19316</v>
      </c>
      <c r="E1747" s="13"/>
      <c r="F1747" s="39" t="s">
        <v>19526</v>
      </c>
    </row>
    <row r="1748" spans="1:6" x14ac:dyDescent="0.25">
      <c r="A1748" s="80" t="s">
        <v>20396</v>
      </c>
      <c r="B1748" s="13" t="s">
        <v>20397</v>
      </c>
      <c r="C1748" s="55" t="s">
        <v>6</v>
      </c>
      <c r="D1748" s="55" t="s">
        <v>19316</v>
      </c>
      <c r="E1748" s="13"/>
      <c r="F1748" s="39" t="s">
        <v>19526</v>
      </c>
    </row>
    <row r="1749" spans="1:6" x14ac:dyDescent="0.25">
      <c r="A1749" s="80" t="s">
        <v>1258</v>
      </c>
      <c r="B1749" s="13" t="s">
        <v>1259</v>
      </c>
      <c r="C1749" s="55" t="s">
        <v>6</v>
      </c>
      <c r="D1749" s="55" t="s">
        <v>19316</v>
      </c>
      <c r="E1749" s="13"/>
      <c r="F1749" s="39" t="s">
        <v>19526</v>
      </c>
    </row>
    <row r="1750" spans="1:6" x14ac:dyDescent="0.25">
      <c r="A1750" s="80" t="s">
        <v>1260</v>
      </c>
      <c r="B1750" s="13" t="s">
        <v>1261</v>
      </c>
      <c r="C1750" s="55" t="s">
        <v>6</v>
      </c>
      <c r="D1750" s="55" t="s">
        <v>19340</v>
      </c>
      <c r="E1750" s="13"/>
      <c r="F1750" s="39" t="s">
        <v>19526</v>
      </c>
    </row>
    <row r="1751" spans="1:6" x14ac:dyDescent="0.25">
      <c r="A1751" s="80" t="s">
        <v>1262</v>
      </c>
      <c r="B1751" s="13" t="s">
        <v>1263</v>
      </c>
      <c r="C1751" s="55" t="s">
        <v>6</v>
      </c>
      <c r="D1751" s="55" t="s">
        <v>19340</v>
      </c>
      <c r="E1751" s="13"/>
      <c r="F1751" s="39" t="s">
        <v>19526</v>
      </c>
    </row>
    <row r="1752" spans="1:6" x14ac:dyDescent="0.25">
      <c r="A1752" s="80" t="s">
        <v>1266</v>
      </c>
      <c r="B1752" s="13" t="s">
        <v>1267</v>
      </c>
      <c r="C1752" s="55" t="s">
        <v>6</v>
      </c>
      <c r="D1752" s="55" t="s">
        <v>19340</v>
      </c>
      <c r="E1752" s="13"/>
      <c r="F1752" s="39" t="s">
        <v>19526</v>
      </c>
    </row>
    <row r="1753" spans="1:6" x14ac:dyDescent="0.25">
      <c r="A1753" s="80" t="s">
        <v>1268</v>
      </c>
      <c r="B1753" s="13" t="s">
        <v>1269</v>
      </c>
      <c r="C1753" s="55" t="s">
        <v>6</v>
      </c>
      <c r="D1753" s="55" t="s">
        <v>19340</v>
      </c>
      <c r="E1753" s="13"/>
      <c r="F1753" s="39" t="s">
        <v>19526</v>
      </c>
    </row>
    <row r="1754" spans="1:6" x14ac:dyDescent="0.25">
      <c r="A1754" s="80" t="s">
        <v>1272</v>
      </c>
      <c r="B1754" s="13" t="s">
        <v>1273</v>
      </c>
      <c r="C1754" s="55" t="s">
        <v>6</v>
      </c>
      <c r="D1754" s="55" t="s">
        <v>19340</v>
      </c>
      <c r="E1754" s="13"/>
      <c r="F1754" s="39" t="s">
        <v>19526</v>
      </c>
    </row>
    <row r="1755" spans="1:6" x14ac:dyDescent="0.25">
      <c r="A1755" s="80" t="s">
        <v>20398</v>
      </c>
      <c r="B1755" s="13" t="s">
        <v>20399</v>
      </c>
      <c r="C1755" s="55" t="s">
        <v>6</v>
      </c>
      <c r="D1755" s="55" t="s">
        <v>19353</v>
      </c>
      <c r="E1755" s="13"/>
      <c r="F1755" s="39" t="s">
        <v>19526</v>
      </c>
    </row>
    <row r="1756" spans="1:6" x14ac:dyDescent="0.25">
      <c r="A1756" s="80" t="s">
        <v>1274</v>
      </c>
      <c r="B1756" s="13" t="s">
        <v>1275</v>
      </c>
      <c r="C1756" s="55" t="s">
        <v>6</v>
      </c>
      <c r="D1756" s="55" t="s">
        <v>19350</v>
      </c>
      <c r="E1756" s="13"/>
      <c r="F1756" s="39" t="s">
        <v>19526</v>
      </c>
    </row>
    <row r="1757" spans="1:6" x14ac:dyDescent="0.25">
      <c r="A1757" s="80" t="s">
        <v>1276</v>
      </c>
      <c r="B1757" s="13" t="s">
        <v>1277</v>
      </c>
      <c r="C1757" s="55" t="s">
        <v>6</v>
      </c>
      <c r="D1757" s="55" t="s">
        <v>19350</v>
      </c>
      <c r="E1757" s="13"/>
      <c r="F1757" s="39" t="s">
        <v>19526</v>
      </c>
    </row>
    <row r="1758" spans="1:6" x14ac:dyDescent="0.25">
      <c r="A1758" s="80" t="s">
        <v>1278</v>
      </c>
      <c r="B1758" s="13" t="s">
        <v>1279</v>
      </c>
      <c r="C1758" s="55" t="s">
        <v>6</v>
      </c>
      <c r="D1758" s="55" t="s">
        <v>19350</v>
      </c>
      <c r="E1758" s="13"/>
      <c r="F1758" s="39" t="s">
        <v>19526</v>
      </c>
    </row>
    <row r="1759" spans="1:6" x14ac:dyDescent="0.25">
      <c r="A1759" s="80" t="s">
        <v>1280</v>
      </c>
      <c r="B1759" s="13" t="s">
        <v>1281</v>
      </c>
      <c r="C1759" s="55" t="s">
        <v>6</v>
      </c>
      <c r="D1759" s="55" t="s">
        <v>19350</v>
      </c>
      <c r="E1759" s="13"/>
      <c r="F1759" s="39" t="s">
        <v>19526</v>
      </c>
    </row>
    <row r="1760" spans="1:6" x14ac:dyDescent="0.25">
      <c r="A1760" s="80" t="s">
        <v>1284</v>
      </c>
      <c r="B1760" s="13" t="s">
        <v>1285</v>
      </c>
      <c r="C1760" s="55" t="s">
        <v>6</v>
      </c>
      <c r="D1760" s="55" t="s">
        <v>19350</v>
      </c>
      <c r="E1760" s="13"/>
      <c r="F1760" s="39" t="s">
        <v>19526</v>
      </c>
    </row>
    <row r="1761" spans="1:6" x14ac:dyDescent="0.25">
      <c r="A1761" s="80" t="s">
        <v>1286</v>
      </c>
      <c r="B1761" s="13" t="s">
        <v>1287</v>
      </c>
      <c r="C1761" s="55" t="s">
        <v>6</v>
      </c>
      <c r="D1761" s="55" t="s">
        <v>19350</v>
      </c>
      <c r="E1761" s="13"/>
      <c r="F1761" s="39" t="s">
        <v>19526</v>
      </c>
    </row>
    <row r="1762" spans="1:6" x14ac:dyDescent="0.25">
      <c r="A1762" s="80" t="s">
        <v>1288</v>
      </c>
      <c r="B1762" s="13" t="s">
        <v>1289</v>
      </c>
      <c r="C1762" s="55" t="s">
        <v>6</v>
      </c>
      <c r="D1762" s="55" t="s">
        <v>19350</v>
      </c>
      <c r="E1762" s="13"/>
      <c r="F1762" s="39" t="s">
        <v>19526</v>
      </c>
    </row>
    <row r="1763" spans="1:6" x14ac:dyDescent="0.25">
      <c r="A1763" s="80" t="s">
        <v>1290</v>
      </c>
      <c r="B1763" s="13" t="s">
        <v>1291</v>
      </c>
      <c r="C1763" s="55" t="s">
        <v>6</v>
      </c>
      <c r="D1763" s="55" t="s">
        <v>19350</v>
      </c>
      <c r="E1763" s="13"/>
      <c r="F1763" s="39" t="s">
        <v>19526</v>
      </c>
    </row>
    <row r="1764" spans="1:6" x14ac:dyDescent="0.25">
      <c r="A1764" s="80" t="s">
        <v>1292</v>
      </c>
      <c r="B1764" s="13" t="s">
        <v>1293</v>
      </c>
      <c r="C1764" s="55" t="s">
        <v>6</v>
      </c>
      <c r="D1764" s="55" t="s">
        <v>19350</v>
      </c>
      <c r="E1764" s="13"/>
      <c r="F1764" s="39" t="s">
        <v>19526</v>
      </c>
    </row>
    <row r="1765" spans="1:6" x14ac:dyDescent="0.25">
      <c r="A1765" s="80" t="s">
        <v>1296</v>
      </c>
      <c r="B1765" s="13" t="s">
        <v>1297</v>
      </c>
      <c r="C1765" s="55" t="s">
        <v>6</v>
      </c>
      <c r="D1765" s="55" t="s">
        <v>19340</v>
      </c>
      <c r="E1765" s="13"/>
      <c r="F1765" s="39" t="s">
        <v>19526</v>
      </c>
    </row>
    <row r="1766" spans="1:6" x14ac:dyDescent="0.25">
      <c r="A1766" s="80" t="s">
        <v>1300</v>
      </c>
      <c r="B1766" s="13" t="s">
        <v>1301</v>
      </c>
      <c r="C1766" s="55" t="s">
        <v>6</v>
      </c>
      <c r="D1766" s="55" t="s">
        <v>19340</v>
      </c>
      <c r="E1766" s="13"/>
      <c r="F1766" s="39" t="s">
        <v>19526</v>
      </c>
    </row>
    <row r="1767" spans="1:6" x14ac:dyDescent="0.25">
      <c r="A1767" s="80" t="s">
        <v>1302</v>
      </c>
      <c r="B1767" s="13" t="s">
        <v>1303</v>
      </c>
      <c r="C1767" s="55" t="s">
        <v>6</v>
      </c>
      <c r="D1767" s="55" t="s">
        <v>19340</v>
      </c>
      <c r="E1767" s="13"/>
      <c r="F1767" s="39" t="s">
        <v>19526</v>
      </c>
    </row>
    <row r="1768" spans="1:6" x14ac:dyDescent="0.25">
      <c r="A1768" s="80" t="s">
        <v>1304</v>
      </c>
      <c r="B1768" s="13" t="s">
        <v>1305</v>
      </c>
      <c r="C1768" s="55" t="s">
        <v>6</v>
      </c>
      <c r="D1768" s="55" t="s">
        <v>19340</v>
      </c>
      <c r="E1768" s="13"/>
      <c r="F1768" s="39" t="s">
        <v>19526</v>
      </c>
    </row>
    <row r="1769" spans="1:6" x14ac:dyDescent="0.25">
      <c r="A1769" s="80" t="s">
        <v>1306</v>
      </c>
      <c r="B1769" s="13" t="s">
        <v>1307</v>
      </c>
      <c r="C1769" s="55" t="s">
        <v>6</v>
      </c>
      <c r="D1769" s="55" t="s">
        <v>19340</v>
      </c>
      <c r="E1769" s="13"/>
      <c r="F1769" s="39" t="s">
        <v>19526</v>
      </c>
    </row>
    <row r="1770" spans="1:6" x14ac:dyDescent="0.25">
      <c r="A1770" s="80" t="s">
        <v>1308</v>
      </c>
      <c r="B1770" s="13" t="s">
        <v>1309</v>
      </c>
      <c r="C1770" s="55" t="s">
        <v>6</v>
      </c>
      <c r="D1770" s="55" t="s">
        <v>19340</v>
      </c>
      <c r="E1770" s="13"/>
      <c r="F1770" s="39" t="s">
        <v>19526</v>
      </c>
    </row>
    <row r="1771" spans="1:6" x14ac:dyDescent="0.25">
      <c r="A1771" s="80" t="s">
        <v>1310</v>
      </c>
      <c r="B1771" s="13" t="s">
        <v>1311</v>
      </c>
      <c r="C1771" s="55" t="s">
        <v>6</v>
      </c>
      <c r="D1771" s="55" t="s">
        <v>19516</v>
      </c>
      <c r="E1771" s="13"/>
      <c r="F1771" s="39" t="s">
        <v>19526</v>
      </c>
    </row>
    <row r="1772" spans="1:6" x14ac:dyDescent="0.25">
      <c r="A1772" s="80" t="s">
        <v>1312</v>
      </c>
      <c r="B1772" s="13" t="s">
        <v>1313</v>
      </c>
      <c r="C1772" s="55" t="s">
        <v>6</v>
      </c>
      <c r="D1772" s="55" t="s">
        <v>19516</v>
      </c>
      <c r="E1772" s="13"/>
      <c r="F1772" s="39" t="s">
        <v>19526</v>
      </c>
    </row>
    <row r="1773" spans="1:6" x14ac:dyDescent="0.25">
      <c r="A1773" s="80" t="s">
        <v>1314</v>
      </c>
      <c r="B1773" s="13" t="s">
        <v>1315</v>
      </c>
      <c r="C1773" s="55" t="s">
        <v>6</v>
      </c>
      <c r="D1773" s="55" t="s">
        <v>19516</v>
      </c>
      <c r="E1773" s="13"/>
      <c r="F1773" s="39" t="s">
        <v>19526</v>
      </c>
    </row>
    <row r="1774" spans="1:6" x14ac:dyDescent="0.25">
      <c r="A1774" s="80" t="s">
        <v>1316</v>
      </c>
      <c r="B1774" s="13" t="s">
        <v>1317</v>
      </c>
      <c r="C1774" s="55" t="s">
        <v>6</v>
      </c>
      <c r="D1774" s="55" t="s">
        <v>19340</v>
      </c>
      <c r="E1774" s="13"/>
      <c r="F1774" s="39" t="s">
        <v>19526</v>
      </c>
    </row>
    <row r="1775" spans="1:6" x14ac:dyDescent="0.25">
      <c r="A1775" s="80" t="s">
        <v>1318</v>
      </c>
      <c r="B1775" s="13" t="s">
        <v>1319</v>
      </c>
      <c r="C1775" s="55" t="s">
        <v>6</v>
      </c>
      <c r="D1775" s="55" t="s">
        <v>19340</v>
      </c>
      <c r="E1775" s="13"/>
      <c r="F1775" s="39" t="s">
        <v>19526</v>
      </c>
    </row>
    <row r="1776" spans="1:6" x14ac:dyDescent="0.25">
      <c r="A1776" s="80" t="s">
        <v>1324</v>
      </c>
      <c r="B1776" s="13" t="s">
        <v>1325</v>
      </c>
      <c r="C1776" s="55" t="s">
        <v>6</v>
      </c>
      <c r="D1776" s="55" t="s">
        <v>19321</v>
      </c>
      <c r="E1776" s="13" t="s">
        <v>21453</v>
      </c>
      <c r="F1776" s="39" t="s">
        <v>19526</v>
      </c>
    </row>
    <row r="1777" spans="1:6" x14ac:dyDescent="0.25">
      <c r="A1777" s="80" t="s">
        <v>1326</v>
      </c>
      <c r="B1777" s="13" t="s">
        <v>1327</v>
      </c>
      <c r="C1777" s="55" t="s">
        <v>6</v>
      </c>
      <c r="D1777" s="55" t="s">
        <v>19340</v>
      </c>
      <c r="E1777" s="13"/>
      <c r="F1777" s="39" t="s">
        <v>19526</v>
      </c>
    </row>
    <row r="1778" spans="1:6" x14ac:dyDescent="0.25">
      <c r="A1778" s="80" t="s">
        <v>1332</v>
      </c>
      <c r="B1778" s="13" t="s">
        <v>1333</v>
      </c>
      <c r="C1778" s="55" t="s">
        <v>6</v>
      </c>
      <c r="D1778" s="55" t="s">
        <v>19340</v>
      </c>
      <c r="E1778" s="13"/>
      <c r="F1778" s="39" t="s">
        <v>19526</v>
      </c>
    </row>
    <row r="1779" spans="1:6" x14ac:dyDescent="0.25">
      <c r="A1779" s="80" t="s">
        <v>1336</v>
      </c>
      <c r="B1779" s="13" t="s">
        <v>1337</v>
      </c>
      <c r="C1779" s="55" t="s">
        <v>6</v>
      </c>
      <c r="D1779" s="55" t="s">
        <v>19340</v>
      </c>
      <c r="E1779" s="13"/>
      <c r="F1779" s="39" t="s">
        <v>19526</v>
      </c>
    </row>
    <row r="1780" spans="1:6" x14ac:dyDescent="0.25">
      <c r="A1780" s="80" t="s">
        <v>1338</v>
      </c>
      <c r="B1780" s="13" t="s">
        <v>1339</v>
      </c>
      <c r="C1780" s="55" t="s">
        <v>6</v>
      </c>
      <c r="D1780" s="55" t="s">
        <v>19340</v>
      </c>
      <c r="E1780" s="13"/>
      <c r="F1780" s="39" t="s">
        <v>19526</v>
      </c>
    </row>
    <row r="1781" spans="1:6" x14ac:dyDescent="0.25">
      <c r="A1781" s="80" t="s">
        <v>1340</v>
      </c>
      <c r="B1781" s="13" t="s">
        <v>1341</v>
      </c>
      <c r="C1781" s="55" t="s">
        <v>6</v>
      </c>
      <c r="D1781" s="55" t="s">
        <v>19340</v>
      </c>
      <c r="E1781" s="13"/>
      <c r="F1781" s="39" t="s">
        <v>19526</v>
      </c>
    </row>
    <row r="1782" spans="1:6" x14ac:dyDescent="0.25">
      <c r="A1782" s="80" t="s">
        <v>1342</v>
      </c>
      <c r="B1782" s="13" t="s">
        <v>1343</v>
      </c>
      <c r="C1782" s="55" t="s">
        <v>6</v>
      </c>
      <c r="D1782" s="55" t="s">
        <v>19340</v>
      </c>
      <c r="E1782" s="13"/>
      <c r="F1782" s="39" t="s">
        <v>19526</v>
      </c>
    </row>
    <row r="1783" spans="1:6" x14ac:dyDescent="0.25">
      <c r="A1783" s="80" t="s">
        <v>20400</v>
      </c>
      <c r="B1783" s="13" t="s">
        <v>20401</v>
      </c>
      <c r="C1783" s="55" t="s">
        <v>6</v>
      </c>
      <c r="D1783" s="55" t="s">
        <v>19333</v>
      </c>
      <c r="E1783" s="13"/>
      <c r="F1783" s="39" t="s">
        <v>19526</v>
      </c>
    </row>
    <row r="1784" spans="1:6" x14ac:dyDescent="0.25">
      <c r="A1784" s="80" t="s">
        <v>20402</v>
      </c>
      <c r="B1784" s="13" t="s">
        <v>20403</v>
      </c>
      <c r="C1784" s="55" t="s">
        <v>6</v>
      </c>
      <c r="D1784" s="55" t="s">
        <v>19316</v>
      </c>
      <c r="E1784" s="13"/>
      <c r="F1784" s="39" t="s">
        <v>19526</v>
      </c>
    </row>
    <row r="1785" spans="1:6" x14ac:dyDescent="0.25">
      <c r="A1785" s="80" t="s">
        <v>1358</v>
      </c>
      <c r="B1785" s="13" t="s">
        <v>1359</v>
      </c>
      <c r="C1785" s="55" t="s">
        <v>6</v>
      </c>
      <c r="D1785" s="55" t="s">
        <v>19314</v>
      </c>
      <c r="E1785" s="13"/>
      <c r="F1785" s="39" t="s">
        <v>19526</v>
      </c>
    </row>
    <row r="1786" spans="1:6" x14ac:dyDescent="0.25">
      <c r="A1786" s="80" t="s">
        <v>1366</v>
      </c>
      <c r="B1786" s="13" t="s">
        <v>1367</v>
      </c>
      <c r="C1786" s="55" t="s">
        <v>6</v>
      </c>
      <c r="D1786" s="55" t="s">
        <v>19314</v>
      </c>
      <c r="E1786" s="13"/>
      <c r="F1786" s="39" t="s">
        <v>19526</v>
      </c>
    </row>
    <row r="1787" spans="1:6" x14ac:dyDescent="0.25">
      <c r="A1787" s="80" t="s">
        <v>1370</v>
      </c>
      <c r="B1787" s="13" t="s">
        <v>1371</v>
      </c>
      <c r="C1787" s="55" t="s">
        <v>6</v>
      </c>
      <c r="D1787" s="55" t="s">
        <v>19340</v>
      </c>
      <c r="E1787" s="13"/>
      <c r="F1787" s="39" t="s">
        <v>19526</v>
      </c>
    </row>
    <row r="1788" spans="1:6" x14ac:dyDescent="0.25">
      <c r="A1788" s="80" t="s">
        <v>1372</v>
      </c>
      <c r="B1788" s="13" t="s">
        <v>1373</v>
      </c>
      <c r="C1788" s="55" t="s">
        <v>6</v>
      </c>
      <c r="D1788" s="55" t="s">
        <v>19316</v>
      </c>
      <c r="E1788" s="13"/>
      <c r="F1788" s="39" t="s">
        <v>19526</v>
      </c>
    </row>
    <row r="1789" spans="1:6" x14ac:dyDescent="0.25">
      <c r="A1789" s="80" t="s">
        <v>1374</v>
      </c>
      <c r="B1789" s="13" t="s">
        <v>1375</v>
      </c>
      <c r="C1789" s="55" t="s">
        <v>6</v>
      </c>
      <c r="D1789" s="55" t="s">
        <v>19450</v>
      </c>
      <c r="E1789" s="13"/>
      <c r="F1789" s="39" t="s">
        <v>19526</v>
      </c>
    </row>
    <row r="1790" spans="1:6" x14ac:dyDescent="0.25">
      <c r="A1790" s="80" t="s">
        <v>20404</v>
      </c>
      <c r="B1790" s="13" t="s">
        <v>20405</v>
      </c>
      <c r="C1790" s="55" t="s">
        <v>6</v>
      </c>
      <c r="D1790" s="55" t="s">
        <v>19353</v>
      </c>
      <c r="E1790" s="13"/>
      <c r="F1790" s="39" t="s">
        <v>19526</v>
      </c>
    </row>
    <row r="1791" spans="1:6" x14ac:dyDescent="0.25">
      <c r="A1791" s="80" t="s">
        <v>20406</v>
      </c>
      <c r="B1791" s="13" t="s">
        <v>20407</v>
      </c>
      <c r="C1791" s="55" t="s">
        <v>6</v>
      </c>
      <c r="D1791" s="55" t="s">
        <v>21466</v>
      </c>
      <c r="E1791" s="13"/>
      <c r="F1791" s="39" t="s">
        <v>19526</v>
      </c>
    </row>
    <row r="1792" spans="1:6" x14ac:dyDescent="0.25">
      <c r="A1792" s="80" t="s">
        <v>20408</v>
      </c>
      <c r="B1792" s="13" t="s">
        <v>20409</v>
      </c>
      <c r="C1792" s="55" t="s">
        <v>6</v>
      </c>
      <c r="D1792" s="55" t="s">
        <v>21466</v>
      </c>
      <c r="E1792" s="13"/>
      <c r="F1792" s="39" t="s">
        <v>19526</v>
      </c>
    </row>
    <row r="1793" spans="1:6" x14ac:dyDescent="0.25">
      <c r="A1793" s="80" t="s">
        <v>20410</v>
      </c>
      <c r="B1793" s="13" t="s">
        <v>20411</v>
      </c>
      <c r="C1793" s="55" t="s">
        <v>6</v>
      </c>
      <c r="D1793" s="55" t="s">
        <v>19353</v>
      </c>
      <c r="E1793" s="13"/>
      <c r="F1793" s="39" t="s">
        <v>19526</v>
      </c>
    </row>
    <row r="1794" spans="1:6" x14ac:dyDescent="0.25">
      <c r="A1794" s="80" t="s">
        <v>20412</v>
      </c>
      <c r="B1794" s="13" t="s">
        <v>20413</v>
      </c>
      <c r="C1794" s="55" t="s">
        <v>6</v>
      </c>
      <c r="D1794" s="55" t="s">
        <v>19353</v>
      </c>
      <c r="E1794" s="13"/>
      <c r="F1794" s="39" t="s">
        <v>19526</v>
      </c>
    </row>
    <row r="1795" spans="1:6" x14ac:dyDescent="0.25">
      <c r="A1795" s="80" t="s">
        <v>20414</v>
      </c>
      <c r="B1795" s="13" t="s">
        <v>20415</v>
      </c>
      <c r="C1795" s="55" t="s">
        <v>6</v>
      </c>
      <c r="D1795" s="55" t="s">
        <v>19353</v>
      </c>
      <c r="E1795" s="13"/>
      <c r="F1795" s="39" t="s">
        <v>19526</v>
      </c>
    </row>
    <row r="1796" spans="1:6" x14ac:dyDescent="0.25">
      <c r="A1796" s="80" t="s">
        <v>20416</v>
      </c>
      <c r="B1796" s="13" t="s">
        <v>20417</v>
      </c>
      <c r="C1796" s="55" t="s">
        <v>6</v>
      </c>
      <c r="D1796" s="55" t="s">
        <v>19437</v>
      </c>
      <c r="E1796" s="13"/>
      <c r="F1796" s="39" t="s">
        <v>19526</v>
      </c>
    </row>
    <row r="1797" spans="1:6" x14ac:dyDescent="0.25">
      <c r="A1797" s="80" t="s">
        <v>1376</v>
      </c>
      <c r="B1797" s="13" t="s">
        <v>1377</v>
      </c>
      <c r="C1797" s="55" t="s">
        <v>6</v>
      </c>
      <c r="D1797" s="55" t="s">
        <v>19452</v>
      </c>
      <c r="E1797" s="13"/>
      <c r="F1797" s="39" t="s">
        <v>19526</v>
      </c>
    </row>
    <row r="1798" spans="1:6" x14ac:dyDescent="0.25">
      <c r="A1798" s="80" t="s">
        <v>1380</v>
      </c>
      <c r="B1798" s="13" t="s">
        <v>1381</v>
      </c>
      <c r="C1798" s="55" t="s">
        <v>6</v>
      </c>
      <c r="D1798" s="55" t="s">
        <v>19341</v>
      </c>
      <c r="E1798" s="13"/>
      <c r="F1798" s="39" t="s">
        <v>19526</v>
      </c>
    </row>
    <row r="1799" spans="1:6" x14ac:dyDescent="0.25">
      <c r="A1799" s="80" t="s">
        <v>1382</v>
      </c>
      <c r="B1799" s="13" t="s">
        <v>1383</v>
      </c>
      <c r="C1799" s="55" t="s">
        <v>6</v>
      </c>
      <c r="D1799" s="55" t="s">
        <v>19316</v>
      </c>
      <c r="E1799" s="13"/>
      <c r="F1799" s="39" t="s">
        <v>19526</v>
      </c>
    </row>
    <row r="1800" spans="1:6" x14ac:dyDescent="0.25">
      <c r="A1800" s="80" t="s">
        <v>1384</v>
      </c>
      <c r="B1800" s="13" t="s">
        <v>1385</v>
      </c>
      <c r="C1800" s="55" t="s">
        <v>6</v>
      </c>
      <c r="D1800" s="55" t="s">
        <v>19340</v>
      </c>
      <c r="E1800" s="13"/>
      <c r="F1800" s="39" t="s">
        <v>19526</v>
      </c>
    </row>
    <row r="1801" spans="1:6" x14ac:dyDescent="0.25">
      <c r="A1801" s="80" t="s">
        <v>1388</v>
      </c>
      <c r="B1801" s="13" t="s">
        <v>1389</v>
      </c>
      <c r="C1801" s="55" t="s">
        <v>6</v>
      </c>
      <c r="D1801" s="55" t="s">
        <v>19340</v>
      </c>
      <c r="E1801" s="13"/>
      <c r="F1801" s="39" t="s">
        <v>19526</v>
      </c>
    </row>
    <row r="1802" spans="1:6" x14ac:dyDescent="0.25">
      <c r="A1802" s="80" t="s">
        <v>1390</v>
      </c>
      <c r="B1802" s="13" t="s">
        <v>1391</v>
      </c>
      <c r="C1802" s="55" t="s">
        <v>6</v>
      </c>
      <c r="D1802" s="55" t="s">
        <v>19340</v>
      </c>
      <c r="E1802" s="13"/>
      <c r="F1802" s="39" t="s">
        <v>19526</v>
      </c>
    </row>
    <row r="1803" spans="1:6" x14ac:dyDescent="0.25">
      <c r="A1803" s="80" t="s">
        <v>1392</v>
      </c>
      <c r="B1803" s="13" t="s">
        <v>1393</v>
      </c>
      <c r="C1803" s="55" t="s">
        <v>6</v>
      </c>
      <c r="D1803" s="55" t="s">
        <v>19340</v>
      </c>
      <c r="E1803" s="13"/>
      <c r="F1803" s="39" t="s">
        <v>19526</v>
      </c>
    </row>
    <row r="1804" spans="1:6" x14ac:dyDescent="0.25">
      <c r="A1804" s="80" t="s">
        <v>1394</v>
      </c>
      <c r="B1804" s="13" t="s">
        <v>1395</v>
      </c>
      <c r="C1804" s="55" t="s">
        <v>6</v>
      </c>
      <c r="D1804" s="55" t="s">
        <v>19340</v>
      </c>
      <c r="E1804" s="13"/>
      <c r="F1804" s="39" t="s">
        <v>19526</v>
      </c>
    </row>
    <row r="1805" spans="1:6" x14ac:dyDescent="0.25">
      <c r="A1805" s="80" t="s">
        <v>20418</v>
      </c>
      <c r="B1805" s="13" t="s">
        <v>20419</v>
      </c>
      <c r="C1805" s="55" t="s">
        <v>6</v>
      </c>
      <c r="D1805" s="55" t="s">
        <v>19316</v>
      </c>
      <c r="E1805" s="13"/>
      <c r="F1805" s="39" t="s">
        <v>19526</v>
      </c>
    </row>
    <row r="1806" spans="1:6" x14ac:dyDescent="0.25">
      <c r="A1806" s="80" t="s">
        <v>20420</v>
      </c>
      <c r="B1806" s="13" t="s">
        <v>20421</v>
      </c>
      <c r="C1806" s="55" t="s">
        <v>6</v>
      </c>
      <c r="D1806" s="55" t="s">
        <v>19316</v>
      </c>
      <c r="E1806" s="13"/>
      <c r="F1806" s="39" t="s">
        <v>19526</v>
      </c>
    </row>
    <row r="1807" spans="1:6" x14ac:dyDescent="0.25">
      <c r="A1807" s="80" t="s">
        <v>1398</v>
      </c>
      <c r="B1807" s="13" t="s">
        <v>1399</v>
      </c>
      <c r="C1807" s="55" t="s">
        <v>6</v>
      </c>
      <c r="D1807" s="55" t="s">
        <v>19458</v>
      </c>
      <c r="E1807" s="13"/>
      <c r="F1807" s="39" t="s">
        <v>19526</v>
      </c>
    </row>
    <row r="1808" spans="1:6" x14ac:dyDescent="0.25">
      <c r="A1808" s="80" t="s">
        <v>1400</v>
      </c>
      <c r="B1808" s="13" t="s">
        <v>1401</v>
      </c>
      <c r="C1808" s="55" t="s">
        <v>6</v>
      </c>
      <c r="D1808" s="55" t="s">
        <v>19458</v>
      </c>
      <c r="E1808" s="13"/>
      <c r="F1808" s="39" t="s">
        <v>19526</v>
      </c>
    </row>
    <row r="1809" spans="1:6" x14ac:dyDescent="0.25">
      <c r="A1809" s="80" t="s">
        <v>1402</v>
      </c>
      <c r="B1809" s="13" t="s">
        <v>1403</v>
      </c>
      <c r="C1809" s="55" t="s">
        <v>6</v>
      </c>
      <c r="D1809" s="55" t="s">
        <v>19458</v>
      </c>
      <c r="E1809" s="13"/>
      <c r="F1809" s="39" t="s">
        <v>19526</v>
      </c>
    </row>
    <row r="1810" spans="1:6" x14ac:dyDescent="0.25">
      <c r="A1810" s="80" t="s">
        <v>1404</v>
      </c>
      <c r="B1810" s="13" t="s">
        <v>1405</v>
      </c>
      <c r="C1810" s="55" t="s">
        <v>6</v>
      </c>
      <c r="D1810" s="55" t="s">
        <v>19458</v>
      </c>
      <c r="E1810" s="13"/>
      <c r="F1810" s="39" t="s">
        <v>19526</v>
      </c>
    </row>
    <row r="1811" spans="1:6" x14ac:dyDescent="0.25">
      <c r="A1811" s="80" t="s">
        <v>1406</v>
      </c>
      <c r="B1811" s="13" t="s">
        <v>1407</v>
      </c>
      <c r="C1811" s="55" t="s">
        <v>6</v>
      </c>
      <c r="D1811" s="55" t="s">
        <v>19458</v>
      </c>
      <c r="E1811" s="13"/>
      <c r="F1811" s="39" t="s">
        <v>19526</v>
      </c>
    </row>
    <row r="1812" spans="1:6" x14ac:dyDescent="0.25">
      <c r="A1812" s="80" t="s">
        <v>1408</v>
      </c>
      <c r="B1812" s="13" t="s">
        <v>1409</v>
      </c>
      <c r="C1812" s="55" t="s">
        <v>6</v>
      </c>
      <c r="D1812" s="55" t="s">
        <v>19458</v>
      </c>
      <c r="E1812" s="13"/>
      <c r="F1812" s="39" t="s">
        <v>19526</v>
      </c>
    </row>
    <row r="1813" spans="1:6" x14ac:dyDescent="0.25">
      <c r="A1813" s="80" t="s">
        <v>1410</v>
      </c>
      <c r="B1813" s="13" t="s">
        <v>1411</v>
      </c>
      <c r="C1813" s="55" t="s">
        <v>6</v>
      </c>
      <c r="D1813" s="55" t="s">
        <v>19458</v>
      </c>
      <c r="E1813" s="13"/>
      <c r="F1813" s="39" t="s">
        <v>19526</v>
      </c>
    </row>
    <row r="1814" spans="1:6" x14ac:dyDescent="0.25">
      <c r="A1814" s="80" t="s">
        <v>1412</v>
      </c>
      <c r="B1814" s="13" t="s">
        <v>1413</v>
      </c>
      <c r="C1814" s="55" t="s">
        <v>6</v>
      </c>
      <c r="D1814" s="55" t="s">
        <v>19458</v>
      </c>
      <c r="E1814" s="13"/>
      <c r="F1814" s="39" t="s">
        <v>19526</v>
      </c>
    </row>
    <row r="1815" spans="1:6" x14ac:dyDescent="0.25">
      <c r="A1815" s="80" t="s">
        <v>1416</v>
      </c>
      <c r="B1815" s="13" t="s">
        <v>1417</v>
      </c>
      <c r="C1815" s="55" t="s">
        <v>6</v>
      </c>
      <c r="D1815" s="55" t="s">
        <v>19353</v>
      </c>
      <c r="E1815" s="13"/>
      <c r="F1815" s="39" t="s">
        <v>19526</v>
      </c>
    </row>
    <row r="1816" spans="1:6" x14ac:dyDescent="0.25">
      <c r="A1816" s="80" t="s">
        <v>1418</v>
      </c>
      <c r="B1816" s="13" t="s">
        <v>1419</v>
      </c>
      <c r="C1816" s="55" t="s">
        <v>6</v>
      </c>
      <c r="D1816" s="55" t="s">
        <v>19353</v>
      </c>
      <c r="E1816" s="13"/>
      <c r="F1816" s="39" t="s">
        <v>19526</v>
      </c>
    </row>
    <row r="1817" spans="1:6" x14ac:dyDescent="0.25">
      <c r="A1817" s="80" t="s">
        <v>1448</v>
      </c>
      <c r="B1817" s="13" t="s">
        <v>1449</v>
      </c>
      <c r="C1817" s="55" t="s">
        <v>6</v>
      </c>
      <c r="D1817" s="55" t="s">
        <v>19353</v>
      </c>
      <c r="E1817" s="13"/>
      <c r="F1817" s="39" t="s">
        <v>19526</v>
      </c>
    </row>
    <row r="1818" spans="1:6" x14ac:dyDescent="0.25">
      <c r="A1818" s="80" t="s">
        <v>1450</v>
      </c>
      <c r="B1818" s="13" t="s">
        <v>1451</v>
      </c>
      <c r="C1818" s="55" t="s">
        <v>6</v>
      </c>
      <c r="D1818" s="55" t="s">
        <v>19504</v>
      </c>
      <c r="E1818" s="13"/>
      <c r="F1818" s="39" t="s">
        <v>19526</v>
      </c>
    </row>
    <row r="1819" spans="1:6" x14ac:dyDescent="0.25">
      <c r="A1819" s="80" t="s">
        <v>1452</v>
      </c>
      <c r="B1819" s="13" t="s">
        <v>1453</v>
      </c>
      <c r="C1819" s="55" t="s">
        <v>6</v>
      </c>
      <c r="D1819" s="55" t="s">
        <v>19460</v>
      </c>
      <c r="E1819" s="13"/>
      <c r="F1819" s="39" t="s">
        <v>19526</v>
      </c>
    </row>
    <row r="1820" spans="1:6" x14ac:dyDescent="0.25">
      <c r="A1820" s="80" t="s">
        <v>1454</v>
      </c>
      <c r="B1820" s="13" t="s">
        <v>1455</v>
      </c>
      <c r="C1820" s="55" t="s">
        <v>6</v>
      </c>
      <c r="D1820" s="55" t="s">
        <v>19460</v>
      </c>
      <c r="E1820" s="13"/>
      <c r="F1820" s="39" t="s">
        <v>19526</v>
      </c>
    </row>
    <row r="1821" spans="1:6" x14ac:dyDescent="0.25">
      <c r="A1821" s="80" t="s">
        <v>1456</v>
      </c>
      <c r="B1821" s="13" t="s">
        <v>1457</v>
      </c>
      <c r="C1821" s="55" t="s">
        <v>6</v>
      </c>
      <c r="D1821" s="55" t="s">
        <v>19460</v>
      </c>
      <c r="E1821" s="13"/>
      <c r="F1821" s="39" t="s">
        <v>19526</v>
      </c>
    </row>
    <row r="1822" spans="1:6" x14ac:dyDescent="0.25">
      <c r="A1822" s="80" t="s">
        <v>1458</v>
      </c>
      <c r="B1822" s="13" t="s">
        <v>1459</v>
      </c>
      <c r="C1822" s="55" t="s">
        <v>6</v>
      </c>
      <c r="D1822" s="55" t="s">
        <v>19460</v>
      </c>
      <c r="E1822" s="13"/>
      <c r="F1822" s="39" t="s">
        <v>19526</v>
      </c>
    </row>
    <row r="1823" spans="1:6" x14ac:dyDescent="0.25">
      <c r="A1823" s="80" t="s">
        <v>1462</v>
      </c>
      <c r="B1823" s="13" t="s">
        <v>1463</v>
      </c>
      <c r="C1823" s="55" t="s">
        <v>6</v>
      </c>
      <c r="D1823" s="55" t="s">
        <v>19359</v>
      </c>
      <c r="E1823" s="13"/>
      <c r="F1823" s="39" t="s">
        <v>19526</v>
      </c>
    </row>
    <row r="1824" spans="1:6" x14ac:dyDescent="0.25">
      <c r="A1824" s="80" t="s">
        <v>1476</v>
      </c>
      <c r="B1824" s="13" t="s">
        <v>1477</v>
      </c>
      <c r="C1824" s="55" t="s">
        <v>6</v>
      </c>
      <c r="D1824" s="55" t="s">
        <v>19333</v>
      </c>
      <c r="E1824" s="13"/>
      <c r="F1824" s="39" t="s">
        <v>19526</v>
      </c>
    </row>
    <row r="1825" spans="1:6" x14ac:dyDescent="0.25">
      <c r="A1825" s="80" t="s">
        <v>1478</v>
      </c>
      <c r="B1825" s="13" t="s">
        <v>1479</v>
      </c>
      <c r="C1825" s="55" t="s">
        <v>6</v>
      </c>
      <c r="D1825" s="55" t="s">
        <v>19452</v>
      </c>
      <c r="E1825" s="13"/>
      <c r="F1825" s="39" t="s">
        <v>19526</v>
      </c>
    </row>
    <row r="1826" spans="1:6" x14ac:dyDescent="0.25">
      <c r="A1826" s="80" t="s">
        <v>1480</v>
      </c>
      <c r="B1826" s="13" t="s">
        <v>1481</v>
      </c>
      <c r="C1826" s="55" t="s">
        <v>6</v>
      </c>
      <c r="D1826" s="55" t="s">
        <v>19452</v>
      </c>
      <c r="E1826" s="13"/>
      <c r="F1826" s="39" t="s">
        <v>19526</v>
      </c>
    </row>
    <row r="1827" spans="1:6" x14ac:dyDescent="0.25">
      <c r="A1827" s="80" t="s">
        <v>1482</v>
      </c>
      <c r="B1827" s="13" t="s">
        <v>1483</v>
      </c>
      <c r="C1827" s="55" t="s">
        <v>6</v>
      </c>
      <c r="D1827" s="55" t="s">
        <v>19452</v>
      </c>
      <c r="E1827" s="13"/>
      <c r="F1827" s="39" t="s">
        <v>19526</v>
      </c>
    </row>
    <row r="1828" spans="1:6" x14ac:dyDescent="0.25">
      <c r="A1828" s="80" t="s">
        <v>1484</v>
      </c>
      <c r="B1828" s="13" t="s">
        <v>1485</v>
      </c>
      <c r="C1828" s="55" t="s">
        <v>6</v>
      </c>
      <c r="D1828" s="55" t="s">
        <v>19452</v>
      </c>
      <c r="E1828" s="13"/>
      <c r="F1828" s="39" t="s">
        <v>19526</v>
      </c>
    </row>
    <row r="1829" spans="1:6" x14ac:dyDescent="0.25">
      <c r="A1829" s="80" t="s">
        <v>1486</v>
      </c>
      <c r="B1829" s="13" t="s">
        <v>1487</v>
      </c>
      <c r="C1829" s="55" t="s">
        <v>6</v>
      </c>
      <c r="D1829" s="55" t="s">
        <v>19452</v>
      </c>
      <c r="E1829" s="13"/>
      <c r="F1829" s="39" t="s">
        <v>19526</v>
      </c>
    </row>
    <row r="1830" spans="1:6" x14ac:dyDescent="0.25">
      <c r="A1830" s="80" t="s">
        <v>1488</v>
      </c>
      <c r="B1830" s="13" t="s">
        <v>1489</v>
      </c>
      <c r="C1830" s="55" t="s">
        <v>6</v>
      </c>
      <c r="D1830" s="55" t="s">
        <v>19452</v>
      </c>
      <c r="E1830" s="13"/>
      <c r="F1830" s="39" t="s">
        <v>19526</v>
      </c>
    </row>
    <row r="1831" spans="1:6" x14ac:dyDescent="0.25">
      <c r="A1831" s="80" t="s">
        <v>1490</v>
      </c>
      <c r="B1831" s="13" t="s">
        <v>1491</v>
      </c>
      <c r="C1831" s="55" t="s">
        <v>6</v>
      </c>
      <c r="D1831" s="55" t="s">
        <v>19353</v>
      </c>
      <c r="E1831" s="13"/>
      <c r="F1831" s="39" t="s">
        <v>19526</v>
      </c>
    </row>
    <row r="1832" spans="1:6" x14ac:dyDescent="0.25">
      <c r="A1832" s="80" t="s">
        <v>1492</v>
      </c>
      <c r="B1832" s="13" t="s">
        <v>1493</v>
      </c>
      <c r="C1832" s="55" t="s">
        <v>6</v>
      </c>
      <c r="D1832" s="55" t="s">
        <v>19353</v>
      </c>
      <c r="E1832" s="13"/>
      <c r="F1832" s="39" t="s">
        <v>19526</v>
      </c>
    </row>
    <row r="1833" spans="1:6" x14ac:dyDescent="0.25">
      <c r="A1833" s="80" t="s">
        <v>1494</v>
      </c>
      <c r="B1833" s="13" t="s">
        <v>1495</v>
      </c>
      <c r="C1833" s="55" t="s">
        <v>6</v>
      </c>
      <c r="D1833" s="55" t="s">
        <v>19450</v>
      </c>
      <c r="E1833" s="13"/>
      <c r="F1833" s="39" t="s">
        <v>19526</v>
      </c>
    </row>
    <row r="1834" spans="1:6" x14ac:dyDescent="0.25">
      <c r="A1834" s="80" t="s">
        <v>1496</v>
      </c>
      <c r="B1834" s="13" t="s">
        <v>1497</v>
      </c>
      <c r="C1834" s="55" t="s">
        <v>6</v>
      </c>
      <c r="D1834" s="55" t="s">
        <v>19450</v>
      </c>
      <c r="E1834" s="13"/>
      <c r="F1834" s="39" t="s">
        <v>19526</v>
      </c>
    </row>
    <row r="1835" spans="1:6" x14ac:dyDescent="0.25">
      <c r="A1835" s="80" t="s">
        <v>1498</v>
      </c>
      <c r="B1835" s="13" t="s">
        <v>1499</v>
      </c>
      <c r="C1835" s="55" t="s">
        <v>6</v>
      </c>
      <c r="D1835" s="55" t="s">
        <v>19450</v>
      </c>
      <c r="E1835" s="13"/>
      <c r="F1835" s="39" t="s">
        <v>19526</v>
      </c>
    </row>
    <row r="1836" spans="1:6" x14ac:dyDescent="0.25">
      <c r="A1836" s="80" t="s">
        <v>1500</v>
      </c>
      <c r="B1836" s="13" t="s">
        <v>1501</v>
      </c>
      <c r="C1836" s="55" t="s">
        <v>6</v>
      </c>
      <c r="D1836" s="55" t="s">
        <v>19450</v>
      </c>
      <c r="E1836" s="13"/>
      <c r="F1836" s="39" t="s">
        <v>19526</v>
      </c>
    </row>
    <row r="1837" spans="1:6" x14ac:dyDescent="0.25">
      <c r="A1837" s="80" t="s">
        <v>1504</v>
      </c>
      <c r="B1837" s="13" t="s">
        <v>1505</v>
      </c>
      <c r="C1837" s="55" t="s">
        <v>6</v>
      </c>
      <c r="D1837" s="55" t="s">
        <v>19316</v>
      </c>
      <c r="E1837" s="13"/>
      <c r="F1837" s="39" t="s">
        <v>19526</v>
      </c>
    </row>
    <row r="1838" spans="1:6" x14ac:dyDescent="0.25">
      <c r="A1838" s="80" t="s">
        <v>1508</v>
      </c>
      <c r="B1838" s="13" t="s">
        <v>1509</v>
      </c>
      <c r="C1838" s="55" t="s">
        <v>6</v>
      </c>
      <c r="D1838" s="55" t="s">
        <v>19452</v>
      </c>
      <c r="E1838" s="13"/>
      <c r="F1838" s="39" t="s">
        <v>19526</v>
      </c>
    </row>
    <row r="1839" spans="1:6" x14ac:dyDescent="0.25">
      <c r="A1839" s="80" t="s">
        <v>1512</v>
      </c>
      <c r="B1839" s="13" t="s">
        <v>1513</v>
      </c>
      <c r="C1839" s="55" t="s">
        <v>6</v>
      </c>
      <c r="D1839" s="55" t="s">
        <v>19484</v>
      </c>
      <c r="E1839" s="13"/>
      <c r="F1839" s="39" t="s">
        <v>19526</v>
      </c>
    </row>
    <row r="1840" spans="1:6" x14ac:dyDescent="0.25">
      <c r="A1840" s="80" t="s">
        <v>1514</v>
      </c>
      <c r="B1840" s="13" t="s">
        <v>1515</v>
      </c>
      <c r="C1840" s="55" t="s">
        <v>6</v>
      </c>
      <c r="D1840" s="55" t="s">
        <v>19484</v>
      </c>
      <c r="E1840" s="13"/>
      <c r="F1840" s="39" t="s">
        <v>19526</v>
      </c>
    </row>
    <row r="1841" spans="1:6" x14ac:dyDescent="0.25">
      <c r="A1841" s="80" t="s">
        <v>1518</v>
      </c>
      <c r="B1841" s="13" t="s">
        <v>1519</v>
      </c>
      <c r="C1841" s="55" t="s">
        <v>6</v>
      </c>
      <c r="D1841" s="55" t="s">
        <v>19316</v>
      </c>
      <c r="E1841" s="13"/>
      <c r="F1841" s="39" t="s">
        <v>19526</v>
      </c>
    </row>
    <row r="1842" spans="1:6" x14ac:dyDescent="0.25">
      <c r="A1842" s="80" t="s">
        <v>1520</v>
      </c>
      <c r="B1842" s="13" t="s">
        <v>1521</v>
      </c>
      <c r="C1842" s="55" t="s">
        <v>6</v>
      </c>
      <c r="D1842" s="55" t="s">
        <v>19340</v>
      </c>
      <c r="E1842" s="13"/>
      <c r="F1842" s="39" t="s">
        <v>19526</v>
      </c>
    </row>
    <row r="1843" spans="1:6" x14ac:dyDescent="0.25">
      <c r="A1843" s="80" t="s">
        <v>1522</v>
      </c>
      <c r="B1843" s="13" t="s">
        <v>1523</v>
      </c>
      <c r="C1843" s="55" t="s">
        <v>6</v>
      </c>
      <c r="D1843" s="55" t="s">
        <v>19340</v>
      </c>
      <c r="E1843" s="13"/>
      <c r="F1843" s="39" t="s">
        <v>19526</v>
      </c>
    </row>
    <row r="1844" spans="1:6" x14ac:dyDescent="0.25">
      <c r="A1844" s="80" t="s">
        <v>1524</v>
      </c>
      <c r="B1844" s="13" t="s">
        <v>1525</v>
      </c>
      <c r="C1844" s="55" t="s">
        <v>6</v>
      </c>
      <c r="D1844" s="55" t="s">
        <v>19340</v>
      </c>
      <c r="E1844" s="13"/>
      <c r="F1844" s="39" t="s">
        <v>19526</v>
      </c>
    </row>
    <row r="1845" spans="1:6" x14ac:dyDescent="0.25">
      <c r="A1845" s="80" t="s">
        <v>1526</v>
      </c>
      <c r="B1845" s="13" t="s">
        <v>1527</v>
      </c>
      <c r="C1845" s="55" t="s">
        <v>6</v>
      </c>
      <c r="D1845" s="55" t="s">
        <v>19340</v>
      </c>
      <c r="E1845" s="13"/>
      <c r="F1845" s="39" t="s">
        <v>19526</v>
      </c>
    </row>
    <row r="1846" spans="1:6" x14ac:dyDescent="0.25">
      <c r="A1846" s="80" t="s">
        <v>1528</v>
      </c>
      <c r="B1846" s="13" t="s">
        <v>1529</v>
      </c>
      <c r="C1846" s="55" t="s">
        <v>6</v>
      </c>
      <c r="D1846" s="55" t="s">
        <v>19340</v>
      </c>
      <c r="E1846" s="13"/>
      <c r="F1846" s="39" t="s">
        <v>19526</v>
      </c>
    </row>
    <row r="1847" spans="1:6" x14ac:dyDescent="0.25">
      <c r="A1847" s="80" t="s">
        <v>1530</v>
      </c>
      <c r="B1847" s="13" t="s">
        <v>1531</v>
      </c>
      <c r="C1847" s="55" t="s">
        <v>6</v>
      </c>
      <c r="D1847" s="55" t="s">
        <v>19340</v>
      </c>
      <c r="E1847" s="13"/>
      <c r="F1847" s="39" t="s">
        <v>19526</v>
      </c>
    </row>
    <row r="1848" spans="1:6" x14ac:dyDescent="0.25">
      <c r="A1848" s="80" t="s">
        <v>1532</v>
      </c>
      <c r="B1848" s="13" t="s">
        <v>1533</v>
      </c>
      <c r="C1848" s="55" t="s">
        <v>6</v>
      </c>
      <c r="D1848" s="55" t="s">
        <v>19340</v>
      </c>
      <c r="E1848" s="13"/>
      <c r="F1848" s="39" t="s">
        <v>19526</v>
      </c>
    </row>
    <row r="1849" spans="1:6" x14ac:dyDescent="0.25">
      <c r="A1849" s="80" t="s">
        <v>1536</v>
      </c>
      <c r="B1849" s="13" t="s">
        <v>1537</v>
      </c>
      <c r="C1849" s="55" t="s">
        <v>6</v>
      </c>
      <c r="D1849" s="55" t="s">
        <v>19340</v>
      </c>
      <c r="E1849" s="13"/>
      <c r="F1849" s="39" t="s">
        <v>19526</v>
      </c>
    </row>
    <row r="1850" spans="1:6" x14ac:dyDescent="0.25">
      <c r="A1850" s="80" t="s">
        <v>1538</v>
      </c>
      <c r="B1850" s="13" t="s">
        <v>1539</v>
      </c>
      <c r="C1850" s="55" t="s">
        <v>6</v>
      </c>
      <c r="D1850" s="55" t="s">
        <v>19340</v>
      </c>
      <c r="E1850" s="13"/>
      <c r="F1850" s="39" t="s">
        <v>19526</v>
      </c>
    </row>
    <row r="1851" spans="1:6" x14ac:dyDescent="0.25">
      <c r="A1851" s="80" t="s">
        <v>1540</v>
      </c>
      <c r="B1851" s="13" t="s">
        <v>1541</v>
      </c>
      <c r="C1851" s="55" t="s">
        <v>6</v>
      </c>
      <c r="D1851" s="55" t="s">
        <v>19341</v>
      </c>
      <c r="E1851" s="13"/>
      <c r="F1851" s="39" t="s">
        <v>19526</v>
      </c>
    </row>
    <row r="1852" spans="1:6" x14ac:dyDescent="0.25">
      <c r="A1852" s="80" t="s">
        <v>1542</v>
      </c>
      <c r="B1852" s="13" t="s">
        <v>1543</v>
      </c>
      <c r="C1852" s="55" t="s">
        <v>6</v>
      </c>
      <c r="D1852" s="55" t="s">
        <v>19316</v>
      </c>
      <c r="E1852" s="13"/>
      <c r="F1852" s="39" t="s">
        <v>19526</v>
      </c>
    </row>
    <row r="1853" spans="1:6" x14ac:dyDescent="0.25">
      <c r="A1853" s="80" t="s">
        <v>1546</v>
      </c>
      <c r="B1853" s="13" t="s">
        <v>1547</v>
      </c>
      <c r="C1853" s="55" t="s">
        <v>6</v>
      </c>
      <c r="D1853" s="55" t="s">
        <v>19341</v>
      </c>
      <c r="E1853" s="13"/>
      <c r="F1853" s="39" t="s">
        <v>19526</v>
      </c>
    </row>
    <row r="1854" spans="1:6" x14ac:dyDescent="0.25">
      <c r="A1854" s="80" t="s">
        <v>1548</v>
      </c>
      <c r="B1854" s="13" t="s">
        <v>1549</v>
      </c>
      <c r="C1854" s="55" t="s">
        <v>6</v>
      </c>
      <c r="D1854" s="55" t="s">
        <v>19341</v>
      </c>
      <c r="E1854" s="13"/>
      <c r="F1854" s="39" t="s">
        <v>19526</v>
      </c>
    </row>
    <row r="1855" spans="1:6" x14ac:dyDescent="0.25">
      <c r="A1855" s="80" t="s">
        <v>1566</v>
      </c>
      <c r="B1855" s="13" t="s">
        <v>1567</v>
      </c>
      <c r="C1855" s="55" t="s">
        <v>6</v>
      </c>
      <c r="D1855" s="55" t="s">
        <v>19120</v>
      </c>
      <c r="E1855" s="13"/>
      <c r="F1855" s="39" t="s">
        <v>19526</v>
      </c>
    </row>
    <row r="1856" spans="1:6" x14ac:dyDescent="0.25">
      <c r="A1856" s="80" t="s">
        <v>1570</v>
      </c>
      <c r="B1856" s="13" t="s">
        <v>1571</v>
      </c>
      <c r="C1856" s="55" t="s">
        <v>6</v>
      </c>
      <c r="D1856" s="55" t="s">
        <v>19321</v>
      </c>
      <c r="E1856" s="13" t="s">
        <v>21453</v>
      </c>
      <c r="F1856" s="39" t="s">
        <v>19526</v>
      </c>
    </row>
    <row r="1857" spans="1:6" x14ac:dyDescent="0.25">
      <c r="A1857" s="80" t="s">
        <v>1574</v>
      </c>
      <c r="B1857" s="13" t="s">
        <v>1575</v>
      </c>
      <c r="C1857" s="55" t="s">
        <v>6</v>
      </c>
      <c r="D1857" s="55" t="s">
        <v>19321</v>
      </c>
      <c r="E1857" s="13" t="s">
        <v>21453</v>
      </c>
      <c r="F1857" s="39" t="s">
        <v>19526</v>
      </c>
    </row>
    <row r="1858" spans="1:6" x14ac:dyDescent="0.25">
      <c r="A1858" s="80" t="s">
        <v>1578</v>
      </c>
      <c r="B1858" s="13" t="s">
        <v>1579</v>
      </c>
      <c r="C1858" s="55" t="s">
        <v>6</v>
      </c>
      <c r="D1858" s="55" t="s">
        <v>19437</v>
      </c>
      <c r="E1858" s="13"/>
      <c r="F1858" s="39" t="s">
        <v>19526</v>
      </c>
    </row>
    <row r="1859" spans="1:6" x14ac:dyDescent="0.25">
      <c r="A1859" s="80" t="s">
        <v>1580</v>
      </c>
      <c r="B1859" s="13" t="s">
        <v>1581</v>
      </c>
      <c r="C1859" s="55" t="s">
        <v>6</v>
      </c>
      <c r="D1859" s="55" t="s">
        <v>19322</v>
      </c>
      <c r="E1859" s="13"/>
      <c r="F1859" s="39" t="s">
        <v>19526</v>
      </c>
    </row>
    <row r="1860" spans="1:6" x14ac:dyDescent="0.25">
      <c r="A1860" s="80" t="s">
        <v>1582</v>
      </c>
      <c r="B1860" s="13" t="s">
        <v>1583</v>
      </c>
      <c r="C1860" s="55" t="s">
        <v>6</v>
      </c>
      <c r="D1860" s="55" t="s">
        <v>19437</v>
      </c>
      <c r="E1860" s="13"/>
      <c r="F1860" s="39" t="s">
        <v>19526</v>
      </c>
    </row>
    <row r="1861" spans="1:6" x14ac:dyDescent="0.25">
      <c r="A1861" s="80" t="s">
        <v>1586</v>
      </c>
      <c r="B1861" s="13" t="s">
        <v>1587</v>
      </c>
      <c r="C1861" s="55" t="s">
        <v>6</v>
      </c>
      <c r="D1861" s="55" t="s">
        <v>19437</v>
      </c>
      <c r="E1861" s="13"/>
      <c r="F1861" s="39" t="s">
        <v>19526</v>
      </c>
    </row>
    <row r="1862" spans="1:6" x14ac:dyDescent="0.25">
      <c r="A1862" s="80" t="s">
        <v>1588</v>
      </c>
      <c r="B1862" s="13" t="s">
        <v>1589</v>
      </c>
      <c r="C1862" s="55" t="s">
        <v>6</v>
      </c>
      <c r="D1862" s="55" t="s">
        <v>19437</v>
      </c>
      <c r="E1862" s="13"/>
      <c r="F1862" s="39" t="s">
        <v>19526</v>
      </c>
    </row>
    <row r="1863" spans="1:6" x14ac:dyDescent="0.25">
      <c r="A1863" s="80" t="s">
        <v>1590</v>
      </c>
      <c r="B1863" s="13" t="s">
        <v>1591</v>
      </c>
      <c r="C1863" s="55" t="s">
        <v>6</v>
      </c>
      <c r="D1863" s="55" t="s">
        <v>19322</v>
      </c>
      <c r="E1863" s="13"/>
      <c r="F1863" s="39" t="s">
        <v>19526</v>
      </c>
    </row>
    <row r="1864" spans="1:6" x14ac:dyDescent="0.25">
      <c r="A1864" s="80" t="s">
        <v>1592</v>
      </c>
      <c r="B1864" s="13" t="s">
        <v>1593</v>
      </c>
      <c r="C1864" s="55" t="s">
        <v>6</v>
      </c>
      <c r="D1864" s="55" t="s">
        <v>19120</v>
      </c>
      <c r="E1864" s="13"/>
      <c r="F1864" s="39" t="s">
        <v>19526</v>
      </c>
    </row>
    <row r="1865" spans="1:6" x14ac:dyDescent="0.25">
      <c r="A1865" s="80" t="s">
        <v>1594</v>
      </c>
      <c r="B1865" s="13" t="s">
        <v>1595</v>
      </c>
      <c r="C1865" s="55" t="s">
        <v>6</v>
      </c>
      <c r="D1865" s="55" t="s">
        <v>19120</v>
      </c>
      <c r="E1865" s="13"/>
      <c r="F1865" s="39" t="s">
        <v>19526</v>
      </c>
    </row>
    <row r="1866" spans="1:6" x14ac:dyDescent="0.25">
      <c r="A1866" s="80" t="s">
        <v>1596</v>
      </c>
      <c r="B1866" s="13" t="s">
        <v>1597</v>
      </c>
      <c r="C1866" s="55" t="s">
        <v>6</v>
      </c>
      <c r="D1866" s="55" t="s">
        <v>19120</v>
      </c>
      <c r="E1866" s="13"/>
      <c r="F1866" s="39" t="s">
        <v>19526</v>
      </c>
    </row>
    <row r="1867" spans="1:6" x14ac:dyDescent="0.25">
      <c r="A1867" s="80" t="s">
        <v>1600</v>
      </c>
      <c r="B1867" s="13" t="s">
        <v>1601</v>
      </c>
      <c r="C1867" s="55" t="s">
        <v>6</v>
      </c>
      <c r="D1867" s="55" t="s">
        <v>19120</v>
      </c>
      <c r="E1867" s="13"/>
      <c r="F1867" s="39" t="s">
        <v>19526</v>
      </c>
    </row>
    <row r="1868" spans="1:6" x14ac:dyDescent="0.25">
      <c r="A1868" s="80" t="s">
        <v>1602</v>
      </c>
      <c r="B1868" s="13" t="s">
        <v>1603</v>
      </c>
      <c r="C1868" s="55" t="s">
        <v>6</v>
      </c>
      <c r="D1868" s="55" t="s">
        <v>19120</v>
      </c>
      <c r="E1868" s="13"/>
      <c r="F1868" s="39" t="s">
        <v>19526</v>
      </c>
    </row>
    <row r="1869" spans="1:6" x14ac:dyDescent="0.25">
      <c r="A1869" s="80" t="s">
        <v>1604</v>
      </c>
      <c r="B1869" s="13" t="s">
        <v>1605</v>
      </c>
      <c r="C1869" s="55" t="s">
        <v>6</v>
      </c>
      <c r="D1869" s="55" t="s">
        <v>19351</v>
      </c>
      <c r="E1869" s="13"/>
      <c r="F1869" s="39" t="s">
        <v>19526</v>
      </c>
    </row>
    <row r="1870" spans="1:6" x14ac:dyDescent="0.25">
      <c r="A1870" s="80" t="s">
        <v>1606</v>
      </c>
      <c r="B1870" s="13" t="s">
        <v>1607</v>
      </c>
      <c r="C1870" s="55" t="s">
        <v>6</v>
      </c>
      <c r="D1870" s="55" t="s">
        <v>19120</v>
      </c>
      <c r="E1870" s="13"/>
      <c r="F1870" s="39" t="s">
        <v>19526</v>
      </c>
    </row>
    <row r="1871" spans="1:6" x14ac:dyDescent="0.25">
      <c r="A1871" s="80" t="s">
        <v>1608</v>
      </c>
      <c r="B1871" s="13" t="s">
        <v>1609</v>
      </c>
      <c r="C1871" s="55" t="s">
        <v>6</v>
      </c>
      <c r="D1871" s="55" t="s">
        <v>19316</v>
      </c>
      <c r="E1871" s="13"/>
      <c r="F1871" s="39" t="s">
        <v>19526</v>
      </c>
    </row>
    <row r="1872" spans="1:6" x14ac:dyDescent="0.25">
      <c r="A1872" s="80" t="s">
        <v>1610</v>
      </c>
      <c r="B1872" s="13" t="s">
        <v>1611</v>
      </c>
      <c r="C1872" s="55" t="s">
        <v>6</v>
      </c>
      <c r="D1872" s="55" t="s">
        <v>19485</v>
      </c>
      <c r="E1872" s="13"/>
      <c r="F1872" s="39" t="s">
        <v>19526</v>
      </c>
    </row>
    <row r="1873" spans="1:6" x14ac:dyDescent="0.25">
      <c r="A1873" s="80" t="s">
        <v>1612</v>
      </c>
      <c r="B1873" s="13" t="s">
        <v>1613</v>
      </c>
      <c r="C1873" s="55" t="s">
        <v>6</v>
      </c>
      <c r="D1873" s="55" t="s">
        <v>19485</v>
      </c>
      <c r="E1873" s="13"/>
      <c r="F1873" s="39" t="s">
        <v>19526</v>
      </c>
    </row>
    <row r="1874" spans="1:6" x14ac:dyDescent="0.25">
      <c r="A1874" s="80" t="s">
        <v>1614</v>
      </c>
      <c r="B1874" s="13" t="s">
        <v>1615</v>
      </c>
      <c r="C1874" s="55" t="s">
        <v>6</v>
      </c>
      <c r="D1874" s="55" t="s">
        <v>19485</v>
      </c>
      <c r="E1874" s="13"/>
      <c r="F1874" s="39" t="s">
        <v>19526</v>
      </c>
    </row>
    <row r="1875" spans="1:6" x14ac:dyDescent="0.25">
      <c r="A1875" s="80" t="s">
        <v>1616</v>
      </c>
      <c r="B1875" s="13" t="s">
        <v>1617</v>
      </c>
      <c r="C1875" s="55" t="s">
        <v>6</v>
      </c>
      <c r="D1875" s="55" t="s">
        <v>19485</v>
      </c>
      <c r="E1875" s="13"/>
      <c r="F1875" s="39" t="s">
        <v>19526</v>
      </c>
    </row>
    <row r="1876" spans="1:6" x14ac:dyDescent="0.25">
      <c r="A1876" s="80" t="s">
        <v>1618</v>
      </c>
      <c r="B1876" s="13" t="s">
        <v>1619</v>
      </c>
      <c r="C1876" s="55" t="s">
        <v>6</v>
      </c>
      <c r="D1876" s="55" t="s">
        <v>19485</v>
      </c>
      <c r="E1876" s="13"/>
      <c r="F1876" s="39" t="s">
        <v>19526</v>
      </c>
    </row>
    <row r="1877" spans="1:6" x14ac:dyDescent="0.25">
      <c r="A1877" s="80" t="s">
        <v>1620</v>
      </c>
      <c r="B1877" s="13" t="s">
        <v>1621</v>
      </c>
      <c r="C1877" s="55" t="s">
        <v>6</v>
      </c>
      <c r="D1877" s="55" t="s">
        <v>19316</v>
      </c>
      <c r="E1877" s="13"/>
      <c r="F1877" s="39" t="s">
        <v>19526</v>
      </c>
    </row>
    <row r="1878" spans="1:6" x14ac:dyDescent="0.25">
      <c r="A1878" s="80" t="s">
        <v>1622</v>
      </c>
      <c r="B1878" s="13" t="s">
        <v>1623</v>
      </c>
      <c r="C1878" s="55" t="s">
        <v>6</v>
      </c>
      <c r="D1878" s="55" t="s">
        <v>19316</v>
      </c>
      <c r="E1878" s="13"/>
      <c r="F1878" s="39" t="s">
        <v>19526</v>
      </c>
    </row>
    <row r="1879" spans="1:6" x14ac:dyDescent="0.25">
      <c r="A1879" s="80" t="s">
        <v>1624</v>
      </c>
      <c r="B1879" s="13" t="s">
        <v>1625</v>
      </c>
      <c r="C1879" s="55" t="s">
        <v>6</v>
      </c>
      <c r="D1879" s="55" t="s">
        <v>19316</v>
      </c>
      <c r="E1879" s="13"/>
      <c r="F1879" s="39" t="s">
        <v>19526</v>
      </c>
    </row>
    <row r="1880" spans="1:6" x14ac:dyDescent="0.25">
      <c r="A1880" s="80" t="s">
        <v>1626</v>
      </c>
      <c r="B1880" s="13" t="s">
        <v>1627</v>
      </c>
      <c r="C1880" s="55" t="s">
        <v>6</v>
      </c>
      <c r="D1880" s="55" t="s">
        <v>19316</v>
      </c>
      <c r="E1880" s="13"/>
      <c r="F1880" s="39" t="s">
        <v>19526</v>
      </c>
    </row>
    <row r="1881" spans="1:6" x14ac:dyDescent="0.25">
      <c r="A1881" s="80" t="s">
        <v>1628</v>
      </c>
      <c r="B1881" s="13" t="s">
        <v>1629</v>
      </c>
      <c r="C1881" s="55" t="s">
        <v>6</v>
      </c>
      <c r="D1881" s="55" t="s">
        <v>19316</v>
      </c>
      <c r="E1881" s="13"/>
      <c r="F1881" s="39" t="s">
        <v>19526</v>
      </c>
    </row>
    <row r="1882" spans="1:6" x14ac:dyDescent="0.25">
      <c r="A1882" s="80" t="s">
        <v>1630</v>
      </c>
      <c r="B1882" s="13" t="s">
        <v>1631</v>
      </c>
      <c r="C1882" s="55" t="s">
        <v>6</v>
      </c>
      <c r="D1882" s="55" t="s">
        <v>19316</v>
      </c>
      <c r="E1882" s="13"/>
      <c r="F1882" s="39" t="s">
        <v>19526</v>
      </c>
    </row>
    <row r="1883" spans="1:6" x14ac:dyDescent="0.25">
      <c r="A1883" s="80" t="s">
        <v>1632</v>
      </c>
      <c r="B1883" s="13" t="s">
        <v>1633</v>
      </c>
      <c r="C1883" s="55" t="s">
        <v>6</v>
      </c>
      <c r="D1883" s="55" t="s">
        <v>19316</v>
      </c>
      <c r="E1883" s="13"/>
      <c r="F1883" s="39" t="s">
        <v>19526</v>
      </c>
    </row>
    <row r="1884" spans="1:6" x14ac:dyDescent="0.25">
      <c r="A1884" s="80" t="s">
        <v>1634</v>
      </c>
      <c r="B1884" s="13" t="s">
        <v>1635</v>
      </c>
      <c r="C1884" s="55" t="s">
        <v>6</v>
      </c>
      <c r="D1884" s="55" t="s">
        <v>19316</v>
      </c>
      <c r="E1884" s="13"/>
      <c r="F1884" s="39" t="s">
        <v>19526</v>
      </c>
    </row>
    <row r="1885" spans="1:6" x14ac:dyDescent="0.25">
      <c r="A1885" s="80" t="s">
        <v>1636</v>
      </c>
      <c r="B1885" s="13" t="s">
        <v>1637</v>
      </c>
      <c r="C1885" s="55" t="s">
        <v>6</v>
      </c>
      <c r="D1885" s="55" t="s">
        <v>19316</v>
      </c>
      <c r="E1885" s="13"/>
      <c r="F1885" s="39" t="s">
        <v>19526</v>
      </c>
    </row>
    <row r="1886" spans="1:6" x14ac:dyDescent="0.25">
      <c r="A1886" s="80" t="s">
        <v>1638</v>
      </c>
      <c r="B1886" s="13" t="s">
        <v>1639</v>
      </c>
      <c r="C1886" s="55" t="s">
        <v>6</v>
      </c>
      <c r="D1886" s="55" t="s">
        <v>19316</v>
      </c>
      <c r="E1886" s="13"/>
      <c r="F1886" s="39" t="s">
        <v>19526</v>
      </c>
    </row>
    <row r="1887" spans="1:6" x14ac:dyDescent="0.25">
      <c r="A1887" s="80" t="s">
        <v>1640</v>
      </c>
      <c r="B1887" s="13" t="s">
        <v>1641</v>
      </c>
      <c r="C1887" s="55" t="s">
        <v>6</v>
      </c>
      <c r="D1887" s="55" t="s">
        <v>19316</v>
      </c>
      <c r="E1887" s="13"/>
      <c r="F1887" s="39" t="s">
        <v>19526</v>
      </c>
    </row>
    <row r="1888" spans="1:6" x14ac:dyDescent="0.25">
      <c r="A1888" s="80" t="s">
        <v>1642</v>
      </c>
      <c r="B1888" s="13" t="s">
        <v>1643</v>
      </c>
      <c r="C1888" s="55" t="s">
        <v>6</v>
      </c>
      <c r="D1888" s="55" t="s">
        <v>19316</v>
      </c>
      <c r="E1888" s="13"/>
      <c r="F1888" s="39" t="s">
        <v>19526</v>
      </c>
    </row>
    <row r="1889" spans="1:6" x14ac:dyDescent="0.25">
      <c r="A1889" s="80" t="s">
        <v>1644</v>
      </c>
      <c r="B1889" s="13" t="s">
        <v>1645</v>
      </c>
      <c r="C1889" s="55" t="s">
        <v>6</v>
      </c>
      <c r="D1889" s="55" t="s">
        <v>19316</v>
      </c>
      <c r="E1889" s="13"/>
      <c r="F1889" s="39" t="s">
        <v>19526</v>
      </c>
    </row>
    <row r="1890" spans="1:6" x14ac:dyDescent="0.25">
      <c r="A1890" s="80" t="s">
        <v>1646</v>
      </c>
      <c r="B1890" s="13" t="s">
        <v>1647</v>
      </c>
      <c r="C1890" s="55" t="s">
        <v>6</v>
      </c>
      <c r="D1890" s="55" t="s">
        <v>19316</v>
      </c>
      <c r="E1890" s="13"/>
      <c r="F1890" s="39" t="s">
        <v>19526</v>
      </c>
    </row>
    <row r="1891" spans="1:6" x14ac:dyDescent="0.25">
      <c r="A1891" s="80" t="s">
        <v>1648</v>
      </c>
      <c r="B1891" s="13" t="s">
        <v>1649</v>
      </c>
      <c r="C1891" s="55" t="s">
        <v>6</v>
      </c>
      <c r="D1891" s="55" t="s">
        <v>19316</v>
      </c>
      <c r="E1891" s="13"/>
      <c r="F1891" s="39" t="s">
        <v>19526</v>
      </c>
    </row>
    <row r="1892" spans="1:6" x14ac:dyDescent="0.25">
      <c r="A1892" s="80" t="s">
        <v>1650</v>
      </c>
      <c r="B1892" s="13" t="s">
        <v>1651</v>
      </c>
      <c r="C1892" s="55" t="s">
        <v>6</v>
      </c>
      <c r="D1892" s="55" t="s">
        <v>19316</v>
      </c>
      <c r="E1892" s="13"/>
      <c r="F1892" s="39" t="s">
        <v>19526</v>
      </c>
    </row>
    <row r="1893" spans="1:6" x14ac:dyDescent="0.25">
      <c r="A1893" s="80" t="s">
        <v>1652</v>
      </c>
      <c r="B1893" s="13" t="s">
        <v>1653</v>
      </c>
      <c r="C1893" s="55" t="s">
        <v>6</v>
      </c>
      <c r="D1893" s="55" t="s">
        <v>19316</v>
      </c>
      <c r="E1893" s="13"/>
      <c r="F1893" s="39" t="s">
        <v>19526</v>
      </c>
    </row>
    <row r="1894" spans="1:6" x14ac:dyDescent="0.25">
      <c r="A1894" s="80" t="s">
        <v>1654</v>
      </c>
      <c r="B1894" s="13" t="s">
        <v>1655</v>
      </c>
      <c r="C1894" s="55" t="s">
        <v>6</v>
      </c>
      <c r="D1894" s="55" t="s">
        <v>19316</v>
      </c>
      <c r="E1894" s="13"/>
      <c r="F1894" s="39" t="s">
        <v>19526</v>
      </c>
    </row>
    <row r="1895" spans="1:6" x14ac:dyDescent="0.25">
      <c r="A1895" s="80" t="s">
        <v>1656</v>
      </c>
      <c r="B1895" s="13" t="s">
        <v>1657</v>
      </c>
      <c r="C1895" s="55" t="s">
        <v>6</v>
      </c>
      <c r="D1895" s="55" t="s">
        <v>19316</v>
      </c>
      <c r="E1895" s="13"/>
      <c r="F1895" s="39" t="s">
        <v>19526</v>
      </c>
    </row>
    <row r="1896" spans="1:6" x14ac:dyDescent="0.25">
      <c r="A1896" s="80" t="s">
        <v>1658</v>
      </c>
      <c r="B1896" s="13" t="s">
        <v>1659</v>
      </c>
      <c r="C1896" s="55" t="s">
        <v>6</v>
      </c>
      <c r="D1896" s="55" t="s">
        <v>19316</v>
      </c>
      <c r="E1896" s="13"/>
      <c r="F1896" s="39" t="s">
        <v>19526</v>
      </c>
    </row>
    <row r="1897" spans="1:6" x14ac:dyDescent="0.25">
      <c r="A1897" s="80" t="s">
        <v>1660</v>
      </c>
      <c r="B1897" s="13" t="s">
        <v>1661</v>
      </c>
      <c r="C1897" s="55" t="s">
        <v>6</v>
      </c>
      <c r="D1897" s="55" t="s">
        <v>19316</v>
      </c>
      <c r="E1897" s="13"/>
      <c r="F1897" s="39" t="s">
        <v>19526</v>
      </c>
    </row>
    <row r="1898" spans="1:6" x14ac:dyDescent="0.25">
      <c r="A1898" s="80" t="s">
        <v>1662</v>
      </c>
      <c r="B1898" s="13" t="s">
        <v>1663</v>
      </c>
      <c r="C1898" s="55" t="s">
        <v>6</v>
      </c>
      <c r="D1898" s="55" t="s">
        <v>19316</v>
      </c>
      <c r="E1898" s="13"/>
      <c r="F1898" s="39" t="s">
        <v>19526</v>
      </c>
    </row>
    <row r="1899" spans="1:6" x14ac:dyDescent="0.25">
      <c r="A1899" s="80" t="s">
        <v>1664</v>
      </c>
      <c r="B1899" s="13" t="s">
        <v>1665</v>
      </c>
      <c r="C1899" s="55" t="s">
        <v>6</v>
      </c>
      <c r="D1899" s="55" t="s">
        <v>19316</v>
      </c>
      <c r="E1899" s="13"/>
      <c r="F1899" s="39" t="s">
        <v>19526</v>
      </c>
    </row>
    <row r="1900" spans="1:6" x14ac:dyDescent="0.25">
      <c r="A1900" s="80" t="s">
        <v>1666</v>
      </c>
      <c r="B1900" s="13" t="s">
        <v>868</v>
      </c>
      <c r="C1900" s="55" t="s">
        <v>6</v>
      </c>
      <c r="D1900" s="55" t="s">
        <v>19327</v>
      </c>
      <c r="E1900" s="13"/>
      <c r="F1900" s="39" t="s">
        <v>19526</v>
      </c>
    </row>
    <row r="1901" spans="1:6" x14ac:dyDescent="0.25">
      <c r="A1901" s="80" t="s">
        <v>1667</v>
      </c>
      <c r="B1901" s="13" t="s">
        <v>1668</v>
      </c>
      <c r="C1901" s="55" t="s">
        <v>6</v>
      </c>
      <c r="D1901" s="55" t="s">
        <v>19437</v>
      </c>
      <c r="E1901" s="13"/>
      <c r="F1901" s="39" t="s">
        <v>19526</v>
      </c>
    </row>
    <row r="1902" spans="1:6" x14ac:dyDescent="0.25">
      <c r="A1902" s="80" t="s">
        <v>1669</v>
      </c>
      <c r="B1902" s="13" t="s">
        <v>1670</v>
      </c>
      <c r="C1902" s="55" t="s">
        <v>6</v>
      </c>
      <c r="D1902" s="55" t="s">
        <v>19437</v>
      </c>
      <c r="E1902" s="13"/>
      <c r="F1902" s="39" t="s">
        <v>19526</v>
      </c>
    </row>
    <row r="1903" spans="1:6" x14ac:dyDescent="0.25">
      <c r="A1903" s="80" t="s">
        <v>1671</v>
      </c>
      <c r="B1903" s="13" t="s">
        <v>1672</v>
      </c>
      <c r="C1903" s="55" t="s">
        <v>6</v>
      </c>
      <c r="D1903" s="55" t="s">
        <v>19437</v>
      </c>
      <c r="E1903" s="13"/>
      <c r="F1903" s="39" t="s">
        <v>19526</v>
      </c>
    </row>
    <row r="1904" spans="1:6" x14ac:dyDescent="0.25">
      <c r="A1904" s="80" t="s">
        <v>1673</v>
      </c>
      <c r="B1904" s="13" t="s">
        <v>1674</v>
      </c>
      <c r="C1904" s="55" t="s">
        <v>6</v>
      </c>
      <c r="D1904" s="55" t="s">
        <v>19437</v>
      </c>
      <c r="E1904" s="13"/>
      <c r="F1904" s="39" t="s">
        <v>19526</v>
      </c>
    </row>
    <row r="1905" spans="1:6" x14ac:dyDescent="0.25">
      <c r="A1905" s="80" t="s">
        <v>1675</v>
      </c>
      <c r="B1905" s="13" t="s">
        <v>1676</v>
      </c>
      <c r="C1905" s="55" t="s">
        <v>6</v>
      </c>
      <c r="D1905" s="55" t="s">
        <v>19437</v>
      </c>
      <c r="E1905" s="13"/>
      <c r="F1905" s="39" t="s">
        <v>19526</v>
      </c>
    </row>
    <row r="1906" spans="1:6" x14ac:dyDescent="0.25">
      <c r="A1906" s="80" t="s">
        <v>1677</v>
      </c>
      <c r="B1906" s="13" t="s">
        <v>1678</v>
      </c>
      <c r="C1906" s="55" t="s">
        <v>6</v>
      </c>
      <c r="D1906" s="55" t="s">
        <v>19437</v>
      </c>
      <c r="E1906" s="13"/>
      <c r="F1906" s="39" t="s">
        <v>19526</v>
      </c>
    </row>
    <row r="1907" spans="1:6" x14ac:dyDescent="0.25">
      <c r="A1907" s="80" t="s">
        <v>1679</v>
      </c>
      <c r="B1907" s="13" t="s">
        <v>1680</v>
      </c>
      <c r="C1907" s="55" t="s">
        <v>6</v>
      </c>
      <c r="D1907" s="55" t="s">
        <v>19437</v>
      </c>
      <c r="E1907" s="13"/>
      <c r="F1907" s="39" t="s">
        <v>19526</v>
      </c>
    </row>
    <row r="1908" spans="1:6" x14ac:dyDescent="0.25">
      <c r="A1908" s="80" t="s">
        <v>1681</v>
      </c>
      <c r="B1908" s="13" t="s">
        <v>1682</v>
      </c>
      <c r="C1908" s="55" t="s">
        <v>6</v>
      </c>
      <c r="D1908" s="55" t="s">
        <v>19437</v>
      </c>
      <c r="E1908" s="13"/>
      <c r="F1908" s="39" t="s">
        <v>19526</v>
      </c>
    </row>
    <row r="1909" spans="1:6" x14ac:dyDescent="0.25">
      <c r="A1909" s="80" t="s">
        <v>1683</v>
      </c>
      <c r="B1909" s="13" t="s">
        <v>1684</v>
      </c>
      <c r="C1909" s="55" t="s">
        <v>6</v>
      </c>
      <c r="D1909" s="55" t="s">
        <v>19437</v>
      </c>
      <c r="E1909" s="13"/>
      <c r="F1909" s="39" t="s">
        <v>19526</v>
      </c>
    </row>
    <row r="1910" spans="1:6" x14ac:dyDescent="0.25">
      <c r="A1910" s="80" t="s">
        <v>1685</v>
      </c>
      <c r="B1910" s="13" t="s">
        <v>1686</v>
      </c>
      <c r="C1910" s="55" t="s">
        <v>6</v>
      </c>
      <c r="D1910" s="55" t="s">
        <v>19437</v>
      </c>
      <c r="E1910" s="13"/>
      <c r="F1910" s="39" t="s">
        <v>19526</v>
      </c>
    </row>
    <row r="1911" spans="1:6" x14ac:dyDescent="0.25">
      <c r="A1911" s="80" t="s">
        <v>1687</v>
      </c>
      <c r="B1911" s="13" t="s">
        <v>1688</v>
      </c>
      <c r="C1911" s="55" t="s">
        <v>6</v>
      </c>
      <c r="D1911" s="55" t="s">
        <v>19437</v>
      </c>
      <c r="E1911" s="13"/>
      <c r="F1911" s="39" t="s">
        <v>19526</v>
      </c>
    </row>
    <row r="1912" spans="1:6" x14ac:dyDescent="0.25">
      <c r="A1912" s="80" t="s">
        <v>1689</v>
      </c>
      <c r="B1912" s="13" t="s">
        <v>1690</v>
      </c>
      <c r="C1912" s="55" t="s">
        <v>6</v>
      </c>
      <c r="D1912" s="55" t="s">
        <v>19437</v>
      </c>
      <c r="E1912" s="13"/>
      <c r="F1912" s="39" t="s">
        <v>19526</v>
      </c>
    </row>
    <row r="1913" spans="1:6" x14ac:dyDescent="0.25">
      <c r="A1913" s="80" t="s">
        <v>1691</v>
      </c>
      <c r="B1913" s="13" t="s">
        <v>1692</v>
      </c>
      <c r="C1913" s="55" t="s">
        <v>6</v>
      </c>
      <c r="D1913" s="55" t="s">
        <v>19437</v>
      </c>
      <c r="E1913" s="13"/>
      <c r="F1913" s="39" t="s">
        <v>19526</v>
      </c>
    </row>
    <row r="1914" spans="1:6" x14ac:dyDescent="0.25">
      <c r="A1914" s="80" t="s">
        <v>1693</v>
      </c>
      <c r="B1914" s="13" t="s">
        <v>1694</v>
      </c>
      <c r="C1914" s="55" t="s">
        <v>6</v>
      </c>
      <c r="D1914" s="55" t="s">
        <v>19437</v>
      </c>
      <c r="E1914" s="13"/>
      <c r="F1914" s="39" t="s">
        <v>19526</v>
      </c>
    </row>
    <row r="1915" spans="1:6" x14ac:dyDescent="0.25">
      <c r="A1915" s="80" t="s">
        <v>1695</v>
      </c>
      <c r="B1915" s="13" t="s">
        <v>1696</v>
      </c>
      <c r="C1915" s="55" t="s">
        <v>6</v>
      </c>
      <c r="D1915" s="55" t="s">
        <v>19437</v>
      </c>
      <c r="E1915" s="13"/>
      <c r="F1915" s="39" t="s">
        <v>19526</v>
      </c>
    </row>
    <row r="1916" spans="1:6" x14ac:dyDescent="0.25">
      <c r="A1916" s="80" t="s">
        <v>1697</v>
      </c>
      <c r="B1916" s="13" t="s">
        <v>1698</v>
      </c>
      <c r="C1916" s="55" t="s">
        <v>6</v>
      </c>
      <c r="D1916" s="55" t="s">
        <v>19437</v>
      </c>
      <c r="E1916" s="13"/>
      <c r="F1916" s="39" t="s">
        <v>19526</v>
      </c>
    </row>
    <row r="1917" spans="1:6" x14ac:dyDescent="0.25">
      <c r="A1917" s="80" t="s">
        <v>1699</v>
      </c>
      <c r="B1917" s="13" t="s">
        <v>1700</v>
      </c>
      <c r="C1917" s="55" t="s">
        <v>6</v>
      </c>
      <c r="D1917" s="55" t="s">
        <v>19437</v>
      </c>
      <c r="E1917" s="13"/>
      <c r="F1917" s="39" t="s">
        <v>19526</v>
      </c>
    </row>
    <row r="1918" spans="1:6" x14ac:dyDescent="0.25">
      <c r="A1918" s="80" t="s">
        <v>1701</v>
      </c>
      <c r="B1918" s="13" t="s">
        <v>1702</v>
      </c>
      <c r="C1918" s="55" t="s">
        <v>6</v>
      </c>
      <c r="D1918" s="55" t="s">
        <v>19437</v>
      </c>
      <c r="E1918" s="13"/>
      <c r="F1918" s="39" t="s">
        <v>19526</v>
      </c>
    </row>
    <row r="1919" spans="1:6" x14ac:dyDescent="0.25">
      <c r="A1919" s="80" t="s">
        <v>1703</v>
      </c>
      <c r="B1919" s="13" t="s">
        <v>1704</v>
      </c>
      <c r="C1919" s="55" t="s">
        <v>6</v>
      </c>
      <c r="D1919" s="55" t="s">
        <v>19437</v>
      </c>
      <c r="E1919" s="13"/>
      <c r="F1919" s="39" t="s">
        <v>19526</v>
      </c>
    </row>
    <row r="1920" spans="1:6" x14ac:dyDescent="0.25">
      <c r="A1920" s="80" t="s">
        <v>1705</v>
      </c>
      <c r="B1920" s="13" t="s">
        <v>1706</v>
      </c>
      <c r="C1920" s="55" t="s">
        <v>6</v>
      </c>
      <c r="D1920" s="55" t="s">
        <v>19437</v>
      </c>
      <c r="E1920" s="13"/>
      <c r="F1920" s="39" t="s">
        <v>19526</v>
      </c>
    </row>
    <row r="1921" spans="1:6" x14ac:dyDescent="0.25">
      <c r="A1921" s="80" t="s">
        <v>1707</v>
      </c>
      <c r="B1921" s="13" t="s">
        <v>1708</v>
      </c>
      <c r="C1921" s="55" t="s">
        <v>6</v>
      </c>
      <c r="D1921" s="55" t="s">
        <v>19437</v>
      </c>
      <c r="E1921" s="13"/>
      <c r="F1921" s="39" t="s">
        <v>19526</v>
      </c>
    </row>
    <row r="1922" spans="1:6" x14ac:dyDescent="0.25">
      <c r="A1922" s="80" t="s">
        <v>1709</v>
      </c>
      <c r="B1922" s="13" t="s">
        <v>1710</v>
      </c>
      <c r="C1922" s="55" t="s">
        <v>6</v>
      </c>
      <c r="D1922" s="55" t="s">
        <v>19437</v>
      </c>
      <c r="E1922" s="13"/>
      <c r="F1922" s="39" t="s">
        <v>19526</v>
      </c>
    </row>
    <row r="1923" spans="1:6" x14ac:dyDescent="0.25">
      <c r="A1923" s="80" t="s">
        <v>1711</v>
      </c>
      <c r="B1923" s="13" t="s">
        <v>1712</v>
      </c>
      <c r="C1923" s="55" t="s">
        <v>6</v>
      </c>
      <c r="D1923" s="55" t="s">
        <v>19437</v>
      </c>
      <c r="E1923" s="13"/>
      <c r="F1923" s="39" t="s">
        <v>19526</v>
      </c>
    </row>
    <row r="1924" spans="1:6" x14ac:dyDescent="0.25">
      <c r="A1924" s="80" t="s">
        <v>1713</v>
      </c>
      <c r="B1924" s="13" t="s">
        <v>1714</v>
      </c>
      <c r="C1924" s="55" t="s">
        <v>6</v>
      </c>
      <c r="D1924" s="55" t="s">
        <v>19437</v>
      </c>
      <c r="E1924" s="13"/>
      <c r="F1924" s="39" t="s">
        <v>19526</v>
      </c>
    </row>
    <row r="1925" spans="1:6" x14ac:dyDescent="0.25">
      <c r="A1925" s="80" t="s">
        <v>1715</v>
      </c>
      <c r="B1925" s="13" t="s">
        <v>1716</v>
      </c>
      <c r="C1925" s="55" t="s">
        <v>6</v>
      </c>
      <c r="D1925" s="55" t="s">
        <v>19437</v>
      </c>
      <c r="E1925" s="13"/>
      <c r="F1925" s="39" t="s">
        <v>19526</v>
      </c>
    </row>
    <row r="1926" spans="1:6" x14ac:dyDescent="0.25">
      <c r="A1926" s="80" t="s">
        <v>1717</v>
      </c>
      <c r="B1926" s="13" t="s">
        <v>1718</v>
      </c>
      <c r="C1926" s="55" t="s">
        <v>6</v>
      </c>
      <c r="D1926" s="55" t="s">
        <v>19437</v>
      </c>
      <c r="E1926" s="13"/>
      <c r="F1926" s="39" t="s">
        <v>19526</v>
      </c>
    </row>
    <row r="1927" spans="1:6" x14ac:dyDescent="0.25">
      <c r="A1927" s="80" t="s">
        <v>1719</v>
      </c>
      <c r="B1927" s="13" t="s">
        <v>1720</v>
      </c>
      <c r="C1927" s="55" t="s">
        <v>6</v>
      </c>
      <c r="D1927" s="55" t="s">
        <v>19437</v>
      </c>
      <c r="E1927" s="13"/>
      <c r="F1927" s="39" t="s">
        <v>19526</v>
      </c>
    </row>
    <row r="1928" spans="1:6" x14ac:dyDescent="0.25">
      <c r="A1928" s="80" t="s">
        <v>1721</v>
      </c>
      <c r="B1928" s="13" t="s">
        <v>1722</v>
      </c>
      <c r="C1928" s="55" t="s">
        <v>6</v>
      </c>
      <c r="D1928" s="55" t="s">
        <v>19437</v>
      </c>
      <c r="E1928" s="13"/>
      <c r="F1928" s="39" t="s">
        <v>19526</v>
      </c>
    </row>
    <row r="1929" spans="1:6" x14ac:dyDescent="0.25">
      <c r="A1929" s="80" t="s">
        <v>1723</v>
      </c>
      <c r="B1929" s="13" t="s">
        <v>1722</v>
      </c>
      <c r="C1929" s="55" t="s">
        <v>6</v>
      </c>
      <c r="D1929" s="55" t="s">
        <v>19437</v>
      </c>
      <c r="E1929" s="13"/>
      <c r="F1929" s="39" t="s">
        <v>19526</v>
      </c>
    </row>
    <row r="1930" spans="1:6" x14ac:dyDescent="0.25">
      <c r="A1930" s="80" t="s">
        <v>1724</v>
      </c>
      <c r="B1930" s="13" t="s">
        <v>1725</v>
      </c>
      <c r="C1930" s="55" t="s">
        <v>6</v>
      </c>
      <c r="D1930" s="55" t="s">
        <v>19437</v>
      </c>
      <c r="E1930" s="13"/>
      <c r="F1930" s="39" t="s">
        <v>19526</v>
      </c>
    </row>
    <row r="1931" spans="1:6" x14ac:dyDescent="0.25">
      <c r="A1931" s="80" t="s">
        <v>1726</v>
      </c>
      <c r="B1931" s="13" t="s">
        <v>1727</v>
      </c>
      <c r="C1931" s="55" t="s">
        <v>6</v>
      </c>
      <c r="D1931" s="55" t="s">
        <v>19437</v>
      </c>
      <c r="E1931" s="13"/>
      <c r="F1931" s="39" t="s">
        <v>19526</v>
      </c>
    </row>
    <row r="1932" spans="1:6" x14ac:dyDescent="0.25">
      <c r="A1932" s="80" t="s">
        <v>1728</v>
      </c>
      <c r="B1932" s="13" t="s">
        <v>1729</v>
      </c>
      <c r="C1932" s="55" t="s">
        <v>6</v>
      </c>
      <c r="D1932" s="55" t="s">
        <v>19437</v>
      </c>
      <c r="E1932" s="13"/>
      <c r="F1932" s="39" t="s">
        <v>19526</v>
      </c>
    </row>
    <row r="1933" spans="1:6" x14ac:dyDescent="0.25">
      <c r="A1933" s="80" t="s">
        <v>1730</v>
      </c>
      <c r="B1933" s="13" t="s">
        <v>1731</v>
      </c>
      <c r="C1933" s="55" t="s">
        <v>6</v>
      </c>
      <c r="D1933" s="55" t="s">
        <v>19437</v>
      </c>
      <c r="E1933" s="13"/>
      <c r="F1933" s="39" t="s">
        <v>19526</v>
      </c>
    </row>
    <row r="1934" spans="1:6" x14ac:dyDescent="0.25">
      <c r="A1934" s="80" t="s">
        <v>1732</v>
      </c>
      <c r="B1934" s="13" t="s">
        <v>1733</v>
      </c>
      <c r="C1934" s="55" t="s">
        <v>6</v>
      </c>
      <c r="D1934" s="55" t="s">
        <v>19437</v>
      </c>
      <c r="E1934" s="13"/>
      <c r="F1934" s="39" t="s">
        <v>19526</v>
      </c>
    </row>
    <row r="1935" spans="1:6" x14ac:dyDescent="0.25">
      <c r="A1935" s="80" t="s">
        <v>1734</v>
      </c>
      <c r="B1935" s="13" t="s">
        <v>1735</v>
      </c>
      <c r="C1935" s="55" t="s">
        <v>6</v>
      </c>
      <c r="D1935" s="55" t="s">
        <v>19437</v>
      </c>
      <c r="E1935" s="13"/>
      <c r="F1935" s="39" t="s">
        <v>19526</v>
      </c>
    </row>
    <row r="1936" spans="1:6" x14ac:dyDescent="0.25">
      <c r="A1936" s="80" t="s">
        <v>1736</v>
      </c>
      <c r="B1936" s="13" t="s">
        <v>1737</v>
      </c>
      <c r="C1936" s="55" t="s">
        <v>6</v>
      </c>
      <c r="D1936" s="55" t="s">
        <v>19437</v>
      </c>
      <c r="E1936" s="13"/>
      <c r="F1936" s="39" t="s">
        <v>19526</v>
      </c>
    </row>
    <row r="1937" spans="1:6" x14ac:dyDescent="0.25">
      <c r="A1937" s="80" t="s">
        <v>1738</v>
      </c>
      <c r="B1937" s="13" t="s">
        <v>1739</v>
      </c>
      <c r="C1937" s="55" t="s">
        <v>6</v>
      </c>
      <c r="D1937" s="55" t="s">
        <v>19437</v>
      </c>
      <c r="E1937" s="13"/>
      <c r="F1937" s="39" t="s">
        <v>19526</v>
      </c>
    </row>
    <row r="1938" spans="1:6" x14ac:dyDescent="0.25">
      <c r="A1938" s="80" t="s">
        <v>1740</v>
      </c>
      <c r="B1938" s="13" t="s">
        <v>1741</v>
      </c>
      <c r="C1938" s="55" t="s">
        <v>6</v>
      </c>
      <c r="D1938" s="55" t="s">
        <v>19437</v>
      </c>
      <c r="E1938" s="13"/>
      <c r="F1938" s="39" t="s">
        <v>19526</v>
      </c>
    </row>
    <row r="1939" spans="1:6" x14ac:dyDescent="0.25">
      <c r="A1939" s="80" t="s">
        <v>1742</v>
      </c>
      <c r="B1939" s="13" t="s">
        <v>1743</v>
      </c>
      <c r="C1939" s="55" t="s">
        <v>6</v>
      </c>
      <c r="D1939" s="55" t="s">
        <v>19437</v>
      </c>
      <c r="E1939" s="13"/>
      <c r="F1939" s="39" t="s">
        <v>19526</v>
      </c>
    </row>
    <row r="1940" spans="1:6" x14ac:dyDescent="0.25">
      <c r="A1940" s="80" t="s">
        <v>1744</v>
      </c>
      <c r="B1940" s="13" t="s">
        <v>1743</v>
      </c>
      <c r="C1940" s="55" t="s">
        <v>6</v>
      </c>
      <c r="D1940" s="55" t="s">
        <v>19437</v>
      </c>
      <c r="E1940" s="13"/>
      <c r="F1940" s="39" t="s">
        <v>19526</v>
      </c>
    </row>
    <row r="1941" spans="1:6" x14ac:dyDescent="0.25">
      <c r="A1941" s="80" t="s">
        <v>1745</v>
      </c>
      <c r="B1941" s="13" t="s">
        <v>1746</v>
      </c>
      <c r="C1941" s="55" t="s">
        <v>6</v>
      </c>
      <c r="D1941" s="55" t="s">
        <v>19437</v>
      </c>
      <c r="E1941" s="13"/>
      <c r="F1941" s="39" t="s">
        <v>19526</v>
      </c>
    </row>
    <row r="1942" spans="1:6" x14ac:dyDescent="0.25">
      <c r="A1942" s="80" t="s">
        <v>1747</v>
      </c>
      <c r="B1942" s="13" t="s">
        <v>1748</v>
      </c>
      <c r="C1942" s="55" t="s">
        <v>6</v>
      </c>
      <c r="D1942" s="55" t="s">
        <v>19437</v>
      </c>
      <c r="E1942" s="13"/>
      <c r="F1942" s="39" t="s">
        <v>19526</v>
      </c>
    </row>
    <row r="1943" spans="1:6" x14ac:dyDescent="0.25">
      <c r="A1943" s="80" t="s">
        <v>1749</v>
      </c>
      <c r="B1943" s="13" t="s">
        <v>1750</v>
      </c>
      <c r="C1943" s="55" t="s">
        <v>6</v>
      </c>
      <c r="D1943" s="55" t="s">
        <v>19437</v>
      </c>
      <c r="E1943" s="13"/>
      <c r="F1943" s="39" t="s">
        <v>19526</v>
      </c>
    </row>
    <row r="1944" spans="1:6" x14ac:dyDescent="0.25">
      <c r="A1944" s="80" t="s">
        <v>1751</v>
      </c>
      <c r="B1944" s="13" t="s">
        <v>1752</v>
      </c>
      <c r="C1944" s="55" t="s">
        <v>6</v>
      </c>
      <c r="D1944" s="55" t="s">
        <v>19437</v>
      </c>
      <c r="E1944" s="13"/>
      <c r="F1944" s="39" t="s">
        <v>19526</v>
      </c>
    </row>
    <row r="1945" spans="1:6" x14ac:dyDescent="0.25">
      <c r="A1945" s="80" t="s">
        <v>1753</v>
      </c>
      <c r="B1945" s="13" t="s">
        <v>1754</v>
      </c>
      <c r="C1945" s="55" t="s">
        <v>6</v>
      </c>
      <c r="D1945" s="55" t="s">
        <v>19437</v>
      </c>
      <c r="E1945" s="13"/>
      <c r="F1945" s="39" t="s">
        <v>19526</v>
      </c>
    </row>
    <row r="1946" spans="1:6" x14ac:dyDescent="0.25">
      <c r="A1946" s="80" t="s">
        <v>1755</v>
      </c>
      <c r="B1946" s="13" t="s">
        <v>1756</v>
      </c>
      <c r="C1946" s="55" t="s">
        <v>6</v>
      </c>
      <c r="D1946" s="55" t="s">
        <v>19437</v>
      </c>
      <c r="E1946" s="13"/>
      <c r="F1946" s="39" t="s">
        <v>19526</v>
      </c>
    </row>
    <row r="1947" spans="1:6" x14ac:dyDescent="0.25">
      <c r="A1947" s="80" t="s">
        <v>1757</v>
      </c>
      <c r="B1947" s="13" t="s">
        <v>1758</v>
      </c>
      <c r="C1947" s="55" t="s">
        <v>6</v>
      </c>
      <c r="D1947" s="55" t="s">
        <v>19437</v>
      </c>
      <c r="E1947" s="13"/>
      <c r="F1947" s="39" t="s">
        <v>19526</v>
      </c>
    </row>
    <row r="1948" spans="1:6" x14ac:dyDescent="0.25">
      <c r="A1948" s="80" t="s">
        <v>1759</v>
      </c>
      <c r="B1948" s="13" t="s">
        <v>1760</v>
      </c>
      <c r="C1948" s="55" t="s">
        <v>6</v>
      </c>
      <c r="D1948" s="55" t="s">
        <v>19437</v>
      </c>
      <c r="E1948" s="13"/>
      <c r="F1948" s="39" t="s">
        <v>19526</v>
      </c>
    </row>
    <row r="1949" spans="1:6" x14ac:dyDescent="0.25">
      <c r="A1949" s="80" t="s">
        <v>1761</v>
      </c>
      <c r="B1949" s="13" t="s">
        <v>1762</v>
      </c>
      <c r="C1949" s="55" t="s">
        <v>6</v>
      </c>
      <c r="D1949" s="55" t="s">
        <v>19437</v>
      </c>
      <c r="E1949" s="13"/>
      <c r="F1949" s="39" t="s">
        <v>19526</v>
      </c>
    </row>
    <row r="1950" spans="1:6" x14ac:dyDescent="0.25">
      <c r="A1950" s="80" t="s">
        <v>1763</v>
      </c>
      <c r="B1950" s="13" t="s">
        <v>1764</v>
      </c>
      <c r="C1950" s="55" t="s">
        <v>6</v>
      </c>
      <c r="D1950" s="55" t="s">
        <v>19437</v>
      </c>
      <c r="E1950" s="13"/>
      <c r="F1950" s="39" t="s">
        <v>19526</v>
      </c>
    </row>
    <row r="1951" spans="1:6" x14ac:dyDescent="0.25">
      <c r="A1951" s="80" t="s">
        <v>1765</v>
      </c>
      <c r="B1951" s="13" t="s">
        <v>1766</v>
      </c>
      <c r="C1951" s="55" t="s">
        <v>6</v>
      </c>
      <c r="D1951" s="55" t="s">
        <v>19437</v>
      </c>
      <c r="E1951" s="13"/>
      <c r="F1951" s="39" t="s">
        <v>19526</v>
      </c>
    </row>
    <row r="1952" spans="1:6" x14ac:dyDescent="0.25">
      <c r="A1952" s="80" t="s">
        <v>1767</v>
      </c>
      <c r="B1952" s="13" t="s">
        <v>1766</v>
      </c>
      <c r="C1952" s="55" t="s">
        <v>6</v>
      </c>
      <c r="D1952" s="55" t="s">
        <v>19437</v>
      </c>
      <c r="E1952" s="13"/>
      <c r="F1952" s="39" t="s">
        <v>19526</v>
      </c>
    </row>
    <row r="1953" spans="1:6" x14ac:dyDescent="0.25">
      <c r="A1953" s="80" t="s">
        <v>1768</v>
      </c>
      <c r="B1953" s="13" t="s">
        <v>1769</v>
      </c>
      <c r="C1953" s="55" t="s">
        <v>6</v>
      </c>
      <c r="D1953" s="55" t="s">
        <v>19437</v>
      </c>
      <c r="E1953" s="13"/>
      <c r="F1953" s="39" t="s">
        <v>19526</v>
      </c>
    </row>
    <row r="1954" spans="1:6" x14ac:dyDescent="0.25">
      <c r="A1954" s="80" t="s">
        <v>1770</v>
      </c>
      <c r="B1954" s="13" t="s">
        <v>1769</v>
      </c>
      <c r="C1954" s="55" t="s">
        <v>6</v>
      </c>
      <c r="D1954" s="55" t="s">
        <v>19437</v>
      </c>
      <c r="E1954" s="13"/>
      <c r="F1954" s="39" t="s">
        <v>19526</v>
      </c>
    </row>
    <row r="1955" spans="1:6" x14ac:dyDescent="0.25">
      <c r="A1955" s="80" t="s">
        <v>1771</v>
      </c>
      <c r="B1955" s="13" t="s">
        <v>1772</v>
      </c>
      <c r="C1955" s="55" t="s">
        <v>6</v>
      </c>
      <c r="D1955" s="55" t="s">
        <v>19437</v>
      </c>
      <c r="E1955" s="13"/>
      <c r="F1955" s="39" t="s">
        <v>19526</v>
      </c>
    </row>
    <row r="1956" spans="1:6" x14ac:dyDescent="0.25">
      <c r="A1956" s="80" t="s">
        <v>1773</v>
      </c>
      <c r="B1956" s="13" t="s">
        <v>1774</v>
      </c>
      <c r="C1956" s="55" t="s">
        <v>6</v>
      </c>
      <c r="D1956" s="55" t="s">
        <v>19437</v>
      </c>
      <c r="E1956" s="13"/>
      <c r="F1956" s="39" t="s">
        <v>19526</v>
      </c>
    </row>
    <row r="1957" spans="1:6" x14ac:dyDescent="0.25">
      <c r="A1957" s="80" t="s">
        <v>1775</v>
      </c>
      <c r="B1957" s="13" t="s">
        <v>1776</v>
      </c>
      <c r="C1957" s="55" t="s">
        <v>6</v>
      </c>
      <c r="D1957" s="55" t="s">
        <v>19437</v>
      </c>
      <c r="E1957" s="13"/>
      <c r="F1957" s="39" t="s">
        <v>19526</v>
      </c>
    </row>
    <row r="1958" spans="1:6" x14ac:dyDescent="0.25">
      <c r="A1958" s="80" t="s">
        <v>1777</v>
      </c>
      <c r="B1958" s="13" t="s">
        <v>1778</v>
      </c>
      <c r="C1958" s="55" t="s">
        <v>6</v>
      </c>
      <c r="D1958" s="55" t="s">
        <v>19437</v>
      </c>
      <c r="E1958" s="13"/>
      <c r="F1958" s="39" t="s">
        <v>19526</v>
      </c>
    </row>
    <row r="1959" spans="1:6" x14ac:dyDescent="0.25">
      <c r="A1959" s="80" t="s">
        <v>1779</v>
      </c>
      <c r="B1959" s="13" t="s">
        <v>1780</v>
      </c>
      <c r="C1959" s="55" t="s">
        <v>6</v>
      </c>
      <c r="D1959" s="55" t="s">
        <v>19437</v>
      </c>
      <c r="E1959" s="13"/>
      <c r="F1959" s="39" t="s">
        <v>19526</v>
      </c>
    </row>
    <row r="1960" spans="1:6" x14ac:dyDescent="0.25">
      <c r="A1960" s="80" t="s">
        <v>1781</v>
      </c>
      <c r="B1960" s="13" t="s">
        <v>1782</v>
      </c>
      <c r="C1960" s="55" t="s">
        <v>6</v>
      </c>
      <c r="D1960" s="55" t="s">
        <v>19437</v>
      </c>
      <c r="E1960" s="13"/>
      <c r="F1960" s="39" t="s">
        <v>19526</v>
      </c>
    </row>
    <row r="1961" spans="1:6" x14ac:dyDescent="0.25">
      <c r="A1961" s="80" t="s">
        <v>1783</v>
      </c>
      <c r="B1961" s="13" t="s">
        <v>1784</v>
      </c>
      <c r="C1961" s="55" t="s">
        <v>6</v>
      </c>
      <c r="D1961" s="55" t="s">
        <v>19437</v>
      </c>
      <c r="E1961" s="13"/>
      <c r="F1961" s="39" t="s">
        <v>19526</v>
      </c>
    </row>
    <row r="1962" spans="1:6" x14ac:dyDescent="0.25">
      <c r="A1962" s="80" t="s">
        <v>1785</v>
      </c>
      <c r="B1962" s="13" t="s">
        <v>1786</v>
      </c>
      <c r="C1962" s="55" t="s">
        <v>6</v>
      </c>
      <c r="D1962" s="55" t="s">
        <v>19437</v>
      </c>
      <c r="E1962" s="13"/>
      <c r="F1962" s="39" t="s">
        <v>19526</v>
      </c>
    </row>
    <row r="1963" spans="1:6" x14ac:dyDescent="0.25">
      <c r="A1963" s="80" t="s">
        <v>1787</v>
      </c>
      <c r="B1963" s="13" t="s">
        <v>1788</v>
      </c>
      <c r="C1963" s="55" t="s">
        <v>6</v>
      </c>
      <c r="D1963" s="55" t="s">
        <v>19437</v>
      </c>
      <c r="E1963" s="13"/>
      <c r="F1963" s="39" t="s">
        <v>19526</v>
      </c>
    </row>
    <row r="1964" spans="1:6" x14ac:dyDescent="0.25">
      <c r="A1964" s="80" t="s">
        <v>1789</v>
      </c>
      <c r="B1964" s="13" t="s">
        <v>1790</v>
      </c>
      <c r="C1964" s="55" t="s">
        <v>6</v>
      </c>
      <c r="D1964" s="55" t="s">
        <v>19437</v>
      </c>
      <c r="E1964" s="13"/>
      <c r="F1964" s="39" t="s">
        <v>19526</v>
      </c>
    </row>
    <row r="1965" spans="1:6" x14ac:dyDescent="0.25">
      <c r="A1965" s="80" t="s">
        <v>1791</v>
      </c>
      <c r="B1965" s="13" t="s">
        <v>1792</v>
      </c>
      <c r="C1965" s="55" t="s">
        <v>6</v>
      </c>
      <c r="D1965" s="55" t="s">
        <v>19437</v>
      </c>
      <c r="E1965" s="13"/>
      <c r="F1965" s="39" t="s">
        <v>19526</v>
      </c>
    </row>
    <row r="1966" spans="1:6" x14ac:dyDescent="0.25">
      <c r="A1966" s="80" t="s">
        <v>1793</v>
      </c>
      <c r="B1966" s="13" t="s">
        <v>1794</v>
      </c>
      <c r="C1966" s="55" t="s">
        <v>6</v>
      </c>
      <c r="D1966" s="55" t="s">
        <v>19437</v>
      </c>
      <c r="E1966" s="13"/>
      <c r="F1966" s="39" t="s">
        <v>19526</v>
      </c>
    </row>
    <row r="1967" spans="1:6" x14ac:dyDescent="0.25">
      <c r="A1967" s="80" t="s">
        <v>1795</v>
      </c>
      <c r="B1967" s="13" t="s">
        <v>1796</v>
      </c>
      <c r="C1967" s="55" t="s">
        <v>6</v>
      </c>
      <c r="D1967" s="55" t="s">
        <v>19437</v>
      </c>
      <c r="E1967" s="13"/>
      <c r="F1967" s="39" t="s">
        <v>19526</v>
      </c>
    </row>
    <row r="1968" spans="1:6" x14ac:dyDescent="0.25">
      <c r="A1968" s="80" t="s">
        <v>1797</v>
      </c>
      <c r="B1968" s="13" t="s">
        <v>1798</v>
      </c>
      <c r="C1968" s="55" t="s">
        <v>6</v>
      </c>
      <c r="D1968" s="55" t="s">
        <v>19437</v>
      </c>
      <c r="E1968" s="13"/>
      <c r="F1968" s="39" t="s">
        <v>19526</v>
      </c>
    </row>
    <row r="1969" spans="1:6" x14ac:dyDescent="0.25">
      <c r="A1969" s="80" t="s">
        <v>1799</v>
      </c>
      <c r="B1969" s="13" t="s">
        <v>1800</v>
      </c>
      <c r="C1969" s="55" t="s">
        <v>6</v>
      </c>
      <c r="D1969" s="55" t="s">
        <v>19437</v>
      </c>
      <c r="E1969" s="13"/>
      <c r="F1969" s="39" t="s">
        <v>19526</v>
      </c>
    </row>
    <row r="1970" spans="1:6" x14ac:dyDescent="0.25">
      <c r="A1970" s="80" t="s">
        <v>1801</v>
      </c>
      <c r="B1970" s="13" t="s">
        <v>1802</v>
      </c>
      <c r="C1970" s="55" t="s">
        <v>6</v>
      </c>
      <c r="D1970" s="55" t="s">
        <v>19437</v>
      </c>
      <c r="E1970" s="13"/>
      <c r="F1970" s="39" t="s">
        <v>19526</v>
      </c>
    </row>
    <row r="1971" spans="1:6" x14ac:dyDescent="0.25">
      <c r="A1971" s="80" t="s">
        <v>1803</v>
      </c>
      <c r="B1971" s="13" t="s">
        <v>1804</v>
      </c>
      <c r="C1971" s="55" t="s">
        <v>6</v>
      </c>
      <c r="D1971" s="55" t="s">
        <v>19437</v>
      </c>
      <c r="E1971" s="13"/>
      <c r="F1971" s="39" t="s">
        <v>19526</v>
      </c>
    </row>
    <row r="1972" spans="1:6" x14ac:dyDescent="0.25">
      <c r="A1972" s="80" t="s">
        <v>1805</v>
      </c>
      <c r="B1972" s="13" t="s">
        <v>1804</v>
      </c>
      <c r="C1972" s="55" t="s">
        <v>6</v>
      </c>
      <c r="D1972" s="55" t="s">
        <v>19437</v>
      </c>
      <c r="E1972" s="13"/>
      <c r="F1972" s="39" t="s">
        <v>19526</v>
      </c>
    </row>
    <row r="1973" spans="1:6" x14ac:dyDescent="0.25">
      <c r="A1973" s="80" t="s">
        <v>1812</v>
      </c>
      <c r="B1973" s="13" t="s">
        <v>1813</v>
      </c>
      <c r="C1973" s="55" t="s">
        <v>6</v>
      </c>
      <c r="D1973" s="55" t="s">
        <v>19460</v>
      </c>
      <c r="E1973" s="13"/>
      <c r="F1973" s="39" t="s">
        <v>19526</v>
      </c>
    </row>
    <row r="1974" spans="1:6" x14ac:dyDescent="0.25">
      <c r="A1974" s="80" t="s">
        <v>1814</v>
      </c>
      <c r="B1974" s="13" t="s">
        <v>1815</v>
      </c>
      <c r="C1974" s="55" t="s">
        <v>1816</v>
      </c>
      <c r="D1974" s="55" t="s">
        <v>19351</v>
      </c>
      <c r="E1974" s="13"/>
      <c r="F1974" s="39" t="s">
        <v>19526</v>
      </c>
    </row>
    <row r="1975" spans="1:6" x14ac:dyDescent="0.25">
      <c r="A1975" s="80" t="s">
        <v>1817</v>
      </c>
      <c r="B1975" s="13" t="s">
        <v>1818</v>
      </c>
      <c r="C1975" s="55" t="s">
        <v>1816</v>
      </c>
      <c r="D1975" s="55" t="s">
        <v>19351</v>
      </c>
      <c r="E1975" s="13"/>
      <c r="F1975" s="39" t="s">
        <v>19526</v>
      </c>
    </row>
    <row r="1976" spans="1:6" x14ac:dyDescent="0.25">
      <c r="A1976" s="80" t="s">
        <v>1821</v>
      </c>
      <c r="B1976" s="13" t="s">
        <v>1822</v>
      </c>
      <c r="C1976" s="55" t="s">
        <v>6</v>
      </c>
      <c r="D1976" s="55" t="s">
        <v>19340</v>
      </c>
      <c r="E1976" s="13"/>
      <c r="F1976" s="39" t="s">
        <v>19526</v>
      </c>
    </row>
    <row r="1977" spans="1:6" x14ac:dyDescent="0.25">
      <c r="A1977" s="80" t="s">
        <v>1823</v>
      </c>
      <c r="B1977" s="13" t="s">
        <v>1824</v>
      </c>
      <c r="C1977" s="55" t="s">
        <v>6</v>
      </c>
      <c r="D1977" s="55" t="s">
        <v>19486</v>
      </c>
      <c r="E1977" s="13"/>
      <c r="F1977" s="39" t="s">
        <v>19526</v>
      </c>
    </row>
    <row r="1978" spans="1:6" x14ac:dyDescent="0.25">
      <c r="A1978" s="80" t="s">
        <v>1825</v>
      </c>
      <c r="B1978" s="13" t="s">
        <v>1826</v>
      </c>
      <c r="C1978" s="55" t="s">
        <v>6</v>
      </c>
      <c r="D1978" s="55" t="s">
        <v>19353</v>
      </c>
      <c r="E1978" s="13"/>
      <c r="F1978" s="39" t="s">
        <v>19526</v>
      </c>
    </row>
    <row r="1979" spans="1:6" x14ac:dyDescent="0.25">
      <c r="A1979" s="80" t="s">
        <v>1827</v>
      </c>
      <c r="B1979" s="13" t="s">
        <v>1828</v>
      </c>
      <c r="C1979" s="55" t="s">
        <v>1816</v>
      </c>
      <c r="D1979" s="55" t="s">
        <v>19120</v>
      </c>
      <c r="E1979" s="13"/>
      <c r="F1979" s="39" t="s">
        <v>19526</v>
      </c>
    </row>
    <row r="1980" spans="1:6" x14ac:dyDescent="0.25">
      <c r="A1980" s="80" t="s">
        <v>1829</v>
      </c>
      <c r="B1980" s="13" t="s">
        <v>1830</v>
      </c>
      <c r="C1980" s="55" t="s">
        <v>6</v>
      </c>
      <c r="D1980" s="55" t="s">
        <v>19316</v>
      </c>
      <c r="E1980" s="13"/>
      <c r="F1980" s="39" t="s">
        <v>19526</v>
      </c>
    </row>
    <row r="1981" spans="1:6" x14ac:dyDescent="0.25">
      <c r="A1981" s="80" t="s">
        <v>1831</v>
      </c>
      <c r="B1981" s="13" t="s">
        <v>1832</v>
      </c>
      <c r="C1981" s="55" t="s">
        <v>6</v>
      </c>
      <c r="D1981" s="55" t="s">
        <v>19316</v>
      </c>
      <c r="E1981" s="13"/>
      <c r="F1981" s="39" t="s">
        <v>19526</v>
      </c>
    </row>
    <row r="1982" spans="1:6" x14ac:dyDescent="0.25">
      <c r="A1982" s="80" t="s">
        <v>1833</v>
      </c>
      <c r="B1982" s="13" t="s">
        <v>1834</v>
      </c>
      <c r="C1982" s="55" t="s">
        <v>6</v>
      </c>
      <c r="D1982" s="55" t="s">
        <v>19316</v>
      </c>
      <c r="E1982" s="13"/>
      <c r="F1982" s="39" t="s">
        <v>19526</v>
      </c>
    </row>
    <row r="1983" spans="1:6" x14ac:dyDescent="0.25">
      <c r="A1983" s="80" t="s">
        <v>1835</v>
      </c>
      <c r="B1983" s="13" t="s">
        <v>1836</v>
      </c>
      <c r="C1983" s="55" t="s">
        <v>6</v>
      </c>
      <c r="D1983" s="55" t="s">
        <v>19316</v>
      </c>
      <c r="E1983" s="13"/>
      <c r="F1983" s="39" t="s">
        <v>19526</v>
      </c>
    </row>
    <row r="1984" spans="1:6" x14ac:dyDescent="0.25">
      <c r="A1984" s="80" t="s">
        <v>1837</v>
      </c>
      <c r="B1984" s="13" t="s">
        <v>1838</v>
      </c>
      <c r="C1984" s="55" t="s">
        <v>6</v>
      </c>
      <c r="D1984" s="55" t="s">
        <v>19316</v>
      </c>
      <c r="E1984" s="13"/>
      <c r="F1984" s="39" t="s">
        <v>19526</v>
      </c>
    </row>
    <row r="1985" spans="1:6" x14ac:dyDescent="0.25">
      <c r="A1985" s="80" t="s">
        <v>1839</v>
      </c>
      <c r="B1985" s="13" t="s">
        <v>1840</v>
      </c>
      <c r="C1985" s="55" t="s">
        <v>6</v>
      </c>
      <c r="D1985" s="55" t="s">
        <v>19316</v>
      </c>
      <c r="E1985" s="13"/>
      <c r="F1985" s="39" t="s">
        <v>19526</v>
      </c>
    </row>
    <row r="1986" spans="1:6" x14ac:dyDescent="0.25">
      <c r="A1986" s="80" t="s">
        <v>1841</v>
      </c>
      <c r="B1986" s="13" t="s">
        <v>1842</v>
      </c>
      <c r="C1986" s="55" t="s">
        <v>6</v>
      </c>
      <c r="D1986" s="55" t="s">
        <v>19316</v>
      </c>
      <c r="E1986" s="13"/>
      <c r="F1986" s="39" t="s">
        <v>19526</v>
      </c>
    </row>
    <row r="1987" spans="1:6" x14ac:dyDescent="0.25">
      <c r="A1987" s="80" t="s">
        <v>1843</v>
      </c>
      <c r="B1987" s="13" t="s">
        <v>1844</v>
      </c>
      <c r="C1987" s="55" t="s">
        <v>6</v>
      </c>
      <c r="D1987" s="55" t="s">
        <v>19316</v>
      </c>
      <c r="E1987" s="13"/>
      <c r="F1987" s="39" t="s">
        <v>19526</v>
      </c>
    </row>
    <row r="1988" spans="1:6" x14ac:dyDescent="0.25">
      <c r="A1988" s="80" t="s">
        <v>1845</v>
      </c>
      <c r="B1988" s="13" t="s">
        <v>1846</v>
      </c>
      <c r="C1988" s="55" t="s">
        <v>6</v>
      </c>
      <c r="D1988" s="55" t="s">
        <v>19316</v>
      </c>
      <c r="E1988" s="13"/>
      <c r="F1988" s="39" t="s">
        <v>19526</v>
      </c>
    </row>
    <row r="1989" spans="1:6" x14ac:dyDescent="0.25">
      <c r="A1989" s="80" t="s">
        <v>1849</v>
      </c>
      <c r="B1989" s="13" t="s">
        <v>1850</v>
      </c>
      <c r="C1989" s="55" t="s">
        <v>6</v>
      </c>
      <c r="D1989" s="55" t="s">
        <v>19341</v>
      </c>
      <c r="E1989" s="13"/>
      <c r="F1989" s="39" t="s">
        <v>19526</v>
      </c>
    </row>
    <row r="1990" spans="1:6" x14ac:dyDescent="0.25">
      <c r="A1990" s="80" t="s">
        <v>1851</v>
      </c>
      <c r="B1990" s="13" t="s">
        <v>1852</v>
      </c>
      <c r="C1990" s="55" t="s">
        <v>6</v>
      </c>
      <c r="D1990" s="55" t="s">
        <v>19317</v>
      </c>
      <c r="E1990" s="13"/>
      <c r="F1990" s="39" t="s">
        <v>19526</v>
      </c>
    </row>
    <row r="1991" spans="1:6" x14ac:dyDescent="0.25">
      <c r="A1991" s="80" t="s">
        <v>20422</v>
      </c>
      <c r="B1991" s="13" t="s">
        <v>20423</v>
      </c>
      <c r="C1991" s="55" t="s">
        <v>6</v>
      </c>
      <c r="D1991" s="55" t="s">
        <v>19316</v>
      </c>
      <c r="E1991" s="13"/>
      <c r="F1991" s="39" t="s">
        <v>19526</v>
      </c>
    </row>
    <row r="1992" spans="1:6" x14ac:dyDescent="0.25">
      <c r="A1992" s="80" t="s">
        <v>1853</v>
      </c>
      <c r="B1992" s="13" t="s">
        <v>1854</v>
      </c>
      <c r="C1992" s="55" t="s">
        <v>6</v>
      </c>
      <c r="D1992" s="55" t="s">
        <v>19316</v>
      </c>
      <c r="E1992" s="13"/>
      <c r="F1992" s="39" t="s">
        <v>19526</v>
      </c>
    </row>
    <row r="1993" spans="1:6" x14ac:dyDescent="0.25">
      <c r="A1993" s="80" t="s">
        <v>1855</v>
      </c>
      <c r="B1993" s="13" t="s">
        <v>1856</v>
      </c>
      <c r="C1993" s="55" t="s">
        <v>6</v>
      </c>
      <c r="D1993" s="55" t="s">
        <v>19316</v>
      </c>
      <c r="E1993" s="13"/>
      <c r="F1993" s="39" t="s">
        <v>19526</v>
      </c>
    </row>
    <row r="1994" spans="1:6" x14ac:dyDescent="0.25">
      <c r="A1994" s="80" t="s">
        <v>1857</v>
      </c>
      <c r="B1994" s="13" t="s">
        <v>1858</v>
      </c>
      <c r="C1994" s="55" t="s">
        <v>6</v>
      </c>
      <c r="D1994" s="55" t="s">
        <v>19316</v>
      </c>
      <c r="E1994" s="13"/>
      <c r="F1994" s="39" t="s">
        <v>19526</v>
      </c>
    </row>
    <row r="1995" spans="1:6" x14ac:dyDescent="0.25">
      <c r="A1995" s="80" t="s">
        <v>1859</v>
      </c>
      <c r="B1995" s="13" t="s">
        <v>1860</v>
      </c>
      <c r="C1995" s="55" t="s">
        <v>6</v>
      </c>
      <c r="D1995" s="55" t="s">
        <v>19316</v>
      </c>
      <c r="E1995" s="13"/>
      <c r="F1995" s="39" t="s">
        <v>19526</v>
      </c>
    </row>
    <row r="1996" spans="1:6" x14ac:dyDescent="0.25">
      <c r="A1996" s="80" t="s">
        <v>1861</v>
      </c>
      <c r="B1996" s="13" t="s">
        <v>1862</v>
      </c>
      <c r="C1996" s="55" t="s">
        <v>6</v>
      </c>
      <c r="D1996" s="55" t="s">
        <v>19316</v>
      </c>
      <c r="E1996" s="13"/>
      <c r="F1996" s="39" t="s">
        <v>19526</v>
      </c>
    </row>
    <row r="1997" spans="1:6" x14ac:dyDescent="0.25">
      <c r="A1997" s="80" t="s">
        <v>1863</v>
      </c>
      <c r="B1997" s="13" t="s">
        <v>1864</v>
      </c>
      <c r="C1997" s="55" t="s">
        <v>6</v>
      </c>
      <c r="D1997" s="55" t="s">
        <v>19316</v>
      </c>
      <c r="E1997" s="13"/>
      <c r="F1997" s="39" t="s">
        <v>19526</v>
      </c>
    </row>
    <row r="1998" spans="1:6" x14ac:dyDescent="0.25">
      <c r="A1998" s="80" t="s">
        <v>1865</v>
      </c>
      <c r="B1998" s="13" t="s">
        <v>1866</v>
      </c>
      <c r="C1998" s="55" t="s">
        <v>6</v>
      </c>
      <c r="D1998" s="55" t="s">
        <v>19316</v>
      </c>
      <c r="E1998" s="13"/>
      <c r="F1998" s="39" t="s">
        <v>19526</v>
      </c>
    </row>
    <row r="1999" spans="1:6" x14ac:dyDescent="0.25">
      <c r="A1999" s="80" t="s">
        <v>1867</v>
      </c>
      <c r="B1999" s="13" t="s">
        <v>1868</v>
      </c>
      <c r="C1999" s="55" t="s">
        <v>6</v>
      </c>
      <c r="D1999" s="55" t="s">
        <v>19316</v>
      </c>
      <c r="E1999" s="13"/>
      <c r="F1999" s="39" t="s">
        <v>19526</v>
      </c>
    </row>
    <row r="2000" spans="1:6" x14ac:dyDescent="0.25">
      <c r="A2000" s="80" t="s">
        <v>1869</v>
      </c>
      <c r="B2000" s="13" t="s">
        <v>1870</v>
      </c>
      <c r="C2000" s="55" t="s">
        <v>6</v>
      </c>
      <c r="D2000" s="55" t="s">
        <v>19316</v>
      </c>
      <c r="E2000" s="13"/>
      <c r="F2000" s="39" t="s">
        <v>19526</v>
      </c>
    </row>
    <row r="2001" spans="1:6" x14ac:dyDescent="0.25">
      <c r="A2001" s="80" t="s">
        <v>1871</v>
      </c>
      <c r="B2001" s="13" t="s">
        <v>1872</v>
      </c>
      <c r="C2001" s="55" t="s">
        <v>6</v>
      </c>
      <c r="D2001" s="55" t="s">
        <v>19316</v>
      </c>
      <c r="E2001" s="13"/>
      <c r="F2001" s="39" t="s">
        <v>19526</v>
      </c>
    </row>
    <row r="2002" spans="1:6" x14ac:dyDescent="0.25">
      <c r="A2002" s="80" t="s">
        <v>1873</v>
      </c>
      <c r="B2002" s="13" t="s">
        <v>1874</v>
      </c>
      <c r="C2002" s="55" t="s">
        <v>6</v>
      </c>
      <c r="D2002" s="55" t="s">
        <v>19316</v>
      </c>
      <c r="E2002" s="13"/>
      <c r="F2002" s="39" t="s">
        <v>19526</v>
      </c>
    </row>
    <row r="2003" spans="1:6" x14ac:dyDescent="0.25">
      <c r="A2003" s="80" t="s">
        <v>1875</v>
      </c>
      <c r="B2003" s="13" t="s">
        <v>1876</v>
      </c>
      <c r="C2003" s="55" t="s">
        <v>6</v>
      </c>
      <c r="D2003" s="55" t="s">
        <v>19316</v>
      </c>
      <c r="E2003" s="13"/>
      <c r="F2003" s="39" t="s">
        <v>19526</v>
      </c>
    </row>
    <row r="2004" spans="1:6" x14ac:dyDescent="0.25">
      <c r="A2004" s="80" t="s">
        <v>1877</v>
      </c>
      <c r="B2004" s="13" t="s">
        <v>1878</v>
      </c>
      <c r="C2004" s="55" t="s">
        <v>6</v>
      </c>
      <c r="D2004" s="55" t="s">
        <v>19316</v>
      </c>
      <c r="E2004" s="13"/>
      <c r="F2004" s="39" t="s">
        <v>19526</v>
      </c>
    </row>
    <row r="2005" spans="1:6" x14ac:dyDescent="0.25">
      <c r="A2005" s="80" t="s">
        <v>1879</v>
      </c>
      <c r="B2005" s="13" t="s">
        <v>1854</v>
      </c>
      <c r="C2005" s="55" t="s">
        <v>6</v>
      </c>
      <c r="D2005" s="55" t="s">
        <v>19316</v>
      </c>
      <c r="E2005" s="13"/>
      <c r="F2005" s="39" t="s">
        <v>19526</v>
      </c>
    </row>
    <row r="2006" spans="1:6" x14ac:dyDescent="0.25">
      <c r="A2006" s="80" t="s">
        <v>1880</v>
      </c>
      <c r="B2006" s="13" t="s">
        <v>1881</v>
      </c>
      <c r="C2006" s="55" t="s">
        <v>6</v>
      </c>
      <c r="D2006" s="55" t="s">
        <v>19316</v>
      </c>
      <c r="E2006" s="13"/>
      <c r="F2006" s="39" t="s">
        <v>19526</v>
      </c>
    </row>
    <row r="2007" spans="1:6" x14ac:dyDescent="0.25">
      <c r="A2007" s="80" t="s">
        <v>1884</v>
      </c>
      <c r="B2007" s="13" t="s">
        <v>1885</v>
      </c>
      <c r="C2007" s="55" t="s">
        <v>6</v>
      </c>
      <c r="D2007" s="55" t="s">
        <v>19333</v>
      </c>
      <c r="E2007" s="13"/>
      <c r="F2007" s="39" t="s">
        <v>19526</v>
      </c>
    </row>
    <row r="2008" spans="1:6" x14ac:dyDescent="0.25">
      <c r="A2008" s="80" t="s">
        <v>1886</v>
      </c>
      <c r="B2008" s="13" t="s">
        <v>1887</v>
      </c>
      <c r="C2008" s="55" t="s">
        <v>6</v>
      </c>
      <c r="D2008" s="55" t="s">
        <v>19316</v>
      </c>
      <c r="E2008" s="13"/>
      <c r="F2008" s="39" t="s">
        <v>19526</v>
      </c>
    </row>
    <row r="2009" spans="1:6" x14ac:dyDescent="0.25">
      <c r="A2009" s="80" t="s">
        <v>1890</v>
      </c>
      <c r="B2009" s="13" t="s">
        <v>1891</v>
      </c>
      <c r="C2009" s="55" t="s">
        <v>6</v>
      </c>
      <c r="D2009" s="55" t="s">
        <v>19316</v>
      </c>
      <c r="E2009" s="13"/>
      <c r="F2009" s="39" t="s">
        <v>19526</v>
      </c>
    </row>
    <row r="2010" spans="1:6" x14ac:dyDescent="0.25">
      <c r="A2010" s="80" t="s">
        <v>1892</v>
      </c>
      <c r="B2010" s="13" t="s">
        <v>1893</v>
      </c>
      <c r="C2010" s="55" t="s">
        <v>6</v>
      </c>
      <c r="D2010" s="55" t="s">
        <v>19321</v>
      </c>
      <c r="E2010" s="13" t="s">
        <v>21453</v>
      </c>
      <c r="F2010" s="39" t="s">
        <v>19526</v>
      </c>
    </row>
    <row r="2011" spans="1:6" x14ac:dyDescent="0.25">
      <c r="A2011" s="80" t="s">
        <v>1894</v>
      </c>
      <c r="B2011" s="13" t="s">
        <v>1895</v>
      </c>
      <c r="C2011" s="55" t="s">
        <v>6</v>
      </c>
      <c r="D2011" s="55" t="s">
        <v>19316</v>
      </c>
      <c r="E2011" s="13"/>
      <c r="F2011" s="39" t="s">
        <v>19526</v>
      </c>
    </row>
    <row r="2012" spans="1:6" x14ac:dyDescent="0.25">
      <c r="A2012" s="80" t="s">
        <v>1896</v>
      </c>
      <c r="B2012" s="13" t="s">
        <v>1897</v>
      </c>
      <c r="C2012" s="55" t="s">
        <v>6</v>
      </c>
      <c r="D2012" s="55" t="s">
        <v>19120</v>
      </c>
      <c r="E2012" s="13"/>
      <c r="F2012" s="39" t="s">
        <v>19526</v>
      </c>
    </row>
    <row r="2013" spans="1:6" x14ac:dyDescent="0.25">
      <c r="A2013" s="80" t="s">
        <v>1898</v>
      </c>
      <c r="B2013" s="13" t="s">
        <v>1899</v>
      </c>
      <c r="C2013" s="55" t="s">
        <v>6</v>
      </c>
      <c r="D2013" s="55" t="s">
        <v>19316</v>
      </c>
      <c r="E2013" s="13"/>
      <c r="F2013" s="39" t="s">
        <v>19526</v>
      </c>
    </row>
    <row r="2014" spans="1:6" x14ac:dyDescent="0.25">
      <c r="A2014" s="80" t="s">
        <v>1900</v>
      </c>
      <c r="B2014" s="13" t="s">
        <v>1901</v>
      </c>
      <c r="C2014" s="55" t="s">
        <v>6</v>
      </c>
      <c r="D2014" s="55" t="s">
        <v>19322</v>
      </c>
      <c r="E2014" s="13"/>
      <c r="F2014" s="39" t="s">
        <v>19526</v>
      </c>
    </row>
    <row r="2015" spans="1:6" x14ac:dyDescent="0.25">
      <c r="A2015" s="80" t="s">
        <v>1902</v>
      </c>
      <c r="B2015" s="13" t="s">
        <v>1903</v>
      </c>
      <c r="C2015" s="55" t="s">
        <v>6</v>
      </c>
      <c r="D2015" s="55" t="s">
        <v>19341</v>
      </c>
      <c r="E2015" s="13"/>
      <c r="F2015" s="39" t="s">
        <v>19526</v>
      </c>
    </row>
    <row r="2016" spans="1:6" x14ac:dyDescent="0.25">
      <c r="A2016" s="80" t="s">
        <v>1904</v>
      </c>
      <c r="B2016" s="13" t="s">
        <v>1905</v>
      </c>
      <c r="C2016" s="55" t="s">
        <v>6</v>
      </c>
      <c r="D2016" s="55" t="s">
        <v>19341</v>
      </c>
      <c r="E2016" s="13"/>
      <c r="F2016" s="39" t="s">
        <v>19526</v>
      </c>
    </row>
    <row r="2017" spans="1:6" x14ac:dyDescent="0.25">
      <c r="A2017" s="80" t="s">
        <v>1906</v>
      </c>
      <c r="B2017" s="13" t="s">
        <v>1907</v>
      </c>
      <c r="C2017" s="55" t="s">
        <v>6</v>
      </c>
      <c r="D2017" s="55" t="s">
        <v>19341</v>
      </c>
      <c r="E2017" s="13"/>
      <c r="F2017" s="39" t="s">
        <v>19526</v>
      </c>
    </row>
    <row r="2018" spans="1:6" x14ac:dyDescent="0.25">
      <c r="A2018" s="80" t="s">
        <v>1908</v>
      </c>
      <c r="B2018" s="13" t="s">
        <v>1909</v>
      </c>
      <c r="C2018" s="55" t="s">
        <v>6</v>
      </c>
      <c r="D2018" s="55" t="s">
        <v>19341</v>
      </c>
      <c r="E2018" s="13"/>
      <c r="F2018" s="39" t="s">
        <v>19526</v>
      </c>
    </row>
    <row r="2019" spans="1:6" x14ac:dyDescent="0.25">
      <c r="A2019" s="80" t="s">
        <v>1910</v>
      </c>
      <c r="B2019" s="13" t="s">
        <v>1911</v>
      </c>
      <c r="C2019" s="55" t="s">
        <v>6</v>
      </c>
      <c r="D2019" s="55" t="s">
        <v>19341</v>
      </c>
      <c r="E2019" s="13"/>
      <c r="F2019" s="39" t="s">
        <v>19526</v>
      </c>
    </row>
    <row r="2020" spans="1:6" x14ac:dyDescent="0.25">
      <c r="A2020" s="80" t="s">
        <v>1912</v>
      </c>
      <c r="B2020" s="13" t="s">
        <v>1913</v>
      </c>
      <c r="C2020" s="55" t="s">
        <v>6</v>
      </c>
      <c r="D2020" s="55" t="s">
        <v>19357</v>
      </c>
      <c r="E2020" s="13"/>
      <c r="F2020" s="39" t="s">
        <v>19526</v>
      </c>
    </row>
    <row r="2021" spans="1:6" x14ac:dyDescent="0.25">
      <c r="A2021" s="80" t="s">
        <v>1914</v>
      </c>
      <c r="B2021" s="13" t="s">
        <v>1915</v>
      </c>
      <c r="C2021" s="55" t="s">
        <v>6</v>
      </c>
      <c r="D2021" s="55" t="s">
        <v>19357</v>
      </c>
      <c r="E2021" s="13"/>
      <c r="F2021" s="39" t="s">
        <v>19526</v>
      </c>
    </row>
    <row r="2022" spans="1:6" x14ac:dyDescent="0.25">
      <c r="A2022" s="80" t="s">
        <v>1916</v>
      </c>
      <c r="B2022" s="13" t="s">
        <v>1917</v>
      </c>
      <c r="C2022" s="55" t="s">
        <v>6</v>
      </c>
      <c r="D2022" s="55" t="s">
        <v>19357</v>
      </c>
      <c r="E2022" s="13"/>
      <c r="F2022" s="39" t="s">
        <v>19526</v>
      </c>
    </row>
    <row r="2023" spans="1:6" x14ac:dyDescent="0.25">
      <c r="A2023" s="80" t="s">
        <v>1920</v>
      </c>
      <c r="B2023" s="13" t="s">
        <v>1921</v>
      </c>
      <c r="C2023" s="55" t="s">
        <v>6</v>
      </c>
      <c r="D2023" s="55" t="s">
        <v>19120</v>
      </c>
      <c r="E2023" s="13"/>
      <c r="F2023" s="39" t="s">
        <v>19526</v>
      </c>
    </row>
    <row r="2024" spans="1:6" x14ac:dyDescent="0.25">
      <c r="A2024" s="80" t="s">
        <v>1922</v>
      </c>
      <c r="B2024" s="13" t="s">
        <v>1923</v>
      </c>
      <c r="C2024" s="55" t="s">
        <v>6</v>
      </c>
      <c r="D2024" s="55" t="s">
        <v>19120</v>
      </c>
      <c r="E2024" s="13"/>
      <c r="F2024" s="39" t="s">
        <v>19526</v>
      </c>
    </row>
    <row r="2025" spans="1:6" x14ac:dyDescent="0.25">
      <c r="A2025" s="80" t="s">
        <v>1924</v>
      </c>
      <c r="B2025" s="13" t="s">
        <v>1925</v>
      </c>
      <c r="C2025" s="55" t="s">
        <v>6</v>
      </c>
      <c r="D2025" s="55" t="s">
        <v>19321</v>
      </c>
      <c r="E2025" s="13" t="s">
        <v>21453</v>
      </c>
      <c r="F2025" s="39" t="s">
        <v>19526</v>
      </c>
    </row>
    <row r="2026" spans="1:6" x14ac:dyDescent="0.25">
      <c r="A2026" s="80" t="s">
        <v>1926</v>
      </c>
      <c r="B2026" s="13" t="s">
        <v>1927</v>
      </c>
      <c r="C2026" s="55" t="s">
        <v>6</v>
      </c>
      <c r="D2026" s="55" t="s">
        <v>19120</v>
      </c>
      <c r="E2026" s="13"/>
      <c r="F2026" s="39" t="s">
        <v>19526</v>
      </c>
    </row>
    <row r="2027" spans="1:6" x14ac:dyDescent="0.25">
      <c r="A2027" s="80" t="s">
        <v>1928</v>
      </c>
      <c r="B2027" s="13" t="s">
        <v>1929</v>
      </c>
      <c r="C2027" s="55" t="s">
        <v>6</v>
      </c>
      <c r="D2027" s="55" t="s">
        <v>19120</v>
      </c>
      <c r="E2027" s="13"/>
      <c r="F2027" s="39" t="s">
        <v>19526</v>
      </c>
    </row>
    <row r="2028" spans="1:6" x14ac:dyDescent="0.25">
      <c r="A2028" s="80" t="s">
        <v>1930</v>
      </c>
      <c r="B2028" s="13" t="s">
        <v>1931</v>
      </c>
      <c r="C2028" s="55" t="s">
        <v>6</v>
      </c>
      <c r="D2028" s="55" t="s">
        <v>19341</v>
      </c>
      <c r="E2028" s="13"/>
      <c r="F2028" s="39" t="s">
        <v>19526</v>
      </c>
    </row>
    <row r="2029" spans="1:6" x14ac:dyDescent="0.25">
      <c r="A2029" s="80" t="s">
        <v>1932</v>
      </c>
      <c r="B2029" s="13" t="s">
        <v>1933</v>
      </c>
      <c r="C2029" s="55" t="s">
        <v>6</v>
      </c>
      <c r="D2029" s="55" t="s">
        <v>19120</v>
      </c>
      <c r="E2029" s="13"/>
      <c r="F2029" s="39" t="s">
        <v>19526</v>
      </c>
    </row>
    <row r="2030" spans="1:6" x14ac:dyDescent="0.25">
      <c r="A2030" s="80" t="s">
        <v>1936</v>
      </c>
      <c r="B2030" s="13" t="s">
        <v>1937</v>
      </c>
      <c r="C2030" s="55" t="s">
        <v>6</v>
      </c>
      <c r="D2030" s="55" t="s">
        <v>19316</v>
      </c>
      <c r="E2030" s="13"/>
      <c r="F2030" s="39" t="s">
        <v>19526</v>
      </c>
    </row>
    <row r="2031" spans="1:6" x14ac:dyDescent="0.25">
      <c r="A2031" s="80" t="s">
        <v>1938</v>
      </c>
      <c r="B2031" s="13" t="s">
        <v>1939</v>
      </c>
      <c r="C2031" s="55" t="s">
        <v>6</v>
      </c>
      <c r="D2031" s="55" t="s">
        <v>19316</v>
      </c>
      <c r="E2031" s="13"/>
      <c r="F2031" s="39" t="s">
        <v>19526</v>
      </c>
    </row>
    <row r="2032" spans="1:6" x14ac:dyDescent="0.25">
      <c r="A2032" s="80" t="s">
        <v>1942</v>
      </c>
      <c r="B2032" s="13" t="s">
        <v>1943</v>
      </c>
      <c r="C2032" s="55" t="s">
        <v>6</v>
      </c>
      <c r="D2032" s="55" t="s">
        <v>19316</v>
      </c>
      <c r="E2032" s="13"/>
      <c r="F2032" s="39" t="s">
        <v>19526</v>
      </c>
    </row>
    <row r="2033" spans="1:6" x14ac:dyDescent="0.25">
      <c r="A2033" s="80" t="s">
        <v>1948</v>
      </c>
      <c r="B2033" s="13" t="s">
        <v>1949</v>
      </c>
      <c r="C2033" s="55" t="s">
        <v>6</v>
      </c>
      <c r="D2033" s="55" t="s">
        <v>19120</v>
      </c>
      <c r="E2033" s="13"/>
      <c r="F2033" s="39" t="s">
        <v>19526</v>
      </c>
    </row>
    <row r="2034" spans="1:6" x14ac:dyDescent="0.25">
      <c r="A2034" s="80" t="s">
        <v>1950</v>
      </c>
      <c r="B2034" s="13" t="s">
        <v>1951</v>
      </c>
      <c r="C2034" s="55" t="s">
        <v>6</v>
      </c>
      <c r="D2034" s="55" t="s">
        <v>19330</v>
      </c>
      <c r="E2034" s="13"/>
      <c r="F2034" s="39" t="s">
        <v>19526</v>
      </c>
    </row>
    <row r="2035" spans="1:6" x14ac:dyDescent="0.25">
      <c r="A2035" s="80" t="s">
        <v>1952</v>
      </c>
      <c r="B2035" s="13" t="s">
        <v>1953</v>
      </c>
      <c r="C2035" s="55" t="s">
        <v>6</v>
      </c>
      <c r="D2035" s="55" t="s">
        <v>19316</v>
      </c>
      <c r="E2035" s="13"/>
      <c r="F2035" s="39" t="s">
        <v>19526</v>
      </c>
    </row>
    <row r="2036" spans="1:6" x14ac:dyDescent="0.25">
      <c r="A2036" s="80" t="s">
        <v>20424</v>
      </c>
      <c r="B2036" s="13" t="s">
        <v>20425</v>
      </c>
      <c r="C2036" s="55" t="s">
        <v>6</v>
      </c>
      <c r="D2036" s="55" t="s">
        <v>19316</v>
      </c>
      <c r="E2036" s="13"/>
      <c r="F2036" s="39" t="s">
        <v>19526</v>
      </c>
    </row>
    <row r="2037" spans="1:6" x14ac:dyDescent="0.25">
      <c r="A2037" s="80" t="s">
        <v>1954</v>
      </c>
      <c r="B2037" s="13" t="s">
        <v>1955</v>
      </c>
      <c r="C2037" s="55" t="s">
        <v>6</v>
      </c>
      <c r="D2037" s="55" t="s">
        <v>19316</v>
      </c>
      <c r="E2037" s="13"/>
      <c r="F2037" s="39" t="s">
        <v>19526</v>
      </c>
    </row>
    <row r="2038" spans="1:6" x14ac:dyDescent="0.25">
      <c r="A2038" s="80" t="s">
        <v>1956</v>
      </c>
      <c r="B2038" s="13" t="s">
        <v>1957</v>
      </c>
      <c r="C2038" s="55" t="s">
        <v>6</v>
      </c>
      <c r="D2038" s="55" t="s">
        <v>19350</v>
      </c>
      <c r="E2038" s="13"/>
      <c r="F2038" s="39" t="s">
        <v>19526</v>
      </c>
    </row>
    <row r="2039" spans="1:6" x14ac:dyDescent="0.25">
      <c r="A2039" s="80" t="s">
        <v>1958</v>
      </c>
      <c r="B2039" s="13" t="s">
        <v>1959</v>
      </c>
      <c r="C2039" s="55" t="s">
        <v>6</v>
      </c>
      <c r="D2039" s="55" t="s">
        <v>19321</v>
      </c>
      <c r="E2039" s="13" t="s">
        <v>21453</v>
      </c>
      <c r="F2039" s="39" t="s">
        <v>19526</v>
      </c>
    </row>
    <row r="2040" spans="1:6" x14ac:dyDescent="0.25">
      <c r="A2040" s="80" t="s">
        <v>20426</v>
      </c>
      <c r="B2040" s="13" t="s">
        <v>20427</v>
      </c>
      <c r="C2040" s="55" t="s">
        <v>6</v>
      </c>
      <c r="D2040" s="55" t="s">
        <v>19450</v>
      </c>
      <c r="E2040" s="13"/>
      <c r="F2040" s="39" t="s">
        <v>19526</v>
      </c>
    </row>
    <row r="2041" spans="1:6" x14ac:dyDescent="0.25">
      <c r="A2041" s="80" t="s">
        <v>1960</v>
      </c>
      <c r="B2041" s="13" t="s">
        <v>1961</v>
      </c>
      <c r="C2041" s="55" t="s">
        <v>6</v>
      </c>
      <c r="D2041" s="55" t="s">
        <v>19316</v>
      </c>
      <c r="E2041" s="13"/>
      <c r="F2041" s="39" t="s">
        <v>19526</v>
      </c>
    </row>
    <row r="2042" spans="1:6" x14ac:dyDescent="0.25">
      <c r="A2042" s="80" t="s">
        <v>1964</v>
      </c>
      <c r="B2042" s="13" t="s">
        <v>1965</v>
      </c>
      <c r="C2042" s="55" t="s">
        <v>6</v>
      </c>
      <c r="D2042" s="55" t="s">
        <v>19316</v>
      </c>
      <c r="E2042" s="13"/>
      <c r="F2042" s="39" t="s">
        <v>19526</v>
      </c>
    </row>
    <row r="2043" spans="1:6" x14ac:dyDescent="0.25">
      <c r="A2043" s="80" t="s">
        <v>1966</v>
      </c>
      <c r="B2043" s="13" t="s">
        <v>1967</v>
      </c>
      <c r="C2043" s="55" t="s">
        <v>6</v>
      </c>
      <c r="D2043" s="55" t="s">
        <v>19316</v>
      </c>
      <c r="E2043" s="13"/>
      <c r="F2043" s="39" t="s">
        <v>19526</v>
      </c>
    </row>
    <row r="2044" spans="1:6" x14ac:dyDescent="0.25">
      <c r="A2044" s="80" t="s">
        <v>1968</v>
      </c>
      <c r="B2044" s="13" t="s">
        <v>1969</v>
      </c>
      <c r="C2044" s="55" t="s">
        <v>6</v>
      </c>
      <c r="D2044" s="55" t="s">
        <v>19316</v>
      </c>
      <c r="E2044" s="13"/>
      <c r="F2044" s="39" t="s">
        <v>19526</v>
      </c>
    </row>
    <row r="2045" spans="1:6" x14ac:dyDescent="0.25">
      <c r="A2045" s="80" t="s">
        <v>1970</v>
      </c>
      <c r="B2045" s="13" t="s">
        <v>1971</v>
      </c>
      <c r="C2045" s="55" t="s">
        <v>6</v>
      </c>
      <c r="D2045" s="55" t="s">
        <v>19316</v>
      </c>
      <c r="E2045" s="13"/>
      <c r="F2045" s="39" t="s">
        <v>19526</v>
      </c>
    </row>
    <row r="2046" spans="1:6" x14ac:dyDescent="0.25">
      <c r="A2046" s="80" t="s">
        <v>1972</v>
      </c>
      <c r="B2046" s="13" t="s">
        <v>1973</v>
      </c>
      <c r="C2046" s="55" t="s">
        <v>6</v>
      </c>
      <c r="D2046" s="55" t="s">
        <v>19316</v>
      </c>
      <c r="E2046" s="13"/>
      <c r="F2046" s="39" t="s">
        <v>19526</v>
      </c>
    </row>
    <row r="2047" spans="1:6" x14ac:dyDescent="0.25">
      <c r="A2047" s="80" t="s">
        <v>1974</v>
      </c>
      <c r="B2047" s="13" t="s">
        <v>1975</v>
      </c>
      <c r="C2047" s="55" t="s">
        <v>6</v>
      </c>
      <c r="D2047" s="55" t="s">
        <v>19316</v>
      </c>
      <c r="E2047" s="13"/>
      <c r="F2047" s="39" t="s">
        <v>19526</v>
      </c>
    </row>
    <row r="2048" spans="1:6" x14ac:dyDescent="0.25">
      <c r="A2048" s="80" t="s">
        <v>1980</v>
      </c>
      <c r="B2048" s="13" t="s">
        <v>1981</v>
      </c>
      <c r="C2048" s="55" t="s">
        <v>6</v>
      </c>
      <c r="D2048" s="55" t="s">
        <v>19460</v>
      </c>
      <c r="E2048" s="13"/>
      <c r="F2048" s="39" t="s">
        <v>19526</v>
      </c>
    </row>
    <row r="2049" spans="1:6" x14ac:dyDescent="0.25">
      <c r="A2049" s="80" t="s">
        <v>1982</v>
      </c>
      <c r="B2049" s="13" t="s">
        <v>1983</v>
      </c>
      <c r="C2049" s="55" t="s">
        <v>6</v>
      </c>
      <c r="D2049" s="55" t="s">
        <v>19460</v>
      </c>
      <c r="E2049" s="13"/>
      <c r="F2049" s="39" t="s">
        <v>19526</v>
      </c>
    </row>
    <row r="2050" spans="1:6" x14ac:dyDescent="0.25">
      <c r="A2050" s="80" t="s">
        <v>1984</v>
      </c>
      <c r="B2050" s="13" t="s">
        <v>1985</v>
      </c>
      <c r="C2050" s="55" t="s">
        <v>6</v>
      </c>
      <c r="D2050" s="55" t="s">
        <v>19327</v>
      </c>
      <c r="E2050" s="13"/>
      <c r="F2050" s="39" t="s">
        <v>19526</v>
      </c>
    </row>
    <row r="2051" spans="1:6" x14ac:dyDescent="0.25">
      <c r="A2051" s="80" t="s">
        <v>1986</v>
      </c>
      <c r="B2051" s="13" t="s">
        <v>1987</v>
      </c>
      <c r="C2051" s="55" t="s">
        <v>6</v>
      </c>
      <c r="D2051" s="55" t="s">
        <v>19321</v>
      </c>
      <c r="E2051" s="13" t="s">
        <v>21453</v>
      </c>
      <c r="F2051" s="39" t="s">
        <v>19526</v>
      </c>
    </row>
    <row r="2052" spans="1:6" x14ac:dyDescent="0.25">
      <c r="A2052" s="80" t="s">
        <v>1990</v>
      </c>
      <c r="B2052" s="13" t="s">
        <v>1991</v>
      </c>
      <c r="C2052" s="55" t="s">
        <v>6</v>
      </c>
      <c r="D2052" s="55" t="s">
        <v>19321</v>
      </c>
      <c r="E2052" s="13" t="s">
        <v>21453</v>
      </c>
      <c r="F2052" s="39" t="s">
        <v>19526</v>
      </c>
    </row>
    <row r="2053" spans="1:6" x14ac:dyDescent="0.25">
      <c r="A2053" s="80" t="s">
        <v>20428</v>
      </c>
      <c r="B2053" s="13" t="s">
        <v>20429</v>
      </c>
      <c r="C2053" s="55" t="s">
        <v>6</v>
      </c>
      <c r="D2053" s="55" t="s">
        <v>19321</v>
      </c>
      <c r="E2053" s="13" t="s">
        <v>21453</v>
      </c>
      <c r="F2053" s="39" t="s">
        <v>19526</v>
      </c>
    </row>
    <row r="2054" spans="1:6" x14ac:dyDescent="0.25">
      <c r="A2054" s="80" t="s">
        <v>20430</v>
      </c>
      <c r="B2054" s="13" t="s">
        <v>20431</v>
      </c>
      <c r="C2054" s="55" t="s">
        <v>6</v>
      </c>
      <c r="D2054" s="55" t="s">
        <v>19321</v>
      </c>
      <c r="E2054" s="13" t="s">
        <v>21453</v>
      </c>
      <c r="F2054" s="39" t="s">
        <v>19526</v>
      </c>
    </row>
    <row r="2055" spans="1:6" x14ac:dyDescent="0.25">
      <c r="A2055" s="80" t="s">
        <v>20432</v>
      </c>
      <c r="B2055" s="13" t="s">
        <v>20433</v>
      </c>
      <c r="C2055" s="55" t="s">
        <v>6</v>
      </c>
      <c r="D2055" s="55" t="s">
        <v>19321</v>
      </c>
      <c r="E2055" s="13" t="s">
        <v>21453</v>
      </c>
      <c r="F2055" s="39" t="s">
        <v>19526</v>
      </c>
    </row>
    <row r="2056" spans="1:6" x14ac:dyDescent="0.25">
      <c r="A2056" s="80" t="s">
        <v>2002</v>
      </c>
      <c r="B2056" s="13" t="s">
        <v>2003</v>
      </c>
      <c r="C2056" s="55" t="s">
        <v>6</v>
      </c>
      <c r="D2056" s="55" t="s">
        <v>19321</v>
      </c>
      <c r="E2056" s="13" t="s">
        <v>21453</v>
      </c>
      <c r="F2056" s="39" t="s">
        <v>19526</v>
      </c>
    </row>
    <row r="2057" spans="1:6" x14ac:dyDescent="0.25">
      <c r="A2057" s="80" t="s">
        <v>2008</v>
      </c>
      <c r="B2057" s="13" t="s">
        <v>2009</v>
      </c>
      <c r="C2057" s="55" t="s">
        <v>6</v>
      </c>
      <c r="D2057" s="55" t="s">
        <v>19321</v>
      </c>
      <c r="E2057" s="13" t="s">
        <v>21453</v>
      </c>
      <c r="F2057" s="39" t="s">
        <v>19526</v>
      </c>
    </row>
    <row r="2058" spans="1:6" x14ac:dyDescent="0.25">
      <c r="A2058" s="80" t="s">
        <v>2014</v>
      </c>
      <c r="B2058" s="13" t="s">
        <v>2015</v>
      </c>
      <c r="C2058" s="55" t="s">
        <v>6</v>
      </c>
      <c r="D2058" s="55" t="s">
        <v>19321</v>
      </c>
      <c r="E2058" s="13" t="s">
        <v>21453</v>
      </c>
      <c r="F2058" s="39" t="s">
        <v>19526</v>
      </c>
    </row>
    <row r="2059" spans="1:6" x14ac:dyDescent="0.25">
      <c r="A2059" s="80" t="s">
        <v>2016</v>
      </c>
      <c r="B2059" s="13" t="s">
        <v>2017</v>
      </c>
      <c r="C2059" s="55" t="s">
        <v>6</v>
      </c>
      <c r="D2059" s="55" t="s">
        <v>19321</v>
      </c>
      <c r="E2059" s="13" t="s">
        <v>21453</v>
      </c>
      <c r="F2059" s="39" t="s">
        <v>19526</v>
      </c>
    </row>
    <row r="2060" spans="1:6" x14ac:dyDescent="0.25">
      <c r="A2060" s="80" t="s">
        <v>2018</v>
      </c>
      <c r="B2060" s="13" t="s">
        <v>2019</v>
      </c>
      <c r="C2060" s="55" t="s">
        <v>6</v>
      </c>
      <c r="D2060" s="55" t="s">
        <v>19340</v>
      </c>
      <c r="E2060" s="13"/>
      <c r="F2060" s="39" t="s">
        <v>19526</v>
      </c>
    </row>
    <row r="2061" spans="1:6" x14ac:dyDescent="0.25">
      <c r="A2061" s="80" t="s">
        <v>20434</v>
      </c>
      <c r="B2061" s="13" t="s">
        <v>20435</v>
      </c>
      <c r="C2061" s="55" t="s">
        <v>6</v>
      </c>
      <c r="D2061" s="55" t="s">
        <v>19316</v>
      </c>
      <c r="E2061" s="13"/>
      <c r="F2061" s="39" t="s">
        <v>19526</v>
      </c>
    </row>
    <row r="2062" spans="1:6" x14ac:dyDescent="0.25">
      <c r="A2062" s="80" t="s">
        <v>20436</v>
      </c>
      <c r="B2062" s="13" t="s">
        <v>20437</v>
      </c>
      <c r="C2062" s="55" t="s">
        <v>6</v>
      </c>
      <c r="D2062" s="55" t="s">
        <v>19353</v>
      </c>
      <c r="E2062" s="13"/>
      <c r="F2062" s="39" t="s">
        <v>19526</v>
      </c>
    </row>
    <row r="2063" spans="1:6" x14ac:dyDescent="0.25">
      <c r="A2063" s="80" t="s">
        <v>2024</v>
      </c>
      <c r="B2063" s="13" t="s">
        <v>2025</v>
      </c>
      <c r="C2063" s="55" t="s">
        <v>6</v>
      </c>
      <c r="D2063" s="55" t="s">
        <v>19316</v>
      </c>
      <c r="E2063" s="13"/>
      <c r="F2063" s="39" t="s">
        <v>19526</v>
      </c>
    </row>
    <row r="2064" spans="1:6" x14ac:dyDescent="0.25">
      <c r="A2064" s="80" t="s">
        <v>2026</v>
      </c>
      <c r="B2064" s="13" t="s">
        <v>2027</v>
      </c>
      <c r="C2064" s="55" t="s">
        <v>6</v>
      </c>
      <c r="D2064" s="55" t="s">
        <v>19500</v>
      </c>
      <c r="E2064" s="13"/>
      <c r="F2064" s="39" t="s">
        <v>19526</v>
      </c>
    </row>
    <row r="2065" spans="1:6" x14ac:dyDescent="0.25">
      <c r="A2065" s="80" t="s">
        <v>20438</v>
      </c>
      <c r="B2065" s="13" t="s">
        <v>20439</v>
      </c>
      <c r="C2065" s="55" t="s">
        <v>6</v>
      </c>
      <c r="D2065" s="55" t="s">
        <v>19316</v>
      </c>
      <c r="E2065" s="13"/>
      <c r="F2065" s="39" t="s">
        <v>19526</v>
      </c>
    </row>
    <row r="2066" spans="1:6" x14ac:dyDescent="0.25">
      <c r="A2066" s="80" t="s">
        <v>20440</v>
      </c>
      <c r="B2066" s="13" t="s">
        <v>20441</v>
      </c>
      <c r="C2066" s="55" t="s">
        <v>6</v>
      </c>
      <c r="D2066" s="55" t="s">
        <v>19340</v>
      </c>
      <c r="E2066" s="13"/>
      <c r="F2066" s="39" t="s">
        <v>19526</v>
      </c>
    </row>
    <row r="2067" spans="1:6" x14ac:dyDescent="0.25">
      <c r="A2067" s="80" t="s">
        <v>2030</v>
      </c>
      <c r="B2067" s="13" t="s">
        <v>2031</v>
      </c>
      <c r="C2067" s="55" t="s">
        <v>6</v>
      </c>
      <c r="D2067" s="55" t="s">
        <v>19316</v>
      </c>
      <c r="E2067" s="13"/>
      <c r="F2067" s="39" t="s">
        <v>19526</v>
      </c>
    </row>
    <row r="2068" spans="1:6" x14ac:dyDescent="0.25">
      <c r="A2068" s="80" t="s">
        <v>2032</v>
      </c>
      <c r="B2068" s="13" t="s">
        <v>2033</v>
      </c>
      <c r="C2068" s="55" t="s">
        <v>6</v>
      </c>
      <c r="D2068" s="55" t="s">
        <v>19316</v>
      </c>
      <c r="E2068" s="13"/>
      <c r="F2068" s="39" t="s">
        <v>19526</v>
      </c>
    </row>
    <row r="2069" spans="1:6" x14ac:dyDescent="0.25">
      <c r="A2069" s="80" t="s">
        <v>2034</v>
      </c>
      <c r="B2069" s="13" t="s">
        <v>2035</v>
      </c>
      <c r="C2069" s="55" t="s">
        <v>6</v>
      </c>
      <c r="D2069" s="55" t="s">
        <v>19316</v>
      </c>
      <c r="E2069" s="13"/>
      <c r="F2069" s="39" t="s">
        <v>19526</v>
      </c>
    </row>
    <row r="2070" spans="1:6" x14ac:dyDescent="0.25">
      <c r="A2070" s="80" t="s">
        <v>2036</v>
      </c>
      <c r="B2070" s="13" t="s">
        <v>2037</v>
      </c>
      <c r="C2070" s="55" t="s">
        <v>6</v>
      </c>
      <c r="D2070" s="55" t="s">
        <v>19316</v>
      </c>
      <c r="E2070" s="13"/>
      <c r="F2070" s="39" t="s">
        <v>19526</v>
      </c>
    </row>
    <row r="2071" spans="1:6" x14ac:dyDescent="0.25">
      <c r="A2071" s="80" t="s">
        <v>20442</v>
      </c>
      <c r="B2071" s="13" t="s">
        <v>20443</v>
      </c>
      <c r="C2071" s="55" t="s">
        <v>6</v>
      </c>
      <c r="D2071" s="55" t="s">
        <v>19350</v>
      </c>
      <c r="E2071" s="13"/>
      <c r="F2071" s="39" t="s">
        <v>19526</v>
      </c>
    </row>
    <row r="2072" spans="1:6" x14ac:dyDescent="0.25">
      <c r="A2072" s="80" t="s">
        <v>2042</v>
      </c>
      <c r="B2072" s="13" t="s">
        <v>2043</v>
      </c>
      <c r="C2072" s="55" t="s">
        <v>6</v>
      </c>
      <c r="D2072" s="55" t="s">
        <v>19350</v>
      </c>
      <c r="E2072" s="13"/>
      <c r="F2072" s="39" t="s">
        <v>19526</v>
      </c>
    </row>
    <row r="2073" spans="1:6" x14ac:dyDescent="0.25">
      <c r="A2073" s="80" t="s">
        <v>2044</v>
      </c>
      <c r="B2073" s="13" t="s">
        <v>2045</v>
      </c>
      <c r="C2073" s="55" t="s">
        <v>6</v>
      </c>
      <c r="D2073" s="55" t="s">
        <v>19350</v>
      </c>
      <c r="E2073" s="13"/>
      <c r="F2073" s="39" t="s">
        <v>19526</v>
      </c>
    </row>
    <row r="2074" spans="1:6" x14ac:dyDescent="0.25">
      <c r="A2074" s="80" t="s">
        <v>20444</v>
      </c>
      <c r="B2074" s="13" t="s">
        <v>20445</v>
      </c>
      <c r="C2074" s="55" t="s">
        <v>6</v>
      </c>
      <c r="D2074" s="55" t="s">
        <v>19350</v>
      </c>
      <c r="E2074" s="13"/>
      <c r="F2074" s="39" t="s">
        <v>19526</v>
      </c>
    </row>
    <row r="2075" spans="1:6" x14ac:dyDescent="0.25">
      <c r="A2075" s="80" t="s">
        <v>2046</v>
      </c>
      <c r="B2075" s="13" t="s">
        <v>2047</v>
      </c>
      <c r="C2075" s="55" t="s">
        <v>6</v>
      </c>
      <c r="D2075" s="55" t="s">
        <v>19350</v>
      </c>
      <c r="E2075" s="13"/>
      <c r="F2075" s="39" t="s">
        <v>19526</v>
      </c>
    </row>
    <row r="2076" spans="1:6" x14ac:dyDescent="0.25">
      <c r="A2076" s="80" t="s">
        <v>20446</v>
      </c>
      <c r="B2076" s="13" t="s">
        <v>20447</v>
      </c>
      <c r="C2076" s="55" t="s">
        <v>6</v>
      </c>
      <c r="D2076" s="55" t="s">
        <v>19486</v>
      </c>
      <c r="E2076" s="13"/>
      <c r="F2076" s="39" t="s">
        <v>19526</v>
      </c>
    </row>
    <row r="2077" spans="1:6" x14ac:dyDescent="0.25">
      <c r="A2077" s="80" t="s">
        <v>2048</v>
      </c>
      <c r="B2077" s="13" t="s">
        <v>2049</v>
      </c>
      <c r="C2077" s="55" t="s">
        <v>6</v>
      </c>
      <c r="D2077" s="55" t="s">
        <v>19316</v>
      </c>
      <c r="E2077" s="13"/>
      <c r="F2077" s="39" t="s">
        <v>19526</v>
      </c>
    </row>
    <row r="2078" spans="1:6" x14ac:dyDescent="0.25">
      <c r="A2078" s="80" t="s">
        <v>2056</v>
      </c>
      <c r="B2078" s="13" t="s">
        <v>2057</v>
      </c>
      <c r="C2078" s="55" t="s">
        <v>6</v>
      </c>
      <c r="D2078" s="55" t="s">
        <v>19322</v>
      </c>
      <c r="E2078" s="13"/>
      <c r="F2078" s="39" t="s">
        <v>19526</v>
      </c>
    </row>
    <row r="2079" spans="1:6" x14ac:dyDescent="0.25">
      <c r="A2079" s="80" t="s">
        <v>2058</v>
      </c>
      <c r="B2079" s="13" t="s">
        <v>2059</v>
      </c>
      <c r="C2079" s="55" t="s">
        <v>6</v>
      </c>
      <c r="D2079" s="55" t="s">
        <v>19322</v>
      </c>
      <c r="E2079" s="13"/>
      <c r="F2079" s="39" t="s">
        <v>19526</v>
      </c>
    </row>
    <row r="2080" spans="1:6" x14ac:dyDescent="0.25">
      <c r="A2080" s="80" t="s">
        <v>2060</v>
      </c>
      <c r="B2080" s="13" t="s">
        <v>2061</v>
      </c>
      <c r="C2080" s="55" t="s">
        <v>6</v>
      </c>
      <c r="D2080" s="55" t="s">
        <v>19437</v>
      </c>
      <c r="E2080" s="13"/>
      <c r="F2080" s="39" t="s">
        <v>19526</v>
      </c>
    </row>
    <row r="2081" spans="1:6" x14ac:dyDescent="0.25">
      <c r="A2081" s="80" t="s">
        <v>2062</v>
      </c>
      <c r="B2081" s="13" t="s">
        <v>2063</v>
      </c>
      <c r="C2081" s="55" t="s">
        <v>6</v>
      </c>
      <c r="D2081" s="55" t="s">
        <v>19316</v>
      </c>
      <c r="E2081" s="13"/>
      <c r="F2081" s="39" t="s">
        <v>19526</v>
      </c>
    </row>
    <row r="2082" spans="1:6" x14ac:dyDescent="0.25">
      <c r="A2082" s="80" t="s">
        <v>2064</v>
      </c>
      <c r="B2082" s="13" t="s">
        <v>2065</v>
      </c>
      <c r="C2082" s="55" t="s">
        <v>6</v>
      </c>
      <c r="D2082" s="55" t="s">
        <v>19316</v>
      </c>
      <c r="E2082" s="13"/>
      <c r="F2082" s="39" t="s">
        <v>19526</v>
      </c>
    </row>
    <row r="2083" spans="1:6" x14ac:dyDescent="0.25">
      <c r="A2083" s="80" t="s">
        <v>2066</v>
      </c>
      <c r="B2083" s="13" t="s">
        <v>2067</v>
      </c>
      <c r="C2083" s="55" t="s">
        <v>6</v>
      </c>
      <c r="D2083" s="55" t="s">
        <v>19351</v>
      </c>
      <c r="E2083" s="13"/>
      <c r="F2083" s="39" t="s">
        <v>19526</v>
      </c>
    </row>
    <row r="2084" spans="1:6" x14ac:dyDescent="0.25">
      <c r="A2084" s="80" t="s">
        <v>2068</v>
      </c>
      <c r="B2084" s="13" t="s">
        <v>2069</v>
      </c>
      <c r="C2084" s="55" t="s">
        <v>6</v>
      </c>
      <c r="D2084" s="55" t="s">
        <v>19316</v>
      </c>
      <c r="E2084" s="13"/>
      <c r="F2084" s="39" t="s">
        <v>19526</v>
      </c>
    </row>
    <row r="2085" spans="1:6" x14ac:dyDescent="0.25">
      <c r="A2085" s="80" t="s">
        <v>2070</v>
      </c>
      <c r="B2085" s="13" t="s">
        <v>2071</v>
      </c>
      <c r="C2085" s="55" t="s">
        <v>6</v>
      </c>
      <c r="D2085" s="55" t="s">
        <v>19316</v>
      </c>
      <c r="E2085" s="13"/>
      <c r="F2085" s="39" t="s">
        <v>19526</v>
      </c>
    </row>
    <row r="2086" spans="1:6" x14ac:dyDescent="0.25">
      <c r="A2086" s="80" t="s">
        <v>2072</v>
      </c>
      <c r="B2086" s="13" t="s">
        <v>2073</v>
      </c>
      <c r="C2086" s="55" t="s">
        <v>6</v>
      </c>
      <c r="D2086" s="55" t="s">
        <v>19120</v>
      </c>
      <c r="E2086" s="13"/>
      <c r="F2086" s="39" t="s">
        <v>19526</v>
      </c>
    </row>
    <row r="2087" spans="1:6" x14ac:dyDescent="0.25">
      <c r="A2087" s="80" t="s">
        <v>20448</v>
      </c>
      <c r="B2087" s="13" t="s">
        <v>20449</v>
      </c>
      <c r="C2087" s="55" t="s">
        <v>6</v>
      </c>
      <c r="D2087" s="55" t="s">
        <v>19120</v>
      </c>
      <c r="E2087" s="13"/>
      <c r="F2087" s="39" t="s">
        <v>19526</v>
      </c>
    </row>
    <row r="2088" spans="1:6" x14ac:dyDescent="0.25">
      <c r="A2088" s="80" t="s">
        <v>2074</v>
      </c>
      <c r="B2088" s="13" t="s">
        <v>2075</v>
      </c>
      <c r="C2088" s="55" t="s">
        <v>6</v>
      </c>
      <c r="D2088" s="55" t="s">
        <v>19316</v>
      </c>
      <c r="E2088" s="13"/>
      <c r="F2088" s="39" t="s">
        <v>19526</v>
      </c>
    </row>
    <row r="2089" spans="1:6" x14ac:dyDescent="0.25">
      <c r="A2089" s="80" t="s">
        <v>2076</v>
      </c>
      <c r="B2089" s="13" t="s">
        <v>2077</v>
      </c>
      <c r="C2089" s="55" t="s">
        <v>6</v>
      </c>
      <c r="D2089" s="55" t="s">
        <v>19316</v>
      </c>
      <c r="E2089" s="13"/>
      <c r="F2089" s="39" t="s">
        <v>19526</v>
      </c>
    </row>
    <row r="2090" spans="1:6" x14ac:dyDescent="0.25">
      <c r="A2090" s="80" t="s">
        <v>2078</v>
      </c>
      <c r="B2090" s="13" t="s">
        <v>2079</v>
      </c>
      <c r="C2090" s="55" t="s">
        <v>6</v>
      </c>
      <c r="D2090" s="55" t="s">
        <v>19316</v>
      </c>
      <c r="E2090" s="13"/>
      <c r="F2090" s="39" t="s">
        <v>19526</v>
      </c>
    </row>
    <row r="2091" spans="1:6" x14ac:dyDescent="0.25">
      <c r="A2091" s="80" t="s">
        <v>2084</v>
      </c>
      <c r="B2091" s="13" t="s">
        <v>2085</v>
      </c>
      <c r="C2091" s="55" t="s">
        <v>6</v>
      </c>
      <c r="D2091" s="55" t="s">
        <v>19333</v>
      </c>
      <c r="E2091" s="13"/>
      <c r="F2091" s="39" t="s">
        <v>19526</v>
      </c>
    </row>
    <row r="2092" spans="1:6" x14ac:dyDescent="0.25">
      <c r="A2092" s="80" t="s">
        <v>2086</v>
      </c>
      <c r="B2092" s="13" t="s">
        <v>2087</v>
      </c>
      <c r="C2092" s="55" t="s">
        <v>6</v>
      </c>
      <c r="D2092" s="55" t="s">
        <v>19460</v>
      </c>
      <c r="E2092" s="13"/>
      <c r="F2092" s="39" t="s">
        <v>19526</v>
      </c>
    </row>
    <row r="2093" spans="1:6" x14ac:dyDescent="0.25">
      <c r="A2093" s="80" t="s">
        <v>2088</v>
      </c>
      <c r="B2093" s="13" t="s">
        <v>2089</v>
      </c>
      <c r="C2093" s="55" t="s">
        <v>6</v>
      </c>
      <c r="D2093" s="55" t="s">
        <v>19330</v>
      </c>
      <c r="E2093" s="13"/>
      <c r="F2093" s="39" t="s">
        <v>19526</v>
      </c>
    </row>
    <row r="2094" spans="1:6" x14ac:dyDescent="0.25">
      <c r="A2094" s="80" t="s">
        <v>2090</v>
      </c>
      <c r="B2094" s="13" t="s">
        <v>2091</v>
      </c>
      <c r="C2094" s="55" t="s">
        <v>6</v>
      </c>
      <c r="D2094" s="55" t="s">
        <v>19316</v>
      </c>
      <c r="E2094" s="13"/>
      <c r="F2094" s="39" t="s">
        <v>19526</v>
      </c>
    </row>
    <row r="2095" spans="1:6" x14ac:dyDescent="0.25">
      <c r="A2095" s="80" t="s">
        <v>2094</v>
      </c>
      <c r="B2095" s="13" t="s">
        <v>2095</v>
      </c>
      <c r="C2095" s="55" t="s">
        <v>6</v>
      </c>
      <c r="D2095" s="55" t="s">
        <v>19316</v>
      </c>
      <c r="E2095" s="13"/>
      <c r="F2095" s="39" t="s">
        <v>19526</v>
      </c>
    </row>
    <row r="2096" spans="1:6" x14ac:dyDescent="0.25">
      <c r="A2096" s="80" t="s">
        <v>2096</v>
      </c>
      <c r="B2096" s="13" t="s">
        <v>2097</v>
      </c>
      <c r="C2096" s="55" t="s">
        <v>6</v>
      </c>
      <c r="D2096" s="55" t="s">
        <v>19316</v>
      </c>
      <c r="E2096" s="13"/>
      <c r="F2096" s="39" t="s">
        <v>19526</v>
      </c>
    </row>
    <row r="2097" spans="1:6" x14ac:dyDescent="0.25">
      <c r="A2097" s="80" t="s">
        <v>2098</v>
      </c>
      <c r="B2097" s="13" t="s">
        <v>2099</v>
      </c>
      <c r="C2097" s="55" t="s">
        <v>6</v>
      </c>
      <c r="D2097" s="55" t="s">
        <v>19316</v>
      </c>
      <c r="E2097" s="13"/>
      <c r="F2097" s="39" t="s">
        <v>19526</v>
      </c>
    </row>
    <row r="2098" spans="1:6" x14ac:dyDescent="0.25">
      <c r="A2098" s="80" t="s">
        <v>2100</v>
      </c>
      <c r="B2098" s="13" t="s">
        <v>2101</v>
      </c>
      <c r="C2098" s="55" t="s">
        <v>6</v>
      </c>
      <c r="D2098" s="55" t="s">
        <v>19316</v>
      </c>
      <c r="E2098" s="13"/>
      <c r="F2098" s="39" t="s">
        <v>19526</v>
      </c>
    </row>
    <row r="2099" spans="1:6" x14ac:dyDescent="0.25">
      <c r="A2099" s="80" t="s">
        <v>2102</v>
      </c>
      <c r="B2099" s="13" t="s">
        <v>2103</v>
      </c>
      <c r="C2099" s="55" t="s">
        <v>6</v>
      </c>
      <c r="D2099" s="55" t="s">
        <v>19358</v>
      </c>
      <c r="E2099" s="13"/>
      <c r="F2099" s="39" t="s">
        <v>19526</v>
      </c>
    </row>
    <row r="2100" spans="1:6" x14ac:dyDescent="0.25">
      <c r="A2100" s="80" t="s">
        <v>2114</v>
      </c>
      <c r="B2100" s="13" t="s">
        <v>2115</v>
      </c>
      <c r="C2100" s="55" t="s">
        <v>6</v>
      </c>
      <c r="D2100" s="55" t="s">
        <v>19120</v>
      </c>
      <c r="E2100" s="13"/>
      <c r="F2100" s="39" t="s">
        <v>19526</v>
      </c>
    </row>
    <row r="2101" spans="1:6" x14ac:dyDescent="0.25">
      <c r="A2101" s="80" t="s">
        <v>20450</v>
      </c>
      <c r="B2101" s="13" t="s">
        <v>20451</v>
      </c>
      <c r="C2101" s="55" t="s">
        <v>6</v>
      </c>
      <c r="D2101" s="55" t="s">
        <v>19120</v>
      </c>
      <c r="E2101" s="13"/>
      <c r="F2101" s="39" t="s">
        <v>19526</v>
      </c>
    </row>
    <row r="2102" spans="1:6" x14ac:dyDescent="0.25">
      <c r="A2102" s="80" t="s">
        <v>2116</v>
      </c>
      <c r="B2102" s="13" t="s">
        <v>2117</v>
      </c>
      <c r="C2102" s="55" t="s">
        <v>6</v>
      </c>
      <c r="D2102" s="55" t="s">
        <v>19316</v>
      </c>
      <c r="E2102" s="13"/>
      <c r="F2102" s="39" t="s">
        <v>19526</v>
      </c>
    </row>
    <row r="2103" spans="1:6" x14ac:dyDescent="0.25">
      <c r="A2103" s="80" t="s">
        <v>2118</v>
      </c>
      <c r="B2103" s="13" t="s">
        <v>2119</v>
      </c>
      <c r="C2103" s="55" t="s">
        <v>6</v>
      </c>
      <c r="D2103" s="55" t="s">
        <v>19316</v>
      </c>
      <c r="E2103" s="13"/>
      <c r="F2103" s="39" t="s">
        <v>19526</v>
      </c>
    </row>
    <row r="2104" spans="1:6" x14ac:dyDescent="0.25">
      <c r="A2104" s="80" t="s">
        <v>2120</v>
      </c>
      <c r="B2104" s="13" t="s">
        <v>2121</v>
      </c>
      <c r="C2104" s="55" t="s">
        <v>6</v>
      </c>
      <c r="D2104" s="55" t="s">
        <v>19316</v>
      </c>
      <c r="E2104" s="13"/>
      <c r="F2104" s="39" t="s">
        <v>19526</v>
      </c>
    </row>
    <row r="2105" spans="1:6" x14ac:dyDescent="0.25">
      <c r="A2105" s="80" t="s">
        <v>2124</v>
      </c>
      <c r="B2105" s="13" t="s">
        <v>2125</v>
      </c>
      <c r="C2105" s="55" t="s">
        <v>6</v>
      </c>
      <c r="D2105" s="55" t="s">
        <v>19316</v>
      </c>
      <c r="E2105" s="13"/>
      <c r="F2105" s="39" t="s">
        <v>19526</v>
      </c>
    </row>
    <row r="2106" spans="1:6" x14ac:dyDescent="0.25">
      <c r="A2106" s="80" t="s">
        <v>2126</v>
      </c>
      <c r="B2106" s="13" t="s">
        <v>2127</v>
      </c>
      <c r="C2106" s="55" t="s">
        <v>6</v>
      </c>
      <c r="D2106" s="55" t="s">
        <v>19120</v>
      </c>
      <c r="E2106" s="13"/>
      <c r="F2106" s="39" t="s">
        <v>19526</v>
      </c>
    </row>
    <row r="2107" spans="1:6" x14ac:dyDescent="0.25">
      <c r="A2107" s="80" t="s">
        <v>20452</v>
      </c>
      <c r="B2107" s="13" t="s">
        <v>20453</v>
      </c>
      <c r="C2107" s="55" t="s">
        <v>6</v>
      </c>
      <c r="D2107" s="55" t="s">
        <v>19120</v>
      </c>
      <c r="E2107" s="13"/>
      <c r="F2107" s="39" t="s">
        <v>19526</v>
      </c>
    </row>
    <row r="2108" spans="1:6" x14ac:dyDescent="0.25">
      <c r="A2108" s="80" t="s">
        <v>2128</v>
      </c>
      <c r="B2108" s="13" t="s">
        <v>2129</v>
      </c>
      <c r="C2108" s="55" t="s">
        <v>6</v>
      </c>
      <c r="D2108" s="55" t="s">
        <v>19316</v>
      </c>
      <c r="E2108" s="13"/>
      <c r="F2108" s="39" t="s">
        <v>19526</v>
      </c>
    </row>
    <row r="2109" spans="1:6" x14ac:dyDescent="0.25">
      <c r="A2109" s="80" t="s">
        <v>2130</v>
      </c>
      <c r="B2109" s="13" t="s">
        <v>2131</v>
      </c>
      <c r="C2109" s="55" t="s">
        <v>6</v>
      </c>
      <c r="D2109" s="55" t="s">
        <v>19316</v>
      </c>
      <c r="E2109" s="13"/>
      <c r="F2109" s="39" t="s">
        <v>19526</v>
      </c>
    </row>
    <row r="2110" spans="1:6" x14ac:dyDescent="0.25">
      <c r="A2110" s="80" t="s">
        <v>2132</v>
      </c>
      <c r="B2110" s="13" t="s">
        <v>2133</v>
      </c>
      <c r="C2110" s="55" t="s">
        <v>6</v>
      </c>
      <c r="D2110" s="55" t="s">
        <v>19316</v>
      </c>
      <c r="E2110" s="13"/>
      <c r="F2110" s="39" t="s">
        <v>19526</v>
      </c>
    </row>
    <row r="2111" spans="1:6" x14ac:dyDescent="0.25">
      <c r="A2111" s="80" t="s">
        <v>2134</v>
      </c>
      <c r="B2111" s="13" t="s">
        <v>2135</v>
      </c>
      <c r="C2111" s="55" t="s">
        <v>6</v>
      </c>
      <c r="D2111" s="55" t="s">
        <v>19316</v>
      </c>
      <c r="E2111" s="13"/>
      <c r="F2111" s="39" t="s">
        <v>19526</v>
      </c>
    </row>
    <row r="2112" spans="1:6" x14ac:dyDescent="0.25">
      <c r="A2112" s="80" t="s">
        <v>2136</v>
      </c>
      <c r="B2112" s="13" t="s">
        <v>2137</v>
      </c>
      <c r="C2112" s="55" t="s">
        <v>6</v>
      </c>
      <c r="D2112" s="55" t="s">
        <v>19316</v>
      </c>
      <c r="E2112" s="13"/>
      <c r="F2112" s="39" t="s">
        <v>19526</v>
      </c>
    </row>
    <row r="2113" spans="1:6" x14ac:dyDescent="0.25">
      <c r="A2113" s="80" t="s">
        <v>20454</v>
      </c>
      <c r="B2113" s="13" t="s">
        <v>20455</v>
      </c>
      <c r="C2113" s="55" t="s">
        <v>6</v>
      </c>
      <c r="D2113" s="55" t="s">
        <v>19353</v>
      </c>
      <c r="E2113" s="13"/>
      <c r="F2113" s="39" t="s">
        <v>19526</v>
      </c>
    </row>
    <row r="2114" spans="1:6" x14ac:dyDescent="0.25">
      <c r="A2114" s="80" t="s">
        <v>2138</v>
      </c>
      <c r="B2114" s="13" t="s">
        <v>2139</v>
      </c>
      <c r="C2114" s="55" t="s">
        <v>6</v>
      </c>
      <c r="D2114" s="55" t="s">
        <v>19316</v>
      </c>
      <c r="E2114" s="13"/>
      <c r="F2114" s="39" t="s">
        <v>19526</v>
      </c>
    </row>
    <row r="2115" spans="1:6" x14ac:dyDescent="0.25">
      <c r="A2115" s="80" t="s">
        <v>2140</v>
      </c>
      <c r="B2115" s="13" t="s">
        <v>2141</v>
      </c>
      <c r="C2115" s="55" t="s">
        <v>6</v>
      </c>
      <c r="D2115" s="55" t="s">
        <v>19316</v>
      </c>
      <c r="E2115" s="13"/>
      <c r="F2115" s="39" t="s">
        <v>19526</v>
      </c>
    </row>
    <row r="2116" spans="1:6" x14ac:dyDescent="0.25">
      <c r="A2116" s="80" t="s">
        <v>2142</v>
      </c>
      <c r="B2116" s="13" t="s">
        <v>2143</v>
      </c>
      <c r="C2116" s="55" t="s">
        <v>6</v>
      </c>
      <c r="D2116" s="55" t="s">
        <v>19120</v>
      </c>
      <c r="E2116" s="13"/>
      <c r="F2116" s="39" t="s">
        <v>19526</v>
      </c>
    </row>
    <row r="2117" spans="1:6" x14ac:dyDescent="0.25">
      <c r="A2117" s="80" t="s">
        <v>2146</v>
      </c>
      <c r="B2117" s="13" t="s">
        <v>2147</v>
      </c>
      <c r="C2117" s="55" t="s">
        <v>6</v>
      </c>
      <c r="D2117" s="55" t="s">
        <v>19316</v>
      </c>
      <c r="E2117" s="13"/>
      <c r="F2117" s="39" t="s">
        <v>19526</v>
      </c>
    </row>
    <row r="2118" spans="1:6" x14ac:dyDescent="0.25">
      <c r="A2118" s="80" t="s">
        <v>2148</v>
      </c>
      <c r="B2118" s="13" t="s">
        <v>2149</v>
      </c>
      <c r="C2118" s="55" t="s">
        <v>6</v>
      </c>
      <c r="D2118" s="55" t="s">
        <v>19120</v>
      </c>
      <c r="E2118" s="13"/>
      <c r="F2118" s="39" t="s">
        <v>19526</v>
      </c>
    </row>
    <row r="2119" spans="1:6" x14ac:dyDescent="0.25">
      <c r="A2119" s="80" t="s">
        <v>2150</v>
      </c>
      <c r="B2119" s="13" t="s">
        <v>2151</v>
      </c>
      <c r="C2119" s="55" t="s">
        <v>6</v>
      </c>
      <c r="D2119" s="55" t="s">
        <v>19120</v>
      </c>
      <c r="E2119" s="13"/>
      <c r="F2119" s="39" t="s">
        <v>19526</v>
      </c>
    </row>
    <row r="2120" spans="1:6" x14ac:dyDescent="0.25">
      <c r="A2120" s="80" t="s">
        <v>2152</v>
      </c>
      <c r="B2120" s="13" t="s">
        <v>2153</v>
      </c>
      <c r="C2120" s="55" t="s">
        <v>6</v>
      </c>
      <c r="D2120" s="55" t="s">
        <v>19120</v>
      </c>
      <c r="E2120" s="13"/>
      <c r="F2120" s="39" t="s">
        <v>19526</v>
      </c>
    </row>
    <row r="2121" spans="1:6" x14ac:dyDescent="0.25">
      <c r="A2121" s="80" t="s">
        <v>2154</v>
      </c>
      <c r="B2121" s="13" t="s">
        <v>2155</v>
      </c>
      <c r="C2121" s="55" t="s">
        <v>6</v>
      </c>
      <c r="D2121" s="55" t="s">
        <v>19120</v>
      </c>
      <c r="E2121" s="13"/>
      <c r="F2121" s="39" t="s">
        <v>19526</v>
      </c>
    </row>
    <row r="2122" spans="1:6" x14ac:dyDescent="0.25">
      <c r="A2122" s="80" t="s">
        <v>2156</v>
      </c>
      <c r="B2122" s="13" t="s">
        <v>2157</v>
      </c>
      <c r="C2122" s="55" t="s">
        <v>6</v>
      </c>
      <c r="D2122" s="55" t="s">
        <v>19120</v>
      </c>
      <c r="E2122" s="13"/>
      <c r="F2122" s="39" t="s">
        <v>19526</v>
      </c>
    </row>
    <row r="2123" spans="1:6" x14ac:dyDescent="0.25">
      <c r="A2123" s="80" t="s">
        <v>2158</v>
      </c>
      <c r="B2123" s="13" t="s">
        <v>2159</v>
      </c>
      <c r="C2123" s="55" t="s">
        <v>6</v>
      </c>
      <c r="D2123" s="55" t="s">
        <v>19120</v>
      </c>
      <c r="E2123" s="13"/>
      <c r="F2123" s="39" t="s">
        <v>19526</v>
      </c>
    </row>
    <row r="2124" spans="1:6" x14ac:dyDescent="0.25">
      <c r="A2124" s="80" t="s">
        <v>2160</v>
      </c>
      <c r="B2124" s="13" t="s">
        <v>2161</v>
      </c>
      <c r="C2124" s="55" t="s">
        <v>6</v>
      </c>
      <c r="D2124" s="55" t="s">
        <v>19323</v>
      </c>
      <c r="E2124" s="13"/>
      <c r="F2124" s="39" t="s">
        <v>19526</v>
      </c>
    </row>
    <row r="2125" spans="1:6" x14ac:dyDescent="0.25">
      <c r="A2125" s="80" t="s">
        <v>2162</v>
      </c>
      <c r="B2125" s="13" t="s">
        <v>2163</v>
      </c>
      <c r="C2125" s="55" t="s">
        <v>6</v>
      </c>
      <c r="D2125" s="55" t="s">
        <v>19316</v>
      </c>
      <c r="E2125" s="13"/>
      <c r="F2125" s="39" t="s">
        <v>19526</v>
      </c>
    </row>
    <row r="2126" spans="1:6" x14ac:dyDescent="0.25">
      <c r="A2126" s="80" t="s">
        <v>2164</v>
      </c>
      <c r="B2126" s="13" t="s">
        <v>2165</v>
      </c>
      <c r="C2126" s="55" t="s">
        <v>6</v>
      </c>
      <c r="D2126" s="55" t="s">
        <v>19316</v>
      </c>
      <c r="E2126" s="13"/>
      <c r="F2126" s="39" t="s">
        <v>19526</v>
      </c>
    </row>
    <row r="2127" spans="1:6" x14ac:dyDescent="0.25">
      <c r="A2127" s="80" t="s">
        <v>2166</v>
      </c>
      <c r="B2127" s="13" t="s">
        <v>2167</v>
      </c>
      <c r="C2127" s="55" t="s">
        <v>6</v>
      </c>
      <c r="D2127" s="55" t="s">
        <v>19316</v>
      </c>
      <c r="E2127" s="13"/>
      <c r="F2127" s="39" t="s">
        <v>19526</v>
      </c>
    </row>
    <row r="2128" spans="1:6" x14ac:dyDescent="0.25">
      <c r="A2128" s="80" t="s">
        <v>2168</v>
      </c>
      <c r="B2128" s="13" t="s">
        <v>2169</v>
      </c>
      <c r="C2128" s="55" t="s">
        <v>6</v>
      </c>
      <c r="D2128" s="55" t="s">
        <v>19316</v>
      </c>
      <c r="E2128" s="13"/>
      <c r="F2128" s="39" t="s">
        <v>19526</v>
      </c>
    </row>
    <row r="2129" spans="1:6" x14ac:dyDescent="0.25">
      <c r="A2129" s="80" t="s">
        <v>2170</v>
      </c>
      <c r="B2129" s="13" t="s">
        <v>2171</v>
      </c>
      <c r="C2129" s="55" t="s">
        <v>6</v>
      </c>
      <c r="D2129" s="55" t="s">
        <v>19500</v>
      </c>
      <c r="E2129" s="13"/>
      <c r="F2129" s="39" t="s">
        <v>19526</v>
      </c>
    </row>
    <row r="2130" spans="1:6" x14ac:dyDescent="0.25">
      <c r="A2130" s="80" t="s">
        <v>2172</v>
      </c>
      <c r="B2130" s="13" t="s">
        <v>2173</v>
      </c>
      <c r="C2130" s="55" t="s">
        <v>6</v>
      </c>
      <c r="D2130" s="55" t="s">
        <v>19323</v>
      </c>
      <c r="E2130" s="13"/>
      <c r="F2130" s="39" t="s">
        <v>19526</v>
      </c>
    </row>
    <row r="2131" spans="1:6" x14ac:dyDescent="0.25">
      <c r="A2131" s="80" t="s">
        <v>2174</v>
      </c>
      <c r="B2131" s="13" t="s">
        <v>2175</v>
      </c>
      <c r="C2131" s="55" t="s">
        <v>6</v>
      </c>
      <c r="D2131" s="55" t="s">
        <v>19323</v>
      </c>
      <c r="E2131" s="13"/>
      <c r="F2131" s="39" t="s">
        <v>19526</v>
      </c>
    </row>
    <row r="2132" spans="1:6" x14ac:dyDescent="0.25">
      <c r="A2132" s="80" t="s">
        <v>2176</v>
      </c>
      <c r="B2132" s="13" t="s">
        <v>2177</v>
      </c>
      <c r="C2132" s="55" t="s">
        <v>6</v>
      </c>
      <c r="D2132" s="55" t="s">
        <v>19120</v>
      </c>
      <c r="E2132" s="13"/>
      <c r="F2132" s="39" t="s">
        <v>19526</v>
      </c>
    </row>
    <row r="2133" spans="1:6" x14ac:dyDescent="0.25">
      <c r="A2133" s="80" t="s">
        <v>2178</v>
      </c>
      <c r="B2133" s="13" t="s">
        <v>2179</v>
      </c>
      <c r="C2133" s="55" t="s">
        <v>6</v>
      </c>
      <c r="D2133" s="55" t="s">
        <v>19120</v>
      </c>
      <c r="E2133" s="13"/>
      <c r="F2133" s="39" t="s">
        <v>19526</v>
      </c>
    </row>
    <row r="2134" spans="1:6" x14ac:dyDescent="0.25">
      <c r="A2134" s="80" t="s">
        <v>2180</v>
      </c>
      <c r="B2134" s="13" t="s">
        <v>2181</v>
      </c>
      <c r="C2134" s="55" t="s">
        <v>6</v>
      </c>
      <c r="D2134" s="55" t="s">
        <v>19316</v>
      </c>
      <c r="E2134" s="13"/>
      <c r="F2134" s="39" t="s">
        <v>19526</v>
      </c>
    </row>
    <row r="2135" spans="1:6" x14ac:dyDescent="0.25">
      <c r="A2135" s="80" t="s">
        <v>2182</v>
      </c>
      <c r="B2135" s="13" t="s">
        <v>2183</v>
      </c>
      <c r="C2135" s="55" t="s">
        <v>6</v>
      </c>
      <c r="D2135" s="55" t="s">
        <v>19316</v>
      </c>
      <c r="E2135" s="13"/>
      <c r="F2135" s="39" t="s">
        <v>19526</v>
      </c>
    </row>
    <row r="2136" spans="1:6" x14ac:dyDescent="0.25">
      <c r="A2136" s="80" t="s">
        <v>2184</v>
      </c>
      <c r="B2136" s="13" t="s">
        <v>2185</v>
      </c>
      <c r="C2136" s="55" t="s">
        <v>6</v>
      </c>
      <c r="D2136" s="55" t="s">
        <v>19359</v>
      </c>
      <c r="E2136" s="13"/>
      <c r="F2136" s="39" t="s">
        <v>19526</v>
      </c>
    </row>
    <row r="2137" spans="1:6" x14ac:dyDescent="0.25">
      <c r="A2137" s="80" t="s">
        <v>2186</v>
      </c>
      <c r="B2137" s="13" t="s">
        <v>2187</v>
      </c>
      <c r="C2137" s="55" t="s">
        <v>6</v>
      </c>
      <c r="D2137" s="55" t="s">
        <v>19486</v>
      </c>
      <c r="E2137" s="13"/>
      <c r="F2137" s="39" t="s">
        <v>19526</v>
      </c>
    </row>
    <row r="2138" spans="1:6" x14ac:dyDescent="0.25">
      <c r="A2138" s="80" t="s">
        <v>2188</v>
      </c>
      <c r="B2138" s="13" t="s">
        <v>2189</v>
      </c>
      <c r="C2138" s="55" t="s">
        <v>6</v>
      </c>
      <c r="D2138" s="55" t="s">
        <v>19120</v>
      </c>
      <c r="E2138" s="13"/>
      <c r="F2138" s="39" t="s">
        <v>19526</v>
      </c>
    </row>
    <row r="2139" spans="1:6" x14ac:dyDescent="0.25">
      <c r="A2139" s="80" t="s">
        <v>2190</v>
      </c>
      <c r="B2139" s="13" t="s">
        <v>2191</v>
      </c>
      <c r="C2139" s="55" t="s">
        <v>6</v>
      </c>
      <c r="D2139" s="55" t="s">
        <v>19120</v>
      </c>
      <c r="E2139" s="13"/>
      <c r="F2139" s="39" t="s">
        <v>19526</v>
      </c>
    </row>
    <row r="2140" spans="1:6" x14ac:dyDescent="0.25">
      <c r="A2140" s="80" t="s">
        <v>2192</v>
      </c>
      <c r="B2140" s="13" t="s">
        <v>2193</v>
      </c>
      <c r="C2140" s="55" t="s">
        <v>6</v>
      </c>
      <c r="D2140" s="55" t="s">
        <v>19341</v>
      </c>
      <c r="E2140" s="13"/>
      <c r="F2140" s="39" t="s">
        <v>19526</v>
      </c>
    </row>
    <row r="2141" spans="1:6" x14ac:dyDescent="0.25">
      <c r="A2141" s="80" t="s">
        <v>2194</v>
      </c>
      <c r="B2141" s="13" t="s">
        <v>2195</v>
      </c>
      <c r="C2141" s="55" t="s">
        <v>6</v>
      </c>
      <c r="D2141" s="55" t="s">
        <v>19120</v>
      </c>
      <c r="E2141" s="13"/>
      <c r="F2141" s="39" t="s">
        <v>19526</v>
      </c>
    </row>
    <row r="2142" spans="1:6" x14ac:dyDescent="0.25">
      <c r="A2142" s="80" t="s">
        <v>2198</v>
      </c>
      <c r="B2142" s="13" t="s">
        <v>2199</v>
      </c>
      <c r="C2142" s="55" t="s">
        <v>6</v>
      </c>
      <c r="D2142" s="55" t="s">
        <v>19120</v>
      </c>
      <c r="E2142" s="13"/>
      <c r="F2142" s="39" t="s">
        <v>19526</v>
      </c>
    </row>
    <row r="2143" spans="1:6" x14ac:dyDescent="0.25">
      <c r="A2143" s="80" t="s">
        <v>2200</v>
      </c>
      <c r="B2143" s="13" t="s">
        <v>2201</v>
      </c>
      <c r="C2143" s="55" t="s">
        <v>6</v>
      </c>
      <c r="D2143" s="55" t="s">
        <v>19316</v>
      </c>
      <c r="E2143" s="13"/>
      <c r="F2143" s="39" t="s">
        <v>19526</v>
      </c>
    </row>
    <row r="2144" spans="1:6" x14ac:dyDescent="0.25">
      <c r="A2144" s="80" t="s">
        <v>2202</v>
      </c>
      <c r="B2144" s="13" t="s">
        <v>2203</v>
      </c>
      <c r="C2144" s="55" t="s">
        <v>6</v>
      </c>
      <c r="D2144" s="55" t="s">
        <v>19316</v>
      </c>
      <c r="E2144" s="13"/>
      <c r="F2144" s="39" t="s">
        <v>19526</v>
      </c>
    </row>
    <row r="2145" spans="1:6" x14ac:dyDescent="0.25">
      <c r="A2145" s="80" t="s">
        <v>2206</v>
      </c>
      <c r="B2145" s="13" t="s">
        <v>2207</v>
      </c>
      <c r="C2145" s="55" t="s">
        <v>6</v>
      </c>
      <c r="D2145" s="55" t="s">
        <v>19516</v>
      </c>
      <c r="E2145" s="13"/>
      <c r="F2145" s="39" t="s">
        <v>19526</v>
      </c>
    </row>
    <row r="2146" spans="1:6" x14ac:dyDescent="0.25">
      <c r="A2146" s="80" t="s">
        <v>2208</v>
      </c>
      <c r="B2146" s="13" t="s">
        <v>2209</v>
      </c>
      <c r="C2146" s="55" t="s">
        <v>6</v>
      </c>
      <c r="D2146" s="55" t="s">
        <v>19350</v>
      </c>
      <c r="E2146" s="13"/>
      <c r="F2146" s="39" t="s">
        <v>19526</v>
      </c>
    </row>
    <row r="2147" spans="1:6" x14ac:dyDescent="0.25">
      <c r="A2147" s="80" t="s">
        <v>2210</v>
      </c>
      <c r="B2147" s="13" t="s">
        <v>2211</v>
      </c>
      <c r="C2147" s="55" t="s">
        <v>6</v>
      </c>
      <c r="D2147" s="55" t="s">
        <v>19350</v>
      </c>
      <c r="E2147" s="13"/>
      <c r="F2147" s="39" t="s">
        <v>19526</v>
      </c>
    </row>
    <row r="2148" spans="1:6" x14ac:dyDescent="0.25">
      <c r="A2148" s="80" t="s">
        <v>2212</v>
      </c>
      <c r="B2148" s="13" t="s">
        <v>2213</v>
      </c>
      <c r="C2148" s="55" t="s">
        <v>6</v>
      </c>
      <c r="D2148" s="55" t="s">
        <v>19350</v>
      </c>
      <c r="E2148" s="13"/>
      <c r="F2148" s="39" t="s">
        <v>19526</v>
      </c>
    </row>
    <row r="2149" spans="1:6" x14ac:dyDescent="0.25">
      <c r="A2149" s="80" t="s">
        <v>2214</v>
      </c>
      <c r="B2149" s="13" t="s">
        <v>2215</v>
      </c>
      <c r="C2149" s="55" t="s">
        <v>6</v>
      </c>
      <c r="D2149" s="55" t="s">
        <v>19120</v>
      </c>
      <c r="E2149" s="13"/>
      <c r="F2149" s="39" t="s">
        <v>19526</v>
      </c>
    </row>
    <row r="2150" spans="1:6" x14ac:dyDescent="0.25">
      <c r="A2150" s="80" t="s">
        <v>2216</v>
      </c>
      <c r="B2150" s="13" t="s">
        <v>2217</v>
      </c>
      <c r="C2150" s="55" t="s">
        <v>6</v>
      </c>
      <c r="D2150" s="55" t="s">
        <v>19120</v>
      </c>
      <c r="E2150" s="13"/>
      <c r="F2150" s="39" t="s">
        <v>19526</v>
      </c>
    </row>
    <row r="2151" spans="1:6" x14ac:dyDescent="0.25">
      <c r="A2151" s="80" t="s">
        <v>2218</v>
      </c>
      <c r="B2151" s="13" t="s">
        <v>2219</v>
      </c>
      <c r="C2151" s="55" t="s">
        <v>6</v>
      </c>
      <c r="D2151" s="55" t="s">
        <v>19120</v>
      </c>
      <c r="E2151" s="13"/>
      <c r="F2151" s="39" t="s">
        <v>19526</v>
      </c>
    </row>
    <row r="2152" spans="1:6" x14ac:dyDescent="0.25">
      <c r="A2152" s="80" t="s">
        <v>2220</v>
      </c>
      <c r="B2152" s="13" t="s">
        <v>2221</v>
      </c>
      <c r="C2152" s="55" t="s">
        <v>6</v>
      </c>
      <c r="D2152" s="55" t="s">
        <v>19120</v>
      </c>
      <c r="E2152" s="13"/>
      <c r="F2152" s="39" t="s">
        <v>19526</v>
      </c>
    </row>
    <row r="2153" spans="1:6" x14ac:dyDescent="0.25">
      <c r="A2153" s="80" t="s">
        <v>2222</v>
      </c>
      <c r="B2153" s="13" t="s">
        <v>2223</v>
      </c>
      <c r="C2153" s="55" t="s">
        <v>6</v>
      </c>
      <c r="D2153" s="55" t="s">
        <v>19120</v>
      </c>
      <c r="E2153" s="13"/>
      <c r="F2153" s="39" t="s">
        <v>19526</v>
      </c>
    </row>
    <row r="2154" spans="1:6" x14ac:dyDescent="0.25">
      <c r="A2154" s="80" t="s">
        <v>2224</v>
      </c>
      <c r="B2154" s="13" t="s">
        <v>2225</v>
      </c>
      <c r="C2154" s="55" t="s">
        <v>6</v>
      </c>
      <c r="D2154" s="55" t="s">
        <v>19120</v>
      </c>
      <c r="E2154" s="13"/>
      <c r="F2154" s="39" t="s">
        <v>19526</v>
      </c>
    </row>
    <row r="2155" spans="1:6" x14ac:dyDescent="0.25">
      <c r="A2155" s="80" t="s">
        <v>2226</v>
      </c>
      <c r="B2155" s="13" t="s">
        <v>2227</v>
      </c>
      <c r="C2155" s="55" t="s">
        <v>6</v>
      </c>
      <c r="D2155" s="55" t="s">
        <v>19120</v>
      </c>
      <c r="E2155" s="13"/>
      <c r="F2155" s="39" t="s">
        <v>19526</v>
      </c>
    </row>
    <row r="2156" spans="1:6" x14ac:dyDescent="0.25">
      <c r="A2156" s="80" t="s">
        <v>2228</v>
      </c>
      <c r="B2156" s="13" t="s">
        <v>2229</v>
      </c>
      <c r="C2156" s="55" t="s">
        <v>6</v>
      </c>
      <c r="D2156" s="55" t="s">
        <v>19120</v>
      </c>
      <c r="E2156" s="13"/>
      <c r="F2156" s="39" t="s">
        <v>19526</v>
      </c>
    </row>
    <row r="2157" spans="1:6" x14ac:dyDescent="0.25">
      <c r="A2157" s="80" t="s">
        <v>2230</v>
      </c>
      <c r="B2157" s="13" t="s">
        <v>2231</v>
      </c>
      <c r="C2157" s="55" t="s">
        <v>6</v>
      </c>
      <c r="D2157" s="55" t="s">
        <v>19316</v>
      </c>
      <c r="E2157" s="13"/>
      <c r="F2157" s="39" t="s">
        <v>19526</v>
      </c>
    </row>
    <row r="2158" spans="1:6" x14ac:dyDescent="0.25">
      <c r="A2158" s="80" t="s">
        <v>2234</v>
      </c>
      <c r="B2158" s="13" t="s">
        <v>2235</v>
      </c>
      <c r="C2158" s="55" t="s">
        <v>6</v>
      </c>
      <c r="D2158" s="55" t="s">
        <v>19316</v>
      </c>
      <c r="E2158" s="13"/>
      <c r="F2158" s="39" t="s">
        <v>19526</v>
      </c>
    </row>
    <row r="2159" spans="1:6" x14ac:dyDescent="0.25">
      <c r="A2159" s="80" t="s">
        <v>2236</v>
      </c>
      <c r="B2159" s="13" t="s">
        <v>2237</v>
      </c>
      <c r="C2159" s="55" t="s">
        <v>6</v>
      </c>
      <c r="D2159" s="55" t="s">
        <v>19120</v>
      </c>
      <c r="E2159" s="13"/>
      <c r="F2159" s="39" t="s">
        <v>19526</v>
      </c>
    </row>
    <row r="2160" spans="1:6" x14ac:dyDescent="0.25">
      <c r="A2160" s="80" t="s">
        <v>2238</v>
      </c>
      <c r="B2160" s="13" t="s">
        <v>2239</v>
      </c>
      <c r="C2160" s="55" t="s">
        <v>6</v>
      </c>
      <c r="D2160" s="55" t="s">
        <v>19316</v>
      </c>
      <c r="E2160" s="13"/>
      <c r="F2160" s="39" t="s">
        <v>19526</v>
      </c>
    </row>
    <row r="2161" spans="1:6" x14ac:dyDescent="0.25">
      <c r="A2161" s="80" t="s">
        <v>2240</v>
      </c>
      <c r="B2161" s="13" t="s">
        <v>2241</v>
      </c>
      <c r="C2161" s="55" t="s">
        <v>6</v>
      </c>
      <c r="D2161" s="55" t="s">
        <v>19120</v>
      </c>
      <c r="E2161" s="13"/>
      <c r="F2161" s="39" t="s">
        <v>19526</v>
      </c>
    </row>
    <row r="2162" spans="1:6" x14ac:dyDescent="0.25">
      <c r="A2162" s="80" t="s">
        <v>2242</v>
      </c>
      <c r="B2162" s="13" t="s">
        <v>2243</v>
      </c>
      <c r="C2162" s="55" t="s">
        <v>6</v>
      </c>
      <c r="D2162" s="55" t="s">
        <v>19341</v>
      </c>
      <c r="E2162" s="13"/>
      <c r="F2162" s="39" t="s">
        <v>19526</v>
      </c>
    </row>
    <row r="2163" spans="1:6" x14ac:dyDescent="0.25">
      <c r="A2163" s="80" t="s">
        <v>20456</v>
      </c>
      <c r="B2163" s="13" t="s">
        <v>20457</v>
      </c>
      <c r="C2163" s="55" t="s">
        <v>6</v>
      </c>
      <c r="D2163" s="55" t="s">
        <v>19353</v>
      </c>
      <c r="E2163" s="13"/>
      <c r="F2163" s="39" t="s">
        <v>19526</v>
      </c>
    </row>
    <row r="2164" spans="1:6" x14ac:dyDescent="0.25">
      <c r="A2164" s="80" t="s">
        <v>2246</v>
      </c>
      <c r="B2164" s="13" t="s">
        <v>2247</v>
      </c>
      <c r="C2164" s="55" t="s">
        <v>6</v>
      </c>
      <c r="D2164" s="55" t="s">
        <v>19358</v>
      </c>
      <c r="E2164" s="13"/>
      <c r="F2164" s="39" t="s">
        <v>19526</v>
      </c>
    </row>
    <row r="2165" spans="1:6" x14ac:dyDescent="0.25">
      <c r="A2165" s="80" t="s">
        <v>2248</v>
      </c>
      <c r="B2165" s="13" t="s">
        <v>2249</v>
      </c>
      <c r="C2165" s="55" t="s">
        <v>6</v>
      </c>
      <c r="D2165" s="55" t="s">
        <v>19358</v>
      </c>
      <c r="E2165" s="13"/>
      <c r="F2165" s="39" t="s">
        <v>19526</v>
      </c>
    </row>
    <row r="2166" spans="1:6" x14ac:dyDescent="0.25">
      <c r="A2166" s="80" t="s">
        <v>2258</v>
      </c>
      <c r="B2166" s="13" t="s">
        <v>2259</v>
      </c>
      <c r="C2166" s="55" t="s">
        <v>6</v>
      </c>
      <c r="D2166" s="55" t="s">
        <v>19120</v>
      </c>
      <c r="E2166" s="13"/>
      <c r="F2166" s="39" t="s">
        <v>19526</v>
      </c>
    </row>
    <row r="2167" spans="1:6" x14ac:dyDescent="0.25">
      <c r="A2167" s="80" t="s">
        <v>2278</v>
      </c>
      <c r="B2167" s="13" t="s">
        <v>2279</v>
      </c>
      <c r="C2167" s="55" t="s">
        <v>6</v>
      </c>
      <c r="D2167" s="55" t="s">
        <v>19120</v>
      </c>
      <c r="E2167" s="13"/>
      <c r="F2167" s="39" t="s">
        <v>19526</v>
      </c>
    </row>
    <row r="2168" spans="1:6" x14ac:dyDescent="0.25">
      <c r="A2168" s="80" t="s">
        <v>2284</v>
      </c>
      <c r="B2168" s="13" t="s">
        <v>2285</v>
      </c>
      <c r="C2168" s="55" t="s">
        <v>6</v>
      </c>
      <c r="D2168" s="55" t="s">
        <v>19502</v>
      </c>
      <c r="E2168" s="13"/>
      <c r="F2168" s="39" t="s">
        <v>19526</v>
      </c>
    </row>
    <row r="2169" spans="1:6" x14ac:dyDescent="0.25">
      <c r="A2169" s="80" t="s">
        <v>2286</v>
      </c>
      <c r="B2169" s="13" t="s">
        <v>2287</v>
      </c>
      <c r="C2169" s="55" t="s">
        <v>6</v>
      </c>
      <c r="D2169" s="55" t="s">
        <v>19376</v>
      </c>
      <c r="E2169" s="13"/>
      <c r="F2169" s="39" t="s">
        <v>19526</v>
      </c>
    </row>
    <row r="2170" spans="1:6" x14ac:dyDescent="0.25">
      <c r="A2170" s="80" t="s">
        <v>2288</v>
      </c>
      <c r="B2170" s="13" t="s">
        <v>2289</v>
      </c>
      <c r="C2170" s="55" t="s">
        <v>6</v>
      </c>
      <c r="D2170" s="55" t="s">
        <v>19376</v>
      </c>
      <c r="E2170" s="13"/>
      <c r="F2170" s="39" t="s">
        <v>19526</v>
      </c>
    </row>
    <row r="2171" spans="1:6" x14ac:dyDescent="0.25">
      <c r="A2171" s="80" t="s">
        <v>2292</v>
      </c>
      <c r="B2171" s="13" t="s">
        <v>2293</v>
      </c>
      <c r="C2171" s="55" t="s">
        <v>6</v>
      </c>
      <c r="D2171" s="55" t="s">
        <v>19316</v>
      </c>
      <c r="E2171" s="13"/>
      <c r="F2171" s="39" t="s">
        <v>19526</v>
      </c>
    </row>
    <row r="2172" spans="1:6" x14ac:dyDescent="0.25">
      <c r="A2172" s="80" t="s">
        <v>20458</v>
      </c>
      <c r="B2172" s="13" t="s">
        <v>20459</v>
      </c>
      <c r="C2172" s="55" t="s">
        <v>6</v>
      </c>
      <c r="D2172" s="55" t="s">
        <v>19350</v>
      </c>
      <c r="E2172" s="13"/>
      <c r="F2172" s="39" t="s">
        <v>19526</v>
      </c>
    </row>
    <row r="2173" spans="1:6" x14ac:dyDescent="0.25">
      <c r="A2173" s="80" t="s">
        <v>20460</v>
      </c>
      <c r="B2173" s="13" t="s">
        <v>20461</v>
      </c>
      <c r="C2173" s="55" t="s">
        <v>6</v>
      </c>
      <c r="D2173" s="55" t="s">
        <v>19350</v>
      </c>
      <c r="E2173" s="13"/>
      <c r="F2173" s="39" t="s">
        <v>19526</v>
      </c>
    </row>
    <row r="2174" spans="1:6" x14ac:dyDescent="0.25">
      <c r="A2174" s="80" t="s">
        <v>2294</v>
      </c>
      <c r="B2174" s="13" t="s">
        <v>2295</v>
      </c>
      <c r="C2174" s="55" t="s">
        <v>6</v>
      </c>
      <c r="D2174" s="55" t="s">
        <v>19120</v>
      </c>
      <c r="E2174" s="13"/>
      <c r="F2174" s="39" t="s">
        <v>19526</v>
      </c>
    </row>
    <row r="2175" spans="1:6" x14ac:dyDescent="0.25">
      <c r="A2175" s="80" t="s">
        <v>2298</v>
      </c>
      <c r="B2175" s="13" t="s">
        <v>2299</v>
      </c>
      <c r="C2175" s="55" t="s">
        <v>6</v>
      </c>
      <c r="D2175" s="55" t="s">
        <v>19120</v>
      </c>
      <c r="E2175" s="13"/>
      <c r="F2175" s="39" t="s">
        <v>19526</v>
      </c>
    </row>
    <row r="2176" spans="1:6" x14ac:dyDescent="0.25">
      <c r="A2176" s="80" t="s">
        <v>2300</v>
      </c>
      <c r="B2176" s="13" t="s">
        <v>2301</v>
      </c>
      <c r="C2176" s="55" t="s">
        <v>6</v>
      </c>
      <c r="D2176" s="55" t="s">
        <v>19120</v>
      </c>
      <c r="E2176" s="13"/>
      <c r="F2176" s="39" t="s">
        <v>19526</v>
      </c>
    </row>
    <row r="2177" spans="1:6" x14ac:dyDescent="0.25">
      <c r="A2177" s="80" t="s">
        <v>2302</v>
      </c>
      <c r="B2177" s="13" t="s">
        <v>2303</v>
      </c>
      <c r="C2177" s="55" t="s">
        <v>6</v>
      </c>
      <c r="D2177" s="55" t="s">
        <v>19120</v>
      </c>
      <c r="E2177" s="13"/>
      <c r="F2177" s="39" t="s">
        <v>19526</v>
      </c>
    </row>
    <row r="2178" spans="1:6" x14ac:dyDescent="0.25">
      <c r="A2178" s="80" t="s">
        <v>2304</v>
      </c>
      <c r="B2178" s="13" t="s">
        <v>2305</v>
      </c>
      <c r="C2178" s="55" t="s">
        <v>6</v>
      </c>
      <c r="D2178" s="55" t="s">
        <v>19120</v>
      </c>
      <c r="E2178" s="13"/>
      <c r="F2178" s="39" t="s">
        <v>19526</v>
      </c>
    </row>
    <row r="2179" spans="1:6" x14ac:dyDescent="0.25">
      <c r="A2179" s="80" t="s">
        <v>2306</v>
      </c>
      <c r="B2179" s="13" t="s">
        <v>2307</v>
      </c>
      <c r="C2179" s="55" t="s">
        <v>6</v>
      </c>
      <c r="D2179" s="55" t="s">
        <v>19120</v>
      </c>
      <c r="E2179" s="13"/>
      <c r="F2179" s="39" t="s">
        <v>19526</v>
      </c>
    </row>
    <row r="2180" spans="1:6" x14ac:dyDescent="0.25">
      <c r="A2180" s="80" t="s">
        <v>2308</v>
      </c>
      <c r="B2180" s="13" t="s">
        <v>2309</v>
      </c>
      <c r="C2180" s="55" t="s">
        <v>6</v>
      </c>
      <c r="D2180" s="55" t="s">
        <v>19120</v>
      </c>
      <c r="E2180" s="13"/>
      <c r="F2180" s="39" t="s">
        <v>19526</v>
      </c>
    </row>
    <row r="2181" spans="1:6" x14ac:dyDescent="0.25">
      <c r="A2181" s="80" t="s">
        <v>2310</v>
      </c>
      <c r="B2181" s="13" t="s">
        <v>2311</v>
      </c>
      <c r="C2181" s="55" t="s">
        <v>6</v>
      </c>
      <c r="D2181" s="55" t="s">
        <v>19120</v>
      </c>
      <c r="E2181" s="13"/>
      <c r="F2181" s="39" t="s">
        <v>19526</v>
      </c>
    </row>
    <row r="2182" spans="1:6" x14ac:dyDescent="0.25">
      <c r="A2182" s="80" t="s">
        <v>2312</v>
      </c>
      <c r="B2182" s="13" t="s">
        <v>2313</v>
      </c>
      <c r="C2182" s="55" t="s">
        <v>6</v>
      </c>
      <c r="D2182" s="55" t="s">
        <v>19359</v>
      </c>
      <c r="E2182" s="13"/>
      <c r="F2182" s="39" t="s">
        <v>19526</v>
      </c>
    </row>
    <row r="2183" spans="1:6" x14ac:dyDescent="0.25">
      <c r="A2183" s="80" t="s">
        <v>2316</v>
      </c>
      <c r="B2183" s="13" t="s">
        <v>2317</v>
      </c>
      <c r="C2183" s="55" t="s">
        <v>6</v>
      </c>
      <c r="D2183" s="55" t="s">
        <v>19120</v>
      </c>
      <c r="E2183" s="13"/>
      <c r="F2183" s="39" t="s">
        <v>19526</v>
      </c>
    </row>
    <row r="2184" spans="1:6" x14ac:dyDescent="0.25">
      <c r="A2184" s="80" t="s">
        <v>2318</v>
      </c>
      <c r="B2184" s="13" t="s">
        <v>2319</v>
      </c>
      <c r="C2184" s="55" t="s">
        <v>6</v>
      </c>
      <c r="D2184" s="55" t="s">
        <v>19120</v>
      </c>
      <c r="E2184" s="13"/>
      <c r="F2184" s="39" t="s">
        <v>19526</v>
      </c>
    </row>
    <row r="2185" spans="1:6" x14ac:dyDescent="0.25">
      <c r="A2185" s="80" t="s">
        <v>2320</v>
      </c>
      <c r="B2185" s="13" t="s">
        <v>2321</v>
      </c>
      <c r="C2185" s="55" t="s">
        <v>6</v>
      </c>
      <c r="D2185" s="55" t="s">
        <v>19120</v>
      </c>
      <c r="E2185" s="13"/>
      <c r="F2185" s="39" t="s">
        <v>19526</v>
      </c>
    </row>
    <row r="2186" spans="1:6" x14ac:dyDescent="0.25">
      <c r="A2186" s="80" t="s">
        <v>2322</v>
      </c>
      <c r="B2186" s="13" t="s">
        <v>2323</v>
      </c>
      <c r="C2186" s="55" t="s">
        <v>6</v>
      </c>
      <c r="D2186" s="55" t="s">
        <v>19120</v>
      </c>
      <c r="E2186" s="13"/>
      <c r="F2186" s="39" t="s">
        <v>19526</v>
      </c>
    </row>
    <row r="2187" spans="1:6" x14ac:dyDescent="0.25">
      <c r="A2187" s="80" t="s">
        <v>2324</v>
      </c>
      <c r="B2187" s="13" t="s">
        <v>2325</v>
      </c>
      <c r="C2187" s="55" t="s">
        <v>6</v>
      </c>
      <c r="D2187" s="55" t="s">
        <v>19120</v>
      </c>
      <c r="E2187" s="13"/>
      <c r="F2187" s="39" t="s">
        <v>19526</v>
      </c>
    </row>
    <row r="2188" spans="1:6" x14ac:dyDescent="0.25">
      <c r="A2188" s="80" t="s">
        <v>2326</v>
      </c>
      <c r="B2188" s="13" t="s">
        <v>2327</v>
      </c>
      <c r="C2188" s="55" t="s">
        <v>6</v>
      </c>
      <c r="D2188" s="55" t="s">
        <v>19350</v>
      </c>
      <c r="E2188" s="13"/>
      <c r="F2188" s="39" t="s">
        <v>19526</v>
      </c>
    </row>
    <row r="2189" spans="1:6" x14ac:dyDescent="0.25">
      <c r="A2189" s="80" t="s">
        <v>2328</v>
      </c>
      <c r="B2189" s="13" t="s">
        <v>2329</v>
      </c>
      <c r="C2189" s="55" t="s">
        <v>6</v>
      </c>
      <c r="D2189" s="55" t="s">
        <v>19350</v>
      </c>
      <c r="E2189" s="13"/>
      <c r="F2189" s="39" t="s">
        <v>19526</v>
      </c>
    </row>
    <row r="2190" spans="1:6" x14ac:dyDescent="0.25">
      <c r="A2190" s="80" t="s">
        <v>2330</v>
      </c>
      <c r="B2190" s="13" t="s">
        <v>2331</v>
      </c>
      <c r="C2190" s="55" t="s">
        <v>6</v>
      </c>
      <c r="D2190" s="55" t="s">
        <v>19504</v>
      </c>
      <c r="E2190" s="13"/>
      <c r="F2190" s="39" t="s">
        <v>19526</v>
      </c>
    </row>
    <row r="2191" spans="1:6" x14ac:dyDescent="0.25">
      <c r="A2191" s="80" t="s">
        <v>2332</v>
      </c>
      <c r="B2191" s="13" t="s">
        <v>2333</v>
      </c>
      <c r="C2191" s="55" t="s">
        <v>6</v>
      </c>
      <c r="D2191" s="55" t="s">
        <v>19321</v>
      </c>
      <c r="E2191" s="13" t="s">
        <v>21453</v>
      </c>
      <c r="F2191" s="39" t="s">
        <v>19526</v>
      </c>
    </row>
    <row r="2192" spans="1:6" x14ac:dyDescent="0.25">
      <c r="A2192" s="80" t="s">
        <v>20462</v>
      </c>
      <c r="B2192" s="13" t="s">
        <v>20463</v>
      </c>
      <c r="C2192" s="55" t="s">
        <v>6</v>
      </c>
      <c r="D2192" s="55" t="s">
        <v>19321</v>
      </c>
      <c r="E2192" s="13" t="s">
        <v>21453</v>
      </c>
      <c r="F2192" s="39" t="s">
        <v>19526</v>
      </c>
    </row>
    <row r="2193" spans="1:6" x14ac:dyDescent="0.25">
      <c r="A2193" s="80" t="s">
        <v>20464</v>
      </c>
      <c r="B2193" s="13" t="s">
        <v>20465</v>
      </c>
      <c r="C2193" s="55" t="s">
        <v>6</v>
      </c>
      <c r="D2193" s="55" t="s">
        <v>19321</v>
      </c>
      <c r="E2193" s="13" t="s">
        <v>21453</v>
      </c>
      <c r="F2193" s="39" t="s">
        <v>19526</v>
      </c>
    </row>
    <row r="2194" spans="1:6" x14ac:dyDescent="0.25">
      <c r="A2194" s="80" t="s">
        <v>2334</v>
      </c>
      <c r="B2194" s="13" t="s">
        <v>2335</v>
      </c>
      <c r="C2194" s="55" t="s">
        <v>6</v>
      </c>
      <c r="D2194" s="55" t="s">
        <v>19316</v>
      </c>
      <c r="E2194" s="13"/>
      <c r="F2194" s="39" t="s">
        <v>19526</v>
      </c>
    </row>
    <row r="2195" spans="1:6" x14ac:dyDescent="0.25">
      <c r="A2195" s="80" t="s">
        <v>20466</v>
      </c>
      <c r="B2195" s="13" t="s">
        <v>20467</v>
      </c>
      <c r="C2195" s="55" t="s">
        <v>6</v>
      </c>
      <c r="D2195" s="55" t="s">
        <v>19350</v>
      </c>
      <c r="E2195" s="13"/>
      <c r="F2195" s="39" t="s">
        <v>19526</v>
      </c>
    </row>
    <row r="2196" spans="1:6" x14ac:dyDescent="0.25">
      <c r="A2196" s="80" t="s">
        <v>2336</v>
      </c>
      <c r="B2196" s="13" t="s">
        <v>2337</v>
      </c>
      <c r="C2196" s="55" t="s">
        <v>6</v>
      </c>
      <c r="D2196" s="55" t="s">
        <v>19350</v>
      </c>
      <c r="E2196" s="13"/>
      <c r="F2196" s="39" t="s">
        <v>19526</v>
      </c>
    </row>
    <row r="2197" spans="1:6" x14ac:dyDescent="0.25">
      <c r="A2197" s="80" t="s">
        <v>2338</v>
      </c>
      <c r="B2197" s="13" t="s">
        <v>2339</v>
      </c>
      <c r="C2197" s="55" t="s">
        <v>6</v>
      </c>
      <c r="D2197" s="55" t="s">
        <v>19350</v>
      </c>
      <c r="E2197" s="13"/>
      <c r="F2197" s="39" t="s">
        <v>19526</v>
      </c>
    </row>
    <row r="2198" spans="1:6" x14ac:dyDescent="0.25">
      <c r="A2198" s="80" t="s">
        <v>2340</v>
      </c>
      <c r="B2198" s="13" t="s">
        <v>2341</v>
      </c>
      <c r="C2198" s="55" t="s">
        <v>6</v>
      </c>
      <c r="D2198" s="55" t="s">
        <v>19120</v>
      </c>
      <c r="E2198" s="13"/>
      <c r="F2198" s="39" t="s">
        <v>19526</v>
      </c>
    </row>
    <row r="2199" spans="1:6" x14ac:dyDescent="0.25">
      <c r="A2199" s="80" t="s">
        <v>2346</v>
      </c>
      <c r="B2199" s="13" t="s">
        <v>2347</v>
      </c>
      <c r="C2199" s="55" t="s">
        <v>6</v>
      </c>
      <c r="D2199" s="55" t="s">
        <v>19120</v>
      </c>
      <c r="E2199" s="13"/>
      <c r="F2199" s="39" t="s">
        <v>19526</v>
      </c>
    </row>
    <row r="2200" spans="1:6" x14ac:dyDescent="0.25">
      <c r="A2200" s="80" t="s">
        <v>20468</v>
      </c>
      <c r="B2200" s="13" t="s">
        <v>20469</v>
      </c>
      <c r="C2200" s="55" t="s">
        <v>6</v>
      </c>
      <c r="D2200" s="55" t="s">
        <v>19358</v>
      </c>
      <c r="E2200" s="13"/>
      <c r="F2200" s="39" t="s">
        <v>19526</v>
      </c>
    </row>
    <row r="2201" spans="1:6" x14ac:dyDescent="0.25">
      <c r="A2201" s="80" t="s">
        <v>2348</v>
      </c>
      <c r="B2201" s="13" t="s">
        <v>2349</v>
      </c>
      <c r="C2201" s="55" t="s">
        <v>2350</v>
      </c>
      <c r="D2201" s="55" t="s">
        <v>19371</v>
      </c>
      <c r="E2201" s="13"/>
      <c r="F2201" s="39" t="s">
        <v>19526</v>
      </c>
    </row>
    <row r="2202" spans="1:6" x14ac:dyDescent="0.25">
      <c r="A2202" s="80" t="s">
        <v>2351</v>
      </c>
      <c r="B2202" s="13" t="s">
        <v>2352</v>
      </c>
      <c r="C2202" s="55" t="s">
        <v>6</v>
      </c>
      <c r="D2202" s="55" t="s">
        <v>19362</v>
      </c>
      <c r="E2202" s="13"/>
      <c r="F2202" s="39" t="s">
        <v>19526</v>
      </c>
    </row>
    <row r="2203" spans="1:6" x14ac:dyDescent="0.25">
      <c r="A2203" s="80" t="s">
        <v>2353</v>
      </c>
      <c r="B2203" s="13" t="s">
        <v>2354</v>
      </c>
      <c r="C2203" s="55" t="s">
        <v>6</v>
      </c>
      <c r="D2203" s="55" t="s">
        <v>19362</v>
      </c>
      <c r="E2203" s="13"/>
      <c r="F2203" s="39" t="s">
        <v>19526</v>
      </c>
    </row>
    <row r="2204" spans="1:6" x14ac:dyDescent="0.25">
      <c r="A2204" s="80" t="s">
        <v>2355</v>
      </c>
      <c r="B2204" s="13" t="s">
        <v>2356</v>
      </c>
      <c r="C2204" s="55" t="s">
        <v>6</v>
      </c>
      <c r="D2204" s="55" t="s">
        <v>19362</v>
      </c>
      <c r="E2204" s="13"/>
      <c r="F2204" s="39" t="s">
        <v>19526</v>
      </c>
    </row>
    <row r="2205" spans="1:6" x14ac:dyDescent="0.25">
      <c r="A2205" s="80" t="s">
        <v>2357</v>
      </c>
      <c r="B2205" s="13" t="s">
        <v>2358</v>
      </c>
      <c r="C2205" s="55" t="s">
        <v>6</v>
      </c>
      <c r="D2205" s="55" t="s">
        <v>19362</v>
      </c>
      <c r="E2205" s="13"/>
      <c r="F2205" s="39" t="s">
        <v>19526</v>
      </c>
    </row>
    <row r="2206" spans="1:6" x14ac:dyDescent="0.25">
      <c r="A2206" s="80" t="s">
        <v>2359</v>
      </c>
      <c r="B2206" s="13" t="s">
        <v>2360</v>
      </c>
      <c r="C2206" s="55" t="s">
        <v>6</v>
      </c>
      <c r="D2206" s="55" t="s">
        <v>19120</v>
      </c>
      <c r="E2206" s="13"/>
      <c r="F2206" s="39" t="s">
        <v>19526</v>
      </c>
    </row>
    <row r="2207" spans="1:6" x14ac:dyDescent="0.25">
      <c r="A2207" s="80" t="s">
        <v>20470</v>
      </c>
      <c r="B2207" s="13" t="s">
        <v>20471</v>
      </c>
      <c r="C2207" s="55" t="s">
        <v>6</v>
      </c>
      <c r="D2207" s="55" t="s">
        <v>19358</v>
      </c>
      <c r="E2207" s="13"/>
      <c r="F2207" s="39" t="s">
        <v>19526</v>
      </c>
    </row>
    <row r="2208" spans="1:6" x14ac:dyDescent="0.25">
      <c r="A2208" s="80" t="s">
        <v>2367</v>
      </c>
      <c r="B2208" s="13" t="s">
        <v>2368</v>
      </c>
      <c r="C2208" s="55" t="s">
        <v>6</v>
      </c>
      <c r="D2208" s="55" t="s">
        <v>19120</v>
      </c>
      <c r="E2208" s="13"/>
      <c r="F2208" s="39" t="s">
        <v>19526</v>
      </c>
    </row>
    <row r="2209" spans="1:6" x14ac:dyDescent="0.25">
      <c r="A2209" s="80" t="s">
        <v>2369</v>
      </c>
      <c r="B2209" s="13" t="s">
        <v>2370</v>
      </c>
      <c r="C2209" s="55" t="s">
        <v>6</v>
      </c>
      <c r="D2209" s="55" t="s">
        <v>19120</v>
      </c>
      <c r="E2209" s="13"/>
      <c r="F2209" s="39" t="s">
        <v>19526</v>
      </c>
    </row>
    <row r="2210" spans="1:6" x14ac:dyDescent="0.25">
      <c r="A2210" s="80" t="s">
        <v>2371</v>
      </c>
      <c r="B2210" s="13" t="s">
        <v>2372</v>
      </c>
      <c r="C2210" s="55" t="s">
        <v>6</v>
      </c>
      <c r="D2210" s="55" t="s">
        <v>19316</v>
      </c>
      <c r="E2210" s="13"/>
      <c r="F2210" s="39" t="s">
        <v>19526</v>
      </c>
    </row>
    <row r="2211" spans="1:6" x14ac:dyDescent="0.25">
      <c r="A2211" s="80" t="s">
        <v>2383</v>
      </c>
      <c r="B2211" s="13" t="s">
        <v>2384</v>
      </c>
      <c r="C2211" s="55" t="s">
        <v>6</v>
      </c>
      <c r="D2211" s="55" t="s">
        <v>19120</v>
      </c>
      <c r="E2211" s="13"/>
      <c r="F2211" s="39" t="s">
        <v>19526</v>
      </c>
    </row>
    <row r="2212" spans="1:6" x14ac:dyDescent="0.25">
      <c r="A2212" s="80" t="s">
        <v>20472</v>
      </c>
      <c r="B2212" s="13" t="s">
        <v>3085</v>
      </c>
      <c r="C2212" s="55" t="s">
        <v>6</v>
      </c>
      <c r="D2212" s="55" t="s">
        <v>19316</v>
      </c>
      <c r="E2212" s="13"/>
      <c r="F2212" s="39" t="s">
        <v>19526</v>
      </c>
    </row>
    <row r="2213" spans="1:6" x14ac:dyDescent="0.25">
      <c r="A2213" s="80" t="s">
        <v>20473</v>
      </c>
      <c r="B2213" s="13" t="s">
        <v>20474</v>
      </c>
      <c r="C2213" s="55" t="s">
        <v>6</v>
      </c>
      <c r="D2213" s="55" t="s">
        <v>19488</v>
      </c>
      <c r="E2213" s="13"/>
      <c r="F2213" s="39" t="s">
        <v>19526</v>
      </c>
    </row>
    <row r="2214" spans="1:6" x14ac:dyDescent="0.25">
      <c r="A2214" s="80" t="s">
        <v>2385</v>
      </c>
      <c r="B2214" s="13" t="s">
        <v>2386</v>
      </c>
      <c r="C2214" s="55" t="s">
        <v>6</v>
      </c>
      <c r="D2214" s="55" t="s">
        <v>19363</v>
      </c>
      <c r="E2214" s="13"/>
      <c r="F2214" s="39" t="s">
        <v>19526</v>
      </c>
    </row>
    <row r="2215" spans="1:6" x14ac:dyDescent="0.25">
      <c r="A2215" s="80" t="s">
        <v>2389</v>
      </c>
      <c r="B2215" s="13" t="s">
        <v>2390</v>
      </c>
      <c r="C2215" s="55" t="s">
        <v>6</v>
      </c>
      <c r="D2215" s="55" t="s">
        <v>19322</v>
      </c>
      <c r="E2215" s="13"/>
      <c r="F2215" s="39" t="s">
        <v>19526</v>
      </c>
    </row>
    <row r="2216" spans="1:6" x14ac:dyDescent="0.25">
      <c r="A2216" s="80" t="s">
        <v>2391</v>
      </c>
      <c r="B2216" s="13" t="s">
        <v>2392</v>
      </c>
      <c r="C2216" s="55" t="s">
        <v>6</v>
      </c>
      <c r="D2216" s="55" t="s">
        <v>19322</v>
      </c>
      <c r="E2216" s="13"/>
      <c r="F2216" s="39" t="s">
        <v>19526</v>
      </c>
    </row>
    <row r="2217" spans="1:6" x14ac:dyDescent="0.25">
      <c r="A2217" s="80" t="s">
        <v>2393</v>
      </c>
      <c r="B2217" s="13" t="s">
        <v>2394</v>
      </c>
      <c r="C2217" s="55" t="s">
        <v>6</v>
      </c>
      <c r="D2217" s="55" t="s">
        <v>19321</v>
      </c>
      <c r="E2217" s="13" t="s">
        <v>21453</v>
      </c>
      <c r="F2217" s="39" t="s">
        <v>19526</v>
      </c>
    </row>
    <row r="2218" spans="1:6" x14ac:dyDescent="0.25">
      <c r="A2218" s="80" t="s">
        <v>2401</v>
      </c>
      <c r="B2218" s="13" t="s">
        <v>2402</v>
      </c>
      <c r="C2218" s="55" t="s">
        <v>6</v>
      </c>
      <c r="D2218" s="55" t="s">
        <v>19120</v>
      </c>
      <c r="E2218" s="13"/>
      <c r="F2218" s="39" t="s">
        <v>19526</v>
      </c>
    </row>
    <row r="2219" spans="1:6" x14ac:dyDescent="0.25">
      <c r="A2219" s="80" t="s">
        <v>20475</v>
      </c>
      <c r="B2219" s="13" t="s">
        <v>20476</v>
      </c>
      <c r="C2219" s="55" t="s">
        <v>6</v>
      </c>
      <c r="D2219" s="55" t="s">
        <v>19350</v>
      </c>
      <c r="E2219" s="13"/>
      <c r="F2219" s="39" t="s">
        <v>19526</v>
      </c>
    </row>
    <row r="2220" spans="1:6" x14ac:dyDescent="0.25">
      <c r="A2220" s="80" t="s">
        <v>20477</v>
      </c>
      <c r="B2220" s="13" t="s">
        <v>20478</v>
      </c>
      <c r="C2220" s="55" t="s">
        <v>6</v>
      </c>
      <c r="D2220" s="55" t="s">
        <v>19350</v>
      </c>
      <c r="E2220" s="13"/>
      <c r="F2220" s="39" t="s">
        <v>19526</v>
      </c>
    </row>
    <row r="2221" spans="1:6" x14ac:dyDescent="0.25">
      <c r="A2221" s="80" t="s">
        <v>2403</v>
      </c>
      <c r="B2221" s="13" t="s">
        <v>2404</v>
      </c>
      <c r="C2221" s="55" t="s">
        <v>6</v>
      </c>
      <c r="D2221" s="55" t="s">
        <v>19316</v>
      </c>
      <c r="E2221" s="13"/>
      <c r="F2221" s="39" t="s">
        <v>19526</v>
      </c>
    </row>
    <row r="2222" spans="1:6" x14ac:dyDescent="0.25">
      <c r="A2222" s="80" t="s">
        <v>2405</v>
      </c>
      <c r="B2222" s="13" t="s">
        <v>2406</v>
      </c>
      <c r="C2222" s="55" t="s">
        <v>6</v>
      </c>
      <c r="D2222" s="55" t="s">
        <v>19488</v>
      </c>
      <c r="E2222" s="13"/>
      <c r="F2222" s="39" t="s">
        <v>19526</v>
      </c>
    </row>
    <row r="2223" spans="1:6" x14ac:dyDescent="0.25">
      <c r="A2223" s="80" t="s">
        <v>2407</v>
      </c>
      <c r="B2223" s="13" t="s">
        <v>2408</v>
      </c>
      <c r="C2223" s="55" t="s">
        <v>6</v>
      </c>
      <c r="D2223" s="55" t="s">
        <v>19350</v>
      </c>
      <c r="E2223" s="13"/>
      <c r="F2223" s="39" t="s">
        <v>19526</v>
      </c>
    </row>
    <row r="2224" spans="1:6" x14ac:dyDescent="0.25">
      <c r="A2224" s="80" t="s">
        <v>2409</v>
      </c>
      <c r="B2224" s="13" t="s">
        <v>2410</v>
      </c>
      <c r="C2224" s="55" t="s">
        <v>6</v>
      </c>
      <c r="D2224" s="55" t="s">
        <v>19316</v>
      </c>
      <c r="E2224" s="13"/>
      <c r="F2224" s="39" t="s">
        <v>19526</v>
      </c>
    </row>
    <row r="2225" spans="1:6" x14ac:dyDescent="0.25">
      <c r="A2225" s="80" t="s">
        <v>2411</v>
      </c>
      <c r="B2225" s="13" t="s">
        <v>2412</v>
      </c>
      <c r="C2225" s="55" t="s">
        <v>6</v>
      </c>
      <c r="D2225" s="55" t="s">
        <v>19316</v>
      </c>
      <c r="E2225" s="13"/>
      <c r="F2225" s="39" t="s">
        <v>19526</v>
      </c>
    </row>
    <row r="2226" spans="1:6" x14ac:dyDescent="0.25">
      <c r="A2226" s="80" t="s">
        <v>2413</v>
      </c>
      <c r="B2226" s="13" t="s">
        <v>2414</v>
      </c>
      <c r="C2226" s="55" t="s">
        <v>6</v>
      </c>
      <c r="D2226" s="55" t="s">
        <v>19316</v>
      </c>
      <c r="E2226" s="13"/>
      <c r="F2226" s="39" t="s">
        <v>19526</v>
      </c>
    </row>
    <row r="2227" spans="1:6" x14ac:dyDescent="0.25">
      <c r="A2227" s="80" t="s">
        <v>2415</v>
      </c>
      <c r="B2227" s="13" t="s">
        <v>2416</v>
      </c>
      <c r="C2227" s="55" t="s">
        <v>6</v>
      </c>
      <c r="D2227" s="55" t="s">
        <v>19120</v>
      </c>
      <c r="E2227" s="13"/>
      <c r="F2227" s="39" t="s">
        <v>19526</v>
      </c>
    </row>
    <row r="2228" spans="1:6" x14ac:dyDescent="0.25">
      <c r="A2228" s="80" t="s">
        <v>2417</v>
      </c>
      <c r="B2228" s="13" t="s">
        <v>2418</v>
      </c>
      <c r="C2228" s="55" t="s">
        <v>6</v>
      </c>
      <c r="D2228" s="55" t="s">
        <v>19359</v>
      </c>
      <c r="E2228" s="13"/>
      <c r="F2228" s="39" t="s">
        <v>19526</v>
      </c>
    </row>
    <row r="2229" spans="1:6" x14ac:dyDescent="0.25">
      <c r="A2229" s="80" t="s">
        <v>2419</v>
      </c>
      <c r="B2229" s="13" t="s">
        <v>2420</v>
      </c>
      <c r="C2229" s="55" t="s">
        <v>6</v>
      </c>
      <c r="D2229" s="55" t="s">
        <v>19359</v>
      </c>
      <c r="E2229" s="13"/>
      <c r="F2229" s="39" t="s">
        <v>19526</v>
      </c>
    </row>
    <row r="2230" spans="1:6" x14ac:dyDescent="0.25">
      <c r="A2230" s="80" t="s">
        <v>2421</v>
      </c>
      <c r="B2230" s="13" t="s">
        <v>2422</v>
      </c>
      <c r="C2230" s="55" t="s">
        <v>6</v>
      </c>
      <c r="D2230" s="55" t="s">
        <v>19359</v>
      </c>
      <c r="E2230" s="13"/>
      <c r="F2230" s="39" t="s">
        <v>19526</v>
      </c>
    </row>
    <row r="2231" spans="1:6" x14ac:dyDescent="0.25">
      <c r="A2231" s="80" t="s">
        <v>2423</v>
      </c>
      <c r="B2231" s="13" t="s">
        <v>2424</v>
      </c>
      <c r="C2231" s="55" t="s">
        <v>6</v>
      </c>
      <c r="D2231" s="55" t="s">
        <v>19359</v>
      </c>
      <c r="E2231" s="13"/>
      <c r="F2231" s="39" t="s">
        <v>19526</v>
      </c>
    </row>
    <row r="2232" spans="1:6" x14ac:dyDescent="0.25">
      <c r="A2232" s="80" t="s">
        <v>2425</v>
      </c>
      <c r="B2232" s="13" t="s">
        <v>2426</v>
      </c>
      <c r="C2232" s="55" t="s">
        <v>6</v>
      </c>
      <c r="D2232" s="55" t="s">
        <v>19359</v>
      </c>
      <c r="E2232" s="13"/>
      <c r="F2232" s="39" t="s">
        <v>19526</v>
      </c>
    </row>
    <row r="2233" spans="1:6" x14ac:dyDescent="0.25">
      <c r="A2233" s="80" t="s">
        <v>20479</v>
      </c>
      <c r="B2233" s="13" t="s">
        <v>20480</v>
      </c>
      <c r="C2233" s="55" t="s">
        <v>6</v>
      </c>
      <c r="D2233" s="55" t="s">
        <v>19350</v>
      </c>
      <c r="E2233" s="13"/>
      <c r="F2233" s="39" t="s">
        <v>19526</v>
      </c>
    </row>
    <row r="2234" spans="1:6" x14ac:dyDescent="0.25">
      <c r="A2234" s="80" t="s">
        <v>2433</v>
      </c>
      <c r="B2234" s="13" t="s">
        <v>2434</v>
      </c>
      <c r="C2234" s="55" t="s">
        <v>6</v>
      </c>
      <c r="D2234" s="55" t="s">
        <v>19316</v>
      </c>
      <c r="E2234" s="13"/>
      <c r="F2234" s="39" t="s">
        <v>19526</v>
      </c>
    </row>
    <row r="2235" spans="1:6" x14ac:dyDescent="0.25">
      <c r="A2235" s="80" t="s">
        <v>2435</v>
      </c>
      <c r="B2235" s="13" t="s">
        <v>2436</v>
      </c>
      <c r="C2235" s="55" t="s">
        <v>6</v>
      </c>
      <c r="D2235" s="55" t="s">
        <v>19362</v>
      </c>
      <c r="E2235" s="13"/>
      <c r="F2235" s="39" t="s">
        <v>19526</v>
      </c>
    </row>
    <row r="2236" spans="1:6" x14ac:dyDescent="0.25">
      <c r="A2236" s="80" t="s">
        <v>2437</v>
      </c>
      <c r="B2236" s="13" t="s">
        <v>2438</v>
      </c>
      <c r="C2236" s="55" t="s">
        <v>6</v>
      </c>
      <c r="D2236" s="55" t="s">
        <v>19316</v>
      </c>
      <c r="E2236" s="13"/>
      <c r="F2236" s="39" t="s">
        <v>19526</v>
      </c>
    </row>
    <row r="2237" spans="1:6" x14ac:dyDescent="0.25">
      <c r="A2237" s="80" t="s">
        <v>2441</v>
      </c>
      <c r="B2237" s="13" t="s">
        <v>2442</v>
      </c>
      <c r="C2237" s="55" t="s">
        <v>6</v>
      </c>
      <c r="D2237" s="55" t="s">
        <v>19350</v>
      </c>
      <c r="E2237" s="13"/>
      <c r="F2237" s="39" t="s">
        <v>19526</v>
      </c>
    </row>
    <row r="2238" spans="1:6" x14ac:dyDescent="0.25">
      <c r="A2238" s="80" t="s">
        <v>2443</v>
      </c>
      <c r="B2238" s="13" t="s">
        <v>2444</v>
      </c>
      <c r="C2238" s="55" t="s">
        <v>6</v>
      </c>
      <c r="D2238" s="55" t="s">
        <v>19316</v>
      </c>
      <c r="E2238" s="13"/>
      <c r="F2238" s="39" t="s">
        <v>19526</v>
      </c>
    </row>
    <row r="2239" spans="1:6" x14ac:dyDescent="0.25">
      <c r="A2239" s="80" t="s">
        <v>2445</v>
      </c>
      <c r="B2239" s="13" t="s">
        <v>2446</v>
      </c>
      <c r="C2239" s="55" t="s">
        <v>6</v>
      </c>
      <c r="D2239" s="55" t="s">
        <v>19316</v>
      </c>
      <c r="E2239" s="13"/>
      <c r="F2239" s="39" t="s">
        <v>19526</v>
      </c>
    </row>
    <row r="2240" spans="1:6" x14ac:dyDescent="0.25">
      <c r="A2240" s="80" t="s">
        <v>2447</v>
      </c>
      <c r="B2240" s="13" t="s">
        <v>2448</v>
      </c>
      <c r="C2240" s="55" t="s">
        <v>6</v>
      </c>
      <c r="D2240" s="55" t="s">
        <v>19316</v>
      </c>
      <c r="E2240" s="13"/>
      <c r="F2240" s="39" t="s">
        <v>19526</v>
      </c>
    </row>
    <row r="2241" spans="1:6" x14ac:dyDescent="0.25">
      <c r="A2241" s="80" t="s">
        <v>2453</v>
      </c>
      <c r="B2241" s="13" t="s">
        <v>2454</v>
      </c>
      <c r="C2241" s="55" t="s">
        <v>6</v>
      </c>
      <c r="D2241" s="55" t="s">
        <v>19321</v>
      </c>
      <c r="E2241" s="13" t="s">
        <v>21453</v>
      </c>
      <c r="F2241" s="39" t="s">
        <v>19526</v>
      </c>
    </row>
    <row r="2242" spans="1:6" x14ac:dyDescent="0.25">
      <c r="A2242" s="80" t="s">
        <v>2455</v>
      </c>
      <c r="B2242" s="13" t="s">
        <v>2456</v>
      </c>
      <c r="C2242" s="55" t="s">
        <v>2457</v>
      </c>
      <c r="D2242" s="55" t="s">
        <v>19120</v>
      </c>
      <c r="E2242" s="13"/>
      <c r="F2242" s="39" t="s">
        <v>19526</v>
      </c>
    </row>
    <row r="2243" spans="1:6" x14ac:dyDescent="0.25">
      <c r="A2243" s="80" t="s">
        <v>2458</v>
      </c>
      <c r="B2243" s="13" t="s">
        <v>2459</v>
      </c>
      <c r="C2243" s="55" t="s">
        <v>6</v>
      </c>
      <c r="D2243" s="55" t="s">
        <v>19316</v>
      </c>
      <c r="E2243" s="13"/>
      <c r="F2243" s="39" t="s">
        <v>19526</v>
      </c>
    </row>
    <row r="2244" spans="1:6" x14ac:dyDescent="0.25">
      <c r="A2244" s="80" t="s">
        <v>2460</v>
      </c>
      <c r="B2244" s="13" t="s">
        <v>2461</v>
      </c>
      <c r="C2244" s="55" t="s">
        <v>6</v>
      </c>
      <c r="D2244" s="55" t="s">
        <v>19316</v>
      </c>
      <c r="E2244" s="13"/>
      <c r="F2244" s="39" t="s">
        <v>19526</v>
      </c>
    </row>
    <row r="2245" spans="1:6" x14ac:dyDescent="0.25">
      <c r="A2245" s="80" t="s">
        <v>2468</v>
      </c>
      <c r="B2245" s="13" t="s">
        <v>2469</v>
      </c>
      <c r="C2245" s="55" t="s">
        <v>6</v>
      </c>
      <c r="D2245" s="55" t="s">
        <v>19507</v>
      </c>
      <c r="E2245" s="13"/>
      <c r="F2245" s="39" t="s">
        <v>19526</v>
      </c>
    </row>
    <row r="2246" spans="1:6" x14ac:dyDescent="0.25">
      <c r="A2246" s="80" t="s">
        <v>2470</v>
      </c>
      <c r="B2246" s="13" t="s">
        <v>2471</v>
      </c>
      <c r="C2246" s="55" t="s">
        <v>6</v>
      </c>
      <c r="D2246" s="55" t="s">
        <v>19323</v>
      </c>
      <c r="E2246" s="13"/>
      <c r="F2246" s="39" t="s">
        <v>19526</v>
      </c>
    </row>
    <row r="2247" spans="1:6" x14ac:dyDescent="0.25">
      <c r="A2247" s="80" t="s">
        <v>2480</v>
      </c>
      <c r="B2247" s="13" t="s">
        <v>2481</v>
      </c>
      <c r="C2247" s="55" t="s">
        <v>6</v>
      </c>
      <c r="D2247" s="55" t="s">
        <v>19353</v>
      </c>
      <c r="E2247" s="13"/>
      <c r="F2247" s="39" t="s">
        <v>19526</v>
      </c>
    </row>
    <row r="2248" spans="1:6" x14ac:dyDescent="0.25">
      <c r="A2248" s="80" t="s">
        <v>20481</v>
      </c>
      <c r="B2248" s="13" t="s">
        <v>20482</v>
      </c>
      <c r="C2248" s="55" t="s">
        <v>6</v>
      </c>
      <c r="D2248" s="55" t="s">
        <v>19353</v>
      </c>
      <c r="E2248" s="13"/>
      <c r="F2248" s="39" t="s">
        <v>19526</v>
      </c>
    </row>
    <row r="2249" spans="1:6" x14ac:dyDescent="0.25">
      <c r="A2249" s="80" t="s">
        <v>2484</v>
      </c>
      <c r="B2249" s="13" t="s">
        <v>2485</v>
      </c>
      <c r="C2249" s="55" t="s">
        <v>6</v>
      </c>
      <c r="D2249" s="55" t="s">
        <v>19437</v>
      </c>
      <c r="E2249" s="13"/>
      <c r="F2249" s="39" t="s">
        <v>19526</v>
      </c>
    </row>
    <row r="2250" spans="1:6" x14ac:dyDescent="0.25">
      <c r="A2250" s="80" t="s">
        <v>2486</v>
      </c>
      <c r="B2250" s="13" t="s">
        <v>2487</v>
      </c>
      <c r="C2250" s="55" t="s">
        <v>6</v>
      </c>
      <c r="D2250" s="55" t="s">
        <v>19437</v>
      </c>
      <c r="E2250" s="13"/>
      <c r="F2250" s="39" t="s">
        <v>19526</v>
      </c>
    </row>
    <row r="2251" spans="1:6" x14ac:dyDescent="0.25">
      <c r="A2251" s="80" t="s">
        <v>2488</v>
      </c>
      <c r="B2251" s="13" t="s">
        <v>2489</v>
      </c>
      <c r="C2251" s="55" t="s">
        <v>6</v>
      </c>
      <c r="D2251" s="55" t="s">
        <v>19120</v>
      </c>
      <c r="E2251" s="13"/>
      <c r="F2251" s="39" t="s">
        <v>19526</v>
      </c>
    </row>
    <row r="2252" spans="1:6" x14ac:dyDescent="0.25">
      <c r="A2252" s="80" t="s">
        <v>2494</v>
      </c>
      <c r="B2252" s="13" t="s">
        <v>2495</v>
      </c>
      <c r="C2252" s="55" t="s">
        <v>6</v>
      </c>
      <c r="D2252" s="55" t="s">
        <v>19316</v>
      </c>
      <c r="E2252" s="13"/>
      <c r="F2252" s="39" t="s">
        <v>19526</v>
      </c>
    </row>
    <row r="2253" spans="1:6" x14ac:dyDescent="0.25">
      <c r="A2253" s="80" t="s">
        <v>2496</v>
      </c>
      <c r="B2253" s="13" t="s">
        <v>2497</v>
      </c>
      <c r="C2253" s="55" t="s">
        <v>6</v>
      </c>
      <c r="D2253" s="55" t="s">
        <v>19120</v>
      </c>
      <c r="E2253" s="13"/>
      <c r="F2253" s="39" t="s">
        <v>19526</v>
      </c>
    </row>
    <row r="2254" spans="1:6" x14ac:dyDescent="0.25">
      <c r="A2254" s="80" t="s">
        <v>2498</v>
      </c>
      <c r="B2254" s="13" t="s">
        <v>2499</v>
      </c>
      <c r="C2254" s="55" t="s">
        <v>6</v>
      </c>
      <c r="D2254" s="55" t="s">
        <v>19359</v>
      </c>
      <c r="E2254" s="13"/>
      <c r="F2254" s="39" t="s">
        <v>19526</v>
      </c>
    </row>
    <row r="2255" spans="1:6" x14ac:dyDescent="0.25">
      <c r="A2255" s="80" t="s">
        <v>2500</v>
      </c>
      <c r="B2255" s="13" t="s">
        <v>2501</v>
      </c>
      <c r="C2255" s="55" t="s">
        <v>6</v>
      </c>
      <c r="D2255" s="55" t="s">
        <v>19321</v>
      </c>
      <c r="E2255" s="13" t="s">
        <v>21453</v>
      </c>
      <c r="F2255" s="39" t="s">
        <v>19526</v>
      </c>
    </row>
    <row r="2256" spans="1:6" x14ac:dyDescent="0.25">
      <c r="A2256" s="80" t="s">
        <v>2502</v>
      </c>
      <c r="B2256" s="13" t="s">
        <v>2503</v>
      </c>
      <c r="C2256" s="55" t="s">
        <v>6</v>
      </c>
      <c r="D2256" s="55" t="s">
        <v>19321</v>
      </c>
      <c r="E2256" s="13" t="s">
        <v>21453</v>
      </c>
      <c r="F2256" s="39" t="s">
        <v>19526</v>
      </c>
    </row>
    <row r="2257" spans="1:6" x14ac:dyDescent="0.25">
      <c r="A2257" s="80" t="s">
        <v>20483</v>
      </c>
      <c r="B2257" s="13" t="s">
        <v>20484</v>
      </c>
      <c r="C2257" s="55" t="s">
        <v>1253</v>
      </c>
      <c r="D2257" s="55" t="s">
        <v>19120</v>
      </c>
      <c r="E2257" s="13"/>
      <c r="F2257" s="39" t="s">
        <v>19526</v>
      </c>
    </row>
    <row r="2258" spans="1:6" x14ac:dyDescent="0.25">
      <c r="A2258" s="80" t="s">
        <v>20485</v>
      </c>
      <c r="B2258" s="13" t="s">
        <v>20486</v>
      </c>
      <c r="C2258" s="55" t="s">
        <v>1253</v>
      </c>
      <c r="D2258" s="55" t="s">
        <v>19491</v>
      </c>
      <c r="E2258" s="13"/>
      <c r="F2258" s="39" t="s">
        <v>19526</v>
      </c>
    </row>
    <row r="2259" spans="1:6" x14ac:dyDescent="0.25">
      <c r="A2259" s="80" t="s">
        <v>20487</v>
      </c>
      <c r="B2259" s="13" t="s">
        <v>20488</v>
      </c>
      <c r="C2259" s="55" t="s">
        <v>1253</v>
      </c>
      <c r="D2259" s="55" t="s">
        <v>19491</v>
      </c>
      <c r="E2259" s="13"/>
      <c r="F2259" s="39" t="s">
        <v>19526</v>
      </c>
    </row>
    <row r="2260" spans="1:6" x14ac:dyDescent="0.25">
      <c r="A2260" s="80" t="s">
        <v>20489</v>
      </c>
      <c r="B2260" s="13" t="s">
        <v>20490</v>
      </c>
      <c r="C2260" s="55" t="s">
        <v>1253</v>
      </c>
      <c r="D2260" s="55" t="s">
        <v>19491</v>
      </c>
      <c r="E2260" s="13"/>
      <c r="F2260" s="39" t="s">
        <v>19526</v>
      </c>
    </row>
    <row r="2261" spans="1:6" x14ac:dyDescent="0.25">
      <c r="A2261" s="80" t="s">
        <v>20491</v>
      </c>
      <c r="B2261" s="13" t="s">
        <v>20492</v>
      </c>
      <c r="C2261" s="55" t="s">
        <v>1253</v>
      </c>
      <c r="D2261" s="55" t="s">
        <v>19491</v>
      </c>
      <c r="E2261" s="13"/>
      <c r="F2261" s="39" t="s">
        <v>19526</v>
      </c>
    </row>
    <row r="2262" spans="1:6" x14ac:dyDescent="0.25">
      <c r="A2262" s="80" t="s">
        <v>20493</v>
      </c>
      <c r="B2262" s="13" t="s">
        <v>20494</v>
      </c>
      <c r="C2262" s="55" t="s">
        <v>1253</v>
      </c>
      <c r="D2262" s="55" t="s">
        <v>19491</v>
      </c>
      <c r="E2262" s="13"/>
      <c r="F2262" s="39" t="s">
        <v>19526</v>
      </c>
    </row>
    <row r="2263" spans="1:6" x14ac:dyDescent="0.25">
      <c r="A2263" s="80" t="s">
        <v>20495</v>
      </c>
      <c r="B2263" s="13" t="s">
        <v>20496</v>
      </c>
      <c r="C2263" s="55" t="s">
        <v>1253</v>
      </c>
      <c r="D2263" s="55" t="s">
        <v>19491</v>
      </c>
      <c r="E2263" s="13"/>
      <c r="F2263" s="39" t="s">
        <v>19526</v>
      </c>
    </row>
    <row r="2264" spans="1:6" x14ac:dyDescent="0.25">
      <c r="A2264" s="80" t="s">
        <v>2515</v>
      </c>
      <c r="B2264" s="13" t="s">
        <v>2516</v>
      </c>
      <c r="C2264" s="55" t="s">
        <v>6</v>
      </c>
      <c r="D2264" s="55" t="s">
        <v>19316</v>
      </c>
      <c r="E2264" s="13"/>
      <c r="F2264" s="39" t="s">
        <v>19526</v>
      </c>
    </row>
    <row r="2265" spans="1:6" x14ac:dyDescent="0.25">
      <c r="A2265" s="80" t="s">
        <v>2517</v>
      </c>
      <c r="B2265" s="13" t="s">
        <v>2518</v>
      </c>
      <c r="C2265" s="55" t="s">
        <v>6</v>
      </c>
      <c r="D2265" s="55" t="s">
        <v>19316</v>
      </c>
      <c r="E2265" s="13"/>
      <c r="F2265" s="39" t="s">
        <v>19526</v>
      </c>
    </row>
    <row r="2266" spans="1:6" x14ac:dyDescent="0.25">
      <c r="A2266" s="80" t="s">
        <v>20497</v>
      </c>
      <c r="B2266" s="13" t="s">
        <v>20498</v>
      </c>
      <c r="C2266" s="55" t="s">
        <v>6</v>
      </c>
      <c r="D2266" s="55" t="s">
        <v>19316</v>
      </c>
      <c r="E2266" s="13"/>
      <c r="F2266" s="39" t="s">
        <v>19526</v>
      </c>
    </row>
    <row r="2267" spans="1:6" x14ac:dyDescent="0.25">
      <c r="A2267" s="80" t="s">
        <v>20499</v>
      </c>
      <c r="B2267" s="13" t="s">
        <v>20500</v>
      </c>
      <c r="C2267" s="55" t="s">
        <v>6</v>
      </c>
      <c r="D2267" s="55" t="s">
        <v>19316</v>
      </c>
      <c r="E2267" s="13"/>
      <c r="F2267" s="39" t="s">
        <v>19526</v>
      </c>
    </row>
    <row r="2268" spans="1:6" x14ac:dyDescent="0.25">
      <c r="A2268" s="80" t="s">
        <v>2531</v>
      </c>
      <c r="B2268" s="13" t="s">
        <v>2532</v>
      </c>
      <c r="C2268" s="55" t="s">
        <v>6</v>
      </c>
      <c r="D2268" s="55" t="s">
        <v>19316</v>
      </c>
      <c r="E2268" s="13"/>
      <c r="F2268" s="39" t="s">
        <v>19526</v>
      </c>
    </row>
    <row r="2269" spans="1:6" x14ac:dyDescent="0.25">
      <c r="A2269" s="80" t="s">
        <v>20501</v>
      </c>
      <c r="B2269" s="13" t="s">
        <v>20502</v>
      </c>
      <c r="C2269" s="55" t="s">
        <v>6</v>
      </c>
      <c r="D2269" s="55" t="s">
        <v>19460</v>
      </c>
      <c r="E2269" s="13"/>
      <c r="F2269" s="39" t="s">
        <v>19526</v>
      </c>
    </row>
    <row r="2270" spans="1:6" x14ac:dyDescent="0.25">
      <c r="A2270" s="80" t="s">
        <v>2533</v>
      </c>
      <c r="B2270" s="13" t="s">
        <v>2534</v>
      </c>
      <c r="C2270" s="55" t="s">
        <v>6</v>
      </c>
      <c r="D2270" s="55" t="s">
        <v>19316</v>
      </c>
      <c r="E2270" s="13"/>
      <c r="F2270" s="39" t="s">
        <v>19526</v>
      </c>
    </row>
    <row r="2271" spans="1:6" x14ac:dyDescent="0.25">
      <c r="A2271" s="80" t="s">
        <v>2535</v>
      </c>
      <c r="B2271" s="13" t="s">
        <v>2536</v>
      </c>
      <c r="C2271" s="55" t="s">
        <v>6</v>
      </c>
      <c r="D2271" s="55" t="s">
        <v>19322</v>
      </c>
      <c r="E2271" s="13"/>
      <c r="F2271" s="39" t="s">
        <v>19526</v>
      </c>
    </row>
    <row r="2272" spans="1:6" x14ac:dyDescent="0.25">
      <c r="A2272" s="80" t="s">
        <v>2537</v>
      </c>
      <c r="B2272" s="13" t="s">
        <v>2538</v>
      </c>
      <c r="C2272" s="55" t="s">
        <v>6</v>
      </c>
      <c r="D2272" s="55" t="s">
        <v>19120</v>
      </c>
      <c r="E2272" s="13"/>
      <c r="F2272" s="39" t="s">
        <v>19526</v>
      </c>
    </row>
    <row r="2273" spans="1:6" x14ac:dyDescent="0.25">
      <c r="A2273" s="80" t="s">
        <v>20503</v>
      </c>
      <c r="B2273" s="13" t="s">
        <v>20504</v>
      </c>
      <c r="C2273" s="55" t="s">
        <v>6</v>
      </c>
      <c r="D2273" s="55" t="s">
        <v>19499</v>
      </c>
      <c r="E2273" s="13"/>
      <c r="F2273" s="39" t="s">
        <v>19526</v>
      </c>
    </row>
    <row r="2274" spans="1:6" x14ac:dyDescent="0.25">
      <c r="A2274" s="80" t="s">
        <v>2549</v>
      </c>
      <c r="B2274" s="13" t="s">
        <v>2550</v>
      </c>
      <c r="C2274" s="55" t="s">
        <v>6</v>
      </c>
      <c r="D2274" s="55" t="s">
        <v>19499</v>
      </c>
      <c r="E2274" s="13"/>
      <c r="F2274" s="39" t="s">
        <v>19526</v>
      </c>
    </row>
    <row r="2275" spans="1:6" x14ac:dyDescent="0.25">
      <c r="A2275" s="80" t="s">
        <v>20505</v>
      </c>
      <c r="B2275" s="13" t="s">
        <v>20506</v>
      </c>
      <c r="C2275" s="55" t="s">
        <v>6</v>
      </c>
      <c r="D2275" s="55" t="s">
        <v>19486</v>
      </c>
      <c r="E2275" s="13"/>
      <c r="F2275" s="39" t="s">
        <v>19526</v>
      </c>
    </row>
    <row r="2276" spans="1:6" x14ac:dyDescent="0.25">
      <c r="A2276" s="80" t="s">
        <v>20507</v>
      </c>
      <c r="B2276" s="13" t="s">
        <v>20508</v>
      </c>
      <c r="C2276" s="55" t="s">
        <v>6</v>
      </c>
      <c r="D2276" s="55" t="s">
        <v>19499</v>
      </c>
      <c r="E2276" s="13"/>
      <c r="F2276" s="39" t="s">
        <v>19526</v>
      </c>
    </row>
    <row r="2277" spans="1:6" x14ac:dyDescent="0.25">
      <c r="A2277" s="80" t="s">
        <v>2553</v>
      </c>
      <c r="B2277" s="13" t="s">
        <v>2554</v>
      </c>
      <c r="C2277" s="55" t="s">
        <v>6</v>
      </c>
      <c r="D2277" s="55" t="s">
        <v>19322</v>
      </c>
      <c r="E2277" s="13"/>
      <c r="F2277" s="39" t="s">
        <v>19526</v>
      </c>
    </row>
    <row r="2278" spans="1:6" x14ac:dyDescent="0.25">
      <c r="A2278" s="80" t="s">
        <v>20509</v>
      </c>
      <c r="B2278" s="13" t="s">
        <v>20510</v>
      </c>
      <c r="C2278" s="55" t="s">
        <v>6</v>
      </c>
      <c r="D2278" s="55" t="s">
        <v>19316</v>
      </c>
      <c r="E2278" s="13"/>
      <c r="F2278" s="39" t="s">
        <v>19526</v>
      </c>
    </row>
    <row r="2279" spans="1:6" x14ac:dyDescent="0.25">
      <c r="A2279" s="80" t="s">
        <v>20511</v>
      </c>
      <c r="B2279" s="13" t="s">
        <v>20512</v>
      </c>
      <c r="C2279" s="55" t="s">
        <v>6</v>
      </c>
      <c r="D2279" s="55" t="s">
        <v>19316</v>
      </c>
      <c r="E2279" s="13"/>
      <c r="F2279" s="39" t="s">
        <v>19526</v>
      </c>
    </row>
    <row r="2280" spans="1:6" x14ac:dyDescent="0.25">
      <c r="A2280" s="80" t="s">
        <v>2555</v>
      </c>
      <c r="B2280" s="13" t="s">
        <v>2556</v>
      </c>
      <c r="C2280" s="55" t="s">
        <v>6</v>
      </c>
      <c r="D2280" s="55" t="s">
        <v>19316</v>
      </c>
      <c r="E2280" s="13"/>
      <c r="F2280" s="39" t="s">
        <v>19526</v>
      </c>
    </row>
    <row r="2281" spans="1:6" x14ac:dyDescent="0.25">
      <c r="A2281" s="80" t="s">
        <v>20513</v>
      </c>
      <c r="B2281" s="13" t="s">
        <v>20514</v>
      </c>
      <c r="C2281" s="55" t="s">
        <v>6</v>
      </c>
      <c r="D2281" s="55" t="s">
        <v>19316</v>
      </c>
      <c r="E2281" s="13"/>
      <c r="F2281" s="39" t="s">
        <v>19526</v>
      </c>
    </row>
    <row r="2282" spans="1:6" x14ac:dyDescent="0.25">
      <c r="A2282" s="80" t="s">
        <v>20515</v>
      </c>
      <c r="B2282" s="13" t="s">
        <v>20516</v>
      </c>
      <c r="C2282" s="55" t="s">
        <v>6</v>
      </c>
      <c r="D2282" s="55" t="s">
        <v>19316</v>
      </c>
      <c r="E2282" s="13"/>
      <c r="F2282" s="39" t="s">
        <v>19526</v>
      </c>
    </row>
    <row r="2283" spans="1:6" x14ac:dyDescent="0.25">
      <c r="A2283" s="80" t="s">
        <v>20517</v>
      </c>
      <c r="B2283" s="13" t="s">
        <v>20518</v>
      </c>
      <c r="C2283" s="55" t="s">
        <v>6</v>
      </c>
      <c r="D2283" s="55" t="s">
        <v>19316</v>
      </c>
      <c r="E2283" s="13"/>
      <c r="F2283" s="39" t="s">
        <v>19526</v>
      </c>
    </row>
    <row r="2284" spans="1:6" x14ac:dyDescent="0.25">
      <c r="A2284" s="80" t="s">
        <v>20519</v>
      </c>
      <c r="B2284" s="13" t="s">
        <v>20500</v>
      </c>
      <c r="C2284" s="55" t="s">
        <v>6</v>
      </c>
      <c r="D2284" s="55" t="s">
        <v>19316</v>
      </c>
      <c r="E2284" s="13"/>
      <c r="F2284" s="39" t="s">
        <v>19526</v>
      </c>
    </row>
    <row r="2285" spans="1:6" x14ac:dyDescent="0.25">
      <c r="A2285" s="80" t="s">
        <v>20520</v>
      </c>
      <c r="B2285" s="13" t="s">
        <v>20521</v>
      </c>
      <c r="C2285" s="55" t="s">
        <v>6</v>
      </c>
      <c r="D2285" s="55" t="s">
        <v>19316</v>
      </c>
      <c r="E2285" s="13"/>
      <c r="F2285" s="39" t="s">
        <v>19526</v>
      </c>
    </row>
    <row r="2286" spans="1:6" x14ac:dyDescent="0.25">
      <c r="A2286" s="80" t="s">
        <v>2563</v>
      </c>
      <c r="B2286" s="13" t="s">
        <v>2564</v>
      </c>
      <c r="C2286" s="55" t="s">
        <v>6</v>
      </c>
      <c r="D2286" s="55" t="s">
        <v>19316</v>
      </c>
      <c r="E2286" s="13"/>
      <c r="F2286" s="39" t="s">
        <v>19526</v>
      </c>
    </row>
    <row r="2287" spans="1:6" x14ac:dyDescent="0.25">
      <c r="A2287" s="80" t="s">
        <v>2569</v>
      </c>
      <c r="B2287" s="13" t="s">
        <v>2570</v>
      </c>
      <c r="C2287" s="55" t="s">
        <v>6</v>
      </c>
      <c r="D2287" s="55" t="s">
        <v>19316</v>
      </c>
      <c r="E2287" s="13"/>
      <c r="F2287" s="39" t="s">
        <v>19526</v>
      </c>
    </row>
    <row r="2288" spans="1:6" x14ac:dyDescent="0.25">
      <c r="A2288" s="80" t="s">
        <v>2573</v>
      </c>
      <c r="B2288" s="13" t="s">
        <v>2574</v>
      </c>
      <c r="C2288" s="55" t="s">
        <v>6</v>
      </c>
      <c r="D2288" s="55" t="s">
        <v>19350</v>
      </c>
      <c r="E2288" s="13"/>
      <c r="F2288" s="39" t="s">
        <v>19526</v>
      </c>
    </row>
    <row r="2289" spans="1:6" x14ac:dyDescent="0.25">
      <c r="A2289" s="80" t="s">
        <v>2575</v>
      </c>
      <c r="B2289" s="13" t="s">
        <v>2576</v>
      </c>
      <c r="C2289" s="55" t="s">
        <v>6</v>
      </c>
      <c r="D2289" s="55" t="s">
        <v>19495</v>
      </c>
      <c r="E2289" s="13"/>
      <c r="F2289" s="39" t="s">
        <v>19526</v>
      </c>
    </row>
    <row r="2290" spans="1:6" x14ac:dyDescent="0.25">
      <c r="A2290" s="80" t="s">
        <v>2577</v>
      </c>
      <c r="B2290" s="13" t="s">
        <v>2578</v>
      </c>
      <c r="C2290" s="55" t="s">
        <v>6</v>
      </c>
      <c r="D2290" s="55" t="s">
        <v>19496</v>
      </c>
      <c r="E2290" s="13"/>
      <c r="F2290" s="39" t="s">
        <v>19526</v>
      </c>
    </row>
    <row r="2291" spans="1:6" x14ac:dyDescent="0.25">
      <c r="A2291" s="80" t="s">
        <v>2579</v>
      </c>
      <c r="B2291" s="13" t="s">
        <v>2580</v>
      </c>
      <c r="C2291" s="55" t="s">
        <v>6</v>
      </c>
      <c r="D2291" s="55" t="s">
        <v>19120</v>
      </c>
      <c r="E2291" s="13"/>
      <c r="F2291" s="39" t="s">
        <v>19526</v>
      </c>
    </row>
    <row r="2292" spans="1:6" x14ac:dyDescent="0.25">
      <c r="A2292" s="80" t="s">
        <v>2581</v>
      </c>
      <c r="B2292" s="13" t="s">
        <v>2582</v>
      </c>
      <c r="C2292" s="55" t="s">
        <v>6</v>
      </c>
      <c r="D2292" s="55" t="s">
        <v>19120</v>
      </c>
      <c r="E2292" s="13"/>
      <c r="F2292" s="39" t="s">
        <v>19526</v>
      </c>
    </row>
    <row r="2293" spans="1:6" x14ac:dyDescent="0.25">
      <c r="A2293" s="80" t="s">
        <v>2585</v>
      </c>
      <c r="B2293" s="13" t="s">
        <v>2586</v>
      </c>
      <c r="C2293" s="55" t="s">
        <v>6</v>
      </c>
      <c r="D2293" s="55" t="s">
        <v>19324</v>
      </c>
      <c r="E2293" s="13" t="s">
        <v>21453</v>
      </c>
      <c r="F2293" s="39" t="s">
        <v>19526</v>
      </c>
    </row>
    <row r="2294" spans="1:6" x14ac:dyDescent="0.25">
      <c r="A2294" s="80" t="s">
        <v>2595</v>
      </c>
      <c r="B2294" s="13" t="s">
        <v>2596</v>
      </c>
      <c r="C2294" s="55" t="s">
        <v>6</v>
      </c>
      <c r="D2294" s="55" t="s">
        <v>19316</v>
      </c>
      <c r="E2294" s="13"/>
      <c r="F2294" s="39" t="s">
        <v>19526</v>
      </c>
    </row>
    <row r="2295" spans="1:6" x14ac:dyDescent="0.25">
      <c r="A2295" s="80" t="s">
        <v>20522</v>
      </c>
      <c r="B2295" s="13" t="s">
        <v>20523</v>
      </c>
      <c r="C2295" s="55" t="s">
        <v>6</v>
      </c>
      <c r="D2295" s="55" t="s">
        <v>19497</v>
      </c>
      <c r="E2295" s="13"/>
      <c r="F2295" s="39" t="s">
        <v>19526</v>
      </c>
    </row>
    <row r="2296" spans="1:6" x14ac:dyDescent="0.25">
      <c r="A2296" s="80" t="s">
        <v>2597</v>
      </c>
      <c r="B2296" s="13" t="s">
        <v>2598</v>
      </c>
      <c r="C2296" s="55" t="s">
        <v>6</v>
      </c>
      <c r="D2296" s="55" t="s">
        <v>19316</v>
      </c>
      <c r="E2296" s="13"/>
      <c r="F2296" s="39" t="s">
        <v>19526</v>
      </c>
    </row>
    <row r="2297" spans="1:6" x14ac:dyDescent="0.25">
      <c r="A2297" s="80" t="s">
        <v>20524</v>
      </c>
      <c r="B2297" s="13" t="s">
        <v>20525</v>
      </c>
      <c r="C2297" s="55" t="s">
        <v>2350</v>
      </c>
      <c r="D2297" s="55" t="s">
        <v>19361</v>
      </c>
      <c r="E2297" s="13"/>
      <c r="F2297" s="39" t="s">
        <v>19526</v>
      </c>
    </row>
    <row r="2298" spans="1:6" x14ac:dyDescent="0.25">
      <c r="A2298" s="80" t="s">
        <v>2599</v>
      </c>
      <c r="B2298" s="13" t="s">
        <v>2600</v>
      </c>
      <c r="C2298" s="55" t="s">
        <v>6</v>
      </c>
      <c r="D2298" s="55" t="s">
        <v>19324</v>
      </c>
      <c r="E2298" s="13" t="s">
        <v>21453</v>
      </c>
      <c r="F2298" s="39" t="s">
        <v>19526</v>
      </c>
    </row>
    <row r="2299" spans="1:6" x14ac:dyDescent="0.25">
      <c r="A2299" s="80" t="s">
        <v>2601</v>
      </c>
      <c r="B2299" s="13" t="s">
        <v>2602</v>
      </c>
      <c r="C2299" s="55" t="s">
        <v>6</v>
      </c>
      <c r="D2299" s="55" t="s">
        <v>19324</v>
      </c>
      <c r="E2299" s="13" t="s">
        <v>21453</v>
      </c>
      <c r="F2299" s="39" t="s">
        <v>19526</v>
      </c>
    </row>
    <row r="2300" spans="1:6" x14ac:dyDescent="0.25">
      <c r="A2300" s="80" t="s">
        <v>2603</v>
      </c>
      <c r="B2300" s="13" t="s">
        <v>2604</v>
      </c>
      <c r="C2300" s="55" t="s">
        <v>6</v>
      </c>
      <c r="D2300" s="55" t="s">
        <v>19324</v>
      </c>
      <c r="E2300" s="13" t="s">
        <v>21453</v>
      </c>
      <c r="F2300" s="39" t="s">
        <v>19526</v>
      </c>
    </row>
    <row r="2301" spans="1:6" x14ac:dyDescent="0.25">
      <c r="A2301" s="80" t="s">
        <v>2605</v>
      </c>
      <c r="B2301" s="13" t="s">
        <v>2606</v>
      </c>
      <c r="C2301" s="55" t="s">
        <v>6</v>
      </c>
      <c r="D2301" s="55" t="s">
        <v>19324</v>
      </c>
      <c r="E2301" s="13" t="s">
        <v>21453</v>
      </c>
      <c r="F2301" s="39" t="s">
        <v>19526</v>
      </c>
    </row>
    <row r="2302" spans="1:6" x14ac:dyDescent="0.25">
      <c r="A2302" s="80" t="s">
        <v>2607</v>
      </c>
      <c r="B2302" s="13" t="s">
        <v>2608</v>
      </c>
      <c r="C2302" s="55" t="s">
        <v>6</v>
      </c>
      <c r="D2302" s="55" t="s">
        <v>19324</v>
      </c>
      <c r="E2302" s="13" t="s">
        <v>21453</v>
      </c>
      <c r="F2302" s="39" t="s">
        <v>19526</v>
      </c>
    </row>
    <row r="2303" spans="1:6" x14ac:dyDescent="0.25">
      <c r="A2303" s="80" t="s">
        <v>2609</v>
      </c>
      <c r="B2303" s="13" t="s">
        <v>2610</v>
      </c>
      <c r="C2303" s="55" t="s">
        <v>6</v>
      </c>
      <c r="D2303" s="55" t="s">
        <v>19324</v>
      </c>
      <c r="E2303" s="13" t="s">
        <v>21453</v>
      </c>
      <c r="F2303" s="39" t="s">
        <v>19526</v>
      </c>
    </row>
    <row r="2304" spans="1:6" x14ac:dyDescent="0.25">
      <c r="A2304" s="80" t="s">
        <v>2611</v>
      </c>
      <c r="B2304" s="13" t="s">
        <v>2612</v>
      </c>
      <c r="C2304" s="55" t="s">
        <v>6</v>
      </c>
      <c r="D2304" s="55" t="s">
        <v>19324</v>
      </c>
      <c r="E2304" s="13" t="s">
        <v>21453</v>
      </c>
      <c r="F2304" s="39" t="s">
        <v>19526</v>
      </c>
    </row>
    <row r="2305" spans="1:6" x14ac:dyDescent="0.25">
      <c r="A2305" s="80" t="s">
        <v>20526</v>
      </c>
      <c r="B2305" s="13" t="s">
        <v>20527</v>
      </c>
      <c r="C2305" s="55" t="s">
        <v>6</v>
      </c>
      <c r="D2305" s="55" t="s">
        <v>19324</v>
      </c>
      <c r="E2305" s="13" t="s">
        <v>21453</v>
      </c>
      <c r="F2305" s="39" t="s">
        <v>19526</v>
      </c>
    </row>
    <row r="2306" spans="1:6" x14ac:dyDescent="0.25">
      <c r="A2306" s="80" t="s">
        <v>20528</v>
      </c>
      <c r="B2306" s="13" t="s">
        <v>20529</v>
      </c>
      <c r="C2306" s="55" t="s">
        <v>6</v>
      </c>
      <c r="D2306" s="55" t="s">
        <v>19324</v>
      </c>
      <c r="E2306" s="13" t="s">
        <v>21453</v>
      </c>
      <c r="F2306" s="39" t="s">
        <v>19526</v>
      </c>
    </row>
    <row r="2307" spans="1:6" x14ac:dyDescent="0.25">
      <c r="A2307" s="80" t="s">
        <v>2613</v>
      </c>
      <c r="B2307" s="13" t="s">
        <v>2614</v>
      </c>
      <c r="C2307" s="55" t="s">
        <v>6</v>
      </c>
      <c r="D2307" s="55" t="s">
        <v>19324</v>
      </c>
      <c r="E2307" s="13" t="s">
        <v>21453</v>
      </c>
      <c r="F2307" s="39" t="s">
        <v>19526</v>
      </c>
    </row>
    <row r="2308" spans="1:6" x14ac:dyDescent="0.25">
      <c r="A2308" s="80" t="s">
        <v>2615</v>
      </c>
      <c r="B2308" s="13" t="s">
        <v>2616</v>
      </c>
      <c r="C2308" s="55" t="s">
        <v>6</v>
      </c>
      <c r="D2308" s="55" t="s">
        <v>19324</v>
      </c>
      <c r="E2308" s="13" t="s">
        <v>21453</v>
      </c>
      <c r="F2308" s="39" t="s">
        <v>19526</v>
      </c>
    </row>
    <row r="2309" spans="1:6" x14ac:dyDescent="0.25">
      <c r="A2309" s="80" t="s">
        <v>2619</v>
      </c>
      <c r="B2309" s="13" t="s">
        <v>2620</v>
      </c>
      <c r="C2309" s="55" t="s">
        <v>6</v>
      </c>
      <c r="D2309" s="55" t="s">
        <v>19375</v>
      </c>
      <c r="E2309" s="13"/>
      <c r="F2309" s="39" t="s">
        <v>19526</v>
      </c>
    </row>
    <row r="2310" spans="1:6" x14ac:dyDescent="0.25">
      <c r="A2310" s="80" t="s">
        <v>2621</v>
      </c>
      <c r="B2310" s="13" t="s">
        <v>2622</v>
      </c>
      <c r="C2310" s="55" t="s">
        <v>6</v>
      </c>
      <c r="D2310" s="55" t="s">
        <v>19375</v>
      </c>
      <c r="E2310" s="13"/>
      <c r="F2310" s="39" t="s">
        <v>19526</v>
      </c>
    </row>
    <row r="2311" spans="1:6" x14ac:dyDescent="0.25">
      <c r="A2311" s="80" t="s">
        <v>2623</v>
      </c>
      <c r="B2311" s="13" t="s">
        <v>2624</v>
      </c>
      <c r="C2311" s="55" t="s">
        <v>6</v>
      </c>
      <c r="D2311" s="55" t="s">
        <v>19324</v>
      </c>
      <c r="E2311" s="13" t="s">
        <v>21453</v>
      </c>
      <c r="F2311" s="39" t="s">
        <v>19526</v>
      </c>
    </row>
    <row r="2312" spans="1:6" x14ac:dyDescent="0.25">
      <c r="A2312" s="80" t="s">
        <v>2625</v>
      </c>
      <c r="B2312" s="13" t="s">
        <v>2626</v>
      </c>
      <c r="C2312" s="55" t="s">
        <v>6</v>
      </c>
      <c r="D2312" s="55" t="s">
        <v>19324</v>
      </c>
      <c r="E2312" s="13" t="s">
        <v>21453</v>
      </c>
      <c r="F2312" s="39" t="s">
        <v>19526</v>
      </c>
    </row>
    <row r="2313" spans="1:6" x14ac:dyDescent="0.25">
      <c r="A2313" s="80" t="s">
        <v>2629</v>
      </c>
      <c r="B2313" s="13" t="s">
        <v>2630</v>
      </c>
      <c r="C2313" s="55" t="s">
        <v>6</v>
      </c>
      <c r="D2313" s="55" t="s">
        <v>19370</v>
      </c>
      <c r="E2313" s="13"/>
      <c r="F2313" s="39" t="s">
        <v>19526</v>
      </c>
    </row>
    <row r="2314" spans="1:6" x14ac:dyDescent="0.25">
      <c r="A2314" s="80" t="s">
        <v>2631</v>
      </c>
      <c r="B2314" s="13" t="s">
        <v>2632</v>
      </c>
      <c r="C2314" s="55" t="s">
        <v>6</v>
      </c>
      <c r="D2314" s="55" t="s">
        <v>19321</v>
      </c>
      <c r="E2314" s="13" t="s">
        <v>21453</v>
      </c>
      <c r="F2314" s="39" t="s">
        <v>19526</v>
      </c>
    </row>
    <row r="2315" spans="1:6" x14ac:dyDescent="0.25">
      <c r="A2315" s="80" t="s">
        <v>2635</v>
      </c>
      <c r="B2315" s="13" t="s">
        <v>2636</v>
      </c>
      <c r="C2315" s="55" t="s">
        <v>6</v>
      </c>
      <c r="D2315" s="55" t="s">
        <v>19321</v>
      </c>
      <c r="E2315" s="13" t="s">
        <v>21453</v>
      </c>
      <c r="F2315" s="39" t="s">
        <v>19526</v>
      </c>
    </row>
    <row r="2316" spans="1:6" x14ac:dyDescent="0.25">
      <c r="A2316" s="80" t="s">
        <v>2637</v>
      </c>
      <c r="B2316" s="13" t="s">
        <v>2638</v>
      </c>
      <c r="C2316" s="55" t="s">
        <v>6</v>
      </c>
      <c r="D2316" s="55" t="s">
        <v>19321</v>
      </c>
      <c r="E2316" s="13" t="s">
        <v>21453</v>
      </c>
      <c r="F2316" s="39" t="s">
        <v>19526</v>
      </c>
    </row>
    <row r="2317" spans="1:6" x14ac:dyDescent="0.25">
      <c r="A2317" s="80" t="s">
        <v>2639</v>
      </c>
      <c r="B2317" s="13" t="s">
        <v>2640</v>
      </c>
      <c r="C2317" s="55" t="s">
        <v>6</v>
      </c>
      <c r="D2317" s="55" t="s">
        <v>19120</v>
      </c>
      <c r="E2317" s="13"/>
      <c r="F2317" s="39" t="s">
        <v>19526</v>
      </c>
    </row>
    <row r="2318" spans="1:6" x14ac:dyDescent="0.25">
      <c r="A2318" s="80" t="s">
        <v>20530</v>
      </c>
      <c r="B2318" s="13" t="s">
        <v>20531</v>
      </c>
      <c r="C2318" s="55" t="s">
        <v>6</v>
      </c>
      <c r="D2318" s="55" t="s">
        <v>19316</v>
      </c>
      <c r="E2318" s="13"/>
      <c r="F2318" s="39" t="s">
        <v>19526</v>
      </c>
    </row>
    <row r="2319" spans="1:6" x14ac:dyDescent="0.25">
      <c r="A2319" s="80" t="s">
        <v>2643</v>
      </c>
      <c r="B2319" s="13" t="s">
        <v>2644</v>
      </c>
      <c r="C2319" s="55" t="s">
        <v>6</v>
      </c>
      <c r="D2319" s="55" t="s">
        <v>19498</v>
      </c>
      <c r="E2319" s="13"/>
      <c r="F2319" s="39" t="s">
        <v>19526</v>
      </c>
    </row>
    <row r="2320" spans="1:6" x14ac:dyDescent="0.25">
      <c r="A2320" s="80" t="s">
        <v>2645</v>
      </c>
      <c r="B2320" s="13" t="s">
        <v>2646</v>
      </c>
      <c r="C2320" s="55" t="s">
        <v>6</v>
      </c>
      <c r="D2320" s="55" t="s">
        <v>19316</v>
      </c>
      <c r="E2320" s="13"/>
      <c r="F2320" s="39" t="s">
        <v>19526</v>
      </c>
    </row>
    <row r="2321" spans="1:6" x14ac:dyDescent="0.25">
      <c r="A2321" s="80" t="s">
        <v>20532</v>
      </c>
      <c r="B2321" s="13" t="s">
        <v>20533</v>
      </c>
      <c r="C2321" s="55" t="s">
        <v>6</v>
      </c>
      <c r="D2321" s="55" t="s">
        <v>19499</v>
      </c>
      <c r="E2321" s="13"/>
      <c r="F2321" s="39" t="s">
        <v>19526</v>
      </c>
    </row>
    <row r="2322" spans="1:6" x14ac:dyDescent="0.25">
      <c r="A2322" s="80" t="s">
        <v>20534</v>
      </c>
      <c r="B2322" s="13" t="s">
        <v>20535</v>
      </c>
      <c r="C2322" s="55" t="s">
        <v>6</v>
      </c>
      <c r="D2322" s="55" t="s">
        <v>19333</v>
      </c>
      <c r="E2322" s="13"/>
      <c r="F2322" s="39" t="s">
        <v>19526</v>
      </c>
    </row>
    <row r="2323" spans="1:6" x14ac:dyDescent="0.25">
      <c r="A2323" s="80" t="s">
        <v>20536</v>
      </c>
      <c r="B2323" s="13" t="s">
        <v>20537</v>
      </c>
      <c r="C2323" s="55" t="s">
        <v>6</v>
      </c>
      <c r="D2323" s="55" t="s">
        <v>19333</v>
      </c>
      <c r="E2323" s="13"/>
      <c r="F2323" s="39" t="s">
        <v>19526</v>
      </c>
    </row>
    <row r="2324" spans="1:6" x14ac:dyDescent="0.25">
      <c r="A2324" s="80" t="s">
        <v>2647</v>
      </c>
      <c r="B2324" s="13" t="s">
        <v>2648</v>
      </c>
      <c r="C2324" s="55" t="s">
        <v>6</v>
      </c>
      <c r="D2324" s="55" t="s">
        <v>19333</v>
      </c>
      <c r="E2324" s="13"/>
      <c r="F2324" s="39" t="s">
        <v>19526</v>
      </c>
    </row>
    <row r="2325" spans="1:6" x14ac:dyDescent="0.25">
      <c r="A2325" s="80" t="s">
        <v>2649</v>
      </c>
      <c r="B2325" s="13" t="s">
        <v>2650</v>
      </c>
      <c r="C2325" s="55" t="s">
        <v>6</v>
      </c>
      <c r="D2325" s="55" t="s">
        <v>19333</v>
      </c>
      <c r="E2325" s="13"/>
      <c r="F2325" s="39" t="s">
        <v>19526</v>
      </c>
    </row>
    <row r="2326" spans="1:6" x14ac:dyDescent="0.25">
      <c r="A2326" s="80" t="s">
        <v>20538</v>
      </c>
      <c r="B2326" s="13" t="s">
        <v>20539</v>
      </c>
      <c r="C2326" s="55" t="s">
        <v>6</v>
      </c>
      <c r="D2326" s="55" t="s">
        <v>19333</v>
      </c>
      <c r="E2326" s="13"/>
      <c r="F2326" s="39" t="s">
        <v>19526</v>
      </c>
    </row>
    <row r="2327" spans="1:6" x14ac:dyDescent="0.25">
      <c r="A2327" s="80" t="s">
        <v>2651</v>
      </c>
      <c r="B2327" s="13" t="s">
        <v>2652</v>
      </c>
      <c r="C2327" s="55" t="s">
        <v>6</v>
      </c>
      <c r="D2327" s="55" t="s">
        <v>19499</v>
      </c>
      <c r="E2327" s="13"/>
      <c r="F2327" s="39" t="s">
        <v>19526</v>
      </c>
    </row>
    <row r="2328" spans="1:6" x14ac:dyDescent="0.25">
      <c r="A2328" s="80" t="s">
        <v>20540</v>
      </c>
      <c r="B2328" s="13" t="s">
        <v>20541</v>
      </c>
      <c r="C2328" s="55" t="s">
        <v>6</v>
      </c>
      <c r="D2328" s="55" t="s">
        <v>19499</v>
      </c>
      <c r="E2328" s="13"/>
      <c r="F2328" s="39" t="s">
        <v>19526</v>
      </c>
    </row>
    <row r="2329" spans="1:6" x14ac:dyDescent="0.25">
      <c r="A2329" s="80" t="s">
        <v>20542</v>
      </c>
      <c r="B2329" s="13" t="s">
        <v>20543</v>
      </c>
      <c r="C2329" s="55" t="s">
        <v>6</v>
      </c>
      <c r="D2329" s="55" t="s">
        <v>19499</v>
      </c>
      <c r="E2329" s="13"/>
      <c r="F2329" s="39" t="s">
        <v>19526</v>
      </c>
    </row>
    <row r="2330" spans="1:6" x14ac:dyDescent="0.25">
      <c r="A2330" s="80" t="s">
        <v>2655</v>
      </c>
      <c r="B2330" s="13" t="s">
        <v>2656</v>
      </c>
      <c r="C2330" s="55" t="s">
        <v>6</v>
      </c>
      <c r="D2330" s="55" t="s">
        <v>19362</v>
      </c>
      <c r="E2330" s="13"/>
      <c r="F2330" s="39" t="s">
        <v>19526</v>
      </c>
    </row>
    <row r="2331" spans="1:6" x14ac:dyDescent="0.25">
      <c r="A2331" s="80" t="s">
        <v>2657</v>
      </c>
      <c r="B2331" s="13" t="s">
        <v>2658</v>
      </c>
      <c r="C2331" s="55" t="s">
        <v>6</v>
      </c>
      <c r="D2331" s="55" t="s">
        <v>19500</v>
      </c>
      <c r="E2331" s="13"/>
      <c r="F2331" s="39" t="s">
        <v>19526</v>
      </c>
    </row>
    <row r="2332" spans="1:6" x14ac:dyDescent="0.25">
      <c r="A2332" s="80" t="s">
        <v>2661</v>
      </c>
      <c r="B2332" s="13" t="s">
        <v>2662</v>
      </c>
      <c r="C2332" s="55" t="s">
        <v>6</v>
      </c>
      <c r="D2332" s="55" t="s">
        <v>19323</v>
      </c>
      <c r="E2332" s="13"/>
      <c r="F2332" s="39" t="s">
        <v>19526</v>
      </c>
    </row>
    <row r="2333" spans="1:6" x14ac:dyDescent="0.25">
      <c r="A2333" s="80" t="s">
        <v>20544</v>
      </c>
      <c r="B2333" s="13" t="s">
        <v>20545</v>
      </c>
      <c r="C2333" s="55" t="s">
        <v>6</v>
      </c>
      <c r="D2333" s="55" t="s">
        <v>19323</v>
      </c>
      <c r="E2333" s="13"/>
      <c r="F2333" s="39" t="s">
        <v>19526</v>
      </c>
    </row>
    <row r="2334" spans="1:6" x14ac:dyDescent="0.25">
      <c r="A2334" s="80" t="s">
        <v>20546</v>
      </c>
      <c r="B2334" s="13" t="s">
        <v>20547</v>
      </c>
      <c r="C2334" s="55" t="s">
        <v>6</v>
      </c>
      <c r="D2334" s="55" t="s">
        <v>19323</v>
      </c>
      <c r="E2334" s="13"/>
      <c r="F2334" s="39" t="s">
        <v>19526</v>
      </c>
    </row>
    <row r="2335" spans="1:6" x14ac:dyDescent="0.25">
      <c r="A2335" s="80" t="s">
        <v>2683</v>
      </c>
      <c r="B2335" s="13" t="s">
        <v>2684</v>
      </c>
      <c r="C2335" s="55" t="s">
        <v>6</v>
      </c>
      <c r="D2335" s="55" t="s">
        <v>19359</v>
      </c>
      <c r="E2335" s="13"/>
      <c r="F2335" s="39" t="s">
        <v>19526</v>
      </c>
    </row>
    <row r="2336" spans="1:6" x14ac:dyDescent="0.25">
      <c r="A2336" s="80" t="s">
        <v>2685</v>
      </c>
      <c r="B2336" s="13" t="s">
        <v>2686</v>
      </c>
      <c r="C2336" s="55" t="s">
        <v>6</v>
      </c>
      <c r="D2336" s="55" t="s">
        <v>19316</v>
      </c>
      <c r="E2336" s="13"/>
      <c r="F2336" s="39" t="s">
        <v>19526</v>
      </c>
    </row>
    <row r="2337" spans="1:6" x14ac:dyDescent="0.25">
      <c r="A2337" s="80" t="s">
        <v>20548</v>
      </c>
      <c r="B2337" s="13" t="s">
        <v>20549</v>
      </c>
      <c r="C2337" s="55" t="s">
        <v>2732</v>
      </c>
      <c r="D2337" s="55" t="s">
        <v>19491</v>
      </c>
      <c r="E2337" s="13"/>
      <c r="F2337" s="39" t="s">
        <v>19526</v>
      </c>
    </row>
    <row r="2338" spans="1:6" x14ac:dyDescent="0.25">
      <c r="A2338" s="80" t="s">
        <v>2687</v>
      </c>
      <c r="B2338" s="13" t="s">
        <v>2688</v>
      </c>
      <c r="C2338" s="55" t="s">
        <v>6</v>
      </c>
      <c r="D2338" s="55" t="s">
        <v>19316</v>
      </c>
      <c r="E2338" s="13"/>
      <c r="F2338" s="39" t="s">
        <v>19526</v>
      </c>
    </row>
    <row r="2339" spans="1:6" x14ac:dyDescent="0.25">
      <c r="A2339" s="80" t="s">
        <v>2689</v>
      </c>
      <c r="B2339" s="13" t="s">
        <v>2690</v>
      </c>
      <c r="C2339" s="55" t="s">
        <v>6</v>
      </c>
      <c r="D2339" s="55" t="s">
        <v>19316</v>
      </c>
      <c r="E2339" s="13"/>
      <c r="F2339" s="39" t="s">
        <v>19526</v>
      </c>
    </row>
    <row r="2340" spans="1:6" x14ac:dyDescent="0.25">
      <c r="A2340" s="80" t="s">
        <v>2695</v>
      </c>
      <c r="B2340" s="13" t="s">
        <v>2696</v>
      </c>
      <c r="C2340" s="55" t="s">
        <v>6</v>
      </c>
      <c r="D2340" s="55" t="s">
        <v>19359</v>
      </c>
      <c r="E2340" s="13"/>
      <c r="F2340" s="39" t="s">
        <v>19526</v>
      </c>
    </row>
    <row r="2341" spans="1:6" x14ac:dyDescent="0.25">
      <c r="A2341" s="80" t="s">
        <v>2699</v>
      </c>
      <c r="B2341" s="13" t="s">
        <v>2700</v>
      </c>
      <c r="C2341" s="55" t="s">
        <v>6</v>
      </c>
      <c r="D2341" s="55" t="s">
        <v>19120</v>
      </c>
      <c r="E2341" s="13"/>
      <c r="F2341" s="39" t="s">
        <v>19526</v>
      </c>
    </row>
    <row r="2342" spans="1:6" x14ac:dyDescent="0.25">
      <c r="A2342" s="80" t="s">
        <v>2701</v>
      </c>
      <c r="B2342" s="13" t="s">
        <v>2702</v>
      </c>
      <c r="C2342" s="55" t="s">
        <v>6</v>
      </c>
      <c r="D2342" s="55" t="s">
        <v>19120</v>
      </c>
      <c r="E2342" s="13"/>
      <c r="F2342" s="39" t="s">
        <v>19526</v>
      </c>
    </row>
    <row r="2343" spans="1:6" x14ac:dyDescent="0.25">
      <c r="A2343" s="80" t="s">
        <v>2709</v>
      </c>
      <c r="B2343" s="13" t="s">
        <v>2710</v>
      </c>
      <c r="C2343" s="55" t="s">
        <v>6</v>
      </c>
      <c r="D2343" s="55" t="s">
        <v>19505</v>
      </c>
      <c r="E2343" s="13"/>
      <c r="F2343" s="39" t="s">
        <v>19526</v>
      </c>
    </row>
    <row r="2344" spans="1:6" x14ac:dyDescent="0.25">
      <c r="A2344" s="80" t="s">
        <v>2711</v>
      </c>
      <c r="B2344" s="13" t="s">
        <v>2712</v>
      </c>
      <c r="C2344" s="55" t="s">
        <v>6</v>
      </c>
      <c r="D2344" s="55" t="s">
        <v>19322</v>
      </c>
      <c r="E2344" s="13"/>
      <c r="F2344" s="39" t="s">
        <v>19526</v>
      </c>
    </row>
    <row r="2345" spans="1:6" x14ac:dyDescent="0.25">
      <c r="A2345" s="80" t="s">
        <v>2713</v>
      </c>
      <c r="B2345" s="13" t="s">
        <v>2714</v>
      </c>
      <c r="C2345" s="55" t="s">
        <v>6</v>
      </c>
      <c r="D2345" s="55" t="s">
        <v>19321</v>
      </c>
      <c r="E2345" s="13" t="s">
        <v>21453</v>
      </c>
      <c r="F2345" s="39" t="s">
        <v>19526</v>
      </c>
    </row>
    <row r="2346" spans="1:6" x14ac:dyDescent="0.25">
      <c r="A2346" s="80" t="s">
        <v>2715</v>
      </c>
      <c r="B2346" s="13" t="s">
        <v>2716</v>
      </c>
      <c r="C2346" s="55" t="s">
        <v>6</v>
      </c>
      <c r="D2346" s="55" t="s">
        <v>19321</v>
      </c>
      <c r="E2346" s="13" t="s">
        <v>21453</v>
      </c>
      <c r="F2346" s="39" t="s">
        <v>19526</v>
      </c>
    </row>
    <row r="2347" spans="1:6" x14ac:dyDescent="0.25">
      <c r="A2347" s="80" t="s">
        <v>2717</v>
      </c>
      <c r="B2347" s="13" t="s">
        <v>2718</v>
      </c>
      <c r="C2347" s="55" t="s">
        <v>6</v>
      </c>
      <c r="D2347" s="55" t="s">
        <v>19321</v>
      </c>
      <c r="E2347" s="13" t="s">
        <v>21453</v>
      </c>
      <c r="F2347" s="39" t="s">
        <v>19526</v>
      </c>
    </row>
    <row r="2348" spans="1:6" x14ac:dyDescent="0.25">
      <c r="A2348" s="80" t="s">
        <v>20550</v>
      </c>
      <c r="B2348" s="13" t="s">
        <v>20551</v>
      </c>
      <c r="C2348" s="55" t="s">
        <v>6</v>
      </c>
      <c r="D2348" s="55" t="s">
        <v>19353</v>
      </c>
      <c r="E2348" s="13"/>
      <c r="F2348" s="39" t="s">
        <v>19526</v>
      </c>
    </row>
    <row r="2349" spans="1:6" x14ac:dyDescent="0.25">
      <c r="A2349" s="80" t="s">
        <v>2720</v>
      </c>
      <c r="B2349" s="13" t="s">
        <v>2721</v>
      </c>
      <c r="C2349" s="55" t="s">
        <v>6</v>
      </c>
      <c r="D2349" s="55" t="s">
        <v>19506</v>
      </c>
      <c r="E2349" s="13"/>
      <c r="F2349" s="39" t="s">
        <v>19526</v>
      </c>
    </row>
    <row r="2350" spans="1:6" x14ac:dyDescent="0.25">
      <c r="A2350" s="80" t="s">
        <v>20552</v>
      </c>
      <c r="B2350" s="13" t="s">
        <v>20553</v>
      </c>
      <c r="C2350" s="55" t="s">
        <v>6</v>
      </c>
      <c r="D2350" s="55" t="s">
        <v>21467</v>
      </c>
      <c r="E2350" s="13"/>
      <c r="F2350" s="39" t="s">
        <v>19526</v>
      </c>
    </row>
    <row r="2351" spans="1:6" x14ac:dyDescent="0.25">
      <c r="A2351" s="80" t="s">
        <v>20554</v>
      </c>
      <c r="B2351" s="13" t="s">
        <v>20555</v>
      </c>
      <c r="C2351" s="55" t="s">
        <v>6</v>
      </c>
      <c r="D2351" s="55" t="s">
        <v>21467</v>
      </c>
      <c r="E2351" s="13"/>
      <c r="F2351" s="39" t="s">
        <v>19526</v>
      </c>
    </row>
    <row r="2352" spans="1:6" x14ac:dyDescent="0.25">
      <c r="A2352" s="80" t="s">
        <v>20556</v>
      </c>
      <c r="B2352" s="13" t="s">
        <v>20557</v>
      </c>
      <c r="C2352" s="55" t="s">
        <v>6</v>
      </c>
      <c r="D2352" s="55" t="s">
        <v>21467</v>
      </c>
      <c r="E2352" s="13"/>
      <c r="F2352" s="39" t="s">
        <v>19526</v>
      </c>
    </row>
    <row r="2353" spans="1:6" x14ac:dyDescent="0.25">
      <c r="A2353" s="80" t="s">
        <v>20558</v>
      </c>
      <c r="B2353" s="13" t="s">
        <v>20559</v>
      </c>
      <c r="C2353" s="55" t="s">
        <v>6</v>
      </c>
      <c r="D2353" s="55" t="s">
        <v>21467</v>
      </c>
      <c r="E2353" s="13"/>
      <c r="F2353" s="39" t="s">
        <v>19526</v>
      </c>
    </row>
    <row r="2354" spans="1:6" x14ac:dyDescent="0.25">
      <c r="A2354" s="80" t="s">
        <v>20560</v>
      </c>
      <c r="B2354" s="13" t="s">
        <v>20561</v>
      </c>
      <c r="C2354" s="55" t="s">
        <v>6</v>
      </c>
      <c r="D2354" s="55" t="s">
        <v>21467</v>
      </c>
      <c r="E2354" s="13"/>
      <c r="F2354" s="39" t="s">
        <v>19526</v>
      </c>
    </row>
    <row r="2355" spans="1:6" x14ac:dyDescent="0.25">
      <c r="A2355" s="80" t="s">
        <v>20562</v>
      </c>
      <c r="B2355" s="13" t="s">
        <v>20563</v>
      </c>
      <c r="C2355" s="55" t="s">
        <v>6</v>
      </c>
      <c r="D2355" s="55" t="s">
        <v>21467</v>
      </c>
      <c r="E2355" s="13"/>
      <c r="F2355" s="39" t="s">
        <v>19526</v>
      </c>
    </row>
    <row r="2356" spans="1:6" x14ac:dyDescent="0.25">
      <c r="A2356" s="80" t="s">
        <v>20564</v>
      </c>
      <c r="B2356" s="13" t="s">
        <v>20565</v>
      </c>
      <c r="C2356" s="55" t="s">
        <v>6</v>
      </c>
      <c r="D2356" s="55" t="s">
        <v>21467</v>
      </c>
      <c r="E2356" s="13"/>
      <c r="F2356" s="39" t="s">
        <v>19526</v>
      </c>
    </row>
    <row r="2357" spans="1:6" x14ac:dyDescent="0.25">
      <c r="A2357" s="80" t="s">
        <v>20566</v>
      </c>
      <c r="B2357" s="13" t="s">
        <v>20567</v>
      </c>
      <c r="C2357" s="55" t="s">
        <v>6</v>
      </c>
      <c r="D2357" s="55" t="s">
        <v>21467</v>
      </c>
      <c r="E2357" s="13"/>
      <c r="F2357" s="39" t="s">
        <v>19526</v>
      </c>
    </row>
    <row r="2358" spans="1:6" x14ac:dyDescent="0.25">
      <c r="A2358" s="80" t="s">
        <v>20568</v>
      </c>
      <c r="B2358" s="13" t="s">
        <v>20569</v>
      </c>
      <c r="C2358" s="55" t="s">
        <v>6</v>
      </c>
      <c r="D2358" s="55" t="s">
        <v>21467</v>
      </c>
      <c r="E2358" s="13"/>
      <c r="F2358" s="39" t="s">
        <v>19526</v>
      </c>
    </row>
    <row r="2359" spans="1:6" x14ac:dyDescent="0.25">
      <c r="A2359" s="80" t="s">
        <v>2722</v>
      </c>
      <c r="B2359" s="13" t="s">
        <v>2723</v>
      </c>
      <c r="C2359" s="55" t="s">
        <v>6</v>
      </c>
      <c r="D2359" s="55" t="s">
        <v>19341</v>
      </c>
      <c r="E2359" s="13"/>
      <c r="F2359" s="39" t="s">
        <v>19526</v>
      </c>
    </row>
    <row r="2360" spans="1:6" x14ac:dyDescent="0.25">
      <c r="A2360" s="80" t="s">
        <v>2724</v>
      </c>
      <c r="B2360" s="13" t="s">
        <v>2725</v>
      </c>
      <c r="C2360" s="55" t="s">
        <v>6</v>
      </c>
      <c r="D2360" s="55" t="s">
        <v>19316</v>
      </c>
      <c r="E2360" s="13"/>
      <c r="F2360" s="39" t="s">
        <v>19526</v>
      </c>
    </row>
    <row r="2361" spans="1:6" x14ac:dyDescent="0.25">
      <c r="A2361" s="80" t="s">
        <v>2728</v>
      </c>
      <c r="B2361" s="13" t="s">
        <v>2729</v>
      </c>
      <c r="C2361" s="55" t="s">
        <v>6</v>
      </c>
      <c r="D2361" s="55" t="s">
        <v>19120</v>
      </c>
      <c r="E2361" s="13"/>
      <c r="F2361" s="39" t="s">
        <v>19526</v>
      </c>
    </row>
    <row r="2362" spans="1:6" x14ac:dyDescent="0.25">
      <c r="A2362" s="80" t="s">
        <v>2730</v>
      </c>
      <c r="B2362" s="13" t="s">
        <v>2731</v>
      </c>
      <c r="C2362" s="55" t="s">
        <v>2732</v>
      </c>
      <c r="D2362" s="55" t="s">
        <v>19491</v>
      </c>
      <c r="E2362" s="13"/>
      <c r="F2362" s="39" t="s">
        <v>19526</v>
      </c>
    </row>
    <row r="2363" spans="1:6" x14ac:dyDescent="0.25">
      <c r="A2363" s="80" t="s">
        <v>2733</v>
      </c>
      <c r="B2363" s="13" t="s">
        <v>2734</v>
      </c>
      <c r="C2363" s="55" t="s">
        <v>6</v>
      </c>
      <c r="D2363" s="55" t="s">
        <v>19507</v>
      </c>
      <c r="E2363" s="13"/>
      <c r="F2363" s="39" t="s">
        <v>19526</v>
      </c>
    </row>
    <row r="2364" spans="1:6" x14ac:dyDescent="0.25">
      <c r="A2364" s="80" t="s">
        <v>20570</v>
      </c>
      <c r="B2364" s="13" t="s">
        <v>20571</v>
      </c>
      <c r="C2364" s="55" t="s">
        <v>2732</v>
      </c>
      <c r="D2364" s="55" t="s">
        <v>19491</v>
      </c>
      <c r="E2364" s="13"/>
      <c r="F2364" s="39" t="s">
        <v>19526</v>
      </c>
    </row>
    <row r="2365" spans="1:6" x14ac:dyDescent="0.25">
      <c r="A2365" s="80" t="s">
        <v>20572</v>
      </c>
      <c r="B2365" s="13" t="s">
        <v>20573</v>
      </c>
      <c r="C2365" s="55" t="s">
        <v>2732</v>
      </c>
      <c r="D2365" s="55" t="s">
        <v>19491</v>
      </c>
      <c r="E2365" s="13"/>
      <c r="F2365" s="39" t="s">
        <v>19526</v>
      </c>
    </row>
    <row r="2366" spans="1:6" x14ac:dyDescent="0.25">
      <c r="A2366" s="80" t="s">
        <v>20574</v>
      </c>
      <c r="B2366" s="13" t="s">
        <v>20575</v>
      </c>
      <c r="C2366" s="55" t="s">
        <v>2732</v>
      </c>
      <c r="D2366" s="55" t="s">
        <v>19491</v>
      </c>
      <c r="E2366" s="13"/>
      <c r="F2366" s="39" t="s">
        <v>19526</v>
      </c>
    </row>
    <row r="2367" spans="1:6" x14ac:dyDescent="0.25">
      <c r="A2367" s="80" t="s">
        <v>20576</v>
      </c>
      <c r="B2367" s="13" t="s">
        <v>20577</v>
      </c>
      <c r="C2367" s="55" t="s">
        <v>2732</v>
      </c>
      <c r="D2367" s="55" t="s">
        <v>19491</v>
      </c>
      <c r="E2367" s="13"/>
      <c r="F2367" s="39" t="s">
        <v>19526</v>
      </c>
    </row>
    <row r="2368" spans="1:6" x14ac:dyDescent="0.25">
      <c r="A2368" s="80" t="s">
        <v>2735</v>
      </c>
      <c r="B2368" s="13" t="s">
        <v>2736</v>
      </c>
      <c r="C2368" s="55" t="s">
        <v>6</v>
      </c>
      <c r="D2368" s="55" t="s">
        <v>19120</v>
      </c>
      <c r="E2368" s="13"/>
      <c r="F2368" s="39" t="s">
        <v>19526</v>
      </c>
    </row>
    <row r="2369" spans="1:6" x14ac:dyDescent="0.25">
      <c r="A2369" s="80" t="s">
        <v>20578</v>
      </c>
      <c r="B2369" s="13" t="s">
        <v>2797</v>
      </c>
      <c r="C2369" s="55" t="s">
        <v>6</v>
      </c>
      <c r="D2369" s="55" t="s">
        <v>19377</v>
      </c>
      <c r="E2369" s="13"/>
      <c r="F2369" s="39" t="s">
        <v>19526</v>
      </c>
    </row>
    <row r="2370" spans="1:6" x14ac:dyDescent="0.25">
      <c r="A2370" s="80" t="s">
        <v>20579</v>
      </c>
      <c r="B2370" s="13" t="s">
        <v>2799</v>
      </c>
      <c r="C2370" s="55" t="s">
        <v>6</v>
      </c>
      <c r="D2370" s="55" t="s">
        <v>19377</v>
      </c>
      <c r="E2370" s="13"/>
      <c r="F2370" s="39" t="s">
        <v>19526</v>
      </c>
    </row>
    <row r="2371" spans="1:6" x14ac:dyDescent="0.25">
      <c r="A2371" s="80" t="s">
        <v>20580</v>
      </c>
      <c r="B2371" s="13" t="s">
        <v>20581</v>
      </c>
      <c r="C2371" s="55" t="s">
        <v>6</v>
      </c>
      <c r="D2371" s="55" t="s">
        <v>19377</v>
      </c>
      <c r="E2371" s="13"/>
      <c r="F2371" s="39" t="s">
        <v>19526</v>
      </c>
    </row>
    <row r="2372" spans="1:6" x14ac:dyDescent="0.25">
      <c r="A2372" s="80" t="s">
        <v>20582</v>
      </c>
      <c r="B2372" s="13" t="s">
        <v>20583</v>
      </c>
      <c r="C2372" s="55" t="s">
        <v>6</v>
      </c>
      <c r="D2372" s="55" t="s">
        <v>19377</v>
      </c>
      <c r="E2372" s="13"/>
      <c r="F2372" s="39" t="s">
        <v>19526</v>
      </c>
    </row>
    <row r="2373" spans="1:6" x14ac:dyDescent="0.25">
      <c r="A2373" s="80" t="s">
        <v>20584</v>
      </c>
      <c r="B2373" s="13" t="s">
        <v>2805</v>
      </c>
      <c r="C2373" s="55" t="s">
        <v>6</v>
      </c>
      <c r="D2373" s="55" t="s">
        <v>19377</v>
      </c>
      <c r="E2373" s="13"/>
      <c r="F2373" s="39" t="s">
        <v>19526</v>
      </c>
    </row>
    <row r="2374" spans="1:6" x14ac:dyDescent="0.25">
      <c r="A2374" s="80" t="s">
        <v>20585</v>
      </c>
      <c r="B2374" s="13" t="s">
        <v>20586</v>
      </c>
      <c r="C2374" s="55" t="s">
        <v>6</v>
      </c>
      <c r="D2374" s="55" t="s">
        <v>19377</v>
      </c>
      <c r="E2374" s="13"/>
      <c r="F2374" s="39" t="s">
        <v>19526</v>
      </c>
    </row>
    <row r="2375" spans="1:6" x14ac:dyDescent="0.25">
      <c r="A2375" s="80" t="s">
        <v>20587</v>
      </c>
      <c r="B2375" s="13" t="s">
        <v>20588</v>
      </c>
      <c r="C2375" s="55" t="s">
        <v>6</v>
      </c>
      <c r="D2375" s="55" t="s">
        <v>19377</v>
      </c>
      <c r="E2375" s="13"/>
      <c r="F2375" s="39" t="s">
        <v>19526</v>
      </c>
    </row>
    <row r="2376" spans="1:6" x14ac:dyDescent="0.25">
      <c r="A2376" s="80" t="s">
        <v>20589</v>
      </c>
      <c r="B2376" s="13" t="s">
        <v>20590</v>
      </c>
      <c r="C2376" s="55" t="s">
        <v>6</v>
      </c>
      <c r="D2376" s="55" t="s">
        <v>19377</v>
      </c>
      <c r="E2376" s="13"/>
      <c r="F2376" s="39" t="s">
        <v>19526</v>
      </c>
    </row>
    <row r="2377" spans="1:6" x14ac:dyDescent="0.25">
      <c r="A2377" s="80" t="s">
        <v>20591</v>
      </c>
      <c r="B2377" s="13" t="s">
        <v>20592</v>
      </c>
      <c r="C2377" s="55" t="s">
        <v>6</v>
      </c>
      <c r="D2377" s="55" t="s">
        <v>19340</v>
      </c>
      <c r="E2377" s="13"/>
      <c r="F2377" s="39" t="s">
        <v>19526</v>
      </c>
    </row>
    <row r="2378" spans="1:6" x14ac:dyDescent="0.25">
      <c r="A2378" s="80" t="s">
        <v>20593</v>
      </c>
      <c r="B2378" s="13" t="s">
        <v>20594</v>
      </c>
      <c r="C2378" s="55" t="s">
        <v>6</v>
      </c>
      <c r="D2378" s="55" t="s">
        <v>19340</v>
      </c>
      <c r="E2378" s="13"/>
      <c r="F2378" s="39" t="s">
        <v>19526</v>
      </c>
    </row>
    <row r="2379" spans="1:6" x14ac:dyDescent="0.25">
      <c r="A2379" s="80" t="s">
        <v>20595</v>
      </c>
      <c r="B2379" s="13" t="s">
        <v>20596</v>
      </c>
      <c r="C2379" s="55" t="s">
        <v>6</v>
      </c>
      <c r="D2379" s="55" t="s">
        <v>19340</v>
      </c>
      <c r="E2379" s="13"/>
      <c r="F2379" s="39" t="s">
        <v>19526</v>
      </c>
    </row>
    <row r="2380" spans="1:6" x14ac:dyDescent="0.25">
      <c r="A2380" s="80" t="s">
        <v>20597</v>
      </c>
      <c r="B2380" s="13" t="s">
        <v>20598</v>
      </c>
      <c r="C2380" s="55" t="s">
        <v>6</v>
      </c>
      <c r="D2380" s="55" t="s">
        <v>19340</v>
      </c>
      <c r="E2380" s="13"/>
      <c r="F2380" s="39" t="s">
        <v>19526</v>
      </c>
    </row>
    <row r="2381" spans="1:6" x14ac:dyDescent="0.25">
      <c r="A2381" s="80" t="s">
        <v>20599</v>
      </c>
      <c r="B2381" s="13" t="s">
        <v>20600</v>
      </c>
      <c r="C2381" s="55" t="s">
        <v>6</v>
      </c>
      <c r="D2381" s="55" t="s">
        <v>19340</v>
      </c>
      <c r="E2381" s="13"/>
      <c r="F2381" s="39" t="s">
        <v>19526</v>
      </c>
    </row>
    <row r="2382" spans="1:6" x14ac:dyDescent="0.25">
      <c r="A2382" s="80" t="s">
        <v>2737</v>
      </c>
      <c r="B2382" s="13" t="s">
        <v>2738</v>
      </c>
      <c r="C2382" s="55" t="s">
        <v>6</v>
      </c>
      <c r="D2382" s="55" t="s">
        <v>19340</v>
      </c>
      <c r="E2382" s="13"/>
      <c r="F2382" s="39" t="s">
        <v>19526</v>
      </c>
    </row>
    <row r="2383" spans="1:6" x14ac:dyDescent="0.25">
      <c r="A2383" s="80" t="s">
        <v>20601</v>
      </c>
      <c r="B2383" s="13" t="s">
        <v>20602</v>
      </c>
      <c r="C2383" s="55" t="s">
        <v>6</v>
      </c>
      <c r="D2383" s="55" t="s">
        <v>19340</v>
      </c>
      <c r="E2383" s="13"/>
      <c r="F2383" s="39" t="s">
        <v>19526</v>
      </c>
    </row>
    <row r="2384" spans="1:6" x14ac:dyDescent="0.25">
      <c r="A2384" s="80" t="s">
        <v>20603</v>
      </c>
      <c r="B2384" s="13" t="s">
        <v>20604</v>
      </c>
      <c r="C2384" s="55" t="s">
        <v>6</v>
      </c>
      <c r="D2384" s="55" t="s">
        <v>19340</v>
      </c>
      <c r="E2384" s="13"/>
      <c r="F2384" s="39" t="s">
        <v>19526</v>
      </c>
    </row>
    <row r="2385" spans="1:6" x14ac:dyDescent="0.25">
      <c r="A2385" s="80" t="s">
        <v>20605</v>
      </c>
      <c r="B2385" s="13" t="s">
        <v>20606</v>
      </c>
      <c r="C2385" s="55" t="s">
        <v>6</v>
      </c>
      <c r="D2385" s="55" t="s">
        <v>19340</v>
      </c>
      <c r="E2385" s="13"/>
      <c r="F2385" s="39" t="s">
        <v>19526</v>
      </c>
    </row>
    <row r="2386" spans="1:6" x14ac:dyDescent="0.25">
      <c r="A2386" s="80" t="s">
        <v>20607</v>
      </c>
      <c r="B2386" s="13" t="s">
        <v>20608</v>
      </c>
      <c r="C2386" s="55" t="s">
        <v>6</v>
      </c>
      <c r="D2386" s="55" t="s">
        <v>19340</v>
      </c>
      <c r="E2386" s="13"/>
      <c r="F2386" s="39" t="s">
        <v>19526</v>
      </c>
    </row>
    <row r="2387" spans="1:6" x14ac:dyDescent="0.25">
      <c r="A2387" s="80" t="s">
        <v>20609</v>
      </c>
      <c r="B2387" s="13" t="s">
        <v>20610</v>
      </c>
      <c r="C2387" s="55" t="s">
        <v>6</v>
      </c>
      <c r="D2387" s="55" t="s">
        <v>21467</v>
      </c>
      <c r="E2387" s="13"/>
      <c r="F2387" s="39" t="s">
        <v>19526</v>
      </c>
    </row>
    <row r="2388" spans="1:6" x14ac:dyDescent="0.25">
      <c r="A2388" s="80" t="s">
        <v>20611</v>
      </c>
      <c r="B2388" s="13" t="s">
        <v>20612</v>
      </c>
      <c r="C2388" s="55" t="s">
        <v>6</v>
      </c>
      <c r="D2388" s="55" t="s">
        <v>21467</v>
      </c>
      <c r="E2388" s="13"/>
      <c r="F2388" s="39" t="s">
        <v>19526</v>
      </c>
    </row>
    <row r="2389" spans="1:6" x14ac:dyDescent="0.25">
      <c r="A2389" s="80" t="s">
        <v>2739</v>
      </c>
      <c r="B2389" s="13" t="s">
        <v>2740</v>
      </c>
      <c r="C2389" s="55" t="s">
        <v>6</v>
      </c>
      <c r="D2389" s="55" t="s">
        <v>19316</v>
      </c>
      <c r="E2389" s="13"/>
      <c r="F2389" s="39" t="s">
        <v>19526</v>
      </c>
    </row>
    <row r="2390" spans="1:6" x14ac:dyDescent="0.25">
      <c r="A2390" s="80" t="s">
        <v>2743</v>
      </c>
      <c r="B2390" s="13" t="s">
        <v>2744</v>
      </c>
      <c r="C2390" s="55" t="s">
        <v>6</v>
      </c>
      <c r="D2390" s="55" t="s">
        <v>19324</v>
      </c>
      <c r="E2390" s="13" t="s">
        <v>21453</v>
      </c>
      <c r="F2390" s="39" t="s">
        <v>19526</v>
      </c>
    </row>
    <row r="2391" spans="1:6" x14ac:dyDescent="0.25">
      <c r="A2391" s="80" t="s">
        <v>2749</v>
      </c>
      <c r="B2391" s="13" t="s">
        <v>2750</v>
      </c>
      <c r="C2391" s="55" t="s">
        <v>6</v>
      </c>
      <c r="D2391" s="55" t="s">
        <v>19321</v>
      </c>
      <c r="E2391" s="13" t="s">
        <v>21453</v>
      </c>
      <c r="F2391" s="39" t="s">
        <v>19526</v>
      </c>
    </row>
    <row r="2392" spans="1:6" x14ac:dyDescent="0.25">
      <c r="A2392" s="80" t="s">
        <v>20613</v>
      </c>
      <c r="B2392" s="13" t="s">
        <v>20614</v>
      </c>
      <c r="C2392" s="55" t="s">
        <v>6</v>
      </c>
      <c r="D2392" s="55" t="s">
        <v>19322</v>
      </c>
      <c r="E2392" s="13"/>
      <c r="F2392" s="39" t="s">
        <v>19526</v>
      </c>
    </row>
    <row r="2393" spans="1:6" x14ac:dyDescent="0.25">
      <c r="A2393" s="80" t="s">
        <v>2755</v>
      </c>
      <c r="B2393" s="13" t="s">
        <v>2756</v>
      </c>
      <c r="C2393" s="55" t="s">
        <v>6</v>
      </c>
      <c r="D2393" s="55" t="s">
        <v>19120</v>
      </c>
      <c r="E2393" s="13"/>
      <c r="F2393" s="39" t="s">
        <v>19526</v>
      </c>
    </row>
    <row r="2394" spans="1:6" x14ac:dyDescent="0.25">
      <c r="A2394" s="80" t="s">
        <v>2757</v>
      </c>
      <c r="B2394" s="13" t="s">
        <v>2758</v>
      </c>
      <c r="C2394" s="55" t="s">
        <v>6</v>
      </c>
      <c r="D2394" s="55" t="s">
        <v>19120</v>
      </c>
      <c r="E2394" s="13"/>
      <c r="F2394" s="39" t="s">
        <v>19526</v>
      </c>
    </row>
    <row r="2395" spans="1:6" x14ac:dyDescent="0.25">
      <c r="A2395" s="80" t="s">
        <v>2759</v>
      </c>
      <c r="B2395" s="13" t="s">
        <v>2760</v>
      </c>
      <c r="C2395" s="55" t="s">
        <v>6</v>
      </c>
      <c r="D2395" s="55" t="s">
        <v>19120</v>
      </c>
      <c r="E2395" s="13"/>
      <c r="F2395" s="39" t="s">
        <v>19526</v>
      </c>
    </row>
    <row r="2396" spans="1:6" x14ac:dyDescent="0.25">
      <c r="A2396" s="80" t="s">
        <v>2761</v>
      </c>
      <c r="B2396" s="13" t="s">
        <v>2762</v>
      </c>
      <c r="C2396" s="55" t="s">
        <v>6</v>
      </c>
      <c r="D2396" s="55" t="s">
        <v>19120</v>
      </c>
      <c r="E2396" s="13"/>
      <c r="F2396" s="39" t="s">
        <v>19526</v>
      </c>
    </row>
    <row r="2397" spans="1:6" x14ac:dyDescent="0.25">
      <c r="A2397" s="80" t="s">
        <v>2763</v>
      </c>
      <c r="B2397" s="13" t="s">
        <v>2764</v>
      </c>
      <c r="C2397" s="55" t="s">
        <v>6</v>
      </c>
      <c r="D2397" s="55" t="s">
        <v>19120</v>
      </c>
      <c r="E2397" s="13"/>
      <c r="F2397" s="39" t="s">
        <v>19526</v>
      </c>
    </row>
    <row r="2398" spans="1:6" x14ac:dyDescent="0.25">
      <c r="A2398" s="80" t="s">
        <v>2767</v>
      </c>
      <c r="B2398" s="13" t="s">
        <v>728</v>
      </c>
      <c r="C2398" s="55" t="s">
        <v>6</v>
      </c>
      <c r="D2398" s="55" t="s">
        <v>19120</v>
      </c>
      <c r="E2398" s="13"/>
      <c r="F2398" s="39" t="s">
        <v>19526</v>
      </c>
    </row>
    <row r="2399" spans="1:6" x14ac:dyDescent="0.25">
      <c r="A2399" s="80" t="s">
        <v>2768</v>
      </c>
      <c r="B2399" s="13" t="s">
        <v>2769</v>
      </c>
      <c r="C2399" s="55" t="s">
        <v>6</v>
      </c>
      <c r="D2399" s="55" t="s">
        <v>19120</v>
      </c>
      <c r="E2399" s="13"/>
      <c r="F2399" s="39" t="s">
        <v>19526</v>
      </c>
    </row>
    <row r="2400" spans="1:6" x14ac:dyDescent="0.25">
      <c r="A2400" s="80" t="s">
        <v>2770</v>
      </c>
      <c r="B2400" s="13" t="s">
        <v>2771</v>
      </c>
      <c r="C2400" s="55" t="s">
        <v>6</v>
      </c>
      <c r="D2400" s="55" t="s">
        <v>19120</v>
      </c>
      <c r="E2400" s="13"/>
      <c r="F2400" s="39" t="s">
        <v>19526</v>
      </c>
    </row>
    <row r="2401" spans="1:6" x14ac:dyDescent="0.25">
      <c r="A2401" s="80" t="s">
        <v>2772</v>
      </c>
      <c r="B2401" s="13" t="s">
        <v>2773</v>
      </c>
      <c r="C2401" s="55" t="s">
        <v>6</v>
      </c>
      <c r="D2401" s="55" t="s">
        <v>19120</v>
      </c>
      <c r="E2401" s="13"/>
      <c r="F2401" s="39" t="s">
        <v>19526</v>
      </c>
    </row>
    <row r="2402" spans="1:6" x14ac:dyDescent="0.25">
      <c r="A2402" s="80" t="s">
        <v>2774</v>
      </c>
      <c r="B2402" s="13" t="s">
        <v>2775</v>
      </c>
      <c r="C2402" s="55" t="s">
        <v>6</v>
      </c>
      <c r="D2402" s="55" t="s">
        <v>19508</v>
      </c>
      <c r="E2402" s="13"/>
      <c r="F2402" s="39" t="s">
        <v>19526</v>
      </c>
    </row>
    <row r="2403" spans="1:6" x14ac:dyDescent="0.25">
      <c r="A2403" s="80" t="s">
        <v>2776</v>
      </c>
      <c r="B2403" s="13" t="s">
        <v>2777</v>
      </c>
      <c r="C2403" s="55" t="s">
        <v>6</v>
      </c>
      <c r="D2403" s="55" t="s">
        <v>19508</v>
      </c>
      <c r="E2403" s="13"/>
      <c r="F2403" s="39" t="s">
        <v>19526</v>
      </c>
    </row>
    <row r="2404" spans="1:6" x14ac:dyDescent="0.25">
      <c r="A2404" s="80" t="s">
        <v>2778</v>
      </c>
      <c r="B2404" s="13" t="s">
        <v>2779</v>
      </c>
      <c r="C2404" s="55" t="s">
        <v>6</v>
      </c>
      <c r="D2404" s="55" t="s">
        <v>19120</v>
      </c>
      <c r="E2404" s="13"/>
      <c r="F2404" s="39" t="s">
        <v>19526</v>
      </c>
    </row>
    <row r="2405" spans="1:6" x14ac:dyDescent="0.25">
      <c r="A2405" s="80" t="s">
        <v>2780</v>
      </c>
      <c r="B2405" s="13" t="s">
        <v>2781</v>
      </c>
      <c r="C2405" s="55" t="s">
        <v>6</v>
      </c>
      <c r="D2405" s="55" t="s">
        <v>19120</v>
      </c>
      <c r="E2405" s="13"/>
      <c r="F2405" s="39" t="s">
        <v>19526</v>
      </c>
    </row>
    <row r="2406" spans="1:6" x14ac:dyDescent="0.25">
      <c r="A2406" s="80" t="s">
        <v>20615</v>
      </c>
      <c r="B2406" s="13" t="s">
        <v>20616</v>
      </c>
      <c r="C2406" s="55" t="s">
        <v>6</v>
      </c>
      <c r="D2406" s="55" t="s">
        <v>19120</v>
      </c>
      <c r="E2406" s="13"/>
      <c r="F2406" s="39" t="s">
        <v>19526</v>
      </c>
    </row>
    <row r="2407" spans="1:6" x14ac:dyDescent="0.25">
      <c r="A2407" s="80" t="s">
        <v>20617</v>
      </c>
      <c r="B2407" s="13" t="s">
        <v>20618</v>
      </c>
      <c r="C2407" s="55" t="s">
        <v>6</v>
      </c>
      <c r="D2407" s="55" t="s">
        <v>19321</v>
      </c>
      <c r="E2407" s="13" t="s">
        <v>21453</v>
      </c>
      <c r="F2407" s="39" t="s">
        <v>19526</v>
      </c>
    </row>
    <row r="2408" spans="1:6" x14ac:dyDescent="0.25">
      <c r="A2408" s="80" t="s">
        <v>20619</v>
      </c>
      <c r="B2408" s="13" t="s">
        <v>20620</v>
      </c>
      <c r="C2408" s="55" t="s">
        <v>6</v>
      </c>
      <c r="D2408" s="55" t="s">
        <v>19321</v>
      </c>
      <c r="E2408" s="13" t="s">
        <v>21453</v>
      </c>
      <c r="F2408" s="39" t="s">
        <v>19526</v>
      </c>
    </row>
    <row r="2409" spans="1:6" x14ac:dyDescent="0.25">
      <c r="A2409" s="80" t="s">
        <v>2788</v>
      </c>
      <c r="B2409" s="13" t="s">
        <v>2789</v>
      </c>
      <c r="C2409" s="55" t="s">
        <v>1253</v>
      </c>
      <c r="D2409" s="55" t="s">
        <v>19323</v>
      </c>
      <c r="E2409" s="13"/>
      <c r="F2409" s="39" t="s">
        <v>19526</v>
      </c>
    </row>
    <row r="2410" spans="1:6" x14ac:dyDescent="0.25">
      <c r="A2410" s="80" t="s">
        <v>2790</v>
      </c>
      <c r="B2410" s="13" t="s">
        <v>2791</v>
      </c>
      <c r="C2410" s="55" t="s">
        <v>1253</v>
      </c>
      <c r="D2410" s="55" t="s">
        <v>19323</v>
      </c>
      <c r="E2410" s="13"/>
      <c r="F2410" s="39" t="s">
        <v>19526</v>
      </c>
    </row>
    <row r="2411" spans="1:6" x14ac:dyDescent="0.25">
      <c r="A2411" s="80" t="s">
        <v>2792</v>
      </c>
      <c r="B2411" s="13" t="s">
        <v>2793</v>
      </c>
      <c r="C2411" s="55" t="s">
        <v>6</v>
      </c>
      <c r="D2411" s="55" t="s">
        <v>19316</v>
      </c>
      <c r="E2411" s="13"/>
      <c r="F2411" s="39" t="s">
        <v>19526</v>
      </c>
    </row>
    <row r="2412" spans="1:6" x14ac:dyDescent="0.25">
      <c r="A2412" s="80" t="s">
        <v>2794</v>
      </c>
      <c r="B2412" s="13" t="s">
        <v>2795</v>
      </c>
      <c r="C2412" s="55" t="s">
        <v>6</v>
      </c>
      <c r="D2412" s="55" t="s">
        <v>19509</v>
      </c>
      <c r="E2412" s="13"/>
      <c r="F2412" s="39" t="s">
        <v>19526</v>
      </c>
    </row>
    <row r="2413" spans="1:6" x14ac:dyDescent="0.25">
      <c r="A2413" s="80" t="s">
        <v>2810</v>
      </c>
      <c r="B2413" s="13" t="s">
        <v>2811</v>
      </c>
      <c r="C2413" s="55" t="s">
        <v>6</v>
      </c>
      <c r="D2413" s="55" t="s">
        <v>19316</v>
      </c>
      <c r="E2413" s="13"/>
      <c r="F2413" s="39" t="s">
        <v>19526</v>
      </c>
    </row>
    <row r="2414" spans="1:6" x14ac:dyDescent="0.25">
      <c r="A2414" s="80" t="s">
        <v>2812</v>
      </c>
      <c r="B2414" s="13" t="s">
        <v>2813</v>
      </c>
      <c r="C2414" s="55" t="s">
        <v>6</v>
      </c>
      <c r="D2414" s="55" t="s">
        <v>19316</v>
      </c>
      <c r="E2414" s="13"/>
      <c r="F2414" s="39" t="s">
        <v>19526</v>
      </c>
    </row>
    <row r="2415" spans="1:6" x14ac:dyDescent="0.25">
      <c r="A2415" s="80" t="s">
        <v>2818</v>
      </c>
      <c r="B2415" s="13" t="s">
        <v>2819</v>
      </c>
      <c r="C2415" s="55" t="s">
        <v>6</v>
      </c>
      <c r="D2415" s="55" t="s">
        <v>19316</v>
      </c>
      <c r="E2415" s="13"/>
      <c r="F2415" s="39" t="s">
        <v>19526</v>
      </c>
    </row>
    <row r="2416" spans="1:6" x14ac:dyDescent="0.25">
      <c r="A2416" s="80" t="s">
        <v>2820</v>
      </c>
      <c r="B2416" s="13" t="s">
        <v>2821</v>
      </c>
      <c r="C2416" s="55" t="s">
        <v>6</v>
      </c>
      <c r="D2416" s="55" t="s">
        <v>19120</v>
      </c>
      <c r="E2416" s="13"/>
      <c r="F2416" s="39" t="s">
        <v>19526</v>
      </c>
    </row>
    <row r="2417" spans="1:6" x14ac:dyDescent="0.25">
      <c r="A2417" s="80" t="s">
        <v>20621</v>
      </c>
      <c r="B2417" s="13" t="s">
        <v>20622</v>
      </c>
      <c r="C2417" s="55" t="s">
        <v>6</v>
      </c>
      <c r="D2417" s="55" t="s">
        <v>19499</v>
      </c>
      <c r="E2417" s="13"/>
      <c r="F2417" s="39" t="s">
        <v>19526</v>
      </c>
    </row>
    <row r="2418" spans="1:6" x14ac:dyDescent="0.25">
      <c r="A2418" s="80" t="s">
        <v>20623</v>
      </c>
      <c r="B2418" s="13" t="s">
        <v>20624</v>
      </c>
      <c r="C2418" s="55" t="s">
        <v>6</v>
      </c>
      <c r="D2418" s="55" t="s">
        <v>19499</v>
      </c>
      <c r="E2418" s="13"/>
      <c r="F2418" s="39" t="s">
        <v>19526</v>
      </c>
    </row>
    <row r="2419" spans="1:6" x14ac:dyDescent="0.25">
      <c r="A2419" s="80" t="s">
        <v>2822</v>
      </c>
      <c r="B2419" s="13" t="s">
        <v>2823</v>
      </c>
      <c r="C2419" s="55" t="s">
        <v>6</v>
      </c>
      <c r="D2419" s="55" t="s">
        <v>19362</v>
      </c>
      <c r="E2419" s="13"/>
      <c r="F2419" s="39" t="s">
        <v>19526</v>
      </c>
    </row>
    <row r="2420" spans="1:6" x14ac:dyDescent="0.25">
      <c r="A2420" s="80" t="s">
        <v>20625</v>
      </c>
      <c r="B2420" s="13" t="s">
        <v>20626</v>
      </c>
      <c r="C2420" s="55" t="s">
        <v>6</v>
      </c>
      <c r="D2420" s="55" t="s">
        <v>19316</v>
      </c>
      <c r="E2420" s="13"/>
      <c r="F2420" s="39" t="s">
        <v>19526</v>
      </c>
    </row>
    <row r="2421" spans="1:6" x14ac:dyDescent="0.25">
      <c r="A2421" s="80" t="s">
        <v>2828</v>
      </c>
      <c r="B2421" s="13" t="s">
        <v>2829</v>
      </c>
      <c r="C2421" s="55" t="s">
        <v>6</v>
      </c>
      <c r="D2421" s="55" t="s">
        <v>19316</v>
      </c>
      <c r="E2421" s="13"/>
      <c r="F2421" s="39" t="s">
        <v>19526</v>
      </c>
    </row>
    <row r="2422" spans="1:6" x14ac:dyDescent="0.25">
      <c r="A2422" s="80" t="s">
        <v>2830</v>
      </c>
      <c r="B2422" s="13" t="s">
        <v>2831</v>
      </c>
      <c r="C2422" s="55" t="s">
        <v>6</v>
      </c>
      <c r="D2422" s="55" t="s">
        <v>19316</v>
      </c>
      <c r="E2422" s="13"/>
      <c r="F2422" s="39" t="s">
        <v>19526</v>
      </c>
    </row>
    <row r="2423" spans="1:6" x14ac:dyDescent="0.25">
      <c r="A2423" s="80" t="s">
        <v>2832</v>
      </c>
      <c r="B2423" s="13" t="s">
        <v>2833</v>
      </c>
      <c r="C2423" s="55" t="s">
        <v>6</v>
      </c>
      <c r="D2423" s="55" t="s">
        <v>19316</v>
      </c>
      <c r="E2423" s="13"/>
      <c r="F2423" s="39" t="s">
        <v>19526</v>
      </c>
    </row>
    <row r="2424" spans="1:6" x14ac:dyDescent="0.25">
      <c r="A2424" s="80" t="s">
        <v>2842</v>
      </c>
      <c r="B2424" s="13" t="s">
        <v>2843</v>
      </c>
      <c r="C2424" s="55" t="s">
        <v>6</v>
      </c>
      <c r="D2424" s="55" t="s">
        <v>19120</v>
      </c>
      <c r="E2424" s="13"/>
      <c r="F2424" s="39" t="s">
        <v>19526</v>
      </c>
    </row>
    <row r="2425" spans="1:6" x14ac:dyDescent="0.25">
      <c r="A2425" s="80" t="s">
        <v>2844</v>
      </c>
      <c r="B2425" s="13" t="s">
        <v>2845</v>
      </c>
      <c r="C2425" s="55" t="s">
        <v>6</v>
      </c>
      <c r="D2425" s="55" t="s">
        <v>19316</v>
      </c>
      <c r="E2425" s="13"/>
      <c r="F2425" s="39" t="s">
        <v>19526</v>
      </c>
    </row>
    <row r="2426" spans="1:6" x14ac:dyDescent="0.25">
      <c r="A2426" s="80" t="s">
        <v>20627</v>
      </c>
      <c r="B2426" s="13" t="s">
        <v>20628</v>
      </c>
      <c r="C2426" s="55" t="s">
        <v>6</v>
      </c>
      <c r="D2426" s="55" t="s">
        <v>19499</v>
      </c>
      <c r="E2426" s="13"/>
      <c r="F2426" s="39" t="s">
        <v>19526</v>
      </c>
    </row>
    <row r="2427" spans="1:6" x14ac:dyDescent="0.25">
      <c r="A2427" s="80" t="s">
        <v>2846</v>
      </c>
      <c r="B2427" s="13" t="s">
        <v>2847</v>
      </c>
      <c r="C2427" s="55" t="s">
        <v>6</v>
      </c>
      <c r="D2427" s="55" t="s">
        <v>19120</v>
      </c>
      <c r="E2427" s="13"/>
      <c r="F2427" s="39" t="s">
        <v>19526</v>
      </c>
    </row>
    <row r="2428" spans="1:6" x14ac:dyDescent="0.25">
      <c r="A2428" s="80" t="s">
        <v>2848</v>
      </c>
      <c r="B2428" s="13" t="s">
        <v>2849</v>
      </c>
      <c r="C2428" s="55" t="s">
        <v>6</v>
      </c>
      <c r="D2428" s="55" t="s">
        <v>19350</v>
      </c>
      <c r="E2428" s="13"/>
      <c r="F2428" s="39" t="s">
        <v>19526</v>
      </c>
    </row>
    <row r="2429" spans="1:6" x14ac:dyDescent="0.25">
      <c r="A2429" s="80" t="s">
        <v>2856</v>
      </c>
      <c r="B2429" s="13" t="s">
        <v>2857</v>
      </c>
      <c r="C2429" s="55" t="s">
        <v>6</v>
      </c>
      <c r="D2429" s="55" t="s">
        <v>19321</v>
      </c>
      <c r="E2429" s="13" t="s">
        <v>21453</v>
      </c>
      <c r="F2429" s="39" t="s">
        <v>19526</v>
      </c>
    </row>
    <row r="2430" spans="1:6" x14ac:dyDescent="0.25">
      <c r="A2430" s="80" t="s">
        <v>2866</v>
      </c>
      <c r="B2430" s="13" t="s">
        <v>2867</v>
      </c>
      <c r="C2430" s="55" t="s">
        <v>6</v>
      </c>
      <c r="D2430" s="55" t="s">
        <v>19322</v>
      </c>
      <c r="E2430" s="13"/>
      <c r="F2430" s="39" t="s">
        <v>19526</v>
      </c>
    </row>
    <row r="2431" spans="1:6" x14ac:dyDescent="0.25">
      <c r="A2431" s="80" t="s">
        <v>20629</v>
      </c>
      <c r="B2431" s="13" t="s">
        <v>20630</v>
      </c>
      <c r="C2431" s="55" t="s">
        <v>6</v>
      </c>
      <c r="D2431" s="55" t="s">
        <v>19485</v>
      </c>
      <c r="E2431" s="13"/>
      <c r="F2431" s="39" t="s">
        <v>19526</v>
      </c>
    </row>
    <row r="2432" spans="1:6" x14ac:dyDescent="0.25">
      <c r="A2432" s="80" t="s">
        <v>2874</v>
      </c>
      <c r="B2432" s="13" t="s">
        <v>2875</v>
      </c>
      <c r="C2432" s="55" t="s">
        <v>6</v>
      </c>
      <c r="D2432" s="55" t="s">
        <v>19324</v>
      </c>
      <c r="E2432" s="13" t="s">
        <v>21453</v>
      </c>
      <c r="F2432" s="39" t="s">
        <v>19526</v>
      </c>
    </row>
    <row r="2433" spans="1:6" x14ac:dyDescent="0.25">
      <c r="A2433" s="80" t="s">
        <v>2876</v>
      </c>
      <c r="B2433" s="13" t="s">
        <v>2877</v>
      </c>
      <c r="C2433" s="55" t="s">
        <v>6</v>
      </c>
      <c r="D2433" s="55" t="s">
        <v>19324</v>
      </c>
      <c r="E2433" s="13" t="s">
        <v>21453</v>
      </c>
      <c r="F2433" s="39" t="s">
        <v>19526</v>
      </c>
    </row>
    <row r="2434" spans="1:6" x14ac:dyDescent="0.25">
      <c r="A2434" s="80" t="s">
        <v>2882</v>
      </c>
      <c r="B2434" s="13" t="s">
        <v>2883</v>
      </c>
      <c r="C2434" s="55" t="s">
        <v>6</v>
      </c>
      <c r="D2434" s="55" t="s">
        <v>19458</v>
      </c>
      <c r="E2434" s="13"/>
      <c r="F2434" s="39" t="s">
        <v>19526</v>
      </c>
    </row>
    <row r="2435" spans="1:6" x14ac:dyDescent="0.25">
      <c r="A2435" s="80" t="s">
        <v>2894</v>
      </c>
      <c r="B2435" s="13" t="s">
        <v>2895</v>
      </c>
      <c r="C2435" s="55" t="s">
        <v>6</v>
      </c>
      <c r="D2435" s="55" t="s">
        <v>19120</v>
      </c>
      <c r="E2435" s="13"/>
      <c r="F2435" s="39" t="s">
        <v>19526</v>
      </c>
    </row>
    <row r="2436" spans="1:6" x14ac:dyDescent="0.25">
      <c r="A2436" s="80" t="s">
        <v>2896</v>
      </c>
      <c r="B2436" s="13" t="s">
        <v>2897</v>
      </c>
      <c r="C2436" s="55" t="s">
        <v>6</v>
      </c>
      <c r="D2436" s="55" t="s">
        <v>19120</v>
      </c>
      <c r="E2436" s="13"/>
      <c r="F2436" s="39" t="s">
        <v>19526</v>
      </c>
    </row>
    <row r="2437" spans="1:6" x14ac:dyDescent="0.25">
      <c r="A2437" s="80" t="s">
        <v>20631</v>
      </c>
      <c r="B2437" s="13" t="s">
        <v>20632</v>
      </c>
      <c r="C2437" s="55" t="s">
        <v>6</v>
      </c>
      <c r="D2437" s="55" t="s">
        <v>19120</v>
      </c>
      <c r="E2437" s="13"/>
      <c r="F2437" s="39" t="s">
        <v>19526</v>
      </c>
    </row>
    <row r="2438" spans="1:6" x14ac:dyDescent="0.25">
      <c r="A2438" s="80" t="s">
        <v>2898</v>
      </c>
      <c r="B2438" s="13" t="s">
        <v>2899</v>
      </c>
      <c r="C2438" s="55" t="s">
        <v>6</v>
      </c>
      <c r="D2438" s="55" t="s">
        <v>19353</v>
      </c>
      <c r="E2438" s="13"/>
      <c r="F2438" s="39" t="s">
        <v>19526</v>
      </c>
    </row>
    <row r="2439" spans="1:6" x14ac:dyDescent="0.25">
      <c r="A2439" s="80" t="s">
        <v>20633</v>
      </c>
      <c r="B2439" s="13" t="s">
        <v>20634</v>
      </c>
      <c r="C2439" s="55" t="s">
        <v>6</v>
      </c>
      <c r="D2439" s="55" t="s">
        <v>19359</v>
      </c>
      <c r="E2439" s="13"/>
      <c r="F2439" s="39" t="s">
        <v>19526</v>
      </c>
    </row>
    <row r="2440" spans="1:6" x14ac:dyDescent="0.25">
      <c r="A2440" s="80" t="s">
        <v>2900</v>
      </c>
      <c r="B2440" s="13" t="s">
        <v>2901</v>
      </c>
      <c r="C2440" s="55" t="s">
        <v>6</v>
      </c>
      <c r="D2440" s="55" t="s">
        <v>19366</v>
      </c>
      <c r="E2440" s="13"/>
      <c r="F2440" s="39" t="s">
        <v>19526</v>
      </c>
    </row>
    <row r="2441" spans="1:6" x14ac:dyDescent="0.25">
      <c r="A2441" s="80" t="s">
        <v>20635</v>
      </c>
      <c r="B2441" s="13" t="s">
        <v>20636</v>
      </c>
      <c r="C2441" s="55" t="s">
        <v>6</v>
      </c>
      <c r="D2441" s="55" t="s">
        <v>19366</v>
      </c>
      <c r="E2441" s="13"/>
      <c r="F2441" s="39" t="s">
        <v>19526</v>
      </c>
    </row>
    <row r="2442" spans="1:6" x14ac:dyDescent="0.25">
      <c r="A2442" s="80" t="s">
        <v>20637</v>
      </c>
      <c r="B2442" s="13" t="s">
        <v>20638</v>
      </c>
      <c r="C2442" s="55" t="s">
        <v>6</v>
      </c>
      <c r="D2442" s="55" t="s">
        <v>19350</v>
      </c>
      <c r="E2442" s="13"/>
      <c r="F2442" s="39" t="s">
        <v>19526</v>
      </c>
    </row>
    <row r="2443" spans="1:6" x14ac:dyDescent="0.25">
      <c r="A2443" s="80" t="s">
        <v>20639</v>
      </c>
      <c r="B2443" s="13" t="s">
        <v>20640</v>
      </c>
      <c r="C2443" s="55" t="s">
        <v>6</v>
      </c>
      <c r="D2443" s="55" t="s">
        <v>19350</v>
      </c>
      <c r="E2443" s="13"/>
      <c r="F2443" s="39" t="s">
        <v>19526</v>
      </c>
    </row>
    <row r="2444" spans="1:6" x14ac:dyDescent="0.25">
      <c r="A2444" s="80" t="s">
        <v>20641</v>
      </c>
      <c r="B2444" s="13" t="s">
        <v>20642</v>
      </c>
      <c r="C2444" s="55" t="s">
        <v>6</v>
      </c>
      <c r="D2444" s="55" t="s">
        <v>19378</v>
      </c>
      <c r="E2444" s="13"/>
      <c r="F2444" s="39" t="s">
        <v>19526</v>
      </c>
    </row>
    <row r="2445" spans="1:6" x14ac:dyDescent="0.25">
      <c r="A2445" s="80" t="s">
        <v>20643</v>
      </c>
      <c r="B2445" s="13" t="s">
        <v>20644</v>
      </c>
      <c r="C2445" s="55" t="s">
        <v>6</v>
      </c>
      <c r="D2445" s="55" t="s">
        <v>21468</v>
      </c>
      <c r="E2445" s="13"/>
      <c r="F2445" s="39" t="s">
        <v>19526</v>
      </c>
    </row>
    <row r="2446" spans="1:6" x14ac:dyDescent="0.25">
      <c r="A2446" s="80" t="s">
        <v>20645</v>
      </c>
      <c r="B2446" s="13" t="s">
        <v>20646</v>
      </c>
      <c r="C2446" s="55" t="s">
        <v>6</v>
      </c>
      <c r="D2446" s="55" t="s">
        <v>21468</v>
      </c>
      <c r="E2446" s="13"/>
      <c r="F2446" s="39" t="s">
        <v>19526</v>
      </c>
    </row>
    <row r="2447" spans="1:6" x14ac:dyDescent="0.25">
      <c r="A2447" s="80" t="s">
        <v>20647</v>
      </c>
      <c r="B2447" s="13" t="s">
        <v>20648</v>
      </c>
      <c r="C2447" s="55" t="s">
        <v>6</v>
      </c>
      <c r="D2447" s="55" t="s">
        <v>21468</v>
      </c>
      <c r="E2447" s="13"/>
      <c r="F2447" s="39" t="s">
        <v>19526</v>
      </c>
    </row>
    <row r="2448" spans="1:6" x14ac:dyDescent="0.25">
      <c r="A2448" s="80" t="s">
        <v>20649</v>
      </c>
      <c r="B2448" s="13" t="s">
        <v>20650</v>
      </c>
      <c r="C2448" s="55" t="s">
        <v>6</v>
      </c>
      <c r="D2448" s="55" t="s">
        <v>19513</v>
      </c>
      <c r="E2448" s="13"/>
      <c r="F2448" s="39" t="s">
        <v>19526</v>
      </c>
    </row>
    <row r="2449" spans="1:6" x14ac:dyDescent="0.25">
      <c r="A2449" s="80" t="s">
        <v>20651</v>
      </c>
      <c r="B2449" s="13" t="s">
        <v>20652</v>
      </c>
      <c r="C2449" s="55" t="s">
        <v>6</v>
      </c>
      <c r="D2449" s="55" t="s">
        <v>19513</v>
      </c>
      <c r="E2449" s="13"/>
      <c r="F2449" s="39" t="s">
        <v>19526</v>
      </c>
    </row>
    <row r="2450" spans="1:6" x14ac:dyDescent="0.25">
      <c r="A2450" s="80" t="s">
        <v>20653</v>
      </c>
      <c r="B2450" s="13" t="s">
        <v>20654</v>
      </c>
      <c r="C2450" s="55" t="s">
        <v>6</v>
      </c>
      <c r="D2450" s="55" t="s">
        <v>19513</v>
      </c>
      <c r="E2450" s="13"/>
      <c r="F2450" s="39" t="s">
        <v>19526</v>
      </c>
    </row>
    <row r="2451" spans="1:6" x14ac:dyDescent="0.25">
      <c r="A2451" s="80" t="s">
        <v>2906</v>
      </c>
      <c r="B2451" s="13" t="s">
        <v>2907</v>
      </c>
      <c r="C2451" s="55" t="s">
        <v>6</v>
      </c>
      <c r="D2451" s="55" t="s">
        <v>19516</v>
      </c>
      <c r="E2451" s="13"/>
      <c r="F2451" s="39" t="s">
        <v>19526</v>
      </c>
    </row>
    <row r="2452" spans="1:6" x14ac:dyDescent="0.25">
      <c r="A2452" s="80" t="s">
        <v>20655</v>
      </c>
      <c r="B2452" s="13" t="s">
        <v>20656</v>
      </c>
      <c r="C2452" s="55" t="s">
        <v>6</v>
      </c>
      <c r="D2452" s="55" t="s">
        <v>19516</v>
      </c>
      <c r="E2452" s="13"/>
      <c r="F2452" s="39" t="s">
        <v>19526</v>
      </c>
    </row>
    <row r="2453" spans="1:6" x14ac:dyDescent="0.25">
      <c r="A2453" s="80" t="s">
        <v>20657</v>
      </c>
      <c r="B2453" s="13" t="s">
        <v>20658</v>
      </c>
      <c r="C2453" s="55" t="s">
        <v>6</v>
      </c>
      <c r="D2453" s="55" t="s">
        <v>19516</v>
      </c>
      <c r="E2453" s="13"/>
      <c r="F2453" s="39" t="s">
        <v>19526</v>
      </c>
    </row>
    <row r="2454" spans="1:6" x14ac:dyDescent="0.25">
      <c r="A2454" s="80" t="s">
        <v>20659</v>
      </c>
      <c r="B2454" s="13" t="s">
        <v>20660</v>
      </c>
      <c r="C2454" s="55" t="s">
        <v>6</v>
      </c>
      <c r="D2454" s="55" t="s">
        <v>19516</v>
      </c>
      <c r="E2454" s="13"/>
      <c r="F2454" s="39" t="s">
        <v>19526</v>
      </c>
    </row>
    <row r="2455" spans="1:6" x14ac:dyDescent="0.25">
      <c r="A2455" s="80" t="s">
        <v>20661</v>
      </c>
      <c r="B2455" s="13" t="s">
        <v>20662</v>
      </c>
      <c r="C2455" s="55" t="s">
        <v>6</v>
      </c>
      <c r="D2455" s="55" t="s">
        <v>19516</v>
      </c>
      <c r="E2455" s="13"/>
      <c r="F2455" s="39" t="s">
        <v>19526</v>
      </c>
    </row>
    <row r="2456" spans="1:6" x14ac:dyDescent="0.25">
      <c r="A2456" s="80" t="s">
        <v>20663</v>
      </c>
      <c r="B2456" s="13" t="s">
        <v>20664</v>
      </c>
      <c r="C2456" s="55" t="s">
        <v>6</v>
      </c>
      <c r="D2456" s="55" t="s">
        <v>19516</v>
      </c>
      <c r="E2456" s="13"/>
      <c r="F2456" s="39" t="s">
        <v>19526</v>
      </c>
    </row>
    <row r="2457" spans="1:6" x14ac:dyDescent="0.25">
      <c r="A2457" s="80" t="s">
        <v>20665</v>
      </c>
      <c r="B2457" s="13" t="s">
        <v>20666</v>
      </c>
      <c r="C2457" s="55" t="s">
        <v>6</v>
      </c>
      <c r="D2457" s="55" t="s">
        <v>19516</v>
      </c>
      <c r="E2457" s="13"/>
      <c r="F2457" s="39" t="s">
        <v>19526</v>
      </c>
    </row>
    <row r="2458" spans="1:6" x14ac:dyDescent="0.25">
      <c r="A2458" s="80" t="s">
        <v>20667</v>
      </c>
      <c r="B2458" s="13" t="s">
        <v>20668</v>
      </c>
      <c r="C2458" s="55" t="s">
        <v>6</v>
      </c>
      <c r="D2458" s="55" t="s">
        <v>19516</v>
      </c>
      <c r="E2458" s="13"/>
      <c r="F2458" s="39" t="s">
        <v>19526</v>
      </c>
    </row>
    <row r="2459" spans="1:6" x14ac:dyDescent="0.25">
      <c r="A2459" s="80" t="s">
        <v>20669</v>
      </c>
      <c r="B2459" s="13" t="s">
        <v>20670</v>
      </c>
      <c r="C2459" s="55" t="s">
        <v>6</v>
      </c>
      <c r="D2459" s="55" t="s">
        <v>19513</v>
      </c>
      <c r="E2459" s="13"/>
      <c r="F2459" s="39" t="s">
        <v>19526</v>
      </c>
    </row>
    <row r="2460" spans="1:6" x14ac:dyDescent="0.25">
      <c r="A2460" s="80" t="s">
        <v>20671</v>
      </c>
      <c r="B2460" s="13" t="s">
        <v>20672</v>
      </c>
      <c r="C2460" s="55" t="s">
        <v>6</v>
      </c>
      <c r="D2460" s="55" t="s">
        <v>19513</v>
      </c>
      <c r="E2460" s="13"/>
      <c r="F2460" s="39" t="s">
        <v>19526</v>
      </c>
    </row>
    <row r="2461" spans="1:6" x14ac:dyDescent="0.25">
      <c r="A2461" s="80" t="s">
        <v>20673</v>
      </c>
      <c r="B2461" s="13" t="s">
        <v>20674</v>
      </c>
      <c r="C2461" s="55" t="s">
        <v>6</v>
      </c>
      <c r="D2461" s="55" t="s">
        <v>19513</v>
      </c>
      <c r="E2461" s="13"/>
      <c r="F2461" s="39" t="s">
        <v>19526</v>
      </c>
    </row>
    <row r="2462" spans="1:6" x14ac:dyDescent="0.25">
      <c r="A2462" s="80" t="s">
        <v>20675</v>
      </c>
      <c r="B2462" s="13" t="s">
        <v>20676</v>
      </c>
      <c r="C2462" s="55" t="s">
        <v>6</v>
      </c>
      <c r="D2462" s="55" t="s">
        <v>19513</v>
      </c>
      <c r="E2462" s="13"/>
      <c r="F2462" s="39" t="s">
        <v>19526</v>
      </c>
    </row>
    <row r="2463" spans="1:6" x14ac:dyDescent="0.25">
      <c r="A2463" s="80" t="s">
        <v>20677</v>
      </c>
      <c r="B2463" s="13" t="s">
        <v>20678</v>
      </c>
      <c r="C2463" s="55" t="s">
        <v>6</v>
      </c>
      <c r="D2463" s="55" t="s">
        <v>19513</v>
      </c>
      <c r="E2463" s="13"/>
      <c r="F2463" s="39" t="s">
        <v>19526</v>
      </c>
    </row>
    <row r="2464" spans="1:6" x14ac:dyDescent="0.25">
      <c r="A2464" s="80" t="s">
        <v>20679</v>
      </c>
      <c r="B2464" s="13" t="s">
        <v>20680</v>
      </c>
      <c r="C2464" s="55" t="s">
        <v>6</v>
      </c>
      <c r="D2464" s="55" t="s">
        <v>19513</v>
      </c>
      <c r="E2464" s="13"/>
      <c r="F2464" s="39" t="s">
        <v>19526</v>
      </c>
    </row>
    <row r="2465" spans="1:6" x14ac:dyDescent="0.25">
      <c r="A2465" s="80" t="s">
        <v>20681</v>
      </c>
      <c r="B2465" s="13" t="s">
        <v>20682</v>
      </c>
      <c r="C2465" s="55" t="s">
        <v>6</v>
      </c>
      <c r="D2465" s="55" t="s">
        <v>19499</v>
      </c>
      <c r="E2465" s="13"/>
      <c r="F2465" s="39" t="s">
        <v>19526</v>
      </c>
    </row>
    <row r="2466" spans="1:6" x14ac:dyDescent="0.25">
      <c r="A2466" s="80" t="s">
        <v>2908</v>
      </c>
      <c r="B2466" s="13" t="s">
        <v>2909</v>
      </c>
      <c r="C2466" s="55" t="s">
        <v>6</v>
      </c>
      <c r="D2466" s="55" t="s">
        <v>19316</v>
      </c>
      <c r="E2466" s="13"/>
      <c r="F2466" s="39" t="s">
        <v>19526</v>
      </c>
    </row>
    <row r="2467" spans="1:6" x14ac:dyDescent="0.25">
      <c r="A2467" s="80" t="s">
        <v>2910</v>
      </c>
      <c r="B2467" s="13" t="s">
        <v>2911</v>
      </c>
      <c r="C2467" s="55" t="s">
        <v>6</v>
      </c>
      <c r="D2467" s="55" t="s">
        <v>19120</v>
      </c>
      <c r="E2467" s="13"/>
      <c r="F2467" s="39" t="s">
        <v>19526</v>
      </c>
    </row>
    <row r="2468" spans="1:6" x14ac:dyDescent="0.25">
      <c r="A2468" s="80" t="s">
        <v>2912</v>
      </c>
      <c r="B2468" s="13" t="s">
        <v>2913</v>
      </c>
      <c r="C2468" s="55" t="s">
        <v>6</v>
      </c>
      <c r="D2468" s="55" t="s">
        <v>19120</v>
      </c>
      <c r="E2468" s="13"/>
      <c r="F2468" s="39" t="s">
        <v>19526</v>
      </c>
    </row>
    <row r="2469" spans="1:6" x14ac:dyDescent="0.25">
      <c r="A2469" s="80" t="s">
        <v>2916</v>
      </c>
      <c r="B2469" s="13" t="s">
        <v>2917</v>
      </c>
      <c r="C2469" s="55" t="s">
        <v>6</v>
      </c>
      <c r="D2469" s="55" t="s">
        <v>19316</v>
      </c>
      <c r="E2469" s="13"/>
      <c r="F2469" s="39" t="s">
        <v>19526</v>
      </c>
    </row>
    <row r="2470" spans="1:6" x14ac:dyDescent="0.25">
      <c r="A2470" s="80" t="s">
        <v>2918</v>
      </c>
      <c r="B2470" s="13" t="s">
        <v>2919</v>
      </c>
      <c r="C2470" s="55" t="s">
        <v>6</v>
      </c>
      <c r="D2470" s="55" t="s">
        <v>19316</v>
      </c>
      <c r="E2470" s="13"/>
      <c r="F2470" s="39" t="s">
        <v>19526</v>
      </c>
    </row>
    <row r="2471" spans="1:6" x14ac:dyDescent="0.25">
      <c r="A2471" s="80" t="s">
        <v>2920</v>
      </c>
      <c r="B2471" s="13" t="s">
        <v>2921</v>
      </c>
      <c r="C2471" s="55" t="s">
        <v>6</v>
      </c>
      <c r="D2471" s="55" t="s">
        <v>19359</v>
      </c>
      <c r="E2471" s="13"/>
      <c r="F2471" s="39" t="s">
        <v>19526</v>
      </c>
    </row>
    <row r="2472" spans="1:6" x14ac:dyDescent="0.25">
      <c r="A2472" s="80" t="s">
        <v>20683</v>
      </c>
      <c r="B2472" s="13" t="s">
        <v>20684</v>
      </c>
      <c r="C2472" s="55" t="s">
        <v>6</v>
      </c>
      <c r="D2472" s="55" t="s">
        <v>19516</v>
      </c>
      <c r="E2472" s="13"/>
      <c r="F2472" s="39" t="s">
        <v>19526</v>
      </c>
    </row>
    <row r="2473" spans="1:6" x14ac:dyDescent="0.25">
      <c r="A2473" s="80" t="s">
        <v>20685</v>
      </c>
      <c r="B2473" s="13" t="s">
        <v>20686</v>
      </c>
      <c r="C2473" s="55" t="s">
        <v>6</v>
      </c>
      <c r="D2473" s="55" t="s">
        <v>19359</v>
      </c>
      <c r="E2473" s="13"/>
      <c r="F2473" s="39" t="s">
        <v>19526</v>
      </c>
    </row>
    <row r="2474" spans="1:6" x14ac:dyDescent="0.25">
      <c r="A2474" s="80" t="s">
        <v>20687</v>
      </c>
      <c r="B2474" s="13" t="s">
        <v>20688</v>
      </c>
      <c r="C2474" s="55" t="s">
        <v>6</v>
      </c>
      <c r="D2474" s="55" t="s">
        <v>19359</v>
      </c>
      <c r="E2474" s="13"/>
      <c r="F2474" s="39" t="s">
        <v>19526</v>
      </c>
    </row>
    <row r="2475" spans="1:6" x14ac:dyDescent="0.25">
      <c r="A2475" s="80" t="s">
        <v>20689</v>
      </c>
      <c r="B2475" s="13" t="s">
        <v>20690</v>
      </c>
      <c r="C2475" s="55" t="s">
        <v>6</v>
      </c>
      <c r="D2475" s="55" t="s">
        <v>19359</v>
      </c>
      <c r="E2475" s="13"/>
      <c r="F2475" s="39" t="s">
        <v>19526</v>
      </c>
    </row>
    <row r="2476" spans="1:6" x14ac:dyDescent="0.25">
      <c r="A2476" s="80" t="s">
        <v>20691</v>
      </c>
      <c r="B2476" s="13" t="s">
        <v>20692</v>
      </c>
      <c r="C2476" s="55" t="s">
        <v>6</v>
      </c>
      <c r="D2476" s="55" t="s">
        <v>19359</v>
      </c>
      <c r="E2476" s="13"/>
      <c r="F2476" s="39" t="s">
        <v>19526</v>
      </c>
    </row>
    <row r="2477" spans="1:6" x14ac:dyDescent="0.25">
      <c r="A2477" s="80" t="s">
        <v>20693</v>
      </c>
      <c r="B2477" s="13" t="s">
        <v>20694</v>
      </c>
      <c r="C2477" s="55" t="s">
        <v>6</v>
      </c>
      <c r="D2477" s="55" t="s">
        <v>19359</v>
      </c>
      <c r="E2477" s="13"/>
      <c r="F2477" s="39" t="s">
        <v>19526</v>
      </c>
    </row>
    <row r="2478" spans="1:6" x14ac:dyDescent="0.25">
      <c r="A2478" s="80" t="s">
        <v>20695</v>
      </c>
      <c r="B2478" s="13" t="s">
        <v>20696</v>
      </c>
      <c r="C2478" s="55" t="s">
        <v>6</v>
      </c>
      <c r="D2478" s="55" t="s">
        <v>19359</v>
      </c>
      <c r="E2478" s="13"/>
      <c r="F2478" s="39" t="s">
        <v>19526</v>
      </c>
    </row>
    <row r="2479" spans="1:6" x14ac:dyDescent="0.25">
      <c r="A2479" s="80" t="s">
        <v>2930</v>
      </c>
      <c r="B2479" s="13" t="s">
        <v>2931</v>
      </c>
      <c r="C2479" s="55" t="s">
        <v>6</v>
      </c>
      <c r="D2479" s="55" t="s">
        <v>19325</v>
      </c>
      <c r="E2479" s="13" t="s">
        <v>21453</v>
      </c>
      <c r="F2479" s="39" t="s">
        <v>19526</v>
      </c>
    </row>
    <row r="2480" spans="1:6" x14ac:dyDescent="0.25">
      <c r="A2480" s="80" t="s">
        <v>2932</v>
      </c>
      <c r="B2480" s="13" t="s">
        <v>2933</v>
      </c>
      <c r="C2480" s="55" t="s">
        <v>6</v>
      </c>
      <c r="D2480" s="55" t="s">
        <v>19325</v>
      </c>
      <c r="E2480" s="13" t="s">
        <v>21453</v>
      </c>
      <c r="F2480" s="39" t="s">
        <v>19526</v>
      </c>
    </row>
    <row r="2481" spans="1:6" x14ac:dyDescent="0.25">
      <c r="A2481" s="80" t="s">
        <v>2934</v>
      </c>
      <c r="B2481" s="13" t="s">
        <v>2935</v>
      </c>
      <c r="C2481" s="55" t="s">
        <v>6</v>
      </c>
      <c r="D2481" s="55" t="s">
        <v>19325</v>
      </c>
      <c r="E2481" s="13" t="s">
        <v>21453</v>
      </c>
      <c r="F2481" s="39" t="s">
        <v>19526</v>
      </c>
    </row>
    <row r="2482" spans="1:6" x14ac:dyDescent="0.25">
      <c r="A2482" s="80" t="s">
        <v>20697</v>
      </c>
      <c r="B2482" s="13" t="s">
        <v>20698</v>
      </c>
      <c r="C2482" s="55" t="s">
        <v>6</v>
      </c>
      <c r="D2482" s="55" t="s">
        <v>19325</v>
      </c>
      <c r="E2482" s="13" t="s">
        <v>21453</v>
      </c>
      <c r="F2482" s="39" t="s">
        <v>19526</v>
      </c>
    </row>
    <row r="2483" spans="1:6" x14ac:dyDescent="0.25">
      <c r="A2483" s="80" t="s">
        <v>2962</v>
      </c>
      <c r="B2483" s="13" t="s">
        <v>2963</v>
      </c>
      <c r="C2483" s="55" t="s">
        <v>6</v>
      </c>
      <c r="D2483" s="55" t="s">
        <v>19325</v>
      </c>
      <c r="E2483" s="13" t="s">
        <v>21453</v>
      </c>
      <c r="F2483" s="39" t="s">
        <v>19526</v>
      </c>
    </row>
    <row r="2484" spans="1:6" x14ac:dyDescent="0.25">
      <c r="A2484" s="80" t="s">
        <v>2986</v>
      </c>
      <c r="B2484" s="13" t="s">
        <v>2987</v>
      </c>
      <c r="C2484" s="55" t="s">
        <v>6</v>
      </c>
      <c r="D2484" s="55" t="s">
        <v>19325</v>
      </c>
      <c r="E2484" s="13" t="s">
        <v>21453</v>
      </c>
      <c r="F2484" s="39" t="s">
        <v>19526</v>
      </c>
    </row>
    <row r="2485" spans="1:6" x14ac:dyDescent="0.25">
      <c r="A2485" s="80" t="s">
        <v>2994</v>
      </c>
      <c r="B2485" s="13" t="s">
        <v>2995</v>
      </c>
      <c r="C2485" s="55" t="s">
        <v>6</v>
      </c>
      <c r="D2485" s="55" t="s">
        <v>19324</v>
      </c>
      <c r="E2485" s="13" t="s">
        <v>21453</v>
      </c>
      <c r="F2485" s="39" t="s">
        <v>19526</v>
      </c>
    </row>
    <row r="2486" spans="1:6" x14ac:dyDescent="0.25">
      <c r="A2486" s="80" t="s">
        <v>2996</v>
      </c>
      <c r="B2486" s="13" t="s">
        <v>2997</v>
      </c>
      <c r="C2486" s="55" t="s">
        <v>6</v>
      </c>
      <c r="D2486" s="55" t="s">
        <v>19324</v>
      </c>
      <c r="E2486" s="13" t="s">
        <v>21453</v>
      </c>
      <c r="F2486" s="39" t="s">
        <v>19526</v>
      </c>
    </row>
    <row r="2487" spans="1:6" x14ac:dyDescent="0.25">
      <c r="A2487" s="80" t="s">
        <v>3014</v>
      </c>
      <c r="B2487" s="13" t="s">
        <v>3015</v>
      </c>
      <c r="C2487" s="55" t="s">
        <v>6</v>
      </c>
      <c r="D2487" s="55" t="s">
        <v>19325</v>
      </c>
      <c r="E2487" s="13" t="s">
        <v>21453</v>
      </c>
      <c r="F2487" s="39" t="s">
        <v>19526</v>
      </c>
    </row>
    <row r="2488" spans="1:6" x14ac:dyDescent="0.25">
      <c r="A2488" s="80" t="s">
        <v>20699</v>
      </c>
      <c r="B2488" s="13" t="s">
        <v>20700</v>
      </c>
      <c r="C2488" s="55" t="s">
        <v>6</v>
      </c>
      <c r="D2488" s="55" t="s">
        <v>19316</v>
      </c>
      <c r="E2488" s="13"/>
      <c r="F2488" s="39" t="s">
        <v>19526</v>
      </c>
    </row>
    <row r="2489" spans="1:6" x14ac:dyDescent="0.25">
      <c r="A2489" s="80" t="s">
        <v>20701</v>
      </c>
      <c r="B2489" s="13" t="s">
        <v>20702</v>
      </c>
      <c r="C2489" s="55" t="s">
        <v>6</v>
      </c>
      <c r="D2489" s="55" t="s">
        <v>19340</v>
      </c>
      <c r="E2489" s="13"/>
      <c r="F2489" s="39" t="s">
        <v>19526</v>
      </c>
    </row>
    <row r="2490" spans="1:6" x14ac:dyDescent="0.25">
      <c r="A2490" s="80" t="s">
        <v>3026</v>
      </c>
      <c r="B2490" s="13" t="s">
        <v>3027</v>
      </c>
      <c r="C2490" s="55" t="s">
        <v>6</v>
      </c>
      <c r="D2490" s="55" t="s">
        <v>19340</v>
      </c>
      <c r="E2490" s="13"/>
      <c r="F2490" s="39" t="s">
        <v>19526</v>
      </c>
    </row>
    <row r="2491" spans="1:6" x14ac:dyDescent="0.25">
      <c r="A2491" s="80" t="s">
        <v>3030</v>
      </c>
      <c r="B2491" s="13" t="s">
        <v>3031</v>
      </c>
      <c r="C2491" s="55" t="s">
        <v>6</v>
      </c>
      <c r="D2491" s="55" t="s">
        <v>19316</v>
      </c>
      <c r="E2491" s="13"/>
      <c r="F2491" s="39" t="s">
        <v>19526</v>
      </c>
    </row>
    <row r="2492" spans="1:6" x14ac:dyDescent="0.25">
      <c r="A2492" s="80" t="s">
        <v>3034</v>
      </c>
      <c r="B2492" s="13" t="s">
        <v>3035</v>
      </c>
      <c r="C2492" s="55" t="s">
        <v>6</v>
      </c>
      <c r="D2492" s="55" t="s">
        <v>19316</v>
      </c>
      <c r="E2492" s="13"/>
      <c r="F2492" s="39" t="s">
        <v>19526</v>
      </c>
    </row>
    <row r="2493" spans="1:6" x14ac:dyDescent="0.25">
      <c r="A2493" s="80" t="s">
        <v>3036</v>
      </c>
      <c r="B2493" s="13" t="s">
        <v>3037</v>
      </c>
      <c r="C2493" s="55" t="s">
        <v>6</v>
      </c>
      <c r="D2493" s="55" t="s">
        <v>19316</v>
      </c>
      <c r="E2493" s="13"/>
      <c r="F2493" s="39" t="s">
        <v>19526</v>
      </c>
    </row>
    <row r="2494" spans="1:6" x14ac:dyDescent="0.25">
      <c r="A2494" s="80" t="s">
        <v>3040</v>
      </c>
      <c r="B2494" s="13" t="s">
        <v>3041</v>
      </c>
      <c r="C2494" s="55" t="s">
        <v>6</v>
      </c>
      <c r="D2494" s="55" t="s">
        <v>19325</v>
      </c>
      <c r="E2494" s="13" t="s">
        <v>21453</v>
      </c>
      <c r="F2494" s="39" t="s">
        <v>19526</v>
      </c>
    </row>
    <row r="2495" spans="1:6" x14ac:dyDescent="0.25">
      <c r="A2495" s="80" t="s">
        <v>3048</v>
      </c>
      <c r="B2495" s="13" t="s">
        <v>3049</v>
      </c>
      <c r="C2495" s="55" t="s">
        <v>6</v>
      </c>
      <c r="D2495" s="55" t="s">
        <v>19325</v>
      </c>
      <c r="E2495" s="13" t="s">
        <v>21453</v>
      </c>
      <c r="F2495" s="39" t="s">
        <v>19526</v>
      </c>
    </row>
    <row r="2496" spans="1:6" x14ac:dyDescent="0.25">
      <c r="A2496" s="80" t="s">
        <v>3074</v>
      </c>
      <c r="B2496" s="13" t="s">
        <v>3075</v>
      </c>
      <c r="C2496" s="55" t="s">
        <v>6</v>
      </c>
      <c r="D2496" s="55" t="s">
        <v>19353</v>
      </c>
      <c r="E2496" s="13"/>
      <c r="F2496" s="39" t="s">
        <v>19526</v>
      </c>
    </row>
    <row r="2497" spans="1:6" x14ac:dyDescent="0.25">
      <c r="A2497" s="80" t="s">
        <v>3076</v>
      </c>
      <c r="B2497" s="13" t="s">
        <v>3077</v>
      </c>
      <c r="C2497" s="55" t="s">
        <v>6</v>
      </c>
      <c r="D2497" s="55" t="s">
        <v>19353</v>
      </c>
      <c r="E2497" s="13"/>
      <c r="F2497" s="39" t="s">
        <v>19526</v>
      </c>
    </row>
    <row r="2498" spans="1:6" x14ac:dyDescent="0.25">
      <c r="A2498" s="80" t="s">
        <v>20703</v>
      </c>
      <c r="B2498" s="13" t="s">
        <v>20704</v>
      </c>
      <c r="C2498" s="55" t="s">
        <v>6</v>
      </c>
      <c r="D2498" s="55" t="s">
        <v>19323</v>
      </c>
      <c r="E2498" s="13"/>
      <c r="F2498" s="39" t="s">
        <v>19526</v>
      </c>
    </row>
    <row r="2499" spans="1:6" x14ac:dyDescent="0.25">
      <c r="A2499" s="80" t="s">
        <v>3080</v>
      </c>
      <c r="B2499" s="13" t="s">
        <v>3081</v>
      </c>
      <c r="C2499" s="55" t="s">
        <v>6</v>
      </c>
      <c r="D2499" s="55" t="s">
        <v>19323</v>
      </c>
      <c r="E2499" s="13"/>
      <c r="F2499" s="39" t="s">
        <v>19526</v>
      </c>
    </row>
    <row r="2500" spans="1:6" x14ac:dyDescent="0.25">
      <c r="A2500" s="80" t="s">
        <v>3082</v>
      </c>
      <c r="B2500" s="13" t="s">
        <v>3083</v>
      </c>
      <c r="C2500" s="55" t="s">
        <v>6</v>
      </c>
      <c r="D2500" s="55" t="s">
        <v>19340</v>
      </c>
      <c r="E2500" s="13"/>
      <c r="F2500" s="39" t="s">
        <v>19526</v>
      </c>
    </row>
    <row r="2501" spans="1:6" x14ac:dyDescent="0.25">
      <c r="A2501" s="80" t="s">
        <v>20705</v>
      </c>
      <c r="B2501" s="13" t="s">
        <v>20706</v>
      </c>
      <c r="C2501" s="55" t="s">
        <v>6</v>
      </c>
      <c r="D2501" s="55" t="s">
        <v>19516</v>
      </c>
      <c r="E2501" s="13"/>
      <c r="F2501" s="39" t="s">
        <v>19526</v>
      </c>
    </row>
    <row r="2502" spans="1:6" x14ac:dyDescent="0.25">
      <c r="A2502" s="80" t="s">
        <v>20707</v>
      </c>
      <c r="B2502" s="13" t="s">
        <v>20708</v>
      </c>
      <c r="C2502" s="55" t="s">
        <v>6</v>
      </c>
      <c r="D2502" s="55" t="s">
        <v>19516</v>
      </c>
      <c r="E2502" s="13"/>
      <c r="F2502" s="39" t="s">
        <v>19526</v>
      </c>
    </row>
    <row r="2503" spans="1:6" x14ac:dyDescent="0.25">
      <c r="A2503" s="80" t="s">
        <v>20709</v>
      </c>
      <c r="B2503" s="13" t="s">
        <v>20710</v>
      </c>
      <c r="C2503" s="55" t="s">
        <v>6</v>
      </c>
      <c r="D2503" s="55" t="s">
        <v>19516</v>
      </c>
      <c r="E2503" s="13"/>
      <c r="F2503" s="39" t="s">
        <v>19526</v>
      </c>
    </row>
    <row r="2504" spans="1:6" x14ac:dyDescent="0.25">
      <c r="A2504" s="80" t="s">
        <v>20711</v>
      </c>
      <c r="B2504" s="13" t="s">
        <v>20712</v>
      </c>
      <c r="C2504" s="55" t="s">
        <v>6</v>
      </c>
      <c r="D2504" s="55" t="s">
        <v>19516</v>
      </c>
      <c r="E2504" s="13"/>
      <c r="F2504" s="39" t="s">
        <v>19526</v>
      </c>
    </row>
    <row r="2505" spans="1:6" x14ac:dyDescent="0.25">
      <c r="A2505" s="80" t="s">
        <v>20713</v>
      </c>
      <c r="B2505" s="13" t="s">
        <v>20714</v>
      </c>
      <c r="C2505" s="55" t="s">
        <v>6</v>
      </c>
      <c r="D2505" s="55" t="s">
        <v>19516</v>
      </c>
      <c r="E2505" s="13"/>
      <c r="F2505" s="39" t="s">
        <v>19526</v>
      </c>
    </row>
    <row r="2506" spans="1:6" x14ac:dyDescent="0.25">
      <c r="A2506" s="80" t="s">
        <v>20715</v>
      </c>
      <c r="B2506" s="13" t="s">
        <v>20716</v>
      </c>
      <c r="C2506" s="55" t="s">
        <v>6</v>
      </c>
      <c r="D2506" s="55" t="s">
        <v>19516</v>
      </c>
      <c r="E2506" s="13"/>
      <c r="F2506" s="39" t="s">
        <v>19526</v>
      </c>
    </row>
    <row r="2507" spans="1:6" x14ac:dyDescent="0.25">
      <c r="A2507" s="80" t="s">
        <v>20717</v>
      </c>
      <c r="B2507" s="13" t="s">
        <v>20718</v>
      </c>
      <c r="C2507" s="55" t="s">
        <v>6</v>
      </c>
      <c r="D2507" s="55" t="s">
        <v>19516</v>
      </c>
      <c r="E2507" s="13"/>
      <c r="F2507" s="39" t="s">
        <v>19526</v>
      </c>
    </row>
    <row r="2508" spans="1:6" x14ac:dyDescent="0.25">
      <c r="A2508" s="80" t="s">
        <v>20719</v>
      </c>
      <c r="B2508" s="13" t="s">
        <v>20720</v>
      </c>
      <c r="C2508" s="55" t="s">
        <v>6</v>
      </c>
      <c r="D2508" s="55" t="s">
        <v>19316</v>
      </c>
      <c r="E2508" s="13"/>
      <c r="F2508" s="39" t="s">
        <v>19526</v>
      </c>
    </row>
    <row r="2509" spans="1:6" x14ac:dyDescent="0.25">
      <c r="A2509" s="80" t="s">
        <v>20721</v>
      </c>
      <c r="B2509" s="13" t="s">
        <v>20722</v>
      </c>
      <c r="C2509" s="55" t="s">
        <v>6</v>
      </c>
      <c r="D2509" s="55" t="s">
        <v>19316</v>
      </c>
      <c r="E2509" s="13"/>
      <c r="F2509" s="39" t="s">
        <v>19526</v>
      </c>
    </row>
    <row r="2510" spans="1:6" x14ac:dyDescent="0.25">
      <c r="A2510" s="80" t="s">
        <v>20723</v>
      </c>
      <c r="B2510" s="13" t="s">
        <v>20724</v>
      </c>
      <c r="C2510" s="55" t="s">
        <v>6</v>
      </c>
      <c r="D2510" s="55" t="s">
        <v>19316</v>
      </c>
      <c r="E2510" s="13"/>
      <c r="F2510" s="39" t="s">
        <v>19526</v>
      </c>
    </row>
    <row r="2511" spans="1:6" x14ac:dyDescent="0.25">
      <c r="A2511" s="80" t="s">
        <v>3094</v>
      </c>
      <c r="B2511" s="13" t="s">
        <v>3095</v>
      </c>
      <c r="C2511" s="55" t="s">
        <v>6</v>
      </c>
      <c r="D2511" s="55" t="s">
        <v>19362</v>
      </c>
      <c r="E2511" s="13"/>
      <c r="F2511" s="39" t="s">
        <v>19526</v>
      </c>
    </row>
    <row r="2512" spans="1:6" x14ac:dyDescent="0.25">
      <c r="A2512" s="80" t="s">
        <v>20725</v>
      </c>
      <c r="B2512" s="13" t="s">
        <v>20726</v>
      </c>
      <c r="C2512" s="55" t="s">
        <v>6</v>
      </c>
      <c r="D2512" s="55" t="s">
        <v>19316</v>
      </c>
      <c r="E2512" s="13"/>
      <c r="F2512" s="39" t="s">
        <v>19526</v>
      </c>
    </row>
    <row r="2513" spans="1:6" x14ac:dyDescent="0.25">
      <c r="A2513" s="80" t="s">
        <v>20727</v>
      </c>
      <c r="B2513" s="13" t="s">
        <v>20728</v>
      </c>
      <c r="C2513" s="55" t="s">
        <v>6</v>
      </c>
      <c r="D2513" s="55" t="s">
        <v>19316</v>
      </c>
      <c r="E2513" s="13"/>
      <c r="F2513" s="39" t="s">
        <v>19526</v>
      </c>
    </row>
    <row r="2514" spans="1:6" x14ac:dyDescent="0.25">
      <c r="A2514" s="80" t="s">
        <v>20729</v>
      </c>
      <c r="B2514" s="13" t="s">
        <v>3252</v>
      </c>
      <c r="C2514" s="55" t="s">
        <v>6</v>
      </c>
      <c r="D2514" s="55" t="s">
        <v>19316</v>
      </c>
      <c r="E2514" s="13"/>
      <c r="F2514" s="39" t="s">
        <v>19526</v>
      </c>
    </row>
    <row r="2515" spans="1:6" x14ac:dyDescent="0.25">
      <c r="A2515" s="80" t="s">
        <v>20730</v>
      </c>
      <c r="B2515" s="13" t="s">
        <v>20731</v>
      </c>
      <c r="C2515" s="55" t="s">
        <v>6</v>
      </c>
      <c r="D2515" s="55" t="s">
        <v>19316</v>
      </c>
      <c r="E2515" s="13"/>
      <c r="F2515" s="39" t="s">
        <v>19526</v>
      </c>
    </row>
    <row r="2516" spans="1:6" x14ac:dyDescent="0.25">
      <c r="A2516" s="80" t="s">
        <v>20732</v>
      </c>
      <c r="B2516" s="13" t="s">
        <v>20733</v>
      </c>
      <c r="C2516" s="55" t="s">
        <v>6</v>
      </c>
      <c r="D2516" s="55" t="s">
        <v>19316</v>
      </c>
      <c r="E2516" s="13"/>
      <c r="F2516" s="39" t="s">
        <v>19526</v>
      </c>
    </row>
    <row r="2517" spans="1:6" x14ac:dyDescent="0.25">
      <c r="A2517" s="80" t="s">
        <v>20734</v>
      </c>
      <c r="B2517" s="13" t="s">
        <v>20735</v>
      </c>
      <c r="C2517" s="55" t="s">
        <v>6</v>
      </c>
      <c r="D2517" s="55" t="s">
        <v>19325</v>
      </c>
      <c r="E2517" s="13" t="s">
        <v>21453</v>
      </c>
      <c r="F2517" s="39" t="s">
        <v>19526</v>
      </c>
    </row>
    <row r="2518" spans="1:6" x14ac:dyDescent="0.25">
      <c r="A2518" s="80" t="s">
        <v>3118</v>
      </c>
      <c r="B2518" s="13" t="s">
        <v>3119</v>
      </c>
      <c r="C2518" s="55" t="s">
        <v>6</v>
      </c>
      <c r="D2518" s="55" t="s">
        <v>19325</v>
      </c>
      <c r="E2518" s="13" t="s">
        <v>21453</v>
      </c>
      <c r="F2518" s="39" t="s">
        <v>19526</v>
      </c>
    </row>
    <row r="2519" spans="1:6" x14ac:dyDescent="0.25">
      <c r="A2519" s="80" t="s">
        <v>20736</v>
      </c>
      <c r="B2519" s="13" t="s">
        <v>20737</v>
      </c>
      <c r="C2519" s="55" t="s">
        <v>6</v>
      </c>
      <c r="D2519" s="55" t="s">
        <v>19325</v>
      </c>
      <c r="E2519" s="13" t="s">
        <v>21453</v>
      </c>
      <c r="F2519" s="39" t="s">
        <v>19526</v>
      </c>
    </row>
    <row r="2520" spans="1:6" x14ac:dyDescent="0.25">
      <c r="A2520" s="80" t="s">
        <v>20738</v>
      </c>
      <c r="B2520" s="13" t="s">
        <v>20739</v>
      </c>
      <c r="C2520" s="55" t="s">
        <v>2732</v>
      </c>
      <c r="D2520" s="55" t="s">
        <v>19491</v>
      </c>
      <c r="E2520" s="13"/>
      <c r="F2520" s="39" t="s">
        <v>19526</v>
      </c>
    </row>
    <row r="2521" spans="1:6" x14ac:dyDescent="0.25">
      <c r="A2521" s="80" t="s">
        <v>20740</v>
      </c>
      <c r="B2521" s="13" t="s">
        <v>20741</v>
      </c>
      <c r="C2521" s="55" t="s">
        <v>2732</v>
      </c>
      <c r="D2521" s="55" t="s">
        <v>19491</v>
      </c>
      <c r="E2521" s="13"/>
      <c r="F2521" s="39" t="s">
        <v>19526</v>
      </c>
    </row>
    <row r="2522" spans="1:6" x14ac:dyDescent="0.25">
      <c r="A2522" s="80" t="s">
        <v>20742</v>
      </c>
      <c r="B2522" s="13" t="s">
        <v>20743</v>
      </c>
      <c r="C2522" s="55" t="s">
        <v>2732</v>
      </c>
      <c r="D2522" s="55" t="s">
        <v>19491</v>
      </c>
      <c r="E2522" s="13"/>
      <c r="F2522" s="39" t="s">
        <v>19526</v>
      </c>
    </row>
    <row r="2523" spans="1:6" x14ac:dyDescent="0.25">
      <c r="A2523" s="80" t="s">
        <v>20744</v>
      </c>
      <c r="B2523" s="13" t="s">
        <v>20745</v>
      </c>
      <c r="C2523" s="55" t="s">
        <v>6</v>
      </c>
      <c r="D2523" s="55" t="s">
        <v>19324</v>
      </c>
      <c r="E2523" s="13" t="s">
        <v>21453</v>
      </c>
      <c r="F2523" s="39" t="s">
        <v>19526</v>
      </c>
    </row>
    <row r="2524" spans="1:6" x14ac:dyDescent="0.25">
      <c r="A2524" s="80" t="s">
        <v>20746</v>
      </c>
      <c r="B2524" s="13" t="s">
        <v>20747</v>
      </c>
      <c r="C2524" s="55" t="s">
        <v>6</v>
      </c>
      <c r="D2524" s="55" t="s">
        <v>19316</v>
      </c>
      <c r="E2524" s="13"/>
      <c r="F2524" s="39" t="s">
        <v>19526</v>
      </c>
    </row>
    <row r="2525" spans="1:6" x14ac:dyDescent="0.25">
      <c r="A2525" s="80" t="s">
        <v>3130</v>
      </c>
      <c r="B2525" s="13" t="s">
        <v>3131</v>
      </c>
      <c r="C2525" s="55" t="s">
        <v>6</v>
      </c>
      <c r="D2525" s="55" t="s">
        <v>19452</v>
      </c>
      <c r="E2525" s="13"/>
      <c r="F2525" s="39" t="s">
        <v>19526</v>
      </c>
    </row>
    <row r="2526" spans="1:6" x14ac:dyDescent="0.25">
      <c r="A2526" s="80" t="s">
        <v>3136</v>
      </c>
      <c r="B2526" s="13" t="s">
        <v>3137</v>
      </c>
      <c r="C2526" s="55" t="s">
        <v>6</v>
      </c>
      <c r="D2526" s="55" t="s">
        <v>19120</v>
      </c>
      <c r="E2526" s="13"/>
      <c r="F2526" s="39" t="s">
        <v>19526</v>
      </c>
    </row>
    <row r="2527" spans="1:6" x14ac:dyDescent="0.25">
      <c r="A2527" s="80" t="s">
        <v>3140</v>
      </c>
      <c r="B2527" s="13" t="s">
        <v>3141</v>
      </c>
      <c r="C2527" s="55" t="s">
        <v>6</v>
      </c>
      <c r="D2527" s="55" t="s">
        <v>19316</v>
      </c>
      <c r="E2527" s="13"/>
      <c r="F2527" s="39" t="s">
        <v>19526</v>
      </c>
    </row>
    <row r="2528" spans="1:6" x14ac:dyDescent="0.25">
      <c r="A2528" s="80" t="s">
        <v>20748</v>
      </c>
      <c r="B2528" s="13" t="s">
        <v>20749</v>
      </c>
      <c r="C2528" s="55" t="s">
        <v>6</v>
      </c>
      <c r="D2528" s="55" t="s">
        <v>19316</v>
      </c>
      <c r="E2528" s="13"/>
      <c r="F2528" s="39" t="s">
        <v>19526</v>
      </c>
    </row>
    <row r="2529" spans="1:6" x14ac:dyDescent="0.25">
      <c r="A2529" s="80" t="s">
        <v>20750</v>
      </c>
      <c r="B2529" s="13" t="s">
        <v>3179</v>
      </c>
      <c r="C2529" s="55" t="s">
        <v>6</v>
      </c>
      <c r="D2529" s="55" t="s">
        <v>19316</v>
      </c>
      <c r="E2529" s="13"/>
      <c r="F2529" s="39" t="s">
        <v>19526</v>
      </c>
    </row>
    <row r="2530" spans="1:6" x14ac:dyDescent="0.25">
      <c r="A2530" s="80" t="s">
        <v>20751</v>
      </c>
      <c r="B2530" s="13" t="s">
        <v>20752</v>
      </c>
      <c r="C2530" s="55" t="s">
        <v>6</v>
      </c>
      <c r="D2530" s="55" t="s">
        <v>19316</v>
      </c>
      <c r="E2530" s="13"/>
      <c r="F2530" s="39" t="s">
        <v>19526</v>
      </c>
    </row>
    <row r="2531" spans="1:6" x14ac:dyDescent="0.25">
      <c r="A2531" s="80" t="s">
        <v>3142</v>
      </c>
      <c r="B2531" s="13" t="s">
        <v>3143</v>
      </c>
      <c r="C2531" s="55" t="s">
        <v>6</v>
      </c>
      <c r="D2531" s="55" t="s">
        <v>19316</v>
      </c>
      <c r="E2531" s="13"/>
      <c r="F2531" s="39" t="s">
        <v>19526</v>
      </c>
    </row>
    <row r="2532" spans="1:6" x14ac:dyDescent="0.25">
      <c r="A2532" s="80" t="s">
        <v>20753</v>
      </c>
      <c r="B2532" s="13" t="s">
        <v>20754</v>
      </c>
      <c r="C2532" s="55" t="s">
        <v>6</v>
      </c>
      <c r="D2532" s="55" t="s">
        <v>19120</v>
      </c>
      <c r="E2532" s="13"/>
      <c r="F2532" s="39" t="s">
        <v>19526</v>
      </c>
    </row>
    <row r="2533" spans="1:6" x14ac:dyDescent="0.25">
      <c r="A2533" s="80" t="s">
        <v>20755</v>
      </c>
      <c r="B2533" s="13" t="s">
        <v>20756</v>
      </c>
      <c r="C2533" s="55" t="s">
        <v>6</v>
      </c>
      <c r="D2533" s="55" t="s">
        <v>19120</v>
      </c>
      <c r="E2533" s="13"/>
      <c r="F2533" s="39" t="s">
        <v>19526</v>
      </c>
    </row>
    <row r="2534" spans="1:6" x14ac:dyDescent="0.25">
      <c r="A2534" s="80" t="s">
        <v>20757</v>
      </c>
      <c r="B2534" s="13" t="s">
        <v>20758</v>
      </c>
      <c r="C2534" s="55" t="s">
        <v>6</v>
      </c>
      <c r="D2534" s="55" t="s">
        <v>19120</v>
      </c>
      <c r="E2534" s="13"/>
      <c r="F2534" s="39" t="s">
        <v>19526</v>
      </c>
    </row>
    <row r="2535" spans="1:6" x14ac:dyDescent="0.25">
      <c r="A2535" s="80" t="s">
        <v>20759</v>
      </c>
      <c r="B2535" s="13" t="s">
        <v>20760</v>
      </c>
      <c r="C2535" s="55" t="s">
        <v>6</v>
      </c>
      <c r="D2535" s="55" t="s">
        <v>19120</v>
      </c>
      <c r="E2535" s="13"/>
      <c r="F2535" s="39" t="s">
        <v>19526</v>
      </c>
    </row>
    <row r="2536" spans="1:6" x14ac:dyDescent="0.25">
      <c r="A2536" s="80" t="s">
        <v>20761</v>
      </c>
      <c r="B2536" s="13" t="s">
        <v>20762</v>
      </c>
      <c r="C2536" s="55" t="s">
        <v>6</v>
      </c>
      <c r="D2536" s="55" t="s">
        <v>19120</v>
      </c>
      <c r="E2536" s="13"/>
      <c r="F2536" s="39" t="s">
        <v>19526</v>
      </c>
    </row>
    <row r="2537" spans="1:6" x14ac:dyDescent="0.25">
      <c r="A2537" s="80" t="s">
        <v>20763</v>
      </c>
      <c r="B2537" s="13" t="s">
        <v>20764</v>
      </c>
      <c r="C2537" s="55" t="s">
        <v>6</v>
      </c>
      <c r="D2537" s="55" t="s">
        <v>19120</v>
      </c>
      <c r="E2537" s="13"/>
      <c r="F2537" s="39" t="s">
        <v>19526</v>
      </c>
    </row>
    <row r="2538" spans="1:6" x14ac:dyDescent="0.25">
      <c r="A2538" s="80" t="s">
        <v>20765</v>
      </c>
      <c r="B2538" s="13" t="s">
        <v>20766</v>
      </c>
      <c r="C2538" s="55" t="s">
        <v>6</v>
      </c>
      <c r="D2538" s="55" t="s">
        <v>19120</v>
      </c>
      <c r="E2538" s="13"/>
      <c r="F2538" s="39" t="s">
        <v>19526</v>
      </c>
    </row>
    <row r="2539" spans="1:6" x14ac:dyDescent="0.25">
      <c r="A2539" s="80" t="s">
        <v>20767</v>
      </c>
      <c r="B2539" s="13" t="s">
        <v>20768</v>
      </c>
      <c r="C2539" s="55" t="s">
        <v>6</v>
      </c>
      <c r="D2539" s="55" t="s">
        <v>19120</v>
      </c>
      <c r="E2539" s="13"/>
      <c r="F2539" s="39" t="s">
        <v>19526</v>
      </c>
    </row>
    <row r="2540" spans="1:6" x14ac:dyDescent="0.25">
      <c r="A2540" s="80" t="s">
        <v>3150</v>
      </c>
      <c r="B2540" s="13" t="s">
        <v>3151</v>
      </c>
      <c r="C2540" s="55" t="s">
        <v>6</v>
      </c>
      <c r="D2540" s="55" t="s">
        <v>19316</v>
      </c>
      <c r="E2540" s="13"/>
      <c r="F2540" s="39" t="s">
        <v>19526</v>
      </c>
    </row>
    <row r="2541" spans="1:6" x14ac:dyDescent="0.25">
      <c r="A2541" s="80" t="s">
        <v>20769</v>
      </c>
      <c r="B2541" s="13" t="s">
        <v>20770</v>
      </c>
      <c r="C2541" s="55" t="s">
        <v>6</v>
      </c>
      <c r="D2541" s="55" t="s">
        <v>19362</v>
      </c>
      <c r="E2541" s="13"/>
      <c r="F2541" s="39" t="s">
        <v>19526</v>
      </c>
    </row>
    <row r="2542" spans="1:6" x14ac:dyDescent="0.25">
      <c r="A2542" s="80" t="s">
        <v>20771</v>
      </c>
      <c r="B2542" s="13" t="s">
        <v>20772</v>
      </c>
      <c r="C2542" s="55" t="s">
        <v>6</v>
      </c>
      <c r="D2542" s="55" t="s">
        <v>19366</v>
      </c>
      <c r="E2542" s="13"/>
      <c r="F2542" s="39" t="s">
        <v>19526</v>
      </c>
    </row>
    <row r="2543" spans="1:6" x14ac:dyDescent="0.25">
      <c r="A2543" s="80" t="s">
        <v>20773</v>
      </c>
      <c r="B2543" s="13" t="s">
        <v>20774</v>
      </c>
      <c r="C2543" s="55" t="s">
        <v>6</v>
      </c>
      <c r="D2543" s="55" t="s">
        <v>19366</v>
      </c>
      <c r="E2543" s="13"/>
      <c r="F2543" s="39" t="s">
        <v>19526</v>
      </c>
    </row>
    <row r="2544" spans="1:6" x14ac:dyDescent="0.25">
      <c r="A2544" s="80" t="s">
        <v>20775</v>
      </c>
      <c r="B2544" s="13" t="s">
        <v>20776</v>
      </c>
      <c r="C2544" s="55" t="s">
        <v>6</v>
      </c>
      <c r="D2544" s="55" t="s">
        <v>19362</v>
      </c>
      <c r="E2544" s="13"/>
      <c r="F2544" s="39" t="s">
        <v>19526</v>
      </c>
    </row>
    <row r="2545" spans="1:6" x14ac:dyDescent="0.25">
      <c r="A2545" s="80" t="s">
        <v>3162</v>
      </c>
      <c r="B2545" s="13" t="s">
        <v>3163</v>
      </c>
      <c r="C2545" s="55" t="s">
        <v>6</v>
      </c>
      <c r="D2545" s="55" t="s">
        <v>19513</v>
      </c>
      <c r="E2545" s="13"/>
      <c r="F2545" s="39" t="s">
        <v>19526</v>
      </c>
    </row>
    <row r="2546" spans="1:6" x14ac:dyDescent="0.25">
      <c r="A2546" s="80" t="s">
        <v>3164</v>
      </c>
      <c r="B2546" s="13" t="s">
        <v>3165</v>
      </c>
      <c r="C2546" s="55" t="s">
        <v>6</v>
      </c>
      <c r="D2546" s="55" t="s">
        <v>19513</v>
      </c>
      <c r="E2546" s="13"/>
      <c r="F2546" s="39" t="s">
        <v>19526</v>
      </c>
    </row>
    <row r="2547" spans="1:6" x14ac:dyDescent="0.25">
      <c r="A2547" s="80" t="s">
        <v>20777</v>
      </c>
      <c r="B2547" s="13" t="s">
        <v>20778</v>
      </c>
      <c r="C2547" s="55" t="s">
        <v>6</v>
      </c>
      <c r="D2547" s="55" t="s">
        <v>21456</v>
      </c>
      <c r="E2547" s="13"/>
      <c r="F2547" s="39" t="s">
        <v>19526</v>
      </c>
    </row>
    <row r="2548" spans="1:6" x14ac:dyDescent="0.25">
      <c r="A2548" s="80" t="s">
        <v>3176</v>
      </c>
      <c r="B2548" s="13" t="s">
        <v>3177</v>
      </c>
      <c r="C2548" s="55" t="s">
        <v>6</v>
      </c>
      <c r="D2548" s="55" t="s">
        <v>19458</v>
      </c>
      <c r="E2548" s="13"/>
      <c r="F2548" s="39" t="s">
        <v>19526</v>
      </c>
    </row>
    <row r="2549" spans="1:6" x14ac:dyDescent="0.25">
      <c r="A2549" s="80" t="s">
        <v>3188</v>
      </c>
      <c r="B2549" s="13" t="s">
        <v>3189</v>
      </c>
      <c r="C2549" s="55" t="s">
        <v>6</v>
      </c>
      <c r="D2549" s="55" t="s">
        <v>19325</v>
      </c>
      <c r="E2549" s="13" t="s">
        <v>21453</v>
      </c>
      <c r="F2549" s="39" t="s">
        <v>19526</v>
      </c>
    </row>
    <row r="2550" spans="1:6" x14ac:dyDescent="0.25">
      <c r="A2550" s="80" t="s">
        <v>3202</v>
      </c>
      <c r="B2550" s="13" t="s">
        <v>3203</v>
      </c>
      <c r="C2550" s="55" t="s">
        <v>6</v>
      </c>
      <c r="D2550" s="55" t="s">
        <v>19324</v>
      </c>
      <c r="E2550" s="13" t="s">
        <v>21453</v>
      </c>
      <c r="F2550" s="39" t="s">
        <v>19526</v>
      </c>
    </row>
    <row r="2551" spans="1:6" x14ac:dyDescent="0.25">
      <c r="A2551" s="80" t="s">
        <v>3204</v>
      </c>
      <c r="B2551" s="13" t="s">
        <v>3205</v>
      </c>
      <c r="C2551" s="55" t="s">
        <v>6</v>
      </c>
      <c r="D2551" s="55" t="s">
        <v>19324</v>
      </c>
      <c r="E2551" s="13" t="s">
        <v>21453</v>
      </c>
      <c r="F2551" s="39" t="s">
        <v>19526</v>
      </c>
    </row>
    <row r="2552" spans="1:6" x14ac:dyDescent="0.25">
      <c r="A2552" s="80" t="s">
        <v>3206</v>
      </c>
      <c r="B2552" s="13" t="s">
        <v>3207</v>
      </c>
      <c r="C2552" s="55" t="s">
        <v>6</v>
      </c>
      <c r="D2552" s="55" t="s">
        <v>19324</v>
      </c>
      <c r="E2552" s="13" t="s">
        <v>21453</v>
      </c>
      <c r="F2552" s="39" t="s">
        <v>19526</v>
      </c>
    </row>
    <row r="2553" spans="1:6" x14ac:dyDescent="0.25">
      <c r="A2553" s="80" t="s">
        <v>3208</v>
      </c>
      <c r="B2553" s="13" t="s">
        <v>3209</v>
      </c>
      <c r="C2553" s="55" t="s">
        <v>6</v>
      </c>
      <c r="D2553" s="55" t="s">
        <v>19324</v>
      </c>
      <c r="E2553" s="13" t="s">
        <v>21453</v>
      </c>
      <c r="F2553" s="39" t="s">
        <v>19526</v>
      </c>
    </row>
    <row r="2554" spans="1:6" x14ac:dyDescent="0.25">
      <c r="A2554" s="80" t="s">
        <v>3210</v>
      </c>
      <c r="B2554" s="13" t="s">
        <v>3211</v>
      </c>
      <c r="C2554" s="55" t="s">
        <v>6</v>
      </c>
      <c r="D2554" s="55" t="s">
        <v>19324</v>
      </c>
      <c r="E2554" s="13" t="s">
        <v>21453</v>
      </c>
      <c r="F2554" s="39" t="s">
        <v>19526</v>
      </c>
    </row>
    <row r="2555" spans="1:6" x14ac:dyDescent="0.25">
      <c r="A2555" s="80" t="s">
        <v>20779</v>
      </c>
      <c r="B2555" s="13" t="s">
        <v>20780</v>
      </c>
      <c r="C2555" s="55" t="s">
        <v>6</v>
      </c>
      <c r="D2555" s="55" t="s">
        <v>19341</v>
      </c>
      <c r="E2555" s="13"/>
      <c r="F2555" s="39" t="s">
        <v>19526</v>
      </c>
    </row>
    <row r="2556" spans="1:6" x14ac:dyDescent="0.25">
      <c r="A2556" s="80" t="s">
        <v>20781</v>
      </c>
      <c r="B2556" s="13" t="s">
        <v>3221</v>
      </c>
      <c r="C2556" s="55" t="s">
        <v>6</v>
      </c>
      <c r="D2556" s="55" t="s">
        <v>19316</v>
      </c>
      <c r="E2556" s="13"/>
      <c r="F2556" s="39" t="s">
        <v>19526</v>
      </c>
    </row>
    <row r="2557" spans="1:6" x14ac:dyDescent="0.25">
      <c r="A2557" s="80" t="s">
        <v>20782</v>
      </c>
      <c r="B2557" s="13" t="s">
        <v>20783</v>
      </c>
      <c r="C2557" s="55" t="s">
        <v>6</v>
      </c>
      <c r="D2557" s="55" t="s">
        <v>19359</v>
      </c>
      <c r="E2557" s="13"/>
      <c r="F2557" s="39" t="s">
        <v>19526</v>
      </c>
    </row>
    <row r="2558" spans="1:6" x14ac:dyDescent="0.25">
      <c r="A2558" s="80" t="s">
        <v>20784</v>
      </c>
      <c r="B2558" s="13" t="s">
        <v>20785</v>
      </c>
      <c r="C2558" s="55" t="s">
        <v>6</v>
      </c>
      <c r="D2558" s="55" t="s">
        <v>19359</v>
      </c>
      <c r="E2558" s="13"/>
      <c r="F2558" s="39" t="s">
        <v>19526</v>
      </c>
    </row>
    <row r="2559" spans="1:6" x14ac:dyDescent="0.25">
      <c r="A2559" s="80" t="s">
        <v>20786</v>
      </c>
      <c r="B2559" s="13" t="s">
        <v>20787</v>
      </c>
      <c r="C2559" s="55" t="s">
        <v>6</v>
      </c>
      <c r="D2559" s="55" t="s">
        <v>19499</v>
      </c>
      <c r="E2559" s="13"/>
      <c r="F2559" s="39" t="s">
        <v>19526</v>
      </c>
    </row>
    <row r="2560" spans="1:6" x14ac:dyDescent="0.25">
      <c r="A2560" s="80" t="s">
        <v>20788</v>
      </c>
      <c r="B2560" s="13" t="s">
        <v>20789</v>
      </c>
      <c r="C2560" s="55" t="s">
        <v>6</v>
      </c>
      <c r="D2560" s="55" t="s">
        <v>19499</v>
      </c>
      <c r="E2560" s="13"/>
      <c r="F2560" s="39" t="s">
        <v>19526</v>
      </c>
    </row>
    <row r="2561" spans="1:6" x14ac:dyDescent="0.25">
      <c r="A2561" s="80" t="s">
        <v>20790</v>
      </c>
      <c r="B2561" s="13" t="s">
        <v>20791</v>
      </c>
      <c r="C2561" s="55" t="s">
        <v>6</v>
      </c>
      <c r="D2561" s="55" t="s">
        <v>19499</v>
      </c>
      <c r="E2561" s="13"/>
      <c r="F2561" s="39" t="s">
        <v>19526</v>
      </c>
    </row>
    <row r="2562" spans="1:6" x14ac:dyDescent="0.25">
      <c r="A2562" s="80" t="s">
        <v>20792</v>
      </c>
      <c r="B2562" s="13" t="s">
        <v>20793</v>
      </c>
      <c r="C2562" s="55" t="s">
        <v>6</v>
      </c>
      <c r="D2562" s="55" t="s">
        <v>19499</v>
      </c>
      <c r="E2562" s="13"/>
      <c r="F2562" s="39" t="s">
        <v>19526</v>
      </c>
    </row>
    <row r="2563" spans="1:6" x14ac:dyDescent="0.25">
      <c r="A2563" s="80" t="s">
        <v>20794</v>
      </c>
      <c r="B2563" s="13" t="s">
        <v>20795</v>
      </c>
      <c r="C2563" s="55" t="s">
        <v>6</v>
      </c>
      <c r="D2563" s="55" t="s">
        <v>19499</v>
      </c>
      <c r="E2563" s="13"/>
      <c r="F2563" s="39" t="s">
        <v>19526</v>
      </c>
    </row>
    <row r="2564" spans="1:6" x14ac:dyDescent="0.25">
      <c r="A2564" s="80" t="s">
        <v>20796</v>
      </c>
      <c r="B2564" s="13" t="s">
        <v>20797</v>
      </c>
      <c r="C2564" s="55" t="s">
        <v>6</v>
      </c>
      <c r="D2564" s="55" t="s">
        <v>19499</v>
      </c>
      <c r="E2564" s="13"/>
      <c r="F2564" s="39" t="s">
        <v>19526</v>
      </c>
    </row>
    <row r="2565" spans="1:6" x14ac:dyDescent="0.25">
      <c r="A2565" s="80" t="s">
        <v>3216</v>
      </c>
      <c r="B2565" s="13" t="s">
        <v>3217</v>
      </c>
      <c r="C2565" s="55" t="s">
        <v>6</v>
      </c>
      <c r="D2565" s="55" t="s">
        <v>19341</v>
      </c>
      <c r="E2565" s="13"/>
      <c r="F2565" s="39" t="s">
        <v>19526</v>
      </c>
    </row>
    <row r="2566" spans="1:6" x14ac:dyDescent="0.25">
      <c r="A2566" s="80" t="s">
        <v>3218</v>
      </c>
      <c r="B2566" s="13" t="s">
        <v>3219</v>
      </c>
      <c r="C2566" s="55" t="s">
        <v>6</v>
      </c>
      <c r="D2566" s="55" t="s">
        <v>19341</v>
      </c>
      <c r="E2566" s="13"/>
      <c r="F2566" s="39" t="s">
        <v>19526</v>
      </c>
    </row>
    <row r="2567" spans="1:6" x14ac:dyDescent="0.25">
      <c r="A2567" s="80" t="s">
        <v>20798</v>
      </c>
      <c r="B2567" s="13" t="s">
        <v>20799</v>
      </c>
      <c r="C2567" s="55" t="s">
        <v>6</v>
      </c>
      <c r="D2567" s="55" t="s">
        <v>19316</v>
      </c>
      <c r="E2567" s="13"/>
      <c r="F2567" s="39" t="s">
        <v>19526</v>
      </c>
    </row>
    <row r="2568" spans="1:6" x14ac:dyDescent="0.25">
      <c r="A2568" s="80" t="s">
        <v>20800</v>
      </c>
      <c r="B2568" s="13" t="s">
        <v>20801</v>
      </c>
      <c r="C2568" s="55" t="s">
        <v>6</v>
      </c>
      <c r="D2568" s="55" t="s">
        <v>19120</v>
      </c>
      <c r="E2568" s="13"/>
      <c r="F2568" s="39" t="s">
        <v>19526</v>
      </c>
    </row>
    <row r="2569" spans="1:6" x14ac:dyDescent="0.25">
      <c r="A2569" s="80" t="s">
        <v>20802</v>
      </c>
      <c r="B2569" s="13" t="s">
        <v>20803</v>
      </c>
      <c r="C2569" s="55" t="s">
        <v>6</v>
      </c>
      <c r="D2569" s="55" t="s">
        <v>19120</v>
      </c>
      <c r="E2569" s="13"/>
      <c r="F2569" s="39" t="s">
        <v>19526</v>
      </c>
    </row>
    <row r="2570" spans="1:6" x14ac:dyDescent="0.25">
      <c r="A2570" s="80" t="s">
        <v>3222</v>
      </c>
      <c r="B2570" s="13" t="s">
        <v>3223</v>
      </c>
      <c r="C2570" s="55" t="s">
        <v>6</v>
      </c>
      <c r="D2570" s="55" t="s">
        <v>19316</v>
      </c>
      <c r="E2570" s="13"/>
      <c r="F2570" s="39" t="s">
        <v>19526</v>
      </c>
    </row>
    <row r="2571" spans="1:6" x14ac:dyDescent="0.25">
      <c r="A2571" s="80" t="s">
        <v>20804</v>
      </c>
      <c r="B2571" s="13" t="s">
        <v>20805</v>
      </c>
      <c r="C2571" s="55" t="s">
        <v>6</v>
      </c>
      <c r="D2571" s="55" t="s">
        <v>19341</v>
      </c>
      <c r="E2571" s="13"/>
      <c r="F2571" s="39" t="s">
        <v>19526</v>
      </c>
    </row>
    <row r="2572" spans="1:6" x14ac:dyDescent="0.25">
      <c r="A2572" s="80" t="s">
        <v>20806</v>
      </c>
      <c r="B2572" s="13" t="s">
        <v>20807</v>
      </c>
      <c r="C2572" s="55" t="s">
        <v>6</v>
      </c>
      <c r="D2572" s="55" t="s">
        <v>19341</v>
      </c>
      <c r="E2572" s="13"/>
      <c r="F2572" s="39" t="s">
        <v>19526</v>
      </c>
    </row>
    <row r="2573" spans="1:6" x14ac:dyDescent="0.25">
      <c r="A2573" s="80" t="s">
        <v>20808</v>
      </c>
      <c r="B2573" s="13" t="s">
        <v>20809</v>
      </c>
      <c r="C2573" s="55" t="s">
        <v>6</v>
      </c>
      <c r="D2573" s="55" t="s">
        <v>19491</v>
      </c>
      <c r="E2573" s="13"/>
      <c r="F2573" s="39" t="s">
        <v>19526</v>
      </c>
    </row>
    <row r="2574" spans="1:6" x14ac:dyDescent="0.25">
      <c r="A2574" s="80" t="s">
        <v>20810</v>
      </c>
      <c r="B2574" s="13" t="s">
        <v>20811</v>
      </c>
      <c r="C2574" s="55" t="s">
        <v>6</v>
      </c>
      <c r="D2574" s="55" t="s">
        <v>19491</v>
      </c>
      <c r="E2574" s="13"/>
      <c r="F2574" s="39" t="s">
        <v>19526</v>
      </c>
    </row>
    <row r="2575" spans="1:6" x14ac:dyDescent="0.25">
      <c r="A2575" s="80" t="s">
        <v>20812</v>
      </c>
      <c r="B2575" s="13" t="s">
        <v>20813</v>
      </c>
      <c r="C2575" s="55" t="s">
        <v>6</v>
      </c>
      <c r="D2575" s="55" t="s">
        <v>19491</v>
      </c>
      <c r="E2575" s="13"/>
      <c r="F2575" s="39" t="s">
        <v>19526</v>
      </c>
    </row>
    <row r="2576" spans="1:6" x14ac:dyDescent="0.25">
      <c r="A2576" s="80" t="s">
        <v>3249</v>
      </c>
      <c r="B2576" s="13" t="s">
        <v>3250</v>
      </c>
      <c r="C2576" s="55" t="s">
        <v>6</v>
      </c>
      <c r="D2576" s="55" t="s">
        <v>19325</v>
      </c>
      <c r="E2576" s="13" t="s">
        <v>21453</v>
      </c>
      <c r="F2576" s="39" t="s">
        <v>19526</v>
      </c>
    </row>
    <row r="2577" spans="1:6" x14ac:dyDescent="0.25">
      <c r="A2577" s="80" t="s">
        <v>20814</v>
      </c>
      <c r="B2577" s="13" t="s">
        <v>20815</v>
      </c>
      <c r="C2577" s="55" t="s">
        <v>6</v>
      </c>
      <c r="D2577" s="55" t="s">
        <v>19353</v>
      </c>
      <c r="E2577" s="13"/>
      <c r="F2577" s="39" t="s">
        <v>19526</v>
      </c>
    </row>
    <row r="2578" spans="1:6" x14ac:dyDescent="0.25">
      <c r="A2578" s="80" t="s">
        <v>20816</v>
      </c>
      <c r="B2578" s="13" t="s">
        <v>20817</v>
      </c>
      <c r="C2578" s="55" t="s">
        <v>6</v>
      </c>
      <c r="D2578" s="55" t="s">
        <v>21456</v>
      </c>
      <c r="E2578" s="13"/>
      <c r="F2578" s="39" t="s">
        <v>19526</v>
      </c>
    </row>
    <row r="2579" spans="1:6" x14ac:dyDescent="0.25">
      <c r="A2579" s="80" t="s">
        <v>20818</v>
      </c>
      <c r="B2579" s="13" t="s">
        <v>20819</v>
      </c>
      <c r="C2579" s="55" t="s">
        <v>6</v>
      </c>
      <c r="D2579" s="55" t="s">
        <v>21456</v>
      </c>
      <c r="E2579" s="13"/>
      <c r="F2579" s="39" t="s">
        <v>19526</v>
      </c>
    </row>
    <row r="2580" spans="1:6" x14ac:dyDescent="0.25">
      <c r="A2580" s="80" t="s">
        <v>20820</v>
      </c>
      <c r="B2580" s="13" t="s">
        <v>20821</v>
      </c>
      <c r="C2580" s="55" t="s">
        <v>6</v>
      </c>
      <c r="D2580" s="55" t="s">
        <v>21456</v>
      </c>
      <c r="E2580" s="13"/>
      <c r="F2580" s="39" t="s">
        <v>19526</v>
      </c>
    </row>
    <row r="2581" spans="1:6" x14ac:dyDescent="0.25">
      <c r="A2581" s="80" t="s">
        <v>20822</v>
      </c>
      <c r="B2581" s="13" t="s">
        <v>20823</v>
      </c>
      <c r="C2581" s="55" t="s">
        <v>6</v>
      </c>
      <c r="D2581" s="55" t="s">
        <v>21456</v>
      </c>
      <c r="E2581" s="13"/>
      <c r="F2581" s="39" t="s">
        <v>19526</v>
      </c>
    </row>
    <row r="2582" spans="1:6" x14ac:dyDescent="0.25">
      <c r="A2582" s="80" t="s">
        <v>20824</v>
      </c>
      <c r="B2582" s="13" t="s">
        <v>20825</v>
      </c>
      <c r="C2582" s="55" t="s">
        <v>6</v>
      </c>
      <c r="D2582" s="55" t="s">
        <v>21456</v>
      </c>
      <c r="E2582" s="13"/>
      <c r="F2582" s="39" t="s">
        <v>19526</v>
      </c>
    </row>
    <row r="2583" spans="1:6" x14ac:dyDescent="0.25">
      <c r="A2583" s="80" t="s">
        <v>20826</v>
      </c>
      <c r="B2583" s="13" t="s">
        <v>20827</v>
      </c>
      <c r="C2583" s="55" t="s">
        <v>6</v>
      </c>
      <c r="D2583" s="55" t="s">
        <v>21456</v>
      </c>
      <c r="E2583" s="13"/>
      <c r="F2583" s="39" t="s">
        <v>19526</v>
      </c>
    </row>
    <row r="2584" spans="1:6" x14ac:dyDescent="0.25">
      <c r="A2584" s="80" t="s">
        <v>20828</v>
      </c>
      <c r="B2584" s="13" t="s">
        <v>20829</v>
      </c>
      <c r="C2584" s="55" t="s">
        <v>6</v>
      </c>
      <c r="D2584" s="55" t="s">
        <v>21456</v>
      </c>
      <c r="E2584" s="13"/>
      <c r="F2584" s="39" t="s">
        <v>19526</v>
      </c>
    </row>
    <row r="2585" spans="1:6" x14ac:dyDescent="0.25">
      <c r="A2585" s="80" t="s">
        <v>20830</v>
      </c>
      <c r="B2585" s="13" t="s">
        <v>20831</v>
      </c>
      <c r="C2585" s="55" t="s">
        <v>6</v>
      </c>
      <c r="D2585" s="55" t="s">
        <v>21456</v>
      </c>
      <c r="E2585" s="13"/>
      <c r="F2585" s="39" t="s">
        <v>19526</v>
      </c>
    </row>
    <row r="2586" spans="1:6" x14ac:dyDescent="0.25">
      <c r="A2586" s="80" t="s">
        <v>20832</v>
      </c>
      <c r="B2586" s="13" t="s">
        <v>20833</v>
      </c>
      <c r="C2586" s="55" t="s">
        <v>6</v>
      </c>
      <c r="D2586" s="55" t="s">
        <v>21456</v>
      </c>
      <c r="E2586" s="13"/>
      <c r="F2586" s="39" t="s">
        <v>19526</v>
      </c>
    </row>
    <row r="2587" spans="1:6" x14ac:dyDescent="0.25">
      <c r="A2587" s="80" t="s">
        <v>20834</v>
      </c>
      <c r="B2587" s="13" t="s">
        <v>20835</v>
      </c>
      <c r="C2587" s="55" t="s">
        <v>6</v>
      </c>
      <c r="D2587" s="55" t="s">
        <v>21456</v>
      </c>
      <c r="E2587" s="13"/>
      <c r="F2587" s="39" t="s">
        <v>19526</v>
      </c>
    </row>
    <row r="2588" spans="1:6" x14ac:dyDescent="0.25">
      <c r="A2588" s="80" t="s">
        <v>20836</v>
      </c>
      <c r="B2588" s="13" t="s">
        <v>20837</v>
      </c>
      <c r="C2588" s="55" t="s">
        <v>6</v>
      </c>
      <c r="D2588" s="55" t="s">
        <v>21456</v>
      </c>
      <c r="E2588" s="13"/>
      <c r="F2588" s="39" t="s">
        <v>19526</v>
      </c>
    </row>
    <row r="2589" spans="1:6" x14ac:dyDescent="0.25">
      <c r="A2589" s="80" t="s">
        <v>20838</v>
      </c>
      <c r="B2589" s="13" t="s">
        <v>20839</v>
      </c>
      <c r="C2589" s="55" t="s">
        <v>6</v>
      </c>
      <c r="D2589" s="55" t="s">
        <v>21456</v>
      </c>
      <c r="E2589" s="13"/>
      <c r="F2589" s="39" t="s">
        <v>19526</v>
      </c>
    </row>
    <row r="2590" spans="1:6" x14ac:dyDescent="0.25">
      <c r="A2590" s="80" t="s">
        <v>20840</v>
      </c>
      <c r="B2590" s="13" t="s">
        <v>20841</v>
      </c>
      <c r="C2590" s="55" t="s">
        <v>6</v>
      </c>
      <c r="D2590" s="55" t="s">
        <v>21456</v>
      </c>
      <c r="E2590" s="13"/>
      <c r="F2590" s="39" t="s">
        <v>19526</v>
      </c>
    </row>
    <row r="2591" spans="1:6" x14ac:dyDescent="0.25">
      <c r="A2591" s="80" t="s">
        <v>20842</v>
      </c>
      <c r="B2591" s="13" t="s">
        <v>20843</v>
      </c>
      <c r="C2591" s="55" t="s">
        <v>6</v>
      </c>
      <c r="D2591" s="55" t="s">
        <v>21456</v>
      </c>
      <c r="E2591" s="13"/>
      <c r="F2591" s="39" t="s">
        <v>19526</v>
      </c>
    </row>
    <row r="2592" spans="1:6" x14ac:dyDescent="0.25">
      <c r="A2592" s="80" t="s">
        <v>20844</v>
      </c>
      <c r="B2592" s="13" t="s">
        <v>20845</v>
      </c>
      <c r="C2592" s="55" t="s">
        <v>6</v>
      </c>
      <c r="D2592" s="55" t="s">
        <v>21456</v>
      </c>
      <c r="E2592" s="13"/>
      <c r="F2592" s="39" t="s">
        <v>19526</v>
      </c>
    </row>
    <row r="2593" spans="1:6" x14ac:dyDescent="0.25">
      <c r="A2593" s="80" t="s">
        <v>20846</v>
      </c>
      <c r="B2593" s="13" t="s">
        <v>20847</v>
      </c>
      <c r="C2593" s="55" t="s">
        <v>6</v>
      </c>
      <c r="D2593" s="55" t="s">
        <v>21456</v>
      </c>
      <c r="E2593" s="13"/>
      <c r="F2593" s="39" t="s">
        <v>19526</v>
      </c>
    </row>
    <row r="2594" spans="1:6" x14ac:dyDescent="0.25">
      <c r="A2594" s="80" t="s">
        <v>20848</v>
      </c>
      <c r="B2594" s="13" t="s">
        <v>20849</v>
      </c>
      <c r="C2594" s="55" t="s">
        <v>6</v>
      </c>
      <c r="D2594" s="55" t="s">
        <v>21456</v>
      </c>
      <c r="E2594" s="13"/>
      <c r="F2594" s="39" t="s">
        <v>19526</v>
      </c>
    </row>
    <row r="2595" spans="1:6" x14ac:dyDescent="0.25">
      <c r="A2595" s="80" t="s">
        <v>20850</v>
      </c>
      <c r="B2595" s="13" t="s">
        <v>20851</v>
      </c>
      <c r="C2595" s="55" t="s">
        <v>6</v>
      </c>
      <c r="D2595" s="55" t="s">
        <v>21456</v>
      </c>
      <c r="E2595" s="13"/>
      <c r="F2595" s="39" t="s">
        <v>19526</v>
      </c>
    </row>
    <row r="2596" spans="1:6" x14ac:dyDescent="0.25">
      <c r="A2596" s="80" t="s">
        <v>20852</v>
      </c>
      <c r="B2596" s="13" t="s">
        <v>20853</v>
      </c>
      <c r="C2596" s="55" t="s">
        <v>6</v>
      </c>
      <c r="D2596" s="55" t="s">
        <v>21456</v>
      </c>
      <c r="E2596" s="13"/>
      <c r="F2596" s="39" t="s">
        <v>19526</v>
      </c>
    </row>
    <row r="2597" spans="1:6" x14ac:dyDescent="0.25">
      <c r="A2597" s="80" t="s">
        <v>20854</v>
      </c>
      <c r="B2597" s="13" t="s">
        <v>20855</v>
      </c>
      <c r="C2597" s="55" t="s">
        <v>6</v>
      </c>
      <c r="D2597" s="55" t="s">
        <v>21456</v>
      </c>
      <c r="E2597" s="13"/>
      <c r="F2597" s="39" t="s">
        <v>19526</v>
      </c>
    </row>
    <row r="2598" spans="1:6" x14ac:dyDescent="0.25">
      <c r="A2598" s="80" t="s">
        <v>20856</v>
      </c>
      <c r="B2598" s="13" t="s">
        <v>20857</v>
      </c>
      <c r="C2598" s="55" t="s">
        <v>6</v>
      </c>
      <c r="D2598" s="55" t="s">
        <v>21456</v>
      </c>
      <c r="E2598" s="13"/>
      <c r="F2598" s="39" t="s">
        <v>19526</v>
      </c>
    </row>
    <row r="2599" spans="1:6" x14ac:dyDescent="0.25">
      <c r="A2599" s="80" t="s">
        <v>20858</v>
      </c>
      <c r="B2599" s="13" t="s">
        <v>20859</v>
      </c>
      <c r="C2599" s="55" t="s">
        <v>6</v>
      </c>
      <c r="D2599" s="55" t="s">
        <v>21456</v>
      </c>
      <c r="E2599" s="13"/>
      <c r="F2599" s="39" t="s">
        <v>19526</v>
      </c>
    </row>
    <row r="2600" spans="1:6" x14ac:dyDescent="0.25">
      <c r="A2600" s="80" t="s">
        <v>20860</v>
      </c>
      <c r="B2600" s="13" t="s">
        <v>20861</v>
      </c>
      <c r="C2600" s="55" t="s">
        <v>6</v>
      </c>
      <c r="D2600" s="55" t="s">
        <v>21456</v>
      </c>
      <c r="E2600" s="13"/>
      <c r="F2600" s="39" t="s">
        <v>19526</v>
      </c>
    </row>
    <row r="2601" spans="1:6" x14ac:dyDescent="0.25">
      <c r="A2601" s="80" t="s">
        <v>20862</v>
      </c>
      <c r="B2601" s="13" t="s">
        <v>20863</v>
      </c>
      <c r="C2601" s="55" t="s">
        <v>6</v>
      </c>
      <c r="D2601" s="55" t="s">
        <v>21456</v>
      </c>
      <c r="E2601" s="13"/>
      <c r="F2601" s="39" t="s">
        <v>19526</v>
      </c>
    </row>
    <row r="2602" spans="1:6" x14ac:dyDescent="0.25">
      <c r="A2602" s="80" t="s">
        <v>20864</v>
      </c>
      <c r="B2602" s="13" t="s">
        <v>3221</v>
      </c>
      <c r="C2602" s="55" t="s">
        <v>6</v>
      </c>
      <c r="D2602" s="55" t="s">
        <v>19316</v>
      </c>
      <c r="E2602" s="13"/>
      <c r="F2602" s="39" t="s">
        <v>19526</v>
      </c>
    </row>
    <row r="2603" spans="1:6" x14ac:dyDescent="0.25">
      <c r="A2603" s="80" t="s">
        <v>3251</v>
      </c>
      <c r="B2603" s="13" t="s">
        <v>3252</v>
      </c>
      <c r="C2603" s="55" t="s">
        <v>6</v>
      </c>
      <c r="D2603" s="55" t="s">
        <v>19316</v>
      </c>
      <c r="E2603" s="13"/>
      <c r="F2603" s="39" t="s">
        <v>19526</v>
      </c>
    </row>
    <row r="2604" spans="1:6" x14ac:dyDescent="0.25">
      <c r="A2604" s="80" t="s">
        <v>20865</v>
      </c>
      <c r="B2604" s="13" t="s">
        <v>20866</v>
      </c>
      <c r="C2604" s="55" t="s">
        <v>6</v>
      </c>
      <c r="D2604" s="55" t="s">
        <v>19316</v>
      </c>
      <c r="E2604" s="13"/>
      <c r="F2604" s="39" t="s">
        <v>19526</v>
      </c>
    </row>
    <row r="2605" spans="1:6" x14ac:dyDescent="0.25">
      <c r="A2605" s="80" t="s">
        <v>20867</v>
      </c>
      <c r="B2605" s="13" t="s">
        <v>20868</v>
      </c>
      <c r="C2605" s="55" t="s">
        <v>6</v>
      </c>
      <c r="D2605" s="55" t="s">
        <v>19507</v>
      </c>
      <c r="E2605" s="13"/>
      <c r="F2605" s="39" t="s">
        <v>19526</v>
      </c>
    </row>
    <row r="2606" spans="1:6" x14ac:dyDescent="0.25">
      <c r="A2606" s="80" t="s">
        <v>3257</v>
      </c>
      <c r="B2606" s="13" t="s">
        <v>3258</v>
      </c>
      <c r="C2606" s="55" t="s">
        <v>6</v>
      </c>
      <c r="D2606" s="55" t="s">
        <v>19316</v>
      </c>
      <c r="E2606" s="13"/>
      <c r="F2606" s="39" t="s">
        <v>19526</v>
      </c>
    </row>
    <row r="2607" spans="1:6" x14ac:dyDescent="0.25">
      <c r="A2607" s="80" t="s">
        <v>20869</v>
      </c>
      <c r="B2607" s="13" t="s">
        <v>20870</v>
      </c>
      <c r="C2607" s="55" t="s">
        <v>6</v>
      </c>
      <c r="D2607" s="55" t="s">
        <v>19366</v>
      </c>
      <c r="E2607" s="13"/>
      <c r="F2607" s="39" t="s">
        <v>19526</v>
      </c>
    </row>
    <row r="2608" spans="1:6" x14ac:dyDescent="0.25">
      <c r="A2608" s="80" t="s">
        <v>3269</v>
      </c>
      <c r="B2608" s="13" t="s">
        <v>3270</v>
      </c>
      <c r="C2608" s="55" t="s">
        <v>6</v>
      </c>
      <c r="D2608" s="55" t="s">
        <v>19324</v>
      </c>
      <c r="E2608" s="13" t="s">
        <v>21453</v>
      </c>
      <c r="F2608" s="39" t="s">
        <v>19526</v>
      </c>
    </row>
    <row r="2609" spans="1:6" x14ac:dyDescent="0.25">
      <c r="A2609" s="80" t="s">
        <v>3271</v>
      </c>
      <c r="B2609" s="13" t="s">
        <v>3272</v>
      </c>
      <c r="C2609" s="55" t="s">
        <v>6</v>
      </c>
      <c r="D2609" s="55" t="s">
        <v>19324</v>
      </c>
      <c r="E2609" s="13" t="s">
        <v>21453</v>
      </c>
      <c r="F2609" s="39" t="s">
        <v>19526</v>
      </c>
    </row>
    <row r="2610" spans="1:6" x14ac:dyDescent="0.25">
      <c r="A2610" s="80" t="s">
        <v>20871</v>
      </c>
      <c r="B2610" s="13" t="s">
        <v>20872</v>
      </c>
      <c r="C2610" s="55" t="s">
        <v>6</v>
      </c>
      <c r="D2610" s="55" t="s">
        <v>19316</v>
      </c>
      <c r="E2610" s="13"/>
      <c r="F2610" s="39" t="s">
        <v>19526</v>
      </c>
    </row>
    <row r="2611" spans="1:6" x14ac:dyDescent="0.25">
      <c r="A2611" s="80" t="s">
        <v>20873</v>
      </c>
      <c r="B2611" s="13" t="s">
        <v>20874</v>
      </c>
      <c r="C2611" s="55" t="s">
        <v>6</v>
      </c>
      <c r="D2611" s="55" t="s">
        <v>19359</v>
      </c>
      <c r="E2611" s="13"/>
      <c r="F2611" s="39" t="s">
        <v>19526</v>
      </c>
    </row>
    <row r="2612" spans="1:6" x14ac:dyDescent="0.25">
      <c r="A2612" s="80" t="s">
        <v>20875</v>
      </c>
      <c r="B2612" s="13" t="s">
        <v>20876</v>
      </c>
      <c r="C2612" s="55" t="s">
        <v>6</v>
      </c>
      <c r="D2612" s="55" t="s">
        <v>19359</v>
      </c>
      <c r="E2612" s="13"/>
      <c r="F2612" s="39" t="s">
        <v>19526</v>
      </c>
    </row>
    <row r="2613" spans="1:6" x14ac:dyDescent="0.25">
      <c r="A2613" s="80" t="s">
        <v>20877</v>
      </c>
      <c r="B2613" s="13" t="s">
        <v>20878</v>
      </c>
      <c r="C2613" s="55" t="s">
        <v>6</v>
      </c>
      <c r="D2613" s="55" t="s">
        <v>19359</v>
      </c>
      <c r="E2613" s="13"/>
      <c r="F2613" s="39" t="s">
        <v>19526</v>
      </c>
    </row>
    <row r="2614" spans="1:6" x14ac:dyDescent="0.25">
      <c r="A2614" s="80" t="s">
        <v>20879</v>
      </c>
      <c r="B2614" s="13" t="s">
        <v>20880</v>
      </c>
      <c r="C2614" s="55" t="s">
        <v>6</v>
      </c>
      <c r="D2614" s="55" t="s">
        <v>19359</v>
      </c>
      <c r="E2614" s="13"/>
      <c r="F2614" s="39" t="s">
        <v>19526</v>
      </c>
    </row>
    <row r="2615" spans="1:6" x14ac:dyDescent="0.25">
      <c r="A2615" s="80" t="s">
        <v>20881</v>
      </c>
      <c r="B2615" s="13" t="s">
        <v>20882</v>
      </c>
      <c r="C2615" s="55" t="s">
        <v>6</v>
      </c>
      <c r="D2615" s="55" t="s">
        <v>19316</v>
      </c>
      <c r="E2615" s="13"/>
      <c r="F2615" s="39" t="s">
        <v>19526</v>
      </c>
    </row>
    <row r="2616" spans="1:6" x14ac:dyDescent="0.25">
      <c r="A2616" s="80" t="s">
        <v>3273</v>
      </c>
      <c r="B2616" s="13" t="s">
        <v>3274</v>
      </c>
      <c r="C2616" s="55" t="s">
        <v>6</v>
      </c>
      <c r="D2616" s="55" t="s">
        <v>19316</v>
      </c>
      <c r="E2616" s="13"/>
      <c r="F2616" s="39" t="s">
        <v>19526</v>
      </c>
    </row>
    <row r="2617" spans="1:6" x14ac:dyDescent="0.25">
      <c r="A2617" s="80" t="s">
        <v>20883</v>
      </c>
      <c r="B2617" s="13" t="s">
        <v>20884</v>
      </c>
      <c r="C2617" s="55" t="s">
        <v>6</v>
      </c>
      <c r="D2617" s="55" t="s">
        <v>19353</v>
      </c>
      <c r="E2617" s="13"/>
      <c r="F2617" s="39" t="s">
        <v>19526</v>
      </c>
    </row>
    <row r="2618" spans="1:6" x14ac:dyDescent="0.25">
      <c r="A2618" s="80" t="s">
        <v>20885</v>
      </c>
      <c r="B2618" s="13" t="s">
        <v>20886</v>
      </c>
      <c r="C2618" s="55" t="s">
        <v>6</v>
      </c>
      <c r="D2618" s="55" t="s">
        <v>19353</v>
      </c>
      <c r="E2618" s="13"/>
      <c r="F2618" s="39" t="s">
        <v>19526</v>
      </c>
    </row>
    <row r="2619" spans="1:6" x14ac:dyDescent="0.25">
      <c r="A2619" s="80" t="s">
        <v>20887</v>
      </c>
      <c r="B2619" s="13" t="s">
        <v>20888</v>
      </c>
      <c r="C2619" s="55" t="s">
        <v>6</v>
      </c>
      <c r="D2619" s="55" t="s">
        <v>19353</v>
      </c>
      <c r="E2619" s="13"/>
      <c r="F2619" s="39" t="s">
        <v>19526</v>
      </c>
    </row>
    <row r="2620" spans="1:6" x14ac:dyDescent="0.25">
      <c r="A2620" s="80" t="s">
        <v>3277</v>
      </c>
      <c r="B2620" s="13" t="s">
        <v>3278</v>
      </c>
      <c r="C2620" s="55" t="s">
        <v>6</v>
      </c>
      <c r="D2620" s="55" t="s">
        <v>19325</v>
      </c>
      <c r="E2620" s="13" t="s">
        <v>21453</v>
      </c>
      <c r="F2620" s="39" t="s">
        <v>19526</v>
      </c>
    </row>
    <row r="2621" spans="1:6" x14ac:dyDescent="0.25">
      <c r="A2621" s="80" t="s">
        <v>3285</v>
      </c>
      <c r="B2621" s="13" t="s">
        <v>3286</v>
      </c>
      <c r="C2621" s="55" t="s">
        <v>6</v>
      </c>
      <c r="D2621" s="55" t="s">
        <v>19316</v>
      </c>
      <c r="E2621" s="13"/>
      <c r="F2621" s="39" t="s">
        <v>19526</v>
      </c>
    </row>
    <row r="2622" spans="1:6" x14ac:dyDescent="0.25">
      <c r="A2622" s="80" t="s">
        <v>3289</v>
      </c>
      <c r="B2622" s="13" t="s">
        <v>3290</v>
      </c>
      <c r="C2622" s="55" t="s">
        <v>6</v>
      </c>
      <c r="D2622" s="55" t="s">
        <v>19380</v>
      </c>
      <c r="E2622" s="13"/>
      <c r="F2622" s="39" t="s">
        <v>19526</v>
      </c>
    </row>
    <row r="2623" spans="1:6" x14ac:dyDescent="0.25">
      <c r="A2623" s="80" t="s">
        <v>20889</v>
      </c>
      <c r="B2623" s="13" t="s">
        <v>3290</v>
      </c>
      <c r="C2623" s="55" t="s">
        <v>6</v>
      </c>
      <c r="D2623" s="55" t="s">
        <v>19377</v>
      </c>
      <c r="E2623" s="13"/>
      <c r="F2623" s="39" t="s">
        <v>19526</v>
      </c>
    </row>
    <row r="2624" spans="1:6" x14ac:dyDescent="0.25">
      <c r="A2624" s="80" t="s">
        <v>3297</v>
      </c>
      <c r="B2624" s="13" t="s">
        <v>3298</v>
      </c>
      <c r="C2624" s="55" t="s">
        <v>6</v>
      </c>
      <c r="D2624" s="55" t="s">
        <v>19341</v>
      </c>
      <c r="E2624" s="13"/>
      <c r="F2624" s="39" t="s">
        <v>19526</v>
      </c>
    </row>
    <row r="2625" spans="1:6" x14ac:dyDescent="0.25">
      <c r="A2625" s="80" t="s">
        <v>3301</v>
      </c>
      <c r="B2625" s="13" t="s">
        <v>3302</v>
      </c>
      <c r="C2625" s="55" t="s">
        <v>6</v>
      </c>
      <c r="D2625" s="55" t="s">
        <v>19499</v>
      </c>
      <c r="E2625" s="13"/>
      <c r="F2625" s="39" t="s">
        <v>19526</v>
      </c>
    </row>
    <row r="2626" spans="1:6" x14ac:dyDescent="0.25">
      <c r="A2626" s="80" t="s">
        <v>20890</v>
      </c>
      <c r="B2626" s="13" t="s">
        <v>20891</v>
      </c>
      <c r="C2626" s="55" t="s">
        <v>6</v>
      </c>
      <c r="D2626" s="55" t="s">
        <v>19324</v>
      </c>
      <c r="E2626" s="13" t="s">
        <v>21453</v>
      </c>
      <c r="F2626" s="39" t="s">
        <v>19526</v>
      </c>
    </row>
    <row r="2627" spans="1:6" x14ac:dyDescent="0.25">
      <c r="A2627" s="80" t="s">
        <v>20892</v>
      </c>
      <c r="B2627" s="13" t="s">
        <v>20893</v>
      </c>
      <c r="C2627" s="55" t="s">
        <v>6</v>
      </c>
      <c r="D2627" s="55" t="s">
        <v>19324</v>
      </c>
      <c r="E2627" s="13" t="s">
        <v>21453</v>
      </c>
      <c r="F2627" s="39" t="s">
        <v>19526</v>
      </c>
    </row>
    <row r="2628" spans="1:6" x14ac:dyDescent="0.25">
      <c r="A2628" s="80" t="s">
        <v>20894</v>
      </c>
      <c r="B2628" s="13" t="s">
        <v>20895</v>
      </c>
      <c r="C2628" s="55" t="s">
        <v>6</v>
      </c>
      <c r="D2628" s="55" t="s">
        <v>19516</v>
      </c>
      <c r="E2628" s="13"/>
      <c r="F2628" s="39" t="s">
        <v>19526</v>
      </c>
    </row>
    <row r="2629" spans="1:6" x14ac:dyDescent="0.25">
      <c r="A2629" s="80" t="s">
        <v>3329</v>
      </c>
      <c r="B2629" s="13" t="s">
        <v>3330</v>
      </c>
      <c r="C2629" s="55" t="s">
        <v>6</v>
      </c>
      <c r="D2629" s="55" t="s">
        <v>19322</v>
      </c>
      <c r="E2629" s="13"/>
      <c r="F2629" s="39" t="s">
        <v>19526</v>
      </c>
    </row>
    <row r="2630" spans="1:6" x14ac:dyDescent="0.25">
      <c r="A2630" s="80" t="s">
        <v>20896</v>
      </c>
      <c r="B2630" s="13" t="s">
        <v>20897</v>
      </c>
      <c r="C2630" s="55" t="s">
        <v>6</v>
      </c>
      <c r="D2630" s="55" t="s">
        <v>19323</v>
      </c>
      <c r="E2630" s="13"/>
      <c r="F2630" s="39" t="s">
        <v>19526</v>
      </c>
    </row>
    <row r="2631" spans="1:6" x14ac:dyDescent="0.25">
      <c r="A2631" s="80" t="s">
        <v>20898</v>
      </c>
      <c r="B2631" s="13" t="s">
        <v>20899</v>
      </c>
      <c r="C2631" s="55" t="s">
        <v>6</v>
      </c>
      <c r="D2631" s="55" t="s">
        <v>19323</v>
      </c>
      <c r="E2631" s="13"/>
      <c r="F2631" s="39" t="s">
        <v>19526</v>
      </c>
    </row>
    <row r="2632" spans="1:6" x14ac:dyDescent="0.25">
      <c r="A2632" s="80" t="s">
        <v>20900</v>
      </c>
      <c r="B2632" s="13" t="s">
        <v>20901</v>
      </c>
      <c r="C2632" s="55" t="s">
        <v>6</v>
      </c>
      <c r="D2632" s="55" t="s">
        <v>19323</v>
      </c>
      <c r="E2632" s="13"/>
      <c r="F2632" s="39" t="s">
        <v>19526</v>
      </c>
    </row>
    <row r="2633" spans="1:6" x14ac:dyDescent="0.25">
      <c r="A2633" s="80" t="s">
        <v>20902</v>
      </c>
      <c r="B2633" s="13" t="s">
        <v>20903</v>
      </c>
      <c r="C2633" s="55" t="s">
        <v>6</v>
      </c>
      <c r="D2633" s="55" t="s">
        <v>19323</v>
      </c>
      <c r="E2633" s="13"/>
      <c r="F2633" s="39" t="s">
        <v>19526</v>
      </c>
    </row>
    <row r="2634" spans="1:6" x14ac:dyDescent="0.25">
      <c r="A2634" s="80" t="s">
        <v>20904</v>
      </c>
      <c r="B2634" s="13" t="s">
        <v>20905</v>
      </c>
      <c r="C2634" s="55" t="s">
        <v>6</v>
      </c>
      <c r="D2634" s="55" t="s">
        <v>19341</v>
      </c>
      <c r="E2634" s="13"/>
      <c r="F2634" s="39" t="s">
        <v>19526</v>
      </c>
    </row>
    <row r="2635" spans="1:6" x14ac:dyDescent="0.25">
      <c r="A2635" s="80" t="s">
        <v>20906</v>
      </c>
      <c r="B2635" s="13" t="s">
        <v>20907</v>
      </c>
      <c r="C2635" s="55" t="s">
        <v>6</v>
      </c>
      <c r="D2635" s="55" t="s">
        <v>19341</v>
      </c>
      <c r="E2635" s="13"/>
      <c r="F2635" s="39" t="s">
        <v>19526</v>
      </c>
    </row>
    <row r="2636" spans="1:6" x14ac:dyDescent="0.25">
      <c r="A2636" s="80" t="s">
        <v>20908</v>
      </c>
      <c r="B2636" s="13" t="s">
        <v>20909</v>
      </c>
      <c r="C2636" s="55" t="s">
        <v>6</v>
      </c>
      <c r="D2636" s="55" t="s">
        <v>19341</v>
      </c>
      <c r="E2636" s="13"/>
      <c r="F2636" s="39" t="s">
        <v>19526</v>
      </c>
    </row>
    <row r="2637" spans="1:6" x14ac:dyDescent="0.25">
      <c r="A2637" s="80" t="s">
        <v>20910</v>
      </c>
      <c r="B2637" s="13" t="s">
        <v>20911</v>
      </c>
      <c r="C2637" s="55" t="s">
        <v>6</v>
      </c>
      <c r="D2637" s="55" t="s">
        <v>19341</v>
      </c>
      <c r="E2637" s="13"/>
      <c r="F2637" s="39" t="s">
        <v>19526</v>
      </c>
    </row>
    <row r="2638" spans="1:6" x14ac:dyDescent="0.25">
      <c r="A2638" s="80" t="s">
        <v>20912</v>
      </c>
      <c r="B2638" s="13" t="s">
        <v>20913</v>
      </c>
      <c r="C2638" s="55" t="s">
        <v>6</v>
      </c>
      <c r="D2638" s="55" t="s">
        <v>19359</v>
      </c>
      <c r="E2638" s="13"/>
      <c r="F2638" s="39" t="s">
        <v>19526</v>
      </c>
    </row>
    <row r="2639" spans="1:6" x14ac:dyDescent="0.25">
      <c r="A2639" s="80" t="s">
        <v>20914</v>
      </c>
      <c r="B2639" s="13" t="s">
        <v>20915</v>
      </c>
      <c r="C2639" s="55" t="s">
        <v>6</v>
      </c>
      <c r="D2639" s="55" t="s">
        <v>19359</v>
      </c>
      <c r="E2639" s="13"/>
      <c r="F2639" s="39" t="s">
        <v>19526</v>
      </c>
    </row>
    <row r="2640" spans="1:6" x14ac:dyDescent="0.25">
      <c r="A2640" s="80" t="s">
        <v>20916</v>
      </c>
      <c r="B2640" s="13" t="s">
        <v>20917</v>
      </c>
      <c r="C2640" s="55" t="s">
        <v>6</v>
      </c>
      <c r="D2640" s="55" t="s">
        <v>19499</v>
      </c>
      <c r="E2640" s="13"/>
      <c r="F2640" s="39" t="s">
        <v>19526</v>
      </c>
    </row>
    <row r="2641" spans="1:6" x14ac:dyDescent="0.25">
      <c r="A2641" s="80" t="s">
        <v>3351</v>
      </c>
      <c r="B2641" s="13" t="s">
        <v>3352</v>
      </c>
      <c r="C2641" s="55" t="s">
        <v>6</v>
      </c>
      <c r="D2641" s="55" t="s">
        <v>19120</v>
      </c>
      <c r="E2641" s="13"/>
      <c r="F2641" s="39" t="s">
        <v>19526</v>
      </c>
    </row>
    <row r="2642" spans="1:6" x14ac:dyDescent="0.25">
      <c r="A2642" s="80" t="s">
        <v>20918</v>
      </c>
      <c r="B2642" s="13" t="s">
        <v>20919</v>
      </c>
      <c r="C2642" s="55" t="s">
        <v>6</v>
      </c>
      <c r="D2642" s="55" t="s">
        <v>19120</v>
      </c>
      <c r="E2642" s="13"/>
      <c r="F2642" s="39" t="s">
        <v>19526</v>
      </c>
    </row>
    <row r="2643" spans="1:6" x14ac:dyDescent="0.25">
      <c r="A2643" s="80" t="s">
        <v>20920</v>
      </c>
      <c r="B2643" s="13" t="s">
        <v>20921</v>
      </c>
      <c r="C2643" s="55" t="s">
        <v>6</v>
      </c>
      <c r="D2643" s="55" t="s">
        <v>19314</v>
      </c>
      <c r="E2643" s="13"/>
      <c r="F2643" s="39" t="s">
        <v>19526</v>
      </c>
    </row>
    <row r="2644" spans="1:6" x14ac:dyDescent="0.25">
      <c r="A2644" s="80" t="s">
        <v>20922</v>
      </c>
      <c r="B2644" s="13" t="s">
        <v>20923</v>
      </c>
      <c r="C2644" s="55" t="s">
        <v>6</v>
      </c>
      <c r="D2644" s="55" t="s">
        <v>19508</v>
      </c>
      <c r="E2644" s="13"/>
      <c r="F2644" s="39" t="s">
        <v>19526</v>
      </c>
    </row>
    <row r="2645" spans="1:6" x14ac:dyDescent="0.25">
      <c r="A2645" s="80" t="s">
        <v>20924</v>
      </c>
      <c r="B2645" s="13" t="s">
        <v>20925</v>
      </c>
      <c r="C2645" s="55" t="s">
        <v>6</v>
      </c>
      <c r="D2645" s="55" t="s">
        <v>19508</v>
      </c>
      <c r="E2645" s="13"/>
      <c r="F2645" s="39" t="s">
        <v>19526</v>
      </c>
    </row>
    <row r="2646" spans="1:6" x14ac:dyDescent="0.25">
      <c r="A2646" s="80" t="s">
        <v>3355</v>
      </c>
      <c r="B2646" s="13" t="s">
        <v>3356</v>
      </c>
      <c r="C2646" s="55" t="s">
        <v>6</v>
      </c>
      <c r="D2646" s="55" t="s">
        <v>19316</v>
      </c>
      <c r="E2646" s="13"/>
      <c r="F2646" s="39" t="s">
        <v>19526</v>
      </c>
    </row>
    <row r="2647" spans="1:6" x14ac:dyDescent="0.25">
      <c r="A2647" s="80" t="s">
        <v>3359</v>
      </c>
      <c r="B2647" s="13" t="s">
        <v>3360</v>
      </c>
      <c r="C2647" s="55" t="s">
        <v>6</v>
      </c>
      <c r="D2647" s="55" t="s">
        <v>19508</v>
      </c>
      <c r="E2647" s="13"/>
      <c r="F2647" s="39" t="s">
        <v>19526</v>
      </c>
    </row>
    <row r="2648" spans="1:6" x14ac:dyDescent="0.25">
      <c r="A2648" s="80" t="s">
        <v>20926</v>
      </c>
      <c r="B2648" s="13" t="s">
        <v>20927</v>
      </c>
      <c r="C2648" s="55" t="s">
        <v>6</v>
      </c>
      <c r="D2648" s="55" t="s">
        <v>19452</v>
      </c>
      <c r="E2648" s="13"/>
      <c r="F2648" s="39" t="s">
        <v>19526</v>
      </c>
    </row>
    <row r="2649" spans="1:6" x14ac:dyDescent="0.25">
      <c r="A2649" s="80" t="s">
        <v>20928</v>
      </c>
      <c r="B2649" s="13" t="s">
        <v>20929</v>
      </c>
      <c r="C2649" s="55" t="s">
        <v>6</v>
      </c>
      <c r="D2649" s="55" t="s">
        <v>19382</v>
      </c>
      <c r="E2649" s="13"/>
      <c r="F2649" s="39" t="s">
        <v>19526</v>
      </c>
    </row>
    <row r="2650" spans="1:6" x14ac:dyDescent="0.25">
      <c r="A2650" s="80" t="s">
        <v>20930</v>
      </c>
      <c r="B2650" s="13" t="s">
        <v>20931</v>
      </c>
      <c r="C2650" s="55" t="s">
        <v>6</v>
      </c>
      <c r="D2650" s="55" t="s">
        <v>19509</v>
      </c>
      <c r="E2650" s="13"/>
      <c r="F2650" s="39" t="s">
        <v>19526</v>
      </c>
    </row>
    <row r="2651" spans="1:6" x14ac:dyDescent="0.25">
      <c r="A2651" s="80" t="s">
        <v>3367</v>
      </c>
      <c r="B2651" s="13" t="s">
        <v>3368</v>
      </c>
      <c r="C2651" s="55" t="s">
        <v>6</v>
      </c>
      <c r="D2651" s="55" t="s">
        <v>19325</v>
      </c>
      <c r="E2651" s="13" t="s">
        <v>21453</v>
      </c>
      <c r="F2651" s="39" t="s">
        <v>19526</v>
      </c>
    </row>
    <row r="2652" spans="1:6" x14ac:dyDescent="0.25">
      <c r="A2652" s="80" t="s">
        <v>3369</v>
      </c>
      <c r="B2652" s="13" t="s">
        <v>3370</v>
      </c>
      <c r="C2652" s="55" t="s">
        <v>6</v>
      </c>
      <c r="D2652" s="55" t="s">
        <v>19517</v>
      </c>
      <c r="E2652" s="13"/>
      <c r="F2652" s="39" t="s">
        <v>19526</v>
      </c>
    </row>
    <row r="2653" spans="1:6" x14ac:dyDescent="0.25">
      <c r="A2653" s="80" t="s">
        <v>20932</v>
      </c>
      <c r="B2653" s="13" t="s">
        <v>20933</v>
      </c>
      <c r="C2653" s="55" t="s">
        <v>6</v>
      </c>
      <c r="D2653" s="55" t="s">
        <v>19517</v>
      </c>
      <c r="E2653" s="13"/>
      <c r="F2653" s="39" t="s">
        <v>19526</v>
      </c>
    </row>
    <row r="2654" spans="1:6" x14ac:dyDescent="0.25">
      <c r="A2654" s="80" t="s">
        <v>20934</v>
      </c>
      <c r="B2654" s="13" t="s">
        <v>20935</v>
      </c>
      <c r="C2654" s="55" t="s">
        <v>6</v>
      </c>
      <c r="D2654" s="55" t="s">
        <v>19517</v>
      </c>
      <c r="E2654" s="13"/>
      <c r="F2654" s="39" t="s">
        <v>19526</v>
      </c>
    </row>
    <row r="2655" spans="1:6" x14ac:dyDescent="0.25">
      <c r="A2655" s="80" t="s">
        <v>20936</v>
      </c>
      <c r="B2655" s="13" t="s">
        <v>20937</v>
      </c>
      <c r="C2655" s="55" t="s">
        <v>6</v>
      </c>
      <c r="D2655" s="55" t="s">
        <v>19517</v>
      </c>
      <c r="E2655" s="13"/>
      <c r="F2655" s="39" t="s">
        <v>19526</v>
      </c>
    </row>
    <row r="2656" spans="1:6" x14ac:dyDescent="0.25">
      <c r="A2656" s="80" t="s">
        <v>20938</v>
      </c>
      <c r="B2656" s="13" t="s">
        <v>20939</v>
      </c>
      <c r="C2656" s="55" t="s">
        <v>6</v>
      </c>
      <c r="D2656" s="55" t="s">
        <v>19517</v>
      </c>
      <c r="E2656" s="13"/>
      <c r="F2656" s="39" t="s">
        <v>19526</v>
      </c>
    </row>
    <row r="2657" spans="1:6" x14ac:dyDescent="0.25">
      <c r="A2657" s="80" t="s">
        <v>20940</v>
      </c>
      <c r="B2657" s="13" t="s">
        <v>20941</v>
      </c>
      <c r="C2657" s="55" t="s">
        <v>6</v>
      </c>
      <c r="D2657" s="55" t="s">
        <v>19359</v>
      </c>
      <c r="E2657" s="13"/>
      <c r="F2657" s="39" t="s">
        <v>19526</v>
      </c>
    </row>
    <row r="2658" spans="1:6" x14ac:dyDescent="0.25">
      <c r="A2658" s="80" t="s">
        <v>20942</v>
      </c>
      <c r="B2658" s="13" t="s">
        <v>20943</v>
      </c>
      <c r="C2658" s="55" t="s">
        <v>6</v>
      </c>
      <c r="D2658" s="55" t="s">
        <v>19359</v>
      </c>
      <c r="E2658" s="13"/>
      <c r="F2658" s="39" t="s">
        <v>19526</v>
      </c>
    </row>
    <row r="2659" spans="1:6" x14ac:dyDescent="0.25">
      <c r="A2659" s="80" t="s">
        <v>20944</v>
      </c>
      <c r="B2659" s="13" t="s">
        <v>20945</v>
      </c>
      <c r="C2659" s="55" t="s">
        <v>6</v>
      </c>
      <c r="D2659" s="55" t="s">
        <v>19359</v>
      </c>
      <c r="E2659" s="13"/>
      <c r="F2659" s="39" t="s">
        <v>19526</v>
      </c>
    </row>
    <row r="2660" spans="1:6" x14ac:dyDescent="0.25">
      <c r="A2660" s="80" t="s">
        <v>20946</v>
      </c>
      <c r="B2660" s="13" t="s">
        <v>20947</v>
      </c>
      <c r="C2660" s="55" t="s">
        <v>6</v>
      </c>
      <c r="D2660" s="55" t="s">
        <v>19359</v>
      </c>
      <c r="E2660" s="13"/>
      <c r="F2660" s="39" t="s">
        <v>19526</v>
      </c>
    </row>
    <row r="2661" spans="1:6" x14ac:dyDescent="0.25">
      <c r="A2661" s="80" t="s">
        <v>20948</v>
      </c>
      <c r="B2661" s="13" t="s">
        <v>20949</v>
      </c>
      <c r="C2661" s="55" t="s">
        <v>6</v>
      </c>
      <c r="D2661" s="55" t="s">
        <v>19359</v>
      </c>
      <c r="E2661" s="13"/>
      <c r="F2661" s="39" t="s">
        <v>19526</v>
      </c>
    </row>
    <row r="2662" spans="1:6" x14ac:dyDescent="0.25">
      <c r="A2662" s="80" t="s">
        <v>20950</v>
      </c>
      <c r="B2662" s="13" t="s">
        <v>20951</v>
      </c>
      <c r="C2662" s="55" t="s">
        <v>6</v>
      </c>
      <c r="D2662" s="55" t="s">
        <v>19359</v>
      </c>
      <c r="E2662" s="13"/>
      <c r="F2662" s="39" t="s">
        <v>19526</v>
      </c>
    </row>
    <row r="2663" spans="1:6" x14ac:dyDescent="0.25">
      <c r="A2663" s="80" t="s">
        <v>20952</v>
      </c>
      <c r="B2663" s="13" t="s">
        <v>20953</v>
      </c>
      <c r="C2663" s="55" t="s">
        <v>6</v>
      </c>
      <c r="D2663" s="55" t="s">
        <v>19359</v>
      </c>
      <c r="E2663" s="13"/>
      <c r="F2663" s="39" t="s">
        <v>19526</v>
      </c>
    </row>
    <row r="2664" spans="1:6" x14ac:dyDescent="0.25">
      <c r="A2664" s="80" t="s">
        <v>3375</v>
      </c>
      <c r="B2664" s="13" t="s">
        <v>3376</v>
      </c>
      <c r="C2664" s="55" t="s">
        <v>6</v>
      </c>
      <c r="D2664" s="55" t="s">
        <v>19321</v>
      </c>
      <c r="E2664" s="13" t="s">
        <v>21453</v>
      </c>
      <c r="F2664" s="39" t="s">
        <v>19526</v>
      </c>
    </row>
    <row r="2665" spans="1:6" x14ac:dyDescent="0.25">
      <c r="A2665" s="80" t="s">
        <v>20954</v>
      </c>
      <c r="B2665" s="13" t="s">
        <v>20955</v>
      </c>
      <c r="C2665" s="55" t="s">
        <v>6</v>
      </c>
      <c r="D2665" s="55" t="s">
        <v>19316</v>
      </c>
      <c r="E2665" s="13"/>
      <c r="F2665" s="39" t="s">
        <v>19526</v>
      </c>
    </row>
    <row r="2666" spans="1:6" x14ac:dyDescent="0.25">
      <c r="A2666" s="80" t="s">
        <v>20956</v>
      </c>
      <c r="B2666" s="13" t="s">
        <v>20957</v>
      </c>
      <c r="C2666" s="55" t="s">
        <v>6</v>
      </c>
      <c r="D2666" s="55" t="s">
        <v>19316</v>
      </c>
      <c r="E2666" s="13"/>
      <c r="F2666" s="39" t="s">
        <v>19526</v>
      </c>
    </row>
    <row r="2667" spans="1:6" x14ac:dyDescent="0.25">
      <c r="A2667" s="80" t="s">
        <v>20958</v>
      </c>
      <c r="B2667" s="13" t="s">
        <v>20959</v>
      </c>
      <c r="C2667" s="55" t="s">
        <v>6</v>
      </c>
      <c r="D2667" s="55" t="s">
        <v>19316</v>
      </c>
      <c r="E2667" s="13"/>
      <c r="F2667" s="39" t="s">
        <v>19526</v>
      </c>
    </row>
    <row r="2668" spans="1:6" x14ac:dyDescent="0.25">
      <c r="A2668" s="80" t="s">
        <v>20960</v>
      </c>
      <c r="B2668" s="13" t="s">
        <v>20961</v>
      </c>
      <c r="C2668" s="55" t="s">
        <v>6</v>
      </c>
      <c r="D2668" s="55" t="s">
        <v>19323</v>
      </c>
      <c r="E2668" s="13"/>
      <c r="F2668" s="39" t="s">
        <v>19526</v>
      </c>
    </row>
    <row r="2669" spans="1:6" x14ac:dyDescent="0.25">
      <c r="A2669" s="80" t="s">
        <v>20962</v>
      </c>
      <c r="B2669" s="13" t="s">
        <v>20963</v>
      </c>
      <c r="C2669" s="55" t="s">
        <v>6</v>
      </c>
      <c r="D2669" s="55" t="s">
        <v>21457</v>
      </c>
      <c r="E2669" s="13"/>
      <c r="F2669" s="39" t="s">
        <v>19526</v>
      </c>
    </row>
    <row r="2670" spans="1:6" x14ac:dyDescent="0.25">
      <c r="A2670" s="80" t="s">
        <v>20964</v>
      </c>
      <c r="B2670" s="13" t="s">
        <v>20965</v>
      </c>
      <c r="C2670" s="55" t="s">
        <v>6</v>
      </c>
      <c r="D2670" s="55" t="s">
        <v>19516</v>
      </c>
      <c r="E2670" s="13"/>
      <c r="F2670" s="39" t="s">
        <v>19526</v>
      </c>
    </row>
    <row r="2671" spans="1:6" x14ac:dyDescent="0.25">
      <c r="A2671" s="80" t="s">
        <v>3392</v>
      </c>
      <c r="B2671" s="13" t="s">
        <v>3393</v>
      </c>
      <c r="C2671" s="55" t="s">
        <v>6</v>
      </c>
      <c r="D2671" s="55" t="s">
        <v>19120</v>
      </c>
      <c r="E2671" s="13"/>
      <c r="F2671" s="39" t="s">
        <v>19526</v>
      </c>
    </row>
    <row r="2672" spans="1:6" x14ac:dyDescent="0.25">
      <c r="A2672" s="80" t="s">
        <v>20966</v>
      </c>
      <c r="B2672" s="13" t="s">
        <v>20967</v>
      </c>
      <c r="C2672" s="55" t="s">
        <v>6</v>
      </c>
      <c r="D2672" s="55" t="s">
        <v>19316</v>
      </c>
      <c r="E2672" s="13"/>
      <c r="F2672" s="39" t="s">
        <v>19526</v>
      </c>
    </row>
    <row r="2673" spans="1:6" x14ac:dyDescent="0.25">
      <c r="A2673" s="80" t="s">
        <v>3394</v>
      </c>
      <c r="B2673" s="13" t="s">
        <v>3395</v>
      </c>
      <c r="C2673" s="55" t="s">
        <v>6</v>
      </c>
      <c r="D2673" s="55" t="s">
        <v>19316</v>
      </c>
      <c r="E2673" s="13"/>
      <c r="F2673" s="39" t="s">
        <v>19526</v>
      </c>
    </row>
    <row r="2674" spans="1:6" x14ac:dyDescent="0.25">
      <c r="A2674" s="80" t="s">
        <v>3396</v>
      </c>
      <c r="B2674" s="13" t="s">
        <v>3397</v>
      </c>
      <c r="C2674" s="55" t="s">
        <v>6</v>
      </c>
      <c r="D2674" s="55" t="s">
        <v>19316</v>
      </c>
      <c r="E2674" s="13"/>
      <c r="F2674" s="39" t="s">
        <v>19526</v>
      </c>
    </row>
    <row r="2675" spans="1:6" x14ac:dyDescent="0.25">
      <c r="A2675" s="80" t="s">
        <v>20968</v>
      </c>
      <c r="B2675" s="13" t="s">
        <v>20969</v>
      </c>
      <c r="C2675" s="55" t="s">
        <v>1253</v>
      </c>
      <c r="D2675" s="55" t="s">
        <v>19358</v>
      </c>
      <c r="E2675" s="13"/>
      <c r="F2675" s="39" t="s">
        <v>19526</v>
      </c>
    </row>
    <row r="2676" spans="1:6" x14ac:dyDescent="0.25">
      <c r="A2676" s="80" t="s">
        <v>3398</v>
      </c>
      <c r="B2676" s="13" t="s">
        <v>3399</v>
      </c>
      <c r="C2676" s="55" t="s">
        <v>6</v>
      </c>
      <c r="D2676" s="55" t="s">
        <v>19341</v>
      </c>
      <c r="E2676" s="13"/>
      <c r="F2676" s="39" t="s">
        <v>19526</v>
      </c>
    </row>
    <row r="2677" spans="1:6" x14ac:dyDescent="0.25">
      <c r="A2677" s="80" t="s">
        <v>3400</v>
      </c>
      <c r="B2677" s="13" t="s">
        <v>3401</v>
      </c>
      <c r="C2677" s="55" t="s">
        <v>6</v>
      </c>
      <c r="D2677" s="55" t="s">
        <v>19495</v>
      </c>
      <c r="E2677" s="13"/>
      <c r="F2677" s="39" t="s">
        <v>19526</v>
      </c>
    </row>
    <row r="2678" spans="1:6" x14ac:dyDescent="0.25">
      <c r="A2678" s="80" t="s">
        <v>3402</v>
      </c>
      <c r="B2678" s="13" t="s">
        <v>3403</v>
      </c>
      <c r="C2678" s="55" t="s">
        <v>6</v>
      </c>
      <c r="D2678" s="55" t="s">
        <v>19377</v>
      </c>
      <c r="E2678" s="13"/>
      <c r="F2678" s="39" t="s">
        <v>19526</v>
      </c>
    </row>
    <row r="2679" spans="1:6" x14ac:dyDescent="0.25">
      <c r="A2679" s="80" t="s">
        <v>20970</v>
      </c>
      <c r="B2679" s="13" t="s">
        <v>20971</v>
      </c>
      <c r="C2679" s="55" t="s">
        <v>6</v>
      </c>
      <c r="D2679" s="55" t="s">
        <v>19359</v>
      </c>
      <c r="E2679" s="13"/>
      <c r="F2679" s="39" t="s">
        <v>19526</v>
      </c>
    </row>
    <row r="2680" spans="1:6" x14ac:dyDescent="0.25">
      <c r="A2680" s="80" t="s">
        <v>20972</v>
      </c>
      <c r="B2680" s="13" t="s">
        <v>20973</v>
      </c>
      <c r="C2680" s="55" t="s">
        <v>6</v>
      </c>
      <c r="D2680" s="55" t="s">
        <v>19513</v>
      </c>
      <c r="E2680" s="13"/>
      <c r="F2680" s="39" t="s">
        <v>19526</v>
      </c>
    </row>
    <row r="2681" spans="1:6" x14ac:dyDescent="0.25">
      <c r="A2681" s="80" t="s">
        <v>20974</v>
      </c>
      <c r="B2681" s="13" t="s">
        <v>20975</v>
      </c>
      <c r="C2681" s="55" t="s">
        <v>6</v>
      </c>
      <c r="D2681" s="55" t="s">
        <v>19513</v>
      </c>
      <c r="E2681" s="13"/>
      <c r="F2681" s="39" t="s">
        <v>19526</v>
      </c>
    </row>
    <row r="2682" spans="1:6" x14ac:dyDescent="0.25">
      <c r="A2682" s="80" t="s">
        <v>20976</v>
      </c>
      <c r="B2682" s="13" t="s">
        <v>20977</v>
      </c>
      <c r="C2682" s="55" t="s">
        <v>6</v>
      </c>
      <c r="D2682" s="55" t="s">
        <v>19316</v>
      </c>
      <c r="E2682" s="13"/>
      <c r="F2682" s="39" t="s">
        <v>19526</v>
      </c>
    </row>
    <row r="2683" spans="1:6" x14ac:dyDescent="0.25">
      <c r="A2683" s="80" t="s">
        <v>20978</v>
      </c>
      <c r="B2683" s="13" t="s">
        <v>20979</v>
      </c>
      <c r="C2683" s="55" t="s">
        <v>6</v>
      </c>
      <c r="D2683" s="55" t="s">
        <v>19341</v>
      </c>
      <c r="E2683" s="13"/>
      <c r="F2683" s="39" t="s">
        <v>19526</v>
      </c>
    </row>
    <row r="2684" spans="1:6" x14ac:dyDescent="0.25">
      <c r="A2684" s="80" t="s">
        <v>20980</v>
      </c>
      <c r="B2684" s="13" t="s">
        <v>20981</v>
      </c>
      <c r="C2684" s="55" t="s">
        <v>6</v>
      </c>
      <c r="D2684" s="55" t="s">
        <v>19511</v>
      </c>
      <c r="E2684" s="13"/>
      <c r="F2684" s="39" t="s">
        <v>19526</v>
      </c>
    </row>
    <row r="2685" spans="1:6" x14ac:dyDescent="0.25">
      <c r="A2685" s="80" t="s">
        <v>20982</v>
      </c>
      <c r="B2685" s="13" t="s">
        <v>20983</v>
      </c>
      <c r="C2685" s="55" t="s">
        <v>6</v>
      </c>
      <c r="D2685" s="55" t="s">
        <v>19316</v>
      </c>
      <c r="E2685" s="13"/>
      <c r="F2685" s="39" t="s">
        <v>19526</v>
      </c>
    </row>
    <row r="2686" spans="1:6" x14ac:dyDescent="0.25">
      <c r="A2686" s="80" t="s">
        <v>20984</v>
      </c>
      <c r="B2686" s="13" t="s">
        <v>20985</v>
      </c>
      <c r="C2686" s="55" t="s">
        <v>6</v>
      </c>
      <c r="D2686" s="55" t="s">
        <v>19341</v>
      </c>
      <c r="E2686" s="13"/>
      <c r="F2686" s="39" t="s">
        <v>19526</v>
      </c>
    </row>
    <row r="2687" spans="1:6" x14ac:dyDescent="0.25">
      <c r="A2687" s="80" t="s">
        <v>3408</v>
      </c>
      <c r="B2687" s="13" t="s">
        <v>3409</v>
      </c>
      <c r="C2687" s="55" t="s">
        <v>6</v>
      </c>
      <c r="D2687" s="55" t="s">
        <v>19341</v>
      </c>
      <c r="E2687" s="13"/>
      <c r="F2687" s="39" t="s">
        <v>19526</v>
      </c>
    </row>
    <row r="2688" spans="1:6" x14ac:dyDescent="0.25">
      <c r="A2688" s="80" t="s">
        <v>20986</v>
      </c>
      <c r="B2688" s="13" t="s">
        <v>20987</v>
      </c>
      <c r="C2688" s="55" t="s">
        <v>6</v>
      </c>
      <c r="D2688" s="55" t="s">
        <v>19314</v>
      </c>
      <c r="E2688" s="13"/>
      <c r="F2688" s="39" t="s">
        <v>19526</v>
      </c>
    </row>
    <row r="2689" spans="1:6" x14ac:dyDescent="0.25">
      <c r="A2689" s="80" t="s">
        <v>20988</v>
      </c>
      <c r="B2689" s="13" t="s">
        <v>20989</v>
      </c>
      <c r="C2689" s="55" t="s">
        <v>6</v>
      </c>
      <c r="D2689" s="55" t="s">
        <v>19316</v>
      </c>
      <c r="E2689" s="13"/>
      <c r="F2689" s="39" t="s">
        <v>19526</v>
      </c>
    </row>
    <row r="2690" spans="1:6" x14ac:dyDescent="0.25">
      <c r="A2690" s="80" t="s">
        <v>3412</v>
      </c>
      <c r="B2690" s="13" t="s">
        <v>3413</v>
      </c>
      <c r="C2690" s="55" t="s">
        <v>6</v>
      </c>
      <c r="D2690" s="55" t="s">
        <v>19321</v>
      </c>
      <c r="E2690" s="13" t="s">
        <v>21453</v>
      </c>
      <c r="F2690" s="39" t="s">
        <v>19526</v>
      </c>
    </row>
    <row r="2691" spans="1:6" x14ac:dyDescent="0.25">
      <c r="A2691" s="80" t="s">
        <v>3420</v>
      </c>
      <c r="B2691" s="13" t="s">
        <v>3421</v>
      </c>
      <c r="C2691" s="55" t="s">
        <v>6</v>
      </c>
      <c r="D2691" s="55" t="s">
        <v>19341</v>
      </c>
      <c r="E2691" s="13"/>
      <c r="F2691" s="39" t="s">
        <v>19526</v>
      </c>
    </row>
    <row r="2692" spans="1:6" x14ac:dyDescent="0.25">
      <c r="A2692" s="80" t="s">
        <v>20990</v>
      </c>
      <c r="B2692" s="13" t="s">
        <v>20991</v>
      </c>
      <c r="C2692" s="55" t="s">
        <v>6</v>
      </c>
      <c r="D2692" s="55" t="s">
        <v>19517</v>
      </c>
      <c r="E2692" s="13"/>
      <c r="F2692" s="39" t="s">
        <v>19526</v>
      </c>
    </row>
    <row r="2693" spans="1:6" x14ac:dyDescent="0.25">
      <c r="A2693" s="80" t="s">
        <v>3428</v>
      </c>
      <c r="B2693" s="13" t="s">
        <v>3429</v>
      </c>
      <c r="C2693" s="55" t="s">
        <v>6</v>
      </c>
      <c r="D2693" s="55" t="s">
        <v>19362</v>
      </c>
      <c r="E2693" s="13"/>
      <c r="F2693" s="39" t="s">
        <v>19526</v>
      </c>
    </row>
    <row r="2694" spans="1:6" x14ac:dyDescent="0.25">
      <c r="A2694" s="80" t="s">
        <v>3430</v>
      </c>
      <c r="B2694" s="13" t="s">
        <v>3431</v>
      </c>
      <c r="C2694" s="55" t="s">
        <v>6</v>
      </c>
      <c r="D2694" s="55" t="s">
        <v>19362</v>
      </c>
      <c r="E2694" s="13"/>
      <c r="F2694" s="39" t="s">
        <v>19526</v>
      </c>
    </row>
    <row r="2695" spans="1:6" x14ac:dyDescent="0.25">
      <c r="A2695" s="80" t="s">
        <v>3432</v>
      </c>
      <c r="B2695" s="13" t="s">
        <v>3433</v>
      </c>
      <c r="C2695" s="55" t="s">
        <v>6</v>
      </c>
      <c r="D2695" s="55" t="s">
        <v>19362</v>
      </c>
      <c r="E2695" s="13"/>
      <c r="F2695" s="39" t="s">
        <v>19526</v>
      </c>
    </row>
    <row r="2696" spans="1:6" x14ac:dyDescent="0.25">
      <c r="A2696" s="80" t="s">
        <v>3434</v>
      </c>
      <c r="B2696" s="13" t="s">
        <v>3435</v>
      </c>
      <c r="C2696" s="55" t="s">
        <v>6</v>
      </c>
      <c r="D2696" s="55" t="s">
        <v>19362</v>
      </c>
      <c r="E2696" s="13"/>
      <c r="F2696" s="39" t="s">
        <v>19526</v>
      </c>
    </row>
    <row r="2697" spans="1:6" x14ac:dyDescent="0.25">
      <c r="A2697" s="80" t="s">
        <v>3438</v>
      </c>
      <c r="B2697" s="13" t="s">
        <v>3429</v>
      </c>
      <c r="C2697" s="55" t="s">
        <v>2350</v>
      </c>
      <c r="D2697" s="55" t="s">
        <v>19362</v>
      </c>
      <c r="E2697" s="13"/>
      <c r="F2697" s="39" t="s">
        <v>19526</v>
      </c>
    </row>
    <row r="2698" spans="1:6" x14ac:dyDescent="0.25">
      <c r="A2698" s="80" t="s">
        <v>3439</v>
      </c>
      <c r="B2698" s="13" t="s">
        <v>3431</v>
      </c>
      <c r="C2698" s="55" t="s">
        <v>2350</v>
      </c>
      <c r="D2698" s="55" t="s">
        <v>19362</v>
      </c>
      <c r="E2698" s="13"/>
      <c r="F2698" s="39" t="s">
        <v>19526</v>
      </c>
    </row>
    <row r="2699" spans="1:6" x14ac:dyDescent="0.25">
      <c r="A2699" s="80" t="s">
        <v>3440</v>
      </c>
      <c r="B2699" s="13" t="s">
        <v>3433</v>
      </c>
      <c r="C2699" s="55" t="s">
        <v>2350</v>
      </c>
      <c r="D2699" s="55" t="s">
        <v>19362</v>
      </c>
      <c r="E2699" s="13"/>
      <c r="F2699" s="39" t="s">
        <v>19526</v>
      </c>
    </row>
    <row r="2700" spans="1:6" x14ac:dyDescent="0.25">
      <c r="A2700" s="80" t="s">
        <v>3441</v>
      </c>
      <c r="B2700" s="13" t="s">
        <v>3435</v>
      </c>
      <c r="C2700" s="55" t="s">
        <v>2350</v>
      </c>
      <c r="D2700" s="55" t="s">
        <v>19362</v>
      </c>
      <c r="E2700" s="13"/>
      <c r="F2700" s="39" t="s">
        <v>19526</v>
      </c>
    </row>
    <row r="2701" spans="1:6" x14ac:dyDescent="0.25">
      <c r="A2701" s="80" t="s">
        <v>3442</v>
      </c>
      <c r="B2701" s="13" t="s">
        <v>3443</v>
      </c>
      <c r="C2701" s="55" t="s">
        <v>2350</v>
      </c>
      <c r="D2701" s="55" t="s">
        <v>19362</v>
      </c>
      <c r="E2701" s="13"/>
      <c r="F2701" s="39" t="s">
        <v>19526</v>
      </c>
    </row>
    <row r="2702" spans="1:6" x14ac:dyDescent="0.25">
      <c r="A2702" s="80" t="s">
        <v>20992</v>
      </c>
      <c r="B2702" s="13" t="s">
        <v>20993</v>
      </c>
      <c r="C2702" s="55" t="s">
        <v>6</v>
      </c>
      <c r="D2702" s="55" t="s">
        <v>21469</v>
      </c>
      <c r="E2702" s="13"/>
      <c r="F2702" s="39" t="s">
        <v>19526</v>
      </c>
    </row>
    <row r="2703" spans="1:6" x14ac:dyDescent="0.25">
      <c r="A2703" s="80" t="s">
        <v>20994</v>
      </c>
      <c r="B2703" s="13" t="s">
        <v>20995</v>
      </c>
      <c r="C2703" s="55" t="s">
        <v>6</v>
      </c>
      <c r="D2703" s="55" t="s">
        <v>19316</v>
      </c>
      <c r="E2703" s="13"/>
      <c r="F2703" s="39" t="s">
        <v>19526</v>
      </c>
    </row>
    <row r="2704" spans="1:6" x14ac:dyDescent="0.25">
      <c r="A2704" s="80" t="s">
        <v>3444</v>
      </c>
      <c r="B2704" s="13" t="s">
        <v>3445</v>
      </c>
      <c r="C2704" s="55" t="s">
        <v>6</v>
      </c>
      <c r="D2704" s="55" t="s">
        <v>19316</v>
      </c>
      <c r="E2704" s="13"/>
      <c r="F2704" s="39" t="s">
        <v>19526</v>
      </c>
    </row>
    <row r="2705" spans="1:6" x14ac:dyDescent="0.25">
      <c r="A2705" s="80" t="s">
        <v>20996</v>
      </c>
      <c r="B2705" s="13" t="s">
        <v>20997</v>
      </c>
      <c r="C2705" s="55" t="s">
        <v>6</v>
      </c>
      <c r="D2705" s="55" t="s">
        <v>19325</v>
      </c>
      <c r="E2705" s="13" t="s">
        <v>21453</v>
      </c>
      <c r="F2705" s="39" t="s">
        <v>19526</v>
      </c>
    </row>
    <row r="2706" spans="1:6" x14ac:dyDescent="0.25">
      <c r="A2706" s="80" t="s">
        <v>3454</v>
      </c>
      <c r="B2706" s="13" t="s">
        <v>3455</v>
      </c>
      <c r="C2706" s="55" t="s">
        <v>6</v>
      </c>
      <c r="D2706" s="55" t="s">
        <v>19321</v>
      </c>
      <c r="E2706" s="13" t="s">
        <v>21453</v>
      </c>
      <c r="F2706" s="39" t="s">
        <v>19526</v>
      </c>
    </row>
    <row r="2707" spans="1:6" x14ac:dyDescent="0.25">
      <c r="A2707" s="80" t="s">
        <v>20998</v>
      </c>
      <c r="B2707" s="13" t="s">
        <v>20999</v>
      </c>
      <c r="C2707" s="55" t="s">
        <v>6</v>
      </c>
      <c r="D2707" s="55" t="s">
        <v>19341</v>
      </c>
      <c r="E2707" s="13"/>
      <c r="F2707" s="39" t="s">
        <v>19526</v>
      </c>
    </row>
    <row r="2708" spans="1:6" x14ac:dyDescent="0.25">
      <c r="A2708" s="80" t="s">
        <v>3464</v>
      </c>
      <c r="B2708" s="13" t="s">
        <v>3465</v>
      </c>
      <c r="C2708" s="55" t="s">
        <v>6</v>
      </c>
      <c r="D2708" s="55" t="s">
        <v>19513</v>
      </c>
      <c r="E2708" s="13"/>
      <c r="F2708" s="39" t="s">
        <v>19526</v>
      </c>
    </row>
    <row r="2709" spans="1:6" x14ac:dyDescent="0.25">
      <c r="A2709" s="80" t="s">
        <v>21000</v>
      </c>
      <c r="B2709" s="13" t="s">
        <v>21001</v>
      </c>
      <c r="C2709" s="55" t="s">
        <v>6</v>
      </c>
      <c r="D2709" s="55" t="s">
        <v>21458</v>
      </c>
      <c r="E2709" s="13"/>
      <c r="F2709" s="39" t="s">
        <v>19526</v>
      </c>
    </row>
    <row r="2710" spans="1:6" x14ac:dyDescent="0.25">
      <c r="A2710" s="80" t="s">
        <v>21002</v>
      </c>
      <c r="B2710" s="13" t="s">
        <v>21003</v>
      </c>
      <c r="C2710" s="55" t="s">
        <v>6</v>
      </c>
      <c r="D2710" s="55" t="s">
        <v>21458</v>
      </c>
      <c r="E2710" s="13"/>
      <c r="F2710" s="39" t="s">
        <v>19526</v>
      </c>
    </row>
    <row r="2711" spans="1:6" x14ac:dyDescent="0.25">
      <c r="A2711" s="80" t="s">
        <v>21004</v>
      </c>
      <c r="B2711" s="13" t="s">
        <v>21005</v>
      </c>
      <c r="C2711" s="55" t="s">
        <v>6</v>
      </c>
      <c r="D2711" s="55" t="s">
        <v>21458</v>
      </c>
      <c r="E2711" s="13"/>
      <c r="F2711" s="39" t="s">
        <v>19526</v>
      </c>
    </row>
    <row r="2712" spans="1:6" x14ac:dyDescent="0.25">
      <c r="A2712" s="80" t="s">
        <v>21006</v>
      </c>
      <c r="B2712" s="13" t="s">
        <v>21007</v>
      </c>
      <c r="C2712" s="55" t="s">
        <v>6</v>
      </c>
      <c r="D2712" s="55" t="s">
        <v>21458</v>
      </c>
      <c r="E2712" s="13"/>
      <c r="F2712" s="39" t="s">
        <v>19526</v>
      </c>
    </row>
    <row r="2713" spans="1:6" x14ac:dyDescent="0.25">
      <c r="A2713" s="80" t="s">
        <v>21008</v>
      </c>
      <c r="B2713" s="13" t="s">
        <v>21009</v>
      </c>
      <c r="C2713" s="55" t="s">
        <v>6</v>
      </c>
      <c r="D2713" s="55" t="s">
        <v>21458</v>
      </c>
      <c r="E2713" s="13"/>
      <c r="F2713" s="39" t="s">
        <v>19526</v>
      </c>
    </row>
    <row r="2714" spans="1:6" x14ac:dyDescent="0.25">
      <c r="A2714" s="80" t="s">
        <v>21010</v>
      </c>
      <c r="B2714" s="13" t="s">
        <v>21011</v>
      </c>
      <c r="C2714" s="55" t="s">
        <v>6</v>
      </c>
      <c r="D2714" s="55" t="s">
        <v>21458</v>
      </c>
      <c r="E2714" s="13"/>
      <c r="F2714" s="39" t="s">
        <v>19526</v>
      </c>
    </row>
    <row r="2715" spans="1:6" x14ac:dyDescent="0.25">
      <c r="A2715" s="80" t="s">
        <v>21012</v>
      </c>
      <c r="B2715" s="13" t="s">
        <v>21013</v>
      </c>
      <c r="C2715" s="55" t="s">
        <v>6</v>
      </c>
      <c r="D2715" s="55" t="s">
        <v>21458</v>
      </c>
      <c r="E2715" s="13"/>
      <c r="F2715" s="39" t="s">
        <v>19526</v>
      </c>
    </row>
    <row r="2716" spans="1:6" x14ac:dyDescent="0.25">
      <c r="A2716" s="80" t="s">
        <v>21014</v>
      </c>
      <c r="B2716" s="13" t="s">
        <v>21015</v>
      </c>
      <c r="C2716" s="55" t="s">
        <v>6</v>
      </c>
      <c r="D2716" s="55" t="s">
        <v>21458</v>
      </c>
      <c r="E2716" s="13"/>
      <c r="F2716" s="39" t="s">
        <v>19526</v>
      </c>
    </row>
    <row r="2717" spans="1:6" x14ac:dyDescent="0.25">
      <c r="A2717" s="80" t="s">
        <v>21016</v>
      </c>
      <c r="B2717" s="13" t="s">
        <v>21017</v>
      </c>
      <c r="C2717" s="55" t="s">
        <v>6</v>
      </c>
      <c r="D2717" s="55" t="s">
        <v>21458</v>
      </c>
      <c r="E2717" s="13"/>
      <c r="F2717" s="39" t="s">
        <v>19526</v>
      </c>
    </row>
    <row r="2718" spans="1:6" x14ac:dyDescent="0.25">
      <c r="A2718" s="80" t="s">
        <v>21018</v>
      </c>
      <c r="B2718" s="13" t="s">
        <v>21019</v>
      </c>
      <c r="C2718" s="55" t="s">
        <v>6</v>
      </c>
      <c r="D2718" s="55" t="s">
        <v>21458</v>
      </c>
      <c r="E2718" s="13"/>
      <c r="F2718" s="39" t="s">
        <v>19526</v>
      </c>
    </row>
    <row r="2719" spans="1:6" x14ac:dyDescent="0.25">
      <c r="A2719" s="80" t="s">
        <v>21020</v>
      </c>
      <c r="B2719" s="13" t="s">
        <v>21021</v>
      </c>
      <c r="C2719" s="55" t="s">
        <v>6</v>
      </c>
      <c r="D2719" s="55" t="s">
        <v>21458</v>
      </c>
      <c r="E2719" s="13"/>
      <c r="F2719" s="39" t="s">
        <v>19526</v>
      </c>
    </row>
    <row r="2720" spans="1:6" x14ac:dyDescent="0.25">
      <c r="A2720" s="80" t="s">
        <v>21022</v>
      </c>
      <c r="B2720" s="13" t="s">
        <v>21023</v>
      </c>
      <c r="C2720" s="55" t="s">
        <v>6</v>
      </c>
      <c r="D2720" s="55" t="s">
        <v>21458</v>
      </c>
      <c r="E2720" s="13"/>
      <c r="F2720" s="39" t="s">
        <v>19526</v>
      </c>
    </row>
    <row r="2721" spans="1:6" x14ac:dyDescent="0.25">
      <c r="A2721" s="80" t="s">
        <v>21024</v>
      </c>
      <c r="B2721" s="13" t="s">
        <v>21025</v>
      </c>
      <c r="C2721" s="55" t="s">
        <v>6</v>
      </c>
      <c r="D2721" s="55" t="s">
        <v>21458</v>
      </c>
      <c r="E2721" s="13"/>
      <c r="F2721" s="39" t="s">
        <v>19526</v>
      </c>
    </row>
    <row r="2722" spans="1:6" x14ac:dyDescent="0.25">
      <c r="A2722" s="80" t="s">
        <v>21026</v>
      </c>
      <c r="B2722" s="13" t="s">
        <v>21027</v>
      </c>
      <c r="C2722" s="55" t="s">
        <v>6</v>
      </c>
      <c r="D2722" s="55" t="s">
        <v>21458</v>
      </c>
      <c r="E2722" s="13"/>
      <c r="F2722" s="39" t="s">
        <v>19526</v>
      </c>
    </row>
    <row r="2723" spans="1:6" x14ac:dyDescent="0.25">
      <c r="A2723" s="80" t="s">
        <v>21028</v>
      </c>
      <c r="B2723" s="13" t="s">
        <v>21029</v>
      </c>
      <c r="C2723" s="55" t="s">
        <v>6</v>
      </c>
      <c r="D2723" s="55" t="s">
        <v>21458</v>
      </c>
      <c r="E2723" s="13"/>
      <c r="F2723" s="39" t="s">
        <v>19526</v>
      </c>
    </row>
    <row r="2724" spans="1:6" x14ac:dyDescent="0.25">
      <c r="A2724" s="80" t="s">
        <v>21030</v>
      </c>
      <c r="B2724" s="13" t="s">
        <v>21031</v>
      </c>
      <c r="C2724" s="55" t="s">
        <v>6</v>
      </c>
      <c r="D2724" s="55" t="s">
        <v>21458</v>
      </c>
      <c r="E2724" s="13"/>
      <c r="F2724" s="39" t="s">
        <v>19526</v>
      </c>
    </row>
    <row r="2725" spans="1:6" x14ac:dyDescent="0.25">
      <c r="A2725" s="80" t="s">
        <v>21032</v>
      </c>
      <c r="B2725" s="13" t="s">
        <v>21033</v>
      </c>
      <c r="C2725" s="55" t="s">
        <v>6</v>
      </c>
      <c r="D2725" s="55" t="s">
        <v>21458</v>
      </c>
      <c r="E2725" s="13"/>
      <c r="F2725" s="39" t="s">
        <v>19526</v>
      </c>
    </row>
    <row r="2726" spans="1:6" x14ac:dyDescent="0.25">
      <c r="A2726" s="80" t="s">
        <v>3477</v>
      </c>
      <c r="B2726" s="13" t="s">
        <v>3478</v>
      </c>
      <c r="C2726" s="55" t="s">
        <v>6</v>
      </c>
      <c r="D2726" s="55" t="s">
        <v>19316</v>
      </c>
      <c r="E2726" s="13"/>
      <c r="F2726" s="39" t="s">
        <v>19526</v>
      </c>
    </row>
    <row r="2727" spans="1:6" x14ac:dyDescent="0.25">
      <c r="A2727" s="80" t="s">
        <v>21034</v>
      </c>
      <c r="B2727" s="13" t="s">
        <v>21035</v>
      </c>
      <c r="C2727" s="55" t="s">
        <v>6</v>
      </c>
      <c r="D2727" s="55" t="s">
        <v>19497</v>
      </c>
      <c r="E2727" s="13"/>
      <c r="F2727" s="39" t="s">
        <v>19526</v>
      </c>
    </row>
    <row r="2728" spans="1:6" x14ac:dyDescent="0.25">
      <c r="A2728" s="80" t="s">
        <v>21036</v>
      </c>
      <c r="B2728" s="13" t="s">
        <v>21037</v>
      </c>
      <c r="C2728" s="55" t="s">
        <v>6</v>
      </c>
      <c r="D2728" s="55" t="s">
        <v>19316</v>
      </c>
      <c r="E2728" s="13"/>
      <c r="F2728" s="39" t="s">
        <v>19526</v>
      </c>
    </row>
    <row r="2729" spans="1:6" x14ac:dyDescent="0.25">
      <c r="A2729" s="80" t="s">
        <v>21038</v>
      </c>
      <c r="B2729" s="13" t="s">
        <v>21039</v>
      </c>
      <c r="C2729" s="55" t="s">
        <v>6</v>
      </c>
      <c r="D2729" s="55" t="s">
        <v>19326</v>
      </c>
      <c r="E2729" s="13"/>
      <c r="F2729" s="39" t="s">
        <v>19526</v>
      </c>
    </row>
    <row r="2730" spans="1:6" x14ac:dyDescent="0.25">
      <c r="A2730" s="80" t="s">
        <v>3493</v>
      </c>
      <c r="B2730" s="13" t="s">
        <v>3494</v>
      </c>
      <c r="C2730" s="55" t="s">
        <v>6</v>
      </c>
      <c r="D2730" s="55" t="s">
        <v>19340</v>
      </c>
      <c r="E2730" s="13"/>
      <c r="F2730" s="39" t="s">
        <v>19526</v>
      </c>
    </row>
    <row r="2731" spans="1:6" x14ac:dyDescent="0.25">
      <c r="A2731" s="80" t="s">
        <v>3497</v>
      </c>
      <c r="B2731" s="13" t="s">
        <v>3498</v>
      </c>
      <c r="C2731" s="55" t="s">
        <v>6</v>
      </c>
      <c r="D2731" s="55" t="s">
        <v>19316</v>
      </c>
      <c r="E2731" s="13"/>
      <c r="F2731" s="39" t="s">
        <v>19526</v>
      </c>
    </row>
    <row r="2732" spans="1:6" x14ac:dyDescent="0.25">
      <c r="A2732" s="80" t="s">
        <v>21040</v>
      </c>
      <c r="B2732" s="13" t="s">
        <v>21041</v>
      </c>
      <c r="C2732" s="55" t="s">
        <v>6</v>
      </c>
      <c r="D2732" s="55" t="s">
        <v>19518</v>
      </c>
      <c r="E2732" s="13"/>
      <c r="F2732" s="39" t="s">
        <v>19526</v>
      </c>
    </row>
    <row r="2733" spans="1:6" x14ac:dyDescent="0.25">
      <c r="A2733" s="80" t="s">
        <v>21042</v>
      </c>
      <c r="B2733" s="13" t="s">
        <v>21043</v>
      </c>
      <c r="C2733" s="55" t="s">
        <v>6</v>
      </c>
      <c r="D2733" s="55" t="s">
        <v>19513</v>
      </c>
      <c r="E2733" s="13"/>
      <c r="F2733" s="39" t="s">
        <v>19526</v>
      </c>
    </row>
    <row r="2734" spans="1:6" x14ac:dyDescent="0.25">
      <c r="A2734" s="80" t="s">
        <v>21044</v>
      </c>
      <c r="B2734" s="13" t="s">
        <v>21045</v>
      </c>
      <c r="C2734" s="55" t="s">
        <v>6</v>
      </c>
      <c r="D2734" s="55" t="s">
        <v>21457</v>
      </c>
      <c r="E2734" s="13"/>
      <c r="F2734" s="39" t="s">
        <v>19526</v>
      </c>
    </row>
    <row r="2735" spans="1:6" x14ac:dyDescent="0.25">
      <c r="A2735" s="80" t="s">
        <v>3521</v>
      </c>
      <c r="B2735" s="13" t="s">
        <v>3522</v>
      </c>
      <c r="C2735" s="55" t="s">
        <v>6</v>
      </c>
      <c r="D2735" s="55" t="s">
        <v>19325</v>
      </c>
      <c r="E2735" s="13" t="s">
        <v>21453</v>
      </c>
      <c r="F2735" s="39" t="s">
        <v>19526</v>
      </c>
    </row>
    <row r="2736" spans="1:6" x14ac:dyDescent="0.25">
      <c r="A2736" s="80" t="s">
        <v>21046</v>
      </c>
      <c r="B2736" s="13" t="s">
        <v>21047</v>
      </c>
      <c r="C2736" s="55" t="s">
        <v>6</v>
      </c>
      <c r="D2736" s="55" t="s">
        <v>19519</v>
      </c>
      <c r="E2736" s="13"/>
      <c r="F2736" s="39" t="s">
        <v>19526</v>
      </c>
    </row>
    <row r="2737" spans="1:6" x14ac:dyDescent="0.25">
      <c r="A2737" s="80" t="s">
        <v>21048</v>
      </c>
      <c r="B2737" s="13" t="s">
        <v>21049</v>
      </c>
      <c r="C2737" s="55" t="s">
        <v>6</v>
      </c>
      <c r="D2737" s="55" t="s">
        <v>19353</v>
      </c>
      <c r="E2737" s="13"/>
      <c r="F2737" s="39" t="s">
        <v>19526</v>
      </c>
    </row>
    <row r="2738" spans="1:6" x14ac:dyDescent="0.25">
      <c r="A2738" s="80" t="s">
        <v>21050</v>
      </c>
      <c r="B2738" s="13" t="s">
        <v>21051</v>
      </c>
      <c r="C2738" s="55" t="s">
        <v>6</v>
      </c>
      <c r="D2738" s="55" t="s">
        <v>19353</v>
      </c>
      <c r="E2738" s="13"/>
      <c r="F2738" s="39" t="s">
        <v>19526</v>
      </c>
    </row>
    <row r="2739" spans="1:6" x14ac:dyDescent="0.25">
      <c r="A2739" s="80" t="s">
        <v>21052</v>
      </c>
      <c r="B2739" s="13" t="s">
        <v>21053</v>
      </c>
      <c r="C2739" s="55" t="s">
        <v>6</v>
      </c>
      <c r="D2739" s="55" t="s">
        <v>19316</v>
      </c>
      <c r="E2739" s="13"/>
      <c r="F2739" s="39" t="s">
        <v>19526</v>
      </c>
    </row>
    <row r="2740" spans="1:6" x14ac:dyDescent="0.25">
      <c r="A2740" s="80" t="s">
        <v>21054</v>
      </c>
      <c r="B2740" s="13" t="s">
        <v>21055</v>
      </c>
      <c r="C2740" s="55" t="s">
        <v>6</v>
      </c>
      <c r="D2740" s="55" t="s">
        <v>19384</v>
      </c>
      <c r="E2740" s="13"/>
      <c r="F2740" s="39" t="s">
        <v>19526</v>
      </c>
    </row>
    <row r="2741" spans="1:6" x14ac:dyDescent="0.25">
      <c r="A2741" s="80" t="s">
        <v>21056</v>
      </c>
      <c r="B2741" s="13" t="s">
        <v>21057</v>
      </c>
      <c r="C2741" s="55" t="s">
        <v>6</v>
      </c>
      <c r="D2741" s="55" t="s">
        <v>19359</v>
      </c>
      <c r="E2741" s="13"/>
      <c r="F2741" s="39" t="s">
        <v>19526</v>
      </c>
    </row>
    <row r="2742" spans="1:6" x14ac:dyDescent="0.25">
      <c r="A2742" s="80" t="s">
        <v>21058</v>
      </c>
      <c r="B2742" s="13" t="s">
        <v>21059</v>
      </c>
      <c r="C2742" s="55" t="s">
        <v>6</v>
      </c>
      <c r="D2742" s="55" t="s">
        <v>19359</v>
      </c>
      <c r="E2742" s="13"/>
      <c r="F2742" s="39" t="s">
        <v>19526</v>
      </c>
    </row>
    <row r="2743" spans="1:6" x14ac:dyDescent="0.25">
      <c r="A2743" s="80" t="s">
        <v>3546</v>
      </c>
      <c r="B2743" s="13" t="s">
        <v>3547</v>
      </c>
      <c r="C2743" s="55" t="s">
        <v>6</v>
      </c>
      <c r="D2743" s="55" t="s">
        <v>19120</v>
      </c>
      <c r="E2743" s="13"/>
      <c r="F2743" s="39" t="s">
        <v>19526</v>
      </c>
    </row>
    <row r="2744" spans="1:6" x14ac:dyDescent="0.25">
      <c r="A2744" s="80" t="s">
        <v>21060</v>
      </c>
      <c r="B2744" s="13" t="s">
        <v>21061</v>
      </c>
      <c r="C2744" s="55" t="s">
        <v>6</v>
      </c>
      <c r="D2744" s="55" t="s">
        <v>19316</v>
      </c>
      <c r="E2744" s="13"/>
      <c r="F2744" s="39" t="s">
        <v>19526</v>
      </c>
    </row>
    <row r="2745" spans="1:6" x14ac:dyDescent="0.25">
      <c r="A2745" s="80" t="s">
        <v>21062</v>
      </c>
      <c r="B2745" s="13" t="s">
        <v>21063</v>
      </c>
      <c r="C2745" s="55" t="s">
        <v>6</v>
      </c>
      <c r="D2745" s="55" t="s">
        <v>19316</v>
      </c>
      <c r="E2745" s="13"/>
      <c r="F2745" s="39" t="s">
        <v>19526</v>
      </c>
    </row>
    <row r="2746" spans="1:6" x14ac:dyDescent="0.25">
      <c r="A2746" s="80" t="s">
        <v>21064</v>
      </c>
      <c r="B2746" s="13" t="s">
        <v>21065</v>
      </c>
      <c r="C2746" s="55" t="s">
        <v>6</v>
      </c>
      <c r="D2746" s="55" t="s">
        <v>19359</v>
      </c>
      <c r="E2746" s="13"/>
      <c r="F2746" s="39" t="s">
        <v>19526</v>
      </c>
    </row>
    <row r="2747" spans="1:6" x14ac:dyDescent="0.25">
      <c r="A2747" s="80" t="s">
        <v>21066</v>
      </c>
      <c r="B2747" s="13" t="s">
        <v>21067</v>
      </c>
      <c r="C2747" s="55" t="s">
        <v>6</v>
      </c>
      <c r="D2747" s="55" t="s">
        <v>19359</v>
      </c>
      <c r="E2747" s="13"/>
      <c r="F2747" s="39" t="s">
        <v>19526</v>
      </c>
    </row>
    <row r="2748" spans="1:6" x14ac:dyDescent="0.25">
      <c r="A2748" s="80" t="s">
        <v>21068</v>
      </c>
      <c r="B2748" s="13" t="s">
        <v>21069</v>
      </c>
      <c r="C2748" s="55" t="s">
        <v>6</v>
      </c>
      <c r="D2748" s="55" t="s">
        <v>19506</v>
      </c>
      <c r="E2748" s="13"/>
      <c r="F2748" s="39" t="s">
        <v>19526</v>
      </c>
    </row>
    <row r="2749" spans="1:6" x14ac:dyDescent="0.25">
      <c r="A2749" s="80" t="s">
        <v>21070</v>
      </c>
      <c r="B2749" s="13" t="s">
        <v>21071</v>
      </c>
      <c r="C2749" s="55" t="s">
        <v>6</v>
      </c>
      <c r="D2749" s="55" t="s">
        <v>19341</v>
      </c>
      <c r="E2749" s="13"/>
      <c r="F2749" s="39" t="s">
        <v>19526</v>
      </c>
    </row>
    <row r="2750" spans="1:6" x14ac:dyDescent="0.25">
      <c r="A2750" s="80" t="s">
        <v>3560</v>
      </c>
      <c r="B2750" s="13" t="s">
        <v>3561</v>
      </c>
      <c r="C2750" s="55" t="s">
        <v>6</v>
      </c>
      <c r="D2750" s="55" t="s">
        <v>19520</v>
      </c>
      <c r="E2750" s="13"/>
      <c r="F2750" s="39" t="s">
        <v>19526</v>
      </c>
    </row>
    <row r="2751" spans="1:6" x14ac:dyDescent="0.25">
      <c r="A2751" s="80" t="s">
        <v>3568</v>
      </c>
      <c r="B2751" s="13" t="s">
        <v>3221</v>
      </c>
      <c r="C2751" s="55" t="s">
        <v>6</v>
      </c>
      <c r="D2751" s="55" t="s">
        <v>19316</v>
      </c>
      <c r="E2751" s="13"/>
      <c r="F2751" s="39" t="s">
        <v>19526</v>
      </c>
    </row>
    <row r="2752" spans="1:6" x14ac:dyDescent="0.25">
      <c r="A2752" s="80" t="s">
        <v>21072</v>
      </c>
      <c r="B2752" s="13" t="s">
        <v>21073</v>
      </c>
      <c r="C2752" s="55" t="s">
        <v>6</v>
      </c>
      <c r="D2752" s="55" t="s">
        <v>19316</v>
      </c>
      <c r="E2752" s="13"/>
      <c r="F2752" s="39" t="s">
        <v>19526</v>
      </c>
    </row>
    <row r="2753" spans="1:6" x14ac:dyDescent="0.25">
      <c r="A2753" s="80" t="s">
        <v>21074</v>
      </c>
      <c r="B2753" s="13" t="s">
        <v>21075</v>
      </c>
      <c r="C2753" s="55" t="s">
        <v>6</v>
      </c>
      <c r="D2753" s="55" t="s">
        <v>19353</v>
      </c>
      <c r="E2753" s="13"/>
      <c r="F2753" s="39" t="s">
        <v>19526</v>
      </c>
    </row>
    <row r="2754" spans="1:6" x14ac:dyDescent="0.25">
      <c r="A2754" s="80" t="s">
        <v>21076</v>
      </c>
      <c r="B2754" s="13" t="s">
        <v>21077</v>
      </c>
      <c r="C2754" s="55" t="s">
        <v>6</v>
      </c>
      <c r="D2754" s="55" t="s">
        <v>19353</v>
      </c>
      <c r="E2754" s="13"/>
      <c r="F2754" s="39" t="s">
        <v>19526</v>
      </c>
    </row>
    <row r="2755" spans="1:6" x14ac:dyDescent="0.25">
      <c r="A2755" s="80" t="s">
        <v>21078</v>
      </c>
      <c r="B2755" s="13" t="s">
        <v>21079</v>
      </c>
      <c r="C2755" s="55" t="s">
        <v>6</v>
      </c>
      <c r="D2755" s="55" t="s">
        <v>19353</v>
      </c>
      <c r="E2755" s="13"/>
      <c r="F2755" s="39" t="s">
        <v>19526</v>
      </c>
    </row>
    <row r="2756" spans="1:6" x14ac:dyDescent="0.25">
      <c r="A2756" s="80" t="s">
        <v>21080</v>
      </c>
      <c r="B2756" s="13" t="s">
        <v>21081</v>
      </c>
      <c r="C2756" s="55" t="s">
        <v>6</v>
      </c>
      <c r="D2756" s="55" t="s">
        <v>19353</v>
      </c>
      <c r="E2756" s="13"/>
      <c r="F2756" s="39" t="s">
        <v>19526</v>
      </c>
    </row>
    <row r="2757" spans="1:6" x14ac:dyDescent="0.25">
      <c r="A2757" s="80" t="s">
        <v>3607</v>
      </c>
      <c r="B2757" s="13" t="s">
        <v>3608</v>
      </c>
      <c r="C2757" s="55" t="s">
        <v>6</v>
      </c>
      <c r="D2757" s="55" t="s">
        <v>19513</v>
      </c>
      <c r="E2757" s="13"/>
      <c r="F2757" s="39" t="s">
        <v>19526</v>
      </c>
    </row>
    <row r="2758" spans="1:6" x14ac:dyDescent="0.25">
      <c r="A2758" s="80" t="s">
        <v>21082</v>
      </c>
      <c r="B2758" s="13" t="s">
        <v>21083</v>
      </c>
      <c r="C2758" s="55" t="s">
        <v>6</v>
      </c>
      <c r="D2758" s="55" t="s">
        <v>19353</v>
      </c>
      <c r="E2758" s="13"/>
      <c r="F2758" s="39" t="s">
        <v>19526</v>
      </c>
    </row>
    <row r="2759" spans="1:6" x14ac:dyDescent="0.25">
      <c r="A2759" s="80" t="s">
        <v>21084</v>
      </c>
      <c r="B2759" s="13" t="s">
        <v>21085</v>
      </c>
      <c r="C2759" s="55" t="s">
        <v>6</v>
      </c>
      <c r="D2759" s="55" t="s">
        <v>19353</v>
      </c>
      <c r="E2759" s="13"/>
      <c r="F2759" s="39" t="s">
        <v>19526</v>
      </c>
    </row>
    <row r="2760" spans="1:6" x14ac:dyDescent="0.25">
      <c r="A2760" s="80" t="s">
        <v>21086</v>
      </c>
      <c r="B2760" s="13" t="s">
        <v>21087</v>
      </c>
      <c r="C2760" s="55" t="s">
        <v>6</v>
      </c>
      <c r="D2760" s="55" t="s">
        <v>19353</v>
      </c>
      <c r="E2760" s="13"/>
      <c r="F2760" s="39" t="s">
        <v>19526</v>
      </c>
    </row>
    <row r="2761" spans="1:6" x14ac:dyDescent="0.25">
      <c r="A2761" s="80" t="s">
        <v>21088</v>
      </c>
      <c r="B2761" s="13" t="s">
        <v>3670</v>
      </c>
      <c r="C2761" s="55" t="s">
        <v>6</v>
      </c>
      <c r="D2761" s="55" t="s">
        <v>19316</v>
      </c>
      <c r="E2761" s="13"/>
      <c r="F2761" s="39" t="s">
        <v>19526</v>
      </c>
    </row>
    <row r="2762" spans="1:6" x14ac:dyDescent="0.25">
      <c r="A2762" s="80" t="s">
        <v>21089</v>
      </c>
      <c r="B2762" s="13" t="s">
        <v>3221</v>
      </c>
      <c r="C2762" s="55" t="s">
        <v>6</v>
      </c>
      <c r="D2762" s="55" t="s">
        <v>19316</v>
      </c>
      <c r="E2762" s="13"/>
      <c r="F2762" s="39" t="s">
        <v>19526</v>
      </c>
    </row>
    <row r="2763" spans="1:6" x14ac:dyDescent="0.25">
      <c r="A2763" s="80" t="s">
        <v>21090</v>
      </c>
      <c r="B2763" s="13" t="s">
        <v>21091</v>
      </c>
      <c r="C2763" s="55" t="s">
        <v>6</v>
      </c>
      <c r="D2763" s="55" t="s">
        <v>19382</v>
      </c>
      <c r="E2763" s="13"/>
      <c r="F2763" s="39" t="s">
        <v>19526</v>
      </c>
    </row>
    <row r="2764" spans="1:6" x14ac:dyDescent="0.25">
      <c r="A2764" s="80" t="s">
        <v>21092</v>
      </c>
      <c r="B2764" s="13" t="s">
        <v>21093</v>
      </c>
      <c r="C2764" s="55" t="s">
        <v>6</v>
      </c>
      <c r="D2764" s="55" t="s">
        <v>19382</v>
      </c>
      <c r="E2764" s="13"/>
      <c r="F2764" s="39" t="s">
        <v>19526</v>
      </c>
    </row>
    <row r="2765" spans="1:6" x14ac:dyDescent="0.25">
      <c r="A2765" s="80" t="s">
        <v>21094</v>
      </c>
      <c r="B2765" s="13" t="s">
        <v>21095</v>
      </c>
      <c r="C2765" s="55" t="s">
        <v>6</v>
      </c>
      <c r="D2765" s="55" t="s">
        <v>19382</v>
      </c>
      <c r="E2765" s="13"/>
      <c r="F2765" s="39" t="s">
        <v>19526</v>
      </c>
    </row>
    <row r="2766" spans="1:6" x14ac:dyDescent="0.25">
      <c r="A2766" s="80" t="s">
        <v>21096</v>
      </c>
      <c r="B2766" s="13" t="s">
        <v>21097</v>
      </c>
      <c r="C2766" s="55" t="s">
        <v>6</v>
      </c>
      <c r="D2766" s="55" t="s">
        <v>19382</v>
      </c>
      <c r="E2766" s="13"/>
      <c r="F2766" s="39" t="s">
        <v>19526</v>
      </c>
    </row>
    <row r="2767" spans="1:6" x14ac:dyDescent="0.25">
      <c r="A2767" s="80" t="s">
        <v>21098</v>
      </c>
      <c r="B2767" s="13" t="s">
        <v>21099</v>
      </c>
      <c r="C2767" s="55" t="s">
        <v>6</v>
      </c>
      <c r="D2767" s="55" t="s">
        <v>19382</v>
      </c>
      <c r="E2767" s="13"/>
      <c r="F2767" s="39" t="s">
        <v>19526</v>
      </c>
    </row>
    <row r="2768" spans="1:6" x14ac:dyDescent="0.25">
      <c r="A2768" s="80" t="s">
        <v>21100</v>
      </c>
      <c r="B2768" s="13" t="s">
        <v>21101</v>
      </c>
      <c r="C2768" s="55" t="s">
        <v>6</v>
      </c>
      <c r="D2768" s="55" t="s">
        <v>19341</v>
      </c>
      <c r="E2768" s="13"/>
      <c r="F2768" s="39" t="s">
        <v>19526</v>
      </c>
    </row>
    <row r="2769" spans="1:6" x14ac:dyDescent="0.25">
      <c r="A2769" s="80" t="s">
        <v>21102</v>
      </c>
      <c r="B2769" s="13" t="s">
        <v>21103</v>
      </c>
      <c r="C2769" s="55" t="s">
        <v>6</v>
      </c>
      <c r="D2769" s="55" t="s">
        <v>19344</v>
      </c>
      <c r="E2769" s="13"/>
      <c r="F2769" s="39" t="s">
        <v>19526</v>
      </c>
    </row>
    <row r="2770" spans="1:6" x14ac:dyDescent="0.25">
      <c r="A2770" s="80" t="s">
        <v>21104</v>
      </c>
      <c r="B2770" s="13" t="s">
        <v>21105</v>
      </c>
      <c r="C2770" s="55" t="s">
        <v>6</v>
      </c>
      <c r="D2770" s="55" t="s">
        <v>19344</v>
      </c>
      <c r="E2770" s="13"/>
      <c r="F2770" s="39" t="s">
        <v>19526</v>
      </c>
    </row>
    <row r="2771" spans="1:6" x14ac:dyDescent="0.25">
      <c r="A2771" s="80" t="s">
        <v>21106</v>
      </c>
      <c r="B2771" s="13" t="s">
        <v>21107</v>
      </c>
      <c r="C2771" s="55" t="s">
        <v>6</v>
      </c>
      <c r="D2771" s="55" t="s">
        <v>19344</v>
      </c>
      <c r="E2771" s="13"/>
      <c r="F2771" s="39" t="s">
        <v>19526</v>
      </c>
    </row>
    <row r="2772" spans="1:6" x14ac:dyDescent="0.25">
      <c r="A2772" s="80" t="s">
        <v>21108</v>
      </c>
      <c r="B2772" s="13" t="s">
        <v>21109</v>
      </c>
      <c r="C2772" s="55" t="s">
        <v>6</v>
      </c>
      <c r="D2772" s="55" t="s">
        <v>19362</v>
      </c>
      <c r="E2772" s="13"/>
      <c r="F2772" s="39" t="s">
        <v>19526</v>
      </c>
    </row>
    <row r="2773" spans="1:6" x14ac:dyDescent="0.25">
      <c r="A2773" s="80" t="s">
        <v>21110</v>
      </c>
      <c r="B2773" s="13" t="s">
        <v>21111</v>
      </c>
      <c r="C2773" s="55" t="s">
        <v>6</v>
      </c>
      <c r="D2773" s="55" t="s">
        <v>21470</v>
      </c>
      <c r="E2773" s="13"/>
      <c r="F2773" s="39" t="s">
        <v>19526</v>
      </c>
    </row>
    <row r="2774" spans="1:6" x14ac:dyDescent="0.25">
      <c r="A2774" s="80" t="s">
        <v>21112</v>
      </c>
      <c r="B2774" s="13" t="s">
        <v>21113</v>
      </c>
      <c r="C2774" s="55" t="s">
        <v>6</v>
      </c>
      <c r="D2774" s="55" t="s">
        <v>21470</v>
      </c>
      <c r="E2774" s="13"/>
      <c r="F2774" s="39" t="s">
        <v>19526</v>
      </c>
    </row>
    <row r="2775" spans="1:6" x14ac:dyDescent="0.25">
      <c r="A2775" s="80" t="s">
        <v>21114</v>
      </c>
      <c r="B2775" s="13" t="s">
        <v>21115</v>
      </c>
      <c r="C2775" s="55" t="s">
        <v>6</v>
      </c>
      <c r="D2775" s="55" t="s">
        <v>21462</v>
      </c>
      <c r="E2775" s="13"/>
      <c r="F2775" s="39" t="s">
        <v>19526</v>
      </c>
    </row>
    <row r="2776" spans="1:6" x14ac:dyDescent="0.25">
      <c r="A2776" s="80" t="s">
        <v>21116</v>
      </c>
      <c r="B2776" s="13" t="s">
        <v>21117</v>
      </c>
      <c r="C2776" s="55" t="s">
        <v>6</v>
      </c>
      <c r="D2776" s="55" t="s">
        <v>19359</v>
      </c>
      <c r="E2776" s="13"/>
      <c r="F2776" s="39" t="s">
        <v>19526</v>
      </c>
    </row>
    <row r="2777" spans="1:6" x14ac:dyDescent="0.25">
      <c r="A2777" s="80" t="s">
        <v>21118</v>
      </c>
      <c r="B2777" s="13" t="s">
        <v>21119</v>
      </c>
      <c r="C2777" s="55" t="s">
        <v>6</v>
      </c>
      <c r="D2777" s="55" t="s">
        <v>19359</v>
      </c>
      <c r="E2777" s="13"/>
      <c r="F2777" s="39" t="s">
        <v>19526</v>
      </c>
    </row>
    <row r="2778" spans="1:6" x14ac:dyDescent="0.25">
      <c r="A2778" s="80" t="s">
        <v>21120</v>
      </c>
      <c r="B2778" s="13" t="s">
        <v>21121</v>
      </c>
      <c r="C2778" s="55" t="s">
        <v>6</v>
      </c>
      <c r="D2778" s="55" t="s">
        <v>19359</v>
      </c>
      <c r="E2778" s="13"/>
      <c r="F2778" s="39" t="s">
        <v>19526</v>
      </c>
    </row>
    <row r="2779" spans="1:6" x14ac:dyDescent="0.25">
      <c r="A2779" s="80" t="s">
        <v>21122</v>
      </c>
      <c r="B2779" s="13" t="s">
        <v>21123</v>
      </c>
      <c r="C2779" s="55" t="s">
        <v>6</v>
      </c>
      <c r="D2779" s="55" t="s">
        <v>19359</v>
      </c>
      <c r="E2779" s="13"/>
      <c r="F2779" s="39" t="s">
        <v>19526</v>
      </c>
    </row>
    <row r="2780" spans="1:6" x14ac:dyDescent="0.25">
      <c r="A2780" s="80" t="s">
        <v>21124</v>
      </c>
      <c r="B2780" s="13" t="s">
        <v>21125</v>
      </c>
      <c r="C2780" s="55" t="s">
        <v>6</v>
      </c>
      <c r="D2780" s="55" t="s">
        <v>19359</v>
      </c>
      <c r="E2780" s="13"/>
      <c r="F2780" s="39" t="s">
        <v>19526</v>
      </c>
    </row>
    <row r="2781" spans="1:6" x14ac:dyDescent="0.25">
      <c r="A2781" s="80" t="s">
        <v>21126</v>
      </c>
      <c r="B2781" s="13" t="s">
        <v>21127</v>
      </c>
      <c r="C2781" s="55" t="s">
        <v>6</v>
      </c>
      <c r="D2781" s="55" t="s">
        <v>19359</v>
      </c>
      <c r="E2781" s="13"/>
      <c r="F2781" s="39" t="s">
        <v>19526</v>
      </c>
    </row>
    <row r="2782" spans="1:6" x14ac:dyDescent="0.25">
      <c r="A2782" s="80" t="s">
        <v>21128</v>
      </c>
      <c r="B2782" s="13" t="s">
        <v>21129</v>
      </c>
      <c r="C2782" s="55" t="s">
        <v>6</v>
      </c>
      <c r="D2782" s="55" t="s">
        <v>19359</v>
      </c>
      <c r="E2782" s="13"/>
      <c r="F2782" s="39" t="s">
        <v>19526</v>
      </c>
    </row>
    <row r="2783" spans="1:6" x14ac:dyDescent="0.25">
      <c r="A2783" s="80" t="s">
        <v>21130</v>
      </c>
      <c r="B2783" s="13" t="s">
        <v>21131</v>
      </c>
      <c r="C2783" s="55" t="s">
        <v>6</v>
      </c>
      <c r="D2783" s="55" t="s">
        <v>19359</v>
      </c>
      <c r="E2783" s="13"/>
      <c r="F2783" s="39" t="s">
        <v>19526</v>
      </c>
    </row>
    <row r="2784" spans="1:6" x14ac:dyDescent="0.25">
      <c r="A2784" s="80" t="s">
        <v>21132</v>
      </c>
      <c r="B2784" s="13" t="s">
        <v>21057</v>
      </c>
      <c r="C2784" s="55" t="s">
        <v>6</v>
      </c>
      <c r="D2784" s="55" t="s">
        <v>19359</v>
      </c>
      <c r="E2784" s="13"/>
      <c r="F2784" s="39" t="s">
        <v>19526</v>
      </c>
    </row>
    <row r="2785" spans="1:6" x14ac:dyDescent="0.25">
      <c r="A2785" s="80" t="s">
        <v>21133</v>
      </c>
      <c r="B2785" s="13" t="s">
        <v>21134</v>
      </c>
      <c r="C2785" s="55" t="s">
        <v>6</v>
      </c>
      <c r="D2785" s="55" t="s">
        <v>19359</v>
      </c>
      <c r="E2785" s="13"/>
      <c r="F2785" s="39" t="s">
        <v>19526</v>
      </c>
    </row>
    <row r="2786" spans="1:6" x14ac:dyDescent="0.25">
      <c r="A2786" s="80" t="s">
        <v>3764</v>
      </c>
      <c r="B2786" s="13" t="s">
        <v>3765</v>
      </c>
      <c r="C2786" s="55" t="s">
        <v>6</v>
      </c>
      <c r="D2786" s="55" t="s">
        <v>19321</v>
      </c>
      <c r="E2786" s="13" t="s">
        <v>21453</v>
      </c>
      <c r="F2786" s="39" t="s">
        <v>19526</v>
      </c>
    </row>
    <row r="2787" spans="1:6" x14ac:dyDescent="0.25">
      <c r="A2787" s="80" t="s">
        <v>3768</v>
      </c>
      <c r="B2787" s="13" t="s">
        <v>3769</v>
      </c>
      <c r="C2787" s="55" t="s">
        <v>1253</v>
      </c>
      <c r="D2787" s="55" t="s">
        <v>19385</v>
      </c>
      <c r="E2787" s="13"/>
      <c r="F2787" s="39" t="s">
        <v>19526</v>
      </c>
    </row>
    <row r="2788" spans="1:6" x14ac:dyDescent="0.25">
      <c r="A2788" s="80" t="s">
        <v>21135</v>
      </c>
      <c r="B2788" s="13" t="s">
        <v>21136</v>
      </c>
      <c r="C2788" s="55" t="s">
        <v>6</v>
      </c>
      <c r="D2788" s="55" t="s">
        <v>19353</v>
      </c>
      <c r="E2788" s="13"/>
      <c r="F2788" s="39" t="s">
        <v>19526</v>
      </c>
    </row>
    <row r="2789" spans="1:6" x14ac:dyDescent="0.25">
      <c r="A2789" s="80" t="s">
        <v>21137</v>
      </c>
      <c r="B2789" s="13" t="s">
        <v>21138</v>
      </c>
      <c r="C2789" s="55" t="s">
        <v>6</v>
      </c>
      <c r="D2789" s="55" t="s">
        <v>19353</v>
      </c>
      <c r="E2789" s="13"/>
      <c r="F2789" s="39" t="s">
        <v>19526</v>
      </c>
    </row>
    <row r="2790" spans="1:6" x14ac:dyDescent="0.25">
      <c r="A2790" s="80" t="s">
        <v>21139</v>
      </c>
      <c r="B2790" s="13" t="s">
        <v>21140</v>
      </c>
      <c r="C2790" s="55" t="s">
        <v>6</v>
      </c>
      <c r="D2790" s="55" t="s">
        <v>19353</v>
      </c>
      <c r="E2790" s="13"/>
      <c r="F2790" s="39" t="s">
        <v>19526</v>
      </c>
    </row>
    <row r="2791" spans="1:6" x14ac:dyDescent="0.25">
      <c r="A2791" s="80" t="s">
        <v>21141</v>
      </c>
      <c r="B2791" s="13" t="s">
        <v>21142</v>
      </c>
      <c r="C2791" s="55" t="s">
        <v>6</v>
      </c>
      <c r="D2791" s="55" t="s">
        <v>19353</v>
      </c>
      <c r="E2791" s="13"/>
      <c r="F2791" s="39" t="s">
        <v>19526</v>
      </c>
    </row>
    <row r="2792" spans="1:6" x14ac:dyDescent="0.25">
      <c r="A2792" s="80" t="s">
        <v>3778</v>
      </c>
      <c r="B2792" s="13" t="s">
        <v>3779</v>
      </c>
      <c r="C2792" s="55" t="s">
        <v>6</v>
      </c>
      <c r="D2792" s="55" t="s">
        <v>19366</v>
      </c>
      <c r="E2792" s="13"/>
      <c r="F2792" s="39" t="s">
        <v>19526</v>
      </c>
    </row>
    <row r="2793" spans="1:6" x14ac:dyDescent="0.25">
      <c r="A2793" s="80" t="s">
        <v>3780</v>
      </c>
      <c r="B2793" s="13" t="s">
        <v>3781</v>
      </c>
      <c r="C2793" s="55" t="s">
        <v>6</v>
      </c>
      <c r="D2793" s="55" t="s">
        <v>19366</v>
      </c>
      <c r="E2793" s="13"/>
      <c r="F2793" s="39" t="s">
        <v>19526</v>
      </c>
    </row>
    <row r="2794" spans="1:6" x14ac:dyDescent="0.25">
      <c r="A2794" s="80" t="s">
        <v>21143</v>
      </c>
      <c r="B2794" s="13" t="s">
        <v>21144</v>
      </c>
      <c r="C2794" s="55" t="s">
        <v>6</v>
      </c>
      <c r="D2794" s="55" t="s">
        <v>19366</v>
      </c>
      <c r="E2794" s="13"/>
      <c r="F2794" s="39" t="s">
        <v>19526</v>
      </c>
    </row>
    <row r="2795" spans="1:6" x14ac:dyDescent="0.25">
      <c r="A2795" s="80" t="s">
        <v>21145</v>
      </c>
      <c r="B2795" s="13" t="s">
        <v>21146</v>
      </c>
      <c r="C2795" s="55" t="s">
        <v>6</v>
      </c>
      <c r="D2795" s="55" t="s">
        <v>19366</v>
      </c>
      <c r="E2795" s="13"/>
      <c r="F2795" s="39" t="s">
        <v>19526</v>
      </c>
    </row>
    <row r="2796" spans="1:6" x14ac:dyDescent="0.25">
      <c r="A2796" s="80" t="s">
        <v>21147</v>
      </c>
      <c r="B2796" s="13" t="s">
        <v>21148</v>
      </c>
      <c r="C2796" s="55" t="s">
        <v>6</v>
      </c>
      <c r="D2796" s="55" t="s">
        <v>19366</v>
      </c>
      <c r="E2796" s="13"/>
      <c r="F2796" s="39" t="s">
        <v>19526</v>
      </c>
    </row>
    <row r="2797" spans="1:6" x14ac:dyDescent="0.25">
      <c r="A2797" s="80" t="s">
        <v>21149</v>
      </c>
      <c r="B2797" s="13" t="s">
        <v>21150</v>
      </c>
      <c r="C2797" s="55" t="s">
        <v>6</v>
      </c>
      <c r="D2797" s="55" t="s">
        <v>19366</v>
      </c>
      <c r="E2797" s="13"/>
      <c r="F2797" s="39" t="s">
        <v>19526</v>
      </c>
    </row>
    <row r="2798" spans="1:6" x14ac:dyDescent="0.25">
      <c r="A2798" s="80" t="s">
        <v>21151</v>
      </c>
      <c r="B2798" s="13" t="s">
        <v>21152</v>
      </c>
      <c r="C2798" s="55" t="s">
        <v>6</v>
      </c>
      <c r="D2798" s="55" t="s">
        <v>19366</v>
      </c>
      <c r="E2798" s="13"/>
      <c r="F2798" s="39" t="s">
        <v>19526</v>
      </c>
    </row>
    <row r="2799" spans="1:6" x14ac:dyDescent="0.25">
      <c r="A2799" s="80" t="s">
        <v>21153</v>
      </c>
      <c r="B2799" s="13" t="s">
        <v>21154</v>
      </c>
      <c r="C2799" s="55" t="s">
        <v>6</v>
      </c>
      <c r="D2799" s="55" t="s">
        <v>19366</v>
      </c>
      <c r="E2799" s="13"/>
      <c r="F2799" s="39" t="s">
        <v>19526</v>
      </c>
    </row>
    <row r="2800" spans="1:6" x14ac:dyDescent="0.25">
      <c r="A2800" s="80" t="s">
        <v>21155</v>
      </c>
      <c r="B2800" s="13" t="s">
        <v>21156</v>
      </c>
      <c r="C2800" s="55" t="s">
        <v>6</v>
      </c>
      <c r="D2800" s="55" t="s">
        <v>19366</v>
      </c>
      <c r="E2800" s="13"/>
      <c r="F2800" s="39" t="s">
        <v>19526</v>
      </c>
    </row>
    <row r="2801" spans="1:6" x14ac:dyDescent="0.25">
      <c r="A2801" s="80" t="s">
        <v>21157</v>
      </c>
      <c r="B2801" s="13" t="s">
        <v>21158</v>
      </c>
      <c r="C2801" s="55" t="s">
        <v>6</v>
      </c>
      <c r="D2801" s="55" t="s">
        <v>19366</v>
      </c>
      <c r="E2801" s="13"/>
      <c r="F2801" s="39" t="s">
        <v>19526</v>
      </c>
    </row>
    <row r="2802" spans="1:6" x14ac:dyDescent="0.25">
      <c r="A2802" s="80" t="s">
        <v>21159</v>
      </c>
      <c r="B2802" s="13" t="s">
        <v>21160</v>
      </c>
      <c r="C2802" s="55" t="s">
        <v>6</v>
      </c>
      <c r="D2802" s="55" t="s">
        <v>19366</v>
      </c>
      <c r="E2802" s="13"/>
      <c r="F2802" s="39" t="s">
        <v>19526</v>
      </c>
    </row>
    <row r="2803" spans="1:6" x14ac:dyDescent="0.25">
      <c r="A2803" s="80" t="s">
        <v>21161</v>
      </c>
      <c r="B2803" s="13" t="s">
        <v>21162</v>
      </c>
      <c r="C2803" s="55" t="s">
        <v>6</v>
      </c>
      <c r="D2803" s="55" t="s">
        <v>19366</v>
      </c>
      <c r="E2803" s="13"/>
      <c r="F2803" s="39" t="s">
        <v>19526</v>
      </c>
    </row>
    <row r="2804" spans="1:6" x14ac:dyDescent="0.25">
      <c r="A2804" s="80" t="s">
        <v>21163</v>
      </c>
      <c r="B2804" s="13" t="s">
        <v>21164</v>
      </c>
      <c r="C2804" s="55" t="s">
        <v>6</v>
      </c>
      <c r="D2804" s="55" t="s">
        <v>19366</v>
      </c>
      <c r="E2804" s="13"/>
      <c r="F2804" s="39" t="s">
        <v>19526</v>
      </c>
    </row>
    <row r="2805" spans="1:6" x14ac:dyDescent="0.25">
      <c r="A2805" s="80" t="s">
        <v>21165</v>
      </c>
      <c r="B2805" s="13" t="s">
        <v>21166</v>
      </c>
      <c r="C2805" s="55" t="s">
        <v>6</v>
      </c>
      <c r="D2805" s="55" t="s">
        <v>19366</v>
      </c>
      <c r="E2805" s="13"/>
      <c r="F2805" s="39" t="s">
        <v>19526</v>
      </c>
    </row>
    <row r="2806" spans="1:6" x14ac:dyDescent="0.25">
      <c r="A2806" s="80" t="s">
        <v>21167</v>
      </c>
      <c r="B2806" s="13" t="s">
        <v>21168</v>
      </c>
      <c r="C2806" s="55" t="s">
        <v>6</v>
      </c>
      <c r="D2806" s="55" t="s">
        <v>19366</v>
      </c>
      <c r="E2806" s="13"/>
      <c r="F2806" s="39" t="s">
        <v>19526</v>
      </c>
    </row>
    <row r="2807" spans="1:6" x14ac:dyDescent="0.25">
      <c r="A2807" s="80" t="s">
        <v>21169</v>
      </c>
      <c r="B2807" s="13" t="s">
        <v>21170</v>
      </c>
      <c r="C2807" s="55" t="s">
        <v>6</v>
      </c>
      <c r="D2807" s="55" t="s">
        <v>19366</v>
      </c>
      <c r="E2807" s="13"/>
      <c r="F2807" s="39" t="s">
        <v>19526</v>
      </c>
    </row>
    <row r="2808" spans="1:6" x14ac:dyDescent="0.25">
      <c r="A2808" s="80" t="s">
        <v>21171</v>
      </c>
      <c r="B2808" s="13" t="s">
        <v>21172</v>
      </c>
      <c r="C2808" s="55" t="s">
        <v>6</v>
      </c>
      <c r="D2808" s="55" t="s">
        <v>19366</v>
      </c>
      <c r="E2808" s="13"/>
      <c r="F2808" s="39" t="s">
        <v>19526</v>
      </c>
    </row>
    <row r="2809" spans="1:6" x14ac:dyDescent="0.25">
      <c r="A2809" s="80" t="s">
        <v>21173</v>
      </c>
      <c r="B2809" s="13" t="s">
        <v>21174</v>
      </c>
      <c r="C2809" s="55" t="s">
        <v>6</v>
      </c>
      <c r="D2809" s="55" t="s">
        <v>19366</v>
      </c>
      <c r="E2809" s="13"/>
      <c r="F2809" s="39" t="s">
        <v>19526</v>
      </c>
    </row>
    <row r="2810" spans="1:6" x14ac:dyDescent="0.25">
      <c r="A2810" s="80" t="s">
        <v>21175</v>
      </c>
      <c r="B2810" s="13" t="s">
        <v>21176</v>
      </c>
      <c r="C2810" s="55" t="s">
        <v>6</v>
      </c>
      <c r="D2810" s="55" t="s">
        <v>19366</v>
      </c>
      <c r="E2810" s="13"/>
      <c r="F2810" s="39" t="s">
        <v>19526</v>
      </c>
    </row>
    <row r="2811" spans="1:6" x14ac:dyDescent="0.25">
      <c r="A2811" s="80" t="s">
        <v>21177</v>
      </c>
      <c r="B2811" s="13" t="s">
        <v>21178</v>
      </c>
      <c r="C2811" s="55" t="s">
        <v>6</v>
      </c>
      <c r="D2811" s="55" t="s">
        <v>19366</v>
      </c>
      <c r="E2811" s="13"/>
      <c r="F2811" s="39" t="s">
        <v>19526</v>
      </c>
    </row>
    <row r="2812" spans="1:6" x14ac:dyDescent="0.25">
      <c r="A2812" s="80" t="s">
        <v>21179</v>
      </c>
      <c r="B2812" s="13" t="s">
        <v>21180</v>
      </c>
      <c r="C2812" s="55" t="s">
        <v>6</v>
      </c>
      <c r="D2812" s="55" t="s">
        <v>19366</v>
      </c>
      <c r="E2812" s="13"/>
      <c r="F2812" s="39" t="s">
        <v>19526</v>
      </c>
    </row>
    <row r="2813" spans="1:6" x14ac:dyDescent="0.25">
      <c r="A2813" s="80" t="s">
        <v>21181</v>
      </c>
      <c r="B2813" s="13" t="s">
        <v>21182</v>
      </c>
      <c r="C2813" s="55" t="s">
        <v>6</v>
      </c>
      <c r="D2813" s="55" t="s">
        <v>19366</v>
      </c>
      <c r="E2813" s="13"/>
      <c r="F2813" s="39" t="s">
        <v>19526</v>
      </c>
    </row>
    <row r="2814" spans="1:6" x14ac:dyDescent="0.25">
      <c r="A2814" s="80" t="s">
        <v>21183</v>
      </c>
      <c r="B2814" s="13" t="s">
        <v>21184</v>
      </c>
      <c r="C2814" s="55" t="s">
        <v>6</v>
      </c>
      <c r="D2814" s="55" t="s">
        <v>19366</v>
      </c>
      <c r="E2814" s="13"/>
      <c r="F2814" s="39" t="s">
        <v>19526</v>
      </c>
    </row>
    <row r="2815" spans="1:6" x14ac:dyDescent="0.25">
      <c r="A2815" s="80" t="s">
        <v>21185</v>
      </c>
      <c r="B2815" s="13" t="s">
        <v>21186</v>
      </c>
      <c r="C2815" s="55" t="s">
        <v>6</v>
      </c>
      <c r="D2815" s="55" t="s">
        <v>19366</v>
      </c>
      <c r="E2815" s="13"/>
      <c r="F2815" s="39" t="s">
        <v>19526</v>
      </c>
    </row>
    <row r="2816" spans="1:6" x14ac:dyDescent="0.25">
      <c r="A2816" s="80" t="s">
        <v>21187</v>
      </c>
      <c r="B2816" s="13" t="s">
        <v>21178</v>
      </c>
      <c r="C2816" s="55" t="s">
        <v>6</v>
      </c>
      <c r="D2816" s="55" t="s">
        <v>19366</v>
      </c>
      <c r="E2816" s="13"/>
      <c r="F2816" s="39" t="s">
        <v>19526</v>
      </c>
    </row>
    <row r="2817" spans="1:6" x14ac:dyDescent="0.25">
      <c r="A2817" s="80" t="s">
        <v>21188</v>
      </c>
      <c r="B2817" s="13" t="s">
        <v>21189</v>
      </c>
      <c r="C2817" s="55" t="s">
        <v>6</v>
      </c>
      <c r="D2817" s="55" t="s">
        <v>19366</v>
      </c>
      <c r="E2817" s="13"/>
      <c r="F2817" s="39" t="s">
        <v>19526</v>
      </c>
    </row>
    <row r="2818" spans="1:6" x14ac:dyDescent="0.25">
      <c r="A2818" s="80" t="s">
        <v>21190</v>
      </c>
      <c r="B2818" s="13" t="s">
        <v>21191</v>
      </c>
      <c r="C2818" s="55" t="s">
        <v>6</v>
      </c>
      <c r="D2818" s="55" t="s">
        <v>19366</v>
      </c>
      <c r="E2818" s="13"/>
      <c r="F2818" s="39" t="s">
        <v>19526</v>
      </c>
    </row>
    <row r="2819" spans="1:6" x14ac:dyDescent="0.25">
      <c r="A2819" s="80" t="s">
        <v>21192</v>
      </c>
      <c r="B2819" s="13" t="s">
        <v>21193</v>
      </c>
      <c r="C2819" s="55" t="s">
        <v>6</v>
      </c>
      <c r="D2819" s="55" t="s">
        <v>19366</v>
      </c>
      <c r="E2819" s="13"/>
      <c r="F2819" s="39" t="s">
        <v>19526</v>
      </c>
    </row>
    <row r="2820" spans="1:6" x14ac:dyDescent="0.25">
      <c r="A2820" s="80" t="s">
        <v>21194</v>
      </c>
      <c r="B2820" s="13" t="s">
        <v>21195</v>
      </c>
      <c r="C2820" s="55" t="s">
        <v>6</v>
      </c>
      <c r="D2820" s="55" t="s">
        <v>19366</v>
      </c>
      <c r="E2820" s="13"/>
      <c r="F2820" s="39" t="s">
        <v>19526</v>
      </c>
    </row>
    <row r="2821" spans="1:6" x14ac:dyDescent="0.25">
      <c r="A2821" s="80" t="s">
        <v>21196</v>
      </c>
      <c r="B2821" s="13" t="s">
        <v>21197</v>
      </c>
      <c r="C2821" s="55" t="s">
        <v>6</v>
      </c>
      <c r="D2821" s="55" t="s">
        <v>19366</v>
      </c>
      <c r="E2821" s="13"/>
      <c r="F2821" s="39" t="s">
        <v>19526</v>
      </c>
    </row>
    <row r="2822" spans="1:6" x14ac:dyDescent="0.25">
      <c r="A2822" s="80" t="s">
        <v>21198</v>
      </c>
      <c r="B2822" s="13" t="s">
        <v>21199</v>
      </c>
      <c r="C2822" s="55" t="s">
        <v>6</v>
      </c>
      <c r="D2822" s="55" t="s">
        <v>19366</v>
      </c>
      <c r="E2822" s="13"/>
      <c r="F2822" s="39" t="s">
        <v>19526</v>
      </c>
    </row>
    <row r="2823" spans="1:6" x14ac:dyDescent="0.25">
      <c r="A2823" s="80" t="s">
        <v>21200</v>
      </c>
      <c r="B2823" s="13" t="s">
        <v>21201</v>
      </c>
      <c r="C2823" s="55" t="s">
        <v>6</v>
      </c>
      <c r="D2823" s="55" t="s">
        <v>19366</v>
      </c>
      <c r="E2823" s="13"/>
      <c r="F2823" s="39" t="s">
        <v>19526</v>
      </c>
    </row>
    <row r="2824" spans="1:6" x14ac:dyDescent="0.25">
      <c r="A2824" s="80" t="s">
        <v>21202</v>
      </c>
      <c r="B2824" s="13" t="s">
        <v>21203</v>
      </c>
      <c r="C2824" s="55" t="s">
        <v>6</v>
      </c>
      <c r="D2824" s="55" t="s">
        <v>19366</v>
      </c>
      <c r="E2824" s="13"/>
      <c r="F2824" s="39" t="s">
        <v>19526</v>
      </c>
    </row>
    <row r="2825" spans="1:6" x14ac:dyDescent="0.25">
      <c r="A2825" s="80" t="s">
        <v>21204</v>
      </c>
      <c r="B2825" s="13" t="s">
        <v>21205</v>
      </c>
      <c r="C2825" s="55" t="s">
        <v>6</v>
      </c>
      <c r="D2825" s="55" t="s">
        <v>19366</v>
      </c>
      <c r="E2825" s="13"/>
      <c r="F2825" s="39" t="s">
        <v>19526</v>
      </c>
    </row>
    <row r="2826" spans="1:6" x14ac:dyDescent="0.25">
      <c r="A2826" s="80" t="s">
        <v>21206</v>
      </c>
      <c r="B2826" s="13" t="s">
        <v>21207</v>
      </c>
      <c r="C2826" s="55" t="s">
        <v>6</v>
      </c>
      <c r="D2826" s="55" t="s">
        <v>19366</v>
      </c>
      <c r="E2826" s="13"/>
      <c r="F2826" s="39" t="s">
        <v>19526</v>
      </c>
    </row>
    <row r="2827" spans="1:6" x14ac:dyDescent="0.25">
      <c r="A2827" s="80" t="s">
        <v>21208</v>
      </c>
      <c r="B2827" s="13" t="s">
        <v>21209</v>
      </c>
      <c r="C2827" s="55" t="s">
        <v>6</v>
      </c>
      <c r="D2827" s="55" t="s">
        <v>19366</v>
      </c>
      <c r="E2827" s="13"/>
      <c r="F2827" s="39" t="s">
        <v>19526</v>
      </c>
    </row>
    <row r="2828" spans="1:6" x14ac:dyDescent="0.25">
      <c r="A2828" s="80" t="s">
        <v>21210</v>
      </c>
      <c r="B2828" s="13" t="s">
        <v>21211</v>
      </c>
      <c r="C2828" s="55" t="s">
        <v>6</v>
      </c>
      <c r="D2828" s="55" t="s">
        <v>19366</v>
      </c>
      <c r="E2828" s="13"/>
      <c r="F2828" s="39" t="s">
        <v>19526</v>
      </c>
    </row>
    <row r="2829" spans="1:6" x14ac:dyDescent="0.25">
      <c r="A2829" s="80" t="s">
        <v>21212</v>
      </c>
      <c r="B2829" s="13" t="s">
        <v>21213</v>
      </c>
      <c r="C2829" s="55" t="s">
        <v>6</v>
      </c>
      <c r="D2829" s="55" t="s">
        <v>19366</v>
      </c>
      <c r="E2829" s="13"/>
      <c r="F2829" s="39" t="s">
        <v>19526</v>
      </c>
    </row>
    <row r="2830" spans="1:6" x14ac:dyDescent="0.25">
      <c r="A2830" s="80" t="s">
        <v>21214</v>
      </c>
      <c r="B2830" s="13" t="s">
        <v>21215</v>
      </c>
      <c r="C2830" s="55" t="s">
        <v>6</v>
      </c>
      <c r="D2830" s="55" t="s">
        <v>19366</v>
      </c>
      <c r="E2830" s="13"/>
      <c r="F2830" s="39" t="s">
        <v>19526</v>
      </c>
    </row>
    <row r="2831" spans="1:6" x14ac:dyDescent="0.25">
      <c r="A2831" s="80" t="s">
        <v>21216</v>
      </c>
      <c r="B2831" s="13" t="s">
        <v>21217</v>
      </c>
      <c r="C2831" s="55" t="s">
        <v>6</v>
      </c>
      <c r="D2831" s="55" t="s">
        <v>19366</v>
      </c>
      <c r="E2831" s="13"/>
      <c r="F2831" s="39" t="s">
        <v>19526</v>
      </c>
    </row>
    <row r="2832" spans="1:6" x14ac:dyDescent="0.25">
      <c r="A2832" s="80" t="s">
        <v>21218</v>
      </c>
      <c r="B2832" s="13" t="s">
        <v>21219</v>
      </c>
      <c r="C2832" s="55" t="s">
        <v>6</v>
      </c>
      <c r="D2832" s="55" t="s">
        <v>19366</v>
      </c>
      <c r="E2832" s="13"/>
      <c r="F2832" s="39" t="s">
        <v>19526</v>
      </c>
    </row>
    <row r="2833" spans="1:6" x14ac:dyDescent="0.25">
      <c r="A2833" s="80" t="s">
        <v>21220</v>
      </c>
      <c r="B2833" s="13" t="s">
        <v>21221</v>
      </c>
      <c r="C2833" s="55" t="s">
        <v>6</v>
      </c>
      <c r="D2833" s="55" t="s">
        <v>19366</v>
      </c>
      <c r="E2833" s="13"/>
      <c r="F2833" s="39" t="s">
        <v>19526</v>
      </c>
    </row>
    <row r="2834" spans="1:6" x14ac:dyDescent="0.25">
      <c r="A2834" s="80" t="s">
        <v>21222</v>
      </c>
      <c r="B2834" s="13" t="s">
        <v>21223</v>
      </c>
      <c r="C2834" s="55" t="s">
        <v>6</v>
      </c>
      <c r="D2834" s="55" t="s">
        <v>19366</v>
      </c>
      <c r="E2834" s="13"/>
      <c r="F2834" s="39" t="s">
        <v>19526</v>
      </c>
    </row>
    <row r="2835" spans="1:6" x14ac:dyDescent="0.25">
      <c r="A2835" s="80" t="s">
        <v>21224</v>
      </c>
      <c r="B2835" s="13" t="s">
        <v>21225</v>
      </c>
      <c r="C2835" s="55" t="s">
        <v>6</v>
      </c>
      <c r="D2835" s="55" t="s">
        <v>19366</v>
      </c>
      <c r="E2835" s="13"/>
      <c r="F2835" s="39" t="s">
        <v>19526</v>
      </c>
    </row>
    <row r="2836" spans="1:6" x14ac:dyDescent="0.25">
      <c r="A2836" s="80" t="s">
        <v>21226</v>
      </c>
      <c r="B2836" s="13" t="s">
        <v>21227</v>
      </c>
      <c r="C2836" s="55" t="s">
        <v>6</v>
      </c>
      <c r="D2836" s="55" t="s">
        <v>19366</v>
      </c>
      <c r="E2836" s="13"/>
      <c r="F2836" s="39" t="s">
        <v>19526</v>
      </c>
    </row>
    <row r="2837" spans="1:6" x14ac:dyDescent="0.25">
      <c r="A2837" s="80" t="s">
        <v>21228</v>
      </c>
      <c r="B2837" s="13" t="s">
        <v>3596</v>
      </c>
      <c r="C2837" s="55" t="s">
        <v>6</v>
      </c>
      <c r="D2837" s="55" t="s">
        <v>19325</v>
      </c>
      <c r="E2837" s="13" t="s">
        <v>21453</v>
      </c>
      <c r="F2837" s="39" t="s">
        <v>19526</v>
      </c>
    </row>
    <row r="2838" spans="1:6" x14ac:dyDescent="0.25">
      <c r="A2838" s="80" t="s">
        <v>21229</v>
      </c>
      <c r="B2838" s="13" t="s">
        <v>21230</v>
      </c>
      <c r="C2838" s="55" t="s">
        <v>6</v>
      </c>
      <c r="D2838" s="55" t="s">
        <v>19386</v>
      </c>
      <c r="E2838" s="13"/>
      <c r="F2838" s="39" t="s">
        <v>19526</v>
      </c>
    </row>
    <row r="2839" spans="1:6" x14ac:dyDescent="0.25">
      <c r="A2839" s="80" t="s">
        <v>21231</v>
      </c>
      <c r="B2839" s="13" t="s">
        <v>21232</v>
      </c>
      <c r="C2839" s="55" t="s">
        <v>6</v>
      </c>
      <c r="D2839" s="55" t="s">
        <v>19353</v>
      </c>
      <c r="E2839" s="13"/>
      <c r="F2839" s="39" t="s">
        <v>19526</v>
      </c>
    </row>
    <row r="2840" spans="1:6" x14ac:dyDescent="0.25">
      <c r="A2840" s="80" t="s">
        <v>3846</v>
      </c>
      <c r="B2840" s="13" t="s">
        <v>3847</v>
      </c>
      <c r="C2840" s="55" t="s">
        <v>6</v>
      </c>
      <c r="D2840" s="55" t="s">
        <v>19352</v>
      </c>
      <c r="E2840" s="13"/>
      <c r="F2840" s="39" t="s">
        <v>19526</v>
      </c>
    </row>
    <row r="2841" spans="1:6" x14ac:dyDescent="0.25">
      <c r="A2841" s="80" t="s">
        <v>21233</v>
      </c>
      <c r="B2841" s="13" t="s">
        <v>21234</v>
      </c>
      <c r="C2841" s="55" t="s">
        <v>6</v>
      </c>
      <c r="D2841" s="55" t="s">
        <v>19353</v>
      </c>
      <c r="E2841" s="13"/>
      <c r="F2841" s="39" t="s">
        <v>19526</v>
      </c>
    </row>
    <row r="2842" spans="1:6" x14ac:dyDescent="0.25">
      <c r="A2842" s="80" t="s">
        <v>21235</v>
      </c>
      <c r="B2842" s="13" t="s">
        <v>21236</v>
      </c>
      <c r="C2842" s="55" t="s">
        <v>6</v>
      </c>
      <c r="D2842" s="55" t="s">
        <v>19344</v>
      </c>
      <c r="E2842" s="13"/>
      <c r="F2842" s="39" t="s">
        <v>19526</v>
      </c>
    </row>
    <row r="2843" spans="1:6" x14ac:dyDescent="0.25">
      <c r="A2843" s="80" t="s">
        <v>3872</v>
      </c>
      <c r="B2843" s="13" t="s">
        <v>3873</v>
      </c>
      <c r="C2843" s="55" t="s">
        <v>6</v>
      </c>
      <c r="D2843" s="55" t="s">
        <v>19326</v>
      </c>
      <c r="E2843" s="13"/>
      <c r="F2843" s="39" t="s">
        <v>19526</v>
      </c>
    </row>
    <row r="2844" spans="1:6" x14ac:dyDescent="0.25">
      <c r="A2844" s="80" t="s">
        <v>21237</v>
      </c>
      <c r="B2844" s="13" t="s">
        <v>21238</v>
      </c>
      <c r="C2844" s="55" t="s">
        <v>6</v>
      </c>
      <c r="D2844" s="55" t="s">
        <v>19359</v>
      </c>
      <c r="E2844" s="13"/>
      <c r="F2844" s="39" t="s">
        <v>19526</v>
      </c>
    </row>
    <row r="2845" spans="1:6" x14ac:dyDescent="0.25">
      <c r="A2845" s="80" t="s">
        <v>21239</v>
      </c>
      <c r="B2845" s="13" t="s">
        <v>21240</v>
      </c>
      <c r="C2845" s="55" t="s">
        <v>6</v>
      </c>
      <c r="D2845" s="55" t="s">
        <v>19359</v>
      </c>
      <c r="E2845" s="13"/>
      <c r="F2845" s="39" t="s">
        <v>19526</v>
      </c>
    </row>
    <row r="2846" spans="1:6" x14ac:dyDescent="0.25">
      <c r="A2846" s="80" t="s">
        <v>21241</v>
      </c>
      <c r="B2846" s="13" t="s">
        <v>21242</v>
      </c>
      <c r="C2846" s="55" t="s">
        <v>6</v>
      </c>
      <c r="D2846" s="55" t="s">
        <v>19359</v>
      </c>
      <c r="E2846" s="13"/>
      <c r="F2846" s="39" t="s">
        <v>19526</v>
      </c>
    </row>
    <row r="2847" spans="1:6" x14ac:dyDescent="0.25">
      <c r="A2847" s="80" t="s">
        <v>21243</v>
      </c>
      <c r="B2847" s="13" t="s">
        <v>21244</v>
      </c>
      <c r="C2847" s="55" t="s">
        <v>6</v>
      </c>
      <c r="D2847" s="55" t="s">
        <v>19359</v>
      </c>
      <c r="E2847" s="13"/>
      <c r="F2847" s="39" t="s">
        <v>19526</v>
      </c>
    </row>
    <row r="2848" spans="1:6" x14ac:dyDescent="0.25">
      <c r="A2848" s="80" t="s">
        <v>21245</v>
      </c>
      <c r="B2848" s="13" t="s">
        <v>21246</v>
      </c>
      <c r="C2848" s="55" t="s">
        <v>6</v>
      </c>
      <c r="D2848" s="55" t="s">
        <v>19359</v>
      </c>
      <c r="E2848" s="13"/>
      <c r="F2848" s="39" t="s">
        <v>19526</v>
      </c>
    </row>
    <row r="2849" spans="1:6" x14ac:dyDescent="0.25">
      <c r="A2849" s="80" t="s">
        <v>21247</v>
      </c>
      <c r="B2849" s="13" t="s">
        <v>21248</v>
      </c>
      <c r="C2849" s="55" t="s">
        <v>6</v>
      </c>
      <c r="D2849" s="55" t="s">
        <v>19359</v>
      </c>
      <c r="E2849" s="13"/>
      <c r="F2849" s="39" t="s">
        <v>19526</v>
      </c>
    </row>
    <row r="2850" spans="1:6" x14ac:dyDescent="0.25">
      <c r="A2850" s="80" t="s">
        <v>21249</v>
      </c>
      <c r="B2850" s="13" t="s">
        <v>21250</v>
      </c>
      <c r="C2850" s="55" t="s">
        <v>6</v>
      </c>
      <c r="D2850" s="55" t="s">
        <v>19359</v>
      </c>
      <c r="E2850" s="13"/>
      <c r="F2850" s="39" t="s">
        <v>19526</v>
      </c>
    </row>
    <row r="2851" spans="1:6" x14ac:dyDescent="0.25">
      <c r="A2851" s="80" t="s">
        <v>21251</v>
      </c>
      <c r="B2851" s="13" t="s">
        <v>21252</v>
      </c>
      <c r="C2851" s="55" t="s">
        <v>6</v>
      </c>
      <c r="D2851" s="55" t="s">
        <v>19359</v>
      </c>
      <c r="E2851" s="13"/>
      <c r="F2851" s="39" t="s">
        <v>19526</v>
      </c>
    </row>
    <row r="2852" spans="1:6" x14ac:dyDescent="0.25">
      <c r="A2852" s="80" t="s">
        <v>21253</v>
      </c>
      <c r="B2852" s="13" t="s">
        <v>21254</v>
      </c>
      <c r="C2852" s="55" t="s">
        <v>6</v>
      </c>
      <c r="D2852" s="55" t="s">
        <v>19359</v>
      </c>
      <c r="E2852" s="13"/>
      <c r="F2852" s="39" t="s">
        <v>19526</v>
      </c>
    </row>
    <row r="2853" spans="1:6" x14ac:dyDescent="0.25">
      <c r="A2853" s="80" t="s">
        <v>21255</v>
      </c>
      <c r="B2853" s="13" t="s">
        <v>21256</v>
      </c>
      <c r="C2853" s="55" t="s">
        <v>6</v>
      </c>
      <c r="D2853" s="55" t="s">
        <v>19359</v>
      </c>
      <c r="E2853" s="13"/>
      <c r="F2853" s="39" t="s">
        <v>19526</v>
      </c>
    </row>
    <row r="2854" spans="1:6" x14ac:dyDescent="0.25">
      <c r="A2854" s="80" t="s">
        <v>21257</v>
      </c>
      <c r="B2854" s="13" t="s">
        <v>21258</v>
      </c>
      <c r="C2854" s="55" t="s">
        <v>6</v>
      </c>
      <c r="D2854" s="55" t="s">
        <v>19359</v>
      </c>
      <c r="E2854" s="13"/>
      <c r="F2854" s="39" t="s">
        <v>19526</v>
      </c>
    </row>
    <row r="2855" spans="1:6" x14ac:dyDescent="0.25">
      <c r="A2855" s="80" t="s">
        <v>21259</v>
      </c>
      <c r="B2855" s="13" t="s">
        <v>21260</v>
      </c>
      <c r="C2855" s="55" t="s">
        <v>6</v>
      </c>
      <c r="D2855" s="55" t="s">
        <v>19359</v>
      </c>
      <c r="E2855" s="13"/>
      <c r="F2855" s="39" t="s">
        <v>19526</v>
      </c>
    </row>
    <row r="2856" spans="1:6" x14ac:dyDescent="0.25">
      <c r="A2856" s="80" t="s">
        <v>21261</v>
      </c>
      <c r="B2856" s="13" t="s">
        <v>21262</v>
      </c>
      <c r="C2856" s="55" t="s">
        <v>6</v>
      </c>
      <c r="D2856" s="55" t="s">
        <v>19359</v>
      </c>
      <c r="E2856" s="13"/>
      <c r="F2856" s="39" t="s">
        <v>19526</v>
      </c>
    </row>
    <row r="2857" spans="1:6" x14ac:dyDescent="0.25">
      <c r="A2857" s="80" t="s">
        <v>21263</v>
      </c>
      <c r="B2857" s="13" t="s">
        <v>21264</v>
      </c>
      <c r="C2857" s="55" t="s">
        <v>6</v>
      </c>
      <c r="D2857" s="55" t="s">
        <v>19359</v>
      </c>
      <c r="E2857" s="13"/>
      <c r="F2857" s="39" t="s">
        <v>19526</v>
      </c>
    </row>
    <row r="2858" spans="1:6" x14ac:dyDescent="0.25">
      <c r="A2858" s="80" t="s">
        <v>21265</v>
      </c>
      <c r="B2858" s="13" t="s">
        <v>21266</v>
      </c>
      <c r="C2858" s="55" t="s">
        <v>6</v>
      </c>
      <c r="D2858" s="55" t="s">
        <v>19359</v>
      </c>
      <c r="E2858" s="13"/>
      <c r="F2858" s="39" t="s">
        <v>19526</v>
      </c>
    </row>
    <row r="2859" spans="1:6" x14ac:dyDescent="0.25">
      <c r="A2859" s="80" t="s">
        <v>21267</v>
      </c>
      <c r="B2859" s="13" t="s">
        <v>21268</v>
      </c>
      <c r="C2859" s="55" t="s">
        <v>6</v>
      </c>
      <c r="D2859" s="55" t="s">
        <v>19359</v>
      </c>
      <c r="E2859" s="13"/>
      <c r="F2859" s="39" t="s">
        <v>19526</v>
      </c>
    </row>
    <row r="2860" spans="1:6" x14ac:dyDescent="0.25">
      <c r="A2860" s="80" t="s">
        <v>21269</v>
      </c>
      <c r="B2860" s="13" t="s">
        <v>21270</v>
      </c>
      <c r="C2860" s="55" t="s">
        <v>6</v>
      </c>
      <c r="D2860" s="55" t="s">
        <v>19359</v>
      </c>
      <c r="E2860" s="13"/>
      <c r="F2860" s="39" t="s">
        <v>19526</v>
      </c>
    </row>
    <row r="2861" spans="1:6" x14ac:dyDescent="0.25">
      <c r="A2861" s="80" t="s">
        <v>21271</v>
      </c>
      <c r="B2861" s="13" t="s">
        <v>21272</v>
      </c>
      <c r="C2861" s="55" t="s">
        <v>6</v>
      </c>
      <c r="D2861" s="55" t="s">
        <v>19359</v>
      </c>
      <c r="E2861" s="13"/>
      <c r="F2861" s="39" t="s">
        <v>19526</v>
      </c>
    </row>
    <row r="2862" spans="1:6" x14ac:dyDescent="0.25">
      <c r="A2862" s="80" t="s">
        <v>21273</v>
      </c>
      <c r="B2862" s="13" t="s">
        <v>21274</v>
      </c>
      <c r="C2862" s="55" t="s">
        <v>6</v>
      </c>
      <c r="D2862" s="55" t="s">
        <v>19359</v>
      </c>
      <c r="E2862" s="13"/>
      <c r="F2862" s="39" t="s">
        <v>19526</v>
      </c>
    </row>
    <row r="2863" spans="1:6" x14ac:dyDescent="0.25">
      <c r="A2863" s="80" t="s">
        <v>21275</v>
      </c>
      <c r="B2863" s="13" t="s">
        <v>21276</v>
      </c>
      <c r="C2863" s="55" t="s">
        <v>6</v>
      </c>
      <c r="D2863" s="55" t="s">
        <v>19359</v>
      </c>
      <c r="E2863" s="13"/>
      <c r="F2863" s="39" t="s">
        <v>19526</v>
      </c>
    </row>
    <row r="2864" spans="1:6" x14ac:dyDescent="0.25">
      <c r="A2864" s="80" t="s">
        <v>21277</v>
      </c>
      <c r="B2864" s="13" t="s">
        <v>21278</v>
      </c>
      <c r="C2864" s="55" t="s">
        <v>6</v>
      </c>
      <c r="D2864" s="55" t="s">
        <v>19359</v>
      </c>
      <c r="E2864" s="13"/>
      <c r="F2864" s="39" t="s">
        <v>19526</v>
      </c>
    </row>
    <row r="2865" spans="1:6" x14ac:dyDescent="0.25">
      <c r="A2865" s="80" t="s">
        <v>21279</v>
      </c>
      <c r="B2865" s="13" t="s">
        <v>21280</v>
      </c>
      <c r="C2865" s="55" t="s">
        <v>6</v>
      </c>
      <c r="D2865" s="55" t="s">
        <v>19359</v>
      </c>
      <c r="E2865" s="13"/>
      <c r="F2865" s="39" t="s">
        <v>19526</v>
      </c>
    </row>
    <row r="2866" spans="1:6" x14ac:dyDescent="0.25">
      <c r="A2866" s="80" t="s">
        <v>21281</v>
      </c>
      <c r="B2866" s="13" t="s">
        <v>21282</v>
      </c>
      <c r="C2866" s="55" t="s">
        <v>6</v>
      </c>
      <c r="D2866" s="55" t="s">
        <v>19359</v>
      </c>
      <c r="E2866" s="13"/>
      <c r="F2866" s="39" t="s">
        <v>19526</v>
      </c>
    </row>
    <row r="2867" spans="1:6" x14ac:dyDescent="0.25">
      <c r="A2867" s="80" t="s">
        <v>21283</v>
      </c>
      <c r="B2867" s="13" t="s">
        <v>21284</v>
      </c>
      <c r="C2867" s="55" t="s">
        <v>6</v>
      </c>
      <c r="D2867" s="55" t="s">
        <v>19359</v>
      </c>
      <c r="E2867" s="13"/>
      <c r="F2867" s="39" t="s">
        <v>19526</v>
      </c>
    </row>
    <row r="2868" spans="1:6" x14ac:dyDescent="0.25">
      <c r="A2868" s="80" t="s">
        <v>21285</v>
      </c>
      <c r="B2868" s="13" t="s">
        <v>21286</v>
      </c>
      <c r="C2868" s="55" t="s">
        <v>6</v>
      </c>
      <c r="D2868" s="55" t="s">
        <v>19359</v>
      </c>
      <c r="E2868" s="13"/>
      <c r="F2868" s="39" t="s">
        <v>19526</v>
      </c>
    </row>
    <row r="2869" spans="1:6" x14ac:dyDescent="0.25">
      <c r="A2869" s="80" t="s">
        <v>21287</v>
      </c>
      <c r="B2869" s="13" t="s">
        <v>21288</v>
      </c>
      <c r="C2869" s="55" t="s">
        <v>6</v>
      </c>
      <c r="D2869" s="55" t="s">
        <v>19359</v>
      </c>
      <c r="E2869" s="13"/>
      <c r="F2869" s="39" t="s">
        <v>19526</v>
      </c>
    </row>
    <row r="2870" spans="1:6" x14ac:dyDescent="0.25">
      <c r="A2870" s="80" t="s">
        <v>21289</v>
      </c>
      <c r="B2870" s="13" t="s">
        <v>21290</v>
      </c>
      <c r="C2870" s="55" t="s">
        <v>6</v>
      </c>
      <c r="D2870" s="55" t="s">
        <v>19359</v>
      </c>
      <c r="E2870" s="13"/>
      <c r="F2870" s="39" t="s">
        <v>19526</v>
      </c>
    </row>
    <row r="2871" spans="1:6" x14ac:dyDescent="0.25">
      <c r="A2871" s="80" t="s">
        <v>21291</v>
      </c>
      <c r="B2871" s="13" t="s">
        <v>21292</v>
      </c>
      <c r="C2871" s="55" t="s">
        <v>6</v>
      </c>
      <c r="D2871" s="55" t="s">
        <v>19359</v>
      </c>
      <c r="E2871" s="13"/>
      <c r="F2871" s="39" t="s">
        <v>19526</v>
      </c>
    </row>
    <row r="2872" spans="1:6" x14ac:dyDescent="0.25">
      <c r="A2872" s="80" t="s">
        <v>21293</v>
      </c>
      <c r="B2872" s="13" t="s">
        <v>21294</v>
      </c>
      <c r="C2872" s="55" t="s">
        <v>6</v>
      </c>
      <c r="D2872" s="55" t="s">
        <v>19359</v>
      </c>
      <c r="E2872" s="13"/>
      <c r="F2872" s="39" t="s">
        <v>19526</v>
      </c>
    </row>
    <row r="2873" spans="1:6" x14ac:dyDescent="0.25">
      <c r="A2873" s="80" t="s">
        <v>21295</v>
      </c>
      <c r="B2873" s="13" t="s">
        <v>21296</v>
      </c>
      <c r="C2873" s="55" t="s">
        <v>6</v>
      </c>
      <c r="D2873" s="55" t="s">
        <v>19359</v>
      </c>
      <c r="E2873" s="13"/>
      <c r="F2873" s="39" t="s">
        <v>19526</v>
      </c>
    </row>
    <row r="2874" spans="1:6" x14ac:dyDescent="0.25">
      <c r="A2874" s="80" t="s">
        <v>21297</v>
      </c>
      <c r="B2874" s="13" t="s">
        <v>21298</v>
      </c>
      <c r="C2874" s="55" t="s">
        <v>6</v>
      </c>
      <c r="D2874" s="55" t="s">
        <v>19359</v>
      </c>
      <c r="E2874" s="13"/>
      <c r="F2874" s="39" t="s">
        <v>19526</v>
      </c>
    </row>
    <row r="2875" spans="1:6" x14ac:dyDescent="0.25">
      <c r="A2875" s="80" t="s">
        <v>21299</v>
      </c>
      <c r="B2875" s="13" t="s">
        <v>21300</v>
      </c>
      <c r="C2875" s="55" t="s">
        <v>6</v>
      </c>
      <c r="D2875" s="55" t="s">
        <v>19359</v>
      </c>
      <c r="E2875" s="13"/>
      <c r="F2875" s="39" t="s">
        <v>19526</v>
      </c>
    </row>
    <row r="2876" spans="1:6" x14ac:dyDescent="0.25">
      <c r="A2876" s="80" t="s">
        <v>21301</v>
      </c>
      <c r="B2876" s="13" t="s">
        <v>21302</v>
      </c>
      <c r="C2876" s="55" t="s">
        <v>6</v>
      </c>
      <c r="D2876" s="55" t="s">
        <v>19359</v>
      </c>
      <c r="E2876" s="13"/>
      <c r="F2876" s="39" t="s">
        <v>19526</v>
      </c>
    </row>
    <row r="2877" spans="1:6" x14ac:dyDescent="0.25">
      <c r="A2877" s="80" t="s">
        <v>21303</v>
      </c>
      <c r="B2877" s="13" t="s">
        <v>21304</v>
      </c>
      <c r="C2877" s="55" t="s">
        <v>6</v>
      </c>
      <c r="D2877" s="55" t="s">
        <v>19359</v>
      </c>
      <c r="E2877" s="13"/>
      <c r="F2877" s="39" t="s">
        <v>19526</v>
      </c>
    </row>
    <row r="2878" spans="1:6" x14ac:dyDescent="0.25">
      <c r="A2878" s="80" t="s">
        <v>21305</v>
      </c>
      <c r="B2878" s="13" t="s">
        <v>21306</v>
      </c>
      <c r="C2878" s="55" t="s">
        <v>6</v>
      </c>
      <c r="D2878" s="55" t="s">
        <v>19359</v>
      </c>
      <c r="E2878" s="13"/>
      <c r="F2878" s="39" t="s">
        <v>19526</v>
      </c>
    </row>
    <row r="2879" spans="1:6" x14ac:dyDescent="0.25">
      <c r="A2879" s="80" t="s">
        <v>21307</v>
      </c>
      <c r="B2879" s="13" t="s">
        <v>21308</v>
      </c>
      <c r="C2879" s="55" t="s">
        <v>6</v>
      </c>
      <c r="D2879" s="55" t="s">
        <v>19359</v>
      </c>
      <c r="E2879" s="13"/>
      <c r="F2879" s="39" t="s">
        <v>19526</v>
      </c>
    </row>
    <row r="2880" spans="1:6" x14ac:dyDescent="0.25">
      <c r="A2880" s="80" t="s">
        <v>21309</v>
      </c>
      <c r="B2880" s="13" t="s">
        <v>21310</v>
      </c>
      <c r="C2880" s="55" t="s">
        <v>6</v>
      </c>
      <c r="D2880" s="55" t="s">
        <v>19359</v>
      </c>
      <c r="E2880" s="13"/>
      <c r="F2880" s="39" t="s">
        <v>19526</v>
      </c>
    </row>
    <row r="2881" spans="1:6" x14ac:dyDescent="0.25">
      <c r="A2881" s="80" t="s">
        <v>21311</v>
      </c>
      <c r="B2881" s="13" t="s">
        <v>21312</v>
      </c>
      <c r="C2881" s="55" t="s">
        <v>6</v>
      </c>
      <c r="D2881" s="55" t="s">
        <v>19341</v>
      </c>
      <c r="E2881" s="13"/>
      <c r="F2881" s="39" t="s">
        <v>19526</v>
      </c>
    </row>
    <row r="2882" spans="1:6" x14ac:dyDescent="0.25">
      <c r="A2882" s="80" t="s">
        <v>21313</v>
      </c>
      <c r="B2882" s="13" t="s">
        <v>21314</v>
      </c>
      <c r="C2882" s="55" t="s">
        <v>6</v>
      </c>
      <c r="D2882" s="55" t="s">
        <v>19341</v>
      </c>
      <c r="E2882" s="13"/>
      <c r="F2882" s="39" t="s">
        <v>19526</v>
      </c>
    </row>
    <row r="2883" spans="1:6" x14ac:dyDescent="0.25">
      <c r="A2883" s="80" t="s">
        <v>19219</v>
      </c>
      <c r="B2883" s="13" t="s">
        <v>21315</v>
      </c>
      <c r="C2883" s="55" t="s">
        <v>6</v>
      </c>
      <c r="D2883" s="55" t="s">
        <v>19341</v>
      </c>
      <c r="E2883" s="13"/>
      <c r="F2883" s="39" t="s">
        <v>19526</v>
      </c>
    </row>
    <row r="2884" spans="1:6" x14ac:dyDescent="0.25">
      <c r="A2884" s="80" t="s">
        <v>21316</v>
      </c>
      <c r="B2884" s="13" t="s">
        <v>21317</v>
      </c>
      <c r="C2884" s="55" t="s">
        <v>6</v>
      </c>
      <c r="D2884" s="55" t="s">
        <v>19323</v>
      </c>
      <c r="E2884" s="13"/>
      <c r="F2884" s="39" t="s">
        <v>19526</v>
      </c>
    </row>
    <row r="2885" spans="1:6" x14ac:dyDescent="0.25">
      <c r="A2885" s="80" t="s">
        <v>21318</v>
      </c>
      <c r="B2885" s="13" t="s">
        <v>21319</v>
      </c>
      <c r="C2885" s="55" t="s">
        <v>6</v>
      </c>
      <c r="D2885" s="55" t="s">
        <v>19120</v>
      </c>
      <c r="E2885" s="13"/>
      <c r="F2885" s="39" t="s">
        <v>19526</v>
      </c>
    </row>
    <row r="2886" spans="1:6" x14ac:dyDescent="0.25">
      <c r="A2886" s="80" t="s">
        <v>21320</v>
      </c>
      <c r="B2886" s="13" t="s">
        <v>21321</v>
      </c>
      <c r="C2886" s="55" t="s">
        <v>6</v>
      </c>
      <c r="D2886" s="55" t="s">
        <v>19120</v>
      </c>
      <c r="E2886" s="13"/>
      <c r="F2886" s="39" t="s">
        <v>19526</v>
      </c>
    </row>
    <row r="2887" spans="1:6" x14ac:dyDescent="0.25">
      <c r="A2887" s="80" t="s">
        <v>3886</v>
      </c>
      <c r="B2887" s="13" t="s">
        <v>3887</v>
      </c>
      <c r="C2887" s="55" t="s">
        <v>6</v>
      </c>
      <c r="D2887" s="55" t="s">
        <v>19325</v>
      </c>
      <c r="E2887" s="13" t="s">
        <v>21453</v>
      </c>
      <c r="F2887" s="39" t="s">
        <v>19526</v>
      </c>
    </row>
    <row r="2888" spans="1:6" x14ac:dyDescent="0.25">
      <c r="A2888" s="80" t="s">
        <v>3888</v>
      </c>
      <c r="B2888" s="13" t="s">
        <v>3889</v>
      </c>
      <c r="C2888" s="55" t="s">
        <v>6</v>
      </c>
      <c r="D2888" s="55" t="s">
        <v>19341</v>
      </c>
      <c r="E2888" s="13"/>
      <c r="F2888" s="39" t="s">
        <v>19526</v>
      </c>
    </row>
    <row r="2889" spans="1:6" x14ac:dyDescent="0.25">
      <c r="A2889" s="80" t="s">
        <v>3890</v>
      </c>
      <c r="B2889" s="13" t="s">
        <v>3891</v>
      </c>
      <c r="C2889" s="55" t="s">
        <v>6</v>
      </c>
      <c r="D2889" s="55" t="s">
        <v>19341</v>
      </c>
      <c r="E2889" s="13"/>
      <c r="F2889" s="39" t="s">
        <v>19526</v>
      </c>
    </row>
    <row r="2890" spans="1:6" x14ac:dyDescent="0.25">
      <c r="A2890" s="80" t="s">
        <v>21322</v>
      </c>
      <c r="B2890" s="13" t="s">
        <v>21323</v>
      </c>
      <c r="C2890" s="55" t="s">
        <v>6</v>
      </c>
      <c r="D2890" s="55" t="s">
        <v>19341</v>
      </c>
      <c r="E2890" s="13"/>
      <c r="F2890" s="39" t="s">
        <v>19526</v>
      </c>
    </row>
    <row r="2891" spans="1:6" x14ac:dyDescent="0.25">
      <c r="A2891" s="80" t="s">
        <v>21324</v>
      </c>
      <c r="B2891" s="13" t="s">
        <v>21325</v>
      </c>
      <c r="C2891" s="55" t="s">
        <v>6</v>
      </c>
      <c r="D2891" s="55" t="s">
        <v>19341</v>
      </c>
      <c r="E2891" s="13"/>
      <c r="F2891" s="39" t="s">
        <v>19526</v>
      </c>
    </row>
    <row r="2892" spans="1:6" x14ac:dyDescent="0.25">
      <c r="A2892" s="80" t="s">
        <v>3892</v>
      </c>
      <c r="B2892" s="13" t="s">
        <v>3893</v>
      </c>
      <c r="C2892" s="55" t="s">
        <v>6</v>
      </c>
      <c r="D2892" s="55" t="s">
        <v>19341</v>
      </c>
      <c r="E2892" s="13"/>
      <c r="F2892" s="39" t="s">
        <v>19526</v>
      </c>
    </row>
    <row r="2893" spans="1:6" x14ac:dyDescent="0.25">
      <c r="A2893" s="80" t="s">
        <v>21326</v>
      </c>
      <c r="B2893" s="13" t="s">
        <v>21327</v>
      </c>
      <c r="C2893" s="55" t="s">
        <v>6</v>
      </c>
      <c r="D2893" s="55" t="s">
        <v>19497</v>
      </c>
      <c r="E2893" s="13"/>
      <c r="F2893" s="39" t="s">
        <v>19526</v>
      </c>
    </row>
    <row r="2894" spans="1:6" x14ac:dyDescent="0.25">
      <c r="A2894" s="80" t="s">
        <v>3900</v>
      </c>
      <c r="B2894" s="13" t="s">
        <v>3901</v>
      </c>
      <c r="C2894" s="55" t="s">
        <v>6</v>
      </c>
      <c r="D2894" s="55" t="s">
        <v>19497</v>
      </c>
      <c r="E2894" s="13"/>
      <c r="F2894" s="39" t="s">
        <v>19526</v>
      </c>
    </row>
    <row r="2895" spans="1:6" x14ac:dyDescent="0.25">
      <c r="A2895" s="80" t="s">
        <v>21328</v>
      </c>
      <c r="B2895" s="13" t="s">
        <v>21329</v>
      </c>
      <c r="C2895" s="55" t="s">
        <v>6</v>
      </c>
      <c r="D2895" s="55" t="s">
        <v>19366</v>
      </c>
      <c r="E2895" s="13"/>
      <c r="F2895" s="39" t="s">
        <v>19526</v>
      </c>
    </row>
    <row r="2896" spans="1:6" x14ac:dyDescent="0.25">
      <c r="A2896" s="80" t="s">
        <v>21330</v>
      </c>
      <c r="B2896" s="13" t="s">
        <v>21331</v>
      </c>
      <c r="C2896" s="55" t="s">
        <v>6</v>
      </c>
      <c r="D2896" s="55" t="s">
        <v>19366</v>
      </c>
      <c r="E2896" s="13"/>
      <c r="F2896" s="39" t="s">
        <v>19526</v>
      </c>
    </row>
    <row r="2897" spans="1:6" x14ac:dyDescent="0.25">
      <c r="A2897" s="80" t="s">
        <v>21332</v>
      </c>
      <c r="B2897" s="13" t="s">
        <v>21333</v>
      </c>
      <c r="C2897" s="55" t="s">
        <v>6</v>
      </c>
      <c r="D2897" s="55" t="s">
        <v>19366</v>
      </c>
      <c r="E2897" s="13"/>
      <c r="F2897" s="39" t="s">
        <v>19526</v>
      </c>
    </row>
    <row r="2898" spans="1:6" x14ac:dyDescent="0.25">
      <c r="A2898" s="80" t="s">
        <v>3910</v>
      </c>
      <c r="B2898" s="13" t="s">
        <v>21334</v>
      </c>
      <c r="C2898" s="55" t="s">
        <v>6</v>
      </c>
      <c r="D2898" s="55" t="s">
        <v>19386</v>
      </c>
      <c r="E2898" s="13"/>
      <c r="F2898" s="39" t="s">
        <v>19526</v>
      </c>
    </row>
    <row r="2899" spans="1:6" x14ac:dyDescent="0.25">
      <c r="A2899" s="80" t="s">
        <v>3912</v>
      </c>
      <c r="B2899" s="13" t="s">
        <v>21335</v>
      </c>
      <c r="C2899" s="55" t="s">
        <v>6</v>
      </c>
      <c r="D2899" s="55" t="s">
        <v>19386</v>
      </c>
      <c r="E2899" s="13"/>
      <c r="F2899" s="39" t="s">
        <v>19526</v>
      </c>
    </row>
    <row r="2900" spans="1:6" x14ac:dyDescent="0.25">
      <c r="A2900" s="80" t="s">
        <v>3914</v>
      </c>
      <c r="B2900" s="13" t="s">
        <v>21336</v>
      </c>
      <c r="C2900" s="55" t="s">
        <v>6</v>
      </c>
      <c r="D2900" s="55" t="s">
        <v>19386</v>
      </c>
      <c r="E2900" s="13"/>
      <c r="F2900" s="39" t="s">
        <v>19526</v>
      </c>
    </row>
    <row r="2901" spans="1:6" x14ac:dyDescent="0.25">
      <c r="A2901" s="80" t="s">
        <v>19547</v>
      </c>
      <c r="B2901" s="13" t="s">
        <v>19548</v>
      </c>
      <c r="C2901" s="55" t="s">
        <v>6</v>
      </c>
      <c r="D2901" s="55" t="s">
        <v>19341</v>
      </c>
      <c r="E2901" s="13"/>
      <c r="F2901" s="39" t="s">
        <v>19526</v>
      </c>
    </row>
    <row r="2902" spans="1:6" x14ac:dyDescent="0.25">
      <c r="A2902" s="80" t="s">
        <v>21337</v>
      </c>
      <c r="B2902" s="13" t="s">
        <v>21338</v>
      </c>
      <c r="C2902" s="55" t="s">
        <v>6</v>
      </c>
      <c r="D2902" s="55" t="s">
        <v>19341</v>
      </c>
      <c r="E2902" s="13"/>
      <c r="F2902" s="39" t="s">
        <v>19526</v>
      </c>
    </row>
    <row r="2903" spans="1:6" x14ac:dyDescent="0.25">
      <c r="A2903" s="80" t="s">
        <v>21339</v>
      </c>
      <c r="B2903" s="13" t="s">
        <v>21340</v>
      </c>
      <c r="C2903" s="55" t="s">
        <v>6</v>
      </c>
      <c r="D2903" s="55" t="s">
        <v>19359</v>
      </c>
      <c r="E2903" s="13"/>
      <c r="F2903" s="39" t="s">
        <v>19526</v>
      </c>
    </row>
    <row r="2904" spans="1:6" x14ac:dyDescent="0.25">
      <c r="A2904" s="80" t="s">
        <v>21341</v>
      </c>
      <c r="B2904" s="13" t="s">
        <v>21342</v>
      </c>
      <c r="C2904" s="55" t="s">
        <v>6</v>
      </c>
      <c r="D2904" s="55" t="s">
        <v>19359</v>
      </c>
      <c r="E2904" s="13"/>
      <c r="F2904" s="39" t="s">
        <v>19526</v>
      </c>
    </row>
    <row r="2905" spans="1:6" x14ac:dyDescent="0.25">
      <c r="A2905" s="80" t="s">
        <v>21343</v>
      </c>
      <c r="B2905" s="13" t="s">
        <v>21344</v>
      </c>
      <c r="C2905" s="55" t="s">
        <v>6</v>
      </c>
      <c r="D2905" s="55" t="s">
        <v>19359</v>
      </c>
      <c r="E2905" s="13"/>
      <c r="F2905" s="39" t="s">
        <v>19526</v>
      </c>
    </row>
    <row r="2906" spans="1:6" x14ac:dyDescent="0.25">
      <c r="A2906" s="80" t="s">
        <v>21345</v>
      </c>
      <c r="B2906" s="13" t="s">
        <v>21346</v>
      </c>
      <c r="C2906" s="55" t="s">
        <v>6</v>
      </c>
      <c r="D2906" s="55" t="s">
        <v>19513</v>
      </c>
      <c r="E2906" s="13"/>
      <c r="F2906" s="39" t="s">
        <v>19526</v>
      </c>
    </row>
    <row r="2907" spans="1:6" x14ac:dyDescent="0.25">
      <c r="A2907" s="80" t="s">
        <v>21347</v>
      </c>
      <c r="B2907" s="13" t="s">
        <v>21348</v>
      </c>
      <c r="C2907" s="55" t="s">
        <v>6</v>
      </c>
      <c r="D2907" s="55" t="s">
        <v>19513</v>
      </c>
      <c r="E2907" s="13"/>
      <c r="F2907" s="39" t="s">
        <v>19526</v>
      </c>
    </row>
    <row r="2908" spans="1:6" x14ac:dyDescent="0.25">
      <c r="A2908" s="80" t="s">
        <v>21349</v>
      </c>
      <c r="B2908" s="13" t="s">
        <v>21350</v>
      </c>
      <c r="C2908" s="55" t="s">
        <v>6</v>
      </c>
      <c r="D2908" s="55" t="s">
        <v>19513</v>
      </c>
      <c r="E2908" s="13"/>
      <c r="F2908" s="39" t="s">
        <v>19526</v>
      </c>
    </row>
    <row r="2909" spans="1:6" x14ac:dyDescent="0.25">
      <c r="A2909" s="80" t="s">
        <v>3935</v>
      </c>
      <c r="B2909" s="13" t="s">
        <v>3936</v>
      </c>
      <c r="C2909" s="55" t="s">
        <v>6</v>
      </c>
      <c r="D2909" s="55" t="s">
        <v>19321</v>
      </c>
      <c r="E2909" s="13" t="s">
        <v>21453</v>
      </c>
      <c r="F2909" s="39" t="s">
        <v>19526</v>
      </c>
    </row>
    <row r="2910" spans="1:6" x14ac:dyDescent="0.25">
      <c r="A2910" s="80" t="s">
        <v>3937</v>
      </c>
      <c r="B2910" s="13" t="s">
        <v>3938</v>
      </c>
      <c r="C2910" s="55" t="s">
        <v>6</v>
      </c>
      <c r="D2910" s="55" t="s">
        <v>19516</v>
      </c>
      <c r="E2910" s="13"/>
      <c r="F2910" s="39" t="s">
        <v>19526</v>
      </c>
    </row>
    <row r="2911" spans="1:6" x14ac:dyDescent="0.25">
      <c r="A2911" s="80" t="s">
        <v>3939</v>
      </c>
      <c r="B2911" s="13" t="s">
        <v>3940</v>
      </c>
      <c r="C2911" s="55" t="s">
        <v>6</v>
      </c>
      <c r="D2911" s="55" t="s">
        <v>19316</v>
      </c>
      <c r="E2911" s="13"/>
      <c r="F2911" s="39" t="s">
        <v>19526</v>
      </c>
    </row>
    <row r="2912" spans="1:6" x14ac:dyDescent="0.25">
      <c r="A2912" s="80" t="s">
        <v>21351</v>
      </c>
      <c r="B2912" s="13" t="s">
        <v>21352</v>
      </c>
      <c r="C2912" s="55" t="s">
        <v>6</v>
      </c>
      <c r="D2912" s="55" t="s">
        <v>19362</v>
      </c>
      <c r="E2912" s="13"/>
      <c r="F2912" s="39" t="s">
        <v>19526</v>
      </c>
    </row>
    <row r="2913" spans="1:6" x14ac:dyDescent="0.25">
      <c r="A2913" s="80" t="s">
        <v>3943</v>
      </c>
      <c r="B2913" s="13" t="s">
        <v>3944</v>
      </c>
      <c r="C2913" s="55" t="s">
        <v>6</v>
      </c>
      <c r="D2913" s="55" t="s">
        <v>19325</v>
      </c>
      <c r="E2913" s="13" t="s">
        <v>21453</v>
      </c>
      <c r="F2913" s="39" t="s">
        <v>19526</v>
      </c>
    </row>
    <row r="2914" spans="1:6" x14ac:dyDescent="0.25">
      <c r="A2914" s="80" t="s">
        <v>21353</v>
      </c>
      <c r="B2914" s="13" t="s">
        <v>21354</v>
      </c>
      <c r="C2914" s="55" t="s">
        <v>6</v>
      </c>
      <c r="D2914" s="55" t="s">
        <v>19325</v>
      </c>
      <c r="E2914" s="13" t="s">
        <v>21453</v>
      </c>
      <c r="F2914" s="39" t="s">
        <v>19526</v>
      </c>
    </row>
    <row r="2915" spans="1:6" x14ac:dyDescent="0.25">
      <c r="A2915" s="80" t="s">
        <v>21355</v>
      </c>
      <c r="B2915" s="13" t="s">
        <v>3596</v>
      </c>
      <c r="C2915" s="55" t="s">
        <v>6</v>
      </c>
      <c r="D2915" s="55" t="s">
        <v>19325</v>
      </c>
      <c r="E2915" s="13" t="s">
        <v>21453</v>
      </c>
      <c r="F2915" s="39" t="s">
        <v>19526</v>
      </c>
    </row>
    <row r="2916" spans="1:6" x14ac:dyDescent="0.25">
      <c r="A2916" s="80" t="s">
        <v>3945</v>
      </c>
      <c r="B2916" s="13" t="s">
        <v>3946</v>
      </c>
      <c r="C2916" s="55" t="s">
        <v>6</v>
      </c>
      <c r="D2916" s="55" t="s">
        <v>19318</v>
      </c>
      <c r="E2916" s="13"/>
      <c r="F2916" s="39" t="s">
        <v>19526</v>
      </c>
    </row>
    <row r="2917" spans="1:6" x14ac:dyDescent="0.25">
      <c r="A2917" s="80" t="s">
        <v>3947</v>
      </c>
      <c r="B2917" s="13" t="s">
        <v>3948</v>
      </c>
      <c r="C2917" s="55" t="s">
        <v>6</v>
      </c>
      <c r="D2917" s="55" t="s">
        <v>19318</v>
      </c>
      <c r="E2917" s="13"/>
      <c r="F2917" s="39" t="s">
        <v>19526</v>
      </c>
    </row>
    <row r="2918" spans="1:6" x14ac:dyDescent="0.25">
      <c r="A2918" s="80" t="s">
        <v>3949</v>
      </c>
      <c r="B2918" s="13" t="s">
        <v>3950</v>
      </c>
      <c r="C2918" s="55" t="s">
        <v>6</v>
      </c>
      <c r="D2918" s="55" t="s">
        <v>19326</v>
      </c>
      <c r="E2918" s="13"/>
      <c r="F2918" s="39" t="s">
        <v>19526</v>
      </c>
    </row>
    <row r="2919" spans="1:6" x14ac:dyDescent="0.25">
      <c r="A2919" s="80" t="s">
        <v>3959</v>
      </c>
      <c r="B2919" s="13" t="s">
        <v>3960</v>
      </c>
      <c r="C2919" s="55" t="s">
        <v>6</v>
      </c>
      <c r="D2919" s="55" t="s">
        <v>19326</v>
      </c>
      <c r="E2919" s="13"/>
      <c r="F2919" s="39" t="s">
        <v>19526</v>
      </c>
    </row>
    <row r="2920" spans="1:6" x14ac:dyDescent="0.25">
      <c r="A2920" s="80" t="s">
        <v>3975</v>
      </c>
      <c r="B2920" s="13" t="s">
        <v>3976</v>
      </c>
      <c r="C2920" s="55" t="s">
        <v>6</v>
      </c>
      <c r="D2920" s="55" t="s">
        <v>19366</v>
      </c>
      <c r="E2920" s="13"/>
      <c r="F2920" s="39" t="s">
        <v>19526</v>
      </c>
    </row>
    <row r="2921" spans="1:6" x14ac:dyDescent="0.25">
      <c r="A2921" s="80" t="s">
        <v>3977</v>
      </c>
      <c r="B2921" s="13" t="s">
        <v>3978</v>
      </c>
      <c r="C2921" s="55" t="s">
        <v>6</v>
      </c>
      <c r="D2921" s="55" t="s">
        <v>19366</v>
      </c>
      <c r="E2921" s="13"/>
      <c r="F2921" s="39" t="s">
        <v>19526</v>
      </c>
    </row>
    <row r="2922" spans="1:6" x14ac:dyDescent="0.25">
      <c r="A2922" s="80" t="s">
        <v>3979</v>
      </c>
      <c r="B2922" s="13" t="s">
        <v>3980</v>
      </c>
      <c r="C2922" s="55" t="s">
        <v>6</v>
      </c>
      <c r="D2922" s="55" t="s">
        <v>19366</v>
      </c>
      <c r="E2922" s="13"/>
      <c r="F2922" s="39" t="s">
        <v>19526</v>
      </c>
    </row>
    <row r="2923" spans="1:6" x14ac:dyDescent="0.25">
      <c r="A2923" s="80" t="s">
        <v>3981</v>
      </c>
      <c r="B2923" s="13" t="s">
        <v>3982</v>
      </c>
      <c r="C2923" s="55" t="s">
        <v>6</v>
      </c>
      <c r="D2923" s="55" t="s">
        <v>19381</v>
      </c>
      <c r="E2923" s="13"/>
      <c r="F2923" s="39" t="s">
        <v>19526</v>
      </c>
    </row>
    <row r="2924" spans="1:6" x14ac:dyDescent="0.25">
      <c r="A2924" s="80" t="s">
        <v>21356</v>
      </c>
      <c r="B2924" s="13" t="s">
        <v>21357</v>
      </c>
      <c r="C2924" s="55" t="s">
        <v>6</v>
      </c>
      <c r="D2924" s="55" t="s">
        <v>19353</v>
      </c>
      <c r="E2924" s="13"/>
      <c r="F2924" s="39" t="s">
        <v>19526</v>
      </c>
    </row>
    <row r="2925" spans="1:6" x14ac:dyDescent="0.25">
      <c r="A2925" s="80" t="s">
        <v>21358</v>
      </c>
      <c r="B2925" s="13" t="s">
        <v>21359</v>
      </c>
      <c r="C2925" s="55" t="s">
        <v>6</v>
      </c>
      <c r="D2925" s="55" t="s">
        <v>19341</v>
      </c>
      <c r="E2925" s="13"/>
      <c r="F2925" s="39" t="s">
        <v>19526</v>
      </c>
    </row>
    <row r="2926" spans="1:6" x14ac:dyDescent="0.25">
      <c r="A2926" s="80" t="s">
        <v>21360</v>
      </c>
      <c r="B2926" s="13" t="s">
        <v>21361</v>
      </c>
      <c r="C2926" s="55" t="s">
        <v>6</v>
      </c>
      <c r="D2926" s="55" t="s">
        <v>19341</v>
      </c>
      <c r="E2926" s="13"/>
      <c r="F2926" s="39" t="s">
        <v>19526</v>
      </c>
    </row>
    <row r="2927" spans="1:6" x14ac:dyDescent="0.25">
      <c r="A2927" s="80" t="s">
        <v>21362</v>
      </c>
      <c r="B2927" s="13" t="s">
        <v>21363</v>
      </c>
      <c r="C2927" s="55" t="s">
        <v>6</v>
      </c>
      <c r="D2927" s="55" t="s">
        <v>19382</v>
      </c>
      <c r="E2927" s="13"/>
      <c r="F2927" s="39" t="s">
        <v>19526</v>
      </c>
    </row>
    <row r="2928" spans="1:6" x14ac:dyDescent="0.25">
      <c r="A2928" s="80" t="s">
        <v>21364</v>
      </c>
      <c r="B2928" s="13" t="s">
        <v>21365</v>
      </c>
      <c r="C2928" s="55" t="s">
        <v>6</v>
      </c>
      <c r="D2928" s="55" t="s">
        <v>19382</v>
      </c>
      <c r="E2928" s="13"/>
      <c r="F2928" s="39" t="s">
        <v>19526</v>
      </c>
    </row>
    <row r="2929" spans="1:6" x14ac:dyDescent="0.25">
      <c r="A2929" s="80" t="s">
        <v>21366</v>
      </c>
      <c r="B2929" s="13" t="s">
        <v>21367</v>
      </c>
      <c r="C2929" s="55" t="s">
        <v>6</v>
      </c>
      <c r="D2929" s="55" t="s">
        <v>19382</v>
      </c>
      <c r="E2929" s="13"/>
      <c r="F2929" s="39" t="s">
        <v>19526</v>
      </c>
    </row>
    <row r="2930" spans="1:6" x14ac:dyDescent="0.25">
      <c r="A2930" s="80" t="s">
        <v>21368</v>
      </c>
      <c r="B2930" s="13" t="s">
        <v>21369</v>
      </c>
      <c r="C2930" s="55" t="s">
        <v>6</v>
      </c>
      <c r="D2930" s="55" t="s">
        <v>19382</v>
      </c>
      <c r="E2930" s="13"/>
      <c r="F2930" s="39" t="s">
        <v>19526</v>
      </c>
    </row>
    <row r="2931" spans="1:6" x14ac:dyDescent="0.25">
      <c r="A2931" s="80" t="s">
        <v>21370</v>
      </c>
      <c r="B2931" s="13" t="s">
        <v>21371</v>
      </c>
      <c r="C2931" s="55" t="s">
        <v>6</v>
      </c>
      <c r="D2931" s="55" t="s">
        <v>19325</v>
      </c>
      <c r="E2931" s="13" t="s">
        <v>21453</v>
      </c>
      <c r="F2931" s="39" t="s">
        <v>19526</v>
      </c>
    </row>
    <row r="2932" spans="1:6" x14ac:dyDescent="0.25">
      <c r="A2932" s="80" t="s">
        <v>21372</v>
      </c>
      <c r="B2932" s="13" t="s">
        <v>21373</v>
      </c>
      <c r="C2932" s="55" t="s">
        <v>6</v>
      </c>
      <c r="D2932" s="55" t="s">
        <v>19316</v>
      </c>
      <c r="E2932" s="13"/>
      <c r="F2932" s="39" t="s">
        <v>19526</v>
      </c>
    </row>
    <row r="2933" spans="1:6" x14ac:dyDescent="0.25">
      <c r="A2933" s="80" t="s">
        <v>21374</v>
      </c>
      <c r="B2933" s="13" t="s">
        <v>21373</v>
      </c>
      <c r="C2933" s="55" t="s">
        <v>6</v>
      </c>
      <c r="D2933" s="55" t="s">
        <v>19316</v>
      </c>
      <c r="E2933" s="13"/>
      <c r="F2933" s="39" t="s">
        <v>19526</v>
      </c>
    </row>
    <row r="2934" spans="1:6" x14ac:dyDescent="0.25">
      <c r="A2934" s="80" t="s">
        <v>21375</v>
      </c>
      <c r="B2934" s="13" t="s">
        <v>21376</v>
      </c>
      <c r="C2934" s="55" t="s">
        <v>6</v>
      </c>
      <c r="D2934" s="55" t="s">
        <v>19316</v>
      </c>
      <c r="E2934" s="13"/>
      <c r="F2934" s="39" t="s">
        <v>19526</v>
      </c>
    </row>
    <row r="2935" spans="1:6" x14ac:dyDescent="0.25">
      <c r="A2935" s="80" t="s">
        <v>3999</v>
      </c>
      <c r="B2935" s="13" t="s">
        <v>4000</v>
      </c>
      <c r="C2935" s="55" t="s">
        <v>6</v>
      </c>
      <c r="D2935" s="55" t="s">
        <v>19321</v>
      </c>
      <c r="E2935" s="13" t="s">
        <v>21453</v>
      </c>
      <c r="F2935" s="39" t="s">
        <v>19526</v>
      </c>
    </row>
    <row r="2936" spans="1:6" x14ac:dyDescent="0.25">
      <c r="A2936" s="80" t="s">
        <v>21377</v>
      </c>
      <c r="B2936" s="13" t="s">
        <v>21378</v>
      </c>
      <c r="C2936" s="55" t="s">
        <v>6</v>
      </c>
      <c r="D2936" s="55" t="s">
        <v>19513</v>
      </c>
      <c r="E2936" s="13"/>
      <c r="F2936" s="39" t="s">
        <v>19526</v>
      </c>
    </row>
    <row r="2937" spans="1:6" x14ac:dyDescent="0.25">
      <c r="A2937" s="80" t="s">
        <v>21379</v>
      </c>
      <c r="B2937" s="13" t="s">
        <v>21380</v>
      </c>
      <c r="C2937" s="55" t="s">
        <v>6</v>
      </c>
      <c r="D2937" s="55" t="s">
        <v>19344</v>
      </c>
      <c r="E2937" s="13"/>
      <c r="F2937" s="39" t="s">
        <v>19526</v>
      </c>
    </row>
    <row r="2938" spans="1:6" x14ac:dyDescent="0.25">
      <c r="A2938" s="80" t="s">
        <v>21381</v>
      </c>
      <c r="B2938" s="13" t="s">
        <v>21382</v>
      </c>
      <c r="C2938" s="55" t="s">
        <v>6</v>
      </c>
      <c r="D2938" s="55" t="s">
        <v>19359</v>
      </c>
      <c r="E2938" s="13"/>
      <c r="F2938" s="39" t="s">
        <v>19526</v>
      </c>
    </row>
    <row r="2939" spans="1:6" x14ac:dyDescent="0.25">
      <c r="A2939" s="80" t="s">
        <v>4015</v>
      </c>
      <c r="B2939" s="13" t="s">
        <v>4016</v>
      </c>
      <c r="C2939" s="55" t="s">
        <v>6</v>
      </c>
      <c r="D2939" s="55" t="s">
        <v>19452</v>
      </c>
      <c r="E2939" s="13"/>
      <c r="F2939" s="39" t="s">
        <v>19526</v>
      </c>
    </row>
    <row r="2940" spans="1:6" x14ac:dyDescent="0.25">
      <c r="A2940" s="80" t="s">
        <v>21383</v>
      </c>
      <c r="B2940" s="13" t="s">
        <v>21384</v>
      </c>
      <c r="C2940" s="55" t="s">
        <v>6</v>
      </c>
      <c r="D2940" s="55" t="s">
        <v>19325</v>
      </c>
      <c r="E2940" s="13" t="s">
        <v>21453</v>
      </c>
      <c r="F2940" s="39" t="s">
        <v>19526</v>
      </c>
    </row>
    <row r="2941" spans="1:6" x14ac:dyDescent="0.25">
      <c r="A2941" s="80" t="s">
        <v>21385</v>
      </c>
      <c r="B2941" s="13" t="s">
        <v>21386</v>
      </c>
      <c r="C2941" s="55" t="s">
        <v>6</v>
      </c>
      <c r="D2941" s="55" t="s">
        <v>19120</v>
      </c>
      <c r="E2941" s="13"/>
      <c r="F2941" s="39" t="s">
        <v>19526</v>
      </c>
    </row>
    <row r="2942" spans="1:6" x14ac:dyDescent="0.25">
      <c r="A2942" s="80" t="s">
        <v>4017</v>
      </c>
      <c r="B2942" s="13" t="s">
        <v>4018</v>
      </c>
      <c r="C2942" s="55" t="s">
        <v>6</v>
      </c>
      <c r="D2942" s="55" t="s">
        <v>19120</v>
      </c>
      <c r="E2942" s="13"/>
      <c r="F2942" s="39" t="s">
        <v>19526</v>
      </c>
    </row>
    <row r="2943" spans="1:6" x14ac:dyDescent="0.25">
      <c r="A2943" s="80" t="s">
        <v>4019</v>
      </c>
      <c r="B2943" s="13" t="s">
        <v>4020</v>
      </c>
      <c r="C2943" s="55" t="s">
        <v>6</v>
      </c>
      <c r="D2943" s="55" t="s">
        <v>19120</v>
      </c>
      <c r="E2943" s="13"/>
      <c r="F2943" s="39" t="s">
        <v>19526</v>
      </c>
    </row>
    <row r="2944" spans="1:6" x14ac:dyDescent="0.25">
      <c r="A2944" s="80" t="s">
        <v>21387</v>
      </c>
      <c r="B2944" s="13" t="s">
        <v>21388</v>
      </c>
      <c r="C2944" s="10"/>
      <c r="D2944" s="55" t="s">
        <v>21463</v>
      </c>
      <c r="E2944" s="13"/>
      <c r="F2944" s="39" t="s">
        <v>19526</v>
      </c>
    </row>
    <row r="2945" spans="1:6" x14ac:dyDescent="0.25">
      <c r="A2945" s="80" t="s">
        <v>21389</v>
      </c>
      <c r="B2945" s="13" t="s">
        <v>21390</v>
      </c>
      <c r="C2945" s="55" t="s">
        <v>6</v>
      </c>
      <c r="D2945" s="55" t="s">
        <v>21463</v>
      </c>
      <c r="E2945" s="13"/>
      <c r="F2945" s="39" t="s">
        <v>19526</v>
      </c>
    </row>
    <row r="2946" spans="1:6" x14ac:dyDescent="0.25">
      <c r="A2946" s="80" t="s">
        <v>21391</v>
      </c>
      <c r="B2946" s="13" t="s">
        <v>21392</v>
      </c>
      <c r="C2946" s="55" t="s">
        <v>6</v>
      </c>
      <c r="D2946" s="55" t="s">
        <v>21392</v>
      </c>
      <c r="E2946" s="13"/>
      <c r="F2946" s="39" t="s">
        <v>19526</v>
      </c>
    </row>
    <row r="2947" spans="1:6" x14ac:dyDescent="0.25">
      <c r="A2947" s="80" t="s">
        <v>21393</v>
      </c>
      <c r="B2947" s="13" t="s">
        <v>21394</v>
      </c>
      <c r="C2947" s="55" t="s">
        <v>6</v>
      </c>
      <c r="D2947" s="55" t="s">
        <v>21394</v>
      </c>
      <c r="E2947" s="13"/>
      <c r="F2947" s="39" t="s">
        <v>19526</v>
      </c>
    </row>
    <row r="2948" spans="1:6" x14ac:dyDescent="0.25">
      <c r="A2948" s="80" t="s">
        <v>21395</v>
      </c>
      <c r="B2948" s="13" t="s">
        <v>21396</v>
      </c>
      <c r="C2948" s="55" t="s">
        <v>6</v>
      </c>
      <c r="D2948" s="55" t="s">
        <v>19497</v>
      </c>
      <c r="E2948" s="13"/>
      <c r="F2948" s="39" t="s">
        <v>19526</v>
      </c>
    </row>
    <row r="2949" spans="1:6" x14ac:dyDescent="0.25">
      <c r="A2949" s="80" t="s">
        <v>4021</v>
      </c>
      <c r="B2949" s="13" t="s">
        <v>4022</v>
      </c>
      <c r="C2949" s="55" t="s">
        <v>6</v>
      </c>
      <c r="D2949" s="55" t="s">
        <v>19120</v>
      </c>
      <c r="E2949" s="13"/>
      <c r="F2949" s="39" t="s">
        <v>19526</v>
      </c>
    </row>
    <row r="2950" spans="1:6" x14ac:dyDescent="0.25">
      <c r="A2950" s="80" t="s">
        <v>21397</v>
      </c>
      <c r="B2950" s="13" t="s">
        <v>21398</v>
      </c>
      <c r="C2950" s="55" t="s">
        <v>6</v>
      </c>
      <c r="D2950" s="55" t="s">
        <v>19120</v>
      </c>
      <c r="E2950" s="13"/>
      <c r="F2950" s="39" t="s">
        <v>19526</v>
      </c>
    </row>
    <row r="2951" spans="1:6" x14ac:dyDescent="0.25">
      <c r="A2951" s="80" t="s">
        <v>4023</v>
      </c>
      <c r="B2951" s="13" t="s">
        <v>4024</v>
      </c>
      <c r="C2951" s="55" t="s">
        <v>6</v>
      </c>
      <c r="D2951" s="55" t="s">
        <v>19120</v>
      </c>
      <c r="E2951" s="13"/>
      <c r="F2951" s="39" t="s">
        <v>19526</v>
      </c>
    </row>
    <row r="2952" spans="1:6" x14ac:dyDescent="0.25">
      <c r="A2952" s="80" t="s">
        <v>4025</v>
      </c>
      <c r="B2952" s="13" t="s">
        <v>4026</v>
      </c>
      <c r="C2952" s="55" t="s">
        <v>6</v>
      </c>
      <c r="D2952" s="55" t="s">
        <v>19120</v>
      </c>
      <c r="E2952" s="13"/>
      <c r="F2952" s="39" t="s">
        <v>19526</v>
      </c>
    </row>
    <row r="2953" spans="1:6" x14ac:dyDescent="0.25">
      <c r="A2953" s="80" t="s">
        <v>21399</v>
      </c>
      <c r="B2953" s="13" t="s">
        <v>21400</v>
      </c>
      <c r="C2953" s="55" t="s">
        <v>6</v>
      </c>
      <c r="D2953" s="55" t="s">
        <v>21469</v>
      </c>
      <c r="E2953" s="13"/>
      <c r="F2953" s="39" t="s">
        <v>19526</v>
      </c>
    </row>
    <row r="2954" spans="1:6" x14ac:dyDescent="0.25">
      <c r="A2954" s="80" t="s">
        <v>21401</v>
      </c>
      <c r="B2954" s="13" t="s">
        <v>21402</v>
      </c>
      <c r="C2954" s="10"/>
      <c r="D2954" s="55" t="s">
        <v>21471</v>
      </c>
      <c r="E2954" s="13"/>
      <c r="F2954" s="39" t="s">
        <v>19526</v>
      </c>
    </row>
    <row r="2955" spans="1:6" x14ac:dyDescent="0.25">
      <c r="A2955" s="80" t="s">
        <v>21403</v>
      </c>
      <c r="B2955" s="13" t="s">
        <v>21403</v>
      </c>
      <c r="C2955" s="55" t="s">
        <v>6</v>
      </c>
      <c r="D2955" s="55" t="s">
        <v>21463</v>
      </c>
      <c r="E2955" s="13"/>
      <c r="F2955" s="39" t="s">
        <v>19526</v>
      </c>
    </row>
    <row r="2956" spans="1:6" x14ac:dyDescent="0.25">
      <c r="A2956" s="80" t="s">
        <v>21404</v>
      </c>
      <c r="B2956" s="13" t="s">
        <v>21405</v>
      </c>
      <c r="C2956" s="55" t="s">
        <v>6</v>
      </c>
      <c r="D2956" s="55" t="s">
        <v>19120</v>
      </c>
      <c r="E2956" s="13"/>
      <c r="F2956" s="39" t="s">
        <v>19526</v>
      </c>
    </row>
    <row r="2957" spans="1:6" x14ac:dyDescent="0.25">
      <c r="A2957" s="80" t="s">
        <v>21406</v>
      </c>
      <c r="B2957" s="13" t="s">
        <v>21407</v>
      </c>
      <c r="C2957" s="55" t="s">
        <v>6</v>
      </c>
      <c r="D2957" s="55" t="s">
        <v>21463</v>
      </c>
      <c r="E2957" s="13"/>
      <c r="F2957" s="39" t="s">
        <v>19526</v>
      </c>
    </row>
    <row r="2958" spans="1:6" x14ac:dyDescent="0.25">
      <c r="A2958" s="80" t="s">
        <v>21408</v>
      </c>
      <c r="B2958" s="13" t="s">
        <v>21409</v>
      </c>
      <c r="C2958" s="55" t="s">
        <v>6</v>
      </c>
      <c r="D2958" s="55" t="s">
        <v>21463</v>
      </c>
      <c r="E2958" s="13"/>
      <c r="F2958" s="39" t="s">
        <v>19526</v>
      </c>
    </row>
    <row r="2959" spans="1:6" x14ac:dyDescent="0.25">
      <c r="A2959" s="80" t="s">
        <v>21410</v>
      </c>
      <c r="B2959" s="13" t="s">
        <v>21411</v>
      </c>
      <c r="C2959" s="10"/>
      <c r="D2959" s="55" t="s">
        <v>21463</v>
      </c>
      <c r="E2959" s="13"/>
      <c r="F2959" s="39" t="s">
        <v>19526</v>
      </c>
    </row>
    <row r="2960" spans="1:6" x14ac:dyDescent="0.25">
      <c r="A2960" s="80" t="s">
        <v>21412</v>
      </c>
      <c r="B2960" s="13" t="s">
        <v>21413</v>
      </c>
      <c r="C2960" s="10"/>
      <c r="D2960" s="55" t="s">
        <v>21472</v>
      </c>
      <c r="E2960" s="13"/>
      <c r="F2960" s="39" t="s">
        <v>19526</v>
      </c>
    </row>
    <row r="2961" spans="1:6" x14ac:dyDescent="0.25">
      <c r="A2961" s="80" t="s">
        <v>21414</v>
      </c>
      <c r="B2961" s="13" t="s">
        <v>21415</v>
      </c>
      <c r="C2961" s="55" t="s">
        <v>6</v>
      </c>
      <c r="D2961" s="55" t="s">
        <v>21472</v>
      </c>
      <c r="E2961" s="13"/>
      <c r="F2961" s="39" t="s">
        <v>19526</v>
      </c>
    </row>
    <row r="2962" spans="1:6" x14ac:dyDescent="0.25">
      <c r="A2962" s="80" t="s">
        <v>21416</v>
      </c>
      <c r="B2962" s="13" t="s">
        <v>21417</v>
      </c>
      <c r="C2962" s="55" t="s">
        <v>6</v>
      </c>
      <c r="D2962" s="55" t="s">
        <v>21472</v>
      </c>
      <c r="E2962" s="13"/>
      <c r="F2962" s="39" t="s">
        <v>19526</v>
      </c>
    </row>
    <row r="2963" spans="1:6" x14ac:dyDescent="0.25">
      <c r="A2963" s="80" t="s">
        <v>21418</v>
      </c>
      <c r="B2963" s="13" t="s">
        <v>21419</v>
      </c>
      <c r="C2963" s="10"/>
      <c r="D2963" s="55" t="s">
        <v>21473</v>
      </c>
      <c r="E2963" s="13"/>
      <c r="F2963" s="39" t="s">
        <v>19526</v>
      </c>
    </row>
    <row r="2964" spans="1:6" x14ac:dyDescent="0.25">
      <c r="A2964" s="80" t="s">
        <v>21420</v>
      </c>
      <c r="B2964" s="13" t="s">
        <v>21421</v>
      </c>
      <c r="C2964" s="10"/>
      <c r="D2964" s="55" t="s">
        <v>21474</v>
      </c>
      <c r="E2964" s="13"/>
      <c r="F2964" s="39" t="s">
        <v>19526</v>
      </c>
    </row>
    <row r="2965" spans="1:6" x14ac:dyDescent="0.25">
      <c r="A2965" s="80" t="s">
        <v>21422</v>
      </c>
      <c r="B2965" s="13" t="s">
        <v>21423</v>
      </c>
      <c r="C2965" s="55" t="s">
        <v>6</v>
      </c>
      <c r="D2965" s="55" t="s">
        <v>21475</v>
      </c>
      <c r="E2965" s="13"/>
      <c r="F2965" s="39" t="s">
        <v>19526</v>
      </c>
    </row>
    <row r="2966" spans="1:6" x14ac:dyDescent="0.25">
      <c r="A2966" s="80" t="s">
        <v>21424</v>
      </c>
      <c r="B2966" s="13" t="s">
        <v>21425</v>
      </c>
      <c r="C2966" s="55" t="s">
        <v>6</v>
      </c>
      <c r="D2966" s="55" t="s">
        <v>21463</v>
      </c>
      <c r="E2966" s="13"/>
      <c r="F2966" s="39" t="s">
        <v>19526</v>
      </c>
    </row>
    <row r="2967" spans="1:6" x14ac:dyDescent="0.25">
      <c r="A2967" s="80" t="s">
        <v>21426</v>
      </c>
      <c r="B2967" s="13" t="s">
        <v>21427</v>
      </c>
      <c r="C2967" s="10"/>
      <c r="D2967" s="55" t="s">
        <v>21476</v>
      </c>
      <c r="E2967" s="13"/>
      <c r="F2967" s="39" t="s">
        <v>19526</v>
      </c>
    </row>
    <row r="2968" spans="1:6" x14ac:dyDescent="0.25">
      <c r="A2968" s="80" t="s">
        <v>21428</v>
      </c>
      <c r="B2968" s="13" t="s">
        <v>21429</v>
      </c>
      <c r="C2968" s="55" t="s">
        <v>6</v>
      </c>
      <c r="D2968" s="55" t="s">
        <v>21463</v>
      </c>
      <c r="E2968" s="13"/>
      <c r="F2968" s="39" t="s">
        <v>19526</v>
      </c>
    </row>
    <row r="2969" spans="1:6" x14ac:dyDescent="0.25">
      <c r="A2969" s="80" t="s">
        <v>21430</v>
      </c>
      <c r="B2969" s="13" t="s">
        <v>21431</v>
      </c>
      <c r="C2969" s="10"/>
      <c r="D2969" s="55" t="s">
        <v>21430</v>
      </c>
      <c r="E2969" s="13"/>
      <c r="F2969" s="39" t="s">
        <v>19526</v>
      </c>
    </row>
    <row r="2970" spans="1:6" x14ac:dyDescent="0.25">
      <c r="A2970" s="80" t="s">
        <v>21432</v>
      </c>
      <c r="B2970" s="13" t="s">
        <v>21433</v>
      </c>
      <c r="C2970" s="55" t="s">
        <v>6</v>
      </c>
      <c r="D2970" s="55" t="s">
        <v>21463</v>
      </c>
      <c r="E2970" s="13"/>
      <c r="F2970" s="39" t="s">
        <v>19526</v>
      </c>
    </row>
    <row r="2971" spans="1:6" x14ac:dyDescent="0.25">
      <c r="A2971" s="80" t="s">
        <v>21434</v>
      </c>
      <c r="B2971" s="13" t="s">
        <v>21435</v>
      </c>
      <c r="C2971" s="55" t="s">
        <v>6</v>
      </c>
      <c r="D2971" s="55" t="s">
        <v>21435</v>
      </c>
      <c r="E2971" s="13"/>
      <c r="F2971" s="39" t="s">
        <v>19526</v>
      </c>
    </row>
    <row r="2972" spans="1:6" x14ac:dyDescent="0.25">
      <c r="A2972" s="80" t="s">
        <v>21436</v>
      </c>
      <c r="B2972" s="13" t="s">
        <v>21437</v>
      </c>
      <c r="C2972" s="55" t="s">
        <v>6</v>
      </c>
      <c r="D2972" s="55" t="s">
        <v>21472</v>
      </c>
      <c r="E2972" s="13"/>
      <c r="F2972" s="39" t="s">
        <v>19526</v>
      </c>
    </row>
    <row r="2973" spans="1:6" x14ac:dyDescent="0.25">
      <c r="A2973" s="80" t="s">
        <v>21438</v>
      </c>
      <c r="B2973" s="13" t="s">
        <v>21439</v>
      </c>
      <c r="C2973" s="55" t="s">
        <v>6</v>
      </c>
      <c r="D2973" s="55" t="s">
        <v>21472</v>
      </c>
      <c r="E2973" s="13"/>
      <c r="F2973" s="39" t="s">
        <v>19526</v>
      </c>
    </row>
    <row r="2974" spans="1:6" x14ac:dyDescent="0.25">
      <c r="A2974" s="80" t="s">
        <v>21440</v>
      </c>
      <c r="B2974" s="13" t="s">
        <v>21441</v>
      </c>
      <c r="C2974" s="55" t="s">
        <v>6</v>
      </c>
      <c r="D2974" s="55" t="s">
        <v>21463</v>
      </c>
      <c r="E2974" s="13"/>
      <c r="F2974" s="39" t="s">
        <v>19526</v>
      </c>
    </row>
    <row r="2975" spans="1:6" x14ac:dyDescent="0.25">
      <c r="A2975" s="80" t="s">
        <v>21442</v>
      </c>
      <c r="B2975" s="13" t="s">
        <v>21443</v>
      </c>
      <c r="C2975" s="55" t="s">
        <v>6</v>
      </c>
      <c r="D2975" s="55" t="s">
        <v>19120</v>
      </c>
      <c r="E2975" s="13"/>
      <c r="F2975" s="39" t="s">
        <v>19526</v>
      </c>
    </row>
    <row r="2976" spans="1:6" x14ac:dyDescent="0.25">
      <c r="A2976" s="80" t="s">
        <v>21444</v>
      </c>
      <c r="B2976" s="13" t="s">
        <v>21445</v>
      </c>
      <c r="C2976" s="55" t="s">
        <v>6</v>
      </c>
      <c r="D2976" s="55" t="s">
        <v>19120</v>
      </c>
      <c r="E2976" s="13"/>
      <c r="F2976" s="39" t="s">
        <v>19526</v>
      </c>
    </row>
    <row r="2977" spans="1:6" x14ac:dyDescent="0.25">
      <c r="A2977" s="80" t="s">
        <v>21446</v>
      </c>
      <c r="B2977" s="13" t="s">
        <v>21447</v>
      </c>
      <c r="C2977" s="55" t="s">
        <v>6</v>
      </c>
      <c r="D2977" s="55" t="s">
        <v>19353</v>
      </c>
      <c r="E2977" s="13"/>
      <c r="F2977" s="39" t="s">
        <v>19526</v>
      </c>
    </row>
    <row r="2978" spans="1:6" x14ac:dyDescent="0.25">
      <c r="A2978" s="80" t="s">
        <v>21448</v>
      </c>
      <c r="B2978" s="13" t="s">
        <v>21449</v>
      </c>
      <c r="C2978" s="55" t="s">
        <v>6</v>
      </c>
      <c r="D2978" s="55" t="s">
        <v>19497</v>
      </c>
      <c r="E2978" s="13"/>
      <c r="F2978" s="39" t="s">
        <v>19526</v>
      </c>
    </row>
    <row r="2979" spans="1:6" x14ac:dyDescent="0.25">
      <c r="A2979" s="80" t="s">
        <v>3983</v>
      </c>
      <c r="B2979" s="13" t="s">
        <v>3984</v>
      </c>
      <c r="C2979" s="55" t="s">
        <v>6</v>
      </c>
      <c r="D2979" s="55" t="s">
        <v>19347</v>
      </c>
      <c r="E2979" s="13"/>
      <c r="F2979" s="39" t="s">
        <v>19524</v>
      </c>
    </row>
    <row r="2980" spans="1:6" x14ac:dyDescent="0.25">
      <c r="A2980" s="80" t="s">
        <v>19227</v>
      </c>
      <c r="B2980" s="13" t="s">
        <v>19303</v>
      </c>
      <c r="C2980" s="55" t="s">
        <v>6</v>
      </c>
      <c r="D2980" s="55" t="s">
        <v>19326</v>
      </c>
      <c r="E2980" s="13"/>
      <c r="F2980" s="39" t="s">
        <v>19525</v>
      </c>
    </row>
    <row r="2981" spans="1:6" x14ac:dyDescent="0.25">
      <c r="A2981" s="80" t="s">
        <v>19226</v>
      </c>
      <c r="B2981" s="13" t="s">
        <v>19304</v>
      </c>
      <c r="C2981" s="55" t="s">
        <v>6</v>
      </c>
      <c r="D2981" s="55" t="s">
        <v>19326</v>
      </c>
      <c r="E2981" s="13"/>
      <c r="F2981" s="39" t="s">
        <v>19525</v>
      </c>
    </row>
    <row r="2982" spans="1:6" x14ac:dyDescent="0.25">
      <c r="A2982" s="80" t="s">
        <v>19298</v>
      </c>
      <c r="B2982" s="13" t="s">
        <v>19305</v>
      </c>
      <c r="C2982" s="55" t="s">
        <v>6</v>
      </c>
      <c r="D2982" s="55" t="s">
        <v>19320</v>
      </c>
      <c r="E2982" s="13"/>
      <c r="F2982" s="39" t="s">
        <v>19525</v>
      </c>
    </row>
    <row r="2983" spans="1:6" x14ac:dyDescent="0.25">
      <c r="A2983" s="80" t="s">
        <v>19299</v>
      </c>
      <c r="B2983" s="13" t="s">
        <v>19306</v>
      </c>
      <c r="C2983" s="55" t="s">
        <v>6</v>
      </c>
      <c r="D2983" s="55" t="s">
        <v>19320</v>
      </c>
      <c r="E2983" s="13"/>
      <c r="F2983" s="39" t="s">
        <v>19525</v>
      </c>
    </row>
    <row r="2984" spans="1:6" x14ac:dyDescent="0.25">
      <c r="A2984" s="80" t="s">
        <v>19300</v>
      </c>
      <c r="B2984" s="13" t="s">
        <v>19307</v>
      </c>
      <c r="C2984" s="55" t="s">
        <v>6</v>
      </c>
      <c r="D2984" s="55" t="s">
        <v>19320</v>
      </c>
      <c r="E2984" s="13"/>
      <c r="F2984" s="39" t="s">
        <v>19525</v>
      </c>
    </row>
    <row r="2985" spans="1:6" x14ac:dyDescent="0.25">
      <c r="A2985" s="112" t="s">
        <v>19180</v>
      </c>
      <c r="B2985" s="47" t="s">
        <v>19183</v>
      </c>
      <c r="C2985" s="58"/>
      <c r="D2985" s="55" t="s">
        <v>19348</v>
      </c>
      <c r="E2985" s="47"/>
      <c r="F2985" s="48" t="s">
        <v>19525</v>
      </c>
    </row>
    <row r="2986" spans="1:6" x14ac:dyDescent="0.25">
      <c r="A2986" s="112" t="s">
        <v>19182</v>
      </c>
      <c r="B2986" s="47" t="s">
        <v>19185</v>
      </c>
      <c r="C2986" s="58"/>
      <c r="D2986" s="55" t="s">
        <v>19348</v>
      </c>
      <c r="E2986" s="47"/>
      <c r="F2986" s="48" t="s">
        <v>19525</v>
      </c>
    </row>
    <row r="2987" spans="1:6" x14ac:dyDescent="0.25">
      <c r="A2987" s="112" t="s">
        <v>19225</v>
      </c>
      <c r="B2987" s="47" t="s">
        <v>19301</v>
      </c>
      <c r="C2987" s="58"/>
      <c r="D2987" s="55" t="s">
        <v>19326</v>
      </c>
      <c r="E2987" s="47"/>
      <c r="F2987" s="48" t="s">
        <v>19525</v>
      </c>
    </row>
    <row r="2988" spans="1:6" x14ac:dyDescent="0.25">
      <c r="A2988" s="112" t="s">
        <v>19228</v>
      </c>
      <c r="B2988" s="47" t="s">
        <v>19302</v>
      </c>
      <c r="C2988" s="58"/>
      <c r="D2988" s="55" t="s">
        <v>19326</v>
      </c>
      <c r="E2988" s="47"/>
      <c r="F2988" s="48" t="s">
        <v>19525</v>
      </c>
    </row>
    <row r="2989" spans="1:6" x14ac:dyDescent="0.25">
      <c r="A2989" s="26" t="s">
        <v>21322</v>
      </c>
      <c r="B2989" s="35" t="s">
        <v>21323</v>
      </c>
      <c r="C2989" s="10" t="s">
        <v>6</v>
      </c>
      <c r="D2989" s="10" t="s">
        <v>19341</v>
      </c>
      <c r="E2989" s="53"/>
      <c r="F2989" s="48" t="s">
        <v>19525</v>
      </c>
    </row>
    <row r="2990" spans="1:6" x14ac:dyDescent="0.25">
      <c r="A2990" s="26" t="s">
        <v>19832</v>
      </c>
      <c r="B2990" s="24" t="s">
        <v>19833</v>
      </c>
      <c r="C2990" s="10" t="s">
        <v>6</v>
      </c>
      <c r="D2990" s="10" t="s">
        <v>19341</v>
      </c>
      <c r="E2990" s="53"/>
      <c r="F2990" s="48" t="s">
        <v>19525</v>
      </c>
    </row>
    <row r="2991" spans="1:6" x14ac:dyDescent="0.25">
      <c r="A2991" s="26" t="s">
        <v>21324</v>
      </c>
      <c r="B2991" s="24" t="s">
        <v>21325</v>
      </c>
      <c r="C2991" s="10" t="s">
        <v>6</v>
      </c>
      <c r="D2991" s="10" t="s">
        <v>19341</v>
      </c>
      <c r="E2991" s="53"/>
      <c r="F2991" s="48" t="s">
        <v>19525</v>
      </c>
    </row>
    <row r="2992" spans="1:6" x14ac:dyDescent="0.25">
      <c r="A2992" s="26" t="s">
        <v>21360</v>
      </c>
      <c r="B2992" s="35" t="s">
        <v>21361</v>
      </c>
      <c r="C2992" s="10" t="s">
        <v>6</v>
      </c>
      <c r="D2992" s="10" t="s">
        <v>19341</v>
      </c>
      <c r="E2992" s="53"/>
      <c r="F2992" s="48" t="s">
        <v>19525</v>
      </c>
    </row>
    <row r="2993" spans="1:6" x14ac:dyDescent="0.25">
      <c r="A2993" s="26" t="s">
        <v>21500</v>
      </c>
      <c r="B2993" s="35" t="s">
        <v>21510</v>
      </c>
      <c r="C2993" s="10" t="s">
        <v>6</v>
      </c>
      <c r="D2993" s="10" t="s">
        <v>19341</v>
      </c>
      <c r="E2993" s="53"/>
      <c r="F2993" s="48" t="s">
        <v>19525</v>
      </c>
    </row>
    <row r="2994" spans="1:6" x14ac:dyDescent="0.25">
      <c r="A2994" s="26" t="s">
        <v>19786</v>
      </c>
      <c r="B2994" s="35" t="s">
        <v>19787</v>
      </c>
      <c r="C2994" s="10" t="s">
        <v>6</v>
      </c>
      <c r="D2994" s="10" t="s">
        <v>19341</v>
      </c>
      <c r="E2994" s="53"/>
      <c r="F2994" s="48" t="s">
        <v>19525</v>
      </c>
    </row>
    <row r="2995" spans="1:6" x14ac:dyDescent="0.25">
      <c r="A2995" s="34" t="s">
        <v>19547</v>
      </c>
      <c r="B2995" s="24" t="s">
        <v>19548</v>
      </c>
      <c r="C2995" s="10" t="s">
        <v>6</v>
      </c>
      <c r="D2995" s="10" t="s">
        <v>19341</v>
      </c>
      <c r="E2995" s="53"/>
      <c r="F2995" s="48" t="s">
        <v>19525</v>
      </c>
    </row>
    <row r="2996" spans="1:6" x14ac:dyDescent="0.25">
      <c r="A2996" s="81" t="s">
        <v>19245</v>
      </c>
      <c r="B2996" s="24" t="s">
        <v>19246</v>
      </c>
      <c r="C2996" s="25" t="s">
        <v>6</v>
      </c>
      <c r="D2996" s="10" t="s">
        <v>19362</v>
      </c>
      <c r="E2996" s="54"/>
      <c r="F2996" s="48" t="s">
        <v>19525</v>
      </c>
    </row>
    <row r="2997" spans="1:6" x14ac:dyDescent="0.25">
      <c r="A2997" s="81" t="s">
        <v>19247</v>
      </c>
      <c r="B2997" s="24" t="s">
        <v>19248</v>
      </c>
      <c r="C2997" s="25" t="s">
        <v>6</v>
      </c>
      <c r="D2997" s="10" t="s">
        <v>19362</v>
      </c>
      <c r="E2997" s="54"/>
      <c r="F2997" s="48" t="s">
        <v>19525</v>
      </c>
    </row>
    <row r="2998" spans="1:6" x14ac:dyDescent="0.25">
      <c r="A2998" s="81" t="s">
        <v>19181</v>
      </c>
      <c r="B2998" s="24" t="s">
        <v>19184</v>
      </c>
      <c r="C2998" s="25" t="s">
        <v>6</v>
      </c>
      <c r="D2998" s="55" t="s">
        <v>19348</v>
      </c>
      <c r="E2998" s="53"/>
      <c r="F2998" s="48" t="s">
        <v>19525</v>
      </c>
    </row>
    <row r="2999" spans="1:6" x14ac:dyDescent="0.25">
      <c r="A2999" s="59" t="s">
        <v>21550</v>
      </c>
      <c r="B2999" s="60" t="s">
        <v>21551</v>
      </c>
      <c r="C2999" s="10" t="s">
        <v>6</v>
      </c>
      <c r="D2999" s="1" t="s">
        <v>19370</v>
      </c>
      <c r="E2999" s="53"/>
      <c r="F2999" s="39" t="s">
        <v>19525</v>
      </c>
    </row>
    <row r="3000" spans="1:6" x14ac:dyDescent="0.25">
      <c r="A3000" s="113" t="s">
        <v>21526</v>
      </c>
      <c r="B3000" s="24" t="s">
        <v>21527</v>
      </c>
      <c r="C3000" s="25" t="s">
        <v>6</v>
      </c>
      <c r="D3000" s="55" t="s">
        <v>19341</v>
      </c>
      <c r="E3000" s="53"/>
      <c r="F3000" s="48" t="s">
        <v>19525</v>
      </c>
    </row>
    <row r="3001" spans="1:6" x14ac:dyDescent="0.25">
      <c r="A3001" s="113" t="s">
        <v>21528</v>
      </c>
      <c r="B3001" s="24" t="s">
        <v>21529</v>
      </c>
      <c r="C3001" s="25" t="s">
        <v>6</v>
      </c>
      <c r="D3001" s="55" t="s">
        <v>19341</v>
      </c>
      <c r="E3001" s="53"/>
      <c r="F3001" s="39" t="s">
        <v>19525</v>
      </c>
    </row>
    <row r="3002" spans="1:6" x14ac:dyDescent="0.25">
      <c r="A3002" s="113" t="s">
        <v>21530</v>
      </c>
      <c r="B3002" s="24" t="s">
        <v>21531</v>
      </c>
      <c r="C3002" s="25" t="s">
        <v>6</v>
      </c>
      <c r="D3002" s="55" t="s">
        <v>19344</v>
      </c>
      <c r="E3002" s="53"/>
      <c r="F3002" s="48" t="s">
        <v>19525</v>
      </c>
    </row>
    <row r="3003" spans="1:6" x14ac:dyDescent="0.25">
      <c r="A3003" s="113" t="s">
        <v>21532</v>
      </c>
      <c r="B3003" s="24" t="s">
        <v>21533</v>
      </c>
      <c r="C3003" s="10" t="s">
        <v>6</v>
      </c>
      <c r="D3003" s="55" t="s">
        <v>21751</v>
      </c>
      <c r="E3003" s="53"/>
      <c r="F3003" s="39" t="s">
        <v>19525</v>
      </c>
    </row>
    <row r="3004" spans="1:6" x14ac:dyDescent="0.25">
      <c r="A3004" s="113" t="s">
        <v>21534</v>
      </c>
      <c r="B3004" s="24" t="s">
        <v>21535</v>
      </c>
      <c r="C3004" s="25" t="s">
        <v>6</v>
      </c>
      <c r="D3004" s="55" t="s">
        <v>21751</v>
      </c>
      <c r="E3004" s="53"/>
      <c r="F3004" s="48" t="s">
        <v>19525</v>
      </c>
    </row>
    <row r="3005" spans="1:6" x14ac:dyDescent="0.25">
      <c r="A3005" s="113" t="s">
        <v>21536</v>
      </c>
      <c r="B3005" s="24" t="s">
        <v>21537</v>
      </c>
      <c r="C3005" s="25" t="s">
        <v>6</v>
      </c>
      <c r="D3005" s="55" t="s">
        <v>21751</v>
      </c>
      <c r="E3005" s="53"/>
      <c r="F3005" s="39" t="s">
        <v>19525</v>
      </c>
    </row>
    <row r="3006" spans="1:6" x14ac:dyDescent="0.25">
      <c r="A3006" s="113" t="s">
        <v>21538</v>
      </c>
      <c r="B3006" s="24" t="s">
        <v>21539</v>
      </c>
      <c r="C3006" s="25" t="s">
        <v>6</v>
      </c>
      <c r="D3006" s="55" t="s">
        <v>19326</v>
      </c>
      <c r="E3006" s="53"/>
      <c r="F3006" s="48" t="s">
        <v>19525</v>
      </c>
    </row>
    <row r="3007" spans="1:6" x14ac:dyDescent="0.25">
      <c r="A3007" s="113" t="s">
        <v>21540</v>
      </c>
      <c r="B3007" s="24" t="s">
        <v>21541</v>
      </c>
      <c r="C3007" s="10" t="s">
        <v>6</v>
      </c>
      <c r="D3007" s="55" t="s">
        <v>19326</v>
      </c>
      <c r="E3007" s="53"/>
      <c r="F3007" s="39" t="s">
        <v>19525</v>
      </c>
    </row>
    <row r="3008" spans="1:6" x14ac:dyDescent="0.25">
      <c r="A3008" s="113" t="s">
        <v>21542</v>
      </c>
      <c r="B3008" s="24" t="s">
        <v>21543</v>
      </c>
      <c r="C3008" s="25" t="s">
        <v>6</v>
      </c>
      <c r="D3008" s="55" t="s">
        <v>19326</v>
      </c>
      <c r="E3008" s="53"/>
      <c r="F3008" s="48" t="s">
        <v>19525</v>
      </c>
    </row>
    <row r="3009" spans="1:6" x14ac:dyDescent="0.25">
      <c r="A3009" s="113" t="s">
        <v>21544</v>
      </c>
      <c r="B3009" s="24" t="s">
        <v>21545</v>
      </c>
      <c r="C3009" s="25" t="s">
        <v>6</v>
      </c>
      <c r="D3009" s="55" t="s">
        <v>19321</v>
      </c>
      <c r="E3009" s="53"/>
      <c r="F3009" s="39" t="s">
        <v>19525</v>
      </c>
    </row>
    <row r="3010" spans="1:6" x14ac:dyDescent="0.25">
      <c r="A3010" s="113" t="s">
        <v>21546</v>
      </c>
      <c r="B3010" s="24" t="s">
        <v>21547</v>
      </c>
      <c r="C3010" s="25" t="s">
        <v>6</v>
      </c>
      <c r="D3010" s="55" t="s">
        <v>19321</v>
      </c>
      <c r="E3010" s="53"/>
      <c r="F3010" s="48" t="s">
        <v>19525</v>
      </c>
    </row>
    <row r="3011" spans="1:6" x14ac:dyDescent="0.25">
      <c r="A3011" s="113" t="s">
        <v>21548</v>
      </c>
      <c r="B3011" s="24" t="s">
        <v>21549</v>
      </c>
      <c r="C3011" s="10" t="s">
        <v>6</v>
      </c>
      <c r="D3011" s="55" t="s">
        <v>19341</v>
      </c>
      <c r="E3011" s="53"/>
      <c r="F3011" s="39" t="s">
        <v>19525</v>
      </c>
    </row>
    <row r="3012" spans="1:6" x14ac:dyDescent="0.25">
      <c r="A3012" s="113" t="s">
        <v>21552</v>
      </c>
      <c r="B3012" s="24" t="s">
        <v>21553</v>
      </c>
      <c r="C3012" s="25" t="s">
        <v>6</v>
      </c>
      <c r="D3012" s="55" t="s">
        <v>19325</v>
      </c>
      <c r="E3012" s="53"/>
      <c r="F3012" s="48" t="s">
        <v>19525</v>
      </c>
    </row>
    <row r="3013" spans="1:6" x14ac:dyDescent="0.25">
      <c r="A3013" s="113" t="s">
        <v>21554</v>
      </c>
      <c r="B3013" s="24" t="s">
        <v>21555</v>
      </c>
      <c r="C3013" s="25" t="s">
        <v>6</v>
      </c>
      <c r="D3013" s="55" t="s">
        <v>19325</v>
      </c>
      <c r="E3013" s="53"/>
      <c r="F3013" s="39" t="s">
        <v>19525</v>
      </c>
    </row>
    <row r="3014" spans="1:6" x14ac:dyDescent="0.25">
      <c r="A3014" s="113" t="s">
        <v>21736</v>
      </c>
      <c r="B3014" s="24" t="s">
        <v>21737</v>
      </c>
      <c r="C3014" s="25" t="s">
        <v>6</v>
      </c>
      <c r="D3014" s="55" t="s">
        <v>19386</v>
      </c>
      <c r="E3014" s="53"/>
      <c r="F3014" s="48" t="s">
        <v>19525</v>
      </c>
    </row>
    <row r="3015" spans="1:6" x14ac:dyDescent="0.25">
      <c r="A3015" s="113" t="s">
        <v>21738</v>
      </c>
      <c r="B3015" s="24" t="s">
        <v>21739</v>
      </c>
      <c r="C3015" s="10" t="s">
        <v>6</v>
      </c>
      <c r="D3015" s="55" t="s">
        <v>19386</v>
      </c>
      <c r="E3015" s="53"/>
      <c r="F3015" s="39" t="s">
        <v>19525</v>
      </c>
    </row>
    <row r="3016" spans="1:6" x14ac:dyDescent="0.25">
      <c r="A3016" s="113" t="s">
        <v>21740</v>
      </c>
      <c r="B3016" s="24" t="s">
        <v>21741</v>
      </c>
      <c r="C3016" s="25" t="s">
        <v>6</v>
      </c>
      <c r="D3016" s="55" t="s">
        <v>19386</v>
      </c>
      <c r="E3016" s="53"/>
      <c r="F3016" s="48" t="s">
        <v>19525</v>
      </c>
    </row>
    <row r="3017" spans="1:6" x14ac:dyDescent="0.25">
      <c r="A3017" s="113" t="s">
        <v>21742</v>
      </c>
      <c r="B3017" s="24" t="s">
        <v>21743</v>
      </c>
      <c r="C3017" s="25" t="s">
        <v>6</v>
      </c>
      <c r="D3017" s="55" t="s">
        <v>19386</v>
      </c>
      <c r="E3017" s="53"/>
      <c r="F3017" s="39" t="s">
        <v>19525</v>
      </c>
    </row>
    <row r="3018" spans="1:6" x14ac:dyDescent="0.25">
      <c r="A3018" s="113" t="s">
        <v>21744</v>
      </c>
      <c r="B3018" s="24" t="s">
        <v>21745</v>
      </c>
      <c r="C3018" s="25" t="s">
        <v>6</v>
      </c>
      <c r="D3018" s="55" t="s">
        <v>19386</v>
      </c>
      <c r="E3018" s="53"/>
      <c r="F3018" s="48" t="s">
        <v>19525</v>
      </c>
    </row>
    <row r="3019" spans="1:6" x14ac:dyDescent="0.25">
      <c r="A3019" s="113" t="s">
        <v>21746</v>
      </c>
      <c r="B3019" s="24" t="s">
        <v>21747</v>
      </c>
      <c r="C3019" s="10" t="s">
        <v>6</v>
      </c>
      <c r="D3019" s="55" t="s">
        <v>19386</v>
      </c>
      <c r="E3019" s="53"/>
      <c r="F3019" s="39" t="s">
        <v>19525</v>
      </c>
    </row>
    <row r="3020" spans="1:6" x14ac:dyDescent="0.25">
      <c r="A3020" s="113" t="s">
        <v>21734</v>
      </c>
      <c r="B3020" s="24" t="s">
        <v>21735</v>
      </c>
      <c r="C3020" s="25" t="s">
        <v>6</v>
      </c>
      <c r="D3020" s="55" t="s">
        <v>19381</v>
      </c>
      <c r="E3020" s="53"/>
      <c r="F3020" s="48" t="s">
        <v>19525</v>
      </c>
    </row>
    <row r="3021" spans="1:6" x14ac:dyDescent="0.25">
      <c r="A3021" s="113" t="s">
        <v>21748</v>
      </c>
      <c r="B3021" s="24" t="s">
        <v>21749</v>
      </c>
      <c r="C3021" s="25" t="s">
        <v>6</v>
      </c>
      <c r="D3021" s="55" t="s">
        <v>21752</v>
      </c>
      <c r="E3021" s="53"/>
      <c r="F3021" s="39" t="s">
        <v>19525</v>
      </c>
    </row>
    <row r="3022" spans="1:6" x14ac:dyDescent="0.25">
      <c r="A3022" s="80" t="s">
        <v>21758</v>
      </c>
      <c r="B3022" s="108" t="s">
        <v>21759</v>
      </c>
      <c r="C3022" s="55" t="s">
        <v>6</v>
      </c>
      <c r="D3022" s="55" t="s">
        <v>19366</v>
      </c>
      <c r="E3022" s="53"/>
      <c r="F3022" s="39" t="s">
        <v>19525</v>
      </c>
    </row>
    <row r="3023" spans="1:6" x14ac:dyDescent="0.25">
      <c r="A3023" s="123" t="s">
        <v>21813</v>
      </c>
      <c r="B3023" s="108" t="s">
        <v>21814</v>
      </c>
      <c r="C3023" s="25" t="s">
        <v>6</v>
      </c>
      <c r="D3023" s="55" t="s">
        <v>21751</v>
      </c>
      <c r="E3023" s="53"/>
      <c r="F3023" s="39" t="s">
        <v>19525</v>
      </c>
    </row>
    <row r="3024" spans="1:6" x14ac:dyDescent="0.25">
      <c r="A3024" s="123" t="s">
        <v>21802</v>
      </c>
      <c r="B3024" s="108" t="s">
        <v>21803</v>
      </c>
      <c r="C3024" s="55" t="s">
        <v>6</v>
      </c>
      <c r="D3024" s="55" t="s">
        <v>19348</v>
      </c>
      <c r="E3024" s="53"/>
      <c r="F3024" s="39" t="s">
        <v>19525</v>
      </c>
    </row>
    <row r="3025" spans="1:6" x14ac:dyDescent="0.25">
      <c r="A3025" s="123" t="s">
        <v>21804</v>
      </c>
      <c r="B3025" s="108" t="s">
        <v>21805</v>
      </c>
      <c r="C3025" s="25" t="s">
        <v>6</v>
      </c>
      <c r="D3025" s="55" t="s">
        <v>19348</v>
      </c>
      <c r="E3025" s="53"/>
      <c r="F3025" s="39" t="s">
        <v>19525</v>
      </c>
    </row>
    <row r="3026" spans="1:6" x14ac:dyDescent="0.25">
      <c r="A3026" s="123" t="s">
        <v>21806</v>
      </c>
      <c r="B3026" s="108" t="s">
        <v>21807</v>
      </c>
      <c r="C3026" s="55" t="s">
        <v>6</v>
      </c>
      <c r="D3026" s="55" t="s">
        <v>19348</v>
      </c>
      <c r="E3026" s="53"/>
      <c r="F3026" s="39" t="s">
        <v>19525</v>
      </c>
    </row>
    <row r="3027" spans="1:6" x14ac:dyDescent="0.25">
      <c r="A3027" s="123" t="s">
        <v>21808</v>
      </c>
      <c r="B3027" s="108" t="s">
        <v>21809</v>
      </c>
      <c r="C3027" s="25" t="s">
        <v>6</v>
      </c>
      <c r="D3027" s="55" t="s">
        <v>19325</v>
      </c>
      <c r="E3027" s="53"/>
      <c r="F3027" s="39" t="s">
        <v>19525</v>
      </c>
    </row>
    <row r="3028" spans="1:6" x14ac:dyDescent="0.25">
      <c r="A3028" s="123" t="s">
        <v>21810</v>
      </c>
      <c r="B3028" s="108" t="s">
        <v>21811</v>
      </c>
      <c r="C3028" s="55" t="s">
        <v>6</v>
      </c>
      <c r="D3028" s="55" t="s">
        <v>19325</v>
      </c>
      <c r="E3028" s="53"/>
      <c r="F3028" s="39" t="s">
        <v>19525</v>
      </c>
    </row>
    <row r="3029" spans="1:6" x14ac:dyDescent="0.25">
      <c r="A3029" s="123" t="s">
        <v>21815</v>
      </c>
      <c r="B3029" s="108" t="s">
        <v>21816</v>
      </c>
      <c r="C3029" s="25" t="s">
        <v>6</v>
      </c>
      <c r="D3029" s="55" t="s">
        <v>19341</v>
      </c>
      <c r="E3029" s="53"/>
      <c r="F3029" s="39" t="s">
        <v>19525</v>
      </c>
    </row>
    <row r="3030" spans="1:6" x14ac:dyDescent="0.25">
      <c r="A3030" s="108" t="s">
        <v>21864</v>
      </c>
      <c r="B3030" s="108" t="s">
        <v>21865</v>
      </c>
      <c r="C3030" s="13" t="s">
        <v>6</v>
      </c>
      <c r="D3030" s="55" t="s">
        <v>19435</v>
      </c>
      <c r="E3030" s="53"/>
      <c r="F3030" s="39" t="s">
        <v>19525</v>
      </c>
    </row>
    <row r="3031" spans="1:6" x14ac:dyDescent="0.25">
      <c r="A3031" s="108" t="s">
        <v>21866</v>
      </c>
      <c r="B3031" s="108" t="s">
        <v>21867</v>
      </c>
      <c r="C3031" s="13" t="s">
        <v>6</v>
      </c>
      <c r="D3031" s="55" t="s">
        <v>19435</v>
      </c>
      <c r="E3031" s="53"/>
      <c r="F3031" s="39" t="s">
        <v>19525</v>
      </c>
    </row>
    <row r="3032" spans="1:6" x14ac:dyDescent="0.25">
      <c r="A3032" s="108" t="s">
        <v>21868</v>
      </c>
      <c r="B3032" s="108" t="s">
        <v>21869</v>
      </c>
      <c r="C3032" s="13" t="s">
        <v>6</v>
      </c>
      <c r="D3032" s="55" t="s">
        <v>19435</v>
      </c>
      <c r="E3032" s="53"/>
      <c r="F3032" s="39" t="s">
        <v>19525</v>
      </c>
    </row>
    <row r="3033" spans="1:6" x14ac:dyDescent="0.25">
      <c r="A3033" s="108" t="s">
        <v>21870</v>
      </c>
      <c r="B3033" s="108" t="s">
        <v>21871</v>
      </c>
      <c r="C3033" s="13" t="s">
        <v>6</v>
      </c>
      <c r="D3033" s="55" t="s">
        <v>19435</v>
      </c>
      <c r="E3033" s="53"/>
      <c r="F3033" s="39" t="s">
        <v>19525</v>
      </c>
    </row>
    <row r="3034" spans="1:6" x14ac:dyDescent="0.25">
      <c r="A3034" s="103" t="s">
        <v>21872</v>
      </c>
      <c r="B3034" s="104" t="s">
        <v>21874</v>
      </c>
      <c r="C3034" s="13" t="s">
        <v>6</v>
      </c>
      <c r="D3034" s="55" t="s">
        <v>19341</v>
      </c>
      <c r="E3034" s="53"/>
      <c r="F3034" s="39" t="s">
        <v>19525</v>
      </c>
    </row>
    <row r="3035" spans="1:6" x14ac:dyDescent="0.25">
      <c r="A3035" s="103" t="s">
        <v>21873</v>
      </c>
      <c r="B3035" s="104" t="s">
        <v>21875</v>
      </c>
      <c r="C3035" s="13" t="s">
        <v>6</v>
      </c>
      <c r="D3035" s="55" t="s">
        <v>19341</v>
      </c>
      <c r="E3035" s="53"/>
      <c r="F3035" s="39" t="s">
        <v>19525</v>
      </c>
    </row>
    <row r="3036" spans="1:6" x14ac:dyDescent="0.25">
      <c r="A3036" s="125" t="s">
        <v>21876</v>
      </c>
      <c r="B3036" s="104" t="s">
        <v>21877</v>
      </c>
      <c r="C3036" s="13" t="s">
        <v>6</v>
      </c>
      <c r="D3036" s="55" t="s">
        <v>19516</v>
      </c>
      <c r="E3036" s="53"/>
      <c r="F3036" s="39" t="s">
        <v>19525</v>
      </c>
    </row>
    <row r="3037" spans="1:6" x14ac:dyDescent="0.25">
      <c r="A3037" s="125" t="s">
        <v>21878</v>
      </c>
      <c r="B3037" s="104" t="s">
        <v>21879</v>
      </c>
      <c r="C3037" s="13" t="s">
        <v>6</v>
      </c>
      <c r="D3037" s="55" t="s">
        <v>19516</v>
      </c>
      <c r="E3037" s="53"/>
      <c r="F3037" s="39" t="s">
        <v>19525</v>
      </c>
    </row>
    <row r="3038" spans="1:6" x14ac:dyDescent="0.25">
      <c r="A3038" s="125" t="s">
        <v>21880</v>
      </c>
      <c r="B3038" s="104" t="s">
        <v>21881</v>
      </c>
      <c r="C3038" s="13" t="s">
        <v>6</v>
      </c>
      <c r="D3038" s="55" t="s">
        <v>19516</v>
      </c>
      <c r="E3038" s="53"/>
      <c r="F3038" s="39" t="s">
        <v>19525</v>
      </c>
    </row>
    <row r="3039" spans="1:6" x14ac:dyDescent="0.25">
      <c r="A3039" s="125" t="s">
        <v>21882</v>
      </c>
      <c r="B3039" s="104" t="s">
        <v>21883</v>
      </c>
      <c r="C3039" s="13" t="s">
        <v>6</v>
      </c>
      <c r="D3039" s="55" t="s">
        <v>19516</v>
      </c>
      <c r="E3039" s="53"/>
      <c r="F3039" s="39" t="s">
        <v>19525</v>
      </c>
    </row>
    <row r="3040" spans="1:6" x14ac:dyDescent="0.25">
      <c r="A3040" s="125" t="s">
        <v>21884</v>
      </c>
      <c r="B3040" s="104" t="s">
        <v>21885</v>
      </c>
      <c r="C3040" s="13" t="s">
        <v>6</v>
      </c>
      <c r="D3040" s="55" t="s">
        <v>19516</v>
      </c>
      <c r="E3040" s="53"/>
      <c r="F3040" s="39" t="s">
        <v>19525</v>
      </c>
    </row>
    <row r="3041" spans="1:6" x14ac:dyDescent="0.25">
      <c r="A3041" s="125" t="s">
        <v>21886</v>
      </c>
      <c r="B3041" s="104" t="s">
        <v>21887</v>
      </c>
      <c r="C3041" s="13" t="s">
        <v>6</v>
      </c>
      <c r="D3041" s="55" t="s">
        <v>19516</v>
      </c>
      <c r="E3041" s="53"/>
      <c r="F3041" s="39" t="s">
        <v>19525</v>
      </c>
    </row>
    <row r="3042" spans="1:6" x14ac:dyDescent="0.25">
      <c r="A3042" s="125" t="s">
        <v>21888</v>
      </c>
      <c r="B3042" s="104" t="s">
        <v>21889</v>
      </c>
      <c r="C3042" s="13" t="s">
        <v>6</v>
      </c>
      <c r="D3042" s="55" t="s">
        <v>19516</v>
      </c>
      <c r="E3042" s="53"/>
      <c r="F3042" s="39" t="s">
        <v>19525</v>
      </c>
    </row>
    <row r="3043" spans="1:6" x14ac:dyDescent="0.25">
      <c r="A3043" s="125" t="s">
        <v>21890</v>
      </c>
      <c r="B3043" s="104" t="s">
        <v>21891</v>
      </c>
      <c r="C3043" s="13" t="s">
        <v>6</v>
      </c>
      <c r="D3043" s="55" t="s">
        <v>19516</v>
      </c>
      <c r="E3043" s="53"/>
      <c r="F3043" s="39" t="s">
        <v>19525</v>
      </c>
    </row>
    <row r="3044" spans="1:6" x14ac:dyDescent="0.25">
      <c r="A3044" s="125" t="s">
        <v>21892</v>
      </c>
      <c r="B3044" s="104" t="s">
        <v>21893</v>
      </c>
      <c r="C3044" s="13" t="s">
        <v>6</v>
      </c>
      <c r="D3044" s="55" t="s">
        <v>19516</v>
      </c>
      <c r="E3044" s="53"/>
      <c r="F3044" s="39" t="s">
        <v>19525</v>
      </c>
    </row>
    <row r="3045" spans="1:6" x14ac:dyDescent="0.25">
      <c r="A3045" s="125" t="s">
        <v>21894</v>
      </c>
      <c r="B3045" s="104" t="s">
        <v>21895</v>
      </c>
      <c r="C3045" s="13" t="s">
        <v>6</v>
      </c>
      <c r="D3045" s="55" t="s">
        <v>19516</v>
      </c>
      <c r="E3045" s="53"/>
      <c r="F3045" s="39" t="s">
        <v>19525</v>
      </c>
    </row>
    <row r="3046" spans="1:6" x14ac:dyDescent="0.25">
      <c r="A3046" s="125" t="s">
        <v>21896</v>
      </c>
      <c r="B3046" s="104" t="s">
        <v>21897</v>
      </c>
      <c r="C3046" s="13" t="s">
        <v>6</v>
      </c>
      <c r="D3046" s="55" t="s">
        <v>19516</v>
      </c>
      <c r="E3046" s="53"/>
      <c r="F3046" s="39" t="s">
        <v>19525</v>
      </c>
    </row>
    <row r="3047" spans="1:6" x14ac:dyDescent="0.25">
      <c r="A3047" s="125" t="s">
        <v>21898</v>
      </c>
      <c r="B3047" s="104" t="s">
        <v>21899</v>
      </c>
      <c r="C3047" s="13" t="s">
        <v>6</v>
      </c>
      <c r="D3047" s="55" t="s">
        <v>19516</v>
      </c>
      <c r="E3047" s="53"/>
      <c r="F3047" s="39" t="s">
        <v>19525</v>
      </c>
    </row>
    <row r="3048" spans="1:6" x14ac:dyDescent="0.25">
      <c r="A3048" s="125" t="s">
        <v>21900</v>
      </c>
      <c r="B3048" s="104" t="s">
        <v>21901</v>
      </c>
      <c r="C3048" s="13" t="s">
        <v>6</v>
      </c>
      <c r="D3048" s="55" t="s">
        <v>19516</v>
      </c>
      <c r="E3048" s="53"/>
      <c r="F3048" s="39" t="s">
        <v>19525</v>
      </c>
    </row>
    <row r="3049" spans="1:6" x14ac:dyDescent="0.25">
      <c r="A3049" s="125" t="s">
        <v>21902</v>
      </c>
      <c r="B3049" s="104" t="s">
        <v>21903</v>
      </c>
      <c r="C3049" s="13" t="s">
        <v>6</v>
      </c>
      <c r="D3049" s="55" t="s">
        <v>19516</v>
      </c>
      <c r="E3049" s="53"/>
      <c r="F3049" s="39" t="s">
        <v>19525</v>
      </c>
    </row>
    <row r="3050" spans="1:6" x14ac:dyDescent="0.25">
      <c r="A3050" s="125" t="s">
        <v>21904</v>
      </c>
      <c r="B3050" s="104" t="s">
        <v>21905</v>
      </c>
      <c r="C3050" s="13" t="s">
        <v>6</v>
      </c>
      <c r="D3050" s="55" t="s">
        <v>19516</v>
      </c>
      <c r="E3050" s="53"/>
      <c r="F3050" s="39" t="s">
        <v>19525</v>
      </c>
    </row>
    <row r="3051" spans="1:6" x14ac:dyDescent="0.25">
      <c r="A3051" s="125" t="s">
        <v>21906</v>
      </c>
      <c r="B3051" s="104" t="s">
        <v>21907</v>
      </c>
      <c r="C3051" s="13" t="s">
        <v>6</v>
      </c>
      <c r="D3051" s="55" t="s">
        <v>19516</v>
      </c>
      <c r="E3051" s="53"/>
      <c r="F3051" s="39" t="s">
        <v>19525</v>
      </c>
    </row>
    <row r="3052" spans="1:6" x14ac:dyDescent="0.25">
      <c r="A3052" s="125" t="s">
        <v>21908</v>
      </c>
      <c r="B3052" s="104" t="s">
        <v>21909</v>
      </c>
      <c r="C3052" s="13" t="s">
        <v>6</v>
      </c>
      <c r="D3052" s="55" t="s">
        <v>19516</v>
      </c>
      <c r="E3052" s="53"/>
      <c r="F3052" s="39" t="s">
        <v>19525</v>
      </c>
    </row>
    <row r="3053" spans="1:6" x14ac:dyDescent="0.25">
      <c r="A3053" s="125" t="s">
        <v>21910</v>
      </c>
      <c r="B3053" s="104" t="s">
        <v>21911</v>
      </c>
      <c r="C3053" s="13" t="s">
        <v>6</v>
      </c>
      <c r="D3053" s="55" t="s">
        <v>19516</v>
      </c>
      <c r="E3053" s="53"/>
      <c r="F3053" s="39" t="s">
        <v>19525</v>
      </c>
    </row>
    <row r="3054" spans="1:6" x14ac:dyDescent="0.25">
      <c r="A3054" s="125" t="s">
        <v>21912</v>
      </c>
      <c r="B3054" s="104" t="s">
        <v>21913</v>
      </c>
      <c r="C3054" s="13" t="s">
        <v>6</v>
      </c>
      <c r="D3054" s="55" t="s">
        <v>19516</v>
      </c>
      <c r="E3054" s="53"/>
      <c r="F3054" s="39" t="s">
        <v>19525</v>
      </c>
    </row>
    <row r="3055" spans="1:6" x14ac:dyDescent="0.25">
      <c r="A3055" s="125" t="s">
        <v>21914</v>
      </c>
      <c r="B3055" s="104" t="s">
        <v>21915</v>
      </c>
      <c r="C3055" s="13" t="s">
        <v>6</v>
      </c>
      <c r="D3055" s="55" t="s">
        <v>19516</v>
      </c>
      <c r="E3055" s="53"/>
      <c r="F3055" s="39" t="s">
        <v>19525</v>
      </c>
    </row>
    <row r="3056" spans="1:6" x14ac:dyDescent="0.25">
      <c r="A3056" s="125" t="s">
        <v>21916</v>
      </c>
      <c r="B3056" s="104" t="s">
        <v>21917</v>
      </c>
      <c r="C3056" s="13" t="s">
        <v>6</v>
      </c>
      <c r="D3056" s="55" t="s">
        <v>19516</v>
      </c>
      <c r="E3056" s="53"/>
      <c r="F3056" s="39" t="s">
        <v>19525</v>
      </c>
    </row>
    <row r="3057" spans="1:6" x14ac:dyDescent="0.25">
      <c r="A3057" s="103" t="s">
        <v>19738</v>
      </c>
      <c r="B3057" s="104" t="s">
        <v>19739</v>
      </c>
      <c r="C3057" s="13" t="s">
        <v>6</v>
      </c>
      <c r="D3057" s="55" t="s">
        <v>19366</v>
      </c>
      <c r="E3057" s="53"/>
      <c r="F3057" s="39" t="s">
        <v>19526</v>
      </c>
    </row>
    <row r="3058" spans="1:6" x14ac:dyDescent="0.25">
      <c r="A3058" s="103" t="s">
        <v>21538</v>
      </c>
      <c r="B3058" s="104" t="s">
        <v>21539</v>
      </c>
      <c r="C3058" s="13" t="s">
        <v>6</v>
      </c>
      <c r="D3058" s="55" t="s">
        <v>19326</v>
      </c>
      <c r="E3058" s="53"/>
      <c r="F3058" s="39" t="s">
        <v>19525</v>
      </c>
    </row>
    <row r="3059" spans="1:6" x14ac:dyDescent="0.25">
      <c r="A3059" s="108" t="s">
        <v>22020</v>
      </c>
      <c r="B3059" s="108" t="s">
        <v>22021</v>
      </c>
      <c r="C3059" s="13" t="s">
        <v>6</v>
      </c>
      <c r="D3059" s="55" t="s">
        <v>19319</v>
      </c>
      <c r="E3059" s="53"/>
      <c r="F3059" s="39" t="s">
        <v>19525</v>
      </c>
    </row>
    <row r="3060" spans="1:6" x14ac:dyDescent="0.25">
      <c r="A3060" s="108" t="s">
        <v>22022</v>
      </c>
      <c r="B3060" s="108" t="s">
        <v>22023</v>
      </c>
      <c r="C3060" s="13" t="s">
        <v>6</v>
      </c>
      <c r="D3060" s="55" t="s">
        <v>19319</v>
      </c>
      <c r="E3060" s="53"/>
      <c r="F3060" s="39" t="s">
        <v>19525</v>
      </c>
    </row>
    <row r="3061" spans="1:6" x14ac:dyDescent="0.25">
      <c r="A3061" s="108" t="s">
        <v>22024</v>
      </c>
      <c r="B3061" s="108" t="s">
        <v>22025</v>
      </c>
      <c r="C3061" s="13" t="s">
        <v>6</v>
      </c>
      <c r="D3061" s="55" t="s">
        <v>19319</v>
      </c>
      <c r="E3061" s="53"/>
      <c r="F3061" s="39" t="s">
        <v>19525</v>
      </c>
    </row>
    <row r="3062" spans="1:6" x14ac:dyDescent="0.25">
      <c r="A3062" s="108" t="s">
        <v>22026</v>
      </c>
      <c r="B3062" s="108" t="s">
        <v>22027</v>
      </c>
      <c r="C3062" s="13" t="s">
        <v>6</v>
      </c>
      <c r="D3062" s="55" t="s">
        <v>19319</v>
      </c>
      <c r="E3062" s="53"/>
      <c r="F3062" s="39" t="s">
        <v>19525</v>
      </c>
    </row>
    <row r="3063" spans="1:6" x14ac:dyDescent="0.25">
      <c r="A3063" s="147" t="s">
        <v>22032</v>
      </c>
      <c r="B3063" s="148" t="s">
        <v>22033</v>
      </c>
      <c r="C3063" s="13" t="s">
        <v>6</v>
      </c>
      <c r="D3063" s="55" t="s">
        <v>19319</v>
      </c>
      <c r="E3063" s="53"/>
      <c r="F3063" s="39" t="s">
        <v>19525</v>
      </c>
    </row>
    <row r="3064" spans="1:6" x14ac:dyDescent="0.25">
      <c r="A3064" s="152" t="s">
        <v>22048</v>
      </c>
      <c r="B3064" s="104" t="s">
        <v>22049</v>
      </c>
      <c r="C3064" s="13" t="s">
        <v>6</v>
      </c>
      <c r="D3064" s="1" t="s">
        <v>19326</v>
      </c>
      <c r="E3064" s="53"/>
      <c r="F3064" s="39" t="s">
        <v>19525</v>
      </c>
    </row>
    <row r="3065" spans="1:6" x14ac:dyDescent="0.25">
      <c r="A3065" s="152" t="s">
        <v>22050</v>
      </c>
      <c r="B3065" s="104" t="s">
        <v>22051</v>
      </c>
      <c r="C3065" s="13" t="s">
        <v>6</v>
      </c>
      <c r="D3065" s="1" t="s">
        <v>19326</v>
      </c>
      <c r="E3065" s="53"/>
      <c r="F3065" s="39" t="s">
        <v>19525</v>
      </c>
    </row>
    <row r="3066" spans="1:6" x14ac:dyDescent="0.25">
      <c r="A3066" s="152" t="s">
        <v>22052</v>
      </c>
      <c r="B3066" s="104" t="s">
        <v>22053</v>
      </c>
      <c r="C3066" s="13" t="s">
        <v>6</v>
      </c>
      <c r="D3066" s="1" t="s">
        <v>19326</v>
      </c>
      <c r="E3066" s="53"/>
      <c r="F3066" s="39" t="s">
        <v>19525</v>
      </c>
    </row>
    <row r="3067" spans="1:6" x14ac:dyDescent="0.25">
      <c r="A3067" s="152" t="s">
        <v>22054</v>
      </c>
      <c r="B3067" s="104" t="s">
        <v>22055</v>
      </c>
      <c r="C3067" s="13" t="s">
        <v>6</v>
      </c>
      <c r="D3067" s="1" t="s">
        <v>19380</v>
      </c>
      <c r="E3067" s="53"/>
      <c r="F3067" s="39" t="s">
        <v>19525</v>
      </c>
    </row>
    <row r="3068" spans="1:6" x14ac:dyDescent="0.25">
      <c r="A3068" s="152" t="s">
        <v>22056</v>
      </c>
      <c r="B3068" s="104" t="s">
        <v>22057</v>
      </c>
      <c r="C3068" s="13" t="s">
        <v>6</v>
      </c>
      <c r="D3068" s="1" t="s">
        <v>19380</v>
      </c>
      <c r="E3068" s="53"/>
      <c r="F3068" s="39" t="s">
        <v>19525</v>
      </c>
    </row>
    <row r="3069" spans="1:6" x14ac:dyDescent="0.25">
      <c r="A3069" s="152" t="s">
        <v>22058</v>
      </c>
      <c r="B3069" s="104" t="s">
        <v>22059</v>
      </c>
      <c r="C3069" s="13" t="s">
        <v>6</v>
      </c>
      <c r="D3069" s="1" t="s">
        <v>19316</v>
      </c>
      <c r="E3069" s="53"/>
      <c r="F3069" s="39" t="s">
        <v>19525</v>
      </c>
    </row>
    <row r="3070" spans="1:6" x14ac:dyDescent="0.25">
      <c r="A3070" s="152" t="s">
        <v>22060</v>
      </c>
      <c r="B3070" s="104" t="s">
        <v>22061</v>
      </c>
      <c r="C3070" s="13" t="s">
        <v>6</v>
      </c>
      <c r="D3070" s="1" t="s">
        <v>19316</v>
      </c>
      <c r="E3070" s="53"/>
      <c r="F3070" s="39" t="s">
        <v>19525</v>
      </c>
    </row>
    <row r="3071" spans="1:6" x14ac:dyDescent="0.25">
      <c r="A3071" s="152" t="s">
        <v>22062</v>
      </c>
      <c r="B3071" s="104" t="s">
        <v>22063</v>
      </c>
      <c r="C3071" s="13" t="s">
        <v>6</v>
      </c>
      <c r="D3071" s="1" t="s">
        <v>19316</v>
      </c>
      <c r="E3071" s="53"/>
      <c r="F3071" s="39" t="s">
        <v>19525</v>
      </c>
    </row>
    <row r="3072" spans="1:6" x14ac:dyDescent="0.25">
      <c r="A3072" s="152" t="s">
        <v>22064</v>
      </c>
      <c r="B3072" s="104" t="s">
        <v>22065</v>
      </c>
      <c r="C3072" s="13" t="s">
        <v>6</v>
      </c>
      <c r="D3072" s="1" t="s">
        <v>19316</v>
      </c>
      <c r="E3072" s="53"/>
      <c r="F3072" s="39" t="s">
        <v>19525</v>
      </c>
    </row>
    <row r="3073" spans="1:6" x14ac:dyDescent="0.25">
      <c r="A3073" s="152" t="s">
        <v>22066</v>
      </c>
      <c r="B3073" s="104" t="s">
        <v>22067</v>
      </c>
      <c r="C3073" s="13" t="s">
        <v>6</v>
      </c>
      <c r="D3073" s="1" t="s">
        <v>19316</v>
      </c>
      <c r="E3073" s="53"/>
      <c r="F3073" s="39" t="s">
        <v>19525</v>
      </c>
    </row>
    <row r="3074" spans="1:6" x14ac:dyDescent="0.25">
      <c r="A3074" s="152" t="s">
        <v>22068</v>
      </c>
      <c r="B3074" s="104" t="s">
        <v>22069</v>
      </c>
      <c r="C3074" s="13" t="s">
        <v>6</v>
      </c>
      <c r="D3074" s="1" t="s">
        <v>19316</v>
      </c>
      <c r="E3074" s="53"/>
      <c r="F3074" s="39" t="s">
        <v>19525</v>
      </c>
    </row>
    <row r="3075" spans="1:6" x14ac:dyDescent="0.25">
      <c r="A3075" s="152" t="s">
        <v>22070</v>
      </c>
      <c r="B3075" s="104" t="s">
        <v>22071</v>
      </c>
      <c r="C3075" s="13" t="s">
        <v>6</v>
      </c>
      <c r="D3075" s="1" t="s">
        <v>19316</v>
      </c>
      <c r="E3075" s="53"/>
      <c r="F3075" s="39" t="s">
        <v>19525</v>
      </c>
    </row>
    <row r="3076" spans="1:6" x14ac:dyDescent="0.25">
      <c r="A3076" s="152" t="s">
        <v>22072</v>
      </c>
      <c r="B3076" s="104" t="s">
        <v>22073</v>
      </c>
      <c r="C3076" s="13" t="s">
        <v>6</v>
      </c>
      <c r="D3076" s="1" t="s">
        <v>19316</v>
      </c>
      <c r="E3076" s="53"/>
      <c r="F3076" s="39" t="s">
        <v>19525</v>
      </c>
    </row>
    <row r="3077" spans="1:6" x14ac:dyDescent="0.25">
      <c r="A3077" s="152" t="s">
        <v>22074</v>
      </c>
      <c r="B3077" s="104" t="s">
        <v>22075</v>
      </c>
      <c r="C3077" s="13" t="s">
        <v>6</v>
      </c>
      <c r="D3077" s="1" t="s">
        <v>19316</v>
      </c>
      <c r="E3077" s="53"/>
      <c r="F3077" s="39" t="s">
        <v>19525</v>
      </c>
    </row>
    <row r="3078" spans="1:6" x14ac:dyDescent="0.25">
      <c r="A3078" s="152" t="s">
        <v>22076</v>
      </c>
      <c r="B3078" s="104" t="s">
        <v>22077</v>
      </c>
      <c r="C3078" s="13" t="s">
        <v>6</v>
      </c>
      <c r="D3078" s="1" t="s">
        <v>19316</v>
      </c>
      <c r="E3078" s="53"/>
      <c r="F3078" s="39" t="s">
        <v>19525</v>
      </c>
    </row>
    <row r="3079" spans="1:6" x14ac:dyDescent="0.25">
      <c r="A3079" s="152" t="s">
        <v>22078</v>
      </c>
      <c r="B3079" s="104" t="s">
        <v>22079</v>
      </c>
      <c r="C3079" s="13" t="s">
        <v>6</v>
      </c>
      <c r="D3079" s="1" t="s">
        <v>19316</v>
      </c>
      <c r="E3079" s="53"/>
      <c r="F3079" s="39" t="s">
        <v>19525</v>
      </c>
    </row>
    <row r="3080" spans="1:6" x14ac:dyDescent="0.25">
      <c r="A3080" s="108" t="s">
        <v>19722</v>
      </c>
      <c r="B3080" s="108" t="s">
        <v>19723</v>
      </c>
      <c r="C3080" s="13" t="s">
        <v>6</v>
      </c>
      <c r="D3080" s="55" t="s">
        <v>19366</v>
      </c>
      <c r="E3080" s="53"/>
      <c r="F3080" s="39" t="s">
        <v>19526</v>
      </c>
    </row>
    <row r="3081" spans="1:6" x14ac:dyDescent="0.25">
      <c r="A3081" s="123" t="s">
        <v>19628</v>
      </c>
      <c r="B3081" s="108" t="s">
        <v>19629</v>
      </c>
      <c r="C3081" s="13" t="s">
        <v>6</v>
      </c>
      <c r="D3081" s="55" t="s">
        <v>19366</v>
      </c>
      <c r="E3081" s="53"/>
      <c r="F3081" s="39" t="s">
        <v>19526</v>
      </c>
    </row>
    <row r="3082" spans="1:6" x14ac:dyDescent="0.25">
      <c r="A3082" s="151" t="s">
        <v>22133</v>
      </c>
      <c r="B3082" s="104" t="s">
        <v>22134</v>
      </c>
      <c r="C3082" s="13" t="s">
        <v>6</v>
      </c>
      <c r="D3082" s="55" t="s">
        <v>19325</v>
      </c>
      <c r="E3082" s="53"/>
      <c r="F3082" s="39" t="s">
        <v>19525</v>
      </c>
    </row>
    <row r="3083" spans="1:6" x14ac:dyDescent="0.25">
      <c r="A3083" s="151" t="s">
        <v>22140</v>
      </c>
      <c r="B3083" s="104" t="s">
        <v>22141</v>
      </c>
      <c r="C3083" s="13" t="s">
        <v>6</v>
      </c>
      <c r="D3083" s="55" t="s">
        <v>19366</v>
      </c>
      <c r="E3083" s="53"/>
      <c r="F3083" s="39" t="s">
        <v>19526</v>
      </c>
    </row>
    <row r="3084" spans="1:6" x14ac:dyDescent="0.25">
      <c r="A3084" s="151" t="s">
        <v>22155</v>
      </c>
      <c r="B3084" s="104" t="s">
        <v>22156</v>
      </c>
      <c r="C3084" s="13" t="s">
        <v>6</v>
      </c>
      <c r="D3084" s="55" t="s">
        <v>19366</v>
      </c>
      <c r="E3084" s="53"/>
      <c r="F3084" s="39" t="s">
        <v>19526</v>
      </c>
    </row>
    <row r="3085" spans="1:6" x14ac:dyDescent="0.25">
      <c r="A3085" s="151" t="s">
        <v>22157</v>
      </c>
      <c r="B3085" s="104" t="s">
        <v>22158</v>
      </c>
      <c r="C3085" s="13" t="s">
        <v>6</v>
      </c>
      <c r="D3085" s="55" t="s">
        <v>19366</v>
      </c>
      <c r="E3085" s="53"/>
      <c r="F3085" s="39" t="s">
        <v>19526</v>
      </c>
    </row>
    <row r="3086" spans="1:6" x14ac:dyDescent="0.25">
      <c r="A3086" s="108" t="s">
        <v>22189</v>
      </c>
      <c r="B3086" s="108" t="s">
        <v>22190</v>
      </c>
      <c r="C3086" s="13" t="s">
        <v>6</v>
      </c>
      <c r="D3086" s="55" t="s">
        <v>19366</v>
      </c>
      <c r="E3086" s="53"/>
      <c r="F3086" s="39" t="s">
        <v>19526</v>
      </c>
    </row>
    <row r="3087" spans="1:6" x14ac:dyDescent="0.25">
      <c r="A3087" s="108" t="s">
        <v>22191</v>
      </c>
      <c r="B3087" s="108" t="s">
        <v>22192</v>
      </c>
      <c r="C3087" s="13" t="s">
        <v>6</v>
      </c>
      <c r="D3087" s="55" t="s">
        <v>19366</v>
      </c>
      <c r="E3087" s="53"/>
      <c r="F3087" s="39" t="s">
        <v>19526</v>
      </c>
    </row>
    <row r="3088" spans="1:6" x14ac:dyDescent="0.25">
      <c r="A3088" s="108" t="s">
        <v>22195</v>
      </c>
      <c r="B3088" s="108" t="s">
        <v>22209</v>
      </c>
      <c r="C3088" s="13" t="s">
        <v>6</v>
      </c>
      <c r="D3088" s="55" t="s">
        <v>19326</v>
      </c>
      <c r="E3088" s="53"/>
      <c r="F3088" s="39" t="s">
        <v>19526</v>
      </c>
    </row>
    <row r="3089" spans="1:6" x14ac:dyDescent="0.25">
      <c r="A3089" s="108" t="s">
        <v>22230</v>
      </c>
      <c r="B3089" s="108" t="s">
        <v>22231</v>
      </c>
      <c r="C3089" s="13" t="s">
        <v>6</v>
      </c>
      <c r="D3089" s="107" t="s">
        <v>19365</v>
      </c>
      <c r="E3089" s="53"/>
      <c r="F3089" s="39" t="s">
        <v>19525</v>
      </c>
    </row>
    <row r="3090" spans="1:6" x14ac:dyDescent="0.25">
      <c r="A3090" s="108" t="s">
        <v>22232</v>
      </c>
      <c r="B3090" s="108" t="s">
        <v>22233</v>
      </c>
      <c r="C3090" s="13" t="s">
        <v>6</v>
      </c>
      <c r="D3090" s="107" t="s">
        <v>19320</v>
      </c>
      <c r="E3090" s="53"/>
      <c r="F3090" s="39" t="s">
        <v>19525</v>
      </c>
    </row>
    <row r="3091" spans="1:6" x14ac:dyDescent="0.25">
      <c r="A3091" s="108" t="s">
        <v>22234</v>
      </c>
      <c r="B3091" s="108" t="s">
        <v>22235</v>
      </c>
      <c r="C3091" s="13" t="s">
        <v>6</v>
      </c>
      <c r="D3091" s="107" t="s">
        <v>19320</v>
      </c>
      <c r="E3091" s="53"/>
      <c r="F3091" s="39" t="s">
        <v>19525</v>
      </c>
    </row>
    <row r="3092" spans="1:6" x14ac:dyDescent="0.25">
      <c r="A3092" s="108" t="s">
        <v>22236</v>
      </c>
      <c r="B3092" s="108" t="s">
        <v>22237</v>
      </c>
      <c r="C3092" s="13" t="s">
        <v>6</v>
      </c>
      <c r="D3092" s="107" t="s">
        <v>19320</v>
      </c>
      <c r="E3092" s="53"/>
      <c r="F3092" s="39" t="s">
        <v>19525</v>
      </c>
    </row>
    <row r="3093" spans="1:6" x14ac:dyDescent="0.25">
      <c r="A3093" s="108" t="s">
        <v>22238</v>
      </c>
      <c r="B3093" s="108" t="s">
        <v>22239</v>
      </c>
      <c r="C3093" s="13" t="s">
        <v>6</v>
      </c>
      <c r="D3093" s="107" t="s">
        <v>19320</v>
      </c>
      <c r="E3093" s="53"/>
      <c r="F3093" s="39" t="s">
        <v>19525</v>
      </c>
    </row>
    <row r="3094" spans="1:6" x14ac:dyDescent="0.25">
      <c r="A3094" s="108" t="s">
        <v>22240</v>
      </c>
      <c r="B3094" s="108" t="s">
        <v>22241</v>
      </c>
      <c r="C3094" s="13" t="s">
        <v>6</v>
      </c>
      <c r="D3094" s="107" t="s">
        <v>19320</v>
      </c>
      <c r="E3094" s="53"/>
      <c r="F3094" s="39" t="s">
        <v>19525</v>
      </c>
    </row>
    <row r="3095" spans="1:6" x14ac:dyDescent="0.25">
      <c r="A3095" s="108" t="s">
        <v>22242</v>
      </c>
      <c r="B3095" s="108" t="s">
        <v>22243</v>
      </c>
      <c r="C3095" s="13" t="s">
        <v>6</v>
      </c>
      <c r="D3095" s="107" t="s">
        <v>19320</v>
      </c>
      <c r="E3095" s="53"/>
      <c r="F3095" s="39" t="s">
        <v>19525</v>
      </c>
    </row>
    <row r="3096" spans="1:6" x14ac:dyDescent="0.25">
      <c r="A3096" s="108" t="s">
        <v>22244</v>
      </c>
      <c r="B3096" s="108" t="s">
        <v>22245</v>
      </c>
      <c r="C3096" s="13" t="s">
        <v>6</v>
      </c>
      <c r="D3096" s="107" t="s">
        <v>19320</v>
      </c>
      <c r="E3096" s="53"/>
      <c r="F3096" s="39" t="s">
        <v>19525</v>
      </c>
    </row>
    <row r="3097" spans="1:6" x14ac:dyDescent="0.25">
      <c r="A3097" s="108" t="s">
        <v>22246</v>
      </c>
      <c r="B3097" s="108" t="s">
        <v>22247</v>
      </c>
      <c r="C3097" s="13" t="s">
        <v>6</v>
      </c>
      <c r="D3097" s="107" t="s">
        <v>19320</v>
      </c>
      <c r="E3097" s="53"/>
      <c r="F3097" s="39" t="s">
        <v>19525</v>
      </c>
    </row>
    <row r="3098" spans="1:6" x14ac:dyDescent="0.25">
      <c r="A3098" s="108" t="s">
        <v>22248</v>
      </c>
      <c r="B3098" s="108" t="s">
        <v>22249</v>
      </c>
      <c r="C3098" s="13" t="s">
        <v>6</v>
      </c>
      <c r="D3098" s="107" t="s">
        <v>19320</v>
      </c>
      <c r="E3098" s="53"/>
      <c r="F3098" s="39" t="s">
        <v>19525</v>
      </c>
    </row>
    <row r="3099" spans="1:6" x14ac:dyDescent="0.25">
      <c r="A3099" s="108" t="s">
        <v>22250</v>
      </c>
      <c r="B3099" s="108" t="s">
        <v>22251</v>
      </c>
      <c r="C3099" s="13" t="s">
        <v>6</v>
      </c>
      <c r="D3099" s="107" t="s">
        <v>19320</v>
      </c>
      <c r="E3099" s="53"/>
      <c r="F3099" s="39" t="s">
        <v>19525</v>
      </c>
    </row>
    <row r="3100" spans="1:6" x14ac:dyDescent="0.25">
      <c r="A3100" s="108" t="s">
        <v>22252</v>
      </c>
      <c r="B3100" s="108" t="s">
        <v>22253</v>
      </c>
      <c r="C3100" s="13" t="s">
        <v>6</v>
      </c>
      <c r="D3100" s="107" t="s">
        <v>19320</v>
      </c>
      <c r="E3100" s="53"/>
      <c r="F3100" s="39" t="s">
        <v>19525</v>
      </c>
    </row>
    <row r="3101" spans="1:6" x14ac:dyDescent="0.25">
      <c r="A3101" s="108" t="s">
        <v>22254</v>
      </c>
      <c r="B3101" s="108" t="s">
        <v>22255</v>
      </c>
      <c r="C3101" s="13" t="s">
        <v>6</v>
      </c>
      <c r="D3101" s="107" t="s">
        <v>19320</v>
      </c>
      <c r="E3101" s="53"/>
      <c r="F3101" s="39" t="s">
        <v>19525</v>
      </c>
    </row>
    <row r="3102" spans="1:6" x14ac:dyDescent="0.25">
      <c r="A3102" s="108" t="s">
        <v>22256</v>
      </c>
      <c r="B3102" s="108" t="s">
        <v>22257</v>
      </c>
      <c r="C3102" s="13" t="s">
        <v>6</v>
      </c>
      <c r="D3102" s="107" t="s">
        <v>19320</v>
      </c>
      <c r="E3102" s="53"/>
      <c r="F3102" s="39" t="s">
        <v>19525</v>
      </c>
    </row>
    <row r="3103" spans="1:6" x14ac:dyDescent="0.25">
      <c r="A3103" s="108" t="s">
        <v>22258</v>
      </c>
      <c r="B3103" s="108" t="s">
        <v>22259</v>
      </c>
      <c r="C3103" s="13" t="s">
        <v>6</v>
      </c>
      <c r="D3103" s="107" t="s">
        <v>19320</v>
      </c>
      <c r="E3103" s="53"/>
      <c r="F3103" s="39" t="s">
        <v>19525</v>
      </c>
    </row>
    <row r="3104" spans="1:6" x14ac:dyDescent="0.25">
      <c r="A3104" s="108" t="s">
        <v>22260</v>
      </c>
      <c r="B3104" s="108" t="s">
        <v>22261</v>
      </c>
      <c r="C3104" s="13" t="s">
        <v>6</v>
      </c>
      <c r="D3104" s="107" t="s">
        <v>19320</v>
      </c>
      <c r="E3104" s="53"/>
      <c r="F3104" s="39" t="s">
        <v>19525</v>
      </c>
    </row>
    <row r="3105" spans="1:6" x14ac:dyDescent="0.25">
      <c r="A3105" s="108" t="s">
        <v>22262</v>
      </c>
      <c r="B3105" s="108" t="s">
        <v>22263</v>
      </c>
      <c r="C3105" s="13" t="s">
        <v>6</v>
      </c>
      <c r="D3105" s="107" t="s">
        <v>19320</v>
      </c>
      <c r="E3105" s="53"/>
      <c r="F3105" s="39" t="s">
        <v>19525</v>
      </c>
    </row>
    <row r="3106" spans="1:6" x14ac:dyDescent="0.25">
      <c r="A3106" s="108" t="s">
        <v>22264</v>
      </c>
      <c r="B3106" s="108" t="s">
        <v>22265</v>
      </c>
      <c r="C3106" s="13" t="s">
        <v>6</v>
      </c>
      <c r="D3106" s="107" t="s">
        <v>19320</v>
      </c>
      <c r="E3106" s="53"/>
      <c r="F3106" s="39" t="s">
        <v>19525</v>
      </c>
    </row>
    <row r="3107" spans="1:6" x14ac:dyDescent="0.25">
      <c r="A3107" s="108" t="s">
        <v>22266</v>
      </c>
      <c r="B3107" s="108" t="s">
        <v>22267</v>
      </c>
      <c r="C3107" s="13" t="s">
        <v>6</v>
      </c>
      <c r="D3107" s="107" t="s">
        <v>19320</v>
      </c>
      <c r="E3107" s="53"/>
      <c r="F3107" s="39" t="s">
        <v>19525</v>
      </c>
    </row>
    <row r="3108" spans="1:6" x14ac:dyDescent="0.25">
      <c r="A3108" s="108" t="s">
        <v>22268</v>
      </c>
      <c r="B3108" s="108" t="s">
        <v>22269</v>
      </c>
      <c r="C3108" s="13" t="s">
        <v>6</v>
      </c>
      <c r="D3108" s="107" t="s">
        <v>19320</v>
      </c>
      <c r="E3108" s="53"/>
      <c r="F3108" s="39" t="s">
        <v>19525</v>
      </c>
    </row>
    <row r="3109" spans="1:6" x14ac:dyDescent="0.25">
      <c r="A3109" s="108" t="s">
        <v>22270</v>
      </c>
      <c r="B3109" s="108" t="s">
        <v>22271</v>
      </c>
      <c r="C3109" s="13" t="s">
        <v>6</v>
      </c>
      <c r="D3109" s="107" t="s">
        <v>19320</v>
      </c>
      <c r="E3109" s="53"/>
      <c r="F3109" s="39" t="s">
        <v>19525</v>
      </c>
    </row>
    <row r="3110" spans="1:6" x14ac:dyDescent="0.25">
      <c r="A3110" s="108" t="s">
        <v>22272</v>
      </c>
      <c r="B3110" s="108" t="s">
        <v>22273</v>
      </c>
      <c r="C3110" s="13" t="s">
        <v>6</v>
      </c>
      <c r="D3110" s="107" t="s">
        <v>19320</v>
      </c>
      <c r="E3110" s="53"/>
      <c r="F3110" s="39" t="s">
        <v>19525</v>
      </c>
    </row>
    <row r="3111" spans="1:6" x14ac:dyDescent="0.25">
      <c r="A3111" s="108" t="s">
        <v>22274</v>
      </c>
      <c r="B3111" s="108" t="s">
        <v>22275</v>
      </c>
      <c r="C3111" s="13" t="s">
        <v>6</v>
      </c>
      <c r="D3111" s="107" t="s">
        <v>19320</v>
      </c>
      <c r="E3111" s="53"/>
      <c r="F3111" s="39" t="s">
        <v>19525</v>
      </c>
    </row>
    <row r="3112" spans="1:6" x14ac:dyDescent="0.25">
      <c r="A3112" s="108" t="s">
        <v>22276</v>
      </c>
      <c r="B3112" s="108" t="s">
        <v>22277</v>
      </c>
      <c r="C3112" s="13" t="s">
        <v>6</v>
      </c>
      <c r="D3112" s="107" t="s">
        <v>19320</v>
      </c>
      <c r="E3112" s="53"/>
      <c r="F3112" s="39" t="s">
        <v>19525</v>
      </c>
    </row>
    <row r="3113" spans="1:6" x14ac:dyDescent="0.25">
      <c r="A3113" s="108" t="s">
        <v>22278</v>
      </c>
      <c r="B3113" s="108" t="s">
        <v>22279</v>
      </c>
      <c r="C3113" s="13" t="s">
        <v>6</v>
      </c>
      <c r="D3113" s="107" t="s">
        <v>19320</v>
      </c>
      <c r="E3113" s="53"/>
      <c r="F3113" s="39" t="s">
        <v>19525</v>
      </c>
    </row>
    <row r="3114" spans="1:6" x14ac:dyDescent="0.25">
      <c r="A3114" s="108" t="s">
        <v>22280</v>
      </c>
      <c r="B3114" s="108" t="s">
        <v>22281</v>
      </c>
      <c r="C3114" s="13" t="s">
        <v>6</v>
      </c>
      <c r="D3114" s="107" t="s">
        <v>19320</v>
      </c>
      <c r="E3114" s="53"/>
      <c r="F3114" s="39" t="s">
        <v>19525</v>
      </c>
    </row>
    <row r="3115" spans="1:6" x14ac:dyDescent="0.25">
      <c r="A3115" s="108" t="s">
        <v>22282</v>
      </c>
      <c r="B3115" s="108" t="s">
        <v>22283</v>
      </c>
      <c r="C3115" s="13" t="s">
        <v>6</v>
      </c>
      <c r="D3115" s="107" t="s">
        <v>19320</v>
      </c>
      <c r="E3115" s="53"/>
      <c r="F3115" s="39" t="s">
        <v>19525</v>
      </c>
    </row>
    <row r="3116" spans="1:6" x14ac:dyDescent="0.25">
      <c r="A3116" s="177" t="s">
        <v>22284</v>
      </c>
      <c r="B3116" s="178" t="s">
        <v>22285</v>
      </c>
      <c r="C3116" s="13" t="s">
        <v>6</v>
      </c>
      <c r="D3116" s="107" t="s">
        <v>19320</v>
      </c>
      <c r="E3116" s="53"/>
      <c r="F3116" s="39" t="s">
        <v>19525</v>
      </c>
    </row>
    <row r="3117" spans="1:6" x14ac:dyDescent="0.25">
      <c r="A3117" s="177" t="s">
        <v>22286</v>
      </c>
      <c r="B3117" s="178" t="s">
        <v>2514</v>
      </c>
      <c r="C3117" s="13" t="s">
        <v>6</v>
      </c>
      <c r="D3117" s="107" t="s">
        <v>19365</v>
      </c>
      <c r="E3117" s="53"/>
      <c r="F3117" s="39" t="s">
        <v>19525</v>
      </c>
    </row>
    <row r="3118" spans="1:6" x14ac:dyDescent="0.25">
      <c r="A3118" s="177" t="s">
        <v>22287</v>
      </c>
      <c r="B3118" s="178" t="s">
        <v>22288</v>
      </c>
      <c r="C3118" s="13" t="s">
        <v>6</v>
      </c>
      <c r="D3118" s="107" t="s">
        <v>19320</v>
      </c>
      <c r="E3118" s="53"/>
      <c r="F3118" s="39" t="s">
        <v>19525</v>
      </c>
    </row>
    <row r="3119" spans="1:6" x14ac:dyDescent="0.25">
      <c r="A3119" s="177" t="s">
        <v>22289</v>
      </c>
      <c r="B3119" s="178" t="s">
        <v>22290</v>
      </c>
      <c r="C3119" s="13" t="s">
        <v>6</v>
      </c>
      <c r="D3119" s="107" t="s">
        <v>19320</v>
      </c>
      <c r="E3119" s="53"/>
      <c r="F3119" s="39" t="s">
        <v>19525</v>
      </c>
    </row>
    <row r="3120" spans="1:6" x14ac:dyDescent="0.25">
      <c r="A3120" s="177" t="s">
        <v>22291</v>
      </c>
      <c r="B3120" s="178" t="s">
        <v>22292</v>
      </c>
      <c r="C3120" s="13" t="s">
        <v>6</v>
      </c>
      <c r="D3120" s="107" t="s">
        <v>19320</v>
      </c>
      <c r="E3120" s="53"/>
      <c r="F3120" s="39" t="s">
        <v>19525</v>
      </c>
    </row>
    <row r="3121" spans="1:6" x14ac:dyDescent="0.25">
      <c r="A3121" s="177" t="s">
        <v>22293</v>
      </c>
      <c r="B3121" s="178" t="s">
        <v>22294</v>
      </c>
      <c r="C3121" s="13" t="s">
        <v>6</v>
      </c>
      <c r="D3121" s="107" t="s">
        <v>19320</v>
      </c>
      <c r="E3121" s="53"/>
      <c r="F3121" s="39" t="s">
        <v>19525</v>
      </c>
    </row>
    <row r="3122" spans="1:6" x14ac:dyDescent="0.25">
      <c r="A3122" s="177" t="s">
        <v>22295</v>
      </c>
      <c r="B3122" s="178" t="s">
        <v>22296</v>
      </c>
      <c r="C3122" s="13" t="s">
        <v>6</v>
      </c>
      <c r="D3122" s="107" t="s">
        <v>19320</v>
      </c>
      <c r="E3122" s="53"/>
      <c r="F3122" s="39" t="s">
        <v>19525</v>
      </c>
    </row>
    <row r="3123" spans="1:6" x14ac:dyDescent="0.25">
      <c r="A3123" s="177" t="s">
        <v>22297</v>
      </c>
      <c r="B3123" s="178" t="s">
        <v>22298</v>
      </c>
      <c r="C3123" s="13" t="s">
        <v>6</v>
      </c>
      <c r="D3123" s="107" t="s">
        <v>19320</v>
      </c>
      <c r="E3123" s="53"/>
      <c r="F3123" s="39" t="s">
        <v>19525</v>
      </c>
    </row>
    <row r="3124" spans="1:6" x14ac:dyDescent="0.25">
      <c r="A3124" s="177" t="s">
        <v>22299</v>
      </c>
      <c r="B3124" s="178" t="s">
        <v>22300</v>
      </c>
      <c r="C3124" s="13" t="s">
        <v>6</v>
      </c>
      <c r="D3124" s="107" t="s">
        <v>19320</v>
      </c>
      <c r="E3124" s="53"/>
      <c r="F3124" s="39" t="s">
        <v>19525</v>
      </c>
    </row>
    <row r="3125" spans="1:6" x14ac:dyDescent="0.25">
      <c r="A3125" s="177" t="s">
        <v>22301</v>
      </c>
      <c r="B3125" s="178" t="s">
        <v>22302</v>
      </c>
      <c r="C3125" s="13" t="s">
        <v>6</v>
      </c>
      <c r="D3125" s="107" t="s">
        <v>19320</v>
      </c>
      <c r="E3125" s="53"/>
      <c r="F3125" s="39" t="s">
        <v>19525</v>
      </c>
    </row>
    <row r="3126" spans="1:6" x14ac:dyDescent="0.25">
      <c r="A3126" s="177" t="s">
        <v>22303</v>
      </c>
      <c r="B3126" s="178" t="s">
        <v>22304</v>
      </c>
      <c r="C3126" s="13" t="s">
        <v>6</v>
      </c>
      <c r="D3126" s="107" t="s">
        <v>19320</v>
      </c>
      <c r="E3126" s="53"/>
      <c r="F3126" s="39" t="s">
        <v>19525</v>
      </c>
    </row>
    <row r="3127" spans="1:6" x14ac:dyDescent="0.25">
      <c r="A3127" s="177" t="s">
        <v>22305</v>
      </c>
      <c r="B3127" s="178" t="s">
        <v>22306</v>
      </c>
      <c r="C3127" s="13" t="s">
        <v>6</v>
      </c>
      <c r="D3127" s="107" t="s">
        <v>19320</v>
      </c>
      <c r="E3127" s="53"/>
      <c r="F3127" s="39" t="s">
        <v>19525</v>
      </c>
    </row>
    <row r="3128" spans="1:6" x14ac:dyDescent="0.25">
      <c r="A3128" s="177" t="s">
        <v>22307</v>
      </c>
      <c r="B3128" s="178" t="s">
        <v>22308</v>
      </c>
      <c r="C3128" s="13" t="s">
        <v>6</v>
      </c>
      <c r="D3128" s="107" t="s">
        <v>19320</v>
      </c>
      <c r="E3128" s="53"/>
      <c r="F3128" s="39" t="s">
        <v>19525</v>
      </c>
    </row>
    <row r="3129" spans="1:6" x14ac:dyDescent="0.25">
      <c r="A3129" s="177" t="s">
        <v>22309</v>
      </c>
      <c r="B3129" s="178" t="s">
        <v>22310</v>
      </c>
      <c r="C3129" s="13" t="s">
        <v>6</v>
      </c>
      <c r="D3129" s="107" t="s">
        <v>19320</v>
      </c>
      <c r="E3129" s="53"/>
      <c r="F3129" s="39" t="s">
        <v>19525</v>
      </c>
    </row>
    <row r="3130" spans="1:6" x14ac:dyDescent="0.25">
      <c r="A3130" s="177" t="s">
        <v>22311</v>
      </c>
      <c r="B3130" s="178" t="s">
        <v>22312</v>
      </c>
      <c r="C3130" s="13" t="s">
        <v>6</v>
      </c>
      <c r="D3130" s="107" t="s">
        <v>19320</v>
      </c>
      <c r="E3130" s="53"/>
      <c r="F3130" s="39" t="s">
        <v>19525</v>
      </c>
    </row>
    <row r="3131" spans="1:6" x14ac:dyDescent="0.25">
      <c r="A3131" s="177" t="s">
        <v>22313</v>
      </c>
      <c r="B3131" s="178" t="s">
        <v>22314</v>
      </c>
      <c r="C3131" s="13" t="s">
        <v>6</v>
      </c>
      <c r="D3131" s="107" t="s">
        <v>19320</v>
      </c>
      <c r="E3131" s="53"/>
      <c r="F3131" s="39" t="s">
        <v>19525</v>
      </c>
    </row>
    <row r="3132" spans="1:6" x14ac:dyDescent="0.25">
      <c r="A3132" s="177" t="s">
        <v>22315</v>
      </c>
      <c r="B3132" s="178" t="s">
        <v>22316</v>
      </c>
      <c r="C3132" s="13" t="s">
        <v>6</v>
      </c>
      <c r="D3132" s="107" t="s">
        <v>19320</v>
      </c>
      <c r="E3132" s="53"/>
      <c r="F3132" s="39" t="s">
        <v>19525</v>
      </c>
    </row>
    <row r="3133" spans="1:6" x14ac:dyDescent="0.25">
      <c r="A3133" s="177" t="s">
        <v>22317</v>
      </c>
      <c r="B3133" s="178" t="s">
        <v>22318</v>
      </c>
      <c r="C3133" s="13" t="s">
        <v>6</v>
      </c>
      <c r="D3133" s="107" t="s">
        <v>19320</v>
      </c>
      <c r="E3133" s="53"/>
      <c r="F3133" s="39" t="s">
        <v>19525</v>
      </c>
    </row>
    <row r="3134" spans="1:6" x14ac:dyDescent="0.25">
      <c r="A3134" s="177" t="s">
        <v>22319</v>
      </c>
      <c r="B3134" s="178" t="s">
        <v>22320</v>
      </c>
      <c r="C3134" s="13" t="s">
        <v>6</v>
      </c>
      <c r="D3134" s="107" t="s">
        <v>19320</v>
      </c>
      <c r="E3134" s="53"/>
      <c r="F3134" s="39" t="s">
        <v>19525</v>
      </c>
    </row>
    <row r="3135" spans="1:6" x14ac:dyDescent="0.25">
      <c r="A3135" s="177" t="s">
        <v>22321</v>
      </c>
      <c r="B3135" s="178" t="s">
        <v>22322</v>
      </c>
      <c r="C3135" s="13" t="s">
        <v>6</v>
      </c>
      <c r="D3135" s="107" t="s">
        <v>19320</v>
      </c>
      <c r="E3135" s="53"/>
      <c r="F3135" s="39" t="s">
        <v>19525</v>
      </c>
    </row>
    <row r="3136" spans="1:6" x14ac:dyDescent="0.25">
      <c r="A3136" s="177" t="s">
        <v>22323</v>
      </c>
      <c r="B3136" s="178" t="s">
        <v>22324</v>
      </c>
      <c r="C3136" s="13" t="s">
        <v>6</v>
      </c>
      <c r="D3136" s="107" t="s">
        <v>19320</v>
      </c>
      <c r="E3136" s="53"/>
      <c r="F3136" s="39" t="s">
        <v>19525</v>
      </c>
    </row>
    <row r="3137" spans="1:6" x14ac:dyDescent="0.25">
      <c r="A3137" s="177" t="s">
        <v>22325</v>
      </c>
      <c r="B3137" s="178" t="s">
        <v>22326</v>
      </c>
      <c r="C3137" s="13" t="s">
        <v>6</v>
      </c>
      <c r="D3137" s="107" t="s">
        <v>19320</v>
      </c>
      <c r="E3137" s="53"/>
      <c r="F3137" s="39" t="s">
        <v>19525</v>
      </c>
    </row>
    <row r="3138" spans="1:6" x14ac:dyDescent="0.25">
      <c r="A3138" s="177" t="s">
        <v>22327</v>
      </c>
      <c r="B3138" s="178" t="s">
        <v>22328</v>
      </c>
      <c r="C3138" s="13" t="s">
        <v>6</v>
      </c>
      <c r="D3138" s="107" t="s">
        <v>19320</v>
      </c>
      <c r="E3138" s="53"/>
      <c r="F3138" s="39" t="s">
        <v>19525</v>
      </c>
    </row>
    <row r="3139" spans="1:6" x14ac:dyDescent="0.25">
      <c r="A3139" s="177" t="s">
        <v>22329</v>
      </c>
      <c r="B3139" s="178" t="s">
        <v>22330</v>
      </c>
      <c r="C3139" s="13" t="s">
        <v>6</v>
      </c>
      <c r="D3139" s="107" t="s">
        <v>19320</v>
      </c>
      <c r="E3139" s="53"/>
      <c r="F3139" s="39" t="s">
        <v>19525</v>
      </c>
    </row>
    <row r="3140" spans="1:6" x14ac:dyDescent="0.25">
      <c r="A3140" s="177" t="s">
        <v>22331</v>
      </c>
      <c r="B3140" s="178" t="s">
        <v>22332</v>
      </c>
      <c r="C3140" s="13" t="s">
        <v>6</v>
      </c>
      <c r="D3140" s="107" t="s">
        <v>19320</v>
      </c>
      <c r="E3140" s="53"/>
      <c r="F3140" s="39" t="s">
        <v>19525</v>
      </c>
    </row>
    <row r="3141" spans="1:6" x14ac:dyDescent="0.25">
      <c r="A3141" s="177" t="s">
        <v>22333</v>
      </c>
      <c r="B3141" s="178" t="s">
        <v>22334</v>
      </c>
      <c r="C3141" s="13" t="s">
        <v>6</v>
      </c>
      <c r="D3141" s="107" t="s">
        <v>19320</v>
      </c>
      <c r="E3141" s="53"/>
      <c r="F3141" s="39" t="s">
        <v>19525</v>
      </c>
    </row>
    <row r="3142" spans="1:6" x14ac:dyDescent="0.25">
      <c r="A3142" s="177" t="s">
        <v>22335</v>
      </c>
      <c r="B3142" s="178" t="s">
        <v>22336</v>
      </c>
      <c r="C3142" s="13" t="s">
        <v>6</v>
      </c>
      <c r="D3142" s="107" t="s">
        <v>19320</v>
      </c>
      <c r="E3142" s="53"/>
      <c r="F3142" s="39" t="s">
        <v>19525</v>
      </c>
    </row>
    <row r="3143" spans="1:6" x14ac:dyDescent="0.25">
      <c r="A3143" s="177" t="s">
        <v>22337</v>
      </c>
      <c r="B3143" s="178" t="s">
        <v>22338</v>
      </c>
      <c r="C3143" s="13" t="s">
        <v>6</v>
      </c>
      <c r="D3143" s="107" t="s">
        <v>19320</v>
      </c>
      <c r="E3143" s="53"/>
      <c r="F3143" s="39" t="s">
        <v>19525</v>
      </c>
    </row>
    <row r="3144" spans="1:6" x14ac:dyDescent="0.25">
      <c r="A3144" s="177" t="s">
        <v>22339</v>
      </c>
      <c r="B3144" s="178" t="s">
        <v>22340</v>
      </c>
      <c r="C3144" s="13" t="s">
        <v>6</v>
      </c>
      <c r="D3144" s="107" t="s">
        <v>19320</v>
      </c>
      <c r="E3144" s="53"/>
      <c r="F3144" s="39" t="s">
        <v>19525</v>
      </c>
    </row>
    <row r="3145" spans="1:6" x14ac:dyDescent="0.25">
      <c r="A3145" s="177" t="s">
        <v>22341</v>
      </c>
      <c r="B3145" s="178" t="s">
        <v>22342</v>
      </c>
      <c r="C3145" s="13" t="s">
        <v>6</v>
      </c>
      <c r="D3145" s="107" t="s">
        <v>19320</v>
      </c>
      <c r="E3145" s="53"/>
      <c r="F3145" s="39" t="s">
        <v>19525</v>
      </c>
    </row>
    <row r="3146" spans="1:6" x14ac:dyDescent="0.25">
      <c r="A3146" s="177" t="s">
        <v>22343</v>
      </c>
      <c r="B3146" s="178" t="s">
        <v>22344</v>
      </c>
      <c r="C3146" s="13" t="s">
        <v>6</v>
      </c>
      <c r="D3146" s="107" t="s">
        <v>19320</v>
      </c>
      <c r="E3146" s="53"/>
      <c r="F3146" s="39" t="s">
        <v>19525</v>
      </c>
    </row>
    <row r="3147" spans="1:6" x14ac:dyDescent="0.25">
      <c r="A3147" s="177" t="s">
        <v>22345</v>
      </c>
      <c r="B3147" s="178" t="s">
        <v>22346</v>
      </c>
      <c r="C3147" s="13" t="s">
        <v>6</v>
      </c>
      <c r="D3147" s="107" t="s">
        <v>19320</v>
      </c>
      <c r="E3147" s="53"/>
      <c r="F3147" s="39" t="s">
        <v>19525</v>
      </c>
    </row>
    <row r="3148" spans="1:6" x14ac:dyDescent="0.25">
      <c r="A3148" s="177" t="s">
        <v>22347</v>
      </c>
      <c r="B3148" s="178" t="s">
        <v>22348</v>
      </c>
      <c r="C3148" s="13" t="s">
        <v>6</v>
      </c>
      <c r="D3148" s="107" t="s">
        <v>19320</v>
      </c>
      <c r="E3148" s="53"/>
      <c r="F3148" s="39" t="s">
        <v>19525</v>
      </c>
    </row>
    <row r="3149" spans="1:6" x14ac:dyDescent="0.25">
      <c r="A3149" s="177" t="s">
        <v>22349</v>
      </c>
      <c r="B3149" s="178" t="s">
        <v>22350</v>
      </c>
      <c r="C3149" s="13" t="s">
        <v>6</v>
      </c>
      <c r="D3149" s="107" t="s">
        <v>19320</v>
      </c>
      <c r="E3149" s="53"/>
      <c r="F3149" s="39" t="s">
        <v>19525</v>
      </c>
    </row>
    <row r="3150" spans="1:6" x14ac:dyDescent="0.25">
      <c r="A3150" s="177" t="s">
        <v>22351</v>
      </c>
      <c r="B3150" s="178" t="s">
        <v>22352</v>
      </c>
      <c r="C3150" s="13" t="s">
        <v>6</v>
      </c>
      <c r="D3150" s="107" t="s">
        <v>19382</v>
      </c>
      <c r="E3150" s="53"/>
      <c r="F3150" s="39" t="s">
        <v>19525</v>
      </c>
    </row>
    <row r="3151" spans="1:6" x14ac:dyDescent="0.25">
      <c r="A3151" s="177" t="s">
        <v>22353</v>
      </c>
      <c r="B3151" s="178" t="s">
        <v>22354</v>
      </c>
      <c r="C3151" s="13" t="s">
        <v>6</v>
      </c>
      <c r="D3151" s="107" t="s">
        <v>19320</v>
      </c>
      <c r="E3151" s="53"/>
      <c r="F3151" s="39" t="s">
        <v>19525</v>
      </c>
    </row>
    <row r="3152" spans="1:6" x14ac:dyDescent="0.25">
      <c r="A3152" s="177" t="s">
        <v>22355</v>
      </c>
      <c r="B3152" s="178" t="s">
        <v>22356</v>
      </c>
      <c r="C3152" s="13" t="s">
        <v>6</v>
      </c>
      <c r="D3152" s="107" t="s">
        <v>19316</v>
      </c>
      <c r="E3152" s="53"/>
      <c r="F3152" s="39" t="s">
        <v>19525</v>
      </c>
    </row>
    <row r="3153" spans="1:6" x14ac:dyDescent="0.25">
      <c r="A3153" s="177" t="s">
        <v>22228</v>
      </c>
      <c r="B3153" s="178" t="s">
        <v>22229</v>
      </c>
      <c r="C3153" s="13" t="s">
        <v>6</v>
      </c>
      <c r="D3153" s="90" t="s">
        <v>21457</v>
      </c>
      <c r="E3153" s="53"/>
      <c r="F3153" s="39" t="s">
        <v>19525</v>
      </c>
    </row>
    <row r="3154" spans="1:6" x14ac:dyDescent="0.25">
      <c r="A3154" s="177" t="s">
        <v>22357</v>
      </c>
      <c r="B3154" s="178" t="s">
        <v>22358</v>
      </c>
      <c r="C3154" s="13" t="s">
        <v>6</v>
      </c>
      <c r="D3154" s="90" t="s">
        <v>19348</v>
      </c>
      <c r="E3154" s="53"/>
      <c r="F3154" s="39" t="s">
        <v>19525</v>
      </c>
    </row>
    <row r="3155" spans="1:6" x14ac:dyDescent="0.25">
      <c r="A3155" s="114" t="s">
        <v>22388</v>
      </c>
      <c r="B3155" s="53" t="s">
        <v>22389</v>
      </c>
      <c r="C3155" s="13" t="s">
        <v>6</v>
      </c>
      <c r="D3155" s="55" t="s">
        <v>19366</v>
      </c>
      <c r="E3155" s="53"/>
      <c r="F3155" s="39" t="s">
        <v>19525</v>
      </c>
    </row>
    <row r="3156" spans="1:6" x14ac:dyDescent="0.25">
      <c r="A3156" s="114" t="s">
        <v>22390</v>
      </c>
      <c r="B3156" s="53" t="s">
        <v>22391</v>
      </c>
      <c r="C3156" s="13" t="s">
        <v>6</v>
      </c>
      <c r="D3156" s="55" t="s">
        <v>19366</v>
      </c>
      <c r="E3156" s="53"/>
      <c r="F3156" s="39" t="s">
        <v>19525</v>
      </c>
    </row>
    <row r="3157" spans="1:6" x14ac:dyDescent="0.25">
      <c r="A3157" s="114" t="s">
        <v>22392</v>
      </c>
      <c r="B3157" s="53" t="s">
        <v>22393</v>
      </c>
      <c r="C3157" s="13" t="s">
        <v>6</v>
      </c>
      <c r="D3157" s="55" t="s">
        <v>22997</v>
      </c>
      <c r="E3157" s="53"/>
      <c r="F3157" s="39" t="s">
        <v>19525</v>
      </c>
    </row>
    <row r="3158" spans="1:6" x14ac:dyDescent="0.25">
      <c r="A3158" s="114" t="s">
        <v>22420</v>
      </c>
      <c r="B3158" s="53" t="s">
        <v>22421</v>
      </c>
      <c r="C3158" s="13" t="s">
        <v>6</v>
      </c>
      <c r="D3158" s="55" t="s">
        <v>19366</v>
      </c>
      <c r="E3158" s="53"/>
      <c r="F3158" s="39" t="s">
        <v>19525</v>
      </c>
    </row>
    <row r="3159" spans="1:6" x14ac:dyDescent="0.25">
      <c r="A3159" s="114" t="s">
        <v>22422</v>
      </c>
      <c r="B3159" s="53" t="s">
        <v>22423</v>
      </c>
      <c r="C3159" s="13" t="s">
        <v>6</v>
      </c>
      <c r="D3159" s="55" t="s">
        <v>19366</v>
      </c>
      <c r="E3159" s="53"/>
      <c r="F3159" s="39" t="s">
        <v>19525</v>
      </c>
    </row>
    <row r="3160" spans="1:6" x14ac:dyDescent="0.25">
      <c r="A3160" s="114" t="s">
        <v>22424</v>
      </c>
      <c r="B3160" s="53" t="s">
        <v>22425</v>
      </c>
      <c r="C3160" s="13" t="s">
        <v>6</v>
      </c>
      <c r="D3160" s="55" t="s">
        <v>19366</v>
      </c>
      <c r="E3160" s="53"/>
      <c r="F3160" s="39" t="s">
        <v>19525</v>
      </c>
    </row>
    <row r="3161" spans="1:6" x14ac:dyDescent="0.25">
      <c r="A3161" s="114" t="s">
        <v>22426</v>
      </c>
      <c r="B3161" s="53" t="s">
        <v>22427</v>
      </c>
      <c r="C3161" s="13" t="s">
        <v>6</v>
      </c>
      <c r="D3161" s="55" t="s">
        <v>19366</v>
      </c>
      <c r="E3161" s="53"/>
      <c r="F3161" s="39" t="s">
        <v>19525</v>
      </c>
    </row>
    <row r="3162" spans="1:6" x14ac:dyDescent="0.25">
      <c r="A3162" s="114" t="s">
        <v>22428</v>
      </c>
      <c r="B3162" s="53" t="s">
        <v>22429</v>
      </c>
      <c r="C3162" s="13" t="s">
        <v>6</v>
      </c>
      <c r="D3162" s="55" t="s">
        <v>19366</v>
      </c>
      <c r="E3162" s="53"/>
      <c r="F3162" s="39" t="s">
        <v>19525</v>
      </c>
    </row>
    <row r="3163" spans="1:6" x14ac:dyDescent="0.25">
      <c r="A3163" s="114" t="s">
        <v>22430</v>
      </c>
      <c r="B3163" s="53" t="s">
        <v>22431</v>
      </c>
      <c r="C3163" s="13" t="s">
        <v>6</v>
      </c>
      <c r="D3163" s="55" t="s">
        <v>19366</v>
      </c>
      <c r="E3163" s="53"/>
      <c r="F3163" s="39" t="s">
        <v>19525</v>
      </c>
    </row>
    <row r="3164" spans="1:6" x14ac:dyDescent="0.25">
      <c r="A3164" s="114" t="s">
        <v>22432</v>
      </c>
      <c r="B3164" s="53" t="s">
        <v>22433</v>
      </c>
      <c r="C3164" s="13" t="s">
        <v>6</v>
      </c>
      <c r="D3164" s="55" t="s">
        <v>19366</v>
      </c>
      <c r="E3164" s="53"/>
      <c r="F3164" s="39" t="s">
        <v>19525</v>
      </c>
    </row>
    <row r="3165" spans="1:6" x14ac:dyDescent="0.25">
      <c r="A3165" s="114" t="s">
        <v>22434</v>
      </c>
      <c r="B3165" s="53" t="s">
        <v>22435</v>
      </c>
      <c r="C3165" s="13" t="s">
        <v>6</v>
      </c>
      <c r="D3165" s="55" t="s">
        <v>19366</v>
      </c>
      <c r="E3165" s="53"/>
      <c r="F3165" s="39" t="s">
        <v>19525</v>
      </c>
    </row>
    <row r="3166" spans="1:6" x14ac:dyDescent="0.25">
      <c r="A3166" s="114" t="s">
        <v>22436</v>
      </c>
      <c r="B3166" s="53" t="s">
        <v>22437</v>
      </c>
      <c r="C3166" s="13" t="s">
        <v>6</v>
      </c>
      <c r="D3166" s="55" t="s">
        <v>19366</v>
      </c>
      <c r="E3166" s="53"/>
      <c r="F3166" s="39" t="s">
        <v>19525</v>
      </c>
    </row>
    <row r="3167" spans="1:6" x14ac:dyDescent="0.25">
      <c r="A3167" s="114" t="s">
        <v>22438</v>
      </c>
      <c r="B3167" s="53" t="s">
        <v>22439</v>
      </c>
      <c r="C3167" s="13" t="s">
        <v>6</v>
      </c>
      <c r="D3167" s="55" t="s">
        <v>19366</v>
      </c>
      <c r="E3167" s="53"/>
      <c r="F3167" s="39" t="s">
        <v>19525</v>
      </c>
    </row>
    <row r="3168" spans="1:6" x14ac:dyDescent="0.25">
      <c r="A3168" s="114" t="s">
        <v>22440</v>
      </c>
      <c r="B3168" s="53" t="s">
        <v>22441</v>
      </c>
      <c r="C3168" s="13" t="s">
        <v>6</v>
      </c>
      <c r="D3168" s="55" t="s">
        <v>19366</v>
      </c>
      <c r="E3168" s="53"/>
      <c r="F3168" s="39" t="s">
        <v>19525</v>
      </c>
    </row>
    <row r="3169" spans="1:6" x14ac:dyDescent="0.25">
      <c r="A3169" s="114" t="s">
        <v>22442</v>
      </c>
      <c r="B3169" s="53" t="s">
        <v>22443</v>
      </c>
      <c r="C3169" s="13" t="s">
        <v>6</v>
      </c>
      <c r="D3169" s="55" t="s">
        <v>19366</v>
      </c>
      <c r="E3169" s="53"/>
      <c r="F3169" s="39" t="s">
        <v>19525</v>
      </c>
    </row>
    <row r="3170" spans="1:6" x14ac:dyDescent="0.25">
      <c r="A3170" s="114" t="s">
        <v>22444</v>
      </c>
      <c r="B3170" s="53" t="s">
        <v>22445</v>
      </c>
      <c r="C3170" s="13" t="s">
        <v>6</v>
      </c>
      <c r="D3170" s="55" t="s">
        <v>19366</v>
      </c>
      <c r="E3170" s="53"/>
      <c r="F3170" s="39" t="s">
        <v>19525</v>
      </c>
    </row>
    <row r="3171" spans="1:6" x14ac:dyDescent="0.25">
      <c r="A3171" s="114" t="s">
        <v>22446</v>
      </c>
      <c r="B3171" s="53" t="s">
        <v>22447</v>
      </c>
      <c r="C3171" s="13" t="s">
        <v>6</v>
      </c>
      <c r="D3171" s="55" t="s">
        <v>19366</v>
      </c>
      <c r="E3171" s="53"/>
      <c r="F3171" s="39" t="s">
        <v>19525</v>
      </c>
    </row>
    <row r="3172" spans="1:6" x14ac:dyDescent="0.25">
      <c r="A3172" s="114" t="s">
        <v>22448</v>
      </c>
      <c r="B3172" s="53" t="s">
        <v>22449</v>
      </c>
      <c r="C3172" s="13" t="s">
        <v>6</v>
      </c>
      <c r="D3172" s="55" t="s">
        <v>19366</v>
      </c>
      <c r="E3172" s="53"/>
      <c r="F3172" s="39" t="s">
        <v>19525</v>
      </c>
    </row>
    <row r="3173" spans="1:6" x14ac:dyDescent="0.25">
      <c r="A3173" s="114" t="s">
        <v>22450</v>
      </c>
      <c r="B3173" s="53" t="s">
        <v>22451</v>
      </c>
      <c r="C3173" s="13" t="s">
        <v>6</v>
      </c>
      <c r="D3173" s="55" t="s">
        <v>19366</v>
      </c>
      <c r="E3173" s="53"/>
      <c r="F3173" s="39" t="s">
        <v>19525</v>
      </c>
    </row>
    <row r="3174" spans="1:6" x14ac:dyDescent="0.25">
      <c r="A3174" s="114" t="s">
        <v>22452</v>
      </c>
      <c r="B3174" s="53" t="s">
        <v>22453</v>
      </c>
      <c r="C3174" s="13" t="s">
        <v>6</v>
      </c>
      <c r="D3174" s="55" t="s">
        <v>19366</v>
      </c>
      <c r="E3174" s="53"/>
      <c r="F3174" s="39" t="s">
        <v>19525</v>
      </c>
    </row>
    <row r="3175" spans="1:6" x14ac:dyDescent="0.25">
      <c r="A3175" s="114" t="s">
        <v>22454</v>
      </c>
      <c r="B3175" s="53" t="s">
        <v>22455</v>
      </c>
      <c r="C3175" s="13" t="s">
        <v>6</v>
      </c>
      <c r="D3175" s="55" t="s">
        <v>19366</v>
      </c>
      <c r="E3175" s="53"/>
      <c r="F3175" s="39" t="s">
        <v>19525</v>
      </c>
    </row>
    <row r="3176" spans="1:6" x14ac:dyDescent="0.25">
      <c r="A3176" s="114" t="s">
        <v>22456</v>
      </c>
      <c r="B3176" s="53" t="s">
        <v>22457</v>
      </c>
      <c r="C3176" s="13" t="s">
        <v>6</v>
      </c>
      <c r="D3176" s="55" t="s">
        <v>19366</v>
      </c>
      <c r="E3176" s="53"/>
      <c r="F3176" s="39" t="s">
        <v>19525</v>
      </c>
    </row>
    <row r="3177" spans="1:6" x14ac:dyDescent="0.25">
      <c r="A3177" s="114" t="s">
        <v>22458</v>
      </c>
      <c r="B3177" s="53" t="s">
        <v>22459</v>
      </c>
      <c r="C3177" s="13" t="s">
        <v>6</v>
      </c>
      <c r="D3177" s="55" t="s">
        <v>19366</v>
      </c>
      <c r="E3177" s="53"/>
      <c r="F3177" s="39" t="s">
        <v>19525</v>
      </c>
    </row>
    <row r="3178" spans="1:6" x14ac:dyDescent="0.25">
      <c r="A3178" s="114" t="s">
        <v>22460</v>
      </c>
      <c r="B3178" s="53" t="s">
        <v>22461</v>
      </c>
      <c r="C3178" s="13" t="s">
        <v>6</v>
      </c>
      <c r="D3178" s="55" t="s">
        <v>19366</v>
      </c>
      <c r="E3178" s="53"/>
      <c r="F3178" s="39" t="s">
        <v>19525</v>
      </c>
    </row>
    <row r="3179" spans="1:6" x14ac:dyDescent="0.25">
      <c r="A3179" s="114" t="s">
        <v>22462</v>
      </c>
      <c r="B3179" s="53" t="s">
        <v>22463</v>
      </c>
      <c r="C3179" s="13" t="s">
        <v>6</v>
      </c>
      <c r="D3179" s="55" t="s">
        <v>19366</v>
      </c>
      <c r="E3179" s="53"/>
      <c r="F3179" s="39" t="s">
        <v>19525</v>
      </c>
    </row>
    <row r="3180" spans="1:6" x14ac:dyDescent="0.25">
      <c r="A3180" s="114" t="s">
        <v>22464</v>
      </c>
      <c r="B3180" s="53" t="s">
        <v>22465</v>
      </c>
      <c r="C3180" s="13" t="s">
        <v>6</v>
      </c>
      <c r="D3180" s="55" t="s">
        <v>19366</v>
      </c>
      <c r="E3180" s="53"/>
      <c r="F3180" s="39" t="s">
        <v>19525</v>
      </c>
    </row>
    <row r="3181" spans="1:6" x14ac:dyDescent="0.25">
      <c r="A3181" s="114" t="s">
        <v>22466</v>
      </c>
      <c r="B3181" s="53" t="s">
        <v>22467</v>
      </c>
      <c r="C3181" s="13" t="s">
        <v>6</v>
      </c>
      <c r="D3181" s="55" t="s">
        <v>19366</v>
      </c>
      <c r="E3181" s="53"/>
      <c r="F3181" s="39" t="s">
        <v>19525</v>
      </c>
    </row>
    <row r="3182" spans="1:6" x14ac:dyDescent="0.25">
      <c r="A3182" s="114" t="s">
        <v>22468</v>
      </c>
      <c r="B3182" s="53" t="s">
        <v>22469</v>
      </c>
      <c r="C3182" s="13" t="s">
        <v>6</v>
      </c>
      <c r="D3182" s="55" t="s">
        <v>19366</v>
      </c>
      <c r="E3182" s="53"/>
      <c r="F3182" s="39" t="s">
        <v>19525</v>
      </c>
    </row>
    <row r="3183" spans="1:6" x14ac:dyDescent="0.25">
      <c r="A3183" s="114" t="s">
        <v>22470</v>
      </c>
      <c r="B3183" s="53" t="s">
        <v>22471</v>
      </c>
      <c r="C3183" s="13" t="s">
        <v>6</v>
      </c>
      <c r="D3183" s="55" t="s">
        <v>19366</v>
      </c>
      <c r="E3183" s="53"/>
      <c r="F3183" s="39" t="s">
        <v>19525</v>
      </c>
    </row>
    <row r="3184" spans="1:6" x14ac:dyDescent="0.25">
      <c r="A3184" s="114" t="s">
        <v>22472</v>
      </c>
      <c r="B3184" s="53" t="s">
        <v>22473</v>
      </c>
      <c r="C3184" s="13" t="s">
        <v>6</v>
      </c>
      <c r="D3184" s="55" t="s">
        <v>19366</v>
      </c>
      <c r="E3184" s="53"/>
      <c r="F3184" s="39" t="s">
        <v>19525</v>
      </c>
    </row>
    <row r="3185" spans="1:6" x14ac:dyDescent="0.25">
      <c r="A3185" s="114" t="s">
        <v>22474</v>
      </c>
      <c r="B3185" s="53" t="s">
        <v>22475</v>
      </c>
      <c r="C3185" s="13" t="s">
        <v>6</v>
      </c>
      <c r="D3185" s="55" t="s">
        <v>19366</v>
      </c>
      <c r="E3185" s="53"/>
      <c r="F3185" s="39" t="s">
        <v>19525</v>
      </c>
    </row>
    <row r="3186" spans="1:6" x14ac:dyDescent="0.25">
      <c r="A3186" s="114" t="s">
        <v>22476</v>
      </c>
      <c r="B3186" s="53" t="s">
        <v>22477</v>
      </c>
      <c r="C3186" s="13" t="s">
        <v>6</v>
      </c>
      <c r="D3186" s="55" t="s">
        <v>19366</v>
      </c>
      <c r="E3186" s="53"/>
      <c r="F3186" s="39" t="s">
        <v>19525</v>
      </c>
    </row>
    <row r="3187" spans="1:6" x14ac:dyDescent="0.25">
      <c r="A3187" s="114" t="s">
        <v>22478</v>
      </c>
      <c r="B3187" s="53" t="s">
        <v>22479</v>
      </c>
      <c r="C3187" s="13" t="s">
        <v>6</v>
      </c>
      <c r="D3187" s="55" t="s">
        <v>19366</v>
      </c>
      <c r="E3187" s="53"/>
      <c r="F3187" s="39" t="s">
        <v>19525</v>
      </c>
    </row>
    <row r="3188" spans="1:6" x14ac:dyDescent="0.25">
      <c r="A3188" s="114" t="s">
        <v>22480</v>
      </c>
      <c r="B3188" s="53" t="s">
        <v>22481</v>
      </c>
      <c r="C3188" s="13" t="s">
        <v>6</v>
      </c>
      <c r="D3188" s="55" t="s">
        <v>19366</v>
      </c>
      <c r="E3188" s="53"/>
      <c r="F3188" s="39" t="s">
        <v>19525</v>
      </c>
    </row>
    <row r="3189" spans="1:6" x14ac:dyDescent="0.25">
      <c r="A3189" s="114" t="s">
        <v>22482</v>
      </c>
      <c r="B3189" s="53" t="s">
        <v>22483</v>
      </c>
      <c r="C3189" s="13" t="s">
        <v>6</v>
      </c>
      <c r="D3189" s="55" t="s">
        <v>19366</v>
      </c>
      <c r="E3189" s="53"/>
      <c r="F3189" s="39" t="s">
        <v>19525</v>
      </c>
    </row>
    <row r="3190" spans="1:6" x14ac:dyDescent="0.25">
      <c r="A3190" s="114" t="s">
        <v>22484</v>
      </c>
      <c r="B3190" s="53" t="s">
        <v>22485</v>
      </c>
      <c r="C3190" s="13" t="s">
        <v>6</v>
      </c>
      <c r="D3190" s="55" t="s">
        <v>19366</v>
      </c>
      <c r="E3190" s="53"/>
      <c r="F3190" s="39" t="s">
        <v>19525</v>
      </c>
    </row>
    <row r="3191" spans="1:6" x14ac:dyDescent="0.25">
      <c r="A3191" s="114" t="s">
        <v>22486</v>
      </c>
      <c r="B3191" s="53" t="s">
        <v>22487</v>
      </c>
      <c r="C3191" s="13" t="s">
        <v>6</v>
      </c>
      <c r="D3191" s="55" t="s">
        <v>19366</v>
      </c>
      <c r="E3191" s="53"/>
      <c r="F3191" s="39" t="s">
        <v>19525</v>
      </c>
    </row>
    <row r="3192" spans="1:6" x14ac:dyDescent="0.25">
      <c r="A3192" s="114" t="s">
        <v>22488</v>
      </c>
      <c r="B3192" s="53" t="s">
        <v>22489</v>
      </c>
      <c r="C3192" s="13" t="s">
        <v>6</v>
      </c>
      <c r="D3192" s="55" t="s">
        <v>19366</v>
      </c>
      <c r="E3192" s="53"/>
      <c r="F3192" s="39" t="s">
        <v>19525</v>
      </c>
    </row>
    <row r="3193" spans="1:6" x14ac:dyDescent="0.25">
      <c r="A3193" s="114" t="s">
        <v>22490</v>
      </c>
      <c r="B3193" s="53" t="s">
        <v>22491</v>
      </c>
      <c r="C3193" s="13" t="s">
        <v>6</v>
      </c>
      <c r="D3193" s="55" t="s">
        <v>19366</v>
      </c>
      <c r="E3193" s="53"/>
      <c r="F3193" s="39" t="s">
        <v>19525</v>
      </c>
    </row>
    <row r="3194" spans="1:6" x14ac:dyDescent="0.25">
      <c r="A3194" s="114" t="s">
        <v>22492</v>
      </c>
      <c r="B3194" s="53" t="s">
        <v>22493</v>
      </c>
      <c r="C3194" s="13" t="s">
        <v>6</v>
      </c>
      <c r="D3194" s="55" t="s">
        <v>19366</v>
      </c>
      <c r="E3194" s="53"/>
      <c r="F3194" s="39" t="s">
        <v>19525</v>
      </c>
    </row>
    <row r="3195" spans="1:6" x14ac:dyDescent="0.25">
      <c r="A3195" s="114" t="s">
        <v>22494</v>
      </c>
      <c r="B3195" s="53" t="s">
        <v>22495</v>
      </c>
      <c r="C3195" s="13" t="s">
        <v>6</v>
      </c>
      <c r="D3195" s="55" t="s">
        <v>19366</v>
      </c>
      <c r="E3195" s="53"/>
      <c r="F3195" s="39" t="s">
        <v>19525</v>
      </c>
    </row>
    <row r="3196" spans="1:6" x14ac:dyDescent="0.25">
      <c r="A3196" s="114" t="s">
        <v>22496</v>
      </c>
      <c r="B3196" s="53" t="s">
        <v>22497</v>
      </c>
      <c r="C3196" s="13" t="s">
        <v>6</v>
      </c>
      <c r="D3196" s="55" t="s">
        <v>19366</v>
      </c>
      <c r="E3196" s="53"/>
      <c r="F3196" s="39" t="s">
        <v>19525</v>
      </c>
    </row>
    <row r="3197" spans="1:6" x14ac:dyDescent="0.25">
      <c r="A3197" s="114" t="s">
        <v>22498</v>
      </c>
      <c r="B3197" s="53" t="s">
        <v>22499</v>
      </c>
      <c r="C3197" s="13" t="s">
        <v>6</v>
      </c>
      <c r="D3197" s="55" t="s">
        <v>19366</v>
      </c>
      <c r="E3197" s="53"/>
      <c r="F3197" s="39" t="s">
        <v>19525</v>
      </c>
    </row>
    <row r="3198" spans="1:6" x14ac:dyDescent="0.25">
      <c r="A3198" s="114" t="s">
        <v>22500</v>
      </c>
      <c r="B3198" s="53" t="s">
        <v>22501</v>
      </c>
      <c r="C3198" s="13" t="s">
        <v>6</v>
      </c>
      <c r="D3198" s="55" t="s">
        <v>19366</v>
      </c>
      <c r="E3198" s="53"/>
      <c r="F3198" s="39" t="s">
        <v>19525</v>
      </c>
    </row>
    <row r="3199" spans="1:6" x14ac:dyDescent="0.25">
      <c r="A3199" s="114" t="s">
        <v>22502</v>
      </c>
      <c r="B3199" s="53" t="s">
        <v>22503</v>
      </c>
      <c r="C3199" s="13" t="s">
        <v>6</v>
      </c>
      <c r="D3199" s="55" t="s">
        <v>19366</v>
      </c>
      <c r="E3199" s="53"/>
      <c r="F3199" s="39" t="s">
        <v>19525</v>
      </c>
    </row>
    <row r="3200" spans="1:6" x14ac:dyDescent="0.25">
      <c r="A3200" s="114" t="s">
        <v>22504</v>
      </c>
      <c r="B3200" s="53" t="s">
        <v>22505</v>
      </c>
      <c r="C3200" s="13" t="s">
        <v>6</v>
      </c>
      <c r="D3200" s="55" t="s">
        <v>19366</v>
      </c>
      <c r="E3200" s="53"/>
      <c r="F3200" s="39" t="s">
        <v>19525</v>
      </c>
    </row>
    <row r="3201" spans="1:6" x14ac:dyDescent="0.25">
      <c r="A3201" s="114" t="s">
        <v>22506</v>
      </c>
      <c r="B3201" s="53" t="s">
        <v>22507</v>
      </c>
      <c r="C3201" s="13" t="s">
        <v>6</v>
      </c>
      <c r="D3201" s="55" t="s">
        <v>19366</v>
      </c>
      <c r="E3201" s="53"/>
      <c r="F3201" s="39" t="s">
        <v>19525</v>
      </c>
    </row>
    <row r="3202" spans="1:6" x14ac:dyDescent="0.25">
      <c r="A3202" s="114" t="s">
        <v>22508</v>
      </c>
      <c r="B3202" s="53" t="s">
        <v>22509</v>
      </c>
      <c r="C3202" s="13" t="s">
        <v>6</v>
      </c>
      <c r="D3202" s="55" t="s">
        <v>19366</v>
      </c>
      <c r="E3202" s="53"/>
      <c r="F3202" s="39" t="s">
        <v>19525</v>
      </c>
    </row>
    <row r="3203" spans="1:6" x14ac:dyDescent="0.25">
      <c r="A3203" s="114" t="s">
        <v>22510</v>
      </c>
      <c r="B3203" s="53" t="s">
        <v>22511</v>
      </c>
      <c r="C3203" s="13" t="s">
        <v>6</v>
      </c>
      <c r="D3203" s="55" t="s">
        <v>19366</v>
      </c>
      <c r="E3203" s="53"/>
      <c r="F3203" s="39" t="s">
        <v>19525</v>
      </c>
    </row>
    <row r="3204" spans="1:6" x14ac:dyDescent="0.25">
      <c r="A3204" s="114" t="s">
        <v>22512</v>
      </c>
      <c r="B3204" s="53" t="s">
        <v>22513</v>
      </c>
      <c r="C3204" s="13" t="s">
        <v>6</v>
      </c>
      <c r="D3204" s="55" t="s">
        <v>19366</v>
      </c>
      <c r="E3204" s="53"/>
      <c r="F3204" s="39" t="s">
        <v>19525</v>
      </c>
    </row>
    <row r="3205" spans="1:6" x14ac:dyDescent="0.25">
      <c r="A3205" s="114" t="s">
        <v>22514</v>
      </c>
      <c r="B3205" s="53" t="s">
        <v>22515</v>
      </c>
      <c r="C3205" s="13" t="s">
        <v>6</v>
      </c>
      <c r="D3205" s="55" t="s">
        <v>19366</v>
      </c>
      <c r="E3205" s="53"/>
      <c r="F3205" s="39" t="s">
        <v>19525</v>
      </c>
    </row>
    <row r="3206" spans="1:6" x14ac:dyDescent="0.25">
      <c r="A3206" s="114" t="s">
        <v>22516</v>
      </c>
      <c r="B3206" s="53" t="s">
        <v>22517</v>
      </c>
      <c r="C3206" s="13" t="s">
        <v>6</v>
      </c>
      <c r="D3206" s="55" t="s">
        <v>19366</v>
      </c>
      <c r="E3206" s="53"/>
      <c r="F3206" s="39" t="s">
        <v>19525</v>
      </c>
    </row>
    <row r="3207" spans="1:6" x14ac:dyDescent="0.25">
      <c r="A3207" s="114" t="s">
        <v>22518</v>
      </c>
      <c r="B3207" s="53" t="s">
        <v>22519</v>
      </c>
      <c r="C3207" s="13" t="s">
        <v>6</v>
      </c>
      <c r="D3207" s="55" t="s">
        <v>22998</v>
      </c>
      <c r="E3207" s="53"/>
      <c r="F3207" s="39" t="s">
        <v>19525</v>
      </c>
    </row>
    <row r="3208" spans="1:6" x14ac:dyDescent="0.25">
      <c r="A3208" s="108" t="s">
        <v>22538</v>
      </c>
      <c r="B3208" s="108" t="s">
        <v>22539</v>
      </c>
      <c r="C3208" s="13" t="s">
        <v>6</v>
      </c>
      <c r="D3208" s="55" t="s">
        <v>19319</v>
      </c>
      <c r="E3208" s="53"/>
      <c r="F3208" s="39" t="s">
        <v>19525</v>
      </c>
    </row>
    <row r="3209" spans="1:6" x14ac:dyDescent="0.25">
      <c r="A3209" s="108" t="s">
        <v>22540</v>
      </c>
      <c r="B3209" s="108" t="s">
        <v>22541</v>
      </c>
      <c r="C3209" s="13" t="s">
        <v>6</v>
      </c>
      <c r="D3209" s="55" t="s">
        <v>19319</v>
      </c>
      <c r="E3209" s="53"/>
      <c r="F3209" s="39" t="s">
        <v>19525</v>
      </c>
    </row>
    <row r="3210" spans="1:6" x14ac:dyDescent="0.25">
      <c r="A3210" s="108" t="s">
        <v>22542</v>
      </c>
      <c r="B3210" s="108" t="s">
        <v>22543</v>
      </c>
      <c r="C3210" s="13" t="s">
        <v>6</v>
      </c>
      <c r="D3210" s="55" t="s">
        <v>19319</v>
      </c>
      <c r="E3210" s="53"/>
      <c r="F3210" s="39" t="s">
        <v>19525</v>
      </c>
    </row>
    <row r="3211" spans="1:6" x14ac:dyDescent="0.25">
      <c r="A3211" s="108" t="s">
        <v>22544</v>
      </c>
      <c r="B3211" s="108" t="s">
        <v>22545</v>
      </c>
      <c r="C3211" s="13" t="s">
        <v>6</v>
      </c>
      <c r="D3211" s="55" t="s">
        <v>19319</v>
      </c>
      <c r="E3211" s="53"/>
      <c r="F3211" s="39" t="s">
        <v>19525</v>
      </c>
    </row>
    <row r="3212" spans="1:6" x14ac:dyDescent="0.25">
      <c r="A3212" s="108" t="s">
        <v>21746</v>
      </c>
      <c r="B3212" s="108" t="s">
        <v>21747</v>
      </c>
      <c r="C3212" s="13" t="s">
        <v>6</v>
      </c>
      <c r="D3212" s="55" t="s">
        <v>19386</v>
      </c>
      <c r="E3212" s="53"/>
      <c r="F3212" s="39" t="s">
        <v>19525</v>
      </c>
    </row>
    <row r="3213" spans="1:6" x14ac:dyDescent="0.25">
      <c r="A3213" s="108" t="s">
        <v>22555</v>
      </c>
      <c r="B3213" s="108" t="s">
        <v>22556</v>
      </c>
      <c r="C3213" s="13" t="s">
        <v>6</v>
      </c>
      <c r="D3213" s="55" t="s">
        <v>19366</v>
      </c>
      <c r="E3213" s="53"/>
      <c r="F3213" s="39" t="s">
        <v>19525</v>
      </c>
    </row>
    <row r="3214" spans="1:6" x14ac:dyDescent="0.25">
      <c r="A3214" s="108" t="s">
        <v>22557</v>
      </c>
      <c r="B3214" s="108" t="s">
        <v>22558</v>
      </c>
      <c r="C3214" s="13" t="s">
        <v>6</v>
      </c>
      <c r="D3214" s="55" t="s">
        <v>19366</v>
      </c>
      <c r="E3214" s="53"/>
      <c r="F3214" s="39" t="s">
        <v>19525</v>
      </c>
    </row>
    <row r="3215" spans="1:6" x14ac:dyDescent="0.25">
      <c r="A3215" s="108" t="s">
        <v>22559</v>
      </c>
      <c r="B3215" s="108" t="s">
        <v>22560</v>
      </c>
      <c r="C3215" s="13" t="s">
        <v>6</v>
      </c>
      <c r="D3215" s="55" t="s">
        <v>19366</v>
      </c>
      <c r="E3215" s="53"/>
      <c r="F3215" s="39" t="s">
        <v>19525</v>
      </c>
    </row>
    <row r="3216" spans="1:6" x14ac:dyDescent="0.25">
      <c r="A3216" s="108" t="s">
        <v>22632</v>
      </c>
      <c r="B3216" s="108" t="s">
        <v>22633</v>
      </c>
      <c r="C3216" s="13" t="s">
        <v>6</v>
      </c>
      <c r="D3216" s="55" t="s">
        <v>19319</v>
      </c>
      <c r="E3216" s="53"/>
      <c r="F3216" s="39" t="s">
        <v>19525</v>
      </c>
    </row>
    <row r="3217" spans="1:6" x14ac:dyDescent="0.25">
      <c r="A3217" s="123" t="s">
        <v>22641</v>
      </c>
      <c r="B3217" s="108" t="s">
        <v>22642</v>
      </c>
      <c r="C3217" s="13" t="s">
        <v>6</v>
      </c>
      <c r="D3217" s="55" t="s">
        <v>19319</v>
      </c>
      <c r="E3217" s="53"/>
      <c r="F3217" s="39" t="s">
        <v>19525</v>
      </c>
    </row>
    <row r="3218" spans="1:6" x14ac:dyDescent="0.25">
      <c r="A3218" s="123" t="s">
        <v>22643</v>
      </c>
      <c r="B3218" s="108" t="s">
        <v>22644</v>
      </c>
      <c r="C3218" s="13" t="s">
        <v>6</v>
      </c>
      <c r="D3218" s="55" t="s">
        <v>19319</v>
      </c>
      <c r="E3218" s="53"/>
      <c r="F3218" s="39" t="s">
        <v>19525</v>
      </c>
    </row>
    <row r="3219" spans="1:6" x14ac:dyDescent="0.25">
      <c r="A3219" s="123" t="s">
        <v>22645</v>
      </c>
      <c r="B3219" s="108" t="s">
        <v>22646</v>
      </c>
      <c r="C3219" s="13" t="s">
        <v>6</v>
      </c>
      <c r="D3219" s="55" t="s">
        <v>19319</v>
      </c>
      <c r="E3219" s="53"/>
      <c r="F3219" s="39" t="s">
        <v>19525</v>
      </c>
    </row>
    <row r="3220" spans="1:6" x14ac:dyDescent="0.25">
      <c r="A3220" s="123" t="s">
        <v>22647</v>
      </c>
      <c r="B3220" s="108" t="s">
        <v>22648</v>
      </c>
      <c r="C3220" s="13" t="s">
        <v>6</v>
      </c>
      <c r="D3220" s="55" t="s">
        <v>19319</v>
      </c>
      <c r="E3220" s="53"/>
      <c r="F3220" s="39" t="s">
        <v>19525</v>
      </c>
    </row>
    <row r="3221" spans="1:6" x14ac:dyDescent="0.25">
      <c r="A3221" s="123" t="s">
        <v>22649</v>
      </c>
      <c r="B3221" s="108" t="s">
        <v>22650</v>
      </c>
      <c r="C3221" s="13" t="s">
        <v>6</v>
      </c>
      <c r="D3221" s="55" t="s">
        <v>19319</v>
      </c>
      <c r="E3221" s="53"/>
      <c r="F3221" s="39" t="s">
        <v>19525</v>
      </c>
    </row>
    <row r="3222" spans="1:6" x14ac:dyDescent="0.25">
      <c r="A3222" s="123" t="s">
        <v>22651</v>
      </c>
      <c r="B3222" s="108" t="s">
        <v>22652</v>
      </c>
      <c r="C3222" s="13" t="s">
        <v>6</v>
      </c>
      <c r="D3222" s="55" t="s">
        <v>19319</v>
      </c>
      <c r="E3222" s="53"/>
      <c r="F3222" s="39" t="s">
        <v>19525</v>
      </c>
    </row>
    <row r="3223" spans="1:6" x14ac:dyDescent="0.25">
      <c r="A3223" s="123" t="s">
        <v>22653</v>
      </c>
      <c r="B3223" s="108" t="s">
        <v>22654</v>
      </c>
      <c r="C3223" s="13" t="s">
        <v>6</v>
      </c>
      <c r="D3223" s="55" t="s">
        <v>19319</v>
      </c>
      <c r="E3223" s="53"/>
      <c r="F3223" s="39" t="s">
        <v>19525</v>
      </c>
    </row>
    <row r="3224" spans="1:6" x14ac:dyDescent="0.25">
      <c r="A3224" s="123" t="s">
        <v>22655</v>
      </c>
      <c r="B3224" s="108" t="s">
        <v>22656</v>
      </c>
      <c r="C3224" s="13" t="s">
        <v>6</v>
      </c>
      <c r="D3224" s="55" t="s">
        <v>19319</v>
      </c>
      <c r="E3224" s="53"/>
      <c r="F3224" s="39" t="s">
        <v>19525</v>
      </c>
    </row>
    <row r="3225" spans="1:6" x14ac:dyDescent="0.25">
      <c r="A3225" s="123" t="s">
        <v>22657</v>
      </c>
      <c r="B3225" s="108" t="s">
        <v>22658</v>
      </c>
      <c r="C3225" s="13" t="s">
        <v>6</v>
      </c>
      <c r="D3225" s="55" t="s">
        <v>19319</v>
      </c>
      <c r="E3225" s="53"/>
      <c r="F3225" s="39" t="s">
        <v>19525</v>
      </c>
    </row>
    <row r="3226" spans="1:6" x14ac:dyDescent="0.25">
      <c r="A3226" s="123" t="s">
        <v>22659</v>
      </c>
      <c r="B3226" s="108" t="s">
        <v>22660</v>
      </c>
      <c r="C3226" s="13" t="s">
        <v>6</v>
      </c>
      <c r="D3226" s="55" t="s">
        <v>19319</v>
      </c>
      <c r="E3226" s="53"/>
      <c r="F3226" s="39" t="s">
        <v>19525</v>
      </c>
    </row>
    <row r="3227" spans="1:6" x14ac:dyDescent="0.25">
      <c r="A3227" s="123" t="s">
        <v>22661</v>
      </c>
      <c r="B3227" s="108" t="s">
        <v>22662</v>
      </c>
      <c r="C3227" s="13" t="s">
        <v>6</v>
      </c>
      <c r="D3227" s="55" t="s">
        <v>19319</v>
      </c>
      <c r="E3227" s="53"/>
      <c r="F3227" s="39" t="s">
        <v>19525</v>
      </c>
    </row>
    <row r="3228" spans="1:6" x14ac:dyDescent="0.25">
      <c r="A3228" s="123" t="s">
        <v>22663</v>
      </c>
      <c r="B3228" s="108" t="s">
        <v>22664</v>
      </c>
      <c r="C3228" s="13" t="s">
        <v>6</v>
      </c>
      <c r="D3228" s="55" t="s">
        <v>19319</v>
      </c>
      <c r="E3228" s="53"/>
      <c r="F3228" s="39" t="s">
        <v>19525</v>
      </c>
    </row>
    <row r="3229" spans="1:6" x14ac:dyDescent="0.25">
      <c r="A3229" s="123" t="s">
        <v>22665</v>
      </c>
      <c r="B3229" s="108" t="s">
        <v>22666</v>
      </c>
      <c r="C3229" s="13" t="s">
        <v>6</v>
      </c>
      <c r="D3229" s="55" t="s">
        <v>19319</v>
      </c>
      <c r="E3229" s="53"/>
      <c r="F3229" s="39" t="s">
        <v>19525</v>
      </c>
    </row>
    <row r="3230" spans="1:6" x14ac:dyDescent="0.25">
      <c r="A3230" s="123" t="s">
        <v>22667</v>
      </c>
      <c r="B3230" s="108" t="s">
        <v>22668</v>
      </c>
      <c r="C3230" s="13" t="s">
        <v>6</v>
      </c>
      <c r="D3230" s="55" t="s">
        <v>19319</v>
      </c>
      <c r="E3230" s="53"/>
      <c r="F3230" s="39" t="s">
        <v>19525</v>
      </c>
    </row>
    <row r="3231" spans="1:6" x14ac:dyDescent="0.25">
      <c r="A3231" s="123" t="s">
        <v>22669</v>
      </c>
      <c r="B3231" s="108" t="s">
        <v>22670</v>
      </c>
      <c r="C3231" s="13" t="s">
        <v>6</v>
      </c>
      <c r="D3231" s="55" t="s">
        <v>19319</v>
      </c>
      <c r="E3231" s="53"/>
      <c r="F3231" s="39" t="s">
        <v>19525</v>
      </c>
    </row>
    <row r="3232" spans="1:6" x14ac:dyDescent="0.25">
      <c r="A3232" s="123" t="s">
        <v>22671</v>
      </c>
      <c r="B3232" s="108" t="s">
        <v>22672</v>
      </c>
      <c r="C3232" s="13" t="s">
        <v>6</v>
      </c>
      <c r="D3232" s="55" t="s">
        <v>19319</v>
      </c>
      <c r="E3232" s="53"/>
      <c r="F3232" s="39" t="s">
        <v>19525</v>
      </c>
    </row>
    <row r="3233" spans="1:6" x14ac:dyDescent="0.25">
      <c r="A3233" s="123" t="s">
        <v>22673</v>
      </c>
      <c r="B3233" s="108" t="s">
        <v>22674</v>
      </c>
      <c r="C3233" s="13" t="s">
        <v>6</v>
      </c>
      <c r="D3233" s="55" t="s">
        <v>19319</v>
      </c>
      <c r="E3233" s="53"/>
      <c r="F3233" s="39" t="s">
        <v>19525</v>
      </c>
    </row>
    <row r="3234" spans="1:6" x14ac:dyDescent="0.25">
      <c r="A3234" s="123" t="s">
        <v>22675</v>
      </c>
      <c r="B3234" s="108" t="s">
        <v>22676</v>
      </c>
      <c r="C3234" s="13" t="s">
        <v>6</v>
      </c>
      <c r="D3234" s="55" t="s">
        <v>19319</v>
      </c>
      <c r="E3234" s="53"/>
      <c r="F3234" s="39" t="s">
        <v>19525</v>
      </c>
    </row>
    <row r="3235" spans="1:6" x14ac:dyDescent="0.25">
      <c r="A3235" s="123" t="s">
        <v>22677</v>
      </c>
      <c r="B3235" s="108" t="s">
        <v>22678</v>
      </c>
      <c r="C3235" s="13" t="s">
        <v>6</v>
      </c>
      <c r="D3235" s="55" t="s">
        <v>19319</v>
      </c>
      <c r="E3235" s="53"/>
      <c r="F3235" s="39" t="s">
        <v>19525</v>
      </c>
    </row>
    <row r="3236" spans="1:6" x14ac:dyDescent="0.25">
      <c r="A3236" s="123" t="s">
        <v>22679</v>
      </c>
      <c r="B3236" s="108" t="s">
        <v>22680</v>
      </c>
      <c r="C3236" s="13" t="s">
        <v>6</v>
      </c>
      <c r="D3236" s="55" t="s">
        <v>19319</v>
      </c>
      <c r="E3236" s="53"/>
      <c r="F3236" s="39" t="s">
        <v>19525</v>
      </c>
    </row>
    <row r="3237" spans="1:6" x14ac:dyDescent="0.25">
      <c r="A3237" s="123" t="s">
        <v>22681</v>
      </c>
      <c r="B3237" s="108" t="s">
        <v>22682</v>
      </c>
      <c r="C3237" s="13" t="s">
        <v>6</v>
      </c>
      <c r="D3237" s="55" t="s">
        <v>19319</v>
      </c>
      <c r="E3237" s="53"/>
      <c r="F3237" s="39" t="s">
        <v>19525</v>
      </c>
    </row>
    <row r="3238" spans="1:6" x14ac:dyDescent="0.25">
      <c r="A3238" s="123" t="s">
        <v>22683</v>
      </c>
      <c r="B3238" s="108" t="s">
        <v>22684</v>
      </c>
      <c r="C3238" s="13" t="s">
        <v>6</v>
      </c>
      <c r="D3238" s="55" t="s">
        <v>19319</v>
      </c>
      <c r="E3238" s="53"/>
      <c r="F3238" s="39" t="s">
        <v>19525</v>
      </c>
    </row>
    <row r="3239" spans="1:6" x14ac:dyDescent="0.25">
      <c r="A3239" s="123" t="s">
        <v>22685</v>
      </c>
      <c r="B3239" s="108" t="s">
        <v>22686</v>
      </c>
      <c r="C3239" s="13" t="s">
        <v>6</v>
      </c>
      <c r="D3239" s="55" t="s">
        <v>19319</v>
      </c>
      <c r="E3239" s="192"/>
      <c r="F3239" s="39" t="s">
        <v>19525</v>
      </c>
    </row>
    <row r="3240" spans="1:6" x14ac:dyDescent="0.25">
      <c r="A3240" s="177" t="s">
        <v>22687</v>
      </c>
      <c r="B3240" s="178" t="s">
        <v>22688</v>
      </c>
      <c r="C3240" s="13" t="s">
        <v>6</v>
      </c>
      <c r="D3240" s="55" t="s">
        <v>19319</v>
      </c>
      <c r="E3240" s="192"/>
      <c r="F3240" s="39" t="s">
        <v>19525</v>
      </c>
    </row>
    <row r="3241" spans="1:6" x14ac:dyDescent="0.25">
      <c r="A3241" s="177" t="s">
        <v>22689</v>
      </c>
      <c r="B3241" s="178" t="s">
        <v>22690</v>
      </c>
      <c r="C3241" s="13" t="s">
        <v>6</v>
      </c>
      <c r="D3241" s="55" t="s">
        <v>19319</v>
      </c>
      <c r="E3241" s="192"/>
      <c r="F3241" s="39" t="s">
        <v>19525</v>
      </c>
    </row>
    <row r="3242" spans="1:6" x14ac:dyDescent="0.25">
      <c r="A3242" s="177" t="s">
        <v>22691</v>
      </c>
      <c r="B3242" s="178" t="s">
        <v>22692</v>
      </c>
      <c r="C3242" s="13" t="s">
        <v>6</v>
      </c>
      <c r="D3242" s="55" t="s">
        <v>19319</v>
      </c>
      <c r="E3242" s="192"/>
      <c r="F3242" s="39" t="s">
        <v>19525</v>
      </c>
    </row>
    <row r="3243" spans="1:6" x14ac:dyDescent="0.25">
      <c r="A3243" s="177" t="s">
        <v>22693</v>
      </c>
      <c r="B3243" s="178" t="s">
        <v>22694</v>
      </c>
      <c r="C3243" s="13" t="s">
        <v>6</v>
      </c>
      <c r="D3243" s="55" t="s">
        <v>19319</v>
      </c>
      <c r="E3243" s="192"/>
      <c r="F3243" s="39" t="s">
        <v>19525</v>
      </c>
    </row>
    <row r="3244" spans="1:6" x14ac:dyDescent="0.25">
      <c r="A3244" s="177" t="s">
        <v>22695</v>
      </c>
      <c r="B3244" s="178" t="s">
        <v>22696</v>
      </c>
      <c r="C3244" s="13" t="s">
        <v>6</v>
      </c>
      <c r="D3244" s="55" t="s">
        <v>19319</v>
      </c>
      <c r="E3244" s="192"/>
      <c r="F3244" s="39" t="s">
        <v>19525</v>
      </c>
    </row>
    <row r="3245" spans="1:6" x14ac:dyDescent="0.25">
      <c r="A3245" s="177" t="s">
        <v>22697</v>
      </c>
      <c r="B3245" s="178" t="s">
        <v>22698</v>
      </c>
      <c r="C3245" s="13" t="s">
        <v>6</v>
      </c>
      <c r="D3245" s="55" t="s">
        <v>19319</v>
      </c>
      <c r="E3245" s="192"/>
      <c r="F3245" s="39" t="s">
        <v>19525</v>
      </c>
    </row>
    <row r="3246" spans="1:6" x14ac:dyDescent="0.25">
      <c r="A3246" s="177" t="s">
        <v>22699</v>
      </c>
      <c r="B3246" s="178" t="s">
        <v>22700</v>
      </c>
      <c r="C3246" s="13" t="s">
        <v>6</v>
      </c>
      <c r="D3246" s="55" t="s">
        <v>19319</v>
      </c>
      <c r="E3246" s="192"/>
      <c r="F3246" s="39" t="s">
        <v>19525</v>
      </c>
    </row>
    <row r="3247" spans="1:6" x14ac:dyDescent="0.25">
      <c r="A3247" s="193" t="s">
        <v>22708</v>
      </c>
      <c r="B3247" s="192" t="s">
        <v>22709</v>
      </c>
      <c r="C3247" s="13" t="s">
        <v>6</v>
      </c>
      <c r="D3247" s="195" t="s">
        <v>19326</v>
      </c>
      <c r="E3247" s="192"/>
      <c r="F3247" s="39" t="s">
        <v>19525</v>
      </c>
    </row>
    <row r="3248" spans="1:6" x14ac:dyDescent="0.25">
      <c r="A3248" s="193" t="s">
        <v>22721</v>
      </c>
      <c r="B3248" s="192" t="s">
        <v>22722</v>
      </c>
      <c r="C3248" s="13" t="s">
        <v>6</v>
      </c>
      <c r="D3248" s="195" t="s">
        <v>19326</v>
      </c>
      <c r="E3248" s="192"/>
      <c r="F3248" s="39" t="s">
        <v>19525</v>
      </c>
    </row>
    <row r="3249" spans="1:6" x14ac:dyDescent="0.25">
      <c r="A3249" s="193" t="s">
        <v>22723</v>
      </c>
      <c r="B3249" s="192" t="s">
        <v>22724</v>
      </c>
      <c r="C3249" s="13" t="s">
        <v>6</v>
      </c>
      <c r="D3249" s="195" t="s">
        <v>19326</v>
      </c>
      <c r="E3249" s="192"/>
      <c r="F3249" s="39" t="s">
        <v>19525</v>
      </c>
    </row>
    <row r="3250" spans="1:6" x14ac:dyDescent="0.25">
      <c r="A3250" s="193" t="s">
        <v>22725</v>
      </c>
      <c r="B3250" s="192" t="s">
        <v>22726</v>
      </c>
      <c r="C3250" s="13" t="s">
        <v>6</v>
      </c>
      <c r="D3250" s="195" t="s">
        <v>19326</v>
      </c>
      <c r="E3250" s="192"/>
      <c r="F3250" s="39" t="s">
        <v>19525</v>
      </c>
    </row>
    <row r="3251" spans="1:6" x14ac:dyDescent="0.25">
      <c r="A3251" s="193" t="s">
        <v>22727</v>
      </c>
      <c r="B3251" s="192" t="s">
        <v>22728</v>
      </c>
      <c r="C3251" s="13" t="s">
        <v>6</v>
      </c>
      <c r="D3251" s="195" t="s">
        <v>19326</v>
      </c>
      <c r="E3251" s="192"/>
      <c r="F3251" s="39" t="s">
        <v>19525</v>
      </c>
    </row>
    <row r="3252" spans="1:6" x14ac:dyDescent="0.25">
      <c r="A3252" s="193" t="s">
        <v>22729</v>
      </c>
      <c r="B3252" s="192" t="s">
        <v>22730</v>
      </c>
      <c r="C3252" s="13" t="s">
        <v>6</v>
      </c>
      <c r="D3252" s="195" t="s">
        <v>19326</v>
      </c>
      <c r="E3252" s="192"/>
      <c r="F3252" s="39" t="s">
        <v>19525</v>
      </c>
    </row>
    <row r="3253" spans="1:6" x14ac:dyDescent="0.25">
      <c r="A3253" s="193" t="s">
        <v>22731</v>
      </c>
      <c r="B3253" s="192" t="s">
        <v>22732</v>
      </c>
      <c r="C3253" s="13" t="s">
        <v>6</v>
      </c>
      <c r="D3253" s="195" t="s">
        <v>19326</v>
      </c>
      <c r="E3253" s="192"/>
      <c r="F3253" s="39" t="s">
        <v>19525</v>
      </c>
    </row>
    <row r="3254" spans="1:6" x14ac:dyDescent="0.25">
      <c r="A3254" s="193" t="s">
        <v>22750</v>
      </c>
      <c r="B3254" s="192" t="s">
        <v>22751</v>
      </c>
      <c r="C3254" s="13" t="s">
        <v>6</v>
      </c>
      <c r="D3254" s="195" t="s">
        <v>19366</v>
      </c>
      <c r="E3254" s="192"/>
      <c r="F3254" s="39" t="s">
        <v>19525</v>
      </c>
    </row>
    <row r="3255" spans="1:6" x14ac:dyDescent="0.25">
      <c r="A3255" s="193" t="s">
        <v>22752</v>
      </c>
      <c r="B3255" s="192" t="s">
        <v>22753</v>
      </c>
      <c r="C3255" s="13" t="s">
        <v>6</v>
      </c>
      <c r="D3255" s="195" t="s">
        <v>19366</v>
      </c>
      <c r="E3255" s="192"/>
      <c r="F3255" s="39" t="s">
        <v>19525</v>
      </c>
    </row>
    <row r="3256" spans="1:6" x14ac:dyDescent="0.25">
      <c r="A3256" s="200" t="s">
        <v>22754</v>
      </c>
      <c r="B3256" s="201" t="s">
        <v>22755</v>
      </c>
      <c r="C3256" s="13" t="s">
        <v>6</v>
      </c>
      <c r="D3256" s="202" t="s">
        <v>19323</v>
      </c>
      <c r="E3256" s="201"/>
      <c r="F3256" s="39" t="s">
        <v>19525</v>
      </c>
    </row>
    <row r="3257" spans="1:6" x14ac:dyDescent="0.25">
      <c r="A3257" s="200" t="s">
        <v>22756</v>
      </c>
      <c r="B3257" s="201" t="s">
        <v>22757</v>
      </c>
      <c r="C3257" s="13" t="s">
        <v>6</v>
      </c>
      <c r="D3257" s="202" t="s">
        <v>19323</v>
      </c>
      <c r="E3257" s="201"/>
      <c r="F3257" s="39" t="s">
        <v>19525</v>
      </c>
    </row>
    <row r="3258" spans="1:6" x14ac:dyDescent="0.25">
      <c r="A3258" s="200" t="s">
        <v>22758</v>
      </c>
      <c r="B3258" s="201" t="s">
        <v>22759</v>
      </c>
      <c r="C3258" s="13" t="s">
        <v>6</v>
      </c>
      <c r="D3258" s="202" t="s">
        <v>19323</v>
      </c>
      <c r="E3258" s="201"/>
      <c r="F3258" s="39" t="s">
        <v>19525</v>
      </c>
    </row>
    <row r="3259" spans="1:6" x14ac:dyDescent="0.25">
      <c r="A3259" s="200" t="s">
        <v>22760</v>
      </c>
      <c r="B3259" s="201" t="s">
        <v>22761</v>
      </c>
      <c r="C3259" s="13" t="s">
        <v>6</v>
      </c>
      <c r="D3259" s="202" t="s">
        <v>19323</v>
      </c>
      <c r="E3259" s="201"/>
      <c r="F3259" s="39" t="s">
        <v>19525</v>
      </c>
    </row>
    <row r="3260" spans="1:6" x14ac:dyDescent="0.25">
      <c r="A3260" s="200" t="s">
        <v>22762</v>
      </c>
      <c r="B3260" s="201" t="s">
        <v>22763</v>
      </c>
      <c r="C3260" s="13" t="s">
        <v>6</v>
      </c>
      <c r="D3260" s="202" t="s">
        <v>19323</v>
      </c>
      <c r="E3260" s="201"/>
      <c r="F3260" s="39" t="s">
        <v>19525</v>
      </c>
    </row>
    <row r="3261" spans="1:6" x14ac:dyDescent="0.25">
      <c r="A3261" s="200" t="s">
        <v>22764</v>
      </c>
      <c r="B3261" s="201" t="s">
        <v>22765</v>
      </c>
      <c r="C3261" s="13" t="s">
        <v>6</v>
      </c>
      <c r="D3261" s="202" t="s">
        <v>19323</v>
      </c>
      <c r="E3261" s="201"/>
      <c r="F3261" s="39" t="s">
        <v>19525</v>
      </c>
    </row>
    <row r="3262" spans="1:6" x14ac:dyDescent="0.25">
      <c r="A3262" s="200" t="s">
        <v>22766</v>
      </c>
      <c r="B3262" s="201" t="s">
        <v>22767</v>
      </c>
      <c r="C3262" s="13" t="s">
        <v>6</v>
      </c>
      <c r="D3262" s="202" t="s">
        <v>19323</v>
      </c>
      <c r="E3262" s="201"/>
      <c r="F3262" s="39" t="s">
        <v>19525</v>
      </c>
    </row>
    <row r="3263" spans="1:6" x14ac:dyDescent="0.25">
      <c r="A3263" s="200" t="s">
        <v>22768</v>
      </c>
      <c r="B3263" s="201" t="s">
        <v>22769</v>
      </c>
      <c r="C3263" s="13" t="s">
        <v>6</v>
      </c>
      <c r="D3263" s="202" t="s">
        <v>19323</v>
      </c>
      <c r="E3263" s="201"/>
      <c r="F3263" s="39" t="s">
        <v>19525</v>
      </c>
    </row>
    <row r="3264" spans="1:6" x14ac:dyDescent="0.25">
      <c r="A3264" s="200" t="s">
        <v>22770</v>
      </c>
      <c r="B3264" s="201" t="s">
        <v>22771</v>
      </c>
      <c r="C3264" s="13" t="s">
        <v>6</v>
      </c>
      <c r="D3264" s="202" t="s">
        <v>19323</v>
      </c>
      <c r="E3264" s="201"/>
      <c r="F3264" s="39" t="s">
        <v>19525</v>
      </c>
    </row>
    <row r="3265" spans="1:6" x14ac:dyDescent="0.25">
      <c r="A3265" s="200" t="s">
        <v>22823</v>
      </c>
      <c r="B3265" s="201" t="s">
        <v>22824</v>
      </c>
      <c r="C3265" s="13" t="s">
        <v>6</v>
      </c>
      <c r="D3265" s="202" t="s">
        <v>19326</v>
      </c>
      <c r="E3265" s="201"/>
      <c r="F3265" s="39" t="s">
        <v>19525</v>
      </c>
    </row>
    <row r="3266" spans="1:6" x14ac:dyDescent="0.25">
      <c r="A3266" s="200" t="s">
        <v>19870</v>
      </c>
      <c r="B3266" s="201" t="s">
        <v>19871</v>
      </c>
      <c r="C3266" s="13" t="s">
        <v>6</v>
      </c>
      <c r="D3266" s="202" t="s">
        <v>19386</v>
      </c>
      <c r="E3266" s="201"/>
      <c r="F3266" s="39" t="s">
        <v>19525</v>
      </c>
    </row>
    <row r="3267" spans="1:6" x14ac:dyDescent="0.25">
      <c r="A3267" s="200" t="s">
        <v>21229</v>
      </c>
      <c r="B3267" s="201" t="s">
        <v>22630</v>
      </c>
      <c r="C3267" s="13" t="s">
        <v>6</v>
      </c>
      <c r="D3267" s="202" t="s">
        <v>19386</v>
      </c>
      <c r="E3267" s="201"/>
      <c r="F3267" s="39" t="s">
        <v>19525</v>
      </c>
    </row>
    <row r="3268" spans="1:6" x14ac:dyDescent="0.25">
      <c r="A3268" s="200" t="s">
        <v>22773</v>
      </c>
      <c r="B3268" s="201" t="s">
        <v>22825</v>
      </c>
      <c r="C3268" s="13" t="s">
        <v>6</v>
      </c>
      <c r="D3268" s="202" t="s">
        <v>19320</v>
      </c>
      <c r="E3268" s="201"/>
      <c r="F3268" s="39" t="s">
        <v>19525</v>
      </c>
    </row>
    <row r="3269" spans="1:6" x14ac:dyDescent="0.25">
      <c r="A3269" s="200" t="s">
        <v>22799</v>
      </c>
      <c r="B3269" s="201" t="s">
        <v>22826</v>
      </c>
      <c r="C3269" s="13" t="s">
        <v>6</v>
      </c>
      <c r="D3269" s="202" t="s">
        <v>19320</v>
      </c>
      <c r="E3269" s="201"/>
      <c r="F3269" s="39" t="s">
        <v>19525</v>
      </c>
    </row>
    <row r="3270" spans="1:6" x14ac:dyDescent="0.25">
      <c r="A3270" s="200" t="s">
        <v>22774</v>
      </c>
      <c r="B3270" s="201" t="s">
        <v>22827</v>
      </c>
      <c r="C3270" s="13" t="s">
        <v>6</v>
      </c>
      <c r="D3270" s="202" t="s">
        <v>19320</v>
      </c>
      <c r="E3270" s="201"/>
      <c r="F3270" s="39" t="s">
        <v>19525</v>
      </c>
    </row>
    <row r="3271" spans="1:6" x14ac:dyDescent="0.25">
      <c r="A3271" s="200" t="s">
        <v>22775</v>
      </c>
      <c r="B3271" s="201" t="s">
        <v>22828</v>
      </c>
      <c r="C3271" s="13" t="s">
        <v>6</v>
      </c>
      <c r="D3271" s="202" t="s">
        <v>19320</v>
      </c>
      <c r="E3271" s="201"/>
      <c r="F3271" s="39" t="s">
        <v>19525</v>
      </c>
    </row>
    <row r="3272" spans="1:6" x14ac:dyDescent="0.25">
      <c r="A3272" s="200" t="s">
        <v>22776</v>
      </c>
      <c r="B3272" s="201" t="s">
        <v>22829</v>
      </c>
      <c r="C3272" s="13" t="s">
        <v>6</v>
      </c>
      <c r="D3272" s="202" t="s">
        <v>19320</v>
      </c>
      <c r="E3272" s="201"/>
      <c r="F3272" s="39" t="s">
        <v>19525</v>
      </c>
    </row>
    <row r="3273" spans="1:6" x14ac:dyDescent="0.25">
      <c r="A3273" s="200" t="s">
        <v>22777</v>
      </c>
      <c r="B3273" s="201" t="s">
        <v>22830</v>
      </c>
      <c r="C3273" s="13" t="s">
        <v>6</v>
      </c>
      <c r="D3273" s="202" t="s">
        <v>19320</v>
      </c>
      <c r="E3273" s="201"/>
      <c r="F3273" s="39" t="s">
        <v>19525</v>
      </c>
    </row>
    <row r="3274" spans="1:6" x14ac:dyDescent="0.25">
      <c r="A3274" s="200" t="s">
        <v>22778</v>
      </c>
      <c r="B3274" s="201" t="s">
        <v>22831</v>
      </c>
      <c r="C3274" s="13" t="s">
        <v>6</v>
      </c>
      <c r="D3274" s="202" t="s">
        <v>19320</v>
      </c>
      <c r="E3274" s="201"/>
      <c r="F3274" s="39" t="s">
        <v>19525</v>
      </c>
    </row>
    <row r="3275" spans="1:6" x14ac:dyDescent="0.25">
      <c r="A3275" s="200" t="s">
        <v>22779</v>
      </c>
      <c r="B3275" s="201" t="s">
        <v>22832</v>
      </c>
      <c r="C3275" s="13" t="s">
        <v>6</v>
      </c>
      <c r="D3275" s="202" t="s">
        <v>19320</v>
      </c>
      <c r="E3275" s="201"/>
      <c r="F3275" s="39" t="s">
        <v>19525</v>
      </c>
    </row>
    <row r="3276" spans="1:6" x14ac:dyDescent="0.25">
      <c r="A3276" s="200" t="s">
        <v>22780</v>
      </c>
      <c r="B3276" s="201" t="s">
        <v>22833</v>
      </c>
      <c r="C3276" s="13" t="s">
        <v>6</v>
      </c>
      <c r="D3276" s="202" t="s">
        <v>19320</v>
      </c>
      <c r="E3276" s="201"/>
      <c r="F3276" s="39" t="s">
        <v>19525</v>
      </c>
    </row>
    <row r="3277" spans="1:6" x14ac:dyDescent="0.25">
      <c r="A3277" s="200" t="s">
        <v>22781</v>
      </c>
      <c r="B3277" s="201" t="s">
        <v>22834</v>
      </c>
      <c r="C3277" s="13" t="s">
        <v>6</v>
      </c>
      <c r="D3277" s="202" t="s">
        <v>19320</v>
      </c>
      <c r="E3277" s="201"/>
      <c r="F3277" s="39" t="s">
        <v>19525</v>
      </c>
    </row>
    <row r="3278" spans="1:6" x14ac:dyDescent="0.25">
      <c r="A3278" s="200" t="s">
        <v>22782</v>
      </c>
      <c r="B3278" s="201" t="s">
        <v>22835</v>
      </c>
      <c r="C3278" s="13" t="s">
        <v>6</v>
      </c>
      <c r="D3278" s="202" t="s">
        <v>19320</v>
      </c>
      <c r="E3278" s="201"/>
      <c r="F3278" s="39" t="s">
        <v>19525</v>
      </c>
    </row>
    <row r="3279" spans="1:6" x14ac:dyDescent="0.25">
      <c r="A3279" s="200" t="s">
        <v>22783</v>
      </c>
      <c r="B3279" s="201" t="s">
        <v>22836</v>
      </c>
      <c r="C3279" s="13" t="s">
        <v>6</v>
      </c>
      <c r="D3279" s="202" t="s">
        <v>19320</v>
      </c>
      <c r="E3279" s="201"/>
      <c r="F3279" s="39" t="s">
        <v>19525</v>
      </c>
    </row>
    <row r="3280" spans="1:6" x14ac:dyDescent="0.25">
      <c r="A3280" s="200" t="s">
        <v>22784</v>
      </c>
      <c r="B3280" s="201" t="s">
        <v>22837</v>
      </c>
      <c r="C3280" s="13" t="s">
        <v>6</v>
      </c>
      <c r="D3280" s="202" t="s">
        <v>19320</v>
      </c>
      <c r="E3280" s="201"/>
      <c r="F3280" s="39" t="s">
        <v>19525</v>
      </c>
    </row>
    <row r="3281" spans="1:6" x14ac:dyDescent="0.25">
      <c r="A3281" s="200" t="s">
        <v>22785</v>
      </c>
      <c r="B3281" s="201" t="s">
        <v>22838</v>
      </c>
      <c r="C3281" s="13" t="s">
        <v>6</v>
      </c>
      <c r="D3281" s="202" t="s">
        <v>19320</v>
      </c>
      <c r="E3281" s="201"/>
      <c r="F3281" s="39" t="s">
        <v>19525</v>
      </c>
    </row>
    <row r="3282" spans="1:6" x14ac:dyDescent="0.25">
      <c r="A3282" s="200" t="s">
        <v>22786</v>
      </c>
      <c r="B3282" s="201" t="s">
        <v>22839</v>
      </c>
      <c r="C3282" s="13" t="s">
        <v>6</v>
      </c>
      <c r="D3282" s="202" t="s">
        <v>19320</v>
      </c>
      <c r="E3282" s="201"/>
      <c r="F3282" s="39" t="s">
        <v>19525</v>
      </c>
    </row>
    <row r="3283" spans="1:6" x14ac:dyDescent="0.25">
      <c r="A3283" s="200" t="s">
        <v>22787</v>
      </c>
      <c r="B3283" s="201" t="s">
        <v>22840</v>
      </c>
      <c r="C3283" s="13" t="s">
        <v>6</v>
      </c>
      <c r="D3283" s="202" t="s">
        <v>19320</v>
      </c>
      <c r="E3283" s="201"/>
      <c r="F3283" s="39" t="s">
        <v>19525</v>
      </c>
    </row>
    <row r="3284" spans="1:6" x14ac:dyDescent="0.25">
      <c r="A3284" s="200" t="s">
        <v>22788</v>
      </c>
      <c r="B3284" s="201" t="s">
        <v>22841</v>
      </c>
      <c r="C3284" s="13" t="s">
        <v>6</v>
      </c>
      <c r="D3284" s="202" t="s">
        <v>19320</v>
      </c>
      <c r="E3284" s="201"/>
      <c r="F3284" s="39" t="s">
        <v>19525</v>
      </c>
    </row>
    <row r="3285" spans="1:6" x14ac:dyDescent="0.25">
      <c r="A3285" s="200" t="s">
        <v>22789</v>
      </c>
      <c r="B3285" s="201" t="s">
        <v>22842</v>
      </c>
      <c r="C3285" s="13" t="s">
        <v>6</v>
      </c>
      <c r="D3285" s="202" t="s">
        <v>19320</v>
      </c>
      <c r="E3285" s="201"/>
      <c r="F3285" s="39" t="s">
        <v>19525</v>
      </c>
    </row>
    <row r="3286" spans="1:6" x14ac:dyDescent="0.25">
      <c r="A3286" s="200" t="s">
        <v>22790</v>
      </c>
      <c r="B3286" s="201" t="s">
        <v>22843</v>
      </c>
      <c r="C3286" s="13" t="s">
        <v>6</v>
      </c>
      <c r="D3286" s="202" t="s">
        <v>19320</v>
      </c>
      <c r="E3286" s="201"/>
      <c r="F3286" s="39" t="s">
        <v>19525</v>
      </c>
    </row>
    <row r="3287" spans="1:6" x14ac:dyDescent="0.25">
      <c r="A3287" s="200" t="s">
        <v>22791</v>
      </c>
      <c r="B3287" s="201" t="s">
        <v>22844</v>
      </c>
      <c r="C3287" s="13" t="s">
        <v>6</v>
      </c>
      <c r="D3287" s="202" t="s">
        <v>19320</v>
      </c>
      <c r="E3287" s="201"/>
      <c r="F3287" s="39" t="s">
        <v>19525</v>
      </c>
    </row>
    <row r="3288" spans="1:6" x14ac:dyDescent="0.25">
      <c r="A3288" s="200" t="s">
        <v>22792</v>
      </c>
      <c r="B3288" s="201" t="s">
        <v>22845</v>
      </c>
      <c r="C3288" s="13" t="s">
        <v>6</v>
      </c>
      <c r="D3288" s="202" t="s">
        <v>19320</v>
      </c>
      <c r="E3288" s="201"/>
      <c r="F3288" s="39" t="s">
        <v>19525</v>
      </c>
    </row>
    <row r="3289" spans="1:6" x14ac:dyDescent="0.25">
      <c r="A3289" s="200" t="s">
        <v>22793</v>
      </c>
      <c r="B3289" s="201" t="s">
        <v>22846</v>
      </c>
      <c r="C3289" s="13" t="s">
        <v>6</v>
      </c>
      <c r="D3289" s="202" t="s">
        <v>19320</v>
      </c>
      <c r="E3289" s="201"/>
      <c r="F3289" s="39" t="s">
        <v>19525</v>
      </c>
    </row>
    <row r="3290" spans="1:6" x14ac:dyDescent="0.25">
      <c r="A3290" s="200" t="s">
        <v>22794</v>
      </c>
      <c r="B3290" s="201" t="s">
        <v>22847</v>
      </c>
      <c r="C3290" s="13" t="s">
        <v>6</v>
      </c>
      <c r="D3290" s="202" t="s">
        <v>19320</v>
      </c>
      <c r="E3290" s="201"/>
      <c r="F3290" s="39" t="s">
        <v>19525</v>
      </c>
    </row>
    <row r="3291" spans="1:6" x14ac:dyDescent="0.25">
      <c r="A3291" s="200" t="s">
        <v>22795</v>
      </c>
      <c r="B3291" s="201" t="s">
        <v>22848</v>
      </c>
      <c r="C3291" s="13" t="s">
        <v>6</v>
      </c>
      <c r="D3291" s="202" t="s">
        <v>19320</v>
      </c>
      <c r="E3291" s="201"/>
      <c r="F3291" s="39" t="s">
        <v>19525</v>
      </c>
    </row>
    <row r="3292" spans="1:6" x14ac:dyDescent="0.25">
      <c r="A3292" s="200" t="s">
        <v>22796</v>
      </c>
      <c r="B3292" s="201" t="s">
        <v>22849</v>
      </c>
      <c r="C3292" s="13" t="s">
        <v>6</v>
      </c>
      <c r="D3292" s="202" t="s">
        <v>19320</v>
      </c>
      <c r="E3292" s="201"/>
      <c r="F3292" s="39" t="s">
        <v>19525</v>
      </c>
    </row>
    <row r="3293" spans="1:6" x14ac:dyDescent="0.25">
      <c r="A3293" s="200" t="s">
        <v>22797</v>
      </c>
      <c r="B3293" s="201" t="s">
        <v>22850</v>
      </c>
      <c r="C3293" s="13" t="s">
        <v>6</v>
      </c>
      <c r="D3293" s="202" t="s">
        <v>19320</v>
      </c>
      <c r="E3293" s="201"/>
      <c r="F3293" s="39" t="s">
        <v>19525</v>
      </c>
    </row>
    <row r="3294" spans="1:6" x14ac:dyDescent="0.25">
      <c r="A3294" s="200" t="s">
        <v>22798</v>
      </c>
      <c r="B3294" s="201" t="s">
        <v>22851</v>
      </c>
      <c r="C3294" s="13" t="s">
        <v>6</v>
      </c>
      <c r="D3294" s="202" t="s">
        <v>19320</v>
      </c>
      <c r="E3294" s="201"/>
      <c r="F3294" s="39" t="s">
        <v>19525</v>
      </c>
    </row>
    <row r="3295" spans="1:6" x14ac:dyDescent="0.25">
      <c r="A3295" s="200" t="s">
        <v>22800</v>
      </c>
      <c r="B3295" s="201" t="s">
        <v>22852</v>
      </c>
      <c r="C3295" s="13" t="s">
        <v>6</v>
      </c>
      <c r="D3295" s="202" t="s">
        <v>19320</v>
      </c>
      <c r="E3295" s="201"/>
      <c r="F3295" s="39" t="s">
        <v>19525</v>
      </c>
    </row>
    <row r="3296" spans="1:6" x14ac:dyDescent="0.25">
      <c r="A3296" s="200" t="s">
        <v>22801</v>
      </c>
      <c r="B3296" s="201" t="s">
        <v>22853</v>
      </c>
      <c r="C3296" s="13" t="s">
        <v>6</v>
      </c>
      <c r="D3296" s="202" t="s">
        <v>19320</v>
      </c>
      <c r="E3296" s="201"/>
      <c r="F3296" s="39" t="s">
        <v>19525</v>
      </c>
    </row>
    <row r="3297" spans="1:6" x14ac:dyDescent="0.25">
      <c r="A3297" s="200" t="s">
        <v>22802</v>
      </c>
      <c r="B3297" s="201" t="s">
        <v>22854</v>
      </c>
      <c r="C3297" s="13" t="s">
        <v>6</v>
      </c>
      <c r="D3297" s="202" t="s">
        <v>19320</v>
      </c>
      <c r="E3297" s="201"/>
      <c r="F3297" s="39" t="s">
        <v>19525</v>
      </c>
    </row>
    <row r="3298" spans="1:6" x14ac:dyDescent="0.25">
      <c r="A3298" s="200" t="s">
        <v>22803</v>
      </c>
      <c r="B3298" s="201" t="s">
        <v>22855</v>
      </c>
      <c r="C3298" s="13" t="s">
        <v>6</v>
      </c>
      <c r="D3298" s="202" t="s">
        <v>19320</v>
      </c>
      <c r="E3298" s="201"/>
      <c r="F3298" s="39" t="s">
        <v>19525</v>
      </c>
    </row>
    <row r="3299" spans="1:6" x14ac:dyDescent="0.25">
      <c r="A3299" s="200" t="s">
        <v>22804</v>
      </c>
      <c r="B3299" s="201" t="s">
        <v>22856</v>
      </c>
      <c r="C3299" s="13" t="s">
        <v>6</v>
      </c>
      <c r="D3299" s="202" t="s">
        <v>19320</v>
      </c>
      <c r="E3299" s="201"/>
      <c r="F3299" s="39" t="s">
        <v>19525</v>
      </c>
    </row>
    <row r="3300" spans="1:6" x14ac:dyDescent="0.25">
      <c r="A3300" s="200" t="s">
        <v>22805</v>
      </c>
      <c r="B3300" s="201" t="s">
        <v>22857</v>
      </c>
      <c r="C3300" s="13" t="s">
        <v>6</v>
      </c>
      <c r="D3300" s="202" t="s">
        <v>19320</v>
      </c>
      <c r="E3300" s="201"/>
      <c r="F3300" s="39" t="s">
        <v>19525</v>
      </c>
    </row>
    <row r="3301" spans="1:6" x14ac:dyDescent="0.25">
      <c r="A3301" s="200" t="s">
        <v>22806</v>
      </c>
      <c r="B3301" s="201" t="s">
        <v>22858</v>
      </c>
      <c r="C3301" s="13" t="s">
        <v>6</v>
      </c>
      <c r="D3301" s="202" t="s">
        <v>19320</v>
      </c>
      <c r="E3301" s="201"/>
      <c r="F3301" s="39" t="s">
        <v>19525</v>
      </c>
    </row>
    <row r="3302" spans="1:6" x14ac:dyDescent="0.25">
      <c r="A3302" s="200" t="s">
        <v>22807</v>
      </c>
      <c r="B3302" s="201" t="s">
        <v>22859</v>
      </c>
      <c r="C3302" s="13" t="s">
        <v>6</v>
      </c>
      <c r="D3302" s="202" t="s">
        <v>19320</v>
      </c>
      <c r="E3302" s="201"/>
      <c r="F3302" s="39" t="s">
        <v>19525</v>
      </c>
    </row>
    <row r="3303" spans="1:6" x14ac:dyDescent="0.25">
      <c r="A3303" s="200" t="s">
        <v>22808</v>
      </c>
      <c r="B3303" s="201" t="s">
        <v>22860</v>
      </c>
      <c r="C3303" s="13" t="s">
        <v>6</v>
      </c>
      <c r="D3303" s="202" t="s">
        <v>19320</v>
      </c>
      <c r="E3303" s="201"/>
      <c r="F3303" s="39" t="s">
        <v>19525</v>
      </c>
    </row>
    <row r="3304" spans="1:6" x14ac:dyDescent="0.25">
      <c r="A3304" s="200" t="s">
        <v>22809</v>
      </c>
      <c r="B3304" s="201" t="s">
        <v>22861</v>
      </c>
      <c r="C3304" s="13" t="s">
        <v>6</v>
      </c>
      <c r="D3304" s="202" t="s">
        <v>19320</v>
      </c>
      <c r="E3304" s="201"/>
      <c r="F3304" s="39" t="s">
        <v>19525</v>
      </c>
    </row>
    <row r="3305" spans="1:6" x14ac:dyDescent="0.25">
      <c r="A3305" s="200" t="s">
        <v>22810</v>
      </c>
      <c r="B3305" s="201" t="s">
        <v>22862</v>
      </c>
      <c r="C3305" s="13" t="s">
        <v>6</v>
      </c>
      <c r="D3305" s="202" t="s">
        <v>19320</v>
      </c>
      <c r="E3305" s="201"/>
      <c r="F3305" s="39" t="s">
        <v>19525</v>
      </c>
    </row>
    <row r="3306" spans="1:6" x14ac:dyDescent="0.25">
      <c r="A3306" s="200" t="s">
        <v>22811</v>
      </c>
      <c r="B3306" s="201" t="s">
        <v>22863</v>
      </c>
      <c r="C3306" s="13" t="s">
        <v>6</v>
      </c>
      <c r="D3306" s="202" t="s">
        <v>19320</v>
      </c>
      <c r="E3306" s="201"/>
      <c r="F3306" s="39" t="s">
        <v>19525</v>
      </c>
    </row>
    <row r="3307" spans="1:6" x14ac:dyDescent="0.25">
      <c r="A3307" s="200" t="s">
        <v>22812</v>
      </c>
      <c r="B3307" s="201" t="s">
        <v>22864</v>
      </c>
      <c r="C3307" s="13" t="s">
        <v>6</v>
      </c>
      <c r="D3307" s="202" t="s">
        <v>19320</v>
      </c>
      <c r="E3307" s="201"/>
      <c r="F3307" s="39" t="s">
        <v>19525</v>
      </c>
    </row>
    <row r="3308" spans="1:6" x14ac:dyDescent="0.25">
      <c r="A3308" s="200" t="s">
        <v>22813</v>
      </c>
      <c r="B3308" s="201" t="s">
        <v>22865</v>
      </c>
      <c r="C3308" s="13" t="s">
        <v>6</v>
      </c>
      <c r="D3308" s="202" t="s">
        <v>19320</v>
      </c>
      <c r="E3308" s="201"/>
      <c r="F3308" s="39" t="s">
        <v>19525</v>
      </c>
    </row>
    <row r="3309" spans="1:6" x14ac:dyDescent="0.25">
      <c r="A3309" s="200" t="s">
        <v>22814</v>
      </c>
      <c r="B3309" s="201" t="s">
        <v>22866</v>
      </c>
      <c r="C3309" s="13" t="s">
        <v>6</v>
      </c>
      <c r="D3309" s="202" t="s">
        <v>19320</v>
      </c>
      <c r="E3309" s="201"/>
      <c r="F3309" s="39" t="s">
        <v>19525</v>
      </c>
    </row>
    <row r="3310" spans="1:6" x14ac:dyDescent="0.25">
      <c r="A3310" s="200" t="s">
        <v>22815</v>
      </c>
      <c r="B3310" s="201" t="s">
        <v>22867</v>
      </c>
      <c r="C3310" s="13" t="s">
        <v>6</v>
      </c>
      <c r="D3310" s="202" t="s">
        <v>19320</v>
      </c>
      <c r="E3310" s="201"/>
      <c r="F3310" s="39" t="s">
        <v>19525</v>
      </c>
    </row>
    <row r="3311" spans="1:6" x14ac:dyDescent="0.25">
      <c r="A3311" s="200" t="s">
        <v>22816</v>
      </c>
      <c r="B3311" s="201" t="s">
        <v>22868</v>
      </c>
      <c r="C3311" s="13" t="s">
        <v>6</v>
      </c>
      <c r="D3311" s="202" t="s">
        <v>19320</v>
      </c>
      <c r="E3311" s="201"/>
      <c r="F3311" s="39" t="s">
        <v>19525</v>
      </c>
    </row>
    <row r="3312" spans="1:6" x14ac:dyDescent="0.25">
      <c r="A3312" s="200" t="s">
        <v>22817</v>
      </c>
      <c r="B3312" s="201" t="s">
        <v>22869</v>
      </c>
      <c r="C3312" s="13" t="s">
        <v>6</v>
      </c>
      <c r="D3312" s="202" t="s">
        <v>19320</v>
      </c>
      <c r="E3312" s="201"/>
      <c r="F3312" s="39" t="s">
        <v>19525</v>
      </c>
    </row>
    <row r="3313" spans="1:6" x14ac:dyDescent="0.25">
      <c r="A3313" s="200" t="s">
        <v>22880</v>
      </c>
      <c r="B3313" s="201" t="s">
        <v>22881</v>
      </c>
      <c r="C3313" s="13" t="s">
        <v>6</v>
      </c>
      <c r="D3313" s="202" t="s">
        <v>22999</v>
      </c>
      <c r="E3313" s="201"/>
      <c r="F3313" s="39" t="s">
        <v>19525</v>
      </c>
    </row>
    <row r="3314" spans="1:6" x14ac:dyDescent="0.25">
      <c r="A3314" s="200" t="s">
        <v>22882</v>
      </c>
      <c r="B3314" s="201" t="s">
        <v>22883</v>
      </c>
      <c r="C3314" s="13" t="s">
        <v>6</v>
      </c>
      <c r="D3314" s="202" t="s">
        <v>22999</v>
      </c>
      <c r="E3314" s="201"/>
      <c r="F3314" s="39" t="s">
        <v>19525</v>
      </c>
    </row>
    <row r="3315" spans="1:6" x14ac:dyDescent="0.25">
      <c r="A3315" s="200" t="s">
        <v>22884</v>
      </c>
      <c r="B3315" s="201" t="s">
        <v>22885</v>
      </c>
      <c r="C3315" s="13" t="s">
        <v>6</v>
      </c>
      <c r="D3315" s="202" t="s">
        <v>22999</v>
      </c>
      <c r="E3315" s="201"/>
      <c r="F3315" s="39" t="s">
        <v>19525</v>
      </c>
    </row>
    <row r="3316" spans="1:6" x14ac:dyDescent="0.25">
      <c r="A3316" s="200" t="s">
        <v>22886</v>
      </c>
      <c r="B3316" s="201" t="s">
        <v>22887</v>
      </c>
      <c r="C3316" s="13" t="s">
        <v>6</v>
      </c>
      <c r="D3316" s="202" t="s">
        <v>22999</v>
      </c>
      <c r="E3316" s="201"/>
      <c r="F3316" s="39" t="s">
        <v>19525</v>
      </c>
    </row>
    <row r="3317" spans="1:6" x14ac:dyDescent="0.25">
      <c r="A3317" s="108" t="s">
        <v>22888</v>
      </c>
      <c r="B3317" s="108" t="s">
        <v>22889</v>
      </c>
      <c r="C3317" s="13" t="s">
        <v>6</v>
      </c>
      <c r="D3317" s="202" t="s">
        <v>19366</v>
      </c>
      <c r="E3317" s="201"/>
      <c r="F3317" s="39" t="s">
        <v>19525</v>
      </c>
    </row>
    <row r="3318" spans="1:6" x14ac:dyDescent="0.25">
      <c r="A3318" s="200" t="s">
        <v>22891</v>
      </c>
      <c r="B3318" s="201" t="s">
        <v>22892</v>
      </c>
      <c r="C3318" s="13" t="s">
        <v>6</v>
      </c>
      <c r="D3318" s="202" t="s">
        <v>19326</v>
      </c>
      <c r="E3318" s="201"/>
      <c r="F3318" s="39" t="s">
        <v>19525</v>
      </c>
    </row>
    <row r="3319" spans="1:6" x14ac:dyDescent="0.25">
      <c r="A3319" s="200" t="s">
        <v>22893</v>
      </c>
      <c r="B3319" s="201" t="s">
        <v>22894</v>
      </c>
      <c r="C3319" s="13" t="s">
        <v>6</v>
      </c>
      <c r="D3319" s="202" t="s">
        <v>19326</v>
      </c>
      <c r="E3319" s="201"/>
      <c r="F3319" s="39" t="s">
        <v>19525</v>
      </c>
    </row>
    <row r="3320" spans="1:6" x14ac:dyDescent="0.25">
      <c r="A3320" s="200" t="s">
        <v>22895</v>
      </c>
      <c r="B3320" s="201" t="s">
        <v>22896</v>
      </c>
      <c r="C3320" s="13" t="s">
        <v>6</v>
      </c>
      <c r="D3320" s="202" t="s">
        <v>19326</v>
      </c>
      <c r="E3320" s="201"/>
      <c r="F3320" s="39" t="s">
        <v>19525</v>
      </c>
    </row>
    <row r="3321" spans="1:6" x14ac:dyDescent="0.25">
      <c r="A3321" s="200" t="s">
        <v>22897</v>
      </c>
      <c r="B3321" s="201" t="s">
        <v>22898</v>
      </c>
      <c r="C3321" s="13" t="s">
        <v>6</v>
      </c>
      <c r="D3321" s="202" t="s">
        <v>19326</v>
      </c>
      <c r="E3321" s="201"/>
      <c r="F3321" s="39" t="s">
        <v>19525</v>
      </c>
    </row>
    <row r="3322" spans="1:6" x14ac:dyDescent="0.25">
      <c r="A3322" s="200" t="s">
        <v>22899</v>
      </c>
      <c r="B3322" s="201" t="s">
        <v>22900</v>
      </c>
      <c r="C3322" s="13" t="s">
        <v>6</v>
      </c>
      <c r="D3322" s="202" t="s">
        <v>19326</v>
      </c>
      <c r="E3322" s="201"/>
      <c r="F3322" s="39" t="s">
        <v>19525</v>
      </c>
    </row>
    <row r="3323" spans="1:6" x14ac:dyDescent="0.25">
      <c r="A3323" s="200" t="s">
        <v>22901</v>
      </c>
      <c r="B3323" s="201" t="s">
        <v>22902</v>
      </c>
      <c r="C3323" s="13" t="s">
        <v>6</v>
      </c>
      <c r="D3323" s="202" t="s">
        <v>19326</v>
      </c>
      <c r="E3323" s="201"/>
      <c r="F3323" s="39" t="s">
        <v>19525</v>
      </c>
    </row>
    <row r="3324" spans="1:6" x14ac:dyDescent="0.25">
      <c r="A3324" s="200" t="s">
        <v>22903</v>
      </c>
      <c r="B3324" s="201" t="s">
        <v>22904</v>
      </c>
      <c r="C3324" s="13" t="s">
        <v>6</v>
      </c>
      <c r="D3324" s="202" t="s">
        <v>19326</v>
      </c>
      <c r="E3324" s="201"/>
      <c r="F3324" s="39" t="s">
        <v>19525</v>
      </c>
    </row>
    <row r="3325" spans="1:6" x14ac:dyDescent="0.25">
      <c r="A3325" s="177" t="s">
        <v>22115</v>
      </c>
      <c r="B3325" s="178" t="s">
        <v>22116</v>
      </c>
      <c r="C3325" s="13" t="s">
        <v>6</v>
      </c>
      <c r="D3325" s="202" t="s">
        <v>19366</v>
      </c>
      <c r="E3325" s="201"/>
      <c r="F3325" s="39" t="s">
        <v>19525</v>
      </c>
    </row>
    <row r="3326" spans="1:6" x14ac:dyDescent="0.25">
      <c r="A3326" s="177" t="s">
        <v>22374</v>
      </c>
      <c r="B3326" s="178" t="s">
        <v>22375</v>
      </c>
      <c r="C3326" s="13" t="s">
        <v>6</v>
      </c>
      <c r="D3326" s="202" t="s">
        <v>19341</v>
      </c>
      <c r="E3326" s="201"/>
      <c r="F3326" s="39" t="s">
        <v>19525</v>
      </c>
    </row>
    <row r="3327" spans="1:6" x14ac:dyDescent="0.25">
      <c r="A3327" s="177" t="s">
        <v>22710</v>
      </c>
      <c r="B3327" s="178" t="s">
        <v>22711</v>
      </c>
      <c r="C3327" s="13" t="s">
        <v>6</v>
      </c>
      <c r="D3327" s="202" t="s">
        <v>19333</v>
      </c>
      <c r="E3327" s="201"/>
      <c r="F3327" s="39" t="s">
        <v>19525</v>
      </c>
    </row>
    <row r="3328" spans="1:6" x14ac:dyDescent="0.25">
      <c r="A3328" s="219" t="s">
        <v>22988</v>
      </c>
      <c r="B3328" s="196" t="s">
        <v>22989</v>
      </c>
      <c r="C3328" s="13" t="s">
        <v>6</v>
      </c>
      <c r="D3328" s="202" t="s">
        <v>23000</v>
      </c>
      <c r="E3328" s="201"/>
      <c r="F3328" s="39" t="s">
        <v>19525</v>
      </c>
    </row>
    <row r="3329" spans="1:6" x14ac:dyDescent="0.25">
      <c r="A3329" s="219" t="s">
        <v>22990</v>
      </c>
      <c r="B3329" s="196" t="s">
        <v>22991</v>
      </c>
      <c r="C3329" s="13" t="s">
        <v>6</v>
      </c>
      <c r="D3329" s="202" t="s">
        <v>19316</v>
      </c>
      <c r="E3329" s="201"/>
      <c r="F3329" s="39" t="s">
        <v>19525</v>
      </c>
    </row>
    <row r="3330" spans="1:6" x14ac:dyDescent="0.25">
      <c r="A3330" s="219" t="s">
        <v>23003</v>
      </c>
      <c r="B3330" s="196" t="s">
        <v>23004</v>
      </c>
      <c r="C3330" s="13" t="s">
        <v>6</v>
      </c>
      <c r="D3330" s="201" t="s">
        <v>19350</v>
      </c>
      <c r="E3330" s="201"/>
      <c r="F3330" s="39" t="s">
        <v>19525</v>
      </c>
    </row>
    <row r="3331" spans="1:6" x14ac:dyDescent="0.25">
      <c r="A3331" s="219" t="s">
        <v>23005</v>
      </c>
      <c r="B3331" s="196" t="s">
        <v>23006</v>
      </c>
      <c r="C3331" s="13" t="s">
        <v>6</v>
      </c>
      <c r="D3331" s="201" t="s">
        <v>19350</v>
      </c>
      <c r="E3331" s="201"/>
      <c r="F3331" s="39" t="s">
        <v>19525</v>
      </c>
    </row>
    <row r="3332" spans="1:6" x14ac:dyDescent="0.25">
      <c r="A3332" s="219" t="s">
        <v>23007</v>
      </c>
      <c r="B3332" s="196" t="s">
        <v>23008</v>
      </c>
      <c r="C3332" s="13" t="s">
        <v>6</v>
      </c>
      <c r="D3332" s="201" t="s">
        <v>19350</v>
      </c>
      <c r="E3332" s="201"/>
      <c r="F3332" s="39" t="s">
        <v>19525</v>
      </c>
    </row>
    <row r="3333" spans="1:6" x14ac:dyDescent="0.25">
      <c r="A3333" s="108" t="s">
        <v>23010</v>
      </c>
      <c r="B3333" s="108" t="s">
        <v>23043</v>
      </c>
      <c r="C3333" s="13" t="s">
        <v>6</v>
      </c>
      <c r="D3333" s="201" t="s">
        <v>19382</v>
      </c>
      <c r="E3333" s="201"/>
      <c r="F3333" s="39" t="s">
        <v>19525</v>
      </c>
    </row>
    <row r="3334" spans="1:6" x14ac:dyDescent="0.25">
      <c r="A3334" s="108" t="s">
        <v>23011</v>
      </c>
      <c r="B3334" s="108" t="s">
        <v>23044</v>
      </c>
      <c r="C3334" s="13" t="s">
        <v>6</v>
      </c>
      <c r="D3334" s="201" t="s">
        <v>19382</v>
      </c>
      <c r="E3334" s="201"/>
      <c r="F3334" s="39" t="s">
        <v>19525</v>
      </c>
    </row>
    <row r="3335" spans="1:6" x14ac:dyDescent="0.25">
      <c r="A3335" s="108" t="s">
        <v>23012</v>
      </c>
      <c r="B3335" s="108" t="s">
        <v>23013</v>
      </c>
      <c r="C3335" s="13" t="s">
        <v>6</v>
      </c>
      <c r="D3335" s="201" t="s">
        <v>19382</v>
      </c>
      <c r="E3335" s="201"/>
      <c r="F3335" s="39" t="s">
        <v>19525</v>
      </c>
    </row>
    <row r="3336" spans="1:6" x14ac:dyDescent="0.25">
      <c r="A3336" s="108" t="s">
        <v>23014</v>
      </c>
      <c r="B3336" s="108" t="s">
        <v>23015</v>
      </c>
      <c r="C3336" s="13" t="s">
        <v>6</v>
      </c>
      <c r="D3336" s="201" t="s">
        <v>19382</v>
      </c>
      <c r="E3336" s="201"/>
      <c r="F3336" s="39" t="s">
        <v>19525</v>
      </c>
    </row>
    <row r="3337" spans="1:6" x14ac:dyDescent="0.25">
      <c r="A3337" s="108" t="s">
        <v>23016</v>
      </c>
      <c r="B3337" s="108" t="s">
        <v>23017</v>
      </c>
      <c r="C3337" s="13" t="s">
        <v>6</v>
      </c>
      <c r="D3337" s="201" t="s">
        <v>19382</v>
      </c>
      <c r="E3337" s="201"/>
      <c r="F3337" s="39" t="s">
        <v>19525</v>
      </c>
    </row>
    <row r="3338" spans="1:6" x14ac:dyDescent="0.25">
      <c r="A3338" s="108" t="s">
        <v>23018</v>
      </c>
      <c r="B3338" s="108" t="s">
        <v>23019</v>
      </c>
      <c r="C3338" s="13" t="s">
        <v>6</v>
      </c>
      <c r="D3338" s="201" t="s">
        <v>19382</v>
      </c>
      <c r="E3338" s="201"/>
      <c r="F3338" s="39" t="s">
        <v>19525</v>
      </c>
    </row>
    <row r="3339" spans="1:6" x14ac:dyDescent="0.25">
      <c r="A3339" s="108" t="s">
        <v>23020</v>
      </c>
      <c r="B3339" s="108" t="s">
        <v>23045</v>
      </c>
      <c r="C3339" s="13" t="s">
        <v>6</v>
      </c>
      <c r="D3339" s="201" t="s">
        <v>19382</v>
      </c>
      <c r="E3339" s="201"/>
      <c r="F3339" s="39" t="s">
        <v>19525</v>
      </c>
    </row>
    <row r="3340" spans="1:6" x14ac:dyDescent="0.25">
      <c r="A3340" s="108" t="s">
        <v>23021</v>
      </c>
      <c r="B3340" s="108" t="s">
        <v>23022</v>
      </c>
      <c r="C3340" s="13" t="s">
        <v>6</v>
      </c>
      <c r="D3340" s="201" t="s">
        <v>19382</v>
      </c>
      <c r="E3340" s="201"/>
      <c r="F3340" s="39" t="s">
        <v>19525</v>
      </c>
    </row>
    <row r="3341" spans="1:6" x14ac:dyDescent="0.25">
      <c r="A3341" s="108" t="s">
        <v>23023</v>
      </c>
      <c r="B3341" s="108" t="s">
        <v>23024</v>
      </c>
      <c r="C3341" s="13" t="s">
        <v>6</v>
      </c>
      <c r="D3341" s="201" t="s">
        <v>19382</v>
      </c>
      <c r="E3341" s="201"/>
      <c r="F3341" s="39" t="s">
        <v>19525</v>
      </c>
    </row>
    <row r="3342" spans="1:6" x14ac:dyDescent="0.25">
      <c r="A3342" s="108" t="s">
        <v>23025</v>
      </c>
      <c r="B3342" s="108" t="s">
        <v>23026</v>
      </c>
      <c r="C3342" s="13" t="s">
        <v>6</v>
      </c>
      <c r="D3342" s="201" t="s">
        <v>19382</v>
      </c>
      <c r="E3342" s="201"/>
      <c r="F3342" s="39" t="s">
        <v>19525</v>
      </c>
    </row>
    <row r="3343" spans="1:6" x14ac:dyDescent="0.25">
      <c r="A3343" s="108" t="s">
        <v>23027</v>
      </c>
      <c r="B3343" s="108" t="s">
        <v>23028</v>
      </c>
      <c r="C3343" s="13" t="s">
        <v>6</v>
      </c>
      <c r="D3343" s="201" t="s">
        <v>19382</v>
      </c>
      <c r="E3343" s="201"/>
      <c r="F3343" s="39" t="s">
        <v>19525</v>
      </c>
    </row>
    <row r="3344" spans="1:6" x14ac:dyDescent="0.25">
      <c r="A3344" s="108" t="s">
        <v>23029</v>
      </c>
      <c r="B3344" s="108" t="s">
        <v>23030</v>
      </c>
      <c r="C3344" s="13" t="s">
        <v>6</v>
      </c>
      <c r="D3344" s="201" t="s">
        <v>19382</v>
      </c>
      <c r="E3344" s="201"/>
      <c r="F3344" s="39" t="s">
        <v>19525</v>
      </c>
    </row>
    <row r="3345" spans="1:6" x14ac:dyDescent="0.25">
      <c r="A3345" s="108" t="s">
        <v>23031</v>
      </c>
      <c r="B3345" s="108" t="s">
        <v>23032</v>
      </c>
      <c r="C3345" s="13" t="s">
        <v>6</v>
      </c>
      <c r="D3345" s="201" t="s">
        <v>19382</v>
      </c>
      <c r="E3345" s="201"/>
      <c r="F3345" s="39" t="s">
        <v>19525</v>
      </c>
    </row>
    <row r="3346" spans="1:6" x14ac:dyDescent="0.25">
      <c r="A3346" s="108" t="s">
        <v>23033</v>
      </c>
      <c r="B3346" s="108" t="s">
        <v>23034</v>
      </c>
      <c r="C3346" s="13" t="s">
        <v>6</v>
      </c>
      <c r="D3346" s="201" t="s">
        <v>19382</v>
      </c>
      <c r="E3346" s="201"/>
      <c r="F3346" s="39" t="s">
        <v>19525</v>
      </c>
    </row>
    <row r="3347" spans="1:6" x14ac:dyDescent="0.25">
      <c r="A3347" s="108" t="s">
        <v>23035</v>
      </c>
      <c r="B3347" s="108" t="s">
        <v>23046</v>
      </c>
      <c r="C3347" s="13" t="s">
        <v>6</v>
      </c>
      <c r="D3347" s="201" t="s">
        <v>19382</v>
      </c>
      <c r="E3347" s="201"/>
      <c r="F3347" s="39" t="s">
        <v>19525</v>
      </c>
    </row>
    <row r="3348" spans="1:6" x14ac:dyDescent="0.25">
      <c r="A3348" s="108" t="s">
        <v>23036</v>
      </c>
      <c r="B3348" s="108" t="s">
        <v>23047</v>
      </c>
      <c r="C3348" s="13" t="s">
        <v>6</v>
      </c>
      <c r="D3348" s="201" t="s">
        <v>19382</v>
      </c>
      <c r="E3348" s="201"/>
      <c r="F3348" s="39" t="s">
        <v>19525</v>
      </c>
    </row>
    <row r="3349" spans="1:6" x14ac:dyDescent="0.25">
      <c r="A3349" s="108" t="s">
        <v>23037</v>
      </c>
      <c r="B3349" s="108" t="s">
        <v>23048</v>
      </c>
      <c r="C3349" s="13" t="s">
        <v>6</v>
      </c>
      <c r="D3349" s="201" t="s">
        <v>19382</v>
      </c>
      <c r="E3349" s="201"/>
      <c r="F3349" s="39" t="s">
        <v>19525</v>
      </c>
    </row>
    <row r="3350" spans="1:6" x14ac:dyDescent="0.25">
      <c r="A3350" s="108" t="s">
        <v>23038</v>
      </c>
      <c r="B3350" s="108" t="s">
        <v>23039</v>
      </c>
      <c r="C3350" s="13" t="s">
        <v>6</v>
      </c>
      <c r="D3350" s="201" t="s">
        <v>19382</v>
      </c>
      <c r="E3350" s="201"/>
      <c r="F3350" s="39" t="s">
        <v>19525</v>
      </c>
    </row>
    <row r="3351" spans="1:6" x14ac:dyDescent="0.25">
      <c r="A3351" s="200" t="s">
        <v>23049</v>
      </c>
      <c r="B3351" s="201" t="s">
        <v>23050</v>
      </c>
      <c r="C3351" s="13" t="s">
        <v>6</v>
      </c>
      <c r="D3351" s="201" t="s">
        <v>19319</v>
      </c>
      <c r="E3351" s="201"/>
      <c r="F3351" s="39" t="s">
        <v>19525</v>
      </c>
    </row>
    <row r="3352" spans="1:6" x14ac:dyDescent="0.25">
      <c r="A3352" s="200" t="s">
        <v>23051</v>
      </c>
      <c r="B3352" s="201" t="s">
        <v>23052</v>
      </c>
      <c r="C3352" s="13" t="s">
        <v>6</v>
      </c>
      <c r="D3352" s="201" t="s">
        <v>19319</v>
      </c>
      <c r="E3352" s="201"/>
      <c r="F3352" s="39" t="s">
        <v>19525</v>
      </c>
    </row>
    <row r="3353" spans="1:6" x14ac:dyDescent="0.25">
      <c r="A3353" s="200" t="s">
        <v>23058</v>
      </c>
      <c r="B3353" s="201" t="s">
        <v>23059</v>
      </c>
      <c r="C3353" s="13" t="s">
        <v>6</v>
      </c>
      <c r="D3353" s="201" t="s">
        <v>19382</v>
      </c>
      <c r="E3353" s="201"/>
      <c r="F3353" s="39" t="s">
        <v>19525</v>
      </c>
    </row>
    <row r="3354" spans="1:6" x14ac:dyDescent="0.25">
      <c r="A3354" s="200" t="s">
        <v>23060</v>
      </c>
      <c r="B3354" s="201" t="s">
        <v>23061</v>
      </c>
      <c r="C3354" s="13" t="s">
        <v>6</v>
      </c>
      <c r="D3354" s="201" t="s">
        <v>19382</v>
      </c>
      <c r="E3354" s="201"/>
      <c r="F3354" s="39" t="s">
        <v>19525</v>
      </c>
    </row>
    <row r="3355" spans="1:6" x14ac:dyDescent="0.25">
      <c r="A3355" s="226" t="s">
        <v>23062</v>
      </c>
      <c r="B3355" s="227" t="s">
        <v>23063</v>
      </c>
      <c r="C3355" s="13" t="s">
        <v>6</v>
      </c>
      <c r="D3355" s="201" t="s">
        <v>19382</v>
      </c>
      <c r="E3355" s="201"/>
      <c r="F3355" s="39" t="s">
        <v>19525</v>
      </c>
    </row>
    <row r="3356" spans="1:6" x14ac:dyDescent="0.25">
      <c r="A3356" s="226" t="s">
        <v>23064</v>
      </c>
      <c r="B3356" s="227" t="s">
        <v>23065</v>
      </c>
      <c r="C3356" s="13" t="s">
        <v>6</v>
      </c>
      <c r="D3356" s="201" t="s">
        <v>19382</v>
      </c>
      <c r="E3356" s="201"/>
      <c r="F3356" s="39" t="s">
        <v>19525</v>
      </c>
    </row>
    <row r="3357" spans="1:6" x14ac:dyDescent="0.25">
      <c r="A3357" s="226" t="s">
        <v>23066</v>
      </c>
      <c r="B3357" s="227" t="s">
        <v>23067</v>
      </c>
      <c r="C3357" s="13" t="s">
        <v>6</v>
      </c>
      <c r="D3357" s="201" t="s">
        <v>19382</v>
      </c>
      <c r="E3357" s="201"/>
      <c r="F3357" s="39" t="s">
        <v>19525</v>
      </c>
    </row>
    <row r="3358" spans="1:6" x14ac:dyDescent="0.25">
      <c r="A3358" s="226" t="s">
        <v>23068</v>
      </c>
      <c r="B3358" s="227" t="s">
        <v>23069</v>
      </c>
      <c r="C3358" s="13" t="s">
        <v>6</v>
      </c>
      <c r="D3358" s="201" t="s">
        <v>19382</v>
      </c>
      <c r="E3358" s="201"/>
      <c r="F3358" s="39" t="s">
        <v>19525</v>
      </c>
    </row>
    <row r="3359" spans="1:6" x14ac:dyDescent="0.25">
      <c r="A3359" s="226" t="s">
        <v>23070</v>
      </c>
      <c r="B3359" s="227" t="s">
        <v>23071</v>
      </c>
      <c r="C3359" s="13" t="s">
        <v>6</v>
      </c>
      <c r="D3359" s="201" t="s">
        <v>19382</v>
      </c>
      <c r="E3359" s="201"/>
      <c r="F3359" s="39" t="s">
        <v>19525</v>
      </c>
    </row>
    <row r="3360" spans="1:6" x14ac:dyDescent="0.25">
      <c r="A3360" s="226" t="s">
        <v>23072</v>
      </c>
      <c r="B3360" s="227" t="s">
        <v>23073</v>
      </c>
      <c r="C3360" s="13" t="s">
        <v>6</v>
      </c>
      <c r="D3360" s="201" t="s">
        <v>19382</v>
      </c>
      <c r="E3360" s="201"/>
      <c r="F3360" s="39" t="s">
        <v>19525</v>
      </c>
    </row>
    <row r="3361" spans="1:6" x14ac:dyDescent="0.25">
      <c r="A3361" s="226" t="s">
        <v>23074</v>
      </c>
      <c r="B3361" s="227" t="s">
        <v>23075</v>
      </c>
      <c r="C3361" s="13" t="s">
        <v>6</v>
      </c>
      <c r="D3361" s="201" t="s">
        <v>19382</v>
      </c>
      <c r="E3361" s="201"/>
      <c r="F3361" s="39" t="s">
        <v>19525</v>
      </c>
    </row>
    <row r="3362" spans="1:6" x14ac:dyDescent="0.25">
      <c r="A3362" s="226" t="s">
        <v>23076</v>
      </c>
      <c r="B3362" s="227" t="s">
        <v>23077</v>
      </c>
      <c r="C3362" s="13" t="s">
        <v>6</v>
      </c>
      <c r="D3362" s="201" t="s">
        <v>19382</v>
      </c>
      <c r="E3362" s="201"/>
      <c r="F3362" s="39" t="s">
        <v>19525</v>
      </c>
    </row>
    <row r="3363" spans="1:6" x14ac:dyDescent="0.25">
      <c r="A3363" s="226" t="s">
        <v>23078</v>
      </c>
      <c r="B3363" s="227" t="s">
        <v>23079</v>
      </c>
      <c r="C3363" s="13" t="s">
        <v>6</v>
      </c>
      <c r="D3363" s="201" t="s">
        <v>19382</v>
      </c>
      <c r="E3363" s="201"/>
      <c r="F3363" s="39" t="s">
        <v>19525</v>
      </c>
    </row>
    <row r="3364" spans="1:6" x14ac:dyDescent="0.25">
      <c r="A3364" s="226" t="s">
        <v>23080</v>
      </c>
      <c r="B3364" s="227" t="s">
        <v>23081</v>
      </c>
      <c r="C3364" s="13" t="s">
        <v>6</v>
      </c>
      <c r="D3364" s="201" t="s">
        <v>19382</v>
      </c>
      <c r="E3364" s="201"/>
      <c r="F3364" s="39" t="s">
        <v>19525</v>
      </c>
    </row>
    <row r="3365" spans="1:6" x14ac:dyDescent="0.25">
      <c r="A3365" s="226" t="s">
        <v>23082</v>
      </c>
      <c r="B3365" s="227" t="s">
        <v>23083</v>
      </c>
      <c r="C3365" s="13" t="s">
        <v>6</v>
      </c>
      <c r="D3365" s="201" t="s">
        <v>19382</v>
      </c>
      <c r="E3365" s="201"/>
      <c r="F3365" s="39" t="s">
        <v>19525</v>
      </c>
    </row>
    <row r="3366" spans="1:6" x14ac:dyDescent="0.25">
      <c r="A3366" s="226" t="s">
        <v>23084</v>
      </c>
      <c r="B3366" s="227" t="s">
        <v>23085</v>
      </c>
      <c r="C3366" s="13" t="s">
        <v>6</v>
      </c>
      <c r="D3366" s="201" t="s">
        <v>19382</v>
      </c>
      <c r="E3366" s="201"/>
      <c r="F3366" s="39" t="s">
        <v>19525</v>
      </c>
    </row>
    <row r="3367" spans="1:6" x14ac:dyDescent="0.25">
      <c r="A3367" s="226" t="s">
        <v>23100</v>
      </c>
      <c r="B3367" s="227" t="s">
        <v>23101</v>
      </c>
      <c r="C3367" s="13" t="s">
        <v>6</v>
      </c>
      <c r="D3367" s="201" t="s">
        <v>22997</v>
      </c>
      <c r="E3367" s="201"/>
      <c r="F3367" s="228" t="s">
        <v>19525</v>
      </c>
    </row>
    <row r="3368" spans="1:6" x14ac:dyDescent="0.25">
      <c r="A3368" s="200" t="s">
        <v>23141</v>
      </c>
      <c r="B3368" s="201" t="s">
        <v>23142</v>
      </c>
      <c r="C3368" s="13" t="s">
        <v>6</v>
      </c>
      <c r="D3368" s="201" t="s">
        <v>22997</v>
      </c>
      <c r="E3368" s="201"/>
      <c r="F3368" s="228" t="s">
        <v>19525</v>
      </c>
    </row>
    <row r="3369" spans="1:6" x14ac:dyDescent="0.25">
      <c r="A3369" s="200" t="s">
        <v>23143</v>
      </c>
      <c r="B3369" s="201" t="s">
        <v>23144</v>
      </c>
      <c r="C3369" s="13" t="s">
        <v>6</v>
      </c>
      <c r="D3369" s="201" t="s">
        <v>22997</v>
      </c>
      <c r="E3369" s="201"/>
      <c r="F3369" s="228" t="s">
        <v>19525</v>
      </c>
    </row>
    <row r="3370" spans="1:6" x14ac:dyDescent="0.25">
      <c r="A3370" s="200" t="s">
        <v>23145</v>
      </c>
      <c r="B3370" s="201" t="s">
        <v>23146</v>
      </c>
      <c r="C3370" s="13" t="s">
        <v>6</v>
      </c>
      <c r="D3370" s="201" t="s">
        <v>22997</v>
      </c>
      <c r="E3370" s="201"/>
      <c r="F3370" s="228" t="s">
        <v>19525</v>
      </c>
    </row>
    <row r="3371" spans="1:6" x14ac:dyDescent="0.25">
      <c r="A3371" s="200" t="s">
        <v>23147</v>
      </c>
      <c r="B3371" s="201" t="s">
        <v>23148</v>
      </c>
      <c r="C3371" s="13" t="s">
        <v>6</v>
      </c>
      <c r="D3371" s="201" t="s">
        <v>22997</v>
      </c>
      <c r="E3371" s="201"/>
      <c r="F3371" s="228" t="s">
        <v>19525</v>
      </c>
    </row>
    <row r="3372" spans="1:6" x14ac:dyDescent="0.25">
      <c r="A3372" s="200" t="s">
        <v>23149</v>
      </c>
      <c r="B3372" s="201" t="s">
        <v>23150</v>
      </c>
      <c r="C3372" s="13" t="s">
        <v>6</v>
      </c>
      <c r="D3372" s="201" t="s">
        <v>22997</v>
      </c>
      <c r="E3372" s="201"/>
      <c r="F3372" s="228" t="s">
        <v>19525</v>
      </c>
    </row>
    <row r="3373" spans="1:6" x14ac:dyDescent="0.25">
      <c r="A3373" s="200" t="s">
        <v>23151</v>
      </c>
      <c r="B3373" s="201" t="s">
        <v>23152</v>
      </c>
      <c r="C3373" s="13" t="s">
        <v>6</v>
      </c>
      <c r="D3373" s="201" t="s">
        <v>22997</v>
      </c>
      <c r="E3373" s="201"/>
      <c r="F3373" s="228" t="s">
        <v>19525</v>
      </c>
    </row>
    <row r="3374" spans="1:6" x14ac:dyDescent="0.25">
      <c r="A3374" s="200" t="s">
        <v>23153</v>
      </c>
      <c r="B3374" s="201" t="s">
        <v>23154</v>
      </c>
      <c r="C3374" s="13" t="s">
        <v>6</v>
      </c>
      <c r="D3374" s="201" t="s">
        <v>22997</v>
      </c>
      <c r="E3374" s="201"/>
      <c r="F3374" s="228" t="s">
        <v>19525</v>
      </c>
    </row>
    <row r="3375" spans="1:6" x14ac:dyDescent="0.25">
      <c r="A3375" s="200" t="s">
        <v>23155</v>
      </c>
      <c r="B3375" s="201" t="s">
        <v>23156</v>
      </c>
      <c r="C3375" s="13" t="s">
        <v>6</v>
      </c>
      <c r="D3375" s="201" t="s">
        <v>22997</v>
      </c>
      <c r="E3375" s="201"/>
      <c r="F3375" s="228" t="s">
        <v>19525</v>
      </c>
    </row>
    <row r="3376" spans="1:6" x14ac:dyDescent="0.25">
      <c r="A3376" s="200" t="s">
        <v>23157</v>
      </c>
      <c r="B3376" s="201" t="s">
        <v>23158</v>
      </c>
      <c r="C3376" s="13" t="s">
        <v>6</v>
      </c>
      <c r="D3376" s="201" t="s">
        <v>22997</v>
      </c>
      <c r="E3376" s="201"/>
      <c r="F3376" s="228" t="s">
        <v>19525</v>
      </c>
    </row>
    <row r="3377" spans="1:6" x14ac:dyDescent="0.25">
      <c r="A3377" s="200" t="s">
        <v>23159</v>
      </c>
      <c r="B3377" s="201" t="s">
        <v>23160</v>
      </c>
      <c r="C3377" s="13" t="s">
        <v>6</v>
      </c>
      <c r="D3377" s="201" t="s">
        <v>22997</v>
      </c>
      <c r="E3377" s="201"/>
      <c r="F3377" s="228" t="s">
        <v>19525</v>
      </c>
    </row>
    <row r="3378" spans="1:6" x14ac:dyDescent="0.25">
      <c r="A3378" s="200" t="s">
        <v>23161</v>
      </c>
      <c r="B3378" s="201" t="s">
        <v>23162</v>
      </c>
      <c r="C3378" s="13" t="s">
        <v>6</v>
      </c>
      <c r="D3378" s="201" t="s">
        <v>22997</v>
      </c>
      <c r="E3378" s="201"/>
      <c r="F3378" s="228" t="s">
        <v>19525</v>
      </c>
    </row>
    <row r="3379" spans="1:6" x14ac:dyDescent="0.25">
      <c r="A3379" s="200" t="s">
        <v>23163</v>
      </c>
      <c r="B3379" s="201" t="s">
        <v>23164</v>
      </c>
      <c r="C3379" s="13" t="s">
        <v>6</v>
      </c>
      <c r="D3379" s="201" t="s">
        <v>22997</v>
      </c>
      <c r="E3379" s="201"/>
      <c r="F3379" s="228" t="s">
        <v>19525</v>
      </c>
    </row>
    <row r="3380" spans="1:6" x14ac:dyDescent="0.25">
      <c r="A3380" s="200" t="s">
        <v>23165</v>
      </c>
      <c r="B3380" s="201" t="s">
        <v>23166</v>
      </c>
      <c r="C3380" s="13" t="s">
        <v>6</v>
      </c>
      <c r="D3380" s="201" t="s">
        <v>22997</v>
      </c>
      <c r="E3380" s="201"/>
      <c r="F3380" s="228" t="s">
        <v>19525</v>
      </c>
    </row>
    <row r="3381" spans="1:6" x14ac:dyDescent="0.25">
      <c r="A3381" s="200" t="s">
        <v>23167</v>
      </c>
      <c r="B3381" s="201" t="s">
        <v>23168</v>
      </c>
      <c r="C3381" s="13" t="s">
        <v>6</v>
      </c>
      <c r="D3381" s="201" t="s">
        <v>22997</v>
      </c>
      <c r="E3381" s="201"/>
      <c r="F3381" s="228" t="s">
        <v>19525</v>
      </c>
    </row>
    <row r="3382" spans="1:6" x14ac:dyDescent="0.25">
      <c r="A3382" s="200" t="s">
        <v>20509</v>
      </c>
      <c r="B3382" s="201" t="s">
        <v>20510</v>
      </c>
      <c r="C3382" s="201" t="s">
        <v>6</v>
      </c>
      <c r="D3382" s="201" t="s">
        <v>19316</v>
      </c>
      <c r="E3382" s="201"/>
      <c r="F3382" s="228" t="s">
        <v>19525</v>
      </c>
    </row>
    <row r="3383" spans="1:6" x14ac:dyDescent="0.25">
      <c r="A3383" s="200" t="s">
        <v>21332</v>
      </c>
      <c r="B3383" s="201" t="s">
        <v>21333</v>
      </c>
      <c r="C3383" s="201" t="s">
        <v>6</v>
      </c>
      <c r="D3383" s="201" t="s">
        <v>19366</v>
      </c>
      <c r="E3383" s="201"/>
      <c r="F3383" s="228" t="s">
        <v>19525</v>
      </c>
    </row>
    <row r="3384" spans="1:6" x14ac:dyDescent="0.25">
      <c r="A3384" s="200" t="s">
        <v>23187</v>
      </c>
      <c r="B3384" s="201" t="s">
        <v>23188</v>
      </c>
      <c r="C3384" s="201" t="s">
        <v>6</v>
      </c>
      <c r="D3384" s="201" t="s">
        <v>22997</v>
      </c>
      <c r="E3384" s="201"/>
      <c r="F3384" s="228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F5487"/>
  <sheetViews>
    <sheetView workbookViewId="0">
      <pane ySplit="1" topLeftCell="A3778" activePane="bottomLeft" state="frozen"/>
      <selection pane="bottomLeft" activeCell="D3797" sqref="D3797"/>
    </sheetView>
  </sheetViews>
  <sheetFormatPr baseColWidth="10" defaultRowHeight="15" x14ac:dyDescent="0.25"/>
  <cols>
    <col min="1" max="1" width="8.28515625" customWidth="1"/>
    <col min="2" max="2" width="85.42578125" customWidth="1"/>
    <col min="3" max="3" width="14.42578125" customWidth="1"/>
    <col min="4" max="5" width="21.28515625" customWidth="1"/>
    <col min="6" max="6" width="53.85546875" bestFit="1" customWidth="1"/>
  </cols>
  <sheetData>
    <row r="1" spans="1:6" x14ac:dyDescent="0.25">
      <c r="A1" s="10" t="s">
        <v>1</v>
      </c>
      <c r="B1" s="10" t="s">
        <v>19294</v>
      </c>
      <c r="C1" s="10" t="s">
        <v>19532</v>
      </c>
      <c r="D1" s="10" t="s">
        <v>19297</v>
      </c>
      <c r="E1" s="10" t="s">
        <v>19523</v>
      </c>
      <c r="F1" s="10" t="s">
        <v>19315</v>
      </c>
    </row>
    <row r="2" spans="1:6" x14ac:dyDescent="0.25">
      <c r="A2" s="6" t="s">
        <v>7</v>
      </c>
      <c r="B2" t="str">
        <f>VLOOKUP(INGRESO_MERCADERIA[[#This Row],[CODIGO]],STOCKSANLUIS[],2,FALSE)</f>
        <v>CONTROL DIGITAL FULL GAUGE AHC-40-220V, HUMEDAD Y TEMPERATURA</v>
      </c>
      <c r="C2" s="51">
        <v>0</v>
      </c>
      <c r="D2" s="1"/>
      <c r="E2" s="1">
        <f>VLOOKUP(INGRESO_MERCADERIA[[#This Row],[CODIGO]],STOCKSANLUIS[],7,FALSE)</f>
        <v>0</v>
      </c>
      <c r="F2" s="10"/>
    </row>
    <row r="3" spans="1:6" x14ac:dyDescent="0.25">
      <c r="A3" s="6" t="s">
        <v>9</v>
      </c>
      <c r="B3" t="str">
        <f>VLOOKUP(INGRESO_MERCADERIA[[#This Row],[CODIGO]],STOCKSANLUIS[],2,FALSE)</f>
        <v>CONTROLADOR DE TEMPERATURA Y HUMEDAD DIGITAL AHC-80 PLUS (40-100%HR) - VER.01 - 115/220 VAC - FULL GAUGE</v>
      </c>
      <c r="C3" s="51">
        <v>0</v>
      </c>
      <c r="D3" s="1"/>
      <c r="E3" s="1" t="str">
        <f>VLOOKUP(INGRESO_MERCADERIA[[#This Row],[CODIGO]],STOCKSANLUIS[],7,FALSE)</f>
        <v>A</v>
      </c>
      <c r="F3" s="10"/>
    </row>
    <row r="4" spans="1:6" x14ac:dyDescent="0.25">
      <c r="A4" s="6" t="s">
        <v>11</v>
      </c>
      <c r="B4" t="str">
        <f>VLOOKUP(INGRESO_MERCADERIA[[#This Row],[CODIGO]],STOCKSANLUIS[],2,FALSE)</f>
        <v>CONTROLADOR DE TEMPERATURA DIGITAL AUTOPID PLUS - VER.02 - 90-220 VAC - FULL GAUGE</v>
      </c>
      <c r="C4" s="51">
        <v>1</v>
      </c>
      <c r="D4" s="1"/>
      <c r="E4" s="1" t="str">
        <f>VLOOKUP(INGRESO_MERCADERIA[[#This Row],[CODIGO]],STOCKSANLUIS[],7,FALSE)</f>
        <v>A</v>
      </c>
      <c r="F4" s="10"/>
    </row>
    <row r="5" spans="1:6" x14ac:dyDescent="0.25">
      <c r="A5" s="6" t="s">
        <v>13</v>
      </c>
      <c r="B5" t="str">
        <f>VLOOKUP(INGRESO_MERCADERIA[[#This Row],[CODIGO]],STOCKSANLUIS[],2,FALSE)</f>
        <v>TERMOMETRO DIGITAL  FULL GAUGE BIGTHERM-110/220V</v>
      </c>
      <c r="C5" s="51">
        <v>0</v>
      </c>
      <c r="D5" s="1"/>
      <c r="E5" s="1">
        <f>VLOOKUP(INGRESO_MERCADERIA[[#This Row],[CODIGO]],STOCKSANLUIS[],7,FALSE)</f>
        <v>0</v>
      </c>
      <c r="F5" s="10"/>
    </row>
    <row r="6" spans="1:6" x14ac:dyDescent="0.25">
      <c r="A6" s="6" t="s">
        <v>15</v>
      </c>
      <c r="B6" t="str">
        <f>VLOOKUP(INGRESO_MERCADERIA[[#This Row],[CODIGO]],STOCKSANLUIS[],2,FALSE)</f>
        <v>CAJA DE DISTRIBUCION BC01 - FULL GAUGE</v>
      </c>
      <c r="C6" s="51">
        <v>51</v>
      </c>
      <c r="D6" s="1"/>
      <c r="E6" s="1" t="str">
        <f>VLOOKUP(INGRESO_MERCADERIA[[#This Row],[CODIGO]],STOCKSANLUIS[],7,FALSE)</f>
        <v>A</v>
      </c>
      <c r="F6" s="10"/>
    </row>
    <row r="7" spans="1:6" x14ac:dyDescent="0.25">
      <c r="A7" s="6" t="s">
        <v>17</v>
      </c>
      <c r="B7" t="str">
        <f>VLOOKUP(INGRESO_MERCADERIA[[#This Row],[CODIGO]],STOCKSANLUIS[],2,FALSE)</f>
        <v>INTERFACE SERIAL &amp; USB CONV 256 - VER.02 - 115/220 VAC - FULL GAUGE</v>
      </c>
      <c r="C7" s="51">
        <v>0</v>
      </c>
      <c r="D7" s="1"/>
      <c r="E7" s="1">
        <f>VLOOKUP(INGRESO_MERCADERIA[[#This Row],[CODIGO]],STOCKSANLUIS[],7,FALSE)</f>
        <v>0</v>
      </c>
      <c r="F7" s="10"/>
    </row>
    <row r="8" spans="1:6" x14ac:dyDescent="0.25">
      <c r="A8" s="6" t="s">
        <v>19</v>
      </c>
      <c r="B8" t="str">
        <f>VLOOKUP(INGRESO_MERCADERIA[[#This Row],[CODIGO]],STOCKSANLUIS[],2,FALSE)</f>
        <v>INTERFACE USB FULL GAUGE - CONV 32</v>
      </c>
      <c r="C8" s="51">
        <v>0</v>
      </c>
      <c r="D8" s="1"/>
      <c r="E8" s="1">
        <f>VLOOKUP(INGRESO_MERCADERIA[[#This Row],[CODIGO]],STOCKSANLUIS[],7,FALSE)</f>
        <v>0</v>
      </c>
      <c r="F8" s="10"/>
    </row>
    <row r="9" spans="1:6" x14ac:dyDescent="0.25">
      <c r="A9" s="6" t="s">
        <v>21</v>
      </c>
      <c r="B9" t="str">
        <f>VLOOKUP(INGRESO_MERCADERIA[[#This Row],[CODIGO]],STOCKSANLUIS[],2,FALSE)</f>
        <v xml:space="preserve">IR A CODIGO 1025 -FILTRO SUPRESOR- </v>
      </c>
      <c r="C9" s="51">
        <v>0</v>
      </c>
      <c r="D9" s="1"/>
      <c r="E9" s="1">
        <f>VLOOKUP(INGRESO_MERCADERIA[[#This Row],[CODIGO]],STOCKSANLUIS[],7,FALSE)</f>
        <v>0</v>
      </c>
      <c r="F9" s="10"/>
    </row>
    <row r="10" spans="1:6" x14ac:dyDescent="0.25">
      <c r="A10" s="6" t="s">
        <v>23</v>
      </c>
      <c r="B10" t="str">
        <f>VLOOKUP(INGRESO_MERCADERIA[[#This Row],[CODIGO]],STOCKSANLUIS[],2,FALSE)</f>
        <v>HIGROMETRO DIGITAL FULL GAUGE HI-09 RI 110/220V, HUMEDAD</v>
      </c>
      <c r="C10" s="51">
        <v>0</v>
      </c>
      <c r="D10" s="1"/>
      <c r="E10" s="1">
        <f>VLOOKUP(INGRESO_MERCADERIA[[#This Row],[CODIGO]],STOCKSANLUIS[],7,FALSE)</f>
        <v>0</v>
      </c>
      <c r="F10" s="10"/>
    </row>
    <row r="11" spans="1:6" x14ac:dyDescent="0.25">
      <c r="A11" s="6" t="s">
        <v>25</v>
      </c>
      <c r="B11" t="str">
        <f>VLOOKUP(INGRESO_MERCADERIA[[#This Row],[CODIGO]],STOCKSANLUIS[],2,FALSE)</f>
        <v>MODULO EXPANSOR MOD64 - VER.01 - 115/220 VAC - FULL GAUGE</v>
      </c>
      <c r="C11" s="51">
        <v>3</v>
      </c>
      <c r="D11" s="1"/>
      <c r="E11" s="1" t="str">
        <f>VLOOKUP(INGRESO_MERCADERIA[[#This Row],[CODIGO]],STOCKSANLUIS[],7,FALSE)</f>
        <v>A</v>
      </c>
      <c r="F11" s="10"/>
    </row>
    <row r="12" spans="1:6" x14ac:dyDescent="0.25">
      <c r="A12" s="6" t="s">
        <v>27</v>
      </c>
      <c r="B12" t="str">
        <f>VLOOKUP(INGRESO_MERCADERIA[[#This Row],[CODIGO]],STOCKSANLUIS[],2,FALSE)</f>
        <v>CONTROLADOR DE TEMPERATURA DIGITAL FULL GAUGE MT-511 RJ-220V</v>
      </c>
      <c r="C12" s="51">
        <v>0</v>
      </c>
      <c r="D12" s="1"/>
      <c r="E12" s="1">
        <f>VLOOKUP(INGRESO_MERCADERIA[[#This Row],[CODIGO]],STOCKSANLUIS[],7,FALSE)</f>
        <v>0</v>
      </c>
      <c r="F12" s="10"/>
    </row>
    <row r="13" spans="1:6" x14ac:dyDescent="0.25">
      <c r="A13" s="6" t="s">
        <v>29</v>
      </c>
      <c r="B13" t="str">
        <f>VLOOKUP(INGRESO_MERCADERIA[[#This Row],[CODIGO]],STOCKSANLUIS[],2,FALSE)</f>
        <v>CONTROLADOR DE TEMPERATURA DIGITAL MT-512E LOG - VER.10 - 115/220 VAC - FULL GAUGE - WHITE</v>
      </c>
      <c r="C13" s="51">
        <v>10</v>
      </c>
      <c r="D13" s="1"/>
      <c r="E13" s="1" t="str">
        <f>VLOOKUP(INGRESO_MERCADERIA[[#This Row],[CODIGO]],STOCKSANLUIS[],7,FALSE)</f>
        <v>C</v>
      </c>
      <c r="F13" s="10"/>
    </row>
    <row r="14" spans="1:6" x14ac:dyDescent="0.25">
      <c r="A14" s="6" t="s">
        <v>31</v>
      </c>
      <c r="B14" t="str">
        <f>VLOOKUP(INGRESO_MERCADERIA[[#This Row],[CODIGO]],STOCKSANLUIS[],2,FALSE)</f>
        <v>TERMOSTATO DIGITAL FULL GAUGE MT-512 R17 PLUS-110/220V</v>
      </c>
      <c r="C14" s="51">
        <v>0</v>
      </c>
      <c r="D14" s="1"/>
      <c r="E14" s="1">
        <f>VLOOKUP(INGRESO_MERCADERIA[[#This Row],[CODIGO]],STOCKSANLUIS[],7,FALSE)</f>
        <v>0</v>
      </c>
      <c r="F14" s="10"/>
    </row>
    <row r="15" spans="1:6" x14ac:dyDescent="0.25">
      <c r="A15" s="6" t="s">
        <v>33</v>
      </c>
      <c r="B15" t="str">
        <f>VLOOKUP(INGRESO_MERCADERIA[[#This Row],[CODIGO]],STOCKSANLUIS[],2,FALSE)</f>
        <v>CONTROLADOR DE TEMPERATURA DIGITAL MT-512E 2HP - VER.13 - 115/220 VAC - FULL GAUGE</v>
      </c>
      <c r="C15" s="51">
        <v>70</v>
      </c>
      <c r="D15" s="1"/>
      <c r="E15" s="1" t="str">
        <f>VLOOKUP(INGRESO_MERCADERIA[[#This Row],[CODIGO]],STOCKSANLUIS[],7,FALSE)</f>
        <v>C</v>
      </c>
      <c r="F15" s="10"/>
    </row>
    <row r="16" spans="1:6" x14ac:dyDescent="0.25">
      <c r="A16" s="6" t="s">
        <v>35</v>
      </c>
      <c r="B16" t="str">
        <f>VLOOKUP(INGRESO_MERCADERIA[[#This Row],[CODIGO]],STOCKSANLUIS[],2,FALSE)</f>
        <v>CONTROLADOR DE TEMPERATURA DIGITAL MT-512EL 2HP - VER.13 - 12/24 VAC/DC - FULL GAUGE</v>
      </c>
      <c r="C16" s="51">
        <v>14</v>
      </c>
      <c r="D16" s="1"/>
      <c r="E16" s="1" t="str">
        <f>VLOOKUP(INGRESO_MERCADERIA[[#This Row],[CODIGO]],STOCKSANLUIS[],7,FALSE)</f>
        <v>C</v>
      </c>
      <c r="F16" s="10"/>
    </row>
    <row r="17" spans="1:6" x14ac:dyDescent="0.25">
      <c r="A17" s="6" t="s">
        <v>37</v>
      </c>
      <c r="B17" t="str">
        <f>VLOOKUP(INGRESO_MERCADERIA[[#This Row],[CODIGO]],STOCKSANLUIS[],2,FALSE)</f>
        <v>CONTROLADOR DE TEMPERATURA DIGITAL FULL GAUGE MT-516 PLUS 12/24V</v>
      </c>
      <c r="C17" s="51">
        <v>0</v>
      </c>
      <c r="D17" s="1"/>
      <c r="E17" s="1">
        <f>VLOOKUP(INGRESO_MERCADERIA[[#This Row],[CODIGO]],STOCKSANLUIS[],7,FALSE)</f>
        <v>0</v>
      </c>
      <c r="F17" s="10"/>
    </row>
    <row r="18" spans="1:6" x14ac:dyDescent="0.25">
      <c r="A18" s="6" t="s">
        <v>39</v>
      </c>
      <c r="B18" t="str">
        <f>VLOOKUP(INGRESO_MERCADERIA[[#This Row],[CODIGO]],STOCKSANLUIS[],2,FALSE)</f>
        <v>CONTROLADOR DE TEMPERATURA DIGITAL MT-516E C/2DA ETAPA CONFIGURABLE - VER.13 - 115/220 VAC - FULL GAUGE</v>
      </c>
      <c r="C18" s="51">
        <v>6</v>
      </c>
      <c r="D18" s="1"/>
      <c r="E18" s="1" t="str">
        <f>VLOOKUP(INGRESO_MERCADERIA[[#This Row],[CODIGO]],STOCKSANLUIS[],7,FALSE)</f>
        <v>C</v>
      </c>
      <c r="F18" s="10"/>
    </row>
    <row r="19" spans="1:6" x14ac:dyDescent="0.25">
      <c r="A19" s="6" t="s">
        <v>41</v>
      </c>
      <c r="B19" t="str">
        <f>VLOOKUP(INGRESO_MERCADERIA[[#This Row],[CODIGO]],STOCKSANLUIS[],2,FALSE)</f>
        <v>CONTROLADOR DE TEMPERATURA DIGITAL FULL GAUGE MT-516 RVTI PLUS-220V</v>
      </c>
      <c r="C19" s="51">
        <v>0</v>
      </c>
      <c r="D19" s="1"/>
      <c r="E19" s="1">
        <f>VLOOKUP(INGRESO_MERCADERIA[[#This Row],[CODIGO]],STOCKSANLUIS[],7,FALSE)</f>
        <v>0</v>
      </c>
      <c r="F19" s="10"/>
    </row>
    <row r="20" spans="1:6" x14ac:dyDescent="0.25">
      <c r="A20" s="6" t="s">
        <v>43</v>
      </c>
      <c r="B20" t="str">
        <f>VLOOKUP(INGRESO_MERCADERIA[[#This Row],[CODIGO]],STOCKSANLUIS[],2,FALSE)</f>
        <v>CONTROL DIGITAL FULL GAUGE MT-530 RI PLUS-220V, HUMEDAD Y TEMPERATURA</v>
      </c>
      <c r="C20" s="51">
        <v>0</v>
      </c>
      <c r="D20" s="1"/>
      <c r="E20" s="1">
        <f>VLOOKUP(INGRESO_MERCADERIA[[#This Row],[CODIGO]],STOCKSANLUIS[],7,FALSE)</f>
        <v>0</v>
      </c>
      <c r="F20" s="10"/>
    </row>
    <row r="21" spans="1:6" x14ac:dyDescent="0.25">
      <c r="A21" s="6" t="s">
        <v>45</v>
      </c>
      <c r="B21" t="str">
        <f>VLOOKUP(INGRESO_MERCADERIA[[#This Row],[CODIGO]],STOCKSANLUIS[],2,FALSE)</f>
        <v>CONTROL DIGITAL FULL GAUGE MT-530 SUPER 220V, HUMEDAD Y TEMPERATURA</v>
      </c>
      <c r="C21" s="51">
        <v>0</v>
      </c>
      <c r="D21" s="1"/>
      <c r="E21" s="1">
        <f>VLOOKUP(INGRESO_MERCADERIA[[#This Row],[CODIGO]],STOCKSANLUIS[],7,FALSE)</f>
        <v>0</v>
      </c>
      <c r="F21" s="10"/>
    </row>
    <row r="22" spans="1:6" x14ac:dyDescent="0.25">
      <c r="A22" s="6" t="s">
        <v>47</v>
      </c>
      <c r="B22" t="str">
        <f>VLOOKUP(INGRESO_MERCADERIA[[#This Row],[CODIGO]],STOCKSANLUIS[],2,FALSE)</f>
        <v>CONTROLADOR DE TEMPERATURA DIGITAL MT-543E PLUS DE 4 ETAPAS C/ALARMA - VER.05 -  12/24 VAC/DC - FULL GAUGE</v>
      </c>
      <c r="C22" s="51">
        <v>0</v>
      </c>
      <c r="D22" s="1"/>
      <c r="E22" s="1">
        <f>VLOOKUP(INGRESO_MERCADERIA[[#This Row],[CODIGO]],STOCKSANLUIS[],7,FALSE)</f>
        <v>0</v>
      </c>
      <c r="F22" s="10"/>
    </row>
    <row r="23" spans="1:6" x14ac:dyDescent="0.25">
      <c r="A23" s="6" t="s">
        <v>49</v>
      </c>
      <c r="B23" t="str">
        <f>VLOOKUP(INGRESO_MERCADERIA[[#This Row],[CODIGO]],STOCKSANLUIS[],2,FALSE)</f>
        <v>CONTROLADOR DE TEMPERATURA DIGITAL FULL GAUGE MT-543 RI PLUS -110/220V</v>
      </c>
      <c r="C23" s="51">
        <v>0</v>
      </c>
      <c r="D23" s="1"/>
      <c r="E23" s="1">
        <f>VLOOKUP(INGRESO_MERCADERIA[[#This Row],[CODIGO]],STOCKSANLUIS[],7,FALSE)</f>
        <v>0</v>
      </c>
      <c r="F23" s="10"/>
    </row>
    <row r="24" spans="1:6" x14ac:dyDescent="0.25">
      <c r="A24" s="6" t="s">
        <v>51</v>
      </c>
      <c r="B24" t="str">
        <f>VLOOKUP(INGRESO_MERCADERIA[[#This Row],[CODIGO]],STOCKSANLUIS[],2,FALSE)</f>
        <v xml:space="preserve">CONTROLADOR DIGITAL DE PRESIÓN PCT-100 RI - VER.06 - 115/220 VAC - FULL GAUGE (NO INCLUYE TRANSDUCTOR) </v>
      </c>
      <c r="C24" s="51">
        <v>0</v>
      </c>
      <c r="D24" s="1"/>
      <c r="E24" s="1">
        <f>VLOOKUP(INGRESO_MERCADERIA[[#This Row],[CODIGO]],STOCKSANLUIS[],7,FALSE)</f>
        <v>0</v>
      </c>
      <c r="F24" s="10"/>
    </row>
    <row r="25" spans="1:6" x14ac:dyDescent="0.25">
      <c r="A25" s="6" t="s">
        <v>53</v>
      </c>
      <c r="B25" t="str">
        <f>VLOOKUP(INGRESO_MERCADERIA[[#This Row],[CODIGO]],STOCKSANLUIS[],2,FALSE)</f>
        <v>PRESOSTATO DIGITAL FULL GAUGE PCT-400 RI PLUS</v>
      </c>
      <c r="C25" s="51">
        <v>0</v>
      </c>
      <c r="D25" s="1"/>
      <c r="E25" s="1">
        <f>VLOOKUP(INGRESO_MERCADERIA[[#This Row],[CODIGO]],STOCKSANLUIS[],7,FALSE)</f>
        <v>0</v>
      </c>
      <c r="F25" s="10"/>
    </row>
    <row r="26" spans="1:6" x14ac:dyDescent="0.25">
      <c r="A26" s="6" t="s">
        <v>55</v>
      </c>
      <c r="B26" t="str">
        <f>VLOOKUP(INGRESO_MERCADERIA[[#This Row],[CODIGO]],STOCKSANLUIS[],2,FALSE)</f>
        <v>TERMOMETRO DIGITAL PORTATIL  PENTA III - 3 VDC - FULL GAUGE</v>
      </c>
      <c r="C26" s="51">
        <v>2</v>
      </c>
      <c r="D26" s="1"/>
      <c r="E26" s="1" t="str">
        <f>VLOOKUP(INGRESO_MERCADERIA[[#This Row],[CODIGO]],STOCKSANLUIS[],7,FALSE)</f>
        <v>A</v>
      </c>
      <c r="F26" s="10"/>
    </row>
    <row r="27" spans="1:6" x14ac:dyDescent="0.25">
      <c r="A27" s="6" t="s">
        <v>57</v>
      </c>
      <c r="B27" t="str">
        <f>VLOOKUP(INGRESO_MERCADERIA[[#This Row],[CODIGO]],STOCKSANLUIS[],2,FALSE)</f>
        <v>CONTROLADOR DE VOLTAJE Y PROTECTOR DE FASES PHASELOG EW PLUS - VER.05 - 90-220 VAC - FULL GAUGE - WHITE</v>
      </c>
      <c r="C27" s="51">
        <v>9</v>
      </c>
      <c r="D27" s="1"/>
      <c r="E27" s="1" t="str">
        <f>VLOOKUP(INGRESO_MERCADERIA[[#This Row],[CODIGO]],STOCKSANLUIS[],7,FALSE)</f>
        <v>C</v>
      </c>
      <c r="F27" s="10"/>
    </row>
    <row r="28" spans="1:6" x14ac:dyDescent="0.25">
      <c r="A28" s="6" t="s">
        <v>59</v>
      </c>
      <c r="B28" t="str">
        <f>VLOOKUP(INGRESO_MERCADERIA[[#This Row],[CODIGO]],STOCKSANLUIS[],2,FALSE)</f>
        <v>MANOMETRO DIGITAL FULL GAUGE PI-08 RI 220V</v>
      </c>
      <c r="C28" s="51">
        <v>0</v>
      </c>
      <c r="D28" s="1"/>
      <c r="E28" s="1">
        <f>VLOOKUP(INGRESO_MERCADERIA[[#This Row],[CODIGO]],STOCKSANLUIS[],7,FALSE)</f>
        <v>0</v>
      </c>
      <c r="F28" s="10"/>
    </row>
    <row r="29" spans="1:6" x14ac:dyDescent="0.25">
      <c r="A29" s="6" t="s">
        <v>61</v>
      </c>
      <c r="B29" t="str">
        <f>VLOOKUP(INGRESO_MERCADERIA[[#This Row],[CODIGO]],STOCKSANLUIS[],2,FALSE)</f>
        <v>TRANSFORMADOR FULL GAUGE PSA 250D DE 110-220V A 12V</v>
      </c>
      <c r="C29" s="51">
        <v>0</v>
      </c>
      <c r="D29" s="1"/>
      <c r="E29" s="1" t="str">
        <f>VLOOKUP(INGRESO_MERCADERIA[[#This Row],[CODIGO]],STOCKSANLUIS[],7,FALSE)</f>
        <v>A</v>
      </c>
      <c r="F29" s="10"/>
    </row>
    <row r="30" spans="1:6" x14ac:dyDescent="0.25">
      <c r="A30" s="6" t="s">
        <v>63</v>
      </c>
      <c r="B30" t="str">
        <f>VLOOKUP(INGRESO_MERCADERIA[[#This Row],[CODIGO]],STOCKSANLUIS[],2,FALSE)</f>
        <v xml:space="preserve">TERMOCUPLA J SB-12 - FULL GAUGE  </v>
      </c>
      <c r="C30" s="51">
        <v>5</v>
      </c>
      <c r="D30" s="1"/>
      <c r="E30" s="1" t="str">
        <f>VLOOKUP(INGRESO_MERCADERIA[[#This Row],[CODIGO]],STOCKSANLUIS[],7,FALSE)</f>
        <v>C</v>
      </c>
      <c r="F30" s="10"/>
    </row>
    <row r="31" spans="1:6" x14ac:dyDescent="0.25">
      <c r="A31" s="6" t="s">
        <v>65</v>
      </c>
      <c r="B31" t="str">
        <f>VLOOKUP(INGRESO_MERCADERIA[[#This Row],[CODIGO]],STOCKSANLUIS[],2,FALSE)</f>
        <v xml:space="preserve">SENSOR DE TEMPERATURA NTC - SB-19 - 2.5M - FULL GAUGE </v>
      </c>
      <c r="C31" s="51">
        <v>0</v>
      </c>
      <c r="D31" s="1"/>
      <c r="E31" s="1" t="str">
        <f>VLOOKUP(INGRESO_MERCADERIA[[#This Row],[CODIGO]],STOCKSANLUIS[],7,FALSE)</f>
        <v>C</v>
      </c>
      <c r="F31" s="10"/>
    </row>
    <row r="32" spans="1:6" x14ac:dyDescent="0.25">
      <c r="A32" s="6" t="s">
        <v>67</v>
      </c>
      <c r="B32" t="str">
        <f>VLOOKUP(INGRESO_MERCADERIA[[#This Row],[CODIGO]],STOCKSANLUIS[],2,FALSE)</f>
        <v>SENSOR DE TEMPERATURA FULL GAUGE SB-19, MT 512 R/17 PLUS</v>
      </c>
      <c r="C32" s="51">
        <v>0</v>
      </c>
      <c r="D32" s="1"/>
      <c r="E32" s="1">
        <f>VLOOKUP(INGRESO_MERCADERIA[[#This Row],[CODIGO]],STOCKSANLUIS[],7,FALSE)</f>
        <v>0</v>
      </c>
      <c r="F32" s="10"/>
    </row>
    <row r="33" spans="1:6" x14ac:dyDescent="0.25">
      <c r="A33" s="6" t="s">
        <v>69</v>
      </c>
      <c r="B33" t="str">
        <f>VLOOKUP(INGRESO_MERCADERIA[[#This Row],[CODIGO]],STOCKSANLUIS[],2,FALSE)</f>
        <v>SENSOR DE PENETRACION FULL GAUGE SB-32 - 150MM/5MM</v>
      </c>
      <c r="C33" s="51">
        <v>7</v>
      </c>
      <c r="D33" s="1"/>
      <c r="E33" s="1" t="str">
        <f>VLOOKUP(INGRESO_MERCADERIA[[#This Row],[CODIGO]],STOCKSANLUIS[],7,FALSE)</f>
        <v>A</v>
      </c>
      <c r="F33" s="10"/>
    </row>
    <row r="34" spans="1:6" x14ac:dyDescent="0.25">
      <c r="A34" s="6" t="s">
        <v>71</v>
      </c>
      <c r="B34" t="str">
        <f>VLOOKUP(INGRESO_MERCADERIA[[#This Row],[CODIGO]],STOCKSANLUIS[],2,FALSE)</f>
        <v>SENSOR DUAL DE TEMPERATURA Y HUMEDAD FULL GAUGE SB-43</v>
      </c>
      <c r="C34" s="51">
        <v>0</v>
      </c>
      <c r="D34" s="1"/>
      <c r="E34" s="1">
        <f>VLOOKUP(INGRESO_MERCADERIA[[#This Row],[CODIGO]],STOCKSANLUIS[],7,FALSE)</f>
        <v>0</v>
      </c>
      <c r="F34" s="10"/>
    </row>
    <row r="35" spans="1:6" x14ac:dyDescent="0.25">
      <c r="A35" s="6" t="s">
        <v>73</v>
      </c>
      <c r="B35" t="str">
        <f>VLOOKUP(INGRESO_MERCADERIA[[#This Row],[CODIGO]],STOCKSANLUIS[],2,FALSE)</f>
        <v>TRANSDUCTOR DE PRESION FULL GAUGE  SB-48, 0-500 PSI  ACERO INOX.</v>
      </c>
      <c r="C35" s="51">
        <v>0</v>
      </c>
      <c r="D35" s="1"/>
      <c r="E35" s="1">
        <f>VLOOKUP(INGRESO_MERCADERIA[[#This Row],[CODIGO]],STOCKSANLUIS[],7,FALSE)</f>
        <v>0</v>
      </c>
      <c r="F35" s="10"/>
    </row>
    <row r="36" spans="1:6" x14ac:dyDescent="0.25">
      <c r="A36" s="6" t="s">
        <v>75</v>
      </c>
      <c r="B36" t="str">
        <f>VLOOKUP(INGRESO_MERCADERIA[[#This Row],[CODIGO]],STOCKSANLUIS[],2,FALSE)</f>
        <v>TRANSDUCTOR DE PRESION FULL GAUGE SB-48, 0-100 PSI (4-20MA)</v>
      </c>
      <c r="C36" s="51">
        <v>0</v>
      </c>
      <c r="D36" s="1"/>
      <c r="E36" s="1">
        <f>VLOOKUP(INGRESO_MERCADERIA[[#This Row],[CODIGO]],STOCKSANLUIS[],7,FALSE)</f>
        <v>0</v>
      </c>
      <c r="F36" s="10"/>
    </row>
    <row r="37" spans="1:6" x14ac:dyDescent="0.25">
      <c r="A37" s="6" t="s">
        <v>77</v>
      </c>
      <c r="B37" t="str">
        <f>VLOOKUP(INGRESO_MERCADERIA[[#This Row],[CODIGO]],STOCKSANLUIS[],2,FALSE)</f>
        <v>CONTROLADOR DE TEMPERATURA DIGITAL TC-900EW LOG - VER.04 - 115/220 VAC - FULL GAUGE - WHITE</v>
      </c>
      <c r="C37" s="51">
        <v>14</v>
      </c>
      <c r="D37" s="1"/>
      <c r="E37" s="1" t="str">
        <f>VLOOKUP(INGRESO_MERCADERIA[[#This Row],[CODIGO]],STOCKSANLUIS[],7,FALSE)</f>
        <v>C</v>
      </c>
      <c r="F37" s="10"/>
    </row>
    <row r="38" spans="1:6" x14ac:dyDescent="0.25">
      <c r="A38" s="6" t="s">
        <v>79</v>
      </c>
      <c r="B38" t="str">
        <f>VLOOKUP(INGRESO_MERCADERIA[[#This Row],[CODIGO]],STOCKSANLUIS[],2,FALSE)</f>
        <v>CONTROLADOR DE TEMPERATURA DIGITAL TC-900EL POWER - VER.07 - 12/24 VAC/DC - FULL GAUGE</v>
      </c>
      <c r="C38" s="51">
        <v>11</v>
      </c>
      <c r="D38" s="1"/>
      <c r="E38" s="1" t="str">
        <f>VLOOKUP(INGRESO_MERCADERIA[[#This Row],[CODIGO]],STOCKSANLUIS[],7,FALSE)</f>
        <v>C</v>
      </c>
      <c r="F38" s="10"/>
    </row>
    <row r="39" spans="1:6" x14ac:dyDescent="0.25">
      <c r="A39" s="6" t="s">
        <v>81</v>
      </c>
      <c r="B39" t="str">
        <f>VLOOKUP(INGRESO_MERCADERIA[[#This Row],[CODIGO]],STOCKSANLUIS[],2,FALSE)</f>
        <v>CONTROLADOR DE TEMPERATURA DIGITAL FULL GAUGE TC-940 RI-110/220V</v>
      </c>
      <c r="C39" s="51">
        <v>0</v>
      </c>
      <c r="D39" s="1"/>
      <c r="E39" s="1">
        <f>VLOOKUP(INGRESO_MERCADERIA[[#This Row],[CODIGO]],STOCKSANLUIS[],7,FALSE)</f>
        <v>0</v>
      </c>
      <c r="F39" s="10"/>
    </row>
    <row r="40" spans="1:6" x14ac:dyDescent="0.25">
      <c r="A40" s="6" t="s">
        <v>83</v>
      </c>
      <c r="B40" t="str">
        <f>VLOOKUP(INGRESO_MERCADERIA[[#This Row],[CODIGO]],STOCKSANLUIS[],2,FALSE)</f>
        <v>CONTROLADOR DE TEMPERATURA DIGITAL FULL GAUGE TC-940 RIL 12/24V</v>
      </c>
      <c r="C40" s="51">
        <v>0</v>
      </c>
      <c r="D40" s="1"/>
      <c r="E40" s="1">
        <f>VLOOKUP(INGRESO_MERCADERIA[[#This Row],[CODIGO]],STOCKSANLUIS[],7,FALSE)</f>
        <v>0</v>
      </c>
      <c r="F40" s="10"/>
    </row>
    <row r="41" spans="1:6" x14ac:dyDescent="0.25">
      <c r="A41" s="6" t="s">
        <v>85</v>
      </c>
      <c r="B41" t="str">
        <f>VLOOKUP(INGRESO_MERCADERIA[[#This Row],[CODIGO]],STOCKSANLUIS[],2,FALSE)</f>
        <v>TERMOSTATO DIGITAL TIC-17S  - VER.09 - 115/220 VAC - FULL GAUGE</v>
      </c>
      <c r="C41" s="51">
        <v>4</v>
      </c>
      <c r="D41" s="1"/>
      <c r="E41" s="1" t="str">
        <f>VLOOKUP(INGRESO_MERCADERIA[[#This Row],[CODIGO]],STOCKSANLUIS[],7,FALSE)</f>
        <v>C</v>
      </c>
      <c r="F41" s="10"/>
    </row>
    <row r="42" spans="1:6" x14ac:dyDescent="0.25">
      <c r="A42" s="6" t="s">
        <v>87</v>
      </c>
      <c r="B42" t="str">
        <f>VLOOKUP(INGRESO_MERCADERIA[[#This Row],[CODIGO]],STOCKSANLUIS[],2,FALSE)</f>
        <v>TERMOMETRO DIGITAL FULL GAUGE TI-07RI VER.06 110/220V.</v>
      </c>
      <c r="C42" s="51">
        <v>0</v>
      </c>
      <c r="D42" s="1"/>
      <c r="E42" s="1">
        <f>VLOOKUP(INGRESO_MERCADERIA[[#This Row],[CODIGO]],STOCKSANLUIS[],7,FALSE)</f>
        <v>0</v>
      </c>
      <c r="F42" s="10"/>
    </row>
    <row r="43" spans="1:6" x14ac:dyDescent="0.25">
      <c r="A43" s="6" t="s">
        <v>89</v>
      </c>
      <c r="B43" t="str">
        <f>VLOOKUP(INGRESO_MERCADERIA[[#This Row],[CODIGO]],STOCKSANLUIS[],2,FALSE)</f>
        <v>TERMOMETRO DIGITAL FULL GAUGE TI-33RI PLUS-110/220V</v>
      </c>
      <c r="C43" s="51">
        <v>0</v>
      </c>
      <c r="D43" s="1"/>
      <c r="E43" s="1">
        <f>VLOOKUP(INGRESO_MERCADERIA[[#This Row],[CODIGO]],STOCKSANLUIS[],7,FALSE)</f>
        <v>0</v>
      </c>
      <c r="F43" s="10"/>
    </row>
    <row r="44" spans="1:6" x14ac:dyDescent="0.25">
      <c r="A44" s="6" t="s">
        <v>91</v>
      </c>
      <c r="B44" t="str">
        <f>VLOOKUP(INGRESO_MERCADERIA[[#This Row],[CODIGO]],STOCKSANLUIS[],2,FALSE)</f>
        <v>TERMOSTATO DIGITAL TIC-17RGTI  - VER.09 - 115/220 VAC - FULL GAUGE</v>
      </c>
      <c r="C44" s="51">
        <v>10</v>
      </c>
      <c r="D44" s="1"/>
      <c r="E44" s="1" t="str">
        <f>VLOOKUP(INGRESO_MERCADERIA[[#This Row],[CODIGO]],STOCKSANLUIS[],7,FALSE)</f>
        <v>A</v>
      </c>
      <c r="F44" s="10"/>
    </row>
    <row r="45" spans="1:6" x14ac:dyDescent="0.25">
      <c r="A45" s="6" t="s">
        <v>93</v>
      </c>
      <c r="B45" t="str">
        <f>VLOOKUP(INGRESO_MERCADERIA[[#This Row],[CODIGO]],STOCKSANLUIS[],2,FALSE)</f>
        <v>TERMOSTATO DIGITAL TIC-17RGTIL  - VER.09 - 12/24 VAC/DC - FULL GAUGE</v>
      </c>
      <c r="C45" s="51">
        <v>0</v>
      </c>
      <c r="D45" s="1"/>
      <c r="E45" s="1" t="str">
        <f>VLOOKUP(INGRESO_MERCADERIA[[#This Row],[CODIGO]],STOCKSANLUIS[],7,FALSE)</f>
        <v>A</v>
      </c>
      <c r="F45" s="10"/>
    </row>
    <row r="46" spans="1:6" x14ac:dyDescent="0.25">
      <c r="A46" s="6" t="s">
        <v>95</v>
      </c>
      <c r="B46" t="str">
        <f>VLOOKUP(INGRESO_MERCADERIA[[#This Row],[CODIGO]],STOCKSANLUIS[],2,FALSE)</f>
        <v>BUSCAR CODIGO 47- TERMOSTATO DIGITAL FULL GAUGE TIC 17S 110/220V</v>
      </c>
      <c r="C46" s="51">
        <v>0</v>
      </c>
      <c r="D46" s="1"/>
      <c r="E46" s="1">
        <f>VLOOKUP(INGRESO_MERCADERIA[[#This Row],[CODIGO]],STOCKSANLUIS[],7,FALSE)</f>
        <v>0</v>
      </c>
      <c r="F46" s="10"/>
    </row>
    <row r="47" spans="1:6" x14ac:dyDescent="0.25">
      <c r="A47" s="6" t="s">
        <v>97</v>
      </c>
      <c r="B47" t="str">
        <f>VLOOKUP(INGRESO_MERCADERIA[[#This Row],[CODIGO]],STOCKSANLUIS[],2,FALSE)</f>
        <v>ECOVALVULA DUPONT- 401A</v>
      </c>
      <c r="C47" s="51">
        <v>0</v>
      </c>
      <c r="D47" s="1"/>
      <c r="E47" s="1">
        <f>VLOOKUP(INGRESO_MERCADERIA[[#This Row],[CODIGO]],STOCKSANLUIS[],7,FALSE)</f>
        <v>0</v>
      </c>
      <c r="F47" s="10"/>
    </row>
    <row r="48" spans="1:6" x14ac:dyDescent="0.25">
      <c r="A48" s="6" t="s">
        <v>99</v>
      </c>
      <c r="B48" t="str">
        <f>VLOOKUP(INGRESO_MERCADERIA[[#This Row],[CODIGO]],STOCKSANLUIS[],2,FALSE)</f>
        <v>HCFC 141B DUPONT X 13.61 KG AGENTE LIMPIADOR DE SISTEMAS - REEMPLAZO DEL R-11</v>
      </c>
      <c r="C48" s="51">
        <v>0</v>
      </c>
      <c r="D48" s="1"/>
      <c r="E48" s="1">
        <f>VLOOKUP(INGRESO_MERCADERIA[[#This Row],[CODIGO]],STOCKSANLUIS[],7,FALSE)</f>
        <v>0</v>
      </c>
      <c r="F48" s="10"/>
    </row>
    <row r="49" spans="1:6" x14ac:dyDescent="0.25">
      <c r="A49" s="6" t="s">
        <v>101</v>
      </c>
      <c r="B49" t="str">
        <f>VLOOKUP(INGRESO_MERCADERIA[[#This Row],[CODIGO]],STOCKSANLUIS[],2,FALSE)</f>
        <v>HCFC 141B DUPONT X 1 KG AGENTE LIMPIADOR DE SISTEMAS- REEMPLAZO DEL R-11</v>
      </c>
      <c r="C49" s="51">
        <v>0</v>
      </c>
      <c r="D49" s="1"/>
      <c r="E49" s="1">
        <f>VLOOKUP(INGRESO_MERCADERIA[[#This Row],[CODIGO]],STOCKSANLUIS[],7,FALSE)</f>
        <v>0</v>
      </c>
      <c r="F49" s="10"/>
    </row>
    <row r="50" spans="1:6" x14ac:dyDescent="0.25">
      <c r="A50" s="6" t="s">
        <v>103</v>
      </c>
      <c r="B50" t="str">
        <f>VLOOKUP(INGRESO_MERCADERIA[[#This Row],[CODIGO]],STOCKSANLUIS[],2,FALSE)</f>
        <v>GAS REFRIGERANTE R-134A X 1KG - DUPONT</v>
      </c>
      <c r="C50" s="51">
        <v>0</v>
      </c>
      <c r="D50" s="1"/>
      <c r="E50" s="1">
        <f>VLOOKUP(INGRESO_MERCADERIA[[#This Row],[CODIGO]],STOCKSANLUIS[],7,FALSE)</f>
        <v>0</v>
      </c>
      <c r="F50" s="10"/>
    </row>
    <row r="51" spans="1:6" x14ac:dyDescent="0.25">
      <c r="A51" s="6" t="s">
        <v>105</v>
      </c>
      <c r="B51" t="str">
        <f>VLOOKUP(INGRESO_MERCADERIA[[#This Row],[CODIGO]],STOCKSANLUIS[],2,FALSE)</f>
        <v>GAS REFRIGERANTE R-134A X 13.62 KG - DUPONT</v>
      </c>
      <c r="C51" s="51">
        <v>0</v>
      </c>
      <c r="D51" s="1"/>
      <c r="E51" s="1">
        <f>VLOOKUP(INGRESO_MERCADERIA[[#This Row],[CODIGO]],STOCKSANLUIS[],7,FALSE)</f>
        <v>0</v>
      </c>
      <c r="F51" s="10"/>
    </row>
    <row r="52" spans="1:6" x14ac:dyDescent="0.25">
      <c r="A52" s="6" t="s">
        <v>107</v>
      </c>
      <c r="B52" t="str">
        <f>VLOOKUP(INGRESO_MERCADERIA[[#This Row],[CODIGO]],STOCKSANLUIS[],2,FALSE)</f>
        <v>GAS REFRIGERANTE R-22 X 1 KG - DUPONT</v>
      </c>
      <c r="C52" s="51">
        <v>0</v>
      </c>
      <c r="D52" s="1"/>
      <c r="E52" s="1">
        <f>VLOOKUP(INGRESO_MERCADERIA[[#This Row],[CODIGO]],STOCKSANLUIS[],7,FALSE)</f>
        <v>0</v>
      </c>
      <c r="F52" s="10"/>
    </row>
    <row r="53" spans="1:6" x14ac:dyDescent="0.25">
      <c r="A53" s="6" t="s">
        <v>109</v>
      </c>
      <c r="B53" t="str">
        <f>VLOOKUP(INGRESO_MERCADERIA[[#This Row],[CODIGO]],STOCKSANLUIS[],2,FALSE)</f>
        <v>GAS REFRIGERANTE R-22 X 13.62 KG - DUPONT</v>
      </c>
      <c r="C53" s="51">
        <v>0</v>
      </c>
      <c r="D53" s="1"/>
      <c r="E53" s="1">
        <f>VLOOKUP(INGRESO_MERCADERIA[[#This Row],[CODIGO]],STOCKSANLUIS[],7,FALSE)</f>
        <v>0</v>
      </c>
      <c r="F53" s="10"/>
    </row>
    <row r="54" spans="1:6" x14ac:dyDescent="0.25">
      <c r="A54" s="6" t="s">
        <v>111</v>
      </c>
      <c r="B54" t="str">
        <f>VLOOKUP(INGRESO_MERCADERIA[[#This Row],[CODIGO]],STOCKSANLUIS[],2,FALSE)</f>
        <v>GAS REFRIGERANTE R-404 A DUPONT X 10.896 KG</v>
      </c>
      <c r="C54" s="51">
        <v>0</v>
      </c>
      <c r="D54" s="1"/>
      <c r="E54" s="1">
        <f>VLOOKUP(INGRESO_MERCADERIA[[#This Row],[CODIGO]],STOCKSANLUIS[],7,FALSE)</f>
        <v>0</v>
      </c>
      <c r="F54" s="10"/>
    </row>
    <row r="55" spans="1:6" x14ac:dyDescent="0.25">
      <c r="A55" s="6" t="s">
        <v>113</v>
      </c>
      <c r="B55" t="str">
        <f>VLOOKUP(INGRESO_MERCADERIA[[#This Row],[CODIGO]],STOCKSANLUIS[],2,FALSE)</f>
        <v>GAS REFRIGERANTE R-410A DUPONT X 11.35 KG</v>
      </c>
      <c r="C55" s="51">
        <v>0</v>
      </c>
      <c r="D55" s="1"/>
      <c r="E55" s="1">
        <f>VLOOKUP(INGRESO_MERCADERIA[[#This Row],[CODIGO]],STOCKSANLUIS[],7,FALSE)</f>
        <v>0</v>
      </c>
      <c r="F55" s="10"/>
    </row>
    <row r="56" spans="1:6" x14ac:dyDescent="0.25">
      <c r="A56" s="6" t="s">
        <v>115</v>
      </c>
      <c r="B56" t="str">
        <f>VLOOKUP(INGRESO_MERCADERIA[[#This Row],[CODIGO]],STOCKSANLUIS[],2,FALSE)</f>
        <v>GAS REFRIGERANTE R-507 DUPONT X 11.35 KG</v>
      </c>
      <c r="C56" s="51">
        <v>0</v>
      </c>
      <c r="D56" s="1"/>
      <c r="E56" s="1">
        <f>VLOOKUP(INGRESO_MERCADERIA[[#This Row],[CODIGO]],STOCKSANLUIS[],7,FALSE)</f>
        <v>0</v>
      </c>
      <c r="F56" s="10"/>
    </row>
    <row r="57" spans="1:6" x14ac:dyDescent="0.25">
      <c r="A57" s="6" t="s">
        <v>117</v>
      </c>
      <c r="B57" t="str">
        <f>VLOOKUP(INGRESO_MERCADERIA[[#This Row],[CODIGO]],STOCKSANLUIS[],2,FALSE)</f>
        <v>GAS REFRIGERANTE R-437A PLUS (ISCEON MO49)  DUPONT X 13.62 KG - REEMPLAZO DEL R-12</v>
      </c>
      <c r="C57" s="51">
        <v>0</v>
      </c>
      <c r="D57" s="1"/>
      <c r="E57" s="1">
        <f>VLOOKUP(INGRESO_MERCADERIA[[#This Row],[CODIGO]],STOCKSANLUIS[],7,FALSE)</f>
        <v>0</v>
      </c>
      <c r="F57" s="10"/>
    </row>
    <row r="58" spans="1:6" x14ac:dyDescent="0.25">
      <c r="A58" s="6" t="s">
        <v>119</v>
      </c>
      <c r="B58" t="str">
        <f>VLOOKUP(INGRESO_MERCADERIA[[#This Row],[CODIGO]],STOCKSANLUIS[],2,FALSE)</f>
        <v>GAS REFRIGERANTE R-437A PLUS (ISCEON MO49 PLUS) DUPONT X 340 GR - REEMPLAZO DEL R-12</v>
      </c>
      <c r="C58" s="51">
        <v>0</v>
      </c>
      <c r="D58" s="1"/>
      <c r="E58" s="1">
        <f>VLOOKUP(INGRESO_MERCADERIA[[#This Row],[CODIGO]],STOCKSANLUIS[],7,FALSE)</f>
        <v>0</v>
      </c>
      <c r="F58" s="10"/>
    </row>
    <row r="59" spans="1:6" x14ac:dyDescent="0.25">
      <c r="A59" s="6" t="s">
        <v>121</v>
      </c>
      <c r="B59" t="str">
        <f>VLOOKUP(INGRESO_MERCADERIA[[#This Row],[CODIGO]],STOCKSANLUIS[],2,FALSE)</f>
        <v>GAS REFRIGERANTE R-422A ( ISCEON MO79 ) X 10.896 KG - REEMPLAZO DEL R-502 - DUPONT</v>
      </c>
      <c r="C59" s="51">
        <v>2</v>
      </c>
      <c r="D59" s="1"/>
      <c r="E59" s="1" t="str">
        <f>VLOOKUP(INGRESO_MERCADERIA[[#This Row],[CODIGO]],STOCKSANLUIS[],7,FALSE)</f>
        <v>C</v>
      </c>
      <c r="F59" s="10"/>
    </row>
    <row r="60" spans="1:6" x14ac:dyDescent="0.25">
      <c r="A60" s="6" t="s">
        <v>123</v>
      </c>
      <c r="B60" t="str">
        <f>VLOOKUP(INGRESO_MERCADERIA[[#This Row],[CODIGO]],STOCKSANLUIS[],2,FALSE)</f>
        <v>BOBINA DANFOSS 110V/50-60HZ/13W - 018F6730</v>
      </c>
      <c r="C60" s="51">
        <v>0</v>
      </c>
      <c r="D60" s="1"/>
      <c r="E60" s="1">
        <f>VLOOKUP(INGRESO_MERCADERIA[[#This Row],[CODIGO]],STOCKSANLUIS[],7,FALSE)</f>
        <v>0</v>
      </c>
      <c r="F60" s="10"/>
    </row>
    <row r="61" spans="1:6" x14ac:dyDescent="0.25">
      <c r="A61" s="6" t="s">
        <v>125</v>
      </c>
      <c r="B61" t="str">
        <f>VLOOKUP(INGRESO_MERCADERIA[[#This Row],[CODIGO]],STOCKSANLUIS[],2,FALSE)</f>
        <v>BOBINA DE SOLENOIDE - 220V/60HZ/13W - COD - 018F6714 - DANFOSS</v>
      </c>
      <c r="C61" s="51">
        <v>19</v>
      </c>
      <c r="D61" s="1"/>
      <c r="E61" s="1" t="str">
        <f>VLOOKUP(INGRESO_MERCADERIA[[#This Row],[CODIGO]],STOCKSANLUIS[],7,FALSE)</f>
        <v>A</v>
      </c>
      <c r="F61" s="10"/>
    </row>
    <row r="62" spans="1:6" x14ac:dyDescent="0.25">
      <c r="A62" s="6" t="s">
        <v>127</v>
      </c>
      <c r="B62" t="str">
        <f>VLOOKUP(INGRESO_MERCADERIA[[#This Row],[CODIGO]],STOCKSANLUIS[],2,FALSE)</f>
        <v>CALEFACTOR DE CARTER PARA COMPRESOR MANEUROP Z6R, 35W - 7773001</v>
      </c>
      <c r="C62" s="51">
        <v>0</v>
      </c>
      <c r="D62" s="1"/>
      <c r="E62" s="1">
        <f>VLOOKUP(INGRESO_MERCADERIA[[#This Row],[CODIGO]],STOCKSANLUIS[],7,FALSE)</f>
        <v>0</v>
      </c>
      <c r="F62" s="10"/>
    </row>
    <row r="63" spans="1:6" x14ac:dyDescent="0.25">
      <c r="A63" s="6" t="s">
        <v>129</v>
      </c>
      <c r="B63" t="str">
        <f>VLOOKUP(INGRESO_MERCADERIA[[#This Row],[CODIGO]],STOCKSANLUIS[],2,FALSE)</f>
        <v>CUERPO DE VALVULA SOLENOIDE DANFOSS EVR 10 - 5/8  -ROSCABLE-032F8098</v>
      </c>
      <c r="C63" s="51">
        <v>0</v>
      </c>
      <c r="D63" s="1"/>
      <c r="E63" s="1">
        <f>VLOOKUP(INGRESO_MERCADERIA[[#This Row],[CODIGO]],STOCKSANLUIS[],7,FALSE)</f>
        <v>0</v>
      </c>
      <c r="F63" s="10"/>
    </row>
    <row r="64" spans="1:6" x14ac:dyDescent="0.25">
      <c r="A64" s="6" t="s">
        <v>131</v>
      </c>
      <c r="B64" t="str">
        <f>VLOOKUP(INGRESO_MERCADERIA[[#This Row],[CODIGO]],STOCKSANLUIS[],2,FALSE)</f>
        <v>CUERPO DE VALVULA SOLENOIDE DANFOSS EVR 15 - 5/8-ROSCABLE</v>
      </c>
      <c r="C64" s="51">
        <v>0</v>
      </c>
      <c r="D64" s="1"/>
      <c r="E64" s="1">
        <f>VLOOKUP(INGRESO_MERCADERIA[[#This Row],[CODIGO]],STOCKSANLUIS[],7,FALSE)</f>
        <v>0</v>
      </c>
      <c r="F64" s="10"/>
    </row>
    <row r="65" spans="1:6" x14ac:dyDescent="0.25">
      <c r="A65" s="6" t="s">
        <v>133</v>
      </c>
      <c r="B65" t="str">
        <f>VLOOKUP(INGRESO_MERCADERIA[[#This Row],[CODIGO]],STOCKSANLUIS[],2,FALSE)</f>
        <v>CUERPO DE VALVULA SOLENOIDE DANFOSS EVR 3 - 3/8  -ROSCABLE-COD 032F8116</v>
      </c>
      <c r="C65" s="51">
        <v>0</v>
      </c>
      <c r="D65" s="1"/>
      <c r="E65" s="1">
        <f>VLOOKUP(INGRESO_MERCADERIA[[#This Row],[CODIGO]],STOCKSANLUIS[],7,FALSE)</f>
        <v>0</v>
      </c>
      <c r="F65" s="10"/>
    </row>
    <row r="66" spans="1:6" x14ac:dyDescent="0.25">
      <c r="A66" s="6" t="s">
        <v>135</v>
      </c>
      <c r="B66" t="str">
        <f>VLOOKUP(INGRESO_MERCADERIA[[#This Row],[CODIGO]],STOCKSANLUIS[],2,FALSE)</f>
        <v>CUERPO DE VALVULA SOLENOIDE DANFOSS EVR 6 - 1/2  -ROSCABLE-032F8079/032L8079</v>
      </c>
      <c r="C66" s="51">
        <v>0</v>
      </c>
      <c r="D66" s="1"/>
      <c r="E66" s="1">
        <f>VLOOKUP(INGRESO_MERCADERIA[[#This Row],[CODIGO]],STOCKSANLUIS[],7,FALSE)</f>
        <v>0</v>
      </c>
      <c r="F66" s="10"/>
    </row>
    <row r="67" spans="1:6" x14ac:dyDescent="0.25">
      <c r="A67" s="6" t="s">
        <v>137</v>
      </c>
      <c r="B67" t="str">
        <f>VLOOKUP(INGRESO_MERCADERIA[[#This Row],[CODIGO]],STOCKSANLUIS[],2,FALSE)</f>
        <v>CUERPO DE VALVULA EXPANSION DANFOSS TE-12 SOLDABLE 5/8 X 7/8 COD 067B4022</v>
      </c>
      <c r="C67" s="51">
        <v>1</v>
      </c>
      <c r="D67" s="1"/>
      <c r="E67" s="1" t="str">
        <f>VLOOKUP(INGRESO_MERCADERIA[[#This Row],[CODIGO]],STOCKSANLUIS[],7,FALSE)</f>
        <v>A</v>
      </c>
      <c r="F67" s="10"/>
    </row>
    <row r="68" spans="1:6" x14ac:dyDescent="0.25">
      <c r="A68" s="6" t="s">
        <v>139</v>
      </c>
      <c r="B68" t="str">
        <f>VLOOKUP(INGRESO_MERCADERIA[[#This Row],[CODIGO]],STOCKSANLUIS[],2,FALSE)</f>
        <v xml:space="preserve">CUERPO DE VALVULA EXPANSION DANFOSS TE-20 / TE-12 SOLDABLE 7/8 X 1 1/8 COD 067B4023 </v>
      </c>
      <c r="C68" s="51">
        <v>0</v>
      </c>
      <c r="D68" s="1"/>
      <c r="E68" s="1" t="str">
        <f>VLOOKUP(INGRESO_MERCADERIA[[#This Row],[CODIGO]],STOCKSANLUIS[],7,FALSE)</f>
        <v>A</v>
      </c>
      <c r="F68" s="10"/>
    </row>
    <row r="69" spans="1:6" x14ac:dyDescent="0.25">
      <c r="A69" s="6" t="s">
        <v>141</v>
      </c>
      <c r="B69" t="str">
        <f>VLOOKUP(INGRESO_MERCADERIA[[#This Row],[CODIGO]],STOCKSANLUIS[],2,FALSE)</f>
        <v>CUERPO DE VALVULA EXPANSION DANFOSS TE-5 COD 067B4011 5/8" X 7/8" SOLD.</v>
      </c>
      <c r="C69" s="51">
        <v>0</v>
      </c>
      <c r="D69" s="1"/>
      <c r="E69" s="1" t="str">
        <f>VLOOKUP(INGRESO_MERCADERIA[[#This Row],[CODIGO]],STOCKSANLUIS[],7,FALSE)</f>
        <v>A</v>
      </c>
      <c r="F69" s="10"/>
    </row>
    <row r="70" spans="1:6" x14ac:dyDescent="0.25">
      <c r="A70" s="6" t="s">
        <v>143</v>
      </c>
      <c r="B70" t="str">
        <f>VLOOKUP(INGRESO_MERCADERIA[[#This Row],[CODIGO]],STOCKSANLUIS[],2,FALSE)</f>
        <v>CUERPO DE VALVULA EXPANSION DANFOSS TE-5 COD 067B4013 1/2" X 5/8" FLARE</v>
      </c>
      <c r="C70" s="51">
        <v>0</v>
      </c>
      <c r="D70" s="1"/>
      <c r="E70" s="1">
        <f>VLOOKUP(INGRESO_MERCADERIA[[#This Row],[CODIGO]],STOCKSANLUIS[],7,FALSE)</f>
        <v>0</v>
      </c>
      <c r="F70" s="10"/>
    </row>
    <row r="71" spans="1:6" x14ac:dyDescent="0.25">
      <c r="A71" s="6" t="s">
        <v>145</v>
      </c>
      <c r="B71" t="str">
        <f>VLOOKUP(INGRESO_MERCADERIA[[#This Row],[CODIGO]],STOCKSANLUIS[],2,FALSE)</f>
        <v>ELEMENTO TERMOSTATICO DANFOSS TES-12 COD 067B3345 MOP 0°</v>
      </c>
      <c r="C71" s="51">
        <v>0</v>
      </c>
      <c r="D71" s="1"/>
      <c r="E71" s="1">
        <f>VLOOKUP(INGRESO_MERCADERIA[[#This Row],[CODIGO]],STOCKSANLUIS[],7,FALSE)</f>
        <v>0</v>
      </c>
      <c r="F71" s="10"/>
    </row>
    <row r="72" spans="1:6" x14ac:dyDescent="0.25">
      <c r="A72" s="6" t="s">
        <v>147</v>
      </c>
      <c r="B72" t="str">
        <f>VLOOKUP(INGRESO_MERCADERIA[[#This Row],[CODIGO]],STOCKSANLUIS[],2,FALSE)</f>
        <v>ELEMENTO TERMOSTATICO DANFOSS TES-5 COD 067B3342</v>
      </c>
      <c r="C72" s="51">
        <v>11</v>
      </c>
      <c r="D72" s="1"/>
      <c r="E72" s="1" t="str">
        <f>VLOOKUP(INGRESO_MERCADERIA[[#This Row],[CODIGO]],STOCKSANLUIS[],7,FALSE)</f>
        <v>A</v>
      </c>
      <c r="F72" s="10"/>
    </row>
    <row r="73" spans="1:6" x14ac:dyDescent="0.25">
      <c r="A73" s="6" t="s">
        <v>149</v>
      </c>
      <c r="B73" t="str">
        <f>VLOOKUP(INGRESO_MERCADERIA[[#This Row],[CODIGO]],STOCKSANLUIS[],2,FALSE)</f>
        <v>ELEMENTO TERMOSTATICO DANFOSS TEX-12 S/MOP COD. 067B3210</v>
      </c>
      <c r="C73" s="51">
        <v>0</v>
      </c>
      <c r="D73" s="1"/>
      <c r="E73" s="1">
        <f>VLOOKUP(INGRESO_MERCADERIA[[#This Row],[CODIGO]],STOCKSANLUIS[],7,FALSE)</f>
        <v>0</v>
      </c>
      <c r="F73" s="10"/>
    </row>
    <row r="74" spans="1:6" x14ac:dyDescent="0.25">
      <c r="A74" s="6" t="s">
        <v>151</v>
      </c>
      <c r="B74" t="str">
        <f>VLOOKUP(INGRESO_MERCADERIA[[#This Row],[CODIGO]],STOCKSANLUIS[],2,FALSE)</f>
        <v>ELEMENTO TERMOSTATICO DANFOSS TEX-20 MOP 100 COD 067B3286</v>
      </c>
      <c r="C74" s="51">
        <v>1</v>
      </c>
      <c r="D74" s="1"/>
      <c r="E74" s="1" t="str">
        <f>VLOOKUP(INGRESO_MERCADERIA[[#This Row],[CODIGO]],STOCKSANLUIS[],7,FALSE)</f>
        <v>A</v>
      </c>
      <c r="F74" s="10"/>
    </row>
    <row r="75" spans="1:6" x14ac:dyDescent="0.25">
      <c r="A75" s="6" t="s">
        <v>153</v>
      </c>
      <c r="B75" t="str">
        <f>VLOOKUP(INGRESO_MERCADERIA[[#This Row],[CODIGO]],STOCKSANLUIS[],2,FALSE)</f>
        <v>ELEMENTO TERMOSTATICO DANFOSS TEX-5 -N.40/+10°C S/MOP - 067B3250</v>
      </c>
      <c r="C75" s="51">
        <v>3</v>
      </c>
      <c r="D75" s="1"/>
      <c r="E75" s="1" t="str">
        <f>VLOOKUP(INGRESO_MERCADERIA[[#This Row],[CODIGO]],STOCKSANLUIS[],7,FALSE)</f>
        <v>A</v>
      </c>
      <c r="F75" s="10"/>
    </row>
    <row r="76" spans="1:6" x14ac:dyDescent="0.25">
      <c r="A76" s="6" t="s">
        <v>155</v>
      </c>
      <c r="B76" t="str">
        <f>VLOOKUP(INGRESO_MERCADERIA[[#This Row],[CODIGO]],STOCKSANLUIS[],2,FALSE)</f>
        <v>FILTRO DE IMPUREZAS DANFOSS 48-F - 023U1921</v>
      </c>
      <c r="C76" s="51">
        <v>24</v>
      </c>
      <c r="D76" s="1"/>
      <c r="E76" s="1" t="str">
        <f>VLOOKUP(INGRESO_MERCADERIA[[#This Row],[CODIGO]],STOCKSANLUIS[],7,FALSE)</f>
        <v>A</v>
      </c>
      <c r="F76" s="10"/>
    </row>
    <row r="77" spans="1:6" x14ac:dyDescent="0.25">
      <c r="A77" s="6" t="s">
        <v>157</v>
      </c>
      <c r="B77" t="str">
        <f>VLOOKUP(INGRESO_MERCADERIA[[#This Row],[CODIGO]],STOCKSANLUIS[],2,FALSE)</f>
        <v>FILTRO SECADOR P/L.LIQUIDO DANFOSS DCL 083 - 3/8  ROSCA 023Z5005</v>
      </c>
      <c r="C77" s="51">
        <v>0</v>
      </c>
      <c r="D77" s="1"/>
      <c r="E77" s="1">
        <f>VLOOKUP(INGRESO_MERCADERIA[[#This Row],[CODIGO]],STOCKSANLUIS[],7,FALSE)</f>
        <v>0</v>
      </c>
      <c r="F77" s="10"/>
    </row>
    <row r="78" spans="1:6" x14ac:dyDescent="0.25">
      <c r="A78" s="6" t="s">
        <v>159</v>
      </c>
      <c r="B78" t="str">
        <f>VLOOKUP(INGRESO_MERCADERIA[[#This Row],[CODIGO]],STOCKSANLUIS[],2,FALSE)</f>
        <v>FILTRO SECADOR P/L.LIQUIDO  DANFOSS DCL 162  1/4  023Z5007</v>
      </c>
      <c r="C78" s="51">
        <v>0</v>
      </c>
      <c r="D78" s="1"/>
      <c r="E78" s="1">
        <f>VLOOKUP(INGRESO_MERCADERIA[[#This Row],[CODIGO]],STOCKSANLUIS[],7,FALSE)</f>
        <v>0</v>
      </c>
      <c r="F78" s="10"/>
    </row>
    <row r="79" spans="1:6" x14ac:dyDescent="0.25">
      <c r="A79" s="6" t="s">
        <v>161</v>
      </c>
      <c r="B79" t="str">
        <f>VLOOKUP(INGRESO_MERCADERIA[[#This Row],[CODIGO]],STOCKSANLUIS[],2,FALSE)</f>
        <v>FILTRO SECADOR - 304 - 1/2 - ROSCABLE - DANFOSS DCL 304 023Z0013</v>
      </c>
      <c r="C79" s="51">
        <v>0</v>
      </c>
      <c r="D79" s="1"/>
      <c r="E79" s="1">
        <f>VLOOKUP(INGRESO_MERCADERIA[[#This Row],[CODIGO]],STOCKSANLUIS[],7,FALSE)</f>
        <v>0</v>
      </c>
      <c r="F79" s="10"/>
    </row>
    <row r="80" spans="1:6" x14ac:dyDescent="0.25">
      <c r="A80" s="6" t="s">
        <v>163</v>
      </c>
      <c r="B80" t="str">
        <f>VLOOKUP(INGRESO_MERCADERIA[[#This Row],[CODIGO]],STOCKSANLUIS[],2,FALSE)</f>
        <v>PRESOSTATO DUAL DANFOSS KP 15  AUT/MAN 060-124366</v>
      </c>
      <c r="C80" s="51">
        <v>0</v>
      </c>
      <c r="D80" s="1"/>
      <c r="E80" s="1" t="str">
        <f>VLOOKUP(INGRESO_MERCADERIA[[#This Row],[CODIGO]],STOCKSANLUIS[],7,FALSE)</f>
        <v>A</v>
      </c>
      <c r="F80" s="10"/>
    </row>
    <row r="81" spans="1:6" x14ac:dyDescent="0.25">
      <c r="A81" s="6" t="s">
        <v>165</v>
      </c>
      <c r="B81" t="str">
        <f>VLOOKUP(INGRESO_MERCADERIA[[#This Row],[CODIGO]],STOCKSANLUIS[],2,FALSE)</f>
        <v>ORIFICIO N-0 PARA TEX2 - TES2 - TEN2 - 068-2003</v>
      </c>
      <c r="C81" s="51">
        <v>0</v>
      </c>
      <c r="D81" s="1"/>
      <c r="E81" s="1">
        <f>VLOOKUP(INGRESO_MERCADERIA[[#This Row],[CODIGO]],STOCKSANLUIS[],7,FALSE)</f>
        <v>0</v>
      </c>
      <c r="F81" s="10"/>
    </row>
    <row r="82" spans="1:6" x14ac:dyDescent="0.25">
      <c r="A82" s="6" t="s">
        <v>167</v>
      </c>
      <c r="B82" t="str">
        <f>VLOOKUP(INGRESO_MERCADERIA[[#This Row],[CODIGO]],STOCKSANLUIS[],2,FALSE)</f>
        <v>ORIFICIO N-1 PARA TEX2 - TES2 - TEN2 - 068-2010</v>
      </c>
      <c r="C82" s="51">
        <v>0</v>
      </c>
      <c r="D82" s="1"/>
      <c r="E82" s="1">
        <f>VLOOKUP(INGRESO_MERCADERIA[[#This Row],[CODIGO]],STOCKSANLUIS[],7,FALSE)</f>
        <v>0</v>
      </c>
      <c r="F82" s="10"/>
    </row>
    <row r="83" spans="1:6" x14ac:dyDescent="0.25">
      <c r="A83" s="6" t="s">
        <v>169</v>
      </c>
      <c r="B83" t="str">
        <f>VLOOKUP(INGRESO_MERCADERIA[[#This Row],[CODIGO]],STOCKSANLUIS[],2,FALSE)</f>
        <v>ORIFICIO N-2 PARA TEX2 - TES2 - TEN2 -068-2015</v>
      </c>
      <c r="C83" s="51">
        <v>0</v>
      </c>
      <c r="D83" s="1"/>
      <c r="E83" s="1">
        <f>VLOOKUP(INGRESO_MERCADERIA[[#This Row],[CODIGO]],STOCKSANLUIS[],7,FALSE)</f>
        <v>0</v>
      </c>
      <c r="F83" s="10"/>
    </row>
    <row r="84" spans="1:6" x14ac:dyDescent="0.25">
      <c r="A84" s="6" t="s">
        <v>171</v>
      </c>
      <c r="B84" t="str">
        <f>VLOOKUP(INGRESO_MERCADERIA[[#This Row],[CODIGO]],STOCKSANLUIS[],2,FALSE)</f>
        <v>ORIFICIO N-3 PARA TEX2 - TES2 - TEN2 - 068-2006</v>
      </c>
      <c r="C84" s="51">
        <v>0</v>
      </c>
      <c r="D84" s="1"/>
      <c r="E84" s="1" t="str">
        <f>VLOOKUP(INGRESO_MERCADERIA[[#This Row],[CODIGO]],STOCKSANLUIS[],7,FALSE)</f>
        <v>A</v>
      </c>
      <c r="F84" s="10"/>
    </row>
    <row r="85" spans="1:6" x14ac:dyDescent="0.25">
      <c r="A85" s="6" t="s">
        <v>173</v>
      </c>
      <c r="B85" t="str">
        <f>VLOOKUP(INGRESO_MERCADERIA[[#This Row],[CODIGO]],STOCKSANLUIS[],2,FALSE)</f>
        <v>ORIFICIO N-4 PARA TEX2 - TES2 - TEN2 - 068-2007</v>
      </c>
      <c r="C85" s="51">
        <v>0</v>
      </c>
      <c r="D85" s="1"/>
      <c r="E85" s="1" t="str">
        <f>VLOOKUP(INGRESO_MERCADERIA[[#This Row],[CODIGO]],STOCKSANLUIS[],7,FALSE)</f>
        <v>A</v>
      </c>
      <c r="F85" s="10"/>
    </row>
    <row r="86" spans="1:6" x14ac:dyDescent="0.25">
      <c r="A86" s="6" t="s">
        <v>175</v>
      </c>
      <c r="B86" t="str">
        <f>VLOOKUP(INGRESO_MERCADERIA[[#This Row],[CODIGO]],STOCKSANLUIS[],2,FALSE)</f>
        <v>ORIFICIO N-5 PARA TEX2 - TES2 - TEN2 - 068-2008</v>
      </c>
      <c r="C86" s="51">
        <v>17</v>
      </c>
      <c r="D86" s="1"/>
      <c r="E86" s="1" t="str">
        <f>VLOOKUP(INGRESO_MERCADERIA[[#This Row],[CODIGO]],STOCKSANLUIS[],7,FALSE)</f>
        <v>A</v>
      </c>
      <c r="F86" s="10"/>
    </row>
    <row r="87" spans="1:6" x14ac:dyDescent="0.25">
      <c r="A87" s="6" t="s">
        <v>177</v>
      </c>
      <c r="B87" t="str">
        <f>VLOOKUP(INGRESO_MERCADERIA[[#This Row],[CODIGO]],STOCKSANLUIS[],2,FALSE)</f>
        <v>ORIFICIO N-6 PARA TEX2 - TES2 - TEN2 - 068-2009</v>
      </c>
      <c r="C87" s="51">
        <v>6</v>
      </c>
      <c r="D87" s="1"/>
      <c r="E87" s="1" t="str">
        <f>VLOOKUP(INGRESO_MERCADERIA[[#This Row],[CODIGO]],STOCKSANLUIS[],7,FALSE)</f>
        <v>A</v>
      </c>
      <c r="F87" s="10"/>
    </row>
    <row r="88" spans="1:6" x14ac:dyDescent="0.25">
      <c r="A88" s="6" t="s">
        <v>179</v>
      </c>
      <c r="B88" t="str">
        <f>VLOOKUP(INGRESO_MERCADERIA[[#This Row],[CODIGO]],STOCKSANLUIS[],2,FALSE)</f>
        <v>ORIFICIO Nº1 PARA TE-12 - 067B2005</v>
      </c>
      <c r="C88" s="51">
        <v>0</v>
      </c>
      <c r="D88" s="1"/>
      <c r="E88" s="1">
        <f>VLOOKUP(INGRESO_MERCADERIA[[#This Row],[CODIGO]],STOCKSANLUIS[],7,FALSE)</f>
        <v>0</v>
      </c>
      <c r="F88" s="10"/>
    </row>
    <row r="89" spans="1:6" x14ac:dyDescent="0.25">
      <c r="A89" s="6" t="s">
        <v>181</v>
      </c>
      <c r="B89" t="str">
        <f>VLOOKUP(INGRESO_MERCADERIA[[#This Row],[CODIGO]],STOCKSANLUIS[],2,FALSE)</f>
        <v>ORIFICIO 0X PARA TEX2 - TES2 - TEN2</v>
      </c>
      <c r="C89" s="51">
        <v>16</v>
      </c>
      <c r="D89" s="1"/>
      <c r="E89" s="1" t="str">
        <f>VLOOKUP(INGRESO_MERCADERIA[[#This Row],[CODIGO]],STOCKSANLUIS[],7,FALSE)</f>
        <v>A</v>
      </c>
      <c r="F89" s="10"/>
    </row>
    <row r="90" spans="1:6" x14ac:dyDescent="0.25">
      <c r="A90" s="6" t="s">
        <v>183</v>
      </c>
      <c r="B90" t="str">
        <f>VLOOKUP(INGRESO_MERCADERIA[[#This Row],[CODIGO]],STOCKSANLUIS[],2,FALSE)</f>
        <v>PORTA FILTRO CERAMICO DE 7/8" - DCR-0487S - 1 NÚCLEO - DANFOSS - 023U7251</v>
      </c>
      <c r="C90" s="51">
        <v>0</v>
      </c>
      <c r="D90" s="1"/>
      <c r="E90" s="1">
        <f>VLOOKUP(INGRESO_MERCADERIA[[#This Row],[CODIGO]],STOCKSANLUIS[],7,FALSE)</f>
        <v>0</v>
      </c>
      <c r="F90" s="10"/>
    </row>
    <row r="91" spans="1:6" x14ac:dyDescent="0.25">
      <c r="A91" s="6" t="s">
        <v>185</v>
      </c>
      <c r="B91" t="str">
        <f>VLOOKUP(INGRESO_MERCADERIA[[#This Row],[CODIGO]],STOCKSANLUIS[],2,FALSE)</f>
        <v>PORTA FILTRO CERAMICO DE 7/8" - DCR-0967S - 2 NÚCLEOS - DANFOSS - 023U7258</v>
      </c>
      <c r="C91" s="51">
        <v>0</v>
      </c>
      <c r="D91" s="1"/>
      <c r="E91" s="1">
        <f>VLOOKUP(INGRESO_MERCADERIA[[#This Row],[CODIGO]],STOCKSANLUIS[],7,FALSE)</f>
        <v>0</v>
      </c>
      <c r="F91" s="10"/>
    </row>
    <row r="92" spans="1:6" x14ac:dyDescent="0.25">
      <c r="A92" s="6" t="s">
        <v>187</v>
      </c>
      <c r="B92" t="str">
        <f>VLOOKUP(INGRESO_MERCADERIA[[#This Row],[CODIGO]],STOCKSANLUIS[],2,FALSE)</f>
        <v>PRESOSTATO DE ALTA DANFOSS KP-5 - R/MANUAL - 060-117366 / 060-117391</v>
      </c>
      <c r="C92" s="51">
        <v>8</v>
      </c>
      <c r="D92" s="1"/>
      <c r="E92" s="1" t="str">
        <f>VLOOKUP(INGRESO_MERCADERIA[[#This Row],[CODIGO]],STOCKSANLUIS[],7,FALSE)</f>
        <v>A</v>
      </c>
      <c r="F92" s="10"/>
    </row>
    <row r="93" spans="1:6" x14ac:dyDescent="0.25">
      <c r="A93" s="6" t="s">
        <v>189</v>
      </c>
      <c r="B93" t="str">
        <f>VLOOKUP(INGRESO_MERCADERIA[[#This Row],[CODIGO]],STOCKSANLUIS[],2,FALSE)</f>
        <v>PRESOSTATO DE ALTA DANFOSS KP-5 - R/AUTOMATICO - 060-117166</v>
      </c>
      <c r="C93" s="51">
        <v>0</v>
      </c>
      <c r="D93" s="1"/>
      <c r="E93" s="1" t="str">
        <f>VLOOKUP(INGRESO_MERCADERIA[[#This Row],[CODIGO]],STOCKSANLUIS[],7,FALSE)</f>
        <v>A</v>
      </c>
      <c r="F93" s="10"/>
    </row>
    <row r="94" spans="1:6" x14ac:dyDescent="0.25">
      <c r="A94" s="6" t="s">
        <v>191</v>
      </c>
      <c r="B94" t="str">
        <f>VLOOKUP(INGRESO_MERCADERIA[[#This Row],[CODIGO]],STOCKSANLUIS[],2,FALSE)</f>
        <v>PRESOSTATO DE BAJA DANFOSS KP 1 - R/AUTOMATICO - 060-110166 / 060-110191</v>
      </c>
      <c r="C94" s="51">
        <v>8</v>
      </c>
      <c r="D94" s="1"/>
      <c r="E94" s="1" t="str">
        <f>VLOOKUP(INGRESO_MERCADERIA[[#This Row],[CODIGO]],STOCKSANLUIS[],7,FALSE)</f>
        <v>A</v>
      </c>
      <c r="F94" s="10"/>
    </row>
    <row r="95" spans="1:6" x14ac:dyDescent="0.25">
      <c r="A95" s="6" t="s">
        <v>193</v>
      </c>
      <c r="B95" t="str">
        <f>VLOOKUP(INGRESO_MERCADERIA[[#This Row],[CODIGO]],STOCKSANLUIS[],2,FALSE)</f>
        <v>PRESOSTATO DIFERENCIAL DE ACEITE DANFOSS MP55- 060B017166</v>
      </c>
      <c r="C95" s="51">
        <v>0</v>
      </c>
      <c r="D95" s="1"/>
      <c r="E95" s="1">
        <f>VLOOKUP(INGRESO_MERCADERIA[[#This Row],[CODIGO]],STOCKSANLUIS[],7,FALSE)</f>
        <v>0</v>
      </c>
      <c r="F95" s="10"/>
    </row>
    <row r="96" spans="1:6" x14ac:dyDescent="0.25">
      <c r="A96" s="6" t="s">
        <v>195</v>
      </c>
      <c r="B96" t="str">
        <f>VLOOKUP(INGRESO_MERCADERIA[[#This Row],[CODIGO]],STOCKSANLUIS[],2,FALSE)</f>
        <v>PRESOSTATO DE BAJA DANFOSS KP-1 - R/MANUAL - 060-110366</v>
      </c>
      <c r="C96" s="51">
        <v>0</v>
      </c>
      <c r="D96" s="1"/>
      <c r="E96" s="1" t="str">
        <f>VLOOKUP(INGRESO_MERCADERIA[[#This Row],[CODIGO]],STOCKSANLUIS[],7,FALSE)</f>
        <v>A</v>
      </c>
      <c r="F96" s="10"/>
    </row>
    <row r="97" spans="1:6" x14ac:dyDescent="0.25">
      <c r="A97" s="6" t="s">
        <v>197</v>
      </c>
      <c r="B97" t="str">
        <f>VLOOKUP(INGRESO_MERCADERIA[[#This Row],[CODIGO]],STOCKSANLUIS[],2,FALSE)</f>
        <v>VALVULA REG. DE PRESION DE CARTER DANFOSS KVL-12  1/2"</v>
      </c>
      <c r="C97" s="51">
        <v>0</v>
      </c>
      <c r="D97" s="1"/>
      <c r="E97" s="1">
        <f>VLOOKUP(INGRESO_MERCADERIA[[#This Row],[CODIGO]],STOCKSANLUIS[],7,FALSE)</f>
        <v>0</v>
      </c>
      <c r="F97" s="10"/>
    </row>
    <row r="98" spans="1:6" x14ac:dyDescent="0.25">
      <c r="A98" s="6" t="s">
        <v>199</v>
      </c>
      <c r="B98" t="str">
        <f>VLOOKUP(INGRESO_MERCADERIA[[#This Row],[CODIGO]],STOCKSANLUIS[],2,FALSE)</f>
        <v>VALVULA REG. DE PRESION DE CARTER DANFOSS KVL-28  1 1/8"</v>
      </c>
      <c r="C98" s="51">
        <v>0</v>
      </c>
      <c r="D98" s="1"/>
      <c r="E98" s="1">
        <f>VLOOKUP(INGRESO_MERCADERIA[[#This Row],[CODIGO]],STOCKSANLUIS[],7,FALSE)</f>
        <v>0</v>
      </c>
      <c r="F98" s="10"/>
    </row>
    <row r="99" spans="1:6" x14ac:dyDescent="0.25">
      <c r="A99" s="6" t="s">
        <v>201</v>
      </c>
      <c r="B99" t="str">
        <f>VLOOKUP(INGRESO_MERCADERIA[[#This Row],[CODIGO]],STOCKSANLUIS[],2,FALSE)</f>
        <v>VALVULA REG. DE PRESION DE CONDENSACION DANFOSS KVR-12  1/2"</v>
      </c>
      <c r="C99" s="51">
        <v>0</v>
      </c>
      <c r="D99" s="1"/>
      <c r="E99" s="1">
        <f>VLOOKUP(INGRESO_MERCADERIA[[#This Row],[CODIGO]],STOCKSANLUIS[],7,FALSE)</f>
        <v>0</v>
      </c>
      <c r="F99" s="10"/>
    </row>
    <row r="100" spans="1:6" x14ac:dyDescent="0.25">
      <c r="A100" s="6" t="s">
        <v>203</v>
      </c>
      <c r="B100" t="str">
        <f>VLOOKUP(INGRESO_MERCADERIA[[#This Row],[CODIGO]],STOCKSANLUIS[],2,FALSE)</f>
        <v>VALVULA REG. DE PRESION DE CONDENSACION DANFOSS KVR-15  5/8" - 034L0097</v>
      </c>
      <c r="C100" s="51">
        <v>3</v>
      </c>
      <c r="D100" s="1"/>
      <c r="E100" s="1" t="str">
        <f>VLOOKUP(INGRESO_MERCADERIA[[#This Row],[CODIGO]],STOCKSANLUIS[],7,FALSE)</f>
        <v>A</v>
      </c>
      <c r="F100" s="10"/>
    </row>
    <row r="101" spans="1:6" x14ac:dyDescent="0.25">
      <c r="A101" s="6" t="s">
        <v>205</v>
      </c>
      <c r="B101" t="str">
        <f>VLOOKUP(INGRESO_MERCADERIA[[#This Row],[CODIGO]],STOCKSANLUIS[],2,FALSE)</f>
        <v>VALVULA REG. DE PRESION DE CONDENSACION DANFOSS KVR-22  7/8"</v>
      </c>
      <c r="C101" s="51">
        <v>0</v>
      </c>
      <c r="D101" s="1"/>
      <c r="E101" s="1">
        <f>VLOOKUP(INGRESO_MERCADERIA[[#This Row],[CODIGO]],STOCKSANLUIS[],7,FALSE)</f>
        <v>0</v>
      </c>
      <c r="F101" s="10"/>
    </row>
    <row r="102" spans="1:6" x14ac:dyDescent="0.25">
      <c r="A102" s="6" t="s">
        <v>207</v>
      </c>
      <c r="B102" t="str">
        <f>VLOOKUP(INGRESO_MERCADERIA[[#This Row],[CODIGO]],STOCKSANLUIS[],2,FALSE)</f>
        <v>VALVULA REG. DE PRESION DE CONDENSACION DANFOSS KVR-28  1 1/8"-034L0095</v>
      </c>
      <c r="C102" s="51">
        <v>0</v>
      </c>
      <c r="D102" s="1"/>
      <c r="E102" s="1">
        <f>VLOOKUP(INGRESO_MERCADERIA[[#This Row],[CODIGO]],STOCKSANLUIS[],7,FALSE)</f>
        <v>0</v>
      </c>
      <c r="F102" s="10"/>
    </row>
    <row r="103" spans="1:6" x14ac:dyDescent="0.25">
      <c r="A103" s="6" t="s">
        <v>209</v>
      </c>
      <c r="B103" t="str">
        <f>VLOOKUP(INGRESO_MERCADERIA[[#This Row],[CODIGO]],STOCKSANLUIS[],2,FALSE)</f>
        <v>VALVULA REG. DE PRESION DE EVAPORACION DANFOSS KVP-12  1/2"- 034L0023</v>
      </c>
      <c r="C103" s="51">
        <v>0</v>
      </c>
      <c r="D103" s="1"/>
      <c r="E103" s="1">
        <f>VLOOKUP(INGRESO_MERCADERIA[[#This Row],[CODIGO]],STOCKSANLUIS[],7,FALSE)</f>
        <v>0</v>
      </c>
      <c r="F103" s="10"/>
    </row>
    <row r="104" spans="1:6" x14ac:dyDescent="0.25">
      <c r="A104" s="6" t="s">
        <v>211</v>
      </c>
      <c r="B104" t="str">
        <f>VLOOKUP(INGRESO_MERCADERIA[[#This Row],[CODIGO]],STOCKSANLUIS[],2,FALSE)</f>
        <v>TERMOSTATO SIMPLE DANFOSS- UT72</v>
      </c>
      <c r="C104" s="51">
        <v>0</v>
      </c>
      <c r="D104" s="1"/>
      <c r="E104" s="1">
        <f>VLOOKUP(INGRESO_MERCADERIA[[#This Row],[CODIGO]],STOCKSANLUIS[],7,FALSE)</f>
        <v>0</v>
      </c>
      <c r="F104" s="10"/>
    </row>
    <row r="105" spans="1:6" x14ac:dyDescent="0.25">
      <c r="A105" s="6" t="s">
        <v>213</v>
      </c>
      <c r="B105" t="str">
        <f>VLOOKUP(INGRESO_MERCADERIA[[#This Row],[CODIGO]],STOCKSANLUIS[],2,FALSE)</f>
        <v>VALVULA DE BOLA DANFOSS GBC 12S - 1/2" - 009G7052 / 009L7052</v>
      </c>
      <c r="C105" s="51">
        <v>0</v>
      </c>
      <c r="D105" s="1"/>
      <c r="E105" s="1">
        <f>VLOOKUP(INGRESO_MERCADERIA[[#This Row],[CODIGO]],STOCKSANLUIS[],7,FALSE)</f>
        <v>0</v>
      </c>
      <c r="F105" s="10"/>
    </row>
    <row r="106" spans="1:6" x14ac:dyDescent="0.25">
      <c r="A106" s="6" t="s">
        <v>215</v>
      </c>
      <c r="B106" t="str">
        <f>VLOOKUP(INGRESO_MERCADERIA[[#This Row],[CODIGO]],STOCKSANLUIS[],2,FALSE)</f>
        <v>VALVULA DE BOLA DANFOSS GBC 16S - 5/8" - 009G7053 - 009G7053 / 009L7053</v>
      </c>
      <c r="C106" s="51">
        <v>0</v>
      </c>
      <c r="D106" s="1"/>
      <c r="E106" s="1">
        <f>VLOOKUP(INGRESO_MERCADERIA[[#This Row],[CODIGO]],STOCKSANLUIS[],7,FALSE)</f>
        <v>0</v>
      </c>
      <c r="F106" s="10"/>
    </row>
    <row r="107" spans="1:6" x14ac:dyDescent="0.25">
      <c r="A107" s="6" t="s">
        <v>217</v>
      </c>
      <c r="B107" t="str">
        <f>VLOOKUP(INGRESO_MERCADERIA[[#This Row],[CODIGO]],STOCKSANLUIS[],2,FALSE)</f>
        <v>VALVULA DE BOLA DANFOSS GBC 18S - 3/4" - 009G7054 / 009L7054</v>
      </c>
      <c r="C107" s="51">
        <v>3</v>
      </c>
      <c r="D107" s="1"/>
      <c r="E107" s="1" t="str">
        <f>VLOOKUP(INGRESO_MERCADERIA[[#This Row],[CODIGO]],STOCKSANLUIS[],7,FALSE)</f>
        <v>A</v>
      </c>
      <c r="F107" s="10"/>
    </row>
    <row r="108" spans="1:6" x14ac:dyDescent="0.25">
      <c r="A108" s="6" t="s">
        <v>219</v>
      </c>
      <c r="B108" t="str">
        <f>VLOOKUP(INGRESO_MERCADERIA[[#This Row],[CODIGO]],STOCKSANLUIS[],2,FALSE)</f>
        <v>VALVULA DE BOLA DANFOSS GBC 22S - 7/8" - 009L7055 (REEMPLAZA A 009G7055)</v>
      </c>
      <c r="C108" s="51">
        <v>0</v>
      </c>
      <c r="D108" s="1"/>
      <c r="E108" s="1">
        <f>VLOOKUP(INGRESO_MERCADERIA[[#This Row],[CODIGO]],STOCKSANLUIS[],7,FALSE)</f>
        <v>0</v>
      </c>
      <c r="F108" s="10"/>
    </row>
    <row r="109" spans="1:6" x14ac:dyDescent="0.25">
      <c r="A109" s="6" t="s">
        <v>221</v>
      </c>
      <c r="B109" t="str">
        <f>VLOOKUP(INGRESO_MERCADERIA[[#This Row],[CODIGO]],STOCKSANLUIS[],2,FALSE)</f>
        <v>VALVULA DE BOLA DANFOSS GBC 35S - 1 3/8" - 009G7057 / 009L7057</v>
      </c>
      <c r="C109" s="51">
        <v>0</v>
      </c>
      <c r="D109" s="1"/>
      <c r="E109" s="1">
        <f>VLOOKUP(INGRESO_MERCADERIA[[#This Row],[CODIGO]],STOCKSANLUIS[],7,FALSE)</f>
        <v>0</v>
      </c>
      <c r="F109" s="10"/>
    </row>
    <row r="110" spans="1:6" x14ac:dyDescent="0.25">
      <c r="A110" s="6" t="s">
        <v>223</v>
      </c>
      <c r="B110" t="str">
        <f>VLOOKUP(INGRESO_MERCADERIA[[#This Row],[CODIGO]],STOCKSANLUIS[],2,FALSE)</f>
        <v>VALVULA DE CIERRE DANFOSS BML 10 - 3/8</v>
      </c>
      <c r="C110" s="51">
        <v>7</v>
      </c>
      <c r="D110" s="1"/>
      <c r="E110" s="1" t="str">
        <f>VLOOKUP(INGRESO_MERCADERIA[[#This Row],[CODIGO]],STOCKSANLUIS[],7,FALSE)</f>
        <v>A</v>
      </c>
      <c r="F110" s="10"/>
    </row>
    <row r="111" spans="1:6" x14ac:dyDescent="0.25">
      <c r="A111" s="6" t="s">
        <v>225</v>
      </c>
      <c r="B111" t="str">
        <f>VLOOKUP(INGRESO_MERCADERIA[[#This Row],[CODIGO]],STOCKSANLUIS[],2,FALSE)</f>
        <v>VALVULA DE CIERRE DANFOSS BML 12 - 1/2" - 009G0141</v>
      </c>
      <c r="C111" s="51">
        <v>2</v>
      </c>
      <c r="D111" s="1"/>
      <c r="E111" s="1" t="str">
        <f>VLOOKUP(INGRESO_MERCADERIA[[#This Row],[CODIGO]],STOCKSANLUIS[],7,FALSE)</f>
        <v>A</v>
      </c>
      <c r="F111" s="10"/>
    </row>
    <row r="112" spans="1:6" x14ac:dyDescent="0.25">
      <c r="A112" s="6" t="s">
        <v>227</v>
      </c>
      <c r="B112" t="str">
        <f>VLOOKUP(INGRESO_MERCADERIA[[#This Row],[CODIGO]],STOCKSANLUIS[],2,FALSE)</f>
        <v>VALVULA DE EXPANSION DANFOSS TEN 2 -  S/ORIFICIO 068Z3348</v>
      </c>
      <c r="C112" s="51">
        <v>0</v>
      </c>
      <c r="D112" s="1"/>
      <c r="E112" s="1" t="str">
        <f>VLOOKUP(INGRESO_MERCADERIA[[#This Row],[CODIGO]],STOCKSANLUIS[],7,FALSE)</f>
        <v>A</v>
      </c>
      <c r="F112" s="10"/>
    </row>
    <row r="113" spans="1:6" x14ac:dyDescent="0.25">
      <c r="A113" s="6" t="s">
        <v>229</v>
      </c>
      <c r="B113" t="str">
        <f>VLOOKUP(INGRESO_MERCADERIA[[#This Row],[CODIGO]],STOCKSANLUIS[],2,FALSE)</f>
        <v>VALVULA DE EXPANSION DANFOSS TES 2 - S/ORIFICIO - 068Z3403</v>
      </c>
      <c r="C113" s="51">
        <v>15</v>
      </c>
      <c r="D113" s="1"/>
      <c r="E113" s="1" t="str">
        <f>VLOOKUP(INGRESO_MERCADERIA[[#This Row],[CODIGO]],STOCKSANLUIS[],7,FALSE)</f>
        <v>A</v>
      </c>
      <c r="F113" s="10"/>
    </row>
    <row r="114" spans="1:6" x14ac:dyDescent="0.25">
      <c r="A114" s="6" t="s">
        <v>231</v>
      </c>
      <c r="B114" t="str">
        <f>VLOOKUP(INGRESO_MERCADERIA[[#This Row],[CODIGO]],STOCKSANLUIS[],2,FALSE)</f>
        <v>VALVULA DE EXPANSION DANFOSS TEX 2 - S/ORIFICIO COD. 068Z3209</v>
      </c>
      <c r="C114" s="51">
        <v>1</v>
      </c>
      <c r="D114" s="1"/>
      <c r="E114" s="1" t="str">
        <f>VLOOKUP(INGRESO_MERCADERIA[[#This Row],[CODIGO]],STOCKSANLUIS[],7,FALSE)</f>
        <v>A</v>
      </c>
      <c r="F114" s="10"/>
    </row>
    <row r="115" spans="1:6" x14ac:dyDescent="0.25">
      <c r="A115" s="6" t="s">
        <v>233</v>
      </c>
      <c r="B115" t="str">
        <f>VLOOKUP(INGRESO_MERCADERIA[[#This Row],[CODIGO]],STOCKSANLUIS[],2,FALSE)</f>
        <v>VALVULA DE EXPANSION DANFOSS TX 2 - S/ORIFICIO - 068Z3206</v>
      </c>
      <c r="C115" s="51">
        <v>0</v>
      </c>
      <c r="D115" s="1"/>
      <c r="E115" s="1">
        <f>VLOOKUP(INGRESO_MERCADERIA[[#This Row],[CODIGO]],STOCKSANLUIS[],7,FALSE)</f>
        <v>0</v>
      </c>
      <c r="F115" s="10"/>
    </row>
    <row r="116" spans="1:6" x14ac:dyDescent="0.25">
      <c r="A116" s="6" t="s">
        <v>235</v>
      </c>
      <c r="B116" t="str">
        <f>VLOOKUP(INGRESO_MERCADERIA[[#This Row],[CODIGO]],STOCKSANLUIS[],2,FALSE)</f>
        <v>VALVULA CHECK ANTIRRETORNO O  DE RETENCIÓN  DANFOSS NRVH 35S - 1 3/8" ANGULAR</v>
      </c>
      <c r="C116" s="51">
        <v>1</v>
      </c>
      <c r="D116" s="1"/>
      <c r="E116" s="1" t="str">
        <f>VLOOKUP(INGRESO_MERCADERIA[[#This Row],[CODIGO]],STOCKSANLUIS[],7,FALSE)</f>
        <v>A</v>
      </c>
      <c r="F116" s="10"/>
    </row>
    <row r="117" spans="1:6" x14ac:dyDescent="0.25">
      <c r="A117" s="6" t="s">
        <v>237</v>
      </c>
      <c r="B117" t="str">
        <f>VLOOKUP(INGRESO_MERCADERIA[[#This Row],[CODIGO]],STOCKSANLUIS[],2,FALSE)</f>
        <v>VALVULA ROTALOCK V05 DE 1 1/4", ODF  7/8" - 7968007</v>
      </c>
      <c r="C117" s="51">
        <v>0</v>
      </c>
      <c r="D117" s="1"/>
      <c r="E117" s="1">
        <f>VLOOKUP(INGRESO_MERCADERIA[[#This Row],[CODIGO]],STOCKSANLUIS[],7,FALSE)</f>
        <v>0</v>
      </c>
      <c r="F117" s="10"/>
    </row>
    <row r="118" spans="1:6" x14ac:dyDescent="0.25">
      <c r="A118" s="6" t="s">
        <v>239</v>
      </c>
      <c r="B118" t="str">
        <f>VLOOKUP(INGRESO_MERCADERIA[[#This Row],[CODIGO]],STOCKSANLUIS[],2,FALSE)</f>
        <v>VALVULA ROTALOCK V02  1 3/4" , ODF 1 1/8" - 6804506V02</v>
      </c>
      <c r="C118" s="51">
        <v>0</v>
      </c>
      <c r="D118" s="1"/>
      <c r="E118" s="1">
        <f>VLOOKUP(INGRESO_MERCADERIA[[#This Row],[CODIGO]],STOCKSANLUIS[],7,FALSE)</f>
        <v>0</v>
      </c>
      <c r="F118" s="10"/>
    </row>
    <row r="119" spans="1:6" x14ac:dyDescent="0.25">
      <c r="A119" s="6" t="s">
        <v>241</v>
      </c>
      <c r="B119" t="str">
        <f>VLOOKUP(INGRESO_MERCADERIA[[#This Row],[CODIGO]],STOCKSANLUIS[],2,FALSE)</f>
        <v>VALVULA ROTALOCK V04  1 1/4" ODF 3/4" - DANFOSS</v>
      </c>
      <c r="C119" s="51">
        <v>0</v>
      </c>
      <c r="D119" s="1"/>
      <c r="E119" s="1">
        <f>VLOOKUP(INGRESO_MERCADERIA[[#This Row],[CODIGO]],STOCKSANLUIS[],7,FALSE)</f>
        <v>0</v>
      </c>
      <c r="F119" s="10"/>
    </row>
    <row r="120" spans="1:6" x14ac:dyDescent="0.25">
      <c r="A120" s="6" t="s">
        <v>243</v>
      </c>
      <c r="B120" t="str">
        <f>VLOOKUP(INGRESO_MERCADERIA[[#This Row],[CODIGO]],STOCKSANLUIS[],2,FALSE)</f>
        <v xml:space="preserve">VÁLVULA DE SERVICIO ROTALOCK VR-C/R34 - 1 3/4" X 7/8" - V07 - 416134 (RV028) </v>
      </c>
      <c r="C120" s="51">
        <v>0</v>
      </c>
      <c r="D120" s="1"/>
      <c r="E120" s="1">
        <f>VLOOKUP(INGRESO_MERCADERIA[[#This Row],[CODIGO]],STOCKSANLUIS[],7,FALSE)</f>
        <v>0</v>
      </c>
      <c r="F120" s="10"/>
    </row>
    <row r="121" spans="1:6" x14ac:dyDescent="0.25">
      <c r="A121" s="6" t="s">
        <v>245</v>
      </c>
      <c r="B121" t="str">
        <f>VLOOKUP(INGRESO_MERCADERIA[[#This Row],[CODIGO]],STOCKSANLUIS[],2,FALSE)</f>
        <v>VALVULA ROTALOCK V09  1 1/4" ODF 5/8"- 8168033</v>
      </c>
      <c r="C121" s="51">
        <v>0</v>
      </c>
      <c r="D121" s="1"/>
      <c r="E121" s="1">
        <f>VLOOKUP(INGRESO_MERCADERIA[[#This Row],[CODIGO]],STOCKSANLUIS[],7,FALSE)</f>
        <v>0</v>
      </c>
      <c r="F121" s="10"/>
    </row>
    <row r="122" spans="1:6" x14ac:dyDescent="0.25">
      <c r="A122" s="6" t="s">
        <v>247</v>
      </c>
      <c r="B122" t="str">
        <f>VLOOKUP(INGRESO_MERCADERIA[[#This Row],[CODIGO]],STOCKSANLUIS[],2,FALSE)</f>
        <v>VALVULA ROTALOCK V06 1", ODF 1/2" - 8168031</v>
      </c>
      <c r="C122" s="51">
        <v>0</v>
      </c>
      <c r="D122" s="1"/>
      <c r="E122" s="1">
        <f>VLOOKUP(INGRESO_MERCADERIA[[#This Row],[CODIGO]],STOCKSANLUIS[],7,FALSE)</f>
        <v>0</v>
      </c>
      <c r="F122" s="10"/>
    </row>
    <row r="123" spans="1:6" x14ac:dyDescent="0.25">
      <c r="A123" s="6" t="s">
        <v>249</v>
      </c>
      <c r="B123" t="str">
        <f>VLOOKUP(INGRESO_MERCADERIA[[#This Row],[CODIGO]],STOCKSANLUIS[],2,FALSE)</f>
        <v>VISOR DE LIQUIDO DE 1/4 - SGI 6 - DANFOSS - 014-0007</v>
      </c>
      <c r="C123" s="51">
        <v>5</v>
      </c>
      <c r="D123" s="1"/>
      <c r="E123" s="1" t="str">
        <f>VLOOKUP(INGRESO_MERCADERIA[[#This Row],[CODIGO]],STOCKSANLUIS[],7,FALSE)</f>
        <v>A</v>
      </c>
      <c r="F123" s="10"/>
    </row>
    <row r="124" spans="1:6" x14ac:dyDescent="0.25">
      <c r="A124" s="6" t="s">
        <v>251</v>
      </c>
      <c r="B124" t="str">
        <f>VLOOKUP(INGRESO_MERCADERIA[[#This Row],[CODIGO]],STOCKSANLUIS[],2,FALSE)</f>
        <v>VISOR DE LIQUIDO DE 1/2 - SGI 12 - DANFOSS</v>
      </c>
      <c r="C124" s="51">
        <v>0</v>
      </c>
      <c r="D124" s="1"/>
      <c r="E124" s="1">
        <f>VLOOKUP(INGRESO_MERCADERIA[[#This Row],[CODIGO]],STOCKSANLUIS[],7,FALSE)</f>
        <v>0</v>
      </c>
      <c r="F124" s="10"/>
    </row>
    <row r="125" spans="1:6" x14ac:dyDescent="0.25">
      <c r="A125" s="6" t="s">
        <v>253</v>
      </c>
      <c r="B125" t="str">
        <f>VLOOKUP(INGRESO_MERCADERIA[[#This Row],[CODIGO]],STOCKSANLUIS[],2,FALSE)</f>
        <v>VISOR DE LIQUIDO DE 7/8 - SGI 22S - DANFOSS</v>
      </c>
      <c r="C125" s="51">
        <v>0</v>
      </c>
      <c r="D125" s="1"/>
      <c r="E125" s="1">
        <f>VLOOKUP(INGRESO_MERCADERIA[[#This Row],[CODIGO]],STOCKSANLUIS[],7,FALSE)</f>
        <v>0</v>
      </c>
      <c r="F125" s="10"/>
    </row>
    <row r="126" spans="1:6" x14ac:dyDescent="0.25">
      <c r="A126" s="6" t="s">
        <v>255</v>
      </c>
      <c r="B126" t="str">
        <f>VLOOKUP(INGRESO_MERCADERIA[[#This Row],[CODIGO]],STOCKSANLUIS[],2,FALSE)</f>
        <v>VISOR DE LIQUIDO DE 7/8 - SGN 22S - DANFOSS</v>
      </c>
      <c r="C126" s="51">
        <v>0</v>
      </c>
      <c r="D126" s="1"/>
      <c r="E126" s="1">
        <f>VLOOKUP(INGRESO_MERCADERIA[[#This Row],[CODIGO]],STOCKSANLUIS[],7,FALSE)</f>
        <v>0</v>
      </c>
      <c r="F126" s="10"/>
    </row>
    <row r="127" spans="1:6" x14ac:dyDescent="0.25">
      <c r="A127" s="6" t="s">
        <v>257</v>
      </c>
      <c r="B127" t="str">
        <f>VLOOKUP(INGRESO_MERCADERIA[[#This Row],[CODIGO]],STOCKSANLUIS[],2,FALSE)</f>
        <v>PLATINA KLEERSTRIP MAX BULLET HTP FLUOT 2  NARANJA</v>
      </c>
      <c r="C127" s="51">
        <v>0</v>
      </c>
      <c r="D127" s="1"/>
      <c r="E127" s="1">
        <f>VLOOKUP(INGRESO_MERCADERIA[[#This Row],[CODIGO]],STOCKSANLUIS[],7,FALSE)</f>
        <v>0</v>
      </c>
      <c r="F127" s="10"/>
    </row>
    <row r="128" spans="1:6" x14ac:dyDescent="0.25">
      <c r="A128" s="6" t="s">
        <v>259</v>
      </c>
      <c r="B128" t="str">
        <f>VLOOKUP(INGRESO_MERCADERIA[[#This Row],[CODIGO]],STOCKSANLUIS[],2,FALSE)</f>
        <v>PLATINA KLEERSTRIP MAX BULLET HTP SILVER 2  PLOMO (60 CM)- 477600</v>
      </c>
      <c r="C128" s="51">
        <v>104</v>
      </c>
      <c r="D128" s="1"/>
      <c r="E128" s="1" t="str">
        <f>VLOOKUP(INGRESO_MERCADERIA[[#This Row],[CODIGO]],STOCKSANLUIS[],7,FALSE)</f>
        <v>C</v>
      </c>
      <c r="F128" s="10"/>
    </row>
    <row r="129" spans="1:6" x14ac:dyDescent="0.25">
      <c r="A129" s="6" t="s">
        <v>261</v>
      </c>
      <c r="B129" t="str">
        <f>VLOOKUP(INGRESO_MERCADERIA[[#This Row],[CODIGO]],STOCKSANLUIS[],2,FALSE)</f>
        <v>BUJE TAPA MANCAL E INTERMEDIARIO C - CLAPR000301</v>
      </c>
      <c r="C129" s="51">
        <v>0</v>
      </c>
      <c r="D129" s="1"/>
      <c r="E129" s="1">
        <f>VLOOKUP(INGRESO_MERCADERIA[[#This Row],[CODIGO]],STOCKSANLUIS[],7,FALSE)</f>
        <v>0</v>
      </c>
      <c r="F129" s="10"/>
    </row>
    <row r="130" spans="1:6" x14ac:dyDescent="0.25">
      <c r="A130" s="6" t="s">
        <v>263</v>
      </c>
      <c r="B130" t="str">
        <f>VLOOKUP(INGRESO_MERCADERIA[[#This Row],[CODIGO]],STOCKSANLUIS[],2,FALSE)</f>
        <v>BUJES TAPA BANCADA INTERMEDIARIO - CAEPR000301</v>
      </c>
      <c r="C130" s="51">
        <v>0</v>
      </c>
      <c r="D130" s="1"/>
      <c r="E130" s="1">
        <f>VLOOKUP(INGRESO_MERCADERIA[[#This Row],[CODIGO]],STOCKSANLUIS[],7,FALSE)</f>
        <v>0</v>
      </c>
      <c r="F130" s="10"/>
    </row>
    <row r="131" spans="1:6" x14ac:dyDescent="0.25">
      <c r="A131" s="6" t="s">
        <v>265</v>
      </c>
      <c r="B131" t="str">
        <f>VLOOKUP(INGRESO_MERCADERIA[[#This Row],[CODIGO]],STOCKSANLUIS[],2,FALSE)</f>
        <v>CJ BI/PT 060MM 4TC(S) DERECHO -CLCPR002701</v>
      </c>
      <c r="C131" s="51">
        <v>1</v>
      </c>
      <c r="D131" s="1"/>
      <c r="E131" s="1" t="str">
        <f>VLOOKUP(INGRESO_MERCADERIA[[#This Row],[CODIGO]],STOCKSANLUIS[],7,FALSE)</f>
        <v>A</v>
      </c>
      <c r="F131" s="10"/>
    </row>
    <row r="132" spans="1:6" x14ac:dyDescent="0.25">
      <c r="A132" s="6" t="s">
        <v>267</v>
      </c>
      <c r="B132" t="str">
        <f>VLOOKUP(INGRESO_MERCADERIA[[#This Row],[CODIGO]],STOCKSANLUIS[],2,FALSE)</f>
        <v>CJ BI/PT 060MM 4TC(S) IZQUIERDO CLCPR002702</v>
      </c>
      <c r="C132" s="51">
        <v>1</v>
      </c>
      <c r="D132" s="1"/>
      <c r="E132" s="1" t="str">
        <f>VLOOKUP(INGRESO_MERCADERIA[[#This Row],[CODIGO]],STOCKSANLUIS[],7,FALSE)</f>
        <v>A</v>
      </c>
      <c r="F132" s="10"/>
    </row>
    <row r="133" spans="1:6" x14ac:dyDescent="0.25">
      <c r="A133" s="6" t="s">
        <v>269</v>
      </c>
      <c r="B133" t="str">
        <f>VLOOKUP(INGRESO_MERCADERIA[[#This Row],[CODIGO]],STOCKSANLUIS[],2,FALSE)</f>
        <v>CJ BIELA/PISTON 41 MM MOD 4FC3.2 - 4FC5.2 - CKAPR002701</v>
      </c>
      <c r="C133" s="51">
        <v>0</v>
      </c>
      <c r="D133" s="1"/>
      <c r="E133" s="1">
        <f>VLOOKUP(INGRESO_MERCADERIA[[#This Row],[CODIGO]],STOCKSANLUIS[],7,FALSE)</f>
        <v>0</v>
      </c>
      <c r="F133" s="10"/>
    </row>
    <row r="134" spans="1:6" x14ac:dyDescent="0.25">
      <c r="A134" s="6" t="s">
        <v>271</v>
      </c>
      <c r="B134" t="str">
        <f>VLOOKUP(INGRESO_MERCADERIA[[#This Row],[CODIGO]],STOCKSANLUIS[],2,FALSE)</f>
        <v>CJ BIELA/PISTON 55 MM MOD 2CC6.2 - 4CC9.2 - CJJPR002701</v>
      </c>
      <c r="C134" s="51">
        <v>1</v>
      </c>
      <c r="D134" s="1"/>
      <c r="E134" s="1" t="str">
        <f>VLOOKUP(INGRESO_MERCADERIA[[#This Row],[CODIGO]],STOCKSANLUIS[],7,FALSE)</f>
        <v>A</v>
      </c>
      <c r="F134" s="10"/>
    </row>
    <row r="135" spans="1:6" x14ac:dyDescent="0.25">
      <c r="A135" s="6" t="s">
        <v>273</v>
      </c>
      <c r="B135" t="str">
        <f>VLOOKUP(INGRESO_MERCADERIA[[#This Row],[CODIGO]],STOCKSANLUIS[],2,FALSE)</f>
        <v>CJ JUNTAS MOD 4NC-20.2 - CLHPR014101</v>
      </c>
      <c r="C135" s="51">
        <v>1</v>
      </c>
      <c r="D135" s="1"/>
      <c r="E135" s="1" t="str">
        <f>VLOOKUP(INGRESO_MERCADERIA[[#This Row],[CODIGO]],STOCKSANLUIS[],7,FALSE)</f>
        <v>A</v>
      </c>
      <c r="F135" s="10"/>
    </row>
    <row r="136" spans="1:6" x14ac:dyDescent="0.25">
      <c r="A136" s="6" t="s">
        <v>275</v>
      </c>
      <c r="B136" t="str">
        <f>VLOOKUP(INGRESO_MERCADERIA[[#This Row],[CODIGO]],STOCKSANLUIS[],2,FALSE)</f>
        <v>CJ JUNTAS MOD 4PC-10.2 - CLEPR014101</v>
      </c>
      <c r="C136" s="51">
        <v>1</v>
      </c>
      <c r="D136" s="1"/>
      <c r="E136" s="1" t="str">
        <f>VLOOKUP(INGRESO_MERCADERIA[[#This Row],[CODIGO]],STOCKSANLUIS[],7,FALSE)</f>
        <v>A</v>
      </c>
      <c r="F136" s="10"/>
    </row>
    <row r="137" spans="1:6" x14ac:dyDescent="0.25">
      <c r="A137" s="6" t="s">
        <v>277</v>
      </c>
      <c r="B137" t="str">
        <f>VLOOKUP(INGRESO_MERCADERIA[[#This Row],[CODIGO]],STOCKSANLUIS[],2,FALSE)</f>
        <v>CJ JUNTAS MOD-2DC - CJHPR014101</v>
      </c>
      <c r="C137" s="51">
        <v>1</v>
      </c>
      <c r="D137" s="1"/>
      <c r="E137" s="1" t="str">
        <f>VLOOKUP(INGRESO_MERCADERIA[[#This Row],[CODIGO]],STOCKSANLUIS[],7,FALSE)</f>
        <v>A</v>
      </c>
      <c r="F137" s="10"/>
    </row>
    <row r="138" spans="1:6" x14ac:dyDescent="0.25">
      <c r="A138" s="6" t="s">
        <v>279</v>
      </c>
      <c r="B138" t="str">
        <f>VLOOKUP(INGRESO_MERCADERIA[[#This Row],[CODIGO]],STOCKSANLUIS[],2,FALSE)</f>
        <v>CJ JUNTAS MOD-4CC - CKGPR014101</v>
      </c>
      <c r="C138" s="51">
        <v>0</v>
      </c>
      <c r="D138" s="1"/>
      <c r="E138" s="1">
        <f>VLOOKUP(INGRESO_MERCADERIA[[#This Row],[CODIGO]],STOCKSANLUIS[],7,FALSE)</f>
        <v>0</v>
      </c>
      <c r="F138" s="10"/>
    </row>
    <row r="139" spans="1:6" x14ac:dyDescent="0.25">
      <c r="A139" s="6" t="s">
        <v>281</v>
      </c>
      <c r="B139" t="str">
        <f>VLOOKUP(INGRESO_MERCADERIA[[#This Row],[CODIGO]],STOCKSANLUIS[],2,FALSE)</f>
        <v>CJ JUNTAS MOD-4DC - CKEPRE014101</v>
      </c>
      <c r="C139" s="51">
        <v>1</v>
      </c>
      <c r="D139" s="1"/>
      <c r="E139" s="1" t="str">
        <f>VLOOKUP(INGRESO_MERCADERIA[[#This Row],[CODIGO]],STOCKSANLUIS[],7,FALSE)</f>
        <v>A</v>
      </c>
      <c r="F139" s="10"/>
    </row>
    <row r="140" spans="1:6" x14ac:dyDescent="0.25">
      <c r="A140" s="6" t="s">
        <v>283</v>
      </c>
      <c r="B140" t="str">
        <f>VLOOKUP(INGRESO_MERCADERIA[[#This Row],[CODIGO]],STOCKSANLUIS[],2,FALSE)</f>
        <v>CJ JUNTAS MOD-4FC - CKAPR014101</v>
      </c>
      <c r="C140" s="51">
        <v>1</v>
      </c>
      <c r="D140" s="1"/>
      <c r="E140" s="1" t="str">
        <f>VLOOKUP(INGRESO_MERCADERIA[[#This Row],[CODIGO]],STOCKSANLUIS[],7,FALSE)</f>
        <v>A</v>
      </c>
      <c r="F140" s="10"/>
    </row>
    <row r="141" spans="1:6" x14ac:dyDescent="0.25">
      <c r="A141" s="6" t="s">
        <v>285</v>
      </c>
      <c r="B141" t="str">
        <f>VLOOKUP(INGRESO_MERCADERIA[[#This Row],[CODIGO]],STOCKSANLUIS[],2,FALSE)</f>
        <v>CJ PLATO DE VALVULAS 055MM 2CC - CJJPR005301</v>
      </c>
      <c r="C141" s="51">
        <v>1</v>
      </c>
      <c r="D141" s="1"/>
      <c r="E141" s="1" t="str">
        <f>VLOOKUP(INGRESO_MERCADERIA[[#This Row],[CODIGO]],STOCKSANLUIS[],7,FALSE)</f>
        <v>A</v>
      </c>
      <c r="F141" s="10"/>
    </row>
    <row r="142" spans="1:6" x14ac:dyDescent="0.25">
      <c r="A142" s="6" t="s">
        <v>287</v>
      </c>
      <c r="B142" t="str">
        <f>VLOOKUP(INGRESO_MERCADERIA[[#This Row],[CODIGO]],STOCKSANLUIS[],2,FALSE)</f>
        <v>CJ PLATO DE VALVULAS 50MM MOD 2DC3.2 - 4DC7.2 - CJHPR005301</v>
      </c>
      <c r="C142" s="51">
        <v>1</v>
      </c>
      <c r="D142" s="1"/>
      <c r="E142" s="1" t="str">
        <f>VLOOKUP(INGRESO_MERCADERIA[[#This Row],[CODIGO]],STOCKSANLUIS[],7,FALSE)</f>
        <v>A</v>
      </c>
      <c r="F142" s="10"/>
    </row>
    <row r="143" spans="1:6" x14ac:dyDescent="0.25">
      <c r="A143" s="6" t="s">
        <v>289</v>
      </c>
      <c r="B143" t="str">
        <f>VLOOKUP(INGRESO_MERCADERIA[[#This Row],[CODIGO]],STOCKSANLUIS[],2,FALSE)</f>
        <v>CJ PLATO DE VALVULAS 060MM 4TC(S) - CLCPR005301</v>
      </c>
      <c r="C143" s="51">
        <v>2</v>
      </c>
      <c r="D143" s="1"/>
      <c r="E143" s="1" t="str">
        <f>VLOOKUP(INGRESO_MERCADERIA[[#This Row],[CODIGO]],STOCKSANLUIS[],7,FALSE)</f>
        <v>A</v>
      </c>
      <c r="F143" s="10"/>
    </row>
    <row r="144" spans="1:6" x14ac:dyDescent="0.25">
      <c r="A144" s="6" t="s">
        <v>291</v>
      </c>
      <c r="B144" t="str">
        <f>VLOOKUP(INGRESO_MERCADERIA[[#This Row],[CODIGO]],STOCKSANLUIS[],2,FALSE)</f>
        <v>CJ PLATO DE VALVULAS  070MM 4NC(S) - CLGPR005301</v>
      </c>
      <c r="C144" s="51">
        <v>0</v>
      </c>
      <c r="D144" s="1"/>
      <c r="E144" s="1">
        <f>VLOOKUP(INGRESO_MERCADERIA[[#This Row],[CODIGO]],STOCKSANLUIS[],7,FALSE)</f>
        <v>0</v>
      </c>
      <c r="F144" s="10"/>
    </row>
    <row r="145" spans="1:6" x14ac:dyDescent="0.25">
      <c r="A145" s="6" t="s">
        <v>293</v>
      </c>
      <c r="B145" t="str">
        <f>VLOOKUP(INGRESO_MERCADERIA[[#This Row],[CODIGO]],STOCKSANLUIS[],2,FALSE)</f>
        <v>CJ PLATO DE VALVULAS 41MM MOD 4FC3.2-4FC5.2 - CKAPR005301</v>
      </c>
      <c r="C145" s="51">
        <v>2</v>
      </c>
      <c r="D145" s="1"/>
      <c r="E145" s="1" t="str">
        <f>VLOOKUP(INGRESO_MERCADERIA[[#This Row],[CODIGO]],STOCKSANLUIS[],7,FALSE)</f>
        <v>A</v>
      </c>
      <c r="F145" s="10"/>
    </row>
    <row r="146" spans="1:6" x14ac:dyDescent="0.25">
      <c r="A146" s="6" t="s">
        <v>295</v>
      </c>
      <c r="B146" t="str">
        <f>VLOOKUP(INGRESO_MERCADERIA[[#This Row],[CODIGO]],STOCKSANLUIS[],2,FALSE)</f>
        <v>CJ SELLO VEDACION MOD II/III-EXP AABPR000803 - BITZER</v>
      </c>
      <c r="C146" s="51">
        <v>4</v>
      </c>
      <c r="D146" s="1"/>
      <c r="E146" s="1" t="str">
        <f>VLOOKUP(INGRESO_MERCADERIA[[#This Row],[CODIGO]],STOCKSANLUIS[],7,FALSE)</f>
        <v>A</v>
      </c>
      <c r="F146" s="10"/>
    </row>
    <row r="147" spans="1:6" x14ac:dyDescent="0.25">
      <c r="A147" s="6" t="s">
        <v>297</v>
      </c>
      <c r="B147" t="str">
        <f>VLOOKUP(INGRESO_MERCADERIA[[#This Row],[CODIGO]],STOCKSANLUIS[],2,FALSE)</f>
        <v>CJ SELLO VEDACION MOD IV-EXP AABPR000803 - BITZER</v>
      </c>
      <c r="C147" s="51">
        <v>2</v>
      </c>
      <c r="D147" s="1"/>
      <c r="E147" s="1" t="str">
        <f>VLOOKUP(INGRESO_MERCADERIA[[#This Row],[CODIGO]],STOCKSANLUIS[],7,FALSE)</f>
        <v>A</v>
      </c>
      <c r="F147" s="10"/>
    </row>
    <row r="148" spans="1:6" x14ac:dyDescent="0.25">
      <c r="A148" s="6" t="s">
        <v>299</v>
      </c>
      <c r="B148" t="str">
        <f>VLOOKUP(INGRESO_MERCADERIA[[#This Row],[CODIGO]],STOCKSANLUIS[],2,FALSE)</f>
        <v>CODO DE COBRE 90º - 1 5/8" SOLDABLE</v>
      </c>
      <c r="C148" s="51">
        <v>0</v>
      </c>
      <c r="D148" s="1"/>
      <c r="E148" s="1">
        <f>VLOOKUP(INGRESO_MERCADERIA[[#This Row],[CODIGO]],STOCKSANLUIS[],7,FALSE)</f>
        <v>0</v>
      </c>
      <c r="F148" s="10"/>
    </row>
    <row r="149" spans="1:6" x14ac:dyDescent="0.25">
      <c r="A149" s="6" t="s">
        <v>301</v>
      </c>
      <c r="B149" t="str">
        <f>VLOOKUP(INGRESO_MERCADERIA[[#This Row],[CODIGO]],STOCKSANLUIS[],2,FALSE)</f>
        <v>CODO DE COBRE 90° - 2 1/8" SOLDABLE</v>
      </c>
      <c r="C149" s="51">
        <v>2</v>
      </c>
      <c r="D149" s="1"/>
      <c r="E149" s="1" t="str">
        <f>VLOOKUP(INGRESO_MERCADERIA[[#This Row],[CODIGO]],STOCKSANLUIS[],7,FALSE)</f>
        <v>C</v>
      </c>
      <c r="F149" s="10"/>
    </row>
    <row r="150" spans="1:6" x14ac:dyDescent="0.25">
      <c r="A150" s="6" t="s">
        <v>303</v>
      </c>
      <c r="B150" t="str">
        <f>VLOOKUP(INGRESO_MERCADERIA[[#This Row],[CODIGO]],STOCKSANLUIS[],2,FALSE)</f>
        <v xml:space="preserve">REDUCCION DE COBRE 1 5/8X1 3/8 </v>
      </c>
      <c r="C150" s="51">
        <v>0</v>
      </c>
      <c r="D150" s="1"/>
      <c r="E150" s="1">
        <f>VLOOKUP(INGRESO_MERCADERIA[[#This Row],[CODIGO]],STOCKSANLUIS[],7,FALSE)</f>
        <v>0</v>
      </c>
      <c r="F150" s="10"/>
    </row>
    <row r="151" spans="1:6" x14ac:dyDescent="0.25">
      <c r="A151" s="6" t="s">
        <v>305</v>
      </c>
      <c r="B151" t="str">
        <f>VLOOKUP(INGRESO_MERCADERIA[[#This Row],[CODIGO]],STOCKSANLUIS[],2,FALSE)</f>
        <v>REDUCCION DE COBRE 2  1/2  X  2   5/8</v>
      </c>
      <c r="C151" s="51">
        <v>1</v>
      </c>
      <c r="D151" s="1"/>
      <c r="E151" s="1" t="str">
        <f>VLOOKUP(INGRESO_MERCADERIA[[#This Row],[CODIGO]],STOCKSANLUIS[],7,FALSE)</f>
        <v>C</v>
      </c>
      <c r="F151" s="10"/>
    </row>
    <row r="152" spans="1:6" x14ac:dyDescent="0.25">
      <c r="A152" s="6" t="s">
        <v>307</v>
      </c>
      <c r="B152" t="str">
        <f>VLOOKUP(INGRESO_MERCADERIA[[#This Row],[CODIGO]],STOCKSANLUIS[],2,FALSE)</f>
        <v>TEE DE COBRE 1 1/8"</v>
      </c>
      <c r="C152" s="51">
        <v>11</v>
      </c>
      <c r="D152" s="1"/>
      <c r="E152" s="1" t="str">
        <f>VLOOKUP(INGRESO_MERCADERIA[[#This Row],[CODIGO]],STOCKSANLUIS[],7,FALSE)</f>
        <v>C</v>
      </c>
      <c r="F152" s="10"/>
    </row>
    <row r="153" spans="1:6" x14ac:dyDescent="0.25">
      <c r="A153" s="6" t="s">
        <v>309</v>
      </c>
      <c r="B153" t="str">
        <f>VLOOKUP(INGRESO_MERCADERIA[[#This Row],[CODIGO]],STOCKSANLUIS[],2,FALSE)</f>
        <v>TEE DE COBRE 1 3/8"</v>
      </c>
      <c r="C153" s="51">
        <v>0</v>
      </c>
      <c r="D153" s="1"/>
      <c r="E153" s="1">
        <f>VLOOKUP(INGRESO_MERCADERIA[[#This Row],[CODIGO]],STOCKSANLUIS[],7,FALSE)</f>
        <v>0</v>
      </c>
      <c r="F153" s="10"/>
    </row>
    <row r="154" spans="1:6" x14ac:dyDescent="0.25">
      <c r="A154" s="6" t="s">
        <v>311</v>
      </c>
      <c r="B154" t="str">
        <f>VLOOKUP(INGRESO_MERCADERIA[[#This Row],[CODIGO]],STOCKSANLUIS[],2,FALSE)</f>
        <v>TEE DE COBRE 1 5/8"</v>
      </c>
      <c r="C154" s="51">
        <v>15</v>
      </c>
      <c r="D154" s="1"/>
      <c r="E154" s="1" t="str">
        <f>VLOOKUP(INGRESO_MERCADERIA[[#This Row],[CODIGO]],STOCKSANLUIS[],7,FALSE)</f>
        <v>C</v>
      </c>
      <c r="F154" s="10"/>
    </row>
    <row r="155" spans="1:6" x14ac:dyDescent="0.25">
      <c r="A155" s="6" t="s">
        <v>313</v>
      </c>
      <c r="B155" t="str">
        <f>VLOOKUP(INGRESO_MERCADERIA[[#This Row],[CODIGO]],STOCKSANLUIS[],2,FALSE)</f>
        <v>TEE DE COBRE 1/2"</v>
      </c>
      <c r="C155" s="51">
        <v>22</v>
      </c>
      <c r="D155" s="1"/>
      <c r="E155" s="1" t="str">
        <f>VLOOKUP(INGRESO_MERCADERIA[[#This Row],[CODIGO]],STOCKSANLUIS[],7,FALSE)</f>
        <v>C</v>
      </c>
      <c r="F155" s="10"/>
    </row>
    <row r="156" spans="1:6" x14ac:dyDescent="0.25">
      <c r="A156" s="6" t="s">
        <v>315</v>
      </c>
      <c r="B156" t="str">
        <f>VLOOKUP(INGRESO_MERCADERIA[[#This Row],[CODIGO]],STOCKSANLUIS[],2,FALSE)</f>
        <v>TEE DE COBRE 1/4</v>
      </c>
      <c r="C156" s="51">
        <v>0</v>
      </c>
      <c r="D156" s="1"/>
      <c r="E156" s="1">
        <f>VLOOKUP(INGRESO_MERCADERIA[[#This Row],[CODIGO]],STOCKSANLUIS[],7,FALSE)</f>
        <v>0</v>
      </c>
      <c r="F156" s="10"/>
    </row>
    <row r="157" spans="1:6" x14ac:dyDescent="0.25">
      <c r="A157" s="6" t="s">
        <v>317</v>
      </c>
      <c r="B157" t="str">
        <f>VLOOKUP(INGRESO_MERCADERIA[[#This Row],[CODIGO]],STOCKSANLUIS[],2,FALSE)</f>
        <v>TEE DE COBRE 3/4"</v>
      </c>
      <c r="C157" s="51">
        <v>0</v>
      </c>
      <c r="D157" s="1"/>
      <c r="E157" s="1">
        <f>VLOOKUP(INGRESO_MERCADERIA[[#This Row],[CODIGO]],STOCKSANLUIS[],7,FALSE)</f>
        <v>0</v>
      </c>
      <c r="F157" s="10"/>
    </row>
    <row r="158" spans="1:6" x14ac:dyDescent="0.25">
      <c r="A158" s="6" t="s">
        <v>319</v>
      </c>
      <c r="B158" t="str">
        <f>VLOOKUP(INGRESO_MERCADERIA[[#This Row],[CODIGO]],STOCKSANLUIS[],2,FALSE)</f>
        <v>TEE DE COBRE 5/8"</v>
      </c>
      <c r="C158" s="51">
        <v>0</v>
      </c>
      <c r="D158" s="1"/>
      <c r="E158" s="1">
        <f>VLOOKUP(INGRESO_MERCADERIA[[#This Row],[CODIGO]],STOCKSANLUIS[],7,FALSE)</f>
        <v>0</v>
      </c>
      <c r="F158" s="10"/>
    </row>
    <row r="159" spans="1:6" x14ac:dyDescent="0.25">
      <c r="A159" s="6" t="s">
        <v>321</v>
      </c>
      <c r="B159" t="str">
        <f>VLOOKUP(INGRESO_MERCADERIA[[#This Row],[CODIGO]],STOCKSANLUIS[],2,FALSE)</f>
        <v>TEE DE COBRE 7/8"</v>
      </c>
      <c r="C159" s="51">
        <v>0</v>
      </c>
      <c r="D159" s="1"/>
      <c r="E159" s="1">
        <f>VLOOKUP(INGRESO_MERCADERIA[[#This Row],[CODIGO]],STOCKSANLUIS[],7,FALSE)</f>
        <v>0</v>
      </c>
      <c r="F159" s="10"/>
    </row>
    <row r="160" spans="1:6" x14ac:dyDescent="0.25">
      <c r="A160" s="6" t="s">
        <v>323</v>
      </c>
      <c r="B160" t="str">
        <f>VLOOKUP(INGRESO_MERCADERIA[[#This Row],[CODIGO]],STOCKSANLUIS[],2,FALSE)</f>
        <v>UNION DE COBRE DE 1 1/8" - 1000118 - QE QUALITY</v>
      </c>
      <c r="C160" s="51">
        <v>0</v>
      </c>
      <c r="D160" s="1"/>
      <c r="E160" s="1">
        <f>VLOOKUP(INGRESO_MERCADERIA[[#This Row],[CODIGO]],STOCKSANLUIS[],7,FALSE)</f>
        <v>0</v>
      </c>
      <c r="F160" s="10"/>
    </row>
    <row r="161" spans="1:6" x14ac:dyDescent="0.25">
      <c r="A161" s="6" t="s">
        <v>325</v>
      </c>
      <c r="B161" t="str">
        <f>VLOOKUP(INGRESO_MERCADERIA[[#This Row],[CODIGO]],STOCKSANLUIS[],2,FALSE)</f>
        <v>UNION DE COBRE DE 1 3/8" - 1000138</v>
      </c>
      <c r="C161" s="51">
        <v>0</v>
      </c>
      <c r="D161" s="1"/>
      <c r="E161" s="1">
        <f>VLOOKUP(INGRESO_MERCADERIA[[#This Row],[CODIGO]],STOCKSANLUIS[],7,FALSE)</f>
        <v>0</v>
      </c>
      <c r="F161" s="10"/>
    </row>
    <row r="162" spans="1:6" x14ac:dyDescent="0.25">
      <c r="A162" s="6" t="s">
        <v>327</v>
      </c>
      <c r="B162" t="str">
        <f>VLOOKUP(INGRESO_MERCADERIA[[#This Row],[CODIGO]],STOCKSANLUIS[],2,FALSE)</f>
        <v>UNION DE COBRE DE 1 5/8" - 1000158 - QE QUALITY</v>
      </c>
      <c r="C162" s="51">
        <v>0</v>
      </c>
      <c r="D162" s="1"/>
      <c r="E162" s="1">
        <f>VLOOKUP(INGRESO_MERCADERIA[[#This Row],[CODIGO]],STOCKSANLUIS[],7,FALSE)</f>
        <v>0</v>
      </c>
      <c r="F162" s="10"/>
    </row>
    <row r="163" spans="1:6" x14ac:dyDescent="0.25">
      <c r="A163" s="6" t="s">
        <v>329</v>
      </c>
      <c r="B163" t="str">
        <f>VLOOKUP(INGRESO_MERCADERIA[[#This Row],[CODIGO]],STOCKSANLUIS[],2,FALSE)</f>
        <v>UNION DE COBRE DE 1/2"</v>
      </c>
      <c r="C163" s="51">
        <v>0</v>
      </c>
      <c r="D163" s="1"/>
      <c r="E163" s="1">
        <f>VLOOKUP(INGRESO_MERCADERIA[[#This Row],[CODIGO]],STOCKSANLUIS[],7,FALSE)</f>
        <v>0</v>
      </c>
      <c r="F163" s="10"/>
    </row>
    <row r="164" spans="1:6" x14ac:dyDescent="0.25">
      <c r="A164" s="6" t="s">
        <v>331</v>
      </c>
      <c r="B164" t="str">
        <f>VLOOKUP(INGRESO_MERCADERIA[[#This Row],[CODIGO]],STOCKSANLUIS[],2,FALSE)</f>
        <v>UNION DE COBRE 5/8"</v>
      </c>
      <c r="C164" s="51">
        <v>0</v>
      </c>
      <c r="D164" s="1"/>
      <c r="E164" s="1">
        <f>VLOOKUP(INGRESO_MERCADERIA[[#This Row],[CODIGO]],STOCKSANLUIS[],7,FALSE)</f>
        <v>0</v>
      </c>
      <c r="F164" s="10"/>
    </row>
    <row r="165" spans="1:6" x14ac:dyDescent="0.25">
      <c r="A165" s="6" t="s">
        <v>333</v>
      </c>
      <c r="B165" t="str">
        <f>VLOOKUP(INGRESO_MERCADERIA[[#This Row],[CODIGO]],STOCKSANLUIS[],2,FALSE)</f>
        <v>UNION DE COBRE 7/8"</v>
      </c>
      <c r="C165" s="51">
        <v>0</v>
      </c>
      <c r="D165" s="1"/>
      <c r="E165" s="1">
        <f>VLOOKUP(INGRESO_MERCADERIA[[#This Row],[CODIGO]],STOCKSANLUIS[],7,FALSE)</f>
        <v>0</v>
      </c>
      <c r="F165" s="10"/>
    </row>
    <row r="166" spans="1:6" x14ac:dyDescent="0.25">
      <c r="A166" s="6" t="s">
        <v>335</v>
      </c>
      <c r="B166" t="str">
        <f>VLOOKUP(INGRESO_MERCADERIA[[#This Row],[CODIGO]],STOCKSANLUIS[],2,FALSE)</f>
        <v>CONDENSADOR VERTICAL SIN COMPRESOR INNOVAR 60.000 BTU 220V 3 60HZ - V60C3MS3</v>
      </c>
      <c r="C166" s="51">
        <v>0</v>
      </c>
      <c r="D166" s="1"/>
      <c r="E166" s="1">
        <f>VLOOKUP(INGRESO_MERCADERIA[[#This Row],[CODIGO]],STOCKSANLUIS[],7,FALSE)</f>
        <v>0</v>
      </c>
      <c r="F166" s="10"/>
    </row>
    <row r="167" spans="1:6" x14ac:dyDescent="0.25">
      <c r="A167" s="6" t="s">
        <v>337</v>
      </c>
      <c r="B167" t="str">
        <f>VLOOKUP(INGRESO_MERCADERIA[[#This Row],[CODIGO]],STOCKSANLUIS[],2,FALSE)</f>
        <v>EVAP. FAN COIL EXP. DIRECTA IINOVAR 18.000 BTU 220V 160HZ - T19C2AN1</v>
      </c>
      <c r="C167" s="51">
        <v>0</v>
      </c>
      <c r="D167" s="1"/>
      <c r="E167" s="1">
        <f>VLOOKUP(INGRESO_MERCADERIA[[#This Row],[CODIGO]],STOCKSANLUIS[],7,FALSE)</f>
        <v>0</v>
      </c>
      <c r="F167" s="10"/>
    </row>
    <row r="168" spans="1:6" x14ac:dyDescent="0.25">
      <c r="A168" s="6" t="s">
        <v>339</v>
      </c>
      <c r="B168" t="str">
        <f>VLOOKUP(INGRESO_MERCADERIA[[#This Row],[CODIGO]],STOCKSANLUIS[],2,FALSE)</f>
        <v>EVAP. FAN COIL EXP. DIRECTA IINOVAR 60.000 BTU 220V 160HZ - T64C2AN1</v>
      </c>
      <c r="C168" s="51">
        <v>0</v>
      </c>
      <c r="D168" s="1"/>
      <c r="E168" s="1">
        <f>VLOOKUP(INGRESO_MERCADERIA[[#This Row],[CODIGO]],STOCKSANLUIS[],7,FALSE)</f>
        <v>0</v>
      </c>
      <c r="F168" s="10"/>
    </row>
    <row r="169" spans="1:6" x14ac:dyDescent="0.25">
      <c r="A169" s="6" t="s">
        <v>341</v>
      </c>
      <c r="B169" t="str">
        <f>VLOOKUP(INGRESO_MERCADERIA[[#This Row],[CODIGO]],STOCKSANLUIS[],2,FALSE)</f>
        <v>EVAPORADOR DUCTO NNOVAR 36.000 BTU 200V 1 60HZ - D36C2AN2</v>
      </c>
      <c r="C169" s="51">
        <v>0</v>
      </c>
      <c r="D169" s="1"/>
      <c r="E169" s="1">
        <f>VLOOKUP(INGRESO_MERCADERIA[[#This Row],[CODIGO]],STOCKSANLUIS[],7,FALSE)</f>
        <v>0</v>
      </c>
      <c r="F169" s="10"/>
    </row>
    <row r="170" spans="1:6" x14ac:dyDescent="0.25">
      <c r="A170" s="6" t="s">
        <v>343</v>
      </c>
      <c r="B170" t="str">
        <f>VLOOKUP(INGRESO_MERCADERIA[[#This Row],[CODIGO]],STOCKSANLUIS[],2,FALSE)</f>
        <v>EVAPORADOR DUCTO INNOVAR 36.000 BTU R22 220V/1PH/60HZ - D36C2AN3</v>
      </c>
      <c r="C170" s="51">
        <v>0</v>
      </c>
      <c r="D170" s="1"/>
      <c r="E170" s="1">
        <f>VLOOKUP(INGRESO_MERCADERIA[[#This Row],[CODIGO]],STOCKSANLUIS[],7,FALSE)</f>
        <v>0</v>
      </c>
      <c r="F170" s="10"/>
    </row>
    <row r="171" spans="1:6" x14ac:dyDescent="0.25">
      <c r="A171" s="6" t="s">
        <v>345</v>
      </c>
      <c r="B171" t="str">
        <f>VLOOKUP(INGRESO_MERCADERIA[[#This Row],[CODIGO]],STOCKSANLUIS[],2,FALSE)</f>
        <v>EVAPORADOR MINI SPLIT INNOVAR VEXUS 18.000 BTU 220V 60HZ - EV18C2DB6</v>
      </c>
      <c r="C171" s="51">
        <v>0</v>
      </c>
      <c r="D171" s="1"/>
      <c r="E171" s="1">
        <f>VLOOKUP(INGRESO_MERCADERIA[[#This Row],[CODIGO]],STOCKSANLUIS[],7,FALSE)</f>
        <v>0</v>
      </c>
      <c r="F171" s="10"/>
    </row>
    <row r="172" spans="1:6" x14ac:dyDescent="0.25">
      <c r="A172" s="6" t="s">
        <v>347</v>
      </c>
      <c r="B172" t="str">
        <f>VLOOKUP(INGRESO_MERCADERIA[[#This Row],[CODIGO]],STOCKSANLUIS[],2,FALSE)</f>
        <v>ANTIVIBRADOR DE 1 1/8 - VAS-118 - ARTICCO</v>
      </c>
      <c r="C172" s="51">
        <v>0</v>
      </c>
      <c r="D172" s="1"/>
      <c r="E172" s="1">
        <f>VLOOKUP(INGRESO_MERCADERIA[[#This Row],[CODIGO]],STOCKSANLUIS[],7,FALSE)</f>
        <v>0</v>
      </c>
      <c r="F172" s="10"/>
    </row>
    <row r="173" spans="1:6" x14ac:dyDescent="0.25">
      <c r="A173" s="6" t="s">
        <v>349</v>
      </c>
      <c r="B173" t="str">
        <f>VLOOKUP(INGRESO_MERCADERIA[[#This Row],[CODIGO]],STOCKSANLUIS[],2,FALSE)</f>
        <v>ANTIVIBRADOR DE 1/2 - VAS-012 - ARTICCO</v>
      </c>
      <c r="C173" s="51">
        <v>0</v>
      </c>
      <c r="D173" s="1"/>
      <c r="E173" s="1">
        <f>VLOOKUP(INGRESO_MERCADERIA[[#This Row],[CODIGO]],STOCKSANLUIS[],7,FALSE)</f>
        <v>0</v>
      </c>
      <c r="F173" s="10"/>
    </row>
    <row r="174" spans="1:6" x14ac:dyDescent="0.25">
      <c r="A174" s="6" t="s">
        <v>351</v>
      </c>
      <c r="B174" t="str">
        <f>VLOOKUP(INGRESO_MERCADERIA[[#This Row],[CODIGO]],STOCKSANLUIS[],2,FALSE)</f>
        <v>ANTIVIBRADOR DE 5/8 - VAS- 058 - ARTICCO</v>
      </c>
      <c r="C174" s="51">
        <v>0</v>
      </c>
      <c r="D174" s="1"/>
      <c r="E174" s="1">
        <f>VLOOKUP(INGRESO_MERCADERIA[[#This Row],[CODIGO]],STOCKSANLUIS[],7,FALSE)</f>
        <v>0</v>
      </c>
      <c r="F174" s="10"/>
    </row>
    <row r="175" spans="1:6" x14ac:dyDescent="0.25">
      <c r="A175" s="6" t="s">
        <v>353</v>
      </c>
      <c r="B175" t="str">
        <f>VLOOKUP(INGRESO_MERCADERIA[[#This Row],[CODIGO]],STOCKSANLUIS[],2,FALSE)</f>
        <v>ANTIVIBRADOR- 7/8" - VAS- 078 - ARTICCO</v>
      </c>
      <c r="C175" s="51">
        <v>0</v>
      </c>
      <c r="D175" s="1"/>
      <c r="E175" s="1">
        <f>VLOOKUP(INGRESO_MERCADERIA[[#This Row],[CODIGO]],STOCKSANLUIS[],7,FALSE)</f>
        <v>0</v>
      </c>
      <c r="F175" s="10"/>
    </row>
    <row r="176" spans="1:6" x14ac:dyDescent="0.25">
      <c r="A176" s="6" t="s">
        <v>355</v>
      </c>
      <c r="B176" t="str">
        <f>VLOOKUP(INGRESO_MERCADERIA[[#This Row],[CODIGO]],STOCKSANLUIS[],2,FALSE)</f>
        <v>CODO DE COBRE 90° - 1/4" SOLDABLE</v>
      </c>
      <c r="C176" s="51">
        <v>0</v>
      </c>
      <c r="D176" s="1"/>
      <c r="E176" s="1">
        <f>VLOOKUP(INGRESO_MERCADERIA[[#This Row],[CODIGO]],STOCKSANLUIS[],7,FALSE)</f>
        <v>0</v>
      </c>
      <c r="F176" s="10"/>
    </row>
    <row r="177" spans="1:6" x14ac:dyDescent="0.25">
      <c r="A177" s="6" t="s">
        <v>357</v>
      </c>
      <c r="B177" t="str">
        <f>VLOOKUP(INGRESO_MERCADERIA[[#This Row],[CODIGO]],STOCKSANLUIS[],2,FALSE)</f>
        <v xml:space="preserve">CODO DE COBRE 90º 3/8 SOLDABLE  </v>
      </c>
      <c r="C177" s="51">
        <v>0</v>
      </c>
      <c r="D177" s="1"/>
      <c r="E177" s="1">
        <f>VLOOKUP(INGRESO_MERCADERIA[[#This Row],[CODIGO]],STOCKSANLUIS[],7,FALSE)</f>
        <v>0</v>
      </c>
      <c r="F177" s="10"/>
    </row>
    <row r="178" spans="1:6" x14ac:dyDescent="0.25">
      <c r="A178" s="6" t="s">
        <v>359</v>
      </c>
      <c r="B178" t="str">
        <f>VLOOKUP(INGRESO_MERCADERIA[[#This Row],[CODIGO]],STOCKSANLUIS[],2,FALSE)</f>
        <v>PRESOSTATO ENCAPSULADO DE ALTA ACR SOURCE PS250-350 / R22 - AUTO RESET</v>
      </c>
      <c r="C178" s="51">
        <v>17</v>
      </c>
      <c r="D178" s="1"/>
      <c r="E178" s="1" t="str">
        <f>VLOOKUP(INGRESO_MERCADERIA[[#This Row],[CODIGO]],STOCKSANLUIS[],7,FALSE)</f>
        <v>A</v>
      </c>
      <c r="F178" s="10"/>
    </row>
    <row r="179" spans="1:6" x14ac:dyDescent="0.25">
      <c r="A179" s="6" t="s">
        <v>361</v>
      </c>
      <c r="B179" t="str">
        <f>VLOOKUP(INGRESO_MERCADERIA[[#This Row],[CODIGO]],STOCKSANLUIS[],2,FALSE)</f>
        <v>PRESOSTATO ENCAPSULADO DE BAJA PS 25-80 / R22, AUTO RESET</v>
      </c>
      <c r="C179" s="51">
        <v>1</v>
      </c>
      <c r="D179" s="1"/>
      <c r="E179" s="1" t="str">
        <f>VLOOKUP(INGRESO_MERCADERIA[[#This Row],[CODIGO]],STOCKSANLUIS[],7,FALSE)</f>
        <v>A</v>
      </c>
      <c r="F179" s="10"/>
    </row>
    <row r="180" spans="1:6" x14ac:dyDescent="0.25">
      <c r="A180" s="6" t="s">
        <v>363</v>
      </c>
      <c r="B180" t="str">
        <f>VLOOKUP(INGRESO_MERCADERIA[[#This Row],[CODIGO]],STOCKSANLUIS[],2,FALSE)</f>
        <v>TERMOSTATO MULTIZONE PARA FAN COIL - THF800</v>
      </c>
      <c r="C180" s="51">
        <v>0</v>
      </c>
      <c r="D180" s="1"/>
      <c r="E180" s="1">
        <f>VLOOKUP(INGRESO_MERCADERIA[[#This Row],[CODIGO]],STOCKSANLUIS[],7,FALSE)</f>
        <v>0</v>
      </c>
      <c r="F180" s="10"/>
    </row>
    <row r="181" spans="1:6" x14ac:dyDescent="0.25">
      <c r="A181" s="6" t="s">
        <v>365</v>
      </c>
      <c r="B181" t="str">
        <f>VLOOKUP(INGRESO_MERCADERIA[[#This Row],[CODIGO]],STOCKSANLUIS[],2,FALSE)</f>
        <v>TRANSFORMADOR DE 40VA - 220/24 VAC - 50/60 HZ - ET403</v>
      </c>
      <c r="C181" s="51">
        <v>0</v>
      </c>
      <c r="D181" s="1"/>
      <c r="E181" s="1">
        <f>VLOOKUP(INGRESO_MERCADERIA[[#This Row],[CODIGO]],STOCKSANLUIS[],7,FALSE)</f>
        <v>0</v>
      </c>
      <c r="F181" s="10"/>
    </row>
    <row r="182" spans="1:6" x14ac:dyDescent="0.25">
      <c r="A182" s="6" t="s">
        <v>367</v>
      </c>
      <c r="B182" t="str">
        <f>VLOOKUP(INGRESO_MERCADERIA[[#This Row],[CODIGO]],STOCKSANLUIS[],2,FALSE)</f>
        <v>VALVULA DE CIERRE ACR * SOURCE AV-58  5/8"</v>
      </c>
      <c r="C182" s="51">
        <v>6</v>
      </c>
      <c r="D182" s="1"/>
      <c r="E182" s="1" t="str">
        <f>VLOOKUP(INGRESO_MERCADERIA[[#This Row],[CODIGO]],STOCKSANLUIS[],7,FALSE)</f>
        <v>A</v>
      </c>
      <c r="F182" s="10"/>
    </row>
    <row r="183" spans="1:6" x14ac:dyDescent="0.25">
      <c r="A183" s="6" t="s">
        <v>369</v>
      </c>
      <c r="B183" t="str">
        <f>VLOOKUP(INGRESO_MERCADERIA[[#This Row],[CODIGO]],STOCKSANLUIS[],2,FALSE)</f>
        <v>ROLLO DE COBRE 15.88 MM X 0.75 MM X 15 M - 5/8´´ - STARCOLD</v>
      </c>
      <c r="C183" s="51">
        <v>0</v>
      </c>
      <c r="D183" s="1"/>
      <c r="E183" s="1">
        <f>VLOOKUP(INGRESO_MERCADERIA[[#This Row],[CODIGO]],STOCKSANLUIS[],7,FALSE)</f>
        <v>0</v>
      </c>
      <c r="F183" s="10"/>
    </row>
    <row r="184" spans="1:6" x14ac:dyDescent="0.25">
      <c r="A184" s="6" t="s">
        <v>371</v>
      </c>
      <c r="B184" t="str">
        <f>VLOOKUP(INGRESO_MERCADERIA[[#This Row],[CODIGO]],STOCKSANLUIS[],2,FALSE)</f>
        <v>ROLLO DE COBRE FLEXIBLE 3/4" HIGH QUALITY - STARCOLD - 19.05 MM X 0.75 MM X 15 M</v>
      </c>
      <c r="C184" s="51">
        <v>62</v>
      </c>
      <c r="D184" s="1"/>
      <c r="E184" s="1" t="str">
        <f>VLOOKUP(INGRESO_MERCADERIA[[#This Row],[CODIGO]],STOCKSANLUIS[],7,FALSE)</f>
        <v>C</v>
      </c>
      <c r="F184" s="10"/>
    </row>
    <row r="185" spans="1:6" x14ac:dyDescent="0.25">
      <c r="A185" s="6" t="s">
        <v>373</v>
      </c>
      <c r="B185" t="str">
        <f>VLOOKUP(INGRESO_MERCADERIA[[#This Row],[CODIGO]],STOCKSANLUIS[],2,FALSE)</f>
        <v>ROLLO DE COBRE 4.76MM X 0.60 MM X 15 M - 3/16´´ - STARCOLD</v>
      </c>
      <c r="C185" s="51">
        <v>0</v>
      </c>
      <c r="D185" s="1"/>
      <c r="E185" s="1">
        <f>VLOOKUP(INGRESO_MERCADERIA[[#This Row],[CODIGO]],STOCKSANLUIS[],7,FALSE)</f>
        <v>0</v>
      </c>
      <c r="F185" s="10"/>
    </row>
    <row r="186" spans="1:6" x14ac:dyDescent="0.25">
      <c r="A186" s="6" t="s">
        <v>375</v>
      </c>
      <c r="B186" t="str">
        <f>VLOOKUP(INGRESO_MERCADERIA[[#This Row],[CODIGO]],STOCKSANLUIS[],2,FALSE)</f>
        <v>ROLLO DE COBRE FLEXIBLE 1/4" HIGH QUALITY - STARCOLD - 6.35 MM X 0.55 MM X 15 M</v>
      </c>
      <c r="C186" s="51">
        <v>0</v>
      </c>
      <c r="D186" s="1"/>
      <c r="E186" s="1" t="str">
        <f>VLOOKUP(INGRESO_MERCADERIA[[#This Row],[CODIGO]],STOCKSANLUIS[],7,FALSE)</f>
        <v>C</v>
      </c>
      <c r="F186" s="10"/>
    </row>
    <row r="187" spans="1:6" x14ac:dyDescent="0.25">
      <c r="A187" s="6" t="s">
        <v>377</v>
      </c>
      <c r="B187" t="str">
        <f>VLOOKUP(INGRESO_MERCADERIA[[#This Row],[CODIGO]],STOCKSANLUIS[],2,FALSE)</f>
        <v>ROLLO DE COBRE FLEXIBLE 5/16" HIGH QUALITY - STARCOLD - 7.94 MM X 0.55 MM X 15 M</v>
      </c>
      <c r="C187" s="51">
        <v>0</v>
      </c>
      <c r="D187" s="1"/>
      <c r="E187" s="1" t="str">
        <f>VLOOKUP(INGRESO_MERCADERIA[[#This Row],[CODIGO]],STOCKSANLUIS[],7,FALSE)</f>
        <v>C</v>
      </c>
      <c r="F187" s="10"/>
    </row>
    <row r="188" spans="1:6" x14ac:dyDescent="0.25">
      <c r="A188" s="6" t="s">
        <v>379</v>
      </c>
      <c r="B188" t="str">
        <f>VLOOKUP(INGRESO_MERCADERIA[[#This Row],[CODIGO]],STOCKSANLUIS[],2,FALSE)</f>
        <v>ROLLO DE COBRE 9.52 MM X 0.60 MM X 15 M - 3/8´´ - STARCOLD</v>
      </c>
      <c r="C188" s="51">
        <v>0</v>
      </c>
      <c r="D188" s="1"/>
      <c r="E188" s="1">
        <f>VLOOKUP(INGRESO_MERCADERIA[[#This Row],[CODIGO]],STOCKSANLUIS[],7,FALSE)</f>
        <v>0</v>
      </c>
      <c r="F188" s="10"/>
    </row>
    <row r="189" spans="1:6" x14ac:dyDescent="0.25">
      <c r="A189" s="6" t="s">
        <v>381</v>
      </c>
      <c r="B189" t="str">
        <f>VLOOKUP(INGRESO_MERCADERIA[[#This Row],[CODIGO]],STOCKSANLUIS[],2,FALSE)</f>
        <v>CONTROL REMOTO HYK-07</v>
      </c>
      <c r="C189" s="51">
        <v>0</v>
      </c>
      <c r="D189" s="1"/>
      <c r="E189" s="1">
        <f>VLOOKUP(INGRESO_MERCADERIA[[#This Row],[CODIGO]],STOCKSANLUIS[],7,FALSE)</f>
        <v>0</v>
      </c>
      <c r="F189" s="10"/>
    </row>
    <row r="190" spans="1:6" x14ac:dyDescent="0.25">
      <c r="A190" s="6" t="s">
        <v>383</v>
      </c>
      <c r="B190" t="str">
        <f>VLOOKUP(INGRESO_MERCADERIA[[#This Row],[CODIGO]],STOCKSANLUIS[],2,FALSE)</f>
        <v>CONTROL REMOTO R05 / BGE</v>
      </c>
      <c r="C190" s="51">
        <v>0</v>
      </c>
      <c r="D190" s="1"/>
      <c r="E190" s="1">
        <f>VLOOKUP(INGRESO_MERCADERIA[[#This Row],[CODIGO]],STOCKSANLUIS[],7,FALSE)</f>
        <v>0</v>
      </c>
      <c r="F190" s="10"/>
    </row>
    <row r="191" spans="1:6" x14ac:dyDescent="0.25">
      <c r="A191" s="6" t="s">
        <v>385</v>
      </c>
      <c r="B191" t="str">
        <f>VLOOKUP(INGRESO_MERCADERIA[[#This Row],[CODIGO]],STOCKSANLUIS[],2,FALSE)</f>
        <v>CUBIERTA PARA RODETE EVAP. PISO TECHO 60KBTU</v>
      </c>
      <c r="C191" s="51">
        <v>0</v>
      </c>
      <c r="D191" s="1"/>
      <c r="E191" s="1">
        <f>VLOOKUP(INGRESO_MERCADERIA[[#This Row],[CODIGO]],STOCKSANLUIS[],7,FALSE)</f>
        <v>0</v>
      </c>
      <c r="F191" s="10"/>
    </row>
    <row r="192" spans="1:6" x14ac:dyDescent="0.25">
      <c r="A192" s="6" t="s">
        <v>387</v>
      </c>
      <c r="B192" t="str">
        <f>VLOOKUP(INGRESO_MERCADERIA[[#This Row],[CODIGO]],STOCKSANLUIS[],2,FALSE)</f>
        <v>RODETE EVAP. PISO TECHO 60KBTU</v>
      </c>
      <c r="C192" s="51">
        <v>0</v>
      </c>
      <c r="D192" s="1"/>
      <c r="E192" s="1">
        <f>VLOOKUP(INGRESO_MERCADERIA[[#This Row],[CODIGO]],STOCKSANLUIS[],7,FALSE)</f>
        <v>0</v>
      </c>
      <c r="F192" s="10"/>
    </row>
    <row r="193" spans="1:6" x14ac:dyDescent="0.25">
      <c r="A193" s="6" t="s">
        <v>389</v>
      </c>
      <c r="B193" t="str">
        <f>VLOOKUP(INGRESO_MERCADERIA[[#This Row],[CODIGO]],STOCKSANLUIS[],2,FALSE)</f>
        <v>TARJETA ELECTRONICA DE CONTROL PARA EQUIPO 13BTU</v>
      </c>
      <c r="C193" s="51">
        <v>0</v>
      </c>
      <c r="D193" s="1"/>
      <c r="E193" s="1">
        <f>VLOOKUP(INGRESO_MERCADERIA[[#This Row],[CODIGO]],STOCKSANLUIS[],7,FALSE)</f>
        <v>0</v>
      </c>
      <c r="F193" s="10"/>
    </row>
    <row r="194" spans="1:6" x14ac:dyDescent="0.25">
      <c r="A194" s="6" t="s">
        <v>391</v>
      </c>
      <c r="B194" t="str">
        <f>VLOOKUP(INGRESO_MERCADERIA[[#This Row],[CODIGO]],STOCKSANLUIS[],2,FALSE)</f>
        <v>TARJETA ELECTRONICA DE CONTROL PARA EQUIPO DE 18 Y 24BTU</v>
      </c>
      <c r="C194" s="51">
        <v>0</v>
      </c>
      <c r="D194" s="1"/>
      <c r="E194" s="1">
        <f>VLOOKUP(INGRESO_MERCADERIA[[#This Row],[CODIGO]],STOCKSANLUIS[],7,FALSE)</f>
        <v>0</v>
      </c>
      <c r="F194" s="10"/>
    </row>
    <row r="195" spans="1:6" x14ac:dyDescent="0.25">
      <c r="A195" s="6" t="s">
        <v>393</v>
      </c>
      <c r="B195" t="str">
        <f>VLOOKUP(INGRESO_MERCADERIA[[#This Row],[CODIGO]],STOCKSANLUIS[],2,FALSE)</f>
        <v>TARJETA ELECTRONICA DE CONTROL PARA EQUIPO DE 48 Y 60BTU</v>
      </c>
      <c r="C195" s="51">
        <v>0</v>
      </c>
      <c r="D195" s="1"/>
      <c r="E195" s="1">
        <f>VLOOKUP(INGRESO_MERCADERIA[[#This Row],[CODIGO]],STOCKSANLUIS[],7,FALSE)</f>
        <v>0</v>
      </c>
      <c r="F195" s="10"/>
    </row>
    <row r="196" spans="1:6" x14ac:dyDescent="0.25">
      <c r="A196" s="6" t="s">
        <v>395</v>
      </c>
      <c r="B196" t="str">
        <f>VLOOKUP(INGRESO_MERCADERIA[[#This Row],[CODIGO]],STOCKSANLUIS[],2,FALSE)</f>
        <v>VENTILADOR PARA EQUIPO DE 13.000 BTU</v>
      </c>
      <c r="C196" s="51">
        <v>0</v>
      </c>
      <c r="D196" s="1"/>
      <c r="E196" s="1">
        <f>VLOOKUP(INGRESO_MERCADERIA[[#This Row],[CODIGO]],STOCKSANLUIS[],7,FALSE)</f>
        <v>0</v>
      </c>
      <c r="F196" s="10"/>
    </row>
    <row r="197" spans="1:6" x14ac:dyDescent="0.25">
      <c r="A197" s="6" t="s">
        <v>397</v>
      </c>
      <c r="B197" t="str">
        <f>VLOOKUP(INGRESO_MERCADERIA[[#This Row],[CODIGO]],STOCKSANLUIS[],2,FALSE)</f>
        <v>VENTILADOR PARA EQUIPO DE 18.000/24.000 BTU</v>
      </c>
      <c r="C197" s="51">
        <v>0</v>
      </c>
      <c r="D197" s="1"/>
      <c r="E197" s="1">
        <f>VLOOKUP(INGRESO_MERCADERIA[[#This Row],[CODIGO]],STOCKSANLUIS[],7,FALSE)</f>
        <v>0</v>
      </c>
      <c r="F197" s="10"/>
    </row>
    <row r="198" spans="1:6" x14ac:dyDescent="0.25">
      <c r="A198" s="6" t="s">
        <v>399</v>
      </c>
      <c r="B198" t="str">
        <f>VLOOKUP(INGRESO_MERCADERIA[[#This Row],[CODIGO]],STOCKSANLUIS[],2,FALSE)</f>
        <v>VENTILADOR PARA EQUIPO DE 24.000/36.000 BTU</v>
      </c>
      <c r="C198" s="51">
        <v>0</v>
      </c>
      <c r="D198" s="1"/>
      <c r="E198" s="1">
        <f>VLOOKUP(INGRESO_MERCADERIA[[#This Row],[CODIGO]],STOCKSANLUIS[],7,FALSE)</f>
        <v>0</v>
      </c>
      <c r="F198" s="10"/>
    </row>
    <row r="199" spans="1:6" x14ac:dyDescent="0.25">
      <c r="A199" s="6" t="s">
        <v>401</v>
      </c>
      <c r="B199" t="str">
        <f>VLOOKUP(INGRESO_MERCADERIA[[#This Row],[CODIGO]],STOCKSANLUIS[],2,FALSE)</f>
        <v>UNIDAD DE CONDENSACION DANFOSS MANEUROP OP-HJM019D20Q1.5HP 220V/3HP/60HZ R22 (HCM018E21Q)</v>
      </c>
      <c r="C199" s="51">
        <v>0</v>
      </c>
      <c r="D199" s="1"/>
      <c r="E199" s="1">
        <f>VLOOKUP(INGRESO_MERCADERIA[[#This Row],[CODIGO]],STOCKSANLUIS[],7,FALSE)</f>
        <v>0</v>
      </c>
      <c r="F199" s="10"/>
    </row>
    <row r="200" spans="1:6" x14ac:dyDescent="0.25">
      <c r="A200" s="6" t="s">
        <v>403</v>
      </c>
      <c r="B200" t="str">
        <f>VLOOKUP(INGRESO_MERCADERIA[[#This Row],[CODIGO]],STOCKSANLUIS[],2,FALSE)</f>
        <v>UNIDAD CONDENSADORA DANFOSS HCM 022 E21Q - 2.0 HP 220V/3/60HZ</v>
      </c>
      <c r="C200" s="51">
        <v>0</v>
      </c>
      <c r="D200" s="1"/>
      <c r="E200" s="1">
        <f>VLOOKUP(INGRESO_MERCADERIA[[#This Row],[CODIGO]],STOCKSANLUIS[],7,FALSE)</f>
        <v>0</v>
      </c>
      <c r="F200" s="10"/>
    </row>
    <row r="201" spans="1:6" x14ac:dyDescent="0.25">
      <c r="A201" s="6" t="s">
        <v>405</v>
      </c>
      <c r="B201" t="str">
        <f>VLOOKUP(INGRESO_MERCADERIA[[#This Row],[CODIGO]],STOCKSANLUIS[],2,FALSE)</f>
        <v>UNIDAD CONDENSADORA DANFOSS HCM 028 E21Q - 2.5 HP 220V/3/60HZ</v>
      </c>
      <c r="C201" s="51">
        <v>0</v>
      </c>
      <c r="D201" s="1"/>
      <c r="E201" s="1">
        <f>VLOOKUP(INGRESO_MERCADERIA[[#This Row],[CODIGO]],STOCKSANLUIS[],7,FALSE)</f>
        <v>0</v>
      </c>
      <c r="F201" s="10"/>
    </row>
    <row r="202" spans="1:6" x14ac:dyDescent="0.25">
      <c r="A202" s="6" t="s">
        <v>407</v>
      </c>
      <c r="B202" t="str">
        <f>VLOOKUP(INGRESO_MERCADERIA[[#This Row],[CODIGO]],STOCKSANLUIS[],2,FALSE)</f>
        <v>UNIDAD CONDENSADORA DANFOSS HCM 036 E21Q - 3.0 HP 220V/3/60HZ</v>
      </c>
      <c r="C202" s="51">
        <v>0</v>
      </c>
      <c r="D202" s="1"/>
      <c r="E202" s="1">
        <f>VLOOKUP(INGRESO_MERCADERIA[[#This Row],[CODIGO]],STOCKSANLUIS[],7,FALSE)</f>
        <v>0</v>
      </c>
      <c r="F202" s="10"/>
    </row>
    <row r="203" spans="1:6" x14ac:dyDescent="0.25">
      <c r="A203" s="6" t="s">
        <v>409</v>
      </c>
      <c r="B203" t="str">
        <f>VLOOKUP(INGRESO_MERCADERIA[[#This Row],[CODIGO]],STOCKSANLUIS[],2,FALSE)</f>
        <v>UNIDAD CONDENSADORA DANFOSS HCM 050 E21Q - 4.5 HP 220V/3/60HZ</v>
      </c>
      <c r="C203" s="51">
        <v>0</v>
      </c>
      <c r="D203" s="1"/>
      <c r="E203" s="1">
        <f>VLOOKUP(INGRESO_MERCADERIA[[#This Row],[CODIGO]],STOCKSANLUIS[],7,FALSE)</f>
        <v>0</v>
      </c>
      <c r="F203" s="10"/>
    </row>
    <row r="204" spans="1:6" x14ac:dyDescent="0.25">
      <c r="A204" s="6" t="s">
        <v>411</v>
      </c>
      <c r="B204" t="str">
        <f>VLOOKUP(INGRESO_MERCADERIA[[#This Row],[CODIGO]],STOCKSANLUIS[],2,FALSE)</f>
        <v>UNIDAD CONDENSADORA DANFOSS HGM 064 E21Q - 5.5 HP 220V/3/60HZ</v>
      </c>
      <c r="C204" s="51">
        <v>0</v>
      </c>
      <c r="D204" s="1"/>
      <c r="E204" s="1">
        <f>VLOOKUP(INGRESO_MERCADERIA[[#This Row],[CODIGO]],STOCKSANLUIS[],7,FALSE)</f>
        <v>0</v>
      </c>
      <c r="F204" s="10"/>
    </row>
    <row r="205" spans="1:6" x14ac:dyDescent="0.25">
      <c r="A205" s="6" t="s">
        <v>413</v>
      </c>
      <c r="B205" t="str">
        <f>VLOOKUP(INGRESO_MERCADERIA[[#This Row],[CODIGO]],STOCKSANLUIS[],2,FALSE)</f>
        <v>UNIDAD CONDENSADORA DANFOSS HGM 080 E21Q - 7.0 HP 220V/3/60HZ</v>
      </c>
      <c r="C205" s="51">
        <v>0</v>
      </c>
      <c r="D205" s="1"/>
      <c r="E205" s="1">
        <f>VLOOKUP(INGRESO_MERCADERIA[[#This Row],[CODIGO]],STOCKSANLUIS[],7,FALSE)</f>
        <v>0</v>
      </c>
      <c r="F205" s="10"/>
    </row>
    <row r="206" spans="1:6" x14ac:dyDescent="0.25">
      <c r="A206" s="6" t="s">
        <v>415</v>
      </c>
      <c r="B206" t="str">
        <f>VLOOKUP(INGRESO_MERCADERIA[[#This Row],[CODIGO]],STOCKSANLUIS[],2,FALSE)</f>
        <v>UNIDAD CONDENSADORA DANFOSS HGM 100 E21Q - 9.0 HP 220V/3/60HZ</v>
      </c>
      <c r="C206" s="51">
        <v>0</v>
      </c>
      <c r="D206" s="1"/>
      <c r="E206" s="1">
        <f>VLOOKUP(INGRESO_MERCADERIA[[#This Row],[CODIGO]],STOCKSANLUIS[],7,FALSE)</f>
        <v>0</v>
      </c>
      <c r="F206" s="10"/>
    </row>
    <row r="207" spans="1:6" x14ac:dyDescent="0.25">
      <c r="A207" s="6" t="s">
        <v>417</v>
      </c>
      <c r="B207" t="str">
        <f>VLOOKUP(INGRESO_MERCADERIA[[#This Row],[CODIGO]],STOCKSANLUIS[],2,FALSE)</f>
        <v>UNIDAD CONDENSADORA DANFOSS HGM 125 E21Q - 10.5 HP 220V/3/60HZ</v>
      </c>
      <c r="C207" s="51">
        <v>0</v>
      </c>
      <c r="D207" s="1"/>
      <c r="E207" s="1">
        <f>VLOOKUP(INGRESO_MERCADERIA[[#This Row],[CODIGO]],STOCKSANLUIS[],7,FALSE)</f>
        <v>0</v>
      </c>
      <c r="F207" s="10"/>
    </row>
    <row r="208" spans="1:6" x14ac:dyDescent="0.25">
      <c r="A208" s="6" t="s">
        <v>419</v>
      </c>
      <c r="B208" t="str">
        <f>VLOOKUP(INGRESO_MERCADERIA[[#This Row],[CODIGO]],STOCKSANLUIS[],2,FALSE)</f>
        <v>COMPRESOR HERMETICO MANEUROP MT 018 - 1.5 HP  220V/3/60HZ</v>
      </c>
      <c r="C208" s="51">
        <v>0</v>
      </c>
      <c r="D208" s="1"/>
      <c r="E208" s="1">
        <f>VLOOKUP(INGRESO_MERCADERIA[[#This Row],[CODIGO]],STOCKSANLUIS[],7,FALSE)</f>
        <v>0</v>
      </c>
      <c r="F208" s="10"/>
    </row>
    <row r="209" spans="1:6" x14ac:dyDescent="0.25">
      <c r="A209" s="6" t="s">
        <v>421</v>
      </c>
      <c r="B209" t="str">
        <f>VLOOKUP(INGRESO_MERCADERIA[[#This Row],[CODIGO]],STOCKSANLUIS[],2,FALSE)</f>
        <v>COMPRESOR HERMETICO MANEUROP MT 022 - 2.0 HP  220V/3/60HZ</v>
      </c>
      <c r="C209" s="51">
        <v>0</v>
      </c>
      <c r="D209" s="1"/>
      <c r="E209" s="1">
        <f>VLOOKUP(INGRESO_MERCADERIA[[#This Row],[CODIGO]],STOCKSANLUIS[],7,FALSE)</f>
        <v>0</v>
      </c>
      <c r="F209" s="10"/>
    </row>
    <row r="210" spans="1:6" x14ac:dyDescent="0.25">
      <c r="A210" s="6" t="s">
        <v>423</v>
      </c>
      <c r="B210" t="str">
        <f>VLOOKUP(INGRESO_MERCADERIA[[#This Row],[CODIGO]],STOCKSANLUIS[],2,FALSE)</f>
        <v>COMPRESOR HERMETICO MANEUROP MT 028 - 2.5 HP  220V/3/60HZ</v>
      </c>
      <c r="C210" s="51">
        <v>0</v>
      </c>
      <c r="D210" s="1"/>
      <c r="E210" s="1">
        <f>VLOOKUP(INGRESO_MERCADERIA[[#This Row],[CODIGO]],STOCKSANLUIS[],7,FALSE)</f>
        <v>0</v>
      </c>
      <c r="F210" s="10"/>
    </row>
    <row r="211" spans="1:6" x14ac:dyDescent="0.25">
      <c r="A211" s="6" t="s">
        <v>425</v>
      </c>
      <c r="B211" t="str">
        <f>VLOOKUP(INGRESO_MERCADERIA[[#This Row],[CODIGO]],STOCKSANLUIS[],2,FALSE)</f>
        <v>COMPRESOR HERMETICO MANEUROP MT 036 - 3.0 HP  220V/3/60HZ</v>
      </c>
      <c r="C211" s="51">
        <v>0</v>
      </c>
      <c r="D211" s="1"/>
      <c r="E211" s="1">
        <f>VLOOKUP(INGRESO_MERCADERIA[[#This Row],[CODIGO]],STOCKSANLUIS[],7,FALSE)</f>
        <v>0</v>
      </c>
      <c r="F211" s="10"/>
    </row>
    <row r="212" spans="1:6" x14ac:dyDescent="0.25">
      <c r="A212" s="6" t="s">
        <v>427</v>
      </c>
      <c r="B212" t="str">
        <f>VLOOKUP(INGRESO_MERCADERIA[[#This Row],[CODIGO]],STOCKSANLUIS[],2,FALSE)</f>
        <v>COMPRESOR HERMETICO MANEUROP MT 050 - 4.5 HP  220V/3/60HZ</v>
      </c>
      <c r="C212" s="51">
        <v>0</v>
      </c>
      <c r="D212" s="1"/>
      <c r="E212" s="1">
        <f>VLOOKUP(INGRESO_MERCADERIA[[#This Row],[CODIGO]],STOCKSANLUIS[],7,FALSE)</f>
        <v>0</v>
      </c>
      <c r="F212" s="10"/>
    </row>
    <row r="213" spans="1:6" x14ac:dyDescent="0.25">
      <c r="A213" s="6" t="s">
        <v>429</v>
      </c>
      <c r="B213" t="str">
        <f>VLOOKUP(INGRESO_MERCADERIA[[#This Row],[CODIGO]],STOCKSANLUIS[],2,FALSE)</f>
        <v>COMPRESOR HERMETICO MANEUROP MT 064 - 5.5 HP  220V/3/60HZ (SIN VALVULAS)</v>
      </c>
      <c r="C213" s="51">
        <v>0</v>
      </c>
      <c r="D213" s="1"/>
      <c r="E213" s="1">
        <f>VLOOKUP(INGRESO_MERCADERIA[[#This Row],[CODIGO]],STOCKSANLUIS[],7,FALSE)</f>
        <v>0</v>
      </c>
      <c r="F213" s="10"/>
    </row>
    <row r="214" spans="1:6" x14ac:dyDescent="0.25">
      <c r="A214" s="6" t="s">
        <v>431</v>
      </c>
      <c r="B214" t="str">
        <f>VLOOKUP(INGRESO_MERCADERIA[[#This Row],[CODIGO]],STOCKSANLUIS[],2,FALSE)</f>
        <v>COMPRESOR HERMETICO MANEUROP MT 080 - 7.0 HP  220V/3/60HZ</v>
      </c>
      <c r="C214" s="51">
        <v>0</v>
      </c>
      <c r="D214" s="1"/>
      <c r="E214" s="1">
        <f>VLOOKUP(INGRESO_MERCADERIA[[#This Row],[CODIGO]],STOCKSANLUIS[],7,FALSE)</f>
        <v>0</v>
      </c>
      <c r="F214" s="10"/>
    </row>
    <row r="215" spans="1:6" x14ac:dyDescent="0.25">
      <c r="A215" s="6" t="s">
        <v>433</v>
      </c>
      <c r="B215" t="str">
        <f>VLOOKUP(INGRESO_MERCADERIA[[#This Row],[CODIGO]],STOCKSANLUIS[],2,FALSE)</f>
        <v>COMPRESOR HERMETICO MANEUROP MT 100 - 9.0 HP  220V/3/60HZ</v>
      </c>
      <c r="C215" s="51">
        <v>0</v>
      </c>
      <c r="D215" s="1"/>
      <c r="E215" s="1">
        <f>VLOOKUP(INGRESO_MERCADERIA[[#This Row],[CODIGO]],STOCKSANLUIS[],7,FALSE)</f>
        <v>0</v>
      </c>
      <c r="F215" s="10"/>
    </row>
    <row r="216" spans="1:6" x14ac:dyDescent="0.25">
      <c r="A216" s="6" t="s">
        <v>435</v>
      </c>
      <c r="B216" t="str">
        <f>VLOOKUP(INGRESO_MERCADERIA[[#This Row],[CODIGO]],STOCKSANLUIS[],2,FALSE)</f>
        <v>COMPRESOR HERMETICO MANEUROP MT 125 - 10.5 HP  220V/3/60HZ</v>
      </c>
      <c r="C216" s="51">
        <v>0</v>
      </c>
      <c r="D216" s="1"/>
      <c r="E216" s="1">
        <f>VLOOKUP(INGRESO_MERCADERIA[[#This Row],[CODIGO]],STOCKSANLUIS[],7,FALSE)</f>
        <v>0</v>
      </c>
      <c r="F216" s="10"/>
    </row>
    <row r="217" spans="1:6" x14ac:dyDescent="0.25">
      <c r="A217" s="6" t="s">
        <v>437</v>
      </c>
      <c r="B217" t="str">
        <f>VLOOKUP(INGRESO_MERCADERIA[[#This Row],[CODIGO]],STOCKSANLUIS[],2,FALSE)</f>
        <v>COMPRESOR HERMETICO MANEUROP MT 160 - 13.5 HP  220V/3/60HZ</v>
      </c>
      <c r="C217" s="51">
        <v>0</v>
      </c>
      <c r="D217" s="1"/>
      <c r="E217" s="1">
        <f>VLOOKUP(INGRESO_MERCADERIA[[#This Row],[CODIGO]],STOCKSANLUIS[],7,FALSE)</f>
        <v>0</v>
      </c>
      <c r="F217" s="10"/>
    </row>
    <row r="218" spans="1:6" x14ac:dyDescent="0.25">
      <c r="A218" s="6" t="s">
        <v>439</v>
      </c>
      <c r="B218" t="str">
        <f>VLOOKUP(INGRESO_MERCADERIA[[#This Row],[CODIGO]],STOCKSANLUIS[],2,FALSE)</f>
        <v>ACEITE MINERAL 3G SUPER - 1 GALÓN - BVA</v>
      </c>
      <c r="C218" s="51">
        <v>20</v>
      </c>
      <c r="D218" s="1"/>
      <c r="E218" s="1" t="str">
        <f>VLOOKUP(INGRESO_MERCADERIA[[#This Row],[CODIGO]],STOCKSANLUIS[],7,FALSE)</f>
        <v>C</v>
      </c>
      <c r="F218" s="10"/>
    </row>
    <row r="219" spans="1:6" x14ac:dyDescent="0.25">
      <c r="A219" s="6" t="s">
        <v>441</v>
      </c>
      <c r="B219" t="str">
        <f>VLOOKUP(INGRESO_MERCADERIA[[#This Row],[CODIGO]],STOCKSANLUIS[],2,FALSE)</f>
        <v>ACEITE MINERAL 4G SUPER - 1 GALON - BVA</v>
      </c>
      <c r="C219" s="51">
        <v>21</v>
      </c>
      <c r="D219" s="1"/>
      <c r="E219" s="1" t="str">
        <f>VLOOKUP(INGRESO_MERCADERIA[[#This Row],[CODIGO]],STOCKSANLUIS[],7,FALSE)</f>
        <v>C</v>
      </c>
      <c r="F219" s="10"/>
    </row>
    <row r="220" spans="1:6" x14ac:dyDescent="0.25">
      <c r="A220" s="6" t="s">
        <v>443</v>
      </c>
      <c r="B220" t="str">
        <f>VLOOKUP(INGRESO_MERCADERIA[[#This Row],[CODIGO]],STOCKSANLUIS[],2,FALSE)</f>
        <v>ACEITE POLIOLESTER POE 32 - 1/4 GALON - BVA</v>
      </c>
      <c r="C220" s="51">
        <v>0</v>
      </c>
      <c r="D220" s="1"/>
      <c r="E220" s="1" t="str">
        <f>VLOOKUP(INGRESO_MERCADERIA[[#This Row],[CODIGO]],STOCKSANLUIS[],7,FALSE)</f>
        <v>C</v>
      </c>
      <c r="F220" s="10"/>
    </row>
    <row r="221" spans="1:6" x14ac:dyDescent="0.25">
      <c r="A221" s="6" t="s">
        <v>445</v>
      </c>
      <c r="B221" t="str">
        <f>VLOOKUP(INGRESO_MERCADERIA[[#This Row],[CODIGO]],STOCKSANLUIS[],2,FALSE)</f>
        <v xml:space="preserve">ACEITE POLIOLESTER POE 68 - 1/4 GALON - BVA </v>
      </c>
      <c r="C221" s="51">
        <v>26</v>
      </c>
      <c r="D221" s="1"/>
      <c r="E221" s="1" t="str">
        <f>VLOOKUP(INGRESO_MERCADERIA[[#This Row],[CODIGO]],STOCKSANLUIS[],7,FALSE)</f>
        <v>C</v>
      </c>
      <c r="F221" s="10"/>
    </row>
    <row r="222" spans="1:6" x14ac:dyDescent="0.25">
      <c r="A222" s="6" t="s">
        <v>447</v>
      </c>
      <c r="B222" t="str">
        <f>VLOOKUP(INGRESO_MERCADERIA[[#This Row],[CODIGO]],STOCKSANLUIS[],2,FALSE)</f>
        <v>EVAPORADOR MIPAL HD 138E   220-380V/3/60HZ</v>
      </c>
      <c r="C222" s="51">
        <v>0</v>
      </c>
      <c r="D222" s="1"/>
      <c r="E222" s="1">
        <f>VLOOKUP(INGRESO_MERCADERIA[[#This Row],[CODIGO]],STOCKSANLUIS[],7,FALSE)</f>
        <v>0</v>
      </c>
      <c r="F222" s="10"/>
    </row>
    <row r="223" spans="1:6" x14ac:dyDescent="0.25">
      <c r="A223" s="6" t="s">
        <v>449</v>
      </c>
      <c r="B223" t="str">
        <f>VLOOKUP(INGRESO_MERCADERIA[[#This Row],[CODIGO]],STOCKSANLUIS[],2,FALSE)</f>
        <v>EVAPORADOR MIPAL HD 173E   220-380V/3/60HZ</v>
      </c>
      <c r="C223" s="51">
        <v>0</v>
      </c>
      <c r="D223" s="1"/>
      <c r="E223" s="1">
        <f>VLOOKUP(INGRESO_MERCADERIA[[#This Row],[CODIGO]],STOCKSANLUIS[],7,FALSE)</f>
        <v>0</v>
      </c>
      <c r="F223" s="10"/>
    </row>
    <row r="224" spans="1:6" x14ac:dyDescent="0.25">
      <c r="A224" s="6" t="s">
        <v>451</v>
      </c>
      <c r="B224" t="str">
        <f>VLOOKUP(INGRESO_MERCADERIA[[#This Row],[CODIGO]],STOCKSANLUIS[],2,FALSE)</f>
        <v>CONDENSADOR  FRACCIONARIO  MIPAL LMC 308  - 1/8HP -</v>
      </c>
      <c r="C224" s="51">
        <v>0</v>
      </c>
      <c r="D224" s="1"/>
      <c r="E224" s="1">
        <f>VLOOKUP(INGRESO_MERCADERIA[[#This Row],[CODIGO]],STOCKSANLUIS[],7,FALSE)</f>
        <v>0</v>
      </c>
      <c r="F224" s="10"/>
    </row>
    <row r="225" spans="1:6" x14ac:dyDescent="0.25">
      <c r="A225" s="6" t="s">
        <v>453</v>
      </c>
      <c r="B225" t="str">
        <f>VLOOKUP(INGRESO_MERCADERIA[[#This Row],[CODIGO]],STOCKSANLUIS[],2,FALSE)</f>
        <v xml:space="preserve">CONDENSADOR  FRACCIONARIO  MIPAL LMC 310  - 1/6HP </v>
      </c>
      <c r="C225" s="51">
        <v>0</v>
      </c>
      <c r="D225" s="1"/>
      <c r="E225" s="1">
        <f>VLOOKUP(INGRESO_MERCADERIA[[#This Row],[CODIGO]],STOCKSANLUIS[],7,FALSE)</f>
        <v>0</v>
      </c>
      <c r="F225" s="10"/>
    </row>
    <row r="226" spans="1:6" x14ac:dyDescent="0.25">
      <c r="A226" s="6" t="s">
        <v>455</v>
      </c>
      <c r="B226" t="str">
        <f>VLOOKUP(INGRESO_MERCADERIA[[#This Row],[CODIGO]],STOCKSANLUIS[],2,FALSE)</f>
        <v>CONDENSADOR  FRACCIONARIO  MIPAL LMC 316  - 1/4HP - 8 CODOS</v>
      </c>
      <c r="C226" s="51">
        <v>0</v>
      </c>
      <c r="D226" s="1"/>
      <c r="E226" s="1">
        <f>VLOOKUP(INGRESO_MERCADERIA[[#This Row],[CODIGO]],STOCKSANLUIS[],7,FALSE)</f>
        <v>0</v>
      </c>
      <c r="F226" s="10"/>
    </row>
    <row r="227" spans="1:6" x14ac:dyDescent="0.25">
      <c r="A227" s="6" t="s">
        <v>457</v>
      </c>
      <c r="B227" t="str">
        <f>VLOOKUP(INGRESO_MERCADERIA[[#This Row],[CODIGO]],STOCKSANLUIS[],2,FALSE)</f>
        <v>CONDENSADOR  FRACCIONARIO  MIPAL LMC 322  - 1/3HP - 10 CODOS</v>
      </c>
      <c r="C227" s="51">
        <v>0</v>
      </c>
      <c r="D227" s="1"/>
      <c r="E227" s="1">
        <f>VLOOKUP(INGRESO_MERCADERIA[[#This Row],[CODIGO]],STOCKSANLUIS[],7,FALSE)</f>
        <v>0</v>
      </c>
      <c r="F227" s="10"/>
    </row>
    <row r="228" spans="1:6" x14ac:dyDescent="0.25">
      <c r="A228" s="6" t="s">
        <v>459</v>
      </c>
      <c r="B228" t="str">
        <f>VLOOKUP(INGRESO_MERCADERIA[[#This Row],[CODIGO]],STOCKSANLUIS[],2,FALSE)</f>
        <v>CONDENSADOR FRACCIONARIO MIPAL LMC 324 - 1/2HP - 12 CODOS</v>
      </c>
      <c r="C228" s="51">
        <v>1</v>
      </c>
      <c r="D228" s="1"/>
      <c r="E228" s="1" t="str">
        <f>VLOOKUP(INGRESO_MERCADERIA[[#This Row],[CODIGO]],STOCKSANLUIS[],7,FALSE)</f>
        <v>C</v>
      </c>
      <c r="F228" s="10"/>
    </row>
    <row r="229" spans="1:6" x14ac:dyDescent="0.25">
      <c r="A229" s="6" t="s">
        <v>461</v>
      </c>
      <c r="B229" t="str">
        <f>VLOOKUP(INGRESO_MERCADERIA[[#This Row],[CODIGO]],STOCKSANLUIS[],2,FALSE)</f>
        <v>CONDENSADOR  FRACCIONARIO  MIPAL LMC 332  - 3/4HP - 16 CODOS</v>
      </c>
      <c r="C229" s="51">
        <v>0</v>
      </c>
      <c r="D229" s="1"/>
      <c r="E229" s="1">
        <f>VLOOKUP(INGRESO_MERCADERIA[[#This Row],[CODIGO]],STOCKSANLUIS[],7,FALSE)</f>
        <v>0</v>
      </c>
      <c r="F229" s="10"/>
    </row>
    <row r="230" spans="1:6" x14ac:dyDescent="0.25">
      <c r="A230" s="6" t="s">
        <v>463</v>
      </c>
      <c r="B230" t="str">
        <f>VLOOKUP(INGRESO_MERCADERIA[[#This Row],[CODIGO]],STOCKSANLUIS[],2,FALSE)</f>
        <v>CONDENSADOR  FRACCIONARIO  MIPAL LMC 440  - 1HP - 20 CODOS</v>
      </c>
      <c r="C230" s="51">
        <v>0</v>
      </c>
      <c r="D230" s="1"/>
      <c r="E230" s="1">
        <f>VLOOKUP(INGRESO_MERCADERIA[[#This Row],[CODIGO]],STOCKSANLUIS[],7,FALSE)</f>
        <v>0</v>
      </c>
      <c r="F230" s="10"/>
    </row>
    <row r="231" spans="1:6" x14ac:dyDescent="0.25">
      <c r="A231" s="6" t="s">
        <v>465</v>
      </c>
      <c r="B231" t="str">
        <f>VLOOKUP(INGRESO_MERCADERIA[[#This Row],[CODIGO]],STOCKSANLUIS[],2,FALSE)</f>
        <v>CONDENSADOR FRACCIONARIO DE 24 CODOS - LMC 448 - MIPAL</v>
      </c>
      <c r="C231" s="51">
        <v>0</v>
      </c>
      <c r="D231" s="1"/>
      <c r="E231" s="1">
        <f>VLOOKUP(INGRESO_MERCADERIA[[#This Row],[CODIGO]],STOCKSANLUIS[],7,FALSE)</f>
        <v>0</v>
      </c>
      <c r="F231" s="10"/>
    </row>
    <row r="232" spans="1:6" x14ac:dyDescent="0.25">
      <c r="A232" s="6" t="s">
        <v>467</v>
      </c>
      <c r="B232" t="str">
        <f>VLOOKUP(INGRESO_MERCADERIA[[#This Row],[CODIGO]],STOCKSANLUIS[],2,FALSE)</f>
        <v>CONDENSADOR MIPAL CD SUPER  1000 - (REFERENCIA 10HP)</v>
      </c>
      <c r="C232" s="51">
        <v>0</v>
      </c>
      <c r="D232" s="1"/>
      <c r="E232" s="1">
        <f>VLOOKUP(INGRESO_MERCADERIA[[#This Row],[CODIGO]],STOCKSANLUIS[],7,FALSE)</f>
        <v>0</v>
      </c>
      <c r="F232" s="10"/>
    </row>
    <row r="233" spans="1:6" x14ac:dyDescent="0.25">
      <c r="A233" s="6" t="s">
        <v>469</v>
      </c>
      <c r="B233" t="str">
        <f>VLOOKUP(INGRESO_MERCADERIA[[#This Row],[CODIGO]],STOCKSANLUIS[],2,FALSE)</f>
        <v>CONDENSADOR MIPAL CD SUPER  1200 - (REFERENCIA 12HP)</v>
      </c>
      <c r="C233" s="51">
        <v>0</v>
      </c>
      <c r="D233" s="1"/>
      <c r="E233" s="1">
        <f>VLOOKUP(INGRESO_MERCADERIA[[#This Row],[CODIGO]],STOCKSANLUIS[],7,FALSE)</f>
        <v>0</v>
      </c>
      <c r="F233" s="10"/>
    </row>
    <row r="234" spans="1:6" x14ac:dyDescent="0.25">
      <c r="A234" s="6" t="s">
        <v>471</v>
      </c>
      <c r="B234" t="str">
        <f>VLOOKUP(INGRESO_MERCADERIA[[#This Row],[CODIGO]],STOCKSANLUIS[],2,FALSE)</f>
        <v>CONDENSADOR MIPAL CD SUPER  1500 (NO INC. 02 VENT X 500MM) - 29800 KCAL/H (DT10K)/ 44700 KCAL/H (DT15K)</v>
      </c>
      <c r="C234" s="51">
        <v>0</v>
      </c>
      <c r="D234" s="1"/>
      <c r="E234" s="1">
        <f>VLOOKUP(INGRESO_MERCADERIA[[#This Row],[CODIGO]],STOCKSANLUIS[],7,FALSE)</f>
        <v>0</v>
      </c>
      <c r="F234" s="10"/>
    </row>
    <row r="235" spans="1:6" x14ac:dyDescent="0.25">
      <c r="A235" s="6" t="s">
        <v>473</v>
      </c>
      <c r="B235" t="str">
        <f>VLOOKUP(INGRESO_MERCADERIA[[#This Row],[CODIGO]],STOCKSANLUIS[],2,FALSE)</f>
        <v xml:space="preserve">CONDENSADOR MIPAL CD SUPER  1500R - (REFERENCIA 17HP) </v>
      </c>
      <c r="C235" s="51">
        <v>0</v>
      </c>
      <c r="D235" s="1"/>
      <c r="E235" s="1">
        <f>VLOOKUP(INGRESO_MERCADERIA[[#This Row],[CODIGO]],STOCKSANLUIS[],7,FALSE)</f>
        <v>0</v>
      </c>
      <c r="F235" s="10"/>
    </row>
    <row r="236" spans="1:6" x14ac:dyDescent="0.25">
      <c r="A236" s="6" t="s">
        <v>475</v>
      </c>
      <c r="B236" t="str">
        <f>VLOOKUP(INGRESO_MERCADERIA[[#This Row],[CODIGO]],STOCKSANLUIS[],2,FALSE)</f>
        <v>RESISTENCIA PARA EVAPORADOR MIPAL HD 10</v>
      </c>
      <c r="C236" s="51">
        <v>0</v>
      </c>
      <c r="D236" s="1"/>
      <c r="E236" s="1">
        <f>VLOOKUP(INGRESO_MERCADERIA[[#This Row],[CODIGO]],STOCKSANLUIS[],7,FALSE)</f>
        <v>0</v>
      </c>
      <c r="F236" s="10"/>
    </row>
    <row r="237" spans="1:6" x14ac:dyDescent="0.25">
      <c r="A237" s="6" t="s">
        <v>477</v>
      </c>
      <c r="B237" t="str">
        <f>VLOOKUP(INGRESO_MERCADERIA[[#This Row],[CODIGO]],STOCKSANLUIS[],2,FALSE)</f>
        <v>RESISTENCIA PARA EVAPORADOR MIPAL HD 138 - HD 115  U</v>
      </c>
      <c r="C237" s="51">
        <v>0</v>
      </c>
      <c r="D237" s="1"/>
      <c r="E237" s="1">
        <f>VLOOKUP(INGRESO_MERCADERIA[[#This Row],[CODIGO]],STOCKSANLUIS[],7,FALSE)</f>
        <v>0</v>
      </c>
      <c r="F237" s="10"/>
    </row>
    <row r="238" spans="1:6" x14ac:dyDescent="0.25">
      <c r="A238" s="6" t="s">
        <v>479</v>
      </c>
      <c r="B238" t="str">
        <f>VLOOKUP(INGRESO_MERCADERIA[[#This Row],[CODIGO]],STOCKSANLUIS[],2,FALSE)</f>
        <v>RESISTENCIA PARA EVAPORADOR MIPAL HD 138</v>
      </c>
      <c r="C238" s="51">
        <v>0</v>
      </c>
      <c r="D238" s="1"/>
      <c r="E238" s="1">
        <f>VLOOKUP(INGRESO_MERCADERIA[[#This Row],[CODIGO]],STOCKSANLUIS[],7,FALSE)</f>
        <v>0</v>
      </c>
      <c r="F238" s="10"/>
    </row>
    <row r="239" spans="1:6" x14ac:dyDescent="0.25">
      <c r="A239" s="6" t="s">
        <v>481</v>
      </c>
      <c r="B239" t="str">
        <f>VLOOKUP(INGRESO_MERCADERIA[[#This Row],[CODIGO]],STOCKSANLUIS[],2,FALSE)</f>
        <v>RESISTENCIA PARA EVAPORADOR MIPAL MI 025</v>
      </c>
      <c r="C239" s="51">
        <v>0</v>
      </c>
      <c r="D239" s="1"/>
      <c r="E239" s="1">
        <f>VLOOKUP(INGRESO_MERCADERIA[[#This Row],[CODIGO]],STOCKSANLUIS[],7,FALSE)</f>
        <v>0</v>
      </c>
      <c r="F239" s="10"/>
    </row>
    <row r="240" spans="1:6" x14ac:dyDescent="0.25">
      <c r="A240" s="6" t="s">
        <v>483</v>
      </c>
      <c r="B240" t="str">
        <f>VLOOKUP(INGRESO_MERCADERIA[[#This Row],[CODIGO]],STOCKSANLUIS[],2,FALSE)</f>
        <v>RESISTENCIA PARA EVAPORADOR MIPAL HD</v>
      </c>
      <c r="C240" s="51">
        <v>0</v>
      </c>
      <c r="D240" s="1"/>
      <c r="E240" s="1">
        <f>VLOOKUP(INGRESO_MERCADERIA[[#This Row],[CODIGO]],STOCKSANLUIS[],7,FALSE)</f>
        <v>0</v>
      </c>
      <c r="F240" s="10"/>
    </row>
    <row r="241" spans="1:6" x14ac:dyDescent="0.25">
      <c r="A241" s="6" t="s">
        <v>485</v>
      </c>
      <c r="B241" t="str">
        <f>VLOOKUP(INGRESO_MERCADERIA[[#This Row],[CODIGO]],STOCKSANLUIS[],2,FALSE)</f>
        <v>SOLDADURA DE PLATA HARRIS AL 0%</v>
      </c>
      <c r="C241" s="51">
        <v>1338</v>
      </c>
      <c r="D241" s="1"/>
      <c r="E241" s="1" t="str">
        <f>VLOOKUP(INGRESO_MERCADERIA[[#This Row],[CODIGO]],STOCKSANLUIS[],7,FALSE)</f>
        <v>C</v>
      </c>
      <c r="F241" s="10"/>
    </row>
    <row r="242" spans="1:6" x14ac:dyDescent="0.25">
      <c r="A242" s="6" t="s">
        <v>487</v>
      </c>
      <c r="B242" t="str">
        <f>VLOOKUP(INGRESO_MERCADERIA[[#This Row],[CODIGO]],STOCKSANLUIS[],2,FALSE)</f>
        <v>SOLDADURA DE PLATA HARRIS AL 5%</v>
      </c>
      <c r="C242" s="51">
        <v>643</v>
      </c>
      <c r="D242" s="1"/>
      <c r="E242" s="1" t="str">
        <f>VLOOKUP(INGRESO_MERCADERIA[[#This Row],[CODIGO]],STOCKSANLUIS[],7,FALSE)</f>
        <v>C</v>
      </c>
      <c r="F242" s="10"/>
    </row>
    <row r="243" spans="1:6" x14ac:dyDescent="0.25">
      <c r="A243" s="6" t="s">
        <v>489</v>
      </c>
      <c r="B243" t="str">
        <f>VLOOKUP(INGRESO_MERCADERIA[[#This Row],[CODIGO]],STOCKSANLUIS[],2,FALSE)</f>
        <v>SOLDADURA DE PLATA HARRIS  AL 15%</v>
      </c>
      <c r="C243" s="51">
        <v>11</v>
      </c>
      <c r="D243" s="1"/>
      <c r="E243" s="1" t="str">
        <f>VLOOKUP(INGRESO_MERCADERIA[[#This Row],[CODIGO]],STOCKSANLUIS[],7,FALSE)</f>
        <v>C</v>
      </c>
      <c r="F243" s="10"/>
    </row>
    <row r="244" spans="1:6" x14ac:dyDescent="0.25">
      <c r="A244" s="6" t="s">
        <v>491</v>
      </c>
      <c r="B244" t="str">
        <f>VLOOKUP(INGRESO_MERCADERIA[[#This Row],[CODIGO]],STOCKSANLUIS[],2,FALSE)</f>
        <v>FUNDENTE EN PASTA DE 113.5 GR (SSWF1/4) - HARRIS</v>
      </c>
      <c r="C244" s="51">
        <v>0</v>
      </c>
      <c r="D244" s="1"/>
      <c r="E244" s="1" t="str">
        <f>VLOOKUP(INGRESO_MERCADERIA[[#This Row],[CODIGO]],STOCKSANLUIS[],7,FALSE)</f>
        <v>C</v>
      </c>
      <c r="F244" s="10"/>
    </row>
    <row r="245" spans="1:6" x14ac:dyDescent="0.25">
      <c r="A245" s="6" t="s">
        <v>493</v>
      </c>
      <c r="B245" t="str">
        <f>VLOOKUP(INGRESO_MERCADERIA[[#This Row],[CODIGO]],STOCKSANLUIS[],2,FALSE)</f>
        <v>EVAPORADOR ESTATICO VERTICAL MIPAL  300  14T  5/8  10MM  LMV321430</v>
      </c>
      <c r="C245" s="51">
        <v>0</v>
      </c>
      <c r="D245" s="1"/>
      <c r="E245" s="1">
        <f>VLOOKUP(INGRESO_MERCADERIA[[#This Row],[CODIGO]],STOCKSANLUIS[],7,FALSE)</f>
        <v>0</v>
      </c>
      <c r="F245" s="10"/>
    </row>
    <row r="246" spans="1:6" x14ac:dyDescent="0.25">
      <c r="A246" s="6" t="s">
        <v>495</v>
      </c>
      <c r="B246" t="str">
        <f>VLOOKUP(INGRESO_MERCADERIA[[#This Row],[CODIGO]],STOCKSANLUIS[],2,FALSE)</f>
        <v>EVAPORADOR ESTATICO VERTICAL MIPAL  350  14T  5/8  10MM  LMV321435</v>
      </c>
      <c r="C246" s="51">
        <v>0</v>
      </c>
      <c r="D246" s="1"/>
      <c r="E246" s="1">
        <f>VLOOKUP(INGRESO_MERCADERIA[[#This Row],[CODIGO]],STOCKSANLUIS[],7,FALSE)</f>
        <v>0</v>
      </c>
      <c r="F246" s="10"/>
    </row>
    <row r="247" spans="1:6" x14ac:dyDescent="0.25">
      <c r="A247" s="6" t="s">
        <v>497</v>
      </c>
      <c r="B247" t="str">
        <f>VLOOKUP(INGRESO_MERCADERIA[[#This Row],[CODIGO]],STOCKSANLUIS[],2,FALSE)</f>
        <v>LAMAS DE PVC ALECO 12X0.12X150 (30 CM X 3MMX 45.72 M) AMBERTECH ANTI-INSECT SMOOTH - 170026</v>
      </c>
      <c r="C247" s="51">
        <v>0</v>
      </c>
      <c r="D247" s="1"/>
      <c r="E247" s="1">
        <f>VLOOKUP(INGRESO_MERCADERIA[[#This Row],[CODIGO]],STOCKSANLUIS[],7,FALSE)</f>
        <v>0</v>
      </c>
      <c r="F247" s="10"/>
    </row>
    <row r="248" spans="1:6" x14ac:dyDescent="0.25">
      <c r="A248" s="6" t="s">
        <v>499</v>
      </c>
      <c r="B248" t="str">
        <f>VLOOKUP(INGRESO_MERCADERIA[[#This Row],[CODIGO]],STOCKSANLUIS[],2,FALSE)</f>
        <v>JUEGO DE BRIDAS DE 3/4 SOLDABLE - COD - 027N1120 - DANFOSS</v>
      </c>
      <c r="C248" s="51">
        <v>0</v>
      </c>
      <c r="D248" s="1"/>
      <c r="E248" s="1">
        <f>VLOOKUP(INGRESO_MERCADERIA[[#This Row],[CODIGO]],STOCKSANLUIS[],7,FALSE)</f>
        <v>0</v>
      </c>
      <c r="F248" s="10"/>
    </row>
    <row r="249" spans="1:6" x14ac:dyDescent="0.25">
      <c r="A249" s="6" t="s">
        <v>501</v>
      </c>
      <c r="B249" t="str">
        <f>VLOOKUP(INGRESO_MERCADERIA[[#This Row],[CODIGO]],STOCKSANLUIS[],2,FALSE)</f>
        <v>VALVULA SOLENOIDE DANFOSS EVRA 10 CON FLANGES, MANUAL - 032F6210</v>
      </c>
      <c r="C249" s="51">
        <v>0</v>
      </c>
      <c r="D249" s="1"/>
      <c r="E249" s="1">
        <f>VLOOKUP(INGRESO_MERCADERIA[[#This Row],[CODIGO]],STOCKSANLUIS[],7,FALSE)</f>
        <v>0</v>
      </c>
      <c r="F249" s="10"/>
    </row>
    <row r="250" spans="1:6" x14ac:dyDescent="0.25">
      <c r="A250" s="6" t="s">
        <v>503</v>
      </c>
      <c r="B250" t="str">
        <f>VLOOKUP(INGRESO_MERCADERIA[[#This Row],[CODIGO]],STOCKSANLUIS[],2,FALSE)</f>
        <v>FILTRO DANFOSS FA 15 PARA EVRA/T 10 Y 15 - 006-1012</v>
      </c>
      <c r="C250" s="51">
        <v>0</v>
      </c>
      <c r="D250" s="1"/>
      <c r="E250" s="1">
        <f>VLOOKUP(INGRESO_MERCADERIA[[#This Row],[CODIGO]],STOCKSANLUIS[],7,FALSE)</f>
        <v>0</v>
      </c>
      <c r="F250" s="10"/>
    </row>
    <row r="251" spans="1:6" x14ac:dyDescent="0.25">
      <c r="A251" s="6" t="s">
        <v>505</v>
      </c>
      <c r="B251" t="str">
        <f>VLOOKUP(INGRESO_MERCADERIA[[#This Row],[CODIGO]],STOCKSANLUIS[],2,FALSE)</f>
        <v>FILTRO DANFOSS FA 20 PARA EVRA/T 20 - 006-1013</v>
      </c>
      <c r="C251" s="51">
        <v>0</v>
      </c>
      <c r="D251" s="1"/>
      <c r="E251" s="1">
        <f>VLOOKUP(INGRESO_MERCADERIA[[#This Row],[CODIGO]],STOCKSANLUIS[],7,FALSE)</f>
        <v>0</v>
      </c>
      <c r="F251" s="10"/>
    </row>
    <row r="252" spans="1:6" x14ac:dyDescent="0.25">
      <c r="A252" s="6" t="s">
        <v>507</v>
      </c>
      <c r="B252" t="str">
        <f>VLOOKUP(INGRESO_MERCADERIA[[#This Row],[CODIGO]],STOCKSANLUIS[],2,FALSE)</f>
        <v>JUEGO DE BRIDA DANFOSS 1"  - 027N1225</v>
      </c>
      <c r="C252" s="51">
        <v>0</v>
      </c>
      <c r="D252" s="1"/>
      <c r="E252" s="1">
        <f>VLOOKUP(INGRESO_MERCADERIA[[#This Row],[CODIGO]],STOCKSANLUIS[],7,FALSE)</f>
        <v>0</v>
      </c>
      <c r="F252" s="10"/>
    </row>
    <row r="253" spans="1:6" x14ac:dyDescent="0.25">
      <c r="A253" s="6" t="s">
        <v>509</v>
      </c>
      <c r="B253" t="str">
        <f>VLOOKUP(INGRESO_MERCADERIA[[#This Row],[CODIGO]],STOCKSANLUIS[],2,FALSE)</f>
        <v>JUEGO DE BRIDA DANFOSS  3/4" - 027N1220</v>
      </c>
      <c r="C253" s="51">
        <v>0</v>
      </c>
      <c r="D253" s="1"/>
      <c r="E253" s="1">
        <f>VLOOKUP(INGRESO_MERCADERIA[[#This Row],[CODIGO]],STOCKSANLUIS[],7,FALSE)</f>
        <v>0</v>
      </c>
      <c r="F253" s="10"/>
    </row>
    <row r="254" spans="1:6" x14ac:dyDescent="0.25">
      <c r="A254" s="6" t="s">
        <v>511</v>
      </c>
      <c r="B254" t="str">
        <f>VLOOKUP(INGRESO_MERCADERIA[[#This Row],[CODIGO]],STOCKSANLUIS[],2,FALSE)</f>
        <v>VALVULA CHECK ANTIRRETORNO O  DE RETENCIÓN DANFOSS  NRVA 20, 3/4" - 020-2001</v>
      </c>
      <c r="C254" s="51">
        <v>0</v>
      </c>
      <c r="D254" s="1"/>
      <c r="E254" s="1">
        <f>VLOOKUP(INGRESO_MERCADERIA[[#This Row],[CODIGO]],STOCKSANLUIS[],7,FALSE)</f>
        <v>0</v>
      </c>
      <c r="F254" s="10"/>
    </row>
    <row r="255" spans="1:6" x14ac:dyDescent="0.25">
      <c r="A255" s="6" t="s">
        <v>513</v>
      </c>
      <c r="B255" t="str">
        <f>VLOOKUP(INGRESO_MERCADERIA[[#This Row],[CODIGO]],STOCKSANLUIS[],2,FALSE)</f>
        <v>VALVULA CHECKANTIRRETORNO O  DE RETENCIÓN  DANFOSS NRVA 25, 1" - 020-2002</v>
      </c>
      <c r="C255" s="51">
        <v>0</v>
      </c>
      <c r="D255" s="1"/>
      <c r="E255" s="1">
        <f>VLOOKUP(INGRESO_MERCADERIA[[#This Row],[CODIGO]],STOCKSANLUIS[],7,FALSE)</f>
        <v>0</v>
      </c>
      <c r="F255" s="10"/>
    </row>
    <row r="256" spans="1:6" x14ac:dyDescent="0.25">
      <c r="A256" s="6" t="s">
        <v>515</v>
      </c>
      <c r="B256" t="str">
        <f>VLOOKUP(INGRESO_MERCADERIA[[#This Row],[CODIGO]],STOCKSANLUIS[],2,FALSE)</f>
        <v>VALVULA DE PASO RECTO DANFOSS SVA 32 A 221, 1 1/4" - 148B3651</v>
      </c>
      <c r="C256" s="51">
        <v>0</v>
      </c>
      <c r="D256" s="1"/>
      <c r="E256" s="1">
        <f>VLOOKUP(INGRESO_MERCADERIA[[#This Row],[CODIGO]],STOCKSANLUIS[],7,FALSE)</f>
        <v>0</v>
      </c>
      <c r="F256" s="10"/>
    </row>
    <row r="257" spans="1:6" x14ac:dyDescent="0.25">
      <c r="A257" s="6" t="s">
        <v>517</v>
      </c>
      <c r="B257" t="str">
        <f>VLOOKUP(INGRESO_MERCADERIA[[#This Row],[CODIGO]],STOCKSANLUIS[],2,FALSE)</f>
        <v>CONTROLADOR DANFOSS EKC 202C - SIN SENSOR -084B8523</v>
      </c>
      <c r="C257" s="51">
        <v>0</v>
      </c>
      <c r="D257" s="1"/>
      <c r="E257" s="1">
        <f>VLOOKUP(INGRESO_MERCADERIA[[#This Row],[CODIGO]],STOCKSANLUIS[],7,FALSE)</f>
        <v>0</v>
      </c>
      <c r="F257" s="10"/>
    </row>
    <row r="258" spans="1:6" x14ac:dyDescent="0.25">
      <c r="A258" s="6" t="s">
        <v>519</v>
      </c>
      <c r="B258" t="str">
        <f>VLOOKUP(INGRESO_MERCADERIA[[#This Row],[CODIGO]],STOCKSANLUIS[],2,FALSE)</f>
        <v>HELICE DE ALUMINIO AL-ST 12 X 32 X 4 (300 MM) PARA HCM018 - 191U1391</v>
      </c>
      <c r="C258" s="51">
        <v>4</v>
      </c>
      <c r="D258" s="1"/>
      <c r="E258" s="1" t="str">
        <f>VLOOKUP(INGRESO_MERCADERIA[[#This Row],[CODIGO]],STOCKSANLUIS[],7,FALSE)</f>
        <v>A</v>
      </c>
      <c r="F258" s="10"/>
    </row>
    <row r="259" spans="1:6" x14ac:dyDescent="0.25">
      <c r="A259" s="6" t="s">
        <v>521</v>
      </c>
      <c r="B259" t="str">
        <f>VLOOKUP(INGRESO_MERCADERIA[[#This Row],[CODIGO]],STOCKSANLUIS[],2,FALSE)</f>
        <v>HELICE DE ALUMINIO AL-ST 14 X 33 X 4 (350 MM) PARA HCM022 - 7002000</v>
      </c>
      <c r="C259" s="51">
        <v>2</v>
      </c>
      <c r="D259" s="1"/>
      <c r="E259" s="1" t="str">
        <f>VLOOKUP(INGRESO_MERCADERIA[[#This Row],[CODIGO]],STOCKSANLUIS[],7,FALSE)</f>
        <v>A</v>
      </c>
      <c r="F259" s="10"/>
    </row>
    <row r="260" spans="1:6" x14ac:dyDescent="0.25">
      <c r="A260" s="6" t="s">
        <v>523</v>
      </c>
      <c r="B260" t="str">
        <f>VLOOKUP(INGRESO_MERCADERIA[[#This Row],[CODIGO]],STOCKSANLUIS[],2,FALSE)</f>
        <v>HELICE DE ALUMINIO AL-ST 22 X 32 X 4 (600 MM) PARA HGM125-HGM160 - 7002002</v>
      </c>
      <c r="C260" s="51">
        <v>0</v>
      </c>
      <c r="D260" s="1"/>
      <c r="E260" s="1">
        <f>VLOOKUP(INGRESO_MERCADERIA[[#This Row],[CODIGO]],STOCKSANLUIS[],7,FALSE)</f>
        <v>0</v>
      </c>
      <c r="F260" s="10"/>
    </row>
    <row r="261" spans="1:6" x14ac:dyDescent="0.25">
      <c r="A261" s="6" t="s">
        <v>525</v>
      </c>
      <c r="B261" t="str">
        <f>VLOOKUP(INGRESO_MERCADERIA[[#This Row],[CODIGO]],STOCKSANLUIS[],2,FALSE)</f>
        <v>MOTOVENTILADOR 1/2 HP 220V 1 60HZ PARA HCM036 - HGM080 - 191U137320</v>
      </c>
      <c r="C261" s="51">
        <v>0</v>
      </c>
      <c r="D261" s="1"/>
      <c r="E261" s="1">
        <f>VLOOKUP(INGRESO_MERCADERIA[[#This Row],[CODIGO]],STOCKSANLUIS[],7,FALSE)</f>
        <v>0</v>
      </c>
      <c r="F261" s="10"/>
    </row>
    <row r="262" spans="1:6" x14ac:dyDescent="0.25">
      <c r="A262" s="6" t="s">
        <v>527</v>
      </c>
      <c r="B262" t="str">
        <f>VLOOKUP(INGRESO_MERCADERIA[[#This Row],[CODIGO]],STOCKSANLUIS[],2,FALSE)</f>
        <v>MOTOVENTILADOR 1/6 HP 220V 1 60HZ PARA HCM018 - 191U137020</v>
      </c>
      <c r="C262" s="51">
        <v>0</v>
      </c>
      <c r="D262" s="1"/>
      <c r="E262" s="1">
        <f>VLOOKUP(INGRESO_MERCADERIA[[#This Row],[CODIGO]],STOCKSANLUIS[],7,FALSE)</f>
        <v>0</v>
      </c>
      <c r="F262" s="10"/>
    </row>
    <row r="263" spans="1:6" x14ac:dyDescent="0.25">
      <c r="A263" s="6" t="s">
        <v>529</v>
      </c>
      <c r="B263" t="str">
        <f>VLOOKUP(INGRESO_MERCADERIA[[#This Row],[CODIGO]],STOCKSANLUIS[],2,FALSE)</f>
        <v>MOTOVENTILADOR 3/4 HP 220V 1 60HZ PARA HGM100 - HGM160 - 191U137420</v>
      </c>
      <c r="C263" s="51">
        <v>0</v>
      </c>
      <c r="D263" s="1"/>
      <c r="E263" s="1">
        <f>VLOOKUP(INGRESO_MERCADERIA[[#This Row],[CODIGO]],STOCKSANLUIS[],7,FALSE)</f>
        <v>0</v>
      </c>
      <c r="F263" s="10"/>
    </row>
    <row r="264" spans="1:6" x14ac:dyDescent="0.25">
      <c r="A264" s="6" t="s">
        <v>531</v>
      </c>
      <c r="B264" t="str">
        <f>VLOOKUP(INGRESO_MERCADERIA[[#This Row],[CODIGO]],STOCKSANLUIS[],2,FALSE)</f>
        <v>CORTINA DE AIRE INNOVAIR DE 0.90 MTS   ACS36I-2</v>
      </c>
      <c r="C264" s="51">
        <v>0</v>
      </c>
      <c r="D264" s="1"/>
      <c r="E264" s="1">
        <f>VLOOKUP(INGRESO_MERCADERIA[[#This Row],[CODIGO]],STOCKSANLUIS[],7,FALSE)</f>
        <v>0</v>
      </c>
      <c r="F264" s="10"/>
    </row>
    <row r="265" spans="1:6" x14ac:dyDescent="0.25">
      <c r="A265" s="6" t="s">
        <v>533</v>
      </c>
      <c r="B265" t="str">
        <f>VLOOKUP(INGRESO_MERCADERIA[[#This Row],[CODIGO]],STOCKSANLUIS[],2,FALSE)</f>
        <v>CORTINA DE AIRE INNOVAIR DE 1.20 MTS   ACS48I-2</v>
      </c>
      <c r="C265" s="51">
        <v>0</v>
      </c>
      <c r="D265" s="1"/>
      <c r="E265" s="1">
        <f>VLOOKUP(INGRESO_MERCADERIA[[#This Row],[CODIGO]],STOCKSANLUIS[],7,FALSE)</f>
        <v>0</v>
      </c>
      <c r="F265" s="10"/>
    </row>
    <row r="266" spans="1:6" x14ac:dyDescent="0.25">
      <c r="A266" s="6" t="s">
        <v>535</v>
      </c>
      <c r="B266" t="str">
        <f>VLOOKUP(INGRESO_MERCADERIA[[#This Row],[CODIGO]],STOCKSANLUIS[],2,FALSE)</f>
        <v>CORTINA DE AIRE INNOVAIR DE 1.50 MTS   ACS60I-2</v>
      </c>
      <c r="C266" s="51">
        <v>0</v>
      </c>
      <c r="D266" s="1"/>
      <c r="E266" s="1">
        <f>VLOOKUP(INGRESO_MERCADERIA[[#This Row],[CODIGO]],STOCKSANLUIS[],7,FALSE)</f>
        <v>0</v>
      </c>
      <c r="F266" s="10"/>
    </row>
    <row r="267" spans="1:6" x14ac:dyDescent="0.25">
      <c r="A267" s="6" t="s">
        <v>537</v>
      </c>
      <c r="B267" t="str">
        <f>VLOOKUP(INGRESO_MERCADERIA[[#This Row],[CODIGO]],STOCKSANLUIS[],2,FALSE)</f>
        <v>CONVERTER RS485 WIRELESS</v>
      </c>
      <c r="C267" s="51">
        <v>0</v>
      </c>
      <c r="D267" s="1"/>
      <c r="E267" s="1">
        <f>VLOOKUP(INGRESO_MERCADERIA[[#This Row],[CODIGO]],STOCKSANLUIS[],7,FALSE)</f>
        <v>0</v>
      </c>
      <c r="F267" s="10"/>
    </row>
    <row r="268" spans="1:6" x14ac:dyDescent="0.25">
      <c r="A268" s="6" t="s">
        <v>539</v>
      </c>
      <c r="B268" t="str">
        <f>VLOOKUP(INGRESO_MERCADERIA[[#This Row],[CODIGO]],STOCKSANLUIS[],2,FALSE)</f>
        <v>ROUTER FULL GAUGE RS-485 WIRELESS</v>
      </c>
      <c r="C268" s="51">
        <v>0</v>
      </c>
      <c r="D268" s="1"/>
      <c r="E268" s="1">
        <f>VLOOKUP(INGRESO_MERCADERIA[[#This Row],[CODIGO]],STOCKSANLUIS[],7,FALSE)</f>
        <v>0</v>
      </c>
      <c r="F268" s="10"/>
    </row>
    <row r="269" spans="1:6" x14ac:dyDescent="0.25">
      <c r="A269" s="6" t="s">
        <v>541</v>
      </c>
      <c r="B269" t="str">
        <f>VLOOKUP(INGRESO_MERCADERIA[[#This Row],[CODIGO]],STOCKSANLUIS[],2,FALSE)</f>
        <v>PRESOSTATO DIGITAL FULL GAUGE PCT-1600 PLUS</v>
      </c>
      <c r="C269" s="51">
        <v>0</v>
      </c>
      <c r="D269" s="1"/>
      <c r="E269" s="1">
        <f>VLOOKUP(INGRESO_MERCADERIA[[#This Row],[CODIGO]],STOCKSANLUIS[],7,FALSE)</f>
        <v>0</v>
      </c>
      <c r="F269" s="10"/>
    </row>
    <row r="270" spans="1:6" x14ac:dyDescent="0.25">
      <c r="A270" s="6" t="s">
        <v>543</v>
      </c>
      <c r="B270" t="str">
        <f>VLOOKUP(INGRESO_MERCADERIA[[#This Row],[CODIGO]],STOCKSANLUIS[],2,FALSE)</f>
        <v>RESISTENCIA FLEXIBLE TECNOLATINA 30W/MT 220V</v>
      </c>
      <c r="C270" s="51">
        <v>0</v>
      </c>
      <c r="D270" s="1"/>
      <c r="E270" s="1">
        <f>VLOOKUP(INGRESO_MERCADERIA[[#This Row],[CODIGO]],STOCKSANLUIS[],7,FALSE)</f>
        <v>0</v>
      </c>
      <c r="F270" s="10"/>
    </row>
    <row r="271" spans="1:6" x14ac:dyDescent="0.25">
      <c r="A271" s="6" t="s">
        <v>545</v>
      </c>
      <c r="B271" t="str">
        <f>VLOOKUP(INGRESO_MERCADERIA[[#This Row],[CODIGO]],STOCKSANLUIS[],2,FALSE)</f>
        <v>GAS REFRIGERANTE R-437A PLUS (ISCEON MO49 PLUS) DUPONT X 750 GR - REEMPLAZO DEL R-12</v>
      </c>
      <c r="C271" s="51">
        <v>0</v>
      </c>
      <c r="D271" s="1"/>
      <c r="E271" s="1">
        <f>VLOOKUP(INGRESO_MERCADERIA[[#This Row],[CODIGO]],STOCKSANLUIS[],7,FALSE)</f>
        <v>0</v>
      </c>
      <c r="F271" s="10"/>
    </row>
    <row r="272" spans="1:6" x14ac:dyDescent="0.25">
      <c r="A272" s="6" t="s">
        <v>547</v>
      </c>
      <c r="B272" t="str">
        <f>VLOOKUP(INGRESO_MERCADERIA[[#This Row],[CODIGO]],STOCKSANLUIS[],2,FALSE)</f>
        <v>BUJE DE BANCADA INTERMEDIARIO MOD 4H-25.2/6G-40.2 - ADAPR004101</v>
      </c>
      <c r="C272" s="51">
        <v>0</v>
      </c>
      <c r="D272" s="1"/>
      <c r="E272" s="1">
        <f>VLOOKUP(INGRESO_MERCADERIA[[#This Row],[CODIGO]],STOCKSANLUIS[],7,FALSE)</f>
        <v>0</v>
      </c>
      <c r="F272" s="10"/>
    </row>
    <row r="273" spans="1:6" x14ac:dyDescent="0.25">
      <c r="A273" s="6" t="s">
        <v>549</v>
      </c>
      <c r="B273" t="str">
        <f>VLOOKUP(INGRESO_MERCADERIA[[#This Row],[CODIGO]],STOCKSANLUIS[],2,FALSE)</f>
        <v>BUJE TAPA DE BANCADA MOD 4H-25.2/6G-40.2 - ADAPR000302</v>
      </c>
      <c r="C273" s="51">
        <v>0</v>
      </c>
      <c r="D273" s="1"/>
      <c r="E273" s="1">
        <f>VLOOKUP(INGRESO_MERCADERIA[[#This Row],[CODIGO]],STOCKSANLUIS[],7,FALSE)</f>
        <v>0</v>
      </c>
      <c r="F273" s="10"/>
    </row>
    <row r="274" spans="1:6" x14ac:dyDescent="0.25">
      <c r="A274" s="6" t="s">
        <v>551</v>
      </c>
      <c r="B274" t="str">
        <f>VLOOKUP(INGRESO_MERCADERIA[[#This Row],[CODIGO]],STOCKSANLUIS[],2,FALSE)</f>
        <v>BUJE TAPA DE BANCADA INTER. 4H-25.2/6G-40.2 - ADAPR004102</v>
      </c>
      <c r="C274" s="51">
        <v>0</v>
      </c>
      <c r="D274" s="1"/>
      <c r="E274" s="1">
        <f>VLOOKUP(INGRESO_MERCADERIA[[#This Row],[CODIGO]],STOCKSANLUIS[],7,FALSE)</f>
        <v>0</v>
      </c>
      <c r="F274" s="10"/>
    </row>
    <row r="275" spans="1:6" x14ac:dyDescent="0.25">
      <c r="A275" s="6" t="s">
        <v>553</v>
      </c>
      <c r="B275" t="str">
        <f>VLOOKUP(INGRESO_MERCADERIA[[#This Row],[CODIGO]],STOCKSANLUIS[],2,FALSE)</f>
        <v>CALEFACTOR DE CARTER 140/22V MOD 4H-25.2/6G-40.2 - ADAPR003113</v>
      </c>
      <c r="C275" s="51">
        <v>1</v>
      </c>
      <c r="D275" s="1"/>
      <c r="E275" s="1" t="str">
        <f>VLOOKUP(INGRESO_MERCADERIA[[#This Row],[CODIGO]],STOCKSANLUIS[],7,FALSE)</f>
        <v>A</v>
      </c>
      <c r="F275" s="10"/>
    </row>
    <row r="276" spans="1:6" x14ac:dyDescent="0.25">
      <c r="A276" s="6" t="s">
        <v>555</v>
      </c>
      <c r="B276" t="str">
        <f>VLOOKUP(INGRESO_MERCADERIA[[#This Row],[CODIGO]],STOCKSANLUIS[],2,FALSE)</f>
        <v>CJ BIELA PISTON 070 MOD 4H-25.2 - ADAPR001301</v>
      </c>
      <c r="C276" s="51">
        <v>0</v>
      </c>
      <c r="D276" s="1"/>
      <c r="E276" s="1">
        <f>VLOOKUP(INGRESO_MERCADERIA[[#This Row],[CODIGO]],STOCKSANLUIS[],7,FALSE)</f>
        <v>0</v>
      </c>
      <c r="F276" s="10"/>
    </row>
    <row r="277" spans="1:6" x14ac:dyDescent="0.25">
      <c r="A277" s="6" t="s">
        <v>557</v>
      </c>
      <c r="B277" t="str">
        <f>VLOOKUP(INGRESO_MERCADERIA[[#This Row],[CODIGO]],STOCKSANLUIS[],2,FALSE)</f>
        <v>CJ BIELA PISTON 075 MOD 6G-40.2 - ADBPR001301</v>
      </c>
      <c r="C277" s="51">
        <v>0</v>
      </c>
      <c r="D277" s="1"/>
      <c r="E277" s="1">
        <f>VLOOKUP(INGRESO_MERCADERIA[[#This Row],[CODIGO]],STOCKSANLUIS[],7,FALSE)</f>
        <v>0</v>
      </c>
      <c r="F277" s="10"/>
    </row>
    <row r="278" spans="1:6" x14ac:dyDescent="0.25">
      <c r="A278" s="6" t="s">
        <v>559</v>
      </c>
      <c r="B278" t="str">
        <f>VLOOKUP(INGRESO_MERCADERIA[[#This Row],[CODIGO]],STOCKSANLUIS[],2,FALSE)</f>
        <v>CJ JUNTAS MOD 4H-25.2 - CDFPR014102</v>
      </c>
      <c r="C278" s="51">
        <v>1</v>
      </c>
      <c r="D278" s="1"/>
      <c r="E278" s="1" t="str">
        <f>VLOOKUP(INGRESO_MERCADERIA[[#This Row],[CODIGO]],STOCKSANLUIS[],7,FALSE)</f>
        <v>A</v>
      </c>
      <c r="F278" s="10"/>
    </row>
    <row r="279" spans="1:6" x14ac:dyDescent="0.25">
      <c r="A279" s="6" t="s">
        <v>561</v>
      </c>
      <c r="B279" t="str">
        <f>VLOOKUP(INGRESO_MERCADERIA[[#This Row],[CODIGO]],STOCKSANLUIS[],2,FALSE)</f>
        <v>CJ JUNTAS MOD 6G-40.2 - CECPR014102</v>
      </c>
      <c r="C279" s="51">
        <v>0</v>
      </c>
      <c r="D279" s="1"/>
      <c r="E279" s="1">
        <f>VLOOKUP(INGRESO_MERCADERIA[[#This Row],[CODIGO]],STOCKSANLUIS[],7,FALSE)</f>
        <v>0</v>
      </c>
      <c r="F279" s="10"/>
    </row>
    <row r="280" spans="1:6" x14ac:dyDescent="0.25">
      <c r="A280" s="6" t="s">
        <v>563</v>
      </c>
      <c r="B280" t="str">
        <f>VLOOKUP(INGRESO_MERCADERIA[[#This Row],[CODIGO]],STOCKSANLUIS[],2,FALSE)</f>
        <v>CJ PLATO DE VALVULA 070 MOD 4H-25.2 - ADAPR005701</v>
      </c>
      <c r="C280" s="51">
        <v>0</v>
      </c>
      <c r="D280" s="1"/>
      <c r="E280" s="1">
        <f>VLOOKUP(INGRESO_MERCADERIA[[#This Row],[CODIGO]],STOCKSANLUIS[],7,FALSE)</f>
        <v>0</v>
      </c>
      <c r="F280" s="10"/>
    </row>
    <row r="281" spans="1:6" x14ac:dyDescent="0.25">
      <c r="A281" s="6" t="s">
        <v>565</v>
      </c>
      <c r="B281" t="str">
        <f>VLOOKUP(INGRESO_MERCADERIA[[#This Row],[CODIGO]],STOCKSANLUIS[],2,FALSE)</f>
        <v>CJ PLATO DE VALVULA 075 MOD 6G-40.2 - ADBPR005701</v>
      </c>
      <c r="C281" s="51">
        <v>0</v>
      </c>
      <c r="D281" s="1"/>
      <c r="E281" s="1">
        <f>VLOOKUP(INGRESO_MERCADERIA[[#This Row],[CODIGO]],STOCKSANLUIS[],7,FALSE)</f>
        <v>0</v>
      </c>
      <c r="F281" s="10"/>
    </row>
    <row r="282" spans="1:6" x14ac:dyDescent="0.25">
      <c r="A282" s="6" t="s">
        <v>567</v>
      </c>
      <c r="B282" t="str">
        <f>VLOOKUP(INGRESO_MERCADERIA[[#This Row],[CODIGO]],STOCKSANLUIS[],2,FALSE)</f>
        <v>CJ VALVULA SEGURIDA MOD 4H-25.2/6G-40.2 - ACAPR0010401</v>
      </c>
      <c r="C282" s="51">
        <v>2</v>
      </c>
      <c r="D282" s="1"/>
      <c r="E282" s="1" t="str">
        <f>VLOOKUP(INGRESO_MERCADERIA[[#This Row],[CODIGO]],STOCKSANLUIS[],7,FALSE)</f>
        <v>A</v>
      </c>
      <c r="F282" s="10"/>
    </row>
    <row r="283" spans="1:6" x14ac:dyDescent="0.25">
      <c r="A283" s="6" t="s">
        <v>569</v>
      </c>
      <c r="B283" t="str">
        <f>VLOOKUP(INGRESO_MERCADERIA[[#This Row],[CODIGO]],STOCKSANLUIS[],2,FALSE)</f>
        <v>UNIDAD DE CONTROL INT 69 VS MOD 4H-25.2/6G-40.2 - CABPR010001</v>
      </c>
      <c r="C283" s="51">
        <v>0</v>
      </c>
      <c r="D283" s="1"/>
      <c r="E283" s="1">
        <f>VLOOKUP(INGRESO_MERCADERIA[[#This Row],[CODIGO]],STOCKSANLUIS[],7,FALSE)</f>
        <v>0</v>
      </c>
      <c r="F283" s="10"/>
    </row>
    <row r="284" spans="1:6" x14ac:dyDescent="0.25">
      <c r="A284" s="6" t="s">
        <v>571</v>
      </c>
      <c r="B284" t="str">
        <f>VLOOKUP(INGRESO_MERCADERIA[[#This Row],[CODIGO]],STOCKSANLUIS[],2,FALSE)</f>
        <v>TERMOSTATO DIGITAL FULL GAUGE TC-900 RG2P SLIM 110/220V / VER COD.01531</v>
      </c>
      <c r="C284" s="51">
        <v>0</v>
      </c>
      <c r="D284" s="1"/>
      <c r="E284" s="1">
        <f>VLOOKUP(INGRESO_MERCADERIA[[#This Row],[CODIGO]],STOCKSANLUIS[],7,FALSE)</f>
        <v>0</v>
      </c>
      <c r="F284" s="10"/>
    </row>
    <row r="285" spans="1:6" x14ac:dyDescent="0.25">
      <c r="A285" s="6" t="s">
        <v>573</v>
      </c>
      <c r="B285" t="str">
        <f>VLOOKUP(INGRESO_MERCADERIA[[#This Row],[CODIGO]],STOCKSANLUIS[],2,FALSE)</f>
        <v>TUBERIA RIGIDA DE COBRE TIPO L - 1/2"</v>
      </c>
      <c r="C285" s="51">
        <v>0</v>
      </c>
      <c r="D285" s="1"/>
      <c r="E285" s="1">
        <f>VLOOKUP(INGRESO_MERCADERIA[[#This Row],[CODIGO]],STOCKSANLUIS[],7,FALSE)</f>
        <v>0</v>
      </c>
      <c r="F285" s="10"/>
    </row>
    <row r="286" spans="1:6" x14ac:dyDescent="0.25">
      <c r="A286" s="6" t="s">
        <v>575</v>
      </c>
      <c r="B286" t="str">
        <f>VLOOKUP(INGRESO_MERCADERIA[[#This Row],[CODIGO]],STOCKSANLUIS[],2,FALSE)</f>
        <v>GAS REFRIGERANTE R-22X 13.60 KG - REFRON</v>
      </c>
      <c r="C286" s="51">
        <v>0</v>
      </c>
      <c r="D286" s="1"/>
      <c r="E286" s="1">
        <f>VLOOKUP(INGRESO_MERCADERIA[[#This Row],[CODIGO]],STOCKSANLUIS[],7,FALSE)</f>
        <v>0</v>
      </c>
      <c r="F286" s="10"/>
    </row>
    <row r="287" spans="1:6" x14ac:dyDescent="0.25">
      <c r="A287" s="6" t="s">
        <v>577</v>
      </c>
      <c r="B287" t="str">
        <f>VLOOKUP(INGRESO_MERCADERIA[[#This Row],[CODIGO]],STOCKSANLUIS[],2,FALSE)</f>
        <v>ANGULO INTERIOR 40 X 3.00 MTS</v>
      </c>
      <c r="C287" s="51">
        <v>0</v>
      </c>
      <c r="D287" s="1"/>
      <c r="E287" s="1">
        <f>VLOOKUP(INGRESO_MERCADERIA[[#This Row],[CODIGO]],STOCKSANLUIS[],7,FALSE)</f>
        <v>0</v>
      </c>
      <c r="F287" s="10"/>
    </row>
    <row r="288" spans="1:6" x14ac:dyDescent="0.25">
      <c r="A288" s="6" t="s">
        <v>579</v>
      </c>
      <c r="B288" t="str">
        <f>VLOOKUP(INGRESO_MERCADERIA[[#This Row],[CODIGO]],STOCKSANLUIS[],2,FALSE)</f>
        <v>ANGULO EXTERIOR 40 X 3.00 MTS</v>
      </c>
      <c r="C288" s="51">
        <v>0</v>
      </c>
      <c r="D288" s="1"/>
      <c r="E288" s="1">
        <f>VLOOKUP(INGRESO_MERCADERIA[[#This Row],[CODIGO]],STOCKSANLUIS[],7,FALSE)</f>
        <v>0</v>
      </c>
      <c r="F288" s="10"/>
    </row>
    <row r="289" spans="1:6" x14ac:dyDescent="0.25">
      <c r="A289" s="6" t="s">
        <v>581</v>
      </c>
      <c r="B289" t="str">
        <f>VLOOKUP(INGRESO_MERCADERIA[[#This Row],[CODIGO]],STOCKSANLUIS[],2,FALSE)</f>
        <v>FILTRO CERAMICO ANTIACIDOS DANFOSS DCR-48DA  CON JUNTA - 023U5381</v>
      </c>
      <c r="C289" s="51">
        <v>20</v>
      </c>
      <c r="D289" s="1"/>
      <c r="E289" s="1" t="str">
        <f>VLOOKUP(INGRESO_MERCADERIA[[#This Row],[CODIGO]],STOCKSANLUIS[],7,FALSE)</f>
        <v>A</v>
      </c>
      <c r="F289" s="10"/>
    </row>
    <row r="290" spans="1:6" x14ac:dyDescent="0.25">
      <c r="A290" s="6" t="s">
        <v>583</v>
      </c>
      <c r="B290" t="str">
        <f>VLOOKUP(INGRESO_MERCADERIA[[#This Row],[CODIGO]],STOCKSANLUIS[],2,FALSE)</f>
        <v>FIA 32 A ANG 1 1/4 - 148H3066</v>
      </c>
      <c r="C290" s="51">
        <v>0</v>
      </c>
      <c r="D290" s="1"/>
      <c r="E290" s="1">
        <f>VLOOKUP(INGRESO_MERCADERIA[[#This Row],[CODIGO]],STOCKSANLUIS[],7,FALSE)</f>
        <v>0</v>
      </c>
      <c r="F290" s="10"/>
    </row>
    <row r="291" spans="1:6" x14ac:dyDescent="0.25">
      <c r="A291" s="6" t="s">
        <v>585</v>
      </c>
      <c r="B291" t="str">
        <f>VLOOKUP(INGRESO_MERCADERIA[[#This Row],[CODIGO]],STOCKSANLUIS[],2,FALSE)</f>
        <v xml:space="preserve">SENSOR DUAL DE TEMPERATURA Y HUMEDAD SB-56 - 2.5M - FULL GAUGE </v>
      </c>
      <c r="C291" s="51">
        <v>0</v>
      </c>
      <c r="D291" s="1"/>
      <c r="E291" s="1" t="str">
        <f>VLOOKUP(INGRESO_MERCADERIA[[#This Row],[CODIGO]],STOCKSANLUIS[],7,FALSE)</f>
        <v>C</v>
      </c>
      <c r="F291" s="10"/>
    </row>
    <row r="292" spans="1:6" x14ac:dyDescent="0.25">
      <c r="A292" s="6" t="s">
        <v>587</v>
      </c>
      <c r="B292" t="str">
        <f>VLOOKUP(INGRESO_MERCADERIA[[#This Row],[CODIGO]],STOCKSANLUIS[],2,FALSE)</f>
        <v>CONTROLADOR DE TEMPERATURA DIGITAL FULL GAUGE MT-516 RIL-12/24V</v>
      </c>
      <c r="C292" s="51">
        <v>0</v>
      </c>
      <c r="D292" s="1"/>
      <c r="E292" s="1">
        <f>VLOOKUP(INGRESO_MERCADERIA[[#This Row],[CODIGO]],STOCKSANLUIS[],7,FALSE)</f>
        <v>0</v>
      </c>
      <c r="F292" s="10"/>
    </row>
    <row r="293" spans="1:6" x14ac:dyDescent="0.25">
      <c r="A293" s="6" t="s">
        <v>589</v>
      </c>
      <c r="B293" t="str">
        <f>VLOOKUP(INGRESO_MERCADERIA[[#This Row],[CODIGO]],STOCKSANLUIS[],2,FALSE)</f>
        <v>FILTRO CERAMICO SECADO ELEVADO DANFOSS 48-DC  CON JUNTA- 023U4381</v>
      </c>
      <c r="C293" s="51">
        <v>6</v>
      </c>
      <c r="D293" s="1"/>
      <c r="E293" s="1" t="str">
        <f>VLOOKUP(INGRESO_MERCADERIA[[#This Row],[CODIGO]],STOCKSANLUIS[],7,FALSE)</f>
        <v>A</v>
      </c>
      <c r="F293" s="10"/>
    </row>
    <row r="294" spans="1:6" x14ac:dyDescent="0.25">
      <c r="A294" s="6" t="s">
        <v>591</v>
      </c>
      <c r="B294" t="str">
        <f>VLOOKUP(INGRESO_MERCADERIA[[#This Row],[CODIGO]],STOCKSANLUIS[],2,FALSE)</f>
        <v>VALVULA DE DESCARGA PARA LATA DE GAS (ROSCA FINA)</v>
      </c>
      <c r="C294" s="51">
        <v>0</v>
      </c>
      <c r="D294" s="1"/>
      <c r="E294" s="1">
        <f>VLOOKUP(INGRESO_MERCADERIA[[#This Row],[CODIGO]],STOCKSANLUIS[],7,FALSE)</f>
        <v>0</v>
      </c>
      <c r="F294" s="10"/>
    </row>
    <row r="295" spans="1:6" x14ac:dyDescent="0.25">
      <c r="A295" s="6" t="s">
        <v>593</v>
      </c>
      <c r="B295" t="str">
        <f>VLOOKUP(INGRESO_MERCADERIA[[#This Row],[CODIGO]],STOCKSANLUIS[],2,FALSE)</f>
        <v>CUERPO DE VALVULA SOLENOIDE DANFOSS EVR 2 - 1/4  SOLDABLE</v>
      </c>
      <c r="C295" s="51">
        <v>0</v>
      </c>
      <c r="D295" s="1"/>
      <c r="E295" s="1">
        <f>VLOOKUP(INGRESO_MERCADERIA[[#This Row],[CODIGO]],STOCKSANLUIS[],7,FALSE)</f>
        <v>0</v>
      </c>
      <c r="F295" s="10"/>
    </row>
    <row r="296" spans="1:6" x14ac:dyDescent="0.25">
      <c r="A296" s="6" t="s">
        <v>595</v>
      </c>
      <c r="B296" t="str">
        <f>VLOOKUP(INGRESO_MERCADERIA[[#This Row],[CODIGO]],STOCKSANLUIS[],2,FALSE)</f>
        <v>CUERPO DE VALVULA SOLENOIDE DANFOSS EVR 3 - 3/8  SOLDABLE  032F1204</v>
      </c>
      <c r="C296" s="51">
        <v>3</v>
      </c>
      <c r="D296" s="1"/>
      <c r="E296" s="1" t="str">
        <f>VLOOKUP(INGRESO_MERCADERIA[[#This Row],[CODIGO]],STOCKSANLUIS[],7,FALSE)</f>
        <v>A</v>
      </c>
      <c r="F296" s="10"/>
    </row>
    <row r="297" spans="1:6" x14ac:dyDescent="0.25">
      <c r="A297" s="6" t="s">
        <v>597</v>
      </c>
      <c r="B297" t="str">
        <f>VLOOKUP(INGRESO_MERCADERIA[[#This Row],[CODIGO]],STOCKSANLUIS[],2,FALSE)</f>
        <v>CUERPO DE VALVULA SOLENOIDE DANFOSS EVR 15 - 7/8  SOLDABLE 032L1225 (REEMPLAZO DEL 032F1225)</v>
      </c>
      <c r="C297" s="51">
        <v>2</v>
      </c>
      <c r="D297" s="1"/>
      <c r="E297" s="1" t="str">
        <f>VLOOKUP(INGRESO_MERCADERIA[[#This Row],[CODIGO]],STOCKSANLUIS[],7,FALSE)</f>
        <v>A</v>
      </c>
      <c r="F297" s="10"/>
    </row>
    <row r="298" spans="1:6" x14ac:dyDescent="0.25">
      <c r="A298" s="6" t="s">
        <v>599</v>
      </c>
      <c r="B298" t="str">
        <f>VLOOKUP(INGRESO_MERCADERIA[[#This Row],[CODIGO]],STOCKSANLUIS[],2,FALSE)</f>
        <v>CUERPO DE VALVULA SOLENOIDE DANFOSS EVR 20 - 1 1/8  SOLDABLE  032L1244</v>
      </c>
      <c r="C298" s="51">
        <v>0</v>
      </c>
      <c r="D298" s="1"/>
      <c r="E298" s="1" t="str">
        <f>VLOOKUP(INGRESO_MERCADERIA[[#This Row],[CODIGO]],STOCKSANLUIS[],7,FALSE)</f>
        <v>A</v>
      </c>
      <c r="F298" s="10"/>
    </row>
    <row r="299" spans="1:6" x14ac:dyDescent="0.25">
      <c r="A299" s="6" t="s">
        <v>601</v>
      </c>
      <c r="B299" t="str">
        <f>VLOOKUP(INGRESO_MERCADERIA[[#This Row],[CODIGO]],STOCKSANLUIS[],2,FALSE)</f>
        <v>VALVULA DE BOLA DANFOSS GBC 42S - 1 5/8" - 009G7058 / 009L7058</v>
      </c>
      <c r="C299" s="51">
        <v>0</v>
      </c>
      <c r="D299" s="1"/>
      <c r="E299" s="1">
        <f>VLOOKUP(INGRESO_MERCADERIA[[#This Row],[CODIGO]],STOCKSANLUIS[],7,FALSE)</f>
        <v>0</v>
      </c>
      <c r="F299" s="10"/>
    </row>
    <row r="300" spans="1:6" x14ac:dyDescent="0.25">
      <c r="A300" s="6" t="s">
        <v>603</v>
      </c>
      <c r="B300" t="str">
        <f>VLOOKUP(INGRESO_MERCADERIA[[#This Row],[CODIGO]],STOCKSANLUIS[],2,FALSE)</f>
        <v xml:space="preserve">VALVULA DE BOLA DANFOSS GBC 54S - 2 1/8" SIN VALVULA DE ACCESO - 009G7029 </v>
      </c>
      <c r="C300" s="51">
        <v>0</v>
      </c>
      <c r="D300" s="1"/>
      <c r="E300" s="1">
        <f>VLOOKUP(INGRESO_MERCADERIA[[#This Row],[CODIGO]],STOCKSANLUIS[],7,FALSE)</f>
        <v>0</v>
      </c>
      <c r="F300" s="10"/>
    </row>
    <row r="301" spans="1:6" x14ac:dyDescent="0.25">
      <c r="A301" s="6" t="s">
        <v>605</v>
      </c>
      <c r="B301" t="str">
        <f>VLOOKUP(INGRESO_MERCADERIA[[#This Row],[CODIGO]],STOCKSANLUIS[],2,FALSE)</f>
        <v>VALVULA DE EXPANSION DANFOSS TS 2 - S/ORIFICIO - 068Z3400</v>
      </c>
      <c r="C301" s="51">
        <v>0</v>
      </c>
      <c r="D301" s="1"/>
      <c r="E301" s="1">
        <f>VLOOKUP(INGRESO_MERCADERIA[[#This Row],[CODIGO]],STOCKSANLUIS[],7,FALSE)</f>
        <v>0</v>
      </c>
      <c r="F301" s="10"/>
    </row>
    <row r="302" spans="1:6" x14ac:dyDescent="0.25">
      <c r="A302" s="6" t="s">
        <v>607</v>
      </c>
      <c r="B302" t="str">
        <f>VLOOKUP(INGRESO_MERCADERIA[[#This Row],[CODIGO]],STOCKSANLUIS[],2,FALSE)</f>
        <v>TRANSDUCTOR DE PRESION SB-69-500A - FULL GAUGE - (PARA PCT-100-120-410)</v>
      </c>
      <c r="C302" s="51">
        <v>0</v>
      </c>
      <c r="D302" s="1"/>
      <c r="E302" s="1" t="str">
        <f>VLOOKUP(INGRESO_MERCADERIA[[#This Row],[CODIGO]],STOCKSANLUIS[],7,FALSE)</f>
        <v>A</v>
      </c>
      <c r="F302" s="10"/>
    </row>
    <row r="303" spans="1:6" x14ac:dyDescent="0.25">
      <c r="A303" s="6" t="s">
        <v>609</v>
      </c>
      <c r="B303" t="str">
        <f>VLOOKUP(INGRESO_MERCADERIA[[#This Row],[CODIGO]],STOCKSANLUIS[],2,FALSE)</f>
        <v>EVAPORADOR MIPAL HD 208E   220-380V/3/60HZ</v>
      </c>
      <c r="C303" s="51">
        <v>0</v>
      </c>
      <c r="D303" s="1"/>
      <c r="E303" s="1">
        <f>VLOOKUP(INGRESO_MERCADERIA[[#This Row],[CODIGO]],STOCKSANLUIS[],7,FALSE)</f>
        <v>0</v>
      </c>
      <c r="F303" s="10"/>
    </row>
    <row r="304" spans="1:6" x14ac:dyDescent="0.25">
      <c r="A304" s="6" t="s">
        <v>611</v>
      </c>
      <c r="B304" t="str">
        <f>VLOOKUP(INGRESO_MERCADERIA[[#This Row],[CODIGO]],STOCKSANLUIS[],2,FALSE)</f>
        <v>R. CAMPANA COBRE DE 2 X 1 1/2 SO EPC</v>
      </c>
      <c r="C304" s="51">
        <v>0</v>
      </c>
      <c r="D304" s="1"/>
      <c r="E304" s="1">
        <f>VLOOKUP(INGRESO_MERCADERIA[[#This Row],[CODIGO]],STOCKSANLUIS[],7,FALSE)</f>
        <v>0</v>
      </c>
      <c r="F304" s="10"/>
    </row>
    <row r="305" spans="1:6" x14ac:dyDescent="0.25">
      <c r="A305" s="6" t="s">
        <v>613</v>
      </c>
      <c r="B305" t="str">
        <f>VLOOKUP(INGRESO_MERCADERIA[[#This Row],[CODIGO]],STOCKSANLUIS[],2,FALSE)</f>
        <v>ACEITE MINERAL 3G SUPER - 1 GALON - CON DETECTOR DE FUGAS - BVA</v>
      </c>
      <c r="C305" s="51">
        <v>0</v>
      </c>
      <c r="D305" s="1"/>
      <c r="E305" s="1">
        <f>VLOOKUP(INGRESO_MERCADERIA[[#This Row],[CODIGO]],STOCKSANLUIS[],7,FALSE)</f>
        <v>0</v>
      </c>
      <c r="F305" s="10"/>
    </row>
    <row r="306" spans="1:6" x14ac:dyDescent="0.25">
      <c r="A306" s="6" t="s">
        <v>615</v>
      </c>
      <c r="B306" t="str">
        <f>VLOOKUP(INGRESO_MERCADERIA[[#This Row],[CODIGO]],STOCKSANLUIS[],2,FALSE)</f>
        <v>ACEITE MINERAL 4G SUPER - 1 GALON - CON DETECTOR DE FUGAS - BVA</v>
      </c>
      <c r="C306" s="51">
        <v>0</v>
      </c>
      <c r="D306" s="1"/>
      <c r="E306" s="1">
        <f>VLOOKUP(INGRESO_MERCADERIA[[#This Row],[CODIGO]],STOCKSANLUIS[],7,FALSE)</f>
        <v>0</v>
      </c>
      <c r="F306" s="10"/>
    </row>
    <row r="307" spans="1:6" x14ac:dyDescent="0.25">
      <c r="A307" s="6" t="s">
        <v>617</v>
      </c>
      <c r="B307" t="str">
        <f>VLOOKUP(INGRESO_MERCADERIA[[#This Row],[CODIGO]],STOCKSANLUIS[],2,FALSE)</f>
        <v>EVAPORADOR MIPAL HD 265E   220-380V/3/60HZ</v>
      </c>
      <c r="C307" s="51">
        <v>0</v>
      </c>
      <c r="D307" s="1"/>
      <c r="E307" s="1">
        <f>VLOOKUP(INGRESO_MERCADERIA[[#This Row],[CODIGO]],STOCKSANLUIS[],7,FALSE)</f>
        <v>0</v>
      </c>
      <c r="F307" s="10"/>
    </row>
    <row r="308" spans="1:6" x14ac:dyDescent="0.25">
      <c r="A308" s="6" t="s">
        <v>619</v>
      </c>
      <c r="B308" t="str">
        <f>VLOOKUP(INGRESO_MERCADERIA[[#This Row],[CODIGO]],STOCKSANLUIS[],2,FALSE)</f>
        <v>VALVULA DE ACCESO DE 1/4 - 7CM - PICHINA - QAV-4B 1/4 - QUALITY</v>
      </c>
      <c r="C308" s="51">
        <v>0</v>
      </c>
      <c r="D308" s="1"/>
      <c r="E308" s="1">
        <f>VLOOKUP(INGRESO_MERCADERIA[[#This Row],[CODIGO]],STOCKSANLUIS[],7,FALSE)</f>
        <v>0</v>
      </c>
      <c r="F308" s="10"/>
    </row>
    <row r="309" spans="1:6" x14ac:dyDescent="0.25">
      <c r="A309" s="6" t="s">
        <v>621</v>
      </c>
      <c r="B309" t="str">
        <f>VLOOKUP(INGRESO_MERCADERIA[[#This Row],[CODIGO]],STOCKSANLUIS[],2,FALSE)</f>
        <v>GAS REFRIGERANTE R-407C DUPONT X 11.35 KG</v>
      </c>
      <c r="C309" s="51">
        <v>0</v>
      </c>
      <c r="D309" s="1"/>
      <c r="E309" s="1">
        <f>VLOOKUP(INGRESO_MERCADERIA[[#This Row],[CODIGO]],STOCKSANLUIS[],7,FALSE)</f>
        <v>0</v>
      </c>
      <c r="F309" s="10"/>
    </row>
    <row r="310" spans="1:6" x14ac:dyDescent="0.25">
      <c r="A310" s="6" t="s">
        <v>623</v>
      </c>
      <c r="B310" t="str">
        <f>VLOOKUP(INGRESO_MERCADERIA[[#This Row],[CODIGO]],STOCKSANLUIS[],2,FALSE)</f>
        <v>CONTROLADOR DE TEMPERATURA DIGITAL FULL GAUGE TC-940RIL PLUS 12V SIN TRANSFORMADOR</v>
      </c>
      <c r="C310" s="51">
        <v>0</v>
      </c>
      <c r="D310" s="1"/>
      <c r="E310" s="1">
        <f>VLOOKUP(INGRESO_MERCADERIA[[#This Row],[CODIGO]],STOCKSANLUIS[],7,FALSE)</f>
        <v>0</v>
      </c>
      <c r="F310" s="10"/>
    </row>
    <row r="311" spans="1:6" x14ac:dyDescent="0.25">
      <c r="A311" s="6" t="s">
        <v>625</v>
      </c>
      <c r="B311" t="str">
        <f>VLOOKUP(INGRESO_MERCADERIA[[#This Row],[CODIGO]],STOCKSANLUIS[],2,FALSE)</f>
        <v>CONTROLADOR DE TEMPERATURA DIGITAL FULL GAUGE TC-900RI POWER 110/220V</v>
      </c>
      <c r="C311" s="51">
        <v>0</v>
      </c>
      <c r="D311" s="1"/>
      <c r="E311" s="1">
        <f>VLOOKUP(INGRESO_MERCADERIA[[#This Row],[CODIGO]],STOCKSANLUIS[],7,FALSE)</f>
        <v>0</v>
      </c>
      <c r="F311" s="10"/>
    </row>
    <row r="312" spans="1:6" x14ac:dyDescent="0.25">
      <c r="A312" s="6" t="s">
        <v>627</v>
      </c>
      <c r="B312" t="str">
        <f>VLOOKUP(INGRESO_MERCADERIA[[#This Row],[CODIGO]],STOCKSANLUIS[],2,FALSE)</f>
        <v>MOTOVENTILADOR AXIAL SIN REJILLA  EBM 400 MM 4 POLOS TRIFASICO -220V/380V/440V - A4D400-AP12-21</v>
      </c>
      <c r="C312" s="51">
        <v>0</v>
      </c>
      <c r="D312" s="1"/>
      <c r="E312" s="1">
        <f>VLOOKUP(INGRESO_MERCADERIA[[#This Row],[CODIGO]],STOCKSANLUIS[],7,FALSE)</f>
        <v>0</v>
      </c>
      <c r="F312" s="10"/>
    </row>
    <row r="313" spans="1:6" x14ac:dyDescent="0.25">
      <c r="A313" s="6" t="s">
        <v>629</v>
      </c>
      <c r="B313" t="str">
        <f>VLOOKUP(INGRESO_MERCADERIA[[#This Row],[CODIGO]],STOCKSANLUIS[],2,FALSE)</f>
        <v>VALVULA DE BOLA DANFOSS GBC  6S - 1/4" - 009G7050 / 009L7050</v>
      </c>
      <c r="C313" s="51">
        <v>0</v>
      </c>
      <c r="D313" s="1"/>
      <c r="E313" s="1">
        <f>VLOOKUP(INGRESO_MERCADERIA[[#This Row],[CODIGO]],STOCKSANLUIS[],7,FALSE)</f>
        <v>0</v>
      </c>
      <c r="F313" s="10"/>
    </row>
    <row r="314" spans="1:6" x14ac:dyDescent="0.25">
      <c r="A314" s="6" t="s">
        <v>631</v>
      </c>
      <c r="B314" t="str">
        <f>VLOOKUP(INGRESO_MERCADERIA[[#This Row],[CODIGO]],STOCKSANLUIS[],2,FALSE)</f>
        <v>VALVULA DE BOLA DANFOSS GBC 10S - 3/8" - 009G7051 / 009L7051</v>
      </c>
      <c r="C314" s="51">
        <v>0</v>
      </c>
      <c r="D314" s="1"/>
      <c r="E314" s="1">
        <f>VLOOKUP(INGRESO_MERCADERIA[[#This Row],[CODIGO]],STOCKSANLUIS[],7,FALSE)</f>
        <v>0</v>
      </c>
      <c r="F314" s="10"/>
    </row>
    <row r="315" spans="1:6" x14ac:dyDescent="0.25">
      <c r="A315" s="6" t="s">
        <v>633</v>
      </c>
      <c r="B315" t="str">
        <f>VLOOKUP(INGRESO_MERCADERIA[[#This Row],[CODIGO]],STOCKSANLUIS[],2,FALSE)</f>
        <v>VALVULA DE EXPANSION DANFOSS TES 2 - S/ORIFICIO MOP -10ºC 068Z3409</v>
      </c>
      <c r="C315" s="51">
        <v>0</v>
      </c>
      <c r="D315" s="1"/>
      <c r="E315" s="1">
        <f>VLOOKUP(INGRESO_MERCADERIA[[#This Row],[CODIGO]],STOCKSANLUIS[],7,FALSE)</f>
        <v>0</v>
      </c>
      <c r="F315" s="10"/>
    </row>
    <row r="316" spans="1:6" x14ac:dyDescent="0.25">
      <c r="A316" s="6" t="s">
        <v>635</v>
      </c>
      <c r="B316" t="str">
        <f>VLOOKUP(INGRESO_MERCADERIA[[#This Row],[CODIGO]],STOCKSANLUIS[],2,FALSE)</f>
        <v>ROLLO DE COBRE 12.70MM X 0.60 MM X 15 M - 1/2´´ - STARCOLD</v>
      </c>
      <c r="C316" s="51">
        <v>0</v>
      </c>
      <c r="D316" s="1"/>
      <c r="E316" s="1">
        <f>VLOOKUP(INGRESO_MERCADERIA[[#This Row],[CODIGO]],STOCKSANLUIS[],7,FALSE)</f>
        <v>0</v>
      </c>
      <c r="F316" s="10"/>
    </row>
    <row r="317" spans="1:6" x14ac:dyDescent="0.25">
      <c r="A317" s="6" t="s">
        <v>637</v>
      </c>
      <c r="B317" t="str">
        <f>VLOOKUP(INGRESO_MERCADERIA[[#This Row],[CODIGO]],STOCKSANLUIS[],2,FALSE)</f>
        <v>CONTROLADOR DE TEMPERATURA DIGITAL FULL GAUGE MT-512RI LOG 220V</v>
      </c>
      <c r="C317" s="51">
        <v>0</v>
      </c>
      <c r="D317" s="1"/>
      <c r="E317" s="1">
        <f>VLOOKUP(INGRESO_MERCADERIA[[#This Row],[CODIGO]],STOCKSANLUIS[],7,FALSE)</f>
        <v>0</v>
      </c>
      <c r="F317" s="10"/>
    </row>
    <row r="318" spans="1:6" x14ac:dyDescent="0.25">
      <c r="A318" s="6" t="s">
        <v>639</v>
      </c>
      <c r="B318" t="str">
        <f>VLOOKUP(INGRESO_MERCADERIA[[#This Row],[CODIGO]],STOCKSANLUIS[],2,FALSE)</f>
        <v>TERMOSTATO DIGITAL FULL GAUGE TIC 17 G 110/220V</v>
      </c>
      <c r="C318" s="51">
        <v>0</v>
      </c>
      <c r="D318" s="1"/>
      <c r="E318" s="1">
        <f>VLOOKUP(INGRESO_MERCADERIA[[#This Row],[CODIGO]],STOCKSANLUIS[],7,FALSE)</f>
        <v>0</v>
      </c>
      <c r="F318" s="10"/>
    </row>
    <row r="319" spans="1:6" x14ac:dyDescent="0.25">
      <c r="A319" s="6" t="s">
        <v>641</v>
      </c>
      <c r="B319" t="str">
        <f>VLOOKUP(INGRESO_MERCADERIA[[#This Row],[CODIGO]],STOCKSANLUIS[],2,FALSE)</f>
        <v>TEMPORIZADOR DIGITAL  PROGS I - FULL GAUGE</v>
      </c>
      <c r="C319" s="51">
        <v>0</v>
      </c>
      <c r="D319" s="1"/>
      <c r="E319" s="1">
        <f>VLOOKUP(INGRESO_MERCADERIA[[#This Row],[CODIGO]],STOCKSANLUIS[],7,FALSE)</f>
        <v>0</v>
      </c>
      <c r="F319" s="10"/>
    </row>
    <row r="320" spans="1:6" x14ac:dyDescent="0.25">
      <c r="A320" s="6" t="s">
        <v>643</v>
      </c>
      <c r="B320" t="str">
        <f>VLOOKUP(INGRESO_MERCADERIA[[#This Row],[CODIGO]],STOCKSANLUIS[],2,FALSE)</f>
        <v>ELEMENTO TERMOSTATICO DANFOSS TES-20 MOP A -10° 067B3353</v>
      </c>
      <c r="C320" s="51">
        <v>0</v>
      </c>
      <c r="D320" s="1"/>
      <c r="E320" s="1">
        <f>VLOOKUP(INGRESO_MERCADERIA[[#This Row],[CODIGO]],STOCKSANLUIS[],7,FALSE)</f>
        <v>0</v>
      </c>
      <c r="F320" s="10"/>
    </row>
    <row r="321" spans="1:6" x14ac:dyDescent="0.25">
      <c r="A321" s="6" t="s">
        <v>645</v>
      </c>
      <c r="B321" t="str">
        <f>VLOOKUP(INGRESO_MERCADERIA[[#This Row],[CODIGO]],STOCKSANLUIS[],2,FALSE)</f>
        <v>GAS REFRIGERANTE R-422D ( ISCEON MO29 ) X 11.35 KG - REEMPLAZO DEL R-22 - DUPONT</v>
      </c>
      <c r="C321" s="51">
        <v>0</v>
      </c>
      <c r="D321" s="1"/>
      <c r="E321" s="1">
        <f>VLOOKUP(INGRESO_MERCADERIA[[#This Row],[CODIGO]],STOCKSANLUIS[],7,FALSE)</f>
        <v>0</v>
      </c>
      <c r="F321" s="10"/>
    </row>
    <row r="322" spans="1:6" x14ac:dyDescent="0.25">
      <c r="A322" s="6" t="s">
        <v>647</v>
      </c>
      <c r="B322" t="str">
        <f>VLOOKUP(INGRESO_MERCADERIA[[#This Row],[CODIGO]],STOCKSANLUIS[],2,FALSE)</f>
        <v>TAPA CONICA DE 3/8"</v>
      </c>
      <c r="C322" s="51">
        <v>0</v>
      </c>
      <c r="D322" s="1"/>
      <c r="E322" s="1">
        <f>VLOOKUP(INGRESO_MERCADERIA[[#This Row],[CODIGO]],STOCKSANLUIS[],7,FALSE)</f>
        <v>0</v>
      </c>
      <c r="F322" s="10"/>
    </row>
    <row r="323" spans="1:6" x14ac:dyDescent="0.25">
      <c r="A323" s="6" t="s">
        <v>649</v>
      </c>
      <c r="B323" t="str">
        <f>VLOOKUP(INGRESO_MERCADERIA[[#This Row],[CODIGO]],STOCKSANLUIS[],2,FALSE)</f>
        <v>REJILLA PARA MOTOVENTILADOR HD/HDL 400MM</v>
      </c>
      <c r="C323" s="51">
        <v>0</v>
      </c>
      <c r="D323" s="1"/>
      <c r="E323" s="1" t="str">
        <f>VLOOKUP(INGRESO_MERCADERIA[[#This Row],[CODIGO]],STOCKSANLUIS[],7,FALSE)</f>
        <v>C</v>
      </c>
      <c r="F323" s="10"/>
    </row>
    <row r="324" spans="1:6" x14ac:dyDescent="0.25">
      <c r="A324" s="6" t="s">
        <v>651</v>
      </c>
      <c r="B324" t="str">
        <f>VLOOKUP(INGRESO_MERCADERIA[[#This Row],[CODIGO]],STOCKSANLUIS[],2,FALSE)</f>
        <v>HELICE DE PLASTICO PARA MI - HEL6300</v>
      </c>
      <c r="C324" s="51">
        <v>0</v>
      </c>
      <c r="D324" s="1"/>
      <c r="E324" s="1">
        <f>VLOOKUP(INGRESO_MERCADERIA[[#This Row],[CODIGO]],STOCKSANLUIS[],7,FALSE)</f>
        <v>0</v>
      </c>
      <c r="F324" s="10"/>
    </row>
    <row r="325" spans="1:6" x14ac:dyDescent="0.25">
      <c r="A325" s="6" t="s">
        <v>653</v>
      </c>
      <c r="B325" t="str">
        <f>VLOOKUP(INGRESO_MERCADERIA[[#This Row],[CODIGO]],STOCKSANLUIS[],2,FALSE)</f>
        <v>CUERPO DE VALVULA EXPANSION DANFOSS TE-5 1/2" X 5/8" SOLD. COD 067B4009</v>
      </c>
      <c r="C325" s="51">
        <v>2</v>
      </c>
      <c r="D325" s="1"/>
      <c r="E325" s="1" t="str">
        <f>VLOOKUP(INGRESO_MERCADERIA[[#This Row],[CODIGO]],STOCKSANLUIS[],7,FALSE)</f>
        <v>A</v>
      </c>
      <c r="F325" s="10"/>
    </row>
    <row r="326" spans="1:6" x14ac:dyDescent="0.25">
      <c r="A326" s="6" t="s">
        <v>655</v>
      </c>
      <c r="B326" t="str">
        <f>VLOOKUP(INGRESO_MERCADERIA[[#This Row],[CODIGO]],STOCKSANLUIS[],2,FALSE)</f>
        <v>CUERPO DE VALVULA SOLENOIDE DANFOSS EVR 10 - 5/8  SOLDABLE  032F1214</v>
      </c>
      <c r="C326" s="51">
        <v>5</v>
      </c>
      <c r="D326" s="1"/>
      <c r="E326" s="1" t="str">
        <f>VLOOKUP(INGRESO_MERCADERIA[[#This Row],[CODIGO]],STOCKSANLUIS[],7,FALSE)</f>
        <v>A</v>
      </c>
      <c r="F326" s="10"/>
    </row>
    <row r="327" spans="1:6" x14ac:dyDescent="0.25">
      <c r="A327" s="6" t="s">
        <v>657</v>
      </c>
      <c r="B327" t="str">
        <f>VLOOKUP(INGRESO_MERCADERIA[[#This Row],[CODIGO]],STOCKSANLUIS[],2,FALSE)</f>
        <v>SENSOR TEMPERATURA EKS 111  P/CONTROL EKC DANFOSS - 084N1161</v>
      </c>
      <c r="C327" s="51">
        <v>1</v>
      </c>
      <c r="D327" s="1"/>
      <c r="E327" s="1" t="str">
        <f>VLOOKUP(INGRESO_MERCADERIA[[#This Row],[CODIGO]],STOCKSANLUIS[],7,FALSE)</f>
        <v>A</v>
      </c>
      <c r="F327" s="10"/>
    </row>
    <row r="328" spans="1:6" x14ac:dyDescent="0.25">
      <c r="A328" s="6" t="s">
        <v>659</v>
      </c>
      <c r="B328" t="str">
        <f>VLOOKUP(INGRESO_MERCADERIA[[#This Row],[CODIGO]],STOCKSANLUIS[],2,FALSE)</f>
        <v>FILTRO SECADOR - 032S - 1/4 - SOLDABLE - FD-032S 1/4 - ARTICCO</v>
      </c>
      <c r="C328" s="51">
        <v>0</v>
      </c>
      <c r="D328" s="1"/>
      <c r="E328" s="1">
        <f>VLOOKUP(INGRESO_MERCADERIA[[#This Row],[CODIGO]],STOCKSANLUIS[],7,FALSE)</f>
        <v>0</v>
      </c>
      <c r="F328" s="10"/>
    </row>
    <row r="329" spans="1:6" x14ac:dyDescent="0.25">
      <c r="A329" s="6" t="s">
        <v>661</v>
      </c>
      <c r="B329" t="str">
        <f>VLOOKUP(INGRESO_MERCADERIA[[#This Row],[CODIGO]],STOCKSANLUIS[],2,FALSE)</f>
        <v>FILTRO SECADOR - 053 - 3/8 - ROSCABLE - FD-053 - ARTICCO</v>
      </c>
      <c r="C329" s="51">
        <v>0</v>
      </c>
      <c r="D329" s="1"/>
      <c r="E329" s="1">
        <f>VLOOKUP(INGRESO_MERCADERIA[[#This Row],[CODIGO]],STOCKSANLUIS[],7,FALSE)</f>
        <v>0</v>
      </c>
      <c r="F329" s="10"/>
    </row>
    <row r="330" spans="1:6" x14ac:dyDescent="0.25">
      <c r="A330" s="6" t="s">
        <v>663</v>
      </c>
      <c r="B330" t="str">
        <f>VLOOKUP(INGRESO_MERCADERIA[[#This Row],[CODIGO]],STOCKSANLUIS[],2,FALSE)</f>
        <v>FILTRO SECADOR FD-163  3/8  -  ARTICCO</v>
      </c>
      <c r="C330" s="51">
        <v>0</v>
      </c>
      <c r="D330" s="1"/>
      <c r="E330" s="1">
        <f>VLOOKUP(INGRESO_MERCADERIA[[#This Row],[CODIGO]],STOCKSANLUIS[],7,FALSE)</f>
        <v>0</v>
      </c>
      <c r="F330" s="10"/>
    </row>
    <row r="331" spans="1:6" x14ac:dyDescent="0.25">
      <c r="A331" s="6" t="s">
        <v>665</v>
      </c>
      <c r="B331" t="str">
        <f>VLOOKUP(INGRESO_MERCADERIA[[#This Row],[CODIGO]],STOCKSANLUIS[],2,FALSE)</f>
        <v>FILTRO SECADOR - 304 - 1/2 - ROSCABLE - FD-304 - ARTICCO</v>
      </c>
      <c r="C331" s="51">
        <v>0</v>
      </c>
      <c r="D331" s="1"/>
      <c r="E331" s="1">
        <f>VLOOKUP(INGRESO_MERCADERIA[[#This Row],[CODIGO]],STOCKSANLUIS[],7,FALSE)</f>
        <v>0</v>
      </c>
      <c r="F331" s="10"/>
    </row>
    <row r="332" spans="1:6" x14ac:dyDescent="0.25">
      <c r="A332" s="6" t="s">
        <v>667</v>
      </c>
      <c r="B332" t="str">
        <f>VLOOKUP(INGRESO_MERCADERIA[[#This Row],[CODIGO]],STOCKSANLUIS[],2,FALSE)</f>
        <v>PORTA FILTRO CERAMICO DE 7/8 - FB1- 78  7/8  -  ARTICCO</v>
      </c>
      <c r="C332" s="51">
        <v>0</v>
      </c>
      <c r="D332" s="1"/>
      <c r="E332" s="1">
        <f>VLOOKUP(INGRESO_MERCADERIA[[#This Row],[CODIGO]],STOCKSANLUIS[],7,FALSE)</f>
        <v>0</v>
      </c>
      <c r="F332" s="10"/>
    </row>
    <row r="333" spans="1:6" x14ac:dyDescent="0.25">
      <c r="A333" s="6" t="s">
        <v>669</v>
      </c>
      <c r="B333" t="str">
        <f>VLOOKUP(INGRESO_MERCADERIA[[#This Row],[CODIGO]],STOCKSANLUIS[],2,FALSE)</f>
        <v>SEPARADOR DE ACEITE DE 1 1/8 - OSF-118 - ARTICCO</v>
      </c>
      <c r="C333" s="51">
        <v>0</v>
      </c>
      <c r="D333" s="1"/>
      <c r="E333" s="1">
        <f>VLOOKUP(INGRESO_MERCADERIA[[#This Row],[CODIGO]],STOCKSANLUIS[],7,FALSE)</f>
        <v>0</v>
      </c>
      <c r="F333" s="10"/>
    </row>
    <row r="334" spans="1:6" x14ac:dyDescent="0.25">
      <c r="A334" s="6" t="s">
        <v>671</v>
      </c>
      <c r="B334" t="str">
        <f>VLOOKUP(INGRESO_MERCADERIA[[#This Row],[CODIGO]],STOCKSANLUIS[],2,FALSE)</f>
        <v>SEPARADOR DE ACEITE DE 1 3/8 - OSF-138 - ARTICCO</v>
      </c>
      <c r="C334" s="51">
        <v>0</v>
      </c>
      <c r="D334" s="1"/>
      <c r="E334" s="1">
        <f>VLOOKUP(INGRESO_MERCADERIA[[#This Row],[CODIGO]],STOCKSANLUIS[],7,FALSE)</f>
        <v>0</v>
      </c>
      <c r="F334" s="10"/>
    </row>
    <row r="335" spans="1:6" x14ac:dyDescent="0.25">
      <c r="A335" s="6" t="s">
        <v>673</v>
      </c>
      <c r="B335" t="str">
        <f>VLOOKUP(INGRESO_MERCADERIA[[#This Row],[CODIGO]],STOCKSANLUIS[],2,FALSE)</f>
        <v>VALVULA DE PASO DE 5/8 - FLARE - VP-58F - ARTICCO</v>
      </c>
      <c r="C335" s="51">
        <v>16</v>
      </c>
      <c r="D335" s="1"/>
      <c r="E335" s="1" t="str">
        <f>VLOOKUP(INGRESO_MERCADERIA[[#This Row],[CODIGO]],STOCKSANLUIS[],7,FALSE)</f>
        <v>A</v>
      </c>
      <c r="F335" s="10"/>
    </row>
    <row r="336" spans="1:6" x14ac:dyDescent="0.25">
      <c r="A336" s="6" t="s">
        <v>675</v>
      </c>
      <c r="B336" t="str">
        <f>VLOOKUP(INGRESO_MERCADERIA[[#This Row],[CODIGO]],STOCKSANLUIS[],2,FALSE)</f>
        <v>MOTO VENTILADOR M - 18W2 18 WATTS 220V SIN HELICE</v>
      </c>
      <c r="C336" s="51">
        <v>0</v>
      </c>
      <c r="D336" s="1"/>
      <c r="E336" s="1">
        <f>VLOOKUP(INGRESO_MERCADERIA[[#This Row],[CODIGO]],STOCKSANLUIS[],7,FALSE)</f>
        <v>0</v>
      </c>
      <c r="F336" s="10"/>
    </row>
    <row r="337" spans="1:6" x14ac:dyDescent="0.25">
      <c r="A337" s="6" t="s">
        <v>677</v>
      </c>
      <c r="B337" t="str">
        <f>VLOOKUP(INGRESO_MERCADERIA[[#This Row],[CODIGO]],STOCKSANLUIS[],2,FALSE)</f>
        <v>GAS REFRIGERANTE R-404 A DUPONT X 425 GR</v>
      </c>
      <c r="C337" s="51">
        <v>0</v>
      </c>
      <c r="D337" s="1"/>
      <c r="E337" s="1">
        <f>VLOOKUP(INGRESO_MERCADERIA[[#This Row],[CODIGO]],STOCKSANLUIS[],7,FALSE)</f>
        <v>0</v>
      </c>
      <c r="F337" s="10"/>
    </row>
    <row r="338" spans="1:6" x14ac:dyDescent="0.25">
      <c r="A338" s="6" t="s">
        <v>679</v>
      </c>
      <c r="B338" t="str">
        <f>VLOOKUP(INGRESO_MERCADERIA[[#This Row],[CODIGO]],STOCKSANLUIS[],2,FALSE)</f>
        <v>VISOR DE LIQUIDO DE 1/2- ROSCABLE - SG-12F - ARTICCO</v>
      </c>
      <c r="C338" s="51">
        <v>0</v>
      </c>
      <c r="D338" s="1"/>
      <c r="E338" s="1">
        <f>VLOOKUP(INGRESO_MERCADERIA[[#This Row],[CODIGO]],STOCKSANLUIS[],7,FALSE)</f>
        <v>0</v>
      </c>
      <c r="F338" s="10"/>
    </row>
    <row r="339" spans="1:6" x14ac:dyDescent="0.25">
      <c r="A339" s="6" t="s">
        <v>681</v>
      </c>
      <c r="B339" t="str">
        <f>VLOOKUP(INGRESO_MERCADERIA[[#This Row],[CODIGO]],STOCKSANLUIS[],2,FALSE)</f>
        <v>VISOR DE LIQUIDO DE 5/8 - ROSCABLE - SG-58F - ARTICCO</v>
      </c>
      <c r="C339" s="51">
        <v>0</v>
      </c>
      <c r="D339" s="1"/>
      <c r="E339" s="1" t="str">
        <f>VLOOKUP(INGRESO_MERCADERIA[[#This Row],[CODIGO]],STOCKSANLUIS[],7,FALSE)</f>
        <v>A</v>
      </c>
      <c r="F339" s="10"/>
    </row>
    <row r="340" spans="1:6" x14ac:dyDescent="0.25">
      <c r="A340" s="6" t="s">
        <v>683</v>
      </c>
      <c r="B340" t="str">
        <f>VLOOKUP(INGRESO_MERCADERIA[[#This Row],[CODIGO]],STOCKSANLUIS[],2,FALSE)</f>
        <v>CAJA SOBREPONER CON 2 LLAVES GB-01C - FULL GAUGE</v>
      </c>
      <c r="C340" s="51">
        <v>3</v>
      </c>
      <c r="D340" s="1"/>
      <c r="E340" s="1" t="str">
        <f>VLOOKUP(INGRESO_MERCADERIA[[#This Row],[CODIGO]],STOCKSANLUIS[],7,FALSE)</f>
        <v>C</v>
      </c>
      <c r="F340" s="10"/>
    </row>
    <row r="341" spans="1:6" x14ac:dyDescent="0.25">
      <c r="A341" s="6" t="s">
        <v>685</v>
      </c>
      <c r="B341" t="str">
        <f>VLOOKUP(INGRESO_MERCADERIA[[#This Row],[CODIGO]],STOCKSANLUIS[],2,FALSE)</f>
        <v>CAJA SOBREPONER SIN LLAVES GB-01S - FULL GAUGE</v>
      </c>
      <c r="C341" s="51">
        <v>3</v>
      </c>
      <c r="D341" s="1"/>
      <c r="E341" s="1" t="str">
        <f>VLOOKUP(INGRESO_MERCADERIA[[#This Row],[CODIGO]],STOCKSANLUIS[],7,FALSE)</f>
        <v>C</v>
      </c>
      <c r="F341" s="10"/>
    </row>
    <row r="342" spans="1:6" x14ac:dyDescent="0.25">
      <c r="A342" s="6" t="s">
        <v>687</v>
      </c>
      <c r="B342" t="str">
        <f>VLOOKUP(INGRESO_MERCADERIA[[#This Row],[CODIGO]],STOCKSANLUIS[],2,FALSE)</f>
        <v>MARCO CON 2 LLAVES ME-01 - FULL GAUGE</v>
      </c>
      <c r="C342" s="51">
        <v>0</v>
      </c>
      <c r="D342" s="1"/>
      <c r="E342" s="1">
        <f>VLOOKUP(INGRESO_MERCADERIA[[#This Row],[CODIGO]],STOCKSANLUIS[],7,FALSE)</f>
        <v>0</v>
      </c>
      <c r="F342" s="10"/>
    </row>
    <row r="343" spans="1:6" x14ac:dyDescent="0.25">
      <c r="A343" s="6" t="s">
        <v>689</v>
      </c>
      <c r="B343" t="str">
        <f>VLOOKUP(INGRESO_MERCADERIA[[#This Row],[CODIGO]],STOCKSANLUIS[],2,FALSE)</f>
        <v>VALVULA REG. DE PRESION DE EVAPORACION DANFOSS KVP-28  1 1/8" - 034L0026</v>
      </c>
      <c r="C343" s="51">
        <v>0</v>
      </c>
      <c r="D343" s="1"/>
      <c r="E343" s="1">
        <f>VLOOKUP(INGRESO_MERCADERIA[[#This Row],[CODIGO]],STOCKSANLUIS[],7,FALSE)</f>
        <v>0</v>
      </c>
      <c r="F343" s="10"/>
    </row>
    <row r="344" spans="1:6" x14ac:dyDescent="0.25">
      <c r="A344" s="6" t="s">
        <v>691</v>
      </c>
      <c r="B344" t="str">
        <f>VLOOKUP(INGRESO_MERCADERIA[[#This Row],[CODIGO]],STOCKSANLUIS[],2,FALSE)</f>
        <v>VALVULA DE BOLA DANFOSS GBC 28S - 1 1/8" - 009G7056 / 009L7056</v>
      </c>
      <c r="C344" s="51">
        <v>0</v>
      </c>
      <c r="D344" s="1"/>
      <c r="E344" s="1">
        <f>VLOOKUP(INGRESO_MERCADERIA[[#This Row],[CODIGO]],STOCKSANLUIS[],7,FALSE)</f>
        <v>0</v>
      </c>
      <c r="F344" s="10"/>
    </row>
    <row r="345" spans="1:6" x14ac:dyDescent="0.25">
      <c r="A345" s="6" t="s">
        <v>693</v>
      </c>
      <c r="B345" t="str">
        <f>VLOOKUP(INGRESO_MERCADERIA[[#This Row],[CODIGO]],STOCKSANLUIS[],2,FALSE)</f>
        <v>CUERPO DE VALVULA SOLENOIDE DANFOSS EVR 22 1 3/8 SOLDABLE -  032L3267</v>
      </c>
      <c r="C345" s="51">
        <v>0</v>
      </c>
      <c r="D345" s="1"/>
      <c r="E345" s="1">
        <f>VLOOKUP(INGRESO_MERCADERIA[[#This Row],[CODIGO]],STOCKSANLUIS[],7,FALSE)</f>
        <v>0</v>
      </c>
      <c r="F345" s="10"/>
    </row>
    <row r="346" spans="1:6" x14ac:dyDescent="0.25">
      <c r="A346" s="6" t="s">
        <v>695</v>
      </c>
      <c r="B346" t="str">
        <f>VLOOKUP(INGRESO_MERCADERIA[[#This Row],[CODIGO]],STOCKSANLUIS[],2,FALSE)</f>
        <v xml:space="preserve">VALVULA DE ACCESO DE 1/4 - 5CM - PICHINA - AV-14 - GALPA </v>
      </c>
      <c r="C346" s="51">
        <v>0</v>
      </c>
      <c r="D346" s="1"/>
      <c r="E346" s="1">
        <f>VLOOKUP(INGRESO_MERCADERIA[[#This Row],[CODIGO]],STOCKSANLUIS[],7,FALSE)</f>
        <v>0</v>
      </c>
      <c r="F346" s="10"/>
    </row>
    <row r="347" spans="1:6" x14ac:dyDescent="0.25">
      <c r="A347" s="6" t="s">
        <v>697</v>
      </c>
      <c r="B347" t="str">
        <f>VLOOKUP(INGRESO_MERCADERIA[[#This Row],[CODIGO]],STOCKSANLUIS[],2,FALSE)</f>
        <v>CINTA DE ALUMINIO DE 2 X 50 YDS - TA-250 - ARTICCO</v>
      </c>
      <c r="C347" s="51">
        <v>0</v>
      </c>
      <c r="D347" s="1"/>
      <c r="E347" s="1">
        <f>VLOOKUP(INGRESO_MERCADERIA[[#This Row],[CODIGO]],STOCKSANLUIS[],7,FALSE)</f>
        <v>0</v>
      </c>
      <c r="F347" s="10"/>
    </row>
    <row r="348" spans="1:6" x14ac:dyDescent="0.25">
      <c r="A348" s="6" t="s">
        <v>699</v>
      </c>
      <c r="B348" t="str">
        <f>VLOOKUP(INGRESO_MERCADERIA[[#This Row],[CODIGO]],STOCKSANLUIS[],2,FALSE)</f>
        <v>CINTA DE ALUMINIO DE 3 X 50 YDS - REFORZADA - TK-350 - ARTICCO</v>
      </c>
      <c r="C348" s="51">
        <v>0</v>
      </c>
      <c r="D348" s="1"/>
      <c r="E348" s="1">
        <f>VLOOKUP(INGRESO_MERCADERIA[[#This Row],[CODIGO]],STOCKSANLUIS[],7,FALSE)</f>
        <v>0</v>
      </c>
      <c r="F348" s="10"/>
    </row>
    <row r="349" spans="1:6" x14ac:dyDescent="0.25">
      <c r="A349" s="6" t="s">
        <v>701</v>
      </c>
      <c r="B349" t="str">
        <f>VLOOKUP(INGRESO_MERCADERIA[[#This Row],[CODIGO]],STOCKSANLUIS[],2,FALSE)</f>
        <v>FILTRO SECADOR - 032 - 1/4 - ROSCABLE - QDM-032 - QUALITY</v>
      </c>
      <c r="C349" s="51">
        <v>0</v>
      </c>
      <c r="D349" s="1"/>
      <c r="E349" s="1">
        <f>VLOOKUP(INGRESO_MERCADERIA[[#This Row],[CODIGO]],STOCKSANLUIS[],7,FALSE)</f>
        <v>0</v>
      </c>
      <c r="F349" s="10"/>
    </row>
    <row r="350" spans="1:6" x14ac:dyDescent="0.25">
      <c r="A350" s="6" t="s">
        <v>703</v>
      </c>
      <c r="B350" t="str">
        <f>VLOOKUP(INGRESO_MERCADERIA[[#This Row],[CODIGO]],STOCKSANLUIS[],2,FALSE)</f>
        <v>FILTRO SECADOR - 052 - 1/4 - ROSCABLE - QDM-052 - QUALITY</v>
      </c>
      <c r="C350" s="51">
        <v>0</v>
      </c>
      <c r="D350" s="1"/>
      <c r="E350" s="1">
        <f>VLOOKUP(INGRESO_MERCADERIA[[#This Row],[CODIGO]],STOCKSANLUIS[],7,FALSE)</f>
        <v>0</v>
      </c>
      <c r="F350" s="10"/>
    </row>
    <row r="351" spans="1:6" x14ac:dyDescent="0.25">
      <c r="A351" s="6" t="s">
        <v>705</v>
      </c>
      <c r="B351" t="str">
        <f>VLOOKUP(INGRESO_MERCADERIA[[#This Row],[CODIGO]],STOCKSANLUIS[],2,FALSE)</f>
        <v>FILTRO SECADOR - 163 - 3/8 - ROSCABLE - QDM-163 - QUALITY</v>
      </c>
      <c r="C351" s="51">
        <v>34</v>
      </c>
      <c r="D351" s="1"/>
      <c r="E351" s="1" t="str">
        <f>VLOOKUP(INGRESO_MERCADERIA[[#This Row],[CODIGO]],STOCKSANLUIS[],7,FALSE)</f>
        <v>A</v>
      </c>
      <c r="F351" s="10"/>
    </row>
    <row r="352" spans="1:6" x14ac:dyDescent="0.25">
      <c r="A352" s="6" t="s">
        <v>707</v>
      </c>
      <c r="B352" t="str">
        <f>VLOOKUP(INGRESO_MERCADERIA[[#This Row],[CODIGO]],STOCKSANLUIS[],2,FALSE)</f>
        <v>CORTA TUBO (1/8 HASTA 5/8) - QTC-58 - QUALITY</v>
      </c>
      <c r="C352" s="51">
        <v>0</v>
      </c>
      <c r="D352" s="1"/>
      <c r="E352" s="1">
        <f>VLOOKUP(INGRESO_MERCADERIA[[#This Row],[CODIGO]],STOCKSANLUIS[],7,FALSE)</f>
        <v>0</v>
      </c>
      <c r="F352" s="10"/>
    </row>
    <row r="353" spans="1:6" x14ac:dyDescent="0.25">
      <c r="A353" s="6" t="s">
        <v>709</v>
      </c>
      <c r="B353" t="str">
        <f>VLOOKUP(INGRESO_MERCADERIA[[#This Row],[CODIGO]],STOCKSANLUIS[],2,FALSE)</f>
        <v>CORTA TUBO (1/8 HASTA 1-1/8) - QTC-118 - QUALITY</v>
      </c>
      <c r="C353" s="51">
        <v>0</v>
      </c>
      <c r="D353" s="1"/>
      <c r="E353" s="1">
        <f>VLOOKUP(INGRESO_MERCADERIA[[#This Row],[CODIGO]],STOCKSANLUIS[],7,FALSE)</f>
        <v>0</v>
      </c>
      <c r="F353" s="10"/>
    </row>
    <row r="354" spans="1:6" x14ac:dyDescent="0.25">
      <c r="A354" s="6" t="s">
        <v>711</v>
      </c>
      <c r="B354" t="str">
        <f>VLOOKUP(INGRESO_MERCADERIA[[#This Row],[CODIGO]],STOCKSANLUIS[],2,FALSE)</f>
        <v>CORTA TUBO (1/4 HASTA 1-5/8) - QTC-158 - QUALITY</v>
      </c>
      <c r="C354" s="51">
        <v>0</v>
      </c>
      <c r="D354" s="1"/>
      <c r="E354" s="1">
        <f>VLOOKUP(INGRESO_MERCADERIA[[#This Row],[CODIGO]],STOCKSANLUIS[],7,FALSE)</f>
        <v>0</v>
      </c>
      <c r="F354" s="10"/>
    </row>
    <row r="355" spans="1:6" x14ac:dyDescent="0.25">
      <c r="A355" s="6" t="s">
        <v>713</v>
      </c>
      <c r="B355" t="str">
        <f>VLOOKUP(INGRESO_MERCADERIA[[#This Row],[CODIGO]],STOCKSANLUIS[],2,FALSE)</f>
        <v>CINTA ADHESIVA FOAM QTF-230 - 1/8" X 2" X 30´ - QUALITY</v>
      </c>
      <c r="C355" s="51">
        <v>6</v>
      </c>
      <c r="D355" s="1"/>
      <c r="E355" s="1" t="str">
        <f>VLOOKUP(INGRESO_MERCADERIA[[#This Row],[CODIGO]],STOCKSANLUIS[],7,FALSE)</f>
        <v>A</v>
      </c>
      <c r="F355" s="10"/>
    </row>
    <row r="356" spans="1:6" x14ac:dyDescent="0.25">
      <c r="A356" s="6" t="s">
        <v>715</v>
      </c>
      <c r="B356" t="str">
        <f>VLOOKUP(INGRESO_MERCADERIA[[#This Row],[CODIGO]],STOCKSANLUIS[],2,FALSE)</f>
        <v>DOBLADOR DE TUBO - 5/8" - QTB-364-58 - QUALITY</v>
      </c>
      <c r="C356" s="51">
        <v>0</v>
      </c>
      <c r="D356" s="1"/>
      <c r="E356" s="1">
        <f>VLOOKUP(INGRESO_MERCADERIA[[#This Row],[CODIGO]],STOCKSANLUIS[],7,FALSE)</f>
        <v>0</v>
      </c>
      <c r="F356" s="10"/>
    </row>
    <row r="357" spans="1:6" x14ac:dyDescent="0.25">
      <c r="A357" s="6" t="s">
        <v>717</v>
      </c>
      <c r="B357" t="str">
        <f>VLOOKUP(INGRESO_MERCADERIA[[#This Row],[CODIGO]],STOCKSANLUIS[],2,FALSE)</f>
        <v>DOBLADOR DE TUBO - 7/8" - QTB-364-78 - QUALITY</v>
      </c>
      <c r="C357" s="51">
        <v>0</v>
      </c>
      <c r="D357" s="1"/>
      <c r="E357" s="1">
        <f>VLOOKUP(INGRESO_MERCADERIA[[#This Row],[CODIGO]],STOCKSANLUIS[],7,FALSE)</f>
        <v>0</v>
      </c>
      <c r="F357" s="10"/>
    </row>
    <row r="358" spans="1:6" x14ac:dyDescent="0.25">
      <c r="A358" s="6" t="s">
        <v>719</v>
      </c>
      <c r="B358" t="str">
        <f>VLOOKUP(INGRESO_MERCADERIA[[#This Row],[CODIGO]],STOCKSANLUIS[],2,FALSE)</f>
        <v>LLAVE RATCHET CUADRADA QR8-127 ( 1/4", 3/8" , 3/16" , 5/16" ) QUALITY</v>
      </c>
      <c r="C358" s="51">
        <v>28</v>
      </c>
      <c r="D358" s="1"/>
      <c r="E358" s="1" t="str">
        <f>VLOOKUP(INGRESO_MERCADERIA[[#This Row],[CODIGO]],STOCKSANLUIS[],7,FALSE)</f>
        <v>A</v>
      </c>
      <c r="F358" s="10"/>
    </row>
    <row r="359" spans="1:6" x14ac:dyDescent="0.25">
      <c r="A359" s="6" t="s">
        <v>721</v>
      </c>
      <c r="B359" t="str">
        <f>VLOOKUP(INGRESO_MERCADERIA[[#This Row],[CODIGO]],STOCKSANLUIS[],2,FALSE)</f>
        <v>ANTORCHA DE UNA CAÑA PARA MAP GASS  QTX-11E - QUALITY</v>
      </c>
      <c r="C359" s="51">
        <v>41</v>
      </c>
      <c r="D359" s="1"/>
      <c r="E359" s="1" t="str">
        <f>VLOOKUP(INGRESO_MERCADERIA[[#This Row],[CODIGO]],STOCKSANLUIS[],7,FALSE)</f>
        <v>A</v>
      </c>
      <c r="F359" s="10"/>
    </row>
    <row r="360" spans="1:6" x14ac:dyDescent="0.25">
      <c r="A360" s="6" t="s">
        <v>723</v>
      </c>
      <c r="B360" t="str">
        <f>VLOOKUP(INGRESO_MERCADERIA[[#This Row],[CODIGO]],STOCKSANLUIS[],2,FALSE)</f>
        <v>CUERPO DE VALVULA SOLENOIDE DANFOSS EVR 6 - 1/2  SOLDABLE  032F1209</v>
      </c>
      <c r="C360" s="51">
        <v>5</v>
      </c>
      <c r="D360" s="1"/>
      <c r="E360" s="1" t="str">
        <f>VLOOKUP(INGRESO_MERCADERIA[[#This Row],[CODIGO]],STOCKSANLUIS[],7,FALSE)</f>
        <v>A</v>
      </c>
      <c r="F360" s="10"/>
    </row>
    <row r="361" spans="1:6" x14ac:dyDescent="0.25">
      <c r="A361" s="6" t="s">
        <v>725</v>
      </c>
      <c r="B361" t="str">
        <f>VLOOKUP(INGRESO_MERCADERIA[[#This Row],[CODIGO]],STOCKSANLUIS[],2,FALSE)</f>
        <v>ORIFICIO #-2 PARA TEX 5, TES 5 - 067B2790</v>
      </c>
      <c r="C361" s="51">
        <v>5</v>
      </c>
      <c r="D361" s="1"/>
      <c r="E361" s="1" t="str">
        <f>VLOOKUP(INGRESO_MERCADERIA[[#This Row],[CODIGO]],STOCKSANLUIS[],7,FALSE)</f>
        <v>A</v>
      </c>
      <c r="F361" s="10"/>
    </row>
    <row r="362" spans="1:6" x14ac:dyDescent="0.25">
      <c r="A362" s="6" t="s">
        <v>727</v>
      </c>
      <c r="B362" t="str">
        <f>VLOOKUP(INGRESO_MERCADERIA[[#This Row],[CODIGO]],STOCKSANLUIS[],2,FALSE)</f>
        <v>CODO DE COBRE 90º - 3/4" SOLDABLE</v>
      </c>
      <c r="C362" s="51">
        <v>0</v>
      </c>
      <c r="D362" s="1"/>
      <c r="E362" s="1">
        <f>VLOOKUP(INGRESO_MERCADERIA[[#This Row],[CODIGO]],STOCKSANLUIS[],7,FALSE)</f>
        <v>0</v>
      </c>
      <c r="F362" s="10"/>
    </row>
    <row r="363" spans="1:6" x14ac:dyDescent="0.25">
      <c r="A363" s="6" t="s">
        <v>729</v>
      </c>
      <c r="B363" t="str">
        <f>VLOOKUP(INGRESO_MERCADERIA[[#This Row],[CODIGO]],STOCKSANLUIS[],2,FALSE)</f>
        <v>ORIFICIO #-4 PARA TEX 5, TES 5 - 067B2792  (REEMPLAZA AL 067B2092)</v>
      </c>
      <c r="C363" s="51">
        <v>0</v>
      </c>
      <c r="D363" s="1"/>
      <c r="E363" s="1" t="str">
        <f>VLOOKUP(INGRESO_MERCADERIA[[#This Row],[CODIGO]],STOCKSANLUIS[],7,FALSE)</f>
        <v>A</v>
      </c>
      <c r="F363" s="10"/>
    </row>
    <row r="364" spans="1:6" x14ac:dyDescent="0.25">
      <c r="A364" s="6" t="s">
        <v>731</v>
      </c>
      <c r="B364" t="str">
        <f>VLOOKUP(INGRESO_MERCADERIA[[#This Row],[CODIGO]],STOCKSANLUIS[],2,FALSE)</f>
        <v>VALVULA DE EXPANSION DANFOSS TEX 2 RANGO N-40/+10ºC 3/8X1/2 PULG ABOCARDAR CON MOP</v>
      </c>
      <c r="C364" s="51">
        <v>0</v>
      </c>
      <c r="D364" s="1"/>
      <c r="E364" s="1">
        <f>VLOOKUP(INGRESO_MERCADERIA[[#This Row],[CODIGO]],STOCKSANLUIS[],7,FALSE)</f>
        <v>0</v>
      </c>
      <c r="F364" s="10"/>
    </row>
    <row r="365" spans="1:6" x14ac:dyDescent="0.25">
      <c r="A365" s="6" t="s">
        <v>733</v>
      </c>
      <c r="B365" t="str">
        <f>VLOOKUP(INGRESO_MERCADERIA[[#This Row],[CODIGO]],STOCKSANLUIS[],2,FALSE)</f>
        <v>GAS REFRIGERANTE R-134A X 340 GR - DUPONT</v>
      </c>
      <c r="C365" s="51">
        <v>0</v>
      </c>
      <c r="D365" s="1"/>
      <c r="E365" s="1">
        <f>VLOOKUP(INGRESO_MERCADERIA[[#This Row],[CODIGO]],STOCKSANLUIS[],7,FALSE)</f>
        <v>0</v>
      </c>
      <c r="F365" s="10"/>
    </row>
    <row r="366" spans="1:6" x14ac:dyDescent="0.25">
      <c r="A366" s="6" t="s">
        <v>735</v>
      </c>
      <c r="B366" t="str">
        <f>VLOOKUP(INGRESO_MERCADERIA[[#This Row],[CODIGO]],STOCKSANLUIS[],2,FALSE)</f>
        <v>UNIDAD CONDENSADORA DANFOSS HGM 125 E21E - 10.5 HP 440V/3/60HZ</v>
      </c>
      <c r="C366" s="51">
        <v>0</v>
      </c>
      <c r="D366" s="1"/>
      <c r="E366" s="1">
        <f>VLOOKUP(INGRESO_MERCADERIA[[#This Row],[CODIGO]],STOCKSANLUIS[],7,FALSE)</f>
        <v>0</v>
      </c>
      <c r="F366" s="10"/>
    </row>
    <row r="367" spans="1:6" x14ac:dyDescent="0.25">
      <c r="A367" s="6" t="s">
        <v>737</v>
      </c>
      <c r="B367" t="str">
        <f>VLOOKUP(INGRESO_MERCADERIA[[#This Row],[CODIGO]],STOCKSANLUIS[],2,FALSE)</f>
        <v>UNIDAD CONDENSADORA DANFOSS HGM 160 E21E - 13.5 HP 440V/3/60HZ</v>
      </c>
      <c r="C367" s="51">
        <v>0</v>
      </c>
      <c r="D367" s="1"/>
      <c r="E367" s="1">
        <f>VLOOKUP(INGRESO_MERCADERIA[[#This Row],[CODIGO]],STOCKSANLUIS[],7,FALSE)</f>
        <v>0</v>
      </c>
      <c r="F367" s="10"/>
    </row>
    <row r="368" spans="1:6" x14ac:dyDescent="0.25">
      <c r="A368" s="6" t="s">
        <v>739</v>
      </c>
      <c r="B368" t="str">
        <f>VLOOKUP(INGRESO_MERCADERIA[[#This Row],[CODIGO]],STOCKSANLUIS[],2,FALSE)</f>
        <v>FILTRO SECADOR - 033 - 3/8 - ROSCABLE - DANFOSS DML 033 - 3/8</v>
      </c>
      <c r="C368" s="51">
        <v>0</v>
      </c>
      <c r="D368" s="1"/>
      <c r="E368" s="1">
        <f>VLOOKUP(INGRESO_MERCADERIA[[#This Row],[CODIGO]],STOCKSANLUIS[],7,FALSE)</f>
        <v>0</v>
      </c>
      <c r="F368" s="10"/>
    </row>
    <row r="369" spans="1:6" x14ac:dyDescent="0.25">
      <c r="A369" s="6" t="s">
        <v>741</v>
      </c>
      <c r="B369" t="str">
        <f>VLOOKUP(INGRESO_MERCADERIA[[#This Row],[CODIGO]],STOCKSANLUIS[],2,FALSE)</f>
        <v>FILTRO SECADOR  P/L.LIQUIDO DANFOSS DML 083 - 3/8 DE ROSCA - 023Z5040</v>
      </c>
      <c r="C369" s="51">
        <v>0</v>
      </c>
      <c r="D369" s="1"/>
      <c r="E369" s="1">
        <f>VLOOKUP(INGRESO_MERCADERIA[[#This Row],[CODIGO]],STOCKSANLUIS[],7,FALSE)</f>
        <v>0</v>
      </c>
      <c r="F369" s="10"/>
    </row>
    <row r="370" spans="1:6" x14ac:dyDescent="0.25">
      <c r="A370" s="6" t="s">
        <v>743</v>
      </c>
      <c r="B370" t="str">
        <f>VLOOKUP(INGRESO_MERCADERIA[[#This Row],[CODIGO]],STOCKSANLUIS[],2,FALSE)</f>
        <v>FILTRO SECADOR  P/L.LIQUIDO DANFOSS DML 084 - 1/2  023Z5041</v>
      </c>
      <c r="C370" s="51">
        <v>0</v>
      </c>
      <c r="D370" s="1"/>
      <c r="E370" s="1">
        <f>VLOOKUP(INGRESO_MERCADERIA[[#This Row],[CODIGO]],STOCKSANLUIS[],7,FALSE)</f>
        <v>0</v>
      </c>
      <c r="F370" s="10"/>
    </row>
    <row r="371" spans="1:6" x14ac:dyDescent="0.25">
      <c r="A371" s="6" t="s">
        <v>745</v>
      </c>
      <c r="B371" t="str">
        <f>VLOOKUP(INGRESO_MERCADERIA[[#This Row],[CODIGO]],STOCKSANLUIS[],2,FALSE)</f>
        <v>FILTRO SECADOR P/L.LIQUIDO DANFOSS DML 163 - 3/8  023Z5043</v>
      </c>
      <c r="C371" s="51">
        <v>0</v>
      </c>
      <c r="D371" s="1"/>
      <c r="E371" s="1">
        <f>VLOOKUP(INGRESO_MERCADERIA[[#This Row],[CODIGO]],STOCKSANLUIS[],7,FALSE)</f>
        <v>0</v>
      </c>
      <c r="F371" s="10"/>
    </row>
    <row r="372" spans="1:6" x14ac:dyDescent="0.25">
      <c r="A372" s="6" t="s">
        <v>747</v>
      </c>
      <c r="B372" t="str">
        <f>VLOOKUP(INGRESO_MERCADERIA[[#This Row],[CODIGO]],STOCKSANLUIS[],2,FALSE)</f>
        <v>FILTRO SECADOR P/L.LIQUIDO DANFOSS DCL 164 - 1/2  023Z5009</v>
      </c>
      <c r="C372" s="51">
        <v>0</v>
      </c>
      <c r="D372" s="1"/>
      <c r="E372" s="1">
        <f>VLOOKUP(INGRESO_MERCADERIA[[#This Row],[CODIGO]],STOCKSANLUIS[],7,FALSE)</f>
        <v>0</v>
      </c>
      <c r="F372" s="10"/>
    </row>
    <row r="373" spans="1:6" x14ac:dyDescent="0.25">
      <c r="A373" s="6" t="s">
        <v>749</v>
      </c>
      <c r="B373" t="str">
        <f>VLOOKUP(INGRESO_MERCADERIA[[#This Row],[CODIGO]],STOCKSANLUIS[],2,FALSE)</f>
        <v>FILTRO SECADOR P/L.LIQUIDO  DANFOSS DML 165 - 5/8 023Z5045</v>
      </c>
      <c r="C373" s="51">
        <v>0</v>
      </c>
      <c r="D373" s="1"/>
      <c r="E373" s="1">
        <f>VLOOKUP(INGRESO_MERCADERIA[[#This Row],[CODIGO]],STOCKSANLUIS[],7,FALSE)</f>
        <v>0</v>
      </c>
      <c r="F373" s="10"/>
    </row>
    <row r="374" spans="1:6" x14ac:dyDescent="0.25">
      <c r="A374" s="6" t="s">
        <v>751</v>
      </c>
      <c r="B374" t="str">
        <f>VLOOKUP(INGRESO_MERCADERIA[[#This Row],[CODIGO]],STOCKSANLUIS[],2,FALSE)</f>
        <v>FILTRO SECADOR  P/L.LIQUIDO DANFOSS DML 304 - 1/2 - 023Z0050</v>
      </c>
      <c r="C374" s="51">
        <v>0</v>
      </c>
      <c r="D374" s="1"/>
      <c r="E374" s="1">
        <f>VLOOKUP(INGRESO_MERCADERIA[[#This Row],[CODIGO]],STOCKSANLUIS[],7,FALSE)</f>
        <v>0</v>
      </c>
      <c r="F374" s="10"/>
    </row>
    <row r="375" spans="1:6" x14ac:dyDescent="0.25">
      <c r="A375" s="6" t="s">
        <v>753</v>
      </c>
      <c r="B375" t="str">
        <f>VLOOKUP(INGRESO_MERCADERIA[[#This Row],[CODIGO]],STOCKSANLUIS[],2,FALSE)</f>
        <v>FILTRO SECADOR - 305 - 5/8 - ROSCABLE - DANFOSS DML 305 023Z0051</v>
      </c>
      <c r="C375" s="51">
        <v>0</v>
      </c>
      <c r="D375" s="1"/>
      <c r="E375" s="1">
        <f>VLOOKUP(INGRESO_MERCADERIA[[#This Row],[CODIGO]],STOCKSANLUIS[],7,FALSE)</f>
        <v>0</v>
      </c>
      <c r="F375" s="10"/>
    </row>
    <row r="376" spans="1:6" x14ac:dyDescent="0.25">
      <c r="A376" s="6" t="s">
        <v>755</v>
      </c>
      <c r="B376" t="str">
        <f>VLOOKUP(INGRESO_MERCADERIA[[#This Row],[CODIGO]],STOCKSANLUIS[],2,FALSE)</f>
        <v>EVAPORADOR MIPAL HD 173E   440V/3/60HZ</v>
      </c>
      <c r="C376" s="51">
        <v>0</v>
      </c>
      <c r="D376" s="1"/>
      <c r="E376" s="1">
        <f>VLOOKUP(INGRESO_MERCADERIA[[#This Row],[CODIGO]],STOCKSANLUIS[],7,FALSE)</f>
        <v>0</v>
      </c>
      <c r="F376" s="10"/>
    </row>
    <row r="377" spans="1:6" x14ac:dyDescent="0.25">
      <c r="A377" s="6" t="s">
        <v>757</v>
      </c>
      <c r="B377" t="str">
        <f>VLOOKUP(INGRESO_MERCADERIA[[#This Row],[CODIGO]],STOCKSANLUIS[],2,FALSE)</f>
        <v>IR AL CODIGO 2550 - CONVERTIDOR FULL GAUGE - TCP485 - VER.04 - 5.1VDC</v>
      </c>
      <c r="C377" s="51">
        <v>0</v>
      </c>
      <c r="D377" s="1"/>
      <c r="E377" s="1">
        <f>VLOOKUP(INGRESO_MERCADERIA[[#This Row],[CODIGO]],STOCKSANLUIS[],7,FALSE)</f>
        <v>0</v>
      </c>
      <c r="F377" s="10"/>
    </row>
    <row r="378" spans="1:6" x14ac:dyDescent="0.25">
      <c r="A378" s="6" t="s">
        <v>759</v>
      </c>
      <c r="B378" t="str">
        <f>VLOOKUP(INGRESO_MERCADERIA[[#This Row],[CODIGO]],STOCKSANLUIS[],2,FALSE)</f>
        <v>ORIFICIO N°5 PARA TE-12 - 067B2708</v>
      </c>
      <c r="C378" s="51">
        <v>0</v>
      </c>
      <c r="D378" s="1"/>
      <c r="E378" s="1" t="str">
        <f>VLOOKUP(INGRESO_MERCADERIA[[#This Row],[CODIGO]],STOCKSANLUIS[],7,FALSE)</f>
        <v>A</v>
      </c>
      <c r="F378" s="10"/>
    </row>
    <row r="379" spans="1:6" x14ac:dyDescent="0.25">
      <c r="A379" s="6" t="s">
        <v>761</v>
      </c>
      <c r="B379" t="str">
        <f>VLOOKUP(INGRESO_MERCADERIA[[#This Row],[CODIGO]],STOCKSANLUIS[],2,FALSE)</f>
        <v>EVAPORADOR ESTATICO HORIZONTAL MIPAL LMH 220808 900MM 8T 1/2</v>
      </c>
      <c r="C379" s="51">
        <v>1</v>
      </c>
      <c r="D379" s="1"/>
      <c r="E379" s="1" t="str">
        <f>VLOOKUP(INGRESO_MERCADERIA[[#This Row],[CODIGO]],STOCKSANLUIS[],7,FALSE)</f>
        <v>C</v>
      </c>
      <c r="F379" s="10"/>
    </row>
    <row r="380" spans="1:6" x14ac:dyDescent="0.25">
      <c r="A380" s="6" t="s">
        <v>763</v>
      </c>
      <c r="B380" t="str">
        <f>VLOOKUP(INGRESO_MERCADERIA[[#This Row],[CODIGO]],STOCKSANLUIS[],2,FALSE)</f>
        <v>EVAPORADOR ESTATICO HORIZONTAL MIPAL LMH 220814 1500MM 8T 1/2</v>
      </c>
      <c r="C380" s="51">
        <v>0</v>
      </c>
      <c r="D380" s="1"/>
      <c r="E380" s="1">
        <f>VLOOKUP(INGRESO_MERCADERIA[[#This Row],[CODIGO]],STOCKSANLUIS[],7,FALSE)</f>
        <v>0</v>
      </c>
      <c r="F380" s="10"/>
    </row>
    <row r="381" spans="1:6" x14ac:dyDescent="0.25">
      <c r="A381" s="6" t="s">
        <v>765</v>
      </c>
      <c r="B381" t="str">
        <f>VLOOKUP(INGRESO_MERCADERIA[[#This Row],[CODIGO]],STOCKSANLUIS[],2,FALSE)</f>
        <v>EVAPORADOR MIPAL HD 318E   220-380V/3/60HZ</v>
      </c>
      <c r="C381" s="51">
        <v>0</v>
      </c>
      <c r="D381" s="1"/>
      <c r="E381" s="1">
        <f>VLOOKUP(INGRESO_MERCADERIA[[#This Row],[CODIGO]],STOCKSANLUIS[],7,FALSE)</f>
        <v>0</v>
      </c>
      <c r="F381" s="10"/>
    </row>
    <row r="382" spans="1:6" x14ac:dyDescent="0.25">
      <c r="A382" s="6" t="s">
        <v>767</v>
      </c>
      <c r="B382" t="str">
        <f>VLOOKUP(INGRESO_MERCADERIA[[#This Row],[CODIGO]],STOCKSANLUIS[],2,FALSE)</f>
        <v>EVAPORADOR MIPAL  HDHA 386E 220-380V/3/60HZ</v>
      </c>
      <c r="C382" s="51">
        <v>0</v>
      </c>
      <c r="D382" s="1"/>
      <c r="E382" s="1">
        <f>VLOOKUP(INGRESO_MERCADERIA[[#This Row],[CODIGO]],STOCKSANLUIS[],7,FALSE)</f>
        <v>0</v>
      </c>
      <c r="F382" s="10"/>
    </row>
    <row r="383" spans="1:6" x14ac:dyDescent="0.25">
      <c r="A383" s="6" t="s">
        <v>769</v>
      </c>
      <c r="B383" t="str">
        <f>VLOOKUP(INGRESO_MERCADERIA[[#This Row],[CODIGO]],STOCKSANLUIS[],2,FALSE)</f>
        <v>FILTRO SECADOR - 053 - 3/8 - ROSCABLE - QDM-053 - QUALITY</v>
      </c>
      <c r="C383" s="51">
        <v>20</v>
      </c>
      <c r="D383" s="1"/>
      <c r="E383" s="1" t="str">
        <f>VLOOKUP(INGRESO_MERCADERIA[[#This Row],[CODIGO]],STOCKSANLUIS[],7,FALSE)</f>
        <v>A</v>
      </c>
      <c r="F383" s="10"/>
    </row>
    <row r="384" spans="1:6" x14ac:dyDescent="0.25">
      <c r="A384" s="6" t="s">
        <v>771</v>
      </c>
      <c r="B384" t="str">
        <f>VLOOKUP(INGRESO_MERCADERIA[[#This Row],[CODIGO]],STOCKSANLUIS[],2,FALSE)</f>
        <v>FILTRO SECADOR - 304 - 1/2 - ROSCABLE - QDM-304 - QUALITY</v>
      </c>
      <c r="C384" s="51">
        <v>8</v>
      </c>
      <c r="D384" s="1"/>
      <c r="E384" s="1" t="str">
        <f>VLOOKUP(INGRESO_MERCADERIA[[#This Row],[CODIGO]],STOCKSANLUIS[],7,FALSE)</f>
        <v>A</v>
      </c>
      <c r="F384" s="10"/>
    </row>
    <row r="385" spans="1:6" x14ac:dyDescent="0.25">
      <c r="A385" s="6" t="s">
        <v>773</v>
      </c>
      <c r="B385" t="str">
        <f>VLOOKUP(INGRESO_MERCADERIA[[#This Row],[CODIGO]],STOCKSANLUIS[],2,FALSE)</f>
        <v>FILTRO SECADOR - 305 - 5/8 - ROSCABLE - QDM-305 - QUALITY</v>
      </c>
      <c r="C385" s="51">
        <v>8</v>
      </c>
      <c r="D385" s="1"/>
      <c r="E385" s="1" t="str">
        <f>VLOOKUP(INGRESO_MERCADERIA[[#This Row],[CODIGO]],STOCKSANLUIS[],7,FALSE)</f>
        <v>A</v>
      </c>
      <c r="F385" s="10"/>
    </row>
    <row r="386" spans="1:6" x14ac:dyDescent="0.25">
      <c r="A386" s="6" t="s">
        <v>775</v>
      </c>
      <c r="B386" t="str">
        <f>VLOOKUP(INGRESO_MERCADERIA[[#This Row],[CODIGO]],STOCKSANLUIS[],2,FALSE)</f>
        <v>MOTO VENTILADOR DE 10 WATTS 220V - ROTATION CCW - QMM-10E-2 - QUALITY</v>
      </c>
      <c r="C386" s="51">
        <v>0</v>
      </c>
      <c r="D386" s="1"/>
      <c r="E386" s="1">
        <f>VLOOKUP(INGRESO_MERCADERIA[[#This Row],[CODIGO]],STOCKSANLUIS[],7,FALSE)</f>
        <v>0</v>
      </c>
      <c r="F386" s="10"/>
    </row>
    <row r="387" spans="1:6" x14ac:dyDescent="0.25">
      <c r="A387" s="6" t="s">
        <v>777</v>
      </c>
      <c r="B387" t="str">
        <f>VLOOKUP(INGRESO_MERCADERIA[[#This Row],[CODIGO]],STOCKSANLUIS[],2,FALSE)</f>
        <v>MOTO VENTILADOR DE 16 WATTS 220V - ROTATION CCW - QMM-16E-2 - QUALITY</v>
      </c>
      <c r="C387" s="51">
        <v>2</v>
      </c>
      <c r="D387" s="1"/>
      <c r="E387" s="1" t="str">
        <f>VLOOKUP(INGRESO_MERCADERIA[[#This Row],[CODIGO]],STOCKSANLUIS[],7,FALSE)</f>
        <v>A</v>
      </c>
      <c r="F387" s="10"/>
    </row>
    <row r="388" spans="1:6" x14ac:dyDescent="0.25">
      <c r="A388" s="6" t="s">
        <v>779</v>
      </c>
      <c r="B388" t="str">
        <f>VLOOKUP(INGRESO_MERCADERIA[[#This Row],[CODIGO]],STOCKSANLUIS[],2,FALSE)</f>
        <v>MOTO VENTILADOR DE 18 WATTS 220V - ROTATION CCW - QMM-18E-2 - QUALITY</v>
      </c>
      <c r="C388" s="51">
        <v>0</v>
      </c>
      <c r="D388" s="1"/>
      <c r="E388" s="1">
        <f>VLOOKUP(INGRESO_MERCADERIA[[#This Row],[CODIGO]],STOCKSANLUIS[],7,FALSE)</f>
        <v>0</v>
      </c>
      <c r="F388" s="10"/>
    </row>
    <row r="389" spans="1:6" x14ac:dyDescent="0.25">
      <c r="A389" s="6" t="s">
        <v>781</v>
      </c>
      <c r="B389" t="str">
        <f>VLOOKUP(INGRESO_MERCADERIA[[#This Row],[CODIGO]],STOCKSANLUIS[],2,FALSE)</f>
        <v>CINTA DE ALUMINIO DE 2" X 50 YDS - QTA-250 - QUALITY</v>
      </c>
      <c r="C389" s="51">
        <v>39</v>
      </c>
      <c r="D389" s="1"/>
      <c r="E389" s="1" t="str">
        <f>VLOOKUP(INGRESO_MERCADERIA[[#This Row],[CODIGO]],STOCKSANLUIS[],7,FALSE)</f>
        <v>A</v>
      </c>
      <c r="F389" s="10"/>
    </row>
    <row r="390" spans="1:6" x14ac:dyDescent="0.25">
      <c r="A390" s="6" t="s">
        <v>783</v>
      </c>
      <c r="B390" t="str">
        <f>VLOOKUP(INGRESO_MERCADERIA[[#This Row],[CODIGO]],STOCKSANLUIS[],2,FALSE)</f>
        <v>CINTA DE ALUMINIO DE 3 X 50 YDS - REFORZADA - QTA-350 - QUALITY</v>
      </c>
      <c r="C390" s="51">
        <v>0</v>
      </c>
      <c r="D390" s="1"/>
      <c r="E390" s="1">
        <f>VLOOKUP(INGRESO_MERCADERIA[[#This Row],[CODIGO]],STOCKSANLUIS[],7,FALSE)</f>
        <v>0</v>
      </c>
      <c r="F390" s="10"/>
    </row>
    <row r="391" spans="1:6" x14ac:dyDescent="0.25">
      <c r="A391" s="6" t="s">
        <v>785</v>
      </c>
      <c r="B391" t="str">
        <f>VLOOKUP(INGRESO_MERCADERIA[[#This Row],[CODIGO]],STOCKSANLUIS[],2,FALSE)</f>
        <v>ACEITE PARA BOMBA DE VACIO - 1/4 GALON - QUALITY</v>
      </c>
      <c r="C391" s="51">
        <v>0</v>
      </c>
      <c r="D391" s="1"/>
      <c r="E391" s="1">
        <f>VLOOKUP(INGRESO_MERCADERIA[[#This Row],[CODIGO]],STOCKSANLUIS[],7,FALSE)</f>
        <v>0</v>
      </c>
      <c r="F391" s="10"/>
    </row>
    <row r="392" spans="1:6" x14ac:dyDescent="0.25">
      <c r="A392" s="6" t="s">
        <v>787</v>
      </c>
      <c r="B392" t="str">
        <f>VLOOKUP(INGRESO_MERCADERIA[[#This Row],[CODIGO]],STOCKSANLUIS[],2,FALSE)</f>
        <v>CINTA DE ALUMINIO DE 3 X 50 YDS - TA-350 - ARTICCO</v>
      </c>
      <c r="C392" s="51">
        <v>0</v>
      </c>
      <c r="D392" s="1"/>
      <c r="E392" s="1">
        <f>VLOOKUP(INGRESO_MERCADERIA[[#This Row],[CODIGO]],STOCKSANLUIS[],7,FALSE)</f>
        <v>0</v>
      </c>
      <c r="F392" s="10"/>
    </row>
    <row r="393" spans="1:6" x14ac:dyDescent="0.25">
      <c r="A393" s="6" t="s">
        <v>789</v>
      </c>
      <c r="B393" t="str">
        <f>VLOOKUP(INGRESO_MERCADERIA[[#This Row],[CODIGO]],STOCKSANLUIS[],2,FALSE)</f>
        <v>ORIFICIO # 1 PARA TEX5 - TES5 - 067B2789</v>
      </c>
      <c r="C393" s="51">
        <v>5</v>
      </c>
      <c r="D393" s="1"/>
      <c r="E393" s="1" t="str">
        <f>VLOOKUP(INGRESO_MERCADERIA[[#This Row],[CODIGO]],STOCKSANLUIS[],7,FALSE)</f>
        <v>A</v>
      </c>
      <c r="F393" s="10"/>
    </row>
    <row r="394" spans="1:6" x14ac:dyDescent="0.25">
      <c r="A394" s="6" t="s">
        <v>791</v>
      </c>
      <c r="B394" t="str">
        <f>VLOOKUP(INGRESO_MERCADERIA[[#This Row],[CODIGO]],STOCKSANLUIS[],2,FALSE)</f>
        <v>ORIFICIO Nº8 PARA TE-20 - 067B2771</v>
      </c>
      <c r="C394" s="51">
        <v>4</v>
      </c>
      <c r="D394" s="1"/>
      <c r="E394" s="1" t="str">
        <f>VLOOKUP(INGRESO_MERCADERIA[[#This Row],[CODIGO]],STOCKSANLUIS[],7,FALSE)</f>
        <v>A</v>
      </c>
      <c r="F394" s="10"/>
    </row>
    <row r="395" spans="1:6" x14ac:dyDescent="0.25">
      <c r="A395" s="6" t="s">
        <v>793</v>
      </c>
      <c r="B395" t="str">
        <f>VLOOKUP(INGRESO_MERCADERIA[[#This Row],[CODIGO]],STOCKSANLUIS[],2,FALSE)</f>
        <v>VALVULA CHECK ANTIRRETORNO O  DE RETENCIÓN DANFOSS NRV 6S - 3/8" SOLDABLE RECTO - 020-1057</v>
      </c>
      <c r="C395" s="51">
        <v>0</v>
      </c>
      <c r="D395" s="1"/>
      <c r="E395" s="1">
        <f>VLOOKUP(INGRESO_MERCADERIA[[#This Row],[CODIGO]],STOCKSANLUIS[],7,FALSE)</f>
        <v>0</v>
      </c>
      <c r="F395" s="10"/>
    </row>
    <row r="396" spans="1:6" x14ac:dyDescent="0.25">
      <c r="A396" s="6" t="s">
        <v>795</v>
      </c>
      <c r="B396" t="str">
        <f>VLOOKUP(INGRESO_MERCADERIA[[#This Row],[CODIGO]],STOCKSANLUIS[],2,FALSE)</f>
        <v>VALVULA CHECK ANTIRRETORNO O  DE RETENCIÓN DANFOSS NRV 12S - 1/2"  RECTO 020-1012</v>
      </c>
      <c r="C396" s="51">
        <v>0</v>
      </c>
      <c r="D396" s="1"/>
      <c r="E396" s="1">
        <f>VLOOKUP(INGRESO_MERCADERIA[[#This Row],[CODIGO]],STOCKSANLUIS[],7,FALSE)</f>
        <v>0</v>
      </c>
      <c r="F396" s="10"/>
    </row>
    <row r="397" spans="1:6" x14ac:dyDescent="0.25">
      <c r="A397" s="6" t="s">
        <v>797</v>
      </c>
      <c r="B397" t="str">
        <f>VLOOKUP(INGRESO_MERCADERIA[[#This Row],[CODIGO]],STOCKSANLUIS[],2,FALSE)</f>
        <v>VALVULA CHECK ANTIRRETORNO O  DE RETENCIÓN  DANFOSS NRV 22S - 7/8"   ANGULAR 020-1020</v>
      </c>
      <c r="C397" s="51">
        <v>0</v>
      </c>
      <c r="D397" s="1"/>
      <c r="E397" s="1">
        <f>VLOOKUP(INGRESO_MERCADERIA[[#This Row],[CODIGO]],STOCKSANLUIS[],7,FALSE)</f>
        <v>0</v>
      </c>
      <c r="F397" s="10"/>
    </row>
    <row r="398" spans="1:6" x14ac:dyDescent="0.25">
      <c r="A398" s="6" t="s">
        <v>799</v>
      </c>
      <c r="B398" t="str">
        <f>VLOOKUP(INGRESO_MERCADERIA[[#This Row],[CODIGO]],STOCKSANLUIS[],2,FALSE)</f>
        <v>CONTROLADOR DANFOSS ERC 211 CON SENSOR - 080G3263 (REEMPLAZO DELEKC 102A 084B8540)</v>
      </c>
      <c r="C398" s="51">
        <v>0</v>
      </c>
      <c r="D398" s="1"/>
      <c r="E398" s="1">
        <f>VLOOKUP(INGRESO_MERCADERIA[[#This Row],[CODIGO]],STOCKSANLUIS[],7,FALSE)</f>
        <v>0</v>
      </c>
      <c r="F398" s="10"/>
    </row>
    <row r="399" spans="1:6" x14ac:dyDescent="0.25">
      <c r="A399" s="6" t="s">
        <v>801</v>
      </c>
      <c r="B399" t="str">
        <f>VLOOKUP(INGRESO_MERCADERIA[[#This Row],[CODIGO]],STOCKSANLUIS[],2,FALSE)</f>
        <v>CONTROLADOR DANFOSS EKC 202B CON SENSOR 084B8552</v>
      </c>
      <c r="C399" s="51">
        <v>0</v>
      </c>
      <c r="D399" s="1"/>
      <c r="E399" s="1">
        <f>VLOOKUP(INGRESO_MERCADERIA[[#This Row],[CODIGO]],STOCKSANLUIS[],7,FALSE)</f>
        <v>0</v>
      </c>
      <c r="F399" s="10"/>
    </row>
    <row r="400" spans="1:6" x14ac:dyDescent="0.25">
      <c r="A400" s="6" t="s">
        <v>803</v>
      </c>
      <c r="B400" t="str">
        <f>VLOOKUP(INGRESO_MERCADERIA[[#This Row],[CODIGO]],STOCKSANLUIS[],2,FALSE)</f>
        <v>SENSOR DE PENETRACION - SB-57 - 75MM/5MM - FULL GAUGE</v>
      </c>
      <c r="C400" s="51">
        <v>0</v>
      </c>
      <c r="D400" s="1"/>
      <c r="E400" s="1">
        <f>VLOOKUP(INGRESO_MERCADERIA[[#This Row],[CODIGO]],STOCKSANLUIS[],7,FALSE)</f>
        <v>0</v>
      </c>
      <c r="F400" s="10"/>
    </row>
    <row r="401" spans="1:6" x14ac:dyDescent="0.25">
      <c r="A401" s="6" t="s">
        <v>805</v>
      </c>
      <c r="B401" t="str">
        <f>VLOOKUP(INGRESO_MERCADERIA[[#This Row],[CODIGO]],STOCKSANLUIS[],2,FALSE)</f>
        <v>VALVULA DE EXPANSION DANFOSS TEX 2 - S/ORIFICIO MOP 0° COD. 068Z3225</v>
      </c>
      <c r="C401" s="51">
        <v>0</v>
      </c>
      <c r="D401" s="1"/>
      <c r="E401" s="1">
        <f>VLOOKUP(INGRESO_MERCADERIA[[#This Row],[CODIGO]],STOCKSANLUIS[],7,FALSE)</f>
        <v>0</v>
      </c>
      <c r="F401" s="10"/>
    </row>
    <row r="402" spans="1:6" x14ac:dyDescent="0.25">
      <c r="A402" s="6" t="s">
        <v>807</v>
      </c>
      <c r="B402" t="str">
        <f>VLOOKUP(INGRESO_MERCADERIA[[#This Row],[CODIGO]],STOCKSANLUIS[],2,FALSE)</f>
        <v>VALVULA DE EXPANSION DANFOSS TEX 2 - S/ORIFICIO MOP -20° COD. 068Z3229</v>
      </c>
      <c r="C402" s="51">
        <v>0</v>
      </c>
      <c r="D402" s="1"/>
      <c r="E402" s="1">
        <f>VLOOKUP(INGRESO_MERCADERIA[[#This Row],[CODIGO]],STOCKSANLUIS[],7,FALSE)</f>
        <v>0</v>
      </c>
      <c r="F402" s="10"/>
    </row>
    <row r="403" spans="1:6" x14ac:dyDescent="0.25">
      <c r="A403" s="6" t="s">
        <v>809</v>
      </c>
      <c r="B403" t="str">
        <f>VLOOKUP(INGRESO_MERCADERIA[[#This Row],[CODIGO]],STOCKSANLUIS[],2,FALSE)</f>
        <v>VALVULA CHECK ANTIRRETORNO O  DE RETENCIÓN DANFOSS NRV 6S- 3/8"  COD FAB- 020-1057</v>
      </c>
      <c r="C403" s="51">
        <v>0</v>
      </c>
      <c r="D403" s="1"/>
      <c r="E403" s="1">
        <f>VLOOKUP(INGRESO_MERCADERIA[[#This Row],[CODIGO]],STOCKSANLUIS[],7,FALSE)</f>
        <v>0</v>
      </c>
      <c r="F403" s="10"/>
    </row>
    <row r="404" spans="1:6" x14ac:dyDescent="0.25">
      <c r="A404" s="6" t="s">
        <v>811</v>
      </c>
      <c r="B404" t="str">
        <f>VLOOKUP(INGRESO_MERCADERIA[[#This Row],[CODIGO]],STOCKSANLUIS[],2,FALSE)</f>
        <v>VALVULA CHECK ANTIRRETORNO O  DE RETENCIÓN DANFOSS NRV 16S - 5/8"  RECTO  020-1018</v>
      </c>
      <c r="C404" s="51">
        <v>0</v>
      </c>
      <c r="D404" s="1"/>
      <c r="E404" s="1">
        <f>VLOOKUP(INGRESO_MERCADERIA[[#This Row],[CODIGO]],STOCKSANLUIS[],7,FALSE)</f>
        <v>0</v>
      </c>
      <c r="F404" s="10"/>
    </row>
    <row r="405" spans="1:6" x14ac:dyDescent="0.25">
      <c r="A405" s="6" t="s">
        <v>813</v>
      </c>
      <c r="B405" t="str">
        <f>VLOOKUP(INGRESO_MERCADERIA[[#This Row],[CODIGO]],STOCKSANLUIS[],2,FALSE)</f>
        <v>MOTOVENTILADOR EVAPORADOR MI 220V/1/60HZ 16/70 W - ELCO - MOTOR INT. NUEVOS MT66</v>
      </c>
      <c r="C405" s="51">
        <v>0</v>
      </c>
      <c r="D405" s="1"/>
      <c r="E405" s="1">
        <f>VLOOKUP(INGRESO_MERCADERIA[[#This Row],[CODIGO]],STOCKSANLUIS[],7,FALSE)</f>
        <v>0</v>
      </c>
      <c r="F405" s="10"/>
    </row>
    <row r="406" spans="1:6" x14ac:dyDescent="0.25">
      <c r="A406" s="6" t="s">
        <v>815</v>
      </c>
      <c r="B406" t="str">
        <f>VLOOKUP(INGRESO_MERCADERIA[[#This Row],[CODIGO]],STOCKSANLUIS[],2,FALSE)</f>
        <v>FILTRO SECADOR - 417 - 7/8 - SOLDABLE - QDM-417S - QUALITY</v>
      </c>
      <c r="C406" s="51">
        <v>0</v>
      </c>
      <c r="D406" s="1"/>
      <c r="E406" s="1">
        <f>VLOOKUP(INGRESO_MERCADERIA[[#This Row],[CODIGO]],STOCKSANLUIS[],7,FALSE)</f>
        <v>0</v>
      </c>
      <c r="F406" s="10"/>
    </row>
    <row r="407" spans="1:6" x14ac:dyDescent="0.25">
      <c r="A407" s="6" t="s">
        <v>817</v>
      </c>
      <c r="B407" t="str">
        <f>VLOOKUP(INGRESO_MERCADERIA[[#This Row],[CODIGO]],STOCKSANLUIS[],2,FALSE)</f>
        <v>BOMBA DE VACIO - 1/2 HP - 115/220V - QVP-500-2 6CFM - QUALITY</v>
      </c>
      <c r="C407" s="51">
        <v>0</v>
      </c>
      <c r="D407" s="1"/>
      <c r="E407" s="1">
        <f>VLOOKUP(INGRESO_MERCADERIA[[#This Row],[CODIGO]],STOCKSANLUIS[],7,FALSE)</f>
        <v>0</v>
      </c>
      <c r="F407" s="10"/>
    </row>
    <row r="408" spans="1:6" x14ac:dyDescent="0.25">
      <c r="A408" s="6" t="s">
        <v>819</v>
      </c>
      <c r="B408" t="str">
        <f>VLOOKUP(INGRESO_MERCADERIA[[#This Row],[CODIGO]],STOCKSANLUIS[],2,FALSE)</f>
        <v>BOMBA DE VACIO - 3/4 HP - 8CFM 115/220V - QVP-800-2 - QUALITY</v>
      </c>
      <c r="C408" s="51">
        <v>0</v>
      </c>
      <c r="D408" s="1"/>
      <c r="E408" s="1">
        <f>VLOOKUP(INGRESO_MERCADERIA[[#This Row],[CODIGO]],STOCKSANLUIS[],7,FALSE)</f>
        <v>0</v>
      </c>
      <c r="F408" s="10"/>
    </row>
    <row r="409" spans="1:6" x14ac:dyDescent="0.25">
      <c r="A409" s="6" t="s">
        <v>821</v>
      </c>
      <c r="B409" t="str">
        <f>VLOOKUP(INGRESO_MERCADERIA[[#This Row],[CODIGO]],STOCKSANLUIS[],2,FALSE)</f>
        <v>MANIFOLD PARA R-12, R-22, R-502 - CON MANGUERAS DE 60" - QM-360 - QUALITY</v>
      </c>
      <c r="C409" s="51">
        <v>6</v>
      </c>
      <c r="D409" s="1"/>
      <c r="E409" s="1" t="str">
        <f>VLOOKUP(INGRESO_MERCADERIA[[#This Row],[CODIGO]],STOCKSANLUIS[],7,FALSE)</f>
        <v>A</v>
      </c>
      <c r="F409" s="10"/>
    </row>
    <row r="410" spans="1:6" x14ac:dyDescent="0.25">
      <c r="A410" s="6" t="s">
        <v>823</v>
      </c>
      <c r="B410" t="str">
        <f>VLOOKUP(INGRESO_MERCADERIA[[#This Row],[CODIGO]],STOCKSANLUIS[],2,FALSE)</f>
        <v>MANIFOLD PARA R-134A, R-404A, R507 - CON MANGUERAS DE 36" - QM-134AE - QUALITY</v>
      </c>
      <c r="C410" s="51">
        <v>0</v>
      </c>
      <c r="D410" s="1"/>
      <c r="E410" s="1">
        <f>VLOOKUP(INGRESO_MERCADERIA[[#This Row],[CODIGO]],STOCKSANLUIS[],7,FALSE)</f>
        <v>0</v>
      </c>
      <c r="F410" s="10"/>
    </row>
    <row r="411" spans="1:6" x14ac:dyDescent="0.25">
      <c r="A411" s="6" t="s">
        <v>825</v>
      </c>
      <c r="B411" t="str">
        <f>VLOOKUP(INGRESO_MERCADERIA[[#This Row],[CODIGO]],STOCKSANLUIS[],2,FALSE)</f>
        <v>VALVULA DE PASO DE 1/4 - QVP-14 - QUALITY</v>
      </c>
      <c r="C411" s="51">
        <v>0</v>
      </c>
      <c r="D411" s="1"/>
      <c r="E411" s="1">
        <f>VLOOKUP(INGRESO_MERCADERIA[[#This Row],[CODIGO]],STOCKSANLUIS[],7,FALSE)</f>
        <v>0</v>
      </c>
      <c r="F411" s="10"/>
    </row>
    <row r="412" spans="1:6" x14ac:dyDescent="0.25">
      <c r="A412" s="6" t="s">
        <v>827</v>
      </c>
      <c r="B412" t="str">
        <f>VLOOKUP(INGRESO_MERCADERIA[[#This Row],[CODIGO]],STOCKSANLUIS[],2,FALSE)</f>
        <v>VALVULA DE PASO DE 3/8 - QVP-38 - QUALITY</v>
      </c>
      <c r="C412" s="51">
        <v>0</v>
      </c>
      <c r="D412" s="1"/>
      <c r="E412" s="1">
        <f>VLOOKUP(INGRESO_MERCADERIA[[#This Row],[CODIGO]],STOCKSANLUIS[],7,FALSE)</f>
        <v>0</v>
      </c>
      <c r="F412" s="10"/>
    </row>
    <row r="413" spans="1:6" x14ac:dyDescent="0.25">
      <c r="A413" s="6" t="s">
        <v>829</v>
      </c>
      <c r="B413" t="str">
        <f>VLOOKUP(INGRESO_MERCADERIA[[#This Row],[CODIGO]],STOCKSANLUIS[],2,FALSE)</f>
        <v>VALVULA DE PASO DE 1/2 - QVP-12 - QUALITY</v>
      </c>
      <c r="C413" s="51">
        <v>0</v>
      </c>
      <c r="D413" s="1"/>
      <c r="E413" s="1">
        <f>VLOOKUP(INGRESO_MERCADERIA[[#This Row],[CODIGO]],STOCKSANLUIS[],7,FALSE)</f>
        <v>0</v>
      </c>
      <c r="F413" s="10"/>
    </row>
    <row r="414" spans="1:6" x14ac:dyDescent="0.25">
      <c r="A414" s="6" t="s">
        <v>831</v>
      </c>
      <c r="B414" t="str">
        <f>VLOOKUP(INGRESO_MERCADERIA[[#This Row],[CODIGO]],STOCKSANLUIS[],2,FALSE)</f>
        <v>VALVULA DE PASO DE 5/8 - QVP-58 - QUALITY</v>
      </c>
      <c r="C414" s="51">
        <v>16</v>
      </c>
      <c r="D414" s="1"/>
      <c r="E414" s="1" t="str">
        <f>VLOOKUP(INGRESO_MERCADERIA[[#This Row],[CODIGO]],STOCKSANLUIS[],7,FALSE)</f>
        <v>A</v>
      </c>
      <c r="F414" s="10"/>
    </row>
    <row r="415" spans="1:6" x14ac:dyDescent="0.25">
      <c r="A415" s="6" t="s">
        <v>833</v>
      </c>
      <c r="B415" t="str">
        <f>VLOOKUP(INGRESO_MERCADERIA[[#This Row],[CODIGO]],STOCKSANLUIS[],2,FALSE)</f>
        <v>VISOR DE LIQUIDO DE 1/4 - QSG-14-2 - QUALITY</v>
      </c>
      <c r="C415" s="51">
        <v>0</v>
      </c>
      <c r="D415" s="1"/>
      <c r="E415" s="1">
        <f>VLOOKUP(INGRESO_MERCADERIA[[#This Row],[CODIGO]],STOCKSANLUIS[],7,FALSE)</f>
        <v>0</v>
      </c>
      <c r="F415" s="10"/>
    </row>
    <row r="416" spans="1:6" x14ac:dyDescent="0.25">
      <c r="A416" s="6" t="s">
        <v>835</v>
      </c>
      <c r="B416" t="str">
        <f>VLOOKUP(INGRESO_MERCADERIA[[#This Row],[CODIGO]],STOCKSANLUIS[],2,FALSE)</f>
        <v>VISOR DE LIQUIDO DE 3/8 - QSG-38-2 - QUALITY</v>
      </c>
      <c r="C416" s="51">
        <v>0</v>
      </c>
      <c r="D416" s="1"/>
      <c r="E416" s="1">
        <f>VLOOKUP(INGRESO_MERCADERIA[[#This Row],[CODIGO]],STOCKSANLUIS[],7,FALSE)</f>
        <v>0</v>
      </c>
      <c r="F416" s="10"/>
    </row>
    <row r="417" spans="1:6" x14ac:dyDescent="0.25">
      <c r="A417" s="6" t="s">
        <v>837</v>
      </c>
      <c r="B417" t="str">
        <f>VLOOKUP(INGRESO_MERCADERIA[[#This Row],[CODIGO]],STOCKSANLUIS[],2,FALSE)</f>
        <v>VISOR DE LIQUIDO DE 1/2 - QSG-12-2 - QUALITY</v>
      </c>
      <c r="C417" s="51">
        <v>0</v>
      </c>
      <c r="D417" s="1"/>
      <c r="E417" s="1">
        <f>VLOOKUP(INGRESO_MERCADERIA[[#This Row],[CODIGO]],STOCKSANLUIS[],7,FALSE)</f>
        <v>0</v>
      </c>
      <c r="F417" s="10"/>
    </row>
    <row r="418" spans="1:6" x14ac:dyDescent="0.25">
      <c r="A418" s="6" t="s">
        <v>839</v>
      </c>
      <c r="B418" t="str">
        <f>VLOOKUP(INGRESO_MERCADERIA[[#This Row],[CODIGO]],STOCKSANLUIS[],2,FALSE)</f>
        <v>VISOR DE LIQUIDO DE 5/8 - QSG-58-2 - QUALITY</v>
      </c>
      <c r="C418" s="51">
        <v>0</v>
      </c>
      <c r="D418" s="1"/>
      <c r="E418" s="1">
        <f>VLOOKUP(INGRESO_MERCADERIA[[#This Row],[CODIGO]],STOCKSANLUIS[],7,FALSE)</f>
        <v>0</v>
      </c>
      <c r="F418" s="10"/>
    </row>
    <row r="419" spans="1:6" x14ac:dyDescent="0.25">
      <c r="A419" s="6" t="s">
        <v>841</v>
      </c>
      <c r="B419" t="str">
        <f>VLOOKUP(INGRESO_MERCADERIA[[#This Row],[CODIGO]],STOCKSANLUIS[],2,FALSE)</f>
        <v>MANIFOLD PARA R-12, R-22, R-502 - CON MANGUERAS DE 36" - M-336 - ARTICCO</v>
      </c>
      <c r="C419" s="51">
        <v>0</v>
      </c>
      <c r="D419" s="1"/>
      <c r="E419" s="1">
        <f>VLOOKUP(INGRESO_MERCADERIA[[#This Row],[CODIGO]],STOCKSANLUIS[],7,FALSE)</f>
        <v>0</v>
      </c>
      <c r="F419" s="10"/>
    </row>
    <row r="420" spans="1:6" x14ac:dyDescent="0.25">
      <c r="A420" s="6" t="s">
        <v>843</v>
      </c>
      <c r="B420" t="str">
        <f>VLOOKUP(INGRESO_MERCADERIA[[#This Row],[CODIGO]],STOCKSANLUIS[],2,FALSE)</f>
        <v>LAMAS DE PVC LISA  8" X 300 - CP-8300S - ARTICCO</v>
      </c>
      <c r="C420" s="51">
        <v>0</v>
      </c>
      <c r="D420" s="1"/>
      <c r="E420" s="1">
        <f>VLOOKUP(INGRESO_MERCADERIA[[#This Row],[CODIGO]],STOCKSANLUIS[],7,FALSE)</f>
        <v>0</v>
      </c>
      <c r="F420" s="10"/>
    </row>
    <row r="421" spans="1:6" x14ac:dyDescent="0.25">
      <c r="A421" s="6" t="s">
        <v>845</v>
      </c>
      <c r="B421" t="str">
        <f>VLOOKUP(INGRESO_MERCADERIA[[#This Row],[CODIGO]],STOCKSANLUIS[],2,FALSE)</f>
        <v>CAJA ELECTRICA DANFOSS DE 4HP - 7.5HP - 191U800301</v>
      </c>
      <c r="C421" s="51">
        <v>0</v>
      </c>
      <c r="D421" s="1"/>
      <c r="E421" s="1">
        <f>VLOOKUP(INGRESO_MERCADERIA[[#This Row],[CODIGO]],STOCKSANLUIS[],7,FALSE)</f>
        <v>0</v>
      </c>
      <c r="F421" s="10"/>
    </row>
    <row r="422" spans="1:6" x14ac:dyDescent="0.25">
      <c r="A422" s="6" t="s">
        <v>847</v>
      </c>
      <c r="B422" t="str">
        <f>VLOOKUP(INGRESO_MERCADERIA[[#This Row],[CODIGO]],STOCKSANLUIS[],2,FALSE)</f>
        <v>CAJA ELECTRICA DANFOSS DE 9HP - 10.5HP - 191U8005 - 01</v>
      </c>
      <c r="C422" s="51">
        <v>2</v>
      </c>
      <c r="D422" s="1"/>
      <c r="E422" s="1" t="str">
        <f>VLOOKUP(INGRESO_MERCADERIA[[#This Row],[CODIGO]],STOCKSANLUIS[],7,FALSE)</f>
        <v>A</v>
      </c>
      <c r="F422" s="10"/>
    </row>
    <row r="423" spans="1:6" x14ac:dyDescent="0.25">
      <c r="A423" s="6" t="s">
        <v>849</v>
      </c>
      <c r="B423" t="str">
        <f>VLOOKUP(INGRESO_MERCADERIA[[#This Row],[CODIGO]],STOCKSANLUIS[],2,FALSE)</f>
        <v>COMPRESOR HERMETICO MANEUROP MT 160 - 13.5 HP  440V/3/60HZ</v>
      </c>
      <c r="C423" s="51">
        <v>0</v>
      </c>
      <c r="D423" s="1"/>
      <c r="E423" s="1">
        <f>VLOOKUP(INGRESO_MERCADERIA[[#This Row],[CODIGO]],STOCKSANLUIS[],7,FALSE)</f>
        <v>0</v>
      </c>
      <c r="F423" s="10"/>
    </row>
    <row r="424" spans="1:6" x14ac:dyDescent="0.25">
      <c r="A424" s="6" t="s">
        <v>851</v>
      </c>
      <c r="B424" t="str">
        <f>VLOOKUP(INGRESO_MERCADERIA[[#This Row],[CODIGO]],STOCKSANLUIS[],2,FALSE)</f>
        <v>FILTRO SECADOR - 083 - 3/8 - ROSCABLE - QDM-083 - QUALITY</v>
      </c>
      <c r="C424" s="51">
        <v>0</v>
      </c>
      <c r="D424" s="1"/>
      <c r="E424" s="1">
        <f>VLOOKUP(INGRESO_MERCADERIA[[#This Row],[CODIGO]],STOCKSANLUIS[],7,FALSE)</f>
        <v>0</v>
      </c>
      <c r="F424" s="10"/>
    </row>
    <row r="425" spans="1:6" x14ac:dyDescent="0.25">
      <c r="A425" s="6" t="s">
        <v>853</v>
      </c>
      <c r="B425" t="str">
        <f>VLOOKUP(INGRESO_MERCADERIA[[#This Row],[CODIGO]],STOCKSANLUIS[],2,FALSE)</f>
        <v>TUERCA DE BRONCE DE 1/4 - QFN-14 - QUALITY</v>
      </c>
      <c r="C425" s="51">
        <v>0</v>
      </c>
      <c r="D425" s="1"/>
      <c r="E425" s="1">
        <f>VLOOKUP(INGRESO_MERCADERIA[[#This Row],[CODIGO]],STOCKSANLUIS[],7,FALSE)</f>
        <v>0</v>
      </c>
      <c r="F425" s="10"/>
    </row>
    <row r="426" spans="1:6" x14ac:dyDescent="0.25">
      <c r="A426" s="6" t="s">
        <v>855</v>
      </c>
      <c r="B426" t="str">
        <f>VLOOKUP(INGRESO_MERCADERIA[[#This Row],[CODIGO]],STOCKSANLUIS[],2,FALSE)</f>
        <v>TUERCA DE BRONCE DE 3/8 - QFN-38 - QUALITY</v>
      </c>
      <c r="C426" s="51">
        <v>0</v>
      </c>
      <c r="D426" s="1"/>
      <c r="E426" s="1">
        <f>VLOOKUP(INGRESO_MERCADERIA[[#This Row],[CODIGO]],STOCKSANLUIS[],7,FALSE)</f>
        <v>0</v>
      </c>
      <c r="F426" s="10"/>
    </row>
    <row r="427" spans="1:6" x14ac:dyDescent="0.25">
      <c r="A427" s="6" t="s">
        <v>857</v>
      </c>
      <c r="B427" t="str">
        <f>VLOOKUP(INGRESO_MERCADERIA[[#This Row],[CODIGO]],STOCKSANLUIS[],2,FALSE)</f>
        <v xml:space="preserve">TUERCA DE BRONCE DE 1/2 - QFN-12 - QUALITY </v>
      </c>
      <c r="C427" s="51">
        <v>2</v>
      </c>
      <c r="D427" s="1"/>
      <c r="E427" s="1" t="str">
        <f>VLOOKUP(INGRESO_MERCADERIA[[#This Row],[CODIGO]],STOCKSANLUIS[],7,FALSE)</f>
        <v>C</v>
      </c>
      <c r="F427" s="10"/>
    </row>
    <row r="428" spans="1:6" x14ac:dyDescent="0.25">
      <c r="A428" s="6" t="s">
        <v>859</v>
      </c>
      <c r="B428" t="str">
        <f>VLOOKUP(INGRESO_MERCADERIA[[#This Row],[CODIGO]],STOCKSANLUIS[],2,FALSE)</f>
        <v xml:space="preserve">TUERCA DE BRONCE DE 5/8 - QFN-58 - QUALITY </v>
      </c>
      <c r="C428" s="51">
        <v>21</v>
      </c>
      <c r="D428" s="1"/>
      <c r="E428" s="1" t="str">
        <f>VLOOKUP(INGRESO_MERCADERIA[[#This Row],[CODIGO]],STOCKSANLUIS[],7,FALSE)</f>
        <v>C</v>
      </c>
      <c r="F428" s="10"/>
    </row>
    <row r="429" spans="1:6" x14ac:dyDescent="0.25">
      <c r="A429" s="6" t="s">
        <v>861</v>
      </c>
      <c r="B429" t="str">
        <f>VLOOKUP(INGRESO_MERCADERIA[[#This Row],[CODIGO]],STOCKSANLUIS[],2,FALSE)</f>
        <v>SEPARADOR DE ACEITE DE 5/8 - QOS-58 - QUALITY</v>
      </c>
      <c r="C429" s="51">
        <v>0</v>
      </c>
      <c r="D429" s="1"/>
      <c r="E429" s="1">
        <f>VLOOKUP(INGRESO_MERCADERIA[[#This Row],[CODIGO]],STOCKSANLUIS[],7,FALSE)</f>
        <v>0</v>
      </c>
      <c r="F429" s="10"/>
    </row>
    <row r="430" spans="1:6" x14ac:dyDescent="0.25">
      <c r="A430" s="6" t="s">
        <v>863</v>
      </c>
      <c r="B430" t="str">
        <f>VLOOKUP(INGRESO_MERCADERIA[[#This Row],[CODIGO]],STOCKSANLUIS[],2,FALSE)</f>
        <v>SEPARADOR DE ACEITE DE 7/8 - QOS-78 - QUALITY</v>
      </c>
      <c r="C430" s="51">
        <v>0</v>
      </c>
      <c r="D430" s="1"/>
      <c r="E430" s="1">
        <f>VLOOKUP(INGRESO_MERCADERIA[[#This Row],[CODIGO]],STOCKSANLUIS[],7,FALSE)</f>
        <v>0</v>
      </c>
      <c r="F430" s="10"/>
    </row>
    <row r="431" spans="1:6" x14ac:dyDescent="0.25">
      <c r="A431" s="6" t="s">
        <v>865</v>
      </c>
      <c r="B431" t="str">
        <f>VLOOKUP(INGRESO_MERCADERIA[[#This Row],[CODIGO]],STOCKSANLUIS[],2,FALSE)</f>
        <v>SEPARADOR DE ACEITE DE 1 1/8 - QOS-118 - QUALITY</v>
      </c>
      <c r="C431" s="51">
        <v>0</v>
      </c>
      <c r="D431" s="1"/>
      <c r="E431" s="1">
        <f>VLOOKUP(INGRESO_MERCADERIA[[#This Row],[CODIGO]],STOCKSANLUIS[],7,FALSE)</f>
        <v>0</v>
      </c>
      <c r="F431" s="10"/>
    </row>
    <row r="432" spans="1:6" x14ac:dyDescent="0.25">
      <c r="A432" s="6" t="s">
        <v>867</v>
      </c>
      <c r="B432" t="str">
        <f>VLOOKUP(INGRESO_MERCADERIA[[#This Row],[CODIGO]],STOCKSANLUIS[],2,FALSE)</f>
        <v>ACEITE POLIOLESTER POE 68 - 1 GALON - BVA</v>
      </c>
      <c r="C432" s="51">
        <v>19</v>
      </c>
      <c r="D432" s="1"/>
      <c r="E432" s="1" t="str">
        <f>VLOOKUP(INGRESO_MERCADERIA[[#This Row],[CODIGO]],STOCKSANLUIS[],7,FALSE)</f>
        <v>C</v>
      </c>
      <c r="F432" s="10"/>
    </row>
    <row r="433" spans="1:6" x14ac:dyDescent="0.25">
      <c r="A433" s="6" t="s">
        <v>869</v>
      </c>
      <c r="B433" t="str">
        <f>VLOOKUP(INGRESO_MERCADERIA[[#This Row],[CODIGO]],STOCKSANLUIS[],2,FALSE)</f>
        <v>ORIFICIO Nº7 PARA TE-12 - 067B2710</v>
      </c>
      <c r="C433" s="51">
        <v>4</v>
      </c>
      <c r="D433" s="1"/>
      <c r="E433" s="1" t="str">
        <f>VLOOKUP(INGRESO_MERCADERIA[[#This Row],[CODIGO]],STOCKSANLUIS[],7,FALSE)</f>
        <v>A</v>
      </c>
      <c r="F433" s="10"/>
    </row>
    <row r="434" spans="1:6" x14ac:dyDescent="0.25">
      <c r="A434" s="6" t="s">
        <v>871</v>
      </c>
      <c r="B434" t="str">
        <f>VLOOKUP(INGRESO_MERCADERIA[[#This Row],[CODIGO]],STOCKSANLUIS[],2,FALSE)</f>
        <v>PORTA FILTRO CERAMICO DE 2 1/8" - DCR-04817S - 1 NÚCLEO - DANFOSS - 023U7257</v>
      </c>
      <c r="C434" s="51">
        <v>0</v>
      </c>
      <c r="D434" s="1"/>
      <c r="E434" s="1">
        <f>VLOOKUP(INGRESO_MERCADERIA[[#This Row],[CODIGO]],STOCKSANLUIS[],7,FALSE)</f>
        <v>0</v>
      </c>
      <c r="F434" s="10"/>
    </row>
    <row r="435" spans="1:6" x14ac:dyDescent="0.25">
      <c r="A435" s="6" t="s">
        <v>873</v>
      </c>
      <c r="B435" t="str">
        <f>VLOOKUP(INGRESO_MERCADERIA[[#This Row],[CODIGO]],STOCKSANLUIS[],2,FALSE)</f>
        <v>PORTA FILTRO CERAMICO DCR-04813S 1 5/8" - DANFOSS - 023U7255</v>
      </c>
      <c r="C435" s="51">
        <v>0</v>
      </c>
      <c r="D435" s="1"/>
      <c r="E435" s="1">
        <f>VLOOKUP(INGRESO_MERCADERIA[[#This Row],[CODIGO]],STOCKSANLUIS[],7,FALSE)</f>
        <v>0</v>
      </c>
      <c r="F435" s="10"/>
    </row>
    <row r="436" spans="1:6" x14ac:dyDescent="0.25">
      <c r="A436" s="6" t="s">
        <v>875</v>
      </c>
      <c r="B436" t="str">
        <f>VLOOKUP(INGRESO_MERCADERIA[[#This Row],[CODIGO]],STOCKSANLUIS[],2,FALSE)</f>
        <v>GAS REFRIGERANTE R-404 A X 10.896 KG</v>
      </c>
      <c r="C436" s="51">
        <v>0</v>
      </c>
      <c r="D436" s="1"/>
      <c r="E436" s="1">
        <f>VLOOKUP(INGRESO_MERCADERIA[[#This Row],[CODIGO]],STOCKSANLUIS[],7,FALSE)</f>
        <v>0</v>
      </c>
      <c r="F436" s="10"/>
    </row>
    <row r="437" spans="1:6" x14ac:dyDescent="0.25">
      <c r="A437" s="6" t="s">
        <v>877</v>
      </c>
      <c r="B437" t="str">
        <f>VLOOKUP(INGRESO_MERCADERIA[[#This Row],[CODIGO]],STOCKSANLUIS[],2,FALSE)</f>
        <v>ANTIVIBRADOR DE 3/8 - QVE-38 - QUALITY</v>
      </c>
      <c r="C437" s="51">
        <v>0</v>
      </c>
      <c r="D437" s="1"/>
      <c r="E437" s="1">
        <f>VLOOKUP(INGRESO_MERCADERIA[[#This Row],[CODIGO]],STOCKSANLUIS[],7,FALSE)</f>
        <v>0</v>
      </c>
      <c r="F437" s="10"/>
    </row>
    <row r="438" spans="1:6" x14ac:dyDescent="0.25">
      <c r="A438" s="6" t="s">
        <v>879</v>
      </c>
      <c r="B438" t="str">
        <f>VLOOKUP(INGRESO_MERCADERIA[[#This Row],[CODIGO]],STOCKSANLUIS[],2,FALSE)</f>
        <v>ANTIVIBRADOR DE 3/4 - QVE-34 - QUALITY</v>
      </c>
      <c r="C438" s="51">
        <v>2</v>
      </c>
      <c r="D438" s="1"/>
      <c r="E438" s="1" t="str">
        <f>VLOOKUP(INGRESO_MERCADERIA[[#This Row],[CODIGO]],STOCKSANLUIS[],7,FALSE)</f>
        <v>A</v>
      </c>
      <c r="F438" s="10"/>
    </row>
    <row r="439" spans="1:6" x14ac:dyDescent="0.25">
      <c r="A439" s="6" t="s">
        <v>881</v>
      </c>
      <c r="B439" t="str">
        <f>VLOOKUP(INGRESO_MERCADERIA[[#This Row],[CODIGO]],STOCKSANLUIS[],2,FALSE)</f>
        <v>ANTIVIBRADOR DE 1 1/8 - QVE-118 - QUALITY</v>
      </c>
      <c r="C439" s="51">
        <v>0</v>
      </c>
      <c r="D439" s="1"/>
      <c r="E439" s="1">
        <f>VLOOKUP(INGRESO_MERCADERIA[[#This Row],[CODIGO]],STOCKSANLUIS[],7,FALSE)</f>
        <v>0</v>
      </c>
      <c r="F439" s="10"/>
    </row>
    <row r="440" spans="1:6" x14ac:dyDescent="0.25">
      <c r="A440" s="6" t="s">
        <v>883</v>
      </c>
      <c r="B440" t="str">
        <f>VLOOKUP(INGRESO_MERCADERIA[[#This Row],[CODIGO]],STOCKSANLUIS[],2,FALSE)</f>
        <v>ANTIVIBRADOR DE 1 3/8 - QVE-138 - QUALITY</v>
      </c>
      <c r="C440" s="51">
        <v>0</v>
      </c>
      <c r="D440" s="1"/>
      <c r="E440" s="1">
        <f>VLOOKUP(INGRESO_MERCADERIA[[#This Row],[CODIGO]],STOCKSANLUIS[],7,FALSE)</f>
        <v>0</v>
      </c>
      <c r="F440" s="10"/>
    </row>
    <row r="441" spans="1:6" x14ac:dyDescent="0.25">
      <c r="A441" s="6" t="s">
        <v>885</v>
      </c>
      <c r="B441" t="str">
        <f>VLOOKUP(INGRESO_MERCADERIA[[#This Row],[CODIGO]],STOCKSANLUIS[],2,FALSE)</f>
        <v>ANTIVIBRADOR DE 1 5/8 - QVE-158 - QUALITY</v>
      </c>
      <c r="C441" s="51">
        <v>0</v>
      </c>
      <c r="D441" s="1"/>
      <c r="E441" s="1">
        <f>VLOOKUP(INGRESO_MERCADERIA[[#This Row],[CODIGO]],STOCKSANLUIS[],7,FALSE)</f>
        <v>0</v>
      </c>
      <c r="F441" s="10"/>
    </row>
    <row r="442" spans="1:6" x14ac:dyDescent="0.25">
      <c r="A442" s="6" t="s">
        <v>887</v>
      </c>
      <c r="B442" t="str">
        <f>VLOOKUP(INGRESO_MERCADERIA[[#This Row],[CODIGO]],STOCKSANLUIS[],2,FALSE)</f>
        <v>ANTIVIBRADOR DE 2 1/8 - QVE-218 - QUALITY</v>
      </c>
      <c r="C442" s="51">
        <v>0</v>
      </c>
      <c r="D442" s="1"/>
      <c r="E442" s="1">
        <f>VLOOKUP(INGRESO_MERCADERIA[[#This Row],[CODIGO]],STOCKSANLUIS[],7,FALSE)</f>
        <v>0</v>
      </c>
      <c r="F442" s="10"/>
    </row>
    <row r="443" spans="1:6" x14ac:dyDescent="0.25">
      <c r="A443" s="6" t="s">
        <v>889</v>
      </c>
      <c r="B443" t="str">
        <f>VLOOKUP(INGRESO_MERCADERIA[[#This Row],[CODIGO]],STOCKSANLUIS[],2,FALSE)</f>
        <v>ANTIVIBRADOR DE 2 5/8 - QVE-258 - QUALITY</v>
      </c>
      <c r="C443" s="51">
        <v>0</v>
      </c>
      <c r="D443" s="1"/>
      <c r="E443" s="1">
        <f>VLOOKUP(INGRESO_MERCADERIA[[#This Row],[CODIGO]],STOCKSANLUIS[],7,FALSE)</f>
        <v>0</v>
      </c>
      <c r="F443" s="10"/>
    </row>
    <row r="444" spans="1:6" x14ac:dyDescent="0.25">
      <c r="A444" s="6" t="s">
        <v>891</v>
      </c>
      <c r="B444" t="str">
        <f>VLOOKUP(INGRESO_MERCADERIA[[#This Row],[CODIGO]],STOCKSANLUIS[],2,FALSE)</f>
        <v>AMPERIMETRO DIGITAL QTM-400D - QUALITY</v>
      </c>
      <c r="C444" s="51">
        <v>0</v>
      </c>
      <c r="D444" s="1"/>
      <c r="E444" s="1">
        <f>VLOOKUP(INGRESO_MERCADERIA[[#This Row],[CODIGO]],STOCKSANLUIS[],7,FALSE)</f>
        <v>0</v>
      </c>
      <c r="F444" s="10"/>
    </row>
    <row r="445" spans="1:6" x14ac:dyDescent="0.25">
      <c r="A445" s="6" t="s">
        <v>893</v>
      </c>
      <c r="B445" t="str">
        <f>VLOOKUP(INGRESO_MERCADERIA[[#This Row],[CODIGO]],STOCKSANLUIS[],2,FALSE)</f>
        <v>HERRAMIENTA DE EXPANSION - 1/4", 5/16", 3/8", 1/2" 5/8" - 5 PIEZAS - QSW-50 - QUALITY</v>
      </c>
      <c r="C445" s="51">
        <v>0</v>
      </c>
      <c r="D445" s="1"/>
      <c r="E445" s="1">
        <f>VLOOKUP(INGRESO_MERCADERIA[[#This Row],[CODIGO]],STOCKSANLUIS[],7,FALSE)</f>
        <v>0</v>
      </c>
      <c r="F445" s="10"/>
    </row>
    <row r="446" spans="1:6" x14ac:dyDescent="0.25">
      <c r="A446" s="6" t="s">
        <v>895</v>
      </c>
      <c r="B446" t="str">
        <f>VLOOKUP(INGRESO_MERCADERIA[[#This Row],[CODIGO]],STOCKSANLUIS[],2,FALSE)</f>
        <v>HERRAMIENTA DE EXPANSION - 1/4", 5/16", 3/8", 1/2", 5/8" - UNA SOLA PIEZA - QSW-95 - QUALITY</v>
      </c>
      <c r="C446" s="51">
        <v>10</v>
      </c>
      <c r="D446" s="1"/>
      <c r="E446" s="1" t="str">
        <f>VLOOKUP(INGRESO_MERCADERIA[[#This Row],[CODIGO]],STOCKSANLUIS[],7,FALSE)</f>
        <v>A</v>
      </c>
      <c r="F446" s="10"/>
    </row>
    <row r="447" spans="1:6" x14ac:dyDescent="0.25">
      <c r="A447" s="6" t="s">
        <v>897</v>
      </c>
      <c r="B447" t="str">
        <f>VLOOKUP(INGRESO_MERCADERIA[[#This Row],[CODIGO]],STOCKSANLUIS[],2,FALSE)</f>
        <v>KIT DE HERRAMIENTAS - 5/8", 7/8", 3/4", 1-1/8" - QFT-103 - QUALITY</v>
      </c>
      <c r="C447" s="51">
        <v>0</v>
      </c>
      <c r="D447" s="1"/>
      <c r="E447" s="1">
        <f>VLOOKUP(INGRESO_MERCADERIA[[#This Row],[CODIGO]],STOCKSANLUIS[],7,FALSE)</f>
        <v>0</v>
      </c>
      <c r="F447" s="10"/>
    </row>
    <row r="448" spans="1:6" x14ac:dyDescent="0.25">
      <c r="A448" s="6" t="s">
        <v>899</v>
      </c>
      <c r="B448" t="str">
        <f>VLOOKUP(INGRESO_MERCADERIA[[#This Row],[CODIGO]],STOCKSANLUIS[],2,FALSE)</f>
        <v>KIT DE HERRAMIENTAS - 3/16", 1/4", 5/16", 3/8", 7/16", 1/2", 5/8" - QFT-195 - QUALITY</v>
      </c>
      <c r="C448" s="51">
        <v>4</v>
      </c>
      <c r="D448" s="1"/>
      <c r="E448" s="1" t="str">
        <f>VLOOKUP(INGRESO_MERCADERIA[[#This Row],[CODIGO]],STOCKSANLUIS[],7,FALSE)</f>
        <v>A</v>
      </c>
      <c r="F448" s="10"/>
    </row>
    <row r="449" spans="1:6" x14ac:dyDescent="0.25">
      <c r="A449" s="6" t="s">
        <v>901</v>
      </c>
      <c r="B449" t="str">
        <f>VLOOKUP(INGRESO_MERCADERIA[[#This Row],[CODIGO]],STOCKSANLUIS[],2,FALSE)</f>
        <v>KIT DE HERRAMIENTAS - 7/16", 1/4", 1/8", 3/16", 5/16", 3/8", 1/2", 5/8", 3/4" - QFT-275 - QUALITY</v>
      </c>
      <c r="C449" s="51">
        <v>0</v>
      </c>
      <c r="D449" s="1"/>
      <c r="E449" s="1">
        <f>VLOOKUP(INGRESO_MERCADERIA[[#This Row],[CODIGO]],STOCKSANLUIS[],7,FALSE)</f>
        <v>0</v>
      </c>
      <c r="F449" s="10"/>
    </row>
    <row r="450" spans="1:6" x14ac:dyDescent="0.25">
      <c r="A450" s="6" t="s">
        <v>903</v>
      </c>
      <c r="B450" t="str">
        <f>VLOOKUP(INGRESO_MERCADERIA[[#This Row],[CODIGO]],STOCKSANLUIS[],2,FALSE)</f>
        <v>KIT DE HERRAMIENTAS - 7/16", 1/4", 1/8", 3/16", 5/16", 3/8", 5/8", 1/2", 3/4" - QFT-278 - QUALITY</v>
      </c>
      <c r="C450" s="51">
        <v>1</v>
      </c>
      <c r="D450" s="1"/>
      <c r="E450" s="1" t="str">
        <f>VLOOKUP(INGRESO_MERCADERIA[[#This Row],[CODIGO]],STOCKSANLUIS[],7,FALSE)</f>
        <v>A</v>
      </c>
      <c r="F450" s="10"/>
    </row>
    <row r="451" spans="1:6" x14ac:dyDescent="0.25">
      <c r="A451" s="6" t="s">
        <v>905</v>
      </c>
      <c r="B451" t="str">
        <f>VLOOKUP(INGRESO_MERCADERIA[[#This Row],[CODIGO]],STOCKSANLUIS[],2,FALSE)</f>
        <v>CODO DE COBRE 90º - 1/2" SOLDABLE</v>
      </c>
      <c r="C451" s="51">
        <v>0</v>
      </c>
      <c r="D451" s="1"/>
      <c r="E451" s="1">
        <f>VLOOKUP(INGRESO_MERCADERIA[[#This Row],[CODIGO]],STOCKSANLUIS[],7,FALSE)</f>
        <v>0</v>
      </c>
      <c r="F451" s="10"/>
    </row>
    <row r="452" spans="1:6" x14ac:dyDescent="0.25">
      <c r="A452" s="6" t="s">
        <v>907</v>
      </c>
      <c r="B452" t="str">
        <f>VLOOKUP(INGRESO_MERCADERIA[[#This Row],[CODIGO]],STOCKSANLUIS[],2,FALSE)</f>
        <v>CODO DE COBRE 90º - 5/8" SOLDABLE</v>
      </c>
      <c r="C452" s="51">
        <v>0</v>
      </c>
      <c r="D452" s="1"/>
      <c r="E452" s="1">
        <f>VLOOKUP(INGRESO_MERCADERIA[[#This Row],[CODIGO]],STOCKSANLUIS[],7,FALSE)</f>
        <v>0</v>
      </c>
      <c r="F452" s="10"/>
    </row>
    <row r="453" spans="1:6" x14ac:dyDescent="0.25">
      <c r="A453" s="6" t="s">
        <v>909</v>
      </c>
      <c r="B453" t="str">
        <f>VLOOKUP(INGRESO_MERCADERIA[[#This Row],[CODIGO]],STOCKSANLUIS[],2,FALSE)</f>
        <v>CODO DE COBRE SOLDABLE 90º  3/4</v>
      </c>
      <c r="C453" s="51">
        <v>0</v>
      </c>
      <c r="D453" s="1"/>
      <c r="E453" s="1">
        <f>VLOOKUP(INGRESO_MERCADERIA[[#This Row],[CODIGO]],STOCKSANLUIS[],7,FALSE)</f>
        <v>0</v>
      </c>
      <c r="F453" s="10"/>
    </row>
    <row r="454" spans="1:6" x14ac:dyDescent="0.25">
      <c r="A454" s="6" t="s">
        <v>911</v>
      </c>
      <c r="B454" t="str">
        <f>VLOOKUP(INGRESO_MERCADERIA[[#This Row],[CODIGO]],STOCKSANLUIS[],2,FALSE)</f>
        <v>CODO DE COBRE 90º - 7/8" SOLDABLE</v>
      </c>
      <c r="C454" s="51">
        <v>0</v>
      </c>
      <c r="D454" s="1"/>
      <c r="E454" s="1">
        <f>VLOOKUP(INGRESO_MERCADERIA[[#This Row],[CODIGO]],STOCKSANLUIS[],7,FALSE)</f>
        <v>0</v>
      </c>
      <c r="F454" s="10"/>
    </row>
    <row r="455" spans="1:6" x14ac:dyDescent="0.25">
      <c r="A455" s="6" t="s">
        <v>913</v>
      </c>
      <c r="B455" t="str">
        <f>VLOOKUP(INGRESO_MERCADERIA[[#This Row],[CODIGO]],STOCKSANLUIS[],2,FALSE)</f>
        <v>CODO DE COBRE 90º - 1 1/8" SOLDABLE</v>
      </c>
      <c r="C455" s="51">
        <v>0</v>
      </c>
      <c r="D455" s="1"/>
      <c r="E455" s="1">
        <f>VLOOKUP(INGRESO_MERCADERIA[[#This Row],[CODIGO]],STOCKSANLUIS[],7,FALSE)</f>
        <v>0</v>
      </c>
      <c r="F455" s="10"/>
    </row>
    <row r="456" spans="1:6" x14ac:dyDescent="0.25">
      <c r="A456" s="6" t="s">
        <v>915</v>
      </c>
      <c r="B456" t="str">
        <f>VLOOKUP(INGRESO_MERCADERIA[[#This Row],[CODIGO]],STOCKSANLUIS[],2,FALSE)</f>
        <v>CODO DE COBRE 90º - 1 3/8" SOLDABLE</v>
      </c>
      <c r="C456" s="51">
        <v>0</v>
      </c>
      <c r="D456" s="1"/>
      <c r="E456" s="1">
        <f>VLOOKUP(INGRESO_MERCADERIA[[#This Row],[CODIGO]],STOCKSANLUIS[],7,FALSE)</f>
        <v>0</v>
      </c>
      <c r="F456" s="10"/>
    </row>
    <row r="457" spans="1:6" x14ac:dyDescent="0.25">
      <c r="A457" s="6" t="s">
        <v>917</v>
      </c>
      <c r="B457" t="str">
        <f>VLOOKUP(INGRESO_MERCADERIA[[#This Row],[CODIGO]],STOCKSANLUIS[],2,FALSE)</f>
        <v>CODO DE COBRE 90° - 1 5/8" SOLDABLE</v>
      </c>
      <c r="C457" s="51">
        <v>0</v>
      </c>
      <c r="D457" s="1"/>
      <c r="E457" s="1">
        <f>VLOOKUP(INGRESO_MERCADERIA[[#This Row],[CODIGO]],STOCKSANLUIS[],7,FALSE)</f>
        <v>0</v>
      </c>
      <c r="F457" s="10"/>
    </row>
    <row r="458" spans="1:6" x14ac:dyDescent="0.25">
      <c r="A458" s="6" t="s">
        <v>919</v>
      </c>
      <c r="B458" t="str">
        <f>VLOOKUP(INGRESO_MERCADERIA[[#This Row],[CODIGO]],STOCKSANLUIS[],2,FALSE)</f>
        <v>CODO DE COBRE 90º - 2 1/8" SOLDABLE</v>
      </c>
      <c r="C458" s="51">
        <v>0</v>
      </c>
      <c r="D458" s="1"/>
      <c r="E458" s="1">
        <f>VLOOKUP(INGRESO_MERCADERIA[[#This Row],[CODIGO]],STOCKSANLUIS[],7,FALSE)</f>
        <v>0</v>
      </c>
      <c r="F458" s="10"/>
    </row>
    <row r="459" spans="1:6" x14ac:dyDescent="0.25">
      <c r="A459" s="6" t="s">
        <v>921</v>
      </c>
      <c r="B459" t="str">
        <f>VLOOKUP(INGRESO_MERCADERIA[[#This Row],[CODIGO]],STOCKSANLUIS[],2,FALSE)</f>
        <v>COMPRESOR ROTATIVO OYON QXR-16Y 12000 BTU 220V/60HZ 1PH R22</v>
      </c>
      <c r="C459" s="51">
        <v>0</v>
      </c>
      <c r="D459" s="1"/>
      <c r="E459" s="1">
        <f>VLOOKUP(INGRESO_MERCADERIA[[#This Row],[CODIGO]],STOCKSANLUIS[],7,FALSE)</f>
        <v>0</v>
      </c>
      <c r="F459" s="10"/>
    </row>
    <row r="460" spans="1:6" x14ac:dyDescent="0.25">
      <c r="A460" s="6" t="s">
        <v>923</v>
      </c>
      <c r="B460" t="str">
        <f>VLOOKUP(INGRESO_MERCADERIA[[#This Row],[CODIGO]],STOCKSANLUIS[],2,FALSE)</f>
        <v>COMPRESOR ROTATIVO OYON QXR-27Y 18000 BTU 220V/60HZ 1PH R22</v>
      </c>
      <c r="C460" s="51">
        <v>0</v>
      </c>
      <c r="D460" s="1"/>
      <c r="E460" s="1">
        <f>VLOOKUP(INGRESO_MERCADERIA[[#This Row],[CODIGO]],STOCKSANLUIS[],7,FALSE)</f>
        <v>0</v>
      </c>
      <c r="F460" s="10"/>
    </row>
    <row r="461" spans="1:6" x14ac:dyDescent="0.25">
      <c r="A461" s="6" t="s">
        <v>925</v>
      </c>
      <c r="B461" t="str">
        <f>VLOOKUP(INGRESO_MERCADERIA[[#This Row],[CODIGO]],STOCKSANLUIS[],2,FALSE)</f>
        <v>COMPRESOR ROTATIVO OYON QXR-36Y 24000 BTU 220V/60HZ 1PH R22</v>
      </c>
      <c r="C461" s="51">
        <v>0</v>
      </c>
      <c r="D461" s="1"/>
      <c r="E461" s="1">
        <f>VLOOKUP(INGRESO_MERCADERIA[[#This Row],[CODIGO]],STOCKSANLUIS[],7,FALSE)</f>
        <v>0</v>
      </c>
      <c r="F461" s="10"/>
    </row>
    <row r="462" spans="1:6" x14ac:dyDescent="0.25">
      <c r="A462" s="6" t="s">
        <v>927</v>
      </c>
      <c r="B462" t="str">
        <f>VLOOKUP(INGRESO_MERCADERIA[[#This Row],[CODIGO]],STOCKSANLUIS[],2,FALSE)</f>
        <v>ACEITE PARA BOMBA DE VACIO VAC 235- 1/4 GALON - BVA</v>
      </c>
      <c r="C462" s="51">
        <v>0</v>
      </c>
      <c r="D462" s="1"/>
      <c r="E462" s="1" t="str">
        <f>VLOOKUP(INGRESO_MERCADERIA[[#This Row],[CODIGO]],STOCKSANLUIS[],7,FALSE)</f>
        <v>C</v>
      </c>
      <c r="F462" s="10"/>
    </row>
    <row r="463" spans="1:6" x14ac:dyDescent="0.25">
      <c r="A463" s="6" t="s">
        <v>929</v>
      </c>
      <c r="B463" t="str">
        <f>VLOOKUP(INGRESO_MERCADERIA[[#This Row],[CODIGO]],STOCKSANLUIS[],2,FALSE)</f>
        <v>MINI BOMBA DE CONDENSADO SICCOM  MINI FLOWATCH® 2 YELLOW  220V</v>
      </c>
      <c r="C463" s="51">
        <v>0</v>
      </c>
      <c r="D463" s="1"/>
      <c r="E463" s="1">
        <f>VLOOKUP(INGRESO_MERCADERIA[[#This Row],[CODIGO]],STOCKSANLUIS[],7,FALSE)</f>
        <v>0</v>
      </c>
      <c r="F463" s="10"/>
    </row>
    <row r="464" spans="1:6" x14ac:dyDescent="0.25">
      <c r="A464" s="6" t="s">
        <v>931</v>
      </c>
      <c r="B464" t="str">
        <f>VLOOKUP(INGRESO_MERCADERIA[[#This Row],[CODIGO]],STOCKSANLUIS[],2,FALSE)</f>
        <v>ACEITE POLIOLESTER POE 32 - 1 GALON - BVA</v>
      </c>
      <c r="C464" s="51">
        <v>21</v>
      </c>
      <c r="D464" s="1"/>
      <c r="E464" s="1" t="str">
        <f>VLOOKUP(INGRESO_MERCADERIA[[#This Row],[CODIGO]],STOCKSANLUIS[],7,FALSE)</f>
        <v>C</v>
      </c>
      <c r="F464" s="10"/>
    </row>
    <row r="465" spans="1:6" x14ac:dyDescent="0.25">
      <c r="A465" s="6" t="s">
        <v>933</v>
      </c>
      <c r="B465" t="str">
        <f>VLOOKUP(INGRESO_MERCADERIA[[#This Row],[CODIGO]],STOCKSANLUIS[],2,FALSE)</f>
        <v>FILTRO SECADOR - 164 - 1/2 - ROSCABLE - QDM-164 - QUALITY</v>
      </c>
      <c r="C465" s="51">
        <v>0</v>
      </c>
      <c r="D465" s="1"/>
      <c r="E465" s="1">
        <f>VLOOKUP(INGRESO_MERCADERIA[[#This Row],[CODIGO]],STOCKSANLUIS[],7,FALSE)</f>
        <v>0</v>
      </c>
      <c r="F465" s="10"/>
    </row>
    <row r="466" spans="1:6" x14ac:dyDescent="0.25">
      <c r="A466" s="6" t="s">
        <v>935</v>
      </c>
      <c r="B466" t="str">
        <f>VLOOKUP(INGRESO_MERCADERIA[[#This Row],[CODIGO]],STOCKSANLUIS[],2,FALSE)</f>
        <v>ALICATE SELLADOR QRR - QUALITY</v>
      </c>
      <c r="C466" s="51">
        <v>0</v>
      </c>
      <c r="D466" s="1"/>
      <c r="E466" s="1">
        <f>VLOOKUP(INGRESO_MERCADERIA[[#This Row],[CODIGO]],STOCKSANLUIS[],7,FALSE)</f>
        <v>0</v>
      </c>
      <c r="F466" s="10"/>
    </row>
    <row r="467" spans="1:6" x14ac:dyDescent="0.25">
      <c r="A467" s="6" t="s">
        <v>937</v>
      </c>
      <c r="B467" t="str">
        <f>VLOOKUP(INGRESO_MERCADERIA[[#This Row],[CODIGO]],STOCKSANLUIS[],2,FALSE)</f>
        <v>COMPRESOR HERMETICO MANEUROP MT 125 - 10.5 HP  440V/3/60HZ</v>
      </c>
      <c r="C467" s="51">
        <v>0</v>
      </c>
      <c r="D467" s="1"/>
      <c r="E467" s="1">
        <f>VLOOKUP(INGRESO_MERCADERIA[[#This Row],[CODIGO]],STOCKSANLUIS[],7,FALSE)</f>
        <v>0</v>
      </c>
      <c r="F467" s="10"/>
    </row>
    <row r="468" spans="1:6" x14ac:dyDescent="0.25">
      <c r="A468" s="6" t="s">
        <v>939</v>
      </c>
      <c r="B468" t="str">
        <f>VLOOKUP(INGRESO_MERCADERIA[[#This Row],[CODIGO]],STOCKSANLUIS[],2,FALSE)</f>
        <v>COMPRESOR HERMETICO MANEUROP MT 144 - 12.0 HP  440V/3/60HZ</v>
      </c>
      <c r="C468" s="51">
        <v>0</v>
      </c>
      <c r="D468" s="1"/>
      <c r="E468" s="1">
        <f>VLOOKUP(INGRESO_MERCADERIA[[#This Row],[CODIGO]],STOCKSANLUIS[],7,FALSE)</f>
        <v>0</v>
      </c>
      <c r="F468" s="10"/>
    </row>
    <row r="469" spans="1:6" x14ac:dyDescent="0.25">
      <c r="A469" s="6" t="s">
        <v>941</v>
      </c>
      <c r="B469" t="str">
        <f>VLOOKUP(INGRESO_MERCADERIA[[#This Row],[CODIGO]],STOCKSANLUIS[],2,FALSE)</f>
        <v>UNIDAD CONDENSADORA DANFOSS HGM 144 E21E - 12.0 HP 440V/3/60HZ</v>
      </c>
      <c r="C469" s="51">
        <v>0</v>
      </c>
      <c r="D469" s="1"/>
      <c r="E469" s="1">
        <f>VLOOKUP(INGRESO_MERCADERIA[[#This Row],[CODIGO]],STOCKSANLUIS[],7,FALSE)</f>
        <v>0</v>
      </c>
      <c r="F469" s="10"/>
    </row>
    <row r="470" spans="1:6" x14ac:dyDescent="0.25">
      <c r="A470" s="6" t="s">
        <v>943</v>
      </c>
      <c r="B470" t="str">
        <f>VLOOKUP(INGRESO_MERCADERIA[[#This Row],[CODIGO]],STOCKSANLUIS[],2,FALSE)</f>
        <v>UNIDAD CONDENSADORA DANFOSS HCM 022 E21N - 2.0 HP 220V/1/60HZ</v>
      </c>
      <c r="C470" s="51">
        <v>0</v>
      </c>
      <c r="D470" s="1"/>
      <c r="E470" s="1">
        <f>VLOOKUP(INGRESO_MERCADERIA[[#This Row],[CODIGO]],STOCKSANLUIS[],7,FALSE)</f>
        <v>0</v>
      </c>
      <c r="F470" s="10"/>
    </row>
    <row r="471" spans="1:6" x14ac:dyDescent="0.25">
      <c r="A471" s="6" t="s">
        <v>945</v>
      </c>
      <c r="B471" t="str">
        <f>VLOOKUP(INGRESO_MERCADERIA[[#This Row],[CODIGO]],STOCKSANLUIS[],2,FALSE)</f>
        <v>ORIFICIO N°6 PARA TE-12 - 067B2709</v>
      </c>
      <c r="C471" s="51">
        <v>1</v>
      </c>
      <c r="D471" s="1"/>
      <c r="E471" s="1" t="str">
        <f>VLOOKUP(INGRESO_MERCADERIA[[#This Row],[CODIGO]],STOCKSANLUIS[],7,FALSE)</f>
        <v>A</v>
      </c>
      <c r="F471" s="10"/>
    </row>
    <row r="472" spans="1:6" x14ac:dyDescent="0.25">
      <c r="A472" s="6" t="s">
        <v>947</v>
      </c>
      <c r="B472" t="str">
        <f>VLOOKUP(INGRESO_MERCADERIA[[#This Row],[CODIGO]],STOCKSANLUIS[],2,FALSE)</f>
        <v>ELEMENTO TERMOSTATICO DANFOSS TES-12 COD. 067B3347</v>
      </c>
      <c r="C472" s="51">
        <v>0</v>
      </c>
      <c r="D472" s="1"/>
      <c r="E472" s="1" t="str">
        <f>VLOOKUP(INGRESO_MERCADERIA[[#This Row],[CODIGO]],STOCKSANLUIS[],7,FALSE)</f>
        <v>A</v>
      </c>
      <c r="F472" s="10"/>
    </row>
    <row r="473" spans="1:6" x14ac:dyDescent="0.25">
      <c r="A473" s="6" t="s">
        <v>949</v>
      </c>
      <c r="B473" t="str">
        <f>VLOOKUP(INGRESO_MERCADERIA[[#This Row],[CODIGO]],STOCKSANLUIS[],2,FALSE)</f>
        <v>ELEMENTO TERMOSTATICO DANFOSS TES-20 MOP A 0° COD. 067B3351</v>
      </c>
      <c r="C473" s="51">
        <v>0</v>
      </c>
      <c r="D473" s="1"/>
      <c r="E473" s="1">
        <f>VLOOKUP(INGRESO_MERCADERIA[[#This Row],[CODIGO]],STOCKSANLUIS[],7,FALSE)</f>
        <v>0</v>
      </c>
      <c r="F473" s="10"/>
    </row>
    <row r="474" spans="1:6" x14ac:dyDescent="0.25">
      <c r="A474" s="6" t="s">
        <v>951</v>
      </c>
      <c r="B474" t="str">
        <f>VLOOKUP(INGRESO_MERCADERIA[[#This Row],[CODIGO]],STOCKSANLUIS[],2,FALSE)</f>
        <v>VALVULA DE BOLA DANFOSS GBC 67S - 2 5/8" - 009G7066</v>
      </c>
      <c r="C474" s="51">
        <v>0</v>
      </c>
      <c r="D474" s="1"/>
      <c r="E474" s="1">
        <f>VLOOKUP(INGRESO_MERCADERIA[[#This Row],[CODIGO]],STOCKSANLUIS[],7,FALSE)</f>
        <v>0</v>
      </c>
      <c r="F474" s="10"/>
    </row>
    <row r="475" spans="1:6" x14ac:dyDescent="0.25">
      <c r="A475" s="6" t="s">
        <v>953</v>
      </c>
      <c r="B475" t="str">
        <f>VLOOKUP(INGRESO_MERCADERIA[[#This Row],[CODIGO]],STOCKSANLUIS[],2,FALSE)</f>
        <v>INTERFACE USB CONV 32 - VER.03 - FULL GAUGE</v>
      </c>
      <c r="C475" s="51">
        <v>1</v>
      </c>
      <c r="D475" s="1"/>
      <c r="E475" s="1" t="str">
        <f>VLOOKUP(INGRESO_MERCADERIA[[#This Row],[CODIGO]],STOCKSANLUIS[],7,FALSE)</f>
        <v>A</v>
      </c>
      <c r="F475" s="10"/>
    </row>
    <row r="476" spans="1:6" x14ac:dyDescent="0.25">
      <c r="A476" s="6" t="s">
        <v>955</v>
      </c>
      <c r="B476" t="str">
        <f>VLOOKUP(INGRESO_MERCADERIA[[#This Row],[CODIGO]],STOCKSANLUIS[],2,FALSE)</f>
        <v>FILTRO SUPRESOR RC 100 - FULL GAUGE</v>
      </c>
      <c r="C476" s="51">
        <v>25</v>
      </c>
      <c r="D476" s="1"/>
      <c r="E476" s="1" t="str">
        <f>VLOOKUP(INGRESO_MERCADERIA[[#This Row],[CODIGO]],STOCKSANLUIS[],7,FALSE)</f>
        <v>A</v>
      </c>
      <c r="F476" s="10"/>
    </row>
    <row r="477" spans="1:6" x14ac:dyDescent="0.25">
      <c r="A477" s="6" t="s">
        <v>957</v>
      </c>
      <c r="B477" t="str">
        <f>VLOOKUP(INGRESO_MERCADERIA[[#This Row],[CODIGO]],STOCKSANLUIS[],2,FALSE)</f>
        <v>RELAY FA 208-240V - 10 TERMINALES - Q90-342 - QUALITY</v>
      </c>
      <c r="C477" s="51">
        <v>0</v>
      </c>
      <c r="D477" s="1"/>
      <c r="E477" s="1">
        <f>VLOOKUP(INGRESO_MERCADERIA[[#This Row],[CODIGO]],STOCKSANLUIS[],7,FALSE)</f>
        <v>0</v>
      </c>
      <c r="F477" s="10"/>
    </row>
    <row r="478" spans="1:6" x14ac:dyDescent="0.25">
      <c r="A478" s="6" t="s">
        <v>959</v>
      </c>
      <c r="B478" t="str">
        <f>VLOOKUP(INGRESO_MERCADERIA[[#This Row],[CODIGO]],STOCKSANLUIS[],2,FALSE)</f>
        <v>PROTECTOR DE VOLTAJE - 95-270V / 50-60HZ MONOFASICO - ANALOGO - QPM-491C - QUALITY</v>
      </c>
      <c r="C478" s="51">
        <v>0</v>
      </c>
      <c r="D478" s="1"/>
      <c r="E478" s="1">
        <f>VLOOKUP(INGRESO_MERCADERIA[[#This Row],[CODIGO]],STOCKSANLUIS[],7,FALSE)</f>
        <v>0</v>
      </c>
      <c r="F478" s="10"/>
    </row>
    <row r="479" spans="1:6" x14ac:dyDescent="0.25">
      <c r="A479" s="6" t="s">
        <v>961</v>
      </c>
      <c r="B479" t="str">
        <f>VLOOKUP(INGRESO_MERCADERIA[[#This Row],[CODIGO]],STOCKSANLUIS[],2,FALSE)</f>
        <v>DUCTO 030-06 FLEXIBLE 6" - QUALITY</v>
      </c>
      <c r="C479" s="51">
        <v>0</v>
      </c>
      <c r="D479" s="1"/>
      <c r="E479" s="1">
        <f>VLOOKUP(INGRESO_MERCADERIA[[#This Row],[CODIGO]],STOCKSANLUIS[],7,FALSE)</f>
        <v>0</v>
      </c>
      <c r="F479" s="10"/>
    </row>
    <row r="480" spans="1:6" x14ac:dyDescent="0.25">
      <c r="A480" s="6" t="s">
        <v>963</v>
      </c>
      <c r="B480" t="str">
        <f>VLOOKUP(INGRESO_MERCADERIA[[#This Row],[CODIGO]],STOCKSANLUIS[],2,FALSE)</f>
        <v>DUCTO 030-16 FLEXIBLE 16" - QUALITY</v>
      </c>
      <c r="C480" s="51">
        <v>0</v>
      </c>
      <c r="D480" s="1"/>
      <c r="E480" s="1">
        <f>VLOOKUP(INGRESO_MERCADERIA[[#This Row],[CODIGO]],STOCKSANLUIS[],7,FALSE)</f>
        <v>0</v>
      </c>
      <c r="F480" s="10"/>
    </row>
    <row r="481" spans="1:6" x14ac:dyDescent="0.25">
      <c r="A481" s="6" t="s">
        <v>965</v>
      </c>
      <c r="B481" t="str">
        <f>VLOOKUP(INGRESO_MERCADERIA[[#This Row],[CODIGO]],STOCKSANLUIS[],2,FALSE)</f>
        <v>TERMOSTATO DIGITAL SI PROGRAMABLE QTH-1000D -  QUALITY</v>
      </c>
      <c r="C481" s="51">
        <v>0</v>
      </c>
      <c r="D481" s="1"/>
      <c r="E481" s="1">
        <f>VLOOKUP(INGRESO_MERCADERIA[[#This Row],[CODIGO]],STOCKSANLUIS[],7,FALSE)</f>
        <v>0</v>
      </c>
      <c r="F481" s="10"/>
    </row>
    <row r="482" spans="1:6" x14ac:dyDescent="0.25">
      <c r="A482" s="6" t="s">
        <v>967</v>
      </c>
      <c r="B482" t="str">
        <f>VLOOKUP(INGRESO_MERCADERIA[[#This Row],[CODIGO]],STOCKSANLUIS[],2,FALSE)</f>
        <v>TERMOSTATO DIGITAL NO PROGRAMABLE - QTH-60D - QUALITY</v>
      </c>
      <c r="C482" s="51">
        <v>29</v>
      </c>
      <c r="D482" s="1"/>
      <c r="E482" s="1" t="str">
        <f>VLOOKUP(INGRESO_MERCADERIA[[#This Row],[CODIGO]],STOCKSANLUIS[],7,FALSE)</f>
        <v>A</v>
      </c>
      <c r="F482" s="10"/>
    </row>
    <row r="483" spans="1:6" x14ac:dyDescent="0.25">
      <c r="A483" s="6" t="s">
        <v>969</v>
      </c>
      <c r="B483" t="str">
        <f>VLOOKUP(INGRESO_MERCADERIA[[#This Row],[CODIGO]],STOCKSANLUIS[],2,FALSE)</f>
        <v>TERMOSTATO DIGITAL NO PROGRAMABLE - QTH-67 - QUALITY</v>
      </c>
      <c r="C483" s="51">
        <v>32</v>
      </c>
      <c r="D483" s="1"/>
      <c r="E483" s="1" t="str">
        <f>VLOOKUP(INGRESO_MERCADERIA[[#This Row],[CODIGO]],STOCKSANLUIS[],7,FALSE)</f>
        <v>A</v>
      </c>
      <c r="F483" s="10"/>
    </row>
    <row r="484" spans="1:6" x14ac:dyDescent="0.25">
      <c r="A484" s="6" t="s">
        <v>971</v>
      </c>
      <c r="B484" t="str">
        <f>VLOOKUP(INGRESO_MERCADERIA[[#This Row],[CODIGO]],STOCKSANLUIS[],2,FALSE)</f>
        <v>PRESOSTATO ENCAPSULADO BAJA PRESION ( OPEN 25 PSI CLOSE 80 PSI ) -  QPL-200 - QUALITY</v>
      </c>
      <c r="C484" s="51">
        <v>0</v>
      </c>
      <c r="D484" s="1"/>
      <c r="E484" s="1" t="str">
        <f>VLOOKUP(INGRESO_MERCADERIA[[#This Row],[CODIGO]],STOCKSANLUIS[],7,FALSE)</f>
        <v>A</v>
      </c>
      <c r="F484" s="10"/>
    </row>
    <row r="485" spans="1:6" x14ac:dyDescent="0.25">
      <c r="A485" s="6" t="s">
        <v>973</v>
      </c>
      <c r="B485" t="str">
        <f>VLOOKUP(INGRESO_MERCADERIA[[#This Row],[CODIGO]],STOCKSANLUIS[],2,FALSE)</f>
        <v>PRESOSTATO ENCAPSULADO ALTA PRESION ( OPEN 350 PSI CLOSE 250 PSI ) - QPH-202 - QUALITY</v>
      </c>
      <c r="C485" s="51">
        <v>0</v>
      </c>
      <c r="D485" s="1"/>
      <c r="E485" s="1">
        <f>VLOOKUP(INGRESO_MERCADERIA[[#This Row],[CODIGO]],STOCKSANLUIS[],7,FALSE)</f>
        <v>0</v>
      </c>
      <c r="F485" s="10"/>
    </row>
    <row r="486" spans="1:6" x14ac:dyDescent="0.25">
      <c r="A486" s="6" t="s">
        <v>975</v>
      </c>
      <c r="B486" t="str">
        <f>VLOOKUP(INGRESO_MERCADERIA[[#This Row],[CODIGO]],STOCKSANLUIS[],2,FALSE)</f>
        <v>GUARDATERMOSTATOS QTH-99 - QUALITY</v>
      </c>
      <c r="C486" s="51">
        <v>0</v>
      </c>
      <c r="D486" s="1"/>
      <c r="E486" s="1">
        <f>VLOOKUP(INGRESO_MERCADERIA[[#This Row],[CODIGO]],STOCKSANLUIS[],7,FALSE)</f>
        <v>0</v>
      </c>
      <c r="F486" s="10"/>
    </row>
    <row r="487" spans="1:6" x14ac:dyDescent="0.25">
      <c r="A487" s="6" t="s">
        <v>977</v>
      </c>
      <c r="B487" t="str">
        <f>VLOOKUP(INGRESO_MERCADERIA[[#This Row],[CODIGO]],STOCKSANLUIS[],2,FALSE)</f>
        <v>MOTOR EVAPORADOR P/ MINI SPLIT 12W  220V QMS-12 - QUALITY</v>
      </c>
      <c r="C487" s="51">
        <v>0</v>
      </c>
      <c r="D487" s="1"/>
      <c r="E487" s="1">
        <f>VLOOKUP(INGRESO_MERCADERIA[[#This Row],[CODIGO]],STOCKSANLUIS[],7,FALSE)</f>
        <v>0</v>
      </c>
      <c r="F487" s="10"/>
    </row>
    <row r="488" spans="1:6" x14ac:dyDescent="0.25">
      <c r="A488" s="6" t="s">
        <v>979</v>
      </c>
      <c r="B488" t="str">
        <f>VLOOKUP(INGRESO_MERCADERIA[[#This Row],[CODIGO]],STOCKSANLUIS[],2,FALSE)</f>
        <v>MOTOR EVAPORADOR P/ MINI SPLIT 18W 220V QMS-18 - QUALITY</v>
      </c>
      <c r="C488" s="51">
        <v>0</v>
      </c>
      <c r="D488" s="1"/>
      <c r="E488" s="1">
        <f>VLOOKUP(INGRESO_MERCADERIA[[#This Row],[CODIGO]],STOCKSANLUIS[],7,FALSE)</f>
        <v>0</v>
      </c>
      <c r="F488" s="10"/>
    </row>
    <row r="489" spans="1:6" x14ac:dyDescent="0.25">
      <c r="A489" s="6" t="s">
        <v>981</v>
      </c>
      <c r="B489" t="str">
        <f>VLOOKUP(INGRESO_MERCADERIA[[#This Row],[CODIGO]],STOCKSANLUIS[],2,FALSE)</f>
        <v>MOTOR EVAPORADOR P/ MINI SPLIT 22W 220V QMS-22 - QUALITY</v>
      </c>
      <c r="C489" s="51">
        <v>0</v>
      </c>
      <c r="D489" s="1"/>
      <c r="E489" s="1">
        <f>VLOOKUP(INGRESO_MERCADERIA[[#This Row],[CODIGO]],STOCKSANLUIS[],7,FALSE)</f>
        <v>0</v>
      </c>
      <c r="F489" s="10"/>
    </row>
    <row r="490" spans="1:6" x14ac:dyDescent="0.25">
      <c r="A490" s="6" t="s">
        <v>983</v>
      </c>
      <c r="B490" t="str">
        <f>VLOOKUP(INGRESO_MERCADERIA[[#This Row],[CODIGO]],STOCKSANLUIS[],2,FALSE)</f>
        <v>MOTOR CONDENSADOR P/ MINI SPLIT PMC-38W-2CW 220V  - QUALITY</v>
      </c>
      <c r="C490" s="51">
        <v>0</v>
      </c>
      <c r="D490" s="1"/>
      <c r="E490" s="1">
        <f>VLOOKUP(INGRESO_MERCADERIA[[#This Row],[CODIGO]],STOCKSANLUIS[],7,FALSE)</f>
        <v>0</v>
      </c>
      <c r="F490" s="10"/>
    </row>
    <row r="491" spans="1:6" x14ac:dyDescent="0.25">
      <c r="A491" s="6" t="s">
        <v>985</v>
      </c>
      <c r="B491" t="str">
        <f>VLOOKUP(INGRESO_MERCADERIA[[#This Row],[CODIGO]],STOCKSANLUIS[],2,FALSE)</f>
        <v>MOTOR CONDENSADOR P/ MINI SPLIT PMC-54W-2CW  220V  - QUALITY</v>
      </c>
      <c r="C491" s="51">
        <v>0</v>
      </c>
      <c r="D491" s="1"/>
      <c r="E491" s="1">
        <f>VLOOKUP(INGRESO_MERCADERIA[[#This Row],[CODIGO]],STOCKSANLUIS[],7,FALSE)</f>
        <v>0</v>
      </c>
      <c r="F491" s="10"/>
    </row>
    <row r="492" spans="1:6" x14ac:dyDescent="0.25">
      <c r="A492" s="6" t="s">
        <v>987</v>
      </c>
      <c r="B492" t="str">
        <f>VLOOKUP(INGRESO_MERCADERIA[[#This Row],[CODIGO]],STOCKSANLUIS[],2,FALSE)</f>
        <v>FILTRO SECADOR - 164 - 1/2 - ROSCABLE - FD-164 - ARTICCO</v>
      </c>
      <c r="C492" s="51">
        <v>0</v>
      </c>
      <c r="D492" s="1"/>
      <c r="E492" s="1">
        <f>VLOOKUP(INGRESO_MERCADERIA[[#This Row],[CODIGO]],STOCKSANLUIS[],7,FALSE)</f>
        <v>0</v>
      </c>
      <c r="F492" s="10"/>
    </row>
    <row r="493" spans="1:6" x14ac:dyDescent="0.25">
      <c r="A493" s="6" t="s">
        <v>989</v>
      </c>
      <c r="B493" t="str">
        <f>VLOOKUP(INGRESO_MERCADERIA[[#This Row],[CODIGO]],STOCKSANLUIS[],2,FALSE)</f>
        <v>VALVULA DE PASO VP-14F 1/4 FLARE -  ARTICCO</v>
      </c>
      <c r="C493" s="51">
        <v>0</v>
      </c>
      <c r="D493" s="1"/>
      <c r="E493" s="1">
        <f>VLOOKUP(INGRESO_MERCADERIA[[#This Row],[CODIGO]],STOCKSANLUIS[],7,FALSE)</f>
        <v>0</v>
      </c>
      <c r="F493" s="10"/>
    </row>
    <row r="494" spans="1:6" x14ac:dyDescent="0.25">
      <c r="A494" s="6" t="s">
        <v>991</v>
      </c>
      <c r="B494" t="str">
        <f>VLOOKUP(INGRESO_MERCADERIA[[#This Row],[CODIGO]],STOCKSANLUIS[],2,FALSE)</f>
        <v>LAMAS DE PVC LISA -  8" X 300 - QCP - 8300S - QUALITY</v>
      </c>
      <c r="C494" s="51">
        <v>0</v>
      </c>
      <c r="D494" s="1"/>
      <c r="E494" s="1">
        <f>VLOOKUP(INGRESO_MERCADERIA[[#This Row],[CODIGO]],STOCKSANLUIS[],7,FALSE)</f>
        <v>0</v>
      </c>
      <c r="F494" s="10"/>
    </row>
    <row r="495" spans="1:6" x14ac:dyDescent="0.25">
      <c r="A495" s="6" t="s">
        <v>993</v>
      </c>
      <c r="B495" t="str">
        <f>VLOOKUP(INGRESO_MERCADERIA[[#This Row],[CODIGO]],STOCKSANLUIS[],2,FALSE)</f>
        <v>ANTORCHA DUAL PARA MAP GASS  QTX-12E - QUALITY</v>
      </c>
      <c r="C495" s="51">
        <v>0</v>
      </c>
      <c r="D495" s="1"/>
      <c r="E495" s="1">
        <f>VLOOKUP(INGRESO_MERCADERIA[[#This Row],[CODIGO]],STOCKSANLUIS[],7,FALSE)</f>
        <v>0</v>
      </c>
      <c r="F495" s="10"/>
    </row>
    <row r="496" spans="1:6" x14ac:dyDescent="0.25">
      <c r="A496" s="6" t="s">
        <v>995</v>
      </c>
      <c r="B496" t="str">
        <f>VLOOKUP(INGRESO_MERCADERIA[[#This Row],[CODIGO]],STOCKSANLUIS[],2,FALSE)</f>
        <v>ANTORCHA CON MANGUERA Y AUTOENCENDIDO PARA MAP GASS  QTX-JH7 - QUALITY</v>
      </c>
      <c r="C496" s="51">
        <v>3</v>
      </c>
      <c r="D496" s="1"/>
      <c r="E496" s="1" t="str">
        <f>VLOOKUP(INGRESO_MERCADERIA[[#This Row],[CODIGO]],STOCKSANLUIS[],7,FALSE)</f>
        <v>A</v>
      </c>
      <c r="F496" s="10"/>
    </row>
    <row r="497" spans="1:6" x14ac:dyDescent="0.25">
      <c r="A497" s="6" t="s">
        <v>997</v>
      </c>
      <c r="B497" t="str">
        <f>VLOOKUP(INGRESO_MERCADERIA[[#This Row],[CODIGO]],STOCKSANLUIS[],2,FALSE)</f>
        <v>TUERCA DE BRONCE DE 7/8 - QFN-78 - QUALITY</v>
      </c>
      <c r="C497" s="51">
        <v>32</v>
      </c>
      <c r="D497" s="1"/>
      <c r="E497" s="1" t="str">
        <f>VLOOKUP(INGRESO_MERCADERIA[[#This Row],[CODIGO]],STOCKSANLUIS[],7,FALSE)</f>
        <v>C</v>
      </c>
      <c r="F497" s="10"/>
    </row>
    <row r="498" spans="1:6" x14ac:dyDescent="0.25">
      <c r="A498" s="6" t="s">
        <v>999</v>
      </c>
      <c r="B498" t="str">
        <f>VLOOKUP(INGRESO_MERCADERIA[[#This Row],[CODIGO]],STOCKSANLUIS[],2,FALSE)</f>
        <v>SEPARADOR DE ACEITE DE 1/2 - QOS-12 - QUALITY</v>
      </c>
      <c r="C498" s="51">
        <v>0</v>
      </c>
      <c r="D498" s="1"/>
      <c r="E498" s="1" t="str">
        <f>VLOOKUP(INGRESO_MERCADERIA[[#This Row],[CODIGO]],STOCKSANLUIS[],7,FALSE)</f>
        <v>A</v>
      </c>
      <c r="F498" s="10"/>
    </row>
    <row r="499" spans="1:6" x14ac:dyDescent="0.25">
      <c r="A499" s="6" t="s">
        <v>1001</v>
      </c>
      <c r="B499" t="str">
        <f>VLOOKUP(INGRESO_MERCADERIA[[#This Row],[CODIGO]],STOCKSANLUIS[],2,FALSE)</f>
        <v>SEPARADOR DE ACEITE DE 1 3/8 - QOS-138 - QUALITY</v>
      </c>
      <c r="C499" s="51">
        <v>0</v>
      </c>
      <c r="D499" s="1"/>
      <c r="E499" s="1">
        <f>VLOOKUP(INGRESO_MERCADERIA[[#This Row],[CODIGO]],STOCKSANLUIS[],7,FALSE)</f>
        <v>0</v>
      </c>
      <c r="F499" s="10"/>
    </row>
    <row r="500" spans="1:6" x14ac:dyDescent="0.25">
      <c r="A500" s="6" t="s">
        <v>1003</v>
      </c>
      <c r="B500" t="str">
        <f>VLOOKUP(INGRESO_MERCADERIA[[#This Row],[CODIGO]],STOCKSANLUIS[],2,FALSE)</f>
        <v>SEPARADOR DE ACEITE DE 1 5/8 - QOS-158 - QUALITY</v>
      </c>
      <c r="C500" s="51">
        <v>0</v>
      </c>
      <c r="D500" s="1"/>
      <c r="E500" s="1">
        <f>VLOOKUP(INGRESO_MERCADERIA[[#This Row],[CODIGO]],STOCKSANLUIS[],7,FALSE)</f>
        <v>0</v>
      </c>
      <c r="F500" s="10"/>
    </row>
    <row r="501" spans="1:6" x14ac:dyDescent="0.25">
      <c r="A501" s="6" t="s">
        <v>1005</v>
      </c>
      <c r="B501" t="str">
        <f>VLOOKUP(INGRESO_MERCADERIA[[#This Row],[CODIGO]],STOCKSANLUIS[],2,FALSE)</f>
        <v>PORTA FILTRO CERAMICO DE 2 5/8" - DCR-04821S - 1 NÚCLEO - DANFOSS - 023U7276</v>
      </c>
      <c r="C501" s="51">
        <v>0</v>
      </c>
      <c r="D501" s="1"/>
      <c r="E501" s="1">
        <f>VLOOKUP(INGRESO_MERCADERIA[[#This Row],[CODIGO]],STOCKSANLUIS[],7,FALSE)</f>
        <v>0</v>
      </c>
      <c r="F501" s="10"/>
    </row>
    <row r="502" spans="1:6" x14ac:dyDescent="0.25">
      <c r="A502" s="6" t="s">
        <v>1007</v>
      </c>
      <c r="B502" t="str">
        <f>VLOOKUP(INGRESO_MERCADERIA[[#This Row],[CODIGO]],STOCKSANLUIS[],2,FALSE)</f>
        <v>ANGULO DE TECHO 40 X 140 X 3 MTS</v>
      </c>
      <c r="C502" s="51">
        <v>0</v>
      </c>
      <c r="D502" s="1"/>
      <c r="E502" s="1">
        <f>VLOOKUP(INGRESO_MERCADERIA[[#This Row],[CODIGO]],STOCKSANLUIS[],7,FALSE)</f>
        <v>0</v>
      </c>
      <c r="F502" s="10"/>
    </row>
    <row r="503" spans="1:6" x14ac:dyDescent="0.25">
      <c r="A503" s="6" t="s">
        <v>1009</v>
      </c>
      <c r="B503" t="str">
        <f>VLOOKUP(INGRESO_MERCADERIA[[#This Row],[CODIGO]],STOCKSANLUIS[],2,FALSE)</f>
        <v>COMPRESOR HERMETICO MANEUROP MT 064 - 5.5 HP  440V/3/60HZ</v>
      </c>
      <c r="C503" s="51">
        <v>0</v>
      </c>
      <c r="D503" s="1"/>
      <c r="E503" s="1">
        <f>VLOOKUP(INGRESO_MERCADERIA[[#This Row],[CODIGO]],STOCKSANLUIS[],7,FALSE)</f>
        <v>0</v>
      </c>
      <c r="F503" s="10"/>
    </row>
    <row r="504" spans="1:6" x14ac:dyDescent="0.25">
      <c r="A504" s="6" t="s">
        <v>1011</v>
      </c>
      <c r="B504" t="str">
        <f>VLOOKUP(INGRESO_MERCADERIA[[#This Row],[CODIGO]],STOCKSANLUIS[],2,FALSE)</f>
        <v>COMPRESOR HERMETICO MANEUROP MT 080 - 7.0 HP  440V/3/60HZ</v>
      </c>
      <c r="C504" s="51">
        <v>0</v>
      </c>
      <c r="D504" s="1"/>
      <c r="E504" s="1">
        <f>VLOOKUP(INGRESO_MERCADERIA[[#This Row],[CODIGO]],STOCKSANLUIS[],7,FALSE)</f>
        <v>0</v>
      </c>
      <c r="F504" s="10"/>
    </row>
    <row r="505" spans="1:6" x14ac:dyDescent="0.25">
      <c r="A505" s="6" t="s">
        <v>1013</v>
      </c>
      <c r="B505" t="str">
        <f>VLOOKUP(INGRESO_MERCADERIA[[#This Row],[CODIGO]],STOCKSANLUIS[],2,FALSE)</f>
        <v>COMPRESOR MANEUROP MT100HS4DVE 460/3P/60</v>
      </c>
      <c r="C505" s="51">
        <v>0</v>
      </c>
      <c r="D505" s="1"/>
      <c r="E505" s="1">
        <f>VLOOKUP(INGRESO_MERCADERIA[[#This Row],[CODIGO]],STOCKSANLUIS[],7,FALSE)</f>
        <v>0</v>
      </c>
      <c r="F505" s="10"/>
    </row>
    <row r="506" spans="1:6" x14ac:dyDescent="0.25">
      <c r="A506" s="6" t="s">
        <v>1015</v>
      </c>
      <c r="B506" t="str">
        <f>VLOOKUP(INGRESO_MERCADERIA[[#This Row],[CODIGO]],STOCKSANLUIS[],2,FALSE)</f>
        <v>UNIDAD CONDENSADORA DANFOSS HCM 036 B21Q - 3.0 HP 220V/3/60HZ</v>
      </c>
      <c r="C506" s="51">
        <v>0</v>
      </c>
      <c r="D506" s="1"/>
      <c r="E506" s="1">
        <f>VLOOKUP(INGRESO_MERCADERIA[[#This Row],[CODIGO]],STOCKSANLUIS[],7,FALSE)</f>
        <v>0</v>
      </c>
      <c r="F506" s="10"/>
    </row>
    <row r="507" spans="1:6" x14ac:dyDescent="0.25">
      <c r="A507" s="6" t="s">
        <v>1017</v>
      </c>
      <c r="B507" t="str">
        <f>VLOOKUP(INGRESO_MERCADERIA[[#This Row],[CODIGO]],STOCKSANLUIS[],2,FALSE)</f>
        <v>UNIDAD CONDENSADORA DANFOSS HCM 050 B21Q - 4.5 HP 220V/3/60HZ</v>
      </c>
      <c r="C507" s="51">
        <v>0</v>
      </c>
      <c r="D507" s="1"/>
      <c r="E507" s="1">
        <f>VLOOKUP(INGRESO_MERCADERIA[[#This Row],[CODIGO]],STOCKSANLUIS[],7,FALSE)</f>
        <v>0</v>
      </c>
      <c r="F507" s="10"/>
    </row>
    <row r="508" spans="1:6" x14ac:dyDescent="0.25">
      <c r="A508" s="6" t="s">
        <v>1019</v>
      </c>
      <c r="B508" t="str">
        <f>VLOOKUP(INGRESO_MERCADERIA[[#This Row],[CODIGO]],STOCKSANLUIS[],2,FALSE)</f>
        <v>UNIDAD CONDENSADORA DANFOSS HGM 144 B21Q - 12.0 HP 220V/3/60HZ</v>
      </c>
      <c r="C508" s="51">
        <v>0</v>
      </c>
      <c r="D508" s="1"/>
      <c r="E508" s="1">
        <f>VLOOKUP(INGRESO_MERCADERIA[[#This Row],[CODIGO]],STOCKSANLUIS[],7,FALSE)</f>
        <v>0</v>
      </c>
      <c r="F508" s="10"/>
    </row>
    <row r="509" spans="1:6" x14ac:dyDescent="0.25">
      <c r="A509" s="6" t="s">
        <v>1021</v>
      </c>
      <c r="B509" t="str">
        <f>VLOOKUP(INGRESO_MERCADERIA[[#This Row],[CODIGO]],STOCKSANLUIS[],2,FALSE)</f>
        <v>UNIDAD CONDENSADORA DANFOSS HGM 160 B21R - 13.5 HP 440V/3/60HZ</v>
      </c>
      <c r="C509" s="51">
        <v>0</v>
      </c>
      <c r="D509" s="1"/>
      <c r="E509" s="1">
        <f>VLOOKUP(INGRESO_MERCADERIA[[#This Row],[CODIGO]],STOCKSANLUIS[],7,FALSE)</f>
        <v>0</v>
      </c>
      <c r="F509" s="10"/>
    </row>
    <row r="510" spans="1:6" x14ac:dyDescent="0.25">
      <c r="A510" s="6" t="s">
        <v>1023</v>
      </c>
      <c r="B510" t="str">
        <f>VLOOKUP(INGRESO_MERCADERIA[[#This Row],[CODIGO]],STOCKSANLUIS[],2,FALSE)</f>
        <v>UNIDAD CONDENSADORA DANFOSS HGM 160 B21Q - 13.5 HP  220V/3/60HZ</v>
      </c>
      <c r="C510" s="51">
        <v>0</v>
      </c>
      <c r="D510" s="1"/>
      <c r="E510" s="1">
        <f>VLOOKUP(INGRESO_MERCADERIA[[#This Row],[CODIGO]],STOCKSANLUIS[],7,FALSE)</f>
        <v>0</v>
      </c>
      <c r="F510" s="10"/>
    </row>
    <row r="511" spans="1:6" x14ac:dyDescent="0.25">
      <c r="A511" s="6" t="s">
        <v>1025</v>
      </c>
      <c r="B511" t="str">
        <f>VLOOKUP(INGRESO_MERCADERIA[[#This Row],[CODIGO]],STOCKSANLUIS[],2,FALSE)</f>
        <v>BANDEJA PARA HD 173-208 HDL 129-155 - BILBHD207</v>
      </c>
      <c r="C511" s="51">
        <v>0</v>
      </c>
      <c r="D511" s="1"/>
      <c r="E511" s="1">
        <f>VLOOKUP(INGRESO_MERCADERIA[[#This Row],[CODIGO]],STOCKSANLUIS[],7,FALSE)</f>
        <v>0</v>
      </c>
      <c r="F511" s="10"/>
    </row>
    <row r="512" spans="1:6" x14ac:dyDescent="0.25">
      <c r="A512" s="6" t="s">
        <v>1027</v>
      </c>
      <c r="B512" t="str">
        <f>VLOOKUP(INGRESO_MERCADERIA[[#This Row],[CODIGO]],STOCKSANLUIS[],2,FALSE)</f>
        <v>BANDEJA PARA HD 115-138 HDL086-103 - BILBHD137</v>
      </c>
      <c r="C512" s="51">
        <v>0</v>
      </c>
      <c r="D512" s="1"/>
      <c r="E512" s="1">
        <f>VLOOKUP(INGRESO_MERCADERIA[[#This Row],[CODIGO]],STOCKSANLUIS[],7,FALSE)</f>
        <v>0</v>
      </c>
      <c r="F512" s="10"/>
    </row>
    <row r="513" spans="1:6" x14ac:dyDescent="0.25">
      <c r="A513" s="6" t="s">
        <v>1029</v>
      </c>
      <c r="B513" t="str">
        <f>VLOOKUP(INGRESO_MERCADERIA[[#This Row],[CODIGO]],STOCKSANLUIS[],2,FALSE)</f>
        <v>BANDEJA PARA HD 265-318-208 HDL 129-155 - BILBHD317</v>
      </c>
      <c r="C513" s="51">
        <v>0</v>
      </c>
      <c r="D513" s="1"/>
      <c r="E513" s="1">
        <f>VLOOKUP(INGRESO_MERCADERIA[[#This Row],[CODIGO]],STOCKSANLUIS[],7,FALSE)</f>
        <v>0</v>
      </c>
      <c r="F513" s="10"/>
    </row>
    <row r="514" spans="1:6" x14ac:dyDescent="0.25">
      <c r="A514" s="6" t="s">
        <v>1031</v>
      </c>
      <c r="B514" t="str">
        <f>VLOOKUP(INGRESO_MERCADERIA[[#This Row],[CODIGO]],STOCKSANLUIS[],2,FALSE)</f>
        <v>CONTRABANDEJA PARA HDP 129 - CBLMHD670</v>
      </c>
      <c r="C514" s="51">
        <v>0</v>
      </c>
      <c r="D514" s="1"/>
      <c r="E514" s="1">
        <f>VLOOKUP(INGRESO_MERCADERIA[[#This Row],[CODIGO]],STOCKSANLUIS[],7,FALSE)</f>
        <v>0</v>
      </c>
      <c r="F514" s="10"/>
    </row>
    <row r="515" spans="1:6" x14ac:dyDescent="0.25">
      <c r="A515" s="6" t="s">
        <v>1033</v>
      </c>
      <c r="B515" t="str">
        <f>VLOOKUP(INGRESO_MERCADERIA[[#This Row],[CODIGO]],STOCKSANLUIS[],2,FALSE)</f>
        <v>CONTROLADOR DE TEMPERATURA DIGITAL FULL GAUGE TC-920 RI 90/264V</v>
      </c>
      <c r="C515" s="51">
        <v>0</v>
      </c>
      <c r="D515" s="1"/>
      <c r="E515" s="1">
        <f>VLOOKUP(INGRESO_MERCADERIA[[#This Row],[CODIGO]],STOCKSANLUIS[],7,FALSE)</f>
        <v>0</v>
      </c>
      <c r="F515" s="10"/>
    </row>
    <row r="516" spans="1:6" x14ac:dyDescent="0.25">
      <c r="A516" s="6" t="s">
        <v>1035</v>
      </c>
      <c r="B516" t="str">
        <f>VLOOKUP(INGRESO_MERCADERIA[[#This Row],[CODIGO]],STOCKSANLUIS[],2,FALSE)</f>
        <v>CONTROLADOR DE TEMPERATURA DIGITAL FULL GAUGE MICROSOL II PLUS 115/220V</v>
      </c>
      <c r="C516" s="51">
        <v>0</v>
      </c>
      <c r="D516" s="1"/>
      <c r="E516" s="1">
        <f>VLOOKUP(INGRESO_MERCADERIA[[#This Row],[CODIGO]],STOCKSANLUIS[],7,FALSE)</f>
        <v>0</v>
      </c>
      <c r="F516" s="10"/>
    </row>
    <row r="517" spans="1:6" x14ac:dyDescent="0.25">
      <c r="A517" s="6" t="s">
        <v>1037</v>
      </c>
      <c r="B517" t="str">
        <f>VLOOKUP(INGRESO_MERCADERIA[[#This Row],[CODIGO]],STOCKSANLUIS[],2,FALSE)</f>
        <v>PRESOSTATO DIGITAL FULL GAUGE PCT-1610 PLUS</v>
      </c>
      <c r="C517" s="51">
        <v>0</v>
      </c>
      <c r="D517" s="1"/>
      <c r="E517" s="1">
        <f>VLOOKUP(INGRESO_MERCADERIA[[#This Row],[CODIGO]],STOCKSANLUIS[],7,FALSE)</f>
        <v>0</v>
      </c>
      <c r="F517" s="10"/>
    </row>
    <row r="518" spans="1:6" x14ac:dyDescent="0.25">
      <c r="A518" s="6" t="s">
        <v>1039</v>
      </c>
      <c r="B518" t="str">
        <f>VLOOKUP(INGRESO_MERCADERIA[[#This Row],[CODIGO]],STOCKSANLUIS[],2,FALSE)</f>
        <v>VISOR DE LIQUIDO DE 1/4 - ROSCABLE - SG-14F - ARTICCO</v>
      </c>
      <c r="C518" s="51">
        <v>0</v>
      </c>
      <c r="D518" s="1"/>
      <c r="E518" s="1">
        <f>VLOOKUP(INGRESO_MERCADERIA[[#This Row],[CODIGO]],STOCKSANLUIS[],7,FALSE)</f>
        <v>0</v>
      </c>
      <c r="F518" s="10"/>
    </row>
    <row r="519" spans="1:6" x14ac:dyDescent="0.25">
      <c r="A519" s="6" t="s">
        <v>1041</v>
      </c>
      <c r="B519" t="str">
        <f>VLOOKUP(INGRESO_MERCADERIA[[#This Row],[CODIGO]],STOCKSANLUIS[],2,FALSE)</f>
        <v>PRESOSTATOS ENCAPSULADO PARA ALTA PSH-600-475 (R-410A) - ARTICCO</v>
      </c>
      <c r="C519" s="51">
        <v>7</v>
      </c>
      <c r="D519" s="1"/>
      <c r="E519" s="1" t="str">
        <f>VLOOKUP(INGRESO_MERCADERIA[[#This Row],[CODIGO]],STOCKSANLUIS[],7,FALSE)</f>
        <v>A</v>
      </c>
      <c r="F519" s="10"/>
    </row>
    <row r="520" spans="1:6" x14ac:dyDescent="0.25">
      <c r="A520" s="6" t="s">
        <v>1043</v>
      </c>
      <c r="B520" t="str">
        <f>VLOOKUP(INGRESO_MERCADERIA[[#This Row],[CODIGO]],STOCKSANLUIS[],2,FALSE)</f>
        <v>PRESOSTATOS ENCAPSULADO PARA BAJA PSL75-100 (R-410A) - ARTICCO</v>
      </c>
      <c r="C520" s="51">
        <v>0</v>
      </c>
      <c r="D520" s="1"/>
      <c r="E520" s="1">
        <f>VLOOKUP(INGRESO_MERCADERIA[[#This Row],[CODIGO]],STOCKSANLUIS[],7,FALSE)</f>
        <v>0</v>
      </c>
      <c r="F520" s="10"/>
    </row>
    <row r="521" spans="1:6" x14ac:dyDescent="0.25">
      <c r="A521" s="6" t="s">
        <v>1045</v>
      </c>
      <c r="B521" t="str">
        <f>VLOOKUP(INGRESO_MERCADERIA[[#This Row],[CODIGO]],STOCKSANLUIS[],2,FALSE)</f>
        <v>MANIFOLD PARA R410A - M-410A - ARTICCO</v>
      </c>
      <c r="C521" s="51">
        <v>0</v>
      </c>
      <c r="D521" s="1"/>
      <c r="E521" s="1">
        <f>VLOOKUP(INGRESO_MERCADERIA[[#This Row],[CODIGO]],STOCKSANLUIS[],7,FALSE)</f>
        <v>0</v>
      </c>
      <c r="F521" s="10"/>
    </row>
    <row r="522" spans="1:6" x14ac:dyDescent="0.25">
      <c r="A522" s="6" t="s">
        <v>1047</v>
      </c>
      <c r="B522" t="str">
        <f>VLOOKUP(INGRESO_MERCADERIA[[#This Row],[CODIGO]],STOCKSANLUIS[],2,FALSE)</f>
        <v>TERMOMETRO INFRA ROJO LASER TH-IR20 - ARTICCO</v>
      </c>
      <c r="C522" s="51">
        <v>0</v>
      </c>
      <c r="D522" s="1"/>
      <c r="E522" s="1">
        <f>VLOOKUP(INGRESO_MERCADERIA[[#This Row],[CODIGO]],STOCKSANLUIS[],7,FALSE)</f>
        <v>0</v>
      </c>
      <c r="F522" s="10"/>
    </row>
    <row r="523" spans="1:6" x14ac:dyDescent="0.25">
      <c r="A523" s="6" t="s">
        <v>1049</v>
      </c>
      <c r="B523" t="str">
        <f>VLOOKUP(INGRESO_MERCADERIA[[#This Row],[CODIGO]],STOCKSANLUIS[],2,FALSE)</f>
        <v>TERMOMETRO DIGITAL TR-47D -40ºC / 70ºC - ARTICCO</v>
      </c>
      <c r="C523" s="51">
        <v>0</v>
      </c>
      <c r="D523" s="1"/>
      <c r="E523" s="1">
        <f>VLOOKUP(INGRESO_MERCADERIA[[#This Row],[CODIGO]],STOCKSANLUIS[],7,FALSE)</f>
        <v>0</v>
      </c>
      <c r="F523" s="10"/>
    </row>
    <row r="524" spans="1:6" x14ac:dyDescent="0.25">
      <c r="A524" s="6" t="s">
        <v>1051</v>
      </c>
      <c r="B524" t="str">
        <f>VLOOKUP(INGRESO_MERCADERIA[[#This Row],[CODIGO]],STOCKSANLUIS[],2,FALSE)</f>
        <v>LAMAS DE PVC REFORZADA - 8" X 300 - QCP - 8300 - QUALITY</v>
      </c>
      <c r="C524" s="51">
        <v>0</v>
      </c>
      <c r="D524" s="1"/>
      <c r="E524" s="1">
        <f>VLOOKUP(INGRESO_MERCADERIA[[#This Row],[CODIGO]],STOCKSANLUIS[],7,FALSE)</f>
        <v>0</v>
      </c>
      <c r="F524" s="10"/>
    </row>
    <row r="525" spans="1:6" x14ac:dyDescent="0.25">
      <c r="A525" s="6" t="s">
        <v>1053</v>
      </c>
      <c r="B525" t="str">
        <f>VLOOKUP(INGRESO_MERCADERIA[[#This Row],[CODIGO]],STOCKSANLUIS[],2,FALSE)</f>
        <v>ACUMULADOR DE SUCCION DE 1 5/8 - QSA-158 - QUALITY</v>
      </c>
      <c r="C525" s="51">
        <v>0</v>
      </c>
      <c r="D525" s="1"/>
      <c r="E525" s="1">
        <f>VLOOKUP(INGRESO_MERCADERIA[[#This Row],[CODIGO]],STOCKSANLUIS[],7,FALSE)</f>
        <v>0</v>
      </c>
      <c r="F525" s="10"/>
    </row>
    <row r="526" spans="1:6" x14ac:dyDescent="0.25">
      <c r="A526" s="6" t="s">
        <v>1055</v>
      </c>
      <c r="B526" t="str">
        <f>VLOOKUP(INGRESO_MERCADERIA[[#This Row],[CODIGO]],STOCKSANLUIS[],2,FALSE)</f>
        <v>VALVULA CHECK ANTIRRETORNO O  DE RETENCIÓN DANFOSS NRVH 35S - 1 5/8" ANGULAR - 020-1073</v>
      </c>
      <c r="C526" s="51">
        <v>0</v>
      </c>
      <c r="D526" s="1"/>
      <c r="E526" s="1">
        <f>VLOOKUP(INGRESO_MERCADERIA[[#This Row],[CODIGO]],STOCKSANLUIS[],7,FALSE)</f>
        <v>0</v>
      </c>
      <c r="F526" s="10"/>
    </row>
    <row r="527" spans="1:6" x14ac:dyDescent="0.25">
      <c r="A527" s="6" t="s">
        <v>1057</v>
      </c>
      <c r="B527" t="str">
        <f>VLOOKUP(INGRESO_MERCADERIA[[#This Row],[CODIGO]],STOCKSANLUIS[],2,FALSE)</f>
        <v>BOBINA DE SOLENOIDE - 220V/60HZ/16W - COD - 018F6814 - DANFOSS</v>
      </c>
      <c r="C527" s="51">
        <v>0</v>
      </c>
      <c r="D527" s="1"/>
      <c r="E527" s="1">
        <f>VLOOKUP(INGRESO_MERCADERIA[[#This Row],[CODIGO]],STOCKSANLUIS[],7,FALSE)</f>
        <v>0</v>
      </c>
      <c r="F527" s="10"/>
    </row>
    <row r="528" spans="1:6" x14ac:dyDescent="0.25">
      <c r="A528" s="6" t="s">
        <v>1059</v>
      </c>
      <c r="B528" t="str">
        <f>VLOOKUP(INGRESO_MERCADERIA[[#This Row],[CODIGO]],STOCKSANLUIS[],2,FALSE)</f>
        <v>UNIDAD CONDENSADORA DANFOSS HCM 028 B21Q - 2.5 HP 220V/3/60HZ</v>
      </c>
      <c r="C528" s="51">
        <v>0</v>
      </c>
      <c r="D528" s="1"/>
      <c r="E528" s="1">
        <f>VLOOKUP(INGRESO_MERCADERIA[[#This Row],[CODIGO]],STOCKSANLUIS[],7,FALSE)</f>
        <v>0</v>
      </c>
      <c r="F528" s="10"/>
    </row>
    <row r="529" spans="1:6" x14ac:dyDescent="0.25">
      <c r="A529" s="6" t="s">
        <v>1061</v>
      </c>
      <c r="B529" t="str">
        <f>VLOOKUP(INGRESO_MERCADERIA[[#This Row],[CODIGO]],STOCKSANLUIS[],2,FALSE)</f>
        <v>COMPRESOR SCROLLTECH HRM060 - 5.0 TR - R22  220V/3PH/60HZ</v>
      </c>
      <c r="C529" s="51">
        <v>0</v>
      </c>
      <c r="D529" s="1"/>
      <c r="E529" s="1">
        <f>VLOOKUP(INGRESO_MERCADERIA[[#This Row],[CODIGO]],STOCKSANLUIS[],7,FALSE)</f>
        <v>0</v>
      </c>
      <c r="F529" s="10"/>
    </row>
    <row r="530" spans="1:6" x14ac:dyDescent="0.25">
      <c r="A530" s="6" t="s">
        <v>1063</v>
      </c>
      <c r="B530" t="str">
        <f>VLOOKUP(INGRESO_MERCADERIA[[#This Row],[CODIGO]],STOCKSANLUIS[],2,FALSE)</f>
        <v>COMPRESOR SCROLL PERFORMER SM125-3CAM, R22, 220V/3PH/60HZ - 10TR.</v>
      </c>
      <c r="C530" s="51">
        <v>0</v>
      </c>
      <c r="D530" s="1"/>
      <c r="E530" s="1">
        <f>VLOOKUP(INGRESO_MERCADERIA[[#This Row],[CODIGO]],STOCKSANLUIS[],7,FALSE)</f>
        <v>0</v>
      </c>
      <c r="F530" s="10"/>
    </row>
    <row r="531" spans="1:6" x14ac:dyDescent="0.25">
      <c r="A531" s="6" t="s">
        <v>1065</v>
      </c>
      <c r="B531" t="str">
        <f>VLOOKUP(INGRESO_MERCADERIA[[#This Row],[CODIGO]],STOCKSANLUIS[],2,FALSE)</f>
        <v>MINI BOMBA DE CONDENSADO ASPEN FP-1056  220V/1/60HZ</v>
      </c>
      <c r="C531" s="51">
        <v>0</v>
      </c>
      <c r="D531" s="1"/>
      <c r="E531" s="1">
        <f>VLOOKUP(INGRESO_MERCADERIA[[#This Row],[CODIGO]],STOCKSANLUIS[],7,FALSE)</f>
        <v>0</v>
      </c>
      <c r="F531" s="10"/>
    </row>
    <row r="532" spans="1:6" x14ac:dyDescent="0.25">
      <c r="A532" s="6" t="s">
        <v>1067</v>
      </c>
      <c r="B532" t="str">
        <f>VLOOKUP(INGRESO_MERCADERIA[[#This Row],[CODIGO]],STOCKSANLUIS[],2,FALSE)</f>
        <v>BOMBA DE CONDENSADO MINI ORANGE ASPEN FP-2473  220V/1/60HZ</v>
      </c>
      <c r="C532" s="51">
        <v>0</v>
      </c>
      <c r="D532" s="1"/>
      <c r="E532" s="1">
        <f>VLOOKUP(INGRESO_MERCADERIA[[#This Row],[CODIGO]],STOCKSANLUIS[],7,FALSE)</f>
        <v>0</v>
      </c>
      <c r="F532" s="10"/>
    </row>
    <row r="533" spans="1:6" x14ac:dyDescent="0.25">
      <c r="A533" s="6" t="s">
        <v>1069</v>
      </c>
      <c r="B533" t="str">
        <f>VLOOKUP(INGRESO_MERCADERIA[[#This Row],[CODIGO]],STOCKSANLUIS[],2,FALSE)</f>
        <v xml:space="preserve">ACEITE PARA BOMBA DE VACIO - 1 GALON - BVA </v>
      </c>
      <c r="C533" s="51">
        <v>0</v>
      </c>
      <c r="D533" s="1"/>
      <c r="E533" s="1">
        <f>VLOOKUP(INGRESO_MERCADERIA[[#This Row],[CODIGO]],STOCKSANLUIS[],7,FALSE)</f>
        <v>0</v>
      </c>
      <c r="F533" s="10"/>
    </row>
    <row r="534" spans="1:6" x14ac:dyDescent="0.25">
      <c r="A534" s="6" t="s">
        <v>1071</v>
      </c>
      <c r="B534" t="str">
        <f>VLOOKUP(INGRESO_MERCADERIA[[#This Row],[CODIGO]],STOCKSANLUIS[],2,FALSE)</f>
        <v>BROCHA DE ACERO PARA LIMPIAR CONDENSADOR BRO-352</v>
      </c>
      <c r="C534" s="51">
        <v>0</v>
      </c>
      <c r="D534" s="1"/>
      <c r="E534" s="1">
        <f>VLOOKUP(INGRESO_MERCADERIA[[#This Row],[CODIGO]],STOCKSANLUIS[],7,FALSE)</f>
        <v>0</v>
      </c>
      <c r="F534" s="10"/>
    </row>
    <row r="535" spans="1:6" x14ac:dyDescent="0.25">
      <c r="A535" s="6" t="s">
        <v>1073</v>
      </c>
      <c r="B535" t="str">
        <f>VLOOKUP(INGRESO_MERCADERIA[[#This Row],[CODIGO]],STOCKSANLUIS[],2,FALSE)</f>
        <v>GAS MAP BERNZOMATIC  - WORTHINGTON 14.1 OZ</v>
      </c>
      <c r="C535" s="51">
        <v>34</v>
      </c>
      <c r="D535" s="1"/>
      <c r="E535" s="1" t="str">
        <f>VLOOKUP(INGRESO_MERCADERIA[[#This Row],[CODIGO]],STOCKSANLUIS[],7,FALSE)</f>
        <v>C</v>
      </c>
      <c r="F535" s="10"/>
    </row>
    <row r="536" spans="1:6" x14ac:dyDescent="0.25">
      <c r="A536" s="6" t="s">
        <v>1075</v>
      </c>
      <c r="B536" t="str">
        <f>VLOOKUP(INGRESO_MERCADERIA[[#This Row],[CODIGO]],STOCKSANLUIS[],2,FALSE)</f>
        <v>BROCHA DE PLASTICO PARA LIMPIAR CONDENSADOR BRO-351</v>
      </c>
      <c r="C536" s="51">
        <v>0</v>
      </c>
      <c r="D536" s="1"/>
      <c r="E536" s="1">
        <f>VLOOKUP(INGRESO_MERCADERIA[[#This Row],[CODIGO]],STOCKSANLUIS[],7,FALSE)</f>
        <v>0</v>
      </c>
      <c r="F536" s="10"/>
    </row>
    <row r="537" spans="1:6" x14ac:dyDescent="0.25">
      <c r="A537" s="6" t="s">
        <v>1077</v>
      </c>
      <c r="B537" t="str">
        <f>VLOOKUP(INGRESO_MERCADERIA[[#This Row],[CODIGO]],STOCKSANLUIS[],2,FALSE)</f>
        <v>COMPRESOR SCROLL PERFORMER SM185-9CAM, R22, 380V/3PH/60HZ</v>
      </c>
      <c r="C537" s="51">
        <v>0</v>
      </c>
      <c r="D537" s="1"/>
      <c r="E537" s="1">
        <f>VLOOKUP(INGRESO_MERCADERIA[[#This Row],[CODIGO]],STOCKSANLUIS[],7,FALSE)</f>
        <v>0</v>
      </c>
      <c r="F537" s="10"/>
    </row>
    <row r="538" spans="1:6" x14ac:dyDescent="0.25">
      <c r="A538" s="6" t="s">
        <v>1079</v>
      </c>
      <c r="B538" t="str">
        <f>VLOOKUP(INGRESO_MERCADERIA[[#This Row],[CODIGO]],STOCKSANLUIS[],2,FALSE)</f>
        <v>VALVULA DE EXPANSION DANFOSS TES 2 - S/ORIFICIO MOP 15°C 068Z3405</v>
      </c>
      <c r="C538" s="51">
        <v>0</v>
      </c>
      <c r="D538" s="1"/>
      <c r="E538" s="1">
        <f>VLOOKUP(INGRESO_MERCADERIA[[#This Row],[CODIGO]],STOCKSANLUIS[],7,FALSE)</f>
        <v>0</v>
      </c>
      <c r="F538" s="10"/>
    </row>
    <row r="539" spans="1:6" x14ac:dyDescent="0.25">
      <c r="A539" s="6" t="s">
        <v>1081</v>
      </c>
      <c r="B539" t="str">
        <f>VLOOKUP(INGRESO_MERCADERIA[[#This Row],[CODIGO]],STOCKSANLUIS[],2,FALSE)</f>
        <v>GAS REFRIGERANTE R-134A X 13.60 KG - JH</v>
      </c>
      <c r="C539" s="51">
        <v>0</v>
      </c>
      <c r="D539" s="1"/>
      <c r="E539" s="1">
        <f>VLOOKUP(INGRESO_MERCADERIA[[#This Row],[CODIGO]],STOCKSANLUIS[],7,FALSE)</f>
        <v>0</v>
      </c>
      <c r="F539" s="10"/>
    </row>
    <row r="540" spans="1:6" x14ac:dyDescent="0.25">
      <c r="A540" s="6" t="s">
        <v>1083</v>
      </c>
      <c r="B540" t="str">
        <f>VLOOKUP(INGRESO_MERCADERIA[[#This Row],[CODIGO]],STOCKSANLUIS[],2,FALSE)</f>
        <v>GAS REFRIGERANTE R-404A X 10.90 KG</v>
      </c>
      <c r="C540" s="51">
        <v>0</v>
      </c>
      <c r="D540" s="1"/>
      <c r="E540" s="1">
        <f>VLOOKUP(INGRESO_MERCADERIA[[#This Row],[CODIGO]],STOCKSANLUIS[],7,FALSE)</f>
        <v>0</v>
      </c>
      <c r="F540" s="10"/>
    </row>
    <row r="541" spans="1:6" x14ac:dyDescent="0.25">
      <c r="A541" s="6" t="s">
        <v>1085</v>
      </c>
      <c r="B541" t="str">
        <f>VLOOKUP(INGRESO_MERCADERIA[[#This Row],[CODIGO]],STOCKSANLUIS[],2,FALSE)</f>
        <v>GAS REFRIGERANTE R-410A X 11.30 KG  GENERICO</v>
      </c>
      <c r="C541" s="51">
        <v>0</v>
      </c>
      <c r="D541" s="1"/>
      <c r="E541" s="1">
        <f>VLOOKUP(INGRESO_MERCADERIA[[#This Row],[CODIGO]],STOCKSANLUIS[],7,FALSE)</f>
        <v>0</v>
      </c>
      <c r="F541" s="10"/>
    </row>
    <row r="542" spans="1:6" x14ac:dyDescent="0.25">
      <c r="A542" s="6" t="s">
        <v>1087</v>
      </c>
      <c r="B542" t="str">
        <f>VLOOKUP(INGRESO_MERCADERIA[[#This Row],[CODIGO]],STOCKSANLUIS[],2,FALSE)</f>
        <v>GAS REFRIGERANTE R-407C X 11.30 KG SHANDONG</v>
      </c>
      <c r="C542" s="51">
        <v>0</v>
      </c>
      <c r="D542" s="1"/>
      <c r="E542" s="1">
        <f>VLOOKUP(INGRESO_MERCADERIA[[#This Row],[CODIGO]],STOCKSANLUIS[],7,FALSE)</f>
        <v>0</v>
      </c>
      <c r="F542" s="10"/>
    </row>
    <row r="543" spans="1:6" x14ac:dyDescent="0.25">
      <c r="A543" s="6" t="s">
        <v>1089</v>
      </c>
      <c r="B543" t="str">
        <f>VLOOKUP(INGRESO_MERCADERIA[[#This Row],[CODIGO]],STOCKSANLUIS[],2,FALSE)</f>
        <v>GAS REFRIGERANTE COOLIB R-507 X 11.30 KG SANMEI</v>
      </c>
      <c r="C543" s="51">
        <v>0</v>
      </c>
      <c r="D543" s="1"/>
      <c r="E543" s="1">
        <f>VLOOKUP(INGRESO_MERCADERIA[[#This Row],[CODIGO]],STOCKSANLUIS[],7,FALSE)</f>
        <v>0</v>
      </c>
      <c r="F543" s="10"/>
    </row>
    <row r="544" spans="1:6" x14ac:dyDescent="0.25">
      <c r="A544" s="6" t="s">
        <v>1091</v>
      </c>
      <c r="B544" t="str">
        <f>VLOOKUP(INGRESO_MERCADERIA[[#This Row],[CODIGO]],STOCKSANLUIS[],2,FALSE)</f>
        <v>DESTORNILLADOR MULTIPLE 6 EN 1 - APPLI PARTS</v>
      </c>
      <c r="C544" s="51">
        <v>5</v>
      </c>
      <c r="D544" s="1"/>
      <c r="E544" s="1" t="str">
        <f>VLOOKUP(INGRESO_MERCADERIA[[#This Row],[CODIGO]],STOCKSANLUIS[],7,FALSE)</f>
        <v>A</v>
      </c>
      <c r="F544" s="10"/>
    </row>
    <row r="545" spans="1:6" x14ac:dyDescent="0.25">
      <c r="A545" s="6" t="s">
        <v>1093</v>
      </c>
      <c r="B545" t="str">
        <f>VLOOKUP(INGRESO_MERCADERIA[[#This Row],[CODIGO]],STOCKSANLUIS[],2,FALSE)</f>
        <v>DESTORNILLADOR MULTIPLE 6 EN 1 - UNIWELD</v>
      </c>
      <c r="C545" s="51">
        <v>1</v>
      </c>
      <c r="D545" s="1"/>
      <c r="E545" s="1" t="str">
        <f>VLOOKUP(INGRESO_MERCADERIA[[#This Row],[CODIGO]],STOCKSANLUIS[],7,FALSE)</f>
        <v>A</v>
      </c>
      <c r="F545" s="10"/>
    </row>
    <row r="546" spans="1:6" x14ac:dyDescent="0.25">
      <c r="A546" s="6" t="s">
        <v>1095</v>
      </c>
      <c r="B546" t="str">
        <f>VLOOKUP(INGRESO_MERCADERIA[[#This Row],[CODIGO]],STOCKSANLUIS[],2,FALSE)</f>
        <v>FILTRO SECADOR 1/4 X 1/4 X 25 GR - APPLI PARTS</v>
      </c>
      <c r="C546" s="51">
        <v>0</v>
      </c>
      <c r="D546" s="1"/>
      <c r="E546" s="1">
        <f>VLOOKUP(INGRESO_MERCADERIA[[#This Row],[CODIGO]],STOCKSANLUIS[],7,FALSE)</f>
        <v>0</v>
      </c>
      <c r="F546" s="10"/>
    </row>
    <row r="547" spans="1:6" x14ac:dyDescent="0.25">
      <c r="A547" s="6" t="s">
        <v>1097</v>
      </c>
      <c r="B547" t="str">
        <f>VLOOKUP(INGRESO_MERCADERIA[[#This Row],[CODIGO]],STOCKSANLUIS[],2,FALSE)</f>
        <v>TERMOMETRO DIAL DE BOLSILLO RAA-070  -40º / 70º - APPLI PARTS</v>
      </c>
      <c r="C547" s="51">
        <v>0</v>
      </c>
      <c r="D547" s="1"/>
      <c r="E547" s="1">
        <f>VLOOKUP(INGRESO_MERCADERIA[[#This Row],[CODIGO]],STOCKSANLUIS[],7,FALSE)</f>
        <v>0</v>
      </c>
      <c r="F547" s="10"/>
    </row>
    <row r="548" spans="1:6" x14ac:dyDescent="0.25">
      <c r="A548" s="6" t="s">
        <v>1099</v>
      </c>
      <c r="B548" t="str">
        <f>VLOOKUP(INGRESO_MERCADERIA[[#This Row],[CODIGO]],STOCKSANLUIS[],2,FALSE)</f>
        <v>TERMOMETRO DIGITAL WT-2 CON SENSOR EXTENDIBLE -50 / +300º - APPLI PARTS</v>
      </c>
      <c r="C548" s="51">
        <v>0</v>
      </c>
      <c r="D548" s="1"/>
      <c r="E548" s="1">
        <f>VLOOKUP(INGRESO_MERCADERIA[[#This Row],[CODIGO]],STOCKSANLUIS[],7,FALSE)</f>
        <v>0</v>
      </c>
      <c r="F548" s="10"/>
    </row>
    <row r="549" spans="1:6" x14ac:dyDescent="0.25">
      <c r="A549" s="6" t="s">
        <v>1101</v>
      </c>
      <c r="B549" t="str">
        <f>VLOOKUP(INGRESO_MERCADERIA[[#This Row],[CODIGO]],STOCKSANLUIS[],2,FALSE)</f>
        <v>LAMAS DE PVC 8" X 0.30  - STANDARD - GALPA</v>
      </c>
      <c r="C549" s="51">
        <v>0</v>
      </c>
      <c r="D549" s="1"/>
      <c r="E549" s="1">
        <f>VLOOKUP(INGRESO_MERCADERIA[[#This Row],[CODIGO]],STOCKSANLUIS[],7,FALSE)</f>
        <v>0</v>
      </c>
      <c r="F549" s="10"/>
    </row>
    <row r="550" spans="1:6" x14ac:dyDescent="0.25">
      <c r="A550" s="6" t="s">
        <v>1103</v>
      </c>
      <c r="B550" t="str">
        <f>VLOOKUP(INGRESO_MERCADERIA[[#This Row],[CODIGO]],STOCKSANLUIS[],2,FALSE)</f>
        <v>CONTROL REMOTO UNIVERSAL - QTH-4000 - QUALITY</v>
      </c>
      <c r="C550" s="51">
        <v>99</v>
      </c>
      <c r="D550" s="1"/>
      <c r="E550" s="1" t="str">
        <f>VLOOKUP(INGRESO_MERCADERIA[[#This Row],[CODIGO]],STOCKSANLUIS[],7,FALSE)</f>
        <v>A</v>
      </c>
      <c r="F550" s="10"/>
    </row>
    <row r="551" spans="1:6" x14ac:dyDescent="0.25">
      <c r="A551" s="6" t="s">
        <v>1105</v>
      </c>
      <c r="B551" t="str">
        <f>VLOOKUP(INGRESO_MERCADERIA[[#This Row],[CODIGO]],STOCKSANLUIS[],2,FALSE)</f>
        <v>TARJETA PARA MINI SPLIT C/CONTROL - 2 VELOCIDADES - SOLO FRIO - QTH-700W - QUALITY</v>
      </c>
      <c r="C551" s="51">
        <v>0</v>
      </c>
      <c r="D551" s="1"/>
      <c r="E551" s="1">
        <f>VLOOKUP(INGRESO_MERCADERIA[[#This Row],[CODIGO]],STOCKSANLUIS[],7,FALSE)</f>
        <v>0</v>
      </c>
      <c r="F551" s="10"/>
    </row>
    <row r="552" spans="1:6" x14ac:dyDescent="0.25">
      <c r="A552" s="6" t="s">
        <v>1107</v>
      </c>
      <c r="B552" t="str">
        <f>VLOOKUP(INGRESO_MERCADERIA[[#This Row],[CODIGO]],STOCKSANLUIS[],2,FALSE)</f>
        <v>FILTRO BIDIRECCIONAL SIN VALVULA DE ACCESO -  QDX-4 X 25 GR - QUALITY</v>
      </c>
      <c r="C552" s="51">
        <v>0</v>
      </c>
      <c r="D552" s="1"/>
      <c r="E552" s="1">
        <f>VLOOKUP(INGRESO_MERCADERIA[[#This Row],[CODIGO]],STOCKSANLUIS[],7,FALSE)</f>
        <v>0</v>
      </c>
      <c r="F552" s="10"/>
    </row>
    <row r="553" spans="1:6" x14ac:dyDescent="0.25">
      <c r="A553" s="6" t="s">
        <v>1109</v>
      </c>
      <c r="B553" t="str">
        <f>VLOOKUP(INGRESO_MERCADERIA[[#This Row],[CODIGO]],STOCKSANLUIS[],2,FALSE)</f>
        <v>COMPRESOR HERMETICO DANFOSS MTZ160 - 13.5HP - 440V/3F/60HZ - R-134A/404A/507A/407C (NO INC. VALV. V02/V04 Y RESIST. DE CARTER)</v>
      </c>
      <c r="C553" s="51">
        <v>0</v>
      </c>
      <c r="D553" s="1"/>
      <c r="E553" s="1">
        <f>VLOOKUP(INGRESO_MERCADERIA[[#This Row],[CODIGO]],STOCKSANLUIS[],7,FALSE)</f>
        <v>0</v>
      </c>
      <c r="F553" s="10"/>
    </row>
    <row r="554" spans="1:6" x14ac:dyDescent="0.25">
      <c r="A554" s="6" t="s">
        <v>1111</v>
      </c>
      <c r="B554" t="str">
        <f>VLOOKUP(INGRESO_MERCADERIA[[#This Row],[CODIGO]],STOCKSANLUIS[],2,FALSE)</f>
        <v>PORTA FILTRO CERAMICO DE 1 1/8" - DCR-0489S - 1 NÚCLEO - DANFOSS - 023U7253</v>
      </c>
      <c r="C554" s="51">
        <v>0</v>
      </c>
      <c r="D554" s="1"/>
      <c r="E554" s="1">
        <f>VLOOKUP(INGRESO_MERCADERIA[[#This Row],[CODIGO]],STOCKSANLUIS[],7,FALSE)</f>
        <v>0</v>
      </c>
      <c r="F554" s="10"/>
    </row>
    <row r="555" spans="1:6" x14ac:dyDescent="0.25">
      <c r="A555" s="6" t="s">
        <v>1113</v>
      </c>
      <c r="B555" t="str">
        <f>VLOOKUP(INGRESO_MERCADERIA[[#This Row],[CODIGO]],STOCKSANLUIS[],2,FALSE)</f>
        <v>COMPRESOR SCROLL PERFORMER SM185-3CAM, R22, 220V/3PH/60HZ - 15 TR</v>
      </c>
      <c r="C555" s="51">
        <v>0</v>
      </c>
      <c r="D555" s="1"/>
      <c r="E555" s="1">
        <f>VLOOKUP(INGRESO_MERCADERIA[[#This Row],[CODIGO]],STOCKSANLUIS[],7,FALSE)</f>
        <v>0</v>
      </c>
      <c r="F555" s="10"/>
    </row>
    <row r="556" spans="1:6" x14ac:dyDescent="0.25">
      <c r="A556" s="6" t="s">
        <v>1115</v>
      </c>
      <c r="B556" t="str">
        <f>VLOOKUP(INGRESO_MERCADERIA[[#This Row],[CODIGO]],STOCKSANLUIS[],2,FALSE)</f>
        <v>PORTA FILTRO CERAMICO DE 1 3/8" - DCR-04811S - 1 NÚCLEO - DANFOSS - 023U7254</v>
      </c>
      <c r="C556" s="51">
        <v>0</v>
      </c>
      <c r="D556" s="1"/>
      <c r="E556" s="1">
        <f>VLOOKUP(INGRESO_MERCADERIA[[#This Row],[CODIGO]],STOCKSANLUIS[],7,FALSE)</f>
        <v>0</v>
      </c>
      <c r="F556" s="10"/>
    </row>
    <row r="557" spans="1:6" x14ac:dyDescent="0.25">
      <c r="A557" s="6" t="s">
        <v>1117</v>
      </c>
      <c r="B557" t="str">
        <f>VLOOKUP(INGRESO_MERCADERIA[[#This Row],[CODIGO]],STOCKSANLUIS[],2,FALSE)</f>
        <v>PORTA FILTRO CERAMICO DE 5/8" - DCR-0485S - 1 NÚCLEO - DANFOSS - 023U7250</v>
      </c>
      <c r="C557" s="51">
        <v>0</v>
      </c>
      <c r="D557" s="1"/>
      <c r="E557" s="1">
        <f>VLOOKUP(INGRESO_MERCADERIA[[#This Row],[CODIGO]],STOCKSANLUIS[],7,FALSE)</f>
        <v>0</v>
      </c>
      <c r="F557" s="10"/>
    </row>
    <row r="558" spans="1:6" x14ac:dyDescent="0.25">
      <c r="A558" s="6" t="s">
        <v>1119</v>
      </c>
      <c r="B558" t="str">
        <f>VLOOKUP(INGRESO_MERCADERIA[[#This Row],[CODIGO]],STOCKSANLUIS[],2,FALSE)</f>
        <v>UNIDAD CONDENSADORA ELGIN - UCM2150TT - 1.5HP - 220V/3/60 - R22 - MT, C-COPELAND</v>
      </c>
      <c r="C558" s="51">
        <v>0</v>
      </c>
      <c r="D558" s="1"/>
      <c r="E558" s="1">
        <f>VLOOKUP(INGRESO_MERCADERIA[[#This Row],[CODIGO]],STOCKSANLUIS[],7,FALSE)</f>
        <v>0</v>
      </c>
      <c r="F558" s="10"/>
    </row>
    <row r="559" spans="1:6" x14ac:dyDescent="0.25">
      <c r="A559" s="6" t="s">
        <v>1121</v>
      </c>
      <c r="B559" t="str">
        <f>VLOOKUP(INGRESO_MERCADERIA[[#This Row],[CODIGO]],STOCKSANLUIS[],2,FALSE)</f>
        <v>UNIDAD CONDENSADORA ELGIN - UCM2200TTI - 2.0HP - 220V/3/60 - R22 - MT, C-COPELAND</v>
      </c>
      <c r="C559" s="51">
        <v>0</v>
      </c>
      <c r="D559" s="1"/>
      <c r="E559" s="1">
        <f>VLOOKUP(INGRESO_MERCADERIA[[#This Row],[CODIGO]],STOCKSANLUIS[],7,FALSE)</f>
        <v>0</v>
      </c>
      <c r="F559" s="10"/>
    </row>
    <row r="560" spans="1:6" x14ac:dyDescent="0.25">
      <c r="A560" s="6" t="s">
        <v>1123</v>
      </c>
      <c r="B560" t="str">
        <f>VLOOKUP(INGRESO_MERCADERIA[[#This Row],[CODIGO]],STOCKSANLUIS[],2,FALSE)</f>
        <v>UNIDAD CONDENSADORA ELGIN - UCM2300TTI - 3.0HP - 220V/3/60 - R22 - MT, C-COPELAND</v>
      </c>
      <c r="C560" s="51">
        <v>0</v>
      </c>
      <c r="D560" s="1"/>
      <c r="E560" s="1">
        <f>VLOOKUP(INGRESO_MERCADERIA[[#This Row],[CODIGO]],STOCKSANLUIS[],7,FALSE)</f>
        <v>0</v>
      </c>
      <c r="F560" s="10"/>
    </row>
    <row r="561" spans="1:6" x14ac:dyDescent="0.25">
      <c r="A561" s="6" t="s">
        <v>1125</v>
      </c>
      <c r="B561" t="str">
        <f>VLOOKUP(INGRESO_MERCADERIA[[#This Row],[CODIGO]],STOCKSANLUIS[],2,FALSE)</f>
        <v>UNIDAD CONDENSADORA ELGIN - UCM2350TTI - 3.5HP - 220V/3/60 - R22 - MT, C-COPELAND</v>
      </c>
      <c r="C561" s="51">
        <v>0</v>
      </c>
      <c r="D561" s="1"/>
      <c r="E561" s="1">
        <f>VLOOKUP(INGRESO_MERCADERIA[[#This Row],[CODIGO]],STOCKSANLUIS[],7,FALSE)</f>
        <v>0</v>
      </c>
      <c r="F561" s="10"/>
    </row>
    <row r="562" spans="1:6" x14ac:dyDescent="0.25">
      <c r="A562" s="6" t="s">
        <v>1127</v>
      </c>
      <c r="B562" t="str">
        <f>VLOOKUP(INGRESO_MERCADERIA[[#This Row],[CODIGO]],STOCKSANLUIS[],2,FALSE)</f>
        <v>UNIDAD CONDENSADORA ELGIN - UCM2400TTI - 4.0HP - 220V/3/60 - R22 - MT, C-COPELAND</v>
      </c>
      <c r="C562" s="51">
        <v>0</v>
      </c>
      <c r="D562" s="1"/>
      <c r="E562" s="1">
        <f>VLOOKUP(INGRESO_MERCADERIA[[#This Row],[CODIGO]],STOCKSANLUIS[],7,FALSE)</f>
        <v>0</v>
      </c>
      <c r="F562" s="10"/>
    </row>
    <row r="563" spans="1:6" x14ac:dyDescent="0.25">
      <c r="A563" s="6" t="s">
        <v>1129</v>
      </c>
      <c r="B563" t="str">
        <f>VLOOKUP(INGRESO_MERCADERIA[[#This Row],[CODIGO]],STOCKSANLUIS[],2,FALSE)</f>
        <v>UNIDAD CONDENSADORA ELGIN - UCM2500TTI - 5.0HP - 220V/3/60 - R22 - MT, C-COPELAND</v>
      </c>
      <c r="C563" s="51">
        <v>0</v>
      </c>
      <c r="D563" s="1"/>
      <c r="E563" s="1">
        <f>VLOOKUP(INGRESO_MERCADERIA[[#This Row],[CODIGO]],STOCKSANLUIS[],7,FALSE)</f>
        <v>0</v>
      </c>
      <c r="F563" s="10"/>
    </row>
    <row r="564" spans="1:6" x14ac:dyDescent="0.25">
      <c r="A564" s="6" t="s">
        <v>1131</v>
      </c>
      <c r="B564" t="str">
        <f>VLOOKUP(INGRESO_MERCADERIA[[#This Row],[CODIGO]],STOCKSANLUIS[],2,FALSE)</f>
        <v>UNIDAD CONDENSADORA ELGIN - UCB4200TT - 2.0HP - 220V/3/60 - R404 - BT, C-COPELAND</v>
      </c>
      <c r="C564" s="51">
        <v>0</v>
      </c>
      <c r="D564" s="1"/>
      <c r="E564" s="1">
        <f>VLOOKUP(INGRESO_MERCADERIA[[#This Row],[CODIGO]],STOCKSANLUIS[],7,FALSE)</f>
        <v>0</v>
      </c>
      <c r="F564" s="10"/>
    </row>
    <row r="565" spans="1:6" x14ac:dyDescent="0.25">
      <c r="A565" s="6" t="s">
        <v>1133</v>
      </c>
      <c r="B565" t="str">
        <f>VLOOKUP(INGRESO_MERCADERIA[[#This Row],[CODIGO]],STOCKSANLUIS[],2,FALSE)</f>
        <v>UNIDAD CONDENSADORA ELGIN - UCB4300TT - 3.0HP - 220V/3/60 - R404 - BT, C-COPELAND</v>
      </c>
      <c r="C565" s="51">
        <v>0</v>
      </c>
      <c r="D565" s="1"/>
      <c r="E565" s="1">
        <f>VLOOKUP(INGRESO_MERCADERIA[[#This Row],[CODIGO]],STOCKSANLUIS[],7,FALSE)</f>
        <v>0</v>
      </c>
      <c r="F565" s="10"/>
    </row>
    <row r="566" spans="1:6" x14ac:dyDescent="0.25">
      <c r="A566" s="6" t="s">
        <v>1135</v>
      </c>
      <c r="B566" t="str">
        <f>VLOOKUP(INGRESO_MERCADERIA[[#This Row],[CODIGO]],STOCKSANLUIS[],2,FALSE)</f>
        <v>UNIDAD CONDENSADORA ELGIN - UCB4400TT - 4.0HP - 220V/3/60 - R404 - BT, C-COPELAND</v>
      </c>
      <c r="C566" s="51">
        <v>0</v>
      </c>
      <c r="D566" s="1"/>
      <c r="E566" s="1">
        <f>VLOOKUP(INGRESO_MERCADERIA[[#This Row],[CODIGO]],STOCKSANLUIS[],7,FALSE)</f>
        <v>0</v>
      </c>
      <c r="F566" s="10"/>
    </row>
    <row r="567" spans="1:6" x14ac:dyDescent="0.25">
      <c r="A567" s="6" t="s">
        <v>1137</v>
      </c>
      <c r="B567" t="str">
        <f>VLOOKUP(INGRESO_MERCADERIA[[#This Row],[CODIGO]],STOCKSANLUIS[],2,FALSE)</f>
        <v>COMPRESOR FRACCIONARIO ELGIN  ECP-0065  1/5 HP 220V/1/60 R-134A</v>
      </c>
      <c r="C567" s="51">
        <v>0</v>
      </c>
      <c r="D567" s="1"/>
      <c r="E567" s="1">
        <f>VLOOKUP(INGRESO_MERCADERIA[[#This Row],[CODIGO]],STOCKSANLUIS[],7,FALSE)</f>
        <v>0</v>
      </c>
      <c r="F567" s="10"/>
    </row>
    <row r="568" spans="1:6" x14ac:dyDescent="0.25">
      <c r="A568" s="6" t="s">
        <v>1139</v>
      </c>
      <c r="B568" t="str">
        <f>VLOOKUP(INGRESO_MERCADERIA[[#This Row],[CODIGO]],STOCKSANLUIS[],2,FALSE)</f>
        <v>COMPRESOR FRACCIONARIO ELGIN  ECP-0085  1/4 HP 220V/1/60 R-134A</v>
      </c>
      <c r="C568" s="51">
        <v>0</v>
      </c>
      <c r="D568" s="1"/>
      <c r="E568" s="1">
        <f>VLOOKUP(INGRESO_MERCADERIA[[#This Row],[CODIGO]],STOCKSANLUIS[],7,FALSE)</f>
        <v>0</v>
      </c>
      <c r="F568" s="10"/>
    </row>
    <row r="569" spans="1:6" x14ac:dyDescent="0.25">
      <c r="A569" s="6" t="s">
        <v>1141</v>
      </c>
      <c r="B569" t="str">
        <f>VLOOKUP(INGRESO_MERCADERIA[[#This Row],[CODIGO]],STOCKSANLUIS[],2,FALSE)</f>
        <v>COMPRESOR FRACCIONARIO ELGIN  ECP-0115  1/3 HP 220V/1/60 R-134A</v>
      </c>
      <c r="C569" s="51">
        <v>0</v>
      </c>
      <c r="D569" s="1"/>
      <c r="E569" s="1">
        <f>VLOOKUP(INGRESO_MERCADERIA[[#This Row],[CODIGO]],STOCKSANLUIS[],7,FALSE)</f>
        <v>0</v>
      </c>
      <c r="F569" s="10"/>
    </row>
    <row r="570" spans="1:6" x14ac:dyDescent="0.25">
      <c r="A570" s="6" t="s">
        <v>1143</v>
      </c>
      <c r="B570" t="str">
        <f>VLOOKUP(INGRESO_MERCADERIA[[#This Row],[CODIGO]],STOCKSANLUIS[],2,FALSE)</f>
        <v>COMPRESOR FRACCIONARIO ELGIN  TCM-0013  1/6 HP 220V/1/60 R-134A</v>
      </c>
      <c r="C570" s="51">
        <v>0</v>
      </c>
      <c r="D570" s="1"/>
      <c r="E570" s="1">
        <f>VLOOKUP(INGRESO_MERCADERIA[[#This Row],[CODIGO]],STOCKSANLUIS[],7,FALSE)</f>
        <v>0</v>
      </c>
      <c r="F570" s="10"/>
    </row>
    <row r="571" spans="1:6" x14ac:dyDescent="0.25">
      <c r="A571" s="6" t="s">
        <v>1145</v>
      </c>
      <c r="B571" t="str">
        <f>VLOOKUP(INGRESO_MERCADERIA[[#This Row],[CODIGO]],STOCKSANLUIS[],2,FALSE)</f>
        <v>COMPRESOR FRACCIONARIO ELGIN  TCM-0030  1/2 HP 220V/1/60 R-134A</v>
      </c>
      <c r="C571" s="51">
        <v>0</v>
      </c>
      <c r="D571" s="1"/>
      <c r="E571" s="1">
        <f>VLOOKUP(INGRESO_MERCADERIA[[#This Row],[CODIGO]],STOCKSANLUIS[],7,FALSE)</f>
        <v>0</v>
      </c>
      <c r="F571" s="10"/>
    </row>
    <row r="572" spans="1:6" x14ac:dyDescent="0.25">
      <c r="A572" s="6" t="s">
        <v>1147</v>
      </c>
      <c r="B572" t="str">
        <f>VLOOKUP(INGRESO_MERCADERIA[[#This Row],[CODIGO]],STOCKSANLUIS[],2,FALSE)</f>
        <v>COMPRESOR FRACCIONARIO ELGIN  TCA-0042  1/2 HP 220V/1/60 R-134A</v>
      </c>
      <c r="C572" s="51">
        <v>0</v>
      </c>
      <c r="D572" s="1"/>
      <c r="E572" s="1">
        <f>VLOOKUP(INGRESO_MERCADERIA[[#This Row],[CODIGO]],STOCKSANLUIS[],7,FALSE)</f>
        <v>0</v>
      </c>
      <c r="F572" s="10"/>
    </row>
    <row r="573" spans="1:6" x14ac:dyDescent="0.25">
      <c r="A573" s="6" t="s">
        <v>1149</v>
      </c>
      <c r="B573" t="str">
        <f>VLOOKUP(INGRESO_MERCADERIA[[#This Row],[CODIGO]],STOCKSANLUIS[],2,FALSE)</f>
        <v>COMPRESOR FRACCIONARIO ELGIN  TCB-4016  1/2 HP 220V/1/60 R-404A</v>
      </c>
      <c r="C573" s="51">
        <v>0</v>
      </c>
      <c r="D573" s="1"/>
      <c r="E573" s="1">
        <f>VLOOKUP(INGRESO_MERCADERIA[[#This Row],[CODIGO]],STOCKSANLUIS[],7,FALSE)</f>
        <v>0</v>
      </c>
      <c r="F573" s="10"/>
    </row>
    <row r="574" spans="1:6" x14ac:dyDescent="0.25">
      <c r="A574" s="6" t="s">
        <v>1151</v>
      </c>
      <c r="B574" t="str">
        <f>VLOOKUP(INGRESO_MERCADERIA[[#This Row],[CODIGO]],STOCKSANLUIS[],2,FALSE)</f>
        <v>COMPRESOR FRACCIONARIO ELGIN  TCA-0060  3/4 HP 220V/1/60 R-134A</v>
      </c>
      <c r="C574" s="51">
        <v>0</v>
      </c>
      <c r="D574" s="1"/>
      <c r="E574" s="1">
        <f>VLOOKUP(INGRESO_MERCADERIA[[#This Row],[CODIGO]],STOCKSANLUIS[],7,FALSE)</f>
        <v>0</v>
      </c>
      <c r="F574" s="10"/>
    </row>
    <row r="575" spans="1:6" x14ac:dyDescent="0.25">
      <c r="A575" s="6" t="s">
        <v>1153</v>
      </c>
      <c r="B575" t="str">
        <f>VLOOKUP(INGRESO_MERCADERIA[[#This Row],[CODIGO]],STOCKSANLUIS[],2,FALSE)</f>
        <v>COMPRESOR FRACCIONARIO ELGIN  TCB-4018  3/4 HP 220V/1/60 R-404A</v>
      </c>
      <c r="C575" s="51">
        <v>0</v>
      </c>
      <c r="D575" s="1"/>
      <c r="E575" s="1">
        <f>VLOOKUP(INGRESO_MERCADERIA[[#This Row],[CODIGO]],STOCKSANLUIS[],7,FALSE)</f>
        <v>0</v>
      </c>
      <c r="F575" s="10"/>
    </row>
    <row r="576" spans="1:6" x14ac:dyDescent="0.25">
      <c r="A576" s="6" t="s">
        <v>1155</v>
      </c>
      <c r="B576" t="str">
        <f>VLOOKUP(INGRESO_MERCADERIA[[#This Row],[CODIGO]],STOCKSANLUIS[],2,FALSE)</f>
        <v>COMPRESOR FRACCIONARIO ELGIN  TCB-4040  1 HP 220V/1/60 R-404A</v>
      </c>
      <c r="C576" s="51">
        <v>0</v>
      </c>
      <c r="D576" s="1"/>
      <c r="E576" s="1">
        <f>VLOOKUP(INGRESO_MERCADERIA[[#This Row],[CODIGO]],STOCKSANLUIS[],7,FALSE)</f>
        <v>0</v>
      </c>
      <c r="F576" s="10"/>
    </row>
    <row r="577" spans="1:6" x14ac:dyDescent="0.25">
      <c r="A577" s="6" t="s">
        <v>1157</v>
      </c>
      <c r="B577" t="str">
        <f>VLOOKUP(INGRESO_MERCADERIA[[#This Row],[CODIGO]],STOCKSANLUIS[],2,FALSE)</f>
        <v>UNIDAD CONDENSADORA FRACCIONARIA ELGIN  UCP-0065  1/5 HP  220V/1/60 - R134A</v>
      </c>
      <c r="C577" s="51">
        <v>0</v>
      </c>
      <c r="D577" s="1"/>
      <c r="E577" s="1">
        <f>VLOOKUP(INGRESO_MERCADERIA[[#This Row],[CODIGO]],STOCKSANLUIS[],7,FALSE)</f>
        <v>0</v>
      </c>
      <c r="F577" s="10"/>
    </row>
    <row r="578" spans="1:6" x14ac:dyDescent="0.25">
      <c r="A578" s="6" t="s">
        <v>1159</v>
      </c>
      <c r="B578" t="str">
        <f>VLOOKUP(INGRESO_MERCADERIA[[#This Row],[CODIGO]],STOCKSANLUIS[],2,FALSE)</f>
        <v>UNIDAD CONDENSADORA FRACCIONARIA ELGIN  UCP-0085  1/4 HP  220V/1/60 - R134A</v>
      </c>
      <c r="C578" s="51">
        <v>0</v>
      </c>
      <c r="D578" s="1"/>
      <c r="E578" s="1">
        <f>VLOOKUP(INGRESO_MERCADERIA[[#This Row],[CODIGO]],STOCKSANLUIS[],7,FALSE)</f>
        <v>0</v>
      </c>
      <c r="F578" s="10"/>
    </row>
    <row r="579" spans="1:6" x14ac:dyDescent="0.25">
      <c r="A579" s="6" t="s">
        <v>1161</v>
      </c>
      <c r="B579" t="str">
        <f>VLOOKUP(INGRESO_MERCADERIA[[#This Row],[CODIGO]],STOCKSANLUIS[],2,FALSE)</f>
        <v>UNIDAD CONDENSADORA FRACCIONARIA ELGIN  UCP-0115  1/3 HP  220V/1/60 - R134A</v>
      </c>
      <c r="C579" s="51">
        <v>0</v>
      </c>
      <c r="D579" s="1"/>
      <c r="E579" s="1">
        <f>VLOOKUP(INGRESO_MERCADERIA[[#This Row],[CODIGO]],STOCKSANLUIS[],7,FALSE)</f>
        <v>0</v>
      </c>
      <c r="F579" s="10"/>
    </row>
    <row r="580" spans="1:6" x14ac:dyDescent="0.25">
      <c r="A580" s="6" t="s">
        <v>1163</v>
      </c>
      <c r="B580" t="str">
        <f>VLOOKUP(INGRESO_MERCADERIA[[#This Row],[CODIGO]],STOCKSANLUIS[],2,FALSE)</f>
        <v>UNIDAD CONDENSADORA FRACCIONARIA ELGIN  TUM-2053  1 HP  220V/1/60 - R22</v>
      </c>
      <c r="C580" s="51">
        <v>0</v>
      </c>
      <c r="D580" s="1"/>
      <c r="E580" s="1">
        <f>VLOOKUP(INGRESO_MERCADERIA[[#This Row],[CODIGO]],STOCKSANLUIS[],7,FALSE)</f>
        <v>0</v>
      </c>
      <c r="F580" s="10"/>
    </row>
    <row r="581" spans="1:6" x14ac:dyDescent="0.25">
      <c r="A581" s="6" t="s">
        <v>1165</v>
      </c>
      <c r="B581" t="str">
        <f>VLOOKUP(INGRESO_MERCADERIA[[#This Row],[CODIGO]],STOCKSANLUIS[],2,FALSE)</f>
        <v>UNIDAD CONDENSADORA FRACCIONARIA ELGIN  TUB-4040  1 HP  220V/1/60 - R404A</v>
      </c>
      <c r="C581" s="51">
        <v>0</v>
      </c>
      <c r="D581" s="1"/>
      <c r="E581" s="1">
        <f>VLOOKUP(INGRESO_MERCADERIA[[#This Row],[CODIGO]],STOCKSANLUIS[],7,FALSE)</f>
        <v>0</v>
      </c>
      <c r="F581" s="10"/>
    </row>
    <row r="582" spans="1:6" x14ac:dyDescent="0.25">
      <c r="A582" s="6" t="s">
        <v>1167</v>
      </c>
      <c r="B582" t="str">
        <f>VLOOKUP(INGRESO_MERCADERIA[[#This Row],[CODIGO]],STOCKSANLUIS[],2,FALSE)</f>
        <v>UNIDAD CONDENSADORA FRACCIONARIA ELGIN  TUM-2063  1 1/4 HP  220V/1/60 - R22</v>
      </c>
      <c r="C582" s="51">
        <v>0</v>
      </c>
      <c r="D582" s="1"/>
      <c r="E582" s="1">
        <f>VLOOKUP(INGRESO_MERCADERIA[[#This Row],[CODIGO]],STOCKSANLUIS[],7,FALSE)</f>
        <v>0</v>
      </c>
      <c r="F582" s="10"/>
    </row>
    <row r="583" spans="1:6" x14ac:dyDescent="0.25">
      <c r="A583" s="6" t="s">
        <v>1169</v>
      </c>
      <c r="B583" t="str">
        <f>VLOOKUP(INGRESO_MERCADERIA[[#This Row],[CODIGO]],STOCKSANLUIS[],2,FALSE)</f>
        <v>MOTOVENTILADOR MM-11B  06 WATTS  220V/1/60HZ - ELGIN 8" DIAM.</v>
      </c>
      <c r="C583" s="51">
        <v>0</v>
      </c>
      <c r="D583" s="1"/>
      <c r="E583" s="1">
        <f>VLOOKUP(INGRESO_MERCADERIA[[#This Row],[CODIGO]],STOCKSANLUIS[],7,FALSE)</f>
        <v>0</v>
      </c>
      <c r="F583" s="10"/>
    </row>
    <row r="584" spans="1:6" x14ac:dyDescent="0.25">
      <c r="A584" s="6" t="s">
        <v>1171</v>
      </c>
      <c r="B584" t="str">
        <f>VLOOKUP(INGRESO_MERCADERIA[[#This Row],[CODIGO]],STOCKSANLUIS[],2,FALSE)</f>
        <v>MOTOVENTILADOR MM-20B  12 WATTS  220V/1/60HZ - ELGIN 10" DIAM.</v>
      </c>
      <c r="C584" s="51">
        <v>0</v>
      </c>
      <c r="D584" s="1"/>
      <c r="E584" s="1">
        <f>VLOOKUP(INGRESO_MERCADERIA[[#This Row],[CODIGO]],STOCKSANLUIS[],7,FALSE)</f>
        <v>0</v>
      </c>
      <c r="F584" s="10"/>
    </row>
    <row r="585" spans="1:6" x14ac:dyDescent="0.25">
      <c r="A585" s="6" t="s">
        <v>1173</v>
      </c>
      <c r="B585" t="str">
        <f>VLOOKUP(INGRESO_MERCADERIA[[#This Row],[CODIGO]],STOCKSANLUIS[],2,FALSE)</f>
        <v>FILTRO CERAMICO SECADO 100% NUCLEO SOLIDO DANFOSS 48-DM  CON JUNTA - 023U1392</v>
      </c>
      <c r="C585" s="51">
        <v>9</v>
      </c>
      <c r="D585" s="1"/>
      <c r="E585" s="1" t="str">
        <f>VLOOKUP(INGRESO_MERCADERIA[[#This Row],[CODIGO]],STOCKSANLUIS[],7,FALSE)</f>
        <v>A</v>
      </c>
      <c r="F585" s="10"/>
    </row>
    <row r="586" spans="1:6" x14ac:dyDescent="0.25">
      <c r="A586" s="6" t="s">
        <v>1175</v>
      </c>
      <c r="B586" t="str">
        <f>VLOOKUP(INGRESO_MERCADERIA[[#This Row],[CODIGO]],STOCKSANLUIS[],2,FALSE)</f>
        <v>COMPRESOR SCROLL SR049KAB - 48000BTU - R22  220V/1PH/60HZ - ELGIN</v>
      </c>
      <c r="C586" s="51">
        <v>0</v>
      </c>
      <c r="D586" s="1"/>
      <c r="E586" s="1">
        <f>VLOOKUP(INGRESO_MERCADERIA[[#This Row],[CODIGO]],STOCKSANLUIS[],7,FALSE)</f>
        <v>0</v>
      </c>
      <c r="F586" s="10"/>
    </row>
    <row r="587" spans="1:6" x14ac:dyDescent="0.25">
      <c r="A587" s="6" t="s">
        <v>1177</v>
      </c>
      <c r="B587" t="str">
        <f>VLOOKUP(INGRESO_MERCADERIA[[#This Row],[CODIGO]],STOCKSANLUIS[],2,FALSE)</f>
        <v>COMPRESOR SCROLL CSB301H6B - 48000BTU - R22  220V/1PH/60HZ - ELGIN - SANYO</v>
      </c>
      <c r="C587" s="51">
        <v>0</v>
      </c>
      <c r="D587" s="1"/>
      <c r="E587" s="1">
        <f>VLOOKUP(INGRESO_MERCADERIA[[#This Row],[CODIGO]],STOCKSANLUIS[],7,FALSE)</f>
        <v>0</v>
      </c>
      <c r="F587" s="10"/>
    </row>
    <row r="588" spans="1:6" x14ac:dyDescent="0.25">
      <c r="A588" s="6" t="s">
        <v>1179</v>
      </c>
      <c r="B588" t="str">
        <f>VLOOKUP(INGRESO_MERCADERIA[[#This Row],[CODIGO]],STOCKSANLUIS[],2,FALSE)</f>
        <v>COMPRESOR ROTATIVO UR4B110 - 12000BTU - R22  110V/1PH/60HZ - SAMSUNG</v>
      </c>
      <c r="C588" s="51">
        <v>0</v>
      </c>
      <c r="D588" s="1"/>
      <c r="E588" s="1">
        <f>VLOOKUP(INGRESO_MERCADERIA[[#This Row],[CODIGO]],STOCKSANLUIS[],7,FALSE)</f>
        <v>0</v>
      </c>
      <c r="F588" s="10"/>
    </row>
    <row r="589" spans="1:6" x14ac:dyDescent="0.25">
      <c r="A589" s="6" t="s">
        <v>1181</v>
      </c>
      <c r="B589" t="str">
        <f>VLOOKUP(INGRESO_MERCADERIA[[#This Row],[CODIGO]],STOCKSANLUIS[],2,FALSE)</f>
        <v>COMPRESOR ROTATIVO QJ278KCD00 - 18000BTU - R22  220V/1PH/60HZ - LG</v>
      </c>
      <c r="C589" s="51">
        <v>0</v>
      </c>
      <c r="D589" s="1"/>
      <c r="E589" s="1">
        <f>VLOOKUP(INGRESO_MERCADERIA[[#This Row],[CODIGO]],STOCKSANLUIS[],7,FALSE)</f>
        <v>0</v>
      </c>
      <c r="F589" s="10"/>
    </row>
    <row r="590" spans="1:6" x14ac:dyDescent="0.25">
      <c r="A590" s="6" t="s">
        <v>1183</v>
      </c>
      <c r="B590" t="str">
        <f>VLOOKUP(INGRESO_MERCADERIA[[#This Row],[CODIGO]],STOCKSANLUIS[],2,FALSE)</f>
        <v>COMPRESOR ROTATIVO QJ325KMA/QJ325KAA - 24000BTU - R22  220V/1PH/60HZ - LG</v>
      </c>
      <c r="C590" s="51">
        <v>0</v>
      </c>
      <c r="D590" s="1"/>
      <c r="E590" s="1">
        <f>VLOOKUP(INGRESO_MERCADERIA[[#This Row],[CODIGO]],STOCKSANLUIS[],7,FALSE)</f>
        <v>0</v>
      </c>
      <c r="F590" s="10"/>
    </row>
    <row r="591" spans="1:6" x14ac:dyDescent="0.25">
      <c r="A591" s="6" t="s">
        <v>1185</v>
      </c>
      <c r="B591" t="str">
        <f>VLOOKUP(INGRESO_MERCADERIA[[#This Row],[CODIGO]],STOCKSANLUIS[],2,FALSE)</f>
        <v>CALEFACTOR DE CARTER DE COMPRESOR - ELGIN 45RA060W0720</v>
      </c>
      <c r="C591" s="51">
        <v>0</v>
      </c>
      <c r="D591" s="1"/>
      <c r="E591" s="1">
        <f>VLOOKUP(INGRESO_MERCADERIA[[#This Row],[CODIGO]],STOCKSANLUIS[],7,FALSE)</f>
        <v>0</v>
      </c>
      <c r="F591" s="10"/>
    </row>
    <row r="592" spans="1:6" x14ac:dyDescent="0.25">
      <c r="A592" s="6" t="s">
        <v>1187</v>
      </c>
      <c r="B592" t="str">
        <f>VLOOKUP(INGRESO_MERCADERIA[[#This Row],[CODIGO]],STOCKSANLUIS[],2,FALSE)</f>
        <v>VALVULA CHECK ANTIRRETORNO O  DE RETENCIÓN  DANFOSS NRVH 28S - 1 3/8" ANGULAR - 020-1068</v>
      </c>
      <c r="C592" s="51">
        <v>0</v>
      </c>
      <c r="D592" s="1"/>
      <c r="E592" s="1">
        <f>VLOOKUP(INGRESO_MERCADERIA[[#This Row],[CODIGO]],STOCKSANLUIS[],7,FALSE)</f>
        <v>0</v>
      </c>
      <c r="F592" s="10"/>
    </row>
    <row r="593" spans="1:6" x14ac:dyDescent="0.25">
      <c r="A593" s="6" t="s">
        <v>1189</v>
      </c>
      <c r="B593" t="str">
        <f>VLOOKUP(INGRESO_MERCADERIA[[#This Row],[CODIGO]],STOCKSANLUIS[],2,FALSE)</f>
        <v>VALVULA CHECK ANTIRRETORNO O  DE RETENCIÓN  DANFOSS NRVH 22S - 1 1/8" ANGULAR - 020-1072</v>
      </c>
      <c r="C593" s="51">
        <v>0</v>
      </c>
      <c r="D593" s="1"/>
      <c r="E593" s="1">
        <f>VLOOKUP(INGRESO_MERCADERIA[[#This Row],[CODIGO]],STOCKSANLUIS[],7,FALSE)</f>
        <v>0</v>
      </c>
      <c r="F593" s="10"/>
    </row>
    <row r="594" spans="1:6" x14ac:dyDescent="0.25">
      <c r="A594" s="6" t="s">
        <v>1191</v>
      </c>
      <c r="B594" t="str">
        <f>VLOOKUP(INGRESO_MERCADERIA[[#This Row],[CODIGO]],STOCKSANLUIS[],2,FALSE)</f>
        <v>CONTROLADOR DE TEMPERATURA DIGITAL FULL GAUGE MT-518 RI-110/220V</v>
      </c>
      <c r="C594" s="51">
        <v>0</v>
      </c>
      <c r="D594" s="1"/>
      <c r="E594" s="1">
        <f>VLOOKUP(INGRESO_MERCADERIA[[#This Row],[CODIGO]],STOCKSANLUIS[],7,FALSE)</f>
        <v>0</v>
      </c>
      <c r="F594" s="10"/>
    </row>
    <row r="595" spans="1:6" x14ac:dyDescent="0.25">
      <c r="A595" s="6" t="s">
        <v>1193</v>
      </c>
      <c r="B595" t="str">
        <f>VLOOKUP(INGRESO_MERCADERIA[[#This Row],[CODIGO]],STOCKSANLUIS[],2,FALSE)</f>
        <v>CONTROLADOR DE TEMPERATURA DIGITAL FULL GAUGE TC-960 RIL LOG  12/24V</v>
      </c>
      <c r="C595" s="51">
        <v>1</v>
      </c>
      <c r="D595" s="1"/>
      <c r="E595" s="1" t="str">
        <f>VLOOKUP(INGRESO_MERCADERIA[[#This Row],[CODIGO]],STOCKSANLUIS[],7,FALSE)</f>
        <v>A</v>
      </c>
      <c r="F595" s="10"/>
    </row>
    <row r="596" spans="1:6" x14ac:dyDescent="0.25">
      <c r="A596" s="6" t="s">
        <v>1195</v>
      </c>
      <c r="B596" t="str">
        <f>VLOOKUP(INGRESO_MERCADERIA[[#This Row],[CODIGO]],STOCKSANLUIS[],2,FALSE)</f>
        <v>CONTROLADOR DE TEMPERATURA DIGITAL FULL GAUGE TIC 18 RI 110/220V</v>
      </c>
      <c r="C596" s="51">
        <v>0</v>
      </c>
      <c r="D596" s="1"/>
      <c r="E596" s="1">
        <f>VLOOKUP(INGRESO_MERCADERIA[[#This Row],[CODIGO]],STOCKSANLUIS[],7,FALSE)</f>
        <v>0</v>
      </c>
      <c r="F596" s="10"/>
    </row>
    <row r="597" spans="1:6" x14ac:dyDescent="0.25">
      <c r="A597" s="6" t="s">
        <v>1197</v>
      </c>
      <c r="B597" t="str">
        <f>VLOOKUP(INGRESO_MERCADERIA[[#This Row],[CODIGO]],STOCKSANLUIS[],2,FALSE)</f>
        <v>TERMOSTATO DIGITAL FULL GAUGE MT-543 RI LOG - 110/220V</v>
      </c>
      <c r="C597" s="51">
        <v>0</v>
      </c>
      <c r="D597" s="1"/>
      <c r="E597" s="1">
        <f>VLOOKUP(INGRESO_MERCADERIA[[#This Row],[CODIGO]],STOCKSANLUIS[],7,FALSE)</f>
        <v>0</v>
      </c>
      <c r="F597" s="10"/>
    </row>
    <row r="598" spans="1:6" x14ac:dyDescent="0.25">
      <c r="A598" s="6" t="s">
        <v>1199</v>
      </c>
      <c r="B598" t="str">
        <f>VLOOKUP(INGRESO_MERCADERIA[[#This Row],[CODIGO]],STOCKSANLUIS[],2,FALSE)</f>
        <v>CONTROLADOR DE TEMPERATURA DIGITAL MT-512G - VER.02 - 115/220 VAC - FULL GAUGE</v>
      </c>
      <c r="C598" s="51">
        <v>16</v>
      </c>
      <c r="D598" s="1"/>
      <c r="E598" s="1" t="str">
        <f>VLOOKUP(INGRESO_MERCADERIA[[#This Row],[CODIGO]],STOCKSANLUIS[],7,FALSE)</f>
        <v>A</v>
      </c>
      <c r="F598" s="10"/>
    </row>
    <row r="599" spans="1:6" x14ac:dyDescent="0.25">
      <c r="A599" s="6" t="s">
        <v>1201</v>
      </c>
      <c r="B599" t="str">
        <f>VLOOKUP(INGRESO_MERCADERIA[[#This Row],[CODIGO]],STOCKSANLUIS[],2,FALSE)</f>
        <v>RESISTENCIA FLEXIBLE ELBAC 40W/MT,220V</v>
      </c>
      <c r="C599" s="51">
        <v>20.03</v>
      </c>
      <c r="D599" s="1"/>
      <c r="E599" s="1" t="str">
        <f>VLOOKUP(INGRESO_MERCADERIA[[#This Row],[CODIGO]],STOCKSANLUIS[],7,FALSE)</f>
        <v>A</v>
      </c>
      <c r="F599" s="10"/>
    </row>
    <row r="600" spans="1:6" x14ac:dyDescent="0.25">
      <c r="A600" s="6" t="s">
        <v>1203</v>
      </c>
      <c r="B600" t="str">
        <f>VLOOKUP(INGRESO_MERCADERIA[[#This Row],[CODIGO]],STOCKSANLUIS[],2,FALSE)</f>
        <v>CUERPO VAL. ELECT. DANFOSS AKV 15-3 - 7/8" X 7/8" SOLD. - 068F5010</v>
      </c>
      <c r="C600" s="51">
        <v>0</v>
      </c>
      <c r="D600" s="1"/>
      <c r="E600" s="1">
        <f>VLOOKUP(INGRESO_MERCADERIA[[#This Row],[CODIGO]],STOCKSANLUIS[],7,FALSE)</f>
        <v>0</v>
      </c>
      <c r="F600" s="10"/>
    </row>
    <row r="601" spans="1:6" x14ac:dyDescent="0.25">
      <c r="A601" s="6" t="s">
        <v>1205</v>
      </c>
      <c r="B601" t="str">
        <f>VLOOKUP(INGRESO_MERCADERIA[[#This Row],[CODIGO]],STOCKSANLUIS[],2,FALSE)</f>
        <v>M2 PANEL POL - 100</v>
      </c>
      <c r="C601" s="51">
        <v>0</v>
      </c>
      <c r="D601" s="1"/>
      <c r="E601" s="1">
        <f>VLOOKUP(INGRESO_MERCADERIA[[#This Row],[CODIGO]],STOCKSANLUIS[],7,FALSE)</f>
        <v>0</v>
      </c>
      <c r="F601" s="10"/>
    </row>
    <row r="602" spans="1:6" x14ac:dyDescent="0.25">
      <c r="A602" s="6" t="s">
        <v>1207</v>
      </c>
      <c r="B602" t="str">
        <f>VLOOKUP(INGRESO_MERCADERIA[[#This Row],[CODIGO]],STOCKSANLUIS[],2,FALSE)</f>
        <v>UNIDAD CONDENSADORA DANFOSS HGM 100 B21E - 9.0 HP 440V/3/60HZ</v>
      </c>
      <c r="C602" s="51">
        <v>0</v>
      </c>
      <c r="D602" s="1"/>
      <c r="E602" s="1">
        <f>VLOOKUP(INGRESO_MERCADERIA[[#This Row],[CODIGO]],STOCKSANLUIS[],7,FALSE)</f>
        <v>0</v>
      </c>
      <c r="F602" s="10"/>
    </row>
    <row r="603" spans="1:6" x14ac:dyDescent="0.25">
      <c r="A603" s="6" t="s">
        <v>1209</v>
      </c>
      <c r="B603" t="str">
        <f>VLOOKUP(INGRESO_MERCADERIA[[#This Row],[CODIGO]],STOCKSANLUIS[],2,FALSE)</f>
        <v>GAS REFRIGERANTE R-22 X 13.60 KG - DONGYUE</v>
      </c>
      <c r="C603" s="51">
        <v>0</v>
      </c>
      <c r="D603" s="1"/>
      <c r="E603" s="1">
        <f>VLOOKUP(INGRESO_MERCADERIA[[#This Row],[CODIGO]],STOCKSANLUIS[],7,FALSE)</f>
        <v>0</v>
      </c>
      <c r="F603" s="10"/>
    </row>
    <row r="604" spans="1:6" x14ac:dyDescent="0.25">
      <c r="A604" s="6" t="s">
        <v>1211</v>
      </c>
      <c r="B604" t="str">
        <f>VLOOKUP(INGRESO_MERCADERIA[[#This Row],[CODIGO]],STOCKSANLUIS[],2,FALSE)</f>
        <v>UNIDAD CONDENSADORA DANFOSS HGM 080 B21Q - 7.0 HP 440V/3/60HZ</v>
      </c>
      <c r="C604" s="51">
        <v>0</v>
      </c>
      <c r="D604" s="1"/>
      <c r="E604" s="1">
        <f>VLOOKUP(INGRESO_MERCADERIA[[#This Row],[CODIGO]],STOCKSANLUIS[],7,FALSE)</f>
        <v>0</v>
      </c>
      <c r="F604" s="10"/>
    </row>
    <row r="605" spans="1:6" x14ac:dyDescent="0.25">
      <c r="A605" s="6" t="s">
        <v>1213</v>
      </c>
      <c r="B605" t="str">
        <f>VLOOKUP(INGRESO_MERCADERIA[[#This Row],[CODIGO]],STOCKSANLUIS[],2,FALSE)</f>
        <v>GAS REFRIGERANTE R-134A X 13.60 KG - DONGYUE</v>
      </c>
      <c r="C605" s="51">
        <v>0</v>
      </c>
      <c r="D605" s="1"/>
      <c r="E605" s="1">
        <f>VLOOKUP(INGRESO_MERCADERIA[[#This Row],[CODIGO]],STOCKSANLUIS[],7,FALSE)</f>
        <v>0</v>
      </c>
      <c r="F605" s="10"/>
    </row>
    <row r="606" spans="1:6" x14ac:dyDescent="0.25">
      <c r="A606" s="6" t="s">
        <v>1215</v>
      </c>
      <c r="B606" t="str">
        <f>VLOOKUP(INGRESO_MERCADERIA[[#This Row],[CODIGO]],STOCKSANLUIS[],2,FALSE)</f>
        <v>COMPRESOR SEMI HERMÉTICO BITZER 6F-40.2Y - 440V/3PH/60HZ</v>
      </c>
      <c r="C606" s="51">
        <v>0</v>
      </c>
      <c r="D606" s="1"/>
      <c r="E606" s="1">
        <f>VLOOKUP(INGRESO_MERCADERIA[[#This Row],[CODIGO]],STOCKSANLUIS[],7,FALSE)</f>
        <v>0</v>
      </c>
      <c r="F606" s="10"/>
    </row>
    <row r="607" spans="1:6" x14ac:dyDescent="0.25">
      <c r="A607" s="6" t="s">
        <v>1217</v>
      </c>
      <c r="B607" t="str">
        <f>VLOOKUP(INGRESO_MERCADERIA[[#This Row],[CODIGO]],STOCKSANLUIS[],2,FALSE)</f>
        <v>FILTRO SECADOR  419 1 1/8" 4-5T SOLDABLE - APPLI PARTS</v>
      </c>
      <c r="C607" s="51">
        <v>0</v>
      </c>
      <c r="D607" s="1"/>
      <c r="E607" s="1">
        <f>VLOOKUP(INGRESO_MERCADERIA[[#This Row],[CODIGO]],STOCKSANLUIS[],7,FALSE)</f>
        <v>0</v>
      </c>
      <c r="F607" s="10"/>
    </row>
    <row r="608" spans="1:6" x14ac:dyDescent="0.25">
      <c r="A608" s="6" t="s">
        <v>1219</v>
      </c>
      <c r="B608" t="str">
        <f>VLOOKUP(INGRESO_MERCADERIA[[#This Row],[CODIGO]],STOCKSANLUIS[],2,FALSE)</f>
        <v>TUBO CAPILAR COBRE 0.081"OD X 0.031" ID</v>
      </c>
      <c r="C608" s="51">
        <v>0</v>
      </c>
      <c r="D608" s="1"/>
      <c r="E608" s="1">
        <f>VLOOKUP(INGRESO_MERCADERIA[[#This Row],[CODIGO]],STOCKSANLUIS[],7,FALSE)</f>
        <v>0</v>
      </c>
      <c r="F608" s="10"/>
    </row>
    <row r="609" spans="1:6" x14ac:dyDescent="0.25">
      <c r="A609" s="6" t="s">
        <v>1221</v>
      </c>
      <c r="B609" t="str">
        <f>VLOOKUP(INGRESO_MERCADERIA[[#This Row],[CODIGO]],STOCKSANLUIS[],2,FALSE)</f>
        <v>TUBO CAPILAR COBRE 0.087"OD X 0.036" ID</v>
      </c>
      <c r="C609" s="51">
        <v>0</v>
      </c>
      <c r="D609" s="1"/>
      <c r="E609" s="1">
        <f>VLOOKUP(INGRESO_MERCADERIA[[#This Row],[CODIGO]],STOCKSANLUIS[],7,FALSE)</f>
        <v>0</v>
      </c>
      <c r="F609" s="10"/>
    </row>
    <row r="610" spans="1:6" x14ac:dyDescent="0.25">
      <c r="A610" s="6" t="s">
        <v>1223</v>
      </c>
      <c r="B610" t="str">
        <f>VLOOKUP(INGRESO_MERCADERIA[[#This Row],[CODIGO]],STOCKSANLUIS[],2,FALSE)</f>
        <v>TUBO CAPILAR COBRE 0.093"OD X 0.042" ID</v>
      </c>
      <c r="C610" s="51">
        <v>0</v>
      </c>
      <c r="D610" s="1"/>
      <c r="E610" s="1">
        <f>VLOOKUP(INGRESO_MERCADERIA[[#This Row],[CODIGO]],STOCKSANLUIS[],7,FALSE)</f>
        <v>0</v>
      </c>
      <c r="F610" s="10"/>
    </row>
    <row r="611" spans="1:6" x14ac:dyDescent="0.25">
      <c r="A611" s="6" t="s">
        <v>1225</v>
      </c>
      <c r="B611" t="str">
        <f>VLOOKUP(INGRESO_MERCADERIA[[#This Row],[CODIGO]],STOCKSANLUIS[],2,FALSE)</f>
        <v>TUBO CAPILAR COBRE 0.106"OD X 0.054" ID</v>
      </c>
      <c r="C611" s="51">
        <v>0</v>
      </c>
      <c r="D611" s="1"/>
      <c r="E611" s="1">
        <f>VLOOKUP(INGRESO_MERCADERIA[[#This Row],[CODIGO]],STOCKSANLUIS[],7,FALSE)</f>
        <v>0</v>
      </c>
      <c r="F611" s="10"/>
    </row>
    <row r="612" spans="1:6" x14ac:dyDescent="0.25">
      <c r="A612" s="6" t="s">
        <v>1227</v>
      </c>
      <c r="B612" t="str">
        <f>VLOOKUP(INGRESO_MERCADERIA[[#This Row],[CODIGO]],STOCKSANLUIS[],2,FALSE)</f>
        <v>TUBO CAPILAR COBRE 0.125"OD X 0.064" ID</v>
      </c>
      <c r="C612" s="51">
        <v>0</v>
      </c>
      <c r="D612" s="1"/>
      <c r="E612" s="1">
        <f>VLOOKUP(INGRESO_MERCADERIA[[#This Row],[CODIGO]],STOCKSANLUIS[],7,FALSE)</f>
        <v>0</v>
      </c>
      <c r="F612" s="10"/>
    </row>
    <row r="613" spans="1:6" x14ac:dyDescent="0.25">
      <c r="A613" s="6" t="s">
        <v>1229</v>
      </c>
      <c r="B613" t="str">
        <f>VLOOKUP(INGRESO_MERCADERIA[[#This Row],[CODIGO]],STOCKSANLUIS[],2,FALSE)</f>
        <v>EVAPORADOR MIPAL HDHA 290E 220-380V/3/60HZ</v>
      </c>
      <c r="C613" s="51">
        <v>0</v>
      </c>
      <c r="D613" s="1"/>
      <c r="E613" s="1">
        <f>VLOOKUP(INGRESO_MERCADERIA[[#This Row],[CODIGO]],STOCKSANLUIS[],7,FALSE)</f>
        <v>0</v>
      </c>
      <c r="F613" s="10"/>
    </row>
    <row r="614" spans="1:6" x14ac:dyDescent="0.25">
      <c r="A614" s="6" t="s">
        <v>1231</v>
      </c>
      <c r="B614" t="str">
        <f>VLOOKUP(INGRESO_MERCADERIA[[#This Row],[CODIGO]],STOCKSANLUIS[],2,FALSE)</f>
        <v>MOTOR M4Q 045 -CF01-01/B11- EBM - MT87411</v>
      </c>
      <c r="C614" s="51">
        <v>0</v>
      </c>
      <c r="D614" s="1"/>
      <c r="E614" s="1">
        <f>VLOOKUP(INGRESO_MERCADERIA[[#This Row],[CODIGO]],STOCKSANLUIS[],7,FALSE)</f>
        <v>0</v>
      </c>
      <c r="F614" s="10"/>
    </row>
    <row r="615" spans="1:6" x14ac:dyDescent="0.25">
      <c r="A615" s="6" t="s">
        <v>1233</v>
      </c>
      <c r="B615" t="str">
        <f>VLOOKUP(INGRESO_MERCADERIA[[#This Row],[CODIGO]],STOCKSANLUIS[],2,FALSE)</f>
        <v xml:space="preserve">SENSOR DE PENETRACION - SB-57 - 75MM/3MM - FULL GAUGE </v>
      </c>
      <c r="C615" s="51">
        <v>0</v>
      </c>
      <c r="D615" s="1"/>
      <c r="E615" s="1" t="str">
        <f>VLOOKUP(INGRESO_MERCADERIA[[#This Row],[CODIGO]],STOCKSANLUIS[],7,FALSE)</f>
        <v>C</v>
      </c>
      <c r="F615" s="10"/>
    </row>
    <row r="616" spans="1:6" x14ac:dyDescent="0.25">
      <c r="A616" s="6" t="s">
        <v>1235</v>
      </c>
      <c r="B616" t="str">
        <f>VLOOKUP(INGRESO_MERCADERIA[[#This Row],[CODIGO]],STOCKSANLUIS[],2,FALSE)</f>
        <v>CUERPO DE VALVULA SOLENOIDE DANFOSS EVR 22 - 1 3/8 SOLDABLE - BUSCAR 00772</v>
      </c>
      <c r="C616" s="51">
        <v>0</v>
      </c>
      <c r="D616" s="1"/>
      <c r="E616" s="1">
        <f>VLOOKUP(INGRESO_MERCADERIA[[#This Row],[CODIGO]],STOCKSANLUIS[],7,FALSE)</f>
        <v>0</v>
      </c>
      <c r="F616" s="10"/>
    </row>
    <row r="617" spans="1:6" x14ac:dyDescent="0.25">
      <c r="A617" s="6" t="s">
        <v>1237</v>
      </c>
      <c r="B617" t="str">
        <f>VLOOKUP(INGRESO_MERCADERIA[[#This Row],[CODIGO]],STOCKSANLUIS[],2,FALSE)</f>
        <v>ACUMULADOR DE SUCCION DE 1 5/8 - ASD120V13 - DANFOSS</v>
      </c>
      <c r="C617" s="51">
        <v>0</v>
      </c>
      <c r="D617" s="1"/>
      <c r="E617" s="1">
        <f>VLOOKUP(INGRESO_MERCADERIA[[#This Row],[CODIGO]],STOCKSANLUIS[],7,FALSE)</f>
        <v>0</v>
      </c>
      <c r="F617" s="10"/>
    </row>
    <row r="618" spans="1:6" x14ac:dyDescent="0.25">
      <c r="A618" s="6" t="s">
        <v>1239</v>
      </c>
      <c r="B618" t="str">
        <f>VLOOKUP(INGRESO_MERCADERIA[[#This Row],[CODIGO]],STOCKSANLUIS[],2,FALSE)</f>
        <v>MANGA AISLANTE CI-H-012 DE 1/2" X 1/2" - ARMAFLEX/ARMACELL</v>
      </c>
      <c r="C618" s="51">
        <v>134</v>
      </c>
      <c r="D618" s="1"/>
      <c r="E618" s="1" t="str">
        <f>VLOOKUP(INGRESO_MERCADERIA[[#This Row],[CODIGO]],STOCKSANLUIS[],7,FALSE)</f>
        <v>A</v>
      </c>
      <c r="F618" s="10"/>
    </row>
    <row r="619" spans="1:6" x14ac:dyDescent="0.25">
      <c r="A619" s="6" t="s">
        <v>1241</v>
      </c>
      <c r="B619" t="str">
        <f>VLOOKUP(INGRESO_MERCADERIA[[#This Row],[CODIGO]],STOCKSANLUIS[],2,FALSE)</f>
        <v>MANGA AISLANTE CI-H-015 DE 5/8" X 1/2" - ARMAFLEX/ARMACELL</v>
      </c>
      <c r="C619" s="51">
        <v>6</v>
      </c>
      <c r="D619" s="1"/>
      <c r="E619" s="1" t="str">
        <f>VLOOKUP(INGRESO_MERCADERIA[[#This Row],[CODIGO]],STOCKSANLUIS[],7,FALSE)</f>
        <v>A</v>
      </c>
      <c r="F619" s="10"/>
    </row>
    <row r="620" spans="1:6" x14ac:dyDescent="0.25">
      <c r="A620" s="6" t="s">
        <v>1243</v>
      </c>
      <c r="B620" t="str">
        <f>VLOOKUP(INGRESO_MERCADERIA[[#This Row],[CODIGO]],STOCKSANLUIS[],2,FALSE)</f>
        <v>MANGA AISLANTE C1-H-022 DE 7/8" X 1/2" - ARMAFLEX/ARMACELL</v>
      </c>
      <c r="C620" s="51">
        <v>89</v>
      </c>
      <c r="D620" s="1"/>
      <c r="E620" s="1" t="str">
        <f>VLOOKUP(INGRESO_MERCADERIA[[#This Row],[CODIGO]],STOCKSANLUIS[],7,FALSE)</f>
        <v>A</v>
      </c>
      <c r="F620" s="10"/>
    </row>
    <row r="621" spans="1:6" x14ac:dyDescent="0.25">
      <c r="A621" s="6" t="s">
        <v>1245</v>
      </c>
      <c r="B621" t="str">
        <f>VLOOKUP(INGRESO_MERCADERIA[[#This Row],[CODIGO]],STOCKSANLUIS[],2,FALSE)</f>
        <v>MANGA AISLANTE C1-H-020 DE 3/4" X 1/2" - ARMAFLEX/ARMACELL</v>
      </c>
      <c r="C621" s="51">
        <v>35</v>
      </c>
      <c r="D621" s="1"/>
      <c r="E621" s="1" t="str">
        <f>VLOOKUP(INGRESO_MERCADERIA[[#This Row],[CODIGO]],STOCKSANLUIS[],7,FALSE)</f>
        <v>A</v>
      </c>
      <c r="F621" s="10"/>
    </row>
    <row r="622" spans="1:6" x14ac:dyDescent="0.25">
      <c r="A622" s="6" t="s">
        <v>1247</v>
      </c>
      <c r="B622" t="str">
        <f>VLOOKUP(INGRESO_MERCADERIA[[#This Row],[CODIGO]],STOCKSANLUIS[],2,FALSE)</f>
        <v>ACUMULADOR DE SUCCION DE 7/8 - QSA-78 - QUALITY</v>
      </c>
      <c r="C622" s="51">
        <v>0</v>
      </c>
      <c r="D622" s="1"/>
      <c r="E622" s="1">
        <f>VLOOKUP(INGRESO_MERCADERIA[[#This Row],[CODIGO]],STOCKSANLUIS[],7,FALSE)</f>
        <v>0</v>
      </c>
      <c r="F622" s="10"/>
    </row>
    <row r="623" spans="1:6" x14ac:dyDescent="0.25">
      <c r="A623" s="6" t="s">
        <v>1249</v>
      </c>
      <c r="B623" t="str">
        <f>VLOOKUP(INGRESO_MERCADERIA[[#This Row],[CODIGO]],STOCKSANLUIS[],2,FALSE)</f>
        <v>ACUMULADOR DE SUCCION DE 1 3/8 - QSA-138 - QUALITY</v>
      </c>
      <c r="C623" s="51">
        <v>0</v>
      </c>
      <c r="D623" s="1"/>
      <c r="E623" s="1">
        <f>VLOOKUP(INGRESO_MERCADERIA[[#This Row],[CODIGO]],STOCKSANLUIS[],7,FALSE)</f>
        <v>0</v>
      </c>
      <c r="F623" s="10"/>
    </row>
    <row r="624" spans="1:6" x14ac:dyDescent="0.25">
      <c r="A624" s="6" t="s">
        <v>1251</v>
      </c>
      <c r="B624" t="str">
        <f>VLOOKUP(INGRESO_MERCADERIA[[#This Row],[CODIGO]],STOCKSANLUIS[],2,FALSE)</f>
        <v>LAMAS DE PVC ALECO 8X0.08X300  (20 CM X 2MMX 91.44M) STANDARD SMOOTH -170008</v>
      </c>
      <c r="C624" s="51">
        <v>318.31099999999998</v>
      </c>
      <c r="D624" s="1"/>
      <c r="E624" s="1" t="str">
        <f>VLOOKUP(INGRESO_MERCADERIA[[#This Row],[CODIGO]],STOCKSANLUIS[],7,FALSE)</f>
        <v>B/C</v>
      </c>
      <c r="F624" s="10"/>
    </row>
    <row r="625" spans="1:6" x14ac:dyDescent="0.25">
      <c r="A625" s="6" t="s">
        <v>1254</v>
      </c>
      <c r="B625" t="str">
        <f>VLOOKUP(INGRESO_MERCADERIA[[#This Row],[CODIGO]],STOCKSANLUIS[],2,FALSE)</f>
        <v>LAMAS DE PVC ALECO 8X0.080X300 (20CM X 2MMX 91.44M) LOW TEMP REINFORCED - 172007</v>
      </c>
      <c r="C625" s="51">
        <v>9.9999999999999995E-7</v>
      </c>
      <c r="D625" s="1"/>
      <c r="E625" s="1">
        <f>VLOOKUP(INGRESO_MERCADERIA[[#This Row],[CODIGO]],STOCKSANLUIS[],7,FALSE)</f>
        <v>0</v>
      </c>
      <c r="F625" s="10"/>
    </row>
    <row r="626" spans="1:6" x14ac:dyDescent="0.25">
      <c r="A626" s="6" t="s">
        <v>1256</v>
      </c>
      <c r="B626" t="str">
        <f>VLOOKUP(INGRESO_MERCADERIA[[#This Row],[CODIGO]],STOCKSANLUIS[],2,FALSE)</f>
        <v>LAMAS DE PVC ALECO 12X120X150 (30 CM X 3MMX 45.72 M) STANDAR SMOOTH - 170012</v>
      </c>
      <c r="C626" s="51">
        <v>2</v>
      </c>
      <c r="D626" s="1"/>
      <c r="E626" s="1" t="str">
        <f>VLOOKUP(INGRESO_MERCADERIA[[#This Row],[CODIGO]],STOCKSANLUIS[],7,FALSE)</f>
        <v>B/C</v>
      </c>
      <c r="F626" s="10"/>
    </row>
    <row r="627" spans="1:6" x14ac:dyDescent="0.25">
      <c r="A627" s="6" t="s">
        <v>1258</v>
      </c>
      <c r="B627" t="str">
        <f>VLOOKUP(INGRESO_MERCADERIA[[#This Row],[CODIGO]],STOCKSANLUIS[],2,FALSE)</f>
        <v>COMPRESOR SCROLL PERFORMER SM160-3CBM, R22, 220V/3PH/60HZ</v>
      </c>
      <c r="C627" s="51">
        <v>0</v>
      </c>
      <c r="D627" s="1"/>
      <c r="E627" s="1">
        <f>VLOOKUP(INGRESO_MERCADERIA[[#This Row],[CODIGO]],STOCKSANLUIS[],7,FALSE)</f>
        <v>0</v>
      </c>
      <c r="F627" s="10"/>
    </row>
    <row r="628" spans="1:6" x14ac:dyDescent="0.25">
      <c r="A628" s="6" t="s">
        <v>1260</v>
      </c>
      <c r="B628" t="str">
        <f>VLOOKUP(INGRESO_MERCADERIA[[#This Row],[CODIGO]],STOCKSANLUIS[],2,FALSE)</f>
        <v>UNIDAD CONDENSADORA ELGIN - UCM2150ETI - 1.5HP - 220V/1/60 - R22 - MT, C-COPELAND</v>
      </c>
      <c r="C628" s="51">
        <v>0</v>
      </c>
      <c r="D628" s="1"/>
      <c r="E628" s="1">
        <f>VLOOKUP(INGRESO_MERCADERIA[[#This Row],[CODIGO]],STOCKSANLUIS[],7,FALSE)</f>
        <v>0</v>
      </c>
      <c r="F628" s="10"/>
    </row>
    <row r="629" spans="1:6" x14ac:dyDescent="0.25">
      <c r="A629" s="6" t="s">
        <v>1262</v>
      </c>
      <c r="B629" t="str">
        <f>VLOOKUP(INGRESO_MERCADERIA[[#This Row],[CODIGO]],STOCKSANLUIS[],2,FALSE)</f>
        <v>UNIDAD CONDENSADORA ELGIN - UCM2200ETI - 2.0HP - 220V/1/60 - R22 - MT, C-COPELAND</v>
      </c>
      <c r="C629" s="51">
        <v>0</v>
      </c>
      <c r="D629" s="1"/>
      <c r="E629" s="1">
        <f>VLOOKUP(INGRESO_MERCADERIA[[#This Row],[CODIGO]],STOCKSANLUIS[],7,FALSE)</f>
        <v>0</v>
      </c>
      <c r="F629" s="10"/>
    </row>
    <row r="630" spans="1:6" x14ac:dyDescent="0.25">
      <c r="A630" s="6" t="s">
        <v>1264</v>
      </c>
      <c r="B630" t="str">
        <f>VLOOKUP(INGRESO_MERCADERIA[[#This Row],[CODIGO]],STOCKSANLUIS[],2,FALSE)</f>
        <v>UNIDAD CONDENSADORA ELGIN - UCM2275ETI - 2.75HP - 220V/1/60 - R22 - MT, C-COPELAND</v>
      </c>
      <c r="C630" s="51">
        <v>0</v>
      </c>
      <c r="D630" s="1"/>
      <c r="E630" s="1">
        <f>VLOOKUP(INGRESO_MERCADERIA[[#This Row],[CODIGO]],STOCKSANLUIS[],7,FALSE)</f>
        <v>0</v>
      </c>
      <c r="F630" s="10"/>
    </row>
    <row r="631" spans="1:6" x14ac:dyDescent="0.25">
      <c r="A631" s="6" t="s">
        <v>1266</v>
      </c>
      <c r="B631" t="str">
        <f>VLOOKUP(INGRESO_MERCADERIA[[#This Row],[CODIGO]],STOCKSANLUIS[],2,FALSE)</f>
        <v>UNIDAD CONDENSADORA ELGIN - UCM2275TTI - 2.75HP - 220V/3/60 - R22 - MT, C-COPELAND</v>
      </c>
      <c r="C631" s="51">
        <v>0</v>
      </c>
      <c r="D631" s="1"/>
      <c r="E631" s="1">
        <f>VLOOKUP(INGRESO_MERCADERIA[[#This Row],[CODIGO]],STOCKSANLUIS[],7,FALSE)</f>
        <v>0</v>
      </c>
      <c r="F631" s="10"/>
    </row>
    <row r="632" spans="1:6" x14ac:dyDescent="0.25">
      <c r="A632" s="6" t="s">
        <v>1268</v>
      </c>
      <c r="B632" t="str">
        <f>VLOOKUP(INGRESO_MERCADERIA[[#This Row],[CODIGO]],STOCKSANLUIS[],2,FALSE)</f>
        <v>UNIDAD CONDENSADORA ELGIN - UCM2300ETI - 3.0HP - 220V/1/60 - R22 - MT, C-COPELAND</v>
      </c>
      <c r="C632" s="51">
        <v>0</v>
      </c>
      <c r="D632" s="1"/>
      <c r="E632" s="1">
        <f>VLOOKUP(INGRESO_MERCADERIA[[#This Row],[CODIGO]],STOCKSANLUIS[],7,FALSE)</f>
        <v>0</v>
      </c>
      <c r="F632" s="10"/>
    </row>
    <row r="633" spans="1:6" x14ac:dyDescent="0.25">
      <c r="A633" s="6" t="s">
        <v>1270</v>
      </c>
      <c r="B633" t="str">
        <f>VLOOKUP(INGRESO_MERCADERIA[[#This Row],[CODIGO]],STOCKSANLUIS[],2,FALSE)</f>
        <v>UNIDAD CONDENSADORA ELGIN - UCB4150ETC - 1.5HP - 220V/1/60 - R404 - BT, C-ELGIN</v>
      </c>
      <c r="C633" s="51">
        <v>0</v>
      </c>
      <c r="D633" s="1"/>
      <c r="E633" s="1">
        <f>VLOOKUP(INGRESO_MERCADERIA[[#This Row],[CODIGO]],STOCKSANLUIS[],7,FALSE)</f>
        <v>0</v>
      </c>
      <c r="F633" s="10"/>
    </row>
    <row r="634" spans="1:6" x14ac:dyDescent="0.25">
      <c r="A634" s="6" t="s">
        <v>1272</v>
      </c>
      <c r="B634" t="str">
        <f>VLOOKUP(INGRESO_MERCADERIA[[#This Row],[CODIGO]],STOCKSANLUIS[],2,FALSE)</f>
        <v>UNIDAD CONDENSADORA ELGIN - UCB4500TTC - 5.0HP - 220V/3/60 - R404 - BT, C-ELGIN</v>
      </c>
      <c r="C634" s="51">
        <v>0</v>
      </c>
      <c r="D634" s="1"/>
      <c r="E634" s="1">
        <f>VLOOKUP(INGRESO_MERCADERIA[[#This Row],[CODIGO]],STOCKSANLUIS[],7,FALSE)</f>
        <v>0</v>
      </c>
      <c r="F634" s="10"/>
    </row>
    <row r="635" spans="1:6" x14ac:dyDescent="0.25">
      <c r="A635" s="6" t="s">
        <v>1274</v>
      </c>
      <c r="B635" t="str">
        <f>VLOOKUP(INGRESO_MERCADERIA[[#This Row],[CODIGO]],STOCKSANLUIS[],2,FALSE)</f>
        <v xml:space="preserve">EQUIPO DE A/A MINI SPLIT FRIO SOLO - 12000 BTU - R22 - 220V/1PH/60HZ - GREE </v>
      </c>
      <c r="C635" s="51">
        <v>0</v>
      </c>
      <c r="D635" s="1"/>
      <c r="E635" s="1">
        <f>VLOOKUP(INGRESO_MERCADERIA[[#This Row],[CODIGO]],STOCKSANLUIS[],7,FALSE)</f>
        <v>0</v>
      </c>
      <c r="F635" s="10"/>
    </row>
    <row r="636" spans="1:6" x14ac:dyDescent="0.25">
      <c r="A636" s="6" t="s">
        <v>1276</v>
      </c>
      <c r="B636" t="str">
        <f>VLOOKUP(INGRESO_MERCADERIA[[#This Row],[CODIGO]],STOCKSANLUIS[],2,FALSE)</f>
        <v>EQUIPO DE A/A MINI SPLIT FRIO SOLO - 18000 BTU - R22 - 220V/1PH/60HZ - GREE</v>
      </c>
      <c r="C636" s="51">
        <v>0</v>
      </c>
      <c r="D636" s="1"/>
      <c r="E636" s="1">
        <f>VLOOKUP(INGRESO_MERCADERIA[[#This Row],[CODIGO]],STOCKSANLUIS[],7,FALSE)</f>
        <v>0</v>
      </c>
      <c r="F636" s="10"/>
    </row>
    <row r="637" spans="1:6" x14ac:dyDescent="0.25">
      <c r="A637" s="6" t="s">
        <v>1278</v>
      </c>
      <c r="B637" t="str">
        <f>VLOOKUP(INGRESO_MERCADERIA[[#This Row],[CODIGO]],STOCKSANLUIS[],2,FALSE)</f>
        <v>EQUIPO DE A/A MINI SPLIT FRIO SOLO - 24000 BTU - R-22 - 220V/1PH/60HZ - GREE</v>
      </c>
      <c r="C637" s="51">
        <v>0</v>
      </c>
      <c r="D637" s="1"/>
      <c r="E637" s="1">
        <f>VLOOKUP(INGRESO_MERCADERIA[[#This Row],[CODIGO]],STOCKSANLUIS[],7,FALSE)</f>
        <v>0</v>
      </c>
      <c r="F637" s="10"/>
    </row>
    <row r="638" spans="1:6" x14ac:dyDescent="0.25">
      <c r="A638" s="6" t="s">
        <v>1280</v>
      </c>
      <c r="B638" t="str">
        <f>VLOOKUP(INGRESO_MERCADERIA[[#This Row],[CODIGO]],STOCKSANLUIS[],2,FALSE)</f>
        <v>CONDENSADORA VERTICAL - 24000 BTU - R22 - 220V/1PH/60HZ - GREE</v>
      </c>
      <c r="C638" s="51">
        <v>0</v>
      </c>
      <c r="D638" s="1"/>
      <c r="E638" s="1">
        <f>VLOOKUP(INGRESO_MERCADERIA[[#This Row],[CODIGO]],STOCKSANLUIS[],7,FALSE)</f>
        <v>0</v>
      </c>
      <c r="F638" s="10"/>
    </row>
    <row r="639" spans="1:6" x14ac:dyDescent="0.25">
      <c r="A639" s="6" t="s">
        <v>1282</v>
      </c>
      <c r="B639" t="str">
        <f>VLOOKUP(INGRESO_MERCADERIA[[#This Row],[CODIGO]],STOCKSANLUIS[],2,FALSE)</f>
        <v>CONDENSADORA VERTICAL - 60000 BTU - R22 - 220V/3PH/60HZ - GREE</v>
      </c>
      <c r="C639" s="51">
        <v>0</v>
      </c>
      <c r="D639" s="1"/>
      <c r="E639" s="1">
        <f>VLOOKUP(INGRESO_MERCADERIA[[#This Row],[CODIGO]],STOCKSANLUIS[],7,FALSE)</f>
        <v>0</v>
      </c>
      <c r="F639" s="10"/>
    </row>
    <row r="640" spans="1:6" x14ac:dyDescent="0.25">
      <c r="A640" s="6" t="s">
        <v>1284</v>
      </c>
      <c r="B640" t="str">
        <f>VLOOKUP(INGRESO_MERCADERIA[[#This Row],[CODIGO]],STOCKSANLUIS[],2,FALSE)</f>
        <v>CONDENSADORA VERTICAL - 60000BTU - R22 - 220V/1PH/60HZ - GREE</v>
      </c>
      <c r="C640" s="51">
        <v>0</v>
      </c>
      <c r="D640" s="1"/>
      <c r="E640" s="1">
        <f>VLOOKUP(INGRESO_MERCADERIA[[#This Row],[CODIGO]],STOCKSANLUIS[],7,FALSE)</f>
        <v>0</v>
      </c>
      <c r="F640" s="10"/>
    </row>
    <row r="641" spans="1:6" x14ac:dyDescent="0.25">
      <c r="A641" s="6" t="s">
        <v>1286</v>
      </c>
      <c r="B641" t="str">
        <f>VLOOKUP(INGRESO_MERCADERIA[[#This Row],[CODIGO]],STOCKSANLUIS[],2,FALSE)</f>
        <v>EVAPORADOR PISO TECHO - 36000 BTU - R22 - 220V/1PH/60HZ - GREE</v>
      </c>
      <c r="C641" s="51">
        <v>0</v>
      </c>
      <c r="D641" s="1"/>
      <c r="E641" s="1">
        <f>VLOOKUP(INGRESO_MERCADERIA[[#This Row],[CODIGO]],STOCKSANLUIS[],7,FALSE)</f>
        <v>0</v>
      </c>
      <c r="F641" s="10"/>
    </row>
    <row r="642" spans="1:6" x14ac:dyDescent="0.25">
      <c r="A642" s="6" t="s">
        <v>1288</v>
      </c>
      <c r="B642" t="str">
        <f>VLOOKUP(INGRESO_MERCADERIA[[#This Row],[CODIGO]],STOCKSANLUIS[],2,FALSE)</f>
        <v>EVAPORADOR DE PISO TECHO - 24000 BTU - R22 -  220V/1PH/60HZ - GREE</v>
      </c>
      <c r="C642" s="51">
        <v>0</v>
      </c>
      <c r="D642" s="1"/>
      <c r="E642" s="1">
        <f>VLOOKUP(INGRESO_MERCADERIA[[#This Row],[CODIGO]],STOCKSANLUIS[],7,FALSE)</f>
        <v>0</v>
      </c>
      <c r="F642" s="10"/>
    </row>
    <row r="643" spans="1:6" x14ac:dyDescent="0.25">
      <c r="A643" s="6" t="s">
        <v>1290</v>
      </c>
      <c r="B643" t="str">
        <f>VLOOKUP(INGRESO_MERCADERIA[[#This Row],[CODIGO]],STOCKSANLUIS[],2,FALSE)</f>
        <v>EVAPORADOR PISO TECHO - 36000BTU - R22 - 220V/1PH/60HZ - GREE</v>
      </c>
      <c r="C643" s="51">
        <v>0</v>
      </c>
      <c r="D643" s="1"/>
      <c r="E643" s="1">
        <f>VLOOKUP(INGRESO_MERCADERIA[[#This Row],[CODIGO]],STOCKSANLUIS[],7,FALSE)</f>
        <v>0</v>
      </c>
      <c r="F643" s="10"/>
    </row>
    <row r="644" spans="1:6" x14ac:dyDescent="0.25">
      <c r="A644" s="6" t="s">
        <v>1292</v>
      </c>
      <c r="B644" t="str">
        <f>VLOOKUP(INGRESO_MERCADERIA[[#This Row],[CODIGO]],STOCKSANLUIS[],2,FALSE)</f>
        <v>EVAPORADOR PISO TECHO - 60000BTU - R22 - 220V/1PH/60HZ - GREE</v>
      </c>
      <c r="C644" s="51">
        <v>0</v>
      </c>
      <c r="D644" s="1"/>
      <c r="E644" s="1">
        <f>VLOOKUP(INGRESO_MERCADERIA[[#This Row],[CODIGO]],STOCKSANLUIS[],7,FALSE)</f>
        <v>0</v>
      </c>
      <c r="F644" s="10"/>
    </row>
    <row r="645" spans="1:6" x14ac:dyDescent="0.25">
      <c r="A645" s="6" t="s">
        <v>1294</v>
      </c>
      <c r="B645" t="str">
        <f>VLOOKUP(INGRESO_MERCADERIA[[#This Row],[CODIGO]],STOCKSANLUIS[],2,FALSE)</f>
        <v>CONDENSADOR ARMADO ELGIN 2830 T/COBRE - 2.5HP MEDIA - 3.0HP BAJA - 220V/1PH/60HZ</v>
      </c>
      <c r="C645" s="51">
        <v>0</v>
      </c>
      <c r="D645" s="1"/>
      <c r="E645" s="1">
        <f>VLOOKUP(INGRESO_MERCADERIA[[#This Row],[CODIGO]],STOCKSANLUIS[],7,FALSE)</f>
        <v>0</v>
      </c>
      <c r="F645" s="10"/>
    </row>
    <row r="646" spans="1:6" x14ac:dyDescent="0.25">
      <c r="A646" s="6" t="s">
        <v>1296</v>
      </c>
      <c r="B646" t="str">
        <f>VLOOKUP(INGRESO_MERCADERIA[[#This Row],[CODIGO]],STOCKSANLUIS[],2,FALSE)</f>
        <v>CONDENSADOR ARMADO ELGIN 2840 T/COBRE - 3.0HP MEDIA - 3.5HP BAJA - 220V/1PH/60HZ</v>
      </c>
      <c r="C646" s="51">
        <v>0</v>
      </c>
      <c r="D646" s="1"/>
      <c r="E646" s="1">
        <f>VLOOKUP(INGRESO_MERCADERIA[[#This Row],[CODIGO]],STOCKSANLUIS[],7,FALSE)</f>
        <v>0</v>
      </c>
      <c r="F646" s="10"/>
    </row>
    <row r="647" spans="1:6" x14ac:dyDescent="0.25">
      <c r="A647" s="6" t="s">
        <v>1298</v>
      </c>
      <c r="B647" t="str">
        <f>VLOOKUP(INGRESO_MERCADERIA[[#This Row],[CODIGO]],STOCKSANLUIS[],2,FALSE)</f>
        <v>CONDENSADOR ARMADO ELGIN 2860 T/COBRE - 4.0HP MEDIA - 5.0HP BAJA - 220V/1PH/60HZ</v>
      </c>
      <c r="C647" s="51">
        <v>0</v>
      </c>
      <c r="D647" s="1"/>
      <c r="E647" s="1">
        <f>VLOOKUP(INGRESO_MERCADERIA[[#This Row],[CODIGO]],STOCKSANLUIS[],7,FALSE)</f>
        <v>0</v>
      </c>
      <c r="F647" s="10"/>
    </row>
    <row r="648" spans="1:6" x14ac:dyDescent="0.25">
      <c r="A648" s="6" t="s">
        <v>1300</v>
      </c>
      <c r="B648" t="str">
        <f>VLOOKUP(INGRESO_MERCADERIA[[#This Row],[CODIGO]],STOCKSANLUIS[],2,FALSE)</f>
        <v>CONDENSADOR ARMADO ELGIN 2930 T/COBRE - 6.0HP MEDIA - 7.5HP BAJA - 220V/1PH/60HZ</v>
      </c>
      <c r="C648" s="51">
        <v>0</v>
      </c>
      <c r="D648" s="1"/>
      <c r="E648" s="1">
        <f>VLOOKUP(INGRESO_MERCADERIA[[#This Row],[CODIGO]],STOCKSANLUIS[],7,FALSE)</f>
        <v>0</v>
      </c>
      <c r="F648" s="10"/>
    </row>
    <row r="649" spans="1:6" x14ac:dyDescent="0.25">
      <c r="A649" s="6" t="s">
        <v>1302</v>
      </c>
      <c r="B649" t="str">
        <f>VLOOKUP(INGRESO_MERCADERIA[[#This Row],[CODIGO]],STOCKSANLUIS[],2,FALSE)</f>
        <v>MOTOVENTILADOR PARA CONDENSADOR DE 500MM - 1/3HP- 220-380V/3PH + REJILLA - ELGIN</v>
      </c>
      <c r="C649" s="51">
        <v>0</v>
      </c>
      <c r="D649" s="1"/>
      <c r="E649" s="1">
        <f>VLOOKUP(INGRESO_MERCADERIA[[#This Row],[CODIGO]],STOCKSANLUIS[],7,FALSE)</f>
        <v>0</v>
      </c>
      <c r="F649" s="10"/>
    </row>
    <row r="650" spans="1:6" x14ac:dyDescent="0.25">
      <c r="A650" s="6" t="s">
        <v>1304</v>
      </c>
      <c r="B650" t="str">
        <f>VLOOKUP(INGRESO_MERCADERIA[[#This Row],[CODIGO]],STOCKSANLUIS[],2,FALSE)</f>
        <v>MOTOVENTILADOR PARA CONDENSADOR DE 450MM - 1/4HP - 220-380V/3PH + REJILLA - ELGIN - CL450BXCCE</v>
      </c>
      <c r="C650" s="51">
        <v>0</v>
      </c>
      <c r="D650" s="1"/>
      <c r="E650" s="1">
        <f>VLOOKUP(INGRESO_MERCADERIA[[#This Row],[CODIGO]],STOCKSANLUIS[],7,FALSE)</f>
        <v>0</v>
      </c>
      <c r="F650" s="10"/>
    </row>
    <row r="651" spans="1:6" x14ac:dyDescent="0.25">
      <c r="A651" s="6" t="s">
        <v>1306</v>
      </c>
      <c r="B651" t="str">
        <f>VLOOKUP(INGRESO_MERCADERIA[[#This Row],[CODIGO]],STOCKSANLUIS[],2,FALSE)</f>
        <v>MOTOVENTILADOR PARA EVAPAPORADOR DE 350MM 1/8HP - 220V/1PH + REJILLA - ELGIN - CL350EYCEE</v>
      </c>
      <c r="C651" s="51">
        <v>0</v>
      </c>
      <c r="D651" s="1"/>
      <c r="E651" s="1">
        <f>VLOOKUP(INGRESO_MERCADERIA[[#This Row],[CODIGO]],STOCKSANLUIS[],7,FALSE)</f>
        <v>0</v>
      </c>
      <c r="F651" s="10"/>
    </row>
    <row r="652" spans="1:6" x14ac:dyDescent="0.25">
      <c r="A652" s="6" t="s">
        <v>1308</v>
      </c>
      <c r="B652" t="str">
        <f>VLOOKUP(INGRESO_MERCADERIA[[#This Row],[CODIGO]],STOCKSANLUIS[],2,FALSE)</f>
        <v>MOTOVENTILADOR PARA EVAPAPORADOR DE 300MM 1/10HP - 220V/1PH + REJILLA - ELGIN-CL300EYCEE</v>
      </c>
      <c r="C652" s="51">
        <v>0</v>
      </c>
      <c r="D652" s="1"/>
      <c r="E652" s="1">
        <f>VLOOKUP(INGRESO_MERCADERIA[[#This Row],[CODIGO]],STOCKSANLUIS[],7,FALSE)</f>
        <v>0</v>
      </c>
      <c r="F652" s="10"/>
    </row>
    <row r="653" spans="1:6" x14ac:dyDescent="0.25">
      <c r="A653" s="6" t="s">
        <v>1310</v>
      </c>
      <c r="B653" t="str">
        <f>VLOOKUP(INGRESO_MERCADERIA[[#This Row],[CODIGO]],STOCKSANLUIS[],2,FALSE)</f>
        <v>COMPRESOR HERMETICO COPELAND CR37K6MTF5 - 3HP - R22 - 220V/3PH/60HZ - MEDIA</v>
      </c>
      <c r="C653" s="51">
        <v>0</v>
      </c>
      <c r="D653" s="1"/>
      <c r="E653" s="1">
        <f>VLOOKUP(INGRESO_MERCADERIA[[#This Row],[CODIGO]],STOCKSANLUIS[],7,FALSE)</f>
        <v>0</v>
      </c>
      <c r="F653" s="10"/>
    </row>
    <row r="654" spans="1:6" x14ac:dyDescent="0.25">
      <c r="A654" s="6" t="s">
        <v>1312</v>
      </c>
      <c r="B654" t="str">
        <f>VLOOKUP(INGRESO_MERCADERIA[[#This Row],[CODIGO]],STOCKSANLUIS[],2,FALSE)</f>
        <v>COMPRESOR HERMETICO COPELAND CR62KQMTF5 - 5HP - R22 - 220V/3PH/60HZ - MEDIA</v>
      </c>
      <c r="C654" s="51">
        <v>0</v>
      </c>
      <c r="D654" s="1"/>
      <c r="E654" s="1">
        <f>VLOOKUP(INGRESO_MERCADERIA[[#This Row],[CODIGO]],STOCKSANLUIS[],7,FALSE)</f>
        <v>0</v>
      </c>
      <c r="F654" s="10"/>
    </row>
    <row r="655" spans="1:6" x14ac:dyDescent="0.25">
      <c r="A655" s="6" t="s">
        <v>1314</v>
      </c>
      <c r="B655" t="str">
        <f>VLOOKUP(INGRESO_MERCADERIA[[#This Row],[CODIGO]],STOCKSANLUIS[],2,FALSE)</f>
        <v>COMPRESOR HERMETICO COPELAND CF09K6ETF5 - 3HP - R404 - 220V/3PH/60HZ - BAJA</v>
      </c>
      <c r="C655" s="51">
        <v>0</v>
      </c>
      <c r="D655" s="1"/>
      <c r="E655" s="1">
        <f>VLOOKUP(INGRESO_MERCADERIA[[#This Row],[CODIGO]],STOCKSANLUIS[],7,FALSE)</f>
        <v>0</v>
      </c>
      <c r="F655" s="10"/>
    </row>
    <row r="656" spans="1:6" x14ac:dyDescent="0.25">
      <c r="A656" s="6" t="s">
        <v>1316</v>
      </c>
      <c r="B656" t="str">
        <f>VLOOKUP(INGRESO_MERCADERIA[[#This Row],[CODIGO]],STOCKSANLUIS[],2,FALSE)</f>
        <v>COMPRESOR HERMETICO ELGIN ECB2522T - 5HP - R404 - 220V/3PH/60HZ - BAJA</v>
      </c>
      <c r="C656" s="51">
        <v>0</v>
      </c>
      <c r="D656" s="1"/>
      <c r="E656" s="1">
        <f>VLOOKUP(INGRESO_MERCADERIA[[#This Row],[CODIGO]],STOCKSANLUIS[],7,FALSE)</f>
        <v>0</v>
      </c>
      <c r="F656" s="10"/>
    </row>
    <row r="657" spans="1:6" x14ac:dyDescent="0.25">
      <c r="A657" s="6" t="s">
        <v>1318</v>
      </c>
      <c r="B657" t="str">
        <f>VLOOKUP(INGRESO_MERCADERIA[[#This Row],[CODIGO]],STOCKSANLUIS[],2,FALSE)</f>
        <v>COMPRESOR SCROLL CSB351H6B - 60000BTU - R22  220V/1PH/60HZ - SANYO</v>
      </c>
      <c r="C657" s="51">
        <v>0</v>
      </c>
      <c r="D657" s="1"/>
      <c r="E657" s="1">
        <f>VLOOKUP(INGRESO_MERCADERIA[[#This Row],[CODIGO]],STOCKSANLUIS[],7,FALSE)</f>
        <v>0</v>
      </c>
      <c r="F657" s="10"/>
    </row>
    <row r="658" spans="1:6" x14ac:dyDescent="0.25">
      <c r="A658" s="6" t="s">
        <v>1320</v>
      </c>
      <c r="B658" t="str">
        <f>VLOOKUP(INGRESO_MERCADERIA[[#This Row],[CODIGO]],STOCKSANLUIS[],2,FALSE)</f>
        <v>GUARDATERMOSTATOS QTH-100 - QUALITY</v>
      </c>
      <c r="C658" s="51">
        <v>0</v>
      </c>
      <c r="D658" s="1"/>
      <c r="E658" s="1">
        <f>VLOOKUP(INGRESO_MERCADERIA[[#This Row],[CODIGO]],STOCKSANLUIS[],7,FALSE)</f>
        <v>0</v>
      </c>
      <c r="F658" s="10"/>
    </row>
    <row r="659" spans="1:6" x14ac:dyDescent="0.25">
      <c r="A659" s="6" t="s">
        <v>1322</v>
      </c>
      <c r="B659" t="str">
        <f>VLOOKUP(INGRESO_MERCADERIA[[#This Row],[CODIGO]],STOCKSANLUIS[],2,FALSE)</f>
        <v>ACUMULADOR DE SUCCION DE 1 1/8 - QSA-118 - QUALITY</v>
      </c>
      <c r="C659" s="51">
        <v>0</v>
      </c>
      <c r="D659" s="1"/>
      <c r="E659" s="1">
        <f>VLOOKUP(INGRESO_MERCADERIA[[#This Row],[CODIGO]],STOCKSANLUIS[],7,FALSE)</f>
        <v>0</v>
      </c>
      <c r="F659" s="10"/>
    </row>
    <row r="660" spans="1:6" x14ac:dyDescent="0.25">
      <c r="A660" s="6" t="s">
        <v>1324</v>
      </c>
      <c r="B660" t="str">
        <f>VLOOKUP(INGRESO_MERCADERIA[[#This Row],[CODIGO]],STOCKSANLUIS[],2,FALSE)</f>
        <v>AMPERIMETRO ANALOGO QTM-300A - QUALITY</v>
      </c>
      <c r="C660" s="51">
        <v>0</v>
      </c>
      <c r="D660" s="1"/>
      <c r="E660" s="1">
        <f>VLOOKUP(INGRESO_MERCADERIA[[#This Row],[CODIGO]],STOCKSANLUIS[],7,FALSE)</f>
        <v>0</v>
      </c>
      <c r="F660" s="10"/>
    </row>
    <row r="661" spans="1:6" x14ac:dyDescent="0.25">
      <c r="A661" s="6" t="s">
        <v>1326</v>
      </c>
      <c r="B661" t="str">
        <f>VLOOKUP(INGRESO_MERCADERIA[[#This Row],[CODIGO]],STOCKSANLUIS[],2,FALSE)</f>
        <v>CONDENSADOR FRACCIONARIO ELGIN 2775 - 1/3HP BT - 1/4HP MT</v>
      </c>
      <c r="C661" s="51">
        <v>0</v>
      </c>
      <c r="D661" s="1"/>
      <c r="E661" s="1">
        <f>VLOOKUP(INGRESO_MERCADERIA[[#This Row],[CODIGO]],STOCKSANLUIS[],7,FALSE)</f>
        <v>0</v>
      </c>
      <c r="F661" s="10"/>
    </row>
    <row r="662" spans="1:6" x14ac:dyDescent="0.25">
      <c r="A662" s="6" t="s">
        <v>1328</v>
      </c>
      <c r="B662" t="str">
        <f>VLOOKUP(INGRESO_MERCADERIA[[#This Row],[CODIGO]],STOCKSANLUIS[],2,FALSE)</f>
        <v>CONDENSADOR FRACCIONARIO ELGIN 2776 - 1/2HP BT - 1/3HP MT - 8 CODOS</v>
      </c>
      <c r="C662" s="51">
        <v>0</v>
      </c>
      <c r="D662" s="1"/>
      <c r="E662" s="1" t="str">
        <f>VLOOKUP(INGRESO_MERCADERIA[[#This Row],[CODIGO]],STOCKSANLUIS[],7,FALSE)</f>
        <v>C</v>
      </c>
      <c r="F662" s="10"/>
    </row>
    <row r="663" spans="1:6" x14ac:dyDescent="0.25">
      <c r="A663" s="6" t="s">
        <v>1330</v>
      </c>
      <c r="B663" t="str">
        <f>VLOOKUP(INGRESO_MERCADERIA[[#This Row],[CODIGO]],STOCKSANLUIS[],2,FALSE)</f>
        <v>CONDENSADOR FRACCIONARIO ELGIN 2777 - 3/4HP BT - 1/2HP MT - 9 CODOS</v>
      </c>
      <c r="C663" s="51">
        <v>0</v>
      </c>
      <c r="D663" s="1"/>
      <c r="E663" s="1" t="str">
        <f>VLOOKUP(INGRESO_MERCADERIA[[#This Row],[CODIGO]],STOCKSANLUIS[],7,FALSE)</f>
        <v>C</v>
      </c>
      <c r="F663" s="10"/>
    </row>
    <row r="664" spans="1:6" x14ac:dyDescent="0.25">
      <c r="A664" s="6" t="s">
        <v>1332</v>
      </c>
      <c r="B664" t="str">
        <f>VLOOKUP(INGRESO_MERCADERIA[[#This Row],[CODIGO]],STOCKSANLUIS[],2,FALSE)</f>
        <v>CONDENSADOR FRACCIONARIO ELGIN 2778 - 1HP BT - 3/4HP MT - 15 CODOS</v>
      </c>
      <c r="C664" s="51">
        <v>0</v>
      </c>
      <c r="D664" s="1"/>
      <c r="E664" s="1">
        <f>VLOOKUP(INGRESO_MERCADERIA[[#This Row],[CODIGO]],STOCKSANLUIS[],7,FALSE)</f>
        <v>0</v>
      </c>
      <c r="F664" s="10"/>
    </row>
    <row r="665" spans="1:6" x14ac:dyDescent="0.25">
      <c r="A665" s="6" t="s">
        <v>1334</v>
      </c>
      <c r="B665" t="str">
        <f>VLOOKUP(INGRESO_MERCADERIA[[#This Row],[CODIGO]],STOCKSANLUIS[],2,FALSE)</f>
        <v>CONDENSADOR FRACCIONARIO ELGIN 2801 - 1 1/2HP BT - 1HP MT - 20 CODOS</v>
      </c>
      <c r="C665" s="51">
        <v>0</v>
      </c>
      <c r="D665" s="1"/>
      <c r="E665" s="1">
        <f>VLOOKUP(INGRESO_MERCADERIA[[#This Row],[CODIGO]],STOCKSANLUIS[],7,FALSE)</f>
        <v>0</v>
      </c>
      <c r="F665" s="10"/>
    </row>
    <row r="666" spans="1:6" x14ac:dyDescent="0.25">
      <c r="A666" s="6" t="s">
        <v>1336</v>
      </c>
      <c r="B666" t="str">
        <f>VLOOKUP(INGRESO_MERCADERIA[[#This Row],[CODIGO]],STOCKSANLUIS[],2,FALSE)</f>
        <v>UNIDAD CONDENSADORA FRACCIONARIA ELGIN  UCA 0042ES 1/2 HP  220V/1/60 - R134A</v>
      </c>
      <c r="C666" s="51">
        <v>0</v>
      </c>
      <c r="D666" s="1"/>
      <c r="E666" s="1">
        <f>VLOOKUP(INGRESO_MERCADERIA[[#This Row],[CODIGO]],STOCKSANLUIS[],7,FALSE)</f>
        <v>0</v>
      </c>
      <c r="F666" s="10"/>
    </row>
    <row r="667" spans="1:6" x14ac:dyDescent="0.25">
      <c r="A667" s="6" t="s">
        <v>1338</v>
      </c>
      <c r="B667" t="str">
        <f>VLOOKUP(INGRESO_MERCADERIA[[#This Row],[CODIGO]],STOCKSANLUIS[],2,FALSE)</f>
        <v>UNIDAD CONDENSADORA FRACCIONARIA ELGIN  UCM 0030ES 1/2 HP  220V/1/60 - R134A</v>
      </c>
      <c r="C667" s="51">
        <v>0</v>
      </c>
      <c r="D667" s="1"/>
      <c r="E667" s="1">
        <f>VLOOKUP(INGRESO_MERCADERIA[[#This Row],[CODIGO]],STOCKSANLUIS[],7,FALSE)</f>
        <v>0</v>
      </c>
      <c r="F667" s="10"/>
    </row>
    <row r="668" spans="1:6" x14ac:dyDescent="0.25">
      <c r="A668" s="6" t="s">
        <v>1340</v>
      </c>
      <c r="B668" t="str">
        <f>VLOOKUP(INGRESO_MERCADERIA[[#This Row],[CODIGO]],STOCKSANLUIS[],2,FALSE)</f>
        <v>UNIDAD CONDENSADORA FRACCIONARIA ELGIN  UCB 4016ES 1/2 HP  220V/1/60 - R404A</v>
      </c>
      <c r="C668" s="51">
        <v>0</v>
      </c>
      <c r="D668" s="1"/>
      <c r="E668" s="1">
        <f>VLOOKUP(INGRESO_MERCADERIA[[#This Row],[CODIGO]],STOCKSANLUIS[],7,FALSE)</f>
        <v>0</v>
      </c>
      <c r="F668" s="10"/>
    </row>
    <row r="669" spans="1:6" x14ac:dyDescent="0.25">
      <c r="A669" s="6" t="s">
        <v>1342</v>
      </c>
      <c r="B669" t="str">
        <f>VLOOKUP(INGRESO_MERCADERIA[[#This Row],[CODIGO]],STOCKSANLUIS[],2,FALSE)</f>
        <v>COMPRESOR FRACCIONARIO ELGIN  TCM-2062E 1 1/4 HP 220V/1/60 R22</v>
      </c>
      <c r="C669" s="51">
        <v>0</v>
      </c>
      <c r="D669" s="1"/>
      <c r="E669" s="1">
        <f>VLOOKUP(INGRESO_MERCADERIA[[#This Row],[CODIGO]],STOCKSANLUIS[],7,FALSE)</f>
        <v>0</v>
      </c>
      <c r="F669" s="10"/>
    </row>
    <row r="670" spans="1:6" x14ac:dyDescent="0.25">
      <c r="A670" s="6" t="s">
        <v>1344</v>
      </c>
      <c r="B670" t="str">
        <f>VLOOKUP(INGRESO_MERCADERIA[[#This Row],[CODIGO]],STOCKSANLUIS[],2,FALSE)</f>
        <v>CONDENSADOR FRACCIONARIO ELGIN 2829 - 1 3/4HP BT - 1 1/3HP MT - 24 CODOS</v>
      </c>
      <c r="C670" s="51">
        <v>2</v>
      </c>
      <c r="D670" s="1"/>
      <c r="E670" s="1" t="str">
        <f>VLOOKUP(INGRESO_MERCADERIA[[#This Row],[CODIGO]],STOCKSANLUIS[],7,FALSE)</f>
        <v>C</v>
      </c>
      <c r="F670" s="10"/>
    </row>
    <row r="671" spans="1:6" x14ac:dyDescent="0.25">
      <c r="A671" s="6" t="s">
        <v>1346</v>
      </c>
      <c r="B671" t="str">
        <f>VLOOKUP(INGRESO_MERCADERIA[[#This Row],[CODIGO]],STOCKSANLUIS[],2,FALSE)</f>
        <v>CONTROLADOR DE TEMPERATURA DIGITAL MT-519E C/2 SISTEMAS INDEPENDIENTES - VER.02 - 100-220 VAC - FULL GAUGE</v>
      </c>
      <c r="C671" s="51">
        <v>2</v>
      </c>
      <c r="D671" s="1"/>
      <c r="E671" s="1" t="str">
        <f>VLOOKUP(INGRESO_MERCADERIA[[#This Row],[CODIGO]],STOCKSANLUIS[],7,FALSE)</f>
        <v>A</v>
      </c>
      <c r="F671" s="10"/>
    </row>
    <row r="672" spans="1:6" x14ac:dyDescent="0.25">
      <c r="A672" s="6" t="s">
        <v>1348</v>
      </c>
      <c r="B672" t="str">
        <f>VLOOKUP(INGRESO_MERCADERIA[[#This Row],[CODIGO]],STOCKSANLUIS[],2,FALSE)</f>
        <v>MANGA AISLANTE CI-H-010 DE 3/8" X 1/2" - ARMAFLEX/ARMACELL</v>
      </c>
      <c r="C672" s="51">
        <v>0</v>
      </c>
      <c r="D672" s="1"/>
      <c r="E672" s="1">
        <f>VLOOKUP(INGRESO_MERCADERIA[[#This Row],[CODIGO]],STOCKSANLUIS[],7,FALSE)</f>
        <v>0</v>
      </c>
      <c r="F672" s="10"/>
    </row>
    <row r="673" spans="1:6" x14ac:dyDescent="0.25">
      <c r="A673" s="6" t="s">
        <v>1350</v>
      </c>
      <c r="B673" t="str">
        <f>VLOOKUP(INGRESO_MERCADERIA[[#This Row],[CODIGO]],STOCKSANLUIS[],2,FALSE)</f>
        <v>MANGA AISLANTE C1-H-028 DE 1 1/8" X 1/2" - ARMAFLEX/ARMACELL</v>
      </c>
      <c r="C673" s="51">
        <v>34</v>
      </c>
      <c r="D673" s="1"/>
      <c r="E673" s="1" t="str">
        <f>VLOOKUP(INGRESO_MERCADERIA[[#This Row],[CODIGO]],STOCKSANLUIS[],7,FALSE)</f>
        <v>A</v>
      </c>
      <c r="F673" s="10"/>
    </row>
    <row r="674" spans="1:6" x14ac:dyDescent="0.25">
      <c r="A674" s="6" t="s">
        <v>1352</v>
      </c>
      <c r="B674" t="str">
        <f>VLOOKUP(INGRESO_MERCADERIA[[#This Row],[CODIGO]],STOCKSANLUIS[],2,FALSE)</f>
        <v>MANGA AISLANTE CI-H-035 DE 1 3/8" X 1/2" - ARMAFLEX/ARMACELL</v>
      </c>
      <c r="C674" s="51">
        <v>58</v>
      </c>
      <c r="D674" s="1"/>
      <c r="E674" s="1" t="str">
        <f>VLOOKUP(INGRESO_MERCADERIA[[#This Row],[CODIGO]],STOCKSANLUIS[],7,FALSE)</f>
        <v>A</v>
      </c>
      <c r="F674" s="10"/>
    </row>
    <row r="675" spans="1:6" x14ac:dyDescent="0.25">
      <c r="A675" s="6" t="s">
        <v>1354</v>
      </c>
      <c r="B675" t="str">
        <f>VLOOKUP(INGRESO_MERCADERIA[[#This Row],[CODIGO]],STOCKSANLUIS[],2,FALSE)</f>
        <v>MANGA AISLANTE C1-H-042 DE 1 5/8" X 1/2" - ARMAFLEX/ARMACELL</v>
      </c>
      <c r="C675" s="51">
        <v>25</v>
      </c>
      <c r="D675" s="1"/>
      <c r="E675" s="1" t="str">
        <f>VLOOKUP(INGRESO_MERCADERIA[[#This Row],[CODIGO]],STOCKSANLUIS[],7,FALSE)</f>
        <v>A</v>
      </c>
      <c r="F675" s="10"/>
    </row>
    <row r="676" spans="1:6" x14ac:dyDescent="0.25">
      <c r="A676" s="6" t="s">
        <v>1356</v>
      </c>
      <c r="B676" t="str">
        <f>VLOOKUP(INGRESO_MERCADERIA[[#This Row],[CODIGO]],STOCKSANLUIS[],2,FALSE)</f>
        <v>MANGA AISLANTE C1-H-054 DE 2 1/8" X 1/2" - ARMAFLEX/ARMACELL</v>
      </c>
      <c r="C676" s="51">
        <v>16</v>
      </c>
      <c r="D676" s="1"/>
      <c r="E676" s="1" t="str">
        <f>VLOOKUP(INGRESO_MERCADERIA[[#This Row],[CODIGO]],STOCKSANLUIS[],7,FALSE)</f>
        <v>A</v>
      </c>
      <c r="F676" s="10"/>
    </row>
    <row r="677" spans="1:6" x14ac:dyDescent="0.25">
      <c r="A677" s="6" t="s">
        <v>1358</v>
      </c>
      <c r="B677" t="str">
        <f>VLOOKUP(INGRESO_MERCADERIA[[#This Row],[CODIGO]],STOCKSANLUIS[],2,FALSE)</f>
        <v>MANGA AISLANTE CI-H-057 DE 2 1/4" X 1/2" - ARMAFLEX/ARMACELL</v>
      </c>
      <c r="C677" s="51">
        <v>0</v>
      </c>
      <c r="D677" s="1"/>
      <c r="E677" s="1">
        <f>VLOOKUP(INGRESO_MERCADERIA[[#This Row],[CODIGO]],STOCKSANLUIS[],7,FALSE)</f>
        <v>0</v>
      </c>
      <c r="F677" s="10"/>
    </row>
    <row r="678" spans="1:6" x14ac:dyDescent="0.25">
      <c r="A678" s="6" t="s">
        <v>1360</v>
      </c>
      <c r="B678" t="str">
        <f>VLOOKUP(INGRESO_MERCADERIA[[#This Row],[CODIGO]],STOCKSANLUIS[],2,FALSE)</f>
        <v>MANGA AISLANTE CI-H-067 DE 2 5/8" X 1/2" - ARMAFLEX/ARMACELL</v>
      </c>
      <c r="C678" s="51">
        <v>0</v>
      </c>
      <c r="D678" s="1"/>
      <c r="E678" s="1">
        <f>VLOOKUP(INGRESO_MERCADERIA[[#This Row],[CODIGO]],STOCKSANLUIS[],7,FALSE)</f>
        <v>0</v>
      </c>
      <c r="F678" s="10"/>
    </row>
    <row r="679" spans="1:6" x14ac:dyDescent="0.25">
      <c r="A679" s="6" t="s">
        <v>1362</v>
      </c>
      <c r="B679" t="str">
        <f>VLOOKUP(INGRESO_MERCADERIA[[#This Row],[CODIGO]],STOCKSANLUIS[],2,FALSE)</f>
        <v>PLANCHA AISLANTE C1-13150CS 13MM (1/2") X 1.5M X 8M (12 M2)- ARMAFLEX/ARMACELL</v>
      </c>
      <c r="C679" s="51">
        <v>0</v>
      </c>
      <c r="D679" s="1"/>
      <c r="E679" s="1">
        <f>VLOOKUP(INGRESO_MERCADERIA[[#This Row],[CODIGO]],STOCKSANLUIS[],7,FALSE)</f>
        <v>0</v>
      </c>
      <c r="F679" s="10"/>
    </row>
    <row r="680" spans="1:6" x14ac:dyDescent="0.25">
      <c r="A680" s="6" t="s">
        <v>1364</v>
      </c>
      <c r="B680" t="str">
        <f>VLOOKUP(INGRESO_MERCADERIA[[#This Row],[CODIGO]],STOCKSANLUIS[],2,FALSE)</f>
        <v>PLANCHA AISLANTE C1-19150CS 19MM (3/4") X 1.5M X 6M (9 M2)- ARMAFLEX/ARMACELL</v>
      </c>
      <c r="C680" s="51">
        <v>0</v>
      </c>
      <c r="D680" s="1"/>
      <c r="E680" s="1">
        <f>VLOOKUP(INGRESO_MERCADERIA[[#This Row],[CODIGO]],STOCKSANLUIS[],7,FALSE)</f>
        <v>0</v>
      </c>
      <c r="F680" s="10"/>
    </row>
    <row r="681" spans="1:6" x14ac:dyDescent="0.25">
      <c r="A681" s="6" t="s">
        <v>1366</v>
      </c>
      <c r="B681" t="str">
        <f>VLOOKUP(INGRESO_MERCADERIA[[#This Row],[CODIGO]],STOCKSANLUIS[],2,FALSE)</f>
        <v>CINTA TAPPE AS-ATAPEC1D-9M TAPPE - ARMAFLEX</v>
      </c>
      <c r="C681" s="51">
        <v>0</v>
      </c>
      <c r="D681" s="1"/>
      <c r="E681" s="1">
        <f>VLOOKUP(INGRESO_MERCADERIA[[#This Row],[CODIGO]],STOCKSANLUIS[],7,FALSE)</f>
        <v>0</v>
      </c>
      <c r="F681" s="10"/>
    </row>
    <row r="682" spans="1:6" x14ac:dyDescent="0.25">
      <c r="A682" s="6" t="s">
        <v>1368</v>
      </c>
      <c r="B682" t="str">
        <f>VLOOKUP(INGRESO_MERCADERIA[[#This Row],[CODIGO]],STOCKSANLUIS[],2,FALSE)</f>
        <v>RESISTENCIA FLEXIBLE ELBAC 30W/MT,220V</v>
      </c>
      <c r="C682" s="51">
        <v>9.2100000000000009</v>
      </c>
      <c r="D682" s="1"/>
      <c r="E682" s="1" t="str">
        <f>VLOOKUP(INGRESO_MERCADERIA[[#This Row],[CODIGO]],STOCKSANLUIS[],7,FALSE)</f>
        <v>A</v>
      </c>
      <c r="F682" s="10"/>
    </row>
    <row r="683" spans="1:6" x14ac:dyDescent="0.25">
      <c r="A683" s="6" t="s">
        <v>1370</v>
      </c>
      <c r="B683" t="str">
        <f>VLOOKUP(INGRESO_MERCADERIA[[#This Row],[CODIGO]],STOCKSANLUIS[],2,FALSE)</f>
        <v>COMPRESOR SCROLL CSB353H6B 60000BTU - R22 220V/3PH/60HZ  - SANYO</v>
      </c>
      <c r="C683" s="51">
        <v>0</v>
      </c>
      <c r="D683" s="1"/>
      <c r="E683" s="1">
        <f>VLOOKUP(INGRESO_MERCADERIA[[#This Row],[CODIGO]],STOCKSANLUIS[],7,FALSE)</f>
        <v>0</v>
      </c>
      <c r="F683" s="10"/>
    </row>
    <row r="684" spans="1:6" x14ac:dyDescent="0.25">
      <c r="A684" s="6" t="s">
        <v>1372</v>
      </c>
      <c r="B684" t="str">
        <f>VLOOKUP(INGRESO_MERCADERIA[[#This Row],[CODIGO]],STOCKSANLUIS[],2,FALSE)</f>
        <v xml:space="preserve">COMPRESOR HERMETICO MANEUROP MTZ040 440V/3/60 3.5 HP </v>
      </c>
      <c r="C684" s="51">
        <v>0</v>
      </c>
      <c r="D684" s="1"/>
      <c r="E684" s="1">
        <f>VLOOKUP(INGRESO_MERCADERIA[[#This Row],[CODIGO]],STOCKSANLUIS[],7,FALSE)</f>
        <v>0</v>
      </c>
      <c r="F684" s="10"/>
    </row>
    <row r="685" spans="1:6" x14ac:dyDescent="0.25">
      <c r="A685" s="6" t="s">
        <v>1374</v>
      </c>
      <c r="B685" t="str">
        <f>VLOOKUP(INGRESO_MERCADERIA[[#This Row],[CODIGO]],STOCKSANLUIS[],2,FALSE)</f>
        <v>GAS REFRIGERANTE R-134A X 13.60 KG</v>
      </c>
      <c r="C685" s="51">
        <v>0</v>
      </c>
      <c r="D685" s="1"/>
      <c r="E685" s="1">
        <f>VLOOKUP(INGRESO_MERCADERIA[[#This Row],[CODIGO]],STOCKSANLUIS[],7,FALSE)</f>
        <v>0</v>
      </c>
      <c r="F685" s="10"/>
    </row>
    <row r="686" spans="1:6" x14ac:dyDescent="0.25">
      <c r="A686" s="6" t="s">
        <v>1376</v>
      </c>
      <c r="B686" t="str">
        <f>VLOOKUP(INGRESO_MERCADERIA[[#This Row],[CODIGO]],STOCKSANLUIS[],2,FALSE)</f>
        <v>PANEL FRIO POL-100  1.15 X 3.50 MTS</v>
      </c>
      <c r="C686" s="51">
        <v>0</v>
      </c>
      <c r="D686" s="1"/>
      <c r="E686" s="1">
        <f>VLOOKUP(INGRESO_MERCADERIA[[#This Row],[CODIGO]],STOCKSANLUIS[],7,FALSE)</f>
        <v>0</v>
      </c>
      <c r="F686" s="10"/>
    </row>
    <row r="687" spans="1:6" x14ac:dyDescent="0.25">
      <c r="A687" s="6" t="s">
        <v>1378</v>
      </c>
      <c r="B687" t="str">
        <f>VLOOKUP(INGRESO_MERCADERIA[[#This Row],[CODIGO]],STOCKSANLUIS[],2,FALSE)</f>
        <v>LAMAS DE PVC ALECO 12"X0.12"X150’ (30CM X 3MM X 45.72M) LOW TEMP RIBBED – 172013 – MADE IN USA</v>
      </c>
      <c r="C687" s="51">
        <v>0</v>
      </c>
      <c r="D687" s="1"/>
      <c r="E687" s="1" t="str">
        <f>VLOOKUP(INGRESO_MERCADERIA[[#This Row],[CODIGO]],STOCKSANLUIS[],7,FALSE)</f>
        <v>B</v>
      </c>
      <c r="F687" s="10"/>
    </row>
    <row r="688" spans="1:6" x14ac:dyDescent="0.25">
      <c r="A688" s="6" t="s">
        <v>1380</v>
      </c>
      <c r="B688" t="str">
        <f>VLOOKUP(INGRESO_MERCADERIA[[#This Row],[CODIGO]],STOCKSANLUIS[],2,FALSE)</f>
        <v>TRANSDUCTOR DE PRESION SB-69-500V - FULL GAUGE - (PARA PCT-100RI )</v>
      </c>
      <c r="C688" s="51">
        <v>0</v>
      </c>
      <c r="D688" s="1"/>
      <c r="E688" s="1">
        <f>VLOOKUP(INGRESO_MERCADERIA[[#This Row],[CODIGO]],STOCKSANLUIS[],7,FALSE)</f>
        <v>0</v>
      </c>
      <c r="F688" s="10"/>
    </row>
    <row r="689" spans="1:6" x14ac:dyDescent="0.25">
      <c r="A689" s="6" t="s">
        <v>1382</v>
      </c>
      <c r="B689" t="str">
        <f>VLOOKUP(INGRESO_MERCADERIA[[#This Row],[CODIGO]],STOCKSANLUIS[],2,FALSE)</f>
        <v>UNIDAD CONDENSADORA DANFOSS HGM 064 E21E - 5.5 HP  - 440V/3PH/60HZ</v>
      </c>
      <c r="C689" s="51">
        <v>0</v>
      </c>
      <c r="D689" s="1"/>
      <c r="E689" s="1">
        <f>VLOOKUP(INGRESO_MERCADERIA[[#This Row],[CODIGO]],STOCKSANLUIS[],7,FALSE)</f>
        <v>0</v>
      </c>
      <c r="F689" s="10"/>
    </row>
    <row r="690" spans="1:6" x14ac:dyDescent="0.25">
      <c r="A690" s="6" t="s">
        <v>1384</v>
      </c>
      <c r="B690" t="str">
        <f>VLOOKUP(INGRESO_MERCADERIA[[#This Row],[CODIGO]],STOCKSANLUIS[],2,FALSE)</f>
        <v>COMPRESOR FRACCIONARIO ELGIN TCM2050E 1 HP 220V/1/60 R22</v>
      </c>
      <c r="C690" s="51">
        <v>0</v>
      </c>
      <c r="D690" s="1"/>
      <c r="E690" s="1">
        <f>VLOOKUP(INGRESO_MERCADERIA[[#This Row],[CODIGO]],STOCKSANLUIS[],7,FALSE)</f>
        <v>0</v>
      </c>
      <c r="F690" s="10"/>
    </row>
    <row r="691" spans="1:6" x14ac:dyDescent="0.25">
      <c r="A691" s="6" t="s">
        <v>1386</v>
      </c>
      <c r="B691" t="str">
        <f>VLOOKUP(INGRESO_MERCADERIA[[#This Row],[CODIGO]],STOCKSANLUIS[],2,FALSE)</f>
        <v>COMPRESOR DOMESTICO ELGIN - ENLE 55 E - 1/6 HP 220V/1/60 R 134A</v>
      </c>
      <c r="C691" s="51">
        <v>2</v>
      </c>
      <c r="D691" s="1"/>
      <c r="E691" s="1" t="str">
        <f>VLOOKUP(INGRESO_MERCADERIA[[#This Row],[CODIGO]],STOCKSANLUIS[],7,FALSE)</f>
        <v>C</v>
      </c>
      <c r="F691" s="10"/>
    </row>
    <row r="692" spans="1:6" x14ac:dyDescent="0.25">
      <c r="A692" s="6" t="s">
        <v>1388</v>
      </c>
      <c r="B692" t="str">
        <f>VLOOKUP(INGRESO_MERCADERIA[[#This Row],[CODIGO]],STOCKSANLUIS[],2,FALSE)</f>
        <v>COMPRESOR DOMESTICO ELGIN - ENLE45E - 1/8 HP 220V/1/60 R 134A</v>
      </c>
      <c r="C692" s="51">
        <v>0</v>
      </c>
      <c r="D692" s="1"/>
      <c r="E692" s="1">
        <f>VLOOKUP(INGRESO_MERCADERIA[[#This Row],[CODIGO]],STOCKSANLUIS[],7,FALSE)</f>
        <v>0</v>
      </c>
      <c r="F692" s="10"/>
    </row>
    <row r="693" spans="1:6" x14ac:dyDescent="0.25">
      <c r="A693" s="6" t="s">
        <v>1390</v>
      </c>
      <c r="B693" t="str">
        <f>VLOOKUP(INGRESO_MERCADERIA[[#This Row],[CODIGO]],STOCKSANLUIS[],2,FALSE)</f>
        <v>UNIDAD CONDENSADORA  ELGIN - UCB4125ET - 1.25HP - 220V/1/60 - R 404 BT, C-COPELAND</v>
      </c>
      <c r="C693" s="51">
        <v>0</v>
      </c>
      <c r="D693" s="1"/>
      <c r="E693" s="1">
        <f>VLOOKUP(INGRESO_MERCADERIA[[#This Row],[CODIGO]],STOCKSANLUIS[],7,FALSE)</f>
        <v>0</v>
      </c>
      <c r="F693" s="10"/>
    </row>
    <row r="694" spans="1:6" x14ac:dyDescent="0.25">
      <c r="A694" s="6" t="s">
        <v>1392</v>
      </c>
      <c r="B694" t="str">
        <f>VLOOKUP(INGRESO_MERCADERIA[[#This Row],[CODIGO]],STOCKSANLUIS[],2,FALSE)</f>
        <v>UNIDAD CONDENSADORA ELGIN - ESB4300TT - 3.0HP - 220V/3/60 - R404 - BT, C-COPELAND + KSC1500300</v>
      </c>
      <c r="C694" s="51">
        <v>0</v>
      </c>
      <c r="D694" s="1"/>
      <c r="E694" s="1">
        <f>VLOOKUP(INGRESO_MERCADERIA[[#This Row],[CODIGO]],STOCKSANLUIS[],7,FALSE)</f>
        <v>0</v>
      </c>
      <c r="F694" s="10"/>
    </row>
    <row r="695" spans="1:6" x14ac:dyDescent="0.25">
      <c r="A695" s="6" t="s">
        <v>1394</v>
      </c>
      <c r="B695" t="str">
        <f>VLOOKUP(INGRESO_MERCADERIA[[#This Row],[CODIGO]],STOCKSANLUIS[],2,FALSE)</f>
        <v>UNIDAD CONDENSADORA ELGIN - ESM2300TTI - 3.0HP - 220V/3/60 - R22 - MT, C-COPELAND - OUTDOOR</v>
      </c>
      <c r="C695" s="51">
        <v>0</v>
      </c>
      <c r="D695" s="1"/>
      <c r="E695" s="1">
        <f>VLOOKUP(INGRESO_MERCADERIA[[#This Row],[CODIGO]],STOCKSANLUIS[],7,FALSE)</f>
        <v>0</v>
      </c>
      <c r="F695" s="10"/>
    </row>
    <row r="696" spans="1:6" x14ac:dyDescent="0.25">
      <c r="A696" s="6" t="s">
        <v>1396</v>
      </c>
      <c r="B696" t="str">
        <f>VLOOKUP(INGRESO_MERCADERIA[[#This Row],[CODIGO]],STOCKSANLUIS[],2,FALSE)</f>
        <v>ROLLO DE COBRE FLEXIBLE 7/8" HIGH QUALITY - STARCOLD - 22.23 MM X 0.75 MM X 15 M</v>
      </c>
      <c r="C696" s="51">
        <v>9</v>
      </c>
      <c r="D696" s="1"/>
      <c r="E696" s="1" t="str">
        <f>VLOOKUP(INGRESO_MERCADERIA[[#This Row],[CODIGO]],STOCKSANLUIS[],7,FALSE)</f>
        <v>C</v>
      </c>
      <c r="F696" s="10"/>
    </row>
    <row r="697" spans="1:6" x14ac:dyDescent="0.25">
      <c r="A697" s="6" t="s">
        <v>1398</v>
      </c>
      <c r="B697" t="str">
        <f>VLOOKUP(INGRESO_MERCADERIA[[#This Row],[CODIGO]],STOCKSANLUIS[],2,FALSE)</f>
        <v>TUBO DE COBRE RIGIDO 5/8" TIPO L X 6MTS (DIAM. EXT)</v>
      </c>
      <c r="C697" s="51">
        <v>0</v>
      </c>
      <c r="D697" s="1"/>
      <c r="E697" s="1">
        <f>VLOOKUP(INGRESO_MERCADERIA[[#This Row],[CODIGO]],STOCKSANLUIS[],7,FALSE)</f>
        <v>0</v>
      </c>
      <c r="F697" s="10"/>
    </row>
    <row r="698" spans="1:6" x14ac:dyDescent="0.25">
      <c r="A698" s="6" t="s">
        <v>1400</v>
      </c>
      <c r="B698" t="str">
        <f>VLOOKUP(INGRESO_MERCADERIA[[#This Row],[CODIGO]],STOCKSANLUIS[],2,FALSE)</f>
        <v>TUBO DE COBRE RIGIDO 3/4" TIPO L X 6MTS (DIAM. EXT)</v>
      </c>
      <c r="C698" s="51">
        <v>0</v>
      </c>
      <c r="D698" s="1"/>
      <c r="E698" s="1">
        <f>VLOOKUP(INGRESO_MERCADERIA[[#This Row],[CODIGO]],STOCKSANLUIS[],7,FALSE)</f>
        <v>0</v>
      </c>
      <c r="F698" s="10"/>
    </row>
    <row r="699" spans="1:6" x14ac:dyDescent="0.25">
      <c r="A699" s="6" t="s">
        <v>1402</v>
      </c>
      <c r="B699" t="str">
        <f>VLOOKUP(INGRESO_MERCADERIA[[#This Row],[CODIGO]],STOCKSANLUIS[],2,FALSE)</f>
        <v>TUBO DE COBRE RIGIDO 7/8" TIPO L X 6MTS (DIAM. EXT)</v>
      </c>
      <c r="C699" s="51">
        <v>0</v>
      </c>
      <c r="D699" s="1"/>
      <c r="E699" s="1">
        <f>VLOOKUP(INGRESO_MERCADERIA[[#This Row],[CODIGO]],STOCKSANLUIS[],7,FALSE)</f>
        <v>0</v>
      </c>
      <c r="F699" s="10"/>
    </row>
    <row r="700" spans="1:6" x14ac:dyDescent="0.25">
      <c r="A700" s="6" t="s">
        <v>1404</v>
      </c>
      <c r="B700" t="str">
        <f>VLOOKUP(INGRESO_MERCADERIA[[#This Row],[CODIGO]],STOCKSANLUIS[],2,FALSE)</f>
        <v>TUBO DE COBRE RIGIDO 1 1/8" TIPO L X 6MTS (DIAM. EXT)</v>
      </c>
      <c r="C700" s="51">
        <v>0</v>
      </c>
      <c r="D700" s="1"/>
      <c r="E700" s="1">
        <f>VLOOKUP(INGRESO_MERCADERIA[[#This Row],[CODIGO]],STOCKSANLUIS[],7,FALSE)</f>
        <v>0</v>
      </c>
      <c r="F700" s="10"/>
    </row>
    <row r="701" spans="1:6" x14ac:dyDescent="0.25">
      <c r="A701" s="6" t="s">
        <v>1406</v>
      </c>
      <c r="B701" t="str">
        <f>VLOOKUP(INGRESO_MERCADERIA[[#This Row],[CODIGO]],STOCKSANLUIS[],2,FALSE)</f>
        <v>TUBO DE COBRE RIGIDO 1 3/8" TIPO L X 6MTS (DIAM. EXT)</v>
      </c>
      <c r="C701" s="51">
        <v>0</v>
      </c>
      <c r="D701" s="1"/>
      <c r="E701" s="1">
        <f>VLOOKUP(INGRESO_MERCADERIA[[#This Row],[CODIGO]],STOCKSANLUIS[],7,FALSE)</f>
        <v>0</v>
      </c>
      <c r="F701" s="10"/>
    </row>
    <row r="702" spans="1:6" x14ac:dyDescent="0.25">
      <c r="A702" s="6" t="s">
        <v>1408</v>
      </c>
      <c r="B702" t="str">
        <f>VLOOKUP(INGRESO_MERCADERIA[[#This Row],[CODIGO]],STOCKSANLUIS[],2,FALSE)</f>
        <v>TUBO DE COBRE RIGIDO 1 5/8" TIPO L X 6MTS (DIAM. EXT)</v>
      </c>
      <c r="C702" s="51">
        <v>0</v>
      </c>
      <c r="D702" s="1"/>
      <c r="E702" s="1">
        <f>VLOOKUP(INGRESO_MERCADERIA[[#This Row],[CODIGO]],STOCKSANLUIS[],7,FALSE)</f>
        <v>0</v>
      </c>
      <c r="F702" s="10"/>
    </row>
    <row r="703" spans="1:6" x14ac:dyDescent="0.25">
      <c r="A703" s="6" t="s">
        <v>1410</v>
      </c>
      <c r="B703" t="str">
        <f>VLOOKUP(INGRESO_MERCADERIA[[#This Row],[CODIGO]],STOCKSANLUIS[],2,FALSE)</f>
        <v>TUBO DE COBRE RIGIDO 2 1/8" TIPO L X 6MTS (DIAM. EXT)</v>
      </c>
      <c r="C703" s="51">
        <v>0</v>
      </c>
      <c r="D703" s="1"/>
      <c r="E703" s="1">
        <f>VLOOKUP(INGRESO_MERCADERIA[[#This Row],[CODIGO]],STOCKSANLUIS[],7,FALSE)</f>
        <v>0</v>
      </c>
      <c r="F703" s="10"/>
    </row>
    <row r="704" spans="1:6" x14ac:dyDescent="0.25">
      <c r="A704" s="6" t="s">
        <v>1412</v>
      </c>
      <c r="B704" t="str">
        <f>VLOOKUP(INGRESO_MERCADERIA[[#This Row],[CODIGO]],STOCKSANLUIS[],2,FALSE)</f>
        <v>TUBO DE COBRE RIGIDO 2 5/8" TIPO L X 6MTS (DIAM. EXT)</v>
      </c>
      <c r="C704" s="51">
        <v>0</v>
      </c>
      <c r="D704" s="1"/>
      <c r="E704" s="1">
        <f>VLOOKUP(INGRESO_MERCADERIA[[#This Row],[CODIGO]],STOCKSANLUIS[],7,FALSE)</f>
        <v>0</v>
      </c>
      <c r="F704" s="10"/>
    </row>
    <row r="705" spans="1:6" x14ac:dyDescent="0.25">
      <c r="A705" s="6" t="s">
        <v>1414</v>
      </c>
      <c r="B705" t="str">
        <f>VLOOKUP(INGRESO_MERCADERIA[[#This Row],[CODIGO]],STOCKSANLUIS[],2,FALSE)</f>
        <v>EVAPORADOR MIPAL HD 265E 220-380-440V/3F/60HZ - BLANCO C/DESHIELO ELÉCTRICO</v>
      </c>
      <c r="C705" s="51">
        <v>0</v>
      </c>
      <c r="D705" s="1"/>
      <c r="E705" s="1">
        <f>VLOOKUP(INGRESO_MERCADERIA[[#This Row],[CODIGO]],STOCKSANLUIS[],7,FALSE)</f>
        <v>0</v>
      </c>
      <c r="F705" s="10"/>
    </row>
    <row r="706" spans="1:6" x14ac:dyDescent="0.25">
      <c r="A706" s="6" t="s">
        <v>1416</v>
      </c>
      <c r="B706" t="str">
        <f>VLOOKUP(INGRESO_MERCADERIA[[#This Row],[CODIGO]],STOCKSANLUIS[],2,FALSE)</f>
        <v>BLOQUE ABE 28X7 DE 3700MM LARGO CON RESISTENCIA 44</v>
      </c>
      <c r="C706" s="51">
        <v>0</v>
      </c>
      <c r="D706" s="1"/>
      <c r="E706" s="1">
        <f>VLOOKUP(INGRESO_MERCADERIA[[#This Row],[CODIGO]],STOCKSANLUIS[],7,FALSE)</f>
        <v>0</v>
      </c>
      <c r="F706" s="10"/>
    </row>
    <row r="707" spans="1:6" x14ac:dyDescent="0.25">
      <c r="A707" s="6" t="s">
        <v>1418</v>
      </c>
      <c r="B707" t="str">
        <f>VLOOKUP(INGRESO_MERCADERIA[[#This Row],[CODIGO]],STOCKSANLUIS[],2,FALSE)</f>
        <v>BLOQUE ABE 28X5 DE 3700MM LARGO CON RESISTENCIA 44</v>
      </c>
      <c r="C707" s="51">
        <v>0</v>
      </c>
      <c r="D707" s="1"/>
      <c r="E707" s="1">
        <f>VLOOKUP(INGRESO_MERCADERIA[[#This Row],[CODIGO]],STOCKSANLUIS[],7,FALSE)</f>
        <v>0</v>
      </c>
      <c r="F707" s="10"/>
    </row>
    <row r="708" spans="1:6" x14ac:dyDescent="0.25">
      <c r="A708" s="6" t="s">
        <v>1420</v>
      </c>
      <c r="B708" t="str">
        <f>VLOOKUP(INGRESO_MERCADERIA[[#This Row],[CODIGO]],STOCKSANLUIS[],2,FALSE)</f>
        <v>EVAPORADOR MIPAL MI 078E  220V/1F/60HZ - BLANCO C/DESHIELO ELÉCTRICO - GS2E07802</v>
      </c>
      <c r="C708" s="51">
        <v>0</v>
      </c>
      <c r="D708" s="1"/>
      <c r="E708" s="1">
        <f>VLOOKUP(INGRESO_MERCADERIA[[#This Row],[CODIGO]],STOCKSANLUIS[],7,FALSE)</f>
        <v>0</v>
      </c>
      <c r="F708" s="10"/>
    </row>
    <row r="709" spans="1:6" x14ac:dyDescent="0.25">
      <c r="A709" s="6" t="s">
        <v>1422</v>
      </c>
      <c r="B709" t="str">
        <f>VLOOKUP(INGRESO_MERCADERIA[[#This Row],[CODIGO]],STOCKSANLUIS[],2,FALSE)</f>
        <v>EVAPORADOR MIPAL HDL 103E 220-380-440V/3F/60HZ - BLANCO C/DESHIELO ELÉCTRICO - HL2E103</v>
      </c>
      <c r="C709" s="51">
        <v>0</v>
      </c>
      <c r="D709" s="1"/>
      <c r="E709" s="1">
        <f>VLOOKUP(INGRESO_MERCADERIA[[#This Row],[CODIGO]],STOCKSANLUIS[],7,FALSE)</f>
        <v>0</v>
      </c>
      <c r="F709" s="10"/>
    </row>
    <row r="710" spans="1:6" x14ac:dyDescent="0.25">
      <c r="A710" s="6" t="s">
        <v>1424</v>
      </c>
      <c r="B710" t="str">
        <f>VLOOKUP(INGRESO_MERCADERIA[[#This Row],[CODIGO]],STOCKSANLUIS[],2,FALSE)</f>
        <v>EVAPORADOR MIPAL HD 138E 220-380-440V/3F/60HZ - BLANCO C/DESHIELO ELÉCTRICO</v>
      </c>
      <c r="C710" s="51">
        <v>0</v>
      </c>
      <c r="D710" s="1"/>
      <c r="E710" s="1">
        <f>VLOOKUP(INGRESO_MERCADERIA[[#This Row],[CODIGO]],STOCKSANLUIS[],7,FALSE)</f>
        <v>0</v>
      </c>
      <c r="F710" s="10"/>
    </row>
    <row r="711" spans="1:6" x14ac:dyDescent="0.25">
      <c r="A711" s="6" t="s">
        <v>1426</v>
      </c>
      <c r="B711" t="str">
        <f>VLOOKUP(INGRESO_MERCADERIA[[#This Row],[CODIGO]],STOCKSANLUIS[],2,FALSE)</f>
        <v>EVAPORADOR MIPAL HD 208E 220-380-440V/3F/60HZ - BLANCO C/DESHIELO ELÉCTRICO</v>
      </c>
      <c r="C711" s="51">
        <v>0</v>
      </c>
      <c r="D711" s="1"/>
      <c r="E711" s="1">
        <f>VLOOKUP(INGRESO_MERCADERIA[[#This Row],[CODIGO]],STOCKSANLUIS[],7,FALSE)</f>
        <v>0</v>
      </c>
      <c r="F711" s="10"/>
    </row>
    <row r="712" spans="1:6" x14ac:dyDescent="0.25">
      <c r="A712" s="6" t="s">
        <v>1428</v>
      </c>
      <c r="B712" t="str">
        <f>VLOOKUP(INGRESO_MERCADERIA[[#This Row],[CODIGO]],STOCKSANLUIS[],2,FALSE)</f>
        <v>EVAPORADOR MIPAL HD 173E 220-380-440V/3F/60HZ - BLANCO C/DESHIELO ELÉCTRICO</v>
      </c>
      <c r="C712" s="51">
        <v>0</v>
      </c>
      <c r="D712" s="1"/>
      <c r="E712" s="1">
        <f>VLOOKUP(INGRESO_MERCADERIA[[#This Row],[CODIGO]],STOCKSANLUIS[],7,FALSE)</f>
        <v>0</v>
      </c>
      <c r="F712" s="10"/>
    </row>
    <row r="713" spans="1:6" x14ac:dyDescent="0.25">
      <c r="A713" s="6" t="s">
        <v>1430</v>
      </c>
      <c r="B713" t="str">
        <f>VLOOKUP(INGRESO_MERCADERIA[[#This Row],[CODIGO]],STOCKSANLUIS[],2,FALSE)</f>
        <v>EVAPORADOR MIPAL HD 318E 220-380-440V/3F/60HZ - BLANCO C/DESHIELO ELÉCTRICO</v>
      </c>
      <c r="C713" s="51">
        <v>0</v>
      </c>
      <c r="D713" s="1"/>
      <c r="E713" s="1">
        <f>VLOOKUP(INGRESO_MERCADERIA[[#This Row],[CODIGO]],STOCKSANLUIS[],7,FALSE)</f>
        <v>0</v>
      </c>
      <c r="F713" s="10"/>
    </row>
    <row r="714" spans="1:6" x14ac:dyDescent="0.25">
      <c r="A714" s="6" t="s">
        <v>1432</v>
      </c>
      <c r="B714" t="str">
        <f>VLOOKUP(INGRESO_MERCADERIA[[#This Row],[CODIGO]],STOCKSANLUIS[],2,FALSE)</f>
        <v>EVAPORADOR MIPAL HDHB 223E 220-380-440V/3F/60HZ - BLANCO C/DESHIELO ELÉCTRICO</v>
      </c>
      <c r="C714" s="51">
        <v>0</v>
      </c>
      <c r="D714" s="1"/>
      <c r="E714" s="1">
        <f>VLOOKUP(INGRESO_MERCADERIA[[#This Row],[CODIGO]],STOCKSANLUIS[],7,FALSE)</f>
        <v>0</v>
      </c>
      <c r="F714" s="10"/>
    </row>
    <row r="715" spans="1:6" x14ac:dyDescent="0.25">
      <c r="A715" s="6" t="s">
        <v>1434</v>
      </c>
      <c r="B715" t="str">
        <f>VLOOKUP(INGRESO_MERCADERIA[[#This Row],[CODIGO]],STOCKSANLUIS[],2,FALSE)</f>
        <v>EVAPORADOR MIPAL MI 094E  220V/1F/60HZ - BLANCO C/DESHIELO ELÉCTRICO</v>
      </c>
      <c r="C715" s="51">
        <v>0</v>
      </c>
      <c r="D715" s="1"/>
      <c r="E715" s="1">
        <f>VLOOKUP(INGRESO_MERCADERIA[[#This Row],[CODIGO]],STOCKSANLUIS[],7,FALSE)</f>
        <v>0</v>
      </c>
      <c r="F715" s="10"/>
    </row>
    <row r="716" spans="1:6" x14ac:dyDescent="0.25">
      <c r="A716" s="6" t="s">
        <v>1436</v>
      </c>
      <c r="B716" t="str">
        <f>VLOOKUP(INGRESO_MERCADERIA[[#This Row],[CODIGO]],STOCKSANLUIS[],2,FALSE)</f>
        <v>EVAPORADOR MIPAL MI 125E  220V/1F/60HZ - BLANCO C/DESHIELO ELÉCTRICO - GS2E12502</v>
      </c>
      <c r="C716" s="51">
        <v>0</v>
      </c>
      <c r="D716" s="1"/>
      <c r="E716" s="1">
        <f>VLOOKUP(INGRESO_MERCADERIA[[#This Row],[CODIGO]],STOCKSANLUIS[],7,FALSE)</f>
        <v>0</v>
      </c>
      <c r="F716" s="10"/>
    </row>
    <row r="717" spans="1:6" x14ac:dyDescent="0.25">
      <c r="A717" s="6" t="s">
        <v>1438</v>
      </c>
      <c r="B717" t="str">
        <f>VLOOKUP(INGRESO_MERCADERIA[[#This Row],[CODIGO]],STOCKSANLUIS[],2,FALSE)</f>
        <v>EVAPORADOR MIPAL MI 015E  220V/1F/60HZ - BLANCO C/DESHIELO ELÉCTRICO - GS2E01502</v>
      </c>
      <c r="C717" s="51">
        <v>0</v>
      </c>
      <c r="D717" s="1"/>
      <c r="E717" s="1">
        <f>VLOOKUP(INGRESO_MERCADERIA[[#This Row],[CODIGO]],STOCKSANLUIS[],7,FALSE)</f>
        <v>0</v>
      </c>
      <c r="F717" s="10"/>
    </row>
    <row r="718" spans="1:6" x14ac:dyDescent="0.25">
      <c r="A718" s="6" t="s">
        <v>1440</v>
      </c>
      <c r="B718" t="str">
        <f>VLOOKUP(INGRESO_MERCADERIA[[#This Row],[CODIGO]],STOCKSANLUIS[],2,FALSE)</f>
        <v>EVAPORADOR MIPAL MI 031E  220V/1F/60HZ - BLANCO C/DESHIELO ELÉCTRICO - GS2E03102</v>
      </c>
      <c r="C718" s="51">
        <v>0</v>
      </c>
      <c r="D718" s="1"/>
      <c r="E718" s="1">
        <f>VLOOKUP(INGRESO_MERCADERIA[[#This Row],[CODIGO]],STOCKSANLUIS[],7,FALSE)</f>
        <v>0</v>
      </c>
      <c r="F718" s="10"/>
    </row>
    <row r="719" spans="1:6" x14ac:dyDescent="0.25">
      <c r="A719" s="6" t="s">
        <v>1442</v>
      </c>
      <c r="B719" t="str">
        <f>VLOOKUP(INGRESO_MERCADERIA[[#This Row],[CODIGO]],STOCKSANLUIS[],2,FALSE)</f>
        <v>EVAPORADOR MIPAL MI 038E  220V/1F/60HZ - BLANCO C/DESHIELO ELÉCTRICO - GS2E03802</v>
      </c>
      <c r="C719" s="51">
        <v>0</v>
      </c>
      <c r="D719" s="1"/>
      <c r="E719" s="1">
        <f>VLOOKUP(INGRESO_MERCADERIA[[#This Row],[CODIGO]],STOCKSANLUIS[],7,FALSE)</f>
        <v>0</v>
      </c>
      <c r="F719" s="10"/>
    </row>
    <row r="720" spans="1:6" x14ac:dyDescent="0.25">
      <c r="A720" s="6" t="s">
        <v>1444</v>
      </c>
      <c r="B720" t="str">
        <f>VLOOKUP(INGRESO_MERCADERIA[[#This Row],[CODIGO]],STOCKSANLUIS[],2,FALSE)</f>
        <v>EVAPORADOR MIPAL MI 051E  220V/1F/60HZ - BLANCO C/DESHIELO ELÉCTRICO - GS2E05102</v>
      </c>
      <c r="C720" s="51">
        <v>1</v>
      </c>
      <c r="D720" s="1"/>
      <c r="E720" s="1" t="str">
        <f>VLOOKUP(INGRESO_MERCADERIA[[#This Row],[CODIGO]],STOCKSANLUIS[],7,FALSE)</f>
        <v>C</v>
      </c>
      <c r="F720" s="10"/>
    </row>
    <row r="721" spans="1:6" x14ac:dyDescent="0.25">
      <c r="A721" s="6" t="s">
        <v>1446</v>
      </c>
      <c r="B721" t="str">
        <f>VLOOKUP(INGRESO_MERCADERIA[[#This Row],[CODIGO]],STOCKSANLUIS[],2,FALSE)</f>
        <v>EVAPORADOR MIPAL MI 062E  220V/1F/60HZ - BLANCO C/DESHIELO ELÉCTRICO - GS2E06202</v>
      </c>
      <c r="C721" s="51">
        <v>0</v>
      </c>
      <c r="D721" s="1"/>
      <c r="E721" s="1">
        <f>VLOOKUP(INGRESO_MERCADERIA[[#This Row],[CODIGO]],STOCKSANLUIS[],7,FALSE)</f>
        <v>0</v>
      </c>
      <c r="F721" s="10"/>
    </row>
    <row r="722" spans="1:6" x14ac:dyDescent="0.25">
      <c r="A722" s="6" t="s">
        <v>1448</v>
      </c>
      <c r="B722" t="str">
        <f>VLOOKUP(INGRESO_MERCADERIA[[#This Row],[CODIGO]],STOCKSANLUIS[],2,FALSE)</f>
        <v>EVAPORADOR MIPAL EVIB 662E 380V/3/60HZ - BLANCO</v>
      </c>
      <c r="C722" s="51">
        <v>0</v>
      </c>
      <c r="D722" s="1"/>
      <c r="E722" s="1">
        <f>VLOOKUP(INGRESO_MERCADERIA[[#This Row],[CODIGO]],STOCKSANLUIS[],7,FALSE)</f>
        <v>0</v>
      </c>
      <c r="F722" s="10"/>
    </row>
    <row r="723" spans="1:6" x14ac:dyDescent="0.25">
      <c r="A723" s="6" t="s">
        <v>1450</v>
      </c>
      <c r="B723" t="str">
        <f>VLOOKUP(INGRESO_MERCADERIA[[#This Row],[CODIGO]],STOCKSANLUIS[],2,FALSE)</f>
        <v xml:space="preserve">LIMPIADOR PARA CONDENSADOR - TT-8-R+ - TOP-PRO </v>
      </c>
      <c r="C723" s="51">
        <v>0</v>
      </c>
      <c r="D723" s="1"/>
      <c r="E723" s="1">
        <f>VLOOKUP(INGRESO_MERCADERIA[[#This Row],[CODIGO]],STOCKSANLUIS[],7,FALSE)</f>
        <v>0</v>
      </c>
      <c r="F723" s="10"/>
    </row>
    <row r="724" spans="1:6" x14ac:dyDescent="0.25">
      <c r="A724" s="6" t="s">
        <v>1452</v>
      </c>
      <c r="B724" t="str">
        <f>VLOOKUP(INGRESO_MERCADERIA[[#This Row],[CODIGO]],STOCKSANLUIS[],2,FALSE)</f>
        <v xml:space="preserve">DUCTO FLEXIBLE TH- FLEX 6" X 25´ </v>
      </c>
      <c r="C724" s="51">
        <v>0</v>
      </c>
      <c r="D724" s="1"/>
      <c r="E724" s="1">
        <f>VLOOKUP(INGRESO_MERCADERIA[[#This Row],[CODIGO]],STOCKSANLUIS[],7,FALSE)</f>
        <v>0</v>
      </c>
      <c r="F724" s="10"/>
    </row>
    <row r="725" spans="1:6" x14ac:dyDescent="0.25">
      <c r="A725" s="6" t="s">
        <v>1454</v>
      </c>
      <c r="B725" t="str">
        <f>VLOOKUP(INGRESO_MERCADERIA[[#This Row],[CODIGO]],STOCKSANLUIS[],2,FALSE)</f>
        <v xml:space="preserve">DUCTO FLEXIBLE TH- FLEX 8" X 25´ </v>
      </c>
      <c r="C725" s="51">
        <v>0</v>
      </c>
      <c r="D725" s="1"/>
      <c r="E725" s="1">
        <f>VLOOKUP(INGRESO_MERCADERIA[[#This Row],[CODIGO]],STOCKSANLUIS[],7,FALSE)</f>
        <v>0</v>
      </c>
      <c r="F725" s="10"/>
    </row>
    <row r="726" spans="1:6" x14ac:dyDescent="0.25">
      <c r="A726" s="6" t="s">
        <v>1456</v>
      </c>
      <c r="B726" t="str">
        <f>VLOOKUP(INGRESO_MERCADERIA[[#This Row],[CODIGO]],STOCKSANLUIS[],2,FALSE)</f>
        <v xml:space="preserve">DUCTO FLEXIBLE TH- FLEX 10" X 25´ </v>
      </c>
      <c r="C726" s="51">
        <v>0</v>
      </c>
      <c r="D726" s="1"/>
      <c r="E726" s="1">
        <f>VLOOKUP(INGRESO_MERCADERIA[[#This Row],[CODIGO]],STOCKSANLUIS[],7,FALSE)</f>
        <v>0</v>
      </c>
      <c r="F726" s="10"/>
    </row>
    <row r="727" spans="1:6" x14ac:dyDescent="0.25">
      <c r="A727" s="6" t="s">
        <v>1458</v>
      </c>
      <c r="B727" t="str">
        <f>VLOOKUP(INGRESO_MERCADERIA[[#This Row],[CODIGO]],STOCKSANLUIS[],2,FALSE)</f>
        <v xml:space="preserve">DUCTO FLEXIBLE TH- FLEX 12" X 25´ </v>
      </c>
      <c r="C727" s="51">
        <v>0</v>
      </c>
      <c r="D727" s="1"/>
      <c r="E727" s="1">
        <f>VLOOKUP(INGRESO_MERCADERIA[[#This Row],[CODIGO]],STOCKSANLUIS[],7,FALSE)</f>
        <v>0</v>
      </c>
      <c r="F727" s="10"/>
    </row>
    <row r="728" spans="1:6" x14ac:dyDescent="0.25">
      <c r="A728" s="6" t="s">
        <v>1460</v>
      </c>
      <c r="B728" t="str">
        <f>VLOOKUP(INGRESO_MERCADERIA[[#This Row],[CODIGO]],STOCKSANLUIS[],2,FALSE)</f>
        <v>CONTROLADOR DIGITAL DE PRESION PARA RACKS PCT-3001 PLUS - VER.02 - 12 VDC - FULL GAUGE</v>
      </c>
      <c r="C728" s="51">
        <v>1</v>
      </c>
      <c r="D728" s="1"/>
      <c r="E728" s="1" t="str">
        <f>VLOOKUP(INGRESO_MERCADERIA[[#This Row],[CODIGO]],STOCKSANLUIS[],7,FALSE)</f>
        <v>A</v>
      </c>
      <c r="F728" s="10"/>
    </row>
    <row r="729" spans="1:6" x14ac:dyDescent="0.25">
      <c r="A729" s="6" t="s">
        <v>1462</v>
      </c>
      <c r="B729" t="str">
        <f>VLOOKUP(INGRESO_MERCADERIA[[#This Row],[CODIGO]],STOCKSANLUIS[],2,FALSE)</f>
        <v>UNIDAD CONDENSADORA BITZER LH84/4DC-5.2Y SA - 5.0HP 220V/3  CON CUADRO ELECTRICO Y GABINETE DE PROTECCION</v>
      </c>
      <c r="C729" s="51">
        <v>0</v>
      </c>
      <c r="D729" s="1"/>
      <c r="E729" s="1">
        <f>VLOOKUP(INGRESO_MERCADERIA[[#This Row],[CODIGO]],STOCKSANLUIS[],7,FALSE)</f>
        <v>0</v>
      </c>
      <c r="F729" s="10"/>
    </row>
    <row r="730" spans="1:6" x14ac:dyDescent="0.25">
      <c r="A730" s="6" t="s">
        <v>1464</v>
      </c>
      <c r="B730" t="str">
        <f>VLOOKUP(INGRESO_MERCADERIA[[#This Row],[CODIGO]],STOCKSANLUIS[],2,FALSE)</f>
        <v>MANGA AISLANTE CI-M-022 DE 7/8" X 3/4" - ARMAFLEX/ARMACELL</v>
      </c>
      <c r="C730" s="51">
        <v>31</v>
      </c>
      <c r="D730" s="1"/>
      <c r="E730" s="1" t="str">
        <f>VLOOKUP(INGRESO_MERCADERIA[[#This Row],[CODIGO]],STOCKSANLUIS[],7,FALSE)</f>
        <v>A</v>
      </c>
      <c r="F730" s="10"/>
    </row>
    <row r="731" spans="1:6" x14ac:dyDescent="0.25">
      <c r="A731" s="6" t="s">
        <v>1466</v>
      </c>
      <c r="B731" t="str">
        <f>VLOOKUP(INGRESO_MERCADERIA[[#This Row],[CODIGO]],STOCKSANLUIS[],2,FALSE)</f>
        <v>MANGA AISLANTE CI-M-028 DE 1 1/8" X 3/4" - ARMAFLEX/ARMACELL</v>
      </c>
      <c r="C731" s="51">
        <v>24</v>
      </c>
      <c r="D731" s="1"/>
      <c r="E731" s="1" t="str">
        <f>VLOOKUP(INGRESO_MERCADERIA[[#This Row],[CODIGO]],STOCKSANLUIS[],7,FALSE)</f>
        <v>A</v>
      </c>
      <c r="F731" s="10"/>
    </row>
    <row r="732" spans="1:6" x14ac:dyDescent="0.25">
      <c r="A732" s="6" t="s">
        <v>1468</v>
      </c>
      <c r="B732" t="str">
        <f>VLOOKUP(INGRESO_MERCADERIA[[#This Row],[CODIGO]],STOCKSANLUIS[],2,FALSE)</f>
        <v>MANGA AISLANTE CI-M-035 DE 1 3/8" X 3/4" - ARMAFLEX/ARMACELL</v>
      </c>
      <c r="C732" s="51">
        <v>23</v>
      </c>
      <c r="D732" s="1"/>
      <c r="E732" s="1" t="str">
        <f>VLOOKUP(INGRESO_MERCADERIA[[#This Row],[CODIGO]],STOCKSANLUIS[],7,FALSE)</f>
        <v>A</v>
      </c>
      <c r="F732" s="10"/>
    </row>
    <row r="733" spans="1:6" x14ac:dyDescent="0.25">
      <c r="A733" s="6" t="s">
        <v>1470</v>
      </c>
      <c r="B733" t="str">
        <f>VLOOKUP(INGRESO_MERCADERIA[[#This Row],[CODIGO]],STOCKSANLUIS[],2,FALSE)</f>
        <v>MANGA AISLANTE CI-M-042 DE 1 5/8" X 3/4" - ARMAFLEX/ARMACELL</v>
      </c>
      <c r="C733" s="51">
        <v>11</v>
      </c>
      <c r="D733" s="1"/>
      <c r="E733" s="1" t="str">
        <f>VLOOKUP(INGRESO_MERCADERIA[[#This Row],[CODIGO]],STOCKSANLUIS[],7,FALSE)</f>
        <v>A</v>
      </c>
      <c r="F733" s="10"/>
    </row>
    <row r="734" spans="1:6" x14ac:dyDescent="0.25">
      <c r="A734" s="6" t="s">
        <v>1472</v>
      </c>
      <c r="B734" t="str">
        <f>VLOOKUP(INGRESO_MERCADERIA[[#This Row],[CODIGO]],STOCKSANLUIS[],2,FALSE)</f>
        <v>MANGA AISLANTE CI-M-054 DE 2 1/8" X 3/4" - ARMAFLEX/ARMACELL</v>
      </c>
      <c r="C734" s="51">
        <v>24</v>
      </c>
      <c r="D734" s="1"/>
      <c r="E734" s="1" t="str">
        <f>VLOOKUP(INGRESO_MERCADERIA[[#This Row],[CODIGO]],STOCKSANLUIS[],7,FALSE)</f>
        <v>A</v>
      </c>
      <c r="F734" s="10"/>
    </row>
    <row r="735" spans="1:6" x14ac:dyDescent="0.25">
      <c r="A735" s="6" t="s">
        <v>1474</v>
      </c>
      <c r="B735" t="str">
        <f>VLOOKUP(INGRESO_MERCADERIA[[#This Row],[CODIGO]],STOCKSANLUIS[],2,FALSE)</f>
        <v>MANGA AISLANTE CI-M-067 DE 2 5/8" X 3/4" - ARMAFLEX/ARMACELL</v>
      </c>
      <c r="C735" s="51">
        <v>6</v>
      </c>
      <c r="D735" s="1"/>
      <c r="E735" s="1" t="str">
        <f>VLOOKUP(INGRESO_MERCADERIA[[#This Row],[CODIGO]],STOCKSANLUIS[],7,FALSE)</f>
        <v>A</v>
      </c>
      <c r="F735" s="10"/>
    </row>
    <row r="736" spans="1:6" x14ac:dyDescent="0.25">
      <c r="A736" s="6" t="s">
        <v>1476</v>
      </c>
      <c r="B736" t="str">
        <f>VLOOKUP(INGRESO_MERCADERIA[[#This Row],[CODIGO]],STOCKSANLUIS[],2,FALSE)</f>
        <v>MOTOVENTILADOR EVAP+REJILLA ZIEHL-ABEGG 230-380/3/60 FN040-4DA.0F.V7P1- 400MM</v>
      </c>
      <c r="C736" s="51">
        <v>0</v>
      </c>
      <c r="D736" s="1"/>
      <c r="E736" s="1">
        <f>VLOOKUP(INGRESO_MERCADERIA[[#This Row],[CODIGO]],STOCKSANLUIS[],7,FALSE)</f>
        <v>0</v>
      </c>
      <c r="F736" s="10"/>
    </row>
    <row r="737" spans="1:6" x14ac:dyDescent="0.25">
      <c r="A737" s="6" t="s">
        <v>1478</v>
      </c>
      <c r="B737" t="str">
        <f>VLOOKUP(INGRESO_MERCADERIA[[#This Row],[CODIGO]],STOCKSANLUIS[],2,FALSE)</f>
        <v>PANEL FRIO POL-50  1.15 X 0.5 BL/BL DE 4.20M</v>
      </c>
      <c r="C737" s="51">
        <v>0</v>
      </c>
      <c r="D737" s="1"/>
      <c r="E737" s="1">
        <f>VLOOKUP(INGRESO_MERCADERIA[[#This Row],[CODIGO]],STOCKSANLUIS[],7,FALSE)</f>
        <v>0</v>
      </c>
      <c r="F737" s="10"/>
    </row>
    <row r="738" spans="1:6" x14ac:dyDescent="0.25">
      <c r="A738" s="6" t="s">
        <v>1480</v>
      </c>
      <c r="B738" t="str">
        <f>VLOOKUP(INGRESO_MERCADERIA[[#This Row],[CODIGO]],STOCKSANLUIS[],2,FALSE)</f>
        <v>PANEL FRIO POL-50  1.15 X 0.5 BL/BL DE 6.85M</v>
      </c>
      <c r="C738" s="51">
        <v>0</v>
      </c>
      <c r="D738" s="1"/>
      <c r="E738" s="1">
        <f>VLOOKUP(INGRESO_MERCADERIA[[#This Row],[CODIGO]],STOCKSANLUIS[],7,FALSE)</f>
        <v>0</v>
      </c>
      <c r="F738" s="10"/>
    </row>
    <row r="739" spans="1:6" x14ac:dyDescent="0.25">
      <c r="A739" s="6" t="s">
        <v>1482</v>
      </c>
      <c r="B739" t="str">
        <f>VLOOKUP(INGRESO_MERCADERIA[[#This Row],[CODIGO]],STOCKSANLUIS[],2,FALSE)</f>
        <v>PANEL FRIO POL-50  1.15 X 0.5 BL/BL DE 6.55M</v>
      </c>
      <c r="C739" s="51">
        <v>0</v>
      </c>
      <c r="D739" s="1"/>
      <c r="E739" s="1">
        <f>VLOOKUP(INGRESO_MERCADERIA[[#This Row],[CODIGO]],STOCKSANLUIS[],7,FALSE)</f>
        <v>0</v>
      </c>
      <c r="F739" s="10"/>
    </row>
    <row r="740" spans="1:6" x14ac:dyDescent="0.25">
      <c r="A740" s="6" t="s">
        <v>1484</v>
      </c>
      <c r="B740" t="str">
        <f>VLOOKUP(INGRESO_MERCADERIA[[#This Row],[CODIGO]],STOCKSANLUIS[],2,FALSE)</f>
        <v>PANEL FRIO POL-50  1.15 X 0.5 BL/BL DE 6.45M</v>
      </c>
      <c r="C740" s="51">
        <v>0</v>
      </c>
      <c r="D740" s="1"/>
      <c r="E740" s="1">
        <f>VLOOKUP(INGRESO_MERCADERIA[[#This Row],[CODIGO]],STOCKSANLUIS[],7,FALSE)</f>
        <v>0</v>
      </c>
      <c r="F740" s="10"/>
    </row>
    <row r="741" spans="1:6" x14ac:dyDescent="0.25">
      <c r="A741" s="6" t="s">
        <v>1486</v>
      </c>
      <c r="B741" t="str">
        <f>VLOOKUP(INGRESO_MERCADERIA[[#This Row],[CODIGO]],STOCKSANLUIS[],2,FALSE)</f>
        <v>PANEL FRIO POL-50  1.15 X 0.5 BL/BL DE 4.50M</v>
      </c>
      <c r="C741" s="51">
        <v>0</v>
      </c>
      <c r="D741" s="1"/>
      <c r="E741" s="1">
        <f>VLOOKUP(INGRESO_MERCADERIA[[#This Row],[CODIGO]],STOCKSANLUIS[],7,FALSE)</f>
        <v>0</v>
      </c>
      <c r="F741" s="10"/>
    </row>
    <row r="742" spans="1:6" x14ac:dyDescent="0.25">
      <c r="A742" s="6" t="s">
        <v>1488</v>
      </c>
      <c r="B742" t="str">
        <f>VLOOKUP(INGRESO_MERCADERIA[[#This Row],[CODIGO]],STOCKSANLUIS[],2,FALSE)</f>
        <v>PANEL FRIO POL-100  1.15 X 4.80 MTS</v>
      </c>
      <c r="C742" s="51">
        <v>0</v>
      </c>
      <c r="D742" s="1"/>
      <c r="E742" s="1">
        <f>VLOOKUP(INGRESO_MERCADERIA[[#This Row],[CODIGO]],STOCKSANLUIS[],7,FALSE)</f>
        <v>0</v>
      </c>
      <c r="F742" s="10"/>
    </row>
    <row r="743" spans="1:6" x14ac:dyDescent="0.25">
      <c r="A743" s="6" t="s">
        <v>1490</v>
      </c>
      <c r="B743" t="str">
        <f>VLOOKUP(INGRESO_MERCADERIA[[#This Row],[CODIGO]],STOCKSANLUIS[],2,FALSE)</f>
        <v>EVAPORADOR MIPAL  BV 077A  220V/1/60HZ</v>
      </c>
      <c r="C743" s="51">
        <v>0</v>
      </c>
      <c r="D743" s="1"/>
      <c r="E743" s="1">
        <f>VLOOKUP(INGRESO_MERCADERIA[[#This Row],[CODIGO]],STOCKSANLUIS[],7,FALSE)</f>
        <v>0</v>
      </c>
      <c r="F743" s="10"/>
    </row>
    <row r="744" spans="1:6" x14ac:dyDescent="0.25">
      <c r="A744" s="6" t="s">
        <v>1492</v>
      </c>
      <c r="B744" t="str">
        <f>VLOOKUP(INGRESO_MERCADERIA[[#This Row],[CODIGO]],STOCKSANLUIS[],2,FALSE)</f>
        <v>BLOQUE ABE 38X10R PARA TUNEL CON RESISTENCIA 440V</v>
      </c>
      <c r="C744" s="51">
        <v>0</v>
      </c>
      <c r="D744" s="1"/>
      <c r="E744" s="1">
        <f>VLOOKUP(INGRESO_MERCADERIA[[#This Row],[CODIGO]],STOCKSANLUIS[],7,FALSE)</f>
        <v>0</v>
      </c>
      <c r="F744" s="10"/>
    </row>
    <row r="745" spans="1:6" x14ac:dyDescent="0.25">
      <c r="A745" s="6" t="s">
        <v>1494</v>
      </c>
      <c r="B745" t="str">
        <f>VLOOKUP(INGRESO_MERCADERIA[[#This Row],[CODIGO]],STOCKSANLUIS[],2,FALSE)</f>
        <v>GAS REFRIGERANTE R-507 X 11.30 KG - DONGYUE</v>
      </c>
      <c r="C745" s="51">
        <v>0</v>
      </c>
      <c r="D745" s="1"/>
      <c r="E745" s="1">
        <f>VLOOKUP(INGRESO_MERCADERIA[[#This Row],[CODIGO]],STOCKSANLUIS[],7,FALSE)</f>
        <v>0</v>
      </c>
      <c r="F745" s="10"/>
    </row>
    <row r="746" spans="1:6" x14ac:dyDescent="0.25">
      <c r="A746" s="6" t="s">
        <v>1496</v>
      </c>
      <c r="B746" t="str">
        <f>VLOOKUP(INGRESO_MERCADERIA[[#This Row],[CODIGO]],STOCKSANLUIS[],2,FALSE)</f>
        <v>GAS REFRIGERANTE R-404 A X 10.90 KG - DONGYUE</v>
      </c>
      <c r="C746" s="51">
        <v>0</v>
      </c>
      <c r="D746" s="1"/>
      <c r="E746" s="1">
        <f>VLOOKUP(INGRESO_MERCADERIA[[#This Row],[CODIGO]],STOCKSANLUIS[],7,FALSE)</f>
        <v>0</v>
      </c>
      <c r="F746" s="10"/>
    </row>
    <row r="747" spans="1:6" x14ac:dyDescent="0.25">
      <c r="A747" s="6" t="s">
        <v>1498</v>
      </c>
      <c r="B747" t="str">
        <f>VLOOKUP(INGRESO_MERCADERIA[[#This Row],[CODIGO]],STOCKSANLUIS[],2,FALSE)</f>
        <v>GAS REFRIGERANTE R-407C X 11.30 KG - DONGYUE</v>
      </c>
      <c r="C747" s="51">
        <v>0</v>
      </c>
      <c r="D747" s="1"/>
      <c r="E747" s="1">
        <f>VLOOKUP(INGRESO_MERCADERIA[[#This Row],[CODIGO]],STOCKSANLUIS[],7,FALSE)</f>
        <v>0</v>
      </c>
      <c r="F747" s="10"/>
    </row>
    <row r="748" spans="1:6" x14ac:dyDescent="0.25">
      <c r="A748" s="6" t="s">
        <v>1500</v>
      </c>
      <c r="B748" t="str">
        <f>VLOOKUP(INGRESO_MERCADERIA[[#This Row],[CODIGO]],STOCKSANLUIS[],2,FALSE)</f>
        <v>GAS REFRIGERANTE R-410A X 11.30 KG - DONGYUE</v>
      </c>
      <c r="C748" s="51">
        <v>0</v>
      </c>
      <c r="D748" s="1"/>
      <c r="E748" s="1">
        <f>VLOOKUP(INGRESO_MERCADERIA[[#This Row],[CODIGO]],STOCKSANLUIS[],7,FALSE)</f>
        <v>0</v>
      </c>
      <c r="F748" s="10"/>
    </row>
    <row r="749" spans="1:6" x14ac:dyDescent="0.25">
      <c r="A749" s="6" t="s">
        <v>1502</v>
      </c>
      <c r="B749" t="str">
        <f>VLOOKUP(INGRESO_MERCADERIA[[#This Row],[CODIGO]],STOCKSANLUIS[],2,FALSE)</f>
        <v>ORIFICIO Nº9 PARA TE-20 COD. 067B2773</v>
      </c>
      <c r="C749" s="51">
        <v>3</v>
      </c>
      <c r="D749" s="1"/>
      <c r="E749" s="1" t="str">
        <f>VLOOKUP(INGRESO_MERCADERIA[[#This Row],[CODIGO]],STOCKSANLUIS[],7,FALSE)</f>
        <v>A</v>
      </c>
      <c r="F749" s="10"/>
    </row>
    <row r="750" spans="1:6" x14ac:dyDescent="0.25">
      <c r="A750" s="6" t="s">
        <v>1504</v>
      </c>
      <c r="B750" t="str">
        <f>VLOOKUP(INGRESO_MERCADERIA[[#This Row],[CODIGO]],STOCKSANLUIS[],2,FALSE)</f>
        <v>ELEMENTO TERMOSTATICO DANFOSS TEX-12 MOP +15° - COD. 067B3227</v>
      </c>
      <c r="C750" s="51">
        <v>0</v>
      </c>
      <c r="D750" s="1"/>
      <c r="E750" s="1">
        <f>VLOOKUP(INGRESO_MERCADERIA[[#This Row],[CODIGO]],STOCKSANLUIS[],7,FALSE)</f>
        <v>0</v>
      </c>
      <c r="F750" s="10"/>
    </row>
    <row r="751" spans="1:6" x14ac:dyDescent="0.25">
      <c r="A751" s="6" t="s">
        <v>1506</v>
      </c>
      <c r="B751" t="str">
        <f>VLOOKUP(INGRESO_MERCADERIA[[#This Row],[CODIGO]],STOCKSANLUIS[],2,FALSE)</f>
        <v>ELEMENTO TERMOSTATICO DANFOSS TEN-5 COD 067B3297</v>
      </c>
      <c r="C751" s="51">
        <v>1</v>
      </c>
      <c r="D751" s="1"/>
      <c r="E751" s="1" t="str">
        <f>VLOOKUP(INGRESO_MERCADERIA[[#This Row],[CODIGO]],STOCKSANLUIS[],7,FALSE)</f>
        <v>A</v>
      </c>
      <c r="F751" s="10"/>
    </row>
    <row r="752" spans="1:6" x14ac:dyDescent="0.25">
      <c r="A752" s="6" t="s">
        <v>1508</v>
      </c>
      <c r="B752" t="str">
        <f>VLOOKUP(INGRESO_MERCADERIA[[#This Row],[CODIGO]],STOCKSANLUIS[],2,FALSE)</f>
        <v>PANEL FRIO PUR 60 - 1.10MT (W)  X 3.00 MTS (L)</v>
      </c>
      <c r="C752" s="51">
        <v>0</v>
      </c>
      <c r="D752" s="1"/>
      <c r="E752" s="1">
        <f>VLOOKUP(INGRESO_MERCADERIA[[#This Row],[CODIGO]],STOCKSANLUIS[],7,FALSE)</f>
        <v>0</v>
      </c>
      <c r="F752" s="10"/>
    </row>
    <row r="753" spans="1:6" x14ac:dyDescent="0.25">
      <c r="A753" s="6" t="s">
        <v>1510</v>
      </c>
      <c r="B753" t="str">
        <f>VLOOKUP(INGRESO_MERCADERIA[[#This Row],[CODIGO]],STOCKSANLUIS[],2,FALSE)</f>
        <v>GAS REFRIGERANTE R-404 A X 10.90 KG - SANMEI</v>
      </c>
      <c r="C753" s="51">
        <v>0</v>
      </c>
      <c r="D753" s="1"/>
      <c r="E753" s="1">
        <f>VLOOKUP(INGRESO_MERCADERIA[[#This Row],[CODIGO]],STOCKSANLUIS[],7,FALSE)</f>
        <v>0</v>
      </c>
      <c r="F753" s="10"/>
    </row>
    <row r="754" spans="1:6" x14ac:dyDescent="0.25">
      <c r="A754" s="6" t="s">
        <v>1512</v>
      </c>
      <c r="B754" t="str">
        <f>VLOOKUP(INGRESO_MERCADERIA[[#This Row],[CODIGO]],STOCKSANLUIS[],2,FALSE)</f>
        <v>GAS REFRIGERANTE R-407C X 11.30 KG - SANMEI</v>
      </c>
      <c r="C754" s="51">
        <v>0</v>
      </c>
      <c r="D754" s="1"/>
      <c r="E754" s="1">
        <f>VLOOKUP(INGRESO_MERCADERIA[[#This Row],[CODIGO]],STOCKSANLUIS[],7,FALSE)</f>
        <v>0</v>
      </c>
      <c r="F754" s="10"/>
    </row>
    <row r="755" spans="1:6" x14ac:dyDescent="0.25">
      <c r="A755" s="6" t="s">
        <v>1514</v>
      </c>
      <c r="B755" t="str">
        <f>VLOOKUP(INGRESO_MERCADERIA[[#This Row],[CODIGO]],STOCKSANLUIS[],2,FALSE)</f>
        <v>GAS REFRIGERANTE R-410 A X 11.30 KG - SANMEI</v>
      </c>
      <c r="C755" s="51">
        <v>0</v>
      </c>
      <c r="D755" s="1"/>
      <c r="E755" s="1">
        <f>VLOOKUP(INGRESO_MERCADERIA[[#This Row],[CODIGO]],STOCKSANLUIS[],7,FALSE)</f>
        <v>0</v>
      </c>
      <c r="F755" s="10"/>
    </row>
    <row r="756" spans="1:6" x14ac:dyDescent="0.25">
      <c r="A756" s="6" t="s">
        <v>1516</v>
      </c>
      <c r="B756" t="str">
        <f>VLOOKUP(INGRESO_MERCADERIA[[#This Row],[CODIGO]],STOCKSANLUIS[],2,FALSE)</f>
        <v>GAS REFRIGERANTE R-507 X 11.30 KG - SANMEI</v>
      </c>
      <c r="C756" s="51">
        <v>0</v>
      </c>
      <c r="D756" s="1"/>
      <c r="E756" s="1">
        <f>VLOOKUP(INGRESO_MERCADERIA[[#This Row],[CODIGO]],STOCKSANLUIS[],7,FALSE)</f>
        <v>0</v>
      </c>
      <c r="F756" s="10"/>
    </row>
    <row r="757" spans="1:6" x14ac:dyDescent="0.25">
      <c r="A757" s="6" t="s">
        <v>1518</v>
      </c>
      <c r="B757" t="str">
        <f>VLOOKUP(INGRESO_MERCADERIA[[#This Row],[CODIGO]],STOCKSANLUIS[],2,FALSE)</f>
        <v>CUERPO DE VALVULA SOLENOIDE DANFOSS EVR 2 - 1/4  032F8056</v>
      </c>
      <c r="C757" s="51">
        <v>0</v>
      </c>
      <c r="D757" s="1"/>
      <c r="E757" s="1">
        <f>VLOOKUP(INGRESO_MERCADERIA[[#This Row],[CODIGO]],STOCKSANLUIS[],7,FALSE)</f>
        <v>0</v>
      </c>
      <c r="F757" s="10"/>
    </row>
    <row r="758" spans="1:6" x14ac:dyDescent="0.25">
      <c r="A758" s="6" t="s">
        <v>1520</v>
      </c>
      <c r="B758" t="str">
        <f>VLOOKUP(INGRESO_MERCADERIA[[#This Row],[CODIGO]],STOCKSANLUIS[],2,FALSE)</f>
        <v>MOTOVENTILADOR PARA EVAPAPORADOR  400MM -CL400BYCEE- 1/5HP - 220-380V/3PH + REJILLA - ELGIN</v>
      </c>
      <c r="C758" s="51">
        <v>0</v>
      </c>
      <c r="D758" s="1"/>
      <c r="E758" s="1">
        <f>VLOOKUP(INGRESO_MERCADERIA[[#This Row],[CODIGO]],STOCKSANLUIS[],7,FALSE)</f>
        <v>0</v>
      </c>
      <c r="F758" s="10"/>
    </row>
    <row r="759" spans="1:6" x14ac:dyDescent="0.25">
      <c r="A759" s="6" t="s">
        <v>1522</v>
      </c>
      <c r="B759" t="str">
        <f>VLOOKUP(INGRESO_MERCADERIA[[#This Row],[CODIGO]],STOCKSANLUIS[],2,FALSE)</f>
        <v>MOTOVENTILADOR PARA CONDENSADOR 350MM - 1/8HP - 220V/1PH + REJILLA - ELGIN-CL350EXCCE</v>
      </c>
      <c r="C759" s="51">
        <v>0</v>
      </c>
      <c r="D759" s="1"/>
      <c r="E759" s="1">
        <f>VLOOKUP(INGRESO_MERCADERIA[[#This Row],[CODIGO]],STOCKSANLUIS[],7,FALSE)</f>
        <v>0</v>
      </c>
      <c r="F759" s="10"/>
    </row>
    <row r="760" spans="1:6" x14ac:dyDescent="0.25">
      <c r="A760" s="6" t="s">
        <v>1524</v>
      </c>
      <c r="B760" t="str">
        <f>VLOOKUP(INGRESO_MERCADERIA[[#This Row],[CODIGO]],STOCKSANLUIS[],2,FALSE)</f>
        <v>MOTOVEN. COND. CL450EXCCE - 220V/1PH + REJILLA - ELGIN- CL450EXCCE</v>
      </c>
      <c r="C760" s="51">
        <v>0</v>
      </c>
      <c r="D760" s="1"/>
      <c r="E760" s="1">
        <f>VLOOKUP(INGRESO_MERCADERIA[[#This Row],[CODIGO]],STOCKSANLUIS[],7,FALSE)</f>
        <v>0</v>
      </c>
      <c r="F760" s="10"/>
    </row>
    <row r="761" spans="1:6" x14ac:dyDescent="0.25">
      <c r="A761" s="6" t="s">
        <v>1526</v>
      </c>
      <c r="B761" t="str">
        <f>VLOOKUP(INGRESO_MERCADERIA[[#This Row],[CODIGO]],STOCKSANLUIS[],2,FALSE)</f>
        <v>SEPARADOR DE ACEITE DE 1/2 - SOE012S - ELGIN</v>
      </c>
      <c r="C761" s="51">
        <v>0</v>
      </c>
      <c r="D761" s="1"/>
      <c r="E761" s="1">
        <f>VLOOKUP(INGRESO_MERCADERIA[[#This Row],[CODIGO]],STOCKSANLUIS[],7,FALSE)</f>
        <v>0</v>
      </c>
      <c r="F761" s="10"/>
    </row>
    <row r="762" spans="1:6" x14ac:dyDescent="0.25">
      <c r="A762" s="6" t="s">
        <v>1528</v>
      </c>
      <c r="B762" t="str">
        <f>VLOOKUP(INGRESO_MERCADERIA[[#This Row],[CODIGO]],STOCKSANLUIS[],2,FALSE)</f>
        <v>PORTA FILTRO CERAMICO DE 1 1/8 - 1 NUCLEO - ELGIN</v>
      </c>
      <c r="C762" s="51">
        <v>0</v>
      </c>
      <c r="D762" s="1"/>
      <c r="E762" s="1">
        <f>VLOOKUP(INGRESO_MERCADERIA[[#This Row],[CODIGO]],STOCKSANLUIS[],7,FALSE)</f>
        <v>0</v>
      </c>
      <c r="F762" s="10"/>
    </row>
    <row r="763" spans="1:6" x14ac:dyDescent="0.25">
      <c r="A763" s="6" t="s">
        <v>1530</v>
      </c>
      <c r="B763" t="str">
        <f>VLOOKUP(INGRESO_MERCADERIA[[#This Row],[CODIGO]],STOCKSANLUIS[],2,FALSE)</f>
        <v>PORTA FILTRO CERAMICO DE 1 5/8 - 1 NUCLEO - ELGIN</v>
      </c>
      <c r="C763" s="51">
        <v>0</v>
      </c>
      <c r="D763" s="1"/>
      <c r="E763" s="1">
        <f>VLOOKUP(INGRESO_MERCADERIA[[#This Row],[CODIGO]],STOCKSANLUIS[],7,FALSE)</f>
        <v>0</v>
      </c>
      <c r="F763" s="10"/>
    </row>
    <row r="764" spans="1:6" x14ac:dyDescent="0.25">
      <c r="A764" s="6" t="s">
        <v>1532</v>
      </c>
      <c r="B764" t="str">
        <f>VLOOKUP(INGRESO_MERCADERIA[[#This Row],[CODIGO]],STOCKSANLUIS[],2,FALSE)</f>
        <v>FILTRO CERAMICO DE LIQUIDO ELGIN 48-D</v>
      </c>
      <c r="C764" s="51">
        <v>0</v>
      </c>
      <c r="D764" s="1"/>
      <c r="E764" s="1">
        <f>VLOOKUP(INGRESO_MERCADERIA[[#This Row],[CODIGO]],STOCKSANLUIS[],7,FALSE)</f>
        <v>0</v>
      </c>
      <c r="F764" s="10"/>
    </row>
    <row r="765" spans="1:6" x14ac:dyDescent="0.25">
      <c r="A765" s="6" t="s">
        <v>1534</v>
      </c>
      <c r="B765" t="str">
        <f>VLOOKUP(INGRESO_MERCADERIA[[#This Row],[CODIGO]],STOCKSANLUIS[],2,FALSE)</f>
        <v>FILTRO CERAMICO ANTIACIDO ELGIN 48-H</v>
      </c>
      <c r="C765" s="51">
        <v>0</v>
      </c>
      <c r="D765" s="1"/>
      <c r="E765" s="1">
        <f>VLOOKUP(INGRESO_MERCADERIA[[#This Row],[CODIGO]],STOCKSANLUIS[],7,FALSE)</f>
        <v>0</v>
      </c>
      <c r="F765" s="10"/>
    </row>
    <row r="766" spans="1:6" x14ac:dyDescent="0.25">
      <c r="A766" s="6" t="s">
        <v>1536</v>
      </c>
      <c r="B766" t="str">
        <f>VLOOKUP(INGRESO_MERCADERIA[[#This Row],[CODIGO]],STOCKSANLUIS[],2,FALSE)</f>
        <v>MOTOVENTILADOR EL-25E 20 WATTS  220V/1/60HZ - ELGIN</v>
      </c>
      <c r="C766" s="51">
        <v>0</v>
      </c>
      <c r="D766" s="1"/>
      <c r="E766" s="1">
        <f>VLOOKUP(INGRESO_MERCADERIA[[#This Row],[CODIGO]],STOCKSANLUIS[],7,FALSE)</f>
        <v>0</v>
      </c>
      <c r="F766" s="10"/>
    </row>
    <row r="767" spans="1:6" x14ac:dyDescent="0.25">
      <c r="A767" s="6" t="s">
        <v>1538</v>
      </c>
      <c r="B767" t="str">
        <f>VLOOKUP(INGRESO_MERCADERIA[[#This Row],[CODIGO]],STOCKSANLUIS[],2,FALSE)</f>
        <v>COMPRESOR FRACCIONARIO ELGIN  TCM-0040 7/8HP 220V/1/60 R-134A</v>
      </c>
      <c r="C767" s="51">
        <v>0</v>
      </c>
      <c r="D767" s="1"/>
      <c r="E767" s="1">
        <f>VLOOKUP(INGRESO_MERCADERIA[[#This Row],[CODIGO]],STOCKSANLUIS[],7,FALSE)</f>
        <v>0</v>
      </c>
      <c r="F767" s="10"/>
    </row>
    <row r="768" spans="1:6" x14ac:dyDescent="0.25">
      <c r="A768" s="6" t="s">
        <v>1540</v>
      </c>
      <c r="B768" t="str">
        <f>VLOOKUP(INGRESO_MERCADERIA[[#This Row],[CODIGO]],STOCKSANLUIS[],2,FALSE)</f>
        <v>TRANSDUCTOR DE PRESION SB-69-100V - FULL GAUGE - (PARA PCT-100RI )</v>
      </c>
      <c r="C768" s="51">
        <v>0</v>
      </c>
      <c r="D768" s="1"/>
      <c r="E768" s="1">
        <f>VLOOKUP(INGRESO_MERCADERIA[[#This Row],[CODIGO]],STOCKSANLUIS[],7,FALSE)</f>
        <v>0</v>
      </c>
      <c r="F768" s="10"/>
    </row>
    <row r="769" spans="1:6" x14ac:dyDescent="0.25">
      <c r="A769" s="6" t="s">
        <v>1542</v>
      </c>
      <c r="B769" t="str">
        <f>VLOOKUP(INGRESO_MERCADERIA[[#This Row],[CODIGO]],STOCKSANLUIS[],2,FALSE)</f>
        <v>BOBINA DANFOS 24VAC/60HZ/14W (REEMPLAZA 10W) - COD. 018F6190</v>
      </c>
      <c r="C769" s="51">
        <v>0</v>
      </c>
      <c r="D769" s="1"/>
      <c r="E769" s="1">
        <f>VLOOKUP(INGRESO_MERCADERIA[[#This Row],[CODIGO]],STOCKSANLUIS[],7,FALSE)</f>
        <v>0</v>
      </c>
      <c r="F769" s="10"/>
    </row>
    <row r="770" spans="1:6" x14ac:dyDescent="0.25">
      <c r="A770" s="6" t="s">
        <v>1544</v>
      </c>
      <c r="B770" t="str">
        <f>VLOOKUP(INGRESO_MERCADERIA[[#This Row],[CODIGO]],STOCKSANLUIS[],2,FALSE)</f>
        <v>EASYPROG LLAVE DE PROGRAMACION - VER.04 - FULL GAUGE</v>
      </c>
      <c r="C770" s="51">
        <v>1</v>
      </c>
      <c r="D770" s="1"/>
      <c r="E770" s="1" t="str">
        <f>VLOOKUP(INGRESO_MERCADERIA[[#This Row],[CODIGO]],STOCKSANLUIS[],7,FALSE)</f>
        <v>A</v>
      </c>
      <c r="F770" s="10"/>
    </row>
    <row r="771" spans="1:6" x14ac:dyDescent="0.25">
      <c r="A771" s="6" t="s">
        <v>1546</v>
      </c>
      <c r="B771" t="str">
        <f>VLOOKUP(INGRESO_MERCADERIA[[#This Row],[CODIGO]],STOCKSANLUIS[],2,FALSE)</f>
        <v>CONTROL DIGITAL FULL GAUGE MT-444 - 115/230V  444/01 - 02</v>
      </c>
      <c r="C771" s="51">
        <v>0</v>
      </c>
      <c r="D771" s="1"/>
      <c r="E771" s="1">
        <f>VLOOKUP(INGRESO_MERCADERIA[[#This Row],[CODIGO]],STOCKSANLUIS[],7,FALSE)</f>
        <v>0</v>
      </c>
      <c r="F771" s="10"/>
    </row>
    <row r="772" spans="1:6" x14ac:dyDescent="0.25">
      <c r="A772" s="6" t="s">
        <v>1548</v>
      </c>
      <c r="B772" t="str">
        <f>VLOOKUP(INGRESO_MERCADERIA[[#This Row],[CODIGO]],STOCKSANLUIS[],2,FALSE)</f>
        <v>PRESOSTATO DIGITAL FULL GAUGE PCT-410 RI PLUS</v>
      </c>
      <c r="C772" s="51">
        <v>0</v>
      </c>
      <c r="D772" s="1"/>
      <c r="E772" s="1">
        <f>VLOOKUP(INGRESO_MERCADERIA[[#This Row],[CODIGO]],STOCKSANLUIS[],7,FALSE)</f>
        <v>0</v>
      </c>
      <c r="F772" s="10"/>
    </row>
    <row r="773" spans="1:6" x14ac:dyDescent="0.25">
      <c r="A773" s="6" t="s">
        <v>1550</v>
      </c>
      <c r="B773" t="str">
        <f>VLOOKUP(INGRESO_MERCADERIA[[#This Row],[CODIGO]],STOCKSANLUIS[],2,FALSE)</f>
        <v xml:space="preserve">SENSOR DE TEMPERATURA NTC SB-28 - 2.5M - FULL GAUGE </v>
      </c>
      <c r="C773" s="51">
        <v>0</v>
      </c>
      <c r="D773" s="1"/>
      <c r="E773" s="1" t="str">
        <f>VLOOKUP(INGRESO_MERCADERIA[[#This Row],[CODIGO]],STOCKSANLUIS[],7,FALSE)</f>
        <v>C</v>
      </c>
      <c r="F773" s="10"/>
    </row>
    <row r="774" spans="1:6" x14ac:dyDescent="0.25">
      <c r="A774" s="6" t="s">
        <v>1552</v>
      </c>
      <c r="B774" t="str">
        <f>VLOOKUP(INGRESO_MERCADERIA[[#This Row],[CODIGO]],STOCKSANLUIS[],2,FALSE)</f>
        <v>EVAPORADOR MIPAL MI 025E  220V/1F/60HZ - BLANCO C/DESHIELO ELÉCTRICO - GS2E02502</v>
      </c>
      <c r="C774" s="51">
        <v>0</v>
      </c>
      <c r="D774" s="1"/>
      <c r="E774" s="1">
        <f>VLOOKUP(INGRESO_MERCADERIA[[#This Row],[CODIGO]],STOCKSANLUIS[],7,FALSE)</f>
        <v>0</v>
      </c>
      <c r="F774" s="10"/>
    </row>
    <row r="775" spans="1:6" x14ac:dyDescent="0.25">
      <c r="A775" s="6" t="s">
        <v>1554</v>
      </c>
      <c r="B775" t="str">
        <f>VLOOKUP(INGRESO_MERCADERIA[[#This Row],[CODIGO]],STOCKSANLUIS[],2,FALSE)</f>
        <v>EVAPORADOR MIPAL MI 046E  220V/1F/60HZ - BLANCO C/DESHIELO ELÉCTRICO - GS2E04602</v>
      </c>
      <c r="C775" s="51">
        <v>0</v>
      </c>
      <c r="D775" s="1"/>
      <c r="E775" s="1">
        <f>VLOOKUP(INGRESO_MERCADERIA[[#This Row],[CODIGO]],STOCKSANLUIS[],7,FALSE)</f>
        <v>0</v>
      </c>
      <c r="F775" s="10"/>
    </row>
    <row r="776" spans="1:6" x14ac:dyDescent="0.25">
      <c r="A776" s="6" t="s">
        <v>1556</v>
      </c>
      <c r="B776" t="str">
        <f>VLOOKUP(INGRESO_MERCADERIA[[#This Row],[CODIGO]],STOCKSANLUIS[],2,FALSE)</f>
        <v>EVAPORADOR MIPAL HDL 086E 220-380-440V/3F/60HZ - BLANCO C/DESHIELO ELÉCTRICO</v>
      </c>
      <c r="C776" s="51">
        <v>0</v>
      </c>
      <c r="D776" s="1"/>
      <c r="E776" s="1">
        <f>VLOOKUP(INGRESO_MERCADERIA[[#This Row],[CODIGO]],STOCKSANLUIS[],7,FALSE)</f>
        <v>0</v>
      </c>
      <c r="F776" s="10"/>
    </row>
    <row r="777" spans="1:6" x14ac:dyDescent="0.25">
      <c r="A777" s="6" t="s">
        <v>1558</v>
      </c>
      <c r="B777" t="str">
        <f>VLOOKUP(INGRESO_MERCADERIA[[#This Row],[CODIGO]],STOCKSANLUIS[],2,FALSE)</f>
        <v>EVAPORADOR MIPAL HDL 038E 220-380-440V/3F/60HZ - BLANCO C/DESHIELO ELÉCTRICO</v>
      </c>
      <c r="C777" s="51">
        <v>0</v>
      </c>
      <c r="D777" s="1"/>
      <c r="E777" s="1">
        <f>VLOOKUP(INGRESO_MERCADERIA[[#This Row],[CODIGO]],STOCKSANLUIS[],7,FALSE)</f>
        <v>0</v>
      </c>
      <c r="F777" s="10"/>
    </row>
    <row r="778" spans="1:6" x14ac:dyDescent="0.25">
      <c r="A778" s="6" t="s">
        <v>1560</v>
      </c>
      <c r="B778" t="str">
        <f>VLOOKUP(INGRESO_MERCADERIA[[#This Row],[CODIGO]],STOCKSANLUIS[],2,FALSE)</f>
        <v>EVAPORADOR MIPAL HDL 155E 220-380-440V/3F/60HZ - BLANCO C/DESHIELO ELÉCTRICO</v>
      </c>
      <c r="C778" s="51">
        <v>0</v>
      </c>
      <c r="D778" s="1"/>
      <c r="E778" s="1">
        <f>VLOOKUP(INGRESO_MERCADERIA[[#This Row],[CODIGO]],STOCKSANLUIS[],7,FALSE)</f>
        <v>0</v>
      </c>
      <c r="F778" s="10"/>
    </row>
    <row r="779" spans="1:6" x14ac:dyDescent="0.25">
      <c r="A779" s="6" t="s">
        <v>1562</v>
      </c>
      <c r="B779" t="str">
        <f>VLOOKUP(INGRESO_MERCADERIA[[#This Row],[CODIGO]],STOCKSANLUIS[],2,FALSE)</f>
        <v>EVAPORADOR MIPAL HDHB 149E 220-380-440V/3F/60HZ - BLANCO C/DESHIELO ELÉCTRICO</v>
      </c>
      <c r="C779" s="51">
        <v>0</v>
      </c>
      <c r="D779" s="1"/>
      <c r="E779" s="1">
        <f>VLOOKUP(INGRESO_MERCADERIA[[#This Row],[CODIGO]],STOCKSANLUIS[],7,FALSE)</f>
        <v>0</v>
      </c>
      <c r="F779" s="10"/>
    </row>
    <row r="780" spans="1:6" x14ac:dyDescent="0.25">
      <c r="A780" s="6" t="s">
        <v>1564</v>
      </c>
      <c r="B780" t="str">
        <f>VLOOKUP(INGRESO_MERCADERIA[[#This Row],[CODIGO]],STOCKSANLUIS[],2,FALSE)</f>
        <v>EVAPORADOR MIPAL HDHB 170E 220-380-440V/3F/60HZ - BLANCO C/DESHIELO ELÉCTRICO</v>
      </c>
      <c r="C780" s="51">
        <v>0</v>
      </c>
      <c r="D780" s="1"/>
      <c r="E780" s="1">
        <f>VLOOKUP(INGRESO_MERCADERIA[[#This Row],[CODIGO]],STOCKSANLUIS[],7,FALSE)</f>
        <v>0</v>
      </c>
      <c r="F780" s="10"/>
    </row>
    <row r="781" spans="1:6" x14ac:dyDescent="0.25">
      <c r="A781" s="6" t="s">
        <v>1566</v>
      </c>
      <c r="B781" t="str">
        <f>VLOOKUP(INGRESO_MERCADERIA[[#This Row],[CODIGO]],STOCKSANLUIS[],2,FALSE)</f>
        <v>PUERTA BATIENTE DE MT - 765 X 1905 MM</v>
      </c>
      <c r="C781" s="51">
        <v>0</v>
      </c>
      <c r="D781" s="1"/>
      <c r="E781" s="1">
        <f>VLOOKUP(INGRESO_MERCADERIA[[#This Row],[CODIGO]],STOCKSANLUIS[],7,FALSE)</f>
        <v>0</v>
      </c>
      <c r="F781" s="10"/>
    </row>
    <row r="782" spans="1:6" x14ac:dyDescent="0.25">
      <c r="A782" s="6" t="s">
        <v>1568</v>
      </c>
      <c r="B782" t="str">
        <f>VLOOKUP(INGRESO_MERCADERIA[[#This Row],[CODIGO]],STOCKSANLUIS[],2,FALSE)</f>
        <v>PRESOSTATO ENCAPSULADO ALTA PRESION ( OPEN 550 PSI CLOSE 450 PSI ) - QPH-410 - QUALITY</v>
      </c>
      <c r="C782" s="51">
        <v>8</v>
      </c>
      <c r="D782" s="1"/>
      <c r="E782" s="1" t="str">
        <f>VLOOKUP(INGRESO_MERCADERIA[[#This Row],[CODIGO]],STOCKSANLUIS[],7,FALSE)</f>
        <v>A</v>
      </c>
      <c r="F782" s="10"/>
    </row>
    <row r="783" spans="1:6" x14ac:dyDescent="0.25">
      <c r="A783" s="6" t="s">
        <v>1570</v>
      </c>
      <c r="B783" t="str">
        <f>VLOOKUP(INGRESO_MERCADERIA[[#This Row],[CODIGO]],STOCKSANLUIS[],2,FALSE)</f>
        <v>ACUMULADOR DE SUCCION DE 1/2 - QSA-12 - QUALITY</v>
      </c>
      <c r="C783" s="51">
        <v>0</v>
      </c>
      <c r="D783" s="1"/>
      <c r="E783" s="1">
        <f>VLOOKUP(INGRESO_MERCADERIA[[#This Row],[CODIGO]],STOCKSANLUIS[],7,FALSE)</f>
        <v>0</v>
      </c>
      <c r="F783" s="10"/>
    </row>
    <row r="784" spans="1:6" x14ac:dyDescent="0.25">
      <c r="A784" s="6" t="s">
        <v>1572</v>
      </c>
      <c r="B784" t="str">
        <f>VLOOKUP(INGRESO_MERCADERIA[[#This Row],[CODIGO]],STOCKSANLUIS[],2,FALSE)</f>
        <v>ACUMULADOR DE SUCCION - 5/8 - QSA-58 - QUALITY</v>
      </c>
      <c r="C784" s="51">
        <v>0</v>
      </c>
      <c r="D784" s="1"/>
      <c r="E784" s="1">
        <f>VLOOKUP(INGRESO_MERCADERIA[[#This Row],[CODIGO]],STOCKSANLUIS[],7,FALSE)</f>
        <v>0</v>
      </c>
      <c r="F784" s="10"/>
    </row>
    <row r="785" spans="1:6" x14ac:dyDescent="0.25">
      <c r="A785" s="6" t="s">
        <v>1574</v>
      </c>
      <c r="B785" t="str">
        <f>VLOOKUP(INGRESO_MERCADERIA[[#This Row],[CODIGO]],STOCKSANLUIS[],2,FALSE)</f>
        <v>ACUMULADOR DE SUCCION DE 3/4 - QSA-34 - QUALITY</v>
      </c>
      <c r="C785" s="51">
        <v>0</v>
      </c>
      <c r="D785" s="1"/>
      <c r="E785" s="1">
        <f>VLOOKUP(INGRESO_MERCADERIA[[#This Row],[CODIGO]],STOCKSANLUIS[],7,FALSE)</f>
        <v>0</v>
      </c>
      <c r="F785" s="10"/>
    </row>
    <row r="786" spans="1:6" x14ac:dyDescent="0.25">
      <c r="A786" s="6" t="s">
        <v>1576</v>
      </c>
      <c r="B786" t="str">
        <f>VLOOKUP(INGRESO_MERCADERIA[[#This Row],[CODIGO]],STOCKSANLUIS[],2,FALSE)</f>
        <v>BOMBA DE CONDENSADO SAUERMANN SI 1801-220V  TANQUE ALTO</v>
      </c>
      <c r="C786" s="51">
        <v>10</v>
      </c>
      <c r="D786" s="1"/>
      <c r="E786" s="1" t="str">
        <f>VLOOKUP(INGRESO_MERCADERIA[[#This Row],[CODIGO]],STOCKSANLUIS[],7,FALSE)</f>
        <v>A</v>
      </c>
      <c r="F786" s="10"/>
    </row>
    <row r="787" spans="1:6" x14ac:dyDescent="0.25">
      <c r="A787" s="6" t="s">
        <v>1578</v>
      </c>
      <c r="B787" t="str">
        <f>VLOOKUP(INGRESO_MERCADERIA[[#This Row],[CODIGO]],STOCKSANLUIS[],2,FALSE)</f>
        <v>SEPARADOR DE ACEITE DE 1 1/8 - AP-55889 - GALPA</v>
      </c>
      <c r="C787" s="51">
        <v>0</v>
      </c>
      <c r="D787" s="1"/>
      <c r="E787" s="1">
        <f>VLOOKUP(INGRESO_MERCADERIA[[#This Row],[CODIGO]],STOCKSANLUIS[],7,FALSE)</f>
        <v>0</v>
      </c>
      <c r="F787" s="10"/>
    </row>
    <row r="788" spans="1:6" x14ac:dyDescent="0.25">
      <c r="A788" s="6" t="s">
        <v>1580</v>
      </c>
      <c r="B788" t="str">
        <f>VLOOKUP(INGRESO_MERCADERIA[[#This Row],[CODIGO]],STOCKSANLUIS[],2,FALSE)</f>
        <v>SEPARADOR DE ACEITE DE 1 3/8 - AP-559011 -  APPLI PARTS</v>
      </c>
      <c r="C788" s="51">
        <v>0</v>
      </c>
      <c r="D788" s="1"/>
      <c r="E788" s="1">
        <f>VLOOKUP(INGRESO_MERCADERIA[[#This Row],[CODIGO]],STOCKSANLUIS[],7,FALSE)</f>
        <v>0</v>
      </c>
      <c r="F788" s="10"/>
    </row>
    <row r="789" spans="1:6" x14ac:dyDescent="0.25">
      <c r="A789" s="6" t="s">
        <v>1582</v>
      </c>
      <c r="B789" t="str">
        <f>VLOOKUP(INGRESO_MERCADERIA[[#This Row],[CODIGO]],STOCKSANLUIS[],2,FALSE)</f>
        <v xml:space="preserve">SEPARADOR DE ACEITE DE 1 5/8 - AP-559213 - GALPA </v>
      </c>
      <c r="C789" s="51">
        <v>0</v>
      </c>
      <c r="D789" s="1"/>
      <c r="E789" s="1">
        <f>VLOOKUP(INGRESO_MERCADERIA[[#This Row],[CODIGO]],STOCKSANLUIS[],7,FALSE)</f>
        <v>0</v>
      </c>
      <c r="F789" s="10"/>
    </row>
    <row r="790" spans="1:6" x14ac:dyDescent="0.25">
      <c r="A790" s="6" t="s">
        <v>1584</v>
      </c>
      <c r="B790" t="str">
        <f>VLOOKUP(INGRESO_MERCADERIA[[#This Row],[CODIGO]],STOCKSANLUIS[],2,FALSE)</f>
        <v>SEPARADOR DE ACEITE DE 2 1/8 - AP-559417 -  APPLI PARTS</v>
      </c>
      <c r="C790" s="51">
        <v>3</v>
      </c>
      <c r="D790" s="1"/>
      <c r="E790" s="1" t="str">
        <f>VLOOKUP(INGRESO_MERCADERIA[[#This Row],[CODIGO]],STOCKSANLUIS[],7,FALSE)</f>
        <v>A/C</v>
      </c>
      <c r="F790" s="10"/>
    </row>
    <row r="791" spans="1:6" x14ac:dyDescent="0.25">
      <c r="A791" s="6" t="s">
        <v>1586</v>
      </c>
      <c r="B791" t="str">
        <f>VLOOKUP(INGRESO_MERCADERIA[[#This Row],[CODIGO]],STOCKSANLUIS[],2,FALSE)</f>
        <v>SEPARADOR DE ACEITE DE 7/8 - AP-55877 - GALPA</v>
      </c>
      <c r="C791" s="51">
        <v>0</v>
      </c>
      <c r="D791" s="1"/>
      <c r="E791" s="1">
        <f>VLOOKUP(INGRESO_MERCADERIA[[#This Row],[CODIGO]],STOCKSANLUIS[],7,FALSE)</f>
        <v>0</v>
      </c>
      <c r="F791" s="10"/>
    </row>
    <row r="792" spans="1:6" x14ac:dyDescent="0.25">
      <c r="A792" s="6" t="s">
        <v>1588</v>
      </c>
      <c r="B792" t="str">
        <f>VLOOKUP(INGRESO_MERCADERIA[[#This Row],[CODIGO]],STOCKSANLUIS[],2,FALSE)</f>
        <v>SEPARADOR DE ACEITE 7/8  -  GALPA - AP-55877</v>
      </c>
      <c r="C792" s="51">
        <v>0</v>
      </c>
      <c r="D792" s="1"/>
      <c r="E792" s="1">
        <f>VLOOKUP(INGRESO_MERCADERIA[[#This Row],[CODIGO]],STOCKSANLUIS[],7,FALSE)</f>
        <v>0</v>
      </c>
      <c r="F792" s="10"/>
    </row>
    <row r="793" spans="1:6" x14ac:dyDescent="0.25">
      <c r="A793" s="6" t="s">
        <v>1590</v>
      </c>
      <c r="B793" t="str">
        <f>VLOOKUP(INGRESO_MERCADERIA[[#This Row],[CODIGO]],STOCKSANLUIS[],2,FALSE)</f>
        <v>ANTIVIBRADOR DE 1 3/8 - ANT-138 - APPLI PARTS</v>
      </c>
      <c r="C793" s="51">
        <v>0</v>
      </c>
      <c r="D793" s="1"/>
      <c r="E793" s="1">
        <f>VLOOKUP(INGRESO_MERCADERIA[[#This Row],[CODIGO]],STOCKSANLUIS[],7,FALSE)</f>
        <v>0</v>
      </c>
      <c r="F793" s="10"/>
    </row>
    <row r="794" spans="1:6" x14ac:dyDescent="0.25">
      <c r="A794" s="6" t="s">
        <v>1592</v>
      </c>
      <c r="B794" t="str">
        <f>VLOOKUP(INGRESO_MERCADERIA[[#This Row],[CODIGO]],STOCKSANLUIS[],2,FALSE)</f>
        <v>ANTIVIBRADOR DE 1 5/8 - ANT-158 - APPLI PARTS</v>
      </c>
      <c r="C794" s="51">
        <v>0</v>
      </c>
      <c r="D794" s="1"/>
      <c r="E794" s="1">
        <f>VLOOKUP(INGRESO_MERCADERIA[[#This Row],[CODIGO]],STOCKSANLUIS[],7,FALSE)</f>
        <v>0</v>
      </c>
      <c r="F794" s="10"/>
    </row>
    <row r="795" spans="1:6" x14ac:dyDescent="0.25">
      <c r="A795" s="6" t="s">
        <v>1594</v>
      </c>
      <c r="B795" t="str">
        <f>VLOOKUP(INGRESO_MERCADERIA[[#This Row],[CODIGO]],STOCKSANLUIS[],2,FALSE)</f>
        <v>SEPARADOR DE ACEITE DE 1/2 - AP-55824 - GALPA</v>
      </c>
      <c r="C795" s="51">
        <v>0</v>
      </c>
      <c r="D795" s="1"/>
      <c r="E795" s="1">
        <f>VLOOKUP(INGRESO_MERCADERIA[[#This Row],[CODIGO]],STOCKSANLUIS[],7,FALSE)</f>
        <v>0</v>
      </c>
      <c r="F795" s="10"/>
    </row>
    <row r="796" spans="1:6" x14ac:dyDescent="0.25">
      <c r="A796" s="6" t="s">
        <v>1596</v>
      </c>
      <c r="B796" t="str">
        <f>VLOOKUP(INGRESO_MERCADERIA[[#This Row],[CODIGO]],STOCKSANLUIS[],2,FALSE)</f>
        <v>TERMOMETRO INFRA ROJO LASER - HT350 / AR350 - AR350</v>
      </c>
      <c r="C796" s="51">
        <v>0</v>
      </c>
      <c r="D796" s="1"/>
      <c r="E796" s="1">
        <f>VLOOKUP(INGRESO_MERCADERIA[[#This Row],[CODIGO]],STOCKSANLUIS[],7,FALSE)</f>
        <v>0</v>
      </c>
      <c r="F796" s="10"/>
    </row>
    <row r="797" spans="1:6" x14ac:dyDescent="0.25">
      <c r="A797" s="6" t="s">
        <v>1598</v>
      </c>
      <c r="B797" t="str">
        <f>VLOOKUP(INGRESO_MERCADERIA[[#This Row],[CODIGO]],STOCKSANLUIS[],2,FALSE)</f>
        <v>PORTA FILTRO CERAMICO DE 1 3/8" - 1 NÚCLEO - QDC-138 - QUALITY</v>
      </c>
      <c r="C797" s="51">
        <v>0</v>
      </c>
      <c r="D797" s="1"/>
      <c r="E797" s="1">
        <f>VLOOKUP(INGRESO_MERCADERIA[[#This Row],[CODIGO]],STOCKSANLUIS[],7,FALSE)</f>
        <v>0</v>
      </c>
      <c r="F797" s="10"/>
    </row>
    <row r="798" spans="1:6" x14ac:dyDescent="0.25">
      <c r="A798" s="6" t="s">
        <v>1600</v>
      </c>
      <c r="B798" t="str">
        <f>VLOOKUP(INGRESO_MERCADERIA[[#This Row],[CODIGO]],STOCKSANLUIS[],2,FALSE)</f>
        <v>PUERTA BATIENTE MT PARA VANO 765 X 1905 APERTURA IZQUIERDA</v>
      </c>
      <c r="C798" s="51">
        <v>0</v>
      </c>
      <c r="D798" s="1"/>
      <c r="E798" s="1">
        <f>VLOOKUP(INGRESO_MERCADERIA[[#This Row],[CODIGO]],STOCKSANLUIS[],7,FALSE)</f>
        <v>0</v>
      </c>
      <c r="F798" s="10"/>
    </row>
    <row r="799" spans="1:6" x14ac:dyDescent="0.25">
      <c r="A799" s="6" t="s">
        <v>1602</v>
      </c>
      <c r="B799" t="str">
        <f>VLOOKUP(INGRESO_MERCADERIA[[#This Row],[CODIGO]],STOCKSANLUIS[],2,FALSE)</f>
        <v>PUERTA CORREDERA MT PARA VANO 850 X 1910 APERTURA IZQUIERDA (BISAGRA A</v>
      </c>
      <c r="C799" s="51">
        <v>0</v>
      </c>
      <c r="D799" s="1"/>
      <c r="E799" s="1">
        <f>VLOOKUP(INGRESO_MERCADERIA[[#This Row],[CODIGO]],STOCKSANLUIS[],7,FALSE)</f>
        <v>0</v>
      </c>
      <c r="F799" s="10"/>
    </row>
    <row r="800" spans="1:6" x14ac:dyDescent="0.25">
      <c r="A800" s="6" t="s">
        <v>1604</v>
      </c>
      <c r="B800" t="str">
        <f>VLOOKUP(INGRESO_MERCADERIA[[#This Row],[CODIGO]],STOCKSANLUIS[],2,FALSE)</f>
        <v>ROLLO DE COBRE 12.70 MM X 0.70 MM X 15 M - 1/2´´</v>
      </c>
      <c r="C800" s="51">
        <v>0</v>
      </c>
      <c r="D800" s="1"/>
      <c r="E800" s="1">
        <f>VLOOKUP(INGRESO_MERCADERIA[[#This Row],[CODIGO]],STOCKSANLUIS[],7,FALSE)</f>
        <v>0</v>
      </c>
      <c r="F800" s="10"/>
    </row>
    <row r="801" spans="1:6" x14ac:dyDescent="0.25">
      <c r="A801" s="6" t="s">
        <v>1606</v>
      </c>
      <c r="B801" t="str">
        <f>VLOOKUP(INGRESO_MERCADERIA[[#This Row],[CODIGO]],STOCKSANLUIS[],2,FALSE)</f>
        <v>PUERTA BATIENTE MT VANO 1000 X 800 MM CIERRE DE UN SOLO PUNTO CON LLAV</v>
      </c>
      <c r="C801" s="51">
        <v>0</v>
      </c>
      <c r="D801" s="1"/>
      <c r="E801" s="1">
        <f>VLOOKUP(INGRESO_MERCADERIA[[#This Row],[CODIGO]],STOCKSANLUIS[],7,FALSE)</f>
        <v>0</v>
      </c>
      <c r="F801" s="10"/>
    </row>
    <row r="802" spans="1:6" x14ac:dyDescent="0.25">
      <c r="A802" s="6" t="s">
        <v>1608</v>
      </c>
      <c r="B802" t="str">
        <f>VLOOKUP(INGRESO_MERCADERIA[[#This Row],[CODIGO]],STOCKSANLUIS[],2,FALSE)</f>
        <v>VALVULA CHECK ANTIRRETORNO O  DE RETENCIÓN  DANFOSS NRV 35S 1 5/8  ANGULAR  020-1061</v>
      </c>
      <c r="C802" s="51">
        <v>0</v>
      </c>
      <c r="D802" s="1"/>
      <c r="E802" s="1">
        <f>VLOOKUP(INGRESO_MERCADERIA[[#This Row],[CODIGO]],STOCKSANLUIS[],7,FALSE)</f>
        <v>0</v>
      </c>
      <c r="F802" s="10"/>
    </row>
    <row r="803" spans="1:6" x14ac:dyDescent="0.25">
      <c r="A803" s="6" t="s">
        <v>1610</v>
      </c>
      <c r="B803" t="str">
        <f>VLOOKUP(INGRESO_MERCADERIA[[#This Row],[CODIGO]],STOCKSANLUIS[],2,FALSE)</f>
        <v>UNIDAD CONDENSADORA MANEUROP TIANYICOOL HGM64 440V/60HZ/3PH, R22, WITH TWO AXIAL FAN</v>
      </c>
      <c r="C803" s="51">
        <v>0</v>
      </c>
      <c r="D803" s="1"/>
      <c r="E803" s="1">
        <f>VLOOKUP(INGRESO_MERCADERIA[[#This Row],[CODIGO]],STOCKSANLUIS[],7,FALSE)</f>
        <v>0</v>
      </c>
      <c r="F803" s="10"/>
    </row>
    <row r="804" spans="1:6" x14ac:dyDescent="0.25">
      <c r="A804" s="6" t="s">
        <v>1612</v>
      </c>
      <c r="B804" t="str">
        <f>VLOOKUP(INGRESO_MERCADERIA[[#This Row],[CODIGO]],STOCKSANLUIS[],2,FALSE)</f>
        <v>UNIDAD CONDENSADORA MANEUROP TIANYICOOL HGM80 440V/60HZ/3PH, R22, WITH TWO AXIAL FAN</v>
      </c>
      <c r="C804" s="51">
        <v>0</v>
      </c>
      <c r="D804" s="1"/>
      <c r="E804" s="1">
        <f>VLOOKUP(INGRESO_MERCADERIA[[#This Row],[CODIGO]],STOCKSANLUIS[],7,FALSE)</f>
        <v>0</v>
      </c>
      <c r="F804" s="10"/>
    </row>
    <row r="805" spans="1:6" x14ac:dyDescent="0.25">
      <c r="A805" s="6" t="s">
        <v>1614</v>
      </c>
      <c r="B805" t="str">
        <f>VLOOKUP(INGRESO_MERCADERIA[[#This Row],[CODIGO]],STOCKSANLUIS[],2,FALSE)</f>
        <v>UNIDAD CONDENSADORA MANEUROP TIANYICOOL HGM100 440V/60HZ/3PH, R22, WITH TWO AXIAL FAN</v>
      </c>
      <c r="C805" s="51">
        <v>0</v>
      </c>
      <c r="D805" s="1"/>
      <c r="E805" s="1">
        <f>VLOOKUP(INGRESO_MERCADERIA[[#This Row],[CODIGO]],STOCKSANLUIS[],7,FALSE)</f>
        <v>0</v>
      </c>
      <c r="F805" s="10"/>
    </row>
    <row r="806" spans="1:6" x14ac:dyDescent="0.25">
      <c r="A806" s="6" t="s">
        <v>1616</v>
      </c>
      <c r="B806" t="str">
        <f>VLOOKUP(INGRESO_MERCADERIA[[#This Row],[CODIGO]],STOCKSANLUIS[],2,FALSE)</f>
        <v>UNIDAD CONDENSADORA MANEUROP TIANYICOOL HGM125 440V/60HZ/3PH, R22, WITH TWO AXIAL FAN</v>
      </c>
      <c r="C806" s="51">
        <v>0</v>
      </c>
      <c r="D806" s="1"/>
      <c r="E806" s="1">
        <f>VLOOKUP(INGRESO_MERCADERIA[[#This Row],[CODIGO]],STOCKSANLUIS[],7,FALSE)</f>
        <v>0</v>
      </c>
      <c r="F806" s="10"/>
    </row>
    <row r="807" spans="1:6" x14ac:dyDescent="0.25">
      <c r="A807" s="6" t="s">
        <v>1618</v>
      </c>
      <c r="B807" t="str">
        <f>VLOOKUP(INGRESO_MERCADERIA[[#This Row],[CODIGO]],STOCKSANLUIS[],2,FALSE)</f>
        <v>UNIDAD CONDENSADORA MANEUROP TIANYICOOL HGM160 440V/60HZ/3PH, R22, WITH TWO AXIAL FAN</v>
      </c>
      <c r="C807" s="51">
        <v>0</v>
      </c>
      <c r="D807" s="1"/>
      <c r="E807" s="1">
        <f>VLOOKUP(INGRESO_MERCADERIA[[#This Row],[CODIGO]],STOCKSANLUIS[],7,FALSE)</f>
        <v>0</v>
      </c>
      <c r="F807" s="10"/>
    </row>
    <row r="808" spans="1:6" x14ac:dyDescent="0.25">
      <c r="A808" s="6" t="s">
        <v>1620</v>
      </c>
      <c r="B808" t="str">
        <f>VLOOKUP(INGRESO_MERCADERIA[[#This Row],[CODIGO]],STOCKSANLUIS[],2,FALSE)</f>
        <v>UNIDAD CONDENSADORA DANFOSS ALTA/MEDIA T HGM125B20V, COMPR MANEUROP MT125 380V/3F/60HZ</v>
      </c>
      <c r="C808" s="51">
        <v>0</v>
      </c>
      <c r="D808" s="1"/>
      <c r="E808" s="1">
        <f>VLOOKUP(INGRESO_MERCADERIA[[#This Row],[CODIGO]],STOCKSANLUIS[],7,FALSE)</f>
        <v>0</v>
      </c>
      <c r="F808" s="10"/>
    </row>
    <row r="809" spans="1:6" x14ac:dyDescent="0.25">
      <c r="A809" s="6" t="s">
        <v>1622</v>
      </c>
      <c r="B809" t="str">
        <f>VLOOKUP(INGRESO_MERCADERIA[[#This Row],[CODIGO]],STOCKSANLUIS[],2,FALSE)</f>
        <v>UNIDAD CONDENSADORA DANFOSS HCM022E20Q ALTA/MEDIA T COMPR. MANEUROP MT22 220V/3F/60HZ</v>
      </c>
      <c r="C809" s="51">
        <v>0</v>
      </c>
      <c r="D809" s="1"/>
      <c r="E809" s="1">
        <f>VLOOKUP(INGRESO_MERCADERIA[[#This Row],[CODIGO]],STOCKSANLUIS[],7,FALSE)</f>
        <v>0</v>
      </c>
      <c r="F809" s="10"/>
    </row>
    <row r="810" spans="1:6" x14ac:dyDescent="0.25">
      <c r="A810" s="6" t="s">
        <v>1624</v>
      </c>
      <c r="B810" t="str">
        <f>VLOOKUP(INGRESO_MERCADERIA[[#This Row],[CODIGO]],STOCKSANLUIS[],2,FALSE)</f>
        <v>SET PISTON Ø65 (OPTIMIZED)</v>
      </c>
      <c r="C810" s="51">
        <v>0</v>
      </c>
      <c r="D810" s="1"/>
      <c r="E810" s="1">
        <f>VLOOKUP(INGRESO_MERCADERIA[[#This Row],[CODIGO]],STOCKSANLUIS[],7,FALSE)</f>
        <v>0</v>
      </c>
      <c r="F810" s="10"/>
    </row>
    <row r="811" spans="1:6" x14ac:dyDescent="0.25">
      <c r="A811" s="6" t="s">
        <v>1626</v>
      </c>
      <c r="B811" t="str">
        <f>VLOOKUP(INGRESO_MERCADERIA[[#This Row],[CODIGO]],STOCKSANLUIS[],2,FALSE)</f>
        <v>SET-CONNECTING ROD HA/HG/04,FK24</v>
      </c>
      <c r="C811" s="51">
        <v>0</v>
      </c>
      <c r="D811" s="1"/>
      <c r="E811" s="1">
        <f>VLOOKUP(INGRESO_MERCADERIA[[#This Row],[CODIGO]],STOCKSANLUIS[],7,FALSE)</f>
        <v>0</v>
      </c>
      <c r="F811" s="10"/>
    </row>
    <row r="812" spans="1:6" x14ac:dyDescent="0.25">
      <c r="A812" s="6" t="s">
        <v>1628</v>
      </c>
      <c r="B812" t="str">
        <f>VLOOKUP(INGRESO_MERCADERIA[[#This Row],[CODIGO]],STOCKSANLUIS[],2,FALSE)</f>
        <v>SET-VALVE PLATE HG4/555+650,FK24/555+650N</v>
      </c>
      <c r="C812" s="51">
        <v>0</v>
      </c>
      <c r="D812" s="1"/>
      <c r="E812" s="1">
        <f>VLOOKUP(INGRESO_MERCADERIA[[#This Row],[CODIGO]],STOCKSANLUIS[],7,FALSE)</f>
        <v>0</v>
      </c>
      <c r="F812" s="10"/>
    </row>
    <row r="813" spans="1:6" x14ac:dyDescent="0.25">
      <c r="A813" s="6" t="s">
        <v>1630</v>
      </c>
      <c r="B813" t="str">
        <f>VLOOKUP(INGRESO_MERCADERIA[[#This Row],[CODIGO]],STOCKSANLUIS[],2,FALSE)</f>
        <v>SET-FRONT BEARING FLANGE HG4,HGX4 CO2</v>
      </c>
      <c r="C813" s="51">
        <v>0</v>
      </c>
      <c r="D813" s="1"/>
      <c r="E813" s="1">
        <f>VLOOKUP(INGRESO_MERCADERIA[[#This Row],[CODIGO]],STOCKSANLUIS[],7,FALSE)</f>
        <v>0</v>
      </c>
      <c r="F813" s="10"/>
    </row>
    <row r="814" spans="1:6" x14ac:dyDescent="0.25">
      <c r="A814" s="6" t="s">
        <v>1632</v>
      </c>
      <c r="B814" t="str">
        <f>VLOOKUP(INGRESO_MERCADERIA[[#This Row],[CODIGO]],STOCKSANLUIS[],2,FALSE)</f>
        <v>SPACER SLEEVE 7,5KW+15+18,5KW HA4/555+650,HG4/</v>
      </c>
      <c r="C814" s="51">
        <v>0</v>
      </c>
      <c r="D814" s="1"/>
      <c r="E814" s="1">
        <f>VLOOKUP(INGRESO_MERCADERIA[[#This Row],[CODIGO]],STOCKSANLUIS[],7,FALSE)</f>
        <v>0</v>
      </c>
      <c r="F814" s="10"/>
    </row>
    <row r="815" spans="1:6" x14ac:dyDescent="0.25">
      <c r="A815" s="6" t="s">
        <v>1634</v>
      </c>
      <c r="B815" t="str">
        <f>VLOOKUP(INGRESO_MERCADERIA[[#This Row],[CODIGO]],STOCKSANLUIS[],2,FALSE)</f>
        <v>SET-BEARING BUSH HA/HG4+5</v>
      </c>
      <c r="C815" s="51">
        <v>0</v>
      </c>
      <c r="D815" s="1"/>
      <c r="E815" s="1">
        <f>VLOOKUP(INGRESO_MERCADERIA[[#This Row],[CODIGO]],STOCKSANLUIS[],7,FALSE)</f>
        <v>0</v>
      </c>
      <c r="F815" s="10"/>
    </row>
    <row r="816" spans="1:6" x14ac:dyDescent="0.25">
      <c r="A816" s="6" t="s">
        <v>1636</v>
      </c>
      <c r="B816" t="str">
        <f>VLOOKUP(INGRESO_MERCADERIA[[#This Row],[CODIGO]],STOCKSANLUIS[],2,FALSE)</f>
        <v>O-RING Ø238X5 HA/HG4+5</v>
      </c>
      <c r="C816" s="51">
        <v>0</v>
      </c>
      <c r="D816" s="1"/>
      <c r="E816" s="1">
        <f>VLOOKUP(INGRESO_MERCADERIA[[#This Row],[CODIGO]],STOCKSANLUIS[],7,FALSE)</f>
        <v>0</v>
      </c>
      <c r="F816" s="10"/>
    </row>
    <row r="817" spans="1:6" x14ac:dyDescent="0.25">
      <c r="A817" s="6" t="s">
        <v>1638</v>
      </c>
      <c r="B817" t="str">
        <f>VLOOKUP(INGRESO_MERCADERIA[[#This Row],[CODIGO]],STOCKSANLUIS[],2,FALSE)</f>
        <v>GASKET-BASE PLATE FK24+26,HA/HG/O4, HGX4 CO2</v>
      </c>
      <c r="C817" s="51">
        <v>0</v>
      </c>
      <c r="D817" s="1"/>
      <c r="E817" s="1">
        <f>VLOOKUP(INGRESO_MERCADERIA[[#This Row],[CODIGO]],STOCKSANLUIS[],7,FALSE)</f>
        <v>0</v>
      </c>
      <c r="F817" s="10"/>
    </row>
    <row r="818" spans="1:6" x14ac:dyDescent="0.25">
      <c r="A818" s="6" t="s">
        <v>1640</v>
      </c>
      <c r="B818" t="str">
        <f>VLOOKUP(INGRESO_MERCADERIA[[#This Row],[CODIGO]],STOCKSANLUIS[],2,FALSE)</f>
        <v>O-RING Ø34,59X2,62 FOR SIGHT GLASS Ø40MM</v>
      </c>
      <c r="C818" s="51">
        <v>0</v>
      </c>
      <c r="D818" s="1"/>
      <c r="E818" s="1">
        <f>VLOOKUP(INGRESO_MERCADERIA[[#This Row],[CODIGO]],STOCKSANLUIS[],7,FALSE)</f>
        <v>0</v>
      </c>
      <c r="F818" s="10"/>
    </row>
    <row r="819" spans="1:6" x14ac:dyDescent="0.25">
      <c r="A819" s="6" t="s">
        <v>1642</v>
      </c>
      <c r="B819" t="str">
        <f>VLOOKUP(INGRESO_MERCADERIA[[#This Row],[CODIGO]],STOCKSANLUIS[],2,FALSE)</f>
        <v>GASKET-TERMINAL BOARD HG//HA4+5,HGX4 CO2</v>
      </c>
      <c r="C819" s="51">
        <v>0</v>
      </c>
      <c r="D819" s="1"/>
      <c r="E819" s="1">
        <f>VLOOKUP(INGRESO_MERCADERIA[[#This Row],[CODIGO]],STOCKSANLUIS[],7,FALSE)</f>
        <v>0</v>
      </c>
      <c r="F819" s="10"/>
    </row>
    <row r="820" spans="1:6" x14ac:dyDescent="0.25">
      <c r="A820" s="6" t="s">
        <v>1644</v>
      </c>
      <c r="B820" t="str">
        <f>VLOOKUP(INGRESO_MERCADERIA[[#This Row],[CODIGO]],STOCKSANLUIS[],2,FALSE)</f>
        <v>GASKET-VALVE FLANGE AM/F/FK3-5+13,HA/HG/O4+5,H</v>
      </c>
      <c r="C820" s="51">
        <v>0</v>
      </c>
      <c r="D820" s="1"/>
      <c r="E820" s="1">
        <f>VLOOKUP(INGRESO_MERCADERIA[[#This Row],[CODIGO]],STOCKSANLUIS[],7,FALSE)</f>
        <v>0</v>
      </c>
      <c r="F820" s="10"/>
    </row>
    <row r="821" spans="1:6" x14ac:dyDescent="0.25">
      <c r="A821" s="6" t="s">
        <v>1646</v>
      </c>
      <c r="B821" t="str">
        <f>VLOOKUP(INGRESO_MERCADERIA[[#This Row],[CODIGO]],STOCKSANLUIS[],2,FALSE)</f>
        <v>O-RING Ø32,99X2,62</v>
      </c>
      <c r="C821" s="51">
        <v>0</v>
      </c>
      <c r="D821" s="1"/>
      <c r="E821" s="1">
        <f>VLOOKUP(INGRESO_MERCADERIA[[#This Row],[CODIGO]],STOCKSANLUIS[],7,FALSE)</f>
        <v>0</v>
      </c>
      <c r="F821" s="10"/>
    </row>
    <row r="822" spans="1:6" x14ac:dyDescent="0.25">
      <c r="A822" s="6" t="s">
        <v>1648</v>
      </c>
      <c r="B822" t="str">
        <f>VLOOKUP(INGRESO_MERCADERIA[[#This Row],[CODIGO]],STOCKSANLUIS[],2,FALSE)</f>
        <v>SET-PISTON Ø70 AM+F5NH3,O5/725</v>
      </c>
      <c r="C822" s="51">
        <v>0</v>
      </c>
      <c r="D822" s="1"/>
      <c r="E822" s="1">
        <f>VLOOKUP(INGRESO_MERCADERIA[[#This Row],[CODIGO]],STOCKSANLUIS[],7,FALSE)</f>
        <v>0</v>
      </c>
      <c r="F822" s="10"/>
    </row>
    <row r="823" spans="1:6" x14ac:dyDescent="0.25">
      <c r="A823" s="6" t="s">
        <v>1650</v>
      </c>
      <c r="B823" t="str">
        <f>VLOOKUP(INGRESO_MERCADERIA[[#This Row],[CODIGO]],STOCKSANLUIS[],2,FALSE)</f>
        <v>SET-CONNECTING ROD AM5/847,F/FK5,HA/HG/O5</v>
      </c>
      <c r="C823" s="51">
        <v>0</v>
      </c>
      <c r="D823" s="1"/>
      <c r="E823" s="1">
        <f>VLOOKUP(INGRESO_MERCADERIA[[#This Row],[CODIGO]],STOCKSANLUIS[],7,FALSE)</f>
        <v>0</v>
      </c>
      <c r="F823" s="10"/>
    </row>
    <row r="824" spans="1:6" x14ac:dyDescent="0.25">
      <c r="A824" s="6" t="s">
        <v>1652</v>
      </c>
      <c r="B824" t="str">
        <f>VLOOKUP(INGRESO_MERCADERIA[[#This Row],[CODIGO]],STOCKSANLUIS[],2,FALSE)</f>
        <v>SET-VALVE PLATE HA/HG/O5</v>
      </c>
      <c r="C824" s="51">
        <v>0</v>
      </c>
      <c r="D824" s="1"/>
      <c r="E824" s="1">
        <f>VLOOKUP(INGRESO_MERCADERIA[[#This Row],[CODIGO]],STOCKSANLUIS[],7,FALSE)</f>
        <v>0</v>
      </c>
      <c r="F824" s="10"/>
    </row>
    <row r="825" spans="1:6" x14ac:dyDescent="0.25">
      <c r="A825" s="6" t="s">
        <v>1654</v>
      </c>
      <c r="B825" t="str">
        <f>VLOOKUP(INGRESO_MERCADERIA[[#This Row],[CODIGO]],STOCKSANLUIS[],2,FALSE)</f>
        <v>SET-OIL PUMP F.DELTA-P SWITCH</v>
      </c>
      <c r="C825" s="51">
        <v>0</v>
      </c>
      <c r="D825" s="1"/>
      <c r="E825" s="1">
        <f>VLOOKUP(INGRESO_MERCADERIA[[#This Row],[CODIGO]],STOCKSANLUIS[],7,FALSE)</f>
        <v>0</v>
      </c>
      <c r="F825" s="10"/>
    </row>
    <row r="826" spans="1:6" x14ac:dyDescent="0.25">
      <c r="A826" s="6" t="s">
        <v>1656</v>
      </c>
      <c r="B826" t="str">
        <f>VLOOKUP(INGRESO_MERCADERIA[[#This Row],[CODIGO]],STOCKSANLUIS[],2,FALSE)</f>
        <v>SET-FRONT BEARING FLANGE HA5</v>
      </c>
      <c r="C826" s="51">
        <v>0</v>
      </c>
      <c r="D826" s="1"/>
      <c r="E826" s="1">
        <f>VLOOKUP(INGRESO_MERCADERIA[[#This Row],[CODIGO]],STOCKSANLUIS[],7,FALSE)</f>
        <v>0</v>
      </c>
      <c r="F826" s="10"/>
    </row>
    <row r="827" spans="1:6" x14ac:dyDescent="0.25">
      <c r="A827" s="6" t="s">
        <v>1658</v>
      </c>
      <c r="B827" t="str">
        <f>VLOOKUP(INGRESO_MERCADERIA[[#This Row],[CODIGO]],STOCKSANLUIS[],2,FALSE)</f>
        <v>SPACER SLEEVE 15KW+18,5KW</v>
      </c>
      <c r="C827" s="51">
        <v>0</v>
      </c>
      <c r="D827" s="1"/>
      <c r="E827" s="1">
        <f>VLOOKUP(INGRESO_MERCADERIA[[#This Row],[CODIGO]],STOCKSANLUIS[],7,FALSE)</f>
        <v>0</v>
      </c>
      <c r="F827" s="10"/>
    </row>
    <row r="828" spans="1:6" x14ac:dyDescent="0.25">
      <c r="A828" s="6" t="s">
        <v>1660</v>
      </c>
      <c r="B828" t="str">
        <f>VLOOKUP(INGRESO_MERCADERIA[[#This Row],[CODIGO]],STOCKSANLUIS[],2,FALSE)</f>
        <v>GASKET-BASE PLATE F6,F14,F16,HA+HG+O5,HA+HG6,H</v>
      </c>
      <c r="C828" s="51">
        <v>0</v>
      </c>
      <c r="D828" s="1"/>
      <c r="E828" s="1">
        <f>VLOOKUP(INGRESO_MERCADERIA[[#This Row],[CODIGO]],STOCKSANLUIS[],7,FALSE)</f>
        <v>0</v>
      </c>
      <c r="F828" s="10"/>
    </row>
    <row r="829" spans="1:6" x14ac:dyDescent="0.25">
      <c r="A829" s="6" t="s">
        <v>1662</v>
      </c>
      <c r="B829" t="str">
        <f>VLOOKUP(INGRESO_MERCADERIA[[#This Row],[CODIGO]],STOCKSANLUIS[],2,FALSE)</f>
        <v>GASKET RING 70X54X1,0 F6+14+16,HA+HG+O4/650,FK2</v>
      </c>
      <c r="C829" s="51">
        <v>0</v>
      </c>
      <c r="D829" s="1"/>
      <c r="E829" s="1">
        <f>VLOOKUP(INGRESO_MERCADERIA[[#This Row],[CODIGO]],STOCKSANLUIS[],7,FALSE)</f>
        <v>0</v>
      </c>
      <c r="F829" s="10"/>
    </row>
    <row r="830" spans="1:6" x14ac:dyDescent="0.25">
      <c r="A830" s="6" t="s">
        <v>1664</v>
      </c>
      <c r="B830" t="str">
        <f>VLOOKUP(INGRESO_MERCADERIA[[#This Row],[CODIGO]],STOCKSANLUIS[],2,FALSE)</f>
        <v>GASKET RING 42X34X1 F.CONN.PIECE NW 20-32</v>
      </c>
      <c r="C830" s="51">
        <v>0</v>
      </c>
      <c r="D830" s="1"/>
      <c r="E830" s="1">
        <f>VLOOKUP(INGRESO_MERCADERIA[[#This Row],[CODIGO]],STOCKSANLUIS[],7,FALSE)</f>
        <v>0</v>
      </c>
      <c r="F830" s="10"/>
    </row>
    <row r="831" spans="1:6" x14ac:dyDescent="0.25">
      <c r="A831" s="6" t="s">
        <v>1666</v>
      </c>
      <c r="B831" t="str">
        <f>VLOOKUP(INGRESO_MERCADERIA[[#This Row],[CODIGO]],STOCKSANLUIS[],2,FALSE)</f>
        <v>ACEITE POLIOLESTER POE 68 - 1 GALON - BVA</v>
      </c>
      <c r="C831" s="51">
        <v>0</v>
      </c>
      <c r="D831" s="1"/>
      <c r="E831" s="1">
        <f>VLOOKUP(INGRESO_MERCADERIA[[#This Row],[CODIGO]],STOCKSANLUIS[],7,FALSE)</f>
        <v>0</v>
      </c>
      <c r="F831" s="10"/>
    </row>
    <row r="832" spans="1:6" x14ac:dyDescent="0.25">
      <c r="A832" s="6" t="s">
        <v>1667</v>
      </c>
      <c r="B832" t="str">
        <f>VLOOKUP(INGRESO_MERCADERIA[[#This Row],[CODIGO]],STOCKSANLUIS[],2,FALSE)</f>
        <v>ANTIVIBRADOR DE 1 1/8 APPLI PARTS</v>
      </c>
      <c r="C832" s="51">
        <v>0</v>
      </c>
      <c r="D832" s="1"/>
      <c r="E832" s="1">
        <f>VLOOKUP(INGRESO_MERCADERIA[[#This Row],[CODIGO]],STOCKSANLUIS[],7,FALSE)</f>
        <v>0</v>
      </c>
      <c r="F832" s="10"/>
    </row>
    <row r="833" spans="1:6" x14ac:dyDescent="0.25">
      <c r="A833" s="6" t="s">
        <v>1669</v>
      </c>
      <c r="B833" t="str">
        <f>VLOOKUP(INGRESO_MERCADERIA[[#This Row],[CODIGO]],STOCKSANLUIS[],2,FALSE)</f>
        <v>ARANDELA LAV. G.E. WH02X1197</v>
      </c>
      <c r="C833" s="51">
        <v>0</v>
      </c>
      <c r="D833" s="1"/>
      <c r="E833" s="1">
        <f>VLOOKUP(INGRESO_MERCADERIA[[#This Row],[CODIGO]],STOCKSANLUIS[],7,FALSE)</f>
        <v>0</v>
      </c>
      <c r="F833" s="10"/>
    </row>
    <row r="834" spans="1:6" x14ac:dyDescent="0.25">
      <c r="A834" s="6" t="s">
        <v>1671</v>
      </c>
      <c r="B834" t="str">
        <f>VLOOKUP(INGRESO_MERCADERIA[[#This Row],[CODIGO]],STOCKSANLUIS[],2,FALSE)</f>
        <v>ARO SEC. G.E. DE RODAMIENTO MODELO NU</v>
      </c>
      <c r="C834" s="51">
        <v>0</v>
      </c>
      <c r="D834" s="1"/>
      <c r="E834" s="1">
        <f>VLOOKUP(INGRESO_MERCADERIA[[#This Row],[CODIGO]],STOCKSANLUIS[],7,FALSE)</f>
        <v>0</v>
      </c>
      <c r="F834" s="10"/>
    </row>
    <row r="835" spans="1:6" x14ac:dyDescent="0.25">
      <c r="A835" s="6" t="s">
        <v>1673</v>
      </c>
      <c r="B835" t="str">
        <f>VLOOKUP(INGRESO_MERCADERIA[[#This Row],[CODIGO]],STOCKSANLUIS[],2,FALSE)</f>
        <v>ARO SEC. G.E. DE RODAMIENTO WE14M124</v>
      </c>
      <c r="C835" s="51">
        <v>0</v>
      </c>
      <c r="D835" s="1"/>
      <c r="E835" s="1">
        <f>VLOOKUP(INGRESO_MERCADERIA[[#This Row],[CODIGO]],STOCKSANLUIS[],7,FALSE)</f>
        <v>0</v>
      </c>
      <c r="F835" s="10"/>
    </row>
    <row r="836" spans="1:6" x14ac:dyDescent="0.25">
      <c r="A836" s="6" t="s">
        <v>1675</v>
      </c>
      <c r="B836" t="str">
        <f>VLOOKUP(INGRESO_MERCADERIA[[#This Row],[CODIGO]],STOCKSANLUIS[],2,FALSE)</f>
        <v>ARO SEC. G.E. DE RODAMIENTO WE14M92 /</v>
      </c>
      <c r="C836" s="51">
        <v>0</v>
      </c>
      <c r="D836" s="1"/>
      <c r="E836" s="1">
        <f>VLOOKUP(INGRESO_MERCADERIA[[#This Row],[CODIGO]],STOCKSANLUIS[],7,FALSE)</f>
        <v>0</v>
      </c>
      <c r="F836" s="10"/>
    </row>
    <row r="837" spans="1:6" x14ac:dyDescent="0.25">
      <c r="A837" s="6" t="s">
        <v>1677</v>
      </c>
      <c r="B837" t="str">
        <f>VLOOKUP(INGRESO_MERCADERIA[[#This Row],[CODIGO]],STOCKSANLUIS[],2,FALSE)</f>
        <v>ARO SEC. G.E. DE RODAMIENTO WE3M19 /</v>
      </c>
      <c r="C837" s="51">
        <v>0</v>
      </c>
      <c r="D837" s="1"/>
      <c r="E837" s="1">
        <f>VLOOKUP(INGRESO_MERCADERIA[[#This Row],[CODIGO]],STOCKSANLUIS[],7,FALSE)</f>
        <v>0</v>
      </c>
      <c r="F837" s="10"/>
    </row>
    <row r="838" spans="1:6" x14ac:dyDescent="0.25">
      <c r="A838" s="6" t="s">
        <v>1679</v>
      </c>
      <c r="B838" t="str">
        <f>VLOOKUP(INGRESO_MERCADERIA[[#This Row],[CODIGO]],STOCKSANLUIS[],2,FALSE)</f>
        <v>ARO SEC. G.E. DE RODAMIENTO WE3M20 /</v>
      </c>
      <c r="C838" s="51">
        <v>0</v>
      </c>
      <c r="D838" s="1"/>
      <c r="E838" s="1">
        <f>VLOOKUP(INGRESO_MERCADERIA[[#This Row],[CODIGO]],STOCKSANLUIS[],7,FALSE)</f>
        <v>0</v>
      </c>
      <c r="F838" s="10"/>
    </row>
    <row r="839" spans="1:6" x14ac:dyDescent="0.25">
      <c r="A839" s="6" t="s">
        <v>1681</v>
      </c>
      <c r="B839" t="str">
        <f>VLOOKUP(INGRESO_MERCADERIA[[#This Row],[CODIGO]],STOCKSANLUIS[],2,FALSE)</f>
        <v>ASPA NEV. PLASTICA ASP-445</v>
      </c>
      <c r="C839" s="51">
        <v>0</v>
      </c>
      <c r="D839" s="1"/>
      <c r="E839" s="1">
        <f>VLOOKUP(INGRESO_MERCADERIA[[#This Row],[CODIGO]],STOCKSANLUIS[],7,FALSE)</f>
        <v>0</v>
      </c>
      <c r="F839" s="10"/>
    </row>
    <row r="840" spans="1:6" x14ac:dyDescent="0.25">
      <c r="A840" s="6" t="s">
        <v>1683</v>
      </c>
      <c r="B840" t="str">
        <f>VLOOKUP(INGRESO_MERCADERIA[[#This Row],[CODIGO]],STOCKSANLUIS[],2,FALSE)</f>
        <v>ASPA NEV. PLASTICA ASP-450 MOTOR 317</v>
      </c>
      <c r="C840" s="51">
        <v>0</v>
      </c>
      <c r="D840" s="1"/>
      <c r="E840" s="1">
        <f>VLOOKUP(INGRESO_MERCADERIA[[#This Row],[CODIGO]],STOCKSANLUIS[],7,FALSE)</f>
        <v>0</v>
      </c>
      <c r="F840" s="10"/>
    </row>
    <row r="841" spans="1:6" x14ac:dyDescent="0.25">
      <c r="A841" s="6" t="s">
        <v>1685</v>
      </c>
      <c r="B841" t="str">
        <f>VLOOKUP(INGRESO_MERCADERIA[[#This Row],[CODIGO]],STOCKSANLUIS[],2,FALSE)</f>
        <v>ASPA NEV. PLASTICA PARA MOTOR EVAP.AS</v>
      </c>
      <c r="C841" s="51">
        <v>0</v>
      </c>
      <c r="D841" s="1"/>
      <c r="E841" s="1">
        <f>VLOOKUP(INGRESO_MERCADERIA[[#This Row],[CODIGO]],STOCKSANLUIS[],7,FALSE)</f>
        <v>0</v>
      </c>
      <c r="F841" s="10"/>
    </row>
    <row r="842" spans="1:6" x14ac:dyDescent="0.25">
      <c r="A842" s="6" t="s">
        <v>1687</v>
      </c>
      <c r="B842" t="str">
        <f>VLOOKUP(INGRESO_MERCADERIA[[#This Row],[CODIGO]],STOCKSANLUIS[],2,FALSE)</f>
        <v>BANDA SEC. G.E. DE FRENO WE13X68K JAS</v>
      </c>
      <c r="C842" s="51">
        <v>0</v>
      </c>
      <c r="D842" s="1"/>
      <c r="E842" s="1">
        <f>VLOOKUP(INGRESO_MERCADERIA[[#This Row],[CODIGO]],STOCKSANLUIS[],7,FALSE)</f>
        <v>0</v>
      </c>
      <c r="F842" s="10"/>
    </row>
    <row r="843" spans="1:6" x14ac:dyDescent="0.25">
      <c r="A843" s="6" t="s">
        <v>1689</v>
      </c>
      <c r="B843" t="str">
        <f>VLOOKUP(INGRESO_MERCADERIA[[#This Row],[CODIGO]],STOCKSANLUIS[],2,FALSE)</f>
        <v>BANDA SEC. G.E. DEL ARO (VERDE) WE3X8</v>
      </c>
      <c r="C843" s="51">
        <v>0</v>
      </c>
      <c r="D843" s="1"/>
      <c r="E843" s="1">
        <f>VLOOKUP(INGRESO_MERCADERIA[[#This Row],[CODIGO]],STOCKSANLUIS[],7,FALSE)</f>
        <v>0</v>
      </c>
      <c r="F843" s="10"/>
    </row>
    <row r="844" spans="1:6" x14ac:dyDescent="0.25">
      <c r="A844" s="6" t="s">
        <v>1691</v>
      </c>
      <c r="B844" t="str">
        <f>VLOOKUP(INGRESO_MERCADERIA[[#This Row],[CODIGO]],STOCKSANLUIS[],2,FALSE)</f>
        <v>BANDA SEC. G.E. DEL ARO WE1M333 / WE1</v>
      </c>
      <c r="C844" s="51">
        <v>0</v>
      </c>
      <c r="D844" s="1"/>
      <c r="E844" s="1">
        <f>VLOOKUP(INGRESO_MERCADERIA[[#This Row],[CODIGO]],STOCKSANLUIS[],7,FALSE)</f>
        <v>0</v>
      </c>
      <c r="F844" s="10"/>
    </row>
    <row r="845" spans="1:6" x14ac:dyDescent="0.25">
      <c r="A845" s="6" t="s">
        <v>1693</v>
      </c>
      <c r="B845" t="str">
        <f>VLOOKUP(INGRESO_MERCADERIA[[#This Row],[CODIGO]],STOCKSANLUIS[],2,FALSE)</f>
        <v>BANDA SEC. G.E. DEL ARO WE1M481 / WE1</v>
      </c>
      <c r="C845" s="51">
        <v>0</v>
      </c>
      <c r="D845" s="1"/>
      <c r="E845" s="1">
        <f>VLOOKUP(INGRESO_MERCADERIA[[#This Row],[CODIGO]],STOCKSANLUIS[],7,FALSE)</f>
        <v>0</v>
      </c>
      <c r="F845" s="10"/>
    </row>
    <row r="846" spans="1:6" x14ac:dyDescent="0.25">
      <c r="A846" s="6" t="s">
        <v>1695</v>
      </c>
      <c r="B846" t="str">
        <f>VLOOKUP(INGRESO_MERCADERIA[[#This Row],[CODIGO]],STOCKSANLUIS[],2,FALSE)</f>
        <v>BIMETAL / TERMODISCO NEV. ASIATICA 9C</v>
      </c>
      <c r="C846" s="51">
        <v>0</v>
      </c>
      <c r="D846" s="1"/>
      <c r="E846" s="1">
        <f>VLOOKUP(INGRESO_MERCADERIA[[#This Row],[CODIGO]],STOCKSANLUIS[],7,FALSE)</f>
        <v>0</v>
      </c>
      <c r="F846" s="10"/>
    </row>
    <row r="847" spans="1:6" x14ac:dyDescent="0.25">
      <c r="A847" s="6" t="s">
        <v>1697</v>
      </c>
      <c r="B847" t="str">
        <f>VLOOKUP(INGRESO_MERCADERIA[[#This Row],[CODIGO]],STOCKSANLUIS[],2,FALSE)</f>
        <v>BIMETAL / TERMODISCO NEV. G.E. L-60 W</v>
      </c>
      <c r="C847" s="51">
        <v>0</v>
      </c>
      <c r="D847" s="1"/>
      <c r="E847" s="1">
        <f>VLOOKUP(INGRESO_MERCADERIA[[#This Row],[CODIGO]],STOCKSANLUIS[],7,FALSE)</f>
        <v>0</v>
      </c>
      <c r="F847" s="10"/>
    </row>
    <row r="848" spans="1:6" x14ac:dyDescent="0.25">
      <c r="A848" s="6" t="s">
        <v>1699</v>
      </c>
      <c r="B848" t="str">
        <f>VLOOKUP(INGRESO_MERCADERIA[[#This Row],[CODIGO]],STOCKSANLUIS[],2,FALSE)</f>
        <v>BISAGRA CAVA APP- 5 AJUSTABLE CT1332</v>
      </c>
      <c r="C848" s="51">
        <v>0</v>
      </c>
      <c r="D848" s="1"/>
      <c r="E848" s="1">
        <f>VLOOKUP(INGRESO_MERCADERIA[[#This Row],[CODIGO]],STOCKSANLUIS[],7,FALSE)</f>
        <v>0</v>
      </c>
      <c r="F848" s="10"/>
    </row>
    <row r="849" spans="1:6" x14ac:dyDescent="0.25">
      <c r="A849" s="6" t="s">
        <v>1701</v>
      </c>
      <c r="B849" t="str">
        <f>VLOOKUP(INGRESO_MERCADERIA[[#This Row],[CODIGO]],STOCKSANLUIS[],2,FALSE)</f>
        <v>BOBINA SEC. WHIRLPOOL USA PARA VALVUL</v>
      </c>
      <c r="C849" s="51">
        <v>0</v>
      </c>
      <c r="D849" s="1"/>
      <c r="E849" s="1">
        <f>VLOOKUP(INGRESO_MERCADERIA[[#This Row],[CODIGO]],STOCKSANLUIS[],7,FALSE)</f>
        <v>0</v>
      </c>
      <c r="F849" s="10"/>
    </row>
    <row r="850" spans="1:6" x14ac:dyDescent="0.25">
      <c r="A850" s="6" t="s">
        <v>1703</v>
      </c>
      <c r="B850" t="str">
        <f>VLOOKUP(INGRESO_MERCADERIA[[#This Row],[CODIGO]],STOCKSANLUIS[],2,FALSE)</f>
        <v>BOMBA LAV. FRIGIDAIRE 2</v>
      </c>
      <c r="C850" s="51">
        <v>0</v>
      </c>
      <c r="D850" s="1"/>
      <c r="E850" s="1">
        <f>VLOOKUP(INGRESO_MERCADERIA[[#This Row],[CODIGO]],STOCKSANLUIS[],7,FALSE)</f>
        <v>0</v>
      </c>
      <c r="F850" s="10"/>
    </row>
    <row r="851" spans="1:6" x14ac:dyDescent="0.25">
      <c r="A851" s="6" t="s">
        <v>1705</v>
      </c>
      <c r="B851" t="str">
        <f>VLOOKUP(INGRESO_MERCADERIA[[#This Row],[CODIGO]],STOCKSANLUIS[],2,FALSE)</f>
        <v>BOMBA LAV. G.E. 4 BOCAS WH23X42AP APP</v>
      </c>
      <c r="C851" s="51">
        <v>0</v>
      </c>
      <c r="D851" s="1"/>
      <c r="E851" s="1">
        <f>VLOOKUP(INGRESO_MERCADERIA[[#This Row],[CODIGO]],STOCKSANLUIS[],7,FALSE)</f>
        <v>0</v>
      </c>
      <c r="F851" s="10"/>
    </row>
    <row r="852" spans="1:6" x14ac:dyDescent="0.25">
      <c r="A852" s="6" t="s">
        <v>1707</v>
      </c>
      <c r="B852" t="str">
        <f>VLOOKUP(INGRESO_MERCADERIA[[#This Row],[CODIGO]],STOCKSANLUIS[],2,FALSE)</f>
        <v>BUJE LAV. G.E. DE ESTRIAS APPLI PARTS</v>
      </c>
      <c r="C852" s="51">
        <v>0</v>
      </c>
      <c r="D852" s="1"/>
      <c r="E852" s="1">
        <f>VLOOKUP(INGRESO_MERCADERIA[[#This Row],[CODIGO]],STOCKSANLUIS[],7,FALSE)</f>
        <v>0</v>
      </c>
      <c r="F852" s="10"/>
    </row>
    <row r="853" spans="1:6" x14ac:dyDescent="0.25">
      <c r="A853" s="6" t="s">
        <v>1709</v>
      </c>
      <c r="B853" t="str">
        <f>VLOOKUP(INGRESO_MERCADERIA[[#This Row],[CODIGO]],STOCKSANLUIS[],2,FALSE)</f>
        <v>BUJE LAV. G.E. DE ESTRIAS PLASTICO AP</v>
      </c>
      <c r="C853" s="51">
        <v>0</v>
      </c>
      <c r="D853" s="1"/>
      <c r="E853" s="1">
        <f>VLOOKUP(INGRESO_MERCADERIA[[#This Row],[CODIGO]],STOCKSANLUIS[],7,FALSE)</f>
        <v>0</v>
      </c>
      <c r="F853" s="10"/>
    </row>
    <row r="854" spans="1:6" x14ac:dyDescent="0.25">
      <c r="A854" s="6" t="s">
        <v>1711</v>
      </c>
      <c r="B854" t="str">
        <f>VLOOKUP(INGRESO_MERCADERIA[[#This Row],[CODIGO]],STOCKSANLUIS[],2,FALSE)</f>
        <v>CORREA SEC. G.E. WE12X42 / WE12X82P /</v>
      </c>
      <c r="C854" s="51">
        <v>0</v>
      </c>
      <c r="D854" s="1"/>
      <c r="E854" s="1">
        <f>VLOOKUP(INGRESO_MERCADERIA[[#This Row],[CODIGO]],STOCKSANLUIS[],7,FALSE)</f>
        <v>0</v>
      </c>
      <c r="F854" s="10"/>
    </row>
    <row r="855" spans="1:6" x14ac:dyDescent="0.25">
      <c r="A855" s="6" t="s">
        <v>1713</v>
      </c>
      <c r="B855" t="str">
        <f>VLOOKUP(INGRESO_MERCADERIA[[#This Row],[CODIGO]],STOCKSANLUIS[],2,FALSE)</f>
        <v>DUCTO SEC. CON RECIPIENTE PELUSA VGF5</v>
      </c>
      <c r="C855" s="51">
        <v>0</v>
      </c>
      <c r="D855" s="1"/>
      <c r="E855" s="1">
        <f>VLOOKUP(INGRESO_MERCADERIA[[#This Row],[CODIGO]],STOCKSANLUIS[],7,FALSE)</f>
        <v>0</v>
      </c>
      <c r="F855" s="10"/>
    </row>
    <row r="856" spans="1:6" x14ac:dyDescent="0.25">
      <c r="A856" s="6" t="s">
        <v>1715</v>
      </c>
      <c r="B856" t="str">
        <f>VLOOKUP(INGRESO_MERCADERIA[[#This Row],[CODIGO]],STOCKSANLUIS[],2,FALSE)</f>
        <v>EMPACADURA LAV. FRIGIDAIRE DE LA PUER</v>
      </c>
      <c r="C856" s="51">
        <v>0</v>
      </c>
      <c r="D856" s="1"/>
      <c r="E856" s="1">
        <f>VLOOKUP(INGRESO_MERCADERIA[[#This Row],[CODIGO]],STOCKSANLUIS[],7,FALSE)</f>
        <v>0</v>
      </c>
      <c r="F856" s="10"/>
    </row>
    <row r="857" spans="1:6" x14ac:dyDescent="0.25">
      <c r="A857" s="6" t="s">
        <v>1717</v>
      </c>
      <c r="B857" t="str">
        <f>VLOOKUP(INGRESO_MERCADERIA[[#This Row],[CODIGO]],STOCKSANLUIS[],2,FALSE)</f>
        <v>EMPACADURA LAV. G.E. DE LA PUERTA WH0</v>
      </c>
      <c r="C857" s="51">
        <v>0</v>
      </c>
      <c r="D857" s="1"/>
      <c r="E857" s="1">
        <f>VLOOKUP(INGRESO_MERCADERIA[[#This Row],[CODIGO]],STOCKSANLUIS[],7,FALSE)</f>
        <v>0</v>
      </c>
      <c r="F857" s="10"/>
    </row>
    <row r="858" spans="1:6" x14ac:dyDescent="0.25">
      <c r="A858" s="6" t="s">
        <v>1719</v>
      </c>
      <c r="B858" t="str">
        <f>VLOOKUP(INGRESO_MERCADERIA[[#This Row],[CODIGO]],STOCKSANLUIS[],2,FALSE)</f>
        <v>FABRICADOR NEV. G.E. DE HIELO IM6 KI</v>
      </c>
      <c r="C858" s="51">
        <v>0</v>
      </c>
      <c r="D858" s="1"/>
      <c r="E858" s="1">
        <f>VLOOKUP(INGRESO_MERCADERIA[[#This Row],[CODIGO]],STOCKSANLUIS[],7,FALSE)</f>
        <v>0</v>
      </c>
      <c r="F858" s="10"/>
    </row>
    <row r="859" spans="1:6" x14ac:dyDescent="0.25">
      <c r="A859" s="6" t="s">
        <v>1721</v>
      </c>
      <c r="B859" t="str">
        <f>VLOOKUP(INGRESO_MERCADERIA[[#This Row],[CODIGO]],STOCKSANLUIS[],2,FALSE)</f>
        <v>FIELTRO SEC. FRIGIDAIRE</v>
      </c>
      <c r="C859" s="51">
        <v>0</v>
      </c>
      <c r="D859" s="1"/>
      <c r="E859" s="1">
        <f>VLOOKUP(INGRESO_MERCADERIA[[#This Row],[CODIGO]],STOCKSANLUIS[],7,FALSE)</f>
        <v>0</v>
      </c>
      <c r="F859" s="10"/>
    </row>
    <row r="860" spans="1:6" x14ac:dyDescent="0.25">
      <c r="A860" s="6" t="s">
        <v>1723</v>
      </c>
      <c r="B860" t="str">
        <f>VLOOKUP(INGRESO_MERCADERIA[[#This Row],[CODIGO]],STOCKSANLUIS[],2,FALSE)</f>
        <v>FIELTRO SEC. FRIGIDAIRE</v>
      </c>
      <c r="C860" s="51">
        <v>0</v>
      </c>
      <c r="D860" s="1"/>
      <c r="E860" s="1">
        <f>VLOOKUP(INGRESO_MERCADERIA[[#This Row],[CODIGO]],STOCKSANLUIS[],7,FALSE)</f>
        <v>0</v>
      </c>
      <c r="F860" s="10"/>
    </row>
    <row r="861" spans="1:6" x14ac:dyDescent="0.25">
      <c r="A861" s="6" t="s">
        <v>1724</v>
      </c>
      <c r="B861" t="str">
        <f>VLOOKUP(INGRESO_MERCADERIA[[#This Row],[CODIGO]],STOCKSANLUIS[],2,FALSE)</f>
        <v>FIELTRO SEC.G.E. WE9M30</v>
      </c>
      <c r="C861" s="51">
        <v>0</v>
      </c>
      <c r="D861" s="1"/>
      <c r="E861" s="1">
        <f>VLOOKUP(INGRESO_MERCADERIA[[#This Row],[CODIGO]],STOCKSANLUIS[],7,FALSE)</f>
        <v>0</v>
      </c>
      <c r="F861" s="10"/>
    </row>
    <row r="862" spans="1:6" x14ac:dyDescent="0.25">
      <c r="A862" s="6" t="s">
        <v>1726</v>
      </c>
      <c r="B862" t="str">
        <f>VLOOKUP(INGRESO_MERCADERIA[[#This Row],[CODIGO]],STOCKSANLUIS[],2,FALSE)</f>
        <v>FILTRO SECADOR APPLI PARTS ROSCABLE 1</v>
      </c>
      <c r="C862" s="51">
        <v>0</v>
      </c>
      <c r="D862" s="1"/>
      <c r="E862" s="1">
        <f>VLOOKUP(INGRESO_MERCADERIA[[#This Row],[CODIGO]],STOCKSANLUIS[],7,FALSE)</f>
        <v>0</v>
      </c>
      <c r="F862" s="10"/>
    </row>
    <row r="863" spans="1:6" x14ac:dyDescent="0.25">
      <c r="A863" s="6" t="s">
        <v>1728</v>
      </c>
      <c r="B863" t="str">
        <f>VLOOKUP(INGRESO_MERCADERIA[[#This Row],[CODIGO]],STOCKSANLUIS[],2,FALSE)</f>
        <v>IGNITOR SEC. G.E. A GAS WE4X750</v>
      </c>
      <c r="C863" s="51">
        <v>0</v>
      </c>
      <c r="D863" s="1"/>
      <c r="E863" s="1">
        <f>VLOOKUP(INGRESO_MERCADERIA[[#This Row],[CODIGO]],STOCKSANLUIS[],7,FALSE)</f>
        <v>0</v>
      </c>
      <c r="F863" s="10"/>
    </row>
    <row r="864" spans="1:6" x14ac:dyDescent="0.25">
      <c r="A864" s="6" t="s">
        <v>1730</v>
      </c>
      <c r="B864" t="str">
        <f>VLOOKUP(INGRESO_MERCADERIA[[#This Row],[CODIGO]],STOCKSANLUIS[],2,FALSE)</f>
        <v>MOTOR A.A. UN EJE 1/2HP</v>
      </c>
      <c r="C864" s="51">
        <v>0</v>
      </c>
      <c r="D864" s="1"/>
      <c r="E864" s="1">
        <f>VLOOKUP(INGRESO_MERCADERIA[[#This Row],[CODIGO]],STOCKSANLUIS[],7,FALSE)</f>
        <v>0</v>
      </c>
      <c r="F864" s="10"/>
    </row>
    <row r="865" spans="1:6" x14ac:dyDescent="0.25">
      <c r="A865" s="6" t="s">
        <v>1732</v>
      </c>
      <c r="B865" t="str">
        <f>VLOOKUP(INGRESO_MERCADERIA[[#This Row],[CODIGO]],STOCKSANLUIS[],2,FALSE)</f>
        <v>MOTOR VENT. EVAPORADOR NEVERA ASIATIC</v>
      </c>
      <c r="C865" s="51">
        <v>0</v>
      </c>
      <c r="D865" s="1"/>
      <c r="E865" s="1">
        <f>VLOOKUP(INGRESO_MERCADERIA[[#This Row],[CODIGO]],STOCKSANLUIS[],7,FALSE)</f>
        <v>0</v>
      </c>
      <c r="F865" s="10"/>
    </row>
    <row r="866" spans="1:6" x14ac:dyDescent="0.25">
      <c r="A866" s="6" t="s">
        <v>1734</v>
      </c>
      <c r="B866" t="str">
        <f>VLOOKUP(INGRESO_MERCADERIA[[#This Row],[CODIGO]],STOCKSANLUIS[],2,FALSE)</f>
        <v>MOTOR VENT. EVAPORADOR NEVERA LG 110V</v>
      </c>
      <c r="C866" s="51">
        <v>0</v>
      </c>
      <c r="D866" s="1"/>
      <c r="E866" s="1">
        <f>VLOOKUP(INGRESO_MERCADERIA[[#This Row],[CODIGO]],STOCKSANLUIS[],7,FALSE)</f>
        <v>0</v>
      </c>
      <c r="F866" s="10"/>
    </row>
    <row r="867" spans="1:6" x14ac:dyDescent="0.25">
      <c r="A867" s="6" t="s">
        <v>1736</v>
      </c>
      <c r="B867" t="str">
        <f>VLOOKUP(INGRESO_MERCADERIA[[#This Row],[CODIGO]],STOCKSANLUIS[],2,FALSE)</f>
        <v>MOTOR VENT. G.E. APPLI PARTS 9W 115V</v>
      </c>
      <c r="C867" s="51">
        <v>0</v>
      </c>
      <c r="D867" s="1"/>
      <c r="E867" s="1">
        <f>VLOOKUP(INGRESO_MERCADERIA[[#This Row],[CODIGO]],STOCKSANLUIS[],7,FALSE)</f>
        <v>0</v>
      </c>
      <c r="F867" s="10"/>
    </row>
    <row r="868" spans="1:6" x14ac:dyDescent="0.25">
      <c r="A868" s="6" t="s">
        <v>1738</v>
      </c>
      <c r="B868" t="str">
        <f>VLOOKUP(INGRESO_MERCADERIA[[#This Row],[CODIGO]],STOCKSANLUIS[],2,FALSE)</f>
        <v>PATA SEC. WHIRLPOOL USA</v>
      </c>
      <c r="C868" s="51">
        <v>0</v>
      </c>
      <c r="D868" s="1"/>
      <c r="E868" s="1">
        <f>VLOOKUP(INGRESO_MERCADERIA[[#This Row],[CODIGO]],STOCKSANLUIS[],7,FALSE)</f>
        <v>0</v>
      </c>
      <c r="F868" s="10"/>
    </row>
    <row r="869" spans="1:6" x14ac:dyDescent="0.25">
      <c r="A869" s="6" t="s">
        <v>1740</v>
      </c>
      <c r="B869" t="str">
        <f>VLOOKUP(INGRESO_MERCADERIA[[#This Row],[CODIGO]],STOCKSANLUIS[],2,FALSE)</f>
        <v>PERILLA LAV. FRIGIDAIRE BLANCA 134844</v>
      </c>
      <c r="C869" s="51">
        <v>0</v>
      </c>
      <c r="D869" s="1"/>
      <c r="E869" s="1">
        <f>VLOOKUP(INGRESO_MERCADERIA[[#This Row],[CODIGO]],STOCKSANLUIS[],7,FALSE)</f>
        <v>0</v>
      </c>
      <c r="F869" s="10"/>
    </row>
    <row r="870" spans="1:6" x14ac:dyDescent="0.25">
      <c r="A870" s="6" t="s">
        <v>1742</v>
      </c>
      <c r="B870" t="str">
        <f>VLOOKUP(INGRESO_MERCADERIA[[#This Row],[CODIGO]],STOCKSANLUIS[],2,FALSE)</f>
        <v>PERILLA LAV. FRIGIDAIRE DE ROTACION B</v>
      </c>
      <c r="C870" s="51">
        <v>0</v>
      </c>
      <c r="D870" s="1"/>
      <c r="E870" s="1">
        <f>VLOOKUP(INGRESO_MERCADERIA[[#This Row],[CODIGO]],STOCKSANLUIS[],7,FALSE)</f>
        <v>0</v>
      </c>
      <c r="F870" s="10"/>
    </row>
    <row r="871" spans="1:6" x14ac:dyDescent="0.25">
      <c r="A871" s="6" t="s">
        <v>1744</v>
      </c>
      <c r="B871" t="str">
        <f>VLOOKUP(INGRESO_MERCADERIA[[#This Row],[CODIGO]],STOCKSANLUIS[],2,FALSE)</f>
        <v>PERILLA LAV. FRIGIDAIRE DE ROTACION B</v>
      </c>
      <c r="C871" s="51">
        <v>0</v>
      </c>
      <c r="D871" s="1"/>
      <c r="E871" s="1">
        <f>VLOOKUP(INGRESO_MERCADERIA[[#This Row],[CODIGO]],STOCKSANLUIS[],7,FALSE)</f>
        <v>0</v>
      </c>
      <c r="F871" s="10"/>
    </row>
    <row r="872" spans="1:6" x14ac:dyDescent="0.25">
      <c r="A872" s="6" t="s">
        <v>1745</v>
      </c>
      <c r="B872" t="str">
        <f>VLOOKUP(INGRESO_MERCADERIA[[#This Row],[CODIGO]],STOCKSANLUIS[],2,FALSE)</f>
        <v>PERILLA LAV. FRIGIDAIRE DEL TIMER 134</v>
      </c>
      <c r="C872" s="51">
        <v>0</v>
      </c>
      <c r="D872" s="1"/>
      <c r="E872" s="1">
        <f>VLOOKUP(INGRESO_MERCADERIA[[#This Row],[CODIGO]],STOCKSANLUIS[],7,FALSE)</f>
        <v>0</v>
      </c>
      <c r="F872" s="10"/>
    </row>
    <row r="873" spans="1:6" x14ac:dyDescent="0.25">
      <c r="A873" s="6" t="s">
        <v>1747</v>
      </c>
      <c r="B873" t="str">
        <f>VLOOKUP(INGRESO_MERCADERIA[[#This Row],[CODIGO]],STOCKSANLUIS[],2,FALSE)</f>
        <v>POLEA SEC. G.E. TENSORA WE12X81 ORIG</v>
      </c>
      <c r="C873" s="51">
        <v>0</v>
      </c>
      <c r="D873" s="1"/>
      <c r="E873" s="1">
        <f>VLOOKUP(INGRESO_MERCADERIA[[#This Row],[CODIGO]],STOCKSANLUIS[],7,FALSE)</f>
        <v>0</v>
      </c>
      <c r="F873" s="10"/>
    </row>
    <row r="874" spans="1:6" x14ac:dyDescent="0.25">
      <c r="A874" s="6" t="s">
        <v>1749</v>
      </c>
      <c r="B874" t="str">
        <f>VLOOKUP(INGRESO_MERCADERIA[[#This Row],[CODIGO]],STOCKSANLUIS[],2,FALSE)</f>
        <v>PROTECTOR A.A. Y REFRIGERACION 220V M</v>
      </c>
      <c r="C874" s="51">
        <v>0</v>
      </c>
      <c r="D874" s="1"/>
      <c r="E874" s="1">
        <f>VLOOKUP(INGRESO_MERCADERIA[[#This Row],[CODIGO]],STOCKSANLUIS[],7,FALSE)</f>
        <v>0</v>
      </c>
      <c r="F874" s="10"/>
    </row>
    <row r="875" spans="1:6" x14ac:dyDescent="0.25">
      <c r="A875" s="6" t="s">
        <v>1751</v>
      </c>
      <c r="B875" t="str">
        <f>VLOOKUP(INGRESO_MERCADERIA[[#This Row],[CODIGO]],STOCKSANLUIS[],2,FALSE)</f>
        <v>RESISTENCIA NEV. GE DEFROST VIDRIO NU</v>
      </c>
      <c r="C875" s="51">
        <v>0</v>
      </c>
      <c r="D875" s="1"/>
      <c r="E875" s="1">
        <f>VLOOKUP(INGRESO_MERCADERIA[[#This Row],[CODIGO]],STOCKSANLUIS[],7,FALSE)</f>
        <v>0</v>
      </c>
      <c r="F875" s="10"/>
    </row>
    <row r="876" spans="1:6" x14ac:dyDescent="0.25">
      <c r="A876" s="6" t="s">
        <v>1753</v>
      </c>
      <c r="B876" t="str">
        <f>VLOOKUP(INGRESO_MERCADERIA[[#This Row],[CODIGO]],STOCKSANLUIS[],2,FALSE)</f>
        <v>SELLO LAV. FRIGIDAIRE</v>
      </c>
      <c r="C876" s="51">
        <v>0</v>
      </c>
      <c r="D876" s="1"/>
      <c r="E876" s="1">
        <f>VLOOKUP(INGRESO_MERCADERIA[[#This Row],[CODIGO]],STOCKSANLUIS[],7,FALSE)</f>
        <v>0</v>
      </c>
      <c r="F876" s="10"/>
    </row>
    <row r="877" spans="1:6" x14ac:dyDescent="0.25">
      <c r="A877" s="6" t="s">
        <v>1755</v>
      </c>
      <c r="B877" t="str">
        <f>VLOOKUP(INGRESO_MERCADERIA[[#This Row],[CODIGO]],STOCKSANLUIS[],2,FALSE)</f>
        <v>SELLO LAV. FRIGIDAIRE DEL EJE 5308001</v>
      </c>
      <c r="C877" s="51">
        <v>0</v>
      </c>
      <c r="D877" s="1"/>
      <c r="E877" s="1">
        <f>VLOOKUP(INGRESO_MERCADERIA[[#This Row],[CODIGO]],STOCKSANLUIS[],7,FALSE)</f>
        <v>0</v>
      </c>
      <c r="F877" s="10"/>
    </row>
    <row r="878" spans="1:6" x14ac:dyDescent="0.25">
      <c r="A878" s="6" t="s">
        <v>1757</v>
      </c>
      <c r="B878" t="str">
        <f>VLOOKUP(INGRESO_MERCADERIA[[#This Row],[CODIGO]],STOCKSANLUIS[],2,FALSE)</f>
        <v>SENSOR NEV. GE WR55X10025</v>
      </c>
      <c r="C878" s="51">
        <v>0</v>
      </c>
      <c r="D878" s="1"/>
      <c r="E878" s="1">
        <f>VLOOKUP(INGRESO_MERCADERIA[[#This Row],[CODIGO]],STOCKSANLUIS[],7,FALSE)</f>
        <v>0</v>
      </c>
      <c r="F878" s="10"/>
    </row>
    <row r="879" spans="1:6" x14ac:dyDescent="0.25">
      <c r="A879" s="6" t="s">
        <v>1759</v>
      </c>
      <c r="B879" t="str">
        <f>VLOOKUP(INGRESO_MERCADERIA[[#This Row],[CODIGO]],STOCKSANLUIS[],2,FALSE)</f>
        <v>SOLENOIDE NEV. GE WR62X10055</v>
      </c>
      <c r="C879" s="51">
        <v>0</v>
      </c>
      <c r="D879" s="1"/>
      <c r="E879" s="1">
        <f>VLOOKUP(INGRESO_MERCADERIA[[#This Row],[CODIGO]],STOCKSANLUIS[],7,FALSE)</f>
        <v>0</v>
      </c>
      <c r="F879" s="10"/>
    </row>
    <row r="880" spans="1:6" x14ac:dyDescent="0.25">
      <c r="A880" s="6" t="s">
        <v>1761</v>
      </c>
      <c r="B880" t="str">
        <f>VLOOKUP(INGRESO_MERCADERIA[[#This Row],[CODIGO]],STOCKSANLUIS[],2,FALSE)</f>
        <v>SWITCH SEC. G.E. PUERTA WE4X197</v>
      </c>
      <c r="C880" s="51">
        <v>0</v>
      </c>
      <c r="D880" s="1"/>
      <c r="E880" s="1">
        <f>VLOOKUP(INGRESO_MERCADERIA[[#This Row],[CODIGO]],STOCKSANLUIS[],7,FALSE)</f>
        <v>0</v>
      </c>
      <c r="F880" s="10"/>
    </row>
    <row r="881" spans="1:6" x14ac:dyDescent="0.25">
      <c r="A881" s="6" t="s">
        <v>1763</v>
      </c>
      <c r="B881" t="str">
        <f>VLOOKUP(INGRESO_MERCADERIA[[#This Row],[CODIGO]],STOCKSANLUIS[],2,FALSE)</f>
        <v>SWITCH SEC. G.E. WE4M402/ WE4M519</v>
      </c>
      <c r="C881" s="51">
        <v>0</v>
      </c>
      <c r="D881" s="1"/>
      <c r="E881" s="1">
        <f>VLOOKUP(INGRESO_MERCADERIA[[#This Row],[CODIGO]],STOCKSANLUIS[],7,FALSE)</f>
        <v>0</v>
      </c>
      <c r="F881" s="10"/>
    </row>
    <row r="882" spans="1:6" x14ac:dyDescent="0.25">
      <c r="A882" s="6" t="s">
        <v>1765</v>
      </c>
      <c r="B882" t="str">
        <f>VLOOKUP(INGRESO_MERCADERIA[[#This Row],[CODIGO]],STOCKSANLUIS[],2,FALSE)</f>
        <v>TARJETA NEV. G.E. DE CONTROL AGUA Y H</v>
      </c>
      <c r="C882" s="51">
        <v>0</v>
      </c>
      <c r="D882" s="1"/>
      <c r="E882" s="1">
        <f>VLOOKUP(INGRESO_MERCADERIA[[#This Row],[CODIGO]],STOCKSANLUIS[],7,FALSE)</f>
        <v>0</v>
      </c>
      <c r="F882" s="10"/>
    </row>
    <row r="883" spans="1:6" x14ac:dyDescent="0.25">
      <c r="A883" s="6" t="s">
        <v>1767</v>
      </c>
      <c r="B883" t="str">
        <f>VLOOKUP(INGRESO_MERCADERIA[[#This Row],[CODIGO]],STOCKSANLUIS[],2,FALSE)</f>
        <v>TARJETA NEV. G.E. DE CONTROL AGUA Y H</v>
      </c>
      <c r="C883" s="51">
        <v>0</v>
      </c>
      <c r="D883" s="1"/>
      <c r="E883" s="1">
        <f>VLOOKUP(INGRESO_MERCADERIA[[#This Row],[CODIGO]],STOCKSANLUIS[],7,FALSE)</f>
        <v>0</v>
      </c>
      <c r="F883" s="10"/>
    </row>
    <row r="884" spans="1:6" x14ac:dyDescent="0.25">
      <c r="A884" s="6" t="s">
        <v>1768</v>
      </c>
      <c r="B884" t="str">
        <f>VLOOKUP(INGRESO_MERCADERIA[[#This Row],[CODIGO]],STOCKSANLUIS[],2,FALSE)</f>
        <v>TERMICO SEC. FRIGIDAIRE</v>
      </c>
      <c r="C884" s="51">
        <v>0</v>
      </c>
      <c r="D884" s="1"/>
      <c r="E884" s="1">
        <f>VLOOKUP(INGRESO_MERCADERIA[[#This Row],[CODIGO]],STOCKSANLUIS[],7,FALSE)</f>
        <v>0</v>
      </c>
      <c r="F884" s="10"/>
    </row>
    <row r="885" spans="1:6" x14ac:dyDescent="0.25">
      <c r="A885" s="6" t="s">
        <v>1770</v>
      </c>
      <c r="B885" t="str">
        <f>VLOOKUP(INGRESO_MERCADERIA[[#This Row],[CODIGO]],STOCKSANLUIS[],2,FALSE)</f>
        <v>TERMICO SEC. FRIGIDAIRE</v>
      </c>
      <c r="C885" s="51">
        <v>0</v>
      </c>
      <c r="D885" s="1"/>
      <c r="E885" s="1">
        <f>VLOOKUP(INGRESO_MERCADERIA[[#This Row],[CODIGO]],STOCKSANLUIS[],7,FALSE)</f>
        <v>0</v>
      </c>
      <c r="F885" s="10"/>
    </row>
    <row r="886" spans="1:6" x14ac:dyDescent="0.25">
      <c r="A886" s="6" t="s">
        <v>1771</v>
      </c>
      <c r="B886" t="str">
        <f>VLOOKUP(INGRESO_MERCADERIA[[#This Row],[CODIGO]],STOCKSANLUIS[],2,FALSE)</f>
        <v>TERMICO SEC. G.E. WE4M181</v>
      </c>
      <c r="C886" s="51">
        <v>0</v>
      </c>
      <c r="D886" s="1"/>
      <c r="E886" s="1">
        <f>VLOOKUP(INGRESO_MERCADERIA[[#This Row],[CODIGO]],STOCKSANLUIS[],7,FALSE)</f>
        <v>0</v>
      </c>
      <c r="F886" s="10"/>
    </row>
    <row r="887" spans="1:6" x14ac:dyDescent="0.25">
      <c r="A887" s="6" t="s">
        <v>1773</v>
      </c>
      <c r="B887" t="str">
        <f>VLOOKUP(INGRESO_MERCADERIA[[#This Row],[CODIGO]],STOCKSANLUIS[],2,FALSE)</f>
        <v>TERMICO SEC. G.E. WE4M398</v>
      </c>
      <c r="C887" s="51">
        <v>0</v>
      </c>
      <c r="D887" s="1"/>
      <c r="E887" s="1">
        <f>VLOOKUP(INGRESO_MERCADERIA[[#This Row],[CODIGO]],STOCKSANLUIS[],7,FALSE)</f>
        <v>0</v>
      </c>
      <c r="F887" s="10"/>
    </row>
    <row r="888" spans="1:6" x14ac:dyDescent="0.25">
      <c r="A888" s="6" t="s">
        <v>1775</v>
      </c>
      <c r="B888" t="str">
        <f>VLOOKUP(INGRESO_MERCADERIA[[#This Row],[CODIGO]],STOCKSANLUIS[],2,FALSE)</f>
        <v>TERMICO SEC. G.E. WE4M80</v>
      </c>
      <c r="C888" s="51">
        <v>0</v>
      </c>
      <c r="D888" s="1"/>
      <c r="E888" s="1">
        <f>VLOOKUP(INGRESO_MERCADERIA[[#This Row],[CODIGO]],STOCKSANLUIS[],7,FALSE)</f>
        <v>0</v>
      </c>
      <c r="F888" s="10"/>
    </row>
    <row r="889" spans="1:6" x14ac:dyDescent="0.25">
      <c r="A889" s="6" t="s">
        <v>1777</v>
      </c>
      <c r="B889" t="str">
        <f>VLOOKUP(INGRESO_MERCADERIA[[#This Row],[CODIGO]],STOCKSANLUIS[],2,FALSE)</f>
        <v>TERMICO SEC. G.E. WE4X584 L258-50F</v>
      </c>
      <c r="C889" s="51">
        <v>0</v>
      </c>
      <c r="D889" s="1"/>
      <c r="E889" s="1">
        <f>VLOOKUP(INGRESO_MERCADERIA[[#This Row],[CODIGO]],STOCKSANLUIS[],7,FALSE)</f>
        <v>0</v>
      </c>
      <c r="F889" s="10"/>
    </row>
    <row r="890" spans="1:6" x14ac:dyDescent="0.25">
      <c r="A890" s="6" t="s">
        <v>1779</v>
      </c>
      <c r="B890" t="str">
        <f>VLOOKUP(INGRESO_MERCADERIA[[#This Row],[CODIGO]],STOCKSANLUIS[],2,FALSE)</f>
        <v>TERMOMETRO CAVA DIGITAL  40/60 °F SRH-</v>
      </c>
      <c r="C890" s="51">
        <v>0</v>
      </c>
      <c r="D890" s="1"/>
      <c r="E890" s="1">
        <f>VLOOKUP(INGRESO_MERCADERIA[[#This Row],[CODIGO]],STOCKSANLUIS[],7,FALSE)</f>
        <v>0</v>
      </c>
      <c r="F890" s="10"/>
    </row>
    <row r="891" spans="1:6" x14ac:dyDescent="0.25">
      <c r="A891" s="6" t="s">
        <v>1781</v>
      </c>
      <c r="B891" t="str">
        <f>VLOOKUP(INGRESO_MERCADERIA[[#This Row],[CODIGO]],STOCKSANLUIS[],2,FALSE)</f>
        <v>TURBINA SEC. G.E. ORIGINAL USA WE16X3</v>
      </c>
      <c r="C891" s="51">
        <v>0</v>
      </c>
      <c r="D891" s="1"/>
      <c r="E891" s="1">
        <f>VLOOKUP(INGRESO_MERCADERIA[[#This Row],[CODIGO]],STOCKSANLUIS[],7,FALSE)</f>
        <v>0</v>
      </c>
      <c r="F891" s="10"/>
    </row>
    <row r="892" spans="1:6" x14ac:dyDescent="0.25">
      <c r="A892" s="6" t="s">
        <v>1783</v>
      </c>
      <c r="B892" t="str">
        <f>VLOOKUP(INGRESO_MERCADERIA[[#This Row],[CODIGO]],STOCKSANLUIS[],2,FALSE)</f>
        <v>TURBINA SEC. MAYTAG Y303836AP / DE602</v>
      </c>
      <c r="C892" s="51">
        <v>0</v>
      </c>
      <c r="D892" s="1"/>
      <c r="E892" s="1">
        <f>VLOOKUP(INGRESO_MERCADERIA[[#This Row],[CODIGO]],STOCKSANLUIS[],7,FALSE)</f>
        <v>0</v>
      </c>
      <c r="F892" s="10"/>
    </row>
    <row r="893" spans="1:6" x14ac:dyDescent="0.25">
      <c r="A893" s="6" t="s">
        <v>1785</v>
      </c>
      <c r="B893" t="str">
        <f>VLOOKUP(INGRESO_MERCADERIA[[#This Row],[CODIGO]],STOCKSANLUIS[],2,FALSE)</f>
        <v>VALVULA ABRAZADERA PARA LATA REFRIGE</v>
      </c>
      <c r="C893" s="51">
        <v>0</v>
      </c>
      <c r="D893" s="1"/>
      <c r="E893" s="1">
        <f>VLOOKUP(INGRESO_MERCADERIA[[#This Row],[CODIGO]],STOCKSANLUIS[],7,FALSE)</f>
        <v>0</v>
      </c>
      <c r="F893" s="10"/>
    </row>
    <row r="894" spans="1:6" x14ac:dyDescent="0.25">
      <c r="A894" s="6" t="s">
        <v>1787</v>
      </c>
      <c r="B894" t="str">
        <f>VLOOKUP(INGRESO_MERCADERIA[[#This Row],[CODIGO]],STOCKSANLUIS[],2,FALSE)</f>
        <v>VALVULA DE PASO DE 1/2 - AVP-12 1/2" FLARE APP</v>
      </c>
      <c r="C894" s="51">
        <v>0</v>
      </c>
      <c r="D894" s="1"/>
      <c r="E894" s="1">
        <f>VLOOKUP(INGRESO_MERCADERIA[[#This Row],[CODIGO]],STOCKSANLUIS[],7,FALSE)</f>
        <v>0</v>
      </c>
      <c r="F894" s="10"/>
    </row>
    <row r="895" spans="1:6" x14ac:dyDescent="0.25">
      <c r="A895" s="6" t="s">
        <v>1789</v>
      </c>
      <c r="B895" t="str">
        <f>VLOOKUP(INGRESO_MERCADERIA[[#This Row],[CODIGO]],STOCKSANLUIS[],2,FALSE)</f>
        <v>VALVULA DE PASO DE 3/8 - AVP-38 3/8" FLARE AP</v>
      </c>
      <c r="C895" s="51">
        <v>0</v>
      </c>
      <c r="D895" s="1"/>
      <c r="E895" s="1">
        <f>VLOOKUP(INGRESO_MERCADERIA[[#This Row],[CODIGO]],STOCKSANLUIS[],7,FALSE)</f>
        <v>0</v>
      </c>
      <c r="F895" s="10"/>
    </row>
    <row r="896" spans="1:6" x14ac:dyDescent="0.25">
      <c r="A896" s="6" t="s">
        <v>1791</v>
      </c>
      <c r="B896" t="str">
        <f>VLOOKUP(INGRESO_MERCADERIA[[#This Row],[CODIGO]],STOCKSANLUIS[],2,FALSE)</f>
        <v>VALVULA DE PASO DE 5/8 - AVP-58 5/8" FLARE APP</v>
      </c>
      <c r="C896" s="51">
        <v>0</v>
      </c>
      <c r="D896" s="1"/>
      <c r="E896" s="1">
        <f>VLOOKUP(INGRESO_MERCADERIA[[#This Row],[CODIGO]],STOCKSANLUIS[],7,FALSE)</f>
        <v>0</v>
      </c>
      <c r="F896" s="10"/>
    </row>
    <row r="897" spans="1:6" x14ac:dyDescent="0.25">
      <c r="A897" s="6" t="s">
        <v>1793</v>
      </c>
      <c r="B897" t="str">
        <f>VLOOKUP(INGRESO_MERCADERIA[[#This Row],[CODIGO]],STOCKSANLUIS[],2,FALSE)</f>
        <v>VALVULA NEV. FRIGIDAIRE 240531101 / 2</v>
      </c>
      <c r="C897" s="51">
        <v>0</v>
      </c>
      <c r="D897" s="1"/>
      <c r="E897" s="1">
        <f>VLOOKUP(INGRESO_MERCADERIA[[#This Row],[CODIGO]],STOCKSANLUIS[],7,FALSE)</f>
        <v>0</v>
      </c>
      <c r="F897" s="10"/>
    </row>
    <row r="898" spans="1:6" x14ac:dyDescent="0.25">
      <c r="A898" s="6" t="s">
        <v>1795</v>
      </c>
      <c r="B898" t="str">
        <f>VLOOKUP(INGRESO_MERCADERIA[[#This Row],[CODIGO]],STOCKSANLUIS[],2,FALSE)</f>
        <v>VALVULA PARA LATA REFRIGERANTE DE RO</v>
      </c>
      <c r="C898" s="51">
        <v>0</v>
      </c>
      <c r="D898" s="1"/>
      <c r="E898" s="1">
        <f>VLOOKUP(INGRESO_MERCADERIA[[#This Row],[CODIGO]],STOCKSANLUIS[],7,FALSE)</f>
        <v>0</v>
      </c>
      <c r="F898" s="10"/>
    </row>
    <row r="899" spans="1:6" x14ac:dyDescent="0.25">
      <c r="A899" s="6" t="s">
        <v>1797</v>
      </c>
      <c r="B899" t="str">
        <f>VLOOKUP(INGRESO_MERCADERIA[[#This Row],[CODIGO]],STOCKSANLUIS[],2,FALSE)</f>
        <v>VALVULA SOLENOIDE APPLI PARTS 1/2 SAE</v>
      </c>
      <c r="C899" s="51">
        <v>0</v>
      </c>
      <c r="D899" s="1"/>
      <c r="E899" s="1">
        <f>VLOOKUP(INGRESO_MERCADERIA[[#This Row],[CODIGO]],STOCKSANLUIS[],7,FALSE)</f>
        <v>0</v>
      </c>
      <c r="F899" s="10"/>
    </row>
    <row r="900" spans="1:6" x14ac:dyDescent="0.25">
      <c r="A900" s="6" t="s">
        <v>1799</v>
      </c>
      <c r="B900" t="str">
        <f>VLOOKUP(INGRESO_MERCADERIA[[#This Row],[CODIGO]],STOCKSANLUIS[],2,FALSE)</f>
        <v>VALVULA SOLENOIDE APPLI PARTS 3/8 SAE</v>
      </c>
      <c r="C900" s="51">
        <v>0</v>
      </c>
      <c r="D900" s="1"/>
      <c r="E900" s="1">
        <f>VLOOKUP(INGRESO_MERCADERIA[[#This Row],[CODIGO]],STOCKSANLUIS[],7,FALSE)</f>
        <v>0</v>
      </c>
      <c r="F900" s="10"/>
    </row>
    <row r="901" spans="1:6" x14ac:dyDescent="0.25">
      <c r="A901" s="6" t="s">
        <v>1801</v>
      </c>
      <c r="B901" t="str">
        <f>VLOOKUP(INGRESO_MERCADERIA[[#This Row],[CODIGO]],STOCKSANLUIS[],2,FALSE)</f>
        <v>VALVULA SOLENOIDE APPLI PARTS 5/8 SAE</v>
      </c>
      <c r="C901" s="51">
        <v>0</v>
      </c>
      <c r="D901" s="1"/>
      <c r="E901" s="1">
        <f>VLOOKUP(INGRESO_MERCADERIA[[#This Row],[CODIGO]],STOCKSANLUIS[],7,FALSE)</f>
        <v>0</v>
      </c>
      <c r="F901" s="10"/>
    </row>
    <row r="902" spans="1:6" x14ac:dyDescent="0.25">
      <c r="A902" s="6" t="s">
        <v>1803</v>
      </c>
      <c r="B902" t="str">
        <f>VLOOKUP(INGRESO_MERCADERIA[[#This Row],[CODIGO]],STOCKSANLUIS[],2,FALSE)</f>
        <v>VISOR DE LIQUIDO / HUMEDAD APPLI PART</v>
      </c>
      <c r="C902" s="51">
        <v>0</v>
      </c>
      <c r="D902" s="1"/>
      <c r="E902" s="1">
        <f>VLOOKUP(INGRESO_MERCADERIA[[#This Row],[CODIGO]],STOCKSANLUIS[],7,FALSE)</f>
        <v>0</v>
      </c>
      <c r="F902" s="10"/>
    </row>
    <row r="903" spans="1:6" x14ac:dyDescent="0.25">
      <c r="A903" s="6" t="s">
        <v>1805</v>
      </c>
      <c r="B903" t="str">
        <f>VLOOKUP(INGRESO_MERCADERIA[[#This Row],[CODIGO]],STOCKSANLUIS[],2,FALSE)</f>
        <v>VISOR DE LIQUIDO / HUMEDAD APPLI PART</v>
      </c>
      <c r="C903" s="51">
        <v>0</v>
      </c>
      <c r="D903" s="1"/>
      <c r="E903" s="1">
        <f>VLOOKUP(INGRESO_MERCADERIA[[#This Row],[CODIGO]],STOCKSANLUIS[],7,FALSE)</f>
        <v>0</v>
      </c>
      <c r="F903" s="10"/>
    </row>
    <row r="904" spans="1:6" x14ac:dyDescent="0.25">
      <c r="A904" s="6" t="s">
        <v>1806</v>
      </c>
      <c r="B904" t="str">
        <f>VLOOKUP(INGRESO_MERCADERIA[[#This Row],[CODIGO]],STOCKSANLUIS[],2,FALSE)</f>
        <v>CORTINA DE AIRE CENTRIFUGA DE 90 CM (36") - 220V/1PH/60HZ - TOP TECH - TT-AC-FM-3509SLYMC-2</v>
      </c>
      <c r="C904" s="51">
        <v>0</v>
      </c>
      <c r="D904" s="1"/>
      <c r="E904" s="1">
        <f>VLOOKUP(INGRESO_MERCADERIA[[#This Row],[CODIGO]],STOCKSANLUIS[],7,FALSE)</f>
        <v>0</v>
      </c>
      <c r="F904" s="10"/>
    </row>
    <row r="905" spans="1:6" x14ac:dyDescent="0.25">
      <c r="A905" s="6" t="s">
        <v>1808</v>
      </c>
      <c r="B905" t="str">
        <f>VLOOKUP(INGRESO_MERCADERIA[[#This Row],[CODIGO]],STOCKSANLUIS[],2,FALSE)</f>
        <v>CORTINA DE AIRE CENTRIFUGA DE 120 CM (48") - 220V/1PH/60HZ - TOP TECH - TT-AC-FM-3512SLYMC-2</v>
      </c>
      <c r="C905" s="51">
        <v>0</v>
      </c>
      <c r="D905" s="1"/>
      <c r="E905" s="1">
        <f>VLOOKUP(INGRESO_MERCADERIA[[#This Row],[CODIGO]],STOCKSANLUIS[],7,FALSE)</f>
        <v>0</v>
      </c>
      <c r="F905" s="10"/>
    </row>
    <row r="906" spans="1:6" x14ac:dyDescent="0.25">
      <c r="A906" s="6" t="s">
        <v>1810</v>
      </c>
      <c r="B906" t="str">
        <f>VLOOKUP(INGRESO_MERCADERIA[[#This Row],[CODIGO]],STOCKSANLUIS[],2,FALSE)</f>
        <v>CORTINA DE AIRE CENTRIFUGA DE 150 CM (60") - 220V/1PH/60HZ - TOP TECH - TT-AC-FM-3515SLYMC-2</v>
      </c>
      <c r="C906" s="51">
        <v>0</v>
      </c>
      <c r="D906" s="1"/>
      <c r="E906" s="1">
        <f>VLOOKUP(INGRESO_MERCADERIA[[#This Row],[CODIGO]],STOCKSANLUIS[],7,FALSE)</f>
        <v>0</v>
      </c>
      <c r="F906" s="10"/>
    </row>
    <row r="907" spans="1:6" x14ac:dyDescent="0.25">
      <c r="A907" s="6" t="s">
        <v>1812</v>
      </c>
      <c r="B907" t="str">
        <f>VLOOKUP(INGRESO_MERCADERIA[[#This Row],[CODIGO]],STOCKSANLUIS[],2,FALSE)</f>
        <v xml:space="preserve">LIMPIADOR PARA EVAPORADOR - PRO GREEN TT-8-G - TOPCLEAN </v>
      </c>
      <c r="C907" s="51">
        <v>0</v>
      </c>
      <c r="D907" s="1"/>
      <c r="E907" s="1">
        <f>VLOOKUP(INGRESO_MERCADERIA[[#This Row],[CODIGO]],STOCKSANLUIS[],7,FALSE)</f>
        <v>0</v>
      </c>
      <c r="F907" s="10"/>
    </row>
    <row r="908" spans="1:6" x14ac:dyDescent="0.25">
      <c r="A908" s="6" t="s">
        <v>1814</v>
      </c>
      <c r="B908" t="str">
        <f>VLOOKUP(INGRESO_MERCADERIA[[#This Row],[CODIGO]],STOCKSANLUIS[],2,FALSE)</f>
        <v>ROLLO DE COBRE 7.93 MM X 0.60 MM X 15 M - 5/16`` - STARCOLD</v>
      </c>
      <c r="C908" s="51">
        <v>0</v>
      </c>
      <c r="D908" s="1"/>
      <c r="E908" s="1">
        <f>VLOOKUP(INGRESO_MERCADERIA[[#This Row],[CODIGO]],STOCKSANLUIS[],7,FALSE)</f>
        <v>0</v>
      </c>
      <c r="F908" s="10"/>
    </row>
    <row r="909" spans="1:6" x14ac:dyDescent="0.25">
      <c r="A909" s="6" t="s">
        <v>1817</v>
      </c>
      <c r="B909" t="str">
        <f>VLOOKUP(INGRESO_MERCADERIA[[#This Row],[CODIGO]],STOCKSANLUIS[],2,FALSE)</f>
        <v>ROLLO DE COBRE 6.35 MM X 0.60 MM X 15 M - 1/4``</v>
      </c>
      <c r="C909" s="51">
        <v>0</v>
      </c>
      <c r="D909" s="1"/>
      <c r="E909" s="1">
        <f>VLOOKUP(INGRESO_MERCADERIA[[#This Row],[CODIGO]],STOCKSANLUIS[],7,FALSE)</f>
        <v>0</v>
      </c>
      <c r="F909" s="10"/>
    </row>
    <row r="910" spans="1:6" x14ac:dyDescent="0.25">
      <c r="A910" s="6" t="s">
        <v>1819</v>
      </c>
      <c r="B910" t="str">
        <f>VLOOKUP(INGRESO_MERCADERIA[[#This Row],[CODIGO]],STOCKSANLUIS[],2,FALSE)</f>
        <v>ROLLO DE COBRE FLEXIBLE 1/2" HIGH QUALITY - STARCOLD - 12.70 MM X 0.65 MM X 15 M</v>
      </c>
      <c r="C910" s="51">
        <v>0</v>
      </c>
      <c r="D910" s="1"/>
      <c r="E910" s="1" t="str">
        <f>VLOOKUP(INGRESO_MERCADERIA[[#This Row],[CODIGO]],STOCKSANLUIS[],7,FALSE)</f>
        <v>C</v>
      </c>
      <c r="F910" s="10"/>
    </row>
    <row r="911" spans="1:6" x14ac:dyDescent="0.25">
      <c r="A911" s="6" t="s">
        <v>1821</v>
      </c>
      <c r="B911" t="str">
        <f>VLOOKUP(INGRESO_MERCADERIA[[#This Row],[CODIGO]],STOCKSANLUIS[],2,FALSE)</f>
        <v>MOTOVENTILADOR AXIAL ROTOR EXTERNO CL350EXCCS</v>
      </c>
      <c r="C911" s="51">
        <v>0</v>
      </c>
      <c r="D911" s="1"/>
      <c r="E911" s="1">
        <f>VLOOKUP(INGRESO_MERCADERIA[[#This Row],[CODIGO]],STOCKSANLUIS[],7,FALSE)</f>
        <v>0</v>
      </c>
      <c r="F911" s="10"/>
    </row>
    <row r="912" spans="1:6" x14ac:dyDescent="0.25">
      <c r="A912" s="6" t="s">
        <v>1823</v>
      </c>
      <c r="B912" t="str">
        <f>VLOOKUP(INGRESO_MERCADERIA[[#This Row],[CODIGO]],STOCKSANLUIS[],2,FALSE)</f>
        <v>UNIDAD CONDENSADORA GELPHA L/2-6MR27.2 X 220/380V 60 HZ  6HP</v>
      </c>
      <c r="C912" s="51">
        <v>0</v>
      </c>
      <c r="D912" s="1"/>
      <c r="E912" s="1">
        <f>VLOOKUP(INGRESO_MERCADERIA[[#This Row],[CODIGO]],STOCKSANLUIS[],7,FALSE)</f>
        <v>0</v>
      </c>
      <c r="F912" s="10"/>
    </row>
    <row r="913" spans="1:6" x14ac:dyDescent="0.25">
      <c r="A913" s="6" t="s">
        <v>1825</v>
      </c>
      <c r="B913" t="str">
        <f>VLOOKUP(INGRESO_MERCADERIA[[#This Row],[CODIGO]],STOCKSANLUIS[],2,FALSE)</f>
        <v>EVAPORADOR DE TECHO LINEA MIPAL FT 168 A, SIN DEYELO ELECTRICO, PINTADO DE BLANCO, 220V</v>
      </c>
      <c r="C913" s="51">
        <v>0</v>
      </c>
      <c r="D913" s="1"/>
      <c r="E913" s="1">
        <f>VLOOKUP(INGRESO_MERCADERIA[[#This Row],[CODIGO]],STOCKSANLUIS[],7,FALSE)</f>
        <v>0</v>
      </c>
      <c r="F913" s="10"/>
    </row>
    <row r="914" spans="1:6" x14ac:dyDescent="0.25">
      <c r="A914" s="6" t="s">
        <v>1827</v>
      </c>
      <c r="B914" t="str">
        <f>VLOOKUP(INGRESO_MERCADERIA[[#This Row],[CODIGO]],STOCKSANLUIS[],2,FALSE)</f>
        <v>ROLLO DE COBRE DE 3/8 X 15.24 MTS. X 0.7 MM</v>
      </c>
      <c r="C914" s="51">
        <v>0</v>
      </c>
      <c r="D914" s="1"/>
      <c r="E914" s="1">
        <f>VLOOKUP(INGRESO_MERCADERIA[[#This Row],[CODIGO]],STOCKSANLUIS[],7,FALSE)</f>
        <v>0</v>
      </c>
      <c r="F914" s="10"/>
    </row>
    <row r="915" spans="1:6" x14ac:dyDescent="0.25">
      <c r="A915" s="6" t="s">
        <v>1829</v>
      </c>
      <c r="B915" t="str">
        <f>VLOOKUP(INGRESO_MERCADERIA[[#This Row],[CODIGO]],STOCKSANLUIS[],2,FALSE)</f>
        <v>MOTOVENTILADOR 1/5 HP 220V 1 60HZ PARA HCM022 - HCM032 - 191U137120</v>
      </c>
      <c r="C915" s="51">
        <v>0</v>
      </c>
      <c r="D915" s="1"/>
      <c r="E915" s="1">
        <f>VLOOKUP(INGRESO_MERCADERIA[[#This Row],[CODIGO]],STOCKSANLUIS[],7,FALSE)</f>
        <v>0</v>
      </c>
      <c r="F915" s="10"/>
    </row>
    <row r="916" spans="1:6" x14ac:dyDescent="0.25">
      <c r="A916" s="6" t="s">
        <v>1831</v>
      </c>
      <c r="B916" t="str">
        <f>VLOOKUP(INGRESO_MERCADERIA[[#This Row],[CODIGO]],STOCKSANLUIS[],2,FALSE)</f>
        <v>COMPRESOR ALTERNATIVO - NF10FX1 DE /3HP - 220 50/60H R134A LBP/MB - 105G6846 - DANFOSS</v>
      </c>
      <c r="C916" s="51">
        <v>0</v>
      </c>
      <c r="D916" s="1"/>
      <c r="E916" s="1">
        <f>VLOOKUP(INGRESO_MERCADERIA[[#This Row],[CODIGO]],STOCKSANLUIS[],7,FALSE)</f>
        <v>0</v>
      </c>
      <c r="F916" s="10"/>
    </row>
    <row r="917" spans="1:6" x14ac:dyDescent="0.25">
      <c r="A917" s="6" t="s">
        <v>1833</v>
      </c>
      <c r="B917" t="str">
        <f>VLOOKUP(INGRESO_MERCADERIA[[#This Row],[CODIGO]],STOCKSANLUIS[],2,FALSE)</f>
        <v>COMPRESOR ALTERNATIVO - NF7FX DE 1/4HP 220 50/60H R134A LBP/MBP -  105G6743 - DANFOSS</v>
      </c>
      <c r="C917" s="51">
        <v>0</v>
      </c>
      <c r="D917" s="1"/>
      <c r="E917" s="1">
        <f>VLOOKUP(INGRESO_MERCADERIA[[#This Row],[CODIGO]],STOCKSANLUIS[],7,FALSE)</f>
        <v>0</v>
      </c>
      <c r="F917" s="10"/>
    </row>
    <row r="918" spans="1:6" x14ac:dyDescent="0.25">
      <c r="A918" s="6" t="s">
        <v>1835</v>
      </c>
      <c r="B918" t="str">
        <f>VLOOKUP(INGRESO_MERCADERIA[[#This Row],[CODIGO]],STOCKSANLUIS[],2,FALSE)</f>
        <v xml:space="preserve">COMPRESOR DE SERVICIO - FR8,5S DE 1/4 HP 220V - 103U2830 - DANFOSS </v>
      </c>
      <c r="C918" s="51">
        <v>0</v>
      </c>
      <c r="D918" s="1"/>
      <c r="E918" s="1">
        <f>VLOOKUP(INGRESO_MERCADERIA[[#This Row],[CODIGO]],STOCKSANLUIS[],7,FALSE)</f>
        <v>0</v>
      </c>
      <c r="F918" s="10"/>
    </row>
    <row r="919" spans="1:6" x14ac:dyDescent="0.25">
      <c r="A919" s="6" t="s">
        <v>1837</v>
      </c>
      <c r="B919" t="str">
        <f>VLOOKUP(INGRESO_MERCADERIA[[#This Row],[CODIGO]],STOCKSANLUIS[],2,FALSE)</f>
        <v>COMPRESOR SCROLL PERFORMER SM185 15HP 3X220V</v>
      </c>
      <c r="C919" s="51">
        <v>0</v>
      </c>
      <c r="D919" s="1"/>
      <c r="E919" s="1">
        <f>VLOOKUP(INGRESO_MERCADERIA[[#This Row],[CODIGO]],STOCKSANLUIS[],7,FALSE)</f>
        <v>0</v>
      </c>
      <c r="F919" s="10"/>
    </row>
    <row r="920" spans="1:6" x14ac:dyDescent="0.25">
      <c r="A920" s="6" t="s">
        <v>1839</v>
      </c>
      <c r="B920" t="str">
        <f>VLOOKUP(INGRESO_MERCADERIA[[#This Row],[CODIGO]],STOCKSANLUIS[],2,FALSE)</f>
        <v>COMPRESOR ALTERNATIVO - SC15G DE 1/2HP 220-240V R134A  - 104G8520 - DANFOSS</v>
      </c>
      <c r="C920" s="51">
        <v>0</v>
      </c>
      <c r="D920" s="1"/>
      <c r="E920" s="1">
        <f>VLOOKUP(INGRESO_MERCADERIA[[#This Row],[CODIGO]],STOCKSANLUIS[],7,FALSE)</f>
        <v>0</v>
      </c>
      <c r="F920" s="10"/>
    </row>
    <row r="921" spans="1:6" x14ac:dyDescent="0.25">
      <c r="A921" s="6" t="s">
        <v>1841</v>
      </c>
      <c r="B921" t="str">
        <f>VLOOKUP(INGRESO_MERCADERIA[[#This Row],[CODIGO]],STOCKSANLUIS[],2,FALSE)</f>
        <v>COMP DANF SC12G 3/8HP 220V R134A</v>
      </c>
      <c r="C921" s="51">
        <v>0</v>
      </c>
      <c r="D921" s="1"/>
      <c r="E921" s="1">
        <f>VLOOKUP(INGRESO_MERCADERIA[[#This Row],[CODIGO]],STOCKSANLUIS[],7,FALSE)</f>
        <v>0</v>
      </c>
      <c r="F921" s="10"/>
    </row>
    <row r="922" spans="1:6" x14ac:dyDescent="0.25">
      <c r="A922" s="6" t="s">
        <v>1843</v>
      </c>
      <c r="B922" t="str">
        <f>VLOOKUP(INGRESO_MERCADERIA[[#This Row],[CODIGO]],STOCKSANLUIS[],2,FALSE)</f>
        <v xml:space="preserve">COMPRESOR DE SERVICIO - FR7.5G DE 1/5HP R134A - 103G6680 - DANFOSS </v>
      </c>
      <c r="C922" s="51">
        <v>0</v>
      </c>
      <c r="D922" s="1"/>
      <c r="E922" s="1">
        <f>VLOOKUP(INGRESO_MERCADERIA[[#This Row],[CODIGO]],STOCKSANLUIS[],7,FALSE)</f>
        <v>0</v>
      </c>
      <c r="F922" s="10"/>
    </row>
    <row r="923" spans="1:6" x14ac:dyDescent="0.25">
      <c r="A923" s="6" t="s">
        <v>1845</v>
      </c>
      <c r="B923" t="str">
        <f>VLOOKUP(INGRESO_MERCADERIA[[#This Row],[CODIGO]],STOCKSANLUIS[],2,FALSE)</f>
        <v>UNIDAD CONDENSADORA DANFOSS HGM 144 B21Q 11HP R22 220V 3F</v>
      </c>
      <c r="C923" s="51">
        <v>0</v>
      </c>
      <c r="D923" s="1"/>
      <c r="E923" s="1">
        <f>VLOOKUP(INGRESO_MERCADERIA[[#This Row],[CODIGO]],STOCKSANLUIS[],7,FALSE)</f>
        <v>0</v>
      </c>
      <c r="F923" s="10"/>
    </row>
    <row r="924" spans="1:6" x14ac:dyDescent="0.25">
      <c r="A924" s="6" t="s">
        <v>1847</v>
      </c>
      <c r="B924" t="str">
        <f>VLOOKUP(INGRESO_MERCADERIA[[#This Row],[CODIGO]],STOCKSANLUIS[],2,FALSE)</f>
        <v>TERMOSTATO DIFERENCIAL PARA CALEFACCIÓN  SOLAR ANASOL - VER.04 - 220 VAC - FULL GAUGE</v>
      </c>
      <c r="C924" s="51">
        <v>1</v>
      </c>
      <c r="D924" s="1"/>
      <c r="E924" s="1" t="str">
        <f>VLOOKUP(INGRESO_MERCADERIA[[#This Row],[CODIGO]],STOCKSANLUIS[],7,FALSE)</f>
        <v>A</v>
      </c>
      <c r="F924" s="10"/>
    </row>
    <row r="925" spans="1:6" x14ac:dyDescent="0.25">
      <c r="A925" s="6" t="s">
        <v>1849</v>
      </c>
      <c r="B925" t="str">
        <f>VLOOKUP(INGRESO_MERCADERIA[[#This Row],[CODIGO]],STOCKSANLUIS[],2,FALSE)</f>
        <v>CONTROLADOR DE TEMPERATURA DIGITAL FULL GAUGE MT516CVT</v>
      </c>
      <c r="C925" s="51">
        <v>0</v>
      </c>
      <c r="D925" s="1"/>
      <c r="E925" s="1">
        <f>VLOOKUP(INGRESO_MERCADERIA[[#This Row],[CODIGO]],STOCKSANLUIS[],7,FALSE)</f>
        <v>0</v>
      </c>
      <c r="F925" s="10"/>
    </row>
    <row r="926" spans="1:6" x14ac:dyDescent="0.25">
      <c r="A926" s="6" t="s">
        <v>1851</v>
      </c>
      <c r="B926" t="str">
        <f>VLOOKUP(INGRESO_MERCADERIA[[#This Row],[CODIGO]],STOCKSANLUIS[],2,FALSE)</f>
        <v>GAS REFRIGERANTE R-422D ( ISCEON MO29 ) X 0.6 KG - REEMPLAZO DEL R-22 - DUPONT</v>
      </c>
      <c r="C926" s="51">
        <v>0</v>
      </c>
      <c r="D926" s="1"/>
      <c r="E926" s="1">
        <f>VLOOKUP(INGRESO_MERCADERIA[[#This Row],[CODIGO]],STOCKSANLUIS[],7,FALSE)</f>
        <v>0</v>
      </c>
      <c r="F926" s="10"/>
    </row>
    <row r="927" spans="1:6" x14ac:dyDescent="0.25">
      <c r="A927" s="6" t="s">
        <v>1853</v>
      </c>
      <c r="B927" t="str">
        <f>VLOOKUP(INGRESO_MERCADERIA[[#This Row],[CODIGO]],STOCKSANLUIS[],2,FALSE)</f>
        <v>SVA-S 15 A VALV. PASO ANG C/MANIVELA   1/2"   FLEX LINE</v>
      </c>
      <c r="C927" s="51">
        <v>0</v>
      </c>
      <c r="D927" s="1"/>
      <c r="E927" s="1">
        <f>VLOOKUP(INGRESO_MERCADERIA[[#This Row],[CODIGO]],STOCKSANLUIS[],7,FALSE)</f>
        <v>0</v>
      </c>
      <c r="F927" s="10"/>
    </row>
    <row r="928" spans="1:6" x14ac:dyDescent="0.25">
      <c r="A928" s="6" t="s">
        <v>1855</v>
      </c>
      <c r="B928" t="str">
        <f>VLOOKUP(INGRESO_MERCADERIA[[#This Row],[CODIGO]],STOCKSANLUIS[],2,FALSE)</f>
        <v>FA 15 FILTRO PARA EVRA/T 10 Y 15</v>
      </c>
      <c r="C928" s="51">
        <v>0</v>
      </c>
      <c r="D928" s="1"/>
      <c r="E928" s="1">
        <f>VLOOKUP(INGRESO_MERCADERIA[[#This Row],[CODIGO]],STOCKSANLUIS[],7,FALSE)</f>
        <v>0</v>
      </c>
      <c r="F928" s="10"/>
    </row>
    <row r="929" spans="1:6" x14ac:dyDescent="0.25">
      <c r="A929" s="6" t="s">
        <v>1857</v>
      </c>
      <c r="B929" t="str">
        <f>VLOOKUP(INGRESO_MERCADERIA[[#This Row],[CODIGO]],STOCKSANLUIS[],2,FALSE)</f>
        <v>EVRAT 10 S/FLANGES Y CON OPERACIÓN MANUAL</v>
      </c>
      <c r="C929" s="51">
        <v>0</v>
      </c>
      <c r="D929" s="1"/>
      <c r="E929" s="1">
        <f>VLOOKUP(INGRESO_MERCADERIA[[#This Row],[CODIGO]],STOCKSANLUIS[],7,FALSE)</f>
        <v>0</v>
      </c>
      <c r="F929" s="10"/>
    </row>
    <row r="930" spans="1:6" x14ac:dyDescent="0.25">
      <c r="A930" s="6" t="s">
        <v>1859</v>
      </c>
      <c r="B930" t="str">
        <f>VLOOKUP(INGRESO_MERCADERIA[[#This Row],[CODIGO]],STOCKSANLUIS[],2,FALSE)</f>
        <v xml:space="preserve">BRIDAS 1/2 PULG. PARA SOLDAR </v>
      </c>
      <c r="C930" s="51">
        <v>0</v>
      </c>
      <c r="D930" s="1"/>
      <c r="E930" s="1">
        <f>VLOOKUP(INGRESO_MERCADERIA[[#This Row],[CODIGO]],STOCKSANLUIS[],7,FALSE)</f>
        <v>0</v>
      </c>
      <c r="F930" s="10"/>
    </row>
    <row r="931" spans="1:6" x14ac:dyDescent="0.25">
      <c r="A931" s="6" t="s">
        <v>1861</v>
      </c>
      <c r="B931" t="str">
        <f>VLOOKUP(INGRESO_MERCADERIA[[#This Row],[CODIGO]],STOCKSANLUIS[],2,FALSE)</f>
        <v>SCA X15 A ANG VALV P RET 1/2"</v>
      </c>
      <c r="C931" s="51">
        <v>0</v>
      </c>
      <c r="D931" s="1"/>
      <c r="E931" s="1">
        <f>VLOOKUP(INGRESO_MERCADERIA[[#This Row],[CODIGO]],STOCKSANLUIS[],7,FALSE)</f>
        <v>0</v>
      </c>
      <c r="F931" s="10"/>
    </row>
    <row r="932" spans="1:6" x14ac:dyDescent="0.25">
      <c r="A932" s="6" t="s">
        <v>1863</v>
      </c>
      <c r="B932" t="str">
        <f>VLOOKUP(INGRESO_MERCADERIA[[#This Row],[CODIGO]],STOCKSANLUIS[],2,FALSE)</f>
        <v>REG - SB 15 A ANG</v>
      </c>
      <c r="C932" s="51">
        <v>0</v>
      </c>
      <c r="D932" s="1"/>
      <c r="E932" s="1">
        <f>VLOOKUP(INGRESO_MERCADERIA[[#This Row],[CODIGO]],STOCKSANLUIS[],7,FALSE)</f>
        <v>0</v>
      </c>
      <c r="F932" s="10"/>
    </row>
    <row r="933" spans="1:6" x14ac:dyDescent="0.25">
      <c r="A933" s="6" t="s">
        <v>1865</v>
      </c>
      <c r="B933" t="str">
        <f>VLOOKUP(INGRESO_MERCADERIA[[#This Row],[CODIGO]],STOCKSANLUIS[],2,FALSE)</f>
        <v>SVA-S 32 A VALV. PASO ANG C/MANIVELA   1 1/4"   FLEX LINE</v>
      </c>
      <c r="C933" s="51">
        <v>0</v>
      </c>
      <c r="D933" s="1"/>
      <c r="E933" s="1">
        <f>VLOOKUP(INGRESO_MERCADERIA[[#This Row],[CODIGO]],STOCKSANLUIS[],7,FALSE)</f>
        <v>0</v>
      </c>
      <c r="F933" s="10"/>
    </row>
    <row r="934" spans="1:6" x14ac:dyDescent="0.25">
      <c r="A934" s="6" t="s">
        <v>1867</v>
      </c>
      <c r="B934" t="str">
        <f>VLOOKUP(INGRESO_MERCADERIA[[#This Row],[CODIGO]],STOCKSANLUIS[],2,FALSE)</f>
        <v>ICLX 32 A VALV. DE UNO O DOS PASOS     1 1/4" (REEMPLAZA A PML/PMLX 32)</v>
      </c>
      <c r="C934" s="51">
        <v>0</v>
      </c>
      <c r="D934" s="1"/>
      <c r="E934" s="1">
        <f>VLOOKUP(INGRESO_MERCADERIA[[#This Row],[CODIGO]],STOCKSANLUIS[],7,FALSE)</f>
        <v>0</v>
      </c>
      <c r="F934" s="10"/>
    </row>
    <row r="935" spans="1:6" x14ac:dyDescent="0.25">
      <c r="A935" s="6" t="s">
        <v>1869</v>
      </c>
      <c r="B935" t="str">
        <f>VLOOKUP(INGRESO_MERCADERIA[[#This Row],[CODIGO]],STOCKSANLUIS[],2,FALSE)</f>
        <v>SVA-S 20 A VALV. PASO ANG C/MANIVELA   3/4"   FLEX LINE</v>
      </c>
      <c r="C935" s="51">
        <v>0</v>
      </c>
      <c r="D935" s="1"/>
      <c r="E935" s="1">
        <f>VLOOKUP(INGRESO_MERCADERIA[[#This Row],[CODIGO]],STOCKSANLUIS[],7,FALSE)</f>
        <v>0</v>
      </c>
      <c r="F935" s="10"/>
    </row>
    <row r="936" spans="1:6" x14ac:dyDescent="0.25">
      <c r="A936" s="6" t="s">
        <v>1871</v>
      </c>
      <c r="B936" t="str">
        <f>VLOOKUP(INGRESO_MERCADERIA[[#This Row],[CODIGO]],STOCKSANLUIS[],2,FALSE)</f>
        <v>FA 20 FILTRO PARA EVRA/T 20</v>
      </c>
      <c r="C936" s="51">
        <v>0</v>
      </c>
      <c r="D936" s="1"/>
      <c r="E936" s="1">
        <f>VLOOKUP(INGRESO_MERCADERIA[[#This Row],[CODIGO]],STOCKSANLUIS[],7,FALSE)</f>
        <v>0</v>
      </c>
      <c r="F936" s="10"/>
    </row>
    <row r="937" spans="1:6" x14ac:dyDescent="0.25">
      <c r="A937" s="6" t="s">
        <v>1873</v>
      </c>
      <c r="B937" t="str">
        <f>VLOOKUP(INGRESO_MERCADERIA[[#This Row],[CODIGO]],STOCKSANLUIS[],2,FALSE)</f>
        <v>EVRA 20 S/FLANGES Y CON OPERACIÓN MANUAL</v>
      </c>
      <c r="C937" s="51">
        <v>0</v>
      </c>
      <c r="D937" s="1"/>
      <c r="E937" s="1">
        <f>VLOOKUP(INGRESO_MERCADERIA[[#This Row],[CODIGO]],STOCKSANLUIS[],7,FALSE)</f>
        <v>0</v>
      </c>
      <c r="F937" s="10"/>
    </row>
    <row r="938" spans="1:6" x14ac:dyDescent="0.25">
      <c r="A938" s="6" t="s">
        <v>1875</v>
      </c>
      <c r="B938" t="str">
        <f>VLOOKUP(INGRESO_MERCADERIA[[#This Row],[CODIGO]],STOCKSANLUIS[],2,FALSE)</f>
        <v>GRUPO 12 3/4 PULG. FLANGES DE FIERRO</v>
      </c>
      <c r="C938" s="51">
        <v>0</v>
      </c>
      <c r="D938" s="1"/>
      <c r="E938" s="1">
        <f>VLOOKUP(INGRESO_MERCADERIA[[#This Row],[CODIGO]],STOCKSANLUIS[],7,FALSE)</f>
        <v>0</v>
      </c>
      <c r="F938" s="10"/>
    </row>
    <row r="939" spans="1:6" x14ac:dyDescent="0.25">
      <c r="A939" s="6" t="s">
        <v>1877</v>
      </c>
      <c r="B939" t="str">
        <f>VLOOKUP(INGRESO_MERCADERIA[[#This Row],[CODIGO]],STOCKSANLUIS[],2,FALSE)</f>
        <v>VALVULA CHECK ANTIRRETORNO O  DE RETENCIÓN  NRVA 20  3/4 PULG. FLANGE DE FIERRO</v>
      </c>
      <c r="C939" s="51">
        <v>0</v>
      </c>
      <c r="D939" s="1"/>
      <c r="E939" s="1">
        <f>VLOOKUP(INGRESO_MERCADERIA[[#This Row],[CODIGO]],STOCKSANLUIS[],7,FALSE)</f>
        <v>0</v>
      </c>
      <c r="F939" s="10"/>
    </row>
    <row r="940" spans="1:6" x14ac:dyDescent="0.25">
      <c r="A940" s="6" t="s">
        <v>1879</v>
      </c>
      <c r="B940" t="str">
        <f>VLOOKUP(INGRESO_MERCADERIA[[#This Row],[CODIGO]],STOCKSANLUIS[],2,FALSE)</f>
        <v>SVA-S 15 A VALV. PASO ANG C/MANIVELA   1/2"   FLEX LINE</v>
      </c>
      <c r="C940" s="51">
        <v>0</v>
      </c>
      <c r="D940" s="1"/>
      <c r="E940" s="1">
        <f>VLOOKUP(INGRESO_MERCADERIA[[#This Row],[CODIGO]],STOCKSANLUIS[],7,FALSE)</f>
        <v>0</v>
      </c>
      <c r="F940" s="10"/>
    </row>
    <row r="941" spans="1:6" x14ac:dyDescent="0.25">
      <c r="A941" s="6" t="s">
        <v>1880</v>
      </c>
      <c r="B941" t="str">
        <f>VLOOKUP(INGRESO_MERCADERIA[[#This Row],[CODIGO]],STOCKSANLUIS[],2,FALSE)</f>
        <v>VALVULA PRESIÓN CONSTANTE CVMD, INCL. BRIDAS SOLDAR 1/2"</v>
      </c>
      <c r="C941" s="51">
        <v>0</v>
      </c>
      <c r="D941" s="1"/>
      <c r="E941" s="1">
        <f>VLOOKUP(INGRESO_MERCADERIA[[#This Row],[CODIGO]],STOCKSANLUIS[],7,FALSE)</f>
        <v>0</v>
      </c>
      <c r="F941" s="10"/>
    </row>
    <row r="942" spans="1:6" x14ac:dyDescent="0.25">
      <c r="A942" s="6" t="s">
        <v>1882</v>
      </c>
      <c r="B942" t="str">
        <f>VLOOKUP(INGRESO_MERCADERIA[[#This Row],[CODIGO]],STOCKSANLUIS[],2,FALSE)</f>
        <v>MOTOVENTILADOR AXIAL EBM S4D500-AM01-03 - 500MM - 220V/380V/440V TRIFÁSICO - 4 POLOS, CON REJILLA - FLUJO V</v>
      </c>
      <c r="C942" s="51">
        <v>1</v>
      </c>
      <c r="D942" s="1"/>
      <c r="E942" s="1" t="str">
        <f>VLOOKUP(INGRESO_MERCADERIA[[#This Row],[CODIGO]],STOCKSANLUIS[],7,FALSE)</f>
        <v>C</v>
      </c>
      <c r="F942" s="10"/>
    </row>
    <row r="943" spans="1:6" x14ac:dyDescent="0.25">
      <c r="A943" s="6" t="s">
        <v>1884</v>
      </c>
      <c r="B943" t="str">
        <f>VLOOKUP(INGRESO_MERCADERIA[[#This Row],[CODIGO]],STOCKSANLUIS[],2,FALSE)</f>
        <v xml:space="preserve">MOTOVENTILADOR AXIAL EBM S4D450-AO18-74 - 450MM - 220V/380V/440V TRIFÁSICO - 4 POLOS, CON REJILLA - FLUJO V </v>
      </c>
      <c r="C943" s="51">
        <v>0</v>
      </c>
      <c r="D943" s="1"/>
      <c r="E943" s="1">
        <f>VLOOKUP(INGRESO_MERCADERIA[[#This Row],[CODIGO]],STOCKSANLUIS[],7,FALSE)</f>
        <v>0</v>
      </c>
      <c r="F943" s="10"/>
    </row>
    <row r="944" spans="1:6" x14ac:dyDescent="0.25">
      <c r="A944" s="6" t="s">
        <v>1886</v>
      </c>
      <c r="B944" t="str">
        <f>VLOOKUP(INGRESO_MERCADERIA[[#This Row],[CODIGO]],STOCKSANLUIS[],2,FALSE)</f>
        <v>COMPRESOR DE SERVICIO - FR6S DE 1/6 HP 220V - 103U2630 - DANFOSS</v>
      </c>
      <c r="C944" s="51">
        <v>0</v>
      </c>
      <c r="D944" s="1"/>
      <c r="E944" s="1">
        <f>VLOOKUP(INGRESO_MERCADERIA[[#This Row],[CODIGO]],STOCKSANLUIS[],7,FALSE)</f>
        <v>0</v>
      </c>
      <c r="F944" s="10"/>
    </row>
    <row r="945" spans="1:6" x14ac:dyDescent="0.25">
      <c r="A945" s="6" t="s">
        <v>1888</v>
      </c>
      <c r="B945" t="str">
        <f>VLOOKUP(INGRESO_MERCADERIA[[#This Row],[CODIGO]],STOCKSANLUIS[],2,FALSE)</f>
        <v>TERMOSTATO DIGITAL CON AGENDA DE EVENTOS RT607EW PLUS - VER.03 - 110/220 VAC - FULL GAUGE - WHITE</v>
      </c>
      <c r="C945" s="51">
        <v>1</v>
      </c>
      <c r="D945" s="1"/>
      <c r="E945" s="1" t="str">
        <f>VLOOKUP(INGRESO_MERCADERIA[[#This Row],[CODIGO]],STOCKSANLUIS[],7,FALSE)</f>
        <v>C</v>
      </c>
      <c r="F945" s="10"/>
    </row>
    <row r="946" spans="1:6" x14ac:dyDescent="0.25">
      <c r="A946" s="6" t="s">
        <v>1890</v>
      </c>
      <c r="B946" t="str">
        <f>VLOOKUP(INGRESO_MERCADERIA[[#This Row],[CODIGO]],STOCKSANLUIS[],2,FALSE)</f>
        <v>COMPRESOR SCROLLTECH SM1859CAM 380V</v>
      </c>
      <c r="C946" s="51">
        <v>0</v>
      </c>
      <c r="D946" s="1"/>
      <c r="E946" s="1">
        <f>VLOOKUP(INGRESO_MERCADERIA[[#This Row],[CODIGO]],STOCKSANLUIS[],7,FALSE)</f>
        <v>0</v>
      </c>
      <c r="F946" s="10"/>
    </row>
    <row r="947" spans="1:6" x14ac:dyDescent="0.25">
      <c r="A947" s="6" t="s">
        <v>1892</v>
      </c>
      <c r="B947" t="str">
        <f>VLOOKUP(INGRESO_MERCADERIA[[#This Row],[CODIGO]],STOCKSANLUIS[],2,FALSE)</f>
        <v>TARJETA PARA MINI SPLIT C/CONTROL - 3 VELOCIDADES - FRIO Y CALOR - QTH 999 - QUALITY</v>
      </c>
      <c r="C947" s="51">
        <v>0</v>
      </c>
      <c r="D947" s="1"/>
      <c r="E947" s="1">
        <f>VLOOKUP(INGRESO_MERCADERIA[[#This Row],[CODIGO]],STOCKSANLUIS[],7,FALSE)</f>
        <v>0</v>
      </c>
      <c r="F947" s="10"/>
    </row>
    <row r="948" spans="1:6" x14ac:dyDescent="0.25">
      <c r="A948" s="6" t="s">
        <v>1894</v>
      </c>
      <c r="B948" t="str">
        <f>VLOOKUP(INGRESO_MERCADERIA[[#This Row],[CODIGO]],STOCKSANLUIS[],2,FALSE)</f>
        <v xml:space="preserve">ELEMENTO TERMOSTATICO DANFOSS TEX 20 COD. 067B3274 </v>
      </c>
      <c r="C948" s="51">
        <v>0</v>
      </c>
      <c r="D948" s="1"/>
      <c r="E948" s="1">
        <f>VLOOKUP(INGRESO_MERCADERIA[[#This Row],[CODIGO]],STOCKSANLUIS[],7,FALSE)</f>
        <v>0</v>
      </c>
      <c r="F948" s="10"/>
    </row>
    <row r="949" spans="1:6" x14ac:dyDescent="0.25">
      <c r="A949" s="6" t="s">
        <v>1896</v>
      </c>
      <c r="B949" t="str">
        <f>VLOOKUP(INGRESO_MERCADERIA[[#This Row],[CODIGO]],STOCKSANLUIS[],2,FALSE)</f>
        <v>MOTOR ELECTRICO MOD. 1868H, 1PH, 3/4HP 60HZ 280/230</v>
      </c>
      <c r="C949" s="51">
        <v>0</v>
      </c>
      <c r="D949" s="1"/>
      <c r="E949" s="1">
        <f>VLOOKUP(INGRESO_MERCADERIA[[#This Row],[CODIGO]],STOCKSANLUIS[],7,FALSE)</f>
        <v>0</v>
      </c>
      <c r="F949" s="10"/>
    </row>
    <row r="950" spans="1:6" x14ac:dyDescent="0.25">
      <c r="A950" s="6" t="s">
        <v>1898</v>
      </c>
      <c r="B950" t="str">
        <f>VLOOKUP(INGRESO_MERCADERIA[[#This Row],[CODIGO]],STOCKSANLUIS[],2,FALSE)</f>
        <v xml:space="preserve">UNIDAD CONDENSADORA DANFOSS HCM 036 B20E - 3HP 3F 440V 60H A/M </v>
      </c>
      <c r="C950" s="51">
        <v>0</v>
      </c>
      <c r="D950" s="1"/>
      <c r="E950" s="1">
        <f>VLOOKUP(INGRESO_MERCADERIA[[#This Row],[CODIGO]],STOCKSANLUIS[],7,FALSE)</f>
        <v>0</v>
      </c>
      <c r="F950" s="10"/>
    </row>
    <row r="951" spans="1:6" x14ac:dyDescent="0.25">
      <c r="A951" s="6" t="s">
        <v>1900</v>
      </c>
      <c r="B951" t="str">
        <f>VLOOKUP(INGRESO_MERCADERIA[[#This Row],[CODIGO]],STOCKSANLUIS[],2,FALSE)</f>
        <v>MANIFOLD PARA R410A - EX-410A - APPLIPARTS</v>
      </c>
      <c r="C951" s="51">
        <v>0</v>
      </c>
      <c r="D951" s="1"/>
      <c r="E951" s="1">
        <f>VLOOKUP(INGRESO_MERCADERIA[[#This Row],[CODIGO]],STOCKSANLUIS[],7,FALSE)</f>
        <v>0</v>
      </c>
      <c r="F951" s="10"/>
    </row>
    <row r="952" spans="1:6" x14ac:dyDescent="0.25">
      <c r="A952" s="6" t="s">
        <v>1902</v>
      </c>
      <c r="B952" t="str">
        <f>VLOOKUP(INGRESO_MERCADERIA[[#This Row],[CODIGO]],STOCKSANLUIS[],2,FALSE)</f>
        <v>PROGS 1/01 KIT DE PROGRAMACION</v>
      </c>
      <c r="C952" s="51">
        <v>0</v>
      </c>
      <c r="D952" s="1"/>
      <c r="E952" s="1">
        <f>VLOOKUP(INGRESO_MERCADERIA[[#This Row],[CODIGO]],STOCKSANLUIS[],7,FALSE)</f>
        <v>0</v>
      </c>
      <c r="F952" s="10"/>
    </row>
    <row r="953" spans="1:6" x14ac:dyDescent="0.25">
      <c r="A953" s="6" t="s">
        <v>1904</v>
      </c>
      <c r="B953" t="str">
        <f>VLOOKUP(INGRESO_MERCADERIA[[#This Row],[CODIGO]],STOCKSANLUIS[],2,FALSE)</f>
        <v>PROTECTOR CONTRA BAJA Y SOBRE TENSIÓN MONIVOLT - VER.03 - 85-220 VAC - FULL GAUGE</v>
      </c>
      <c r="C953" s="51">
        <v>1</v>
      </c>
      <c r="D953" s="1"/>
      <c r="E953" s="1" t="str">
        <f>VLOOKUP(INGRESO_MERCADERIA[[#This Row],[CODIGO]],STOCKSANLUIS[],7,FALSE)</f>
        <v>A</v>
      </c>
      <c r="F953" s="10"/>
    </row>
    <row r="954" spans="1:6" x14ac:dyDescent="0.25">
      <c r="A954" s="6" t="s">
        <v>1906</v>
      </c>
      <c r="B954" t="str">
        <f>VLOOKUP(INGRESO_MERCADERIA[[#This Row],[CODIGO]],STOCKSANLUIS[],2,FALSE)</f>
        <v>PCT-420RI PLUS 01</v>
      </c>
      <c r="C954" s="51">
        <v>0</v>
      </c>
      <c r="D954" s="1"/>
      <c r="E954" s="1">
        <f>VLOOKUP(INGRESO_MERCADERIA[[#This Row],[CODIGO]],STOCKSANLUIS[],7,FALSE)</f>
        <v>0</v>
      </c>
      <c r="F954" s="10"/>
    </row>
    <row r="955" spans="1:6" x14ac:dyDescent="0.25">
      <c r="A955" s="6" t="s">
        <v>1908</v>
      </c>
      <c r="B955" t="str">
        <f>VLOOKUP(INGRESO_MERCADERIA[[#This Row],[CODIGO]],STOCKSANLUIS[],2,FALSE)</f>
        <v>ROUTER FG-WI ROUTER 01 FULL GAUGE</v>
      </c>
      <c r="C955" s="51">
        <v>0</v>
      </c>
      <c r="D955" s="1"/>
      <c r="E955" s="1">
        <f>VLOOKUP(INGRESO_MERCADERIA[[#This Row],[CODIGO]],STOCKSANLUIS[],7,FALSE)</f>
        <v>0</v>
      </c>
      <c r="F955" s="10"/>
    </row>
    <row r="956" spans="1:6" x14ac:dyDescent="0.25">
      <c r="A956" s="6" t="s">
        <v>1910</v>
      </c>
      <c r="B956" t="str">
        <f>VLOOKUP(INGRESO_MERCADERIA[[#This Row],[CODIGO]],STOCKSANLUIS[],2,FALSE)</f>
        <v>TIMER CICLICO ICEMATIC I - VER.01 - 115/220 VAC - FULL GAUGE</v>
      </c>
      <c r="C956" s="51">
        <v>0</v>
      </c>
      <c r="D956" s="1"/>
      <c r="E956" s="1">
        <f>VLOOKUP(INGRESO_MERCADERIA[[#This Row],[CODIGO]],STOCKSANLUIS[],7,FALSE)</f>
        <v>0</v>
      </c>
      <c r="F956" s="10"/>
    </row>
    <row r="957" spans="1:6" x14ac:dyDescent="0.25">
      <c r="A957" s="6" t="s">
        <v>1912</v>
      </c>
      <c r="B957" t="str">
        <f>VLOOKUP(INGRESO_MERCADERIA[[#This Row],[CODIGO]],STOCKSANLUIS[],2,FALSE)</f>
        <v>REDUCCION DE COBRE 1 3/8X2 1/8</v>
      </c>
      <c r="C957" s="51">
        <v>0</v>
      </c>
      <c r="D957" s="1"/>
      <c r="E957" s="1">
        <f>VLOOKUP(INGRESO_MERCADERIA[[#This Row],[CODIGO]],STOCKSANLUIS[],7,FALSE)</f>
        <v>0</v>
      </c>
      <c r="F957" s="10"/>
    </row>
    <row r="958" spans="1:6" x14ac:dyDescent="0.25">
      <c r="A958" s="6" t="s">
        <v>1914</v>
      </c>
      <c r="B958" t="str">
        <f>VLOOKUP(INGRESO_MERCADERIA[[#This Row],[CODIGO]],STOCKSANLUIS[],2,FALSE)</f>
        <v>REDUCCION DE COBRE 2 1/8X1 5/8</v>
      </c>
      <c r="C958" s="51">
        <v>0</v>
      </c>
      <c r="D958" s="1"/>
      <c r="E958" s="1">
        <f>VLOOKUP(INGRESO_MERCADERIA[[#This Row],[CODIGO]],STOCKSANLUIS[],7,FALSE)</f>
        <v>0</v>
      </c>
      <c r="F958" s="10"/>
    </row>
    <row r="959" spans="1:6" x14ac:dyDescent="0.25">
      <c r="A959" s="6" t="s">
        <v>1916</v>
      </c>
      <c r="B959" t="str">
        <f>VLOOKUP(INGRESO_MERCADERIA[[#This Row],[CODIGO]],STOCKSANLUIS[],2,FALSE)</f>
        <v>REDUCCION DE COBRE 1/2X3/8</v>
      </c>
      <c r="C959" s="51">
        <v>0</v>
      </c>
      <c r="D959" s="1"/>
      <c r="E959" s="1">
        <f>VLOOKUP(INGRESO_MERCADERIA[[#This Row],[CODIGO]],STOCKSANLUIS[],7,FALSE)</f>
        <v>0</v>
      </c>
      <c r="F959" s="10"/>
    </row>
    <row r="960" spans="1:6" x14ac:dyDescent="0.25">
      <c r="A960" s="6" t="s">
        <v>1918</v>
      </c>
      <c r="B960" t="str">
        <f>VLOOKUP(INGRESO_MERCADERIA[[#This Row],[CODIGO]],STOCKSANLUIS[],2,FALSE)</f>
        <v>VISOR DE LIQUIDO DE 1/4</v>
      </c>
      <c r="C960" s="51">
        <v>11</v>
      </c>
      <c r="D960" s="1"/>
      <c r="E960" s="1" t="str">
        <f>VLOOKUP(INGRESO_MERCADERIA[[#This Row],[CODIGO]],STOCKSANLUIS[],7,FALSE)</f>
        <v>A</v>
      </c>
      <c r="F960" s="10"/>
    </row>
    <row r="961" spans="1:6" x14ac:dyDescent="0.25">
      <c r="A961" s="6" t="s">
        <v>1920</v>
      </c>
      <c r="B961" t="str">
        <f>VLOOKUP(INGRESO_MERCADERIA[[#This Row],[CODIGO]],STOCKSANLUIS[],2,FALSE)</f>
        <v>VISOR DE LIQUIDO DE 5/8</v>
      </c>
      <c r="C961" s="51">
        <v>0</v>
      </c>
      <c r="D961" s="1"/>
      <c r="E961" s="1">
        <f>VLOOKUP(INGRESO_MERCADERIA[[#This Row],[CODIGO]],STOCKSANLUIS[],7,FALSE)</f>
        <v>0</v>
      </c>
      <c r="F961" s="10"/>
    </row>
    <row r="962" spans="1:6" x14ac:dyDescent="0.25">
      <c r="A962" s="6" t="s">
        <v>1922</v>
      </c>
      <c r="B962" t="str">
        <f>VLOOKUP(INGRESO_MERCADERIA[[#This Row],[CODIGO]],STOCKSANLUIS[],2,FALSE)</f>
        <v xml:space="preserve">VISOR DE LIQUIDO DE 1/2 </v>
      </c>
      <c r="C962" s="51">
        <v>0</v>
      </c>
      <c r="D962" s="1"/>
      <c r="E962" s="1">
        <f>VLOOKUP(INGRESO_MERCADERIA[[#This Row],[CODIGO]],STOCKSANLUIS[],7,FALSE)</f>
        <v>0</v>
      </c>
      <c r="F962" s="10"/>
    </row>
    <row r="963" spans="1:6" x14ac:dyDescent="0.25">
      <c r="A963" s="6" t="s">
        <v>1924</v>
      </c>
      <c r="B963" t="str">
        <f>VLOOKUP(INGRESO_MERCADERIA[[#This Row],[CODIGO]],STOCKSANLUIS[],2,FALSE)</f>
        <v>JUEGO DE MANGUERAS PARA MANIFOLD DE 36" - ( R-12, R-22, R-500, R-502, R-134A ) - QH4-36RBY - QUALITY</v>
      </c>
      <c r="C963" s="51">
        <v>0</v>
      </c>
      <c r="D963" s="1"/>
      <c r="E963" s="1">
        <f>VLOOKUP(INGRESO_MERCADERIA[[#This Row],[CODIGO]],STOCKSANLUIS[],7,FALSE)</f>
        <v>0</v>
      </c>
      <c r="F963" s="10"/>
    </row>
    <row r="964" spans="1:6" x14ac:dyDescent="0.25">
      <c r="A964" s="6" t="s">
        <v>1926</v>
      </c>
      <c r="B964" t="str">
        <f>VLOOKUP(INGRESO_MERCADERIA[[#This Row],[CODIGO]],STOCKSANLUIS[],2,FALSE)</f>
        <v>VALVULA DE ALIVIO</v>
      </c>
      <c r="C964" s="51">
        <v>0</v>
      </c>
      <c r="D964" s="1"/>
      <c r="E964" s="1">
        <f>VLOOKUP(INGRESO_MERCADERIA[[#This Row],[CODIGO]],STOCKSANLUIS[],7,FALSE)</f>
        <v>0</v>
      </c>
      <c r="F964" s="10"/>
    </row>
    <row r="965" spans="1:6" x14ac:dyDescent="0.25">
      <c r="A965" s="6" t="s">
        <v>1928</v>
      </c>
      <c r="B965" t="str">
        <f>VLOOKUP(INGRESO_MERCADERIA[[#This Row],[CODIGO]],STOCKSANLUIS[],2,FALSE)</f>
        <v>MOTOR ELECTRICO 3/4 1868H CONDENSADOR 158F</v>
      </c>
      <c r="C965" s="51">
        <v>0</v>
      </c>
      <c r="D965" s="1"/>
      <c r="E965" s="1">
        <f>VLOOKUP(INGRESO_MERCADERIA[[#This Row],[CODIGO]],STOCKSANLUIS[],7,FALSE)</f>
        <v>0</v>
      </c>
      <c r="F965" s="10"/>
    </row>
    <row r="966" spans="1:6" x14ac:dyDescent="0.25">
      <c r="A966" s="6" t="s">
        <v>1930</v>
      </c>
      <c r="B966" t="str">
        <f>VLOOKUP(INGRESO_MERCADERIA[[#This Row],[CODIGO]],STOCKSANLUIS[],2,FALSE)</f>
        <v>PRESOSTATO DIGITAL FULL GAUGE PCT-410 RI PLUS - CODIGO INVALIDO VER 01532</v>
      </c>
      <c r="C966" s="51">
        <v>0</v>
      </c>
      <c r="D966" s="1"/>
      <c r="E966" s="1">
        <f>VLOOKUP(INGRESO_MERCADERIA[[#This Row],[CODIGO]],STOCKSANLUIS[],7,FALSE)</f>
        <v>0</v>
      </c>
      <c r="F966" s="10"/>
    </row>
    <row r="967" spans="1:6" x14ac:dyDescent="0.25">
      <c r="A967" s="6" t="s">
        <v>1932</v>
      </c>
      <c r="B967" t="str">
        <f>VLOOKUP(INGRESO_MERCADERIA[[#This Row],[CODIGO]],STOCKSANLUIS[],2,FALSE)</f>
        <v>VALVULA DE PASO RECTO 2"  SPORLAN</v>
      </c>
      <c r="C967" s="51">
        <v>0</v>
      </c>
      <c r="D967" s="1"/>
      <c r="E967" s="1">
        <f>VLOOKUP(INGRESO_MERCADERIA[[#This Row],[CODIGO]],STOCKSANLUIS[],7,FALSE)</f>
        <v>0</v>
      </c>
      <c r="F967" s="10"/>
    </row>
    <row r="968" spans="1:6" x14ac:dyDescent="0.25">
      <c r="A968" s="6" t="s">
        <v>1934</v>
      </c>
      <c r="B968" t="str">
        <f>VLOOKUP(INGRESO_MERCADERIA[[#This Row],[CODIGO]],STOCKSANLUIS[],2,FALSE)</f>
        <v>TRANSDUCTOR DE PRESION SB-69-200A - FULL GAUGE - (PARA PCT-100-120-410)</v>
      </c>
      <c r="C968" s="51">
        <v>0</v>
      </c>
      <c r="D968" s="1"/>
      <c r="E968" s="1" t="str">
        <f>VLOOKUP(INGRESO_MERCADERIA[[#This Row],[CODIGO]],STOCKSANLUIS[],7,FALSE)</f>
        <v>A</v>
      </c>
      <c r="F968" s="10"/>
    </row>
    <row r="969" spans="1:6" x14ac:dyDescent="0.25">
      <c r="A969" s="6" t="s">
        <v>1936</v>
      </c>
      <c r="B969" t="str">
        <f>VLOOKUP(INGRESO_MERCADERIA[[#This Row],[CODIGO]],STOCKSANLUIS[],2,FALSE)</f>
        <v>VALVULA CHECK ANTIRRETORNO O  DE RETENCIÓN  DANFOSS NRV 19S - 3/4"   RECTO  020-1019</v>
      </c>
      <c r="C969" s="51">
        <v>0</v>
      </c>
      <c r="D969" s="1"/>
      <c r="E969" s="1">
        <f>VLOOKUP(INGRESO_MERCADERIA[[#This Row],[CODIGO]],STOCKSANLUIS[],7,FALSE)</f>
        <v>0</v>
      </c>
      <c r="F969" s="10"/>
    </row>
    <row r="970" spans="1:6" x14ac:dyDescent="0.25">
      <c r="A970" s="6" t="s">
        <v>1938</v>
      </c>
      <c r="B970" t="str">
        <f>VLOOKUP(INGRESO_MERCADERIA[[#This Row],[CODIGO]],STOCKSANLUIS[],2,FALSE)</f>
        <v>VALVULA CHECK ANTIRRETORNO O  DE RETENCIÓN  DANFOSS NRV 28S 1 1/8 ANGULAR 020-1021</v>
      </c>
      <c r="C970" s="51">
        <v>0</v>
      </c>
      <c r="D970" s="1"/>
      <c r="E970" s="1">
        <f>VLOOKUP(INGRESO_MERCADERIA[[#This Row],[CODIGO]],STOCKSANLUIS[],7,FALSE)</f>
        <v>0</v>
      </c>
      <c r="F970" s="10"/>
    </row>
    <row r="971" spans="1:6" x14ac:dyDescent="0.25">
      <c r="A971" s="6" t="s">
        <v>1940</v>
      </c>
      <c r="B971" t="str">
        <f>VLOOKUP(INGRESO_MERCADERIA[[#This Row],[CODIGO]],STOCKSANLUIS[],2,FALSE)</f>
        <v>VALVULA CHECK ANTIRRETORNO O  DE RETENCIÓN DANFOSS NRVH 19S - 7/8"   RECTO  020-1066</v>
      </c>
      <c r="C971" s="51">
        <v>0</v>
      </c>
      <c r="D971" s="1"/>
      <c r="E971" s="1">
        <f>VLOOKUP(INGRESO_MERCADERIA[[#This Row],[CODIGO]],STOCKSANLUIS[],7,FALSE)</f>
        <v>0</v>
      </c>
      <c r="F971" s="10"/>
    </row>
    <row r="972" spans="1:6" x14ac:dyDescent="0.25">
      <c r="A972" s="6" t="s">
        <v>1942</v>
      </c>
      <c r="B972" t="str">
        <f>VLOOKUP(INGRESO_MERCADERIA[[#This Row],[CODIGO]],STOCKSANLUIS[],2,FALSE)</f>
        <v>CUERPO DE VALVULA SOLENOIDE DANFOSS EVR 20 - 7/8 SOLDABLE 032F1240</v>
      </c>
      <c r="C972" s="51">
        <v>0</v>
      </c>
      <c r="D972" s="1"/>
      <c r="E972" s="1">
        <f>VLOOKUP(INGRESO_MERCADERIA[[#This Row],[CODIGO]],STOCKSANLUIS[],7,FALSE)</f>
        <v>0</v>
      </c>
      <c r="F972" s="10"/>
    </row>
    <row r="973" spans="1:6" x14ac:dyDescent="0.25">
      <c r="A973" s="6" t="s">
        <v>1944</v>
      </c>
      <c r="B973" t="str">
        <f>VLOOKUP(INGRESO_MERCADERIA[[#This Row],[CODIGO]],STOCKSANLUIS[],2,FALSE)</f>
        <v>ELEMENTO TERMOSTATICO DANFOSS TES20 - 067B3352</v>
      </c>
      <c r="C973" s="51">
        <v>8</v>
      </c>
      <c r="D973" s="1"/>
      <c r="E973" s="1" t="str">
        <f>VLOOKUP(INGRESO_MERCADERIA[[#This Row],[CODIGO]],STOCKSANLUIS[],7,FALSE)</f>
        <v>A</v>
      </c>
      <c r="F973" s="10"/>
    </row>
    <row r="974" spans="1:6" x14ac:dyDescent="0.25">
      <c r="A974" s="6" t="s">
        <v>1946</v>
      </c>
      <c r="B974" t="str">
        <f>VLOOKUP(INGRESO_MERCADERIA[[#This Row],[CODIGO]],STOCKSANLUIS[],2,FALSE)</f>
        <v>CONTROLADOR DANFOSS ERC 213 KIT (REEMPLAZO DEL ERC 102C CON SONDAS - 080G3183)</v>
      </c>
      <c r="C974" s="51">
        <v>13</v>
      </c>
      <c r="D974" s="1"/>
      <c r="E974" s="1" t="str">
        <f>VLOOKUP(INGRESO_MERCADERIA[[#This Row],[CODIGO]],STOCKSANLUIS[],7,FALSE)</f>
        <v>A</v>
      </c>
      <c r="F974" s="10"/>
    </row>
    <row r="975" spans="1:6" x14ac:dyDescent="0.25">
      <c r="A975" s="6" t="s">
        <v>1948</v>
      </c>
      <c r="B975" t="str">
        <f>VLOOKUP(INGRESO_MERCADERIA[[#This Row],[CODIGO]],STOCKSANLUIS[],2,FALSE)</f>
        <v>PAR DE RESISTENCIAS ELECTRICAS TIPO TUBULAR MODEL VARILLAS PARA HDL048 8.5MMX860MM C/CABLE 30CMTS</v>
      </c>
      <c r="C975" s="51">
        <v>0</v>
      </c>
      <c r="D975" s="1"/>
      <c r="E975" s="1">
        <f>VLOOKUP(INGRESO_MERCADERIA[[#This Row],[CODIGO]],STOCKSANLUIS[],7,FALSE)</f>
        <v>0</v>
      </c>
      <c r="F975" s="10"/>
    </row>
    <row r="976" spans="1:6" x14ac:dyDescent="0.25">
      <c r="A976" s="6" t="s">
        <v>1950</v>
      </c>
      <c r="B976" t="str">
        <f>VLOOKUP(INGRESO_MERCADERIA[[#This Row],[CODIGO]],STOCKSANLUIS[],2,FALSE)</f>
        <v>FILTRO SECADOR - 032 - 1/4 - ROSCABLE - FD-032F 1/4 - ARTICCO</v>
      </c>
      <c r="C976" s="51">
        <v>0</v>
      </c>
      <c r="D976" s="1"/>
      <c r="E976" s="1">
        <f>VLOOKUP(INGRESO_MERCADERIA[[#This Row],[CODIGO]],STOCKSANLUIS[],7,FALSE)</f>
        <v>0</v>
      </c>
      <c r="F976" s="10"/>
    </row>
    <row r="977" spans="1:6" x14ac:dyDescent="0.25">
      <c r="A977" s="6" t="s">
        <v>1952</v>
      </c>
      <c r="B977" t="str">
        <f>VLOOKUP(INGRESO_MERCADERIA[[#This Row],[CODIGO]],STOCKSANLUIS[],2,FALSE)</f>
        <v>UNIDAD CONDENSADORA DANFOSS HCM 022 3/220V/60</v>
      </c>
      <c r="C977" s="51">
        <v>0</v>
      </c>
      <c r="D977" s="1"/>
      <c r="E977" s="1">
        <f>VLOOKUP(INGRESO_MERCADERIA[[#This Row],[CODIGO]],STOCKSANLUIS[],7,FALSE)</f>
        <v>0</v>
      </c>
      <c r="F977" s="10"/>
    </row>
    <row r="978" spans="1:6" x14ac:dyDescent="0.25">
      <c r="A978" s="6" t="s">
        <v>1954</v>
      </c>
      <c r="B978" t="str">
        <f>VLOOKUP(INGRESO_MERCADERIA[[#This Row],[CODIGO]],STOCKSANLUIS[],2,FALSE)</f>
        <v>COMP DANF  SC18G 1/2HP 220-240V  R-134A - 104G8820</v>
      </c>
      <c r="C978" s="51">
        <v>0</v>
      </c>
      <c r="D978" s="1"/>
      <c r="E978" s="1">
        <f>VLOOKUP(INGRESO_MERCADERIA[[#This Row],[CODIGO]],STOCKSANLUIS[],7,FALSE)</f>
        <v>0</v>
      </c>
      <c r="F978" s="10"/>
    </row>
    <row r="979" spans="1:6" x14ac:dyDescent="0.25">
      <c r="A979" s="6" t="s">
        <v>1956</v>
      </c>
      <c r="B979" t="str">
        <f>VLOOKUP(INGRESO_MERCADERIA[[#This Row],[CODIGO]],STOCKSANLUIS[],2,FALSE)</f>
        <v>CONDENSADORA VERTICAL - 36000 BTU - R22 - 220V/1PH/60HZ - GREE</v>
      </c>
      <c r="C979" s="51">
        <v>0</v>
      </c>
      <c r="D979" s="1"/>
      <c r="E979" s="1">
        <f>VLOOKUP(INGRESO_MERCADERIA[[#This Row],[CODIGO]],STOCKSANLUIS[],7,FALSE)</f>
        <v>0</v>
      </c>
      <c r="F979" s="10"/>
    </row>
    <row r="980" spans="1:6" x14ac:dyDescent="0.25">
      <c r="A980" s="6" t="s">
        <v>1958</v>
      </c>
      <c r="B980" t="str">
        <f>VLOOKUP(INGRESO_MERCADERIA[[#This Row],[CODIGO]],STOCKSANLUIS[],2,FALSE)</f>
        <v>KIT DE ARRANQUE QSP-5E - QUALITY</v>
      </c>
      <c r="C980" s="51">
        <v>0</v>
      </c>
      <c r="D980" s="1"/>
      <c r="E980" s="1">
        <f>VLOOKUP(INGRESO_MERCADERIA[[#This Row],[CODIGO]],STOCKSANLUIS[],7,FALSE)</f>
        <v>0</v>
      </c>
      <c r="F980" s="10"/>
    </row>
    <row r="981" spans="1:6" x14ac:dyDescent="0.25">
      <c r="A981" s="6" t="s">
        <v>1960</v>
      </c>
      <c r="B981" t="str">
        <f>VLOOKUP(INGRESO_MERCADERIA[[#This Row],[CODIGO]],STOCKSANLUIS[],2,FALSE)</f>
        <v>TERMOSTATO DANFOSS KP-62- R/AUTOMATICO - 060L110666</v>
      </c>
      <c r="C981" s="51">
        <v>0</v>
      </c>
      <c r="D981" s="1"/>
      <c r="E981" s="1">
        <f>VLOOKUP(INGRESO_MERCADERIA[[#This Row],[CODIGO]],STOCKSANLUIS[],7,FALSE)</f>
        <v>0</v>
      </c>
      <c r="F981" s="10"/>
    </row>
    <row r="982" spans="1:6" x14ac:dyDescent="0.25">
      <c r="A982" s="6" t="s">
        <v>1962</v>
      </c>
      <c r="B982" t="str">
        <f>VLOOKUP(INGRESO_MERCADERIA[[#This Row],[CODIGO]],STOCKSANLUIS[],2,FALSE)</f>
        <v>VALVULA CHECK ANTIRRETORNO O  DE RETENCIÓN  DANFOSS NRV 35S - 1 3/8" ANGULAR - 020-1026</v>
      </c>
      <c r="C982" s="51">
        <v>0</v>
      </c>
      <c r="D982" s="1"/>
      <c r="E982" s="1">
        <f>VLOOKUP(INGRESO_MERCADERIA[[#This Row],[CODIGO]],STOCKSANLUIS[],7,FALSE)</f>
        <v>0</v>
      </c>
      <c r="F982" s="10"/>
    </row>
    <row r="983" spans="1:6" x14ac:dyDescent="0.25">
      <c r="A983" s="6" t="s">
        <v>1964</v>
      </c>
      <c r="B983" t="str">
        <f>VLOOKUP(INGRESO_MERCADERIA[[#This Row],[CODIGO]],STOCKSANLUIS[],2,FALSE)</f>
        <v>SONDA AKS 12 1.5 MTS PT1000 -084N0036</v>
      </c>
      <c r="C983" s="51">
        <v>0</v>
      </c>
      <c r="D983" s="1"/>
      <c r="E983" s="1">
        <f>VLOOKUP(INGRESO_MERCADERIA[[#This Row],[CODIGO]],STOCKSANLUIS[],7,FALSE)</f>
        <v>0</v>
      </c>
      <c r="F983" s="10"/>
    </row>
    <row r="984" spans="1:6" x14ac:dyDescent="0.25">
      <c r="A984" s="6" t="s">
        <v>1966</v>
      </c>
      <c r="B984" t="str">
        <f>VLOOKUP(INGRESO_MERCADERIA[[#This Row],[CODIGO]],STOCKSANLUIS[],2,FALSE)</f>
        <v>COMP DANF DE SERV FR7.5S 1/5 HP 220V</v>
      </c>
      <c r="C984" s="51">
        <v>0</v>
      </c>
      <c r="D984" s="1"/>
      <c r="E984" s="1">
        <f>VLOOKUP(INGRESO_MERCADERIA[[#This Row],[CODIGO]],STOCKSANLUIS[],7,FALSE)</f>
        <v>0</v>
      </c>
      <c r="F984" s="10"/>
    </row>
    <row r="985" spans="1:6" x14ac:dyDescent="0.25">
      <c r="A985" s="6" t="s">
        <v>1968</v>
      </c>
      <c r="B985" t="str">
        <f>VLOOKUP(INGRESO_MERCADERIA[[#This Row],[CODIGO]],STOCKSANLUIS[],2,FALSE)</f>
        <v>PM100 - OVERHAUL KIT</v>
      </c>
      <c r="C985" s="51">
        <v>0</v>
      </c>
      <c r="D985" s="1"/>
      <c r="E985" s="1">
        <f>VLOOKUP(INGRESO_MERCADERIA[[#This Row],[CODIGO]],STOCKSANLUIS[],7,FALSE)</f>
        <v>0</v>
      </c>
      <c r="F985" s="10"/>
    </row>
    <row r="986" spans="1:6" x14ac:dyDescent="0.25">
      <c r="A986" s="6" t="s">
        <v>1970</v>
      </c>
      <c r="B986" t="str">
        <f>VLOOKUP(INGRESO_MERCADERIA[[#This Row],[CODIGO]],STOCKSANLUIS[],2,FALSE)</f>
        <v xml:space="preserve">KIT DE RENOVACION SVA ST/LT/HS  </v>
      </c>
      <c r="C986" s="51">
        <v>0</v>
      </c>
      <c r="D986" s="1"/>
      <c r="E986" s="1">
        <f>VLOOKUP(INGRESO_MERCADERIA[[#This Row],[CODIGO]],STOCKSANLUIS[],7,FALSE)</f>
        <v>0</v>
      </c>
      <c r="F986" s="10"/>
    </row>
    <row r="987" spans="1:6" x14ac:dyDescent="0.25">
      <c r="A987" s="6" t="s">
        <v>1972</v>
      </c>
      <c r="B987" t="str">
        <f>VLOOKUP(INGRESO_MERCADERIA[[#This Row],[CODIGO]],STOCKSANLUIS[],2,FALSE)</f>
        <v>OVERHAUL KIT SA/SB 25-40</v>
      </c>
      <c r="C987" s="51">
        <v>0</v>
      </c>
      <c r="D987" s="1"/>
      <c r="E987" s="1">
        <f>VLOOKUP(INGRESO_MERCADERIA[[#This Row],[CODIGO]],STOCKSANLUIS[],7,FALSE)</f>
        <v>0</v>
      </c>
      <c r="F987" s="10"/>
    </row>
    <row r="988" spans="1:6" x14ac:dyDescent="0.25">
      <c r="A988" s="6" t="s">
        <v>1974</v>
      </c>
      <c r="B988" t="str">
        <f>VLOOKUP(INGRESO_MERCADERIA[[#This Row],[CODIGO]],STOCKSANLUIS[],2,FALSE)</f>
        <v>PM125 - OVERHAUL KIT</v>
      </c>
      <c r="C988" s="51">
        <v>0</v>
      </c>
      <c r="D988" s="1"/>
      <c r="E988" s="1">
        <f>VLOOKUP(INGRESO_MERCADERIA[[#This Row],[CODIGO]],STOCKSANLUIS[],7,FALSE)</f>
        <v>0</v>
      </c>
      <c r="F988" s="10"/>
    </row>
    <row r="989" spans="1:6" x14ac:dyDescent="0.25">
      <c r="A989" s="6" t="s">
        <v>1976</v>
      </c>
      <c r="B989" t="str">
        <f>VLOOKUP(INGRESO_MERCADERIA[[#This Row],[CODIGO]],STOCKSANLUIS[],2,FALSE)</f>
        <v>EVAPORADOR MIPAL HDL 129E 220-380-440V/3F/60HZ - BLANCO C/DESHIELO ELÉCTRICO</v>
      </c>
      <c r="C989" s="51">
        <v>0</v>
      </c>
      <c r="D989" s="1"/>
      <c r="E989" s="1">
        <f>VLOOKUP(INGRESO_MERCADERIA[[#This Row],[CODIGO]],STOCKSANLUIS[],7,FALSE)</f>
        <v>0</v>
      </c>
      <c r="F989" s="10"/>
    </row>
    <row r="990" spans="1:6" x14ac:dyDescent="0.25">
      <c r="A990" s="6" t="s">
        <v>1978</v>
      </c>
      <c r="B990" t="str">
        <f>VLOOKUP(INGRESO_MERCADERIA[[#This Row],[CODIGO]],STOCKSANLUIS[],2,FALSE)</f>
        <v>CORTINA DE AIRE VERTICAL 36" (90CM) 70NH1023RFA - CARRIER</v>
      </c>
      <c r="C990" s="51">
        <v>0</v>
      </c>
      <c r="D990" s="1"/>
      <c r="E990" s="1">
        <f>VLOOKUP(INGRESO_MERCADERIA[[#This Row],[CODIGO]],STOCKSANLUIS[],7,FALSE)</f>
        <v>0</v>
      </c>
      <c r="F990" s="10"/>
    </row>
    <row r="991" spans="1:6" x14ac:dyDescent="0.25">
      <c r="A991" s="6" t="s">
        <v>1980</v>
      </c>
      <c r="B991" t="str">
        <f>VLOOKUP(INGRESO_MERCADERIA[[#This Row],[CODIGO]],STOCKSANLUIS[],2,FALSE)</f>
        <v xml:space="preserve">CORTINA DE AIRE VERTICAL 48" 70NH1443RFA - CARRIER </v>
      </c>
      <c r="C991" s="51">
        <v>0</v>
      </c>
      <c r="D991" s="1"/>
      <c r="E991" s="1">
        <f>VLOOKUP(INGRESO_MERCADERIA[[#This Row],[CODIGO]],STOCKSANLUIS[],7,FALSE)</f>
        <v>0</v>
      </c>
      <c r="F991" s="10"/>
    </row>
    <row r="992" spans="1:6" x14ac:dyDescent="0.25">
      <c r="A992" s="6" t="s">
        <v>1982</v>
      </c>
      <c r="B992" t="str">
        <f>VLOOKUP(INGRESO_MERCADERIA[[#This Row],[CODIGO]],STOCKSANLUIS[],2,FALSE)</f>
        <v>CORTINA DE AIRE VERTICAL 60" 70NH1753RFA - CARRIER</v>
      </c>
      <c r="C992" s="51">
        <v>0</v>
      </c>
      <c r="D992" s="1"/>
      <c r="E992" s="1">
        <f>VLOOKUP(INGRESO_MERCADERIA[[#This Row],[CODIGO]],STOCKSANLUIS[],7,FALSE)</f>
        <v>0</v>
      </c>
      <c r="F992" s="10"/>
    </row>
    <row r="993" spans="1:6" x14ac:dyDescent="0.25">
      <c r="A993" s="6" t="s">
        <v>1984</v>
      </c>
      <c r="B993" t="str">
        <f>VLOOKUP(INGRESO_MERCADERIA[[#This Row],[CODIGO]],STOCKSANLUIS[],2,FALSE)</f>
        <v>ACEITE ALKYLBENCENO A100E - BVA</v>
      </c>
      <c r="C993" s="51">
        <v>4</v>
      </c>
      <c r="D993" s="1"/>
      <c r="E993" s="1" t="str">
        <f>VLOOKUP(INGRESO_MERCADERIA[[#This Row],[CODIGO]],STOCKSANLUIS[],7,FALSE)</f>
        <v>C</v>
      </c>
      <c r="F993" s="10"/>
    </row>
    <row r="994" spans="1:6" x14ac:dyDescent="0.25">
      <c r="A994" s="6" t="s">
        <v>1986</v>
      </c>
      <c r="B994" t="str">
        <f>VLOOKUP(INGRESO_MERCADERIA[[#This Row],[CODIGO]],STOCKSANLUIS[],2,FALSE)</f>
        <v xml:space="preserve">DETECTOR DE FUGAS - EN LIQUIDO - (BOTELLA DE 4 ONZAS) -  QRF-4 - QUALITY </v>
      </c>
      <c r="C994" s="51">
        <v>0</v>
      </c>
      <c r="D994" s="1"/>
      <c r="E994" s="1">
        <f>VLOOKUP(INGRESO_MERCADERIA[[#This Row],[CODIGO]],STOCKSANLUIS[],7,FALSE)</f>
        <v>0</v>
      </c>
      <c r="F994" s="10"/>
    </row>
    <row r="995" spans="1:6" x14ac:dyDescent="0.25">
      <c r="A995" s="6" t="s">
        <v>1988</v>
      </c>
      <c r="B995" t="str">
        <f>VLOOKUP(INGRESO_MERCADERIA[[#This Row],[CODIGO]],STOCKSANLUIS[],2,FALSE)</f>
        <v>DETECTOR DE FUGAS - APLICACION PARA MAPP Y PROPANO - QTX-3A - QUALITY</v>
      </c>
      <c r="C995" s="51">
        <v>23</v>
      </c>
      <c r="D995" s="1"/>
      <c r="E995" s="1" t="str">
        <f>VLOOKUP(INGRESO_MERCADERIA[[#This Row],[CODIGO]],STOCKSANLUIS[],7,FALSE)</f>
        <v>A</v>
      </c>
      <c r="F995" s="10"/>
    </row>
    <row r="996" spans="1:6" x14ac:dyDescent="0.25">
      <c r="A996" s="6" t="s">
        <v>1990</v>
      </c>
      <c r="B996" t="str">
        <f>VLOOKUP(INGRESO_MERCADERIA[[#This Row],[CODIGO]],STOCKSANLUIS[],2,FALSE)</f>
        <v>ANTORCHA PARA MAP GASS CON AUTOENCENDIDO QTX-22E - QUALITY</v>
      </c>
      <c r="C996" s="51">
        <v>0</v>
      </c>
      <c r="D996" s="1"/>
      <c r="E996" s="1">
        <f>VLOOKUP(INGRESO_MERCADERIA[[#This Row],[CODIGO]],STOCKSANLUIS[],7,FALSE)</f>
        <v>0</v>
      </c>
      <c r="F996" s="10"/>
    </row>
    <row r="997" spans="1:6" x14ac:dyDescent="0.25">
      <c r="A997" s="6" t="s">
        <v>1992</v>
      </c>
      <c r="B997" t="str">
        <f>VLOOKUP(INGRESO_MERCADERIA[[#This Row],[CODIGO]],STOCKSANLUIS[],2,FALSE)</f>
        <v>TERMOSTATO DIGITAL PROGRAMABLE C/PANTALLA TACTIL - QTH-1100T - QUALITY</v>
      </c>
      <c r="C997" s="51">
        <v>7</v>
      </c>
      <c r="D997" s="1"/>
      <c r="E997" s="1" t="str">
        <f>VLOOKUP(INGRESO_MERCADERIA[[#This Row],[CODIGO]],STOCKSANLUIS[],7,FALSE)</f>
        <v>A</v>
      </c>
      <c r="F997" s="10"/>
    </row>
    <row r="998" spans="1:6" x14ac:dyDescent="0.25">
      <c r="A998" s="6" t="s">
        <v>1994</v>
      </c>
      <c r="B998" t="str">
        <f>VLOOKUP(INGRESO_MERCADERIA[[#This Row],[CODIGO]],STOCKSANLUIS[],2,FALSE)</f>
        <v>FILTRO BIDIRECCIONAL QDX-134A  X 15GR- QUALITY</v>
      </c>
      <c r="C998" s="51">
        <v>0</v>
      </c>
      <c r="D998" s="1"/>
      <c r="E998" s="1">
        <f>VLOOKUP(INGRESO_MERCADERIA[[#This Row],[CODIGO]],STOCKSANLUIS[],7,FALSE)</f>
        <v>0</v>
      </c>
      <c r="F998" s="10"/>
    </row>
    <row r="999" spans="1:6" x14ac:dyDescent="0.25">
      <c r="A999" s="6" t="s">
        <v>1996</v>
      </c>
      <c r="B999" t="str">
        <f>VLOOKUP(INGRESO_MERCADERIA[[#This Row],[CODIGO]],STOCKSANLUIS[],2,FALSE)</f>
        <v>RUN CAPACITOR DE 30 MFD +/-5% X 440 VAC - 30 - 4B - QUALITY</v>
      </c>
      <c r="C999" s="51">
        <v>0</v>
      </c>
      <c r="D999" s="1"/>
      <c r="E999" s="1">
        <f>VLOOKUP(INGRESO_MERCADERIA[[#This Row],[CODIGO]],STOCKSANLUIS[],7,FALSE)</f>
        <v>0</v>
      </c>
      <c r="F999" s="10"/>
    </row>
    <row r="1000" spans="1:6" x14ac:dyDescent="0.25">
      <c r="A1000" s="6" t="s">
        <v>1998</v>
      </c>
      <c r="B1000" t="str">
        <f>VLOOKUP(INGRESO_MERCADERIA[[#This Row],[CODIGO]],STOCKSANLUIS[],2,FALSE)</f>
        <v>CAPACITOR DE 55 MFD X 370 - 440 VAC - 55-4D - QUALITY</v>
      </c>
      <c r="C1000" s="51">
        <v>9</v>
      </c>
      <c r="D1000" s="1"/>
      <c r="E1000" s="1" t="str">
        <f>VLOOKUP(INGRESO_MERCADERIA[[#This Row],[CODIGO]],STOCKSANLUIS[],7,FALSE)</f>
        <v>A</v>
      </c>
      <c r="F1000" s="10"/>
    </row>
    <row r="1001" spans="1:6" x14ac:dyDescent="0.25">
      <c r="A1001" s="6" t="s">
        <v>2000</v>
      </c>
      <c r="B1001" t="str">
        <f>VLOOKUP(INGRESO_MERCADERIA[[#This Row],[CODIGO]],STOCKSANLUIS[],2,FALSE)</f>
        <v>CAPACITOR DE 60 MFD X 370 - 440 VAC - 60-4D - QUALITY</v>
      </c>
      <c r="C1001" s="51">
        <v>10</v>
      </c>
      <c r="D1001" s="1"/>
      <c r="E1001" s="1" t="str">
        <f>VLOOKUP(INGRESO_MERCADERIA[[#This Row],[CODIGO]],STOCKSANLUIS[],7,FALSE)</f>
        <v>A</v>
      </c>
      <c r="F1001" s="10"/>
    </row>
    <row r="1002" spans="1:6" x14ac:dyDescent="0.25">
      <c r="A1002" s="6" t="s">
        <v>2002</v>
      </c>
      <c r="B1002" t="str">
        <f>VLOOKUP(INGRESO_MERCADERIA[[#This Row],[CODIGO]],STOCKSANLUIS[],2,FALSE)</f>
        <v>CAPACITOR DE 70 MFD X- 440 VAC - 70-4E - QUALITY</v>
      </c>
      <c r="C1002" s="51">
        <v>0</v>
      </c>
      <c r="D1002" s="1"/>
      <c r="E1002" s="1">
        <f>VLOOKUP(INGRESO_MERCADERIA[[#This Row],[CODIGO]],STOCKSANLUIS[],7,FALSE)</f>
        <v>0</v>
      </c>
      <c r="F1002" s="10"/>
    </row>
    <row r="1003" spans="1:6" x14ac:dyDescent="0.25">
      <c r="A1003" s="6" t="s">
        <v>2004</v>
      </c>
      <c r="B1003" t="str">
        <f>VLOOKUP(INGRESO_MERCADERIA[[#This Row],[CODIGO]],STOCKSANLUIS[],2,FALSE)</f>
        <v>CAPACITOR DE 15 MFD X 370 - 440 VAC - 15-4D - QUALITY - (REEMPLAZA A 15-7E)</v>
      </c>
      <c r="C1003" s="51">
        <v>0</v>
      </c>
      <c r="D1003" s="1"/>
      <c r="E1003" s="1">
        <f>VLOOKUP(INGRESO_MERCADERIA[[#This Row],[CODIGO]],STOCKSANLUIS[],7,FALSE)</f>
        <v>0</v>
      </c>
      <c r="F1003" s="10"/>
    </row>
    <row r="1004" spans="1:6" x14ac:dyDescent="0.25">
      <c r="A1004" s="6" t="s">
        <v>2006</v>
      </c>
      <c r="B1004" t="str">
        <f>VLOOKUP(INGRESO_MERCADERIA[[#This Row],[CODIGO]],STOCKSANLUIS[],2,FALSE)</f>
        <v>CAPACITOR DE 20 MFD X 370 - 440 VAC - 20-4D - QUALITY - (REEMPLAZA A 15-7E)</v>
      </c>
      <c r="C1004" s="51">
        <v>5</v>
      </c>
      <c r="D1004" s="1"/>
      <c r="E1004" s="1" t="str">
        <f>VLOOKUP(INGRESO_MERCADERIA[[#This Row],[CODIGO]],STOCKSANLUIS[],7,FALSE)</f>
        <v>A</v>
      </c>
      <c r="F1004" s="10"/>
    </row>
    <row r="1005" spans="1:6" x14ac:dyDescent="0.25">
      <c r="A1005" s="6" t="s">
        <v>2008</v>
      </c>
      <c r="B1005" t="str">
        <f>VLOOKUP(INGRESO_MERCADERIA[[#This Row],[CODIGO]],STOCKSANLUIS[],2,FALSE)</f>
        <v>CAPACITOR DE 25 MFD X 370 - 440 VAC - 25-4D - QUALITY - (REEMPLAZA A 25-7E)</v>
      </c>
      <c r="C1005" s="51">
        <v>0</v>
      </c>
      <c r="D1005" s="1"/>
      <c r="E1005" s="1">
        <f>VLOOKUP(INGRESO_MERCADERIA[[#This Row],[CODIGO]],STOCKSANLUIS[],7,FALSE)</f>
        <v>0</v>
      </c>
      <c r="F1005" s="10"/>
    </row>
    <row r="1006" spans="1:6" x14ac:dyDescent="0.25">
      <c r="A1006" s="6" t="s">
        <v>2010</v>
      </c>
      <c r="B1006" t="str">
        <f>VLOOKUP(INGRESO_MERCADERIA[[#This Row],[CODIGO]],STOCKSANLUIS[],2,FALSE)</f>
        <v>CAPACITOR DE 30 MFD X 370 - 440 VAC - 30-4D - QUALITY -  (REEMPLAZA A 30-7E )</v>
      </c>
      <c r="C1006" s="51">
        <v>4</v>
      </c>
      <c r="D1006" s="1"/>
      <c r="E1006" s="1" t="str">
        <f>VLOOKUP(INGRESO_MERCADERIA[[#This Row],[CODIGO]],STOCKSANLUIS[],7,FALSE)</f>
        <v>A</v>
      </c>
      <c r="F1006" s="10"/>
    </row>
    <row r="1007" spans="1:6" x14ac:dyDescent="0.25">
      <c r="A1007" s="6" t="s">
        <v>2012</v>
      </c>
      <c r="B1007" t="str">
        <f>VLOOKUP(INGRESO_MERCADERIA[[#This Row],[CODIGO]],STOCKSANLUIS[],2,FALSE)</f>
        <v>CINTA BREA QTI-30WH - 1/8" X 2" X 30´ - QUALITY</v>
      </c>
      <c r="C1007" s="51">
        <v>0</v>
      </c>
      <c r="D1007" s="1"/>
      <c r="E1007" s="1">
        <f>VLOOKUP(INGRESO_MERCADERIA[[#This Row],[CODIGO]],STOCKSANLUIS[],7,FALSE)</f>
        <v>0</v>
      </c>
      <c r="F1007" s="10"/>
    </row>
    <row r="1008" spans="1:6" x14ac:dyDescent="0.25">
      <c r="A1008" s="6" t="s">
        <v>2014</v>
      </c>
      <c r="B1008" t="str">
        <f>VLOOKUP(INGRESO_MERCADERIA[[#This Row],[CODIGO]],STOCKSANLUIS[],2,FALSE)</f>
        <v>LLAVE UNIVERSAL DE CIERRE ( VALVULA PARA LATA 1/4" X 3/8" FLARE ) - QTC-007 - QUALITY</v>
      </c>
      <c r="C1008" s="51">
        <v>0</v>
      </c>
      <c r="D1008" s="1"/>
      <c r="E1008" s="1">
        <f>VLOOKUP(INGRESO_MERCADERIA[[#This Row],[CODIGO]],STOCKSANLUIS[],7,FALSE)</f>
        <v>0</v>
      </c>
      <c r="F1008" s="10"/>
    </row>
    <row r="1009" spans="1:6" x14ac:dyDescent="0.25">
      <c r="A1009" s="6" t="s">
        <v>2016</v>
      </c>
      <c r="B1009" t="str">
        <f>VLOOKUP(INGRESO_MERCADERIA[[#This Row],[CODIGO]],STOCKSANLUIS[],2,FALSE)</f>
        <v>TERMOMETRO DE BOLSILLO (  1" DIAM-40+ 70C ) - QTD-70 - QUALITY</v>
      </c>
      <c r="C1009" s="51">
        <v>0</v>
      </c>
      <c r="D1009" s="1"/>
      <c r="E1009" s="1">
        <f>VLOOKUP(INGRESO_MERCADERIA[[#This Row],[CODIGO]],STOCKSANLUIS[],7,FALSE)</f>
        <v>0</v>
      </c>
      <c r="F1009" s="10"/>
    </row>
    <row r="1010" spans="1:6" x14ac:dyDescent="0.25">
      <c r="A1010" s="6" t="s">
        <v>2018</v>
      </c>
      <c r="B1010" t="str">
        <f>VLOOKUP(INGRESO_MERCADERIA[[#This Row],[CODIGO]],STOCKSANLUIS[],2,FALSE)</f>
        <v>MOTOVENTILADOR PARA EVAPORADOR ELGIN CL450EYCEE 1/4HP/220V/1F/50-60HZ C/REJILLA</v>
      </c>
      <c r="C1010" s="51">
        <v>0</v>
      </c>
      <c r="D1010" s="1"/>
      <c r="E1010" s="1">
        <f>VLOOKUP(INGRESO_MERCADERIA[[#This Row],[CODIGO]],STOCKSANLUIS[],7,FALSE)</f>
        <v>0</v>
      </c>
      <c r="F1010" s="10"/>
    </row>
    <row r="1011" spans="1:6" x14ac:dyDescent="0.25">
      <c r="A1011" s="6" t="s">
        <v>2020</v>
      </c>
      <c r="B1011" t="str">
        <f>VLOOKUP(INGRESO_MERCADERIA[[#This Row],[CODIGO]],STOCKSANLUIS[],2,FALSE)</f>
        <v>CONTROLADOR DE TEMPERATURA Y HUMEDAD DIGITAL MT-530EW SUPER (10-85%HR) - VER.06 - 115/220 VAC - FULL GAUGE - WHITE</v>
      </c>
      <c r="C1011" s="51">
        <v>0</v>
      </c>
      <c r="D1011" s="1"/>
      <c r="E1011" s="1" t="str">
        <f>VLOOKUP(INGRESO_MERCADERIA[[#This Row],[CODIGO]],STOCKSANLUIS[],7,FALSE)</f>
        <v>A</v>
      </c>
      <c r="F1011" s="10"/>
    </row>
    <row r="1012" spans="1:6" x14ac:dyDescent="0.25">
      <c r="A1012" s="6" t="s">
        <v>2022</v>
      </c>
      <c r="B1012" t="str">
        <f>VLOOKUP(INGRESO_MERCADERIA[[#This Row],[CODIGO]],STOCKSANLUIS[],2,FALSE)</f>
        <v>CONTROLADOR DE TEMPERATURA DIGITAL TC-900E POWER - VER.07 - 115/220 VAC - FULL GAUGE</v>
      </c>
      <c r="C1012" s="51">
        <v>95</v>
      </c>
      <c r="D1012" s="1"/>
      <c r="E1012" s="1" t="str">
        <f>VLOOKUP(INGRESO_MERCADERIA[[#This Row],[CODIGO]],STOCKSANLUIS[],7,FALSE)</f>
        <v>C</v>
      </c>
      <c r="F1012" s="10"/>
    </row>
    <row r="1013" spans="1:6" x14ac:dyDescent="0.25">
      <c r="A1013" s="6" t="s">
        <v>2024</v>
      </c>
      <c r="B1013" t="str">
        <f>VLOOKUP(INGRESO_MERCADERIA[[#This Row],[CODIGO]],STOCKSANLUIS[],2,FALSE)</f>
        <v xml:space="preserve">COMPRESOR ALTERNATIVO - SC21G DE 5/8HP 220-240V R-134A - 104G8140 - DANFOSS </v>
      </c>
      <c r="C1013" s="51">
        <v>0</v>
      </c>
      <c r="D1013" s="1"/>
      <c r="E1013" s="1">
        <f>VLOOKUP(INGRESO_MERCADERIA[[#This Row],[CODIGO]],STOCKSANLUIS[],7,FALSE)</f>
        <v>0</v>
      </c>
      <c r="F1013" s="10"/>
    </row>
    <row r="1014" spans="1:6" x14ac:dyDescent="0.25">
      <c r="A1014" s="6" t="s">
        <v>2026</v>
      </c>
      <c r="B1014" t="str">
        <f>VLOOKUP(INGRESO_MERCADERIA[[#This Row],[CODIGO]],STOCKSANLUIS[],2,FALSE)</f>
        <v>GAS REFRIGERANTE R-22 X 13.60 KG - REFRIGERANT</v>
      </c>
      <c r="C1014" s="51">
        <v>0</v>
      </c>
      <c r="D1014" s="1"/>
      <c r="E1014" s="1">
        <f>VLOOKUP(INGRESO_MERCADERIA[[#This Row],[CODIGO]],STOCKSANLUIS[],7,FALSE)</f>
        <v>0</v>
      </c>
      <c r="F1014" s="10"/>
    </row>
    <row r="1015" spans="1:6" x14ac:dyDescent="0.25">
      <c r="A1015" s="6" t="s">
        <v>2028</v>
      </c>
      <c r="B1015" t="str">
        <f>VLOOKUP(INGRESO_MERCADERIA[[#This Row],[CODIGO]],STOCKSANLUIS[],2,FALSE)</f>
        <v xml:space="preserve">ACEITE POLIOLESTER POE 170 - 1 GALON - BVA  </v>
      </c>
      <c r="C1015" s="51">
        <v>6</v>
      </c>
      <c r="D1015" s="1"/>
      <c r="E1015" s="1" t="str">
        <f>VLOOKUP(INGRESO_MERCADERIA[[#This Row],[CODIGO]],STOCKSANLUIS[],7,FALSE)</f>
        <v>C</v>
      </c>
      <c r="F1015" s="10"/>
    </row>
    <row r="1016" spans="1:6" x14ac:dyDescent="0.25">
      <c r="A1016" s="6" t="s">
        <v>2030</v>
      </c>
      <c r="B1016" t="str">
        <f>VLOOKUP(INGRESO_MERCADERIA[[#This Row],[CODIGO]],STOCKSANLUIS[],2,FALSE)</f>
        <v>TERMOSTATO DANFOSS 077B7101 ENFRIADOR DE BOTELLAS +1.5 A +9.</v>
      </c>
      <c r="C1016" s="51">
        <v>0</v>
      </c>
      <c r="D1016" s="1"/>
      <c r="E1016" s="1">
        <f>VLOOKUP(INGRESO_MERCADERIA[[#This Row],[CODIGO]],STOCKSANLUIS[],7,FALSE)</f>
        <v>0</v>
      </c>
      <c r="F1016" s="10"/>
    </row>
    <row r="1017" spans="1:6" x14ac:dyDescent="0.25">
      <c r="A1017" s="6" t="s">
        <v>2032</v>
      </c>
      <c r="B1017" t="str">
        <f>VLOOKUP(INGRESO_MERCADERIA[[#This Row],[CODIGO]],STOCKSANLUIS[],2,FALSE)</f>
        <v>TERMOSTATO DANFOSS 077B7105 REFRIGERADOR 1 PUERTA -18 A +3.0</v>
      </c>
      <c r="C1017" s="51">
        <v>0</v>
      </c>
      <c r="D1017" s="1"/>
      <c r="E1017" s="1">
        <f>VLOOKUP(INGRESO_MERCADERIA[[#This Row],[CODIGO]],STOCKSANLUIS[],7,FALSE)</f>
        <v>0</v>
      </c>
      <c r="F1017" s="10"/>
    </row>
    <row r="1018" spans="1:6" x14ac:dyDescent="0.25">
      <c r="A1018" s="6" t="s">
        <v>2034</v>
      </c>
      <c r="B1018" t="str">
        <f>VLOOKUP(INGRESO_MERCADERIA[[#This Row],[CODIGO]],STOCKSANLUIS[],2,FALSE)</f>
        <v>CONTROLADOR DANFOSS ERC 211 REMPLZO 101A CON SONDA - 080G3263 (REEMPLAZA A 080G3182)</v>
      </c>
      <c r="C1018" s="51">
        <v>0</v>
      </c>
      <c r="D1018" s="1"/>
      <c r="E1018" s="1">
        <f>VLOOKUP(INGRESO_MERCADERIA[[#This Row],[CODIGO]],STOCKSANLUIS[],7,FALSE)</f>
        <v>0</v>
      </c>
      <c r="F1018" s="10"/>
    </row>
    <row r="1019" spans="1:6" x14ac:dyDescent="0.25">
      <c r="A1019" s="6" t="s">
        <v>2036</v>
      </c>
      <c r="B1019" t="str">
        <f>VLOOKUP(INGRESO_MERCADERIA[[#This Row],[CODIGO]],STOCKSANLUIS[],2,FALSE)</f>
        <v>VALVULA DE EXPANSION DANFOSS TN 2 - 068Z3346</v>
      </c>
      <c r="C1019" s="51">
        <v>0</v>
      </c>
      <c r="D1019" s="1"/>
      <c r="E1019" s="1">
        <f>VLOOKUP(INGRESO_MERCADERIA[[#This Row],[CODIGO]],STOCKSANLUIS[],7,FALSE)</f>
        <v>0</v>
      </c>
      <c r="F1019" s="10"/>
    </row>
    <row r="1020" spans="1:6" x14ac:dyDescent="0.25">
      <c r="A1020" s="6" t="s">
        <v>2038</v>
      </c>
      <c r="B1020" t="str">
        <f>VLOOKUP(INGRESO_MERCADERIA[[#This Row],[CODIGO]],STOCKSANLUIS[],2,FALSE)</f>
        <v>CONDENSADORA VERTICAL - 24000 BTU - R410A - 220V/1PH/60HZ - GREE</v>
      </c>
      <c r="C1020" s="51">
        <v>0</v>
      </c>
      <c r="D1020" s="1"/>
      <c r="E1020" s="1">
        <f>VLOOKUP(INGRESO_MERCADERIA[[#This Row],[CODIGO]],STOCKSANLUIS[],7,FALSE)</f>
        <v>0</v>
      </c>
      <c r="F1020" s="10"/>
    </row>
    <row r="1021" spans="1:6" x14ac:dyDescent="0.25">
      <c r="A1021" s="6" t="s">
        <v>2040</v>
      </c>
      <c r="B1021" t="str">
        <f>VLOOKUP(INGRESO_MERCADERIA[[#This Row],[CODIGO]],STOCKSANLUIS[],2,FALSE)</f>
        <v>EVAPORADOR DE PISO TECHO - 24000 BTU - R410A - 220V/1PH/60HZ - GREE</v>
      </c>
      <c r="C1021" s="51">
        <v>0</v>
      </c>
      <c r="D1021" s="1"/>
      <c r="E1021" s="1">
        <f>VLOOKUP(INGRESO_MERCADERIA[[#This Row],[CODIGO]],STOCKSANLUIS[],7,FALSE)</f>
        <v>0</v>
      </c>
      <c r="F1021" s="10"/>
    </row>
    <row r="1022" spans="1:6" x14ac:dyDescent="0.25">
      <c r="A1022" s="6" t="s">
        <v>2042</v>
      </c>
      <c r="B1022" t="str">
        <f>VLOOKUP(INGRESO_MERCADERIA[[#This Row],[CODIGO]],STOCKSANLUIS[],2,FALSE)</f>
        <v>EVAPORADOR PISO TECHO - 36000 BTU - R410A - 220V/1PH/60HZ -  GREE</v>
      </c>
      <c r="C1022" s="51">
        <v>0</v>
      </c>
      <c r="D1022" s="1"/>
      <c r="E1022" s="1">
        <f>VLOOKUP(INGRESO_MERCADERIA[[#This Row],[CODIGO]],STOCKSANLUIS[],7,FALSE)</f>
        <v>0</v>
      </c>
      <c r="F1022" s="10"/>
    </row>
    <row r="1023" spans="1:6" x14ac:dyDescent="0.25">
      <c r="A1023" s="6" t="s">
        <v>2044</v>
      </c>
      <c r="B1023" t="str">
        <f>VLOOKUP(INGRESO_MERCADERIA[[#This Row],[CODIGO]],STOCKSANLUIS[],2,FALSE)</f>
        <v>EQUIPO DE A/A MINI SPLIT FRIO SOLO - 12000 BTU - R410A - 220V/1PH/60HZ - GREE</v>
      </c>
      <c r="C1023" s="51">
        <v>0</v>
      </c>
      <c r="D1023" s="1"/>
      <c r="E1023" s="1">
        <f>VLOOKUP(INGRESO_MERCADERIA[[#This Row],[CODIGO]],STOCKSANLUIS[],7,FALSE)</f>
        <v>0</v>
      </c>
      <c r="F1023" s="10"/>
    </row>
    <row r="1024" spans="1:6" x14ac:dyDescent="0.25">
      <c r="A1024" s="6" t="s">
        <v>2046</v>
      </c>
      <c r="B1024" t="str">
        <f>VLOOKUP(INGRESO_MERCADERIA[[#This Row],[CODIGO]],STOCKSANLUIS[],2,FALSE)</f>
        <v>EQUIPO DE A/A MINI SPLIT FRIO SOLO - 24000 BTU - R410A - 220V/1PH/60HZ - GREE</v>
      </c>
      <c r="C1024" s="51">
        <v>0</v>
      </c>
      <c r="D1024" s="1"/>
      <c r="E1024" s="1">
        <f>VLOOKUP(INGRESO_MERCADERIA[[#This Row],[CODIGO]],STOCKSANLUIS[],7,FALSE)</f>
        <v>0</v>
      </c>
      <c r="F1024" s="10"/>
    </row>
    <row r="1025" spans="1:6" x14ac:dyDescent="0.25">
      <c r="A1025" s="6" t="s">
        <v>2048</v>
      </c>
      <c r="B1025" t="str">
        <f>VLOOKUP(INGRESO_MERCADERIA[[#This Row],[CODIGO]],STOCKSANLUIS[],2,FALSE)</f>
        <v>UNIDAD CONDENSADORA OPTYMA C/MT80 3 X 220V, 60HZ R22</v>
      </c>
      <c r="C1025" s="51">
        <v>0</v>
      </c>
      <c r="D1025" s="1"/>
      <c r="E1025" s="1">
        <f>VLOOKUP(INGRESO_MERCADERIA[[#This Row],[CODIGO]],STOCKSANLUIS[],7,FALSE)</f>
        <v>0</v>
      </c>
      <c r="F1025" s="10"/>
    </row>
    <row r="1026" spans="1:6" x14ac:dyDescent="0.25">
      <c r="A1026" s="6" t="s">
        <v>2050</v>
      </c>
      <c r="B1026" t="str">
        <f>VLOOKUP(INGRESO_MERCADERIA[[#This Row],[CODIGO]],STOCKSANLUIS[],2,FALSE)</f>
        <v>TRANSDUCTOR DE PRESION SB-69-100A - FULL GAUGE - (PARA PCT-100-120-410)</v>
      </c>
      <c r="C1026" s="51">
        <v>0</v>
      </c>
      <c r="D1026" s="1"/>
      <c r="E1026" s="1" t="str">
        <f>VLOOKUP(INGRESO_MERCADERIA[[#This Row],[CODIGO]],STOCKSANLUIS[],7,FALSE)</f>
        <v>A</v>
      </c>
      <c r="F1026" s="10"/>
    </row>
    <row r="1027" spans="1:6" x14ac:dyDescent="0.25">
      <c r="A1027" s="6" t="s">
        <v>2052</v>
      </c>
      <c r="B1027" t="str">
        <f>VLOOKUP(INGRESO_MERCADERIA[[#This Row],[CODIGO]],STOCKSANLUIS[],2,FALSE)</f>
        <v>CONTROLADOR DE TEMPERATURA DIGITAL MT-622E DE 2 ETAPAS - VER.08 - 110/220 VAC - FULL GAUGE (NO INCLUYE SONDA)</v>
      </c>
      <c r="C1027" s="51">
        <v>2</v>
      </c>
      <c r="D1027" s="1"/>
      <c r="E1027" s="1" t="str">
        <f>VLOOKUP(INGRESO_MERCADERIA[[#This Row],[CODIGO]],STOCKSANLUIS[],7,FALSE)</f>
        <v>A</v>
      </c>
      <c r="F1027" s="10"/>
    </row>
    <row r="1028" spans="1:6" x14ac:dyDescent="0.25">
      <c r="A1028" s="6" t="s">
        <v>2054</v>
      </c>
      <c r="B1028" t="str">
        <f>VLOOKUP(INGRESO_MERCADERIA[[#This Row],[CODIGO]],STOCKSANLUIS[],2,FALSE)</f>
        <v xml:space="preserve">SENSOR DE TEMPERATURA - SB-59 - 2.5M -  FULL GAUGE </v>
      </c>
      <c r="C1028" s="51">
        <v>0</v>
      </c>
      <c r="D1028" s="1"/>
      <c r="E1028" s="1" t="str">
        <f>VLOOKUP(INGRESO_MERCADERIA[[#This Row],[CODIGO]],STOCKSANLUIS[],7,FALSE)</f>
        <v>C</v>
      </c>
      <c r="F1028" s="10"/>
    </row>
    <row r="1029" spans="1:6" x14ac:dyDescent="0.25">
      <c r="A1029" s="6" t="s">
        <v>2056</v>
      </c>
      <c r="B1029" t="str">
        <f>VLOOKUP(INGRESO_MERCADERIA[[#This Row],[CODIGO]],STOCKSANLUIS[],2,FALSE)</f>
        <v>CAPACITOR - 20 MFD X 370 - 440 VAC -  APPLI PARTS</v>
      </c>
      <c r="C1029" s="51">
        <v>0</v>
      </c>
      <c r="D1029" s="1"/>
      <c r="E1029" s="1">
        <f>VLOOKUP(INGRESO_MERCADERIA[[#This Row],[CODIGO]],STOCKSANLUIS[],7,FALSE)</f>
        <v>0</v>
      </c>
      <c r="F1029" s="10"/>
    </row>
    <row r="1030" spans="1:6" x14ac:dyDescent="0.25">
      <c r="A1030" s="6" t="s">
        <v>2058</v>
      </c>
      <c r="B1030" t="str">
        <f>VLOOKUP(INGRESO_MERCADERIA[[#This Row],[CODIGO]],STOCKSANLUIS[],2,FALSE)</f>
        <v>CAPACITOR DE 35 MFD X 370 - 440 VAC - APPLI PARTS</v>
      </c>
      <c r="C1030" s="51">
        <v>0</v>
      </c>
      <c r="D1030" s="1"/>
      <c r="E1030" s="1">
        <f>VLOOKUP(INGRESO_MERCADERIA[[#This Row],[CODIGO]],STOCKSANLUIS[],7,FALSE)</f>
        <v>0</v>
      </c>
      <c r="F1030" s="10"/>
    </row>
    <row r="1031" spans="1:6" x14ac:dyDescent="0.25">
      <c r="A1031" s="6" t="s">
        <v>2060</v>
      </c>
      <c r="B1031" t="str">
        <f>VLOOKUP(INGRESO_MERCADERIA[[#This Row],[CODIGO]],STOCKSANLUIS[],2,FALSE)</f>
        <v xml:space="preserve">CAPACITOR - 50 MFD X 370 - 440 VAC - APPLI PARTS </v>
      </c>
      <c r="C1031" s="51">
        <v>0</v>
      </c>
      <c r="D1031" s="1"/>
      <c r="E1031" s="1">
        <f>VLOOKUP(INGRESO_MERCADERIA[[#This Row],[CODIGO]],STOCKSANLUIS[],7,FALSE)</f>
        <v>0</v>
      </c>
      <c r="F1031" s="10"/>
    </row>
    <row r="1032" spans="1:6" x14ac:dyDescent="0.25">
      <c r="A1032" s="6" t="s">
        <v>2062</v>
      </c>
      <c r="B1032" t="str">
        <f>VLOOKUP(INGRESO_MERCADERIA[[#This Row],[CODIGO]],STOCKSANLUIS[],2,FALSE)</f>
        <v>COMPRESOR SCROLLTECH HRM038 - 3.2 TR  220V/3PH/60HZ</v>
      </c>
      <c r="C1032" s="51">
        <v>0</v>
      </c>
      <c r="D1032" s="1"/>
      <c r="E1032" s="1">
        <f>VLOOKUP(INGRESO_MERCADERIA[[#This Row],[CODIGO]],STOCKSANLUIS[],7,FALSE)</f>
        <v>0</v>
      </c>
      <c r="F1032" s="10"/>
    </row>
    <row r="1033" spans="1:6" x14ac:dyDescent="0.25">
      <c r="A1033" s="6" t="s">
        <v>2064</v>
      </c>
      <c r="B1033" t="str">
        <f>VLOOKUP(INGRESO_MERCADERIA[[#This Row],[CODIGO]],STOCKSANLUIS[],2,FALSE)</f>
        <v>COMPRESOR HERMETICO DANFOSS MANEUROP MT 064 - 5.5 HP  380V/3/60HZ</v>
      </c>
      <c r="C1033" s="51">
        <v>0</v>
      </c>
      <c r="D1033" s="1"/>
      <c r="E1033" s="1">
        <f>VLOOKUP(INGRESO_MERCADERIA[[#This Row],[CODIGO]],STOCKSANLUIS[],7,FALSE)</f>
        <v>0</v>
      </c>
      <c r="F1033" s="10"/>
    </row>
    <row r="1034" spans="1:6" x14ac:dyDescent="0.25">
      <c r="A1034" s="6" t="s">
        <v>2066</v>
      </c>
      <c r="B1034" t="str">
        <f>VLOOKUP(INGRESO_MERCADERIA[[#This Row],[CODIGO]],STOCKSANLUIS[],2,FALSE)</f>
        <v>ROLLO DE COBRE 15.88 MM X 0.60 MM X 15 M - 5/8´´ - STARCOLD</v>
      </c>
      <c r="C1034" s="51">
        <v>0</v>
      </c>
      <c r="D1034" s="1"/>
      <c r="E1034" s="1">
        <f>VLOOKUP(INGRESO_MERCADERIA[[#This Row],[CODIGO]],STOCKSANLUIS[],7,FALSE)</f>
        <v>0</v>
      </c>
      <c r="F1034" s="10"/>
    </row>
    <row r="1035" spans="1:6" x14ac:dyDescent="0.25">
      <c r="A1035" s="6" t="s">
        <v>2068</v>
      </c>
      <c r="B1035" t="str">
        <f>VLOOKUP(INGRESO_MERCADERIA[[#This Row],[CODIGO]],STOCKSANLUIS[],2,FALSE)</f>
        <v>COMPRESOR SCROLL SM120-3CAM, R22, 220V/3PH/60HZ</v>
      </c>
      <c r="C1035" s="51">
        <v>0</v>
      </c>
      <c r="D1035" s="1"/>
      <c r="E1035" s="1">
        <f>VLOOKUP(INGRESO_MERCADERIA[[#This Row],[CODIGO]],STOCKSANLUIS[],7,FALSE)</f>
        <v>0</v>
      </c>
      <c r="F1035" s="10"/>
    </row>
    <row r="1036" spans="1:6" x14ac:dyDescent="0.25">
      <c r="A1036" s="6" t="s">
        <v>2070</v>
      </c>
      <c r="B1036" t="str">
        <f>VLOOKUP(INGRESO_MERCADERIA[[#This Row],[CODIGO]],STOCKSANLUIS[],2,FALSE)</f>
        <v>UNIDAD CONDENSADORA OPTYMA C/MT72 3 X 220V, 60HZ R22</v>
      </c>
      <c r="C1036" s="51">
        <v>0</v>
      </c>
      <c r="D1036" s="1"/>
      <c r="E1036" s="1">
        <f>VLOOKUP(INGRESO_MERCADERIA[[#This Row],[CODIGO]],STOCKSANLUIS[],7,FALSE)</f>
        <v>0</v>
      </c>
      <c r="F1036" s="10"/>
    </row>
    <row r="1037" spans="1:6" x14ac:dyDescent="0.25">
      <c r="A1037" s="6" t="s">
        <v>2072</v>
      </c>
      <c r="B1037" t="str">
        <f>VLOOKUP(INGRESO_MERCADERIA[[#This Row],[CODIGO]],STOCKSANLUIS[],2,FALSE)</f>
        <v>FILTRO SUCCION RAC 48-F</v>
      </c>
      <c r="C1037" s="51">
        <v>0</v>
      </c>
      <c r="D1037" s="1"/>
      <c r="E1037" s="1">
        <f>VLOOKUP(INGRESO_MERCADERIA[[#This Row],[CODIGO]],STOCKSANLUIS[],7,FALSE)</f>
        <v>0</v>
      </c>
      <c r="F1037" s="10"/>
    </row>
    <row r="1038" spans="1:6" x14ac:dyDescent="0.25">
      <c r="A1038" s="6" t="s">
        <v>2074</v>
      </c>
      <c r="B1038" t="str">
        <f>VLOOKUP(INGRESO_MERCADERIA[[#This Row],[CODIGO]],STOCKSANLUIS[],2,FALSE)</f>
        <v>RELE DE ARRANQUE PARA COMP. SC15G</v>
      </c>
      <c r="C1038" s="51">
        <v>0</v>
      </c>
      <c r="D1038" s="1"/>
      <c r="E1038" s="1">
        <f>VLOOKUP(INGRESO_MERCADERIA[[#This Row],[CODIGO]],STOCKSANLUIS[],7,FALSE)</f>
        <v>0</v>
      </c>
      <c r="F1038" s="10"/>
    </row>
    <row r="1039" spans="1:6" x14ac:dyDescent="0.25">
      <c r="A1039" s="6" t="s">
        <v>2076</v>
      </c>
      <c r="B1039" t="str">
        <f>VLOOKUP(INGRESO_MERCADERIA[[#This Row],[CODIGO]],STOCKSANLUIS[],2,FALSE)</f>
        <v>RELE DE ARRANQUE PARA COMP. FR8.5S</v>
      </c>
      <c r="C1039" s="51">
        <v>0</v>
      </c>
      <c r="D1039" s="1"/>
      <c r="E1039" s="1">
        <f>VLOOKUP(INGRESO_MERCADERIA[[#This Row],[CODIGO]],STOCKSANLUIS[],7,FALSE)</f>
        <v>0</v>
      </c>
      <c r="F1039" s="10"/>
    </row>
    <row r="1040" spans="1:6" x14ac:dyDescent="0.25">
      <c r="A1040" s="6" t="s">
        <v>2078</v>
      </c>
      <c r="B1040" t="str">
        <f>VLOOKUP(INGRESO_MERCADERIA[[#This Row],[CODIGO]],STOCKSANLUIS[],2,FALSE)</f>
        <v>UNIDAD CONDENSADORA OPTYMA C/MT64 3 X 440V, 60HZ R22</v>
      </c>
      <c r="C1040" s="51">
        <v>0</v>
      </c>
      <c r="D1040" s="1"/>
      <c r="E1040" s="1">
        <f>VLOOKUP(INGRESO_MERCADERIA[[#This Row],[CODIGO]],STOCKSANLUIS[],7,FALSE)</f>
        <v>0</v>
      </c>
      <c r="F1040" s="10"/>
    </row>
    <row r="1041" spans="1:6" x14ac:dyDescent="0.25">
      <c r="A1041" s="6" t="s">
        <v>2080</v>
      </c>
      <c r="B1041" t="str">
        <f>VLOOKUP(INGRESO_MERCADERIA[[#This Row],[CODIGO]],STOCKSANLUIS[],2,FALSE)</f>
        <v xml:space="preserve">MOTOVENTILADOR AXIAL EBM S4E500-AM03-01 - 500MM - 220V MONOFÁSICO - 4 POLOS, CON REJILLA - FLUJO V </v>
      </c>
      <c r="C1041" s="51">
        <v>2</v>
      </c>
      <c r="D1041" s="1"/>
      <c r="E1041" s="1" t="str">
        <f>VLOOKUP(INGRESO_MERCADERIA[[#This Row],[CODIGO]],STOCKSANLUIS[],7,FALSE)</f>
        <v>C</v>
      </c>
      <c r="F1041" s="10"/>
    </row>
    <row r="1042" spans="1:6" x14ac:dyDescent="0.25">
      <c r="A1042" s="6" t="s">
        <v>2082</v>
      </c>
      <c r="B1042" t="str">
        <f>VLOOKUP(INGRESO_MERCADERIA[[#This Row],[CODIGO]],STOCKSANLUIS[],2,FALSE)</f>
        <v xml:space="preserve">MOTOVENTILADOR AXIAL EBM S6D630-AN09-03 - 630MM - 220V/380V/440V TRIFÁSICO - 6 POLOS, CON REJILLA - FLUJO V </v>
      </c>
      <c r="C1042" s="51">
        <v>2</v>
      </c>
      <c r="D1042" s="1"/>
      <c r="E1042" s="1" t="str">
        <f>VLOOKUP(INGRESO_MERCADERIA[[#This Row],[CODIGO]],STOCKSANLUIS[],7,FALSE)</f>
        <v>C</v>
      </c>
      <c r="F1042" s="10"/>
    </row>
    <row r="1043" spans="1:6" x14ac:dyDescent="0.25">
      <c r="A1043" s="6" t="s">
        <v>2084</v>
      </c>
      <c r="B1043" t="str">
        <f>VLOOKUP(INGRESO_MERCADERIA[[#This Row],[CODIGO]],STOCKSANLUIS[],2,FALSE)</f>
        <v xml:space="preserve">MOTOVENTILADOR AXIAL EBM S6D800-AF05-03 - 800MM - 220V/380V/440V TRIFÁSICO - 6 POLOS, CON REJILLA - FLUJO V </v>
      </c>
      <c r="C1043" s="51">
        <v>0</v>
      </c>
      <c r="D1043" s="1"/>
      <c r="E1043" s="1">
        <f>VLOOKUP(INGRESO_MERCADERIA[[#This Row],[CODIGO]],STOCKSANLUIS[],7,FALSE)</f>
        <v>0</v>
      </c>
      <c r="F1043" s="10"/>
    </row>
    <row r="1044" spans="1:6" x14ac:dyDescent="0.25">
      <c r="A1044" s="6" t="s">
        <v>2086</v>
      </c>
      <c r="B1044" t="str">
        <f>VLOOKUP(INGRESO_MERCADERIA[[#This Row],[CODIGO]],STOCKSANLUIS[],2,FALSE)</f>
        <v>LIMPIADOR PARA EVAPORADOR - POWR 1GALON</v>
      </c>
      <c r="C1044" s="51">
        <v>0</v>
      </c>
      <c r="D1044" s="1"/>
      <c r="E1044" s="1">
        <f>VLOOKUP(INGRESO_MERCADERIA[[#This Row],[CODIGO]],STOCKSANLUIS[],7,FALSE)</f>
        <v>0</v>
      </c>
      <c r="F1044" s="10"/>
    </row>
    <row r="1045" spans="1:6" x14ac:dyDescent="0.25">
      <c r="A1045" s="6" t="s">
        <v>2088</v>
      </c>
      <c r="B1045" t="str">
        <f>VLOOKUP(INGRESO_MERCADERIA[[#This Row],[CODIGO]],STOCKSANLUIS[],2,FALSE)</f>
        <v>CINTA FOAM 2" X 30 FT ARTICCO</v>
      </c>
      <c r="C1045" s="51">
        <v>0</v>
      </c>
      <c r="D1045" s="1"/>
      <c r="E1045" s="1">
        <f>VLOOKUP(INGRESO_MERCADERIA[[#This Row],[CODIGO]],STOCKSANLUIS[],7,FALSE)</f>
        <v>0</v>
      </c>
      <c r="F1045" s="10"/>
    </row>
    <row r="1046" spans="1:6" x14ac:dyDescent="0.25">
      <c r="A1046" s="6" t="s">
        <v>2090</v>
      </c>
      <c r="B1046" t="str">
        <f>VLOOKUP(INGRESO_MERCADERIA[[#This Row],[CODIGO]],STOCKSANLUIS[],2,FALSE)</f>
        <v>COMPRESOR SCROLL HLM081 - 6.8 T - R22  220V/3PH/60HZ</v>
      </c>
      <c r="C1046" s="51">
        <v>0</v>
      </c>
      <c r="D1046" s="1"/>
      <c r="E1046" s="1">
        <f>VLOOKUP(INGRESO_MERCADERIA[[#This Row],[CODIGO]],STOCKSANLUIS[],7,FALSE)</f>
        <v>0</v>
      </c>
      <c r="F1046" s="10"/>
    </row>
    <row r="1047" spans="1:6" x14ac:dyDescent="0.25">
      <c r="A1047" s="6" t="s">
        <v>2092</v>
      </c>
      <c r="B1047" t="str">
        <f>VLOOKUP(INGRESO_MERCADERIA[[#This Row],[CODIGO]],STOCKSANLUIS[],2,FALSE)</f>
        <v>CAJA PROTECTORA ECASE - FULL GAUGE</v>
      </c>
      <c r="C1047" s="51">
        <v>0</v>
      </c>
      <c r="D1047" s="1"/>
      <c r="E1047" s="1" t="str">
        <f>VLOOKUP(INGRESO_MERCADERIA[[#This Row],[CODIGO]],STOCKSANLUIS[],7,FALSE)</f>
        <v>A</v>
      </c>
      <c r="F1047" s="10"/>
    </row>
    <row r="1048" spans="1:6" x14ac:dyDescent="0.25">
      <c r="A1048" s="6" t="s">
        <v>2094</v>
      </c>
      <c r="B1048" t="str">
        <f>VLOOKUP(INGRESO_MERCADERIA[[#This Row],[CODIGO]],STOCKSANLUIS[],2,FALSE)</f>
        <v>VALVULA DE EXPANSION ELEC AKV 20-2 1 3/8 PULG / 35MM SOLDAR ODF</v>
      </c>
      <c r="C1048" s="51">
        <v>0</v>
      </c>
      <c r="D1048" s="1"/>
      <c r="E1048" s="1">
        <f>VLOOKUP(INGRESO_MERCADERIA[[#This Row],[CODIGO]],STOCKSANLUIS[],7,FALSE)</f>
        <v>0</v>
      </c>
      <c r="F1048" s="10"/>
    </row>
    <row r="1049" spans="1:6" x14ac:dyDescent="0.25">
      <c r="A1049" s="6" t="s">
        <v>2096</v>
      </c>
      <c r="B1049" t="str">
        <f>VLOOKUP(INGRESO_MERCADERIA[[#This Row],[CODIGO]],STOCKSANLUIS[],2,FALSE)</f>
        <v xml:space="preserve">CONTROLADOR DE EVAPORADOR AK CC 550 </v>
      </c>
      <c r="C1049" s="51">
        <v>0</v>
      </c>
      <c r="D1049" s="1"/>
      <c r="E1049" s="1">
        <f>VLOOKUP(INGRESO_MERCADERIA[[#This Row],[CODIGO]],STOCKSANLUIS[],7,FALSE)</f>
        <v>0</v>
      </c>
      <c r="F1049" s="10"/>
    </row>
    <row r="1050" spans="1:6" x14ac:dyDescent="0.25">
      <c r="A1050" s="6" t="s">
        <v>2098</v>
      </c>
      <c r="B1050" t="str">
        <f>VLOOKUP(INGRESO_MERCADERIA[[#This Row],[CODIGO]],STOCKSANLUIS[],2,FALSE)</f>
        <v>TRANSDUCTOR DE PRESION AKS32R -1 A 12 B 1/4</v>
      </c>
      <c r="C1050" s="51">
        <v>0</v>
      </c>
      <c r="D1050" s="1"/>
      <c r="E1050" s="1">
        <f>VLOOKUP(INGRESO_MERCADERIA[[#This Row],[CODIGO]],STOCKSANLUIS[],7,FALSE)</f>
        <v>0</v>
      </c>
      <c r="F1050" s="10"/>
    </row>
    <row r="1051" spans="1:6" x14ac:dyDescent="0.25">
      <c r="A1051" s="6" t="s">
        <v>2100</v>
      </c>
      <c r="B1051" t="str">
        <f>VLOOKUP(INGRESO_MERCADERIA[[#This Row],[CODIGO]],STOCKSANLUIS[],2,FALSE)</f>
        <v>CONECTOR AKS/MBS32R</v>
      </c>
      <c r="C1051" s="51">
        <v>0</v>
      </c>
      <c r="D1051" s="1"/>
      <c r="E1051" s="1">
        <f>VLOOKUP(INGRESO_MERCADERIA[[#This Row],[CODIGO]],STOCKSANLUIS[],7,FALSE)</f>
        <v>0</v>
      </c>
      <c r="F1051" s="10"/>
    </row>
    <row r="1052" spans="1:6" x14ac:dyDescent="0.25">
      <c r="A1052" s="6" t="s">
        <v>2102</v>
      </c>
      <c r="B1052" t="str">
        <f>VLOOKUP(INGRESO_MERCADERIA[[#This Row],[CODIGO]],STOCKSANLUIS[],2,FALSE)</f>
        <v>LAMAS DE PVC ALECO 12X0.110X150 LOW TEMP RIBBED PRESENTAC POR METRO- 172013</v>
      </c>
      <c r="C1052" s="51">
        <v>0</v>
      </c>
      <c r="D1052" s="1"/>
      <c r="E1052" s="1">
        <f>VLOOKUP(INGRESO_MERCADERIA[[#This Row],[CODIGO]],STOCKSANLUIS[],7,FALSE)</f>
        <v>0</v>
      </c>
      <c r="F1052" s="10"/>
    </row>
    <row r="1053" spans="1:6" x14ac:dyDescent="0.25">
      <c r="A1053" s="6" t="s">
        <v>2104</v>
      </c>
      <c r="B1053" t="str">
        <f>VLOOKUP(INGRESO_MERCADERIA[[#This Row],[CODIGO]],STOCKSANLUIS[],2,FALSE)</f>
        <v>GAS REFRIGERANTE R-134A X 13.6 KG - AMUCOOL</v>
      </c>
      <c r="C1053" s="51">
        <v>0</v>
      </c>
      <c r="D1053" s="1"/>
      <c r="E1053" s="1">
        <f>VLOOKUP(INGRESO_MERCADERIA[[#This Row],[CODIGO]],STOCKSANLUIS[],7,FALSE)</f>
        <v>0</v>
      </c>
      <c r="F1053" s="10"/>
    </row>
    <row r="1054" spans="1:6" x14ac:dyDescent="0.25">
      <c r="A1054" s="6" t="s">
        <v>2106</v>
      </c>
      <c r="B1054" t="str">
        <f>VLOOKUP(INGRESO_MERCADERIA[[#This Row],[CODIGO]],STOCKSANLUIS[],2,FALSE)</f>
        <v>GAS REFRIGERANTE R-507 X 11.3 KG - AMUCOOL</v>
      </c>
      <c r="C1054" s="51">
        <v>0</v>
      </c>
      <c r="D1054" s="1"/>
      <c r="E1054" s="1">
        <f>VLOOKUP(INGRESO_MERCADERIA[[#This Row],[CODIGO]],STOCKSANLUIS[],7,FALSE)</f>
        <v>0</v>
      </c>
      <c r="F1054" s="10"/>
    </row>
    <row r="1055" spans="1:6" x14ac:dyDescent="0.25">
      <c r="A1055" s="6" t="s">
        <v>2108</v>
      </c>
      <c r="B1055" t="str">
        <f>VLOOKUP(INGRESO_MERCADERIA[[#This Row],[CODIGO]],STOCKSANLUIS[],2,FALSE)</f>
        <v>GAS REFRIGERANTE R-22 X 13.6 KG - AMUCOOL</v>
      </c>
      <c r="C1055" s="51">
        <v>0</v>
      </c>
      <c r="D1055" s="1"/>
      <c r="E1055" s="1">
        <f>VLOOKUP(INGRESO_MERCADERIA[[#This Row],[CODIGO]],STOCKSANLUIS[],7,FALSE)</f>
        <v>0</v>
      </c>
      <c r="F1055" s="10"/>
    </row>
    <row r="1056" spans="1:6" x14ac:dyDescent="0.25">
      <c r="A1056" s="6" t="s">
        <v>2110</v>
      </c>
      <c r="B1056" t="str">
        <f>VLOOKUP(INGRESO_MERCADERIA[[#This Row],[CODIGO]],STOCKSANLUIS[],2,FALSE)</f>
        <v>GAS REFRIGERANTE R-404A X 10.9 KG - AMUCOOL</v>
      </c>
      <c r="C1056" s="51">
        <v>0</v>
      </c>
      <c r="D1056" s="1"/>
      <c r="E1056" s="1">
        <f>VLOOKUP(INGRESO_MERCADERIA[[#This Row],[CODIGO]],STOCKSANLUIS[],7,FALSE)</f>
        <v>0</v>
      </c>
      <c r="F1056" s="10"/>
    </row>
    <row r="1057" spans="1:6" x14ac:dyDescent="0.25">
      <c r="A1057" s="6" t="s">
        <v>2112</v>
      </c>
      <c r="B1057" t="str">
        <f>VLOOKUP(INGRESO_MERCADERIA[[#This Row],[CODIGO]],STOCKSANLUIS[],2,FALSE)</f>
        <v>GAS REFRIGERANTE R-410A X 11.3 KG - AMUCOOL</v>
      </c>
      <c r="C1057" s="51">
        <v>0</v>
      </c>
      <c r="D1057" s="1"/>
      <c r="E1057" s="1">
        <f>VLOOKUP(INGRESO_MERCADERIA[[#This Row],[CODIGO]],STOCKSANLUIS[],7,FALSE)</f>
        <v>0</v>
      </c>
      <c r="F1057" s="10"/>
    </row>
    <row r="1058" spans="1:6" x14ac:dyDescent="0.25">
      <c r="A1058" s="6" t="s">
        <v>2114</v>
      </c>
      <c r="B1058" t="str">
        <f>VLOOKUP(INGRESO_MERCADERIA[[#This Row],[CODIGO]],STOCKSANLUIS[],2,FALSE)</f>
        <v>GAS REFRIGERANTE R-141B X 13.6 KG - GENERICO</v>
      </c>
      <c r="C1058" s="51">
        <v>0</v>
      </c>
      <c r="D1058" s="1"/>
      <c r="E1058" s="1">
        <f>VLOOKUP(INGRESO_MERCADERIA[[#This Row],[CODIGO]],STOCKSANLUIS[],7,FALSE)</f>
        <v>0</v>
      </c>
      <c r="F1058" s="10"/>
    </row>
    <row r="1059" spans="1:6" x14ac:dyDescent="0.25">
      <c r="A1059" s="6" t="s">
        <v>2116</v>
      </c>
      <c r="B1059" t="str">
        <f>VLOOKUP(INGRESO_MERCADERIA[[#This Row],[CODIGO]],STOCKSANLUIS[],2,FALSE)</f>
        <v>RELE DE ARRANQUE PARA COMP. SC18, SC21</v>
      </c>
      <c r="C1059" s="51">
        <v>0</v>
      </c>
      <c r="D1059" s="1"/>
      <c r="E1059" s="1">
        <f>VLOOKUP(INGRESO_MERCADERIA[[#This Row],[CODIGO]],STOCKSANLUIS[],7,FALSE)</f>
        <v>0</v>
      </c>
      <c r="F1059" s="10"/>
    </row>
    <row r="1060" spans="1:6" x14ac:dyDescent="0.25">
      <c r="A1060" s="6" t="s">
        <v>2118</v>
      </c>
      <c r="B1060" t="str">
        <f>VLOOKUP(INGRESO_MERCADERIA[[#This Row],[CODIGO]],STOCKSANLUIS[],2,FALSE)</f>
        <v>COMPRESOR HERMETICO MANEUROP MT 125 - 10.5 HP  380V/3/60HZ</v>
      </c>
      <c r="C1060" s="51">
        <v>0</v>
      </c>
      <c r="D1060" s="1"/>
      <c r="E1060" s="1">
        <f>VLOOKUP(INGRESO_MERCADERIA[[#This Row],[CODIGO]],STOCKSANLUIS[],7,FALSE)</f>
        <v>0</v>
      </c>
      <c r="F1060" s="10"/>
    </row>
    <row r="1061" spans="1:6" x14ac:dyDescent="0.25">
      <c r="A1061" s="6" t="s">
        <v>2120</v>
      </c>
      <c r="B1061" t="str">
        <f>VLOOKUP(INGRESO_MERCADERIA[[#This Row],[CODIGO]],STOCKSANLUIS[],2,FALSE)</f>
        <v>COMP DANF  SC10C 1/3HP 220V R12 - 104L2516</v>
      </c>
      <c r="C1061" s="51">
        <v>0</v>
      </c>
      <c r="D1061" s="1"/>
      <c r="E1061" s="1">
        <f>VLOOKUP(INGRESO_MERCADERIA[[#This Row],[CODIGO]],STOCKSANLUIS[],7,FALSE)</f>
        <v>0</v>
      </c>
      <c r="F1061" s="10"/>
    </row>
    <row r="1062" spans="1:6" x14ac:dyDescent="0.25">
      <c r="A1062" s="6" t="s">
        <v>2122</v>
      </c>
      <c r="B1062" t="str">
        <f>VLOOKUP(INGRESO_MERCADERIA[[#This Row],[CODIGO]],STOCKSANLUIS[],2,FALSE)</f>
        <v>SENSOR DE TEMPERATURA NTC - SB-41 - 2M - FULL GAUGE</v>
      </c>
      <c r="C1062" s="51">
        <v>9</v>
      </c>
      <c r="D1062" s="1"/>
      <c r="E1062" s="1" t="str">
        <f>VLOOKUP(INGRESO_MERCADERIA[[#This Row],[CODIGO]],STOCKSANLUIS[],7,FALSE)</f>
        <v>C</v>
      </c>
      <c r="F1062" s="10"/>
    </row>
    <row r="1063" spans="1:6" x14ac:dyDescent="0.25">
      <c r="A1063" s="6" t="s">
        <v>2124</v>
      </c>
      <c r="B1063" t="str">
        <f>VLOOKUP(INGRESO_MERCADERIA[[#This Row],[CODIGO]],STOCKSANLUIS[],2,FALSE)</f>
        <v>UNIDAD CONDENSADORA OPTYMA C/MT36 3 X 220V, 60HZ R22</v>
      </c>
      <c r="C1063" s="51">
        <v>0</v>
      </c>
      <c r="D1063" s="1"/>
      <c r="E1063" s="1">
        <f>VLOOKUP(INGRESO_MERCADERIA[[#This Row],[CODIGO]],STOCKSANLUIS[],7,FALSE)</f>
        <v>0</v>
      </c>
      <c r="F1063" s="10"/>
    </row>
    <row r="1064" spans="1:6" x14ac:dyDescent="0.25">
      <c r="A1064" s="6" t="s">
        <v>2126</v>
      </c>
      <c r="B1064" t="str">
        <f>VLOOKUP(INGRESO_MERCADERIA[[#This Row],[CODIGO]],STOCKSANLUIS[],2,FALSE)</f>
        <v>CONDENSADORA YORK YNDA48FS-EET 48.000BTU</v>
      </c>
      <c r="C1064" s="51">
        <v>0</v>
      </c>
      <c r="D1064" s="1"/>
      <c r="E1064" s="1">
        <f>VLOOKUP(INGRESO_MERCADERIA[[#This Row],[CODIGO]],STOCKSANLUIS[],7,FALSE)</f>
        <v>0</v>
      </c>
      <c r="F1064" s="10"/>
    </row>
    <row r="1065" spans="1:6" x14ac:dyDescent="0.25">
      <c r="A1065" s="6" t="s">
        <v>2128</v>
      </c>
      <c r="B1065" t="str">
        <f>VLOOKUP(INGRESO_MERCADERIA[[#This Row],[CODIGO]],STOCKSANLUIS[],2,FALSE)</f>
        <v>UNIDAD CONDENSADORA DANFOSS HGM 072 E21Q - 6.0 HP 220V/3/60HZ</v>
      </c>
      <c r="C1065" s="51">
        <v>0</v>
      </c>
      <c r="D1065" s="1"/>
      <c r="E1065" s="1">
        <f>VLOOKUP(INGRESO_MERCADERIA[[#This Row],[CODIGO]],STOCKSANLUIS[],7,FALSE)</f>
        <v>0</v>
      </c>
      <c r="F1065" s="10"/>
    </row>
    <row r="1066" spans="1:6" x14ac:dyDescent="0.25">
      <c r="A1066" s="6" t="s">
        <v>2130</v>
      </c>
      <c r="B1066" t="str">
        <f>VLOOKUP(INGRESO_MERCADERIA[[#This Row],[CODIGO]],STOCKSANLUIS[],2,FALSE)</f>
        <v>UNIDAD CONDENSADORA OPTYMA C/MT22 1 X 220V, 60HZ R22</v>
      </c>
      <c r="C1066" s="51">
        <v>0</v>
      </c>
      <c r="D1066" s="1"/>
      <c r="E1066" s="1">
        <f>VLOOKUP(INGRESO_MERCADERIA[[#This Row],[CODIGO]],STOCKSANLUIS[],7,FALSE)</f>
        <v>0</v>
      </c>
      <c r="F1066" s="10"/>
    </row>
    <row r="1067" spans="1:6" x14ac:dyDescent="0.25">
      <c r="A1067" s="6" t="s">
        <v>2132</v>
      </c>
      <c r="B1067" t="str">
        <f>VLOOKUP(INGRESO_MERCADERIA[[#This Row],[CODIGO]],STOCKSANLUIS[],2,FALSE)</f>
        <v>TERMOSTATO 077B CÓD. 077B7001</v>
      </c>
      <c r="C1067" s="51">
        <v>0</v>
      </c>
      <c r="D1067" s="1"/>
      <c r="E1067" s="1">
        <f>VLOOKUP(INGRESO_MERCADERIA[[#This Row],[CODIGO]],STOCKSANLUIS[],7,FALSE)</f>
        <v>0</v>
      </c>
      <c r="F1067" s="10"/>
    </row>
    <row r="1068" spans="1:6" x14ac:dyDescent="0.25">
      <c r="A1068" s="6" t="s">
        <v>2134</v>
      </c>
      <c r="B1068" t="str">
        <f>VLOOKUP(INGRESO_MERCADERIA[[#This Row],[CODIGO]],STOCKSANLUIS[],2,FALSE)</f>
        <v>AKS 21A SUPERFICIE SENSOR (CABLE 2,5 MM)</v>
      </c>
      <c r="C1068" s="51">
        <v>0</v>
      </c>
      <c r="D1068" s="1"/>
      <c r="E1068" s="1">
        <f>VLOOKUP(INGRESO_MERCADERIA[[#This Row],[CODIGO]],STOCKSANLUIS[],7,FALSE)</f>
        <v>0</v>
      </c>
      <c r="F1068" s="10"/>
    </row>
    <row r="1069" spans="1:6" x14ac:dyDescent="0.25">
      <c r="A1069" s="6" t="s">
        <v>2136</v>
      </c>
      <c r="B1069" t="str">
        <f>VLOOKUP(INGRESO_MERCADERIA[[#This Row],[CODIGO]],STOCKSANLUIS[],2,FALSE)</f>
        <v>UNIDAD CONDENSADORA OPTYMA C/MT100 3 X 440V, 60HZ R22</v>
      </c>
      <c r="C1069" s="51">
        <v>0</v>
      </c>
      <c r="D1069" s="1"/>
      <c r="E1069" s="1">
        <f>VLOOKUP(INGRESO_MERCADERIA[[#This Row],[CODIGO]],STOCKSANLUIS[],7,FALSE)</f>
        <v>0</v>
      </c>
      <c r="F1069" s="10"/>
    </row>
    <row r="1070" spans="1:6" x14ac:dyDescent="0.25">
      <c r="A1070" s="6" t="s">
        <v>2138</v>
      </c>
      <c r="B1070" t="str">
        <f>VLOOKUP(INGRESO_MERCADERIA[[#This Row],[CODIGO]],STOCKSANLUIS[],2,FALSE)</f>
        <v>RELE DE ARRANQUE PARA COMP. SC12GH</v>
      </c>
      <c r="C1070" s="51">
        <v>0</v>
      </c>
      <c r="D1070" s="1"/>
      <c r="E1070" s="1">
        <f>VLOOKUP(INGRESO_MERCADERIA[[#This Row],[CODIGO]],STOCKSANLUIS[],7,FALSE)</f>
        <v>0</v>
      </c>
      <c r="F1070" s="10"/>
    </row>
    <row r="1071" spans="1:6" x14ac:dyDescent="0.25">
      <c r="A1071" s="6" t="s">
        <v>2140</v>
      </c>
      <c r="B1071" t="str">
        <f>VLOOKUP(INGRESO_MERCADERIA[[#This Row],[CODIGO]],STOCKSANLUIS[],2,FALSE)</f>
        <v>TERMOSTATO 077B COD. 077B7008</v>
      </c>
      <c r="C1071" s="51">
        <v>0</v>
      </c>
      <c r="D1071" s="1"/>
      <c r="E1071" s="1">
        <f>VLOOKUP(INGRESO_MERCADERIA[[#This Row],[CODIGO]],STOCKSANLUIS[],7,FALSE)</f>
        <v>0</v>
      </c>
      <c r="F1071" s="10"/>
    </row>
    <row r="1072" spans="1:6" x14ac:dyDescent="0.25">
      <c r="A1072" s="6" t="s">
        <v>2142</v>
      </c>
      <c r="B1072" t="str">
        <f>VLOOKUP(INGRESO_MERCADERIA[[#This Row],[CODIGO]],STOCKSANLUIS[],2,FALSE)</f>
        <v>GAS REFRIGERANTE R-22 X 13.6 KG - SIKELAN</v>
      </c>
      <c r="C1072" s="51">
        <v>0</v>
      </c>
      <c r="D1072" s="1"/>
      <c r="E1072" s="1">
        <f>VLOOKUP(INGRESO_MERCADERIA[[#This Row],[CODIGO]],STOCKSANLUIS[],7,FALSE)</f>
        <v>0</v>
      </c>
      <c r="F1072" s="10"/>
    </row>
    <row r="1073" spans="1:6" x14ac:dyDescent="0.25">
      <c r="A1073" s="6" t="s">
        <v>2144</v>
      </c>
      <c r="B1073" t="str">
        <f>VLOOKUP(INGRESO_MERCADERIA[[#This Row],[CODIGO]],STOCKSANLUIS[],2,FALSE)</f>
        <v>HERRAMIENTA PARA PERFORAR LAMA DE PVC MAX MAGIC - 477217</v>
      </c>
      <c r="C1073" s="51">
        <v>3</v>
      </c>
      <c r="D1073" s="1"/>
      <c r="E1073" s="1" t="str">
        <f>VLOOKUP(INGRESO_MERCADERIA[[#This Row],[CODIGO]],STOCKSANLUIS[],7,FALSE)</f>
        <v>A</v>
      </c>
      <c r="F1073" s="10"/>
    </row>
    <row r="1074" spans="1:6" x14ac:dyDescent="0.25">
      <c r="A1074" s="6" t="s">
        <v>2146</v>
      </c>
      <c r="B1074" t="str">
        <f>VLOOKUP(INGRESO_MERCADERIA[[#This Row],[CODIGO]],STOCKSANLUIS[],2,FALSE)</f>
        <v>COMPRESOR SCROLL SM185-3CAM, R22, 220V/3PH/60HZ - 15 T</v>
      </c>
      <c r="C1074" s="51">
        <v>0</v>
      </c>
      <c r="D1074" s="1"/>
      <c r="E1074" s="1">
        <f>VLOOKUP(INGRESO_MERCADERIA[[#This Row],[CODIGO]],STOCKSANLUIS[],7,FALSE)</f>
        <v>0</v>
      </c>
      <c r="F1074" s="10"/>
    </row>
    <row r="1075" spans="1:6" x14ac:dyDescent="0.25">
      <c r="A1075" s="6" t="s">
        <v>2148</v>
      </c>
      <c r="B1075" t="str">
        <f>VLOOKUP(INGRESO_MERCADERIA[[#This Row],[CODIGO]],STOCKSANLUIS[],2,FALSE)</f>
        <v>GAS REFRIGERANTE R-406A X 13.6 KG - NCC COOL / BESTCOOL</v>
      </c>
      <c r="C1075" s="51">
        <v>0</v>
      </c>
      <c r="D1075" s="1"/>
      <c r="E1075" s="1">
        <f>VLOOKUP(INGRESO_MERCADERIA[[#This Row],[CODIGO]],STOCKSANLUIS[],7,FALSE)</f>
        <v>0</v>
      </c>
      <c r="F1075" s="10"/>
    </row>
    <row r="1076" spans="1:6" x14ac:dyDescent="0.25">
      <c r="A1076" s="6" t="s">
        <v>2150</v>
      </c>
      <c r="B1076" t="str">
        <f>VLOOKUP(INGRESO_MERCADERIA[[#This Row],[CODIGO]],STOCKSANLUIS[],2,FALSE)</f>
        <v>MOTO VENTILADOR YDK110H-6</v>
      </c>
      <c r="C1076" s="51">
        <v>0</v>
      </c>
      <c r="D1076" s="1"/>
      <c r="E1076" s="1">
        <f>VLOOKUP(INGRESO_MERCADERIA[[#This Row],[CODIGO]],STOCKSANLUIS[],7,FALSE)</f>
        <v>0</v>
      </c>
      <c r="F1076" s="10"/>
    </row>
    <row r="1077" spans="1:6" x14ac:dyDescent="0.25">
      <c r="A1077" s="6" t="s">
        <v>2152</v>
      </c>
      <c r="B1077" t="str">
        <f>VLOOKUP(INGRESO_MERCADERIA[[#This Row],[CODIGO]],STOCKSANLUIS[],2,FALSE)</f>
        <v>HELICE DE PLASTICO 10 WATTS</v>
      </c>
      <c r="C1077" s="51">
        <v>0</v>
      </c>
      <c r="D1077" s="1"/>
      <c r="E1077" s="1">
        <f>VLOOKUP(INGRESO_MERCADERIA[[#This Row],[CODIGO]],STOCKSANLUIS[],7,FALSE)</f>
        <v>0</v>
      </c>
      <c r="F1077" s="10"/>
    </row>
    <row r="1078" spans="1:6" x14ac:dyDescent="0.25">
      <c r="A1078" s="6" t="s">
        <v>2154</v>
      </c>
      <c r="B1078" t="str">
        <f>VLOOKUP(INGRESO_MERCADERIA[[#This Row],[CODIGO]],STOCKSANLUIS[],2,FALSE)</f>
        <v xml:space="preserve">MOTOR WEG 2.0 HP </v>
      </c>
      <c r="C1078" s="51">
        <v>0</v>
      </c>
      <c r="D1078" s="1"/>
      <c r="E1078" s="1">
        <f>VLOOKUP(INGRESO_MERCADERIA[[#This Row],[CODIGO]],STOCKSANLUIS[],7,FALSE)</f>
        <v>0</v>
      </c>
      <c r="F1078" s="10"/>
    </row>
    <row r="1079" spans="1:6" x14ac:dyDescent="0.25">
      <c r="A1079" s="6" t="s">
        <v>2156</v>
      </c>
      <c r="B1079" t="str">
        <f>VLOOKUP(INGRESO_MERCADERIA[[#This Row],[CODIGO]],STOCKSANLUIS[],2,FALSE)</f>
        <v>MOTOR WEG 3.0 HP</v>
      </c>
      <c r="C1079" s="51">
        <v>0</v>
      </c>
      <c r="D1079" s="1"/>
      <c r="E1079" s="1">
        <f>VLOOKUP(INGRESO_MERCADERIA[[#This Row],[CODIGO]],STOCKSANLUIS[],7,FALSE)</f>
        <v>0</v>
      </c>
      <c r="F1079" s="10"/>
    </row>
    <row r="1080" spans="1:6" x14ac:dyDescent="0.25">
      <c r="A1080" s="6" t="s">
        <v>2158</v>
      </c>
      <c r="B1080" t="str">
        <f>VLOOKUP(INGRESO_MERCADERIA[[#This Row],[CODIGO]],STOCKSANLUIS[],2,FALSE)</f>
        <v>MOTOR WEG 4.0 HP</v>
      </c>
      <c r="C1080" s="51">
        <v>0</v>
      </c>
      <c r="D1080" s="1"/>
      <c r="E1080" s="1">
        <f>VLOOKUP(INGRESO_MERCADERIA[[#This Row],[CODIGO]],STOCKSANLUIS[],7,FALSE)</f>
        <v>0</v>
      </c>
      <c r="F1080" s="10"/>
    </row>
    <row r="1081" spans="1:6" x14ac:dyDescent="0.25">
      <c r="A1081" s="6" t="s">
        <v>2160</v>
      </c>
      <c r="B1081" t="str">
        <f>VLOOKUP(INGRESO_MERCADERIA[[#This Row],[CODIGO]],STOCKSANLUIS[],2,FALSE)</f>
        <v>CONJUNTO DE CIERRE LIVIANO MOD. G-76P GRIS 2 PTOS. DE O IZ.</v>
      </c>
      <c r="C1081" s="51">
        <v>0</v>
      </c>
      <c r="D1081" s="1"/>
      <c r="E1081" s="1">
        <f>VLOOKUP(INGRESO_MERCADERIA[[#This Row],[CODIGO]],STOCKSANLUIS[],7,FALSE)</f>
        <v>0</v>
      </c>
      <c r="F1081" s="10"/>
    </row>
    <row r="1082" spans="1:6" x14ac:dyDescent="0.25">
      <c r="A1082" s="6" t="s">
        <v>2162</v>
      </c>
      <c r="B1082" t="str">
        <f>VLOOKUP(INGRESO_MERCADERIA[[#This Row],[CODIGO]],STOCKSANLUIS[],2,FALSE)</f>
        <v>MOTOVENTILADOR D457 230V-1F 50/60HZ DANFOSS - 191U13572E</v>
      </c>
      <c r="C1082" s="51">
        <v>0</v>
      </c>
      <c r="D1082" s="1"/>
      <c r="E1082" s="1">
        <f>VLOOKUP(INGRESO_MERCADERIA[[#This Row],[CODIGO]],STOCKSANLUIS[],7,FALSE)</f>
        <v>0</v>
      </c>
      <c r="F1082" s="10"/>
    </row>
    <row r="1083" spans="1:6" x14ac:dyDescent="0.25">
      <c r="A1083" s="6" t="s">
        <v>2164</v>
      </c>
      <c r="B1083" t="str">
        <f>VLOOKUP(INGRESO_MERCADERIA[[#This Row],[CODIGO]],STOCKSANLUIS[],2,FALSE)</f>
        <v>VALVULA DE BALANCEO MANUAL DANFOSS MODELO MSV-BD DN15 (1/2) - 003Z4001</v>
      </c>
      <c r="C1083" s="51">
        <v>0</v>
      </c>
      <c r="D1083" s="1"/>
      <c r="E1083" s="1">
        <f>VLOOKUP(INGRESO_MERCADERIA[[#This Row],[CODIGO]],STOCKSANLUIS[],7,FALSE)</f>
        <v>0</v>
      </c>
      <c r="F1083" s="10"/>
    </row>
    <row r="1084" spans="1:6" x14ac:dyDescent="0.25">
      <c r="A1084" s="6" t="s">
        <v>2166</v>
      </c>
      <c r="B1084" t="str">
        <f>VLOOKUP(INGRESO_MERCADERIA[[#This Row],[CODIGO]],STOCKSANLUIS[],2,FALSE)</f>
        <v>VALVULA DE BALANCEO MANUAL DANFOSS MODELO MSV-BD DN20 (3/4) - 003Z4002</v>
      </c>
      <c r="C1084" s="51">
        <v>0</v>
      </c>
      <c r="D1084" s="1"/>
      <c r="E1084" s="1">
        <f>VLOOKUP(INGRESO_MERCADERIA[[#This Row],[CODIGO]],STOCKSANLUIS[],7,FALSE)</f>
        <v>0</v>
      </c>
      <c r="F1084" s="10"/>
    </row>
    <row r="1085" spans="1:6" x14ac:dyDescent="0.25">
      <c r="A1085" s="6" t="s">
        <v>2168</v>
      </c>
      <c r="B1085" t="str">
        <f>VLOOKUP(INGRESO_MERCADERIA[[#This Row],[CODIGO]],STOCKSANLUIS[],2,FALSE)</f>
        <v>VALVULA DE BALANCEO MANUAL DANFOSS MODELO MSV-BD DN25 (1)</v>
      </c>
      <c r="C1085" s="51">
        <v>0</v>
      </c>
      <c r="D1085" s="1"/>
      <c r="E1085" s="1">
        <f>VLOOKUP(INGRESO_MERCADERIA[[#This Row],[CODIGO]],STOCKSANLUIS[],7,FALSE)</f>
        <v>0</v>
      </c>
      <c r="F1085" s="10"/>
    </row>
    <row r="1086" spans="1:6" x14ac:dyDescent="0.25">
      <c r="A1086" s="6" t="s">
        <v>2170</v>
      </c>
      <c r="B1086" t="str">
        <f>VLOOKUP(INGRESO_MERCADERIA[[#This Row],[CODIGO]],STOCKSANLUIS[],2,FALSE)</f>
        <v>GAS REFRIGERANTE R-507 X 11.3 KG - REFRIGERANT</v>
      </c>
      <c r="C1086" s="51">
        <v>0</v>
      </c>
      <c r="D1086" s="1"/>
      <c r="E1086" s="1">
        <f>VLOOKUP(INGRESO_MERCADERIA[[#This Row],[CODIGO]],STOCKSANLUIS[],7,FALSE)</f>
        <v>0</v>
      </c>
      <c r="F1086" s="10"/>
    </row>
    <row r="1087" spans="1:6" x14ac:dyDescent="0.25">
      <c r="A1087" s="6" t="s">
        <v>2172</v>
      </c>
      <c r="B1087" t="str">
        <f>VLOOKUP(INGRESO_MERCADERIA[[#This Row],[CODIGO]],STOCKSANLUIS[],2,FALSE)</f>
        <v>CONJUNTO DE CIERRE LIVIANO HORIZONTAL G-5891 IZQ/DER</v>
      </c>
      <c r="C1087" s="51">
        <v>0</v>
      </c>
      <c r="D1087" s="1"/>
      <c r="E1087" s="1">
        <f>VLOOKUP(INGRESO_MERCADERIA[[#This Row],[CODIGO]],STOCKSANLUIS[],7,FALSE)</f>
        <v>0</v>
      </c>
      <c r="F1087" s="10"/>
    </row>
    <row r="1088" spans="1:6" x14ac:dyDescent="0.25">
      <c r="A1088" s="6" t="s">
        <v>2174</v>
      </c>
      <c r="B1088" t="str">
        <f>VLOOKUP(INGRESO_MERCADERIA[[#This Row],[CODIGO]],STOCKSANLUIS[],2,FALSE)</f>
        <v>BISAGRA SEMIPESADA MOD. I-215 DER. O IZQUIERDA</v>
      </c>
      <c r="C1088" s="51">
        <v>0</v>
      </c>
      <c r="D1088" s="1"/>
      <c r="E1088" s="1">
        <f>VLOOKUP(INGRESO_MERCADERIA[[#This Row],[CODIGO]],STOCKSANLUIS[],7,FALSE)</f>
        <v>0</v>
      </c>
      <c r="F1088" s="10"/>
    </row>
    <row r="1089" spans="1:6" x14ac:dyDescent="0.25">
      <c r="A1089" s="6" t="s">
        <v>2176</v>
      </c>
      <c r="B1089" t="str">
        <f>VLOOKUP(INGRESO_MERCADERIA[[#This Row],[CODIGO]],STOCKSANLUIS[],2,FALSE)</f>
        <v>EMPAQUETADURA MOD. 506 PUERTA PIVOTANTE X 6 METROS</v>
      </c>
      <c r="C1089" s="51">
        <v>0</v>
      </c>
      <c r="D1089" s="1"/>
      <c r="E1089" s="1">
        <f>VLOOKUP(INGRESO_MERCADERIA[[#This Row],[CODIGO]],STOCKSANLUIS[],7,FALSE)</f>
        <v>0</v>
      </c>
      <c r="F1089" s="10"/>
    </row>
    <row r="1090" spans="1:6" x14ac:dyDescent="0.25">
      <c r="A1090" s="6" t="s">
        <v>2178</v>
      </c>
      <c r="B1090" t="str">
        <f>VLOOKUP(INGRESO_MERCADERIA[[#This Row],[CODIGO]],STOCKSANLUIS[],2,FALSE)</f>
        <v>GAS REFRIGERANTE R-141B X 13.6 KG - SANMEI</v>
      </c>
      <c r="C1090" s="51">
        <v>0</v>
      </c>
      <c r="D1090" s="1"/>
      <c r="E1090" s="1">
        <f>VLOOKUP(INGRESO_MERCADERIA[[#This Row],[CODIGO]],STOCKSANLUIS[],7,FALSE)</f>
        <v>0</v>
      </c>
      <c r="F1090" s="10"/>
    </row>
    <row r="1091" spans="1:6" x14ac:dyDescent="0.25">
      <c r="A1091" s="6" t="s">
        <v>2180</v>
      </c>
      <c r="B1091" t="str">
        <f>VLOOKUP(INGRESO_MERCADERIA[[#This Row],[CODIGO]],STOCKSANLUIS[],2,FALSE)</f>
        <v>COMPRESOR HERMETICO MANEUROP MT 144 - 12.0 HP  380V/3/60HZ</v>
      </c>
      <c r="C1091" s="51">
        <v>0</v>
      </c>
      <c r="D1091" s="1"/>
      <c r="E1091" s="1">
        <f>VLOOKUP(INGRESO_MERCADERIA[[#This Row],[CODIGO]],STOCKSANLUIS[],7,FALSE)</f>
        <v>0</v>
      </c>
      <c r="F1091" s="10"/>
    </row>
    <row r="1092" spans="1:6" x14ac:dyDescent="0.25">
      <c r="A1092" s="6" t="s">
        <v>2182</v>
      </c>
      <c r="B1092" t="str">
        <f>VLOOKUP(INGRESO_MERCADERIA[[#This Row],[CODIGO]],STOCKSANLUIS[],2,FALSE)</f>
        <v>MOTOVENTILADOR D355 230V-1F 50/60HZ DANFOSS - 191U13532E</v>
      </c>
      <c r="C1092" s="51">
        <v>1</v>
      </c>
      <c r="D1092" s="1"/>
      <c r="E1092" s="1" t="str">
        <f>VLOOKUP(INGRESO_MERCADERIA[[#This Row],[CODIGO]],STOCKSANLUIS[],7,FALSE)</f>
        <v>C</v>
      </c>
      <c r="F1092" s="10"/>
    </row>
    <row r="1093" spans="1:6" x14ac:dyDescent="0.25">
      <c r="A1093" s="6" t="s">
        <v>2184</v>
      </c>
      <c r="B1093" t="str">
        <f>VLOOKUP(INGRESO_MERCADERIA[[#This Row],[CODIGO]],STOCKSANLUIS[],2,FALSE)</f>
        <v>SENSOR DE TEMPERATURA DE DESCARGA BITZER 100 C MOD. X1313000201 PARA COMP BITZER HSN-7471-75-40P</v>
      </c>
      <c r="C1093" s="51">
        <v>0</v>
      </c>
      <c r="D1093" s="1"/>
      <c r="E1093" s="1">
        <f>VLOOKUP(INGRESO_MERCADERIA[[#This Row],[CODIGO]],STOCKSANLUIS[],7,FALSE)</f>
        <v>0</v>
      </c>
      <c r="F1093" s="10"/>
    </row>
    <row r="1094" spans="1:6" x14ac:dyDescent="0.25">
      <c r="A1094" s="6" t="s">
        <v>2186</v>
      </c>
      <c r="B1094" t="str">
        <f>VLOOKUP(INGRESO_MERCADERIA[[#This Row],[CODIGO]],STOCKSANLUIS[],2,FALSE)</f>
        <v>UNIDAD CONDENSADORA GELPHA K3-10GR39.3X, 220/380V, 60HZ - MT</v>
      </c>
      <c r="C1094" s="51">
        <v>0</v>
      </c>
      <c r="D1094" s="1"/>
      <c r="E1094" s="1">
        <f>VLOOKUP(INGRESO_MERCADERIA[[#This Row],[CODIGO]],STOCKSANLUIS[],7,FALSE)</f>
        <v>0</v>
      </c>
      <c r="F1094" s="10"/>
    </row>
    <row r="1095" spans="1:6" x14ac:dyDescent="0.25">
      <c r="A1095" s="6" t="s">
        <v>2188</v>
      </c>
      <c r="B1095" t="str">
        <f>VLOOKUP(INGRESO_MERCADERIA[[#This Row],[CODIGO]],STOCKSANLUIS[],2,FALSE)</f>
        <v>OPAQUE GREY 200MMX2MMX50M - SMOOTHZ - HC501</v>
      </c>
      <c r="C1095" s="51">
        <v>0</v>
      </c>
      <c r="D1095" s="1"/>
      <c r="E1095" s="1">
        <f>VLOOKUP(INGRESO_MERCADERIA[[#This Row],[CODIGO]],STOCKSANLUIS[],7,FALSE)</f>
        <v>0</v>
      </c>
      <c r="F1095" s="10"/>
    </row>
    <row r="1096" spans="1:6" x14ac:dyDescent="0.25">
      <c r="A1096" s="6" t="s">
        <v>2190</v>
      </c>
      <c r="B1096" t="str">
        <f>VLOOKUP(INGRESO_MERCADERIA[[#This Row],[CODIGO]],STOCKSANLUIS[],2,FALSE)</f>
        <v>OPAQUE BLUE 200MMX2MMX50M SMOOTHZ - HC504</v>
      </c>
      <c r="C1096" s="51">
        <v>0</v>
      </c>
      <c r="D1096" s="1"/>
      <c r="E1096" s="1">
        <f>VLOOKUP(INGRESO_MERCADERIA[[#This Row],[CODIGO]],STOCKSANLUIS[],7,FALSE)</f>
        <v>0</v>
      </c>
      <c r="F1096" s="10"/>
    </row>
    <row r="1097" spans="1:6" x14ac:dyDescent="0.25">
      <c r="A1097" s="6" t="s">
        <v>2192</v>
      </c>
      <c r="B1097" t="str">
        <f>VLOOKUP(INGRESO_MERCADERIA[[#This Row],[CODIGO]],STOCKSANLUIS[],2,FALSE)</f>
        <v>CONTROLADOR DE TEMPERATURA DIGITAL TC-940RIL PLUS CON TRANSFORMADOR</v>
      </c>
      <c r="C1097" s="51">
        <v>0</v>
      </c>
      <c r="D1097" s="1"/>
      <c r="E1097" s="1">
        <f>VLOOKUP(INGRESO_MERCADERIA[[#This Row],[CODIGO]],STOCKSANLUIS[],7,FALSE)</f>
        <v>0</v>
      </c>
      <c r="F1097" s="10"/>
    </row>
    <row r="1098" spans="1:6" x14ac:dyDescent="0.25">
      <c r="A1098" s="6" t="s">
        <v>2194</v>
      </c>
      <c r="B1098" t="str">
        <f>VLOOKUP(INGRESO_MERCADERIA[[#This Row],[CODIGO]],STOCKSANLUIS[],2,FALSE)</f>
        <v xml:space="preserve">COMPRESOR SEMIHERMETICO MOD. H1501CC, 220-380V, 3PH, 60HZ 15HP DORIN </v>
      </c>
      <c r="C1098" s="51">
        <v>0</v>
      </c>
      <c r="D1098" s="1"/>
      <c r="E1098" s="1">
        <f>VLOOKUP(INGRESO_MERCADERIA[[#This Row],[CODIGO]],STOCKSANLUIS[],7,FALSE)</f>
        <v>0</v>
      </c>
      <c r="F1098" s="10"/>
    </row>
    <row r="1099" spans="1:6" x14ac:dyDescent="0.25">
      <c r="A1099" s="6" t="s">
        <v>2196</v>
      </c>
      <c r="B1099" t="str">
        <f>VLOOKUP(INGRESO_MERCADERIA[[#This Row],[CODIGO]],STOCKSANLUIS[],2,FALSE)</f>
        <v xml:space="preserve">MOTOVENTILADOR AXIAL EBM S4D400/G01 - 400MM - 220V/380V/440V TRIFÁSICO - 4 POLOS, CON REJILLA - FLUJO V  REMPLAZO DE S4D400-AP12-35 </v>
      </c>
      <c r="C1099" s="51">
        <v>0</v>
      </c>
      <c r="D1099" s="1"/>
      <c r="E1099" s="1">
        <f>VLOOKUP(INGRESO_MERCADERIA[[#This Row],[CODIGO]],STOCKSANLUIS[],7,FALSE)</f>
        <v>0</v>
      </c>
      <c r="F1099" s="10"/>
    </row>
    <row r="1100" spans="1:6" x14ac:dyDescent="0.25">
      <c r="A1100" s="6" t="s">
        <v>2198</v>
      </c>
      <c r="B1100" t="str">
        <f>VLOOKUP(INGRESO_MERCADERIA[[#This Row],[CODIGO]],STOCKSANLUIS[],2,FALSE)</f>
        <v>EVAPORADOR DUCTO YAEA36FS-ADT 36000 BTU</v>
      </c>
      <c r="C1100" s="51">
        <v>0</v>
      </c>
      <c r="D1100" s="1"/>
      <c r="E1100" s="1">
        <f>VLOOKUP(INGRESO_MERCADERIA[[#This Row],[CODIGO]],STOCKSANLUIS[],7,FALSE)</f>
        <v>0</v>
      </c>
      <c r="F1100" s="10"/>
    </row>
    <row r="1101" spans="1:6" x14ac:dyDescent="0.25">
      <c r="A1101" s="6" t="s">
        <v>2200</v>
      </c>
      <c r="B1101" t="str">
        <f>VLOOKUP(INGRESO_MERCADERIA[[#This Row],[CODIGO]],STOCKSANLUIS[],2,FALSE)</f>
        <v>COMPRESOR HERMETICO MANEUROP MT 036 - 3.0 HP  380V/3/60HZ</v>
      </c>
      <c r="C1101" s="51">
        <v>0</v>
      </c>
      <c r="D1101" s="1"/>
      <c r="E1101" s="1">
        <f>VLOOKUP(INGRESO_MERCADERIA[[#This Row],[CODIGO]],STOCKSANLUIS[],7,FALSE)</f>
        <v>0</v>
      </c>
      <c r="F1101" s="10"/>
    </row>
    <row r="1102" spans="1:6" x14ac:dyDescent="0.25">
      <c r="A1102" s="6" t="s">
        <v>2202</v>
      </c>
      <c r="B1102" t="str">
        <f>VLOOKUP(INGRESO_MERCADERIA[[#This Row],[CODIGO]],STOCKSANLUIS[],2,FALSE)</f>
        <v>UNIDAD CONDENSADORA HBP/MBP MOD. OP-HJM050D20Q CON COMP.MT50 3 X 220V, 60HZ R-22  4.5 HP</v>
      </c>
      <c r="C1102" s="51">
        <v>0</v>
      </c>
      <c r="D1102" s="1"/>
      <c r="E1102" s="1">
        <f>VLOOKUP(INGRESO_MERCADERIA[[#This Row],[CODIGO]],STOCKSANLUIS[],7,FALSE)</f>
        <v>0</v>
      </c>
      <c r="F1102" s="10"/>
    </row>
    <row r="1103" spans="1:6" x14ac:dyDescent="0.25">
      <c r="A1103" s="6" t="s">
        <v>2204</v>
      </c>
      <c r="B1103" t="str">
        <f>VLOOKUP(INGRESO_MERCADERIA[[#This Row],[CODIGO]],STOCKSANLUIS[],2,FALSE)</f>
        <v>BISAGRA DE APERTURA C/PARADA DE 90º - REGULACIÓN PL-4551 N FI0 2203 - CAFF</v>
      </c>
      <c r="C1103" s="51">
        <v>1</v>
      </c>
      <c r="D1103" s="1"/>
      <c r="E1103" s="1" t="str">
        <f>VLOOKUP(INGRESO_MERCADERIA[[#This Row],[CODIGO]],STOCKSANLUIS[],7,FALSE)</f>
        <v>A</v>
      </c>
      <c r="F1103" s="10"/>
    </row>
    <row r="1104" spans="1:6" x14ac:dyDescent="0.25">
      <c r="A1104" s="6" t="s">
        <v>2206</v>
      </c>
      <c r="B1104" t="str">
        <f>VLOOKUP(INGRESO_MERCADERIA[[#This Row],[CODIGO]],STOCKSANLUIS[],2,FALSE)</f>
        <v>COMPRESORES "COPELAND" (USA) HERMÉTICOS , TIPO SCROLL DE 5 HP MOD ZR57KC-TF5-522, 220 VOLTIOS, TRIFÁSICO,60HZ PARA R-22</v>
      </c>
      <c r="C1104" s="51">
        <v>0</v>
      </c>
      <c r="D1104" s="1"/>
      <c r="E1104" s="1">
        <f>VLOOKUP(INGRESO_MERCADERIA[[#This Row],[CODIGO]],STOCKSANLUIS[],7,FALSE)</f>
        <v>0</v>
      </c>
      <c r="F1104" s="10"/>
    </row>
    <row r="1105" spans="1:6" x14ac:dyDescent="0.25">
      <c r="A1105" s="6" t="s">
        <v>2208</v>
      </c>
      <c r="B1105" t="str">
        <f>VLOOKUP(INGRESO_MERCADERIA[[#This Row],[CODIGO]],STOCKSANLUIS[],2,FALSE)</f>
        <v>CONDENSADOR PARA EQUIPO DE A/A MINI SPLIT - 18000BTU - 220V/1PH/60HZ - GREE</v>
      </c>
      <c r="C1105" s="51">
        <v>0</v>
      </c>
      <c r="D1105" s="1"/>
      <c r="E1105" s="1">
        <f>VLOOKUP(INGRESO_MERCADERIA[[#This Row],[CODIGO]],STOCKSANLUIS[],7,FALSE)</f>
        <v>0</v>
      </c>
      <c r="F1105" s="10"/>
    </row>
    <row r="1106" spans="1:6" x14ac:dyDescent="0.25">
      <c r="A1106" s="6" t="s">
        <v>2210</v>
      </c>
      <c r="B1106" t="str">
        <f>VLOOKUP(INGRESO_MERCADERIA[[#This Row],[CODIGO]],STOCKSANLUIS[],2,FALSE)</f>
        <v>CONDENSADOR DE MINI SPLIT - 24000 BTU - R22 - 220V/1PH/60HZ - GREE</v>
      </c>
      <c r="C1106" s="51">
        <v>0</v>
      </c>
      <c r="D1106" s="1"/>
      <c r="E1106" s="1">
        <f>VLOOKUP(INGRESO_MERCADERIA[[#This Row],[CODIGO]],STOCKSANLUIS[],7,FALSE)</f>
        <v>0</v>
      </c>
      <c r="F1106" s="10"/>
    </row>
    <row r="1107" spans="1:6" x14ac:dyDescent="0.25">
      <c r="A1107" s="6" t="s">
        <v>2212</v>
      </c>
      <c r="B1107" t="str">
        <f>VLOOKUP(INGRESO_MERCADERIA[[#This Row],[CODIGO]],STOCKSANLUIS[],2,FALSE)</f>
        <v>EVAPORADOR INVERTER PARA EQUIPO DE A/A MINI SPLIT - 18000BTU - R410A - 220V/1PH/60HZ - GREE</v>
      </c>
      <c r="C1107" s="51">
        <v>0</v>
      </c>
      <c r="D1107" s="1"/>
      <c r="E1107" s="1">
        <f>VLOOKUP(INGRESO_MERCADERIA[[#This Row],[CODIGO]],STOCKSANLUIS[],7,FALSE)</f>
        <v>0</v>
      </c>
      <c r="F1107" s="10"/>
    </row>
    <row r="1108" spans="1:6" x14ac:dyDescent="0.25">
      <c r="A1108" s="6" t="s">
        <v>2214</v>
      </c>
      <c r="B1108" t="str">
        <f>VLOOKUP(INGRESO_MERCADERIA[[#This Row],[CODIGO]],STOCKSANLUIS[],2,FALSE)</f>
        <v>CABLE VULCANIZADO 2X18 AWG</v>
      </c>
      <c r="C1108" s="51">
        <v>0</v>
      </c>
      <c r="D1108" s="1"/>
      <c r="E1108" s="1">
        <f>VLOOKUP(INGRESO_MERCADERIA[[#This Row],[CODIGO]],STOCKSANLUIS[],7,FALSE)</f>
        <v>0</v>
      </c>
      <c r="F1108" s="10"/>
    </row>
    <row r="1109" spans="1:6" x14ac:dyDescent="0.25">
      <c r="A1109" s="6" t="s">
        <v>2216</v>
      </c>
      <c r="B1109" t="str">
        <f>VLOOKUP(INGRESO_MERCADERIA[[#This Row],[CODIGO]],STOCKSANLUIS[],2,FALSE)</f>
        <v>TUBO CONDUIT FLEXIBLE 1/2"</v>
      </c>
      <c r="C1109" s="51">
        <v>0</v>
      </c>
      <c r="D1109" s="1"/>
      <c r="E1109" s="1">
        <f>VLOOKUP(INGRESO_MERCADERIA[[#This Row],[CODIGO]],STOCKSANLUIS[],7,FALSE)</f>
        <v>0</v>
      </c>
      <c r="F1109" s="10"/>
    </row>
    <row r="1110" spans="1:6" x14ac:dyDescent="0.25">
      <c r="A1110" s="6" t="s">
        <v>2218</v>
      </c>
      <c r="B1110" t="str">
        <f>VLOOKUP(INGRESO_MERCADERIA[[#This Row],[CODIGO]],STOCKSANLUIS[],2,FALSE)</f>
        <v>PRENSAESTOPA PARA TUBO CONDUIT 1/2"</v>
      </c>
      <c r="C1110" s="51">
        <v>0</v>
      </c>
      <c r="D1110" s="1"/>
      <c r="E1110" s="1">
        <f>VLOOKUP(INGRESO_MERCADERIA[[#This Row],[CODIGO]],STOCKSANLUIS[],7,FALSE)</f>
        <v>0</v>
      </c>
      <c r="F1110" s="10"/>
    </row>
    <row r="1111" spans="1:6" x14ac:dyDescent="0.25">
      <c r="A1111" s="6" t="s">
        <v>2220</v>
      </c>
      <c r="B1111" t="str">
        <f>VLOOKUP(INGRESO_MERCADERIA[[#This Row],[CODIGO]],STOCKSANLUIS[],2,FALSE)</f>
        <v>CAJA DE DERIVACION METALICA 4X4X2"</v>
      </c>
      <c r="C1111" s="51">
        <v>0</v>
      </c>
      <c r="D1111" s="1"/>
      <c r="E1111" s="1">
        <f>VLOOKUP(INGRESO_MERCADERIA[[#This Row],[CODIGO]],STOCKSANLUIS[],7,FALSE)</f>
        <v>0</v>
      </c>
      <c r="F1111" s="10"/>
    </row>
    <row r="1112" spans="1:6" x14ac:dyDescent="0.25">
      <c r="A1112" s="6" t="s">
        <v>2222</v>
      </c>
      <c r="B1112" t="str">
        <f>VLOOKUP(INGRESO_MERCADERIA[[#This Row],[CODIGO]],STOCKSANLUIS[],2,FALSE)</f>
        <v>ABRAZADORA DE 2 OREJAS 1/2"</v>
      </c>
      <c r="C1112" s="51">
        <v>0</v>
      </c>
      <c r="D1112" s="1"/>
      <c r="E1112" s="1">
        <f>VLOOKUP(INGRESO_MERCADERIA[[#This Row],[CODIGO]],STOCKSANLUIS[],7,FALSE)</f>
        <v>0</v>
      </c>
      <c r="F1112" s="10"/>
    </row>
    <row r="1113" spans="1:6" x14ac:dyDescent="0.25">
      <c r="A1113" s="6" t="s">
        <v>2224</v>
      </c>
      <c r="B1113" t="str">
        <f>VLOOKUP(INGRESO_MERCADERIA[[#This Row],[CODIGO]],STOCKSANLUIS[],2,FALSE)</f>
        <v>TUBO DE PVC SAP PESADA 1/2"</v>
      </c>
      <c r="C1113" s="51">
        <v>0</v>
      </c>
      <c r="D1113" s="1"/>
      <c r="E1113" s="1">
        <f>VLOOKUP(INGRESO_MERCADERIA[[#This Row],[CODIGO]],STOCKSANLUIS[],7,FALSE)</f>
        <v>0</v>
      </c>
      <c r="F1113" s="10"/>
    </row>
    <row r="1114" spans="1:6" x14ac:dyDescent="0.25">
      <c r="A1114" s="6" t="s">
        <v>2226</v>
      </c>
      <c r="B1114" t="str">
        <f>VLOOKUP(INGRESO_MERCADERIA[[#This Row],[CODIGO]],STOCKSANLUIS[],2,FALSE)</f>
        <v>CURVA SAP PESADA 1/2"</v>
      </c>
      <c r="C1114" s="51">
        <v>0</v>
      </c>
      <c r="D1114" s="1"/>
      <c r="E1114" s="1">
        <f>VLOOKUP(INGRESO_MERCADERIA[[#This Row],[CODIGO]],STOCKSANLUIS[],7,FALSE)</f>
        <v>0</v>
      </c>
      <c r="F1114" s="10"/>
    </row>
    <row r="1115" spans="1:6" x14ac:dyDescent="0.25">
      <c r="A1115" s="6" t="s">
        <v>2228</v>
      </c>
      <c r="B1115" t="str">
        <f>VLOOKUP(INGRESO_MERCADERIA[[#This Row],[CODIGO]],STOCKSANLUIS[],2,FALSE)</f>
        <v>RELE ENCAPSULADO SCHNEIDER 14 PINES 220VAC</v>
      </c>
      <c r="C1115" s="51">
        <v>0</v>
      </c>
      <c r="D1115" s="1"/>
      <c r="E1115" s="1">
        <f>VLOOKUP(INGRESO_MERCADERIA[[#This Row],[CODIGO]],STOCKSANLUIS[],7,FALSE)</f>
        <v>0</v>
      </c>
      <c r="F1115" s="10"/>
    </row>
    <row r="1116" spans="1:6" x14ac:dyDescent="0.25">
      <c r="A1116" s="6" t="s">
        <v>2230</v>
      </c>
      <c r="B1116" t="str">
        <f>VLOOKUP(INGRESO_MERCADERIA[[#This Row],[CODIGO]],STOCKSANLUIS[],2,FALSE)</f>
        <v>COMP SCROLL SZ125 10.5T 220V/3F R407</v>
      </c>
      <c r="C1116" s="51">
        <v>0</v>
      </c>
      <c r="D1116" s="1"/>
      <c r="E1116" s="1">
        <f>VLOOKUP(INGRESO_MERCADERIA[[#This Row],[CODIGO]],STOCKSANLUIS[],7,FALSE)</f>
        <v>0</v>
      </c>
      <c r="F1116" s="10"/>
    </row>
    <row r="1117" spans="1:6" x14ac:dyDescent="0.25">
      <c r="A1117" s="6" t="s">
        <v>2232</v>
      </c>
      <c r="B1117" t="str">
        <f>VLOOKUP(INGRESO_MERCADERIA[[#This Row],[CODIGO]],STOCKSANLUIS[],2,FALSE)</f>
        <v>VÁLVULA EQUILIBRADORA 2230 FI0 0845 P/PARED C/RESISTENCIA - (700-1000 M3) - VÁLVULA DE ALIVIO DE PRESIÓN CAFF</v>
      </c>
      <c r="C1117" s="51">
        <v>2</v>
      </c>
      <c r="D1117" s="1"/>
      <c r="E1117" s="1" t="str">
        <f>VLOOKUP(INGRESO_MERCADERIA[[#This Row],[CODIGO]],STOCKSANLUIS[],7,FALSE)</f>
        <v>B</v>
      </c>
      <c r="F1117" s="10"/>
    </row>
    <row r="1118" spans="1:6" x14ac:dyDescent="0.25">
      <c r="A1118" s="6" t="s">
        <v>2234</v>
      </c>
      <c r="B1118" t="str">
        <f>VLOOKUP(INGRESO_MERCADERIA[[#This Row],[CODIGO]],STOCKSANLUIS[],2,FALSE)</f>
        <v>COMP MANEUROP MT50 4.5 HP 380V/3F R22</v>
      </c>
      <c r="C1118" s="51">
        <v>0</v>
      </c>
      <c r="D1118" s="1"/>
      <c r="E1118" s="1">
        <f>VLOOKUP(INGRESO_MERCADERIA[[#This Row],[CODIGO]],STOCKSANLUIS[],7,FALSE)</f>
        <v>0</v>
      </c>
      <c r="F1118" s="10"/>
    </row>
    <row r="1119" spans="1:6" x14ac:dyDescent="0.25">
      <c r="A1119" s="6" t="s">
        <v>2236</v>
      </c>
      <c r="B1119" t="str">
        <f>VLOOKUP(INGRESO_MERCADERIA[[#This Row],[CODIGO]],STOCKSANLUIS[],2,FALSE)</f>
        <v>REDUCCION DE COBRE 2 5/8 X  2 1/8</v>
      </c>
      <c r="C1119" s="51">
        <v>0</v>
      </c>
      <c r="D1119" s="1"/>
      <c r="E1119" s="1">
        <f>VLOOKUP(INGRESO_MERCADERIA[[#This Row],[CODIGO]],STOCKSANLUIS[],7,FALSE)</f>
        <v>0</v>
      </c>
      <c r="F1119" s="10"/>
    </row>
    <row r="1120" spans="1:6" x14ac:dyDescent="0.25">
      <c r="A1120" s="6" t="s">
        <v>2238</v>
      </c>
      <c r="B1120" t="str">
        <f>VLOOKUP(INGRESO_MERCADERIA[[#This Row],[CODIGO]],STOCKSANLUIS[],2,FALSE)</f>
        <v>UNIT OP-COND 115F0035 HJM050D20Q 220V</v>
      </c>
      <c r="C1120" s="51">
        <v>0</v>
      </c>
      <c r="D1120" s="1"/>
      <c r="E1120" s="1">
        <f>VLOOKUP(INGRESO_MERCADERIA[[#This Row],[CODIGO]],STOCKSANLUIS[],7,FALSE)</f>
        <v>0</v>
      </c>
      <c r="F1120" s="10"/>
    </row>
    <row r="1121" spans="1:6" x14ac:dyDescent="0.25">
      <c r="A1121" s="6" t="s">
        <v>2240</v>
      </c>
      <c r="B1121" t="str">
        <f>VLOOKUP(INGRESO_MERCADERIA[[#This Row],[CODIGO]],STOCKSANLUIS[],2,FALSE)</f>
        <v>MOTOR COMP EMB.ASPER 3/4 HP R404A</v>
      </c>
      <c r="C1121" s="51">
        <v>0</v>
      </c>
      <c r="D1121" s="1"/>
      <c r="E1121" s="1">
        <f>VLOOKUP(INGRESO_MERCADERIA[[#This Row],[CODIGO]],STOCKSANLUIS[],7,FALSE)</f>
        <v>0</v>
      </c>
      <c r="F1121" s="10"/>
    </row>
    <row r="1122" spans="1:6" x14ac:dyDescent="0.25">
      <c r="A1122" s="6" t="s">
        <v>2242</v>
      </c>
      <c r="B1122" t="str">
        <f>VLOOKUP(INGRESO_MERCADERIA[[#This Row],[CODIGO]],STOCKSANLUIS[],2,FALSE)</f>
        <v>POZO TERMOMETRICO 10CM ROSCA 1/2" NPT FULL GAUGE</v>
      </c>
      <c r="C1122" s="51">
        <v>0</v>
      </c>
      <c r="D1122" s="1"/>
      <c r="E1122" s="1">
        <f>VLOOKUP(INGRESO_MERCADERIA[[#This Row],[CODIGO]],STOCKSANLUIS[],7,FALSE)</f>
        <v>0</v>
      </c>
      <c r="F1122" s="10"/>
    </row>
    <row r="1123" spans="1:6" x14ac:dyDescent="0.25">
      <c r="A1123" s="6" t="s">
        <v>2244</v>
      </c>
      <c r="B1123" t="str">
        <f>VLOOKUP(INGRESO_MERCADERIA[[#This Row],[CODIGO]],STOCKSANLUIS[],2,FALSE)</f>
        <v>MOTOVENTILADOR PARA EVAPORDOR MI , MARCA ELCO 60HZ 220V (MOTOR + HELICE +REJILLA)</v>
      </c>
      <c r="C1123" s="51">
        <v>0</v>
      </c>
      <c r="D1123" s="1"/>
      <c r="E1123" s="1">
        <f>VLOOKUP(INGRESO_MERCADERIA[[#This Row],[CODIGO]],STOCKSANLUIS[],7,FALSE)</f>
        <v>0</v>
      </c>
      <c r="F1123" s="10"/>
    </row>
    <row r="1124" spans="1:6" x14ac:dyDescent="0.25">
      <c r="A1124" s="6" t="s">
        <v>2246</v>
      </c>
      <c r="B1124" t="str">
        <f>VLOOKUP(INGRESO_MERCADERIA[[#This Row],[CODIGO]],STOCKSANLUIS[],2,FALSE)</f>
        <v>LAMAS DE PVC AIRSTREAM AMBER 8X0.080X91.44 M 175106</v>
      </c>
      <c r="C1124" s="51">
        <v>2</v>
      </c>
      <c r="D1124" s="1"/>
      <c r="E1124" s="1" t="str">
        <f>VLOOKUP(INGRESO_MERCADERIA[[#This Row],[CODIGO]],STOCKSANLUIS[],7,FALSE)</f>
        <v>C</v>
      </c>
      <c r="F1124" s="10"/>
    </row>
    <row r="1125" spans="1:6" x14ac:dyDescent="0.25">
      <c r="A1125" s="6" t="s">
        <v>2248</v>
      </c>
      <c r="B1125" t="str">
        <f>VLOOKUP(INGRESO_MERCADERIA[[#This Row],[CODIGO]],STOCKSANLUIS[],2,FALSE)</f>
        <v>LAMAS DE PVC AZTEC ORANGE  8X0.080X91.44 M 170203- COLOR ROJO</v>
      </c>
      <c r="C1125" s="51">
        <v>0</v>
      </c>
      <c r="D1125" s="1"/>
      <c r="E1125" s="1">
        <f>VLOOKUP(INGRESO_MERCADERIA[[#This Row],[CODIGO]],STOCKSANLUIS[],7,FALSE)</f>
        <v>0</v>
      </c>
      <c r="F1125" s="10"/>
    </row>
    <row r="1126" spans="1:6" x14ac:dyDescent="0.25">
      <c r="A1126" s="6" t="s">
        <v>2250</v>
      </c>
      <c r="B1126" t="str">
        <f>VLOOKUP(INGRESO_MERCADERIA[[#This Row],[CODIGO]],STOCKSANLUIS[],2,FALSE)</f>
        <v>BISAGRA PESADA C/RAMPA 211-I FI0 3592 P/PUERTA APERTURA IZQUIERDA - CAFF</v>
      </c>
      <c r="C1126" s="51">
        <v>4</v>
      </c>
      <c r="D1126" s="1"/>
      <c r="E1126" s="1" t="str">
        <f>VLOOKUP(INGRESO_MERCADERIA[[#This Row],[CODIGO]],STOCKSANLUIS[],7,FALSE)</f>
        <v>A</v>
      </c>
      <c r="F1126" s="10"/>
    </row>
    <row r="1127" spans="1:6" x14ac:dyDescent="0.25">
      <c r="A1127" s="6" t="s">
        <v>2252</v>
      </c>
      <c r="B1127" t="str">
        <f>VLOOKUP(INGRESO_MERCADERIA[[#This Row],[CODIGO]],STOCKSANLUIS[],2,FALSE)</f>
        <v>BISAGRA PESADA C/RAMPA 211-D FI0 0033 P/PUERTA APERTURA DERECHA - CAFF</v>
      </c>
      <c r="C1127" s="51">
        <v>4</v>
      </c>
      <c r="D1127" s="1"/>
      <c r="E1127" s="1" t="str">
        <f>VLOOKUP(INGRESO_MERCADERIA[[#This Row],[CODIGO]],STOCKSANLUIS[],7,FALSE)</f>
        <v>A</v>
      </c>
      <c r="F1127" s="10"/>
    </row>
    <row r="1128" spans="1:6" x14ac:dyDescent="0.25">
      <c r="A1128" s="6" t="s">
        <v>2254</v>
      </c>
      <c r="B1128" t="str">
        <f>VLOOKUP(INGRESO_MERCADERIA[[#This Row],[CODIGO]],STOCKSANLUIS[],2,FALSE)</f>
        <v>BISAGRA SEMIPESADA C/RAMPA 215-I FI0 3593 P/PUERTA APERTURA IZQUIERDA - CAFF</v>
      </c>
      <c r="C1128" s="51">
        <v>1</v>
      </c>
      <c r="D1128" s="1"/>
      <c r="E1128" s="1" t="str">
        <f>VLOOKUP(INGRESO_MERCADERIA[[#This Row],[CODIGO]],STOCKSANLUIS[],7,FALSE)</f>
        <v>A</v>
      </c>
      <c r="F1128" s="10"/>
    </row>
    <row r="1129" spans="1:6" x14ac:dyDescent="0.25">
      <c r="A1129" s="6" t="s">
        <v>2256</v>
      </c>
      <c r="B1129" t="str">
        <f>VLOOKUP(INGRESO_MERCADERIA[[#This Row],[CODIGO]],STOCKSANLUIS[],2,FALSE)</f>
        <v>BISAGRA SEMIPESADA C/RAMPA 215-D FI0 0034 P/PUERTA APERTURA DERECHA - CAFF</v>
      </c>
      <c r="C1129" s="51">
        <v>0</v>
      </c>
      <c r="D1129" s="1"/>
      <c r="E1129" s="1" t="str">
        <f>VLOOKUP(INGRESO_MERCADERIA[[#This Row],[CODIGO]],STOCKSANLUIS[],7,FALSE)</f>
        <v>A</v>
      </c>
      <c r="F1129" s="10"/>
    </row>
    <row r="1130" spans="1:6" x14ac:dyDescent="0.25">
      <c r="A1130" s="6" t="s">
        <v>2258</v>
      </c>
      <c r="B1130" t="str">
        <f>VLOOKUP(INGRESO_MERCADERIA[[#This Row],[CODIGO]],STOCKSANLUIS[],2,FALSE)</f>
        <v xml:space="preserve">EMPAQUETADURA MOD. 506 PUERTA PIVOTANTE X 6 METROS </v>
      </c>
      <c r="C1130" s="51">
        <v>0</v>
      </c>
      <c r="D1130" s="1"/>
      <c r="E1130" s="1">
        <f>VLOOKUP(INGRESO_MERCADERIA[[#This Row],[CODIGO]],STOCKSANLUIS[],7,FALSE)</f>
        <v>0</v>
      </c>
      <c r="F1130" s="10"/>
    </row>
    <row r="1131" spans="1:6" x14ac:dyDescent="0.25">
      <c r="A1131" s="6" t="s">
        <v>2260</v>
      </c>
      <c r="B1131" t="str">
        <f>VLOOKUP(INGRESO_MERCADERIA[[#This Row],[CODIGO]],STOCKSANLUIS[],2,FALSE)</f>
        <v>BURLETE / EMPAQUETADURA 3340 FRONTAL X 3MTS + 3MTS TENSOR FI0 3749 - CAFF</v>
      </c>
      <c r="C1131" s="51">
        <v>1</v>
      </c>
      <c r="D1131" s="1"/>
      <c r="E1131" s="1" t="str">
        <f>VLOOKUP(INGRESO_MERCADERIA[[#This Row],[CODIGO]],STOCKSANLUIS[],7,FALSE)</f>
        <v>A</v>
      </c>
      <c r="F1131" s="10"/>
    </row>
    <row r="1132" spans="1:6" x14ac:dyDescent="0.25">
      <c r="A1132" s="6" t="s">
        <v>2262</v>
      </c>
      <c r="B1132" t="str">
        <f>VLOOKUP(INGRESO_MERCADERIA[[#This Row],[CODIGO]],STOCKSANLUIS[],2,FALSE)</f>
        <v>CIERRE LIVIANO G-76P FI0 3380 P/PUERTA APERTURA IZQUIERDA - CAFF</v>
      </c>
      <c r="C1132" s="51">
        <v>0</v>
      </c>
      <c r="D1132" s="1"/>
      <c r="E1132" s="1" t="str">
        <f>VLOOKUP(INGRESO_MERCADERIA[[#This Row],[CODIGO]],STOCKSANLUIS[],7,FALSE)</f>
        <v>A</v>
      </c>
      <c r="F1132" s="10"/>
    </row>
    <row r="1133" spans="1:6" x14ac:dyDescent="0.25">
      <c r="A1133" s="6" t="s">
        <v>2264</v>
      </c>
      <c r="B1133" t="str">
        <f>VLOOKUP(INGRESO_MERCADERIA[[#This Row],[CODIGO]],STOCKSANLUIS[],2,FALSE)</f>
        <v>CIERRE LIVIANO G-76P FI0 0139 P/PUERTA APERTURA DERECHA - CAFF</v>
      </c>
      <c r="C1133" s="51">
        <v>0</v>
      </c>
      <c r="D1133" s="1"/>
      <c r="E1133" s="1" t="str">
        <f>VLOOKUP(INGRESO_MERCADERIA[[#This Row],[CODIGO]],STOCKSANLUIS[],7,FALSE)</f>
        <v>A</v>
      </c>
      <c r="F1133" s="10"/>
    </row>
    <row r="1134" spans="1:6" x14ac:dyDescent="0.25">
      <c r="A1134" s="6" t="s">
        <v>2266</v>
      </c>
      <c r="B1134" t="str">
        <f>VLOOKUP(INGRESO_MERCADERIA[[#This Row],[CODIGO]],STOCKSANLUIS[],2,FALSE)</f>
        <v>CIERRE LIVIANO G-5891-HP FI0 9039 HORIZONTAL APERTURA IZQUIERDA/DERECHA</v>
      </c>
      <c r="C1134" s="51">
        <v>0</v>
      </c>
      <c r="D1134" s="1"/>
      <c r="E1134" s="1" t="str">
        <f>VLOOKUP(INGRESO_MERCADERIA[[#This Row],[CODIGO]],STOCKSANLUIS[],7,FALSE)</f>
        <v>A</v>
      </c>
      <c r="F1134" s="10"/>
    </row>
    <row r="1135" spans="1:6" x14ac:dyDescent="0.25">
      <c r="A1135" s="6" t="s">
        <v>2268</v>
      </c>
      <c r="B1135" t="str">
        <f>VLOOKUP(INGRESO_MERCADERIA[[#This Row],[CODIGO]],STOCKSANLUIS[],2,FALSE)</f>
        <v>CIERRE PESADO I-1006 FI0 3795 P/PUERTA APERTURA IZQUIERDA - CAFF</v>
      </c>
      <c r="C1135" s="51">
        <v>0</v>
      </c>
      <c r="D1135" s="1"/>
      <c r="E1135" s="1" t="str">
        <f>VLOOKUP(INGRESO_MERCADERIA[[#This Row],[CODIGO]],STOCKSANLUIS[],7,FALSE)</f>
        <v>A</v>
      </c>
      <c r="F1135" s="10"/>
    </row>
    <row r="1136" spans="1:6" x14ac:dyDescent="0.25">
      <c r="A1136" s="6" t="s">
        <v>2270</v>
      </c>
      <c r="B1136" t="str">
        <f>VLOOKUP(INGRESO_MERCADERIA[[#This Row],[CODIGO]],STOCKSANLUIS[],2,FALSE)</f>
        <v>CIERRE PESADO I-1006 FI0 0288 P/PUERTA APERTURA DERECHA - CAFF</v>
      </c>
      <c r="C1136" s="51">
        <v>1</v>
      </c>
      <c r="D1136" s="1"/>
      <c r="E1136" s="1" t="str">
        <f>VLOOKUP(INGRESO_MERCADERIA[[#This Row],[CODIGO]],STOCKSANLUIS[],7,FALSE)</f>
        <v>A</v>
      </c>
      <c r="F1136" s="10"/>
    </row>
    <row r="1137" spans="1:6" x14ac:dyDescent="0.25">
      <c r="A1137" s="6" t="s">
        <v>2272</v>
      </c>
      <c r="B1137" t="str">
        <f>VLOOKUP(INGRESO_MERCADERIA[[#This Row],[CODIGO]],STOCKSANLUIS[],2,FALSE)</f>
        <v>VÁLVULA EQUILIBRADORA 2220 FI0 4251 P/PARED/TECHO C/RESISTENCIA - (75-100 M3) - VÁLVULA DE ALIVIO DE PRESIÓN CAFF</v>
      </c>
      <c r="C1137" s="51">
        <v>0</v>
      </c>
      <c r="D1137" s="1"/>
      <c r="E1137" s="1">
        <f>VLOOKUP(INGRESO_MERCADERIA[[#This Row],[CODIGO]],STOCKSANLUIS[],7,FALSE)</f>
        <v>0</v>
      </c>
      <c r="F1137" s="10"/>
    </row>
    <row r="1138" spans="1:6" x14ac:dyDescent="0.25">
      <c r="A1138" s="6" t="s">
        <v>2274</v>
      </c>
      <c r="B1138" t="str">
        <f>VLOOKUP(INGRESO_MERCADERIA[[#This Row],[CODIGO]],STOCKSANLUIS[],2,FALSE)</f>
        <v>MANETA EXTERIOR FIJA 7520 FI0 5302 - CAFF</v>
      </c>
      <c r="C1138" s="51">
        <v>0</v>
      </c>
      <c r="D1138" s="1"/>
      <c r="E1138" s="1" t="str">
        <f>VLOOKUP(INGRESO_MERCADERIA[[#This Row],[CODIGO]],STOCKSANLUIS[],7,FALSE)</f>
        <v>A</v>
      </c>
      <c r="F1138" s="10"/>
    </row>
    <row r="1139" spans="1:6" x14ac:dyDescent="0.25">
      <c r="A1139" s="6" t="s">
        <v>2276</v>
      </c>
      <c r="B1139" t="str">
        <f>VLOOKUP(INGRESO_MERCADERIA[[#This Row],[CODIGO]],STOCKSANLUIS[],2,FALSE)</f>
        <v>MANETA INTERIOR FIJA 8500 FI0 5301 - CAFF</v>
      </c>
      <c r="C1139" s="51">
        <v>4</v>
      </c>
      <c r="D1139" s="1"/>
      <c r="E1139" s="1" t="str">
        <f>VLOOKUP(INGRESO_MERCADERIA[[#This Row],[CODIGO]],STOCKSANLUIS[],7,FALSE)</f>
        <v>A</v>
      </c>
      <c r="F1139" s="10"/>
    </row>
    <row r="1140" spans="1:6" x14ac:dyDescent="0.25">
      <c r="A1140" s="6" t="s">
        <v>2278</v>
      </c>
      <c r="B1140" t="str">
        <f>VLOOKUP(INGRESO_MERCADERIA[[#This Row],[CODIGO]],STOCKSANLUIS[],2,FALSE)</f>
        <v>COMP SCROLL SM160 13HP 220V 3F R22</v>
      </c>
      <c r="C1140" s="51">
        <v>0</v>
      </c>
      <c r="D1140" s="1"/>
      <c r="E1140" s="1">
        <f>VLOOKUP(INGRESO_MERCADERIA[[#This Row],[CODIGO]],STOCKSANLUIS[],7,FALSE)</f>
        <v>0</v>
      </c>
      <c r="F1140" s="10"/>
    </row>
    <row r="1141" spans="1:6" x14ac:dyDescent="0.25">
      <c r="A1141" s="6" t="s">
        <v>2280</v>
      </c>
      <c r="B1141" t="str">
        <f>VLOOKUP(INGRESO_MERCADERIA[[#This Row],[CODIGO]],STOCKSANLUIS[],2,FALSE)</f>
        <v>CONTACTOR MAGNETICO 30 AMP/2P/24V 302 (MONOFASICO) QCA-302 - QUALITY</v>
      </c>
      <c r="C1141" s="51">
        <v>17</v>
      </c>
      <c r="D1141" s="1"/>
      <c r="E1141" s="1" t="str">
        <f>VLOOKUP(INGRESO_MERCADERIA[[#This Row],[CODIGO]],STOCKSANLUIS[],7,FALSE)</f>
        <v>A</v>
      </c>
      <c r="F1141" s="10"/>
    </row>
    <row r="1142" spans="1:6" x14ac:dyDescent="0.25">
      <c r="A1142" s="6" t="s">
        <v>2282</v>
      </c>
      <c r="B1142" t="str">
        <f>VLOOKUP(INGRESO_MERCADERIA[[#This Row],[CODIGO]],STOCKSANLUIS[],2,FALSE)</f>
        <v>TRANSFORMADOR DE 40VA - 220/24 VAC - 50/60 HZ - QTR-403E - QUALITY</v>
      </c>
      <c r="C1142" s="51">
        <v>0</v>
      </c>
      <c r="D1142" s="1"/>
      <c r="E1142" s="1">
        <f>VLOOKUP(INGRESO_MERCADERIA[[#This Row],[CODIGO]],STOCKSANLUIS[],7,FALSE)</f>
        <v>0</v>
      </c>
      <c r="F1142" s="10"/>
    </row>
    <row r="1143" spans="1:6" x14ac:dyDescent="0.25">
      <c r="A1143" s="6" t="s">
        <v>2284</v>
      </c>
      <c r="B1143" t="str">
        <f>VLOOKUP(INGRESO_MERCADERIA[[#This Row],[CODIGO]],STOCKSANLUIS[],2,FALSE)</f>
        <v xml:space="preserve">LIMPIADOR PARA EVAPORADOR - PRO GREEN TT-8-G - DIVERSITECH </v>
      </c>
      <c r="C1143" s="51">
        <v>0</v>
      </c>
      <c r="D1143" s="1"/>
      <c r="E1143" s="1">
        <f>VLOOKUP(INGRESO_MERCADERIA[[#This Row],[CODIGO]],STOCKSANLUIS[],7,FALSE)</f>
        <v>0</v>
      </c>
      <c r="F1143" s="10"/>
    </row>
    <row r="1144" spans="1:6" x14ac:dyDescent="0.25">
      <c r="A1144" s="6" t="s">
        <v>2286</v>
      </c>
      <c r="B1144" t="str">
        <f>VLOOKUP(INGRESO_MERCADERIA[[#This Row],[CODIGO]],STOCKSANLUIS[],2,FALSE)</f>
        <v>ACEITE MINERAL 3G SUPER - 1 GALÓN - TOPTECH</v>
      </c>
      <c r="C1144" s="51">
        <v>0</v>
      </c>
      <c r="D1144" s="1"/>
      <c r="E1144" s="1">
        <f>VLOOKUP(INGRESO_MERCADERIA[[#This Row],[CODIGO]],STOCKSANLUIS[],7,FALSE)</f>
        <v>0</v>
      </c>
      <c r="F1144" s="10"/>
    </row>
    <row r="1145" spans="1:6" x14ac:dyDescent="0.25">
      <c r="A1145" s="6" t="s">
        <v>2288</v>
      </c>
      <c r="B1145" t="str">
        <f>VLOOKUP(INGRESO_MERCADERIA[[#This Row],[CODIGO]],STOCKSANLUIS[],2,FALSE)</f>
        <v>ACEITE POLIOLESTER POE 32 - 1 GALON - TOPTECH</v>
      </c>
      <c r="C1145" s="51">
        <v>0</v>
      </c>
      <c r="D1145" s="1"/>
      <c r="E1145" s="1">
        <f>VLOOKUP(INGRESO_MERCADERIA[[#This Row],[CODIGO]],STOCKSANLUIS[],7,FALSE)</f>
        <v>0</v>
      </c>
      <c r="F1145" s="10"/>
    </row>
    <row r="1146" spans="1:6" x14ac:dyDescent="0.25">
      <c r="A1146" s="6" t="s">
        <v>2290</v>
      </c>
      <c r="B1146" t="str">
        <f>VLOOKUP(INGRESO_MERCADERIA[[#This Row],[CODIGO]],STOCKSANLUIS[],2,FALSE)</f>
        <v>COMPRESOR SCROLL CSB353H6B – 60000BTU R22  220V/3PH/60HZ-PANASONIC SA-SCR2058360R22  </v>
      </c>
      <c r="C1146" s="51">
        <v>0</v>
      </c>
      <c r="D1146" s="1"/>
      <c r="E1146" s="1">
        <f>VLOOKUP(INGRESO_MERCADERIA[[#This Row],[CODIGO]],STOCKSANLUIS[],7,FALSE)</f>
        <v>0</v>
      </c>
      <c r="F1146" s="10"/>
    </row>
    <row r="1147" spans="1:6" x14ac:dyDescent="0.25">
      <c r="A1147" s="6" t="s">
        <v>2292</v>
      </c>
      <c r="B1147" t="str">
        <f>VLOOKUP(INGRESO_MERCADERIA[[#This Row],[CODIGO]],STOCKSANLUIS[],2,FALSE)</f>
        <v>COMPRESOR MANEUROP MT50HK9AVE 4.5HP R22 380V/3PH/60HZ M/A (SIN VALVULAS) V07/V04</v>
      </c>
      <c r="C1147" s="51">
        <v>0</v>
      </c>
      <c r="D1147" s="1"/>
      <c r="E1147" s="1">
        <f>VLOOKUP(INGRESO_MERCADERIA[[#This Row],[CODIGO]],STOCKSANLUIS[],7,FALSE)</f>
        <v>0</v>
      </c>
      <c r="F1147" s="10"/>
    </row>
    <row r="1148" spans="1:6" x14ac:dyDescent="0.25">
      <c r="A1148" s="6" t="s">
        <v>2294</v>
      </c>
      <c r="B1148" t="str">
        <f>VLOOKUP(INGRESO_MERCADERIA[[#This Row],[CODIGO]],STOCKSANLUIS[],2,FALSE)</f>
        <v>NUCLEO FILTRANTE 48 AA MARCA RAC CODIGO 030-505</v>
      </c>
      <c r="C1148" s="51">
        <v>9</v>
      </c>
      <c r="D1148" s="1"/>
      <c r="E1148" s="1" t="str">
        <f>VLOOKUP(INGRESO_MERCADERIA[[#This Row],[CODIGO]],STOCKSANLUIS[],7,FALSE)</f>
        <v>A</v>
      </c>
      <c r="F1148" s="10"/>
    </row>
    <row r="1149" spans="1:6" x14ac:dyDescent="0.25">
      <c r="A1149" s="6" t="s">
        <v>2296</v>
      </c>
      <c r="B1149" t="str">
        <f>VLOOKUP(INGRESO_MERCADERIA[[#This Row],[CODIGO]],STOCKSANLUIS[],2,FALSE)</f>
        <v>FILTRO SECADOR - 033 - 3/8 - ROSCABLE - DANFOSS DML 033 023Z5036</v>
      </c>
      <c r="C1149" s="51">
        <v>10</v>
      </c>
      <c r="D1149" s="1"/>
      <c r="E1149" s="1" t="str">
        <f>VLOOKUP(INGRESO_MERCADERIA[[#This Row],[CODIGO]],STOCKSANLUIS[],7,FALSE)</f>
        <v>A</v>
      </c>
      <c r="F1149" s="10"/>
    </row>
    <row r="1150" spans="1:6" x14ac:dyDescent="0.25">
      <c r="A1150" s="6" t="s">
        <v>2298</v>
      </c>
      <c r="B1150" t="str">
        <f>VLOOKUP(INGRESO_MERCADERIA[[#This Row],[CODIGO]],STOCKSANLUIS[],2,FALSE)</f>
        <v>MOTOVENTILADOR AXIAL 300MM 220V/1HP/60HZ, 102W 1520 RPM MODELO AXF-300</v>
      </c>
      <c r="C1150" s="51">
        <v>0</v>
      </c>
      <c r="D1150" s="1"/>
      <c r="E1150" s="1">
        <f>VLOOKUP(INGRESO_MERCADERIA[[#This Row],[CODIGO]],STOCKSANLUIS[],7,FALSE)</f>
        <v>0</v>
      </c>
      <c r="F1150" s="10"/>
    </row>
    <row r="1151" spans="1:6" x14ac:dyDescent="0.25">
      <c r="A1151" s="6" t="s">
        <v>2300</v>
      </c>
      <c r="B1151" t="str">
        <f>VLOOKUP(INGRESO_MERCADERIA[[#This Row],[CODIGO]],STOCKSANLUIS[],2,FALSE)</f>
        <v>MANOMETROS 0-500PSI  CON GLICERINA</v>
      </c>
      <c r="C1151" s="51">
        <v>0</v>
      </c>
      <c r="D1151" s="1"/>
      <c r="E1151" s="1">
        <f>VLOOKUP(INGRESO_MERCADERIA[[#This Row],[CODIGO]],STOCKSANLUIS[],7,FALSE)</f>
        <v>0</v>
      </c>
      <c r="F1151" s="10"/>
    </row>
    <row r="1152" spans="1:6" x14ac:dyDescent="0.25">
      <c r="A1152" s="6" t="s">
        <v>2302</v>
      </c>
      <c r="B1152" t="str">
        <f>VLOOKUP(INGRESO_MERCADERIA[[#This Row],[CODIGO]],STOCKSANLUIS[],2,FALSE)</f>
        <v>MANOMETROS -30-400PSI  CON GLICERINA</v>
      </c>
      <c r="C1152" s="51">
        <v>0</v>
      </c>
      <c r="D1152" s="1"/>
      <c r="E1152" s="1">
        <f>VLOOKUP(INGRESO_MERCADERIA[[#This Row],[CODIGO]],STOCKSANLUIS[],7,FALSE)</f>
        <v>0</v>
      </c>
      <c r="F1152" s="10"/>
    </row>
    <row r="1153" spans="1:6" x14ac:dyDescent="0.25">
      <c r="A1153" s="6" t="s">
        <v>2304</v>
      </c>
      <c r="B1153" t="str">
        <f>VLOOKUP(INGRESO_MERCADERIA[[#This Row],[CODIGO]],STOCKSANLUIS[],2,FALSE)</f>
        <v xml:space="preserve">EV 220B 50G 2"NPT, EPDM, K.V. 40 M3/H, N.C. </v>
      </c>
      <c r="C1153" s="51">
        <v>0</v>
      </c>
      <c r="D1153" s="1"/>
      <c r="E1153" s="1">
        <f>VLOOKUP(INGRESO_MERCADERIA[[#This Row],[CODIGO]],STOCKSANLUIS[],7,FALSE)</f>
        <v>0</v>
      </c>
      <c r="F1153" s="10"/>
    </row>
    <row r="1154" spans="1:6" x14ac:dyDescent="0.25">
      <c r="A1154" s="6" t="s">
        <v>2306</v>
      </c>
      <c r="B1154" t="str">
        <f>VLOOKUP(INGRESO_MERCADERIA[[#This Row],[CODIGO]],STOCKSANLUIS[],2,FALSE)</f>
        <v>BOBINA BE 220V, 60HZ, 10W, C/CAJA TERMINAL, IP67</v>
      </c>
      <c r="C1154" s="51">
        <v>0</v>
      </c>
      <c r="D1154" s="1"/>
      <c r="E1154" s="1">
        <f>VLOOKUP(INGRESO_MERCADERIA[[#This Row],[CODIGO]],STOCKSANLUIS[],7,FALSE)</f>
        <v>0</v>
      </c>
      <c r="F1154" s="10"/>
    </row>
    <row r="1155" spans="1:6" x14ac:dyDescent="0.25">
      <c r="A1155" s="6" t="s">
        <v>2308</v>
      </c>
      <c r="B1155" t="str">
        <f>VLOOKUP(INGRESO_MERCADERIA[[#This Row],[CODIGO]],STOCKSANLUIS[],2,FALSE)</f>
        <v>GAS REFRIGERANTE R141B 13.60 KG ICE LOONG</v>
      </c>
      <c r="C1155" s="51">
        <v>0</v>
      </c>
      <c r="D1155" s="1"/>
      <c r="E1155" s="1">
        <f>VLOOKUP(INGRESO_MERCADERIA[[#This Row],[CODIGO]],STOCKSANLUIS[],7,FALSE)</f>
        <v>0</v>
      </c>
      <c r="F1155" s="10"/>
    </row>
    <row r="1156" spans="1:6" x14ac:dyDescent="0.25">
      <c r="A1156" s="6" t="s">
        <v>2310</v>
      </c>
      <c r="B1156" t="str">
        <f>VLOOKUP(INGRESO_MERCADERIA[[#This Row],[CODIGO]],STOCKSANLUIS[],2,FALSE)</f>
        <v>VALVULA DE PASO RECTO TIPO GLOBO DE 3/8" NPT CON MANIVELA GT038H</v>
      </c>
      <c r="C1156" s="51">
        <v>0</v>
      </c>
      <c r="D1156" s="1"/>
      <c r="E1156" s="1">
        <f>VLOOKUP(INGRESO_MERCADERIA[[#This Row],[CODIGO]],STOCKSANLUIS[],7,FALSE)</f>
        <v>0</v>
      </c>
      <c r="F1156" s="10"/>
    </row>
    <row r="1157" spans="1:6" x14ac:dyDescent="0.25">
      <c r="A1157" s="6" t="s">
        <v>2312</v>
      </c>
      <c r="B1157" t="str">
        <f>VLOOKUP(INGRESO_MERCADERIA[[#This Row],[CODIGO]],STOCKSANLUIS[],2,FALSE)</f>
        <v>FILTRO ACEITE TORNILLO PI1015 COD X0930500101-BITZER</v>
      </c>
      <c r="C1157" s="51">
        <v>0</v>
      </c>
      <c r="D1157" s="1"/>
      <c r="E1157" s="1">
        <f>VLOOKUP(INGRESO_MERCADERIA[[#This Row],[CODIGO]],STOCKSANLUIS[],7,FALSE)</f>
        <v>0</v>
      </c>
      <c r="F1157" s="10"/>
    </row>
    <row r="1158" spans="1:6" x14ac:dyDescent="0.25">
      <c r="A1158" s="6" t="s">
        <v>2314</v>
      </c>
      <c r="B1158" t="str">
        <f>VLOOKUP(INGRESO_MERCADERIA[[#This Row],[CODIGO]],STOCKSANLUIS[],2,FALSE)</f>
        <v>FILTRO SECADOR - 083 - 3/8 - ROSCABLE - SEK-083 - EVERWELL</v>
      </c>
      <c r="C1158" s="51">
        <v>23</v>
      </c>
      <c r="D1158" s="1"/>
      <c r="E1158" s="1" t="str">
        <f>VLOOKUP(INGRESO_MERCADERIA[[#This Row],[CODIGO]],STOCKSANLUIS[],7,FALSE)</f>
        <v>A</v>
      </c>
      <c r="F1158" s="10"/>
    </row>
    <row r="1159" spans="1:6" x14ac:dyDescent="0.25">
      <c r="A1159" s="6" t="s">
        <v>2316</v>
      </c>
      <c r="B1159" t="str">
        <f>VLOOKUP(INGRESO_MERCADERIA[[#This Row],[CODIGO]],STOCKSANLUIS[],2,FALSE)</f>
        <v xml:space="preserve">SOLVENTE DIELECTRICO MEGA OHM S-25 X BALDE 5 GLN </v>
      </c>
      <c r="C1159" s="51">
        <v>0</v>
      </c>
      <c r="D1159" s="1"/>
      <c r="E1159" s="1">
        <f>VLOOKUP(INGRESO_MERCADERIA[[#This Row],[CODIGO]],STOCKSANLUIS[],7,FALSE)</f>
        <v>0</v>
      </c>
      <c r="F1159" s="10"/>
    </row>
    <row r="1160" spans="1:6" x14ac:dyDescent="0.25">
      <c r="A1160" s="6" t="s">
        <v>2318</v>
      </c>
      <c r="B1160" t="str">
        <f>VLOOKUP(INGRESO_MERCADERIA[[#This Row],[CODIGO]],STOCKSANLUIS[],2,FALSE)</f>
        <v>TUBERIA DE 1/4" COBRE (MTS) TIPO L</v>
      </c>
      <c r="C1160" s="51">
        <v>0</v>
      </c>
      <c r="D1160" s="1"/>
      <c r="E1160" s="1">
        <f>VLOOKUP(INGRESO_MERCADERIA[[#This Row],[CODIGO]],STOCKSANLUIS[],7,FALSE)</f>
        <v>0</v>
      </c>
      <c r="F1160" s="10"/>
    </row>
    <row r="1161" spans="1:6" x14ac:dyDescent="0.25">
      <c r="A1161" s="6" t="s">
        <v>2320</v>
      </c>
      <c r="B1161" t="str">
        <f>VLOOKUP(INGRESO_MERCADERIA[[#This Row],[CODIGO]],STOCKSANLUIS[],2,FALSE)</f>
        <v>POLART TRANSPARENT LIGHT BLUE (LOW TEMP GRADE WITH DOUBLE RIBBED)-20MMX2MMX50M Y DOUBLE RIBBED Z HD01</v>
      </c>
      <c r="C1161" s="51">
        <v>0</v>
      </c>
      <c r="D1161" s="1"/>
      <c r="E1161" s="1">
        <f>VLOOKUP(INGRESO_MERCADERIA[[#This Row],[CODIGO]],STOCKSANLUIS[],7,FALSE)</f>
        <v>0</v>
      </c>
      <c r="F1161" s="10"/>
    </row>
    <row r="1162" spans="1:6" x14ac:dyDescent="0.25">
      <c r="A1162" s="6" t="s">
        <v>2322</v>
      </c>
      <c r="B1162" t="str">
        <f>VLOOKUP(INGRESO_MERCADERIA[[#This Row],[CODIGO]],STOCKSANLUIS[],2,FALSE)</f>
        <v>RAIL (1.2 M LENGTHX1.5MM THICKNESS), LARGO=1.2M (INOX.S.S304)</v>
      </c>
      <c r="C1162" s="51">
        <v>0</v>
      </c>
      <c r="D1162" s="1"/>
      <c r="E1162" s="1">
        <f>VLOOKUP(INGRESO_MERCADERIA[[#This Row],[CODIGO]],STOCKSANLUIS[],7,FALSE)</f>
        <v>0</v>
      </c>
      <c r="F1162" s="10"/>
    </row>
    <row r="1163" spans="1:6" x14ac:dyDescent="0.25">
      <c r="A1163" s="6" t="s">
        <v>2324</v>
      </c>
      <c r="B1163" t="str">
        <f>VLOOKUP(INGRESO_MERCADERIA[[#This Row],[CODIGO]],STOCKSANLUIS[],2,FALSE)</f>
        <v>CLAMPS (200MM LENGTHX1.2MM THICKNESS),06 UND X RAIL (INOX.S.S304)</v>
      </c>
      <c r="C1163" s="51">
        <v>0</v>
      </c>
      <c r="D1163" s="1"/>
      <c r="E1163" s="1">
        <f>VLOOKUP(INGRESO_MERCADERIA[[#This Row],[CODIGO]],STOCKSANLUIS[],7,FALSE)</f>
        <v>0</v>
      </c>
      <c r="F1163" s="10"/>
    </row>
    <row r="1164" spans="1:6" x14ac:dyDescent="0.25">
      <c r="A1164" s="6" t="s">
        <v>2326</v>
      </c>
      <c r="B1164" t="str">
        <f>VLOOKUP(INGRESO_MERCADERIA[[#This Row],[CODIGO]],STOCKSANLUIS[],2,FALSE)</f>
        <v>EVAPORADOR PISO TECHO - 60000BTU - R-22 - 220V/1PH/60HZ - GREE</v>
      </c>
      <c r="C1164" s="51">
        <v>0</v>
      </c>
      <c r="D1164" s="1"/>
      <c r="E1164" s="1">
        <f>VLOOKUP(INGRESO_MERCADERIA[[#This Row],[CODIGO]],STOCKSANLUIS[],7,FALSE)</f>
        <v>0</v>
      </c>
      <c r="F1164" s="10"/>
    </row>
    <row r="1165" spans="1:6" x14ac:dyDescent="0.25">
      <c r="A1165" s="6" t="s">
        <v>2328</v>
      </c>
      <c r="B1165" t="str">
        <f>VLOOKUP(INGRESO_MERCADERIA[[#This Row],[CODIGO]],STOCKSANLUIS[],2,FALSE)</f>
        <v>CONDENSADOR VERTICAL - 60000BTU - R-22 - 220V/3PH/60HZ - GREE</v>
      </c>
      <c r="C1165" s="51">
        <v>0</v>
      </c>
      <c r="D1165" s="1"/>
      <c r="E1165" s="1">
        <f>VLOOKUP(INGRESO_MERCADERIA[[#This Row],[CODIGO]],STOCKSANLUIS[],7,FALSE)</f>
        <v>0</v>
      </c>
      <c r="F1165" s="10"/>
    </row>
    <row r="1166" spans="1:6" x14ac:dyDescent="0.25">
      <c r="A1166" s="6" t="s">
        <v>2330</v>
      </c>
      <c r="B1166" t="str">
        <f>VLOOKUP(INGRESO_MERCADERIA[[#This Row],[CODIGO]],STOCKSANLUIS[],2,FALSE)</f>
        <v>ACEITE PARA BOMBA DE VACIO - 1/4 GALON - TRADE PRO</v>
      </c>
      <c r="C1166" s="51">
        <v>0</v>
      </c>
      <c r="D1166" s="1"/>
      <c r="E1166" s="1">
        <f>VLOOKUP(INGRESO_MERCADERIA[[#This Row],[CODIGO]],STOCKSANLUIS[],7,FALSE)</f>
        <v>0</v>
      </c>
      <c r="F1166" s="10"/>
    </row>
    <row r="1167" spans="1:6" x14ac:dyDescent="0.25">
      <c r="A1167" s="6" t="s">
        <v>2332</v>
      </c>
      <c r="B1167" t="str">
        <f>VLOOKUP(INGRESO_MERCADERIA[[#This Row],[CODIGO]],STOCKSANLUIS[],2,FALSE)</f>
        <v>PRESOSTATO ENCAPSULADO BAJA PRESION ( OPEN 80 PSI CLOSE 130 PSI ) - QPL-410 -QUALITY</v>
      </c>
      <c r="C1167" s="51">
        <v>0</v>
      </c>
      <c r="D1167" s="1"/>
      <c r="E1167" s="1">
        <f>VLOOKUP(INGRESO_MERCADERIA[[#This Row],[CODIGO]],STOCKSANLUIS[],7,FALSE)</f>
        <v>0</v>
      </c>
      <c r="F1167" s="10"/>
    </row>
    <row r="1168" spans="1:6" x14ac:dyDescent="0.25">
      <c r="A1168" s="6" t="s">
        <v>2334</v>
      </c>
      <c r="B1168" t="str">
        <f>VLOOKUP(INGRESO_MERCADERIA[[#This Row],[CODIGO]],STOCKSANLUIS[],2,FALSE)</f>
        <v>COMPRESOR SCROLL HRM060 5.0T 220/1/60 - R22</v>
      </c>
      <c r="C1168" s="51">
        <v>0</v>
      </c>
      <c r="D1168" s="1"/>
      <c r="E1168" s="1">
        <f>VLOOKUP(INGRESO_MERCADERIA[[#This Row],[CODIGO]],STOCKSANLUIS[],7,FALSE)</f>
        <v>0</v>
      </c>
      <c r="F1168" s="10"/>
    </row>
    <row r="1169" spans="1:6" x14ac:dyDescent="0.25">
      <c r="A1169" s="6" t="s">
        <v>2336</v>
      </c>
      <c r="B1169" t="str">
        <f>VLOOKUP(INGRESO_MERCADERIA[[#This Row],[CODIGO]],STOCKSANLUIS[],2,FALSE)</f>
        <v xml:space="preserve">PORTA CONTROL REMOTO PARA EQUIPO DE A/A MINI SPLIT GREE </v>
      </c>
      <c r="C1169" s="51">
        <v>0</v>
      </c>
      <c r="D1169" s="1"/>
      <c r="E1169" s="1">
        <f>VLOOKUP(INGRESO_MERCADERIA[[#This Row],[CODIGO]],STOCKSANLUIS[],7,FALSE)</f>
        <v>0</v>
      </c>
      <c r="F1169" s="10"/>
    </row>
    <row r="1170" spans="1:6" x14ac:dyDescent="0.25">
      <c r="A1170" s="6" t="s">
        <v>2338</v>
      </c>
      <c r="B1170" t="str">
        <f>VLOOKUP(INGRESO_MERCADERIA[[#This Row],[CODIGO]],STOCKSANLUIS[],2,FALSE)</f>
        <v xml:space="preserve">PORTA CONTROL REMOTO PARA  PISO TECHO GREE </v>
      </c>
      <c r="C1170" s="51">
        <v>77</v>
      </c>
      <c r="D1170" s="1"/>
      <c r="E1170" s="1" t="str">
        <f>VLOOKUP(INGRESO_MERCADERIA[[#This Row],[CODIGO]],STOCKSANLUIS[],7,FALSE)</f>
        <v>A</v>
      </c>
      <c r="F1170" s="10"/>
    </row>
    <row r="1171" spans="1:6" x14ac:dyDescent="0.25">
      <c r="A1171" s="6" t="s">
        <v>2340</v>
      </c>
      <c r="B1171" t="str">
        <f>VLOOKUP(INGRESO_MERCADERIA[[#This Row],[CODIGO]],STOCKSANLUIS[],2,FALSE)</f>
        <v>UCH OPTYMA C/MT28   3 X 220V, 60HZ R22</v>
      </c>
      <c r="C1171" s="51">
        <v>0</v>
      </c>
      <c r="D1171" s="1"/>
      <c r="E1171" s="1">
        <f>VLOOKUP(INGRESO_MERCADERIA[[#This Row],[CODIGO]],STOCKSANLUIS[],7,FALSE)</f>
        <v>0</v>
      </c>
      <c r="F1171" s="10"/>
    </row>
    <row r="1172" spans="1:6" x14ac:dyDescent="0.25">
      <c r="A1172" s="6" t="s">
        <v>2342</v>
      </c>
      <c r="B1172" t="str">
        <f>VLOOKUP(INGRESO_MERCADERIA[[#This Row],[CODIGO]],STOCKSANLUIS[],2,FALSE)</f>
        <v>MONITOR DE CONSUMO Y CALIDAD DE LA ENERGIA ENERGYLOG PLUS - VER.01 - 90-220 VAC - FULL GAUGE</v>
      </c>
      <c r="C1172" s="51">
        <v>0</v>
      </c>
      <c r="D1172" s="1"/>
      <c r="E1172" s="1" t="str">
        <f>VLOOKUP(INGRESO_MERCADERIA[[#This Row],[CODIGO]],STOCKSANLUIS[],7,FALSE)</f>
        <v>A</v>
      </c>
      <c r="F1172" s="10"/>
    </row>
    <row r="1173" spans="1:6" x14ac:dyDescent="0.25">
      <c r="A1173" s="6" t="s">
        <v>2344</v>
      </c>
      <c r="B1173" t="str">
        <f>VLOOKUP(INGRESO_MERCADERIA[[#This Row],[CODIGO]],STOCKSANLUIS[],2,FALSE)</f>
        <v>MARCO EXTENDIDO - FULL GAUGE</v>
      </c>
      <c r="C1173" s="51">
        <v>2</v>
      </c>
      <c r="D1173" s="1"/>
      <c r="E1173" s="1" t="str">
        <f>VLOOKUP(INGRESO_MERCADERIA[[#This Row],[CODIGO]],STOCKSANLUIS[],7,FALSE)</f>
        <v>A</v>
      </c>
      <c r="F1173" s="10"/>
    </row>
    <row r="1174" spans="1:6" x14ac:dyDescent="0.25">
      <c r="A1174" s="6" t="s">
        <v>2346</v>
      </c>
      <c r="B1174" t="str">
        <f>VLOOKUP(INGRESO_MERCADERIA[[#This Row],[CODIGO]],STOCKSANLUIS[],2,FALSE)</f>
        <v>VENTILADORA AXIAL PARA COND. DE 24,000 BTU MINI SPLIT</v>
      </c>
      <c r="C1174" s="51">
        <v>0</v>
      </c>
      <c r="D1174" s="1"/>
      <c r="E1174" s="1">
        <f>VLOOKUP(INGRESO_MERCADERIA[[#This Row],[CODIGO]],STOCKSANLUIS[],7,FALSE)</f>
        <v>0</v>
      </c>
      <c r="F1174" s="10"/>
    </row>
    <row r="1175" spans="1:6" x14ac:dyDescent="0.25">
      <c r="A1175" s="6" t="s">
        <v>2348</v>
      </c>
      <c r="B1175" t="str">
        <f>VLOOKUP(INGRESO_MERCADERIA[[#This Row],[CODIGO]],STOCKSANLUIS[],2,FALSE)</f>
        <v>SOLDADURA DE PLATA HARRIS AL 5% X KG</v>
      </c>
      <c r="C1175" s="51">
        <v>0</v>
      </c>
      <c r="D1175" s="1"/>
      <c r="E1175" s="1">
        <f>VLOOKUP(INGRESO_MERCADERIA[[#This Row],[CODIGO]],STOCKSANLUIS[],7,FALSE)</f>
        <v>0</v>
      </c>
      <c r="F1175" s="10"/>
    </row>
    <row r="1176" spans="1:6" x14ac:dyDescent="0.25">
      <c r="A1176" s="6" t="s">
        <v>2351</v>
      </c>
      <c r="B1176" t="str">
        <f>VLOOKUP(INGRESO_MERCADERIA[[#This Row],[CODIGO]],STOCKSANLUIS[],2,FALSE)</f>
        <v>GAS REFRIGERANTE FREON 407C - 11.35 KG - CHEMOURS - USA</v>
      </c>
      <c r="C1176" s="51">
        <v>0</v>
      </c>
      <c r="D1176" s="1"/>
      <c r="E1176" s="1">
        <f>VLOOKUP(INGRESO_MERCADERIA[[#This Row],[CODIGO]],STOCKSANLUIS[],7,FALSE)</f>
        <v>0</v>
      </c>
      <c r="F1176" s="10"/>
    </row>
    <row r="1177" spans="1:6" x14ac:dyDescent="0.25">
      <c r="A1177" s="6" t="s">
        <v>2353</v>
      </c>
      <c r="B1177" t="str">
        <f>VLOOKUP(INGRESO_MERCADERIA[[#This Row],[CODIGO]],STOCKSANLUIS[],2,FALSE)</f>
        <v>GAS REFRIGERANTE FREON 404A -10.896 KG- CHEMOURS - USA</v>
      </c>
      <c r="C1177" s="51">
        <v>0</v>
      </c>
      <c r="D1177" s="1"/>
      <c r="E1177" s="1">
        <f>VLOOKUP(INGRESO_MERCADERIA[[#This Row],[CODIGO]],STOCKSANLUIS[],7,FALSE)</f>
        <v>0</v>
      </c>
      <c r="F1177" s="10"/>
    </row>
    <row r="1178" spans="1:6" x14ac:dyDescent="0.25">
      <c r="A1178" s="6" t="s">
        <v>2355</v>
      </c>
      <c r="B1178" t="str">
        <f>VLOOKUP(INGRESO_MERCADERIA[[#This Row],[CODIGO]],STOCKSANLUIS[],2,FALSE)</f>
        <v>GAS REFRIGERANTE FREON R-410A -CHEMOURS X 11.35 KG - USA</v>
      </c>
      <c r="C1178" s="51">
        <v>0</v>
      </c>
      <c r="D1178" s="1"/>
      <c r="E1178" s="1">
        <f>VLOOKUP(INGRESO_MERCADERIA[[#This Row],[CODIGO]],STOCKSANLUIS[],7,FALSE)</f>
        <v>0</v>
      </c>
      <c r="F1178" s="10"/>
    </row>
    <row r="1179" spans="1:6" x14ac:dyDescent="0.25">
      <c r="A1179" s="6" t="s">
        <v>2357</v>
      </c>
      <c r="B1179" t="str">
        <f>VLOOKUP(INGRESO_MERCADERIA[[#This Row],[CODIGO]],STOCKSANLUIS[],2,FALSE)</f>
        <v>GAS REFRIGERANTE FREON R-507 - 11.35 KG - USA - CHEMOURS</v>
      </c>
      <c r="C1179" s="51">
        <v>0</v>
      </c>
      <c r="D1179" s="1"/>
      <c r="E1179" s="1">
        <f>VLOOKUP(INGRESO_MERCADERIA[[#This Row],[CODIGO]],STOCKSANLUIS[],7,FALSE)</f>
        <v>0</v>
      </c>
      <c r="F1179" s="10"/>
    </row>
    <row r="1180" spans="1:6" x14ac:dyDescent="0.25">
      <c r="A1180" s="6" t="s">
        <v>2359</v>
      </c>
      <c r="B1180" t="str">
        <f>VLOOKUP(INGRESO_MERCADERIA[[#This Row],[CODIGO]],STOCKSANLUIS[],2,FALSE)</f>
        <v>COMP SCROLL SH180A3A 15HP 220V 3F R410A </v>
      </c>
      <c r="C1180" s="51">
        <v>0</v>
      </c>
      <c r="D1180" s="1"/>
      <c r="E1180" s="1">
        <f>VLOOKUP(INGRESO_MERCADERIA[[#This Row],[CODIGO]],STOCKSANLUIS[],7,FALSE)</f>
        <v>0</v>
      </c>
      <c r="F1180" s="10"/>
    </row>
    <row r="1181" spans="1:6" x14ac:dyDescent="0.25">
      <c r="A1181" s="6" t="s">
        <v>2361</v>
      </c>
      <c r="B1181" t="str">
        <f>VLOOKUP(INGRESO_MERCADERIA[[#This Row],[CODIGO]],STOCKSANLUIS[],2,FALSE)</f>
        <v>ALFOMBRA DE DRENAJE ANTIDESLIZANTE NEGRO-PRO-LITE- X ROLLO - 91 CMS X 6MTS - 184718</v>
      </c>
      <c r="C1181" s="51">
        <v>0</v>
      </c>
      <c r="D1181" s="1"/>
      <c r="E1181" s="1">
        <f>VLOOKUP(INGRESO_MERCADERIA[[#This Row],[CODIGO]],STOCKSANLUIS[],7,FALSE)</f>
        <v>0</v>
      </c>
      <c r="F1181" s="10"/>
    </row>
    <row r="1182" spans="1:6" x14ac:dyDescent="0.25">
      <c r="A1182" s="6" t="s">
        <v>2363</v>
      </c>
      <c r="B1182" t="str">
        <f>VLOOKUP(INGRESO_MERCADERIA[[#This Row],[CODIGO]],STOCKSANLUIS[],2,FALSE)</f>
        <v>ALFOMBRA ANTI FATIGA NEGRO- FEEL GOOD-60 X 91 CMS-184552</v>
      </c>
      <c r="C1182" s="51">
        <v>3</v>
      </c>
      <c r="D1182" s="1"/>
      <c r="E1182" s="1" t="str">
        <f>VLOOKUP(INGRESO_MERCADERIA[[#This Row],[CODIGO]],STOCKSANLUIS[],7,FALSE)</f>
        <v>A</v>
      </c>
      <c r="F1182" s="10"/>
    </row>
    <row r="1183" spans="1:6" x14ac:dyDescent="0.25">
      <c r="A1183" s="6" t="s">
        <v>2365</v>
      </c>
      <c r="B1183" t="str">
        <f>VLOOKUP(INGRESO_MERCADERIA[[#This Row],[CODIGO]],STOCKSANLUIS[],2,FALSE)</f>
        <v>PLATINA MAX BULLET  DE ACERO INOXIDABLE X 60 CMS-477302</v>
      </c>
      <c r="C1183" s="51">
        <v>0</v>
      </c>
      <c r="D1183" s="1"/>
      <c r="E1183" s="1">
        <f>VLOOKUP(INGRESO_MERCADERIA[[#This Row],[CODIGO]],STOCKSANLUIS[],7,FALSE)</f>
        <v>0</v>
      </c>
      <c r="F1183" s="10"/>
    </row>
    <row r="1184" spans="1:6" x14ac:dyDescent="0.25">
      <c r="A1184" s="6" t="s">
        <v>2367</v>
      </c>
      <c r="B1184" t="str">
        <f>VLOOKUP(INGRESO_MERCADERIA[[#This Row],[CODIGO]],STOCKSANLUIS[],2,FALSE)</f>
        <v>RESISTENCIAS TIPO TUBULAR EN ACERO INOXIDABLE MODELO VARILLA CON MEDIDAS:9.5 MM X 2.5 MTS DE LARGO CON TERMINAL CABLE DE 40 CM EN AMBOS EXTREMOS 2000W/240V</v>
      </c>
      <c r="C1184" s="51">
        <v>0</v>
      </c>
      <c r="D1184" s="1"/>
      <c r="E1184" s="1">
        <f>VLOOKUP(INGRESO_MERCADERIA[[#This Row],[CODIGO]],STOCKSANLUIS[],7,FALSE)</f>
        <v>0</v>
      </c>
      <c r="F1184" s="10"/>
    </row>
    <row r="1185" spans="1:6" x14ac:dyDescent="0.25">
      <c r="A1185" s="6" t="s">
        <v>2369</v>
      </c>
      <c r="B1185" t="str">
        <f>VLOOKUP(INGRESO_MERCADERIA[[#This Row],[CODIGO]],STOCKSANLUIS[],2,FALSE)</f>
        <v>RESISTENCIAS TIPO TUBULAR EN ACERO INOXIDABLE MODELO U CON MEDIDAS:9.5 MM X 5.25 MTS DE LARGO TOTAL CON TERMINAL CABLE DE 40 CM EN AMBOS EXTREMOS 3550W/240V</v>
      </c>
      <c r="C1185" s="51">
        <v>0</v>
      </c>
      <c r="D1185" s="1"/>
      <c r="E1185" s="1">
        <f>VLOOKUP(INGRESO_MERCADERIA[[#This Row],[CODIGO]],STOCKSANLUIS[],7,FALSE)</f>
        <v>0</v>
      </c>
      <c r="F1185" s="10"/>
    </row>
    <row r="1186" spans="1:6" x14ac:dyDescent="0.25">
      <c r="A1186" s="6" t="s">
        <v>2371</v>
      </c>
      <c r="B1186" t="str">
        <f>VLOOKUP(INGRESO_MERCADERIA[[#This Row],[CODIGO]],STOCKSANLUIS[],2,FALSE)</f>
        <v>VALVULA  S DANF EVR-10 DIA 1/2PULG R S/B - 032F8095</v>
      </c>
      <c r="C1186" s="51">
        <v>1</v>
      </c>
      <c r="D1186" s="1"/>
      <c r="E1186" s="1" t="str">
        <f>VLOOKUP(INGRESO_MERCADERIA[[#This Row],[CODIGO]],STOCKSANLUIS[],7,FALSE)</f>
        <v>A</v>
      </c>
      <c r="F1186" s="10"/>
    </row>
    <row r="1187" spans="1:6" x14ac:dyDescent="0.25">
      <c r="A1187" s="6" t="s">
        <v>2373</v>
      </c>
      <c r="B1187" t="str">
        <f>VLOOKUP(INGRESO_MERCADERIA[[#This Row],[CODIGO]],STOCKSANLUIS[],2,FALSE)</f>
        <v>CUERPO VALV TE5 1/2 X 7/8PULG SOLD ANG - 067B4010 </v>
      </c>
      <c r="C1187" s="51">
        <v>2</v>
      </c>
      <c r="D1187" s="1"/>
      <c r="E1187" s="1" t="str">
        <f>VLOOKUP(INGRESO_MERCADERIA[[#This Row],[CODIGO]],STOCKSANLUIS[],7,FALSE)</f>
        <v>A</v>
      </c>
      <c r="F1187" s="10"/>
    </row>
    <row r="1188" spans="1:6" x14ac:dyDescent="0.25">
      <c r="A1188" s="6" t="s">
        <v>2375</v>
      </c>
      <c r="B1188" t="str">
        <f>VLOOKUP(INGRESO_MERCADERIA[[#This Row],[CODIGO]],STOCKSANLUIS[],2,FALSE)</f>
        <v>ELEMENTO TERMOSTATICO TEX20 N.40/+10°C C/MOP +15°C - 067B3286</v>
      </c>
      <c r="C1188" s="51">
        <v>2</v>
      </c>
      <c r="D1188" s="1"/>
      <c r="E1188" s="1" t="str">
        <f>VLOOKUP(INGRESO_MERCADERIA[[#This Row],[CODIGO]],STOCKSANLUIS[],7,FALSE)</f>
        <v>A</v>
      </c>
      <c r="F1188" s="10"/>
    </row>
    <row r="1189" spans="1:6" x14ac:dyDescent="0.25">
      <c r="A1189" s="6" t="s">
        <v>2377</v>
      </c>
      <c r="B1189" t="str">
        <f>VLOOKUP(INGRESO_MERCADERIA[[#This Row],[CODIGO]],STOCKSANLUIS[],2,FALSE)</f>
        <v xml:space="preserve">MOTOVENTILADOR AXIAL EBM S4E350/G01 - 350MM - 220V MONOFÁSICO - 4 POLOS, CON REJILLA - FLUJO V REEMPLAZO DE S4E350-AO02-98                    </v>
      </c>
      <c r="C1189" s="51">
        <v>2</v>
      </c>
      <c r="D1189" s="1"/>
      <c r="E1189" s="1" t="str">
        <f>VLOOKUP(INGRESO_MERCADERIA[[#This Row],[CODIGO]],STOCKSANLUIS[],7,FALSE)</f>
        <v>C</v>
      </c>
      <c r="F1189" s="10"/>
    </row>
    <row r="1190" spans="1:6" x14ac:dyDescent="0.25">
      <c r="A1190" s="6" t="s">
        <v>2379</v>
      </c>
      <c r="B1190" t="str">
        <f>VLOOKUP(INGRESO_MERCADERIA[[#This Row],[CODIGO]],STOCKSANLUIS[],2,FALSE)</f>
        <v>EVAPORADOR MIPAL MI 110E  220V/1F/60HZ - BLANCO C/DESHIELO ELÉCTRICO - GS2E11002</v>
      </c>
      <c r="C1190" s="51">
        <v>0</v>
      </c>
      <c r="D1190" s="1"/>
      <c r="E1190" s="1">
        <f>VLOOKUP(INGRESO_MERCADERIA[[#This Row],[CODIGO]],STOCKSANLUIS[],7,FALSE)</f>
        <v>0</v>
      </c>
      <c r="F1190" s="10"/>
    </row>
    <row r="1191" spans="1:6" x14ac:dyDescent="0.25">
      <c r="A1191" s="6" t="s">
        <v>2381</v>
      </c>
      <c r="B1191" t="str">
        <f>VLOOKUP(INGRESO_MERCADERIA[[#This Row],[CODIGO]],STOCKSANLUIS[],2,FALSE)</f>
        <v>EVAPORADOR MIPAL HDL 064E 220-380-440V/3F/60HZ - BLANCO C/DESHIELO ELÉCTRICO</v>
      </c>
      <c r="C1191" s="51">
        <v>0</v>
      </c>
      <c r="D1191" s="1"/>
      <c r="E1191" s="1" t="str">
        <f>VLOOKUP(INGRESO_MERCADERIA[[#This Row],[CODIGO]],STOCKSANLUIS[],7,FALSE)</f>
        <v>B</v>
      </c>
      <c r="F1191" s="10"/>
    </row>
    <row r="1192" spans="1:6" x14ac:dyDescent="0.25">
      <c r="A1192" s="6" t="s">
        <v>2383</v>
      </c>
      <c r="B1192" t="str">
        <f>VLOOKUP(INGRESO_MERCADERIA[[#This Row],[CODIGO]],STOCKSANLUIS[],2,FALSE)</f>
        <v xml:space="preserve">AXF-300 VENTILADOR AXIAL 300MM 220V/1PH/60HZ 102W  1520RPM </v>
      </c>
      <c r="C1192" s="51">
        <v>0</v>
      </c>
      <c r="D1192" s="1"/>
      <c r="E1192" s="1">
        <f>VLOOKUP(INGRESO_MERCADERIA[[#This Row],[CODIGO]],STOCKSANLUIS[],7,FALSE)</f>
        <v>0</v>
      </c>
      <c r="F1192" s="10"/>
    </row>
    <row r="1193" spans="1:6" x14ac:dyDescent="0.25">
      <c r="A1193" s="6" t="s">
        <v>2385</v>
      </c>
      <c r="B1193" t="str">
        <f>VLOOKUP(INGRESO_MERCADERIA[[#This Row],[CODIGO]],STOCKSANLUIS[],2,FALSE)</f>
        <v>CILINDRO RECUPERADOR DE GAS REFRIGERANTE-30 LBS-WORTHINGTON</v>
      </c>
      <c r="C1193" s="51">
        <v>0</v>
      </c>
      <c r="D1193" s="1"/>
      <c r="E1193" s="1">
        <f>VLOOKUP(INGRESO_MERCADERIA[[#This Row],[CODIGO]],STOCKSANLUIS[],7,FALSE)</f>
        <v>0</v>
      </c>
      <c r="F1193" s="10"/>
    </row>
    <row r="1194" spans="1:6" x14ac:dyDescent="0.25">
      <c r="A1194" s="6" t="s">
        <v>2387</v>
      </c>
      <c r="B1194" t="str">
        <f>VLOOKUP(INGRESO_MERCADERIA[[#This Row],[CODIGO]],STOCKSANLUIS[],2,FALSE)</f>
        <v>CINTA DE ALUMINIO - 2" X 50 YDS - FASSON 0812</v>
      </c>
      <c r="C1194" s="51">
        <v>46</v>
      </c>
      <c r="D1194" s="1"/>
      <c r="E1194" s="1" t="str">
        <f>VLOOKUP(INGRESO_MERCADERIA[[#This Row],[CODIGO]],STOCKSANLUIS[],7,FALSE)</f>
        <v>C</v>
      </c>
      <c r="F1194" s="10"/>
    </row>
    <row r="1195" spans="1:6" x14ac:dyDescent="0.25">
      <c r="A1195" s="6" t="s">
        <v>2389</v>
      </c>
      <c r="B1195" t="str">
        <f>VLOOKUP(INGRESO_MERCADERIA[[#This Row],[CODIGO]],STOCKSANLUIS[],2,FALSE)</f>
        <v>SEPARADOR DE ACEITE DE 1 1/8 - APOS-55889 - APPLI PARTS</v>
      </c>
      <c r="C1195" s="51">
        <v>0</v>
      </c>
      <c r="D1195" s="1"/>
      <c r="E1195" s="1">
        <f>VLOOKUP(INGRESO_MERCADERIA[[#This Row],[CODIGO]],STOCKSANLUIS[],7,FALSE)</f>
        <v>0</v>
      </c>
      <c r="F1195" s="10"/>
    </row>
    <row r="1196" spans="1:6" x14ac:dyDescent="0.25">
      <c r="A1196" s="6" t="s">
        <v>2391</v>
      </c>
      <c r="B1196" t="str">
        <f>VLOOKUP(INGRESO_MERCADERIA[[#This Row],[CODIGO]],STOCKSANLUIS[],2,FALSE)</f>
        <v>SEPARADOR DE ACEITE DE 7/8 - APOS-55877 - APPLI PARTS</v>
      </c>
      <c r="C1196" s="51">
        <v>0</v>
      </c>
      <c r="D1196" s="1"/>
      <c r="E1196" s="1">
        <f>VLOOKUP(INGRESO_MERCADERIA[[#This Row],[CODIGO]],STOCKSANLUIS[],7,FALSE)</f>
        <v>0</v>
      </c>
      <c r="F1196" s="10"/>
    </row>
    <row r="1197" spans="1:6" x14ac:dyDescent="0.25">
      <c r="A1197" s="6" t="s">
        <v>2393</v>
      </c>
      <c r="B1197" t="str">
        <f>VLOOKUP(INGRESO_MERCADERIA[[#This Row],[CODIGO]],STOCKSANLUIS[],2,FALSE)</f>
        <v>DOBLADOR DE TUBO - 1/4",5/16",3/8" - QTB-3 - QUALITY</v>
      </c>
      <c r="C1197" s="51">
        <v>0</v>
      </c>
      <c r="D1197" s="1"/>
      <c r="E1197" s="1">
        <f>VLOOKUP(INGRESO_MERCADERIA[[#This Row],[CODIGO]],STOCKSANLUIS[],7,FALSE)</f>
        <v>0</v>
      </c>
      <c r="F1197" s="10"/>
    </row>
    <row r="1198" spans="1:6" x14ac:dyDescent="0.25">
      <c r="A1198" s="6" t="s">
        <v>2395</v>
      </c>
      <c r="B1198" t="str">
        <f>VLOOKUP(INGRESO_MERCADERIA[[#This Row],[CODIGO]],STOCKSANLUIS[],2,FALSE)</f>
        <v>MANOMETRO PARA R410A, R22, R404A - 800PSI - SIN GLICERINA - ALTA PRESION - QG-410H - QUALITY</v>
      </c>
      <c r="C1198" s="51">
        <v>2</v>
      </c>
      <c r="D1198" s="1"/>
      <c r="E1198" s="1" t="str">
        <f>VLOOKUP(INGRESO_MERCADERIA[[#This Row],[CODIGO]],STOCKSANLUIS[],7,FALSE)</f>
        <v>A</v>
      </c>
      <c r="F1198" s="10"/>
    </row>
    <row r="1199" spans="1:6" x14ac:dyDescent="0.25">
      <c r="A1199" s="6" t="s">
        <v>2397</v>
      </c>
      <c r="B1199" t="str">
        <f>VLOOKUP(INGRESO_MERCADERIA[[#This Row],[CODIGO]],STOCKSANLUIS[],2,FALSE)</f>
        <v>MANOMETRO PARA R410A, R22, R404A - 500PSI - SIN GLICERINA - BAJA PRESION - QG-410L - QUALITY</v>
      </c>
      <c r="C1199" s="51">
        <v>0</v>
      </c>
      <c r="D1199" s="1"/>
      <c r="E1199" s="1">
        <f>VLOOKUP(INGRESO_MERCADERIA[[#This Row],[CODIGO]],STOCKSANLUIS[],7,FALSE)</f>
        <v>0</v>
      </c>
      <c r="F1199" s="10"/>
    </row>
    <row r="1200" spans="1:6" x14ac:dyDescent="0.25">
      <c r="A1200" s="6" t="s">
        <v>2399</v>
      </c>
      <c r="B1200" t="str">
        <f>VLOOKUP(INGRESO_MERCADERIA[[#This Row],[CODIGO]],STOCKSANLUIS[],2,FALSE)</f>
        <v>MANIFOLD PARA R410A, R-22, R404A , R134A - CON MANGUERAS DE 60" - QM-460C - QUALITY</v>
      </c>
      <c r="C1200" s="51">
        <v>0</v>
      </c>
      <c r="D1200" s="1"/>
      <c r="E1200" s="1">
        <f>VLOOKUP(INGRESO_MERCADERIA[[#This Row],[CODIGO]],STOCKSANLUIS[],7,FALSE)</f>
        <v>0</v>
      </c>
      <c r="F1200" s="10"/>
    </row>
    <row r="1201" spans="1:6" x14ac:dyDescent="0.25">
      <c r="A1201" s="6" t="s">
        <v>2401</v>
      </c>
      <c r="B1201" t="str">
        <f>VLOOKUP(INGRESO_MERCADERIA[[#This Row],[CODIGO]],STOCKSANLUIS[],2,FALSE)</f>
        <v>RESISTENCIA MODELO VARILLA EN ACERO INOXIDABLE DE 6.3MM  X 2.95 MT CON TERMINAL CABLE 40 CM 1400W/440V</v>
      </c>
      <c r="C1201" s="51">
        <v>0</v>
      </c>
      <c r="D1201" s="1"/>
      <c r="E1201" s="1">
        <f>VLOOKUP(INGRESO_MERCADERIA[[#This Row],[CODIGO]],STOCKSANLUIS[],7,FALSE)</f>
        <v>0</v>
      </c>
      <c r="F1201" s="10"/>
    </row>
    <row r="1202" spans="1:6" x14ac:dyDescent="0.25">
      <c r="A1202" s="6" t="s">
        <v>2403</v>
      </c>
      <c r="B1202" t="str">
        <f>VLOOKUP(INGRESO_MERCADERIA[[#This Row],[CODIGO]],STOCKSANLUIS[],2,FALSE)</f>
        <v>COMPRESOR MANEUROP - MT36-3VI - 3.0HP - 220V/3F - R22 - DANFOSS.</v>
      </c>
      <c r="C1202" s="51">
        <v>0</v>
      </c>
      <c r="D1202" s="1"/>
      <c r="E1202" s="1">
        <f>VLOOKUP(INGRESO_MERCADERIA[[#This Row],[CODIGO]],STOCKSANLUIS[],7,FALSE)</f>
        <v>0</v>
      </c>
      <c r="F1202" s="10"/>
    </row>
    <row r="1203" spans="1:6" x14ac:dyDescent="0.25">
      <c r="A1203" s="6" t="s">
        <v>2405</v>
      </c>
      <c r="B1203" t="str">
        <f>VLOOKUP(INGRESO_MERCADERIA[[#This Row],[CODIGO]],STOCKSANLUIS[],2,FALSE)</f>
        <v xml:space="preserve">LIMPIADOR PARA CONDENSADOR - TP-8-R+ - TRADE PRO </v>
      </c>
      <c r="C1203" s="51">
        <v>0</v>
      </c>
      <c r="D1203" s="1"/>
      <c r="E1203" s="1">
        <f>VLOOKUP(INGRESO_MERCADERIA[[#This Row],[CODIGO]],STOCKSANLUIS[],7,FALSE)</f>
        <v>0</v>
      </c>
      <c r="F1203" s="10"/>
    </row>
    <row r="1204" spans="1:6" x14ac:dyDescent="0.25">
      <c r="A1204" s="6" t="s">
        <v>2407</v>
      </c>
      <c r="B1204" t="str">
        <f>VLOOKUP(INGRESO_MERCADERIA[[#This Row],[CODIGO]],STOCKSANLUIS[],2,FALSE)</f>
        <v>EQUIPO DE 24000 BTUH DE ALTA EFICIENCIA,  SEER 16, GREE, TECNOLOGÍA INVERTER - R410 / GWC24QE-D3DNA6F/I - GWC24QE-D3DNA6F/I(LC)</v>
      </c>
      <c r="C1204" s="51">
        <v>0</v>
      </c>
      <c r="D1204" s="1"/>
      <c r="E1204" s="1">
        <f>VLOOKUP(INGRESO_MERCADERIA[[#This Row],[CODIGO]],STOCKSANLUIS[],7,FALSE)</f>
        <v>0</v>
      </c>
      <c r="F1204" s="10"/>
    </row>
    <row r="1205" spans="1:6" x14ac:dyDescent="0.25">
      <c r="A1205" s="6" t="s">
        <v>2409</v>
      </c>
      <c r="B1205" t="str">
        <f>VLOOKUP(INGRESO_MERCADERIA[[#This Row],[CODIGO]],STOCKSANLUIS[],2,FALSE)</f>
        <v>ORIFICIO 12 PARA  TES55  067G2707</v>
      </c>
      <c r="C1205" s="51">
        <v>0</v>
      </c>
      <c r="D1205" s="1"/>
      <c r="E1205" s="1">
        <f>VLOOKUP(INGRESO_MERCADERIA[[#This Row],[CODIGO]],STOCKSANLUIS[],7,FALSE)</f>
        <v>0</v>
      </c>
      <c r="F1205" s="10"/>
    </row>
    <row r="1206" spans="1:6" x14ac:dyDescent="0.25">
      <c r="A1206" s="6" t="s">
        <v>2411</v>
      </c>
      <c r="B1206" t="str">
        <f>VLOOKUP(INGRESO_MERCADERIA[[#This Row],[CODIGO]],STOCKSANLUIS[],2,FALSE)</f>
        <v>ELEMENTO TERMOSTATICO TES55  N-40/+10°C S/MOP - 067G3302</v>
      </c>
      <c r="C1206" s="51">
        <v>0</v>
      </c>
      <c r="D1206" s="1"/>
      <c r="E1206" s="1">
        <f>VLOOKUP(INGRESO_MERCADERIA[[#This Row],[CODIGO]],STOCKSANLUIS[],7,FALSE)</f>
        <v>0</v>
      </c>
      <c r="F1206" s="10"/>
    </row>
    <row r="1207" spans="1:6" x14ac:dyDescent="0.25">
      <c r="A1207" s="6" t="s">
        <v>2413</v>
      </c>
      <c r="B1207" t="str">
        <f>VLOOKUP(INGRESO_MERCADERIA[[#This Row],[CODIGO]],STOCKSANLUIS[],2,FALSE)</f>
        <v>CUERPO VALV TE55 1 1/8 X 1 3/8PULG SOLD ANG -067G4004</v>
      </c>
      <c r="C1207" s="51">
        <v>0</v>
      </c>
      <c r="D1207" s="1"/>
      <c r="E1207" s="1">
        <f>VLOOKUP(INGRESO_MERCADERIA[[#This Row],[CODIGO]],STOCKSANLUIS[],7,FALSE)</f>
        <v>0</v>
      </c>
      <c r="F1207" s="10"/>
    </row>
    <row r="1208" spans="1:6" x14ac:dyDescent="0.25">
      <c r="A1208" s="6" t="s">
        <v>2415</v>
      </c>
      <c r="B1208" t="str">
        <f>VLOOKUP(INGRESO_MERCADERIA[[#This Row],[CODIGO]],STOCKSANLUIS[],2,FALSE)</f>
        <v>GAS REFRIGERANTE R-507 KRAFTMAM  X 11.35 KG</v>
      </c>
      <c r="C1208" s="51">
        <v>0</v>
      </c>
      <c r="D1208" s="1"/>
      <c r="E1208" s="1">
        <f>VLOOKUP(INGRESO_MERCADERIA[[#This Row],[CODIGO]],STOCKSANLUIS[],7,FALSE)</f>
        <v>0</v>
      </c>
      <c r="F1208" s="10"/>
    </row>
    <row r="1209" spans="1:6" x14ac:dyDescent="0.25">
      <c r="A1209" s="6" t="s">
        <v>2417</v>
      </c>
      <c r="B1209" t="str">
        <f>VLOOKUP(INGRESO_MERCADERIA[[#This Row],[CODIGO]],STOCKSANLUIS[],2,FALSE)</f>
        <v>BUJE DEL BANCADA - 55 X 50 X 40 PARA COMPRESOR OCTAGONC4 - CLAPR000301</v>
      </c>
      <c r="C1209" s="51">
        <v>0</v>
      </c>
      <c r="D1209" s="1"/>
      <c r="E1209" s="1">
        <f>VLOOKUP(INGRESO_MERCADERIA[[#This Row],[CODIGO]],STOCKSANLUIS[],7,FALSE)</f>
        <v>0</v>
      </c>
      <c r="F1209" s="10"/>
    </row>
    <row r="1210" spans="1:6" x14ac:dyDescent="0.25">
      <c r="A1210" s="6" t="s">
        <v>2419</v>
      </c>
      <c r="B1210" t="str">
        <f>VLOOKUP(INGRESO_MERCADERIA[[#This Row],[CODIGO]],STOCKSANLUIS[],2,FALSE)</f>
        <v xml:space="preserve">CJ BIELA PISTÓN CON ANILLOS DERECHO - 070 4NE(S)  -EIJPR002701                                     </v>
      </c>
      <c r="C1210" s="51">
        <v>0</v>
      </c>
      <c r="D1210" s="1"/>
      <c r="E1210" s="1">
        <f>VLOOKUP(INGRESO_MERCADERIA[[#This Row],[CODIGO]],STOCKSANLUIS[],7,FALSE)</f>
        <v>0</v>
      </c>
      <c r="F1210" s="10"/>
    </row>
    <row r="1211" spans="1:6" x14ac:dyDescent="0.25">
      <c r="A1211" s="6" t="s">
        <v>2421</v>
      </c>
      <c r="B1211" t="str">
        <f>VLOOKUP(INGRESO_MERCADERIA[[#This Row],[CODIGO]],STOCKSANLUIS[],2,FALSE)</f>
        <v xml:space="preserve">CJ BIELA PISTÓN CON ANILLOS IZQUIERDO - 070 4NE(S) - EIJPR002702                                    </v>
      </c>
      <c r="C1211" s="51">
        <v>0</v>
      </c>
      <c r="D1211" s="1"/>
      <c r="E1211" s="1">
        <f>VLOOKUP(INGRESO_MERCADERIA[[#This Row],[CODIGO]],STOCKSANLUIS[],7,FALSE)</f>
        <v>0</v>
      </c>
      <c r="F1211" s="10"/>
    </row>
    <row r="1212" spans="1:6" x14ac:dyDescent="0.25">
      <c r="A1212" s="6" t="s">
        <v>2423</v>
      </c>
      <c r="B1212" t="str">
        <f>VLOOKUP(INGRESO_MERCADERIA[[#This Row],[CODIGO]],STOCKSANLUIS[],2,FALSE)</f>
        <v xml:space="preserve">CJ JUNTAS - 4NCS-12.2 /4NES-12Y/14 - CLGPR014102                                                    </v>
      </c>
      <c r="C1212" s="51">
        <v>0</v>
      </c>
      <c r="D1212" s="1"/>
      <c r="E1212" s="1">
        <f>VLOOKUP(INGRESO_MERCADERIA[[#This Row],[CODIGO]],STOCKSANLUIS[],7,FALSE)</f>
        <v>0</v>
      </c>
      <c r="F1212" s="10"/>
    </row>
    <row r="1213" spans="1:6" x14ac:dyDescent="0.25">
      <c r="A1213" s="6" t="s">
        <v>2425</v>
      </c>
      <c r="B1213" t="str">
        <f>VLOOKUP(INGRESO_MERCADERIA[[#This Row],[CODIGO]],STOCKSANLUIS[],2,FALSE)</f>
        <v xml:space="preserve">CJ PLATO DE VÁLVULAS - 070 4NC(S) ANTIGO - CLGPR005301                                              </v>
      </c>
      <c r="C1213" s="51">
        <v>0</v>
      </c>
      <c r="D1213" s="1"/>
      <c r="E1213" s="1">
        <f>VLOOKUP(INGRESO_MERCADERIA[[#This Row],[CODIGO]],STOCKSANLUIS[],7,FALSE)</f>
        <v>0</v>
      </c>
      <c r="F1213" s="10"/>
    </row>
    <row r="1214" spans="1:6" x14ac:dyDescent="0.25">
      <c r="A1214" s="6" t="s">
        <v>2427</v>
      </c>
      <c r="B1214" t="str">
        <f>VLOOKUP(INGRESO_MERCADERIA[[#This Row],[CODIGO]],STOCKSANLUIS[],2,FALSE)</f>
        <v>TERMOMETRO DIGITAL TI-44 EW PLUS - VER.01 - 115 /220 VAC - FULL GAUGE - WHITE</v>
      </c>
      <c r="C1214" s="51">
        <v>10</v>
      </c>
      <c r="D1214" s="1"/>
      <c r="E1214" s="1" t="str">
        <f>VLOOKUP(INGRESO_MERCADERIA[[#This Row],[CODIGO]],STOCKSANLUIS[],7,FALSE)</f>
        <v>C</v>
      </c>
      <c r="F1214" s="10"/>
    </row>
    <row r="1215" spans="1:6" x14ac:dyDescent="0.25">
      <c r="A1215" s="6" t="s">
        <v>2429</v>
      </c>
      <c r="B1215" t="str">
        <f>VLOOKUP(INGRESO_MERCADERIA[[#This Row],[CODIGO]],STOCKSANLUIS[],2,FALSE)</f>
        <v>CONTROLADOR DE TEMPERATURA DIGITAL MT-444 E FIT C/CONTROL DE LAMPARA - VER.01 - 115/220 VAC - FULL GAUGE</v>
      </c>
      <c r="C1215" s="51">
        <v>0</v>
      </c>
      <c r="D1215" s="1"/>
      <c r="E1215" s="1">
        <f>VLOOKUP(INGRESO_MERCADERIA[[#This Row],[CODIGO]],STOCKSANLUIS[],7,FALSE)</f>
        <v>0</v>
      </c>
      <c r="F1215" s="10"/>
    </row>
    <row r="1216" spans="1:6" x14ac:dyDescent="0.25">
      <c r="A1216" s="6" t="s">
        <v>2431</v>
      </c>
      <c r="B1216" t="str">
        <f>VLOOKUP(INGRESO_MERCADERIA[[#This Row],[CODIGO]],STOCKSANLUIS[],2,FALSE)</f>
        <v>CONTROLADOR DIGITAL DE PRESIÓN PCT-410 EW PLUS - VER.05 - 90-220 VAC - FULL GAUGE (INCLUYE TRANSFORMADOR) - WHITE</v>
      </c>
      <c r="C1216" s="51">
        <v>3</v>
      </c>
      <c r="D1216" s="1"/>
      <c r="E1216" s="1" t="str">
        <f>VLOOKUP(INGRESO_MERCADERIA[[#This Row],[CODIGO]],STOCKSANLUIS[],7,FALSE)</f>
        <v>C</v>
      </c>
      <c r="F1216" s="10"/>
    </row>
    <row r="1217" spans="1:6" x14ac:dyDescent="0.25">
      <c r="A1217" s="6" t="s">
        <v>2433</v>
      </c>
      <c r="B1217" t="str">
        <f>VLOOKUP(INGRESO_MERCADERIA[[#This Row],[CODIGO]],STOCKSANLUIS[],2,FALSE)</f>
        <v>COMPRESOR MANEUROP MT100HS3DVE  220V/3F/60HZ R-22    </v>
      </c>
      <c r="C1217" s="51">
        <v>0</v>
      </c>
      <c r="D1217" s="1"/>
      <c r="E1217" s="1">
        <f>VLOOKUP(INGRESO_MERCADERIA[[#This Row],[CODIGO]],STOCKSANLUIS[],7,FALSE)</f>
        <v>0</v>
      </c>
      <c r="F1217" s="10"/>
    </row>
    <row r="1218" spans="1:6" x14ac:dyDescent="0.25">
      <c r="A1218" s="6" t="s">
        <v>2435</v>
      </c>
      <c r="B1218" t="str">
        <f>VLOOKUP(INGRESO_MERCADERIA[[#This Row],[CODIGO]],STOCKSANLUIS[],2,FALSE)</f>
        <v>GAS REFRIGERANTE FREON R-22 - 13.62 KG - USA - CHEMOURS</v>
      </c>
      <c r="C1218" s="51">
        <v>0</v>
      </c>
      <c r="D1218" s="1"/>
      <c r="E1218" s="1">
        <f>VLOOKUP(INGRESO_MERCADERIA[[#This Row],[CODIGO]],STOCKSANLUIS[],7,FALSE)</f>
        <v>0</v>
      </c>
      <c r="F1218" s="10"/>
    </row>
    <row r="1219" spans="1:6" x14ac:dyDescent="0.25">
      <c r="A1219" s="6" t="s">
        <v>2437</v>
      </c>
      <c r="B1219" t="str">
        <f>VLOOKUP(INGRESO_MERCADERIA[[#This Row],[CODIGO]],STOCKSANLUIS[],2,FALSE)</f>
        <v>COMP. MT64 3 X 380V, 60HZ  ---  MT64-9VM</v>
      </c>
      <c r="C1219" s="51">
        <v>0</v>
      </c>
      <c r="D1219" s="1"/>
      <c r="E1219" s="1">
        <f>VLOOKUP(INGRESO_MERCADERIA[[#This Row],[CODIGO]],STOCKSANLUIS[],7,FALSE)</f>
        <v>0</v>
      </c>
      <c r="F1219" s="10"/>
    </row>
    <row r="1220" spans="1:6" x14ac:dyDescent="0.25">
      <c r="A1220" s="6" t="s">
        <v>2439</v>
      </c>
      <c r="B1220" t="str">
        <f>VLOOKUP(INGRESO_MERCADERIA[[#This Row],[CODIGO]],STOCKSANLUIS[],2,FALSE)</f>
        <v>GAS REFRIGERANTE R-407C X 11.3 KG - AMUCOOL</v>
      </c>
      <c r="C1220" s="51">
        <v>0</v>
      </c>
      <c r="D1220" s="1"/>
      <c r="E1220" s="1">
        <f>VLOOKUP(INGRESO_MERCADERIA[[#This Row],[CODIGO]],STOCKSANLUIS[],7,FALSE)</f>
        <v>0</v>
      </c>
      <c r="F1220" s="10"/>
    </row>
    <row r="1221" spans="1:6" x14ac:dyDescent="0.25">
      <c r="A1221" s="6" t="s">
        <v>2441</v>
      </c>
      <c r="B1221" t="str">
        <f>VLOOKUP(INGRESO_MERCADERIA[[#This Row],[CODIGO]],STOCKSANLUIS[],2,FALSE)</f>
        <v>CONTROL REMOTO GREE-UNIVERSAL -PISO TECHO &amp; MINI SPLIT</v>
      </c>
      <c r="C1221" s="51">
        <v>0</v>
      </c>
      <c r="D1221" s="1"/>
      <c r="E1221" s="1">
        <f>VLOOKUP(INGRESO_MERCADERIA[[#This Row],[CODIGO]],STOCKSANLUIS[],7,FALSE)</f>
        <v>0</v>
      </c>
      <c r="F1221" s="10"/>
    </row>
    <row r="1222" spans="1:6" x14ac:dyDescent="0.25">
      <c r="A1222" s="6" t="s">
        <v>2443</v>
      </c>
      <c r="B1222" t="str">
        <f>VLOOKUP(INGRESO_MERCADERIA[[#This Row],[CODIGO]],STOCKSANLUIS[],2,FALSE)</f>
        <v>COMPRESOR  MANEUROP MT80HP3CVE (REEMPLAZA AL MT80-3VI) 7.0HP 220V/3F R22</v>
      </c>
      <c r="C1222" s="51">
        <v>0</v>
      </c>
      <c r="D1222" s="1"/>
      <c r="E1222" s="1">
        <f>VLOOKUP(INGRESO_MERCADERIA[[#This Row],[CODIGO]],STOCKSANLUIS[],7,FALSE)</f>
        <v>0</v>
      </c>
      <c r="F1222" s="10"/>
    </row>
    <row r="1223" spans="1:6" x14ac:dyDescent="0.25">
      <c r="A1223" s="6" t="s">
        <v>2445</v>
      </c>
      <c r="B1223" t="str">
        <f>VLOOKUP(INGRESO_MERCADERIA[[#This Row],[CODIGO]],STOCKSANLUIS[],2,FALSE)</f>
        <v>COMPRESOR SCROLL SZ120 10T 220V/3F R407C</v>
      </c>
      <c r="C1223" s="51">
        <v>0</v>
      </c>
      <c r="D1223" s="1"/>
      <c r="E1223" s="1">
        <f>VLOOKUP(INGRESO_MERCADERIA[[#This Row],[CODIGO]],STOCKSANLUIS[],7,FALSE)</f>
        <v>0</v>
      </c>
      <c r="F1223" s="10"/>
    </row>
    <row r="1224" spans="1:6" x14ac:dyDescent="0.25">
      <c r="A1224" s="6" t="s">
        <v>2447</v>
      </c>
      <c r="B1224" t="str">
        <f>VLOOKUP(INGRESO_MERCADERIA[[#This Row],[CODIGO]],STOCKSANLUIS[],2,FALSE)</f>
        <v>VALVULA DE CIERRE - SVA-S 32 A VALV PASO ANG C/M 1 1/4PULG - 148B5520 </v>
      </c>
      <c r="C1224" s="51">
        <v>0</v>
      </c>
      <c r="D1224" s="1"/>
      <c r="E1224" s="1">
        <f>VLOOKUP(INGRESO_MERCADERIA[[#This Row],[CODIGO]],STOCKSANLUIS[],7,FALSE)</f>
        <v>0</v>
      </c>
      <c r="F1224" s="10"/>
    </row>
    <row r="1225" spans="1:6" x14ac:dyDescent="0.25">
      <c r="A1225" s="6" t="s">
        <v>2449</v>
      </c>
      <c r="B1225" t="str">
        <f>VLOOKUP(INGRESO_MERCADERIA[[#This Row],[CODIGO]],STOCKSANLUIS[],2,FALSE)</f>
        <v>CAPACITOR DE 35 MFD X 370 - 440 VAC - 35-4D - QUALITY</v>
      </c>
      <c r="C1225" s="51">
        <v>27</v>
      </c>
      <c r="D1225" s="1"/>
      <c r="E1225" s="1" t="str">
        <f>VLOOKUP(INGRESO_MERCADERIA[[#This Row],[CODIGO]],STOCKSANLUIS[],7,FALSE)</f>
        <v>A</v>
      </c>
      <c r="F1225" s="10"/>
    </row>
    <row r="1226" spans="1:6" x14ac:dyDescent="0.25">
      <c r="A1226" s="6" t="s">
        <v>2451</v>
      </c>
      <c r="B1226" t="str">
        <f>VLOOKUP(INGRESO_MERCADERIA[[#This Row],[CODIGO]],STOCKSANLUIS[],2,FALSE)</f>
        <v>SOPORTE PARA CONDENSADOR DE 12 Y 18BTU - QBR-15.5-QUALITY-15-1/2"</v>
      </c>
      <c r="C1226" s="51">
        <v>0</v>
      </c>
      <c r="D1226" s="1"/>
      <c r="E1226" s="1">
        <f>VLOOKUP(INGRESO_MERCADERIA[[#This Row],[CODIGO]],STOCKSANLUIS[],7,FALSE)</f>
        <v>0</v>
      </c>
      <c r="F1226" s="10"/>
    </row>
    <row r="1227" spans="1:6" x14ac:dyDescent="0.25">
      <c r="A1227" s="6" t="s">
        <v>2453</v>
      </c>
      <c r="B1227" t="str">
        <f>VLOOKUP(INGRESO_MERCADERIA[[#This Row],[CODIGO]],STOCKSANLUIS[],2,FALSE)</f>
        <v>SOPORTE PARA CONDENSADOR DE 24BTU - QBR-19.5 -QUALITY-19-1/2"</v>
      </c>
      <c r="C1227" s="51">
        <v>0</v>
      </c>
      <c r="D1227" s="1"/>
      <c r="E1227" s="1">
        <f>VLOOKUP(INGRESO_MERCADERIA[[#This Row],[CODIGO]],STOCKSANLUIS[],7,FALSE)</f>
        <v>0</v>
      </c>
      <c r="F1227" s="10"/>
    </row>
    <row r="1228" spans="1:6" x14ac:dyDescent="0.25">
      <c r="A1228" s="6" t="s">
        <v>2455</v>
      </c>
      <c r="B1228" t="str">
        <f>VLOOKUP(INGRESO_MERCADERIA[[#This Row],[CODIGO]],STOCKSANLUIS[],2,FALSE)</f>
        <v>POLAR TRANSPARENT LIGHT BLUE(LOW TEMPT GRADE WITH NYLON REINFORCED)  - 200MMX2MMX50M NYLON REINFORCED - HD101</v>
      </c>
      <c r="C1228" s="51">
        <v>0</v>
      </c>
      <c r="D1228" s="1"/>
      <c r="E1228" s="1">
        <f>VLOOKUP(INGRESO_MERCADERIA[[#This Row],[CODIGO]],STOCKSANLUIS[],7,FALSE)</f>
        <v>0</v>
      </c>
      <c r="F1228" s="10"/>
    </row>
    <row r="1229" spans="1:6" x14ac:dyDescent="0.25">
      <c r="A1229" s="6" t="s">
        <v>2458</v>
      </c>
      <c r="B1229" t="str">
        <f>VLOOKUP(INGRESO_MERCADERIA[[#This Row],[CODIGO]],STOCKSANLUIS[],2,FALSE)</f>
        <v>ORIFICIO #-0.5 PARA TE-5, 067B2788</v>
      </c>
      <c r="C1229" s="51">
        <v>1</v>
      </c>
      <c r="D1229" s="1"/>
      <c r="E1229" s="1" t="str">
        <f>VLOOKUP(INGRESO_MERCADERIA[[#This Row],[CODIGO]],STOCKSANLUIS[],7,FALSE)</f>
        <v>A</v>
      </c>
      <c r="F1229" s="10"/>
    </row>
    <row r="1230" spans="1:6" x14ac:dyDescent="0.25">
      <c r="A1230" s="6" t="s">
        <v>2460</v>
      </c>
      <c r="B1230" t="str">
        <f>VLOOKUP(INGRESO_MERCADERIA[[#This Row],[CODIGO]],STOCKSANLUIS[],2,FALSE)</f>
        <v>COMPRESOR HERMÉTICO HBP/MBP MANEUROP MT19  220V/3F/60HZ PARA R-22</v>
      </c>
      <c r="C1230" s="51">
        <v>0</v>
      </c>
      <c r="D1230" s="1"/>
      <c r="E1230" s="1">
        <f>VLOOKUP(INGRESO_MERCADERIA[[#This Row],[CODIGO]],STOCKSANLUIS[],7,FALSE)</f>
        <v>0</v>
      </c>
      <c r="F1230" s="10"/>
    </row>
    <row r="1231" spans="1:6" x14ac:dyDescent="0.25">
      <c r="A1231" s="6" t="s">
        <v>2462</v>
      </c>
      <c r="B1231" t="str">
        <f>VLOOKUP(INGRESO_MERCADERIA[[#This Row],[CODIGO]],STOCKSANLUIS[],2,FALSE)</f>
        <v>GAS REFRIGERANTE FREON R-134A - 13.62 KG - USA - CHEMOURS</v>
      </c>
      <c r="C1231" s="51">
        <v>0</v>
      </c>
      <c r="D1231" s="1"/>
      <c r="E1231" s="1">
        <f>VLOOKUP(INGRESO_MERCADERIA[[#This Row],[CODIGO]],STOCKSANLUIS[],7,FALSE)</f>
        <v>0</v>
      </c>
      <c r="F1231" s="10"/>
    </row>
    <row r="1232" spans="1:6" x14ac:dyDescent="0.25">
      <c r="A1232" s="6" t="s">
        <v>2464</v>
      </c>
      <c r="B1232" t="str">
        <f>VLOOKUP(INGRESO_MERCADERIA[[#This Row],[CODIGO]],STOCKSANLUIS[],2,FALSE)</f>
        <v>GAS REFRIGERANTE R-422D ( FREON MO29 ) X 11.35 KG -REEMPLAZO DEL R-22 - CHEMOURS</v>
      </c>
      <c r="C1232" s="51">
        <v>9</v>
      </c>
      <c r="D1232" s="1"/>
      <c r="E1232" s="1" t="str">
        <f>VLOOKUP(INGRESO_MERCADERIA[[#This Row],[CODIGO]],STOCKSANLUIS[],7,FALSE)</f>
        <v>C</v>
      </c>
      <c r="F1232" s="10"/>
    </row>
    <row r="1233" spans="1:6" x14ac:dyDescent="0.25">
      <c r="A1233" s="6" t="s">
        <v>2466</v>
      </c>
      <c r="B1233" t="str">
        <f>VLOOKUP(INGRESO_MERCADERIA[[#This Row],[CODIGO]],STOCKSANLUIS[],2,FALSE)</f>
        <v>LIMPIADOR PARA EVAPORADOR - EVAP POWR-C - 1GALON - NU CALGON</v>
      </c>
      <c r="C1233" s="51">
        <v>31</v>
      </c>
      <c r="D1233" s="1"/>
      <c r="E1233" s="1" t="str">
        <f>VLOOKUP(INGRESO_MERCADERIA[[#This Row],[CODIGO]],STOCKSANLUIS[],7,FALSE)</f>
        <v>C</v>
      </c>
      <c r="F1233" s="10"/>
    </row>
    <row r="1234" spans="1:6" x14ac:dyDescent="0.25">
      <c r="A1234" s="6" t="s">
        <v>2468</v>
      </c>
      <c r="B1234" t="str">
        <f>VLOOKUP(INGRESO_MERCADERIA[[#This Row],[CODIGO]],STOCKSANLUIS[],2,FALSE)</f>
        <v>PANEL POLIURETANO MASTER-FRIGO PUR ST150MM X 11.90MT DE LARGO X 1.00MT DE ANCHO</v>
      </c>
      <c r="C1234" s="51">
        <v>0</v>
      </c>
      <c r="D1234" s="1"/>
      <c r="E1234" s="1">
        <f>VLOOKUP(INGRESO_MERCADERIA[[#This Row],[CODIGO]],STOCKSANLUIS[],7,FALSE)</f>
        <v>0</v>
      </c>
      <c r="F1234" s="10"/>
    </row>
    <row r="1235" spans="1:6" x14ac:dyDescent="0.25">
      <c r="A1235" s="6" t="s">
        <v>2470</v>
      </c>
      <c r="B1235" t="str">
        <f>VLOOKUP(INGRESO_MERCADERIA[[#This Row],[CODIGO]],STOCKSANLUIS[],2,FALSE)</f>
        <v xml:space="preserve">METROS PERFIL ZOCALO MOD. 293 (9002)P/PISO,  4MTS </v>
      </c>
      <c r="C1235" s="51">
        <v>0</v>
      </c>
      <c r="D1235" s="1"/>
      <c r="E1235" s="1">
        <f>VLOOKUP(INGRESO_MERCADERIA[[#This Row],[CODIGO]],STOCKSANLUIS[],7,FALSE)</f>
        <v>0</v>
      </c>
      <c r="F1235" s="10"/>
    </row>
    <row r="1236" spans="1:6" x14ac:dyDescent="0.25">
      <c r="A1236" s="6" t="s">
        <v>2472</v>
      </c>
      <c r="B1236" t="str">
        <f>VLOOKUP(INGRESO_MERCADERIA[[#This Row],[CODIGO]],STOCKSANLUIS[],2,FALSE)</f>
        <v>UNIÓN ANGULAR INTERIOR P/ ZÓCALO INFERIOR 296 I FI02816 - CAFF</v>
      </c>
      <c r="C1236" s="51">
        <v>0</v>
      </c>
      <c r="D1236" s="1"/>
      <c r="E1236" s="1" t="str">
        <f>VLOOKUP(INGRESO_MERCADERIA[[#This Row],[CODIGO]],STOCKSANLUIS[],7,FALSE)</f>
        <v>C</v>
      </c>
      <c r="F1236" s="10"/>
    </row>
    <row r="1237" spans="1:6" x14ac:dyDescent="0.25">
      <c r="A1237" s="6" t="s">
        <v>2474</v>
      </c>
      <c r="B1237" t="str">
        <f>VLOOKUP(INGRESO_MERCADERIA[[#This Row],[CODIGO]],STOCKSANLUIS[],2,FALSE)</f>
        <v>COMPRESOR HERMETICO DANFOSS MTZ64 - 5.5HP - 220V/3F/60HZ -R-134A/404A/507A/407C (NO INC. VALV. V07/V04 Y RESIST. DE CARTER)</v>
      </c>
      <c r="C1237" s="51">
        <v>0</v>
      </c>
      <c r="D1237" s="1"/>
      <c r="E1237" s="1" t="str">
        <f>VLOOKUP(INGRESO_MERCADERIA[[#This Row],[CODIGO]],STOCKSANLUIS[],7,FALSE)</f>
        <v>B</v>
      </c>
      <c r="F1237" s="10"/>
    </row>
    <row r="1238" spans="1:6" x14ac:dyDescent="0.25">
      <c r="A1238" s="6" t="s">
        <v>2476</v>
      </c>
      <c r="B1238" t="str">
        <f>VLOOKUP(INGRESO_MERCADERIA[[#This Row],[CODIGO]],STOCKSANLUIS[],2,FALSE)</f>
        <v>EVAPORADOR MIPAL MI 018E  220V/1F/60HZ - BLANCO C/DESHIELO ELÉCTRICO - GS2E01802</v>
      </c>
      <c r="C1238" s="51">
        <v>0</v>
      </c>
      <c r="D1238" s="1"/>
      <c r="E1238" s="1" t="str">
        <f>VLOOKUP(INGRESO_MERCADERIA[[#This Row],[CODIGO]],STOCKSANLUIS[],7,FALSE)</f>
        <v>B</v>
      </c>
      <c r="F1238" s="10"/>
    </row>
    <row r="1239" spans="1:6" x14ac:dyDescent="0.25">
      <c r="A1239" s="6" t="s">
        <v>2478</v>
      </c>
      <c r="B1239" t="str">
        <f>VLOOKUP(INGRESO_MERCADERIA[[#This Row],[CODIGO]],STOCKSANLUIS[],2,FALSE)</f>
        <v>MOTOR ELÉCTRICO DE 16/65W - 220V/1PH/60HZ PARA MIGS2</v>
      </c>
      <c r="C1239" s="51">
        <v>0</v>
      </c>
      <c r="D1239" s="1"/>
      <c r="E1239" s="1">
        <f>VLOOKUP(INGRESO_MERCADERIA[[#This Row],[CODIGO]],STOCKSANLUIS[],7,FALSE)</f>
        <v>0</v>
      </c>
      <c r="F1239" s="10"/>
    </row>
    <row r="1240" spans="1:6" x14ac:dyDescent="0.25">
      <c r="A1240" s="6" t="s">
        <v>2480</v>
      </c>
      <c r="B1240" t="str">
        <f>VLOOKUP(INGRESO_MERCADERIA[[#This Row],[CODIGO]],STOCKSANLUIS[],2,FALSE)</f>
        <v>REJILLA DE PLÁSTICO PARA MI</v>
      </c>
      <c r="C1240" s="51">
        <v>0</v>
      </c>
      <c r="D1240" s="1"/>
      <c r="E1240" s="1">
        <f>VLOOKUP(INGRESO_MERCADERIA[[#This Row],[CODIGO]],STOCKSANLUIS[],7,FALSE)</f>
        <v>0</v>
      </c>
      <c r="F1240" s="10"/>
    </row>
    <row r="1241" spans="1:6" x14ac:dyDescent="0.25">
      <c r="A1241" s="6" t="s">
        <v>2482</v>
      </c>
      <c r="B1241" t="str">
        <f>VLOOKUP(INGRESO_MERCADERIA[[#This Row],[CODIGO]],STOCKSANLUIS[],2,FALSE)</f>
        <v>COMPRESOR HERMETICO DANFOSS MTZ64 - 5.5HP - 380V/3F/60HZ -R-134A/404A/507A/407C (NO INC. VALV. V07/V04 Y RESIST. DE CARTER)</v>
      </c>
      <c r="C1241" s="51">
        <v>0</v>
      </c>
      <c r="D1241" s="1"/>
      <c r="E1241" s="1" t="str">
        <f>VLOOKUP(INGRESO_MERCADERIA[[#This Row],[CODIGO]],STOCKSANLUIS[],7,FALSE)</f>
        <v>C</v>
      </c>
      <c r="F1241" s="10"/>
    </row>
    <row r="1242" spans="1:6" x14ac:dyDescent="0.25">
      <c r="A1242" s="6" t="s">
        <v>2484</v>
      </c>
      <c r="B1242" t="str">
        <f>VLOOKUP(INGRESO_MERCADERIA[[#This Row],[CODIGO]],STOCKSANLUIS[],2,FALSE)</f>
        <v>VALVULA ROTOLOCK V04 1-1/4" X 3/4" APPLI PARTS APRV-VA04</v>
      </c>
      <c r="C1242" s="51">
        <v>0</v>
      </c>
      <c r="D1242" s="1"/>
      <c r="E1242" s="1">
        <f>VLOOKUP(INGRESO_MERCADERIA[[#This Row],[CODIGO]],STOCKSANLUIS[],7,FALSE)</f>
        <v>0</v>
      </c>
      <c r="F1242" s="10"/>
    </row>
    <row r="1243" spans="1:6" x14ac:dyDescent="0.25">
      <c r="A1243" s="6" t="s">
        <v>2486</v>
      </c>
      <c r="B1243" t="str">
        <f>VLOOKUP(INGRESO_MERCADERIA[[#This Row],[CODIGO]],STOCKSANLUIS[],2,FALSE)</f>
        <v>VALVULA ROTOLOCK V07 1-3/4" X 7/8" APPLI PARTS APRV-VA07</v>
      </c>
      <c r="C1243" s="51">
        <v>0</v>
      </c>
      <c r="D1243" s="1"/>
      <c r="E1243" s="1">
        <f>VLOOKUP(INGRESO_MERCADERIA[[#This Row],[CODIGO]],STOCKSANLUIS[],7,FALSE)</f>
        <v>0</v>
      </c>
      <c r="F1243" s="10"/>
    </row>
    <row r="1244" spans="1:6" x14ac:dyDescent="0.25">
      <c r="A1244" s="6" t="s">
        <v>2488</v>
      </c>
      <c r="B1244" t="str">
        <f>VLOOKUP(INGRESO_MERCADERIA[[#This Row],[CODIGO]],STOCKSANLUIS[],2,FALSE)</f>
        <v>RECUPERADORA DE GAS REFRIGERANTE CON SEPARADOR DE ACEITE RECO 520SD  - POWER SWITH 1HP, 220V 6HZ</v>
      </c>
      <c r="C1244" s="51">
        <v>0</v>
      </c>
      <c r="D1244" s="1"/>
      <c r="E1244" s="1">
        <f>VLOOKUP(INGRESO_MERCADERIA[[#This Row],[CODIGO]],STOCKSANLUIS[],7,FALSE)</f>
        <v>0</v>
      </c>
      <c r="F1244" s="10"/>
    </row>
    <row r="1245" spans="1:6" x14ac:dyDescent="0.25">
      <c r="A1245" s="6" t="s">
        <v>2490</v>
      </c>
      <c r="B1245" t="str">
        <f>VLOOKUP(INGRESO_MERCADERIA[[#This Row],[CODIGO]],STOCKSANLUIS[],2,FALSE)</f>
        <v>LIMPIADOR PARA CONDENSADOR - NU-BRITE - 1GALON - NU CALGON</v>
      </c>
      <c r="C1245" s="51">
        <v>17</v>
      </c>
      <c r="D1245" s="1"/>
      <c r="E1245" s="1" t="str">
        <f>VLOOKUP(INGRESO_MERCADERIA[[#This Row],[CODIGO]],STOCKSANLUIS[],7,FALSE)</f>
        <v>C</v>
      </c>
      <c r="F1245" s="10"/>
    </row>
    <row r="1246" spans="1:6" x14ac:dyDescent="0.25">
      <c r="A1246" s="6" t="s">
        <v>2492</v>
      </c>
      <c r="B1246" t="str">
        <f>VLOOKUP(INGRESO_MERCADERIA[[#This Row],[CODIGO]],STOCKSANLUIS[],2,FALSE)</f>
        <v>CONTROLADOR TRIFASICO DE DEMANDA Y FACTOR DE POTENCIA PWR3200 PLUS - VER.01 - 90-220 VAC - FULL GAUGE</v>
      </c>
      <c r="C1246" s="51">
        <v>1</v>
      </c>
      <c r="D1246" s="1"/>
      <c r="E1246" s="1" t="str">
        <f>VLOOKUP(INGRESO_MERCADERIA[[#This Row],[CODIGO]],STOCKSANLUIS[],7,FALSE)</f>
        <v>A</v>
      </c>
      <c r="F1246" s="10"/>
    </row>
    <row r="1247" spans="1:6" x14ac:dyDescent="0.25">
      <c r="A1247" s="6" t="s">
        <v>2494</v>
      </c>
      <c r="B1247" t="str">
        <f>VLOOKUP(INGRESO_MERCADERIA[[#This Row],[CODIGO]],STOCKSANLUIS[],2,FALSE)</f>
        <v>COMPRESOR MANEUROP MT19JA3VE 1.5 HP R22 - 220V/3PH/60HZ  (SIN VALVULAS) V06 /V01</v>
      </c>
      <c r="C1247" s="51">
        <v>0</v>
      </c>
      <c r="D1247" s="1"/>
      <c r="E1247" s="1">
        <f>VLOOKUP(INGRESO_MERCADERIA[[#This Row],[CODIGO]],STOCKSANLUIS[],7,FALSE)</f>
        <v>0</v>
      </c>
      <c r="F1247" s="10"/>
    </row>
    <row r="1248" spans="1:6" x14ac:dyDescent="0.25">
      <c r="A1248" s="6" t="s">
        <v>2496</v>
      </c>
      <c r="B1248" t="str">
        <f>VLOOKUP(INGRESO_MERCADERIA[[#This Row],[CODIGO]],STOCKSANLUIS[],2,FALSE)</f>
        <v>EMPAQUETADURAS BURLETE - PPCEB101101</v>
      </c>
      <c r="C1248" s="51">
        <v>0</v>
      </c>
      <c r="D1248" s="1"/>
      <c r="E1248" s="1">
        <f>VLOOKUP(INGRESO_MERCADERIA[[#This Row],[CODIGO]],STOCKSANLUIS[],7,FALSE)</f>
        <v>0</v>
      </c>
      <c r="F1248" s="10"/>
    </row>
    <row r="1249" spans="1:6" x14ac:dyDescent="0.25">
      <c r="A1249" s="6" t="s">
        <v>2498</v>
      </c>
      <c r="B1249" t="str">
        <f>VLOOKUP(INGRESO_MERCADERIA[[#This Row],[CODIGO]],STOCKSANLUIS[],2,FALSE)</f>
        <v>CJ BIELA - PISTON Y ANILLOS-CODIGO ADAPR001301 - BITZER</v>
      </c>
      <c r="C1249" s="51">
        <v>0</v>
      </c>
      <c r="D1249" s="1"/>
      <c r="E1249" s="1">
        <f>VLOOKUP(INGRESO_MERCADERIA[[#This Row],[CODIGO]],STOCKSANLUIS[],7,FALSE)</f>
        <v>0</v>
      </c>
      <c r="F1249" s="10"/>
    </row>
    <row r="1250" spans="1:6" x14ac:dyDescent="0.25">
      <c r="A1250" s="6" t="s">
        <v>2500</v>
      </c>
      <c r="B1250" t="str">
        <f>VLOOKUP(INGRESO_MERCADERIA[[#This Row],[CODIGO]],STOCKSANLUIS[],2,FALSE)</f>
        <v>CONTACTOR MAGNETICO 30 AMP/3P/24V (TRIFASICO) - QCA-303 - QUALITY</v>
      </c>
      <c r="C1250" s="51">
        <v>0</v>
      </c>
      <c r="D1250" s="1"/>
      <c r="E1250" s="1">
        <f>VLOOKUP(INGRESO_MERCADERIA[[#This Row],[CODIGO]],STOCKSANLUIS[],7,FALSE)</f>
        <v>0</v>
      </c>
      <c r="F1250" s="10"/>
    </row>
    <row r="1251" spans="1:6" x14ac:dyDescent="0.25">
      <c r="A1251" s="6" t="s">
        <v>2502</v>
      </c>
      <c r="B1251" t="str">
        <f>VLOOKUP(INGRESO_MERCADERIA[[#This Row],[CODIGO]],STOCKSANLUIS[],2,FALSE)</f>
        <v>CONTACTOR MAGNETICO 40 AMP/3P/24V (TRIFASICO) - QCA-403 - QUALITY</v>
      </c>
      <c r="C1251" s="51">
        <v>0</v>
      </c>
      <c r="D1251" s="1"/>
      <c r="E1251" s="1">
        <f>VLOOKUP(INGRESO_MERCADERIA[[#This Row],[CODIGO]],STOCKSANLUIS[],7,FALSE)</f>
        <v>0</v>
      </c>
      <c r="F1251" s="10"/>
    </row>
    <row r="1252" spans="1:6" x14ac:dyDescent="0.25">
      <c r="A1252" s="6" t="s">
        <v>2504</v>
      </c>
      <c r="B1252" t="str">
        <f>VLOOKUP(INGRESO_MERCADERIA[[#This Row],[CODIGO]],STOCKSANLUIS[],2,FALSE)</f>
        <v>TARJETA PARA MINI SPLIT C/CONTROL - 3 VELOCIDADES - FRIO Y CALOR - QTH 999 - QUALITY</v>
      </c>
      <c r="C1252" s="51">
        <v>0</v>
      </c>
      <c r="D1252" s="1"/>
      <c r="E1252" s="1">
        <f>VLOOKUP(INGRESO_MERCADERIA[[#This Row],[CODIGO]],STOCKSANLUIS[],7,FALSE)</f>
        <v>0</v>
      </c>
      <c r="F1252" s="10"/>
    </row>
    <row r="1253" spans="1:6" x14ac:dyDescent="0.25">
      <c r="A1253" s="6" t="s">
        <v>2505</v>
      </c>
      <c r="B1253" t="str">
        <f>VLOOKUP(INGRESO_MERCADERIA[[#This Row],[CODIGO]],STOCKSANLUIS[],2,FALSE)</f>
        <v>COMPRESOR ROTATIVO - 12000 BTU - 220V/60HZ - 1PH R22 - HSM170N2UDZ - SIN CAPACITOR 40UF/370V - GMCC</v>
      </c>
      <c r="C1253" s="51">
        <v>1</v>
      </c>
      <c r="D1253" s="1"/>
      <c r="E1253" s="1" t="str">
        <f>VLOOKUP(INGRESO_MERCADERIA[[#This Row],[CODIGO]],STOCKSANLUIS[],7,FALSE)</f>
        <v>C</v>
      </c>
      <c r="F1253" s="10"/>
    </row>
    <row r="1254" spans="1:6" x14ac:dyDescent="0.25">
      <c r="A1254" s="6" t="s">
        <v>2507</v>
      </c>
      <c r="B1254" t="str">
        <f>VLOOKUP(INGRESO_MERCADERIA[[#This Row],[CODIGO]],STOCKSANLUIS[],2,FALSE)</f>
        <v>COMPRESOR ROTATIVO - 18000 BTU - 220V/60HZ - 1PH R22 - PH250M2A-3FTU2 - SIN CAPACITOR 40UF/370V - GMCC</v>
      </c>
      <c r="C1254" s="51">
        <v>2</v>
      </c>
      <c r="D1254" s="1"/>
      <c r="E1254" s="1" t="str">
        <f>VLOOKUP(INGRESO_MERCADERIA[[#This Row],[CODIGO]],STOCKSANLUIS[],7,FALSE)</f>
        <v>C</v>
      </c>
      <c r="F1254" s="10"/>
    </row>
    <row r="1255" spans="1:6" x14ac:dyDescent="0.25">
      <c r="A1255" s="6" t="s">
        <v>2509</v>
      </c>
      <c r="B1255" t="str">
        <f>VLOOKUP(INGRESO_MERCADERIA[[#This Row],[CODIGO]],STOCKSANLUIS[],2,FALSE)</f>
        <v>COMPRESOR ROTATIVO - 24000 BTU - 220V/60HZ - 1PH R22 - PH310G2C-3KUU - SIN CAPACITOR 55UF/400V - GMCC</v>
      </c>
      <c r="C1255" s="51">
        <v>0</v>
      </c>
      <c r="D1255" s="1"/>
      <c r="E1255" s="1">
        <f>VLOOKUP(INGRESO_MERCADERIA[[#This Row],[CODIGO]],STOCKSANLUIS[],7,FALSE)</f>
        <v>0</v>
      </c>
      <c r="F1255" s="10"/>
    </row>
    <row r="1256" spans="1:6" x14ac:dyDescent="0.25">
      <c r="A1256" s="6" t="s">
        <v>2511</v>
      </c>
      <c r="B1256" t="str">
        <f>VLOOKUP(INGRESO_MERCADERIA[[#This Row],[CODIGO]],STOCKSANLUIS[],2,FALSE)</f>
        <v>COMPRESOR ROTATIVO - 12000 BTU - 220V/60HZ - 1PH R410 - PA118M1C-3FZU - SIN CAPACITOR 35UF/370V - GMCC</v>
      </c>
      <c r="C1256" s="51">
        <v>1</v>
      </c>
      <c r="D1256" s="1"/>
      <c r="E1256" s="1" t="str">
        <f>VLOOKUP(INGRESO_MERCADERIA[[#This Row],[CODIGO]],STOCKSANLUIS[],7,FALSE)</f>
        <v>C</v>
      </c>
      <c r="F1256" s="10"/>
    </row>
    <row r="1257" spans="1:6" x14ac:dyDescent="0.25">
      <c r="A1257" s="6" t="s">
        <v>2513</v>
      </c>
      <c r="B1257" t="str">
        <f>VLOOKUP(INGRESO_MERCADERIA[[#This Row],[CODIGO]],STOCKSANLUIS[],2,FALSE)</f>
        <v>COMPRESOR ROTATIVO - 18000 BTU - 220V/60HZ - 1PH R410 - PA170M2A-3FT1 - SIN CAPACITOR 40UF/370V - GMCC</v>
      </c>
      <c r="C1257" s="51">
        <v>2</v>
      </c>
      <c r="D1257" s="1"/>
      <c r="E1257" s="1" t="str">
        <f>VLOOKUP(INGRESO_MERCADERIA[[#This Row],[CODIGO]],STOCKSANLUIS[],7,FALSE)</f>
        <v>C</v>
      </c>
      <c r="F1257" s="10"/>
    </row>
    <row r="1258" spans="1:6" x14ac:dyDescent="0.25">
      <c r="A1258" s="6" t="s">
        <v>2515</v>
      </c>
      <c r="B1258" t="str">
        <f>VLOOKUP(INGRESO_MERCADERIA[[#This Row],[CODIGO]],STOCKSANLUIS[],2,FALSE)</f>
        <v>COMPRESSOR SCROLL DANFOSS SM 185S3CC15T 220V /3PH/60HR</v>
      </c>
      <c r="C1258" s="51">
        <v>0</v>
      </c>
      <c r="D1258" s="1"/>
      <c r="E1258" s="1">
        <f>VLOOKUP(INGRESO_MERCADERIA[[#This Row],[CODIGO]],STOCKSANLUIS[],7,FALSE)</f>
        <v>0</v>
      </c>
      <c r="F1258" s="10"/>
    </row>
    <row r="1259" spans="1:6" x14ac:dyDescent="0.25">
      <c r="A1259" s="6" t="s">
        <v>2517</v>
      </c>
      <c r="B1259" t="str">
        <f>VLOOKUP(INGRESO_MERCADERIA[[#This Row],[CODIGO]],STOCKSANLUIS[],2,FALSE)</f>
        <v>UNID. COND. OP-HJZ019D20Q - COMPR. MTZ18 - 1.5HP - 220V/3PH/60HZ - R404/R507/R134A/R407C</v>
      </c>
      <c r="C1259" s="51">
        <v>0</v>
      </c>
      <c r="D1259" s="1"/>
      <c r="E1259" s="1">
        <f>VLOOKUP(INGRESO_MERCADERIA[[#This Row],[CODIGO]],STOCKSANLUIS[],7,FALSE)</f>
        <v>0</v>
      </c>
      <c r="F1259" s="10"/>
    </row>
    <row r="1260" spans="1:6" x14ac:dyDescent="0.25">
      <c r="A1260" s="6" t="s">
        <v>2519</v>
      </c>
      <c r="B1260" t="str">
        <f>VLOOKUP(INGRESO_MERCADERIA[[#This Row],[CODIGO]],STOCKSANLUIS[],2,FALSE)</f>
        <v>POZO TERMOMETRICO 03CM ROSCA 1/2" NPT FULL GAUGE</v>
      </c>
      <c r="C1260" s="51">
        <v>0</v>
      </c>
      <c r="D1260" s="1"/>
      <c r="E1260" s="1">
        <f>VLOOKUP(INGRESO_MERCADERIA[[#This Row],[CODIGO]],STOCKSANLUIS[],7,FALSE)</f>
        <v>0</v>
      </c>
      <c r="F1260" s="10"/>
    </row>
    <row r="1261" spans="1:6" x14ac:dyDescent="0.25">
      <c r="A1261" s="6" t="s">
        <v>2521</v>
      </c>
      <c r="B1261" t="str">
        <f>VLOOKUP(INGRESO_MERCADERIA[[#This Row],[CODIGO]],STOCKSANLUIS[],2,FALSE)</f>
        <v>CONTROLADOR DE TEMPERATURA DIGITAL FULL GAUGE TC-940RI PLUS  VER.02 - 12V</v>
      </c>
      <c r="C1261" s="51">
        <v>0</v>
      </c>
      <c r="D1261" s="1"/>
      <c r="E1261" s="1">
        <f>VLOOKUP(INGRESO_MERCADERIA[[#This Row],[CODIGO]],STOCKSANLUIS[],7,FALSE)</f>
        <v>0</v>
      </c>
      <c r="F1261" s="10"/>
    </row>
    <row r="1262" spans="1:6" x14ac:dyDescent="0.25">
      <c r="A1262" s="6" t="s">
        <v>2523</v>
      </c>
      <c r="B1262" t="str">
        <f>VLOOKUP(INGRESO_MERCADERIA[[#This Row],[CODIGO]],STOCKSANLUIS[],2,FALSE)</f>
        <v>GAS REFRIGERANTE  FREON 134A - 340 GR CHEMOURS -CAJA DE 12 - SIN VALVULA - USA</v>
      </c>
      <c r="C1262" s="51">
        <v>0</v>
      </c>
      <c r="D1262" s="1"/>
      <c r="E1262" s="1" t="str">
        <f>VLOOKUP(INGRESO_MERCADERIA[[#This Row],[CODIGO]],STOCKSANLUIS[],7,FALSE)</f>
        <v>C</v>
      </c>
      <c r="F1262" s="10"/>
    </row>
    <row r="1263" spans="1:6" x14ac:dyDescent="0.25">
      <c r="A1263" s="6" t="s">
        <v>2525</v>
      </c>
      <c r="B1263" t="str">
        <f>VLOOKUP(INGRESO_MERCADERIA[[#This Row],[CODIGO]],STOCKSANLUIS[],2,FALSE)</f>
        <v>GAS REFRIGERANTE FREON MO49 PLUS - 340 GR - CAJA DE 12 - REEMPLAZO DEL R-12 - CHEMOURS</v>
      </c>
      <c r="C1263" s="51">
        <v>60</v>
      </c>
      <c r="D1263" s="1"/>
      <c r="E1263" s="1" t="str">
        <f>VLOOKUP(INGRESO_MERCADERIA[[#This Row],[CODIGO]],STOCKSANLUIS[],7,FALSE)</f>
        <v>C</v>
      </c>
      <c r="F1263" s="10"/>
    </row>
    <row r="1264" spans="1:6" x14ac:dyDescent="0.25">
      <c r="A1264" s="6" t="s">
        <v>2527</v>
      </c>
      <c r="B1264" t="str">
        <f>VLOOKUP(INGRESO_MERCADERIA[[#This Row],[CODIGO]],STOCKSANLUIS[],2,FALSE)</f>
        <v>LAMAS DE PVC AZTEC ORANGE  8X0.080X91.44 MT  170203- COLOR ROJO</v>
      </c>
      <c r="C1264" s="51">
        <v>21.88</v>
      </c>
      <c r="D1264" s="1"/>
      <c r="E1264" s="1" t="str">
        <f>VLOOKUP(INGRESO_MERCADERIA[[#This Row],[CODIGO]],STOCKSANLUIS[],7,FALSE)</f>
        <v>C</v>
      </c>
      <c r="F1264" s="10"/>
    </row>
    <row r="1265" spans="1:6" x14ac:dyDescent="0.25">
      <c r="A1265" s="6" t="s">
        <v>2529</v>
      </c>
      <c r="B1265" t="str">
        <f>VLOOKUP(INGRESO_MERCADERIA[[#This Row],[CODIGO]],STOCKSANLUIS[],2,FALSE)</f>
        <v>GAS REFRIGERANTE FREON 407C - 11.35 KG - CHEMOURS - CHINO</v>
      </c>
      <c r="C1265" s="51">
        <v>1</v>
      </c>
      <c r="D1265" s="1"/>
      <c r="E1265" s="1" t="str">
        <f>VLOOKUP(INGRESO_MERCADERIA[[#This Row],[CODIGO]],STOCKSANLUIS[],7,FALSE)</f>
        <v>C</v>
      </c>
      <c r="F1265" s="10"/>
    </row>
    <row r="1266" spans="1:6" x14ac:dyDescent="0.25">
      <c r="A1266" s="6" t="s">
        <v>2531</v>
      </c>
      <c r="B1266" t="str">
        <f>VLOOKUP(INGRESO_MERCADERIA[[#This Row],[CODIGO]],STOCKSANLUIS[],2,FALSE)</f>
        <v>COMPRESOR HERMETICO DANFOSS MTZ100 - 8.5 HP - 440V/3F/60HZ -R-134A/404A/507A/407C (NO INC. VALV. V02/V04 Y RESIST. DE CARTER)</v>
      </c>
      <c r="C1266" s="51">
        <v>0</v>
      </c>
      <c r="D1266" s="1"/>
      <c r="E1266" s="1">
        <f>VLOOKUP(INGRESO_MERCADERIA[[#This Row],[CODIGO]],STOCKSANLUIS[],7,FALSE)</f>
        <v>0</v>
      </c>
      <c r="F1266" s="10"/>
    </row>
    <row r="1267" spans="1:6" x14ac:dyDescent="0.25">
      <c r="A1267" s="6" t="s">
        <v>2533</v>
      </c>
      <c r="B1267" t="str">
        <f>VLOOKUP(INGRESO_MERCADERIA[[#This Row],[CODIGO]],STOCKSANLUIS[],2,FALSE)</f>
        <v>FILTRO SECADOR DANFOSS DCL165 5/8" 2-3T FLARE - 023Z5010</v>
      </c>
      <c r="C1267" s="51">
        <v>0</v>
      </c>
      <c r="D1267" s="1"/>
      <c r="E1267" s="1">
        <f>VLOOKUP(INGRESO_MERCADERIA[[#This Row],[CODIGO]],STOCKSANLUIS[],7,FALSE)</f>
        <v>0</v>
      </c>
      <c r="F1267" s="10"/>
    </row>
    <row r="1268" spans="1:6" x14ac:dyDescent="0.25">
      <c r="A1268" s="6" t="s">
        <v>2535</v>
      </c>
      <c r="B1268" t="str">
        <f>VLOOKUP(INGRESO_MERCADERIA[[#This Row],[CODIGO]],STOCKSANLUIS[],2,FALSE)</f>
        <v>VALVULA ROTOLOCK V09 1-1/4" X 5/8" APPLI PARTS APRV-VA09</v>
      </c>
      <c r="C1268" s="51">
        <v>0</v>
      </c>
      <c r="D1268" s="1"/>
      <c r="E1268" s="1">
        <f>VLOOKUP(INGRESO_MERCADERIA[[#This Row],[CODIGO]],STOCKSANLUIS[],7,FALSE)</f>
        <v>0</v>
      </c>
      <c r="F1268" s="10"/>
    </row>
    <row r="1269" spans="1:6" x14ac:dyDescent="0.25">
      <c r="A1269" s="6" t="s">
        <v>2537</v>
      </c>
      <c r="B1269" t="str">
        <f>VLOOKUP(INGRESO_MERCADERIA[[#This Row],[CODIGO]],STOCKSANLUIS[],2,FALSE)</f>
        <v xml:space="preserve">BOMBA DE VACIO - 1/2 HP - 115/220V -  VP6D 6CFM - CPS </v>
      </c>
      <c r="C1269" s="51">
        <v>0</v>
      </c>
      <c r="D1269" s="1"/>
      <c r="E1269" s="1">
        <f>VLOOKUP(INGRESO_MERCADERIA[[#This Row],[CODIGO]],STOCKSANLUIS[],7,FALSE)</f>
        <v>0</v>
      </c>
      <c r="F1269" s="10"/>
    </row>
    <row r="1270" spans="1:6" x14ac:dyDescent="0.25">
      <c r="A1270" s="6" t="s">
        <v>2539</v>
      </c>
      <c r="B1270" t="str">
        <f>VLOOKUP(INGRESO_MERCADERIA[[#This Row],[CODIGO]],STOCKSANLUIS[],2,FALSE)</f>
        <v>CONTROLADOR DE TEMPERATURA DIGITAL MT-543EW PLUS DE 4 ETAPAS C/ALARMA - VER.06 - 115/220 VAC - FULL GAUGE - WHITE</v>
      </c>
      <c r="C1270" s="51">
        <v>4</v>
      </c>
      <c r="D1270" s="1"/>
      <c r="E1270" s="1" t="str">
        <f>VLOOKUP(INGRESO_MERCADERIA[[#This Row],[CODIGO]],STOCKSANLUIS[],7,FALSE)</f>
        <v>A</v>
      </c>
      <c r="F1270" s="10"/>
    </row>
    <row r="1271" spans="1:6" x14ac:dyDescent="0.25">
      <c r="A1271" s="6" t="s">
        <v>2541</v>
      </c>
      <c r="B1271" t="str">
        <f>VLOOKUP(INGRESO_MERCADERIA[[#This Row],[CODIGO]],STOCKSANLUIS[],2,FALSE)</f>
        <v>EQUIPO DE A/A MINI SPLIT FRIO SOLO - 12000 BTU - R410A - 220V/1PH/60HZ - TEMP BLUE MADE BY CARRIER INTERAMERICA CORPORATION</v>
      </c>
      <c r="C1271" s="51">
        <v>2</v>
      </c>
      <c r="D1271" s="1"/>
      <c r="E1271" s="1" t="str">
        <f>VLOOKUP(INGRESO_MERCADERIA[[#This Row],[CODIGO]],STOCKSANLUIS[],7,FALSE)</f>
        <v>B</v>
      </c>
      <c r="F1271" s="10"/>
    </row>
    <row r="1272" spans="1:6" x14ac:dyDescent="0.25">
      <c r="A1272" s="6" t="s">
        <v>2543</v>
      </c>
      <c r="B1272" t="str">
        <f>VLOOKUP(INGRESO_MERCADERIA[[#This Row],[CODIGO]],STOCKSANLUIS[],2,FALSE)</f>
        <v>EQUIPO DE A/A MINI SPLIT FRIO SOLO - 18000 BTU - R410A - 220V/1PH/60HZ - TEMP BLUE MADE BY CARRIER INTERAMERICA CORPORATION</v>
      </c>
      <c r="C1272" s="51">
        <v>1</v>
      </c>
      <c r="D1272" s="1"/>
      <c r="E1272" s="1" t="str">
        <f>VLOOKUP(INGRESO_MERCADERIA[[#This Row],[CODIGO]],STOCKSANLUIS[],7,FALSE)</f>
        <v>B</v>
      </c>
      <c r="F1272" s="10"/>
    </row>
    <row r="1273" spans="1:6" x14ac:dyDescent="0.25">
      <c r="A1273" s="6" t="s">
        <v>2545</v>
      </c>
      <c r="B1273" t="str">
        <f>VLOOKUP(INGRESO_MERCADERIA[[#This Row],[CODIGO]],STOCKSANLUIS[],2,FALSE)</f>
        <v>EQUIPO DE A/A MINI SPLIT FRIO SOLO - 24000 BTU - R410A - 220V/1PH/60HZ - TEMP BLUE MADE BY CARRIER INTERAMERICA CORPORATION</v>
      </c>
      <c r="C1273" s="51">
        <v>0</v>
      </c>
      <c r="D1273" s="1"/>
      <c r="E1273" s="1" t="str">
        <f>VLOOKUP(INGRESO_MERCADERIA[[#This Row],[CODIGO]],STOCKSANLUIS[],7,FALSE)</f>
        <v>B</v>
      </c>
      <c r="F1273" s="10"/>
    </row>
    <row r="1274" spans="1:6" x14ac:dyDescent="0.25">
      <c r="A1274" s="6" t="s">
        <v>2547</v>
      </c>
      <c r="B1274" t="str">
        <f>VLOOKUP(INGRESO_MERCADERIA[[#This Row],[CODIGO]],STOCKSANLUIS[],2,FALSE)</f>
        <v>EQUIPO DE A/A MINI SPLIT FRIO SOLO - 36000 BTU - R410A - 220V/1PH/60HZ - TEMP BLUE MADE BY CARRIER INTERAMERICA CORPORATION</v>
      </c>
      <c r="C1274" s="51">
        <v>2</v>
      </c>
      <c r="D1274" s="1"/>
      <c r="E1274" s="1" t="str">
        <f>VLOOKUP(INGRESO_MERCADERIA[[#This Row],[CODIGO]],STOCKSANLUIS[],7,FALSE)</f>
        <v>B</v>
      </c>
      <c r="F1274" s="10"/>
    </row>
    <row r="1275" spans="1:6" x14ac:dyDescent="0.25">
      <c r="A1275" s="6" t="s">
        <v>2549</v>
      </c>
      <c r="B1275" t="str">
        <f>VLOOKUP(INGRESO_MERCADERIA[[#This Row],[CODIGO]],STOCKSANLUIS[],2,FALSE)</f>
        <v>UNIDAD PECOMARK USMB - 501 ECD - C.BITZER 4FES-5Y - 220-380V/3PH/60HZ - MT(+5°C/-30°C - R404A) - 2VENT.</v>
      </c>
      <c r="C1275" s="51">
        <v>0</v>
      </c>
      <c r="D1275" s="1"/>
      <c r="E1275" s="1">
        <f>VLOOKUP(INGRESO_MERCADERIA[[#This Row],[CODIGO]],STOCKSANLUIS[],7,FALSE)</f>
        <v>0</v>
      </c>
      <c r="F1275" s="10"/>
    </row>
    <row r="1276" spans="1:6" x14ac:dyDescent="0.25">
      <c r="A1276" s="6" t="s">
        <v>2551</v>
      </c>
      <c r="B1276" t="str">
        <f>VLOOKUP(INGRESO_MERCADERIA[[#This Row],[CODIGO]],STOCKSANLUIS[],2,FALSE)</f>
        <v>CONTROLADOR DE TEMPERATURA DIGITAL MT-543 E LOG DE 4 ETAPAS C/ALARMA - VER.03 - 115/220 VAC - FULL GAUGE</v>
      </c>
      <c r="C1276" s="51">
        <v>1</v>
      </c>
      <c r="D1276" s="1"/>
      <c r="E1276" s="1" t="str">
        <f>VLOOKUP(INGRESO_MERCADERIA[[#This Row],[CODIGO]],STOCKSANLUIS[],7,FALSE)</f>
        <v>A</v>
      </c>
      <c r="F1276" s="10"/>
    </row>
    <row r="1277" spans="1:6" x14ac:dyDescent="0.25">
      <c r="A1277" s="6" t="s">
        <v>2553</v>
      </c>
      <c r="B1277" t="str">
        <f>VLOOKUP(INGRESO_MERCADERIA[[#This Row],[CODIGO]],STOCKSANLUIS[],2,FALSE)</f>
        <v>EXTRACTOR AXIAL 400MM 220V/1PH/60HZ 270W 1.510 RPM RANGO TEMP. TRABAJO -30C A 60C APPLIPARTS AXF-400</v>
      </c>
      <c r="C1277" s="51">
        <v>0</v>
      </c>
      <c r="D1277" s="1"/>
      <c r="E1277" s="1">
        <f>VLOOKUP(INGRESO_MERCADERIA[[#This Row],[CODIGO]],STOCKSANLUIS[],7,FALSE)</f>
        <v>0</v>
      </c>
      <c r="F1277" s="10"/>
    </row>
    <row r="1278" spans="1:6" x14ac:dyDescent="0.25">
      <c r="A1278" s="6" t="s">
        <v>2555</v>
      </c>
      <c r="B1278" t="str">
        <f>VLOOKUP(INGRESO_MERCADERIA[[#This Row],[CODIGO]],STOCKSANLUIS[],2,FALSE)</f>
        <v>UNID. COND. OP-HJZ064D20Q - COMPR. MTZ64 - 5.5HP - 220V/3PH/60HZ - R404/R507/R134A/R407C</v>
      </c>
      <c r="C1278" s="51">
        <v>0</v>
      </c>
      <c r="D1278" s="1"/>
      <c r="E1278" s="1">
        <f>VLOOKUP(INGRESO_MERCADERIA[[#This Row],[CODIGO]],STOCKSANLUIS[],7,FALSE)</f>
        <v>0</v>
      </c>
      <c r="F1278" s="10"/>
    </row>
    <row r="1279" spans="1:6" x14ac:dyDescent="0.25">
      <c r="A1279" s="6" t="s">
        <v>2557</v>
      </c>
      <c r="B1279" t="str">
        <f>VLOOKUP(INGRESO_MERCADERIA[[#This Row],[CODIGO]],STOCKSANLUIS[],2,FALSE)</f>
        <v>UNID. COND. OP-HGZ100D20Q - COMPR. MTZ100 - 8.5HP - 220V/3PH/60HZ - R404/R507/R134A/R407C</v>
      </c>
      <c r="C1279" s="51">
        <v>0</v>
      </c>
      <c r="D1279" s="1"/>
      <c r="E1279" s="1">
        <f>VLOOKUP(INGRESO_MERCADERIA[[#This Row],[CODIGO]],STOCKSANLUIS[],7,FALSE)</f>
        <v>0</v>
      </c>
      <c r="F1279" s="10"/>
    </row>
    <row r="1280" spans="1:6" x14ac:dyDescent="0.25">
      <c r="A1280" s="6" t="s">
        <v>2559</v>
      </c>
      <c r="B1280" t="str">
        <f>VLOOKUP(INGRESO_MERCADERIA[[#This Row],[CODIGO]],STOCKSANLUIS[],2,FALSE)</f>
        <v>CIERRE RÁPIDO G-621 CON LLAVE - FI0 0970 - CAFF</v>
      </c>
      <c r="C1280" s="51">
        <v>1</v>
      </c>
      <c r="D1280" s="1"/>
      <c r="E1280" s="1" t="str">
        <f>VLOOKUP(INGRESO_MERCADERIA[[#This Row],[CODIGO]],STOCKSANLUIS[],7,FALSE)</f>
        <v>A</v>
      </c>
      <c r="F1280" s="10"/>
    </row>
    <row r="1281" spans="1:6" x14ac:dyDescent="0.25">
      <c r="A1281" s="6" t="s">
        <v>2561</v>
      </c>
      <c r="B1281" t="str">
        <f>VLOOKUP(INGRESO_MERCADERIA[[#This Row],[CODIGO]],STOCKSANLUIS[],2,FALSE)</f>
        <v>PANEL POLIURETANO MASTER-FRIGO PUR ST100MM X 11.90MT DE LARGO X 1.00MT DE ANCHO</v>
      </c>
      <c r="C1281" s="51">
        <v>0</v>
      </c>
      <c r="D1281" s="1"/>
      <c r="E1281" s="1">
        <f>VLOOKUP(INGRESO_MERCADERIA[[#This Row],[CODIGO]],STOCKSANLUIS[],7,FALSE)</f>
        <v>0</v>
      </c>
      <c r="F1281" s="10"/>
    </row>
    <row r="1282" spans="1:6" x14ac:dyDescent="0.25">
      <c r="A1282" s="6" t="s">
        <v>2563</v>
      </c>
      <c r="B1282" t="str">
        <f>VLOOKUP(INGRESO_MERCADERIA[[#This Row],[CODIGO]],STOCKSANLUIS[],2,FALSE)</f>
        <v>EVR 25 1 1/8 PULG. SIN OPERACIÓN MANUAL - 032F2201</v>
      </c>
      <c r="C1282" s="51">
        <v>0</v>
      </c>
      <c r="D1282" s="1"/>
      <c r="E1282" s="1">
        <f>VLOOKUP(INGRESO_MERCADERIA[[#This Row],[CODIGO]],STOCKSANLUIS[],7,FALSE)</f>
        <v>0</v>
      </c>
      <c r="F1282" s="10"/>
    </row>
    <row r="1283" spans="1:6" x14ac:dyDescent="0.25">
      <c r="A1283" s="6" t="s">
        <v>2565</v>
      </c>
      <c r="B1283" t="str">
        <f>VLOOKUP(INGRESO_MERCADERIA[[#This Row],[CODIGO]],STOCKSANLUIS[],2,FALSE)</f>
        <v>COMPRESOR HERMETICO DANFOSS MTZ36 - 3.0HP - 220V/3F/60HZ -R-134A/404A/507A/407C (NO INC. VALV. V09/V06 Y RESIST. DE CARTER)</v>
      </c>
      <c r="C1283" s="51">
        <v>0</v>
      </c>
      <c r="D1283" s="1"/>
      <c r="E1283" s="1" t="str">
        <f>VLOOKUP(INGRESO_MERCADERIA[[#This Row],[CODIGO]],STOCKSANLUIS[],7,FALSE)</f>
        <v>C</v>
      </c>
      <c r="F1283" s="10"/>
    </row>
    <row r="1284" spans="1:6" x14ac:dyDescent="0.25">
      <c r="A1284" s="6" t="s">
        <v>2567</v>
      </c>
      <c r="B1284" t="str">
        <f>VLOOKUP(INGRESO_MERCADERIA[[#This Row],[CODIGO]],STOCKSANLUIS[],2,FALSE)</f>
        <v>FILTRO SECADOR DANFOSS DCL084 - 1/2  1-1.5T ROSCABLE 023Z5006</v>
      </c>
      <c r="C1284" s="51">
        <v>0</v>
      </c>
      <c r="D1284" s="1"/>
      <c r="E1284" s="1">
        <f>VLOOKUP(INGRESO_MERCADERIA[[#This Row],[CODIGO]],STOCKSANLUIS[],7,FALSE)</f>
        <v>0</v>
      </c>
      <c r="F1284" s="10"/>
    </row>
    <row r="1285" spans="1:6" x14ac:dyDescent="0.25">
      <c r="A1285" s="6" t="s">
        <v>2569</v>
      </c>
      <c r="B1285" t="str">
        <f>VLOOKUP(INGRESO_MERCADERIA[[#This Row],[CODIGO]],STOCKSANLUIS[],2,FALSE)</f>
        <v>CONTROLADOR DANFOSS EKC 202B SIN SENSOR -084B8522</v>
      </c>
      <c r="C1285" s="51">
        <v>0</v>
      </c>
      <c r="D1285" s="1"/>
      <c r="E1285" s="1">
        <f>VLOOKUP(INGRESO_MERCADERIA[[#This Row],[CODIGO]],STOCKSANLUIS[],7,FALSE)</f>
        <v>0</v>
      </c>
      <c r="F1285" s="10"/>
    </row>
    <row r="1286" spans="1:6" x14ac:dyDescent="0.25">
      <c r="A1286" s="6" t="s">
        <v>2571</v>
      </c>
      <c r="B1286" t="str">
        <f>VLOOKUP(INGRESO_MERCADERIA[[#This Row],[CODIGO]],STOCKSANLUIS[],2,FALSE)</f>
        <v xml:space="preserve">BOMBA DE CONDENSADO SAUERMANN SI 1805-220V  TANQUE BAJO    </v>
      </c>
      <c r="C1286" s="51">
        <v>10</v>
      </c>
      <c r="D1286" s="1"/>
      <c r="E1286" s="1" t="str">
        <f>VLOOKUP(INGRESO_MERCADERIA[[#This Row],[CODIGO]],STOCKSANLUIS[],7,FALSE)</f>
        <v>C</v>
      </c>
      <c r="F1286" s="10"/>
    </row>
    <row r="1287" spans="1:6" x14ac:dyDescent="0.25">
      <c r="A1287" s="6" t="s">
        <v>2573</v>
      </c>
      <c r="B1287" t="str">
        <f>VLOOKUP(INGRESO_MERCADERIA[[#This Row],[CODIGO]],STOCKSANLUIS[],2,FALSE)</f>
        <v xml:space="preserve">EQUIPO DE A/A MINI SPLIT FRIO CALOR TIPO PARED - 18000BTU - R410A - 220V/1PH/60HZ - GREE </v>
      </c>
      <c r="C1287" s="51">
        <v>0</v>
      </c>
      <c r="D1287" s="1"/>
      <c r="E1287" s="1">
        <f>VLOOKUP(INGRESO_MERCADERIA[[#This Row],[CODIGO]],STOCKSANLUIS[],7,FALSE)</f>
        <v>0</v>
      </c>
      <c r="F1287" s="10"/>
    </row>
    <row r="1288" spans="1:6" x14ac:dyDescent="0.25">
      <c r="A1288" s="6" t="s">
        <v>2575</v>
      </c>
      <c r="B1288" t="str">
        <f>VLOOKUP(INGRESO_MERCADERIA[[#This Row],[CODIGO]],STOCKSANLUIS[],2,FALSE)</f>
        <v xml:space="preserve">COMPRESOR DORIN (ITALIA) TIPO SEMIHERMETICA DE 15 HP MOD H1501CC 220-380 VOLTIOS, TRIFÁSICA,. 60HZ PARA R-134 A,R-404 A, R-507 R-407C, Y R-22 </v>
      </c>
      <c r="C1288" s="51">
        <v>0</v>
      </c>
      <c r="D1288" s="1"/>
      <c r="E1288" s="1">
        <f>VLOOKUP(INGRESO_MERCADERIA[[#This Row],[CODIGO]],STOCKSANLUIS[],7,FALSE)</f>
        <v>0</v>
      </c>
      <c r="F1288" s="10"/>
    </row>
    <row r="1289" spans="1:6" x14ac:dyDescent="0.25">
      <c r="A1289" s="6" t="s">
        <v>2577</v>
      </c>
      <c r="B1289" t="str">
        <f>VLOOKUP(INGRESO_MERCADERIA[[#This Row],[CODIGO]],STOCKSANLUIS[],2,FALSE)</f>
        <v>TERMOSTATO ELECTRONICO PARA FAN COIL AGUA HELADA HONEYWELL 220V - T6861V2WG</v>
      </c>
      <c r="C1289" s="51">
        <v>0</v>
      </c>
      <c r="D1289" s="1"/>
      <c r="E1289" s="1">
        <f>VLOOKUP(INGRESO_MERCADERIA[[#This Row],[CODIGO]],STOCKSANLUIS[],7,FALSE)</f>
        <v>0</v>
      </c>
      <c r="F1289" s="10"/>
    </row>
    <row r="1290" spans="1:6" x14ac:dyDescent="0.25">
      <c r="A1290" s="6" t="s">
        <v>2579</v>
      </c>
      <c r="B1290" t="str">
        <f>VLOOKUP(INGRESO_MERCADERIA[[#This Row],[CODIGO]],STOCKSANLUIS[],2,FALSE)</f>
        <v>FUSIBLE ENCAPSULADO DE VIDRIO - 5 AMPERIOS</v>
      </c>
      <c r="C1290" s="51">
        <v>0</v>
      </c>
      <c r="D1290" s="1"/>
      <c r="E1290" s="1">
        <f>VLOOKUP(INGRESO_MERCADERIA[[#This Row],[CODIGO]],STOCKSANLUIS[],7,FALSE)</f>
        <v>0</v>
      </c>
      <c r="F1290" s="10"/>
    </row>
    <row r="1291" spans="1:6" x14ac:dyDescent="0.25">
      <c r="A1291" s="6" t="s">
        <v>2581</v>
      </c>
      <c r="B1291" t="str">
        <f>VLOOKUP(INGRESO_MERCADERIA[[#This Row],[CODIGO]],STOCKSANLUIS[],2,FALSE)</f>
        <v>FUSIBLE ENCAPSULADO DE VIDRIO - 6 AMPERIOS</v>
      </c>
      <c r="C1291" s="51">
        <v>0</v>
      </c>
      <c r="D1291" s="1"/>
      <c r="E1291" s="1">
        <f>VLOOKUP(INGRESO_MERCADERIA[[#This Row],[CODIGO]],STOCKSANLUIS[],7,FALSE)</f>
        <v>0</v>
      </c>
      <c r="F1291" s="10"/>
    </row>
    <row r="1292" spans="1:6" x14ac:dyDescent="0.25">
      <c r="A1292" s="6" t="s">
        <v>2583</v>
      </c>
      <c r="B1292" t="str">
        <f>VLOOKUP(INGRESO_MERCADERIA[[#This Row],[CODIGO]],STOCKSANLUIS[],2,FALSE)</f>
        <v>UNID. COND. OP-HJZ036D20V - COMPR. MTZ36 - 3.0HP - 380V/3PH/60HZ - R404/R507/R134A/R407C</v>
      </c>
      <c r="C1292" s="51">
        <v>0</v>
      </c>
      <c r="D1292" s="1"/>
      <c r="E1292" s="1">
        <f>VLOOKUP(INGRESO_MERCADERIA[[#This Row],[CODIGO]],STOCKSANLUIS[],7,FALSE)</f>
        <v>0</v>
      </c>
      <c r="F1292" s="10"/>
    </row>
    <row r="1293" spans="1:6" x14ac:dyDescent="0.25">
      <c r="A1293" s="6" t="s">
        <v>2585</v>
      </c>
      <c r="B1293" t="str">
        <f>VLOOKUP(INGRESO_MERCADERIA[[#This Row],[CODIGO]],STOCKSANLUIS[],2,FALSE)</f>
        <v>DETECTOR DE FUGAS - HALOGENO - MANUAL - A PILAS - SLD88 SMART ELECTRIC - C/ESTUCHE - NO INC. PILAS</v>
      </c>
      <c r="C1293" s="51">
        <v>0</v>
      </c>
      <c r="D1293" s="1"/>
      <c r="E1293" s="1">
        <f>VLOOKUP(INGRESO_MERCADERIA[[#This Row],[CODIGO]],STOCKSANLUIS[],7,FALSE)</f>
        <v>0</v>
      </c>
      <c r="F1293" s="10"/>
    </row>
    <row r="1294" spans="1:6" x14ac:dyDescent="0.25">
      <c r="A1294" s="6" t="s">
        <v>2587</v>
      </c>
      <c r="B1294" t="str">
        <f>VLOOKUP(INGRESO_MERCADERIA[[#This Row],[CODIGO]],STOCKSANLUIS[],2,FALSE)</f>
        <v>GAS REFRIGERANTE FREON 404A -10.896 KG- CHEMOURS - CHINO</v>
      </c>
      <c r="C1294" s="51">
        <v>3</v>
      </c>
      <c r="D1294" s="1"/>
      <c r="E1294" s="1" t="str">
        <f>VLOOKUP(INGRESO_MERCADERIA[[#This Row],[CODIGO]],STOCKSANLUIS[],7,FALSE)</f>
        <v>C</v>
      </c>
      <c r="F1294" s="10"/>
    </row>
    <row r="1295" spans="1:6" x14ac:dyDescent="0.25">
      <c r="A1295" s="6" t="s">
        <v>2589</v>
      </c>
      <c r="B1295" t="str">
        <f>VLOOKUP(INGRESO_MERCADERIA[[#This Row],[CODIGO]],STOCKSANLUIS[],2,FALSE)</f>
        <v>GAS REFRIGERANTE FREON 134A - 1KG - CHEMOURS - CAJA DE 15 - CON ECO VALVULA - USA</v>
      </c>
      <c r="C1295" s="51">
        <v>32</v>
      </c>
      <c r="D1295" s="1"/>
      <c r="E1295" s="1" t="str">
        <f>VLOOKUP(INGRESO_MERCADERIA[[#This Row],[CODIGO]],STOCKSANLUIS[],7,FALSE)</f>
        <v>C</v>
      </c>
      <c r="F1295" s="10"/>
    </row>
    <row r="1296" spans="1:6" x14ac:dyDescent="0.25">
      <c r="A1296" s="6" t="s">
        <v>2591</v>
      </c>
      <c r="B1296" t="str">
        <f>VLOOKUP(INGRESO_MERCADERIA[[#This Row],[CODIGO]],STOCKSANLUIS[],2,FALSE)</f>
        <v>GAS REFRIGERANTE FREON-404 A  X 425 GR-CHEMOURS - CAJA DE 15- CHINO</v>
      </c>
      <c r="C1296" s="51">
        <v>86</v>
      </c>
      <c r="D1296" s="1"/>
      <c r="E1296" s="1" t="str">
        <f>VLOOKUP(INGRESO_MERCADERIA[[#This Row],[CODIGO]],STOCKSANLUIS[],7,FALSE)</f>
        <v>C</v>
      </c>
      <c r="F1296" s="10"/>
    </row>
    <row r="1297" spans="1:6" x14ac:dyDescent="0.25">
      <c r="A1297" s="6" t="s">
        <v>2593</v>
      </c>
      <c r="B1297" t="str">
        <f>VLOOKUP(INGRESO_MERCADERIA[[#This Row],[CODIGO]],STOCKSANLUIS[],2,FALSE)</f>
        <v>OPTEON  SF79 20.43KG/45LB CHEMOURS -EEUU -REEMPLAZO DE 141B</v>
      </c>
      <c r="C1297" s="51">
        <v>0</v>
      </c>
      <c r="D1297" s="1"/>
      <c r="E1297" s="1">
        <f>VLOOKUP(INGRESO_MERCADERIA[[#This Row],[CODIGO]],STOCKSANLUIS[],7,FALSE)</f>
        <v>0</v>
      </c>
      <c r="F1297" s="10"/>
    </row>
    <row r="1298" spans="1:6" x14ac:dyDescent="0.25">
      <c r="A1298" s="6" t="s">
        <v>2595</v>
      </c>
      <c r="B1298" t="str">
        <f>VLOOKUP(INGRESO_MERCADERIA[[#This Row],[CODIGO]],STOCKSANLUIS[],2,FALSE)</f>
        <v xml:space="preserve">VALVULA ROTALOCK V06  DE 1", ODF 1/2" </v>
      </c>
      <c r="C1298" s="51">
        <v>0</v>
      </c>
      <c r="D1298" s="1"/>
      <c r="E1298" s="1">
        <f>VLOOKUP(INGRESO_MERCADERIA[[#This Row],[CODIGO]],STOCKSANLUIS[],7,FALSE)</f>
        <v>0</v>
      </c>
      <c r="F1298" s="10"/>
    </row>
    <row r="1299" spans="1:6" x14ac:dyDescent="0.25">
      <c r="A1299" s="6" t="s">
        <v>2597</v>
      </c>
      <c r="B1299" t="str">
        <f>VLOOKUP(INGRESO_MERCADERIA[[#This Row],[CODIGO]],STOCKSANLUIS[],2,FALSE)</f>
        <v>VALVULA DE PASO SVA - S 06/1/4"-DE PASO ANGULAR C/VOLANTE - 148B5020</v>
      </c>
      <c r="C1299" s="51">
        <v>0</v>
      </c>
      <c r="D1299" s="1"/>
      <c r="E1299" s="1">
        <f>VLOOKUP(INGRESO_MERCADERIA[[#This Row],[CODIGO]],STOCKSANLUIS[],7,FALSE)</f>
        <v>0</v>
      </c>
      <c r="F1299" s="10"/>
    </row>
    <row r="1300" spans="1:6" x14ac:dyDescent="0.25">
      <c r="A1300" s="6" t="s">
        <v>2599</v>
      </c>
      <c r="B1300" t="str">
        <f>VLOOKUP(INGRESO_MERCADERIA[[#This Row],[CODIGO]],STOCKSANLUIS[],2,FALSE)</f>
        <v>VALVULA DE ACCESO DE 1/4 - 5CM - PICHINA - SVX1/4 JAR - SMART ELECTRIC</v>
      </c>
      <c r="C1300" s="51">
        <v>0</v>
      </c>
      <c r="D1300" s="1"/>
      <c r="E1300" s="1">
        <f>VLOOKUP(INGRESO_MERCADERIA[[#This Row],[CODIGO]],STOCKSANLUIS[],7,FALSE)</f>
        <v>0</v>
      </c>
      <c r="F1300" s="10"/>
    </row>
    <row r="1301" spans="1:6" x14ac:dyDescent="0.25">
      <c r="A1301" s="6" t="s">
        <v>2601</v>
      </c>
      <c r="B1301" t="str">
        <f>VLOOKUP(INGRESO_MERCADERIA[[#This Row],[CODIGO]],STOCKSANLUIS[],2,FALSE)</f>
        <v>CINTA ADHESIVA  FOAM SFF30 - 1/8 X 2 X 30 - SMART ELECTRIC</v>
      </c>
      <c r="C1301" s="51">
        <v>0</v>
      </c>
      <c r="D1301" s="1"/>
      <c r="E1301" s="1">
        <f>VLOOKUP(INGRESO_MERCADERIA[[#This Row],[CODIGO]],STOCKSANLUIS[],7,FALSE)</f>
        <v>0</v>
      </c>
      <c r="F1301" s="10"/>
    </row>
    <row r="1302" spans="1:6" x14ac:dyDescent="0.25">
      <c r="A1302" s="6" t="s">
        <v>2603</v>
      </c>
      <c r="B1302" t="str">
        <f>VLOOKUP(INGRESO_MERCADERIA[[#This Row],[CODIGO]],STOCKSANLUIS[],2,FALSE)</f>
        <v>ANTORCHA DE UNA CAÑA PARA MAP GASS SHT-9 - SMART ELECTRIC</v>
      </c>
      <c r="C1302" s="51">
        <v>0</v>
      </c>
      <c r="D1302" s="1"/>
      <c r="E1302" s="1">
        <f>VLOOKUP(INGRESO_MERCADERIA[[#This Row],[CODIGO]],STOCKSANLUIS[],7,FALSE)</f>
        <v>0</v>
      </c>
      <c r="F1302" s="10"/>
    </row>
    <row r="1303" spans="1:6" x14ac:dyDescent="0.25">
      <c r="A1303" s="6" t="s">
        <v>2605</v>
      </c>
      <c r="B1303" t="str">
        <f>VLOOKUP(INGRESO_MERCADERIA[[#This Row],[CODIGO]],STOCKSANLUIS[],2,FALSE)</f>
        <v>CINTA DE ALUMINIO DE 2 X 50 YDS - EAF2 - SMART ELECTRIC</v>
      </c>
      <c r="C1303" s="51">
        <v>0</v>
      </c>
      <c r="D1303" s="1"/>
      <c r="E1303" s="1">
        <f>VLOOKUP(INGRESO_MERCADERIA[[#This Row],[CODIGO]],STOCKSANLUIS[],7,FALSE)</f>
        <v>0</v>
      </c>
      <c r="F1303" s="10"/>
    </row>
    <row r="1304" spans="1:6" x14ac:dyDescent="0.25">
      <c r="A1304" s="6" t="s">
        <v>2607</v>
      </c>
      <c r="B1304" t="str">
        <f>VLOOKUP(INGRESO_MERCADERIA[[#This Row],[CODIGO]],STOCKSANLUIS[],2,FALSE)</f>
        <v>FILTRO SECADOR - 083 - 3/8 - ROSCABLE - SK-083 - SMART ELECTRIC</v>
      </c>
      <c r="C1304" s="51">
        <v>0</v>
      </c>
      <c r="D1304" s="1"/>
      <c r="E1304" s="1">
        <f>VLOOKUP(INGRESO_MERCADERIA[[#This Row],[CODIGO]],STOCKSANLUIS[],7,FALSE)</f>
        <v>0</v>
      </c>
      <c r="F1304" s="10"/>
    </row>
    <row r="1305" spans="1:6" x14ac:dyDescent="0.25">
      <c r="A1305" s="6" t="s">
        <v>2609</v>
      </c>
      <c r="B1305" t="str">
        <f>VLOOKUP(INGRESO_MERCADERIA[[#This Row],[CODIGO]],STOCKSANLUIS[],2,FALSE)</f>
        <v>CONTROL REMOTO UNIVERSAL - CU5000 - SMART ELECTRIC</v>
      </c>
      <c r="C1305" s="51">
        <v>0</v>
      </c>
      <c r="D1305" s="1"/>
      <c r="E1305" s="1">
        <f>VLOOKUP(INGRESO_MERCADERIA[[#This Row],[CODIGO]],STOCKSANLUIS[],7,FALSE)</f>
        <v>0</v>
      </c>
      <c r="F1305" s="10"/>
    </row>
    <row r="1306" spans="1:6" x14ac:dyDescent="0.25">
      <c r="A1306" s="6" t="s">
        <v>2611</v>
      </c>
      <c r="B1306" t="str">
        <f>VLOOKUP(INGRESO_MERCADERIA[[#This Row],[CODIGO]],STOCKSANLUIS[],2,FALSE)</f>
        <v>ACUMULADOR DE SUCCION DE 7/8 - SAL-16 - SMART ELECTRIC</v>
      </c>
      <c r="C1306" s="51">
        <v>0</v>
      </c>
      <c r="D1306" s="1"/>
      <c r="E1306" s="1">
        <f>VLOOKUP(INGRESO_MERCADERIA[[#This Row],[CODIGO]],STOCKSANLUIS[],7,FALSE)</f>
        <v>0</v>
      </c>
      <c r="F1306" s="10"/>
    </row>
    <row r="1307" spans="1:6" x14ac:dyDescent="0.25">
      <c r="A1307" s="6" t="s">
        <v>2613</v>
      </c>
      <c r="B1307" t="str">
        <f>VLOOKUP(INGRESO_MERCADERIA[[#This Row],[CODIGO]],STOCKSANLUIS[],2,FALSE)</f>
        <v>LLAVE RATCHET ESTRELLA SWR-4-0 - SMART ELECTRIC</v>
      </c>
      <c r="C1307" s="51">
        <v>0</v>
      </c>
      <c r="D1307" s="1"/>
      <c r="E1307" s="1">
        <f>VLOOKUP(INGRESO_MERCADERIA[[#This Row],[CODIGO]],STOCKSANLUIS[],7,FALSE)</f>
        <v>0</v>
      </c>
      <c r="F1307" s="10"/>
    </row>
    <row r="1308" spans="1:6" x14ac:dyDescent="0.25">
      <c r="A1308" s="6" t="s">
        <v>2615</v>
      </c>
      <c r="B1308" t="str">
        <f>VLOOKUP(INGRESO_MERCADERIA[[#This Row],[CODIGO]],STOCKSANLUIS[],2,FALSE)</f>
        <v>PEINE PARA CONDENSADOR SFIN-P -SMART ELECTRIC</v>
      </c>
      <c r="C1308" s="51">
        <v>0</v>
      </c>
      <c r="D1308" s="1"/>
      <c r="E1308" s="1">
        <f>VLOOKUP(INGRESO_MERCADERIA[[#This Row],[CODIGO]],STOCKSANLUIS[],7,FALSE)</f>
        <v>0</v>
      </c>
      <c r="F1308" s="10"/>
    </row>
    <row r="1309" spans="1:6" x14ac:dyDescent="0.25">
      <c r="A1309" s="6" t="s">
        <v>2617</v>
      </c>
      <c r="B1309" t="str">
        <f>VLOOKUP(INGRESO_MERCADERIA[[#This Row],[CODIGO]],STOCKSANLUIS[],2,FALSE)</f>
        <v>TERMOMETRO INFRA ROJO LASER - T-GUN - SMART ELECTRIC</v>
      </c>
      <c r="C1309" s="51">
        <v>0</v>
      </c>
      <c r="D1309" s="1"/>
      <c r="E1309" s="1">
        <f>VLOOKUP(INGRESO_MERCADERIA[[#This Row],[CODIGO]],STOCKSANLUIS[],7,FALSE)</f>
        <v>0</v>
      </c>
      <c r="F1309" s="10"/>
    </row>
    <row r="1310" spans="1:6" x14ac:dyDescent="0.25">
      <c r="A1310" s="6" t="s">
        <v>2619</v>
      </c>
      <c r="B1310" t="str">
        <f>VLOOKUP(INGRESO_MERCADERIA[[#This Row],[CODIGO]],STOCKSANLUIS[],2,FALSE)</f>
        <v>SELLADOR DE FUGAS EXTREME ULTRA RK1384 - MANGUERA 1/4- ERRECOM</v>
      </c>
      <c r="C1310" s="51">
        <v>0</v>
      </c>
      <c r="D1310" s="1"/>
      <c r="E1310" s="1">
        <f>VLOOKUP(INGRESO_MERCADERIA[[#This Row],[CODIGO]],STOCKSANLUIS[],7,FALSE)</f>
        <v>0</v>
      </c>
      <c r="F1310" s="10"/>
    </row>
    <row r="1311" spans="1:6" x14ac:dyDescent="0.25">
      <c r="A1311" s="6" t="s">
        <v>2621</v>
      </c>
      <c r="B1311" t="str">
        <f>VLOOKUP(INGRESO_MERCADERIA[[#This Row],[CODIGO]],STOCKSANLUIS[],2,FALSE)</f>
        <v>TEST DE ACIDEZ - ACIDTEST K - ERRECOM</v>
      </c>
      <c r="C1311" s="51">
        <v>0</v>
      </c>
      <c r="D1311" s="1"/>
      <c r="E1311" s="1">
        <f>VLOOKUP(INGRESO_MERCADERIA[[#This Row],[CODIGO]],STOCKSANLUIS[],7,FALSE)</f>
        <v>0</v>
      </c>
      <c r="F1311" s="10"/>
    </row>
    <row r="1312" spans="1:6" x14ac:dyDescent="0.25">
      <c r="A1312" s="6" t="s">
        <v>2623</v>
      </c>
      <c r="B1312" t="str">
        <f>VLOOKUP(INGRESO_MERCADERIA[[#This Row],[CODIGO]],STOCKSANLUIS[],2,FALSE)</f>
        <v>TRANSFORMADOR DE 40VA - 220/24 VAC - 50/60 HZ - SE403 - SMART ELECTRIC</v>
      </c>
      <c r="C1312" s="51">
        <v>0</v>
      </c>
      <c r="D1312" s="1"/>
      <c r="E1312" s="1">
        <f>VLOOKUP(INGRESO_MERCADERIA[[#This Row],[CODIGO]],STOCKSANLUIS[],7,FALSE)</f>
        <v>0</v>
      </c>
      <c r="F1312" s="10"/>
    </row>
    <row r="1313" spans="1:6" x14ac:dyDescent="0.25">
      <c r="A1313" s="6" t="s">
        <v>2625</v>
      </c>
      <c r="B1313" t="str">
        <f>VLOOKUP(INGRESO_MERCADERIA[[#This Row],[CODIGO]],STOCKSANLUIS[],2,FALSE)</f>
        <v>TERMO-ANEMOMETRO - SAA125 -SMART ELECTRIC</v>
      </c>
      <c r="C1313" s="51">
        <v>0</v>
      </c>
      <c r="D1313" s="1"/>
      <c r="E1313" s="1">
        <f>VLOOKUP(INGRESO_MERCADERIA[[#This Row],[CODIGO]],STOCKSANLUIS[],7,FALSE)</f>
        <v>0</v>
      </c>
      <c r="F1313" s="10"/>
    </row>
    <row r="1314" spans="1:6" x14ac:dyDescent="0.25">
      <c r="A1314" s="6" t="s">
        <v>2627</v>
      </c>
      <c r="B1314" t="str">
        <f>VLOOKUP(INGRESO_MERCADERIA[[#This Row],[CODIGO]],STOCKSANLUIS[],2,FALSE)</f>
        <v>TARJETA TERMOSTATO CON DISPLAY - QTH-10A - QUALITY</v>
      </c>
      <c r="C1314" s="51">
        <v>24</v>
      </c>
      <c r="D1314" s="1"/>
      <c r="E1314" s="1" t="str">
        <f>VLOOKUP(INGRESO_MERCADERIA[[#This Row],[CODIGO]],STOCKSANLUIS[],7,FALSE)</f>
        <v>A</v>
      </c>
      <c r="F1314" s="10"/>
    </row>
    <row r="1315" spans="1:6" x14ac:dyDescent="0.25">
      <c r="A1315" s="6" t="s">
        <v>2629</v>
      </c>
      <c r="B1315" t="str">
        <f>VLOOKUP(INGRESO_MERCADERIA[[#This Row],[CODIGO]],STOCKSANLUIS[],2,FALSE)</f>
        <v>TEST DE ACIDEZ - PHASE III-NU CALGOM-4320-W8</v>
      </c>
      <c r="C1315" s="51">
        <v>0</v>
      </c>
      <c r="D1315" s="1"/>
      <c r="E1315" s="1">
        <f>VLOOKUP(INGRESO_MERCADERIA[[#This Row],[CODIGO]],STOCKSANLUIS[],7,FALSE)</f>
        <v>0</v>
      </c>
      <c r="F1315" s="10"/>
    </row>
    <row r="1316" spans="1:6" x14ac:dyDescent="0.25">
      <c r="A1316" s="6" t="s">
        <v>2631</v>
      </c>
      <c r="B1316" t="str">
        <f>VLOOKUP(INGRESO_MERCADERIA[[#This Row],[CODIGO]],STOCKSANLUIS[],2,FALSE)</f>
        <v xml:space="preserve">FILTRO BIDIRECCIONAL CON VALVULA DE ACCESO - QDX-25 - QUALITY </v>
      </c>
      <c r="C1316" s="51">
        <v>0</v>
      </c>
      <c r="D1316" s="1"/>
      <c r="E1316" s="1">
        <f>VLOOKUP(INGRESO_MERCADERIA[[#This Row],[CODIGO]],STOCKSANLUIS[],7,FALSE)</f>
        <v>0</v>
      </c>
      <c r="F1316" s="10"/>
    </row>
    <row r="1317" spans="1:6" x14ac:dyDescent="0.25">
      <c r="A1317" s="6" t="s">
        <v>2633</v>
      </c>
      <c r="B1317" t="str">
        <f>VLOOKUP(INGRESO_MERCADERIA[[#This Row],[CODIGO]],STOCKSANLUIS[],2,FALSE)</f>
        <v>TARJETA PARA MINI SPLIT C/CONTROL - 3 VELOCIDADES - FRIO Y CALOR - CUC - SMART ELECTRIC</v>
      </c>
      <c r="C1317" s="51">
        <v>8</v>
      </c>
      <c r="D1317" s="1"/>
      <c r="E1317" s="1" t="str">
        <f>VLOOKUP(INGRESO_MERCADERIA[[#This Row],[CODIGO]],STOCKSANLUIS[],7,FALSE)</f>
        <v>A</v>
      </c>
      <c r="F1317" s="10"/>
    </row>
    <row r="1318" spans="1:6" x14ac:dyDescent="0.25">
      <c r="A1318" s="6" t="s">
        <v>2635</v>
      </c>
      <c r="B1318" t="str">
        <f>VLOOKUP(INGRESO_MERCADERIA[[#This Row],[CODIGO]],STOCKSANLUIS[],2,FALSE)</f>
        <v>JUEGO DE MANGUERAS PARA MANIFOLD DE 60" - ( R-12, R-22, R-500, R-502, R-134A ) - QH4-60RBY - QUALITY</v>
      </c>
      <c r="C1318" s="51">
        <v>0</v>
      </c>
      <c r="D1318" s="1"/>
      <c r="E1318" s="1">
        <f>VLOOKUP(INGRESO_MERCADERIA[[#This Row],[CODIGO]],STOCKSANLUIS[],7,FALSE)</f>
        <v>0</v>
      </c>
      <c r="F1318" s="10"/>
    </row>
    <row r="1319" spans="1:6" x14ac:dyDescent="0.25">
      <c r="A1319" s="6" t="s">
        <v>2637</v>
      </c>
      <c r="B1319" t="str">
        <f>VLOOKUP(INGRESO_MERCADERIA[[#This Row],[CODIGO]],STOCKSANLUIS[],2,FALSE)</f>
        <v xml:space="preserve">JUEGO DE MANGUERAS PARA MANIFOLD DE 36" - ( R-410A, R-22, R-404A ) - QH4-36RBY-410 - QUALITY  </v>
      </c>
      <c r="C1319" s="51">
        <v>0</v>
      </c>
      <c r="D1319" s="1"/>
      <c r="E1319" s="1">
        <f>VLOOKUP(INGRESO_MERCADERIA[[#This Row],[CODIGO]],STOCKSANLUIS[],7,FALSE)</f>
        <v>0</v>
      </c>
      <c r="F1319" s="10"/>
    </row>
    <row r="1320" spans="1:6" x14ac:dyDescent="0.25">
      <c r="A1320" s="6" t="s">
        <v>2639</v>
      </c>
      <c r="B1320" t="str">
        <f>VLOOKUP(INGRESO_MERCADERIA[[#This Row],[CODIGO]],STOCKSANLUIS[],2,FALSE)</f>
        <v>GAS REFRIGERANTE R-404A X 10.9 KG -GENERICO</v>
      </c>
      <c r="C1320" s="51">
        <v>0</v>
      </c>
      <c r="D1320" s="1"/>
      <c r="E1320" s="1">
        <f>VLOOKUP(INGRESO_MERCADERIA[[#This Row],[CODIGO]],STOCKSANLUIS[],7,FALSE)</f>
        <v>0</v>
      </c>
      <c r="F1320" s="10"/>
    </row>
    <row r="1321" spans="1:6" x14ac:dyDescent="0.25">
      <c r="A1321" s="6" t="s">
        <v>2641</v>
      </c>
      <c r="B1321" t="str">
        <f>VLOOKUP(INGRESO_MERCADERIA[[#This Row],[CODIGO]],STOCKSANLUIS[],2,FALSE)</f>
        <v>CONVERTIDOR TCP485 WIFI LOG - VER.02 - 100-220 VAC (12 VDC) - FULL GAUGE</v>
      </c>
      <c r="C1321" s="51">
        <v>1</v>
      </c>
      <c r="D1321" s="1"/>
      <c r="E1321" s="1" t="str">
        <f>VLOOKUP(INGRESO_MERCADERIA[[#This Row],[CODIGO]],STOCKSANLUIS[],7,FALSE)</f>
        <v>A</v>
      </c>
      <c r="F1321" s="10"/>
    </row>
    <row r="1322" spans="1:6" x14ac:dyDescent="0.25">
      <c r="A1322" s="6" t="s">
        <v>2643</v>
      </c>
      <c r="B1322" t="str">
        <f>VLOOKUP(INGRESO_MERCADERIA[[#This Row],[CODIGO]],STOCKSANLUIS[],2,FALSE)</f>
        <v>MOTOR COMP EMB 1/3 R134A 220V</v>
      </c>
      <c r="C1322" s="51">
        <v>0</v>
      </c>
      <c r="D1322" s="1"/>
      <c r="E1322" s="1">
        <f>VLOOKUP(INGRESO_MERCADERIA[[#This Row],[CODIGO]],STOCKSANLUIS[],7,FALSE)</f>
        <v>0</v>
      </c>
      <c r="F1322" s="10"/>
    </row>
    <row r="1323" spans="1:6" x14ac:dyDescent="0.25">
      <c r="A1323" s="6" t="s">
        <v>2645</v>
      </c>
      <c r="B1323" t="str">
        <f>VLOOKUP(INGRESO_MERCADERIA[[#This Row],[CODIGO]],STOCKSANLUIS[],2,FALSE)</f>
        <v>COMPRESOR MANEUROP MT50HK3CVE 4.5HP R22 220V/3PH/60HZ M/A (SIN VALVULAS) V07/V04</v>
      </c>
      <c r="C1323" s="51">
        <v>0</v>
      </c>
      <c r="D1323" s="1"/>
      <c r="E1323" s="1">
        <f>VLOOKUP(INGRESO_MERCADERIA[[#This Row],[CODIGO]],STOCKSANLUIS[],7,FALSE)</f>
        <v>0</v>
      </c>
      <c r="F1323" s="10"/>
    </row>
    <row r="1324" spans="1:6" x14ac:dyDescent="0.25">
      <c r="A1324" s="6" t="s">
        <v>2647</v>
      </c>
      <c r="B1324" t="str">
        <f>VLOOKUP(INGRESO_MERCADERIA[[#This Row],[CODIGO]],STOCKSANLUIS[],2,FALSE)</f>
        <v>MOTOVENTILADOR AXIAL EBM S4D400-BP12-31 - 400MM - 220V/380V/440V TRIFÁSICO - 4 POLOS, CON REJILLA - FLUJO A</v>
      </c>
      <c r="C1324" s="51">
        <v>0</v>
      </c>
      <c r="D1324" s="1"/>
      <c r="E1324" s="1">
        <f>VLOOKUP(INGRESO_MERCADERIA[[#This Row],[CODIGO]],STOCKSANLUIS[],7,FALSE)</f>
        <v>0</v>
      </c>
      <c r="F1324" s="10"/>
    </row>
    <row r="1325" spans="1:6" x14ac:dyDescent="0.25">
      <c r="A1325" s="6" t="s">
        <v>2649</v>
      </c>
      <c r="B1325" t="str">
        <f>VLOOKUP(INGRESO_MERCADERIA[[#This Row],[CODIGO]],STOCKSANLUIS[],2,FALSE)</f>
        <v xml:space="preserve">MOTOVENTILADOR AXIAL EBM S4E300-AS72-30 - 300MM - 220V MONOFÁSICO - 4 POLOS, CON REJILLA - FLUJO V </v>
      </c>
      <c r="C1325" s="51">
        <v>0</v>
      </c>
      <c r="D1325" s="1"/>
      <c r="E1325" s="1">
        <f>VLOOKUP(INGRESO_MERCADERIA[[#This Row],[CODIGO]],STOCKSANLUIS[],7,FALSE)</f>
        <v>0</v>
      </c>
      <c r="F1325" s="10"/>
    </row>
    <row r="1326" spans="1:6" x14ac:dyDescent="0.25">
      <c r="A1326" s="6" t="s">
        <v>2651</v>
      </c>
      <c r="B1326" t="str">
        <f>VLOOKUP(INGRESO_MERCADERIA[[#This Row],[CODIGO]],STOCKSANLUIS[],2,FALSE)</f>
        <v>UNIDAD PECOMARK USMB - 301 ECD - C.BITZER 2EES-3Y- 220-380V/3PH/60HZ - MT (+5°C/-30°C - R404A) -2 VENT.</v>
      </c>
      <c r="C1326" s="51">
        <v>0</v>
      </c>
      <c r="D1326" s="1"/>
      <c r="E1326" s="1">
        <f>VLOOKUP(INGRESO_MERCADERIA[[#This Row],[CODIGO]],STOCKSANLUIS[],7,FALSE)</f>
        <v>0</v>
      </c>
      <c r="F1326" s="10"/>
    </row>
    <row r="1327" spans="1:6" x14ac:dyDescent="0.25">
      <c r="A1327" s="6" t="s">
        <v>2653</v>
      </c>
      <c r="B1327" t="str">
        <f>VLOOKUP(INGRESO_MERCADERIA[[#This Row],[CODIGO]],STOCKSANLUIS[],2,FALSE)</f>
        <v>UNIDAD PECOMARK USMB - 1000 ECD - C.BITZER 4VES-10Y - 220-380V/3PH/60HZ - MT (+5°C/-30°C - R404A) -6 VENT.</v>
      </c>
      <c r="C1327" s="51">
        <v>0</v>
      </c>
      <c r="D1327" s="1"/>
      <c r="E1327" s="1">
        <f>VLOOKUP(INGRESO_MERCADERIA[[#This Row],[CODIGO]],STOCKSANLUIS[],7,FALSE)</f>
        <v>0</v>
      </c>
      <c r="F1327" s="10"/>
    </row>
    <row r="1328" spans="1:6" x14ac:dyDescent="0.25">
      <c r="A1328" s="6" t="s">
        <v>2655</v>
      </c>
      <c r="B1328" t="str">
        <f>VLOOKUP(INGRESO_MERCADERIA[[#This Row],[CODIGO]],STOCKSANLUIS[],2,FALSE)</f>
        <v>GAS REFRIGERANTE FREON MO49 PLUS - 750 GR - CAJA DE 15 - REEMPLAZO DEL R-12 - CHEMOURS</v>
      </c>
      <c r="C1328" s="51">
        <v>0</v>
      </c>
      <c r="D1328" s="1"/>
      <c r="E1328" s="1">
        <f>VLOOKUP(INGRESO_MERCADERIA[[#This Row],[CODIGO]],STOCKSANLUIS[],7,FALSE)</f>
        <v>0</v>
      </c>
      <c r="F1328" s="10"/>
    </row>
    <row r="1329" spans="1:6" x14ac:dyDescent="0.25">
      <c r="A1329" s="6" t="s">
        <v>2657</v>
      </c>
      <c r="B1329" t="str">
        <f>VLOOKUP(INGRESO_MERCADERIA[[#This Row],[CODIGO]],STOCKSANLUIS[],2,FALSE)</f>
        <v>GAS REFRIGERANTE R-134 X 13.60 KG - REFRIGERANT</v>
      </c>
      <c r="C1329" s="51">
        <v>0</v>
      </c>
      <c r="D1329" s="1"/>
      <c r="E1329" s="1">
        <f>VLOOKUP(INGRESO_MERCADERIA[[#This Row],[CODIGO]],STOCKSANLUIS[],7,FALSE)</f>
        <v>0</v>
      </c>
      <c r="F1329" s="10"/>
    </row>
    <row r="1330" spans="1:6" x14ac:dyDescent="0.25">
      <c r="A1330" s="6" t="s">
        <v>2659</v>
      </c>
      <c r="B1330" t="str">
        <f>VLOOKUP(INGRESO_MERCADERIA[[#This Row],[CODIGO]],STOCKSANLUIS[],2,FALSE)</f>
        <v>BURLETE / EMPAQUETADURA G-67 FRONTAL (EX 509) X 5MTS FI0 3759 - CAFF</v>
      </c>
      <c r="C1330" s="51">
        <v>3</v>
      </c>
      <c r="D1330" s="1"/>
      <c r="E1330" s="1" t="str">
        <f>VLOOKUP(INGRESO_MERCADERIA[[#This Row],[CODIGO]],STOCKSANLUIS[],7,FALSE)</f>
        <v>A</v>
      </c>
      <c r="F1330" s="10"/>
    </row>
    <row r="1331" spans="1:6" x14ac:dyDescent="0.25">
      <c r="A1331" s="6" t="s">
        <v>2661</v>
      </c>
      <c r="B1331" t="str">
        <f>VLOOKUP(INGRESO_MERCADERIA[[#This Row],[CODIGO]],STOCKSANLUIS[],2,FALSE)</f>
        <v>BISAGRA I-211/758F (DERECHA) - CAFF</v>
      </c>
      <c r="C1331" s="51">
        <v>0</v>
      </c>
      <c r="D1331" s="1"/>
      <c r="E1331" s="1">
        <f>VLOOKUP(INGRESO_MERCADERIA[[#This Row],[CODIGO]],STOCKSANLUIS[],7,FALSE)</f>
        <v>0</v>
      </c>
      <c r="F1331" s="10"/>
    </row>
    <row r="1332" spans="1:6" x14ac:dyDescent="0.25">
      <c r="A1332" s="6" t="s">
        <v>2663</v>
      </c>
      <c r="B1332" t="str">
        <f>VLOOKUP(INGRESO_MERCADERIA[[#This Row],[CODIGO]],STOCKSANLUIS[],2,FALSE)</f>
        <v>BISAGRA G-981 CON RAMPA - FI0 5474 - CAFF</v>
      </c>
      <c r="C1332" s="51">
        <v>0</v>
      </c>
      <c r="D1332" s="1"/>
      <c r="E1332" s="1" t="str">
        <f>VLOOKUP(INGRESO_MERCADERIA[[#This Row],[CODIGO]],STOCKSANLUIS[],7,FALSE)</f>
        <v>A</v>
      </c>
      <c r="F1332" s="10"/>
    </row>
    <row r="1333" spans="1:6" x14ac:dyDescent="0.25">
      <c r="A1333" s="6" t="s">
        <v>2665</v>
      </c>
      <c r="B1333" t="str">
        <f>VLOOKUP(INGRESO_MERCADERIA[[#This Row],[CODIGO]],STOCKSANLUIS[],2,FALSE)</f>
        <v>VÁLVULA EQUILIBRADORA 2260 FI0 2999 P/PARED C/RESISTENCIA - (4000-5000 M3) - VÁLVULA DE ALIVIO DE PRESIÓN CAFF</v>
      </c>
      <c r="C1333" s="51">
        <v>4</v>
      </c>
      <c r="D1333" s="1"/>
      <c r="E1333" s="1" t="str">
        <f>VLOOKUP(INGRESO_MERCADERIA[[#This Row],[CODIGO]],STOCKSANLUIS[],7,FALSE)</f>
        <v>A</v>
      </c>
      <c r="F1333" s="10"/>
    </row>
    <row r="1334" spans="1:6" x14ac:dyDescent="0.25">
      <c r="A1334" s="6" t="s">
        <v>2667</v>
      </c>
      <c r="B1334" t="str">
        <f>VLOOKUP(INGRESO_MERCADERIA[[#This Row],[CODIGO]],STOCKSANLUIS[],2,FALSE)</f>
        <v>TAPA CÓNICA SCH-9 (CAPUCHON) P/M-10 FI0 3790 - CAFF</v>
      </c>
      <c r="C1334" s="51">
        <v>20</v>
      </c>
      <c r="D1334" s="1"/>
      <c r="E1334" s="1" t="str">
        <f>VLOOKUP(INGRESO_MERCADERIA[[#This Row],[CODIGO]],STOCKSANLUIS[],7,FALSE)</f>
        <v>A</v>
      </c>
      <c r="F1334" s="10"/>
    </row>
    <row r="1335" spans="1:6" x14ac:dyDescent="0.25">
      <c r="A1335" s="6" t="s">
        <v>2669</v>
      </c>
      <c r="B1335" t="str">
        <f>VLOOKUP(INGRESO_MERCADERIA[[#This Row],[CODIGO]],STOCKSANLUIS[],2,FALSE)</f>
        <v>UNIÓN ANGULAR EXTERIOR P/ ZOCALO INFERIOR 304 E FI02820 - CAFF</v>
      </c>
      <c r="C1335" s="51">
        <v>196</v>
      </c>
      <c r="D1335" s="1"/>
      <c r="E1335" s="1" t="str">
        <f>VLOOKUP(INGRESO_MERCADERIA[[#This Row],[CODIGO]],STOCKSANLUIS[],7,FALSE)</f>
        <v>C</v>
      </c>
      <c r="F1335" s="10"/>
    </row>
    <row r="1336" spans="1:6" x14ac:dyDescent="0.25">
      <c r="A1336" s="6" t="s">
        <v>2671</v>
      </c>
      <c r="B1336" t="str">
        <f>VLOOKUP(INGRESO_MERCADERIA[[#This Row],[CODIGO]],STOCKSANLUIS[],2,FALSE)</f>
        <v>CIERRE RÁPIDO G-5591 HP CON LLAVE FI0 3794 - CAFF</v>
      </c>
      <c r="C1336" s="51">
        <v>0</v>
      </c>
      <c r="D1336" s="1"/>
      <c r="E1336" s="1">
        <f>VLOOKUP(INGRESO_MERCADERIA[[#This Row],[CODIGO]],STOCKSANLUIS[],7,FALSE)</f>
        <v>0</v>
      </c>
      <c r="F1336" s="10"/>
    </row>
    <row r="1337" spans="1:6" x14ac:dyDescent="0.25">
      <c r="A1337" s="6" t="s">
        <v>2673</v>
      </c>
      <c r="B1337" t="str">
        <f>VLOOKUP(INGRESO_MERCADERIA[[#This Row],[CODIGO]],STOCKSANLUIS[],2,FALSE)</f>
        <v>PERFIL SANITARIO CURVO DE PVC C/LABIOS FLEXIBLES 290 P FI02805 - CAFF X PIEZA DE 4 METROS</v>
      </c>
      <c r="C1337" s="51">
        <v>6</v>
      </c>
      <c r="D1337" s="1"/>
      <c r="E1337" s="1" t="str">
        <f>VLOOKUP(INGRESO_MERCADERIA[[#This Row],[CODIGO]],STOCKSANLUIS[],7,FALSE)</f>
        <v>A</v>
      </c>
      <c r="F1337" s="10"/>
    </row>
    <row r="1338" spans="1:6" x14ac:dyDescent="0.25">
      <c r="A1338" s="6" t="s">
        <v>2675</v>
      </c>
      <c r="B1338" t="str">
        <f>VLOOKUP(INGRESO_MERCADERIA[[#This Row],[CODIGO]],STOCKSANLUIS[],2,FALSE)</f>
        <v>ÁNGULO DE FIJACIÓN DE PVC 30 X 30 315 P FI01364 - CAFF X PIEZA DE 4 METROS</v>
      </c>
      <c r="C1338" s="51">
        <v>8</v>
      </c>
      <c r="D1338" s="1"/>
      <c r="E1338" s="1" t="str">
        <f>VLOOKUP(INGRESO_MERCADERIA[[#This Row],[CODIGO]],STOCKSANLUIS[],7,FALSE)</f>
        <v>A</v>
      </c>
      <c r="F1338" s="10"/>
    </row>
    <row r="1339" spans="1:6" x14ac:dyDescent="0.25">
      <c r="A1339" s="6" t="s">
        <v>2677</v>
      </c>
      <c r="B1339" t="str">
        <f>VLOOKUP(INGRESO_MERCADERIA[[#This Row],[CODIGO]],STOCKSANLUIS[],2,FALSE)</f>
        <v>TAPA LATERAL DERECHA 297 PARA ZOCALO 293 - CAFF</v>
      </c>
      <c r="C1339" s="51">
        <v>0</v>
      </c>
      <c r="D1339" s="1"/>
      <c r="E1339" s="1">
        <f>VLOOKUP(INGRESO_MERCADERIA[[#This Row],[CODIGO]],STOCKSANLUIS[],7,FALSE)</f>
        <v>0</v>
      </c>
      <c r="F1339" s="10"/>
    </row>
    <row r="1340" spans="1:6" x14ac:dyDescent="0.25">
      <c r="A1340" s="6" t="s">
        <v>2679</v>
      </c>
      <c r="B1340" t="str">
        <f>VLOOKUP(INGRESO_MERCADERIA[[#This Row],[CODIGO]],STOCKSANLUIS[],2,FALSE)</f>
        <v>SISTEMA PARA PUERTA CORREDERA 4533 - CAFF NO INCLUYE MANETA INTERIOR Y EXTERIOR</v>
      </c>
      <c r="C1340" s="51">
        <v>0</v>
      </c>
      <c r="D1340" s="1"/>
      <c r="E1340" s="1">
        <f>VLOOKUP(INGRESO_MERCADERIA[[#This Row],[CODIGO]],STOCKSANLUIS[],7,FALSE)</f>
        <v>0</v>
      </c>
      <c r="F1340" s="10"/>
    </row>
    <row r="1341" spans="1:6" x14ac:dyDescent="0.25">
      <c r="A1341" s="6" t="s">
        <v>2681</v>
      </c>
      <c r="B1341" t="str">
        <f>VLOOKUP(INGRESO_MERCADERIA[[#This Row],[CODIGO]],STOCKSANLUIS[],2,FALSE)</f>
        <v>MONITOR DE ACEITE OLC-K1/INT278+02K465 - 347334-03  -  KRIWAN</v>
      </c>
      <c r="C1341" s="51">
        <v>0</v>
      </c>
      <c r="D1341" s="1"/>
      <c r="E1341" s="1">
        <f>VLOOKUP(INGRESO_MERCADERIA[[#This Row],[CODIGO]],STOCKSANLUIS[],7,FALSE)</f>
        <v>0</v>
      </c>
      <c r="F1341" s="10"/>
    </row>
    <row r="1342" spans="1:6" x14ac:dyDescent="0.25">
      <c r="A1342" s="6" t="s">
        <v>2683</v>
      </c>
      <c r="B1342" t="str">
        <f>VLOOKUP(INGRESO_MERCADERIA[[#This Row],[CODIGO]],STOCKSANLUIS[],2,FALSE)</f>
        <v>CALEFACTOR DE CARTER 0..140W 230V PTC - BITZER</v>
      </c>
      <c r="C1342" s="51">
        <v>0</v>
      </c>
      <c r="D1342" s="1"/>
      <c r="E1342" s="1">
        <f>VLOOKUP(INGRESO_MERCADERIA[[#This Row],[CODIGO]],STOCKSANLUIS[],7,FALSE)</f>
        <v>0</v>
      </c>
      <c r="F1342" s="10"/>
    </row>
    <row r="1343" spans="1:6" x14ac:dyDescent="0.25">
      <c r="A1343" s="6" t="s">
        <v>2685</v>
      </c>
      <c r="B1343" t="str">
        <f>VLOOKUP(INGRESO_MERCADERIA[[#This Row],[CODIGO]],STOCKSANLUIS[],2,FALSE)</f>
        <v>UND COND DANFOSS HPZP064-380/3F/60HZ - R404/R-507/R134 BAJO RUIDO/SLIM PACK</v>
      </c>
      <c r="C1343" s="51">
        <v>0</v>
      </c>
      <c r="D1343" s="1"/>
      <c r="E1343" s="1">
        <f>VLOOKUP(INGRESO_MERCADERIA[[#This Row],[CODIGO]],STOCKSANLUIS[],7,FALSE)</f>
        <v>0</v>
      </c>
      <c r="F1343" s="10"/>
    </row>
    <row r="1344" spans="1:6" x14ac:dyDescent="0.25">
      <c r="A1344" s="6" t="s">
        <v>2687</v>
      </c>
      <c r="B1344" t="str">
        <f>VLOOKUP(INGRESO_MERCADERIA[[#This Row],[CODIGO]],STOCKSANLUIS[],2,FALSE)</f>
        <v>UNID. COND. OP-HJZ028D20Q - COMPR. MTZ28 - 2.5HP - 220V/3PH/60HZ - R404/R507/R134A/R407C</v>
      </c>
      <c r="C1344" s="51">
        <v>0</v>
      </c>
      <c r="D1344" s="1"/>
      <c r="E1344" s="1">
        <f>VLOOKUP(INGRESO_MERCADERIA[[#This Row],[CODIGO]],STOCKSANLUIS[],7,FALSE)</f>
        <v>0</v>
      </c>
      <c r="F1344" s="10"/>
    </row>
    <row r="1345" spans="1:6" x14ac:dyDescent="0.25">
      <c r="A1345" s="6" t="s">
        <v>2689</v>
      </c>
      <c r="B1345" t="str">
        <f>VLOOKUP(INGRESO_MERCADERIA[[#This Row],[CODIGO]],STOCKSANLUIS[],2,FALSE)</f>
        <v>UNIDAD COND. OP-HJM036D20Q 3HP 220V 3F R22</v>
      </c>
      <c r="C1345" s="51">
        <v>0</v>
      </c>
      <c r="D1345" s="1"/>
      <c r="E1345" s="1">
        <f>VLOOKUP(INGRESO_MERCADERIA[[#This Row],[CODIGO]],STOCKSANLUIS[],7,FALSE)</f>
        <v>0</v>
      </c>
      <c r="F1345" s="10"/>
    </row>
    <row r="1346" spans="1:6" x14ac:dyDescent="0.25">
      <c r="A1346" s="6" t="s">
        <v>2691</v>
      </c>
      <c r="B1346" t="str">
        <f>VLOOKUP(INGRESO_MERCADERIA[[#This Row],[CODIGO]],STOCKSANLUIS[],2,FALSE)</f>
        <v>GAS REFRIGERANTE FREON R-507 - 11.35 KG - CHEMOURS</v>
      </c>
      <c r="C1346" s="51">
        <v>1</v>
      </c>
      <c r="D1346" s="1"/>
      <c r="E1346" s="1" t="str">
        <f>VLOOKUP(INGRESO_MERCADERIA[[#This Row],[CODIGO]],STOCKSANLUIS[],7,FALSE)</f>
        <v>C</v>
      </c>
      <c r="F1346" s="10"/>
    </row>
    <row r="1347" spans="1:6" x14ac:dyDescent="0.25">
      <c r="A1347" s="6" t="s">
        <v>2693</v>
      </c>
      <c r="B1347" t="str">
        <f>VLOOKUP(INGRESO_MERCADERIA[[#This Row],[CODIGO]],STOCKSANLUIS[],2,FALSE)</f>
        <v>GAS REFRIGERANTE FREON R-410A - 11.35 KG - CHINO - CHEMOURS</v>
      </c>
      <c r="C1347" s="51">
        <v>0</v>
      </c>
      <c r="D1347" s="1"/>
      <c r="E1347" s="1" t="str">
        <f>VLOOKUP(INGRESO_MERCADERIA[[#This Row],[CODIGO]],STOCKSANLUIS[],7,FALSE)</f>
        <v>C</v>
      </c>
      <c r="F1347" s="10"/>
    </row>
    <row r="1348" spans="1:6" x14ac:dyDescent="0.25">
      <c r="A1348" s="6" t="s">
        <v>2695</v>
      </c>
      <c r="B1348" t="str">
        <f>VLOOKUP(INGRESO_MERCADERIA[[#This Row],[CODIGO]],STOCKSANLUIS[],2,FALSE)</f>
        <v>COMPRESOR BITZER 4PES-15-15HP-220/3PH/60HZ-R22</v>
      </c>
      <c r="C1348" s="51">
        <v>0</v>
      </c>
      <c r="D1348" s="1"/>
      <c r="E1348" s="1">
        <f>VLOOKUP(INGRESO_MERCADERIA[[#This Row],[CODIGO]],STOCKSANLUIS[],7,FALSE)</f>
        <v>0</v>
      </c>
      <c r="F1348" s="10"/>
    </row>
    <row r="1349" spans="1:6" x14ac:dyDescent="0.25">
      <c r="A1349" s="6" t="s">
        <v>2697</v>
      </c>
      <c r="B1349" t="str">
        <f>VLOOKUP(INGRESO_MERCADERIA[[#This Row],[CODIGO]],STOCKSANLUIS[],2,FALSE)</f>
        <v>COMPRESOR HERMETICO DANFOSS MTZ28 - 2.5HP - 220V/1F/60HZ -R-134A/404A/507A/407C (NO INC. KIT DE ARRANQ. VALV. V09/V06 Y RESIST. DE CARTER)</v>
      </c>
      <c r="C1349" s="51">
        <v>1</v>
      </c>
      <c r="D1349" s="1"/>
      <c r="E1349" s="1" t="str">
        <f>VLOOKUP(INGRESO_MERCADERIA[[#This Row],[CODIGO]],STOCKSANLUIS[],7,FALSE)</f>
        <v>C</v>
      </c>
      <c r="F1349" s="10"/>
    </row>
    <row r="1350" spans="1:6" x14ac:dyDescent="0.25">
      <c r="A1350" s="6" t="s">
        <v>2699</v>
      </c>
      <c r="B1350" t="str">
        <f>VLOOKUP(INGRESO_MERCADERIA[[#This Row],[CODIGO]],STOCKSANLUIS[],2,FALSE)</f>
        <v>BURLETE DE 5 MT COLOR NEGRO TEMP HASTA -50°C</v>
      </c>
      <c r="C1350" s="51">
        <v>0</v>
      </c>
      <c r="D1350" s="1"/>
      <c r="E1350" s="1">
        <f>VLOOKUP(INGRESO_MERCADERIA[[#This Row],[CODIGO]],STOCKSANLUIS[],7,FALSE)</f>
        <v>0</v>
      </c>
      <c r="F1350" s="10"/>
    </row>
    <row r="1351" spans="1:6" x14ac:dyDescent="0.25">
      <c r="A1351" s="6" t="s">
        <v>2701</v>
      </c>
      <c r="B1351" t="str">
        <f>VLOOKUP(INGRESO_MERCADERIA[[#This Row],[CODIGO]],STOCKSANLUIS[],2,FALSE)</f>
        <v xml:space="preserve">SOPORTE DE ALUMINIO PARA BURLETE BARRA 3M </v>
      </c>
      <c r="C1351" s="51">
        <v>0</v>
      </c>
      <c r="D1351" s="1"/>
      <c r="E1351" s="1">
        <f>VLOOKUP(INGRESO_MERCADERIA[[#This Row],[CODIGO]],STOCKSANLUIS[],7,FALSE)</f>
        <v>0</v>
      </c>
      <c r="F1351" s="10"/>
    </row>
    <row r="1352" spans="1:6" x14ac:dyDescent="0.25">
      <c r="A1352" s="6" t="s">
        <v>2703</v>
      </c>
      <c r="B1352" t="str">
        <f>VLOOKUP(INGRESO_MERCADERIA[[#This Row],[CODIGO]],STOCKSANLUIS[],2,FALSE)</f>
        <v>PEINE DE METAL  PARA CONDENSADOR - SFIN -SMART ELECTRIC</v>
      </c>
      <c r="C1352" s="51">
        <v>0</v>
      </c>
      <c r="D1352" s="1"/>
      <c r="E1352" s="1">
        <f>VLOOKUP(INGRESO_MERCADERIA[[#This Row],[CODIGO]],STOCKSANLUIS[],7,FALSE)</f>
        <v>0</v>
      </c>
      <c r="F1352" s="10"/>
    </row>
    <row r="1353" spans="1:6" x14ac:dyDescent="0.25">
      <c r="A1353" s="6" t="s">
        <v>2705</v>
      </c>
      <c r="B1353" t="str">
        <f>VLOOKUP(INGRESO_MERCADERIA[[#This Row],[CODIGO]],STOCKSANLUIS[],2,FALSE)</f>
        <v>SOPORTE PARA CONDENSADOR DE 12 Y 18BTU - SB47L - SMART ELECTRIC</v>
      </c>
      <c r="C1353" s="51">
        <v>0</v>
      </c>
      <c r="D1353" s="1"/>
      <c r="E1353" s="1">
        <f>VLOOKUP(INGRESO_MERCADERIA[[#This Row],[CODIGO]],STOCKSANLUIS[],7,FALSE)</f>
        <v>0</v>
      </c>
      <c r="F1353" s="10"/>
    </row>
    <row r="1354" spans="1:6" x14ac:dyDescent="0.25">
      <c r="A1354" s="6" t="s">
        <v>2707</v>
      </c>
      <c r="B1354" t="str">
        <f>VLOOKUP(INGRESO_MERCADERIA[[#This Row],[CODIGO]],STOCKSANLUIS[],2,FALSE)</f>
        <v>FUNDENTE EN POLVO DE 113.5 GR (SSPF1/4) - HARRIS</v>
      </c>
      <c r="C1354" s="51">
        <v>0</v>
      </c>
      <c r="D1354" s="1"/>
      <c r="E1354" s="1" t="str">
        <f>VLOOKUP(INGRESO_MERCADERIA[[#This Row],[CODIGO]],STOCKSANLUIS[],7,FALSE)</f>
        <v>C</v>
      </c>
      <c r="F1354" s="10"/>
    </row>
    <row r="1355" spans="1:6" x14ac:dyDescent="0.25">
      <c r="A1355" s="6" t="s">
        <v>2709</v>
      </c>
      <c r="B1355" t="str">
        <f>VLOOKUP(INGRESO_MERCADERIA[[#This Row],[CODIGO]],STOCKSANLUIS[],2,FALSE)</f>
        <v>COMPRESOR OYON ROTATIVO 9.000 BTU 220V/60HZ R22 SD134SN-H3AG / QXR-13Y</v>
      </c>
      <c r="C1355" s="51">
        <v>0</v>
      </c>
      <c r="D1355" s="1"/>
      <c r="E1355" s="1">
        <f>VLOOKUP(INGRESO_MERCADERIA[[#This Row],[CODIGO]],STOCKSANLUIS[],7,FALSE)</f>
        <v>0</v>
      </c>
      <c r="F1355" s="10"/>
    </row>
    <row r="1356" spans="1:6" x14ac:dyDescent="0.25">
      <c r="A1356" s="6" t="s">
        <v>2711</v>
      </c>
      <c r="B1356" t="str">
        <f>VLOOKUP(INGRESO_MERCADERIA[[#This Row],[CODIGO]],STOCKSANLUIS[],2,FALSE)</f>
        <v>CONDENSADOR/ CAPACITOR DE MARCHA 20 MFD 370-450VAC REDONDO</v>
      </c>
      <c r="C1356" s="51">
        <v>0</v>
      </c>
      <c r="D1356" s="1"/>
      <c r="E1356" s="1">
        <f>VLOOKUP(INGRESO_MERCADERIA[[#This Row],[CODIGO]],STOCKSANLUIS[],7,FALSE)</f>
        <v>0</v>
      </c>
      <c r="F1356" s="10"/>
    </row>
    <row r="1357" spans="1:6" x14ac:dyDescent="0.25">
      <c r="A1357" s="6" t="s">
        <v>2713</v>
      </c>
      <c r="B1357" t="str">
        <f>VLOOKUP(INGRESO_MERCADERIA[[#This Row],[CODIGO]],STOCKSANLUIS[],2,FALSE)</f>
        <v>INTERRUPTOR DE FLUJO - QFS-61 - QUALITY</v>
      </c>
      <c r="C1357" s="51">
        <v>0</v>
      </c>
      <c r="D1357" s="1"/>
      <c r="E1357" s="1">
        <f>VLOOKUP(INGRESO_MERCADERIA[[#This Row],[CODIGO]],STOCKSANLUIS[],7,FALSE)</f>
        <v>0</v>
      </c>
      <c r="F1357" s="10"/>
    </row>
    <row r="1358" spans="1:6" x14ac:dyDescent="0.25">
      <c r="A1358" s="6" t="s">
        <v>2715</v>
      </c>
      <c r="B1358" t="str">
        <f>VLOOKUP(INGRESO_MERCADERIA[[#This Row],[CODIGO]],STOCKSANLUIS[],2,FALSE)</f>
        <v>MANOMETRO PARA R410A, R22, R404A, R134A - 500PSI - BAJA PRESION - QG-460CL - QUALITY</v>
      </c>
      <c r="C1358" s="51">
        <v>0</v>
      </c>
      <c r="D1358" s="1"/>
      <c r="E1358" s="1">
        <f>VLOOKUP(INGRESO_MERCADERIA[[#This Row],[CODIGO]],STOCKSANLUIS[],7,FALSE)</f>
        <v>0</v>
      </c>
      <c r="F1358" s="10"/>
    </row>
    <row r="1359" spans="1:6" x14ac:dyDescent="0.25">
      <c r="A1359" s="6" t="s">
        <v>2717</v>
      </c>
      <c r="B1359" t="str">
        <f>VLOOKUP(INGRESO_MERCADERIA[[#This Row],[CODIGO]],STOCKSANLUIS[],2,FALSE)</f>
        <v>MANOMETRO PARA R410A, R22, R404A, R134A - 800PSI - ALTA PRESION - QG-460CH - QUALITY</v>
      </c>
      <c r="C1359" s="51">
        <v>0</v>
      </c>
      <c r="D1359" s="1"/>
      <c r="E1359" s="1">
        <f>VLOOKUP(INGRESO_MERCADERIA[[#This Row],[CODIGO]],STOCKSANLUIS[],7,FALSE)</f>
        <v>0</v>
      </c>
      <c r="F1359" s="10"/>
    </row>
    <row r="1360" spans="1:6" x14ac:dyDescent="0.25">
      <c r="A1360" s="6" t="s">
        <v>2719</v>
      </c>
      <c r="B1360" t="str">
        <f>VLOOKUP(INGRESO_MERCADERIA[[#This Row],[CODIGO]],STOCKSANLUIS[],2,FALSE)</f>
        <v xml:space="preserve">ACEITE PARA BOMBA DE VACIO - 1 GALON - BVA </v>
      </c>
      <c r="C1360" s="51">
        <v>6</v>
      </c>
      <c r="D1360" s="1"/>
      <c r="E1360" s="1" t="str">
        <f>VLOOKUP(INGRESO_MERCADERIA[[#This Row],[CODIGO]],STOCKSANLUIS[],7,FALSE)</f>
        <v>C</v>
      </c>
      <c r="F1360" s="10"/>
    </row>
    <row r="1361" spans="1:6" x14ac:dyDescent="0.25">
      <c r="A1361" s="6" t="s">
        <v>2720</v>
      </c>
      <c r="B1361" t="str">
        <f>VLOOKUP(INGRESO_MERCADERIA[[#This Row],[CODIGO]],STOCKSANLUIS[],2,FALSE)</f>
        <v>CARTUCHO P/FILTRO HUMEDAD/ANTIÁCIDO 4491/AA - CASTEL</v>
      </c>
      <c r="C1361" s="51">
        <v>0</v>
      </c>
      <c r="D1361" s="1"/>
      <c r="E1361" s="1">
        <f>VLOOKUP(INGRESO_MERCADERIA[[#This Row],[CODIGO]],STOCKSANLUIS[],7,FALSE)</f>
        <v>0</v>
      </c>
      <c r="F1361" s="10"/>
    </row>
    <row r="1362" spans="1:6" x14ac:dyDescent="0.25">
      <c r="A1362" s="6" t="s">
        <v>2722</v>
      </c>
      <c r="B1362" t="str">
        <f>VLOOKUP(INGRESO_MERCADERIA[[#This Row],[CODIGO]],STOCKSANLUIS[],2,FALSE)</f>
        <v>IR AL CODIGO 1389 - CONTROLADOR DE TEMPERATURA DIGITAL FULL GAUGE MT-519 E-110/220V</v>
      </c>
      <c r="C1362" s="51">
        <v>0</v>
      </c>
      <c r="D1362" s="1"/>
      <c r="E1362" s="1">
        <f>VLOOKUP(INGRESO_MERCADERIA[[#This Row],[CODIGO]],STOCKSANLUIS[],7,FALSE)</f>
        <v>0</v>
      </c>
      <c r="F1362" s="10"/>
    </row>
    <row r="1363" spans="1:6" x14ac:dyDescent="0.25">
      <c r="A1363" s="6" t="s">
        <v>2724</v>
      </c>
      <c r="B1363" t="str">
        <f>VLOOKUP(INGRESO_MERCADERIA[[#This Row],[CODIGO]],STOCKSANLUIS[],2,FALSE)</f>
        <v>UNIDAD CONDENSADORA DE BAJO RUIDO MODELO HPZP050 HBP/MBP, 380/3F/60HZ PARA R-404/R-507/R-134 DE 4.5 HP-115F0617</v>
      </c>
      <c r="C1363" s="51">
        <v>0</v>
      </c>
      <c r="D1363" s="1"/>
      <c r="E1363" s="1">
        <f>VLOOKUP(INGRESO_MERCADERIA[[#This Row],[CODIGO]],STOCKSANLUIS[],7,FALSE)</f>
        <v>0</v>
      </c>
      <c r="F1363" s="10"/>
    </row>
    <row r="1364" spans="1:6" x14ac:dyDescent="0.25">
      <c r="A1364" s="6" t="s">
        <v>2726</v>
      </c>
      <c r="B1364" t="str">
        <f>VLOOKUP(INGRESO_MERCADERIA[[#This Row],[CODIGO]],STOCKSANLUIS[],2,FALSE)</f>
        <v>COMPRESOR HERMETICO DANFOSS MTZ28 - 2.5HP - 380V/3F/60HZ - R-134A/404A/507A/407C (NO INC. 02 VALV. V06 Y RESIST. DE CARTER)</v>
      </c>
      <c r="C1364" s="51">
        <v>1</v>
      </c>
      <c r="D1364" s="1"/>
      <c r="E1364" s="1" t="str">
        <f>VLOOKUP(INGRESO_MERCADERIA[[#This Row],[CODIGO]],STOCKSANLUIS[],7,FALSE)</f>
        <v>C</v>
      </c>
      <c r="F1364" s="10"/>
    </row>
    <row r="1365" spans="1:6" x14ac:dyDescent="0.25">
      <c r="A1365" s="6" t="s">
        <v>2728</v>
      </c>
      <c r="B1365" t="str">
        <f>VLOOKUP(INGRESO_MERCADERIA[[#This Row],[CODIGO]],STOCKSANLUIS[],2,FALSE)</f>
        <v>SENSOR DE TEMPERATURA 1/4" X 2" PT100RTD</v>
      </c>
      <c r="C1365" s="51">
        <v>0</v>
      </c>
      <c r="D1365" s="1"/>
      <c r="E1365" s="1">
        <f>VLOOKUP(INGRESO_MERCADERIA[[#This Row],[CODIGO]],STOCKSANLUIS[],7,FALSE)</f>
        <v>0</v>
      </c>
      <c r="F1365" s="10"/>
    </row>
    <row r="1366" spans="1:6" x14ac:dyDescent="0.25">
      <c r="A1366" s="6" t="s">
        <v>2730</v>
      </c>
      <c r="B1366" t="str">
        <f>VLOOKUP(INGRESO_MERCADERIA[[#This Row],[CODIGO]],STOCKSANLUIS[],2,FALSE)</f>
        <v>PANELES ISOPOL 100 - POLIESTIRENO (ANCHO UTIL 1.14M)</v>
      </c>
      <c r="C1366" s="51">
        <v>0</v>
      </c>
      <c r="D1366" s="1"/>
      <c r="E1366" s="1">
        <f>VLOOKUP(INGRESO_MERCADERIA[[#This Row],[CODIGO]],STOCKSANLUIS[],7,FALSE)</f>
        <v>0</v>
      </c>
      <c r="F1366" s="10"/>
    </row>
    <row r="1367" spans="1:6" x14ac:dyDescent="0.25">
      <c r="A1367" s="6" t="s">
        <v>2733</v>
      </c>
      <c r="B1367" t="str">
        <f>VLOOKUP(INGRESO_MERCADERIA[[#This Row],[CODIGO]],STOCKSANLUIS[],2,FALSE)</f>
        <v>PANEL POLIURETANO MASTER-FRIGO PUR ST80MM X 11.90MT DE LARGO X 1.00MT DE ANCHO</v>
      </c>
      <c r="C1367" s="51">
        <v>0</v>
      </c>
      <c r="D1367" s="1"/>
      <c r="E1367" s="1">
        <f>VLOOKUP(INGRESO_MERCADERIA[[#This Row],[CODIGO]],STOCKSANLUIS[],7,FALSE)</f>
        <v>0</v>
      </c>
      <c r="F1367" s="10"/>
    </row>
    <row r="1368" spans="1:6" x14ac:dyDescent="0.25">
      <c r="A1368" s="6" t="s">
        <v>2735</v>
      </c>
      <c r="B1368" t="str">
        <f>VLOOKUP(INGRESO_MERCADERIA[[#This Row],[CODIGO]],STOCKSANLUIS[],2,FALSE)</f>
        <v>LAMA STANDARD TRANSPARENT LIGHT BLUE (NORMAL TEMPT GRADE WITH SMOOTH) - 200MMX2MMX50M SMOOTH</v>
      </c>
      <c r="C1368" s="51">
        <v>0</v>
      </c>
      <c r="D1368" s="1"/>
      <c r="E1368" s="1">
        <f>VLOOKUP(INGRESO_MERCADERIA[[#This Row],[CODIGO]],STOCKSANLUIS[],7,FALSE)</f>
        <v>0</v>
      </c>
      <c r="F1368" s="10"/>
    </row>
    <row r="1369" spans="1:6" x14ac:dyDescent="0.25">
      <c r="A1369" s="6" t="s">
        <v>2737</v>
      </c>
      <c r="B1369" t="str">
        <f>VLOOKUP(INGRESO_MERCADERIA[[#This Row],[CODIGO]],STOCKSANLUIS[],2,FALSE)</f>
        <v>UNIDAD CONDENSADORA ELGIN - UCM 2400JTI 4.0HP - 380-440V/3/60HZ - R22  MT COPELAND</v>
      </c>
      <c r="C1369" s="51">
        <v>0</v>
      </c>
      <c r="D1369" s="1"/>
      <c r="E1369" s="1">
        <f>VLOOKUP(INGRESO_MERCADERIA[[#This Row],[CODIGO]],STOCKSANLUIS[],7,FALSE)</f>
        <v>0</v>
      </c>
      <c r="F1369" s="10"/>
    </row>
    <row r="1370" spans="1:6" x14ac:dyDescent="0.25">
      <c r="A1370" s="6" t="s">
        <v>2739</v>
      </c>
      <c r="B1370" t="str">
        <f>VLOOKUP(INGRESO_MERCADERIA[[#This Row],[CODIGO]],STOCKSANLUIS[],2,FALSE)</f>
        <v>COMPRESOR HERMETICO MANEUROP MT160-4VI 13.4 HP R-22  440V/3/60HZ</v>
      </c>
      <c r="C1370" s="51">
        <v>0</v>
      </c>
      <c r="D1370" s="1"/>
      <c r="E1370" s="1">
        <f>VLOOKUP(INGRESO_MERCADERIA[[#This Row],[CODIGO]],STOCKSANLUIS[],7,FALSE)</f>
        <v>0</v>
      </c>
      <c r="F1370" s="10"/>
    </row>
    <row r="1371" spans="1:6" x14ac:dyDescent="0.25">
      <c r="A1371" s="6" t="s">
        <v>2741</v>
      </c>
      <c r="B1371" t="str">
        <f>VLOOKUP(INGRESO_MERCADERIA[[#This Row],[CODIGO]],STOCKSANLUIS[],2,FALSE)</f>
        <v>CONECTOR SCL -1/4 CONECCION RAPIDA P BAJA R-134A - SMART ELECTRIC</v>
      </c>
      <c r="C1371" s="51">
        <v>5</v>
      </c>
      <c r="D1371" s="1"/>
      <c r="E1371" s="1" t="str">
        <f>VLOOKUP(INGRESO_MERCADERIA[[#This Row],[CODIGO]],STOCKSANLUIS[],7,FALSE)</f>
        <v>A</v>
      </c>
      <c r="F1371" s="10"/>
    </row>
    <row r="1372" spans="1:6" x14ac:dyDescent="0.25">
      <c r="A1372" s="6" t="s">
        <v>2743</v>
      </c>
      <c r="B1372" t="str">
        <f>VLOOKUP(INGRESO_MERCADERIA[[#This Row],[CODIGO]],STOCKSANLUIS[],2,FALSE)</f>
        <v>CONECTOR SCH-1/4 CONECCION RAPIDA P ALTA R-134A - SMART ELECTRIC</v>
      </c>
      <c r="C1372" s="51">
        <v>0</v>
      </c>
      <c r="D1372" s="1"/>
      <c r="E1372" s="1">
        <f>VLOOKUP(INGRESO_MERCADERIA[[#This Row],[CODIGO]],STOCKSANLUIS[],7,FALSE)</f>
        <v>0</v>
      </c>
      <c r="F1372" s="10"/>
    </row>
    <row r="1373" spans="1:6" x14ac:dyDescent="0.25">
      <c r="A1373" s="6" t="s">
        <v>2745</v>
      </c>
      <c r="B1373" t="str">
        <f>VLOOKUP(INGRESO_MERCADERIA[[#This Row],[CODIGO]],STOCKSANLUIS[],2,FALSE)</f>
        <v>CERRADURA QKL- 6 QUALITY</v>
      </c>
      <c r="C1373" s="51">
        <v>4</v>
      </c>
      <c r="D1373" s="1"/>
      <c r="E1373" s="1" t="str">
        <f>VLOOKUP(INGRESO_MERCADERIA[[#This Row],[CODIGO]],STOCKSANLUIS[],7,FALSE)</f>
        <v>A</v>
      </c>
      <c r="F1373" s="10"/>
    </row>
    <row r="1374" spans="1:6" x14ac:dyDescent="0.25">
      <c r="A1374" s="6" t="s">
        <v>2747</v>
      </c>
      <c r="B1374" t="str">
        <f>VLOOKUP(INGRESO_MERCADERIA[[#This Row],[CODIGO]],STOCKSANLUIS[],2,FALSE)</f>
        <v>CERRADURA DE MONTAJE QKL-10 10" 40 - QUALITY</v>
      </c>
      <c r="C1374" s="51">
        <v>4</v>
      </c>
      <c r="D1374" s="1"/>
      <c r="E1374" s="1" t="str">
        <f>VLOOKUP(INGRESO_MERCADERIA[[#This Row],[CODIGO]],STOCKSANLUIS[],7,FALSE)</f>
        <v>A</v>
      </c>
      <c r="F1374" s="10"/>
    </row>
    <row r="1375" spans="1:6" x14ac:dyDescent="0.25">
      <c r="A1375" s="6" t="s">
        <v>2749</v>
      </c>
      <c r="B1375" t="str">
        <f>VLOOKUP(INGRESO_MERCADERIA[[#This Row],[CODIGO]],STOCKSANLUIS[],2,FALSE)</f>
        <v>CERRADURA QKL-12 12 - QUALITY</v>
      </c>
      <c r="C1375" s="51">
        <v>0</v>
      </c>
      <c r="D1375" s="1"/>
      <c r="E1375" s="1">
        <f>VLOOKUP(INGRESO_MERCADERIA[[#This Row],[CODIGO]],STOCKSANLUIS[],7,FALSE)</f>
        <v>0</v>
      </c>
      <c r="F1375" s="10"/>
    </row>
    <row r="1376" spans="1:6" x14ac:dyDescent="0.25">
      <c r="A1376" s="6" t="s">
        <v>2751</v>
      </c>
      <c r="B1376" t="str">
        <f>VLOOKUP(INGRESO_MERCADERIA[[#This Row],[CODIGO]],STOCKSANLUIS[],2,FALSE)</f>
        <v>BOMBA MANUAL DE TRANSFERENCIA DE ACEITE  - QRO-5 - QUALITY</v>
      </c>
      <c r="C1376" s="51">
        <v>0</v>
      </c>
      <c r="D1376" s="1"/>
      <c r="E1376" s="1">
        <f>VLOOKUP(INGRESO_MERCADERIA[[#This Row],[CODIGO]],STOCKSANLUIS[],7,FALSE)</f>
        <v>0</v>
      </c>
      <c r="F1376" s="10"/>
    </row>
    <row r="1377" spans="1:6" x14ac:dyDescent="0.25">
      <c r="A1377" s="6" t="s">
        <v>2753</v>
      </c>
      <c r="B1377" t="str">
        <f>VLOOKUP(INGRESO_MERCADERIA[[#This Row],[CODIGO]],STOCKSANLUIS[],2,FALSE)</f>
        <v>COMPRESOR ROTATIVO - 24000 BTU - 220V/60HZ - 1PH R410 - PA240M2C-3MTU2 - SIN CAPACITOR 60UF/400V - GMCC</v>
      </c>
      <c r="C1377" s="51">
        <v>0</v>
      </c>
      <c r="D1377" s="1"/>
      <c r="E1377" s="1">
        <f>VLOOKUP(INGRESO_MERCADERIA[[#This Row],[CODIGO]],STOCKSANLUIS[],7,FALSE)</f>
        <v>0</v>
      </c>
      <c r="F1377" s="10"/>
    </row>
    <row r="1378" spans="1:6" x14ac:dyDescent="0.25">
      <c r="A1378" s="6" t="s">
        <v>2755</v>
      </c>
      <c r="B1378" t="str">
        <f>VLOOKUP(INGRESO_MERCADERIA[[#This Row],[CODIGO]],STOCKSANLUIS[],2,FALSE)</f>
        <v xml:space="preserve">RESISTENCIA TUBULAR TIPO U – 1/4 DE DIAMETRO ACERO INOXIDABLE 1400 WATTS / 440 V CON TERMINAL DE CABLE DE 40 CM </v>
      </c>
      <c r="C1378" s="51">
        <v>0</v>
      </c>
      <c r="D1378" s="1"/>
      <c r="E1378" s="1">
        <f>VLOOKUP(INGRESO_MERCADERIA[[#This Row],[CODIGO]],STOCKSANLUIS[],7,FALSE)</f>
        <v>0</v>
      </c>
      <c r="F1378" s="10"/>
    </row>
    <row r="1379" spans="1:6" x14ac:dyDescent="0.25">
      <c r="A1379" s="6" t="s">
        <v>2757</v>
      </c>
      <c r="B1379" t="str">
        <f>VLOOKUP(INGRESO_MERCADERIA[[#This Row],[CODIGO]],STOCKSANLUIS[],2,FALSE)</f>
        <v xml:space="preserve">TUBERIA DE COBRE FLEXIBLE 1/4" ROLLO 15 MT </v>
      </c>
      <c r="C1379" s="51">
        <v>0</v>
      </c>
      <c r="D1379" s="1"/>
      <c r="E1379" s="1">
        <f>VLOOKUP(INGRESO_MERCADERIA[[#This Row],[CODIGO]],STOCKSANLUIS[],7,FALSE)</f>
        <v>0</v>
      </c>
      <c r="F1379" s="10"/>
    </row>
    <row r="1380" spans="1:6" x14ac:dyDescent="0.25">
      <c r="A1380" s="6" t="s">
        <v>2759</v>
      </c>
      <c r="B1380" t="str">
        <f>VLOOKUP(INGRESO_MERCADERIA[[#This Row],[CODIGO]],STOCKSANLUIS[],2,FALSE)</f>
        <v xml:space="preserve">TUBERIA DE COBRE FLEXIBLE 1/2" ROLLO 15 MT </v>
      </c>
      <c r="C1380" s="51">
        <v>0</v>
      </c>
      <c r="D1380" s="1"/>
      <c r="E1380" s="1">
        <f>VLOOKUP(INGRESO_MERCADERIA[[#This Row],[CODIGO]],STOCKSANLUIS[],7,FALSE)</f>
        <v>0</v>
      </c>
      <c r="F1380" s="10"/>
    </row>
    <row r="1381" spans="1:6" x14ac:dyDescent="0.25">
      <c r="A1381" s="6" t="s">
        <v>2761</v>
      </c>
      <c r="B1381" t="str">
        <f>VLOOKUP(INGRESO_MERCADERIA[[#This Row],[CODIGO]],STOCKSANLUIS[],2,FALSE)</f>
        <v xml:space="preserve">TUBERIA DE COBRE FLEXIBLE 7/8" ROLLO 15 MT </v>
      </c>
      <c r="C1381" s="51">
        <v>0</v>
      </c>
      <c r="D1381" s="1"/>
      <c r="E1381" s="1">
        <f>VLOOKUP(INGRESO_MERCADERIA[[#This Row],[CODIGO]],STOCKSANLUIS[],7,FALSE)</f>
        <v>0</v>
      </c>
      <c r="F1381" s="10"/>
    </row>
    <row r="1382" spans="1:6" x14ac:dyDescent="0.25">
      <c r="A1382" s="6" t="s">
        <v>2763</v>
      </c>
      <c r="B1382" t="str">
        <f>VLOOKUP(INGRESO_MERCADERIA[[#This Row],[CODIGO]],STOCKSANLUIS[],2,FALSE)</f>
        <v>CODO DE COBRE 90° - 1/2" SOLDABLE</v>
      </c>
      <c r="C1382" s="51">
        <v>0</v>
      </c>
      <c r="D1382" s="1"/>
      <c r="E1382" s="1">
        <f>VLOOKUP(INGRESO_MERCADERIA[[#This Row],[CODIGO]],STOCKSANLUIS[],7,FALSE)</f>
        <v>0</v>
      </c>
      <c r="F1382" s="10"/>
    </row>
    <row r="1383" spans="1:6" x14ac:dyDescent="0.25">
      <c r="A1383" s="6" t="s">
        <v>2765</v>
      </c>
      <c r="B1383" t="str">
        <f>VLOOKUP(INGRESO_MERCADERIA[[#This Row],[CODIGO]],STOCKSANLUIS[],2,FALSE)</f>
        <v>CODO DE COBRE 90° - 3/8" - SOLDABLE 107C038 QUALITY</v>
      </c>
      <c r="C1383" s="51">
        <v>0</v>
      </c>
      <c r="D1383" s="1"/>
      <c r="E1383" s="1">
        <f>VLOOKUP(INGRESO_MERCADERIA[[#This Row],[CODIGO]],STOCKSANLUIS[],7,FALSE)</f>
        <v>0</v>
      </c>
      <c r="F1383" s="10"/>
    </row>
    <row r="1384" spans="1:6" x14ac:dyDescent="0.25">
      <c r="A1384" s="6" t="s">
        <v>2767</v>
      </c>
      <c r="B1384" t="str">
        <f>VLOOKUP(INGRESO_MERCADERIA[[#This Row],[CODIGO]],STOCKSANLUIS[],2,FALSE)</f>
        <v>CODO DE COBRE 90º - 3/4" SOLDABLE</v>
      </c>
      <c r="C1384" s="51">
        <v>0</v>
      </c>
      <c r="D1384" s="1"/>
      <c r="E1384" s="1">
        <f>VLOOKUP(INGRESO_MERCADERIA[[#This Row],[CODIGO]],STOCKSANLUIS[],7,FALSE)</f>
        <v>0</v>
      </c>
      <c r="F1384" s="10"/>
    </row>
    <row r="1385" spans="1:6" x14ac:dyDescent="0.25">
      <c r="A1385" s="6" t="s">
        <v>2768</v>
      </c>
      <c r="B1385" t="str">
        <f>VLOOKUP(INGRESO_MERCADERIA[[#This Row],[CODIGO]],STOCKSANLUIS[],2,FALSE)</f>
        <v xml:space="preserve">UNION DE COBRE 90° 1/2" X 5/8" SOLD </v>
      </c>
      <c r="C1385" s="51">
        <v>0</v>
      </c>
      <c r="D1385" s="1"/>
      <c r="E1385" s="1">
        <f>VLOOKUP(INGRESO_MERCADERIA[[#This Row],[CODIGO]],STOCKSANLUIS[],7,FALSE)</f>
        <v>0</v>
      </c>
      <c r="F1385" s="10"/>
    </row>
    <row r="1386" spans="1:6" x14ac:dyDescent="0.25">
      <c r="A1386" s="6" t="s">
        <v>2770</v>
      </c>
      <c r="B1386" t="str">
        <f>VLOOKUP(INGRESO_MERCADERIA[[#This Row],[CODIGO]],STOCKSANLUIS[],2,FALSE)</f>
        <v xml:space="preserve">UNION DE COBRE 90° 3/8" X 1/2" SOLD </v>
      </c>
      <c r="C1386" s="51">
        <v>0</v>
      </c>
      <c r="D1386" s="1"/>
      <c r="E1386" s="1">
        <f>VLOOKUP(INGRESO_MERCADERIA[[#This Row],[CODIGO]],STOCKSANLUIS[],7,FALSE)</f>
        <v>0</v>
      </c>
      <c r="F1386" s="10"/>
    </row>
    <row r="1387" spans="1:6" x14ac:dyDescent="0.25">
      <c r="A1387" s="6" t="s">
        <v>2772</v>
      </c>
      <c r="B1387" t="str">
        <f>VLOOKUP(INGRESO_MERCADERIA[[#This Row],[CODIGO]],STOCKSANLUIS[],2,FALSE)</f>
        <v xml:space="preserve">UNION DE COBRE 90° 3/4" X 7/8" SOLD </v>
      </c>
      <c r="C1387" s="51">
        <v>0</v>
      </c>
      <c r="D1387" s="1"/>
      <c r="E1387" s="1">
        <f>VLOOKUP(INGRESO_MERCADERIA[[#This Row],[CODIGO]],STOCKSANLUIS[],7,FALSE)</f>
        <v>0</v>
      </c>
      <c r="F1387" s="10"/>
    </row>
    <row r="1388" spans="1:6" x14ac:dyDescent="0.25">
      <c r="A1388" s="6" t="s">
        <v>2774</v>
      </c>
      <c r="B1388" t="str">
        <f>VLOOKUP(INGRESO_MERCADERIA[[#This Row],[CODIGO]],STOCKSANLUIS[],2,FALSE)</f>
        <v>CONDENSADORA SPLIT PARED 24,000 BTU/H, 220/1F/60HZ, R410, FRIO SOLO, YORK - YHFE24YJMAXAO-X</v>
      </c>
      <c r="C1388" s="51">
        <v>0</v>
      </c>
      <c r="D1388" s="1"/>
      <c r="E1388" s="1">
        <f>VLOOKUP(INGRESO_MERCADERIA[[#This Row],[CODIGO]],STOCKSANLUIS[],7,FALSE)</f>
        <v>0</v>
      </c>
      <c r="F1388" s="10"/>
    </row>
    <row r="1389" spans="1:6" x14ac:dyDescent="0.25">
      <c r="A1389" s="6" t="s">
        <v>2776</v>
      </c>
      <c r="B1389" t="str">
        <f>VLOOKUP(INGRESO_MERCADERIA[[#This Row],[CODIGO]],STOCKSANLUIS[],2,FALSE)</f>
        <v>EVAPORADORA SPLIT PARED 24,000 BTU/H, 220/1F/60HZ, R410, FRIO SOLO, YORK - YHFE24XJMAXA-RX</v>
      </c>
      <c r="C1389" s="51">
        <v>0</v>
      </c>
      <c r="D1389" s="1"/>
      <c r="E1389" s="1">
        <f>VLOOKUP(INGRESO_MERCADERIA[[#This Row],[CODIGO]],STOCKSANLUIS[],7,FALSE)</f>
        <v>0</v>
      </c>
      <c r="F1389" s="10"/>
    </row>
    <row r="1390" spans="1:6" x14ac:dyDescent="0.25">
      <c r="A1390" s="6" t="s">
        <v>2778</v>
      </c>
      <c r="B1390" t="str">
        <f>VLOOKUP(INGRESO_MERCADERIA[[#This Row],[CODIGO]],STOCKSANLUIS[],2,FALSE)</f>
        <v>FILTRO SECADOR P/L.LIQUIDO TGM 165 - 5/8</v>
      </c>
      <c r="C1390" s="51">
        <v>0</v>
      </c>
      <c r="D1390" s="1"/>
      <c r="E1390" s="1">
        <f>VLOOKUP(INGRESO_MERCADERIA[[#This Row],[CODIGO]],STOCKSANLUIS[],7,FALSE)</f>
        <v>0</v>
      </c>
      <c r="F1390" s="10"/>
    </row>
    <row r="1391" spans="1:6" x14ac:dyDescent="0.25">
      <c r="A1391" s="6" t="s">
        <v>2780</v>
      </c>
      <c r="B1391" t="str">
        <f>VLOOKUP(INGRESO_MERCADERIA[[#This Row],[CODIGO]],STOCKSANLUIS[],2,FALSE)</f>
        <v>ACUMULADOR DE SUCCION DE 7/8 - SPLY-55824 - SIKELAN</v>
      </c>
      <c r="C1391" s="51">
        <v>0</v>
      </c>
      <c r="D1391" s="1"/>
      <c r="E1391" s="1">
        <f>VLOOKUP(INGRESO_MERCADERIA[[#This Row],[CODIGO]],STOCKSANLUIS[],7,FALSE)</f>
        <v>0</v>
      </c>
      <c r="F1391" s="10"/>
    </row>
    <row r="1392" spans="1:6" x14ac:dyDescent="0.25">
      <c r="A1392" s="6" t="s">
        <v>2782</v>
      </c>
      <c r="B1392" t="str">
        <f>VLOOKUP(INGRESO_MERCADERIA[[#This Row],[CODIGO]],STOCKSANLUIS[],2,FALSE)</f>
        <v>BISAGRA LARGA PARA PUERTA QKH-10 - QUALITY</v>
      </c>
      <c r="C1392" s="51">
        <v>0</v>
      </c>
      <c r="D1392" s="1"/>
      <c r="E1392" s="1">
        <f>VLOOKUP(INGRESO_MERCADERIA[[#This Row],[CODIGO]],STOCKSANLUIS[],7,FALSE)</f>
        <v>0</v>
      </c>
      <c r="F1392" s="10"/>
    </row>
    <row r="1393" spans="1:6" x14ac:dyDescent="0.25">
      <c r="A1393" s="6" t="s">
        <v>2784</v>
      </c>
      <c r="B1393" t="str">
        <f>VLOOKUP(INGRESO_MERCADERIA[[#This Row],[CODIGO]],STOCKSANLUIS[],2,FALSE)</f>
        <v>BISAGRA LARGA PARA PUERTA QKH-13 - QUALITY</v>
      </c>
      <c r="C1393" s="51">
        <v>1</v>
      </c>
      <c r="D1393" s="1"/>
      <c r="E1393" s="1" t="str">
        <f>VLOOKUP(INGRESO_MERCADERIA[[#This Row],[CODIGO]],STOCKSANLUIS[],7,FALSE)</f>
        <v>A</v>
      </c>
      <c r="F1393" s="10"/>
    </row>
    <row r="1394" spans="1:6" x14ac:dyDescent="0.25">
      <c r="A1394" s="6" t="s">
        <v>2786</v>
      </c>
      <c r="B1394" t="str">
        <f>VLOOKUP(INGRESO_MERCADERIA[[#This Row],[CODIGO]],STOCKSANLUIS[],2,FALSE)</f>
        <v>NEUTRALIZADOR DE ACIDOS-NO ACID 1OZ - ERRECOM</v>
      </c>
      <c r="C1394" s="51">
        <v>12</v>
      </c>
      <c r="D1394" s="1"/>
      <c r="E1394" s="1" t="str">
        <f>VLOOKUP(INGRESO_MERCADERIA[[#This Row],[CODIGO]],STOCKSANLUIS[],7,FALSE)</f>
        <v>C</v>
      </c>
      <c r="F1394" s="10"/>
    </row>
    <row r="1395" spans="1:6" x14ac:dyDescent="0.25">
      <c r="A1395" s="6" t="s">
        <v>2788</v>
      </c>
      <c r="B1395" t="str">
        <f>VLOOKUP(INGRESO_MERCADERIA[[#This Row],[CODIGO]],STOCKSANLUIS[],2,FALSE)</f>
        <v>IR AL 2174---MT. PERFIL ZANITARIO CURVO DE PVC C/LABIOS FLEXIBLES 290 P F102805</v>
      </c>
      <c r="C1395" s="51">
        <v>0</v>
      </c>
      <c r="D1395" s="1"/>
      <c r="E1395" s="1">
        <f>VLOOKUP(INGRESO_MERCADERIA[[#This Row],[CODIGO]],STOCKSANLUIS[],7,FALSE)</f>
        <v>0</v>
      </c>
      <c r="F1395" s="10"/>
    </row>
    <row r="1396" spans="1:6" x14ac:dyDescent="0.25">
      <c r="A1396" s="6" t="s">
        <v>2790</v>
      </c>
      <c r="B1396" t="str">
        <f>VLOOKUP(INGRESO_MERCADERIA[[#This Row],[CODIGO]],STOCKSANLUIS[],2,FALSE)</f>
        <v>IR AL CODIGO 2175----MT. ANGULO DE FIJACION DE PVC 30 X 30 315 P F101364 – CAFF</v>
      </c>
      <c r="C1396" s="51">
        <v>0</v>
      </c>
      <c r="D1396" s="1"/>
      <c r="E1396" s="1">
        <f>VLOOKUP(INGRESO_MERCADERIA[[#This Row],[CODIGO]],STOCKSANLUIS[],7,FALSE)</f>
        <v>0</v>
      </c>
      <c r="F1396" s="10"/>
    </row>
    <row r="1397" spans="1:6" x14ac:dyDescent="0.25">
      <c r="A1397" s="6" t="s">
        <v>2792</v>
      </c>
      <c r="B1397" t="str">
        <f>VLOOKUP(INGRESO_MERCADERIA[[#This Row],[CODIGO]],STOCKSANLUIS[],2,FALSE)</f>
        <v>COMPRESOR SCROLL DANFOSS CÓDIGO SM090-3VI 7.5HP 220V 3F R22</v>
      </c>
      <c r="C1397" s="51">
        <v>0</v>
      </c>
      <c r="D1397" s="1"/>
      <c r="E1397" s="1">
        <f>VLOOKUP(INGRESO_MERCADERIA[[#This Row],[CODIGO]],STOCKSANLUIS[],7,FALSE)</f>
        <v>0</v>
      </c>
      <c r="F1397" s="10"/>
    </row>
    <row r="1398" spans="1:6" x14ac:dyDescent="0.25">
      <c r="A1398" s="6" t="s">
        <v>2794</v>
      </c>
      <c r="B1398" t="str">
        <f>VLOOKUP(INGRESO_MERCADERIA[[#This Row],[CODIGO]],STOCKSANLUIS[],2,FALSE)</f>
        <v>COMP SCROLL PANASONIC C-SB373H6B 5HP 220B 3F R22</v>
      </c>
      <c r="C1398" s="51">
        <v>0</v>
      </c>
      <c r="D1398" s="1"/>
      <c r="E1398" s="1">
        <f>VLOOKUP(INGRESO_MERCADERIA[[#This Row],[CODIGO]],STOCKSANLUIS[],7,FALSE)</f>
        <v>0</v>
      </c>
      <c r="F1398" s="10"/>
    </row>
    <row r="1399" spans="1:6" x14ac:dyDescent="0.25">
      <c r="A1399" s="6" t="s">
        <v>2796</v>
      </c>
      <c r="B1399" t="str">
        <f>VLOOKUP(INGRESO_MERCADERIA[[#This Row],[CODIGO]],STOCKSANLUIS[],2,FALSE)</f>
        <v>PRESOSTATO DE BAJA CON RESET AUTOMÁTICO; SIN CAPILAR P77AAA-13000C-PENN</v>
      </c>
      <c r="C1399" s="51">
        <v>0</v>
      </c>
      <c r="D1399" s="1"/>
      <c r="E1399" s="1">
        <f>VLOOKUP(INGRESO_MERCADERIA[[#This Row],[CODIGO]],STOCKSANLUIS[],7,FALSE)</f>
        <v>0</v>
      </c>
      <c r="F1399" s="10"/>
    </row>
    <row r="1400" spans="1:6" x14ac:dyDescent="0.25">
      <c r="A1400" s="6" t="s">
        <v>2798</v>
      </c>
      <c r="B1400" t="str">
        <f>VLOOKUP(INGRESO_MERCADERIA[[#This Row],[CODIGO]],STOCKSANLUIS[],2,FALSE)</f>
        <v>PRESOSTATO DE ALTA CON RESET AUTOMÁTICO; SIN CAPILAR P77AAA-13500C-PENN</v>
      </c>
      <c r="C1400" s="51">
        <v>0</v>
      </c>
      <c r="D1400" s="1"/>
      <c r="E1400" s="1">
        <f>VLOOKUP(INGRESO_MERCADERIA[[#This Row],[CODIGO]],STOCKSANLUIS[],7,FALSE)</f>
        <v>0</v>
      </c>
      <c r="F1400" s="10"/>
    </row>
    <row r="1401" spans="1:6" x14ac:dyDescent="0.25">
      <c r="A1401" s="6" t="s">
        <v>2800</v>
      </c>
      <c r="B1401" t="str">
        <f>VLOOKUP(INGRESO_MERCADERIA[[#This Row],[CODIGO]],STOCKSANLUIS[],2,FALSE)</f>
        <v>PRESOSTATO DE BAJA CON RESET MANUAL; SIN CAPILAR P77BCA-13000C - PENN</v>
      </c>
      <c r="C1401" s="51">
        <v>4</v>
      </c>
      <c r="D1401" s="1"/>
      <c r="E1401" s="1" t="str">
        <f>VLOOKUP(INGRESO_MERCADERIA[[#This Row],[CODIGO]],STOCKSANLUIS[],7,FALSE)</f>
        <v>A</v>
      </c>
      <c r="F1401" s="10"/>
    </row>
    <row r="1402" spans="1:6" x14ac:dyDescent="0.25">
      <c r="A1402" s="6" t="s">
        <v>2802</v>
      </c>
      <c r="B1402" t="str">
        <f>VLOOKUP(INGRESO_MERCADERIA[[#This Row],[CODIGO]],STOCKSANLUIS[],2,FALSE)</f>
        <v>PRESOSTATO DE ALTA CON RESET MANUAL; SIN CAPILAR P77BEA-13500C - PENN</v>
      </c>
      <c r="C1402" s="51">
        <v>9</v>
      </c>
      <c r="D1402" s="1"/>
      <c r="E1402" s="1" t="str">
        <f>VLOOKUP(INGRESO_MERCADERIA[[#This Row],[CODIGO]],STOCKSANLUIS[],7,FALSE)</f>
        <v>A</v>
      </c>
      <c r="F1402" s="10"/>
    </row>
    <row r="1403" spans="1:6" x14ac:dyDescent="0.25">
      <c r="A1403" s="6" t="s">
        <v>2804</v>
      </c>
      <c r="B1403" t="str">
        <f>VLOOKUP(INGRESO_MERCADERIA[[#This Row],[CODIGO]],STOCKSANLUIS[],2,FALSE)</f>
        <v>PRESOSTATO DUAL (CON RESET BAJA AUTOMÁTICO / ALTA MANUAL); SIN CAPILAR P78MCA-13000C-PENN</v>
      </c>
      <c r="C1403" s="51">
        <v>0</v>
      </c>
      <c r="D1403" s="1"/>
      <c r="E1403" s="1">
        <f>VLOOKUP(INGRESO_MERCADERIA[[#This Row],[CODIGO]],STOCKSANLUIS[],7,FALSE)</f>
        <v>0</v>
      </c>
      <c r="F1403" s="10"/>
    </row>
    <row r="1404" spans="1:6" x14ac:dyDescent="0.25">
      <c r="A1404" s="6" t="s">
        <v>2806</v>
      </c>
      <c r="B1404" t="str">
        <f>VLOOKUP(INGRESO_MERCADERIA[[#This Row],[CODIGO]],STOCKSANLUIS[],2,FALSE)</f>
        <v>PRESOSTATO DIFERENCIAL DE ACEITE ; SIN CAPILAR P128AA-2C - PENN</v>
      </c>
      <c r="C1404" s="51">
        <v>0</v>
      </c>
      <c r="D1404" s="1"/>
      <c r="E1404" s="1">
        <f>VLOOKUP(INGRESO_MERCADERIA[[#This Row],[CODIGO]],STOCKSANLUIS[],7,FALSE)</f>
        <v>0</v>
      </c>
      <c r="F1404" s="10"/>
    </row>
    <row r="1405" spans="1:6" x14ac:dyDescent="0.25">
      <c r="A1405" s="6" t="s">
        <v>2808</v>
      </c>
      <c r="B1405" t="str">
        <f>VLOOKUP(INGRESO_MERCADERIA[[#This Row],[CODIGO]],STOCKSANLUIS[],2,FALSE)</f>
        <v>INTERRUPTOR DE FLUJO NEMA 3, 1", INCLUYE KIT DE PALETAS HASTA 6" F261KAH-V01C -PENN</v>
      </c>
      <c r="C1405" s="51">
        <v>0</v>
      </c>
      <c r="D1405" s="1"/>
      <c r="E1405" s="1" t="str">
        <f>VLOOKUP(INGRESO_MERCADERIA[[#This Row],[CODIGO]],STOCKSANLUIS[],7,FALSE)</f>
        <v>A</v>
      </c>
      <c r="F1405" s="10"/>
    </row>
    <row r="1406" spans="1:6" x14ac:dyDescent="0.25">
      <c r="A1406" s="6" t="s">
        <v>2810</v>
      </c>
      <c r="B1406" t="str">
        <f>VLOOKUP(INGRESO_MERCADERIA[[#This Row],[CODIGO]],STOCKSANLUIS[],2,FALSE)</f>
        <v>COMPRESOR 1HP R-404 MOD MS26FG</v>
      </c>
      <c r="C1406" s="51">
        <v>0</v>
      </c>
      <c r="D1406" s="1"/>
      <c r="E1406" s="1">
        <f>VLOOKUP(INGRESO_MERCADERIA[[#This Row],[CODIGO]],STOCKSANLUIS[],7,FALSE)</f>
        <v>0</v>
      </c>
      <c r="F1406" s="10"/>
    </row>
    <row r="1407" spans="1:6" x14ac:dyDescent="0.25">
      <c r="A1407" s="6" t="s">
        <v>2812</v>
      </c>
      <c r="B1407" t="str">
        <f>VLOOKUP(INGRESO_MERCADERIA[[#This Row],[CODIGO]],STOCKSANLUIS[],2,FALSE)</f>
        <v>SENSOR DE TEMPERATURA PTC, PARA EKC  - 084N1161</v>
      </c>
      <c r="C1407" s="51">
        <v>2</v>
      </c>
      <c r="D1407" s="1"/>
      <c r="E1407" s="1" t="str">
        <f>VLOOKUP(INGRESO_MERCADERIA[[#This Row],[CODIGO]],STOCKSANLUIS[],7,FALSE)</f>
        <v>A</v>
      </c>
      <c r="F1407" s="10"/>
    </row>
    <row r="1408" spans="1:6" x14ac:dyDescent="0.25">
      <c r="A1408" s="6" t="s">
        <v>2814</v>
      </c>
      <c r="B1408" t="str">
        <f>VLOOKUP(INGRESO_MERCADERIA[[#This Row],[CODIGO]],STOCKSANLUIS[],2,FALSE)</f>
        <v>EVAPORADOR MIPAL HDHB 297E 220-380-440V/3F/60HZ - BLANCO C/DESHIELO ELÉCTRICO</v>
      </c>
      <c r="C1408" s="51">
        <v>0</v>
      </c>
      <c r="D1408" s="1"/>
      <c r="E1408" s="1">
        <f>VLOOKUP(INGRESO_MERCADERIA[[#This Row],[CODIGO]],STOCKSANLUIS[],7,FALSE)</f>
        <v>0</v>
      </c>
      <c r="F1408" s="10"/>
    </row>
    <row r="1409" spans="1:6" x14ac:dyDescent="0.25">
      <c r="A1409" s="6" t="s">
        <v>2816</v>
      </c>
      <c r="B1409" t="str">
        <f>VLOOKUP(INGRESO_MERCADERIA[[#This Row],[CODIGO]],STOCKSANLUIS[],2,FALSE)</f>
        <v>EVAPORADOR MIPAL HDHB 340E 220-380-440V/3F/60HZ - BLANCO C/DESHIELO ELÉCTRICO</v>
      </c>
      <c r="C1409" s="51">
        <v>0</v>
      </c>
      <c r="D1409" s="1"/>
      <c r="E1409" s="1">
        <f>VLOOKUP(INGRESO_MERCADERIA[[#This Row],[CODIGO]],STOCKSANLUIS[],7,FALSE)</f>
        <v>0</v>
      </c>
      <c r="F1409" s="10"/>
    </row>
    <row r="1410" spans="1:6" x14ac:dyDescent="0.25">
      <c r="A1410" s="6" t="s">
        <v>2818</v>
      </c>
      <c r="B1410" t="str">
        <f>VLOOKUP(INGRESO_MERCADERIA[[#This Row],[CODIGO]],STOCKSANLUIS[],2,FALSE)</f>
        <v>VALVULA DE PASO RECTO SVA - S 15 C/M  1/2 PULG -DANFOSS - 148B5230</v>
      </c>
      <c r="C1410" s="51">
        <v>0</v>
      </c>
      <c r="D1410" s="1"/>
      <c r="E1410" s="1">
        <f>VLOOKUP(INGRESO_MERCADERIA[[#This Row],[CODIGO]],STOCKSANLUIS[],7,FALSE)</f>
        <v>0</v>
      </c>
      <c r="F1410" s="10"/>
    </row>
    <row r="1411" spans="1:6" x14ac:dyDescent="0.25">
      <c r="A1411" s="6" t="s">
        <v>2820</v>
      </c>
      <c r="B1411" t="str">
        <f>VLOOKUP(INGRESO_MERCADERIA[[#This Row],[CODIGO]],STOCKSANLUIS[],2,FALSE)</f>
        <v>VALVULA EQUILIBRADORA MAXI ELEBAR P/PARED-500M3 -F101403</v>
      </c>
      <c r="C1411" s="51">
        <v>0</v>
      </c>
      <c r="D1411" s="1"/>
      <c r="E1411" s="1">
        <f>VLOOKUP(INGRESO_MERCADERIA[[#This Row],[CODIGO]],STOCKSANLUIS[],7,FALSE)</f>
        <v>0</v>
      </c>
      <c r="F1411" s="10"/>
    </row>
    <row r="1412" spans="1:6" x14ac:dyDescent="0.25">
      <c r="A1412" s="6" t="s">
        <v>2822</v>
      </c>
      <c r="B1412" t="str">
        <f>VLOOKUP(INGRESO_MERCADERIA[[#This Row],[CODIGO]],STOCKSANLUIS[],2,FALSE)</f>
        <v>IR A CODIGO 2373 - GAS REFRIGERANTE  FREON 134A - 340 GR CHEMOURS -CAJA DE 12 - CON VALVULA - USA</v>
      </c>
      <c r="C1412" s="51">
        <v>0</v>
      </c>
      <c r="D1412" s="1"/>
      <c r="E1412" s="1">
        <f>VLOOKUP(INGRESO_MERCADERIA[[#This Row],[CODIGO]],STOCKSANLUIS[],7,FALSE)</f>
        <v>0</v>
      </c>
      <c r="F1412" s="10"/>
    </row>
    <row r="1413" spans="1:6" x14ac:dyDescent="0.25">
      <c r="A1413" s="6" t="s">
        <v>2824</v>
      </c>
      <c r="B1413" t="str">
        <f>VLOOKUP(INGRESO_MERCADERIA[[#This Row],[CODIGO]],STOCKSANLUIS[],2,FALSE)</f>
        <v>GAS REFRIGERANTE FREON 134A - 1KG - CHEMOURS - CAJA DE 15 - CON ECO VALVULA CHINA</v>
      </c>
      <c r="C1413" s="51">
        <v>0</v>
      </c>
      <c r="D1413" s="1"/>
      <c r="E1413" s="1">
        <f>VLOOKUP(INGRESO_MERCADERIA[[#This Row],[CODIGO]],STOCKSANLUIS[],7,FALSE)</f>
        <v>0</v>
      </c>
      <c r="F1413" s="10"/>
    </row>
    <row r="1414" spans="1:6" x14ac:dyDescent="0.25">
      <c r="A1414" s="6" t="s">
        <v>2826</v>
      </c>
      <c r="B1414" t="str">
        <f>VLOOKUP(INGRESO_MERCADERIA[[#This Row],[CODIGO]],STOCKSANLUIS[],2,FALSE)</f>
        <v>COMPRESOR HERMETICO DANFOSS MTZ125 - 10.5HP - 220V/3F/60HZ - R-134A/404A/507A/407C (NO INC. VALV. V02/V04 Y RESIST. DE CARTER)</v>
      </c>
      <c r="C1414" s="51">
        <v>0</v>
      </c>
      <c r="D1414" s="1"/>
      <c r="E1414" s="1">
        <f>VLOOKUP(INGRESO_MERCADERIA[[#This Row],[CODIGO]],STOCKSANLUIS[],7,FALSE)</f>
        <v>0</v>
      </c>
      <c r="F1414" s="10"/>
    </row>
    <row r="1415" spans="1:6" x14ac:dyDescent="0.25">
      <c r="A1415" s="6" t="s">
        <v>2828</v>
      </c>
      <c r="B1415" t="str">
        <f>VLOOKUP(INGRESO_MERCADERIA[[#This Row],[CODIGO]],STOCKSANLUIS[],2,FALSE)</f>
        <v>FILTRO SECADOR DCL 163 3/8" DANFOSS - 023Z5008</v>
      </c>
      <c r="C1415" s="51">
        <v>0</v>
      </c>
      <c r="D1415" s="1"/>
      <c r="E1415" s="1">
        <f>VLOOKUP(INGRESO_MERCADERIA[[#This Row],[CODIGO]],STOCKSANLUIS[],7,FALSE)</f>
        <v>0</v>
      </c>
      <c r="F1415" s="10"/>
    </row>
    <row r="1416" spans="1:6" x14ac:dyDescent="0.25">
      <c r="A1416" s="6" t="s">
        <v>2830</v>
      </c>
      <c r="B1416" t="str">
        <f>VLOOKUP(INGRESO_MERCADERIA[[#This Row],[CODIGO]],STOCKSANLUIS[],2,FALSE)</f>
        <v>COMPRESOR SCROLL HLJ083T4LC6 83KBTU 440V/3F R410A</v>
      </c>
      <c r="C1416" s="51">
        <v>0</v>
      </c>
      <c r="D1416" s="1"/>
      <c r="E1416" s="1">
        <f>VLOOKUP(INGRESO_MERCADERIA[[#This Row],[CODIGO]],STOCKSANLUIS[],7,FALSE)</f>
        <v>0</v>
      </c>
      <c r="F1416" s="10"/>
    </row>
    <row r="1417" spans="1:6" x14ac:dyDescent="0.25">
      <c r="A1417" s="6" t="s">
        <v>2832</v>
      </c>
      <c r="B1417" t="str">
        <f>VLOOKUP(INGRESO_MERCADERIA[[#This Row],[CODIGO]],STOCKSANLUIS[],2,FALSE)</f>
        <v>UNIDAD DE CONDENSACION MANEUROP OP.HJM022D20Q 2HP 220V/3PH/60HZ R22</v>
      </c>
      <c r="C1417" s="51">
        <v>0</v>
      </c>
      <c r="D1417" s="1"/>
      <c r="E1417" s="1">
        <f>VLOOKUP(INGRESO_MERCADERIA[[#This Row],[CODIGO]],STOCKSANLUIS[],7,FALSE)</f>
        <v>0</v>
      </c>
      <c r="F1417" s="10"/>
    </row>
    <row r="1418" spans="1:6" x14ac:dyDescent="0.25">
      <c r="A1418" s="6" t="s">
        <v>2834</v>
      </c>
      <c r="B1418" t="str">
        <f>VLOOKUP(INGRESO_MERCADERIA[[#This Row],[CODIGO]],STOCKSANLUIS[],2,FALSE)</f>
        <v>COMPRESOR HERMETICO DANFOSS MTZ64 - 5.5HP - 440V/3F/60HZ -R-134A/404A/507A/407C (NO INC. VALV. V07/V04 Y RESIST. DE CARTER)</v>
      </c>
      <c r="C1418" s="51">
        <v>0</v>
      </c>
      <c r="D1418" s="1"/>
      <c r="E1418" s="1">
        <f>VLOOKUP(INGRESO_MERCADERIA[[#This Row],[CODIGO]],STOCKSANLUIS[],7,FALSE)</f>
        <v>0</v>
      </c>
      <c r="F1418" s="10"/>
    </row>
    <row r="1419" spans="1:6" x14ac:dyDescent="0.25">
      <c r="A1419" s="6" t="s">
        <v>2836</v>
      </c>
      <c r="B1419" t="str">
        <f>VLOOKUP(INGRESO_MERCADERIA[[#This Row],[CODIGO]],STOCKSANLUIS[],2,FALSE)</f>
        <v>GAS REFRIGERANTE FREON R-134A - 13.62 KG - CHINO - CHEMOURS</v>
      </c>
      <c r="C1419" s="51">
        <v>3</v>
      </c>
      <c r="D1419" s="1"/>
      <c r="E1419" s="1" t="str">
        <f>VLOOKUP(INGRESO_MERCADERIA[[#This Row],[CODIGO]],STOCKSANLUIS[],7,FALSE)</f>
        <v>C</v>
      </c>
      <c r="F1419" s="10"/>
    </row>
    <row r="1420" spans="1:6" x14ac:dyDescent="0.25">
      <c r="A1420" s="6" t="s">
        <v>2838</v>
      </c>
      <c r="B1420" t="str">
        <f>VLOOKUP(INGRESO_MERCADERIA[[#This Row],[CODIGO]],STOCKSANLUIS[],2,FALSE)</f>
        <v>UNIÓN ÁNGULAR TRIPLE 295 FI02815 - CAFF</v>
      </c>
      <c r="C1420" s="51">
        <v>0</v>
      </c>
      <c r="D1420" s="1"/>
      <c r="E1420" s="1" t="str">
        <f>VLOOKUP(INGRESO_MERCADERIA[[#This Row],[CODIGO]],STOCKSANLUIS[],7,FALSE)</f>
        <v>A</v>
      </c>
      <c r="F1420" s="10"/>
    </row>
    <row r="1421" spans="1:6" x14ac:dyDescent="0.25">
      <c r="A1421" s="6" t="s">
        <v>2840</v>
      </c>
      <c r="B1421" t="str">
        <f>VLOOKUP(INGRESO_MERCADERIA[[#This Row],[CODIGO]],STOCKSANLUIS[],2,FALSE)</f>
        <v>ZOCALO DE PVC C/LABIOS FLEXIBLES 293 - FI02810 - CAFF X PIEZA DE 4 METROS</v>
      </c>
      <c r="C1421" s="51">
        <v>13</v>
      </c>
      <c r="D1421" s="1"/>
      <c r="E1421" s="1" t="str">
        <f>VLOOKUP(INGRESO_MERCADERIA[[#This Row],[CODIGO]],STOCKSANLUIS[],7,FALSE)</f>
        <v>A</v>
      </c>
      <c r="F1421" s="10"/>
    </row>
    <row r="1422" spans="1:6" x14ac:dyDescent="0.25">
      <c r="A1422" s="6" t="s">
        <v>2842</v>
      </c>
      <c r="B1422" t="str">
        <f>VLOOKUP(INGRESO_MERCADERIA[[#This Row],[CODIGO]],STOCKSANLUIS[],2,FALSE)</f>
        <v>JUEGO (02) RESISTENCIAS ELECTRICAS -TIPO U Ø 6MM X  2600MM -1400 WATTS X 440 VOLTIOS.</v>
      </c>
      <c r="C1422" s="51">
        <v>0</v>
      </c>
      <c r="D1422" s="1"/>
      <c r="E1422" s="1">
        <f>VLOOKUP(INGRESO_MERCADERIA[[#This Row],[CODIGO]],STOCKSANLUIS[],7,FALSE)</f>
        <v>0</v>
      </c>
      <c r="F1422" s="10"/>
    </row>
    <row r="1423" spans="1:6" x14ac:dyDescent="0.25">
      <c r="A1423" s="6" t="s">
        <v>2844</v>
      </c>
      <c r="B1423" t="str">
        <f>VLOOKUP(INGRESO_MERCADERIA[[#This Row],[CODIGO]],STOCKSANLUIS[],2,FALSE)</f>
        <v>UNID. COND. OP-HJZ022D20Q - COMPR. MTZ22 - 2.0HP - 220V/3PH/60HZ - R404/R507/R134A/R407C</v>
      </c>
      <c r="C1423" s="51">
        <v>0</v>
      </c>
      <c r="D1423" s="1"/>
      <c r="E1423" s="1">
        <f>VLOOKUP(INGRESO_MERCADERIA[[#This Row],[CODIGO]],STOCKSANLUIS[],7,FALSE)</f>
        <v>0</v>
      </c>
      <c r="F1423" s="10"/>
    </row>
    <row r="1424" spans="1:6" x14ac:dyDescent="0.25">
      <c r="A1424" s="6" t="s">
        <v>2846</v>
      </c>
      <c r="B1424" t="str">
        <f>VLOOKUP(INGRESO_MERCADERIA[[#This Row],[CODIGO]],STOCKSANLUIS[],2,FALSE)</f>
        <v>GAS REFREIGERANTE R-422D CGI</v>
      </c>
      <c r="C1424" s="51">
        <v>0</v>
      </c>
      <c r="D1424" s="1"/>
      <c r="E1424" s="1">
        <f>VLOOKUP(INGRESO_MERCADERIA[[#This Row],[CODIGO]],STOCKSANLUIS[],7,FALSE)</f>
        <v>0</v>
      </c>
      <c r="F1424" s="10"/>
    </row>
    <row r="1425" spans="1:6" x14ac:dyDescent="0.25">
      <c r="A1425" s="6" t="s">
        <v>2848</v>
      </c>
      <c r="B1425" t="str">
        <f>VLOOKUP(INGRESO_MERCADERIA[[#This Row],[CODIGO]],STOCKSANLUIS[],2,FALSE)</f>
        <v>EQUIPO DE A/A MINI SPLIT FRIO CALOR - 12000 BTU - R410A - 220V/1PH/60HZ - GREE</v>
      </c>
      <c r="C1425" s="51">
        <v>0</v>
      </c>
      <c r="D1425" s="1"/>
      <c r="E1425" s="1">
        <f>VLOOKUP(INGRESO_MERCADERIA[[#This Row],[CODIGO]],STOCKSANLUIS[],7,FALSE)</f>
        <v>0</v>
      </c>
      <c r="F1425" s="10"/>
    </row>
    <row r="1426" spans="1:6" x14ac:dyDescent="0.25">
      <c r="A1426" s="6" t="s">
        <v>2850</v>
      </c>
      <c r="B1426" t="str">
        <f>VLOOKUP(INGRESO_MERCADERIA[[#This Row],[CODIGO]],STOCKSANLUIS[],2,FALSE)</f>
        <v>CORTINA DE AIRE DE 90 CM (36") - 220V/1PH/60HZ - TOP TECH - TT-AC-FM-1009X32Y</v>
      </c>
      <c r="C1426" s="51">
        <v>2</v>
      </c>
      <c r="D1426" s="1"/>
      <c r="E1426" s="1" t="str">
        <f>VLOOKUP(INGRESO_MERCADERIA[[#This Row],[CODIGO]],STOCKSANLUIS[],7,FALSE)</f>
        <v>A</v>
      </c>
      <c r="F1426" s="10"/>
    </row>
    <row r="1427" spans="1:6" x14ac:dyDescent="0.25">
      <c r="A1427" s="6" t="s">
        <v>2852</v>
      </c>
      <c r="B1427" t="str">
        <f>VLOOKUP(INGRESO_MERCADERIA[[#This Row],[CODIGO]],STOCKSANLUIS[],2,FALSE)</f>
        <v>CORTINA DE AIRE DE 120 CM (48") - 220V/1PH/60HZ - TOP TECH - TT-AC-FM-1012X32Y</v>
      </c>
      <c r="C1427" s="51">
        <v>0</v>
      </c>
      <c r="D1427" s="1"/>
      <c r="E1427" s="1">
        <f>VLOOKUP(INGRESO_MERCADERIA[[#This Row],[CODIGO]],STOCKSANLUIS[],7,FALSE)</f>
        <v>0</v>
      </c>
      <c r="F1427" s="10"/>
    </row>
    <row r="1428" spans="1:6" x14ac:dyDescent="0.25">
      <c r="A1428" s="6" t="s">
        <v>2854</v>
      </c>
      <c r="B1428" t="str">
        <f>VLOOKUP(INGRESO_MERCADERIA[[#This Row],[CODIGO]],STOCKSANLUIS[],2,FALSE)</f>
        <v>CORTINA DE AIRE DE 150 CM (60") - 220V/1PH/60HZ - TOP TECH - TT-AC-FM-1015X32Y</v>
      </c>
      <c r="C1428" s="51">
        <v>0</v>
      </c>
      <c r="D1428" s="1"/>
      <c r="E1428" s="1">
        <f>VLOOKUP(INGRESO_MERCADERIA[[#This Row],[CODIGO]],STOCKSANLUIS[],7,FALSE)</f>
        <v>0</v>
      </c>
      <c r="F1428" s="10"/>
    </row>
    <row r="1429" spans="1:6" x14ac:dyDescent="0.25">
      <c r="A1429" s="6" t="s">
        <v>2856</v>
      </c>
      <c r="B1429" t="str">
        <f>VLOOKUP(INGRESO_MERCADERIA[[#This Row],[CODIGO]],STOCKSANLUIS[],2,FALSE)</f>
        <v>MINI BOMBA DE CONDENSADO - 100-230V - DOBLE VOLTAJE - 50-60HZ - QCP-33D - QUALITY</v>
      </c>
      <c r="C1429" s="51">
        <v>0</v>
      </c>
      <c r="D1429" s="1"/>
      <c r="E1429" s="1">
        <f>VLOOKUP(INGRESO_MERCADERIA[[#This Row],[CODIGO]],STOCKSANLUIS[],7,FALSE)</f>
        <v>0</v>
      </c>
      <c r="F1429" s="10"/>
    </row>
    <row r="1430" spans="1:6" x14ac:dyDescent="0.25">
      <c r="A1430" s="6" t="s">
        <v>2858</v>
      </c>
      <c r="B1430" t="str">
        <f>VLOOKUP(INGRESO_MERCADERIA[[#This Row],[CODIGO]],STOCKSANLUIS[],2,FALSE)</f>
        <v>REFRIGERANTE PARA LIMPIEZA QWIK ECOFLUSH,QL1190 - 425 GR -1LB</v>
      </c>
      <c r="C1430" s="51">
        <v>53</v>
      </c>
      <c r="D1430" s="1"/>
      <c r="E1430" s="1" t="str">
        <f>VLOOKUP(INGRESO_MERCADERIA[[#This Row],[CODIGO]],STOCKSANLUIS[],7,FALSE)</f>
        <v>C</v>
      </c>
      <c r="F1430" s="10"/>
    </row>
    <row r="1431" spans="1:6" x14ac:dyDescent="0.25">
      <c r="A1431" s="6" t="s">
        <v>2860</v>
      </c>
      <c r="B1431" t="str">
        <f>VLOOKUP(INGRESO_MERCADERIA[[#This Row],[CODIGO]],STOCKSANLUIS[],2,FALSE)</f>
        <v>VÁLVULA DE ACCESO QWIK ECOFLUSH,QL1105</v>
      </c>
      <c r="C1431" s="51">
        <v>6</v>
      </c>
      <c r="D1431" s="1"/>
      <c r="E1431" s="1" t="str">
        <f>VLOOKUP(INGRESO_MERCADERIA[[#This Row],[CODIGO]],STOCKSANLUIS[],7,FALSE)</f>
        <v>C</v>
      </c>
      <c r="F1431" s="10"/>
    </row>
    <row r="1432" spans="1:6" x14ac:dyDescent="0.25">
      <c r="A1432" s="6" t="s">
        <v>2862</v>
      </c>
      <c r="B1432" t="str">
        <f>VLOOKUP(INGRESO_MERCADERIA[[#This Row],[CODIGO]],STOCKSANLUIS[],2,FALSE)</f>
        <v>GATILLO DE MANGUERA - QWIK - QL1106</v>
      </c>
      <c r="C1432" s="51">
        <v>1</v>
      </c>
      <c r="D1432" s="1"/>
      <c r="E1432" s="1" t="str">
        <f>VLOOKUP(INGRESO_MERCADERIA[[#This Row],[CODIGO]],STOCKSANLUIS[],7,FALSE)</f>
        <v>C</v>
      </c>
      <c r="F1432" s="10"/>
    </row>
    <row r="1433" spans="1:6" x14ac:dyDescent="0.25">
      <c r="A1433" s="6" t="s">
        <v>2864</v>
      </c>
      <c r="B1433" t="str">
        <f>VLOOKUP(INGRESO_MERCADERIA[[#This Row],[CODIGO]],STOCKSANLUIS[],2,FALSE)</f>
        <v>HERRAMIENTA DE DESCARGA - QWIK - QL1110</v>
      </c>
      <c r="C1433" s="51">
        <v>5</v>
      </c>
      <c r="D1433" s="1"/>
      <c r="E1433" s="1" t="str">
        <f>VLOOKUP(INGRESO_MERCADERIA[[#This Row],[CODIGO]],STOCKSANLUIS[],7,FALSE)</f>
        <v>C</v>
      </c>
      <c r="F1433" s="10"/>
    </row>
    <row r="1434" spans="1:6" x14ac:dyDescent="0.25">
      <c r="A1434" s="6" t="s">
        <v>2866</v>
      </c>
      <c r="B1434" t="str">
        <f>VLOOKUP(INGRESO_MERCADERIA[[#This Row],[CODIGO]],STOCKSANLUIS[],2,FALSE)</f>
        <v>CAPACITOR DE 55 MFD X 370 - 440 VAC - APPLI PARTS</v>
      </c>
      <c r="C1434" s="51">
        <v>0</v>
      </c>
      <c r="D1434" s="1"/>
      <c r="E1434" s="1">
        <f>VLOOKUP(INGRESO_MERCADERIA[[#This Row],[CODIGO]],STOCKSANLUIS[],7,FALSE)</f>
        <v>0</v>
      </c>
      <c r="F1434" s="10"/>
    </row>
    <row r="1435" spans="1:6" x14ac:dyDescent="0.25">
      <c r="A1435" s="6" t="s">
        <v>2868</v>
      </c>
      <c r="B1435" t="str">
        <f>VLOOKUP(INGRESO_MERCADERIA[[#This Row],[CODIGO]],STOCKSANLUIS[],2,FALSE)</f>
        <v>GAS REFRIGERANTE  FREON 134A - 340 GR CHEMOURS -CAJA DE 12 - CON VALVULA - CHINO</v>
      </c>
      <c r="C1435" s="51">
        <v>0</v>
      </c>
      <c r="D1435" s="1"/>
      <c r="E1435" s="1">
        <f>VLOOKUP(INGRESO_MERCADERIA[[#This Row],[CODIGO]],STOCKSANLUIS[],7,FALSE)</f>
        <v>0</v>
      </c>
      <c r="F1435" s="10"/>
    </row>
    <row r="1436" spans="1:6" x14ac:dyDescent="0.25">
      <c r="A1436" s="6" t="s">
        <v>2870</v>
      </c>
      <c r="B1436" t="str">
        <f>VLOOKUP(INGRESO_MERCADERIA[[#This Row],[CODIGO]],STOCKSANLUIS[],2,FALSE)</f>
        <v>GAS REFRIGERANTE  FREON 134A - 340 GR CHEMOURS -CAJA DE 12 - SIN VALVULA - CHINO</v>
      </c>
      <c r="C1436" s="51">
        <v>0</v>
      </c>
      <c r="D1436" s="1"/>
      <c r="E1436" s="1">
        <f>VLOOKUP(INGRESO_MERCADERIA[[#This Row],[CODIGO]],STOCKSANLUIS[],7,FALSE)</f>
        <v>0</v>
      </c>
      <c r="F1436" s="10"/>
    </row>
    <row r="1437" spans="1:6" x14ac:dyDescent="0.25">
      <c r="A1437" s="6" t="s">
        <v>2872</v>
      </c>
      <c r="B1437" t="str">
        <f>VLOOKUP(INGRESO_MERCADERIA[[#This Row],[CODIGO]],STOCKSANLUIS[],2,FALSE)</f>
        <v>GAS REFRIGERANTE FREON R-22 - 13.62 KG - CHINO - CHEMOURS</v>
      </c>
      <c r="C1437" s="51">
        <v>0</v>
      </c>
      <c r="D1437" s="1"/>
      <c r="E1437" s="1" t="str">
        <f>VLOOKUP(INGRESO_MERCADERIA[[#This Row],[CODIGO]],STOCKSANLUIS[],7,FALSE)</f>
        <v>C</v>
      </c>
      <c r="F1437" s="10"/>
    </row>
    <row r="1438" spans="1:6" x14ac:dyDescent="0.25">
      <c r="A1438" s="6" t="s">
        <v>2874</v>
      </c>
      <c r="B1438" t="str">
        <f>VLOOKUP(INGRESO_MERCADERIA[[#This Row],[CODIGO]],STOCKSANLUIS[],2,FALSE)</f>
        <v>ANTORCHA DUAL PARA MAP GASS  SHT-9D2 - SMART ELECTRIC</v>
      </c>
      <c r="C1438" s="51">
        <v>0</v>
      </c>
      <c r="D1438" s="1"/>
      <c r="E1438" s="1">
        <f>VLOOKUP(INGRESO_MERCADERIA[[#This Row],[CODIGO]],STOCKSANLUIS[],7,FALSE)</f>
        <v>0</v>
      </c>
      <c r="F1438" s="10"/>
    </row>
    <row r="1439" spans="1:6" x14ac:dyDescent="0.25">
      <c r="A1439" s="6" t="s">
        <v>2876</v>
      </c>
      <c r="B1439" t="str">
        <f>VLOOKUP(INGRESO_MERCADERIA[[#This Row],[CODIGO]],STOCKSANLUIS[],2,FALSE)</f>
        <v>ANTORCHA CON MANGUERA Y AUTOENCENDIDO PARA MAP GASS  SIHT-9H - SMART ELECTRIC</v>
      </c>
      <c r="C1439" s="51">
        <v>0</v>
      </c>
      <c r="D1439" s="1"/>
      <c r="E1439" s="1">
        <f>VLOOKUP(INGRESO_MERCADERIA[[#This Row],[CODIGO]],STOCKSANLUIS[],7,FALSE)</f>
        <v>0</v>
      </c>
      <c r="F1439" s="10"/>
    </row>
    <row r="1440" spans="1:6" x14ac:dyDescent="0.25">
      <c r="A1440" s="6" t="s">
        <v>2878</v>
      </c>
      <c r="B1440" t="str">
        <f>VLOOKUP(INGRESO_MERCADERIA[[#This Row],[CODIGO]],STOCKSANLUIS[],2,FALSE)</f>
        <v>ROLLO DE COBRE FLEXIBLE DE 3/8" - 9.53 MM X 0.60 MM X 15 M - NACOBRE</v>
      </c>
      <c r="C1440" s="51">
        <v>0</v>
      </c>
      <c r="D1440" s="1"/>
      <c r="E1440" s="1">
        <f>VLOOKUP(INGRESO_MERCADERIA[[#This Row],[CODIGO]],STOCKSANLUIS[],7,FALSE)</f>
        <v>0</v>
      </c>
      <c r="F1440" s="10"/>
    </row>
    <row r="1441" spans="1:6" x14ac:dyDescent="0.25">
      <c r="A1441" s="6" t="s">
        <v>2880</v>
      </c>
      <c r="B1441" t="str">
        <f>VLOOKUP(INGRESO_MERCADERIA[[#This Row],[CODIGO]],STOCKSANLUIS[],2,FALSE)</f>
        <v>ROLLO DE COBRE FLEXIBLE DE 1/2" - 12.70 MM X 0.65 MM X 15 M - NACOBRE</v>
      </c>
      <c r="C1441" s="51">
        <v>0</v>
      </c>
      <c r="D1441" s="1"/>
      <c r="E1441" s="1">
        <f>VLOOKUP(INGRESO_MERCADERIA[[#This Row],[CODIGO]],STOCKSANLUIS[],7,FALSE)</f>
        <v>0</v>
      </c>
      <c r="F1441" s="10"/>
    </row>
    <row r="1442" spans="1:6" x14ac:dyDescent="0.25">
      <c r="A1442" s="6" t="s">
        <v>2882</v>
      </c>
      <c r="B1442" t="str">
        <f>VLOOKUP(INGRESO_MERCADERIA[[#This Row],[CODIGO]],STOCKSANLUIS[],2,FALSE)</f>
        <v>ROLLO DE COBRE FLEXIBLE DE 1/4" - 6.35 MM X 0.55 MM X 15 M - NACOBRE</v>
      </c>
      <c r="C1442" s="51">
        <v>0</v>
      </c>
      <c r="D1442" s="1"/>
      <c r="E1442" s="1">
        <f>VLOOKUP(INGRESO_MERCADERIA[[#This Row],[CODIGO]],STOCKSANLUIS[],7,FALSE)</f>
        <v>0</v>
      </c>
      <c r="F1442" s="10"/>
    </row>
    <row r="1443" spans="1:6" x14ac:dyDescent="0.25">
      <c r="A1443" s="6" t="s">
        <v>2884</v>
      </c>
      <c r="B1443" t="str">
        <f>VLOOKUP(INGRESO_MERCADERIA[[#This Row],[CODIGO]],STOCKSANLUIS[],2,FALSE)</f>
        <v>ROLLO DE COBRE FLEXIBLE DE 5/16" - 7.94 MM X 0.55 MM X 15 M - NACOBRE</v>
      </c>
      <c r="C1443" s="51">
        <v>0</v>
      </c>
      <c r="D1443" s="1"/>
      <c r="E1443" s="1">
        <f>VLOOKUP(INGRESO_MERCADERIA[[#This Row],[CODIGO]],STOCKSANLUIS[],7,FALSE)</f>
        <v>0</v>
      </c>
      <c r="F1443" s="10"/>
    </row>
    <row r="1444" spans="1:6" x14ac:dyDescent="0.25">
      <c r="A1444" s="6" t="s">
        <v>2886</v>
      </c>
      <c r="B1444" t="str">
        <f>VLOOKUP(INGRESO_MERCADERIA[[#This Row],[CODIGO]],STOCKSANLUIS[],2,FALSE)</f>
        <v>ROLLO DE COBRE FLEXIBLE DE 3/4" - 19.05 MM X 0.75 MM X 15 M - NACOBRE</v>
      </c>
      <c r="C1444" s="51">
        <v>0</v>
      </c>
      <c r="D1444" s="1"/>
      <c r="E1444" s="1">
        <f>VLOOKUP(INGRESO_MERCADERIA[[#This Row],[CODIGO]],STOCKSANLUIS[],7,FALSE)</f>
        <v>0</v>
      </c>
      <c r="F1444" s="10"/>
    </row>
    <row r="1445" spans="1:6" x14ac:dyDescent="0.25">
      <c r="A1445" s="6" t="s">
        <v>2888</v>
      </c>
      <c r="B1445" t="str">
        <f>VLOOKUP(INGRESO_MERCADERIA[[#This Row],[CODIGO]],STOCKSANLUIS[],2,FALSE)</f>
        <v>ROLLO DE COBRE FLEXIBLE DE 7/8" - 22.23 MM X 0.75 MM X 15 M - NACOBRE</v>
      </c>
      <c r="C1445" s="51">
        <v>0</v>
      </c>
      <c r="D1445" s="1"/>
      <c r="E1445" s="1">
        <f>VLOOKUP(INGRESO_MERCADERIA[[#This Row],[CODIGO]],STOCKSANLUIS[],7,FALSE)</f>
        <v>0</v>
      </c>
      <c r="F1445" s="10"/>
    </row>
    <row r="1446" spans="1:6" x14ac:dyDescent="0.25">
      <c r="A1446" s="6" t="s">
        <v>2890</v>
      </c>
      <c r="B1446" t="str">
        <f>VLOOKUP(INGRESO_MERCADERIA[[#This Row],[CODIGO]],STOCKSANLUIS[],2,FALSE)</f>
        <v>ROLLO DE COBRE FLEXIBLE DE 5/8" - 15.88 MM X 0.65 MM X 15 M - NACOBRE</v>
      </c>
      <c r="C1446" s="51">
        <v>0</v>
      </c>
      <c r="D1446" s="1"/>
      <c r="E1446" s="1">
        <f>VLOOKUP(INGRESO_MERCADERIA[[#This Row],[CODIGO]],STOCKSANLUIS[],7,FALSE)</f>
        <v>0</v>
      </c>
      <c r="F1446" s="10"/>
    </row>
    <row r="1447" spans="1:6" x14ac:dyDescent="0.25">
      <c r="A1447" s="6" t="s">
        <v>2892</v>
      </c>
      <c r="B1447" t="str">
        <f>VLOOKUP(INGRESO_MERCADERIA[[#This Row],[CODIGO]],STOCKSANLUIS[],2,FALSE)</f>
        <v>TAPA LATERAL IZQUIERDA 297 PARA ZOCALO 293 - CAFF</v>
      </c>
      <c r="C1447" s="51">
        <v>0</v>
      </c>
      <c r="D1447" s="1"/>
      <c r="E1447" s="1">
        <f>VLOOKUP(INGRESO_MERCADERIA[[#This Row],[CODIGO]],STOCKSANLUIS[],7,FALSE)</f>
        <v>0</v>
      </c>
      <c r="F1447" s="10"/>
    </row>
    <row r="1448" spans="1:6" x14ac:dyDescent="0.25">
      <c r="A1448" s="6" t="s">
        <v>2894</v>
      </c>
      <c r="B1448" t="str">
        <f>VLOOKUP(INGRESO_MERCADERIA[[#This Row],[CODIGO]],STOCKSANLUIS[],2,FALSE)</f>
        <v>UNION ANGULAR INTERIOR P/ZOCALO INFERIOR PL3I100-MPM</v>
      </c>
      <c r="C1448" s="51">
        <v>0</v>
      </c>
      <c r="D1448" s="1"/>
      <c r="E1448" s="1">
        <f>VLOOKUP(INGRESO_MERCADERIA[[#This Row],[CODIGO]],STOCKSANLUIS[],7,FALSE)</f>
        <v>0</v>
      </c>
      <c r="F1448" s="10"/>
    </row>
    <row r="1449" spans="1:6" x14ac:dyDescent="0.25">
      <c r="A1449" s="6" t="s">
        <v>2896</v>
      </c>
      <c r="B1449" t="str">
        <f>VLOOKUP(INGRESO_MERCADERIA[[#This Row],[CODIGO]],STOCKSANLUIS[],2,FALSE)</f>
        <v>PLANCHA PREPINTADA 930MM X 3000MM X 0.6MM</v>
      </c>
      <c r="C1449" s="51">
        <v>0</v>
      </c>
      <c r="D1449" s="1"/>
      <c r="E1449" s="1">
        <f>VLOOKUP(INGRESO_MERCADERIA[[#This Row],[CODIGO]],STOCKSANLUIS[],7,FALSE)</f>
        <v>0</v>
      </c>
      <c r="F1449" s="10"/>
    </row>
    <row r="1450" spans="1:6" x14ac:dyDescent="0.25">
      <c r="A1450" s="6" t="s">
        <v>2898</v>
      </c>
      <c r="B1450" t="str">
        <f>VLOOKUP(INGRESO_MERCADERIA[[#This Row],[CODIGO]],STOCKSANLUIS[],2,FALSE)</f>
        <v>CONDENSADOR REMOTO MINI CDR F-75 (68.4KW) 220-380V/3PH/60HZ</v>
      </c>
      <c r="C1450" s="51">
        <v>0</v>
      </c>
      <c r="D1450" s="1"/>
      <c r="E1450" s="1">
        <f>VLOOKUP(INGRESO_MERCADERIA[[#This Row],[CODIGO]],STOCKSANLUIS[],7,FALSE)</f>
        <v>0</v>
      </c>
      <c r="F1450" s="10"/>
    </row>
    <row r="1451" spans="1:6" x14ac:dyDescent="0.25">
      <c r="A1451" s="6" t="s">
        <v>2900</v>
      </c>
      <c r="B1451" t="str">
        <f>VLOOKUP(INGRESO_MERCADERIA[[#This Row],[CODIGO]],STOCKSANLUIS[],2,FALSE)</f>
        <v>EQUIPO DE A/A MINI SPLIT FRIO CALOR - 12000 BTU - R410A - 220V/1PH/60HZ - TEMP BLUE</v>
      </c>
      <c r="C1451" s="51">
        <v>0</v>
      </c>
      <c r="D1451" s="1"/>
      <c r="E1451" s="1">
        <f>VLOOKUP(INGRESO_MERCADERIA[[#This Row],[CODIGO]],STOCKSANLUIS[],7,FALSE)</f>
        <v>0</v>
      </c>
      <c r="F1451" s="10"/>
    </row>
    <row r="1452" spans="1:6" x14ac:dyDescent="0.25">
      <c r="A1452" s="6" t="s">
        <v>2902</v>
      </c>
      <c r="B1452" t="str">
        <f>VLOOKUP(INGRESO_MERCADERIA[[#This Row],[CODIGO]],STOCKSANLUIS[],2,FALSE)</f>
        <v>EQUIPO DE A/A MINI SPLIT FRIO CALOR - 24000BTU - R410A - 220V/1PH/60HZ - TEMP BLUE</v>
      </c>
      <c r="C1452" s="51">
        <v>0</v>
      </c>
      <c r="D1452" s="1"/>
      <c r="E1452" s="1">
        <f>VLOOKUP(INGRESO_MERCADERIA[[#This Row],[CODIGO]],STOCKSANLUIS[],7,FALSE)</f>
        <v>0</v>
      </c>
      <c r="F1452" s="10"/>
    </row>
    <row r="1453" spans="1:6" x14ac:dyDescent="0.25">
      <c r="A1453" s="6" t="s">
        <v>2904</v>
      </c>
      <c r="B1453" t="str">
        <f>VLOOKUP(INGRESO_MERCADERIA[[#This Row],[CODIGO]],STOCKSANLUIS[],2,FALSE)</f>
        <v>SENSOR DE TEMPERATURA NTC - SB-70 - 2M - FULL GAUGE (REMPLAZO DEL SB-41 - NO USAR EN MT 622E)</v>
      </c>
      <c r="C1453" s="51">
        <v>40</v>
      </c>
      <c r="D1453" s="1"/>
      <c r="E1453" s="1" t="str">
        <f>VLOOKUP(INGRESO_MERCADERIA[[#This Row],[CODIGO]],STOCKSANLUIS[],7,FALSE)</f>
        <v>A</v>
      </c>
      <c r="F1453" s="10"/>
    </row>
    <row r="1454" spans="1:6" x14ac:dyDescent="0.25">
      <c r="A1454" s="6" t="s">
        <v>2906</v>
      </c>
      <c r="B1454" t="str">
        <f>VLOOKUP(INGRESO_MERCADERIA[[#This Row],[CODIGO]],STOCKSANLUIS[],2,FALSE)</f>
        <v>COMPRESOR SEMIHERMETICO - 15HP-  3DS3R17ME-TFD COPELAND DISCUS 440V/60HZ/3PH -R507</v>
      </c>
      <c r="C1454" s="51">
        <v>0</v>
      </c>
      <c r="D1454" s="1"/>
      <c r="E1454" s="1">
        <f>VLOOKUP(INGRESO_MERCADERIA[[#This Row],[CODIGO]],STOCKSANLUIS[],7,FALSE)</f>
        <v>0</v>
      </c>
      <c r="F1454" s="10"/>
    </row>
    <row r="1455" spans="1:6" x14ac:dyDescent="0.25">
      <c r="A1455" s="6" t="s">
        <v>2908</v>
      </c>
      <c r="B1455" t="str">
        <f>VLOOKUP(INGRESO_MERCADERIA[[#This Row],[CODIGO]],STOCKSANLUIS[],2,FALSE)</f>
        <v>COMPRESOR FRACCIONARIO DANFOSS/HUAYI GP14TG - 1/3HP - R134A - 220/1PH/60HZ - 123B1539</v>
      </c>
      <c r="C1455" s="51">
        <v>0</v>
      </c>
      <c r="D1455" s="1"/>
      <c r="E1455" s="1">
        <f>VLOOKUP(INGRESO_MERCADERIA[[#This Row],[CODIGO]],STOCKSANLUIS[],7,FALSE)</f>
        <v>0</v>
      </c>
      <c r="F1455" s="10"/>
    </row>
    <row r="1456" spans="1:6" x14ac:dyDescent="0.25">
      <c r="A1456" s="6" t="s">
        <v>2910</v>
      </c>
      <c r="B1456" t="str">
        <f>VLOOKUP(INGRESO_MERCADERIA[[#This Row],[CODIGO]],STOCKSANLUIS[],2,FALSE)</f>
        <v xml:space="preserve">BISAGRA IZQUIERDA SEMIPESADA  MTH </v>
      </c>
      <c r="C1456" s="51">
        <v>1</v>
      </c>
      <c r="D1456" s="1"/>
      <c r="E1456" s="1" t="str">
        <f>VLOOKUP(INGRESO_MERCADERIA[[#This Row],[CODIGO]],STOCKSANLUIS[],7,FALSE)</f>
        <v>A</v>
      </c>
      <c r="F1456" s="10"/>
    </row>
    <row r="1457" spans="1:6" x14ac:dyDescent="0.25">
      <c r="A1457" s="6" t="s">
        <v>2912</v>
      </c>
      <c r="B1457" t="str">
        <f>VLOOKUP(INGRESO_MERCADERIA[[#This Row],[CODIGO]],STOCKSANLUIS[],2,FALSE)</f>
        <v xml:space="preserve">ESQUINERO PERFIL 3 LADOS CO3V 100 </v>
      </c>
      <c r="C1457" s="51">
        <v>0</v>
      </c>
      <c r="D1457" s="1"/>
      <c r="E1457" s="1">
        <f>VLOOKUP(INGRESO_MERCADERIA[[#This Row],[CODIGO]],STOCKSANLUIS[],7,FALSE)</f>
        <v>0</v>
      </c>
      <c r="F1457" s="10"/>
    </row>
    <row r="1458" spans="1:6" x14ac:dyDescent="0.25">
      <c r="A1458" s="6" t="s">
        <v>2914</v>
      </c>
      <c r="B1458" t="str">
        <f>VLOOKUP(INGRESO_MERCADERIA[[#This Row],[CODIGO]],STOCKSANLUIS[],2,FALSE)</f>
        <v>GAS REFRIGERANTE  FREON 134A - 340 GR CHEMOURS -CAJA DE 12 - CON VALVULA - USA</v>
      </c>
      <c r="C1458" s="51">
        <v>12</v>
      </c>
      <c r="D1458" s="1"/>
      <c r="E1458" s="1" t="str">
        <f>VLOOKUP(INGRESO_MERCADERIA[[#This Row],[CODIGO]],STOCKSANLUIS[],7,FALSE)</f>
        <v>C</v>
      </c>
      <c r="F1458" s="10"/>
    </row>
    <row r="1459" spans="1:6" x14ac:dyDescent="0.25">
      <c r="A1459" s="6" t="s">
        <v>2916</v>
      </c>
      <c r="B1459" t="str">
        <f>VLOOKUP(INGRESO_MERCADERIA[[#This Row],[CODIGO]],STOCKSANLUIS[],2,FALSE)</f>
        <v>VALVULA DE BOLA DANFOSS GBC 54S - 2 1/8" CON VALVULA DE ACCESO - 009G7059 / 009L7059</v>
      </c>
      <c r="C1459" s="51">
        <v>0</v>
      </c>
      <c r="D1459" s="1"/>
      <c r="E1459" s="1">
        <f>VLOOKUP(INGRESO_MERCADERIA[[#This Row],[CODIGO]],STOCKSANLUIS[],7,FALSE)</f>
        <v>0</v>
      </c>
      <c r="F1459" s="10"/>
    </row>
    <row r="1460" spans="1:6" x14ac:dyDescent="0.25">
      <c r="A1460" s="6" t="s">
        <v>2918</v>
      </c>
      <c r="B1460" t="str">
        <f>VLOOKUP(INGRESO_MERCADERIA[[#This Row],[CODIGO]],STOCKSANLUIS[],2,FALSE)</f>
        <v>UNIDAD CONDENSADORA HGZ064D20V/115F0107 5.3HP R404A 380V3F</v>
      </c>
      <c r="C1460" s="51">
        <v>0</v>
      </c>
      <c r="D1460" s="1"/>
      <c r="E1460" s="1">
        <f>VLOOKUP(INGRESO_MERCADERIA[[#This Row],[CODIGO]],STOCKSANLUIS[],7,FALSE)</f>
        <v>0</v>
      </c>
      <c r="F1460" s="10"/>
    </row>
    <row r="1461" spans="1:6" x14ac:dyDescent="0.25">
      <c r="A1461" s="6" t="s">
        <v>2920</v>
      </c>
      <c r="B1461" t="str">
        <f>VLOOKUP(INGRESO_MERCADERIA[[#This Row],[CODIGO]],STOCKSANLUIS[],2,FALSE)</f>
        <v xml:space="preserve">ACEITE BSE 170 BITZER POR 10 LITROS </v>
      </c>
      <c r="C1461" s="51">
        <v>0</v>
      </c>
      <c r="D1461" s="1"/>
      <c r="E1461" s="1">
        <f>VLOOKUP(INGRESO_MERCADERIA[[#This Row],[CODIGO]],STOCKSANLUIS[],7,FALSE)</f>
        <v>0</v>
      </c>
      <c r="F1461" s="10"/>
    </row>
    <row r="1462" spans="1:6" x14ac:dyDescent="0.25">
      <c r="A1462" s="6" t="s">
        <v>2922</v>
      </c>
      <c r="B1462" t="str">
        <f>VLOOKUP(INGRESO_MERCADERIA[[#This Row],[CODIGO]],STOCKSANLUIS[],2,FALSE)</f>
        <v>CIERRE RÁPIDO G-5521 A CON LLAVE FI0 9911 - CAFF</v>
      </c>
      <c r="C1462" s="51">
        <v>0</v>
      </c>
      <c r="D1462" s="1"/>
      <c r="E1462" s="1" t="str">
        <f>VLOOKUP(INGRESO_MERCADERIA[[#This Row],[CODIGO]],STOCKSANLUIS[],7,FALSE)</f>
        <v>A</v>
      </c>
      <c r="F1462" s="10"/>
    </row>
    <row r="1463" spans="1:6" x14ac:dyDescent="0.25">
      <c r="A1463" s="6" t="s">
        <v>2924</v>
      </c>
      <c r="B1463" t="str">
        <f>VLOOKUP(INGRESO_MERCADERIA[[#This Row],[CODIGO]],STOCKSANLUIS[],2,FALSE)</f>
        <v>SOPORTE PARA CONDENSADOR DE 12 Y 18BTU - F017C - EVERWELL</v>
      </c>
      <c r="C1463" s="51">
        <v>14</v>
      </c>
      <c r="D1463" s="1"/>
      <c r="E1463" s="1" t="str">
        <f>VLOOKUP(INGRESO_MERCADERIA[[#This Row],[CODIGO]],STOCKSANLUIS[],7,FALSE)</f>
        <v>C</v>
      </c>
      <c r="F1463" s="10"/>
    </row>
    <row r="1464" spans="1:6" x14ac:dyDescent="0.25">
      <c r="A1464" s="6" t="s">
        <v>2926</v>
      </c>
      <c r="B1464" t="str">
        <f>VLOOKUP(INGRESO_MERCADERIA[[#This Row],[CODIGO]],STOCKSANLUIS[],2,FALSE)</f>
        <v>SOPORTE PARA CONDENSADOR DE 24BTU - F019C - EVERWELL</v>
      </c>
      <c r="C1464" s="51">
        <v>19</v>
      </c>
      <c r="D1464" s="1"/>
      <c r="E1464" s="1" t="str">
        <f>VLOOKUP(INGRESO_MERCADERIA[[#This Row],[CODIGO]],STOCKSANLUIS[],7,FALSE)</f>
        <v>A</v>
      </c>
      <c r="F1464" s="10"/>
    </row>
    <row r="1465" spans="1:6" x14ac:dyDescent="0.25">
      <c r="A1465" s="6" t="s">
        <v>2928</v>
      </c>
      <c r="B1465" t="str">
        <f>VLOOKUP(INGRESO_MERCADERIA[[#This Row],[CODIGO]],STOCKSANLUIS[],2,FALSE)</f>
        <v>TERMOMETRO INFRA ROJO LASER - WH380 - EVERWELL</v>
      </c>
      <c r="C1465" s="51">
        <v>11</v>
      </c>
      <c r="D1465" s="1"/>
      <c r="E1465" s="1" t="str">
        <f>VLOOKUP(INGRESO_MERCADERIA[[#This Row],[CODIGO]],STOCKSANLUIS[],7,FALSE)</f>
        <v>A</v>
      </c>
      <c r="F1465" s="10"/>
    </row>
    <row r="1466" spans="1:6" x14ac:dyDescent="0.25">
      <c r="A1466" s="6" t="s">
        <v>2930</v>
      </c>
      <c r="B1466" t="str">
        <f>VLOOKUP(INGRESO_MERCADERIA[[#This Row],[CODIGO]],STOCKSANLUIS[],2,FALSE)</f>
        <v>VALVULA DE PASO DE 1/4 - HV-14 - EVERWELL</v>
      </c>
      <c r="C1466" s="51">
        <v>0</v>
      </c>
      <c r="D1466" s="1"/>
      <c r="E1466" s="1" t="str">
        <f>VLOOKUP(INGRESO_MERCADERIA[[#This Row],[CODIGO]],STOCKSANLUIS[],7,FALSE)</f>
        <v>A</v>
      </c>
      <c r="F1466" s="10"/>
    </row>
    <row r="1467" spans="1:6" x14ac:dyDescent="0.25">
      <c r="A1467" s="6" t="s">
        <v>2932</v>
      </c>
      <c r="B1467" t="str">
        <f>VLOOKUP(INGRESO_MERCADERIA[[#This Row],[CODIGO]],STOCKSANLUIS[],2,FALSE)</f>
        <v>KIT DE HERRAMIENTAS - 1/2, 7/16, 3/8, 5/16, 1/4, 3/16, 5/8 - CT-1226AL - EVERWELL</v>
      </c>
      <c r="C1467" s="51">
        <v>0</v>
      </c>
      <c r="D1467" s="1"/>
      <c r="E1467" s="1">
        <f>VLOOKUP(INGRESO_MERCADERIA[[#This Row],[CODIGO]],STOCKSANLUIS[],7,FALSE)</f>
        <v>0</v>
      </c>
      <c r="F1467" s="10"/>
    </row>
    <row r="1468" spans="1:6" x14ac:dyDescent="0.25">
      <c r="A1468" s="6" t="s">
        <v>2934</v>
      </c>
      <c r="B1468" t="str">
        <f>VLOOKUP(INGRESO_MERCADERIA[[#This Row],[CODIGO]],STOCKSANLUIS[],2,FALSE)</f>
        <v>PRESOSTATO ENCAPSULADO ALTA PRESION ( OPEN 350 PSI CLOSE 250 PSI ) - PH-350250 - PARA R22 -EVERWELL</v>
      </c>
      <c r="C1468" s="51">
        <v>0</v>
      </c>
      <c r="D1468" s="1"/>
      <c r="E1468" s="1">
        <f>VLOOKUP(INGRESO_MERCADERIA[[#This Row],[CODIGO]],STOCKSANLUIS[],7,FALSE)</f>
        <v>0</v>
      </c>
      <c r="F1468" s="10"/>
    </row>
    <row r="1469" spans="1:6" x14ac:dyDescent="0.25">
      <c r="A1469" s="6" t="s">
        <v>2936</v>
      </c>
      <c r="B1469" t="str">
        <f>VLOOKUP(INGRESO_MERCADERIA[[#This Row],[CODIGO]],STOCKSANLUIS[],2,FALSE)</f>
        <v>ACUMULADOR DE SUCCION DE 7/8 - SPLQ-207 - EVERWELL</v>
      </c>
      <c r="C1469" s="51">
        <v>0</v>
      </c>
      <c r="D1469" s="1"/>
      <c r="E1469" s="1" t="str">
        <f>VLOOKUP(INGRESO_MERCADERIA[[#This Row],[CODIGO]],STOCKSANLUIS[],7,FALSE)</f>
        <v>A</v>
      </c>
      <c r="F1469" s="10"/>
    </row>
    <row r="1470" spans="1:6" x14ac:dyDescent="0.25">
      <c r="A1470" s="6" t="s">
        <v>2938</v>
      </c>
      <c r="B1470" t="str">
        <f>VLOOKUP(INGRESO_MERCADERIA[[#This Row],[CODIGO]],STOCKSANLUIS[],2,FALSE)</f>
        <v>LLAVE UNIVERSAL DE CIERRE ( VALVULA PARA LATA 1/4" X 3/8" FLARE ) - CT-340 - EVERWELL</v>
      </c>
      <c r="C1470" s="51">
        <v>0</v>
      </c>
      <c r="D1470" s="1"/>
      <c r="E1470" s="1">
        <f>VLOOKUP(INGRESO_MERCADERIA[[#This Row],[CODIGO]],STOCKSANLUIS[],7,FALSE)</f>
        <v>0</v>
      </c>
      <c r="F1470" s="10"/>
    </row>
    <row r="1471" spans="1:6" x14ac:dyDescent="0.25">
      <c r="A1471" s="6" t="s">
        <v>2940</v>
      </c>
      <c r="B1471" t="str">
        <f>VLOOKUP(INGRESO_MERCADERIA[[#This Row],[CODIGO]],STOCKSANLUIS[],2,FALSE)</f>
        <v>TERMOMETRO DE BOLSILLO (  1" DIAM-40+ 70C ) - TD-70 - VERWELL</v>
      </c>
      <c r="C1471" s="51">
        <v>13</v>
      </c>
      <c r="D1471" s="1"/>
      <c r="E1471" s="1" t="str">
        <f>VLOOKUP(INGRESO_MERCADERIA[[#This Row],[CODIGO]],STOCKSANLUIS[],7,FALSE)</f>
        <v>A</v>
      </c>
      <c r="F1471" s="10"/>
    </row>
    <row r="1472" spans="1:6" x14ac:dyDescent="0.25">
      <c r="A1472" s="6" t="s">
        <v>2942</v>
      </c>
      <c r="B1472" t="str">
        <f>VLOOKUP(INGRESO_MERCADERIA[[#This Row],[CODIGO]],STOCKSANLUIS[],2,FALSE)</f>
        <v>MANIFOLD PARA R410A, R-22, R507A - CON MANGUERAS DE 36" -CONEXIÓN DIRECTA PARA EQUIPOS A/A -TEMP - MEDIDA - FAHRENHEIT" - CT-536G-410 - EVERWELL</v>
      </c>
      <c r="C1472" s="51">
        <v>0</v>
      </c>
      <c r="D1472" s="1"/>
      <c r="E1472" s="1">
        <f>VLOOKUP(INGRESO_MERCADERIA[[#This Row],[CODIGO]],STOCKSANLUIS[],7,FALSE)</f>
        <v>0</v>
      </c>
      <c r="F1472" s="10"/>
    </row>
    <row r="1473" spans="1:6" x14ac:dyDescent="0.25">
      <c r="A1473" s="6" t="s">
        <v>2944</v>
      </c>
      <c r="B1473" t="str">
        <f>VLOOKUP(INGRESO_MERCADERIA[[#This Row],[CODIGO]],STOCKSANLUIS[],2,FALSE)</f>
        <v>TUERCA DE BRONCE DE 1/4 - SN-14 - EVERWELL</v>
      </c>
      <c r="C1473" s="51">
        <v>0</v>
      </c>
      <c r="D1473" s="1"/>
      <c r="E1473" s="1" t="str">
        <f>VLOOKUP(INGRESO_MERCADERIA[[#This Row],[CODIGO]],STOCKSANLUIS[],7,FALSE)</f>
        <v>C</v>
      </c>
      <c r="F1473" s="10"/>
    </row>
    <row r="1474" spans="1:6" x14ac:dyDescent="0.25">
      <c r="A1474" s="6" t="s">
        <v>2946</v>
      </c>
      <c r="B1474" t="str">
        <f>VLOOKUP(INGRESO_MERCADERIA[[#This Row],[CODIGO]],STOCKSANLUIS[],2,FALSE)</f>
        <v>TUERCA DE BRONCE DE 3/8 - SN-38 - EVERWELL</v>
      </c>
      <c r="C1474" s="51">
        <v>50</v>
      </c>
      <c r="D1474" s="1"/>
      <c r="E1474" s="1" t="str">
        <f>VLOOKUP(INGRESO_MERCADERIA[[#This Row],[CODIGO]],STOCKSANLUIS[],7,FALSE)</f>
        <v>C</v>
      </c>
      <c r="F1474" s="10"/>
    </row>
    <row r="1475" spans="1:6" x14ac:dyDescent="0.25">
      <c r="A1475" s="6" t="s">
        <v>2948</v>
      </c>
      <c r="B1475" t="str">
        <f>VLOOKUP(INGRESO_MERCADERIA[[#This Row],[CODIGO]],STOCKSANLUIS[],2,FALSE)</f>
        <v>TUERCA DE BRONCE DE 1/2 - SN-12 - EVERWELL</v>
      </c>
      <c r="C1475" s="51">
        <v>35</v>
      </c>
      <c r="D1475" s="1"/>
      <c r="E1475" s="1" t="str">
        <f>VLOOKUP(INGRESO_MERCADERIA[[#This Row],[CODIGO]],STOCKSANLUIS[],7,FALSE)</f>
        <v>C</v>
      </c>
      <c r="F1475" s="10"/>
    </row>
    <row r="1476" spans="1:6" x14ac:dyDescent="0.25">
      <c r="A1476" s="6" t="s">
        <v>2950</v>
      </c>
      <c r="B1476" t="str">
        <f>VLOOKUP(INGRESO_MERCADERIA[[#This Row],[CODIGO]],STOCKSANLUIS[],2,FALSE)</f>
        <v>TUERCA DE BRONCE DE 5/8 - SN-58 - EVERWELL</v>
      </c>
      <c r="C1476" s="51">
        <v>15</v>
      </c>
      <c r="D1476" s="1"/>
      <c r="E1476" s="1" t="str">
        <f>VLOOKUP(INGRESO_MERCADERIA[[#This Row],[CODIGO]],STOCKSANLUIS[],7,FALSE)</f>
        <v>C</v>
      </c>
      <c r="F1476" s="10"/>
    </row>
    <row r="1477" spans="1:6" x14ac:dyDescent="0.25">
      <c r="A1477" s="6" t="s">
        <v>2952</v>
      </c>
      <c r="B1477" t="str">
        <f>VLOOKUP(INGRESO_MERCADERIA[[#This Row],[CODIGO]],STOCKSANLUIS[],2,FALSE)</f>
        <v>MANIFOLD PARA R-12, R-22, R-502 - CON MANGUERAS DE 36" - CT-536G-12/22 - EVERWELL</v>
      </c>
      <c r="C1477" s="51">
        <v>7</v>
      </c>
      <c r="D1477" s="1"/>
      <c r="E1477" s="1" t="str">
        <f>VLOOKUP(INGRESO_MERCADERIA[[#This Row],[CODIGO]],STOCKSANLUIS[],7,FALSE)</f>
        <v>A</v>
      </c>
      <c r="F1477" s="10"/>
    </row>
    <row r="1478" spans="1:6" x14ac:dyDescent="0.25">
      <c r="A1478" s="6" t="s">
        <v>2954</v>
      </c>
      <c r="B1478" t="str">
        <f>VLOOKUP(INGRESO_MERCADERIA[[#This Row],[CODIGO]],STOCKSANLUIS[],2,FALSE)</f>
        <v>MANIFOLD PARA R-134A, R-404A - CON MANGUERAS DE  36" - CT-536G-134 - EVERWELL</v>
      </c>
      <c r="C1478" s="51">
        <v>1</v>
      </c>
      <c r="D1478" s="1"/>
      <c r="E1478" s="1" t="str">
        <f>VLOOKUP(INGRESO_MERCADERIA[[#This Row],[CODIGO]],STOCKSANLUIS[],7,FALSE)</f>
        <v>A</v>
      </c>
      <c r="F1478" s="10"/>
    </row>
    <row r="1479" spans="1:6" x14ac:dyDescent="0.25">
      <c r="A1479" s="6" t="s">
        <v>2956</v>
      </c>
      <c r="B1479" t="str">
        <f>VLOOKUP(INGRESO_MERCADERIA[[#This Row],[CODIGO]],STOCKSANLUIS[],2,FALSE)</f>
        <v>ANTIVIBRADOR DE 1 5/8 - VE-158 - EVERWELL</v>
      </c>
      <c r="C1479" s="51">
        <v>0</v>
      </c>
      <c r="D1479" s="1"/>
      <c r="E1479" s="1">
        <f>VLOOKUP(INGRESO_MERCADERIA[[#This Row],[CODIGO]],STOCKSANLUIS[],7,FALSE)</f>
        <v>0</v>
      </c>
      <c r="F1479" s="10"/>
    </row>
    <row r="1480" spans="1:6" x14ac:dyDescent="0.25">
      <c r="A1480" s="6" t="s">
        <v>2958</v>
      </c>
      <c r="B1480" t="str">
        <f>VLOOKUP(INGRESO_MERCADERIA[[#This Row],[CODIGO]],STOCKSANLUIS[],2,FALSE)</f>
        <v>ACUMULADOR DE SUCCION DE 1 5/8 - SPLQ-210 - EVERWELL</v>
      </c>
      <c r="C1480" s="51">
        <v>0</v>
      </c>
      <c r="D1480" s="1"/>
      <c r="E1480" s="1">
        <f>VLOOKUP(INGRESO_MERCADERIA[[#This Row],[CODIGO]],STOCKSANLUIS[],7,FALSE)</f>
        <v>0</v>
      </c>
      <c r="F1480" s="10"/>
    </row>
    <row r="1481" spans="1:6" x14ac:dyDescent="0.25">
      <c r="A1481" s="6" t="s">
        <v>2960</v>
      </c>
      <c r="B1481" t="str">
        <f>VLOOKUP(INGRESO_MERCADERIA[[#This Row],[CODIGO]],STOCKSANLUIS[],2,FALSE)</f>
        <v>MANOMETRO PARA R410A, R22, R404A - 800PSI - SIN GLICERINA - PARA  ALTA- RG-500-B - EVERWELL</v>
      </c>
      <c r="C1481" s="51">
        <v>0</v>
      </c>
      <c r="D1481" s="1"/>
      <c r="E1481" s="1">
        <f>VLOOKUP(INGRESO_MERCADERIA[[#This Row],[CODIGO]],STOCKSANLUIS[],7,FALSE)</f>
        <v>0</v>
      </c>
      <c r="F1481" s="10"/>
    </row>
    <row r="1482" spans="1:6" x14ac:dyDescent="0.25">
      <c r="A1482" s="6" t="s">
        <v>2962</v>
      </c>
      <c r="B1482" t="str">
        <f>VLOOKUP(INGRESO_MERCADERIA[[#This Row],[CODIGO]],STOCKSANLUIS[],2,FALSE)</f>
        <v>MANOMETRO PARA R12, R22, R502 - SIN GLICERINA - BAJA PRESION - RG-500 - EVERWELL</v>
      </c>
      <c r="C1482" s="51">
        <v>0</v>
      </c>
      <c r="D1482" s="1"/>
      <c r="E1482" s="1">
        <f>VLOOKUP(INGRESO_MERCADERIA[[#This Row],[CODIGO]],STOCKSANLUIS[],7,FALSE)</f>
        <v>0</v>
      </c>
      <c r="F1482" s="10"/>
    </row>
    <row r="1483" spans="1:6" x14ac:dyDescent="0.25">
      <c r="A1483" s="6" t="s">
        <v>2964</v>
      </c>
      <c r="B1483" t="str">
        <f>VLOOKUP(INGRESO_MERCADERIA[[#This Row],[CODIGO]],STOCKSANLUIS[],2,FALSE)</f>
        <v>UNION DE COBRE DE 1 1/8" - 100-118 - EVERWELL</v>
      </c>
      <c r="C1483" s="51">
        <v>1</v>
      </c>
      <c r="D1483" s="1"/>
      <c r="E1483" s="1" t="str">
        <f>VLOOKUP(INGRESO_MERCADERIA[[#This Row],[CODIGO]],STOCKSANLUIS[],7,FALSE)</f>
        <v>C</v>
      </c>
      <c r="F1483" s="10"/>
    </row>
    <row r="1484" spans="1:6" x14ac:dyDescent="0.25">
      <c r="A1484" s="6" t="s">
        <v>2966</v>
      </c>
      <c r="B1484" t="str">
        <f>VLOOKUP(INGRESO_MERCADERIA[[#This Row],[CODIGO]],STOCKSANLUIS[],2,FALSE)</f>
        <v>UNION DE COBRE DE 1 3/8" - 100-138 - EVERWELL</v>
      </c>
      <c r="C1484" s="51">
        <v>0</v>
      </c>
      <c r="D1484" s="1"/>
      <c r="E1484" s="1">
        <f>VLOOKUP(INGRESO_MERCADERIA[[#This Row],[CODIGO]],STOCKSANLUIS[],7,FALSE)</f>
        <v>0</v>
      </c>
      <c r="F1484" s="10"/>
    </row>
    <row r="1485" spans="1:6" x14ac:dyDescent="0.25">
      <c r="A1485" s="6" t="s">
        <v>2968</v>
      </c>
      <c r="B1485" t="str">
        <f>VLOOKUP(INGRESO_MERCADERIA[[#This Row],[CODIGO]],STOCKSANLUIS[],2,FALSE)</f>
        <v>UNION DE COBRE DE 1 5/8" - 100-158" - EVERWELL</v>
      </c>
      <c r="C1485" s="51">
        <v>0</v>
      </c>
      <c r="D1485" s="1"/>
      <c r="E1485" s="1">
        <f>VLOOKUP(INGRESO_MERCADERIA[[#This Row],[CODIGO]],STOCKSANLUIS[],7,FALSE)</f>
        <v>0</v>
      </c>
      <c r="F1485" s="10"/>
    </row>
    <row r="1486" spans="1:6" x14ac:dyDescent="0.25">
      <c r="A1486" s="6" t="s">
        <v>2970</v>
      </c>
      <c r="B1486" t="str">
        <f>VLOOKUP(INGRESO_MERCADERIA[[#This Row],[CODIGO]],STOCKSANLUIS[],2,FALSE)</f>
        <v>UNION DE COBRE DE 1/2" - 100-12 - EVERWELL</v>
      </c>
      <c r="C1486" s="51">
        <v>0</v>
      </c>
      <c r="D1486" s="1"/>
      <c r="E1486" s="1">
        <f>VLOOKUP(INGRESO_MERCADERIA[[#This Row],[CODIGO]],STOCKSANLUIS[],7,FALSE)</f>
        <v>0</v>
      </c>
      <c r="F1486" s="10"/>
    </row>
    <row r="1487" spans="1:6" x14ac:dyDescent="0.25">
      <c r="A1487" s="6" t="s">
        <v>2972</v>
      </c>
      <c r="B1487" t="str">
        <f>VLOOKUP(INGRESO_MERCADERIA[[#This Row],[CODIGO]],STOCKSANLUIS[],2,FALSE)</f>
        <v>UNION DE COBRE DE 3/4" - 100-34 - EVERWELL</v>
      </c>
      <c r="C1487" s="51">
        <v>0</v>
      </c>
      <c r="D1487" s="1"/>
      <c r="E1487" s="1">
        <f>VLOOKUP(INGRESO_MERCADERIA[[#This Row],[CODIGO]],STOCKSANLUIS[],7,FALSE)</f>
        <v>0</v>
      </c>
      <c r="F1487" s="10"/>
    </row>
    <row r="1488" spans="1:6" x14ac:dyDescent="0.25">
      <c r="A1488" s="6" t="s">
        <v>2974</v>
      </c>
      <c r="B1488" t="str">
        <f>VLOOKUP(INGRESO_MERCADERIA[[#This Row],[CODIGO]],STOCKSANLUIS[],2,FALSE)</f>
        <v>UNION DE COBRE 5/8 - 100-58 - EVERWELL</v>
      </c>
      <c r="C1488" s="51">
        <v>0</v>
      </c>
      <c r="D1488" s="1"/>
      <c r="E1488" s="1">
        <f>VLOOKUP(INGRESO_MERCADERIA[[#This Row],[CODIGO]],STOCKSANLUIS[],7,FALSE)</f>
        <v>0</v>
      </c>
      <c r="F1488" s="10"/>
    </row>
    <row r="1489" spans="1:6" x14ac:dyDescent="0.25">
      <c r="A1489" s="6" t="s">
        <v>2976</v>
      </c>
      <c r="B1489" t="str">
        <f>VLOOKUP(INGRESO_MERCADERIA[[#This Row],[CODIGO]],STOCKSANLUIS[],2,FALSE)</f>
        <v>UNION DE COBRE DE 7/8" - 100-78 - EVERWELL</v>
      </c>
      <c r="C1489" s="51">
        <v>0</v>
      </c>
      <c r="D1489" s="1"/>
      <c r="E1489" s="1">
        <f>VLOOKUP(INGRESO_MERCADERIA[[#This Row],[CODIGO]],STOCKSANLUIS[],7,FALSE)</f>
        <v>0</v>
      </c>
      <c r="F1489" s="10"/>
    </row>
    <row r="1490" spans="1:6" x14ac:dyDescent="0.25">
      <c r="A1490" s="6" t="s">
        <v>2978</v>
      </c>
      <c r="B1490" t="str">
        <f>VLOOKUP(INGRESO_MERCADERIA[[#This Row],[CODIGO]],STOCKSANLUIS[],2,FALSE)</f>
        <v>CODO DE COBRE 90° - 5/8" SOLDABLE - 107C-58 - EVERWELL</v>
      </c>
      <c r="C1490" s="51">
        <v>0</v>
      </c>
      <c r="D1490" s="1"/>
      <c r="E1490" s="1">
        <f>VLOOKUP(INGRESO_MERCADERIA[[#This Row],[CODIGO]],STOCKSANLUIS[],7,FALSE)</f>
        <v>0</v>
      </c>
      <c r="F1490" s="10"/>
    </row>
    <row r="1491" spans="1:6" x14ac:dyDescent="0.25">
      <c r="A1491" s="6" t="s">
        <v>2980</v>
      </c>
      <c r="B1491" t="str">
        <f>VLOOKUP(INGRESO_MERCADERIA[[#This Row],[CODIGO]],STOCKSANLUIS[],2,FALSE)</f>
        <v>CODO DE COBRE 90° - 3/4" SOLDABLE - 107C-34 - EVERWELL</v>
      </c>
      <c r="C1491" s="51">
        <v>0</v>
      </c>
      <c r="D1491" s="1"/>
      <c r="E1491" s="1">
        <f>VLOOKUP(INGRESO_MERCADERIA[[#This Row],[CODIGO]],STOCKSANLUIS[],7,FALSE)</f>
        <v>0</v>
      </c>
      <c r="F1491" s="10"/>
    </row>
    <row r="1492" spans="1:6" x14ac:dyDescent="0.25">
      <c r="A1492" s="6" t="s">
        <v>2982</v>
      </c>
      <c r="B1492" t="str">
        <f>VLOOKUP(INGRESO_MERCADERIA[[#This Row],[CODIGO]],STOCKSANLUIS[],2,FALSE)</f>
        <v>CODO DE COBRE 90° - 7/8" SOLDABLE - 107C-78 - EVERWELL</v>
      </c>
      <c r="C1492" s="51">
        <v>0</v>
      </c>
      <c r="D1492" s="1"/>
      <c r="E1492" s="1">
        <f>VLOOKUP(INGRESO_MERCADERIA[[#This Row],[CODIGO]],STOCKSANLUIS[],7,FALSE)</f>
        <v>0</v>
      </c>
      <c r="F1492" s="10"/>
    </row>
    <row r="1493" spans="1:6" x14ac:dyDescent="0.25">
      <c r="A1493" s="6" t="s">
        <v>2984</v>
      </c>
      <c r="B1493" t="str">
        <f>VLOOKUP(INGRESO_MERCADERIA[[#This Row],[CODIGO]],STOCKSANLUIS[],2,FALSE)</f>
        <v>CODO DE COBRE 90° - 1 1/8" SOLDABLE - 107C-118 - EVERWELL</v>
      </c>
      <c r="C1493" s="51">
        <v>1</v>
      </c>
      <c r="D1493" s="1"/>
      <c r="E1493" s="1" t="str">
        <f>VLOOKUP(INGRESO_MERCADERIA[[#This Row],[CODIGO]],STOCKSANLUIS[],7,FALSE)</f>
        <v>C</v>
      </c>
      <c r="F1493" s="10"/>
    </row>
    <row r="1494" spans="1:6" x14ac:dyDescent="0.25">
      <c r="A1494" s="6" t="s">
        <v>2986</v>
      </c>
      <c r="B1494" t="str">
        <f>VLOOKUP(INGRESO_MERCADERIA[[#This Row],[CODIGO]],STOCKSANLUIS[],2,FALSE)</f>
        <v>ANTIVIBRADOR DE 2 1/8 - VE-218 - EVERWELL</v>
      </c>
      <c r="C1494" s="51">
        <v>1</v>
      </c>
      <c r="D1494" s="1"/>
      <c r="E1494" s="1" t="str">
        <f>VLOOKUP(INGRESO_MERCADERIA[[#This Row],[CODIGO]],STOCKSANLUIS[],7,FALSE)</f>
        <v>A</v>
      </c>
      <c r="F1494" s="10"/>
    </row>
    <row r="1495" spans="1:6" x14ac:dyDescent="0.25">
      <c r="A1495" s="6" t="s">
        <v>2988</v>
      </c>
      <c r="B1495" t="str">
        <f>VLOOKUP(INGRESO_MERCADERIA[[#This Row],[CODIGO]],STOCKSANLUIS[],2,FALSE)</f>
        <v>DOBLADOR DE TUBO - 1/4",5/16",3/8" - CT-368-180A - EVERWELL</v>
      </c>
      <c r="C1495" s="51">
        <v>3</v>
      </c>
      <c r="D1495" s="1"/>
      <c r="E1495" s="1" t="str">
        <f>VLOOKUP(INGRESO_MERCADERIA[[#This Row],[CODIGO]],STOCKSANLUIS[],7,FALSE)</f>
        <v>A</v>
      </c>
      <c r="F1495" s="10"/>
    </row>
    <row r="1496" spans="1:6" x14ac:dyDescent="0.25">
      <c r="A1496" s="6" t="s">
        <v>2990</v>
      </c>
      <c r="B1496" t="str">
        <f>VLOOKUP(INGRESO_MERCADERIA[[#This Row],[CODIGO]],STOCKSANLUIS[],2,FALSE)</f>
        <v>SEPARADOR DE ACEITE DE 1/2 - SOIL04 - SMART ELECTRIC</v>
      </c>
      <c r="C1496" s="51">
        <v>0</v>
      </c>
      <c r="D1496" s="1"/>
      <c r="E1496" s="1">
        <f>VLOOKUP(INGRESO_MERCADERIA[[#This Row],[CODIGO]],STOCKSANLUIS[],7,FALSE)</f>
        <v>0</v>
      </c>
      <c r="F1496" s="10"/>
    </row>
    <row r="1497" spans="1:6" x14ac:dyDescent="0.25">
      <c r="A1497" s="6" t="s">
        <v>2992</v>
      </c>
      <c r="B1497" t="str">
        <f>VLOOKUP(INGRESO_MERCADERIA[[#This Row],[CODIGO]],STOCKSANLUIS[],2,FALSE)</f>
        <v>ANTIVIBRADOR DE 1 3/8 - SEV5454 - SMART ELECTRIC</v>
      </c>
      <c r="C1497" s="51">
        <v>0</v>
      </c>
      <c r="D1497" s="1"/>
      <c r="E1497" s="1">
        <f>VLOOKUP(INGRESO_MERCADERIA[[#This Row],[CODIGO]],STOCKSANLUIS[],7,FALSE)</f>
        <v>0</v>
      </c>
      <c r="F1497" s="10"/>
    </row>
    <row r="1498" spans="1:6" x14ac:dyDescent="0.25">
      <c r="A1498" s="6" t="s">
        <v>2994</v>
      </c>
      <c r="B1498" t="str">
        <f>VLOOKUP(INGRESO_MERCADERIA[[#This Row],[CODIGO]],STOCKSANLUIS[],2,FALSE)</f>
        <v>MANOMETRO PARA R410A, R22, R404A, R134A - 800PSI -SIN GLISERINA -PARA ALTA PRESION - SPG610-410 - SMART ELECTRIC</v>
      </c>
      <c r="C1498" s="51">
        <v>0</v>
      </c>
      <c r="D1498" s="1"/>
      <c r="E1498" s="1">
        <f>VLOOKUP(INGRESO_MERCADERIA[[#This Row],[CODIGO]],STOCKSANLUIS[],7,FALSE)</f>
        <v>0</v>
      </c>
      <c r="F1498" s="10"/>
    </row>
    <row r="1499" spans="1:6" x14ac:dyDescent="0.25">
      <c r="A1499" s="6" t="s">
        <v>2996</v>
      </c>
      <c r="B1499" t="str">
        <f>VLOOKUP(INGRESO_MERCADERIA[[#This Row],[CODIGO]],STOCKSANLUIS[],2,FALSE)</f>
        <v>MOTOVENTILADOR MULTI HP -3/4 , 1/2 , 1/3, 1/4 , 1/5, - 220 V SE3467 - SMART ELECTRIC</v>
      </c>
      <c r="C1499" s="51">
        <v>0</v>
      </c>
      <c r="D1499" s="1"/>
      <c r="E1499" s="1">
        <f>VLOOKUP(INGRESO_MERCADERIA[[#This Row],[CODIGO]],STOCKSANLUIS[],7,FALSE)</f>
        <v>0</v>
      </c>
      <c r="F1499" s="10"/>
    </row>
    <row r="1500" spans="1:6" x14ac:dyDescent="0.25">
      <c r="A1500" s="6" t="s">
        <v>2998</v>
      </c>
      <c r="B1500" t="str">
        <f>VLOOKUP(INGRESO_MERCADERIA[[#This Row],[CODIGO]],STOCKSANLUIS[],2,FALSE)</f>
        <v>CINTA ADHESIVA FOAM FPT-210 - 1/8" X 2" X 32.8´ - EVERWELL</v>
      </c>
      <c r="C1500" s="51">
        <v>0</v>
      </c>
      <c r="D1500" s="1"/>
      <c r="E1500" s="1">
        <f>VLOOKUP(INGRESO_MERCADERIA[[#This Row],[CODIGO]],STOCKSANLUIS[],7,FALSE)</f>
        <v>0</v>
      </c>
      <c r="F1500" s="10"/>
    </row>
    <row r="1501" spans="1:6" x14ac:dyDescent="0.25">
      <c r="A1501" s="6" t="s">
        <v>3000</v>
      </c>
      <c r="B1501" t="str">
        <f>VLOOKUP(INGRESO_MERCADERIA[[#This Row],[CODIGO]],STOCKSANLUIS[],2,FALSE)</f>
        <v>ANTORCHA DUAL PARA MAP GASS JH-1D2 - EVERWELL</v>
      </c>
      <c r="C1501" s="51">
        <v>1</v>
      </c>
      <c r="D1501" s="1"/>
      <c r="E1501" s="1" t="str">
        <f>VLOOKUP(INGRESO_MERCADERIA[[#This Row],[CODIGO]],STOCKSANLUIS[],7,FALSE)</f>
        <v>A</v>
      </c>
      <c r="F1501" s="10"/>
    </row>
    <row r="1502" spans="1:6" x14ac:dyDescent="0.25">
      <c r="A1502" s="6" t="s">
        <v>3002</v>
      </c>
      <c r="B1502" t="str">
        <f>VLOOKUP(INGRESO_MERCADERIA[[#This Row],[CODIGO]],STOCKSANLUIS[],2,FALSE)</f>
        <v>ANTORCHA CON MANGUERA Y AUTOENCENDIDO PARA MAP GASS JH-3SW - EVERWELL</v>
      </c>
      <c r="C1502" s="51">
        <v>0</v>
      </c>
      <c r="D1502" s="1"/>
      <c r="E1502" s="1" t="str">
        <f>VLOOKUP(INGRESO_MERCADERIA[[#This Row],[CODIGO]],STOCKSANLUIS[],7,FALSE)</f>
        <v>A</v>
      </c>
      <c r="F1502" s="10"/>
    </row>
    <row r="1503" spans="1:6" x14ac:dyDescent="0.25">
      <c r="A1503" s="6" t="s">
        <v>3004</v>
      </c>
      <c r="B1503" t="str">
        <f>VLOOKUP(INGRESO_MERCADERIA[[#This Row],[CODIGO]],STOCKSANLUIS[],2,FALSE)</f>
        <v>INTERRUPTOR DE FLUJO - F61KB-11C - EVERWELL</v>
      </c>
      <c r="C1503" s="51">
        <v>7</v>
      </c>
      <c r="D1503" s="1"/>
      <c r="E1503" s="1" t="str">
        <f>VLOOKUP(INGRESO_MERCADERIA[[#This Row],[CODIGO]],STOCKSANLUIS[],7,FALSE)</f>
        <v>A</v>
      </c>
      <c r="F1503" s="10"/>
    </row>
    <row r="1504" spans="1:6" x14ac:dyDescent="0.25">
      <c r="A1504" s="6" t="s">
        <v>3006</v>
      </c>
      <c r="B1504" t="str">
        <f>VLOOKUP(INGRESO_MERCADERIA[[#This Row],[CODIGO]],STOCKSANLUIS[],2,FALSE)</f>
        <v>BOMBA DE VACIO - 1/3 HP - 5CFM -UNA ETAPA 115/220V -  -150 MICRONS-3440 RPM -7.5 KG- 1LVP-5MP  EVERWELL</v>
      </c>
      <c r="C1504" s="51">
        <v>0</v>
      </c>
      <c r="D1504" s="1"/>
      <c r="E1504" s="1">
        <f>VLOOKUP(INGRESO_MERCADERIA[[#This Row],[CODIGO]],STOCKSANLUIS[],7,FALSE)</f>
        <v>0</v>
      </c>
      <c r="F1504" s="10"/>
    </row>
    <row r="1505" spans="1:6" x14ac:dyDescent="0.25">
      <c r="A1505" s="6" t="s">
        <v>3008</v>
      </c>
      <c r="B1505" t="str">
        <f>VLOOKUP(INGRESO_MERCADERIA[[#This Row],[CODIGO]],STOCKSANLUIS[],2,FALSE)</f>
        <v>JUEGO DE MANGUERAS PARA MANIFOLD DE 36" - ( R-134A, R-404A ) - CT-336-RYB-S - EVERWELL</v>
      </c>
      <c r="C1505" s="51">
        <v>0</v>
      </c>
      <c r="D1505" s="1"/>
      <c r="E1505" s="1">
        <f>VLOOKUP(INGRESO_MERCADERIA[[#This Row],[CODIGO]],STOCKSANLUIS[],7,FALSE)</f>
        <v>0</v>
      </c>
      <c r="F1505" s="10"/>
    </row>
    <row r="1506" spans="1:6" x14ac:dyDescent="0.25">
      <c r="A1506" s="6" t="s">
        <v>3010</v>
      </c>
      <c r="B1506" t="str">
        <f>VLOOKUP(INGRESO_MERCADERIA[[#This Row],[CODIGO]],STOCKSANLUIS[],2,FALSE)</f>
        <v>CODO DE COBRE 90º - 1/2" SOLDABLE - 107C-12 - EVERWELL</v>
      </c>
      <c r="C1506" s="51">
        <v>0</v>
      </c>
      <c r="D1506" s="1"/>
      <c r="E1506" s="1">
        <f>VLOOKUP(INGRESO_MERCADERIA[[#This Row],[CODIGO]],STOCKSANLUIS[],7,FALSE)</f>
        <v>0</v>
      </c>
      <c r="F1506" s="10"/>
    </row>
    <row r="1507" spans="1:6" x14ac:dyDescent="0.25">
      <c r="A1507" s="6" t="s">
        <v>3012</v>
      </c>
      <c r="B1507" t="str">
        <f>VLOOKUP(INGRESO_MERCADERIA[[#This Row],[CODIGO]],STOCKSANLUIS[],2,FALSE)</f>
        <v>LLAVE RATCHET CUADRADA - CT-122  ( 1/4", 3/8" , 3/16" , 5/16" ) -EVERWELL</v>
      </c>
      <c r="C1507" s="51">
        <v>0</v>
      </c>
      <c r="D1507" s="1"/>
      <c r="E1507" s="1">
        <f>VLOOKUP(INGRESO_MERCADERIA[[#This Row],[CODIGO]],STOCKSANLUIS[],7,FALSE)</f>
        <v>0</v>
      </c>
      <c r="F1507" s="10"/>
    </row>
    <row r="1508" spans="1:6" x14ac:dyDescent="0.25">
      <c r="A1508" s="6" t="s">
        <v>3014</v>
      </c>
      <c r="B1508" t="str">
        <f>VLOOKUP(INGRESO_MERCADERIA[[#This Row],[CODIGO]],STOCKSANLUIS[],2,FALSE)</f>
        <v>HERRAMIENTA DE EXPANSION - 1/4", 5/16", 3/8", 1/2" 5/8" - 5 PIEZAS - CT-193 - EVERWELL</v>
      </c>
      <c r="C1508" s="51">
        <v>0</v>
      </c>
      <c r="D1508" s="1"/>
      <c r="E1508" s="1">
        <f>VLOOKUP(INGRESO_MERCADERIA[[#This Row],[CODIGO]],STOCKSANLUIS[],7,FALSE)</f>
        <v>0</v>
      </c>
      <c r="F1508" s="10"/>
    </row>
    <row r="1509" spans="1:6" x14ac:dyDescent="0.25">
      <c r="A1509" s="6" t="s">
        <v>3016</v>
      </c>
      <c r="B1509" t="str">
        <f>VLOOKUP(INGRESO_MERCADERIA[[#This Row],[CODIGO]],STOCKSANLUIS[],2,FALSE)</f>
        <v>JUEGO DE MANGUERAS PARA MANIFOLD DE 60" - ( R-134A, R-404A ) - CT-360-RYB-S - EVERWELL</v>
      </c>
      <c r="C1509" s="51">
        <v>5</v>
      </c>
      <c r="D1509" s="1"/>
      <c r="E1509" s="1" t="str">
        <f>VLOOKUP(INGRESO_MERCADERIA[[#This Row],[CODIGO]],STOCKSANLUIS[],7,FALSE)</f>
        <v>A</v>
      </c>
      <c r="F1509" s="10"/>
    </row>
    <row r="1510" spans="1:6" x14ac:dyDescent="0.25">
      <c r="A1510" s="6" t="s">
        <v>3018</v>
      </c>
      <c r="B1510" t="str">
        <f>VLOOKUP(INGRESO_MERCADERIA[[#This Row],[CODIGO]],STOCKSANLUIS[],2,FALSE)</f>
        <v>CODO DE COBRE 90° - 3/8" SOLDABLE - 107C-38 - EVERWELL</v>
      </c>
      <c r="C1510" s="51">
        <v>0</v>
      </c>
      <c r="D1510" s="1"/>
      <c r="E1510" s="1">
        <f>VLOOKUP(INGRESO_MERCADERIA[[#This Row],[CODIGO]],STOCKSANLUIS[],7,FALSE)</f>
        <v>0</v>
      </c>
      <c r="F1510" s="10"/>
    </row>
    <row r="1511" spans="1:6" x14ac:dyDescent="0.25">
      <c r="A1511" s="6" t="s">
        <v>3020</v>
      </c>
      <c r="B1511" t="str">
        <f>VLOOKUP(INGRESO_MERCADERIA[[#This Row],[CODIGO]],STOCKSANLUIS[],2,FALSE)</f>
        <v>VISOR DE LIQUIDO DE 5/8 - SG-58 - EVERWELL</v>
      </c>
      <c r="C1511" s="51">
        <v>0</v>
      </c>
      <c r="D1511" s="1"/>
      <c r="E1511" s="1">
        <f>VLOOKUP(INGRESO_MERCADERIA[[#This Row],[CODIGO]],STOCKSANLUIS[],7,FALSE)</f>
        <v>0</v>
      </c>
      <c r="F1511" s="10"/>
    </row>
    <row r="1512" spans="1:6" x14ac:dyDescent="0.25">
      <c r="A1512" s="6" t="s">
        <v>3022</v>
      </c>
      <c r="B1512" t="str">
        <f>VLOOKUP(INGRESO_MERCADERIA[[#This Row],[CODIGO]],STOCKSANLUIS[],2,FALSE)</f>
        <v>COMPRESOR HERMETICO DANFOSS MTZ22 - 2.0HP - 220V/1F/60HZ -R-134A/404A/507A/407C (NO INC. KIT DE ARRANQ. VALV. V09/V06 Y RESIST. DE CARTER)</v>
      </c>
      <c r="C1512" s="51">
        <v>0</v>
      </c>
      <c r="D1512" s="1"/>
      <c r="E1512" s="1">
        <f>VLOOKUP(INGRESO_MERCADERIA[[#This Row],[CODIGO]],STOCKSANLUIS[],7,FALSE)</f>
        <v>0</v>
      </c>
      <c r="F1512" s="10"/>
    </row>
    <row r="1513" spans="1:6" x14ac:dyDescent="0.25">
      <c r="A1513" s="6" t="s">
        <v>3024</v>
      </c>
      <c r="B1513" t="str">
        <f>VLOOKUP(INGRESO_MERCADERIA[[#This Row],[CODIGO]],STOCKSANLUIS[],2,FALSE)</f>
        <v>COMPRESOR HERMETICO DANFOSS MTZ36 - 3.0HP - 220V/1F/60HZ - R-134A/404A/507A/407C (NO INC. KIT DE ARRANQ. VALV. V09/V06 Y RESIST. DE CARTER)</v>
      </c>
      <c r="C1513" s="51">
        <v>0</v>
      </c>
      <c r="D1513" s="1"/>
      <c r="E1513" s="1">
        <f>VLOOKUP(INGRESO_MERCADERIA[[#This Row],[CODIGO]],STOCKSANLUIS[],7,FALSE)</f>
        <v>0</v>
      </c>
      <c r="F1513" s="10"/>
    </row>
    <row r="1514" spans="1:6" x14ac:dyDescent="0.25">
      <c r="A1514" s="6" t="s">
        <v>3026</v>
      </c>
      <c r="B1514" t="str">
        <f>VLOOKUP(INGRESO_MERCADERIA[[#This Row],[CODIGO]],STOCKSANLUIS[],2,FALSE)</f>
        <v>IR A CODIGO 1367 - MOTOVENTILADOR AXIAL CL350EYCEE 1/8HP 220V/1F/50-60HZ C/REJILLA - EVAP. </v>
      </c>
      <c r="C1514" s="51">
        <v>0</v>
      </c>
      <c r="D1514" s="1"/>
      <c r="E1514" s="1">
        <f>VLOOKUP(INGRESO_MERCADERIA[[#This Row],[CODIGO]],STOCKSANLUIS[],7,FALSE)</f>
        <v>0</v>
      </c>
      <c r="F1514" s="10"/>
    </row>
    <row r="1515" spans="1:6" x14ac:dyDescent="0.25">
      <c r="A1515" s="6" t="s">
        <v>3028</v>
      </c>
      <c r="B1515" t="str">
        <f>VLOOKUP(INGRESO_MERCADERIA[[#This Row],[CODIGO]],STOCKSANLUIS[],2,FALSE)</f>
        <v>TEMPORIZADOR DIGITAL TEMPUS E - VER.03 - 115/220 VAC - FULL GAUGE</v>
      </c>
      <c r="C1515" s="51">
        <v>0</v>
      </c>
      <c r="D1515" s="1"/>
      <c r="E1515" s="1">
        <f>VLOOKUP(INGRESO_MERCADERIA[[#This Row],[CODIGO]],STOCKSANLUIS[],7,FALSE)</f>
        <v>0</v>
      </c>
      <c r="F1515" s="10"/>
    </row>
    <row r="1516" spans="1:6" x14ac:dyDescent="0.25">
      <c r="A1516" s="6" t="s">
        <v>3030</v>
      </c>
      <c r="B1516" t="str">
        <f>VLOOKUP(INGRESO_MERCADERIA[[#This Row],[CODIGO]],STOCKSANLUIS[],2,FALSE)</f>
        <v>BOBINA DE SOLENOIDE - 24VDC/60HZ/16W - COD - 018F6757 - DANFOSS</v>
      </c>
      <c r="C1516" s="51">
        <v>0</v>
      </c>
      <c r="D1516" s="1"/>
      <c r="E1516" s="1">
        <f>VLOOKUP(INGRESO_MERCADERIA[[#This Row],[CODIGO]],STOCKSANLUIS[],7,FALSE)</f>
        <v>0</v>
      </c>
      <c r="F1516" s="10"/>
    </row>
    <row r="1517" spans="1:6" x14ac:dyDescent="0.25">
      <c r="A1517" s="6" t="s">
        <v>3032</v>
      </c>
      <c r="B1517" t="str">
        <f>VLOOKUP(INGRESO_MERCADERIA[[#This Row],[CODIGO]],STOCKSANLUIS[],2,FALSE)</f>
        <v xml:space="preserve">MINI BOMBA, SAUERMANN, SI 27  220V </v>
      </c>
      <c r="C1517" s="51">
        <v>28</v>
      </c>
      <c r="D1517" s="1"/>
      <c r="E1517" s="1" t="str">
        <f>VLOOKUP(INGRESO_MERCADERIA[[#This Row],[CODIGO]],STOCKSANLUIS[],7,FALSE)</f>
        <v>C</v>
      </c>
      <c r="F1517" s="10"/>
    </row>
    <row r="1518" spans="1:6" x14ac:dyDescent="0.25">
      <c r="A1518" s="6" t="s">
        <v>3034</v>
      </c>
      <c r="B1518" t="str">
        <f>VLOOKUP(INGRESO_MERCADERIA[[#This Row],[CODIGO]],STOCKSANLUIS[],2,FALSE)</f>
        <v>UNIDAD CONDENSADORA DANFOSS HJZ040D20V 3.5HP R134 380V3F - COD 115F0091</v>
      </c>
      <c r="C1518" s="51">
        <v>0</v>
      </c>
      <c r="D1518" s="1"/>
      <c r="E1518" s="1">
        <f>VLOOKUP(INGRESO_MERCADERIA[[#This Row],[CODIGO]],STOCKSANLUIS[],7,FALSE)</f>
        <v>0</v>
      </c>
      <c r="F1518" s="10"/>
    </row>
    <row r="1519" spans="1:6" x14ac:dyDescent="0.25">
      <c r="A1519" s="6" t="s">
        <v>3036</v>
      </c>
      <c r="B1519" t="str">
        <f>VLOOKUP(INGRESO_MERCADERIA[[#This Row],[CODIGO]],STOCKSANLUIS[],2,FALSE)</f>
        <v>UNID. COND. OP-HJZ050D20Q - COMPR. MTZ50 - 4.5HP - 220V/3PH/60HZ - R404/R507/R134A/R407C</v>
      </c>
      <c r="C1519" s="51">
        <v>0</v>
      </c>
      <c r="D1519" s="1"/>
      <c r="E1519" s="1">
        <f>VLOOKUP(INGRESO_MERCADERIA[[#This Row],[CODIGO]],STOCKSANLUIS[],7,FALSE)</f>
        <v>0</v>
      </c>
      <c r="F1519" s="10"/>
    </row>
    <row r="1520" spans="1:6" x14ac:dyDescent="0.25">
      <c r="A1520" s="6" t="s">
        <v>3038</v>
      </c>
      <c r="B1520" t="str">
        <f>VLOOKUP(INGRESO_MERCADERIA[[#This Row],[CODIGO]],STOCKSANLUIS[],2,FALSE)</f>
        <v>PANEL POLIURETANO MASTER-FRIGO PUR ST50MM X 11.90MT DE LARGO X 1.00MT DE ANCHO</v>
      </c>
      <c r="C1520" s="51">
        <v>0</v>
      </c>
      <c r="D1520" s="1"/>
      <c r="E1520" s="1">
        <f>VLOOKUP(INGRESO_MERCADERIA[[#This Row],[CODIGO]],STOCKSANLUIS[],7,FALSE)</f>
        <v>0</v>
      </c>
      <c r="F1520" s="10"/>
    </row>
    <row r="1521" spans="1:6" x14ac:dyDescent="0.25">
      <c r="A1521" s="6" t="s">
        <v>3040</v>
      </c>
      <c r="B1521" t="str">
        <f>VLOOKUP(INGRESO_MERCADERIA[[#This Row],[CODIGO]],STOCKSANLUIS[],2,FALSE)</f>
        <v>FILTRO SECADOR - 032 - 1/4 - ROSCABLE - SEK-032 - EVERWELL</v>
      </c>
      <c r="C1521" s="51">
        <v>0</v>
      </c>
      <c r="D1521" s="1"/>
      <c r="E1521" s="1">
        <f>VLOOKUP(INGRESO_MERCADERIA[[#This Row],[CODIGO]],STOCKSANLUIS[],7,FALSE)</f>
        <v>0</v>
      </c>
      <c r="F1521" s="10"/>
    </row>
    <row r="1522" spans="1:6" x14ac:dyDescent="0.25">
      <c r="A1522" s="6" t="s">
        <v>3042</v>
      </c>
      <c r="B1522" t="str">
        <f>VLOOKUP(INGRESO_MERCADERIA[[#This Row],[CODIGO]],STOCKSANLUIS[],2,FALSE)</f>
        <v>FILTRO SECADOR - 163 - 3/8 - ROSCABLE - SEK-163 - EVERWELL</v>
      </c>
      <c r="C1522" s="51">
        <v>21</v>
      </c>
      <c r="D1522" s="1"/>
      <c r="E1522" s="1" t="str">
        <f>VLOOKUP(INGRESO_MERCADERIA[[#This Row],[CODIGO]],STOCKSANLUIS[],7,FALSE)</f>
        <v>A</v>
      </c>
      <c r="F1522" s="10"/>
    </row>
    <row r="1523" spans="1:6" x14ac:dyDescent="0.25">
      <c r="A1523" s="6" t="s">
        <v>3044</v>
      </c>
      <c r="B1523" t="str">
        <f>VLOOKUP(INGRESO_MERCADERIA[[#This Row],[CODIGO]],STOCKSANLUIS[],2,FALSE)</f>
        <v>FILTRO SECADOR - 164 - 1/2 - ROSCABLE - SEK-164 - EVERWELL</v>
      </c>
      <c r="C1523" s="51">
        <v>7</v>
      </c>
      <c r="D1523" s="1"/>
      <c r="E1523" s="1" t="str">
        <f>VLOOKUP(INGRESO_MERCADERIA[[#This Row],[CODIGO]],STOCKSANLUIS[],7,FALSE)</f>
        <v>A</v>
      </c>
      <c r="F1523" s="10"/>
    </row>
    <row r="1524" spans="1:6" x14ac:dyDescent="0.25">
      <c r="A1524" s="6" t="s">
        <v>3046</v>
      </c>
      <c r="B1524" t="str">
        <f>VLOOKUP(INGRESO_MERCADERIA[[#This Row],[CODIGO]],STOCKSANLUIS[],2,FALSE)</f>
        <v>ACUMULADOR DE SUCCION DE 1 3/8 - SPLQ-209 - EVERWELL</v>
      </c>
      <c r="C1524" s="51">
        <v>0</v>
      </c>
      <c r="D1524" s="1"/>
      <c r="E1524" s="1">
        <f>VLOOKUP(INGRESO_MERCADERIA[[#This Row],[CODIGO]],STOCKSANLUIS[],7,FALSE)</f>
        <v>0</v>
      </c>
      <c r="F1524" s="10"/>
    </row>
    <row r="1525" spans="1:6" x14ac:dyDescent="0.25">
      <c r="A1525" s="6" t="s">
        <v>3048</v>
      </c>
      <c r="B1525" t="str">
        <f>VLOOKUP(INGRESO_MERCADERIA[[#This Row],[CODIGO]],STOCKSANLUIS[],2,FALSE)</f>
        <v>CODO DE COBRE 90º - 2 1/8" SOLDABLE - 107C-218 - EVERWELL</v>
      </c>
      <c r="C1525" s="51">
        <v>0</v>
      </c>
      <c r="D1525" s="1"/>
      <c r="E1525" s="1">
        <f>VLOOKUP(INGRESO_MERCADERIA[[#This Row],[CODIGO]],STOCKSANLUIS[],7,FALSE)</f>
        <v>0</v>
      </c>
      <c r="F1525" s="10"/>
    </row>
    <row r="1526" spans="1:6" x14ac:dyDescent="0.25">
      <c r="A1526" s="6" t="s">
        <v>3050</v>
      </c>
      <c r="B1526" t="str">
        <f>VLOOKUP(INGRESO_MERCADERIA[[#This Row],[CODIGO]],STOCKSANLUIS[],2,FALSE)</f>
        <v>BOMBA DE VACIO - 3/4 HP - 7CFM 115/220V - 2LVP-8MP - EVERWELL</v>
      </c>
      <c r="C1526" s="51">
        <v>0</v>
      </c>
      <c r="D1526" s="1"/>
      <c r="E1526" s="1" t="str">
        <f>VLOOKUP(INGRESO_MERCADERIA[[#This Row],[CODIGO]],STOCKSANLUIS[],7,FALSE)</f>
        <v>A</v>
      </c>
      <c r="F1526" s="10"/>
    </row>
    <row r="1527" spans="1:6" x14ac:dyDescent="0.25">
      <c r="A1527" s="6" t="s">
        <v>3052</v>
      </c>
      <c r="B1527" t="str">
        <f>VLOOKUP(INGRESO_MERCADERIA[[#This Row],[CODIGO]],STOCKSANLUIS[],2,FALSE)</f>
        <v>TARJETA TERMOSTATO CON DISPLAY - QD60 - EVERWELL</v>
      </c>
      <c r="C1527" s="51">
        <v>9</v>
      </c>
      <c r="D1527" s="1"/>
      <c r="E1527" s="1" t="str">
        <f>VLOOKUP(INGRESO_MERCADERIA[[#This Row],[CODIGO]],STOCKSANLUIS[],7,FALSE)</f>
        <v>A</v>
      </c>
      <c r="F1527" s="10"/>
    </row>
    <row r="1528" spans="1:6" x14ac:dyDescent="0.25">
      <c r="A1528" s="6" t="s">
        <v>3054</v>
      </c>
      <c r="B1528" t="str">
        <f>VLOOKUP(INGRESO_MERCADERIA[[#This Row],[CODIGO]],STOCKSANLUIS[],2,FALSE)</f>
        <v>FILTRO SECADOR - 052 - 1/4 - ROSCABLE - SEK-052 - EVERWELL</v>
      </c>
      <c r="C1528" s="51">
        <v>0</v>
      </c>
      <c r="D1528" s="1"/>
      <c r="E1528" s="1">
        <f>VLOOKUP(INGRESO_MERCADERIA[[#This Row],[CODIGO]],STOCKSANLUIS[],7,FALSE)</f>
        <v>0</v>
      </c>
      <c r="F1528" s="10"/>
    </row>
    <row r="1529" spans="1:6" x14ac:dyDescent="0.25">
      <c r="A1529" s="6" t="s">
        <v>3056</v>
      </c>
      <c r="B1529" t="str">
        <f>VLOOKUP(INGRESO_MERCADERIA[[#This Row],[CODIGO]],STOCKSANLUIS[],2,FALSE)</f>
        <v>PORTA FILTRO CERAMICO DE 1 3/8" - 2 NÚCLEO - SPL-9611 - EVERWELL</v>
      </c>
      <c r="C1529" s="51">
        <v>1</v>
      </c>
      <c r="D1529" s="1"/>
      <c r="E1529" s="1" t="str">
        <f>VLOOKUP(INGRESO_MERCADERIA[[#This Row],[CODIGO]],STOCKSANLUIS[],7,FALSE)</f>
        <v>A</v>
      </c>
      <c r="F1529" s="10"/>
    </row>
    <row r="1530" spans="1:6" x14ac:dyDescent="0.25">
      <c r="A1530" s="6" t="s">
        <v>3058</v>
      </c>
      <c r="B1530" t="str">
        <f>VLOOKUP(INGRESO_MERCADERIA[[#This Row],[CODIGO]],STOCKSANLUIS[],2,FALSE)</f>
        <v>SEPARADOR DE ACEITE DE 1 3/8 - SPLY-559011 - EVERWELL</v>
      </c>
      <c r="C1530" s="51">
        <v>0</v>
      </c>
      <c r="D1530" s="1"/>
      <c r="E1530" s="1" t="str">
        <f>VLOOKUP(INGRESO_MERCADERIA[[#This Row],[CODIGO]],STOCKSANLUIS[],7,FALSE)</f>
        <v>A</v>
      </c>
      <c r="F1530" s="10"/>
    </row>
    <row r="1531" spans="1:6" x14ac:dyDescent="0.25">
      <c r="A1531" s="6" t="s">
        <v>3060</v>
      </c>
      <c r="B1531" t="str">
        <f>VLOOKUP(INGRESO_MERCADERIA[[#This Row],[CODIGO]],STOCKSANLUIS[],2,FALSE)</f>
        <v>CODO DE COBRE 90° - 1 3/8" SOLDABLE - 107C-138 - EVERWELL</v>
      </c>
      <c r="C1531" s="51">
        <v>10</v>
      </c>
      <c r="D1531" s="1"/>
      <c r="E1531" s="1" t="str">
        <f>VLOOKUP(INGRESO_MERCADERIA[[#This Row],[CODIGO]],STOCKSANLUIS[],7,FALSE)</f>
        <v>C</v>
      </c>
      <c r="F1531" s="10"/>
    </row>
    <row r="1532" spans="1:6" x14ac:dyDescent="0.25">
      <c r="A1532" s="6" t="s">
        <v>3062</v>
      </c>
      <c r="B1532" t="str">
        <f>VLOOKUP(INGRESO_MERCADERIA[[#This Row],[CODIGO]],STOCKSANLUIS[],2,FALSE)</f>
        <v>CAPACITOR DE 35 MFD X 440 VAC - 35X440 - EVERWELL</v>
      </c>
      <c r="C1532" s="51">
        <v>47</v>
      </c>
      <c r="D1532" s="1"/>
      <c r="E1532" s="1" t="str">
        <f>VLOOKUP(INGRESO_MERCADERIA[[#This Row],[CODIGO]],STOCKSANLUIS[],7,FALSE)</f>
        <v>A</v>
      </c>
      <c r="F1532" s="10"/>
    </row>
    <row r="1533" spans="1:6" x14ac:dyDescent="0.25">
      <c r="A1533" s="6" t="s">
        <v>3064</v>
      </c>
      <c r="B1533" t="str">
        <f>VLOOKUP(INGRESO_MERCADERIA[[#This Row],[CODIGO]],STOCKSANLUIS[],2,FALSE)</f>
        <v>CINTA DE ALUMINIO REFORZADA DE 2 X 50 YDS - AFT-250R - EVERWELL</v>
      </c>
      <c r="C1533" s="51">
        <v>17</v>
      </c>
      <c r="D1533" s="1"/>
      <c r="E1533" s="1" t="str">
        <f>VLOOKUP(INGRESO_MERCADERIA[[#This Row],[CODIGO]],STOCKSANLUIS[],7,FALSE)</f>
        <v>A</v>
      </c>
      <c r="F1533" s="10"/>
    </row>
    <row r="1534" spans="1:6" x14ac:dyDescent="0.25">
      <c r="A1534" s="6" t="s">
        <v>3066</v>
      </c>
      <c r="B1534" t="str">
        <f>VLOOKUP(INGRESO_MERCADERIA[[#This Row],[CODIGO]],STOCKSANLUIS[],2,FALSE)</f>
        <v>EVAPORADOR MIPAL MI 013E  220V/1F/60HZ - BLANCO C/DESHIELO ELÉCTRICO - GS2E01302</v>
      </c>
      <c r="C1534" s="51">
        <v>0</v>
      </c>
      <c r="D1534" s="1"/>
      <c r="E1534" s="1">
        <f>VLOOKUP(INGRESO_MERCADERIA[[#This Row],[CODIGO]],STOCKSANLUIS[],7,FALSE)</f>
        <v>0</v>
      </c>
      <c r="F1534" s="10"/>
    </row>
    <row r="1535" spans="1:6" x14ac:dyDescent="0.25">
      <c r="A1535" s="6" t="s">
        <v>3068</v>
      </c>
      <c r="B1535" t="str">
        <f>VLOOKUP(INGRESO_MERCADERIA[[#This Row],[CODIGO]],STOCKSANLUIS[],2,FALSE)</f>
        <v>RESISTENCIA PARA EVAPORADOR MIPAL HD 265 - HD 318 - HDL 198 - HDL 238 - KRU122917</v>
      </c>
      <c r="C1535" s="51">
        <v>0</v>
      </c>
      <c r="D1535" s="1"/>
      <c r="E1535" s="1">
        <f>VLOOKUP(INGRESO_MERCADERIA[[#This Row],[CODIGO]],STOCKSANLUIS[],7,FALSE)</f>
        <v>0</v>
      </c>
      <c r="F1535" s="10"/>
    </row>
    <row r="1536" spans="1:6" x14ac:dyDescent="0.25">
      <c r="A1536" s="6" t="s">
        <v>3070</v>
      </c>
      <c r="B1536" t="str">
        <f>VLOOKUP(INGRESO_MERCADERIA[[#This Row],[CODIGO]],STOCKSANLUIS[],2,FALSE)</f>
        <v>RESISTENCIA PARA EVAPORADOR MIPAL MI 038 - KRU128360</v>
      </c>
      <c r="C1536" s="51">
        <v>0</v>
      </c>
      <c r="D1536" s="1"/>
      <c r="E1536" s="1">
        <f>VLOOKUP(INGRESO_MERCADERIA[[#This Row],[CODIGO]],STOCKSANLUIS[],7,FALSE)</f>
        <v>0</v>
      </c>
      <c r="F1536" s="10"/>
    </row>
    <row r="1537" spans="1:6" x14ac:dyDescent="0.25">
      <c r="A1537" s="6" t="s">
        <v>3072</v>
      </c>
      <c r="B1537" t="str">
        <f>VLOOKUP(INGRESO_MERCADERIA[[#This Row],[CODIGO]],STOCKSANLUIS[],2,FALSE)</f>
        <v>RESISTENCIA PARA EVAPORADOR MIPAL HDL 038 - KRU122912</v>
      </c>
      <c r="C1537" s="51">
        <v>0</v>
      </c>
      <c r="D1537" s="1"/>
      <c r="E1537" s="1">
        <f>VLOOKUP(INGRESO_MERCADERIA[[#This Row],[CODIGO]],STOCKSANLUIS[],7,FALSE)</f>
        <v>0</v>
      </c>
      <c r="F1537" s="10"/>
    </row>
    <row r="1538" spans="1:6" x14ac:dyDescent="0.25">
      <c r="A1538" s="6" t="s">
        <v>3074</v>
      </c>
      <c r="B1538" t="str">
        <f>VLOOKUP(INGRESO_MERCADERIA[[#This Row],[CODIGO]],STOCKSANLUIS[],2,FALSE)</f>
        <v>RESISTENCIA PARA EVAPORADOR MIPAL HDL 064 - KRU122914</v>
      </c>
      <c r="C1538" s="51">
        <v>0</v>
      </c>
      <c r="D1538" s="1"/>
      <c r="E1538" s="1">
        <f>VLOOKUP(INGRESO_MERCADERIA[[#This Row],[CODIGO]],STOCKSANLUIS[],7,FALSE)</f>
        <v>0</v>
      </c>
      <c r="F1538" s="10"/>
    </row>
    <row r="1539" spans="1:6" x14ac:dyDescent="0.25">
      <c r="A1539" s="6" t="s">
        <v>3076</v>
      </c>
      <c r="B1539" t="str">
        <f>VLOOKUP(INGRESO_MERCADERIA[[#This Row],[CODIGO]],STOCKSANLUIS[],2,FALSE)</f>
        <v>RESISTENCIA PARA EVAPORADOR MIPAL HDL 103 - KRU122915</v>
      </c>
      <c r="C1539" s="51">
        <v>0</v>
      </c>
      <c r="D1539" s="1"/>
      <c r="E1539" s="1">
        <f>VLOOKUP(INGRESO_MERCADERIA[[#This Row],[CODIGO]],STOCKSANLUIS[],7,FALSE)</f>
        <v>0</v>
      </c>
      <c r="F1539" s="10"/>
    </row>
    <row r="1540" spans="1:6" x14ac:dyDescent="0.25">
      <c r="A1540" s="6" t="s">
        <v>3078</v>
      </c>
      <c r="B1540" t="str">
        <f>VLOOKUP(INGRESO_MERCADERIA[[#This Row],[CODIGO]],STOCKSANLUIS[],2,FALSE)</f>
        <v>CIERRE RÁPIDO F-921 A CON LLAVE FI0 1279 - CAFF</v>
      </c>
      <c r="C1540" s="51">
        <v>5</v>
      </c>
      <c r="D1540" s="1"/>
      <c r="E1540" s="1" t="str">
        <f>VLOOKUP(INGRESO_MERCADERIA[[#This Row],[CODIGO]],STOCKSANLUIS[],7,FALSE)</f>
        <v>A</v>
      </c>
      <c r="F1540" s="10"/>
    </row>
    <row r="1541" spans="1:6" x14ac:dyDescent="0.25">
      <c r="A1541" s="6" t="s">
        <v>3080</v>
      </c>
      <c r="B1541" t="str">
        <f>VLOOKUP(INGRESO_MERCADERIA[[#This Row],[CODIGO]],STOCKSANLUIS[],2,FALSE)</f>
        <v>TAPA LATERAL PARA PERFIL UDE PVC (DER - IZQ )- FI02818 - CAFF</v>
      </c>
      <c r="C1541" s="51">
        <v>94</v>
      </c>
      <c r="D1541" s="1"/>
      <c r="E1541" s="1" t="str">
        <f>VLOOKUP(INGRESO_MERCADERIA[[#This Row],[CODIGO]],STOCKSANLUIS[],7,FALSE)</f>
        <v>A</v>
      </c>
      <c r="F1541" s="10"/>
    </row>
    <row r="1542" spans="1:6" x14ac:dyDescent="0.25">
      <c r="A1542" s="6" t="s">
        <v>3082</v>
      </c>
      <c r="B1542" t="str">
        <f>VLOOKUP(INGRESO_MERCADERIA[[#This Row],[CODIGO]],STOCKSANLUIS[],2,FALSE)</f>
        <v>MOTOVENTILADOR AXIAL CL500BXCCE - 220V - 380V/3F/50-60HZ</v>
      </c>
      <c r="C1542" s="51">
        <v>0</v>
      </c>
      <c r="D1542" s="1"/>
      <c r="E1542" s="1">
        <f>VLOOKUP(INGRESO_MERCADERIA[[#This Row],[CODIGO]],STOCKSANLUIS[],7,FALSE)</f>
        <v>0</v>
      </c>
      <c r="F1542" s="10"/>
    </row>
    <row r="1543" spans="1:6" x14ac:dyDescent="0.25">
      <c r="A1543" s="6" t="s">
        <v>3084</v>
      </c>
      <c r="B1543" t="str">
        <f>VLOOKUP(INGRESO_MERCADERIA[[#This Row],[CODIGO]],STOCKSANLUIS[],2,FALSE)</f>
        <v>COMPRESOR HERMETICO DANFOSS MTZ22 - 2.0HP - 220V/3F/60HZ -R-134A/404A/507A/407C (NO INC. 02 VALV. V06 Y RESIST. DE CARTER)</v>
      </c>
      <c r="C1543" s="51">
        <v>1</v>
      </c>
      <c r="D1543" s="1"/>
      <c r="E1543" s="1" t="str">
        <f>VLOOKUP(INGRESO_MERCADERIA[[#This Row],[CODIGO]],STOCKSANLUIS[],7,FALSE)</f>
        <v>C</v>
      </c>
      <c r="F1543" s="10"/>
    </row>
    <row r="1544" spans="1:6" x14ac:dyDescent="0.25">
      <c r="A1544" s="6" t="s">
        <v>3086</v>
      </c>
      <c r="B1544" t="str">
        <f>VLOOKUP(INGRESO_MERCADERIA[[#This Row],[CODIGO]],STOCKSANLUIS[],2,FALSE)</f>
        <v>COMPRESOR HERMETICO DANFOSS MTZ50 - 4.5HP - 220V/3F/60HZ - R-134A/404A/507A/407C (NO INC. VALV. V07/V04 Y RESIST. DE CARTER)</v>
      </c>
      <c r="C1544" s="51">
        <v>0</v>
      </c>
      <c r="D1544" s="1"/>
      <c r="E1544" s="1">
        <f>VLOOKUP(INGRESO_MERCADERIA[[#This Row],[CODIGO]],STOCKSANLUIS[],7,FALSE)</f>
        <v>0</v>
      </c>
      <c r="F1544" s="10"/>
    </row>
    <row r="1545" spans="1:6" x14ac:dyDescent="0.25">
      <c r="A1545" s="6" t="s">
        <v>3088</v>
      </c>
      <c r="B1545" t="str">
        <f>VLOOKUP(INGRESO_MERCADERIA[[#This Row],[CODIGO]],STOCKSANLUIS[],2,FALSE)</f>
        <v xml:space="preserve">TERMOSTATO DIGITAL CON AGENDA DE EVENTOS MICROSOL RST ADVANCED - VER.02 - 220 VAC - FULL GAUGE </v>
      </c>
      <c r="C1545" s="51">
        <v>0</v>
      </c>
      <c r="D1545" s="1"/>
      <c r="E1545" s="1" t="str">
        <f>VLOOKUP(INGRESO_MERCADERIA[[#This Row],[CODIGO]],STOCKSANLUIS[],7,FALSE)</f>
        <v>A</v>
      </c>
      <c r="F1545" s="10"/>
    </row>
    <row r="1546" spans="1:6" x14ac:dyDescent="0.25">
      <c r="A1546" s="6" t="s">
        <v>3090</v>
      </c>
      <c r="B1546" t="str">
        <f>VLOOKUP(INGRESO_MERCADERIA[[#This Row],[CODIGO]],STOCKSANLUIS[],2,FALSE)</f>
        <v>SITRAD INBOX MINI-PC C/ SITRAD - VER.01 - 100-220 VAC (5.1 VDC) - FULL GAUGE</v>
      </c>
      <c r="C1546" s="51">
        <v>0</v>
      </c>
      <c r="D1546" s="1"/>
      <c r="E1546" s="1" t="str">
        <f>VLOOKUP(INGRESO_MERCADERIA[[#This Row],[CODIGO]],STOCKSANLUIS[],7,FALSE)</f>
        <v>A</v>
      </c>
      <c r="F1546" s="10"/>
    </row>
    <row r="1547" spans="1:6" x14ac:dyDescent="0.25">
      <c r="A1547" s="6" t="s">
        <v>3092</v>
      </c>
      <c r="B1547" t="str">
        <f>VLOOKUP(INGRESO_MERCADERIA[[#This Row],[CODIGO]],STOCKSANLUIS[],2,FALSE)</f>
        <v>GAS REFRIGERANTE R449A - OPTEON XP40 11.35KG/25LB DAC - USA - CHEMOURS</v>
      </c>
      <c r="C1547" s="51">
        <v>5</v>
      </c>
      <c r="D1547" s="1"/>
      <c r="E1547" s="1" t="str">
        <f>VLOOKUP(INGRESO_MERCADERIA[[#This Row],[CODIGO]],STOCKSANLUIS[],7,FALSE)</f>
        <v>C</v>
      </c>
      <c r="F1547" s="10"/>
    </row>
    <row r="1548" spans="1:6" x14ac:dyDescent="0.25">
      <c r="A1548" s="6" t="s">
        <v>3094</v>
      </c>
      <c r="B1548" t="str">
        <f>VLOOKUP(INGRESO_MERCADERIA[[#This Row],[CODIGO]],STOCKSANLUIS[],2,FALSE)</f>
        <v>FREON MO59 (R-417A) 11.35KG/25LB DAC - USA</v>
      </c>
      <c r="C1548" s="51">
        <v>0</v>
      </c>
      <c r="D1548" s="1"/>
      <c r="E1548" s="1">
        <f>VLOOKUP(INGRESO_MERCADERIA[[#This Row],[CODIGO]],STOCKSANLUIS[],7,FALSE)</f>
        <v>0</v>
      </c>
      <c r="F1548" s="10"/>
    </row>
    <row r="1549" spans="1:6" x14ac:dyDescent="0.25">
      <c r="A1549" s="6" t="s">
        <v>3096</v>
      </c>
      <c r="B1549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1549" s="51">
        <v>2</v>
      </c>
      <c r="D1549" s="1"/>
      <c r="E1549" s="1" t="str">
        <f>VLOOKUP(INGRESO_MERCADERIA[[#This Row],[CODIGO]],STOCKSANLUIS[],7,FALSE)</f>
        <v>B</v>
      </c>
      <c r="F1549" s="10"/>
    </row>
    <row r="1550" spans="1:6" x14ac:dyDescent="0.25">
      <c r="A1550" s="6" t="s">
        <v>3098</v>
      </c>
      <c r="B1550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1550" s="51">
        <v>3</v>
      </c>
      <c r="D1550" s="1"/>
      <c r="E1550" s="1" t="str">
        <f>VLOOKUP(INGRESO_MERCADERIA[[#This Row],[CODIGO]],STOCKSANLUIS[],7,FALSE)</f>
        <v>B</v>
      </c>
      <c r="F1550" s="10"/>
    </row>
    <row r="1551" spans="1:6" x14ac:dyDescent="0.25">
      <c r="A1551" s="6" t="s">
        <v>3100</v>
      </c>
      <c r="B1551" t="str">
        <f>VLOOKUP(INGRESO_MERCADERIA[[#This Row],[CODIGO]],STOCKSANLUIS[],2,FALSE)</f>
        <v>EQUIPO DE A/A MINI SPLIT FRIO SOLO INVERTER - 18000BTU - R410A - 220V/1PH/60HZ - TEMP BLUE MADE BY CARRIER ENTERPRISE</v>
      </c>
      <c r="C1551" s="51">
        <v>1</v>
      </c>
      <c r="D1551" s="1"/>
      <c r="E1551" s="1" t="str">
        <f>VLOOKUP(INGRESO_MERCADERIA[[#This Row],[CODIGO]],STOCKSANLUIS[],7,FALSE)</f>
        <v>B</v>
      </c>
      <c r="F1551" s="10"/>
    </row>
    <row r="1552" spans="1:6" x14ac:dyDescent="0.25">
      <c r="A1552" s="6" t="s">
        <v>3102</v>
      </c>
      <c r="B1552" t="str">
        <f>VLOOKUP(INGRESO_MERCADERIA[[#This Row],[CODIGO]],STOCKSANLUIS[],2,FALSE)</f>
        <v>EQUIPO DE A/A MINI SPLIT FRIO CALOR INVERTER - 18000 BTU - R410A - 220V/1PH/60HZ - TEMP BLUE</v>
      </c>
      <c r="C1552" s="51">
        <v>1</v>
      </c>
      <c r="D1552" s="1"/>
      <c r="E1552" s="1" t="str">
        <f>VLOOKUP(INGRESO_MERCADERIA[[#This Row],[CODIGO]],STOCKSANLUIS[],7,FALSE)</f>
        <v>C</v>
      </c>
      <c r="F1552" s="10"/>
    </row>
    <row r="1553" spans="1:6" x14ac:dyDescent="0.25">
      <c r="A1553" s="6" t="s">
        <v>3104</v>
      </c>
      <c r="B1553" t="str">
        <f>VLOOKUP(INGRESO_MERCADERIA[[#This Row],[CODIGO]],STOCKSANLUIS[],2,FALSE)</f>
        <v>COMPRESOR HERMETICO DANFOSS MTZ80 - 7.0HP - 220V/3F/60HZ - R-134A/404A/507A/407C (NO INC. VALV. V02/V04 Y RESIST. DE CARTER)</v>
      </c>
      <c r="C1553" s="51">
        <v>0</v>
      </c>
      <c r="D1553" s="1"/>
      <c r="E1553" s="1">
        <f>VLOOKUP(INGRESO_MERCADERIA[[#This Row],[CODIGO]],STOCKSANLUIS[],7,FALSE)</f>
        <v>0</v>
      </c>
      <c r="F1553" s="10"/>
    </row>
    <row r="1554" spans="1:6" x14ac:dyDescent="0.25">
      <c r="A1554" s="6" t="s">
        <v>3106</v>
      </c>
      <c r="B1554" t="str">
        <f>VLOOKUP(INGRESO_MERCADERIA[[#This Row],[CODIGO]],STOCKSANLUIS[],2,FALSE)</f>
        <v>CODO DE COBRE 90° - 1/2" SOLDABLE - 107C012 - QUALITY</v>
      </c>
      <c r="C1554" s="51">
        <v>0</v>
      </c>
      <c r="D1554" s="1"/>
      <c r="E1554" s="1">
        <f>VLOOKUP(INGRESO_MERCADERIA[[#This Row],[CODIGO]],STOCKSANLUIS[],7,FALSE)</f>
        <v>0</v>
      </c>
      <c r="F1554" s="10"/>
    </row>
    <row r="1555" spans="1:6" x14ac:dyDescent="0.25">
      <c r="A1555" s="6" t="s">
        <v>3108</v>
      </c>
      <c r="B1555" t="str">
        <f>VLOOKUP(INGRESO_MERCADERIA[[#This Row],[CODIGO]],STOCKSANLUIS[],2,FALSE)</f>
        <v>CAPACITOR DE 55 MFD X 370  VAC  - EVERWELL</v>
      </c>
      <c r="C1555" s="51">
        <v>0</v>
      </c>
      <c r="D1555" s="1"/>
      <c r="E1555" s="1">
        <f>VLOOKUP(INGRESO_MERCADERIA[[#This Row],[CODIGO]],STOCKSANLUIS[],7,FALSE)</f>
        <v>0</v>
      </c>
      <c r="F1555" s="10"/>
    </row>
    <row r="1556" spans="1:6" x14ac:dyDescent="0.25">
      <c r="A1556" s="6" t="s">
        <v>3110</v>
      </c>
      <c r="B1556" t="str">
        <f>VLOOKUP(INGRESO_MERCADERIA[[#This Row],[CODIGO]],STOCKSANLUIS[],2,FALSE)</f>
        <v>CAPACITOR DE 30 MFD X 440 VAC - 30X440 - EVERWELL</v>
      </c>
      <c r="C1556" s="51">
        <v>8</v>
      </c>
      <c r="D1556" s="1"/>
      <c r="E1556" s="1" t="str">
        <f>VLOOKUP(INGRESO_MERCADERIA[[#This Row],[CODIGO]],STOCKSANLUIS[],7,FALSE)</f>
        <v>A</v>
      </c>
      <c r="F1556" s="10"/>
    </row>
    <row r="1557" spans="1:6" x14ac:dyDescent="0.25">
      <c r="A1557" s="6" t="s">
        <v>3112</v>
      </c>
      <c r="B1557" t="str">
        <f>VLOOKUP(INGRESO_MERCADERIA[[#This Row],[CODIGO]],STOCKSANLUIS[],2,FALSE)</f>
        <v>RELAY FA 208-240V - 10 TERMINALES - 90-364 - EVERWELL</v>
      </c>
      <c r="C1557" s="51">
        <v>0</v>
      </c>
      <c r="D1557" s="1"/>
      <c r="E1557" s="1">
        <f>VLOOKUP(INGRESO_MERCADERIA[[#This Row],[CODIGO]],STOCKSANLUIS[],7,FALSE)</f>
        <v>0</v>
      </c>
      <c r="F1557" s="10"/>
    </row>
    <row r="1558" spans="1:6" x14ac:dyDescent="0.25">
      <c r="A1558" s="6" t="s">
        <v>3114</v>
      </c>
      <c r="B1558" t="str">
        <f>VLOOKUP(INGRESO_MERCADERIA[[#This Row],[CODIGO]],STOCKSANLUIS[],2,FALSE)</f>
        <v>TERMOSTATO DIGITAL PROGRAMABLE - TH-AC10 - EVERWELL</v>
      </c>
      <c r="C1558" s="51">
        <v>0</v>
      </c>
      <c r="D1558" s="1"/>
      <c r="E1558" s="1" t="str">
        <f>VLOOKUP(INGRESO_MERCADERIA[[#This Row],[CODIGO]],STOCKSANLUIS[],7,FALSE)</f>
        <v>A</v>
      </c>
      <c r="F1558" s="10"/>
    </row>
    <row r="1559" spans="1:6" x14ac:dyDescent="0.25">
      <c r="A1559" s="6" t="s">
        <v>3116</v>
      </c>
      <c r="B1559" t="str">
        <f>VLOOKUP(INGRESO_MERCADERIA[[#This Row],[CODIGO]],STOCKSANLUIS[],2,FALSE)</f>
        <v>CONTACTOR MAGNETICO 30 AMP/2P/24V 302 (MONOFASICO) DPCA-230 - EVERWELL</v>
      </c>
      <c r="C1559" s="51">
        <v>0</v>
      </c>
      <c r="D1559" s="1"/>
      <c r="E1559" s="1">
        <f>VLOOKUP(INGRESO_MERCADERIA[[#This Row],[CODIGO]],STOCKSANLUIS[],7,FALSE)</f>
        <v>0</v>
      </c>
      <c r="F1559" s="10"/>
    </row>
    <row r="1560" spans="1:6" x14ac:dyDescent="0.25">
      <c r="A1560" s="6" t="s">
        <v>3118</v>
      </c>
      <c r="B1560" t="str">
        <f>VLOOKUP(INGRESO_MERCADERIA[[#This Row],[CODIGO]],STOCKSANLUIS[],2,FALSE)</f>
        <v>CONTROL PARA MINI SPLIT- 3 VELOC - FRIO Y CALOR - MCRC-001 - EVERWELL</v>
      </c>
      <c r="C1560" s="51">
        <v>21</v>
      </c>
      <c r="D1560" s="1"/>
      <c r="E1560" s="1" t="str">
        <f>VLOOKUP(INGRESO_MERCADERIA[[#This Row],[CODIGO]],STOCKSANLUIS[],7,FALSE)</f>
        <v>A</v>
      </c>
      <c r="F1560" s="10"/>
    </row>
    <row r="1561" spans="1:6" x14ac:dyDescent="0.25">
      <c r="A1561" s="6" t="s">
        <v>3120</v>
      </c>
      <c r="B1561" t="str">
        <f>VLOOKUP(INGRESO_MERCADERIA[[#This Row],[CODIGO]],STOCKSANLUIS[],2,FALSE)</f>
        <v>TRANSFORMADOR DE 40VA - 220/24 VAC - 50/60 HZ - W4031F - EVERWELL</v>
      </c>
      <c r="C1561" s="51">
        <v>0</v>
      </c>
      <c r="D1561" s="1"/>
      <c r="E1561" s="1">
        <f>VLOOKUP(INGRESO_MERCADERIA[[#This Row],[CODIGO]],STOCKSANLUIS[],7,FALSE)</f>
        <v>0</v>
      </c>
      <c r="F1561" s="10"/>
    </row>
    <row r="1562" spans="1:6" x14ac:dyDescent="0.25">
      <c r="A1562" s="6" t="s">
        <v>3122</v>
      </c>
      <c r="B1562" t="str">
        <f>VLOOKUP(INGRESO_MERCADERIA[[#This Row],[CODIGO]],STOCKSANLUIS[],2,FALSE)</f>
        <v>BOMBA DE VACIO - 1/4 HP - 110V - 1LVP-1.5 - EVERWELL</v>
      </c>
      <c r="C1562" s="51">
        <v>0</v>
      </c>
      <c r="D1562" s="1"/>
      <c r="E1562" s="1">
        <f>VLOOKUP(INGRESO_MERCADERIA[[#This Row],[CODIGO]],STOCKSANLUIS[],7,FALSE)</f>
        <v>0</v>
      </c>
      <c r="F1562" s="10"/>
    </row>
    <row r="1563" spans="1:6" x14ac:dyDescent="0.25">
      <c r="A1563" s="6" t="s">
        <v>3124</v>
      </c>
      <c r="B1563" t="str">
        <f>VLOOKUP(INGRESO_MERCADERIA[[#This Row],[CODIGO]],STOCKSANLUIS[],2,FALSE)</f>
        <v>MINI BOMBA DE CONDENSADO SILENCIOSA - 220 -240V - 1PH 50/60HZ - MUTE BOX - CP-MBP - EVERWELL</v>
      </c>
      <c r="C1563" s="51">
        <v>16</v>
      </c>
      <c r="D1563" s="1"/>
      <c r="E1563" s="1" t="str">
        <f>VLOOKUP(INGRESO_MERCADERIA[[#This Row],[CODIGO]],STOCKSANLUIS[],7,FALSE)</f>
        <v>A</v>
      </c>
      <c r="F1563" s="10"/>
    </row>
    <row r="1564" spans="1:6" x14ac:dyDescent="0.25">
      <c r="A1564" s="6" t="s">
        <v>3126</v>
      </c>
      <c r="B1564" t="str">
        <f>VLOOKUP(INGRESO_MERCADERIA[[#This Row],[CODIGO]],STOCKSANLUIS[],2,FALSE)</f>
        <v>DOBLADOR DE TUBO - 1/4",5/16",3/8" - SET-368 - SMART ELECTRIC</v>
      </c>
      <c r="C1564" s="51">
        <v>1</v>
      </c>
      <c r="D1564" s="1"/>
      <c r="E1564" s="1" t="str">
        <f>VLOOKUP(INGRESO_MERCADERIA[[#This Row],[CODIGO]],STOCKSANLUIS[],7,FALSE)</f>
        <v>A</v>
      </c>
      <c r="F1564" s="10"/>
    </row>
    <row r="1565" spans="1:6" x14ac:dyDescent="0.25">
      <c r="A1565" s="6" t="s">
        <v>3128</v>
      </c>
      <c r="B1565" t="str">
        <f>VLOOKUP(INGRESO_MERCADERIA[[#This Row],[CODIGO]],STOCKSANLUIS[],2,FALSE)</f>
        <v>VALVULA DE ACCESO DE 1/4 - 10CM - PICHINA (19X0.35X100MM) - AV-14 - EVERWELL</v>
      </c>
      <c r="C1565" s="51">
        <v>1168</v>
      </c>
      <c r="D1565" s="1"/>
      <c r="E1565" s="1" t="str">
        <f>VLOOKUP(INGRESO_MERCADERIA[[#This Row],[CODIGO]],STOCKSANLUIS[],7,FALSE)</f>
        <v>A</v>
      </c>
      <c r="F1565" s="10"/>
    </row>
    <row r="1566" spans="1:6" x14ac:dyDescent="0.25">
      <c r="A1566" s="6" t="s">
        <v>3130</v>
      </c>
      <c r="B1566" t="str">
        <f>VLOOKUP(INGRESO_MERCADERIA[[#This Row],[CODIGO]],STOCKSANLUIS[],2,FALSE)</f>
        <v>PANEL POLIESTIRENO DE 100 MM - PRECOR ( 12M DE LARGO X 1.15 DE ANCHO ÚTIL)</v>
      </c>
      <c r="C1566" s="51">
        <v>0</v>
      </c>
      <c r="D1566" s="1"/>
      <c r="E1566" s="1">
        <f>VLOOKUP(INGRESO_MERCADERIA[[#This Row],[CODIGO]],STOCKSANLUIS[],7,FALSE)</f>
        <v>0</v>
      </c>
      <c r="F1566" s="10"/>
    </row>
    <row r="1567" spans="1:6" x14ac:dyDescent="0.25">
      <c r="A1567" s="6" t="s">
        <v>3132</v>
      </c>
      <c r="B1567" t="str">
        <f>VLOOKUP(INGRESO_MERCADERIA[[#This Row],[CODIGO]],STOCKSANLUIS[],2,FALSE)</f>
        <v>ANTIVIBRADOR DE 3/4 - SEV1258 - SMART ELECTRIC</v>
      </c>
      <c r="C1567" s="51">
        <v>0</v>
      </c>
      <c r="D1567" s="1"/>
      <c r="E1567" s="1">
        <f>VLOOKUP(INGRESO_MERCADERIA[[#This Row],[CODIGO]],STOCKSANLUIS[],7,FALSE)</f>
        <v>0</v>
      </c>
      <c r="F1567" s="10"/>
    </row>
    <row r="1568" spans="1:6" x14ac:dyDescent="0.25">
      <c r="A1568" s="6" t="s">
        <v>3134</v>
      </c>
      <c r="B1568" t="str">
        <f>VLOOKUP(INGRESO_MERCADERIA[[#This Row],[CODIGO]],STOCKSANLUIS[],2,FALSE)</f>
        <v>ROLLO DE COBRE FLEXIBLE DE 5/8" - 15.88 MM X 0.70 MM X 15 M - NACOBRE</v>
      </c>
      <c r="C1568" s="51">
        <v>0</v>
      </c>
      <c r="D1568" s="1"/>
      <c r="E1568" s="1">
        <f>VLOOKUP(INGRESO_MERCADERIA[[#This Row],[CODIGO]],STOCKSANLUIS[],7,FALSE)</f>
        <v>0</v>
      </c>
      <c r="F1568" s="10"/>
    </row>
    <row r="1569" spans="1:6" x14ac:dyDescent="0.25">
      <c r="A1569" s="6" t="s">
        <v>3136</v>
      </c>
      <c r="B1569" t="str">
        <f>VLOOKUP(INGRESO_MERCADERIA[[#This Row],[CODIGO]],STOCKSANLUIS[],2,FALSE)</f>
        <v>RESISTENCIA ELECTRICA. MEDIDAS: Ø 6MMX2.60MTRS DE LONGITUD POR LADO(5.20MTRS) TIPO TUBULAR BLINDADO</v>
      </c>
      <c r="C1569" s="51">
        <v>0</v>
      </c>
      <c r="D1569" s="1"/>
      <c r="E1569" s="1">
        <f>VLOOKUP(INGRESO_MERCADERIA[[#This Row],[CODIGO]],STOCKSANLUIS[],7,FALSE)</f>
        <v>0</v>
      </c>
      <c r="F1569" s="10"/>
    </row>
    <row r="1570" spans="1:6" x14ac:dyDescent="0.25">
      <c r="A1570" s="6" t="s">
        <v>3138</v>
      </c>
      <c r="B1570" t="str">
        <f>VLOOKUP(INGRESO_MERCADERIA[[#This Row],[CODIGO]],STOCKSANLUIS[],2,FALSE)</f>
        <v>SEPARADOR DE ACEITE DE 7/8 - SOIL07 - SMART ELECTRIC</v>
      </c>
      <c r="C1570" s="51">
        <v>0</v>
      </c>
      <c r="D1570" s="1"/>
      <c r="E1570" s="1" t="str">
        <f>VLOOKUP(INGRESO_MERCADERIA[[#This Row],[CODIGO]],STOCKSANLUIS[],7,FALSE)</f>
        <v>A</v>
      </c>
      <c r="F1570" s="10"/>
    </row>
    <row r="1571" spans="1:6" x14ac:dyDescent="0.25">
      <c r="A1571" s="6" t="s">
        <v>3140</v>
      </c>
      <c r="B1571" t="str">
        <f>VLOOKUP(INGRESO_MERCADERIA[[#This Row],[CODIGO]],STOCKSANLUIS[],2,FALSE)</f>
        <v xml:space="preserve">COMP. FRACCIONARIO GL60ANC 1/6HP R134   DANFOSS       </v>
      </c>
      <c r="C1571" s="51">
        <v>0</v>
      </c>
      <c r="D1571" s="1"/>
      <c r="E1571" s="1">
        <f>VLOOKUP(INGRESO_MERCADERIA[[#This Row],[CODIGO]],STOCKSANLUIS[],7,FALSE)</f>
        <v>0</v>
      </c>
      <c r="F1571" s="10"/>
    </row>
    <row r="1572" spans="1:6" x14ac:dyDescent="0.25">
      <c r="A1572" s="6" t="s">
        <v>3142</v>
      </c>
      <c r="B1572" t="str">
        <f>VLOOKUP(INGRESO_MERCADERIA[[#This Row],[CODIGO]],STOCKSANLUIS[],2,FALSE)</f>
        <v>UNIDAD CONDENSADORA DANFOSS HJZ040D20Q/115F0090</v>
      </c>
      <c r="C1572" s="51">
        <v>0</v>
      </c>
      <c r="D1572" s="1"/>
      <c r="E1572" s="1">
        <f>VLOOKUP(INGRESO_MERCADERIA[[#This Row],[CODIGO]],STOCKSANLUIS[],7,FALSE)</f>
        <v>0</v>
      </c>
      <c r="F1572" s="10"/>
    </row>
    <row r="1573" spans="1:6" x14ac:dyDescent="0.25">
      <c r="A1573" s="6" t="s">
        <v>3144</v>
      </c>
      <c r="B1573" t="str">
        <f>VLOOKUP(INGRESO_MERCADERIA[[#This Row],[CODIGO]],STOCKSANLUIS[],2,FALSE)</f>
        <v>CONVERTIDOR TCP485 - VER.04 - 100-220 VAC (5.1 VDC) - FULL GAUGE</v>
      </c>
      <c r="C1573" s="51">
        <v>0</v>
      </c>
      <c r="D1573" s="1"/>
      <c r="E1573" s="1" t="str">
        <f>VLOOKUP(INGRESO_MERCADERIA[[#This Row],[CODIGO]],STOCKSANLUIS[],7,FALSE)</f>
        <v>A</v>
      </c>
      <c r="F1573" s="10"/>
    </row>
    <row r="1574" spans="1:6" x14ac:dyDescent="0.25">
      <c r="A1574" s="6" t="s">
        <v>3146</v>
      </c>
      <c r="B1574" t="str">
        <f>VLOOKUP(INGRESO_MERCADERIA[[#This Row],[CODIGO]],STOCKSANLUIS[],2,FALSE)</f>
        <v>MOTO VENTILADOR DE 10 WATTS 220V - ROTATION CCW - FM1-10-2 - EVERWELL</v>
      </c>
      <c r="C1574" s="51">
        <v>0</v>
      </c>
      <c r="D1574" s="1"/>
      <c r="E1574" s="1">
        <f>VLOOKUP(INGRESO_MERCADERIA[[#This Row],[CODIGO]],STOCKSANLUIS[],7,FALSE)</f>
        <v>0</v>
      </c>
      <c r="F1574" s="10"/>
    </row>
    <row r="1575" spans="1:6" x14ac:dyDescent="0.25">
      <c r="A1575" s="6" t="s">
        <v>3148</v>
      </c>
      <c r="B1575" t="str">
        <f>VLOOKUP(INGRESO_MERCADERIA[[#This Row],[CODIGO]],STOCKSANLUIS[],2,FALSE)</f>
        <v>VISOR DE LIQUIDO DE 3/8 - SG-38 - EVERWELL</v>
      </c>
      <c r="C1575" s="51">
        <v>0</v>
      </c>
      <c r="D1575" s="1"/>
      <c r="E1575" s="1" t="str">
        <f>VLOOKUP(INGRESO_MERCADERIA[[#This Row],[CODIGO]],STOCKSANLUIS[],7,FALSE)</f>
        <v>A</v>
      </c>
      <c r="F1575" s="10"/>
    </row>
    <row r="1576" spans="1:6" x14ac:dyDescent="0.25">
      <c r="A1576" s="6" t="s">
        <v>3150</v>
      </c>
      <c r="B1576" t="str">
        <f>VLOOKUP(INGRESO_MERCADERIA[[#This Row],[CODIGO]],STOCKSANLUIS[],2,FALSE)</f>
        <v>COMPRESOR SCROLL 60-000 BTU - R22 220V/1PH/60HZ DANFOSS</v>
      </c>
      <c r="C1576" s="51">
        <v>0</v>
      </c>
      <c r="D1576" s="1"/>
      <c r="E1576" s="1">
        <f>VLOOKUP(INGRESO_MERCADERIA[[#This Row],[CODIGO]],STOCKSANLUIS[],7,FALSE)</f>
        <v>0</v>
      </c>
      <c r="F1576" s="10"/>
    </row>
    <row r="1577" spans="1:6" x14ac:dyDescent="0.25">
      <c r="A1577" s="6" t="s">
        <v>3152</v>
      </c>
      <c r="B1577" t="str">
        <f>VLOOKUP(INGRESO_MERCADERIA[[#This Row],[CODIGO]],STOCKSANLUIS[],2,FALSE)</f>
        <v>COMPRESOR HERMETICO DANFOSS MTZ36 - 3.0HP - 380V/3F/60HZ -R-134A/404A/507A/407C (NO INC. VALV. V09/V06 Y RESIST. DE CARTER)</v>
      </c>
      <c r="C1577" s="51">
        <v>0</v>
      </c>
      <c r="D1577" s="1"/>
      <c r="E1577" s="1">
        <f>VLOOKUP(INGRESO_MERCADERIA[[#This Row],[CODIGO]],STOCKSANLUIS[],7,FALSE)</f>
        <v>0</v>
      </c>
      <c r="F1577" s="10"/>
    </row>
    <row r="1578" spans="1:6" x14ac:dyDescent="0.25">
      <c r="A1578" s="6" t="s">
        <v>3154</v>
      </c>
      <c r="B1578" t="str">
        <f>VLOOKUP(INGRESO_MERCADERIA[[#This Row],[CODIGO]],STOCKSANLUIS[],2,FALSE)</f>
        <v>CONTROL REMOTO UNIVERSAL - KT-E08 - EVERWELL</v>
      </c>
      <c r="C1578" s="51">
        <v>10</v>
      </c>
      <c r="D1578" s="1"/>
      <c r="E1578" s="1" t="str">
        <f>VLOOKUP(INGRESO_MERCADERIA[[#This Row],[CODIGO]],STOCKSANLUIS[],7,FALSE)</f>
        <v>A</v>
      </c>
      <c r="F1578" s="10"/>
    </row>
    <row r="1579" spans="1:6" x14ac:dyDescent="0.25">
      <c r="A1579" s="6" t="s">
        <v>3156</v>
      </c>
      <c r="B1579" t="str">
        <f>VLOOKUP(INGRESO_MERCADERIA[[#This Row],[CODIGO]],STOCKSANLUIS[],2,FALSE)</f>
        <v>CAPACITOR DE 15 MFD X  440 VAC - 15X440 -  EVERWELL</v>
      </c>
      <c r="C1579" s="51">
        <v>0</v>
      </c>
      <c r="D1579" s="1"/>
      <c r="E1579" s="1" t="str">
        <f>VLOOKUP(INGRESO_MERCADERIA[[#This Row],[CODIGO]],STOCKSANLUIS[],7,FALSE)</f>
        <v>A</v>
      </c>
      <c r="F1579" s="10"/>
    </row>
    <row r="1580" spans="1:6" x14ac:dyDescent="0.25">
      <c r="A1580" s="6" t="s">
        <v>3158</v>
      </c>
      <c r="B1580" t="str">
        <f>VLOOKUP(INGRESO_MERCADERIA[[#This Row],[CODIGO]],STOCKSANLUIS[],2,FALSE)</f>
        <v>VALVULA DE PASO DE 1/2 - HV-12 - EVERWELL</v>
      </c>
      <c r="C1580" s="51">
        <v>0</v>
      </c>
      <c r="D1580" s="1"/>
      <c r="E1580" s="1">
        <f>VLOOKUP(INGRESO_MERCADERIA[[#This Row],[CODIGO]],STOCKSANLUIS[],7,FALSE)</f>
        <v>0</v>
      </c>
      <c r="F1580" s="10"/>
    </row>
    <row r="1581" spans="1:6" x14ac:dyDescent="0.25">
      <c r="A1581" s="6" t="s">
        <v>3160</v>
      </c>
      <c r="B1581" t="str">
        <f>VLOOKUP(INGRESO_MERCADERIA[[#This Row],[CODIGO]],STOCKSANLUIS[],2,FALSE)</f>
        <v>ANTIVIBRADOR DE 1 1/8 - VE-118 - EVERWELL</v>
      </c>
      <c r="C1581" s="51">
        <v>0</v>
      </c>
      <c r="D1581" s="1"/>
      <c r="E1581" s="1" t="str">
        <f>VLOOKUP(INGRESO_MERCADERIA[[#This Row],[CODIGO]],STOCKSANLUIS[],7,FALSE)</f>
        <v>A</v>
      </c>
      <c r="F1581" s="10"/>
    </row>
    <row r="1582" spans="1:6" x14ac:dyDescent="0.25">
      <c r="A1582" s="6" t="s">
        <v>3162</v>
      </c>
      <c r="B1582" t="str">
        <f>VLOOKUP(INGRESO_MERCADERIA[[#This Row],[CODIGO]],STOCKSANLUIS[],2,FALSE)</f>
        <v>UNIDAD CONDENSADORA BOHN 1.5 HP 208 - 230/3/60 - C/COPELAND CS10K6E-TF5-545  - TEMP MEDIA /BAJA - FBCH151M6C</v>
      </c>
      <c r="C1582" s="51">
        <v>0</v>
      </c>
      <c r="D1582" s="1"/>
      <c r="E1582" s="1">
        <f>VLOOKUP(INGRESO_MERCADERIA[[#This Row],[CODIGO]],STOCKSANLUIS[],7,FALSE)</f>
        <v>0</v>
      </c>
      <c r="F1582" s="10"/>
    </row>
    <row r="1583" spans="1:6" x14ac:dyDescent="0.25">
      <c r="A1583" s="6" t="s">
        <v>3164</v>
      </c>
      <c r="B1583" t="str">
        <f>VLOOKUP(INGRESO_MERCADERIA[[#This Row],[CODIGO]],STOCKSANLUIS[],2,FALSE)</f>
        <v>UNIDAD CONDENSADORA BOHN 2 HP 208-230/3/60 R-404A/507/R134A - C/COPELAND CS12K6E-TF5-545 - TEMP MEDIA /BAJA - FBCH201M6C </v>
      </c>
      <c r="C1583" s="51">
        <v>0</v>
      </c>
      <c r="D1583" s="1"/>
      <c r="E1583" s="1">
        <f>VLOOKUP(INGRESO_MERCADERIA[[#This Row],[CODIGO]],STOCKSANLUIS[],7,FALSE)</f>
        <v>0</v>
      </c>
      <c r="F1583" s="10"/>
    </row>
    <row r="1584" spans="1:6" x14ac:dyDescent="0.25">
      <c r="A1584" s="6" t="s">
        <v>3166</v>
      </c>
      <c r="B1584" t="str">
        <f>VLOOKUP(INGRESO_MERCADERIA[[#This Row],[CODIGO]],STOCKSANLUIS[],2,FALSE)</f>
        <v>UNIDAD CONDENSADORA BOHN 3 HP 208-230/3/60 R-404A/507/R134A - C/COMPELAND CS18K6E-TF5-545 - TEMP MEDIA /BAJA  - FBCH301M6C</v>
      </c>
      <c r="C1584" s="51">
        <v>0</v>
      </c>
      <c r="D1584" s="1"/>
      <c r="E1584" s="1">
        <f>VLOOKUP(INGRESO_MERCADERIA[[#This Row],[CODIGO]],STOCKSANLUIS[],7,FALSE)</f>
        <v>0</v>
      </c>
      <c r="F1584" s="10"/>
    </row>
    <row r="1585" spans="1:6" x14ac:dyDescent="0.25">
      <c r="A1585" s="6" t="s">
        <v>3168</v>
      </c>
      <c r="B1585" t="str">
        <f>VLOOKUP(INGRESO_MERCADERIA[[#This Row],[CODIGO]],STOCKSANLUIS[],2,FALSE)</f>
        <v>UNIDAD CONDENSADORA BOHN 5 HP 208-230/3/60 R-404A/507/R134A - C/COPELAND CS33K6E-TF5-556 - TEMP MEDIA /BAJA - FBCH501M6C </v>
      </c>
      <c r="C1585" s="51">
        <v>0</v>
      </c>
      <c r="D1585" s="1"/>
      <c r="E1585" s="1">
        <f>VLOOKUP(INGRESO_MERCADERIA[[#This Row],[CODIGO]],STOCKSANLUIS[],7,FALSE)</f>
        <v>0</v>
      </c>
      <c r="F1585" s="10"/>
    </row>
    <row r="1586" spans="1:6" x14ac:dyDescent="0.25">
      <c r="A1586" s="6" t="s">
        <v>3170</v>
      </c>
      <c r="B1586" t="str">
        <f>VLOOKUP(INGRESO_MERCADERIA[[#This Row],[CODIGO]],STOCKSANLUIS[],2,FALSE)</f>
        <v>UNIDAD CONDENSADORA BOHN 3 HP 208-230/3/60 R-404A/507/R134A - C/COPELAND(USA) ZS21KAE-TF5 - TEMP MEDIA /BAJA - FBCZ301M6C - SCROLL - ALTA EFICIENCIA</v>
      </c>
      <c r="C1586" s="51">
        <v>0</v>
      </c>
      <c r="D1586" s="1"/>
      <c r="E1586" s="1" t="str">
        <f>VLOOKUP(INGRESO_MERCADERIA[[#This Row],[CODIGO]],STOCKSANLUIS[],7,FALSE)</f>
        <v>B</v>
      </c>
      <c r="F1586" s="10"/>
    </row>
    <row r="1587" spans="1:6" x14ac:dyDescent="0.25">
      <c r="A1587" s="6" t="s">
        <v>3172</v>
      </c>
      <c r="B1587" t="str">
        <f>VLOOKUP(INGRESO_MERCADERIA[[#This Row],[CODIGO]],STOCKSANLUIS[],2,FALSE)</f>
        <v>UNIDAD CONDENSADORA BOHN 4 HP 208-230/3/60 R-404A/507/R134A - C/COPELAND(USA) ZS29KAE-TF5 - TEMP MEDIA /BAJA - FBCZ401M6C - SCROLL - ALTA EFICIENCIA</v>
      </c>
      <c r="C1587" s="51">
        <v>0</v>
      </c>
      <c r="D1587" s="1"/>
      <c r="E1587" s="1">
        <f>VLOOKUP(INGRESO_MERCADERIA[[#This Row],[CODIGO]],STOCKSANLUIS[],7,FALSE)</f>
        <v>0</v>
      </c>
      <c r="F1587" s="10"/>
    </row>
    <row r="1588" spans="1:6" x14ac:dyDescent="0.25">
      <c r="A1588" s="6" t="s">
        <v>3174</v>
      </c>
      <c r="B1588" t="str">
        <f>VLOOKUP(INGRESO_MERCADERIA[[#This Row],[CODIGO]],STOCKSANLUIS[],2,FALSE)</f>
        <v xml:space="preserve">UNID. COND. DANFOSS OP-HGZ064D39Q - COMPR. MTZ64 - 5.5HP - 220V/3PH/60HZ - R404 / R507 /R134A </v>
      </c>
      <c r="C1588" s="51">
        <v>0</v>
      </c>
      <c r="D1588" s="1"/>
      <c r="E1588" s="1">
        <f>VLOOKUP(INGRESO_MERCADERIA[[#This Row],[CODIGO]],STOCKSANLUIS[],7,FALSE)</f>
        <v>0</v>
      </c>
      <c r="F1588" s="10"/>
    </row>
    <row r="1589" spans="1:6" x14ac:dyDescent="0.25">
      <c r="A1589" s="6" t="s">
        <v>3176</v>
      </c>
      <c r="B1589" t="str">
        <f>VLOOKUP(INGRESO_MERCADERIA[[#This Row],[CODIGO]],STOCKSANLUIS[],2,FALSE)</f>
        <v>ROLLO DE COBRE FLEXIBLE DE 3/16" - 4.75 MM X 0.60 MM X 15 M - NACOBRE</v>
      </c>
      <c r="C1589" s="51">
        <v>0</v>
      </c>
      <c r="D1589" s="1"/>
      <c r="E1589" s="1">
        <f>VLOOKUP(INGRESO_MERCADERIA[[#This Row],[CODIGO]],STOCKSANLUIS[],7,FALSE)</f>
        <v>0</v>
      </c>
      <c r="F1589" s="10"/>
    </row>
    <row r="1590" spans="1:6" x14ac:dyDescent="0.25">
      <c r="A1590" s="6" t="s">
        <v>3178</v>
      </c>
      <c r="B1590" t="str">
        <f>VLOOKUP(INGRESO_MERCADERIA[[#This Row],[CODIGO]],STOCKSANLUIS[],2,FALSE)</f>
        <v xml:space="preserve">UNID. COND. OP-HJZ036D20N - COMPR. MTZ36 - 3.0HP - 220V/1PH/60HZ - R404/R507/R134A/R407C </v>
      </c>
      <c r="C1590" s="51">
        <v>0</v>
      </c>
      <c r="D1590" s="1"/>
      <c r="E1590" s="1">
        <f>VLOOKUP(INGRESO_MERCADERIA[[#This Row],[CODIGO]],STOCKSANLUIS[],7,FALSE)</f>
        <v>0</v>
      </c>
      <c r="F1590" s="10"/>
    </row>
    <row r="1591" spans="1:6" x14ac:dyDescent="0.25">
      <c r="A1591" s="6" t="s">
        <v>3180</v>
      </c>
      <c r="B1591" t="str">
        <f>VLOOKUP(INGRESO_MERCADERIA[[#This Row],[CODIGO]],STOCKSANLUIS[],2,FALSE)</f>
        <v>CONTROLADOR DE TEMPERATURA DIGITAL MT-514E C/ALARMA - VER.02 - 115/220 VAC - FULL GAUGE</v>
      </c>
      <c r="C1591" s="51">
        <v>3</v>
      </c>
      <c r="D1591" s="1"/>
      <c r="E1591" s="1" t="str">
        <f>VLOOKUP(INGRESO_MERCADERIA[[#This Row],[CODIGO]],STOCKSANLUIS[],7,FALSE)</f>
        <v>C</v>
      </c>
      <c r="F1591" s="10"/>
    </row>
    <row r="1592" spans="1:6" x14ac:dyDescent="0.25">
      <c r="A1592" s="6" t="s">
        <v>3182</v>
      </c>
      <c r="B1592" t="str">
        <f>VLOOKUP(INGRESO_MERCADERIA[[#This Row],[CODIGO]],STOCKSANLUIS[],2,FALSE)</f>
        <v>ACUMULADOR DE SUCCION DE 3/4 - SPLQ-206 - EVERWELL</v>
      </c>
      <c r="C1592" s="51">
        <v>0</v>
      </c>
      <c r="D1592" s="1"/>
      <c r="E1592" s="1" t="str">
        <f>VLOOKUP(INGRESO_MERCADERIA[[#This Row],[CODIGO]],STOCKSANLUIS[],7,FALSE)</f>
        <v>A</v>
      </c>
      <c r="F1592" s="10"/>
    </row>
    <row r="1593" spans="1:6" x14ac:dyDescent="0.25">
      <c r="A1593" s="6" t="s">
        <v>3184</v>
      </c>
      <c r="B1593" t="str">
        <f>VLOOKUP(INGRESO_MERCADERIA[[#This Row],[CODIGO]],STOCKSANLUIS[],2,FALSE)</f>
        <v>ANTORCHA DE UNA CAÑA PARA MAP GASS JH-1 EVERWELL</v>
      </c>
      <c r="C1593" s="51">
        <v>0</v>
      </c>
      <c r="D1593" s="1"/>
      <c r="E1593" s="1">
        <f>VLOOKUP(INGRESO_MERCADERIA[[#This Row],[CODIGO]],STOCKSANLUIS[],7,FALSE)</f>
        <v>0</v>
      </c>
      <c r="F1593" s="10"/>
    </row>
    <row r="1594" spans="1:6" x14ac:dyDescent="0.25">
      <c r="A1594" s="6" t="s">
        <v>3186</v>
      </c>
      <c r="B1594" t="str">
        <f>VLOOKUP(INGRESO_MERCADERIA[[#This Row],[CODIGO]],STOCKSANLUIS[],2,FALSE)</f>
        <v>CORTA TUBO (1/4 HASTA 1-5/8) - CT-312 - EVERWELL</v>
      </c>
      <c r="C1594" s="51">
        <v>0</v>
      </c>
      <c r="D1594" s="1"/>
      <c r="E1594" s="1">
        <f>VLOOKUP(INGRESO_MERCADERIA[[#This Row],[CODIGO]],STOCKSANLUIS[],7,FALSE)</f>
        <v>0</v>
      </c>
      <c r="F1594" s="10"/>
    </row>
    <row r="1595" spans="1:6" x14ac:dyDescent="0.25">
      <c r="A1595" s="6" t="s">
        <v>3188</v>
      </c>
      <c r="B1595" t="str">
        <f>VLOOKUP(INGRESO_MERCADERIA[[#This Row],[CODIGO]],STOCKSANLUIS[],2,FALSE)</f>
        <v>MOTO VENTILADOR DE 16 WATTS 220V - ROTATION CCW - FM1-16-2 - EVERWELL</v>
      </c>
      <c r="C1595" s="51">
        <v>0</v>
      </c>
      <c r="D1595" s="1"/>
      <c r="E1595" s="1">
        <f>VLOOKUP(INGRESO_MERCADERIA[[#This Row],[CODIGO]],STOCKSANLUIS[],7,FALSE)</f>
        <v>0</v>
      </c>
      <c r="F1595" s="10"/>
    </row>
    <row r="1596" spans="1:6" x14ac:dyDescent="0.25">
      <c r="A1596" s="6" t="s">
        <v>3190</v>
      </c>
      <c r="B1596" t="str">
        <f>VLOOKUP(INGRESO_MERCADERIA[[#This Row],[CODIGO]],STOCKSANLUIS[],2,FALSE)</f>
        <v>MOTO VENTILADOR DE 18 WATTS 220V - ROTATION CCW - FM1-18-2 - EVERWELL</v>
      </c>
      <c r="C1596" s="51">
        <v>0</v>
      </c>
      <c r="D1596" s="1"/>
      <c r="E1596" s="1">
        <f>VLOOKUP(INGRESO_MERCADERIA[[#This Row],[CODIGO]],STOCKSANLUIS[],7,FALSE)</f>
        <v>0</v>
      </c>
      <c r="F1596" s="10"/>
    </row>
    <row r="1597" spans="1:6" x14ac:dyDescent="0.25">
      <c r="A1597" s="6" t="s">
        <v>3192</v>
      </c>
      <c r="B1597" t="str">
        <f>VLOOKUP(INGRESO_MERCADERIA[[#This Row],[CODIGO]],STOCKSANLUIS[],2,FALSE)</f>
        <v>SEPARADOR DE ACEITE DE 1 1/8 - SPLY-55889 -  EVERWELL</v>
      </c>
      <c r="C1597" s="51">
        <v>1</v>
      </c>
      <c r="D1597" s="1"/>
      <c r="E1597" s="1" t="str">
        <f>VLOOKUP(INGRESO_MERCADERIA[[#This Row],[CODIGO]],STOCKSANLUIS[],7,FALSE)</f>
        <v>A</v>
      </c>
      <c r="F1597" s="10"/>
    </row>
    <row r="1598" spans="1:6" x14ac:dyDescent="0.25">
      <c r="A1598" s="6" t="s">
        <v>3194</v>
      </c>
      <c r="B1598" t="str">
        <f>VLOOKUP(INGRESO_MERCADERIA[[#This Row],[CODIGO]],STOCKSANLUIS[],2,FALSE)</f>
        <v>VALVULA DE PASO DE 1/4 - HV-14 - EVERWELL</v>
      </c>
      <c r="C1598" s="51">
        <v>0</v>
      </c>
      <c r="D1598" s="1"/>
      <c r="E1598" s="1">
        <f>VLOOKUP(INGRESO_MERCADERIA[[#This Row],[CODIGO]],STOCKSANLUIS[],7,FALSE)</f>
        <v>0</v>
      </c>
      <c r="F1598" s="10"/>
    </row>
    <row r="1599" spans="1:6" x14ac:dyDescent="0.25">
      <c r="A1599" s="6" t="s">
        <v>3196</v>
      </c>
      <c r="B1599" t="str">
        <f>VLOOKUP(INGRESO_MERCADERIA[[#This Row],[CODIGO]],STOCKSANLUIS[],2,FALSE)</f>
        <v>PROTECTOR DE VOLTAJE - BAJO Y SOBREVOILTAJE DE 220-260V /170-210V - EW-V015-220 - EVERWELL</v>
      </c>
      <c r="C1599" s="51">
        <v>22</v>
      </c>
      <c r="D1599" s="1"/>
      <c r="E1599" s="1" t="str">
        <f>VLOOKUP(INGRESO_MERCADERIA[[#This Row],[CODIGO]],STOCKSANLUIS[],7,FALSE)</f>
        <v>A</v>
      </c>
      <c r="F1599" s="10"/>
    </row>
    <row r="1600" spans="1:6" x14ac:dyDescent="0.25">
      <c r="A1600" s="6" t="s">
        <v>3198</v>
      </c>
      <c r="B1600" t="str">
        <f>VLOOKUP(INGRESO_MERCADERIA[[#This Row],[CODIGO]],STOCKSANLUIS[],2,FALSE)</f>
        <v>FILTRO SECADOR - 083 - 3/8 - SOLDABLE - QDM-083S - QUALITY</v>
      </c>
      <c r="C1600" s="51">
        <v>0</v>
      </c>
      <c r="D1600" s="1"/>
      <c r="E1600" s="1">
        <f>VLOOKUP(INGRESO_MERCADERIA[[#This Row],[CODIGO]],STOCKSANLUIS[],7,FALSE)</f>
        <v>0</v>
      </c>
      <c r="F1600" s="10"/>
    </row>
    <row r="1601" spans="1:6" x14ac:dyDescent="0.25">
      <c r="A1601" s="6" t="s">
        <v>3200</v>
      </c>
      <c r="B1601" t="str">
        <f>VLOOKUP(INGRESO_MERCADERIA[[#This Row],[CODIGO]],STOCKSANLUIS[],2,FALSE)</f>
        <v>FILTRO SECADOR - 163 - 3/8 - SOLDABLE - QDM -163S - QUALITY</v>
      </c>
      <c r="C1601" s="51">
        <v>0</v>
      </c>
      <c r="D1601" s="1"/>
      <c r="E1601" s="1" t="str">
        <f>VLOOKUP(INGRESO_MERCADERIA[[#This Row],[CODIGO]],STOCKSANLUIS[],7,FALSE)</f>
        <v>A</v>
      </c>
      <c r="F1601" s="10"/>
    </row>
    <row r="1602" spans="1:6" x14ac:dyDescent="0.25">
      <c r="A1602" s="6" t="s">
        <v>3202</v>
      </c>
      <c r="B1602" t="str">
        <f>VLOOKUP(INGRESO_MERCADERIA[[#This Row],[CODIGO]],STOCKSANLUIS[],2,FALSE)</f>
        <v>ANTIVIBRADOR DE 2 1/8 - SEV2020 - SMART ELECTRIC</v>
      </c>
      <c r="C1602" s="51">
        <v>0</v>
      </c>
      <c r="D1602" s="1"/>
      <c r="E1602" s="1">
        <f>VLOOKUP(INGRESO_MERCADERIA[[#This Row],[CODIGO]],STOCKSANLUIS[],7,FALSE)</f>
        <v>0</v>
      </c>
      <c r="F1602" s="10"/>
    </row>
    <row r="1603" spans="1:6" x14ac:dyDescent="0.25">
      <c r="A1603" s="6" t="s">
        <v>3204</v>
      </c>
      <c r="B1603" t="str">
        <f>VLOOKUP(INGRESO_MERCADERIA[[#This Row],[CODIGO]],STOCKSANLUIS[],2,FALSE)</f>
        <v>CORTA TUBO (1/8 HASTA 1-1/8) - SET174 - SMART ELECTRIC</v>
      </c>
      <c r="C1603" s="51">
        <v>0</v>
      </c>
      <c r="D1603" s="1"/>
      <c r="E1603" s="1">
        <f>VLOOKUP(INGRESO_MERCADERIA[[#This Row],[CODIGO]],STOCKSANLUIS[],7,FALSE)</f>
        <v>0</v>
      </c>
      <c r="F1603" s="10"/>
    </row>
    <row r="1604" spans="1:6" x14ac:dyDescent="0.25">
      <c r="A1604" s="6" t="s">
        <v>3206</v>
      </c>
      <c r="B1604" t="str">
        <f>VLOOKUP(INGRESO_MERCADERIA[[#This Row],[CODIGO]],STOCKSANLUIS[],2,FALSE)</f>
        <v>KIT DE HERRAMIENTAS - 7/8", 1", 1-1/8" - SET 103 - SMART ELECTRIC</v>
      </c>
      <c r="C1604" s="51">
        <v>0</v>
      </c>
      <c r="D1604" s="1"/>
      <c r="E1604" s="1">
        <f>VLOOKUP(INGRESO_MERCADERIA[[#This Row],[CODIGO]],STOCKSANLUIS[],7,FALSE)</f>
        <v>0</v>
      </c>
      <c r="F1604" s="10"/>
    </row>
    <row r="1605" spans="1:6" x14ac:dyDescent="0.25">
      <c r="A1605" s="6" t="s">
        <v>3208</v>
      </c>
      <c r="B1605" t="str">
        <f>VLOOKUP(INGRESO_MERCADERIA[[#This Row],[CODIGO]],STOCKSANLUIS[],2,FALSE)</f>
        <v>KIT DE HERRAMIENTAS - 3/16", 1/4", 5/16", 3/8", 7/16", 1/2", 5/8" - SET-195 - SMART ELECTRIC</v>
      </c>
      <c r="C1605" s="51">
        <v>0</v>
      </c>
      <c r="D1605" s="1"/>
      <c r="E1605" s="1">
        <f>VLOOKUP(INGRESO_MERCADERIA[[#This Row],[CODIGO]],STOCKSANLUIS[],7,FALSE)</f>
        <v>0</v>
      </c>
      <c r="F1605" s="10"/>
    </row>
    <row r="1606" spans="1:6" x14ac:dyDescent="0.25">
      <c r="A1606" s="6" t="s">
        <v>3210</v>
      </c>
      <c r="B1606" t="str">
        <f>VLOOKUP(INGRESO_MERCADERIA[[#This Row],[CODIGO]],STOCKSANLUIS[],2,FALSE)</f>
        <v>SOPORTE PARA CONDENSADOR DE 24BTU - SB47 - SMART ELECTRIC</v>
      </c>
      <c r="C1606" s="51">
        <v>0</v>
      </c>
      <c r="D1606" s="1"/>
      <c r="E1606" s="1">
        <f>VLOOKUP(INGRESO_MERCADERIA[[#This Row],[CODIGO]],STOCKSANLUIS[],7,FALSE)</f>
        <v>0</v>
      </c>
      <c r="F1606" s="10"/>
    </row>
    <row r="1607" spans="1:6" x14ac:dyDescent="0.25">
      <c r="A1607" s="6" t="s">
        <v>3212</v>
      </c>
      <c r="B1607" t="str">
        <f>VLOOKUP(INGRESO_MERCADERIA[[#This Row],[CODIGO]],STOCKSANLUIS[],2,FALSE)</f>
        <v>COMPRESOR HERMETICO DANFOSS MTZ19 - 1.5HP - 220V/1F/60HZ -R-134A/404A/507A/407C (NO INC. KIT DE ARRANQ. 02 VALV. V06 Y RESIST. DE CARTER)</v>
      </c>
      <c r="C1607" s="51">
        <v>1</v>
      </c>
      <c r="D1607" s="1"/>
      <c r="E1607" s="1" t="str">
        <f>VLOOKUP(INGRESO_MERCADERIA[[#This Row],[CODIGO]],STOCKSANLUIS[],7,FALSE)</f>
        <v>C</v>
      </c>
      <c r="F1607" s="10"/>
    </row>
    <row r="1608" spans="1:6" x14ac:dyDescent="0.25">
      <c r="A1608" s="6" t="s">
        <v>3214</v>
      </c>
      <c r="B1608" t="str">
        <f>VLOOKUP(INGRESO_MERCADERIA[[#This Row],[CODIGO]],STOCKSANLUIS[],2,FALSE)</f>
        <v>COMPRESOR HERMETICO DANFOSS MTZ50 - 4.5HP - 380V/3F/60HZ - R-134A/404A/507A/407C (NO INC. VALV. V07/V04 Y RESIST. DE CARTER)</v>
      </c>
      <c r="C1608" s="51">
        <v>0</v>
      </c>
      <c r="D1608" s="1"/>
      <c r="E1608" s="1">
        <f>VLOOKUP(INGRESO_MERCADERIA[[#This Row],[CODIGO]],STOCKSANLUIS[],7,FALSE)</f>
        <v>0</v>
      </c>
      <c r="F1608" s="10"/>
    </row>
    <row r="1609" spans="1:6" x14ac:dyDescent="0.25">
      <c r="A1609" s="6" t="s">
        <v>3216</v>
      </c>
      <c r="B1609" t="str">
        <f>VLOOKUP(INGRESO_MERCADERIA[[#This Row],[CODIGO]],STOCKSANLUIS[],2,FALSE)</f>
        <v xml:space="preserve">VALVULA DE EXPANSION ELECTRONICA FULL GAUGE SB96 (6.50MM)  </v>
      </c>
      <c r="C1609" s="51">
        <v>0</v>
      </c>
      <c r="D1609" s="1"/>
      <c r="E1609" s="1">
        <f>VLOOKUP(INGRESO_MERCADERIA[[#This Row],[CODIGO]],STOCKSANLUIS[],7,FALSE)</f>
        <v>0</v>
      </c>
      <c r="F1609" s="10"/>
    </row>
    <row r="1610" spans="1:6" x14ac:dyDescent="0.25">
      <c r="A1610" s="6" t="s">
        <v>3218</v>
      </c>
      <c r="B1610" t="str">
        <f>VLOOKUP(INGRESO_MERCADERIA[[#This Row],[CODIGO]],STOCKSANLUIS[],2,FALSE)</f>
        <v>KIT DE CONTROLADOR DIGITAL PARA REFRIGERACIÓN VX950 PLUS CON MODULO PARA VEE - VER.02 - 13 VDC - FULL GAUGE</v>
      </c>
      <c r="C1610" s="51">
        <v>0</v>
      </c>
      <c r="D1610" s="1"/>
      <c r="E1610" s="1">
        <f>VLOOKUP(INGRESO_MERCADERIA[[#This Row],[CODIGO]],STOCKSANLUIS[],7,FALSE)</f>
        <v>0</v>
      </c>
      <c r="F1610" s="10"/>
    </row>
    <row r="1611" spans="1:6" x14ac:dyDescent="0.25">
      <c r="A1611" s="6" t="s">
        <v>3220</v>
      </c>
      <c r="B1611" t="str">
        <f>VLOOKUP(INGRESO_MERCADERIA[[#This Row],[CODIGO]],STOCKSANLUIS[],2,FALSE)</f>
        <v>COMPRESOR HERMETICO DANFOSS MTZ28 - 2.5HP - 220V/3F/60HZ - R-134A/404A/507A/407C (NO INC. 02 VALV. V06 Y RESIST. DE CARTER)</v>
      </c>
      <c r="C1611" s="51">
        <v>0</v>
      </c>
      <c r="D1611" s="1"/>
      <c r="E1611" s="1">
        <f>VLOOKUP(INGRESO_MERCADERIA[[#This Row],[CODIGO]],STOCKSANLUIS[],7,FALSE)</f>
        <v>0</v>
      </c>
      <c r="F1611" s="10"/>
    </row>
    <row r="1612" spans="1:6" x14ac:dyDescent="0.25">
      <c r="A1612" s="6" t="s">
        <v>3222</v>
      </c>
      <c r="B1612" t="str">
        <f>VLOOKUP(INGRESO_MERCADERIA[[#This Row],[CODIGO]],STOCKSANLUIS[],2,FALSE)</f>
        <v>UNID. COND. OP-HJZ050D20V - COMPR. MTZ50 - 4.5HP - 380V/3PH/60HZ - R404/R507/R134A/R407C</v>
      </c>
      <c r="C1612" s="51">
        <v>0</v>
      </c>
      <c r="D1612" s="1"/>
      <c r="E1612" s="1">
        <f>VLOOKUP(INGRESO_MERCADERIA[[#This Row],[CODIGO]],STOCKSANLUIS[],7,FALSE)</f>
        <v>0</v>
      </c>
      <c r="F1612" s="10"/>
    </row>
    <row r="1613" spans="1:6" x14ac:dyDescent="0.25">
      <c r="A1613" s="6" t="s">
        <v>3224</v>
      </c>
      <c r="B1613" t="str">
        <f>VLOOKUP(INGRESO_MERCADERIA[[#This Row],[CODIGO]],STOCKSANLUIS[],2,FALSE)</f>
        <v xml:space="preserve">SELLADOR DE CALOR - LACO - 1.7GR </v>
      </c>
      <c r="C1613" s="51">
        <v>8</v>
      </c>
      <c r="D1613" s="1"/>
      <c r="E1613" s="1" t="str">
        <f>VLOOKUP(INGRESO_MERCADERIA[[#This Row],[CODIGO]],STOCKSANLUIS[],7,FALSE)</f>
        <v>C</v>
      </c>
      <c r="F1613" s="10"/>
    </row>
    <row r="1614" spans="1:6" x14ac:dyDescent="0.25">
      <c r="A1614" s="6" t="s">
        <v>3226</v>
      </c>
      <c r="B1614" t="str">
        <f>VLOOKUP(INGRESO_MERCADERIA[[#This Row],[CODIGO]],STOCKSANLUIS[],2,FALSE)</f>
        <v>CONTACTOR MAGNETICO 40 AMP/3P/24V (TRIFASICO) - DPCA-340  - EVERWELL</v>
      </c>
      <c r="C1614" s="51">
        <v>0</v>
      </c>
      <c r="D1614" s="1"/>
      <c r="E1614" s="1">
        <f>VLOOKUP(INGRESO_MERCADERIA[[#This Row],[CODIGO]],STOCKSANLUIS[],7,FALSE)</f>
        <v>0</v>
      </c>
      <c r="F1614" s="10"/>
    </row>
    <row r="1615" spans="1:6" x14ac:dyDescent="0.25">
      <c r="A1615" s="6" t="s">
        <v>3228</v>
      </c>
      <c r="B1615" t="str">
        <f>VLOOKUP(INGRESO_MERCADERIA[[#This Row],[CODIGO]],STOCKSANLUIS[],2,FALSE)</f>
        <v>FILTRO UNIDIRECCIONAL SIN VALVULA DE ACCESO - CF-25 - EVERWELL</v>
      </c>
      <c r="C1615" s="51">
        <v>250</v>
      </c>
      <c r="D1615" s="1"/>
      <c r="E1615" s="1" t="str">
        <f>VLOOKUP(INGRESO_MERCADERIA[[#This Row],[CODIGO]],STOCKSANLUIS[],7,FALSE)</f>
        <v>A</v>
      </c>
      <c r="F1615" s="10"/>
    </row>
    <row r="1616" spans="1:6" x14ac:dyDescent="0.25">
      <c r="A1616" s="6" t="s">
        <v>3230</v>
      </c>
      <c r="B1616" t="str">
        <f>VLOOKUP(INGRESO_MERCADERIA[[#This Row],[CODIGO]],STOCKSANLUIS[],2,FALSE)</f>
        <v>FILTRO SECADOR ROSCABLE DE 5/8 - SEK-165 - EVERWELL</v>
      </c>
      <c r="C1616" s="51">
        <v>0</v>
      </c>
      <c r="D1616" s="1"/>
      <c r="E1616" s="1" t="str">
        <f>VLOOKUP(INGRESO_MERCADERIA[[#This Row],[CODIGO]],STOCKSANLUIS[],7,FALSE)</f>
        <v>A</v>
      </c>
      <c r="F1616" s="10"/>
    </row>
    <row r="1617" spans="1:6" x14ac:dyDescent="0.25">
      <c r="A1617" s="6" t="s">
        <v>3232</v>
      </c>
      <c r="B1617" t="str">
        <f>VLOOKUP(INGRESO_MERCADERIA[[#This Row],[CODIGO]],STOCKSANLUIS[],2,FALSE)</f>
        <v>FILTRO SECADOR SOLDABLE DE 5/8 - SEK-165S - EVERWELL</v>
      </c>
      <c r="C1617" s="51">
        <v>0</v>
      </c>
      <c r="D1617" s="1"/>
      <c r="E1617" s="1">
        <f>VLOOKUP(INGRESO_MERCADERIA[[#This Row],[CODIGO]],STOCKSANLUIS[],7,FALSE)</f>
        <v>0</v>
      </c>
      <c r="F1617" s="10"/>
    </row>
    <row r="1618" spans="1:6" x14ac:dyDescent="0.25">
      <c r="A1618" s="6" t="s">
        <v>3234</v>
      </c>
      <c r="B1618" t="str">
        <f>VLOOKUP(INGRESO_MERCADERIA[[#This Row],[CODIGO]],STOCKSANLUIS[],2,FALSE)</f>
        <v>JUEGO DE MANGUERAS PARA MANIFOLD DE 36" - ( R-12, R-22, R-502 ) - CT-336-RYB - EVERWELL</v>
      </c>
      <c r="C1618" s="51">
        <v>34</v>
      </c>
      <c r="D1618" s="1"/>
      <c r="E1618" s="1" t="str">
        <f>VLOOKUP(INGRESO_MERCADERIA[[#This Row],[CODIGO]],STOCKSANLUIS[],7,FALSE)</f>
        <v>A</v>
      </c>
      <c r="F1618" s="10"/>
    </row>
    <row r="1619" spans="1:6" x14ac:dyDescent="0.25">
      <c r="A1619" s="6" t="s">
        <v>3236</v>
      </c>
      <c r="B1619" t="str">
        <f>VLOOKUP(INGRESO_MERCADERIA[[#This Row],[CODIGO]],STOCKSANLUIS[],2,FALSE)</f>
        <v>DOBLADOR DE TUBO - 1/2" - QTB-364-12 - QUALITY</v>
      </c>
      <c r="C1619" s="51">
        <v>3</v>
      </c>
      <c r="D1619" s="1"/>
      <c r="E1619" s="1" t="str">
        <f>VLOOKUP(INGRESO_MERCADERIA[[#This Row],[CODIGO]],STOCKSANLUIS[],7,FALSE)</f>
        <v>C</v>
      </c>
      <c r="F1619" s="10"/>
    </row>
    <row r="1620" spans="1:6" x14ac:dyDescent="0.25">
      <c r="A1620" s="6" t="s">
        <v>3238</v>
      </c>
      <c r="B1620" t="str">
        <f>VLOOKUP(INGRESO_MERCADERIA[[#This Row],[CODIGO]],STOCKSANLUIS[],2,FALSE)</f>
        <v>COMPRESOR HERMETICO DANFOSS MTZ36 - 3.0HP - 380V/3F/60HZ -R-134A/404A/507A/407C (NO INC. VALV. V09/V06 Y RESIST. DE CARTER)</v>
      </c>
      <c r="C1620" s="51">
        <v>1</v>
      </c>
      <c r="D1620" s="1"/>
      <c r="E1620" s="1" t="str">
        <f>VLOOKUP(INGRESO_MERCADERIA[[#This Row],[CODIGO]],STOCKSANLUIS[],7,FALSE)</f>
        <v>C</v>
      </c>
      <c r="F1620" s="10"/>
    </row>
    <row r="1621" spans="1:6" x14ac:dyDescent="0.25">
      <c r="A1621" s="6" t="s">
        <v>3239</v>
      </c>
      <c r="B1621" t="str">
        <f>VLOOKUP(INGRESO_MERCADERIA[[#This Row],[CODIGO]],STOCKSANLUIS[],2,FALSE)</f>
        <v>GAS REFRIGERANTE R422D- 11.30KG  AMUCOOL</v>
      </c>
      <c r="C1621" s="51">
        <v>10</v>
      </c>
      <c r="D1621" s="1"/>
      <c r="E1621" s="1" t="str">
        <f>VLOOKUP(INGRESO_MERCADERIA[[#This Row],[CODIGO]],STOCKSANLUIS[],7,FALSE)</f>
        <v>C</v>
      </c>
      <c r="F1621" s="10"/>
    </row>
    <row r="1622" spans="1:6" x14ac:dyDescent="0.25">
      <c r="A1622" s="6" t="s">
        <v>3241</v>
      </c>
      <c r="B1622" t="str">
        <f>VLOOKUP(INGRESO_MERCADERIA[[#This Row],[CODIGO]],STOCKSANLUIS[],2,FALSE)</f>
        <v>CONECTOR SCH-1/4 CONECCION RAPIDA P ALTA R-134A - QC-H - EVERWELL</v>
      </c>
      <c r="C1622" s="51">
        <v>12</v>
      </c>
      <c r="D1622" s="1"/>
      <c r="E1622" s="1" t="str">
        <f>VLOOKUP(INGRESO_MERCADERIA[[#This Row],[CODIGO]],STOCKSANLUIS[],7,FALSE)</f>
        <v>A</v>
      </c>
      <c r="F1622" s="10"/>
    </row>
    <row r="1623" spans="1:6" x14ac:dyDescent="0.25">
      <c r="A1623" s="6" t="s">
        <v>3243</v>
      </c>
      <c r="B1623" t="str">
        <f>VLOOKUP(INGRESO_MERCADERIA[[#This Row],[CODIGO]],STOCKSANLUIS[],2,FALSE)</f>
        <v>CONECTOR SCL -1/4 CONECCION RAPIDA P BAJA R-134A - QC-L - EVERWELL</v>
      </c>
      <c r="C1623" s="51">
        <v>10</v>
      </c>
      <c r="D1623" s="1"/>
      <c r="E1623" s="1" t="str">
        <f>VLOOKUP(INGRESO_MERCADERIA[[#This Row],[CODIGO]],STOCKSANLUIS[],7,FALSE)</f>
        <v>A</v>
      </c>
      <c r="F1623" s="10"/>
    </row>
    <row r="1624" spans="1:6" x14ac:dyDescent="0.25">
      <c r="A1624" s="6" t="s">
        <v>3245</v>
      </c>
      <c r="B1624" t="str">
        <f>VLOOKUP(INGRESO_MERCADERIA[[#This Row],[CODIGO]],STOCKSANLUIS[],2,FALSE)</f>
        <v>FILTRO BIDIRECCIONAL CON VALVULA DE ACCESO - CF-25AV - EVERWELL</v>
      </c>
      <c r="C1624" s="51">
        <v>19</v>
      </c>
      <c r="D1624" s="1"/>
      <c r="E1624" s="1" t="str">
        <f>VLOOKUP(INGRESO_MERCADERIA[[#This Row],[CODIGO]],STOCKSANLUIS[],7,FALSE)</f>
        <v>A</v>
      </c>
      <c r="F1624" s="10"/>
    </row>
    <row r="1625" spans="1:6" x14ac:dyDescent="0.25">
      <c r="A1625" s="6" t="s">
        <v>3247</v>
      </c>
      <c r="B1625" t="str">
        <f>VLOOKUP(INGRESO_MERCADERIA[[#This Row],[CODIGO]],STOCKSANLUIS[],2,FALSE)</f>
        <v>CINTA DE PVC PARA MINI SPLITS 2MMX60MMX15M - PVCT-615 - EVERWELL - TAFETAN</v>
      </c>
      <c r="C1625" s="51">
        <v>9</v>
      </c>
      <c r="D1625" s="1"/>
      <c r="E1625" s="1" t="str">
        <f>VLOOKUP(INGRESO_MERCADERIA[[#This Row],[CODIGO]],STOCKSANLUIS[],7,FALSE)</f>
        <v>A</v>
      </c>
      <c r="F1625" s="10"/>
    </row>
    <row r="1626" spans="1:6" x14ac:dyDescent="0.25">
      <c r="A1626" s="6" t="s">
        <v>3249</v>
      </c>
      <c r="B1626" t="str">
        <f>VLOOKUP(INGRESO_MERCADERIA[[#This Row],[CODIGO]],STOCKSANLUIS[],2,FALSE)</f>
        <v>TERMOMETRO INFRA ROJO LASER QDT-270 -QUALITY</v>
      </c>
      <c r="C1626" s="51">
        <v>0</v>
      </c>
      <c r="D1626" s="1"/>
      <c r="E1626" s="1">
        <f>VLOOKUP(INGRESO_MERCADERIA[[#This Row],[CODIGO]],STOCKSANLUIS[],7,FALSE)</f>
        <v>0</v>
      </c>
      <c r="F1626" s="10"/>
    </row>
    <row r="1627" spans="1:6" x14ac:dyDescent="0.25">
      <c r="A1627" s="6" t="s">
        <v>3251</v>
      </c>
      <c r="B1627" t="str">
        <f>VLOOKUP(INGRESO_MERCADERIA[[#This Row],[CODIGO]],STOCKSANLUIS[],2,FALSE)</f>
        <v>COMPRESOR HERMETICO DANFOSS MTZ125 - 10.5HP - 440V/3F/60HZ - R-134A/404A/507A/407C (NO INC. VALV. V02/V04 Y RESIST. DE CARTER)</v>
      </c>
      <c r="C1627" s="51">
        <v>0</v>
      </c>
      <c r="D1627" s="1"/>
      <c r="E1627" s="1">
        <f>VLOOKUP(INGRESO_MERCADERIA[[#This Row],[CODIGO]],STOCKSANLUIS[],7,FALSE)</f>
        <v>0</v>
      </c>
      <c r="F1627" s="10"/>
    </row>
    <row r="1628" spans="1:6" x14ac:dyDescent="0.25">
      <c r="A1628" s="6" t="s">
        <v>3253</v>
      </c>
      <c r="B1628" t="str">
        <f>VLOOKUP(INGRESO_MERCADERIA[[#This Row],[CODIGO]],STOCKSANLUIS[],2,FALSE)</f>
        <v>TERMOSTATO EXPANSION DIRECTA 1H/1C, 24V, ELECTRONICO -PROGRAMABLE 5+2 PSP511LC LUX PRO JOHNSON CONTROLS</v>
      </c>
      <c r="C1628" s="51">
        <v>0</v>
      </c>
      <c r="D1628" s="1"/>
      <c r="E1628" s="1">
        <f>VLOOKUP(INGRESO_MERCADERIA[[#This Row],[CODIGO]],STOCKSANLUIS[],7,FALSE)</f>
        <v>0</v>
      </c>
      <c r="F1628" s="10"/>
    </row>
    <row r="1629" spans="1:6" x14ac:dyDescent="0.25">
      <c r="A1629" s="6" t="s">
        <v>3255</v>
      </c>
      <c r="B1629" t="str">
        <f>VLOOKUP(INGRESO_MERCADERIA[[#This Row],[CODIGO]],STOCKSANLUIS[],2,FALSE)</f>
        <v>TERMOSTATO EXPANSION DIRECTA 1H/1C 24V ELECTRONICO NO PROGRAMABLE PSD111 LUX PRO JOHNSON CONTROLS</v>
      </c>
      <c r="C1629" s="51">
        <v>10</v>
      </c>
      <c r="D1629" s="1"/>
      <c r="E1629" s="1" t="str">
        <f>VLOOKUP(INGRESO_MERCADERIA[[#This Row],[CODIGO]],STOCKSANLUIS[],7,FALSE)</f>
        <v>A</v>
      </c>
      <c r="F1629" s="10"/>
    </row>
    <row r="1630" spans="1:6" x14ac:dyDescent="0.25">
      <c r="A1630" s="6" t="s">
        <v>3257</v>
      </c>
      <c r="B1630" t="str">
        <f>VLOOKUP(INGRESO_MERCADERIA[[#This Row],[CODIGO]],STOCKSANLUIS[],2,FALSE)</f>
        <v>COMPRESOR SCROLL 25HP SH300A4ABB 440V-3F R410 - DANFOSS</v>
      </c>
      <c r="C1630" s="51">
        <v>0</v>
      </c>
      <c r="D1630" s="1"/>
      <c r="E1630" s="1">
        <f>VLOOKUP(INGRESO_MERCADERIA[[#This Row],[CODIGO]],STOCKSANLUIS[],7,FALSE)</f>
        <v>0</v>
      </c>
      <c r="F1630" s="10"/>
    </row>
    <row r="1631" spans="1:6" x14ac:dyDescent="0.25">
      <c r="A1631" s="6" t="s">
        <v>3259</v>
      </c>
      <c r="B1631" t="str">
        <f>VLOOKUP(INGRESO_MERCADERIA[[#This Row],[CODIGO]],STOCKSANLUIS[],2,FALSE)</f>
        <v>ORIFICIO #3 PARA TE5 - 067B2791 R22, R134, R404, R407C,R507 - DANFOSS</v>
      </c>
      <c r="C1631" s="51">
        <v>6</v>
      </c>
      <c r="D1631" s="1"/>
      <c r="E1631" s="1" t="str">
        <f>VLOOKUP(INGRESO_MERCADERIA[[#This Row],[CODIGO]],STOCKSANLUIS[],7,FALSE)</f>
        <v>A</v>
      </c>
      <c r="F1631" s="10"/>
    </row>
    <row r="1632" spans="1:6" x14ac:dyDescent="0.25">
      <c r="A1632" s="6" t="s">
        <v>3261</v>
      </c>
      <c r="B1632" t="str">
        <f>VLOOKUP(INGRESO_MERCADERIA[[#This Row],[CODIGO]],STOCKSANLUIS[],2,FALSE)</f>
        <v>UNIDAD CONDENSADORA BOHN 1.5 HP 208-230/1/60 R-404A/507/R134A - C/COPELAND(USA) ZS11KAE-PFV - TEMP MEDIA /BAJA - FBCZ151M6B - SCROLL - ALTA EFICIENCIA</v>
      </c>
      <c r="C1632" s="51">
        <v>0</v>
      </c>
      <c r="D1632" s="1"/>
      <c r="E1632" s="1">
        <f>VLOOKUP(INGRESO_MERCADERIA[[#This Row],[CODIGO]],STOCKSANLUIS[],7,FALSE)</f>
        <v>0</v>
      </c>
      <c r="F1632" s="10"/>
    </row>
    <row r="1633" spans="1:6" x14ac:dyDescent="0.25">
      <c r="A1633" s="6" t="s">
        <v>3263</v>
      </c>
      <c r="B1633" t="str">
        <f>VLOOKUP(INGRESO_MERCADERIA[[#This Row],[CODIGO]],STOCKSANLUIS[],2,FALSE)</f>
        <v>UNIDAD CONDENSADORA BOHN 2 HP 208-230/1/60 R-404A/507/R134A - C/COPELAND(USA) ZS15KAE-PFV - TEMP MEDIA /BAJA - FBCZ201M6B - SCROLL - ALTA EFICIENCIA</v>
      </c>
      <c r="C1633" s="51">
        <v>0</v>
      </c>
      <c r="D1633" s="1"/>
      <c r="E1633" s="1">
        <f>VLOOKUP(INGRESO_MERCADERIA[[#This Row],[CODIGO]],STOCKSANLUIS[],7,FALSE)</f>
        <v>0</v>
      </c>
      <c r="F1633" s="10"/>
    </row>
    <row r="1634" spans="1:6" x14ac:dyDescent="0.25">
      <c r="A1634" s="6" t="s">
        <v>3265</v>
      </c>
      <c r="B1634" t="str">
        <f>VLOOKUP(INGRESO_MERCADERIA[[#This Row],[CODIGO]],STOCKSANLUIS[],2,FALSE)</f>
        <v>UNIDAD CONDENSADORA BOHN 1 HP 208-230/3/60 R-404A/507/R134A - C/COPELAND(USA) ZS09KAE-TF5 - TEMP MEDIA /BAJA - FBCZ101M6C - SCROLL - ALTA EFICIENCIA</v>
      </c>
      <c r="C1634" s="51">
        <v>0</v>
      </c>
      <c r="D1634" s="1"/>
      <c r="E1634" s="1">
        <f>VLOOKUP(INGRESO_MERCADERIA[[#This Row],[CODIGO]],STOCKSANLUIS[],7,FALSE)</f>
        <v>0</v>
      </c>
      <c r="F1634" s="10"/>
    </row>
    <row r="1635" spans="1:6" x14ac:dyDescent="0.25">
      <c r="A1635" s="6" t="s">
        <v>3267</v>
      </c>
      <c r="B1635" t="str">
        <f>VLOOKUP(INGRESO_MERCADERIA[[#This Row],[CODIGO]],STOCKSANLUIS[],2,FALSE)</f>
        <v>UNIDAD CONDENSADORA BOHN 2 HP 208-230/3/60 R-404A/507/R134A - C/COPELAND(USA) ZS15KAE-TF5 - TEMP MEDIA /BAJA - FBCZ201M6C - SCROLL - ALTA EFICIENCIA</v>
      </c>
      <c r="C1635" s="51">
        <v>0</v>
      </c>
      <c r="D1635" s="1"/>
      <c r="E1635" s="1">
        <f>VLOOKUP(INGRESO_MERCADERIA[[#This Row],[CODIGO]],STOCKSANLUIS[],7,FALSE)</f>
        <v>0</v>
      </c>
      <c r="F1635" s="10"/>
    </row>
    <row r="1636" spans="1:6" x14ac:dyDescent="0.25">
      <c r="A1636" s="6" t="s">
        <v>3269</v>
      </c>
      <c r="B1636" t="str">
        <f>VLOOKUP(INGRESO_MERCADERIA[[#This Row],[CODIGO]],STOCKSANLUIS[],2,FALSE)</f>
        <v>MANOMETRO PARA R410A, R22, R404A - 500PSI - SIN GLICERINA - BAJA PRESION - SMART ELECTRIC - SPG250</v>
      </c>
      <c r="C1636" s="51">
        <v>0</v>
      </c>
      <c r="D1636" s="1"/>
      <c r="E1636" s="1">
        <f>VLOOKUP(INGRESO_MERCADERIA[[#This Row],[CODIGO]],STOCKSANLUIS[],7,FALSE)</f>
        <v>0</v>
      </c>
      <c r="F1636" s="10"/>
    </row>
    <row r="1637" spans="1:6" x14ac:dyDescent="0.25">
      <c r="A1637" s="6" t="s">
        <v>3271</v>
      </c>
      <c r="B1637" t="str">
        <f>VLOOKUP(INGRESO_MERCADERIA[[#This Row],[CODIGO]],STOCKSANLUIS[],2,FALSE)</f>
        <v>MANOMETRO PARA R410A, R22, R404A - 800PSI - SIN GLICERINA - ALTA PRESION -  SMART ELECTRIC</v>
      </c>
      <c r="C1637" s="51">
        <v>0</v>
      </c>
      <c r="D1637" s="1"/>
      <c r="E1637" s="1">
        <f>VLOOKUP(INGRESO_MERCADERIA[[#This Row],[CODIGO]],STOCKSANLUIS[],7,FALSE)</f>
        <v>0</v>
      </c>
      <c r="F1637" s="10"/>
    </row>
    <row r="1638" spans="1:6" x14ac:dyDescent="0.25">
      <c r="A1638" s="6" t="s">
        <v>3273</v>
      </c>
      <c r="B1638" t="str">
        <f>VLOOKUP(INGRESO_MERCADERIA[[#This Row],[CODIGO]],STOCKSANLUIS[],2,FALSE)</f>
        <v>UNID. COND. OP-HGZ125D20V - COMPR. MTZ125 - 10.5HP - 380V/3PH/60HZ - R404/R507/R134A/R407C</v>
      </c>
      <c r="C1638" s="51">
        <v>0</v>
      </c>
      <c r="D1638" s="1"/>
      <c r="E1638" s="1">
        <f>VLOOKUP(INGRESO_MERCADERIA[[#This Row],[CODIGO]],STOCKSANLUIS[],7,FALSE)</f>
        <v>0</v>
      </c>
      <c r="F1638" s="10"/>
    </row>
    <row r="1639" spans="1:6" x14ac:dyDescent="0.25">
      <c r="A1639" s="6" t="s">
        <v>3275</v>
      </c>
      <c r="B1639" t="str">
        <f>VLOOKUP(INGRESO_MERCADERIA[[#This Row],[CODIGO]],STOCKSANLUIS[],2,FALSE)</f>
        <v>CAPACITOR DE 25 MFD X 370  VAC - 25X370 - EVERWELL</v>
      </c>
      <c r="C1639" s="51">
        <v>0</v>
      </c>
      <c r="D1639" s="1"/>
      <c r="E1639" s="1">
        <f>VLOOKUP(INGRESO_MERCADERIA[[#This Row],[CODIGO]],STOCKSANLUIS[],7,FALSE)</f>
        <v>0</v>
      </c>
      <c r="F1639" s="10"/>
    </row>
    <row r="1640" spans="1:6" x14ac:dyDescent="0.25">
      <c r="A1640" s="6" t="s">
        <v>3277</v>
      </c>
      <c r="B1640" t="str">
        <f>VLOOKUP(INGRESO_MERCADERIA[[#This Row],[CODIGO]],STOCKSANLUIS[],2,FALSE)</f>
        <v>DETECTOR DE FUGAS - HALOGENO - MANUAL - A PILAS - C/ESTUCHE - NO INC. PILAS - HLD-100 - EVERWELL</v>
      </c>
      <c r="C1640" s="51">
        <v>2</v>
      </c>
      <c r="D1640" s="1"/>
      <c r="E1640" s="1" t="str">
        <f>VLOOKUP(INGRESO_MERCADERIA[[#This Row],[CODIGO]],STOCKSANLUIS[],7,FALSE)</f>
        <v>A</v>
      </c>
      <c r="F1640" s="10"/>
    </row>
    <row r="1641" spans="1:6" x14ac:dyDescent="0.25">
      <c r="A1641" s="6" t="s">
        <v>3279</v>
      </c>
      <c r="B1641" t="str">
        <f>VLOOKUP(INGRESO_MERCADERIA[[#This Row],[CODIGO]],STOCKSANLUIS[],2,FALSE)</f>
        <v>FILTRO SECADOR - 417 - 7/8 - SOLDABLE - SEK-417S - EVERWELL</v>
      </c>
      <c r="C1641" s="51">
        <v>0</v>
      </c>
      <c r="D1641" s="1"/>
      <c r="E1641" s="1">
        <f>VLOOKUP(INGRESO_MERCADERIA[[#This Row],[CODIGO]],STOCKSANLUIS[],7,FALSE)</f>
        <v>0</v>
      </c>
      <c r="F1641" s="10"/>
    </row>
    <row r="1642" spans="1:6" x14ac:dyDescent="0.25">
      <c r="A1642" s="6" t="s">
        <v>3281</v>
      </c>
      <c r="B1642" t="str">
        <f>VLOOKUP(INGRESO_MERCADERIA[[#This Row],[CODIGO]],STOCKSANLUIS[],2,FALSE)</f>
        <v>MANIFOLD PARA R410A, R-22, R404A , R134A - CON MANGUERAS DE 36"  CT-536G-410 -EVERWELL</v>
      </c>
      <c r="C1642" s="51">
        <v>7</v>
      </c>
      <c r="D1642" s="1"/>
      <c r="E1642" s="1" t="str">
        <f>VLOOKUP(INGRESO_MERCADERIA[[#This Row],[CODIGO]],STOCKSANLUIS[],7,FALSE)</f>
        <v>A</v>
      </c>
      <c r="F1642" s="10"/>
    </row>
    <row r="1643" spans="1:6" x14ac:dyDescent="0.25">
      <c r="A1643" s="6" t="s">
        <v>3283</v>
      </c>
      <c r="B1643" t="str">
        <f>VLOOKUP(INGRESO_MERCADERIA[[#This Row],[CODIGO]],STOCKSANLUIS[],2,FALSE)</f>
        <v>SEPARADOR DE ACEITE DE 7/8 - SPLY-55877 - EVERWELL</v>
      </c>
      <c r="C1643" s="51">
        <v>0</v>
      </c>
      <c r="D1643" s="1"/>
      <c r="E1643" s="1" t="str">
        <f>VLOOKUP(INGRESO_MERCADERIA[[#This Row],[CODIGO]],STOCKSANLUIS[],7,FALSE)</f>
        <v>A</v>
      </c>
      <c r="F1643" s="10"/>
    </row>
    <row r="1644" spans="1:6" x14ac:dyDescent="0.25">
      <c r="A1644" s="6" t="s">
        <v>3285</v>
      </c>
      <c r="B1644" t="str">
        <f>VLOOKUP(INGRESO_MERCADERIA[[#This Row],[CODIGO]],STOCKSANLUIS[],2,FALSE)</f>
        <v>ORIFICIO # 3 PARA TEX 5, TES 5</v>
      </c>
      <c r="C1644" s="51">
        <v>0</v>
      </c>
      <c r="D1644" s="1"/>
      <c r="E1644" s="1">
        <f>VLOOKUP(INGRESO_MERCADERIA[[#This Row],[CODIGO]],STOCKSANLUIS[],7,FALSE)</f>
        <v>0</v>
      </c>
      <c r="F1644" s="10"/>
    </row>
    <row r="1645" spans="1:6" x14ac:dyDescent="0.25">
      <c r="A1645" s="6" t="s">
        <v>3287</v>
      </c>
      <c r="B1645" t="str">
        <f>VLOOKUP(INGRESO_MERCADERIA[[#This Row],[CODIGO]],STOCKSANLUIS[],2,FALSE)</f>
        <v>TERMOSTATO PARA AGUA HELADA FAN &amp; COIL 4 TUBOS FRÍO O CALOR, CONTROL ON/FF, 3 VELOCIDADES, 220V T6634-TE20-9JS0 LUX PRO JOHNSON CONTROLS</v>
      </c>
      <c r="C1645" s="51">
        <v>0</v>
      </c>
      <c r="D1645" s="1"/>
      <c r="E1645" s="1">
        <f>VLOOKUP(INGRESO_MERCADERIA[[#This Row],[CODIGO]],STOCKSANLUIS[],7,FALSE)</f>
        <v>0</v>
      </c>
      <c r="F1645" s="10"/>
    </row>
    <row r="1646" spans="1:6" x14ac:dyDescent="0.25">
      <c r="A1646" s="6" t="s">
        <v>3289</v>
      </c>
      <c r="B1646" t="str">
        <f>VLOOKUP(INGRESO_MERCADERIA[[#This Row],[CODIGO]],STOCKSANLUIS[],2,FALSE)</f>
        <v>WALL-PLATE PARA TERMOSTATO T7200-TF20-9JS0</v>
      </c>
      <c r="C1646" s="51">
        <v>12</v>
      </c>
      <c r="D1646" s="1"/>
      <c r="E1646" s="1" t="str">
        <f>VLOOKUP(INGRESO_MERCADERIA[[#This Row],[CODIGO]],STOCKSANLUIS[],7,FALSE)</f>
        <v>A</v>
      </c>
      <c r="F1646" s="10"/>
    </row>
    <row r="1647" spans="1:6" x14ac:dyDescent="0.25">
      <c r="A1647" s="6" t="s">
        <v>3291</v>
      </c>
      <c r="B1647" t="str">
        <f>VLOOKUP(INGRESO_MERCADERIA[[#This Row],[CODIGO]],STOCKSANLUIS[],2,FALSE)</f>
        <v>VALVULA PARA AGUA HELADA FAN &amp; COIL 2 VIAS 1/2" DIAMETRO  CON ACTUADOR  220V JOHNSON CONTROLS - VLC2200FC-C</v>
      </c>
      <c r="C1647" s="51">
        <v>2</v>
      </c>
      <c r="D1647" s="1"/>
      <c r="E1647" s="1" t="str">
        <f>VLOOKUP(INGRESO_MERCADERIA[[#This Row],[CODIGO]],STOCKSANLUIS[],7,FALSE)</f>
        <v>A</v>
      </c>
      <c r="F1647" s="10"/>
    </row>
    <row r="1648" spans="1:6" x14ac:dyDescent="0.25">
      <c r="A1648" s="6" t="s">
        <v>3293</v>
      </c>
      <c r="B1648" t="str">
        <f>VLOOKUP(INGRESO_MERCADERIA[[#This Row],[CODIGO]],STOCKSANLUIS[],2,FALSE)</f>
        <v>VALVULA PARA AGUA HELADA FAN &amp; COIL 2 VIAS 3/4" DIAMETRO  CON ACTUADOR  220V JOHNSON CONTROLS - VLC2200GC-C</v>
      </c>
      <c r="C1648" s="51">
        <v>1</v>
      </c>
      <c r="D1648" s="1"/>
      <c r="E1648" s="1" t="str">
        <f>VLOOKUP(INGRESO_MERCADERIA[[#This Row],[CODIGO]],STOCKSANLUIS[],7,FALSE)</f>
        <v>A</v>
      </c>
      <c r="F1648" s="10"/>
    </row>
    <row r="1649" spans="1:6" x14ac:dyDescent="0.25">
      <c r="A1649" s="6" t="s">
        <v>3295</v>
      </c>
      <c r="B1649" t="str">
        <f>VLOOKUP(INGRESO_MERCADERIA[[#This Row],[CODIGO]],STOCKSANLUIS[],2,FALSE)</f>
        <v>VALVULA PARA AGUA HELADA FAN &amp; COIL 2 VIAS 1" DIAMETRO  CON ACTUADOR  220V JOHNSON CONTROLS - VLC2200HC-C</v>
      </c>
      <c r="C1649" s="51">
        <v>12</v>
      </c>
      <c r="D1649" s="1"/>
      <c r="E1649" s="1" t="str">
        <f>VLOOKUP(INGRESO_MERCADERIA[[#This Row],[CODIGO]],STOCKSANLUIS[],7,FALSE)</f>
        <v>A</v>
      </c>
      <c r="F1649" s="10"/>
    </row>
    <row r="1650" spans="1:6" x14ac:dyDescent="0.25">
      <c r="A1650" s="6" t="s">
        <v>3297</v>
      </c>
      <c r="B1650" t="str">
        <f>VLOOKUP(INGRESO_MERCADERIA[[#This Row],[CODIGO]],STOCKSANLUIS[],2,FALSE)</f>
        <v>CONTROLADOR DE TEMPERATURA FULL GAUGE MT516EL VER 12 - 12/24 V</v>
      </c>
      <c r="C1650" s="51">
        <v>4</v>
      </c>
      <c r="D1650" s="1"/>
      <c r="E1650" s="1" t="str">
        <f>VLOOKUP(INGRESO_MERCADERIA[[#This Row],[CODIGO]],STOCKSANLUIS[],7,FALSE)</f>
        <v>A</v>
      </c>
      <c r="F1650" s="10"/>
    </row>
    <row r="1651" spans="1:6" x14ac:dyDescent="0.25">
      <c r="A1651" s="6" t="s">
        <v>3299</v>
      </c>
      <c r="B1651" t="str">
        <f>VLOOKUP(INGRESO_MERCADERIA[[#This Row],[CODIGO]],STOCKSANLUIS[],2,FALSE)</f>
        <v xml:space="preserve">MODULO EXPANSOR MOD142 - VER.02 - 90-220 VAC - FULL GAUGE </v>
      </c>
      <c r="C1651" s="51">
        <v>0</v>
      </c>
      <c r="D1651" s="1"/>
      <c r="E1651" s="1">
        <f>VLOOKUP(INGRESO_MERCADERIA[[#This Row],[CODIGO]],STOCKSANLUIS[],7,FALSE)</f>
        <v>0</v>
      </c>
      <c r="F1651" s="10"/>
    </row>
    <row r="1652" spans="1:6" x14ac:dyDescent="0.25">
      <c r="A1652" s="6" t="s">
        <v>3301</v>
      </c>
      <c r="B1652" t="str">
        <f>VLOOKUP(INGRESO_MERCADERIA[[#This Row],[CODIGO]],STOCKSANLUIS[],2,FALSE)</f>
        <v>UNID. COND. USMB -2000 ECD - C. BITZER 4NES-20Y - 220-380V/3PH/60HZ - MT (+5°C/-30°C - R404A)</v>
      </c>
      <c r="C1652" s="51">
        <v>0</v>
      </c>
      <c r="D1652" s="1"/>
      <c r="E1652" s="1">
        <f>VLOOKUP(INGRESO_MERCADERIA[[#This Row],[CODIGO]],STOCKSANLUIS[],7,FALSE)</f>
        <v>0</v>
      </c>
      <c r="F1652" s="10"/>
    </row>
    <row r="1653" spans="1:6" x14ac:dyDescent="0.25">
      <c r="A1653" s="6" t="s">
        <v>3303</v>
      </c>
      <c r="B1653" t="str">
        <f>VLOOKUP(INGRESO_MERCADERIA[[#This Row],[CODIGO]],STOCKSANLUIS[],2,FALSE)</f>
        <v>DETECTOR DE FUGAS - HALOGENO - MANUAL - A PILAS -- C/ESTUCHE - NO INC. PILAS EVERWELL</v>
      </c>
      <c r="C1653" s="51">
        <v>1</v>
      </c>
      <c r="D1653" s="1"/>
      <c r="E1653" s="1" t="str">
        <f>VLOOKUP(INGRESO_MERCADERIA[[#This Row],[CODIGO]],STOCKSANLUIS[],7,FALSE)</f>
        <v>A</v>
      </c>
      <c r="F1653" s="10"/>
    </row>
    <row r="1654" spans="1:6" x14ac:dyDescent="0.25">
      <c r="A1654" s="6" t="s">
        <v>3305</v>
      </c>
      <c r="B1654" t="str">
        <f>VLOOKUP(INGRESO_MERCADERIA[[#This Row],[CODIGO]],STOCKSANLUIS[],2,FALSE)</f>
        <v>CORTA TUBO (1/8 HASTA 5/8) - EVERWELL CT-127</v>
      </c>
      <c r="C1654" s="51">
        <v>0</v>
      </c>
      <c r="D1654" s="1"/>
      <c r="E1654" s="1">
        <f>VLOOKUP(INGRESO_MERCADERIA[[#This Row],[CODIGO]],STOCKSANLUIS[],7,FALSE)</f>
        <v>0</v>
      </c>
      <c r="F1654" s="10"/>
    </row>
    <row r="1655" spans="1:6" x14ac:dyDescent="0.25">
      <c r="A1655" s="6" t="s">
        <v>3307</v>
      </c>
      <c r="B1655" t="str">
        <f>VLOOKUP(INGRESO_MERCADERIA[[#This Row],[CODIGO]],STOCKSANLUIS[],2,FALSE)</f>
        <v>CAPACITOR DE 15 MFD X 370  VAC - EVERWELL</v>
      </c>
      <c r="C1655" s="51">
        <v>0</v>
      </c>
      <c r="D1655" s="1"/>
      <c r="E1655" s="1">
        <f>VLOOKUP(INGRESO_MERCADERIA[[#This Row],[CODIGO]],STOCKSANLUIS[],7,FALSE)</f>
        <v>0</v>
      </c>
      <c r="F1655" s="10"/>
    </row>
    <row r="1656" spans="1:6" x14ac:dyDescent="0.25">
      <c r="A1656" s="6" t="s">
        <v>3309</v>
      </c>
      <c r="B1656" t="str">
        <f>VLOOKUP(INGRESO_MERCADERIA[[#This Row],[CODIGO]],STOCKSANLUIS[],2,FALSE)</f>
        <v>JUEGO DE MANGUERAS PARA MANIFOLD DE 60" - ( R-12, R-22, R-500, R-502, R-134A ) - EVERWELL CT-360-RYB</v>
      </c>
      <c r="C1656" s="51">
        <v>5</v>
      </c>
      <c r="D1656" s="1"/>
      <c r="E1656" s="1" t="str">
        <f>VLOOKUP(INGRESO_MERCADERIA[[#This Row],[CODIGO]],STOCKSANLUIS[],7,FALSE)</f>
        <v>A</v>
      </c>
      <c r="F1656" s="10"/>
    </row>
    <row r="1657" spans="1:6" x14ac:dyDescent="0.25">
      <c r="A1657" s="6" t="s">
        <v>3311</v>
      </c>
      <c r="B1657" t="str">
        <f>VLOOKUP(INGRESO_MERCADERIA[[#This Row],[CODIGO]],STOCKSANLUIS[],2,FALSE)</f>
        <v>PRESOSTATO ENCAPSULADO ALTA PRESION ( OPEN 350 PSI CLOSE 250 PSI ) - PH-350250 EVERWELL</v>
      </c>
      <c r="C1657" s="51">
        <v>0</v>
      </c>
      <c r="D1657" s="1"/>
      <c r="E1657" s="1" t="str">
        <f>VLOOKUP(INGRESO_MERCADERIA[[#This Row],[CODIGO]],STOCKSANLUIS[],7,FALSE)</f>
        <v>A</v>
      </c>
      <c r="F1657" s="10"/>
    </row>
    <row r="1658" spans="1:6" x14ac:dyDescent="0.25">
      <c r="A1658" s="6" t="s">
        <v>3313</v>
      </c>
      <c r="B1658" t="str">
        <f>VLOOKUP(INGRESO_MERCADERIA[[#This Row],[CODIGO]],STOCKSANLUIS[],2,FALSE)</f>
        <v xml:space="preserve">TARJETA TERMOSTATO CON DISPLAY - QD-60 - EVERWELL </v>
      </c>
      <c r="C1658" s="51">
        <v>8</v>
      </c>
      <c r="D1658" s="1"/>
      <c r="E1658" s="1" t="str">
        <f>VLOOKUP(INGRESO_MERCADERIA[[#This Row],[CODIGO]],STOCKSANLUIS[],7,FALSE)</f>
        <v>A</v>
      </c>
      <c r="F1658" s="10"/>
    </row>
    <row r="1659" spans="1:6" x14ac:dyDescent="0.25">
      <c r="A1659" s="6" t="s">
        <v>3315</v>
      </c>
      <c r="B1659" t="str">
        <f>VLOOKUP(INGRESO_MERCADERIA[[#This Row],[CODIGO]],STOCKSANLUIS[],2,FALSE)</f>
        <v>ANTORCHA PARA MAP GASS CON AUTOENCENDIDO JH-1S6 EVERWELL</v>
      </c>
      <c r="C1659" s="51">
        <v>0</v>
      </c>
      <c r="D1659" s="1"/>
      <c r="E1659" s="1" t="str">
        <f>VLOOKUP(INGRESO_MERCADERIA[[#This Row],[CODIGO]],STOCKSANLUIS[],7,FALSE)</f>
        <v>A</v>
      </c>
      <c r="F1659" s="10"/>
    </row>
    <row r="1660" spans="1:6" x14ac:dyDescent="0.25">
      <c r="A1660" s="6" t="s">
        <v>3317</v>
      </c>
      <c r="B1660" t="str">
        <f>VLOOKUP(INGRESO_MERCADERIA[[#This Row],[CODIGO]],STOCKSANLUIS[],2,FALSE)</f>
        <v>MANIFOLD PARA R410A, R-22, R404A , R134A - CON MANGUERAS DE 36" - EVERWELL</v>
      </c>
      <c r="C1660" s="51">
        <v>0</v>
      </c>
      <c r="D1660" s="1"/>
      <c r="E1660" s="1">
        <f>VLOOKUP(INGRESO_MERCADERIA[[#This Row],[CODIGO]],STOCKSANLUIS[],7,FALSE)</f>
        <v>0</v>
      </c>
      <c r="F1660" s="10"/>
    </row>
    <row r="1661" spans="1:6" x14ac:dyDescent="0.25">
      <c r="A1661" s="6" t="s">
        <v>3319</v>
      </c>
      <c r="B1661" t="str">
        <f>VLOOKUP(INGRESO_MERCADERIA[[#This Row],[CODIGO]],STOCKSANLUIS[],2,FALSE)</f>
        <v>ANTIVIBRADOR DE 1 3/8 - VE - 138 - EVERWELL</v>
      </c>
      <c r="C1661" s="51">
        <v>0</v>
      </c>
      <c r="D1661" s="1"/>
      <c r="E1661" s="1">
        <f>VLOOKUP(INGRESO_MERCADERIA[[#This Row],[CODIGO]],STOCKSANLUIS[],7,FALSE)</f>
        <v>0</v>
      </c>
      <c r="F1661" s="10"/>
    </row>
    <row r="1662" spans="1:6" x14ac:dyDescent="0.25">
      <c r="A1662" s="6" t="s">
        <v>3321</v>
      </c>
      <c r="B1662" t="str">
        <f>VLOOKUP(INGRESO_MERCADERIA[[#This Row],[CODIGO]],STOCKSANLUIS[],2,FALSE)</f>
        <v>SEPARADOR DE ACEITE DE 1 5/8 - SPLY-569213 - EVERWELL</v>
      </c>
      <c r="C1662" s="51">
        <v>0</v>
      </c>
      <c r="D1662" s="1"/>
      <c r="E1662" s="1" t="str">
        <f>VLOOKUP(INGRESO_MERCADERIA[[#This Row],[CODIGO]],STOCKSANLUIS[],7,FALSE)</f>
        <v>A</v>
      </c>
      <c r="F1662" s="10"/>
    </row>
    <row r="1663" spans="1:6" x14ac:dyDescent="0.25">
      <c r="A1663" s="6" t="s">
        <v>3323</v>
      </c>
      <c r="B1663" t="str">
        <f>VLOOKUP(INGRESO_MERCADERIA[[#This Row],[CODIGO]],STOCKSANLUIS[],2,FALSE)</f>
        <v>ACUMULADOR DE SUCCION DE 1 1/8 - EVERWELL</v>
      </c>
      <c r="C1663" s="51">
        <v>2</v>
      </c>
      <c r="D1663" s="1"/>
      <c r="E1663" s="1" t="str">
        <f>VLOOKUP(INGRESO_MERCADERIA[[#This Row],[CODIGO]],STOCKSANLUIS[],7,FALSE)</f>
        <v>A</v>
      </c>
      <c r="F1663" s="10"/>
    </row>
    <row r="1664" spans="1:6" x14ac:dyDescent="0.25">
      <c r="A1664" s="6" t="s">
        <v>3325</v>
      </c>
      <c r="B1664" t="str">
        <f>VLOOKUP(INGRESO_MERCADERIA[[#This Row],[CODIGO]],STOCKSANLUIS[],2,FALSE)</f>
        <v>EVAPORADOR MIPAL MIBX033 220V/1F/60HZ - BLANCO C/DESHIELO ELÉCTRICO - MXHE03307</v>
      </c>
      <c r="C1664" s="51">
        <v>0</v>
      </c>
      <c r="D1664" s="1"/>
      <c r="E1664" s="1">
        <f>VLOOKUP(INGRESO_MERCADERIA[[#This Row],[CODIGO]],STOCKSANLUIS[],7,FALSE)</f>
        <v>0</v>
      </c>
      <c r="F1664" s="10"/>
    </row>
    <row r="1665" spans="1:6" x14ac:dyDescent="0.25">
      <c r="A1665" s="6" t="s">
        <v>3327</v>
      </c>
      <c r="B1665" t="str">
        <f>VLOOKUP(INGRESO_MERCADERIA[[#This Row],[CODIGO]],STOCKSANLUIS[],2,FALSE)</f>
        <v>EVAPORADOR MIPAL MIBX052 220V/1F/60HZ - BLANCO C/DESHIELO ELÉCTRICO - MXHE05207</v>
      </c>
      <c r="C1665" s="51">
        <v>0</v>
      </c>
      <c r="D1665" s="1"/>
      <c r="E1665" s="1" t="str">
        <f>VLOOKUP(INGRESO_MERCADERIA[[#This Row],[CODIGO]],STOCKSANLUIS[],7,FALSE)</f>
        <v>B</v>
      </c>
      <c r="F1665" s="10"/>
    </row>
    <row r="1666" spans="1:6" x14ac:dyDescent="0.25">
      <c r="A1666" s="6" t="s">
        <v>3329</v>
      </c>
      <c r="B1666" t="str">
        <f>VLOOKUP(INGRESO_MERCADERIA[[#This Row],[CODIGO]],STOCKSANLUIS[],2,FALSE)</f>
        <v>ACUMULADOR DE LINEA DE SUCCION 1-1/8 PULG APSA-5139</v>
      </c>
      <c r="C1666" s="51">
        <v>0</v>
      </c>
      <c r="D1666" s="1"/>
      <c r="E1666" s="1">
        <f>VLOOKUP(INGRESO_MERCADERIA[[#This Row],[CODIGO]],STOCKSANLUIS[],7,FALSE)</f>
        <v>0</v>
      </c>
      <c r="F1666" s="10"/>
    </row>
    <row r="1667" spans="1:6" x14ac:dyDescent="0.25">
      <c r="A1667" s="6" t="s">
        <v>3331</v>
      </c>
      <c r="B1667" t="str">
        <f>VLOOKUP(INGRESO_MERCADERIA[[#This Row],[CODIGO]],STOCKSANLUIS[],2,FALSE)</f>
        <v>MANETA INTERIOR 600 MM 3530-1640/485 SIN TOPE FI02080 - CAFF PPCSC22110</v>
      </c>
      <c r="C1667" s="51">
        <v>0</v>
      </c>
      <c r="D1667" s="1"/>
      <c r="E1667" s="1">
        <f>VLOOKUP(INGRESO_MERCADERIA[[#This Row],[CODIGO]],STOCKSANLUIS[],7,FALSE)</f>
        <v>0</v>
      </c>
      <c r="F1667" s="10"/>
    </row>
    <row r="1668" spans="1:6" x14ac:dyDescent="0.25">
      <c r="A1668" s="6" t="s">
        <v>3333</v>
      </c>
      <c r="B1668" t="str">
        <f>VLOOKUP(INGRESO_MERCADERIA[[#This Row],[CODIGO]],STOCKSANLUIS[],2,FALSE)</f>
        <v>TOPE MANETA INTERIOR 3530/486 - FI02624 - CAFF PPCSC221106</v>
      </c>
      <c r="C1668" s="51">
        <v>0</v>
      </c>
      <c r="D1668" s="1"/>
      <c r="E1668" s="1">
        <f>VLOOKUP(INGRESO_MERCADERIA[[#This Row],[CODIGO]],STOCKSANLUIS[],7,FALSE)</f>
        <v>0</v>
      </c>
      <c r="F1668" s="10"/>
    </row>
    <row r="1669" spans="1:6" x14ac:dyDescent="0.25">
      <c r="A1669" s="6" t="s">
        <v>3335</v>
      </c>
      <c r="B1669" t="str">
        <f>VLOOKUP(INGRESO_MERCADERIA[[#This Row],[CODIGO]],STOCKSANLUIS[],2,FALSE)</f>
        <v>TRANSFORMADOR  FULL GAUGE - FUENTE PSD-350D (AUTOMATICA) - DE  110V/220V A 12 VDC 350 MA</v>
      </c>
      <c r="C1669" s="51">
        <v>9</v>
      </c>
      <c r="D1669" s="1"/>
      <c r="E1669" s="1" t="str">
        <f>VLOOKUP(INGRESO_MERCADERIA[[#This Row],[CODIGO]],STOCKSANLUIS[],7,FALSE)</f>
        <v>A</v>
      </c>
      <c r="F1669" s="10"/>
    </row>
    <row r="1670" spans="1:6" x14ac:dyDescent="0.25">
      <c r="A1670" s="6" t="s">
        <v>3337</v>
      </c>
      <c r="B1670" t="str">
        <f>VLOOKUP(INGRESO_MERCADERIA[[#This Row],[CODIGO]],STOCKSANLUIS[],2,FALSE)</f>
        <v>GAS REFIGERANTE R22 -13.60 KG ICELOONG</v>
      </c>
      <c r="C1670" s="51">
        <v>0</v>
      </c>
      <c r="D1670" s="1"/>
      <c r="E1670" s="1" t="str">
        <f>VLOOKUP(INGRESO_MERCADERIA[[#This Row],[CODIGO]],STOCKSANLUIS[],7,FALSE)</f>
        <v>B</v>
      </c>
      <c r="F1670" s="10"/>
    </row>
    <row r="1671" spans="1:6" x14ac:dyDescent="0.25">
      <c r="A1671" s="6" t="s">
        <v>3339</v>
      </c>
      <c r="B1671" t="str">
        <f>VLOOKUP(INGRESO_MERCADERIA[[#This Row],[CODIGO]],STOCKSANLUIS[],2,FALSE)</f>
        <v>GAS REFRIGERANTE R134 - 13.6KG ICELOONG</v>
      </c>
      <c r="C1671" s="51">
        <v>9</v>
      </c>
      <c r="D1671" s="1"/>
      <c r="E1671" s="1" t="str">
        <f>VLOOKUP(INGRESO_MERCADERIA[[#This Row],[CODIGO]],STOCKSANLUIS[],7,FALSE)</f>
        <v>C</v>
      </c>
      <c r="F1671" s="10"/>
    </row>
    <row r="1672" spans="1:6" x14ac:dyDescent="0.25">
      <c r="A1672" s="6" t="s">
        <v>3341</v>
      </c>
      <c r="B1672" t="str">
        <f>VLOOKUP(INGRESO_MERCADERIA[[#This Row],[CODIGO]],STOCKSANLUIS[],2,FALSE)</f>
        <v>GAS REFRIGERANTE R404A -10.90KG ICELOONG</v>
      </c>
      <c r="C1672" s="51">
        <v>12</v>
      </c>
      <c r="D1672" s="1"/>
      <c r="E1672" s="1" t="str">
        <f>VLOOKUP(INGRESO_MERCADERIA[[#This Row],[CODIGO]],STOCKSANLUIS[],7,FALSE)</f>
        <v>C</v>
      </c>
      <c r="F1672" s="10"/>
    </row>
    <row r="1673" spans="1:6" x14ac:dyDescent="0.25">
      <c r="A1673" s="6" t="s">
        <v>3343</v>
      </c>
      <c r="B1673" t="str">
        <f>VLOOKUP(INGRESO_MERCADERIA[[#This Row],[CODIGO]],STOCKSANLUIS[],2,FALSE)</f>
        <v>GAS REFRIGERANTE R410A -11.30KG ICELOONG</v>
      </c>
      <c r="C1673" s="51">
        <v>13</v>
      </c>
      <c r="D1673" s="1"/>
      <c r="E1673" s="1" t="str">
        <f>VLOOKUP(INGRESO_MERCADERIA[[#This Row],[CODIGO]],STOCKSANLUIS[],7,FALSE)</f>
        <v>C</v>
      </c>
      <c r="F1673" s="10"/>
    </row>
    <row r="1674" spans="1:6" x14ac:dyDescent="0.25">
      <c r="A1674" s="6" t="s">
        <v>3345</v>
      </c>
      <c r="B1674" t="str">
        <f>VLOOKUP(INGRESO_MERCADERIA[[#This Row],[CODIGO]],STOCKSANLUIS[],2,FALSE)</f>
        <v>GAS REFRIGERANTE R407C -11.3KG ICELOONG</v>
      </c>
      <c r="C1674" s="51">
        <v>0</v>
      </c>
      <c r="D1674" s="1"/>
      <c r="E1674" s="1" t="str">
        <f>VLOOKUP(INGRESO_MERCADERIA[[#This Row],[CODIGO]],STOCKSANLUIS[],7,FALSE)</f>
        <v>B</v>
      </c>
      <c r="F1674" s="10"/>
    </row>
    <row r="1675" spans="1:6" x14ac:dyDescent="0.25">
      <c r="A1675" s="6" t="s">
        <v>3347</v>
      </c>
      <c r="B1675" t="str">
        <f>VLOOKUP(INGRESO_MERCADERIA[[#This Row],[CODIGO]],STOCKSANLUIS[],2,FALSE)</f>
        <v>GAS REFRIGERANTE R507 -11.3KG ICELOONG</v>
      </c>
      <c r="C1675" s="51">
        <v>20</v>
      </c>
      <c r="D1675" s="1"/>
      <c r="E1675" s="1" t="str">
        <f>VLOOKUP(INGRESO_MERCADERIA[[#This Row],[CODIGO]],STOCKSANLUIS[],7,FALSE)</f>
        <v>C</v>
      </c>
      <c r="F1675" s="10"/>
    </row>
    <row r="1676" spans="1:6" x14ac:dyDescent="0.25">
      <c r="A1676" s="6" t="s">
        <v>3349</v>
      </c>
      <c r="B1676" t="str">
        <f>VLOOKUP(INGRESO_MERCADERIA[[#This Row],[CODIGO]],STOCKSANLUIS[],2,FALSE)</f>
        <v>CAPACITOR DE 35 MFD X 370 VAC - 35X370 - EVERWELL</v>
      </c>
      <c r="C1676" s="51">
        <v>10</v>
      </c>
      <c r="D1676" s="1"/>
      <c r="E1676" s="1" t="str">
        <f>VLOOKUP(INGRESO_MERCADERIA[[#This Row],[CODIGO]],STOCKSANLUIS[],7,FALSE)</f>
        <v>A</v>
      </c>
      <c r="F1676" s="10"/>
    </row>
    <row r="1677" spans="1:6" x14ac:dyDescent="0.25">
      <c r="A1677" s="6" t="s">
        <v>3351</v>
      </c>
      <c r="B1677" t="str">
        <f>VLOOKUP(INGRESO_MERCADERIA[[#This Row],[CODIGO]],STOCKSANLUIS[],2,FALSE)</f>
        <v>VÁLVULA DE ACCESO CON CIERRE PARA EQUIPO DE A/A 3/8</v>
      </c>
      <c r="C1677" s="51">
        <v>1</v>
      </c>
      <c r="D1677" s="1"/>
      <c r="E1677" s="1" t="str">
        <f>VLOOKUP(INGRESO_MERCADERIA[[#This Row],[CODIGO]],STOCKSANLUIS[],7,FALSE)</f>
        <v>A</v>
      </c>
      <c r="F1677" s="10"/>
    </row>
    <row r="1678" spans="1:6" x14ac:dyDescent="0.25">
      <c r="A1678" s="6" t="s">
        <v>3353</v>
      </c>
      <c r="B1678" t="str">
        <f>VLOOKUP(INGRESO_MERCADERIA[[#This Row],[CODIGO]],STOCKSANLUIS[],2,FALSE)</f>
        <v>CONTROLADOR DE TEMPERATURA DIGITAL MICROSOL II E PLUS PARA CALEFACCIÓN SOLAR - VER.08 - 115/220 VAC - FULL GAUGE</v>
      </c>
      <c r="C1678" s="51">
        <v>0</v>
      </c>
      <c r="D1678" s="1"/>
      <c r="E1678" s="1" t="str">
        <f>VLOOKUP(INGRESO_MERCADERIA[[#This Row],[CODIGO]],STOCKSANLUIS[],7,FALSE)</f>
        <v>C</v>
      </c>
      <c r="F1678" s="10"/>
    </row>
    <row r="1679" spans="1:6" x14ac:dyDescent="0.25">
      <c r="A1679" s="6" t="s">
        <v>3355</v>
      </c>
      <c r="B1679" t="str">
        <f>VLOOKUP(INGRESO_MERCADERIA[[#This Row],[CODIGO]],STOCKSANLUIS[],2,FALSE)</f>
        <v>VALV SOLENOIDE EVR25 N/C 1 1/8 SOLD 032L2201 DANFOSS</v>
      </c>
      <c r="C1679" s="51">
        <v>0</v>
      </c>
      <c r="D1679" s="1"/>
      <c r="E1679" s="1">
        <f>VLOOKUP(INGRESO_MERCADERIA[[#This Row],[CODIGO]],STOCKSANLUIS[],7,FALSE)</f>
        <v>0</v>
      </c>
      <c r="F1679" s="10"/>
    </row>
    <row r="1680" spans="1:6" x14ac:dyDescent="0.25">
      <c r="A1680" s="6" t="s">
        <v>3357</v>
      </c>
      <c r="B1680" t="str">
        <f>VLOOKUP(INGRESO_MERCADERIA[[#This Row],[CODIGO]],STOCKSANLUIS[],2,FALSE)</f>
        <v>COND / EVAP. PARED 12KBTU 220V/1F R410A F/S ON/OFF 10SEER, YORK YHFE12YJMAXAO-X / YHFE12XJMAXA-RX</v>
      </c>
      <c r="C1680" s="51">
        <v>0</v>
      </c>
      <c r="D1680" s="1"/>
      <c r="E1680" s="1">
        <f>VLOOKUP(INGRESO_MERCADERIA[[#This Row],[CODIGO]],STOCKSANLUIS[],7,FALSE)</f>
        <v>0</v>
      </c>
      <c r="F1680" s="10"/>
    </row>
    <row r="1681" spans="1:6" x14ac:dyDescent="0.25">
      <c r="A1681" s="6" t="s">
        <v>3359</v>
      </c>
      <c r="B1681" t="str">
        <f>VLOOKUP(INGRESO_MERCADERIA[[#This Row],[CODIGO]],STOCKSANLUIS[],2,FALSE)</f>
        <v>EVAP. PARED 12KBTU 220V/1F F/S R410A ON/OFF, YORK</v>
      </c>
      <c r="C1681" s="51">
        <v>0</v>
      </c>
      <c r="D1681" s="1"/>
      <c r="E1681" s="1">
        <f>VLOOKUP(INGRESO_MERCADERIA[[#This Row],[CODIGO]],STOCKSANLUIS[],7,FALSE)</f>
        <v>0</v>
      </c>
      <c r="F1681" s="10"/>
    </row>
    <row r="1682" spans="1:6" x14ac:dyDescent="0.25">
      <c r="A1682" s="6" t="s">
        <v>3361</v>
      </c>
      <c r="B1682" t="str">
        <f>VLOOKUP(INGRESO_MERCADERIA[[#This Row],[CODIGO]],STOCKSANLUIS[],2,FALSE)</f>
        <v>COMPRESOR SCROLL YH89A3-100 -- 36000 BTU - 3HP - 220V/1PH/60HZ - R22 - INVOTECH</v>
      </c>
      <c r="C1682" s="51">
        <v>0</v>
      </c>
      <c r="D1682" s="1"/>
      <c r="E1682" s="1">
        <f>VLOOKUP(INGRESO_MERCADERIA[[#This Row],[CODIGO]],STOCKSANLUIS[],7,FALSE)</f>
        <v>0</v>
      </c>
      <c r="F1682" s="10"/>
    </row>
    <row r="1683" spans="1:6" x14ac:dyDescent="0.25">
      <c r="A1683" s="6" t="s">
        <v>3363</v>
      </c>
      <c r="B1683" t="str">
        <f>VLOOKUP(INGRESO_MERCADERIA[[#This Row],[CODIGO]],STOCKSANLUIS[],2,FALSE)</f>
        <v>COMPRESOR SCROLL YH150C7-100 -- 60000 BTU - 5HP - 220V/3PH/60HZ - R410A - INVOTECH</v>
      </c>
      <c r="C1683" s="51">
        <v>0</v>
      </c>
      <c r="D1683" s="1"/>
      <c r="E1683" s="1" t="str">
        <f>VLOOKUP(INGRESO_MERCADERIA[[#This Row],[CODIGO]],STOCKSANLUIS[],7,FALSE)</f>
        <v>B</v>
      </c>
      <c r="F1683" s="10"/>
    </row>
    <row r="1684" spans="1:6" x14ac:dyDescent="0.25">
      <c r="A1684" s="6" t="s">
        <v>3365</v>
      </c>
      <c r="B1684" t="str">
        <f>VLOOKUP(INGRESO_MERCADERIA[[#This Row],[CODIGO]],STOCKSANLUIS[],2,FALSE)</f>
        <v>MOTOVENTILADOR 1/6-1/3HP 220V/1PH/60HZ - A/C CONDENSER FAN MOTOR RS5462 ROSTOCK EVERWELL</v>
      </c>
      <c r="C1684" s="51">
        <v>2</v>
      </c>
      <c r="D1684" s="1"/>
      <c r="E1684" s="1" t="str">
        <f>VLOOKUP(INGRESO_MERCADERIA[[#This Row],[CODIGO]],STOCKSANLUIS[],7,FALSE)</f>
        <v>A</v>
      </c>
      <c r="F1684" s="10"/>
    </row>
    <row r="1685" spans="1:6" x14ac:dyDescent="0.25">
      <c r="A1685" s="6" t="s">
        <v>3367</v>
      </c>
      <c r="B1685" t="str">
        <f>VLOOKUP(INGRESO_MERCADERIA[[#This Row],[CODIGO]],STOCKSANLUIS[],2,FALSE)</f>
        <v>KIT DE HERRAMIENTAS - 3/16", 1/4", 5/16", 3/8", 7/16", 1/2", 5/8"- CT-195A EVERWELL</v>
      </c>
      <c r="C1685" s="51">
        <v>0</v>
      </c>
      <c r="D1685" s="1"/>
      <c r="E1685" s="1">
        <f>VLOOKUP(INGRESO_MERCADERIA[[#This Row],[CODIGO]],STOCKSANLUIS[],7,FALSE)</f>
        <v>0</v>
      </c>
      <c r="F1685" s="10"/>
    </row>
    <row r="1686" spans="1:6" x14ac:dyDescent="0.25">
      <c r="A1686" s="6" t="s">
        <v>3369</v>
      </c>
      <c r="B1686" t="str">
        <f>VLOOKUP(INGRESO_MERCADERIA[[#This Row],[CODIGO]],STOCKSANLUIS[],2,FALSE)</f>
        <v>CORTINA DE AIRE INDUSTRIAL KOOL KG 2000 A - 220V/1PH/60HZ</v>
      </c>
      <c r="C1686" s="51">
        <v>0</v>
      </c>
      <c r="D1686" s="1"/>
      <c r="E1686" s="1">
        <f>VLOOKUP(INGRESO_MERCADERIA[[#This Row],[CODIGO]],STOCKSANLUIS[],7,FALSE)</f>
        <v>0</v>
      </c>
      <c r="F1686" s="10"/>
    </row>
    <row r="1687" spans="1:6" x14ac:dyDescent="0.25">
      <c r="A1687" s="6" t="s">
        <v>3371</v>
      </c>
      <c r="B1687" t="str">
        <f>VLOOKUP(INGRESO_MERCADERIA[[#This Row],[CODIGO]],STOCKSANLUIS[],2,FALSE)</f>
        <v>CONECTOR SCH-1/4 CONECCION RAPIDA P ALTA R-134A - QQC-134H - QUALITY</v>
      </c>
      <c r="C1687" s="51">
        <v>0</v>
      </c>
      <c r="D1687" s="1"/>
      <c r="E1687" s="1">
        <f>VLOOKUP(INGRESO_MERCADERIA[[#This Row],[CODIGO]],STOCKSANLUIS[],7,FALSE)</f>
        <v>0</v>
      </c>
      <c r="F1687" s="10"/>
    </row>
    <row r="1688" spans="1:6" x14ac:dyDescent="0.25">
      <c r="A1688" s="6" t="s">
        <v>3373</v>
      </c>
      <c r="B1688" t="str">
        <f>VLOOKUP(INGRESO_MERCADERIA[[#This Row],[CODIGO]],STOCKSANLUIS[],2,FALSE)</f>
        <v>CONECTOR SCL -1/4 CONECCION RAPIDA P BAJA R-134A - QQC-134L - QUALITY</v>
      </c>
      <c r="C1688" s="51">
        <v>0</v>
      </c>
      <c r="D1688" s="1"/>
      <c r="E1688" s="1">
        <f>VLOOKUP(INGRESO_MERCADERIA[[#This Row],[CODIGO]],STOCKSANLUIS[],7,FALSE)</f>
        <v>0</v>
      </c>
      <c r="F1688" s="10"/>
    </row>
    <row r="1689" spans="1:6" x14ac:dyDescent="0.25">
      <c r="A1689" s="6" t="s">
        <v>3375</v>
      </c>
      <c r="B1689" t="str">
        <f>VLOOKUP(INGRESO_MERCADERIA[[#This Row],[CODIGO]],STOCKSANLUIS[],2,FALSE)</f>
        <v>CINTA DE PVC PARA MINI-SPLITS 60MMX15MX2MM - QTW-615 QUALITY</v>
      </c>
      <c r="C1689" s="51">
        <v>0</v>
      </c>
      <c r="D1689" s="1"/>
      <c r="E1689" s="1">
        <f>VLOOKUP(INGRESO_MERCADERIA[[#This Row],[CODIGO]],STOCKSANLUIS[],7,FALSE)</f>
        <v>0</v>
      </c>
      <c r="F1689" s="10"/>
    </row>
    <row r="1690" spans="1:6" x14ac:dyDescent="0.25">
      <c r="A1690" s="6" t="s">
        <v>3377</v>
      </c>
      <c r="B1690" t="str">
        <f>VLOOKUP(INGRESO_MERCADERIA[[#This Row],[CODIGO]],STOCKSANLUIS[],2,FALSE)</f>
        <v>PULVERIZADOR PARA LIMPIEZA QPS-2 - QUALITY</v>
      </c>
      <c r="C1690" s="51">
        <v>1</v>
      </c>
      <c r="D1690" s="1"/>
      <c r="E1690" s="1" t="str">
        <f>VLOOKUP(INGRESO_MERCADERIA[[#This Row],[CODIGO]],STOCKSANLUIS[],7,FALSE)</f>
        <v>A</v>
      </c>
      <c r="F1690" s="10"/>
    </row>
    <row r="1691" spans="1:6" x14ac:dyDescent="0.25">
      <c r="A1691" s="6" t="s">
        <v>3379</v>
      </c>
      <c r="B1691" t="str">
        <f>VLOOKUP(INGRESO_MERCADERIA[[#This Row],[CODIGO]],STOCKSANLUIS[],2,FALSE)</f>
        <v>DOBLADOR DE TUBO TIPO RESORTE QBS-076 QUALITY</v>
      </c>
      <c r="C1691" s="51">
        <v>0</v>
      </c>
      <c r="D1691" s="1"/>
      <c r="E1691" s="1">
        <f>VLOOKUP(INGRESO_MERCADERIA[[#This Row],[CODIGO]],STOCKSANLUIS[],7,FALSE)</f>
        <v>0</v>
      </c>
      <c r="F1691" s="10"/>
    </row>
    <row r="1692" spans="1:6" x14ac:dyDescent="0.25">
      <c r="A1692" s="6" t="s">
        <v>3381</v>
      </c>
      <c r="B1692" t="str">
        <f>VLOOKUP(INGRESO_MERCADERIA[[#This Row],[CODIGO]],STOCKSANLUIS[],2,FALSE)</f>
        <v>PORTA FILTRO CERAMICO DE 7/8" - 1 NÚCLEO - QDC-78 - QUALITY</v>
      </c>
      <c r="C1692" s="51">
        <v>0</v>
      </c>
      <c r="D1692" s="1"/>
      <c r="E1692" s="1" t="str">
        <f>VLOOKUP(INGRESO_MERCADERIA[[#This Row],[CODIGO]],STOCKSANLUIS[],7,FALSE)</f>
        <v>A</v>
      </c>
      <c r="F1692" s="10"/>
    </row>
    <row r="1693" spans="1:6" x14ac:dyDescent="0.25">
      <c r="A1693" s="6" t="s">
        <v>3383</v>
      </c>
      <c r="B1693" t="str">
        <f>VLOOKUP(INGRESO_MERCADERIA[[#This Row],[CODIGO]],STOCKSANLUIS[],2,FALSE)</f>
        <v>PORTA FILTRO CERAMICO DE 1 3/8" - 1 NÚCLEO - QDC-138 - QUALITY</v>
      </c>
      <c r="C1693" s="51">
        <v>0</v>
      </c>
      <c r="D1693" s="1"/>
      <c r="E1693" s="1">
        <f>VLOOKUP(INGRESO_MERCADERIA[[#This Row],[CODIGO]],STOCKSANLUIS[],7,FALSE)</f>
        <v>0</v>
      </c>
      <c r="F1693" s="10"/>
    </row>
    <row r="1694" spans="1:6" x14ac:dyDescent="0.25">
      <c r="A1694" s="6" t="s">
        <v>3384</v>
      </c>
      <c r="B1694" t="str">
        <f>VLOOKUP(INGRESO_MERCADERIA[[#This Row],[CODIGO]],STOCKSANLUIS[],2,FALSE)</f>
        <v>PORTA FILTRO CERAMICO DE 1 5/8" - 1 NÚCLEO - QDC-158 - QUALITY</v>
      </c>
      <c r="C1694" s="51">
        <v>0</v>
      </c>
      <c r="D1694" s="1"/>
      <c r="E1694" s="1">
        <f>VLOOKUP(INGRESO_MERCADERIA[[#This Row],[CODIGO]],STOCKSANLUIS[],7,FALSE)</f>
        <v>0</v>
      </c>
      <c r="F1694" s="10"/>
    </row>
    <row r="1695" spans="1:6" x14ac:dyDescent="0.25">
      <c r="A1695" s="6" t="s">
        <v>3386</v>
      </c>
      <c r="B1695" t="str">
        <f>VLOOKUP(INGRESO_MERCADERIA[[#This Row],[CODIGO]],STOCKSANLUIS[],2,FALSE)</f>
        <v>ACUMULADOR DE SUCCIÓN  QSA-158  1 5/8   QUALITY</v>
      </c>
      <c r="C1695" s="51">
        <v>0</v>
      </c>
      <c r="D1695" s="1"/>
      <c r="E1695" s="1">
        <f>VLOOKUP(INGRESO_MERCADERIA[[#This Row],[CODIGO]],STOCKSANLUIS[],7,FALSE)</f>
        <v>0</v>
      </c>
      <c r="F1695" s="10"/>
    </row>
    <row r="1696" spans="1:6" x14ac:dyDescent="0.25">
      <c r="A1696" s="6" t="s">
        <v>3388</v>
      </c>
      <c r="B1696" t="str">
        <f>VLOOKUP(INGRESO_MERCADERIA[[#This Row],[CODIGO]],STOCKSANLUIS[],2,FALSE)</f>
        <v>UNID. COND. OP-HJZ028D20V - COMPR. MTZ28 - 2.5HP - 380V/3PH/60HZ - R404/R507/R134A/R407C</v>
      </c>
      <c r="C1696" s="51">
        <v>0</v>
      </c>
      <c r="D1696" s="1"/>
      <c r="E1696" s="1">
        <f>VLOOKUP(INGRESO_MERCADERIA[[#This Row],[CODIGO]],STOCKSANLUIS[],7,FALSE)</f>
        <v>0</v>
      </c>
      <c r="F1696" s="10"/>
    </row>
    <row r="1697" spans="1:6" x14ac:dyDescent="0.25">
      <c r="A1697" s="6" t="s">
        <v>3390</v>
      </c>
      <c r="B1697" t="str">
        <f>VLOOKUP(INGRESO_MERCADERIA[[#This Row],[CODIGO]],STOCKSANLUIS[],2,FALSE)</f>
        <v>MANETA EXTERIOR 9530 80-115 MM CON TOPE - CAFF</v>
      </c>
      <c r="C1697" s="51">
        <v>0</v>
      </c>
      <c r="D1697" s="1"/>
      <c r="E1697" s="1">
        <f>VLOOKUP(INGRESO_MERCADERIA[[#This Row],[CODIGO]],STOCKSANLUIS[],7,FALSE)</f>
        <v>0</v>
      </c>
      <c r="F1697" s="10"/>
    </row>
    <row r="1698" spans="1:6" x14ac:dyDescent="0.25">
      <c r="A1698" s="6" t="s">
        <v>3392</v>
      </c>
      <c r="B1698" t="str">
        <f>VLOOKUP(INGRESO_MERCADERIA[[#This Row],[CODIGO]],STOCKSANLUIS[],2,FALSE)</f>
        <v>HEICE DE PLASTICO 10 WATTS</v>
      </c>
      <c r="C1698" s="51">
        <v>0</v>
      </c>
      <c r="D1698" s="1"/>
      <c r="E1698" s="1">
        <f>VLOOKUP(INGRESO_MERCADERIA[[#This Row],[CODIGO]],STOCKSANLUIS[],7,FALSE)</f>
        <v>0</v>
      </c>
      <c r="F1698" s="10"/>
    </row>
    <row r="1699" spans="1:6" x14ac:dyDescent="0.25">
      <c r="A1699" s="6" t="s">
        <v>3394</v>
      </c>
      <c r="B1699" t="str">
        <f>VLOOKUP(INGRESO_MERCADERIA[[#This Row],[CODIGO]],STOCKSANLUIS[],2,FALSE)</f>
        <v>COMPRESOR FRACCIONARIO 1HP MS26FG R404A 123B2194  DANFOSS</v>
      </c>
      <c r="C1699" s="51">
        <v>0</v>
      </c>
      <c r="D1699" s="1"/>
      <c r="E1699" s="1">
        <f>VLOOKUP(INGRESO_MERCADERIA[[#This Row],[CODIGO]],STOCKSANLUIS[],7,FALSE)</f>
        <v>0</v>
      </c>
      <c r="F1699" s="10"/>
    </row>
    <row r="1700" spans="1:6" x14ac:dyDescent="0.25">
      <c r="A1700" s="6" t="s">
        <v>3396</v>
      </c>
      <c r="B1700" t="str">
        <f>VLOOKUP(INGRESO_MERCADERIA[[#This Row],[CODIGO]],STOCKSANLUIS[],2,FALSE)</f>
        <v>COMPRESOR SCROLL TECH 38000 BTU HRM038U 220V/1PH/60HZ R22 120U0931 DANFOSS</v>
      </c>
      <c r="C1700" s="51">
        <v>0</v>
      </c>
      <c r="D1700" s="1"/>
      <c r="E1700" s="1">
        <f>VLOOKUP(INGRESO_MERCADERIA[[#This Row],[CODIGO]],STOCKSANLUIS[],7,FALSE)</f>
        <v>0</v>
      </c>
      <c r="F1700" s="10"/>
    </row>
    <row r="1701" spans="1:6" x14ac:dyDescent="0.25">
      <c r="A1701" s="6" t="s">
        <v>3398</v>
      </c>
      <c r="B1701" t="str">
        <f>VLOOKUP(INGRESO_MERCADERIA[[#This Row],[CODIGO]],STOCKSANLUIS[],2,FALSE)</f>
        <v xml:space="preserve">KIT COMPLETO AHC-80  </v>
      </c>
      <c r="C1701" s="51">
        <v>0</v>
      </c>
      <c r="D1701" s="1"/>
      <c r="E1701" s="1">
        <f>VLOOKUP(INGRESO_MERCADERIA[[#This Row],[CODIGO]],STOCKSANLUIS[],7,FALSE)</f>
        <v>0</v>
      </c>
      <c r="F1701" s="10"/>
    </row>
    <row r="1702" spans="1:6" x14ac:dyDescent="0.25">
      <c r="A1702" s="6" t="s">
        <v>3400</v>
      </c>
      <c r="B1702" t="str">
        <f>VLOOKUP(INGRESO_MERCADERIA[[#This Row],[CODIGO]],STOCKSANLUIS[],2,FALSE)</f>
        <v>COMPRESOR DORIN H300CC (220V/3PH/60HZ)</v>
      </c>
      <c r="C1702" s="51">
        <v>0</v>
      </c>
      <c r="D1702" s="1"/>
      <c r="E1702" s="1">
        <f>VLOOKUP(INGRESO_MERCADERIA[[#This Row],[CODIGO]],STOCKSANLUIS[],7,FALSE)</f>
        <v>0</v>
      </c>
      <c r="F1702" s="10"/>
    </row>
    <row r="1703" spans="1:6" x14ac:dyDescent="0.25">
      <c r="A1703" s="6" t="s">
        <v>3402</v>
      </c>
      <c r="B1703" t="str">
        <f>VLOOKUP(INGRESO_MERCADERIA[[#This Row],[CODIGO]],STOCKSANLUIS[],2,FALSE)</f>
        <v>CONTROL DE BULBO REMOTO 1 ETAPA, CAPILAR 6 FT (UNIDADES EN °C) A19ABA-50C - PENN</v>
      </c>
      <c r="C1703" s="51">
        <v>0</v>
      </c>
      <c r="D1703" s="1"/>
      <c r="E1703" s="1">
        <f>VLOOKUP(INGRESO_MERCADERIA[[#This Row],[CODIGO]],STOCKSANLUIS[],7,FALSE)</f>
        <v>0</v>
      </c>
      <c r="F1703" s="10"/>
    </row>
    <row r="1704" spans="1:6" x14ac:dyDescent="0.25">
      <c r="A1704" s="6" t="s">
        <v>3404</v>
      </c>
      <c r="B1704" t="str">
        <f>VLOOKUP(INGRESO_MERCADERIA[[#This Row],[CODIGO]],STOCKSANLUIS[],2,FALSE)</f>
        <v xml:space="preserve">KIT CONTROLADOR DE VÁLVULA EXPANSIÓN ELECTRÓNICA VX1025E PLUS - VER.01 - 100-220 VAC (12 VDC) - FULL GAUGE </v>
      </c>
      <c r="C1704" s="51">
        <v>1</v>
      </c>
      <c r="D1704" s="1"/>
      <c r="E1704" s="1" t="str">
        <f>VLOOKUP(INGRESO_MERCADERIA[[#This Row],[CODIGO]],STOCKSANLUIS[],7,FALSE)</f>
        <v>A</v>
      </c>
      <c r="F1704" s="10"/>
    </row>
    <row r="1705" spans="1:6" x14ac:dyDescent="0.25">
      <c r="A1705" s="6" t="s">
        <v>3406</v>
      </c>
      <c r="B1705" t="str">
        <f>VLOOKUP(INGRESO_MERCADERIA[[#This Row],[CODIGO]],STOCKSANLUIS[],2,FALSE)</f>
        <v>SOLDADURA DE PLATA HARRIS AL 45%</v>
      </c>
      <c r="C1705" s="51">
        <v>46</v>
      </c>
      <c r="D1705" s="1"/>
      <c r="E1705" s="1" t="str">
        <f>VLOOKUP(INGRESO_MERCADERIA[[#This Row],[CODIGO]],STOCKSANLUIS[],7,FALSE)</f>
        <v>C</v>
      </c>
      <c r="F1705" s="10"/>
    </row>
    <row r="1706" spans="1:6" x14ac:dyDescent="0.25">
      <c r="A1706" s="6" t="s">
        <v>3408</v>
      </c>
      <c r="B1706" t="str">
        <f>VLOOKUP(INGRESO_MERCADERIA[[#This Row],[CODIGO]],STOCKSANLUIS[],2,FALSE)</f>
        <v>CONTROLADOR PARA EXHIBIDORES DCORE+ECO 85-240VAC FULL GAUGE</v>
      </c>
      <c r="C1706" s="51">
        <v>1</v>
      </c>
      <c r="D1706" s="1"/>
      <c r="E1706" s="1" t="str">
        <f>VLOOKUP(INGRESO_MERCADERIA[[#This Row],[CODIGO]],STOCKSANLUIS[],7,FALSE)</f>
        <v>A</v>
      </c>
      <c r="F1706" s="10"/>
    </row>
    <row r="1707" spans="1:6" x14ac:dyDescent="0.25">
      <c r="A1707" s="6" t="s">
        <v>3410</v>
      </c>
      <c r="B1707" t="str">
        <f>VLOOKUP(INGRESO_MERCADERIA[[#This Row],[CODIGO]],STOCKSANLUIS[],2,FALSE)</f>
        <v>SOLDADURA DE ALUMINIO ALUXCOR 4047</v>
      </c>
      <c r="C1707" s="51">
        <v>245</v>
      </c>
      <c r="D1707" s="1"/>
      <c r="E1707" s="1" t="str">
        <f>VLOOKUP(INGRESO_MERCADERIA[[#This Row],[CODIGO]],STOCKSANLUIS[],7,FALSE)</f>
        <v>C</v>
      </c>
      <c r="F1707" s="10"/>
    </row>
    <row r="1708" spans="1:6" x14ac:dyDescent="0.25">
      <c r="A1708" s="6" t="s">
        <v>3412</v>
      </c>
      <c r="B1708" t="str">
        <f>VLOOKUP(INGRESO_MERCADERIA[[#This Row],[CODIGO]],STOCKSANLUIS[],2,FALSE)</f>
        <v>ANTORCHA CON AUTO ENCENDIDO QTX-22E - QUALITY</v>
      </c>
      <c r="C1708" s="51">
        <v>0</v>
      </c>
      <c r="D1708" s="1"/>
      <c r="E1708" s="1">
        <f>VLOOKUP(INGRESO_MERCADERIA[[#This Row],[CODIGO]],STOCKSANLUIS[],7,FALSE)</f>
        <v>0</v>
      </c>
      <c r="F1708" s="10"/>
    </row>
    <row r="1709" spans="1:6" x14ac:dyDescent="0.25">
      <c r="A1709" s="6" t="s">
        <v>3414</v>
      </c>
      <c r="B1709" t="str">
        <f>VLOOKUP(INGRESO_MERCADERIA[[#This Row],[CODIGO]],STOCKSANLUIS[],2,FALSE)</f>
        <v>COMPRESOR SCROLL CSBP170H36A - 60000BTU - R410 220V/3PH/60HZ - PANASONIC</v>
      </c>
      <c r="C1709" s="51">
        <v>0</v>
      </c>
      <c r="D1709" s="1"/>
      <c r="E1709" s="1">
        <f>VLOOKUP(INGRESO_MERCADERIA[[#This Row],[CODIGO]],STOCKSANLUIS[],7,FALSE)</f>
        <v>0</v>
      </c>
      <c r="F1709" s="10"/>
    </row>
    <row r="1710" spans="1:6" x14ac:dyDescent="0.25">
      <c r="A1710" s="6" t="s">
        <v>3416</v>
      </c>
      <c r="B1710" t="str">
        <f>VLOOKUP(INGRESO_MERCADERIA[[#This Row],[CODIGO]],STOCKSANLUIS[],2,FALSE)</f>
        <v>VÁLVULA DE EXPANSIÓN ELECTRÓNICA SB114 1.4 MM - FULL GAUGE (SIN KIT CONTROLADOR VX-1025)</v>
      </c>
      <c r="C1710" s="51">
        <v>1</v>
      </c>
      <c r="D1710" s="1"/>
      <c r="E1710" s="1" t="str">
        <f>VLOOKUP(INGRESO_MERCADERIA[[#This Row],[CODIGO]],STOCKSANLUIS[],7,FALSE)</f>
        <v>A</v>
      </c>
      <c r="F1710" s="10"/>
    </row>
    <row r="1711" spans="1:6" x14ac:dyDescent="0.25">
      <c r="A1711" s="6" t="s">
        <v>3418</v>
      </c>
      <c r="B1711" t="str">
        <f>VLOOKUP(INGRESO_MERCADERIA[[#This Row],[CODIGO]],STOCKSANLUIS[],2,FALSE)</f>
        <v>VÁLVULA DE EXPANSIÓN ELECTRÓNICA SB118 1.8 MM - FULL GAUGE (SIN KIT CONTROLADOR VX-1025)</v>
      </c>
      <c r="C1711" s="51">
        <v>0</v>
      </c>
      <c r="D1711" s="1"/>
      <c r="E1711" s="1" t="str">
        <f>VLOOKUP(INGRESO_MERCADERIA[[#This Row],[CODIGO]],STOCKSANLUIS[],7,FALSE)</f>
        <v>A</v>
      </c>
      <c r="F1711" s="10"/>
    </row>
    <row r="1712" spans="1:6" x14ac:dyDescent="0.25">
      <c r="A1712" s="6" t="s">
        <v>3420</v>
      </c>
      <c r="B1712" t="str">
        <f>VLOOKUP(INGRESO_MERCADERIA[[#This Row],[CODIGO]],STOCKSANLUIS[],2,FALSE)</f>
        <v>VÁLVULA DE EXPANSIÓN ELECTRÓNICA SB124 2.4 MM - FULL GAUGE (SIN KIT CONTROLADOR VX-1025)</v>
      </c>
      <c r="C1712" s="51">
        <v>2</v>
      </c>
      <c r="D1712" s="1"/>
      <c r="E1712" s="1" t="str">
        <f>VLOOKUP(INGRESO_MERCADERIA[[#This Row],[CODIGO]],STOCKSANLUIS[],7,FALSE)</f>
        <v>A</v>
      </c>
      <c r="F1712" s="10"/>
    </row>
    <row r="1713" spans="1:6" x14ac:dyDescent="0.25">
      <c r="A1713" s="6" t="s">
        <v>3422</v>
      </c>
      <c r="B1713" t="str">
        <f>VLOOKUP(INGRESO_MERCADERIA[[#This Row],[CODIGO]],STOCKSANLUIS[],2,FALSE)</f>
        <v>VÁLVULA DE EXPANSIÓN ELECTRÓNICA SB130 3.0 MM - FULL GAUGE (SIN KIT CONTROLADOR VX-1025)</v>
      </c>
      <c r="C1713" s="51">
        <v>1</v>
      </c>
      <c r="D1713" s="1"/>
      <c r="E1713" s="1" t="str">
        <f>VLOOKUP(INGRESO_MERCADERIA[[#This Row],[CODIGO]],STOCKSANLUIS[],7,FALSE)</f>
        <v>A</v>
      </c>
      <c r="F1713" s="10"/>
    </row>
    <row r="1714" spans="1:6" x14ac:dyDescent="0.25">
      <c r="A1714" s="6" t="s">
        <v>3424</v>
      </c>
      <c r="B1714" t="str">
        <f>VLOOKUP(INGRESO_MERCADERIA[[#This Row],[CODIGO]],STOCKSANLUIS[],2,FALSE)</f>
        <v xml:space="preserve">KIT CONTROLADOR DE VÁLVULA EXPANSIÓN ELECTRÓNICA VX1050E PLUS - VER.01 - 100-220 VAC (24 VDC) - FULL GAUGE </v>
      </c>
      <c r="C1714" s="51">
        <v>0</v>
      </c>
      <c r="D1714" s="1"/>
      <c r="E1714" s="1" t="str">
        <f>VLOOKUP(INGRESO_MERCADERIA[[#This Row],[CODIGO]],STOCKSANLUIS[],7,FALSE)</f>
        <v>A</v>
      </c>
      <c r="F1714" s="10"/>
    </row>
    <row r="1715" spans="1:6" x14ac:dyDescent="0.25">
      <c r="A1715" s="6" t="s">
        <v>3426</v>
      </c>
      <c r="B1715" t="str">
        <f>VLOOKUP(INGRESO_MERCADERIA[[#This Row],[CODIGO]],STOCKSANLUIS[],2,FALSE)</f>
        <v>VÁLVULA DE EXPANSIÓN ELECTRÓNICA SB2012 7.5 MM - FULL GAUGE (SIN KIT CONTROLADOR VX-1050)</v>
      </c>
      <c r="C1715" s="51">
        <v>0</v>
      </c>
      <c r="D1715" s="1"/>
      <c r="E1715" s="1" t="str">
        <f>VLOOKUP(INGRESO_MERCADERIA[[#This Row],[CODIGO]],STOCKSANLUIS[],7,FALSE)</f>
        <v>A</v>
      </c>
      <c r="F1715" s="10"/>
    </row>
    <row r="1716" spans="1:6" x14ac:dyDescent="0.25">
      <c r="A1716" s="6" t="s">
        <v>3428</v>
      </c>
      <c r="B1716" t="str">
        <f>VLOOKUP(INGRESO_MERCADERIA[[#This Row],[CODIGO]],STOCKSANLUIS[],2,FALSE)</f>
        <v xml:space="preserve">GAS REFRIGERANTE FREON 404A -10.896 KG- CHEMOURS </v>
      </c>
      <c r="C1716" s="51">
        <v>0</v>
      </c>
      <c r="D1716" s="1"/>
      <c r="E1716" s="1">
        <f>VLOOKUP(INGRESO_MERCADERIA[[#This Row],[CODIGO]],STOCKSANLUIS[],7,FALSE)</f>
        <v>0</v>
      </c>
      <c r="F1716" s="10"/>
    </row>
    <row r="1717" spans="1:6" x14ac:dyDescent="0.25">
      <c r="A1717" s="6" t="s">
        <v>3430</v>
      </c>
      <c r="B1717" t="str">
        <f>VLOOKUP(INGRESO_MERCADERIA[[#This Row],[CODIGO]],STOCKSANLUIS[],2,FALSE)</f>
        <v xml:space="preserve">GAS REFRIGERANTE FREON R-507 - 11.35 KG - CHEMOURS </v>
      </c>
      <c r="C1717" s="51">
        <v>0</v>
      </c>
      <c r="D1717" s="1"/>
      <c r="E1717" s="1">
        <f>VLOOKUP(INGRESO_MERCADERIA[[#This Row],[CODIGO]],STOCKSANLUIS[],7,FALSE)</f>
        <v>0</v>
      </c>
      <c r="F1717" s="10"/>
    </row>
    <row r="1718" spans="1:6" x14ac:dyDescent="0.25">
      <c r="A1718" s="6" t="s">
        <v>3432</v>
      </c>
      <c r="B1718" t="str">
        <f>VLOOKUP(INGRESO_MERCADERIA[[#This Row],[CODIGO]],STOCKSANLUIS[],2,FALSE)</f>
        <v>GAS REFRIGERANTE FREON 407C - 11.35 KG - CHEMOURS -</v>
      </c>
      <c r="C1718" s="51">
        <v>0</v>
      </c>
      <c r="D1718" s="1"/>
      <c r="E1718" s="1">
        <f>VLOOKUP(INGRESO_MERCADERIA[[#This Row],[CODIGO]],STOCKSANLUIS[],7,FALSE)</f>
        <v>0</v>
      </c>
      <c r="F1718" s="10"/>
    </row>
    <row r="1719" spans="1:6" x14ac:dyDescent="0.25">
      <c r="A1719" s="6" t="s">
        <v>3434</v>
      </c>
      <c r="B1719" t="str">
        <f>VLOOKUP(INGRESO_MERCADERIA[[#This Row],[CODIGO]],STOCKSANLUIS[],2,FALSE)</f>
        <v>GAS REFRIGERANTE FREON R-410A - 11.35 KG - CHEMOURS</v>
      </c>
      <c r="C1719" s="51">
        <v>0</v>
      </c>
      <c r="D1719" s="1"/>
      <c r="E1719" s="1">
        <f>VLOOKUP(INGRESO_MERCADERIA[[#This Row],[CODIGO]],STOCKSANLUIS[],7,FALSE)</f>
        <v>0</v>
      </c>
      <c r="F1719" s="10"/>
    </row>
    <row r="1720" spans="1:6" x14ac:dyDescent="0.25">
      <c r="A1720" s="6" t="s">
        <v>3436</v>
      </c>
      <c r="B1720" t="str">
        <f>VLOOKUP(INGRESO_MERCADERIA[[#This Row],[CODIGO]],STOCKSANLUIS[],2,FALSE)</f>
        <v>GAS REFRIGERANTE FREON R-134A - 340 GR CHEMOURS CAJA DE 12 - CON VALVULA</v>
      </c>
      <c r="C1720" s="51">
        <v>0</v>
      </c>
      <c r="D1720" s="1"/>
      <c r="E1720" s="1">
        <f>VLOOKUP(INGRESO_MERCADERIA[[#This Row],[CODIGO]],STOCKSANLUIS[],7,FALSE)</f>
        <v>0</v>
      </c>
      <c r="F1720" s="10"/>
    </row>
    <row r="1721" spans="1:6" x14ac:dyDescent="0.25">
      <c r="A1721" s="6" t="s">
        <v>3438</v>
      </c>
      <c r="B1721" t="str">
        <f>VLOOKUP(INGRESO_MERCADERIA[[#This Row],[CODIGO]],STOCKSANLUIS[],2,FALSE)</f>
        <v xml:space="preserve">GAS REFRIGERANTE FREON 404A -10.896 KG- CHEMOURS </v>
      </c>
      <c r="C1721" s="51">
        <v>0</v>
      </c>
      <c r="D1721" s="1"/>
      <c r="E1721" s="1">
        <f>VLOOKUP(INGRESO_MERCADERIA[[#This Row],[CODIGO]],STOCKSANLUIS[],7,FALSE)</f>
        <v>0</v>
      </c>
      <c r="F1721" s="10"/>
    </row>
    <row r="1722" spans="1:6" x14ac:dyDescent="0.25">
      <c r="A1722" s="6" t="s">
        <v>3439</v>
      </c>
      <c r="B1722" t="str">
        <f>VLOOKUP(INGRESO_MERCADERIA[[#This Row],[CODIGO]],STOCKSANLUIS[],2,FALSE)</f>
        <v xml:space="preserve">GAS REFRIGERANTE FREON R-507 - 11.35 KG - CHEMOURS </v>
      </c>
      <c r="C1722" s="51">
        <v>0</v>
      </c>
      <c r="D1722" s="1"/>
      <c r="E1722" s="1">
        <f>VLOOKUP(INGRESO_MERCADERIA[[#This Row],[CODIGO]],STOCKSANLUIS[],7,FALSE)</f>
        <v>0</v>
      </c>
      <c r="F1722" s="10"/>
    </row>
    <row r="1723" spans="1:6" x14ac:dyDescent="0.25">
      <c r="A1723" s="6" t="s">
        <v>3440</v>
      </c>
      <c r="B1723" t="str">
        <f>VLOOKUP(INGRESO_MERCADERIA[[#This Row],[CODIGO]],STOCKSANLUIS[],2,FALSE)</f>
        <v>GAS REFRIGERANTE FREON 407C - 11.35 KG - CHEMOURS -</v>
      </c>
      <c r="C1723" s="51">
        <v>0</v>
      </c>
      <c r="D1723" s="1"/>
      <c r="E1723" s="1">
        <f>VLOOKUP(INGRESO_MERCADERIA[[#This Row],[CODIGO]],STOCKSANLUIS[],7,FALSE)</f>
        <v>0</v>
      </c>
      <c r="F1723" s="10"/>
    </row>
    <row r="1724" spans="1:6" x14ac:dyDescent="0.25">
      <c r="A1724" s="6" t="s">
        <v>3441</v>
      </c>
      <c r="B1724" t="str">
        <f>VLOOKUP(INGRESO_MERCADERIA[[#This Row],[CODIGO]],STOCKSANLUIS[],2,FALSE)</f>
        <v>GAS REFRIGERANTE FREON R-410A - 11.35 KG - CHEMOURS</v>
      </c>
      <c r="C1724" s="51">
        <v>0</v>
      </c>
      <c r="D1724" s="1"/>
      <c r="E1724" s="1">
        <f>VLOOKUP(INGRESO_MERCADERIA[[#This Row],[CODIGO]],STOCKSANLUIS[],7,FALSE)</f>
        <v>0</v>
      </c>
      <c r="F1724" s="10"/>
    </row>
    <row r="1725" spans="1:6" x14ac:dyDescent="0.25">
      <c r="A1725" s="6" t="s">
        <v>3442</v>
      </c>
      <c r="B1725" t="str">
        <f>VLOOKUP(INGRESO_MERCADERIA[[#This Row],[CODIGO]],STOCKSANLUIS[],2,FALSE)</f>
        <v>GAS REFRIGERANTE FREON R-134A - 340 GR CHEMOURS CAJA DE 12</v>
      </c>
      <c r="C1725" s="51">
        <v>0</v>
      </c>
      <c r="D1725" s="1"/>
      <c r="E1725" s="1">
        <f>VLOOKUP(INGRESO_MERCADERIA[[#This Row],[CODIGO]],STOCKSANLUIS[],7,FALSE)</f>
        <v>0</v>
      </c>
      <c r="F1725" s="10"/>
    </row>
    <row r="1726" spans="1:6" x14ac:dyDescent="0.25">
      <c r="A1726" s="6" t="s">
        <v>3444</v>
      </c>
      <c r="B1726" t="str">
        <f>VLOOKUP(INGRESO_MERCADERIA[[#This Row],[CODIGO]],STOCKSANLUIS[],2,FALSE)</f>
        <v xml:space="preserve">034L0045  / V REG PRESS KVL22 7/8PULG SOLD 0.2/6.0PU DANFOSS   </v>
      </c>
      <c r="C1726" s="51">
        <v>0</v>
      </c>
      <c r="D1726" s="1"/>
      <c r="E1726" s="1">
        <f>VLOOKUP(INGRESO_MERCADERIA[[#This Row],[CODIGO]],STOCKSANLUIS[],7,FALSE)</f>
        <v>0</v>
      </c>
      <c r="F1726" s="10"/>
    </row>
    <row r="1727" spans="1:6" x14ac:dyDescent="0.25">
      <c r="A1727" s="6" t="s">
        <v>3446</v>
      </c>
      <c r="B1727" t="str">
        <f>VLOOKUP(INGRESO_MERCADERIA[[#This Row],[CODIGO]],STOCKSANLUIS[],2,FALSE)</f>
        <v>ANTIVIBRADOR DE 5/8 - QVE-58 - EVERWELL</v>
      </c>
      <c r="C1727" s="51">
        <v>1</v>
      </c>
      <c r="D1727" s="1"/>
      <c r="E1727" s="1" t="str">
        <f>VLOOKUP(INGRESO_MERCADERIA[[#This Row],[CODIGO]],STOCKSANLUIS[],7,FALSE)</f>
        <v>A</v>
      </c>
      <c r="F1727" s="10"/>
    </row>
    <row r="1728" spans="1:6" x14ac:dyDescent="0.25">
      <c r="A1728" s="6" t="s">
        <v>3448</v>
      </c>
      <c r="B1728" t="str">
        <f>VLOOKUP(INGRESO_MERCADERIA[[#This Row],[CODIGO]],STOCKSANLUIS[],2,FALSE)</f>
        <v>ANTIVIBRADOR- 7/8" - VE-78 - EVERWELL</v>
      </c>
      <c r="C1728" s="51">
        <v>0</v>
      </c>
      <c r="D1728" s="1"/>
      <c r="E1728" s="1" t="str">
        <f>VLOOKUP(INGRESO_MERCADERIA[[#This Row],[CODIGO]],STOCKSANLUIS[],7,FALSE)</f>
        <v>A</v>
      </c>
      <c r="F1728" s="10"/>
    </row>
    <row r="1729" spans="1:6" x14ac:dyDescent="0.25">
      <c r="A1729" s="6" t="s">
        <v>3450</v>
      </c>
      <c r="B1729" t="str">
        <f>VLOOKUP(INGRESO_MERCADERIA[[#This Row],[CODIGO]],STOCKSANLUIS[],2,FALSE)</f>
        <v>PRESOSTATO ENCAPSULADO BAJA PRESION ( OPEN 80 PSI CLOSE 130 PSI ) - PL-80130 - EVERWELL</v>
      </c>
      <c r="C1729" s="51">
        <v>0</v>
      </c>
      <c r="D1729" s="1"/>
      <c r="E1729" s="1">
        <f>VLOOKUP(INGRESO_MERCADERIA[[#This Row],[CODIGO]],STOCKSANLUIS[],7,FALSE)</f>
        <v>0</v>
      </c>
      <c r="F1729" s="10"/>
    </row>
    <row r="1730" spans="1:6" x14ac:dyDescent="0.25">
      <c r="A1730" s="6" t="s">
        <v>3452</v>
      </c>
      <c r="B1730" t="str">
        <f>VLOOKUP(INGRESO_MERCADERIA[[#This Row],[CODIGO]],STOCKSANLUIS[],2,FALSE)</f>
        <v>CODO DE COBRE 90º - 2 1/8" SOLDABLE - 107C218 - QUALITY</v>
      </c>
      <c r="C1730" s="51">
        <v>0</v>
      </c>
      <c r="D1730" s="1"/>
      <c r="E1730" s="1">
        <f>VLOOKUP(INGRESO_MERCADERIA[[#This Row],[CODIGO]],STOCKSANLUIS[],7,FALSE)</f>
        <v>0</v>
      </c>
      <c r="F1730" s="10"/>
    </row>
    <row r="1731" spans="1:6" x14ac:dyDescent="0.25">
      <c r="A1731" s="6" t="s">
        <v>3454</v>
      </c>
      <c r="B1731" t="str">
        <f>VLOOKUP(INGRESO_MERCADERIA[[#This Row],[CODIGO]],STOCKSANLUIS[],2,FALSE)</f>
        <v>UNION DE COBRE DE 3/4" - 100034 - QE QUALITY</v>
      </c>
      <c r="C1731" s="51">
        <v>0</v>
      </c>
      <c r="D1731" s="1"/>
      <c r="E1731" s="1">
        <f>VLOOKUP(INGRESO_MERCADERIA[[#This Row],[CODIGO]],STOCKSANLUIS[],7,FALSE)</f>
        <v>0</v>
      </c>
      <c r="F1731" s="10"/>
    </row>
    <row r="1732" spans="1:6" x14ac:dyDescent="0.25">
      <c r="A1732" s="6" t="s">
        <v>3456</v>
      </c>
      <c r="B1732" t="str">
        <f>VLOOKUP(INGRESO_MERCADERIA[[#This Row],[CODIGO]],STOCKSANLUIS[],2,FALSE)</f>
        <v>CODO DE COBRE 90° - 7/8" SOLDABLE - 107C078 - QUALITY</v>
      </c>
      <c r="C1732" s="51">
        <v>0</v>
      </c>
      <c r="D1732" s="1"/>
      <c r="E1732" s="1">
        <f>VLOOKUP(INGRESO_MERCADERIA[[#This Row],[CODIGO]],STOCKSANLUIS[],7,FALSE)</f>
        <v>0</v>
      </c>
      <c r="F1732" s="10"/>
    </row>
    <row r="1733" spans="1:6" x14ac:dyDescent="0.25">
      <c r="A1733" s="6" t="s">
        <v>3458</v>
      </c>
      <c r="B1733" t="str">
        <f>VLOOKUP(INGRESO_MERCADERIA[[#This Row],[CODIGO]],STOCKSANLUIS[],2,FALSE)</f>
        <v xml:space="preserve">RESISTENCIA DE CARTER PTC 35W (MANEUROP ALL) - 120Z0459 </v>
      </c>
      <c r="C1733" s="51">
        <v>3</v>
      </c>
      <c r="D1733" s="1"/>
      <c r="E1733" s="1" t="str">
        <f>VLOOKUP(INGRESO_MERCADERIA[[#This Row],[CODIGO]],STOCKSANLUIS[],7,FALSE)</f>
        <v>A</v>
      </c>
      <c r="F1733" s="10"/>
    </row>
    <row r="1734" spans="1:6" x14ac:dyDescent="0.25">
      <c r="A1734" s="6" t="s">
        <v>3460</v>
      </c>
      <c r="B1734" t="str">
        <f>VLOOKUP(INGRESO_MERCADERIA[[#This Row],[CODIGO]],STOCKSANLUIS[],2,FALSE)</f>
        <v>TOPE EXTERNO MANETA 9530/9730</v>
      </c>
      <c r="C1734" s="51">
        <v>0</v>
      </c>
      <c r="D1734" s="1"/>
      <c r="E1734" s="1">
        <f>VLOOKUP(INGRESO_MERCADERIA[[#This Row],[CODIGO]],STOCKSANLUIS[],7,FALSE)</f>
        <v>0</v>
      </c>
      <c r="F1734" s="10"/>
    </row>
    <row r="1735" spans="1:6" x14ac:dyDescent="0.25">
      <c r="A1735" s="6" t="s">
        <v>3462</v>
      </c>
      <c r="B1735" t="str">
        <f>VLOOKUP(INGRESO_MERCADERIA[[#This Row],[CODIGO]],STOCKSANLUIS[],2,FALSE)</f>
        <v xml:space="preserve">BISAGRA G-980 SIN RAMPA FI0 5472 </v>
      </c>
      <c r="C1735" s="51">
        <v>0</v>
      </c>
      <c r="D1735" s="1"/>
      <c r="E1735" s="1">
        <f>VLOOKUP(INGRESO_MERCADERIA[[#This Row],[CODIGO]],STOCKSANLUIS[],7,FALSE)</f>
        <v>0</v>
      </c>
      <c r="F1735" s="10"/>
    </row>
    <row r="1736" spans="1:6" x14ac:dyDescent="0.25">
      <c r="A1736" s="6" t="s">
        <v>3464</v>
      </c>
      <c r="B1736" t="str">
        <f>VLOOKUP(INGRESO_MERCADERIA[[#This Row],[CODIGO]],STOCKSANLUIS[],2,FALSE)</f>
        <v>COMPRESOR SCROLL ZS21KAE-TF5-618 3HP 200-230V 3PH 60HZ ME</v>
      </c>
      <c r="C1736" s="51">
        <v>0</v>
      </c>
      <c r="D1736" s="1"/>
      <c r="E1736" s="1">
        <f>VLOOKUP(INGRESO_MERCADERIA[[#This Row],[CODIGO]],STOCKSANLUIS[],7,FALSE)</f>
        <v>0</v>
      </c>
      <c r="F1736" s="10"/>
    </row>
    <row r="1737" spans="1:6" x14ac:dyDescent="0.25">
      <c r="A1737" s="6" t="s">
        <v>3466</v>
      </c>
      <c r="B1737" t="str">
        <f>VLOOKUP(INGRESO_MERCADERIA[[#This Row],[CODIGO]],STOCKSANLUIS[],2,FALSE)</f>
        <v>CONTROLADOR DE TEMPERATURA DIGITA MT530EL SUPER VER.05 12/24V FULL GAUGE</v>
      </c>
      <c r="C1737" s="51">
        <v>0</v>
      </c>
      <c r="D1737" s="1"/>
      <c r="E1737" s="1">
        <f>VLOOKUP(INGRESO_MERCADERIA[[#This Row],[CODIGO]],STOCKSANLUIS[],7,FALSE)</f>
        <v>0</v>
      </c>
      <c r="F1737" s="10"/>
    </row>
    <row r="1738" spans="1:6" x14ac:dyDescent="0.25">
      <c r="A1738" s="6" t="s">
        <v>3468</v>
      </c>
      <c r="B1738" t="str">
        <f>VLOOKUP(INGRESO_MERCADERIA[[#This Row],[CODIGO]],STOCKSANLUIS[],2,FALSE)</f>
        <v>CONTROLADOR DIGITAL DE PRESIÓN PCT-100 E - VER.07 - 220 VAC - FULL GAUGE</v>
      </c>
      <c r="C1738" s="51">
        <v>0</v>
      </c>
      <c r="D1738" s="1"/>
      <c r="E1738" s="1" t="str">
        <f>VLOOKUP(INGRESO_MERCADERIA[[#This Row],[CODIGO]],STOCKSANLUIS[],7,FALSE)</f>
        <v>A</v>
      </c>
      <c r="F1738" s="10"/>
    </row>
    <row r="1739" spans="1:6" x14ac:dyDescent="0.25">
      <c r="A1739" s="6" t="s">
        <v>3470</v>
      </c>
      <c r="B1739" t="str">
        <f>VLOOKUP(INGRESO_MERCADERIA[[#This Row],[CODIGO]],STOCKSANLUIS[],2,FALSE)</f>
        <v>CONTROLADOR DIGITAL DE PRESIÓN PCT-120 E PLUS - VER.02 - 220 VAC - FULL GAUGE</v>
      </c>
      <c r="C1739" s="51">
        <v>4</v>
      </c>
      <c r="D1739" s="1"/>
      <c r="E1739" s="1" t="str">
        <f>VLOOKUP(INGRESO_MERCADERIA[[#This Row],[CODIGO]],STOCKSANLUIS[],7,FALSE)</f>
        <v>A</v>
      </c>
      <c r="F1739" s="10"/>
    </row>
    <row r="1740" spans="1:6" x14ac:dyDescent="0.25">
      <c r="A1740" s="6" t="s">
        <v>3472</v>
      </c>
      <c r="B1740" t="str">
        <f>VLOOKUP(INGRESO_MERCADERIA[[#This Row],[CODIGO]],STOCKSANLUIS[],2,FALSE)</f>
        <v>VÁLVULA DE EXPANSIÓN ELECTRÓNICA SB2025 7.5 MM - FULL GAUGE (SIN KIT CONTROLADOR VX-1050)</v>
      </c>
      <c r="C1740" s="51">
        <v>0</v>
      </c>
      <c r="D1740" s="1"/>
      <c r="E1740" s="1" t="str">
        <f>VLOOKUP(INGRESO_MERCADERIA[[#This Row],[CODIGO]],STOCKSANLUIS[],7,FALSE)</f>
        <v>A</v>
      </c>
      <c r="F1740" s="10"/>
    </row>
    <row r="1741" spans="1:6" x14ac:dyDescent="0.25">
      <c r="A1741" s="6" t="s">
        <v>3474</v>
      </c>
      <c r="B1741" t="str">
        <f>VLOOKUP(INGRESO_MERCADERIA[[#This Row],[CODIGO]],STOCKSANLUIS[],2,FALSE)</f>
        <v>VÁLVULA DE EXPANSIÓN ELECTRÓNICA SB2050 11.4 MM - FULL GAUGE (SIN KIT CONTROLADOR VX-1050)</v>
      </c>
      <c r="C1741" s="51">
        <v>1</v>
      </c>
      <c r="D1741" s="1"/>
      <c r="E1741" s="1" t="str">
        <f>VLOOKUP(INGRESO_MERCADERIA[[#This Row],[CODIGO]],STOCKSANLUIS[],7,FALSE)</f>
        <v>A</v>
      </c>
      <c r="F1741" s="10"/>
    </row>
    <row r="1742" spans="1:6" x14ac:dyDescent="0.25">
      <c r="A1742" s="6" t="s">
        <v>3476</v>
      </c>
      <c r="B1742" t="str">
        <f>VLOOKUP(INGRESO_MERCADERIA[[#This Row],[CODIGO]],STOCKSANLUIS[],2,FALSE)</f>
        <v>UNION DE COBRE DE 1 1/8" - 1000118 - QE QUALITY</v>
      </c>
      <c r="C1742" s="51">
        <v>0</v>
      </c>
      <c r="D1742" s="1"/>
      <c r="E1742" s="1">
        <f>VLOOKUP(INGRESO_MERCADERIA[[#This Row],[CODIGO]],STOCKSANLUIS[],7,FALSE)</f>
        <v>0</v>
      </c>
      <c r="F1742" s="10"/>
    </row>
    <row r="1743" spans="1:6" x14ac:dyDescent="0.25">
      <c r="A1743" s="6" t="s">
        <v>3477</v>
      </c>
      <c r="B1743" t="str">
        <f>VLOOKUP(INGRESO_MERCADERIA[[#This Row],[CODIGO]],STOCKSANLUIS[],2,FALSE)</f>
        <v>VÁLVULA DE EXPANSIÓN TES 2 -40 A +10 C ABOCARDAR 3/8" X 1/2" 068Z3405 MOP +15 - DANFOSS</v>
      </c>
      <c r="C1743" s="51">
        <v>0</v>
      </c>
      <c r="D1743" s="1"/>
      <c r="E1743" s="1">
        <f>VLOOKUP(INGRESO_MERCADERIA[[#This Row],[CODIGO]],STOCKSANLUIS[],7,FALSE)</f>
        <v>0</v>
      </c>
      <c r="F1743" s="10"/>
    </row>
    <row r="1744" spans="1:6" x14ac:dyDescent="0.25">
      <c r="A1744" s="6" t="s">
        <v>3479</v>
      </c>
      <c r="B1744" t="str">
        <f>VLOOKUP(INGRESO_MERCADERIA[[#This Row],[CODIGO]],STOCKSANLUIS[],2,FALSE)</f>
        <v>FILTRO SECADOR - 305 - 5/8 - SOLDABLE - QDM-305S - QUALITY</v>
      </c>
      <c r="C1744" s="51">
        <v>0</v>
      </c>
      <c r="D1744" s="1"/>
      <c r="E1744" s="1">
        <f>VLOOKUP(INGRESO_MERCADERIA[[#This Row],[CODIGO]],STOCKSANLUIS[],7,FALSE)</f>
        <v>0</v>
      </c>
      <c r="F1744" s="10"/>
    </row>
    <row r="1745" spans="1:6" x14ac:dyDescent="0.25">
      <c r="A1745" s="6" t="s">
        <v>3481</v>
      </c>
      <c r="B1745" t="str">
        <f>VLOOKUP(INGRESO_MERCADERIA[[#This Row],[CODIGO]],STOCKSANLUIS[],2,FALSE)</f>
        <v>FILTRO SECADOR - 083 - 3/8 - SOLDABLE - SEK-083S - EVERWELL</v>
      </c>
      <c r="C1745" s="51">
        <v>10</v>
      </c>
      <c r="D1745" s="1"/>
      <c r="E1745" s="1" t="str">
        <f>VLOOKUP(INGRESO_MERCADERIA[[#This Row],[CODIGO]],STOCKSANLUIS[],7,FALSE)</f>
        <v>A</v>
      </c>
      <c r="F1745" s="10"/>
    </row>
    <row r="1746" spans="1:6" x14ac:dyDescent="0.25">
      <c r="A1746" s="6" t="s">
        <v>3483</v>
      </c>
      <c r="B1746" t="str">
        <f>VLOOKUP(INGRESO_MERCADERIA[[#This Row],[CODIGO]],STOCKSANLUIS[],2,FALSE)</f>
        <v>FILTRO SECADOR - 164 - 1/2 - SOLDABLE - SEK-164S - EVERWELL</v>
      </c>
      <c r="C1746" s="51">
        <v>3</v>
      </c>
      <c r="D1746" s="1"/>
      <c r="E1746" s="1" t="str">
        <f>VLOOKUP(INGRESO_MERCADERIA[[#This Row],[CODIGO]],STOCKSANLUIS[],7,FALSE)</f>
        <v>A</v>
      </c>
      <c r="F1746" s="10"/>
    </row>
    <row r="1747" spans="1:6" x14ac:dyDescent="0.25">
      <c r="A1747" s="6" t="s">
        <v>3485</v>
      </c>
      <c r="B1747" t="str">
        <f>VLOOKUP(INGRESO_MERCADERIA[[#This Row],[CODIGO]],STOCKSANLUIS[],2,FALSE)</f>
        <v>MANOMETRO PARA R410A, R22, R404A - 800PSI - SIN GLICERINA - ALTA PRESION - RG-500-B EVERWELL</v>
      </c>
      <c r="C1747" s="51">
        <v>1</v>
      </c>
      <c r="D1747" s="1"/>
      <c r="E1747" s="1" t="str">
        <f>VLOOKUP(INGRESO_MERCADERIA[[#This Row],[CODIGO]],STOCKSANLUIS[],7,FALSE)</f>
        <v>C</v>
      </c>
      <c r="F1747" s="10"/>
    </row>
    <row r="1748" spans="1:6" x14ac:dyDescent="0.25">
      <c r="A1748" s="6" t="s">
        <v>3487</v>
      </c>
      <c r="B1748" t="str">
        <f>VLOOKUP(INGRESO_MERCADERIA[[#This Row],[CODIGO]],STOCKSANLUIS[],2,FALSE)</f>
        <v>PORTA FILTRO CERAMICO DE 5/8" - 1 NÚCLEO - SPL-485 - EVERWELL</v>
      </c>
      <c r="C1748" s="51">
        <v>0</v>
      </c>
      <c r="D1748" s="1"/>
      <c r="E1748" s="1">
        <f>VLOOKUP(INGRESO_MERCADERIA[[#This Row],[CODIGO]],STOCKSANLUIS[],7,FALSE)</f>
        <v>0</v>
      </c>
      <c r="F1748" s="10"/>
    </row>
    <row r="1749" spans="1:6" x14ac:dyDescent="0.25">
      <c r="A1749" s="6" t="s">
        <v>3489</v>
      </c>
      <c r="B1749" t="str">
        <f>VLOOKUP(INGRESO_MERCADERIA[[#This Row],[CODIGO]],STOCKSANLUIS[],2,FALSE)</f>
        <v>PORTA FILTRO CERAMICO DE 1 1/8" - 1 NÚCLEO - SPL-489 - EVERWELL</v>
      </c>
      <c r="C1749" s="51">
        <v>0</v>
      </c>
      <c r="D1749" s="1"/>
      <c r="E1749" s="1" t="str">
        <f>VLOOKUP(INGRESO_MERCADERIA[[#This Row],[CODIGO]],STOCKSANLUIS[],7,FALSE)</f>
        <v>A</v>
      </c>
      <c r="F1749" s="10"/>
    </row>
    <row r="1750" spans="1:6" x14ac:dyDescent="0.25">
      <c r="A1750" s="6" t="s">
        <v>3491</v>
      </c>
      <c r="B1750" t="str">
        <f>VLOOKUP(INGRESO_MERCADERIA[[#This Row],[CODIGO]],STOCKSANLUIS[],2,FALSE)</f>
        <v>PORTA FILTRO CERAMICO DE 7/8" - 2 NÚCLEO - SPL-967 - EVERWELL</v>
      </c>
      <c r="C1750" s="51">
        <v>1</v>
      </c>
      <c r="D1750" s="1"/>
      <c r="E1750" s="1" t="str">
        <f>VLOOKUP(INGRESO_MERCADERIA[[#This Row],[CODIGO]],STOCKSANLUIS[],7,FALSE)</f>
        <v>A</v>
      </c>
      <c r="F1750" s="10"/>
    </row>
    <row r="1751" spans="1:6" x14ac:dyDescent="0.25">
      <c r="A1751" s="6" t="s">
        <v>3493</v>
      </c>
      <c r="B1751" t="str">
        <f>VLOOKUP(INGRESO_MERCADERIA[[#This Row],[CODIGO]],STOCKSANLUIS[],2,FALSE)</f>
        <v>MOTOVENTILADOR PARA EVAPORADOR ELGIN CL450BYCEE 220-380V/3PH/60HZ C/REJILLA</v>
      </c>
      <c r="C1751" s="51">
        <v>0</v>
      </c>
      <c r="D1751" s="1"/>
      <c r="E1751" s="1">
        <f>VLOOKUP(INGRESO_MERCADERIA[[#This Row],[CODIGO]],STOCKSANLUIS[],7,FALSE)</f>
        <v>0</v>
      </c>
      <c r="F1751" s="10"/>
    </row>
    <row r="1752" spans="1:6" x14ac:dyDescent="0.25">
      <c r="A1752" s="6" t="s">
        <v>3495</v>
      </c>
      <c r="B1752" t="str">
        <f>VLOOKUP(INGRESO_MERCADERIA[[#This Row],[CODIGO]],STOCKSANLUIS[],2,FALSE)</f>
        <v>MOTOVENTILADOR AXIAL 450MM - YWF4E-450S-102/60-G - 220V/1PH/60HZ, C/REJILLA (-30C A +60C) - WG</v>
      </c>
      <c r="C1752" s="51">
        <v>0</v>
      </c>
      <c r="D1752" s="1"/>
      <c r="E1752" s="1">
        <f>VLOOKUP(INGRESO_MERCADERIA[[#This Row],[CODIGO]],STOCKSANLUIS[],7,FALSE)</f>
        <v>0</v>
      </c>
      <c r="F1752" s="10"/>
    </row>
    <row r="1753" spans="1:6" x14ac:dyDescent="0.25">
      <c r="A1753" s="6" t="s">
        <v>3497</v>
      </c>
      <c r="B1753" t="str">
        <f>VLOOKUP(INGRESO_MERCADERIA[[#This Row],[CODIGO]],STOCKSANLUIS[],2,FALSE)</f>
        <v xml:space="preserve">VLT FC-101 380-480V/0.75KW/1HP/IP 20      </v>
      </c>
      <c r="C1753" s="51">
        <v>0</v>
      </c>
      <c r="D1753" s="1"/>
      <c r="E1753" s="1">
        <f>VLOOKUP(INGRESO_MERCADERIA[[#This Row],[CODIGO]],STOCKSANLUIS[],7,FALSE)</f>
        <v>0</v>
      </c>
      <c r="F1753" s="10"/>
    </row>
    <row r="1754" spans="1:6" x14ac:dyDescent="0.25">
      <c r="A1754" s="6" t="s">
        <v>3499</v>
      </c>
      <c r="B1754" t="str">
        <f>VLOOKUP(INGRESO_MERCADERIA[[#This Row],[CODIGO]],STOCKSANLUIS[],2,FALSE)</f>
        <v>CUERPO DE VALVULA SOLENOIDE DANFOSS EVR 4 -  3/8 SOLDABLE / 032L7110</v>
      </c>
      <c r="C1754" s="51">
        <v>0</v>
      </c>
      <c r="D1754" s="1"/>
      <c r="E1754" s="1">
        <f>VLOOKUP(INGRESO_MERCADERIA[[#This Row],[CODIGO]],STOCKSANLUIS[],7,FALSE)</f>
        <v>0</v>
      </c>
      <c r="F1754" s="10"/>
    </row>
    <row r="1755" spans="1:6" x14ac:dyDescent="0.25">
      <c r="A1755" s="6" t="s">
        <v>3501</v>
      </c>
      <c r="B1755" t="str">
        <f>VLOOKUP(INGRESO_MERCADERIA[[#This Row],[CODIGO]],STOCKSANLUIS[],2,FALSE)</f>
        <v>BOBINA PARA VÁLVULA SOLENOIDE 220V/60 HZ 10W MQ-A0322G-000001</v>
      </c>
      <c r="C1755" s="51">
        <v>4</v>
      </c>
      <c r="D1755" s="1"/>
      <c r="E1755" s="1" t="str">
        <f>VLOOKUP(INGRESO_MERCADERIA[[#This Row],[CODIGO]],STOCKSANLUIS[],7,FALSE)</f>
        <v>A</v>
      </c>
      <c r="F1755" s="10"/>
    </row>
    <row r="1756" spans="1:6" x14ac:dyDescent="0.25">
      <c r="A1756" s="6" t="s">
        <v>3503</v>
      </c>
      <c r="B1756" t="str">
        <f>VLOOKUP(INGRESO_MERCADERIA[[#This Row],[CODIGO]],STOCKSANLUIS[],2,FALSE)</f>
        <v>CUERPO DE VÁLVULA SOLENOIDE SOLDABLE  3/8" MDF-A03-3H004</v>
      </c>
      <c r="C1756" s="51">
        <v>0</v>
      </c>
      <c r="D1756" s="1"/>
      <c r="E1756" s="1">
        <f>VLOOKUP(INGRESO_MERCADERIA[[#This Row],[CODIGO]],STOCKSANLUIS[],7,FALSE)</f>
        <v>0</v>
      </c>
      <c r="F1756" s="10"/>
    </row>
    <row r="1757" spans="1:6" x14ac:dyDescent="0.25">
      <c r="A1757" s="6" t="s">
        <v>3505</v>
      </c>
      <c r="B1757" t="str">
        <f>VLOOKUP(INGRESO_MERCADERIA[[#This Row],[CODIGO]],STOCKSANLUIS[],2,FALSE)</f>
        <v>CUERPO DE VÁLVULA SOLENOIDE SOLDABLE  1/2" MDF-A03-6H004</v>
      </c>
      <c r="C1757" s="51">
        <v>0</v>
      </c>
      <c r="D1757" s="1"/>
      <c r="E1757" s="1">
        <f>VLOOKUP(INGRESO_MERCADERIA[[#This Row],[CODIGO]],STOCKSANLUIS[],7,FALSE)</f>
        <v>0</v>
      </c>
      <c r="F1757" s="10"/>
    </row>
    <row r="1758" spans="1:6" x14ac:dyDescent="0.25">
      <c r="A1758" s="6" t="s">
        <v>3507</v>
      </c>
      <c r="B1758" t="str">
        <f>VLOOKUP(INGRESO_MERCADERIA[[#This Row],[CODIGO]],STOCKSANLUIS[],2,FALSE)</f>
        <v>CUERPO DE VÁLVULA SOLENOIDE SOLDABLE 5/8" MDF-A03-10H004</v>
      </c>
      <c r="C1758" s="51">
        <v>6</v>
      </c>
      <c r="D1758" s="1"/>
      <c r="E1758" s="1" t="str">
        <f>VLOOKUP(INGRESO_MERCADERIA[[#This Row],[CODIGO]],STOCKSANLUIS[],7,FALSE)</f>
        <v>A</v>
      </c>
      <c r="F1758" s="10"/>
    </row>
    <row r="1759" spans="1:6" x14ac:dyDescent="0.25">
      <c r="A1759" s="6" t="s">
        <v>3509</v>
      </c>
      <c r="B1759" t="str">
        <f>VLOOKUP(INGRESO_MERCADERIA[[#This Row],[CODIGO]],STOCKSANLUIS[],2,FALSE)</f>
        <v>CUERPO DE VÁLVULA SOLENOIDE SOLDABLE 7/8" MDF-A03-15H004</v>
      </c>
      <c r="C1759" s="51">
        <v>2</v>
      </c>
      <c r="D1759" s="1"/>
      <c r="E1759" s="1" t="str">
        <f>VLOOKUP(INGRESO_MERCADERIA[[#This Row],[CODIGO]],STOCKSANLUIS[],7,FALSE)</f>
        <v>A</v>
      </c>
      <c r="F1759" s="10"/>
    </row>
    <row r="1760" spans="1:6" x14ac:dyDescent="0.25">
      <c r="A1760" s="6" t="s">
        <v>3511</v>
      </c>
      <c r="B1760" t="str">
        <f>VLOOKUP(INGRESO_MERCADERIA[[#This Row],[CODIGO]],STOCKSANLUIS[],2,FALSE)</f>
        <v>CUERPO DE VÁLVULA SOLENOIDE SOLDABLE 1-1/8" MDF-A03-20H004</v>
      </c>
      <c r="C1760" s="51">
        <v>1</v>
      </c>
      <c r="D1760" s="1"/>
      <c r="E1760" s="1" t="str">
        <f>VLOOKUP(INGRESO_MERCADERIA[[#This Row],[CODIGO]],STOCKSANLUIS[],7,FALSE)</f>
        <v>A</v>
      </c>
      <c r="F1760" s="10"/>
    </row>
    <row r="1761" spans="1:6" x14ac:dyDescent="0.25">
      <c r="A1761" s="6" t="s">
        <v>3513</v>
      </c>
      <c r="B1761" t="str">
        <f>VLOOKUP(INGRESO_MERCADERIA[[#This Row],[CODIGO]],STOCKSANLUIS[],2,FALSE)</f>
        <v>GAS REFRIGERANTE FREON 410A 650 GR -CHEMOURS - CAJA DE 12 -  CHINO</v>
      </c>
      <c r="C1761" s="51">
        <v>63</v>
      </c>
      <c r="D1761" s="1"/>
      <c r="E1761" s="1" t="str">
        <f>VLOOKUP(INGRESO_MERCADERIA[[#This Row],[CODIGO]],STOCKSANLUIS[],7,FALSE)</f>
        <v>C</v>
      </c>
      <c r="F1761" s="10"/>
    </row>
    <row r="1762" spans="1:6" x14ac:dyDescent="0.25">
      <c r="A1762" s="6" t="s">
        <v>3515</v>
      </c>
      <c r="B1762" t="str">
        <f>VLOOKUP(INGRESO_MERCADERIA[[#This Row],[CODIGO]],STOCKSANLUIS[],2,FALSE)</f>
        <v>TERMOSTATO FAN &amp; COIL AGUA HELADA 2 TUBOS FRÍO O CALOR, CONTROL ON/FF, 3 VELOCIDADES, VOLTAJE DUAL 120 VAC Y 240 VAC (BLANCO) - T7200-TB20-9J00</v>
      </c>
      <c r="C1762" s="51">
        <v>22</v>
      </c>
      <c r="D1762" s="1"/>
      <c r="E1762" s="1" t="str">
        <f>VLOOKUP(INGRESO_MERCADERIA[[#This Row],[CODIGO]],STOCKSANLUIS[],7,FALSE)</f>
        <v>A</v>
      </c>
      <c r="F1762" s="10"/>
    </row>
    <row r="1763" spans="1:6" x14ac:dyDescent="0.25">
      <c r="A1763" s="6" t="s">
        <v>3517</v>
      </c>
      <c r="B1763" t="str">
        <f>VLOOKUP(INGRESO_MERCADERIA[[#This Row],[CODIGO]],STOCKSANLUIS[],2,FALSE)</f>
        <v>CODO DE COBRE 90º - 5/8 SOLDABLE - QUALITY</v>
      </c>
      <c r="C1763" s="51">
        <v>1</v>
      </c>
      <c r="D1763" s="1"/>
      <c r="E1763" s="1" t="str">
        <f>VLOOKUP(INGRESO_MERCADERIA[[#This Row],[CODIGO]],STOCKSANLUIS[],7,FALSE)</f>
        <v>C</v>
      </c>
      <c r="F1763" s="10"/>
    </row>
    <row r="1764" spans="1:6" x14ac:dyDescent="0.25">
      <c r="A1764" s="6" t="s">
        <v>3519</v>
      </c>
      <c r="B1764" t="str">
        <f>VLOOKUP(INGRESO_MERCADERIA[[#This Row],[CODIGO]],STOCKSANLUIS[],2,FALSE)</f>
        <v>CINTA DE ALUMINIO DE 2 X 50 YDS - AFT-250 - EVERWELL</v>
      </c>
      <c r="C1764" s="51">
        <v>48</v>
      </c>
      <c r="D1764" s="1"/>
      <c r="E1764" s="1" t="str">
        <f>VLOOKUP(INGRESO_MERCADERIA[[#This Row],[CODIGO]],STOCKSANLUIS[],7,FALSE)</f>
        <v>C</v>
      </c>
      <c r="F1764" s="10"/>
    </row>
    <row r="1765" spans="1:6" x14ac:dyDescent="0.25">
      <c r="A1765" s="6" t="s">
        <v>3521</v>
      </c>
      <c r="B1765" t="str">
        <f>VLOOKUP(INGRESO_MERCADERIA[[#This Row],[CODIGO]],STOCKSANLUIS[],2,FALSE)</f>
        <v>MANOMETRO PARA R410A, R22, R404A - 800PSI - SIN GLICERINA - ALTA PRESION - RG-250-B - EVERWELL</v>
      </c>
      <c r="C1765" s="51">
        <v>0</v>
      </c>
      <c r="D1765" s="1"/>
      <c r="E1765" s="1">
        <f>VLOOKUP(INGRESO_MERCADERIA[[#This Row],[CODIGO]],STOCKSANLUIS[],7,FALSE)</f>
        <v>0</v>
      </c>
      <c r="F1765" s="10"/>
    </row>
    <row r="1766" spans="1:6" x14ac:dyDescent="0.25">
      <c r="A1766" s="6" t="s">
        <v>3523</v>
      </c>
      <c r="B1766" t="str">
        <f>VLOOKUP(INGRESO_MERCADERIA[[#This Row],[CODIGO]],STOCKSANLUIS[],2,FALSE)</f>
        <v>MODULO KRIWAN INT69B1 MOTOR PROTECTOR/SE-B1 230V - 347019-01</v>
      </c>
      <c r="C1766" s="51">
        <v>0</v>
      </c>
      <c r="D1766" s="1"/>
      <c r="E1766" s="1">
        <f>VLOOKUP(INGRESO_MERCADERIA[[#This Row],[CODIGO]],STOCKSANLUIS[],7,FALSE)</f>
        <v>0</v>
      </c>
      <c r="F1766" s="10"/>
    </row>
    <row r="1767" spans="1:6" x14ac:dyDescent="0.25">
      <c r="A1767" s="6" t="s">
        <v>3525</v>
      </c>
      <c r="B1767" t="str">
        <f>VLOOKUP(INGRESO_MERCADERIA[[#This Row],[CODIGO]],STOCKSANLUIS[],2,FALSE)</f>
        <v>UNID. COND. OP-HJZ022D39Q - COMPR. MTZ22 - 2.0HP - 220V/3PH/60HZ - R404/R507/R134A/R407C</v>
      </c>
      <c r="C1767" s="51">
        <v>0</v>
      </c>
      <c r="D1767" s="1"/>
      <c r="E1767" s="1">
        <f>VLOOKUP(INGRESO_MERCADERIA[[#This Row],[CODIGO]],STOCKSANLUIS[],7,FALSE)</f>
        <v>0</v>
      </c>
      <c r="F1767" s="10"/>
    </row>
    <row r="1768" spans="1:6" x14ac:dyDescent="0.25">
      <c r="A1768" s="6" t="s">
        <v>3527</v>
      </c>
      <c r="B1768" t="str">
        <f>VLOOKUP(INGRESO_MERCADERIA[[#This Row],[CODIGO]],STOCKSANLUIS[],2,FALSE)</f>
        <v>UNION DE COBRE DE 1 5/8" - 1000158 - QE QUALITY</v>
      </c>
      <c r="C1768" s="51">
        <v>1</v>
      </c>
      <c r="D1768" s="1"/>
      <c r="E1768" s="1" t="str">
        <f>VLOOKUP(INGRESO_MERCADERIA[[#This Row],[CODIGO]],STOCKSANLUIS[],7,FALSE)</f>
        <v>C</v>
      </c>
      <c r="F1768" s="10"/>
    </row>
    <row r="1769" spans="1:6" x14ac:dyDescent="0.25">
      <c r="A1769" s="6" t="s">
        <v>3528</v>
      </c>
      <c r="B1769" t="str">
        <f>VLOOKUP(INGRESO_MERCADERIA[[#This Row],[CODIGO]],STOCKSANLUIS[],2,FALSE)</f>
        <v>CODO DE COBRE 90° - 5/8? SOLDABLE - 107C058 - QUALITY</v>
      </c>
      <c r="C1769" s="51">
        <v>0</v>
      </c>
      <c r="D1769" s="1"/>
      <c r="E1769" s="1" t="str">
        <f>VLOOKUP(INGRESO_MERCADERIA[[#This Row],[CODIGO]],STOCKSANLUIS[],7,FALSE)</f>
        <v>C</v>
      </c>
      <c r="F1769" s="10"/>
    </row>
    <row r="1770" spans="1:6" x14ac:dyDescent="0.25">
      <c r="A1770" s="6" t="s">
        <v>3530</v>
      </c>
      <c r="B1770" t="str">
        <f>VLOOKUP(INGRESO_MERCADERIA[[#This Row],[CODIGO]],STOCKSANLUIS[],2,FALSE)</f>
        <v>PORTA FILTRO CERAMICO DE 7/8" - 1 NÚCLEO - SPL-487 - EVERWELL</v>
      </c>
      <c r="C1770" s="51">
        <v>0</v>
      </c>
      <c r="D1770" s="1"/>
      <c r="E1770" s="1">
        <f>VLOOKUP(INGRESO_MERCADERIA[[#This Row],[CODIGO]],STOCKSANLUIS[],7,FALSE)</f>
        <v>0</v>
      </c>
      <c r="F1770" s="10"/>
    </row>
    <row r="1771" spans="1:6" x14ac:dyDescent="0.25">
      <c r="A1771" s="6" t="s">
        <v>3532</v>
      </c>
      <c r="B1771" t="str">
        <f>VLOOKUP(INGRESO_MERCADERIA[[#This Row],[CODIGO]],STOCKSANLUIS[],2,FALSE)</f>
        <v>CODO DE COBRE 90° - 1 5/8" SOLDABLE - 107C-158 - EVERWELL</v>
      </c>
      <c r="C1771" s="51">
        <v>0</v>
      </c>
      <c r="D1771" s="1"/>
      <c r="E1771" s="1" t="str">
        <f>VLOOKUP(INGRESO_MERCADERIA[[#This Row],[CODIGO]],STOCKSANLUIS[],7,FALSE)</f>
        <v>C</v>
      </c>
      <c r="F1771" s="10"/>
    </row>
    <row r="1772" spans="1:6" x14ac:dyDescent="0.25">
      <c r="A1772" s="6" t="s">
        <v>3534</v>
      </c>
      <c r="B1772" t="str">
        <f>VLOOKUP(INGRESO_MERCADERIA[[#This Row],[CODIGO]],STOCKSANLUIS[],2,FALSE)</f>
        <v>UNION DE COBRE DE 5/8" - 100-58 - EVERWELL</v>
      </c>
      <c r="C1772" s="51">
        <v>0</v>
      </c>
      <c r="D1772" s="1"/>
      <c r="E1772" s="1">
        <f>VLOOKUP(INGRESO_MERCADERIA[[#This Row],[CODIGO]],STOCKSANLUIS[],7,FALSE)</f>
        <v>0</v>
      </c>
      <c r="F1772" s="10"/>
    </row>
    <row r="1773" spans="1:6" x14ac:dyDescent="0.25">
      <c r="A1773" s="6" t="s">
        <v>3536</v>
      </c>
      <c r="B1773" t="str">
        <f>VLOOKUP(INGRESO_MERCADERIA[[#This Row],[CODIGO]],STOCKSANLUIS[],2,FALSE)</f>
        <v>UNID. COND. OP-HJZ019D20N - COMPR. MTZ19 - 1.5HP - 220V/1PH/60HZ - R404/R507/R134A/R407C</v>
      </c>
      <c r="C1773" s="51">
        <v>0</v>
      </c>
      <c r="D1773" s="1"/>
      <c r="E1773" s="1">
        <f>VLOOKUP(INGRESO_MERCADERIA[[#This Row],[CODIGO]],STOCKSANLUIS[],7,FALSE)</f>
        <v>0</v>
      </c>
      <c r="F1773" s="10"/>
    </row>
    <row r="1774" spans="1:6" x14ac:dyDescent="0.25">
      <c r="A1774" s="6" t="s">
        <v>19195</v>
      </c>
      <c r="B1774" t="str">
        <f>VLOOKUP(INGRESO_MERCADERIA[[#This Row],[CODIGO]],STOCKSANLUIS[],2,FALSE)</f>
        <v>UNID. COND. OP-HJZ028D39Q - COMPR. MTZ28 - 2.5HP - 220V/3PH/60HZ - R404/R507/R134A/R407C</v>
      </c>
      <c r="C1774" s="51">
        <v>0</v>
      </c>
      <c r="D1774" s="1"/>
      <c r="E1774" s="1">
        <f>VLOOKUP(INGRESO_MERCADERIA[[#This Row],[CODIGO]],STOCKSANLUIS[],7,FALSE)</f>
        <v>0</v>
      </c>
      <c r="F1774" s="10"/>
    </row>
    <row r="1775" spans="1:6" x14ac:dyDescent="0.25">
      <c r="A1775" s="6" t="s">
        <v>3538</v>
      </c>
      <c r="B1775" t="str">
        <f>VLOOKUP(INGRESO_MERCADERIA[[#This Row],[CODIGO]],STOCKSANLUIS[],2,FALSE)</f>
        <v>UNID. COND. OP-HJZ036D39Q - COMPR. MTZ36 - 3.0HP - 220V/3PH/60HZ - R404/R507/R134A/R407C</v>
      </c>
      <c r="C1775" s="51">
        <v>0</v>
      </c>
      <c r="D1775" s="1"/>
      <c r="E1775" s="1">
        <f>VLOOKUP(INGRESO_MERCADERIA[[#This Row],[CODIGO]],STOCKSANLUIS[],7,FALSE)</f>
        <v>0</v>
      </c>
      <c r="F1775" s="10"/>
    </row>
    <row r="1776" spans="1:6" x14ac:dyDescent="0.25">
      <c r="A1776" s="6" t="s">
        <v>3540</v>
      </c>
      <c r="B1776" t="str">
        <f>VLOOKUP(INGRESO_MERCADERIA[[#This Row],[CODIGO]],STOCKSANLUIS[],2,FALSE)</f>
        <v>RELE + CAPACITADOR, MARCHA(15+10 UF), ARRANQUE(98 UF) MT(Z)018-1 – 7701021</v>
      </c>
      <c r="C1776" s="51">
        <v>0</v>
      </c>
      <c r="D1776" s="1"/>
      <c r="E1776" s="1">
        <f>VLOOKUP(INGRESO_MERCADERIA[[#This Row],[CODIGO]],STOCKSANLUIS[],7,FALSE)</f>
        <v>0</v>
      </c>
      <c r="F1776" s="10"/>
    </row>
    <row r="1777" spans="1:6" x14ac:dyDescent="0.25">
      <c r="A1777" s="6" t="s">
        <v>3542</v>
      </c>
      <c r="B1777" t="str">
        <f>VLOOKUP(INGRESO_MERCADERIA[[#This Row],[CODIGO]],STOCKSANLUIS[],2,FALSE)</f>
        <v>SILLA GIRATORIA</v>
      </c>
      <c r="C1777" s="51">
        <v>0</v>
      </c>
      <c r="D1777" s="1"/>
      <c r="E1777" s="1">
        <f>VLOOKUP(INGRESO_MERCADERIA[[#This Row],[CODIGO]],STOCKSANLUIS[],7,FALSE)</f>
        <v>0</v>
      </c>
      <c r="F1777" s="10"/>
    </row>
    <row r="1778" spans="1:6" x14ac:dyDescent="0.25">
      <c r="A1778" s="6" t="s">
        <v>3544</v>
      </c>
      <c r="B1778" t="str">
        <f>VLOOKUP(INGRESO_MERCADERIA[[#This Row],[CODIGO]],STOCKSANLUIS[],2,FALSE)</f>
        <v>CONTROLADOR DE TEMPERATURA DIGITAL MT 512E LOG - VER.09 - 12/24 VAC - FULL GAUGE</v>
      </c>
      <c r="C1778" s="51">
        <v>2</v>
      </c>
      <c r="D1778" s="1"/>
      <c r="E1778" s="1" t="str">
        <f>VLOOKUP(INGRESO_MERCADERIA[[#This Row],[CODIGO]],STOCKSANLUIS[],7,FALSE)</f>
        <v>A</v>
      </c>
      <c r="F1778" s="10"/>
    </row>
    <row r="1779" spans="1:6" x14ac:dyDescent="0.25">
      <c r="A1779" s="6" t="s">
        <v>3546</v>
      </c>
      <c r="B1779" t="str">
        <f>VLOOKUP(INGRESO_MERCADERIA[[#This Row],[CODIGO]],STOCKSANLUIS[],2,FALSE)</f>
        <v>PALETA CON 8 CAJAS DE CARTON (CONTENIDO UNIDAD CONDENSACION MANERUROP OP-HJZ050D39Q  4.5HP 220/3HP/60HZ 134/404/507)</v>
      </c>
      <c r="C1779" s="51">
        <v>0</v>
      </c>
      <c r="D1779" s="1"/>
      <c r="E1779" s="1">
        <f>VLOOKUP(INGRESO_MERCADERIA[[#This Row],[CODIGO]],STOCKSANLUIS[],7,FALSE)</f>
        <v>0</v>
      </c>
      <c r="F1779" s="10"/>
    </row>
    <row r="1780" spans="1:6" x14ac:dyDescent="0.25">
      <c r="A1780" s="6" t="s">
        <v>3548</v>
      </c>
      <c r="B1780" t="str">
        <f>VLOOKUP(INGRESO_MERCADERIA[[#This Row],[CODIGO]],STOCKSANLUIS[],2,FALSE)</f>
        <v>RESISTENCIA SILICONADA POTENCIA CONSTANTE TECNOLATINA  - TPC-M - 30W/M - 220V</v>
      </c>
      <c r="C1780" s="51">
        <v>0</v>
      </c>
      <c r="D1780" s="1"/>
      <c r="E1780" s="1">
        <f>VLOOKUP(INGRESO_MERCADERIA[[#This Row],[CODIGO]],STOCKSANLUIS[],7,FALSE)</f>
        <v>0</v>
      </c>
      <c r="F1780" s="10"/>
    </row>
    <row r="1781" spans="1:6" x14ac:dyDescent="0.25">
      <c r="A1781" s="6" t="s">
        <v>3550</v>
      </c>
      <c r="B1781" t="str">
        <f>VLOOKUP(INGRESO_MERCADERIA[[#This Row],[CODIGO]],STOCKSANLUIS[],2,FALSE)</f>
        <v>BOMBA DE CONDENSADO SMART ELECTRIC SP-230-20 DE 230V-1F-60HZ TANQUE ALTO</v>
      </c>
      <c r="C1781" s="51">
        <v>0</v>
      </c>
      <c r="D1781" s="1"/>
      <c r="E1781" s="1">
        <f>VLOOKUP(INGRESO_MERCADERIA[[#This Row],[CODIGO]],STOCKSANLUIS[],7,FALSE)</f>
        <v>0</v>
      </c>
      <c r="F1781" s="10"/>
    </row>
    <row r="1782" spans="1:6" x14ac:dyDescent="0.25">
      <c r="A1782" s="6" t="s">
        <v>3552</v>
      </c>
      <c r="B1782" t="str">
        <f>VLOOKUP(INGRESO_MERCADERIA[[#This Row],[CODIGO]],STOCKSANLUIS[],2,FALSE)</f>
        <v>FILTRO TIPO NUCLEO PARA LINEA DE LIQUIDO - HTG-A80-010001</v>
      </c>
      <c r="C1782" s="51">
        <v>0</v>
      </c>
      <c r="D1782" s="1"/>
      <c r="E1782" s="1">
        <f>VLOOKUP(INGRESO_MERCADERIA[[#This Row],[CODIGO]],STOCKSANLUIS[],7,FALSE)</f>
        <v>0</v>
      </c>
      <c r="F1782" s="10"/>
    </row>
    <row r="1783" spans="1:6" x14ac:dyDescent="0.25">
      <c r="A1783" s="6" t="s">
        <v>3554</v>
      </c>
      <c r="B1783" t="str">
        <f>VLOOKUP(INGRESO_MERCADERIA[[#This Row],[CODIGO]],STOCKSANLUIS[],2,FALSE)</f>
        <v>FILTRO TIPO NUCLEO PARA LINEA DE SUCCION - HTG-B00-010002</v>
      </c>
      <c r="C1783" s="51">
        <v>10</v>
      </c>
      <c r="D1783" s="1"/>
      <c r="E1783" s="1" t="str">
        <f>VLOOKUP(INGRESO_MERCADERIA[[#This Row],[CODIGO]],STOCKSANLUIS[],7,FALSE)</f>
        <v>A</v>
      </c>
      <c r="F1783" s="10"/>
    </row>
    <row r="1784" spans="1:6" x14ac:dyDescent="0.25">
      <c r="A1784" s="6" t="s">
        <v>3556</v>
      </c>
      <c r="B1784" t="str">
        <f>VLOOKUP(INGRESO_MERCADERIA[[#This Row],[CODIGO]],STOCKSANLUIS[],2,FALSE)</f>
        <v>DRV01 / DHK VALVULA ROTALOCK DRV01 3/8 PULG</v>
      </c>
      <c r="C1784" s="51">
        <v>0</v>
      </c>
      <c r="D1784" s="1"/>
      <c r="E1784" s="1">
        <f>VLOOKUP(INGRESO_MERCADERIA[[#This Row],[CODIGO]],STOCKSANLUIS[],7,FALSE)</f>
        <v>0</v>
      </c>
      <c r="F1784" s="10"/>
    </row>
    <row r="1785" spans="1:6" x14ac:dyDescent="0.25">
      <c r="A1785" s="6" t="s">
        <v>3558</v>
      </c>
      <c r="B1785" t="str">
        <f>VLOOKUP(INGRESO_MERCADERIA[[#This Row],[CODIGO]],STOCKSANLUIS[],2,FALSE)</f>
        <v>DHK VALVULA ROTALOCK DRV02 1-1/8 PULG</v>
      </c>
      <c r="C1785" s="51">
        <v>4</v>
      </c>
      <c r="D1785" s="1"/>
      <c r="E1785" s="1" t="str">
        <f>VLOOKUP(INGRESO_MERCADERIA[[#This Row],[CODIGO]],STOCKSANLUIS[],7,FALSE)</f>
        <v>A</v>
      </c>
      <c r="F1785" s="10"/>
    </row>
    <row r="1786" spans="1:6" x14ac:dyDescent="0.25">
      <c r="A1786" s="6" t="s">
        <v>3560</v>
      </c>
      <c r="B1786" t="str">
        <f>VLOOKUP(INGRESO_MERCADERIA[[#This Row],[CODIGO]],STOCKSANLUIS[],2,FALSE)</f>
        <v>TERMÓMETRO 02 INDICACIONES DE TEMPERATURA CON 01 SENSOR INTERNO Y 01 SENSOR DE TEMPERATURA EXTERNO + 01 INDICACIÓN DE HUMEDAD CON SENSOR INTERNO + RELOJ + ALARMA+INDICACIÓN DE NIVEL DE CONFORT</v>
      </c>
      <c r="C1786" s="51">
        <v>0</v>
      </c>
      <c r="D1786" s="1"/>
      <c r="E1786" s="1">
        <f>VLOOKUP(INGRESO_MERCADERIA[[#This Row],[CODIGO]],STOCKSANLUIS[],7,FALSE)</f>
        <v>0</v>
      </c>
      <c r="F1786" s="10"/>
    </row>
    <row r="1787" spans="1:6" x14ac:dyDescent="0.25">
      <c r="A1787" s="6" t="s">
        <v>3562</v>
      </c>
      <c r="B1787" t="str">
        <f>VLOOKUP(INGRESO_MERCADERIA[[#This Row],[CODIGO]],STOCKSANLUIS[],2,FALSE)</f>
        <v>DHK VALVULA ROTALOCK DRV04 3/4 PULG</v>
      </c>
      <c r="C1787" s="51">
        <v>4</v>
      </c>
      <c r="D1787" s="1"/>
      <c r="E1787" s="1" t="str">
        <f>VLOOKUP(INGRESO_MERCADERIA[[#This Row],[CODIGO]],STOCKSANLUIS[],7,FALSE)</f>
        <v>A</v>
      </c>
      <c r="F1787" s="10"/>
    </row>
    <row r="1788" spans="1:6" x14ac:dyDescent="0.25">
      <c r="A1788" s="6" t="s">
        <v>3564</v>
      </c>
      <c r="B1788" t="str">
        <f>VLOOKUP(INGRESO_MERCADERIA[[#This Row],[CODIGO]],STOCKSANLUIS[],2,FALSE)</f>
        <v>DHK VALVULA ROTALOCK DRV06 1/2 PULG</v>
      </c>
      <c r="C1788" s="51">
        <v>0</v>
      </c>
      <c r="D1788" s="1"/>
      <c r="E1788" s="1">
        <f>VLOOKUP(INGRESO_MERCADERIA[[#This Row],[CODIGO]],STOCKSANLUIS[],7,FALSE)</f>
        <v>0</v>
      </c>
      <c r="F1788" s="10"/>
    </row>
    <row r="1789" spans="1:6" x14ac:dyDescent="0.25">
      <c r="A1789" s="6" t="s">
        <v>3566</v>
      </c>
      <c r="B1789" t="str">
        <f>VLOOKUP(INGRESO_MERCADERIA[[#This Row],[CODIGO]],STOCKSANLUIS[],2,FALSE)</f>
        <v>DHK VALVULA ROTALOCK DRV07 7/8 PULG</v>
      </c>
      <c r="C1789" s="51">
        <v>4</v>
      </c>
      <c r="D1789" s="1"/>
      <c r="E1789" s="1" t="str">
        <f>VLOOKUP(INGRESO_MERCADERIA[[#This Row],[CODIGO]],STOCKSANLUIS[],7,FALSE)</f>
        <v>A</v>
      </c>
      <c r="F1789" s="10"/>
    </row>
    <row r="1790" spans="1:6" x14ac:dyDescent="0.25">
      <c r="A1790" s="6" t="s">
        <v>3568</v>
      </c>
      <c r="B1790" t="str">
        <f>VLOOKUP(INGRESO_MERCADERIA[[#This Row],[CODIGO]],STOCKSANLUIS[],2,FALSE)</f>
        <v>COMPRESOR HERMETICO DANFOSS MTZ28 - 2.5HP - 220V/3F/60HZ - R-134A/404A/507A/407C (NO INC. 02 VALV. V06 Y RESIST. DE CARTER)</v>
      </c>
      <c r="C1790" s="51">
        <v>0</v>
      </c>
      <c r="D1790" s="1"/>
      <c r="E1790" s="1">
        <f>VLOOKUP(INGRESO_MERCADERIA[[#This Row],[CODIGO]],STOCKSANLUIS[],7,FALSE)</f>
        <v>0</v>
      </c>
      <c r="F1790" s="10"/>
    </row>
    <row r="1791" spans="1:6" x14ac:dyDescent="0.25">
      <c r="A1791" s="6" t="s">
        <v>3569</v>
      </c>
      <c r="B1791" t="str">
        <f>VLOOKUP(INGRESO_MERCADERIA[[#This Row],[CODIGO]],STOCKSANLUIS[],2,FALSE)</f>
        <v>MOTOVENTILADOR MAER FAN YSWF74L60P4-522N-450S (220V/380V/440V, 60HZ, 4 POLES, 3PH, CL.F,/Y, SUCTION)</v>
      </c>
      <c r="C1791" s="51">
        <v>4</v>
      </c>
      <c r="D1791" s="1"/>
      <c r="E1791" s="1" t="str">
        <f>VLOOKUP(INGRESO_MERCADERIA[[#This Row],[CODIGO]],STOCKSANLUIS[],7,FALSE)</f>
        <v>C</v>
      </c>
      <c r="F1791" s="10"/>
    </row>
    <row r="1792" spans="1:6" x14ac:dyDescent="0.25">
      <c r="A1792" s="6" t="s">
        <v>3571</v>
      </c>
      <c r="B1792" t="str">
        <f>VLOOKUP(INGRESO_MERCADERIA[[#This Row],[CODIGO]],STOCKSANLUIS[],2,FALSE)</f>
        <v>191U007710 / TQ SEPARADOR DE ACEITE CERRADO 5/8  / DANFOSS</v>
      </c>
      <c r="C1792" s="51">
        <v>0</v>
      </c>
      <c r="D1792" s="1"/>
      <c r="E1792" s="1">
        <f>VLOOKUP(INGRESO_MERCADERIA[[#This Row],[CODIGO]],STOCKSANLUIS[],7,FALSE)</f>
        <v>0</v>
      </c>
      <c r="F1792" s="10"/>
    </row>
    <row r="1793" spans="1:6" x14ac:dyDescent="0.25">
      <c r="A1793" s="6" t="s">
        <v>3573</v>
      </c>
      <c r="B1793" t="str">
        <f>VLOOKUP(INGRESO_MERCADERIA[[#This Row],[CODIGO]],STOCKSANLUIS[],2,FALSE)</f>
        <v xml:space="preserve">COMPRESOR SCROLL PERFORMER SM125-9 380V-3FR22 10.5HP SM125-9CA </v>
      </c>
      <c r="C1793" s="51">
        <v>0</v>
      </c>
      <c r="D1793" s="1"/>
      <c r="E1793" s="1">
        <f>VLOOKUP(INGRESO_MERCADERIA[[#This Row],[CODIGO]],STOCKSANLUIS[],7,FALSE)</f>
        <v>0</v>
      </c>
      <c r="F1793" s="10"/>
    </row>
    <row r="1794" spans="1:6" x14ac:dyDescent="0.25">
      <c r="A1794" s="6" t="s">
        <v>3575</v>
      </c>
      <c r="B1794" t="str">
        <f>VLOOKUP(INGRESO_MERCADERIA[[#This Row],[CODIGO]],STOCKSANLUIS[],2,FALSE)</f>
        <v xml:space="preserve">MOTOVENTILADOR AXIAL EBM S4E300/G01 - 300MM - 220V MONOFÁSICO - 4 POLOS, CON REJILLA - FLUJO V REMPLAZO DE S4E300-AS72-30                   </v>
      </c>
      <c r="C1794" s="51">
        <v>6</v>
      </c>
      <c r="D1794" s="1"/>
      <c r="E1794" s="1" t="str">
        <f>VLOOKUP(INGRESO_MERCADERIA[[#This Row],[CODIGO]],STOCKSANLUIS[],7,FALSE)</f>
        <v>C</v>
      </c>
      <c r="F1794" s="10"/>
    </row>
    <row r="1795" spans="1:6" x14ac:dyDescent="0.25">
      <c r="A1795" s="6" t="s">
        <v>3577</v>
      </c>
      <c r="B1795" t="str">
        <f>VLOOKUP(INGRESO_MERCADERIA[[#This Row],[CODIGO]],STOCKSANLUIS[],2,FALSE)</f>
        <v>MOTOVENTILADOR AXIAL EBM S4E400/G01 - 400MM - 220V MONOFÁSICO - 4 POLOS, CON REJILLA - FLUJO V   </v>
      </c>
      <c r="C1795" s="51">
        <v>0</v>
      </c>
      <c r="D1795" s="1"/>
      <c r="E1795" s="1" t="str">
        <f>VLOOKUP(INGRESO_MERCADERIA[[#This Row],[CODIGO]],STOCKSANLUIS[],7,FALSE)</f>
        <v>C</v>
      </c>
      <c r="F1795" s="10"/>
    </row>
    <row r="1796" spans="1:6" x14ac:dyDescent="0.25">
      <c r="A1796" s="6" t="s">
        <v>3579</v>
      </c>
      <c r="B1796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1796" s="51">
        <v>3</v>
      </c>
      <c r="D1796" s="1"/>
      <c r="E1796" s="1" t="str">
        <f>VLOOKUP(INGRESO_MERCADERIA[[#This Row],[CODIGO]],STOCKSANLUIS[],7,FALSE)</f>
        <v>C</v>
      </c>
      <c r="F1796" s="10"/>
    </row>
    <row r="1797" spans="1:6" x14ac:dyDescent="0.25">
      <c r="A1797" s="6" t="s">
        <v>3581</v>
      </c>
      <c r="B1797" t="str">
        <f>VLOOKUP(INGRESO_MERCADERIA[[#This Row],[CODIGO]],STOCKSANLUIS[],2,FALSE)</f>
        <v xml:space="preserve">RELE + CAPACITADOR, MARCHA(30+15 UF), ARRANQUE(98 UF) MT(Z)022-1 - 7701038           </v>
      </c>
      <c r="C1797" s="51">
        <v>0</v>
      </c>
      <c r="D1797" s="1"/>
      <c r="E1797" s="1">
        <f>VLOOKUP(INGRESO_MERCADERIA[[#This Row],[CODIGO]],STOCKSANLUIS[],7,FALSE)</f>
        <v>0</v>
      </c>
      <c r="F1797" s="10"/>
    </row>
    <row r="1798" spans="1:6" x14ac:dyDescent="0.25">
      <c r="A1798" s="6" t="s">
        <v>3583</v>
      </c>
      <c r="B1798" t="str">
        <f>VLOOKUP(INGRESO_MERCADERIA[[#This Row],[CODIGO]],STOCKSANLUIS[],2,FALSE)</f>
        <v>MOTOVENTILADOR MAER FAN YSWF102L50P6-635N-550S (220V/380V/440V, 60HZ, 6 POLES, 3PH, CL.F,/Y, SUCTION)</v>
      </c>
      <c r="C1798" s="51">
        <v>0</v>
      </c>
      <c r="D1798" s="1"/>
      <c r="E1798" s="1" t="str">
        <f>VLOOKUP(INGRESO_MERCADERIA[[#This Row],[CODIGO]],STOCKSANLUIS[],7,FALSE)</f>
        <v>C</v>
      </c>
      <c r="F1798" s="10"/>
    </row>
    <row r="1799" spans="1:6" x14ac:dyDescent="0.25">
      <c r="A1799" s="6" t="s">
        <v>3585</v>
      </c>
      <c r="B1799" t="str">
        <f>VLOOKUP(INGRESO_MERCADERIA[[#This Row],[CODIGO]],STOCKSANLUIS[],2,FALSE)</f>
        <v>MANGA AISLANTE CI-M-015 DE 5/8" X 3/4" - ARMAFLEX/ARMACELL</v>
      </c>
      <c r="C1799" s="51">
        <v>0</v>
      </c>
      <c r="D1799" s="1"/>
      <c r="E1799" s="1">
        <f>VLOOKUP(INGRESO_MERCADERIA[[#This Row],[CODIGO]],STOCKSANLUIS[],7,FALSE)</f>
        <v>0</v>
      </c>
      <c r="F1799" s="10"/>
    </row>
    <row r="1800" spans="1:6" x14ac:dyDescent="0.25">
      <c r="A1800" s="6" t="s">
        <v>3587</v>
      </c>
      <c r="B1800" t="str">
        <f>VLOOKUP(INGRESO_MERCADERIA[[#This Row],[CODIGO]],STOCKSANLUIS[],2,FALSE)</f>
        <v>MANGA AISLANTE CI-M-020 DE 3/4" X 3/4" - ARMAFLEX/ARMACELL</v>
      </c>
      <c r="C1800" s="51">
        <v>1</v>
      </c>
      <c r="D1800" s="1"/>
      <c r="E1800" s="1" t="str">
        <f>VLOOKUP(INGRESO_MERCADERIA[[#This Row],[CODIGO]],STOCKSANLUIS[],7,FALSE)</f>
        <v>A</v>
      </c>
      <c r="F1800" s="10"/>
    </row>
    <row r="1801" spans="1:6" x14ac:dyDescent="0.25">
      <c r="A1801" s="6" t="s">
        <v>3589</v>
      </c>
      <c r="B1801" t="str">
        <f>VLOOKUP(INGRESO_MERCADERIA[[#This Row],[CODIGO]],STOCKSANLUIS[],2,FALSE)</f>
        <v xml:space="preserve">MOTOVENTILADOR MAER FAN YSWF127L65P6-920N-800S (220V/380V/440V, 60HZ, 6 POLES, 3PH, CL.F,/Y, SUCCION) </v>
      </c>
      <c r="C1801" s="51">
        <v>2</v>
      </c>
      <c r="D1801" s="1"/>
      <c r="E1801" s="1" t="str">
        <f>VLOOKUP(INGRESO_MERCADERIA[[#This Row],[CODIGO]],STOCKSANLUIS[],7,FALSE)</f>
        <v>B</v>
      </c>
      <c r="F1801" s="10"/>
    </row>
    <row r="1802" spans="1:6" x14ac:dyDescent="0.25">
      <c r="A1802" s="6" t="s">
        <v>3591</v>
      </c>
      <c r="B1802" t="str">
        <f>VLOOKUP(INGRESO_MERCADERIA[[#This Row],[CODIGO]],STOCKSANLUIS[],2,FALSE)</f>
        <v>FAN RELAY DE 24V  Q90-380 - QUALITY</v>
      </c>
      <c r="C1802" s="51">
        <v>1</v>
      </c>
      <c r="D1802" s="1"/>
      <c r="E1802" s="1" t="str">
        <f>VLOOKUP(INGRESO_MERCADERIA[[#This Row],[CODIGO]],STOCKSANLUIS[],7,FALSE)</f>
        <v>A</v>
      </c>
      <c r="F1802" s="10"/>
    </row>
    <row r="1803" spans="1:6" x14ac:dyDescent="0.25">
      <c r="A1803" s="6" t="s">
        <v>3593</v>
      </c>
      <c r="B1803" t="str">
        <f>VLOOKUP(INGRESO_MERCADERIA[[#This Row],[CODIGO]],STOCKSANLUIS[],2,FALSE)</f>
        <v>ADAPTADOR DE MANGUERA R-410A, R-404A, R-22 / QH4-14516 - QUALITY</v>
      </c>
      <c r="C1803" s="51">
        <v>11</v>
      </c>
      <c r="D1803" s="1"/>
      <c r="E1803" s="1" t="str">
        <f>VLOOKUP(INGRESO_MERCADERIA[[#This Row],[CODIGO]],STOCKSANLUIS[],7,FALSE)</f>
        <v>A</v>
      </c>
      <c r="F1803" s="10"/>
    </row>
    <row r="1804" spans="1:6" x14ac:dyDescent="0.25">
      <c r="A1804" s="6" t="s">
        <v>3595</v>
      </c>
      <c r="B1804" t="str">
        <f>VLOOKUP(INGRESO_MERCADERIA[[#This Row],[CODIGO]],STOCKSANLUIS[],2,FALSE)</f>
        <v>VALVULA DE PASO DE 3/8" - HV-38 - EVERWELL</v>
      </c>
      <c r="C1804" s="51">
        <v>3</v>
      </c>
      <c r="D1804" s="1"/>
      <c r="E1804" s="1" t="str">
        <f>VLOOKUP(INGRESO_MERCADERIA[[#This Row],[CODIGO]],STOCKSANLUIS[],7,FALSE)</f>
        <v>A</v>
      </c>
      <c r="F1804" s="10"/>
    </row>
    <row r="1805" spans="1:6" x14ac:dyDescent="0.25">
      <c r="A1805" s="6" t="s">
        <v>3597</v>
      </c>
      <c r="B1805" t="str">
        <f>VLOOKUP(INGRESO_MERCADERIA[[#This Row],[CODIGO]],STOCKSANLUIS[],2,FALSE)</f>
        <v>148B5821 / NH3 PASO SVA-S65 ANG.C/CAPUCHA 2-1/2PULG/      </v>
      </c>
      <c r="C1805" s="51">
        <v>0</v>
      </c>
      <c r="D1805" s="1"/>
      <c r="E1805" s="1">
        <f>VLOOKUP(INGRESO_MERCADERIA[[#This Row],[CODIGO]],STOCKSANLUIS[],7,FALSE)</f>
        <v>0</v>
      </c>
      <c r="F1805" s="10"/>
    </row>
    <row r="1806" spans="1:6" x14ac:dyDescent="0.25">
      <c r="A1806" s="6" t="s">
        <v>3599</v>
      </c>
      <c r="B1806" t="str">
        <f>VLOOKUP(INGRESO_MERCADERIA[[#This Row],[CODIGO]],STOCKSANLUIS[],2,FALSE)</f>
        <v>148B5621  /NH3 PASO SVA-S 40 ANGULAR C/C  1 1/2PULG        </v>
      </c>
      <c r="C1806" s="51">
        <v>0</v>
      </c>
      <c r="D1806" s="1"/>
      <c r="E1806" s="1">
        <f>VLOOKUP(INGRESO_MERCADERIA[[#This Row],[CODIGO]],STOCKSANLUIS[],7,FALSE)</f>
        <v>0</v>
      </c>
      <c r="F1806" s="10"/>
    </row>
    <row r="1807" spans="1:6" x14ac:dyDescent="0.25">
      <c r="A1807" s="6" t="s">
        <v>3601</v>
      </c>
      <c r="B1807" t="str">
        <f>VLOOKUP(INGRESO_MERCADERIA[[#This Row],[CODIGO]],STOCKSANLUIS[],2,FALSE)</f>
        <v>RESISTENCIA SILICONADA POTENCIA CONSTANTE TECNOLATINA - TPC-M - 40W/M - 220V</v>
      </c>
      <c r="C1807" s="51">
        <v>0</v>
      </c>
      <c r="D1807" s="1"/>
      <c r="E1807" s="1">
        <f>VLOOKUP(INGRESO_MERCADERIA[[#This Row],[CODIGO]],STOCKSANLUIS[],7,FALSE)</f>
        <v>0</v>
      </c>
      <c r="F1807" s="10"/>
    </row>
    <row r="1808" spans="1:6" x14ac:dyDescent="0.25">
      <c r="A1808" s="6" t="s">
        <v>3603</v>
      </c>
      <c r="B1808" t="str">
        <f>VLOOKUP(INGRESO_MERCADERIA[[#This Row],[CODIGO]],STOCKSANLUIS[],2,FALSE)</f>
        <v>ROLLO DE COBRE FLEXIBLE 3/16" HIGH QUALITY - STARCOLD - 4.75 MM X 0.60 MM X 15 M</v>
      </c>
      <c r="C1808" s="51">
        <v>2</v>
      </c>
      <c r="D1808" s="1"/>
      <c r="E1808" s="1" t="str">
        <f>VLOOKUP(INGRESO_MERCADERIA[[#This Row],[CODIGO]],STOCKSANLUIS[],7,FALSE)</f>
        <v>C</v>
      </c>
      <c r="F1808" s="10"/>
    </row>
    <row r="1809" spans="1:6" x14ac:dyDescent="0.25">
      <c r="A1809" s="6" t="s">
        <v>3605</v>
      </c>
      <c r="B1809" t="str">
        <f>VLOOKUP(INGRESO_MERCADERIA[[#This Row],[CODIGO]],STOCKSANLUIS[],2,FALSE)</f>
        <v>ROLLO DE COBRE FLEXIBLE 3/8" HIGH QUALITY - STARCOLD - 9.53 MM X 0.60 MM X 15 M</v>
      </c>
      <c r="C1809" s="51">
        <v>0</v>
      </c>
      <c r="D1809" s="1"/>
      <c r="E1809" s="1" t="str">
        <f>VLOOKUP(INGRESO_MERCADERIA[[#This Row],[CODIGO]],STOCKSANLUIS[],7,FALSE)</f>
        <v>C</v>
      </c>
      <c r="F1809" s="10"/>
    </row>
    <row r="1810" spans="1:6" x14ac:dyDescent="0.25">
      <c r="A1810" s="6" t="s">
        <v>3607</v>
      </c>
      <c r="B1810" t="str">
        <f>VLOOKUP(INGRESO_MERCADERIA[[#This Row],[CODIGO]],STOCKSANLUIS[],2,FALSE)</f>
        <v>UNIDAD CONDENSADORA BOHN 5 HP 440/3/60 R-404A/507/R134A - C/COPELAND(USA) ZF15K4E-TFD - TEMP BAJA - FBCZ511L6D - SCROLL - ALTA EFICIENCIA</v>
      </c>
      <c r="C1810" s="51">
        <v>0</v>
      </c>
      <c r="D1810" s="1"/>
      <c r="E1810" s="1">
        <f>VLOOKUP(INGRESO_MERCADERIA[[#This Row],[CODIGO]],STOCKSANLUIS[],7,FALSE)</f>
        <v>0</v>
      </c>
      <c r="F1810" s="10"/>
    </row>
    <row r="1811" spans="1:6" x14ac:dyDescent="0.25">
      <c r="A1811" s="6" t="s">
        <v>3609</v>
      </c>
      <c r="B1811" t="str">
        <f>VLOOKUP(INGRESO_MERCADERIA[[#This Row],[CODIGO]],STOCKSANLUIS[],2,FALSE)</f>
        <v>MINI BOMBA SMART ELECTRIC SPS-66 DE 110-240V MINISLIM SERIES 66 FT LIFT</v>
      </c>
      <c r="C1811" s="51">
        <v>20</v>
      </c>
      <c r="D1811" s="1"/>
      <c r="E1811" s="1" t="str">
        <f>VLOOKUP(INGRESO_MERCADERIA[[#This Row],[CODIGO]],STOCKSANLUIS[],7,FALSE)</f>
        <v>C</v>
      </c>
      <c r="F1811" s="10"/>
    </row>
    <row r="1812" spans="1:6" x14ac:dyDescent="0.25">
      <c r="A1812" s="6" t="s">
        <v>3611</v>
      </c>
      <c r="B1812" t="str">
        <f>VLOOKUP(INGRESO_MERCADERIA[[#This Row],[CODIGO]],STOCKSANLUIS[],2,FALSE)</f>
        <v>VALVULA DE BOLA EVERWELL  7/8" - BV-78</v>
      </c>
      <c r="C1812" s="51">
        <v>0</v>
      </c>
      <c r="D1812" s="1"/>
      <c r="E1812" s="1">
        <f>VLOOKUP(INGRESO_MERCADERIA[[#This Row],[CODIGO]],STOCKSANLUIS[],7,FALSE)</f>
        <v>0</v>
      </c>
      <c r="F1812" s="10"/>
    </row>
    <row r="1813" spans="1:6" x14ac:dyDescent="0.25">
      <c r="A1813" s="6" t="s">
        <v>3613</v>
      </c>
      <c r="B1813" t="str">
        <f>VLOOKUP(INGRESO_MERCADERIA[[#This Row],[CODIGO]],STOCKSANLUIS[],2,FALSE)</f>
        <v>GAS REFRIGERANTE OPTEON R-1234YF - 4.54 KG -CHEMOURS</v>
      </c>
      <c r="C1813" s="51">
        <v>0</v>
      </c>
      <c r="D1813" s="1"/>
      <c r="E1813" s="1" t="str">
        <f>VLOOKUP(INGRESO_MERCADERIA[[#This Row],[CODIGO]],STOCKSANLUIS[],7,FALSE)</f>
        <v>C</v>
      </c>
      <c r="F1813" s="10"/>
    </row>
    <row r="1814" spans="1:6" x14ac:dyDescent="0.25">
      <c r="A1814" s="6" t="s">
        <v>3615</v>
      </c>
      <c r="B1814" t="str">
        <f>VLOOKUP(INGRESO_MERCADERIA[[#This Row],[CODIGO]],STOCKSANLUIS[],2,FALSE)</f>
        <v>COMPRESOR SCROLL YH150C5-100 -- 60000 BTU - 5HP - 380V/3PH/60HZ - R410A  - INVOTECH</v>
      </c>
      <c r="C1814" s="51">
        <v>2</v>
      </c>
      <c r="D1814" s="1"/>
      <c r="E1814" s="1" t="str">
        <f>VLOOKUP(INGRESO_MERCADERIA[[#This Row],[CODIGO]],STOCKSANLUIS[],7,FALSE)</f>
        <v>B</v>
      </c>
      <c r="F1814" s="10"/>
    </row>
    <row r="1815" spans="1:6" x14ac:dyDescent="0.25">
      <c r="A1815" s="6" t="s">
        <v>3617</v>
      </c>
      <c r="B1815" t="str">
        <f>VLOOKUP(INGRESO_MERCADERIA[[#This Row],[CODIGO]],STOCKSANLUIS[],2,FALSE)</f>
        <v>CAPACITOR DE 50 MFD X 370 VAC - 50X370 - EVERWELL</v>
      </c>
      <c r="C1815" s="51">
        <v>0</v>
      </c>
      <c r="D1815" s="1"/>
      <c r="E1815" s="1">
        <f>VLOOKUP(INGRESO_MERCADERIA[[#This Row],[CODIGO]],STOCKSANLUIS[],7,FALSE)</f>
        <v>0</v>
      </c>
      <c r="F1815" s="10"/>
    </row>
    <row r="1816" spans="1:6" x14ac:dyDescent="0.25">
      <c r="A1816" s="6" t="s">
        <v>3619</v>
      </c>
      <c r="B1816" t="str">
        <f>VLOOKUP(INGRESO_MERCADERIA[[#This Row],[CODIGO]],STOCKSANLUIS[],2,FALSE)</f>
        <v>CAPACITOR DE 40 MFD X 370 VAC - 40X370 - EVERWELL</v>
      </c>
      <c r="C1816" s="51">
        <v>0</v>
      </c>
      <c r="D1816" s="1"/>
      <c r="E1816" s="1" t="str">
        <f>VLOOKUP(INGRESO_MERCADERIA[[#This Row],[CODIGO]],STOCKSANLUIS[],7,FALSE)</f>
        <v>A</v>
      </c>
      <c r="F1816" s="10"/>
    </row>
    <row r="1817" spans="1:6" x14ac:dyDescent="0.25">
      <c r="A1817" s="6" t="s">
        <v>3621</v>
      </c>
      <c r="B1817" t="str">
        <f>VLOOKUP(INGRESO_MERCADERIA[[#This Row],[CODIGO]],STOCKSANLUIS[],2,FALSE)</f>
        <v>CAPACITOR DE 40+5 MFD X 370  VAC - 40-5X370- EVERWELL</v>
      </c>
      <c r="C1817" s="51">
        <v>0</v>
      </c>
      <c r="D1817" s="1"/>
      <c r="E1817" s="1">
        <f>VLOOKUP(INGRESO_MERCADERIA[[#This Row],[CODIGO]],STOCKSANLUIS[],7,FALSE)</f>
        <v>0</v>
      </c>
      <c r="F1817" s="10"/>
    </row>
    <row r="1818" spans="1:6" x14ac:dyDescent="0.25">
      <c r="A1818" s="6" t="s">
        <v>3623</v>
      </c>
      <c r="B1818" t="str">
        <f>VLOOKUP(INGRESO_MERCADERIA[[#This Row],[CODIGO]],STOCKSANLUIS[],2,FALSE)</f>
        <v>CAPACITOR DE 45+5 MFD X 370 VAC - 45-5X370 - EVERWELL</v>
      </c>
      <c r="C1818" s="51">
        <v>9</v>
      </c>
      <c r="D1818" s="1"/>
      <c r="E1818" s="1" t="str">
        <f>VLOOKUP(INGRESO_MERCADERIA[[#This Row],[CODIGO]],STOCKSANLUIS[],7,FALSE)</f>
        <v>A</v>
      </c>
      <c r="F1818" s="10"/>
    </row>
    <row r="1819" spans="1:6" x14ac:dyDescent="0.25">
      <c r="A1819" s="6" t="s">
        <v>3625</v>
      </c>
      <c r="B1819" t="str">
        <f>VLOOKUP(INGRESO_MERCADERIA[[#This Row],[CODIGO]],STOCKSANLUIS[],2,FALSE)</f>
        <v>CAPACITOR DE 45 MFD X 370 VAC - 45X370 - EVERWELL</v>
      </c>
      <c r="C1819" s="51">
        <v>0</v>
      </c>
      <c r="D1819" s="1"/>
      <c r="E1819" s="1" t="str">
        <f>VLOOKUP(INGRESO_MERCADERIA[[#This Row],[CODIGO]],STOCKSANLUIS[],7,FALSE)</f>
        <v>A</v>
      </c>
      <c r="F1819" s="10"/>
    </row>
    <row r="1820" spans="1:6" x14ac:dyDescent="0.25">
      <c r="A1820" s="6" t="s">
        <v>3627</v>
      </c>
      <c r="B1820" t="str">
        <f>VLOOKUP(INGRESO_MERCADERIA[[#This Row],[CODIGO]],STOCKSANLUIS[],2,FALSE)</f>
        <v>MOTOVENTILADOR MAER FAN YSWF68L35P4-360N-300S (220V/380V/440V, 60HZ, 4 POLES, 3PH, CL.F,/Y, SUCTION)</v>
      </c>
      <c r="C1820" s="51">
        <v>2</v>
      </c>
      <c r="D1820" s="1"/>
      <c r="E1820" s="1" t="str">
        <f>VLOOKUP(INGRESO_MERCADERIA[[#This Row],[CODIGO]],STOCKSANLUIS[],7,FALSE)</f>
        <v>C</v>
      </c>
      <c r="F1820" s="10"/>
    </row>
    <row r="1821" spans="1:6" x14ac:dyDescent="0.25">
      <c r="A1821" s="6" t="s">
        <v>3629</v>
      </c>
      <c r="B1821" t="str">
        <f>VLOOKUP(INGRESO_MERCADERIA[[#This Row],[CODIGO]],STOCKSANLUIS[],2,FALSE)</f>
        <v>MOTOVENTILADOR MAER FAN YSWF74L47P4-470N-400S (220V/380V/440V, 60HZ, 4 POLES, 3PH, CL.F,/Y, SUCTION)</v>
      </c>
      <c r="C1821" s="51">
        <v>0</v>
      </c>
      <c r="D1821" s="1"/>
      <c r="E1821" s="1" t="str">
        <f>VLOOKUP(INGRESO_MERCADERIA[[#This Row],[CODIGO]],STOCKSANLUIS[],7,FALSE)</f>
        <v>C</v>
      </c>
      <c r="F1821" s="10"/>
    </row>
    <row r="1822" spans="1:6" x14ac:dyDescent="0.25">
      <c r="A1822" s="6" t="s">
        <v>3631</v>
      </c>
      <c r="B1822" t="str">
        <f>VLOOKUP(INGRESO_MERCADERIA[[#This Row],[CODIGO]],STOCKSANLUIS[],2,FALSE)</f>
        <v>MOTOVENTILADOR MAER FAN YSWF102L40P4-570N-500S (220V/380V/440V, 60HZ, 4 POLES, 3PH, CL.F,/Y, SUCTION)</v>
      </c>
      <c r="C1822" s="51">
        <v>0</v>
      </c>
      <c r="D1822" s="1"/>
      <c r="E1822" s="1" t="str">
        <f>VLOOKUP(INGRESO_MERCADERIA[[#This Row],[CODIGO]],STOCKSANLUIS[],7,FALSE)</f>
        <v>C</v>
      </c>
      <c r="F1822" s="10"/>
    </row>
    <row r="1823" spans="1:6" x14ac:dyDescent="0.25">
      <c r="A1823" s="6" t="s">
        <v>3633</v>
      </c>
      <c r="B1823" t="str">
        <f>VLOOKUP(INGRESO_MERCADERIA[[#This Row],[CODIGO]],STOCKSANLUIS[],2,FALSE)</f>
        <v>MOTOVENTILADOR MAER FAN YSWF102L70P6-753N-630S (220V/380V/440V, 60HZ, 6 POLES, 3PH, CL.F,/Y, SUCTION)</v>
      </c>
      <c r="C1823" s="51">
        <v>5</v>
      </c>
      <c r="D1823" s="1"/>
      <c r="E1823" s="1" t="str">
        <f>VLOOKUP(INGRESO_MERCADERIA[[#This Row],[CODIGO]],STOCKSANLUIS[],7,FALSE)</f>
        <v>C</v>
      </c>
      <c r="F1823" s="10"/>
    </row>
    <row r="1824" spans="1:6" x14ac:dyDescent="0.25">
      <c r="A1824" s="6" t="s">
        <v>3635</v>
      </c>
      <c r="B1824" t="str">
        <f>VLOOKUP(INGRESO_MERCADERIA[[#This Row],[CODIGO]],STOCKSANLUIS[],2,FALSE)</f>
        <v>MOTOVENTILADOR MAER FAN YDWF68L35P4-360N-300S (220V, 60HZ, 4 POLES, 1PH, CL.F, SUCTION)</v>
      </c>
      <c r="C1824" s="51">
        <v>0</v>
      </c>
      <c r="D1824" s="1"/>
      <c r="E1824" s="1" t="str">
        <f>VLOOKUP(INGRESO_MERCADERIA[[#This Row],[CODIGO]],STOCKSANLUIS[],7,FALSE)</f>
        <v>C</v>
      </c>
      <c r="F1824" s="10"/>
    </row>
    <row r="1825" spans="1:6" x14ac:dyDescent="0.25">
      <c r="A1825" s="6" t="s">
        <v>3637</v>
      </c>
      <c r="B1825" t="str">
        <f>VLOOKUP(INGRESO_MERCADERIA[[#This Row],[CODIGO]],STOCKSANLUIS[],2,FALSE)</f>
        <v>MOTOVENTILADOR MAER FAN YDWF74L47P4-470N-400S (220V, 60HZ, 4 POLES, 1PH, CL.F, SUCTION)</v>
      </c>
      <c r="C1825" s="51">
        <v>0</v>
      </c>
      <c r="D1825" s="1"/>
      <c r="E1825" s="1" t="str">
        <f>VLOOKUP(INGRESO_MERCADERIA[[#This Row],[CODIGO]],STOCKSANLUIS[],7,FALSE)</f>
        <v>C</v>
      </c>
      <c r="F1825" s="10"/>
    </row>
    <row r="1826" spans="1:6" x14ac:dyDescent="0.25">
      <c r="A1826" s="6" t="s">
        <v>3639</v>
      </c>
      <c r="B1826" t="str">
        <f>VLOOKUP(INGRESO_MERCADERIA[[#This Row],[CODIGO]],STOCKSANLUIS[],2,FALSE)</f>
        <v>MOTOVENTILADOR MAER FAN YDWF74L60P4-522N-450S (220V, 60HZ, 4 POLES, 1PH, CL.F, SUCTION)</v>
      </c>
      <c r="C1826" s="51">
        <v>1</v>
      </c>
      <c r="D1826" s="1"/>
      <c r="E1826" s="1" t="str">
        <f>VLOOKUP(INGRESO_MERCADERIA[[#This Row],[CODIGO]],STOCKSANLUIS[],7,FALSE)</f>
        <v>C</v>
      </c>
      <c r="F1826" s="10"/>
    </row>
    <row r="1827" spans="1:6" x14ac:dyDescent="0.25">
      <c r="A1827" s="6" t="s">
        <v>3641</v>
      </c>
      <c r="B1827" t="str">
        <f>VLOOKUP(INGRESO_MERCADERIA[[#This Row],[CODIGO]],STOCKSANLUIS[],2,FALSE)</f>
        <v>MOTOVENTILADOR MAER FAN YDWF102L40P4-570N-500S (220V, 60HZ, 4 POLES, 1PH, CL.F, SUCTION)</v>
      </c>
      <c r="C1827" s="51">
        <v>0</v>
      </c>
      <c r="D1827" s="1"/>
      <c r="E1827" s="1" t="str">
        <f>VLOOKUP(INGRESO_MERCADERIA[[#This Row],[CODIGO]],STOCKSANLUIS[],7,FALSE)</f>
        <v>C</v>
      </c>
      <c r="F1827" s="10"/>
    </row>
    <row r="1828" spans="1:6" x14ac:dyDescent="0.25">
      <c r="A1828" s="6" t="s">
        <v>3643</v>
      </c>
      <c r="B1828" t="str">
        <f>VLOOKUP(INGRESO_MERCADERIA[[#This Row],[CODIGO]],STOCKSANLUIS[],2,FALSE)</f>
        <v>MOTOVENTILADOR DE 7 WATTS 220V/1PH/60HZ INC. HELICE DE 200MM Y BASE</v>
      </c>
      <c r="C1828" s="51">
        <v>7</v>
      </c>
      <c r="D1828" s="1"/>
      <c r="E1828" s="1" t="str">
        <f>VLOOKUP(INGRESO_MERCADERIA[[#This Row],[CODIGO]],STOCKSANLUIS[],7,FALSE)</f>
        <v>C</v>
      </c>
      <c r="F1828" s="10"/>
    </row>
    <row r="1829" spans="1:6" x14ac:dyDescent="0.25">
      <c r="A1829" s="6" t="s">
        <v>3645</v>
      </c>
      <c r="B1829" t="str">
        <f>VLOOKUP(INGRESO_MERCADERIA[[#This Row],[CODIGO]],STOCKSANLUIS[],2,FALSE)</f>
        <v>MOTOVENTILADOR DE 10 WATTS 220V/1PH/60HZ INC. HELICE DE 230MM Y BASE</v>
      </c>
      <c r="C1829" s="51">
        <v>20</v>
      </c>
      <c r="D1829" s="1"/>
      <c r="E1829" s="1" t="str">
        <f>VLOOKUP(INGRESO_MERCADERIA[[#This Row],[CODIGO]],STOCKSANLUIS[],7,FALSE)</f>
        <v>C</v>
      </c>
      <c r="F1829" s="10"/>
    </row>
    <row r="1830" spans="1:6" x14ac:dyDescent="0.25">
      <c r="A1830" s="6" t="s">
        <v>3647</v>
      </c>
      <c r="B1830" t="str">
        <f>VLOOKUP(INGRESO_MERCADERIA[[#This Row],[CODIGO]],STOCKSANLUIS[],2,FALSE)</f>
        <v>MOTOVENTILADOR DE 16 WATTS 220V/1PH/60HZ INC. HELICE DE 254MM Y BASE</v>
      </c>
      <c r="C1830" s="51">
        <v>11</v>
      </c>
      <c r="D1830" s="1"/>
      <c r="E1830" s="1" t="str">
        <f>VLOOKUP(INGRESO_MERCADERIA[[#This Row],[CODIGO]],STOCKSANLUIS[],7,FALSE)</f>
        <v>C</v>
      </c>
      <c r="F1830" s="10"/>
    </row>
    <row r="1831" spans="1:6" x14ac:dyDescent="0.25">
      <c r="A1831" s="6" t="s">
        <v>3649</v>
      </c>
      <c r="B1831" t="str">
        <f>VLOOKUP(INGRESO_MERCADERIA[[#This Row],[CODIGO]],STOCKSANLUIS[],2,FALSE)</f>
        <v>CONDENSADOR DE 36000 BTU/H CDU VERTICAL ST R410A 208-230V/60HZ/1PH - TEMP BLUE MADE BY CARRIER ENTERPRISE - FRIO SOLO - TBA41A-036-V3N1C</v>
      </c>
      <c r="C1831" s="51">
        <v>0</v>
      </c>
      <c r="D1831" s="1"/>
      <c r="E1831" s="1">
        <f>VLOOKUP(INGRESO_MERCADERIA[[#This Row],[CODIGO]],STOCKSANLUIS[],7,FALSE)</f>
        <v>0</v>
      </c>
      <c r="F1831" s="10"/>
    </row>
    <row r="1832" spans="1:6" x14ac:dyDescent="0.25">
      <c r="A1832" s="6" t="s">
        <v>3651</v>
      </c>
      <c r="B1832" t="str">
        <f>VLOOKUP(INGRESO_MERCADERIA[[#This Row],[CODIGO]],STOCKSANLUIS[],2,FALSE)</f>
        <v>CONDENSADOR DE 60000 BTU/H CDU VERTICAL ST R410A 208-230V/60HZ/3PH - TEMP BLUE MADE BY CARRIER ENTERPRISE - FRIO SOLO - TBA41A-060-V5N1C</v>
      </c>
      <c r="C1832" s="51">
        <v>2</v>
      </c>
      <c r="D1832" s="1"/>
      <c r="E1832" s="1" t="str">
        <f>VLOOKUP(INGRESO_MERCADERIA[[#This Row],[CODIGO]],STOCKSANLUIS[],7,FALSE)</f>
        <v>B</v>
      </c>
      <c r="F1832" s="10"/>
    </row>
    <row r="1833" spans="1:6" x14ac:dyDescent="0.25">
      <c r="A1833" s="6" t="s">
        <v>3653</v>
      </c>
      <c r="B1833" t="str">
        <f>VLOOKUP(INGRESO_MERCADERIA[[#This Row],[CODIGO]],STOCKSANLUIS[],2,FALSE)</f>
        <v>EVAPORADOR DUCTO DE 60000 BTU/H AHU DUCTED ST R410A 208-230V/60HZ/1PH - TEMP BLUE MADE BY CARRIER ENTERPRISE - FRIO SOLO - TBB41A-060-M3N2C</v>
      </c>
      <c r="C1833" s="51">
        <v>0</v>
      </c>
      <c r="D1833" s="1"/>
      <c r="E1833" s="1" t="str">
        <f>VLOOKUP(INGRESO_MERCADERIA[[#This Row],[CODIGO]],STOCKSANLUIS[],7,FALSE)</f>
        <v>C</v>
      </c>
      <c r="F1833" s="10"/>
    </row>
    <row r="1834" spans="1:6" x14ac:dyDescent="0.25">
      <c r="A1834" s="6" t="s">
        <v>3655</v>
      </c>
      <c r="B1834" t="str">
        <f>VLOOKUP(INGRESO_MERCADERIA[[#This Row],[CODIGO]],STOCKSANLUIS[],2,FALSE)</f>
        <v>EVAPORADOR PISO TECHO 36000 BTU/H EVAP F/C ST R410A 208-230V/60HZ/1PH - TEMP BLUE MADE BY CARRIER ENTERPRISE - FRIO SOLO - TBF41D-036-M3N1C</v>
      </c>
      <c r="C1834" s="51">
        <v>1</v>
      </c>
      <c r="D1834" s="1"/>
      <c r="E1834" s="1" t="str">
        <f>VLOOKUP(INGRESO_MERCADERIA[[#This Row],[CODIGO]],STOCKSANLUIS[],7,FALSE)</f>
        <v>B</v>
      </c>
      <c r="F1834" s="10"/>
    </row>
    <row r="1835" spans="1:6" x14ac:dyDescent="0.25">
      <c r="A1835" s="6" t="s">
        <v>3657</v>
      </c>
      <c r="B1835" t="str">
        <f>VLOOKUP(INGRESO_MERCADERIA[[#This Row],[CODIGO]],STOCKSANLUIS[],2,FALSE)</f>
        <v>EVAPORADOR PISO TECHO 60000 BTU/H EVAP F/C ST R410A 208-230V/60HZ/1PH - TEMP BLUE MADE BY CARRIER ENTERPRISE - FRIO SOLO - TBF41D-060-M3N1C</v>
      </c>
      <c r="C1835" s="51">
        <v>0</v>
      </c>
      <c r="D1835" s="1"/>
      <c r="E1835" s="1" t="str">
        <f>VLOOKUP(INGRESO_MERCADERIA[[#This Row],[CODIGO]],STOCKSANLUIS[],7,FALSE)</f>
        <v>B</v>
      </c>
      <c r="F1835" s="10"/>
    </row>
    <row r="1836" spans="1:6" x14ac:dyDescent="0.25">
      <c r="A1836" s="6" t="s">
        <v>3659</v>
      </c>
      <c r="B1836" t="str">
        <f>VLOOKUP(INGRESO_MERCADERIA[[#This Row],[CODIGO]],STOCKSANLUIS[],2,FALSE)</f>
        <v>EVAPORADOR FANCOIL 36000 BTU/H EVAP F/C ST R410A 208-230V/60HZ/1PH - TEMP BLUE MADE BY CARRIER ENTERPRISE - FRIO SOLO - TBC41A-036-E3N1C</v>
      </c>
      <c r="C1836" s="51">
        <v>3</v>
      </c>
      <c r="D1836" s="1"/>
      <c r="E1836" s="1" t="str">
        <f>VLOOKUP(INGRESO_MERCADERIA[[#This Row],[CODIGO]],STOCKSANLUIS[],7,FALSE)</f>
        <v>B</v>
      </c>
      <c r="F1836" s="10"/>
    </row>
    <row r="1837" spans="1:6" x14ac:dyDescent="0.25">
      <c r="A1837" s="6" t="s">
        <v>3661</v>
      </c>
      <c r="B1837" t="str">
        <f>VLOOKUP(INGRESO_MERCADERIA[[#This Row],[CODIGO]],STOCKSANLUIS[],2,FALSE)</f>
        <v>EVAPORADOR FANCOIL 60000 BTU/H EVAP F/C ST R410A 208-230V/60HZ/1PH - TEMP BLUE MADE BY CARRIER ENTERPRISE - FRIO SOLO - TBC41A-060-E3N1C</v>
      </c>
      <c r="C1837" s="51">
        <v>1</v>
      </c>
      <c r="D1837" s="1"/>
      <c r="E1837" s="1" t="str">
        <f>VLOOKUP(INGRESO_MERCADERIA[[#This Row],[CODIGO]],STOCKSANLUIS[],7,FALSE)</f>
        <v>B</v>
      </c>
      <c r="F1837" s="10"/>
    </row>
    <row r="1838" spans="1:6" x14ac:dyDescent="0.25">
      <c r="A1838" s="6" t="s">
        <v>3663</v>
      </c>
      <c r="B1838" t="str">
        <f>VLOOKUP(INGRESO_MERCADERIA[[#This Row],[CODIGO]],STOCKSANLUIS[],2,FALSE)</f>
        <v>CONDENSADOR FN-48 - (NO INC. 02 VENT X 400MM) - 25.10 KW (DT15K)/16.73 KW(DT10K) - REF 5.0HP - TIANYICOOL</v>
      </c>
      <c r="C1838" s="51">
        <v>0</v>
      </c>
      <c r="D1838" s="1"/>
      <c r="E1838" s="1">
        <f>VLOOKUP(INGRESO_MERCADERIA[[#This Row],[CODIGO]],STOCKSANLUIS[],7,FALSE)</f>
        <v>0</v>
      </c>
      <c r="F1838" s="10"/>
    </row>
    <row r="1839" spans="1:6" x14ac:dyDescent="0.25">
      <c r="A1839" s="6" t="s">
        <v>3665</v>
      </c>
      <c r="B1839" t="str">
        <f>VLOOKUP(INGRESO_MERCADERIA[[#This Row],[CODIGO]],STOCKSANLUIS[],2,FALSE)</f>
        <v>AGENTE DE LIMPIEZA INTERNA OPTEON SF FLUSH X 4.54 KG - CHEMOURS - REEMPLAZO DEL R141B</v>
      </c>
      <c r="C1839" s="51">
        <v>11</v>
      </c>
      <c r="D1839" s="1"/>
      <c r="E1839" s="1" t="str">
        <f>VLOOKUP(INGRESO_MERCADERIA[[#This Row],[CODIGO]],STOCKSANLUIS[],7,FALSE)</f>
        <v>C</v>
      </c>
      <c r="F1839" s="10"/>
    </row>
    <row r="1840" spans="1:6" x14ac:dyDescent="0.25">
      <c r="A1840" s="6" t="s">
        <v>3667</v>
      </c>
      <c r="B1840" t="str">
        <f>VLOOKUP(INGRESO_MERCADERIA[[#This Row],[CODIGO]],STOCKSANLUIS[],2,FALSE)</f>
        <v>GAS REFRIGERANTE OPTEON R-1234YF - 0.340 KG -CHEMOURS</v>
      </c>
      <c r="C1840" s="51">
        <v>0</v>
      </c>
      <c r="D1840" s="1"/>
      <c r="E1840" s="1" t="str">
        <f>VLOOKUP(INGRESO_MERCADERIA[[#This Row],[CODIGO]],STOCKSANLUIS[],7,FALSE)</f>
        <v>C</v>
      </c>
      <c r="F1840" s="10"/>
    </row>
    <row r="1841" spans="1:6" x14ac:dyDescent="0.25">
      <c r="A1841" s="6" t="s">
        <v>3669</v>
      </c>
      <c r="B1841" t="str">
        <f>VLOOKUP(INGRESO_MERCADERIA[[#This Row],[CODIGO]],STOCKSANLUIS[],2,FALSE)</f>
        <v>COMPRESOR HERMETICO DANFOSS MTZ22 - 2.0HP - 380V/3F/60HZ -R-134A/404A/507A/407C (NO INC. 02 VALV. V06 Y RESIST. DE CARTER)</v>
      </c>
      <c r="C1841" s="51">
        <v>1</v>
      </c>
      <c r="D1841" s="1"/>
      <c r="E1841" s="1" t="str">
        <f>VLOOKUP(INGRESO_MERCADERIA[[#This Row],[CODIGO]],STOCKSANLUIS[],7,FALSE)</f>
        <v>C</v>
      </c>
      <c r="F1841" s="10"/>
    </row>
    <row r="1842" spans="1:6" x14ac:dyDescent="0.25">
      <c r="A1842" s="6" t="s">
        <v>3671</v>
      </c>
      <c r="B1842" t="str">
        <f>VLOOKUP(INGRESO_MERCADERIA[[#This Row],[CODIGO]],STOCKSANLUIS[],2,FALSE)</f>
        <v>RELE + CAPACITADOR, MARCHA(30+15 UF), ARRANQUE(98 UF) MT(Z)022-1 - 7701038</v>
      </c>
      <c r="C1842" s="51">
        <v>0</v>
      </c>
      <c r="D1842" s="1"/>
      <c r="E1842" s="1">
        <f>VLOOKUP(INGRESO_MERCADERIA[[#This Row],[CODIGO]],STOCKSANLUIS[],7,FALSE)</f>
        <v>0</v>
      </c>
      <c r="F1842" s="10"/>
    </row>
    <row r="1843" spans="1:6" x14ac:dyDescent="0.25">
      <c r="A1843" s="6" t="s">
        <v>3673</v>
      </c>
      <c r="B1843" t="str">
        <f>VLOOKUP(INGRESO_MERCADERIA[[#This Row],[CODIGO]],STOCKSANLUIS[],2,FALSE)</f>
        <v>RELE + CAPACITADOR, MARCHA(25+25 UF), ARRANQUE(140 UF) MT(Z)028-1 - 7701154</v>
      </c>
      <c r="C1843" s="51">
        <v>0</v>
      </c>
      <c r="D1843" s="1"/>
      <c r="E1843" s="1">
        <f>VLOOKUP(INGRESO_MERCADERIA[[#This Row],[CODIGO]],STOCKSANLUIS[],7,FALSE)</f>
        <v>0</v>
      </c>
      <c r="F1843" s="10"/>
    </row>
    <row r="1844" spans="1:6" x14ac:dyDescent="0.25">
      <c r="A1844" s="6" t="s">
        <v>3675</v>
      </c>
      <c r="B1844" t="str">
        <f>VLOOKUP(INGRESO_MERCADERIA[[#This Row],[CODIGO]],STOCKSANLUIS[],2,FALSE)</f>
        <v>LAMAS DE PVC ALECO 8X0.080X300 (20CM X 2MMX 91.44M) LOW TEMP REINFORCED - 172007- MT</v>
      </c>
      <c r="C1844" s="51">
        <v>462.3</v>
      </c>
      <c r="D1844" s="1"/>
      <c r="E1844" s="1" t="str">
        <f>VLOOKUP(INGRESO_MERCADERIA[[#This Row],[CODIGO]],STOCKSANLUIS[],7,FALSE)</f>
        <v>B/C</v>
      </c>
      <c r="F1844" s="10"/>
    </row>
    <row r="1845" spans="1:6" x14ac:dyDescent="0.25">
      <c r="A1845" s="6" t="s">
        <v>3677</v>
      </c>
      <c r="B1845" t="str">
        <f>VLOOKUP(INGRESO_MERCADERIA[[#This Row],[CODIGO]],STOCKSANLUIS[],2,FALSE)</f>
        <v>RESISTENCIA SILICONADA POTENCIA CONSTANTE TECNOLATINA  - TPC-M - 30W/M - 220V</v>
      </c>
      <c r="C1845" s="51">
        <v>233.34</v>
      </c>
      <c r="D1845" s="1"/>
      <c r="E1845" s="1" t="str">
        <f>VLOOKUP(INGRESO_MERCADERIA[[#This Row],[CODIGO]],STOCKSANLUIS[],7,FALSE)</f>
        <v>C</v>
      </c>
      <c r="F1845" s="10"/>
    </row>
    <row r="1846" spans="1:6" x14ac:dyDescent="0.25">
      <c r="A1846" s="6" t="s">
        <v>3678</v>
      </c>
      <c r="B1846" t="str">
        <f>VLOOKUP(INGRESO_MERCADERIA[[#This Row],[CODIGO]],STOCKSANLUIS[],2,FALSE)</f>
        <v>RESISTENCIA SILICONADA POTENCIA CONSTANTE TECNOLATINA - TPC-M - 40W/M - 220V</v>
      </c>
      <c r="C1846" s="51">
        <v>413.47</v>
      </c>
      <c r="D1846" s="1"/>
      <c r="E1846" s="1" t="str">
        <f>VLOOKUP(INGRESO_MERCADERIA[[#This Row],[CODIGO]],STOCKSANLUIS[],7,FALSE)</f>
        <v>C</v>
      </c>
      <c r="F1846" s="10"/>
    </row>
    <row r="1847" spans="1:6" x14ac:dyDescent="0.25">
      <c r="A1847" s="6" t="s">
        <v>3679</v>
      </c>
      <c r="B1847" t="str">
        <f>VLOOKUP(INGRESO_MERCADERIA[[#This Row],[CODIGO]],STOCKSANLUIS[],2,FALSE)</f>
        <v>GMCC12K / COMPRESOR ROTATIVO 12K BTU 220V/R410</v>
      </c>
      <c r="C1847" s="51">
        <v>0</v>
      </c>
      <c r="D1847" s="1"/>
      <c r="E1847" s="1">
        <f>VLOOKUP(INGRESO_MERCADERIA[[#This Row],[CODIGO]],STOCKSANLUIS[],7,FALSE)</f>
        <v>0</v>
      </c>
      <c r="F1847" s="10"/>
    </row>
    <row r="1848" spans="1:6" x14ac:dyDescent="0.25">
      <c r="A1848" s="6" t="s">
        <v>3681</v>
      </c>
      <c r="B1848" t="str">
        <f>VLOOKUP(INGRESO_MERCADERIA[[#This Row],[CODIGO]],STOCKSANLUIS[],2,FALSE)</f>
        <v>ROLLO DE COBRE FLEXIBLE 5/8" HIGH QUALITY - STARCOLD - 15.88 MM X 0.65 MM X 15 M</v>
      </c>
      <c r="C1848" s="51">
        <v>0</v>
      </c>
      <c r="D1848" s="1"/>
      <c r="E1848" s="1" t="str">
        <f>VLOOKUP(INGRESO_MERCADERIA[[#This Row],[CODIGO]],STOCKSANLUIS[],7,FALSE)</f>
        <v>C</v>
      </c>
      <c r="F1848" s="10"/>
    </row>
    <row r="1849" spans="1:6" x14ac:dyDescent="0.25">
      <c r="A1849" s="6" t="s">
        <v>3683</v>
      </c>
      <c r="B1849" t="str">
        <f>VLOOKUP(INGRESO_MERCADERIA[[#This Row],[CODIGO]],STOCKSANLUIS[],2,FALSE)</f>
        <v>GAS REFRIGERANTE R600A X 420 GR -AMUCOOL</v>
      </c>
      <c r="C1849" s="51">
        <v>86</v>
      </c>
      <c r="D1849" s="1"/>
      <c r="E1849" s="1" t="str">
        <f>VLOOKUP(INGRESO_MERCADERIA[[#This Row],[CODIGO]],STOCKSANLUIS[],7,FALSE)</f>
        <v>C</v>
      </c>
      <c r="F1849" s="10"/>
    </row>
    <row r="1850" spans="1:6" x14ac:dyDescent="0.25">
      <c r="A1850" s="6" t="s">
        <v>3685</v>
      </c>
      <c r="B1850" t="str">
        <f>VLOOKUP(INGRESO_MERCADERIA[[#This Row],[CODIGO]],STOCKSANLUIS[],2,FALSE)</f>
        <v>GAS REFRIGERANTE R134A  X 340 GR -AMUCOOL (SIN VALVULA)</v>
      </c>
      <c r="C1850" s="51">
        <v>0</v>
      </c>
      <c r="D1850" s="1"/>
      <c r="E1850" s="1">
        <f>VLOOKUP(INGRESO_MERCADERIA[[#This Row],[CODIGO]],STOCKSANLUIS[],7,FALSE)</f>
        <v>0</v>
      </c>
      <c r="F1850" s="10"/>
    </row>
    <row r="1851" spans="1:6" x14ac:dyDescent="0.25">
      <c r="A1851" s="6" t="s">
        <v>3687</v>
      </c>
      <c r="B1851" t="str">
        <f>VLOOKUP(INGRESO_MERCADERIA[[#This Row],[CODIGO]],STOCKSANLUIS[],2,FALSE)</f>
        <v>GAS REFRIGERANTE R134A  X 340 GR -AMUCOOL (TAPA CON VALVULA)</v>
      </c>
      <c r="C1851" s="51">
        <v>0</v>
      </c>
      <c r="D1851" s="1"/>
      <c r="E1851" s="1">
        <f>VLOOKUP(INGRESO_MERCADERIA[[#This Row],[CODIGO]],STOCKSANLUIS[],7,FALSE)</f>
        <v>0</v>
      </c>
      <c r="F1851" s="10"/>
    </row>
    <row r="1852" spans="1:6" x14ac:dyDescent="0.25">
      <c r="A1852" s="6" t="s">
        <v>3689</v>
      </c>
      <c r="B1852" t="str">
        <f>VLOOKUP(INGRESO_MERCADERIA[[#This Row],[CODIGO]],STOCKSANLUIS[],2,FALSE)</f>
        <v>VEHICULO DE PLACA  - F5V 605</v>
      </c>
      <c r="C1852" s="51">
        <v>0</v>
      </c>
      <c r="D1852" s="1"/>
      <c r="E1852" s="1">
        <f>VLOOKUP(INGRESO_MERCADERIA[[#This Row],[CODIGO]],STOCKSANLUIS[],7,FALSE)</f>
        <v>0</v>
      </c>
      <c r="F1852" s="10"/>
    </row>
    <row r="1853" spans="1:6" x14ac:dyDescent="0.25">
      <c r="A1853" s="6" t="s">
        <v>3691</v>
      </c>
      <c r="B1853" t="str">
        <f>VLOOKUP(INGRESO_MERCADERIA[[#This Row],[CODIGO]],STOCKSANLUIS[],2,FALSE)</f>
        <v>CAPACITOR DE 40 MFD X 370 - 440 VAC - 40-4D - QUALITY</v>
      </c>
      <c r="C1853" s="51">
        <v>0</v>
      </c>
      <c r="D1853" s="1"/>
      <c r="E1853" s="1">
        <f>VLOOKUP(INGRESO_MERCADERIA[[#This Row],[CODIGO]],STOCKSANLUIS[],7,FALSE)</f>
        <v>0</v>
      </c>
      <c r="F1853" s="10"/>
    </row>
    <row r="1854" spans="1:6" x14ac:dyDescent="0.25">
      <c r="A1854" s="6" t="s">
        <v>3693</v>
      </c>
      <c r="B1854" t="str">
        <f>VLOOKUP(INGRESO_MERCADERIA[[#This Row],[CODIGO]],STOCKSANLUIS[],2,FALSE)</f>
        <v>CAPACITOR DE 45 MFD X 370 - 440 VAC - 45-4D - QUALITY</v>
      </c>
      <c r="C1854" s="51">
        <v>1</v>
      </c>
      <c r="D1854" s="1"/>
      <c r="E1854" s="1" t="str">
        <f>VLOOKUP(INGRESO_MERCADERIA[[#This Row],[CODIGO]],STOCKSANLUIS[],7,FALSE)</f>
        <v>A</v>
      </c>
      <c r="F1854" s="10"/>
    </row>
    <row r="1855" spans="1:6" x14ac:dyDescent="0.25">
      <c r="A1855" s="6" t="s">
        <v>3695</v>
      </c>
      <c r="B1855" t="str">
        <f>VLOOKUP(INGRESO_MERCADERIA[[#This Row],[CODIGO]],STOCKSANLUIS[],2,FALSE)</f>
        <v>CAPACITOR DE 10 MFD X 370 VAC - 10X370 - EVERWELL</v>
      </c>
      <c r="C1855" s="51">
        <v>0</v>
      </c>
      <c r="D1855" s="1"/>
      <c r="E1855" s="1" t="str">
        <f>VLOOKUP(INGRESO_MERCADERIA[[#This Row],[CODIGO]],STOCKSANLUIS[],7,FALSE)</f>
        <v>A</v>
      </c>
      <c r="F1855" s="10"/>
    </row>
    <row r="1856" spans="1:6" x14ac:dyDescent="0.25">
      <c r="A1856" s="6" t="s">
        <v>3697</v>
      </c>
      <c r="B1856" t="str">
        <f>VLOOKUP(INGRESO_MERCADERIA[[#This Row],[CODIGO]],STOCKSANLUIS[],2,FALSE)</f>
        <v>CAPACITOR DE 17.5 MFD X 370 VAC - 17.5X370 - EVERWELL</v>
      </c>
      <c r="C1856" s="51">
        <v>25</v>
      </c>
      <c r="D1856" s="1"/>
      <c r="E1856" s="1" t="str">
        <f>VLOOKUP(INGRESO_MERCADERIA[[#This Row],[CODIGO]],STOCKSANLUIS[],7,FALSE)</f>
        <v>A</v>
      </c>
      <c r="F1856" s="10"/>
    </row>
    <row r="1857" spans="1:6" x14ac:dyDescent="0.25">
      <c r="A1857" s="6" t="s">
        <v>3699</v>
      </c>
      <c r="B1857" t="str">
        <f>VLOOKUP(INGRESO_MERCADERIA[[#This Row],[CODIGO]],STOCKSANLUIS[],2,FALSE)</f>
        <v>UNION DE COBRE DE 3 1/8"</v>
      </c>
      <c r="C1857" s="51">
        <v>0</v>
      </c>
      <c r="D1857" s="1"/>
      <c r="E1857" s="1">
        <f>VLOOKUP(INGRESO_MERCADERIA[[#This Row],[CODIGO]],STOCKSANLUIS[],7,FALSE)</f>
        <v>0</v>
      </c>
      <c r="F1857" s="10"/>
    </row>
    <row r="1858" spans="1:6" x14ac:dyDescent="0.25">
      <c r="A1858" s="6" t="s">
        <v>3701</v>
      </c>
      <c r="B1858" t="str">
        <f>VLOOKUP(INGRESO_MERCADERIA[[#This Row],[CODIGO]],STOCKSANLUIS[],2,FALSE)</f>
        <v>BOMBA DE CONDENSADO SMART ELECTRIC SP-230-20T DE 230V-1F-60HZ TANQUE ALTO (INCLUYE MANGUERA)</v>
      </c>
      <c r="C1858" s="51">
        <v>32</v>
      </c>
      <c r="D1858" s="1"/>
      <c r="E1858" s="1" t="str">
        <f>VLOOKUP(INGRESO_MERCADERIA[[#This Row],[CODIGO]],STOCKSANLUIS[],7,FALSE)</f>
        <v>C</v>
      </c>
      <c r="F1858" s="10"/>
    </row>
    <row r="1859" spans="1:6" x14ac:dyDescent="0.25">
      <c r="A1859" s="6" t="s">
        <v>3703</v>
      </c>
      <c r="B1859" t="str">
        <f>VLOOKUP(INGRESO_MERCADERIA[[#This Row],[CODIGO]],STOCKSANLUIS[],2,FALSE)</f>
        <v>CONDENSADOR FN-11.5 - (NO INC. 01 VENT X 350MM) - 7.14 KW (DT15K)/4.76 KW(DT10K) - REF  1 -1.5HP - TIANYICOOL</v>
      </c>
      <c r="C1859" s="51">
        <v>0</v>
      </c>
      <c r="D1859" s="1"/>
      <c r="E1859" s="1">
        <f>VLOOKUP(INGRESO_MERCADERIA[[#This Row],[CODIGO]],STOCKSANLUIS[],7,FALSE)</f>
        <v>0</v>
      </c>
      <c r="F1859" s="10"/>
    </row>
    <row r="1860" spans="1:6" x14ac:dyDescent="0.25">
      <c r="A1860" s="6" t="s">
        <v>3705</v>
      </c>
      <c r="B1860" t="str">
        <f>VLOOKUP(INGRESO_MERCADERIA[[#This Row],[CODIGO]],STOCKSANLUIS[],2,FALSE)</f>
        <v>CONDENSADOR FN-18 - (NO INC. 01 VENT X 400MM) - 10.8 KW (DT15K)/7.2 KW(DT10K) - REF 2HP - TIANYICOOL</v>
      </c>
      <c r="C1860" s="51">
        <v>0</v>
      </c>
      <c r="D1860" s="1"/>
      <c r="E1860" s="1" t="str">
        <f>VLOOKUP(INGRESO_MERCADERIA[[#This Row],[CODIGO]],STOCKSANLUIS[],7,FALSE)</f>
        <v>C</v>
      </c>
      <c r="F1860" s="10"/>
    </row>
    <row r="1861" spans="1:6" x14ac:dyDescent="0.25">
      <c r="A1861" s="6" t="s">
        <v>3707</v>
      </c>
      <c r="B1861" t="str">
        <f>VLOOKUP(INGRESO_MERCADERIA[[#This Row],[CODIGO]],STOCKSANLUIS[],2,FALSE)</f>
        <v>CONDENSADOR FN-28 - (NO INC. 02 VENT X 350MM) - 14.38 KW (DT15K)/9.59 KW(DT10K) - REF 2.5HP - TIANYICOOL</v>
      </c>
      <c r="C1861" s="51">
        <v>1</v>
      </c>
      <c r="D1861" s="1"/>
      <c r="E1861" s="1" t="str">
        <f>VLOOKUP(INGRESO_MERCADERIA[[#This Row],[CODIGO]],STOCKSANLUIS[],7,FALSE)</f>
        <v>C</v>
      </c>
      <c r="F1861" s="10"/>
    </row>
    <row r="1862" spans="1:6" x14ac:dyDescent="0.25">
      <c r="A1862" s="6" t="s">
        <v>3709</v>
      </c>
      <c r="B1862" t="str">
        <f>VLOOKUP(INGRESO_MERCADERIA[[#This Row],[CODIGO]],STOCKSANLUIS[],2,FALSE)</f>
        <v>CONDENSADOR FN-33 - (NO INC. 02 VENT X 350MM) - 18.5 KW (DT15K)/12.33 KW(DT10K) - REF 3HP - TIANYICOOL</v>
      </c>
      <c r="C1862" s="51">
        <v>0</v>
      </c>
      <c r="D1862" s="1"/>
      <c r="E1862" s="1" t="str">
        <f>VLOOKUP(INGRESO_MERCADERIA[[#This Row],[CODIGO]],STOCKSANLUIS[],7,FALSE)</f>
        <v>C</v>
      </c>
      <c r="F1862" s="10"/>
    </row>
    <row r="1863" spans="1:6" x14ac:dyDescent="0.25">
      <c r="A1863" s="6" t="s">
        <v>3711</v>
      </c>
      <c r="B1863" t="str">
        <f>VLOOKUP(INGRESO_MERCADERIA[[#This Row],[CODIGO]],STOCKSANLUIS[],2,FALSE)</f>
        <v>CONDENSADOR FN-43 - (NO INC. 02 VENT X 400MM) - 23.5 KW (DT15K)/15.67 KW(DT10K) - REF 4.5HP - TIANYICOOL</v>
      </c>
      <c r="C1863" s="51">
        <v>0</v>
      </c>
      <c r="D1863" s="1"/>
      <c r="E1863" s="1">
        <f>VLOOKUP(INGRESO_MERCADERIA[[#This Row],[CODIGO]],STOCKSANLUIS[],7,FALSE)</f>
        <v>0</v>
      </c>
      <c r="F1863" s="10"/>
    </row>
    <row r="1864" spans="1:6" x14ac:dyDescent="0.25">
      <c r="A1864" s="6" t="s">
        <v>3713</v>
      </c>
      <c r="B1864" t="str">
        <f>VLOOKUP(INGRESO_MERCADERIA[[#This Row],[CODIGO]],STOCKSANLUIS[],2,FALSE)</f>
        <v>CONDENSADOR FN-55 - (NO INC. 02 VENT X 400MM) - 28 KW (DT15K)/18.66 KW(DT10K) - REF 5.5 HP - TIANYICOOL</v>
      </c>
      <c r="C1864" s="51">
        <v>0</v>
      </c>
      <c r="D1864" s="1"/>
      <c r="E1864" s="1">
        <f>VLOOKUP(INGRESO_MERCADERIA[[#This Row],[CODIGO]],STOCKSANLUIS[],7,FALSE)</f>
        <v>0</v>
      </c>
      <c r="F1864" s="10"/>
    </row>
    <row r="1865" spans="1:6" x14ac:dyDescent="0.25">
      <c r="A1865" s="6" t="s">
        <v>3715</v>
      </c>
      <c r="B1865" t="str">
        <f>VLOOKUP(INGRESO_MERCADERIA[[#This Row],[CODIGO]],STOCKSANLUIS[],2,FALSE)</f>
        <v>UNID.CONDENSADORA C/COMPR. BITZER TYBA07MY(4DES-7Y) 220-380V/3PH/60HZ - R404A/R507/R134A - C/CONDENSADOR TROPICAL. (EVAP +5°C/-30°C) - TIANYICOOL</v>
      </c>
      <c r="C1865" s="51">
        <v>0</v>
      </c>
      <c r="D1865" s="1"/>
      <c r="E1865" s="1">
        <f>VLOOKUP(INGRESO_MERCADERIA[[#This Row],[CODIGO]],STOCKSANLUIS[],7,FALSE)</f>
        <v>0</v>
      </c>
      <c r="F1865" s="10"/>
    </row>
    <row r="1866" spans="1:6" x14ac:dyDescent="0.25">
      <c r="A1866" s="6" t="s">
        <v>3717</v>
      </c>
      <c r="B1866" t="str">
        <f>VLOOKUP(INGRESO_MERCADERIA[[#This Row],[CODIGO]],STOCKSANLUIS[],2,FALSE)</f>
        <v>SEPARADOR DE ACEITE 1 1/8" ODF - 55889A</v>
      </c>
      <c r="C1866" s="51">
        <v>0</v>
      </c>
      <c r="D1866" s="1"/>
      <c r="E1866" s="1">
        <f>VLOOKUP(INGRESO_MERCADERIA[[#This Row],[CODIGO]],STOCKSANLUIS[],7,FALSE)</f>
        <v>0</v>
      </c>
      <c r="F1866" s="10"/>
    </row>
    <row r="1867" spans="1:6" x14ac:dyDescent="0.25">
      <c r="A1867" s="6" t="s">
        <v>3719</v>
      </c>
      <c r="B1867" t="str">
        <f>VLOOKUP(INGRESO_MERCADERIA[[#This Row],[CODIGO]],STOCKSANLUIS[],2,FALSE)</f>
        <v>MOTOVENTILADOR AXIAL EBM S4E450 - 450MM - 220V MONOFÁSICO - 4 POLOS, CON REJILLA - FLUJO V   </v>
      </c>
      <c r="C1867" s="51">
        <v>2</v>
      </c>
      <c r="D1867" s="1"/>
      <c r="E1867" s="1" t="str">
        <f>VLOOKUP(INGRESO_MERCADERIA[[#This Row],[CODIGO]],STOCKSANLUIS[],7,FALSE)</f>
        <v>C</v>
      </c>
      <c r="F1867" s="10"/>
    </row>
    <row r="1868" spans="1:6" x14ac:dyDescent="0.25">
      <c r="A1868" s="6" t="s">
        <v>3721</v>
      </c>
      <c r="B1868" t="str">
        <f>VLOOKUP(INGRESO_MERCADERIA[[#This Row],[CODIGO]],STOCKSANLUIS[],2,FALSE)</f>
        <v>MOTOVENTILADOR AXIAL EBM W6D800GE503 - 800MM - 220V/380V/440V TRIFÁSICO - 6 POLOS, CON REJILLA Y BASE - FLUJO V</v>
      </c>
      <c r="C1868" s="51">
        <v>0</v>
      </c>
      <c r="D1868" s="1"/>
      <c r="E1868" s="1" t="str">
        <f>VLOOKUP(INGRESO_MERCADERIA[[#This Row],[CODIGO]],STOCKSANLUIS[],7,FALSE)</f>
        <v>B</v>
      </c>
      <c r="F1868" s="10"/>
    </row>
    <row r="1869" spans="1:6" x14ac:dyDescent="0.25">
      <c r="A1869" s="6" t="s">
        <v>3723</v>
      </c>
      <c r="B1869" t="str">
        <f>VLOOKUP(INGRESO_MERCADERIA[[#This Row],[CODIGO]],STOCKSANLUIS[],2,FALSE)</f>
        <v>CAJA PROTECTORA DE TERMOSTATO DE PLÁSTICO TRANSPARENTE CON LLAVE DE METAL - TG-2 - EVERWELL</v>
      </c>
      <c r="C1869" s="51">
        <v>20</v>
      </c>
      <c r="D1869" s="1"/>
      <c r="E1869" s="1" t="str">
        <f>VLOOKUP(INGRESO_MERCADERIA[[#This Row],[CODIGO]],STOCKSANLUIS[],7,FALSE)</f>
        <v>A</v>
      </c>
      <c r="F1869" s="10"/>
    </row>
    <row r="1870" spans="1:6" x14ac:dyDescent="0.25">
      <c r="A1870" s="6" t="s">
        <v>3725</v>
      </c>
      <c r="B1870" t="str">
        <f>VLOOKUP(INGRESO_MERCADERIA[[#This Row],[CODIGO]],STOCKSANLUIS[],2,FALSE)</f>
        <v>FAN RELAY DE 24V  90-380 - EVERWELL</v>
      </c>
      <c r="C1870" s="51">
        <v>0</v>
      </c>
      <c r="D1870" s="1"/>
      <c r="E1870" s="1">
        <f>VLOOKUP(INGRESO_MERCADERIA[[#This Row],[CODIGO]],STOCKSANLUIS[],7,FALSE)</f>
        <v>0</v>
      </c>
      <c r="F1870" s="10"/>
    </row>
    <row r="1871" spans="1:6" x14ac:dyDescent="0.25">
      <c r="A1871" s="6" t="s">
        <v>3727</v>
      </c>
      <c r="B1871" t="str">
        <f>VLOOKUP(INGRESO_MERCADERIA[[#This Row],[CODIGO]],STOCKSANLUIS[],2,FALSE)</f>
        <v>MOTORES DE VENTILADOR DE CONDENSADOR DE AIRE ACONDICIONADO ROSTOCK RS1860 - EVERWELL</v>
      </c>
      <c r="C1871" s="51">
        <v>0</v>
      </c>
      <c r="D1871" s="1"/>
      <c r="E1871" s="1">
        <f>VLOOKUP(INGRESO_MERCADERIA[[#This Row],[CODIGO]],STOCKSANLUIS[],7,FALSE)</f>
        <v>0</v>
      </c>
      <c r="F1871" s="10"/>
    </row>
    <row r="1872" spans="1:6" x14ac:dyDescent="0.25">
      <c r="A1872" s="6" t="s">
        <v>3729</v>
      </c>
      <c r="B1872" t="str">
        <f>VLOOKUP(INGRESO_MERCADERIA[[#This Row],[CODIGO]],STOCKSANLUIS[],2,FALSE)</f>
        <v>MOTORES DE VENTILADOR DE CONDENSADOR DE AIRE ACONDICIONADO ROSTOCK RS1861 - EVERWELL</v>
      </c>
      <c r="C1872" s="51">
        <v>0</v>
      </c>
      <c r="D1872" s="1"/>
      <c r="E1872" s="1">
        <f>VLOOKUP(INGRESO_MERCADERIA[[#This Row],[CODIGO]],STOCKSANLUIS[],7,FALSE)</f>
        <v>0</v>
      </c>
      <c r="F1872" s="10"/>
    </row>
    <row r="1873" spans="1:6" x14ac:dyDescent="0.25">
      <c r="A1873" s="6" t="s">
        <v>3731</v>
      </c>
      <c r="B1873" t="str">
        <f>VLOOKUP(INGRESO_MERCADERIA[[#This Row],[CODIGO]],STOCKSANLUIS[],2,FALSE)</f>
        <v>MOTORES DE VENTILADOR DE CONDENSADOR DE AIRE ACONDICIONADO ROSTOCK RS1862 -1/2HP -  EVERWELL</v>
      </c>
      <c r="C1873" s="51">
        <v>2</v>
      </c>
      <c r="D1873" s="1"/>
      <c r="E1873" s="1" t="str">
        <f>VLOOKUP(INGRESO_MERCADERIA[[#This Row],[CODIGO]],STOCKSANLUIS[],7,FALSE)</f>
        <v>A</v>
      </c>
      <c r="F1873" s="10"/>
    </row>
    <row r="1874" spans="1:6" x14ac:dyDescent="0.25">
      <c r="A1874" s="6" t="s">
        <v>3733</v>
      </c>
      <c r="B1874" t="str">
        <f>VLOOKUP(INGRESO_MERCADERIA[[#This Row],[CODIGO]],STOCKSANLUIS[],2,FALSE)</f>
        <v>CAPACITOR DE 5 MFD X 370 - 440 VAC - 5-4D - QUALITY</v>
      </c>
      <c r="C1874" s="51">
        <v>0</v>
      </c>
      <c r="D1874" s="1"/>
      <c r="E1874" s="1" t="str">
        <f>VLOOKUP(INGRESO_MERCADERIA[[#This Row],[CODIGO]],STOCKSANLUIS[],7,FALSE)</f>
        <v>A</v>
      </c>
      <c r="F1874" s="10"/>
    </row>
    <row r="1875" spans="1:6" x14ac:dyDescent="0.25">
      <c r="A1875" s="6" t="s">
        <v>3735</v>
      </c>
      <c r="B1875" t="str">
        <f>VLOOKUP(INGRESO_MERCADERIA[[#This Row],[CODIGO]],STOCKSANLUIS[],2,FALSE)</f>
        <v>CAPACITOR DE 10 MFD X 370 - 440 VAC - 10-4D - QUALITY</v>
      </c>
      <c r="C1875" s="51">
        <v>36</v>
      </c>
      <c r="D1875" s="1"/>
      <c r="E1875" s="1" t="str">
        <f>VLOOKUP(INGRESO_MERCADERIA[[#This Row],[CODIGO]],STOCKSANLUIS[],7,FALSE)</f>
        <v>A</v>
      </c>
      <c r="F1875" s="10"/>
    </row>
    <row r="1876" spans="1:6" x14ac:dyDescent="0.25">
      <c r="A1876" s="6" t="s">
        <v>3737</v>
      </c>
      <c r="B1876" t="str">
        <f>VLOOKUP(INGRESO_MERCADERIA[[#This Row],[CODIGO]],STOCKSANLUIS[],2,FALSE)</f>
        <v>VALVULA DE CARGA UNIVERSAL CON GRIFO- CT-340- EVERWELL</v>
      </c>
      <c r="C1876" s="51">
        <v>0</v>
      </c>
      <c r="D1876" s="1"/>
      <c r="E1876" s="1">
        <f>VLOOKUP(INGRESO_MERCADERIA[[#This Row],[CODIGO]],STOCKSANLUIS[],7,FALSE)</f>
        <v>0</v>
      </c>
      <c r="F1876" s="10"/>
    </row>
    <row r="1877" spans="1:6" x14ac:dyDescent="0.25">
      <c r="A1877" s="6" t="s">
        <v>3739</v>
      </c>
      <c r="B1877" t="str">
        <f>VLOOKUP(INGRESO_MERCADERIA[[#This Row],[CODIGO]],STOCKSANLUIS[],2,FALSE)</f>
        <v>GAS MAPP PRO PREMIUM X 0.400 GR  - AMUCOOL  (TAPA AGUJA - CON VÁLVULA)</v>
      </c>
      <c r="C1877" s="51">
        <v>26</v>
      </c>
      <c r="D1877" s="1"/>
      <c r="E1877" s="1" t="str">
        <f>VLOOKUP(INGRESO_MERCADERIA[[#This Row],[CODIGO]],STOCKSANLUIS[],7,FALSE)</f>
        <v>C</v>
      </c>
      <c r="F1877" s="10"/>
    </row>
    <row r="1878" spans="1:6" x14ac:dyDescent="0.25">
      <c r="A1878" s="6" t="s">
        <v>3741</v>
      </c>
      <c r="B1878" t="str">
        <f>VLOOKUP(INGRESO_MERCADERIA[[#This Row],[CODIGO]],STOCKSANLUIS[],2,FALSE)</f>
        <v>GAS REFRIGERANTE R134A  X 1 KG -AMUCOOL (TAPA AGUJA- CON VALVULA)</v>
      </c>
      <c r="C1878" s="51">
        <v>0</v>
      </c>
      <c r="D1878" s="1"/>
      <c r="E1878" s="1">
        <f>VLOOKUP(INGRESO_MERCADERIA[[#This Row],[CODIGO]],STOCKSANLUIS[],7,FALSE)</f>
        <v>0</v>
      </c>
      <c r="F1878" s="10"/>
    </row>
    <row r="1879" spans="1:6" x14ac:dyDescent="0.25">
      <c r="A1879" s="6" t="s">
        <v>3743</v>
      </c>
      <c r="B1879" t="str">
        <f>VLOOKUP(INGRESO_MERCADERIA[[#This Row],[CODIGO]],STOCKSANLUIS[],2,FALSE)</f>
        <v xml:space="preserve">120H1552 / COMP SCROLL 13HP DSH161A4AL 460V/3F R410  DANFOSS  </v>
      </c>
      <c r="C1879" s="51">
        <v>0</v>
      </c>
      <c r="D1879" s="1"/>
      <c r="E1879" s="1">
        <f>VLOOKUP(INGRESO_MERCADERIA[[#This Row],[CODIGO]],STOCKSANLUIS[],7,FALSE)</f>
        <v>0</v>
      </c>
      <c r="F1879" s="10"/>
    </row>
    <row r="1880" spans="1:6" x14ac:dyDescent="0.25">
      <c r="A1880" s="6" t="s">
        <v>3745</v>
      </c>
      <c r="B1880" t="str">
        <f>VLOOKUP(INGRESO_MERCADERIA[[#This Row],[CODIGO]],STOCKSANLUIS[],2,FALSE)</f>
        <v>CAPACITOR DE 40+5 MFD X 370  VAC - 40-5X370- EVERWELL</v>
      </c>
      <c r="C1880" s="51">
        <v>2</v>
      </c>
      <c r="D1880" s="1"/>
      <c r="E1880" s="1" t="str">
        <f>VLOOKUP(INGRESO_MERCADERIA[[#This Row],[CODIGO]],STOCKSANLUIS[],7,FALSE)</f>
        <v>A</v>
      </c>
      <c r="F1880" s="10"/>
    </row>
    <row r="1881" spans="1:6" x14ac:dyDescent="0.25">
      <c r="A1881" s="6" t="s">
        <v>3746</v>
      </c>
      <c r="B1881" t="str">
        <f>VLOOKUP(INGRESO_MERCADERIA[[#This Row],[CODIGO]],STOCKSANLUIS[],2,FALSE)</f>
        <v>FILTRO SECADOR - 052 - 1/4 – SOLDABLE EVERWELL - SEK-052S</v>
      </c>
      <c r="C1881" s="51">
        <v>0</v>
      </c>
      <c r="D1881" s="1"/>
      <c r="E1881" s="1">
        <f>VLOOKUP(INGRESO_MERCADERIA[[#This Row],[CODIGO]],STOCKSANLUIS[],7,FALSE)</f>
        <v>0</v>
      </c>
      <c r="F1881" s="10"/>
    </row>
    <row r="1882" spans="1:6" x14ac:dyDescent="0.25">
      <c r="A1882" s="6" t="s">
        <v>3748</v>
      </c>
      <c r="B1882" t="str">
        <f>VLOOKUP(INGRESO_MERCADERIA[[#This Row],[CODIGO]],STOCKSANLUIS[],2,FALSE)</f>
        <v>CAPACITOR DE 35+5 MFD X 370 - 440 VAC - 35/5-4D - QUALITY</v>
      </c>
      <c r="C1882" s="51">
        <v>13</v>
      </c>
      <c r="D1882" s="1"/>
      <c r="E1882" s="1" t="str">
        <f>VLOOKUP(INGRESO_MERCADERIA[[#This Row],[CODIGO]],STOCKSANLUIS[],7,FALSE)</f>
        <v>A</v>
      </c>
      <c r="F1882" s="10"/>
    </row>
    <row r="1883" spans="1:6" x14ac:dyDescent="0.25">
      <c r="A1883" s="6" t="s">
        <v>3750</v>
      </c>
      <c r="B1883" t="str">
        <f>VLOOKUP(INGRESO_MERCADERIA[[#This Row],[CODIGO]],STOCKSANLUIS[],2,FALSE)</f>
        <v>CAPACITOR 25X370 - 25-4D QUALITY</v>
      </c>
      <c r="C1883" s="51">
        <v>20</v>
      </c>
      <c r="D1883" s="1"/>
      <c r="E1883" s="1" t="str">
        <f>VLOOKUP(INGRESO_MERCADERIA[[#This Row],[CODIGO]],STOCKSANLUIS[],7,FALSE)</f>
        <v>A</v>
      </c>
      <c r="F1883" s="10"/>
    </row>
    <row r="1884" spans="1:6" x14ac:dyDescent="0.25">
      <c r="A1884" s="6" t="s">
        <v>3752</v>
      </c>
      <c r="B1884" t="str">
        <f>VLOOKUP(INGRESO_MERCADERIA[[#This Row],[CODIGO]],STOCKSANLUIS[],2,FALSE)</f>
        <v>MOTOR DE DOBLE EJE ROSTACK  RS 505 -EVERWELL</v>
      </c>
      <c r="C1884" s="51">
        <v>0</v>
      </c>
      <c r="D1884" s="1"/>
      <c r="E1884" s="1">
        <f>VLOOKUP(INGRESO_MERCADERIA[[#This Row],[CODIGO]],STOCKSANLUIS[],7,FALSE)</f>
        <v>0</v>
      </c>
      <c r="F1884" s="10"/>
    </row>
    <row r="1885" spans="1:6" x14ac:dyDescent="0.25">
      <c r="A1885" s="6" t="s">
        <v>3754</v>
      </c>
      <c r="B1885" t="str">
        <f>VLOOKUP(INGRESO_MERCADERIA[[#This Row],[CODIGO]],STOCKSANLUIS[],2,FALSE)</f>
        <v>ROUND  RUN CAPACITORES  50 X 440 -EVERWELL</v>
      </c>
      <c r="C1885" s="51">
        <v>5</v>
      </c>
      <c r="D1885" s="1"/>
      <c r="E1885" s="1" t="str">
        <f>VLOOKUP(INGRESO_MERCADERIA[[#This Row],[CODIGO]],STOCKSANLUIS[],7,FALSE)</f>
        <v>A</v>
      </c>
      <c r="F1885" s="10"/>
    </row>
    <row r="1886" spans="1:6" x14ac:dyDescent="0.25">
      <c r="A1886" s="6" t="s">
        <v>3756</v>
      </c>
      <c r="B1886" t="str">
        <f>VLOOKUP(INGRESO_MERCADERIA[[#This Row],[CODIGO]],STOCKSANLUIS[],2,FALSE)</f>
        <v>ROUND  RUN CAPACITORES  55 X 440 -EVERWELL</v>
      </c>
      <c r="C1886" s="51">
        <v>5</v>
      </c>
      <c r="D1886" s="1"/>
      <c r="E1886" s="1" t="str">
        <f>VLOOKUP(INGRESO_MERCADERIA[[#This Row],[CODIGO]],STOCKSANLUIS[],7,FALSE)</f>
        <v>A</v>
      </c>
      <c r="F1886" s="10"/>
    </row>
    <row r="1887" spans="1:6" x14ac:dyDescent="0.25">
      <c r="A1887" s="6" t="s">
        <v>3758</v>
      </c>
      <c r="B1887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1887" s="51">
        <v>0</v>
      </c>
      <c r="D1887" s="1"/>
      <c r="E1887" s="1" t="str">
        <f>VLOOKUP(INGRESO_MERCADERIA[[#This Row],[CODIGO]],STOCKSANLUIS[],7,FALSE)</f>
        <v>B</v>
      </c>
      <c r="F1887" s="10"/>
    </row>
    <row r="1888" spans="1:6" x14ac:dyDescent="0.25">
      <c r="A1888" s="6" t="s">
        <v>3760</v>
      </c>
      <c r="B1888" t="str">
        <f>VLOOKUP(INGRESO_MERCADERIA[[#This Row],[CODIGO]],STOCKSANLUIS[],2,FALSE)</f>
        <v>COMPRESOR SCROLL CSBP170H16Y - 60000BTU - R410 220V/1PH/60HZ - PANASONIC</v>
      </c>
      <c r="C1888" s="51">
        <v>0</v>
      </c>
      <c r="D1888" s="1"/>
      <c r="E1888" s="1">
        <f>VLOOKUP(INGRESO_MERCADERIA[[#This Row],[CODIGO]],STOCKSANLUIS[],7,FALSE)</f>
        <v>0</v>
      </c>
      <c r="F1888" s="10"/>
    </row>
    <row r="1889" spans="1:6" x14ac:dyDescent="0.25">
      <c r="A1889" s="6" t="s">
        <v>3762</v>
      </c>
      <c r="B1889" t="str">
        <f>VLOOKUP(INGRESO_MERCADERIA[[#This Row],[CODIGO]],STOCKSANLUIS[],2,FALSE)</f>
        <v>ACOPLADORES RÁPIDOS QQC-12 QUALITY</v>
      </c>
      <c r="C1889" s="51">
        <v>0</v>
      </c>
      <c r="D1889" s="1"/>
      <c r="E1889" s="1">
        <f>VLOOKUP(INGRESO_MERCADERIA[[#This Row],[CODIGO]],STOCKSANLUIS[],7,FALSE)</f>
        <v>0</v>
      </c>
      <c r="F1889" s="10"/>
    </row>
    <row r="1890" spans="1:6" x14ac:dyDescent="0.25">
      <c r="A1890" s="6" t="s">
        <v>3764</v>
      </c>
      <c r="B1890" t="str">
        <f>VLOOKUP(INGRESO_MERCADERIA[[#This Row],[CODIGO]],STOCKSANLUIS[],2,FALSE)</f>
        <v>TERMÓMETROS DE BOLSILLO QTD-476D QUALITY</v>
      </c>
      <c r="C1890" s="51">
        <v>60</v>
      </c>
      <c r="D1890" s="1"/>
      <c r="E1890" s="1" t="str">
        <f>VLOOKUP(INGRESO_MERCADERIA[[#This Row],[CODIGO]],STOCKSANLUIS[],7,FALSE)</f>
        <v>A</v>
      </c>
      <c r="F1890" s="10"/>
    </row>
    <row r="1891" spans="1:6" x14ac:dyDescent="0.25">
      <c r="A1891" s="6" t="s">
        <v>3766</v>
      </c>
      <c r="B1891" t="str">
        <f>VLOOKUP(INGRESO_MERCADERIA[[#This Row],[CODIGO]],STOCKSANLUIS[],2,FALSE)</f>
        <v>BOMBA DE VACIO DE 1/4  HP EVERWELL - 1LVP-5MP 220 V</v>
      </c>
      <c r="C1891" s="51">
        <v>0</v>
      </c>
      <c r="D1891" s="1"/>
      <c r="E1891" s="1">
        <f>VLOOKUP(INGRESO_MERCADERIA[[#This Row],[CODIGO]],STOCKSANLUIS[],7,FALSE)</f>
        <v>0</v>
      </c>
      <c r="F1891" s="10"/>
    </row>
    <row r="1892" spans="1:6" x14ac:dyDescent="0.25">
      <c r="A1892" s="6" t="s">
        <v>3768</v>
      </c>
      <c r="B1892" t="str">
        <f>VLOOKUP(INGRESO_MERCADERIA[[#This Row],[CODIGO]],STOCKSANLUIS[],2,FALSE)</f>
        <v>RESISTENCIA SILICONADA POTENCIA CONSTANTE TECNOLATINA - TPC-M - 40W/M - 220V - PRUEBA</v>
      </c>
      <c r="C1892" s="51">
        <v>1</v>
      </c>
      <c r="D1892" s="1"/>
      <c r="E1892" s="1" t="str">
        <f>VLOOKUP(INGRESO_MERCADERIA[[#This Row],[CODIGO]],STOCKSANLUIS[],7,FALSE)</f>
        <v>C</v>
      </c>
      <c r="F1892" s="10"/>
    </row>
    <row r="1893" spans="1:6" x14ac:dyDescent="0.25">
      <c r="A1893" s="6" t="s">
        <v>3770</v>
      </c>
      <c r="B1893" t="str">
        <f>VLOOKUP(INGRESO_MERCADERIA[[#This Row],[CODIGO]],STOCKSANLUIS[],2,FALSE)</f>
        <v xml:space="preserve">MOTOVENTILADOR SOLO PARA MI </v>
      </c>
      <c r="C1893" s="51">
        <v>0</v>
      </c>
      <c r="D1893" s="1"/>
      <c r="E1893" s="1">
        <f>VLOOKUP(INGRESO_MERCADERIA[[#This Row],[CODIGO]],STOCKSANLUIS[],7,FALSE)</f>
        <v>0</v>
      </c>
      <c r="F1893" s="10"/>
    </row>
    <row r="1894" spans="1:6" x14ac:dyDescent="0.25">
      <c r="A1894" s="6" t="s">
        <v>3772</v>
      </c>
      <c r="B1894" t="str">
        <f>VLOOKUP(INGRESO_MERCADERIA[[#This Row],[CODIGO]],STOCKSANLUIS[],2,FALSE)</f>
        <v>MOTOVENTILADOR SOLO PARA MIBX</v>
      </c>
      <c r="C1894" s="51">
        <v>1</v>
      </c>
      <c r="D1894" s="1"/>
      <c r="E1894" s="1" t="str">
        <f>VLOOKUP(INGRESO_MERCADERIA[[#This Row],[CODIGO]],STOCKSANLUIS[],7,FALSE)</f>
        <v>C</v>
      </c>
      <c r="F1894" s="10"/>
    </row>
    <row r="1895" spans="1:6" x14ac:dyDescent="0.25">
      <c r="A1895" s="6" t="s">
        <v>3774</v>
      </c>
      <c r="B1895" t="str">
        <f>VLOOKUP(INGRESO_MERCADERIA[[#This Row],[CODIGO]],STOCKSANLUIS[],2,FALSE)</f>
        <v>LAMA DE PVC CLEARWAY LOW TEMP REINFORCED 8¨¨ X .080¨¨ X 300¨ (20 CM X 2MMX 91.44M)</v>
      </c>
      <c r="C1895" s="51">
        <v>297.2</v>
      </c>
      <c r="D1895" s="1"/>
      <c r="E1895" s="1" t="str">
        <f>VLOOKUP(INGRESO_MERCADERIA[[#This Row],[CODIGO]],STOCKSANLUIS[],7,FALSE)</f>
        <v>C</v>
      </c>
      <c r="F1895" s="10"/>
    </row>
    <row r="1896" spans="1:6" x14ac:dyDescent="0.25">
      <c r="A1896" s="6" t="s">
        <v>3776</v>
      </c>
      <c r="B1896" t="str">
        <f>VLOOKUP(INGRESO_MERCADERIA[[#This Row],[CODIGO]],STOCKSANLUIS[],2,FALSE)</f>
        <v>LAMA DE PVC CLEARWAY STANDARD SMOOTH 8¨¨ X .080¨¨ X 300¨ (20 CM X 2MMX 91.44M)</v>
      </c>
      <c r="C1896" s="51">
        <v>252</v>
      </c>
      <c r="D1896" s="1"/>
      <c r="E1896" s="1" t="str">
        <f>VLOOKUP(INGRESO_MERCADERIA[[#This Row],[CODIGO]],STOCKSANLUIS[],7,FALSE)</f>
        <v>B/C</v>
      </c>
      <c r="F1896" s="10"/>
    </row>
    <row r="1897" spans="1:6" x14ac:dyDescent="0.25">
      <c r="A1897" s="6" t="s">
        <v>3778</v>
      </c>
      <c r="B1897" t="str">
        <f>VLOOKUP(INGRESO_MERCADERIA[[#This Row],[CODIGO]],STOCKSANLUIS[],2,FALSE)</f>
        <v>CONDENSADOR  DE A/A MINI SPLIT FRIO SOLO - 36000 BTU - R410A - 220V/1PH/60HZ - TEMP BLUE</v>
      </c>
      <c r="C1897" s="51">
        <v>0</v>
      </c>
      <c r="D1897" s="1"/>
      <c r="E1897" s="1">
        <f>VLOOKUP(INGRESO_MERCADERIA[[#This Row],[CODIGO]],STOCKSANLUIS[],7,FALSE)</f>
        <v>0</v>
      </c>
      <c r="F1897" s="10"/>
    </row>
    <row r="1898" spans="1:6" x14ac:dyDescent="0.25">
      <c r="A1898" s="6" t="s">
        <v>3780</v>
      </c>
      <c r="B1898" t="str">
        <f>VLOOKUP(INGRESO_MERCADERIA[[#This Row],[CODIGO]],STOCKSANLUIS[],2,FALSE)</f>
        <v>EVAPORADOR  DE A/A MINI SPLIT FRIO SOLO - 36000 BTU - R410A - 220V/1PH/60HZ - TEMP BLUE</v>
      </c>
      <c r="C1898" s="51">
        <v>1</v>
      </c>
      <c r="D1898" s="1"/>
      <c r="E1898" s="1" t="str">
        <f>VLOOKUP(INGRESO_MERCADERIA[[#This Row],[CODIGO]],STOCKSANLUIS[],7,FALSE)</f>
        <v>B</v>
      </c>
      <c r="F1898" s="10"/>
    </row>
    <row r="1899" spans="1:6" x14ac:dyDescent="0.25">
      <c r="A1899" s="6" t="s">
        <v>3782</v>
      </c>
      <c r="B1899" t="str">
        <f>VLOOKUP(INGRESO_MERCADERIA[[#This Row],[CODIGO]],STOCKSANLUIS[],2,FALSE)</f>
        <v>ACUMULADOR DE SUCCION DE 5/8" - SPLQ-205 - EVERWELL</v>
      </c>
      <c r="C1899" s="51">
        <v>0</v>
      </c>
      <c r="D1899" s="1"/>
      <c r="E1899" s="1">
        <f>VLOOKUP(INGRESO_MERCADERIA[[#This Row],[CODIGO]],STOCKSANLUIS[],7,FALSE)</f>
        <v>0</v>
      </c>
      <c r="F1899" s="10"/>
    </row>
    <row r="1900" spans="1:6" x14ac:dyDescent="0.25">
      <c r="A1900" s="6" t="s">
        <v>3784</v>
      </c>
      <c r="B1900" t="str">
        <f>VLOOKUP(INGRESO_MERCADERIA[[#This Row],[CODIGO]],STOCKSANLUIS[],2,FALSE)</f>
        <v>ANTIVIBRADOR DE 1/2" - VE-12 - EVERWELL</v>
      </c>
      <c r="C1900" s="51">
        <v>2</v>
      </c>
      <c r="D1900" s="1"/>
      <c r="E1900" s="1" t="str">
        <f>VLOOKUP(INGRESO_MERCADERIA[[#This Row],[CODIGO]],STOCKSANLUIS[],7,FALSE)</f>
        <v>A</v>
      </c>
      <c r="F1900" s="10"/>
    </row>
    <row r="1901" spans="1:6" x14ac:dyDescent="0.25">
      <c r="A1901" s="6" t="s">
        <v>3786</v>
      </c>
      <c r="B1901" t="str">
        <f>VLOOKUP(INGRESO_MERCADERIA[[#This Row],[CODIGO]],STOCKSANLUIS[],2,FALSE)</f>
        <v xml:space="preserve">120U2272  /COMP SCROLL  75KBTU HLJ075 220V-3F R410 </v>
      </c>
      <c r="C1901" s="51">
        <v>0</v>
      </c>
      <c r="D1901" s="1"/>
      <c r="E1901" s="1">
        <f>VLOOKUP(INGRESO_MERCADERIA[[#This Row],[CODIGO]],STOCKSANLUIS[],7,FALSE)</f>
        <v>0</v>
      </c>
      <c r="F1901" s="10"/>
    </row>
    <row r="1902" spans="1:6" x14ac:dyDescent="0.25">
      <c r="A1902" s="6" t="s">
        <v>3788</v>
      </c>
      <c r="B1902" t="str">
        <f>VLOOKUP(INGRESO_MERCADERIA[[#This Row],[CODIGO]],STOCKSANLUIS[],2,FALSE)</f>
        <v>MOTOVENTILADOR MAER FAN YSWF74L34P4-422N-350S (220V/380V/440V, 60HZ, 4 POLES, 3PH, CL.F,/Y, SUCTION)</v>
      </c>
      <c r="C1902" s="51">
        <v>3</v>
      </c>
      <c r="D1902" s="1"/>
      <c r="E1902" s="1" t="str">
        <f>VLOOKUP(INGRESO_MERCADERIA[[#This Row],[CODIGO]],STOCKSANLUIS[],7,FALSE)</f>
        <v>C</v>
      </c>
      <c r="F1902" s="10"/>
    </row>
    <row r="1903" spans="1:6" x14ac:dyDescent="0.25">
      <c r="A1903" s="6" t="s">
        <v>3790</v>
      </c>
      <c r="B1903" t="str">
        <f>VLOOKUP(INGRESO_MERCADERIA[[#This Row],[CODIGO]],STOCKSANLUIS[],2,FALSE)</f>
        <v>MOTOVENTILADOR MAER FAN YSWF102L60P6-675N-600S (220V/380V/440V, 60HZ, 6 POLES, 3PH, CL.F,/Y, SUCTION)</v>
      </c>
      <c r="C1903" s="51">
        <v>0</v>
      </c>
      <c r="D1903" s="1"/>
      <c r="E1903" s="1">
        <f>VLOOKUP(INGRESO_MERCADERIA[[#This Row],[CODIGO]],STOCKSANLUIS[],7,FALSE)</f>
        <v>0</v>
      </c>
      <c r="F1903" s="10"/>
    </row>
    <row r="1904" spans="1:6" x14ac:dyDescent="0.25">
      <c r="A1904" s="6" t="s">
        <v>3792</v>
      </c>
      <c r="B1904" t="str">
        <f>VLOOKUP(INGRESO_MERCADERIA[[#This Row],[CODIGO]],STOCKSANLUIS[],2,FALSE)</f>
        <v>MOTOVENTILADOR MAER FAN YDWF74L34P4-422N-350S (220V, 60HZ, 4 POLES, 1PH, CL.F, SUCTION)</v>
      </c>
      <c r="C1904" s="51">
        <v>0</v>
      </c>
      <c r="D1904" s="1"/>
      <c r="E1904" s="1" t="str">
        <f>VLOOKUP(INGRESO_MERCADERIA[[#This Row],[CODIGO]],STOCKSANLUIS[],7,FALSE)</f>
        <v>C</v>
      </c>
      <c r="F1904" s="10"/>
    </row>
    <row r="1905" spans="1:6" x14ac:dyDescent="0.25">
      <c r="A1905" s="6" t="s">
        <v>3794</v>
      </c>
      <c r="B1905" t="str">
        <f>VLOOKUP(INGRESO_MERCADERIA[[#This Row],[CODIGO]],STOCKSANLUIS[],2,FALSE)</f>
        <v>EQUIPO DE A/A MINI SPLIT FRIO SOLO - 12000 BTU - R410A - 220V/1PH/60HZ - TEMP BLUE MADE BY CARRIER ENTERPRISE TBH41J-012-H3N1C / TBG41J-012PH3N1C</v>
      </c>
      <c r="C1905" s="51">
        <v>5</v>
      </c>
      <c r="D1905" s="1"/>
      <c r="E1905" s="1" t="str">
        <f>VLOOKUP(INGRESO_MERCADERIA[[#This Row],[CODIGO]],STOCKSANLUIS[],7,FALSE)</f>
        <v>B</v>
      </c>
      <c r="F1905" s="10"/>
    </row>
    <row r="1906" spans="1:6" x14ac:dyDescent="0.25">
      <c r="A1906" s="6" t="s">
        <v>3796</v>
      </c>
      <c r="B1906" t="str">
        <f>VLOOKUP(INGRESO_MERCADERIA[[#This Row],[CODIGO]],STOCKSANLUIS[],2,FALSE)</f>
        <v>EQUIPO DE A/A MINI SPLIT FRIO SOLO - 18000 BTU - R410A - 220V/1PH/60HZ - TEMP BLUE MADE BY CARRIER ENTERPRISE TBH41J-018-H3N1C / TBG41J-018PH3N1C</v>
      </c>
      <c r="C1906" s="51">
        <v>0</v>
      </c>
      <c r="D1906" s="1"/>
      <c r="E1906" s="1">
        <f>VLOOKUP(INGRESO_MERCADERIA[[#This Row],[CODIGO]],STOCKSANLUIS[],7,FALSE)</f>
        <v>0</v>
      </c>
      <c r="F1906" s="10"/>
    </row>
    <row r="1907" spans="1:6" x14ac:dyDescent="0.25">
      <c r="A1907" s="6" t="s">
        <v>3798</v>
      </c>
      <c r="B1907" t="str">
        <f>VLOOKUP(INGRESO_MERCADERIA[[#This Row],[CODIGO]],STOCKSANLUIS[],2,FALSE)</f>
        <v>EQUIPO DE A/A MINI SPLIT FRIO SOLO - 24000 BTU - R410A - 220V/1PH/60HZ - TEMP BLUE MADE BY CARRIER ENTERPRISE TBH41J-024-H3N1C / TBG41J-024PH3N1C</v>
      </c>
      <c r="C1907" s="51">
        <v>0</v>
      </c>
      <c r="D1907" s="1"/>
      <c r="E1907" s="1">
        <f>VLOOKUP(INGRESO_MERCADERIA[[#This Row],[CODIGO]],STOCKSANLUIS[],7,FALSE)</f>
        <v>0</v>
      </c>
      <c r="F1907" s="10"/>
    </row>
    <row r="1908" spans="1:6" x14ac:dyDescent="0.25">
      <c r="A1908" s="6" t="s">
        <v>3800</v>
      </c>
      <c r="B1908" t="str">
        <f>VLOOKUP(INGRESO_MERCADERIA[[#This Row],[CODIGO]],STOCKSANLUIS[],2,FALSE)</f>
        <v>CAPACITOR DE 12.5 MFD X 370 - 440 VAC - 12.5-4D - QUALITY</v>
      </c>
      <c r="C1908" s="51">
        <v>0</v>
      </c>
      <c r="D1908" s="1"/>
      <c r="E1908" s="1">
        <f>VLOOKUP(INGRESO_MERCADERIA[[#This Row],[CODIGO]],STOCKSANLUIS[],7,FALSE)</f>
        <v>0</v>
      </c>
      <c r="F1908" s="10"/>
    </row>
    <row r="1909" spans="1:6" x14ac:dyDescent="0.25">
      <c r="A1909" s="6" t="s">
        <v>3802</v>
      </c>
      <c r="B1909" t="str">
        <f>VLOOKUP(INGRESO_MERCADERIA[[#This Row],[CODIGO]],STOCKSANLUIS[],2,FALSE)</f>
        <v>GAS REFRIGERANTE R134A - 13.6KG FLYER</v>
      </c>
      <c r="C1909" s="51">
        <v>0</v>
      </c>
      <c r="D1909" s="1"/>
      <c r="E1909" s="1" t="str">
        <f>VLOOKUP(INGRESO_MERCADERIA[[#This Row],[CODIGO]],STOCKSANLUIS[],7,FALSE)</f>
        <v>B</v>
      </c>
      <c r="F1909" s="10"/>
    </row>
    <row r="1910" spans="1:6" x14ac:dyDescent="0.25">
      <c r="A1910" s="6" t="s">
        <v>3804</v>
      </c>
      <c r="B1910" t="str">
        <f>VLOOKUP(INGRESO_MERCADERIA[[#This Row],[CODIGO]],STOCKSANLUIS[],2,FALSE)</f>
        <v>GAS REFRIGERANTE R404A -10.90KG FLYER</v>
      </c>
      <c r="C1910" s="51">
        <v>0</v>
      </c>
      <c r="D1910" s="1"/>
      <c r="E1910" s="1">
        <f>VLOOKUP(INGRESO_MERCADERIA[[#This Row],[CODIGO]],STOCKSANLUIS[],7,FALSE)</f>
        <v>0</v>
      </c>
      <c r="F1910" s="10"/>
    </row>
    <row r="1911" spans="1:6" x14ac:dyDescent="0.25">
      <c r="A1911" s="6" t="s">
        <v>3806</v>
      </c>
      <c r="B1911" t="str">
        <f>VLOOKUP(INGRESO_MERCADERIA[[#This Row],[CODIGO]],STOCKSANLUIS[],2,FALSE)</f>
        <v>GAS REFRIGERANTE R410A -11.30KG FLYER</v>
      </c>
      <c r="C1911" s="51">
        <v>0</v>
      </c>
      <c r="D1911" s="1"/>
      <c r="E1911" s="1" t="str">
        <f>VLOOKUP(INGRESO_MERCADERIA[[#This Row],[CODIGO]],STOCKSANLUIS[],7,FALSE)</f>
        <v>C</v>
      </c>
      <c r="F1911" s="10"/>
    </row>
    <row r="1912" spans="1:6" x14ac:dyDescent="0.25">
      <c r="A1912" s="6" t="s">
        <v>3808</v>
      </c>
      <c r="B1912" t="str">
        <f>VLOOKUP(INGRESO_MERCADERIA[[#This Row],[CODIGO]],STOCKSANLUIS[],2,FALSE)</f>
        <v>GAS REFRIGERANTE R507A -11.3KG FLYER</v>
      </c>
      <c r="C1912" s="51">
        <v>0</v>
      </c>
      <c r="D1912" s="1"/>
      <c r="E1912" s="1">
        <f>VLOOKUP(INGRESO_MERCADERIA[[#This Row],[CODIGO]],STOCKSANLUIS[],7,FALSE)</f>
        <v>0</v>
      </c>
      <c r="F1912" s="10"/>
    </row>
    <row r="1913" spans="1:6" x14ac:dyDescent="0.25">
      <c r="A1913" s="6" t="s">
        <v>3810</v>
      </c>
      <c r="B1913" t="str">
        <f>VLOOKUP(INGRESO_MERCADERIA[[#This Row],[CODIGO]],STOCKSANLUIS[],2,FALSE)</f>
        <v>GAS REFRIGERANTE R407C -11.3KG FLYER</v>
      </c>
      <c r="C1913" s="51">
        <v>0</v>
      </c>
      <c r="D1913" s="1"/>
      <c r="E1913" s="1">
        <f>VLOOKUP(INGRESO_MERCADERIA[[#This Row],[CODIGO]],STOCKSANLUIS[],7,FALSE)</f>
        <v>0</v>
      </c>
      <c r="F1913" s="10"/>
    </row>
    <row r="1914" spans="1:6" x14ac:dyDescent="0.25">
      <c r="A1914" s="6" t="s">
        <v>3812</v>
      </c>
      <c r="B1914" t="str">
        <f>VLOOKUP(INGRESO_MERCADERIA[[#This Row],[CODIGO]],STOCKSANLUIS[],2,FALSE)</f>
        <v>CONDENSADOR DE 60000 BTU/H CDU VERTICAL ST R410A 208-230V/60HZ/1PH - TEMP BLUE MADE BY CARRIER ENTERPRISE - FRIO SOLO - TBA41A-060-V3N1C</v>
      </c>
      <c r="C1914" s="51">
        <v>0</v>
      </c>
      <c r="D1914" s="1"/>
      <c r="E1914" s="1">
        <f>VLOOKUP(INGRESO_MERCADERIA[[#This Row],[CODIGO]],STOCKSANLUIS[],7,FALSE)</f>
        <v>0</v>
      </c>
      <c r="F1914" s="10"/>
    </row>
    <row r="1915" spans="1:6" x14ac:dyDescent="0.25">
      <c r="A1915" s="6" t="s">
        <v>3814</v>
      </c>
      <c r="B1915" t="str">
        <f>VLOOKUP(INGRESO_MERCADERIA[[#This Row],[CODIGO]],STOCKSANLUIS[],2,FALSE)</f>
        <v>MANGA AISLANTE CLASS 1 - 1/2"ID X 1/2"THK - WINCELL</v>
      </c>
      <c r="C1915" s="51">
        <v>65</v>
      </c>
      <c r="D1915" s="1"/>
      <c r="E1915" s="1" t="str">
        <f>VLOOKUP(INGRESO_MERCADERIA[[#This Row],[CODIGO]],STOCKSANLUIS[],7,FALSE)</f>
        <v>A</v>
      </c>
      <c r="F1915" s="10"/>
    </row>
    <row r="1916" spans="1:6" x14ac:dyDescent="0.25">
      <c r="A1916" s="6" t="s">
        <v>3816</v>
      </c>
      <c r="B1916" t="str">
        <f>VLOOKUP(INGRESO_MERCADERIA[[#This Row],[CODIGO]],STOCKSANLUIS[],2,FALSE)</f>
        <v>MANGA AISLANTE CLASS 1 - 5/8"ID X 1/2"THK - WINCELL</v>
      </c>
      <c r="C1916" s="51">
        <v>0</v>
      </c>
      <c r="D1916" s="1"/>
      <c r="E1916" s="1" t="str">
        <f>VLOOKUP(INGRESO_MERCADERIA[[#This Row],[CODIGO]],STOCKSANLUIS[],7,FALSE)</f>
        <v>A</v>
      </c>
      <c r="F1916" s="10"/>
    </row>
    <row r="1917" spans="1:6" x14ac:dyDescent="0.25">
      <c r="A1917" s="6" t="s">
        <v>3818</v>
      </c>
      <c r="B1917" t="str">
        <f>VLOOKUP(INGRESO_MERCADERIA[[#This Row],[CODIGO]],STOCKSANLUIS[],2,FALSE)</f>
        <v>MANGA AISLANTE CLASS 1 - 3/4"ID X 1/2"THK - WINCELL</v>
      </c>
      <c r="C1917" s="51">
        <v>40</v>
      </c>
      <c r="D1917" s="1"/>
      <c r="E1917" s="1" t="str">
        <f>VLOOKUP(INGRESO_MERCADERIA[[#This Row],[CODIGO]],STOCKSANLUIS[],7,FALSE)</f>
        <v>A</v>
      </c>
      <c r="F1917" s="10"/>
    </row>
    <row r="1918" spans="1:6" x14ac:dyDescent="0.25">
      <c r="A1918" s="6" t="s">
        <v>3820</v>
      </c>
      <c r="B1918" t="str">
        <f>VLOOKUP(INGRESO_MERCADERIA[[#This Row],[CODIGO]],STOCKSANLUIS[],2,FALSE)</f>
        <v>MANGA AISLANTE CLASS 1 - 7/8"ID X 1/2"THK - WINCELL</v>
      </c>
      <c r="C1918" s="51">
        <v>19</v>
      </c>
      <c r="D1918" s="1"/>
      <c r="E1918" s="1" t="str">
        <f>VLOOKUP(INGRESO_MERCADERIA[[#This Row],[CODIGO]],STOCKSANLUIS[],7,FALSE)</f>
        <v>A</v>
      </c>
      <c r="F1918" s="10"/>
    </row>
    <row r="1919" spans="1:6" x14ac:dyDescent="0.25">
      <c r="A1919" s="6" t="s">
        <v>3822</v>
      </c>
      <c r="B1919" t="str">
        <f>VLOOKUP(INGRESO_MERCADERIA[[#This Row],[CODIGO]],STOCKSANLUIS[],2,FALSE)</f>
        <v>MANGA AISLANTE CLASS 1 - 1 1/8"ID X 1/2"THK - WINCELL</v>
      </c>
      <c r="C1919" s="51">
        <v>0</v>
      </c>
      <c r="D1919" s="1"/>
      <c r="E1919" s="1" t="str">
        <f>VLOOKUP(INGRESO_MERCADERIA[[#This Row],[CODIGO]],STOCKSANLUIS[],7,FALSE)</f>
        <v>A</v>
      </c>
      <c r="F1919" s="10"/>
    </row>
    <row r="1920" spans="1:6" x14ac:dyDescent="0.25">
      <c r="A1920" s="6" t="s">
        <v>3824</v>
      </c>
      <c r="B1920" t="str">
        <f>VLOOKUP(INGRESO_MERCADERIA[[#This Row],[CODIGO]],STOCKSANLUIS[],2,FALSE)</f>
        <v>MANGA AISLANTE CLASS 1 - 1 3/8"ID X 1/2"THK - WINCELL</v>
      </c>
      <c r="C1920" s="51">
        <v>22</v>
      </c>
      <c r="D1920" s="1"/>
      <c r="E1920" s="1" t="str">
        <f>VLOOKUP(INGRESO_MERCADERIA[[#This Row],[CODIGO]],STOCKSANLUIS[],7,FALSE)</f>
        <v>A</v>
      </c>
      <c r="F1920" s="10"/>
    </row>
    <row r="1921" spans="1:6" x14ac:dyDescent="0.25">
      <c r="A1921" s="6" t="s">
        <v>19205</v>
      </c>
      <c r="B1921" t="str">
        <f>VLOOKUP(INGRESO_MERCADERIA[[#This Row],[CODIGO]],STOCKSANLUIS[],2,FALSE)</f>
        <v>MANGA AISLANTE CLASS 1 - 1 5/8"ID X 1/2"THK - WINCELL</v>
      </c>
      <c r="C1921" s="51">
        <v>24</v>
      </c>
      <c r="D1921" s="1"/>
      <c r="E1921" s="1" t="str">
        <f>VLOOKUP(INGRESO_MERCADERIA[[#This Row],[CODIGO]],STOCKSANLUIS[],7,FALSE)</f>
        <v>A</v>
      </c>
      <c r="F1921" s="10"/>
    </row>
    <row r="1922" spans="1:6" x14ac:dyDescent="0.25">
      <c r="A1922" s="6" t="s">
        <v>3826</v>
      </c>
      <c r="B1922" t="str">
        <f>VLOOKUP(INGRESO_MERCADERIA[[#This Row],[CODIGO]],STOCKSANLUIS[],2,FALSE)</f>
        <v>MANGA AISLANTE CLASS 1 - 2 1/8"ID X 1/2"THK - WINCELL</v>
      </c>
      <c r="C1922" s="51">
        <v>0</v>
      </c>
      <c r="D1922" s="1"/>
      <c r="E1922" s="1" t="str">
        <f>VLOOKUP(INGRESO_MERCADERIA[[#This Row],[CODIGO]],STOCKSANLUIS[],7,FALSE)</f>
        <v>A</v>
      </c>
      <c r="F1922" s="10"/>
    </row>
    <row r="1923" spans="1:6" x14ac:dyDescent="0.25">
      <c r="A1923" s="6" t="s">
        <v>3828</v>
      </c>
      <c r="B1923" t="str">
        <f>VLOOKUP(INGRESO_MERCADERIA[[#This Row],[CODIGO]],STOCKSANLUIS[],2,FALSE)</f>
        <v>MANGA AISLANTE CLASS 1 - 2 5/8"ID X 1/2"THK - WINCELL</v>
      </c>
      <c r="C1923" s="51">
        <v>26</v>
      </c>
      <c r="D1923" s="1"/>
      <c r="E1923" s="1" t="str">
        <f>VLOOKUP(INGRESO_MERCADERIA[[#This Row],[CODIGO]],STOCKSANLUIS[],7,FALSE)</f>
        <v>A</v>
      </c>
      <c r="F1923" s="10"/>
    </row>
    <row r="1924" spans="1:6" x14ac:dyDescent="0.25">
      <c r="A1924" s="6" t="s">
        <v>19206</v>
      </c>
      <c r="B1924" t="str">
        <f>VLOOKUP(INGRESO_MERCADERIA[[#This Row],[CODIGO]],STOCKSANLUIS[],2,FALSE)</f>
        <v>MANGA AISLANTE CLASS 1 - 5/8"ID X 3/4"THK - WINCELL</v>
      </c>
      <c r="C1924" s="51">
        <v>35</v>
      </c>
      <c r="D1924" s="1"/>
      <c r="E1924" s="1" t="str">
        <f>VLOOKUP(INGRESO_MERCADERIA[[#This Row],[CODIGO]],STOCKSANLUIS[],7,FALSE)</f>
        <v>A</v>
      </c>
      <c r="F1924" s="10"/>
    </row>
    <row r="1925" spans="1:6" x14ac:dyDescent="0.25">
      <c r="A1925" s="6" t="s">
        <v>3830</v>
      </c>
      <c r="B1925" t="str">
        <f>VLOOKUP(INGRESO_MERCADERIA[[#This Row],[CODIGO]],STOCKSANLUIS[],2,FALSE)</f>
        <v>MANGA AISLANTE CLASS 1 - 3/4"ID X 3/4"THK - WINCELL</v>
      </c>
      <c r="C1925" s="51">
        <v>9</v>
      </c>
      <c r="D1925" s="1"/>
      <c r="E1925" s="1" t="str">
        <f>VLOOKUP(INGRESO_MERCADERIA[[#This Row],[CODIGO]],STOCKSANLUIS[],7,FALSE)</f>
        <v>A</v>
      </c>
      <c r="F1925" s="10"/>
    </row>
    <row r="1926" spans="1:6" x14ac:dyDescent="0.25">
      <c r="A1926" s="6" t="s">
        <v>3832</v>
      </c>
      <c r="B1926" t="str">
        <f>VLOOKUP(INGRESO_MERCADERIA[[#This Row],[CODIGO]],STOCKSANLUIS[],2,FALSE)</f>
        <v>MANGA AISLANTE CLASS 1 - 7/8"ID X 3/4"THK - WINCELL</v>
      </c>
      <c r="C1926" s="51">
        <v>0</v>
      </c>
      <c r="D1926" s="1"/>
      <c r="E1926" s="1" t="str">
        <f>VLOOKUP(INGRESO_MERCADERIA[[#This Row],[CODIGO]],STOCKSANLUIS[],7,FALSE)</f>
        <v>A</v>
      </c>
      <c r="F1926" s="10"/>
    </row>
    <row r="1927" spans="1:6" x14ac:dyDescent="0.25">
      <c r="A1927" s="6" t="s">
        <v>3834</v>
      </c>
      <c r="B1927" t="str">
        <f>VLOOKUP(INGRESO_MERCADERIA[[#This Row],[CODIGO]],STOCKSANLUIS[],2,FALSE)</f>
        <v>MANGA AISLANTE CLASS 1 - 1 1/8"ID X 3/4"THK - WINCELL</v>
      </c>
      <c r="C1927" s="51">
        <v>4</v>
      </c>
      <c r="D1927" s="1"/>
      <c r="E1927" s="1" t="str">
        <f>VLOOKUP(INGRESO_MERCADERIA[[#This Row],[CODIGO]],STOCKSANLUIS[],7,FALSE)</f>
        <v>A</v>
      </c>
      <c r="F1927" s="10"/>
    </row>
    <row r="1928" spans="1:6" x14ac:dyDescent="0.25">
      <c r="A1928" s="6" t="s">
        <v>3836</v>
      </c>
      <c r="B1928" t="str">
        <f>VLOOKUP(INGRESO_MERCADERIA[[#This Row],[CODIGO]],STOCKSANLUIS[],2,FALSE)</f>
        <v>MANGA AISLANTE CLASS 1 - 1 3/8"ID X 3/4"THK - WINCELL</v>
      </c>
      <c r="C1928" s="51">
        <v>2</v>
      </c>
      <c r="D1928" s="1"/>
      <c r="E1928" s="1" t="str">
        <f>VLOOKUP(INGRESO_MERCADERIA[[#This Row],[CODIGO]],STOCKSANLUIS[],7,FALSE)</f>
        <v>A</v>
      </c>
      <c r="F1928" s="10"/>
    </row>
    <row r="1929" spans="1:6" x14ac:dyDescent="0.25">
      <c r="A1929" s="6" t="s">
        <v>3838</v>
      </c>
      <c r="B1929" t="str">
        <f>VLOOKUP(INGRESO_MERCADERIA[[#This Row],[CODIGO]],STOCKSANLUIS[],2,FALSE)</f>
        <v>MANGA AISLANTE CLASS 1 - 1 5/8"ID X 3/4"THK - WINCELL</v>
      </c>
      <c r="C1929" s="51">
        <v>7</v>
      </c>
      <c r="D1929" s="1"/>
      <c r="E1929" s="1" t="str">
        <f>VLOOKUP(INGRESO_MERCADERIA[[#This Row],[CODIGO]],STOCKSANLUIS[],7,FALSE)</f>
        <v>A</v>
      </c>
      <c r="F1929" s="10"/>
    </row>
    <row r="1930" spans="1:6" x14ac:dyDescent="0.25">
      <c r="A1930" s="6" t="s">
        <v>3840</v>
      </c>
      <c r="B1930" t="str">
        <f>VLOOKUP(INGRESO_MERCADERIA[[#This Row],[CODIGO]],STOCKSANLUIS[],2,FALSE)</f>
        <v>MANGA AISLANTE CLASS 1 - 2 1/8"ID X 3/4"THK - WINCELL</v>
      </c>
      <c r="C1930" s="51">
        <v>0</v>
      </c>
      <c r="D1930" s="1"/>
      <c r="E1930" s="1">
        <f>VLOOKUP(INGRESO_MERCADERIA[[#This Row],[CODIGO]],STOCKSANLUIS[],7,FALSE)</f>
        <v>0</v>
      </c>
      <c r="F1930" s="10"/>
    </row>
    <row r="1931" spans="1:6" x14ac:dyDescent="0.25">
      <c r="A1931" s="6" t="s">
        <v>3842</v>
      </c>
      <c r="B1931" t="str">
        <f>VLOOKUP(INGRESO_MERCADERIA[[#This Row],[CODIGO]],STOCKSANLUIS[],2,FALSE)</f>
        <v>PLANCHA AISLANTE CLASS 1 - 13MM (1/2") X 1.5M X 8M (12 M2) - WINCELL</v>
      </c>
      <c r="C1931" s="51">
        <v>1</v>
      </c>
      <c r="D1931" s="1"/>
      <c r="E1931" s="1" t="str">
        <f>VLOOKUP(INGRESO_MERCADERIA[[#This Row],[CODIGO]],STOCKSANLUIS[],7,FALSE)</f>
        <v>A</v>
      </c>
      <c r="F1931" s="10"/>
    </row>
    <row r="1932" spans="1:6" x14ac:dyDescent="0.25">
      <c r="A1932" s="6" t="s">
        <v>3844</v>
      </c>
      <c r="B1932" t="str">
        <f>VLOOKUP(INGRESO_MERCADERIA[[#This Row],[CODIGO]],STOCKSANLUIS[],2,FALSE)</f>
        <v>PLANCHA AISLANTE CLASS 1 - 19MM (3/4") X 1.5M X 6M (9 M2) - WINCELL</v>
      </c>
      <c r="C1932" s="51">
        <v>0</v>
      </c>
      <c r="D1932" s="1"/>
      <c r="E1932" s="1" t="str">
        <f>VLOOKUP(INGRESO_MERCADERIA[[#This Row],[CODIGO]],STOCKSANLUIS[],7,FALSE)</f>
        <v>A</v>
      </c>
      <c r="F1932" s="10"/>
    </row>
    <row r="1933" spans="1:6" x14ac:dyDescent="0.25">
      <c r="A1933" s="6" t="s">
        <v>3846</v>
      </c>
      <c r="B1933" t="str">
        <f>VLOOKUP(INGRESO_MERCADERIA[[#This Row],[CODIGO]],STOCKSANLUIS[],2,FALSE)</f>
        <v>EVAPORADOR MIPAL HD500 182 220-380-440V/3F/60HZ - BLANCO C/DESHIELO ELÉCTRICO - H5BE182</v>
      </c>
      <c r="C1933" s="51">
        <v>0</v>
      </c>
      <c r="D1933" s="1"/>
      <c r="E1933" s="1">
        <f>VLOOKUP(INGRESO_MERCADERIA[[#This Row],[CODIGO]],STOCKSANLUIS[],7,FALSE)</f>
        <v>0</v>
      </c>
      <c r="F1933" s="10"/>
    </row>
    <row r="1934" spans="1:6" x14ac:dyDescent="0.25">
      <c r="A1934" s="6" t="s">
        <v>3848</v>
      </c>
      <c r="B1934" t="str">
        <f>VLOOKUP(INGRESO_MERCADERIA[[#This Row],[CODIGO]],STOCKSANLUIS[],2,FALSE)</f>
        <v>MANOMETRO PARA R410A, R22, R404A - 500PSI - SIN GLICERINA - BAJA PRESION - RG-500-C - EVERWELL</v>
      </c>
      <c r="C1934" s="51">
        <v>0</v>
      </c>
      <c r="D1934" s="1"/>
      <c r="E1934" s="1">
        <f>VLOOKUP(INGRESO_MERCADERIA[[#This Row],[CODIGO]],STOCKSANLUIS[],7,FALSE)</f>
        <v>0</v>
      </c>
      <c r="F1934" s="10"/>
    </row>
    <row r="1935" spans="1:6" x14ac:dyDescent="0.25">
      <c r="A1935" s="6" t="s">
        <v>3850</v>
      </c>
      <c r="B1935" t="str">
        <f>VLOOKUP(INGRESO_MERCADERIA[[#This Row],[CODIGO]],STOCKSANLUIS[],2,FALSE)</f>
        <v>SEPARADOR DE ACEITE DE 5/8 - SPLY-55855 - EVERWELL</v>
      </c>
      <c r="C1935" s="51">
        <v>0</v>
      </c>
      <c r="D1935" s="1"/>
      <c r="E1935" s="1">
        <f>VLOOKUP(INGRESO_MERCADERIA[[#This Row],[CODIGO]],STOCKSANLUIS[],7,FALSE)</f>
        <v>0</v>
      </c>
      <c r="F1935" s="10"/>
    </row>
    <row r="1936" spans="1:6" x14ac:dyDescent="0.25">
      <c r="A1936" s="6" t="s">
        <v>3852</v>
      </c>
      <c r="B1936" t="str">
        <f>VLOOKUP(INGRESO_MERCADERIA[[#This Row],[CODIGO]],STOCKSANLUIS[],2,FALSE)</f>
        <v>FILTRO SECADOR - 163 - 3/8 - SOLDABLE - SEK-163S - EVERWELL</v>
      </c>
      <c r="C1936" s="51">
        <v>0</v>
      </c>
      <c r="D1936" s="1"/>
      <c r="E1936" s="1">
        <f>VLOOKUP(INGRESO_MERCADERIA[[#This Row],[CODIGO]],STOCKSANLUIS[],7,FALSE)</f>
        <v>0</v>
      </c>
      <c r="F1936" s="10"/>
    </row>
    <row r="1937" spans="1:6" x14ac:dyDescent="0.25">
      <c r="A1937" s="6" t="s">
        <v>3854</v>
      </c>
      <c r="B1937" t="str">
        <f>VLOOKUP(INGRESO_MERCADERIA[[#This Row],[CODIGO]],STOCKSANLUIS[],2,FALSE)</f>
        <v>RELÉ DE CONTROL DE TENSIÓN TRIFÁSICA, SECUENCIA Y PERDIDA DE FASE DPA51CM44 - CARLO GAVAZZI</v>
      </c>
      <c r="C1937" s="51">
        <v>10</v>
      </c>
      <c r="D1937" s="1"/>
      <c r="E1937" s="1" t="str">
        <f>VLOOKUP(INGRESO_MERCADERIA[[#This Row],[CODIGO]],STOCKSANLUIS[],7,FALSE)</f>
        <v>A</v>
      </c>
      <c r="F1937" s="10"/>
    </row>
    <row r="1938" spans="1:6" x14ac:dyDescent="0.25">
      <c r="A1938" s="6" t="s">
        <v>3856</v>
      </c>
      <c r="B1938" t="str">
        <f>VLOOKUP(INGRESO_MERCADERIA[[#This Row],[CODIGO]],STOCKSANLUIS[],2,FALSE)</f>
        <v>CORTINA DE AIRE DE 90 CM (36") - 220V/1PH/60HZ - STAR COLD - FM-1209Z/Y-MC</v>
      </c>
      <c r="C1938" s="51">
        <v>9</v>
      </c>
      <c r="D1938" s="1"/>
      <c r="E1938" s="1" t="str">
        <f>VLOOKUP(INGRESO_MERCADERIA[[#This Row],[CODIGO]],STOCKSANLUIS[],7,FALSE)</f>
        <v>A</v>
      </c>
      <c r="F1938" s="10"/>
    </row>
    <row r="1939" spans="1:6" x14ac:dyDescent="0.25">
      <c r="A1939" s="6" t="s">
        <v>3858</v>
      </c>
      <c r="B1939" t="str">
        <f>VLOOKUP(INGRESO_MERCADERIA[[#This Row],[CODIGO]],STOCKSANLUIS[],2,FALSE)</f>
        <v>CORTINA DE AIRE DE 120 CM (48") - 220V/1PH/60HZ - STAR COLD - FM-1212Z/Y-MC</v>
      </c>
      <c r="C1939" s="51">
        <v>2</v>
      </c>
      <c r="D1939" s="1"/>
      <c r="E1939" s="1" t="str">
        <f>VLOOKUP(INGRESO_MERCADERIA[[#This Row],[CODIGO]],STOCKSANLUIS[],7,FALSE)</f>
        <v>A</v>
      </c>
      <c r="F1939" s="10"/>
    </row>
    <row r="1940" spans="1:6" x14ac:dyDescent="0.25">
      <c r="A1940" s="6" t="s">
        <v>3860</v>
      </c>
      <c r="B1940" t="str">
        <f>VLOOKUP(INGRESO_MERCADERIA[[#This Row],[CODIGO]],STOCKSANLUIS[],2,FALSE)</f>
        <v>CORTINA DE AIRE DE 150 CM (60") - 220V/1PH/60HZ - STAR COLD - FM-1215Z/Y-MC</v>
      </c>
      <c r="C1940" s="51">
        <v>5</v>
      </c>
      <c r="D1940" s="1"/>
      <c r="E1940" s="1" t="str">
        <f>VLOOKUP(INGRESO_MERCADERIA[[#This Row],[CODIGO]],STOCKSANLUIS[],7,FALSE)</f>
        <v>A</v>
      </c>
      <c r="F1940" s="10"/>
    </row>
    <row r="1941" spans="1:6" x14ac:dyDescent="0.25">
      <c r="A1941" s="6" t="s">
        <v>3862</v>
      </c>
      <c r="B1941" t="str">
        <f>VLOOKUP(INGRESO_MERCADERIA[[#This Row],[CODIGO]],STOCKSANLUIS[],2,FALSE)</f>
        <v>CORTINA DE AIRE CENTRIFUGA DE 90 CM (36") - 220V/1PH/60HZ - STAR COLD - FM-3509S-L/Y-MC</v>
      </c>
      <c r="C1941" s="51">
        <v>3</v>
      </c>
      <c r="D1941" s="1"/>
      <c r="E1941" s="1" t="str">
        <f>VLOOKUP(INGRESO_MERCADERIA[[#This Row],[CODIGO]],STOCKSANLUIS[],7,FALSE)</f>
        <v>A</v>
      </c>
      <c r="F1941" s="10"/>
    </row>
    <row r="1942" spans="1:6" x14ac:dyDescent="0.25">
      <c r="A1942" s="6" t="s">
        <v>3864</v>
      </c>
      <c r="B1942" t="str">
        <f>VLOOKUP(INGRESO_MERCADERIA[[#This Row],[CODIGO]],STOCKSANLUIS[],2,FALSE)</f>
        <v>CORTINA DE AIRE CENTRIFUGA DE 120 CM (48") - 220V/1PH/60HZ - STAR COLD - FM-3512S-L/Y-MC</v>
      </c>
      <c r="C1942" s="51">
        <v>2</v>
      </c>
      <c r="D1942" s="1"/>
      <c r="E1942" s="1" t="str">
        <f>VLOOKUP(INGRESO_MERCADERIA[[#This Row],[CODIGO]],STOCKSANLUIS[],7,FALSE)</f>
        <v>B</v>
      </c>
      <c r="F1942" s="10"/>
    </row>
    <row r="1943" spans="1:6" x14ac:dyDescent="0.25">
      <c r="A1943" s="6" t="s">
        <v>3866</v>
      </c>
      <c r="B1943" t="str">
        <f>VLOOKUP(INGRESO_MERCADERIA[[#This Row],[CODIGO]],STOCKSANLUIS[],2,FALSE)</f>
        <v>CORTINA DE AIRE CENTRIFUGA DE 150 CM (60") - 220V/1PH/60HZ - STAR COLD - FM-3515S-L/Y-MC</v>
      </c>
      <c r="C1943" s="51">
        <v>2</v>
      </c>
      <c r="D1943" s="1"/>
      <c r="E1943" s="1" t="str">
        <f>VLOOKUP(INGRESO_MERCADERIA[[#This Row],[CODIGO]],STOCKSANLUIS[],7,FALSE)</f>
        <v>A</v>
      </c>
      <c r="F1943" s="10"/>
    </row>
    <row r="1944" spans="1:6" x14ac:dyDescent="0.25">
      <c r="A1944" s="6" t="s">
        <v>3868</v>
      </c>
      <c r="B1944" t="str">
        <f>VLOOKUP(INGRESO_MERCADERIA[[#This Row],[CODIGO]],STOCKSANLUIS[],2,FALSE)</f>
        <v>CORTINA DE AIRE CENTRIFUGA DE 180 CM (72") - 220V/1PH/60HZ - STAR COLD - FM-3518S-L/Y-MC</v>
      </c>
      <c r="C1944" s="51">
        <v>2</v>
      </c>
      <c r="D1944" s="1"/>
      <c r="E1944" s="1" t="str">
        <f>VLOOKUP(INGRESO_MERCADERIA[[#This Row],[CODIGO]],STOCKSANLUIS[],7,FALSE)</f>
        <v>A</v>
      </c>
      <c r="F1944" s="10"/>
    </row>
    <row r="1945" spans="1:6" x14ac:dyDescent="0.25">
      <c r="A1945" s="6" t="s">
        <v>3870</v>
      </c>
      <c r="B1945" t="str">
        <f>VLOOKUP(INGRESO_MERCADERIA[[#This Row],[CODIGO]],STOCKSANLUIS[],2,FALSE)</f>
        <v>CORTINA DE AIRE INDUSTRIAL DE 100 CM (40") - 220V/3PH/60HZ - STAR COLD - FM-6010S</v>
      </c>
      <c r="C1945" s="51">
        <v>1</v>
      </c>
      <c r="D1945" s="1"/>
      <c r="E1945" s="1" t="str">
        <f>VLOOKUP(INGRESO_MERCADERIA[[#This Row],[CODIGO]],STOCKSANLUIS[],7,FALSE)</f>
        <v>A</v>
      </c>
      <c r="F1945" s="10"/>
    </row>
    <row r="1946" spans="1:6" x14ac:dyDescent="0.25">
      <c r="A1946" s="6" t="s">
        <v>3872</v>
      </c>
      <c r="B1946" t="str">
        <f>VLOOKUP(INGRESO_MERCADERIA[[#This Row],[CODIGO]],STOCKSANLUIS[],2,FALSE)</f>
        <v>CORTINA DE AIRE INDUSTRIAL DE 150 CM (60") - 220V/3PH/60HZ - STAR COLD - FM-6015S</v>
      </c>
      <c r="C1946" s="51">
        <v>1</v>
      </c>
      <c r="D1946" s="1"/>
      <c r="E1946" s="1" t="str">
        <f>VLOOKUP(INGRESO_MERCADERIA[[#This Row],[CODIGO]],STOCKSANLUIS[],7,FALSE)</f>
        <v>C</v>
      </c>
      <c r="F1946" s="10"/>
    </row>
    <row r="1947" spans="1:6" x14ac:dyDescent="0.25">
      <c r="A1947" s="6" t="s">
        <v>3874</v>
      </c>
      <c r="B1947" t="str">
        <f>VLOOKUP(INGRESO_MERCADERIA[[#This Row],[CODIGO]],STOCKSANLUIS[],2,FALSE)</f>
        <v>CORTINA DE AIRE INDUSTRIAL DE 200 CM (80") - 220V/3PH/60HZ - STAR COLD - FM-6020S</v>
      </c>
      <c r="C1947" s="51">
        <v>2</v>
      </c>
      <c r="D1947" s="1"/>
      <c r="E1947" s="1" t="str">
        <f>VLOOKUP(INGRESO_MERCADERIA[[#This Row],[CODIGO]],STOCKSANLUIS[],7,FALSE)</f>
        <v>B</v>
      </c>
      <c r="F1947" s="10"/>
    </row>
    <row r="1948" spans="1:6" x14ac:dyDescent="0.25">
      <c r="A1948" s="6" t="s">
        <v>3876</v>
      </c>
      <c r="B1948" t="str">
        <f>VLOOKUP(INGRESO_MERCADERIA[[#This Row],[CODIGO]],STOCKSANLUIS[],2,FALSE)</f>
        <v xml:space="preserve">BOMBA DE CONDENSADO M4 TANK  220V/1PH/60HZ - ASPEN PUMPS </v>
      </c>
      <c r="C1948" s="51">
        <v>0</v>
      </c>
      <c r="D1948" s="1"/>
      <c r="E1948" s="1">
        <f>VLOOKUP(INGRESO_MERCADERIA[[#This Row],[CODIGO]],STOCKSANLUIS[],7,FALSE)</f>
        <v>0</v>
      </c>
      <c r="F1948" s="10"/>
    </row>
    <row r="1949" spans="1:6" x14ac:dyDescent="0.25">
      <c r="A1949" s="6" t="s">
        <v>19219</v>
      </c>
      <c r="B1949" t="str">
        <f>VLOOKUP(INGRESO_MERCADERIA[[#This Row],[CODIGO]],STOCKSANLUIS[],2,FALSE)</f>
        <v>CONTROLADOR DIGITAL PARA REFRIGERACIÓN TC970E LOG+ECO</v>
      </c>
      <c r="C1949" s="51">
        <v>2</v>
      </c>
      <c r="D1949" s="1"/>
      <c r="E1949" s="1" t="str">
        <f>VLOOKUP(INGRESO_MERCADERIA[[#This Row],[CODIGO]],STOCKSANLUIS[],7,FALSE)</f>
        <v>C</v>
      </c>
      <c r="F1949" s="10"/>
    </row>
    <row r="1950" spans="1:6" x14ac:dyDescent="0.25">
      <c r="A1950" s="6" t="s">
        <v>3878</v>
      </c>
      <c r="B1950" t="str">
        <f>VLOOKUP(INGRESO_MERCADERIA[[#This Row],[CODIGO]],STOCKSANLUIS[],2,FALSE)</f>
        <v>GAS REFRIGERANTE R134A  X 1 KG - (TAPA CON VALVULA) - ICELOONG</v>
      </c>
      <c r="C1950" s="51">
        <v>0</v>
      </c>
      <c r="D1950" s="1"/>
      <c r="E1950" s="1" t="str">
        <f>VLOOKUP(INGRESO_MERCADERIA[[#This Row],[CODIGO]],STOCKSANLUIS[],7,FALSE)</f>
        <v>C</v>
      </c>
      <c r="F1950" s="10"/>
    </row>
    <row r="1951" spans="1:6" x14ac:dyDescent="0.25">
      <c r="A1951" s="6" t="s">
        <v>3880</v>
      </c>
      <c r="B1951" t="str">
        <f>VLOOKUP(INGRESO_MERCADERIA[[#This Row],[CODIGO]],STOCKSANLUIS[],2,FALSE)</f>
        <v>GAS REFRIGERANTE R134A  X 340 GR - (TAPA CON VALVULA) - ICELOONG</v>
      </c>
      <c r="C1951" s="51">
        <v>77</v>
      </c>
      <c r="D1951" s="1"/>
      <c r="E1951" s="1" t="str">
        <f>VLOOKUP(INGRESO_MERCADERIA[[#This Row],[CODIGO]],STOCKSANLUIS[],7,FALSE)</f>
        <v>B</v>
      </c>
      <c r="F1951" s="10"/>
    </row>
    <row r="1952" spans="1:6" x14ac:dyDescent="0.25">
      <c r="A1952" s="6" t="s">
        <v>3882</v>
      </c>
      <c r="B1952" t="str">
        <f>VLOOKUP(INGRESO_MERCADERIA[[#This Row],[CODIGO]],STOCKSANLUIS[],2,FALSE)</f>
        <v>GAS MAPP PRO X 0.400 GR  -  (TAPA CON VALVULA) - ICELOONG</v>
      </c>
      <c r="C1952" s="51">
        <v>57</v>
      </c>
      <c r="D1952" s="1"/>
      <c r="E1952" s="1" t="str">
        <f>VLOOKUP(INGRESO_MERCADERIA[[#This Row],[CODIGO]],STOCKSANLUIS[],7,FALSE)</f>
        <v>C</v>
      </c>
      <c r="F1952" s="10"/>
    </row>
    <row r="1953" spans="1:6" x14ac:dyDescent="0.25">
      <c r="A1953" s="6" t="s">
        <v>3884</v>
      </c>
      <c r="B1953" t="str">
        <f>VLOOKUP(INGRESO_MERCADERIA[[#This Row],[CODIGO]],STOCKSANLUIS[],2,FALSE)</f>
        <v>GAS REFRIGERANTE R600A X 420 GR - (TAPA CON VALVULA) - ICELOONG</v>
      </c>
      <c r="C1953" s="51">
        <v>202</v>
      </c>
      <c r="D1953" s="1"/>
      <c r="E1953" s="1" t="str">
        <f>VLOOKUP(INGRESO_MERCADERIA[[#This Row],[CODIGO]],STOCKSANLUIS[],7,FALSE)</f>
        <v>C</v>
      </c>
      <c r="F1953" s="10"/>
    </row>
    <row r="1954" spans="1:6" x14ac:dyDescent="0.25">
      <c r="A1954" s="6" t="s">
        <v>3886</v>
      </c>
      <c r="B1954" t="str">
        <f>VLOOKUP(INGRESO_MERCADERIA[[#This Row],[CODIGO]],STOCKSANLUIS[],2,FALSE)</f>
        <v>MANIFOLD DIGITAL CON JUEGO DE MANGUERAS - CT-1000UM - EVERWELL</v>
      </c>
      <c r="C1954" s="51">
        <v>5</v>
      </c>
      <c r="D1954" s="1"/>
      <c r="E1954" s="1" t="str">
        <f>VLOOKUP(INGRESO_MERCADERIA[[#This Row],[CODIGO]],STOCKSANLUIS[],7,FALSE)</f>
        <v>A</v>
      </c>
      <c r="F1954" s="10"/>
    </row>
    <row r="1955" spans="1:6" x14ac:dyDescent="0.25">
      <c r="A1955" s="6" t="s">
        <v>3888</v>
      </c>
      <c r="B1955" t="str">
        <f>VLOOKUP(INGRESO_MERCADERIA[[#This Row],[CODIGO]],STOCKSANLUIS[],2,FALSE)</f>
        <v>POZO TERMOMETRICO ALUMINIO 30 MM ROSCA 1/2POL NPT (PA)- FULL GAUGE</v>
      </c>
      <c r="C1955" s="51">
        <v>2</v>
      </c>
      <c r="D1955" s="1"/>
      <c r="E1955" s="1" t="str">
        <f>VLOOKUP(INGRESO_MERCADERIA[[#This Row],[CODIGO]],STOCKSANLUIS[],7,FALSE)</f>
        <v>A</v>
      </c>
      <c r="F1955" s="10"/>
    </row>
    <row r="1956" spans="1:6" x14ac:dyDescent="0.25">
      <c r="A1956" s="6" t="s">
        <v>3890</v>
      </c>
      <c r="B1956" t="str">
        <f>VLOOKUP(INGRESO_MERCADERIA[[#This Row],[CODIGO]],STOCKSANLUIS[],2,FALSE)</f>
        <v>POZO TERMOMETRICO LATON 43 MM ROSCA M12X1,5 SB-70 - FULL GAUGE</v>
      </c>
      <c r="C1956" s="51">
        <v>2</v>
      </c>
      <c r="D1956" s="1"/>
      <c r="E1956" s="1" t="str">
        <f>VLOOKUP(INGRESO_MERCADERIA[[#This Row],[CODIGO]],STOCKSANLUIS[],7,FALSE)</f>
        <v>A</v>
      </c>
      <c r="F1956" s="10"/>
    </row>
    <row r="1957" spans="1:6" x14ac:dyDescent="0.25">
      <c r="A1957" s="6" t="s">
        <v>3892</v>
      </c>
      <c r="B1957" t="str">
        <f>VLOOKUP(INGRESO_MERCADERIA[[#This Row],[CODIGO]],STOCKSANLUIS[],2,FALSE)</f>
        <v>CONTROLADOR PCT122E PLUS VER.01 24VDC (S/SENSOR) (WHITE) - FULL GAUGE</v>
      </c>
      <c r="C1957" s="51">
        <v>2</v>
      </c>
      <c r="D1957" s="1"/>
      <c r="E1957" s="1" t="str">
        <f>VLOOKUP(INGRESO_MERCADERIA[[#This Row],[CODIGO]],STOCKSANLUIS[],7,FALSE)</f>
        <v>A</v>
      </c>
      <c r="F1957" s="10"/>
    </row>
    <row r="1958" spans="1:6" x14ac:dyDescent="0.25">
      <c r="A1958" s="6" t="s">
        <v>3894</v>
      </c>
      <c r="B1958" t="str">
        <f>VLOOKUP(INGRESO_MERCADERIA[[#This Row],[CODIGO]],STOCKSANLUIS[],2,FALSE)</f>
        <v>AF4E400S  / DHK AXIAL 16 ASPIRANTE DAF4E400S 220V/1</v>
      </c>
      <c r="C1958" s="51">
        <v>0</v>
      </c>
      <c r="D1958" s="1"/>
      <c r="E1958" s="1">
        <f>VLOOKUP(INGRESO_MERCADERIA[[#This Row],[CODIGO]],STOCKSANLUIS[],7,FALSE)</f>
        <v>0</v>
      </c>
      <c r="F1958" s="10"/>
    </row>
    <row r="1959" spans="1:6" x14ac:dyDescent="0.25">
      <c r="A1959" s="6" t="s">
        <v>3896</v>
      </c>
      <c r="B1959" t="str">
        <f>VLOOKUP(INGRESO_MERCADERIA[[#This Row],[CODIGO]],STOCKSANLUIS[],2,FALSE)</f>
        <v>MOTOVENTILADOR AXIAL EBM S4D450-AP01-01 - 450MM - 220V/380V/440V TRIFÁSICO</v>
      </c>
      <c r="C1959" s="51">
        <v>3</v>
      </c>
      <c r="D1959" s="1"/>
      <c r="E1959" s="1" t="str">
        <f>VLOOKUP(INGRESO_MERCADERIA[[#This Row],[CODIGO]],STOCKSANLUIS[],7,FALSE)</f>
        <v>A/C</v>
      </c>
      <c r="F1959" s="10"/>
    </row>
    <row r="1960" spans="1:6" x14ac:dyDescent="0.25">
      <c r="A1960" s="6" t="s">
        <v>3898</v>
      </c>
      <c r="B1960" t="str">
        <f>VLOOKUP(INGRESO_MERCADERIA[[#This Row],[CODIGO]],STOCKSANLUIS[],2,FALSE)</f>
        <v>AF4E400S  / DHK AXIAL 16 ASPIRANTE DAF4E400S 220V/1/</v>
      </c>
      <c r="C1960" s="51">
        <v>0</v>
      </c>
      <c r="D1960" s="1"/>
      <c r="E1960" s="1">
        <f>VLOOKUP(INGRESO_MERCADERIA[[#This Row],[CODIGO]],STOCKSANLUIS[],7,FALSE)</f>
        <v>0</v>
      </c>
      <c r="F1960" s="10"/>
    </row>
    <row r="1961" spans="1:6" x14ac:dyDescent="0.25">
      <c r="A1961" s="6" t="s">
        <v>3900</v>
      </c>
      <c r="B1961" t="str">
        <f>VLOOKUP(INGRESO_MERCADERIA[[#This Row],[CODIGO]],STOCKSANLUIS[],2,FALSE)</f>
        <v>REFRIGERADOR MARCA ELECTROLUX  MODELO ERD90G2HPI</v>
      </c>
      <c r="C1961" s="51">
        <v>0</v>
      </c>
      <c r="D1961" s="1"/>
      <c r="E1961" s="1">
        <f>VLOOKUP(INGRESO_MERCADERIA[[#This Row],[CODIGO]],STOCKSANLUIS[],7,FALSE)</f>
        <v>0</v>
      </c>
      <c r="F1961" s="10"/>
    </row>
    <row r="1962" spans="1:6" x14ac:dyDescent="0.25">
      <c r="A1962" s="6" t="s">
        <v>3902</v>
      </c>
      <c r="B1962" t="str">
        <f>VLOOKUP(INGRESO_MERCADERIA[[#This Row],[CODIGO]],STOCKSANLUIS[],2,FALSE)</f>
        <v>CONDENSADOR INVERTER SEER 16 DE 36000 BTU/H CDU VERTICAL ST R410A 208-230V/60HZ/1PH - TEMP BLUE MADE BY CARRIER ENTERPRISE - FRIO SOLO - TBA416A-X036-V3G1C</v>
      </c>
      <c r="C1962" s="51">
        <v>1</v>
      </c>
      <c r="D1962" s="1"/>
      <c r="E1962" s="1" t="str">
        <f>VLOOKUP(INGRESO_MERCADERIA[[#This Row],[CODIGO]],STOCKSANLUIS[],7,FALSE)</f>
        <v>B</v>
      </c>
      <c r="F1962" s="10"/>
    </row>
    <row r="1963" spans="1:6" x14ac:dyDescent="0.25">
      <c r="A1963" s="6" t="s">
        <v>3904</v>
      </c>
      <c r="B1963" t="str">
        <f>VLOOKUP(INGRESO_MERCADERIA[[#This Row],[CODIGO]],STOCKSANLUIS[],2,FALSE)</f>
        <v>CONDENSADOR DE 60000 BTU/H CDU VERTICAL ST R410A 380V/60HZ/3PH - TEMP BLUE MADE BY CARRIER ENTERPRISE - FRIO SOLO - TBA410A--060-V2G1C</v>
      </c>
      <c r="C1963" s="51">
        <v>1</v>
      </c>
      <c r="D1963" s="1"/>
      <c r="E1963" s="1" t="str">
        <f>VLOOKUP(INGRESO_MERCADERIA[[#This Row],[CODIGO]],STOCKSANLUIS[],7,FALSE)</f>
        <v>B</v>
      </c>
      <c r="F1963" s="10"/>
    </row>
    <row r="1964" spans="1:6" x14ac:dyDescent="0.25">
      <c r="A1964" s="6" t="s">
        <v>3906</v>
      </c>
      <c r="B1964" t="str">
        <f>VLOOKUP(INGRESO_MERCADERIA[[#This Row],[CODIGO]],STOCKSANLUIS[],2,FALSE)</f>
        <v>MOTOVENTILADOR MAER FAN YDWF68L25P4-300P-250S(220V,60HZ,4 POLES,1PH,SUCTION)</v>
      </c>
      <c r="C1964" s="51">
        <v>6</v>
      </c>
      <c r="D1964" s="1"/>
      <c r="E1964" s="1" t="str">
        <f>VLOOKUP(INGRESO_MERCADERIA[[#This Row],[CODIGO]],STOCKSANLUIS[],7,FALSE)</f>
        <v>C</v>
      </c>
      <c r="F1964" s="10"/>
    </row>
    <row r="1965" spans="1:6" x14ac:dyDescent="0.25">
      <c r="A1965" s="6" t="s">
        <v>3908</v>
      </c>
      <c r="B1965" t="str">
        <f>VLOOKUP(INGRESO_MERCADERIA[[#This Row],[CODIGO]],STOCKSANLUIS[],2,FALSE)</f>
        <v>MOTOVENTILADOR MAER FAN YDWF68L35P4-360N-300B (220V, 60HZ, 4 POLES,1PH, BLOWER)</v>
      </c>
      <c r="C1965" s="51">
        <v>4</v>
      </c>
      <c r="D1965" s="1"/>
      <c r="E1965" s="1" t="str">
        <f>VLOOKUP(INGRESO_MERCADERIA[[#This Row],[CODIGO]],STOCKSANLUIS[],7,FALSE)</f>
        <v>C</v>
      </c>
      <c r="F1965" s="10"/>
    </row>
    <row r="1966" spans="1:6" x14ac:dyDescent="0.25">
      <c r="A1966" s="6" t="s">
        <v>3910</v>
      </c>
      <c r="B1966" t="str">
        <f>VLOOKUP(INGRESO_MERCADERIA[[#This Row],[CODIGO]],STOCKSANLUIS[],2,FALSE)</f>
        <v>MOTOVENTILADOR MAER FAN YDWF74L34P4-422N-350B (220V, 60HZ, 4 POLES,1PH, BLOWER)</v>
      </c>
      <c r="C1966" s="51">
        <v>4</v>
      </c>
      <c r="D1966" s="1"/>
      <c r="E1966" s="1" t="str">
        <f>VLOOKUP(INGRESO_MERCADERIA[[#This Row],[CODIGO]],STOCKSANLUIS[],7,FALSE)</f>
        <v>C</v>
      </c>
      <c r="F1966" s="10"/>
    </row>
    <row r="1967" spans="1:6" x14ac:dyDescent="0.25">
      <c r="A1967" s="6" t="s">
        <v>3912</v>
      </c>
      <c r="B1967" t="str">
        <f>VLOOKUP(INGRESO_MERCADERIA[[#This Row],[CODIGO]],STOCKSANLUIS[],2,FALSE)</f>
        <v>MOTOVENTILADOR MAER FAN YDWF74L47P4-470N-400B (220V, 60HZ, 4 POLES,1PH, BLOWER)</v>
      </c>
      <c r="C1967" s="51">
        <v>2</v>
      </c>
      <c r="D1967" s="1"/>
      <c r="E1967" s="1" t="str">
        <f>VLOOKUP(INGRESO_MERCADERIA[[#This Row],[CODIGO]],STOCKSANLUIS[],7,FALSE)</f>
        <v>C</v>
      </c>
      <c r="F1967" s="10"/>
    </row>
    <row r="1968" spans="1:6" x14ac:dyDescent="0.25">
      <c r="A1968" s="6" t="s">
        <v>3914</v>
      </c>
      <c r="B1968" t="str">
        <f>VLOOKUP(INGRESO_MERCADERIA[[#This Row],[CODIGO]],STOCKSANLUIS[],2,FALSE)</f>
        <v>MOTOVENTILADOR MAER FAN YSWF74L47P4-470N-400B (220V/380V/440V, 60HZ, 4 POLES, 3PH, ?/Y, BLOWER)</v>
      </c>
      <c r="C1968" s="51">
        <v>2</v>
      </c>
      <c r="D1968" s="1"/>
      <c r="E1968" s="1" t="str">
        <f>VLOOKUP(INGRESO_MERCADERIA[[#This Row],[CODIGO]],STOCKSANLUIS[],7,FALSE)</f>
        <v>C</v>
      </c>
      <c r="F1968" s="10"/>
    </row>
    <row r="1969" spans="1:6" x14ac:dyDescent="0.25">
      <c r="A1969" s="6" t="s">
        <v>3916</v>
      </c>
      <c r="B1969" t="str">
        <f>VLOOKUP(INGRESO_MERCADERIA[[#This Row],[CODIGO]],STOCKSANLUIS[],2,FALSE)</f>
        <v xml:space="preserve">VALVULA ROTA LOCK VARV-20-1+1/2S - 1" X 1/2" - V06 </v>
      </c>
      <c r="C1969" s="51">
        <v>0</v>
      </c>
      <c r="D1969" s="1"/>
      <c r="E1969" s="1">
        <f>VLOOKUP(INGRESO_MERCADERIA[[#This Row],[CODIGO]],STOCKSANLUIS[],7,FALSE)</f>
        <v>0</v>
      </c>
      <c r="F1969" s="10"/>
    </row>
    <row r="1970" spans="1:6" x14ac:dyDescent="0.25">
      <c r="A1970" s="6" t="s">
        <v>3918</v>
      </c>
      <c r="B1970" t="str">
        <f>VLOOKUP(INGRESO_MERCADERIA[[#This Row],[CODIGO]],STOCKSANLUIS[],2,FALSE)</f>
        <v>EQUIPO DE A/A MINI SPLIT FRIO SOLO - 12000 BTU - R410A - 220V/1PH/60HZ - CIAC  CG41K-012PH3U1C / CH41K-012-H3U1C</v>
      </c>
      <c r="C1970" s="51">
        <v>2</v>
      </c>
      <c r="D1970" s="1"/>
      <c r="E1970" s="1" t="str">
        <f>VLOOKUP(INGRESO_MERCADERIA[[#This Row],[CODIGO]],STOCKSANLUIS[],7,FALSE)</f>
        <v>C</v>
      </c>
      <c r="F1970" s="10"/>
    </row>
    <row r="1971" spans="1:6" x14ac:dyDescent="0.25">
      <c r="A1971" s="6" t="s">
        <v>3920</v>
      </c>
      <c r="B1971" t="str">
        <f>VLOOKUP(INGRESO_MERCADERIA[[#This Row],[CODIGO]],STOCKSANLUIS[],2,FALSE)</f>
        <v>EQUIPO DE A/A MINI SPLIT FRIO SOLO - 18000 BTU - R410A - 220V/1PH/60HZ -  CIAC CG41G-018PH3U2C / CH41G-018-H3U2C</v>
      </c>
      <c r="C1971" s="51">
        <v>1</v>
      </c>
      <c r="D1971" s="1"/>
      <c r="E1971" s="1" t="str">
        <f>VLOOKUP(INGRESO_MERCADERIA[[#This Row],[CODIGO]],STOCKSANLUIS[],7,FALSE)</f>
        <v>B</v>
      </c>
      <c r="F1971" s="10"/>
    </row>
    <row r="1972" spans="1:6" x14ac:dyDescent="0.25">
      <c r="A1972" s="6" t="s">
        <v>3922</v>
      </c>
      <c r="B1972" t="str">
        <f>VLOOKUP(INGRESO_MERCADERIA[[#This Row],[CODIGO]],STOCKSANLUIS[],2,FALSE)</f>
        <v>EQUIPO DE A/A MINI SPLIT FRIO SOLO - 24000 BTU - R410A - 220V/1PH/60HZ -  CIAC  CG41K-024PH3U1C /  CH41K-024-H3U1C</v>
      </c>
      <c r="C1972" s="51">
        <v>1</v>
      </c>
      <c r="D1972" s="1"/>
      <c r="E1972" s="1" t="str">
        <f>VLOOKUP(INGRESO_MERCADERIA[[#This Row],[CODIGO]],STOCKSANLUIS[],7,FALSE)</f>
        <v>C</v>
      </c>
      <c r="F1972" s="10"/>
    </row>
    <row r="1973" spans="1:6" x14ac:dyDescent="0.25">
      <c r="A1973" s="6" t="s">
        <v>3924</v>
      </c>
      <c r="B1973" t="str">
        <f>VLOOKUP(INGRESO_MERCADERIA[[#This Row],[CODIGO]],STOCKSANLUIS[],2,FALSE)</f>
        <v>EQUIPO DE A/A MINI SPLIT FRIO SOLO - 36000 BTU - R410A - 220V/1PH/60HZ -  CIAC  CG41G-036PH3U1C / CH41G-036-H3U1C</v>
      </c>
      <c r="C1973" s="51">
        <v>0</v>
      </c>
      <c r="D1973" s="1"/>
      <c r="E1973" s="1" t="str">
        <f>VLOOKUP(INGRESO_MERCADERIA[[#This Row],[CODIGO]],STOCKSANLUIS[],7,FALSE)</f>
        <v>B</v>
      </c>
      <c r="F1973" s="10"/>
    </row>
    <row r="1974" spans="1:6" x14ac:dyDescent="0.25">
      <c r="A1974" s="6" t="s">
        <v>3926</v>
      </c>
      <c r="B1974" t="str">
        <f>VLOOKUP(INGRESO_MERCADERIA[[#This Row],[CODIGO]],STOCKSANLUIS[],2,FALSE)</f>
        <v>FILTRO SECADOR - 163 - 3/8 - SOLDABLE - SEK-163S - EVERWELL</v>
      </c>
      <c r="C1974" s="51">
        <v>0</v>
      </c>
      <c r="D1974" s="1"/>
      <c r="E1974" s="1">
        <f>VLOOKUP(INGRESO_MERCADERIA[[#This Row],[CODIGO]],STOCKSANLUIS[],7,FALSE)</f>
        <v>0</v>
      </c>
      <c r="F1974" s="10"/>
    </row>
    <row r="1975" spans="1:6" x14ac:dyDescent="0.25">
      <c r="A1975" s="6" t="s">
        <v>3927</v>
      </c>
      <c r="B1975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1975" s="51">
        <v>6</v>
      </c>
      <c r="D1975" s="1"/>
      <c r="E1975" s="1" t="str">
        <f>VLOOKUP(INGRESO_MERCADERIA[[#This Row],[CODIGO]],STOCKSANLUIS[],7,FALSE)</f>
        <v>B</v>
      </c>
      <c r="F1975" s="10"/>
    </row>
    <row r="1976" spans="1:6" x14ac:dyDescent="0.25">
      <c r="A1976" s="6" t="s">
        <v>3929</v>
      </c>
      <c r="B1976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1976" s="51">
        <v>5</v>
      </c>
      <c r="D1976" s="1"/>
      <c r="E1976" s="1" t="str">
        <f>VLOOKUP(INGRESO_MERCADERIA[[#This Row],[CODIGO]],STOCKSANLUIS[],7,FALSE)</f>
        <v>B</v>
      </c>
      <c r="F1976" s="10"/>
    </row>
    <row r="1977" spans="1:6" x14ac:dyDescent="0.25">
      <c r="A1977" s="6" t="s">
        <v>3931</v>
      </c>
      <c r="B1977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1977" s="51">
        <v>4</v>
      </c>
      <c r="D1977" s="1"/>
      <c r="E1977" s="1" t="str">
        <f>VLOOKUP(INGRESO_MERCADERIA[[#This Row],[CODIGO]],STOCKSANLUIS[],7,FALSE)</f>
        <v>B</v>
      </c>
      <c r="F1977" s="10"/>
    </row>
    <row r="1978" spans="1:6" x14ac:dyDescent="0.25">
      <c r="A1978" s="6" t="s">
        <v>3933</v>
      </c>
      <c r="B1978" t="str">
        <f>VLOOKUP(INGRESO_MERCADERIA[[#This Row],[CODIGO]],STOCKSANLUIS[],2,FALSE)</f>
        <v>OPTEON  SF80 - ECOLOGICO- 20.43KG/45LB CHEMOURS  (REEMPLAZO DEL SF79)</v>
      </c>
      <c r="C1978" s="51">
        <v>2</v>
      </c>
      <c r="D1978" s="1"/>
      <c r="E1978" s="1" t="str">
        <f>VLOOKUP(INGRESO_MERCADERIA[[#This Row],[CODIGO]],STOCKSANLUIS[],7,FALSE)</f>
        <v>C</v>
      </c>
      <c r="F1978" s="10"/>
    </row>
    <row r="1979" spans="1:6" x14ac:dyDescent="0.25">
      <c r="A1979" s="6" t="s">
        <v>3935</v>
      </c>
      <c r="B1979" t="str">
        <f>VLOOKUP(INGRESO_MERCADERIA[[#This Row],[CODIGO]],STOCKSANLUIS[],2,FALSE)</f>
        <v>AMPERIMETRO DIGITAL QTM -1000D - 1000V(DCV)- 600MV(AC)- 60A- 1000A - QUALITY</v>
      </c>
      <c r="C1979" s="51">
        <v>1</v>
      </c>
      <c r="D1979" s="1"/>
      <c r="E1979" s="1" t="str">
        <f>VLOOKUP(INGRESO_MERCADERIA[[#This Row],[CODIGO]],STOCKSANLUIS[],7,FALSE)</f>
        <v>A</v>
      </c>
      <c r="F1979" s="10"/>
    </row>
    <row r="1980" spans="1:6" x14ac:dyDescent="0.25">
      <c r="A1980" s="6" t="s">
        <v>3937</v>
      </c>
      <c r="B1980" t="str">
        <f>VLOOKUP(INGRESO_MERCADERIA[[#This Row],[CODIGO]],STOCKSANLUIS[],2,FALSE)</f>
        <v>COMPRESOR COPELAND(USA) ZS15KAE-PFV - TEMP MEDIA /BAJA</v>
      </c>
      <c r="C1980" s="51">
        <v>0</v>
      </c>
      <c r="D1980" s="1"/>
      <c r="E1980" s="1">
        <f>VLOOKUP(INGRESO_MERCADERIA[[#This Row],[CODIGO]],STOCKSANLUIS[],7,FALSE)</f>
        <v>0</v>
      </c>
      <c r="F1980" s="10"/>
    </row>
    <row r="1981" spans="1:6" x14ac:dyDescent="0.25">
      <c r="A1981" s="6" t="s">
        <v>3939</v>
      </c>
      <c r="B1981" t="str">
        <f>VLOOKUP(INGRESO_MERCADERIA[[#This Row],[CODIGO]],STOCKSANLUIS[],2,FALSE)</f>
        <v xml:space="preserve">COMPRESOR MTZ125-3VI COMP PISTON 10.5HP MTZ125 220V3F R404-50 DANFOSS </v>
      </c>
      <c r="C1981" s="51">
        <v>0</v>
      </c>
      <c r="D1981" s="1"/>
      <c r="E1981" s="1">
        <f>VLOOKUP(INGRESO_MERCADERIA[[#This Row],[CODIGO]],STOCKSANLUIS[],7,FALSE)</f>
        <v>0</v>
      </c>
      <c r="F1981" s="10"/>
    </row>
    <row r="1982" spans="1:6" x14ac:dyDescent="0.25">
      <c r="A1982" s="6" t="s">
        <v>3941</v>
      </c>
      <c r="B1982" t="str">
        <f>VLOOKUP(INGRESO_MERCADERIA[[#This Row],[CODIGO]],STOCKSANLUIS[],2,FALSE)</f>
        <v>VEHICULO DE PLACA  - BNQ-542</v>
      </c>
      <c r="C1982" s="51">
        <v>0</v>
      </c>
      <c r="D1982" s="1"/>
      <c r="E1982" s="1">
        <f>VLOOKUP(INGRESO_MERCADERIA[[#This Row],[CODIGO]],STOCKSANLUIS[],7,FALSE)</f>
        <v>0</v>
      </c>
      <c r="F1982" s="10"/>
    </row>
    <row r="1983" spans="1:6" x14ac:dyDescent="0.25">
      <c r="A1983" s="6" t="s">
        <v>3943</v>
      </c>
      <c r="B1983" t="str">
        <f>VLOOKUP(INGRESO_MERCADERIA[[#This Row],[CODIGO]],STOCKSANLUIS[],2,FALSE)</f>
        <v>FILTRO SECADOR - 305 - 5/8 - ROSCABLE - SEK-305 - EVERWELL</v>
      </c>
      <c r="C1983" s="51">
        <v>3</v>
      </c>
      <c r="D1983" s="1"/>
      <c r="E1983" s="1" t="str">
        <f>VLOOKUP(INGRESO_MERCADERIA[[#This Row],[CODIGO]],STOCKSANLUIS[],7,FALSE)</f>
        <v>A</v>
      </c>
      <c r="F1983" s="10"/>
    </row>
    <row r="1984" spans="1:6" x14ac:dyDescent="0.25">
      <c r="A1984" s="6" t="s">
        <v>3945</v>
      </c>
      <c r="B1984" t="str">
        <f>VLOOKUP(INGRESO_MERCADERIA[[#This Row],[CODIGO]],STOCKSANLUIS[],2,FALSE)</f>
        <v>EVAPORADOR - 36000 BTU - R410A - 220V/1PH/60HZ -  CIAC  CG41G-036PH3U1C / CH41G-036-H3U1C</v>
      </c>
      <c r="C1984" s="51">
        <v>1</v>
      </c>
      <c r="D1984" s="1"/>
      <c r="E1984" s="1" t="str">
        <f>VLOOKUP(INGRESO_MERCADERIA[[#This Row],[CODIGO]],STOCKSANLUIS[],7,FALSE)</f>
        <v>A</v>
      </c>
      <c r="F1984" s="10"/>
    </row>
    <row r="1985" spans="1:6" x14ac:dyDescent="0.25">
      <c r="A1985" s="6" t="s">
        <v>3947</v>
      </c>
      <c r="B1985" t="str">
        <f>VLOOKUP(INGRESO_MERCADERIA[[#This Row],[CODIGO]],STOCKSANLUIS[],2,FALSE)</f>
        <v>CONDENSADOR - 36000 BTU - R410A - 220V/1PH/60HZ -  CIAC  CG41G-036PH3U1C / CH41G-036-H3U1C</v>
      </c>
      <c r="C1985" s="51">
        <v>0</v>
      </c>
      <c r="D1985" s="1"/>
      <c r="E1985" s="1">
        <f>VLOOKUP(INGRESO_MERCADERIA[[#This Row],[CODIGO]],STOCKSANLUIS[],7,FALSE)</f>
        <v>0</v>
      </c>
      <c r="F1985" s="10"/>
    </row>
    <row r="1986" spans="1:6" x14ac:dyDescent="0.25">
      <c r="A1986" s="6" t="s">
        <v>3949</v>
      </c>
      <c r="B1986" t="str">
        <f>VLOOKUP(INGRESO_MERCADERIA[[#This Row],[CODIGO]],STOCKSANLUIS[],2,FALSE)</f>
        <v>VALVULA DE ACCESO DE 1/4X 0.35MM X 100MM - STARCOLD</v>
      </c>
      <c r="C1986" s="51">
        <v>0</v>
      </c>
      <c r="D1986" s="1"/>
      <c r="E1986" s="1" t="str">
        <f>VLOOKUP(INGRESO_MERCADERIA[[#This Row],[CODIGO]],STOCKSANLUIS[],7,FALSE)</f>
        <v>A</v>
      </c>
      <c r="F1986" s="10"/>
    </row>
    <row r="1987" spans="1:6" x14ac:dyDescent="0.25">
      <c r="A1987" s="6" t="s">
        <v>3951</v>
      </c>
      <c r="B1987" t="str">
        <f>VLOOKUP(INGRESO_MERCADERIA[[#This Row],[CODIGO]],STOCKSANLUIS[],2,FALSE)</f>
        <v>EXTRACTOR DE PICHINA</v>
      </c>
      <c r="C1987" s="51">
        <v>0</v>
      </c>
      <c r="D1987" s="1"/>
      <c r="E1987" s="1" t="str">
        <f>VLOOKUP(INGRESO_MERCADERIA[[#This Row],[CODIGO]],STOCKSANLUIS[],7,FALSE)</f>
        <v>A</v>
      </c>
      <c r="F1987" s="10"/>
    </row>
    <row r="1988" spans="1:6" x14ac:dyDescent="0.25">
      <c r="A1988" s="6" t="s">
        <v>3953</v>
      </c>
      <c r="B1988" t="str">
        <f>VLOOKUP(INGRESO_MERCADERIA[[#This Row],[CODIGO]],STOCKSANLUIS[],2,FALSE)</f>
        <v>CODO DE COBRE 90° - 3/8" SOLDABLE - STARCOLD</v>
      </c>
      <c r="C1988" s="51">
        <v>0</v>
      </c>
      <c r="D1988" s="1"/>
      <c r="E1988" s="1" t="str">
        <f>VLOOKUP(INGRESO_MERCADERIA[[#This Row],[CODIGO]],STOCKSANLUIS[],7,FALSE)</f>
        <v>C</v>
      </c>
      <c r="F1988" s="10"/>
    </row>
    <row r="1989" spans="1:6" x14ac:dyDescent="0.25">
      <c r="A1989" s="6" t="s">
        <v>3955</v>
      </c>
      <c r="B1989" t="str">
        <f>VLOOKUP(INGRESO_MERCADERIA[[#This Row],[CODIGO]],STOCKSANLUIS[],2,FALSE)</f>
        <v>CODO DE COBRE 90º - 1/2" SOLDABLE - STARCOLD</v>
      </c>
      <c r="C1989" s="51">
        <v>90</v>
      </c>
      <c r="D1989" s="1"/>
      <c r="E1989" s="1" t="str">
        <f>VLOOKUP(INGRESO_MERCADERIA[[#This Row],[CODIGO]],STOCKSANLUIS[],7,FALSE)</f>
        <v>C</v>
      </c>
      <c r="F1989" s="10"/>
    </row>
    <row r="1990" spans="1:6" x14ac:dyDescent="0.25">
      <c r="A1990" s="6" t="s">
        <v>3957</v>
      </c>
      <c r="B1990" t="str">
        <f>VLOOKUP(INGRESO_MERCADERIA[[#This Row],[CODIGO]],STOCKSANLUIS[],2,FALSE)</f>
        <v>CODO DE COBRE 90° - 5/8" SOLDABLE - STARCOLD</v>
      </c>
      <c r="C1990" s="51">
        <v>1</v>
      </c>
      <c r="D1990" s="1"/>
      <c r="E1990" s="1" t="str">
        <f>VLOOKUP(INGRESO_MERCADERIA[[#This Row],[CODIGO]],STOCKSANLUIS[],7,FALSE)</f>
        <v>C</v>
      </c>
      <c r="F1990" s="10"/>
    </row>
    <row r="1991" spans="1:6" x14ac:dyDescent="0.25">
      <c r="A1991" s="6" t="s">
        <v>3959</v>
      </c>
      <c r="B1991" t="str">
        <f>VLOOKUP(INGRESO_MERCADERIA[[#This Row],[CODIGO]],STOCKSANLUIS[],2,FALSE)</f>
        <v>CODO DE COBRE 90° - 7/8" SOLDABLE - STARCOLD</v>
      </c>
      <c r="C1991" s="51">
        <v>60</v>
      </c>
      <c r="D1991" s="1"/>
      <c r="E1991" s="1" t="str">
        <f>VLOOKUP(INGRESO_MERCADERIA[[#This Row],[CODIGO]],STOCKSANLUIS[],7,FALSE)</f>
        <v>C</v>
      </c>
      <c r="F1991" s="10"/>
    </row>
    <row r="1992" spans="1:6" x14ac:dyDescent="0.25">
      <c r="A1992" s="6" t="s">
        <v>3961</v>
      </c>
      <c r="B1992" t="str">
        <f>VLOOKUP(INGRESO_MERCADERIA[[#This Row],[CODIGO]],STOCKSANLUIS[],2,FALSE)</f>
        <v>CODO DE COBRE 90° - 1 1/8" SOLDABLE - STARCOLD</v>
      </c>
      <c r="C1992" s="51">
        <v>8</v>
      </c>
      <c r="D1992" s="1"/>
      <c r="E1992" s="1" t="str">
        <f>VLOOKUP(INGRESO_MERCADERIA[[#This Row],[CODIGO]],STOCKSANLUIS[],7,FALSE)</f>
        <v>C</v>
      </c>
      <c r="F1992" s="10"/>
    </row>
    <row r="1993" spans="1:6" x14ac:dyDescent="0.25">
      <c r="A1993" s="6" t="s">
        <v>3963</v>
      </c>
      <c r="B1993" t="str">
        <f>VLOOKUP(INGRESO_MERCADERIA[[#This Row],[CODIGO]],STOCKSANLUIS[],2,FALSE)</f>
        <v>UNION DE COBRE DE 3/4" - STARCOLD</v>
      </c>
      <c r="C1993" s="51">
        <v>50</v>
      </c>
      <c r="D1993" s="1"/>
      <c r="E1993" s="1" t="str">
        <f>VLOOKUP(INGRESO_MERCADERIA[[#This Row],[CODIGO]],STOCKSANLUIS[],7,FALSE)</f>
        <v>C</v>
      </c>
      <c r="F1993" s="10"/>
    </row>
    <row r="1994" spans="1:6" x14ac:dyDescent="0.25">
      <c r="A1994" s="6" t="s">
        <v>3965</v>
      </c>
      <c r="B1994" t="str">
        <f>VLOOKUP(INGRESO_MERCADERIA[[#This Row],[CODIGO]],STOCKSANLUIS[],2,FALSE)</f>
        <v>UNION DE COBRE DE 7/8" - STARCOLD</v>
      </c>
      <c r="C1994" s="51">
        <v>64</v>
      </c>
      <c r="D1994" s="1"/>
      <c r="E1994" s="1" t="str">
        <f>VLOOKUP(INGRESO_MERCADERIA[[#This Row],[CODIGO]],STOCKSANLUIS[],7,FALSE)</f>
        <v>C</v>
      </c>
      <c r="F1994" s="10"/>
    </row>
    <row r="1995" spans="1:6" x14ac:dyDescent="0.25">
      <c r="A1995" s="6" t="s">
        <v>3967</v>
      </c>
      <c r="B1995" t="str">
        <f>VLOOKUP(INGRESO_MERCADERIA[[#This Row],[CODIGO]],STOCKSANLUIS[],2,FALSE)</f>
        <v>UNION DE COBRE DE 1 1/8" - STARCOLD</v>
      </c>
      <c r="C1995" s="51">
        <v>16</v>
      </c>
      <c r="D1995" s="1"/>
      <c r="E1995" s="1" t="str">
        <f>VLOOKUP(INGRESO_MERCADERIA[[#This Row],[CODIGO]],STOCKSANLUIS[],7,FALSE)</f>
        <v>C</v>
      </c>
      <c r="F1995" s="10"/>
    </row>
    <row r="1996" spans="1:6" x14ac:dyDescent="0.25">
      <c r="A1996" s="6" t="s">
        <v>3969</v>
      </c>
      <c r="B1996" t="str">
        <f>VLOOKUP(INGRESO_MERCADERIA[[#This Row],[CODIGO]],STOCKSANLUIS[],2,FALSE)</f>
        <v>UNION DE COBRE DE 1 3/8" - STARCOLD</v>
      </c>
      <c r="C1996" s="51">
        <v>14</v>
      </c>
      <c r="D1996" s="1"/>
      <c r="E1996" s="1" t="str">
        <f>VLOOKUP(INGRESO_MERCADERIA[[#This Row],[CODIGO]],STOCKSANLUIS[],7,FALSE)</f>
        <v>C</v>
      </c>
      <c r="F1996" s="10"/>
    </row>
    <row r="1997" spans="1:6" x14ac:dyDescent="0.25">
      <c r="A1997" s="6" t="s">
        <v>3971</v>
      </c>
      <c r="B1997" t="str">
        <f>VLOOKUP(INGRESO_MERCADERIA[[#This Row],[CODIGO]],STOCKSANLUIS[],2,FALSE)</f>
        <v>ANTORCHA PARA MAP GASS CON AUTOENCENDIDO JH-1S</v>
      </c>
      <c r="C1997" s="51">
        <v>44</v>
      </c>
      <c r="D1997" s="1"/>
      <c r="E1997" s="1" t="str">
        <f>VLOOKUP(INGRESO_MERCADERIA[[#This Row],[CODIGO]],STOCKSANLUIS[],7,FALSE)</f>
        <v>A</v>
      </c>
      <c r="F1997" s="10"/>
    </row>
    <row r="1998" spans="1:6" x14ac:dyDescent="0.25">
      <c r="A1998" s="6" t="s">
        <v>3973</v>
      </c>
      <c r="B1998" t="str">
        <f>VLOOKUP(INGRESO_MERCADERIA[[#This Row],[CODIGO]],STOCKSANLUIS[],2,FALSE)</f>
        <v>ANTORCHA DE UNA CAÑA PARA MAP GASS JH-1</v>
      </c>
      <c r="C1998" s="51">
        <v>0</v>
      </c>
      <c r="D1998" s="1"/>
      <c r="E1998" s="1" t="str">
        <f>VLOOKUP(INGRESO_MERCADERIA[[#This Row],[CODIGO]],STOCKSANLUIS[],7,FALSE)</f>
        <v>A</v>
      </c>
      <c r="F1998" s="10"/>
    </row>
    <row r="1999" spans="1:6" x14ac:dyDescent="0.25">
      <c r="A1999" s="6" t="s">
        <v>3975</v>
      </c>
      <c r="B1999" t="str">
        <f>VLOOKUP(INGRESO_MERCADERIA[[#This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1999" s="51">
        <v>1</v>
      </c>
      <c r="D1999" s="1"/>
      <c r="E1999" s="1" t="str">
        <f>VLOOKUP(INGRESO_MERCADERIA[[#This Row],[CODIGO]],STOCKSANLUIS[],7,FALSE)</f>
        <v>B</v>
      </c>
      <c r="F1999" s="10"/>
    </row>
    <row r="2000" spans="1:6" x14ac:dyDescent="0.25">
      <c r="A2000" s="6" t="s">
        <v>3977</v>
      </c>
      <c r="B2000" t="str">
        <f>VLOOKUP(INGRESO_MERCADERIA[[#This Row],[CODIGO]],STOCKSANLUIS[],2,FALSE)</f>
        <v>EQUIPO DE A/A MINI SPLIT FRIO SOLO INVERTER WI FI - 18000 BTU/H - R32 - 220V/1PH/60HZ - TEMP BLUE MADE BY CARRIER INTERAMERICA CORPORATION - AHRI USA CERTIFICATED - AX - TBH820A-X018-H3N1C / TBG820A-X</v>
      </c>
      <c r="C2000" s="51">
        <v>1</v>
      </c>
      <c r="D2000" s="1"/>
      <c r="E2000" s="1" t="str">
        <f>VLOOKUP(INGRESO_MERCADERIA[[#This Row],[CODIGO]],STOCKSANLUIS[],7,FALSE)</f>
        <v>B</v>
      </c>
      <c r="F2000" s="10"/>
    </row>
    <row r="2001" spans="1:6" x14ac:dyDescent="0.25">
      <c r="A2001" s="6" t="s">
        <v>3979</v>
      </c>
      <c r="B2001" t="str">
        <f>VLOOKUP(INGRESO_MERCADERIA[[#This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2001" s="51">
        <v>1</v>
      </c>
      <c r="D2001" s="1"/>
      <c r="E2001" s="1" t="str">
        <f>VLOOKUP(INGRESO_MERCADERIA[[#This Row],[CODIGO]],STOCKSANLUIS[],7,FALSE)</f>
        <v>B</v>
      </c>
      <c r="F2001" s="10"/>
    </row>
    <row r="2002" spans="1:6" x14ac:dyDescent="0.25">
      <c r="A2002" s="6" t="s">
        <v>3981</v>
      </c>
      <c r="B2002" t="str">
        <f>VLOOKUP(INGRESO_MERCADERIA[[#This Row],[CODIGO]],STOCKSANLUIS[],2,FALSE)</f>
        <v>GAS REFRIGERANTE R32 -9.5KG ICELOONG</v>
      </c>
      <c r="C2002" s="51">
        <v>20</v>
      </c>
      <c r="D2002" s="1"/>
      <c r="E2002" s="1" t="str">
        <f>VLOOKUP(INGRESO_MERCADERIA[[#This Row],[CODIGO]],STOCKSANLUIS[],7,FALSE)</f>
        <v>C</v>
      </c>
      <c r="F2002" s="10"/>
    </row>
    <row r="2003" spans="1:6" x14ac:dyDescent="0.25">
      <c r="A2003" s="6" t="s">
        <v>3983</v>
      </c>
      <c r="B2003" t="str">
        <f>VLOOKUP(INGRESO_MERCADERIA[[#This Row],[CODIGO]],STOCKSANLUIS[],2,FALSE)</f>
        <v>GAS REFIGERANTE R22 -13.60 KG YONGAN</v>
      </c>
      <c r="C2003" s="51">
        <v>19</v>
      </c>
      <c r="D2003" s="1"/>
      <c r="E2003" s="1" t="str">
        <f>VLOOKUP(INGRESO_MERCADERIA[[#This Row],[CODIGO]],STOCKSANLUIS[],7,FALSE)</f>
        <v>B/C</v>
      </c>
      <c r="F2003" s="10"/>
    </row>
    <row r="2004" spans="1:6" x14ac:dyDescent="0.25">
      <c r="A2004" s="6" t="s">
        <v>19245</v>
      </c>
      <c r="B2004" t="str">
        <f>VLOOKUP(INGRESO_MERCADERIA[[#This Row],[CODIGO]],STOCKSANLUIS[],2,FALSE)</f>
        <v>OPTEON XL20 10.5 KG/23.14 LB R-454C CHEMOURS</v>
      </c>
      <c r="C2004" s="51">
        <v>0</v>
      </c>
      <c r="D2004" s="1"/>
      <c r="E2004" s="1">
        <f>VLOOKUP(INGRESO_MERCADERIA[[#This Row],[CODIGO]],STOCKSANLUIS[],7,FALSE)</f>
        <v>0</v>
      </c>
      <c r="F2004" s="10"/>
    </row>
    <row r="2005" spans="1:6" x14ac:dyDescent="0.25">
      <c r="A2005" s="6" t="s">
        <v>19247</v>
      </c>
      <c r="B2005" t="str">
        <f>VLOOKUP(INGRESO_MERCADERIA[[#This Row],[CODIGO]],STOCKSANLUIS[],2,FALSE)</f>
        <v>OPTEON XL41- R-454B 9.08 KG CHEMOURS</v>
      </c>
      <c r="C2005" s="51">
        <v>0</v>
      </c>
      <c r="D2005" s="1"/>
      <c r="E2005" s="1">
        <f>VLOOKUP(INGRESO_MERCADERIA[[#This Row],[CODIGO]],STOCKSANLUIS[],7,FALSE)</f>
        <v>0</v>
      </c>
      <c r="F2005" s="10"/>
    </row>
    <row r="2006" spans="1:6" x14ac:dyDescent="0.25">
      <c r="A2006" s="6" t="s">
        <v>19180</v>
      </c>
      <c r="B2006" t="str">
        <f>VLOOKUP(INGRESO_MERCADERIA[[#This Row],[CODIGO]],STOCKSANLUIS[],2,FALSE)</f>
        <v>EQUIPO DE A/A MINI SPLIT FRIO SOLO INVERTER - 12000 BTU/H - R410A - 220V/1PH/60HZ - DAIKIN - GL - AHRI USA CERTIFICATED - FTKS12GL216A/RKS12GL216A</v>
      </c>
      <c r="C2006" s="51">
        <v>2</v>
      </c>
      <c r="D2006" s="1"/>
      <c r="E2006" s="1" t="str">
        <f>VLOOKUP(INGRESO_MERCADERIA[[#This Row],[CODIGO]],STOCKSANLUIS[],7,FALSE)</f>
        <v>B</v>
      </c>
      <c r="F2006" s="10"/>
    </row>
    <row r="2007" spans="1:6" x14ac:dyDescent="0.25">
      <c r="A2007" s="6" t="s">
        <v>19181</v>
      </c>
      <c r="B2007" t="str">
        <f>VLOOKUP(INGRESO_MERCADERIA[[#This Row],[CODIGO]],STOCKSANLUIS[],2,FALSE)</f>
        <v>EQUIPO DE A/A MINI SPLIT FRIO SOLO INVERTER - 18000 BTU/H - R410A - 220V/1PH/60HZ - DAIKIN - GL - AHRI USA CERTIFICATED - FTKS18GL216A/RKS18GL216A</v>
      </c>
      <c r="C2007" s="51">
        <v>0</v>
      </c>
      <c r="D2007" s="1"/>
      <c r="E2007" s="1" t="str">
        <f>VLOOKUP(INGRESO_MERCADERIA[[#This Row],[CODIGO]],STOCKSANLUIS[],7,FALSE)</f>
        <v>C</v>
      </c>
      <c r="F2007" s="10"/>
    </row>
    <row r="2008" spans="1:6" x14ac:dyDescent="0.25">
      <c r="A2008" s="6" t="s">
        <v>19182</v>
      </c>
      <c r="B2008" t="str">
        <f>VLOOKUP(INGRESO_MERCADERIA[[#This Row],[CODIGO]],STOCKSANLUIS[],2,FALSE)</f>
        <v>EQUIPO DE A/A MINI SPLIT FRIO SOLO INVERTER - 24000 BTU/H - R410A - 220V/1PH/60HZ - DAIKIN - GL - AHRI USA CERTIFICATED - FTKS24GL216A/RKS24GL216A</v>
      </c>
      <c r="C2008" s="51">
        <v>1</v>
      </c>
      <c r="D2008" s="1"/>
      <c r="E2008" s="1" t="str">
        <f>VLOOKUP(INGRESO_MERCADERIA[[#This Row],[CODIGO]],STOCKSANLUIS[],7,FALSE)</f>
        <v>C</v>
      </c>
      <c r="F2008" s="10"/>
    </row>
    <row r="2009" spans="1:6" x14ac:dyDescent="0.25">
      <c r="A2009" s="6" t="s">
        <v>19225</v>
      </c>
      <c r="B2009" t="str">
        <f>VLOOKUP(INGRESO_MERCADERIA[[#This Row],[CODIGO]],STOCKSANLUIS[],2,FALSE)</f>
        <v>EXTRACTOR HELICOCENTRIFUGO - DIAMETRO 100 MM (4") - 220V/1PH/60HZ - STAR COLD - MF-100P (EQV TD250/100)</v>
      </c>
      <c r="C2009" s="51">
        <v>5</v>
      </c>
      <c r="D2009" s="1"/>
      <c r="E2009" s="1" t="str">
        <f>VLOOKUP(INGRESO_MERCADERIA[[#This Row],[CODIGO]],STOCKSANLUIS[],7,FALSE)</f>
        <v>A</v>
      </c>
      <c r="F2009" s="10"/>
    </row>
    <row r="2010" spans="1:6" x14ac:dyDescent="0.25">
      <c r="A2010" s="6" t="s">
        <v>19228</v>
      </c>
      <c r="B2010" t="str">
        <f>VLOOKUP(INGRESO_MERCADERIA[[#This Row],[CODIGO]],STOCKSANLUIS[],2,FALSE)</f>
        <v>EXTRACTOR HELICOCENTRIFUGO - DIAMETRO 150 MM (6") - 220V/1PH/60HZ - STAR COLD - MF-150P (EQV TD500/150)</v>
      </c>
      <c r="C2010" s="51">
        <v>5</v>
      </c>
      <c r="D2010" s="1"/>
      <c r="E2010" s="1" t="str">
        <f>VLOOKUP(INGRESO_MERCADERIA[[#This Row],[CODIGO]],STOCKSANLUIS[],7,FALSE)</f>
        <v>A</v>
      </c>
      <c r="F2010" s="10"/>
    </row>
    <row r="2011" spans="1:6" x14ac:dyDescent="0.25">
      <c r="A2011" s="6" t="s">
        <v>19227</v>
      </c>
      <c r="B2011" t="str">
        <f>VLOOKUP(INGRESO_MERCADERIA[[#This Row],[CODIGO]],STOCKSANLUIS[],2,FALSE)</f>
        <v>EXTRACTOR HELICOCENTRIFUGO - DIAMETRO 200 MM (8") - 220V/1PH/60HZ - STAR COLD - MF-200P (EQV TD800/200)</v>
      </c>
      <c r="C2011" s="51">
        <v>5</v>
      </c>
      <c r="D2011" s="1"/>
      <c r="E2011" s="1" t="str">
        <f>VLOOKUP(INGRESO_MERCADERIA[[#This Row],[CODIGO]],STOCKSANLUIS[],7,FALSE)</f>
        <v>A</v>
      </c>
      <c r="F2011" s="10"/>
    </row>
    <row r="2012" spans="1:6" x14ac:dyDescent="0.25">
      <c r="A2012" s="6" t="s">
        <v>19226</v>
      </c>
      <c r="B2012" t="str">
        <f>VLOOKUP(INGRESO_MERCADERIA[[#This Row],[CODIGO]],STOCKSANLUIS[],2,FALSE)</f>
        <v>EXTRACTOR HELICOCENTRIFUGO - DIAMETRO 250 MM (10") - 220V/1PH/60HZ - STAR COLD - MF-250P (EQV TD1300/250)</v>
      </c>
      <c r="C2012" s="51">
        <v>2</v>
      </c>
      <c r="D2012" s="1"/>
      <c r="E2012" s="1" t="str">
        <f>VLOOKUP(INGRESO_MERCADERIA[[#This Row],[CODIGO]],STOCKSANLUIS[],7,FALSE)</f>
        <v>A</v>
      </c>
      <c r="F2012" s="10"/>
    </row>
    <row r="2013" spans="1:6" x14ac:dyDescent="0.25">
      <c r="A2013" s="6" t="s">
        <v>19298</v>
      </c>
      <c r="B2013" t="str">
        <f>VLOOKUP(INGRESO_MERCADERIA[[#This Row],[CODIGO]],STOCKSANLUIS[],2,FALSE)</f>
        <v>CINTA DE ALUMINIO DE 2" X 54.6 YDS (50MM X 50M) - QTA-250E - EVERFROST - HIGH QUALITY</v>
      </c>
      <c r="C2013" s="51">
        <v>63</v>
      </c>
      <c r="D2013" s="1"/>
      <c r="E2013" s="1" t="str">
        <f>VLOOKUP(INGRESO_MERCADERIA[[#This Row],[CODIGO]],STOCKSANLUIS[],7,FALSE)</f>
        <v>C</v>
      </c>
      <c r="F2013" s="10"/>
    </row>
    <row r="2014" spans="1:6" x14ac:dyDescent="0.25">
      <c r="A2014" s="6" t="s">
        <v>19299</v>
      </c>
      <c r="B2014" t="str">
        <f>VLOOKUP(INGRESO_MERCADERIA[[#This Row],[CODIGO]],STOCKSANLUIS[],2,FALSE)</f>
        <v>CINTA DE PVC PARA MINI SPLITS 50MMX50M - TAFETAN - EVERFROST - HIGH QUALITY</v>
      </c>
      <c r="C2014" s="51">
        <v>54</v>
      </c>
      <c r="D2014" s="1"/>
      <c r="E2014" s="1" t="str">
        <f>VLOOKUP(INGRESO_MERCADERIA[[#This Row],[CODIGO]],STOCKSANLUIS[],7,FALSE)</f>
        <v>C</v>
      </c>
      <c r="F2014" s="10"/>
    </row>
    <row r="2015" spans="1:6" x14ac:dyDescent="0.25">
      <c r="A2015" s="6" t="s">
        <v>19300</v>
      </c>
      <c r="B2015" t="str">
        <f>VLOOKUP(INGRESO_MERCADERIA[[#This Row],[CODIGO]],STOCKSANLUIS[],2,FALSE)</f>
        <v>CINTA ADHESIVA FOAM QTF-230E - 1/8" X 2" X 32.8´ (3MM X 50MM X 10M) - EVERFROST - HIGH QUALITY</v>
      </c>
      <c r="C2015" s="51">
        <v>17</v>
      </c>
      <c r="D2015" s="1"/>
      <c r="E2015" s="1" t="str">
        <f>VLOOKUP(INGRESO_MERCADERIA[[#This Row],[CODIGO]],STOCKSANLUIS[],7,FALSE)</f>
        <v>C</v>
      </c>
      <c r="F2015" s="10"/>
    </row>
    <row r="2016" spans="1:6" x14ac:dyDescent="0.25">
      <c r="A2016" s="6" t="s">
        <v>3985</v>
      </c>
      <c r="B2016" t="str">
        <f>VLOOKUP(INGRESO_MERCADERIA[[#This Row],[CODIGO]],STOCKSANLUIS[],2,FALSE)</f>
        <v>CAPACITOR DE 7.5 MFD X 370 - 440 VAC - 7.5-4D- QUALITY</v>
      </c>
      <c r="C2016" s="51">
        <v>0</v>
      </c>
      <c r="D2016" s="1"/>
      <c r="E2016" s="1">
        <f>VLOOKUP(INGRESO_MERCADERIA[[#This Row],[CODIGO]],STOCKSANLUIS[],7,FALSE)</f>
        <v>0</v>
      </c>
      <c r="F2016" s="10"/>
    </row>
    <row r="2017" spans="1:6" x14ac:dyDescent="0.25">
      <c r="A2017" s="6" t="s">
        <v>3987</v>
      </c>
      <c r="B2017" t="str">
        <f>VLOOKUP(INGRESO_MERCADERIA[[#This Row],[CODIGO]],STOCKSANLUIS[],2,FALSE)</f>
        <v>CAPACITOR DE 50 MFD X 370 - 440 VAC - 50-4D– QUALITY</v>
      </c>
      <c r="C2017" s="51">
        <v>0</v>
      </c>
      <c r="D2017" s="1"/>
      <c r="E2017" s="1" t="str">
        <f>VLOOKUP(INGRESO_MERCADERIA[[#This Row],[CODIGO]],STOCKSANLUIS[],7,FALSE)</f>
        <v>A</v>
      </c>
      <c r="F2017" s="10"/>
    </row>
    <row r="2018" spans="1:6" x14ac:dyDescent="0.25">
      <c r="A2018" s="6" t="s">
        <v>3989</v>
      </c>
      <c r="B2018" t="str">
        <f>VLOOKUP(INGRESO_MERCADERIA[[#This Row],[CODIGO]],STOCKSANLUIS[],2,FALSE)</f>
        <v>BOMBA DE CONDENSADO 115/220-240V AC 50/60HZ - 38L/HR - &lt;19 DB(A)- DECORATIVA- CP-MWP- EVERWELL</v>
      </c>
      <c r="C2018" s="51">
        <v>0</v>
      </c>
      <c r="D2018" s="1"/>
      <c r="E2018" s="1">
        <f>VLOOKUP(INGRESO_MERCADERIA[[#This Row],[CODIGO]],STOCKSANLUIS[],7,FALSE)</f>
        <v>0</v>
      </c>
      <c r="F2018" s="10"/>
    </row>
    <row r="2019" spans="1:6" x14ac:dyDescent="0.25">
      <c r="A2019" s="6" t="s">
        <v>3991</v>
      </c>
      <c r="B2019" t="str">
        <f>VLOOKUP(INGRESO_MERCADERIA[[#This Row],[CODIGO]],STOCKSANLUIS[],2,FALSE)</f>
        <v>CAPACITOR DE 45+5 MFD X 370 - 440 VAC - 45/5-4D - QUALITY</v>
      </c>
      <c r="C2019" s="51">
        <v>10</v>
      </c>
      <c r="D2019" s="1"/>
      <c r="E2019" s="1" t="str">
        <f>VLOOKUP(INGRESO_MERCADERIA[[#This Row],[CODIGO]],STOCKSANLUIS[],7,FALSE)</f>
        <v>A</v>
      </c>
      <c r="F2019" s="10"/>
    </row>
    <row r="2020" spans="1:6" x14ac:dyDescent="0.25">
      <c r="A2020" s="6" t="s">
        <v>3993</v>
      </c>
      <c r="B2020" t="str">
        <f>VLOOKUP(INGRESO_MERCADERIA[[#This Row],[CODIGO]],STOCKSANLUIS[],2,FALSE)</f>
        <v>CONTACTOR 25AMP 24V QCA-252 - QUALITY</v>
      </c>
      <c r="C2020" s="51">
        <v>0</v>
      </c>
      <c r="D2020" s="1"/>
      <c r="E2020" s="1">
        <f>VLOOKUP(INGRESO_MERCADERIA[[#This Row],[CODIGO]],STOCKSANLUIS[],7,FALSE)</f>
        <v>0</v>
      </c>
      <c r="F2020" s="10"/>
    </row>
    <row r="2021" spans="1:6" x14ac:dyDescent="0.25">
      <c r="A2021" s="6" t="s">
        <v>3995</v>
      </c>
      <c r="B2021" t="str">
        <f>VLOOKUP(INGRESO_MERCADERIA[[#This Row],[CODIGO]],STOCKSANLUIS[],2,FALSE)</f>
        <v>CONTACTOR 30AMP 24V QCA-302 - QUALITY</v>
      </c>
      <c r="C2021" s="51">
        <v>0</v>
      </c>
      <c r="D2021" s="1"/>
      <c r="E2021" s="1">
        <f>VLOOKUP(INGRESO_MERCADERIA[[#This Row],[CODIGO]],STOCKSANLUIS[],7,FALSE)</f>
        <v>0</v>
      </c>
      <c r="F2021" s="10"/>
    </row>
    <row r="2022" spans="1:6" x14ac:dyDescent="0.25">
      <c r="A2022" s="6" t="s">
        <v>3997</v>
      </c>
      <c r="B2022" t="str">
        <f>VLOOKUP(INGRESO_MERCADERIA[[#This Row],[CODIGO]],STOCKSANLUIS[],2,FALSE)</f>
        <v>CONTACTOR 40AMP 24V QCA-402 - QUALITY</v>
      </c>
      <c r="C2022" s="51">
        <v>0</v>
      </c>
      <c r="D2022" s="1"/>
      <c r="E2022" s="1">
        <f>VLOOKUP(INGRESO_MERCADERIA[[#This Row],[CODIGO]],STOCKSANLUIS[],7,FALSE)</f>
        <v>0</v>
      </c>
      <c r="F2022" s="10"/>
    </row>
    <row r="2023" spans="1:6" x14ac:dyDescent="0.25">
      <c r="A2023" s="6" t="s">
        <v>3999</v>
      </c>
      <c r="B2023" t="str">
        <f>VLOOKUP(INGRESO_MERCADERIA[[#This Row],[CODIGO]],STOCKSANLUIS[],2,FALSE)</f>
        <v>CONTACTOR 25AMP 220V QCC-252 - QUALITY</v>
      </c>
      <c r="C2023" s="51">
        <v>10</v>
      </c>
      <c r="D2023" s="1"/>
      <c r="E2023" s="1" t="str">
        <f>VLOOKUP(INGRESO_MERCADERIA[[#This Row],[CODIGO]],STOCKSANLUIS[],7,FALSE)</f>
        <v>A</v>
      </c>
      <c r="F2023" s="10"/>
    </row>
    <row r="2024" spans="1:6" x14ac:dyDescent="0.25">
      <c r="A2024" s="6" t="s">
        <v>4001</v>
      </c>
      <c r="B2024" t="str">
        <f>VLOOKUP(INGRESO_MERCADERIA[[#This Row],[CODIGO]],STOCKSANLUIS[],2,FALSE)</f>
        <v>CONTACTOR 30AMP 220V QCC-302 - QUALITY</v>
      </c>
      <c r="C2024" s="51">
        <v>34</v>
      </c>
      <c r="D2024" s="1"/>
      <c r="E2024" s="1" t="str">
        <f>VLOOKUP(INGRESO_MERCADERIA[[#This Row],[CODIGO]],STOCKSANLUIS[],7,FALSE)</f>
        <v>A</v>
      </c>
      <c r="F2024" s="10"/>
    </row>
    <row r="2025" spans="1:6" x14ac:dyDescent="0.25">
      <c r="A2025" s="6" t="s">
        <v>4003</v>
      </c>
      <c r="B2025" t="str">
        <f>VLOOKUP(INGRESO_MERCADERIA[[#This Row],[CODIGO]],STOCKSANLUIS[],2,FALSE)</f>
        <v>CONTACTOR 40AMP 220V QCC-402 - QUALITY</v>
      </c>
      <c r="C2025" s="51">
        <v>0</v>
      </c>
      <c r="D2025" s="1"/>
      <c r="E2025" s="1">
        <f>VLOOKUP(INGRESO_MERCADERIA[[#This Row],[CODIGO]],STOCKSANLUIS[],7,FALSE)</f>
        <v>0</v>
      </c>
      <c r="F2025" s="10"/>
    </row>
    <row r="2026" spans="1:6" x14ac:dyDescent="0.25">
      <c r="A2026" s="6" t="s">
        <v>4005</v>
      </c>
      <c r="B2026" t="str">
        <f>VLOOKUP(INGRESO_MERCADERIA[[#This Row],[CODIGO]],STOCKSANLUIS[],2,FALSE)</f>
        <v>CONDENSADOR FN-22 - (NO INC. 01 VENT X 400MM) - 10.52 KW (DT15K)/7.01 KW(DT10K) - REF 2.0HP - TIANYICOOL</v>
      </c>
      <c r="C2026" s="51">
        <v>0</v>
      </c>
      <c r="D2026" s="1"/>
      <c r="E2026" s="1" t="str">
        <f>VLOOKUP(INGRESO_MERCADERIA[[#This Row],[CODIGO]],STOCKSANLUIS[],7,FALSE)</f>
        <v>C</v>
      </c>
      <c r="F2026" s="10"/>
    </row>
    <row r="2027" spans="1:6" x14ac:dyDescent="0.25">
      <c r="A2027" s="6" t="s">
        <v>4007</v>
      </c>
      <c r="B2027" t="str">
        <f>VLOOKUP(INGRESO_MERCADERIA[[#This Row],[CODIGO]],STOCKSANLUIS[],2,FALSE)</f>
        <v>EQUIPO DE A/A MINI SPLIT FRIO SOLO INVERTER WI FI - 12000BTU - R410A - 220V/1PH/60HZ - TEMP BLUE MADE BY CARRIER ENTERPRISE AX - TBG418A-X012PH3N1C - TBH418A-X012-H3N1C</v>
      </c>
      <c r="C2027" s="51">
        <v>0</v>
      </c>
      <c r="D2027" s="1"/>
      <c r="E2027" s="1">
        <f>VLOOKUP(INGRESO_MERCADERIA[[#This Row],[CODIGO]],STOCKSANLUIS[],7,FALSE)</f>
        <v>0</v>
      </c>
      <c r="F2027" s="10"/>
    </row>
    <row r="2028" spans="1:6" x14ac:dyDescent="0.25">
      <c r="A2028" s="6" t="s">
        <v>4009</v>
      </c>
      <c r="B2028" t="str">
        <f>VLOOKUP(INGRESO_MERCADERIA[[#This Row],[CODIGO]],STOCKSANLUIS[],2,FALSE)</f>
        <v>EQUIPO DE A/A MINI SPLIT FRIO SOLO INVERTER WI FI - 18000BTU - R410A - 220V/1PH/60HZ - TEMP BLUE MADE BY CARRIER ENTERPRISE AX - TBG418A-X018PH3N1C - TBH418A-X018-H3N1C</v>
      </c>
      <c r="C2028" s="51">
        <v>1</v>
      </c>
      <c r="D2028" s="1"/>
      <c r="E2028" s="1" t="str">
        <f>VLOOKUP(INGRESO_MERCADERIA[[#This Row],[CODIGO]],STOCKSANLUIS[],7,FALSE)</f>
        <v>B</v>
      </c>
      <c r="F2028" s="10"/>
    </row>
    <row r="2029" spans="1:6" x14ac:dyDescent="0.25">
      <c r="A2029" s="6" t="s">
        <v>4011</v>
      </c>
      <c r="B2029" t="str">
        <f>VLOOKUP(INGRESO_MERCADERIA[[#This Row],[CODIGO]],STOCKSANLUIS[],2,FALSE)</f>
        <v>EQUIPO DE A/A MINI SPLIT FRIO SOLO INVERTER WI FI - 24000BTU - R410A - 220V/1PH/60HZ - TEMP BLUE MADE BY CARRIER ENTERPRISE AX - TBG418A-X024PH3N1C - TBH418A-X024-H3N1C</v>
      </c>
      <c r="C2029" s="51">
        <v>2</v>
      </c>
      <c r="D2029" s="1"/>
      <c r="E2029" s="1" t="str">
        <f>VLOOKUP(INGRESO_MERCADERIA[[#This Row],[CODIGO]],STOCKSANLUIS[],7,FALSE)</f>
        <v>B</v>
      </c>
      <c r="F2029" s="10"/>
    </row>
    <row r="2030" spans="1:6" x14ac:dyDescent="0.25">
      <c r="A2030" s="6" t="s">
        <v>4013</v>
      </c>
      <c r="B2030" t="str">
        <f>VLOOKUP(INGRESO_MERCADERIA[[#This Row],[CODIGO]],STOCKSANLUIS[],2,FALSE)</f>
        <v>EVAPORADOR CASSETTE 60000 BTU/H INC. PANEL R410A 208-230V/60HZ/1PH - TEMP BLUE MADE BY CARRIER ENTERPRISE - FRIO SOLO - TBK41E-060-3N1C</v>
      </c>
      <c r="C2030" s="51">
        <v>1</v>
      </c>
      <c r="D2030" s="1"/>
      <c r="E2030" s="1" t="str">
        <f>VLOOKUP(INGRESO_MERCADERIA[[#This Row],[CODIGO]],STOCKSANLUIS[],7,FALSE)</f>
        <v>B</v>
      </c>
      <c r="F2030" s="10"/>
    </row>
    <row r="2031" spans="1:6" x14ac:dyDescent="0.25">
      <c r="A2031" s="6" t="s">
        <v>4015</v>
      </c>
      <c r="B2031" t="str">
        <f>VLOOKUP(INGRESO_MERCADERIA[[#This Row],[CODIGO]],STOCKSANLUIS[],2,FALSE)</f>
        <v>PANEL FRIO POL-100  1.15 X 0.5 BL/BL DE 2.80M</v>
      </c>
      <c r="C2031" s="51">
        <v>0</v>
      </c>
      <c r="D2031" s="1"/>
      <c r="E2031" s="1">
        <f>VLOOKUP(INGRESO_MERCADERIA[[#This Row],[CODIGO]],STOCKSANLUIS[],7,FALSE)</f>
        <v>0</v>
      </c>
      <c r="F2031" s="10"/>
    </row>
    <row r="2032" spans="1:6" x14ac:dyDescent="0.25">
      <c r="A2032" s="6" t="s">
        <v>4017</v>
      </c>
      <c r="B2032" t="str">
        <f>VLOOKUP(INGRESO_MERCADERIA[[#This Row],[CODIGO]],STOCKSANLUIS[],2,FALSE)</f>
        <v>PAVO NAVIDEÑO</v>
      </c>
      <c r="C2032" s="51">
        <v>0</v>
      </c>
      <c r="D2032" s="1"/>
      <c r="E2032" s="1">
        <f>VLOOKUP(INGRESO_MERCADERIA[[#This Row],[CODIGO]],STOCKSANLUIS[],7,FALSE)</f>
        <v>0</v>
      </c>
      <c r="F2032" s="10"/>
    </row>
    <row r="2033" spans="1:6" x14ac:dyDescent="0.25">
      <c r="A2033" s="6" t="s">
        <v>4019</v>
      </c>
      <c r="B2033" t="str">
        <f>VLOOKUP(INGRESO_MERCADERIA[[#This Row],[CODIGO]],STOCKSANLUIS[],2,FALSE)</f>
        <v>PISCO OBSEQUIO CLIENTES</v>
      </c>
      <c r="C2033" s="51">
        <v>0</v>
      </c>
      <c r="D2033" s="1"/>
      <c r="E2033" s="1">
        <f>VLOOKUP(INGRESO_MERCADERIA[[#This Row],[CODIGO]],STOCKSANLUIS[],7,FALSE)</f>
        <v>0</v>
      </c>
      <c r="F2033" s="10"/>
    </row>
    <row r="2034" spans="1:6" x14ac:dyDescent="0.25">
      <c r="A2034" s="6" t="s">
        <v>4021</v>
      </c>
      <c r="B2034" t="str">
        <f>VLOOKUP(INGRESO_MERCADERIA[[#This Row],[CODIGO]],STOCKSANLUIS[],2,FALSE)</f>
        <v>CESTO NAVIDEÑO</v>
      </c>
      <c r="C2034" s="51">
        <v>0</v>
      </c>
      <c r="D2034" s="1"/>
      <c r="E2034" s="1">
        <f>VLOOKUP(INGRESO_MERCADERIA[[#This Row],[CODIGO]],STOCKSANLUIS[],7,FALSE)</f>
        <v>0</v>
      </c>
      <c r="F2034" s="10"/>
    </row>
    <row r="2035" spans="1:6" x14ac:dyDescent="0.25">
      <c r="A2035" s="6" t="s">
        <v>4023</v>
      </c>
      <c r="B2035" t="str">
        <f>VLOOKUP(INGRESO_MERCADERIA[[#This Row],[CODIGO]],STOCKSANLUIS[],2,FALSE)</f>
        <v>CESTOS 2019 CLIENTES</v>
      </c>
      <c r="C2035" s="51">
        <v>0</v>
      </c>
      <c r="D2035" s="1"/>
      <c r="E2035" s="1">
        <f>VLOOKUP(INGRESO_MERCADERIA[[#This Row],[CODIGO]],STOCKSANLUIS[],7,FALSE)</f>
        <v>0</v>
      </c>
      <c r="F2035" s="10"/>
    </row>
    <row r="2036" spans="1:6" x14ac:dyDescent="0.25">
      <c r="A2036" s="6" t="s">
        <v>4025</v>
      </c>
      <c r="B2036" t="str">
        <f>VLOOKUP(INGRESO_MERCADERIA[[#This Row],[CODIGO]],STOCKSANLUIS[],2,FALSE)</f>
        <v>CESTOS 2019 TRABAJADORES</v>
      </c>
      <c r="C2036" s="51">
        <v>0</v>
      </c>
      <c r="D2036" s="1"/>
      <c r="E2036" s="1">
        <f>VLOOKUP(INGRESO_MERCADERIA[[#This Row],[CODIGO]],STOCKSANLUIS[],7,FALSE)</f>
        <v>0</v>
      </c>
      <c r="F2036" s="10"/>
    </row>
    <row r="2037" spans="1:6" x14ac:dyDescent="0.25">
      <c r="A2037" s="29" t="s">
        <v>2474</v>
      </c>
      <c r="B2037" s="27" t="str">
        <f>VLOOKUP(INGRESO_MERCADERIA[[#This Row],[CODIGO]],STOCKSANLUIS[],2,FALSE)</f>
        <v>COMPRESOR HERMETICO DANFOSS MTZ64 - 5.5HP - 220V/3F/60HZ -R-134A/404A/507A/407C (NO INC. VALV. V07/V04 Y RESIST. DE CARTER)</v>
      </c>
      <c r="C2037" s="50">
        <v>1</v>
      </c>
      <c r="D2037" s="23"/>
      <c r="E2037" s="23" t="str">
        <f>VLOOKUP(INGRESO_MERCADERIA[[#This Row],[CODIGO]],STOCKSANLUIS[],7,FALSE)</f>
        <v>B</v>
      </c>
      <c r="F2037" s="50" t="s">
        <v>19531</v>
      </c>
    </row>
    <row r="2038" spans="1:6" x14ac:dyDescent="0.25">
      <c r="A2038" s="29" t="s">
        <v>2565</v>
      </c>
      <c r="B2038" s="27" t="str">
        <f>VLOOKUP(INGRESO_MERCADERIA[[#This Row],[CODIGO]],STOCKSANLUIS[],2,FALSE)</f>
        <v>COMPRESOR HERMETICO DANFOSS MTZ36 - 3.0HP - 220V/3F/60HZ -R-134A/404A/507A/407C (NO INC. VALV. V09/V06 Y RESIST. DE CARTER)</v>
      </c>
      <c r="C2038" s="50">
        <v>1</v>
      </c>
      <c r="D2038" s="23"/>
      <c r="E2038" s="23" t="str">
        <f>VLOOKUP(INGRESO_MERCADERIA[[#This Row],[CODIGO]],STOCKSANLUIS[],7,FALSE)</f>
        <v>C</v>
      </c>
      <c r="F2038" s="50" t="s">
        <v>19531</v>
      </c>
    </row>
    <row r="2039" spans="1:6" x14ac:dyDescent="0.25">
      <c r="A2039" s="29" t="s">
        <v>1330</v>
      </c>
      <c r="B2039" s="27" t="str">
        <f>VLOOKUP(INGRESO_MERCADERIA[[#This Row],[CODIGO]],STOCKSANLUIS[],2,FALSE)</f>
        <v>CONDENSADOR FRACCIONARIO ELGIN 2777 - 3/4HP BT - 1/2HP MT - 9 CODOS</v>
      </c>
      <c r="C2039" s="50">
        <v>8</v>
      </c>
      <c r="D2039" s="23"/>
      <c r="E2039" s="23" t="str">
        <f>VLOOKUP(INGRESO_MERCADERIA[[#This Row],[CODIGO]],STOCKSANLUIS[],7,FALSE)</f>
        <v>C</v>
      </c>
      <c r="F2039" s="50"/>
    </row>
    <row r="2040" spans="1:6" x14ac:dyDescent="0.25">
      <c r="A2040" s="29" t="s">
        <v>2836</v>
      </c>
      <c r="B2040" s="27" t="str">
        <f>VLOOKUP(INGRESO_MERCADERIA[[#This Row],[CODIGO]],STOCKSANLUIS[],2,FALSE)</f>
        <v>GAS REFRIGERANTE FREON R-134A - 13.62 KG - CHINO - CHEMOURS</v>
      </c>
      <c r="C2040" s="50">
        <v>10</v>
      </c>
      <c r="D2040" s="23"/>
      <c r="E2040" s="23" t="str">
        <f>VLOOKUP(INGRESO_MERCADERIA[[#This Row],[CODIGO]],STOCKSANLUIS[],7,FALSE)</f>
        <v>C</v>
      </c>
      <c r="F2040" s="50"/>
    </row>
    <row r="2041" spans="1:6" x14ac:dyDescent="0.25">
      <c r="A2041" s="29" t="s">
        <v>2587</v>
      </c>
      <c r="B2041" s="27" t="str">
        <f>VLOOKUP(INGRESO_MERCADERIA[[#This Row],[CODIGO]],STOCKSANLUIS[],2,FALSE)</f>
        <v>GAS REFRIGERANTE FREON 404A -10.896 KG- CHEMOURS - CHINO</v>
      </c>
      <c r="C2041" s="50">
        <v>4</v>
      </c>
      <c r="D2041" s="23"/>
      <c r="E2041" s="23" t="str">
        <f>VLOOKUP(INGRESO_MERCADERIA[[#This Row],[CODIGO]],STOCKSANLUIS[],7,FALSE)</f>
        <v>C</v>
      </c>
      <c r="F2041" s="50"/>
    </row>
    <row r="2042" spans="1:6" x14ac:dyDescent="0.25">
      <c r="A2042" s="28" t="s">
        <v>3705</v>
      </c>
      <c r="B2042" s="27" t="str">
        <f>VLOOKUP(INGRESO_MERCADERIA[[#This Row],[CODIGO]],STOCKSANLUIS[],2,FALSE)</f>
        <v>CONDENSADOR FN-18 - (NO INC. 01 VENT X 400MM) - 10.8 KW (DT15K)/7.2 KW(DT10K) - REF 2HP - TIANYICOOL</v>
      </c>
      <c r="C2042" s="50">
        <v>2</v>
      </c>
      <c r="D2042" s="23"/>
      <c r="E2042" s="23" t="str">
        <f>VLOOKUP(INGRESO_MERCADERIA[[#This Row],[CODIGO]],STOCKSANLUIS[],7,FALSE)</f>
        <v>C</v>
      </c>
      <c r="F2042" s="50"/>
    </row>
    <row r="2043" spans="1:6" x14ac:dyDescent="0.25">
      <c r="A2043" s="29" t="s">
        <v>4005</v>
      </c>
      <c r="B2043" s="27" t="str">
        <f>VLOOKUP(INGRESO_MERCADERIA[[#This Row],[CODIGO]],STOCKSANLUIS[],2,FALSE)</f>
        <v>CONDENSADOR FN-22 - (NO INC. 01 VENT X 400MM) - 10.52 KW (DT15K)/7.01 KW(DT10K) - REF 2.0HP - TIANYICOOL</v>
      </c>
      <c r="C2043" s="50">
        <v>2</v>
      </c>
      <c r="D2043" s="23"/>
      <c r="E2043" s="23" t="str">
        <f>VLOOKUP(INGRESO_MERCADERIA[[#This Row],[CODIGO]],STOCKSANLUIS[],7,FALSE)</f>
        <v>C</v>
      </c>
      <c r="F2043" s="50"/>
    </row>
    <row r="2044" spans="1:6" x14ac:dyDescent="0.25">
      <c r="A2044" s="29" t="s">
        <v>3577</v>
      </c>
      <c r="B2044" s="27" t="str">
        <f>VLOOKUP(INGRESO_MERCADERIA[[#This Row],[CODIGO]],STOCKSANLUIS[],2,FALSE)</f>
        <v>MOTOVENTILADOR AXIAL EBM S4E400/G01 - 400MM - 220V MONOFÁSICO - 4 POLOS, CON REJILLA - FLUJO V   </v>
      </c>
      <c r="C2044" s="50">
        <v>2</v>
      </c>
      <c r="D2044" s="23"/>
      <c r="E2044" s="23" t="str">
        <f>VLOOKUP(INGRESO_MERCADERIA[[#This Row],[CODIGO]],STOCKSANLUIS[],7,FALSE)</f>
        <v>C</v>
      </c>
      <c r="F2044" s="50"/>
    </row>
    <row r="2045" spans="1:6" x14ac:dyDescent="0.25">
      <c r="A2045" s="29" t="s">
        <v>2914</v>
      </c>
      <c r="B2045" s="27" t="str">
        <f>VLOOKUP(INGRESO_MERCADERIA[[#This Row],[CODIGO]],STOCKSANLUIS[],2,FALSE)</f>
        <v>GAS REFRIGERANTE  FREON 134A - 340 GR CHEMOURS -CAJA DE 12 - CON VALVULA - USA</v>
      </c>
      <c r="C2045" s="50">
        <v>60</v>
      </c>
      <c r="D2045" s="23"/>
      <c r="E2045" s="23" t="str">
        <f>VLOOKUP(INGRESO_MERCADERIA[[#This Row],[CODIGO]],STOCKSANLUIS[],7,FALSE)</f>
        <v>C</v>
      </c>
      <c r="F2045" s="50"/>
    </row>
    <row r="2046" spans="1:6" x14ac:dyDescent="0.25">
      <c r="A2046" s="29" t="s">
        <v>3665</v>
      </c>
      <c r="B2046" s="30" t="str">
        <f>VLOOKUP(INGRESO_MERCADERIA[[#This Row],[CODIGO]],STOCKSANLUIS[],2,FALSE)</f>
        <v>AGENTE DE LIMPIEZA INTERNA OPTEON SF FLUSH X 4.54 KG - CHEMOURS - REEMPLAZO DEL R141B</v>
      </c>
      <c r="C2046" s="52">
        <v>5</v>
      </c>
      <c r="D2046" s="31"/>
      <c r="E2046" s="31" t="str">
        <f>VLOOKUP(INGRESO_MERCADERIA[[#This Row],[CODIGO]],STOCKSANLUIS[],7,FALSE)</f>
        <v>C</v>
      </c>
      <c r="F2046" s="52"/>
    </row>
    <row r="2047" spans="1:6" x14ac:dyDescent="0.25">
      <c r="A2047" s="29" t="s">
        <v>3138</v>
      </c>
      <c r="B2047" s="27" t="str">
        <f>VLOOKUP(INGRESO_MERCADERIA[[#This Row],[CODIGO]],STOCKSANLUIS[],2,FALSE)</f>
        <v>SEPARADOR DE ACEITE DE 7/8 - SOIL07 - SMART ELECTRIC</v>
      </c>
      <c r="C2047" s="50">
        <v>1</v>
      </c>
      <c r="D2047" s="23"/>
      <c r="E2047" s="23" t="str">
        <f>VLOOKUP(INGRESO_MERCADERIA[[#This Row],[CODIGO]],STOCKSANLUIS[],7,FALSE)</f>
        <v>A</v>
      </c>
      <c r="F2047" s="50"/>
    </row>
    <row r="2048" spans="1:6" x14ac:dyDescent="0.25">
      <c r="A2048" s="29" t="s">
        <v>2266</v>
      </c>
      <c r="B2048" s="27" t="str">
        <f>VLOOKUP(INGRESO_MERCADERIA[[#This Row],[CODIGO]],STOCKSANLUIS[],2,FALSE)</f>
        <v>CIERRE LIVIANO G-5891-HP FI0 9039 HORIZONTAL APERTURA IZQUIERDA/DERECHA</v>
      </c>
      <c r="C2048" s="50">
        <v>1</v>
      </c>
      <c r="D2048" s="23"/>
      <c r="E2048" s="23" t="str">
        <f>VLOOKUP(INGRESO_MERCADERIA[[#This Row],[CODIGO]],STOCKSANLUIS[],7,FALSE)</f>
        <v>A</v>
      </c>
      <c r="F2048" s="50" t="s">
        <v>19531</v>
      </c>
    </row>
    <row r="2049" spans="1:6" x14ac:dyDescent="0.25">
      <c r="A2049" s="29" t="s">
        <v>3858</v>
      </c>
      <c r="B2049" s="27" t="str">
        <f>VLOOKUP(INGRESO_MERCADERIA[[#This Row],[CODIGO]],STOCKSANLUIS[],2,FALSE)</f>
        <v>CORTINA DE AIRE DE 120 CM (48") - 220V/1PH/60HZ - STAR COLD - FM-1212Z/Y-MC</v>
      </c>
      <c r="C2049" s="50">
        <v>3</v>
      </c>
      <c r="D2049" s="23"/>
      <c r="E2049" s="23" t="str">
        <f>VLOOKUP(INGRESO_MERCADERIA[[#This Row],[CODIGO]],STOCKSANLUIS[],7,FALSE)</f>
        <v>A</v>
      </c>
      <c r="F2049" s="50"/>
    </row>
    <row r="2050" spans="1:6" x14ac:dyDescent="0.25">
      <c r="A2050" s="29" t="s">
        <v>3343</v>
      </c>
      <c r="B2050" s="27" t="str">
        <f>VLOOKUP(INGRESO_MERCADERIA[[#This Row],[CODIGO]],STOCKSANLUIS[],2,FALSE)</f>
        <v>GAS REFRIGERANTE R410A -11.30KG ICELOONG</v>
      </c>
      <c r="C2050" s="50">
        <v>5</v>
      </c>
      <c r="D2050" s="23"/>
      <c r="E2050" s="23" t="str">
        <f>VLOOKUP(INGRESO_MERCADERIA[[#This Row],[CODIGO]],STOCKSANLUIS[],7,FALSE)</f>
        <v>C</v>
      </c>
      <c r="F2050" s="50"/>
    </row>
    <row r="2051" spans="1:6" x14ac:dyDescent="0.25">
      <c r="A2051" s="29" t="s">
        <v>3468</v>
      </c>
      <c r="B2051" s="27" t="str">
        <f>VLOOKUP(INGRESO_MERCADERIA[[#This Row],[CODIGO]],STOCKSANLUIS[],2,FALSE)</f>
        <v>CONTROLADOR DIGITAL DE PRESIÓN PCT-100 E - VER.07 - 220 VAC - FULL GAUGE</v>
      </c>
      <c r="C2051" s="50">
        <v>7</v>
      </c>
      <c r="D2051" s="23"/>
      <c r="E2051" s="23" t="str">
        <f>VLOOKUP(INGRESO_MERCADERIA[[#This Row],[CODIGO]],STOCKSANLUIS[],7,FALSE)</f>
        <v>A</v>
      </c>
      <c r="F2051" s="50"/>
    </row>
    <row r="2052" spans="1:6" x14ac:dyDescent="0.25">
      <c r="A2052" s="6" t="s">
        <v>3114</v>
      </c>
      <c r="B2052" t="str">
        <f>VLOOKUP(INGRESO_MERCADERIA[[#This Row],[CODIGO]],STOCKSANLUIS[],2,FALSE)</f>
        <v>TERMOSTATO DIGITAL PROGRAMABLE - TH-AC10 - EVERWELL</v>
      </c>
      <c r="C2052" s="10">
        <v>10</v>
      </c>
      <c r="D2052" s="1"/>
      <c r="E2052" s="1" t="str">
        <f>VLOOKUP(INGRESO_MERCADERIA[[#This Row],[CODIGO]],STOCKSANLUIS[],7,FALSE)</f>
        <v>A</v>
      </c>
      <c r="F2052" s="10"/>
    </row>
    <row r="2053" spans="1:6" x14ac:dyDescent="0.25">
      <c r="A2053" s="6" t="s">
        <v>3092</v>
      </c>
      <c r="B2053" t="str">
        <f>VLOOKUP(INGRESO_MERCADERIA[[#This Row],[CODIGO]],STOCKSANLUIS[],2,FALSE)</f>
        <v>GAS REFRIGERANTE R449A - OPTEON XP40 11.35KG/25LB DAC - USA - CHEMOURS</v>
      </c>
      <c r="C2053" s="10">
        <v>5</v>
      </c>
      <c r="D2053" s="1"/>
      <c r="E2053" s="1" t="str">
        <f>VLOOKUP(INGRESO_MERCADERIA[[#This Row],[CODIGO]],STOCKSANLUIS[],7,FALSE)</f>
        <v>C</v>
      </c>
      <c r="F2053" s="10"/>
    </row>
    <row r="2054" spans="1:6" x14ac:dyDescent="0.25">
      <c r="A2054" s="6" t="s">
        <v>33</v>
      </c>
      <c r="B2054" t="str">
        <f>VLOOKUP(INGRESO_MERCADERIA[[#This Row],[CODIGO]],STOCKSANLUIS[],2,FALSE)</f>
        <v>CONTROLADOR DE TEMPERATURA DIGITAL MT-512E 2HP - VER.13 - 115/220 VAC - FULL GAUGE</v>
      </c>
      <c r="C2054" s="10">
        <v>100</v>
      </c>
      <c r="D2054" s="1"/>
      <c r="E2054" s="1" t="str">
        <f>VLOOKUP(INGRESO_MERCADERIA[[#This Row],[CODIGO]],STOCKSANLUIS[],7,FALSE)</f>
        <v>C</v>
      </c>
      <c r="F2054" s="10"/>
    </row>
    <row r="2055" spans="1:6" x14ac:dyDescent="0.25">
      <c r="A2055" s="6" t="s">
        <v>19547</v>
      </c>
      <c r="B2055" t="str">
        <f>VLOOKUP(INGRESO_MERCADERIA[[#This Row],[CODIGO]],STOCKSANLUIS[],2,FALSE)</f>
        <v>GREENPATH HUMID VER.01 - MEDIDOR DE TEMP- FULL GAUGE</v>
      </c>
      <c r="C2055" s="10">
        <v>1</v>
      </c>
      <c r="D2055" s="1"/>
      <c r="E2055" s="1" t="str">
        <f>VLOOKUP(INGRESO_MERCADERIA[[#This Row],[CODIGO]],STOCKSANLUIS[],7,FALSE)</f>
        <v>A</v>
      </c>
      <c r="F2055" s="10"/>
    </row>
    <row r="2056" spans="1:6" x14ac:dyDescent="0.25">
      <c r="A2056" s="6" t="s">
        <v>33</v>
      </c>
      <c r="B2056" t="str">
        <f>VLOOKUP(INGRESO_MERCADERIA[[#This Row],[CODIGO]],STOCKSANLUIS[],2,FALSE)</f>
        <v>CONTROLADOR DE TEMPERATURA DIGITAL MT-512E 2HP - VER.13 - 115/220 VAC - FULL GAUGE</v>
      </c>
      <c r="C2056" s="10">
        <v>1</v>
      </c>
      <c r="D2056" s="1"/>
      <c r="E2056" s="1" t="str">
        <f>VLOOKUP(INGRESO_MERCADERIA[[#This Row],[CODIGO]],STOCKSANLUIS[],7,FALSE)</f>
        <v>C</v>
      </c>
      <c r="F2056" s="10" t="s">
        <v>19553</v>
      </c>
    </row>
    <row r="2057" spans="1:6" x14ac:dyDescent="0.25">
      <c r="A2057" s="6" t="s">
        <v>439</v>
      </c>
      <c r="B2057" t="str">
        <f>VLOOKUP(INGRESO_MERCADERIA[[#This Row],[CODIGO]],STOCKSANLUIS[],2,FALSE)</f>
        <v>ACEITE MINERAL 3G SUPER - 1 GALÓN - BVA</v>
      </c>
      <c r="C2057" s="10">
        <v>6</v>
      </c>
      <c r="D2057" s="1"/>
      <c r="E2057" s="1" t="str">
        <f>VLOOKUP(INGRESO_MERCADERIA[[#This Row],[CODIGO]],STOCKSANLUIS[],7,FALSE)</f>
        <v>C</v>
      </c>
      <c r="F2057" s="10" t="s">
        <v>19554</v>
      </c>
    </row>
    <row r="2058" spans="1:6" x14ac:dyDescent="0.25">
      <c r="A2058" s="29" t="s">
        <v>2050</v>
      </c>
      <c r="B2058" s="30" t="str">
        <f>VLOOKUP(INGRESO_MERCADERIA[[#This Row],[CODIGO]],STOCKSANLUIS[],2,FALSE)</f>
        <v>TRANSDUCTOR DE PRESION SB-69-100A - FULL GAUGE - (PARA PCT-100-120-410)</v>
      </c>
      <c r="C2058" s="52">
        <v>3</v>
      </c>
      <c r="D2058" s="46">
        <v>45877</v>
      </c>
      <c r="E2058" s="31" t="str">
        <f>VLOOKUP(INGRESO_MERCADERIA[[#This Row],[CODIGO]],STOCKSANLUIS[],7,FALSE)</f>
        <v>A</v>
      </c>
      <c r="F2058" s="10" t="s">
        <v>19531</v>
      </c>
    </row>
    <row r="2059" spans="1:6" x14ac:dyDescent="0.25">
      <c r="A2059" s="29" t="s">
        <v>2474</v>
      </c>
      <c r="B2059" s="30" t="str">
        <f>VLOOKUP(INGRESO_MERCADERIA[[#This Row],[CODIGO]],STOCKSANLUIS[],2,FALSE)</f>
        <v>COMPRESOR HERMETICO DANFOSS MTZ64 - 5.5HP - 220V/3F/60HZ -R-134A/404A/507A/407C (NO INC. VALV. V07/V04 Y RESIST. DE CARTER)</v>
      </c>
      <c r="C2059" s="52">
        <v>1</v>
      </c>
      <c r="D2059" s="46">
        <v>45877</v>
      </c>
      <c r="E2059" s="31" t="str">
        <f>VLOOKUP(INGRESO_MERCADERIA[[#This Row],[CODIGO]],STOCKSANLUIS[],7,FALSE)</f>
        <v>B</v>
      </c>
      <c r="F2059" s="10" t="s">
        <v>19531</v>
      </c>
    </row>
    <row r="2060" spans="1:6" x14ac:dyDescent="0.25">
      <c r="A2060" s="29" t="s">
        <v>3247</v>
      </c>
      <c r="B2060" s="30" t="str">
        <f>VLOOKUP(INGRESO_MERCADERIA[[#This Row],[CODIGO]],STOCKSANLUIS[],2,FALSE)</f>
        <v>CINTA DE PVC PARA MINI SPLITS 2MMX60MMX15M - PVCT-615 - EVERWELL - TAFETAN</v>
      </c>
      <c r="C2060" s="52">
        <v>57</v>
      </c>
      <c r="D2060" s="46">
        <v>45878</v>
      </c>
      <c r="E2060" s="31" t="str">
        <f>VLOOKUP(INGRESO_MERCADERIA[[#This Row],[CODIGO]],STOCKSANLUIS[],7,FALSE)</f>
        <v>A</v>
      </c>
      <c r="F2060" s="10" t="s">
        <v>19531</v>
      </c>
    </row>
    <row r="2061" spans="1:6" x14ac:dyDescent="0.25">
      <c r="A2061" s="29" t="s">
        <v>3315</v>
      </c>
      <c r="B2061" s="30" t="str">
        <f>VLOOKUP(INGRESO_MERCADERIA[[#This Row],[CODIGO]],STOCKSANLUIS[],2,FALSE)</f>
        <v>ANTORCHA PARA MAP GASS CON AUTOENCENDIDO JH-1S6 EVERWELL</v>
      </c>
      <c r="C2061" s="52">
        <v>10</v>
      </c>
      <c r="D2061" s="46">
        <v>45878</v>
      </c>
      <c r="E2061" s="31" t="str">
        <f>VLOOKUP(INGRESO_MERCADERIA[[#This Row],[CODIGO]],STOCKSANLUIS[],7,FALSE)</f>
        <v>A</v>
      </c>
      <c r="F2061" s="10" t="s">
        <v>19531</v>
      </c>
    </row>
    <row r="2062" spans="1:6" x14ac:dyDescent="0.25">
      <c r="A2062" s="29" t="s">
        <v>2930</v>
      </c>
      <c r="B2062" s="30" t="str">
        <f>VLOOKUP(INGRESO_MERCADERIA[[#This Row],[CODIGO]],STOCKSANLUIS[],2,FALSE)</f>
        <v>VALVULA DE PASO DE 1/4 - HV-14 - EVERWELL</v>
      </c>
      <c r="C2062" s="52">
        <v>5</v>
      </c>
      <c r="D2062" s="46">
        <v>45880</v>
      </c>
      <c r="E2062" s="31" t="str">
        <f>VLOOKUP(INGRESO_MERCADERIA[[#This Row],[CODIGO]],STOCKSANLUIS[],7,FALSE)</f>
        <v>A</v>
      </c>
      <c r="F2062" s="10" t="s">
        <v>19531</v>
      </c>
    </row>
    <row r="2063" spans="1:6" x14ac:dyDescent="0.25">
      <c r="A2063" s="29" t="s">
        <v>931</v>
      </c>
      <c r="B2063" s="30" t="str">
        <f>VLOOKUP(INGRESO_MERCADERIA[[#This Row],[CODIGO]],STOCKSANLUIS[],2,FALSE)</f>
        <v>ACEITE POLIOLESTER POE 32 - 1 GALON - BVA</v>
      </c>
      <c r="C2063" s="52">
        <v>12</v>
      </c>
      <c r="D2063" s="46">
        <v>45880</v>
      </c>
      <c r="E2063" s="31" t="str">
        <f>VLOOKUP(INGRESO_MERCADERIA[[#This Row],[CODIGO]],STOCKSANLUIS[],7,FALSE)</f>
        <v>C</v>
      </c>
      <c r="F2063" s="10"/>
    </row>
    <row r="2064" spans="1:6" x14ac:dyDescent="0.25">
      <c r="A2064" s="29" t="s">
        <v>3858</v>
      </c>
      <c r="B2064" s="30" t="str">
        <f>VLOOKUP(INGRESO_MERCADERIA[[#This Row],[CODIGO]],STOCKSANLUIS[],2,FALSE)</f>
        <v>CORTINA DE AIRE DE 120 CM (48") - 220V/1PH/60HZ - STAR COLD - FM-1212Z/Y-MC</v>
      </c>
      <c r="C2064" s="52">
        <v>2</v>
      </c>
      <c r="D2064" s="46">
        <v>45880</v>
      </c>
      <c r="E2064" s="31" t="str">
        <f>VLOOKUP(INGRESO_MERCADERIA[[#This Row],[CODIGO]],STOCKSANLUIS[],7,FALSE)</f>
        <v>A</v>
      </c>
      <c r="F2064" s="10"/>
    </row>
    <row r="2065" spans="1:6" x14ac:dyDescent="0.25">
      <c r="A2065" s="29" t="s">
        <v>3860</v>
      </c>
      <c r="B2065" s="30" t="str">
        <f>VLOOKUP(INGRESO_MERCADERIA[[#This Row],[CODIGO]],STOCKSANLUIS[],2,FALSE)</f>
        <v>CORTINA DE AIRE DE 150 CM (60") - 220V/1PH/60HZ - STAR COLD - FM-1215Z/Y-MC</v>
      </c>
      <c r="C2065" s="52">
        <v>3</v>
      </c>
      <c r="D2065" s="46">
        <v>45880</v>
      </c>
      <c r="E2065" s="31" t="str">
        <f>VLOOKUP(INGRESO_MERCADERIA[[#This Row],[CODIGO]],STOCKSANLUIS[],7,FALSE)</f>
        <v>A</v>
      </c>
      <c r="F2065" s="10"/>
    </row>
    <row r="2066" spans="1:6" x14ac:dyDescent="0.25">
      <c r="A2066" s="29" t="s">
        <v>1251</v>
      </c>
      <c r="B2066" s="30" t="str">
        <f>VLOOKUP(INGRESO_MERCADERIA[[#This Row],[CODIGO]],STOCKSANLUIS[],2,FALSE)</f>
        <v>LAMAS DE PVC ALECO 8X0.08X300  (20 CM X 2MMX 91.44M) STANDARD SMOOTH -170008</v>
      </c>
      <c r="C2066" s="52">
        <v>182.88</v>
      </c>
      <c r="D2066" s="46">
        <v>45880</v>
      </c>
      <c r="E2066" s="31" t="str">
        <f>VLOOKUP(INGRESO_MERCADERIA[[#This Row],[CODIGO]],STOCKSANLUIS[],7,FALSE)</f>
        <v>B/C</v>
      </c>
      <c r="F2066" s="10"/>
    </row>
    <row r="2067" spans="1:6" x14ac:dyDescent="0.25">
      <c r="A2067" s="29" t="s">
        <v>3774</v>
      </c>
      <c r="B2067" s="30" t="str">
        <f>VLOOKUP(INGRESO_MERCADERIA[[#This Row],[CODIGO]],STOCKSANLUIS[],2,FALSE)</f>
        <v>LAMA DE PVC CLEARWAY LOW TEMP REINFORCED 8¨¨ X .080¨¨ X 300¨ (20 CM X 2MMX 91.44M)</v>
      </c>
      <c r="C2067" s="52">
        <v>182.88</v>
      </c>
      <c r="D2067" s="46">
        <v>45880</v>
      </c>
      <c r="E2067" s="31" t="str">
        <f>VLOOKUP(INGRESO_MERCADERIA[[#This Row],[CODIGO]],STOCKSANLUIS[],7,FALSE)</f>
        <v>C</v>
      </c>
      <c r="F2067" s="10"/>
    </row>
    <row r="2068" spans="1:6" x14ac:dyDescent="0.25">
      <c r="A2068" s="29" t="s">
        <v>3776</v>
      </c>
      <c r="B2068" s="30" t="str">
        <f>VLOOKUP(INGRESO_MERCADERIA[[#This Row],[CODIGO]],STOCKSANLUIS[],2,FALSE)</f>
        <v>LAMA DE PVC CLEARWAY STANDARD SMOOTH 8¨¨ X .080¨¨ X 300¨ (20 CM X 2MMX 91.44M)</v>
      </c>
      <c r="C2068" s="52">
        <v>182.88</v>
      </c>
      <c r="D2068" s="46">
        <v>45880</v>
      </c>
      <c r="E2068" s="31" t="str">
        <f>VLOOKUP(INGRESO_MERCADERIA[[#This Row],[CODIGO]],STOCKSANLUIS[],7,FALSE)</f>
        <v>B/C</v>
      </c>
      <c r="F2068" s="10"/>
    </row>
    <row r="2069" spans="1:6" x14ac:dyDescent="0.25">
      <c r="A2069" s="29" t="s">
        <v>3339</v>
      </c>
      <c r="B2069" s="30" t="str">
        <f>VLOOKUP(INGRESO_MERCADERIA[[#This Row],[CODIGO]],STOCKSANLUIS[],2,FALSE)</f>
        <v>GAS REFRIGERANTE R134 - 13.6KG ICELOONG</v>
      </c>
      <c r="C2069" s="52">
        <v>5</v>
      </c>
      <c r="D2069" s="46">
        <v>45880</v>
      </c>
      <c r="E2069" s="31" t="str">
        <f>VLOOKUP(INGRESO_MERCADERIA[[#This Row],[CODIGO]],STOCKSANLUIS[],7,FALSE)</f>
        <v>C</v>
      </c>
      <c r="F2069" s="10"/>
    </row>
    <row r="2070" spans="1:6" x14ac:dyDescent="0.25">
      <c r="A2070" s="29" t="s">
        <v>3341</v>
      </c>
      <c r="B2070" s="30" t="str">
        <f>VLOOKUP(INGRESO_MERCADERIA[[#This Row],[CODIGO]],STOCKSANLUIS[],2,FALSE)</f>
        <v>GAS REFRIGERANTE R404A -10.90KG ICELOONG</v>
      </c>
      <c r="C2070" s="52">
        <v>5</v>
      </c>
      <c r="D2070" s="46">
        <v>45880</v>
      </c>
      <c r="E2070" s="31" t="str">
        <f>VLOOKUP(INGRESO_MERCADERIA[[#This Row],[CODIGO]],STOCKSANLUIS[],7,FALSE)</f>
        <v>C</v>
      </c>
      <c r="F2070" s="10"/>
    </row>
    <row r="2071" spans="1:6" x14ac:dyDescent="0.25">
      <c r="A2071" s="29" t="s">
        <v>3343</v>
      </c>
      <c r="B2071" s="30" t="str">
        <f>VLOOKUP(INGRESO_MERCADERIA[[#This Row],[CODIGO]],STOCKSANLUIS[],2,FALSE)</f>
        <v>GAS REFRIGERANTE R410A -11.30KG ICELOONG</v>
      </c>
      <c r="C2071" s="52">
        <v>5</v>
      </c>
      <c r="D2071" s="46">
        <v>45880</v>
      </c>
      <c r="E2071" s="31" t="str">
        <f>VLOOKUP(INGRESO_MERCADERIA[[#This Row],[CODIGO]],STOCKSANLUIS[],7,FALSE)</f>
        <v>C</v>
      </c>
      <c r="F2071" s="10"/>
    </row>
    <row r="2072" spans="1:6" x14ac:dyDescent="0.25">
      <c r="A2072" s="29" t="s">
        <v>3124</v>
      </c>
      <c r="B2072" s="30" t="str">
        <f>VLOOKUP(INGRESO_MERCADERIA[[#This Row],[CODIGO]],STOCKSANLUIS[],2,FALSE)</f>
        <v>MINI BOMBA DE CONDENSADO SILENCIOSA - 220 -240V - 1PH 50/60HZ - MUTE BOX - CP-MBP - EVERWELL</v>
      </c>
      <c r="C2072" s="52">
        <v>20</v>
      </c>
      <c r="D2072" s="46">
        <v>45880</v>
      </c>
      <c r="E2072" s="31" t="str">
        <f>VLOOKUP(INGRESO_MERCADERIA[[#This Row],[CODIGO]],STOCKSANLUIS[],7,FALSE)</f>
        <v>A</v>
      </c>
      <c r="F2072" s="10"/>
    </row>
    <row r="2073" spans="1:6" x14ac:dyDescent="0.25">
      <c r="A2073" s="6" t="s">
        <v>3341</v>
      </c>
      <c r="B2073" t="str">
        <f>VLOOKUP(INGRESO_MERCADERIA[[#This Row],[CODIGO]],STOCKSANLUIS[],2,FALSE)</f>
        <v>GAS REFRIGERANTE R404A -10.90KG ICELOONG</v>
      </c>
      <c r="C2073" s="10">
        <v>15</v>
      </c>
      <c r="D2073" s="2">
        <v>45881</v>
      </c>
      <c r="E2073" s="1" t="str">
        <f>VLOOKUP(INGRESO_MERCADERIA[[#This Row],[CODIGO]],STOCKSANLUIS[],7,FALSE)</f>
        <v>C</v>
      </c>
      <c r="F2073" s="10"/>
    </row>
    <row r="2074" spans="1:6" x14ac:dyDescent="0.25">
      <c r="A2074" s="6" t="s">
        <v>3345</v>
      </c>
      <c r="B2074" t="str">
        <f>VLOOKUP(INGRESO_MERCADERIA[[#This Row],[CODIGO]],STOCKSANLUIS[],2,FALSE)</f>
        <v>GAS REFRIGERANTE R407C -11.3KG ICELOONG</v>
      </c>
      <c r="C2074" s="10">
        <v>10</v>
      </c>
      <c r="D2074" s="2">
        <v>45881</v>
      </c>
      <c r="E2074" s="1" t="str">
        <f>VLOOKUP(INGRESO_MERCADERIA[[#This Row],[CODIGO]],STOCKSANLUIS[],7,FALSE)</f>
        <v>B</v>
      </c>
      <c r="F2074" s="10"/>
    </row>
    <row r="2075" spans="1:6" x14ac:dyDescent="0.25">
      <c r="A2075" s="6" t="s">
        <v>2587</v>
      </c>
      <c r="B2075" t="str">
        <f>VLOOKUP(INGRESO_MERCADERIA[[#This Row],[CODIGO]],STOCKSANLUIS[],2,FALSE)</f>
        <v>GAS REFRIGERANTE FREON 404A -10.896 KG- CHEMOURS - CHINO</v>
      </c>
      <c r="C2075" s="10">
        <v>10</v>
      </c>
      <c r="D2075" s="2">
        <v>45881</v>
      </c>
      <c r="E2075" s="1" t="str">
        <f>VLOOKUP(INGRESO_MERCADERIA[[#This Row],[CODIGO]],STOCKSANLUIS[],7,FALSE)</f>
        <v>C</v>
      </c>
      <c r="F2075" s="10"/>
    </row>
    <row r="2076" spans="1:6" x14ac:dyDescent="0.25">
      <c r="A2076" s="6" t="s">
        <v>1934</v>
      </c>
      <c r="B2076" t="str">
        <f>VLOOKUP(INGRESO_MERCADERIA[[#This Row],[CODIGO]],STOCKSANLUIS[],2,FALSE)</f>
        <v>TRANSDUCTOR DE PRESION SB-69-200A - FULL GAUGE - (PARA PCT-100-120-410)</v>
      </c>
      <c r="C2076" s="10">
        <v>2</v>
      </c>
      <c r="D2076" s="2">
        <v>45881</v>
      </c>
      <c r="E2076" s="1" t="str">
        <f>VLOOKUP(INGRESO_MERCADERIA[[#This Row],[CODIGO]],STOCKSANLUIS[],7,FALSE)</f>
        <v>A</v>
      </c>
      <c r="F2076" s="10"/>
    </row>
    <row r="2077" spans="1:6" x14ac:dyDescent="0.25">
      <c r="A2077" s="6" t="s">
        <v>3532</v>
      </c>
      <c r="B2077" t="str">
        <f>VLOOKUP(INGRESO_MERCADERIA[[#This Row],[CODIGO]],STOCKSANLUIS[],2,FALSE)</f>
        <v>CODO DE COBRE 90° - 1 5/8" SOLDABLE - 107C-158 - EVERWELL</v>
      </c>
      <c r="C2077" s="10">
        <v>21</v>
      </c>
      <c r="D2077" s="2">
        <v>45881</v>
      </c>
      <c r="E2077" s="1" t="str">
        <f>VLOOKUP(INGRESO_MERCADERIA[[#This Row],[CODIGO]],STOCKSANLUIS[],7,FALSE)</f>
        <v>C</v>
      </c>
      <c r="F2077" s="10"/>
    </row>
    <row r="2078" spans="1:6" x14ac:dyDescent="0.25">
      <c r="A2078" s="6" t="s">
        <v>3880</v>
      </c>
      <c r="B2078" t="str">
        <f>VLOOKUP(INGRESO_MERCADERIA[[#This Row],[CODIGO]],STOCKSANLUIS[],2,FALSE)</f>
        <v>GAS REFRIGERANTE R134A  X 340 GR - (TAPA CON VALVULA) - ICELOONG</v>
      </c>
      <c r="C2078" s="10">
        <v>150</v>
      </c>
      <c r="D2078" s="2">
        <v>45881</v>
      </c>
      <c r="E2078" s="1" t="str">
        <f>VLOOKUP(INGRESO_MERCADERIA[[#This Row],[CODIGO]],STOCKSANLUIS[],7,FALSE)</f>
        <v>B</v>
      </c>
      <c r="F2078" s="10"/>
    </row>
    <row r="2079" spans="1:6" x14ac:dyDescent="0.25">
      <c r="A2079" s="6" t="s">
        <v>607</v>
      </c>
      <c r="B2079" t="str">
        <f>VLOOKUP(INGRESO_MERCADERIA[[#This Row],[CODIGO]],STOCKSANLUIS[],2,FALSE)</f>
        <v>TRANSDUCTOR DE PRESION SB-69-500A - FULL GAUGE - (PARA PCT-100-120-410)</v>
      </c>
      <c r="C2079" s="10">
        <v>1</v>
      </c>
      <c r="D2079" s="2">
        <v>45881</v>
      </c>
      <c r="E2079" s="1" t="str">
        <f>VLOOKUP(INGRESO_MERCADERIA[[#This Row],[CODIGO]],STOCKSANLUIS[],7,FALSE)</f>
        <v>A</v>
      </c>
      <c r="F2079" s="10"/>
    </row>
    <row r="2080" spans="1:6" x14ac:dyDescent="0.25">
      <c r="A2080" s="29" t="s">
        <v>3347</v>
      </c>
      <c r="B2080" s="30" t="str">
        <f>VLOOKUP(INGRESO_MERCADERIA[[#This Row],[CODIGO]],STOCKSANLUIS[],2,FALSE)</f>
        <v>GAS REFRIGERANTE R507 -11.3KG ICELOONG</v>
      </c>
      <c r="C2080" s="52">
        <v>10</v>
      </c>
      <c r="D2080" s="46">
        <v>45882</v>
      </c>
      <c r="E2080" s="31" t="str">
        <f>VLOOKUP(INGRESO_MERCADERIA[[#This Row],[CODIGO]],STOCKSANLUIS[],7,FALSE)</f>
        <v>C</v>
      </c>
      <c r="F2080" s="10"/>
    </row>
    <row r="2081" spans="1:6" x14ac:dyDescent="0.25">
      <c r="A2081" s="29" t="s">
        <v>3339</v>
      </c>
      <c r="B2081" s="30" t="str">
        <f>VLOOKUP(INGRESO_MERCADERIA[[#This Row],[CODIGO]],STOCKSANLUIS[],2,FALSE)</f>
        <v>GAS REFRIGERANTE R134 - 13.6KG ICELOONG</v>
      </c>
      <c r="C2081" s="52">
        <v>10</v>
      </c>
      <c r="D2081" s="46">
        <v>45882</v>
      </c>
      <c r="E2081" s="31" t="str">
        <f>VLOOKUP(INGRESO_MERCADERIA[[#This Row],[CODIGO]],STOCKSANLUIS[],7,FALSE)</f>
        <v>C</v>
      </c>
      <c r="F2081" s="10"/>
    </row>
    <row r="2082" spans="1:6" x14ac:dyDescent="0.25">
      <c r="A2082" s="29" t="s">
        <v>3826</v>
      </c>
      <c r="B2082" s="30" t="str">
        <f>VLOOKUP(INGRESO_MERCADERIA[[#This Row],[CODIGO]],STOCKSANLUIS[],2,FALSE)</f>
        <v>MANGA AISLANTE CLASS 1 - 2 1/8"ID X 1/2"THK - WINCELL</v>
      </c>
      <c r="C2082" s="52">
        <v>20</v>
      </c>
      <c r="D2082" s="46">
        <v>45882</v>
      </c>
      <c r="E2082" s="31" t="str">
        <f>VLOOKUP(INGRESO_MERCADERIA[[#This Row],[CODIGO]],STOCKSANLUIS[],7,FALSE)</f>
        <v>A</v>
      </c>
      <c r="F2082" s="10"/>
    </row>
    <row r="2083" spans="1:6" x14ac:dyDescent="0.25">
      <c r="A2083" s="29" t="s">
        <v>19776</v>
      </c>
      <c r="B2083" s="30" t="str">
        <f>VLOOKUP(INGRESO_MERCADERIA[[#This Row],[CODIGO]],STOCKSANLUIS[],2,FALSE)</f>
        <v>MANGA AISLANTE CLASS 1 - 2 5/8"ID X 3/4"THK - WINCELL</v>
      </c>
      <c r="C2083" s="52">
        <v>24</v>
      </c>
      <c r="D2083" s="46">
        <v>45882</v>
      </c>
      <c r="E2083" s="31" t="str">
        <f>VLOOKUP(INGRESO_MERCADERIA[[#This Row],[CODIGO]],STOCKSANLUIS[],7,FALSE)</f>
        <v>A</v>
      </c>
      <c r="F2083" s="10"/>
    </row>
    <row r="2084" spans="1:6" x14ac:dyDescent="0.25">
      <c r="A2084" s="29" t="s">
        <v>489</v>
      </c>
      <c r="B2084" s="30" t="str">
        <f>VLOOKUP(INGRESO_MERCADERIA[[#This Row],[CODIGO]],STOCKSANLUIS[],2,FALSE)</f>
        <v>SOLDADURA DE PLATA HARRIS  AL 15%</v>
      </c>
      <c r="C2084" s="52">
        <v>200</v>
      </c>
      <c r="D2084" s="46">
        <v>45882</v>
      </c>
      <c r="E2084" s="31" t="str">
        <f>VLOOKUP(INGRESO_MERCADERIA[[#This Row],[CODIGO]],STOCKSANLUIS[],7,FALSE)</f>
        <v>C</v>
      </c>
      <c r="F2084" s="10"/>
    </row>
    <row r="2085" spans="1:6" x14ac:dyDescent="0.25">
      <c r="A2085" s="29" t="s">
        <v>3341</v>
      </c>
      <c r="B2085" s="30" t="str">
        <f>VLOOKUP(INGRESO_MERCADERIA[[#This Row],[CODIGO]],STOCKSANLUIS[],2,FALSE)</f>
        <v>GAS REFRIGERANTE R404A -10.90KG ICELOONG</v>
      </c>
      <c r="C2085" s="52">
        <v>20</v>
      </c>
      <c r="D2085" s="46">
        <v>45882</v>
      </c>
      <c r="E2085" s="31" t="str">
        <f>VLOOKUP(INGRESO_MERCADERIA[[#This Row],[CODIGO]],STOCKSANLUIS[],7,FALSE)</f>
        <v>C</v>
      </c>
      <c r="F2085" s="10"/>
    </row>
    <row r="2086" spans="1:6" x14ac:dyDescent="0.25">
      <c r="A2086" s="6" t="s">
        <v>61</v>
      </c>
      <c r="B2086" t="str">
        <f>VLOOKUP(INGRESO_MERCADERIA[[#This Row],[CODIGO]],STOCKSANLUIS[],2,FALSE)</f>
        <v>TRANSFORMADOR FULL GAUGE PSA 250D DE 110-220V A 12V</v>
      </c>
      <c r="C2086" s="10">
        <v>2</v>
      </c>
      <c r="D2086" s="2">
        <v>45882</v>
      </c>
      <c r="E2086" s="1" t="str">
        <f>VLOOKUP(INGRESO_MERCADERIA[[#This Row],[CODIGO]],STOCKSANLUIS[],7,FALSE)</f>
        <v>A</v>
      </c>
      <c r="F2086" s="10" t="s">
        <v>21485</v>
      </c>
    </row>
    <row r="2087" spans="1:6" x14ac:dyDescent="0.25">
      <c r="A2087" s="29" t="s">
        <v>1882</v>
      </c>
      <c r="B2087" s="30" t="str">
        <f>VLOOKUP(INGRESO_MERCADERIA[[#This Row],[CODIGO]],STOCKSANLUIS[],2,FALSE)</f>
        <v>MOTOVENTILADOR AXIAL EBM S4D500-AM01-03 - 500MM - 220V/380V/440V TRIFÁSICO - 4 POLOS, CON REJILLA - FLUJO V</v>
      </c>
      <c r="C2087" s="52">
        <v>3</v>
      </c>
      <c r="D2087" s="46">
        <v>45883</v>
      </c>
      <c r="E2087" s="31" t="str">
        <f>VLOOKUP(INGRESO_MERCADERIA[[#This Row],[CODIGO]],STOCKSANLUIS[],7,FALSE)</f>
        <v>C</v>
      </c>
      <c r="F2087" s="10"/>
    </row>
    <row r="2088" spans="1:6" x14ac:dyDescent="0.25">
      <c r="A2088" s="29" t="s">
        <v>137</v>
      </c>
      <c r="B2088" s="30" t="str">
        <f>VLOOKUP(INGRESO_MERCADERIA[[#This Row],[CODIGO]],STOCKSANLUIS[],2,FALSE)</f>
        <v>CUERPO DE VALVULA EXPANSION DANFOSS TE-12 SOLDABLE 5/8 X 7/8 COD 067B4022</v>
      </c>
      <c r="C2088" s="52">
        <v>2</v>
      </c>
      <c r="D2088" s="46">
        <v>45883</v>
      </c>
      <c r="E2088" s="31" t="str">
        <f>VLOOKUP(INGRESO_MERCADERIA[[#This Row],[CODIGO]],STOCKSANLUIS[],7,FALSE)</f>
        <v>A</v>
      </c>
      <c r="F2088" s="10"/>
    </row>
    <row r="2089" spans="1:6" x14ac:dyDescent="0.25">
      <c r="A2089" s="29" t="s">
        <v>947</v>
      </c>
      <c r="B2089" s="30" t="str">
        <f>VLOOKUP(INGRESO_MERCADERIA[[#This Row],[CODIGO]],STOCKSANLUIS[],2,FALSE)</f>
        <v>ELEMENTO TERMOSTATICO DANFOSS TES-12 COD. 067B3347</v>
      </c>
      <c r="C2089" s="52">
        <v>9</v>
      </c>
      <c r="D2089" s="46">
        <v>45883</v>
      </c>
      <c r="E2089" s="31" t="str">
        <f>VLOOKUP(INGRESO_MERCADERIA[[#This Row],[CODIGO]],STOCKSANLUIS[],7,FALSE)</f>
        <v>A</v>
      </c>
      <c r="F2089" s="10"/>
    </row>
    <row r="2090" spans="1:6" x14ac:dyDescent="0.25">
      <c r="A2090" s="29" t="s">
        <v>19300</v>
      </c>
      <c r="B2090" s="30" t="str">
        <f>VLOOKUP(INGRESO_MERCADERIA[[#This Row],[CODIGO]],STOCKSANLUIS[],2,FALSE)</f>
        <v>CINTA ADHESIVA FOAM QTF-230E - 1/8" X 2" X 32.8´ (3MM X 50MM X 10M) - EVERFROST - HIGH QUALITY</v>
      </c>
      <c r="C2090" s="52">
        <v>64</v>
      </c>
      <c r="D2090" s="46">
        <v>45883</v>
      </c>
      <c r="E2090" s="31" t="str">
        <f>VLOOKUP(INGRESO_MERCADERIA[[#This Row],[CODIGO]],STOCKSANLUIS[],7,FALSE)</f>
        <v>C</v>
      </c>
      <c r="F2090" s="10"/>
    </row>
    <row r="2091" spans="1:6" x14ac:dyDescent="0.25">
      <c r="A2091" s="29" t="s">
        <v>3838</v>
      </c>
      <c r="B2091" s="30" t="str">
        <f>VLOOKUP(INGRESO_MERCADERIA[[#This Row],[CODIGO]],STOCKSANLUIS[],2,FALSE)</f>
        <v>MANGA AISLANTE CLASS 1 - 1 5/8"ID X 3/4"THK - WINCELL</v>
      </c>
      <c r="C2091" s="52">
        <v>16</v>
      </c>
      <c r="D2091" s="46">
        <v>45883</v>
      </c>
      <c r="E2091" s="31" t="str">
        <f>VLOOKUP(INGRESO_MERCADERIA[[#This Row],[CODIGO]],STOCKSANLUIS[],7,FALSE)</f>
        <v>A</v>
      </c>
      <c r="F2091" s="10"/>
    </row>
    <row r="2092" spans="1:6" x14ac:dyDescent="0.25">
      <c r="A2092" s="29" t="s">
        <v>3832</v>
      </c>
      <c r="B2092" s="30" t="str">
        <f>VLOOKUP(INGRESO_MERCADERIA[[#This Row],[CODIGO]],STOCKSANLUIS[],2,FALSE)</f>
        <v>MANGA AISLANTE CLASS 1 - 7/8"ID X 3/4"THK - WINCELL</v>
      </c>
      <c r="C2092" s="52">
        <v>28</v>
      </c>
      <c r="D2092" s="46">
        <v>45883</v>
      </c>
      <c r="E2092" s="31" t="str">
        <f>VLOOKUP(INGRESO_MERCADERIA[[#This Row],[CODIGO]],STOCKSANLUIS[],7,FALSE)</f>
        <v>A</v>
      </c>
      <c r="F2092" s="10"/>
    </row>
    <row r="2093" spans="1:6" x14ac:dyDescent="0.25">
      <c r="A2093" s="29" t="s">
        <v>2719</v>
      </c>
      <c r="B2093" s="30" t="str">
        <f>VLOOKUP(INGRESO_MERCADERIA[[#This Row],[CODIGO]],STOCKSANLUIS[],2,FALSE)</f>
        <v xml:space="preserve">ACEITE PARA BOMBA DE VACIO - 1 GALON - BVA </v>
      </c>
      <c r="C2093" s="52">
        <v>30</v>
      </c>
      <c r="D2093" s="46">
        <v>45883</v>
      </c>
      <c r="E2093" s="31" t="str">
        <f>VLOOKUP(INGRESO_MERCADERIA[[#This Row],[CODIGO]],STOCKSANLUIS[],7,FALSE)</f>
        <v>C</v>
      </c>
      <c r="F2093" s="10"/>
    </row>
    <row r="2094" spans="1:6" x14ac:dyDescent="0.25">
      <c r="A2094" s="29" t="s">
        <v>3719</v>
      </c>
      <c r="B2094" s="30" t="str">
        <f>VLOOKUP(INGRESO_MERCADERIA[[#This Row],[CODIGO]],STOCKSANLUIS[],2,FALSE)</f>
        <v>MOTOVENTILADOR AXIAL EBM S4E450 - 450MM - 220V MONOFÁSICO - 4 POLOS, CON REJILLA - FLUJO V   </v>
      </c>
      <c r="C2094" s="52">
        <v>2</v>
      </c>
      <c r="D2094" s="46">
        <v>45883</v>
      </c>
      <c r="E2094" s="31" t="str">
        <f>VLOOKUP(INGRESO_MERCADERIA[[#This Row],[CODIGO]],STOCKSANLUIS[],7,FALSE)</f>
        <v>C</v>
      </c>
      <c r="F2094" s="10"/>
    </row>
    <row r="2095" spans="1:6" x14ac:dyDescent="0.25">
      <c r="A2095" s="29" t="s">
        <v>3764</v>
      </c>
      <c r="B2095" s="30" t="str">
        <f>VLOOKUP(INGRESO_MERCADERIA[[#This Row],[CODIGO]],STOCKSANLUIS[],2,FALSE)</f>
        <v>TERMÓMETROS DE BOLSILLO QTD-476D QUALITY</v>
      </c>
      <c r="C2095" s="52">
        <v>60</v>
      </c>
      <c r="D2095" s="46">
        <v>45883</v>
      </c>
      <c r="E2095" s="31" t="str">
        <f>VLOOKUP(INGRESO_MERCADERIA[[#This Row],[CODIGO]],STOCKSANLUIS[],7,FALSE)</f>
        <v>A</v>
      </c>
      <c r="F2095" s="10"/>
    </row>
    <row r="2096" spans="1:6" x14ac:dyDescent="0.25">
      <c r="A2096" s="29" t="s">
        <v>2268</v>
      </c>
      <c r="B2096" s="30" t="str">
        <f>VLOOKUP(INGRESO_MERCADERIA[[#This Row],[CODIGO]],STOCKSANLUIS[],2,FALSE)</f>
        <v>CIERRE PESADO I-1006 FI0 3795 P/PUERTA APERTURA IZQUIERDA - CAFF</v>
      </c>
      <c r="C2096" s="52">
        <v>2</v>
      </c>
      <c r="D2096" s="46">
        <v>45883</v>
      </c>
      <c r="E2096" s="31" t="str">
        <f>VLOOKUP(INGRESO_MERCADERIA[[#This Row],[CODIGO]],STOCKSANLUIS[],7,FALSE)</f>
        <v>A</v>
      </c>
      <c r="F2096" s="10"/>
    </row>
    <row r="2097" spans="1:6" x14ac:dyDescent="0.25">
      <c r="A2097" s="6" t="s">
        <v>2260</v>
      </c>
      <c r="B2097" t="str">
        <f>VLOOKUP(INGRESO_MERCADERIA[[#This Row],[CODIGO]],STOCKSANLUIS[],2,FALSE)</f>
        <v>BURLETE / EMPAQUETADURA 3340 FRONTAL X 3MTS + 3MTS TENSOR FI0 3749 - CAFF</v>
      </c>
      <c r="C2097" s="10">
        <v>1</v>
      </c>
      <c r="D2097" s="2">
        <v>45884</v>
      </c>
      <c r="E2097" s="1" t="str">
        <f>VLOOKUP(INGRESO_MERCADERIA[[#This Row],[CODIGO]],STOCKSANLUIS[],7,FALSE)</f>
        <v>A</v>
      </c>
      <c r="F2097" s="10"/>
    </row>
    <row r="2098" spans="1:6" x14ac:dyDescent="0.25">
      <c r="A2098" s="6" t="s">
        <v>2587</v>
      </c>
      <c r="B2098" t="str">
        <f>VLOOKUP(INGRESO_MERCADERIA[[#This Row],[CODIGO]],STOCKSANLUIS[],2,FALSE)</f>
        <v>GAS REFRIGERANTE FREON 404A -10.896 KG- CHEMOURS - CHINO</v>
      </c>
      <c r="C2098" s="10">
        <v>10</v>
      </c>
      <c r="D2098" s="2">
        <v>45884</v>
      </c>
      <c r="E2098" s="1" t="str">
        <f>VLOOKUP(INGRESO_MERCADERIA[[#This Row],[CODIGO]],STOCKSANLUIS[],7,FALSE)</f>
        <v>C</v>
      </c>
      <c r="F2098" s="10"/>
    </row>
    <row r="2099" spans="1:6" x14ac:dyDescent="0.25">
      <c r="A2099" s="6" t="s">
        <v>33</v>
      </c>
      <c r="B2099" t="str">
        <f>VLOOKUP(INGRESO_MERCADERIA[[#This Row],[CODIGO]],STOCKSANLUIS[],2,FALSE)</f>
        <v>CONTROLADOR DE TEMPERATURA DIGITAL MT-512E 2HP - VER.13 - 115/220 VAC - FULL GAUGE</v>
      </c>
      <c r="C2099" s="10">
        <v>50</v>
      </c>
      <c r="D2099" s="2">
        <v>45884</v>
      </c>
      <c r="E2099" s="1" t="str">
        <f>VLOOKUP(INGRESO_MERCADERIA[[#This Row],[CODIGO]],STOCKSANLUIS[],7,FALSE)</f>
        <v>C</v>
      </c>
      <c r="F2099" s="10"/>
    </row>
    <row r="2100" spans="1:6" x14ac:dyDescent="0.25">
      <c r="A2100" s="6" t="s">
        <v>2022</v>
      </c>
      <c r="B2100" t="str">
        <f>VLOOKUP(INGRESO_MERCADERIA[[#This Row],[CODIGO]],STOCKSANLUIS[],2,FALSE)</f>
        <v>CONTROLADOR DE TEMPERATURA DIGITAL TC-900E POWER - VER.07 - 115/220 VAC - FULL GAUGE</v>
      </c>
      <c r="C2100" s="10">
        <v>30</v>
      </c>
      <c r="D2100" s="2">
        <v>45884</v>
      </c>
      <c r="E2100" s="1" t="str">
        <f>VLOOKUP(INGRESO_MERCADERIA[[#This Row],[CODIGO]],STOCKSANLUIS[],7,FALSE)</f>
        <v>C</v>
      </c>
      <c r="F2100" s="10"/>
    </row>
    <row r="2101" spans="1:6" x14ac:dyDescent="0.25">
      <c r="A2101" s="6" t="s">
        <v>19300</v>
      </c>
      <c r="B2101" t="str">
        <f>VLOOKUP(INGRESO_MERCADERIA[[#This Row],[CODIGO]],STOCKSANLUIS[],2,FALSE)</f>
        <v>CINTA ADHESIVA FOAM QTF-230E - 1/8" X 2" X 32.8´ (3MM X 50MM X 10M) - EVERFROST - HIGH QUALITY</v>
      </c>
      <c r="C2101" s="10">
        <v>64</v>
      </c>
      <c r="D2101" s="2">
        <v>45884</v>
      </c>
      <c r="E2101" s="1" t="str">
        <f>VLOOKUP(INGRESO_MERCADERIA[[#This Row],[CODIGO]],STOCKSANLUIS[],7,FALSE)</f>
        <v>C</v>
      </c>
      <c r="F2101" s="10"/>
    </row>
    <row r="2102" spans="1:6" x14ac:dyDescent="0.25">
      <c r="A2102" s="6" t="s">
        <v>1243</v>
      </c>
      <c r="B2102" t="str">
        <f>VLOOKUP(INGRESO_MERCADERIA[[#This Row],[CODIGO]],STOCKSANLUIS[],2,FALSE)</f>
        <v>MANGA AISLANTE C1-H-022 DE 7/8" X 1/2" - ARMAFLEX/ARMACELL</v>
      </c>
      <c r="C2102" s="10">
        <v>90</v>
      </c>
      <c r="D2102" s="2">
        <v>45884</v>
      </c>
      <c r="E2102" s="1" t="str">
        <f>VLOOKUP(INGRESO_MERCADERIA[[#This Row],[CODIGO]],STOCKSANLUIS[],7,FALSE)</f>
        <v>A</v>
      </c>
      <c r="F2102" s="10"/>
    </row>
    <row r="2103" spans="1:6" x14ac:dyDescent="0.25">
      <c r="A2103" s="26" t="s">
        <v>3347</v>
      </c>
      <c r="B2103" s="27" t="str">
        <f>VLOOKUP(INGRESO_MERCADERIA[[#This Row],[CODIGO]],STOCKSANLUIS[],2,FALSE)</f>
        <v>GAS REFRIGERANTE R507 -11.3KG ICELOONG</v>
      </c>
      <c r="C2103" s="50">
        <v>10</v>
      </c>
      <c r="D2103" s="20">
        <v>45887</v>
      </c>
      <c r="E2103" s="23" t="str">
        <f>VLOOKUP(INGRESO_MERCADERIA[[#This Row],[CODIGO]],STOCKSANLUIS[],7,FALSE)</f>
        <v>C</v>
      </c>
      <c r="F2103" s="10"/>
    </row>
    <row r="2104" spans="1:6" x14ac:dyDescent="0.25">
      <c r="A2104" s="26" t="s">
        <v>3343</v>
      </c>
      <c r="B2104" s="27" t="str">
        <f>VLOOKUP(INGRESO_MERCADERIA[[#This Row],[CODIGO]],STOCKSANLUIS[],2,FALSE)</f>
        <v>GAS REFRIGERANTE R410A -11.30KG ICELOONG</v>
      </c>
      <c r="C2104" s="50">
        <v>10</v>
      </c>
      <c r="D2104" s="20">
        <v>45887</v>
      </c>
      <c r="E2104" s="23" t="str">
        <f>VLOOKUP(INGRESO_MERCADERIA[[#This Row],[CODIGO]],STOCKSANLUIS[],7,FALSE)</f>
        <v>C</v>
      </c>
      <c r="F2104" s="10"/>
    </row>
    <row r="2105" spans="1:6" x14ac:dyDescent="0.25">
      <c r="A2105" s="26" t="s">
        <v>3345</v>
      </c>
      <c r="B2105" s="27" t="str">
        <f>VLOOKUP(INGRESO_MERCADERIA[[#This Row],[CODIGO]],STOCKSANLUIS[],2,FALSE)</f>
        <v>GAS REFRIGERANTE R407C -11.3KG ICELOONG</v>
      </c>
      <c r="C2105" s="50">
        <v>5</v>
      </c>
      <c r="D2105" s="20">
        <v>45887</v>
      </c>
      <c r="E2105" s="23" t="str">
        <f>VLOOKUP(INGRESO_MERCADERIA[[#This Row],[CODIGO]],STOCKSANLUIS[],7,FALSE)</f>
        <v>B</v>
      </c>
      <c r="F2105" s="10"/>
    </row>
    <row r="2106" spans="1:6" x14ac:dyDescent="0.25">
      <c r="A2106" s="26" t="s">
        <v>39</v>
      </c>
      <c r="B2106" s="27" t="str">
        <f>VLOOKUP(INGRESO_MERCADERIA[[#This Row],[CODIGO]],STOCKSANLUIS[],2,FALSE)</f>
        <v>CONTROLADOR DE TEMPERATURA DIGITAL MT-516E C/2DA ETAPA CONFIGURABLE - VER.13 - 115/220 VAC - FULL GAUGE</v>
      </c>
      <c r="C2106" s="50">
        <v>5</v>
      </c>
      <c r="D2106" s="20">
        <v>45887</v>
      </c>
      <c r="E2106" s="23" t="str">
        <f>VLOOKUP(INGRESO_MERCADERIA[[#This Row],[CODIGO]],STOCKSANLUIS[],7,FALSE)</f>
        <v>C</v>
      </c>
      <c r="F2106" s="10"/>
    </row>
    <row r="2107" spans="1:6" x14ac:dyDescent="0.25">
      <c r="A2107" s="26" t="s">
        <v>35</v>
      </c>
      <c r="B2107" s="27" t="str">
        <f>VLOOKUP(INGRESO_MERCADERIA[[#This Row],[CODIGO]],STOCKSANLUIS[],2,FALSE)</f>
        <v>CONTROLADOR DE TEMPERATURA DIGITAL MT-512EL 2HP - VER.13 - 12/24 VAC/DC - FULL GAUGE</v>
      </c>
      <c r="C2107" s="50">
        <v>10</v>
      </c>
      <c r="D2107" s="20">
        <v>45887</v>
      </c>
      <c r="E2107" s="23" t="str">
        <f>VLOOKUP(INGRESO_MERCADERIA[[#This Row],[CODIGO]],STOCKSANLUIS[],7,FALSE)</f>
        <v>C</v>
      </c>
      <c r="F2107" s="10"/>
    </row>
    <row r="2108" spans="1:6" x14ac:dyDescent="0.25">
      <c r="A2108" s="26" t="s">
        <v>29</v>
      </c>
      <c r="B2108" s="27" t="str">
        <f>VLOOKUP(INGRESO_MERCADERIA[[#This Row],[CODIGO]],STOCKSANLUIS[],2,FALSE)</f>
        <v>CONTROLADOR DE TEMPERATURA DIGITAL MT-512E LOG - VER.10 - 115/220 VAC - FULL GAUGE - WHITE</v>
      </c>
      <c r="C2108" s="50">
        <v>10</v>
      </c>
      <c r="D2108" s="20">
        <v>45887</v>
      </c>
      <c r="E2108" s="23" t="str">
        <f>VLOOKUP(INGRESO_MERCADERIA[[#This Row],[CODIGO]],STOCKSANLUIS[],7,FALSE)</f>
        <v>C</v>
      </c>
      <c r="F2108" s="10"/>
    </row>
    <row r="2109" spans="1:6" x14ac:dyDescent="0.25">
      <c r="A2109" s="26" t="s">
        <v>2551</v>
      </c>
      <c r="B2109" s="27" t="str">
        <f>VLOOKUP(INGRESO_MERCADERIA[[#This Row],[CODIGO]],STOCKSANLUIS[],2,FALSE)</f>
        <v>CONTROLADOR DE TEMPERATURA DIGITAL MT-543 E LOG DE 4 ETAPAS C/ALARMA - VER.03 - 115/220 VAC - FULL GAUGE</v>
      </c>
      <c r="C2109" s="50">
        <v>10</v>
      </c>
      <c r="D2109" s="20">
        <v>45887</v>
      </c>
      <c r="E2109" s="23" t="str">
        <f>VLOOKUP(INGRESO_MERCADERIA[[#This Row],[CODIGO]],STOCKSANLUIS[],7,FALSE)</f>
        <v>A</v>
      </c>
      <c r="F2109" s="10"/>
    </row>
    <row r="2110" spans="1:6" x14ac:dyDescent="0.25">
      <c r="A2110" s="26" t="s">
        <v>1378</v>
      </c>
      <c r="B2110" s="27" t="str">
        <f>VLOOKUP(INGRESO_MERCADERIA[[#This Row],[CODIGO]],STOCKSANLUIS[],2,FALSE)</f>
        <v>LAMAS DE PVC ALECO 12"X0.12"X150’ (30CM X 3MM X 45.72M) LOW TEMP RIBBED – 172013 – MADE IN USA</v>
      </c>
      <c r="C2110" s="50">
        <v>2</v>
      </c>
      <c r="D2110" s="20">
        <v>45887</v>
      </c>
      <c r="E2110" s="23" t="str">
        <f>VLOOKUP(INGRESO_MERCADERIA[[#This Row],[CODIGO]],STOCKSANLUIS[],7,FALSE)</f>
        <v>B</v>
      </c>
      <c r="F2110" s="10"/>
    </row>
    <row r="2111" spans="1:6" x14ac:dyDescent="0.25">
      <c r="A2111" s="26" t="s">
        <v>19300</v>
      </c>
      <c r="B2111" s="27" t="str">
        <f>VLOOKUP(INGRESO_MERCADERIA[[#This Row],[CODIGO]],STOCKSANLUIS[],2,FALSE)</f>
        <v>CINTA ADHESIVA FOAM QTF-230E - 1/8" X 2" X 32.8´ (3MM X 50MM X 10M) - EVERFROST - HIGH QUALITY</v>
      </c>
      <c r="C2111" s="50">
        <v>64</v>
      </c>
      <c r="D2111" s="20">
        <v>45887</v>
      </c>
      <c r="E2111" s="23" t="str">
        <f>VLOOKUP(INGRESO_MERCADERIA[[#This Row],[CODIGO]],STOCKSANLUIS[],7,FALSE)</f>
        <v>C</v>
      </c>
      <c r="F2111" s="10"/>
    </row>
    <row r="2112" spans="1:6" x14ac:dyDescent="0.25">
      <c r="A2112" s="26" t="s">
        <v>19299</v>
      </c>
      <c r="B2112" s="27" t="str">
        <f>VLOOKUP(INGRESO_MERCADERIA[[#This Row],[CODIGO]],STOCKSANLUIS[],2,FALSE)</f>
        <v>CINTA DE PVC PARA MINI SPLITS 50MMX50M - TAFETAN - EVERFROST - HIGH QUALITY</v>
      </c>
      <c r="C2112" s="50">
        <v>108</v>
      </c>
      <c r="D2112" s="20">
        <v>45887</v>
      </c>
      <c r="E2112" s="23" t="str">
        <f>VLOOKUP(INGRESO_MERCADERIA[[#This Row],[CODIGO]],STOCKSANLUIS[],7,FALSE)</f>
        <v>C</v>
      </c>
      <c r="F2112" s="10"/>
    </row>
    <row r="2113" spans="1:6" x14ac:dyDescent="0.25">
      <c r="A2113" s="26" t="s">
        <v>19298</v>
      </c>
      <c r="B2113" s="27" t="str">
        <f>VLOOKUP(INGRESO_MERCADERIA[[#This Row],[CODIGO]],STOCKSANLUIS[],2,FALSE)</f>
        <v>CINTA DE ALUMINIO DE 2" X 54.6 YDS (50MM X 50M) - QTA-250E - EVERFROST - HIGH QUALITY</v>
      </c>
      <c r="C2113" s="50">
        <v>126</v>
      </c>
      <c r="D2113" s="20">
        <v>45887</v>
      </c>
      <c r="E2113" s="23" t="str">
        <f>VLOOKUP(INGRESO_MERCADERIA[[#This Row],[CODIGO]],STOCKSANLUIS[],7,FALSE)</f>
        <v>C</v>
      </c>
      <c r="F2113" s="10"/>
    </row>
    <row r="2114" spans="1:6" x14ac:dyDescent="0.25">
      <c r="A2114" s="6" t="s">
        <v>2904</v>
      </c>
      <c r="B2114" t="str">
        <f>VLOOKUP(INGRESO_MERCADERIA[[#This Row],[CODIGO]],STOCKSANLUIS[],2,FALSE)</f>
        <v>SENSOR DE TEMPERATURA NTC - SB-70 - 2M - FULL GAUGE (REMPLAZO DEL SB-41 - NO USAR EN MT 622E)</v>
      </c>
      <c r="C2114" s="10">
        <v>3</v>
      </c>
      <c r="D2114" s="1"/>
      <c r="E2114" s="1" t="str">
        <f>VLOOKUP(INGRESO_MERCADERIA[[#This Row],[CODIGO]],STOCKSANLUIS[],7,FALSE)</f>
        <v>A</v>
      </c>
      <c r="F2114" s="10" t="s">
        <v>21496</v>
      </c>
    </row>
    <row r="2115" spans="1:6" x14ac:dyDescent="0.25">
      <c r="A2115" s="26" t="s">
        <v>1472</v>
      </c>
      <c r="B2115" s="27" t="str">
        <f>VLOOKUP(INGRESO_MERCADERIA[[#This Row],[CODIGO]],STOCKSANLUIS[],2,FALSE)</f>
        <v>MANGA AISLANTE CI-M-054 DE 2 1/8" X 3/4" - ARMAFLEX/ARMACELL</v>
      </c>
      <c r="C2115" s="50">
        <v>36</v>
      </c>
      <c r="D2115" s="20">
        <v>45887</v>
      </c>
      <c r="E2115" s="23" t="str">
        <f>VLOOKUP(INGRESO_MERCADERIA[[#This Row],[CODIGO]],STOCKSANLUIS[],7,FALSE)</f>
        <v>A</v>
      </c>
      <c r="F2115" s="10"/>
    </row>
    <row r="2116" spans="1:6" x14ac:dyDescent="0.25">
      <c r="A2116" s="6" t="s">
        <v>3856</v>
      </c>
      <c r="B2116" t="str">
        <f>VLOOKUP(INGRESO_MERCADERIA[[#This Row],[CODIGO]],STOCKSANLUIS[],2,FALSE)</f>
        <v>CORTINA DE AIRE DE 90 CM (36") - 220V/1PH/60HZ - STAR COLD - FM-1209Z/Y-MC</v>
      </c>
      <c r="C2116" s="10">
        <v>1</v>
      </c>
      <c r="D2116" s="2">
        <v>45876</v>
      </c>
      <c r="E2116" s="1" t="str">
        <f>VLOOKUP(INGRESO_MERCADERIA[[#This Row],[CODIGO]],STOCKSANLUIS[],7,FALSE)</f>
        <v>A</v>
      </c>
      <c r="F2116" s="10"/>
    </row>
    <row r="2117" spans="1:6" x14ac:dyDescent="0.25">
      <c r="A2117" s="6" t="s">
        <v>3927</v>
      </c>
      <c r="B2117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117" s="10">
        <v>1</v>
      </c>
      <c r="D2117" s="2">
        <v>45874</v>
      </c>
      <c r="E2117" s="1" t="str">
        <f>VLOOKUP(INGRESO_MERCADERIA[[#This Row],[CODIGO]],STOCKSANLUIS[],7,FALSE)</f>
        <v>B</v>
      </c>
      <c r="F2117" s="10"/>
    </row>
    <row r="2118" spans="1:6" x14ac:dyDescent="0.25">
      <c r="A2118" s="6" t="s">
        <v>3929</v>
      </c>
      <c r="B2118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118" s="10">
        <v>1</v>
      </c>
      <c r="D2118" s="2">
        <v>45874</v>
      </c>
      <c r="E2118" s="1" t="str">
        <f>VLOOKUP(INGRESO_MERCADERIA[[#This Row],[CODIGO]],STOCKSANLUIS[],7,FALSE)</f>
        <v>B</v>
      </c>
      <c r="F2118" s="10"/>
    </row>
    <row r="2119" spans="1:6" x14ac:dyDescent="0.25">
      <c r="A2119" s="6" t="s">
        <v>729</v>
      </c>
      <c r="B2119" t="str">
        <f>VLOOKUP(INGRESO_MERCADERIA[[#This Row],[CODIGO]],STOCKSANLUIS[],2,FALSE)</f>
        <v>ORIFICIO #-4 PARA TEX 5, TES 5 - 067B2792  (REEMPLAZA AL 067B2092)</v>
      </c>
      <c r="C2119" s="10">
        <v>2</v>
      </c>
      <c r="D2119" s="1"/>
      <c r="E2119" s="1" t="str">
        <f>VLOOKUP(INGRESO_MERCADERIA[[#This Row],[CODIGO]],STOCKSANLUIS[],7,FALSE)</f>
        <v>A</v>
      </c>
      <c r="F2119" s="10"/>
    </row>
    <row r="2120" spans="1:6" x14ac:dyDescent="0.25">
      <c r="A2120" s="6" t="s">
        <v>3160</v>
      </c>
      <c r="B2120" t="str">
        <f>VLOOKUP(INGRESO_MERCADERIA[[#This Row],[CODIGO]],STOCKSANLUIS[],2,FALSE)</f>
        <v>ANTIVIBRADOR DE 1 1/8 - VE-118 - EVERWELL</v>
      </c>
      <c r="C2120" s="10">
        <v>2</v>
      </c>
      <c r="D2120" s="1"/>
      <c r="E2120" s="1" t="str">
        <f>VLOOKUP(INGRESO_MERCADERIA[[#This Row],[CODIGO]],STOCKSANLUIS[],7,FALSE)</f>
        <v>A</v>
      </c>
      <c r="F2120" s="10"/>
    </row>
    <row r="2121" spans="1:6" x14ac:dyDescent="0.25">
      <c r="A2121" s="6" t="s">
        <v>3448</v>
      </c>
      <c r="B2121" t="str">
        <f>VLOOKUP(INGRESO_MERCADERIA[[#This Row],[CODIGO]],STOCKSANLUIS[],2,FALSE)</f>
        <v>ANTIVIBRADOR- 7/8" - VE-78 - EVERWELL</v>
      </c>
      <c r="C2121" s="10">
        <v>2</v>
      </c>
      <c r="D2121" s="1"/>
      <c r="E2121" s="1" t="str">
        <f>VLOOKUP(INGRESO_MERCADERIA[[#This Row],[CODIGO]],STOCKSANLUIS[],7,FALSE)</f>
        <v>A</v>
      </c>
      <c r="F2121" s="10"/>
    </row>
    <row r="2122" spans="1:6" x14ac:dyDescent="0.25">
      <c r="A2122" s="6" t="s">
        <v>3224</v>
      </c>
      <c r="B2122" t="str">
        <f>VLOOKUP(INGRESO_MERCADERIA[[#This Row],[CODIGO]],STOCKSANLUIS[],2,FALSE)</f>
        <v xml:space="preserve">SELLADOR DE CALOR - LACO - 1.7GR </v>
      </c>
      <c r="C2122" s="10">
        <v>24</v>
      </c>
      <c r="D2122" s="1"/>
      <c r="E2122" s="1" t="str">
        <f>VLOOKUP(INGRESO_MERCADERIA[[#This Row],[CODIGO]],STOCKSANLUIS[],7,FALSE)</f>
        <v>C</v>
      </c>
      <c r="F2122" s="10"/>
    </row>
    <row r="2123" spans="1:6" x14ac:dyDescent="0.25">
      <c r="A2123" s="26" t="s">
        <v>3343</v>
      </c>
      <c r="B2123" t="str">
        <f>VLOOKUP(INGRESO_MERCADERIA[[#This Row],[CODIGO]],STOCKSANLUIS[],2,FALSE)</f>
        <v>GAS REFRIGERANTE R410A -11.30KG ICELOONG</v>
      </c>
      <c r="C2123" s="10">
        <v>10</v>
      </c>
      <c r="D2123" s="2">
        <v>45889</v>
      </c>
      <c r="E2123" s="1" t="str">
        <f>VLOOKUP(INGRESO_MERCADERIA[[#This Row],[CODIGO]],STOCKSANLUIS[],7,FALSE)</f>
        <v>C</v>
      </c>
      <c r="F2123" s="10"/>
    </row>
    <row r="2124" spans="1:6" x14ac:dyDescent="0.25">
      <c r="A2124" s="6" t="s">
        <v>2377</v>
      </c>
      <c r="B2124" t="str">
        <f>VLOOKUP(INGRESO_MERCADERIA[[#This Row],[CODIGO]],STOCKSANLUIS[],2,FALSE)</f>
        <v xml:space="preserve">MOTOVENTILADOR AXIAL EBM S4E350/G01 - 350MM - 220V MONOFÁSICO - 4 POLOS, CON REJILLA - FLUJO V REEMPLAZO DE S4E350-AO02-98                    </v>
      </c>
      <c r="C2124" s="10">
        <v>2</v>
      </c>
      <c r="D2124" s="2">
        <v>45889</v>
      </c>
      <c r="E2124" s="1" t="str">
        <f>VLOOKUP(INGRESO_MERCADERIA[[#This Row],[CODIGO]],STOCKSANLUIS[],7,FALSE)</f>
        <v>C</v>
      </c>
      <c r="F2124" s="10"/>
    </row>
    <row r="2125" spans="1:6" x14ac:dyDescent="0.25">
      <c r="A2125" s="6" t="s">
        <v>3579</v>
      </c>
      <c r="B2125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2125" s="10">
        <v>2</v>
      </c>
      <c r="D2125" s="2">
        <v>45889</v>
      </c>
      <c r="E2125" s="1" t="str">
        <f>VLOOKUP(INGRESO_MERCADERIA[[#This Row],[CODIGO]],STOCKSANLUIS[],7,FALSE)</f>
        <v>C</v>
      </c>
      <c r="F2125" s="10"/>
    </row>
    <row r="2126" spans="1:6" x14ac:dyDescent="0.25">
      <c r="A2126" s="6" t="s">
        <v>3719</v>
      </c>
      <c r="B2126" t="str">
        <f>VLOOKUP(INGRESO_MERCADERIA[[#This Row],[CODIGO]],STOCKSANLUIS[],2,FALSE)</f>
        <v>MOTOVENTILADOR AXIAL EBM S4E450 - 450MM - 220V MONOFÁSICO - 4 POLOS, CON REJILLA - FLUJO V   </v>
      </c>
      <c r="C2126" s="10">
        <v>1</v>
      </c>
      <c r="D2126" s="2">
        <v>45889</v>
      </c>
      <c r="E2126" s="1" t="str">
        <f>VLOOKUP(INGRESO_MERCADERIA[[#This Row],[CODIGO]],STOCKSANLUIS[],7,FALSE)</f>
        <v>C</v>
      </c>
      <c r="F2126" s="10"/>
    </row>
    <row r="2127" spans="1:6" x14ac:dyDescent="0.25">
      <c r="A2127" s="6" t="s">
        <v>597</v>
      </c>
      <c r="B2127" t="str">
        <f>VLOOKUP(INGRESO_MERCADERIA[[#This Row],[CODIGO]],STOCKSANLUIS[],2,FALSE)</f>
        <v>CUERPO DE VALVULA SOLENOIDE DANFOSS EVR 15 - 7/8  SOLDABLE 032L1225 (REEMPLAZO DEL 032F1225)</v>
      </c>
      <c r="C2127" s="10">
        <v>3</v>
      </c>
      <c r="D2127" s="2">
        <v>45889</v>
      </c>
      <c r="E2127" s="1" t="str">
        <f>VLOOKUP(INGRESO_MERCADERIA[[#This Row],[CODIGO]],STOCKSANLUIS[],7,FALSE)</f>
        <v>A</v>
      </c>
      <c r="F2127" s="10"/>
    </row>
    <row r="2128" spans="1:6" x14ac:dyDescent="0.25">
      <c r="A2128" s="6" t="s">
        <v>2924</v>
      </c>
      <c r="B2128" t="str">
        <f>VLOOKUP(INGRESO_MERCADERIA[[#This Row],[CODIGO]],STOCKSANLUIS[],2,FALSE)</f>
        <v>SOPORTE PARA CONDENSADOR DE 12 Y 18BTU - F017C - EVERWELL</v>
      </c>
      <c r="C2128" s="10">
        <v>10</v>
      </c>
      <c r="D2128" s="2">
        <v>45889</v>
      </c>
      <c r="E2128" s="1" t="str">
        <f>VLOOKUP(INGRESO_MERCADERIA[[#This Row],[CODIGO]],STOCKSANLUIS[],7,FALSE)</f>
        <v>C</v>
      </c>
      <c r="F2128" s="10"/>
    </row>
    <row r="2129" spans="1:6" x14ac:dyDescent="0.25">
      <c r="A2129" s="6" t="s">
        <v>2946</v>
      </c>
      <c r="B2129" t="str">
        <f>VLOOKUP(INGRESO_MERCADERIA[[#This Row],[CODIGO]],STOCKSANLUIS[],2,FALSE)</f>
        <v>TUERCA DE BRONCE DE 3/8 - SN-38 - EVERWELL</v>
      </c>
      <c r="C2129" s="10">
        <v>50</v>
      </c>
      <c r="D2129" s="2">
        <v>45889</v>
      </c>
      <c r="E2129" s="1" t="str">
        <f>VLOOKUP(INGRESO_MERCADERIA[[#This Row],[CODIGO]],STOCKSANLUIS[],7,FALSE)</f>
        <v>C</v>
      </c>
      <c r="F2129" s="10"/>
    </row>
    <row r="2130" spans="1:6" x14ac:dyDescent="0.25">
      <c r="A2130" s="6" t="s">
        <v>2948</v>
      </c>
      <c r="B2130" t="str">
        <f>VLOOKUP(INGRESO_MERCADERIA[[#This Row],[CODIGO]],STOCKSANLUIS[],2,FALSE)</f>
        <v>TUERCA DE BRONCE DE 1/2 - SN-12 - EVERWELL</v>
      </c>
      <c r="C2130" s="10">
        <v>20</v>
      </c>
      <c r="D2130" s="2">
        <v>45889</v>
      </c>
      <c r="E2130" s="1" t="str">
        <f>VLOOKUP(INGRESO_MERCADERIA[[#This Row],[CODIGO]],STOCKSANLUIS[],7,FALSE)</f>
        <v>C</v>
      </c>
      <c r="F2130" s="10"/>
    </row>
    <row r="2131" spans="1:6" x14ac:dyDescent="0.25">
      <c r="A2131" s="6" t="s">
        <v>2950</v>
      </c>
      <c r="B2131" t="str">
        <f>VLOOKUP(INGRESO_MERCADERIA[[#This Row],[CODIGO]],STOCKSANLUIS[],2,FALSE)</f>
        <v>TUERCA DE BRONCE DE 5/8 - SN-58 - EVERWELL</v>
      </c>
      <c r="C2131" s="10">
        <v>10</v>
      </c>
      <c r="D2131" s="2">
        <v>45889</v>
      </c>
      <c r="E2131" s="1" t="str">
        <f>VLOOKUP(INGRESO_MERCADERIA[[#This Row],[CODIGO]],STOCKSANLUIS[],7,FALSE)</f>
        <v>C</v>
      </c>
      <c r="F2131" s="10"/>
    </row>
    <row r="2132" spans="1:6" x14ac:dyDescent="0.25">
      <c r="A2132" s="6" t="s">
        <v>2952</v>
      </c>
      <c r="B2132" t="str">
        <f>VLOOKUP(INGRESO_MERCADERIA[[#This Row],[CODIGO]],STOCKSANLUIS[],2,FALSE)</f>
        <v>MANIFOLD PARA R-12, R-22, R-502 - CON MANGUERAS DE 36" - CT-536G-12/22 - EVERWELL</v>
      </c>
      <c r="C2132" s="10">
        <v>3</v>
      </c>
      <c r="D2132" s="2">
        <v>45889</v>
      </c>
      <c r="E2132" s="1" t="str">
        <f>VLOOKUP(INGRESO_MERCADERIA[[#This Row],[CODIGO]],STOCKSANLUIS[],7,FALSE)</f>
        <v>A</v>
      </c>
      <c r="F2132" s="10"/>
    </row>
    <row r="2133" spans="1:6" x14ac:dyDescent="0.25">
      <c r="A2133" s="6" t="s">
        <v>33</v>
      </c>
      <c r="B2133" t="str">
        <f>VLOOKUP(INGRESO_MERCADERIA[[#This Row],[CODIGO]],STOCKSANLUIS[],2,FALSE)</f>
        <v>CONTROLADOR DE TEMPERATURA DIGITAL MT-512E 2HP - VER.13 - 115/220 VAC - FULL GAUGE</v>
      </c>
      <c r="C2133" s="10">
        <v>50</v>
      </c>
      <c r="D2133" s="2">
        <v>45889</v>
      </c>
      <c r="E2133" s="1" t="str">
        <f>VLOOKUP(INGRESO_MERCADERIA[[#This Row],[CODIGO]],STOCKSANLUIS[],7,FALSE)</f>
        <v>C</v>
      </c>
      <c r="F2133" s="10"/>
    </row>
    <row r="2134" spans="1:6" x14ac:dyDescent="0.25">
      <c r="A2134" s="6" t="s">
        <v>65</v>
      </c>
      <c r="B2134" t="str">
        <f>VLOOKUP(INGRESO_MERCADERIA[[#This Row],[CODIGO]],STOCKSANLUIS[],2,FALSE)</f>
        <v xml:space="preserve">SENSOR DE TEMPERATURA NTC - SB-19 - 2.5M - FULL GAUGE </v>
      </c>
      <c r="C2134" s="10">
        <v>15</v>
      </c>
      <c r="D2134" s="2">
        <v>45889</v>
      </c>
      <c r="E2134" s="1" t="str">
        <f>VLOOKUP(INGRESO_MERCADERIA[[#This Row],[CODIGO]],STOCKSANLUIS[],7,FALSE)</f>
        <v>C</v>
      </c>
      <c r="F2134" s="10"/>
    </row>
    <row r="2135" spans="1:6" x14ac:dyDescent="0.25">
      <c r="A2135" s="6" t="s">
        <v>85</v>
      </c>
      <c r="B2135" t="str">
        <f>VLOOKUP(INGRESO_MERCADERIA[[#This Row],[CODIGO]],STOCKSANLUIS[],2,FALSE)</f>
        <v>TERMOSTATO DIGITAL TIC-17S  - VER.09 - 115/220 VAC - FULL GAUGE</v>
      </c>
      <c r="C2135" s="10">
        <v>5</v>
      </c>
      <c r="D2135" s="2">
        <v>45889</v>
      </c>
      <c r="E2135" s="1" t="str">
        <f>VLOOKUP(INGRESO_MERCADERIA[[#This Row],[CODIGO]],STOCKSANLUIS[],7,FALSE)</f>
        <v>C</v>
      </c>
      <c r="F2135" s="10"/>
    </row>
    <row r="2136" spans="1:6" x14ac:dyDescent="0.25">
      <c r="A2136" s="6" t="s">
        <v>91</v>
      </c>
      <c r="B2136" t="str">
        <f>VLOOKUP(INGRESO_MERCADERIA[[#This Row],[CODIGO]],STOCKSANLUIS[],2,FALSE)</f>
        <v>TERMOSTATO DIGITAL TIC-17RGTI  - VER.09 - 115/220 VAC - FULL GAUGE</v>
      </c>
      <c r="C2136" s="10">
        <v>5</v>
      </c>
      <c r="D2136" s="2">
        <v>45889</v>
      </c>
      <c r="E2136" s="1" t="str">
        <f>VLOOKUP(INGRESO_MERCADERIA[[#This Row],[CODIGO]],STOCKSANLUIS[],7,FALSE)</f>
        <v>A</v>
      </c>
      <c r="F2136" s="10"/>
    </row>
    <row r="2137" spans="1:6" x14ac:dyDescent="0.25">
      <c r="A2137" s="6" t="s">
        <v>585</v>
      </c>
      <c r="B2137" t="str">
        <f>VLOOKUP(INGRESO_MERCADERIA[[#This Row],[CODIGO]],STOCKSANLUIS[],2,FALSE)</f>
        <v xml:space="preserve">SENSOR DUAL DE TEMPERATURA Y HUMEDAD SB-56 - 2.5M - FULL GAUGE </v>
      </c>
      <c r="C2137" s="10">
        <v>5</v>
      </c>
      <c r="D2137" s="2">
        <v>45889</v>
      </c>
      <c r="E2137" s="1" t="str">
        <f>VLOOKUP(INGRESO_MERCADERIA[[#This Row],[CODIGO]],STOCKSANLUIS[],7,FALSE)</f>
        <v>C</v>
      </c>
      <c r="F2137" s="10"/>
    </row>
    <row r="2138" spans="1:6" x14ac:dyDescent="0.25">
      <c r="A2138" s="6" t="s">
        <v>683</v>
      </c>
      <c r="B2138" t="str">
        <f>VLOOKUP(INGRESO_MERCADERIA[[#This Row],[CODIGO]],STOCKSANLUIS[],2,FALSE)</f>
        <v>CAJA SOBREPONER CON 2 LLAVES GB-01C - FULL GAUGE</v>
      </c>
      <c r="C2138" s="10">
        <v>2</v>
      </c>
      <c r="D2138" s="2">
        <v>45889</v>
      </c>
      <c r="E2138" s="1" t="str">
        <f>VLOOKUP(INGRESO_MERCADERIA[[#This Row],[CODIGO]],STOCKSANLUIS[],7,FALSE)</f>
        <v>C</v>
      </c>
      <c r="F2138" s="10"/>
    </row>
    <row r="2139" spans="1:6" x14ac:dyDescent="0.25">
      <c r="A2139" s="6" t="s">
        <v>685</v>
      </c>
      <c r="B2139" t="str">
        <f>VLOOKUP(INGRESO_MERCADERIA[[#This Row],[CODIGO]],STOCKSANLUIS[],2,FALSE)</f>
        <v>CAJA SOBREPONER SIN LLAVES GB-01S - FULL GAUGE</v>
      </c>
      <c r="C2139" s="10">
        <v>2</v>
      </c>
      <c r="D2139" s="2">
        <v>45889</v>
      </c>
      <c r="E2139" s="1" t="str">
        <f>VLOOKUP(INGRESO_MERCADERIA[[#This Row],[CODIGO]],STOCKSANLUIS[],7,FALSE)</f>
        <v>C</v>
      </c>
      <c r="F2139" s="10"/>
    </row>
    <row r="2140" spans="1:6" x14ac:dyDescent="0.25">
      <c r="A2140" s="6" t="s">
        <v>953</v>
      </c>
      <c r="B2140" t="str">
        <f>VLOOKUP(INGRESO_MERCADERIA[[#This Row],[CODIGO]],STOCKSANLUIS[],2,FALSE)</f>
        <v>INTERFACE USB CONV 32 - VER.03 - FULL GAUGE</v>
      </c>
      <c r="C2140" s="10">
        <v>2</v>
      </c>
      <c r="D2140" s="2">
        <v>45889</v>
      </c>
      <c r="E2140" s="1" t="str">
        <f>VLOOKUP(INGRESO_MERCADERIA[[#This Row],[CODIGO]],STOCKSANLUIS[],7,FALSE)</f>
        <v>A</v>
      </c>
      <c r="F2140" s="10"/>
    </row>
    <row r="2141" spans="1:6" x14ac:dyDescent="0.25">
      <c r="A2141" s="6" t="s">
        <v>2092</v>
      </c>
      <c r="B2141" t="str">
        <f>VLOOKUP(INGRESO_MERCADERIA[[#This Row],[CODIGO]],STOCKSANLUIS[],2,FALSE)</f>
        <v>CAJA PROTECTORA ECASE - FULL GAUGE</v>
      </c>
      <c r="C2141" s="10">
        <v>10</v>
      </c>
      <c r="D2141" s="2">
        <v>45889</v>
      </c>
      <c r="E2141" s="1" t="str">
        <f>VLOOKUP(INGRESO_MERCADERIA[[#This Row],[CODIGO]],STOCKSANLUIS[],7,FALSE)</f>
        <v>A</v>
      </c>
      <c r="F2141" s="10"/>
    </row>
    <row r="2142" spans="1:6" x14ac:dyDescent="0.25">
      <c r="A2142" s="6" t="s">
        <v>2122</v>
      </c>
      <c r="B2142" t="str">
        <f>VLOOKUP(INGRESO_MERCADERIA[[#This Row],[CODIGO]],STOCKSANLUIS[],2,FALSE)</f>
        <v>SENSOR DE TEMPERATURA NTC - SB-41 - 2M - FULL GAUGE</v>
      </c>
      <c r="C2142" s="10">
        <v>10</v>
      </c>
      <c r="D2142" s="2">
        <v>45889</v>
      </c>
      <c r="E2142" s="1" t="str">
        <f>VLOOKUP(INGRESO_MERCADERIA[[#This Row],[CODIGO]],STOCKSANLUIS[],7,FALSE)</f>
        <v>C</v>
      </c>
      <c r="F2142" s="10"/>
    </row>
    <row r="2143" spans="1:6" x14ac:dyDescent="0.25">
      <c r="A2143" s="6" t="s">
        <v>2342</v>
      </c>
      <c r="B2143" t="str">
        <f>VLOOKUP(INGRESO_MERCADERIA[[#This Row],[CODIGO]],STOCKSANLUIS[],2,FALSE)</f>
        <v>MONITOR DE CONSUMO Y CALIDAD DE LA ENERGIA ENERGYLOG PLUS - VER.01 - 90-220 VAC - FULL GAUGE</v>
      </c>
      <c r="C2143" s="10">
        <v>2</v>
      </c>
      <c r="D2143" s="2">
        <v>45889</v>
      </c>
      <c r="E2143" s="1" t="str">
        <f>VLOOKUP(INGRESO_MERCADERIA[[#This Row],[CODIGO]],STOCKSANLUIS[],7,FALSE)</f>
        <v>A</v>
      </c>
      <c r="F2143" s="10"/>
    </row>
    <row r="2144" spans="1:6" x14ac:dyDescent="0.25">
      <c r="A2144" s="6" t="s">
        <v>2431</v>
      </c>
      <c r="B2144" t="str">
        <f>VLOOKUP(INGRESO_MERCADERIA[[#This Row],[CODIGO]],STOCKSANLUIS[],2,FALSE)</f>
        <v>CONTROLADOR DIGITAL DE PRESIÓN PCT-410 EW PLUS - VER.05 - 90-220 VAC - FULL GAUGE (INCLUYE TRANSFORMADOR) - WHITE</v>
      </c>
      <c r="C2144" s="10">
        <v>2</v>
      </c>
      <c r="D2144" s="2">
        <v>45889</v>
      </c>
      <c r="E2144" s="1" t="str">
        <f>VLOOKUP(INGRESO_MERCADERIA[[#This Row],[CODIGO]],STOCKSANLUIS[],7,FALSE)</f>
        <v>C</v>
      </c>
      <c r="F2144" s="10"/>
    </row>
    <row r="2145" spans="1:6" x14ac:dyDescent="0.25">
      <c r="A2145" s="6" t="s">
        <v>2539</v>
      </c>
      <c r="B2145" t="str">
        <f>VLOOKUP(INGRESO_MERCADERIA[[#This Row],[CODIGO]],STOCKSANLUIS[],2,FALSE)</f>
        <v>CONTROLADOR DE TEMPERATURA DIGITAL MT-543EW PLUS DE 4 ETAPAS C/ALARMA - VER.06 - 115/220 VAC - FULL GAUGE - WHITE</v>
      </c>
      <c r="C2145" s="10">
        <v>5</v>
      </c>
      <c r="D2145" s="2">
        <v>45889</v>
      </c>
      <c r="E2145" s="1" t="str">
        <f>VLOOKUP(INGRESO_MERCADERIA[[#This Row],[CODIGO]],STOCKSANLUIS[],7,FALSE)</f>
        <v>A</v>
      </c>
      <c r="F2145" s="10"/>
    </row>
    <row r="2146" spans="1:6" x14ac:dyDescent="0.25">
      <c r="A2146" s="6" t="s">
        <v>2641</v>
      </c>
      <c r="B2146" t="str">
        <f>VLOOKUP(INGRESO_MERCADERIA[[#This Row],[CODIGO]],STOCKSANLUIS[],2,FALSE)</f>
        <v>CONVERTIDOR TCP485 WIFI LOG - VER.02 - 100-220 VAC (12 VDC) - FULL GAUGE</v>
      </c>
      <c r="C2146" s="10">
        <v>2</v>
      </c>
      <c r="D2146" s="2">
        <v>45889</v>
      </c>
      <c r="E2146" s="1" t="str">
        <f>VLOOKUP(INGRESO_MERCADERIA[[#This Row],[CODIGO]],STOCKSANLUIS[],7,FALSE)</f>
        <v>A</v>
      </c>
      <c r="F2146" s="10"/>
    </row>
    <row r="2147" spans="1:6" x14ac:dyDescent="0.25">
      <c r="A2147" s="6" t="s">
        <v>3088</v>
      </c>
      <c r="B2147" t="str">
        <f>VLOOKUP(INGRESO_MERCADERIA[[#This Row],[CODIGO]],STOCKSANLUIS[],2,FALSE)</f>
        <v xml:space="preserve">TERMOSTATO DIGITAL CON AGENDA DE EVENTOS MICROSOL RST ADVANCED - VER.02 - 220 VAC - FULL GAUGE </v>
      </c>
      <c r="C2147" s="10">
        <v>1</v>
      </c>
      <c r="D2147" s="2">
        <v>45889</v>
      </c>
      <c r="E2147" s="1" t="str">
        <f>VLOOKUP(INGRESO_MERCADERIA[[#This Row],[CODIGO]],STOCKSANLUIS[],7,FALSE)</f>
        <v>A</v>
      </c>
      <c r="F2147" s="10"/>
    </row>
    <row r="2148" spans="1:6" x14ac:dyDescent="0.25">
      <c r="A2148" s="6" t="s">
        <v>3090</v>
      </c>
      <c r="B2148" t="str">
        <f>VLOOKUP(INGRESO_MERCADERIA[[#This Row],[CODIGO]],STOCKSANLUIS[],2,FALSE)</f>
        <v>SITRAD INBOX MINI-PC C/ SITRAD - VER.01 - 100-220 VAC (5.1 VDC) - FULL GAUGE</v>
      </c>
      <c r="C2148" s="10">
        <v>2</v>
      </c>
      <c r="D2148" s="2">
        <v>45889</v>
      </c>
      <c r="E2148" s="1" t="str">
        <f>VLOOKUP(INGRESO_MERCADERIA[[#This Row],[CODIGO]],STOCKSANLUIS[],7,FALSE)</f>
        <v>A</v>
      </c>
      <c r="F2148" s="10"/>
    </row>
    <row r="2149" spans="1:6" x14ac:dyDescent="0.25">
      <c r="A2149" s="6" t="s">
        <v>3144</v>
      </c>
      <c r="B2149" t="str">
        <f>VLOOKUP(INGRESO_MERCADERIA[[#This Row],[CODIGO]],STOCKSANLUIS[],2,FALSE)</f>
        <v>CONVERTIDOR TCP485 - VER.04 - 100-220 VAC (5.1 VDC) - FULL GAUGE</v>
      </c>
      <c r="C2149" s="10">
        <v>2</v>
      </c>
      <c r="D2149" s="2">
        <v>45889</v>
      </c>
      <c r="E2149" s="1" t="str">
        <f>VLOOKUP(INGRESO_MERCADERIA[[#This Row],[CODIGO]],STOCKSANLUIS[],7,FALSE)</f>
        <v>A</v>
      </c>
      <c r="F2149" s="10"/>
    </row>
    <row r="2150" spans="1:6" x14ac:dyDescent="0.25">
      <c r="A2150" s="6" t="s">
        <v>3180</v>
      </c>
      <c r="B2150" t="str">
        <f>VLOOKUP(INGRESO_MERCADERIA[[#This Row],[CODIGO]],STOCKSANLUIS[],2,FALSE)</f>
        <v>CONTROLADOR DE TEMPERATURA DIGITAL MT-514E C/ALARMA - VER.02 - 115/220 VAC - FULL GAUGE</v>
      </c>
      <c r="C2150" s="10">
        <v>3</v>
      </c>
      <c r="D2150" s="2">
        <v>45889</v>
      </c>
      <c r="E2150" s="1" t="str">
        <f>VLOOKUP(INGRESO_MERCADERIA[[#This Row],[CODIGO]],STOCKSANLUIS[],7,FALSE)</f>
        <v>C</v>
      </c>
      <c r="F2150" s="10"/>
    </row>
    <row r="2151" spans="1:6" x14ac:dyDescent="0.25">
      <c r="A2151" s="6" t="s">
        <v>3404</v>
      </c>
      <c r="B2151" t="str">
        <f>VLOOKUP(INGRESO_MERCADERIA[[#This Row],[CODIGO]],STOCKSANLUIS[],2,FALSE)</f>
        <v xml:space="preserve">KIT CONTROLADOR DE VÁLVULA EXPANSIÓN ELECTRÓNICA VX1025E PLUS - VER.01 - 100-220 VAC (12 VDC) - FULL GAUGE </v>
      </c>
      <c r="C2151" s="10">
        <v>3</v>
      </c>
      <c r="D2151" s="2">
        <v>45889</v>
      </c>
      <c r="E2151" s="1" t="str">
        <f>VLOOKUP(INGRESO_MERCADERIA[[#This Row],[CODIGO]],STOCKSANLUIS[],7,FALSE)</f>
        <v>A</v>
      </c>
      <c r="F2151" s="10"/>
    </row>
    <row r="2152" spans="1:6" x14ac:dyDescent="0.25">
      <c r="A2152" s="6" t="s">
        <v>3424</v>
      </c>
      <c r="B2152" t="str">
        <f>VLOOKUP(INGRESO_MERCADERIA[[#This Row],[CODIGO]],STOCKSANLUIS[],2,FALSE)</f>
        <v xml:space="preserve">KIT CONTROLADOR DE VÁLVULA EXPANSIÓN ELECTRÓNICA VX1050E PLUS - VER.01 - 100-220 VAC (24 VDC) - FULL GAUGE </v>
      </c>
      <c r="C2152" s="10">
        <v>2</v>
      </c>
      <c r="D2152" s="2">
        <v>45889</v>
      </c>
      <c r="E2152" s="1" t="str">
        <f>VLOOKUP(INGRESO_MERCADERIA[[#This Row],[CODIGO]],STOCKSANLUIS[],7,FALSE)</f>
        <v>A</v>
      </c>
      <c r="F2152" s="10"/>
    </row>
    <row r="2153" spans="1:6" x14ac:dyDescent="0.25">
      <c r="A2153" s="6" t="s">
        <v>3426</v>
      </c>
      <c r="B2153" t="str">
        <f>VLOOKUP(INGRESO_MERCADERIA[[#This Row],[CODIGO]],STOCKSANLUIS[],2,FALSE)</f>
        <v>VÁLVULA DE EXPANSIÓN ELECTRÓNICA SB2012 7.5 MM - FULL GAUGE (SIN KIT CONTROLADOR VX-1050)</v>
      </c>
      <c r="C2153" s="10">
        <v>2</v>
      </c>
      <c r="D2153" s="2">
        <v>45889</v>
      </c>
      <c r="E2153" s="1" t="str">
        <f>VLOOKUP(INGRESO_MERCADERIA[[#This Row],[CODIGO]],STOCKSANLUIS[],7,FALSE)</f>
        <v>A</v>
      </c>
      <c r="F2153" s="10"/>
    </row>
    <row r="2154" spans="1:6" x14ac:dyDescent="0.25">
      <c r="A2154" s="6" t="s">
        <v>3472</v>
      </c>
      <c r="B2154" t="str">
        <f>VLOOKUP(INGRESO_MERCADERIA[[#This Row],[CODIGO]],STOCKSANLUIS[],2,FALSE)</f>
        <v>VÁLVULA DE EXPANSIÓN ELECTRÓNICA SB2025 7.5 MM - FULL GAUGE (SIN KIT CONTROLADOR VX-1050)</v>
      </c>
      <c r="C2154" s="10">
        <v>1</v>
      </c>
      <c r="D2154" s="2">
        <v>45889</v>
      </c>
      <c r="E2154" s="1" t="str">
        <f>VLOOKUP(INGRESO_MERCADERIA[[#This Row],[CODIGO]],STOCKSANLUIS[],7,FALSE)</f>
        <v>A</v>
      </c>
      <c r="F2154" s="10"/>
    </row>
    <row r="2155" spans="1:6" x14ac:dyDescent="0.25">
      <c r="A2155" s="6" t="s">
        <v>3474</v>
      </c>
      <c r="B2155" t="str">
        <f>VLOOKUP(INGRESO_MERCADERIA[[#This Row],[CODIGO]],STOCKSANLUIS[],2,FALSE)</f>
        <v>VÁLVULA DE EXPANSIÓN ELECTRÓNICA SB2050 11.4 MM - FULL GAUGE (SIN KIT CONTROLADOR VX-1050)</v>
      </c>
      <c r="C2155" s="10">
        <v>1</v>
      </c>
      <c r="D2155" s="2">
        <v>45889</v>
      </c>
      <c r="E2155" s="1" t="str">
        <f>VLOOKUP(INGRESO_MERCADERIA[[#This Row],[CODIGO]],STOCKSANLUIS[],7,FALSE)</f>
        <v>A</v>
      </c>
      <c r="F2155" s="10"/>
    </row>
    <row r="2156" spans="1:6" x14ac:dyDescent="0.25">
      <c r="A2156" s="6" t="s">
        <v>21322</v>
      </c>
      <c r="B2156" t="str">
        <f>VLOOKUP(INGRESO_MERCADERIA[[#This Row],[CODIGO]],STOCKSANLUIS[],2,FALSE)</f>
        <v>MÓDULO DE VÁLVULA DE EXPANSIÓN SB162 - FULL GAUGE</v>
      </c>
      <c r="C2156" s="10">
        <v>3</v>
      </c>
      <c r="D2156" s="2">
        <v>45889</v>
      </c>
      <c r="E2156" s="1" t="str">
        <f>VLOOKUP(INGRESO_MERCADERIA[[#This Row],[CODIGO]],STOCKSANLUIS[],7,FALSE)</f>
        <v>A</v>
      </c>
      <c r="F2156" s="10"/>
    </row>
    <row r="2157" spans="1:6" x14ac:dyDescent="0.25">
      <c r="A2157" s="6" t="s">
        <v>19832</v>
      </c>
      <c r="B2157" t="str">
        <f>VLOOKUP(INGRESO_MERCADERIA[[#This Row],[CODIGO]],STOCKSANLUIS[],2,FALSE)</f>
        <v>MÓDULO DE VÁLVULA DE EXPANSIÓN SB155 - FULL GAUGE</v>
      </c>
      <c r="C2157" s="10">
        <v>1</v>
      </c>
      <c r="D2157" s="2">
        <v>45889</v>
      </c>
      <c r="E2157" s="1" t="str">
        <f>VLOOKUP(INGRESO_MERCADERIA[[#This Row],[CODIGO]],STOCKSANLUIS[],7,FALSE)</f>
        <v>A</v>
      </c>
      <c r="F2157" s="10"/>
    </row>
    <row r="2158" spans="1:6" x14ac:dyDescent="0.25">
      <c r="A2158" s="6" t="s">
        <v>21324</v>
      </c>
      <c r="B2158" t="str">
        <f>VLOOKUP(INGRESO_MERCADERIA[[#This Row],[CODIGO]],STOCKSANLUIS[],2,FALSE)</f>
        <v>MÓDULO DE VÁLVULA DE EXPANSIÓN SB145 - FULL GAUGE</v>
      </c>
      <c r="C2158" s="10">
        <v>1</v>
      </c>
      <c r="D2158" s="2">
        <v>45889</v>
      </c>
      <c r="E2158" s="1" t="str">
        <f>VLOOKUP(INGRESO_MERCADERIA[[#This Row],[CODIGO]],STOCKSANLUIS[],7,FALSE)</f>
        <v>A</v>
      </c>
      <c r="F2158" s="10"/>
    </row>
    <row r="2159" spans="1:6" x14ac:dyDescent="0.25">
      <c r="A2159" s="6" t="s">
        <v>3892</v>
      </c>
      <c r="B2159" t="str">
        <f>VLOOKUP(INGRESO_MERCADERIA[[#This Row],[CODIGO]],STOCKSANLUIS[],2,FALSE)</f>
        <v>CONTROLADOR PCT122E PLUS VER.01 24VDC (S/SENSOR) (WHITE) - FULL GAUGE</v>
      </c>
      <c r="C2159" s="10">
        <v>2</v>
      </c>
      <c r="D2159" s="2">
        <v>45889</v>
      </c>
      <c r="E2159" s="1" t="str">
        <f>VLOOKUP(INGRESO_MERCADERIA[[#This Row],[CODIGO]],STOCKSANLUIS[],7,FALSE)</f>
        <v>A</v>
      </c>
      <c r="F2159" s="10"/>
    </row>
    <row r="2160" spans="1:6" x14ac:dyDescent="0.25">
      <c r="A2160" s="6" t="s">
        <v>21360</v>
      </c>
      <c r="B2160" t="str">
        <f>VLOOKUP(INGRESO_MERCADERIA[[#This Row],[CODIGO]],STOCKSANLUIS[],2,FALSE)</f>
        <v>VALVULA DE EXPANSION  SB152 5,2 MM - FULL GAUGE</v>
      </c>
      <c r="C2160" s="10">
        <v>2</v>
      </c>
      <c r="D2160" s="2">
        <v>45889</v>
      </c>
      <c r="E2160" s="1" t="str">
        <f>VLOOKUP(INGRESO_MERCADERIA[[#This Row],[CODIGO]],STOCKSANLUIS[],7,FALSE)</f>
        <v>A</v>
      </c>
      <c r="F2160" s="10"/>
    </row>
    <row r="2161" spans="1:6" x14ac:dyDescent="0.25">
      <c r="A2161" s="6" t="s">
        <v>21500</v>
      </c>
      <c r="B2161" t="str">
        <f>VLOOKUP(INGRESO_MERCADERIA[[#This Row],[CODIGO]],STOCKSANLUIS[],2,FALSE)</f>
        <v>FONTE CHAVEADA 85-264VAC 24V 30W (MEAN WELL HDR 30-24) (PA)  - FULL GAUGE</v>
      </c>
      <c r="C2161" s="10">
        <v>2</v>
      </c>
      <c r="D2161" s="2">
        <v>45889</v>
      </c>
      <c r="E2161" s="1" t="str">
        <f>VLOOKUP(INGRESO_MERCADERIA[[#This Row],[CODIGO]],STOCKSANLUIS[],7,FALSE)</f>
        <v>A</v>
      </c>
      <c r="F2161" s="10"/>
    </row>
    <row r="2162" spans="1:6" x14ac:dyDescent="0.25">
      <c r="A2162" s="6" t="s">
        <v>3416</v>
      </c>
      <c r="B2162" t="str">
        <f>VLOOKUP(INGRESO_MERCADERIA[[#This Row],[CODIGO]],STOCKSANLUIS[],2,FALSE)</f>
        <v>VÁLVULA DE EXPANSIÓN ELECTRÓNICA SB114 1.4 MM - FULL GAUGE (SIN KIT CONTROLADOR VX-1025)</v>
      </c>
      <c r="C2162" s="10">
        <v>1</v>
      </c>
      <c r="D2162" s="2">
        <v>45889</v>
      </c>
      <c r="E2162" s="1" t="str">
        <f>VLOOKUP(INGRESO_MERCADERIA[[#This Row],[CODIGO]],STOCKSANLUIS[],7,FALSE)</f>
        <v>A</v>
      </c>
      <c r="F2162" s="10"/>
    </row>
    <row r="2163" spans="1:6" x14ac:dyDescent="0.25">
      <c r="A2163" s="6" t="s">
        <v>3418</v>
      </c>
      <c r="B2163" t="str">
        <f>VLOOKUP(INGRESO_MERCADERIA[[#This Row],[CODIGO]],STOCKSANLUIS[],2,FALSE)</f>
        <v>VÁLVULA DE EXPANSIÓN ELECTRÓNICA SB118 1.8 MM - FULL GAUGE (SIN KIT CONTROLADOR VX-1025)</v>
      </c>
      <c r="C2163" s="10">
        <v>1</v>
      </c>
      <c r="D2163" s="2">
        <v>45889</v>
      </c>
      <c r="E2163" s="1" t="str">
        <f>VLOOKUP(INGRESO_MERCADERIA[[#This Row],[CODIGO]],STOCKSANLUIS[],7,FALSE)</f>
        <v>A</v>
      </c>
      <c r="F2163" s="10"/>
    </row>
    <row r="2164" spans="1:6" x14ac:dyDescent="0.25">
      <c r="A2164" s="6" t="s">
        <v>3420</v>
      </c>
      <c r="B2164" t="str">
        <f>VLOOKUP(INGRESO_MERCADERIA[[#This Row],[CODIGO]],STOCKSANLUIS[],2,FALSE)</f>
        <v>VÁLVULA DE EXPANSIÓN ELECTRÓNICA SB124 2.4 MM - FULL GAUGE (SIN KIT CONTROLADOR VX-1025)</v>
      </c>
      <c r="C2164" s="10">
        <v>1</v>
      </c>
      <c r="D2164" s="2">
        <v>45889</v>
      </c>
      <c r="E2164" s="1" t="str">
        <f>VLOOKUP(INGRESO_MERCADERIA[[#This Row],[CODIGO]],STOCKSANLUIS[],7,FALSE)</f>
        <v>A</v>
      </c>
      <c r="F2164" s="10"/>
    </row>
    <row r="2165" spans="1:6" x14ac:dyDescent="0.25">
      <c r="A2165" s="6" t="s">
        <v>3422</v>
      </c>
      <c r="B2165" t="str">
        <f>VLOOKUP(INGRESO_MERCADERIA[[#This Row],[CODIGO]],STOCKSANLUIS[],2,FALSE)</f>
        <v>VÁLVULA DE EXPANSIÓN ELECTRÓNICA SB130 3.0 MM - FULL GAUGE (SIN KIT CONTROLADOR VX-1025)</v>
      </c>
      <c r="C2165" s="10">
        <v>1</v>
      </c>
      <c r="D2165" s="2">
        <v>45889</v>
      </c>
      <c r="E2165" s="1" t="str">
        <f>VLOOKUP(INGRESO_MERCADERIA[[#This Row],[CODIGO]],STOCKSANLUIS[],7,FALSE)</f>
        <v>A</v>
      </c>
      <c r="F2165" s="10"/>
    </row>
    <row r="2166" spans="1:6" x14ac:dyDescent="0.25">
      <c r="A2166" s="6" t="s">
        <v>19786</v>
      </c>
      <c r="B2166" t="str">
        <f>VLOOKUP(INGRESO_MERCADERIA[[#This Row],[CODIGO]],STOCKSANLUIS[],2,FALSE)</f>
        <v>VÁLVULA DE EXPANSIÓN ELECTRÓNICA SB132 3.2 MM - FULL GAUGE (SIN KIT CONTROLADOR VX-1025)</v>
      </c>
      <c r="C2166" s="10">
        <v>1</v>
      </c>
      <c r="D2166" s="2">
        <v>45889</v>
      </c>
      <c r="E2166" s="1" t="str">
        <f>VLOOKUP(INGRESO_MERCADERIA[[#This Row],[CODIGO]],STOCKSANLUIS[],7,FALSE)</f>
        <v>A</v>
      </c>
      <c r="F2166" s="10"/>
    </row>
    <row r="2167" spans="1:6" x14ac:dyDescent="0.25">
      <c r="A2167" s="6" t="s">
        <v>2928</v>
      </c>
      <c r="B2167" t="str">
        <f>VLOOKUP(INGRESO_MERCADERIA[[#This Row],[CODIGO]],STOCKSANLUIS[],2,FALSE)</f>
        <v>TERMOMETRO INFRA ROJO LASER - WH380 - EVERWELL</v>
      </c>
      <c r="C2167" s="10">
        <v>20</v>
      </c>
      <c r="D2167" s="2">
        <v>45889</v>
      </c>
      <c r="E2167" s="1" t="str">
        <f>VLOOKUP(INGRESO_MERCADERIA[[#This Row],[CODIGO]],STOCKSANLUIS[],7,FALSE)</f>
        <v>A</v>
      </c>
      <c r="F2167" s="10"/>
    </row>
    <row r="2168" spans="1:6" x14ac:dyDescent="0.25">
      <c r="A2168" s="26" t="s">
        <v>3880</v>
      </c>
      <c r="B2168" s="27" t="str">
        <f>VLOOKUP(INGRESO_MERCADERIA[[#This Row],[CODIGO]],STOCKSANLUIS[],2,FALSE)</f>
        <v>GAS REFRIGERANTE R134A  X 340 GR - (TAPA CON VALVULA) - ICELOONG</v>
      </c>
      <c r="C2168" s="50">
        <v>90</v>
      </c>
      <c r="D2168" s="20">
        <v>45890</v>
      </c>
      <c r="E2168" s="23" t="str">
        <f>VLOOKUP(INGRESO_MERCADERIA[[#This Row],[CODIGO]],STOCKSANLUIS[],7,FALSE)</f>
        <v>B</v>
      </c>
      <c r="F2168" s="10"/>
    </row>
    <row r="2169" spans="1:6" x14ac:dyDescent="0.25">
      <c r="A2169" s="26" t="s">
        <v>3347</v>
      </c>
      <c r="B2169" s="27" t="str">
        <f>VLOOKUP(INGRESO_MERCADERIA[[#This Row],[CODIGO]],STOCKSANLUIS[],2,FALSE)</f>
        <v>GAS REFRIGERANTE R507 -11.3KG ICELOONG</v>
      </c>
      <c r="C2169" s="50">
        <v>20</v>
      </c>
      <c r="D2169" s="20">
        <v>45890</v>
      </c>
      <c r="E2169" s="23" t="str">
        <f>VLOOKUP(INGRESO_MERCADERIA[[#This Row],[CODIGO]],STOCKSANLUIS[],7,FALSE)</f>
        <v>C</v>
      </c>
      <c r="F2169" s="10"/>
    </row>
    <row r="2170" spans="1:6" x14ac:dyDescent="0.25">
      <c r="A2170" s="26" t="s">
        <v>3678</v>
      </c>
      <c r="B2170" s="27" t="str">
        <f>VLOOKUP(INGRESO_MERCADERIA[[#This Row],[CODIGO]],STOCKSANLUIS[],2,FALSE)</f>
        <v>RESISTENCIA SILICONADA POTENCIA CONSTANTE TECNOLATINA - TPC-M - 40W/M - 220V</v>
      </c>
      <c r="C2170" s="50">
        <v>500</v>
      </c>
      <c r="D2170" s="20">
        <v>45890</v>
      </c>
      <c r="E2170" s="23" t="str">
        <f>VLOOKUP(INGRESO_MERCADERIA[[#This Row],[CODIGO]],STOCKSANLUIS[],7,FALSE)</f>
        <v>C</v>
      </c>
      <c r="F2170" s="10"/>
    </row>
    <row r="2171" spans="1:6" x14ac:dyDescent="0.25">
      <c r="A2171" s="26" t="s">
        <v>781</v>
      </c>
      <c r="B2171" s="27" t="str">
        <f>VLOOKUP(INGRESO_MERCADERIA[[#This Row],[CODIGO]],STOCKSANLUIS[],2,FALSE)</f>
        <v>CINTA DE ALUMINIO DE 2" X 50 YDS - QTA-250 - QUALITY</v>
      </c>
      <c r="C2171" s="50">
        <v>48</v>
      </c>
      <c r="D2171" s="20">
        <v>45890</v>
      </c>
      <c r="E2171" s="23" t="str">
        <f>VLOOKUP(INGRESO_MERCADERIA[[#This Row],[CODIGO]],STOCKSANLUIS[],7,FALSE)</f>
        <v>A</v>
      </c>
      <c r="F2171" s="10"/>
    </row>
    <row r="2172" spans="1:6" x14ac:dyDescent="0.25">
      <c r="A2172" s="26" t="s">
        <v>931</v>
      </c>
      <c r="B2172" s="27" t="str">
        <f>VLOOKUP(INGRESO_MERCADERIA[[#This Row],[CODIGO]],STOCKSANLUIS[],2,FALSE)</f>
        <v>ACEITE POLIOLESTER POE 32 - 1 GALON - BVA</v>
      </c>
      <c r="C2172" s="50">
        <v>8</v>
      </c>
      <c r="D2172" s="20">
        <v>45890</v>
      </c>
      <c r="E2172" s="23" t="str">
        <f>VLOOKUP(INGRESO_MERCADERIA[[#This Row],[CODIGO]],STOCKSANLUIS[],7,FALSE)</f>
        <v>C</v>
      </c>
      <c r="F2172" s="10"/>
    </row>
    <row r="2173" spans="1:6" x14ac:dyDescent="0.25">
      <c r="A2173" s="26" t="s">
        <v>867</v>
      </c>
      <c r="B2173" s="27" t="str">
        <f>VLOOKUP(INGRESO_MERCADERIA[[#This Row],[CODIGO]],STOCKSANLUIS[],2,FALSE)</f>
        <v>ACEITE POLIOLESTER POE 68 - 1 GALON - BVA</v>
      </c>
      <c r="C2173" s="50">
        <v>8</v>
      </c>
      <c r="D2173" s="20">
        <v>45890</v>
      </c>
      <c r="E2173" s="23" t="str">
        <f>VLOOKUP(INGRESO_MERCADERIA[[#This Row],[CODIGO]],STOCKSANLUIS[],7,FALSE)</f>
        <v>C</v>
      </c>
      <c r="F2173" s="10"/>
    </row>
    <row r="2174" spans="1:6" x14ac:dyDescent="0.25">
      <c r="A2174" s="26" t="s">
        <v>3842</v>
      </c>
      <c r="B2174" s="27" t="str">
        <f>VLOOKUP(INGRESO_MERCADERIA[[#This Row],[CODIGO]],STOCKSANLUIS[],2,FALSE)</f>
        <v>PLANCHA AISLANTE CLASS 1 - 13MM (1/2") X 1.5M X 8M (12 M2) - WINCELL</v>
      </c>
      <c r="C2174" s="50">
        <v>2</v>
      </c>
      <c r="D2174" s="20">
        <v>45890</v>
      </c>
      <c r="E2174" s="23" t="str">
        <f>VLOOKUP(INGRESO_MERCADERIA[[#This Row],[CODIGO]],STOCKSANLUIS[],7,FALSE)</f>
        <v>A</v>
      </c>
      <c r="F2174" s="10"/>
    </row>
    <row r="2175" spans="1:6" x14ac:dyDescent="0.25">
      <c r="A2175" s="26" t="s">
        <v>3844</v>
      </c>
      <c r="B2175" s="27" t="str">
        <f>VLOOKUP(INGRESO_MERCADERIA[[#This Row],[CODIGO]],STOCKSANLUIS[],2,FALSE)</f>
        <v>PLANCHA AISLANTE CLASS 1 - 19MM (3/4") X 1.5M X 6M (9 M2) - WINCELL</v>
      </c>
      <c r="C2175" s="50">
        <v>2</v>
      </c>
      <c r="D2175" s="20">
        <v>45890</v>
      </c>
      <c r="E2175" s="23" t="str">
        <f>VLOOKUP(INGRESO_MERCADERIA[[#This Row],[CODIGO]],STOCKSANLUIS[],7,FALSE)</f>
        <v>A</v>
      </c>
      <c r="F2175" s="10"/>
    </row>
    <row r="2176" spans="1:6" x14ac:dyDescent="0.25">
      <c r="A2176" s="26" t="s">
        <v>29</v>
      </c>
      <c r="B2176" s="27" t="str">
        <f>VLOOKUP(INGRESO_MERCADERIA[[#This Row],[CODIGO]],STOCKSANLUIS[],2,FALSE)</f>
        <v>CONTROLADOR DE TEMPERATURA DIGITAL MT-512E LOG - VER.10 - 115/220 VAC - FULL GAUGE - WHITE</v>
      </c>
      <c r="C2176" s="50">
        <v>10</v>
      </c>
      <c r="D2176" s="20">
        <v>45890</v>
      </c>
      <c r="E2176" s="23" t="str">
        <f>VLOOKUP(INGRESO_MERCADERIA[[#This Row],[CODIGO]],STOCKSANLUIS[],7,FALSE)</f>
        <v>C</v>
      </c>
      <c r="F2176" s="10"/>
    </row>
    <row r="2177" spans="1:6" x14ac:dyDescent="0.25">
      <c r="A2177" s="26" t="s">
        <v>3858</v>
      </c>
      <c r="B2177" s="27" t="str">
        <f>VLOOKUP(INGRESO_MERCADERIA[[#This Row],[CODIGO]],STOCKSANLUIS[],2,FALSE)</f>
        <v>CORTINA DE AIRE DE 120 CM (48") - 220V/1PH/60HZ - STAR COLD - FM-1212Z/Y-MC</v>
      </c>
      <c r="C2177" s="50">
        <v>5</v>
      </c>
      <c r="D2177" s="20">
        <v>45890</v>
      </c>
      <c r="E2177" s="23" t="str">
        <f>VLOOKUP(INGRESO_MERCADERIA[[#This Row],[CODIGO]],STOCKSANLUIS[],7,FALSE)</f>
        <v>A</v>
      </c>
      <c r="F2177" s="10"/>
    </row>
    <row r="2178" spans="1:6" x14ac:dyDescent="0.25">
      <c r="A2178" s="26" t="s">
        <v>57</v>
      </c>
      <c r="B2178" s="27" t="str">
        <f>VLOOKUP(INGRESO_MERCADERIA[[#This Row],[CODIGO]],STOCKSANLUIS[],2,FALSE)</f>
        <v>CONTROLADOR DE VOLTAJE Y PROTECTOR DE FASES PHASELOG EW PLUS - VER.05 - 90-220 VAC - FULL GAUGE - WHITE</v>
      </c>
      <c r="C2178" s="50">
        <v>10</v>
      </c>
      <c r="D2178" s="20">
        <v>45890</v>
      </c>
      <c r="E2178" s="23" t="str">
        <f>VLOOKUP(INGRESO_MERCADERIA[[#This Row],[CODIGO]],STOCKSANLUIS[],7,FALSE)</f>
        <v>C</v>
      </c>
      <c r="F2178" s="10"/>
    </row>
    <row r="2179" spans="1:6" x14ac:dyDescent="0.25">
      <c r="A2179" s="26" t="s">
        <v>3044</v>
      </c>
      <c r="B2179" s="27" t="str">
        <f>VLOOKUP(INGRESO_MERCADERIA[[#This Row],[CODIGO]],STOCKSANLUIS[],2,FALSE)</f>
        <v>FILTRO SECADOR - 164 - 1/2 - ROSCABLE - SEK-164 - EVERWELL</v>
      </c>
      <c r="C2179" s="50">
        <v>5</v>
      </c>
      <c r="D2179" s="20">
        <v>45890</v>
      </c>
      <c r="E2179" s="23" t="str">
        <f>VLOOKUP(INGRESO_MERCADERIA[[#This Row],[CODIGO]],STOCKSANLUIS[],7,FALSE)</f>
        <v>A</v>
      </c>
      <c r="F2179" s="10"/>
    </row>
    <row r="2180" spans="1:6" x14ac:dyDescent="0.25">
      <c r="A2180" s="26" t="s">
        <v>3281</v>
      </c>
      <c r="B2180" s="27" t="str">
        <f>VLOOKUP(INGRESO_MERCADERIA[[#This Row],[CODIGO]],STOCKSANLUIS[],2,FALSE)</f>
        <v>MANIFOLD PARA R410A, R-22, R404A , R134A - CON MANGUERAS DE 36"  CT-536G-410 -EVERWELL</v>
      </c>
      <c r="C2180" s="50">
        <v>3</v>
      </c>
      <c r="D2180" s="20">
        <v>45890</v>
      </c>
      <c r="E2180" s="23" t="str">
        <f>VLOOKUP(INGRESO_MERCADERIA[[#This Row],[CODIGO]],STOCKSANLUIS[],7,FALSE)</f>
        <v>A</v>
      </c>
      <c r="F2180" s="10"/>
    </row>
    <row r="2181" spans="1:6" x14ac:dyDescent="0.25">
      <c r="A2181" s="26" t="s">
        <v>1576</v>
      </c>
      <c r="B2181" s="27" t="str">
        <f>VLOOKUP(INGRESO_MERCADERIA[[#This Row],[CODIGO]],STOCKSANLUIS[],2,FALSE)</f>
        <v>BOMBA DE CONDENSADO SAUERMANN SI 1801-220V  TANQUE ALTO</v>
      </c>
      <c r="C2181" s="50">
        <v>5</v>
      </c>
      <c r="D2181" s="20">
        <v>45890</v>
      </c>
      <c r="E2181" s="23" t="str">
        <f>VLOOKUP(INGRESO_MERCADERIA[[#This Row],[CODIGO]],STOCKSANLUIS[],7,FALSE)</f>
        <v>A</v>
      </c>
      <c r="F2181" s="10"/>
    </row>
    <row r="2182" spans="1:6" x14ac:dyDescent="0.25">
      <c r="A2182" s="26" t="s">
        <v>3844</v>
      </c>
      <c r="B2182" s="27" t="str">
        <f>VLOOKUP(INGRESO_MERCADERIA[[#This Row],[CODIGO]],STOCKSANLUIS[],2,FALSE)</f>
        <v>PLANCHA AISLANTE CLASS 1 - 19MM (3/4") X 1.5M X 6M (9 M2) - WINCELL</v>
      </c>
      <c r="C2182" s="50">
        <v>2</v>
      </c>
      <c r="D2182" s="20">
        <v>45890</v>
      </c>
      <c r="E2182" s="23" t="str">
        <f>VLOOKUP(INGRESO_MERCADERIA[[#This Row],[CODIGO]],STOCKSANLUIS[],7,FALSE)</f>
        <v>A</v>
      </c>
      <c r="F2182" s="10"/>
    </row>
    <row r="2183" spans="1:6" x14ac:dyDescent="0.25">
      <c r="A2183" s="26" t="s">
        <v>2387</v>
      </c>
      <c r="B2183" s="27" t="str">
        <f>VLOOKUP(INGRESO_MERCADERIA[[#This Row],[CODIGO]],STOCKSANLUIS[],2,FALSE)</f>
        <v>CINTA DE ALUMINIO - 2" X 50 YDS - FASSON 0812</v>
      </c>
      <c r="C2183" s="50">
        <v>48</v>
      </c>
      <c r="D2183" s="20">
        <v>45890</v>
      </c>
      <c r="E2183" s="23" t="str">
        <f>VLOOKUP(INGRESO_MERCADERIA[[#This Row],[CODIGO]],STOCKSANLUIS[],7,FALSE)</f>
        <v>C</v>
      </c>
      <c r="F2183" s="10"/>
    </row>
    <row r="2184" spans="1:6" x14ac:dyDescent="0.25">
      <c r="A2184" s="6" t="s">
        <v>155</v>
      </c>
      <c r="B2184" t="str">
        <f>VLOOKUP(INGRESO_MERCADERIA[[#This Row],[CODIGO]],STOCKSANLUIS[],2,FALSE)</f>
        <v>FILTRO DE IMPUREZAS DANFOSS 48-F - 023U1921</v>
      </c>
      <c r="C2184" s="10">
        <v>1</v>
      </c>
      <c r="D2184" s="20">
        <v>45890</v>
      </c>
      <c r="E2184" s="1" t="str">
        <f>VLOOKUP(INGRESO_MERCADERIA[[#This Row],[CODIGO]],STOCKSANLUIS[],7,FALSE)</f>
        <v>A</v>
      </c>
      <c r="F2184" s="10" t="s">
        <v>21521</v>
      </c>
    </row>
    <row r="2185" spans="1:6" x14ac:dyDescent="0.25">
      <c r="A2185" s="6" t="s">
        <v>3347</v>
      </c>
      <c r="B2185" t="str">
        <f>VLOOKUP(INGRESO_MERCADERIA[[#This Row],[CODIGO]],STOCKSANLUIS[],2,FALSE)</f>
        <v>GAS REFRIGERANTE R507 -11.3KG ICELOONG</v>
      </c>
      <c r="C2185" s="10">
        <v>2</v>
      </c>
      <c r="D2185" s="1"/>
      <c r="E2185" s="1" t="str">
        <f>VLOOKUP(INGRESO_MERCADERIA[[#This Row],[CODIGO]],STOCKSANLUIS[],7,FALSE)</f>
        <v>C</v>
      </c>
      <c r="F2185" s="10"/>
    </row>
    <row r="2186" spans="1:6" x14ac:dyDescent="0.25">
      <c r="A2186" s="6" t="s">
        <v>3291</v>
      </c>
      <c r="B2186" t="str">
        <f>VLOOKUP(INGRESO_MERCADERIA[[#This Row],[CODIGO]],STOCKSANLUIS[],2,FALSE)</f>
        <v>VALVULA PARA AGUA HELADA FAN &amp; COIL 2 VIAS 1/2" DIAMETRO  CON ACTUADOR  220V JOHNSON CONTROLS - VLC2200FC-C</v>
      </c>
      <c r="C2186" s="10">
        <v>10</v>
      </c>
      <c r="D2186" s="1"/>
      <c r="E2186" s="1" t="str">
        <f>VLOOKUP(INGRESO_MERCADERIA[[#This Row],[CODIGO]],STOCKSANLUIS[],7,FALSE)</f>
        <v>A</v>
      </c>
      <c r="F2186" s="10"/>
    </row>
    <row r="2187" spans="1:6" x14ac:dyDescent="0.25">
      <c r="A2187" s="6" t="s">
        <v>177</v>
      </c>
      <c r="B2187" t="str">
        <f>VLOOKUP(INGRESO_MERCADERIA[[#This Row],[CODIGO]],STOCKSANLUIS[],2,FALSE)</f>
        <v>ORIFICIO N-6 PARA TEX2 - TES2 - TEN2 - 068-2009</v>
      </c>
      <c r="C2187" s="10">
        <v>2</v>
      </c>
      <c r="D2187" s="1"/>
      <c r="E2187" s="1" t="str">
        <f>VLOOKUP(INGRESO_MERCADERIA[[#This Row],[CODIGO]],STOCKSANLUIS[],7,FALSE)</f>
        <v>A</v>
      </c>
      <c r="F2187" s="10"/>
    </row>
    <row r="2188" spans="1:6" x14ac:dyDescent="0.25">
      <c r="A2188" s="6" t="s">
        <v>2914</v>
      </c>
      <c r="B2188" t="str">
        <f>VLOOKUP(INGRESO_MERCADERIA[[#This Row],[CODIGO]],STOCKSANLUIS[],2,FALSE)</f>
        <v>GAS REFRIGERANTE  FREON 134A - 340 GR CHEMOURS -CAJA DE 12 - CON VALVULA - USA</v>
      </c>
      <c r="C2188" s="10">
        <v>60</v>
      </c>
      <c r="D2188" s="1"/>
      <c r="E2188" s="1" t="str">
        <f>VLOOKUP(INGRESO_MERCADERIA[[#This Row],[CODIGO]],STOCKSANLUIS[],7,FALSE)</f>
        <v>C</v>
      </c>
      <c r="F2188" s="10"/>
    </row>
    <row r="2189" spans="1:6" x14ac:dyDescent="0.25">
      <c r="A2189" s="6" t="s">
        <v>999</v>
      </c>
      <c r="B2189" t="str">
        <f>VLOOKUP(INGRESO_MERCADERIA[[#This Row],[CODIGO]],STOCKSANLUIS[],2,FALSE)</f>
        <v>SEPARADOR DE ACEITE DE 1/2 - QOS-12 - QUALITY</v>
      </c>
      <c r="C2189" s="10">
        <v>9</v>
      </c>
      <c r="D2189" s="1"/>
      <c r="E2189" s="1" t="str">
        <f>VLOOKUP(INGRESO_MERCADERIA[[#This Row],[CODIGO]],STOCKSANLUIS[],7,FALSE)</f>
        <v>A</v>
      </c>
      <c r="F2189" s="10"/>
    </row>
    <row r="2190" spans="1:6" x14ac:dyDescent="0.25">
      <c r="A2190" s="6" t="s">
        <v>3906</v>
      </c>
      <c r="B2190" t="str">
        <f>VLOOKUP(INGRESO_MERCADERIA[[#This Row],[CODIGO]],STOCKSANLUIS[],2,FALSE)</f>
        <v>MOTOVENTILADOR MAER FAN YDWF68L25P4-300P-250S(220V,60HZ,4 POLES,1PH,SUCTION)</v>
      </c>
      <c r="C2190" s="10">
        <v>1</v>
      </c>
      <c r="D2190" s="156">
        <v>45894</v>
      </c>
      <c r="E2190" s="1" t="str">
        <f>VLOOKUP(INGRESO_MERCADERIA[[#This Row],[CODIGO]],STOCKSANLUIS[],7,FALSE)</f>
        <v>C</v>
      </c>
      <c r="F2190" s="10" t="s">
        <v>21522</v>
      </c>
    </row>
    <row r="2191" spans="1:6" x14ac:dyDescent="0.25">
      <c r="A2191" s="26" t="s">
        <v>2490</v>
      </c>
      <c r="B2191" s="27" t="str">
        <f>VLOOKUP(INGRESO_MERCADERIA[[#This Row],[CODIGO]],STOCKSANLUIS[],2,FALSE)</f>
        <v>LIMPIADOR PARA CONDENSADOR - NU-BRITE - 1GALON - NU CALGON</v>
      </c>
      <c r="C2191" s="50">
        <v>20</v>
      </c>
      <c r="D2191" s="157">
        <v>45895</v>
      </c>
      <c r="E2191" s="1" t="str">
        <f>VLOOKUP(INGRESO_MERCADERIA[[#This Row],[CODIGO]],STOCKSANLUIS[],7,FALSE)</f>
        <v>C</v>
      </c>
      <c r="F2191" s="10"/>
    </row>
    <row r="2192" spans="1:6" x14ac:dyDescent="0.25">
      <c r="A2192" s="26" t="s">
        <v>2466</v>
      </c>
      <c r="B2192" s="27" t="str">
        <f>VLOOKUP(INGRESO_MERCADERIA[[#This Row],[CODIGO]],STOCKSANLUIS[],2,FALSE)</f>
        <v>LIMPIADOR PARA EVAPORADOR - EVAP POWR-C - 1GALON - NU CALGON</v>
      </c>
      <c r="C2192" s="50">
        <v>8</v>
      </c>
      <c r="D2192" s="157">
        <v>45895</v>
      </c>
      <c r="E2192" s="1" t="str">
        <f>VLOOKUP(INGRESO_MERCADERIA[[#This Row],[CODIGO]],STOCKSANLUIS[],7,FALSE)</f>
        <v>C</v>
      </c>
      <c r="F2192" s="10"/>
    </row>
    <row r="2193" spans="1:6" x14ac:dyDescent="0.25">
      <c r="A2193" s="26" t="s">
        <v>3983</v>
      </c>
      <c r="B2193" s="27" t="str">
        <f>VLOOKUP(INGRESO_MERCADERIA[[#This Row],[CODIGO]],STOCKSANLUIS[],2,FALSE)</f>
        <v>GAS REFIGERANTE R22 -13.60 KG YONGAN</v>
      </c>
      <c r="C2193" s="50">
        <v>15</v>
      </c>
      <c r="D2193" s="157">
        <v>45895</v>
      </c>
      <c r="E2193" s="1" t="str">
        <f>VLOOKUP(INGRESO_MERCADERIA[[#This Row],[CODIGO]],STOCKSANLUIS[],7,FALSE)</f>
        <v>B/C</v>
      </c>
      <c r="F2193" s="10"/>
    </row>
    <row r="2194" spans="1:6" x14ac:dyDescent="0.25">
      <c r="A2194" s="26" t="s">
        <v>3339</v>
      </c>
      <c r="B2194" s="27" t="str">
        <f>VLOOKUP(INGRESO_MERCADERIA[[#This Row],[CODIGO]],STOCKSANLUIS[],2,FALSE)</f>
        <v>GAS REFRIGERANTE R134 - 13.6KG ICELOONG</v>
      </c>
      <c r="C2194" s="50">
        <v>15</v>
      </c>
      <c r="D2194" s="157">
        <v>45895</v>
      </c>
      <c r="E2194" s="1" t="str">
        <f>VLOOKUP(INGRESO_MERCADERIA[[#This Row],[CODIGO]],STOCKSANLUIS[],7,FALSE)</f>
        <v>C</v>
      </c>
      <c r="F2194" s="10"/>
    </row>
    <row r="2195" spans="1:6" x14ac:dyDescent="0.25">
      <c r="A2195" s="26" t="s">
        <v>3675</v>
      </c>
      <c r="B2195" s="27" t="str">
        <f>VLOOKUP(INGRESO_MERCADERIA[[#This Row],[CODIGO]],STOCKSANLUIS[],2,FALSE)</f>
        <v>LAMAS DE PVC ALECO 8X0.080X300 (20CM X 2MMX 91.44M) LOW TEMP REINFORCED - 172007- MT</v>
      </c>
      <c r="C2195" s="50">
        <v>182.88</v>
      </c>
      <c r="D2195" s="157">
        <v>45895</v>
      </c>
      <c r="E2195" s="1" t="str">
        <f>VLOOKUP(INGRESO_MERCADERIA[[#This Row],[CODIGO]],STOCKSANLUIS[],7,FALSE)</f>
        <v>B/C</v>
      </c>
      <c r="F2195" s="10"/>
    </row>
    <row r="2196" spans="1:6" x14ac:dyDescent="0.25">
      <c r="A2196" s="6" t="s">
        <v>491</v>
      </c>
      <c r="B2196" t="str">
        <f>VLOOKUP(INGRESO_MERCADERIA[[#This Row],[CODIGO]],STOCKSANLUIS[],2,FALSE)</f>
        <v>FUNDENTE EN PASTA DE 113.5 GR (SSWF1/4) - HARRIS</v>
      </c>
      <c r="C2196" s="10">
        <v>48</v>
      </c>
      <c r="D2196" s="156">
        <v>45896</v>
      </c>
      <c r="E2196" s="1" t="str">
        <f>VLOOKUP(INGRESO_MERCADERIA[[#This Row],[CODIGO]],STOCKSANLUIS[],7,FALSE)</f>
        <v>C</v>
      </c>
      <c r="F2196" s="10"/>
    </row>
    <row r="2197" spans="1:6" x14ac:dyDescent="0.25">
      <c r="A2197" s="6" t="s">
        <v>259</v>
      </c>
      <c r="B2197" t="str">
        <f>VLOOKUP(INGRESO_MERCADERIA[[#This Row],[CODIGO]],STOCKSANLUIS[],2,FALSE)</f>
        <v>PLATINA KLEERSTRIP MAX BULLET HTP SILVER 2  PLOMO (60 CM)- 477600</v>
      </c>
      <c r="C2197" s="10">
        <v>112</v>
      </c>
      <c r="D2197" s="156">
        <v>45896</v>
      </c>
      <c r="E2197" s="1" t="str">
        <f>VLOOKUP(INGRESO_MERCADERIA[[#This Row],[CODIGO]],STOCKSANLUIS[],7,FALSE)</f>
        <v>C</v>
      </c>
      <c r="F2197" s="10"/>
    </row>
    <row r="2198" spans="1:6" x14ac:dyDescent="0.25">
      <c r="A2198" s="6" t="s">
        <v>2054</v>
      </c>
      <c r="B2198" t="str">
        <f>VLOOKUP(INGRESO_MERCADERIA[[#This Row],[CODIGO]],STOCKSANLUIS[],2,FALSE)</f>
        <v xml:space="preserve">SENSOR DE TEMPERATURA - SB-59 - 2.5M -  FULL GAUGE </v>
      </c>
      <c r="C2198" s="10">
        <v>5</v>
      </c>
      <c r="D2198" s="156">
        <v>45896</v>
      </c>
      <c r="E2198" s="1" t="str">
        <f>VLOOKUP(INGRESO_MERCADERIA[[#This Row],[CODIGO]],STOCKSANLUIS[],7,FALSE)</f>
        <v>C</v>
      </c>
      <c r="F2198" s="10"/>
    </row>
    <row r="2199" spans="1:6" x14ac:dyDescent="0.25">
      <c r="A2199" s="6" t="s">
        <v>3182</v>
      </c>
      <c r="B2199" t="str">
        <f>VLOOKUP(INGRESO_MERCADERIA[[#This Row],[CODIGO]],STOCKSANLUIS[],2,FALSE)</f>
        <v>ACUMULADOR DE SUCCION DE 3/4 - SPLQ-206 - EVERWELL</v>
      </c>
      <c r="C2199" s="10">
        <v>1</v>
      </c>
      <c r="D2199" s="156">
        <v>45896</v>
      </c>
      <c r="E2199" s="1" t="str">
        <f>VLOOKUP(INGRESO_MERCADERIA[[#This Row],[CODIGO]],STOCKSANLUIS[],7,FALSE)</f>
        <v>A</v>
      </c>
      <c r="F2199" s="10"/>
    </row>
    <row r="2200" spans="1:6" x14ac:dyDescent="0.25">
      <c r="A2200" s="6" t="s">
        <v>3078</v>
      </c>
      <c r="B2200" t="str">
        <f>VLOOKUP(INGRESO_MERCADERIA[[#This Row],[CODIGO]],STOCKSANLUIS[],2,FALSE)</f>
        <v>CIERRE RÁPIDO F-921 A CON LLAVE FI0 1279 - CAFF</v>
      </c>
      <c r="C2200" s="10">
        <v>5</v>
      </c>
      <c r="D2200" s="156">
        <v>45897</v>
      </c>
      <c r="E2200" s="1" t="str">
        <f>VLOOKUP(INGRESO_MERCADERIA[[#This Row],[CODIGO]],STOCKSANLUIS[],7,FALSE)</f>
        <v>A</v>
      </c>
      <c r="F2200" s="10"/>
    </row>
    <row r="2201" spans="1:6" x14ac:dyDescent="0.25">
      <c r="A2201" s="6" t="s">
        <v>3339</v>
      </c>
      <c r="B2201" t="str">
        <f>VLOOKUP(INGRESO_MERCADERIA[[#This Row],[CODIGO]],STOCKSANLUIS[],2,FALSE)</f>
        <v>GAS REFRIGERANTE R134 - 13.6KG ICELOONG</v>
      </c>
      <c r="C2201" s="10">
        <v>10</v>
      </c>
      <c r="D2201" s="156">
        <v>45897</v>
      </c>
      <c r="E2201" s="1" t="str">
        <f>VLOOKUP(INGRESO_MERCADERIA[[#This Row],[CODIGO]],STOCKSANLUIS[],7,FALSE)</f>
        <v>C</v>
      </c>
      <c r="F2201" s="10"/>
    </row>
    <row r="2202" spans="1:6" x14ac:dyDescent="0.25">
      <c r="A2202" s="6" t="s">
        <v>3347</v>
      </c>
      <c r="B2202" t="str">
        <f>VLOOKUP(INGRESO_MERCADERIA[[#This Row],[CODIGO]],STOCKSANLUIS[],2,FALSE)</f>
        <v>GAS REFRIGERANTE R507 -11.3KG ICELOONG</v>
      </c>
      <c r="C2202" s="10">
        <v>20</v>
      </c>
      <c r="D2202" s="156">
        <v>45897</v>
      </c>
      <c r="E2202" s="1" t="str">
        <f>VLOOKUP(INGRESO_MERCADERIA[[#This Row],[CODIGO]],STOCKSANLUIS[],7,FALSE)</f>
        <v>C</v>
      </c>
      <c r="F2202" s="10"/>
    </row>
    <row r="2203" spans="1:6" x14ac:dyDescent="0.25">
      <c r="A2203" s="6" t="s">
        <v>3343</v>
      </c>
      <c r="B2203" t="str">
        <f>VLOOKUP(INGRESO_MERCADERIA[[#This Row],[CODIGO]],STOCKSANLUIS[],2,FALSE)</f>
        <v>GAS REFRIGERANTE R410A -11.30KG ICELOONG</v>
      </c>
      <c r="C2203" s="10">
        <v>10</v>
      </c>
      <c r="D2203" s="156">
        <v>45897</v>
      </c>
      <c r="E2203" s="1" t="str">
        <f>VLOOKUP(INGRESO_MERCADERIA[[#This Row],[CODIGO]],STOCKSANLUIS[],7,FALSE)</f>
        <v>C</v>
      </c>
      <c r="F2203" s="10"/>
    </row>
    <row r="2204" spans="1:6" x14ac:dyDescent="0.25">
      <c r="A2204" s="6" t="s">
        <v>3983</v>
      </c>
      <c r="B2204" t="str">
        <f>VLOOKUP(INGRESO_MERCADERIA[[#This Row],[CODIGO]],STOCKSANLUIS[],2,FALSE)</f>
        <v>GAS REFIGERANTE R22 -13.60 KG YONGAN</v>
      </c>
      <c r="C2204" s="10">
        <v>10</v>
      </c>
      <c r="D2204" s="156">
        <v>45897</v>
      </c>
      <c r="E2204" s="1" t="str">
        <f>VLOOKUP(INGRESO_MERCADERIA[[#This Row],[CODIGO]],STOCKSANLUIS[],7,FALSE)</f>
        <v>B/C</v>
      </c>
      <c r="F2204" s="10"/>
    </row>
    <row r="2205" spans="1:6" x14ac:dyDescent="0.25">
      <c r="A2205" s="6" t="s">
        <v>443</v>
      </c>
      <c r="B2205" t="str">
        <f>VLOOKUP(INGRESO_MERCADERIA[[#This Row],[CODIGO]],STOCKSANLUIS[],2,FALSE)</f>
        <v>ACEITE POLIOLESTER POE 32 - 1/4 GALON - BVA</v>
      </c>
      <c r="C2205" s="10">
        <v>24</v>
      </c>
      <c r="D2205" s="156">
        <v>45897</v>
      </c>
      <c r="E2205" s="1" t="str">
        <f>VLOOKUP(INGRESO_MERCADERIA[[#This Row],[CODIGO]],STOCKSANLUIS[],7,FALSE)</f>
        <v>C</v>
      </c>
      <c r="F2205" s="10"/>
    </row>
    <row r="2206" spans="1:6" x14ac:dyDescent="0.25">
      <c r="A2206" s="6" t="s">
        <v>927</v>
      </c>
      <c r="B2206" t="str">
        <f>VLOOKUP(INGRESO_MERCADERIA[[#This Row],[CODIGO]],STOCKSANLUIS[],2,FALSE)</f>
        <v>ACEITE PARA BOMBA DE VACIO VAC 235- 1/4 GALON - BVA</v>
      </c>
      <c r="C2206" s="10">
        <v>24</v>
      </c>
      <c r="D2206" s="156">
        <v>45897</v>
      </c>
      <c r="E2206" s="1" t="str">
        <f>VLOOKUP(INGRESO_MERCADERIA[[#This Row],[CODIGO]],STOCKSANLUIS[],7,FALSE)</f>
        <v>C</v>
      </c>
      <c r="F2206" s="10"/>
    </row>
    <row r="2207" spans="1:6" x14ac:dyDescent="0.25">
      <c r="A2207" s="6" t="s">
        <v>443</v>
      </c>
      <c r="B2207" t="str">
        <f>VLOOKUP(INGRESO_MERCADERIA[[#This Row],[CODIGO]],STOCKSANLUIS[],2,FALSE)</f>
        <v>ACEITE POLIOLESTER POE 32 - 1/4 GALON - BVA</v>
      </c>
      <c r="C2207" s="10">
        <v>1</v>
      </c>
      <c r="D2207" s="156">
        <v>45898</v>
      </c>
      <c r="E2207" s="1" t="str">
        <f>VLOOKUP(INGRESO_MERCADERIA[[#This Row],[CODIGO]],STOCKSANLUIS[],7,FALSE)</f>
        <v>C</v>
      </c>
      <c r="F2207" s="10" t="s">
        <v>21522</v>
      </c>
    </row>
    <row r="2208" spans="1:6" x14ac:dyDescent="0.25">
      <c r="A2208" s="6" t="s">
        <v>3347</v>
      </c>
      <c r="B2208" t="str">
        <f>VLOOKUP(INGRESO_MERCADERIA[[#This Row],[CODIGO]],STOCKSANLUIS[],2,FALSE)</f>
        <v>GAS REFRIGERANTE R507 -11.3KG ICELOONG</v>
      </c>
      <c r="C2208" s="10">
        <v>15</v>
      </c>
      <c r="D2208" s="156">
        <v>45898</v>
      </c>
      <c r="E2208" s="1" t="str">
        <f>VLOOKUP(INGRESO_MERCADERIA[[#This Row],[CODIGO]],STOCKSANLUIS[],7,FALSE)</f>
        <v>C</v>
      </c>
      <c r="F2208" s="10"/>
    </row>
    <row r="2209" spans="1:6" x14ac:dyDescent="0.25">
      <c r="A2209" s="6" t="s">
        <v>2472</v>
      </c>
      <c r="B2209" t="str">
        <f>VLOOKUP(INGRESO_MERCADERIA[[#This Row],[CODIGO]],STOCKSANLUIS[],2,FALSE)</f>
        <v>UNIÓN ANGULAR INTERIOR P/ ZÓCALO INFERIOR 296 I FI02816 - CAFF</v>
      </c>
      <c r="C2209" s="10">
        <v>12</v>
      </c>
      <c r="D2209" s="156">
        <v>45898</v>
      </c>
      <c r="E2209" s="1" t="str">
        <f>VLOOKUP(INGRESO_MERCADERIA[[#This Row],[CODIGO]],STOCKSANLUIS[],7,FALSE)</f>
        <v>C</v>
      </c>
      <c r="F2209" s="10"/>
    </row>
    <row r="2210" spans="1:6" x14ac:dyDescent="0.25">
      <c r="A2210" s="6" t="s">
        <v>21550</v>
      </c>
      <c r="B2210" t="str">
        <f>VLOOKUP(INGRESO_MERCADERIA[[#This Row],[CODIGO]],STOCKSANLUIS[],2,FALSE)</f>
        <v>MICRO LEAK DETECTOR CAL-BLUE - 1/4 GALON - 4182-24 - NU CALGON</v>
      </c>
      <c r="C2210" s="10">
        <v>24</v>
      </c>
      <c r="D2210" s="157">
        <v>45901</v>
      </c>
      <c r="E2210" s="1" t="str">
        <f>VLOOKUP(INGRESO_MERCADERIA[[#This Row],[CODIGO]],STOCKSANLUIS[],7,FALSE)</f>
        <v>C</v>
      </c>
      <c r="F2210" s="10"/>
    </row>
    <row r="2211" spans="1:6" x14ac:dyDescent="0.25">
      <c r="A2211" s="6" t="s">
        <v>3951</v>
      </c>
      <c r="B2211" t="str">
        <f>VLOOKUP(INGRESO_MERCADERIA[[#This Row],[CODIGO]],STOCKSANLUIS[],2,FALSE)</f>
        <v>EXTRACTOR DE PICHINA</v>
      </c>
      <c r="C2211" s="10">
        <v>100</v>
      </c>
      <c r="D2211" s="157">
        <v>45901</v>
      </c>
      <c r="E2211" s="1" t="str">
        <f>VLOOKUP(INGRESO_MERCADERIA[[#This Row],[CODIGO]],STOCKSANLUIS[],7,FALSE)</f>
        <v>A</v>
      </c>
      <c r="F2211" s="10"/>
    </row>
    <row r="2212" spans="1:6" x14ac:dyDescent="0.25">
      <c r="A2212" s="6" t="s">
        <v>3971</v>
      </c>
      <c r="B2212" t="str">
        <f>VLOOKUP(INGRESO_MERCADERIA[[#This Row],[CODIGO]],STOCKSANLUIS[],2,FALSE)</f>
        <v>ANTORCHA PARA MAP GASS CON AUTOENCENDIDO JH-1S</v>
      </c>
      <c r="C2212" s="10">
        <v>50</v>
      </c>
      <c r="D2212" s="157">
        <v>45901</v>
      </c>
      <c r="E2212" s="1" t="str">
        <f>VLOOKUP(INGRESO_MERCADERIA[[#This Row],[CODIGO]],STOCKSANLUIS[],7,FALSE)</f>
        <v>A</v>
      </c>
      <c r="F2212" s="10"/>
    </row>
    <row r="2213" spans="1:6" x14ac:dyDescent="0.25">
      <c r="A2213" s="6" t="s">
        <v>3973</v>
      </c>
      <c r="B2213" t="str">
        <f>VLOOKUP(INGRESO_MERCADERIA[[#This Row],[CODIGO]],STOCKSANLUIS[],2,FALSE)</f>
        <v>ANTORCHA DE UNA CAÑA PARA MAP GASS JH-1</v>
      </c>
      <c r="C2213" s="10">
        <v>50</v>
      </c>
      <c r="D2213" s="157">
        <v>45901</v>
      </c>
      <c r="E2213" s="1" t="str">
        <f>VLOOKUP(INGRESO_MERCADERIA[[#This Row],[CODIGO]],STOCKSANLUIS[],7,FALSE)</f>
        <v>A</v>
      </c>
      <c r="F2213" s="10"/>
    </row>
    <row r="2214" spans="1:6" x14ac:dyDescent="0.25">
      <c r="A2214" s="6" t="s">
        <v>375</v>
      </c>
      <c r="B2214" t="str">
        <f>VLOOKUP(INGRESO_MERCADERIA[[#This Row],[CODIGO]],STOCKSANLUIS[],2,FALSE)</f>
        <v>ROLLO DE COBRE FLEXIBLE 1/4" HIGH QUALITY - STARCOLD - 6.35 MM X 0.55 MM X 15 M</v>
      </c>
      <c r="C2214" s="10">
        <v>20</v>
      </c>
      <c r="D2214" s="157">
        <v>45901</v>
      </c>
      <c r="E2214" s="1" t="str">
        <f>VLOOKUP(INGRESO_MERCADERIA[[#This Row],[CODIGO]],STOCKSANLUIS[],7,FALSE)</f>
        <v>C</v>
      </c>
      <c r="F2214" s="10"/>
    </row>
    <row r="2215" spans="1:6" x14ac:dyDescent="0.25">
      <c r="A2215" s="6" t="s">
        <v>377</v>
      </c>
      <c r="B2215" t="str">
        <f>VLOOKUP(INGRESO_MERCADERIA[[#This Row],[CODIGO]],STOCKSANLUIS[],2,FALSE)</f>
        <v>ROLLO DE COBRE FLEXIBLE 5/16" HIGH QUALITY - STARCOLD - 7.94 MM X 0.55 MM X 15 M</v>
      </c>
      <c r="C2215" s="10">
        <v>20</v>
      </c>
      <c r="D2215" s="157">
        <v>45901</v>
      </c>
      <c r="E2215" s="1" t="str">
        <f>VLOOKUP(INGRESO_MERCADERIA[[#This Row],[CODIGO]],STOCKSANLUIS[],7,FALSE)</f>
        <v>C</v>
      </c>
      <c r="F2215" s="10"/>
    </row>
    <row r="2216" spans="1:6" x14ac:dyDescent="0.25">
      <c r="A2216" s="6" t="s">
        <v>1819</v>
      </c>
      <c r="B2216" t="str">
        <f>VLOOKUP(INGRESO_MERCADERIA[[#This Row],[CODIGO]],STOCKSANLUIS[],2,FALSE)</f>
        <v>ROLLO DE COBRE FLEXIBLE 1/2" HIGH QUALITY - STARCOLD - 12.70 MM X 0.65 MM X 15 M</v>
      </c>
      <c r="C2216" s="10">
        <v>10</v>
      </c>
      <c r="D2216" s="157">
        <v>45901</v>
      </c>
      <c r="E2216" s="1" t="str">
        <f>VLOOKUP(INGRESO_MERCADERIA[[#This Row],[CODIGO]],STOCKSANLUIS[],7,FALSE)</f>
        <v>C</v>
      </c>
      <c r="F2216" s="10"/>
    </row>
    <row r="2217" spans="1:6" x14ac:dyDescent="0.25">
      <c r="A2217" s="6" t="s">
        <v>3605</v>
      </c>
      <c r="B2217" t="str">
        <f>VLOOKUP(INGRESO_MERCADERIA[[#This Row],[CODIGO]],STOCKSANLUIS[],2,FALSE)</f>
        <v>ROLLO DE COBRE FLEXIBLE 3/8" HIGH QUALITY - STARCOLD - 9.53 MM X 0.60 MM X 15 M</v>
      </c>
      <c r="C2217" s="10">
        <v>20</v>
      </c>
      <c r="D2217" s="157">
        <v>45901</v>
      </c>
      <c r="E2217" s="1" t="str">
        <f>VLOOKUP(INGRESO_MERCADERIA[[#This Row],[CODIGO]],STOCKSANLUIS[],7,FALSE)</f>
        <v>C</v>
      </c>
      <c r="F2217" s="10"/>
    </row>
    <row r="2218" spans="1:6" x14ac:dyDescent="0.25">
      <c r="A2218" s="6" t="s">
        <v>3681</v>
      </c>
      <c r="B2218" t="str">
        <f>VLOOKUP(INGRESO_MERCADERIA[[#This Row],[CODIGO]],STOCKSANLUIS[],2,FALSE)</f>
        <v>ROLLO DE COBRE FLEXIBLE 5/8" HIGH QUALITY - STARCOLD - 15.88 MM X 0.65 MM X 15 M</v>
      </c>
      <c r="C2218" s="10">
        <v>10</v>
      </c>
      <c r="D2218" s="157">
        <v>45901</v>
      </c>
      <c r="E2218" s="1" t="str">
        <f>VLOOKUP(INGRESO_MERCADERIA[[#This Row],[CODIGO]],STOCKSANLUIS[],7,FALSE)</f>
        <v>C</v>
      </c>
      <c r="F2218" s="10"/>
    </row>
    <row r="2219" spans="1:6" x14ac:dyDescent="0.25">
      <c r="A2219" s="6" t="s">
        <v>3339</v>
      </c>
      <c r="B2219" t="str">
        <f>VLOOKUP(INGRESO_MERCADERIA[[#This Row],[CODIGO]],STOCKSANLUIS[],2,FALSE)</f>
        <v>GAS REFRIGERANTE R134 - 13.6KG ICELOONG</v>
      </c>
      <c r="C2219" s="10">
        <v>15</v>
      </c>
      <c r="D2219" s="157">
        <v>45901</v>
      </c>
      <c r="E2219" s="1" t="str">
        <f>VLOOKUP(INGRESO_MERCADERIA[[#This Row],[CODIGO]],STOCKSANLUIS[],7,FALSE)</f>
        <v>C</v>
      </c>
      <c r="F2219" s="10"/>
    </row>
    <row r="2220" spans="1:6" x14ac:dyDescent="0.25">
      <c r="A2220" s="6" t="s">
        <v>3341</v>
      </c>
      <c r="B2220" t="str">
        <f>VLOOKUP(INGRESO_MERCADERIA[[#This Row],[CODIGO]],STOCKSANLUIS[],2,FALSE)</f>
        <v>GAS REFRIGERANTE R404A -10.90KG ICELOONG</v>
      </c>
      <c r="C2220" s="10">
        <v>10</v>
      </c>
      <c r="D2220" s="157">
        <v>45901</v>
      </c>
      <c r="E2220" s="1" t="str">
        <f>VLOOKUP(INGRESO_MERCADERIA[[#This Row],[CODIGO]],STOCKSANLUIS[],7,FALSE)</f>
        <v>C</v>
      </c>
      <c r="F2220" s="10"/>
    </row>
    <row r="2221" spans="1:6" x14ac:dyDescent="0.25">
      <c r="A2221" s="6" t="s">
        <v>3343</v>
      </c>
      <c r="B2221" t="str">
        <f>VLOOKUP(INGRESO_MERCADERIA[[#This Row],[CODIGO]],STOCKSANLUIS[],2,FALSE)</f>
        <v>GAS REFRIGERANTE R410A -11.30KG ICELOONG</v>
      </c>
      <c r="C2221" s="10">
        <v>10</v>
      </c>
      <c r="D2221" s="157">
        <v>45901</v>
      </c>
      <c r="E2221" s="1" t="str">
        <f>VLOOKUP(INGRESO_MERCADERIA[[#This Row],[CODIGO]],STOCKSANLUIS[],7,FALSE)</f>
        <v>C</v>
      </c>
      <c r="F2221" s="10"/>
    </row>
    <row r="2222" spans="1:6" x14ac:dyDescent="0.25">
      <c r="A2222" s="6" t="s">
        <v>3347</v>
      </c>
      <c r="B2222" t="str">
        <f>VLOOKUP(INGRESO_MERCADERIA[[#This Row],[CODIGO]],STOCKSANLUIS[],2,FALSE)</f>
        <v>GAS REFRIGERANTE R507 -11.3KG ICELOONG</v>
      </c>
      <c r="C2222" s="10">
        <v>16</v>
      </c>
      <c r="D2222" s="157">
        <v>45901</v>
      </c>
      <c r="E2222" s="1" t="str">
        <f>VLOOKUP(INGRESO_MERCADERIA[[#This Row],[CODIGO]],STOCKSANLUIS[],7,FALSE)</f>
        <v>C</v>
      </c>
      <c r="F2222" s="10"/>
    </row>
    <row r="2223" spans="1:6" x14ac:dyDescent="0.25">
      <c r="A2223" s="6" t="s">
        <v>439</v>
      </c>
      <c r="B2223" t="str">
        <f>VLOOKUP(INGRESO_MERCADERIA[[#This Row],[CODIGO]],STOCKSANLUIS[],2,FALSE)</f>
        <v>ACEITE MINERAL 3G SUPER - 1 GALÓN - BVA</v>
      </c>
      <c r="C2223" s="10">
        <v>6</v>
      </c>
      <c r="D2223" s="157">
        <v>45901</v>
      </c>
      <c r="E2223" s="1" t="str">
        <f>VLOOKUP(INGRESO_MERCADERIA[[#This Row],[CODIGO]],STOCKSANLUIS[],7,FALSE)</f>
        <v>C</v>
      </c>
      <c r="F2223" s="10"/>
    </row>
    <row r="2224" spans="1:6" x14ac:dyDescent="0.25">
      <c r="A2224" s="6" t="s">
        <v>931</v>
      </c>
      <c r="B2224" t="str">
        <f>VLOOKUP(INGRESO_MERCADERIA[[#This Row],[CODIGO]],STOCKSANLUIS[],2,FALSE)</f>
        <v>ACEITE POLIOLESTER POE 32 - 1 GALON - BVA</v>
      </c>
      <c r="C2224" s="10">
        <v>8</v>
      </c>
      <c r="D2224" s="157">
        <v>45901</v>
      </c>
      <c r="E2224" s="1" t="str">
        <f>VLOOKUP(INGRESO_MERCADERIA[[#This Row],[CODIGO]],STOCKSANLUIS[],7,FALSE)</f>
        <v>C</v>
      </c>
      <c r="F2224" s="10"/>
    </row>
    <row r="2225" spans="1:6" x14ac:dyDescent="0.25">
      <c r="A2225" s="6" t="s">
        <v>867</v>
      </c>
      <c r="B2225" t="str">
        <f>VLOOKUP(INGRESO_MERCADERIA[[#This Row],[CODIGO]],STOCKSANLUIS[],2,FALSE)</f>
        <v>ACEITE POLIOLESTER POE 68 - 1 GALON - BVA</v>
      </c>
      <c r="C2225" s="10">
        <v>8</v>
      </c>
      <c r="D2225" s="157">
        <v>45901</v>
      </c>
      <c r="E2225" s="1" t="str">
        <f>VLOOKUP(INGRESO_MERCADERIA[[#This Row],[CODIGO]],STOCKSANLUIS[],7,FALSE)</f>
        <v>C</v>
      </c>
      <c r="F2225" s="10"/>
    </row>
    <row r="2226" spans="1:6" x14ac:dyDescent="0.25">
      <c r="A2226" s="6" t="s">
        <v>3880</v>
      </c>
      <c r="B2226" t="str">
        <f>VLOOKUP(INGRESO_MERCADERIA[[#This Row],[CODIGO]],STOCKSANLUIS[],2,FALSE)</f>
        <v>GAS REFRIGERANTE R134A  X 340 GR - (TAPA CON VALVULA) - ICELOONG</v>
      </c>
      <c r="C2226" s="10">
        <v>150</v>
      </c>
      <c r="D2226" s="157">
        <v>45901</v>
      </c>
      <c r="E2226" s="1" t="str">
        <f>VLOOKUP(INGRESO_MERCADERIA[[#This Row],[CODIGO]],STOCKSANLUIS[],7,FALSE)</f>
        <v>B</v>
      </c>
      <c r="F2226" s="10"/>
    </row>
    <row r="2227" spans="1:6" x14ac:dyDescent="0.25">
      <c r="A2227" s="6" t="s">
        <v>3983</v>
      </c>
      <c r="B2227" t="str">
        <f>VLOOKUP(INGRESO_MERCADERIA[[#This Row],[CODIGO]],STOCKSANLUIS[],2,FALSE)</f>
        <v>GAS REFIGERANTE R22 -13.60 KG YONGAN</v>
      </c>
      <c r="C2227" s="10">
        <v>10</v>
      </c>
      <c r="D2227" s="157">
        <v>45901</v>
      </c>
      <c r="E2227" s="1" t="str">
        <f>VLOOKUP(INGRESO_MERCADERIA[[#This Row],[CODIGO]],STOCKSANLUIS[],7,FALSE)</f>
        <v>B/C</v>
      </c>
      <c r="F2227" s="10"/>
    </row>
    <row r="2228" spans="1:6" x14ac:dyDescent="0.25">
      <c r="A2228" s="6" t="s">
        <v>2490</v>
      </c>
      <c r="B2228" t="str">
        <f>VLOOKUP(INGRESO_MERCADERIA[[#This Row],[CODIGO]],STOCKSANLUIS[],2,FALSE)</f>
        <v>LIMPIADOR PARA CONDENSADOR - NU-BRITE - 1GALON - NU CALGON</v>
      </c>
      <c r="C2228" s="10">
        <v>12</v>
      </c>
      <c r="D2228" s="157">
        <v>45901</v>
      </c>
      <c r="E2228" s="1" t="str">
        <f>VLOOKUP(INGRESO_MERCADERIA[[#This Row],[CODIGO]],STOCKSANLUIS[],7,FALSE)</f>
        <v>C</v>
      </c>
      <c r="F2228" s="10"/>
    </row>
    <row r="2229" spans="1:6" x14ac:dyDescent="0.25">
      <c r="A2229" s="6" t="s">
        <v>3719</v>
      </c>
      <c r="B2229" t="str">
        <f>VLOOKUP(INGRESO_MERCADERIA[[#This Row],[CODIGO]],STOCKSANLUIS[],2,FALSE)</f>
        <v>MOTOVENTILADOR AXIAL EBM S4E450 - 450MM - 220V MONOFÁSICO - 4 POLOS, CON REJILLA - FLUJO V   </v>
      </c>
      <c r="C2229" s="10">
        <v>1</v>
      </c>
      <c r="D2229" s="156">
        <v>45900</v>
      </c>
      <c r="E2229" s="1" t="str">
        <f>VLOOKUP(INGRESO_MERCADERIA[[#This Row],[CODIGO]],STOCKSANLUIS[],7,FALSE)</f>
        <v>C</v>
      </c>
      <c r="F2229" s="10" t="s">
        <v>21573</v>
      </c>
    </row>
    <row r="2230" spans="1:6" x14ac:dyDescent="0.25">
      <c r="A2230" s="6" t="s">
        <v>3860</v>
      </c>
      <c r="B2230" t="str">
        <f>VLOOKUP(INGRESO_MERCADERIA[[#This Row],[CODIGO]],STOCKSANLUIS[],2,FALSE)</f>
        <v>CORTINA DE AIRE DE 150 CM (60") - 220V/1PH/60HZ - STAR COLD - FM-1215Z/Y-MC</v>
      </c>
      <c r="C2230" s="10">
        <v>5</v>
      </c>
      <c r="D2230" s="156">
        <v>45902</v>
      </c>
      <c r="E2230" s="1" t="str">
        <f>VLOOKUP(INGRESO_MERCADERIA[[#This Row],[CODIGO]],STOCKSANLUIS[],7,FALSE)</f>
        <v>A</v>
      </c>
      <c r="F2230" s="10"/>
    </row>
    <row r="2231" spans="1:6" x14ac:dyDescent="0.25">
      <c r="A2231" s="6" t="s">
        <v>2914</v>
      </c>
      <c r="B2231" t="str">
        <f>VLOOKUP(INGRESO_MERCADERIA[[#This Row],[CODIGO]],STOCKSANLUIS[],2,FALSE)</f>
        <v>GAS REFRIGERANTE  FREON 134A - 340 GR CHEMOURS -CAJA DE 12 - CON VALVULA - USA</v>
      </c>
      <c r="C2231" s="10">
        <v>120</v>
      </c>
      <c r="D2231" s="156">
        <v>45902</v>
      </c>
      <c r="E2231" s="1" t="str">
        <f>VLOOKUP(INGRESO_MERCADERIA[[#This Row],[CODIGO]],STOCKSANLUIS[],7,FALSE)</f>
        <v>C</v>
      </c>
      <c r="F2231" s="10"/>
    </row>
    <row r="2232" spans="1:6" x14ac:dyDescent="0.25">
      <c r="A2232" s="6" t="s">
        <v>3339</v>
      </c>
      <c r="B2232" t="str">
        <f>VLOOKUP(INGRESO_MERCADERIA[[#This Row],[CODIGO]],STOCKSANLUIS[],2,FALSE)</f>
        <v>GAS REFRIGERANTE R134 - 13.6KG ICELOONG</v>
      </c>
      <c r="C2232" s="10">
        <v>3</v>
      </c>
      <c r="D2232" s="156">
        <v>45902</v>
      </c>
      <c r="E2232" s="1" t="str">
        <f>VLOOKUP(INGRESO_MERCADERIA[[#This Row],[CODIGO]],STOCKSANLUIS[],7,FALSE)</f>
        <v>C</v>
      </c>
      <c r="F2232" s="10"/>
    </row>
    <row r="2233" spans="1:6" x14ac:dyDescent="0.25">
      <c r="A2233" s="6" t="s">
        <v>3341</v>
      </c>
      <c r="B2233" t="str">
        <f>VLOOKUP(INGRESO_MERCADERIA[[#This Row],[CODIGO]],STOCKSANLUIS[],2,FALSE)</f>
        <v>GAS REFRIGERANTE R404A -10.90KG ICELOONG</v>
      </c>
      <c r="C2233" s="10">
        <v>10</v>
      </c>
      <c r="D2233" s="156">
        <v>45902</v>
      </c>
      <c r="E2233" s="1" t="str">
        <f>VLOOKUP(INGRESO_MERCADERIA[[#This Row],[CODIGO]],STOCKSANLUIS[],7,FALSE)</f>
        <v>C</v>
      </c>
      <c r="F2233" s="10"/>
    </row>
    <row r="2234" spans="1:6" x14ac:dyDescent="0.25">
      <c r="A2234" s="6" t="s">
        <v>3981</v>
      </c>
      <c r="B2234" t="str">
        <f>VLOOKUP(INGRESO_MERCADERIA[[#This Row],[CODIGO]],STOCKSANLUIS[],2,FALSE)</f>
        <v>GAS REFRIGERANTE R32 -9.5KG ICELOONG</v>
      </c>
      <c r="C2234" s="10">
        <v>10</v>
      </c>
      <c r="D2234" s="156">
        <v>45902</v>
      </c>
      <c r="E2234" s="1" t="str">
        <f>VLOOKUP(INGRESO_MERCADERIA[[#This Row],[CODIGO]],STOCKSANLUIS[],7,FALSE)</f>
        <v>C</v>
      </c>
      <c r="F2234" s="10"/>
    </row>
    <row r="2235" spans="1:6" x14ac:dyDescent="0.25">
      <c r="A2235" s="6" t="s">
        <v>3343</v>
      </c>
      <c r="B2235" t="str">
        <f>VLOOKUP(INGRESO_MERCADERIA[[#This Row],[CODIGO]],STOCKSANLUIS[],2,FALSE)</f>
        <v>GAS REFRIGERANTE R410A -11.30KG ICELOONG</v>
      </c>
      <c r="C2235" s="10">
        <v>10</v>
      </c>
      <c r="D2235" s="156">
        <v>45903</v>
      </c>
      <c r="E2235" s="1" t="str">
        <f>VLOOKUP(INGRESO_MERCADERIA[[#This Row],[CODIGO]],STOCKSANLUIS[],7,FALSE)</f>
        <v>C</v>
      </c>
      <c r="F2235" s="10"/>
    </row>
    <row r="2236" spans="1:6" x14ac:dyDescent="0.25">
      <c r="A2236" s="6" t="s">
        <v>3339</v>
      </c>
      <c r="B2236" t="str">
        <f>VLOOKUP(INGRESO_MERCADERIA[[#This Row],[CODIGO]],STOCKSANLUIS[],2,FALSE)</f>
        <v>GAS REFRIGERANTE R134 - 13.6KG ICELOONG</v>
      </c>
      <c r="C2236" s="10">
        <v>10</v>
      </c>
      <c r="D2236" s="156">
        <v>45903</v>
      </c>
      <c r="E2236" s="1" t="str">
        <f>VLOOKUP(INGRESO_MERCADERIA[[#This Row],[CODIGO]],STOCKSANLUIS[],7,FALSE)</f>
        <v>C</v>
      </c>
      <c r="F2236" s="10"/>
    </row>
    <row r="2237" spans="1:6" x14ac:dyDescent="0.25">
      <c r="A2237" s="6" t="s">
        <v>3347</v>
      </c>
      <c r="B2237" t="str">
        <f>VLOOKUP(INGRESO_MERCADERIA[[#This Row],[CODIGO]],STOCKSANLUIS[],2,FALSE)</f>
        <v>GAS REFRIGERANTE R507 -11.3KG ICELOONG</v>
      </c>
      <c r="C2237" s="10">
        <v>10</v>
      </c>
      <c r="D2237" s="156">
        <v>45903</v>
      </c>
      <c r="E2237" s="1" t="str">
        <f>VLOOKUP(INGRESO_MERCADERIA[[#This Row],[CODIGO]],STOCKSANLUIS[],7,FALSE)</f>
        <v>C</v>
      </c>
      <c r="F2237" s="10"/>
    </row>
    <row r="2238" spans="1:6" x14ac:dyDescent="0.25">
      <c r="A2238" s="6" t="s">
        <v>3882</v>
      </c>
      <c r="B2238" t="str">
        <f>VLOOKUP(INGRESO_MERCADERIA[[#This Row],[CODIGO]],STOCKSANLUIS[],2,FALSE)</f>
        <v>GAS MAPP PRO X 0.400 GR  -  (TAPA CON VALVULA) - ICELOONG</v>
      </c>
      <c r="C2238" s="10">
        <v>36</v>
      </c>
      <c r="D2238" s="156">
        <v>45903</v>
      </c>
      <c r="E2238" s="1" t="str">
        <f>VLOOKUP(INGRESO_MERCADERIA[[#This Row],[CODIGO]],STOCKSANLUIS[],7,FALSE)</f>
        <v>C</v>
      </c>
      <c r="F2238" s="10"/>
    </row>
    <row r="2239" spans="1:6" x14ac:dyDescent="0.25">
      <c r="A2239" s="6" t="s">
        <v>927</v>
      </c>
      <c r="B2239" t="str">
        <f>VLOOKUP(INGRESO_MERCADERIA[[#This Row],[CODIGO]],STOCKSANLUIS[],2,FALSE)</f>
        <v>ACEITE PARA BOMBA DE VACIO VAC 235- 1/4 GALON - BVA</v>
      </c>
      <c r="C2239" s="10">
        <v>24</v>
      </c>
      <c r="D2239" s="156">
        <v>45903</v>
      </c>
      <c r="E2239" s="1" t="str">
        <f>VLOOKUP(INGRESO_MERCADERIA[[#This Row],[CODIGO]],STOCKSANLUIS[],7,FALSE)</f>
        <v>C</v>
      </c>
      <c r="F2239" s="10"/>
    </row>
    <row r="2240" spans="1:6" x14ac:dyDescent="0.25">
      <c r="A2240" s="6" t="s">
        <v>2028</v>
      </c>
      <c r="B2240" t="str">
        <f>VLOOKUP(INGRESO_MERCADERIA[[#This Row],[CODIGO]],STOCKSANLUIS[],2,FALSE)</f>
        <v xml:space="preserve">ACEITE POLIOLESTER POE 170 - 1 GALON - BVA  </v>
      </c>
      <c r="C2240" s="10">
        <v>4</v>
      </c>
      <c r="D2240" s="156">
        <v>45903</v>
      </c>
      <c r="E2240" s="1" t="str">
        <f>VLOOKUP(INGRESO_MERCADERIA[[#This Row],[CODIGO]],STOCKSANLUIS[],7,FALSE)</f>
        <v>C</v>
      </c>
      <c r="F2240" s="10"/>
    </row>
    <row r="2241" spans="1:6" x14ac:dyDescent="0.25">
      <c r="A2241" s="6" t="s">
        <v>653</v>
      </c>
      <c r="B2241" t="str">
        <f>VLOOKUP(INGRESO_MERCADERIA[[#This Row],[CODIGO]],STOCKSANLUIS[],2,FALSE)</f>
        <v>CUERPO DE VALVULA EXPANSION DANFOSS TE-5 1/2" X 5/8" SOLD. COD 067B4009</v>
      </c>
      <c r="C2241" s="10">
        <v>5</v>
      </c>
      <c r="D2241" s="156">
        <v>45904</v>
      </c>
      <c r="E2241" s="1" t="str">
        <f>VLOOKUP(INGRESO_MERCADERIA[[#This Row],[CODIGO]],STOCKSANLUIS[],7,FALSE)</f>
        <v>A</v>
      </c>
      <c r="F2241" s="10"/>
    </row>
    <row r="2242" spans="1:6" x14ac:dyDescent="0.25">
      <c r="A2242" s="6" t="s">
        <v>2020</v>
      </c>
      <c r="B2242" t="str">
        <f>VLOOKUP(INGRESO_MERCADERIA[[#This Row],[CODIGO]],STOCKSANLUIS[],2,FALSE)</f>
        <v>CONTROLADOR DE TEMPERATURA Y HUMEDAD DIGITAL MT-530EW SUPER (10-85%HR) - VER.06 - 115/220 VAC - FULL GAUGE - WHITE</v>
      </c>
      <c r="C2242" s="10">
        <v>30</v>
      </c>
      <c r="D2242" s="156">
        <v>45904</v>
      </c>
      <c r="E2242" s="1" t="str">
        <f>VLOOKUP(INGRESO_MERCADERIA[[#This Row],[CODIGO]],STOCKSANLUIS[],7,FALSE)</f>
        <v>A</v>
      </c>
      <c r="F2242" s="10"/>
    </row>
    <row r="2243" spans="1:6" x14ac:dyDescent="0.25">
      <c r="A2243" s="6" t="s">
        <v>931</v>
      </c>
      <c r="B2243" t="str">
        <f>VLOOKUP(INGRESO_MERCADERIA[[#This Row],[CODIGO]],STOCKSANLUIS[],2,FALSE)</f>
        <v>ACEITE POLIOLESTER POE 32 - 1 GALON - BVA</v>
      </c>
      <c r="C2243" s="10">
        <v>20</v>
      </c>
      <c r="D2243" s="156">
        <v>45905</v>
      </c>
      <c r="E2243" s="1" t="str">
        <f>VLOOKUP(INGRESO_MERCADERIA[[#This Row],[CODIGO]],STOCKSANLUIS[],7,FALSE)</f>
        <v>C</v>
      </c>
      <c r="F2243" s="10"/>
    </row>
    <row r="2244" spans="1:6" x14ac:dyDescent="0.25">
      <c r="A2244" s="6" t="s">
        <v>2719</v>
      </c>
      <c r="B2244" t="str">
        <f>VLOOKUP(INGRESO_MERCADERIA[[#This Row],[CODIGO]],STOCKSANLUIS[],2,FALSE)</f>
        <v xml:space="preserve">ACEITE PARA BOMBA DE VACIO - 1 GALON - BVA </v>
      </c>
      <c r="C2244" s="10">
        <v>12</v>
      </c>
      <c r="D2244" s="156">
        <v>45905</v>
      </c>
      <c r="E2244" s="1" t="str">
        <f>VLOOKUP(INGRESO_MERCADERIA[[#This Row],[CODIGO]],STOCKSANLUIS[],7,FALSE)</f>
        <v>C</v>
      </c>
      <c r="F2244" s="10"/>
    </row>
    <row r="2245" spans="1:6" x14ac:dyDescent="0.25">
      <c r="A2245" s="6" t="s">
        <v>931</v>
      </c>
      <c r="B2245" t="str">
        <f>VLOOKUP(INGRESO_MERCADERIA[[#This Row],[CODIGO]],STOCKSANLUIS[],2,FALSE)</f>
        <v>ACEITE POLIOLESTER POE 32 - 1 GALON - BVA</v>
      </c>
      <c r="C2245" s="10">
        <v>20</v>
      </c>
      <c r="D2245" s="156">
        <v>45905</v>
      </c>
      <c r="E2245" s="1" t="str">
        <f>VLOOKUP(INGRESO_MERCADERIA[[#This Row],[CODIGO]],STOCKSANLUIS[],7,FALSE)</f>
        <v>C</v>
      </c>
      <c r="F2245" s="10"/>
    </row>
    <row r="2246" spans="1:6" x14ac:dyDescent="0.25">
      <c r="A2246" s="6" t="s">
        <v>3675</v>
      </c>
      <c r="B2246" t="str">
        <f>VLOOKUP(INGRESO_MERCADERIA[[#This Row],[CODIGO]],STOCKSANLUIS[],2,FALSE)</f>
        <v>LAMAS DE PVC ALECO 8X0.080X300 (20CM X 2MMX 91.44M) LOW TEMP REINFORCED - 172007- MT</v>
      </c>
      <c r="C2246" s="10">
        <v>274.32</v>
      </c>
      <c r="D2246" s="156">
        <v>45905</v>
      </c>
      <c r="E2246" s="1" t="str">
        <f>VLOOKUP(INGRESO_MERCADERIA[[#This Row],[CODIGO]],STOCKSANLUIS[],7,FALSE)</f>
        <v>B/C</v>
      </c>
      <c r="F2246" s="10"/>
    </row>
    <row r="2247" spans="1:6" x14ac:dyDescent="0.25">
      <c r="A2247" s="6" t="s">
        <v>33</v>
      </c>
      <c r="B2247" t="str">
        <f>VLOOKUP(INGRESO_MERCADERIA[[#This Row],[CODIGO]],STOCKSANLUIS[],2,FALSE)</f>
        <v>CONTROLADOR DE TEMPERATURA DIGITAL MT-512E 2HP - VER.13 - 115/220 VAC - FULL GAUGE</v>
      </c>
      <c r="C2247" s="10">
        <v>1</v>
      </c>
      <c r="D2247" s="156">
        <v>45906</v>
      </c>
      <c r="E2247" s="1" t="str">
        <f>VLOOKUP(INGRESO_MERCADERIA[[#This Row],[CODIGO]],STOCKSANLUIS[],7,FALSE)</f>
        <v>C</v>
      </c>
      <c r="F2247" s="10"/>
    </row>
    <row r="2248" spans="1:6" x14ac:dyDescent="0.25">
      <c r="A2248" s="26" t="s">
        <v>3110</v>
      </c>
      <c r="B2248" t="str">
        <f>VLOOKUP(INGRESO_MERCADERIA[[#This Row],[CODIGO]],STOCKSANLUIS[],2,FALSE)</f>
        <v>CAPACITOR DE 30 MFD X 440 VAC - 30X440 - EVERWELL</v>
      </c>
      <c r="C2248" s="10">
        <v>50</v>
      </c>
      <c r="D2248" s="156">
        <v>45908</v>
      </c>
      <c r="E2248" s="1" t="str">
        <f>VLOOKUP(INGRESO_MERCADERIA[[#This Row],[CODIGO]],STOCKSANLUIS[],7,FALSE)</f>
        <v>A</v>
      </c>
      <c r="F2248" s="10"/>
    </row>
    <row r="2249" spans="1:6" x14ac:dyDescent="0.25">
      <c r="A2249" s="6" t="s">
        <v>1073</v>
      </c>
      <c r="B2249" t="str">
        <f>VLOOKUP(INGRESO_MERCADERIA[[#This Row],[CODIGO]],STOCKSANLUIS[],2,FALSE)</f>
        <v>GAS MAP BERNZOMATIC  - WORTHINGTON 14.1 OZ</v>
      </c>
      <c r="C2249" s="10">
        <v>24</v>
      </c>
      <c r="D2249" s="156">
        <v>45908</v>
      </c>
      <c r="E2249" s="1" t="str">
        <f>VLOOKUP(INGRESO_MERCADERIA[[#This Row],[CODIGO]],STOCKSANLUIS[],7,FALSE)</f>
        <v>C</v>
      </c>
      <c r="F2249" s="10"/>
    </row>
    <row r="2250" spans="1:6" x14ac:dyDescent="0.25">
      <c r="A2250" s="6" t="s">
        <v>3858</v>
      </c>
      <c r="B2250" t="str">
        <f>VLOOKUP(INGRESO_MERCADERIA[[#This Row],[CODIGO]],STOCKSANLUIS[],2,FALSE)</f>
        <v>CORTINA DE AIRE DE 120 CM (48") - 220V/1PH/60HZ - STAR COLD - FM-1212Z/Y-MC</v>
      </c>
      <c r="C2250" s="10">
        <v>5</v>
      </c>
      <c r="D2250" s="156">
        <v>45908</v>
      </c>
      <c r="E2250" s="1" t="str">
        <f>VLOOKUP(INGRESO_MERCADERIA[[#This Row],[CODIGO]],STOCKSANLUIS[],7,FALSE)</f>
        <v>A</v>
      </c>
      <c r="F2250" s="10"/>
    </row>
    <row r="2251" spans="1:6" x14ac:dyDescent="0.25">
      <c r="A2251" s="6" t="s">
        <v>3860</v>
      </c>
      <c r="B2251" t="str">
        <f>VLOOKUP(INGRESO_MERCADERIA[[#This Row],[CODIGO]],STOCKSANLUIS[],2,FALSE)</f>
        <v>CORTINA DE AIRE DE 150 CM (60") - 220V/1PH/60HZ - STAR COLD - FM-1215Z/Y-MC</v>
      </c>
      <c r="C2251" s="10">
        <v>2</v>
      </c>
      <c r="D2251" s="156">
        <v>45908</v>
      </c>
      <c r="E2251" s="1" t="str">
        <f>VLOOKUP(INGRESO_MERCADERIA[[#This Row],[CODIGO]],STOCKSANLUIS[],7,FALSE)</f>
        <v>A</v>
      </c>
      <c r="F2251" s="10"/>
    </row>
    <row r="2252" spans="1:6" x14ac:dyDescent="0.25">
      <c r="A2252" s="6" t="s">
        <v>3096</v>
      </c>
      <c r="B2252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252" s="10">
        <v>2</v>
      </c>
      <c r="D2252" s="156">
        <v>45908</v>
      </c>
      <c r="E2252" s="1" t="str">
        <f>VLOOKUP(INGRESO_MERCADERIA[[#This Row],[CODIGO]],STOCKSANLUIS[],7,FALSE)</f>
        <v>B</v>
      </c>
      <c r="F2252" s="10"/>
    </row>
    <row r="2253" spans="1:6" x14ac:dyDescent="0.25">
      <c r="A2253" s="6" t="s">
        <v>2377</v>
      </c>
      <c r="B2253" t="str">
        <f>VLOOKUP(INGRESO_MERCADERIA[[#This Row],[CODIGO]],STOCKSANLUIS[],2,FALSE)</f>
        <v xml:space="preserve">MOTOVENTILADOR AXIAL EBM S4E350/G01 - 350MM - 220V MONOFÁSICO - 4 POLOS, CON REJILLA - FLUJO V REEMPLAZO DE S4E350-AO02-98                    </v>
      </c>
      <c r="C2253" s="10">
        <v>2</v>
      </c>
      <c r="D2253" s="156">
        <v>45908</v>
      </c>
      <c r="E2253" s="1" t="str">
        <f>VLOOKUP(INGRESO_MERCADERIA[[#This Row],[CODIGO]],STOCKSANLUIS[],7,FALSE)</f>
        <v>C</v>
      </c>
      <c r="F2253" s="10"/>
    </row>
    <row r="2254" spans="1:6" x14ac:dyDescent="0.25">
      <c r="A2254" s="6" t="s">
        <v>3577</v>
      </c>
      <c r="B2254" t="str">
        <f>VLOOKUP(INGRESO_MERCADERIA[[#This Row],[CODIGO]],STOCKSANLUIS[],2,FALSE)</f>
        <v>MOTOVENTILADOR AXIAL EBM S4E400/G01 - 400MM - 220V MONOFÁSICO - 4 POLOS, CON REJILLA - FLUJO V   </v>
      </c>
      <c r="C2254" s="10">
        <v>1</v>
      </c>
      <c r="D2254" s="156">
        <v>45908</v>
      </c>
      <c r="E2254" s="1" t="str">
        <f>VLOOKUP(INGRESO_MERCADERIA[[#This Row],[CODIGO]],STOCKSANLUIS[],7,FALSE)</f>
        <v>C</v>
      </c>
      <c r="F2254" s="10"/>
    </row>
    <row r="2255" spans="1:6" x14ac:dyDescent="0.25">
      <c r="A2255" s="6" t="s">
        <v>3675</v>
      </c>
      <c r="B2255" t="str">
        <f>VLOOKUP(INGRESO_MERCADERIA[[#This Row],[CODIGO]],STOCKSANLUIS[],2,FALSE)</f>
        <v>LAMAS DE PVC ALECO 8X0.080X300 (20CM X 2MMX 91.44M) LOW TEMP REINFORCED - 172007- MT</v>
      </c>
      <c r="C2255" s="10">
        <v>457.2</v>
      </c>
      <c r="D2255" s="156">
        <v>45908</v>
      </c>
      <c r="E2255" s="1" t="str">
        <f>VLOOKUP(INGRESO_MERCADERIA[[#This Row],[CODIGO]],STOCKSANLUIS[],7,FALSE)</f>
        <v>B/C</v>
      </c>
      <c r="F2255" s="10"/>
    </row>
    <row r="2256" spans="1:6" x14ac:dyDescent="0.25">
      <c r="A2256" s="6" t="s">
        <v>1251</v>
      </c>
      <c r="B2256" t="str">
        <f>VLOOKUP(INGRESO_MERCADERIA[[#This Row],[CODIGO]],STOCKSANLUIS[],2,FALSE)</f>
        <v>LAMAS DE PVC ALECO 8X0.08X300  (20 CM X 2MMX 91.44M) STANDARD SMOOTH -170008</v>
      </c>
      <c r="C2256" s="10">
        <v>82.88</v>
      </c>
      <c r="D2256" s="156">
        <v>45908</v>
      </c>
      <c r="E2256" s="1" t="str">
        <f>VLOOKUP(INGRESO_MERCADERIA[[#This Row],[CODIGO]],STOCKSANLUIS[],7,FALSE)</f>
        <v>B/C</v>
      </c>
      <c r="F2256" s="10"/>
    </row>
    <row r="2257" spans="1:6" x14ac:dyDescent="0.25">
      <c r="A2257" s="6" t="s">
        <v>1378</v>
      </c>
      <c r="B2257" t="str">
        <f>VLOOKUP(INGRESO_MERCADERIA[[#This Row],[CODIGO]],STOCKSANLUIS[],2,FALSE)</f>
        <v>LAMAS DE PVC ALECO 12"X0.12"X150’ (30CM X 3MM X 45.72M) LOW TEMP RIBBED – 172013 – MADE IN USA</v>
      </c>
      <c r="C2257" s="10">
        <v>3</v>
      </c>
      <c r="D2257" s="156">
        <v>45908</v>
      </c>
      <c r="E2257" s="1" t="str">
        <f>VLOOKUP(INGRESO_MERCADERIA[[#This Row],[CODIGO]],STOCKSANLUIS[],7,FALSE)</f>
        <v>B</v>
      </c>
      <c r="F2257" s="10"/>
    </row>
    <row r="2258" spans="1:6" x14ac:dyDescent="0.25">
      <c r="A2258" s="6" t="s">
        <v>3774</v>
      </c>
      <c r="B2258" t="str">
        <f>VLOOKUP(INGRESO_MERCADERIA[[#This Row],[CODIGO]],STOCKSANLUIS[],2,FALSE)</f>
        <v>LAMA DE PVC CLEARWAY LOW TEMP REINFORCED 8¨¨ X .080¨¨ X 300¨ (20 CM X 2MMX 91.44M)</v>
      </c>
      <c r="C2258" s="10">
        <v>182.88</v>
      </c>
      <c r="D2258" s="156">
        <v>45908</v>
      </c>
      <c r="E2258" s="1" t="str">
        <f>VLOOKUP(INGRESO_MERCADERIA[[#This Row],[CODIGO]],STOCKSANLUIS[],7,FALSE)</f>
        <v>C</v>
      </c>
      <c r="F2258" s="10"/>
    </row>
    <row r="2259" spans="1:6" x14ac:dyDescent="0.25">
      <c r="A2259" s="6" t="s">
        <v>3776</v>
      </c>
      <c r="B2259" t="str">
        <f>VLOOKUP(INGRESO_MERCADERIA[[#This Row],[CODIGO]],STOCKSANLUIS[],2,FALSE)</f>
        <v>LAMA DE PVC CLEARWAY STANDARD SMOOTH 8¨¨ X .080¨¨ X 300¨ (20 CM X 2MMX 91.44M)</v>
      </c>
      <c r="C2259" s="10">
        <v>182.88</v>
      </c>
      <c r="D2259" s="156">
        <v>45908</v>
      </c>
      <c r="E2259" s="1" t="str">
        <f>VLOOKUP(INGRESO_MERCADERIA[[#This Row],[CODIGO]],STOCKSANLUIS[],7,FALSE)</f>
        <v>B/C</v>
      </c>
      <c r="F2259" s="10"/>
    </row>
    <row r="2260" spans="1:6" x14ac:dyDescent="0.25">
      <c r="A2260" s="6" t="s">
        <v>441</v>
      </c>
      <c r="B2260" t="str">
        <f>VLOOKUP(INGRESO_MERCADERIA[[#This Row],[CODIGO]],STOCKSANLUIS[],2,FALSE)</f>
        <v>ACEITE MINERAL 4G SUPER - 1 GALON - BVA</v>
      </c>
      <c r="C2260" s="10">
        <v>6</v>
      </c>
      <c r="D2260" s="156">
        <v>45908</v>
      </c>
      <c r="E2260" s="1" t="str">
        <f>VLOOKUP(INGRESO_MERCADERIA[[#This Row],[CODIGO]],STOCKSANLUIS[],7,FALSE)</f>
        <v>C</v>
      </c>
      <c r="F2260" s="10"/>
    </row>
    <row r="2261" spans="1:6" x14ac:dyDescent="0.25">
      <c r="A2261" s="6" t="s">
        <v>2589</v>
      </c>
      <c r="B2261" t="str">
        <f>VLOOKUP(INGRESO_MERCADERIA[[#This Row],[CODIGO]],STOCKSANLUIS[],2,FALSE)</f>
        <v>GAS REFRIGERANTE FREON 134A - 1KG - CHEMOURS - CAJA DE 15 - CON ECO VALVULA - USA</v>
      </c>
      <c r="C2261" s="10">
        <v>30</v>
      </c>
      <c r="D2261" s="156">
        <v>45908</v>
      </c>
      <c r="E2261" s="1" t="str">
        <f>VLOOKUP(INGRESO_MERCADERIA[[#This Row],[CODIGO]],STOCKSANLUIS[],7,FALSE)</f>
        <v>C</v>
      </c>
      <c r="F2261" s="10"/>
    </row>
    <row r="2262" spans="1:6" x14ac:dyDescent="0.25">
      <c r="A2262" s="6" t="s">
        <v>2587</v>
      </c>
      <c r="B2262" t="str">
        <f>VLOOKUP(INGRESO_MERCADERIA[[#This Row],[CODIGO]],STOCKSANLUIS[],2,FALSE)</f>
        <v>GAS REFRIGERANTE FREON 404A -10.896 KG- CHEMOURS - CHINO</v>
      </c>
      <c r="C2262" s="10">
        <v>10</v>
      </c>
      <c r="D2262" s="156">
        <v>45908</v>
      </c>
      <c r="E2262" s="1" t="str">
        <f>VLOOKUP(INGRESO_MERCADERIA[[#This Row],[CODIGO]],STOCKSANLUIS[],7,FALSE)</f>
        <v>C</v>
      </c>
      <c r="F2262" s="10"/>
    </row>
    <row r="2263" spans="1:6" x14ac:dyDescent="0.25">
      <c r="A2263" s="6" t="s">
        <v>3339</v>
      </c>
      <c r="B2263" t="str">
        <f>VLOOKUP(INGRESO_MERCADERIA[[#This Row],[CODIGO]],STOCKSANLUIS[],2,FALSE)</f>
        <v>GAS REFRIGERANTE R134 - 13.6KG ICELOONG</v>
      </c>
      <c r="C2263" s="10">
        <v>5</v>
      </c>
      <c r="D2263" s="156">
        <v>45908</v>
      </c>
      <c r="E2263" s="1" t="str">
        <f>VLOOKUP(INGRESO_MERCADERIA[[#This Row],[CODIGO]],STOCKSANLUIS[],7,FALSE)</f>
        <v>C</v>
      </c>
      <c r="F2263" s="10"/>
    </row>
    <row r="2264" spans="1:6" x14ac:dyDescent="0.25">
      <c r="A2264" s="6" t="s">
        <v>3343</v>
      </c>
      <c r="B2264" t="str">
        <f>VLOOKUP(INGRESO_MERCADERIA[[#This Row],[CODIGO]],STOCKSANLUIS[],2,FALSE)</f>
        <v>GAS REFRIGERANTE R410A -11.30KG ICELOONG</v>
      </c>
      <c r="C2264" s="10">
        <v>10</v>
      </c>
      <c r="D2264" s="156">
        <v>45908</v>
      </c>
      <c r="E2264" s="1" t="str">
        <f>VLOOKUP(INGRESO_MERCADERIA[[#This Row],[CODIGO]],STOCKSANLUIS[],7,FALSE)</f>
        <v>C</v>
      </c>
      <c r="F2264" s="10"/>
    </row>
    <row r="2265" spans="1:6" x14ac:dyDescent="0.25">
      <c r="A2265" s="6" t="s">
        <v>3983</v>
      </c>
      <c r="B2265" t="str">
        <f>VLOOKUP(INGRESO_MERCADERIA[[#This Row],[CODIGO]],STOCKSANLUIS[],2,FALSE)</f>
        <v>GAS REFIGERANTE R22 -13.60 KG YONGAN</v>
      </c>
      <c r="C2265" s="10">
        <v>5</v>
      </c>
      <c r="D2265" s="156">
        <v>45908</v>
      </c>
      <c r="E2265" s="1" t="str">
        <f>VLOOKUP(INGRESO_MERCADERIA[[#This Row],[CODIGO]],STOCKSANLUIS[],7,FALSE)</f>
        <v>B/C</v>
      </c>
      <c r="F2265" s="10"/>
    </row>
    <row r="2266" spans="1:6" x14ac:dyDescent="0.25">
      <c r="A2266" s="6" t="s">
        <v>33</v>
      </c>
      <c r="B2266" t="str">
        <f>VLOOKUP(INGRESO_MERCADERIA[[#This Row],[CODIGO]],STOCKSANLUIS[],2,FALSE)</f>
        <v>CONTROLADOR DE TEMPERATURA DIGITAL MT-512E 2HP - VER.13 - 115/220 VAC - FULL GAUGE</v>
      </c>
      <c r="C2266" s="10">
        <v>100</v>
      </c>
      <c r="D2266" s="156">
        <v>45908</v>
      </c>
      <c r="E2266" s="1" t="str">
        <f>VLOOKUP(INGRESO_MERCADERIA[[#This Row],[CODIGO]],STOCKSANLUIS[],7,FALSE)</f>
        <v>C</v>
      </c>
      <c r="F2266" s="10"/>
    </row>
    <row r="2267" spans="1:6" x14ac:dyDescent="0.25">
      <c r="A2267" s="6" t="s">
        <v>57</v>
      </c>
      <c r="B2267" t="str">
        <f>VLOOKUP(INGRESO_MERCADERIA[[#This Row],[CODIGO]],STOCKSANLUIS[],2,FALSE)</f>
        <v>CONTROLADOR DE VOLTAJE Y PROTECTOR DE FASES PHASELOG EW PLUS - VER.05 - 90-220 VAC - FULL GAUGE - WHITE</v>
      </c>
      <c r="C2267" s="10">
        <v>10</v>
      </c>
      <c r="D2267" s="156">
        <v>45908</v>
      </c>
      <c r="E2267" s="1" t="str">
        <f>VLOOKUP(INGRESO_MERCADERIA[[#This Row],[CODIGO]],STOCKSANLUIS[],7,FALSE)</f>
        <v>C</v>
      </c>
      <c r="F2267" s="10"/>
    </row>
    <row r="2268" spans="1:6" x14ac:dyDescent="0.25">
      <c r="A2268" s="6" t="s">
        <v>1233</v>
      </c>
      <c r="B2268" t="str">
        <f>VLOOKUP(INGRESO_MERCADERIA[[#This Row],[CODIGO]],STOCKSANLUIS[],2,FALSE)</f>
        <v xml:space="preserve">SENSOR DE PENETRACION - SB-57 - 75MM/3MM - FULL GAUGE </v>
      </c>
      <c r="C2268" s="10">
        <v>20</v>
      </c>
      <c r="D2268" s="156">
        <v>45908</v>
      </c>
      <c r="E2268" s="1" t="str">
        <f>VLOOKUP(INGRESO_MERCADERIA[[#This Row],[CODIGO]],STOCKSANLUIS[],7,FALSE)</f>
        <v>C</v>
      </c>
      <c r="F2268" s="10"/>
    </row>
    <row r="2269" spans="1:6" x14ac:dyDescent="0.25">
      <c r="A2269" s="6" t="s">
        <v>1199</v>
      </c>
      <c r="B2269" t="str">
        <f>VLOOKUP(INGRESO_MERCADERIA[[#This Row],[CODIGO]],STOCKSANLUIS[],2,FALSE)</f>
        <v>CONTROLADOR DE TEMPERATURA DIGITAL MT-512G - VER.02 - 115/220 VAC - FULL GAUGE</v>
      </c>
      <c r="C2269" s="10">
        <v>10</v>
      </c>
      <c r="D2269" s="156">
        <v>45908</v>
      </c>
      <c r="E2269" s="1" t="str">
        <f>VLOOKUP(INGRESO_MERCADERIA[[#This Row],[CODIGO]],STOCKSANLUIS[],7,FALSE)</f>
        <v>A</v>
      </c>
      <c r="F2269" s="10"/>
    </row>
    <row r="2270" spans="1:6" x14ac:dyDescent="0.25">
      <c r="A2270" s="6" t="s">
        <v>607</v>
      </c>
      <c r="B2270" t="str">
        <f>VLOOKUP(INGRESO_MERCADERIA[[#This Row],[CODIGO]],STOCKSANLUIS[],2,FALSE)</f>
        <v>TRANSDUCTOR DE PRESION SB-69-500A - FULL GAUGE - (PARA PCT-100-120-410)</v>
      </c>
      <c r="C2270" s="10">
        <v>10</v>
      </c>
      <c r="D2270" s="156">
        <v>45908</v>
      </c>
      <c r="E2270" s="1" t="str">
        <f>VLOOKUP(INGRESO_MERCADERIA[[#This Row],[CODIGO]],STOCKSANLUIS[],7,FALSE)</f>
        <v>A</v>
      </c>
      <c r="F2270" s="10"/>
    </row>
    <row r="2271" spans="1:6" x14ac:dyDescent="0.25">
      <c r="A2271" s="6" t="s">
        <v>79</v>
      </c>
      <c r="B2271" t="str">
        <f>VLOOKUP(INGRESO_MERCADERIA[[#This Row],[CODIGO]],STOCKSANLUIS[],2,FALSE)</f>
        <v>CONTROLADOR DE TEMPERATURA DIGITAL TC-900EL POWER - VER.07 - 12/24 VAC/DC - FULL GAUGE</v>
      </c>
      <c r="C2271" s="10">
        <v>5</v>
      </c>
      <c r="D2271" s="156">
        <v>45908</v>
      </c>
      <c r="E2271" s="1" t="str">
        <f>VLOOKUP(INGRESO_MERCADERIA[[#This Row],[CODIGO]],STOCKSANLUIS[],7,FALSE)</f>
        <v>C</v>
      </c>
      <c r="F2271" s="10"/>
    </row>
    <row r="2272" spans="1:6" x14ac:dyDescent="0.25">
      <c r="A2272" s="6" t="s">
        <v>55</v>
      </c>
      <c r="B2272" t="str">
        <f>VLOOKUP(INGRESO_MERCADERIA[[#This Row],[CODIGO]],STOCKSANLUIS[],2,FALSE)</f>
        <v>TERMOMETRO DIGITAL PORTATIL  PENTA III - 3 VDC - FULL GAUGE</v>
      </c>
      <c r="C2272" s="10">
        <v>2</v>
      </c>
      <c r="D2272" s="156">
        <v>45908</v>
      </c>
      <c r="E2272" s="1" t="str">
        <f>VLOOKUP(INGRESO_MERCADERIA[[#This Row],[CODIGO]],STOCKSANLUIS[],7,FALSE)</f>
        <v>A</v>
      </c>
      <c r="F2272" s="10"/>
    </row>
    <row r="2273" spans="1:6" x14ac:dyDescent="0.25">
      <c r="A2273" s="6" t="s">
        <v>2431</v>
      </c>
      <c r="B2273" t="str">
        <f>VLOOKUP(INGRESO_MERCADERIA[[#This Row],[CODIGO]],STOCKSANLUIS[],2,FALSE)</f>
        <v>CONTROLADOR DIGITAL DE PRESIÓN PCT-410 EW PLUS - VER.05 - 90-220 VAC - FULL GAUGE (INCLUYE TRANSFORMADOR) - WHITE</v>
      </c>
      <c r="C2273" s="10">
        <v>10</v>
      </c>
      <c r="D2273" s="156">
        <v>45908</v>
      </c>
      <c r="E2273" s="1" t="str">
        <f>VLOOKUP(INGRESO_MERCADERIA[[#This Row],[CODIGO]],STOCKSANLUIS[],7,FALSE)</f>
        <v>C</v>
      </c>
      <c r="F2273" s="10"/>
    </row>
    <row r="2274" spans="1:6" x14ac:dyDescent="0.25">
      <c r="A2274" s="6" t="s">
        <v>2936</v>
      </c>
      <c r="B2274" t="str">
        <f>VLOOKUP(INGRESO_MERCADERIA[[#This Row],[CODIGO]],STOCKSANLUIS[],2,FALSE)</f>
        <v>ACUMULADOR DE SUCCION DE 7/8 - SPLQ-207 - EVERWELL</v>
      </c>
      <c r="C2274" s="10">
        <v>2</v>
      </c>
      <c r="D2274" s="156">
        <v>45908</v>
      </c>
      <c r="E2274" s="1" t="str">
        <f>VLOOKUP(INGRESO_MERCADERIA[[#This Row],[CODIGO]],STOCKSANLUIS[],7,FALSE)</f>
        <v>A</v>
      </c>
      <c r="F2274" s="10"/>
    </row>
    <row r="2275" spans="1:6" x14ac:dyDescent="0.25">
      <c r="A2275" s="6" t="s">
        <v>3050</v>
      </c>
      <c r="B2275" t="str">
        <f>VLOOKUP(INGRESO_MERCADERIA[[#This Row],[CODIGO]],STOCKSANLUIS[],2,FALSE)</f>
        <v>BOMBA DE VACIO - 3/4 HP - 7CFM 115/220V - 2LVP-8MP - EVERWELL</v>
      </c>
      <c r="C2275" s="10">
        <v>2</v>
      </c>
      <c r="D2275" s="156">
        <v>45908</v>
      </c>
      <c r="E2275" s="1" t="str">
        <f>VLOOKUP(INGRESO_MERCADERIA[[#This Row],[CODIGO]],STOCKSANLUIS[],7,FALSE)</f>
        <v>A</v>
      </c>
      <c r="F2275" s="10"/>
    </row>
    <row r="2276" spans="1:6" x14ac:dyDescent="0.25">
      <c r="A2276" s="6" t="s">
        <v>2707</v>
      </c>
      <c r="B2276" t="str">
        <f>VLOOKUP(INGRESO_MERCADERIA[[#This Row],[CODIGO]],STOCKSANLUIS[],2,FALSE)</f>
        <v>FUNDENTE EN POLVO DE 113.5 GR (SSPF1/4) - HARRIS</v>
      </c>
      <c r="C2276" s="10">
        <v>24</v>
      </c>
      <c r="D2276" s="156">
        <v>45908</v>
      </c>
      <c r="E2276" s="1" t="str">
        <f>VLOOKUP(INGRESO_MERCADERIA[[#This Row],[CODIGO]],STOCKSANLUIS[],7,FALSE)</f>
        <v>C</v>
      </c>
      <c r="F2276" s="10"/>
    </row>
    <row r="2277" spans="1:6" x14ac:dyDescent="0.25">
      <c r="A2277" s="6" t="s">
        <v>3058</v>
      </c>
      <c r="B2277" t="str">
        <f>VLOOKUP(INGRESO_MERCADERIA[[#This Row],[CODIGO]],STOCKSANLUIS[],2,FALSE)</f>
        <v>SEPARADOR DE ACEITE DE 1 3/8 - SPLY-559011 - EVERWELL</v>
      </c>
      <c r="C2277" s="10">
        <v>2</v>
      </c>
      <c r="D2277" s="156">
        <v>45908</v>
      </c>
      <c r="E2277" s="1" t="str">
        <f>VLOOKUP(INGRESO_MERCADERIA[[#This Row],[CODIGO]],STOCKSANLUIS[],7,FALSE)</f>
        <v>A</v>
      </c>
      <c r="F2277" s="10"/>
    </row>
    <row r="2278" spans="1:6" x14ac:dyDescent="0.25">
      <c r="A2278" s="6" t="s">
        <v>3148</v>
      </c>
      <c r="B2278" t="str">
        <f>VLOOKUP(INGRESO_MERCADERIA[[#This Row],[CODIGO]],STOCKSANLUIS[],2,FALSE)</f>
        <v>VISOR DE LIQUIDO DE 3/8 - SG-38 - EVERWELL</v>
      </c>
      <c r="C2278" s="10">
        <v>5</v>
      </c>
      <c r="D2278" s="156">
        <v>45908</v>
      </c>
      <c r="E2278" s="1" t="str">
        <f>VLOOKUP(INGRESO_MERCADERIA[[#This Row],[CODIGO]],STOCKSANLUIS[],7,FALSE)</f>
        <v>A</v>
      </c>
      <c r="F2278" s="10"/>
    </row>
    <row r="2279" spans="1:6" x14ac:dyDescent="0.25">
      <c r="A2279" s="6" t="s">
        <v>3156</v>
      </c>
      <c r="B2279" t="str">
        <f>VLOOKUP(INGRESO_MERCADERIA[[#This Row],[CODIGO]],STOCKSANLUIS[],2,FALSE)</f>
        <v>CAPACITOR DE 15 MFD X  440 VAC - 15X440 -  EVERWELL</v>
      </c>
      <c r="C2279" s="10">
        <v>5</v>
      </c>
      <c r="D2279" s="156">
        <v>45908</v>
      </c>
      <c r="E2279" s="1" t="str">
        <f>VLOOKUP(INGRESO_MERCADERIA[[#This Row],[CODIGO]],STOCKSANLUIS[],7,FALSE)</f>
        <v>A</v>
      </c>
      <c r="F2279" s="10"/>
    </row>
    <row r="2280" spans="1:6" x14ac:dyDescent="0.25">
      <c r="A2280" s="6" t="s">
        <v>259</v>
      </c>
      <c r="B2280" t="str">
        <f>VLOOKUP(INGRESO_MERCADERIA[[#This Row],[CODIGO]],STOCKSANLUIS[],2,FALSE)</f>
        <v>PLATINA KLEERSTRIP MAX BULLET HTP SILVER 2  PLOMO (60 CM)- 477600</v>
      </c>
      <c r="C2280" s="10">
        <v>56</v>
      </c>
      <c r="D2280" s="156">
        <v>45908</v>
      </c>
      <c r="E2280" s="1" t="str">
        <f>VLOOKUP(INGRESO_MERCADERIA[[#This Row],[CODIGO]],STOCKSANLUIS[],7,FALSE)</f>
        <v>C</v>
      </c>
      <c r="F2280" s="10"/>
    </row>
    <row r="2281" spans="1:6" x14ac:dyDescent="0.25">
      <c r="A2281" s="6" t="s">
        <v>19744</v>
      </c>
      <c r="B2281" t="str">
        <f>VLOOKUP(INGRESO_MERCADERIA[[#This Row],[CODIGO]],STOCKSANLUIS[],2,FALSE)</f>
        <v>CONDENSADOR DE 36000 BTU/H CDU VERTICAL ST R410A 208-230V/60HZ/1PH - TEMP BLUE MADE BY CARRIER ENTERPRISE - FRIO SOLO - TBA410A--036-V3G1C</v>
      </c>
      <c r="C2281" s="10">
        <v>1</v>
      </c>
      <c r="D2281" s="156">
        <v>45909</v>
      </c>
      <c r="E2281" s="1" t="str">
        <f>VLOOKUP(INGRESO_MERCADERIA[[#This Row],[CODIGO]],STOCKSANLUIS[],7,FALSE)</f>
        <v>B</v>
      </c>
      <c r="F2281" s="10"/>
    </row>
    <row r="2282" spans="1:6" x14ac:dyDescent="0.25">
      <c r="A2282" s="6" t="s">
        <v>3489</v>
      </c>
      <c r="B2282" t="str">
        <f>VLOOKUP(INGRESO_MERCADERIA[[#This Row],[CODIGO]],STOCKSANLUIS[],2,FALSE)</f>
        <v>PORTA FILTRO CERAMICO DE 1 1/8" - 1 NÚCLEO - SPL-489 - EVERWELL</v>
      </c>
      <c r="C2282" s="10">
        <v>3</v>
      </c>
      <c r="D2282" s="156">
        <v>45909</v>
      </c>
      <c r="E2282" s="1" t="str">
        <f>VLOOKUP(INGRESO_MERCADERIA[[#This Row],[CODIGO]],STOCKSANLUIS[],7,FALSE)</f>
        <v>A</v>
      </c>
      <c r="F2282" s="10"/>
    </row>
    <row r="2283" spans="1:6" x14ac:dyDescent="0.25">
      <c r="A2283" s="6" t="s">
        <v>2673</v>
      </c>
      <c r="B2283" t="str">
        <f>VLOOKUP(INGRESO_MERCADERIA[[#This Row],[CODIGO]],STOCKSANLUIS[],2,FALSE)</f>
        <v>PERFIL SANITARIO CURVO DE PVC C/LABIOS FLEXIBLES 290 P FI02805 - CAFF X PIEZA DE 4 METROS</v>
      </c>
      <c r="C2283" s="10">
        <v>5</v>
      </c>
      <c r="D2283" s="156">
        <v>45909</v>
      </c>
      <c r="E2283" s="1" t="str">
        <f>VLOOKUP(INGRESO_MERCADERIA[[#This Row],[CODIGO]],STOCKSANLUIS[],7,FALSE)</f>
        <v>A</v>
      </c>
      <c r="F2283" s="10"/>
    </row>
    <row r="2284" spans="1:6" x14ac:dyDescent="0.25">
      <c r="A2284" s="6" t="s">
        <v>2675</v>
      </c>
      <c r="B2284" t="str">
        <f>VLOOKUP(INGRESO_MERCADERIA[[#This Row],[CODIGO]],STOCKSANLUIS[],2,FALSE)</f>
        <v>ÁNGULO DE FIJACIÓN DE PVC 30 X 30 315 P FI01364 - CAFF X PIEZA DE 4 METROS</v>
      </c>
      <c r="C2284" s="10">
        <v>3</v>
      </c>
      <c r="D2284" s="156">
        <v>45909</v>
      </c>
      <c r="E2284" s="1" t="str">
        <f>VLOOKUP(INGRESO_MERCADERIA[[#This Row],[CODIGO]],STOCKSANLUIS[],7,FALSE)</f>
        <v>A</v>
      </c>
      <c r="F2284" s="10"/>
    </row>
    <row r="2285" spans="1:6" x14ac:dyDescent="0.25">
      <c r="A2285" s="6" t="s">
        <v>33</v>
      </c>
      <c r="B2285" t="str">
        <f>VLOOKUP(INGRESO_MERCADERIA[[#This Row],[CODIGO]],STOCKSANLUIS[],2,FALSE)</f>
        <v>CONTROLADOR DE TEMPERATURA DIGITAL MT-512E 2HP - VER.13 - 115/220 VAC - FULL GAUGE</v>
      </c>
      <c r="C2285" s="10">
        <v>1</v>
      </c>
      <c r="D2285" s="156">
        <v>45910</v>
      </c>
      <c r="E2285" s="1" t="str">
        <f>VLOOKUP(INGRESO_MERCADERIA[[#This Row],[CODIGO]],STOCKSANLUIS[],7,FALSE)</f>
        <v>C</v>
      </c>
      <c r="F2285" s="10" t="s">
        <v>21632</v>
      </c>
    </row>
    <row r="2286" spans="1:6" x14ac:dyDescent="0.25">
      <c r="A2286" s="6" t="s">
        <v>91</v>
      </c>
      <c r="B2286" t="str">
        <f>VLOOKUP(INGRESO_MERCADERIA[[#This Row],[CODIGO]],STOCKSANLUIS[],2,FALSE)</f>
        <v>TERMOSTATO DIGITAL TIC-17RGTI  - VER.09 - 115/220 VAC - FULL GAUGE</v>
      </c>
      <c r="C2286" s="10">
        <v>1</v>
      </c>
      <c r="D2286" s="156">
        <v>45910</v>
      </c>
      <c r="E2286" s="1" t="str">
        <f>VLOOKUP(INGRESO_MERCADERIA[[#This Row],[CODIGO]],STOCKSANLUIS[],7,FALSE)</f>
        <v>A</v>
      </c>
      <c r="F2286" s="10"/>
    </row>
    <row r="2287" spans="1:6" x14ac:dyDescent="0.25">
      <c r="A2287" s="6" t="s">
        <v>3957</v>
      </c>
      <c r="B2287" t="str">
        <f>VLOOKUP(INGRESO_MERCADERIA[[#This Row],[CODIGO]],STOCKSANLUIS[],2,FALSE)</f>
        <v>CODO DE COBRE 90° - 5/8" SOLDABLE - STARCOLD</v>
      </c>
      <c r="C2287" s="10">
        <v>50</v>
      </c>
      <c r="D2287" s="156">
        <v>45911</v>
      </c>
      <c r="E2287" s="1" t="str">
        <f>VLOOKUP(INGRESO_MERCADERIA[[#This Row],[CODIGO]],STOCKSANLUIS[],7,FALSE)</f>
        <v>C</v>
      </c>
      <c r="F2287" s="10"/>
    </row>
    <row r="2288" spans="1:6" x14ac:dyDescent="0.25">
      <c r="A2288" s="6" t="s">
        <v>3343</v>
      </c>
      <c r="B2288" t="str">
        <f>VLOOKUP(INGRESO_MERCADERIA[[#This Row],[CODIGO]],STOCKSANLUIS[],2,FALSE)</f>
        <v>GAS REFRIGERANTE R410A -11.30KG ICELOONG</v>
      </c>
      <c r="C2288" s="10">
        <v>5</v>
      </c>
      <c r="D2288" s="156">
        <v>45911</v>
      </c>
      <c r="E2288" s="1" t="str">
        <f>VLOOKUP(INGRESO_MERCADERIA[[#This Row],[CODIGO]],STOCKSANLUIS[],7,FALSE)</f>
        <v>C</v>
      </c>
      <c r="F2288" s="10"/>
    </row>
    <row r="2289" spans="1:6" x14ac:dyDescent="0.25">
      <c r="A2289" s="6" t="s">
        <v>3078</v>
      </c>
      <c r="B2289" t="str">
        <f>VLOOKUP(INGRESO_MERCADERIA[[#This Row],[CODIGO]],STOCKSANLUIS[],2,FALSE)</f>
        <v>CIERRE RÁPIDO F-921 A CON LLAVE FI0 1279 - CAFF</v>
      </c>
      <c r="C2289" s="10">
        <v>10</v>
      </c>
      <c r="D2289" s="156">
        <v>45915</v>
      </c>
      <c r="E2289" s="1" t="str">
        <f>VLOOKUP(INGRESO_MERCADERIA[[#This Row],[CODIGO]],STOCKSANLUIS[],7,FALSE)</f>
        <v>A</v>
      </c>
      <c r="F2289" s="10"/>
    </row>
    <row r="2290" spans="1:6" x14ac:dyDescent="0.25">
      <c r="A2290" s="6" t="s">
        <v>3880</v>
      </c>
      <c r="B2290" t="str">
        <f>VLOOKUP(INGRESO_MERCADERIA[[#This Row],[CODIGO]],STOCKSANLUIS[],2,FALSE)</f>
        <v>GAS REFRIGERANTE R134A  X 340 GR - (TAPA CON VALVULA) - ICELOONG</v>
      </c>
      <c r="C2290" s="10">
        <v>300</v>
      </c>
      <c r="D2290" s="156">
        <v>45915</v>
      </c>
      <c r="E2290" s="1" t="str">
        <f>VLOOKUP(INGRESO_MERCADERIA[[#This Row],[CODIGO]],STOCKSANLUIS[],7,FALSE)</f>
        <v>B</v>
      </c>
      <c r="F2290" s="10"/>
    </row>
    <row r="2291" spans="1:6" x14ac:dyDescent="0.25">
      <c r="A2291" s="6" t="s">
        <v>3230</v>
      </c>
      <c r="B2291" t="str">
        <f>VLOOKUP(INGRESO_MERCADERIA[[#This Row],[CODIGO]],STOCKSANLUIS[],2,FALSE)</f>
        <v>FILTRO SECADOR ROSCABLE DE 5/8 - SEK-165 - EVERWELL</v>
      </c>
      <c r="C2291" s="10">
        <v>10</v>
      </c>
      <c r="D2291" s="156">
        <v>45915</v>
      </c>
      <c r="E2291" s="1" t="str">
        <f>VLOOKUP(INGRESO_MERCADERIA[[#This Row],[CODIGO]],STOCKSANLUIS[],7,FALSE)</f>
        <v>A</v>
      </c>
      <c r="F2291" s="10"/>
    </row>
    <row r="2292" spans="1:6" x14ac:dyDescent="0.25">
      <c r="A2292" s="6" t="s">
        <v>3862</v>
      </c>
      <c r="B2292" t="str">
        <f>VLOOKUP(INGRESO_MERCADERIA[[#This Row],[CODIGO]],STOCKSANLUIS[],2,FALSE)</f>
        <v>CORTINA DE AIRE CENTRIFUGA DE 90 CM (36") - 220V/1PH/60HZ - STAR COLD - FM-3509S-L/Y-MC</v>
      </c>
      <c r="C2292" s="10">
        <v>2</v>
      </c>
      <c r="D2292" s="156">
        <v>45916</v>
      </c>
      <c r="E2292" s="1" t="str">
        <f>VLOOKUP(INGRESO_MERCADERIA[[#This Row],[CODIGO]],STOCKSANLUIS[],7,FALSE)</f>
        <v>A</v>
      </c>
      <c r="F2292" s="10"/>
    </row>
    <row r="2293" spans="1:6" x14ac:dyDescent="0.25">
      <c r="A2293" s="6" t="s">
        <v>859</v>
      </c>
      <c r="B2293" t="str">
        <f>VLOOKUP(INGRESO_MERCADERIA[[#This Row],[CODIGO]],STOCKSANLUIS[],2,FALSE)</f>
        <v xml:space="preserve">TUERCA DE BRONCE DE 5/8 - QFN-58 - QUALITY </v>
      </c>
      <c r="C2293" s="10">
        <v>30</v>
      </c>
      <c r="D2293" s="156">
        <v>45916</v>
      </c>
      <c r="E2293" s="1" t="str">
        <f>VLOOKUP(INGRESO_MERCADERIA[[#This Row],[CODIGO]],STOCKSANLUIS[],7,FALSE)</f>
        <v>C</v>
      </c>
      <c r="F2293" s="10"/>
    </row>
    <row r="2294" spans="1:6" x14ac:dyDescent="0.25">
      <c r="A2294" s="6" t="s">
        <v>2944</v>
      </c>
      <c r="B2294" t="str">
        <f>VLOOKUP(INGRESO_MERCADERIA[[#This Row],[CODIGO]],STOCKSANLUIS[],2,FALSE)</f>
        <v>TUERCA DE BRONCE DE 1/4 - SN-14 - EVERWELL</v>
      </c>
      <c r="C2294" s="10">
        <v>50</v>
      </c>
      <c r="D2294" s="156">
        <v>45916</v>
      </c>
      <c r="E2294" s="1" t="str">
        <f>VLOOKUP(INGRESO_MERCADERIA[[#This Row],[CODIGO]],STOCKSANLUIS[],7,FALSE)</f>
        <v>C</v>
      </c>
      <c r="F2294" s="10"/>
    </row>
    <row r="2295" spans="1:6" x14ac:dyDescent="0.25">
      <c r="A2295" s="6" t="s">
        <v>3347</v>
      </c>
      <c r="B2295" t="str">
        <f>VLOOKUP(INGRESO_MERCADERIA[[#This Row],[CODIGO]],STOCKSANLUIS[],2,FALSE)</f>
        <v>GAS REFRIGERANTE R507 -11.3KG ICELOONG</v>
      </c>
      <c r="C2295" s="10">
        <v>10</v>
      </c>
      <c r="D2295" s="156">
        <v>45917</v>
      </c>
      <c r="E2295" s="1" t="str">
        <f>VLOOKUP(INGRESO_MERCADERIA[[#This Row],[CODIGO]],STOCKSANLUIS[],7,FALSE)</f>
        <v>C</v>
      </c>
      <c r="F2295" s="10"/>
    </row>
    <row r="2296" spans="1:6" x14ac:dyDescent="0.25">
      <c r="A2296" s="6" t="s">
        <v>2523</v>
      </c>
      <c r="B2296" t="str">
        <f>VLOOKUP(INGRESO_MERCADERIA[[#This Row],[CODIGO]],STOCKSANLUIS[],2,FALSE)</f>
        <v>GAS REFRIGERANTE  FREON 134A - 340 GR CHEMOURS -CAJA DE 12 - SIN VALVULA - USA</v>
      </c>
      <c r="C2296" s="10">
        <v>120</v>
      </c>
      <c r="D2296" s="156">
        <v>45917</v>
      </c>
      <c r="E2296" s="1" t="str">
        <f>VLOOKUP(INGRESO_MERCADERIA[[#This Row],[CODIGO]],STOCKSANLUIS[],7,FALSE)</f>
        <v>C</v>
      </c>
      <c r="F2296" s="10"/>
    </row>
    <row r="2297" spans="1:6" x14ac:dyDescent="0.25">
      <c r="A2297" s="6" t="s">
        <v>931</v>
      </c>
      <c r="B2297" t="str">
        <f>VLOOKUP(INGRESO_MERCADERIA[[#This Row],[CODIGO]],STOCKSANLUIS[],2,FALSE)</f>
        <v>ACEITE POLIOLESTER POE 32 - 1 GALON - BVA</v>
      </c>
      <c r="C2297" s="10">
        <v>8</v>
      </c>
      <c r="D2297" s="156">
        <v>45917</v>
      </c>
      <c r="E2297" s="1" t="str">
        <f>VLOOKUP(INGRESO_MERCADERIA[[#This Row],[CODIGO]],STOCKSANLUIS[],7,FALSE)</f>
        <v>C</v>
      </c>
      <c r="F2297" s="10"/>
    </row>
    <row r="2298" spans="1:6" x14ac:dyDescent="0.25">
      <c r="A2298" s="6" t="s">
        <v>927</v>
      </c>
      <c r="B2298" t="str">
        <f>VLOOKUP(INGRESO_MERCADERIA[[#This Row],[CODIGO]],STOCKSANLUIS[],2,FALSE)</f>
        <v>ACEITE PARA BOMBA DE VACIO VAC 235- 1/4 GALON - BVA</v>
      </c>
      <c r="C2298" s="10">
        <v>12</v>
      </c>
      <c r="D2298" s="156">
        <v>45917</v>
      </c>
      <c r="E2298" s="1" t="str">
        <f>VLOOKUP(INGRESO_MERCADERIA[[#This Row],[CODIGO]],STOCKSANLUIS[],7,FALSE)</f>
        <v>C</v>
      </c>
      <c r="F2298" s="10"/>
    </row>
    <row r="2299" spans="1:6" x14ac:dyDescent="0.25">
      <c r="A2299" s="6" t="s">
        <v>3701</v>
      </c>
      <c r="B2299" t="str">
        <f>VLOOKUP(INGRESO_MERCADERIA[[#This Row],[CODIGO]],STOCKSANLUIS[],2,FALSE)</f>
        <v>BOMBA DE CONDENSADO SMART ELECTRIC SP-230-20T DE 230V-1F-60HZ TANQUE ALTO (INCLUYE MANGUERA)</v>
      </c>
      <c r="C2299" s="10">
        <v>12</v>
      </c>
      <c r="D2299" s="156">
        <v>45917</v>
      </c>
      <c r="E2299" s="1" t="str">
        <f>VLOOKUP(INGRESO_MERCADERIA[[#This Row],[CODIGO]],STOCKSANLUIS[],7,FALSE)</f>
        <v>C</v>
      </c>
      <c r="F2299" s="10"/>
    </row>
    <row r="2300" spans="1:6" x14ac:dyDescent="0.25">
      <c r="A2300" s="6" t="s">
        <v>3619</v>
      </c>
      <c r="B2300" t="str">
        <f>VLOOKUP(INGRESO_MERCADERIA[[#This Row],[CODIGO]],STOCKSANLUIS[],2,FALSE)</f>
        <v>CAPACITOR DE 40 MFD X 370 VAC - 40X370 - EVERWELL</v>
      </c>
      <c r="C2300" s="10">
        <v>10</v>
      </c>
      <c r="D2300" s="156">
        <v>45917</v>
      </c>
      <c r="E2300" s="1" t="str">
        <f>VLOOKUP(INGRESO_MERCADERIA[[#This Row],[CODIGO]],STOCKSANLUIS[],7,FALSE)</f>
        <v>A</v>
      </c>
      <c r="F2300" s="10"/>
    </row>
    <row r="2301" spans="1:6" x14ac:dyDescent="0.25">
      <c r="A2301" s="6" t="s">
        <v>3665</v>
      </c>
      <c r="B2301" t="str">
        <f>VLOOKUP(INGRESO_MERCADERIA[[#This Row],[CODIGO]],STOCKSANLUIS[],2,FALSE)</f>
        <v>AGENTE DE LIMPIEZA INTERNA OPTEON SF FLUSH X 4.54 KG - CHEMOURS - REEMPLAZO DEL R141B</v>
      </c>
      <c r="C2301" s="10">
        <v>5</v>
      </c>
      <c r="D2301" s="156">
        <v>45917</v>
      </c>
      <c r="E2301" s="1" t="str">
        <f>VLOOKUP(INGRESO_MERCADERIA[[#This Row],[CODIGO]],STOCKSANLUIS[],7,FALSE)</f>
        <v>C</v>
      </c>
      <c r="F2301" s="10"/>
    </row>
    <row r="2302" spans="1:6" x14ac:dyDescent="0.25">
      <c r="A2302" s="6" t="s">
        <v>3381</v>
      </c>
      <c r="B2302" t="str">
        <f>VLOOKUP(INGRESO_MERCADERIA[[#This Row],[CODIGO]],STOCKSANLUIS[],2,FALSE)</f>
        <v>PORTA FILTRO CERAMICO DE 7/8" - 1 NÚCLEO - QDC-78 - QUALITY</v>
      </c>
      <c r="C2302" s="10">
        <v>1</v>
      </c>
      <c r="D2302" s="156">
        <v>45917</v>
      </c>
      <c r="E2302" s="1" t="str">
        <f>VLOOKUP(INGRESO_MERCADERIA[[#This Row],[CODIGO]],STOCKSANLUIS[],7,FALSE)</f>
        <v>A</v>
      </c>
      <c r="F2302" s="10"/>
    </row>
    <row r="2303" spans="1:6" x14ac:dyDescent="0.25">
      <c r="A2303" s="6" t="s">
        <v>19300</v>
      </c>
      <c r="B2303" t="str">
        <f>VLOOKUP(INGRESO_MERCADERIA[[#This Row],[CODIGO]],STOCKSANLUIS[],2,FALSE)</f>
        <v>CINTA ADHESIVA FOAM QTF-230E - 1/8" X 2" X 32.8´ (3MM X 50MM X 10M) - EVERFROST - HIGH QUALITY</v>
      </c>
      <c r="C2303" s="10">
        <v>160</v>
      </c>
      <c r="D2303" s="156">
        <v>45918</v>
      </c>
      <c r="E2303" s="1" t="str">
        <f>VLOOKUP(INGRESO_MERCADERIA[[#This Row],[CODIGO]],STOCKSANLUIS[],7,FALSE)</f>
        <v>C</v>
      </c>
      <c r="F2303" s="10"/>
    </row>
    <row r="2304" spans="1:6" x14ac:dyDescent="0.25">
      <c r="A2304" s="6" t="s">
        <v>147</v>
      </c>
      <c r="B2304" t="str">
        <f>VLOOKUP(INGRESO_MERCADERIA[[#This Row],[CODIGO]],STOCKSANLUIS[],2,FALSE)</f>
        <v>ELEMENTO TERMOSTATICO DANFOSS TES-5 COD 067B3342</v>
      </c>
      <c r="C2304" s="10">
        <v>12</v>
      </c>
      <c r="D2304" s="156">
        <v>45920</v>
      </c>
      <c r="E2304" s="1" t="str">
        <f>VLOOKUP(INGRESO_MERCADERIA[[#This Row],[CODIGO]],STOCKSANLUIS[],7,FALSE)</f>
        <v>A</v>
      </c>
      <c r="F2304" s="10"/>
    </row>
    <row r="2305" spans="1:6" x14ac:dyDescent="0.25">
      <c r="A2305" s="6" t="s">
        <v>947</v>
      </c>
      <c r="B2305" t="str">
        <f>VLOOKUP(INGRESO_MERCADERIA[[#This Row],[CODIGO]],STOCKSANLUIS[],2,FALSE)</f>
        <v>ELEMENTO TERMOSTATICO DANFOSS TES-12 COD. 067B3347</v>
      </c>
      <c r="C2305" s="10">
        <v>9</v>
      </c>
      <c r="D2305" s="156">
        <v>45920</v>
      </c>
      <c r="E2305" s="1" t="str">
        <f>VLOOKUP(INGRESO_MERCADERIA[[#This Row],[CODIGO]],STOCKSANLUIS[],7,FALSE)</f>
        <v>A</v>
      </c>
      <c r="F2305" s="10"/>
    </row>
    <row r="2306" spans="1:6" x14ac:dyDescent="0.25">
      <c r="A2306" s="6" t="s">
        <v>2928</v>
      </c>
      <c r="B2306" t="str">
        <f>VLOOKUP(INGRESO_MERCADERIA[[#This Row],[CODIGO]],STOCKSANLUIS[],2,FALSE)</f>
        <v>TERMOMETRO INFRA ROJO LASER - WH380 - EVERWELL</v>
      </c>
      <c r="C2306" s="10">
        <v>10</v>
      </c>
      <c r="D2306" s="156">
        <v>45920</v>
      </c>
      <c r="E2306" s="1" t="str">
        <f>VLOOKUP(INGRESO_MERCADERIA[[#This Row],[CODIGO]],STOCKSANLUIS[],7,FALSE)</f>
        <v>A</v>
      </c>
      <c r="F2306" s="10"/>
    </row>
    <row r="2307" spans="1:6" x14ac:dyDescent="0.25">
      <c r="A2307" s="6" t="s">
        <v>3281</v>
      </c>
      <c r="B2307" t="str">
        <f>VLOOKUP(INGRESO_MERCADERIA[[#This Row],[CODIGO]],STOCKSANLUIS[],2,FALSE)</f>
        <v>MANIFOLD PARA R410A, R-22, R404A , R134A - CON MANGUERAS DE 36"  CT-536G-410 -EVERWELL</v>
      </c>
      <c r="C2307" s="10">
        <v>10</v>
      </c>
      <c r="D2307" s="156">
        <v>45920</v>
      </c>
      <c r="E2307" s="1" t="str">
        <f>VLOOKUP(INGRESO_MERCADERIA[[#This Row],[CODIGO]],STOCKSANLUIS[],7,FALSE)</f>
        <v>A</v>
      </c>
      <c r="F2307" s="10"/>
    </row>
    <row r="2308" spans="1:6" x14ac:dyDescent="0.25">
      <c r="A2308" s="6" t="s">
        <v>3723</v>
      </c>
      <c r="B2308" t="str">
        <f>VLOOKUP(INGRESO_MERCADERIA[[#This Row],[CODIGO]],STOCKSANLUIS[],2,FALSE)</f>
        <v>CAJA PROTECTORA DE TERMOSTATO DE PLÁSTICO TRANSPARENTE CON LLAVE DE METAL - TG-2 - EVERWELL</v>
      </c>
      <c r="C2308" s="10">
        <v>24</v>
      </c>
      <c r="D2308" s="156">
        <v>45920</v>
      </c>
      <c r="E2308" s="1" t="str">
        <f>VLOOKUP(INGRESO_MERCADERIA[[#This Row],[CODIGO]],STOCKSANLUIS[],7,FALSE)</f>
        <v>A</v>
      </c>
      <c r="F2308" s="10"/>
    </row>
    <row r="2309" spans="1:6" x14ac:dyDescent="0.25">
      <c r="A2309" s="6" t="s">
        <v>33</v>
      </c>
      <c r="B2309" t="str">
        <f>VLOOKUP(INGRESO_MERCADERIA[[#This Row],[CODIGO]],STOCKSANLUIS[],2,FALSE)</f>
        <v>CONTROLADOR DE TEMPERATURA DIGITAL MT-512E 2HP - VER.13 - 115/220 VAC - FULL GAUGE</v>
      </c>
      <c r="C2309" s="10">
        <v>50</v>
      </c>
      <c r="D2309" s="156">
        <v>45920</v>
      </c>
      <c r="E2309" s="1" t="str">
        <f>VLOOKUP(INGRESO_MERCADERIA[[#This Row],[CODIGO]],STOCKSANLUIS[],7,FALSE)</f>
        <v>C</v>
      </c>
      <c r="F2309" s="10"/>
    </row>
    <row r="2310" spans="1:6" x14ac:dyDescent="0.25">
      <c r="A2310" s="6" t="s">
        <v>65</v>
      </c>
      <c r="B2310" t="str">
        <f>VLOOKUP(INGRESO_MERCADERIA[[#This Row],[CODIGO]],STOCKSANLUIS[],2,FALSE)</f>
        <v xml:space="preserve">SENSOR DE TEMPERATURA NTC - SB-19 - 2.5M - FULL GAUGE </v>
      </c>
      <c r="C2310" s="10">
        <v>15</v>
      </c>
      <c r="D2310" s="156">
        <v>45920</v>
      </c>
      <c r="E2310" s="1" t="str">
        <f>VLOOKUP(INGRESO_MERCADERIA[[#This Row],[CODIGO]],STOCKSANLUIS[],7,FALSE)</f>
        <v>C</v>
      </c>
      <c r="F2310" s="10"/>
    </row>
    <row r="2311" spans="1:6" x14ac:dyDescent="0.25">
      <c r="A2311" s="6" t="s">
        <v>69</v>
      </c>
      <c r="B2311" t="str">
        <f>VLOOKUP(INGRESO_MERCADERIA[[#This Row],[CODIGO]],STOCKSANLUIS[],2,FALSE)</f>
        <v>SENSOR DE PENETRACION FULL GAUGE SB-32 - 150MM/5MM</v>
      </c>
      <c r="C2311" s="10">
        <v>5</v>
      </c>
      <c r="D2311" s="156">
        <v>45920</v>
      </c>
      <c r="E2311" s="1" t="str">
        <f>VLOOKUP(INGRESO_MERCADERIA[[#This Row],[CODIGO]],STOCKSANLUIS[],7,FALSE)</f>
        <v>A</v>
      </c>
      <c r="F2311" s="10"/>
    </row>
    <row r="2312" spans="1:6" x14ac:dyDescent="0.25">
      <c r="A2312" s="6" t="s">
        <v>585</v>
      </c>
      <c r="B2312" t="str">
        <f>VLOOKUP(INGRESO_MERCADERIA[[#This Row],[CODIGO]],STOCKSANLUIS[],2,FALSE)</f>
        <v xml:space="preserve">SENSOR DUAL DE TEMPERATURA Y HUMEDAD SB-56 - 2.5M - FULL GAUGE </v>
      </c>
      <c r="C2312" s="10">
        <v>3</v>
      </c>
      <c r="D2312" s="156">
        <v>45920</v>
      </c>
      <c r="E2312" s="1" t="str">
        <f>VLOOKUP(INGRESO_MERCADERIA[[#This Row],[CODIGO]],STOCKSANLUIS[],7,FALSE)</f>
        <v>C</v>
      </c>
      <c r="F2312" s="10"/>
    </row>
    <row r="2313" spans="1:6" x14ac:dyDescent="0.25">
      <c r="A2313" s="6" t="s">
        <v>683</v>
      </c>
      <c r="B2313" t="str">
        <f>VLOOKUP(INGRESO_MERCADERIA[[#This Row],[CODIGO]],STOCKSANLUIS[],2,FALSE)</f>
        <v>CAJA SOBREPONER CON 2 LLAVES GB-01C - FULL GAUGE</v>
      </c>
      <c r="C2313" s="10">
        <v>12</v>
      </c>
      <c r="D2313" s="156">
        <v>45920</v>
      </c>
      <c r="E2313" s="1" t="str">
        <f>VLOOKUP(INGRESO_MERCADERIA[[#This Row],[CODIGO]],STOCKSANLUIS[],7,FALSE)</f>
        <v>C</v>
      </c>
      <c r="F2313" s="10"/>
    </row>
    <row r="2314" spans="1:6" x14ac:dyDescent="0.25">
      <c r="A2314" s="6" t="s">
        <v>3090</v>
      </c>
      <c r="B2314" t="str">
        <f>VLOOKUP(INGRESO_MERCADERIA[[#This Row],[CODIGO]],STOCKSANLUIS[],2,FALSE)</f>
        <v>SITRAD INBOX MINI-PC C/ SITRAD - VER.01 - 100-220 VAC (5.1 VDC) - FULL GAUGE</v>
      </c>
      <c r="C2314" s="10">
        <v>1</v>
      </c>
      <c r="D2314" s="156">
        <v>45920</v>
      </c>
      <c r="E2314" s="1" t="str">
        <f>VLOOKUP(INGRESO_MERCADERIA[[#This Row],[CODIGO]],STOCKSANLUIS[],7,FALSE)</f>
        <v>A</v>
      </c>
      <c r="F2314" s="10"/>
    </row>
    <row r="2315" spans="1:6" x14ac:dyDescent="0.25">
      <c r="A2315" s="6" t="s">
        <v>2022</v>
      </c>
      <c r="B2315" t="str">
        <f>VLOOKUP(INGRESO_MERCADERIA[[#This Row],[CODIGO]],STOCKSANLUIS[],2,FALSE)</f>
        <v>CONTROLADOR DE TEMPERATURA DIGITAL TC-900E POWER - VER.07 - 115/220 VAC - FULL GAUGE</v>
      </c>
      <c r="C2315" s="10">
        <v>30</v>
      </c>
      <c r="D2315" s="156">
        <v>45920</v>
      </c>
      <c r="E2315" s="1" t="str">
        <f>VLOOKUP(INGRESO_MERCADERIA[[#This Row],[CODIGO]],STOCKSANLUIS[],7,FALSE)</f>
        <v>C</v>
      </c>
      <c r="F2315" s="10"/>
    </row>
    <row r="2316" spans="1:6" x14ac:dyDescent="0.25">
      <c r="A2316" s="6" t="s">
        <v>1460</v>
      </c>
      <c r="B2316" t="str">
        <f>VLOOKUP(INGRESO_MERCADERIA[[#This Row],[CODIGO]],STOCKSANLUIS[],2,FALSE)</f>
        <v>CONTROLADOR DIGITAL DE PRESION PARA RACKS PCT-3001 PLUS - VER.02 - 12 VDC - FULL GAUGE</v>
      </c>
      <c r="C2316" s="10">
        <v>2</v>
      </c>
      <c r="D2316" s="156">
        <v>45920</v>
      </c>
      <c r="E2316" s="1" t="str">
        <f>VLOOKUP(INGRESO_MERCADERIA[[#This Row],[CODIGO]],STOCKSANLUIS[],7,FALSE)</f>
        <v>A</v>
      </c>
      <c r="F2316" s="10"/>
    </row>
    <row r="2317" spans="1:6" x14ac:dyDescent="0.25">
      <c r="A2317" s="6" t="s">
        <v>3515</v>
      </c>
      <c r="B2317" t="str">
        <f>VLOOKUP(INGRESO_MERCADERIA[[#This Row],[CODIGO]],STOCKSANLUIS[],2,FALSE)</f>
        <v>TERMOSTATO FAN &amp; COIL AGUA HELADA 2 TUBOS FRÍO O CALOR, CONTROL ON/FF, 3 VELOCIDADES, VOLTAJE DUAL 120 VAC Y 240 VAC (BLANCO) - T7200-TB20-9J00</v>
      </c>
      <c r="C2317" s="10">
        <v>36</v>
      </c>
      <c r="D2317" s="156">
        <v>45920</v>
      </c>
      <c r="E2317" s="1" t="str">
        <f>VLOOKUP(INGRESO_MERCADERIA[[#This Row],[CODIGO]],STOCKSANLUIS[],7,FALSE)</f>
        <v>A</v>
      </c>
      <c r="F2317" s="10"/>
    </row>
    <row r="2318" spans="1:6" x14ac:dyDescent="0.25">
      <c r="A2318" s="6" t="s">
        <v>3291</v>
      </c>
      <c r="B2318" t="str">
        <f>VLOOKUP(INGRESO_MERCADERIA[[#This Row],[CODIGO]],STOCKSANLUIS[],2,FALSE)</f>
        <v>VALVULA PARA AGUA HELADA FAN &amp; COIL 2 VIAS 1/2" DIAMETRO  CON ACTUADOR  220V JOHNSON CONTROLS - VLC2200FC-C</v>
      </c>
      <c r="C2318" s="10">
        <v>20</v>
      </c>
      <c r="D2318" s="156">
        <v>45920</v>
      </c>
      <c r="E2318" s="1" t="str">
        <f>VLOOKUP(INGRESO_MERCADERIA[[#This Row],[CODIGO]],STOCKSANLUIS[],7,FALSE)</f>
        <v>A</v>
      </c>
      <c r="F2318" s="10"/>
    </row>
    <row r="2319" spans="1:6" x14ac:dyDescent="0.25">
      <c r="A2319" s="6" t="s">
        <v>3293</v>
      </c>
      <c r="B2319" t="str">
        <f>VLOOKUP(INGRESO_MERCADERIA[[#This Row],[CODIGO]],STOCKSANLUIS[],2,FALSE)</f>
        <v>VALVULA PARA AGUA HELADA FAN &amp; COIL 2 VIAS 3/4" DIAMETRO  CON ACTUADOR  220V JOHNSON CONTROLS - VLC2200GC-C</v>
      </c>
      <c r="C2319" s="10">
        <v>10</v>
      </c>
      <c r="D2319" s="156">
        <v>45920</v>
      </c>
      <c r="E2319" s="1" t="str">
        <f>VLOOKUP(INGRESO_MERCADERIA[[#This Row],[CODIGO]],STOCKSANLUIS[],7,FALSE)</f>
        <v>A</v>
      </c>
      <c r="F2319" s="10"/>
    </row>
    <row r="2320" spans="1:6" x14ac:dyDescent="0.25">
      <c r="A2320" s="6" t="s">
        <v>3295</v>
      </c>
      <c r="B2320" t="str">
        <f>VLOOKUP(INGRESO_MERCADERIA[[#This Row],[CODIGO]],STOCKSANLUIS[],2,FALSE)</f>
        <v>VALVULA PARA AGUA HELADA FAN &amp; COIL 2 VIAS 1" DIAMETRO  CON ACTUADOR  220V JOHNSON CONTROLS - VLC2200HC-C</v>
      </c>
      <c r="C2320" s="10">
        <v>20</v>
      </c>
      <c r="D2320" s="156">
        <v>45920</v>
      </c>
      <c r="E2320" s="1" t="str">
        <f>VLOOKUP(INGRESO_MERCADERIA[[#This Row],[CODIGO]],STOCKSANLUIS[],7,FALSE)</f>
        <v>A</v>
      </c>
      <c r="F2320" s="10"/>
    </row>
    <row r="2321" spans="1:6" x14ac:dyDescent="0.25">
      <c r="A2321" s="6" t="s">
        <v>1103</v>
      </c>
      <c r="B2321" t="str">
        <f>VLOOKUP(INGRESO_MERCADERIA[[#This Row],[CODIGO]],STOCKSANLUIS[],2,FALSE)</f>
        <v>CONTROL REMOTO UNIVERSAL - QTH-4000 - QUALITY</v>
      </c>
      <c r="C2321" s="10">
        <v>50</v>
      </c>
      <c r="D2321" s="156">
        <v>45920</v>
      </c>
      <c r="E2321" s="1" t="str">
        <f>VLOOKUP(INGRESO_MERCADERIA[[#This Row],[CODIGO]],STOCKSANLUIS[],7,FALSE)</f>
        <v>A</v>
      </c>
      <c r="F2321" s="10"/>
    </row>
    <row r="2322" spans="1:6" x14ac:dyDescent="0.25">
      <c r="A2322" s="6" t="s">
        <v>1576</v>
      </c>
      <c r="B2322" t="str">
        <f>VLOOKUP(INGRESO_MERCADERIA[[#This Row],[CODIGO]],STOCKSANLUIS[],2,FALSE)</f>
        <v>BOMBA DE CONDENSADO SAUERMANN SI 1801-220V  TANQUE ALTO</v>
      </c>
      <c r="C2322" s="10">
        <v>5</v>
      </c>
      <c r="D2322" s="156">
        <v>45920</v>
      </c>
      <c r="E2322" s="1" t="str">
        <f>VLOOKUP(INGRESO_MERCADERIA[[#This Row],[CODIGO]],STOCKSANLUIS[],7,FALSE)</f>
        <v>A</v>
      </c>
      <c r="F2322" s="10"/>
    </row>
    <row r="2323" spans="1:6" x14ac:dyDescent="0.25">
      <c r="A2323" s="6" t="s">
        <v>3882</v>
      </c>
      <c r="B2323" t="str">
        <f>VLOOKUP(INGRESO_MERCADERIA[[#This Row],[CODIGO]],STOCKSANLUIS[],2,FALSE)</f>
        <v>GAS MAPP PRO X 0.400 GR  -  (TAPA CON VALVULA) - ICELOONG</v>
      </c>
      <c r="C2323" s="10">
        <v>24</v>
      </c>
      <c r="D2323" s="156">
        <v>45920</v>
      </c>
      <c r="E2323" s="1" t="str">
        <f>VLOOKUP(INGRESO_MERCADERIA[[#This Row],[CODIGO]],STOCKSANLUIS[],7,FALSE)</f>
        <v>C</v>
      </c>
      <c r="F2323" s="10"/>
    </row>
    <row r="2324" spans="1:6" x14ac:dyDescent="0.25">
      <c r="A2324" s="6" t="s">
        <v>3884</v>
      </c>
      <c r="B2324" t="str">
        <f>VLOOKUP(INGRESO_MERCADERIA[[#This Row],[CODIGO]],STOCKSANLUIS[],2,FALSE)</f>
        <v>GAS REFRIGERANTE R600A X 420 GR - (TAPA CON VALVULA) - ICELOONG</v>
      </c>
      <c r="C2324" s="10">
        <v>12</v>
      </c>
      <c r="D2324" s="156">
        <v>45920</v>
      </c>
      <c r="E2324" s="1" t="str">
        <f>VLOOKUP(INGRESO_MERCADERIA[[#This Row],[CODIGO]],STOCKSANLUIS[],7,FALSE)</f>
        <v>C</v>
      </c>
      <c r="F2324" s="10"/>
    </row>
    <row r="2325" spans="1:6" x14ac:dyDescent="0.25">
      <c r="A2325" s="6" t="s">
        <v>2587</v>
      </c>
      <c r="B2325" t="str">
        <f>VLOOKUP(INGRESO_MERCADERIA[[#This Row],[CODIGO]],STOCKSANLUIS[],2,FALSE)</f>
        <v>GAS REFRIGERANTE FREON 404A -10.896 KG- CHEMOURS - CHINO</v>
      </c>
      <c r="C2325" s="10">
        <v>5</v>
      </c>
      <c r="D2325" s="156">
        <v>45920</v>
      </c>
      <c r="E2325" s="1" t="str">
        <f>VLOOKUP(INGRESO_MERCADERIA[[#This Row],[CODIGO]],STOCKSANLUIS[],7,FALSE)</f>
        <v>C</v>
      </c>
      <c r="F2325" s="10"/>
    </row>
    <row r="2326" spans="1:6" x14ac:dyDescent="0.25">
      <c r="A2326" s="6" t="s">
        <v>2836</v>
      </c>
      <c r="B2326" t="str">
        <f>VLOOKUP(INGRESO_MERCADERIA[[#This Row],[CODIGO]],STOCKSANLUIS[],2,FALSE)</f>
        <v>GAS REFRIGERANTE FREON R-134A - 13.62 KG - CHINO - CHEMOURS</v>
      </c>
      <c r="C2326" s="10">
        <v>7</v>
      </c>
      <c r="D2326" s="156">
        <v>45920</v>
      </c>
      <c r="E2326" s="1" t="str">
        <f>VLOOKUP(INGRESO_MERCADERIA[[#This Row],[CODIGO]],STOCKSANLUIS[],7,FALSE)</f>
        <v>C</v>
      </c>
      <c r="F2326" s="10"/>
    </row>
    <row r="2327" spans="1:6" x14ac:dyDescent="0.25">
      <c r="A2327" s="6" t="s">
        <v>3339</v>
      </c>
      <c r="B2327" t="str">
        <f>VLOOKUP(INGRESO_MERCADERIA[[#This Row],[CODIGO]],STOCKSANLUIS[],2,FALSE)</f>
        <v>GAS REFRIGERANTE R134 - 13.6KG ICELOONG</v>
      </c>
      <c r="C2327" s="10">
        <v>5</v>
      </c>
      <c r="D2327" s="156">
        <v>45920</v>
      </c>
      <c r="E2327" s="1" t="str">
        <f>VLOOKUP(INGRESO_MERCADERIA[[#This Row],[CODIGO]],STOCKSANLUIS[],7,FALSE)</f>
        <v>C</v>
      </c>
      <c r="F2327" s="10"/>
    </row>
    <row r="2328" spans="1:6" x14ac:dyDescent="0.25">
      <c r="A2328" s="6" t="s">
        <v>3341</v>
      </c>
      <c r="B2328" t="str">
        <f>VLOOKUP(INGRESO_MERCADERIA[[#This Row],[CODIGO]],STOCKSANLUIS[],2,FALSE)</f>
        <v>GAS REFRIGERANTE R404A -10.90KG ICELOONG</v>
      </c>
      <c r="C2328" s="10">
        <v>5</v>
      </c>
      <c r="D2328" s="156">
        <v>45920</v>
      </c>
      <c r="E2328" s="1" t="str">
        <f>VLOOKUP(INGRESO_MERCADERIA[[#This Row],[CODIGO]],STOCKSANLUIS[],7,FALSE)</f>
        <v>C</v>
      </c>
      <c r="F2328" s="10"/>
    </row>
    <row r="2329" spans="1:6" x14ac:dyDescent="0.25">
      <c r="A2329" s="6" t="s">
        <v>3345</v>
      </c>
      <c r="B2329" t="str">
        <f>VLOOKUP(INGRESO_MERCADERIA[[#This Row],[CODIGO]],STOCKSANLUIS[],2,FALSE)</f>
        <v>GAS REFRIGERANTE R407C -11.3KG ICELOONG</v>
      </c>
      <c r="C2329" s="10">
        <v>5</v>
      </c>
      <c r="D2329" s="156">
        <v>45920</v>
      </c>
      <c r="E2329" s="1" t="str">
        <f>VLOOKUP(INGRESO_MERCADERIA[[#This Row],[CODIGO]],STOCKSANLUIS[],7,FALSE)</f>
        <v>B</v>
      </c>
      <c r="F2329" s="10"/>
    </row>
    <row r="2330" spans="1:6" x14ac:dyDescent="0.25">
      <c r="A2330" s="6" t="s">
        <v>3347</v>
      </c>
      <c r="B2330" t="str">
        <f>VLOOKUP(INGRESO_MERCADERIA[[#This Row],[CODIGO]],STOCKSANLUIS[],2,FALSE)</f>
        <v>GAS REFRIGERANTE R507 -11.3KG ICELOONG</v>
      </c>
      <c r="C2330" s="10">
        <v>5</v>
      </c>
      <c r="D2330" s="156">
        <v>45920</v>
      </c>
      <c r="E2330" s="1" t="str">
        <f>VLOOKUP(INGRESO_MERCADERIA[[#This Row],[CODIGO]],STOCKSANLUIS[],7,FALSE)</f>
        <v>C</v>
      </c>
      <c r="F2330" s="10"/>
    </row>
    <row r="2331" spans="1:6" x14ac:dyDescent="0.25">
      <c r="A2331" s="6" t="s">
        <v>3983</v>
      </c>
      <c r="B2331" t="str">
        <f>VLOOKUP(INGRESO_MERCADERIA[[#This Row],[CODIGO]],STOCKSANLUIS[],2,FALSE)</f>
        <v>GAS REFIGERANTE R22 -13.60 KG YONGAN</v>
      </c>
      <c r="C2331" s="10">
        <v>5</v>
      </c>
      <c r="D2331" s="156">
        <v>45920</v>
      </c>
      <c r="E2331" s="1" t="str">
        <f>VLOOKUP(INGRESO_MERCADERIA[[#This Row],[CODIGO]],STOCKSANLUIS[],7,FALSE)</f>
        <v>B/C</v>
      </c>
      <c r="F2331" s="10"/>
    </row>
    <row r="2332" spans="1:6" x14ac:dyDescent="0.25">
      <c r="A2332" s="6" t="s">
        <v>1251</v>
      </c>
      <c r="B2332" t="str">
        <f>VLOOKUP(INGRESO_MERCADERIA[[#This Row],[CODIGO]],STOCKSANLUIS[],2,FALSE)</f>
        <v>LAMAS DE PVC ALECO 8X0.08X300  (20 CM X 2MMX 91.44M) STANDARD SMOOTH -170008</v>
      </c>
      <c r="C2332" s="10">
        <v>365.76</v>
      </c>
      <c r="D2332" s="156">
        <v>45920</v>
      </c>
      <c r="E2332" s="1" t="str">
        <f>VLOOKUP(INGRESO_MERCADERIA[[#This Row],[CODIGO]],STOCKSANLUIS[],7,FALSE)</f>
        <v>B/C</v>
      </c>
      <c r="F2332" s="10"/>
    </row>
    <row r="2333" spans="1:6" x14ac:dyDescent="0.25">
      <c r="A2333" s="6" t="s">
        <v>3675</v>
      </c>
      <c r="B2333" t="str">
        <f>VLOOKUP(INGRESO_MERCADERIA[[#This Row],[CODIGO]],STOCKSANLUIS[],2,FALSE)</f>
        <v>LAMAS DE PVC ALECO 8X0.080X300 (20CM X 2MMX 91.44M) LOW TEMP REINFORCED - 172007- MT</v>
      </c>
      <c r="C2333" s="10">
        <v>274.32</v>
      </c>
      <c r="D2333" s="156">
        <v>45920</v>
      </c>
      <c r="E2333" s="1" t="str">
        <f>VLOOKUP(INGRESO_MERCADERIA[[#This Row],[CODIGO]],STOCKSANLUIS[],7,FALSE)</f>
        <v>B/C</v>
      </c>
      <c r="F2333" s="10"/>
    </row>
    <row r="2334" spans="1:6" x14ac:dyDescent="0.25">
      <c r="A2334" s="6" t="s">
        <v>3776</v>
      </c>
      <c r="B2334" t="str">
        <f>VLOOKUP(INGRESO_MERCADERIA[[#This Row],[CODIGO]],STOCKSANLUIS[],2,FALSE)</f>
        <v>LAMA DE PVC CLEARWAY STANDARD SMOOTH 8¨¨ X .080¨¨ X 300¨ (20 CM X 2MMX 91.44M)</v>
      </c>
      <c r="C2334" s="10">
        <v>182.88</v>
      </c>
      <c r="D2334" s="156">
        <v>45920</v>
      </c>
      <c r="E2334" s="1" t="str">
        <f>VLOOKUP(INGRESO_MERCADERIA[[#This Row],[CODIGO]],STOCKSANLUIS[],7,FALSE)</f>
        <v>B/C</v>
      </c>
      <c r="F2334" s="10"/>
    </row>
    <row r="2335" spans="1:6" x14ac:dyDescent="0.25">
      <c r="A2335" s="6" t="s">
        <v>491</v>
      </c>
      <c r="B2335" t="str">
        <f>VLOOKUP(INGRESO_MERCADERIA[[#This Row],[CODIGO]],STOCKSANLUIS[],2,FALSE)</f>
        <v>FUNDENTE EN PASTA DE 113.5 GR (SSWF1/4) - HARRIS</v>
      </c>
      <c r="C2335" s="10">
        <v>2</v>
      </c>
      <c r="D2335" s="156">
        <v>45920</v>
      </c>
      <c r="E2335" s="1" t="str">
        <f>VLOOKUP(INGRESO_MERCADERIA[[#This Row],[CODIGO]],STOCKSANLUIS[],7,FALSE)</f>
        <v>C</v>
      </c>
      <c r="F2335" s="10"/>
    </row>
    <row r="2336" spans="1:6" x14ac:dyDescent="0.25">
      <c r="A2336" s="6" t="s">
        <v>3862</v>
      </c>
      <c r="B2336" t="str">
        <f>VLOOKUP(INGRESO_MERCADERIA[[#This Row],[CODIGO]],STOCKSANLUIS[],2,FALSE)</f>
        <v>CORTINA DE AIRE CENTRIFUGA DE 90 CM (36") - 220V/1PH/60HZ - STAR COLD - FM-3509S-L/Y-MC</v>
      </c>
      <c r="C2336" s="10">
        <v>4</v>
      </c>
      <c r="D2336" s="156">
        <v>45920</v>
      </c>
      <c r="E2336" s="1" t="str">
        <f>VLOOKUP(INGRESO_MERCADERIA[[#This Row],[CODIGO]],STOCKSANLUIS[],7,FALSE)</f>
        <v>A</v>
      </c>
      <c r="F2336" s="10" t="s">
        <v>21686</v>
      </c>
    </row>
    <row r="2337" spans="1:6" x14ac:dyDescent="0.25">
      <c r="A2337" s="6" t="s">
        <v>3665</v>
      </c>
      <c r="B2337" t="str">
        <f>VLOOKUP(INGRESO_MERCADERIA[[#This Row],[CODIGO]],STOCKSANLUIS[],2,FALSE)</f>
        <v>AGENTE DE LIMPIEZA INTERNA OPTEON SF FLUSH X 4.54 KG - CHEMOURS - REEMPLAZO DEL R141B</v>
      </c>
      <c r="C2337" s="10">
        <v>5</v>
      </c>
      <c r="D2337" s="156">
        <v>45920</v>
      </c>
      <c r="E2337" s="1" t="str">
        <f>VLOOKUP(INGRESO_MERCADERIA[[#This Row],[CODIGO]],STOCKSANLUIS[],7,FALSE)</f>
        <v>C</v>
      </c>
      <c r="F2337" s="10"/>
    </row>
    <row r="2338" spans="1:6" x14ac:dyDescent="0.25">
      <c r="A2338" s="6" t="s">
        <v>1934</v>
      </c>
      <c r="B2338" t="str">
        <f>VLOOKUP(INGRESO_MERCADERIA[[#This Row],[CODIGO]],STOCKSANLUIS[],2,FALSE)</f>
        <v>TRANSDUCTOR DE PRESION SB-69-200A - FULL GAUGE - (PARA PCT-100-120-410)</v>
      </c>
      <c r="C2338" s="10">
        <v>10</v>
      </c>
      <c r="D2338" s="156">
        <v>45923</v>
      </c>
      <c r="E2338" s="1" t="str">
        <f>VLOOKUP(INGRESO_MERCADERIA[[#This Row],[CODIGO]],STOCKSANLUIS[],7,FALSE)</f>
        <v>A</v>
      </c>
      <c r="F2338" s="10"/>
    </row>
    <row r="2339" spans="1:6" x14ac:dyDescent="0.25">
      <c r="A2339" s="6" t="s">
        <v>3816</v>
      </c>
      <c r="B2339" t="str">
        <f>VLOOKUP(INGRESO_MERCADERIA[[#This Row],[CODIGO]],STOCKSANLUIS[],2,FALSE)</f>
        <v>MANGA AISLANTE CLASS 1 - 5/8"ID X 1/2"THK - WINCELL</v>
      </c>
      <c r="C2339" s="10">
        <v>120</v>
      </c>
      <c r="D2339" s="156">
        <v>45923</v>
      </c>
      <c r="E2339" s="1" t="str">
        <f>VLOOKUP(INGRESO_MERCADERIA[[#This Row],[CODIGO]],STOCKSANLUIS[],7,FALSE)</f>
        <v>A</v>
      </c>
      <c r="F2339" s="10"/>
    </row>
    <row r="2340" spans="1:6" x14ac:dyDescent="0.25">
      <c r="A2340" s="6" t="s">
        <v>3000</v>
      </c>
      <c r="B2340" t="str">
        <f>VLOOKUP(INGRESO_MERCADERIA[[#This Row],[CODIGO]],STOCKSANLUIS[],2,FALSE)</f>
        <v>ANTORCHA DUAL PARA MAP GASS JH-1D2 - EVERWELL</v>
      </c>
      <c r="C2340" s="10">
        <v>10</v>
      </c>
      <c r="D2340" s="156">
        <v>45922</v>
      </c>
      <c r="E2340" s="1" t="str">
        <f>VLOOKUP(INGRESO_MERCADERIA[[#This Row],[CODIGO]],STOCKSANLUIS[],7,FALSE)</f>
        <v>A</v>
      </c>
      <c r="F2340" s="10"/>
    </row>
    <row r="2341" spans="1:6" x14ac:dyDescent="0.25">
      <c r="A2341" s="6" t="s">
        <v>3347</v>
      </c>
      <c r="B2341" t="str">
        <f>VLOOKUP(INGRESO_MERCADERIA[[#This Row],[CODIGO]],STOCKSANLUIS[],2,FALSE)</f>
        <v>GAS REFRIGERANTE R507 -11.3KG ICELOONG</v>
      </c>
      <c r="C2341" s="10">
        <v>24</v>
      </c>
      <c r="D2341" s="156">
        <v>45924</v>
      </c>
      <c r="E2341" s="1" t="str">
        <f>VLOOKUP(INGRESO_MERCADERIA[[#This Row],[CODIGO]],STOCKSANLUIS[],7,FALSE)</f>
        <v>C</v>
      </c>
      <c r="F2341" s="10"/>
    </row>
    <row r="2342" spans="1:6" x14ac:dyDescent="0.25">
      <c r="A2342" s="6" t="s">
        <v>3339</v>
      </c>
      <c r="B2342" t="str">
        <f>VLOOKUP(INGRESO_MERCADERIA[[#This Row],[CODIGO]],STOCKSANLUIS[],2,FALSE)</f>
        <v>GAS REFRIGERANTE R134 - 13.6KG ICELOONG</v>
      </c>
      <c r="C2342" s="10">
        <v>10</v>
      </c>
      <c r="D2342" s="156">
        <v>45924</v>
      </c>
      <c r="E2342" s="1" t="str">
        <f>VLOOKUP(INGRESO_MERCADERIA[[#This Row],[CODIGO]],STOCKSANLUIS[],7,FALSE)</f>
        <v>C</v>
      </c>
      <c r="F2342" s="10"/>
    </row>
    <row r="2343" spans="1:6" x14ac:dyDescent="0.25">
      <c r="A2343" s="6" t="s">
        <v>3341</v>
      </c>
      <c r="B2343" t="str">
        <f>VLOOKUP(INGRESO_MERCADERIA[[#This Row],[CODIGO]],STOCKSANLUIS[],2,FALSE)</f>
        <v>GAS REFRIGERANTE R404A -10.90KG ICELOONG</v>
      </c>
      <c r="C2343" s="10">
        <v>5</v>
      </c>
      <c r="D2343" s="156">
        <v>45924</v>
      </c>
      <c r="E2343" s="1" t="str">
        <f>VLOOKUP(INGRESO_MERCADERIA[[#This Row],[CODIGO]],STOCKSANLUIS[],7,FALSE)</f>
        <v>C</v>
      </c>
      <c r="F2343" s="10"/>
    </row>
    <row r="2344" spans="1:6" x14ac:dyDescent="0.25">
      <c r="A2344" s="6" t="s">
        <v>931</v>
      </c>
      <c r="B2344" t="str">
        <f>VLOOKUP(INGRESO_MERCADERIA[[#This Row],[CODIGO]],STOCKSANLUIS[],2,FALSE)</f>
        <v>ACEITE POLIOLESTER POE 32 - 1 GALON - BVA</v>
      </c>
      <c r="C2344" s="10">
        <v>12</v>
      </c>
      <c r="D2344" s="156">
        <v>45924</v>
      </c>
      <c r="E2344" s="1" t="str">
        <f>VLOOKUP(INGRESO_MERCADERIA[[#This Row],[CODIGO]],STOCKSANLUIS[],7,FALSE)</f>
        <v>C</v>
      </c>
      <c r="F2344" s="10"/>
    </row>
    <row r="2345" spans="1:6" x14ac:dyDescent="0.25">
      <c r="A2345" s="6" t="s">
        <v>439</v>
      </c>
      <c r="B2345" t="str">
        <f>VLOOKUP(INGRESO_MERCADERIA[[#This Row],[CODIGO]],STOCKSANLUIS[],2,FALSE)</f>
        <v>ACEITE MINERAL 3G SUPER - 1 GALÓN - BVA</v>
      </c>
      <c r="C2345" s="10">
        <v>6</v>
      </c>
      <c r="D2345" s="156">
        <v>45924</v>
      </c>
      <c r="E2345" s="1" t="str">
        <f>VLOOKUP(INGRESO_MERCADERIA[[#This Row],[CODIGO]],STOCKSANLUIS[],7,FALSE)</f>
        <v>C</v>
      </c>
      <c r="F2345" s="10"/>
    </row>
    <row r="2346" spans="1:6" x14ac:dyDescent="0.25">
      <c r="A2346" s="6" t="s">
        <v>375</v>
      </c>
      <c r="B2346" t="str">
        <f>VLOOKUP(INGRESO_MERCADERIA[[#This Row],[CODIGO]],STOCKSANLUIS[],2,FALSE)</f>
        <v>ROLLO DE COBRE FLEXIBLE 1/4" HIGH QUALITY - STARCOLD - 6.35 MM X 0.55 MM X 15 M</v>
      </c>
      <c r="C2346" s="10">
        <v>50</v>
      </c>
      <c r="D2346" s="156">
        <v>45924</v>
      </c>
      <c r="E2346" s="1" t="str">
        <f>VLOOKUP(INGRESO_MERCADERIA[[#This Row],[CODIGO]],STOCKSANLUIS[],7,FALSE)</f>
        <v>C</v>
      </c>
      <c r="F2346" s="10"/>
    </row>
    <row r="2347" spans="1:6" x14ac:dyDescent="0.25">
      <c r="A2347" s="6" t="s">
        <v>377</v>
      </c>
      <c r="B2347" t="str">
        <f>VLOOKUP(INGRESO_MERCADERIA[[#This Row],[CODIGO]],STOCKSANLUIS[],2,FALSE)</f>
        <v>ROLLO DE COBRE FLEXIBLE 5/16" HIGH QUALITY - STARCOLD - 7.94 MM X 0.55 MM X 15 M</v>
      </c>
      <c r="C2347" s="10">
        <v>30</v>
      </c>
      <c r="D2347" s="156">
        <v>45924</v>
      </c>
      <c r="E2347" s="1" t="str">
        <f>VLOOKUP(INGRESO_MERCADERIA[[#This Row],[CODIGO]],STOCKSANLUIS[],7,FALSE)</f>
        <v>C</v>
      </c>
      <c r="F2347" s="10"/>
    </row>
    <row r="2348" spans="1:6" x14ac:dyDescent="0.25">
      <c r="A2348" s="6" t="s">
        <v>3339</v>
      </c>
      <c r="B2348" t="str">
        <f>VLOOKUP(INGRESO_MERCADERIA[[#This Row],[CODIGO]],STOCKSANLUIS[],2,FALSE)</f>
        <v>GAS REFRIGERANTE R134 - 13.6KG ICELOONG</v>
      </c>
      <c r="C2348" s="10">
        <v>6</v>
      </c>
      <c r="D2348" s="156">
        <v>45922</v>
      </c>
      <c r="E2348" s="1" t="str">
        <f>VLOOKUP(INGRESO_MERCADERIA[[#This Row],[CODIGO]],STOCKSANLUIS[],7,FALSE)</f>
        <v>C</v>
      </c>
      <c r="F2348" s="10"/>
    </row>
    <row r="2349" spans="1:6" x14ac:dyDescent="0.25">
      <c r="A2349" s="6" t="s">
        <v>589</v>
      </c>
      <c r="B2349" t="str">
        <f>VLOOKUP(INGRESO_MERCADERIA[[#This Row],[CODIGO]],STOCKSANLUIS[],2,FALSE)</f>
        <v>FILTRO CERAMICO SECADO ELEVADO DANFOSS 48-DC  CON JUNTA- 023U4381</v>
      </c>
      <c r="C2349" s="10">
        <v>16</v>
      </c>
      <c r="D2349" s="156">
        <v>45925</v>
      </c>
      <c r="E2349" s="1" t="str">
        <f>VLOOKUP(INGRESO_MERCADERIA[[#This Row],[CODIGO]],STOCKSANLUIS[],7,FALSE)</f>
        <v>A</v>
      </c>
      <c r="F2349" s="10"/>
    </row>
    <row r="2350" spans="1:6" x14ac:dyDescent="0.25">
      <c r="A2350" s="6" t="s">
        <v>227</v>
      </c>
      <c r="B2350" t="str">
        <f>VLOOKUP(INGRESO_MERCADERIA[[#This Row],[CODIGO]],STOCKSANLUIS[],2,FALSE)</f>
        <v>VALVULA DE EXPANSION DANFOSS TEN 2 -  S/ORIFICIO 068Z3348</v>
      </c>
      <c r="C2350" s="10">
        <v>5</v>
      </c>
      <c r="D2350" s="156">
        <v>45925</v>
      </c>
      <c r="E2350" s="1" t="str">
        <f>VLOOKUP(INGRESO_MERCADERIA[[#This Row],[CODIGO]],STOCKSANLUIS[],7,FALSE)</f>
        <v>A</v>
      </c>
      <c r="F2350" s="10"/>
    </row>
    <row r="2351" spans="1:6" x14ac:dyDescent="0.25">
      <c r="A2351" s="6" t="s">
        <v>231</v>
      </c>
      <c r="B2351" t="str">
        <f>VLOOKUP(INGRESO_MERCADERIA[[#This Row],[CODIGO]],STOCKSANLUIS[],2,FALSE)</f>
        <v>VALVULA DE EXPANSION DANFOSS TEX 2 - S/ORIFICIO COD. 068Z3209</v>
      </c>
      <c r="C2351" s="10">
        <v>5</v>
      </c>
      <c r="D2351" s="156">
        <v>45925</v>
      </c>
      <c r="E2351" s="1" t="str">
        <f>VLOOKUP(INGRESO_MERCADERIA[[#This Row],[CODIGO]],STOCKSANLUIS[],7,FALSE)</f>
        <v>A</v>
      </c>
      <c r="F2351" s="10"/>
    </row>
    <row r="2352" spans="1:6" x14ac:dyDescent="0.25">
      <c r="A2352" s="6" t="s">
        <v>171</v>
      </c>
      <c r="B2352" t="str">
        <f>VLOOKUP(INGRESO_MERCADERIA[[#This Row],[CODIGO]],STOCKSANLUIS[],2,FALSE)</f>
        <v>ORIFICIO N-3 PARA TEX2 - TES2 - TEN2 - 068-2006</v>
      </c>
      <c r="C2352" s="10">
        <v>5</v>
      </c>
      <c r="D2352" s="156">
        <v>45925</v>
      </c>
      <c r="E2352" s="1" t="str">
        <f>VLOOKUP(INGRESO_MERCADERIA[[#This Row],[CODIGO]],STOCKSANLUIS[],7,FALSE)</f>
        <v>A</v>
      </c>
      <c r="F2352" s="10"/>
    </row>
    <row r="2353" spans="1:6" x14ac:dyDescent="0.25">
      <c r="A2353" s="6" t="s">
        <v>173</v>
      </c>
      <c r="B2353" t="str">
        <f>VLOOKUP(INGRESO_MERCADERIA[[#This Row],[CODIGO]],STOCKSANLUIS[],2,FALSE)</f>
        <v>ORIFICIO N-4 PARA TEX2 - TES2 - TEN2 - 068-2007</v>
      </c>
      <c r="C2353" s="10">
        <v>5</v>
      </c>
      <c r="D2353" s="156">
        <v>45925</v>
      </c>
      <c r="E2353" s="1" t="str">
        <f>VLOOKUP(INGRESO_MERCADERIA[[#This Row],[CODIGO]],STOCKSANLUIS[],7,FALSE)</f>
        <v>A</v>
      </c>
      <c r="F2353" s="10"/>
    </row>
    <row r="2354" spans="1:6" x14ac:dyDescent="0.25">
      <c r="A2354" s="6" t="s">
        <v>177</v>
      </c>
      <c r="B2354" t="str">
        <f>VLOOKUP(INGRESO_MERCADERIA[[#This Row],[CODIGO]],STOCKSANLUIS[],2,FALSE)</f>
        <v>ORIFICIO N-6 PARA TEX2 - TES2 - TEN2 - 068-2009</v>
      </c>
      <c r="C2354" s="10">
        <v>5</v>
      </c>
      <c r="D2354" s="156">
        <v>45925</v>
      </c>
      <c r="E2354" s="1" t="str">
        <f>VLOOKUP(INGRESO_MERCADERIA[[#This Row],[CODIGO]],STOCKSANLUIS[],7,FALSE)</f>
        <v>A</v>
      </c>
      <c r="F2354" s="10"/>
    </row>
    <row r="2355" spans="1:6" x14ac:dyDescent="0.25">
      <c r="A2355" s="6" t="s">
        <v>153</v>
      </c>
      <c r="B2355" t="str">
        <f>VLOOKUP(INGRESO_MERCADERIA[[#This Row],[CODIGO]],STOCKSANLUIS[],2,FALSE)</f>
        <v>ELEMENTO TERMOSTATICO DANFOSS TEX-5 -N.40/+10°C S/MOP - 067B3250</v>
      </c>
      <c r="C2355" s="10">
        <v>4</v>
      </c>
      <c r="D2355" s="156">
        <v>45925</v>
      </c>
      <c r="E2355" s="1" t="str">
        <f>VLOOKUP(INGRESO_MERCADERIA[[#This Row],[CODIGO]],STOCKSANLUIS[],7,FALSE)</f>
        <v>A</v>
      </c>
      <c r="F2355" s="10"/>
    </row>
    <row r="2356" spans="1:6" x14ac:dyDescent="0.25">
      <c r="A2356" s="6" t="s">
        <v>1506</v>
      </c>
      <c r="B2356" t="str">
        <f>VLOOKUP(INGRESO_MERCADERIA[[#This Row],[CODIGO]],STOCKSANLUIS[],2,FALSE)</f>
        <v>ELEMENTO TERMOSTATICO DANFOSS TEN-5 COD 067B3297</v>
      </c>
      <c r="C2356" s="10">
        <v>4</v>
      </c>
      <c r="D2356" s="156">
        <v>45925</v>
      </c>
      <c r="E2356" s="1" t="str">
        <f>VLOOKUP(INGRESO_MERCADERIA[[#This Row],[CODIGO]],STOCKSANLUIS[],7,FALSE)</f>
        <v>A</v>
      </c>
      <c r="F2356" s="10"/>
    </row>
    <row r="2357" spans="1:6" x14ac:dyDescent="0.25">
      <c r="A2357" s="6" t="s">
        <v>729</v>
      </c>
      <c r="B2357" t="str">
        <f>VLOOKUP(INGRESO_MERCADERIA[[#This Row],[CODIGO]],STOCKSANLUIS[],2,FALSE)</f>
        <v>ORIFICIO #-4 PARA TEX 5, TES 5 - 067B2792  (REEMPLAZA AL 067B2092)</v>
      </c>
      <c r="C2357" s="10">
        <v>8</v>
      </c>
      <c r="D2357" s="156">
        <v>45925</v>
      </c>
      <c r="E2357" s="1" t="str">
        <f>VLOOKUP(INGRESO_MERCADERIA[[#This Row],[CODIGO]],STOCKSANLUIS[],7,FALSE)</f>
        <v>A</v>
      </c>
      <c r="F2357" s="10"/>
    </row>
    <row r="2358" spans="1:6" x14ac:dyDescent="0.25">
      <c r="A2358" s="6" t="s">
        <v>759</v>
      </c>
      <c r="B2358" t="str">
        <f>VLOOKUP(INGRESO_MERCADERIA[[#This Row],[CODIGO]],STOCKSANLUIS[],2,FALSE)</f>
        <v>ORIFICIO N°5 PARA TE-12 - 067B2708</v>
      </c>
      <c r="C2358" s="10">
        <v>8</v>
      </c>
      <c r="D2358" s="156">
        <v>45925</v>
      </c>
      <c r="E2358" s="1" t="str">
        <f>VLOOKUP(INGRESO_MERCADERIA[[#This Row],[CODIGO]],STOCKSANLUIS[],7,FALSE)</f>
        <v>A</v>
      </c>
      <c r="F2358" s="10"/>
    </row>
    <row r="2359" spans="1:6" x14ac:dyDescent="0.25">
      <c r="A2359" s="6" t="s">
        <v>945</v>
      </c>
      <c r="B2359" t="str">
        <f>VLOOKUP(INGRESO_MERCADERIA[[#This Row],[CODIGO]],STOCKSANLUIS[],2,FALSE)</f>
        <v>ORIFICIO N°6 PARA TE-12 - 067B2709</v>
      </c>
      <c r="C2359" s="10">
        <v>8</v>
      </c>
      <c r="D2359" s="156">
        <v>45925</v>
      </c>
      <c r="E2359" s="1" t="str">
        <f>VLOOKUP(INGRESO_MERCADERIA[[#This Row],[CODIGO]],STOCKSANLUIS[],7,FALSE)</f>
        <v>A</v>
      </c>
      <c r="F2359" s="10"/>
    </row>
    <row r="2360" spans="1:6" x14ac:dyDescent="0.25">
      <c r="A2360" s="6" t="s">
        <v>163</v>
      </c>
      <c r="B2360" t="str">
        <f>VLOOKUP(INGRESO_MERCADERIA[[#This Row],[CODIGO]],STOCKSANLUIS[],2,FALSE)</f>
        <v>PRESOSTATO DUAL DANFOSS KP 15  AUT/MAN 060-124366</v>
      </c>
      <c r="C2360" s="10">
        <v>5</v>
      </c>
      <c r="D2360" s="156">
        <v>45925</v>
      </c>
      <c r="E2360" s="1" t="str">
        <f>VLOOKUP(INGRESO_MERCADERIA[[#This Row],[CODIGO]],STOCKSANLUIS[],7,FALSE)</f>
        <v>A</v>
      </c>
      <c r="F2360" s="10"/>
    </row>
    <row r="2361" spans="1:6" x14ac:dyDescent="0.25">
      <c r="A2361" s="6" t="s">
        <v>189</v>
      </c>
      <c r="B2361" t="str">
        <f>VLOOKUP(INGRESO_MERCADERIA[[#This Row],[CODIGO]],STOCKSANLUIS[],2,FALSE)</f>
        <v>PRESOSTATO DE ALTA DANFOSS KP-5 - R/AUTOMATICO - 060-117166</v>
      </c>
      <c r="C2361" s="10">
        <v>5</v>
      </c>
      <c r="D2361" s="156">
        <v>45925</v>
      </c>
      <c r="E2361" s="1" t="str">
        <f>VLOOKUP(INGRESO_MERCADERIA[[#This Row],[CODIGO]],STOCKSANLUIS[],7,FALSE)</f>
        <v>A</v>
      </c>
      <c r="F2361" s="10"/>
    </row>
    <row r="2362" spans="1:6" x14ac:dyDescent="0.25">
      <c r="A2362" s="6" t="s">
        <v>195</v>
      </c>
      <c r="B2362" t="str">
        <f>VLOOKUP(INGRESO_MERCADERIA[[#This Row],[CODIGO]],STOCKSANLUIS[],2,FALSE)</f>
        <v>PRESOSTATO DE BAJA DANFOSS KP-1 - R/MANUAL - 060-110366</v>
      </c>
      <c r="C2362" s="10">
        <v>5</v>
      </c>
      <c r="D2362" s="156">
        <v>45925</v>
      </c>
      <c r="E2362" s="1" t="str">
        <f>VLOOKUP(INGRESO_MERCADERIA[[#This Row],[CODIGO]],STOCKSANLUIS[],7,FALSE)</f>
        <v>A</v>
      </c>
      <c r="F2362" s="10"/>
    </row>
    <row r="2363" spans="1:6" x14ac:dyDescent="0.25">
      <c r="A2363" s="6" t="s">
        <v>3629</v>
      </c>
      <c r="B2363" t="str">
        <f>VLOOKUP(INGRESO_MERCADERIA[[#This Row],[CODIGO]],STOCKSANLUIS[],2,FALSE)</f>
        <v>MOTOVENTILADOR MAER FAN YSWF74L47P4-470N-400S (220V/380V/440V, 60HZ, 4 POLES, 3PH, CL.F,/Y, SUCTION)</v>
      </c>
      <c r="C2363" s="10">
        <v>1</v>
      </c>
      <c r="D2363" s="156">
        <v>45925</v>
      </c>
      <c r="E2363" s="1" t="str">
        <f>VLOOKUP(INGRESO_MERCADERIA[[#This Row],[CODIGO]],STOCKSANLUIS[],7,FALSE)</f>
        <v>C</v>
      </c>
      <c r="F2363" s="10"/>
    </row>
    <row r="2364" spans="1:6" x14ac:dyDescent="0.25">
      <c r="A2364" s="6" t="s">
        <v>191</v>
      </c>
      <c r="B2364" t="str">
        <f>VLOOKUP(INGRESO_MERCADERIA[[#This Row],[CODIGO]],STOCKSANLUIS[],2,FALSE)</f>
        <v>PRESOSTATO DE BAJA DANFOSS KP 1 - R/AUTOMATICO - 060-110166 / 060-110191</v>
      </c>
      <c r="C2364" s="10">
        <v>5</v>
      </c>
      <c r="D2364" s="156">
        <v>45925</v>
      </c>
      <c r="E2364" s="1" t="str">
        <f>VLOOKUP(INGRESO_MERCADERIA[[#This Row],[CODIGO]],STOCKSANLUIS[],7,FALSE)</f>
        <v>A</v>
      </c>
      <c r="F2364" s="10"/>
    </row>
    <row r="2365" spans="1:6" x14ac:dyDescent="0.25">
      <c r="A2365" s="6" t="s">
        <v>3124</v>
      </c>
      <c r="B2365" t="str">
        <f>VLOOKUP(INGRESO_MERCADERIA[[#This Row],[CODIGO]],STOCKSANLUIS[],2,FALSE)</f>
        <v>MINI BOMBA DE CONDENSADO SILENCIOSA - 220 -240V - 1PH 50/60HZ - MUTE BOX - CP-MBP - EVERWELL</v>
      </c>
      <c r="C2365" s="10">
        <v>10</v>
      </c>
      <c r="D2365" s="156">
        <v>45929</v>
      </c>
      <c r="E2365" s="1" t="str">
        <f>VLOOKUP(INGRESO_MERCADERIA[[#This Row],[CODIGO]],STOCKSANLUIS[],7,FALSE)</f>
        <v>A</v>
      </c>
      <c r="F2365" s="10"/>
    </row>
    <row r="2366" spans="1:6" x14ac:dyDescent="0.25">
      <c r="A2366" s="6" t="s">
        <v>2551</v>
      </c>
      <c r="B2366" t="str">
        <f>VLOOKUP(INGRESO_MERCADERIA[[#This Row],[CODIGO]],STOCKSANLUIS[],2,FALSE)</f>
        <v>CONTROLADOR DE TEMPERATURA DIGITAL MT-543 E LOG DE 4 ETAPAS C/ALARMA - VER.03 - 115/220 VAC - FULL GAUGE</v>
      </c>
      <c r="C2366" s="10">
        <v>4</v>
      </c>
      <c r="D2366" s="156">
        <v>45929</v>
      </c>
      <c r="E2366" s="1" t="str">
        <f>VLOOKUP(INGRESO_MERCADERIA[[#This Row],[CODIGO]],STOCKSANLUIS[],7,FALSE)</f>
        <v>A</v>
      </c>
      <c r="F2366" s="10"/>
    </row>
    <row r="2367" spans="1:6" x14ac:dyDescent="0.25">
      <c r="A2367" s="6" t="s">
        <v>2377</v>
      </c>
      <c r="B2367" t="str">
        <f>VLOOKUP(INGRESO_MERCADERIA[[#This Row],[CODIGO]],STOCKSANLUIS[],2,FALSE)</f>
        <v xml:space="preserve">MOTOVENTILADOR AXIAL EBM S4E350/G01 - 350MM - 220V MONOFÁSICO - 4 POLOS, CON REJILLA - FLUJO V REEMPLAZO DE S4E350-AO02-98                    </v>
      </c>
      <c r="C2367" s="10">
        <v>5</v>
      </c>
      <c r="D2367" s="156">
        <v>45929</v>
      </c>
      <c r="E2367" s="1" t="str">
        <f>VLOOKUP(INGRESO_MERCADERIA[[#This Row],[CODIGO]],STOCKSANLUIS[],7,FALSE)</f>
        <v>C</v>
      </c>
      <c r="F2367" s="10"/>
    </row>
    <row r="2368" spans="1:6" x14ac:dyDescent="0.25">
      <c r="A2368" s="6" t="s">
        <v>147</v>
      </c>
      <c r="B2368" t="str">
        <f>VLOOKUP(INGRESO_MERCADERIA[[#This Row],[CODIGO]],STOCKSANLUIS[],2,FALSE)</f>
        <v>ELEMENTO TERMOSTATICO DANFOSS TES-5 COD 067B3342</v>
      </c>
      <c r="C2368" s="10">
        <v>2</v>
      </c>
      <c r="D2368" s="156">
        <v>45930</v>
      </c>
      <c r="E2368" s="1" t="str">
        <f>VLOOKUP(INGRESO_MERCADERIA[[#This Row],[CODIGO]],STOCKSANLUIS[],7,FALSE)</f>
        <v>A</v>
      </c>
      <c r="F2368" s="10"/>
    </row>
    <row r="2369" spans="1:6" x14ac:dyDescent="0.25">
      <c r="A2369" s="6" t="s">
        <v>653</v>
      </c>
      <c r="B2369" t="str">
        <f>VLOOKUP(INGRESO_MERCADERIA[[#This Row],[CODIGO]],STOCKSANLUIS[],2,FALSE)</f>
        <v>CUERPO DE VALVULA EXPANSION DANFOSS TE-5 1/2" X 5/8" SOLD. COD 067B4009</v>
      </c>
      <c r="C2369" s="10">
        <v>2</v>
      </c>
      <c r="D2369" s="156">
        <v>45930</v>
      </c>
      <c r="E2369" s="1" t="str">
        <f>VLOOKUP(INGRESO_MERCADERIA[[#This Row],[CODIGO]],STOCKSANLUIS[],7,FALSE)</f>
        <v>A</v>
      </c>
      <c r="F2369" s="10"/>
    </row>
    <row r="2370" spans="1:6" x14ac:dyDescent="0.25">
      <c r="A2370" s="6" t="s">
        <v>725</v>
      </c>
      <c r="B2370" t="str">
        <f>VLOOKUP(INGRESO_MERCADERIA[[#This Row],[CODIGO]],STOCKSANLUIS[],2,FALSE)</f>
        <v>ORIFICIO #-2 PARA TEX 5, TES 5 - 067B2790</v>
      </c>
      <c r="C2370" s="10">
        <v>2</v>
      </c>
      <c r="D2370" s="156">
        <v>45930</v>
      </c>
      <c r="E2370" s="1" t="str">
        <f>VLOOKUP(INGRESO_MERCADERIA[[#This Row],[CODIGO]],STOCKSANLUIS[],7,FALSE)</f>
        <v>A</v>
      </c>
      <c r="F2370" s="10"/>
    </row>
    <row r="2371" spans="1:6" x14ac:dyDescent="0.25">
      <c r="A2371" s="6" t="s">
        <v>141</v>
      </c>
      <c r="B2371" t="str">
        <f>VLOOKUP(INGRESO_MERCADERIA[[#This Row],[CODIGO]],STOCKSANLUIS[],2,FALSE)</f>
        <v>CUERPO DE VALVULA EXPANSION DANFOSS TE-5 COD 067B4011 5/8" X 7/8" SOLD.</v>
      </c>
      <c r="C2371" s="10">
        <v>5</v>
      </c>
      <c r="D2371" s="156">
        <v>45930</v>
      </c>
      <c r="E2371" s="1" t="str">
        <f>VLOOKUP(INGRESO_MERCADERIA[[#This Row],[CODIGO]],STOCKSANLUIS[],7,FALSE)</f>
        <v>A</v>
      </c>
      <c r="F2371" s="10"/>
    </row>
    <row r="2372" spans="1:6" x14ac:dyDescent="0.25">
      <c r="A2372" s="6" t="s">
        <v>147</v>
      </c>
      <c r="B2372" t="str">
        <f>VLOOKUP(INGRESO_MERCADERIA[[#This Row],[CODIGO]],STOCKSANLUIS[],2,FALSE)</f>
        <v>ELEMENTO TERMOSTATICO DANFOSS TES-5 COD 067B3342</v>
      </c>
      <c r="C2372" s="10">
        <v>2</v>
      </c>
      <c r="D2372" s="156">
        <v>45930</v>
      </c>
      <c r="E2372" s="1" t="str">
        <f>VLOOKUP(INGRESO_MERCADERIA[[#This Row],[CODIGO]],STOCKSANLUIS[],7,FALSE)</f>
        <v>A</v>
      </c>
      <c r="F2372" s="10"/>
    </row>
    <row r="2373" spans="1:6" x14ac:dyDescent="0.25">
      <c r="A2373" s="6" t="s">
        <v>725</v>
      </c>
      <c r="B2373" t="str">
        <f>VLOOKUP(INGRESO_MERCADERIA[[#This Row],[CODIGO]],STOCKSANLUIS[],2,FALSE)</f>
        <v>ORIFICIO #-2 PARA TEX 5, TES 5 - 067B2790</v>
      </c>
      <c r="C2373" s="10">
        <v>8</v>
      </c>
      <c r="D2373" s="156">
        <v>45930</v>
      </c>
      <c r="E2373" s="1" t="str">
        <f>VLOOKUP(INGRESO_MERCADERIA[[#This Row],[CODIGO]],STOCKSANLUIS[],7,FALSE)</f>
        <v>A</v>
      </c>
      <c r="F2373" s="10"/>
    </row>
    <row r="2374" spans="1:6" x14ac:dyDescent="0.25">
      <c r="A2374" s="6" t="s">
        <v>57</v>
      </c>
      <c r="B2374" t="str">
        <f>VLOOKUP(INGRESO_MERCADERIA[[#This Row],[CODIGO]],STOCKSANLUIS[],2,FALSE)</f>
        <v>CONTROLADOR DE VOLTAJE Y PROTECTOR DE FASES PHASELOG EW PLUS - VER.05 - 90-220 VAC - FULL GAUGE - WHITE</v>
      </c>
      <c r="C2374" s="10">
        <v>22</v>
      </c>
      <c r="D2374" s="156">
        <v>45930</v>
      </c>
      <c r="E2374" s="1" t="str">
        <f>VLOOKUP(INGRESO_MERCADERIA[[#This Row],[CODIGO]],STOCKSANLUIS[],7,FALSE)</f>
        <v>C</v>
      </c>
      <c r="F2374" s="10"/>
    </row>
    <row r="2375" spans="1:6" x14ac:dyDescent="0.25">
      <c r="A2375" s="6" t="s">
        <v>57</v>
      </c>
      <c r="B2375" t="str">
        <f>VLOOKUP(INGRESO_MERCADERIA[[#This Row],[CODIGO]],STOCKSANLUIS[],2,FALSE)</f>
        <v>CONTROLADOR DE VOLTAJE Y PROTECTOR DE FASES PHASELOG EW PLUS - VER.05 - 90-220 VAC - FULL GAUGE - WHITE</v>
      </c>
      <c r="C2375" s="10">
        <v>4</v>
      </c>
      <c r="D2375" s="156">
        <v>45930</v>
      </c>
      <c r="E2375" s="1" t="str">
        <f>VLOOKUP(INGRESO_MERCADERIA[[#This Row],[CODIGO]],STOCKSANLUIS[],7,FALSE)</f>
        <v>C</v>
      </c>
      <c r="F2375" s="10" t="s">
        <v>21686</v>
      </c>
    </row>
    <row r="2376" spans="1:6" x14ac:dyDescent="0.25">
      <c r="A2376" s="6" t="s">
        <v>3635</v>
      </c>
      <c r="B2376" t="str">
        <f>VLOOKUP(INGRESO_MERCADERIA[[#This Row],[CODIGO]],STOCKSANLUIS[],2,FALSE)</f>
        <v>MOTOVENTILADOR MAER FAN YDWF68L35P4-360N-300S (220V, 60HZ, 4 POLES, 1PH, CL.F, SUCTION)</v>
      </c>
      <c r="C2376" s="10">
        <v>5</v>
      </c>
      <c r="D2376" s="156">
        <v>45932</v>
      </c>
      <c r="E2376" s="1" t="str">
        <f>VLOOKUP(INGRESO_MERCADERIA[[#This Row],[CODIGO]],STOCKSANLUIS[],7,FALSE)</f>
        <v>C</v>
      </c>
      <c r="F2376" s="10"/>
    </row>
    <row r="2377" spans="1:6" x14ac:dyDescent="0.25">
      <c r="A2377" s="6" t="s">
        <v>3583</v>
      </c>
      <c r="B2377" t="str">
        <f>VLOOKUP(INGRESO_MERCADERIA[[#This Row],[CODIGO]],STOCKSANLUIS[],2,FALSE)</f>
        <v>MOTOVENTILADOR MAER FAN YSWF102L50P6-635N-550S (220V/380V/440V, 60HZ, 6 POLES, 3PH, CL.F,/Y, SUCTION)</v>
      </c>
      <c r="C2377" s="10">
        <v>3</v>
      </c>
      <c r="D2377" s="156">
        <v>45932</v>
      </c>
      <c r="E2377" s="1" t="str">
        <f>VLOOKUP(INGRESO_MERCADERIA[[#This Row],[CODIGO]],STOCKSANLUIS[],7,FALSE)</f>
        <v>C</v>
      </c>
      <c r="F2377" s="10"/>
    </row>
    <row r="2378" spans="1:6" x14ac:dyDescent="0.25">
      <c r="A2378" s="6" t="s">
        <v>3579</v>
      </c>
      <c r="B2378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2378" s="10">
        <v>3</v>
      </c>
      <c r="D2378" s="156">
        <v>45932</v>
      </c>
      <c r="E2378" s="1" t="str">
        <f>VLOOKUP(INGRESO_MERCADERIA[[#This Row],[CODIGO]],STOCKSANLUIS[],7,FALSE)</f>
        <v>C</v>
      </c>
      <c r="F2378" s="10"/>
    </row>
    <row r="2379" spans="1:6" x14ac:dyDescent="0.25">
      <c r="A2379" s="6" t="s">
        <v>1350</v>
      </c>
      <c r="B2379" t="str">
        <f>VLOOKUP(INGRESO_MERCADERIA[[#This Row],[CODIGO]],STOCKSANLUIS[],2,FALSE)</f>
        <v>MANGA AISLANTE C1-H-028 DE 1 1/8" X 1/2" - ARMAFLEX/ARMACELL</v>
      </c>
      <c r="C2379" s="10">
        <v>36</v>
      </c>
      <c r="D2379" s="156">
        <v>45932</v>
      </c>
      <c r="E2379" s="1" t="str">
        <f>VLOOKUP(INGRESO_MERCADERIA[[#This Row],[CODIGO]],STOCKSANLUIS[],7,FALSE)</f>
        <v>A</v>
      </c>
      <c r="F2379" s="10"/>
    </row>
    <row r="2380" spans="1:6" x14ac:dyDescent="0.25">
      <c r="A2380" s="6" t="s">
        <v>2587</v>
      </c>
      <c r="B2380" t="str">
        <f>VLOOKUP(INGRESO_MERCADERIA[[#This Row],[CODIGO]],STOCKSANLUIS[],2,FALSE)</f>
        <v>GAS REFRIGERANTE FREON 404A -10.896 KG- CHEMOURS - CHINO</v>
      </c>
      <c r="C2380" s="10">
        <v>10</v>
      </c>
      <c r="D2380" s="156">
        <v>45933</v>
      </c>
      <c r="E2380" s="1" t="str">
        <f>VLOOKUP(INGRESO_MERCADERIA[[#This Row],[CODIGO]],STOCKSANLUIS[],7,FALSE)</f>
        <v>C</v>
      </c>
      <c r="F2380" s="10"/>
    </row>
    <row r="2381" spans="1:6" x14ac:dyDescent="0.25">
      <c r="A2381" s="6" t="s">
        <v>2836</v>
      </c>
      <c r="B2381" t="str">
        <f>VLOOKUP(INGRESO_MERCADERIA[[#This Row],[CODIGO]],STOCKSANLUIS[],2,FALSE)</f>
        <v>GAS REFRIGERANTE FREON R-134A - 13.62 KG - CHINO - CHEMOURS</v>
      </c>
      <c r="C2381" s="10">
        <v>5</v>
      </c>
      <c r="D2381" s="156">
        <v>45933</v>
      </c>
      <c r="E2381" s="1" t="str">
        <f>VLOOKUP(INGRESO_MERCADERIA[[#This Row],[CODIGO]],STOCKSANLUIS[],7,FALSE)</f>
        <v>C</v>
      </c>
      <c r="F2381" s="10"/>
    </row>
    <row r="2382" spans="1:6" x14ac:dyDescent="0.25">
      <c r="A2382" s="6" t="s">
        <v>3339</v>
      </c>
      <c r="B2382" t="str">
        <f>VLOOKUP(INGRESO_MERCADERIA[[#This Row],[CODIGO]],STOCKSANLUIS[],2,FALSE)</f>
        <v>GAS REFRIGERANTE R134 - 13.6KG ICELOONG</v>
      </c>
      <c r="C2382" s="10">
        <v>10</v>
      </c>
      <c r="D2382" s="156">
        <v>45933</v>
      </c>
      <c r="E2382" s="1" t="str">
        <f>VLOOKUP(INGRESO_MERCADERIA[[#This Row],[CODIGO]],STOCKSANLUIS[],7,FALSE)</f>
        <v>C</v>
      </c>
      <c r="F2382" s="10"/>
    </row>
    <row r="2383" spans="1:6" x14ac:dyDescent="0.25">
      <c r="A2383" s="6" t="s">
        <v>3341</v>
      </c>
      <c r="B2383" t="str">
        <f>VLOOKUP(INGRESO_MERCADERIA[[#This Row],[CODIGO]],STOCKSANLUIS[],2,FALSE)</f>
        <v>GAS REFRIGERANTE R404A -10.90KG ICELOONG</v>
      </c>
      <c r="C2383" s="10">
        <v>10</v>
      </c>
      <c r="D2383" s="156">
        <v>45933</v>
      </c>
      <c r="E2383" s="1" t="str">
        <f>VLOOKUP(INGRESO_MERCADERIA[[#This Row],[CODIGO]],STOCKSANLUIS[],7,FALSE)</f>
        <v>C</v>
      </c>
      <c r="F2383" s="10"/>
    </row>
    <row r="2384" spans="1:6" x14ac:dyDescent="0.25">
      <c r="A2384" s="6" t="s">
        <v>3345</v>
      </c>
      <c r="B2384" t="str">
        <f>VLOOKUP(INGRESO_MERCADERIA[[#This Row],[CODIGO]],STOCKSANLUIS[],2,FALSE)</f>
        <v>GAS REFRIGERANTE R407C -11.3KG ICELOONG</v>
      </c>
      <c r="C2384" s="10">
        <v>5</v>
      </c>
      <c r="D2384" s="156">
        <v>45933</v>
      </c>
      <c r="E2384" s="1" t="str">
        <f>VLOOKUP(INGRESO_MERCADERIA[[#This Row],[CODIGO]],STOCKSANLUIS[],7,FALSE)</f>
        <v>B</v>
      </c>
      <c r="F2384" s="10"/>
    </row>
    <row r="2385" spans="1:6" x14ac:dyDescent="0.25">
      <c r="A2385" s="6" t="s">
        <v>3347</v>
      </c>
      <c r="B2385" t="str">
        <f>VLOOKUP(INGRESO_MERCADERIA[[#This Row],[CODIGO]],STOCKSANLUIS[],2,FALSE)</f>
        <v>GAS REFRIGERANTE R507 -11.3KG ICELOONG</v>
      </c>
      <c r="C2385" s="10">
        <v>20</v>
      </c>
      <c r="D2385" s="156">
        <v>45933</v>
      </c>
      <c r="E2385" s="1" t="str">
        <f>VLOOKUP(INGRESO_MERCADERIA[[#This Row],[CODIGO]],STOCKSANLUIS[],7,FALSE)</f>
        <v>C</v>
      </c>
      <c r="F2385" s="10"/>
    </row>
    <row r="2386" spans="1:6" x14ac:dyDescent="0.25">
      <c r="A2386" s="6" t="s">
        <v>3880</v>
      </c>
      <c r="B2386" t="str">
        <f>VLOOKUP(INGRESO_MERCADERIA[[#This Row],[CODIGO]],STOCKSANLUIS[],2,FALSE)</f>
        <v>GAS REFRIGERANTE R134A  X 340 GR - (TAPA CON VALVULA) - ICELOONG</v>
      </c>
      <c r="C2386" s="10">
        <v>1320</v>
      </c>
      <c r="D2386" s="156">
        <v>45933</v>
      </c>
      <c r="E2386" s="1" t="str">
        <f>VLOOKUP(INGRESO_MERCADERIA[[#This Row],[CODIGO]],STOCKSANLUIS[],7,FALSE)</f>
        <v>B</v>
      </c>
      <c r="F2386" s="10"/>
    </row>
    <row r="2387" spans="1:6" x14ac:dyDescent="0.25">
      <c r="A2387" s="6" t="s">
        <v>3878</v>
      </c>
      <c r="B2387" t="str">
        <f>VLOOKUP(INGRESO_MERCADERIA[[#This Row],[CODIGO]],STOCKSANLUIS[],2,FALSE)</f>
        <v>GAS REFRIGERANTE R134A  X 1 KG - (TAPA CON VALVULA) - ICELOONG</v>
      </c>
      <c r="C2387" s="10">
        <v>600</v>
      </c>
      <c r="D2387" s="156">
        <v>45933</v>
      </c>
      <c r="E2387" s="1" t="str">
        <f>VLOOKUP(INGRESO_MERCADERIA[[#This Row],[CODIGO]],STOCKSANLUIS[],7,FALSE)</f>
        <v>C</v>
      </c>
      <c r="F2387" s="10"/>
    </row>
    <row r="2388" spans="1:6" x14ac:dyDescent="0.25">
      <c r="A2388" s="6" t="s">
        <v>21734</v>
      </c>
      <c r="B2388" t="str">
        <f>VLOOKUP(INGRESO_MERCADERIA[[#This Row],[CODIGO]],STOCKSANLUIS[],2,FALSE)</f>
        <v>GAS REFRIGERANTE R134A  X 6.8 KG - ICELOONG</v>
      </c>
      <c r="C2388" s="10">
        <v>20</v>
      </c>
      <c r="D2388" s="156">
        <v>45933</v>
      </c>
      <c r="E2388" s="1" t="str">
        <f>VLOOKUP(INGRESO_MERCADERIA[[#This Row],[CODIGO]],STOCKSANLUIS[],7,FALSE)</f>
        <v>C</v>
      </c>
      <c r="F2388" s="10"/>
    </row>
    <row r="2389" spans="1:6" x14ac:dyDescent="0.25">
      <c r="A2389" s="6" t="s">
        <v>2523</v>
      </c>
      <c r="B2389" t="str">
        <f>VLOOKUP(INGRESO_MERCADERIA[[#This Row],[CODIGO]],STOCKSANLUIS[],2,FALSE)</f>
        <v>GAS REFRIGERANTE  FREON 134A - 340 GR CHEMOURS -CAJA DE 12 - SIN VALVULA - USA</v>
      </c>
      <c r="C2389" s="10">
        <v>60</v>
      </c>
      <c r="D2389" s="156">
        <v>45933</v>
      </c>
      <c r="E2389" s="1" t="str">
        <f>VLOOKUP(INGRESO_MERCADERIA[[#This Row],[CODIGO]],STOCKSANLUIS[],7,FALSE)</f>
        <v>C</v>
      </c>
      <c r="F2389" s="10"/>
    </row>
    <row r="2390" spans="1:6" x14ac:dyDescent="0.25">
      <c r="A2390" s="6" t="s">
        <v>229</v>
      </c>
      <c r="B2390" t="str">
        <f>VLOOKUP(INGRESO_MERCADERIA[[#This Row],[CODIGO]],STOCKSANLUIS[],2,FALSE)</f>
        <v>VALVULA DE EXPANSION DANFOSS TES 2 - S/ORIFICIO - 068Z3403</v>
      </c>
      <c r="C2390" s="10">
        <v>10</v>
      </c>
      <c r="D2390" s="156">
        <v>45936</v>
      </c>
      <c r="E2390" s="1" t="str">
        <f>VLOOKUP(INGRESO_MERCADERIA[[#This Row],[CODIGO]],STOCKSANLUIS[],7,FALSE)</f>
        <v>A</v>
      </c>
      <c r="F2390" s="10"/>
    </row>
    <row r="2391" spans="1:6" x14ac:dyDescent="0.25">
      <c r="A2391" s="6" t="s">
        <v>2551</v>
      </c>
      <c r="B2391" t="str">
        <f>VLOOKUP(INGRESO_MERCADERIA[[#This Row],[CODIGO]],STOCKSANLUIS[],2,FALSE)</f>
        <v>CONTROLADOR DE TEMPERATURA DIGITAL MT-543 E LOG DE 4 ETAPAS C/ALARMA - VER.03 - 115/220 VAC - FULL GAUGE</v>
      </c>
      <c r="C2391" s="10">
        <v>1</v>
      </c>
      <c r="D2391" s="156">
        <v>45929</v>
      </c>
      <c r="E2391" s="1" t="str">
        <f>VLOOKUP(INGRESO_MERCADERIA[[#This Row],[CODIGO]],STOCKSANLUIS[],7,FALSE)</f>
        <v>A</v>
      </c>
      <c r="F2391" s="10"/>
    </row>
    <row r="2392" spans="1:6" x14ac:dyDescent="0.25">
      <c r="A2392" s="26" t="s">
        <v>3569</v>
      </c>
      <c r="B2392" t="str">
        <f>VLOOKUP(INGRESO_MERCADERIA[[#This Row],[CODIGO]],STOCKSANLUIS[],2,FALSE)</f>
        <v>MOTOVENTILADOR MAER FAN YSWF74L60P4-522N-450S (220V/380V/440V, 60HZ, 4 POLES, 3PH, CL.F,/Y, SUCTION)</v>
      </c>
      <c r="C2392" s="10">
        <v>5</v>
      </c>
      <c r="D2392" s="156">
        <v>45939</v>
      </c>
      <c r="E2392" s="1" t="str">
        <f>VLOOKUP(INGRESO_MERCADERIA[[#This Row],[CODIGO]],STOCKSANLUIS[],7,FALSE)</f>
        <v>C</v>
      </c>
      <c r="F2392" s="10"/>
    </row>
    <row r="2393" spans="1:6" x14ac:dyDescent="0.25">
      <c r="A2393" s="26" t="s">
        <v>3792</v>
      </c>
      <c r="B2393" t="str">
        <f>VLOOKUP(INGRESO_MERCADERIA[[#This Row],[CODIGO]],STOCKSANLUIS[],2,FALSE)</f>
        <v>MOTOVENTILADOR MAER FAN YDWF74L34P4-422N-350S (220V, 60HZ, 4 POLES, 1PH, CL.F, SUCTION)</v>
      </c>
      <c r="C2393" s="10">
        <v>6</v>
      </c>
      <c r="D2393" s="156">
        <v>45939</v>
      </c>
      <c r="E2393" s="1" t="str">
        <f>VLOOKUP(INGRESO_MERCADERIA[[#This Row],[CODIGO]],STOCKSANLUIS[],7,FALSE)</f>
        <v>C</v>
      </c>
      <c r="F2393" s="10"/>
    </row>
    <row r="2394" spans="1:6" x14ac:dyDescent="0.25">
      <c r="A2394" s="26" t="s">
        <v>3629</v>
      </c>
      <c r="B2394" t="str">
        <f>VLOOKUP(INGRESO_MERCADERIA[[#This Row],[CODIGO]],STOCKSANLUIS[],2,FALSE)</f>
        <v>MOTOVENTILADOR MAER FAN YSWF74L47P4-470N-400S (220V/380V/440V, 60HZ, 4 POLES, 3PH, CL.F,/Y, SUCTION)</v>
      </c>
      <c r="C2394" s="10">
        <v>4</v>
      </c>
      <c r="D2394" s="156">
        <v>45939</v>
      </c>
      <c r="E2394" s="1" t="str">
        <f>VLOOKUP(INGRESO_MERCADERIA[[#This Row],[CODIGO]],STOCKSANLUIS[],7,FALSE)</f>
        <v>C</v>
      </c>
      <c r="F2394" s="10"/>
    </row>
    <row r="2395" spans="1:6" x14ac:dyDescent="0.25">
      <c r="A2395" s="26" t="s">
        <v>3639</v>
      </c>
      <c r="B2395" t="str">
        <f>VLOOKUP(INGRESO_MERCADERIA[[#This Row],[CODIGO]],STOCKSANLUIS[],2,FALSE)</f>
        <v>MOTOVENTILADOR MAER FAN YDWF74L60P4-522N-450S (220V, 60HZ, 4 POLES, 1PH, CL.F, SUCTION)</v>
      </c>
      <c r="C2395" s="10">
        <v>4</v>
      </c>
      <c r="D2395" s="156">
        <v>45939</v>
      </c>
      <c r="E2395" s="1" t="str">
        <f>VLOOKUP(INGRESO_MERCADERIA[[#This Row],[CODIGO]],STOCKSANLUIS[],7,FALSE)</f>
        <v>C</v>
      </c>
      <c r="F2395" s="10"/>
    </row>
    <row r="2396" spans="1:6" x14ac:dyDescent="0.25">
      <c r="A2396" s="26" t="s">
        <v>3677</v>
      </c>
      <c r="B2396" t="str">
        <f>VLOOKUP(INGRESO_MERCADERIA[[#This Row],[CODIGO]],STOCKSANLUIS[],2,FALSE)</f>
        <v>RESISTENCIA SILICONADA POTENCIA CONSTANTE TECNOLATINA  - TPC-M - 30W/M - 220V</v>
      </c>
      <c r="C2396" s="10">
        <v>500</v>
      </c>
      <c r="D2396" s="156">
        <v>45939</v>
      </c>
      <c r="E2396" s="1" t="str">
        <f>VLOOKUP(INGRESO_MERCADERIA[[#This Row],[CODIGO]],STOCKSANLUIS[],7,FALSE)</f>
        <v>C</v>
      </c>
      <c r="F2396" s="10"/>
    </row>
    <row r="2397" spans="1:6" x14ac:dyDescent="0.25">
      <c r="A2397" s="26" t="s">
        <v>3678</v>
      </c>
      <c r="B2397" t="str">
        <f>VLOOKUP(INGRESO_MERCADERIA[[#This Row],[CODIGO]],STOCKSANLUIS[],2,FALSE)</f>
        <v>RESISTENCIA SILICONADA POTENCIA CONSTANTE TECNOLATINA - TPC-M - 40W/M - 220V</v>
      </c>
      <c r="C2397" s="10">
        <v>500</v>
      </c>
      <c r="D2397" s="156">
        <v>45939</v>
      </c>
      <c r="E2397" s="1" t="str">
        <f>VLOOKUP(INGRESO_MERCADERIA[[#This Row],[CODIGO]],STOCKSANLUIS[],7,FALSE)</f>
        <v>C</v>
      </c>
      <c r="F2397" s="10"/>
    </row>
    <row r="2398" spans="1:6" x14ac:dyDescent="0.25">
      <c r="A2398" s="6" t="s">
        <v>141</v>
      </c>
      <c r="B2398" t="str">
        <f>VLOOKUP(INGRESO_MERCADERIA[[#This Row],[CODIGO]],STOCKSANLUIS[],2,FALSE)</f>
        <v>CUERPO DE VALVULA EXPANSION DANFOSS TE-5 COD 067B4011 5/8" X 7/8" SOLD.</v>
      </c>
      <c r="C2398" s="10">
        <v>1</v>
      </c>
      <c r="D2398" s="156">
        <v>45940</v>
      </c>
      <c r="E2398" s="1" t="str">
        <f>VLOOKUP(INGRESO_MERCADERIA[[#This Row],[CODIGO]],STOCKSANLUIS[],7,FALSE)</f>
        <v>A</v>
      </c>
      <c r="F2398" s="10"/>
    </row>
    <row r="2399" spans="1:6" x14ac:dyDescent="0.25">
      <c r="A2399" s="6" t="s">
        <v>139</v>
      </c>
      <c r="B2399" t="str">
        <f>VLOOKUP(INGRESO_MERCADERIA[[#This Row],[CODIGO]],STOCKSANLUIS[],2,FALSE)</f>
        <v xml:space="preserve">CUERPO DE VALVULA EXPANSION DANFOSS TE-20 / TE-12 SOLDABLE 7/8 X 1 1/8 COD 067B4023 </v>
      </c>
      <c r="C2399" s="10">
        <v>1</v>
      </c>
      <c r="D2399" s="156">
        <v>45940</v>
      </c>
      <c r="E2399" s="1" t="str">
        <f>VLOOKUP(INGRESO_MERCADERIA[[#This Row],[CODIGO]],STOCKSANLUIS[],7,FALSE)</f>
        <v>A</v>
      </c>
      <c r="F2399" s="10"/>
    </row>
    <row r="2400" spans="1:6" x14ac:dyDescent="0.25">
      <c r="A2400" s="6" t="s">
        <v>21758</v>
      </c>
      <c r="B2400" t="str">
        <f>VLOOKUP(INGRESO_MERCADERIA[[#This Row],[CODIGO]],STOCKSANLUIS[],2,FALSE)</f>
        <v>CONTROL REMOTO TEMP BLUE ON OFF</v>
      </c>
      <c r="C2400" s="10">
        <v>10</v>
      </c>
      <c r="D2400" s="156">
        <v>45940</v>
      </c>
      <c r="E2400" s="1" t="str">
        <f>VLOOKUP(INGRESO_MERCADERIA[[#This Row],[CODIGO]],STOCKSANLUIS[],7,FALSE)</f>
        <v>C</v>
      </c>
      <c r="F2400" s="10"/>
    </row>
    <row r="2401" spans="1:6" x14ac:dyDescent="0.25">
      <c r="A2401" s="6" t="s">
        <v>1472</v>
      </c>
      <c r="B2401" t="str">
        <f>VLOOKUP(INGRESO_MERCADERIA[[#This Row],[CODIGO]],STOCKSANLUIS[],2,FALSE)</f>
        <v>MANGA AISLANTE CI-M-054 DE 2 1/8" X 3/4" - ARMAFLEX/ARMACELL</v>
      </c>
      <c r="C2401" s="10">
        <v>36</v>
      </c>
      <c r="D2401" s="156">
        <v>45943</v>
      </c>
      <c r="E2401" s="1" t="str">
        <f>VLOOKUP(INGRESO_MERCADERIA[[#This Row],[CODIGO]],STOCKSANLUIS[],7,FALSE)</f>
        <v>A</v>
      </c>
      <c r="F2401" s="10"/>
    </row>
    <row r="2402" spans="1:6" x14ac:dyDescent="0.25">
      <c r="A2402" s="6" t="s">
        <v>867</v>
      </c>
      <c r="B2402" t="str">
        <f>VLOOKUP(INGRESO_MERCADERIA[[#This Row],[CODIGO]],STOCKSANLUIS[],2,FALSE)</f>
        <v>ACEITE POLIOLESTER POE 68 - 1 GALON - BVA</v>
      </c>
      <c r="C2402" s="10">
        <v>12</v>
      </c>
      <c r="D2402" s="156">
        <v>45943</v>
      </c>
      <c r="E2402" s="1" t="str">
        <f>VLOOKUP(INGRESO_MERCADERIA[[#This Row],[CODIGO]],STOCKSANLUIS[],7,FALSE)</f>
        <v>C</v>
      </c>
      <c r="F2402" s="10"/>
    </row>
    <row r="2403" spans="1:6" x14ac:dyDescent="0.25">
      <c r="A2403" s="6" t="s">
        <v>931</v>
      </c>
      <c r="B2403" t="str">
        <f>VLOOKUP(INGRESO_MERCADERIA[[#This Row],[CODIGO]],STOCKSANLUIS[],2,FALSE)</f>
        <v>ACEITE POLIOLESTER POE 32 - 1 GALON - BVA</v>
      </c>
      <c r="C2403" s="10">
        <v>12</v>
      </c>
      <c r="D2403" s="156">
        <v>45943</v>
      </c>
      <c r="E2403" s="1" t="str">
        <f>VLOOKUP(INGRESO_MERCADERIA[[#This Row],[CODIGO]],STOCKSANLUIS[],7,FALSE)</f>
        <v>C</v>
      </c>
      <c r="F2403" s="10"/>
    </row>
    <row r="2404" spans="1:6" x14ac:dyDescent="0.25">
      <c r="A2404" s="6" t="s">
        <v>439</v>
      </c>
      <c r="B2404" t="str">
        <f>VLOOKUP(INGRESO_MERCADERIA[[#This Row],[CODIGO]],STOCKSANLUIS[],2,FALSE)</f>
        <v>ACEITE MINERAL 3G SUPER - 1 GALÓN - BVA</v>
      </c>
      <c r="C2404" s="10">
        <v>6</v>
      </c>
      <c r="D2404" s="156">
        <v>45943</v>
      </c>
      <c r="E2404" s="1" t="str">
        <f>VLOOKUP(INGRESO_MERCADERIA[[#This Row],[CODIGO]],STOCKSANLUIS[],7,FALSE)</f>
        <v>C</v>
      </c>
      <c r="F2404" s="10"/>
    </row>
    <row r="2405" spans="1:6" x14ac:dyDescent="0.25">
      <c r="A2405" s="6" t="s">
        <v>2693</v>
      </c>
      <c r="B2405" t="str">
        <f>VLOOKUP(INGRESO_MERCADERIA[[#This Row],[CODIGO]],STOCKSANLUIS[],2,FALSE)</f>
        <v>GAS REFRIGERANTE FREON R-410A - 11.35 KG - CHINO - CHEMOURS</v>
      </c>
      <c r="C2405" s="10">
        <v>10</v>
      </c>
      <c r="D2405" s="156">
        <v>45943</v>
      </c>
      <c r="E2405" s="1" t="str">
        <f>VLOOKUP(INGRESO_MERCADERIA[[#This Row],[CODIGO]],STOCKSANLUIS[],7,FALSE)</f>
        <v>C</v>
      </c>
      <c r="F2405" s="10"/>
    </row>
    <row r="2406" spans="1:6" x14ac:dyDescent="0.25">
      <c r="A2406" s="6" t="s">
        <v>3341</v>
      </c>
      <c r="B2406" t="str">
        <f>VLOOKUP(INGRESO_MERCADERIA[[#This Row],[CODIGO]],STOCKSANLUIS[],2,FALSE)</f>
        <v>GAS REFRIGERANTE R404A -10.90KG ICELOONG</v>
      </c>
      <c r="C2406" s="10">
        <v>3</v>
      </c>
      <c r="D2406" s="156">
        <v>45943</v>
      </c>
      <c r="E2406" s="1" t="str">
        <f>VLOOKUP(INGRESO_MERCADERIA[[#This Row],[CODIGO]],STOCKSANLUIS[],7,FALSE)</f>
        <v>C</v>
      </c>
      <c r="F2406" s="10"/>
    </row>
    <row r="2407" spans="1:6" x14ac:dyDescent="0.25">
      <c r="A2407" s="6" t="s">
        <v>3347</v>
      </c>
      <c r="B2407" t="str">
        <f>VLOOKUP(INGRESO_MERCADERIA[[#This Row],[CODIGO]],STOCKSANLUIS[],2,FALSE)</f>
        <v>GAS REFRIGERANTE R507 -11.3KG ICELOONG</v>
      </c>
      <c r="C2407" s="10">
        <v>10</v>
      </c>
      <c r="D2407" s="156">
        <v>45943</v>
      </c>
      <c r="E2407" s="1" t="str">
        <f>VLOOKUP(INGRESO_MERCADERIA[[#This Row],[CODIGO]],STOCKSANLUIS[],7,FALSE)</f>
        <v>C</v>
      </c>
      <c r="F2407" s="10"/>
    </row>
    <row r="2408" spans="1:6" x14ac:dyDescent="0.25">
      <c r="A2408" s="6" t="s">
        <v>2490</v>
      </c>
      <c r="B2408" t="str">
        <f>VLOOKUP(INGRESO_MERCADERIA[[#This Row],[CODIGO]],STOCKSANLUIS[],2,FALSE)</f>
        <v>LIMPIADOR PARA CONDENSADOR - NU-BRITE - 1GALON - NU CALGON</v>
      </c>
      <c r="C2408" s="10">
        <v>12</v>
      </c>
      <c r="D2408" s="156">
        <v>45943</v>
      </c>
      <c r="E2408" s="1" t="str">
        <f>VLOOKUP(INGRESO_MERCADERIA[[#This Row],[CODIGO]],STOCKSANLUIS[],7,FALSE)</f>
        <v>C</v>
      </c>
      <c r="F2408" s="10"/>
    </row>
    <row r="2409" spans="1:6" x14ac:dyDescent="0.25">
      <c r="A2409" s="6" t="s">
        <v>3776</v>
      </c>
      <c r="B2409" t="str">
        <f>VLOOKUP(INGRESO_MERCADERIA[[#This Row],[CODIGO]],STOCKSANLUIS[],2,FALSE)</f>
        <v>LAMA DE PVC CLEARWAY STANDARD SMOOTH 8¨¨ X .080¨¨ X 300¨ (20 CM X 2MMX 91.44M)</v>
      </c>
      <c r="C2409" s="10">
        <v>182.88</v>
      </c>
      <c r="D2409" s="156">
        <v>45943</v>
      </c>
      <c r="E2409" s="1" t="str">
        <f>VLOOKUP(INGRESO_MERCADERIA[[#This Row],[CODIGO]],STOCKSANLUIS[],7,FALSE)</f>
        <v>B/C</v>
      </c>
      <c r="F2409" s="10"/>
    </row>
    <row r="2410" spans="1:6" x14ac:dyDescent="0.25">
      <c r="A2410" s="6" t="s">
        <v>1251</v>
      </c>
      <c r="B2410" t="str">
        <f>VLOOKUP(INGRESO_MERCADERIA[[#This Row],[CODIGO]],STOCKSANLUIS[],2,FALSE)</f>
        <v>LAMAS DE PVC ALECO 8X0.08X300  (20 CM X 2MMX 91.44M) STANDARD SMOOTH -170008</v>
      </c>
      <c r="C2410" s="10">
        <v>182.88</v>
      </c>
      <c r="D2410" s="156">
        <v>45943</v>
      </c>
      <c r="E2410" s="1" t="str">
        <f>VLOOKUP(INGRESO_MERCADERIA[[#This Row],[CODIGO]],STOCKSANLUIS[],7,FALSE)</f>
        <v>B/C</v>
      </c>
      <c r="F2410" s="10"/>
    </row>
    <row r="2411" spans="1:6" x14ac:dyDescent="0.25">
      <c r="A2411" s="6" t="s">
        <v>3675</v>
      </c>
      <c r="B2411" t="str">
        <f>VLOOKUP(INGRESO_MERCADERIA[[#This Row],[CODIGO]],STOCKSANLUIS[],2,FALSE)</f>
        <v>LAMAS DE PVC ALECO 8X0.080X300 (20CM X 2MMX 91.44M) LOW TEMP REINFORCED - 172007- MT</v>
      </c>
      <c r="C2411" s="10">
        <v>365.76</v>
      </c>
      <c r="D2411" s="156">
        <v>45943</v>
      </c>
      <c r="E2411" s="1" t="str">
        <f>VLOOKUP(INGRESO_MERCADERIA[[#This Row],[CODIGO]],STOCKSANLUIS[],7,FALSE)</f>
        <v>B/C</v>
      </c>
      <c r="F2411" s="10"/>
    </row>
    <row r="2412" spans="1:6" x14ac:dyDescent="0.25">
      <c r="A2412" s="6" t="s">
        <v>3637</v>
      </c>
      <c r="B2412" t="str">
        <f>VLOOKUP(INGRESO_MERCADERIA[[#This Row],[CODIGO]],STOCKSANLUIS[],2,FALSE)</f>
        <v>MOTOVENTILADOR MAER FAN YDWF74L47P4-470N-400S (220V, 60HZ, 4 POLES, 1PH, CL.F, SUCTION)</v>
      </c>
      <c r="C2412" s="10">
        <v>5</v>
      </c>
      <c r="D2412" s="156">
        <v>45945</v>
      </c>
      <c r="E2412" s="1" t="str">
        <f>VLOOKUP(INGRESO_MERCADERIA[[#This Row],[CODIGO]],STOCKSANLUIS[],7,FALSE)</f>
        <v>C</v>
      </c>
      <c r="F2412" s="10"/>
    </row>
    <row r="2413" spans="1:6" x14ac:dyDescent="0.25">
      <c r="A2413" s="6" t="s">
        <v>3347</v>
      </c>
      <c r="B2413" t="str">
        <f>VLOOKUP(INGRESO_MERCADERIA[[#This Row],[CODIGO]],STOCKSANLUIS[],2,FALSE)</f>
        <v>GAS REFRIGERANTE R507 -11.3KG ICELOONG</v>
      </c>
      <c r="C2413" s="10">
        <v>4</v>
      </c>
      <c r="D2413" s="156">
        <v>45945</v>
      </c>
      <c r="E2413" s="1" t="str">
        <f>VLOOKUP(INGRESO_MERCADERIA[[#This Row],[CODIGO]],STOCKSANLUIS[],7,FALSE)</f>
        <v>C</v>
      </c>
      <c r="F2413" s="10"/>
    </row>
    <row r="2414" spans="1:6" x14ac:dyDescent="0.25">
      <c r="A2414" s="6" t="s">
        <v>3882</v>
      </c>
      <c r="B2414" t="str">
        <f>VLOOKUP(INGRESO_MERCADERIA[[#This Row],[CODIGO]],STOCKSANLUIS[],2,FALSE)</f>
        <v>GAS MAPP PRO X 0.400 GR  -  (TAPA CON VALVULA) - ICELOONG</v>
      </c>
      <c r="C2414" s="10">
        <v>1</v>
      </c>
      <c r="D2414" s="156">
        <v>45922</v>
      </c>
      <c r="E2414" s="1" t="str">
        <f>VLOOKUP(INGRESO_MERCADERIA[[#This Row],[CODIGO]],STOCKSANLUIS[],7,FALSE)</f>
        <v>C</v>
      </c>
      <c r="F2414" s="10"/>
    </row>
    <row r="2415" spans="1:6" x14ac:dyDescent="0.25">
      <c r="A2415" s="6" t="s">
        <v>3675</v>
      </c>
      <c r="B2415" t="str">
        <f>VLOOKUP(INGRESO_MERCADERIA[[#This Row],[CODIGO]],STOCKSANLUIS[],2,FALSE)</f>
        <v>LAMAS DE PVC ALECO 8X0.080X300 (20CM X 2MMX 91.44M) LOW TEMP REINFORCED - 172007- MT</v>
      </c>
      <c r="C2415" s="10">
        <v>22</v>
      </c>
      <c r="D2415" s="156">
        <v>45946</v>
      </c>
      <c r="E2415" s="1" t="str">
        <f>VLOOKUP(INGRESO_MERCADERIA[[#This Row],[CODIGO]],STOCKSANLUIS[],7,FALSE)</f>
        <v>B/C</v>
      </c>
      <c r="F2415" s="10"/>
    </row>
    <row r="2416" spans="1:6" x14ac:dyDescent="0.25">
      <c r="A2416" s="6" t="s">
        <v>3347</v>
      </c>
      <c r="B2416" t="str">
        <f>VLOOKUP(INGRESO_MERCADERIA[[#This Row],[CODIGO]],STOCKSANLUIS[],2,FALSE)</f>
        <v>GAS REFRIGERANTE R507 -11.3KG ICELOONG</v>
      </c>
      <c r="C2416" s="10">
        <v>10</v>
      </c>
      <c r="D2416" s="156">
        <v>45946</v>
      </c>
      <c r="E2416" s="1" t="str">
        <f>VLOOKUP(INGRESO_MERCADERIA[[#This Row],[CODIGO]],STOCKSANLUIS[],7,FALSE)</f>
        <v>C</v>
      </c>
      <c r="F2416" s="10"/>
    </row>
    <row r="2417" spans="1:6" x14ac:dyDescent="0.25">
      <c r="A2417" s="6" t="s">
        <v>3339</v>
      </c>
      <c r="B2417" t="str">
        <f>VLOOKUP(INGRESO_MERCADERIA[[#This Row],[CODIGO]],STOCKSANLUIS[],2,FALSE)</f>
        <v>GAS REFRIGERANTE R134 - 13.6KG ICELOONG</v>
      </c>
      <c r="C2417" s="10">
        <v>5</v>
      </c>
      <c r="D2417" s="156">
        <v>45946</v>
      </c>
      <c r="E2417" s="1" t="str">
        <f>VLOOKUP(INGRESO_MERCADERIA[[#This Row],[CODIGO]],STOCKSANLUIS[],7,FALSE)</f>
        <v>C</v>
      </c>
      <c r="F2417" s="10"/>
    </row>
    <row r="2418" spans="1:6" x14ac:dyDescent="0.25">
      <c r="A2418" s="6" t="s">
        <v>3641</v>
      </c>
      <c r="B2418" t="str">
        <f>VLOOKUP(INGRESO_MERCADERIA[[#This Row],[CODIGO]],STOCKSANLUIS[],2,FALSE)</f>
        <v>MOTOVENTILADOR MAER FAN YDWF102L40P4-570N-500S (220V, 60HZ, 4 POLES, 1PH, CL.F, SUCTION)</v>
      </c>
      <c r="C2418" s="10">
        <v>5</v>
      </c>
      <c r="D2418" s="156">
        <v>45946</v>
      </c>
      <c r="E2418" s="1" t="str">
        <f>VLOOKUP(INGRESO_MERCADERIA[[#This Row],[CODIGO]],STOCKSANLUIS[],7,FALSE)</f>
        <v>C</v>
      </c>
      <c r="F2418" s="10"/>
    </row>
    <row r="2419" spans="1:6" x14ac:dyDescent="0.25">
      <c r="A2419" s="6" t="s">
        <v>3311</v>
      </c>
      <c r="B2419" t="str">
        <f>VLOOKUP(INGRESO_MERCADERIA[[#This Row],[CODIGO]],STOCKSANLUIS[],2,FALSE)</f>
        <v>PRESOSTATO ENCAPSULADO ALTA PRESION ( OPEN 350 PSI CLOSE 250 PSI ) - PH-350250 EVERWELL</v>
      </c>
      <c r="C2419" s="10">
        <v>4</v>
      </c>
      <c r="D2419" s="156">
        <v>45946</v>
      </c>
      <c r="E2419" s="1" t="str">
        <f>VLOOKUP(INGRESO_MERCADERIA[[#This Row],[CODIGO]],STOCKSANLUIS[],7,FALSE)</f>
        <v>A</v>
      </c>
      <c r="F2419" s="10"/>
    </row>
    <row r="2420" spans="1:6" x14ac:dyDescent="0.25">
      <c r="A2420" s="6" t="s">
        <v>2427</v>
      </c>
      <c r="B2420" t="str">
        <f>VLOOKUP(INGRESO_MERCADERIA[[#This Row],[CODIGO]],STOCKSANLUIS[],2,FALSE)</f>
        <v>TERMOMETRO DIGITAL TI-44 EW PLUS - VER.01 - 115 /220 VAC - FULL GAUGE - WHITE</v>
      </c>
      <c r="C2420" s="10">
        <v>20</v>
      </c>
      <c r="D2420" s="156">
        <v>45946</v>
      </c>
      <c r="E2420" s="1" t="str">
        <f>VLOOKUP(INGRESO_MERCADERIA[[#This Row],[CODIGO]],STOCKSANLUIS[],7,FALSE)</f>
        <v>C</v>
      </c>
      <c r="F2420" s="10"/>
    </row>
    <row r="2421" spans="1:6" x14ac:dyDescent="0.25">
      <c r="A2421" s="6" t="s">
        <v>3675</v>
      </c>
      <c r="B2421" t="str">
        <f>VLOOKUP(INGRESO_MERCADERIA[[#This Row],[CODIGO]],STOCKSANLUIS[],2,FALSE)</f>
        <v>LAMAS DE PVC ALECO 8X0.080X300 (20CM X 2MMX 91.44M) LOW TEMP REINFORCED - 172007- MT</v>
      </c>
      <c r="C2421" s="10">
        <v>22</v>
      </c>
      <c r="D2421" s="156">
        <v>45946</v>
      </c>
      <c r="E2421" s="1" t="str">
        <f>VLOOKUP(INGRESO_MERCADERIA[[#This Row],[CODIGO]],STOCKSANLUIS[],7,FALSE)</f>
        <v>B/C</v>
      </c>
      <c r="F2421" s="10"/>
    </row>
    <row r="2422" spans="1:6" x14ac:dyDescent="0.25">
      <c r="A2422" s="6" t="s">
        <v>77</v>
      </c>
      <c r="B2422" t="str">
        <f>VLOOKUP(INGRESO_MERCADERIA[[#This Row],[CODIGO]],STOCKSANLUIS[],2,FALSE)</f>
        <v>CONTROLADOR DE TEMPERATURA DIGITAL TC-900EW LOG - VER.04 - 115/220 VAC - FULL GAUGE - WHITE</v>
      </c>
      <c r="C2422" s="10">
        <v>10</v>
      </c>
      <c r="D2422" s="156">
        <v>45946</v>
      </c>
      <c r="E2422" s="1" t="str">
        <f>VLOOKUP(INGRESO_MERCADERIA[[#This Row],[CODIGO]],STOCKSANLUIS[],7,FALSE)</f>
        <v>C</v>
      </c>
      <c r="F2422" s="10"/>
    </row>
    <row r="2423" spans="1:6" x14ac:dyDescent="0.25">
      <c r="A2423" s="6" t="s">
        <v>3615</v>
      </c>
      <c r="B2423" t="str">
        <f>VLOOKUP(INGRESO_MERCADERIA[[#This Row],[CODIGO]],STOCKSANLUIS[],2,FALSE)</f>
        <v>COMPRESOR SCROLL YH150C5-100 -- 60000 BTU - 5HP - 380V/3PH/60HZ - R410A  - INVOTECH</v>
      </c>
      <c r="C2423" s="10">
        <v>1</v>
      </c>
      <c r="D2423" s="156">
        <v>45946</v>
      </c>
      <c r="E2423" s="1" t="str">
        <f>VLOOKUP(INGRESO_MERCADERIA[[#This Row],[CODIGO]],STOCKSANLUIS[],7,FALSE)</f>
        <v>B</v>
      </c>
      <c r="F2423" s="10"/>
    </row>
    <row r="2424" spans="1:6" x14ac:dyDescent="0.25">
      <c r="A2424" s="6" t="s">
        <v>3719</v>
      </c>
      <c r="B2424" t="str">
        <f>VLOOKUP(INGRESO_MERCADERIA[[#This Row],[CODIGO]],STOCKSANLUIS[],2,FALSE)</f>
        <v>MOTOVENTILADOR AXIAL EBM S4E450 - 450MM - 220V MONOFÁSICO - 4 POLOS, CON REJILLA - FLUJO V   </v>
      </c>
      <c r="C2424" s="10">
        <v>2</v>
      </c>
      <c r="D2424" s="156">
        <v>45946</v>
      </c>
      <c r="E2424" s="1" t="str">
        <f>VLOOKUP(INGRESO_MERCADERIA[[#This Row],[CODIGO]],STOCKSANLUIS[],7,FALSE)</f>
        <v>C</v>
      </c>
      <c r="F2424" s="10"/>
    </row>
    <row r="2425" spans="1:6" x14ac:dyDescent="0.25">
      <c r="A2425" s="6" t="s">
        <v>3579</v>
      </c>
      <c r="B2425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2425" s="10">
        <v>4</v>
      </c>
      <c r="D2425" s="156">
        <v>45950</v>
      </c>
      <c r="E2425" s="1" t="str">
        <f>VLOOKUP(INGRESO_MERCADERIA[[#This Row],[CODIGO]],STOCKSANLUIS[],7,FALSE)</f>
        <v>C</v>
      </c>
      <c r="F2425" s="10"/>
    </row>
    <row r="2426" spans="1:6" x14ac:dyDescent="0.25">
      <c r="A2426" s="6" t="s">
        <v>3645</v>
      </c>
      <c r="B2426" t="str">
        <f>VLOOKUP(INGRESO_MERCADERIA[[#This Row],[CODIGO]],STOCKSANLUIS[],2,FALSE)</f>
        <v>MOTOVENTILADOR DE 10 WATTS 220V/1PH/60HZ INC. HELICE DE 230MM Y BASE</v>
      </c>
      <c r="C2426" s="10">
        <v>5</v>
      </c>
      <c r="D2426" s="156">
        <v>45950</v>
      </c>
      <c r="E2426" s="1" t="str">
        <f>VLOOKUP(INGRESO_MERCADERIA[[#This Row],[CODIGO]],STOCKSANLUIS[],7,FALSE)</f>
        <v>C</v>
      </c>
      <c r="F2426" s="10"/>
    </row>
    <row r="2427" spans="1:6" x14ac:dyDescent="0.25">
      <c r="A2427" s="6" t="s">
        <v>2490</v>
      </c>
      <c r="B2427" t="str">
        <f>VLOOKUP(INGRESO_MERCADERIA[[#This Row],[CODIGO]],STOCKSANLUIS[],2,FALSE)</f>
        <v>LIMPIADOR PARA CONDENSADOR - NU-BRITE - 1GALON - NU CALGON</v>
      </c>
      <c r="C2427" s="10">
        <v>12</v>
      </c>
      <c r="D2427" s="156">
        <v>45950</v>
      </c>
      <c r="E2427" s="1" t="str">
        <f>VLOOKUP(INGRESO_MERCADERIA[[#This Row],[CODIGO]],STOCKSANLUIS[],7,FALSE)</f>
        <v>C</v>
      </c>
      <c r="F2427" s="10"/>
    </row>
    <row r="2428" spans="1:6" x14ac:dyDescent="0.25">
      <c r="A2428" s="6" t="s">
        <v>3339</v>
      </c>
      <c r="B2428" t="str">
        <f>VLOOKUP(INGRESO_MERCADERIA[[#This Row],[CODIGO]],STOCKSANLUIS[],2,FALSE)</f>
        <v>GAS REFRIGERANTE R134 - 13.6KG ICELOONG</v>
      </c>
      <c r="C2428" s="10">
        <v>2</v>
      </c>
      <c r="D2428" s="156">
        <v>45950</v>
      </c>
      <c r="E2428" s="1" t="str">
        <f>VLOOKUP(INGRESO_MERCADERIA[[#This Row],[CODIGO]],STOCKSANLUIS[],7,FALSE)</f>
        <v>C</v>
      </c>
      <c r="F2428" s="10"/>
    </row>
    <row r="2429" spans="1:6" x14ac:dyDescent="0.25">
      <c r="A2429" s="6" t="s">
        <v>189</v>
      </c>
      <c r="B2429" t="str">
        <f>VLOOKUP(INGRESO_MERCADERIA[[#This Row],[CODIGO]],STOCKSANLUIS[],2,FALSE)</f>
        <v>PRESOSTATO DE ALTA DANFOSS KP-5 - R/AUTOMATICO - 060-117166</v>
      </c>
      <c r="C2429" s="10">
        <v>5</v>
      </c>
      <c r="D2429" s="156">
        <v>45951</v>
      </c>
      <c r="E2429" s="1" t="str">
        <f>VLOOKUP(INGRESO_MERCADERIA[[#This Row],[CODIGO]],STOCKSANLUIS[],7,FALSE)</f>
        <v>A</v>
      </c>
      <c r="F2429" s="10"/>
    </row>
    <row r="2430" spans="1:6" x14ac:dyDescent="0.25">
      <c r="A2430" s="6" t="s">
        <v>649</v>
      </c>
      <c r="B2430" t="str">
        <f>VLOOKUP(INGRESO_MERCADERIA[[#This Row],[CODIGO]],STOCKSANLUIS[],2,FALSE)</f>
        <v>REJILLA PARA MOTOVENTILADOR HD/HDL 400MM</v>
      </c>
      <c r="C2430" s="10">
        <v>5</v>
      </c>
      <c r="D2430" s="156">
        <v>45951</v>
      </c>
      <c r="E2430" s="1" t="str">
        <f>VLOOKUP(INGRESO_MERCADERIA[[#This Row],[CODIGO]],STOCKSANLUIS[],7,FALSE)</f>
        <v>C</v>
      </c>
      <c r="F2430" s="10"/>
    </row>
    <row r="2431" spans="1:6" x14ac:dyDescent="0.25">
      <c r="A2431" s="6" t="s">
        <v>3345</v>
      </c>
      <c r="B2431" t="str">
        <f>VLOOKUP(INGRESO_MERCADERIA[[#This Row],[CODIGO]],STOCKSANLUIS[],2,FALSE)</f>
        <v>GAS REFRIGERANTE R407C -11.3KG ICELOONG</v>
      </c>
      <c r="C2431" s="10">
        <v>10</v>
      </c>
      <c r="D2431" s="156">
        <v>45952</v>
      </c>
      <c r="E2431" s="1" t="str">
        <f>VLOOKUP(INGRESO_MERCADERIA[[#This Row],[CODIGO]],STOCKSANLUIS[],7,FALSE)</f>
        <v>B</v>
      </c>
      <c r="F2431" s="10"/>
    </row>
    <row r="2432" spans="1:6" x14ac:dyDescent="0.25">
      <c r="A2432" s="6" t="s">
        <v>33</v>
      </c>
      <c r="B2432" t="str">
        <f>VLOOKUP(INGRESO_MERCADERIA[[#This Row],[CODIGO]],STOCKSANLUIS[],2,FALSE)</f>
        <v>CONTROLADOR DE TEMPERATURA DIGITAL MT-512E 2HP - VER.13 - 115/220 VAC - FULL GAUGE</v>
      </c>
      <c r="C2432" s="10">
        <v>50</v>
      </c>
      <c r="D2432" s="156">
        <v>45953</v>
      </c>
      <c r="E2432" s="1" t="str">
        <f>VLOOKUP(INGRESO_MERCADERIA[[#This Row],[CODIGO]],STOCKSANLUIS[],7,FALSE)</f>
        <v>C</v>
      </c>
      <c r="F2432" s="10" t="s">
        <v>21824</v>
      </c>
    </row>
    <row r="2433" spans="1:6" x14ac:dyDescent="0.25">
      <c r="A2433" s="6" t="s">
        <v>155</v>
      </c>
      <c r="B2433" t="str">
        <f>VLOOKUP(INGRESO_MERCADERIA[[#This Row],[CODIGO]],STOCKSANLUIS[],2,FALSE)</f>
        <v>FILTRO DE IMPUREZAS DANFOSS 48-F - 023U1921</v>
      </c>
      <c r="C2433" s="10">
        <v>16</v>
      </c>
      <c r="D2433" s="156">
        <v>45954</v>
      </c>
      <c r="E2433" s="1" t="str">
        <f>VLOOKUP(INGRESO_MERCADERIA[[#This Row],[CODIGO]],STOCKSANLUIS[],7,FALSE)</f>
        <v>A</v>
      </c>
      <c r="F2433" s="10"/>
    </row>
    <row r="2434" spans="1:6" x14ac:dyDescent="0.25">
      <c r="A2434" s="6" t="s">
        <v>931</v>
      </c>
      <c r="B2434" t="str">
        <f>VLOOKUP(INGRESO_MERCADERIA[[#This Row],[CODIGO]],STOCKSANLUIS[],2,FALSE)</f>
        <v>ACEITE POLIOLESTER POE 32 - 1 GALON - BVA</v>
      </c>
      <c r="C2434" s="10">
        <v>20</v>
      </c>
      <c r="D2434" s="156">
        <v>45954</v>
      </c>
      <c r="E2434" s="1" t="str">
        <f>VLOOKUP(INGRESO_MERCADERIA[[#This Row],[CODIGO]],STOCKSANLUIS[],7,FALSE)</f>
        <v>C</v>
      </c>
      <c r="F2434" s="10"/>
    </row>
    <row r="2435" spans="1:6" x14ac:dyDescent="0.25">
      <c r="A2435" s="6" t="s">
        <v>867</v>
      </c>
      <c r="B2435" t="str">
        <f>VLOOKUP(INGRESO_MERCADERIA[[#This Row],[CODIGO]],STOCKSANLUIS[],2,FALSE)</f>
        <v>ACEITE POLIOLESTER POE 68 - 1 GALON - BVA</v>
      </c>
      <c r="C2435" s="10">
        <v>12</v>
      </c>
      <c r="D2435" s="156">
        <v>45954</v>
      </c>
      <c r="E2435" s="1" t="str">
        <f>VLOOKUP(INGRESO_MERCADERIA[[#This Row],[CODIGO]],STOCKSANLUIS[],7,FALSE)</f>
        <v>C</v>
      </c>
      <c r="F2435" s="10"/>
    </row>
    <row r="2436" spans="1:6" x14ac:dyDescent="0.25">
      <c r="A2436" s="6" t="s">
        <v>1251</v>
      </c>
      <c r="B2436" t="str">
        <f>VLOOKUP(INGRESO_MERCADERIA[[#This Row],[CODIGO]],STOCKSANLUIS[],2,FALSE)</f>
        <v>LAMAS DE PVC ALECO 8X0.08X300  (20 CM X 2MMX 91.44M) STANDARD SMOOTH -170008</v>
      </c>
      <c r="C2436" s="10">
        <v>91.44</v>
      </c>
      <c r="D2436" s="156">
        <v>45958</v>
      </c>
      <c r="E2436" s="1" t="str">
        <f>VLOOKUP(INGRESO_MERCADERIA[[#This Row],[CODIGO]],STOCKSANLUIS[],7,FALSE)</f>
        <v>B/C</v>
      </c>
      <c r="F2436" s="10"/>
    </row>
    <row r="2437" spans="1:6" x14ac:dyDescent="0.25">
      <c r="A2437" s="6" t="s">
        <v>371</v>
      </c>
      <c r="B2437" t="str">
        <f>VLOOKUP(INGRESO_MERCADERIA[[#This Row],[CODIGO]],STOCKSANLUIS[],2,FALSE)</f>
        <v>ROLLO DE COBRE FLEXIBLE 3/4" HIGH QUALITY - STARCOLD - 19.05 MM X 0.75 MM X 15 M</v>
      </c>
      <c r="C2437" s="10">
        <v>12</v>
      </c>
      <c r="D2437" s="156">
        <v>45958</v>
      </c>
      <c r="E2437" s="1" t="str">
        <f>VLOOKUP(INGRESO_MERCADERIA[[#This Row],[CODIGO]],STOCKSANLUIS[],7,FALSE)</f>
        <v>C</v>
      </c>
      <c r="F2437" s="10"/>
    </row>
    <row r="2438" spans="1:6" x14ac:dyDescent="0.25">
      <c r="A2438" s="6" t="s">
        <v>3987</v>
      </c>
      <c r="B2438" t="str">
        <f>VLOOKUP(INGRESO_MERCADERIA[[#This Row],[CODIGO]],STOCKSANLUIS[],2,FALSE)</f>
        <v>CAPACITOR DE 50 MFD X 370 - 440 VAC - 50-4D– QUALITY</v>
      </c>
      <c r="C2438" s="10">
        <v>5</v>
      </c>
      <c r="D2438" s="156">
        <v>45958</v>
      </c>
      <c r="E2438" s="1" t="str">
        <f>VLOOKUP(INGRESO_MERCADERIA[[#This Row],[CODIGO]],STOCKSANLUIS[],7,FALSE)</f>
        <v>A</v>
      </c>
      <c r="F2438" s="10"/>
    </row>
    <row r="2439" spans="1:6" x14ac:dyDescent="0.25">
      <c r="A2439" s="6" t="s">
        <v>953</v>
      </c>
      <c r="B2439" t="str">
        <f>VLOOKUP(INGRESO_MERCADERIA[[#This Row],[CODIGO]],STOCKSANLUIS[],2,FALSE)</f>
        <v>INTERFACE USB CONV 32 - VER.03 - FULL GAUGE</v>
      </c>
      <c r="C2439" s="10">
        <v>2</v>
      </c>
      <c r="D2439" s="156">
        <v>45958</v>
      </c>
      <c r="E2439" s="1" t="str">
        <f>VLOOKUP(INGRESO_MERCADERIA[[#This Row],[CODIGO]],STOCKSANLUIS[],7,FALSE)</f>
        <v>A</v>
      </c>
      <c r="F2439" s="10"/>
    </row>
    <row r="2440" spans="1:6" x14ac:dyDescent="0.25">
      <c r="A2440" s="6" t="s">
        <v>3090</v>
      </c>
      <c r="B2440" t="str">
        <f>VLOOKUP(INGRESO_MERCADERIA[[#This Row],[CODIGO]],STOCKSANLUIS[],2,FALSE)</f>
        <v>SITRAD INBOX MINI-PC C/ SITRAD - VER.01 - 100-220 VAC (5.1 VDC) - FULL GAUGE</v>
      </c>
      <c r="C2440" s="10">
        <v>2</v>
      </c>
      <c r="D2440" s="156">
        <v>45958</v>
      </c>
      <c r="E2440" s="1" t="str">
        <f>VLOOKUP(INGRESO_MERCADERIA[[#This Row],[CODIGO]],STOCKSANLUIS[],7,FALSE)</f>
        <v>A</v>
      </c>
      <c r="F2440" s="10"/>
    </row>
    <row r="2441" spans="1:6" x14ac:dyDescent="0.25">
      <c r="A2441" s="6" t="s">
        <v>15</v>
      </c>
      <c r="B2441" t="str">
        <f>VLOOKUP(INGRESO_MERCADERIA[[#This Row],[CODIGO]],STOCKSANLUIS[],2,FALSE)</f>
        <v>CAJA DE DISTRIBUCION BC01 - FULL GAUGE</v>
      </c>
      <c r="C2441" s="10">
        <v>50</v>
      </c>
      <c r="D2441" s="156">
        <v>45958</v>
      </c>
      <c r="E2441" s="1" t="str">
        <f>VLOOKUP(INGRESO_MERCADERIA[[#This Row],[CODIGO]],STOCKSANLUIS[],7,FALSE)</f>
        <v>A</v>
      </c>
      <c r="F2441" s="10"/>
    </row>
    <row r="2442" spans="1:6" x14ac:dyDescent="0.25">
      <c r="A2442" s="6" t="s">
        <v>2904</v>
      </c>
      <c r="B2442" t="str">
        <f>VLOOKUP(INGRESO_MERCADERIA[[#This Row],[CODIGO]],STOCKSANLUIS[],2,FALSE)</f>
        <v>SENSOR DE TEMPERATURA NTC - SB-70 - 2M - FULL GAUGE (REMPLAZO DEL SB-41 - NO USAR EN MT 622E)</v>
      </c>
      <c r="C2442" s="10">
        <v>50</v>
      </c>
      <c r="D2442" s="156">
        <v>45958</v>
      </c>
      <c r="E2442" s="1" t="str">
        <f>VLOOKUP(INGRESO_MERCADERIA[[#This Row],[CODIGO]],STOCKSANLUIS[],7,FALSE)</f>
        <v>A</v>
      </c>
      <c r="F2442" s="10"/>
    </row>
    <row r="2443" spans="1:6" x14ac:dyDescent="0.25">
      <c r="A2443" s="6" t="s">
        <v>1576</v>
      </c>
      <c r="B2443" t="str">
        <f>VLOOKUP(INGRESO_MERCADERIA[[#This Row],[CODIGO]],STOCKSANLUIS[],2,FALSE)</f>
        <v>BOMBA DE CONDENSADO SAUERMANN SI 1801-220V  TANQUE ALTO</v>
      </c>
      <c r="C2443" s="10">
        <v>9</v>
      </c>
      <c r="D2443" s="156">
        <v>45959</v>
      </c>
      <c r="E2443" s="1" t="str">
        <f>VLOOKUP(INGRESO_MERCADERIA[[#This Row],[CODIGO]],STOCKSANLUIS[],7,FALSE)</f>
        <v>A</v>
      </c>
      <c r="F2443" s="10"/>
    </row>
    <row r="2444" spans="1:6" x14ac:dyDescent="0.25">
      <c r="A2444" s="6" t="s">
        <v>3953</v>
      </c>
      <c r="B2444" t="str">
        <f>VLOOKUP(INGRESO_MERCADERIA[[#This Row],[CODIGO]],STOCKSANLUIS[],2,FALSE)</f>
        <v>CODO DE COBRE 90° - 3/8" SOLDABLE - STARCOLD</v>
      </c>
      <c r="C2444" s="10">
        <v>100</v>
      </c>
      <c r="D2444" s="156">
        <v>45959</v>
      </c>
      <c r="E2444" s="1" t="str">
        <f>VLOOKUP(INGRESO_MERCADERIA[[#This Row],[CODIGO]],STOCKSANLUIS[],7,FALSE)</f>
        <v>C</v>
      </c>
      <c r="F2444" s="10"/>
    </row>
    <row r="2445" spans="1:6" x14ac:dyDescent="0.25">
      <c r="A2445" s="6" t="s">
        <v>3591</v>
      </c>
      <c r="B2445" t="str">
        <f>VLOOKUP(INGRESO_MERCADERIA[[#This Row],[CODIGO]],STOCKSANLUIS[],2,FALSE)</f>
        <v>FAN RELAY DE 24V  Q90-380 - QUALITY</v>
      </c>
      <c r="C2445" s="10">
        <v>40</v>
      </c>
      <c r="D2445" s="156">
        <v>45959</v>
      </c>
      <c r="E2445" s="1" t="str">
        <f>VLOOKUP(INGRESO_MERCADERIA[[#This Row],[CODIGO]],STOCKSANLUIS[],7,FALSE)</f>
        <v>A</v>
      </c>
      <c r="F2445" s="10"/>
    </row>
    <row r="2446" spans="1:6" x14ac:dyDescent="0.25">
      <c r="A2446" s="6" t="s">
        <v>3961</v>
      </c>
      <c r="B2446" t="str">
        <f>VLOOKUP(INGRESO_MERCADERIA[[#This Row],[CODIGO]],STOCKSANLUIS[],2,FALSE)</f>
        <v>CODO DE COBRE 90° - 1 1/8" SOLDABLE - STARCOLD</v>
      </c>
      <c r="C2446" s="10">
        <v>20</v>
      </c>
      <c r="D2446" s="156">
        <v>45959</v>
      </c>
      <c r="E2446" s="1" t="str">
        <f>VLOOKUP(INGRESO_MERCADERIA[[#This Row],[CODIGO]],STOCKSANLUIS[],7,FALSE)</f>
        <v>C</v>
      </c>
      <c r="F2446" s="10"/>
    </row>
    <row r="2447" spans="1:6" x14ac:dyDescent="0.25">
      <c r="A2447" s="6" t="s">
        <v>79</v>
      </c>
      <c r="B2447" t="str">
        <f>VLOOKUP(INGRESO_MERCADERIA[[#This Row],[CODIGO]],STOCKSANLUIS[],2,FALSE)</f>
        <v>CONTROLADOR DE TEMPERATURA DIGITAL TC-900EL POWER - VER.07 - 12/24 VAC/DC - FULL GAUGE</v>
      </c>
      <c r="C2447" s="10">
        <v>10</v>
      </c>
      <c r="D2447" s="156">
        <v>45960</v>
      </c>
      <c r="E2447" s="1" t="str">
        <f>VLOOKUP(INGRESO_MERCADERIA[[#This Row],[CODIGO]],STOCKSANLUIS[],7,FALSE)</f>
        <v>C</v>
      </c>
      <c r="F2447" s="10"/>
    </row>
    <row r="2448" spans="1:6" x14ac:dyDescent="0.25">
      <c r="A2448" s="6" t="s">
        <v>2543</v>
      </c>
      <c r="B2448" t="str">
        <f>VLOOKUP(INGRESO_MERCADERIA[[#This Row],[CODIGO]],STOCKSANLUIS[],2,FALSE)</f>
        <v>EQUIPO DE A/A MINI SPLIT FRIO SOLO - 18000 BTU - R410A - 220V/1PH/60HZ - TEMP BLUE MADE BY CARRIER INTERAMERICA CORPORATION</v>
      </c>
      <c r="C2448" s="10">
        <v>3</v>
      </c>
      <c r="D2448" s="156">
        <v>45961</v>
      </c>
      <c r="E2448" s="1" t="str">
        <f>VLOOKUP(INGRESO_MERCADERIA[[#This Row],[CODIGO]],STOCKSANLUIS[],7,FALSE)</f>
        <v>B</v>
      </c>
      <c r="F2448" s="10"/>
    </row>
    <row r="2449" spans="1:6" x14ac:dyDescent="0.25">
      <c r="A2449" s="6" t="s">
        <v>3758</v>
      </c>
      <c r="B2449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2449" s="10">
        <v>3</v>
      </c>
      <c r="D2449" s="156">
        <v>45961</v>
      </c>
      <c r="E2449" s="1" t="str">
        <f>VLOOKUP(INGRESO_MERCADERIA[[#This Row],[CODIGO]],STOCKSANLUIS[],7,FALSE)</f>
        <v>B</v>
      </c>
      <c r="F2449" s="10"/>
    </row>
    <row r="2450" spans="1:6" x14ac:dyDescent="0.25">
      <c r="A2450" s="6" t="s">
        <v>33</v>
      </c>
      <c r="B2450" t="str">
        <f>VLOOKUP(INGRESO_MERCADERIA[[#This Row],[CODIGO]],STOCKSANLUIS[],2,FALSE)</f>
        <v>CONTROLADOR DE TEMPERATURA DIGITAL MT-512E 2HP - VER.13 - 115/220 VAC - FULL GAUGE</v>
      </c>
      <c r="C2450" s="10">
        <v>50</v>
      </c>
      <c r="D2450" s="156">
        <v>45961</v>
      </c>
      <c r="E2450" s="1" t="str">
        <f>VLOOKUP(INGRESO_MERCADERIA[[#This Row],[CODIGO]],STOCKSANLUIS[],7,FALSE)</f>
        <v>C</v>
      </c>
      <c r="F2450" s="10"/>
    </row>
    <row r="2451" spans="1:6" x14ac:dyDescent="0.25">
      <c r="A2451" s="6" t="s">
        <v>931</v>
      </c>
      <c r="B2451" t="str">
        <f>VLOOKUP(INGRESO_MERCADERIA[[#This Row],[CODIGO]],STOCKSANLUIS[],2,FALSE)</f>
        <v>ACEITE POLIOLESTER POE 32 - 1 GALON - BVA</v>
      </c>
      <c r="C2451" s="10">
        <v>2</v>
      </c>
      <c r="D2451" s="156">
        <v>45964</v>
      </c>
      <c r="E2451" s="1" t="str">
        <f>VLOOKUP(INGRESO_MERCADERIA[[#This Row],[CODIGO]],STOCKSANLUIS[],7,FALSE)</f>
        <v>C</v>
      </c>
      <c r="F2451" s="10"/>
    </row>
    <row r="2452" spans="1:6" x14ac:dyDescent="0.25">
      <c r="A2452" s="6" t="s">
        <v>3144</v>
      </c>
      <c r="B2452" t="str">
        <f>VLOOKUP(INGRESO_MERCADERIA[[#This Row],[CODIGO]],STOCKSANLUIS[],2,FALSE)</f>
        <v>CONVERTIDOR TCP485 - VER.04 - 100-220 VAC (5.1 VDC) - FULL GAUGE</v>
      </c>
      <c r="C2452" s="10">
        <v>1</v>
      </c>
      <c r="D2452" s="156">
        <v>45965</v>
      </c>
      <c r="E2452" s="1" t="str">
        <f>VLOOKUP(INGRESO_MERCADERIA[[#This Row],[CODIGO]],STOCKSANLUIS[],7,FALSE)</f>
        <v>A</v>
      </c>
      <c r="F2452" s="10" t="s">
        <v>21839</v>
      </c>
    </row>
    <row r="2453" spans="1:6" x14ac:dyDescent="0.25">
      <c r="A2453" s="6" t="s">
        <v>2054</v>
      </c>
      <c r="B2453" t="str">
        <f>VLOOKUP(INGRESO_MERCADERIA[[#This Row],[CODIGO]],STOCKSANLUIS[],2,FALSE)</f>
        <v xml:space="preserve">SENSOR DE TEMPERATURA - SB-59 - 2.5M -  FULL GAUGE </v>
      </c>
      <c r="C2453" s="10">
        <v>2</v>
      </c>
      <c r="D2453" s="156">
        <v>45966</v>
      </c>
      <c r="E2453" s="1" t="str">
        <f>VLOOKUP(INGRESO_MERCADERIA[[#This Row],[CODIGO]],STOCKSANLUIS[],7,FALSE)</f>
        <v>C</v>
      </c>
      <c r="F2453" s="10"/>
    </row>
    <row r="2454" spans="1:6" x14ac:dyDescent="0.25">
      <c r="A2454" s="6" t="s">
        <v>3515</v>
      </c>
      <c r="B2454" t="str">
        <f>VLOOKUP(INGRESO_MERCADERIA[[#This Row],[CODIGO]],STOCKSANLUIS[],2,FALSE)</f>
        <v>TERMOSTATO FAN &amp; COIL AGUA HELADA 2 TUBOS FRÍO O CALOR, CONTROL ON/FF, 3 VELOCIDADES, VOLTAJE DUAL 120 VAC Y 240 VAC (BLANCO) - T7200-TB20-9J00</v>
      </c>
      <c r="C2454" s="10">
        <v>1</v>
      </c>
      <c r="D2454" s="156">
        <v>45967</v>
      </c>
      <c r="E2454" s="1" t="str">
        <f>VLOOKUP(INGRESO_MERCADERIA[[#This Row],[CODIGO]],STOCKSANLUIS[],7,FALSE)</f>
        <v>A</v>
      </c>
      <c r="F2454" s="10" t="s">
        <v>21850</v>
      </c>
    </row>
    <row r="2455" spans="1:6" x14ac:dyDescent="0.25">
      <c r="A2455" s="6" t="s">
        <v>3631</v>
      </c>
      <c r="B2455" t="str">
        <f>VLOOKUP(INGRESO_MERCADERIA[[#This Row],[CODIGO]],STOCKSANLUIS[],2,FALSE)</f>
        <v>MOTOVENTILADOR MAER FAN YSWF102L40P4-570N-500S (220V/380V/440V, 60HZ, 4 POLES, 3PH, CL.F,/Y, SUCTION)</v>
      </c>
      <c r="C2455" s="10">
        <v>3</v>
      </c>
      <c r="D2455" s="156">
        <v>45967</v>
      </c>
      <c r="E2455" s="1" t="str">
        <f>VLOOKUP(INGRESO_MERCADERIA[[#This Row],[CODIGO]],STOCKSANLUIS[],7,FALSE)</f>
        <v>C</v>
      </c>
      <c r="F2455" s="10"/>
    </row>
    <row r="2456" spans="1:6" x14ac:dyDescent="0.25">
      <c r="A2456" s="6" t="s">
        <v>1073</v>
      </c>
      <c r="B2456" t="str">
        <f>VLOOKUP(INGRESO_MERCADERIA[[#This Row],[CODIGO]],STOCKSANLUIS[],2,FALSE)</f>
        <v>GAS MAP BERNZOMATIC  - WORTHINGTON 14.1 OZ</v>
      </c>
      <c r="C2456" s="10">
        <v>60</v>
      </c>
      <c r="D2456" s="156">
        <v>45967</v>
      </c>
      <c r="E2456" s="1" t="str">
        <f>VLOOKUP(INGRESO_MERCADERIA[[#This Row],[CODIGO]],STOCKSANLUIS[],7,FALSE)</f>
        <v>C</v>
      </c>
      <c r="F2456" s="10"/>
    </row>
    <row r="2457" spans="1:6" x14ac:dyDescent="0.25">
      <c r="A2457" s="6" t="s">
        <v>3096</v>
      </c>
      <c r="B2457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457" s="10">
        <v>1</v>
      </c>
      <c r="D2457" s="156">
        <v>45968</v>
      </c>
      <c r="E2457" s="1" t="str">
        <f>VLOOKUP(INGRESO_MERCADERIA[[#This Row],[CODIGO]],STOCKSANLUIS[],7,FALSE)</f>
        <v>B</v>
      </c>
      <c r="F2457" s="10"/>
    </row>
    <row r="2458" spans="1:6" x14ac:dyDescent="0.25">
      <c r="A2458" s="6" t="s">
        <v>3353</v>
      </c>
      <c r="B2458" t="str">
        <f>VLOOKUP(INGRESO_MERCADERIA[[#This Row],[CODIGO]],STOCKSANLUIS[],2,FALSE)</f>
        <v>CONTROLADOR DE TEMPERATURA DIGITAL MICROSOL II E PLUS PARA CALEFACCIÓN SOLAR - VER.08 - 115/220 VAC - FULL GAUGE</v>
      </c>
      <c r="C2458" s="10">
        <v>3</v>
      </c>
      <c r="D2458" s="156">
        <v>45968</v>
      </c>
      <c r="E2458" s="1" t="str">
        <f>VLOOKUP(INGRESO_MERCADERIA[[#This Row],[CODIGO]],STOCKSANLUIS[],7,FALSE)</f>
        <v>C</v>
      </c>
      <c r="F2458" s="10"/>
    </row>
    <row r="2459" spans="1:6" x14ac:dyDescent="0.25">
      <c r="A2459" s="6" t="s">
        <v>3665</v>
      </c>
      <c r="B2459" t="str">
        <f>VLOOKUP(INGRESO_MERCADERIA[[#This Row],[CODIGO]],STOCKSANLUIS[],2,FALSE)</f>
        <v>AGENTE DE LIMPIEZA INTERNA OPTEON SF FLUSH X 4.54 KG - CHEMOURS - REEMPLAZO DEL R141B</v>
      </c>
      <c r="C2459" s="10">
        <v>10</v>
      </c>
      <c r="D2459" s="156">
        <v>45968</v>
      </c>
      <c r="E2459" s="1" t="str">
        <f>VLOOKUP(INGRESO_MERCADERIA[[#This Row],[CODIGO]],STOCKSANLUIS[],7,FALSE)</f>
        <v>C</v>
      </c>
      <c r="F2459" s="10"/>
    </row>
    <row r="2460" spans="1:6" x14ac:dyDescent="0.25">
      <c r="A2460" s="6" t="s">
        <v>3683</v>
      </c>
      <c r="B2460" t="str">
        <f>VLOOKUP(INGRESO_MERCADERIA[[#This Row],[CODIGO]],STOCKSANLUIS[],2,FALSE)</f>
        <v>GAS REFRIGERANTE R600A X 420 GR -AMUCOOL</v>
      </c>
      <c r="C2460" s="10">
        <v>1</v>
      </c>
      <c r="D2460" s="156">
        <v>45971</v>
      </c>
      <c r="E2460" s="1" t="str">
        <f>VLOOKUP(INGRESO_MERCADERIA[[#This Row],[CODIGO]],STOCKSANLUIS[],7,FALSE)</f>
        <v>C</v>
      </c>
      <c r="F2460" s="10"/>
    </row>
    <row r="2461" spans="1:6" x14ac:dyDescent="0.25">
      <c r="A2461" s="6" t="s">
        <v>79</v>
      </c>
      <c r="B2461" t="str">
        <f>VLOOKUP(INGRESO_MERCADERIA[[#This Row],[CODIGO]],STOCKSANLUIS[],2,FALSE)</f>
        <v>CONTROLADOR DE TEMPERATURA DIGITAL TC-900EL POWER - VER.07 - 12/24 VAC/DC - FULL GAUGE</v>
      </c>
      <c r="C2461" s="10">
        <v>2</v>
      </c>
      <c r="D2461" s="156">
        <v>45971</v>
      </c>
      <c r="E2461" s="1" t="str">
        <f>VLOOKUP(INGRESO_MERCADERIA[[#This Row],[CODIGO]],STOCKSANLUIS[],7,FALSE)</f>
        <v>C</v>
      </c>
      <c r="F2461" s="10"/>
    </row>
    <row r="2462" spans="1:6" x14ac:dyDescent="0.25">
      <c r="A2462" s="6" t="s">
        <v>2080</v>
      </c>
      <c r="B2462" t="str">
        <f>VLOOKUP(INGRESO_MERCADERIA[[#This Row],[CODIGO]],STOCKSANLUIS[],2,FALSE)</f>
        <v xml:space="preserve">MOTOVENTILADOR AXIAL EBM S4E500-AM03-01 - 500MM - 220V MONOFÁSICO - 4 POLOS, CON REJILLA - FLUJO V </v>
      </c>
      <c r="C2462" s="10">
        <v>1</v>
      </c>
      <c r="D2462" s="156">
        <v>45971</v>
      </c>
      <c r="E2462" s="1" t="str">
        <f>VLOOKUP(INGRESO_MERCADERIA[[#This Row],[CODIGO]],STOCKSANLUIS[],7,FALSE)</f>
        <v>C</v>
      </c>
      <c r="F2462" s="10"/>
    </row>
    <row r="2463" spans="1:6" x14ac:dyDescent="0.25">
      <c r="A2463" s="87" t="s">
        <v>3822</v>
      </c>
      <c r="B2463" t="str">
        <f>VLOOKUP(INGRESO_MERCADERIA[[#This Row],[CODIGO]],STOCKSANLUIS[],2,FALSE)</f>
        <v>MANGA AISLANTE CLASS 1 - 1 1/8"ID X 1/2"THK - WINCELL</v>
      </c>
      <c r="C2463" s="10">
        <v>38</v>
      </c>
      <c r="D2463" s="156">
        <v>45971</v>
      </c>
      <c r="E2463" s="1" t="str">
        <f>VLOOKUP(INGRESO_MERCADERIA[[#This Row],[CODIGO]],STOCKSANLUIS[],7,FALSE)</f>
        <v>A</v>
      </c>
      <c r="F2463" s="10"/>
    </row>
    <row r="2464" spans="1:6" x14ac:dyDescent="0.25">
      <c r="A2464" s="87" t="s">
        <v>19205</v>
      </c>
      <c r="B2464" t="str">
        <f>VLOOKUP(INGRESO_MERCADERIA[[#This Row],[CODIGO]],STOCKSANLUIS[],2,FALSE)</f>
        <v>MANGA AISLANTE CLASS 1 - 1 5/8"ID X 1/2"THK - WINCELL</v>
      </c>
      <c r="C2464" s="10">
        <v>24</v>
      </c>
      <c r="D2464" s="156">
        <v>45971</v>
      </c>
      <c r="E2464" s="1" t="str">
        <f>VLOOKUP(INGRESO_MERCADERIA[[#This Row],[CODIGO]],STOCKSANLUIS[],7,FALSE)</f>
        <v>A</v>
      </c>
      <c r="F2464" s="10"/>
    </row>
    <row r="2465" spans="1:6" x14ac:dyDescent="0.25">
      <c r="A2465" s="87" t="s">
        <v>3836</v>
      </c>
      <c r="B2465" t="str">
        <f>VLOOKUP(INGRESO_MERCADERIA[[#This Row],[CODIGO]],STOCKSANLUIS[],2,FALSE)</f>
        <v>MANGA AISLANTE CLASS 1 - 1 3/8"ID X 3/4"THK - WINCELL</v>
      </c>
      <c r="C2465" s="10">
        <v>20</v>
      </c>
      <c r="D2465" s="156">
        <v>45971</v>
      </c>
      <c r="E2465" s="1" t="str">
        <f>VLOOKUP(INGRESO_MERCADERIA[[#This Row],[CODIGO]],STOCKSANLUIS[],7,FALSE)</f>
        <v>A</v>
      </c>
      <c r="F2465" s="10"/>
    </row>
    <row r="2466" spans="1:6" x14ac:dyDescent="0.25">
      <c r="A2466" s="26" t="s">
        <v>2551</v>
      </c>
      <c r="B2466" t="str">
        <f>VLOOKUP(INGRESO_MERCADERIA[[#This Row],[CODIGO]],STOCKSANLUIS[],2,FALSE)</f>
        <v>CONTROLADOR DE TEMPERATURA DIGITAL MT-543 E LOG DE 4 ETAPAS C/ALARMA - VER.03 - 115/220 VAC - FULL GAUGE</v>
      </c>
      <c r="C2466" s="10">
        <v>5</v>
      </c>
      <c r="D2466" s="156">
        <v>45972</v>
      </c>
      <c r="E2466" s="1" t="str">
        <f>VLOOKUP(INGRESO_MERCADERIA[[#This Row],[CODIGO]],STOCKSANLUIS[],7,FALSE)</f>
        <v>A</v>
      </c>
      <c r="F2466" s="10"/>
    </row>
    <row r="2467" spans="1:6" x14ac:dyDescent="0.25">
      <c r="A2467" s="26" t="s">
        <v>19219</v>
      </c>
      <c r="B2467" t="str">
        <f>VLOOKUP(INGRESO_MERCADERIA[[#This Row],[CODIGO]],STOCKSANLUIS[],2,FALSE)</f>
        <v>CONTROLADOR DIGITAL PARA REFRIGERACIÓN TC970E LOG+ECO</v>
      </c>
      <c r="C2467" s="10">
        <v>3</v>
      </c>
      <c r="D2467" s="156">
        <v>45972</v>
      </c>
      <c r="E2467" s="1" t="str">
        <f>VLOOKUP(INGRESO_MERCADERIA[[#This Row],[CODIGO]],STOCKSANLUIS[],7,FALSE)</f>
        <v>C</v>
      </c>
      <c r="F2467" s="10"/>
    </row>
    <row r="2468" spans="1:6" x14ac:dyDescent="0.25">
      <c r="A2468" s="26" t="s">
        <v>3406</v>
      </c>
      <c r="B2468" t="str">
        <f>VLOOKUP(INGRESO_MERCADERIA[[#This Row],[CODIGO]],STOCKSANLUIS[],2,FALSE)</f>
        <v>SOLDADURA DE PLATA HARRIS AL 45%</v>
      </c>
      <c r="C2468" s="10">
        <v>45</v>
      </c>
      <c r="D2468" s="156">
        <v>45972</v>
      </c>
      <c r="E2468" s="1" t="str">
        <f>VLOOKUP(INGRESO_MERCADERIA[[#This Row],[CODIGO]],STOCKSANLUIS[],7,FALSE)</f>
        <v>C</v>
      </c>
      <c r="F2468" s="10"/>
    </row>
    <row r="2469" spans="1:6" x14ac:dyDescent="0.25">
      <c r="A2469" s="26" t="s">
        <v>3836</v>
      </c>
      <c r="B2469" t="str">
        <f>VLOOKUP(INGRESO_MERCADERIA[[#This Row],[CODIGO]],STOCKSANLUIS[],2,FALSE)</f>
        <v>MANGA AISLANTE CLASS 1 - 1 3/8"ID X 3/4"THK - WINCELL</v>
      </c>
      <c r="C2469" s="10">
        <v>10</v>
      </c>
      <c r="D2469" s="156">
        <v>45972</v>
      </c>
      <c r="E2469" s="1" t="str">
        <f>VLOOKUP(INGRESO_MERCADERIA[[#This Row],[CODIGO]],STOCKSANLUIS[],7,FALSE)</f>
        <v>A</v>
      </c>
      <c r="F2469" s="10"/>
    </row>
    <row r="2470" spans="1:6" x14ac:dyDescent="0.25">
      <c r="A2470" s="26" t="s">
        <v>2693</v>
      </c>
      <c r="B2470" t="str">
        <f>VLOOKUP(INGRESO_MERCADERIA[[#This Row],[CODIGO]],STOCKSANLUIS[],2,FALSE)</f>
        <v>GAS REFRIGERANTE FREON R-410A - 11.35 KG - CHINO - CHEMOURS</v>
      </c>
      <c r="C2470" s="10">
        <v>10</v>
      </c>
      <c r="D2470" s="156">
        <v>45972</v>
      </c>
      <c r="E2470" s="1" t="str">
        <f>VLOOKUP(INGRESO_MERCADERIA[[#This Row],[CODIGO]],STOCKSANLUIS[],7,FALSE)</f>
        <v>C</v>
      </c>
      <c r="F2470" s="10"/>
    </row>
    <row r="2471" spans="1:6" x14ac:dyDescent="0.25">
      <c r="A2471" s="26" t="s">
        <v>3836</v>
      </c>
      <c r="B2471" t="str">
        <f>VLOOKUP(INGRESO_MERCADERIA[[#This Row],[CODIGO]],STOCKSANLUIS[],2,FALSE)</f>
        <v>MANGA AISLANTE CLASS 1 - 1 3/8"ID X 3/4"THK - WINCELL</v>
      </c>
      <c r="C2471" s="10">
        <v>19</v>
      </c>
      <c r="D2471" s="156">
        <v>45972</v>
      </c>
      <c r="E2471" s="1" t="str">
        <f>VLOOKUP(INGRESO_MERCADERIA[[#This Row],[CODIGO]],STOCKSANLUIS[],7,FALSE)</f>
        <v>A</v>
      </c>
      <c r="F2471" s="10"/>
    </row>
    <row r="2472" spans="1:6" x14ac:dyDescent="0.25">
      <c r="A2472" s="26" t="s">
        <v>3347</v>
      </c>
      <c r="B2472" t="str">
        <f>VLOOKUP(INGRESO_MERCADERIA[[#This Row],[CODIGO]],STOCKSANLUIS[],2,FALSE)</f>
        <v>GAS REFRIGERANTE R507 -11.3KG ICELOONG</v>
      </c>
      <c r="C2472" s="10">
        <v>10</v>
      </c>
      <c r="D2472" s="156">
        <v>45972</v>
      </c>
      <c r="E2472" s="1" t="str">
        <f>VLOOKUP(INGRESO_MERCADERIA[[#This Row],[CODIGO]],STOCKSANLUIS[],7,FALSE)</f>
        <v>C</v>
      </c>
      <c r="F2472" s="10"/>
    </row>
    <row r="2473" spans="1:6" x14ac:dyDescent="0.25">
      <c r="A2473" s="26" t="s">
        <v>3341</v>
      </c>
      <c r="B2473" t="str">
        <f>VLOOKUP(INGRESO_MERCADERIA[[#This Row],[CODIGO]],STOCKSANLUIS[],2,FALSE)</f>
        <v>GAS REFRIGERANTE R404A -10.90KG ICELOONG</v>
      </c>
      <c r="C2473" s="10">
        <v>10</v>
      </c>
      <c r="D2473" s="156">
        <v>45972</v>
      </c>
      <c r="E2473" s="1" t="str">
        <f>VLOOKUP(INGRESO_MERCADERIA[[#This Row],[CODIGO]],STOCKSANLUIS[],7,FALSE)</f>
        <v>C</v>
      </c>
      <c r="F2473" s="10"/>
    </row>
    <row r="2474" spans="1:6" x14ac:dyDescent="0.25">
      <c r="A2474" s="26" t="s">
        <v>3776</v>
      </c>
      <c r="B2474" t="str">
        <f>VLOOKUP(INGRESO_MERCADERIA[[#This Row],[CODIGO]],STOCKSANLUIS[],2,FALSE)</f>
        <v>LAMA DE PVC CLEARWAY STANDARD SMOOTH 8¨¨ X .080¨¨ X 300¨ (20 CM X 2MMX 91.44M)</v>
      </c>
      <c r="C2474" s="10">
        <v>274.32</v>
      </c>
      <c r="D2474" s="156">
        <v>45972</v>
      </c>
      <c r="E2474" s="1" t="str">
        <f>VLOOKUP(INGRESO_MERCADERIA[[#This Row],[CODIGO]],STOCKSANLUIS[],7,FALSE)</f>
        <v>B/C</v>
      </c>
      <c r="F2474" s="10"/>
    </row>
    <row r="2475" spans="1:6" x14ac:dyDescent="0.25">
      <c r="A2475" s="26" t="s">
        <v>3200</v>
      </c>
      <c r="B2475" t="str">
        <f>VLOOKUP(INGRESO_MERCADERIA[[#This Row],[CODIGO]],STOCKSANLUIS[],2,FALSE)</f>
        <v>FILTRO SECADOR - 163 - 3/8 - SOLDABLE - QDM -163S - QUALITY</v>
      </c>
      <c r="C2475" s="10">
        <v>5</v>
      </c>
      <c r="D2475" s="156">
        <v>45972</v>
      </c>
      <c r="E2475" s="1" t="str">
        <f>VLOOKUP(INGRESO_MERCADERIA[[#This Row],[CODIGO]],STOCKSANLUIS[],7,FALSE)</f>
        <v>A</v>
      </c>
      <c r="F2475" s="10"/>
    </row>
    <row r="2476" spans="1:6" x14ac:dyDescent="0.25">
      <c r="A2476" s="26" t="s">
        <v>3619</v>
      </c>
      <c r="B2476" t="str">
        <f>VLOOKUP(INGRESO_MERCADERIA[[#This Row],[CODIGO]],STOCKSANLUIS[],2,FALSE)</f>
        <v>CAPACITOR DE 40 MFD X 370 VAC - 40X370 - EVERWELL</v>
      </c>
      <c r="C2476" s="10">
        <v>10</v>
      </c>
      <c r="D2476" s="156">
        <v>45972</v>
      </c>
      <c r="E2476" s="1" t="str">
        <f>VLOOKUP(INGRESO_MERCADERIA[[#This Row],[CODIGO]],STOCKSANLUIS[],7,FALSE)</f>
        <v>A</v>
      </c>
      <c r="F2476" s="10"/>
    </row>
    <row r="2477" spans="1:6" x14ac:dyDescent="0.25">
      <c r="A2477" s="26" t="s">
        <v>3665</v>
      </c>
      <c r="B2477" t="str">
        <f>VLOOKUP(INGRESO_MERCADERIA[[#This Row],[CODIGO]],STOCKSANLUIS[],2,FALSE)</f>
        <v>AGENTE DE LIMPIEZA INTERNA OPTEON SF FLUSH X 4.54 KG - CHEMOURS - REEMPLAZO DEL R141B</v>
      </c>
      <c r="C2477" s="10">
        <v>10</v>
      </c>
      <c r="D2477" s="156">
        <v>45972</v>
      </c>
      <c r="E2477" s="1" t="str">
        <f>VLOOKUP(INGRESO_MERCADERIA[[#This Row],[CODIGO]],STOCKSANLUIS[],7,FALSE)</f>
        <v>C</v>
      </c>
      <c r="F2477" s="10"/>
    </row>
    <row r="2478" spans="1:6" x14ac:dyDescent="0.25">
      <c r="A2478" s="6" t="s">
        <v>77</v>
      </c>
      <c r="B2478" t="str">
        <f>VLOOKUP(INGRESO_MERCADERIA[[#This Row],[CODIGO]],STOCKSANLUIS[],2,FALSE)</f>
        <v>CONTROLADOR DE TEMPERATURA DIGITAL TC-900EW LOG - VER.04 - 115/220 VAC - FULL GAUGE - WHITE</v>
      </c>
      <c r="C2478" s="10">
        <v>9</v>
      </c>
      <c r="D2478" s="156">
        <v>45973</v>
      </c>
      <c r="E2478" s="1" t="str">
        <f>VLOOKUP(INGRESO_MERCADERIA[[#This Row],[CODIGO]],STOCKSANLUIS[],7,FALSE)</f>
        <v>C</v>
      </c>
      <c r="F2478" s="10"/>
    </row>
    <row r="2479" spans="1:6" x14ac:dyDescent="0.25">
      <c r="A2479" s="6" t="s">
        <v>3806</v>
      </c>
      <c r="B2479" t="str">
        <f>VLOOKUP(INGRESO_MERCADERIA[[#This Row],[CODIGO]],STOCKSANLUIS[],2,FALSE)</f>
        <v>GAS REFRIGERANTE R410A -11.30KG FLYER</v>
      </c>
      <c r="C2479" s="10">
        <v>10</v>
      </c>
      <c r="D2479" s="156">
        <v>45974</v>
      </c>
      <c r="E2479" s="1" t="str">
        <f>VLOOKUP(INGRESO_MERCADERIA[[#This Row],[CODIGO]],STOCKSANLUIS[],7,FALSE)</f>
        <v>C</v>
      </c>
      <c r="F2479" s="10"/>
    </row>
    <row r="2480" spans="1:6" x14ac:dyDescent="0.25">
      <c r="A2480" s="6" t="s">
        <v>3802</v>
      </c>
      <c r="B2480" t="str">
        <f>VLOOKUP(INGRESO_MERCADERIA[[#This Row],[CODIGO]],STOCKSANLUIS[],2,FALSE)</f>
        <v>GAS REFRIGERANTE R134A - 13.6KG FLYER</v>
      </c>
      <c r="C2480" s="10">
        <v>10</v>
      </c>
      <c r="D2480" s="156">
        <v>45974</v>
      </c>
      <c r="E2480" s="1" t="str">
        <f>VLOOKUP(INGRESO_MERCADERIA[[#This Row],[CODIGO]],STOCKSANLUIS[],7,FALSE)</f>
        <v>B</v>
      </c>
      <c r="F2480" s="10"/>
    </row>
    <row r="2481" spans="1:6" x14ac:dyDescent="0.25">
      <c r="A2481" s="6" t="s">
        <v>3655</v>
      </c>
      <c r="B2481" t="str">
        <f>VLOOKUP(INGRESO_MERCADERIA[[#This Row],[CODIGO]],STOCKSANLUIS[],2,FALSE)</f>
        <v>EVAPORADOR PISO TECHO 36000 BTU/H EVAP F/C ST R410A 208-230V/60HZ/1PH - TEMP BLUE MADE BY CARRIER ENTERPRISE - FRIO SOLO - TBF41D-036-M3N1C</v>
      </c>
      <c r="C2481" s="10">
        <v>1</v>
      </c>
      <c r="D2481" s="156">
        <v>45974</v>
      </c>
      <c r="E2481" s="1" t="str">
        <f>VLOOKUP(INGRESO_MERCADERIA[[#This Row],[CODIGO]],STOCKSANLUIS[],7,FALSE)</f>
        <v>B</v>
      </c>
      <c r="F2481" s="10"/>
    </row>
    <row r="2482" spans="1:6" x14ac:dyDescent="0.25">
      <c r="A2482" s="6" t="s">
        <v>21864</v>
      </c>
      <c r="B2482" t="str">
        <f>VLOOKUP(INGRESO_MERCADERIA[[#This Row],[CODIGO]],STOCKSANLUIS[],2,FALSE)</f>
        <v>GAS REFRIGERANTE R22 - 13.6 KG FLYER</v>
      </c>
      <c r="C2482" s="10">
        <v>10</v>
      </c>
      <c r="D2482" s="156">
        <v>45974</v>
      </c>
      <c r="E2482" s="1" t="str">
        <f>VLOOKUP(INGRESO_MERCADERIA[[#This Row],[CODIGO]],STOCKSANLUIS[],7,FALSE)</f>
        <v>C</v>
      </c>
      <c r="F2482" s="10"/>
    </row>
    <row r="2483" spans="1:6" x14ac:dyDescent="0.25">
      <c r="A2483" s="6" t="s">
        <v>21872</v>
      </c>
      <c r="B2483" t="str">
        <f>VLOOKUP(INGRESO_MERCADERIA[[#This Row],[CODIGO]],STOCKSANLUIS[],2,FALSE)</f>
        <v>VÁLVULA DE EXPANSIÓN ELECTRÓNICA SB114T 1,4 MM - FULL GAUGE</v>
      </c>
      <c r="C2483" s="10">
        <v>1</v>
      </c>
      <c r="D2483" s="156">
        <v>45974</v>
      </c>
      <c r="E2483" s="1" t="str">
        <f>VLOOKUP(INGRESO_MERCADERIA[[#This Row],[CODIGO]],STOCKSANLUIS[],7,FALSE)</f>
        <v>A</v>
      </c>
      <c r="F2483" s="10"/>
    </row>
    <row r="2484" spans="1:6" x14ac:dyDescent="0.25">
      <c r="A2484" s="6" t="s">
        <v>21873</v>
      </c>
      <c r="B2484" t="str">
        <f>VLOOKUP(INGRESO_MERCADERIA[[#This Row],[CODIGO]],STOCKSANLUIS[],2,FALSE)</f>
        <v>VÁLVULA DE EXPANSIÓN ELECTRÓNICA SB110T 1,0 MM - FULL GAUGE</v>
      </c>
      <c r="C2484" s="10">
        <v>1</v>
      </c>
      <c r="D2484" s="156">
        <v>45974</v>
      </c>
      <c r="E2484" s="1" t="str">
        <f>VLOOKUP(INGRESO_MERCADERIA[[#This Row],[CODIGO]],STOCKSANLUIS[],7,FALSE)</f>
        <v>A</v>
      </c>
      <c r="F2484" s="10"/>
    </row>
    <row r="2485" spans="1:6" x14ac:dyDescent="0.25">
      <c r="A2485" s="6" t="s">
        <v>19219</v>
      </c>
      <c r="B2485" t="str">
        <f>VLOOKUP(INGRESO_MERCADERIA[[#This Row],[CODIGO]],STOCKSANLUIS[],2,FALSE)</f>
        <v>CONTROLADOR DIGITAL PARA REFRIGERACIÓN TC970E LOG+ECO</v>
      </c>
      <c r="C2485" s="10">
        <v>3</v>
      </c>
      <c r="D2485" s="156">
        <v>45976</v>
      </c>
      <c r="E2485" s="1" t="str">
        <f>VLOOKUP(INGRESO_MERCADERIA[[#This Row],[CODIGO]],STOCKSANLUIS[],7,FALSE)</f>
        <v>C</v>
      </c>
      <c r="F2485" s="10"/>
    </row>
    <row r="2486" spans="1:6" x14ac:dyDescent="0.25">
      <c r="A2486" s="6" t="s">
        <v>65</v>
      </c>
      <c r="B2486" t="str">
        <f>VLOOKUP(INGRESO_MERCADERIA[[#This Row],[CODIGO]],STOCKSANLUIS[],2,FALSE)</f>
        <v xml:space="preserve">SENSOR DE TEMPERATURA NTC - SB-19 - 2.5M - FULL GAUGE </v>
      </c>
      <c r="C2486" s="10">
        <v>15</v>
      </c>
      <c r="D2486" s="156">
        <v>45976</v>
      </c>
      <c r="E2486" s="1" t="str">
        <f>VLOOKUP(INGRESO_MERCADERIA[[#This Row],[CODIGO]],STOCKSANLUIS[],7,FALSE)</f>
        <v>C</v>
      </c>
      <c r="F2486" s="10"/>
    </row>
    <row r="2487" spans="1:6" x14ac:dyDescent="0.25">
      <c r="A2487" s="6" t="s">
        <v>2022</v>
      </c>
      <c r="B2487" t="str">
        <f>VLOOKUP(INGRESO_MERCADERIA[[#This Row],[CODIGO]],STOCKSANLUIS[],2,FALSE)</f>
        <v>CONTROLADOR DE TEMPERATURA DIGITAL TC-900E POWER - VER.07 - 115/220 VAC - FULL GAUGE</v>
      </c>
      <c r="C2487" s="10">
        <v>30</v>
      </c>
      <c r="D2487" s="156">
        <v>45976</v>
      </c>
      <c r="E2487" s="1" t="str">
        <f>VLOOKUP(INGRESO_MERCADERIA[[#This Row],[CODIGO]],STOCKSANLUIS[],7,FALSE)</f>
        <v>C</v>
      </c>
      <c r="F2487" s="10"/>
    </row>
    <row r="2488" spans="1:6" x14ac:dyDescent="0.25">
      <c r="A2488" s="6" t="s">
        <v>487</v>
      </c>
      <c r="B2488" t="str">
        <f>VLOOKUP(INGRESO_MERCADERIA[[#This Row],[CODIGO]],STOCKSANLUIS[],2,FALSE)</f>
        <v>SOLDADURA DE PLATA HARRIS AL 5%</v>
      </c>
      <c r="C2488" s="10">
        <v>700</v>
      </c>
      <c r="D2488" s="156">
        <v>45976</v>
      </c>
      <c r="E2488" s="1" t="str">
        <f>VLOOKUP(INGRESO_MERCADERIA[[#This Row],[CODIGO]],STOCKSANLUIS[],7,FALSE)</f>
        <v>C</v>
      </c>
      <c r="F2488" s="10"/>
    </row>
    <row r="2489" spans="1:6" x14ac:dyDescent="0.25">
      <c r="A2489" s="6" t="s">
        <v>931</v>
      </c>
      <c r="B2489" t="str">
        <f>VLOOKUP(INGRESO_MERCADERIA[[#This Row],[CODIGO]],STOCKSANLUIS[],2,FALSE)</f>
        <v>ACEITE POLIOLESTER POE 32 - 1 GALON - BVA</v>
      </c>
      <c r="C2489" s="10">
        <v>8</v>
      </c>
      <c r="D2489" s="156">
        <v>45976</v>
      </c>
      <c r="E2489" s="1" t="str">
        <f>VLOOKUP(INGRESO_MERCADERIA[[#This Row],[CODIGO]],STOCKSANLUIS[],7,FALSE)</f>
        <v>C</v>
      </c>
      <c r="F2489" s="10"/>
    </row>
    <row r="2490" spans="1:6" x14ac:dyDescent="0.25">
      <c r="A2490" s="6" t="s">
        <v>927</v>
      </c>
      <c r="B2490" t="str">
        <f>VLOOKUP(INGRESO_MERCADERIA[[#This Row],[CODIGO]],STOCKSANLUIS[],2,FALSE)</f>
        <v>ACEITE PARA BOMBA DE VACIO VAC 235- 1/4 GALON - BVA</v>
      </c>
      <c r="C2490" s="10">
        <v>24</v>
      </c>
      <c r="D2490" s="156">
        <v>45976</v>
      </c>
      <c r="E2490" s="1" t="str">
        <f>VLOOKUP(INGRESO_MERCADERIA[[#This Row],[CODIGO]],STOCKSANLUIS[],7,FALSE)</f>
        <v>C</v>
      </c>
      <c r="F2490" s="10"/>
    </row>
    <row r="2491" spans="1:6" x14ac:dyDescent="0.25">
      <c r="A2491" s="6" t="s">
        <v>139</v>
      </c>
      <c r="B2491" t="str">
        <f>VLOOKUP(INGRESO_MERCADERIA[[#This Row],[CODIGO]],STOCKSANLUIS[],2,FALSE)</f>
        <v xml:space="preserve">CUERPO DE VALVULA EXPANSION DANFOSS TE-20 / TE-12 SOLDABLE 7/8 X 1 1/8 COD 067B4023 </v>
      </c>
      <c r="C2491" s="10">
        <v>1</v>
      </c>
      <c r="D2491" s="156">
        <v>45976</v>
      </c>
      <c r="E2491" s="1" t="str">
        <f>VLOOKUP(INGRESO_MERCADERIA[[#This Row],[CODIGO]],STOCKSANLUIS[],7,FALSE)</f>
        <v>A</v>
      </c>
      <c r="F2491" s="10"/>
    </row>
    <row r="2492" spans="1:6" x14ac:dyDescent="0.25">
      <c r="A2492" s="6" t="s">
        <v>21864</v>
      </c>
      <c r="B2492" t="str">
        <f>VLOOKUP(INGRESO_MERCADERIA[[#This Row],[CODIGO]],STOCKSANLUIS[],2,FALSE)</f>
        <v>GAS REFRIGERANTE R22 - 13.6 KG FLYER</v>
      </c>
      <c r="C2492" s="10">
        <v>10</v>
      </c>
      <c r="D2492" s="156">
        <v>45976</v>
      </c>
      <c r="E2492" s="1" t="str">
        <f>VLOOKUP(INGRESO_MERCADERIA[[#This Row],[CODIGO]],STOCKSANLUIS[],7,FALSE)</f>
        <v>C</v>
      </c>
      <c r="F2492" s="10"/>
    </row>
    <row r="2493" spans="1:6" x14ac:dyDescent="0.25">
      <c r="A2493" s="6" t="s">
        <v>3802</v>
      </c>
      <c r="B2493" t="str">
        <f>VLOOKUP(INGRESO_MERCADERIA[[#This Row],[CODIGO]],STOCKSANLUIS[],2,FALSE)</f>
        <v>GAS REFRIGERANTE R134A - 13.6KG FLYER</v>
      </c>
      <c r="C2493" s="10">
        <v>10</v>
      </c>
      <c r="D2493" s="156">
        <v>45976</v>
      </c>
      <c r="E2493" s="1" t="str">
        <f>VLOOKUP(INGRESO_MERCADERIA[[#This Row],[CODIGO]],STOCKSANLUIS[],7,FALSE)</f>
        <v>B</v>
      </c>
      <c r="F2493" s="10"/>
    </row>
    <row r="2494" spans="1:6" x14ac:dyDescent="0.25">
      <c r="A2494" s="6" t="s">
        <v>3806</v>
      </c>
      <c r="B2494" t="str">
        <f>VLOOKUP(INGRESO_MERCADERIA[[#This Row],[CODIGO]],STOCKSANLUIS[],2,FALSE)</f>
        <v>GAS REFRIGERANTE R410A -11.30KG FLYER</v>
      </c>
      <c r="C2494" s="10">
        <v>10</v>
      </c>
      <c r="D2494" s="156">
        <v>45976</v>
      </c>
      <c r="E2494" s="1" t="str">
        <f>VLOOKUP(INGRESO_MERCADERIA[[#This Row],[CODIGO]],STOCKSANLUIS[],7,FALSE)</f>
        <v>C</v>
      </c>
      <c r="F2494" s="10"/>
    </row>
    <row r="2495" spans="1:6" x14ac:dyDescent="0.25">
      <c r="A2495" s="6" t="s">
        <v>21868</v>
      </c>
      <c r="B2495" t="str">
        <f>VLOOKUP(INGRESO_MERCADERIA[[#This Row],[CODIGO]],STOCKSANLUIS[],2,FALSE)</f>
        <v>GAS REFRIGERANTE R290 -370 GR FLYER -(TAPA CON VALVULA)</v>
      </c>
      <c r="C2495" s="10">
        <v>60</v>
      </c>
      <c r="D2495" s="156">
        <v>45976</v>
      </c>
      <c r="E2495" s="1" t="str">
        <f>VLOOKUP(INGRESO_MERCADERIA[[#This Row],[CODIGO]],STOCKSANLUIS[],7,FALSE)</f>
        <v>C</v>
      </c>
      <c r="F2495" s="10"/>
    </row>
    <row r="2496" spans="1:6" x14ac:dyDescent="0.25">
      <c r="A2496" s="6" t="s">
        <v>21870</v>
      </c>
      <c r="B2496" t="str">
        <f>VLOOKUP(INGRESO_MERCADERIA[[#This Row],[CODIGO]],STOCKSANLUIS[],2,FALSE)</f>
        <v>GAS REFRIGERANTE R600 -420 GR FLYER - (TAPA CON VALVULA)</v>
      </c>
      <c r="C2496" s="10">
        <v>60</v>
      </c>
      <c r="D2496" s="156">
        <v>45976</v>
      </c>
      <c r="E2496" s="1" t="str">
        <f>VLOOKUP(INGRESO_MERCADERIA[[#This Row],[CODIGO]],STOCKSANLUIS[],7,FALSE)</f>
        <v>C</v>
      </c>
      <c r="F2496" s="10"/>
    </row>
    <row r="2497" spans="1:6" x14ac:dyDescent="0.25">
      <c r="A2497" s="6" t="s">
        <v>21866</v>
      </c>
      <c r="B2497" t="str">
        <f>VLOOKUP(INGRESO_MERCADERIA[[#This Row],[CODIGO]],STOCKSANLUIS[],2,FALSE)</f>
        <v>GAS REFRIGERANTE R290 -5 KG FLYER</v>
      </c>
      <c r="C2497" s="10">
        <v>5</v>
      </c>
      <c r="D2497" s="156">
        <v>45976</v>
      </c>
      <c r="E2497" s="1" t="str">
        <f>VLOOKUP(INGRESO_MERCADERIA[[#This Row],[CODIGO]],STOCKSANLUIS[],7,FALSE)</f>
        <v>C</v>
      </c>
      <c r="F2497" s="10"/>
    </row>
    <row r="2498" spans="1:6" x14ac:dyDescent="0.25">
      <c r="A2498" s="6" t="s">
        <v>3339</v>
      </c>
      <c r="B2498" t="str">
        <f>VLOOKUP(INGRESO_MERCADERIA[[#This Row],[CODIGO]],STOCKSANLUIS[],2,FALSE)</f>
        <v>GAS REFRIGERANTE R134 - 13.6KG ICELOONG</v>
      </c>
      <c r="C2498" s="10">
        <v>10</v>
      </c>
      <c r="D2498" s="156">
        <v>45976</v>
      </c>
      <c r="E2498" s="1" t="str">
        <f>VLOOKUP(INGRESO_MERCADERIA[[#This Row],[CODIGO]],STOCKSANLUIS[],7,FALSE)</f>
        <v>C</v>
      </c>
      <c r="F2498" s="10"/>
    </row>
    <row r="2499" spans="1:6" x14ac:dyDescent="0.25">
      <c r="A2499" s="6" t="s">
        <v>3345</v>
      </c>
      <c r="B2499" t="str">
        <f>VLOOKUP(INGRESO_MERCADERIA[[#This Row],[CODIGO]],STOCKSANLUIS[],2,FALSE)</f>
        <v>GAS REFRIGERANTE R407C -11.3KG ICELOONG</v>
      </c>
      <c r="C2499" s="10">
        <v>10</v>
      </c>
      <c r="D2499" s="156">
        <v>45976</v>
      </c>
      <c r="E2499" s="1" t="str">
        <f>VLOOKUP(INGRESO_MERCADERIA[[#This Row],[CODIGO]],STOCKSANLUIS[],7,FALSE)</f>
        <v>B</v>
      </c>
      <c r="F2499" s="10"/>
    </row>
    <row r="2500" spans="1:6" x14ac:dyDescent="0.25">
      <c r="A2500" s="6" t="s">
        <v>229</v>
      </c>
      <c r="B2500" t="str">
        <f>VLOOKUP(INGRESO_MERCADERIA[[#This Row],[CODIGO]],STOCKSANLUIS[],2,FALSE)</f>
        <v>VALVULA DE EXPANSION DANFOSS TES 2 - S/ORIFICIO - 068Z3403</v>
      </c>
      <c r="C2500" s="10">
        <v>5</v>
      </c>
      <c r="D2500" s="156">
        <v>45976</v>
      </c>
      <c r="E2500" s="1" t="str">
        <f>VLOOKUP(INGRESO_MERCADERIA[[#This Row],[CODIGO]],STOCKSANLUIS[],7,FALSE)</f>
        <v>A</v>
      </c>
      <c r="F2500" s="10"/>
    </row>
    <row r="2501" spans="1:6" x14ac:dyDescent="0.25">
      <c r="A2501" s="6" t="s">
        <v>125</v>
      </c>
      <c r="B2501" t="str">
        <f>VLOOKUP(INGRESO_MERCADERIA[[#This Row],[CODIGO]],STOCKSANLUIS[],2,FALSE)</f>
        <v>BOBINA DE SOLENOIDE - 220V/60HZ/13W - COD - 018F6714 - DANFOSS</v>
      </c>
      <c r="C2501" s="10">
        <v>5</v>
      </c>
      <c r="D2501" s="156">
        <v>45976</v>
      </c>
      <c r="E2501" s="1" t="str">
        <f>VLOOKUP(INGRESO_MERCADERIA[[#This Row],[CODIGO]],STOCKSANLUIS[],7,FALSE)</f>
        <v>A</v>
      </c>
      <c r="F2501" s="10"/>
    </row>
    <row r="2502" spans="1:6" x14ac:dyDescent="0.25">
      <c r="A2502" s="6" t="s">
        <v>155</v>
      </c>
      <c r="B2502" t="str">
        <f>VLOOKUP(INGRESO_MERCADERIA[[#This Row],[CODIGO]],STOCKSANLUIS[],2,FALSE)</f>
        <v>FILTRO DE IMPUREZAS DANFOSS 48-F - 023U1921</v>
      </c>
      <c r="C2502" s="10">
        <v>8</v>
      </c>
      <c r="D2502" s="156">
        <v>45976</v>
      </c>
      <c r="E2502" s="1" t="str">
        <f>VLOOKUP(INGRESO_MERCADERIA[[#This Row],[CODIGO]],STOCKSANLUIS[],7,FALSE)</f>
        <v>A</v>
      </c>
      <c r="F2502" s="10"/>
    </row>
    <row r="2503" spans="1:6" x14ac:dyDescent="0.25">
      <c r="A2503" s="6" t="s">
        <v>971</v>
      </c>
      <c r="B2503" t="str">
        <f>VLOOKUP(INGRESO_MERCADERIA[[#This Row],[CODIGO]],STOCKSANLUIS[],2,FALSE)</f>
        <v>PRESOSTATO ENCAPSULADO BAJA PRESION ( OPEN 25 PSI CLOSE 80 PSI ) -  QPL-200 - QUALITY</v>
      </c>
      <c r="C2503" s="10">
        <v>20</v>
      </c>
      <c r="D2503" s="156">
        <v>45976</v>
      </c>
      <c r="E2503" s="1" t="str">
        <f>VLOOKUP(INGRESO_MERCADERIA[[#This Row],[CODIGO]],STOCKSANLUIS[],7,FALSE)</f>
        <v>A</v>
      </c>
      <c r="F2503" s="10"/>
    </row>
    <row r="2504" spans="1:6" x14ac:dyDescent="0.25">
      <c r="A2504" s="6" t="s">
        <v>589</v>
      </c>
      <c r="B2504" t="str">
        <f>VLOOKUP(INGRESO_MERCADERIA[[#This Row],[CODIGO]],STOCKSANLUIS[],2,FALSE)</f>
        <v>FILTRO CERAMICO SECADO ELEVADO DANFOSS 48-DC  CON JUNTA- 023U4381</v>
      </c>
      <c r="C2504" s="10">
        <v>8</v>
      </c>
      <c r="D2504" s="156">
        <v>45976</v>
      </c>
      <c r="E2504" s="1" t="str">
        <f>VLOOKUP(INGRESO_MERCADERIA[[#This Row],[CODIGO]],STOCKSANLUIS[],7,FALSE)</f>
        <v>A</v>
      </c>
      <c r="F2504" s="10"/>
    </row>
    <row r="2505" spans="1:6" x14ac:dyDescent="0.25">
      <c r="A2505" s="6" t="s">
        <v>655</v>
      </c>
      <c r="B2505" t="str">
        <f>VLOOKUP(INGRESO_MERCADERIA[[#This Row],[CODIGO]],STOCKSANLUIS[],2,FALSE)</f>
        <v>CUERPO DE VALVULA SOLENOIDE DANFOSS EVR 10 - 5/8  SOLDABLE  032F1214</v>
      </c>
      <c r="C2505" s="10">
        <v>5</v>
      </c>
      <c r="D2505" s="156">
        <v>45976</v>
      </c>
      <c r="E2505" s="1" t="str">
        <f>VLOOKUP(INGRESO_MERCADERIA[[#This Row],[CODIGO]],STOCKSANLUIS[],7,FALSE)</f>
        <v>A</v>
      </c>
      <c r="F2505" s="10"/>
    </row>
    <row r="2506" spans="1:6" x14ac:dyDescent="0.25">
      <c r="A2506" s="6" t="s">
        <v>947</v>
      </c>
      <c r="B2506" t="str">
        <f>VLOOKUP(INGRESO_MERCADERIA[[#This Row],[CODIGO]],STOCKSANLUIS[],2,FALSE)</f>
        <v>ELEMENTO TERMOSTATICO DANFOSS TES-12 COD. 067B3347</v>
      </c>
      <c r="C2506" s="10">
        <v>9</v>
      </c>
      <c r="D2506" s="156">
        <v>45976</v>
      </c>
      <c r="E2506" s="1" t="str">
        <f>VLOOKUP(INGRESO_MERCADERIA[[#This Row],[CODIGO]],STOCKSANLUIS[],7,FALSE)</f>
        <v>A</v>
      </c>
      <c r="F2506" s="10"/>
    </row>
    <row r="2507" spans="1:6" x14ac:dyDescent="0.25">
      <c r="A2507" s="6" t="s">
        <v>3259</v>
      </c>
      <c r="B2507" t="str">
        <f>VLOOKUP(INGRESO_MERCADERIA[[#This Row],[CODIGO]],STOCKSANLUIS[],2,FALSE)</f>
        <v>ORIFICIO #3 PARA TE5 - 067B2791 R22, R134, R404, R407C,R507 - DANFOSS</v>
      </c>
      <c r="C2507" s="10">
        <v>8</v>
      </c>
      <c r="D2507" s="156">
        <v>45976</v>
      </c>
      <c r="E2507" s="1" t="str">
        <f>VLOOKUP(INGRESO_MERCADERIA[[#This Row],[CODIGO]],STOCKSANLUIS[],7,FALSE)</f>
        <v>A</v>
      </c>
      <c r="F2507" s="10"/>
    </row>
    <row r="2508" spans="1:6" x14ac:dyDescent="0.25">
      <c r="A2508" s="6" t="s">
        <v>729</v>
      </c>
      <c r="B2508" t="str">
        <f>VLOOKUP(INGRESO_MERCADERIA[[#This Row],[CODIGO]],STOCKSANLUIS[],2,FALSE)</f>
        <v>ORIFICIO #-4 PARA TEX 5, TES 5 - 067B2792  (REEMPLAZA AL 067B2092)</v>
      </c>
      <c r="C2508" s="10">
        <v>8</v>
      </c>
      <c r="D2508" s="156">
        <v>45976</v>
      </c>
      <c r="E2508" s="1" t="str">
        <f>VLOOKUP(INGRESO_MERCADERIA[[#This Row],[CODIGO]],STOCKSANLUIS[],7,FALSE)</f>
        <v>A</v>
      </c>
      <c r="F2508" s="10"/>
    </row>
    <row r="2509" spans="1:6" x14ac:dyDescent="0.25">
      <c r="A2509" s="6" t="s">
        <v>723</v>
      </c>
      <c r="B2509" t="str">
        <f>VLOOKUP(INGRESO_MERCADERIA[[#This Row],[CODIGO]],STOCKSANLUIS[],2,FALSE)</f>
        <v>CUERPO DE VALVULA SOLENOIDE DANFOSS EVR 6 - 1/2  SOLDABLE  032F1209</v>
      </c>
      <c r="C2509" s="10">
        <v>12</v>
      </c>
      <c r="D2509" s="156">
        <v>45976</v>
      </c>
      <c r="E2509" s="1" t="str">
        <f>VLOOKUP(INGRESO_MERCADERIA[[#This Row],[CODIGO]],STOCKSANLUIS[],7,FALSE)</f>
        <v>A</v>
      </c>
      <c r="F2509" s="10"/>
    </row>
    <row r="2510" spans="1:6" x14ac:dyDescent="0.25">
      <c r="A2510" s="6" t="s">
        <v>869</v>
      </c>
      <c r="B2510" t="str">
        <f>VLOOKUP(INGRESO_MERCADERIA[[#This Row],[CODIGO]],STOCKSANLUIS[],2,FALSE)</f>
        <v>ORIFICIO Nº7 PARA TE-12 - 067B2710</v>
      </c>
      <c r="C2510" s="10">
        <v>2</v>
      </c>
      <c r="D2510" s="156">
        <v>45976</v>
      </c>
      <c r="E2510" s="1" t="str">
        <f>VLOOKUP(INGRESO_MERCADERIA[[#This Row],[CODIGO]],STOCKSANLUIS[],7,FALSE)</f>
        <v>A</v>
      </c>
      <c r="F2510" s="10"/>
    </row>
    <row r="2511" spans="1:6" x14ac:dyDescent="0.25">
      <c r="A2511" s="6" t="s">
        <v>259</v>
      </c>
      <c r="B2511" t="str">
        <f>VLOOKUP(INGRESO_MERCADERIA[[#This Row],[CODIGO]],STOCKSANLUIS[],2,FALSE)</f>
        <v>PLATINA KLEERSTRIP MAX BULLET HTP SILVER 2  PLOMO (60 CM)- 477600</v>
      </c>
      <c r="C2511" s="10">
        <v>112</v>
      </c>
      <c r="D2511" s="156">
        <v>45976</v>
      </c>
      <c r="E2511" s="1" t="str">
        <f>VLOOKUP(INGRESO_MERCADERIA[[#This Row],[CODIGO]],STOCKSANLUIS[],7,FALSE)</f>
        <v>C</v>
      </c>
      <c r="F2511" s="10"/>
    </row>
    <row r="2512" spans="1:6" x14ac:dyDescent="0.25">
      <c r="A2512" s="6" t="s">
        <v>2387</v>
      </c>
      <c r="B2512" t="str">
        <f>VLOOKUP(INGRESO_MERCADERIA[[#This Row],[CODIGO]],STOCKSANLUIS[],2,FALSE)</f>
        <v>CINTA DE ALUMINIO - 2" X 50 YDS - FASSON 0812</v>
      </c>
      <c r="C2512" s="10">
        <v>24</v>
      </c>
      <c r="D2512" s="156">
        <v>45976</v>
      </c>
      <c r="E2512" s="1" t="str">
        <f>VLOOKUP(INGRESO_MERCADERIA[[#This Row],[CODIGO]],STOCKSANLUIS[],7,FALSE)</f>
        <v>C</v>
      </c>
      <c r="F2512" s="10"/>
    </row>
    <row r="2513" spans="1:6" x14ac:dyDescent="0.25">
      <c r="A2513" s="6" t="s">
        <v>29</v>
      </c>
      <c r="B2513" t="str">
        <f>VLOOKUP(INGRESO_MERCADERIA[[#This Row],[CODIGO]],STOCKSANLUIS[],2,FALSE)</f>
        <v>CONTROLADOR DE TEMPERATURA DIGITAL MT-512E LOG - VER.10 - 115/220 VAC - FULL GAUGE - WHITE</v>
      </c>
      <c r="C2513" s="10">
        <v>5</v>
      </c>
      <c r="D2513" s="156">
        <v>45976</v>
      </c>
      <c r="E2513" s="1" t="str">
        <f>VLOOKUP(INGRESO_MERCADERIA[[#This Row],[CODIGO]],STOCKSANLUIS[],7,FALSE)</f>
        <v>C</v>
      </c>
      <c r="F2513" s="10"/>
    </row>
    <row r="2514" spans="1:6" x14ac:dyDescent="0.25">
      <c r="A2514" s="6" t="s">
        <v>35</v>
      </c>
      <c r="B2514" t="str">
        <f>VLOOKUP(INGRESO_MERCADERIA[[#This Row],[CODIGO]],STOCKSANLUIS[],2,FALSE)</f>
        <v>CONTROLADOR DE TEMPERATURA DIGITAL MT-512EL 2HP - VER.13 - 12/24 VAC/DC - FULL GAUGE</v>
      </c>
      <c r="C2514" s="10">
        <v>10</v>
      </c>
      <c r="D2514" s="156">
        <v>45976</v>
      </c>
      <c r="E2514" s="1" t="str">
        <f>VLOOKUP(INGRESO_MERCADERIA[[#This Row],[CODIGO]],STOCKSANLUIS[],7,FALSE)</f>
        <v>C</v>
      </c>
      <c r="F2514" s="10"/>
    </row>
    <row r="2515" spans="1:6" x14ac:dyDescent="0.25">
      <c r="A2515" s="6" t="s">
        <v>725</v>
      </c>
      <c r="B2515" t="str">
        <f>VLOOKUP(INGRESO_MERCADERIA[[#This Row],[CODIGO]],STOCKSANLUIS[],2,FALSE)</f>
        <v>ORIFICIO #-2 PARA TEX 5, TES 5 - 067B2790</v>
      </c>
      <c r="C2515" s="10">
        <v>8</v>
      </c>
      <c r="D2515" s="156">
        <v>45976</v>
      </c>
      <c r="E2515" s="1" t="str">
        <f>VLOOKUP(INGRESO_MERCADERIA[[#This Row],[CODIGO]],STOCKSANLUIS[],7,FALSE)</f>
        <v>A</v>
      </c>
      <c r="F2515" s="10"/>
    </row>
    <row r="2516" spans="1:6" x14ac:dyDescent="0.25">
      <c r="A2516" s="6" t="s">
        <v>191</v>
      </c>
      <c r="B2516" t="str">
        <f>VLOOKUP(INGRESO_MERCADERIA[[#This Row],[CODIGO]],STOCKSANLUIS[],2,FALSE)</f>
        <v>PRESOSTATO DE BAJA DANFOSS KP 1 - R/AUTOMATICO - 060-110166 / 060-110191</v>
      </c>
      <c r="C2516" s="10">
        <v>5</v>
      </c>
      <c r="D2516" s="156">
        <v>45976</v>
      </c>
      <c r="E2516" s="1" t="str">
        <f>VLOOKUP(INGRESO_MERCADERIA[[#This Row],[CODIGO]],STOCKSANLUIS[],7,FALSE)</f>
        <v>A</v>
      </c>
      <c r="F2516" s="10"/>
    </row>
    <row r="2517" spans="1:6" x14ac:dyDescent="0.25">
      <c r="A2517" s="6" t="s">
        <v>2836</v>
      </c>
      <c r="B2517" t="str">
        <f>VLOOKUP(INGRESO_MERCADERIA[[#This Row],[CODIGO]],STOCKSANLUIS[],2,FALSE)</f>
        <v>GAS REFRIGERANTE FREON R-134A - 13.62 KG - CHINO - CHEMOURS</v>
      </c>
      <c r="C2517" s="10">
        <v>10</v>
      </c>
      <c r="D2517" s="156">
        <v>45978</v>
      </c>
      <c r="E2517" s="1" t="str">
        <f>VLOOKUP(INGRESO_MERCADERIA[[#This Row],[CODIGO]],STOCKSANLUIS[],7,FALSE)</f>
        <v>C</v>
      </c>
      <c r="F2517" s="10"/>
    </row>
    <row r="2518" spans="1:6" x14ac:dyDescent="0.25">
      <c r="A2518" s="6" t="s">
        <v>3678</v>
      </c>
      <c r="B2518" t="str">
        <f>VLOOKUP(INGRESO_MERCADERIA[[#This Row],[CODIGO]],STOCKSANLUIS[],2,FALSE)</f>
        <v>RESISTENCIA SILICONADA POTENCIA CONSTANTE TECNOLATINA - TPC-M - 40W/M - 220V</v>
      </c>
      <c r="C2518" s="10">
        <v>500</v>
      </c>
      <c r="D2518" s="156">
        <v>45979</v>
      </c>
      <c r="E2518" s="1" t="str">
        <f>VLOOKUP(INGRESO_MERCADERIA[[#This Row],[CODIGO]],STOCKSANLUIS[],7,FALSE)</f>
        <v>C</v>
      </c>
      <c r="F2518" s="10"/>
    </row>
    <row r="2519" spans="1:6" x14ac:dyDescent="0.25">
      <c r="A2519" s="6" t="s">
        <v>2836</v>
      </c>
      <c r="B2519" t="str">
        <f>VLOOKUP(INGRESO_MERCADERIA[[#This Row],[CODIGO]],STOCKSANLUIS[],2,FALSE)</f>
        <v>GAS REFRIGERANTE FREON R-134A - 13.62 KG - CHINO - CHEMOURS</v>
      </c>
      <c r="C2519" s="10">
        <v>10</v>
      </c>
      <c r="D2519" s="156">
        <v>45979</v>
      </c>
      <c r="E2519" s="1" t="str">
        <f>VLOOKUP(INGRESO_MERCADERIA[[#This Row],[CODIGO]],STOCKSANLUIS[],7,FALSE)</f>
        <v>C</v>
      </c>
      <c r="F2519" s="10"/>
    </row>
    <row r="2520" spans="1:6" x14ac:dyDescent="0.25">
      <c r="A2520" s="6" t="s">
        <v>3675</v>
      </c>
      <c r="B2520" t="str">
        <f>VLOOKUP(INGRESO_MERCADERIA[[#This Row],[CODIGO]],STOCKSANLUIS[],2,FALSE)</f>
        <v>LAMAS DE PVC ALECO 8X0.080X300 (20CM X 2MMX 91.44M) LOW TEMP REINFORCED - 172007- MT</v>
      </c>
      <c r="C2520" s="10">
        <v>548.64</v>
      </c>
      <c r="D2520" s="156">
        <v>45979</v>
      </c>
      <c r="E2520" s="1" t="str">
        <f>VLOOKUP(INGRESO_MERCADERIA[[#This Row],[CODIGO]],STOCKSANLUIS[],7,FALSE)</f>
        <v>B/C</v>
      </c>
      <c r="F2520" s="10"/>
    </row>
    <row r="2521" spans="1:6" x14ac:dyDescent="0.25">
      <c r="A2521" s="6" t="s">
        <v>21902</v>
      </c>
      <c r="B2521" t="str">
        <f>VLOOKUP(INGRESO_MERCADERIA[[#This Row],[CODIGO]],STOCKSANLUIS[],2,FALSE)</f>
        <v xml:space="preserve">CALENTADOR DE CARTER PARA ZS21-38 220V </v>
      </c>
      <c r="C2521" s="10">
        <v>1</v>
      </c>
      <c r="D2521" s="156">
        <v>45980</v>
      </c>
      <c r="E2521" s="1" t="str">
        <f>VLOOKUP(INGRESO_MERCADERIA[[#This Row],[CODIGO]],STOCKSANLUIS[],7,FALSE)</f>
        <v>C</v>
      </c>
      <c r="F2521" s="10"/>
    </row>
    <row r="2522" spans="1:6" x14ac:dyDescent="0.25">
      <c r="A2522" s="6" t="s">
        <v>21886</v>
      </c>
      <c r="B2522" t="str">
        <f>VLOOKUP(INGRESO_MERCADERIA[[#This Row],[CODIGO]],STOCKSANLUIS[],2,FALSE)</f>
        <v>COMPRESOR COPELAND USA 3.0 HP 220V/3PH/60HZ ZS21KAE-TF5-618 SCROLL R507/R404/R134A/R407C/R449A  - ALTA EFICIENCIA / BAJO RUIDO</v>
      </c>
      <c r="C2522" s="10">
        <v>1</v>
      </c>
      <c r="D2522" s="156">
        <v>45980</v>
      </c>
      <c r="E2522" s="1" t="str">
        <f>VLOOKUP(INGRESO_MERCADERIA[[#This Row],[CODIGO]],STOCKSANLUIS[],7,FALSE)</f>
        <v>B/C</v>
      </c>
      <c r="F2522" s="10"/>
    </row>
    <row r="2523" spans="1:6" x14ac:dyDescent="0.25">
      <c r="A2523" s="6" t="s">
        <v>11</v>
      </c>
      <c r="B2523" t="str">
        <f>VLOOKUP(INGRESO_MERCADERIA[[#This Row],[CODIGO]],STOCKSANLUIS[],2,FALSE)</f>
        <v>CONTROLADOR DE TEMPERATURA DIGITAL AUTOPID PLUS - VER.02 - 90-220 VAC - FULL GAUGE</v>
      </c>
      <c r="C2523" s="10">
        <v>2</v>
      </c>
      <c r="D2523" s="156">
        <v>45980</v>
      </c>
      <c r="E2523" s="1" t="str">
        <f>VLOOKUP(INGRESO_MERCADERIA[[#This Row],[CODIGO]],STOCKSANLUIS[],7,FALSE)</f>
        <v>A</v>
      </c>
      <c r="F2523" s="10"/>
    </row>
    <row r="2524" spans="1:6" x14ac:dyDescent="0.25">
      <c r="A2524" s="6" t="s">
        <v>2719</v>
      </c>
      <c r="B2524" t="str">
        <f>VLOOKUP(INGRESO_MERCADERIA[[#This Row],[CODIGO]],STOCKSANLUIS[],2,FALSE)</f>
        <v xml:space="preserve">ACEITE PARA BOMBA DE VACIO - 1 GALON - BVA </v>
      </c>
      <c r="C2524" s="10">
        <v>12</v>
      </c>
      <c r="D2524" s="156">
        <v>45981</v>
      </c>
      <c r="E2524" s="1" t="str">
        <f>VLOOKUP(INGRESO_MERCADERIA[[#This Row],[CODIGO]],STOCKSANLUIS[],7,FALSE)</f>
        <v>C</v>
      </c>
      <c r="F2524" s="10"/>
    </row>
    <row r="2525" spans="1:6" x14ac:dyDescent="0.25">
      <c r="A2525" s="6" t="s">
        <v>441</v>
      </c>
      <c r="B2525" t="str">
        <f>VLOOKUP(INGRESO_MERCADERIA[[#This Row],[CODIGO]],STOCKSANLUIS[],2,FALSE)</f>
        <v>ACEITE MINERAL 4G SUPER - 1 GALON - BVA</v>
      </c>
      <c r="C2525" s="10">
        <v>12</v>
      </c>
      <c r="D2525" s="156">
        <v>45981</v>
      </c>
      <c r="E2525" s="1" t="str">
        <f>VLOOKUP(INGRESO_MERCADERIA[[#This Row],[CODIGO]],STOCKSANLUIS[],7,FALSE)</f>
        <v>C</v>
      </c>
      <c r="F2525" s="10"/>
    </row>
    <row r="2526" spans="1:6" x14ac:dyDescent="0.25">
      <c r="A2526" s="6" t="s">
        <v>771</v>
      </c>
      <c r="B2526" t="str">
        <f>VLOOKUP(INGRESO_MERCADERIA[[#This Row],[CODIGO]],STOCKSANLUIS[],2,FALSE)</f>
        <v>FILTRO SECADOR - 304 - 1/2 - ROSCABLE - QDM-304 - QUALITY</v>
      </c>
      <c r="C2526" s="10">
        <v>2</v>
      </c>
      <c r="D2526" s="156">
        <v>45982</v>
      </c>
      <c r="E2526" s="1" t="str">
        <f>VLOOKUP(INGRESO_MERCADERIA[[#This Row],[CODIGO]],STOCKSANLUIS[],7,FALSE)</f>
        <v>A</v>
      </c>
      <c r="F2526" s="10"/>
    </row>
    <row r="2527" spans="1:6" x14ac:dyDescent="0.25">
      <c r="A2527" s="6" t="s">
        <v>1819</v>
      </c>
      <c r="B2527" t="str">
        <f>VLOOKUP(INGRESO_MERCADERIA[[#This Row],[CODIGO]],STOCKSANLUIS[],2,FALSE)</f>
        <v>ROLLO DE COBRE FLEXIBLE 1/2" HIGH QUALITY - STARCOLD - 12.70 MM X 0.65 MM X 15 M</v>
      </c>
      <c r="C2527" s="10">
        <v>10</v>
      </c>
      <c r="D2527" s="156">
        <v>45982</v>
      </c>
      <c r="E2527" s="1" t="str">
        <f>VLOOKUP(INGRESO_MERCADERIA[[#This Row],[CODIGO]],STOCKSANLUIS[],7,FALSE)</f>
        <v>C</v>
      </c>
      <c r="F2527" s="10"/>
    </row>
    <row r="2528" spans="1:6" x14ac:dyDescent="0.25">
      <c r="A2528" s="6" t="s">
        <v>3961</v>
      </c>
      <c r="B2528" t="str">
        <f>VLOOKUP(INGRESO_MERCADERIA[[#This Row],[CODIGO]],STOCKSANLUIS[],2,FALSE)</f>
        <v>CODO DE COBRE 90° - 1 1/8" SOLDABLE - STARCOLD</v>
      </c>
      <c r="C2528" s="10">
        <v>100</v>
      </c>
      <c r="D2528" s="156">
        <v>45982</v>
      </c>
      <c r="E2528" s="1" t="str">
        <f>VLOOKUP(INGRESO_MERCADERIA[[#This Row],[CODIGO]],STOCKSANLUIS[],7,FALSE)</f>
        <v>C</v>
      </c>
      <c r="F2528" s="10"/>
    </row>
    <row r="2529" spans="1:6" x14ac:dyDescent="0.25">
      <c r="A2529" s="6" t="s">
        <v>2490</v>
      </c>
      <c r="B2529" t="str">
        <f>VLOOKUP(INGRESO_MERCADERIA[[#This Row],[CODIGO]],STOCKSANLUIS[],2,FALSE)</f>
        <v>LIMPIADOR PARA CONDENSADOR - NU-BRITE - 1GALON - NU CALGON</v>
      </c>
      <c r="C2529" s="10">
        <v>20</v>
      </c>
      <c r="D2529" s="156">
        <v>45982</v>
      </c>
      <c r="E2529" s="1" t="str">
        <f>VLOOKUP(INGRESO_MERCADERIA[[#This Row],[CODIGO]],STOCKSANLUIS[],7,FALSE)</f>
        <v>C</v>
      </c>
      <c r="F2529" s="10"/>
    </row>
    <row r="2530" spans="1:6" x14ac:dyDescent="0.25">
      <c r="A2530" s="6" t="s">
        <v>2466</v>
      </c>
      <c r="B2530" t="str">
        <f>VLOOKUP(INGRESO_MERCADERIA[[#This Row],[CODIGO]],STOCKSANLUIS[],2,FALSE)</f>
        <v>LIMPIADOR PARA EVAPORADOR - EVAP POWR-C - 1GALON - NU CALGON</v>
      </c>
      <c r="C2530" s="10">
        <v>12</v>
      </c>
      <c r="D2530" s="156">
        <v>45982</v>
      </c>
      <c r="E2530" s="1" t="str">
        <f>VLOOKUP(INGRESO_MERCADERIA[[#This Row],[CODIGO]],STOCKSANLUIS[],7,FALSE)</f>
        <v>C</v>
      </c>
      <c r="F2530" s="10"/>
    </row>
    <row r="2531" spans="1:6" x14ac:dyDescent="0.25">
      <c r="A2531" s="6" t="s">
        <v>3230</v>
      </c>
      <c r="B2531" t="str">
        <f>VLOOKUP(INGRESO_MERCADERIA[[#This Row],[CODIGO]],STOCKSANLUIS[],2,FALSE)</f>
        <v>FILTRO SECADOR ROSCABLE DE 5/8 - SEK-165 - EVERWELL</v>
      </c>
      <c r="C2531" s="10">
        <v>2</v>
      </c>
      <c r="D2531" s="156">
        <v>45982</v>
      </c>
      <c r="E2531" s="1" t="str">
        <f>VLOOKUP(INGRESO_MERCADERIA[[#This Row],[CODIGO]],STOCKSANLUIS[],7,FALSE)</f>
        <v>A</v>
      </c>
      <c r="F2531" s="10"/>
    </row>
    <row r="2532" spans="1:6" x14ac:dyDescent="0.25">
      <c r="A2532" s="6" t="s">
        <v>3321</v>
      </c>
      <c r="B2532" t="str">
        <f>VLOOKUP(INGRESO_MERCADERIA[[#This Row],[CODIGO]],STOCKSANLUIS[],2,FALSE)</f>
        <v>SEPARADOR DE ACEITE DE 1 5/8 - SPLY-569213 - EVERWELL</v>
      </c>
      <c r="C2532" s="10">
        <v>2</v>
      </c>
      <c r="D2532" s="156">
        <v>45982</v>
      </c>
      <c r="E2532" s="1" t="str">
        <f>VLOOKUP(INGRESO_MERCADERIA[[#This Row],[CODIGO]],STOCKSANLUIS[],7,FALSE)</f>
        <v>A</v>
      </c>
      <c r="F2532" s="10"/>
    </row>
    <row r="2533" spans="1:6" x14ac:dyDescent="0.25">
      <c r="A2533" s="6" t="s">
        <v>3882</v>
      </c>
      <c r="B2533" t="str">
        <f>VLOOKUP(INGRESO_MERCADERIA[[#This Row],[CODIGO]],STOCKSANLUIS[],2,FALSE)</f>
        <v>GAS MAPP PRO X 0.400 GR  -  (TAPA CON VALVULA) - ICELOONG</v>
      </c>
      <c r="C2533" s="10">
        <v>60</v>
      </c>
      <c r="D2533" s="156">
        <v>45982</v>
      </c>
      <c r="E2533" s="1" t="str">
        <f>VLOOKUP(INGRESO_MERCADERIA[[#This Row],[CODIGO]],STOCKSANLUIS[],7,FALSE)</f>
        <v>C</v>
      </c>
      <c r="F2533" s="10"/>
    </row>
    <row r="2534" spans="1:6" x14ac:dyDescent="0.25">
      <c r="A2534" s="6" t="s">
        <v>371</v>
      </c>
      <c r="B2534" t="str">
        <f>VLOOKUP(INGRESO_MERCADERIA[[#This Row],[CODIGO]],STOCKSANLUIS[],2,FALSE)</f>
        <v>ROLLO DE COBRE FLEXIBLE 3/4" HIGH QUALITY - STARCOLD - 19.05 MM X 0.75 MM X 15 M</v>
      </c>
      <c r="C2534" s="10">
        <v>8</v>
      </c>
      <c r="D2534" s="156">
        <v>45982</v>
      </c>
      <c r="E2534" s="1" t="str">
        <f>VLOOKUP(INGRESO_MERCADERIA[[#This Row],[CODIGO]],STOCKSANLUIS[],7,FALSE)</f>
        <v>C</v>
      </c>
      <c r="F2534" s="10"/>
    </row>
    <row r="2535" spans="1:6" x14ac:dyDescent="0.25">
      <c r="A2535" s="6" t="s">
        <v>21916</v>
      </c>
      <c r="B2535" t="str">
        <f>VLOOKUP(INGRESO_MERCADERIA[[#This Row],[CODIGO]],STOCKSANLUIS[],2,FALSE)</f>
        <v xml:space="preserve">MOLDED PLUG PARA BOMS -600 Y -618 </v>
      </c>
      <c r="C2535" s="10">
        <v>2</v>
      </c>
      <c r="D2535" s="156">
        <v>45982</v>
      </c>
      <c r="E2535" s="1" t="str">
        <f>VLOOKUP(INGRESO_MERCADERIA[[#This Row],[CODIGO]],STOCKSANLUIS[],7,FALSE)</f>
        <v>C</v>
      </c>
      <c r="F2535" s="10"/>
    </row>
    <row r="2536" spans="1:6" x14ac:dyDescent="0.25">
      <c r="A2536" s="6" t="s">
        <v>485</v>
      </c>
      <c r="B2536" t="str">
        <f>VLOOKUP(INGRESO_MERCADERIA[[#This Row],[CODIGO]],STOCKSANLUIS[],2,FALSE)</f>
        <v>SOLDADURA DE PLATA HARRIS AL 0%</v>
      </c>
      <c r="C2536" s="10">
        <v>1478</v>
      </c>
      <c r="D2536" s="156">
        <v>45982</v>
      </c>
      <c r="E2536" s="1" t="str">
        <f>VLOOKUP(INGRESO_MERCADERIA[[#This Row],[CODIGO]],STOCKSANLUIS[],7,FALSE)</f>
        <v>C</v>
      </c>
      <c r="F2536" s="10"/>
    </row>
    <row r="2537" spans="1:6" x14ac:dyDescent="0.25">
      <c r="A2537" s="6" t="s">
        <v>3806</v>
      </c>
      <c r="B2537" t="str">
        <f>VLOOKUP(INGRESO_MERCADERIA[[#This Row],[CODIGO]],STOCKSANLUIS[],2,FALSE)</f>
        <v>GAS REFRIGERANTE R410A -11.30KG FLYER</v>
      </c>
      <c r="C2537" s="10">
        <v>1</v>
      </c>
      <c r="D2537" s="156">
        <v>45982</v>
      </c>
      <c r="E2537" s="1" t="str">
        <f>VLOOKUP(INGRESO_MERCADERIA[[#This Row],[CODIGO]],STOCKSANLUIS[],7,FALSE)</f>
        <v>C</v>
      </c>
      <c r="F2537" s="10" t="s">
        <v>21929</v>
      </c>
    </row>
    <row r="2538" spans="1:6" x14ac:dyDescent="0.25">
      <c r="A2538" s="6" t="s">
        <v>21864</v>
      </c>
      <c r="B2538" t="str">
        <f>VLOOKUP(INGRESO_MERCADERIA[[#This Row],[CODIGO]],STOCKSANLUIS[],2,FALSE)</f>
        <v>GAS REFRIGERANTE R22 - 13.6 KG FLYER</v>
      </c>
      <c r="C2538" s="10">
        <v>10</v>
      </c>
      <c r="D2538" s="156">
        <v>45985</v>
      </c>
      <c r="E2538" s="1" t="str">
        <f>VLOOKUP(INGRESO_MERCADERIA[[#This Row],[CODIGO]],STOCKSANLUIS[],7,FALSE)</f>
        <v>C</v>
      </c>
      <c r="F2538" s="10" t="s">
        <v>21930</v>
      </c>
    </row>
    <row r="2539" spans="1:6" x14ac:dyDescent="0.25">
      <c r="A2539" s="6" t="s">
        <v>3802</v>
      </c>
      <c r="B2539" t="str">
        <f>VLOOKUP(INGRESO_MERCADERIA[[#This Row],[CODIGO]],STOCKSANLUIS[],2,FALSE)</f>
        <v>GAS REFRIGERANTE R134A - 13.6KG FLYER</v>
      </c>
      <c r="C2539" s="10">
        <v>5</v>
      </c>
      <c r="D2539" s="156">
        <v>45985</v>
      </c>
      <c r="E2539" s="1" t="str">
        <f>VLOOKUP(INGRESO_MERCADERIA[[#This Row],[CODIGO]],STOCKSANLUIS[],7,FALSE)</f>
        <v>B</v>
      </c>
      <c r="F2539" s="10" t="s">
        <v>21930</v>
      </c>
    </row>
    <row r="2540" spans="1:6" x14ac:dyDescent="0.25">
      <c r="A2540" s="6" t="s">
        <v>2482</v>
      </c>
      <c r="B2540" t="str">
        <f>VLOOKUP(INGRESO_MERCADERIA[[#This Row],[CODIGO]],STOCKSANLUIS[],2,FALSE)</f>
        <v>COMPRESOR HERMETICO DANFOSS MTZ64 - 5.5HP - 380V/3F/60HZ -R-134A/404A/507A/407C (NO INC. VALV. V07/V04 Y RESIST. DE CARTER)</v>
      </c>
      <c r="C2540" s="10">
        <v>1</v>
      </c>
      <c r="D2540" s="156">
        <v>45985</v>
      </c>
      <c r="E2540" s="1" t="str">
        <f>VLOOKUP(INGRESO_MERCADERIA[[#This Row],[CODIGO]],STOCKSANLUIS[],7,FALSE)</f>
        <v>C</v>
      </c>
      <c r="F2540" s="10"/>
    </row>
    <row r="2541" spans="1:6" x14ac:dyDescent="0.25">
      <c r="A2541" s="6" t="s">
        <v>3806</v>
      </c>
      <c r="B2541" t="str">
        <f>VLOOKUP(INGRESO_MERCADERIA[[#This Row],[CODIGO]],STOCKSANLUIS[],2,FALSE)</f>
        <v>GAS REFRIGERANTE R410A -11.30KG FLYER</v>
      </c>
      <c r="C2541" s="10">
        <v>20</v>
      </c>
      <c r="D2541" s="156">
        <v>45985</v>
      </c>
      <c r="E2541" s="1" t="str">
        <f>VLOOKUP(INGRESO_MERCADERIA[[#This Row],[CODIGO]],STOCKSANLUIS[],7,FALSE)</f>
        <v>C</v>
      </c>
      <c r="F2541" s="10"/>
    </row>
    <row r="2542" spans="1:6" x14ac:dyDescent="0.25">
      <c r="A2542" s="6" t="s">
        <v>3327</v>
      </c>
      <c r="B2542" t="str">
        <f>VLOOKUP(INGRESO_MERCADERIA[[#This Row],[CODIGO]],STOCKSANLUIS[],2,FALSE)</f>
        <v>EVAPORADOR MIPAL MIBX052 220V/1F/60HZ - BLANCO C/DESHIELO ELÉCTRICO - MXHE05207</v>
      </c>
      <c r="C2542" s="10">
        <v>1</v>
      </c>
      <c r="D2542" s="156">
        <v>45985</v>
      </c>
      <c r="E2542" s="1" t="str">
        <f>VLOOKUP(INGRESO_MERCADERIA[[#This Row],[CODIGO]],STOCKSANLUIS[],7,FALSE)</f>
        <v>B</v>
      </c>
      <c r="F2542" s="10"/>
    </row>
    <row r="2543" spans="1:6" x14ac:dyDescent="0.25">
      <c r="A2543" s="6" t="s">
        <v>1251</v>
      </c>
      <c r="B2543" t="str">
        <f>VLOOKUP(INGRESO_MERCADERIA[[#This Row],[CODIGO]],STOCKSANLUIS[],2,FALSE)</f>
        <v>LAMAS DE PVC ALECO 8X0.08X300  (20 CM X 2MMX 91.44M) STANDARD SMOOTH -170008</v>
      </c>
      <c r="C2543" s="10">
        <v>457.2</v>
      </c>
      <c r="D2543" s="156">
        <v>45987</v>
      </c>
      <c r="E2543" s="1" t="str">
        <f>VLOOKUP(INGRESO_MERCADERIA[[#This Row],[CODIGO]],STOCKSANLUIS[],7,FALSE)</f>
        <v>B/C</v>
      </c>
      <c r="F2543" s="10"/>
    </row>
    <row r="2544" spans="1:6" x14ac:dyDescent="0.25">
      <c r="A2544" s="6" t="s">
        <v>3856</v>
      </c>
      <c r="B2544" t="str">
        <f>VLOOKUP(INGRESO_MERCADERIA[[#This Row],[CODIGO]],STOCKSANLUIS[],2,FALSE)</f>
        <v>CORTINA DE AIRE DE 90 CM (36") - 220V/1PH/60HZ - STAR COLD - FM-1209Z/Y-MC</v>
      </c>
      <c r="C2544" s="10">
        <v>5</v>
      </c>
      <c r="D2544" s="156">
        <v>45987</v>
      </c>
      <c r="E2544" s="1" t="str">
        <f>VLOOKUP(INGRESO_MERCADERIA[[#This Row],[CODIGO]],STOCKSANLUIS[],7,FALSE)</f>
        <v>A</v>
      </c>
      <c r="F2544" s="10"/>
    </row>
    <row r="2545" spans="1:6" x14ac:dyDescent="0.25">
      <c r="A2545" s="6" t="s">
        <v>3858</v>
      </c>
      <c r="B2545" t="str">
        <f>VLOOKUP(INGRESO_MERCADERIA[[#This Row],[CODIGO]],STOCKSANLUIS[],2,FALSE)</f>
        <v>CORTINA DE AIRE DE 120 CM (48") - 220V/1PH/60HZ - STAR COLD - FM-1212Z/Y-MC</v>
      </c>
      <c r="C2545" s="10">
        <v>5</v>
      </c>
      <c r="D2545" s="156">
        <v>45987</v>
      </c>
      <c r="E2545" s="1" t="str">
        <f>VLOOKUP(INGRESO_MERCADERIA[[#This Row],[CODIGO]],STOCKSANLUIS[],7,FALSE)</f>
        <v>A</v>
      </c>
      <c r="F2545" s="10"/>
    </row>
    <row r="2546" spans="1:6" x14ac:dyDescent="0.25">
      <c r="A2546" s="6" t="s">
        <v>3860</v>
      </c>
      <c r="B2546" t="str">
        <f>VLOOKUP(INGRESO_MERCADERIA[[#This Row],[CODIGO]],STOCKSANLUIS[],2,FALSE)</f>
        <v>CORTINA DE AIRE DE 150 CM (60") - 220V/1PH/60HZ - STAR COLD - FM-1215Z/Y-MC</v>
      </c>
      <c r="C2546" s="10">
        <v>5</v>
      </c>
      <c r="D2546" s="156">
        <v>45987</v>
      </c>
      <c r="E2546" s="1" t="str">
        <f>VLOOKUP(INGRESO_MERCADERIA[[#This Row],[CODIGO]],STOCKSANLUIS[],7,FALSE)</f>
        <v>A</v>
      </c>
      <c r="F2546" s="10"/>
    </row>
    <row r="2547" spans="1:6" x14ac:dyDescent="0.25">
      <c r="A2547" s="6" t="s">
        <v>489</v>
      </c>
      <c r="B2547" t="str">
        <f>VLOOKUP(INGRESO_MERCADERIA[[#This Row],[CODIGO]],STOCKSANLUIS[],2,FALSE)</f>
        <v>SOLDADURA DE PLATA HARRIS  AL 15%</v>
      </c>
      <c r="C2547" s="10">
        <v>84</v>
      </c>
      <c r="D2547" s="156">
        <v>45987</v>
      </c>
      <c r="E2547" s="1" t="str">
        <f>VLOOKUP(INGRESO_MERCADERIA[[#This Row],[CODIGO]],STOCKSANLUIS[],7,FALSE)</f>
        <v>C</v>
      </c>
      <c r="F2547" s="10"/>
    </row>
    <row r="2548" spans="1:6" x14ac:dyDescent="0.25">
      <c r="A2548" s="6" t="s">
        <v>3635</v>
      </c>
      <c r="B2548" t="str">
        <f>VLOOKUP(INGRESO_MERCADERIA[[#This Row],[CODIGO]],STOCKSANLUIS[],2,FALSE)</f>
        <v>MOTOVENTILADOR MAER FAN YDWF68L35P4-360N-300S (220V, 60HZ, 4 POLES, 1PH, CL.F, SUCTION)</v>
      </c>
      <c r="C2548" s="10">
        <v>5</v>
      </c>
      <c r="D2548" s="156">
        <v>45987</v>
      </c>
      <c r="E2548" s="1" t="str">
        <f>VLOOKUP(INGRESO_MERCADERIA[[#This Row],[CODIGO]],STOCKSANLUIS[],7,FALSE)</f>
        <v>C</v>
      </c>
      <c r="F2548" s="10"/>
    </row>
    <row r="2549" spans="1:6" x14ac:dyDescent="0.25">
      <c r="A2549" s="6" t="s">
        <v>585</v>
      </c>
      <c r="B2549" t="str">
        <f>VLOOKUP(INGRESO_MERCADERIA[[#This Row],[CODIGO]],STOCKSANLUIS[],2,FALSE)</f>
        <v xml:space="preserve">SENSOR DUAL DE TEMPERATURA Y HUMEDAD SB-56 - 2.5M - FULL GAUGE </v>
      </c>
      <c r="C2549" s="10">
        <v>3</v>
      </c>
      <c r="D2549" s="156">
        <v>45988</v>
      </c>
      <c r="E2549" s="1" t="str">
        <f>VLOOKUP(INGRESO_MERCADERIA[[#This Row],[CODIGO]],STOCKSANLUIS[],7,FALSE)</f>
        <v>C</v>
      </c>
      <c r="F2549" s="10"/>
    </row>
    <row r="2550" spans="1:6" x14ac:dyDescent="0.25">
      <c r="A2550" s="6" t="s">
        <v>1251</v>
      </c>
      <c r="B2550" t="str">
        <f>VLOOKUP(INGRESO_MERCADERIA[[#This Row],[CODIGO]],STOCKSANLUIS[],2,FALSE)</f>
        <v>LAMAS DE PVC ALECO 8X0.08X300  (20 CM X 2MMX 91.44M) STANDARD SMOOTH -170008</v>
      </c>
      <c r="C2550" s="10">
        <v>365.76</v>
      </c>
      <c r="D2550" s="156">
        <v>45988</v>
      </c>
      <c r="E2550" s="1" t="str">
        <f>VLOOKUP(INGRESO_MERCADERIA[[#This Row],[CODIGO]],STOCKSANLUIS[],7,FALSE)</f>
        <v>B/C</v>
      </c>
      <c r="F2550" s="10"/>
    </row>
    <row r="2551" spans="1:6" x14ac:dyDescent="0.25">
      <c r="A2551" s="6" t="s">
        <v>3675</v>
      </c>
      <c r="B2551" t="str">
        <f>VLOOKUP(INGRESO_MERCADERIA[[#This Row],[CODIGO]],STOCKSANLUIS[],2,FALSE)</f>
        <v>LAMAS DE PVC ALECO 8X0.080X300 (20CM X 2MMX 91.44M) LOW TEMP REINFORCED - 172007- MT</v>
      </c>
      <c r="C2551" s="10">
        <v>457.2</v>
      </c>
      <c r="D2551" s="156">
        <v>45988</v>
      </c>
      <c r="E2551" s="1" t="str">
        <f>VLOOKUP(INGRESO_MERCADERIA[[#This Row],[CODIGO]],STOCKSANLUIS[],7,FALSE)</f>
        <v>B/C</v>
      </c>
      <c r="F2551" s="10"/>
    </row>
    <row r="2552" spans="1:6" x14ac:dyDescent="0.25">
      <c r="A2552" s="6" t="s">
        <v>3776</v>
      </c>
      <c r="B2552" t="str">
        <f>VLOOKUP(INGRESO_MERCADERIA[[#This Row],[CODIGO]],STOCKSANLUIS[],2,FALSE)</f>
        <v>LAMA DE PVC CLEARWAY STANDARD SMOOTH 8¨¨ X .080¨¨ X 300¨ (20 CM X 2MMX 91.44M)</v>
      </c>
      <c r="C2552" s="10">
        <v>365.76</v>
      </c>
      <c r="D2552" s="156">
        <v>45988</v>
      </c>
      <c r="E2552" s="1" t="str">
        <f>VLOOKUP(INGRESO_MERCADERIA[[#This Row],[CODIGO]],STOCKSANLUIS[],7,FALSE)</f>
        <v>B/C</v>
      </c>
      <c r="F2552" s="10"/>
    </row>
    <row r="2553" spans="1:6" x14ac:dyDescent="0.25">
      <c r="A2553" s="6" t="s">
        <v>2693</v>
      </c>
      <c r="B2553" t="str">
        <f>VLOOKUP(INGRESO_MERCADERIA[[#This Row],[CODIGO]],STOCKSANLUIS[],2,FALSE)</f>
        <v>GAS REFRIGERANTE FREON R-410A - 11.35 KG - CHINO - CHEMOURS</v>
      </c>
      <c r="C2553" s="10">
        <v>10</v>
      </c>
      <c r="D2553" s="156">
        <v>45988</v>
      </c>
      <c r="E2553" s="1" t="str">
        <f>VLOOKUP(INGRESO_MERCADERIA[[#This Row],[CODIGO]],STOCKSANLUIS[],7,FALSE)</f>
        <v>C</v>
      </c>
      <c r="F2553" s="10"/>
    </row>
    <row r="2554" spans="1:6" x14ac:dyDescent="0.25">
      <c r="A2554" s="6" t="s">
        <v>2836</v>
      </c>
      <c r="B2554" t="str">
        <f>VLOOKUP(INGRESO_MERCADERIA[[#This Row],[CODIGO]],STOCKSANLUIS[],2,FALSE)</f>
        <v>GAS REFRIGERANTE FREON R-134A - 13.62 KG - CHINO - CHEMOURS</v>
      </c>
      <c r="C2554" s="10">
        <v>10</v>
      </c>
      <c r="D2554" s="156">
        <v>45988</v>
      </c>
      <c r="E2554" s="1" t="str">
        <f>VLOOKUP(INGRESO_MERCADERIA[[#This Row],[CODIGO]],STOCKSANLUIS[],7,FALSE)</f>
        <v>C</v>
      </c>
      <c r="F2554" s="10"/>
    </row>
    <row r="2555" spans="1:6" x14ac:dyDescent="0.25">
      <c r="A2555" s="6" t="s">
        <v>3341</v>
      </c>
      <c r="B2555" t="str">
        <f>VLOOKUP(INGRESO_MERCADERIA[[#This Row],[CODIGO]],STOCKSANLUIS[],2,FALSE)</f>
        <v>GAS REFRIGERANTE R404A -10.90KG ICELOONG</v>
      </c>
      <c r="C2555" s="10">
        <v>10</v>
      </c>
      <c r="D2555" s="156">
        <v>45988</v>
      </c>
      <c r="E2555" s="1" t="str">
        <f>VLOOKUP(INGRESO_MERCADERIA[[#This Row],[CODIGO]],STOCKSANLUIS[],7,FALSE)</f>
        <v>C</v>
      </c>
      <c r="F2555" s="10"/>
    </row>
    <row r="2556" spans="1:6" x14ac:dyDescent="0.25">
      <c r="A2556" s="6" t="s">
        <v>3345</v>
      </c>
      <c r="B2556" t="str">
        <f>VLOOKUP(INGRESO_MERCADERIA[[#This Row],[CODIGO]],STOCKSANLUIS[],2,FALSE)</f>
        <v>GAS REFRIGERANTE R407C -11.3KG ICELOONG</v>
      </c>
      <c r="C2556" s="10">
        <v>10</v>
      </c>
      <c r="D2556" s="156">
        <v>45988</v>
      </c>
      <c r="E2556" s="1" t="str">
        <f>VLOOKUP(INGRESO_MERCADERIA[[#This Row],[CODIGO]],STOCKSANLUIS[],7,FALSE)</f>
        <v>B</v>
      </c>
      <c r="F2556" s="10"/>
    </row>
    <row r="2557" spans="1:6" x14ac:dyDescent="0.25">
      <c r="A2557" s="6" t="s">
        <v>3347</v>
      </c>
      <c r="B2557" t="str">
        <f>VLOOKUP(INGRESO_MERCADERIA[[#This Row],[CODIGO]],STOCKSANLUIS[],2,FALSE)</f>
        <v>GAS REFRIGERANTE R507 -11.3KG ICELOONG</v>
      </c>
      <c r="C2557" s="10">
        <v>10</v>
      </c>
      <c r="D2557" s="156">
        <v>45988</v>
      </c>
      <c r="E2557" s="1" t="str">
        <f>VLOOKUP(INGRESO_MERCADERIA[[#This Row],[CODIGO]],STOCKSANLUIS[],7,FALSE)</f>
        <v>C</v>
      </c>
      <c r="F2557" s="10"/>
    </row>
    <row r="2558" spans="1:6" x14ac:dyDescent="0.25">
      <c r="A2558" s="6" t="s">
        <v>439</v>
      </c>
      <c r="B2558" t="str">
        <f>VLOOKUP(INGRESO_MERCADERIA[[#This Row],[CODIGO]],STOCKSANLUIS[],2,FALSE)</f>
        <v>ACEITE MINERAL 3G SUPER - 1 GALÓN - BVA</v>
      </c>
      <c r="C2558" s="10">
        <v>6</v>
      </c>
      <c r="D2558" s="156">
        <v>45988</v>
      </c>
      <c r="E2558" s="1" t="str">
        <f>VLOOKUP(INGRESO_MERCADERIA[[#This Row],[CODIGO]],STOCKSANLUIS[],7,FALSE)</f>
        <v>C</v>
      </c>
      <c r="F2558" s="10"/>
    </row>
    <row r="2559" spans="1:6" x14ac:dyDescent="0.25">
      <c r="A2559" s="6" t="s">
        <v>867</v>
      </c>
      <c r="B2559" t="str">
        <f>VLOOKUP(INGRESO_MERCADERIA[[#This Row],[CODIGO]],STOCKSANLUIS[],2,FALSE)</f>
        <v>ACEITE POLIOLESTER POE 68 - 1 GALON - BVA</v>
      </c>
      <c r="C2559" s="10">
        <v>8</v>
      </c>
      <c r="D2559" s="156">
        <v>45988</v>
      </c>
      <c r="E2559" s="1" t="str">
        <f>VLOOKUP(INGRESO_MERCADERIA[[#This Row],[CODIGO]],STOCKSANLUIS[],7,FALSE)</f>
        <v>C</v>
      </c>
      <c r="F2559" s="10"/>
    </row>
    <row r="2560" spans="1:6" x14ac:dyDescent="0.25">
      <c r="A2560" s="6" t="s">
        <v>931</v>
      </c>
      <c r="B2560" t="str">
        <f>VLOOKUP(INGRESO_MERCADERIA[[#This Row],[CODIGO]],STOCKSANLUIS[],2,FALSE)</f>
        <v>ACEITE POLIOLESTER POE 32 - 1 GALON - BVA</v>
      </c>
      <c r="C2560" s="10">
        <v>20</v>
      </c>
      <c r="D2560" s="156">
        <v>45988</v>
      </c>
      <c r="E2560" s="1" t="str">
        <f>VLOOKUP(INGRESO_MERCADERIA[[#This Row],[CODIGO]],STOCKSANLUIS[],7,FALSE)</f>
        <v>C</v>
      </c>
      <c r="F2560" s="10"/>
    </row>
    <row r="2561" spans="1:6" x14ac:dyDescent="0.25">
      <c r="A2561" s="6" t="s">
        <v>927</v>
      </c>
      <c r="B2561" t="str">
        <f>VLOOKUP(INGRESO_MERCADERIA[[#This Row],[CODIGO]],STOCKSANLUIS[],2,FALSE)</f>
        <v>ACEITE PARA BOMBA DE VACIO VAC 235- 1/4 GALON - BVA</v>
      </c>
      <c r="C2561" s="10">
        <v>21</v>
      </c>
      <c r="D2561" s="156">
        <v>45988</v>
      </c>
      <c r="E2561" s="1" t="str">
        <f>VLOOKUP(INGRESO_MERCADERIA[[#This Row],[CODIGO]],STOCKSANLUIS[],7,FALSE)</f>
        <v>C</v>
      </c>
      <c r="F2561" s="10"/>
    </row>
    <row r="2562" spans="1:6" x14ac:dyDescent="0.25">
      <c r="A2562" s="6" t="s">
        <v>3802</v>
      </c>
      <c r="B2562" t="str">
        <f>VLOOKUP(INGRESO_MERCADERIA[[#This Row],[CODIGO]],STOCKSANLUIS[],2,FALSE)</f>
        <v>GAS REFRIGERANTE R134A - 13.6KG FLYER</v>
      </c>
      <c r="C2562" s="10">
        <v>15</v>
      </c>
      <c r="D2562" s="156">
        <v>45988</v>
      </c>
      <c r="E2562" s="1" t="str">
        <f>VLOOKUP(INGRESO_MERCADERIA[[#This Row],[CODIGO]],STOCKSANLUIS[],7,FALSE)</f>
        <v>B</v>
      </c>
      <c r="F2562" s="10"/>
    </row>
    <row r="2563" spans="1:6" x14ac:dyDescent="0.25">
      <c r="A2563" s="6" t="s">
        <v>21864</v>
      </c>
      <c r="B2563" t="str">
        <f>VLOOKUP(INGRESO_MERCADERIA[[#This Row],[CODIGO]],STOCKSANLUIS[],2,FALSE)</f>
        <v>GAS REFRIGERANTE R22 - 13.6 KG FLYER</v>
      </c>
      <c r="C2563" s="10">
        <v>10</v>
      </c>
      <c r="D2563" s="156">
        <v>45988</v>
      </c>
      <c r="E2563" s="1" t="str">
        <f>VLOOKUP(INGRESO_MERCADERIA[[#This Row],[CODIGO]],STOCKSANLUIS[],7,FALSE)</f>
        <v>C</v>
      </c>
      <c r="F2563" s="10"/>
    </row>
    <row r="2564" spans="1:6" x14ac:dyDescent="0.25">
      <c r="A2564" s="6" t="s">
        <v>21868</v>
      </c>
      <c r="B2564" t="str">
        <f>VLOOKUP(INGRESO_MERCADERIA[[#This Row],[CODIGO]],STOCKSANLUIS[],2,FALSE)</f>
        <v>GAS REFRIGERANTE R290 -370 GR FLYER -(TAPA CON VALVULA)</v>
      </c>
      <c r="C2564" s="10">
        <v>60</v>
      </c>
      <c r="D2564" s="156">
        <v>45988</v>
      </c>
      <c r="E2564" s="1" t="str">
        <f>VLOOKUP(INGRESO_MERCADERIA[[#This Row],[CODIGO]],STOCKSANLUIS[],7,FALSE)</f>
        <v>C</v>
      </c>
      <c r="F2564" s="10"/>
    </row>
    <row r="2565" spans="1:6" x14ac:dyDescent="0.25">
      <c r="A2565" s="6" t="s">
        <v>19738</v>
      </c>
      <c r="B2565" t="str">
        <f>VLOOKUP(INGRESO_MERCADERIA[[#This Row],[CODIGO]],STOCKSANLUIS[],2,FALSE)</f>
        <v>EVAPORADOR PISO TECHO 36000 BTU/H EVAP F/C ST R410A 208-230V/60HZ/1PH - TEMP BLUE MADE BY CARRIER ENTERPRISE - FRIO SOLO - TBF410A-P036-M3G1C</v>
      </c>
      <c r="C2565" s="10">
        <v>1</v>
      </c>
      <c r="D2565" s="156">
        <v>45988</v>
      </c>
      <c r="E2565" s="1" t="str">
        <f>VLOOKUP(INGRESO_MERCADERIA[[#This Row],[CODIGO]],STOCKSANLUIS[],7,FALSE)</f>
        <v>B</v>
      </c>
      <c r="F2565" s="10"/>
    </row>
    <row r="2566" spans="1:6" x14ac:dyDescent="0.25">
      <c r="A2566" s="6" t="s">
        <v>3637</v>
      </c>
      <c r="B2566" t="str">
        <f>VLOOKUP(INGRESO_MERCADERIA[[#This Row],[CODIGO]],STOCKSANLUIS[],2,FALSE)</f>
        <v>MOTOVENTILADOR MAER FAN YDWF74L47P4-470N-400S (220V, 60HZ, 4 POLES, 1PH, CL.F, SUCTION)</v>
      </c>
      <c r="C2566" s="10">
        <v>5</v>
      </c>
      <c r="D2566" s="156">
        <v>45993</v>
      </c>
      <c r="E2566" s="1" t="str">
        <f>VLOOKUP(INGRESO_MERCADERIA[[#This Row],[CODIGO]],STOCKSANLUIS[],7,FALSE)</f>
        <v>C</v>
      </c>
      <c r="F2566" s="10"/>
    </row>
    <row r="2567" spans="1:6" x14ac:dyDescent="0.25">
      <c r="A2567" s="6" t="s">
        <v>2054</v>
      </c>
      <c r="B2567" t="str">
        <f>VLOOKUP(INGRESO_MERCADERIA[[#This Row],[CODIGO]],STOCKSANLUIS[],2,FALSE)</f>
        <v xml:space="preserve">SENSOR DE TEMPERATURA - SB-59 - 2.5M -  FULL GAUGE </v>
      </c>
      <c r="C2567" s="10">
        <v>10</v>
      </c>
      <c r="D2567" s="156">
        <v>45993</v>
      </c>
      <c r="E2567" s="1" t="str">
        <f>VLOOKUP(INGRESO_MERCADERIA[[#This Row],[CODIGO]],STOCKSANLUIS[],7,FALSE)</f>
        <v>C</v>
      </c>
      <c r="F2567" s="10"/>
    </row>
    <row r="2568" spans="1:6" x14ac:dyDescent="0.25">
      <c r="A2568" s="6" t="s">
        <v>33</v>
      </c>
      <c r="B2568" t="str">
        <f>VLOOKUP(INGRESO_MERCADERIA[[#This Row],[CODIGO]],STOCKSANLUIS[],2,FALSE)</f>
        <v>CONTROLADOR DE TEMPERATURA DIGITAL MT-512E 2HP - VER.13 - 115/220 VAC - FULL GAUGE</v>
      </c>
      <c r="C2568" s="10">
        <v>300</v>
      </c>
      <c r="D2568" s="156">
        <v>45993</v>
      </c>
      <c r="E2568" s="1" t="str">
        <f>VLOOKUP(INGRESO_MERCADERIA[[#This Row],[CODIGO]],STOCKSANLUIS[],7,FALSE)</f>
        <v>C</v>
      </c>
      <c r="F2568" s="10"/>
    </row>
    <row r="2569" spans="1:6" x14ac:dyDescent="0.25">
      <c r="A2569" s="6" t="s">
        <v>2022</v>
      </c>
      <c r="B2569" t="str">
        <f>VLOOKUP(INGRESO_MERCADERIA[[#This Row],[CODIGO]],STOCKSANLUIS[],2,FALSE)</f>
        <v>CONTROLADOR DE TEMPERATURA DIGITAL TC-900E POWER - VER.07 - 115/220 VAC - FULL GAUGE</v>
      </c>
      <c r="C2569" s="10">
        <v>30</v>
      </c>
      <c r="D2569" s="156">
        <v>45993</v>
      </c>
      <c r="E2569" s="1" t="str">
        <f>VLOOKUP(INGRESO_MERCADERIA[[#This Row],[CODIGO]],STOCKSANLUIS[],7,FALSE)</f>
        <v>C</v>
      </c>
      <c r="F2569" s="10"/>
    </row>
    <row r="2570" spans="1:6" x14ac:dyDescent="0.25">
      <c r="A2570" s="6" t="s">
        <v>3874</v>
      </c>
      <c r="B2570" t="str">
        <f>VLOOKUP(INGRESO_MERCADERIA[[#This Row],[CODIGO]],STOCKSANLUIS[],2,FALSE)</f>
        <v>CORTINA DE AIRE INDUSTRIAL DE 200 CM (80") - 220V/3PH/60HZ - STAR COLD - FM-6020S</v>
      </c>
      <c r="C2570" s="10">
        <v>1</v>
      </c>
      <c r="D2570" s="156">
        <v>45992</v>
      </c>
      <c r="E2570" s="1" t="str">
        <f>VLOOKUP(INGRESO_MERCADERIA[[#This Row],[CODIGO]],STOCKSANLUIS[],7,FALSE)</f>
        <v>B</v>
      </c>
      <c r="F2570" s="10"/>
    </row>
    <row r="2571" spans="1:6" x14ac:dyDescent="0.25">
      <c r="A2571" s="6" t="s">
        <v>3719</v>
      </c>
      <c r="B2571" t="str">
        <f>VLOOKUP(INGRESO_MERCADERIA[[#This Row],[CODIGO]],STOCKSANLUIS[],2,FALSE)</f>
        <v>MOTOVENTILADOR AXIAL EBM S4E450 - 450MM - 220V MONOFÁSICO - 4 POLOS, CON REJILLA - FLUJO V   </v>
      </c>
      <c r="C2571" s="10">
        <v>2</v>
      </c>
      <c r="D2571" s="156">
        <v>45994</v>
      </c>
      <c r="E2571" s="1" t="str">
        <f>VLOOKUP(INGRESO_MERCADERIA[[#This Row],[CODIGO]],STOCKSANLUIS[],7,FALSE)</f>
        <v>C</v>
      </c>
      <c r="F2571" s="10" t="s">
        <v>21970</v>
      </c>
    </row>
    <row r="2572" spans="1:6" x14ac:dyDescent="0.25">
      <c r="A2572" s="6" t="s">
        <v>3341</v>
      </c>
      <c r="B2572" t="str">
        <f>VLOOKUP(INGRESO_MERCADERIA[[#This Row],[CODIGO]],STOCKSANLUIS[],2,FALSE)</f>
        <v>GAS REFRIGERANTE R404A -10.90KG ICELOONG</v>
      </c>
      <c r="C2572" s="10">
        <v>4</v>
      </c>
      <c r="D2572" s="156">
        <v>45994</v>
      </c>
      <c r="E2572" s="1" t="str">
        <f>VLOOKUP(INGRESO_MERCADERIA[[#This Row],[CODIGO]],STOCKSANLUIS[],7,FALSE)</f>
        <v>C</v>
      </c>
      <c r="F2572" s="10" t="s">
        <v>21970</v>
      </c>
    </row>
    <row r="2573" spans="1:6" x14ac:dyDescent="0.25">
      <c r="A2573" s="6" t="s">
        <v>3842</v>
      </c>
      <c r="B2573" t="str">
        <f>VLOOKUP(INGRESO_MERCADERIA[[#This Row],[CODIGO]],STOCKSANLUIS[],2,FALSE)</f>
        <v>PLANCHA AISLANTE CLASS 1 - 13MM (1/2") X 1.5M X 8M (12 M2) - WINCELL</v>
      </c>
      <c r="C2573" s="10">
        <v>3</v>
      </c>
      <c r="D2573" s="156">
        <v>45994</v>
      </c>
      <c r="E2573" s="1" t="str">
        <f>VLOOKUP(INGRESO_MERCADERIA[[#This Row],[CODIGO]],STOCKSANLUIS[],7,FALSE)</f>
        <v>A</v>
      </c>
      <c r="F2573" s="10"/>
    </row>
    <row r="2574" spans="1:6" x14ac:dyDescent="0.25">
      <c r="A2574" s="6" t="s">
        <v>2836</v>
      </c>
      <c r="B2574" t="str">
        <f>VLOOKUP(INGRESO_MERCADERIA[[#This Row],[CODIGO]],STOCKSANLUIS[],2,FALSE)</f>
        <v>GAS REFRIGERANTE FREON R-134A - 13.62 KG - CHINO - CHEMOURS</v>
      </c>
      <c r="C2574" s="10">
        <v>20</v>
      </c>
      <c r="D2574" s="156">
        <v>45994</v>
      </c>
      <c r="E2574" s="1" t="str">
        <f>VLOOKUP(INGRESO_MERCADERIA[[#This Row],[CODIGO]],STOCKSANLUIS[],7,FALSE)</f>
        <v>C</v>
      </c>
      <c r="F2574" s="10"/>
    </row>
    <row r="2575" spans="1:6" x14ac:dyDescent="0.25">
      <c r="A2575" s="6" t="s">
        <v>2427</v>
      </c>
      <c r="B2575" t="str">
        <f>VLOOKUP(INGRESO_MERCADERIA[[#This Row],[CODIGO]],STOCKSANLUIS[],2,FALSE)</f>
        <v>TERMOMETRO DIGITAL TI-44 EW PLUS - VER.01 - 115 /220 VAC - FULL GAUGE - WHITE</v>
      </c>
      <c r="C2575" s="10">
        <v>10</v>
      </c>
      <c r="D2575" s="156">
        <v>45994</v>
      </c>
      <c r="E2575" s="1" t="str">
        <f>VLOOKUP(INGRESO_MERCADERIA[[#This Row],[CODIGO]],STOCKSANLUIS[],7,FALSE)</f>
        <v>C</v>
      </c>
      <c r="F2575" s="10"/>
    </row>
    <row r="2576" spans="1:6" x14ac:dyDescent="0.25">
      <c r="A2576" s="6" t="s">
        <v>2545</v>
      </c>
      <c r="B2576" t="str">
        <f>VLOOKUP(INGRESO_MERCADERIA[[#This Row],[CODIGO]],STOCKSANLUIS[],2,FALSE)</f>
        <v>EQUIPO DE A/A MINI SPLIT FRIO SOLO - 24000 BTU - R410A - 220V/1PH/60HZ - TEMP BLUE MADE BY CARRIER INTERAMERICA CORPORATION</v>
      </c>
      <c r="C2576" s="10">
        <v>2</v>
      </c>
      <c r="D2576" s="156">
        <v>45994</v>
      </c>
      <c r="E2576" s="1" t="str">
        <f>VLOOKUP(INGRESO_MERCADERIA[[#This Row],[CODIGO]],STOCKSANLUIS[],7,FALSE)</f>
        <v>B</v>
      </c>
      <c r="F2576" s="10"/>
    </row>
    <row r="2577" spans="1:6" x14ac:dyDescent="0.25">
      <c r="A2577" s="6" t="s">
        <v>3678</v>
      </c>
      <c r="B2577" t="str">
        <f>VLOOKUP(INGRESO_MERCADERIA[[#This Row],[CODIGO]],STOCKSANLUIS[],2,FALSE)</f>
        <v>RESISTENCIA SILICONADA POTENCIA CONSTANTE TECNOLATINA - TPC-M - 40W/M - 220V</v>
      </c>
      <c r="C2577" s="10">
        <v>500</v>
      </c>
      <c r="D2577" s="156">
        <v>45995</v>
      </c>
      <c r="E2577" s="1" t="str">
        <f>VLOOKUP(INGRESO_MERCADERIA[[#This Row],[CODIGO]],STOCKSANLUIS[],7,FALSE)</f>
        <v>C</v>
      </c>
      <c r="F2577" s="10"/>
    </row>
    <row r="2578" spans="1:6" x14ac:dyDescent="0.25">
      <c r="A2578" s="6" t="s">
        <v>171</v>
      </c>
      <c r="B2578" t="str">
        <f>VLOOKUP(INGRESO_MERCADERIA[[#This Row],[CODIGO]],STOCKSANLUIS[],2,FALSE)</f>
        <v>ORIFICIO N-3 PARA TEX2 - TES2 - TEN2 - 068-2006</v>
      </c>
      <c r="C2578" s="10">
        <v>5</v>
      </c>
      <c r="D2578" s="156">
        <v>45995</v>
      </c>
      <c r="E2578" s="1" t="str">
        <f>VLOOKUP(INGRESO_MERCADERIA[[#This Row],[CODIGO]],STOCKSANLUIS[],7,FALSE)</f>
        <v>A</v>
      </c>
      <c r="F2578" s="10"/>
    </row>
    <row r="2579" spans="1:6" x14ac:dyDescent="0.25">
      <c r="A2579" s="6" t="s">
        <v>173</v>
      </c>
      <c r="B2579" t="str">
        <f>VLOOKUP(INGRESO_MERCADERIA[[#This Row],[CODIGO]],STOCKSANLUIS[],2,FALSE)</f>
        <v>ORIFICIO N-4 PARA TEX2 - TES2 - TEN2 - 068-2007</v>
      </c>
      <c r="C2579" s="10">
        <v>2</v>
      </c>
      <c r="D2579" s="156">
        <v>45996</v>
      </c>
      <c r="E2579" s="1" t="str">
        <f>VLOOKUP(INGRESO_MERCADERIA[[#This Row],[CODIGO]],STOCKSANLUIS[],7,FALSE)</f>
        <v>A</v>
      </c>
      <c r="F2579" s="10" t="s">
        <v>21991</v>
      </c>
    </row>
    <row r="2580" spans="1:6" x14ac:dyDescent="0.25">
      <c r="A2580" s="6" t="s">
        <v>2541</v>
      </c>
      <c r="B2580" t="str">
        <f>VLOOKUP(INGRESO_MERCADERIA[[#This Row],[CODIGO]],STOCKSANLUIS[],2,FALSE)</f>
        <v>EQUIPO DE A/A MINI SPLIT FRIO SOLO - 12000 BTU - R410A - 220V/1PH/60HZ - TEMP BLUE MADE BY CARRIER INTERAMERICA CORPORATION</v>
      </c>
      <c r="C2580" s="10">
        <v>2</v>
      </c>
      <c r="D2580" s="156">
        <v>45996</v>
      </c>
      <c r="E2580" s="1" t="str">
        <f>VLOOKUP(INGRESO_MERCADERIA[[#This Row],[CODIGO]],STOCKSANLUIS[],7,FALSE)</f>
        <v>B</v>
      </c>
      <c r="F2580" s="10"/>
    </row>
    <row r="2581" spans="1:6" x14ac:dyDescent="0.25">
      <c r="A2581" s="6" t="s">
        <v>3929</v>
      </c>
      <c r="B2581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581" s="10">
        <v>2</v>
      </c>
      <c r="D2581" s="156">
        <v>46001</v>
      </c>
      <c r="E2581" s="1" t="str">
        <f>VLOOKUP(INGRESO_MERCADERIA[[#This Row],[CODIGO]],STOCKSANLUIS[],7,FALSE)</f>
        <v>B</v>
      </c>
      <c r="F2581" s="10"/>
    </row>
    <row r="2582" spans="1:6" x14ac:dyDescent="0.25">
      <c r="A2582" s="6" t="s">
        <v>3096</v>
      </c>
      <c r="B2582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582" s="10">
        <v>2</v>
      </c>
      <c r="D2582" s="156">
        <v>46001</v>
      </c>
      <c r="E2582" s="1" t="str">
        <f>VLOOKUP(INGRESO_MERCADERIA[[#This Row],[CODIGO]],STOCKSANLUIS[],7,FALSE)</f>
        <v>B</v>
      </c>
      <c r="F2582" s="10"/>
    </row>
    <row r="2583" spans="1:6" x14ac:dyDescent="0.25">
      <c r="A2583" s="6" t="s">
        <v>21864</v>
      </c>
      <c r="B2583" t="str">
        <f>VLOOKUP(INGRESO_MERCADERIA[[#This Row],[CODIGO]],STOCKSANLUIS[],2,FALSE)</f>
        <v>GAS REFRIGERANTE R22 - 13.6 KG FLYER</v>
      </c>
      <c r="C2583" s="10">
        <v>20</v>
      </c>
      <c r="D2583" s="156">
        <v>46002</v>
      </c>
      <c r="E2583" s="1" t="str">
        <f>VLOOKUP(INGRESO_MERCADERIA[[#This Row],[CODIGO]],STOCKSANLUIS[],7,FALSE)</f>
        <v>C</v>
      </c>
      <c r="F2583" s="10"/>
    </row>
    <row r="2584" spans="1:6" x14ac:dyDescent="0.25">
      <c r="A2584" s="6" t="s">
        <v>3802</v>
      </c>
      <c r="B2584" t="str">
        <f>VLOOKUP(INGRESO_MERCADERIA[[#This Row],[CODIGO]],STOCKSANLUIS[],2,FALSE)</f>
        <v>GAS REFRIGERANTE R134A - 13.6KG FLYER</v>
      </c>
      <c r="C2584" s="10">
        <v>10</v>
      </c>
      <c r="D2584" s="156">
        <v>46002</v>
      </c>
      <c r="E2584" s="1" t="str">
        <f>VLOOKUP(INGRESO_MERCADERIA[[#This Row],[CODIGO]],STOCKSANLUIS[],7,FALSE)</f>
        <v>B</v>
      </c>
      <c r="F2584" s="10"/>
    </row>
    <row r="2585" spans="1:6" x14ac:dyDescent="0.25">
      <c r="A2585" s="6" t="s">
        <v>1251</v>
      </c>
      <c r="B2585" t="str">
        <f>VLOOKUP(INGRESO_MERCADERIA[[#This Row],[CODIGO]],STOCKSANLUIS[],2,FALSE)</f>
        <v>LAMAS DE PVC ALECO 8X0.08X300  (20 CM X 2MMX 91.44M) STANDARD SMOOTH -170008</v>
      </c>
      <c r="C2585" s="10">
        <v>457.2</v>
      </c>
      <c r="D2585" s="156">
        <v>46002</v>
      </c>
      <c r="E2585" s="1" t="str">
        <f>VLOOKUP(INGRESO_MERCADERIA[[#This Row],[CODIGO]],STOCKSANLUIS[],7,FALSE)</f>
        <v>B/C</v>
      </c>
      <c r="F2585" s="10"/>
    </row>
    <row r="2586" spans="1:6" x14ac:dyDescent="0.25">
      <c r="A2586" s="6" t="s">
        <v>3776</v>
      </c>
      <c r="B2586" t="str">
        <f>VLOOKUP(INGRESO_MERCADERIA[[#This Row],[CODIGO]],STOCKSANLUIS[],2,FALSE)</f>
        <v>LAMA DE PVC CLEARWAY STANDARD SMOOTH 8¨¨ X .080¨¨ X 300¨ (20 CM X 2MMX 91.44M)</v>
      </c>
      <c r="C2586" s="10">
        <v>182.44</v>
      </c>
      <c r="D2586" s="156">
        <v>46002</v>
      </c>
      <c r="E2586" s="1" t="str">
        <f>VLOOKUP(INGRESO_MERCADERIA[[#This Row],[CODIGO]],STOCKSANLUIS[],7,FALSE)</f>
        <v>B/C</v>
      </c>
      <c r="F2586" s="10"/>
    </row>
    <row r="2587" spans="1:6" x14ac:dyDescent="0.25">
      <c r="A2587" s="6" t="s">
        <v>719</v>
      </c>
      <c r="B2587" t="str">
        <f>VLOOKUP(INGRESO_MERCADERIA[[#This Row],[CODIGO]],STOCKSANLUIS[],2,FALSE)</f>
        <v>LLAVE RATCHET CUADRADA QR8-127 ( 1/4", 3/8" , 3/16" , 5/16" ) QUALITY</v>
      </c>
      <c r="C2587" s="10">
        <v>4</v>
      </c>
      <c r="D2587" s="156">
        <v>46002</v>
      </c>
      <c r="E2587" s="1" t="str">
        <f>VLOOKUP(INGRESO_MERCADERIA[[#This Row],[CODIGO]],STOCKSANLUIS[],7,FALSE)</f>
        <v>A</v>
      </c>
      <c r="F2587" s="10"/>
    </row>
    <row r="2588" spans="1:6" x14ac:dyDescent="0.25">
      <c r="A2588" s="6" t="s">
        <v>21900</v>
      </c>
      <c r="B2588" t="str">
        <f>VLOOKUP(INGRESO_MERCADERIA[[#This Row],[CODIGO]],STOCKSANLUIS[],2,FALSE)</f>
        <v>CALENTADOR DE CARTER PARA ZS11-15 220V</v>
      </c>
      <c r="C2588" s="10">
        <v>1</v>
      </c>
      <c r="D2588" s="156">
        <v>46004</v>
      </c>
      <c r="E2588" s="1" t="str">
        <f>VLOOKUP(INGRESO_MERCADERIA[[#This Row],[CODIGO]],STOCKSANLUIS[],7,FALSE)</f>
        <v>C</v>
      </c>
      <c r="F2588" s="10"/>
    </row>
    <row r="2589" spans="1:6" x14ac:dyDescent="0.25">
      <c r="A2589" s="6" t="s">
        <v>21916</v>
      </c>
      <c r="B2589" t="str">
        <f>VLOOKUP(INGRESO_MERCADERIA[[#This Row],[CODIGO]],STOCKSANLUIS[],2,FALSE)</f>
        <v xml:space="preserve">MOLDED PLUG PARA BOMS -600 Y -618 </v>
      </c>
      <c r="C2589" s="10">
        <v>1</v>
      </c>
      <c r="D2589" s="156">
        <v>46004</v>
      </c>
      <c r="E2589" s="1" t="str">
        <f>VLOOKUP(INGRESO_MERCADERIA[[#This Row],[CODIGO]],STOCKSANLUIS[],7,FALSE)</f>
        <v>C</v>
      </c>
      <c r="F2589" s="10"/>
    </row>
    <row r="2590" spans="1:6" x14ac:dyDescent="0.25">
      <c r="A2590" s="6" t="s">
        <v>21904</v>
      </c>
      <c r="B2590" t="str">
        <f>VLOOKUP(INGRESO_MERCADERIA[[#This Row],[CODIGO]],STOCKSANLUIS[],2,FALSE)</f>
        <v xml:space="preserve">START CAPACITOR PARA ZS11,15,21,29 PFV </v>
      </c>
      <c r="C2590" s="10">
        <v>1</v>
      </c>
      <c r="D2590" s="156">
        <v>46004</v>
      </c>
      <c r="E2590" s="1" t="str">
        <f>VLOOKUP(INGRESO_MERCADERIA[[#This Row],[CODIGO]],STOCKSANLUIS[],7,FALSE)</f>
        <v>C</v>
      </c>
      <c r="F2590" s="10"/>
    </row>
    <row r="2591" spans="1:6" x14ac:dyDescent="0.25">
      <c r="A2591" s="6" t="s">
        <v>21910</v>
      </c>
      <c r="B2591" t="str">
        <f>VLOOKUP(INGRESO_MERCADERIA[[#This Row],[CODIGO]],STOCKSANLUIS[],2,FALSE)</f>
        <v xml:space="preserve">RUN CAPACITOR PARA ZS15 PFV </v>
      </c>
      <c r="C2591" s="10">
        <v>1</v>
      </c>
      <c r="D2591" s="156">
        <v>46004</v>
      </c>
      <c r="E2591" s="1" t="str">
        <f>VLOOKUP(INGRESO_MERCADERIA[[#This Row],[CODIGO]],STOCKSANLUIS[],7,FALSE)</f>
        <v>C</v>
      </c>
      <c r="F2591" s="10"/>
    </row>
    <row r="2592" spans="1:6" x14ac:dyDescent="0.25">
      <c r="A2592" s="6" t="s">
        <v>21906</v>
      </c>
      <c r="B2592" t="str">
        <f>VLOOKUP(INGRESO_MERCADERIA[[#This Row],[CODIGO]],STOCKSANLUIS[],2,FALSE)</f>
        <v xml:space="preserve">RELÉ POTENCIAL PARA ZS11,15,21,29,38 PFV </v>
      </c>
      <c r="C2592" s="10">
        <v>1</v>
      </c>
      <c r="D2592" s="156">
        <v>46004</v>
      </c>
      <c r="E2592" s="1" t="str">
        <f>VLOOKUP(INGRESO_MERCADERIA[[#This Row],[CODIGO]],STOCKSANLUIS[],7,FALSE)</f>
        <v>C</v>
      </c>
      <c r="F2592" s="10"/>
    </row>
    <row r="2593" spans="1:6" x14ac:dyDescent="0.25">
      <c r="A2593" s="6" t="s">
        <v>21538</v>
      </c>
      <c r="B2593" t="str">
        <f>VLOOKUP(INGRESO_MERCADERIA[[#This Row],[CODIGO]],STOCKSANLUIS[],2,FALSE)</f>
        <v>CORTINA DE AIRE DE 180 CM (72") - 220V/1PH/60HZ - STAR COLD - FM-1218Z/Y-MC</v>
      </c>
      <c r="C2593" s="10">
        <v>1</v>
      </c>
      <c r="D2593" s="156">
        <v>46006</v>
      </c>
      <c r="E2593" s="1" t="str">
        <f>VLOOKUP(INGRESO_MERCADERIA[[#This Row],[CODIGO]],STOCKSANLUIS[],7,FALSE)</f>
        <v>C</v>
      </c>
      <c r="F2593" s="10"/>
    </row>
    <row r="2594" spans="1:6" x14ac:dyDescent="0.25">
      <c r="A2594" s="6" t="s">
        <v>3653</v>
      </c>
      <c r="B2594" t="str">
        <f>VLOOKUP(INGRESO_MERCADERIA[[#This Row],[CODIGO]],STOCKSANLUIS[],2,FALSE)</f>
        <v>EVAPORADOR DUCTO DE 60000 BTU/H AHU DUCTED ST R410A 208-230V/60HZ/1PH - TEMP BLUE MADE BY CARRIER ENTERPRISE - FRIO SOLO - TBB41A-060-M3N2C</v>
      </c>
      <c r="C2594" s="10">
        <v>1</v>
      </c>
      <c r="D2594" s="156">
        <v>46006</v>
      </c>
      <c r="E2594" s="1" t="str">
        <f>VLOOKUP(INGRESO_MERCADERIA[[#This Row],[CODIGO]],STOCKSANLUIS[],7,FALSE)</f>
        <v>C</v>
      </c>
      <c r="F2594" s="10"/>
    </row>
    <row r="2595" spans="1:6" x14ac:dyDescent="0.25">
      <c r="A2595" s="6" t="s">
        <v>3002</v>
      </c>
      <c r="B2595" t="str">
        <f>VLOOKUP(INGRESO_MERCADERIA[[#This Row],[CODIGO]],STOCKSANLUIS[],2,FALSE)</f>
        <v>ANTORCHA CON MANGUERA Y AUTOENCENDIDO PARA MAP GASS JH-3SW - EVERWELL</v>
      </c>
      <c r="C2595" s="10">
        <v>10</v>
      </c>
      <c r="D2595" s="156">
        <v>46007</v>
      </c>
      <c r="E2595" s="1" t="str">
        <f>VLOOKUP(INGRESO_MERCADERIA[[#This Row],[CODIGO]],STOCKSANLUIS[],7,FALSE)</f>
        <v>A</v>
      </c>
      <c r="F2595" s="10"/>
    </row>
    <row r="2596" spans="1:6" x14ac:dyDescent="0.25">
      <c r="A2596" s="6" t="s">
        <v>19776</v>
      </c>
      <c r="B2596" t="str">
        <f>VLOOKUP(INGRESO_MERCADERIA[[#This Row],[CODIGO]],STOCKSANLUIS[],2,FALSE)</f>
        <v>MANGA AISLANTE CLASS 1 - 2 5/8"ID X 3/4"THK - WINCELL</v>
      </c>
      <c r="C2596" s="10">
        <v>12</v>
      </c>
      <c r="D2596" s="156">
        <v>46007</v>
      </c>
      <c r="E2596" s="1" t="str">
        <f>VLOOKUP(INGRESO_MERCADERIA[[#This Row],[CODIGO]],STOCKSANLUIS[],7,FALSE)</f>
        <v>A</v>
      </c>
      <c r="F2596" s="10"/>
    </row>
    <row r="2597" spans="1:6" x14ac:dyDescent="0.25">
      <c r="A2597" s="6" t="s">
        <v>3631</v>
      </c>
      <c r="B2597" t="str">
        <f>VLOOKUP(INGRESO_MERCADERIA[[#This Row],[CODIGO]],STOCKSANLUIS[],2,FALSE)</f>
        <v>MOTOVENTILADOR MAER FAN YSWF102L40P4-570N-500S (220V/380V/440V, 60HZ, 4 POLES, 3PH, CL.F,/Y, SUCTION)</v>
      </c>
      <c r="C2597" s="10">
        <v>4</v>
      </c>
      <c r="D2597" s="156">
        <v>46007</v>
      </c>
      <c r="E2597" s="1" t="str">
        <f>VLOOKUP(INGRESO_MERCADERIA[[#This Row],[CODIGO]],STOCKSANLUIS[],7,FALSE)</f>
        <v>C</v>
      </c>
      <c r="F2597" s="10"/>
    </row>
    <row r="2598" spans="1:6" x14ac:dyDescent="0.25">
      <c r="A2598" s="6" t="s">
        <v>21736</v>
      </c>
      <c r="B2598" t="str">
        <f>VLOOKUP(INGRESO_MERCADERIA[[#This Row],[CODIGO]],STOCKSANLUIS[],2,FALSE)</f>
        <v>MOTOVENTILADOR MAER FAN YSWF102L70P4-615H-500S (220V/380V/440V, 60HZ, 4 POLES, 3PH, CL.F,/Y, SUCTION)</v>
      </c>
      <c r="C2598" s="10">
        <v>2</v>
      </c>
      <c r="D2598" s="156">
        <v>46007</v>
      </c>
      <c r="E2598" s="1" t="str">
        <f>VLOOKUP(INGRESO_MERCADERIA[[#This Row],[CODIGO]],STOCKSANLUIS[],7,FALSE)</f>
        <v>C</v>
      </c>
      <c r="F2598" s="10"/>
    </row>
    <row r="2599" spans="1:6" x14ac:dyDescent="0.25">
      <c r="A2599" s="6" t="s">
        <v>3341</v>
      </c>
      <c r="B2599" t="str">
        <f>VLOOKUP(INGRESO_MERCADERIA[[#This Row],[CODIGO]],STOCKSANLUIS[],2,FALSE)</f>
        <v>GAS REFRIGERANTE R404A -10.90KG ICELOONG</v>
      </c>
      <c r="C2599" s="10">
        <v>5</v>
      </c>
      <c r="D2599" s="156">
        <v>46007</v>
      </c>
      <c r="E2599" s="1" t="str">
        <f>VLOOKUP(INGRESO_MERCADERIA[[#This Row],[CODIGO]],STOCKSANLUIS[],7,FALSE)</f>
        <v>C</v>
      </c>
      <c r="F2599" s="10"/>
    </row>
    <row r="2600" spans="1:6" x14ac:dyDescent="0.25">
      <c r="A2600" s="6" t="s">
        <v>57</v>
      </c>
      <c r="B2600" t="str">
        <f>VLOOKUP(INGRESO_MERCADERIA[[#This Row],[CODIGO]],STOCKSANLUIS[],2,FALSE)</f>
        <v>CONTROLADOR DE VOLTAJE Y PROTECTOR DE FASES PHASELOG EW PLUS - VER.05 - 90-220 VAC - FULL GAUGE - WHITE</v>
      </c>
      <c r="C2600" s="10">
        <v>19</v>
      </c>
      <c r="D2600" s="156">
        <v>46007</v>
      </c>
      <c r="E2600" s="1" t="str">
        <f>VLOOKUP(INGRESO_MERCADERIA[[#This Row],[CODIGO]],STOCKSANLUIS[],7,FALSE)</f>
        <v>C</v>
      </c>
      <c r="F2600" s="10"/>
    </row>
    <row r="2601" spans="1:6" x14ac:dyDescent="0.25">
      <c r="A2601" s="6" t="s">
        <v>3192</v>
      </c>
      <c r="B2601" t="str">
        <f>VLOOKUP(INGRESO_MERCADERIA[[#This Row],[CODIGO]],STOCKSANLUIS[],2,FALSE)</f>
        <v>SEPARADOR DE ACEITE DE 1 1/8 - SPLY-55889 -  EVERWELL</v>
      </c>
      <c r="C2601" s="10">
        <v>4</v>
      </c>
      <c r="D2601" s="156">
        <v>46007</v>
      </c>
      <c r="E2601" s="1" t="str">
        <f>VLOOKUP(INGRESO_MERCADERIA[[#This Row],[CODIGO]],STOCKSANLUIS[],7,FALSE)</f>
        <v>A</v>
      </c>
      <c r="F2601" s="10"/>
    </row>
    <row r="2602" spans="1:6" x14ac:dyDescent="0.25">
      <c r="A2602" s="6" t="s">
        <v>3513</v>
      </c>
      <c r="B2602" t="str">
        <f>VLOOKUP(INGRESO_MERCADERIA[[#This Row],[CODIGO]],STOCKSANLUIS[],2,FALSE)</f>
        <v>GAS REFRIGERANTE FREON 410A 650 GR -CHEMOURS - CAJA DE 12 -  CHINO</v>
      </c>
      <c r="C2602" s="10">
        <v>1</v>
      </c>
      <c r="D2602" s="156">
        <v>46008</v>
      </c>
      <c r="E2602" s="1" t="str">
        <f>VLOOKUP(INGRESO_MERCADERIA[[#This Row],[CODIGO]],STOCKSANLUIS[],7,FALSE)</f>
        <v>C</v>
      </c>
      <c r="F2602" s="10"/>
    </row>
    <row r="2603" spans="1:6" x14ac:dyDescent="0.25">
      <c r="A2603" s="6" t="s">
        <v>3802</v>
      </c>
      <c r="B2603" t="str">
        <f>VLOOKUP(INGRESO_MERCADERIA[[#This Row],[CODIGO]],STOCKSANLUIS[],2,FALSE)</f>
        <v>GAS REFRIGERANTE R134A - 13.6KG FLYER</v>
      </c>
      <c r="C2603" s="10">
        <v>20</v>
      </c>
      <c r="D2603" s="156">
        <v>46009</v>
      </c>
      <c r="E2603" s="1" t="str">
        <f>VLOOKUP(INGRESO_MERCADERIA[[#This Row],[CODIGO]],STOCKSANLUIS[],7,FALSE)</f>
        <v>B</v>
      </c>
      <c r="F2603" s="10"/>
    </row>
    <row r="2604" spans="1:6" x14ac:dyDescent="0.25">
      <c r="A2604" s="6" t="s">
        <v>3283</v>
      </c>
      <c r="B2604" t="str">
        <f>VLOOKUP(INGRESO_MERCADERIA[[#This Row],[CODIGO]],STOCKSANLUIS[],2,FALSE)</f>
        <v>SEPARADOR DE ACEITE DE 7/8 - SPLY-55877 - EVERWELL</v>
      </c>
      <c r="C2604" s="10">
        <v>1</v>
      </c>
      <c r="D2604" s="156">
        <v>46009</v>
      </c>
      <c r="E2604" s="1" t="str">
        <f>VLOOKUP(INGRESO_MERCADERIA[[#This Row],[CODIGO]],STOCKSANLUIS[],7,FALSE)</f>
        <v>A</v>
      </c>
      <c r="F2604" s="10"/>
    </row>
    <row r="2605" spans="1:6" x14ac:dyDescent="0.25">
      <c r="A2605" s="6" t="s">
        <v>1233</v>
      </c>
      <c r="B2605" t="str">
        <f>VLOOKUP(INGRESO_MERCADERIA[[#This Row],[CODIGO]],STOCKSANLUIS[],2,FALSE)</f>
        <v xml:space="preserve">SENSOR DE PENETRACION - SB-57 - 75MM/3MM - FULL GAUGE </v>
      </c>
      <c r="C2605" s="10">
        <v>35</v>
      </c>
      <c r="D2605" s="156">
        <v>46010</v>
      </c>
      <c r="E2605" s="1" t="str">
        <f>VLOOKUP(INGRESO_MERCADERIA[[#This Row],[CODIGO]],STOCKSANLUIS[],7,FALSE)</f>
        <v>C</v>
      </c>
      <c r="F2605" s="10"/>
    </row>
    <row r="2606" spans="1:6" x14ac:dyDescent="0.25">
      <c r="A2606" s="6" t="s">
        <v>3802</v>
      </c>
      <c r="B2606" t="str">
        <f>VLOOKUP(INGRESO_MERCADERIA[[#This Row],[CODIGO]],STOCKSANLUIS[],2,FALSE)</f>
        <v>GAS REFRIGERANTE R134A - 13.6KG FLYER</v>
      </c>
      <c r="C2606" s="10">
        <v>15</v>
      </c>
      <c r="D2606" s="156">
        <v>46013</v>
      </c>
      <c r="E2606" s="1" t="str">
        <f>VLOOKUP(INGRESO_MERCADERIA[[#This Row],[CODIGO]],STOCKSANLUIS[],7,FALSE)</f>
        <v>B</v>
      </c>
      <c r="F2606" s="10"/>
    </row>
    <row r="2607" spans="1:6" x14ac:dyDescent="0.25">
      <c r="A2607" s="6" t="s">
        <v>3665</v>
      </c>
      <c r="B2607" t="str">
        <f>VLOOKUP(INGRESO_MERCADERIA[[#This Row],[CODIGO]],STOCKSANLUIS[],2,FALSE)</f>
        <v>AGENTE DE LIMPIEZA INTERNA OPTEON SF FLUSH X 4.54 KG - CHEMOURS - REEMPLAZO DEL R141B</v>
      </c>
      <c r="C2607" s="10">
        <v>10</v>
      </c>
      <c r="D2607" s="156">
        <v>46013</v>
      </c>
      <c r="E2607" s="1" t="str">
        <f>VLOOKUP(INGRESO_MERCADERIA[[#This Row],[CODIGO]],STOCKSANLUIS[],7,FALSE)</f>
        <v>C</v>
      </c>
      <c r="F2607" s="10"/>
    </row>
    <row r="2608" spans="1:6" x14ac:dyDescent="0.25">
      <c r="A2608" s="6" t="s">
        <v>1888</v>
      </c>
      <c r="B2608" t="str">
        <f>VLOOKUP(INGRESO_MERCADERIA[[#This Row],[CODIGO]],STOCKSANLUIS[],2,FALSE)</f>
        <v>TERMOSTATO DIGITAL CON AGENDA DE EVENTOS RT607EW PLUS - VER.03 - 110/220 VAC - FULL GAUGE - WHITE</v>
      </c>
      <c r="C2608" s="10">
        <v>1</v>
      </c>
      <c r="D2608" s="156">
        <v>46013</v>
      </c>
      <c r="E2608" s="1" t="str">
        <f>VLOOKUP(INGRESO_MERCADERIA[[#This Row],[CODIGO]],STOCKSANLUIS[],7,FALSE)</f>
        <v>C</v>
      </c>
      <c r="F2608" s="10"/>
    </row>
    <row r="2609" spans="1:6" x14ac:dyDescent="0.25">
      <c r="A2609" s="6" t="s">
        <v>3353</v>
      </c>
      <c r="B2609" t="str">
        <f>VLOOKUP(INGRESO_MERCADERIA[[#This Row],[CODIGO]],STOCKSANLUIS[],2,FALSE)</f>
        <v>CONTROLADOR DE TEMPERATURA DIGITAL MICROSOL II E PLUS PARA CALEFACCIÓN SOLAR - VER.08 - 115/220 VAC - FULL GAUGE</v>
      </c>
      <c r="C2609" s="10">
        <v>2</v>
      </c>
      <c r="D2609" s="156">
        <v>46013</v>
      </c>
      <c r="E2609" s="1" t="str">
        <f>VLOOKUP(INGRESO_MERCADERIA[[#This Row],[CODIGO]],STOCKSANLUIS[],7,FALSE)</f>
        <v>C</v>
      </c>
      <c r="F2609" s="10"/>
    </row>
    <row r="2610" spans="1:6" x14ac:dyDescent="0.25">
      <c r="A2610" s="6" t="s">
        <v>3802</v>
      </c>
      <c r="B2610" t="str">
        <f>VLOOKUP(INGRESO_MERCADERIA[[#This Row],[CODIGO]],STOCKSANLUIS[],2,FALSE)</f>
        <v>GAS REFRIGERANTE R134A - 13.6KG FLYER</v>
      </c>
      <c r="C2610" s="10">
        <v>48</v>
      </c>
      <c r="D2610" s="156">
        <v>46013</v>
      </c>
      <c r="E2610" s="1" t="str">
        <f>VLOOKUP(INGRESO_MERCADERIA[[#This Row],[CODIGO]],STOCKSANLUIS[],7,FALSE)</f>
        <v>B</v>
      </c>
      <c r="F2610" s="10"/>
    </row>
    <row r="2611" spans="1:6" x14ac:dyDescent="0.25">
      <c r="A2611" s="6" t="s">
        <v>1251</v>
      </c>
      <c r="B2611" t="str">
        <f>VLOOKUP(INGRESO_MERCADERIA[[#This Row],[CODIGO]],STOCKSANLUIS[],2,FALSE)</f>
        <v>LAMAS DE PVC ALECO 8X0.08X300  (20 CM X 2MMX 91.44M) STANDARD SMOOTH -170008</v>
      </c>
      <c r="C2611" s="10">
        <v>457.2</v>
      </c>
      <c r="D2611" s="156">
        <v>46013</v>
      </c>
      <c r="E2611" s="1" t="str">
        <f>VLOOKUP(INGRESO_MERCADERIA[[#This Row],[CODIGO]],STOCKSANLUIS[],7,FALSE)</f>
        <v>B/C</v>
      </c>
      <c r="F2611" s="10"/>
    </row>
    <row r="2612" spans="1:6" x14ac:dyDescent="0.25">
      <c r="A2612" s="6" t="s">
        <v>2541</v>
      </c>
      <c r="B2612" t="str">
        <f>VLOOKUP(INGRESO_MERCADERIA[[#This Row],[CODIGO]],STOCKSANLUIS[],2,FALSE)</f>
        <v>EQUIPO DE A/A MINI SPLIT FRIO SOLO - 12000 BTU - R410A - 220V/1PH/60HZ - TEMP BLUE MADE BY CARRIER INTERAMERICA CORPORATION</v>
      </c>
      <c r="C2612" s="10">
        <v>2</v>
      </c>
      <c r="D2612" s="156">
        <v>46013</v>
      </c>
      <c r="E2612" s="1" t="str">
        <f>VLOOKUP(INGRESO_MERCADERIA[[#This Row],[CODIGO]],STOCKSANLUIS[],7,FALSE)</f>
        <v>B</v>
      </c>
      <c r="F2612" s="10"/>
    </row>
    <row r="2613" spans="1:6" x14ac:dyDescent="0.25">
      <c r="A2613" s="6" t="s">
        <v>2543</v>
      </c>
      <c r="B2613" t="str">
        <f>VLOOKUP(INGRESO_MERCADERIA[[#This Row],[CODIGO]],STOCKSANLUIS[],2,FALSE)</f>
        <v>EQUIPO DE A/A MINI SPLIT FRIO SOLO - 18000 BTU - R410A - 220V/1PH/60HZ - TEMP BLUE MADE BY CARRIER INTERAMERICA CORPORATION</v>
      </c>
      <c r="C2613" s="10">
        <v>1</v>
      </c>
      <c r="D2613" s="156">
        <v>46013</v>
      </c>
      <c r="E2613" s="1" t="str">
        <f>VLOOKUP(INGRESO_MERCADERIA[[#This Row],[CODIGO]],STOCKSANLUIS[],7,FALSE)</f>
        <v>B</v>
      </c>
      <c r="F2613" s="10"/>
    </row>
    <row r="2614" spans="1:6" x14ac:dyDescent="0.25">
      <c r="A2614" s="6" t="s">
        <v>3096</v>
      </c>
      <c r="B2614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614" s="10">
        <v>1</v>
      </c>
      <c r="D2614" s="156">
        <v>46013</v>
      </c>
      <c r="E2614" s="1" t="str">
        <f>VLOOKUP(INGRESO_MERCADERIA[[#This Row],[CODIGO]],STOCKSANLUIS[],7,FALSE)</f>
        <v>B</v>
      </c>
      <c r="F2614" s="10"/>
    </row>
    <row r="2615" spans="1:6" x14ac:dyDescent="0.25">
      <c r="A2615" s="6" t="s">
        <v>4011</v>
      </c>
      <c r="B2615" t="str">
        <f>VLOOKUP(INGRESO_MERCADERIA[[#This Row],[CODIGO]],STOCKSANLUIS[],2,FALSE)</f>
        <v>EQUIPO DE A/A MINI SPLIT FRIO SOLO INVERTER WI FI - 24000BTU - R410A - 220V/1PH/60HZ - TEMP BLUE MADE BY CARRIER ENTERPRISE AX - TBG418A-X024PH3N1C - TBH418A-X024-H3N1C</v>
      </c>
      <c r="C2615" s="10">
        <v>2</v>
      </c>
      <c r="D2615" s="156">
        <v>46013</v>
      </c>
      <c r="E2615" s="1" t="str">
        <f>VLOOKUP(INGRESO_MERCADERIA[[#This Row],[CODIGO]],STOCKSANLUIS[],7,FALSE)</f>
        <v>B</v>
      </c>
      <c r="F2615" s="10"/>
    </row>
    <row r="2616" spans="1:6" x14ac:dyDescent="0.25">
      <c r="A2616" s="6" t="s">
        <v>3651</v>
      </c>
      <c r="B2616" t="str">
        <f>VLOOKUP(INGRESO_MERCADERIA[[#This Row],[CODIGO]],STOCKSANLUIS[],2,FALSE)</f>
        <v>CONDENSADOR DE 60000 BTU/H CDU VERTICAL ST R410A 208-230V/60HZ/3PH - TEMP BLUE MADE BY CARRIER ENTERPRISE - FRIO SOLO - TBA41A-060-V5N1C</v>
      </c>
      <c r="C2616" s="10">
        <v>1</v>
      </c>
      <c r="D2616" s="156">
        <v>46013</v>
      </c>
      <c r="E2616" s="1" t="str">
        <f>VLOOKUP(INGRESO_MERCADERIA[[#This Row],[CODIGO]],STOCKSANLUIS[],7,FALSE)</f>
        <v>B</v>
      </c>
      <c r="F2616" s="10"/>
    </row>
    <row r="2617" spans="1:6" x14ac:dyDescent="0.25">
      <c r="A2617" s="6" t="s">
        <v>3657</v>
      </c>
      <c r="B2617" t="str">
        <f>VLOOKUP(INGRESO_MERCADERIA[[#This Row],[CODIGO]],STOCKSANLUIS[],2,FALSE)</f>
        <v>EVAPORADOR PISO TECHO 60000 BTU/H EVAP F/C ST R410A 208-230V/60HZ/1PH - TEMP BLUE MADE BY CARRIER ENTERPRISE - FRIO SOLO - TBF41D-060-M3N1C</v>
      </c>
      <c r="C2617" s="10">
        <v>1</v>
      </c>
      <c r="D2617" s="156">
        <v>46013</v>
      </c>
      <c r="E2617" s="1" t="str">
        <f>VLOOKUP(INGRESO_MERCADERIA[[#This Row],[CODIGO]],STOCKSANLUIS[],7,FALSE)</f>
        <v>B</v>
      </c>
      <c r="F2617" s="10"/>
    </row>
    <row r="2618" spans="1:6" x14ac:dyDescent="0.25">
      <c r="A2618" s="6" t="s">
        <v>1073</v>
      </c>
      <c r="B2618" t="str">
        <f>VLOOKUP(INGRESO_MERCADERIA[[#This Row],[CODIGO]],STOCKSANLUIS[],2,FALSE)</f>
        <v>GAS MAP BERNZOMATIC  - WORTHINGTON 14.1 OZ</v>
      </c>
      <c r="C2618" s="10">
        <v>6</v>
      </c>
      <c r="D2618" s="156">
        <v>46013</v>
      </c>
      <c r="E2618" s="1" t="str">
        <f>VLOOKUP(INGRESO_MERCADERIA[[#This Row],[CODIGO]],STOCKSANLUIS[],7,FALSE)</f>
        <v>C</v>
      </c>
      <c r="F2618" s="10"/>
    </row>
    <row r="2619" spans="1:6" x14ac:dyDescent="0.25">
      <c r="A2619" s="6" t="s">
        <v>3920</v>
      </c>
      <c r="B2619" t="str">
        <f>VLOOKUP(INGRESO_MERCADERIA[[#This Row],[CODIGO]],STOCKSANLUIS[],2,FALSE)</f>
        <v>EQUIPO DE A/A MINI SPLIT FRIO SOLO - 18000 BTU - R410A - 220V/1PH/60HZ -  CIAC CG41G-018PH3U2C / CH41G-018-H3U2C</v>
      </c>
      <c r="C2619" s="10">
        <v>1</v>
      </c>
      <c r="D2619" s="156">
        <v>46014</v>
      </c>
      <c r="E2619" s="1" t="str">
        <f>VLOOKUP(INGRESO_MERCADERIA[[#This Row],[CODIGO]],STOCKSANLUIS[],7,FALSE)</f>
        <v>B</v>
      </c>
      <c r="F2619" s="10"/>
    </row>
    <row r="2620" spans="1:6" x14ac:dyDescent="0.25">
      <c r="A2620" s="6" t="s">
        <v>1882</v>
      </c>
      <c r="B2620" t="str">
        <f>VLOOKUP(INGRESO_MERCADERIA[[#This Row],[CODIGO]],STOCKSANLUIS[],2,FALSE)</f>
        <v>MOTOVENTILADOR AXIAL EBM S4D500-AM01-03 - 500MM - 220V/380V/440V TRIFÁSICO - 4 POLOS, CON REJILLA - FLUJO V</v>
      </c>
      <c r="C2620" s="10">
        <v>2</v>
      </c>
      <c r="D2620" s="156">
        <v>46014</v>
      </c>
      <c r="E2620" s="1" t="str">
        <f>VLOOKUP(INGRESO_MERCADERIA[[#This Row],[CODIGO]],STOCKSANLUIS[],7,FALSE)</f>
        <v>C</v>
      </c>
      <c r="F2620" s="10"/>
    </row>
    <row r="2621" spans="1:6" x14ac:dyDescent="0.25">
      <c r="A2621" s="6" t="s">
        <v>3577</v>
      </c>
      <c r="B2621" t="str">
        <f>VLOOKUP(INGRESO_MERCADERIA[[#This Row],[CODIGO]],STOCKSANLUIS[],2,FALSE)</f>
        <v>MOTOVENTILADOR AXIAL EBM S4E400/G01 - 400MM - 220V MONOFÁSICO - 4 POLOS, CON REJILLA - FLUJO V   </v>
      </c>
      <c r="C2621" s="10">
        <v>1</v>
      </c>
      <c r="D2621" s="156">
        <v>46014</v>
      </c>
      <c r="E2621" s="1" t="str">
        <f>VLOOKUP(INGRESO_MERCADERIA[[#This Row],[CODIGO]],STOCKSANLUIS[],7,FALSE)</f>
        <v>C</v>
      </c>
      <c r="F2621" s="10"/>
    </row>
    <row r="2622" spans="1:6" x14ac:dyDescent="0.25">
      <c r="A2622" s="6" t="s">
        <v>3579</v>
      </c>
      <c r="B2622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2622" s="10">
        <v>1</v>
      </c>
      <c r="D2622" s="156">
        <v>46014</v>
      </c>
      <c r="E2622" s="1" t="str">
        <f>VLOOKUP(INGRESO_MERCADERIA[[#This Row],[CODIGO]],STOCKSANLUIS[],7,FALSE)</f>
        <v>C</v>
      </c>
      <c r="F2622" s="10"/>
    </row>
    <row r="2623" spans="1:6" x14ac:dyDescent="0.25">
      <c r="A2623" s="6" t="s">
        <v>21360</v>
      </c>
      <c r="B2623" t="str">
        <f>VLOOKUP(INGRESO_MERCADERIA[[#This Row],[CODIGO]],STOCKSANLUIS[],2,FALSE)</f>
        <v>VALVULA DE EXPANSION  SB152 5,2 MM - FULL GAUGE</v>
      </c>
      <c r="C2623" s="10">
        <v>6</v>
      </c>
      <c r="D2623" s="156">
        <v>46014</v>
      </c>
      <c r="E2623" s="1" t="str">
        <f>VLOOKUP(INGRESO_MERCADERIA[[#This Row],[CODIGO]],STOCKSANLUIS[],7,FALSE)</f>
        <v>A</v>
      </c>
      <c r="F2623" s="10"/>
    </row>
    <row r="2624" spans="1:6" x14ac:dyDescent="0.25">
      <c r="A2624" s="6" t="s">
        <v>3404</v>
      </c>
      <c r="B2624" t="str">
        <f>VLOOKUP(INGRESO_MERCADERIA[[#This Row],[CODIGO]],STOCKSANLUIS[],2,FALSE)</f>
        <v xml:space="preserve">KIT CONTROLADOR DE VÁLVULA EXPANSIÓN ELECTRÓNICA VX1025E PLUS - VER.01 - 100-220 VAC (12 VDC) - FULL GAUGE </v>
      </c>
      <c r="C2624" s="10">
        <v>6</v>
      </c>
      <c r="D2624" s="156">
        <v>46014</v>
      </c>
      <c r="E2624" s="1" t="str">
        <f>VLOOKUP(INGRESO_MERCADERIA[[#This Row],[CODIGO]],STOCKSANLUIS[],7,FALSE)</f>
        <v>A</v>
      </c>
      <c r="F2624" s="10"/>
    </row>
    <row r="2625" spans="1:6" x14ac:dyDescent="0.25">
      <c r="A2625" s="6" t="s">
        <v>2944</v>
      </c>
      <c r="B2625" t="str">
        <f>VLOOKUP(INGRESO_MERCADERIA[[#This Row],[CODIGO]],STOCKSANLUIS[],2,FALSE)</f>
        <v>TUERCA DE BRONCE DE 1/4 - SN-14 - EVERWELL</v>
      </c>
      <c r="C2625" s="10">
        <v>10</v>
      </c>
      <c r="D2625" s="156">
        <v>46014</v>
      </c>
      <c r="E2625" s="1" t="str">
        <f>VLOOKUP(INGRESO_MERCADERIA[[#This Row],[CODIGO]],STOCKSANLUIS[],7,FALSE)</f>
        <v>C</v>
      </c>
      <c r="F2625" s="10"/>
    </row>
    <row r="2626" spans="1:6" x14ac:dyDescent="0.25">
      <c r="A2626" s="6" t="s">
        <v>3860</v>
      </c>
      <c r="B2626" t="str">
        <f>VLOOKUP(INGRESO_MERCADERIA[[#This Row],[CODIGO]],STOCKSANLUIS[],2,FALSE)</f>
        <v>CORTINA DE AIRE DE 150 CM (60") - 220V/1PH/60HZ - STAR COLD - FM-1215Z/Y-MC</v>
      </c>
      <c r="C2626" s="10">
        <v>10</v>
      </c>
      <c r="D2626" s="156">
        <v>46014</v>
      </c>
      <c r="E2626" s="1" t="str">
        <f>VLOOKUP(INGRESO_MERCADERIA[[#This Row],[CODIGO]],STOCKSANLUIS[],7,FALSE)</f>
        <v>A</v>
      </c>
      <c r="F2626" s="10"/>
    </row>
    <row r="2627" spans="1:6" x14ac:dyDescent="0.25">
      <c r="A2627" s="6" t="s">
        <v>3577</v>
      </c>
      <c r="B2627" t="str">
        <f>VLOOKUP(INGRESO_MERCADERIA[[#This Row],[CODIGO]],STOCKSANLUIS[],2,FALSE)</f>
        <v>MOTOVENTILADOR AXIAL EBM S4E400/G01 - 400MM - 220V MONOFÁSICO - 4 POLOS, CON REJILLA - FLUJO V   </v>
      </c>
      <c r="C2627" s="10">
        <v>2</v>
      </c>
      <c r="D2627" s="156">
        <v>46014</v>
      </c>
      <c r="E2627" s="1" t="str">
        <f>VLOOKUP(INGRESO_MERCADERIA[[#This Row],[CODIGO]],STOCKSANLUIS[],7,FALSE)</f>
        <v>C</v>
      </c>
      <c r="F2627" s="10"/>
    </row>
    <row r="2628" spans="1:6" x14ac:dyDescent="0.25">
      <c r="A2628" s="6" t="s">
        <v>443</v>
      </c>
      <c r="B2628" t="str">
        <f>VLOOKUP(INGRESO_MERCADERIA[[#This Row],[CODIGO]],STOCKSANLUIS[],2,FALSE)</f>
        <v>ACEITE POLIOLESTER POE 32 - 1/4 GALON - BVA</v>
      </c>
      <c r="C2628" s="10">
        <v>12</v>
      </c>
      <c r="D2628" s="156">
        <v>46014</v>
      </c>
      <c r="E2628" s="1" t="str">
        <f>VLOOKUP(INGRESO_MERCADERIA[[#This Row],[CODIGO]],STOCKSANLUIS[],7,FALSE)</f>
        <v>C</v>
      </c>
      <c r="F2628" s="10"/>
    </row>
    <row r="2629" spans="1:6" x14ac:dyDescent="0.25">
      <c r="A2629" s="6" t="s">
        <v>2482</v>
      </c>
      <c r="B2629" t="str">
        <f>VLOOKUP(INGRESO_MERCADERIA[[#This Row],[CODIGO]],STOCKSANLUIS[],2,FALSE)</f>
        <v>COMPRESOR HERMETICO DANFOSS MTZ64 - 5.5HP - 380V/3F/60HZ -R-134A/404A/507A/407C (NO INC. VALV. V07/V04 Y RESIST. DE CARTER)</v>
      </c>
      <c r="C2629" s="10">
        <v>1</v>
      </c>
      <c r="D2629" s="156">
        <v>46011</v>
      </c>
      <c r="E2629" s="1" t="str">
        <f>VLOOKUP(INGRESO_MERCADERIA[[#This Row],[CODIGO]],STOCKSANLUIS[],7,FALSE)</f>
        <v>C</v>
      </c>
      <c r="F2629" s="10" t="s">
        <v>22034</v>
      </c>
    </row>
    <row r="2630" spans="1:6" x14ac:dyDescent="0.25">
      <c r="A2630" s="6" t="s">
        <v>3347</v>
      </c>
      <c r="B2630" t="str">
        <f>VLOOKUP(INGRESO_MERCADERIA[[#This Row],[CODIGO]],STOCKSANLUIS[],2,FALSE)</f>
        <v>GAS REFRIGERANTE R507 -11.3KG ICELOONG</v>
      </c>
      <c r="C2630" s="10">
        <v>6</v>
      </c>
      <c r="D2630" s="156">
        <v>46018</v>
      </c>
      <c r="E2630" s="1" t="str">
        <f>VLOOKUP(INGRESO_MERCADERIA[[#This Row],[CODIGO]],STOCKSANLUIS[],7,FALSE)</f>
        <v>C</v>
      </c>
      <c r="F2630" s="10"/>
    </row>
    <row r="2631" spans="1:6" x14ac:dyDescent="0.25">
      <c r="A2631" s="6" t="s">
        <v>3635</v>
      </c>
      <c r="B2631" t="str">
        <f>VLOOKUP(INGRESO_MERCADERIA[[#This Row],[CODIGO]],STOCKSANLUIS[],2,FALSE)</f>
        <v>MOTOVENTILADOR MAER FAN YDWF68L35P4-360N-300S (220V, 60HZ, 4 POLES, 1PH, CL.F, SUCTION)</v>
      </c>
      <c r="C2631" s="10">
        <v>10</v>
      </c>
      <c r="D2631" s="156">
        <v>46018</v>
      </c>
      <c r="E2631" s="1" t="str">
        <f>VLOOKUP(INGRESO_MERCADERIA[[#This Row],[CODIGO]],STOCKSANLUIS[],7,FALSE)</f>
        <v>C</v>
      </c>
      <c r="F2631" s="10"/>
    </row>
    <row r="2632" spans="1:6" x14ac:dyDescent="0.25">
      <c r="A2632" s="6" t="s">
        <v>19180</v>
      </c>
      <c r="B2632" t="str">
        <f>VLOOKUP(INGRESO_MERCADERIA[[#This Row],[CODIGO]],STOCKSANLUIS[],2,FALSE)</f>
        <v>EQUIPO DE A/A MINI SPLIT FRIO SOLO INVERTER - 12000 BTU/H - R410A - 220V/1PH/60HZ - DAIKIN - GL - AHRI USA CERTIFICATED - FTKS12GL216A/RKS12GL216A</v>
      </c>
      <c r="C2632" s="10">
        <v>2</v>
      </c>
      <c r="D2632" s="156">
        <v>46018</v>
      </c>
      <c r="E2632" s="1" t="str">
        <f>VLOOKUP(INGRESO_MERCADERIA[[#This Row],[CODIGO]],STOCKSANLUIS[],7,FALSE)</f>
        <v>B</v>
      </c>
      <c r="F2632" s="10"/>
    </row>
    <row r="2633" spans="1:6" x14ac:dyDescent="0.25">
      <c r="A2633" s="6" t="s">
        <v>19181</v>
      </c>
      <c r="B2633" t="str">
        <f>VLOOKUP(INGRESO_MERCADERIA[[#This Row],[CODIGO]],STOCKSANLUIS[],2,FALSE)</f>
        <v>EQUIPO DE A/A MINI SPLIT FRIO SOLO INVERTER - 18000 BTU/H - R410A - 220V/1PH/60HZ - DAIKIN - GL - AHRI USA CERTIFICATED - FTKS18GL216A/RKS18GL216A</v>
      </c>
      <c r="C2633" s="10">
        <v>2</v>
      </c>
      <c r="D2633" s="156">
        <v>46018</v>
      </c>
      <c r="E2633" s="1" t="str">
        <f>VLOOKUP(INGRESO_MERCADERIA[[#This Row],[CODIGO]],STOCKSANLUIS[],7,FALSE)</f>
        <v>C</v>
      </c>
      <c r="F2633" s="10"/>
    </row>
    <row r="2634" spans="1:6" x14ac:dyDescent="0.25">
      <c r="A2634" s="6" t="s">
        <v>259</v>
      </c>
      <c r="B2634" t="str">
        <f>VLOOKUP(INGRESO_MERCADERIA[[#This Row],[CODIGO]],STOCKSANLUIS[],2,FALSE)</f>
        <v>PLATINA KLEERSTRIP MAX BULLET HTP SILVER 2  PLOMO (60 CM)- 477600</v>
      </c>
      <c r="C2634" s="10">
        <v>112</v>
      </c>
      <c r="D2634" s="156">
        <v>46020</v>
      </c>
      <c r="E2634" s="1" t="str">
        <f>VLOOKUP(INGRESO_MERCADERIA[[#This Row],[CODIGO]],STOCKSANLUIS[],7,FALSE)</f>
        <v>C</v>
      </c>
      <c r="F2634" s="10"/>
    </row>
    <row r="2635" spans="1:6" x14ac:dyDescent="0.25">
      <c r="A2635" s="6" t="s">
        <v>3528</v>
      </c>
      <c r="B2635" t="str">
        <f>VLOOKUP(INGRESO_MERCADERIA[[#This Row],[CODIGO]],STOCKSANLUIS[],2,FALSE)</f>
        <v>CODO DE COBRE 90° - 5/8? SOLDABLE - 107C058 - QUALITY</v>
      </c>
      <c r="C2635" s="10">
        <v>10</v>
      </c>
      <c r="D2635" s="156">
        <v>46020</v>
      </c>
      <c r="E2635" s="1" t="str">
        <f>VLOOKUP(INGRESO_MERCADERIA[[#This Row],[CODIGO]],STOCKSANLUIS[],7,FALSE)</f>
        <v>C</v>
      </c>
      <c r="F2635" s="10"/>
    </row>
    <row r="2636" spans="1:6" x14ac:dyDescent="0.25">
      <c r="A2636" s="6" t="s">
        <v>147</v>
      </c>
      <c r="B2636" t="str">
        <f>VLOOKUP(INGRESO_MERCADERIA[[#This Row],[CODIGO]],STOCKSANLUIS[],2,FALSE)</f>
        <v>ELEMENTO TERMOSTATICO DANFOSS TES-5 COD 067B3342</v>
      </c>
      <c r="C2636" s="10">
        <v>8</v>
      </c>
      <c r="D2636" s="156">
        <v>46021</v>
      </c>
      <c r="E2636" s="1" t="str">
        <f>VLOOKUP(INGRESO_MERCADERIA[[#This Row],[CODIGO]],STOCKSANLUIS[],7,FALSE)</f>
        <v>A</v>
      </c>
      <c r="F2636" s="10"/>
    </row>
    <row r="2637" spans="1:6" x14ac:dyDescent="0.25">
      <c r="A2637" s="6" t="s">
        <v>229</v>
      </c>
      <c r="B2637" t="str">
        <f>VLOOKUP(INGRESO_MERCADERIA[[#This Row],[CODIGO]],STOCKSANLUIS[],2,FALSE)</f>
        <v>VALVULA DE EXPANSION DANFOSS TES 2 - S/ORIFICIO - 068Z3403</v>
      </c>
      <c r="C2637" s="10">
        <v>5</v>
      </c>
      <c r="D2637" s="156">
        <v>46021</v>
      </c>
      <c r="E2637" s="1" t="str">
        <f>VLOOKUP(INGRESO_MERCADERIA[[#This Row],[CODIGO]],STOCKSANLUIS[],7,FALSE)</f>
        <v>A</v>
      </c>
      <c r="F2637" s="10"/>
    </row>
    <row r="2638" spans="1:6" x14ac:dyDescent="0.25">
      <c r="A2638" s="6" t="s">
        <v>1882</v>
      </c>
      <c r="B2638" t="str">
        <f>VLOOKUP(INGRESO_MERCADERIA[[#This Row],[CODIGO]],STOCKSANLUIS[],2,FALSE)</f>
        <v>MOTOVENTILADOR AXIAL EBM S4D500-AM01-03 - 500MM - 220V/380V/440V TRIFÁSICO - 4 POLOS, CON REJILLA - FLUJO V</v>
      </c>
      <c r="C2638" s="10">
        <v>2</v>
      </c>
      <c r="D2638" s="156">
        <v>46021</v>
      </c>
      <c r="E2638" s="1" t="str">
        <f>VLOOKUP(INGRESO_MERCADERIA[[#This Row],[CODIGO]],STOCKSANLUIS[],7,FALSE)</f>
        <v>C</v>
      </c>
      <c r="F2638" s="10"/>
    </row>
    <row r="2639" spans="1:6" x14ac:dyDescent="0.25">
      <c r="A2639" s="6" t="s">
        <v>2082</v>
      </c>
      <c r="B2639" t="str">
        <f>VLOOKUP(INGRESO_MERCADERIA[[#This Row],[CODIGO]],STOCKSANLUIS[],2,FALSE)</f>
        <v xml:space="preserve">MOTOVENTILADOR AXIAL EBM S6D630-AN09-03 - 630MM - 220V/380V/440V TRIFÁSICO - 6 POLOS, CON REJILLA - FLUJO V </v>
      </c>
      <c r="C2639" s="10">
        <v>1</v>
      </c>
      <c r="D2639" s="156">
        <v>46021</v>
      </c>
      <c r="E2639" s="1" t="str">
        <f>VLOOKUP(INGRESO_MERCADERIA[[#This Row],[CODIGO]],STOCKSANLUIS[],7,FALSE)</f>
        <v>C</v>
      </c>
      <c r="F2639" s="10"/>
    </row>
    <row r="2640" spans="1:6" x14ac:dyDescent="0.25">
      <c r="A2640" s="6" t="s">
        <v>19300</v>
      </c>
      <c r="B2640" t="str">
        <f>VLOOKUP(INGRESO_MERCADERIA[[#This Row],[CODIGO]],STOCKSANLUIS[],2,FALSE)</f>
        <v>CINTA ADHESIVA FOAM QTF-230E - 1/8" X 2" X 32.8´ (3MM X 50MM X 10M) - EVERFROST - HIGH QUALITY</v>
      </c>
      <c r="C2640" s="10">
        <v>64</v>
      </c>
      <c r="D2640" s="156">
        <v>46021</v>
      </c>
      <c r="E2640" s="1" t="str">
        <f>VLOOKUP(INGRESO_MERCADERIA[[#This Row],[CODIGO]],STOCKSANLUIS[],7,FALSE)</f>
        <v>C</v>
      </c>
      <c r="F2640" s="10"/>
    </row>
    <row r="2641" spans="1:6" x14ac:dyDescent="0.25">
      <c r="A2641" s="6" t="s">
        <v>1199</v>
      </c>
      <c r="B2641" t="str">
        <f>VLOOKUP(INGRESO_MERCADERIA[[#This Row],[CODIGO]],STOCKSANLUIS[],2,FALSE)</f>
        <v>CONTROLADOR DE TEMPERATURA DIGITAL MT-512G - VER.02 - 115/220 VAC - FULL GAUGE</v>
      </c>
      <c r="C2641" s="10">
        <v>5</v>
      </c>
      <c r="D2641" s="156">
        <v>46021</v>
      </c>
      <c r="E2641" s="1" t="str">
        <f>VLOOKUP(INGRESO_MERCADERIA[[#This Row],[CODIGO]],STOCKSANLUIS[],7,FALSE)</f>
        <v>A</v>
      </c>
      <c r="F2641" s="10"/>
    </row>
    <row r="2642" spans="1:6" x14ac:dyDescent="0.25">
      <c r="A2642" s="6" t="s">
        <v>1934</v>
      </c>
      <c r="B2642" t="str">
        <f>VLOOKUP(INGRESO_MERCADERIA[[#This Row],[CODIGO]],STOCKSANLUIS[],2,FALSE)</f>
        <v>TRANSDUCTOR DE PRESION SB-69-200A - FULL GAUGE - (PARA PCT-100-120-410)</v>
      </c>
      <c r="C2642" s="10">
        <v>5</v>
      </c>
      <c r="D2642" s="156">
        <v>46021</v>
      </c>
      <c r="E2642" s="1" t="str">
        <f>VLOOKUP(INGRESO_MERCADERIA[[#This Row],[CODIGO]],STOCKSANLUIS[],7,FALSE)</f>
        <v>A</v>
      </c>
      <c r="F2642" s="10"/>
    </row>
    <row r="2643" spans="1:6" x14ac:dyDescent="0.25">
      <c r="A2643" s="6" t="s">
        <v>2431</v>
      </c>
      <c r="B2643" t="str">
        <f>VLOOKUP(INGRESO_MERCADERIA[[#This Row],[CODIGO]],STOCKSANLUIS[],2,FALSE)</f>
        <v>CONTROLADOR DIGITAL DE PRESIÓN PCT-410 EW PLUS - VER.05 - 90-220 VAC - FULL GAUGE (INCLUYE TRANSFORMADOR) - WHITE</v>
      </c>
      <c r="C2643" s="10">
        <v>5</v>
      </c>
      <c r="D2643" s="156">
        <v>46021</v>
      </c>
      <c r="E2643" s="1" t="str">
        <f>VLOOKUP(INGRESO_MERCADERIA[[#This Row],[CODIGO]],STOCKSANLUIS[],7,FALSE)</f>
        <v>C</v>
      </c>
      <c r="F2643" s="10"/>
    </row>
    <row r="2644" spans="1:6" x14ac:dyDescent="0.25">
      <c r="A2644" s="6" t="s">
        <v>2551</v>
      </c>
      <c r="B2644" t="str">
        <f>VLOOKUP(INGRESO_MERCADERIA[[#This Row],[CODIGO]],STOCKSANLUIS[],2,FALSE)</f>
        <v>CONTROLADOR DE TEMPERATURA DIGITAL MT-543 E LOG DE 4 ETAPAS C/ALARMA - VER.03 - 115/220 VAC - FULL GAUGE</v>
      </c>
      <c r="C2644" s="10">
        <v>5</v>
      </c>
      <c r="D2644" s="156">
        <v>46021</v>
      </c>
      <c r="E2644" s="1" t="str">
        <f>VLOOKUP(INGRESO_MERCADERIA[[#This Row],[CODIGO]],STOCKSANLUIS[],7,FALSE)</f>
        <v>A</v>
      </c>
      <c r="F2644" s="10"/>
    </row>
    <row r="2645" spans="1:6" x14ac:dyDescent="0.25">
      <c r="A2645" s="6" t="s">
        <v>2539</v>
      </c>
      <c r="B2645" t="str">
        <f>VLOOKUP(INGRESO_MERCADERIA[[#This Row],[CODIGO]],STOCKSANLUIS[],2,FALSE)</f>
        <v>CONTROLADOR DE TEMPERATURA DIGITAL MT-543EW PLUS DE 4 ETAPAS C/ALARMA - VER.06 - 115/220 VAC - FULL GAUGE - WHITE</v>
      </c>
      <c r="C2645" s="10">
        <v>5</v>
      </c>
      <c r="D2645" s="156">
        <v>46021</v>
      </c>
      <c r="E2645" s="1" t="str">
        <f>VLOOKUP(INGRESO_MERCADERIA[[#This Row],[CODIGO]],STOCKSANLUIS[],7,FALSE)</f>
        <v>A</v>
      </c>
      <c r="F2645" s="10"/>
    </row>
    <row r="2646" spans="1:6" x14ac:dyDescent="0.25">
      <c r="A2646" s="6" t="s">
        <v>3291</v>
      </c>
      <c r="B2646" t="str">
        <f>VLOOKUP(INGRESO_MERCADERIA[[#This Row],[CODIGO]],STOCKSANLUIS[],2,FALSE)</f>
        <v>VALVULA PARA AGUA HELADA FAN &amp; COIL 2 VIAS 1/2" DIAMETRO  CON ACTUADOR  220V JOHNSON CONTROLS - VLC2200FC-C</v>
      </c>
      <c r="C2646" s="10">
        <v>20</v>
      </c>
      <c r="D2646" s="156">
        <v>46021</v>
      </c>
      <c r="E2646" s="1" t="str">
        <f>VLOOKUP(INGRESO_MERCADERIA[[#This Row],[CODIGO]],STOCKSANLUIS[],7,FALSE)</f>
        <v>A</v>
      </c>
      <c r="F2646" s="10"/>
    </row>
    <row r="2647" spans="1:6" x14ac:dyDescent="0.25">
      <c r="A2647" s="6" t="s">
        <v>3293</v>
      </c>
      <c r="B2647" t="str">
        <f>VLOOKUP(INGRESO_MERCADERIA[[#This Row],[CODIGO]],STOCKSANLUIS[],2,FALSE)</f>
        <v>VALVULA PARA AGUA HELADA FAN &amp; COIL 2 VIAS 3/4" DIAMETRO  CON ACTUADOR  220V JOHNSON CONTROLS - VLC2200GC-C</v>
      </c>
      <c r="C2647" s="10">
        <v>40</v>
      </c>
      <c r="D2647" s="156">
        <v>46021</v>
      </c>
      <c r="E2647" s="1" t="str">
        <f>VLOOKUP(INGRESO_MERCADERIA[[#This Row],[CODIGO]],STOCKSANLUIS[],7,FALSE)</f>
        <v>A</v>
      </c>
      <c r="F2647" s="10"/>
    </row>
    <row r="2648" spans="1:6" x14ac:dyDescent="0.25">
      <c r="A2648" s="6" t="s">
        <v>3295</v>
      </c>
      <c r="B2648" t="str">
        <f>VLOOKUP(INGRESO_MERCADERIA[[#This Row],[CODIGO]],STOCKSANLUIS[],2,FALSE)</f>
        <v>VALVULA PARA AGUA HELADA FAN &amp; COIL 2 VIAS 1" DIAMETRO  CON ACTUADOR  220V JOHNSON CONTROLS - VLC2200HC-C</v>
      </c>
      <c r="C2648" s="10">
        <v>20</v>
      </c>
      <c r="D2648" s="156">
        <v>46021</v>
      </c>
      <c r="E2648" s="1" t="str">
        <f>VLOOKUP(INGRESO_MERCADERIA[[#This Row],[CODIGO]],STOCKSANLUIS[],7,FALSE)</f>
        <v>A</v>
      </c>
      <c r="F2648" s="10"/>
    </row>
    <row r="2649" spans="1:6" x14ac:dyDescent="0.25">
      <c r="A2649" s="6" t="s">
        <v>1356</v>
      </c>
      <c r="B2649" t="str">
        <f>VLOOKUP(INGRESO_MERCADERIA[[#This Row],[CODIGO]],STOCKSANLUIS[],2,FALSE)</f>
        <v>MANGA AISLANTE C1-H-054 DE 2 1/8" X 1/2" - ARMAFLEX/ARMACELL</v>
      </c>
      <c r="C2649" s="10">
        <v>18</v>
      </c>
      <c r="D2649" s="156">
        <v>46021</v>
      </c>
      <c r="E2649" s="1" t="str">
        <f>VLOOKUP(INGRESO_MERCADERIA[[#This Row],[CODIGO]],STOCKSANLUIS[],7,FALSE)</f>
        <v>A</v>
      </c>
      <c r="F2649" s="10"/>
    </row>
    <row r="2650" spans="1:6" x14ac:dyDescent="0.25">
      <c r="A2650" s="6" t="s">
        <v>3832</v>
      </c>
      <c r="B2650" t="str">
        <f>VLOOKUP(INGRESO_MERCADERIA[[#This Row],[CODIGO]],STOCKSANLUIS[],2,FALSE)</f>
        <v>MANGA AISLANTE CLASS 1 - 7/8"ID X 3/4"THK - WINCELL</v>
      </c>
      <c r="C2650" s="10">
        <v>28</v>
      </c>
      <c r="D2650" s="156">
        <v>46021</v>
      </c>
      <c r="E2650" s="1" t="str">
        <f>VLOOKUP(INGRESO_MERCADERIA[[#This Row],[CODIGO]],STOCKSANLUIS[],7,FALSE)</f>
        <v>A</v>
      </c>
      <c r="F2650" s="10"/>
    </row>
    <row r="2651" spans="1:6" x14ac:dyDescent="0.25">
      <c r="A2651" s="6" t="s">
        <v>22048</v>
      </c>
      <c r="B2651" t="str">
        <f>VLOOKUP(INGRESO_MERCADERIA[[#This Row],[CODIGO]],STOCKSANLUIS[],2,FALSE)</f>
        <v xml:space="preserve">BOMBA DE CONDENSADO STAR COLD DE 230V-1F-60HZ TANQUE ALTO (INCLUYE MANGUERA)  SI-1801 </v>
      </c>
      <c r="C2651" s="10">
        <v>12</v>
      </c>
      <c r="D2651" s="156">
        <v>46021</v>
      </c>
      <c r="E2651" s="1" t="str">
        <f>VLOOKUP(INGRESO_MERCADERIA[[#This Row],[CODIGO]],STOCKSANLUIS[],7,FALSE)</f>
        <v>B/C</v>
      </c>
      <c r="F2651" s="10"/>
    </row>
    <row r="2652" spans="1:6" x14ac:dyDescent="0.25">
      <c r="A2652" s="6" t="s">
        <v>22050</v>
      </c>
      <c r="B2652" t="str">
        <f>VLOOKUP(INGRESO_MERCADERIA[[#This Row],[CODIGO]],STOCKSANLUIS[],2,FALSE)</f>
        <v>MINI BOMBA STAR COLD  DE 110-240V MINISLIM SERIES 66 FT LIFT SPS-66</v>
      </c>
      <c r="C2652" s="10">
        <v>20</v>
      </c>
      <c r="D2652" s="156">
        <v>46021</v>
      </c>
      <c r="E2652" s="1" t="str">
        <f>VLOOKUP(INGRESO_MERCADERIA[[#This Row],[CODIGO]],STOCKSANLUIS[],7,FALSE)</f>
        <v>A</v>
      </c>
      <c r="F2652" s="10"/>
    </row>
    <row r="2653" spans="1:6" x14ac:dyDescent="0.25">
      <c r="A2653" s="6" t="s">
        <v>22052</v>
      </c>
      <c r="B2653" t="str">
        <f>VLOOKUP(INGRESO_MERCADERIA[[#This Row],[CODIGO]],STOCKSANLUIS[],2,FALSE)</f>
        <v>BOMBA DE CONDENSADO STAR COLD  DE 230V-1F-60HZ TANQUE BAJO (INCLUYE MANGUERA) SI-1805</v>
      </c>
      <c r="C2653" s="10">
        <v>6</v>
      </c>
      <c r="D2653" s="156">
        <v>46021</v>
      </c>
      <c r="E2653" s="1" t="str">
        <f>VLOOKUP(INGRESO_MERCADERIA[[#This Row],[CODIGO]],STOCKSANLUIS[],7,FALSE)</f>
        <v>B/C</v>
      </c>
      <c r="F2653" s="10"/>
    </row>
    <row r="2654" spans="1:6" x14ac:dyDescent="0.25">
      <c r="A2654" s="6" t="s">
        <v>22054</v>
      </c>
      <c r="B2654" t="str">
        <f>VLOOKUP(INGRESO_MERCADERIA[[#This Row],[CODIGO]],STOCKSANLUIS[],2,FALSE)</f>
        <v xml:space="preserve">ELECTRIC ACTUATOR ORIGINAL - JOHNSON CONTROLS </v>
      </c>
      <c r="C2654" s="10">
        <v>30</v>
      </c>
      <c r="D2654" s="156">
        <v>46021</v>
      </c>
      <c r="E2654" s="1" t="str">
        <f>VLOOKUP(INGRESO_MERCADERIA[[#This Row],[CODIGO]],STOCKSANLUIS[],7,FALSE)</f>
        <v>A</v>
      </c>
      <c r="F2654" s="10"/>
    </row>
    <row r="2655" spans="1:6" x14ac:dyDescent="0.25">
      <c r="A2655" s="6" t="s">
        <v>22056</v>
      </c>
      <c r="B2655" t="str">
        <f>VLOOKUP(INGRESO_MERCADERIA[[#This Row],[CODIGO]],STOCKSANLUIS[],2,FALSE)</f>
        <v>T7300-TF60-9KS0 - TERMOSTATO JOHNSON CONTROLS</v>
      </c>
      <c r="C2655" s="10">
        <v>40</v>
      </c>
      <c r="D2655" s="156">
        <v>46021</v>
      </c>
      <c r="E2655" s="1" t="str">
        <f>VLOOKUP(INGRESO_MERCADERIA[[#This Row],[CODIGO]],STOCKSANLUIS[],7,FALSE)</f>
        <v>A</v>
      </c>
      <c r="F2655" s="10"/>
    </row>
    <row r="2656" spans="1:6" x14ac:dyDescent="0.25">
      <c r="A2656" s="6" t="s">
        <v>2466</v>
      </c>
      <c r="B2656" t="str">
        <f>VLOOKUP(INGRESO_MERCADERIA[[#This Row],[CODIGO]],STOCKSANLUIS[],2,FALSE)</f>
        <v>LIMPIADOR PARA EVAPORADOR - EVAP POWR-C - 1GALON - NU CALGON</v>
      </c>
      <c r="C2656" s="10">
        <v>8</v>
      </c>
      <c r="D2656" s="156">
        <v>46021</v>
      </c>
      <c r="E2656" s="1" t="str">
        <f>VLOOKUP(INGRESO_MERCADERIA[[#This Row],[CODIGO]],STOCKSANLUIS[],7,FALSE)</f>
        <v>C</v>
      </c>
      <c r="F2656" s="10"/>
    </row>
    <row r="2657" spans="1:6" x14ac:dyDescent="0.25">
      <c r="A2657" s="6" t="s">
        <v>19744</v>
      </c>
      <c r="B2657" t="str">
        <f>VLOOKUP(INGRESO_MERCADERIA[[#This Row],[CODIGO]],STOCKSANLUIS[],2,FALSE)</f>
        <v>CONDENSADOR DE 36000 BTU/H CDU VERTICAL ST R410A 208-230V/60HZ/1PH - TEMP BLUE MADE BY CARRIER ENTERPRISE - FRIO SOLO - TBA410A--036-V3G1C</v>
      </c>
      <c r="C2657" s="10">
        <v>1</v>
      </c>
      <c r="D2657" s="156">
        <v>46024</v>
      </c>
      <c r="E2657" s="1" t="str">
        <f>VLOOKUP(INGRESO_MERCADERIA[[#This Row],[CODIGO]],STOCKSANLUIS[],7,FALSE)</f>
        <v>B</v>
      </c>
      <c r="F2657" s="10"/>
    </row>
    <row r="2658" spans="1:6" x14ac:dyDescent="0.25">
      <c r="A2658" s="6" t="s">
        <v>3098</v>
      </c>
      <c r="B2658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2658" s="10">
        <v>2</v>
      </c>
      <c r="D2658" s="156">
        <v>46024</v>
      </c>
      <c r="E2658" s="1" t="str">
        <f>VLOOKUP(INGRESO_MERCADERIA[[#This Row],[CODIGO]],STOCKSANLUIS[],7,FALSE)</f>
        <v>B</v>
      </c>
      <c r="F2658" s="10"/>
    </row>
    <row r="2659" spans="1:6" x14ac:dyDescent="0.25">
      <c r="A2659" s="6" t="s">
        <v>19182</v>
      </c>
      <c r="B2659" t="str">
        <f>VLOOKUP(INGRESO_MERCADERIA[[#This Row],[CODIGO]],STOCKSANLUIS[],2,FALSE)</f>
        <v>EQUIPO DE A/A MINI SPLIT FRIO SOLO INVERTER - 24000 BTU/H - R410A - 220V/1PH/60HZ - DAIKIN - GL - AHRI USA CERTIFICATED - FTKS24GL216A/RKS24GL216A</v>
      </c>
      <c r="C2659" s="10">
        <v>2</v>
      </c>
      <c r="D2659" s="156">
        <v>46024</v>
      </c>
      <c r="E2659" s="1" t="str">
        <f>VLOOKUP(INGRESO_MERCADERIA[[#This Row],[CODIGO]],STOCKSANLUIS[],7,FALSE)</f>
        <v>C</v>
      </c>
      <c r="F2659" s="10"/>
    </row>
    <row r="2660" spans="1:6" x14ac:dyDescent="0.25">
      <c r="A2660" s="6" t="s">
        <v>869</v>
      </c>
      <c r="B2660" t="str">
        <f>VLOOKUP(INGRESO_MERCADERIA[[#This Row],[CODIGO]],STOCKSANLUIS[],2,FALSE)</f>
        <v>ORIFICIO Nº7 PARA TE-12 - 067B2710</v>
      </c>
      <c r="C2660" s="10">
        <v>1</v>
      </c>
      <c r="D2660" s="156">
        <v>46024</v>
      </c>
      <c r="E2660" s="1" t="str">
        <f>VLOOKUP(INGRESO_MERCADERIA[[#This Row],[CODIGO]],STOCKSANLUIS[],7,FALSE)</f>
        <v>A</v>
      </c>
      <c r="F2660" s="10"/>
    </row>
    <row r="2661" spans="1:6" x14ac:dyDescent="0.25">
      <c r="A2661" s="6" t="s">
        <v>3098</v>
      </c>
      <c r="B2661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2661" s="10">
        <v>4</v>
      </c>
      <c r="D2661" s="156">
        <v>46024</v>
      </c>
      <c r="E2661" s="1" t="str">
        <f>VLOOKUP(INGRESO_MERCADERIA[[#This Row],[CODIGO]],STOCKSANLUIS[],7,FALSE)</f>
        <v>B</v>
      </c>
      <c r="F2661" s="10"/>
    </row>
    <row r="2662" spans="1:6" x14ac:dyDescent="0.25">
      <c r="A2662" s="6" t="s">
        <v>2719</v>
      </c>
      <c r="B2662" t="str">
        <f>VLOOKUP(INGRESO_MERCADERIA[[#This Row],[CODIGO]],STOCKSANLUIS[],2,FALSE)</f>
        <v xml:space="preserve">ACEITE PARA BOMBA DE VACIO - 1 GALON - BVA </v>
      </c>
      <c r="C2662" s="10">
        <v>30</v>
      </c>
      <c r="D2662" s="156">
        <v>46027</v>
      </c>
      <c r="E2662" s="1" t="str">
        <f>VLOOKUP(INGRESO_MERCADERIA[[#This Row],[CODIGO]],STOCKSANLUIS[],7,FALSE)</f>
        <v>C</v>
      </c>
      <c r="F2662" s="10"/>
    </row>
    <row r="2663" spans="1:6" x14ac:dyDescent="0.25">
      <c r="A2663" s="6" t="s">
        <v>3931</v>
      </c>
      <c r="B2663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2663" s="10">
        <v>4</v>
      </c>
      <c r="D2663" s="156">
        <v>46027</v>
      </c>
      <c r="E2663" s="1" t="str">
        <f>VLOOKUP(INGRESO_MERCADERIA[[#This Row],[CODIGO]],STOCKSANLUIS[],7,FALSE)</f>
        <v>B</v>
      </c>
      <c r="F2663" s="10"/>
    </row>
    <row r="2664" spans="1:6" x14ac:dyDescent="0.25">
      <c r="A2664" s="6" t="s">
        <v>3341</v>
      </c>
      <c r="B2664" t="str">
        <f>VLOOKUP(INGRESO_MERCADERIA[[#This Row],[CODIGO]],STOCKSANLUIS[],2,FALSE)</f>
        <v>GAS REFRIGERANTE R404A -10.90KG ICELOONG</v>
      </c>
      <c r="C2664" s="10">
        <v>5</v>
      </c>
      <c r="D2664" s="156">
        <v>46027</v>
      </c>
      <c r="E2664" s="1" t="str">
        <f>VLOOKUP(INGRESO_MERCADERIA[[#This Row],[CODIGO]],STOCKSANLUIS[],7,FALSE)</f>
        <v>C</v>
      </c>
      <c r="F2664" s="10"/>
    </row>
    <row r="2665" spans="1:6" x14ac:dyDescent="0.25">
      <c r="A2665" s="6" t="s">
        <v>2490</v>
      </c>
      <c r="B2665" t="str">
        <f>VLOOKUP(INGRESO_MERCADERIA[[#This Row],[CODIGO]],STOCKSANLUIS[],2,FALSE)</f>
        <v>LIMPIADOR PARA CONDENSADOR - NU-BRITE - 1GALON - NU CALGON</v>
      </c>
      <c r="C2665" s="10">
        <v>8</v>
      </c>
      <c r="D2665" s="156">
        <v>46027</v>
      </c>
      <c r="E2665" s="1" t="str">
        <f>VLOOKUP(INGRESO_MERCADERIA[[#This Row],[CODIGO]],STOCKSANLUIS[],7,FALSE)</f>
        <v>C</v>
      </c>
      <c r="F2665" s="10"/>
    </row>
    <row r="2666" spans="1:6" x14ac:dyDescent="0.25">
      <c r="A2666" s="6" t="s">
        <v>22048</v>
      </c>
      <c r="B2666" t="str">
        <f>VLOOKUP(INGRESO_MERCADERIA[[#This Row],[CODIGO]],STOCKSANLUIS[],2,FALSE)</f>
        <v xml:space="preserve">BOMBA DE CONDENSADO STAR COLD DE 230V-1F-60HZ TANQUE ALTO (INCLUYE MANGUERA)  SI-1801 </v>
      </c>
      <c r="C2666" s="10">
        <v>12</v>
      </c>
      <c r="D2666" s="156">
        <v>46027</v>
      </c>
      <c r="E2666" s="1" t="str">
        <f>VLOOKUP(INGRESO_MERCADERIA[[#This Row],[CODIGO]],STOCKSANLUIS[],7,FALSE)</f>
        <v>B/C</v>
      </c>
      <c r="F2666" s="10"/>
    </row>
    <row r="2667" spans="1:6" x14ac:dyDescent="0.25">
      <c r="A2667" s="6" t="s">
        <v>22050</v>
      </c>
      <c r="B2667" t="str">
        <f>VLOOKUP(INGRESO_MERCADERIA[[#This Row],[CODIGO]],STOCKSANLUIS[],2,FALSE)</f>
        <v>MINI BOMBA STAR COLD  DE 110-240V MINISLIM SERIES 66 FT LIFT SPS-66</v>
      </c>
      <c r="C2667" s="10">
        <v>20</v>
      </c>
      <c r="D2667" s="156">
        <v>46027</v>
      </c>
      <c r="E2667" s="1" t="str">
        <f>VLOOKUP(INGRESO_MERCADERIA[[#This Row],[CODIGO]],STOCKSANLUIS[],7,FALSE)</f>
        <v>A</v>
      </c>
      <c r="F2667" s="10"/>
    </row>
    <row r="2668" spans="1:6" x14ac:dyDescent="0.25">
      <c r="A2668" s="6" t="s">
        <v>22052</v>
      </c>
      <c r="B2668" t="str">
        <f>VLOOKUP(INGRESO_MERCADERIA[[#This Row],[CODIGO]],STOCKSANLUIS[],2,FALSE)</f>
        <v>BOMBA DE CONDENSADO STAR COLD  DE 230V-1F-60HZ TANQUE BAJO (INCLUYE MANGUERA) SI-1805</v>
      </c>
      <c r="C2668" s="10">
        <v>6</v>
      </c>
      <c r="D2668" s="156">
        <v>46027</v>
      </c>
      <c r="E2668" s="1" t="str">
        <f>VLOOKUP(INGRESO_MERCADERIA[[#This Row],[CODIGO]],STOCKSANLUIS[],7,FALSE)</f>
        <v>B/C</v>
      </c>
      <c r="F2668" s="10"/>
    </row>
    <row r="2669" spans="1:6" x14ac:dyDescent="0.25">
      <c r="A2669" s="6" t="s">
        <v>2080</v>
      </c>
      <c r="B2669" t="str">
        <f>VLOOKUP(INGRESO_MERCADERIA[[#This Row],[CODIGO]],STOCKSANLUIS[],2,FALSE)</f>
        <v xml:space="preserve">MOTOVENTILADOR AXIAL EBM S4E500-AM03-01 - 500MM - 220V MONOFÁSICO - 4 POLOS, CON REJILLA - FLUJO V </v>
      </c>
      <c r="C2669" s="10">
        <v>1</v>
      </c>
      <c r="D2669" s="156">
        <v>46027</v>
      </c>
      <c r="E2669" s="1" t="str">
        <f>VLOOKUP(INGRESO_MERCADERIA[[#This Row],[CODIGO]],STOCKSANLUIS[],7,FALSE)</f>
        <v>C</v>
      </c>
      <c r="F2669" s="10" t="s">
        <v>21991</v>
      </c>
    </row>
    <row r="2670" spans="1:6" x14ac:dyDescent="0.25">
      <c r="A2670" s="6" t="s">
        <v>2490</v>
      </c>
      <c r="B2670" t="str">
        <f>VLOOKUP(INGRESO_MERCADERIA[[#This Row],[CODIGO]],STOCKSANLUIS[],2,FALSE)</f>
        <v>LIMPIADOR PARA CONDENSADOR - NU-BRITE - 1GALON - NU CALGON</v>
      </c>
      <c r="C2670" s="10">
        <v>8</v>
      </c>
      <c r="D2670" s="156">
        <v>46028</v>
      </c>
      <c r="E2670" s="1" t="str">
        <f>VLOOKUP(INGRESO_MERCADERIA[[#This Row],[CODIGO]],STOCKSANLUIS[],7,FALSE)</f>
        <v>C</v>
      </c>
      <c r="F2670" s="10"/>
    </row>
    <row r="2671" spans="1:6" x14ac:dyDescent="0.25">
      <c r="A2671" s="6" t="s">
        <v>2466</v>
      </c>
      <c r="B2671" t="str">
        <f>VLOOKUP(INGRESO_MERCADERIA[[#This Row],[CODIGO]],STOCKSANLUIS[],2,FALSE)</f>
        <v>LIMPIADOR PARA EVAPORADOR - EVAP POWR-C - 1GALON - NU CALGON</v>
      </c>
      <c r="C2671" s="10">
        <v>12</v>
      </c>
      <c r="D2671" s="156">
        <v>46028</v>
      </c>
      <c r="E2671" s="1" t="str">
        <f>VLOOKUP(INGRESO_MERCADERIA[[#This Row],[CODIGO]],STOCKSANLUIS[],7,FALSE)</f>
        <v>C</v>
      </c>
      <c r="F2671" s="10"/>
    </row>
    <row r="2672" spans="1:6" x14ac:dyDescent="0.25">
      <c r="A2672" s="6" t="s">
        <v>22048</v>
      </c>
      <c r="B2672" t="str">
        <f>VLOOKUP(INGRESO_MERCADERIA[[#This Row],[CODIGO]],STOCKSANLUIS[],2,FALSE)</f>
        <v xml:space="preserve">BOMBA DE CONDENSADO STAR COLD DE 230V-1F-60HZ TANQUE ALTO (INCLUYE MANGUERA)  SI-1801 </v>
      </c>
      <c r="C2672" s="10">
        <v>18</v>
      </c>
      <c r="D2672" s="156">
        <v>46028</v>
      </c>
      <c r="E2672" s="1" t="str">
        <f>VLOOKUP(INGRESO_MERCADERIA[[#This Row],[CODIGO]],STOCKSANLUIS[],7,FALSE)</f>
        <v>B/C</v>
      </c>
      <c r="F2672" s="10"/>
    </row>
    <row r="2673" spans="1:6" x14ac:dyDescent="0.25">
      <c r="A2673" s="6" t="s">
        <v>3098</v>
      </c>
      <c r="B2673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2673" s="10">
        <v>4</v>
      </c>
      <c r="D2673" s="156">
        <v>46028</v>
      </c>
      <c r="E2673" s="1" t="str">
        <f>VLOOKUP(INGRESO_MERCADERIA[[#This Row],[CODIGO]],STOCKSANLUIS[],7,FALSE)</f>
        <v>B</v>
      </c>
      <c r="F2673" s="10"/>
    </row>
    <row r="2674" spans="1:6" x14ac:dyDescent="0.25">
      <c r="A2674" s="6" t="s">
        <v>3949</v>
      </c>
      <c r="B2674" t="str">
        <f>VLOOKUP(INGRESO_MERCADERIA[[#This Row],[CODIGO]],STOCKSANLUIS[],2,FALSE)</f>
        <v>VALVULA DE ACCESO DE 1/4X 0.35MM X 100MM - STARCOLD</v>
      </c>
      <c r="C2674" s="10">
        <v>1000</v>
      </c>
      <c r="D2674" s="156">
        <v>46028</v>
      </c>
      <c r="E2674" s="1" t="str">
        <f>VLOOKUP(INGRESO_MERCADERIA[[#This Row],[CODIGO]],STOCKSANLUIS[],7,FALSE)</f>
        <v>A</v>
      </c>
      <c r="F2674" s="10"/>
    </row>
    <row r="2675" spans="1:6" x14ac:dyDescent="0.25">
      <c r="A2675" s="6" t="s">
        <v>173</v>
      </c>
      <c r="B2675" t="str">
        <f>VLOOKUP(INGRESO_MERCADERIA[[#This Row],[CODIGO]],STOCKSANLUIS[],2,FALSE)</f>
        <v>ORIFICIO N-4 PARA TEX2 - TES2 - TEN2 - 068-2007</v>
      </c>
      <c r="C2675" s="10">
        <v>5</v>
      </c>
      <c r="D2675" s="156">
        <v>46028</v>
      </c>
      <c r="E2675" s="1" t="str">
        <f>VLOOKUP(INGRESO_MERCADERIA[[#This Row],[CODIGO]],STOCKSANLUIS[],7,FALSE)</f>
        <v>A</v>
      </c>
      <c r="F2675" s="10"/>
    </row>
    <row r="2676" spans="1:6" x14ac:dyDescent="0.25">
      <c r="A2676" s="6" t="s">
        <v>3096</v>
      </c>
      <c r="B2676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676" s="10">
        <v>1</v>
      </c>
      <c r="D2676" s="156">
        <v>46028</v>
      </c>
      <c r="E2676" s="1" t="str">
        <f>VLOOKUP(INGRESO_MERCADERIA[[#This Row],[CODIGO]],STOCKSANLUIS[],7,FALSE)</f>
        <v>B</v>
      </c>
      <c r="F2676" s="10"/>
    </row>
    <row r="2677" spans="1:6" x14ac:dyDescent="0.25">
      <c r="A2677" s="6" t="s">
        <v>3651</v>
      </c>
      <c r="B2677" t="str">
        <f>VLOOKUP(INGRESO_MERCADERIA[[#This Row],[CODIGO]],STOCKSANLUIS[],2,FALSE)</f>
        <v>CONDENSADOR DE 60000 BTU/H CDU VERTICAL ST R410A 208-230V/60HZ/3PH - TEMP BLUE MADE BY CARRIER ENTERPRISE - FRIO SOLO - TBA41A-060-V5N1C</v>
      </c>
      <c r="C2677" s="10">
        <v>1</v>
      </c>
      <c r="D2677" s="156">
        <v>46028</v>
      </c>
      <c r="E2677" s="1" t="str">
        <f>VLOOKUP(INGRESO_MERCADERIA[[#This Row],[CODIGO]],STOCKSANLUIS[],7,FALSE)</f>
        <v>B</v>
      </c>
      <c r="F2677" s="10"/>
    </row>
    <row r="2678" spans="1:6" x14ac:dyDescent="0.25">
      <c r="A2678" s="6" t="s">
        <v>2693</v>
      </c>
      <c r="B2678" t="str">
        <f>VLOOKUP(INGRESO_MERCADERIA[[#This Row],[CODIGO]],STOCKSANLUIS[],2,FALSE)</f>
        <v>GAS REFRIGERANTE FREON R-410A - 11.35 KG - CHINO - CHEMOURS</v>
      </c>
      <c r="C2678" s="10">
        <v>5</v>
      </c>
      <c r="D2678" s="156">
        <v>46028</v>
      </c>
      <c r="E2678" s="1" t="str">
        <f>VLOOKUP(INGRESO_MERCADERIA[[#This Row],[CODIGO]],STOCKSANLUIS[],7,FALSE)</f>
        <v>C</v>
      </c>
      <c r="F2678" s="10"/>
    </row>
    <row r="2679" spans="1:6" x14ac:dyDescent="0.25">
      <c r="A2679" s="6" t="s">
        <v>2840</v>
      </c>
      <c r="B2679" t="str">
        <f>VLOOKUP(INGRESO_MERCADERIA[[#This Row],[CODIGO]],STOCKSANLUIS[],2,FALSE)</f>
        <v>ZOCALO DE PVC C/LABIOS FLEXIBLES 293 - FI02810 - CAFF X PIEZA DE 4 METROS</v>
      </c>
      <c r="C2679" s="10">
        <v>20</v>
      </c>
      <c r="D2679" s="156">
        <v>46028</v>
      </c>
      <c r="E2679" s="1" t="str">
        <f>VLOOKUP(INGRESO_MERCADERIA[[#This Row],[CODIGO]],STOCKSANLUIS[],7,FALSE)</f>
        <v>A</v>
      </c>
      <c r="F2679" s="10"/>
    </row>
    <row r="2680" spans="1:6" x14ac:dyDescent="0.25">
      <c r="A2680" s="6" t="s">
        <v>589</v>
      </c>
      <c r="B2680" t="str">
        <f>VLOOKUP(INGRESO_MERCADERIA[[#This Row],[CODIGO]],STOCKSANLUIS[],2,FALSE)</f>
        <v>FILTRO CERAMICO SECADO ELEVADO DANFOSS 48-DC  CON JUNTA- 023U4381</v>
      </c>
      <c r="C2680" s="10">
        <v>8</v>
      </c>
      <c r="D2680" s="156">
        <v>46028</v>
      </c>
      <c r="E2680" s="1" t="str">
        <f>VLOOKUP(INGRESO_MERCADERIA[[#This Row],[CODIGO]],STOCKSANLUIS[],7,FALSE)</f>
        <v>A</v>
      </c>
      <c r="F2680" s="10"/>
    </row>
    <row r="2681" spans="1:6" x14ac:dyDescent="0.25">
      <c r="A2681" s="6" t="s">
        <v>1173</v>
      </c>
      <c r="B2681" t="str">
        <f>VLOOKUP(INGRESO_MERCADERIA[[#This Row],[CODIGO]],STOCKSANLUIS[],2,FALSE)</f>
        <v>FILTRO CERAMICO SECADO 100% NUCLEO SOLIDO DANFOSS 48-DM  CON JUNTA - 023U1392</v>
      </c>
      <c r="C2681" s="10">
        <v>8</v>
      </c>
      <c r="D2681" s="156">
        <v>46028</v>
      </c>
      <c r="E2681" s="1" t="str">
        <f>VLOOKUP(INGRESO_MERCADERIA[[#This Row],[CODIGO]],STOCKSANLUIS[],7,FALSE)</f>
        <v>A</v>
      </c>
      <c r="F2681" s="10"/>
    </row>
    <row r="2682" spans="1:6" x14ac:dyDescent="0.25">
      <c r="A2682" s="6" t="s">
        <v>22024</v>
      </c>
      <c r="B2682" t="str">
        <f>VLOOKUP(INGRESO_MERCADERIA[[#This Row],[CODIGO]],STOCKSANLUIS[],2,FALSE)</f>
        <v>CONDENSADOR DE 60000 BTU/H CDU VERTICAL R410A 208-230V/60HZ/3PH - VIKING "VIKINGO" - PROUDLY DESIGNED IN USA - BLUE FIN PROTECTION - XJCVR4-60-5-T - MADE IN P.R.C.</v>
      </c>
      <c r="C2682" s="10">
        <v>1</v>
      </c>
      <c r="D2682" s="156">
        <v>46028</v>
      </c>
      <c r="E2682" s="1" t="str">
        <f>VLOOKUP(INGRESO_MERCADERIA[[#This Row],[CODIGO]],STOCKSANLUIS[],7,FALSE)</f>
        <v>B</v>
      </c>
      <c r="F2682" s="10"/>
    </row>
    <row r="2683" spans="1:6" x14ac:dyDescent="0.25">
      <c r="A2683" s="6" t="s">
        <v>22022</v>
      </c>
      <c r="B2683" t="str">
        <f>VLOOKUP(INGRESO_MERCADERIA[[#This Row],[CODIGO]],STOCKSANLUIS[],2,FALSE)</f>
        <v>EVAPORADOR PISO TECHO 60000 BTU/H EVAP R410A 208-230V/60HZ/1PH - VIKING "VIKINGO" - PROUDLY DESIGNED IN USA - BLUE FIN PROTECTION - XJCFRI-4-60-3-T - MADE IN P.R.C.</v>
      </c>
      <c r="C2683" s="10">
        <v>1</v>
      </c>
      <c r="D2683" s="156">
        <v>46028</v>
      </c>
      <c r="E2683" s="1" t="str">
        <f>VLOOKUP(INGRESO_MERCADERIA[[#This Row],[CODIGO]],STOCKSANLUIS[],7,FALSE)</f>
        <v>B</v>
      </c>
      <c r="F2683" s="10"/>
    </row>
    <row r="2684" spans="1:6" x14ac:dyDescent="0.25">
      <c r="A2684" s="6" t="s">
        <v>2028</v>
      </c>
      <c r="B2684" t="str">
        <f>VLOOKUP(INGRESO_MERCADERIA[[#This Row],[CODIGO]],STOCKSANLUIS[],2,FALSE)</f>
        <v xml:space="preserve">ACEITE POLIOLESTER POE 170 - 1 GALON - BVA  </v>
      </c>
      <c r="C2684" s="10">
        <v>8</v>
      </c>
      <c r="D2684" s="156">
        <v>46029</v>
      </c>
      <c r="E2684" s="1" t="str">
        <f>VLOOKUP(INGRESO_MERCADERIA[[#This Row],[CODIGO]],STOCKSANLUIS[],7,FALSE)</f>
        <v>C</v>
      </c>
      <c r="F2684" s="10"/>
    </row>
    <row r="2685" spans="1:6" x14ac:dyDescent="0.25">
      <c r="A2685" s="6" t="s">
        <v>595</v>
      </c>
      <c r="B2685" t="str">
        <f>VLOOKUP(INGRESO_MERCADERIA[[#This Row],[CODIGO]],STOCKSANLUIS[],2,FALSE)</f>
        <v>CUERPO DE VALVULA SOLENOIDE DANFOSS EVR 3 - 3/8  SOLDABLE  032F1204</v>
      </c>
      <c r="C2685" s="10">
        <v>5</v>
      </c>
      <c r="D2685" s="156">
        <v>46029</v>
      </c>
      <c r="E2685" s="1" t="str">
        <f>VLOOKUP(INGRESO_MERCADERIA[[#This Row],[CODIGO]],STOCKSANLUIS[],7,FALSE)</f>
        <v>A</v>
      </c>
      <c r="F2685" s="10"/>
    </row>
    <row r="2686" spans="1:6" x14ac:dyDescent="0.25">
      <c r="A2686" s="6" t="s">
        <v>3758</v>
      </c>
      <c r="B2686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2686" s="10">
        <v>4</v>
      </c>
      <c r="D2686" s="156">
        <v>46029</v>
      </c>
      <c r="E2686" s="1" t="str">
        <f>VLOOKUP(INGRESO_MERCADERIA[[#This Row],[CODIGO]],STOCKSANLUIS[],7,FALSE)</f>
        <v>B</v>
      </c>
      <c r="F2686" s="10"/>
    </row>
    <row r="2687" spans="1:6" x14ac:dyDescent="0.25">
      <c r="A2687" s="6" t="s">
        <v>781</v>
      </c>
      <c r="B2687" t="str">
        <f>VLOOKUP(INGRESO_MERCADERIA[[#This Row],[CODIGO]],STOCKSANLUIS[],2,FALSE)</f>
        <v>CINTA DE ALUMINIO DE 2" X 50 YDS - QTA-250 - QUALITY</v>
      </c>
      <c r="C2687" s="10">
        <v>24</v>
      </c>
      <c r="D2687" s="156">
        <v>46029</v>
      </c>
      <c r="E2687" s="1" t="str">
        <f>VLOOKUP(INGRESO_MERCADERIA[[#This Row],[CODIGO]],STOCKSANLUIS[],7,FALSE)</f>
        <v>A</v>
      </c>
      <c r="F2687" s="10"/>
    </row>
    <row r="2688" spans="1:6" x14ac:dyDescent="0.25">
      <c r="A2688" s="6" t="s">
        <v>3949</v>
      </c>
      <c r="B2688" t="str">
        <f>VLOOKUP(INGRESO_MERCADERIA[[#This Row],[CODIGO]],STOCKSANLUIS[],2,FALSE)</f>
        <v>VALVULA DE ACCESO DE 1/4X 0.35MM X 100MM - STARCOLD</v>
      </c>
      <c r="C2688" s="10">
        <v>1</v>
      </c>
      <c r="D2688" s="156">
        <v>46029</v>
      </c>
      <c r="E2688" s="1" t="str">
        <f>VLOOKUP(INGRESO_MERCADERIA[[#This Row],[CODIGO]],STOCKSANLUIS[],7,FALSE)</f>
        <v>A</v>
      </c>
      <c r="F2688" s="10" t="s">
        <v>21970</v>
      </c>
    </row>
    <row r="2689" spans="1:6" x14ac:dyDescent="0.25">
      <c r="A2689" s="6" t="s">
        <v>15</v>
      </c>
      <c r="B2689" t="str">
        <f>VLOOKUP(INGRESO_MERCADERIA[[#This Row],[CODIGO]],STOCKSANLUIS[],2,FALSE)</f>
        <v>CAJA DE DISTRIBUCION BC01 - FULL GAUGE</v>
      </c>
      <c r="C2689" s="10">
        <v>1</v>
      </c>
      <c r="D2689" s="156">
        <v>46029</v>
      </c>
      <c r="E2689" s="1" t="str">
        <f>VLOOKUP(INGRESO_MERCADERIA[[#This Row],[CODIGO]],STOCKSANLUIS[],7,FALSE)</f>
        <v>A</v>
      </c>
      <c r="F2689" s="10" t="s">
        <v>21970</v>
      </c>
    </row>
    <row r="2690" spans="1:6" x14ac:dyDescent="0.25">
      <c r="A2690" s="6" t="s">
        <v>3410</v>
      </c>
      <c r="B2690" t="str">
        <f>VLOOKUP(INGRESO_MERCADERIA[[#This Row],[CODIGO]],STOCKSANLUIS[],2,FALSE)</f>
        <v>SOLDADURA DE ALUMINIO ALUXCOR 4047</v>
      </c>
      <c r="C2690" s="10">
        <v>15</v>
      </c>
      <c r="D2690" s="156">
        <v>46029</v>
      </c>
      <c r="E2690" s="1" t="str">
        <f>VLOOKUP(INGRESO_MERCADERIA[[#This Row],[CODIGO]],STOCKSANLUIS[],7,FALSE)</f>
        <v>C</v>
      </c>
      <c r="F2690" s="10" t="s">
        <v>21970</v>
      </c>
    </row>
    <row r="2691" spans="1:6" x14ac:dyDescent="0.25">
      <c r="A2691" s="6" t="s">
        <v>3635</v>
      </c>
      <c r="B2691" t="str">
        <f>VLOOKUP(INGRESO_MERCADERIA[[#This Row],[CODIGO]],STOCKSANLUIS[],2,FALSE)</f>
        <v>MOTOVENTILADOR MAER FAN YDWF68L35P4-360N-300S (220V, 60HZ, 4 POLES, 1PH, CL.F, SUCTION)</v>
      </c>
      <c r="C2691" s="10">
        <v>1</v>
      </c>
      <c r="D2691" s="156">
        <v>46029</v>
      </c>
      <c r="E2691" s="1" t="str">
        <f>VLOOKUP(INGRESO_MERCADERIA[[#This Row],[CODIGO]],STOCKSANLUIS[],7,FALSE)</f>
        <v>C</v>
      </c>
      <c r="F2691" s="10" t="s">
        <v>21970</v>
      </c>
    </row>
    <row r="2692" spans="1:6" x14ac:dyDescent="0.25">
      <c r="A2692" s="6" t="s">
        <v>3906</v>
      </c>
      <c r="B2692" t="str">
        <f>VLOOKUP(INGRESO_MERCADERIA[[#This Row],[CODIGO]],STOCKSANLUIS[],2,FALSE)</f>
        <v>MOTOVENTILADOR MAER FAN YDWF68L25P4-300P-250S(220V,60HZ,4 POLES,1PH,SUCTION)</v>
      </c>
      <c r="C2692" s="10">
        <v>20</v>
      </c>
      <c r="D2692" s="156">
        <v>46030</v>
      </c>
      <c r="E2692" s="1" t="str">
        <f>VLOOKUP(INGRESO_MERCADERIA[[#This Row],[CODIGO]],STOCKSANLUIS[],7,FALSE)</f>
        <v>C</v>
      </c>
      <c r="F2692" s="10"/>
    </row>
    <row r="2693" spans="1:6" x14ac:dyDescent="0.25">
      <c r="A2693" s="6" t="s">
        <v>1998</v>
      </c>
      <c r="B2693" t="str">
        <f>VLOOKUP(INGRESO_MERCADERIA[[#This Row],[CODIGO]],STOCKSANLUIS[],2,FALSE)</f>
        <v>CAPACITOR DE 55 MFD X 370 - 440 VAC - 55-4D - QUALITY</v>
      </c>
      <c r="C2693" s="10">
        <v>30</v>
      </c>
      <c r="D2693" s="156">
        <v>46031</v>
      </c>
      <c r="E2693" s="1" t="str">
        <f>VLOOKUP(INGRESO_MERCADERIA[[#This Row],[CODIGO]],STOCKSANLUIS[],7,FALSE)</f>
        <v>A</v>
      </c>
      <c r="F2693" s="10"/>
    </row>
    <row r="2694" spans="1:6" x14ac:dyDescent="0.25">
      <c r="A2694" s="6" t="s">
        <v>3643</v>
      </c>
      <c r="B2694" t="str">
        <f>VLOOKUP(INGRESO_MERCADERIA[[#This Row],[CODIGO]],STOCKSANLUIS[],2,FALSE)</f>
        <v>MOTOVENTILADOR DE 7 WATTS 220V/1PH/60HZ INC. HELICE DE 200MM Y BASE</v>
      </c>
      <c r="C2694" s="10">
        <v>24</v>
      </c>
      <c r="D2694" s="156">
        <v>46031</v>
      </c>
      <c r="E2694" s="1" t="str">
        <f>VLOOKUP(INGRESO_MERCADERIA[[#This Row],[CODIGO]],STOCKSANLUIS[],7,FALSE)</f>
        <v>C</v>
      </c>
      <c r="F2694" s="10"/>
    </row>
    <row r="2695" spans="1:6" x14ac:dyDescent="0.25">
      <c r="A2695" s="6" t="s">
        <v>3920</v>
      </c>
      <c r="B2695" t="str">
        <f>VLOOKUP(INGRESO_MERCADERIA[[#This Row],[CODIGO]],STOCKSANLUIS[],2,FALSE)</f>
        <v>EQUIPO DE A/A MINI SPLIT FRIO SOLO - 18000 BTU - R410A - 220V/1PH/60HZ -  CIAC CG41G-018PH3U2C / CH41G-018-H3U2C</v>
      </c>
      <c r="C2695" s="10">
        <v>3</v>
      </c>
      <c r="D2695" s="156">
        <v>46031</v>
      </c>
      <c r="E2695" s="1" t="str">
        <f>VLOOKUP(INGRESO_MERCADERIA[[#This Row],[CODIGO]],STOCKSANLUIS[],7,FALSE)</f>
        <v>B</v>
      </c>
      <c r="F2695" s="10"/>
    </row>
    <row r="2696" spans="1:6" x14ac:dyDescent="0.25">
      <c r="A2696" s="6" t="s">
        <v>3924</v>
      </c>
      <c r="B2696" t="str">
        <f>VLOOKUP(INGRESO_MERCADERIA[[#This Row],[CODIGO]],STOCKSANLUIS[],2,FALSE)</f>
        <v>EQUIPO DE A/A MINI SPLIT FRIO SOLO - 36000 BTU - R410A - 220V/1PH/60HZ -  CIAC  CG41G-036PH3U1C / CH41G-036-H3U1C</v>
      </c>
      <c r="C2696" s="10">
        <v>2</v>
      </c>
      <c r="D2696" s="156">
        <v>46031</v>
      </c>
      <c r="E2696" s="1" t="str">
        <f>VLOOKUP(INGRESO_MERCADERIA[[#This Row],[CODIGO]],STOCKSANLUIS[],7,FALSE)</f>
        <v>B</v>
      </c>
      <c r="F2696" s="10"/>
    </row>
    <row r="2697" spans="1:6" x14ac:dyDescent="0.25">
      <c r="A2697" s="6" t="s">
        <v>2667</v>
      </c>
      <c r="B2697" t="str">
        <f>VLOOKUP(INGRESO_MERCADERIA[[#This Row],[CODIGO]],STOCKSANLUIS[],2,FALSE)</f>
        <v>TAPA CÓNICA SCH-9 (CAPUCHON) P/M-10 FI0 3790 - CAFF</v>
      </c>
      <c r="C2697" s="10">
        <v>5</v>
      </c>
      <c r="D2697" s="156">
        <v>46031</v>
      </c>
      <c r="E2697" s="1" t="str">
        <f>VLOOKUP(INGRESO_MERCADERIA[[#This Row],[CODIGO]],STOCKSANLUIS[],7,FALSE)</f>
        <v>A</v>
      </c>
      <c r="F2697" s="10"/>
    </row>
    <row r="2698" spans="1:6" x14ac:dyDescent="0.25">
      <c r="A2698" s="6" t="s">
        <v>22020</v>
      </c>
      <c r="B2698" t="str">
        <f>VLOOKUP(INGRESO_MERCADERIA[[#This Row],[CODIGO]],STOCKSANLUIS[],2,FALSE)</f>
        <v>EVAPORADOR DUCTO DE 60000 BTU/H R410A 208-230V/60HZ/1PH - VIKING "VIKINGO" - PROUDLY DESIGNED IN USA - BLUE FIN PROTECTION - XJAHI-60 - MADE IN P.R.C.</v>
      </c>
      <c r="C2698" s="10">
        <v>1</v>
      </c>
      <c r="D2698" s="156">
        <v>46034</v>
      </c>
      <c r="E2698" s="1" t="str">
        <f>VLOOKUP(INGRESO_MERCADERIA[[#This Row],[CODIGO]],STOCKSANLUIS[],7,FALSE)</f>
        <v>B</v>
      </c>
      <c r="F2698" s="10"/>
    </row>
    <row r="2699" spans="1:6" x14ac:dyDescent="0.25">
      <c r="A2699" s="6" t="s">
        <v>22022</v>
      </c>
      <c r="B2699" t="str">
        <f>VLOOKUP(INGRESO_MERCADERIA[[#This Row],[CODIGO]],STOCKSANLUIS[],2,FALSE)</f>
        <v>EVAPORADOR PISO TECHO 60000 BTU/H EVAP R410A 208-230V/60HZ/1PH - VIKING "VIKINGO" - PROUDLY DESIGNED IN USA - BLUE FIN PROTECTION - XJCFRI-4-60-3-T - MADE IN P.R.C.</v>
      </c>
      <c r="C2699" s="10">
        <v>2</v>
      </c>
      <c r="D2699" s="156">
        <v>46034</v>
      </c>
      <c r="E2699" s="1" t="str">
        <f>VLOOKUP(INGRESO_MERCADERIA[[#This Row],[CODIGO]],STOCKSANLUIS[],7,FALSE)</f>
        <v>B</v>
      </c>
      <c r="F2699" s="10"/>
    </row>
    <row r="2700" spans="1:6" x14ac:dyDescent="0.25">
      <c r="A2700" s="6" t="s">
        <v>22024</v>
      </c>
      <c r="B2700" t="str">
        <f>VLOOKUP(INGRESO_MERCADERIA[[#This Row],[CODIGO]],STOCKSANLUIS[],2,FALSE)</f>
        <v>CONDENSADOR DE 60000 BTU/H CDU VERTICAL R410A 208-230V/60HZ/3PH - VIKING "VIKINGO" - PROUDLY DESIGNED IN USA - BLUE FIN PROTECTION - XJCVR4-60-5-T - MADE IN P.R.C.</v>
      </c>
      <c r="C2700" s="10">
        <v>1</v>
      </c>
      <c r="D2700" s="156">
        <v>46034</v>
      </c>
      <c r="E2700" s="1" t="str">
        <f>VLOOKUP(INGRESO_MERCADERIA[[#This Row],[CODIGO]],STOCKSANLUIS[],7,FALSE)</f>
        <v>B</v>
      </c>
      <c r="F2700" s="10"/>
    </row>
    <row r="2701" spans="1:6" x14ac:dyDescent="0.25">
      <c r="A2701" s="6" t="s">
        <v>22026</v>
      </c>
      <c r="B2701" t="str">
        <f>VLOOKUP(INGRESO_MERCADERIA[[#This Row],[CODIGO]],STOCKSANLUIS[],2,FALSE)</f>
        <v>CONDENSADOR DE 60000 BTU/H CDU VERTICAL R410A 380V/60HZ/3PH - VIKING "VIKINGO" - PROUDLY DESIGNED IN USA - BLUE FIN PROTECTION - XJCVR4-60-8-T - MADE IN P.R.C..</v>
      </c>
      <c r="C2701" s="10">
        <v>2</v>
      </c>
      <c r="D2701" s="156">
        <v>46034</v>
      </c>
      <c r="E2701" s="1" t="str">
        <f>VLOOKUP(INGRESO_MERCADERIA[[#This Row],[CODIGO]],STOCKSANLUIS[],7,FALSE)</f>
        <v>B</v>
      </c>
      <c r="F2701" s="10"/>
    </row>
    <row r="2702" spans="1:6" x14ac:dyDescent="0.25">
      <c r="A2702" s="6" t="s">
        <v>3651</v>
      </c>
      <c r="B2702" t="str">
        <f>VLOOKUP(INGRESO_MERCADERIA[[#This Row],[CODIGO]],STOCKSANLUIS[],2,FALSE)</f>
        <v>CONDENSADOR DE 60000 BTU/H CDU VERTICAL ST R410A 208-230V/60HZ/3PH - TEMP BLUE MADE BY CARRIER ENTERPRISE - FRIO SOLO - TBA41A-060-V5N1C</v>
      </c>
      <c r="C2702" s="10">
        <v>1</v>
      </c>
      <c r="D2702" s="156">
        <v>46034</v>
      </c>
      <c r="E2702" s="1" t="str">
        <f>VLOOKUP(INGRESO_MERCADERIA[[#This Row],[CODIGO]],STOCKSANLUIS[],7,FALSE)</f>
        <v>B</v>
      </c>
      <c r="F2702" s="10"/>
    </row>
    <row r="2703" spans="1:6" x14ac:dyDescent="0.25">
      <c r="A2703" s="6" t="s">
        <v>3657</v>
      </c>
      <c r="B2703" t="str">
        <f>VLOOKUP(INGRESO_MERCADERIA[[#This Row],[CODIGO]],STOCKSANLUIS[],2,FALSE)</f>
        <v>EVAPORADOR PISO TECHO 60000 BTU/H EVAP F/C ST R410A 208-230V/60HZ/1PH - TEMP BLUE MADE BY CARRIER ENTERPRISE - FRIO SOLO - TBF41D-060-M3N1C</v>
      </c>
      <c r="C2703" s="10">
        <v>1</v>
      </c>
      <c r="D2703" s="156">
        <v>46034</v>
      </c>
      <c r="E2703" s="1" t="str">
        <f>VLOOKUP(INGRESO_MERCADERIA[[#This Row],[CODIGO]],STOCKSANLUIS[],7,FALSE)</f>
        <v>B</v>
      </c>
      <c r="F2703" s="10"/>
    </row>
    <row r="2704" spans="1:6" x14ac:dyDescent="0.25">
      <c r="A2704" s="6" t="s">
        <v>19744</v>
      </c>
      <c r="B2704" t="str">
        <f>VLOOKUP(INGRESO_MERCADERIA[[#This Row],[CODIGO]],STOCKSANLUIS[],2,FALSE)</f>
        <v>CONDENSADOR DE 36000 BTU/H CDU VERTICAL ST R410A 208-230V/60HZ/1PH - TEMP BLUE MADE BY CARRIER ENTERPRISE - FRIO SOLO - TBA410A--036-V3G1C</v>
      </c>
      <c r="C2704" s="10">
        <v>1</v>
      </c>
      <c r="D2704" s="156">
        <v>46034</v>
      </c>
      <c r="E2704" s="1" t="str">
        <f>VLOOKUP(INGRESO_MERCADERIA[[#This Row],[CODIGO]],STOCKSANLUIS[],7,FALSE)</f>
        <v>B</v>
      </c>
      <c r="F2704" s="10"/>
    </row>
    <row r="2705" spans="1:6" x14ac:dyDescent="0.25">
      <c r="A2705" s="6" t="s">
        <v>19722</v>
      </c>
      <c r="B2705" t="str">
        <f>VLOOKUP(INGRESO_MERCADERIA[[#This Row],[CODIGO]],STOCKSANLUIS[],2,FALSE)</f>
        <v>CONDENSADOR DE 36000 BTU/H CDU VERTICAL ST R410A 208-230V/60HZ/3PH - TEMP BLUE MADE BY CARRIER ENTERPRISE - FRIO SOLO - TBA410A--036-V5G1C</v>
      </c>
      <c r="C2705" s="10">
        <v>1</v>
      </c>
      <c r="D2705" s="156">
        <v>46034</v>
      </c>
      <c r="E2705" s="1" t="str">
        <f>VLOOKUP(INGRESO_MERCADERIA[[#This Row],[CODIGO]],STOCKSANLUIS[],7,FALSE)</f>
        <v>B</v>
      </c>
      <c r="F2705" s="10"/>
    </row>
    <row r="2706" spans="1:6" x14ac:dyDescent="0.25">
      <c r="A2706" s="6" t="s">
        <v>19628</v>
      </c>
      <c r="B2706" t="str">
        <f>VLOOKUP(INGRESO_MERCADERIA[[#This Row],[CODIGO]],STOCKSANLUIS[],2,FALSE)</f>
        <v>CONDENSADOR INVERTER SEER 16 DE 60000 BTU/H CDU VERTICAL ST R410A 208-230V/60HZ/1PH - TEMP BLUE MADE BY CARRIER ENTERPRISE - FRIO SOLO - TBA416A-X060-V3G1C</v>
      </c>
      <c r="C2706" s="10">
        <v>1</v>
      </c>
      <c r="D2706" s="156">
        <v>46034</v>
      </c>
      <c r="E2706" s="1" t="str">
        <f>VLOOKUP(INGRESO_MERCADERIA[[#This Row],[CODIGO]],STOCKSANLUIS[],7,FALSE)</f>
        <v>B</v>
      </c>
      <c r="F2706" s="10"/>
    </row>
    <row r="2707" spans="1:6" x14ac:dyDescent="0.25">
      <c r="A2707" s="6" t="s">
        <v>3655</v>
      </c>
      <c r="B2707" t="str">
        <f>VLOOKUP(INGRESO_MERCADERIA[[#This Row],[CODIGO]],STOCKSANLUIS[],2,FALSE)</f>
        <v>EVAPORADOR PISO TECHO 36000 BTU/H EVAP F/C ST R410A 208-230V/60HZ/1PH - TEMP BLUE MADE BY CARRIER ENTERPRISE - FRIO SOLO - TBF41D-036-M3N1C</v>
      </c>
      <c r="C2707" s="10">
        <v>2</v>
      </c>
      <c r="D2707" s="156">
        <v>46034</v>
      </c>
      <c r="E2707" s="1" t="str">
        <f>VLOOKUP(INGRESO_MERCADERIA[[#This Row],[CODIGO]],STOCKSANLUIS[],7,FALSE)</f>
        <v>B</v>
      </c>
      <c r="F2707" s="10"/>
    </row>
    <row r="2708" spans="1:6" x14ac:dyDescent="0.25">
      <c r="A2708" s="6" t="s">
        <v>3719</v>
      </c>
      <c r="B2708" t="str">
        <f>VLOOKUP(INGRESO_MERCADERIA[[#This Row],[CODIGO]],STOCKSANLUIS[],2,FALSE)</f>
        <v>MOTOVENTILADOR AXIAL EBM S4E450 - 450MM - 220V MONOFÁSICO - 4 POLOS, CON REJILLA - FLUJO V   </v>
      </c>
      <c r="C2708" s="10">
        <v>2</v>
      </c>
      <c r="D2708" s="156">
        <v>46034</v>
      </c>
      <c r="E2708" s="1" t="str">
        <f>VLOOKUP(INGRESO_MERCADERIA[[#This Row],[CODIGO]],STOCKSANLUIS[],7,FALSE)</f>
        <v>C</v>
      </c>
      <c r="F2708" s="10"/>
    </row>
    <row r="2709" spans="1:6" x14ac:dyDescent="0.25">
      <c r="A2709" s="6" t="s">
        <v>3834</v>
      </c>
      <c r="B2709" t="str">
        <f>VLOOKUP(INGRESO_MERCADERIA[[#This Row],[CODIGO]],STOCKSANLUIS[],2,FALSE)</f>
        <v>MANGA AISLANTE CLASS 1 - 1 1/8"ID X 3/4"THK - WINCELL</v>
      </c>
      <c r="C2709" s="10">
        <v>15</v>
      </c>
      <c r="D2709" s="156">
        <v>46034</v>
      </c>
      <c r="E2709" s="1" t="str">
        <f>VLOOKUP(INGRESO_MERCADERIA[[#This Row],[CODIGO]],STOCKSANLUIS[],7,FALSE)</f>
        <v>A</v>
      </c>
      <c r="F2709" s="10"/>
    </row>
    <row r="2710" spans="1:6" x14ac:dyDescent="0.25">
      <c r="A2710" s="6" t="s">
        <v>3975</v>
      </c>
      <c r="B2710" t="str">
        <f>VLOOKUP(INGRESO_MERCADERIA[[#This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2710" s="10">
        <v>1</v>
      </c>
      <c r="D2710" s="156">
        <v>46034</v>
      </c>
      <c r="E2710" s="1" t="str">
        <f>VLOOKUP(INGRESO_MERCADERIA[[#This Row],[CODIGO]],STOCKSANLUIS[],7,FALSE)</f>
        <v>B</v>
      </c>
      <c r="F2710" s="10"/>
    </row>
    <row r="2711" spans="1:6" x14ac:dyDescent="0.25">
      <c r="A2711" s="6" t="s">
        <v>3977</v>
      </c>
      <c r="B2711" t="str">
        <f>VLOOKUP(INGRESO_MERCADERIA[[#This Row],[CODIGO]],STOCKSANLUIS[],2,FALSE)</f>
        <v>EQUIPO DE A/A MINI SPLIT FRIO SOLO INVERTER WI FI - 18000 BTU/H - R32 - 220V/1PH/60HZ - TEMP BLUE MADE BY CARRIER INTERAMERICA CORPORATION - AHRI USA CERTIFICATED - AX - TBH820A-X018-H3N1C / TBG820A-X</v>
      </c>
      <c r="C2711" s="10">
        <v>1</v>
      </c>
      <c r="D2711" s="156">
        <v>46034</v>
      </c>
      <c r="E2711" s="1" t="str">
        <f>VLOOKUP(INGRESO_MERCADERIA[[#This Row],[CODIGO]],STOCKSANLUIS[],7,FALSE)</f>
        <v>B</v>
      </c>
      <c r="F2711" s="10"/>
    </row>
    <row r="2712" spans="1:6" x14ac:dyDescent="0.25">
      <c r="A2712" s="6" t="s">
        <v>3979</v>
      </c>
      <c r="B2712" t="str">
        <f>VLOOKUP(INGRESO_MERCADERIA[[#This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2712" s="10">
        <v>2</v>
      </c>
      <c r="D2712" s="156">
        <v>46034</v>
      </c>
      <c r="E2712" s="1" t="str">
        <f>VLOOKUP(INGRESO_MERCADERIA[[#This Row],[CODIGO]],STOCKSANLUIS[],7,FALSE)</f>
        <v>B</v>
      </c>
      <c r="F2712" s="10"/>
    </row>
    <row r="2713" spans="1:6" x14ac:dyDescent="0.25">
      <c r="A2713" s="6" t="s">
        <v>39</v>
      </c>
      <c r="B2713" t="str">
        <f>VLOOKUP(INGRESO_MERCADERIA[[#This Row],[CODIGO]],STOCKSANLUIS[],2,FALSE)</f>
        <v>CONTROLADOR DE TEMPERATURA DIGITAL MT-516E C/2DA ETAPA CONFIGURABLE - VER.13 - 115/220 VAC - FULL GAUGE</v>
      </c>
      <c r="C2713" s="10">
        <v>3</v>
      </c>
      <c r="D2713" s="156">
        <v>46035</v>
      </c>
      <c r="E2713" s="1" t="str">
        <f>VLOOKUP(INGRESO_MERCADERIA[[#This Row],[CODIGO]],STOCKSANLUIS[],7,FALSE)</f>
        <v>C</v>
      </c>
      <c r="F2713" s="10"/>
    </row>
    <row r="2714" spans="1:6" x14ac:dyDescent="0.25">
      <c r="A2714" s="6" t="s">
        <v>19300</v>
      </c>
      <c r="B2714" t="str">
        <f>VLOOKUP(INGRESO_MERCADERIA[[#This Row],[CODIGO]],STOCKSANLUIS[],2,FALSE)</f>
        <v>CINTA ADHESIVA FOAM QTF-230E - 1/8" X 2" X 32.8´ (3MM X 50MM X 10M) - EVERFROST - HIGH QUALITY</v>
      </c>
      <c r="C2714" s="10">
        <v>64</v>
      </c>
      <c r="D2714" s="156">
        <v>46035</v>
      </c>
      <c r="E2714" s="1" t="str">
        <f>VLOOKUP(INGRESO_MERCADERIA[[#This Row],[CODIGO]],STOCKSANLUIS[],7,FALSE)</f>
        <v>C</v>
      </c>
      <c r="F2714" s="10"/>
    </row>
    <row r="2715" spans="1:6" x14ac:dyDescent="0.25">
      <c r="A2715" s="6" t="s">
        <v>2204</v>
      </c>
      <c r="B2715" t="str">
        <f>VLOOKUP(INGRESO_MERCADERIA[[#This Row],[CODIGO]],STOCKSANLUIS[],2,FALSE)</f>
        <v>BISAGRA DE APERTURA C/PARADA DE 90º - REGULACIÓN PL-4551 N FI0 2203 - CAFF</v>
      </c>
      <c r="C2715" s="10">
        <v>2</v>
      </c>
      <c r="D2715" s="156">
        <v>46035</v>
      </c>
      <c r="E2715" s="1" t="str">
        <f>VLOOKUP(INGRESO_MERCADERIA[[#This Row],[CODIGO]],STOCKSANLUIS[],7,FALSE)</f>
        <v>A</v>
      </c>
      <c r="F2715" s="10"/>
    </row>
    <row r="2716" spans="1:6" x14ac:dyDescent="0.25">
      <c r="A2716" s="6" t="s">
        <v>3675</v>
      </c>
      <c r="B2716" t="str">
        <f>VLOOKUP(INGRESO_MERCADERIA[[#This Row],[CODIGO]],STOCKSANLUIS[],2,FALSE)</f>
        <v>LAMAS DE PVC ALECO 8X0.080X300 (20CM X 2MMX 91.44M) LOW TEMP REINFORCED - 172007- MT</v>
      </c>
      <c r="C2716" s="10">
        <v>274.32</v>
      </c>
      <c r="D2716" s="156">
        <v>46035</v>
      </c>
      <c r="E2716" s="1" t="str">
        <f>VLOOKUP(INGRESO_MERCADERIA[[#This Row],[CODIGO]],STOCKSANLUIS[],7,FALSE)</f>
        <v>B/C</v>
      </c>
      <c r="F2716" s="10"/>
    </row>
    <row r="2717" spans="1:6" x14ac:dyDescent="0.25">
      <c r="A2717" s="6" t="s">
        <v>3922</v>
      </c>
      <c r="B2717" t="str">
        <f>VLOOKUP(INGRESO_MERCADERIA[[#This Row],[CODIGO]],STOCKSANLUIS[],2,FALSE)</f>
        <v>EQUIPO DE A/A MINI SPLIT FRIO SOLO - 24000 BTU - R410A - 220V/1PH/60HZ -  CIAC  CG41K-024PH3U1C /  CH41K-024-H3U1C</v>
      </c>
      <c r="C2717" s="10">
        <v>2</v>
      </c>
      <c r="D2717" s="156">
        <v>46035</v>
      </c>
      <c r="E2717" s="1" t="str">
        <f>VLOOKUP(INGRESO_MERCADERIA[[#This Row],[CODIGO]],STOCKSANLUIS[],7,FALSE)</f>
        <v>C</v>
      </c>
      <c r="F2717" s="10"/>
    </row>
    <row r="2718" spans="1:6" x14ac:dyDescent="0.25">
      <c r="A2718" s="6" t="s">
        <v>2490</v>
      </c>
      <c r="B2718" t="str">
        <f>VLOOKUP(INGRESO_MERCADERIA[[#This Row],[CODIGO]],STOCKSANLUIS[],2,FALSE)</f>
        <v>LIMPIADOR PARA CONDENSADOR - NU-BRITE - 1GALON - NU CALGON</v>
      </c>
      <c r="C2718" s="10">
        <v>8</v>
      </c>
      <c r="D2718" s="156">
        <v>46035</v>
      </c>
      <c r="E2718" s="1" t="str">
        <f>VLOOKUP(INGRESO_MERCADERIA[[#This Row],[CODIGO]],STOCKSANLUIS[],7,FALSE)</f>
        <v>C</v>
      </c>
      <c r="F2718" s="10"/>
    </row>
    <row r="2719" spans="1:6" x14ac:dyDescent="0.25">
      <c r="A2719" s="6" t="s">
        <v>229</v>
      </c>
      <c r="B2719" t="str">
        <f>VLOOKUP(INGRESO_MERCADERIA[[#This Row],[CODIGO]],STOCKSANLUIS[],2,FALSE)</f>
        <v>VALVULA DE EXPANSION DANFOSS TES 2 - S/ORIFICIO - 068Z3403</v>
      </c>
      <c r="C2719" s="10">
        <v>4</v>
      </c>
      <c r="D2719" s="156">
        <v>46036</v>
      </c>
      <c r="E2719" s="1" t="str">
        <f>VLOOKUP(INGRESO_MERCADERIA[[#This Row],[CODIGO]],STOCKSANLUIS[],7,FALSE)</f>
        <v>A</v>
      </c>
      <c r="F2719" s="10"/>
    </row>
    <row r="2720" spans="1:6" x14ac:dyDescent="0.25">
      <c r="A2720" s="6" t="s">
        <v>155</v>
      </c>
      <c r="B2720" t="str">
        <f>VLOOKUP(INGRESO_MERCADERIA[[#This Row],[CODIGO]],STOCKSANLUIS[],2,FALSE)</f>
        <v>FILTRO DE IMPUREZAS DANFOSS 48-F - 023U1921</v>
      </c>
      <c r="C2720" s="10">
        <v>8</v>
      </c>
      <c r="D2720" s="156">
        <v>46036</v>
      </c>
      <c r="E2720" s="1" t="str">
        <f>VLOOKUP(INGRESO_MERCADERIA[[#This Row],[CODIGO]],STOCKSANLUIS[],7,FALSE)</f>
        <v>A</v>
      </c>
      <c r="F2720" s="10"/>
    </row>
    <row r="2721" spans="1:6" x14ac:dyDescent="0.25">
      <c r="A2721" s="6" t="s">
        <v>259</v>
      </c>
      <c r="B2721" t="str">
        <f>VLOOKUP(INGRESO_MERCADERIA[[#This Row],[CODIGO]],STOCKSANLUIS[],2,FALSE)</f>
        <v>PLATINA KLEERSTRIP MAX BULLET HTP SILVER 2  PLOMO (60 CM)- 477600</v>
      </c>
      <c r="C2721" s="10">
        <v>56</v>
      </c>
      <c r="D2721" s="156">
        <v>46036</v>
      </c>
      <c r="E2721" s="1" t="str">
        <f>VLOOKUP(INGRESO_MERCADERIA[[#This Row],[CODIGO]],STOCKSANLUIS[],7,FALSE)</f>
        <v>C</v>
      </c>
      <c r="F2721" s="10"/>
    </row>
    <row r="2722" spans="1:6" x14ac:dyDescent="0.25">
      <c r="A2722" s="6" t="s">
        <v>2571</v>
      </c>
      <c r="B2722" t="str">
        <f>VLOOKUP(INGRESO_MERCADERIA[[#This Row],[CODIGO]],STOCKSANLUIS[],2,FALSE)</f>
        <v xml:space="preserve">BOMBA DE CONDENSADO SAUERMANN SI 1805-220V  TANQUE BAJO    </v>
      </c>
      <c r="C2722" s="10">
        <v>4</v>
      </c>
      <c r="D2722" s="156">
        <v>46036</v>
      </c>
      <c r="E2722" s="1" t="str">
        <f>VLOOKUP(INGRESO_MERCADERIA[[#This Row],[CODIGO]],STOCKSANLUIS[],7,FALSE)</f>
        <v>C</v>
      </c>
      <c r="F2722" s="10"/>
    </row>
    <row r="2723" spans="1:6" x14ac:dyDescent="0.25">
      <c r="A2723" s="6" t="s">
        <v>3927</v>
      </c>
      <c r="B2723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723" s="10">
        <v>2</v>
      </c>
      <c r="D2723" s="156">
        <v>46036</v>
      </c>
      <c r="E2723" s="1" t="str">
        <f>VLOOKUP(INGRESO_MERCADERIA[[#This Row],[CODIGO]],STOCKSANLUIS[],7,FALSE)</f>
        <v>B</v>
      </c>
      <c r="F2723" s="10"/>
    </row>
    <row r="2724" spans="1:6" x14ac:dyDescent="0.25">
      <c r="A2724" s="6" t="s">
        <v>2543</v>
      </c>
      <c r="B2724" t="str">
        <f>VLOOKUP(INGRESO_MERCADERIA[[#This Row],[CODIGO]],STOCKSANLUIS[],2,FALSE)</f>
        <v>EQUIPO DE A/A MINI SPLIT FRIO SOLO - 18000 BTU - R410A - 220V/1PH/60HZ - TEMP BLUE MADE BY CARRIER INTERAMERICA CORPORATION</v>
      </c>
      <c r="C2724" s="10">
        <v>2</v>
      </c>
      <c r="D2724" s="156">
        <v>46036</v>
      </c>
      <c r="E2724" s="1" t="str">
        <f>VLOOKUP(INGRESO_MERCADERIA[[#This Row],[CODIGO]],STOCKSANLUIS[],7,FALSE)</f>
        <v>B</v>
      </c>
      <c r="F2724" s="10"/>
    </row>
    <row r="2725" spans="1:6" x14ac:dyDescent="0.25">
      <c r="A2725" s="6" t="s">
        <v>3096</v>
      </c>
      <c r="B2725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725" s="10">
        <v>2</v>
      </c>
      <c r="D2725" s="156">
        <v>46036</v>
      </c>
      <c r="E2725" s="1" t="str">
        <f>VLOOKUP(INGRESO_MERCADERIA[[#This Row],[CODIGO]],STOCKSANLUIS[],7,FALSE)</f>
        <v>B</v>
      </c>
      <c r="F2725" s="10"/>
    </row>
    <row r="2726" spans="1:6" x14ac:dyDescent="0.25">
      <c r="A2726" s="6" t="s">
        <v>443</v>
      </c>
      <c r="B2726" t="str">
        <f>VLOOKUP(INGRESO_MERCADERIA[[#This Row],[CODIGO]],STOCKSANLUIS[],2,FALSE)</f>
        <v>ACEITE POLIOLESTER POE 32 - 1/4 GALON - BVA</v>
      </c>
      <c r="C2726" s="10">
        <v>12</v>
      </c>
      <c r="D2726" s="156">
        <v>46036</v>
      </c>
      <c r="E2726" s="1" t="str">
        <f>VLOOKUP(INGRESO_MERCADERIA[[#This Row],[CODIGO]],STOCKSANLUIS[],7,FALSE)</f>
        <v>C</v>
      </c>
      <c r="F2726" s="10"/>
    </row>
    <row r="2727" spans="1:6" x14ac:dyDescent="0.25">
      <c r="A2727" s="6" t="s">
        <v>445</v>
      </c>
      <c r="B2727" t="str">
        <f>VLOOKUP(INGRESO_MERCADERIA[[#This Row],[CODIGO]],STOCKSANLUIS[],2,FALSE)</f>
        <v xml:space="preserve">ACEITE POLIOLESTER POE 68 - 1/4 GALON - BVA </v>
      </c>
      <c r="C2727" s="10">
        <v>12</v>
      </c>
      <c r="D2727" s="156">
        <v>46036</v>
      </c>
      <c r="E2727" s="1" t="str">
        <f>VLOOKUP(INGRESO_MERCADERIA[[#This Row],[CODIGO]],STOCKSANLUIS[],7,FALSE)</f>
        <v>C</v>
      </c>
      <c r="F2727" s="10"/>
    </row>
    <row r="2728" spans="1:6" x14ac:dyDescent="0.25">
      <c r="A2728" s="6" t="s">
        <v>3856</v>
      </c>
      <c r="B2728" t="str">
        <f>VLOOKUP(INGRESO_MERCADERIA[[#This Row],[CODIGO]],STOCKSANLUIS[],2,FALSE)</f>
        <v>CORTINA DE AIRE DE 90 CM (36") - 220V/1PH/60HZ - STAR COLD - FM-1209Z/Y-MC</v>
      </c>
      <c r="C2728" s="10">
        <v>4</v>
      </c>
      <c r="D2728" s="156">
        <v>46036</v>
      </c>
      <c r="E2728" s="1" t="str">
        <f>VLOOKUP(INGRESO_MERCADERIA[[#This Row],[CODIGO]],STOCKSANLUIS[],7,FALSE)</f>
        <v>A</v>
      </c>
      <c r="F2728" s="10"/>
    </row>
    <row r="2729" spans="1:6" x14ac:dyDescent="0.25">
      <c r="A2729" s="6" t="s">
        <v>3858</v>
      </c>
      <c r="B2729" t="str">
        <f>VLOOKUP(INGRESO_MERCADERIA[[#This Row],[CODIGO]],STOCKSANLUIS[],2,FALSE)</f>
        <v>CORTINA DE AIRE DE 120 CM (48") - 220V/1PH/60HZ - STAR COLD - FM-1212Z/Y-MC</v>
      </c>
      <c r="C2729" s="10">
        <v>3</v>
      </c>
      <c r="D2729" s="156">
        <v>46036</v>
      </c>
      <c r="E2729" s="1" t="str">
        <f>VLOOKUP(INGRESO_MERCADERIA[[#This Row],[CODIGO]],STOCKSANLUIS[],7,FALSE)</f>
        <v>A</v>
      </c>
      <c r="F2729" s="10"/>
    </row>
    <row r="2730" spans="1:6" x14ac:dyDescent="0.25">
      <c r="A2730" s="6" t="s">
        <v>3896</v>
      </c>
      <c r="B2730" t="str">
        <f>VLOOKUP(INGRESO_MERCADERIA[[#This Row],[CODIGO]],STOCKSANLUIS[],2,FALSE)</f>
        <v>MOTOVENTILADOR AXIAL EBM S4D450-AP01-01 - 450MM - 220V/380V/440V TRIFÁSICO</v>
      </c>
      <c r="C2730" s="10">
        <v>2</v>
      </c>
      <c r="D2730" s="156">
        <v>46036</v>
      </c>
      <c r="E2730" s="1" t="str">
        <f>VLOOKUP(INGRESO_MERCADERIA[[#This Row],[CODIGO]],STOCKSANLUIS[],7,FALSE)</f>
        <v>A/C</v>
      </c>
      <c r="F2730" s="10"/>
    </row>
    <row r="2731" spans="1:6" x14ac:dyDescent="0.25">
      <c r="A2731" s="6" t="s">
        <v>3180</v>
      </c>
      <c r="B2731" t="str">
        <f>VLOOKUP(INGRESO_MERCADERIA[[#This Row],[CODIGO]],STOCKSANLUIS[],2,FALSE)</f>
        <v>CONTROLADOR DE TEMPERATURA DIGITAL MT-514E C/ALARMA - VER.02 - 115/220 VAC - FULL GAUGE</v>
      </c>
      <c r="C2731" s="10">
        <v>5</v>
      </c>
      <c r="D2731" s="156">
        <v>46036</v>
      </c>
      <c r="E2731" s="1" t="str">
        <f>VLOOKUP(INGRESO_MERCADERIA[[#This Row],[CODIGO]],STOCKSANLUIS[],7,FALSE)</f>
        <v>C</v>
      </c>
      <c r="F2731" s="10"/>
    </row>
    <row r="2732" spans="1:6" x14ac:dyDescent="0.25">
      <c r="A2732" s="6" t="s">
        <v>163</v>
      </c>
      <c r="B2732" t="str">
        <f>VLOOKUP(INGRESO_MERCADERIA[[#This Row],[CODIGO]],STOCKSANLUIS[],2,FALSE)</f>
        <v>PRESOSTATO DUAL DANFOSS KP 15  AUT/MAN 060-124366</v>
      </c>
      <c r="C2732" s="10">
        <v>7</v>
      </c>
      <c r="D2732" s="156">
        <v>46037</v>
      </c>
      <c r="E2732" s="1" t="str">
        <f>VLOOKUP(INGRESO_MERCADERIA[[#This Row],[CODIGO]],STOCKSANLUIS[],7,FALSE)</f>
        <v>A</v>
      </c>
      <c r="F2732" s="10"/>
    </row>
    <row r="2733" spans="1:6" x14ac:dyDescent="0.25">
      <c r="A2733" s="6" t="s">
        <v>21902</v>
      </c>
      <c r="B2733" t="str">
        <f>VLOOKUP(INGRESO_MERCADERIA[[#This Row],[CODIGO]],STOCKSANLUIS[],2,FALSE)</f>
        <v xml:space="preserve">CALENTADOR DE CARTER PARA ZS21-38 220V </v>
      </c>
      <c r="C2733" s="10">
        <v>4</v>
      </c>
      <c r="D2733" s="156">
        <v>46037</v>
      </c>
      <c r="E2733" s="1" t="str">
        <f>VLOOKUP(INGRESO_MERCADERIA[[#This Row],[CODIGO]],STOCKSANLUIS[],7,FALSE)</f>
        <v>C</v>
      </c>
      <c r="F2733" s="10"/>
    </row>
    <row r="2734" spans="1:6" x14ac:dyDescent="0.25">
      <c r="A2734" s="6" t="s">
        <v>3192</v>
      </c>
      <c r="B2734" t="str">
        <f>VLOOKUP(INGRESO_MERCADERIA[[#This Row],[CODIGO]],STOCKSANLUIS[],2,FALSE)</f>
        <v>SEPARADOR DE ACEITE DE 1 1/8 - SPLY-55889 -  EVERWELL</v>
      </c>
      <c r="C2734" s="10">
        <v>2</v>
      </c>
      <c r="D2734" s="156">
        <v>46037</v>
      </c>
      <c r="E2734" s="1" t="str">
        <f>VLOOKUP(INGRESO_MERCADERIA[[#This Row],[CODIGO]],STOCKSANLUIS[],7,FALSE)</f>
        <v>A</v>
      </c>
      <c r="F2734" s="10"/>
    </row>
    <row r="2735" spans="1:6" x14ac:dyDescent="0.25">
      <c r="A2735" s="6" t="s">
        <v>2547</v>
      </c>
      <c r="B2735" t="str">
        <f>VLOOKUP(INGRESO_MERCADERIA[[#This Row],[CODIGO]],STOCKSANLUIS[],2,FALSE)</f>
        <v>EQUIPO DE A/A MINI SPLIT FRIO SOLO - 36000 BTU - R410A - 220V/1PH/60HZ - TEMP BLUE MADE BY CARRIER INTERAMERICA CORPORATION</v>
      </c>
      <c r="C2735" s="10">
        <v>1</v>
      </c>
      <c r="D2735" s="156">
        <v>46037</v>
      </c>
      <c r="E2735" s="1" t="str">
        <f>VLOOKUP(INGRESO_MERCADERIA[[#This Row],[CODIGO]],STOCKSANLUIS[],7,FALSE)</f>
        <v>B</v>
      </c>
      <c r="F2735" s="10"/>
    </row>
    <row r="2736" spans="1:6" x14ac:dyDescent="0.25">
      <c r="A2736" s="6" t="s">
        <v>931</v>
      </c>
      <c r="B2736" t="str">
        <f>VLOOKUP(INGRESO_MERCADERIA[[#This Row],[CODIGO]],STOCKSANLUIS[],2,FALSE)</f>
        <v>ACEITE POLIOLESTER POE 32 - 1 GALON - BVA</v>
      </c>
      <c r="C2736" s="10">
        <v>20</v>
      </c>
      <c r="D2736" s="156">
        <v>46041</v>
      </c>
      <c r="E2736" s="1" t="str">
        <f>VLOOKUP(INGRESO_MERCADERIA[[#This Row],[CODIGO]],STOCKSANLUIS[],7,FALSE)</f>
        <v>C</v>
      </c>
      <c r="F2736" s="10"/>
    </row>
    <row r="2737" spans="1:6" x14ac:dyDescent="0.25">
      <c r="A2737" s="6" t="s">
        <v>3224</v>
      </c>
      <c r="B2737" t="str">
        <f>VLOOKUP(INGRESO_MERCADERIA[[#This Row],[CODIGO]],STOCKSANLUIS[],2,FALSE)</f>
        <v xml:space="preserve">SELLADOR DE CALOR - LACO - 1.7GR </v>
      </c>
      <c r="C2737" s="10">
        <v>24</v>
      </c>
      <c r="D2737" s="156">
        <v>46041</v>
      </c>
      <c r="E2737" s="1" t="str">
        <f>VLOOKUP(INGRESO_MERCADERIA[[#This Row],[CODIGO]],STOCKSANLUIS[],7,FALSE)</f>
        <v>C</v>
      </c>
      <c r="F2737" s="10"/>
    </row>
    <row r="2738" spans="1:6" x14ac:dyDescent="0.25">
      <c r="A2738" s="6" t="s">
        <v>3629</v>
      </c>
      <c r="B2738" t="str">
        <f>VLOOKUP(INGRESO_MERCADERIA[[#This Row],[CODIGO]],STOCKSANLUIS[],2,FALSE)</f>
        <v>MOTOVENTILADOR MAER FAN YSWF74L47P4-470N-400S (220V/380V/440V, 60HZ, 4 POLES, 3PH, CL.F,/Y, SUCTION)</v>
      </c>
      <c r="C2738" s="10">
        <v>3</v>
      </c>
      <c r="D2738" s="156">
        <v>46041</v>
      </c>
      <c r="E2738" s="1" t="str">
        <f>VLOOKUP(INGRESO_MERCADERIA[[#This Row],[CODIGO]],STOCKSANLUIS[],7,FALSE)</f>
        <v>C</v>
      </c>
      <c r="F2738" s="10"/>
    </row>
    <row r="2739" spans="1:6" x14ac:dyDescent="0.25">
      <c r="A2739" s="6" t="s">
        <v>2511</v>
      </c>
      <c r="B2739" t="str">
        <f>VLOOKUP(INGRESO_MERCADERIA[[#This Row],[CODIGO]],STOCKSANLUIS[],2,FALSE)</f>
        <v>COMPRESOR ROTATIVO - 12000 BTU - 220V/60HZ - 1PH R410 - PA118M1C-3FZU - SIN CAPACITOR 35UF/370V - GMCC</v>
      </c>
      <c r="C2739" s="10">
        <v>2</v>
      </c>
      <c r="D2739" s="156">
        <v>46041</v>
      </c>
      <c r="E2739" s="1" t="str">
        <f>VLOOKUP(INGRESO_MERCADERIA[[#This Row],[CODIGO]],STOCKSANLUIS[],7,FALSE)</f>
        <v>C</v>
      </c>
      <c r="F2739" s="10"/>
    </row>
    <row r="2740" spans="1:6" x14ac:dyDescent="0.25">
      <c r="A2740" s="6" t="s">
        <v>485</v>
      </c>
      <c r="B2740" t="str">
        <f>VLOOKUP(INGRESO_MERCADERIA[[#This Row],[CODIGO]],STOCKSANLUIS[],2,FALSE)</f>
        <v>SOLDADURA DE PLATA HARRIS AL 0%</v>
      </c>
      <c r="C2740" s="10">
        <v>3500</v>
      </c>
      <c r="D2740" s="156">
        <v>46041</v>
      </c>
      <c r="E2740" s="1" t="str">
        <f>VLOOKUP(INGRESO_MERCADERIA[[#This Row],[CODIGO]],STOCKSANLUIS[],7,FALSE)</f>
        <v>C</v>
      </c>
      <c r="F2740" s="10"/>
    </row>
    <row r="2741" spans="1:6" x14ac:dyDescent="0.25">
      <c r="A2741" s="6" t="s">
        <v>1468</v>
      </c>
      <c r="B2741" t="str">
        <f>VLOOKUP(INGRESO_MERCADERIA[[#This Row],[CODIGO]],STOCKSANLUIS[],2,FALSE)</f>
        <v>MANGA AISLANTE CI-M-035 DE 1 3/8" X 3/4" - ARMAFLEX/ARMACELL</v>
      </c>
      <c r="C2741" s="10">
        <v>18</v>
      </c>
      <c r="D2741" s="156">
        <v>46042</v>
      </c>
      <c r="E2741" s="1" t="str">
        <f>VLOOKUP(INGRESO_MERCADERIA[[#This Row],[CODIGO]],STOCKSANLUIS[],7,FALSE)</f>
        <v>A</v>
      </c>
      <c r="F2741" s="10"/>
    </row>
    <row r="2742" spans="1:6" x14ac:dyDescent="0.25">
      <c r="A2742" s="6" t="s">
        <v>1245</v>
      </c>
      <c r="B2742" t="str">
        <f>VLOOKUP(INGRESO_MERCADERIA[[#This Row],[CODIGO]],STOCKSANLUIS[],2,FALSE)</f>
        <v>MANGA AISLANTE C1-H-020 DE 3/4" X 1/2" - ARMAFLEX/ARMACELL</v>
      </c>
      <c r="C2742" s="10">
        <v>16</v>
      </c>
      <c r="D2742" s="156">
        <v>46042</v>
      </c>
      <c r="E2742" s="1" t="str">
        <f>VLOOKUP(INGRESO_MERCADERIA[[#This Row],[CODIGO]],STOCKSANLUIS[],7,FALSE)</f>
        <v>A</v>
      </c>
      <c r="F2742" s="10"/>
    </row>
    <row r="2743" spans="1:6" x14ac:dyDescent="0.25">
      <c r="A2743" s="6" t="s">
        <v>1350</v>
      </c>
      <c r="B2743" t="str">
        <f>VLOOKUP(INGRESO_MERCADERIA[[#This Row],[CODIGO]],STOCKSANLUIS[],2,FALSE)</f>
        <v>MANGA AISLANTE C1-H-028 DE 1 1/8" X 1/2" - ARMAFLEX/ARMACELL</v>
      </c>
      <c r="C2743" s="10">
        <v>36</v>
      </c>
      <c r="D2743" s="156">
        <v>46042</v>
      </c>
      <c r="E2743" s="1" t="str">
        <f>VLOOKUP(INGRESO_MERCADERIA[[#This Row],[CODIGO]],STOCKSANLUIS[],7,FALSE)</f>
        <v>A</v>
      </c>
      <c r="F2743" s="10"/>
    </row>
    <row r="2744" spans="1:6" x14ac:dyDescent="0.25">
      <c r="A2744" s="6" t="s">
        <v>3639</v>
      </c>
      <c r="B2744" t="str">
        <f>VLOOKUP(INGRESO_MERCADERIA[[#This Row],[CODIGO]],STOCKSANLUIS[],2,FALSE)</f>
        <v>MOTOVENTILADOR MAER FAN YDWF74L60P4-522N-450S (220V, 60HZ, 4 POLES, 1PH, CL.F, SUCTION)</v>
      </c>
      <c r="C2744" s="10">
        <v>7</v>
      </c>
      <c r="D2744" s="156">
        <v>46042</v>
      </c>
      <c r="E2744" s="1" t="str">
        <f>VLOOKUP(INGRESO_MERCADERIA[[#This Row],[CODIGO]],STOCKSANLUIS[],7,FALSE)</f>
        <v>C</v>
      </c>
      <c r="F2744" s="10"/>
    </row>
    <row r="2745" spans="1:6" x14ac:dyDescent="0.25">
      <c r="A2745" s="6" t="s">
        <v>3776</v>
      </c>
      <c r="B2745" t="str">
        <f>VLOOKUP(INGRESO_MERCADERIA[[#This Row],[CODIGO]],STOCKSANLUIS[],2,FALSE)</f>
        <v>LAMA DE PVC CLEARWAY STANDARD SMOOTH 8¨¨ X .080¨¨ X 300¨ (20 CM X 2MMX 91.44M)</v>
      </c>
      <c r="C2745" s="10">
        <v>457.2</v>
      </c>
      <c r="D2745" s="156">
        <v>46042</v>
      </c>
      <c r="E2745" s="1" t="str">
        <f>VLOOKUP(INGRESO_MERCADERIA[[#This Row],[CODIGO]],STOCKSANLUIS[],7,FALSE)</f>
        <v>B/C</v>
      </c>
      <c r="F2745" s="10"/>
    </row>
    <row r="2746" spans="1:6" x14ac:dyDescent="0.25">
      <c r="A2746" s="6" t="s">
        <v>33</v>
      </c>
      <c r="B2746" t="str">
        <f>VLOOKUP(INGRESO_MERCADERIA[[#This Row],[CODIGO]],STOCKSANLUIS[],2,FALSE)</f>
        <v>CONTROLADOR DE TEMPERATURA DIGITAL MT-512E 2HP - VER.13 - 115/220 VAC - FULL GAUGE</v>
      </c>
      <c r="C2746" s="10">
        <v>100</v>
      </c>
      <c r="D2746" s="156">
        <v>46042</v>
      </c>
      <c r="E2746" s="1" t="str">
        <f>VLOOKUP(INGRESO_MERCADERIA[[#This Row],[CODIGO]],STOCKSANLUIS[],7,FALSE)</f>
        <v>C</v>
      </c>
      <c r="F2746" s="10"/>
    </row>
    <row r="2747" spans="1:6" x14ac:dyDescent="0.25">
      <c r="A2747" s="6" t="s">
        <v>485</v>
      </c>
      <c r="B2747" t="str">
        <f>VLOOKUP(INGRESO_MERCADERIA[[#This Row],[CODIGO]],STOCKSANLUIS[],2,FALSE)</f>
        <v>SOLDADURA DE PLATA HARRIS AL 0%</v>
      </c>
      <c r="C2747" s="10">
        <v>479</v>
      </c>
      <c r="D2747" s="156">
        <v>46042</v>
      </c>
      <c r="E2747" s="1" t="str">
        <f>VLOOKUP(INGRESO_MERCADERIA[[#This Row],[CODIGO]],STOCKSANLUIS[],7,FALSE)</f>
        <v>C</v>
      </c>
      <c r="F2747" s="10"/>
    </row>
    <row r="2748" spans="1:6" x14ac:dyDescent="0.25">
      <c r="A2748" s="6" t="s">
        <v>3802</v>
      </c>
      <c r="B2748" t="str">
        <f>VLOOKUP(INGRESO_MERCADERIA[[#This Row],[CODIGO]],STOCKSANLUIS[],2,FALSE)</f>
        <v>GAS REFRIGERANTE R134A - 13.6KG FLYER</v>
      </c>
      <c r="C2748" s="10">
        <v>10</v>
      </c>
      <c r="D2748" s="156">
        <v>46043</v>
      </c>
      <c r="E2748" s="1" t="str">
        <f>VLOOKUP(INGRESO_MERCADERIA[[#This Row],[CODIGO]],STOCKSANLUIS[],7,FALSE)</f>
        <v>B</v>
      </c>
      <c r="F2748" s="10"/>
    </row>
    <row r="2749" spans="1:6" x14ac:dyDescent="0.25">
      <c r="A2749" s="6" t="s">
        <v>77</v>
      </c>
      <c r="B2749" t="str">
        <f>VLOOKUP(INGRESO_MERCADERIA[[#This Row],[CODIGO]],STOCKSANLUIS[],2,FALSE)</f>
        <v>CONTROLADOR DE TEMPERATURA DIGITAL TC-900EW LOG - VER.04 - 115/220 VAC - FULL GAUGE - WHITE</v>
      </c>
      <c r="C2749" s="10">
        <v>10</v>
      </c>
      <c r="D2749" s="156">
        <v>46043</v>
      </c>
      <c r="E2749" s="1" t="str">
        <f>VLOOKUP(INGRESO_MERCADERIA[[#This Row],[CODIGO]],STOCKSANLUIS[],7,FALSE)</f>
        <v>C</v>
      </c>
      <c r="F2749" s="10"/>
    </row>
    <row r="2750" spans="1:6" x14ac:dyDescent="0.25">
      <c r="A2750" s="6" t="s">
        <v>3758</v>
      </c>
      <c r="B2750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2750" s="10">
        <v>3</v>
      </c>
      <c r="D2750" s="156">
        <v>46043</v>
      </c>
      <c r="E2750" s="1" t="str">
        <f>VLOOKUP(INGRESO_MERCADERIA[[#This Row],[CODIGO]],STOCKSANLUIS[],7,FALSE)</f>
        <v>B</v>
      </c>
      <c r="F2750" s="10"/>
    </row>
    <row r="2751" spans="1:6" x14ac:dyDescent="0.25">
      <c r="A2751" s="6" t="s">
        <v>19182</v>
      </c>
      <c r="B2751" t="str">
        <f>VLOOKUP(INGRESO_MERCADERIA[[#This Row],[CODIGO]],STOCKSANLUIS[],2,FALSE)</f>
        <v>EQUIPO DE A/A MINI SPLIT FRIO SOLO INVERTER - 24000 BTU/H - R410A - 220V/1PH/60HZ - DAIKIN - GL - AHRI USA CERTIFICATED - FTKS24GL216A/RKS24GL216A</v>
      </c>
      <c r="C2751" s="10">
        <v>1</v>
      </c>
      <c r="D2751" s="156">
        <v>46043</v>
      </c>
      <c r="E2751" s="1" t="str">
        <f>VLOOKUP(INGRESO_MERCADERIA[[#This Row],[CODIGO]],STOCKSANLUIS[],7,FALSE)</f>
        <v>C</v>
      </c>
      <c r="F2751" s="10"/>
    </row>
    <row r="2752" spans="1:6" x14ac:dyDescent="0.25">
      <c r="A2752" s="6" t="s">
        <v>19181</v>
      </c>
      <c r="B2752" t="str">
        <f>VLOOKUP(INGRESO_MERCADERIA[[#This Row],[CODIGO]],STOCKSANLUIS[],2,FALSE)</f>
        <v>EQUIPO DE A/A MINI SPLIT FRIO SOLO INVERTER - 18000 BTU/H - R410A - 220V/1PH/60HZ - DAIKIN - GL - AHRI USA CERTIFICATED - FTKS18GL216A/RKS18GL216A</v>
      </c>
      <c r="C2752" s="10">
        <v>2</v>
      </c>
      <c r="D2752" s="156">
        <v>46043</v>
      </c>
      <c r="E2752" s="1" t="str">
        <f>VLOOKUP(INGRESO_MERCADERIA[[#This Row],[CODIGO]],STOCKSANLUIS[],7,FALSE)</f>
        <v>C</v>
      </c>
      <c r="F2752" s="10"/>
    </row>
    <row r="2753" spans="1:6" x14ac:dyDescent="0.25">
      <c r="A2753" s="6" t="s">
        <v>22155</v>
      </c>
      <c r="B2753" t="str">
        <f>VLOOKUP(INGRESO_MERCADERIA[[#This Row],[CODIGO]],STOCKSANLUIS[],2,FALSE)</f>
        <v>TB – ELECTRONIC CONTROL BOX MINI SPLIT SERIE AX EVAPORADOR 24000 BTU</v>
      </c>
      <c r="C2753" s="10">
        <v>1</v>
      </c>
      <c r="D2753" s="156">
        <v>46043</v>
      </c>
      <c r="E2753" s="1" t="str">
        <f>VLOOKUP(INGRESO_MERCADERIA[[#This Row],[CODIGO]],STOCKSANLUIS[],7,FALSE)</f>
        <v>C</v>
      </c>
      <c r="F2753" s="10"/>
    </row>
    <row r="2754" spans="1:6" x14ac:dyDescent="0.25">
      <c r="A2754" s="6" t="s">
        <v>22157</v>
      </c>
      <c r="B2754" t="str">
        <f>VLOOKUP(INGRESO_MERCADERIA[[#This Row],[CODIGO]],STOCKSANLUIS[],2,FALSE)</f>
        <v xml:space="preserve">TB – ELECTRONIC CONTROL BOX MINI SPLIT SERIE AX CONDENSADOR 24000 BTU               </v>
      </c>
      <c r="C2754" s="10">
        <v>1</v>
      </c>
      <c r="D2754" s="156">
        <v>46043</v>
      </c>
      <c r="E2754" s="1" t="str">
        <f>VLOOKUP(INGRESO_MERCADERIA[[#This Row],[CODIGO]],STOCKSANLUIS[],7,FALSE)</f>
        <v>C</v>
      </c>
      <c r="F2754" s="10"/>
    </row>
    <row r="2755" spans="1:6" x14ac:dyDescent="0.25">
      <c r="A2755" s="6" t="s">
        <v>439</v>
      </c>
      <c r="B2755" t="str">
        <f>VLOOKUP(INGRESO_MERCADERIA[[#This Row],[CODIGO]],STOCKSANLUIS[],2,FALSE)</f>
        <v>ACEITE MINERAL 3G SUPER - 1 GALÓN - BVA</v>
      </c>
      <c r="C2755" s="10">
        <v>6</v>
      </c>
      <c r="D2755" s="156">
        <v>46044</v>
      </c>
      <c r="E2755" s="1" t="str">
        <f>VLOOKUP(INGRESO_MERCADERIA[[#This Row],[CODIGO]],STOCKSANLUIS[],7,FALSE)</f>
        <v>C</v>
      </c>
      <c r="F2755" s="10"/>
    </row>
    <row r="2756" spans="1:6" x14ac:dyDescent="0.25">
      <c r="A2756" s="6" t="s">
        <v>441</v>
      </c>
      <c r="B2756" t="str">
        <f>VLOOKUP(INGRESO_MERCADERIA[[#This Row],[CODIGO]],STOCKSANLUIS[],2,FALSE)</f>
        <v>ACEITE MINERAL 4G SUPER - 1 GALON - BVA</v>
      </c>
      <c r="C2756" s="10">
        <v>12</v>
      </c>
      <c r="D2756" s="156">
        <v>46044</v>
      </c>
      <c r="E2756" s="1" t="str">
        <f>VLOOKUP(INGRESO_MERCADERIA[[#This Row],[CODIGO]],STOCKSANLUIS[],7,FALSE)</f>
        <v>C</v>
      </c>
      <c r="F2756" s="10"/>
    </row>
    <row r="2757" spans="1:6" x14ac:dyDescent="0.25">
      <c r="A2757" s="6" t="s">
        <v>867</v>
      </c>
      <c r="B2757" t="str">
        <f>VLOOKUP(INGRESO_MERCADERIA[[#This Row],[CODIGO]],STOCKSANLUIS[],2,FALSE)</f>
        <v>ACEITE POLIOLESTER POE 68 - 1 GALON - BVA</v>
      </c>
      <c r="C2757" s="10">
        <v>8</v>
      </c>
      <c r="D2757" s="156">
        <v>46044</v>
      </c>
      <c r="E2757" s="1" t="str">
        <f>VLOOKUP(INGRESO_MERCADERIA[[#This Row],[CODIGO]],STOCKSANLUIS[],7,FALSE)</f>
        <v>C</v>
      </c>
      <c r="F2757" s="10"/>
    </row>
    <row r="2758" spans="1:6" x14ac:dyDescent="0.25">
      <c r="A2758" s="6" t="s">
        <v>927</v>
      </c>
      <c r="B2758" t="str">
        <f>VLOOKUP(INGRESO_MERCADERIA[[#This Row],[CODIGO]],STOCKSANLUIS[],2,FALSE)</f>
        <v>ACEITE PARA BOMBA DE VACIO VAC 235- 1/4 GALON - BVA</v>
      </c>
      <c r="C2758" s="10">
        <v>36</v>
      </c>
      <c r="D2758" s="156">
        <v>46044</v>
      </c>
      <c r="E2758" s="1" t="str">
        <f>VLOOKUP(INGRESO_MERCADERIA[[#This Row],[CODIGO]],STOCKSANLUIS[],7,FALSE)</f>
        <v>C</v>
      </c>
      <c r="F2758" s="10"/>
    </row>
    <row r="2759" spans="1:6" x14ac:dyDescent="0.25">
      <c r="A2759" s="6" t="s">
        <v>931</v>
      </c>
      <c r="B2759" t="str">
        <f>VLOOKUP(INGRESO_MERCADERIA[[#This Row],[CODIGO]],STOCKSANLUIS[],2,FALSE)</f>
        <v>ACEITE POLIOLESTER POE 32 - 1 GALON - BVA</v>
      </c>
      <c r="C2759" s="10">
        <v>20</v>
      </c>
      <c r="D2759" s="156">
        <v>46044</v>
      </c>
      <c r="E2759" s="1" t="str">
        <f>VLOOKUP(INGRESO_MERCADERIA[[#This Row],[CODIGO]],STOCKSANLUIS[],7,FALSE)</f>
        <v>C</v>
      </c>
      <c r="F2759" s="10"/>
    </row>
    <row r="2760" spans="1:6" x14ac:dyDescent="0.25">
      <c r="A2760" s="6" t="s">
        <v>3802</v>
      </c>
      <c r="B2760" t="str">
        <f>VLOOKUP(INGRESO_MERCADERIA[[#This Row],[CODIGO]],STOCKSANLUIS[],2,FALSE)</f>
        <v>GAS REFRIGERANTE R134A - 13.6KG FLYER</v>
      </c>
      <c r="C2760" s="10">
        <v>15</v>
      </c>
      <c r="D2760" s="156">
        <v>46044</v>
      </c>
      <c r="E2760" s="1" t="str">
        <f>VLOOKUP(INGRESO_MERCADERIA[[#This Row],[CODIGO]],STOCKSANLUIS[],7,FALSE)</f>
        <v>B</v>
      </c>
      <c r="F2760" s="10"/>
    </row>
    <row r="2761" spans="1:6" x14ac:dyDescent="0.25">
      <c r="A2761" s="6" t="s">
        <v>2490</v>
      </c>
      <c r="B2761" t="str">
        <f>VLOOKUP(INGRESO_MERCADERIA[[#This Row],[CODIGO]],STOCKSANLUIS[],2,FALSE)</f>
        <v>LIMPIADOR PARA CONDENSADOR - NU-BRITE - 1GALON - NU CALGON</v>
      </c>
      <c r="C2761" s="10">
        <v>16</v>
      </c>
      <c r="D2761" s="156">
        <v>46044</v>
      </c>
      <c r="E2761" s="1" t="str">
        <f>VLOOKUP(INGRESO_MERCADERIA[[#This Row],[CODIGO]],STOCKSANLUIS[],7,FALSE)</f>
        <v>C</v>
      </c>
      <c r="F2761" s="10"/>
    </row>
    <row r="2762" spans="1:6" x14ac:dyDescent="0.25">
      <c r="A2762" s="6" t="s">
        <v>189</v>
      </c>
      <c r="B2762" t="str">
        <f>VLOOKUP(INGRESO_MERCADERIA[[#This Row],[CODIGO]],STOCKSANLUIS[],2,FALSE)</f>
        <v>PRESOSTATO DE ALTA DANFOSS KP-5 - R/AUTOMATICO - 060-117166</v>
      </c>
      <c r="C2762" s="10">
        <v>1</v>
      </c>
      <c r="D2762" s="156">
        <v>46044</v>
      </c>
      <c r="E2762" s="1" t="str">
        <f>VLOOKUP(INGRESO_MERCADERIA[[#This Row],[CODIGO]],STOCKSANLUIS[],7,FALSE)</f>
        <v>A</v>
      </c>
      <c r="F2762" s="10"/>
    </row>
    <row r="2763" spans="1:6" x14ac:dyDescent="0.25">
      <c r="A2763" s="6" t="s">
        <v>3814</v>
      </c>
      <c r="B2763" t="str">
        <f>VLOOKUP(INGRESO_MERCADERIA[[#This Row],[CODIGO]],STOCKSANLUIS[],2,FALSE)</f>
        <v>MANGA AISLANTE CLASS 1 - 1/2"ID X 1/2"THK - WINCELL</v>
      </c>
      <c r="C2763" s="10">
        <v>65</v>
      </c>
      <c r="D2763" s="156">
        <v>46044</v>
      </c>
      <c r="E2763" s="1" t="str">
        <f>VLOOKUP(INGRESO_MERCADERIA[[#This Row],[CODIGO]],STOCKSANLUIS[],7,FALSE)</f>
        <v>A</v>
      </c>
      <c r="F2763" s="10"/>
    </row>
    <row r="2764" spans="1:6" x14ac:dyDescent="0.25">
      <c r="A2764" s="6" t="s">
        <v>3820</v>
      </c>
      <c r="B2764" t="str">
        <f>VLOOKUP(INGRESO_MERCADERIA[[#This Row],[CODIGO]],STOCKSANLUIS[],2,FALSE)</f>
        <v>MANGA AISLANTE CLASS 1 - 7/8"ID X 1/2"THK - WINCELL</v>
      </c>
      <c r="C2764" s="10">
        <v>47</v>
      </c>
      <c r="D2764" s="156">
        <v>46044</v>
      </c>
      <c r="E2764" s="1" t="str">
        <f>VLOOKUP(INGRESO_MERCADERIA[[#This Row],[CODIGO]],STOCKSANLUIS[],7,FALSE)</f>
        <v>A</v>
      </c>
      <c r="F2764" s="10"/>
    </row>
    <row r="2765" spans="1:6" x14ac:dyDescent="0.25">
      <c r="A2765" s="6" t="s">
        <v>2022</v>
      </c>
      <c r="B2765" t="str">
        <f>VLOOKUP(INGRESO_MERCADERIA[[#This Row],[CODIGO]],STOCKSANLUIS[],2,FALSE)</f>
        <v>CONTROLADOR DE TEMPERATURA DIGITAL TC-900E POWER - VER.07 - 115/220 VAC - FULL GAUGE</v>
      </c>
      <c r="C2765" s="10">
        <v>1</v>
      </c>
      <c r="D2765" s="156">
        <v>46045</v>
      </c>
      <c r="E2765" s="1" t="str">
        <f>VLOOKUP(INGRESO_MERCADERIA[[#This Row],[CODIGO]],STOCKSANLUIS[],7,FALSE)</f>
        <v>C</v>
      </c>
      <c r="F2765" s="10" t="s">
        <v>21991</v>
      </c>
    </row>
    <row r="2766" spans="1:6" x14ac:dyDescent="0.25">
      <c r="A2766" s="6" t="s">
        <v>229</v>
      </c>
      <c r="B2766" t="str">
        <f>VLOOKUP(INGRESO_MERCADERIA[[#This Row],[CODIGO]],STOCKSANLUIS[],2,FALSE)</f>
        <v>VALVULA DE EXPANSION DANFOSS TES 2 - S/ORIFICIO - 068Z3403</v>
      </c>
      <c r="C2766" s="10">
        <v>3</v>
      </c>
      <c r="D2766" s="156">
        <v>46045</v>
      </c>
      <c r="E2766" s="1" t="str">
        <f>VLOOKUP(INGRESO_MERCADERIA[[#This Row],[CODIGO]],STOCKSANLUIS[],7,FALSE)</f>
        <v>A</v>
      </c>
      <c r="F2766" s="10"/>
    </row>
    <row r="2767" spans="1:6" x14ac:dyDescent="0.25">
      <c r="A2767" s="6" t="s">
        <v>1882</v>
      </c>
      <c r="B2767" t="str">
        <f>VLOOKUP(INGRESO_MERCADERIA[[#This Row],[CODIGO]],STOCKSANLUIS[],2,FALSE)</f>
        <v>MOTOVENTILADOR AXIAL EBM S4D500-AM01-03 - 500MM - 220V/380V/440V TRIFÁSICO - 4 POLOS, CON REJILLA - FLUJO V</v>
      </c>
      <c r="C2767" s="10">
        <v>2</v>
      </c>
      <c r="D2767" s="156">
        <v>46045</v>
      </c>
      <c r="E2767" s="1" t="str">
        <f>VLOOKUP(INGRESO_MERCADERIA[[#This Row],[CODIGO]],STOCKSANLUIS[],7,FALSE)</f>
        <v>C</v>
      </c>
      <c r="F2767" s="10"/>
    </row>
    <row r="2768" spans="1:6" x14ac:dyDescent="0.25">
      <c r="A2768" s="6" t="s">
        <v>3579</v>
      </c>
      <c r="B2768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2768" s="10">
        <v>4</v>
      </c>
      <c r="D2768" s="156">
        <v>46045</v>
      </c>
      <c r="E2768" s="1" t="str">
        <f>VLOOKUP(INGRESO_MERCADERIA[[#This Row],[CODIGO]],STOCKSANLUIS[],7,FALSE)</f>
        <v>C</v>
      </c>
      <c r="F2768" s="10"/>
    </row>
    <row r="2769" spans="1:6" x14ac:dyDescent="0.25">
      <c r="A2769" s="6" t="s">
        <v>2551</v>
      </c>
      <c r="B2769" t="str">
        <f>VLOOKUP(INGRESO_MERCADERIA[[#This Row],[CODIGO]],STOCKSANLUIS[],2,FALSE)</f>
        <v>CONTROLADOR DE TEMPERATURA DIGITAL MT-543 E LOG DE 4 ETAPAS C/ALARMA - VER.03 - 115/220 VAC - FULL GAUGE</v>
      </c>
      <c r="C2769" s="10">
        <v>5</v>
      </c>
      <c r="D2769" s="156">
        <v>46045</v>
      </c>
      <c r="E2769" s="1" t="str">
        <f>VLOOKUP(INGRESO_MERCADERIA[[#This Row],[CODIGO]],STOCKSANLUIS[],7,FALSE)</f>
        <v>A</v>
      </c>
      <c r="F2769" s="10"/>
    </row>
    <row r="2770" spans="1:6" x14ac:dyDescent="0.25">
      <c r="A2770" s="6" t="s">
        <v>33</v>
      </c>
      <c r="B2770" t="str">
        <f>VLOOKUP(INGRESO_MERCADERIA[[#This Row],[CODIGO]],STOCKSANLUIS[],2,FALSE)</f>
        <v>CONTROLADOR DE TEMPERATURA DIGITAL MT-512E 2HP - VER.13 - 115/220 VAC - FULL GAUGE</v>
      </c>
      <c r="C2770" s="10">
        <v>200</v>
      </c>
      <c r="D2770" s="156">
        <v>46045</v>
      </c>
      <c r="E2770" s="1" t="str">
        <f>VLOOKUP(INGRESO_MERCADERIA[[#This Row],[CODIGO]],STOCKSANLUIS[],7,FALSE)</f>
        <v>C</v>
      </c>
      <c r="F2770" s="10"/>
    </row>
    <row r="2771" spans="1:6" x14ac:dyDescent="0.25">
      <c r="A2771" s="6" t="s">
        <v>22048</v>
      </c>
      <c r="B2771" t="str">
        <f>VLOOKUP(INGRESO_MERCADERIA[[#This Row],[CODIGO]],STOCKSANLUIS[],2,FALSE)</f>
        <v xml:space="preserve">BOMBA DE CONDENSADO STAR COLD DE 230V-1F-60HZ TANQUE ALTO (INCLUYE MANGUERA)  SI-1801 </v>
      </c>
      <c r="C2771" s="10">
        <v>24</v>
      </c>
      <c r="D2771" s="156">
        <v>46045</v>
      </c>
      <c r="E2771" s="1" t="str">
        <f>VLOOKUP(INGRESO_MERCADERIA[[#This Row],[CODIGO]],STOCKSANLUIS[],7,FALSE)</f>
        <v>B/C</v>
      </c>
      <c r="F2771" s="10"/>
    </row>
    <row r="2772" spans="1:6" x14ac:dyDescent="0.25">
      <c r="A2772" s="6" t="s">
        <v>22052</v>
      </c>
      <c r="B2772" t="str">
        <f>VLOOKUP(INGRESO_MERCADERIA[[#This Row],[CODIGO]],STOCKSANLUIS[],2,FALSE)</f>
        <v>BOMBA DE CONDENSADO STAR COLD  DE 230V-1F-60HZ TANQUE BAJO (INCLUYE MANGUERA) SI-1805</v>
      </c>
      <c r="C2772" s="10">
        <v>18</v>
      </c>
      <c r="D2772" s="156">
        <v>46045</v>
      </c>
      <c r="E2772" s="1" t="str">
        <f>VLOOKUP(INGRESO_MERCADERIA[[#This Row],[CODIGO]],STOCKSANLUIS[],7,FALSE)</f>
        <v>B/C</v>
      </c>
      <c r="F2772" s="10"/>
    </row>
    <row r="2773" spans="1:6" x14ac:dyDescent="0.25">
      <c r="A2773" s="6" t="s">
        <v>19226</v>
      </c>
      <c r="B2773" t="str">
        <f>VLOOKUP(INGRESO_MERCADERIA[[#This Row],[CODIGO]],STOCKSANLUIS[],2,FALSE)</f>
        <v>EXTRACTOR HELICOCENTRIFUGO - DIAMETRO 250 MM (10") - 220V/1PH/60HZ - STAR COLD - MF-250P (EQV TD1300/250)</v>
      </c>
      <c r="C2773" s="10">
        <v>2</v>
      </c>
      <c r="D2773" s="156">
        <v>46045</v>
      </c>
      <c r="E2773" s="1" t="str">
        <f>VLOOKUP(INGRESO_MERCADERIA[[#This Row],[CODIGO]],STOCKSANLUIS[],7,FALSE)</f>
        <v>A</v>
      </c>
      <c r="F2773" s="10"/>
    </row>
    <row r="2774" spans="1:6" x14ac:dyDescent="0.25">
      <c r="A2774" s="6" t="s">
        <v>3922</v>
      </c>
      <c r="B2774" t="str">
        <f>VLOOKUP(INGRESO_MERCADERIA[[#This Row],[CODIGO]],STOCKSANLUIS[],2,FALSE)</f>
        <v>EQUIPO DE A/A MINI SPLIT FRIO SOLO - 24000 BTU - R410A - 220V/1PH/60HZ -  CIAC  CG41K-024PH3U1C /  CH41K-024-H3U1C</v>
      </c>
      <c r="C2774" s="10">
        <v>2</v>
      </c>
      <c r="D2774" s="156">
        <v>46045</v>
      </c>
      <c r="E2774" s="1" t="str">
        <f>VLOOKUP(INGRESO_MERCADERIA[[#This Row],[CODIGO]],STOCKSANLUIS[],7,FALSE)</f>
        <v>C</v>
      </c>
      <c r="F2774" s="10"/>
    </row>
    <row r="2775" spans="1:6" x14ac:dyDescent="0.25">
      <c r="A2775" s="6" t="s">
        <v>3096</v>
      </c>
      <c r="B2775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775" s="10">
        <v>2</v>
      </c>
      <c r="D2775" s="156">
        <v>46045</v>
      </c>
      <c r="E2775" s="1" t="str">
        <f>VLOOKUP(INGRESO_MERCADERIA[[#This Row],[CODIGO]],STOCKSANLUIS[],7,FALSE)</f>
        <v>B</v>
      </c>
      <c r="F2775" s="10"/>
    </row>
    <row r="2776" spans="1:6" x14ac:dyDescent="0.25">
      <c r="A2776" s="6" t="s">
        <v>19300</v>
      </c>
      <c r="B2776" t="str">
        <f>VLOOKUP(INGRESO_MERCADERIA[[#This Row],[CODIGO]],STOCKSANLUIS[],2,FALSE)</f>
        <v>CINTA ADHESIVA FOAM QTF-230E - 1/8" X 2" X 32.8´ (3MM X 50MM X 10M) - EVERFROST - HIGH QUALITY</v>
      </c>
      <c r="C2776" s="10">
        <v>96</v>
      </c>
      <c r="D2776" s="156">
        <v>46045</v>
      </c>
      <c r="E2776" s="1" t="str">
        <f>VLOOKUP(INGRESO_MERCADERIA[[#This Row],[CODIGO]],STOCKSANLUIS[],7,FALSE)</f>
        <v>C</v>
      </c>
      <c r="F2776" s="10"/>
    </row>
    <row r="2777" spans="1:6" x14ac:dyDescent="0.25">
      <c r="A2777" s="6" t="s">
        <v>3406</v>
      </c>
      <c r="B2777" t="str">
        <f>VLOOKUP(INGRESO_MERCADERIA[[#This Row],[CODIGO]],STOCKSANLUIS[],2,FALSE)</f>
        <v>SOLDADURA DE PLATA HARRIS AL 45%</v>
      </c>
      <c r="C2777" s="10">
        <v>90</v>
      </c>
      <c r="D2777" s="156">
        <v>46048</v>
      </c>
      <c r="E2777" s="1" t="str">
        <f>VLOOKUP(INGRESO_MERCADERIA[[#This Row],[CODIGO]],STOCKSANLUIS[],7,FALSE)</f>
        <v>C</v>
      </c>
      <c r="F2777" s="10"/>
    </row>
    <row r="2778" spans="1:6" x14ac:dyDescent="0.25">
      <c r="A2778" s="6" t="s">
        <v>3291</v>
      </c>
      <c r="B2778" t="str">
        <f>VLOOKUP(INGRESO_MERCADERIA[[#This Row],[CODIGO]],STOCKSANLUIS[],2,FALSE)</f>
        <v>VALVULA PARA AGUA HELADA FAN &amp; COIL 2 VIAS 1/2" DIAMETRO  CON ACTUADOR  220V JOHNSON CONTROLS - VLC2200FC-C</v>
      </c>
      <c r="C2778" s="10">
        <v>20</v>
      </c>
      <c r="D2778" s="156">
        <v>46048</v>
      </c>
      <c r="E2778" s="1" t="str">
        <f>VLOOKUP(INGRESO_MERCADERIA[[#This Row],[CODIGO]],STOCKSANLUIS[],7,FALSE)</f>
        <v>A</v>
      </c>
      <c r="F2778" s="10"/>
    </row>
    <row r="2779" spans="1:6" x14ac:dyDescent="0.25">
      <c r="A2779" s="6" t="s">
        <v>1882</v>
      </c>
      <c r="B2779" t="str">
        <f>VLOOKUP(INGRESO_MERCADERIA[[#This Row],[CODIGO]],STOCKSANLUIS[],2,FALSE)</f>
        <v>MOTOVENTILADOR AXIAL EBM S4D500-AM01-03 - 500MM - 220V/380V/440V TRIFÁSICO - 4 POLOS, CON REJILLA - FLUJO V</v>
      </c>
      <c r="C2779" s="10">
        <v>3</v>
      </c>
      <c r="D2779" s="156">
        <v>46048</v>
      </c>
      <c r="E2779" s="1" t="str">
        <f>VLOOKUP(INGRESO_MERCADERIA[[#This Row],[CODIGO]],STOCKSANLUIS[],7,FALSE)</f>
        <v>C</v>
      </c>
      <c r="F2779" s="10"/>
    </row>
    <row r="2780" spans="1:6" x14ac:dyDescent="0.25">
      <c r="A2780" s="6" t="s">
        <v>3677</v>
      </c>
      <c r="B2780" t="str">
        <f>VLOOKUP(INGRESO_MERCADERIA[[#This Row],[CODIGO]],STOCKSANLUIS[],2,FALSE)</f>
        <v>RESISTENCIA SILICONADA POTENCIA CONSTANTE TECNOLATINA  - TPC-M - 30W/M - 220V</v>
      </c>
      <c r="C2780" s="10">
        <v>100</v>
      </c>
      <c r="D2780" s="156">
        <v>46048</v>
      </c>
      <c r="E2780" s="1" t="str">
        <f>VLOOKUP(INGRESO_MERCADERIA[[#This Row],[CODIGO]],STOCKSANLUIS[],7,FALSE)</f>
        <v>C</v>
      </c>
      <c r="F2780" s="10"/>
    </row>
    <row r="2781" spans="1:6" x14ac:dyDescent="0.25">
      <c r="A2781" s="6" t="s">
        <v>22048</v>
      </c>
      <c r="B2781" t="str">
        <f>VLOOKUP(INGRESO_MERCADERIA[[#This Row],[CODIGO]],STOCKSANLUIS[],2,FALSE)</f>
        <v xml:space="preserve">BOMBA DE CONDENSADO STAR COLD DE 230V-1F-60HZ TANQUE ALTO (INCLUYE MANGUERA)  SI-1801 </v>
      </c>
      <c r="C2781" s="10">
        <v>30</v>
      </c>
      <c r="D2781" s="156">
        <v>46048</v>
      </c>
      <c r="E2781" s="1" t="str">
        <f>VLOOKUP(INGRESO_MERCADERIA[[#This Row],[CODIGO]],STOCKSANLUIS[],7,FALSE)</f>
        <v>B/C</v>
      </c>
      <c r="F2781" s="10"/>
    </row>
    <row r="2782" spans="1:6" x14ac:dyDescent="0.25">
      <c r="A2782" s="6" t="s">
        <v>22052</v>
      </c>
      <c r="B2782" t="str">
        <f>VLOOKUP(INGRESO_MERCADERIA[[#This Row],[CODIGO]],STOCKSANLUIS[],2,FALSE)</f>
        <v>BOMBA DE CONDENSADO STAR COLD  DE 230V-1F-60HZ TANQUE BAJO (INCLUYE MANGUERA) SI-1805</v>
      </c>
      <c r="C2782" s="10">
        <v>6</v>
      </c>
      <c r="D2782" s="156">
        <v>46048</v>
      </c>
      <c r="E2782" s="1" t="str">
        <f>VLOOKUP(INGRESO_MERCADERIA[[#This Row],[CODIGO]],STOCKSANLUIS[],7,FALSE)</f>
        <v>B/C</v>
      </c>
      <c r="F2782" s="10"/>
    </row>
    <row r="2783" spans="1:6" x14ac:dyDescent="0.25">
      <c r="A2783" s="6" t="s">
        <v>3776</v>
      </c>
      <c r="B2783" t="str">
        <f>VLOOKUP(INGRESO_MERCADERIA[[#This Row],[CODIGO]],STOCKSANLUIS[],2,FALSE)</f>
        <v>LAMA DE PVC CLEARWAY STANDARD SMOOTH 8¨¨ X .080¨¨ X 300¨ (20 CM X 2MMX 91.44M)</v>
      </c>
      <c r="C2783" s="10">
        <v>182.88</v>
      </c>
      <c r="D2783" s="156">
        <v>46048</v>
      </c>
      <c r="E2783" s="1" t="str">
        <f>VLOOKUP(INGRESO_MERCADERIA[[#This Row],[CODIGO]],STOCKSANLUIS[],7,FALSE)</f>
        <v>B/C</v>
      </c>
      <c r="F2783" s="10"/>
    </row>
    <row r="2784" spans="1:6" x14ac:dyDescent="0.25">
      <c r="A2784" s="6" t="s">
        <v>3675</v>
      </c>
      <c r="B2784" t="str">
        <f>VLOOKUP(INGRESO_MERCADERIA[[#This Row],[CODIGO]],STOCKSANLUIS[],2,FALSE)</f>
        <v>LAMAS DE PVC ALECO 8X0.080X300 (20CM X 2MMX 91.44M) LOW TEMP REINFORCED - 172007- MT</v>
      </c>
      <c r="C2784" s="10">
        <v>457</v>
      </c>
      <c r="D2784" s="156">
        <v>46048</v>
      </c>
      <c r="E2784" s="1" t="str">
        <f>VLOOKUP(INGRESO_MERCADERIA[[#This Row],[CODIGO]],STOCKSANLUIS[],7,FALSE)</f>
        <v>B/C</v>
      </c>
      <c r="F2784" s="10"/>
    </row>
    <row r="2785" spans="1:6" x14ac:dyDescent="0.25">
      <c r="A2785" s="6" t="s">
        <v>3802</v>
      </c>
      <c r="B2785" t="str">
        <f>VLOOKUP(INGRESO_MERCADERIA[[#This Row],[CODIGO]],STOCKSANLUIS[],2,FALSE)</f>
        <v>GAS REFRIGERANTE R134A - 13.6KG FLYER</v>
      </c>
      <c r="C2785" s="10">
        <v>20</v>
      </c>
      <c r="D2785" s="156">
        <v>46048</v>
      </c>
      <c r="E2785" s="1" t="str">
        <f>VLOOKUP(INGRESO_MERCADERIA[[#This Row],[CODIGO]],STOCKSANLUIS[],7,FALSE)</f>
        <v>B</v>
      </c>
      <c r="F2785" s="10"/>
    </row>
    <row r="2786" spans="1:6" x14ac:dyDescent="0.25">
      <c r="A2786" s="6" t="s">
        <v>589</v>
      </c>
      <c r="B2786" t="str">
        <f>VLOOKUP(INGRESO_MERCADERIA[[#This Row],[CODIGO]],STOCKSANLUIS[],2,FALSE)</f>
        <v>FILTRO CERAMICO SECADO ELEVADO DANFOSS 48-DC  CON JUNTA- 023U4381</v>
      </c>
      <c r="C2786" s="10">
        <v>8</v>
      </c>
      <c r="D2786" s="156">
        <v>46048</v>
      </c>
      <c r="E2786" s="1" t="str">
        <f>VLOOKUP(INGRESO_MERCADERIA[[#This Row],[CODIGO]],STOCKSANLUIS[],7,FALSE)</f>
        <v>A</v>
      </c>
      <c r="F2786" s="10"/>
    </row>
    <row r="2787" spans="1:6" x14ac:dyDescent="0.25">
      <c r="A2787" s="6" t="s">
        <v>2565</v>
      </c>
      <c r="B2787" t="str">
        <f>VLOOKUP(INGRESO_MERCADERIA[[#This Row],[CODIGO]],STOCKSANLUIS[],2,FALSE)</f>
        <v>COMPRESOR HERMETICO DANFOSS MTZ36 - 3.0HP - 220V/3F/60HZ -R-134A/404A/507A/407C (NO INC. VALV. V09/V06 Y RESIST. DE CARTER)</v>
      </c>
      <c r="C2787" s="10">
        <v>1</v>
      </c>
      <c r="D2787" s="156">
        <v>46048</v>
      </c>
      <c r="E2787" s="1" t="str">
        <f>VLOOKUP(INGRESO_MERCADERIA[[#This Row],[CODIGO]],STOCKSANLUIS[],7,FALSE)</f>
        <v>C</v>
      </c>
      <c r="F2787" s="10"/>
    </row>
    <row r="2788" spans="1:6" x14ac:dyDescent="0.25">
      <c r="A2788" s="6" t="s">
        <v>15</v>
      </c>
      <c r="B2788" t="str">
        <f>VLOOKUP(INGRESO_MERCADERIA[[#This Row],[CODIGO]],STOCKSANLUIS[],2,FALSE)</f>
        <v>CAJA DE DISTRIBUCION BC01 - FULL GAUGE</v>
      </c>
      <c r="C2788" s="10">
        <v>50</v>
      </c>
      <c r="D2788" s="156">
        <v>46048</v>
      </c>
      <c r="E2788" s="1" t="str">
        <f>VLOOKUP(INGRESO_MERCADERIA[[#This Row],[CODIGO]],STOCKSANLUIS[],7,FALSE)</f>
        <v>A</v>
      </c>
      <c r="F2788" s="10"/>
    </row>
    <row r="2789" spans="1:6" x14ac:dyDescent="0.25">
      <c r="A2789" s="6" t="s">
        <v>29</v>
      </c>
      <c r="B2789" t="str">
        <f>VLOOKUP(INGRESO_MERCADERIA[[#This Row],[CODIGO]],STOCKSANLUIS[],2,FALSE)</f>
        <v>CONTROLADOR DE TEMPERATURA DIGITAL MT-512E LOG - VER.10 - 115/220 VAC - FULL GAUGE - WHITE</v>
      </c>
      <c r="C2789" s="10">
        <v>10</v>
      </c>
      <c r="D2789" s="156">
        <v>46048</v>
      </c>
      <c r="E2789" s="1" t="str">
        <f>VLOOKUP(INGRESO_MERCADERIA[[#This Row],[CODIGO]],STOCKSANLUIS[],7,FALSE)</f>
        <v>C</v>
      </c>
      <c r="F2789" s="10"/>
    </row>
    <row r="2790" spans="1:6" x14ac:dyDescent="0.25">
      <c r="A2790" s="6" t="s">
        <v>35</v>
      </c>
      <c r="B2790" t="str">
        <f>VLOOKUP(INGRESO_MERCADERIA[[#This Row],[CODIGO]],STOCKSANLUIS[],2,FALSE)</f>
        <v>CONTROLADOR DE TEMPERATURA DIGITAL MT-512EL 2HP - VER.13 - 12/24 VAC/DC - FULL GAUGE</v>
      </c>
      <c r="C2790" s="10">
        <v>10</v>
      </c>
      <c r="D2790" s="156">
        <v>46048</v>
      </c>
      <c r="E2790" s="1" t="str">
        <f>VLOOKUP(INGRESO_MERCADERIA[[#This Row],[CODIGO]],STOCKSANLUIS[],7,FALSE)</f>
        <v>C</v>
      </c>
      <c r="F2790" s="10"/>
    </row>
    <row r="2791" spans="1:6" x14ac:dyDescent="0.25">
      <c r="A2791" s="6" t="s">
        <v>55</v>
      </c>
      <c r="B2791" t="str">
        <f>VLOOKUP(INGRESO_MERCADERIA[[#This Row],[CODIGO]],STOCKSANLUIS[],2,FALSE)</f>
        <v>TERMOMETRO DIGITAL PORTATIL  PENTA III - 3 VDC - FULL GAUGE</v>
      </c>
      <c r="C2791" s="10">
        <v>2</v>
      </c>
      <c r="D2791" s="156">
        <v>46048</v>
      </c>
      <c r="E2791" s="1" t="str">
        <f>VLOOKUP(INGRESO_MERCADERIA[[#This Row],[CODIGO]],STOCKSANLUIS[],7,FALSE)</f>
        <v>A</v>
      </c>
      <c r="F2791" s="10"/>
    </row>
    <row r="2792" spans="1:6" x14ac:dyDescent="0.25">
      <c r="A2792" s="6" t="s">
        <v>79</v>
      </c>
      <c r="B2792" t="str">
        <f>VLOOKUP(INGRESO_MERCADERIA[[#This Row],[CODIGO]],STOCKSANLUIS[],2,FALSE)</f>
        <v>CONTROLADOR DE TEMPERATURA DIGITAL TC-900EL POWER - VER.07 - 12/24 VAC/DC - FULL GAUGE</v>
      </c>
      <c r="C2792" s="10">
        <v>5</v>
      </c>
      <c r="D2792" s="156">
        <v>46048</v>
      </c>
      <c r="E2792" s="1" t="str">
        <f>VLOOKUP(INGRESO_MERCADERIA[[#This Row],[CODIGO]],STOCKSANLUIS[],7,FALSE)</f>
        <v>C</v>
      </c>
      <c r="F2792" s="10"/>
    </row>
    <row r="2793" spans="1:6" x14ac:dyDescent="0.25">
      <c r="A2793" s="6" t="s">
        <v>93</v>
      </c>
      <c r="B2793" t="str">
        <f>VLOOKUP(INGRESO_MERCADERIA[[#This Row],[CODIGO]],STOCKSANLUIS[],2,FALSE)</f>
        <v>TERMOSTATO DIGITAL TIC-17RGTIL  - VER.09 - 12/24 VAC/DC - FULL GAUGE</v>
      </c>
      <c r="C2793" s="10">
        <v>2</v>
      </c>
      <c r="D2793" s="156">
        <v>46048</v>
      </c>
      <c r="E2793" s="1" t="str">
        <f>VLOOKUP(INGRESO_MERCADERIA[[#This Row],[CODIGO]],STOCKSANLUIS[],7,FALSE)</f>
        <v>A</v>
      </c>
      <c r="F2793" s="10"/>
    </row>
    <row r="2794" spans="1:6" x14ac:dyDescent="0.25">
      <c r="A2794" s="6" t="s">
        <v>953</v>
      </c>
      <c r="B2794" t="str">
        <f>VLOOKUP(INGRESO_MERCADERIA[[#This Row],[CODIGO]],STOCKSANLUIS[],2,FALSE)</f>
        <v>INTERFACE USB CONV 32 - VER.03 - FULL GAUGE</v>
      </c>
      <c r="C2794" s="10">
        <v>2</v>
      </c>
      <c r="D2794" s="156">
        <v>46048</v>
      </c>
      <c r="E2794" s="1" t="str">
        <f>VLOOKUP(INGRESO_MERCADERIA[[#This Row],[CODIGO]],STOCKSANLUIS[],7,FALSE)</f>
        <v>A</v>
      </c>
      <c r="F2794" s="10"/>
    </row>
    <row r="2795" spans="1:6" x14ac:dyDescent="0.25">
      <c r="A2795" s="6" t="s">
        <v>1199</v>
      </c>
      <c r="B2795" t="str">
        <f>VLOOKUP(INGRESO_MERCADERIA[[#This Row],[CODIGO]],STOCKSANLUIS[],2,FALSE)</f>
        <v>CONTROLADOR DE TEMPERATURA DIGITAL MT-512G - VER.02 - 115/220 VAC - FULL GAUGE</v>
      </c>
      <c r="C2795" s="10">
        <v>5</v>
      </c>
      <c r="D2795" s="156">
        <v>46048</v>
      </c>
      <c r="E2795" s="1" t="str">
        <f>VLOOKUP(INGRESO_MERCADERIA[[#This Row],[CODIGO]],STOCKSANLUIS[],7,FALSE)</f>
        <v>A</v>
      </c>
      <c r="F2795" s="10"/>
    </row>
    <row r="2796" spans="1:6" x14ac:dyDescent="0.25">
      <c r="A2796" s="6" t="s">
        <v>2904</v>
      </c>
      <c r="B2796" t="str">
        <f>VLOOKUP(INGRESO_MERCADERIA[[#This Row],[CODIGO]],STOCKSANLUIS[],2,FALSE)</f>
        <v>SENSOR DE TEMPERATURA NTC - SB-70 - 2M - FULL GAUGE (REMPLAZO DEL SB-41 - NO USAR EN MT 622E)</v>
      </c>
      <c r="C2796" s="10">
        <v>50</v>
      </c>
      <c r="D2796" s="156">
        <v>46048</v>
      </c>
      <c r="E2796" s="1" t="str">
        <f>VLOOKUP(INGRESO_MERCADERIA[[#This Row],[CODIGO]],STOCKSANLUIS[],7,FALSE)</f>
        <v>A</v>
      </c>
      <c r="F2796" s="10"/>
    </row>
    <row r="2797" spans="1:6" x14ac:dyDescent="0.25">
      <c r="A2797" s="6" t="s">
        <v>19298</v>
      </c>
      <c r="B2797" t="str">
        <f>VLOOKUP(INGRESO_MERCADERIA[[#This Row],[CODIGO]],STOCKSANLUIS[],2,FALSE)</f>
        <v>CINTA DE ALUMINIO DE 2" X 54.6 YDS (50MM X 50M) - QTA-250E - EVERFROST - HIGH QUALITY</v>
      </c>
      <c r="C2797" s="10">
        <v>1</v>
      </c>
      <c r="D2797" s="156">
        <v>46048</v>
      </c>
      <c r="E2797" s="1" t="str">
        <f>VLOOKUP(INGRESO_MERCADERIA[[#This Row],[CODIGO]],STOCKSANLUIS[],7,FALSE)</f>
        <v>C</v>
      </c>
      <c r="F2797" s="10" t="s">
        <v>21970</v>
      </c>
    </row>
    <row r="2798" spans="1:6" x14ac:dyDescent="0.25">
      <c r="A2798" s="6" t="s">
        <v>171</v>
      </c>
      <c r="B2798" t="str">
        <f>VLOOKUP(INGRESO_MERCADERIA[[#This Row],[CODIGO]],STOCKSANLUIS[],2,FALSE)</f>
        <v>ORIFICIO N-3 PARA TEX2 - TES2 - TEN2 - 068-2006</v>
      </c>
      <c r="C2798" s="10">
        <v>5</v>
      </c>
      <c r="D2798" s="156">
        <v>46049</v>
      </c>
      <c r="E2798" s="1" t="str">
        <f>VLOOKUP(INGRESO_MERCADERIA[[#This Row],[CODIGO]],STOCKSANLUIS[],7,FALSE)</f>
        <v>A</v>
      </c>
      <c r="F2798" s="10"/>
    </row>
    <row r="2799" spans="1:6" x14ac:dyDescent="0.25">
      <c r="A2799" s="6" t="s">
        <v>173</v>
      </c>
      <c r="B2799" t="str">
        <f>VLOOKUP(INGRESO_MERCADERIA[[#This Row],[CODIGO]],STOCKSANLUIS[],2,FALSE)</f>
        <v>ORIFICIO N-4 PARA TEX2 - TES2 - TEN2 - 068-2007</v>
      </c>
      <c r="C2799" s="10">
        <v>5</v>
      </c>
      <c r="D2799" s="156">
        <v>46049</v>
      </c>
      <c r="E2799" s="1" t="str">
        <f>VLOOKUP(INGRESO_MERCADERIA[[#This Row],[CODIGO]],STOCKSANLUIS[],7,FALSE)</f>
        <v>A</v>
      </c>
      <c r="F2799" s="10"/>
    </row>
    <row r="2800" spans="1:6" x14ac:dyDescent="0.25">
      <c r="A2800" s="6" t="s">
        <v>177</v>
      </c>
      <c r="B2800" t="str">
        <f>VLOOKUP(INGRESO_MERCADERIA[[#This Row],[CODIGO]],STOCKSANLUIS[],2,FALSE)</f>
        <v>ORIFICIO N-6 PARA TEX2 - TES2 - TEN2 - 068-2009</v>
      </c>
      <c r="C2800" s="10">
        <v>5</v>
      </c>
      <c r="D2800" s="156">
        <v>46049</v>
      </c>
      <c r="E2800" s="1" t="str">
        <f>VLOOKUP(INGRESO_MERCADERIA[[#This Row],[CODIGO]],STOCKSANLUIS[],7,FALSE)</f>
        <v>A</v>
      </c>
      <c r="F2800" s="10"/>
    </row>
    <row r="2801" spans="1:6" x14ac:dyDescent="0.25">
      <c r="A2801" s="6" t="s">
        <v>231</v>
      </c>
      <c r="B2801" t="str">
        <f>VLOOKUP(INGRESO_MERCADERIA[[#This Row],[CODIGO]],STOCKSANLUIS[],2,FALSE)</f>
        <v>VALVULA DE EXPANSION DANFOSS TEX 2 - S/ORIFICIO COD. 068Z3209</v>
      </c>
      <c r="C2801" s="10">
        <v>2</v>
      </c>
      <c r="D2801" s="156">
        <v>46049</v>
      </c>
      <c r="E2801" s="1" t="str">
        <f>VLOOKUP(INGRESO_MERCADERIA[[#This Row],[CODIGO]],STOCKSANLUIS[],7,FALSE)</f>
        <v>A</v>
      </c>
      <c r="F2801" s="10"/>
    </row>
    <row r="2802" spans="1:6" x14ac:dyDescent="0.25">
      <c r="A2802" s="6" t="s">
        <v>35</v>
      </c>
      <c r="B2802" t="str">
        <f>VLOOKUP(INGRESO_MERCADERIA[[#This Row],[CODIGO]],STOCKSANLUIS[],2,FALSE)</f>
        <v>CONTROLADOR DE TEMPERATURA DIGITAL MT-512EL 2HP - VER.13 - 12/24 VAC/DC - FULL GAUGE</v>
      </c>
      <c r="C2802" s="10">
        <v>3</v>
      </c>
      <c r="D2802" s="156">
        <v>46049</v>
      </c>
      <c r="E2802" s="1" t="str">
        <f>VLOOKUP(INGRESO_MERCADERIA[[#This Row],[CODIGO]],STOCKSANLUIS[],7,FALSE)</f>
        <v>C</v>
      </c>
      <c r="F2802" s="10"/>
    </row>
    <row r="2803" spans="1:6" x14ac:dyDescent="0.25">
      <c r="A2803" s="6" t="s">
        <v>607</v>
      </c>
      <c r="B2803" t="str">
        <f>VLOOKUP(INGRESO_MERCADERIA[[#This Row],[CODIGO]],STOCKSANLUIS[],2,FALSE)</f>
        <v>TRANSDUCTOR DE PRESION SB-69-500A - FULL GAUGE - (PARA PCT-100-120-410)</v>
      </c>
      <c r="C2803" s="10">
        <v>1</v>
      </c>
      <c r="D2803" s="156">
        <v>46049</v>
      </c>
      <c r="E2803" s="1" t="str">
        <f>VLOOKUP(INGRESO_MERCADERIA[[#This Row],[CODIGO]],STOCKSANLUIS[],7,FALSE)</f>
        <v>A</v>
      </c>
      <c r="F2803" s="10"/>
    </row>
    <row r="2804" spans="1:6" x14ac:dyDescent="0.25">
      <c r="A2804" s="6" t="s">
        <v>79</v>
      </c>
      <c r="B2804" t="str">
        <f>VLOOKUP(INGRESO_MERCADERIA[[#This Row],[CODIGO]],STOCKSANLUIS[],2,FALSE)</f>
        <v>CONTROLADOR DE TEMPERATURA DIGITAL TC-900EL POWER - VER.07 - 12/24 VAC/DC - FULL GAUGE</v>
      </c>
      <c r="C2804" s="10">
        <v>1</v>
      </c>
      <c r="D2804" s="156">
        <v>46049</v>
      </c>
      <c r="E2804" s="1" t="str">
        <f>VLOOKUP(INGRESO_MERCADERIA[[#This Row],[CODIGO]],STOCKSANLUIS[],7,FALSE)</f>
        <v>C</v>
      </c>
      <c r="F2804" s="10"/>
    </row>
    <row r="2805" spans="1:6" x14ac:dyDescent="0.25">
      <c r="A2805" s="6" t="s">
        <v>3088</v>
      </c>
      <c r="B2805" t="str">
        <f>VLOOKUP(INGRESO_MERCADERIA[[#This Row],[CODIGO]],STOCKSANLUIS[],2,FALSE)</f>
        <v xml:space="preserve">TERMOSTATO DIGITAL CON AGENDA DE EVENTOS MICROSOL RST ADVANCED - VER.02 - 220 VAC - FULL GAUGE </v>
      </c>
      <c r="C2805" s="10">
        <v>1</v>
      </c>
      <c r="D2805" s="156">
        <v>46049</v>
      </c>
      <c r="E2805" s="1" t="str">
        <f>VLOOKUP(INGRESO_MERCADERIA[[#This Row],[CODIGO]],STOCKSANLUIS[],7,FALSE)</f>
        <v>A</v>
      </c>
      <c r="F2805" s="10"/>
    </row>
    <row r="2806" spans="1:6" x14ac:dyDescent="0.25">
      <c r="A2806" s="6" t="s">
        <v>2022</v>
      </c>
      <c r="B2806" t="str">
        <f>VLOOKUP(INGRESO_MERCADERIA[[#This Row],[CODIGO]],STOCKSANLUIS[],2,FALSE)</f>
        <v>CONTROLADOR DE TEMPERATURA DIGITAL TC-900E POWER - VER.07 - 115/220 VAC - FULL GAUGE</v>
      </c>
      <c r="C2806" s="10">
        <v>1</v>
      </c>
      <c r="D2806" s="156">
        <v>46049</v>
      </c>
      <c r="E2806" s="1" t="str">
        <f>VLOOKUP(INGRESO_MERCADERIA[[#This Row],[CODIGO]],STOCKSANLUIS[],7,FALSE)</f>
        <v>C</v>
      </c>
      <c r="F2806" s="10"/>
    </row>
    <row r="2807" spans="1:6" x14ac:dyDescent="0.25">
      <c r="A2807" s="6" t="s">
        <v>2693</v>
      </c>
      <c r="B2807" t="str">
        <f>VLOOKUP(INGRESO_MERCADERIA[[#This Row],[CODIGO]],STOCKSANLUIS[],2,FALSE)</f>
        <v>GAS REFRIGERANTE FREON R-410A - 11.35 KG - CHINO - CHEMOURS</v>
      </c>
      <c r="C2807" s="10">
        <v>10</v>
      </c>
      <c r="D2807" s="156">
        <v>46050</v>
      </c>
      <c r="E2807" s="1" t="str">
        <f>VLOOKUP(INGRESO_MERCADERIA[[#This Row],[CODIGO]],STOCKSANLUIS[],7,FALSE)</f>
        <v>C</v>
      </c>
      <c r="F2807" s="10"/>
    </row>
    <row r="2808" spans="1:6" x14ac:dyDescent="0.25">
      <c r="A2808" s="6" t="s">
        <v>3665</v>
      </c>
      <c r="B2808" t="str">
        <f>VLOOKUP(INGRESO_MERCADERIA[[#This Row],[CODIGO]],STOCKSANLUIS[],2,FALSE)</f>
        <v>AGENTE DE LIMPIEZA INTERNA OPTEON SF FLUSH X 4.54 KG - CHEMOURS - REEMPLAZO DEL R141B</v>
      </c>
      <c r="C2808" s="10">
        <v>20</v>
      </c>
      <c r="D2808" s="156">
        <v>46050</v>
      </c>
      <c r="E2808" s="1" t="str">
        <f>VLOOKUP(INGRESO_MERCADERIA[[#This Row],[CODIGO]],STOCKSANLUIS[],7,FALSE)</f>
        <v>C</v>
      </c>
      <c r="F2808" s="10"/>
    </row>
    <row r="2809" spans="1:6" x14ac:dyDescent="0.25">
      <c r="A2809" s="6" t="s">
        <v>2691</v>
      </c>
      <c r="B2809" t="str">
        <f>VLOOKUP(INGRESO_MERCADERIA[[#This Row],[CODIGO]],STOCKSANLUIS[],2,FALSE)</f>
        <v>GAS REFRIGERANTE FREON R-507 - 11.35 KG - CHEMOURS</v>
      </c>
      <c r="C2809" s="10">
        <v>10</v>
      </c>
      <c r="D2809" s="156">
        <v>46050</v>
      </c>
      <c r="E2809" s="1" t="str">
        <f>VLOOKUP(INGRESO_MERCADERIA[[#This Row],[CODIGO]],STOCKSANLUIS[],7,FALSE)</f>
        <v>C</v>
      </c>
      <c r="F2809" s="10"/>
    </row>
    <row r="2810" spans="1:6" x14ac:dyDescent="0.25">
      <c r="A2810" s="6" t="s">
        <v>3927</v>
      </c>
      <c r="B2810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810" s="10">
        <v>5</v>
      </c>
      <c r="D2810" s="156">
        <v>46050</v>
      </c>
      <c r="E2810" s="1" t="str">
        <f>VLOOKUP(INGRESO_MERCADERIA[[#This Row],[CODIGO]],STOCKSANLUIS[],7,FALSE)</f>
        <v>B</v>
      </c>
      <c r="F2810" s="10"/>
    </row>
    <row r="2811" spans="1:6" x14ac:dyDescent="0.25">
      <c r="A2811" s="6" t="s">
        <v>3922</v>
      </c>
      <c r="B2811" t="str">
        <f>VLOOKUP(INGRESO_MERCADERIA[[#This Row],[CODIGO]],STOCKSANLUIS[],2,FALSE)</f>
        <v>EQUIPO DE A/A MINI SPLIT FRIO SOLO - 24000 BTU - R410A - 220V/1PH/60HZ -  CIAC  CG41K-024PH3U1C /  CH41K-024-H3U1C</v>
      </c>
      <c r="C2811" s="10">
        <v>1</v>
      </c>
      <c r="D2811" s="156">
        <v>46050</v>
      </c>
      <c r="E2811" s="1" t="str">
        <f>VLOOKUP(INGRESO_MERCADERIA[[#This Row],[CODIGO]],STOCKSANLUIS[],7,FALSE)</f>
        <v>C</v>
      </c>
      <c r="F2811" s="10"/>
    </row>
    <row r="2812" spans="1:6" x14ac:dyDescent="0.25">
      <c r="A2812" s="6" t="s">
        <v>3655</v>
      </c>
      <c r="B2812" t="str">
        <f>VLOOKUP(INGRESO_MERCADERIA[[#This Row],[CODIGO]],STOCKSANLUIS[],2,FALSE)</f>
        <v>EVAPORADOR PISO TECHO 36000 BTU/H EVAP F/C ST R410A 208-230V/60HZ/1PH - TEMP BLUE MADE BY CARRIER ENTERPRISE - FRIO SOLO - TBF41D-036-M3N1C</v>
      </c>
      <c r="C2812" s="10">
        <v>1</v>
      </c>
      <c r="D2812" s="156">
        <v>46050</v>
      </c>
      <c r="E2812" s="1" t="str">
        <f>VLOOKUP(INGRESO_MERCADERIA[[#This Row],[CODIGO]],STOCKSANLUIS[],7,FALSE)</f>
        <v>B</v>
      </c>
      <c r="F2812" s="10"/>
    </row>
    <row r="2813" spans="1:6" x14ac:dyDescent="0.25">
      <c r="A2813" s="6" t="s">
        <v>487</v>
      </c>
      <c r="B2813" t="str">
        <f>VLOOKUP(INGRESO_MERCADERIA[[#This Row],[CODIGO]],STOCKSANLUIS[],2,FALSE)</f>
        <v>SOLDADURA DE PLATA HARRIS AL 5%</v>
      </c>
      <c r="C2813" s="10">
        <v>700</v>
      </c>
      <c r="D2813" s="156">
        <v>46050</v>
      </c>
      <c r="E2813" s="1" t="str">
        <f>VLOOKUP(INGRESO_MERCADERIA[[#This Row],[CODIGO]],STOCKSANLUIS[],7,FALSE)</f>
        <v>C</v>
      </c>
      <c r="F2813" s="10"/>
    </row>
    <row r="2814" spans="1:6" x14ac:dyDescent="0.25">
      <c r="A2814" s="6" t="s">
        <v>19299</v>
      </c>
      <c r="B2814" t="str">
        <f>VLOOKUP(INGRESO_MERCADERIA[[#This Row],[CODIGO]],STOCKSANLUIS[],2,FALSE)</f>
        <v>CINTA DE PVC PARA MINI SPLITS 50MMX50M - TAFETAN - EVERFROST - HIGH QUALITY</v>
      </c>
      <c r="C2814" s="10">
        <v>54</v>
      </c>
      <c r="D2814" s="156">
        <v>46051</v>
      </c>
      <c r="E2814" s="1" t="str">
        <f>VLOOKUP(INGRESO_MERCADERIA[[#This Row],[CODIGO]],STOCKSANLUIS[],7,FALSE)</f>
        <v>C</v>
      </c>
      <c r="F2814" s="10"/>
    </row>
    <row r="2815" spans="1:6" x14ac:dyDescent="0.25">
      <c r="A2815" s="144" t="s">
        <v>3156</v>
      </c>
      <c r="B2815" t="str">
        <f>VLOOKUP(INGRESO_MERCADERIA[[#This Row],[CODIGO]],STOCKSANLUIS[],2,FALSE)</f>
        <v>CAPACITOR DE 15 MFD X  440 VAC - 15X440 -  EVERWELL</v>
      </c>
      <c r="C2815" s="10">
        <v>10</v>
      </c>
      <c r="D2815" s="156">
        <v>46052</v>
      </c>
      <c r="E2815" s="1" t="str">
        <f>VLOOKUP(INGRESO_MERCADERIA[[#This Row],[CODIGO]],STOCKSANLUIS[],7,FALSE)</f>
        <v>A</v>
      </c>
      <c r="F2815" s="10"/>
    </row>
    <row r="2816" spans="1:6" x14ac:dyDescent="0.25">
      <c r="A2816" s="144" t="s">
        <v>3695</v>
      </c>
      <c r="B2816" t="str">
        <f>VLOOKUP(INGRESO_MERCADERIA[[#This Row],[CODIGO]],STOCKSANLUIS[],2,FALSE)</f>
        <v>CAPACITOR DE 10 MFD X 370 VAC - 10X370 - EVERWELL</v>
      </c>
      <c r="C2816" s="10">
        <v>10</v>
      </c>
      <c r="D2816" s="156">
        <v>46052</v>
      </c>
      <c r="E2816" s="1" t="str">
        <f>VLOOKUP(INGRESO_MERCADERIA[[#This Row],[CODIGO]],STOCKSANLUIS[],7,FALSE)</f>
        <v>A</v>
      </c>
      <c r="F2816" s="10"/>
    </row>
    <row r="2817" spans="1:6" x14ac:dyDescent="0.25">
      <c r="A2817" s="144" t="s">
        <v>3733</v>
      </c>
      <c r="B2817" t="str">
        <f>VLOOKUP(INGRESO_MERCADERIA[[#This Row],[CODIGO]],STOCKSANLUIS[],2,FALSE)</f>
        <v>CAPACITOR DE 5 MFD X 370 - 440 VAC - 5-4D - QUALITY</v>
      </c>
      <c r="C2817" s="10">
        <v>10</v>
      </c>
      <c r="D2817" s="156">
        <v>46052</v>
      </c>
      <c r="E2817" s="1" t="str">
        <f>VLOOKUP(INGRESO_MERCADERIA[[#This Row],[CODIGO]],STOCKSANLUIS[],7,FALSE)</f>
        <v>A</v>
      </c>
      <c r="F2817" s="10"/>
    </row>
    <row r="2818" spans="1:6" x14ac:dyDescent="0.25">
      <c r="A2818" s="6" t="s">
        <v>3293</v>
      </c>
      <c r="B2818" t="str">
        <f>VLOOKUP(INGRESO_MERCADERIA[[#This Row],[CODIGO]],STOCKSANLUIS[],2,FALSE)</f>
        <v>VALVULA PARA AGUA HELADA FAN &amp; COIL 2 VIAS 3/4" DIAMETRO  CON ACTUADOR  220V JOHNSON CONTROLS - VLC2200GC-C</v>
      </c>
      <c r="C2818" s="10">
        <v>20</v>
      </c>
      <c r="D2818" s="156">
        <v>46055</v>
      </c>
      <c r="E2818" s="1" t="str">
        <f>VLOOKUP(INGRESO_MERCADERIA[[#This Row],[CODIGO]],STOCKSANLUIS[],7,FALSE)</f>
        <v>A</v>
      </c>
      <c r="F2818" s="10"/>
    </row>
    <row r="2819" spans="1:6" x14ac:dyDescent="0.25">
      <c r="A2819" s="6" t="s">
        <v>22048</v>
      </c>
      <c r="B2819" t="str">
        <f>VLOOKUP(INGRESO_MERCADERIA[[#This Row],[CODIGO]],STOCKSANLUIS[],2,FALSE)</f>
        <v xml:space="preserve">BOMBA DE CONDENSADO STAR COLD DE 230V-1F-60HZ TANQUE ALTO (INCLUYE MANGUERA)  SI-1801 </v>
      </c>
      <c r="C2819" s="10">
        <v>2</v>
      </c>
      <c r="D2819" s="156">
        <v>46055</v>
      </c>
      <c r="E2819" s="1" t="str">
        <f>VLOOKUP(INGRESO_MERCADERIA[[#This Row],[CODIGO]],STOCKSANLUIS[],7,FALSE)</f>
        <v>B/C</v>
      </c>
      <c r="F2819" s="10"/>
    </row>
    <row r="2820" spans="1:6" x14ac:dyDescent="0.25">
      <c r="A2820" s="6" t="s">
        <v>3856</v>
      </c>
      <c r="B2820" t="str">
        <f>VLOOKUP(INGRESO_MERCADERIA[[#This Row],[CODIGO]],STOCKSANLUIS[],2,FALSE)</f>
        <v>CORTINA DE AIRE DE 90 CM (36") - 220V/1PH/60HZ - STAR COLD - FM-1209Z/Y-MC</v>
      </c>
      <c r="C2820" s="10">
        <v>1</v>
      </c>
      <c r="D2820" s="156">
        <v>46056</v>
      </c>
      <c r="E2820" s="1" t="str">
        <f>VLOOKUP(INGRESO_MERCADERIA[[#This Row],[CODIGO]],STOCKSANLUIS[],7,FALSE)</f>
        <v>A</v>
      </c>
      <c r="F2820" s="10"/>
    </row>
    <row r="2821" spans="1:6" x14ac:dyDescent="0.25">
      <c r="A2821" s="6" t="s">
        <v>21892</v>
      </c>
      <c r="B2821" t="str">
        <f>VLOOKUP(INGRESO_MERCADERIA[[#This Row],[CODIGO]],STOCKSANLUIS[],2,FALSE)</f>
        <v>COMPRESOR COPELAND USA 4.0 HP 220V/3PH/60HZ ZS29KAE-TF5-618 SCROLL R507/R404/R134A/R407C/R449A  - ALTA EFICIENCIA / BAJO RUIDO</v>
      </c>
      <c r="C2821" s="10">
        <v>1</v>
      </c>
      <c r="D2821" s="156">
        <v>46056</v>
      </c>
      <c r="E2821" s="1" t="str">
        <f>VLOOKUP(INGRESO_MERCADERIA[[#This Row],[CODIGO]],STOCKSANLUIS[],7,FALSE)</f>
        <v>B</v>
      </c>
      <c r="F2821" s="10"/>
    </row>
    <row r="2822" spans="1:6" x14ac:dyDescent="0.25">
      <c r="A2822" s="6" t="s">
        <v>3635</v>
      </c>
      <c r="B2822" t="str">
        <f>VLOOKUP(INGRESO_MERCADERIA[[#This Row],[CODIGO]],STOCKSANLUIS[],2,FALSE)</f>
        <v>MOTOVENTILADOR MAER FAN YDWF68L35P4-360N-300S (220V, 60HZ, 4 POLES, 1PH, CL.F, SUCTION)</v>
      </c>
      <c r="C2822" s="10">
        <v>1</v>
      </c>
      <c r="D2822" s="156">
        <v>46056</v>
      </c>
      <c r="E2822" s="1" t="str">
        <f>VLOOKUP(INGRESO_MERCADERIA[[#This Row],[CODIGO]],STOCKSANLUIS[],7,FALSE)</f>
        <v>C</v>
      </c>
      <c r="F2822" s="10" t="s">
        <v>21991</v>
      </c>
    </row>
    <row r="2823" spans="1:6" x14ac:dyDescent="0.25">
      <c r="A2823" s="6" t="s">
        <v>2539</v>
      </c>
      <c r="B2823" t="str">
        <f>VLOOKUP(INGRESO_MERCADERIA[[#This Row],[CODIGO]],STOCKSANLUIS[],2,FALSE)</f>
        <v>CONTROLADOR DE TEMPERATURA DIGITAL MT-543EW PLUS DE 4 ETAPAS C/ALARMA - VER.06 - 115/220 VAC - FULL GAUGE - WHITE</v>
      </c>
      <c r="C2823" s="10">
        <v>10</v>
      </c>
      <c r="D2823" s="156">
        <v>46057</v>
      </c>
      <c r="E2823" s="1" t="str">
        <f>VLOOKUP(INGRESO_MERCADERIA[[#This Row],[CODIGO]],STOCKSANLUIS[],7,FALSE)</f>
        <v>A</v>
      </c>
      <c r="F2823" s="10"/>
    </row>
    <row r="2824" spans="1:6" x14ac:dyDescent="0.25">
      <c r="A2824" s="6" t="s">
        <v>3927</v>
      </c>
      <c r="B2824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824" s="10">
        <v>2</v>
      </c>
      <c r="D2824" s="156">
        <v>46057</v>
      </c>
      <c r="E2824" s="1" t="str">
        <f>VLOOKUP(INGRESO_MERCADERIA[[#This Row],[CODIGO]],STOCKSANLUIS[],7,FALSE)</f>
        <v>B</v>
      </c>
      <c r="F2824" s="10"/>
    </row>
    <row r="2825" spans="1:6" x14ac:dyDescent="0.25">
      <c r="A2825" s="6" t="s">
        <v>491</v>
      </c>
      <c r="B2825" t="str">
        <f>VLOOKUP(INGRESO_MERCADERIA[[#This Row],[CODIGO]],STOCKSANLUIS[],2,FALSE)</f>
        <v>FUNDENTE EN PASTA DE 113.5 GR (SSWF1/4) - HARRIS</v>
      </c>
      <c r="C2825" s="10">
        <v>15</v>
      </c>
      <c r="D2825" s="156">
        <v>46058</v>
      </c>
      <c r="E2825" s="1" t="str">
        <f>VLOOKUP(INGRESO_MERCADERIA[[#This Row],[CODIGO]],STOCKSANLUIS[],7,FALSE)</f>
        <v>C</v>
      </c>
      <c r="F2825" s="10"/>
    </row>
    <row r="2826" spans="1:6" x14ac:dyDescent="0.25">
      <c r="A2826" s="6" t="s">
        <v>3927</v>
      </c>
      <c r="B2826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826" s="10">
        <v>1</v>
      </c>
      <c r="D2826" s="156">
        <v>46058</v>
      </c>
      <c r="E2826" s="1" t="str">
        <f>VLOOKUP(INGRESO_MERCADERIA[[#This Row],[CODIGO]],STOCKSANLUIS[],7,FALSE)</f>
        <v>B</v>
      </c>
      <c r="F2826" s="10"/>
    </row>
    <row r="2827" spans="1:6" x14ac:dyDescent="0.25">
      <c r="A2827" s="6" t="s">
        <v>3816</v>
      </c>
      <c r="B2827" t="str">
        <f>VLOOKUP(INGRESO_MERCADERIA[[#This Row],[CODIGO]],STOCKSANLUIS[],2,FALSE)</f>
        <v>MANGA AISLANTE CLASS 1 - 5/8"ID X 1/2"THK - WINCELL</v>
      </c>
      <c r="C2827" s="10">
        <v>60</v>
      </c>
      <c r="D2827" s="156">
        <v>46059</v>
      </c>
      <c r="E2827" s="1" t="str">
        <f>VLOOKUP(INGRESO_MERCADERIA[[#This Row],[CODIGO]],STOCKSANLUIS[],7,FALSE)</f>
        <v>A</v>
      </c>
      <c r="F2827" s="10"/>
    </row>
    <row r="2828" spans="1:6" x14ac:dyDescent="0.25">
      <c r="A2828" s="6" t="s">
        <v>3927</v>
      </c>
      <c r="B2828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828" s="10">
        <v>2</v>
      </c>
      <c r="D2828" s="156">
        <v>46059</v>
      </c>
      <c r="E2828" s="1" t="str">
        <f>VLOOKUP(INGRESO_MERCADERIA[[#This Row],[CODIGO]],STOCKSANLUIS[],7,FALSE)</f>
        <v>B</v>
      </c>
      <c r="F2828" s="10"/>
    </row>
    <row r="2829" spans="1:6" x14ac:dyDescent="0.25">
      <c r="A2829" s="6" t="s">
        <v>19180</v>
      </c>
      <c r="B2829" t="str">
        <f>VLOOKUP(INGRESO_MERCADERIA[[#This Row],[CODIGO]],STOCKSANLUIS[],2,FALSE)</f>
        <v>EQUIPO DE A/A MINI SPLIT FRIO SOLO INVERTER - 12000 BTU/H - R410A - 220V/1PH/60HZ - DAIKIN - GL - AHRI USA CERTIFICATED - FTKS12GL216A/RKS12GL216A</v>
      </c>
      <c r="C2829" s="10">
        <v>1</v>
      </c>
      <c r="D2829" s="156">
        <v>46060</v>
      </c>
      <c r="E2829" s="1" t="str">
        <f>VLOOKUP(INGRESO_MERCADERIA[[#This Row],[CODIGO]],STOCKSANLUIS[],7,FALSE)</f>
        <v>B</v>
      </c>
      <c r="F2829" s="10"/>
    </row>
    <row r="2830" spans="1:6" x14ac:dyDescent="0.25">
      <c r="A2830" s="6" t="s">
        <v>3651</v>
      </c>
      <c r="B2830" t="str">
        <f>VLOOKUP(INGRESO_MERCADERIA[[#This Row],[CODIGO]],STOCKSANLUIS[],2,FALSE)</f>
        <v>CONDENSADOR DE 60000 BTU/H CDU VERTICAL ST R410A 208-230V/60HZ/3PH - TEMP BLUE MADE BY CARRIER ENTERPRISE - FRIO SOLO - TBA41A-060-V5N1C</v>
      </c>
      <c r="C2830" s="10">
        <v>1</v>
      </c>
      <c r="D2830" s="156">
        <v>46060</v>
      </c>
      <c r="E2830" s="1" t="str">
        <f>VLOOKUP(INGRESO_MERCADERIA[[#This Row],[CODIGO]],STOCKSANLUIS[],7,FALSE)</f>
        <v>B</v>
      </c>
      <c r="F2830" s="10"/>
    </row>
    <row r="2831" spans="1:6" x14ac:dyDescent="0.25">
      <c r="A2831" s="6" t="s">
        <v>3657</v>
      </c>
      <c r="B2831" t="str">
        <f>VLOOKUP(INGRESO_MERCADERIA[[#This Row],[CODIGO]],STOCKSANLUIS[],2,FALSE)</f>
        <v>EVAPORADOR PISO TECHO 60000 BTU/H EVAP F/C ST R410A 208-230V/60HZ/1PH - TEMP BLUE MADE BY CARRIER ENTERPRISE - FRIO SOLO - TBF41D-060-M3N1C</v>
      </c>
      <c r="C2831" s="10">
        <v>1</v>
      </c>
      <c r="D2831" s="156">
        <v>46060</v>
      </c>
      <c r="E2831" s="1" t="str">
        <f>VLOOKUP(INGRESO_MERCADERIA[[#This Row],[CODIGO]],STOCKSANLUIS[],7,FALSE)</f>
        <v>B</v>
      </c>
      <c r="F2831" s="10"/>
    </row>
    <row r="2832" spans="1:6" x14ac:dyDescent="0.25">
      <c r="A2832" s="6" t="s">
        <v>3758</v>
      </c>
      <c r="B2832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2832" s="10">
        <v>3</v>
      </c>
      <c r="D2832" s="156">
        <v>46060</v>
      </c>
      <c r="E2832" s="1" t="str">
        <f>VLOOKUP(INGRESO_MERCADERIA[[#This Row],[CODIGO]],STOCKSANLUIS[],7,FALSE)</f>
        <v>B</v>
      </c>
      <c r="F2832" s="10"/>
    </row>
    <row r="2833" spans="1:6" x14ac:dyDescent="0.25">
      <c r="A2833" s="6" t="s">
        <v>4011</v>
      </c>
      <c r="B2833" t="str">
        <f>VLOOKUP(INGRESO_MERCADERIA[[#This Row],[CODIGO]],STOCKSANLUIS[],2,FALSE)</f>
        <v>EQUIPO DE A/A MINI SPLIT FRIO SOLO INVERTER WI FI - 24000BTU - R410A - 220V/1PH/60HZ - TEMP BLUE MADE BY CARRIER ENTERPRISE AX - TBG418A-X024PH3N1C - TBH418A-X024-H3N1C</v>
      </c>
      <c r="C2833" s="10">
        <v>2</v>
      </c>
      <c r="D2833" s="156">
        <v>46060</v>
      </c>
      <c r="E2833" s="1" t="str">
        <f>VLOOKUP(INGRESO_MERCADERIA[[#This Row],[CODIGO]],STOCKSANLUIS[],7,FALSE)</f>
        <v>B</v>
      </c>
      <c r="F2833" s="10"/>
    </row>
    <row r="2834" spans="1:6" x14ac:dyDescent="0.25">
      <c r="A2834" s="6" t="s">
        <v>2543</v>
      </c>
      <c r="B2834" t="str">
        <f>VLOOKUP(INGRESO_MERCADERIA[[#This Row],[CODIGO]],STOCKSANLUIS[],2,FALSE)</f>
        <v>EQUIPO DE A/A MINI SPLIT FRIO SOLO - 18000 BTU - R410A - 220V/1PH/60HZ - TEMP BLUE MADE BY CARRIER INTERAMERICA CORPORATION</v>
      </c>
      <c r="C2834" s="10">
        <v>2</v>
      </c>
      <c r="D2834" s="156">
        <v>46060</v>
      </c>
      <c r="E2834" s="1" t="str">
        <f>VLOOKUP(INGRESO_MERCADERIA[[#This Row],[CODIGO]],STOCKSANLUIS[],7,FALSE)</f>
        <v>B</v>
      </c>
      <c r="F2834" s="10"/>
    </row>
    <row r="2835" spans="1:6" x14ac:dyDescent="0.25">
      <c r="A2835" s="6" t="s">
        <v>3098</v>
      </c>
      <c r="B2835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2835" s="10">
        <v>1</v>
      </c>
      <c r="D2835" s="156">
        <v>46060</v>
      </c>
      <c r="E2835" s="1" t="str">
        <f>VLOOKUP(INGRESO_MERCADERIA[[#This Row],[CODIGO]],STOCKSANLUIS[],7,FALSE)</f>
        <v>B</v>
      </c>
      <c r="F2835" s="10"/>
    </row>
    <row r="2836" spans="1:6" x14ac:dyDescent="0.25">
      <c r="A2836" s="6" t="s">
        <v>3929</v>
      </c>
      <c r="B2836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836" s="10">
        <v>2</v>
      </c>
      <c r="D2836" s="156">
        <v>46060</v>
      </c>
      <c r="E2836" s="1" t="str">
        <f>VLOOKUP(INGRESO_MERCADERIA[[#This Row],[CODIGO]],STOCKSANLUIS[],7,FALSE)</f>
        <v>B</v>
      </c>
      <c r="F2836" s="10"/>
    </row>
    <row r="2837" spans="1:6" x14ac:dyDescent="0.25">
      <c r="A2837" s="6" t="s">
        <v>3931</v>
      </c>
      <c r="B2837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2837" s="10">
        <v>2</v>
      </c>
      <c r="D2837" s="156">
        <v>46060</v>
      </c>
      <c r="E2837" s="1" t="str">
        <f>VLOOKUP(INGRESO_MERCADERIA[[#This Row],[CODIGO]],STOCKSANLUIS[],7,FALSE)</f>
        <v>B</v>
      </c>
      <c r="F2837" s="10"/>
    </row>
    <row r="2838" spans="1:6" x14ac:dyDescent="0.25">
      <c r="A2838" s="6" t="s">
        <v>3860</v>
      </c>
      <c r="B2838" t="str">
        <f>VLOOKUP(INGRESO_MERCADERIA[[#This Row],[CODIGO]],STOCKSANLUIS[],2,FALSE)</f>
        <v>CORTINA DE AIRE DE 150 CM (60") - 220V/1PH/60HZ - STAR COLD - FM-1215Z/Y-MC</v>
      </c>
      <c r="C2838" s="10">
        <v>5</v>
      </c>
      <c r="D2838" s="156">
        <v>46060</v>
      </c>
      <c r="E2838" s="1" t="str">
        <f>VLOOKUP(INGRESO_MERCADERIA[[#This Row],[CODIGO]],STOCKSANLUIS[],7,FALSE)</f>
        <v>A</v>
      </c>
      <c r="F2838" s="10"/>
    </row>
    <row r="2839" spans="1:6" x14ac:dyDescent="0.25">
      <c r="A2839" s="6" t="s">
        <v>3858</v>
      </c>
      <c r="B2839" t="str">
        <f>VLOOKUP(INGRESO_MERCADERIA[[#This Row],[CODIGO]],STOCKSANLUIS[],2,FALSE)</f>
        <v>CORTINA DE AIRE DE 120 CM (48") - 220V/1PH/60HZ - STAR COLD - FM-1212Z/Y-MC</v>
      </c>
      <c r="C2839" s="10">
        <v>8</v>
      </c>
      <c r="D2839" s="156">
        <v>46060</v>
      </c>
      <c r="E2839" s="1" t="str">
        <f>VLOOKUP(INGRESO_MERCADERIA[[#This Row],[CODIGO]],STOCKSANLUIS[],7,FALSE)</f>
        <v>A</v>
      </c>
      <c r="F2839" s="10"/>
    </row>
    <row r="2840" spans="1:6" x14ac:dyDescent="0.25">
      <c r="A2840" s="6" t="s">
        <v>19227</v>
      </c>
      <c r="B2840" t="str">
        <f>VLOOKUP(INGRESO_MERCADERIA[[#This Row],[CODIGO]],STOCKSANLUIS[],2,FALSE)</f>
        <v>EXTRACTOR HELICOCENTRIFUGO - DIAMETRO 200 MM (8") - 220V/1PH/60HZ - STAR COLD - MF-200P (EQV TD800/200)</v>
      </c>
      <c r="C2840" s="10">
        <v>4</v>
      </c>
      <c r="D2840" s="156">
        <v>46060</v>
      </c>
      <c r="E2840" s="1" t="str">
        <f>VLOOKUP(INGRESO_MERCADERIA[[#This Row],[CODIGO]],STOCKSANLUIS[],7,FALSE)</f>
        <v>A</v>
      </c>
      <c r="F2840" s="10"/>
    </row>
    <row r="2841" spans="1:6" x14ac:dyDescent="0.25">
      <c r="A2841" s="6" t="s">
        <v>3856</v>
      </c>
      <c r="B2841" t="str">
        <f>VLOOKUP(INGRESO_MERCADERIA[[#This Row],[CODIGO]],STOCKSANLUIS[],2,FALSE)</f>
        <v>CORTINA DE AIRE DE 90 CM (36") - 220V/1PH/60HZ - STAR COLD - FM-1209Z/Y-MC</v>
      </c>
      <c r="C2841" s="10">
        <v>8</v>
      </c>
      <c r="D2841" s="156">
        <v>46060</v>
      </c>
      <c r="E2841" s="1" t="str">
        <f>VLOOKUP(INGRESO_MERCADERIA[[#This Row],[CODIGO]],STOCKSANLUIS[],7,FALSE)</f>
        <v>A</v>
      </c>
      <c r="F2841" s="10"/>
    </row>
    <row r="2842" spans="1:6" x14ac:dyDescent="0.25">
      <c r="A2842" s="6" t="s">
        <v>19225</v>
      </c>
      <c r="B2842" t="str">
        <f>VLOOKUP(INGRESO_MERCADERIA[[#This Row],[CODIGO]],STOCKSANLUIS[],2,FALSE)</f>
        <v>EXTRACTOR HELICOCENTRIFUGO - DIAMETRO 100 MM (4") - 220V/1PH/60HZ - STAR COLD - MF-100P (EQV TD250/100)</v>
      </c>
      <c r="C2842" s="10">
        <v>2</v>
      </c>
      <c r="D2842" s="156">
        <v>46060</v>
      </c>
      <c r="E2842" s="1" t="str">
        <f>VLOOKUP(INGRESO_MERCADERIA[[#This Row],[CODIGO]],STOCKSANLUIS[],7,FALSE)</f>
        <v>A</v>
      </c>
      <c r="F2842" s="10"/>
    </row>
    <row r="2843" spans="1:6" x14ac:dyDescent="0.25">
      <c r="A2843" s="6" t="s">
        <v>19228</v>
      </c>
      <c r="B2843" t="str">
        <f>VLOOKUP(INGRESO_MERCADERIA[[#This Row],[CODIGO]],STOCKSANLUIS[],2,FALSE)</f>
        <v>EXTRACTOR HELICOCENTRIFUGO - DIAMETRO 150 MM (6") - 220V/1PH/60HZ - STAR COLD - MF-150P (EQV TD500/150)</v>
      </c>
      <c r="C2843" s="10">
        <v>3</v>
      </c>
      <c r="D2843" s="156">
        <v>46060</v>
      </c>
      <c r="E2843" s="1" t="str">
        <f>VLOOKUP(INGRESO_MERCADERIA[[#This Row],[CODIGO]],STOCKSANLUIS[],7,FALSE)</f>
        <v>A</v>
      </c>
      <c r="F2843" s="10"/>
    </row>
    <row r="2844" spans="1:6" x14ac:dyDescent="0.25">
      <c r="A2844" s="6" t="s">
        <v>19226</v>
      </c>
      <c r="B2844" t="str">
        <f>VLOOKUP(INGRESO_MERCADERIA[[#This Row],[CODIGO]],STOCKSANLUIS[],2,FALSE)</f>
        <v>EXTRACTOR HELICOCENTRIFUGO - DIAMETRO 250 MM (10") - 220V/1PH/60HZ - STAR COLD - MF-250P (EQV TD1300/250)</v>
      </c>
      <c r="C2844" s="10">
        <v>4</v>
      </c>
      <c r="D2844" s="156">
        <v>46060</v>
      </c>
      <c r="E2844" s="1" t="str">
        <f>VLOOKUP(INGRESO_MERCADERIA[[#This Row],[CODIGO]],STOCKSANLUIS[],7,FALSE)</f>
        <v>A</v>
      </c>
      <c r="F2844" s="10"/>
    </row>
    <row r="2845" spans="1:6" x14ac:dyDescent="0.25">
      <c r="A2845" s="6" t="s">
        <v>3922</v>
      </c>
      <c r="B2845" t="str">
        <f>VLOOKUP(INGRESO_MERCADERIA[[#This Row],[CODIGO]],STOCKSANLUIS[],2,FALSE)</f>
        <v>EQUIPO DE A/A MINI SPLIT FRIO SOLO - 24000 BTU - R410A - 220V/1PH/60HZ -  CIAC  CG41K-024PH3U1C /  CH41K-024-H3U1C</v>
      </c>
      <c r="C2845" s="10">
        <v>1</v>
      </c>
      <c r="D2845" s="156">
        <v>46060</v>
      </c>
      <c r="E2845" s="1" t="str">
        <f>VLOOKUP(INGRESO_MERCADERIA[[#This Row],[CODIGO]],STOCKSANLUIS[],7,FALSE)</f>
        <v>C</v>
      </c>
      <c r="F2845" s="10"/>
    </row>
    <row r="2846" spans="1:6" x14ac:dyDescent="0.25">
      <c r="A2846" s="6" t="s">
        <v>22020</v>
      </c>
      <c r="B2846" t="str">
        <f>VLOOKUP(INGRESO_MERCADERIA[[#This Row],[CODIGO]],STOCKSANLUIS[],2,FALSE)</f>
        <v>EVAPORADOR DUCTO DE 60000 BTU/H R410A 208-230V/60HZ/1PH - VIKING "VIKINGO" - PROUDLY DESIGNED IN USA - BLUE FIN PROTECTION - XJAHI-60 - MADE IN P.R.C.</v>
      </c>
      <c r="C2846" s="10">
        <v>1</v>
      </c>
      <c r="D2846" s="156">
        <v>46060</v>
      </c>
      <c r="E2846" s="1" t="str">
        <f>VLOOKUP(INGRESO_MERCADERIA[[#This Row],[CODIGO]],STOCKSANLUIS[],7,FALSE)</f>
        <v>B</v>
      </c>
      <c r="F2846" s="10"/>
    </row>
    <row r="2847" spans="1:6" x14ac:dyDescent="0.25">
      <c r="A2847" s="6" t="s">
        <v>3927</v>
      </c>
      <c r="B2847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847" s="10">
        <v>8</v>
      </c>
      <c r="D2847" s="156">
        <v>46060</v>
      </c>
      <c r="E2847" s="1" t="str">
        <f>VLOOKUP(INGRESO_MERCADERIA[[#This Row],[CODIGO]],STOCKSANLUIS[],7,FALSE)</f>
        <v>B</v>
      </c>
      <c r="F2847" s="10"/>
    </row>
    <row r="2848" spans="1:6" x14ac:dyDescent="0.25">
      <c r="A2848" s="6" t="s">
        <v>3096</v>
      </c>
      <c r="B2848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848" s="10">
        <v>2</v>
      </c>
      <c r="D2848" s="156">
        <v>46060</v>
      </c>
      <c r="E2848" s="1" t="str">
        <f>VLOOKUP(INGRESO_MERCADERIA[[#This Row],[CODIGO]],STOCKSANLUIS[],7,FALSE)</f>
        <v>B</v>
      </c>
      <c r="F2848" s="10"/>
    </row>
    <row r="2849" spans="1:6" x14ac:dyDescent="0.25">
      <c r="A2849" s="6" t="s">
        <v>259</v>
      </c>
      <c r="B2849" t="str">
        <f>VLOOKUP(INGRESO_MERCADERIA[[#This Row],[CODIGO]],STOCKSANLUIS[],2,FALSE)</f>
        <v>PLATINA KLEERSTRIP MAX BULLET HTP SILVER 2  PLOMO (60 CM)- 477600</v>
      </c>
      <c r="C2849" s="10">
        <v>112</v>
      </c>
      <c r="D2849" s="156">
        <v>46060</v>
      </c>
      <c r="E2849" s="1" t="str">
        <f>VLOOKUP(INGRESO_MERCADERIA[[#This Row],[CODIGO]],STOCKSANLUIS[],7,FALSE)</f>
        <v>C</v>
      </c>
      <c r="F2849" s="10"/>
    </row>
    <row r="2850" spans="1:6" x14ac:dyDescent="0.25">
      <c r="A2850" s="6" t="s">
        <v>77</v>
      </c>
      <c r="B2850" t="str">
        <f>VLOOKUP(INGRESO_MERCADERIA[[#This Row],[CODIGO]],STOCKSANLUIS[],2,FALSE)</f>
        <v>CONTROLADOR DE TEMPERATURA DIGITAL TC-900EW LOG - VER.04 - 115/220 VAC - FULL GAUGE - WHITE</v>
      </c>
      <c r="C2850" s="10">
        <v>5</v>
      </c>
      <c r="D2850" s="156">
        <v>46060</v>
      </c>
      <c r="E2850" s="1" t="str">
        <f>VLOOKUP(INGRESO_MERCADERIA[[#This Row],[CODIGO]],STOCKSANLUIS[],7,FALSE)</f>
        <v>C</v>
      </c>
      <c r="F2850" s="10"/>
    </row>
    <row r="2851" spans="1:6" x14ac:dyDescent="0.25">
      <c r="A2851" s="6" t="s">
        <v>1199</v>
      </c>
      <c r="B2851" t="str">
        <f>VLOOKUP(INGRESO_MERCADERIA[[#This Row],[CODIGO]],STOCKSANLUIS[],2,FALSE)</f>
        <v>CONTROLADOR DE TEMPERATURA DIGITAL MT-512G - VER.02 - 115/220 VAC - FULL GAUGE</v>
      </c>
      <c r="C2851" s="10">
        <v>6</v>
      </c>
      <c r="D2851" s="156">
        <v>46060</v>
      </c>
      <c r="E2851" s="1" t="str">
        <f>VLOOKUP(INGRESO_MERCADERIA[[#This Row],[CODIGO]],STOCKSANLUIS[],7,FALSE)</f>
        <v>A</v>
      </c>
      <c r="F2851" s="10"/>
    </row>
    <row r="2852" spans="1:6" x14ac:dyDescent="0.25">
      <c r="A2852" s="6" t="s">
        <v>2022</v>
      </c>
      <c r="B2852" t="str">
        <f>VLOOKUP(INGRESO_MERCADERIA[[#This Row],[CODIGO]],STOCKSANLUIS[],2,FALSE)</f>
        <v>CONTROLADOR DE TEMPERATURA DIGITAL TC-900E POWER - VER.07 - 115/220 VAC - FULL GAUGE</v>
      </c>
      <c r="C2852" s="10">
        <v>60</v>
      </c>
      <c r="D2852" s="156">
        <v>46060</v>
      </c>
      <c r="E2852" s="1" t="str">
        <f>VLOOKUP(INGRESO_MERCADERIA[[#This Row],[CODIGO]],STOCKSANLUIS[],7,FALSE)</f>
        <v>C</v>
      </c>
      <c r="F2852" s="10"/>
    </row>
    <row r="2853" spans="1:6" x14ac:dyDescent="0.25">
      <c r="A2853" s="6" t="s">
        <v>487</v>
      </c>
      <c r="B2853" t="str">
        <f>VLOOKUP(INGRESO_MERCADERIA[[#This Row],[CODIGO]],STOCKSANLUIS[],2,FALSE)</f>
        <v>SOLDADURA DE PLATA HARRIS AL 5%</v>
      </c>
      <c r="C2853" s="10">
        <v>700</v>
      </c>
      <c r="D2853" s="156">
        <v>46060</v>
      </c>
      <c r="E2853" s="1" t="str">
        <f>VLOOKUP(INGRESO_MERCADERIA[[#This Row],[CODIGO]],STOCKSANLUIS[],7,FALSE)</f>
        <v>C</v>
      </c>
      <c r="F2853" s="10"/>
    </row>
    <row r="2854" spans="1:6" x14ac:dyDescent="0.25">
      <c r="A2854" s="6" t="s">
        <v>3678</v>
      </c>
      <c r="B2854" t="str">
        <f>VLOOKUP(INGRESO_MERCADERIA[[#This Row],[CODIGO]],STOCKSANLUIS[],2,FALSE)</f>
        <v>RESISTENCIA SILICONADA POTENCIA CONSTANTE TECNOLATINA - TPC-M - 40W/M - 220V</v>
      </c>
      <c r="C2854" s="10">
        <v>100</v>
      </c>
      <c r="D2854" s="156">
        <v>46060</v>
      </c>
      <c r="E2854" s="1" t="str">
        <f>VLOOKUP(INGRESO_MERCADERIA[[#This Row],[CODIGO]],STOCKSANLUIS[],7,FALSE)</f>
        <v>C</v>
      </c>
      <c r="F2854" s="10"/>
    </row>
    <row r="2855" spans="1:6" x14ac:dyDescent="0.25">
      <c r="A2855" s="6" t="s">
        <v>3293</v>
      </c>
      <c r="B2855" t="str">
        <f>VLOOKUP(INGRESO_MERCADERIA[[#This Row],[CODIGO]],STOCKSANLUIS[],2,FALSE)</f>
        <v>VALVULA PARA AGUA HELADA FAN &amp; COIL 2 VIAS 3/4" DIAMETRO  CON ACTUADOR  220V JOHNSON CONTROLS - VLC2200GC-C</v>
      </c>
      <c r="C2855" s="10">
        <v>20</v>
      </c>
      <c r="D2855" s="156">
        <v>46060</v>
      </c>
      <c r="E2855" s="1" t="str">
        <f>VLOOKUP(INGRESO_MERCADERIA[[#This Row],[CODIGO]],STOCKSANLUIS[],7,FALSE)</f>
        <v>A</v>
      </c>
      <c r="F2855" s="10"/>
    </row>
    <row r="2856" spans="1:6" x14ac:dyDescent="0.25">
      <c r="A2856" s="6" t="s">
        <v>155</v>
      </c>
      <c r="B2856" t="str">
        <f>VLOOKUP(INGRESO_MERCADERIA[[#This Row],[CODIGO]],STOCKSANLUIS[],2,FALSE)</f>
        <v>FILTRO DE IMPUREZAS DANFOSS 48-F - 023U1921</v>
      </c>
      <c r="C2856" s="10">
        <v>8</v>
      </c>
      <c r="D2856" s="156">
        <v>46060</v>
      </c>
      <c r="E2856" s="1" t="str">
        <f>VLOOKUP(INGRESO_MERCADERIA[[#This Row],[CODIGO]],STOCKSANLUIS[],7,FALSE)</f>
        <v>A</v>
      </c>
      <c r="F2856" s="10"/>
    </row>
    <row r="2857" spans="1:6" x14ac:dyDescent="0.25">
      <c r="A2857" s="6" t="s">
        <v>191</v>
      </c>
      <c r="B2857" t="str">
        <f>VLOOKUP(INGRESO_MERCADERIA[[#This Row],[CODIGO]],STOCKSANLUIS[],2,FALSE)</f>
        <v>PRESOSTATO DE BAJA DANFOSS KP 1 - R/AUTOMATICO - 060-110166 / 060-110191</v>
      </c>
      <c r="C2857" s="10">
        <v>8</v>
      </c>
      <c r="D2857" s="156">
        <v>46060</v>
      </c>
      <c r="E2857" s="1" t="str">
        <f>VLOOKUP(INGRESO_MERCADERIA[[#This Row],[CODIGO]],STOCKSANLUIS[],7,FALSE)</f>
        <v>A</v>
      </c>
      <c r="F2857" s="10"/>
    </row>
    <row r="2858" spans="1:6" x14ac:dyDescent="0.25">
      <c r="A2858" s="6" t="s">
        <v>589</v>
      </c>
      <c r="B2858" t="str">
        <f>VLOOKUP(INGRESO_MERCADERIA[[#This Row],[CODIGO]],STOCKSANLUIS[],2,FALSE)</f>
        <v>FILTRO CERAMICO SECADO ELEVADO DANFOSS 48-DC  CON JUNTA- 023U4381</v>
      </c>
      <c r="C2858" s="10">
        <v>8</v>
      </c>
      <c r="D2858" s="156">
        <v>46060</v>
      </c>
      <c r="E2858" s="1" t="str">
        <f>VLOOKUP(INGRESO_MERCADERIA[[#This Row],[CODIGO]],STOCKSANLUIS[],7,FALSE)</f>
        <v>A</v>
      </c>
      <c r="F2858" s="10"/>
    </row>
    <row r="2859" spans="1:6" x14ac:dyDescent="0.25">
      <c r="A2859" s="6" t="s">
        <v>655</v>
      </c>
      <c r="B2859" t="str">
        <f>VLOOKUP(INGRESO_MERCADERIA[[#This Row],[CODIGO]],STOCKSANLUIS[],2,FALSE)</f>
        <v>CUERPO DE VALVULA SOLENOIDE DANFOSS EVR 10 - 5/8  SOLDABLE  032F1214</v>
      </c>
      <c r="C2859" s="10">
        <v>2</v>
      </c>
      <c r="D2859" s="156">
        <v>46060</v>
      </c>
      <c r="E2859" s="1" t="str">
        <f>VLOOKUP(INGRESO_MERCADERIA[[#This Row],[CODIGO]],STOCKSANLUIS[],7,FALSE)</f>
        <v>A</v>
      </c>
      <c r="F2859" s="10"/>
    </row>
    <row r="2860" spans="1:6" x14ac:dyDescent="0.25">
      <c r="A2860" s="6" t="s">
        <v>19299</v>
      </c>
      <c r="B2860" t="str">
        <f>VLOOKUP(INGRESO_MERCADERIA[[#This Row],[CODIGO]],STOCKSANLUIS[],2,FALSE)</f>
        <v>CINTA DE PVC PARA MINI SPLITS 50MMX50M - TAFETAN - EVERFROST - HIGH QUALITY</v>
      </c>
      <c r="C2860" s="10">
        <v>54</v>
      </c>
      <c r="D2860" s="156">
        <v>46060</v>
      </c>
      <c r="E2860" s="1" t="str">
        <f>VLOOKUP(INGRESO_MERCADERIA[[#This Row],[CODIGO]],STOCKSANLUIS[],7,FALSE)</f>
        <v>C</v>
      </c>
      <c r="F2860" s="10"/>
    </row>
    <row r="2861" spans="1:6" x14ac:dyDescent="0.25">
      <c r="A2861" s="6" t="s">
        <v>15</v>
      </c>
      <c r="B2861" t="str">
        <f>VLOOKUP(INGRESO_MERCADERIA[[#This Row],[CODIGO]],STOCKSANLUIS[],2,FALSE)</f>
        <v>CAJA DE DISTRIBUCION BC01 - FULL GAUGE</v>
      </c>
      <c r="C2861" s="10">
        <v>50</v>
      </c>
      <c r="D2861" s="156">
        <v>46060</v>
      </c>
      <c r="E2861" s="1" t="str">
        <f>VLOOKUP(INGRESO_MERCADERIA[[#This Row],[CODIGO]],STOCKSANLUIS[],7,FALSE)</f>
        <v>A</v>
      </c>
      <c r="F2861" s="10"/>
    </row>
    <row r="2862" spans="1:6" x14ac:dyDescent="0.25">
      <c r="A2862" s="6" t="s">
        <v>489</v>
      </c>
      <c r="B2862" t="str">
        <f>VLOOKUP(INGRESO_MERCADERIA[[#This Row],[CODIGO]],STOCKSANLUIS[],2,FALSE)</f>
        <v>SOLDADURA DE PLATA HARRIS  AL 15%</v>
      </c>
      <c r="C2862" s="10">
        <v>140</v>
      </c>
      <c r="D2862" s="156">
        <v>46060</v>
      </c>
      <c r="E2862" s="1" t="str">
        <f>VLOOKUP(INGRESO_MERCADERIA[[#This Row],[CODIGO]],STOCKSANLUIS[],7,FALSE)</f>
        <v>C</v>
      </c>
      <c r="F2862" s="10"/>
    </row>
    <row r="2863" spans="1:6" x14ac:dyDescent="0.25">
      <c r="A2863" s="6" t="s">
        <v>3410</v>
      </c>
      <c r="B2863" t="str">
        <f>VLOOKUP(INGRESO_MERCADERIA[[#This Row],[CODIGO]],STOCKSANLUIS[],2,FALSE)</f>
        <v>SOLDADURA DE ALUMINIO ALUXCOR 4047</v>
      </c>
      <c r="C2863" s="10">
        <v>128</v>
      </c>
      <c r="D2863" s="156">
        <v>46060</v>
      </c>
      <c r="E2863" s="1" t="str">
        <f>VLOOKUP(INGRESO_MERCADERIA[[#This Row],[CODIGO]],STOCKSANLUIS[],7,FALSE)</f>
        <v>C</v>
      </c>
      <c r="F2863" s="10"/>
    </row>
    <row r="2864" spans="1:6" x14ac:dyDescent="0.25">
      <c r="A2864" s="6" t="s">
        <v>3677</v>
      </c>
      <c r="B2864" t="str">
        <f>VLOOKUP(INGRESO_MERCADERIA[[#This Row],[CODIGO]],STOCKSANLUIS[],2,FALSE)</f>
        <v>RESISTENCIA SILICONADA POTENCIA CONSTANTE TECNOLATINA  - TPC-M - 30W/M - 220V</v>
      </c>
      <c r="C2864" s="10">
        <v>100</v>
      </c>
      <c r="D2864" s="156">
        <v>46060</v>
      </c>
      <c r="E2864" s="1" t="str">
        <f>VLOOKUP(INGRESO_MERCADERIA[[#This Row],[CODIGO]],STOCKSANLUIS[],7,FALSE)</f>
        <v>C</v>
      </c>
      <c r="F2864" s="10"/>
    </row>
    <row r="2865" spans="1:6" x14ac:dyDescent="0.25">
      <c r="A2865" s="6" t="s">
        <v>22048</v>
      </c>
      <c r="B2865" t="str">
        <f>VLOOKUP(INGRESO_MERCADERIA[[#This Row],[CODIGO]],STOCKSANLUIS[],2,FALSE)</f>
        <v xml:space="preserve">BOMBA DE CONDENSADO STAR COLD DE 230V-1F-60HZ TANQUE ALTO (INCLUYE MANGUERA)  SI-1801 </v>
      </c>
      <c r="C2865" s="10">
        <v>6</v>
      </c>
      <c r="D2865" s="156">
        <v>46060</v>
      </c>
      <c r="E2865" s="1" t="str">
        <f>VLOOKUP(INGRESO_MERCADERIA[[#This Row],[CODIGO]],STOCKSANLUIS[],7,FALSE)</f>
        <v>B/C</v>
      </c>
      <c r="F2865" s="10"/>
    </row>
    <row r="2866" spans="1:6" x14ac:dyDescent="0.25">
      <c r="A2866" s="6" t="s">
        <v>22052</v>
      </c>
      <c r="B2866" t="str">
        <f>VLOOKUP(INGRESO_MERCADERIA[[#This Row],[CODIGO]],STOCKSANLUIS[],2,FALSE)</f>
        <v>BOMBA DE CONDENSADO STAR COLD  DE 230V-1F-60HZ TANQUE BAJO (INCLUYE MANGUERA) SI-1805</v>
      </c>
      <c r="C2866" s="10">
        <v>6</v>
      </c>
      <c r="D2866" s="156">
        <v>46060</v>
      </c>
      <c r="E2866" s="1" t="str">
        <f>VLOOKUP(INGRESO_MERCADERIA[[#This Row],[CODIGO]],STOCKSANLUIS[],7,FALSE)</f>
        <v>B/C</v>
      </c>
      <c r="F2866" s="10"/>
    </row>
    <row r="2867" spans="1:6" x14ac:dyDescent="0.25">
      <c r="A2867" s="6" t="s">
        <v>3291</v>
      </c>
      <c r="B2867" t="str">
        <f>VLOOKUP(INGRESO_MERCADERIA[[#This Row],[CODIGO]],STOCKSANLUIS[],2,FALSE)</f>
        <v>VALVULA PARA AGUA HELADA FAN &amp; COIL 2 VIAS 1/2" DIAMETRO  CON ACTUADOR  220V JOHNSON CONTROLS - VLC2200FC-C</v>
      </c>
      <c r="C2867" s="10">
        <v>20</v>
      </c>
      <c r="D2867" s="156">
        <v>46060</v>
      </c>
      <c r="E2867" s="1" t="str">
        <f>VLOOKUP(INGRESO_MERCADERIA[[#This Row],[CODIGO]],STOCKSANLUIS[],7,FALSE)</f>
        <v>A</v>
      </c>
      <c r="F2867" s="10"/>
    </row>
    <row r="2868" spans="1:6" x14ac:dyDescent="0.25">
      <c r="A2868" s="6" t="s">
        <v>22054</v>
      </c>
      <c r="B2868" t="str">
        <f>VLOOKUP(INGRESO_MERCADERIA[[#This Row],[CODIGO]],STOCKSANLUIS[],2,FALSE)</f>
        <v xml:space="preserve">ELECTRIC ACTUATOR ORIGINAL - JOHNSON CONTROLS </v>
      </c>
      <c r="C2868" s="10">
        <v>30</v>
      </c>
      <c r="D2868" s="156">
        <v>46060</v>
      </c>
      <c r="E2868" s="1" t="str">
        <f>VLOOKUP(INGRESO_MERCADERIA[[#This Row],[CODIGO]],STOCKSANLUIS[],7,FALSE)</f>
        <v>A</v>
      </c>
      <c r="F2868" s="10"/>
    </row>
    <row r="2869" spans="1:6" x14ac:dyDescent="0.25">
      <c r="A2869" s="6" t="s">
        <v>22056</v>
      </c>
      <c r="B2869" t="str">
        <f>VLOOKUP(INGRESO_MERCADERIA[[#This Row],[CODIGO]],STOCKSANLUIS[],2,FALSE)</f>
        <v>T7300-TF60-9KS0 - TERMOSTATO JOHNSON CONTROLS</v>
      </c>
      <c r="C2869" s="10">
        <v>40</v>
      </c>
      <c r="D2869" s="156">
        <v>46060</v>
      </c>
      <c r="E2869" s="1" t="str">
        <f>VLOOKUP(INGRESO_MERCADERIA[[#This Row],[CODIGO]],STOCKSANLUIS[],7,FALSE)</f>
        <v>A</v>
      </c>
      <c r="F2869" s="10"/>
    </row>
    <row r="2870" spans="1:6" x14ac:dyDescent="0.25">
      <c r="A2870" s="6" t="s">
        <v>2946</v>
      </c>
      <c r="B2870" t="str">
        <f>VLOOKUP(INGRESO_MERCADERIA[[#This Row],[CODIGO]],STOCKSANLUIS[],2,FALSE)</f>
        <v>TUERCA DE BRONCE DE 3/8 - SN-38 - EVERWELL</v>
      </c>
      <c r="C2870" s="10">
        <v>20</v>
      </c>
      <c r="D2870" s="156">
        <v>46060</v>
      </c>
      <c r="E2870" s="1" t="str">
        <f>VLOOKUP(INGRESO_MERCADERIA[[#This Row],[CODIGO]],STOCKSANLUIS[],7,FALSE)</f>
        <v>C</v>
      </c>
      <c r="F2870" s="10"/>
    </row>
    <row r="2871" spans="1:6" x14ac:dyDescent="0.25">
      <c r="A2871" s="6" t="s">
        <v>65</v>
      </c>
      <c r="B2871" t="str">
        <f>VLOOKUP(INGRESO_MERCADERIA[[#This Row],[CODIGO]],STOCKSANLUIS[],2,FALSE)</f>
        <v xml:space="preserve">SENSOR DE TEMPERATURA NTC - SB-19 - 2.5M - FULL GAUGE </v>
      </c>
      <c r="C2871" s="10">
        <v>50</v>
      </c>
      <c r="D2871" s="156">
        <v>46060</v>
      </c>
      <c r="E2871" s="1" t="str">
        <f>VLOOKUP(INGRESO_MERCADERIA[[#This Row],[CODIGO]],STOCKSANLUIS[],7,FALSE)</f>
        <v>C</v>
      </c>
      <c r="F2871" s="10"/>
    </row>
    <row r="2872" spans="1:6" x14ac:dyDescent="0.25">
      <c r="A2872" s="6" t="s">
        <v>2092</v>
      </c>
      <c r="B2872" t="str">
        <f>VLOOKUP(INGRESO_MERCADERIA[[#This Row],[CODIGO]],STOCKSANLUIS[],2,FALSE)</f>
        <v>CAJA PROTECTORA ECASE - FULL GAUGE</v>
      </c>
      <c r="C2872" s="10">
        <v>5</v>
      </c>
      <c r="D2872" s="156">
        <v>46060</v>
      </c>
      <c r="E2872" s="1" t="str">
        <f>VLOOKUP(INGRESO_MERCADERIA[[#This Row],[CODIGO]],STOCKSANLUIS[],7,FALSE)</f>
        <v>A</v>
      </c>
      <c r="F2872" s="10"/>
    </row>
    <row r="2873" spans="1:6" x14ac:dyDescent="0.25">
      <c r="A2873" s="6" t="s">
        <v>2122</v>
      </c>
      <c r="B2873" t="str">
        <f>VLOOKUP(INGRESO_MERCADERIA[[#This Row],[CODIGO]],STOCKSANLUIS[],2,FALSE)</f>
        <v>SENSOR DE TEMPERATURA NTC - SB-41 - 2M - FULL GAUGE</v>
      </c>
      <c r="C2873" s="10">
        <v>7</v>
      </c>
      <c r="D2873" s="156">
        <v>46060</v>
      </c>
      <c r="E2873" s="1" t="str">
        <f>VLOOKUP(INGRESO_MERCADERIA[[#This Row],[CODIGO]],STOCKSANLUIS[],7,FALSE)</f>
        <v>C</v>
      </c>
      <c r="F2873" s="10"/>
    </row>
    <row r="2874" spans="1:6" x14ac:dyDescent="0.25">
      <c r="A2874" s="6" t="s">
        <v>3422</v>
      </c>
      <c r="B2874" t="str">
        <f>VLOOKUP(INGRESO_MERCADERIA[[#This Row],[CODIGO]],STOCKSANLUIS[],2,FALSE)</f>
        <v>VÁLVULA DE EXPANSIÓN ELECTRÓNICA SB130 3.0 MM - FULL GAUGE (SIN KIT CONTROLADOR VX-1025)</v>
      </c>
      <c r="C2874" s="10">
        <v>1</v>
      </c>
      <c r="D2874" s="156">
        <v>46060</v>
      </c>
      <c r="E2874" s="1" t="str">
        <f>VLOOKUP(INGRESO_MERCADERIA[[#This Row],[CODIGO]],STOCKSANLUIS[],7,FALSE)</f>
        <v>A</v>
      </c>
      <c r="F2874" s="10"/>
    </row>
    <row r="2875" spans="1:6" x14ac:dyDescent="0.25">
      <c r="A2875" s="6" t="s">
        <v>3965</v>
      </c>
      <c r="B2875" t="str">
        <f>VLOOKUP(INGRESO_MERCADERIA[[#This Row],[CODIGO]],STOCKSANLUIS[],2,FALSE)</f>
        <v>UNION DE COBRE DE 7/8" - STARCOLD</v>
      </c>
      <c r="C2875" s="10">
        <v>25</v>
      </c>
      <c r="D2875" s="156">
        <v>46060</v>
      </c>
      <c r="E2875" s="1" t="str">
        <f>VLOOKUP(INGRESO_MERCADERIA[[#This Row],[CODIGO]],STOCKSANLUIS[],7,FALSE)</f>
        <v>C</v>
      </c>
      <c r="F2875" s="10"/>
    </row>
    <row r="2876" spans="1:6" x14ac:dyDescent="0.25">
      <c r="A2876" s="6" t="s">
        <v>3967</v>
      </c>
      <c r="B2876" t="str">
        <f>VLOOKUP(INGRESO_MERCADERIA[[#This Row],[CODIGO]],STOCKSANLUIS[],2,FALSE)</f>
        <v>UNION DE COBRE DE 1 1/8" - STARCOLD</v>
      </c>
      <c r="C2876" s="10">
        <v>20</v>
      </c>
      <c r="D2876" s="156">
        <v>46060</v>
      </c>
      <c r="E2876" s="1" t="str">
        <f>VLOOKUP(INGRESO_MERCADERIA[[#This Row],[CODIGO]],STOCKSANLUIS[],7,FALSE)</f>
        <v>C</v>
      </c>
      <c r="F2876" s="10"/>
    </row>
    <row r="2877" spans="1:6" x14ac:dyDescent="0.25">
      <c r="A2877" s="6" t="s">
        <v>3969</v>
      </c>
      <c r="B2877" t="str">
        <f>VLOOKUP(INGRESO_MERCADERIA[[#This Row],[CODIGO]],STOCKSANLUIS[],2,FALSE)</f>
        <v>UNION DE COBRE DE 1 3/8" - STARCOLD</v>
      </c>
      <c r="C2877" s="10">
        <v>10</v>
      </c>
      <c r="D2877" s="156">
        <v>46060</v>
      </c>
      <c r="E2877" s="1" t="str">
        <f>VLOOKUP(INGRESO_MERCADERIA[[#This Row],[CODIGO]],STOCKSANLUIS[],7,FALSE)</f>
        <v>C</v>
      </c>
      <c r="F2877" s="10"/>
    </row>
    <row r="2878" spans="1:6" x14ac:dyDescent="0.25">
      <c r="A2878" s="6" t="s">
        <v>895</v>
      </c>
      <c r="B2878" t="str">
        <f>VLOOKUP(INGRESO_MERCADERIA[[#This Row],[CODIGO]],STOCKSANLUIS[],2,FALSE)</f>
        <v>HERRAMIENTA DE EXPANSION - 1/4", 5/16", 3/8", 1/2", 5/8" - UNA SOLA PIEZA - QSW-95 - QUALITY</v>
      </c>
      <c r="C2878" s="10">
        <v>8</v>
      </c>
      <c r="D2878" s="156">
        <v>46060</v>
      </c>
      <c r="E2878" s="1" t="str">
        <f>VLOOKUP(INGRESO_MERCADERIA[[#This Row],[CODIGO]],STOCKSANLUIS[],7,FALSE)</f>
        <v>A</v>
      </c>
      <c r="F2878" s="10"/>
    </row>
    <row r="2879" spans="1:6" x14ac:dyDescent="0.25">
      <c r="A2879" s="6" t="s">
        <v>3224</v>
      </c>
      <c r="B2879" t="str">
        <f>VLOOKUP(INGRESO_MERCADERIA[[#This Row],[CODIGO]],STOCKSANLUIS[],2,FALSE)</f>
        <v xml:space="preserve">SELLADOR DE CALOR - LACO - 1.7GR </v>
      </c>
      <c r="C2879" s="10">
        <v>24</v>
      </c>
      <c r="D2879" s="156">
        <v>46060</v>
      </c>
      <c r="E2879" s="1" t="str">
        <f>VLOOKUP(INGRESO_MERCADERIA[[#This Row],[CODIGO]],STOCKSANLUIS[],7,FALSE)</f>
        <v>C</v>
      </c>
      <c r="F2879" s="10"/>
    </row>
    <row r="2880" spans="1:6" x14ac:dyDescent="0.25">
      <c r="A2880" s="6" t="s">
        <v>3200</v>
      </c>
      <c r="B2880" t="str">
        <f>VLOOKUP(INGRESO_MERCADERIA[[#This Row],[CODIGO]],STOCKSANLUIS[],2,FALSE)</f>
        <v>FILTRO SECADOR - 163 - 3/8 - SOLDABLE - QDM -163S - QUALITY</v>
      </c>
      <c r="C2880" s="10">
        <v>6</v>
      </c>
      <c r="D2880" s="156">
        <v>46060</v>
      </c>
      <c r="E2880" s="1" t="str">
        <f>VLOOKUP(INGRESO_MERCADERIA[[#This Row],[CODIGO]],STOCKSANLUIS[],7,FALSE)</f>
        <v>A</v>
      </c>
      <c r="F2880" s="10"/>
    </row>
    <row r="2881" spans="1:6" x14ac:dyDescent="0.25">
      <c r="A2881" s="6" t="s">
        <v>705</v>
      </c>
      <c r="B2881" t="str">
        <f>VLOOKUP(INGRESO_MERCADERIA[[#This Row],[CODIGO]],STOCKSANLUIS[],2,FALSE)</f>
        <v>FILTRO SECADOR - 163 - 3/8 - ROSCABLE - QDM-163 - QUALITY</v>
      </c>
      <c r="C2881" s="10">
        <v>25</v>
      </c>
      <c r="D2881" s="156">
        <v>46060</v>
      </c>
      <c r="E2881" s="1" t="str">
        <f>VLOOKUP(INGRESO_MERCADERIA[[#This Row],[CODIGO]],STOCKSANLUIS[],7,FALSE)</f>
        <v>A</v>
      </c>
      <c r="F2881" s="10"/>
    </row>
    <row r="2882" spans="1:6" x14ac:dyDescent="0.25">
      <c r="A2882" s="6" t="s">
        <v>2280</v>
      </c>
      <c r="B2882" t="str">
        <f>VLOOKUP(INGRESO_MERCADERIA[[#This Row],[CODIGO]],STOCKSANLUIS[],2,FALSE)</f>
        <v>CONTACTOR MAGNETICO 30 AMP/2P/24V 302 (MONOFASICO) QCA-302 - QUALITY</v>
      </c>
      <c r="C2882" s="10">
        <v>7</v>
      </c>
      <c r="D2882" s="156">
        <v>46060</v>
      </c>
      <c r="E2882" s="1" t="str">
        <f>VLOOKUP(INGRESO_MERCADERIA[[#This Row],[CODIGO]],STOCKSANLUIS[],7,FALSE)</f>
        <v>A</v>
      </c>
      <c r="F2882" s="10"/>
    </row>
    <row r="2883" spans="1:6" x14ac:dyDescent="0.25">
      <c r="A2883" s="6" t="s">
        <v>2627</v>
      </c>
      <c r="B2883" t="str">
        <f>VLOOKUP(INGRESO_MERCADERIA[[#This Row],[CODIGO]],STOCKSANLUIS[],2,FALSE)</f>
        <v>TARJETA TERMOSTATO CON DISPLAY - QTH-10A - QUALITY</v>
      </c>
      <c r="C2883" s="10">
        <v>8</v>
      </c>
      <c r="D2883" s="156">
        <v>46060</v>
      </c>
      <c r="E2883" s="1" t="str">
        <f>VLOOKUP(INGRESO_MERCADERIA[[#This Row],[CODIGO]],STOCKSANLUIS[],7,FALSE)</f>
        <v>A</v>
      </c>
      <c r="F2883" s="10"/>
    </row>
    <row r="2884" spans="1:6" x14ac:dyDescent="0.25">
      <c r="A2884" s="6" t="s">
        <v>2745</v>
      </c>
      <c r="B2884" t="str">
        <f>VLOOKUP(INGRESO_MERCADERIA[[#This Row],[CODIGO]],STOCKSANLUIS[],2,FALSE)</f>
        <v>CERRADURA QKL- 6 QUALITY</v>
      </c>
      <c r="C2884" s="10">
        <v>8</v>
      </c>
      <c r="D2884" s="156">
        <v>46060</v>
      </c>
      <c r="E2884" s="1" t="str">
        <f>VLOOKUP(INGRESO_MERCADERIA[[#This Row],[CODIGO]],STOCKSANLUIS[],7,FALSE)</f>
        <v>A</v>
      </c>
      <c r="F2884" s="10"/>
    </row>
    <row r="2885" spans="1:6" x14ac:dyDescent="0.25">
      <c r="A2885" s="6" t="s">
        <v>3748</v>
      </c>
      <c r="B2885" t="str">
        <f>VLOOKUP(INGRESO_MERCADERIA[[#This Row],[CODIGO]],STOCKSANLUIS[],2,FALSE)</f>
        <v>CAPACITOR DE 35+5 MFD X 370 - 440 VAC - 35/5-4D - QUALITY</v>
      </c>
      <c r="C2885" s="10">
        <v>7</v>
      </c>
      <c r="D2885" s="156">
        <v>46060</v>
      </c>
      <c r="E2885" s="1" t="str">
        <f>VLOOKUP(INGRESO_MERCADERIA[[#This Row],[CODIGO]],STOCKSANLUIS[],7,FALSE)</f>
        <v>A</v>
      </c>
      <c r="F2885" s="10"/>
    </row>
    <row r="2886" spans="1:6" x14ac:dyDescent="0.25">
      <c r="A2886" s="6" t="s">
        <v>3991</v>
      </c>
      <c r="B2886" t="str">
        <f>VLOOKUP(INGRESO_MERCADERIA[[#This Row],[CODIGO]],STOCKSANLUIS[],2,FALSE)</f>
        <v>CAPACITOR DE 45+5 MFD X 370 - 440 VAC - 45/5-4D - QUALITY</v>
      </c>
      <c r="C2886" s="10">
        <v>4</v>
      </c>
      <c r="D2886" s="156">
        <v>46060</v>
      </c>
      <c r="E2886" s="1" t="str">
        <f>VLOOKUP(INGRESO_MERCADERIA[[#This Row],[CODIGO]],STOCKSANLUIS[],7,FALSE)</f>
        <v>A</v>
      </c>
      <c r="F2886" s="10"/>
    </row>
    <row r="2887" spans="1:6" x14ac:dyDescent="0.25">
      <c r="A2887" s="6" t="s">
        <v>3591</v>
      </c>
      <c r="B2887" t="str">
        <f>VLOOKUP(INGRESO_MERCADERIA[[#This Row],[CODIGO]],STOCKSANLUIS[],2,FALSE)</f>
        <v>FAN RELAY DE 24V  Q90-380 - QUALITY</v>
      </c>
      <c r="C2887" s="10">
        <v>3</v>
      </c>
      <c r="D2887" s="156">
        <v>46060</v>
      </c>
      <c r="E2887" s="1" t="str">
        <f>VLOOKUP(INGRESO_MERCADERIA[[#This Row],[CODIGO]],STOCKSANLUIS[],7,FALSE)</f>
        <v>A</v>
      </c>
      <c r="F2887" s="10"/>
    </row>
    <row r="2888" spans="1:6" x14ac:dyDescent="0.25">
      <c r="A2888" s="6" t="s">
        <v>997</v>
      </c>
      <c r="B2888" t="str">
        <f>VLOOKUP(INGRESO_MERCADERIA[[#This Row],[CODIGO]],STOCKSANLUIS[],2,FALSE)</f>
        <v>TUERCA DE BRONCE DE 7/8 - QFN-78 - QUALITY</v>
      </c>
      <c r="C2888" s="10">
        <v>4</v>
      </c>
      <c r="D2888" s="156">
        <v>46060</v>
      </c>
      <c r="E2888" s="1" t="str">
        <f>VLOOKUP(INGRESO_MERCADERIA[[#This Row],[CODIGO]],STOCKSANLUIS[],7,FALSE)</f>
        <v>C</v>
      </c>
      <c r="F2888" s="10"/>
    </row>
    <row r="2889" spans="1:6" x14ac:dyDescent="0.25">
      <c r="A2889" s="6" t="s">
        <v>171</v>
      </c>
      <c r="B2889" t="str">
        <f>VLOOKUP(INGRESO_MERCADERIA[[#This Row],[CODIGO]],STOCKSANLUIS[],2,FALSE)</f>
        <v>ORIFICIO N-3 PARA TEX2 - TES2 - TEN2 - 068-2006</v>
      </c>
      <c r="C2889" s="10">
        <v>4</v>
      </c>
      <c r="D2889" s="156">
        <v>46060</v>
      </c>
      <c r="E2889" s="1" t="str">
        <f>VLOOKUP(INGRESO_MERCADERIA[[#This Row],[CODIGO]],STOCKSANLUIS[],7,FALSE)</f>
        <v>A</v>
      </c>
      <c r="F2889" s="10"/>
    </row>
    <row r="2890" spans="1:6" x14ac:dyDescent="0.25">
      <c r="A2890" s="6" t="s">
        <v>177</v>
      </c>
      <c r="B2890" t="str">
        <f>VLOOKUP(INGRESO_MERCADERIA[[#This Row],[CODIGO]],STOCKSANLUIS[],2,FALSE)</f>
        <v>ORIFICIO N-6 PARA TEX2 - TES2 - TEN2 - 068-2009</v>
      </c>
      <c r="C2890" s="10">
        <v>4</v>
      </c>
      <c r="D2890" s="156">
        <v>46060</v>
      </c>
      <c r="E2890" s="1" t="str">
        <f>VLOOKUP(INGRESO_MERCADERIA[[#This Row],[CODIGO]],STOCKSANLUIS[],7,FALSE)</f>
        <v>A</v>
      </c>
      <c r="F2890" s="10"/>
    </row>
    <row r="2891" spans="1:6" x14ac:dyDescent="0.25">
      <c r="A2891" s="6" t="s">
        <v>3289</v>
      </c>
      <c r="B2891" t="str">
        <f>VLOOKUP(INGRESO_MERCADERIA[[#This Row],[CODIGO]],STOCKSANLUIS[],2,FALSE)</f>
        <v>WALL-PLATE PARA TERMOSTATO T7200-TF20-9JS0</v>
      </c>
      <c r="C2891" s="10">
        <v>16</v>
      </c>
      <c r="D2891" s="156">
        <v>46060</v>
      </c>
      <c r="E2891" s="1" t="str">
        <f>VLOOKUP(INGRESO_MERCADERIA[[#This Row],[CODIGO]],STOCKSANLUIS[],7,FALSE)</f>
        <v>A</v>
      </c>
      <c r="F2891" s="10"/>
    </row>
    <row r="2892" spans="1:6" x14ac:dyDescent="0.25">
      <c r="A2892" s="6" t="s">
        <v>867</v>
      </c>
      <c r="B2892" t="str">
        <f>VLOOKUP(INGRESO_MERCADERIA[[#This Row],[CODIGO]],STOCKSANLUIS[],2,FALSE)</f>
        <v>ACEITE POLIOLESTER POE 68 - 1 GALON - BVA</v>
      </c>
      <c r="C2892" s="10">
        <v>12</v>
      </c>
      <c r="D2892" s="156">
        <v>46060</v>
      </c>
      <c r="E2892" s="1" t="str">
        <f>VLOOKUP(INGRESO_MERCADERIA[[#This Row],[CODIGO]],STOCKSANLUIS[],7,FALSE)</f>
        <v>C</v>
      </c>
      <c r="F2892" s="10"/>
    </row>
    <row r="2893" spans="1:6" x14ac:dyDescent="0.25">
      <c r="A2893" s="6" t="s">
        <v>931</v>
      </c>
      <c r="B2893" t="str">
        <f>VLOOKUP(INGRESO_MERCADERIA[[#This Row],[CODIGO]],STOCKSANLUIS[],2,FALSE)</f>
        <v>ACEITE POLIOLESTER POE 32 - 1 GALON - BVA</v>
      </c>
      <c r="C2893" s="10">
        <v>12</v>
      </c>
      <c r="D2893" s="156">
        <v>46060</v>
      </c>
      <c r="E2893" s="1" t="str">
        <f>VLOOKUP(INGRESO_MERCADERIA[[#This Row],[CODIGO]],STOCKSANLUIS[],7,FALSE)</f>
        <v>C</v>
      </c>
      <c r="F2893" s="10"/>
    </row>
    <row r="2894" spans="1:6" x14ac:dyDescent="0.25">
      <c r="A2894" s="6" t="s">
        <v>2490</v>
      </c>
      <c r="B2894" t="str">
        <f>VLOOKUP(INGRESO_MERCADERIA[[#This Row],[CODIGO]],STOCKSANLUIS[],2,FALSE)</f>
        <v>LIMPIADOR PARA CONDENSADOR - NU-BRITE - 1GALON - NU CALGON</v>
      </c>
      <c r="C2894" s="10">
        <v>20</v>
      </c>
      <c r="D2894" s="156">
        <v>46060</v>
      </c>
      <c r="E2894" s="1" t="str">
        <f>VLOOKUP(INGRESO_MERCADERIA[[#This Row],[CODIGO]],STOCKSANLUIS[],7,FALSE)</f>
        <v>C</v>
      </c>
      <c r="F2894" s="10"/>
    </row>
    <row r="2895" spans="1:6" x14ac:dyDescent="0.25">
      <c r="A2895" s="6" t="s">
        <v>2466</v>
      </c>
      <c r="B2895" t="str">
        <f>VLOOKUP(INGRESO_MERCADERIA[[#This Row],[CODIGO]],STOCKSANLUIS[],2,FALSE)</f>
        <v>LIMPIADOR PARA EVAPORADOR - EVAP POWR-C - 1GALON - NU CALGON</v>
      </c>
      <c r="C2895" s="10">
        <v>4</v>
      </c>
      <c r="D2895" s="156">
        <v>46060</v>
      </c>
      <c r="E2895" s="1" t="str">
        <f>VLOOKUP(INGRESO_MERCADERIA[[#This Row],[CODIGO]],STOCKSANLUIS[],7,FALSE)</f>
        <v>C</v>
      </c>
      <c r="F2895" s="10"/>
    </row>
    <row r="2896" spans="1:6" x14ac:dyDescent="0.25">
      <c r="A2896" s="6" t="s">
        <v>2693</v>
      </c>
      <c r="B2896" t="str">
        <f>VLOOKUP(INGRESO_MERCADERIA[[#This Row],[CODIGO]],STOCKSANLUIS[],2,FALSE)</f>
        <v>GAS REFRIGERANTE FREON R-410A - 11.35 KG - CHINO - CHEMOURS</v>
      </c>
      <c r="C2896" s="10">
        <v>20</v>
      </c>
      <c r="D2896" s="156">
        <v>46060</v>
      </c>
      <c r="E2896" s="1" t="str">
        <f>VLOOKUP(INGRESO_MERCADERIA[[#This Row],[CODIGO]],STOCKSANLUIS[],7,FALSE)</f>
        <v>C</v>
      </c>
      <c r="F2896" s="10"/>
    </row>
    <row r="2897" spans="1:6" x14ac:dyDescent="0.25">
      <c r="A2897" s="6" t="s">
        <v>2691</v>
      </c>
      <c r="B2897" t="str">
        <f>VLOOKUP(INGRESO_MERCADERIA[[#This Row],[CODIGO]],STOCKSANLUIS[],2,FALSE)</f>
        <v>GAS REFRIGERANTE FREON R-507 - 11.35 KG - CHEMOURS</v>
      </c>
      <c r="C2897" s="10">
        <v>5</v>
      </c>
      <c r="D2897" s="156">
        <v>46060</v>
      </c>
      <c r="E2897" s="1" t="str">
        <f>VLOOKUP(INGRESO_MERCADERIA[[#This Row],[CODIGO]],STOCKSANLUIS[],7,FALSE)</f>
        <v>C</v>
      </c>
      <c r="F2897" s="10"/>
    </row>
    <row r="2898" spans="1:6" x14ac:dyDescent="0.25">
      <c r="A2898" s="6" t="s">
        <v>1256</v>
      </c>
      <c r="B2898" t="str">
        <f>VLOOKUP(INGRESO_MERCADERIA[[#This Row],[CODIGO]],STOCKSANLUIS[],2,FALSE)</f>
        <v>LAMAS DE PVC ALECO 12X120X150 (30 CM X 3MMX 45.72 M) STANDAR SMOOTH - 170012</v>
      </c>
      <c r="C2898" s="10">
        <v>2</v>
      </c>
      <c r="D2898" s="156">
        <v>46060</v>
      </c>
      <c r="E2898" s="1" t="str">
        <f>VLOOKUP(INGRESO_MERCADERIA[[#This Row],[CODIGO]],STOCKSANLUIS[],7,FALSE)</f>
        <v>B/C</v>
      </c>
      <c r="F2898" s="10"/>
    </row>
    <row r="2899" spans="1:6" x14ac:dyDescent="0.25">
      <c r="A2899" s="6" t="s">
        <v>19722</v>
      </c>
      <c r="B2899" t="str">
        <f>VLOOKUP(INGRESO_MERCADERIA[[#This Row],[CODIGO]],STOCKSANLUIS[],2,FALSE)</f>
        <v>CONDENSADOR DE 36000 BTU/H CDU VERTICAL ST R410A 208-230V/60HZ/3PH - TEMP BLUE MADE BY CARRIER ENTERPRISE - FRIO SOLO - TBA410A--036-V5G1C</v>
      </c>
      <c r="C2899" s="10">
        <v>2</v>
      </c>
      <c r="D2899" s="156">
        <v>46060</v>
      </c>
      <c r="E2899" s="1" t="str">
        <f>VLOOKUP(INGRESO_MERCADERIA[[#This Row],[CODIGO]],STOCKSANLUIS[],7,FALSE)</f>
        <v>B</v>
      </c>
      <c r="F2899" s="10"/>
    </row>
    <row r="2900" spans="1:6" x14ac:dyDescent="0.25">
      <c r="A2900" s="6" t="s">
        <v>3924</v>
      </c>
      <c r="B2900" t="str">
        <f>VLOOKUP(INGRESO_MERCADERIA[[#This Row],[CODIGO]],STOCKSANLUIS[],2,FALSE)</f>
        <v>EQUIPO DE A/A MINI SPLIT FRIO SOLO - 36000 BTU - R410A - 220V/1PH/60HZ -  CIAC  CG41G-036PH3U1C / CH41G-036-H3U1C</v>
      </c>
      <c r="C2900" s="10">
        <v>1</v>
      </c>
      <c r="D2900" s="156">
        <v>46062</v>
      </c>
      <c r="E2900" s="1" t="str">
        <f>VLOOKUP(INGRESO_MERCADERIA[[#This Row],[CODIGO]],STOCKSANLUIS[],7,FALSE)</f>
        <v>B</v>
      </c>
      <c r="F2900" s="10"/>
    </row>
    <row r="2901" spans="1:6" x14ac:dyDescent="0.25">
      <c r="A2901" s="6" t="s">
        <v>3792</v>
      </c>
      <c r="B2901" t="str">
        <f>VLOOKUP(INGRESO_MERCADERIA[[#This Row],[CODIGO]],STOCKSANLUIS[],2,FALSE)</f>
        <v>MOTOVENTILADOR MAER FAN YDWF74L34P4-422N-350S (220V, 60HZ, 4 POLES, 1PH, CL.F, SUCTION)</v>
      </c>
      <c r="C2901" s="10">
        <v>4</v>
      </c>
      <c r="D2901" s="156">
        <v>46062</v>
      </c>
      <c r="E2901" s="1" t="str">
        <f>VLOOKUP(INGRESO_MERCADERIA[[#This Row],[CODIGO]],STOCKSANLUIS[],7,FALSE)</f>
        <v>C</v>
      </c>
      <c r="F2901" s="10"/>
    </row>
    <row r="2902" spans="1:6" x14ac:dyDescent="0.25">
      <c r="A2902" s="6" t="s">
        <v>3096</v>
      </c>
      <c r="B2902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902" s="10">
        <v>2</v>
      </c>
      <c r="D2902" s="156">
        <v>46062</v>
      </c>
      <c r="E2902" s="1" t="str">
        <f>VLOOKUP(INGRESO_MERCADERIA[[#This Row],[CODIGO]],STOCKSANLUIS[],7,FALSE)</f>
        <v>B</v>
      </c>
      <c r="F2902" s="10"/>
    </row>
    <row r="2903" spans="1:6" x14ac:dyDescent="0.25">
      <c r="A2903" s="6" t="s">
        <v>3098</v>
      </c>
      <c r="B2903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2903" s="10">
        <v>2</v>
      </c>
      <c r="D2903" s="156">
        <v>46062</v>
      </c>
      <c r="E2903" s="1" t="str">
        <f>VLOOKUP(INGRESO_MERCADERIA[[#This Row],[CODIGO]],STOCKSANLUIS[],7,FALSE)</f>
        <v>B</v>
      </c>
      <c r="F2903" s="10"/>
    </row>
    <row r="2904" spans="1:6" x14ac:dyDescent="0.25">
      <c r="A2904" s="6" t="s">
        <v>3096</v>
      </c>
      <c r="B2904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2904" s="10">
        <v>5</v>
      </c>
      <c r="D2904" s="156">
        <v>46062</v>
      </c>
      <c r="E2904" s="1" t="str">
        <f>VLOOKUP(INGRESO_MERCADERIA[[#This Row],[CODIGO]],STOCKSANLUIS[],7,FALSE)</f>
        <v>B</v>
      </c>
      <c r="F2904" s="10"/>
    </row>
    <row r="2905" spans="1:6" x14ac:dyDescent="0.25">
      <c r="A2905" s="6" t="s">
        <v>3098</v>
      </c>
      <c r="B2905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2905" s="10">
        <v>5</v>
      </c>
      <c r="D2905" s="156">
        <v>46063</v>
      </c>
      <c r="E2905" s="1" t="str">
        <f>VLOOKUP(INGRESO_MERCADERIA[[#This Row],[CODIGO]],STOCKSANLUIS[],7,FALSE)</f>
        <v>B</v>
      </c>
      <c r="F2905" s="10"/>
    </row>
    <row r="2906" spans="1:6" x14ac:dyDescent="0.25">
      <c r="A2906" s="6" t="s">
        <v>3924</v>
      </c>
      <c r="B2906" t="str">
        <f>VLOOKUP(INGRESO_MERCADERIA[[#This Row],[CODIGO]],STOCKSANLUIS[],2,FALSE)</f>
        <v>EQUIPO DE A/A MINI SPLIT FRIO SOLO - 36000 BTU - R410A - 220V/1PH/60HZ -  CIAC  CG41G-036PH3U1C / CH41G-036-H3U1C</v>
      </c>
      <c r="C2906" s="10">
        <v>2</v>
      </c>
      <c r="D2906" s="156">
        <v>46063</v>
      </c>
      <c r="E2906" s="1" t="str">
        <f>VLOOKUP(INGRESO_MERCADERIA[[#This Row],[CODIGO]],STOCKSANLUIS[],7,FALSE)</f>
        <v>B</v>
      </c>
      <c r="F2906" s="10"/>
    </row>
    <row r="2907" spans="1:6" x14ac:dyDescent="0.25">
      <c r="A2907" s="6" t="s">
        <v>931</v>
      </c>
      <c r="B2907" t="str">
        <f>VLOOKUP(INGRESO_MERCADERIA[[#This Row],[CODIGO]],STOCKSANLUIS[],2,FALSE)</f>
        <v>ACEITE POLIOLESTER POE 32 - 1 GALON - BVA</v>
      </c>
      <c r="C2907" s="10">
        <v>12</v>
      </c>
      <c r="D2907" s="156">
        <v>46063</v>
      </c>
      <c r="E2907" s="1" t="str">
        <f>VLOOKUP(INGRESO_MERCADERIA[[#This Row],[CODIGO]],STOCKSANLUIS[],7,FALSE)</f>
        <v>C</v>
      </c>
      <c r="F2907" s="10"/>
    </row>
    <row r="2908" spans="1:6" x14ac:dyDescent="0.25">
      <c r="A2908" s="6" t="s">
        <v>1073</v>
      </c>
      <c r="B2908" t="str">
        <f>VLOOKUP(INGRESO_MERCADERIA[[#This Row],[CODIGO]],STOCKSANLUIS[],2,FALSE)</f>
        <v>GAS MAP BERNZOMATIC  - WORTHINGTON 14.1 OZ</v>
      </c>
      <c r="C2908" s="10">
        <v>24</v>
      </c>
      <c r="D2908" s="156">
        <v>46063</v>
      </c>
      <c r="E2908" s="1" t="str">
        <f>VLOOKUP(INGRESO_MERCADERIA[[#This Row],[CODIGO]],STOCKSANLUIS[],7,FALSE)</f>
        <v>C</v>
      </c>
      <c r="F2908" s="10"/>
    </row>
    <row r="2909" spans="1:6" x14ac:dyDescent="0.25">
      <c r="A2909" s="6" t="s">
        <v>3675</v>
      </c>
      <c r="B2909" t="str">
        <f>VLOOKUP(INGRESO_MERCADERIA[[#This Row],[CODIGO]],STOCKSANLUIS[],2,FALSE)</f>
        <v>LAMAS DE PVC ALECO 8X0.080X300 (20CM X 2MMX 91.44M) LOW TEMP REINFORCED - 172007- MT</v>
      </c>
      <c r="C2909" s="10">
        <v>182.88</v>
      </c>
      <c r="D2909" s="156">
        <v>46063</v>
      </c>
      <c r="E2909" s="1" t="str">
        <f>VLOOKUP(INGRESO_MERCADERIA[[#This Row],[CODIGO]],STOCKSANLUIS[],7,FALSE)</f>
        <v>B/C</v>
      </c>
      <c r="F2909" s="10"/>
    </row>
    <row r="2910" spans="1:6" x14ac:dyDescent="0.25">
      <c r="A2910" s="6" t="s">
        <v>3238</v>
      </c>
      <c r="B2910" t="str">
        <f>VLOOKUP(INGRESO_MERCADERIA[[#This Row],[CODIGO]],STOCKSANLUIS[],2,FALSE)</f>
        <v>COMPRESOR HERMETICO DANFOSS MTZ36 - 3.0HP - 380V/3F/60HZ -R-134A/404A/507A/407C (NO INC. VALV. V09/V06 Y RESIST. DE CARTER)</v>
      </c>
      <c r="C2910" s="10">
        <v>1</v>
      </c>
      <c r="D2910" s="156">
        <v>46059</v>
      </c>
      <c r="E2910" s="1" t="str">
        <f>VLOOKUP(INGRESO_MERCADERIA[[#This Row],[CODIGO]],STOCKSANLUIS[],7,FALSE)</f>
        <v>C</v>
      </c>
      <c r="F2910" s="10"/>
    </row>
    <row r="2911" spans="1:6" x14ac:dyDescent="0.25">
      <c r="A2911" s="6" t="s">
        <v>3637</v>
      </c>
      <c r="B2911" t="str">
        <f>VLOOKUP(INGRESO_MERCADERIA[[#This Row],[CODIGO]],STOCKSANLUIS[],2,FALSE)</f>
        <v>MOTOVENTILADOR MAER FAN YDWF74L47P4-470N-400S (220V, 60HZ, 4 POLES, 1PH, CL.F, SUCTION)</v>
      </c>
      <c r="C2911" s="10">
        <v>1</v>
      </c>
      <c r="D2911" s="156">
        <v>46063</v>
      </c>
      <c r="E2911" s="1" t="str">
        <f>VLOOKUP(INGRESO_MERCADERIA[[#This Row],[CODIGO]],STOCKSANLUIS[],7,FALSE)</f>
        <v>C</v>
      </c>
      <c r="F2911" s="10"/>
    </row>
    <row r="2912" spans="1:6" x14ac:dyDescent="0.25">
      <c r="A2912" s="6" t="s">
        <v>22048</v>
      </c>
      <c r="B2912" t="str">
        <f>VLOOKUP(INGRESO_MERCADERIA[[#This Row],[CODIGO]],STOCKSANLUIS[],2,FALSE)</f>
        <v xml:space="preserve">BOMBA DE CONDENSADO STAR COLD DE 230V-1F-60HZ TANQUE ALTO (INCLUYE MANGUERA)  SI-1801 </v>
      </c>
      <c r="C2912" s="10">
        <v>12</v>
      </c>
      <c r="D2912" s="156">
        <v>46065</v>
      </c>
      <c r="E2912" s="1" t="str">
        <f>VLOOKUP(INGRESO_MERCADERIA[[#This Row],[CODIGO]],STOCKSANLUIS[],7,FALSE)</f>
        <v>B/C</v>
      </c>
      <c r="F2912" s="10"/>
    </row>
    <row r="2913" spans="1:6" x14ac:dyDescent="0.25">
      <c r="A2913" s="6" t="s">
        <v>22050</v>
      </c>
      <c r="B2913" t="str">
        <f>VLOOKUP(INGRESO_MERCADERIA[[#This Row],[CODIGO]],STOCKSANLUIS[],2,FALSE)</f>
        <v>MINI BOMBA STAR COLD  DE 110-240V MINISLIM SERIES 66 FT LIFT SPS-66</v>
      </c>
      <c r="C2913" s="10">
        <v>20</v>
      </c>
      <c r="D2913" s="156">
        <v>46065</v>
      </c>
      <c r="E2913" s="1" t="str">
        <f>VLOOKUP(INGRESO_MERCADERIA[[#This Row],[CODIGO]],STOCKSANLUIS[],7,FALSE)</f>
        <v>A</v>
      </c>
      <c r="F2913" s="10"/>
    </row>
    <row r="2914" spans="1:6" x14ac:dyDescent="0.25">
      <c r="A2914" s="6" t="s">
        <v>2490</v>
      </c>
      <c r="B2914" t="str">
        <f>VLOOKUP(INGRESO_MERCADERIA[[#This Row],[CODIGO]],STOCKSANLUIS[],2,FALSE)</f>
        <v>LIMPIADOR PARA CONDENSADOR - NU-BRITE - 1GALON - NU CALGON</v>
      </c>
      <c r="C2914" s="10">
        <v>8</v>
      </c>
      <c r="D2914" s="156">
        <v>46065</v>
      </c>
      <c r="E2914" s="1" t="str">
        <f>VLOOKUP(INGRESO_MERCADERIA[[#This Row],[CODIGO]],STOCKSANLUIS[],7,FALSE)</f>
        <v>C</v>
      </c>
      <c r="F2914" s="10"/>
    </row>
    <row r="2915" spans="1:6" x14ac:dyDescent="0.25">
      <c r="A2915" s="6" t="s">
        <v>57</v>
      </c>
      <c r="B2915" t="str">
        <f>VLOOKUP(INGRESO_MERCADERIA[[#This Row],[CODIGO]],STOCKSANLUIS[],2,FALSE)</f>
        <v>CONTROLADOR DE VOLTAJE Y PROTECTOR DE FASES PHASELOG EW PLUS - VER.05 - 90-220 VAC - FULL GAUGE - WHITE</v>
      </c>
      <c r="C2915" s="10">
        <v>10</v>
      </c>
      <c r="D2915" s="156">
        <v>46065</v>
      </c>
      <c r="E2915" s="1" t="str">
        <f>VLOOKUP(INGRESO_MERCADERIA[[#This Row],[CODIGO]],STOCKSANLUIS[],7,FALSE)</f>
        <v>C</v>
      </c>
      <c r="F2915" s="10"/>
    </row>
    <row r="2916" spans="1:6" x14ac:dyDescent="0.25">
      <c r="A2916" s="6" t="s">
        <v>3927</v>
      </c>
      <c r="B2916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916" s="10">
        <v>5</v>
      </c>
      <c r="D2916" s="156">
        <v>46065</v>
      </c>
      <c r="E2916" s="1" t="str">
        <f>VLOOKUP(INGRESO_MERCADERIA[[#This Row],[CODIGO]],STOCKSANLUIS[],7,FALSE)</f>
        <v>B</v>
      </c>
      <c r="F2916" s="10"/>
    </row>
    <row r="2917" spans="1:6" x14ac:dyDescent="0.25">
      <c r="A2917" s="6" t="s">
        <v>2466</v>
      </c>
      <c r="B2917" t="str">
        <f>VLOOKUP(INGRESO_MERCADERIA[[#This Row],[CODIGO]],STOCKSANLUIS[],2,FALSE)</f>
        <v>LIMPIADOR PARA EVAPORADOR - EVAP POWR-C - 1GALON - NU CALGON</v>
      </c>
      <c r="C2917" s="10">
        <v>8</v>
      </c>
      <c r="D2917" s="156">
        <v>46065</v>
      </c>
      <c r="E2917" s="1" t="str">
        <f>VLOOKUP(INGRESO_MERCADERIA[[#This Row],[CODIGO]],STOCKSANLUIS[],7,FALSE)</f>
        <v>C</v>
      </c>
      <c r="F2917" s="10"/>
    </row>
    <row r="2918" spans="1:6" x14ac:dyDescent="0.25">
      <c r="A2918" s="6" t="s">
        <v>3758</v>
      </c>
      <c r="B2918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2918" s="10">
        <v>3</v>
      </c>
      <c r="D2918" s="156">
        <v>46066</v>
      </c>
      <c r="E2918" s="1" t="str">
        <f>VLOOKUP(INGRESO_MERCADERIA[[#This Row],[CODIGO]],STOCKSANLUIS[],7,FALSE)</f>
        <v>B</v>
      </c>
      <c r="F2918" s="10"/>
    </row>
    <row r="2919" spans="1:6" x14ac:dyDescent="0.25">
      <c r="A2919" s="6" t="s">
        <v>439</v>
      </c>
      <c r="B2919" t="str">
        <f>VLOOKUP(INGRESO_MERCADERIA[[#This Row],[CODIGO]],STOCKSANLUIS[],2,FALSE)</f>
        <v>ACEITE MINERAL 3G SUPER - 1 GALÓN - BVA</v>
      </c>
      <c r="C2919" s="10">
        <v>8</v>
      </c>
      <c r="D2919" s="156">
        <v>46066</v>
      </c>
      <c r="E2919" s="1" t="str">
        <f>VLOOKUP(INGRESO_MERCADERIA[[#This Row],[CODIGO]],STOCKSANLUIS[],7,FALSE)</f>
        <v>C</v>
      </c>
      <c r="F2919" s="10"/>
    </row>
    <row r="2920" spans="1:6" x14ac:dyDescent="0.25">
      <c r="A2920" s="6" t="s">
        <v>867</v>
      </c>
      <c r="B2920" t="str">
        <f>VLOOKUP(INGRESO_MERCADERIA[[#This Row],[CODIGO]],STOCKSANLUIS[],2,FALSE)</f>
        <v>ACEITE POLIOLESTER POE 68 - 1 GALON - BVA</v>
      </c>
      <c r="C2920" s="10">
        <v>10</v>
      </c>
      <c r="D2920" s="156">
        <v>46066</v>
      </c>
      <c r="E2920" s="1" t="str">
        <f>VLOOKUP(INGRESO_MERCADERIA[[#This Row],[CODIGO]],STOCKSANLUIS[],7,FALSE)</f>
        <v>C</v>
      </c>
      <c r="F2920" s="10"/>
    </row>
    <row r="2921" spans="1:6" x14ac:dyDescent="0.25">
      <c r="A2921" s="6" t="s">
        <v>2028</v>
      </c>
      <c r="B2921" t="str">
        <f>VLOOKUP(INGRESO_MERCADERIA[[#This Row],[CODIGO]],STOCKSANLUIS[],2,FALSE)</f>
        <v xml:space="preserve">ACEITE POLIOLESTER POE 170 - 1 GALON - BVA  </v>
      </c>
      <c r="C2921" s="10">
        <v>4</v>
      </c>
      <c r="D2921" s="156">
        <v>46066</v>
      </c>
      <c r="E2921" s="1" t="str">
        <f>VLOOKUP(INGRESO_MERCADERIA[[#This Row],[CODIGO]],STOCKSANLUIS[],7,FALSE)</f>
        <v>C</v>
      </c>
      <c r="F2921" s="10"/>
    </row>
    <row r="2922" spans="1:6" x14ac:dyDescent="0.25">
      <c r="A2922" s="6" t="s">
        <v>441</v>
      </c>
      <c r="B2922" t="str">
        <f>VLOOKUP(INGRESO_MERCADERIA[[#This Row],[CODIGO]],STOCKSANLUIS[],2,FALSE)</f>
        <v>ACEITE MINERAL 4G SUPER - 1 GALON - BVA</v>
      </c>
      <c r="C2922" s="10">
        <v>4</v>
      </c>
      <c r="D2922" s="156">
        <v>46066</v>
      </c>
      <c r="E2922" s="1" t="str">
        <f>VLOOKUP(INGRESO_MERCADERIA[[#This Row],[CODIGO]],STOCKSANLUIS[],7,FALSE)</f>
        <v>C</v>
      </c>
      <c r="F2922" s="10"/>
    </row>
    <row r="2923" spans="1:6" x14ac:dyDescent="0.25">
      <c r="A2923" s="6" t="s">
        <v>1243</v>
      </c>
      <c r="B2923" t="str">
        <f>VLOOKUP(INGRESO_MERCADERIA[[#This Row],[CODIGO]],STOCKSANLUIS[],2,FALSE)</f>
        <v>MANGA AISLANTE C1-H-022 DE 7/8" X 1/2" - ARMAFLEX/ARMACELL</v>
      </c>
      <c r="C2923" s="10">
        <v>45</v>
      </c>
      <c r="D2923" s="156">
        <v>46066</v>
      </c>
      <c r="E2923" s="1" t="str">
        <f>VLOOKUP(INGRESO_MERCADERIA[[#This Row],[CODIGO]],STOCKSANLUIS[],7,FALSE)</f>
        <v>A</v>
      </c>
      <c r="F2923" s="10"/>
    </row>
    <row r="2924" spans="1:6" x14ac:dyDescent="0.25">
      <c r="A2924" s="6" t="s">
        <v>1468</v>
      </c>
      <c r="B2924" t="str">
        <f>VLOOKUP(INGRESO_MERCADERIA[[#This Row],[CODIGO]],STOCKSANLUIS[],2,FALSE)</f>
        <v>MANGA AISLANTE CI-M-035 DE 1 3/8" X 3/4" - ARMAFLEX/ARMACELL</v>
      </c>
      <c r="C2924" s="10">
        <v>36</v>
      </c>
      <c r="D2924" s="156">
        <v>46066</v>
      </c>
      <c r="E2924" s="1" t="str">
        <f>VLOOKUP(INGRESO_MERCADERIA[[#This Row],[CODIGO]],STOCKSANLUIS[],7,FALSE)</f>
        <v>A</v>
      </c>
      <c r="F2924" s="10"/>
    </row>
    <row r="2925" spans="1:6" x14ac:dyDescent="0.25">
      <c r="A2925" s="6" t="s">
        <v>1470</v>
      </c>
      <c r="B2925" t="str">
        <f>VLOOKUP(INGRESO_MERCADERIA[[#This Row],[CODIGO]],STOCKSANLUIS[],2,FALSE)</f>
        <v>MANGA AISLANTE CI-M-042 DE 1 5/8" X 3/4" - ARMAFLEX/ARMACELL</v>
      </c>
      <c r="C2925" s="10">
        <v>30</v>
      </c>
      <c r="D2925" s="156">
        <v>46066</v>
      </c>
      <c r="E2925" s="1" t="str">
        <f>VLOOKUP(INGRESO_MERCADERIA[[#This Row],[CODIGO]],STOCKSANLUIS[],7,FALSE)</f>
        <v>A</v>
      </c>
      <c r="F2925" s="10"/>
    </row>
    <row r="2926" spans="1:6" x14ac:dyDescent="0.25">
      <c r="A2926" s="6" t="s">
        <v>3826</v>
      </c>
      <c r="B2926" t="str">
        <f>VLOOKUP(INGRESO_MERCADERIA[[#This Row],[CODIGO]],STOCKSANLUIS[],2,FALSE)</f>
        <v>MANGA AISLANTE CLASS 1 - 2 1/8"ID X 1/2"THK - WINCELL</v>
      </c>
      <c r="C2926" s="10">
        <v>20</v>
      </c>
      <c r="D2926" s="156">
        <v>46066</v>
      </c>
      <c r="E2926" s="1" t="str">
        <f>VLOOKUP(INGRESO_MERCADERIA[[#This Row],[CODIGO]],STOCKSANLUIS[],7,FALSE)</f>
        <v>A</v>
      </c>
      <c r="F2926" s="10"/>
    </row>
    <row r="2927" spans="1:6" x14ac:dyDescent="0.25">
      <c r="A2927" s="6" t="s">
        <v>19776</v>
      </c>
      <c r="B2927" t="str">
        <f>VLOOKUP(INGRESO_MERCADERIA[[#This Row],[CODIGO]],STOCKSANLUIS[],2,FALSE)</f>
        <v>MANGA AISLANTE CLASS 1 - 2 5/8"ID X 3/4"THK - WINCELL</v>
      </c>
      <c r="C2927" s="10">
        <v>12</v>
      </c>
      <c r="D2927" s="156">
        <v>46066</v>
      </c>
      <c r="E2927" s="1" t="str">
        <f>VLOOKUP(INGRESO_MERCADERIA[[#This Row],[CODIGO]],STOCKSANLUIS[],7,FALSE)</f>
        <v>A</v>
      </c>
      <c r="F2927" s="10"/>
    </row>
    <row r="2928" spans="1:6" x14ac:dyDescent="0.25">
      <c r="A2928" s="6" t="s">
        <v>1466</v>
      </c>
      <c r="B2928" t="str">
        <f>VLOOKUP(INGRESO_MERCADERIA[[#This Row],[CODIGO]],STOCKSANLUIS[],2,FALSE)</f>
        <v>MANGA AISLANTE CI-M-028 DE 1 1/8" X 3/4" - ARMAFLEX/ARMACELL</v>
      </c>
      <c r="C2928" s="10">
        <v>25</v>
      </c>
      <c r="D2928" s="156">
        <v>46066</v>
      </c>
      <c r="E2928" s="1" t="str">
        <f>VLOOKUP(INGRESO_MERCADERIA[[#This Row],[CODIGO]],STOCKSANLUIS[],7,FALSE)</f>
        <v>A</v>
      </c>
      <c r="F2928" s="10"/>
    </row>
    <row r="2929" spans="1:6" x14ac:dyDescent="0.25">
      <c r="A2929" s="6" t="s">
        <v>1352</v>
      </c>
      <c r="B2929" t="str">
        <f>VLOOKUP(INGRESO_MERCADERIA[[#This Row],[CODIGO]],STOCKSANLUIS[],2,FALSE)</f>
        <v>MANGA AISLANTE CI-H-035 DE 1 3/8" X 1/2" - ARMAFLEX/ARMACELL</v>
      </c>
      <c r="C2929" s="10">
        <v>29</v>
      </c>
      <c r="D2929" s="156">
        <v>46066</v>
      </c>
      <c r="E2929" s="1" t="str">
        <f>VLOOKUP(INGRESO_MERCADERIA[[#This Row],[CODIGO]],STOCKSANLUIS[],7,FALSE)</f>
        <v>A</v>
      </c>
      <c r="F2929" s="10"/>
    </row>
    <row r="2930" spans="1:6" x14ac:dyDescent="0.25">
      <c r="A2930" s="6" t="s">
        <v>1354</v>
      </c>
      <c r="B2930" t="str">
        <f>VLOOKUP(INGRESO_MERCADERIA[[#This Row],[CODIGO]],STOCKSANLUIS[],2,FALSE)</f>
        <v>MANGA AISLANTE C1-H-042 DE 1 5/8" X 1/2" - ARMAFLEX/ARMACELL</v>
      </c>
      <c r="C2930" s="10">
        <v>24</v>
      </c>
      <c r="D2930" s="156">
        <v>46066</v>
      </c>
      <c r="E2930" s="1" t="str">
        <f>VLOOKUP(INGRESO_MERCADERIA[[#This Row],[CODIGO]],STOCKSANLUIS[],7,FALSE)</f>
        <v>A</v>
      </c>
      <c r="F2930" s="10"/>
    </row>
    <row r="2931" spans="1:6" x14ac:dyDescent="0.25">
      <c r="A2931" s="6" t="s">
        <v>3858</v>
      </c>
      <c r="B2931" t="str">
        <f>VLOOKUP(INGRESO_MERCADERIA[[#This Row],[CODIGO]],STOCKSANLUIS[],2,FALSE)</f>
        <v>CORTINA DE AIRE DE 120 CM (48") - 220V/1PH/60HZ - STAR COLD - FM-1212Z/Y-MC</v>
      </c>
      <c r="C2931" s="10">
        <v>4</v>
      </c>
      <c r="D2931" s="156">
        <v>46066</v>
      </c>
      <c r="E2931" s="1" t="str">
        <f>VLOOKUP(INGRESO_MERCADERIA[[#This Row],[CODIGO]],STOCKSANLUIS[],7,FALSE)</f>
        <v>A</v>
      </c>
      <c r="F2931" s="10"/>
    </row>
    <row r="2932" spans="1:6" x14ac:dyDescent="0.25">
      <c r="A2932" s="6" t="s">
        <v>3619</v>
      </c>
      <c r="B2932" t="str">
        <f>VLOOKUP(INGRESO_MERCADERIA[[#This Row],[CODIGO]],STOCKSANLUIS[],2,FALSE)</f>
        <v>CAPACITOR DE 40 MFD X 370 VAC - 40X370 - EVERWELL</v>
      </c>
      <c r="C2932" s="10">
        <v>4</v>
      </c>
      <c r="D2932" s="156">
        <v>46066</v>
      </c>
      <c r="E2932" s="1" t="str">
        <f>VLOOKUP(INGRESO_MERCADERIA[[#This Row],[CODIGO]],STOCKSANLUIS[],7,FALSE)</f>
        <v>A</v>
      </c>
      <c r="F2932" s="10"/>
    </row>
    <row r="2933" spans="1:6" x14ac:dyDescent="0.25">
      <c r="A2933" s="6" t="s">
        <v>2000</v>
      </c>
      <c r="B2933" t="str">
        <f>VLOOKUP(INGRESO_MERCADERIA[[#This Row],[CODIGO]],STOCKSANLUIS[],2,FALSE)</f>
        <v>CAPACITOR DE 60 MFD X 370 - 440 VAC - 60-4D - QUALITY</v>
      </c>
      <c r="C2933" s="10">
        <v>15</v>
      </c>
      <c r="D2933" s="156">
        <v>46069</v>
      </c>
      <c r="E2933" s="1" t="str">
        <f>VLOOKUP(INGRESO_MERCADERIA[[#This Row],[CODIGO]],STOCKSANLUIS[],7,FALSE)</f>
        <v>A</v>
      </c>
      <c r="F2933" s="10"/>
    </row>
    <row r="2934" spans="1:6" x14ac:dyDescent="0.25">
      <c r="A2934" s="6" t="s">
        <v>3860</v>
      </c>
      <c r="B2934" t="str">
        <f>VLOOKUP(INGRESO_MERCADERIA[[#This Row],[CODIGO]],STOCKSANLUIS[],2,FALSE)</f>
        <v>CORTINA DE AIRE DE 150 CM (60") - 220V/1PH/60HZ - STAR COLD - FM-1215Z/Y-MC</v>
      </c>
      <c r="C2934" s="10">
        <v>3</v>
      </c>
      <c r="D2934" s="156">
        <v>46069</v>
      </c>
      <c r="E2934" s="1" t="str">
        <f>VLOOKUP(INGRESO_MERCADERIA[[#This Row],[CODIGO]],STOCKSANLUIS[],7,FALSE)</f>
        <v>A</v>
      </c>
      <c r="F2934" s="10"/>
    </row>
    <row r="2935" spans="1:6" x14ac:dyDescent="0.25">
      <c r="A2935" s="6" t="s">
        <v>21538</v>
      </c>
      <c r="B2935" t="str">
        <f>VLOOKUP(INGRESO_MERCADERIA[[#This Row],[CODIGO]],STOCKSANLUIS[],2,FALSE)</f>
        <v>CORTINA DE AIRE DE 180 CM (72") - 220V/1PH/60HZ - STAR COLD - FM-1218Z/Y-MC</v>
      </c>
      <c r="C2935" s="10">
        <v>2</v>
      </c>
      <c r="D2935" s="156">
        <v>46069</v>
      </c>
      <c r="E2935" s="1" t="str">
        <f>VLOOKUP(INGRESO_MERCADERIA[[#This Row],[CODIGO]],STOCKSANLUIS[],7,FALSE)</f>
        <v>C</v>
      </c>
      <c r="F2935" s="10"/>
    </row>
    <row r="2936" spans="1:6" x14ac:dyDescent="0.25">
      <c r="A2936" s="6" t="s">
        <v>22232</v>
      </c>
      <c r="B2936" t="str">
        <f>VLOOKUP(INGRESO_MERCADERIA[[#This Row],[CODIGO]],STOCKSANLUIS[],2,FALSE)</f>
        <v>VÁLVULA ROTALOCK V02 -1 3/4" ODF 1 1/8" - VARV-36-EVERFROST</v>
      </c>
      <c r="C2936" s="10">
        <v>10</v>
      </c>
      <c r="D2936" s="156">
        <v>46070</v>
      </c>
      <c r="E2936" s="1" t="str">
        <f>VLOOKUP(INGRESO_MERCADERIA[[#This Row],[CODIGO]],STOCKSANLUIS[],7,FALSE)</f>
        <v>C</v>
      </c>
      <c r="F2936" s="10"/>
    </row>
    <row r="2937" spans="1:6" x14ac:dyDescent="0.25">
      <c r="A2937" s="6" t="s">
        <v>22234</v>
      </c>
      <c r="B2937" t="str">
        <f>VLOOKUP(INGRESO_MERCADERIA[[#This Row],[CODIGO]],STOCKSANLUIS[],2,FALSE)</f>
        <v>VÁLVULA ROTALOCK V04 -1 1/4" ODF 3/4" - VARV-30-EVERFROST</v>
      </c>
      <c r="C2937" s="10">
        <v>10</v>
      </c>
      <c r="D2937" s="156">
        <v>46070</v>
      </c>
      <c r="E2937" s="1" t="str">
        <f>VLOOKUP(INGRESO_MERCADERIA[[#This Row],[CODIGO]],STOCKSANLUIS[],7,FALSE)</f>
        <v>C</v>
      </c>
      <c r="F2937" s="10"/>
    </row>
    <row r="2938" spans="1:6" x14ac:dyDescent="0.25">
      <c r="A2938" s="6" t="s">
        <v>22236</v>
      </c>
      <c r="B2938" t="str">
        <f>VLOOKUP(INGRESO_MERCADERIA[[#This Row],[CODIGO]],STOCKSANLUIS[],2,FALSE)</f>
        <v>VÁLVULA DE BOLA 5/8" ODF - VABA - 205A - EVERFROST</v>
      </c>
      <c r="C2938" s="10">
        <v>10</v>
      </c>
      <c r="D2938" s="156">
        <v>46070</v>
      </c>
      <c r="E2938" s="1" t="str">
        <f>VLOOKUP(INGRESO_MERCADERIA[[#This Row],[CODIGO]],STOCKSANLUIS[],7,FALSE)</f>
        <v>C</v>
      </c>
      <c r="F2938" s="10"/>
    </row>
    <row r="2939" spans="1:6" x14ac:dyDescent="0.25">
      <c r="A2939" s="6" t="s">
        <v>22238</v>
      </c>
      <c r="B2939" t="str">
        <f>VLOOKUP(INGRESO_MERCADERIA[[#This Row],[CODIGO]],STOCKSANLUIS[],2,FALSE)</f>
        <v>VÁLVULA DE BOLA 3/4" ODF - VABA - 206A - EVERFROST</v>
      </c>
      <c r="C2939" s="10">
        <v>25</v>
      </c>
      <c r="D2939" s="156">
        <v>46070</v>
      </c>
      <c r="E2939" s="1" t="str">
        <f>VLOOKUP(INGRESO_MERCADERIA[[#This Row],[CODIGO]],STOCKSANLUIS[],7,FALSE)</f>
        <v>A</v>
      </c>
      <c r="F2939" s="10"/>
    </row>
    <row r="2940" spans="1:6" x14ac:dyDescent="0.25">
      <c r="A2940" s="6" t="s">
        <v>22240</v>
      </c>
      <c r="B2940" t="str">
        <f>VLOOKUP(INGRESO_MERCADERIA[[#This Row],[CODIGO]],STOCKSANLUIS[],2,FALSE)</f>
        <v>VÁLVULA DE BOLA 7/8" ODF - VABA - 207A - EVERFROST</v>
      </c>
      <c r="C2940" s="10">
        <v>25</v>
      </c>
      <c r="D2940" s="156">
        <v>46070</v>
      </c>
      <c r="E2940" s="1" t="str">
        <f>VLOOKUP(INGRESO_MERCADERIA[[#This Row],[CODIGO]],STOCKSANLUIS[],7,FALSE)</f>
        <v>A</v>
      </c>
      <c r="F2940" s="10"/>
    </row>
    <row r="2941" spans="1:6" x14ac:dyDescent="0.25">
      <c r="A2941" s="6" t="s">
        <v>22242</v>
      </c>
      <c r="B2941" t="str">
        <f>VLOOKUP(INGRESO_MERCADERIA[[#This Row],[CODIGO]],STOCKSANLUIS[],2,FALSE)</f>
        <v>VISOR ROSCABLE FLARE - VASG - 5/8F - EVERFROST</v>
      </c>
      <c r="C2941" s="10">
        <v>10</v>
      </c>
      <c r="D2941" s="156">
        <v>46070</v>
      </c>
      <c r="E2941" s="1" t="str">
        <f>VLOOKUP(INGRESO_MERCADERIA[[#This Row],[CODIGO]],STOCKSANLUIS[],7,FALSE)</f>
        <v>C</v>
      </c>
      <c r="F2941" s="10"/>
    </row>
    <row r="2942" spans="1:6" x14ac:dyDescent="0.25">
      <c r="A2942" s="6" t="s">
        <v>22244</v>
      </c>
      <c r="B2942" t="str">
        <f>VLOOKUP(INGRESO_MERCADERIA[[#This Row],[CODIGO]],STOCKSANLUIS[],2,FALSE)</f>
        <v>VISOR SOLDABLE - VASG - 5/8S - EVERFROST</v>
      </c>
      <c r="C2942" s="10">
        <v>10</v>
      </c>
      <c r="D2942" s="156">
        <v>46070</v>
      </c>
      <c r="E2942" s="1" t="str">
        <f>VLOOKUP(INGRESO_MERCADERIA[[#This Row],[CODIGO]],STOCKSANLUIS[],7,FALSE)</f>
        <v>C</v>
      </c>
      <c r="F2942" s="10"/>
    </row>
    <row r="2943" spans="1:6" x14ac:dyDescent="0.25">
      <c r="A2943" s="6" t="s">
        <v>22246</v>
      </c>
      <c r="B2943" t="str">
        <f>VLOOKUP(INGRESO_MERCADERIA[[#This Row],[CODIGO]],STOCKSANLUIS[],2,FALSE)</f>
        <v>SIFON O TRAMPA DE 5/8" DE COBRE - P - TRAP  C X C-EVERFROST</v>
      </c>
      <c r="C2943" s="10">
        <v>5</v>
      </c>
      <c r="D2943" s="156">
        <v>46070</v>
      </c>
      <c r="E2943" s="1" t="str">
        <f>VLOOKUP(INGRESO_MERCADERIA[[#This Row],[CODIGO]],STOCKSANLUIS[],7,FALSE)</f>
        <v>C</v>
      </c>
      <c r="F2943" s="10"/>
    </row>
    <row r="2944" spans="1:6" x14ac:dyDescent="0.25">
      <c r="A2944" s="6" t="s">
        <v>22248</v>
      </c>
      <c r="B2944" t="str">
        <f>VLOOKUP(INGRESO_MERCADERIA[[#This Row],[CODIGO]],STOCKSANLUIS[],2,FALSE)</f>
        <v>CARCASA PORTAFILTRO DE 5/8" - 1 FILTRO - FDA-485 - EVERFROST</v>
      </c>
      <c r="C2944" s="10">
        <v>2</v>
      </c>
      <c r="D2944" s="156">
        <v>46070</v>
      </c>
      <c r="E2944" s="1" t="str">
        <f>VLOOKUP(INGRESO_MERCADERIA[[#This Row],[CODIGO]],STOCKSANLUIS[],7,FALSE)</f>
        <v>C</v>
      </c>
      <c r="F2944" s="10"/>
    </row>
    <row r="2945" spans="1:6" x14ac:dyDescent="0.25">
      <c r="A2945" s="6" t="s">
        <v>22250</v>
      </c>
      <c r="B2945" t="str">
        <f>VLOOKUP(INGRESO_MERCADERIA[[#This Row],[CODIGO]],STOCKSANLUIS[],2,FALSE)</f>
        <v>CARCASA PORTAFILTRO DE 7/8" - 1 FILTRO - FDA-487 - EVERFROST</v>
      </c>
      <c r="C2945" s="10">
        <v>2</v>
      </c>
      <c r="D2945" s="156">
        <v>46070</v>
      </c>
      <c r="E2945" s="1" t="str">
        <f>VLOOKUP(INGRESO_MERCADERIA[[#This Row],[CODIGO]],STOCKSANLUIS[],7,FALSE)</f>
        <v>C</v>
      </c>
      <c r="F2945" s="10"/>
    </row>
    <row r="2946" spans="1:6" x14ac:dyDescent="0.25">
      <c r="A2946" s="6" t="s">
        <v>22252</v>
      </c>
      <c r="B2946" t="str">
        <f>VLOOKUP(INGRESO_MERCADERIA[[#This Row],[CODIGO]],STOCKSANLUIS[],2,FALSE)</f>
        <v>CARCASA PORTAFILTRO DE 1-1/8" - 1 FILTRO - FDA-489 - EVERFROST</v>
      </c>
      <c r="C2946" s="10">
        <v>2</v>
      </c>
      <c r="D2946" s="156">
        <v>46070</v>
      </c>
      <c r="E2946" s="1" t="str">
        <f>VLOOKUP(INGRESO_MERCADERIA[[#This Row],[CODIGO]],STOCKSANLUIS[],7,FALSE)</f>
        <v>C</v>
      </c>
      <c r="F2946" s="10"/>
    </row>
    <row r="2947" spans="1:6" x14ac:dyDescent="0.25">
      <c r="A2947" s="6" t="s">
        <v>22254</v>
      </c>
      <c r="B2947" t="str">
        <f>VLOOKUP(INGRESO_MERCADERIA[[#This Row],[CODIGO]],STOCKSANLUIS[],2,FALSE)</f>
        <v>CARCASA PORTAFILTRO DE  1-3/8" - 1 FILTRO - FDA-4811 - EVERFROST</v>
      </c>
      <c r="C2947" s="10">
        <v>2</v>
      </c>
      <c r="D2947" s="156">
        <v>46070</v>
      </c>
      <c r="E2947" s="1" t="str">
        <f>VLOOKUP(INGRESO_MERCADERIA[[#This Row],[CODIGO]],STOCKSANLUIS[],7,FALSE)</f>
        <v>C</v>
      </c>
      <c r="F2947" s="10"/>
    </row>
    <row r="2948" spans="1:6" x14ac:dyDescent="0.25">
      <c r="A2948" s="6" t="s">
        <v>22256</v>
      </c>
      <c r="B2948" t="str">
        <f>VLOOKUP(INGRESO_MERCADERIA[[#This Row],[CODIGO]],STOCKSANLUIS[],2,FALSE)</f>
        <v>CARCASA PORTAFILTRO DE  1-5/8" - 1 FILTRO - FDA-4813 -EVERFROST</v>
      </c>
      <c r="C2948" s="10">
        <v>2</v>
      </c>
      <c r="D2948" s="156">
        <v>46070</v>
      </c>
      <c r="E2948" s="1" t="str">
        <f>VLOOKUP(INGRESO_MERCADERIA[[#This Row],[CODIGO]],STOCKSANLUIS[],7,FALSE)</f>
        <v>C</v>
      </c>
      <c r="F2948" s="10"/>
    </row>
    <row r="2949" spans="1:6" x14ac:dyDescent="0.25">
      <c r="A2949" s="6" t="s">
        <v>22258</v>
      </c>
      <c r="B2949" t="str">
        <f>VLOOKUP(INGRESO_MERCADERIA[[#This Row],[CODIGO]],STOCKSANLUIS[],2,FALSE)</f>
        <v>CARCASA PORTAFILTRO DE 2-1/8" - 1 FILTRO - FDA-4817 -EVERFROST</v>
      </c>
      <c r="C2949" s="10">
        <v>2</v>
      </c>
      <c r="D2949" s="156">
        <v>46070</v>
      </c>
      <c r="E2949" s="1" t="str">
        <f>VLOOKUP(INGRESO_MERCADERIA[[#This Row],[CODIGO]],STOCKSANLUIS[],7,FALSE)</f>
        <v>C</v>
      </c>
      <c r="F2949" s="10"/>
    </row>
    <row r="2950" spans="1:6" x14ac:dyDescent="0.25">
      <c r="A2950" s="6" t="s">
        <v>22260</v>
      </c>
      <c r="B2950" t="str">
        <f>VLOOKUP(INGRESO_MERCADERIA[[#This Row],[CODIGO]],STOCKSANLUIS[],2,FALSE)</f>
        <v>ACUMULADOR DE SUCCIÓN  1-3/8"-FDQ-209 -EVERFROST</v>
      </c>
      <c r="C2950" s="10">
        <v>4</v>
      </c>
      <c r="D2950" s="156">
        <v>46070</v>
      </c>
      <c r="E2950" s="1" t="str">
        <f>VLOOKUP(INGRESO_MERCADERIA[[#This Row],[CODIGO]],STOCKSANLUIS[],7,FALSE)</f>
        <v>C</v>
      </c>
      <c r="F2950" s="10"/>
    </row>
    <row r="2951" spans="1:6" x14ac:dyDescent="0.25">
      <c r="A2951" s="6" t="s">
        <v>22262</v>
      </c>
      <c r="B2951" t="str">
        <f>VLOOKUP(INGRESO_MERCADERIA[[#This Row],[CODIGO]],STOCKSANLUIS[],2,FALSE)</f>
        <v>ACUMULADOR DE SUCCIÓN 1-5/8"-FDQ-210 -EVERFROST</v>
      </c>
      <c r="C2951" s="10">
        <v>4</v>
      </c>
      <c r="D2951" s="156">
        <v>46070</v>
      </c>
      <c r="E2951" s="1" t="str">
        <f>VLOOKUP(INGRESO_MERCADERIA[[#This Row],[CODIGO]],STOCKSANLUIS[],7,FALSE)</f>
        <v>C</v>
      </c>
      <c r="F2951" s="10"/>
    </row>
    <row r="2952" spans="1:6" x14ac:dyDescent="0.25">
      <c r="A2952" s="6" t="s">
        <v>22264</v>
      </c>
      <c r="B2952" t="str">
        <f>VLOOKUP(INGRESO_MERCADERIA[[#This Row],[CODIGO]],STOCKSANLUIS[],2,FALSE)</f>
        <v>SEPARADOR DE ACEITE HERMÉTICO 5/8" - FDW-55855-EVERFROST</v>
      </c>
      <c r="C2952" s="10">
        <v>2</v>
      </c>
      <c r="D2952" s="156">
        <v>46070</v>
      </c>
      <c r="E2952" s="1" t="str">
        <f>VLOOKUP(INGRESO_MERCADERIA[[#This Row],[CODIGO]],STOCKSANLUIS[],7,FALSE)</f>
        <v>C</v>
      </c>
      <c r="F2952" s="10"/>
    </row>
    <row r="2953" spans="1:6" x14ac:dyDescent="0.25">
      <c r="A2953" s="6" t="s">
        <v>22266</v>
      </c>
      <c r="B2953" t="str">
        <f>VLOOKUP(INGRESO_MERCADERIA[[#This Row],[CODIGO]],STOCKSANLUIS[],2,FALSE)</f>
        <v>SEPARADOR DE ACEITE HERMÉTICO 7/8" - FDW-55877 -EVERFROST</v>
      </c>
      <c r="C2953" s="10">
        <v>2</v>
      </c>
      <c r="D2953" s="156">
        <v>46070</v>
      </c>
      <c r="E2953" s="1" t="str">
        <f>VLOOKUP(INGRESO_MERCADERIA[[#This Row],[CODIGO]],STOCKSANLUIS[],7,FALSE)</f>
        <v>C</v>
      </c>
      <c r="F2953" s="10"/>
    </row>
    <row r="2954" spans="1:6" x14ac:dyDescent="0.25">
      <c r="A2954" s="6" t="s">
        <v>22268</v>
      </c>
      <c r="B2954" t="str">
        <f>VLOOKUP(INGRESO_MERCADERIA[[#This Row],[CODIGO]],STOCKSANLUIS[],2,FALSE)</f>
        <v>SEPARADOR DE ACEITE HERMÉTICO 1-1/8" - FDW-55889 -EVERFROST</v>
      </c>
      <c r="C2954" s="10">
        <v>2</v>
      </c>
      <c r="D2954" s="156">
        <v>46070</v>
      </c>
      <c r="E2954" s="1" t="str">
        <f>VLOOKUP(INGRESO_MERCADERIA[[#This Row],[CODIGO]],STOCKSANLUIS[],7,FALSE)</f>
        <v>C</v>
      </c>
      <c r="F2954" s="10"/>
    </row>
    <row r="2955" spans="1:6" x14ac:dyDescent="0.25">
      <c r="A2955" s="6" t="s">
        <v>22270</v>
      </c>
      <c r="B2955" t="str">
        <f>VLOOKUP(INGRESO_MERCADERIA[[#This Row],[CODIGO]],STOCKSANLUIS[],2,FALSE)</f>
        <v>SEPARADOR DE ACEITE HERMÉTICO 1-3/8" - FDW-559011 -EVERFROST</v>
      </c>
      <c r="C2955" s="10">
        <v>2</v>
      </c>
      <c r="D2955" s="156">
        <v>46070</v>
      </c>
      <c r="E2955" s="1" t="str">
        <f>VLOOKUP(INGRESO_MERCADERIA[[#This Row],[CODIGO]],STOCKSANLUIS[],7,FALSE)</f>
        <v>C</v>
      </c>
      <c r="F2955" s="10"/>
    </row>
    <row r="2956" spans="1:6" x14ac:dyDescent="0.25">
      <c r="A2956" s="6" t="s">
        <v>22272</v>
      </c>
      <c r="B2956" t="str">
        <f>VLOOKUP(INGRESO_MERCADERIA[[#This Row],[CODIGO]],STOCKSANLUIS[],2,FALSE)</f>
        <v>KIT DE HERRAMIENTAS DE ABOCINADO Y EXPANSION - 1/8”, 3/16”, 1/4”, 5/16”, 3/8”, 7/16”, 1/2”, 5/8”, 3/4” O.D. - CT-275-EVERFROST</v>
      </c>
      <c r="C2956" s="10">
        <v>12</v>
      </c>
      <c r="D2956" s="156">
        <v>46070</v>
      </c>
      <c r="E2956" s="1" t="str">
        <f>VLOOKUP(INGRESO_MERCADERIA[[#This Row],[CODIGO]],STOCKSANLUIS[],7,FALSE)</f>
        <v>C</v>
      </c>
      <c r="F2956" s="10"/>
    </row>
    <row r="2957" spans="1:6" x14ac:dyDescent="0.25">
      <c r="A2957" s="6" t="s">
        <v>22274</v>
      </c>
      <c r="B2957" t="str">
        <f>VLOOKUP(INGRESO_MERCADERIA[[#This Row],[CODIGO]],STOCKSANLUIS[],2,FALSE)</f>
        <v>KIT DE HERRAMIENTAS DE ABOCINADO Y EXPANSION - 1/8”, 3/16”, 1/4”, 5/16”, 3/8”, 7/16”, 1/2”, 5/8”, 3/4” O.D. INC CORTA TUBO Y RATCHET - CT-278 - EVERFROST</v>
      </c>
      <c r="C2957" s="10">
        <v>10</v>
      </c>
      <c r="D2957" s="156">
        <v>46070</v>
      </c>
      <c r="E2957" s="1" t="str">
        <f>VLOOKUP(INGRESO_MERCADERIA[[#This Row],[CODIGO]],STOCKSANLUIS[],7,FALSE)</f>
        <v>C</v>
      </c>
      <c r="F2957" s="10"/>
    </row>
    <row r="2958" spans="1:6" x14ac:dyDescent="0.25">
      <c r="A2958" s="6" t="s">
        <v>22276</v>
      </c>
      <c r="B2958" t="str">
        <f>VLOOKUP(INGRESO_MERCADERIA[[#This Row],[CODIGO]],STOCKSANLUIS[],2,FALSE)</f>
        <v>BOMBA MANUAL DE TRANSFERENCIA DE ACEITE - PCO-01-EVERFROST</v>
      </c>
      <c r="C2958" s="10">
        <v>2</v>
      </c>
      <c r="D2958" s="156">
        <v>46070</v>
      </c>
      <c r="E2958" s="1" t="str">
        <f>VLOOKUP(INGRESO_MERCADERIA[[#This Row],[CODIGO]],STOCKSANLUIS[],7,FALSE)</f>
        <v>C</v>
      </c>
      <c r="F2958" s="10"/>
    </row>
    <row r="2959" spans="1:6" x14ac:dyDescent="0.25">
      <c r="A2959" s="6" t="s">
        <v>22278</v>
      </c>
      <c r="B2959" t="str">
        <f>VLOOKUP(INGRESO_MERCADERIA[[#This Row],[CODIGO]],STOCKSANLUIS[],2,FALSE)</f>
        <v>VÁLVULA PARA LATA ROSCA SAE DE 7/16" Y SAE DE 1/4"-EVERFROST</v>
      </c>
      <c r="C2959" s="10">
        <v>20</v>
      </c>
      <c r="D2959" s="156">
        <v>46070</v>
      </c>
      <c r="E2959" s="1" t="str">
        <f>VLOOKUP(INGRESO_MERCADERIA[[#This Row],[CODIGO]],STOCKSANLUIS[],7,FALSE)</f>
        <v>C</v>
      </c>
      <c r="F2959" s="10"/>
    </row>
    <row r="2960" spans="1:6" x14ac:dyDescent="0.25">
      <c r="A2960" s="6" t="s">
        <v>22280</v>
      </c>
      <c r="B2960" t="str">
        <f>VLOOKUP(INGRESO_MERCADERIA[[#This Row],[CODIGO]],STOCKSANLUIS[],2,FALSE)</f>
        <v>VÁLVULA ROTALOCK V06 -1 ODF 1/2" -VARV-20-EVERFROST</v>
      </c>
      <c r="C2960" s="10">
        <v>8</v>
      </c>
      <c r="D2960" s="156">
        <v>46070</v>
      </c>
      <c r="E2960" s="1" t="str">
        <f>VLOOKUP(INGRESO_MERCADERIA[[#This Row],[CODIGO]],STOCKSANLUIS[],7,FALSE)</f>
        <v>C</v>
      </c>
      <c r="F2960" s="10"/>
    </row>
    <row r="2961" spans="1:6" x14ac:dyDescent="0.25">
      <c r="A2961" s="6" t="s">
        <v>22282</v>
      </c>
      <c r="B2961" t="str">
        <f>VLOOKUP(INGRESO_MERCADERIA[[#This Row],[CODIGO]],STOCKSANLUIS[],2,FALSE)</f>
        <v>VÁLVULA ROTALOCK V09 -1 1/4" ODF 5/8" -VARV-30-EVERFROST</v>
      </c>
      <c r="C2961" s="10">
        <v>8</v>
      </c>
      <c r="D2961" s="156">
        <v>46070</v>
      </c>
      <c r="E2961" s="1" t="str">
        <f>VLOOKUP(INGRESO_MERCADERIA[[#This Row],[CODIGO]],STOCKSANLUIS[],7,FALSE)</f>
        <v>C</v>
      </c>
      <c r="F2961" s="10"/>
    </row>
    <row r="2962" spans="1:6" x14ac:dyDescent="0.25">
      <c r="A2962" s="6" t="s">
        <v>22284</v>
      </c>
      <c r="B2962" t="str">
        <f>VLOOKUP(INGRESO_MERCADERIA[[#This Row],[CODIGO]],STOCKSANLUIS[],2,FALSE)</f>
        <v>VÁLVULA ROTALOCK V07 - 1 3/4" ODF 7/8" -VARV-30-EVERFROST</v>
      </c>
      <c r="C2962" s="10">
        <v>6</v>
      </c>
      <c r="D2962" s="156">
        <v>46070</v>
      </c>
      <c r="E2962" s="1" t="str">
        <f>VLOOKUP(INGRESO_MERCADERIA[[#This Row],[CODIGO]],STOCKSANLUIS[],7,FALSE)</f>
        <v>C</v>
      </c>
      <c r="F2962" s="10"/>
    </row>
    <row r="2963" spans="1:6" x14ac:dyDescent="0.25">
      <c r="A2963" s="6" t="s">
        <v>22287</v>
      </c>
      <c r="B2963" t="str">
        <f>VLOOKUP(INGRESO_MERCADERIA[[#This Row],[CODIGO]],STOCKSANLUIS[],2,FALSE)</f>
        <v xml:space="preserve">VÁLVULA DE BOLA 1/4" ODF -VABV-202A - EVERFROST   </v>
      </c>
      <c r="C2963" s="10">
        <v>10</v>
      </c>
      <c r="D2963" s="156">
        <v>46070</v>
      </c>
      <c r="E2963" s="1" t="str">
        <f>VLOOKUP(INGRESO_MERCADERIA[[#This Row],[CODIGO]],STOCKSANLUIS[],7,FALSE)</f>
        <v>C</v>
      </c>
      <c r="F2963" s="10"/>
    </row>
    <row r="2964" spans="1:6" x14ac:dyDescent="0.25">
      <c r="A2964" s="6" t="s">
        <v>22289</v>
      </c>
      <c r="B2964" t="str">
        <f>VLOOKUP(INGRESO_MERCADERIA[[#This Row],[CODIGO]],STOCKSANLUIS[],2,FALSE)</f>
        <v xml:space="preserve">VÁLVULA DE BOLA 3/8" ODF -VABA-203A - EVERFROST   </v>
      </c>
      <c r="C2964" s="10">
        <v>10</v>
      </c>
      <c r="D2964" s="156">
        <v>46070</v>
      </c>
      <c r="E2964" s="1" t="str">
        <f>VLOOKUP(INGRESO_MERCADERIA[[#This Row],[CODIGO]],STOCKSANLUIS[],7,FALSE)</f>
        <v>C</v>
      </c>
      <c r="F2964" s="10"/>
    </row>
    <row r="2965" spans="1:6" x14ac:dyDescent="0.25">
      <c r="A2965" s="6" t="s">
        <v>22291</v>
      </c>
      <c r="B2965" t="str">
        <f>VLOOKUP(INGRESO_MERCADERIA[[#This Row],[CODIGO]],STOCKSANLUIS[],2,FALSE)</f>
        <v xml:space="preserve">VÁLVULA DE BOLA 1/2" ODF -VABA-204A - EVERFROST   </v>
      </c>
      <c r="C2965" s="10">
        <v>10</v>
      </c>
      <c r="D2965" s="156">
        <v>46070</v>
      </c>
      <c r="E2965" s="1" t="str">
        <f>VLOOKUP(INGRESO_MERCADERIA[[#This Row],[CODIGO]],STOCKSANLUIS[],7,FALSE)</f>
        <v>C</v>
      </c>
      <c r="F2965" s="10"/>
    </row>
    <row r="2966" spans="1:6" x14ac:dyDescent="0.25">
      <c r="A2966" s="6" t="s">
        <v>22293</v>
      </c>
      <c r="B2966" t="str">
        <f>VLOOKUP(INGRESO_MERCADERIA[[#This Row],[CODIGO]],STOCKSANLUIS[],2,FALSE)</f>
        <v>VISOR ROSCABLE FLARE - VASG - 3/8F - EVERFROST</v>
      </c>
      <c r="C2966" s="10">
        <v>6</v>
      </c>
      <c r="D2966" s="156">
        <v>46070</v>
      </c>
      <c r="E2966" s="1" t="str">
        <f>VLOOKUP(INGRESO_MERCADERIA[[#This Row],[CODIGO]],STOCKSANLUIS[],7,FALSE)</f>
        <v>C</v>
      </c>
      <c r="F2966" s="10"/>
    </row>
    <row r="2967" spans="1:6" x14ac:dyDescent="0.25">
      <c r="A2967" s="6" t="s">
        <v>22295</v>
      </c>
      <c r="B2967" t="str">
        <f>VLOOKUP(INGRESO_MERCADERIA[[#This Row],[CODIGO]],STOCKSANLUIS[],2,FALSE)</f>
        <v>VISOR ROSCABLE FLARE - VASG - 1/2F - EVERFROST</v>
      </c>
      <c r="C2967" s="10">
        <v>6</v>
      </c>
      <c r="D2967" s="156">
        <v>46070</v>
      </c>
      <c r="E2967" s="1" t="str">
        <f>VLOOKUP(INGRESO_MERCADERIA[[#This Row],[CODIGO]],STOCKSANLUIS[],7,FALSE)</f>
        <v>C</v>
      </c>
      <c r="F2967" s="10"/>
    </row>
    <row r="2968" spans="1:6" x14ac:dyDescent="0.25">
      <c r="A2968" s="6" t="s">
        <v>22297</v>
      </c>
      <c r="B2968" t="str">
        <f>VLOOKUP(INGRESO_MERCADERIA[[#This Row],[CODIGO]],STOCKSANLUIS[],2,FALSE)</f>
        <v>VISOR SOLDABLE - VASG - 3/8S - EVERFROST</v>
      </c>
      <c r="C2968" s="10">
        <v>6</v>
      </c>
      <c r="D2968" s="156">
        <v>46070</v>
      </c>
      <c r="E2968" s="1" t="str">
        <f>VLOOKUP(INGRESO_MERCADERIA[[#This Row],[CODIGO]],STOCKSANLUIS[],7,FALSE)</f>
        <v>C</v>
      </c>
      <c r="F2968" s="10"/>
    </row>
    <row r="2969" spans="1:6" x14ac:dyDescent="0.25">
      <c r="A2969" s="6" t="s">
        <v>22299</v>
      </c>
      <c r="B2969" t="str">
        <f>VLOOKUP(INGRESO_MERCADERIA[[#This Row],[CODIGO]],STOCKSANLUIS[],2,FALSE)</f>
        <v>VISOR SOLDABLE - VASG - 1/2S - EVERFROST</v>
      </c>
      <c r="C2969" s="10">
        <v>6</v>
      </c>
      <c r="D2969" s="156">
        <v>46070</v>
      </c>
      <c r="E2969" s="1" t="str">
        <f>VLOOKUP(INGRESO_MERCADERIA[[#This Row],[CODIGO]],STOCKSANLUIS[],7,FALSE)</f>
        <v>C</v>
      </c>
      <c r="F2969" s="10"/>
    </row>
    <row r="2970" spans="1:6" x14ac:dyDescent="0.25">
      <c r="A2970" s="6" t="s">
        <v>22301</v>
      </c>
      <c r="B2970" t="str">
        <f>VLOOKUP(INGRESO_MERCADERIA[[#This Row],[CODIGO]],STOCKSANLUIS[],2,FALSE)</f>
        <v>TUERCA DE BRONCE 1/4"-EVERFROST-BFSN-1/4</v>
      </c>
      <c r="C2970" s="10">
        <v>100</v>
      </c>
      <c r="D2970" s="156">
        <v>46070</v>
      </c>
      <c r="E2970" s="1" t="str">
        <f>VLOOKUP(INGRESO_MERCADERIA[[#This Row],[CODIGO]],STOCKSANLUIS[],7,FALSE)</f>
        <v>C</v>
      </c>
      <c r="F2970" s="10"/>
    </row>
    <row r="2971" spans="1:6" x14ac:dyDescent="0.25">
      <c r="A2971" s="6" t="s">
        <v>22303</v>
      </c>
      <c r="B2971" t="str">
        <f>VLOOKUP(INGRESO_MERCADERIA[[#This Row],[CODIGO]],STOCKSANLUIS[],2,FALSE)</f>
        <v>TUERCA DE BRONCE 5/16"-EVERFROST-BFSN-5/16</v>
      </c>
      <c r="C2971" s="10">
        <v>100</v>
      </c>
      <c r="D2971" s="156">
        <v>46070</v>
      </c>
      <c r="E2971" s="1" t="str">
        <f>VLOOKUP(INGRESO_MERCADERIA[[#This Row],[CODIGO]],STOCKSANLUIS[],7,FALSE)</f>
        <v>C</v>
      </c>
      <c r="F2971" s="10"/>
    </row>
    <row r="2972" spans="1:6" x14ac:dyDescent="0.25">
      <c r="A2972" s="6" t="s">
        <v>22305</v>
      </c>
      <c r="B2972" t="str">
        <f>VLOOKUP(INGRESO_MERCADERIA[[#This Row],[CODIGO]],STOCKSANLUIS[],2,FALSE)</f>
        <v>TUERCA DE BRONCE 3/8"-EVERFROST-BFSN-3/8</v>
      </c>
      <c r="C2972" s="10">
        <v>100</v>
      </c>
      <c r="D2972" s="156">
        <v>46070</v>
      </c>
      <c r="E2972" s="1" t="str">
        <f>VLOOKUP(INGRESO_MERCADERIA[[#This Row],[CODIGO]],STOCKSANLUIS[],7,FALSE)</f>
        <v>C</v>
      </c>
      <c r="F2972" s="10"/>
    </row>
    <row r="2973" spans="1:6" x14ac:dyDescent="0.25">
      <c r="A2973" s="6" t="s">
        <v>22307</v>
      </c>
      <c r="B2973" t="str">
        <f>VLOOKUP(INGRESO_MERCADERIA[[#This Row],[CODIGO]],STOCKSANLUIS[],2,FALSE)</f>
        <v>TUERCA DE BRONCE 1/2"-EVERFROST-BFSN-1/2</v>
      </c>
      <c r="C2973" s="10">
        <v>50</v>
      </c>
      <c r="D2973" s="156">
        <v>46070</v>
      </c>
      <c r="E2973" s="1" t="str">
        <f>VLOOKUP(INGRESO_MERCADERIA[[#This Row],[CODIGO]],STOCKSANLUIS[],7,FALSE)</f>
        <v>C</v>
      </c>
      <c r="F2973" s="10"/>
    </row>
    <row r="2974" spans="1:6" x14ac:dyDescent="0.25">
      <c r="A2974" s="6" t="s">
        <v>22309</v>
      </c>
      <c r="B2974" t="str">
        <f>VLOOKUP(INGRESO_MERCADERIA[[#This Row],[CODIGO]],STOCKSANLUIS[],2,FALSE)</f>
        <v>TUERCA DE BRONCE 5/8"-EVERFROST-BFSN-5/8</v>
      </c>
      <c r="C2974" s="10">
        <v>25</v>
      </c>
      <c r="D2974" s="156">
        <v>46070</v>
      </c>
      <c r="E2974" s="1" t="str">
        <f>VLOOKUP(INGRESO_MERCADERIA[[#This Row],[CODIGO]],STOCKSANLUIS[],7,FALSE)</f>
        <v>C</v>
      </c>
      <c r="F2974" s="10"/>
    </row>
    <row r="2975" spans="1:6" x14ac:dyDescent="0.25">
      <c r="A2975" s="6" t="s">
        <v>22311</v>
      </c>
      <c r="B2975" t="str">
        <f>VLOOKUP(INGRESO_MERCADERIA[[#This Row],[CODIGO]],STOCKSANLUIS[],2,FALSE)</f>
        <v>TUERCA DE BRONCE 3/4"-EVERFROST-BFSN-3/4</v>
      </c>
      <c r="C2975" s="10">
        <v>25</v>
      </c>
      <c r="D2975" s="156">
        <v>46070</v>
      </c>
      <c r="E2975" s="1" t="str">
        <f>VLOOKUP(INGRESO_MERCADERIA[[#This Row],[CODIGO]],STOCKSANLUIS[],7,FALSE)</f>
        <v>C</v>
      </c>
      <c r="F2975" s="10"/>
    </row>
    <row r="2976" spans="1:6" x14ac:dyDescent="0.25">
      <c r="A2976" s="6" t="s">
        <v>22313</v>
      </c>
      <c r="B2976" t="str">
        <f>VLOOKUP(INGRESO_MERCADERIA[[#This Row],[CODIGO]],STOCKSANLUIS[],2,FALSE)</f>
        <v>TUERCA DE BRONCE 1/4"-EVERFROST-BFFN - REFORZADA</v>
      </c>
      <c r="C2976" s="10">
        <v>100</v>
      </c>
      <c r="D2976" s="156">
        <v>46070</v>
      </c>
      <c r="E2976" s="1" t="str">
        <f>VLOOKUP(INGRESO_MERCADERIA[[#This Row],[CODIGO]],STOCKSANLUIS[],7,FALSE)</f>
        <v>C</v>
      </c>
      <c r="F2976" s="10"/>
    </row>
    <row r="2977" spans="1:6" x14ac:dyDescent="0.25">
      <c r="A2977" s="6" t="s">
        <v>22315</v>
      </c>
      <c r="B2977" t="str">
        <f>VLOOKUP(INGRESO_MERCADERIA[[#This Row],[CODIGO]],STOCKSANLUIS[],2,FALSE)</f>
        <v>TUERCA DE BRONCE 5/16"-EVERFROST-BFFN - REFORZADA</v>
      </c>
      <c r="C2977" s="10">
        <v>100</v>
      </c>
      <c r="D2977" s="156">
        <v>46070</v>
      </c>
      <c r="E2977" s="1" t="str">
        <f>VLOOKUP(INGRESO_MERCADERIA[[#This Row],[CODIGO]],STOCKSANLUIS[],7,FALSE)</f>
        <v>C</v>
      </c>
      <c r="F2977" s="10"/>
    </row>
    <row r="2978" spans="1:6" x14ac:dyDescent="0.25">
      <c r="A2978" s="6" t="s">
        <v>22317</v>
      </c>
      <c r="B2978" t="str">
        <f>VLOOKUP(INGRESO_MERCADERIA[[#This Row],[CODIGO]],STOCKSANLUIS[],2,FALSE)</f>
        <v>TUERCA DE BONCE 3/8"-EVERFROST-BFFN - REFORZADA</v>
      </c>
      <c r="C2978" s="10">
        <v>50</v>
      </c>
      <c r="D2978" s="156">
        <v>46070</v>
      </c>
      <c r="E2978" s="1" t="str">
        <f>VLOOKUP(INGRESO_MERCADERIA[[#This Row],[CODIGO]],STOCKSANLUIS[],7,FALSE)</f>
        <v>C</v>
      </c>
      <c r="F2978" s="10"/>
    </row>
    <row r="2979" spans="1:6" x14ac:dyDescent="0.25">
      <c r="A2979" s="6" t="s">
        <v>22319</v>
      </c>
      <c r="B2979" t="str">
        <f>VLOOKUP(INGRESO_MERCADERIA[[#This Row],[CODIGO]],STOCKSANLUIS[],2,FALSE)</f>
        <v>TUERCA DE BRONCE 1/2"-EVERFROST-BFFN - REFORZADA</v>
      </c>
      <c r="C2979" s="10">
        <v>50</v>
      </c>
      <c r="D2979" s="156">
        <v>46070</v>
      </c>
      <c r="E2979" s="1" t="str">
        <f>VLOOKUP(INGRESO_MERCADERIA[[#This Row],[CODIGO]],STOCKSANLUIS[],7,FALSE)</f>
        <v>C</v>
      </c>
      <c r="F2979" s="10"/>
    </row>
    <row r="2980" spans="1:6" x14ac:dyDescent="0.25">
      <c r="A2980" s="6" t="s">
        <v>22321</v>
      </c>
      <c r="B2980" t="str">
        <f>VLOOKUP(INGRESO_MERCADERIA[[#This Row],[CODIGO]],STOCKSANLUIS[],2,FALSE)</f>
        <v>TUERCA DE BRONCE 5/8"-EVERFROST-BFFN - REFORZADA</v>
      </c>
      <c r="C2980" s="10">
        <v>25</v>
      </c>
      <c r="D2980" s="156">
        <v>46070</v>
      </c>
      <c r="E2980" s="1" t="str">
        <f>VLOOKUP(INGRESO_MERCADERIA[[#This Row],[CODIGO]],STOCKSANLUIS[],7,FALSE)</f>
        <v>C</v>
      </c>
      <c r="F2980" s="10"/>
    </row>
    <row r="2981" spans="1:6" x14ac:dyDescent="0.25">
      <c r="A2981" s="6" t="s">
        <v>22323</v>
      </c>
      <c r="B2981" t="str">
        <f>VLOOKUP(INGRESO_MERCADERIA[[#This Row],[CODIGO]],STOCKSANLUIS[],2,FALSE)</f>
        <v>TUERCA DE BRONCE 3/4"-EVERFROST-BFFN - REFORZADA</v>
      </c>
      <c r="C2981" s="10">
        <v>25</v>
      </c>
      <c r="D2981" s="156">
        <v>46070</v>
      </c>
      <c r="E2981" s="1" t="str">
        <f>VLOOKUP(INGRESO_MERCADERIA[[#This Row],[CODIGO]],STOCKSANLUIS[],7,FALSE)</f>
        <v>C</v>
      </c>
      <c r="F2981" s="10"/>
    </row>
    <row r="2982" spans="1:6" x14ac:dyDescent="0.25">
      <c r="A2982" s="6" t="s">
        <v>22325</v>
      </c>
      <c r="B2982" t="str">
        <f>VLOOKUP(INGRESO_MERCADERIA[[#This Row],[CODIGO]],STOCKSANLUIS[],2,FALSE)</f>
        <v>SIFON O TRAMPA DE 7/8" DE COBRE - P - TRAP  C X C-EVERFROST</v>
      </c>
      <c r="C2982" s="10">
        <v>5</v>
      </c>
      <c r="D2982" s="156">
        <v>46070</v>
      </c>
      <c r="E2982" s="1" t="str">
        <f>VLOOKUP(INGRESO_MERCADERIA[[#This Row],[CODIGO]],STOCKSANLUIS[],7,FALSE)</f>
        <v>C</v>
      </c>
      <c r="F2982" s="10"/>
    </row>
    <row r="2983" spans="1:6" x14ac:dyDescent="0.25">
      <c r="A2983" s="6" t="s">
        <v>22327</v>
      </c>
      <c r="B2983" t="str">
        <f>VLOOKUP(INGRESO_MERCADERIA[[#This Row],[CODIGO]],STOCKSANLUIS[],2,FALSE)</f>
        <v>SIFON O TRAMPA DE 1-1/8" DE COBRE - P - TRAP  C X C-EVERFROST</v>
      </c>
      <c r="C2983" s="10">
        <v>4</v>
      </c>
      <c r="D2983" s="156">
        <v>46070</v>
      </c>
      <c r="E2983" s="1" t="str">
        <f>VLOOKUP(INGRESO_MERCADERIA[[#This Row],[CODIGO]],STOCKSANLUIS[],7,FALSE)</f>
        <v>C</v>
      </c>
      <c r="F2983" s="10"/>
    </row>
    <row r="2984" spans="1:6" x14ac:dyDescent="0.25">
      <c r="A2984" s="6" t="s">
        <v>22329</v>
      </c>
      <c r="B2984" t="str">
        <f>VLOOKUP(INGRESO_MERCADERIA[[#This Row],[CODIGO]],STOCKSANLUIS[],2,FALSE)</f>
        <v>SIFON O TRAMPA DE 1-3/8" DE COBRE - P - TRAP  C X C-EVERFROST</v>
      </c>
      <c r="C2984" s="10">
        <v>4</v>
      </c>
      <c r="D2984" s="156">
        <v>46070</v>
      </c>
      <c r="E2984" s="1" t="str">
        <f>VLOOKUP(INGRESO_MERCADERIA[[#This Row],[CODIGO]],STOCKSANLUIS[],7,FALSE)</f>
        <v>C</v>
      </c>
      <c r="F2984" s="10"/>
    </row>
    <row r="2985" spans="1:6" x14ac:dyDescent="0.25">
      <c r="A2985" s="6" t="s">
        <v>22331</v>
      </c>
      <c r="B2985" t="str">
        <f>VLOOKUP(INGRESO_MERCADERIA[[#This Row],[CODIGO]],STOCKSANLUIS[],2,FALSE)</f>
        <v>SIFON O TRAMPA DE 1-5/8" DE COBRE - P - TRAP  C X C-EVERFROST</v>
      </c>
      <c r="C2985" s="10">
        <v>4</v>
      </c>
      <c r="D2985" s="156">
        <v>46070</v>
      </c>
      <c r="E2985" s="1" t="str">
        <f>VLOOKUP(INGRESO_MERCADERIA[[#This Row],[CODIGO]],STOCKSANLUIS[],7,FALSE)</f>
        <v>C</v>
      </c>
      <c r="F2985" s="10"/>
    </row>
    <row r="2986" spans="1:6" x14ac:dyDescent="0.25">
      <c r="A2986" s="6" t="s">
        <v>22333</v>
      </c>
      <c r="B2986" t="str">
        <f>VLOOKUP(INGRESO_MERCADERIA[[#This Row],[CODIGO]],STOCKSANLUIS[],2,FALSE)</f>
        <v>ACUMULADOR DE SUCCIÓN 5/8"-FDQ-205 5/8"-EVERFROST</v>
      </c>
      <c r="C2986" s="10">
        <v>2</v>
      </c>
      <c r="D2986" s="156">
        <v>46070</v>
      </c>
      <c r="E2986" s="1" t="str">
        <f>VLOOKUP(INGRESO_MERCADERIA[[#This Row],[CODIGO]],STOCKSANLUIS[],7,FALSE)</f>
        <v>C</v>
      </c>
      <c r="F2986" s="10"/>
    </row>
    <row r="2987" spans="1:6" x14ac:dyDescent="0.25">
      <c r="A2987" s="6" t="s">
        <v>22335</v>
      </c>
      <c r="B2987" t="str">
        <f>VLOOKUP(INGRESO_MERCADERIA[[#This Row],[CODIGO]],STOCKSANLUIS[],2,FALSE)</f>
        <v>ACUMULADOR DE SUCCIÓN 7/8"-FDQ-207 7/8"-EVERFROST</v>
      </c>
      <c r="C2987" s="10">
        <v>2</v>
      </c>
      <c r="D2987" s="156">
        <v>46070</v>
      </c>
      <c r="E2987" s="1" t="str">
        <f>VLOOKUP(INGRESO_MERCADERIA[[#This Row],[CODIGO]],STOCKSANLUIS[],7,FALSE)</f>
        <v>C</v>
      </c>
      <c r="F2987" s="10"/>
    </row>
    <row r="2988" spans="1:6" x14ac:dyDescent="0.25">
      <c r="A2988" s="6" t="s">
        <v>22337</v>
      </c>
      <c r="B2988" t="str">
        <f>VLOOKUP(INGRESO_MERCADERIA[[#This Row],[CODIGO]],STOCKSANLUIS[],2,FALSE)</f>
        <v>ACUMULADOR DE SUCCIÓN 1-1/8"-FDQ-208 1 1/8"-EVERFROST</v>
      </c>
      <c r="C2988" s="10">
        <v>4</v>
      </c>
      <c r="D2988" s="156">
        <v>46070</v>
      </c>
      <c r="E2988" s="1" t="str">
        <f>VLOOKUP(INGRESO_MERCADERIA[[#This Row],[CODIGO]],STOCKSANLUIS[],7,FALSE)</f>
        <v>C</v>
      </c>
      <c r="F2988" s="10"/>
    </row>
    <row r="2989" spans="1:6" x14ac:dyDescent="0.25">
      <c r="A2989" s="6" t="s">
        <v>22339</v>
      </c>
      <c r="B2989" t="str">
        <f>VLOOKUP(INGRESO_MERCADERIA[[#This Row],[CODIGO]],STOCKSANLUIS[],2,FALSE)</f>
        <v xml:space="preserve">SEPARADOR DE ACEITE HERMÉTICO 1-5/8" - FDW-569213 -EVERFROST    </v>
      </c>
      <c r="C2989" s="10">
        <v>4</v>
      </c>
      <c r="D2989" s="156">
        <v>46070</v>
      </c>
      <c r="E2989" s="1" t="str">
        <f>VLOOKUP(INGRESO_MERCADERIA[[#This Row],[CODIGO]],STOCKSANLUIS[],7,FALSE)</f>
        <v>C</v>
      </c>
      <c r="F2989" s="10"/>
    </row>
    <row r="2990" spans="1:6" x14ac:dyDescent="0.25">
      <c r="A2990" s="6" t="s">
        <v>22341</v>
      </c>
      <c r="B2990" t="str">
        <f>VLOOKUP(INGRESO_MERCADERIA[[#This Row],[CODIGO]],STOCKSANLUIS[],2,FALSE)</f>
        <v>SEPARADOR DE ACEITE CON BRIDA SUPERIOR 1-1/8"-EVERFROST-FDW-5304 1-1/8"</v>
      </c>
      <c r="C2990" s="10">
        <v>2</v>
      </c>
      <c r="D2990" s="156">
        <v>46070</v>
      </c>
      <c r="E2990" s="1" t="str">
        <f>VLOOKUP(INGRESO_MERCADERIA[[#This Row],[CODIGO]],STOCKSANLUIS[],7,FALSE)</f>
        <v>C</v>
      </c>
      <c r="F2990" s="10"/>
    </row>
    <row r="2991" spans="1:6" x14ac:dyDescent="0.25">
      <c r="A2991" s="6" t="s">
        <v>22343</v>
      </c>
      <c r="B2991" t="str">
        <f>VLOOKUP(INGRESO_MERCADERIA[[#This Row],[CODIGO]],STOCKSANLUIS[],2,FALSE)</f>
        <v>SEPARADOR DE ACEITE CON BRIDA SUPERIOR  1-3/8"-EVERFROST-FDW-5305 1-3/8"</v>
      </c>
      <c r="C2991" s="10">
        <v>2</v>
      </c>
      <c r="D2991" s="156">
        <v>46070</v>
      </c>
      <c r="E2991" s="1" t="str">
        <f>VLOOKUP(INGRESO_MERCADERIA[[#This Row],[CODIGO]],STOCKSANLUIS[],7,FALSE)</f>
        <v>C</v>
      </c>
      <c r="F2991" s="10"/>
    </row>
    <row r="2992" spans="1:6" x14ac:dyDescent="0.25">
      <c r="A2992" s="6" t="s">
        <v>22345</v>
      </c>
      <c r="B2992" t="str">
        <f>VLOOKUP(INGRESO_MERCADERIA[[#This Row],[CODIGO]],STOCKSANLUIS[],2,FALSE)</f>
        <v>SEPARADOR DE ACEITE CON BRIDA SUPERIOR1-3/8"-EVERFROST-FDW-6303 1-3/8"</v>
      </c>
      <c r="C2992" s="10">
        <v>2</v>
      </c>
      <c r="D2992" s="156">
        <v>46070</v>
      </c>
      <c r="E2992" s="1" t="str">
        <f>VLOOKUP(INGRESO_MERCADERIA[[#This Row],[CODIGO]],STOCKSANLUIS[],7,FALSE)</f>
        <v>C</v>
      </c>
      <c r="F2992" s="10"/>
    </row>
    <row r="2993" spans="1:6" x14ac:dyDescent="0.25">
      <c r="A2993" s="6" t="s">
        <v>22347</v>
      </c>
      <c r="B2993" t="str">
        <f>VLOOKUP(INGRESO_MERCADERIA[[#This Row],[CODIGO]],STOCKSANLUIS[],2,FALSE)</f>
        <v>SEPARADOR DE ACEITE CON BRIDA SUPERIOR  1-5/8"-EVERFROST-FDW-6304 1-5/8"</v>
      </c>
      <c r="C2993" s="10">
        <v>2</v>
      </c>
      <c r="D2993" s="156">
        <v>46070</v>
      </c>
      <c r="E2993" s="1" t="str">
        <f>VLOOKUP(INGRESO_MERCADERIA[[#This Row],[CODIGO]],STOCKSANLUIS[],7,FALSE)</f>
        <v>C</v>
      </c>
      <c r="F2993" s="10"/>
    </row>
    <row r="2994" spans="1:6" x14ac:dyDescent="0.25">
      <c r="A2994" s="6" t="s">
        <v>22349</v>
      </c>
      <c r="B2994" t="str">
        <f>VLOOKUP(INGRESO_MERCADERIA[[#This Row],[CODIGO]],STOCKSANLUIS[],2,FALSE)</f>
        <v>SEPARADOR DE ACEITE CON BRIDA SUPERIOR 2-1/8"-EVERFROST-FDW-6305 2-1/8"</v>
      </c>
      <c r="C2994" s="10">
        <v>2</v>
      </c>
      <c r="D2994" s="156">
        <v>46070</v>
      </c>
      <c r="E2994" s="1" t="str">
        <f>VLOOKUP(INGRESO_MERCADERIA[[#This Row],[CODIGO]],STOCKSANLUIS[],7,FALSE)</f>
        <v>C</v>
      </c>
      <c r="F2994" s="10"/>
    </row>
    <row r="2995" spans="1:6" x14ac:dyDescent="0.25">
      <c r="A2995" s="6" t="s">
        <v>22353</v>
      </c>
      <c r="B2995" t="str">
        <f>VLOOKUP(INGRESO_MERCADERIA[[#This Row],[CODIGO]],STOCKSANLUIS[],2,FALSE)</f>
        <v xml:space="preserve">PLATINA MAX BULLET HTP SILVER 2  PLOMO 600MM-50MM-7,5MM - COLOR GRIS - EVERFROST </v>
      </c>
      <c r="C2995" s="10">
        <v>200</v>
      </c>
      <c r="D2995" s="156">
        <v>46070</v>
      </c>
      <c r="E2995" s="1" t="str">
        <f>VLOOKUP(INGRESO_MERCADERIA[[#This Row],[CODIGO]],STOCKSANLUIS[],7,FALSE)</f>
        <v>C</v>
      </c>
      <c r="F2995" s="10"/>
    </row>
    <row r="2996" spans="1:6" x14ac:dyDescent="0.25">
      <c r="A2996" s="6" t="s">
        <v>22355</v>
      </c>
      <c r="B2996" t="str">
        <f>VLOOKUP(INGRESO_MERCADERIA[[#This Row],[CODIGO]],STOCKSANLUIS[],2,FALSE)</f>
        <v>FILTRO SECADOR  48-DC 023U4383 - ALTERNATIVO AL COD 00572 - DANFOSS</v>
      </c>
      <c r="C2996" s="10">
        <v>30</v>
      </c>
      <c r="D2996" s="156">
        <v>46070</v>
      </c>
      <c r="E2996" s="1" t="str">
        <f>VLOOKUP(INGRESO_MERCADERIA[[#This Row],[CODIGO]],STOCKSANLUIS[],7,FALSE)</f>
        <v>A</v>
      </c>
      <c r="F2996" s="10"/>
    </row>
    <row r="2997" spans="1:6" x14ac:dyDescent="0.25">
      <c r="A2997" s="6" t="s">
        <v>22048</v>
      </c>
      <c r="B2997" t="str">
        <f>VLOOKUP(INGRESO_MERCADERIA[[#This Row],[CODIGO]],STOCKSANLUIS[],2,FALSE)</f>
        <v xml:space="preserve">BOMBA DE CONDENSADO STAR COLD DE 230V-1F-60HZ TANQUE ALTO (INCLUYE MANGUERA)  SI-1801 </v>
      </c>
      <c r="C2997" s="10">
        <v>12</v>
      </c>
      <c r="D2997" s="156">
        <v>46070</v>
      </c>
      <c r="E2997" s="1" t="str">
        <f>VLOOKUP(INGRESO_MERCADERIA[[#This Row],[CODIGO]],STOCKSANLUIS[],7,FALSE)</f>
        <v>B/C</v>
      </c>
      <c r="F2997" s="10"/>
    </row>
    <row r="2998" spans="1:6" x14ac:dyDescent="0.25">
      <c r="A2998" s="6" t="s">
        <v>22048</v>
      </c>
      <c r="B2998" t="str">
        <f>VLOOKUP(INGRESO_MERCADERIA[[#This Row],[CODIGO]],STOCKSANLUIS[],2,FALSE)</f>
        <v xml:space="preserve">BOMBA DE CONDENSADO STAR COLD DE 230V-1F-60HZ TANQUE ALTO (INCLUYE MANGUERA)  SI-1801 </v>
      </c>
      <c r="C2998" s="10">
        <v>3</v>
      </c>
      <c r="D2998" s="156">
        <v>46069</v>
      </c>
      <c r="E2998" s="1" t="str">
        <f>VLOOKUP(INGRESO_MERCADERIA[[#This Row],[CODIGO]],STOCKSANLUIS[],7,FALSE)</f>
        <v>B/C</v>
      </c>
      <c r="F2998" s="10"/>
    </row>
    <row r="2999" spans="1:6" x14ac:dyDescent="0.25">
      <c r="A2999" s="6" t="s">
        <v>2490</v>
      </c>
      <c r="B2999" t="str">
        <f>VLOOKUP(INGRESO_MERCADERIA[[#This Row],[CODIGO]],STOCKSANLUIS[],2,FALSE)</f>
        <v>LIMPIADOR PARA CONDENSADOR - NU-BRITE - 1GALON - NU CALGON</v>
      </c>
      <c r="C2999" s="10">
        <v>28</v>
      </c>
      <c r="D2999" s="156">
        <v>46070</v>
      </c>
      <c r="E2999" s="1" t="str">
        <f>VLOOKUP(INGRESO_MERCADERIA[[#This Row],[CODIGO]],STOCKSANLUIS[],7,FALSE)</f>
        <v>C</v>
      </c>
      <c r="F2999" s="10"/>
    </row>
    <row r="3000" spans="1:6" x14ac:dyDescent="0.25">
      <c r="A3000" s="6" t="s">
        <v>3758</v>
      </c>
      <c r="B3000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3000" s="10">
        <v>1</v>
      </c>
      <c r="D3000" s="156">
        <v>46071</v>
      </c>
      <c r="E3000" s="1" t="str">
        <f>VLOOKUP(INGRESO_MERCADERIA[[#This Row],[CODIGO]],STOCKSANLUIS[],7,FALSE)</f>
        <v>B</v>
      </c>
      <c r="F3000" s="10"/>
    </row>
    <row r="3001" spans="1:6" x14ac:dyDescent="0.25">
      <c r="A3001" s="6" t="s">
        <v>187</v>
      </c>
      <c r="B3001" t="str">
        <f>VLOOKUP(INGRESO_MERCADERIA[[#This Row],[CODIGO]],STOCKSANLUIS[],2,FALSE)</f>
        <v>PRESOSTATO DE ALTA DANFOSS KP-5 - R/MANUAL - 060-117366 / 060-117391</v>
      </c>
      <c r="C3001" s="10">
        <v>10</v>
      </c>
      <c r="D3001" s="156">
        <v>46071</v>
      </c>
      <c r="E3001" s="1" t="str">
        <f>VLOOKUP(INGRESO_MERCADERIA[[#This Row],[CODIGO]],STOCKSANLUIS[],7,FALSE)</f>
        <v>A</v>
      </c>
      <c r="F3001" s="10"/>
    </row>
    <row r="3002" spans="1:6" x14ac:dyDescent="0.25">
      <c r="A3002" s="6" t="s">
        <v>3096</v>
      </c>
      <c r="B3002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002" s="10">
        <v>5</v>
      </c>
      <c r="D3002" s="156">
        <v>46072</v>
      </c>
      <c r="E3002" s="1" t="str">
        <f>VLOOKUP(INGRESO_MERCADERIA[[#This Row],[CODIGO]],STOCKSANLUIS[],7,FALSE)</f>
        <v>B</v>
      </c>
      <c r="F3002" s="10"/>
    </row>
    <row r="3003" spans="1:6" x14ac:dyDescent="0.25">
      <c r="A3003" s="6" t="s">
        <v>3651</v>
      </c>
      <c r="B3003" t="str">
        <f>VLOOKUP(INGRESO_MERCADERIA[[#This Row],[CODIGO]],STOCKSANLUIS[],2,FALSE)</f>
        <v>CONDENSADOR DE 60000 BTU/H CDU VERTICAL ST R410A 208-230V/60HZ/3PH - TEMP BLUE MADE BY CARRIER ENTERPRISE - FRIO SOLO - TBA41A-060-V5N1C</v>
      </c>
      <c r="C3003" s="10">
        <v>1</v>
      </c>
      <c r="D3003" s="156">
        <v>46072</v>
      </c>
      <c r="E3003" s="1" t="str">
        <f>VLOOKUP(INGRESO_MERCADERIA[[#This Row],[CODIGO]],STOCKSANLUIS[],7,FALSE)</f>
        <v>B</v>
      </c>
      <c r="F3003" s="10"/>
    </row>
    <row r="3004" spans="1:6" x14ac:dyDescent="0.25">
      <c r="A3004" s="6" t="s">
        <v>3657</v>
      </c>
      <c r="B3004" t="str">
        <f>VLOOKUP(INGRESO_MERCADERIA[[#This Row],[CODIGO]],STOCKSANLUIS[],2,FALSE)</f>
        <v>EVAPORADOR PISO TECHO 60000 BTU/H EVAP F/C ST R410A 208-230V/60HZ/1PH - TEMP BLUE MADE BY CARRIER ENTERPRISE - FRIO SOLO - TBF41D-060-M3N1C</v>
      </c>
      <c r="C3004" s="10">
        <v>1</v>
      </c>
      <c r="D3004" s="156">
        <v>46072</v>
      </c>
      <c r="E3004" s="1" t="str">
        <f>VLOOKUP(INGRESO_MERCADERIA[[#This Row],[CODIGO]],STOCKSANLUIS[],7,FALSE)</f>
        <v>B</v>
      </c>
      <c r="F3004" s="10"/>
    </row>
    <row r="3005" spans="1:6" x14ac:dyDescent="0.25">
      <c r="A3005" s="6" t="s">
        <v>3758</v>
      </c>
      <c r="B3005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3005" s="10">
        <v>2</v>
      </c>
      <c r="D3005" s="156">
        <v>46072</v>
      </c>
      <c r="E3005" s="1" t="str">
        <f>VLOOKUP(INGRESO_MERCADERIA[[#This Row],[CODIGO]],STOCKSANLUIS[],7,FALSE)</f>
        <v>B</v>
      </c>
      <c r="F3005" s="10"/>
    </row>
    <row r="3006" spans="1:6" x14ac:dyDescent="0.25">
      <c r="A3006" s="6" t="s">
        <v>3098</v>
      </c>
      <c r="B3006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3006" s="10">
        <v>1</v>
      </c>
      <c r="D3006" s="156">
        <v>46072</v>
      </c>
      <c r="E3006" s="1" t="str">
        <f>VLOOKUP(INGRESO_MERCADERIA[[#This Row],[CODIGO]],STOCKSANLUIS[],7,FALSE)</f>
        <v>B</v>
      </c>
      <c r="F3006" s="10"/>
    </row>
    <row r="3007" spans="1:6" x14ac:dyDescent="0.25">
      <c r="A3007" s="6" t="s">
        <v>3655</v>
      </c>
      <c r="B3007" t="str">
        <f>VLOOKUP(INGRESO_MERCADERIA[[#This Row],[CODIGO]],STOCKSANLUIS[],2,FALSE)</f>
        <v>EVAPORADOR PISO TECHO 36000 BTU/H EVAP F/C ST R410A 208-230V/60HZ/1PH - TEMP BLUE MADE BY CARRIER ENTERPRISE - FRIO SOLO - TBF41D-036-M3N1C</v>
      </c>
      <c r="C3007" s="10">
        <v>2</v>
      </c>
      <c r="D3007" s="156">
        <v>46072</v>
      </c>
      <c r="E3007" s="1" t="str">
        <f>VLOOKUP(INGRESO_MERCADERIA[[#This Row],[CODIGO]],STOCKSANLUIS[],7,FALSE)</f>
        <v>B</v>
      </c>
      <c r="F3007" s="10"/>
    </row>
    <row r="3008" spans="1:6" x14ac:dyDescent="0.25">
      <c r="A3008" s="6" t="s">
        <v>3927</v>
      </c>
      <c r="B3008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3008" s="10">
        <v>3</v>
      </c>
      <c r="D3008" s="156">
        <v>46072</v>
      </c>
      <c r="E3008" s="1" t="str">
        <f>VLOOKUP(INGRESO_MERCADERIA[[#This Row],[CODIGO]],STOCKSANLUIS[],7,FALSE)</f>
        <v>B</v>
      </c>
      <c r="F3008" s="10"/>
    </row>
    <row r="3009" spans="1:6" x14ac:dyDescent="0.25">
      <c r="A3009" s="6" t="s">
        <v>3929</v>
      </c>
      <c r="B3009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009" s="10">
        <v>2</v>
      </c>
      <c r="D3009" s="156">
        <v>46072</v>
      </c>
      <c r="E3009" s="1" t="str">
        <f>VLOOKUP(INGRESO_MERCADERIA[[#This Row],[CODIGO]],STOCKSANLUIS[],7,FALSE)</f>
        <v>B</v>
      </c>
      <c r="F3009" s="10"/>
    </row>
    <row r="3010" spans="1:6" x14ac:dyDescent="0.25">
      <c r="A3010" s="6" t="s">
        <v>3858</v>
      </c>
      <c r="B3010" t="str">
        <f>VLOOKUP(INGRESO_MERCADERIA[[#This Row],[CODIGO]],STOCKSANLUIS[],2,FALSE)</f>
        <v>CORTINA DE AIRE DE 120 CM (48") - 220V/1PH/60HZ - STAR COLD - FM-1212Z/Y-MC</v>
      </c>
      <c r="C3010" s="10">
        <v>2</v>
      </c>
      <c r="D3010" s="156">
        <v>46072</v>
      </c>
      <c r="E3010" s="1" t="str">
        <f>VLOOKUP(INGRESO_MERCADERIA[[#This Row],[CODIGO]],STOCKSANLUIS[],7,FALSE)</f>
        <v>A</v>
      </c>
      <c r="F3010" s="10"/>
    </row>
    <row r="3011" spans="1:6" x14ac:dyDescent="0.25">
      <c r="A3011" s="6" t="s">
        <v>3856</v>
      </c>
      <c r="B3011" t="str">
        <f>VLOOKUP(INGRESO_MERCADERIA[[#This Row],[CODIGO]],STOCKSANLUIS[],2,FALSE)</f>
        <v>CORTINA DE AIRE DE 90 CM (36") - 220V/1PH/60HZ - STAR COLD - FM-1209Z/Y-MC</v>
      </c>
      <c r="C3011" s="10">
        <v>2</v>
      </c>
      <c r="D3011" s="156">
        <v>46072</v>
      </c>
      <c r="E3011" s="1" t="str">
        <f>VLOOKUP(INGRESO_MERCADERIA[[#This Row],[CODIGO]],STOCKSANLUIS[],7,FALSE)</f>
        <v>A</v>
      </c>
      <c r="F3011" s="10"/>
    </row>
    <row r="3012" spans="1:6" x14ac:dyDescent="0.25">
      <c r="A3012" s="6" t="s">
        <v>22022</v>
      </c>
      <c r="B3012" t="str">
        <f>VLOOKUP(INGRESO_MERCADERIA[[#This Row],[CODIGO]],STOCKSANLUIS[],2,FALSE)</f>
        <v>EVAPORADOR PISO TECHO 60000 BTU/H EVAP R410A 208-230V/60HZ/1PH - VIKING "VIKINGO" - PROUDLY DESIGNED IN USA - BLUE FIN PROTECTION - XJCFRI-4-60-3-T - MADE IN P.R.C.</v>
      </c>
      <c r="C3012" s="10">
        <v>1</v>
      </c>
      <c r="D3012" s="156">
        <v>46072</v>
      </c>
      <c r="E3012" s="1" t="str">
        <f>VLOOKUP(INGRESO_MERCADERIA[[#This Row],[CODIGO]],STOCKSANLUIS[],7,FALSE)</f>
        <v>B</v>
      </c>
      <c r="F3012" s="10"/>
    </row>
    <row r="3013" spans="1:6" x14ac:dyDescent="0.25">
      <c r="A3013" s="6" t="s">
        <v>22026</v>
      </c>
      <c r="B3013" t="str">
        <f>VLOOKUP(INGRESO_MERCADERIA[[#This Row],[CODIGO]],STOCKSANLUIS[],2,FALSE)</f>
        <v>CONDENSADOR DE 60000 BTU/H CDU VERTICAL R410A 380V/60HZ/3PH - VIKING "VIKINGO" - PROUDLY DESIGNED IN USA - BLUE FIN PROTECTION - XJCVR4-60-8-T - MADE IN P.R.C..</v>
      </c>
      <c r="C3013" s="10">
        <v>2</v>
      </c>
      <c r="D3013" s="156">
        <v>46072</v>
      </c>
      <c r="E3013" s="1" t="str">
        <f>VLOOKUP(INGRESO_MERCADERIA[[#This Row],[CODIGO]],STOCKSANLUIS[],7,FALSE)</f>
        <v>B</v>
      </c>
      <c r="F3013" s="10"/>
    </row>
    <row r="3014" spans="1:6" x14ac:dyDescent="0.25">
      <c r="A3014" s="6" t="s">
        <v>3647</v>
      </c>
      <c r="B3014" t="str">
        <f>VLOOKUP(INGRESO_MERCADERIA[[#This Row],[CODIGO]],STOCKSANLUIS[],2,FALSE)</f>
        <v>MOTOVENTILADOR DE 16 WATTS 220V/1PH/60HZ INC. HELICE DE 254MM Y BASE</v>
      </c>
      <c r="C3014" s="10">
        <v>12</v>
      </c>
      <c r="D3014" s="156">
        <v>46072</v>
      </c>
      <c r="E3014" s="1" t="str">
        <f>VLOOKUP(INGRESO_MERCADERIA[[#This Row],[CODIGO]],STOCKSANLUIS[],7,FALSE)</f>
        <v>C</v>
      </c>
      <c r="F3014" s="10"/>
    </row>
    <row r="3015" spans="1:6" x14ac:dyDescent="0.25">
      <c r="A3015" s="6" t="s">
        <v>3665</v>
      </c>
      <c r="B3015" t="str">
        <f>VLOOKUP(INGRESO_MERCADERIA[[#This Row],[CODIGO]],STOCKSANLUIS[],2,FALSE)</f>
        <v>AGENTE DE LIMPIEZA INTERNA OPTEON SF FLUSH X 4.54 KG - CHEMOURS - REEMPLAZO DEL R141B</v>
      </c>
      <c r="C3015" s="10">
        <v>20</v>
      </c>
      <c r="D3015" s="156">
        <v>46073</v>
      </c>
      <c r="E3015" s="1" t="str">
        <f>VLOOKUP(INGRESO_MERCADERIA[[#This Row],[CODIGO]],STOCKSANLUIS[],7,FALSE)</f>
        <v>C</v>
      </c>
      <c r="F3015" s="10"/>
    </row>
    <row r="3016" spans="1:6" x14ac:dyDescent="0.25">
      <c r="A3016" s="6" t="s">
        <v>22022</v>
      </c>
      <c r="B3016" t="str">
        <f>VLOOKUP(INGRESO_MERCADERIA[[#This Row],[CODIGO]],STOCKSANLUIS[],2,FALSE)</f>
        <v>EVAPORADOR PISO TECHO 60000 BTU/H EVAP R410A 208-230V/60HZ/1PH - VIKING "VIKINGO" - PROUDLY DESIGNED IN USA - BLUE FIN PROTECTION - XJCFRI-4-60-3-T - MADE IN P.R.C.</v>
      </c>
      <c r="C3016" s="10">
        <v>2</v>
      </c>
      <c r="D3016" s="156">
        <v>46077</v>
      </c>
      <c r="E3016" s="1" t="str">
        <f>VLOOKUP(INGRESO_MERCADERIA[[#This Row],[CODIGO]],STOCKSANLUIS[],7,FALSE)</f>
        <v>B</v>
      </c>
      <c r="F3016" s="10"/>
    </row>
    <row r="3017" spans="1:6" x14ac:dyDescent="0.25">
      <c r="A3017" s="6" t="s">
        <v>22026</v>
      </c>
      <c r="B3017" t="str">
        <f>VLOOKUP(INGRESO_MERCADERIA[[#This Row],[CODIGO]],STOCKSANLUIS[],2,FALSE)</f>
        <v>CONDENSADOR DE 60000 BTU/H CDU VERTICAL R410A 380V/60HZ/3PH - VIKING "VIKINGO" - PROUDLY DESIGNED IN USA - BLUE FIN PROTECTION - XJCVR4-60-8-T - MADE IN P.R.C..</v>
      </c>
      <c r="C3017" s="10">
        <v>2</v>
      </c>
      <c r="D3017" s="156">
        <v>46077</v>
      </c>
      <c r="E3017" s="1" t="str">
        <f>VLOOKUP(INGRESO_MERCADERIA[[#This Row],[CODIGO]],STOCKSANLUIS[],7,FALSE)</f>
        <v>B</v>
      </c>
      <c r="F3017" s="10"/>
    </row>
    <row r="3018" spans="1:6" x14ac:dyDescent="0.25">
      <c r="A3018" s="6" t="s">
        <v>3154</v>
      </c>
      <c r="B3018" t="str">
        <f>VLOOKUP(INGRESO_MERCADERIA[[#This Row],[CODIGO]],STOCKSANLUIS[],2,FALSE)</f>
        <v>CONTROL REMOTO UNIVERSAL - KT-E08 - EVERWELL</v>
      </c>
      <c r="C3018" s="10">
        <v>1</v>
      </c>
      <c r="D3018" s="156">
        <v>46077</v>
      </c>
      <c r="E3018" s="1" t="str">
        <f>VLOOKUP(INGRESO_MERCADERIA[[#This Row],[CODIGO]],STOCKSANLUIS[],7,FALSE)</f>
        <v>A</v>
      </c>
      <c r="F3018" s="10"/>
    </row>
    <row r="3019" spans="1:6" x14ac:dyDescent="0.25">
      <c r="A3019" s="6" t="s">
        <v>2466</v>
      </c>
      <c r="B3019" t="str">
        <f>VLOOKUP(INGRESO_MERCADERIA[[#This Row],[CODIGO]],STOCKSANLUIS[],2,FALSE)</f>
        <v>LIMPIADOR PARA EVAPORADOR - EVAP POWR-C - 1GALON - NU CALGON</v>
      </c>
      <c r="C3019" s="10">
        <v>8</v>
      </c>
      <c r="D3019" s="156">
        <v>46077</v>
      </c>
      <c r="E3019" s="1" t="str">
        <f>VLOOKUP(INGRESO_MERCADERIA[[#This Row],[CODIGO]],STOCKSANLUIS[],7,FALSE)</f>
        <v>C</v>
      </c>
      <c r="F3019" s="10" t="s">
        <v>21991</v>
      </c>
    </row>
    <row r="3020" spans="1:6" x14ac:dyDescent="0.25">
      <c r="A3020" s="6" t="s">
        <v>39</v>
      </c>
      <c r="B3020" t="str">
        <f>VLOOKUP(INGRESO_MERCADERIA[[#This Row],[CODIGO]],STOCKSANLUIS[],2,FALSE)</f>
        <v>CONTROLADOR DE TEMPERATURA DIGITAL MT-516E C/2DA ETAPA CONFIGURABLE - VER.13 - 115/220 VAC - FULL GAUGE</v>
      </c>
      <c r="C3020" s="10">
        <v>2</v>
      </c>
      <c r="D3020" s="156">
        <v>46078</v>
      </c>
      <c r="E3020" s="1" t="str">
        <f>VLOOKUP(INGRESO_MERCADERIA[[#This Row],[CODIGO]],STOCKSANLUIS[],7,FALSE)</f>
        <v>C</v>
      </c>
      <c r="F3020" s="10"/>
    </row>
    <row r="3021" spans="1:6" x14ac:dyDescent="0.25">
      <c r="A3021" s="6" t="s">
        <v>229</v>
      </c>
      <c r="B3021" t="str">
        <f>VLOOKUP(INGRESO_MERCADERIA[[#This Row],[CODIGO]],STOCKSANLUIS[],2,FALSE)</f>
        <v>VALVULA DE EXPANSION DANFOSS TES 2 - S/ORIFICIO - 068Z3403</v>
      </c>
      <c r="C3021" s="10">
        <v>10</v>
      </c>
      <c r="D3021" s="156">
        <v>46078</v>
      </c>
      <c r="E3021" s="1" t="str">
        <f>VLOOKUP(INGRESO_MERCADERIA[[#This Row],[CODIGO]],STOCKSANLUIS[],7,FALSE)</f>
        <v>A</v>
      </c>
      <c r="F3021" s="10"/>
    </row>
    <row r="3022" spans="1:6" x14ac:dyDescent="0.25">
      <c r="A3022" s="6" t="s">
        <v>2490</v>
      </c>
      <c r="B3022" t="str">
        <f>VLOOKUP(INGRESO_MERCADERIA[[#This Row],[CODIGO]],STOCKSANLUIS[],2,FALSE)</f>
        <v>LIMPIADOR PARA CONDENSADOR - NU-BRITE - 1GALON - NU CALGON</v>
      </c>
      <c r="C3022" s="10">
        <v>2</v>
      </c>
      <c r="D3022" s="156">
        <v>46078</v>
      </c>
      <c r="E3022" s="1" t="str">
        <f>VLOOKUP(INGRESO_MERCADERIA[[#This Row],[CODIGO]],STOCKSANLUIS[],7,FALSE)</f>
        <v>C</v>
      </c>
      <c r="F3022" s="10"/>
    </row>
    <row r="3023" spans="1:6" x14ac:dyDescent="0.25">
      <c r="A3023" s="6" t="s">
        <v>3927</v>
      </c>
      <c r="B3023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3023" s="10">
        <v>1</v>
      </c>
      <c r="D3023" s="156">
        <v>46078</v>
      </c>
      <c r="E3023" s="1" t="str">
        <f>VLOOKUP(INGRESO_MERCADERIA[[#This Row],[CODIGO]],STOCKSANLUIS[],7,FALSE)</f>
        <v>B</v>
      </c>
      <c r="F3023" s="10"/>
    </row>
    <row r="3024" spans="1:6" x14ac:dyDescent="0.25">
      <c r="A3024" s="26" t="s">
        <v>3281</v>
      </c>
      <c r="B3024" t="str">
        <f>VLOOKUP(INGRESO_MERCADERIA[[#This Row],[CODIGO]],STOCKSANLUIS[],2,FALSE)</f>
        <v>MANIFOLD PARA R410A, R-22, R404A , R134A - CON MANGUERAS DE 36"  CT-536G-410 -EVERWELL</v>
      </c>
      <c r="C3024" s="10">
        <v>2</v>
      </c>
      <c r="D3024" s="156">
        <v>46079</v>
      </c>
      <c r="E3024" s="1" t="str">
        <f>VLOOKUP(INGRESO_MERCADERIA[[#This Row],[CODIGO]],STOCKSANLUIS[],7,FALSE)</f>
        <v>A</v>
      </c>
      <c r="F3024" s="10"/>
    </row>
    <row r="3025" spans="1:6" x14ac:dyDescent="0.25">
      <c r="A3025" s="26" t="s">
        <v>1378</v>
      </c>
      <c r="B3025" t="str">
        <f>VLOOKUP(INGRESO_MERCADERIA[[#This Row],[CODIGO]],STOCKSANLUIS[],2,FALSE)</f>
        <v>LAMAS DE PVC ALECO 12"X0.12"X150’ (30CM X 3MM X 45.72M) LOW TEMP RIBBED – 172013 – MADE IN USA</v>
      </c>
      <c r="C3025" s="10">
        <v>4</v>
      </c>
      <c r="D3025" s="156">
        <v>46079</v>
      </c>
      <c r="E3025" s="1" t="str">
        <f>VLOOKUP(INGRESO_MERCADERIA[[#This Row],[CODIGO]],STOCKSANLUIS[],7,FALSE)</f>
        <v>B</v>
      </c>
      <c r="F3025" s="10"/>
    </row>
    <row r="3026" spans="1:6" x14ac:dyDescent="0.25">
      <c r="A3026" s="26" t="s">
        <v>3410</v>
      </c>
      <c r="B3026" t="str">
        <f>VLOOKUP(INGRESO_MERCADERIA[[#This Row],[CODIGO]],STOCKSANLUIS[],2,FALSE)</f>
        <v>SOLDADURA DE ALUMINIO ALUXCOR 4047</v>
      </c>
      <c r="C3026" s="10">
        <v>64</v>
      </c>
      <c r="D3026" s="156">
        <v>46079</v>
      </c>
      <c r="E3026" s="1" t="str">
        <f>VLOOKUP(INGRESO_MERCADERIA[[#This Row],[CODIGO]],STOCKSANLUIS[],7,FALSE)</f>
        <v>C</v>
      </c>
      <c r="F3026" s="10"/>
    </row>
    <row r="3027" spans="1:6" x14ac:dyDescent="0.25">
      <c r="A3027" s="26" t="s">
        <v>3032</v>
      </c>
      <c r="B3027" t="str">
        <f>VLOOKUP(INGRESO_MERCADERIA[[#This Row],[CODIGO]],STOCKSANLUIS[],2,FALSE)</f>
        <v xml:space="preserve">MINI BOMBA, SAUERMANN, SI 27  220V </v>
      </c>
      <c r="C3027" s="10">
        <v>2</v>
      </c>
      <c r="D3027" s="156">
        <v>46079</v>
      </c>
      <c r="E3027" s="1" t="str">
        <f>VLOOKUP(INGRESO_MERCADERIA[[#This Row],[CODIGO]],STOCKSANLUIS[],7,FALSE)</f>
        <v>C</v>
      </c>
      <c r="F3027" s="10"/>
    </row>
    <row r="3028" spans="1:6" x14ac:dyDescent="0.25">
      <c r="A3028" s="26" t="s">
        <v>3965</v>
      </c>
      <c r="B3028" t="str">
        <f>VLOOKUP(INGRESO_MERCADERIA[[#This Row],[CODIGO]],STOCKSANLUIS[],2,FALSE)</f>
        <v>UNION DE COBRE DE 7/8" - STARCOLD</v>
      </c>
      <c r="C3028" s="10">
        <v>25</v>
      </c>
      <c r="D3028" s="156">
        <v>46079</v>
      </c>
      <c r="E3028" s="1" t="str">
        <f>VLOOKUP(INGRESO_MERCADERIA[[#This Row],[CODIGO]],STOCKSANLUIS[],7,FALSE)</f>
        <v>C</v>
      </c>
      <c r="F3028" s="10"/>
    </row>
    <row r="3029" spans="1:6" x14ac:dyDescent="0.25">
      <c r="A3029" s="26" t="s">
        <v>3967</v>
      </c>
      <c r="B3029" t="str">
        <f>VLOOKUP(INGRESO_MERCADERIA[[#This Row],[CODIGO]],STOCKSANLUIS[],2,FALSE)</f>
        <v>UNION DE COBRE DE 1 1/8" - STARCOLD</v>
      </c>
      <c r="C3029" s="10">
        <v>20</v>
      </c>
      <c r="D3029" s="156">
        <v>46079</v>
      </c>
      <c r="E3029" s="1" t="str">
        <f>VLOOKUP(INGRESO_MERCADERIA[[#This Row],[CODIGO]],STOCKSANLUIS[],7,FALSE)</f>
        <v>C</v>
      </c>
      <c r="F3029" s="10"/>
    </row>
    <row r="3030" spans="1:6" x14ac:dyDescent="0.25">
      <c r="A3030" s="26" t="s">
        <v>3969</v>
      </c>
      <c r="B3030" t="str">
        <f>VLOOKUP(INGRESO_MERCADERIA[[#This Row],[CODIGO]],STOCKSANLUIS[],2,FALSE)</f>
        <v>UNION DE COBRE DE 1 3/8" - STARCOLD</v>
      </c>
      <c r="C3030" s="10">
        <v>20</v>
      </c>
      <c r="D3030" s="156">
        <v>46079</v>
      </c>
      <c r="E3030" s="1" t="str">
        <f>VLOOKUP(INGRESO_MERCADERIA[[#This Row],[CODIGO]],STOCKSANLUIS[],7,FALSE)</f>
        <v>C</v>
      </c>
      <c r="F3030" s="10"/>
    </row>
    <row r="3031" spans="1:6" x14ac:dyDescent="0.25">
      <c r="A3031" s="26" t="s">
        <v>22052</v>
      </c>
      <c r="B3031" t="str">
        <f>VLOOKUP(INGRESO_MERCADERIA[[#This Row],[CODIGO]],STOCKSANLUIS[],2,FALSE)</f>
        <v>BOMBA DE CONDENSADO STAR COLD  DE 230V-1F-60HZ TANQUE BAJO (INCLUYE MANGUERA) SI-1805</v>
      </c>
      <c r="C3031" s="10">
        <v>6</v>
      </c>
      <c r="D3031" s="156">
        <v>46079</v>
      </c>
      <c r="E3031" s="1" t="str">
        <f>VLOOKUP(INGRESO_MERCADERIA[[#This Row],[CODIGO]],STOCKSANLUIS[],7,FALSE)</f>
        <v>B/C</v>
      </c>
      <c r="F3031" s="10"/>
    </row>
    <row r="3032" spans="1:6" x14ac:dyDescent="0.25">
      <c r="A3032" s="26" t="s">
        <v>3593</v>
      </c>
      <c r="B3032" t="str">
        <f>VLOOKUP(INGRESO_MERCADERIA[[#This Row],[CODIGO]],STOCKSANLUIS[],2,FALSE)</f>
        <v>ADAPTADOR DE MANGUERA R-410A, R-404A, R-22 / QH4-14516 - QUALITY</v>
      </c>
      <c r="C3032" s="10">
        <v>4</v>
      </c>
      <c r="D3032" s="156">
        <v>46079</v>
      </c>
      <c r="E3032" s="1" t="str">
        <f>VLOOKUP(INGRESO_MERCADERIA[[#This Row],[CODIGO]],STOCKSANLUIS[],7,FALSE)</f>
        <v>A</v>
      </c>
      <c r="F3032" s="10"/>
    </row>
    <row r="3033" spans="1:6" x14ac:dyDescent="0.25">
      <c r="A3033" s="26" t="s">
        <v>3991</v>
      </c>
      <c r="B3033" t="str">
        <f>VLOOKUP(INGRESO_MERCADERIA[[#This Row],[CODIGO]],STOCKSANLUIS[],2,FALSE)</f>
        <v>CAPACITOR DE 45+5 MFD X 370 - 440 VAC - 45/5-4D - QUALITY</v>
      </c>
      <c r="C3033" s="10">
        <v>5</v>
      </c>
      <c r="D3033" s="156">
        <v>46079</v>
      </c>
      <c r="E3033" s="1" t="str">
        <f>VLOOKUP(INGRESO_MERCADERIA[[#This Row],[CODIGO]],STOCKSANLUIS[],7,FALSE)</f>
        <v>A</v>
      </c>
      <c r="F3033" s="10"/>
    </row>
    <row r="3034" spans="1:6" x14ac:dyDescent="0.25">
      <c r="A3034" s="26" t="s">
        <v>3999</v>
      </c>
      <c r="B3034" t="str">
        <f>VLOOKUP(INGRESO_MERCADERIA[[#This Row],[CODIGO]],STOCKSANLUIS[],2,FALSE)</f>
        <v>CONTACTOR 25AMP 220V QCC-252 - QUALITY</v>
      </c>
      <c r="C3034" s="10">
        <v>5</v>
      </c>
      <c r="D3034" s="156">
        <v>46079</v>
      </c>
      <c r="E3034" s="1" t="str">
        <f>VLOOKUP(INGRESO_MERCADERIA[[#This Row],[CODIGO]],STOCKSANLUIS[],7,FALSE)</f>
        <v>A</v>
      </c>
      <c r="F3034" s="10"/>
    </row>
    <row r="3035" spans="1:6" x14ac:dyDescent="0.25">
      <c r="A3035" s="26" t="s">
        <v>3591</v>
      </c>
      <c r="B3035" t="str">
        <f>VLOOKUP(INGRESO_MERCADERIA[[#This Row],[CODIGO]],STOCKSANLUIS[],2,FALSE)</f>
        <v>FAN RELAY DE 24V  Q90-380 - QUALITY</v>
      </c>
      <c r="C3035" s="10">
        <v>5</v>
      </c>
      <c r="D3035" s="156">
        <v>46079</v>
      </c>
      <c r="E3035" s="1" t="str">
        <f>VLOOKUP(INGRESO_MERCADERIA[[#This Row],[CODIGO]],STOCKSANLUIS[],7,FALSE)</f>
        <v>A</v>
      </c>
      <c r="F3035" s="10"/>
    </row>
    <row r="3036" spans="1:6" x14ac:dyDescent="0.25">
      <c r="A3036" s="26" t="s">
        <v>171</v>
      </c>
      <c r="B3036" t="str">
        <f>VLOOKUP(INGRESO_MERCADERIA[[#This Row],[CODIGO]],STOCKSANLUIS[],2,FALSE)</f>
        <v>ORIFICIO N-3 PARA TEX2 - TES2 - TEN2 - 068-2006</v>
      </c>
      <c r="C3036" s="10">
        <v>4</v>
      </c>
      <c r="D3036" s="156">
        <v>46079</v>
      </c>
      <c r="E3036" s="1" t="str">
        <f>VLOOKUP(INGRESO_MERCADERIA[[#This Row],[CODIGO]],STOCKSANLUIS[],7,FALSE)</f>
        <v>A</v>
      </c>
      <c r="F3036" s="10"/>
    </row>
    <row r="3037" spans="1:6" x14ac:dyDescent="0.25">
      <c r="A3037" s="26" t="s">
        <v>173</v>
      </c>
      <c r="B3037" t="str">
        <f>VLOOKUP(INGRESO_MERCADERIA[[#This Row],[CODIGO]],STOCKSANLUIS[],2,FALSE)</f>
        <v>ORIFICIO N-4 PARA TEX2 - TES2 - TEN2 - 068-2007</v>
      </c>
      <c r="C3037" s="10">
        <v>5</v>
      </c>
      <c r="D3037" s="156">
        <v>46079</v>
      </c>
      <c r="E3037" s="1" t="str">
        <f>VLOOKUP(INGRESO_MERCADERIA[[#This Row],[CODIGO]],STOCKSANLUIS[],7,FALSE)</f>
        <v>A</v>
      </c>
      <c r="F3037" s="10"/>
    </row>
    <row r="3038" spans="1:6" x14ac:dyDescent="0.25">
      <c r="A3038" s="26" t="s">
        <v>3293</v>
      </c>
      <c r="B3038" t="str">
        <f>VLOOKUP(INGRESO_MERCADERIA[[#This Row],[CODIGO]],STOCKSANLUIS[],2,FALSE)</f>
        <v>VALVULA PARA AGUA HELADA FAN &amp; COIL 2 VIAS 3/4" DIAMETRO  CON ACTUADOR  220V JOHNSON CONTROLS - VLC2200GC-C</v>
      </c>
      <c r="C3038" s="10">
        <v>20</v>
      </c>
      <c r="D3038" s="156">
        <v>46079</v>
      </c>
      <c r="E3038" s="1" t="str">
        <f>VLOOKUP(INGRESO_MERCADERIA[[#This Row],[CODIGO]],STOCKSANLUIS[],7,FALSE)</f>
        <v>A</v>
      </c>
      <c r="F3038" s="10"/>
    </row>
    <row r="3039" spans="1:6" x14ac:dyDescent="0.25">
      <c r="A3039" s="26" t="s">
        <v>3788</v>
      </c>
      <c r="B3039" t="str">
        <f>VLOOKUP(INGRESO_MERCADERIA[[#This Row],[CODIGO]],STOCKSANLUIS[],2,FALSE)</f>
        <v>MOTOVENTILADOR MAER FAN YSWF74L34P4-422N-350S (220V/380V/440V, 60HZ, 4 POLES, 3PH, CL.F,/Y, SUCTION)</v>
      </c>
      <c r="C3039" s="10">
        <v>2</v>
      </c>
      <c r="D3039" s="156">
        <v>46079</v>
      </c>
      <c r="E3039" s="1" t="str">
        <f>VLOOKUP(INGRESO_MERCADERIA[[#This Row],[CODIGO]],STOCKSANLUIS[],7,FALSE)</f>
        <v>C</v>
      </c>
      <c r="F3039" s="10"/>
    </row>
    <row r="3040" spans="1:6" x14ac:dyDescent="0.25">
      <c r="A3040" s="26" t="s">
        <v>3637</v>
      </c>
      <c r="B3040" t="str">
        <f>VLOOKUP(INGRESO_MERCADERIA[[#This Row],[CODIGO]],STOCKSANLUIS[],2,FALSE)</f>
        <v>MOTOVENTILADOR MAER FAN YDWF74L47P4-470N-400S (220V, 60HZ, 4 POLES, 1PH, CL.F, SUCTION)</v>
      </c>
      <c r="C3040" s="10">
        <v>2</v>
      </c>
      <c r="D3040" s="156">
        <v>46079</v>
      </c>
      <c r="E3040" s="1" t="str">
        <f>VLOOKUP(INGRESO_MERCADERIA[[#This Row],[CODIGO]],STOCKSANLUIS[],7,FALSE)</f>
        <v>C</v>
      </c>
      <c r="F3040" s="10"/>
    </row>
    <row r="3041" spans="1:6" x14ac:dyDescent="0.25">
      <c r="A3041" s="26" t="s">
        <v>3627</v>
      </c>
      <c r="B3041" t="str">
        <f>VLOOKUP(INGRESO_MERCADERIA[[#This Row],[CODIGO]],STOCKSANLUIS[],2,FALSE)</f>
        <v>MOTOVENTILADOR MAER FAN YSWF68L35P4-360N-300S (220V/380V/440V, 60HZ, 4 POLES, 3PH, CL.F,/Y, SUCTION)</v>
      </c>
      <c r="C3041" s="10">
        <v>2</v>
      </c>
      <c r="D3041" s="156">
        <v>46079</v>
      </c>
      <c r="E3041" s="1" t="str">
        <f>VLOOKUP(INGRESO_MERCADERIA[[#This Row],[CODIGO]],STOCKSANLUIS[],7,FALSE)</f>
        <v>C</v>
      </c>
      <c r="F3041" s="10"/>
    </row>
    <row r="3042" spans="1:6" x14ac:dyDescent="0.25">
      <c r="A3042" s="26" t="s">
        <v>3635</v>
      </c>
      <c r="B3042" t="str">
        <f>VLOOKUP(INGRESO_MERCADERIA[[#This Row],[CODIGO]],STOCKSANLUIS[],2,FALSE)</f>
        <v>MOTOVENTILADOR MAER FAN YDWF68L35P4-360N-300S (220V, 60HZ, 4 POLES, 1PH, CL.F, SUCTION)</v>
      </c>
      <c r="C3042" s="10">
        <v>2</v>
      </c>
      <c r="D3042" s="156">
        <v>46079</v>
      </c>
      <c r="E3042" s="1" t="str">
        <f>VLOOKUP(INGRESO_MERCADERIA[[#This Row],[CODIGO]],STOCKSANLUIS[],7,FALSE)</f>
        <v>C</v>
      </c>
      <c r="F3042" s="10"/>
    </row>
    <row r="3043" spans="1:6" x14ac:dyDescent="0.25">
      <c r="A3043" s="26" t="s">
        <v>3639</v>
      </c>
      <c r="B3043" t="str">
        <f>VLOOKUP(INGRESO_MERCADERIA[[#This Row],[CODIGO]],STOCKSANLUIS[],2,FALSE)</f>
        <v>MOTOVENTILADOR MAER FAN YDWF74L60P4-522N-450S (220V, 60HZ, 4 POLES, 1PH, CL.F, SUCTION)</v>
      </c>
      <c r="C3043" s="10">
        <v>2</v>
      </c>
      <c r="D3043" s="156">
        <v>46079</v>
      </c>
      <c r="E3043" s="1" t="str">
        <f>VLOOKUP(INGRESO_MERCADERIA[[#This Row],[CODIGO]],STOCKSANLUIS[],7,FALSE)</f>
        <v>C</v>
      </c>
      <c r="F3043" s="10"/>
    </row>
    <row r="3044" spans="1:6" x14ac:dyDescent="0.25">
      <c r="A3044" s="26" t="s">
        <v>3641</v>
      </c>
      <c r="B3044" t="str">
        <f>VLOOKUP(INGRESO_MERCADERIA[[#This Row],[CODIGO]],STOCKSANLUIS[],2,FALSE)</f>
        <v>MOTOVENTILADOR MAER FAN YDWF102L40P4-570N-500S (220V, 60HZ, 4 POLES, 1PH, CL.F, SUCTION)</v>
      </c>
      <c r="C3044" s="10">
        <v>2</v>
      </c>
      <c r="D3044" s="156">
        <v>46079</v>
      </c>
      <c r="E3044" s="1" t="str">
        <f>VLOOKUP(INGRESO_MERCADERIA[[#This Row],[CODIGO]],STOCKSANLUIS[],7,FALSE)</f>
        <v>C</v>
      </c>
      <c r="F3044" s="10"/>
    </row>
    <row r="3045" spans="1:6" x14ac:dyDescent="0.25">
      <c r="A3045" s="26" t="s">
        <v>3792</v>
      </c>
      <c r="B3045" t="str">
        <f>VLOOKUP(INGRESO_MERCADERIA[[#This Row],[CODIGO]],STOCKSANLUIS[],2,FALSE)</f>
        <v>MOTOVENTILADOR MAER FAN YDWF74L34P4-422N-350S (220V, 60HZ, 4 POLES, 1PH, CL.F, SUCTION)</v>
      </c>
      <c r="C3045" s="10">
        <v>2</v>
      </c>
      <c r="D3045" s="156">
        <v>46079</v>
      </c>
      <c r="E3045" s="1" t="str">
        <f>VLOOKUP(INGRESO_MERCADERIA[[#This Row],[CODIGO]],STOCKSANLUIS[],7,FALSE)</f>
        <v>C</v>
      </c>
      <c r="F3045" s="10"/>
    </row>
    <row r="3046" spans="1:6" x14ac:dyDescent="0.25">
      <c r="A3046" s="26" t="s">
        <v>3906</v>
      </c>
      <c r="B3046" t="str">
        <f>VLOOKUP(INGRESO_MERCADERIA[[#This Row],[CODIGO]],STOCKSANLUIS[],2,FALSE)</f>
        <v>MOTOVENTILADOR MAER FAN YDWF68L25P4-300P-250S(220V,60HZ,4 POLES,1PH,SUCTION)</v>
      </c>
      <c r="C3046" s="10">
        <v>5</v>
      </c>
      <c r="D3046" s="156">
        <v>46079</v>
      </c>
      <c r="E3046" s="1" t="str">
        <f>VLOOKUP(INGRESO_MERCADERIA[[#This Row],[CODIGO]],STOCKSANLUIS[],7,FALSE)</f>
        <v>C</v>
      </c>
      <c r="F3046" s="10"/>
    </row>
    <row r="3047" spans="1:6" x14ac:dyDescent="0.25">
      <c r="A3047" s="26" t="s">
        <v>3776</v>
      </c>
      <c r="B3047" t="str">
        <f>VLOOKUP(INGRESO_MERCADERIA[[#This Row],[CODIGO]],STOCKSANLUIS[],2,FALSE)</f>
        <v>LAMA DE PVC CLEARWAY STANDARD SMOOTH 8¨¨ X .080¨¨ X 300¨ (20 CM X 2MMX 91.44M)</v>
      </c>
      <c r="C3047" s="10">
        <v>274.32</v>
      </c>
      <c r="D3047" s="156">
        <v>46079</v>
      </c>
      <c r="E3047" s="1" t="str">
        <f>VLOOKUP(INGRESO_MERCADERIA[[#This Row],[CODIGO]],STOCKSANLUIS[],7,FALSE)</f>
        <v>B/C</v>
      </c>
      <c r="F3047" s="10"/>
    </row>
    <row r="3048" spans="1:6" x14ac:dyDescent="0.25">
      <c r="A3048" s="26" t="s">
        <v>2840</v>
      </c>
      <c r="B3048" t="str">
        <f>VLOOKUP(INGRESO_MERCADERIA[[#This Row],[CODIGO]],STOCKSANLUIS[],2,FALSE)</f>
        <v>ZOCALO DE PVC C/LABIOS FLEXIBLES 293 - FI02810 - CAFF X PIEZA DE 4 METROS</v>
      </c>
      <c r="C3048" s="10">
        <v>20</v>
      </c>
      <c r="D3048" s="156">
        <v>46079</v>
      </c>
      <c r="E3048" s="1" t="str">
        <f>VLOOKUP(INGRESO_MERCADERIA[[#This Row],[CODIGO]],STOCKSANLUIS[],7,FALSE)</f>
        <v>A</v>
      </c>
      <c r="F3048" s="10"/>
    </row>
    <row r="3049" spans="1:6" x14ac:dyDescent="0.25">
      <c r="A3049" s="26" t="s">
        <v>147</v>
      </c>
      <c r="B3049" t="str">
        <f>VLOOKUP(INGRESO_MERCADERIA[[#This Row],[CODIGO]],STOCKSANLUIS[],2,FALSE)</f>
        <v>ELEMENTO TERMOSTATICO DANFOSS TES-5 COD 067B3342</v>
      </c>
      <c r="C3049" s="10">
        <v>12</v>
      </c>
      <c r="D3049" s="156">
        <v>46079</v>
      </c>
      <c r="E3049" s="1" t="str">
        <f>VLOOKUP(INGRESO_MERCADERIA[[#This Row],[CODIGO]],STOCKSANLUIS[],7,FALSE)</f>
        <v>A</v>
      </c>
      <c r="F3049" s="10"/>
    </row>
    <row r="3050" spans="1:6" x14ac:dyDescent="0.25">
      <c r="A3050" s="26" t="s">
        <v>191</v>
      </c>
      <c r="B3050" t="str">
        <f>VLOOKUP(INGRESO_MERCADERIA[[#This Row],[CODIGO]],STOCKSANLUIS[],2,FALSE)</f>
        <v>PRESOSTATO DE BAJA DANFOSS KP 1 - R/AUTOMATICO - 060-110166 / 060-110191</v>
      </c>
      <c r="C3050" s="10">
        <v>6</v>
      </c>
      <c r="D3050" s="156">
        <v>46079</v>
      </c>
      <c r="E3050" s="1" t="str">
        <f>VLOOKUP(INGRESO_MERCADERIA[[#This Row],[CODIGO]],STOCKSANLUIS[],7,FALSE)</f>
        <v>A</v>
      </c>
      <c r="F3050" s="10"/>
    </row>
    <row r="3051" spans="1:6" x14ac:dyDescent="0.25">
      <c r="A3051" s="26" t="s">
        <v>595</v>
      </c>
      <c r="B3051" t="str">
        <f>VLOOKUP(INGRESO_MERCADERIA[[#This Row],[CODIGO]],STOCKSANLUIS[],2,FALSE)</f>
        <v>CUERPO DE VALVULA SOLENOIDE DANFOSS EVR 3 - 3/8  SOLDABLE  032F1204</v>
      </c>
      <c r="C3051" s="10">
        <v>5</v>
      </c>
      <c r="D3051" s="156">
        <v>46079</v>
      </c>
      <c r="E3051" s="1" t="str">
        <f>VLOOKUP(INGRESO_MERCADERIA[[#This Row],[CODIGO]],STOCKSANLUIS[],7,FALSE)</f>
        <v>A</v>
      </c>
      <c r="F3051" s="10"/>
    </row>
    <row r="3052" spans="1:6" x14ac:dyDescent="0.25">
      <c r="A3052" s="26" t="s">
        <v>655</v>
      </c>
      <c r="B3052" t="str">
        <f>VLOOKUP(INGRESO_MERCADERIA[[#This Row],[CODIGO]],STOCKSANLUIS[],2,FALSE)</f>
        <v>CUERPO DE VALVULA SOLENOIDE DANFOSS EVR 10 - 5/8  SOLDABLE  032F1214</v>
      </c>
      <c r="C3052" s="10">
        <v>5</v>
      </c>
      <c r="D3052" s="156">
        <v>46079</v>
      </c>
      <c r="E3052" s="1" t="str">
        <f>VLOOKUP(INGRESO_MERCADERIA[[#This Row],[CODIGO]],STOCKSANLUIS[],7,FALSE)</f>
        <v>A</v>
      </c>
      <c r="F3052" s="10"/>
    </row>
    <row r="3053" spans="1:6" x14ac:dyDescent="0.25">
      <c r="A3053" s="26" t="s">
        <v>725</v>
      </c>
      <c r="B3053" t="str">
        <f>VLOOKUP(INGRESO_MERCADERIA[[#This Row],[CODIGO]],STOCKSANLUIS[],2,FALSE)</f>
        <v>ORIFICIO #-2 PARA TEX 5, TES 5 - 067B2790</v>
      </c>
      <c r="C3053" s="10">
        <v>8</v>
      </c>
      <c r="D3053" s="156">
        <v>46079</v>
      </c>
      <c r="E3053" s="1" t="str">
        <f>VLOOKUP(INGRESO_MERCADERIA[[#This Row],[CODIGO]],STOCKSANLUIS[],7,FALSE)</f>
        <v>A</v>
      </c>
      <c r="F3053" s="10"/>
    </row>
    <row r="3054" spans="1:6" x14ac:dyDescent="0.25">
      <c r="A3054" s="26" t="s">
        <v>729</v>
      </c>
      <c r="B3054" t="str">
        <f>VLOOKUP(INGRESO_MERCADERIA[[#This Row],[CODIGO]],STOCKSANLUIS[],2,FALSE)</f>
        <v>ORIFICIO #-4 PARA TEX 5, TES 5 - 067B2792  (REEMPLAZA AL 067B2092)</v>
      </c>
      <c r="C3054" s="10">
        <v>8</v>
      </c>
      <c r="D3054" s="156">
        <v>46079</v>
      </c>
      <c r="E3054" s="1" t="str">
        <f>VLOOKUP(INGRESO_MERCADERIA[[#This Row],[CODIGO]],STOCKSANLUIS[],7,FALSE)</f>
        <v>A</v>
      </c>
      <c r="F3054" s="10"/>
    </row>
    <row r="3055" spans="1:6" x14ac:dyDescent="0.25">
      <c r="A3055" s="26" t="s">
        <v>1502</v>
      </c>
      <c r="B3055" t="str">
        <f>VLOOKUP(INGRESO_MERCADERIA[[#This Row],[CODIGO]],STOCKSANLUIS[],2,FALSE)</f>
        <v>ORIFICIO Nº9 PARA TE-20 COD. 067B2773</v>
      </c>
      <c r="C3055" s="10">
        <v>3</v>
      </c>
      <c r="D3055" s="156">
        <v>46079</v>
      </c>
      <c r="E3055" s="1" t="str">
        <f>VLOOKUP(INGRESO_MERCADERIA[[#This Row],[CODIGO]],STOCKSANLUIS[],7,FALSE)</f>
        <v>A</v>
      </c>
      <c r="F3055" s="10"/>
    </row>
    <row r="3056" spans="1:6" x14ac:dyDescent="0.25">
      <c r="A3056" s="26" t="s">
        <v>1506</v>
      </c>
      <c r="B3056" t="str">
        <f>VLOOKUP(INGRESO_MERCADERIA[[#This Row],[CODIGO]],STOCKSANLUIS[],2,FALSE)</f>
        <v>ELEMENTO TERMOSTATICO DANFOSS TEN-5 COD 067B3297</v>
      </c>
      <c r="C3056" s="10">
        <v>2</v>
      </c>
      <c r="D3056" s="156">
        <v>46079</v>
      </c>
      <c r="E3056" s="1" t="str">
        <f>VLOOKUP(INGRESO_MERCADERIA[[#This Row],[CODIGO]],STOCKSANLUIS[],7,FALSE)</f>
        <v>A</v>
      </c>
      <c r="F3056" s="10"/>
    </row>
    <row r="3057" spans="1:6" x14ac:dyDescent="0.25">
      <c r="A3057" s="26" t="s">
        <v>2565</v>
      </c>
      <c r="B3057" t="str">
        <f>VLOOKUP(INGRESO_MERCADERIA[[#This Row],[CODIGO]],STOCKSANLUIS[],2,FALSE)</f>
        <v>COMPRESOR HERMETICO DANFOSS MTZ36 - 3.0HP - 220V/3F/60HZ -R-134A/404A/507A/407C (NO INC. VALV. V09/V06 Y RESIST. DE CARTER)</v>
      </c>
      <c r="C3057" s="10">
        <v>2</v>
      </c>
      <c r="D3057" s="156">
        <v>46079</v>
      </c>
      <c r="E3057" s="1" t="str">
        <f>VLOOKUP(INGRESO_MERCADERIA[[#This Row],[CODIGO]],STOCKSANLUIS[],7,FALSE)</f>
        <v>C</v>
      </c>
      <c r="F3057" s="10"/>
    </row>
    <row r="3058" spans="1:6" x14ac:dyDescent="0.25">
      <c r="A3058" s="26" t="s">
        <v>1882</v>
      </c>
      <c r="B3058" t="str">
        <f>VLOOKUP(INGRESO_MERCADERIA[[#This Row],[CODIGO]],STOCKSANLUIS[],2,FALSE)</f>
        <v>MOTOVENTILADOR AXIAL EBM S4D500-AM01-03 - 500MM - 220V/380V/440V TRIFÁSICO - 4 POLOS, CON REJILLA - FLUJO V</v>
      </c>
      <c r="C3058" s="10">
        <v>2</v>
      </c>
      <c r="D3058" s="156">
        <v>46079</v>
      </c>
      <c r="E3058" s="1" t="str">
        <f>VLOOKUP(INGRESO_MERCADERIA[[#This Row],[CODIGO]],STOCKSANLUIS[],7,FALSE)</f>
        <v>C</v>
      </c>
      <c r="F3058" s="10"/>
    </row>
    <row r="3059" spans="1:6" x14ac:dyDescent="0.25">
      <c r="A3059" s="26" t="s">
        <v>259</v>
      </c>
      <c r="B3059" t="str">
        <f>VLOOKUP(INGRESO_MERCADERIA[[#This Row],[CODIGO]],STOCKSANLUIS[],2,FALSE)</f>
        <v>PLATINA KLEERSTRIP MAX BULLET HTP SILVER 2  PLOMO (60 CM)- 477600</v>
      </c>
      <c r="C3059" s="10">
        <v>56</v>
      </c>
      <c r="D3059" s="156">
        <v>46079</v>
      </c>
      <c r="E3059" s="1" t="str">
        <f>VLOOKUP(INGRESO_MERCADERIA[[#This Row],[CODIGO]],STOCKSANLUIS[],7,FALSE)</f>
        <v>C</v>
      </c>
      <c r="F3059" s="10"/>
    </row>
    <row r="3060" spans="1:6" x14ac:dyDescent="0.25">
      <c r="A3060" s="26" t="s">
        <v>19299</v>
      </c>
      <c r="B3060" t="str">
        <f>VLOOKUP(INGRESO_MERCADERIA[[#This Row],[CODIGO]],STOCKSANLUIS[],2,FALSE)</f>
        <v>CINTA DE PVC PARA MINI SPLITS 50MMX50M - TAFETAN - EVERFROST - HIGH QUALITY</v>
      </c>
      <c r="C3060" s="10">
        <v>39</v>
      </c>
      <c r="D3060" s="156">
        <v>46079</v>
      </c>
      <c r="E3060" s="1" t="str">
        <f>VLOOKUP(INGRESO_MERCADERIA[[#This Row],[CODIGO]],STOCKSANLUIS[],7,FALSE)</f>
        <v>C</v>
      </c>
      <c r="F3060" s="10"/>
    </row>
    <row r="3061" spans="1:6" x14ac:dyDescent="0.25">
      <c r="A3061" s="26" t="s">
        <v>2314</v>
      </c>
      <c r="B3061" t="str">
        <f>VLOOKUP(INGRESO_MERCADERIA[[#This Row],[CODIGO]],STOCKSANLUIS[],2,FALSE)</f>
        <v>FILTRO SECADOR - 083 - 3/8 - ROSCABLE - SEK-083 - EVERWELL</v>
      </c>
      <c r="C3061" s="10">
        <v>3</v>
      </c>
      <c r="D3061" s="156">
        <v>46079</v>
      </c>
      <c r="E3061" s="1" t="str">
        <f>VLOOKUP(INGRESO_MERCADERIA[[#This Row],[CODIGO]],STOCKSANLUIS[],7,FALSE)</f>
        <v>A</v>
      </c>
      <c r="F3061" s="10"/>
    </row>
    <row r="3062" spans="1:6" x14ac:dyDescent="0.25">
      <c r="A3062" s="26" t="s">
        <v>3723</v>
      </c>
      <c r="B3062" t="str">
        <f>VLOOKUP(INGRESO_MERCADERIA[[#This Row],[CODIGO]],STOCKSANLUIS[],2,FALSE)</f>
        <v>CAJA PROTECTORA DE TERMOSTATO DE PLÁSTICO TRANSPARENTE CON LLAVE DE METAL - TG-2 - EVERWELL</v>
      </c>
      <c r="C3062" s="10">
        <v>24</v>
      </c>
      <c r="D3062" s="156">
        <v>46079</v>
      </c>
      <c r="E3062" s="1" t="str">
        <f>VLOOKUP(INGRESO_MERCADERIA[[#This Row],[CODIGO]],STOCKSANLUIS[],7,FALSE)</f>
        <v>A</v>
      </c>
      <c r="F3062" s="10"/>
    </row>
    <row r="3063" spans="1:6" x14ac:dyDescent="0.25">
      <c r="A3063" s="26" t="s">
        <v>35</v>
      </c>
      <c r="B3063" t="str">
        <f>VLOOKUP(INGRESO_MERCADERIA[[#This Row],[CODIGO]],STOCKSANLUIS[],2,FALSE)</f>
        <v>CONTROLADOR DE TEMPERATURA DIGITAL MT-512EL 2HP - VER.13 - 12/24 VAC/DC - FULL GAUGE</v>
      </c>
      <c r="C3063" s="10">
        <v>3</v>
      </c>
      <c r="D3063" s="156">
        <v>46079</v>
      </c>
      <c r="E3063" s="1" t="str">
        <f>VLOOKUP(INGRESO_MERCADERIA[[#This Row],[CODIGO]],STOCKSANLUIS[],7,FALSE)</f>
        <v>C</v>
      </c>
      <c r="F3063" s="10"/>
    </row>
    <row r="3064" spans="1:6" x14ac:dyDescent="0.25">
      <c r="A3064" s="26" t="s">
        <v>2551</v>
      </c>
      <c r="B3064" t="str">
        <f>VLOOKUP(INGRESO_MERCADERIA[[#This Row],[CODIGO]],STOCKSANLUIS[],2,FALSE)</f>
        <v>CONTROLADOR DE TEMPERATURA DIGITAL MT-543 E LOG DE 4 ETAPAS C/ALARMA - VER.03 - 115/220 VAC - FULL GAUGE</v>
      </c>
      <c r="C3064" s="10">
        <v>4</v>
      </c>
      <c r="D3064" s="156">
        <v>46079</v>
      </c>
      <c r="E3064" s="1" t="str">
        <f>VLOOKUP(INGRESO_MERCADERIA[[#This Row],[CODIGO]],STOCKSANLUIS[],7,FALSE)</f>
        <v>A</v>
      </c>
      <c r="F3064" s="10"/>
    </row>
    <row r="3065" spans="1:6" x14ac:dyDescent="0.25">
      <c r="A3065" s="26" t="s">
        <v>3090</v>
      </c>
      <c r="B3065" t="str">
        <f>VLOOKUP(INGRESO_MERCADERIA[[#This Row],[CODIGO]],STOCKSANLUIS[],2,FALSE)</f>
        <v>SITRAD INBOX MINI-PC C/ SITRAD - VER.01 - 100-220 VAC (5.1 VDC) - FULL GAUGE</v>
      </c>
      <c r="C3065" s="10">
        <v>1</v>
      </c>
      <c r="D3065" s="156">
        <v>46079</v>
      </c>
      <c r="E3065" s="1" t="str">
        <f>VLOOKUP(INGRESO_MERCADERIA[[#This Row],[CODIGO]],STOCKSANLUIS[],7,FALSE)</f>
        <v>A</v>
      </c>
      <c r="F3065" s="10"/>
    </row>
    <row r="3066" spans="1:6" x14ac:dyDescent="0.25">
      <c r="A3066" s="26" t="s">
        <v>3404</v>
      </c>
      <c r="B3066" t="str">
        <f>VLOOKUP(INGRESO_MERCADERIA[[#This Row],[CODIGO]],STOCKSANLUIS[],2,FALSE)</f>
        <v xml:space="preserve">KIT CONTROLADOR DE VÁLVULA EXPANSIÓN ELECTRÓNICA VX1025E PLUS - VER.01 - 100-220 VAC (12 VDC) - FULL GAUGE </v>
      </c>
      <c r="C3066" s="10">
        <v>5</v>
      </c>
      <c r="D3066" s="156">
        <v>46079</v>
      </c>
      <c r="E3066" s="1" t="str">
        <f>VLOOKUP(INGRESO_MERCADERIA[[#This Row],[CODIGO]],STOCKSANLUIS[],7,FALSE)</f>
        <v>A</v>
      </c>
      <c r="F3066" s="10"/>
    </row>
    <row r="3067" spans="1:6" x14ac:dyDescent="0.25">
      <c r="A3067" s="26" t="s">
        <v>2507</v>
      </c>
      <c r="B3067" t="str">
        <f>VLOOKUP(INGRESO_MERCADERIA[[#This Row],[CODIGO]],STOCKSANLUIS[],2,FALSE)</f>
        <v>COMPRESOR ROTATIVO - 18000 BTU - 220V/60HZ - 1PH R22 - PH250M2A-3FTU2 - SIN CAPACITOR 40UF/370V - GMCC</v>
      </c>
      <c r="C3067" s="10">
        <v>4</v>
      </c>
      <c r="D3067" s="156">
        <v>46079</v>
      </c>
      <c r="E3067" s="1" t="str">
        <f>VLOOKUP(INGRESO_MERCADERIA[[#This Row],[CODIGO]],STOCKSANLUIS[],7,FALSE)</f>
        <v>C</v>
      </c>
      <c r="F3067" s="10"/>
    </row>
    <row r="3068" spans="1:6" x14ac:dyDescent="0.25">
      <c r="A3068" s="26" t="s">
        <v>3472</v>
      </c>
      <c r="B3068" t="str">
        <f>VLOOKUP(INGRESO_MERCADERIA[[#This Row],[CODIGO]],STOCKSANLUIS[],2,FALSE)</f>
        <v>VÁLVULA DE EXPANSIÓN ELECTRÓNICA SB2025 7.5 MM - FULL GAUGE (SIN KIT CONTROLADOR VX-1050)</v>
      </c>
      <c r="C3068" s="10">
        <v>2</v>
      </c>
      <c r="D3068" s="156">
        <v>46079</v>
      </c>
      <c r="E3068" s="1" t="str">
        <f>VLOOKUP(INGRESO_MERCADERIA[[#This Row],[CODIGO]],STOCKSANLUIS[],7,FALSE)</f>
        <v>A</v>
      </c>
      <c r="F3068" s="10"/>
    </row>
    <row r="3069" spans="1:6" x14ac:dyDescent="0.25">
      <c r="A3069" s="26" t="s">
        <v>3406</v>
      </c>
      <c r="B3069" t="str">
        <f>VLOOKUP(INGRESO_MERCADERIA[[#This Row],[CODIGO]],STOCKSANLUIS[],2,FALSE)</f>
        <v>SOLDADURA DE PLATA HARRIS AL 45%</v>
      </c>
      <c r="C3069" s="10">
        <v>18</v>
      </c>
      <c r="D3069" s="156">
        <v>46079</v>
      </c>
      <c r="E3069" s="1" t="str">
        <f>VLOOKUP(INGRESO_MERCADERIA[[#This Row],[CODIGO]],STOCKSANLUIS[],7,FALSE)</f>
        <v>C</v>
      </c>
      <c r="F3069" s="10"/>
    </row>
    <row r="3070" spans="1:6" x14ac:dyDescent="0.25">
      <c r="A3070" s="26" t="s">
        <v>489</v>
      </c>
      <c r="B3070" t="str">
        <f>VLOOKUP(INGRESO_MERCADERIA[[#This Row],[CODIGO]],STOCKSANLUIS[],2,FALSE)</f>
        <v>SOLDADURA DE PLATA HARRIS  AL 15%</v>
      </c>
      <c r="C3070" s="10">
        <v>56</v>
      </c>
      <c r="D3070" s="156">
        <v>46079</v>
      </c>
      <c r="E3070" s="1" t="str">
        <f>VLOOKUP(INGRESO_MERCADERIA[[#This Row],[CODIGO]],STOCKSANLUIS[],7,FALSE)</f>
        <v>C</v>
      </c>
      <c r="F3070" s="10"/>
    </row>
    <row r="3071" spans="1:6" x14ac:dyDescent="0.25">
      <c r="A3071" s="26" t="s">
        <v>1251</v>
      </c>
      <c r="B3071" t="str">
        <f>VLOOKUP(INGRESO_MERCADERIA[[#This Row],[CODIGO]],STOCKSANLUIS[],2,FALSE)</f>
        <v>LAMAS DE PVC ALECO 8X0.08X300  (20 CM X 2MMX 91.44M) STANDARD SMOOTH -170008</v>
      </c>
      <c r="C3071" s="10">
        <v>274.32</v>
      </c>
      <c r="D3071" s="156">
        <v>46079</v>
      </c>
      <c r="E3071" s="1" t="str">
        <f>VLOOKUP(INGRESO_MERCADERIA[[#This Row],[CODIGO]],STOCKSANLUIS[],7,FALSE)</f>
        <v>B/C</v>
      </c>
      <c r="F3071" s="10"/>
    </row>
    <row r="3072" spans="1:6" x14ac:dyDescent="0.25">
      <c r="A3072" s="26" t="s">
        <v>3675</v>
      </c>
      <c r="B3072" t="str">
        <f>VLOOKUP(INGRESO_MERCADERIA[[#This Row],[CODIGO]],STOCKSANLUIS[],2,FALSE)</f>
        <v>LAMAS DE PVC ALECO 8X0.080X300 (20CM X 2MMX 91.44M) LOW TEMP REINFORCED - 172007- MT</v>
      </c>
      <c r="C3072" s="10">
        <v>274.32</v>
      </c>
      <c r="D3072" s="156">
        <v>46079</v>
      </c>
      <c r="E3072" s="1" t="str">
        <f>VLOOKUP(INGRESO_MERCADERIA[[#This Row],[CODIGO]],STOCKSANLUIS[],7,FALSE)</f>
        <v>B/C</v>
      </c>
      <c r="F3072" s="10"/>
    </row>
    <row r="3073" spans="1:6" x14ac:dyDescent="0.25">
      <c r="A3073" s="26" t="s">
        <v>2490</v>
      </c>
      <c r="B3073" t="str">
        <f>VLOOKUP(INGRESO_MERCADERIA[[#This Row],[CODIGO]],STOCKSANLUIS[],2,FALSE)</f>
        <v>LIMPIADOR PARA CONDENSADOR - NU-BRITE - 1GALON - NU CALGON</v>
      </c>
      <c r="C3073" s="10">
        <v>32</v>
      </c>
      <c r="D3073" s="156">
        <v>46079</v>
      </c>
      <c r="E3073" s="1" t="str">
        <f>VLOOKUP(INGRESO_MERCADERIA[[#This Row],[CODIGO]],STOCKSANLUIS[],7,FALSE)</f>
        <v>C</v>
      </c>
      <c r="F3073" s="10"/>
    </row>
    <row r="3074" spans="1:6" x14ac:dyDescent="0.25">
      <c r="A3074" s="26" t="s">
        <v>2466</v>
      </c>
      <c r="B3074" t="str">
        <f>VLOOKUP(INGRESO_MERCADERIA[[#This Row],[CODIGO]],STOCKSANLUIS[],2,FALSE)</f>
        <v>LIMPIADOR PARA EVAPORADOR - EVAP POWR-C - 1GALON - NU CALGON</v>
      </c>
      <c r="C3074" s="10">
        <v>16</v>
      </c>
      <c r="D3074" s="156">
        <v>46079</v>
      </c>
      <c r="E3074" s="1" t="str">
        <f>VLOOKUP(INGRESO_MERCADERIA[[#This Row],[CODIGO]],STOCKSANLUIS[],7,FALSE)</f>
        <v>C</v>
      </c>
      <c r="F3074" s="10"/>
    </row>
    <row r="3075" spans="1:6" x14ac:dyDescent="0.25">
      <c r="A3075" s="6" t="s">
        <v>1328</v>
      </c>
      <c r="B3075" t="str">
        <f>VLOOKUP(INGRESO_MERCADERIA[[#This Row],[CODIGO]],STOCKSANLUIS[],2,FALSE)</f>
        <v>CONDENSADOR FRACCIONARIO ELGIN 2776 - 1/2HP BT - 1/3HP MT - 8 CODOS</v>
      </c>
      <c r="C3075" s="10">
        <v>1</v>
      </c>
      <c r="D3075" s="156">
        <v>46078</v>
      </c>
      <c r="E3075" s="1" t="str">
        <f>VLOOKUP(INGRESO_MERCADERIA[[#This Row],[CODIGO]],STOCKSANLUIS[],7,FALSE)</f>
        <v>C</v>
      </c>
      <c r="F3075" s="10"/>
    </row>
    <row r="3076" spans="1:6" x14ac:dyDescent="0.25">
      <c r="A3076" s="6" t="s">
        <v>3927</v>
      </c>
      <c r="B3076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3076" s="10">
        <v>7</v>
      </c>
      <c r="D3076" s="156">
        <v>46078</v>
      </c>
      <c r="E3076" s="1" t="str">
        <f>VLOOKUP(INGRESO_MERCADERIA[[#This Row],[CODIGO]],STOCKSANLUIS[],7,FALSE)</f>
        <v>B</v>
      </c>
      <c r="F3076" s="10"/>
    </row>
    <row r="3077" spans="1:6" x14ac:dyDescent="0.25">
      <c r="A3077" s="6" t="s">
        <v>125</v>
      </c>
      <c r="B3077" t="str">
        <f>VLOOKUP(INGRESO_MERCADERIA[[#This Row],[CODIGO]],STOCKSANLUIS[],2,FALSE)</f>
        <v>BOBINA DE SOLENOIDE - 220V/60HZ/13W - COD - 018F6714 - DANFOSS</v>
      </c>
      <c r="C3077" s="10">
        <v>1</v>
      </c>
      <c r="D3077" s="156">
        <v>46084</v>
      </c>
      <c r="E3077" s="1" t="str">
        <f>VLOOKUP(INGRESO_MERCADERIA[[#This Row],[CODIGO]],STOCKSANLUIS[],7,FALSE)</f>
        <v>A</v>
      </c>
      <c r="F3077" s="10"/>
    </row>
    <row r="3078" spans="1:6" x14ac:dyDescent="0.25">
      <c r="A3078" s="6" t="s">
        <v>1251</v>
      </c>
      <c r="B3078" t="str">
        <f>VLOOKUP(INGRESO_MERCADERIA[[#This Row],[CODIGO]],STOCKSANLUIS[],2,FALSE)</f>
        <v>LAMAS DE PVC ALECO 8X0.08X300  (20 CM X 2MMX 91.44M) STANDARD SMOOTH -170008</v>
      </c>
      <c r="C3078" s="10">
        <v>274.32</v>
      </c>
      <c r="D3078" s="156">
        <v>46084</v>
      </c>
      <c r="E3078" s="1" t="str">
        <f>VLOOKUP(INGRESO_MERCADERIA[[#This Row],[CODIGO]],STOCKSANLUIS[],7,FALSE)</f>
        <v>B/C</v>
      </c>
      <c r="F3078" s="10"/>
    </row>
    <row r="3079" spans="1:6" x14ac:dyDescent="0.25">
      <c r="A3079" s="6" t="s">
        <v>2836</v>
      </c>
      <c r="B3079" t="str">
        <f>VLOOKUP(INGRESO_MERCADERIA[[#This Row],[CODIGO]],STOCKSANLUIS[],2,FALSE)</f>
        <v>GAS REFRIGERANTE FREON R-134A - 13.62 KG - CHINO - CHEMOURS</v>
      </c>
      <c r="C3079" s="10">
        <v>10</v>
      </c>
      <c r="D3079" s="156">
        <v>46084</v>
      </c>
      <c r="E3079" s="1" t="str">
        <f>VLOOKUP(INGRESO_MERCADERIA[[#This Row],[CODIGO]],STOCKSANLUIS[],7,FALSE)</f>
        <v>C</v>
      </c>
      <c r="F3079" s="10"/>
    </row>
    <row r="3080" spans="1:6" x14ac:dyDescent="0.25">
      <c r="A3080" s="6" t="s">
        <v>3977</v>
      </c>
      <c r="B3080" t="str">
        <f>VLOOKUP(INGRESO_MERCADERIA[[#This Row],[CODIGO]],STOCKSANLUIS[],2,FALSE)</f>
        <v>EQUIPO DE A/A MINI SPLIT FRIO SOLO INVERTER WI FI - 18000 BTU/H - R32 - 220V/1PH/60HZ - TEMP BLUE MADE BY CARRIER INTERAMERICA CORPORATION - AHRI USA CERTIFICATED - AX - TBH820A-X018-H3N1C / TBG820A-X</v>
      </c>
      <c r="C3080" s="10">
        <v>3</v>
      </c>
      <c r="D3080" s="156">
        <v>46084</v>
      </c>
      <c r="E3080" s="1" t="str">
        <f>VLOOKUP(INGRESO_MERCADERIA[[#This Row],[CODIGO]],STOCKSANLUIS[],7,FALSE)</f>
        <v>B</v>
      </c>
      <c r="F3080" s="10"/>
    </row>
    <row r="3081" spans="1:6" x14ac:dyDescent="0.25">
      <c r="A3081" s="6" t="s">
        <v>725</v>
      </c>
      <c r="B3081" t="str">
        <f>VLOOKUP(INGRESO_MERCADERIA[[#This Row],[CODIGO]],STOCKSANLUIS[],2,FALSE)</f>
        <v>ORIFICIO #-2 PARA TEX 5, TES 5 - 067B2790</v>
      </c>
      <c r="C3081" s="10">
        <v>8</v>
      </c>
      <c r="D3081" s="156">
        <v>46084</v>
      </c>
      <c r="E3081" s="1" t="str">
        <f>VLOOKUP(INGRESO_MERCADERIA[[#This Row],[CODIGO]],STOCKSANLUIS[],7,FALSE)</f>
        <v>A</v>
      </c>
      <c r="F3081" s="10"/>
    </row>
    <row r="3082" spans="1:6" x14ac:dyDescent="0.25">
      <c r="A3082" s="6" t="s">
        <v>729</v>
      </c>
      <c r="B3082" t="str">
        <f>VLOOKUP(INGRESO_MERCADERIA[[#This Row],[CODIGO]],STOCKSANLUIS[],2,FALSE)</f>
        <v>ORIFICIO #-4 PARA TEX 5, TES 5 - 067B2792  (REEMPLAZA AL 067B2092)</v>
      </c>
      <c r="C3082" s="10">
        <v>8</v>
      </c>
      <c r="D3082" s="156">
        <v>46084</v>
      </c>
      <c r="E3082" s="1" t="str">
        <f>VLOOKUP(INGRESO_MERCADERIA[[#This Row],[CODIGO]],STOCKSANLUIS[],7,FALSE)</f>
        <v>A</v>
      </c>
      <c r="F3082" s="10"/>
    </row>
    <row r="3083" spans="1:6" x14ac:dyDescent="0.25">
      <c r="A3083" s="6" t="s">
        <v>723</v>
      </c>
      <c r="B3083" t="str">
        <f>VLOOKUP(INGRESO_MERCADERIA[[#This Row],[CODIGO]],STOCKSANLUIS[],2,FALSE)</f>
        <v>CUERPO DE VALVULA SOLENOIDE DANFOSS EVR 6 - 1/2  SOLDABLE  032F1209</v>
      </c>
      <c r="C3083" s="10">
        <v>4</v>
      </c>
      <c r="D3083" s="156">
        <v>46084</v>
      </c>
      <c r="E3083" s="1" t="str">
        <f>VLOOKUP(INGRESO_MERCADERIA[[#This Row],[CODIGO]],STOCKSANLUIS[],7,FALSE)</f>
        <v>A</v>
      </c>
      <c r="F3083" s="10"/>
    </row>
    <row r="3084" spans="1:6" x14ac:dyDescent="0.25">
      <c r="A3084" s="6" t="s">
        <v>1506</v>
      </c>
      <c r="B3084" t="str">
        <f>VLOOKUP(INGRESO_MERCADERIA[[#This Row],[CODIGO]],STOCKSANLUIS[],2,FALSE)</f>
        <v>ELEMENTO TERMOSTATICO DANFOSS TEN-5 COD 067B3297</v>
      </c>
      <c r="C3084" s="10">
        <v>2</v>
      </c>
      <c r="D3084" s="156">
        <v>46084</v>
      </c>
      <c r="E3084" s="1" t="str">
        <f>VLOOKUP(INGRESO_MERCADERIA[[#This Row],[CODIGO]],STOCKSANLUIS[],7,FALSE)</f>
        <v>A</v>
      </c>
      <c r="F3084" s="10"/>
    </row>
    <row r="3085" spans="1:6" x14ac:dyDescent="0.25">
      <c r="A3085" s="6" t="s">
        <v>2952</v>
      </c>
      <c r="B3085" t="str">
        <f>VLOOKUP(INGRESO_MERCADERIA[[#This Row],[CODIGO]],STOCKSANLUIS[],2,FALSE)</f>
        <v>MANIFOLD PARA R-12, R-22, R-502 - CON MANGUERAS DE 36" - CT-536G-12/22 - EVERWELL</v>
      </c>
      <c r="C3085" s="10">
        <v>2</v>
      </c>
      <c r="D3085" s="156">
        <v>46084</v>
      </c>
      <c r="E3085" s="1" t="str">
        <f>VLOOKUP(INGRESO_MERCADERIA[[#This Row],[CODIGO]],STOCKSANLUIS[],7,FALSE)</f>
        <v>A</v>
      </c>
      <c r="F3085" s="10"/>
    </row>
    <row r="3086" spans="1:6" x14ac:dyDescent="0.25">
      <c r="A3086" s="6" t="s">
        <v>29</v>
      </c>
      <c r="B3086" t="str">
        <f>VLOOKUP(INGRESO_MERCADERIA[[#This Row],[CODIGO]],STOCKSANLUIS[],2,FALSE)</f>
        <v>CONTROLADOR DE TEMPERATURA DIGITAL MT-512E LOG - VER.10 - 115/220 VAC - FULL GAUGE - WHITE</v>
      </c>
      <c r="C3086" s="10">
        <v>6</v>
      </c>
      <c r="D3086" s="156">
        <v>46084</v>
      </c>
      <c r="E3086" s="1" t="str">
        <f>VLOOKUP(INGRESO_MERCADERIA[[#This Row],[CODIGO]],STOCKSANLUIS[],7,FALSE)</f>
        <v>C</v>
      </c>
      <c r="F3086" s="10"/>
    </row>
    <row r="3087" spans="1:6" x14ac:dyDescent="0.25">
      <c r="A3087" s="6" t="s">
        <v>2092</v>
      </c>
      <c r="B3087" t="str">
        <f>VLOOKUP(INGRESO_MERCADERIA[[#This Row],[CODIGO]],STOCKSANLUIS[],2,FALSE)</f>
        <v>CAJA PROTECTORA ECASE - FULL GAUGE</v>
      </c>
      <c r="C3087" s="10">
        <v>10</v>
      </c>
      <c r="D3087" s="156">
        <v>46084</v>
      </c>
      <c r="E3087" s="1" t="str">
        <f>VLOOKUP(INGRESO_MERCADERIA[[#This Row],[CODIGO]],STOCKSANLUIS[],7,FALSE)</f>
        <v>A</v>
      </c>
      <c r="F3087" s="10"/>
    </row>
    <row r="3088" spans="1:6" x14ac:dyDescent="0.25">
      <c r="A3088" s="6" t="s">
        <v>2342</v>
      </c>
      <c r="B3088" t="str">
        <f>VLOOKUP(INGRESO_MERCADERIA[[#This Row],[CODIGO]],STOCKSANLUIS[],2,FALSE)</f>
        <v>MONITOR DE CONSUMO Y CALIDAD DE LA ENERGIA ENERGYLOG PLUS - VER.01 - 90-220 VAC - FULL GAUGE</v>
      </c>
      <c r="C3088" s="10">
        <v>2</v>
      </c>
      <c r="D3088" s="156">
        <v>46084</v>
      </c>
      <c r="E3088" s="1" t="str">
        <f>VLOOKUP(INGRESO_MERCADERIA[[#This Row],[CODIGO]],STOCKSANLUIS[],7,FALSE)</f>
        <v>A</v>
      </c>
      <c r="F3088" s="10"/>
    </row>
    <row r="3089" spans="1:6" x14ac:dyDescent="0.25">
      <c r="A3089" s="6" t="s">
        <v>489</v>
      </c>
      <c r="B3089" t="str">
        <f>VLOOKUP(INGRESO_MERCADERIA[[#This Row],[CODIGO]],STOCKSANLUIS[],2,FALSE)</f>
        <v>SOLDADURA DE PLATA HARRIS  AL 15%</v>
      </c>
      <c r="C3089" s="10">
        <v>112</v>
      </c>
      <c r="D3089" s="156">
        <v>46084</v>
      </c>
      <c r="E3089" s="1" t="str">
        <f>VLOOKUP(INGRESO_MERCADERIA[[#This Row],[CODIGO]],STOCKSANLUIS[],7,FALSE)</f>
        <v>C</v>
      </c>
      <c r="F3089" s="10"/>
    </row>
    <row r="3090" spans="1:6" x14ac:dyDescent="0.25">
      <c r="A3090" s="6" t="s">
        <v>3410</v>
      </c>
      <c r="B3090" t="str">
        <f>VLOOKUP(INGRESO_MERCADERIA[[#This Row],[CODIGO]],STOCKSANLUIS[],2,FALSE)</f>
        <v>SOLDADURA DE ALUMINIO ALUXCOR 4047</v>
      </c>
      <c r="C3090" s="10">
        <v>128</v>
      </c>
      <c r="D3090" s="156">
        <v>46084</v>
      </c>
      <c r="E3090" s="1" t="str">
        <f>VLOOKUP(INGRESO_MERCADERIA[[#This Row],[CODIGO]],STOCKSANLUIS[],7,FALSE)</f>
        <v>C</v>
      </c>
      <c r="F3090" s="10"/>
    </row>
    <row r="3091" spans="1:6" x14ac:dyDescent="0.25">
      <c r="A3091" s="6" t="s">
        <v>3677</v>
      </c>
      <c r="B3091" t="str">
        <f>VLOOKUP(INGRESO_MERCADERIA[[#This Row],[CODIGO]],STOCKSANLUIS[],2,FALSE)</f>
        <v>RESISTENCIA SILICONADA POTENCIA CONSTANTE TECNOLATINA  - TPC-M - 30W/M - 220V</v>
      </c>
      <c r="C3091" s="10">
        <v>50</v>
      </c>
      <c r="D3091" s="156">
        <v>46084</v>
      </c>
      <c r="E3091" s="1" t="str">
        <f>VLOOKUP(INGRESO_MERCADERIA[[#This Row],[CODIGO]],STOCKSANLUIS[],7,FALSE)</f>
        <v>C</v>
      </c>
      <c r="F3091" s="10"/>
    </row>
    <row r="3092" spans="1:6" x14ac:dyDescent="0.25">
      <c r="A3092" s="6" t="s">
        <v>3965</v>
      </c>
      <c r="B3092" t="str">
        <f>VLOOKUP(INGRESO_MERCADERIA[[#This Row],[CODIGO]],STOCKSANLUIS[],2,FALSE)</f>
        <v>UNION DE COBRE DE 7/8" - STARCOLD</v>
      </c>
      <c r="C3092" s="10">
        <v>25</v>
      </c>
      <c r="D3092" s="156">
        <v>46084</v>
      </c>
      <c r="E3092" s="1" t="str">
        <f>VLOOKUP(INGRESO_MERCADERIA[[#This Row],[CODIGO]],STOCKSANLUIS[],7,FALSE)</f>
        <v>C</v>
      </c>
      <c r="F3092" s="10"/>
    </row>
    <row r="3093" spans="1:6" x14ac:dyDescent="0.25">
      <c r="A3093" s="6" t="s">
        <v>3967</v>
      </c>
      <c r="B3093" t="str">
        <f>VLOOKUP(INGRESO_MERCADERIA[[#This Row],[CODIGO]],STOCKSANLUIS[],2,FALSE)</f>
        <v>UNION DE COBRE DE 1 1/8" - STARCOLD</v>
      </c>
      <c r="C3093" s="10">
        <v>40</v>
      </c>
      <c r="D3093" s="156">
        <v>46084</v>
      </c>
      <c r="E3093" s="1" t="str">
        <f>VLOOKUP(INGRESO_MERCADERIA[[#This Row],[CODIGO]],STOCKSANLUIS[],7,FALSE)</f>
        <v>C</v>
      </c>
      <c r="F3093" s="10"/>
    </row>
    <row r="3094" spans="1:6" x14ac:dyDescent="0.25">
      <c r="A3094" s="6" t="s">
        <v>3969</v>
      </c>
      <c r="B3094" t="str">
        <f>VLOOKUP(INGRESO_MERCADERIA[[#This Row],[CODIGO]],STOCKSANLUIS[],2,FALSE)</f>
        <v>UNION DE COBRE DE 1 3/8" - STARCOLD</v>
      </c>
      <c r="C3094" s="10">
        <v>10</v>
      </c>
      <c r="D3094" s="156">
        <v>46084</v>
      </c>
      <c r="E3094" s="1" t="str">
        <f>VLOOKUP(INGRESO_MERCADERIA[[#This Row],[CODIGO]],STOCKSANLUIS[],7,FALSE)</f>
        <v>C</v>
      </c>
      <c r="F3094" s="10"/>
    </row>
    <row r="3095" spans="1:6" x14ac:dyDescent="0.25">
      <c r="A3095" s="6" t="s">
        <v>19180</v>
      </c>
      <c r="B3095" t="str">
        <f>VLOOKUP(INGRESO_MERCADERIA[[#This Row],[CODIGO]],STOCKSANLUIS[],2,FALSE)</f>
        <v>EQUIPO DE A/A MINI SPLIT FRIO SOLO INVERTER - 12000 BTU/H - R410A - 220V/1PH/60HZ - DAIKIN - GL - AHRI USA CERTIFICATED - FTKS12GL216A/RKS12GL216A</v>
      </c>
      <c r="C3095" s="10">
        <v>1</v>
      </c>
      <c r="D3095" s="156">
        <v>46084</v>
      </c>
      <c r="E3095" s="1" t="str">
        <f>VLOOKUP(INGRESO_MERCADERIA[[#This Row],[CODIGO]],STOCKSANLUIS[],7,FALSE)</f>
        <v>B</v>
      </c>
      <c r="F3095" s="10"/>
    </row>
    <row r="3096" spans="1:6" x14ac:dyDescent="0.25">
      <c r="A3096" s="6" t="s">
        <v>2543</v>
      </c>
      <c r="B3096" t="str">
        <f>VLOOKUP(INGRESO_MERCADERIA[[#This Row],[CODIGO]],STOCKSANLUIS[],2,FALSE)</f>
        <v>EQUIPO DE A/A MINI SPLIT FRIO SOLO - 18000 BTU - R410A - 220V/1PH/60HZ - TEMP BLUE MADE BY CARRIER INTERAMERICA CORPORATION</v>
      </c>
      <c r="C3096" s="10">
        <v>1</v>
      </c>
      <c r="D3096" s="156">
        <v>46084</v>
      </c>
      <c r="E3096" s="1" t="str">
        <f>VLOOKUP(INGRESO_MERCADERIA[[#This Row],[CODIGO]],STOCKSANLUIS[],7,FALSE)</f>
        <v>B</v>
      </c>
      <c r="F3096" s="10"/>
    </row>
    <row r="3097" spans="1:6" x14ac:dyDescent="0.25">
      <c r="A3097" s="6" t="s">
        <v>3096</v>
      </c>
      <c r="B3097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097" s="10">
        <v>4</v>
      </c>
      <c r="D3097" s="156">
        <v>46084</v>
      </c>
      <c r="E3097" s="1" t="str">
        <f>VLOOKUP(INGRESO_MERCADERIA[[#This Row],[CODIGO]],STOCKSANLUIS[],7,FALSE)</f>
        <v>B</v>
      </c>
      <c r="F3097" s="10"/>
    </row>
    <row r="3098" spans="1:6" x14ac:dyDescent="0.25">
      <c r="A3098" s="6" t="s">
        <v>4011</v>
      </c>
      <c r="B3098" t="str">
        <f>VLOOKUP(INGRESO_MERCADERIA[[#This Row],[CODIGO]],STOCKSANLUIS[],2,FALSE)</f>
        <v>EQUIPO DE A/A MINI SPLIT FRIO SOLO INVERTER WI FI - 24000BTU - R410A - 220V/1PH/60HZ - TEMP BLUE MADE BY CARRIER ENTERPRISE AX - TBG418A-X024PH3N1C - TBH418A-X024-H3N1C</v>
      </c>
      <c r="C3098" s="10">
        <v>4</v>
      </c>
      <c r="D3098" s="156">
        <v>46084</v>
      </c>
      <c r="E3098" s="1" t="str">
        <f>VLOOKUP(INGRESO_MERCADERIA[[#This Row],[CODIGO]],STOCKSANLUIS[],7,FALSE)</f>
        <v>B</v>
      </c>
      <c r="F3098" s="10"/>
    </row>
    <row r="3099" spans="1:6" x14ac:dyDescent="0.25">
      <c r="A3099" s="6" t="s">
        <v>3098</v>
      </c>
      <c r="B3099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3099" s="10">
        <v>2</v>
      </c>
      <c r="D3099" s="156">
        <v>46084</v>
      </c>
      <c r="E3099" s="1" t="str">
        <f>VLOOKUP(INGRESO_MERCADERIA[[#This Row],[CODIGO]],STOCKSANLUIS[],7,FALSE)</f>
        <v>B</v>
      </c>
      <c r="F3099" s="10"/>
    </row>
    <row r="3100" spans="1:6" x14ac:dyDescent="0.25">
      <c r="A3100" s="6" t="s">
        <v>3858</v>
      </c>
      <c r="B3100" t="str">
        <f>VLOOKUP(INGRESO_MERCADERIA[[#This Row],[CODIGO]],STOCKSANLUIS[],2,FALSE)</f>
        <v>CORTINA DE AIRE DE 120 CM (48") - 220V/1PH/60HZ - STAR COLD - FM-1212Z/Y-MC</v>
      </c>
      <c r="C3100" s="10">
        <v>5</v>
      </c>
      <c r="D3100" s="156">
        <v>46084</v>
      </c>
      <c r="E3100" s="1" t="str">
        <f>VLOOKUP(INGRESO_MERCADERIA[[#This Row],[CODIGO]],STOCKSANLUIS[],7,FALSE)</f>
        <v>A</v>
      </c>
      <c r="F3100" s="10"/>
    </row>
    <row r="3101" spans="1:6" x14ac:dyDescent="0.25">
      <c r="A3101" s="6" t="s">
        <v>3856</v>
      </c>
      <c r="B3101" t="str">
        <f>VLOOKUP(INGRESO_MERCADERIA[[#This Row],[CODIGO]],STOCKSANLUIS[],2,FALSE)</f>
        <v>CORTINA DE AIRE DE 90 CM (36") - 220V/1PH/60HZ - STAR COLD - FM-1209Z/Y-MC</v>
      </c>
      <c r="C3101" s="10">
        <v>5</v>
      </c>
      <c r="D3101" s="156">
        <v>46084</v>
      </c>
      <c r="E3101" s="1" t="str">
        <f>VLOOKUP(INGRESO_MERCADERIA[[#This Row],[CODIGO]],STOCKSANLUIS[],7,FALSE)</f>
        <v>A</v>
      </c>
      <c r="F3101" s="10"/>
    </row>
    <row r="3102" spans="1:6" x14ac:dyDescent="0.25">
      <c r="A3102" s="6" t="s">
        <v>2274</v>
      </c>
      <c r="B3102" t="str">
        <f>VLOOKUP(INGRESO_MERCADERIA[[#This Row],[CODIGO]],STOCKSANLUIS[],2,FALSE)</f>
        <v>MANETA EXTERIOR FIJA 7520 FI0 5302 - CAFF</v>
      </c>
      <c r="C3102" s="10">
        <v>2</v>
      </c>
      <c r="D3102" s="156">
        <v>46085</v>
      </c>
      <c r="E3102" s="1" t="str">
        <f>VLOOKUP(INGRESO_MERCADERIA[[#This Row],[CODIGO]],STOCKSANLUIS[],7,FALSE)</f>
        <v>A</v>
      </c>
      <c r="F3102" s="10"/>
    </row>
    <row r="3103" spans="1:6" x14ac:dyDescent="0.25">
      <c r="A3103" s="6" t="s">
        <v>3098</v>
      </c>
      <c r="B3103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3103" s="10">
        <v>2</v>
      </c>
      <c r="D3103" s="156">
        <v>46087</v>
      </c>
      <c r="E3103" s="1" t="str">
        <f>VLOOKUP(INGRESO_MERCADERIA[[#This Row],[CODIGO]],STOCKSANLUIS[],7,FALSE)</f>
        <v>B</v>
      </c>
      <c r="F3103" s="10"/>
    </row>
    <row r="3104" spans="1:6" x14ac:dyDescent="0.25">
      <c r="A3104" s="6" t="s">
        <v>3929</v>
      </c>
      <c r="B3104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104" s="10">
        <v>3</v>
      </c>
      <c r="D3104" s="156">
        <v>46087</v>
      </c>
      <c r="E3104" s="1" t="str">
        <f>VLOOKUP(INGRESO_MERCADERIA[[#This Row],[CODIGO]],STOCKSANLUIS[],7,FALSE)</f>
        <v>B</v>
      </c>
      <c r="F3104" s="10"/>
    </row>
    <row r="3105" spans="1:6" x14ac:dyDescent="0.25">
      <c r="A3105" s="6" t="s">
        <v>3931</v>
      </c>
      <c r="B3105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105" s="10">
        <v>1</v>
      </c>
      <c r="D3105" s="156">
        <v>46087</v>
      </c>
      <c r="E3105" s="1" t="str">
        <f>VLOOKUP(INGRESO_MERCADERIA[[#This Row],[CODIGO]],STOCKSANLUIS[],7,FALSE)</f>
        <v>B</v>
      </c>
      <c r="F3105" s="10"/>
    </row>
    <row r="3106" spans="1:6" x14ac:dyDescent="0.25">
      <c r="A3106" s="6" t="s">
        <v>3858</v>
      </c>
      <c r="B3106" t="str">
        <f>VLOOKUP(INGRESO_MERCADERIA[[#This Row],[CODIGO]],STOCKSANLUIS[],2,FALSE)</f>
        <v>CORTINA DE AIRE DE 120 CM (48") - 220V/1PH/60HZ - STAR COLD - FM-1212Z/Y-MC</v>
      </c>
      <c r="C3106" s="10">
        <v>5</v>
      </c>
      <c r="D3106" s="156">
        <v>46087</v>
      </c>
      <c r="E3106" s="1" t="str">
        <f>VLOOKUP(INGRESO_MERCADERIA[[#This Row],[CODIGO]],STOCKSANLUIS[],7,FALSE)</f>
        <v>A</v>
      </c>
      <c r="F3106" s="10"/>
    </row>
    <row r="3107" spans="1:6" x14ac:dyDescent="0.25">
      <c r="A3107" s="6" t="s">
        <v>3856</v>
      </c>
      <c r="B3107" t="str">
        <f>VLOOKUP(INGRESO_MERCADERIA[[#This Row],[CODIGO]],STOCKSANLUIS[],2,FALSE)</f>
        <v>CORTINA DE AIRE DE 90 CM (36") - 220V/1PH/60HZ - STAR COLD - FM-1209Z/Y-MC</v>
      </c>
      <c r="C3107" s="10">
        <v>3</v>
      </c>
      <c r="D3107" s="156">
        <v>46087</v>
      </c>
      <c r="E3107" s="1" t="str">
        <f>VLOOKUP(INGRESO_MERCADERIA[[#This Row],[CODIGO]],STOCKSANLUIS[],7,FALSE)</f>
        <v>A</v>
      </c>
      <c r="F3107" s="10"/>
    </row>
    <row r="3108" spans="1:6" x14ac:dyDescent="0.25">
      <c r="A3108" s="6" t="s">
        <v>19226</v>
      </c>
      <c r="B3108" t="str">
        <f>VLOOKUP(INGRESO_MERCADERIA[[#This Row],[CODIGO]],STOCKSANLUIS[],2,FALSE)</f>
        <v>EXTRACTOR HELICOCENTRIFUGO - DIAMETRO 250 MM (10") - 220V/1PH/60HZ - STAR COLD - MF-250P (EQV TD1300/250)</v>
      </c>
      <c r="C3108" s="10">
        <v>1</v>
      </c>
      <c r="D3108" s="156">
        <v>46087</v>
      </c>
      <c r="E3108" s="1" t="str">
        <f>VLOOKUP(INGRESO_MERCADERIA[[#This Row],[CODIGO]],STOCKSANLUIS[],7,FALSE)</f>
        <v>A</v>
      </c>
      <c r="F3108" s="10"/>
    </row>
    <row r="3109" spans="1:6" x14ac:dyDescent="0.25">
      <c r="A3109" s="6" t="s">
        <v>3920</v>
      </c>
      <c r="B3109" t="str">
        <f>VLOOKUP(INGRESO_MERCADERIA[[#This Row],[CODIGO]],STOCKSANLUIS[],2,FALSE)</f>
        <v>EQUIPO DE A/A MINI SPLIT FRIO SOLO - 18000 BTU - R410A - 220V/1PH/60HZ -  CIAC CG41G-018PH3U2C / CH41G-018-H3U2C</v>
      </c>
      <c r="C3109" s="10">
        <v>2</v>
      </c>
      <c r="D3109" s="156">
        <v>46087</v>
      </c>
      <c r="E3109" s="1" t="str">
        <f>VLOOKUP(INGRESO_MERCADERIA[[#This Row],[CODIGO]],STOCKSANLUIS[],7,FALSE)</f>
        <v>B</v>
      </c>
      <c r="F3109" s="10"/>
    </row>
    <row r="3110" spans="1:6" x14ac:dyDescent="0.25">
      <c r="A3110" s="6" t="s">
        <v>3975</v>
      </c>
      <c r="B3110" t="str">
        <f>VLOOKUP(INGRESO_MERCADERIA[[#This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3110" s="10">
        <v>2</v>
      </c>
      <c r="D3110" s="156">
        <v>46087</v>
      </c>
      <c r="E3110" s="1" t="str">
        <f>VLOOKUP(INGRESO_MERCADERIA[[#This Row],[CODIGO]],STOCKSANLUIS[],7,FALSE)</f>
        <v>B</v>
      </c>
      <c r="F3110" s="10"/>
    </row>
    <row r="3111" spans="1:6" x14ac:dyDescent="0.25">
      <c r="A3111" s="6" t="s">
        <v>3979</v>
      </c>
      <c r="B3111" t="str">
        <f>VLOOKUP(INGRESO_MERCADERIA[[#This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3111" s="10">
        <v>4</v>
      </c>
      <c r="D3111" s="156">
        <v>46087</v>
      </c>
      <c r="E3111" s="1" t="str">
        <f>VLOOKUP(INGRESO_MERCADERIA[[#This Row],[CODIGO]],STOCKSANLUIS[],7,FALSE)</f>
        <v>B</v>
      </c>
      <c r="F3111" s="10"/>
    </row>
    <row r="3112" spans="1:6" x14ac:dyDescent="0.25">
      <c r="A3112" s="6" t="s">
        <v>4011</v>
      </c>
      <c r="B3112" t="str">
        <f>VLOOKUP(INGRESO_MERCADERIA[[#This Row],[CODIGO]],STOCKSANLUIS[],2,FALSE)</f>
        <v>EQUIPO DE A/A MINI SPLIT FRIO SOLO INVERTER WI FI - 24000BTU - R410A - 220V/1PH/60HZ - TEMP BLUE MADE BY CARRIER ENTERPRISE AX - TBG418A-X024PH3N1C - TBH418A-X024-H3N1C</v>
      </c>
      <c r="C3112" s="10">
        <v>2</v>
      </c>
      <c r="D3112" s="156">
        <v>46087</v>
      </c>
      <c r="E3112" s="1" t="str">
        <f>VLOOKUP(INGRESO_MERCADERIA[[#This Row],[CODIGO]],STOCKSANLUIS[],7,FALSE)</f>
        <v>B</v>
      </c>
      <c r="F3112" s="10"/>
    </row>
    <row r="3113" spans="1:6" x14ac:dyDescent="0.25">
      <c r="A3113" s="6" t="s">
        <v>79</v>
      </c>
      <c r="B3113" t="str">
        <f>VLOOKUP(INGRESO_MERCADERIA[[#This Row],[CODIGO]],STOCKSANLUIS[],2,FALSE)</f>
        <v>CONTROLADOR DE TEMPERATURA DIGITAL TC-900EL POWER - VER.07 - 12/24 VAC/DC - FULL GAUGE</v>
      </c>
      <c r="C3113" s="10">
        <v>4</v>
      </c>
      <c r="D3113" s="156">
        <v>46088</v>
      </c>
      <c r="E3113" s="1" t="str">
        <f>VLOOKUP(INGRESO_MERCADERIA[[#This Row],[CODIGO]],STOCKSANLUIS[],7,FALSE)</f>
        <v>C</v>
      </c>
      <c r="F3113" s="10"/>
    </row>
    <row r="3114" spans="1:6" x14ac:dyDescent="0.25">
      <c r="A3114" s="144" t="s">
        <v>3098</v>
      </c>
      <c r="B3114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3114" s="10">
        <v>2</v>
      </c>
      <c r="D3114" s="156">
        <v>46088</v>
      </c>
      <c r="E3114" s="1" t="str">
        <f>VLOOKUP(INGRESO_MERCADERIA[[#This Row],[CODIGO]],STOCKSANLUIS[],7,FALSE)</f>
        <v>B</v>
      </c>
      <c r="F3114" s="10"/>
    </row>
    <row r="3115" spans="1:6" x14ac:dyDescent="0.25">
      <c r="A3115" s="144" t="s">
        <v>3929</v>
      </c>
      <c r="B3115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115" s="10">
        <v>2</v>
      </c>
      <c r="D3115" s="156">
        <v>46088</v>
      </c>
      <c r="E3115" s="1" t="str">
        <f>VLOOKUP(INGRESO_MERCADERIA[[#This Row],[CODIGO]],STOCKSANLUIS[],7,FALSE)</f>
        <v>B</v>
      </c>
      <c r="F3115" s="10"/>
    </row>
    <row r="3116" spans="1:6" x14ac:dyDescent="0.25">
      <c r="A3116" s="144" t="s">
        <v>3931</v>
      </c>
      <c r="B3116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116" s="10">
        <v>1</v>
      </c>
      <c r="D3116" s="156">
        <v>46088</v>
      </c>
      <c r="E3116" s="1" t="str">
        <f>VLOOKUP(INGRESO_MERCADERIA[[#This Row],[CODIGO]],STOCKSANLUIS[],7,FALSE)</f>
        <v>B</v>
      </c>
      <c r="F3116" s="10"/>
    </row>
    <row r="3117" spans="1:6" x14ac:dyDescent="0.25">
      <c r="A3117" s="144" t="s">
        <v>2543</v>
      </c>
      <c r="B3117" t="str">
        <f>VLOOKUP(INGRESO_MERCADERIA[[#This Row],[CODIGO]],STOCKSANLUIS[],2,FALSE)</f>
        <v>EQUIPO DE A/A MINI SPLIT FRIO SOLO - 18000 BTU - R410A - 220V/1PH/60HZ - TEMP BLUE MADE BY CARRIER INTERAMERICA CORPORATION</v>
      </c>
      <c r="C3117" s="10">
        <v>1</v>
      </c>
      <c r="D3117" s="156">
        <v>46088</v>
      </c>
      <c r="E3117" s="1" t="str">
        <f>VLOOKUP(INGRESO_MERCADERIA[[#This Row],[CODIGO]],STOCKSANLUIS[],7,FALSE)</f>
        <v>B</v>
      </c>
      <c r="F3117" s="10"/>
    </row>
    <row r="3118" spans="1:6" x14ac:dyDescent="0.25">
      <c r="A3118" s="144" t="s">
        <v>3096</v>
      </c>
      <c r="B3118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118" s="10">
        <v>2</v>
      </c>
      <c r="D3118" s="156">
        <v>46088</v>
      </c>
      <c r="E3118" s="1" t="str">
        <f>VLOOKUP(INGRESO_MERCADERIA[[#This Row],[CODIGO]],STOCKSANLUIS[],7,FALSE)</f>
        <v>B</v>
      </c>
      <c r="F3118" s="10"/>
    </row>
    <row r="3119" spans="1:6" x14ac:dyDescent="0.25">
      <c r="A3119" s="6" t="s">
        <v>3721</v>
      </c>
      <c r="B3119" t="str">
        <f>VLOOKUP(INGRESO_MERCADERIA[[#This Row],[CODIGO]],STOCKSANLUIS[],2,FALSE)</f>
        <v>MOTOVENTILADOR AXIAL EBM W6D800GE503 - 800MM - 220V/380V/440V TRIFÁSICO - 6 POLOS, CON REJILLA Y BASE - FLUJO V</v>
      </c>
      <c r="C3119" s="10">
        <v>2</v>
      </c>
      <c r="D3119" s="156">
        <v>46090</v>
      </c>
      <c r="E3119" s="1" t="str">
        <f>VLOOKUP(INGRESO_MERCADERIA[[#This Row],[CODIGO]],STOCKSANLUIS[],7,FALSE)</f>
        <v>B</v>
      </c>
      <c r="F3119" s="10"/>
    </row>
    <row r="3120" spans="1:6" x14ac:dyDescent="0.25">
      <c r="A3120" s="6" t="s">
        <v>3365</v>
      </c>
      <c r="B3120" t="str">
        <f>VLOOKUP(INGRESO_MERCADERIA[[#This Row],[CODIGO]],STOCKSANLUIS[],2,FALSE)</f>
        <v>MOTOVENTILADOR 1/6-1/3HP 220V/1PH/60HZ - A/C CONDENSER FAN MOTOR RS5462 ROSTOCK EVERWELL</v>
      </c>
      <c r="C3120" s="10">
        <v>2</v>
      </c>
      <c r="D3120" s="156">
        <v>46090</v>
      </c>
      <c r="E3120" s="1" t="str">
        <f>VLOOKUP(INGRESO_MERCADERIA[[#This Row],[CODIGO]],STOCKSANLUIS[],7,FALSE)</f>
        <v>A</v>
      </c>
      <c r="F3120" s="10"/>
    </row>
    <row r="3121" spans="1:6" x14ac:dyDescent="0.25">
      <c r="A3121" s="6" t="s">
        <v>19722</v>
      </c>
      <c r="B3121" t="str">
        <f>VLOOKUP(INGRESO_MERCADERIA[[#This Row],[CODIGO]],STOCKSANLUIS[],2,FALSE)</f>
        <v>CONDENSADOR DE 36000 BTU/H CDU VERTICAL ST R410A 208-230V/60HZ/3PH - TEMP BLUE MADE BY CARRIER ENTERPRISE - FRIO SOLO - TBA410A--036-V5G1C</v>
      </c>
      <c r="C3121" s="10">
        <v>1</v>
      </c>
      <c r="D3121" s="156">
        <v>46091</v>
      </c>
      <c r="E3121" s="1" t="str">
        <f>VLOOKUP(INGRESO_MERCADERIA[[#This Row],[CODIGO]],STOCKSANLUIS[],7,FALSE)</f>
        <v>B</v>
      </c>
      <c r="F3121" s="10"/>
    </row>
    <row r="3122" spans="1:6" x14ac:dyDescent="0.25">
      <c r="A3122" s="6" t="s">
        <v>3655</v>
      </c>
      <c r="B3122" t="str">
        <f>VLOOKUP(INGRESO_MERCADERIA[[#This Row],[CODIGO]],STOCKSANLUIS[],2,FALSE)</f>
        <v>EVAPORADOR PISO TECHO 36000 BTU/H EVAP F/C ST R410A 208-230V/60HZ/1PH - TEMP BLUE MADE BY CARRIER ENTERPRISE - FRIO SOLO - TBF41D-036-M3N1C</v>
      </c>
      <c r="C3122" s="10">
        <v>1</v>
      </c>
      <c r="D3122" s="156">
        <v>46091</v>
      </c>
      <c r="E3122" s="1" t="str">
        <f>VLOOKUP(INGRESO_MERCADERIA[[#This Row],[CODIGO]],STOCKSANLUIS[],7,FALSE)</f>
        <v>B</v>
      </c>
      <c r="F3122" s="10"/>
    </row>
    <row r="3123" spans="1:6" x14ac:dyDescent="0.25">
      <c r="A3123" s="6" t="s">
        <v>21892</v>
      </c>
      <c r="B3123" t="str">
        <f>VLOOKUP(INGRESO_MERCADERIA[[#This Row],[CODIGO]],STOCKSANLUIS[],2,FALSE)</f>
        <v>COMPRESOR COPELAND USA 4.0 HP 220V/3PH/60HZ ZS29KAE-TF5-618 SCROLL R507/R404/R134A/R407C/R449A  - ALTA EFICIENCIA / BAJO RUIDO</v>
      </c>
      <c r="C3123" s="10">
        <v>1</v>
      </c>
      <c r="D3123" s="156">
        <v>46091</v>
      </c>
      <c r="E3123" s="1" t="str">
        <f>VLOOKUP(INGRESO_MERCADERIA[[#This Row],[CODIGO]],STOCKSANLUIS[],7,FALSE)</f>
        <v>B</v>
      </c>
      <c r="F3123" s="10"/>
    </row>
    <row r="3124" spans="1:6" x14ac:dyDescent="0.25">
      <c r="A3124" s="6" t="s">
        <v>19219</v>
      </c>
      <c r="B3124" t="str">
        <f>VLOOKUP(INGRESO_MERCADERIA[[#This Row],[CODIGO]],STOCKSANLUIS[],2,FALSE)</f>
        <v>CONTROLADOR DIGITAL PARA REFRIGERACIÓN TC970E LOG+ECO</v>
      </c>
      <c r="C3124" s="10">
        <v>10</v>
      </c>
      <c r="D3124" s="156">
        <v>46091</v>
      </c>
      <c r="E3124" s="1" t="str">
        <f>VLOOKUP(INGRESO_MERCADERIA[[#This Row],[CODIGO]],STOCKSANLUIS[],7,FALSE)</f>
        <v>C</v>
      </c>
      <c r="F3124" s="10"/>
    </row>
    <row r="3125" spans="1:6" x14ac:dyDescent="0.25">
      <c r="A3125" s="6" t="s">
        <v>3096</v>
      </c>
      <c r="B3125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125" s="10">
        <v>6</v>
      </c>
      <c r="D3125" s="156">
        <v>46092</v>
      </c>
      <c r="E3125" s="1" t="str">
        <f>VLOOKUP(INGRESO_MERCADERIA[[#This Row],[CODIGO]],STOCKSANLUIS[],7,FALSE)</f>
        <v>B</v>
      </c>
      <c r="F3125" s="10"/>
    </row>
    <row r="3126" spans="1:6" x14ac:dyDescent="0.25">
      <c r="A3126" s="6" t="s">
        <v>3098</v>
      </c>
      <c r="B3126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3126" s="10">
        <v>1</v>
      </c>
      <c r="D3126" s="156">
        <v>46092</v>
      </c>
      <c r="E3126" s="1" t="str">
        <f>VLOOKUP(INGRESO_MERCADERIA[[#This Row],[CODIGO]],STOCKSANLUIS[],7,FALSE)</f>
        <v>B</v>
      </c>
      <c r="F3126" s="10"/>
    </row>
    <row r="3127" spans="1:6" x14ac:dyDescent="0.25">
      <c r="A3127" s="6" t="s">
        <v>3979</v>
      </c>
      <c r="B3127" t="str">
        <f>VLOOKUP(INGRESO_MERCADERIA[[#This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3127" s="10">
        <v>1</v>
      </c>
      <c r="D3127" s="156">
        <v>46092</v>
      </c>
      <c r="E3127" s="1" t="str">
        <f>VLOOKUP(INGRESO_MERCADERIA[[#This Row],[CODIGO]],STOCKSANLUIS[],7,FALSE)</f>
        <v>B</v>
      </c>
      <c r="F3127" s="10"/>
    </row>
    <row r="3128" spans="1:6" x14ac:dyDescent="0.25">
      <c r="A3128" s="6" t="s">
        <v>22230</v>
      </c>
      <c r="B3128" t="str">
        <f>VLOOKUP(INGRESO_MERCADERIA[[#This Row],[CODIGO]],STOCKSANLUIS[],2,FALSE)</f>
        <v>COMPRESOR ROTATIVO - 36000 BTU/H - 220V/60HZ - 1PH R410 - ASQ330N1UMU - SIN CAPACITOR 60UF/400V - GMCC</v>
      </c>
      <c r="C3128" s="10">
        <v>2</v>
      </c>
      <c r="D3128" s="156">
        <v>46092</v>
      </c>
      <c r="E3128" s="1" t="str">
        <f>VLOOKUP(INGRESO_MERCADERIA[[#This Row],[CODIGO]],STOCKSANLUIS[],7,FALSE)</f>
        <v>B</v>
      </c>
      <c r="F3128" s="10"/>
    </row>
    <row r="3129" spans="1:6" x14ac:dyDescent="0.25">
      <c r="A3129" s="6" t="s">
        <v>22351</v>
      </c>
      <c r="B3129" t="str">
        <f>VLOOKUP(INGRESO_MERCADERIA[[#This Row],[CODIGO]],STOCKSANLUIS[],2,FALSE)</f>
        <v>COMPRESOR SCROLL YH150A7-100 -- 60000 BTU - 5HP - 220V/3PH/60HZ - R22 - INVOTECH</v>
      </c>
      <c r="C3129" s="10">
        <v>2</v>
      </c>
      <c r="D3129" s="156">
        <v>46092</v>
      </c>
      <c r="E3129" s="1" t="str">
        <f>VLOOKUP(INGRESO_MERCADERIA[[#This Row],[CODIGO]],STOCKSANLUIS[],7,FALSE)</f>
        <v>C</v>
      </c>
      <c r="F3129" s="10"/>
    </row>
    <row r="3130" spans="1:6" x14ac:dyDescent="0.25">
      <c r="A3130" s="6" t="s">
        <v>22286</v>
      </c>
      <c r="B3130" t="str">
        <f>VLOOKUP(INGRESO_MERCADERIA[[#This Row],[CODIGO]],STOCKSANLUIS[],2,FALSE)</f>
        <v>COMPRESOR ROTATIVO - 18000 BTU - 220V/60HZ - 1PH R410 - PA170M2A-3FT1 - SIN CAPACITOR 40UF/370V - GMCC</v>
      </c>
      <c r="C3130" s="10">
        <v>2</v>
      </c>
      <c r="D3130" s="156">
        <v>46092</v>
      </c>
      <c r="E3130" s="1" t="str">
        <f>VLOOKUP(INGRESO_MERCADERIA[[#This Row],[CODIGO]],STOCKSANLUIS[],7,FALSE)</f>
        <v>C</v>
      </c>
      <c r="F3130" s="10"/>
    </row>
    <row r="3131" spans="1:6" x14ac:dyDescent="0.25">
      <c r="A3131" s="6" t="s">
        <v>33</v>
      </c>
      <c r="B3131" t="str">
        <f>VLOOKUP(INGRESO_MERCADERIA[[#This Row],[CODIGO]],STOCKSANLUIS[],2,FALSE)</f>
        <v>CONTROLADOR DE TEMPERATURA DIGITAL MT-512E 2HP - VER.13 - 115/220 VAC - FULL GAUGE</v>
      </c>
      <c r="C3131" s="10">
        <v>108</v>
      </c>
      <c r="D3131" s="156">
        <v>46092</v>
      </c>
      <c r="E3131" s="1" t="str">
        <f>VLOOKUP(INGRESO_MERCADERIA[[#This Row],[CODIGO]],STOCKSANLUIS[],7,FALSE)</f>
        <v>C</v>
      </c>
      <c r="F3131" s="10"/>
    </row>
    <row r="3132" spans="1:6" x14ac:dyDescent="0.25">
      <c r="A3132" s="6" t="s">
        <v>2022</v>
      </c>
      <c r="B3132" t="str">
        <f>VLOOKUP(INGRESO_MERCADERIA[[#This Row],[CODIGO]],STOCKSANLUIS[],2,FALSE)</f>
        <v>CONTROLADOR DE TEMPERATURA DIGITAL TC-900E POWER - VER.07 - 115/220 VAC - FULL GAUGE</v>
      </c>
      <c r="C3132" s="10">
        <v>54</v>
      </c>
      <c r="D3132" s="156">
        <v>46092</v>
      </c>
      <c r="E3132" s="1" t="str">
        <f>VLOOKUP(INGRESO_MERCADERIA[[#This Row],[CODIGO]],STOCKSANLUIS[],7,FALSE)</f>
        <v>C</v>
      </c>
      <c r="F3132" s="10"/>
    </row>
    <row r="3133" spans="1:6" x14ac:dyDescent="0.25">
      <c r="A3133" s="6" t="s">
        <v>22355</v>
      </c>
      <c r="B3133" t="str">
        <f>VLOOKUP(INGRESO_MERCADERIA[[#This Row],[CODIGO]],STOCKSANLUIS[],2,FALSE)</f>
        <v>FILTRO SECADOR  48-DC 023U4383 - ALTERNATIVO AL COD 00572 - DANFOSS</v>
      </c>
      <c r="C3133" s="10">
        <v>2</v>
      </c>
      <c r="D3133" s="156">
        <v>46092</v>
      </c>
      <c r="E3133" s="1" t="str">
        <f>VLOOKUP(INGRESO_MERCADERIA[[#This Row],[CODIGO]],STOCKSANLUIS[],7,FALSE)</f>
        <v>A</v>
      </c>
      <c r="F3133" s="10"/>
    </row>
    <row r="3134" spans="1:6" x14ac:dyDescent="0.25">
      <c r="A3134" s="6" t="s">
        <v>22538</v>
      </c>
      <c r="B3134" t="str">
        <f>VLOOKUP(INGRESO_MERCADERIA[[#This Row],[CODIGO]],STOCKSANLUIS[],2,FALSE)</f>
        <v>CONDENSADOR DE 36000 BTU/H INVERTER TIRO VERTICAL R410A 208-230V/60HZ/1PH - VIKING "VIKINGO" - PROUDLY DESIGNED IN USA - BLUE FIN PROTECTION - XJCUI4-36-3 - MADE IN P.R.C.</v>
      </c>
      <c r="C3134" s="10">
        <v>1</v>
      </c>
      <c r="D3134" s="156">
        <v>46093</v>
      </c>
      <c r="E3134" s="1" t="str">
        <f>VLOOKUP(INGRESO_MERCADERIA[[#This Row],[CODIGO]],STOCKSANLUIS[],7,FALSE)</f>
        <v>B</v>
      </c>
      <c r="F3134" s="10"/>
    </row>
    <row r="3135" spans="1:6" x14ac:dyDescent="0.25">
      <c r="A3135" s="6" t="s">
        <v>22540</v>
      </c>
      <c r="B3135" t="str">
        <f>VLOOKUP(INGRESO_MERCADERIA[[#This Row],[CODIGO]],STOCKSANLUIS[],2,FALSE)</f>
        <v>EVAPORADOR PISO TECHO INV 36000 BTU/H EVAP R410A 208-230V/60HZ/1PH - VIKING "VIKINGO" - PROUDLY DESIGNED IN USA - BLUE FIN PROTECTION - XJCFRI-4-36-3-GW - MADE IN P.R.C.</v>
      </c>
      <c r="C3135" s="10">
        <v>1</v>
      </c>
      <c r="D3135" s="156">
        <v>46093</v>
      </c>
      <c r="E3135" s="1" t="str">
        <f>VLOOKUP(INGRESO_MERCADERIA[[#This Row],[CODIGO]],STOCKSANLUIS[],7,FALSE)</f>
        <v>B</v>
      </c>
      <c r="F3135" s="10"/>
    </row>
    <row r="3136" spans="1:6" x14ac:dyDescent="0.25">
      <c r="A3136" s="6" t="s">
        <v>22542</v>
      </c>
      <c r="B3136" t="str">
        <f>VLOOKUP(INGRESO_MERCADERIA[[#This Row],[CODIGO]],STOCKSANLUIS[],2,FALSE)</f>
        <v>CONDENSADOR DE 60000 BTU/H INVERTER TIRO VERTICAL R410A 208-230V/60HZ/1PH - VIKING "VIKINGO" - PROUDLY DESIGNED IN USA - BLUE FIN PROTECTION - XJCUI4-60-3 - MADE IN P.R.C.</v>
      </c>
      <c r="C3136" s="10">
        <v>2</v>
      </c>
      <c r="D3136" s="156">
        <v>46093</v>
      </c>
      <c r="E3136" s="1" t="str">
        <f>VLOOKUP(INGRESO_MERCADERIA[[#This Row],[CODIGO]],STOCKSANLUIS[],7,FALSE)</f>
        <v>B</v>
      </c>
      <c r="F3136" s="10"/>
    </row>
    <row r="3137" spans="1:6" x14ac:dyDescent="0.25">
      <c r="A3137" s="6" t="s">
        <v>22544</v>
      </c>
      <c r="B3137" t="str">
        <f>VLOOKUP(INGRESO_MERCADERIA[[#This Row],[CODIGO]],STOCKSANLUIS[],2,FALSE)</f>
        <v>EVAPORADOR PISO TECHO INV 60000 BTU/H EVAP R410A 208-230V/60HZ/1PH - VIKING "VIKINGO" - PROUDLY DESIGNED IN USA - BLUE FIN PROTECTION - XJCFRI-4-60-3-GW - MADE IN P.R.C.</v>
      </c>
      <c r="C3137" s="10">
        <v>2</v>
      </c>
      <c r="D3137" s="156">
        <v>46093</v>
      </c>
      <c r="E3137" s="1" t="str">
        <f>VLOOKUP(INGRESO_MERCADERIA[[#This Row],[CODIGO]],STOCKSANLUIS[],7,FALSE)</f>
        <v>B</v>
      </c>
      <c r="F3137" s="10"/>
    </row>
    <row r="3138" spans="1:6" x14ac:dyDescent="0.25">
      <c r="A3138" s="6" t="s">
        <v>595</v>
      </c>
      <c r="B3138" t="str">
        <f>VLOOKUP(INGRESO_MERCADERIA[[#This Row],[CODIGO]],STOCKSANLUIS[],2,FALSE)</f>
        <v>CUERPO DE VALVULA SOLENOIDE DANFOSS EVR 3 - 3/8  SOLDABLE  032F1204</v>
      </c>
      <c r="C3138" s="10">
        <v>2</v>
      </c>
      <c r="D3138" s="156">
        <v>46093</v>
      </c>
      <c r="E3138" s="1" t="str">
        <f>VLOOKUP(INGRESO_MERCADERIA[[#This Row],[CODIGO]],STOCKSANLUIS[],7,FALSE)</f>
        <v>A</v>
      </c>
      <c r="F3138" s="10"/>
    </row>
    <row r="3139" spans="1:6" x14ac:dyDescent="0.25">
      <c r="A3139" s="6" t="s">
        <v>655</v>
      </c>
      <c r="B3139" t="str">
        <f>VLOOKUP(INGRESO_MERCADERIA[[#This Row],[CODIGO]],STOCKSANLUIS[],2,FALSE)</f>
        <v>CUERPO DE VALVULA SOLENOIDE DANFOSS EVR 10 - 5/8  SOLDABLE  032F1214</v>
      </c>
      <c r="C3139" s="10">
        <v>2</v>
      </c>
      <c r="D3139" s="156">
        <v>46093</v>
      </c>
      <c r="E3139" s="1" t="str">
        <f>VLOOKUP(INGRESO_MERCADERIA[[#This Row],[CODIGO]],STOCKSANLUIS[],7,FALSE)</f>
        <v>A</v>
      </c>
      <c r="F3139" s="10"/>
    </row>
    <row r="3140" spans="1:6" x14ac:dyDescent="0.25">
      <c r="A3140" s="6" t="s">
        <v>259</v>
      </c>
      <c r="B3140" t="str">
        <f>VLOOKUP(INGRESO_MERCADERIA[[#This Row],[CODIGO]],STOCKSANLUIS[],2,FALSE)</f>
        <v>PLATINA KLEERSTRIP MAX BULLET HTP SILVER 2  PLOMO (60 CM)- 477600</v>
      </c>
      <c r="C3140" s="10">
        <v>56</v>
      </c>
      <c r="D3140" s="156">
        <v>46093</v>
      </c>
      <c r="E3140" s="1" t="str">
        <f>VLOOKUP(INGRESO_MERCADERIA[[#This Row],[CODIGO]],STOCKSANLUIS[],7,FALSE)</f>
        <v>C</v>
      </c>
      <c r="F3140" s="10"/>
    </row>
    <row r="3141" spans="1:6" x14ac:dyDescent="0.25">
      <c r="A3141" s="6" t="s">
        <v>15</v>
      </c>
      <c r="B3141" t="str">
        <f>VLOOKUP(INGRESO_MERCADERIA[[#This Row],[CODIGO]],STOCKSANLUIS[],2,FALSE)</f>
        <v>CAJA DE DISTRIBUCION BC01 - FULL GAUGE</v>
      </c>
      <c r="C3141" s="10">
        <v>20</v>
      </c>
      <c r="D3141" s="156">
        <v>46093</v>
      </c>
      <c r="E3141" s="1" t="str">
        <f>VLOOKUP(INGRESO_MERCADERIA[[#This Row],[CODIGO]],STOCKSANLUIS[],7,FALSE)</f>
        <v>A</v>
      </c>
      <c r="F3141" s="10"/>
    </row>
    <row r="3142" spans="1:6" x14ac:dyDescent="0.25">
      <c r="A3142" s="6" t="s">
        <v>33</v>
      </c>
      <c r="B3142" t="str">
        <f>VLOOKUP(INGRESO_MERCADERIA[[#This Row],[CODIGO]],STOCKSANLUIS[],2,FALSE)</f>
        <v>CONTROLADOR DE TEMPERATURA DIGITAL MT-512E 2HP - VER.13 - 115/220 VAC - FULL GAUGE</v>
      </c>
      <c r="C3142" s="10">
        <v>54</v>
      </c>
      <c r="D3142" s="156">
        <v>46093</v>
      </c>
      <c r="E3142" s="1" t="str">
        <f>VLOOKUP(INGRESO_MERCADERIA[[#This Row],[CODIGO]],STOCKSANLUIS[],7,FALSE)</f>
        <v>C</v>
      </c>
      <c r="F3142" s="10"/>
    </row>
    <row r="3143" spans="1:6" x14ac:dyDescent="0.25">
      <c r="A3143" s="6" t="s">
        <v>35</v>
      </c>
      <c r="B3143" t="str">
        <f>VLOOKUP(INGRESO_MERCADERIA[[#This Row],[CODIGO]],STOCKSANLUIS[],2,FALSE)</f>
        <v>CONTROLADOR DE TEMPERATURA DIGITAL MT-512EL 2HP - VER.13 - 12/24 VAC/DC - FULL GAUGE</v>
      </c>
      <c r="C3143" s="10">
        <v>10</v>
      </c>
      <c r="D3143" s="156">
        <v>46093</v>
      </c>
      <c r="E3143" s="1" t="str">
        <f>VLOOKUP(INGRESO_MERCADERIA[[#This Row],[CODIGO]],STOCKSANLUIS[],7,FALSE)</f>
        <v>C</v>
      </c>
      <c r="F3143" s="10"/>
    </row>
    <row r="3144" spans="1:6" x14ac:dyDescent="0.25">
      <c r="A3144" s="6" t="s">
        <v>2022</v>
      </c>
      <c r="B3144" t="str">
        <f>VLOOKUP(INGRESO_MERCADERIA[[#This Row],[CODIGO]],STOCKSANLUIS[],2,FALSE)</f>
        <v>CONTROLADOR DE TEMPERATURA DIGITAL TC-900E POWER - VER.07 - 115/220 VAC - FULL GAUGE</v>
      </c>
      <c r="C3144" s="10">
        <v>54</v>
      </c>
      <c r="D3144" s="156">
        <v>46093</v>
      </c>
      <c r="E3144" s="1" t="str">
        <f>VLOOKUP(INGRESO_MERCADERIA[[#This Row],[CODIGO]],STOCKSANLUIS[],7,FALSE)</f>
        <v>C</v>
      </c>
      <c r="F3144" s="10"/>
    </row>
    <row r="3145" spans="1:6" x14ac:dyDescent="0.25">
      <c r="A3145" s="6" t="s">
        <v>77</v>
      </c>
      <c r="B3145" t="str">
        <f>VLOOKUP(INGRESO_MERCADERIA[[#This Row],[CODIGO]],STOCKSANLUIS[],2,FALSE)</f>
        <v>CONTROLADOR DE TEMPERATURA DIGITAL TC-900EW LOG - VER.04 - 115/220 VAC - FULL GAUGE - WHITE</v>
      </c>
      <c r="C3145" s="10">
        <v>30</v>
      </c>
      <c r="D3145" s="156">
        <v>46093</v>
      </c>
      <c r="E3145" s="1" t="str">
        <f>VLOOKUP(INGRESO_MERCADERIA[[#This Row],[CODIGO]],STOCKSANLUIS[],7,FALSE)</f>
        <v>C</v>
      </c>
      <c r="F3145" s="10"/>
    </row>
    <row r="3146" spans="1:6" x14ac:dyDescent="0.25">
      <c r="A3146" s="6" t="s">
        <v>2691</v>
      </c>
      <c r="B3146" t="str">
        <f>VLOOKUP(INGRESO_MERCADERIA[[#This Row],[CODIGO]],STOCKSANLUIS[],2,FALSE)</f>
        <v>GAS REFRIGERANTE FREON R-507 - 11.35 KG - CHEMOURS</v>
      </c>
      <c r="C3146" s="10">
        <v>5</v>
      </c>
      <c r="D3146" s="156">
        <v>46094</v>
      </c>
      <c r="E3146" s="1" t="str">
        <f>VLOOKUP(INGRESO_MERCADERIA[[#This Row],[CODIGO]],STOCKSANLUIS[],7,FALSE)</f>
        <v>C</v>
      </c>
      <c r="F3146" s="10"/>
    </row>
    <row r="3147" spans="1:6" x14ac:dyDescent="0.25">
      <c r="A3147" s="6" t="s">
        <v>19299</v>
      </c>
      <c r="B3147" t="str">
        <f>VLOOKUP(INGRESO_MERCADERIA[[#This Row],[CODIGO]],STOCKSANLUIS[],2,FALSE)</f>
        <v>CINTA DE PVC PARA MINI SPLITS 50MMX50M - TAFETAN - EVERFROST - HIGH QUALITY</v>
      </c>
      <c r="C3147" s="10">
        <v>5</v>
      </c>
      <c r="D3147" s="156">
        <v>46094</v>
      </c>
      <c r="E3147" s="1" t="str">
        <f>VLOOKUP(INGRESO_MERCADERIA[[#This Row],[CODIGO]],STOCKSANLUIS[],7,FALSE)</f>
        <v>C</v>
      </c>
      <c r="F3147" s="10"/>
    </row>
    <row r="3148" spans="1:6" x14ac:dyDescent="0.25">
      <c r="A3148" s="6" t="s">
        <v>2930</v>
      </c>
      <c r="B3148" t="str">
        <f>VLOOKUP(INGRESO_MERCADERIA[[#This Row],[CODIGO]],STOCKSANLUIS[],2,FALSE)</f>
        <v>VALVULA DE PASO DE 1/4 - HV-14 - EVERWELL</v>
      </c>
      <c r="C3148" s="10">
        <v>5</v>
      </c>
      <c r="D3148" s="156">
        <v>46094</v>
      </c>
      <c r="E3148" s="1" t="str">
        <f>VLOOKUP(INGRESO_MERCADERIA[[#This Row],[CODIGO]],STOCKSANLUIS[],7,FALSE)</f>
        <v>A</v>
      </c>
      <c r="F3148" s="10"/>
    </row>
    <row r="3149" spans="1:6" x14ac:dyDescent="0.25">
      <c r="A3149" s="6" t="s">
        <v>653</v>
      </c>
      <c r="B3149" t="str">
        <f>VLOOKUP(INGRESO_MERCADERIA[[#This Row],[CODIGO]],STOCKSANLUIS[],2,FALSE)</f>
        <v>CUERPO DE VALVULA EXPANSION DANFOSS TE-5 1/2" X 5/8" SOLD. COD 067B4009</v>
      </c>
      <c r="C3149" s="10">
        <v>5</v>
      </c>
      <c r="D3149" s="156">
        <v>46094</v>
      </c>
      <c r="E3149" s="1" t="str">
        <f>VLOOKUP(INGRESO_MERCADERIA[[#This Row],[CODIGO]],STOCKSANLUIS[],7,FALSE)</f>
        <v>A</v>
      </c>
      <c r="F3149" s="10"/>
    </row>
    <row r="3150" spans="1:6" x14ac:dyDescent="0.25">
      <c r="A3150" s="6" t="s">
        <v>33</v>
      </c>
      <c r="B3150" t="str">
        <f>VLOOKUP(INGRESO_MERCADERIA[[#This Row],[CODIGO]],STOCKSANLUIS[],2,FALSE)</f>
        <v>CONTROLADOR DE TEMPERATURA DIGITAL MT-512E 2HP - VER.13 - 115/220 VAC - FULL GAUGE</v>
      </c>
      <c r="C3150" s="10">
        <v>54</v>
      </c>
      <c r="D3150" s="156">
        <v>46095</v>
      </c>
      <c r="E3150" s="1" t="str">
        <f>VLOOKUP(INGRESO_MERCADERIA[[#This Row],[CODIGO]],STOCKSANLUIS[],7,FALSE)</f>
        <v>C</v>
      </c>
      <c r="F3150" s="10"/>
    </row>
    <row r="3151" spans="1:6" x14ac:dyDescent="0.25">
      <c r="A3151" s="6" t="s">
        <v>79</v>
      </c>
      <c r="B3151" t="str">
        <f>VLOOKUP(INGRESO_MERCADERIA[[#This Row],[CODIGO]],STOCKSANLUIS[],2,FALSE)</f>
        <v>CONTROLADOR DE TEMPERATURA DIGITAL TC-900EL POWER - VER.07 - 12/24 VAC/DC - FULL GAUGE</v>
      </c>
      <c r="C3151" s="10">
        <v>10</v>
      </c>
      <c r="D3151" s="156">
        <v>46095</v>
      </c>
      <c r="E3151" s="1" t="str">
        <f>VLOOKUP(INGRESO_MERCADERIA[[#This Row],[CODIGO]],STOCKSANLUIS[],7,FALSE)</f>
        <v>C</v>
      </c>
      <c r="F3151" s="10"/>
    </row>
    <row r="3152" spans="1:6" x14ac:dyDescent="0.25">
      <c r="A3152" s="6" t="s">
        <v>91</v>
      </c>
      <c r="B3152" t="str">
        <f>VLOOKUP(INGRESO_MERCADERIA[[#This Row],[CODIGO]],STOCKSANLUIS[],2,FALSE)</f>
        <v>TERMOSTATO DIGITAL TIC-17RGTI  - VER.09 - 115/220 VAC - FULL GAUGE</v>
      </c>
      <c r="C3152" s="10">
        <v>10</v>
      </c>
      <c r="D3152" s="156">
        <v>46095</v>
      </c>
      <c r="E3152" s="1" t="str">
        <f>VLOOKUP(INGRESO_MERCADERIA[[#This Row],[CODIGO]],STOCKSANLUIS[],7,FALSE)</f>
        <v>A</v>
      </c>
      <c r="F3152" s="10"/>
    </row>
    <row r="3153" spans="1:6" x14ac:dyDescent="0.25">
      <c r="A3153" s="6" t="s">
        <v>953</v>
      </c>
      <c r="B3153" t="str">
        <f>VLOOKUP(INGRESO_MERCADERIA[[#This Row],[CODIGO]],STOCKSANLUIS[],2,FALSE)</f>
        <v>INTERFACE USB CONV 32 - VER.03 - FULL GAUGE</v>
      </c>
      <c r="C3153" s="10">
        <v>5</v>
      </c>
      <c r="D3153" s="156">
        <v>46095</v>
      </c>
      <c r="E3153" s="1" t="str">
        <f>VLOOKUP(INGRESO_MERCADERIA[[#This Row],[CODIGO]],STOCKSANLUIS[],7,FALSE)</f>
        <v>A</v>
      </c>
      <c r="F3153" s="10"/>
    </row>
    <row r="3154" spans="1:6" x14ac:dyDescent="0.25">
      <c r="A3154" s="6" t="s">
        <v>1199</v>
      </c>
      <c r="B3154" t="str">
        <f>VLOOKUP(INGRESO_MERCADERIA[[#This Row],[CODIGO]],STOCKSANLUIS[],2,FALSE)</f>
        <v>CONTROLADOR DE TEMPERATURA DIGITAL MT-512G - VER.02 - 115/220 VAC - FULL GAUGE</v>
      </c>
      <c r="C3154" s="10">
        <v>10</v>
      </c>
      <c r="D3154" s="156">
        <v>46095</v>
      </c>
      <c r="E3154" s="1" t="str">
        <f>VLOOKUP(INGRESO_MERCADERIA[[#This Row],[CODIGO]],STOCKSANLUIS[],7,FALSE)</f>
        <v>A</v>
      </c>
      <c r="F3154" s="10"/>
    </row>
    <row r="3155" spans="1:6" x14ac:dyDescent="0.25">
      <c r="A3155" s="6" t="s">
        <v>2427</v>
      </c>
      <c r="B3155" t="str">
        <f>VLOOKUP(INGRESO_MERCADERIA[[#This Row],[CODIGO]],STOCKSANLUIS[],2,FALSE)</f>
        <v>TERMOMETRO DIGITAL TI-44 EW PLUS - VER.01 - 115 /220 VAC - FULL GAUGE - WHITE</v>
      </c>
      <c r="C3155" s="10">
        <v>20</v>
      </c>
      <c r="D3155" s="156">
        <v>46095</v>
      </c>
      <c r="E3155" s="1" t="str">
        <f>VLOOKUP(INGRESO_MERCADERIA[[#This Row],[CODIGO]],STOCKSANLUIS[],7,FALSE)</f>
        <v>C</v>
      </c>
      <c r="F3155" s="10"/>
    </row>
    <row r="3156" spans="1:6" x14ac:dyDescent="0.25">
      <c r="A3156" s="6" t="s">
        <v>2022</v>
      </c>
      <c r="B3156" t="str">
        <f>VLOOKUP(INGRESO_MERCADERIA[[#This Row],[CODIGO]],STOCKSANLUIS[],2,FALSE)</f>
        <v>CONTROLADOR DE TEMPERATURA DIGITAL TC-900E POWER - VER.07 - 115/220 VAC - FULL GAUGE</v>
      </c>
      <c r="C3156" s="10">
        <v>54</v>
      </c>
      <c r="D3156" s="156">
        <v>46095</v>
      </c>
      <c r="E3156" s="1" t="str">
        <f>VLOOKUP(INGRESO_MERCADERIA[[#This Row],[CODIGO]],STOCKSANLUIS[],7,FALSE)</f>
        <v>C</v>
      </c>
      <c r="F3156" s="10"/>
    </row>
    <row r="3157" spans="1:6" x14ac:dyDescent="0.25">
      <c r="A3157" s="6" t="s">
        <v>2122</v>
      </c>
      <c r="B3157" t="str">
        <f>VLOOKUP(INGRESO_MERCADERIA[[#This Row],[CODIGO]],STOCKSANLUIS[],2,FALSE)</f>
        <v>SENSOR DE TEMPERATURA NTC - SB-41 - 2M - FULL GAUGE</v>
      </c>
      <c r="C3157" s="10">
        <v>10</v>
      </c>
      <c r="D3157" s="156">
        <v>46095</v>
      </c>
      <c r="E3157" s="1" t="str">
        <f>VLOOKUP(INGRESO_MERCADERIA[[#This Row],[CODIGO]],STOCKSANLUIS[],7,FALSE)</f>
        <v>C</v>
      </c>
      <c r="F3157" s="10"/>
    </row>
    <row r="3158" spans="1:6" x14ac:dyDescent="0.25">
      <c r="A3158" s="6" t="s">
        <v>2431</v>
      </c>
      <c r="B3158" t="str">
        <f>VLOOKUP(INGRESO_MERCADERIA[[#This Row],[CODIGO]],STOCKSANLUIS[],2,FALSE)</f>
        <v>CONTROLADOR DIGITAL DE PRESIÓN PCT-410 EW PLUS - VER.05 - 90-220 VAC - FULL GAUGE (INCLUYE TRANSFORMADOR) - WHITE</v>
      </c>
      <c r="C3158" s="10">
        <v>10</v>
      </c>
      <c r="D3158" s="156">
        <v>46095</v>
      </c>
      <c r="E3158" s="1" t="str">
        <f>VLOOKUP(INGRESO_MERCADERIA[[#This Row],[CODIGO]],STOCKSANLUIS[],7,FALSE)</f>
        <v>C</v>
      </c>
      <c r="F3158" s="10"/>
    </row>
    <row r="3159" spans="1:6" x14ac:dyDescent="0.25">
      <c r="A3159" s="6" t="s">
        <v>2539</v>
      </c>
      <c r="B3159" t="str">
        <f>VLOOKUP(INGRESO_MERCADERIA[[#This Row],[CODIGO]],STOCKSANLUIS[],2,FALSE)</f>
        <v>CONTROLADOR DE TEMPERATURA DIGITAL MT-543EW PLUS DE 4 ETAPAS C/ALARMA - VER.06 - 115/220 VAC - FULL GAUGE - WHITE</v>
      </c>
      <c r="C3159" s="10">
        <v>5</v>
      </c>
      <c r="D3159" s="156">
        <v>46095</v>
      </c>
      <c r="E3159" s="1" t="str">
        <f>VLOOKUP(INGRESO_MERCADERIA[[#This Row],[CODIGO]],STOCKSANLUIS[],7,FALSE)</f>
        <v>A</v>
      </c>
      <c r="F3159" s="10"/>
    </row>
    <row r="3160" spans="1:6" x14ac:dyDescent="0.25">
      <c r="A3160" s="6" t="s">
        <v>2904</v>
      </c>
      <c r="B3160" t="str">
        <f>VLOOKUP(INGRESO_MERCADERIA[[#This Row],[CODIGO]],STOCKSANLUIS[],2,FALSE)</f>
        <v>SENSOR DE TEMPERATURA NTC - SB-70 - 2M - FULL GAUGE (REMPLAZO DEL SB-41 - NO USAR EN MT 622E)</v>
      </c>
      <c r="C3160" s="10">
        <v>50</v>
      </c>
      <c r="D3160" s="156">
        <v>46095</v>
      </c>
      <c r="E3160" s="1" t="str">
        <f>VLOOKUP(INGRESO_MERCADERIA[[#This Row],[CODIGO]],STOCKSANLUIS[],7,FALSE)</f>
        <v>A</v>
      </c>
      <c r="F3160" s="10"/>
    </row>
    <row r="3161" spans="1:6" x14ac:dyDescent="0.25">
      <c r="A3161" s="6" t="s">
        <v>3144</v>
      </c>
      <c r="B3161" t="str">
        <f>VLOOKUP(INGRESO_MERCADERIA[[#This Row],[CODIGO]],STOCKSANLUIS[],2,FALSE)</f>
        <v>CONVERTIDOR TCP485 - VER.04 - 100-220 VAC (5.1 VDC) - FULL GAUGE</v>
      </c>
      <c r="C3161" s="10">
        <v>2</v>
      </c>
      <c r="D3161" s="156">
        <v>46095</v>
      </c>
      <c r="E3161" s="1" t="str">
        <f>VLOOKUP(INGRESO_MERCADERIA[[#This Row],[CODIGO]],STOCKSANLUIS[],7,FALSE)</f>
        <v>A</v>
      </c>
      <c r="F3161" s="10"/>
    </row>
    <row r="3162" spans="1:6" x14ac:dyDescent="0.25">
      <c r="A3162" s="6" t="s">
        <v>2080</v>
      </c>
      <c r="B3162" t="str">
        <f>VLOOKUP(INGRESO_MERCADERIA[[#This Row],[CODIGO]],STOCKSANLUIS[],2,FALSE)</f>
        <v xml:space="preserve">MOTOVENTILADOR AXIAL EBM S4E500-AM03-01 - 500MM - 220V MONOFÁSICO - 4 POLOS, CON REJILLA - FLUJO V </v>
      </c>
      <c r="C3162" s="10">
        <v>2</v>
      </c>
      <c r="D3162" s="156">
        <v>46095</v>
      </c>
      <c r="E3162" s="1" t="str">
        <f>VLOOKUP(INGRESO_MERCADERIA[[#This Row],[CODIGO]],STOCKSANLUIS[],7,FALSE)</f>
        <v>C</v>
      </c>
      <c r="F3162" s="10"/>
    </row>
    <row r="3163" spans="1:6" x14ac:dyDescent="0.25">
      <c r="A3163" s="6" t="s">
        <v>3589</v>
      </c>
      <c r="B3163" t="str">
        <f>VLOOKUP(INGRESO_MERCADERIA[[#This Row],[CODIGO]],STOCKSANLUIS[],2,FALSE)</f>
        <v xml:space="preserve">MOTOVENTILADOR MAER FAN YSWF127L65P6-920N-800S (220V/380V/440V, 60HZ, 6 POLES, 3PH, CL.F,/Y, SUCCION) </v>
      </c>
      <c r="C3163" s="10">
        <v>1</v>
      </c>
      <c r="D3163" s="156">
        <v>46095</v>
      </c>
      <c r="E3163" s="1" t="str">
        <f>VLOOKUP(INGRESO_MERCADERIA[[#This Row],[CODIGO]],STOCKSANLUIS[],7,FALSE)</f>
        <v>B</v>
      </c>
      <c r="F3163" s="10"/>
    </row>
    <row r="3164" spans="1:6" x14ac:dyDescent="0.25">
      <c r="A3164" s="6" t="s">
        <v>3677</v>
      </c>
      <c r="B3164" t="str">
        <f>VLOOKUP(INGRESO_MERCADERIA[[#This Row],[CODIGO]],STOCKSANLUIS[],2,FALSE)</f>
        <v>RESISTENCIA SILICONADA POTENCIA CONSTANTE TECNOLATINA  - TPC-M - 30W/M - 220V</v>
      </c>
      <c r="C3164" s="10">
        <v>100</v>
      </c>
      <c r="D3164" s="156">
        <v>46095</v>
      </c>
      <c r="E3164" s="1" t="str">
        <f>VLOOKUP(INGRESO_MERCADERIA[[#This Row],[CODIGO]],STOCKSANLUIS[],7,FALSE)</f>
        <v>C</v>
      </c>
      <c r="F3164" s="10"/>
    </row>
    <row r="3165" spans="1:6" x14ac:dyDescent="0.25">
      <c r="A3165" s="6" t="s">
        <v>439</v>
      </c>
      <c r="B3165" t="str">
        <f>VLOOKUP(INGRESO_MERCADERIA[[#This Row],[CODIGO]],STOCKSANLUIS[],2,FALSE)</f>
        <v>ACEITE MINERAL 3G SUPER - 1 GALÓN - BVA</v>
      </c>
      <c r="C3165" s="10">
        <v>6</v>
      </c>
      <c r="D3165" s="156">
        <v>46095</v>
      </c>
      <c r="E3165" s="1" t="str">
        <f>VLOOKUP(INGRESO_MERCADERIA[[#This Row],[CODIGO]],STOCKSANLUIS[],7,FALSE)</f>
        <v>C</v>
      </c>
      <c r="F3165" s="10"/>
    </row>
    <row r="3166" spans="1:6" x14ac:dyDescent="0.25">
      <c r="A3166" s="6" t="s">
        <v>867</v>
      </c>
      <c r="B3166" t="str">
        <f>VLOOKUP(INGRESO_MERCADERIA[[#This Row],[CODIGO]],STOCKSANLUIS[],2,FALSE)</f>
        <v>ACEITE POLIOLESTER POE 68 - 1 GALON - BVA</v>
      </c>
      <c r="C3166" s="10">
        <v>8</v>
      </c>
      <c r="D3166" s="156">
        <v>46095</v>
      </c>
      <c r="E3166" s="1" t="str">
        <f>VLOOKUP(INGRESO_MERCADERIA[[#This Row],[CODIGO]],STOCKSANLUIS[],7,FALSE)</f>
        <v>C</v>
      </c>
      <c r="F3166" s="10"/>
    </row>
    <row r="3167" spans="1:6" x14ac:dyDescent="0.25">
      <c r="A3167" s="6" t="s">
        <v>927</v>
      </c>
      <c r="B3167" t="str">
        <f>VLOOKUP(INGRESO_MERCADERIA[[#This Row],[CODIGO]],STOCKSANLUIS[],2,FALSE)</f>
        <v>ACEITE PARA BOMBA DE VACIO VAC 235- 1/4 GALON - BVA</v>
      </c>
      <c r="C3167" s="10">
        <v>12</v>
      </c>
      <c r="D3167" s="156">
        <v>46095</v>
      </c>
      <c r="E3167" s="1" t="str">
        <f>VLOOKUP(INGRESO_MERCADERIA[[#This Row],[CODIGO]],STOCKSANLUIS[],7,FALSE)</f>
        <v>C</v>
      </c>
      <c r="F3167" s="10"/>
    </row>
    <row r="3168" spans="1:6" x14ac:dyDescent="0.25">
      <c r="A3168" s="6" t="s">
        <v>2719</v>
      </c>
      <c r="B3168" t="str">
        <f>VLOOKUP(INGRESO_MERCADERIA[[#This Row],[CODIGO]],STOCKSANLUIS[],2,FALSE)</f>
        <v xml:space="preserve">ACEITE PARA BOMBA DE VACIO - 1 GALON - BVA </v>
      </c>
      <c r="C3168" s="10">
        <v>6</v>
      </c>
      <c r="D3168" s="156">
        <v>46095</v>
      </c>
      <c r="E3168" s="1" t="str">
        <f>VLOOKUP(INGRESO_MERCADERIA[[#This Row],[CODIGO]],STOCKSANLUIS[],7,FALSE)</f>
        <v>C</v>
      </c>
      <c r="F3168" s="10"/>
    </row>
    <row r="3169" spans="1:6" x14ac:dyDescent="0.25">
      <c r="A3169" s="6" t="s">
        <v>21866</v>
      </c>
      <c r="B3169" t="str">
        <f>VLOOKUP(INGRESO_MERCADERIA[[#This Row],[CODIGO]],STOCKSANLUIS[],2,FALSE)</f>
        <v>GAS REFRIGERANTE R290 -5 KG FLYER</v>
      </c>
      <c r="C3169" s="10">
        <v>5</v>
      </c>
      <c r="D3169" s="156">
        <v>46095</v>
      </c>
      <c r="E3169" s="1" t="str">
        <f>VLOOKUP(INGRESO_MERCADERIA[[#This Row],[CODIGO]],STOCKSANLUIS[],7,FALSE)</f>
        <v>C</v>
      </c>
      <c r="F3169" s="10"/>
    </row>
    <row r="3170" spans="1:6" x14ac:dyDescent="0.25">
      <c r="A3170" s="6" t="s">
        <v>2490</v>
      </c>
      <c r="B3170" t="str">
        <f>VLOOKUP(INGRESO_MERCADERIA[[#This Row],[CODIGO]],STOCKSANLUIS[],2,FALSE)</f>
        <v>LIMPIADOR PARA CONDENSADOR - NU-BRITE - 1GALON - NU CALGON</v>
      </c>
      <c r="C3170" s="10">
        <v>20</v>
      </c>
      <c r="D3170" s="156">
        <v>46095</v>
      </c>
      <c r="E3170" s="1" t="str">
        <f>VLOOKUP(INGRESO_MERCADERIA[[#This Row],[CODIGO]],STOCKSANLUIS[],7,FALSE)</f>
        <v>C</v>
      </c>
      <c r="F3170" s="10"/>
    </row>
    <row r="3171" spans="1:6" x14ac:dyDescent="0.25">
      <c r="A3171" s="6" t="s">
        <v>2466</v>
      </c>
      <c r="B3171" t="str">
        <f>VLOOKUP(INGRESO_MERCADERIA[[#This Row],[CODIGO]],STOCKSANLUIS[],2,FALSE)</f>
        <v>LIMPIADOR PARA EVAPORADOR - EVAP POWR-C - 1GALON - NU CALGON</v>
      </c>
      <c r="C3171" s="10">
        <v>21</v>
      </c>
      <c r="D3171" s="156">
        <v>46095</v>
      </c>
      <c r="E3171" s="1" t="str">
        <f>VLOOKUP(INGRESO_MERCADERIA[[#This Row],[CODIGO]],STOCKSANLUIS[],7,FALSE)</f>
        <v>C</v>
      </c>
      <c r="F3171" s="10"/>
    </row>
    <row r="3172" spans="1:6" x14ac:dyDescent="0.25">
      <c r="A3172" s="6" t="s">
        <v>2691</v>
      </c>
      <c r="B3172" t="str">
        <f>VLOOKUP(INGRESO_MERCADERIA[[#This Row],[CODIGO]],STOCKSANLUIS[],2,FALSE)</f>
        <v>GAS REFRIGERANTE FREON R-507 - 11.35 KG - CHEMOURS</v>
      </c>
      <c r="C3172" s="10">
        <v>8</v>
      </c>
      <c r="D3172" s="156">
        <v>46095</v>
      </c>
      <c r="E3172" s="1" t="str">
        <f>VLOOKUP(INGRESO_MERCADERIA[[#This Row],[CODIGO]],STOCKSANLUIS[],7,FALSE)</f>
        <v>C</v>
      </c>
      <c r="F3172" s="10"/>
    </row>
    <row r="3173" spans="1:6" x14ac:dyDescent="0.25">
      <c r="A3173" s="6" t="s">
        <v>2836</v>
      </c>
      <c r="B3173" t="str">
        <f>VLOOKUP(INGRESO_MERCADERIA[[#This Row],[CODIGO]],STOCKSANLUIS[],2,FALSE)</f>
        <v>GAS REFRIGERANTE FREON R-134A - 13.62 KG - CHINO - CHEMOURS</v>
      </c>
      <c r="C3173" s="10">
        <v>5</v>
      </c>
      <c r="D3173" s="156">
        <v>46095</v>
      </c>
      <c r="E3173" s="1" t="str">
        <f>VLOOKUP(INGRESO_MERCADERIA[[#This Row],[CODIGO]],STOCKSANLUIS[],7,FALSE)</f>
        <v>C</v>
      </c>
      <c r="F3173" s="10"/>
    </row>
    <row r="3174" spans="1:6" x14ac:dyDescent="0.25">
      <c r="A3174" s="6" t="s">
        <v>2693</v>
      </c>
      <c r="B3174" t="str">
        <f>VLOOKUP(INGRESO_MERCADERIA[[#This Row],[CODIGO]],STOCKSANLUIS[],2,FALSE)</f>
        <v>GAS REFRIGERANTE FREON R-410A - 11.35 KG - CHINO - CHEMOURS</v>
      </c>
      <c r="C3174" s="10">
        <v>7</v>
      </c>
      <c r="D3174" s="156">
        <v>46095</v>
      </c>
      <c r="E3174" s="1" t="str">
        <f>VLOOKUP(INGRESO_MERCADERIA[[#This Row],[CODIGO]],STOCKSANLUIS[],7,FALSE)</f>
        <v>C</v>
      </c>
      <c r="F3174" s="10"/>
    </row>
    <row r="3175" spans="1:6" x14ac:dyDescent="0.25">
      <c r="A3175" s="6" t="s">
        <v>21746</v>
      </c>
      <c r="B3175" t="str">
        <f>VLOOKUP(INGRESO_MERCADERIA[[#This Row],[CODIGO]],STOCKSANLUIS[],2,FALSE)</f>
        <v>MOTOVENTILADOR MAER FAN YSWF102L35P4-570N-500B (220V/380V/440V, 60HZ, 4 POLES, 3PH, ?/Y, BLOWER)</v>
      </c>
      <c r="C3175" s="10">
        <v>2</v>
      </c>
      <c r="D3175" s="156">
        <v>46095</v>
      </c>
      <c r="E3175" s="1" t="str">
        <f>VLOOKUP(INGRESO_MERCADERIA[[#This Row],[CODIGO]],STOCKSANLUIS[],7,FALSE)</f>
        <v>C</v>
      </c>
      <c r="F3175" s="10"/>
    </row>
    <row r="3176" spans="1:6" x14ac:dyDescent="0.25">
      <c r="A3176" s="6" t="s">
        <v>931</v>
      </c>
      <c r="B3176" t="str">
        <f>VLOOKUP(INGRESO_MERCADERIA[[#This Row],[CODIGO]],STOCKSANLUIS[],2,FALSE)</f>
        <v>ACEITE POLIOLESTER POE 32 - 1 GALON - BVA</v>
      </c>
      <c r="C3176" s="10">
        <v>1</v>
      </c>
      <c r="D3176" s="156">
        <v>46097</v>
      </c>
      <c r="E3176" s="1" t="str">
        <f>VLOOKUP(INGRESO_MERCADERIA[[#This Row],[CODIGO]],STOCKSANLUIS[],7,FALSE)</f>
        <v>C</v>
      </c>
      <c r="F3176" s="10"/>
    </row>
    <row r="3177" spans="1:6" x14ac:dyDescent="0.25">
      <c r="A3177" s="6" t="s">
        <v>3709</v>
      </c>
      <c r="B3177" t="str">
        <f>VLOOKUP(INGRESO_MERCADERIA[[#This Row],[CODIGO]],STOCKSANLUIS[],2,FALSE)</f>
        <v>CONDENSADOR FN-33 - (NO INC. 02 VENT X 350MM) - 18.5 KW (DT15K)/12.33 KW(DT10K) - REF 3HP - TIANYICOOL</v>
      </c>
      <c r="C3177" s="10">
        <v>2</v>
      </c>
      <c r="D3177" s="156">
        <v>46098</v>
      </c>
      <c r="E3177" s="1" t="str">
        <f>VLOOKUP(INGRESO_MERCADERIA[[#This Row],[CODIGO]],STOCKSANLUIS[],7,FALSE)</f>
        <v>C</v>
      </c>
      <c r="F3177" s="10"/>
    </row>
    <row r="3178" spans="1:6" x14ac:dyDescent="0.25">
      <c r="A3178" s="6" t="s">
        <v>3629</v>
      </c>
      <c r="B3178" t="str">
        <f>VLOOKUP(INGRESO_MERCADERIA[[#This Row],[CODIGO]],STOCKSANLUIS[],2,FALSE)</f>
        <v>MOTOVENTILADOR MAER FAN YSWF74L47P4-470N-400S (220V/380V/440V, 60HZ, 4 POLES, 3PH, CL.F,/Y, SUCTION)</v>
      </c>
      <c r="C3178" s="10">
        <v>2</v>
      </c>
      <c r="D3178" s="156">
        <v>46098</v>
      </c>
      <c r="E3178" s="1" t="str">
        <f>VLOOKUP(INGRESO_MERCADERIA[[#This Row],[CODIGO]],STOCKSANLUIS[],7,FALSE)</f>
        <v>C</v>
      </c>
      <c r="F3178" s="10"/>
    </row>
    <row r="3179" spans="1:6" x14ac:dyDescent="0.25">
      <c r="A3179" s="6" t="s">
        <v>3631</v>
      </c>
      <c r="B3179" t="str">
        <f>VLOOKUP(INGRESO_MERCADERIA[[#This Row],[CODIGO]],STOCKSANLUIS[],2,FALSE)</f>
        <v>MOTOVENTILADOR MAER FAN YSWF102L40P4-570N-500S (220V/380V/440V, 60HZ, 4 POLES, 3PH, CL.F,/Y, SUCTION)</v>
      </c>
      <c r="C3179" s="10">
        <v>2</v>
      </c>
      <c r="D3179" s="156">
        <v>46098</v>
      </c>
      <c r="E3179" s="1" t="str">
        <f>VLOOKUP(INGRESO_MERCADERIA[[#This Row],[CODIGO]],STOCKSANLUIS[],7,FALSE)</f>
        <v>C</v>
      </c>
      <c r="F3179" s="10"/>
    </row>
    <row r="3180" spans="1:6" x14ac:dyDescent="0.25">
      <c r="A3180" s="6" t="s">
        <v>3635</v>
      </c>
      <c r="B3180" t="str">
        <f>VLOOKUP(INGRESO_MERCADERIA[[#This Row],[CODIGO]],STOCKSANLUIS[],2,FALSE)</f>
        <v>MOTOVENTILADOR MAER FAN YDWF68L35P4-360N-300S (220V, 60HZ, 4 POLES, 1PH, CL.F, SUCTION)</v>
      </c>
      <c r="C3180" s="10">
        <v>4</v>
      </c>
      <c r="D3180" s="156">
        <v>46098</v>
      </c>
      <c r="E3180" s="1" t="str">
        <f>VLOOKUP(INGRESO_MERCADERIA[[#This Row],[CODIGO]],STOCKSANLUIS[],7,FALSE)</f>
        <v>C</v>
      </c>
      <c r="F3180" s="10"/>
    </row>
    <row r="3181" spans="1:6" x14ac:dyDescent="0.25">
      <c r="A3181" s="6" t="s">
        <v>3639</v>
      </c>
      <c r="B3181" t="str">
        <f>VLOOKUP(INGRESO_MERCADERIA[[#This Row],[CODIGO]],STOCKSANLUIS[],2,FALSE)</f>
        <v>MOTOVENTILADOR MAER FAN YDWF74L60P4-522N-450S (220V, 60HZ, 4 POLES, 1PH, CL.F, SUCTION)</v>
      </c>
      <c r="C3181" s="10">
        <v>2</v>
      </c>
      <c r="D3181" s="156">
        <v>46098</v>
      </c>
      <c r="E3181" s="1" t="str">
        <f>VLOOKUP(INGRESO_MERCADERIA[[#This Row],[CODIGO]],STOCKSANLUIS[],7,FALSE)</f>
        <v>C</v>
      </c>
      <c r="F3181" s="10"/>
    </row>
    <row r="3182" spans="1:6" x14ac:dyDescent="0.25">
      <c r="A3182" s="6" t="s">
        <v>3906</v>
      </c>
      <c r="B3182" t="str">
        <f>VLOOKUP(INGRESO_MERCADERIA[[#This Row],[CODIGO]],STOCKSANLUIS[],2,FALSE)</f>
        <v>MOTOVENTILADOR MAER FAN YDWF68L25P4-300P-250S(220V,60HZ,4 POLES,1PH,SUCTION)</v>
      </c>
      <c r="C3182" s="10">
        <v>4</v>
      </c>
      <c r="D3182" s="156">
        <v>46098</v>
      </c>
      <c r="E3182" s="1" t="str">
        <f>VLOOKUP(INGRESO_MERCADERIA[[#This Row],[CODIGO]],STOCKSANLUIS[],7,FALSE)</f>
        <v>C</v>
      </c>
      <c r="F3182" s="10"/>
    </row>
    <row r="3183" spans="1:6" x14ac:dyDescent="0.25">
      <c r="A3183" s="6" t="s">
        <v>1472</v>
      </c>
      <c r="B3183" t="str">
        <f>VLOOKUP(INGRESO_MERCADERIA[[#This Row],[CODIGO]],STOCKSANLUIS[],2,FALSE)</f>
        <v>MANGA AISLANTE CI-M-054 DE 2 1/8" X 3/4" - ARMAFLEX/ARMACELL</v>
      </c>
      <c r="C3183" s="10">
        <v>12</v>
      </c>
      <c r="D3183" s="156">
        <v>46099</v>
      </c>
      <c r="E3183" s="1" t="str">
        <f>VLOOKUP(INGRESO_MERCADERIA[[#This Row],[CODIGO]],STOCKSANLUIS[],7,FALSE)</f>
        <v>A</v>
      </c>
      <c r="F3183" s="10"/>
    </row>
    <row r="3184" spans="1:6" x14ac:dyDescent="0.25">
      <c r="A3184" s="6" t="s">
        <v>2808</v>
      </c>
      <c r="B3184" t="str">
        <f>VLOOKUP(INGRESO_MERCADERIA[[#This Row],[CODIGO]],STOCKSANLUIS[],2,FALSE)</f>
        <v>INTERRUPTOR DE FLUJO NEMA 3, 1", INCLUYE KIT DE PALETAS HASTA 6" F261KAH-V01C -PENN</v>
      </c>
      <c r="C3184" s="10">
        <v>11</v>
      </c>
      <c r="D3184" s="156">
        <v>46100</v>
      </c>
      <c r="E3184" s="1" t="str">
        <f>VLOOKUP(INGRESO_MERCADERIA[[#This Row],[CODIGO]],STOCKSANLUIS[],7,FALSE)</f>
        <v>A</v>
      </c>
      <c r="F3184" s="10"/>
    </row>
    <row r="3185" spans="1:6" x14ac:dyDescent="0.25">
      <c r="A3185" s="6" t="s">
        <v>3293</v>
      </c>
      <c r="B3185" t="str">
        <f>VLOOKUP(INGRESO_MERCADERIA[[#This Row],[CODIGO]],STOCKSANLUIS[],2,FALSE)</f>
        <v>VALVULA PARA AGUA HELADA FAN &amp; COIL 2 VIAS 3/4" DIAMETRO  CON ACTUADOR  220V JOHNSON CONTROLS - VLC2200GC-C</v>
      </c>
      <c r="C3185" s="10">
        <v>60</v>
      </c>
      <c r="D3185" s="156">
        <v>46100</v>
      </c>
      <c r="E3185" s="1" t="str">
        <f>VLOOKUP(INGRESO_MERCADERIA[[#This Row],[CODIGO]],STOCKSANLUIS[],7,FALSE)</f>
        <v>A</v>
      </c>
      <c r="F3185" s="10"/>
    </row>
    <row r="3186" spans="1:6" x14ac:dyDescent="0.25">
      <c r="A3186" s="6" t="s">
        <v>189</v>
      </c>
      <c r="B3186" t="str">
        <f>VLOOKUP(INGRESO_MERCADERIA[[#This Row],[CODIGO]],STOCKSANLUIS[],2,FALSE)</f>
        <v>PRESOSTATO DE ALTA DANFOSS KP-5 - R/AUTOMATICO - 060-117166</v>
      </c>
      <c r="C3186" s="10">
        <v>2</v>
      </c>
      <c r="D3186" s="156">
        <v>46100</v>
      </c>
      <c r="E3186" s="1" t="str">
        <f>VLOOKUP(INGRESO_MERCADERIA[[#This Row],[CODIGO]],STOCKSANLUIS[],7,FALSE)</f>
        <v>A</v>
      </c>
      <c r="F3186" s="10"/>
    </row>
    <row r="3187" spans="1:6" x14ac:dyDescent="0.25">
      <c r="A3187" s="6" t="s">
        <v>3625</v>
      </c>
      <c r="B3187" t="str">
        <f>VLOOKUP(INGRESO_MERCADERIA[[#This Row],[CODIGO]],STOCKSANLUIS[],2,FALSE)</f>
        <v>CAPACITOR DE 45 MFD X 370 VAC - 45X370 - EVERWELL</v>
      </c>
      <c r="C3187" s="10">
        <v>5</v>
      </c>
      <c r="D3187" s="156">
        <v>46101</v>
      </c>
      <c r="E3187" s="1" t="str">
        <f>VLOOKUP(INGRESO_MERCADERIA[[#This Row],[CODIGO]],STOCKSANLUIS[],7,FALSE)</f>
        <v>A</v>
      </c>
      <c r="F3187" s="10"/>
    </row>
    <row r="3188" spans="1:6" x14ac:dyDescent="0.25">
      <c r="A3188" s="6" t="s">
        <v>3981</v>
      </c>
      <c r="B3188" t="str">
        <f>VLOOKUP(INGRESO_MERCADERIA[[#This Row],[CODIGO]],STOCKSANLUIS[],2,FALSE)</f>
        <v>GAS REFRIGERANTE R32 -9.5KG ICELOONG</v>
      </c>
      <c r="C3188" s="10">
        <v>10</v>
      </c>
      <c r="D3188" s="156">
        <v>46101</v>
      </c>
      <c r="E3188" s="1" t="str">
        <f>VLOOKUP(INGRESO_MERCADERIA[[#This Row],[CODIGO]],STOCKSANLUIS[],7,FALSE)</f>
        <v>C</v>
      </c>
      <c r="F3188" s="10"/>
    </row>
    <row r="3189" spans="1:6" x14ac:dyDescent="0.25">
      <c r="A3189" s="6" t="s">
        <v>22388</v>
      </c>
      <c r="B3189" t="str">
        <f>VLOOKUP(INGRESO_MERCADERIA[[#This Row],[CODIGO]],STOCKSANLUIS[],2,FALSE)</f>
        <v>TB – PLACA PARA EVAPORADOR MINI SPLIT 12 000 BTU INVERTER SX</v>
      </c>
      <c r="C3189" s="10">
        <v>1</v>
      </c>
      <c r="D3189" s="156">
        <v>46101</v>
      </c>
      <c r="E3189" s="1">
        <f>VLOOKUP(INGRESO_MERCADERIA[[#This Row],[CODIGO]],STOCKSANLUIS[],7,FALSE)</f>
        <v>0</v>
      </c>
      <c r="F3189" s="10"/>
    </row>
    <row r="3190" spans="1:6" x14ac:dyDescent="0.25">
      <c r="A3190" s="6" t="s">
        <v>22390</v>
      </c>
      <c r="B3190" t="str">
        <f>VLOOKUP(INGRESO_MERCADERIA[[#This Row],[CODIGO]],STOCKSANLUIS[],2,FALSE)</f>
        <v xml:space="preserve">TB – PLACA PARA CONDENSADOR MINI SPLIT 12 000 BTU INVERTER SX    </v>
      </c>
      <c r="C3190" s="10">
        <v>1</v>
      </c>
      <c r="D3190" s="156">
        <v>46101</v>
      </c>
      <c r="E3190" s="1">
        <f>VLOOKUP(INGRESO_MERCADERIA[[#This Row],[CODIGO]],STOCKSANLUIS[],7,FALSE)</f>
        <v>0</v>
      </c>
      <c r="F3190" s="10"/>
    </row>
    <row r="3191" spans="1:6" x14ac:dyDescent="0.25">
      <c r="A3191" s="6" t="s">
        <v>1251</v>
      </c>
      <c r="B3191" t="str">
        <f>VLOOKUP(INGRESO_MERCADERIA[[#This Row],[CODIGO]],STOCKSANLUIS[],2,FALSE)</f>
        <v>LAMAS DE PVC ALECO 8X0.08X300  (20 CM X 2MMX 91.44M) STANDARD SMOOTH -170008</v>
      </c>
      <c r="C3191" s="10">
        <v>457.2</v>
      </c>
      <c r="D3191" s="156">
        <v>46104</v>
      </c>
      <c r="E3191" s="1" t="str">
        <f>VLOOKUP(INGRESO_MERCADERIA[[#This Row],[CODIGO]],STOCKSANLUIS[],7,FALSE)</f>
        <v>B/C</v>
      </c>
      <c r="F3191" s="10"/>
    </row>
    <row r="3192" spans="1:6" x14ac:dyDescent="0.25">
      <c r="A3192" s="6" t="s">
        <v>867</v>
      </c>
      <c r="B3192" t="str">
        <f>VLOOKUP(INGRESO_MERCADERIA[[#This Row],[CODIGO]],STOCKSANLUIS[],2,FALSE)</f>
        <v>ACEITE POLIOLESTER POE 68 - 1 GALON - BVA</v>
      </c>
      <c r="C3192" s="10">
        <v>4</v>
      </c>
      <c r="D3192" s="156">
        <v>46104</v>
      </c>
      <c r="E3192" s="1" t="str">
        <f>VLOOKUP(INGRESO_MERCADERIA[[#This Row],[CODIGO]],STOCKSANLUIS[],7,FALSE)</f>
        <v>C</v>
      </c>
      <c r="F3192" s="10"/>
    </row>
    <row r="3193" spans="1:6" x14ac:dyDescent="0.25">
      <c r="A3193" s="6" t="s">
        <v>927</v>
      </c>
      <c r="B3193" t="str">
        <f>VLOOKUP(INGRESO_MERCADERIA[[#This Row],[CODIGO]],STOCKSANLUIS[],2,FALSE)</f>
        <v>ACEITE PARA BOMBA DE VACIO VAC 235- 1/4 GALON - BVA</v>
      </c>
      <c r="C3193" s="10">
        <v>12</v>
      </c>
      <c r="D3193" s="156">
        <v>46104</v>
      </c>
      <c r="E3193" s="1" t="str">
        <f>VLOOKUP(INGRESO_MERCADERIA[[#This Row],[CODIGO]],STOCKSANLUIS[],7,FALSE)</f>
        <v>C</v>
      </c>
      <c r="F3193" s="10"/>
    </row>
    <row r="3194" spans="1:6" x14ac:dyDescent="0.25">
      <c r="A3194" s="6" t="s">
        <v>21868</v>
      </c>
      <c r="B3194" t="str">
        <f>VLOOKUP(INGRESO_MERCADERIA[[#This Row],[CODIGO]],STOCKSANLUIS[],2,FALSE)</f>
        <v>GAS REFRIGERANTE R290 -370 GR FLYER -(TAPA CON VALVULA)</v>
      </c>
      <c r="C3194" s="10">
        <v>12</v>
      </c>
      <c r="D3194" s="156">
        <v>46104</v>
      </c>
      <c r="E3194" s="1" t="str">
        <f>VLOOKUP(INGRESO_MERCADERIA[[#This Row],[CODIGO]],STOCKSANLUIS[],7,FALSE)</f>
        <v>C</v>
      </c>
      <c r="F3194" s="10"/>
    </row>
    <row r="3195" spans="1:6" x14ac:dyDescent="0.25">
      <c r="A3195" s="6" t="s">
        <v>2490</v>
      </c>
      <c r="B3195" t="str">
        <f>VLOOKUP(INGRESO_MERCADERIA[[#This Row],[CODIGO]],STOCKSANLUIS[],2,FALSE)</f>
        <v>LIMPIADOR PARA CONDENSADOR - NU-BRITE - 1GALON - NU CALGON</v>
      </c>
      <c r="C3195" s="10">
        <v>4</v>
      </c>
      <c r="D3195" s="156">
        <v>46104</v>
      </c>
      <c r="E3195" s="1" t="str">
        <f>VLOOKUP(INGRESO_MERCADERIA[[#This Row],[CODIGO]],STOCKSANLUIS[],7,FALSE)</f>
        <v>C</v>
      </c>
      <c r="F3195" s="10"/>
    </row>
    <row r="3196" spans="1:6" x14ac:dyDescent="0.25">
      <c r="A3196" s="6" t="s">
        <v>2836</v>
      </c>
      <c r="B3196" t="str">
        <f>VLOOKUP(INGRESO_MERCADERIA[[#This Row],[CODIGO]],STOCKSANLUIS[],2,FALSE)</f>
        <v>GAS REFRIGERANTE FREON R-134A - 13.62 KG - CHINO - CHEMOURS</v>
      </c>
      <c r="C3196" s="10">
        <v>10</v>
      </c>
      <c r="D3196" s="156">
        <v>46104</v>
      </c>
      <c r="E3196" s="1" t="str">
        <f>VLOOKUP(INGRESO_MERCADERIA[[#This Row],[CODIGO]],STOCKSANLUIS[],7,FALSE)</f>
        <v>C</v>
      </c>
      <c r="F3196" s="10"/>
    </row>
    <row r="3197" spans="1:6" x14ac:dyDescent="0.25">
      <c r="A3197" s="6" t="s">
        <v>2464</v>
      </c>
      <c r="B3197" t="str">
        <f>VLOOKUP(INGRESO_MERCADERIA[[#This Row],[CODIGO]],STOCKSANLUIS[],2,FALSE)</f>
        <v>GAS REFRIGERANTE R-422D ( FREON MO29 ) X 11.35 KG -REEMPLAZO DEL R-22 - CHEMOURS</v>
      </c>
      <c r="C3197" s="10">
        <v>2</v>
      </c>
      <c r="D3197" s="156">
        <v>46104</v>
      </c>
      <c r="E3197" s="1" t="str">
        <f>VLOOKUP(INGRESO_MERCADERIA[[#This Row],[CODIGO]],STOCKSANLUIS[],7,FALSE)</f>
        <v>C</v>
      </c>
      <c r="F3197" s="10"/>
    </row>
    <row r="3198" spans="1:6" x14ac:dyDescent="0.25">
      <c r="A3198" s="6" t="s">
        <v>2693</v>
      </c>
      <c r="B3198" t="str">
        <f>VLOOKUP(INGRESO_MERCADERIA[[#This Row],[CODIGO]],STOCKSANLUIS[],2,FALSE)</f>
        <v>GAS REFRIGERANTE FREON R-410A - 11.35 KG - CHINO - CHEMOURS</v>
      </c>
      <c r="C3198" s="10">
        <v>10</v>
      </c>
      <c r="D3198" s="156">
        <v>46104</v>
      </c>
      <c r="E3198" s="1" t="str">
        <f>VLOOKUP(INGRESO_MERCADERIA[[#This Row],[CODIGO]],STOCKSANLUIS[],7,FALSE)</f>
        <v>C</v>
      </c>
      <c r="F3198" s="10"/>
    </row>
    <row r="3199" spans="1:6" x14ac:dyDescent="0.25">
      <c r="A3199" s="6" t="s">
        <v>3665</v>
      </c>
      <c r="B3199" t="str">
        <f>VLOOKUP(INGRESO_MERCADERIA[[#This Row],[CODIGO]],STOCKSANLUIS[],2,FALSE)</f>
        <v>AGENTE DE LIMPIEZA INTERNA OPTEON SF FLUSH X 4.54 KG - CHEMOURS - REEMPLAZO DEL R141B</v>
      </c>
      <c r="C3199" s="10">
        <v>10</v>
      </c>
      <c r="D3199" s="156">
        <v>46104</v>
      </c>
      <c r="E3199" s="1" t="str">
        <f>VLOOKUP(INGRESO_MERCADERIA[[#This Row],[CODIGO]],STOCKSANLUIS[],7,FALSE)</f>
        <v>C</v>
      </c>
      <c r="F3199" s="10"/>
    </row>
    <row r="3200" spans="1:6" x14ac:dyDescent="0.25">
      <c r="A3200" s="6" t="s">
        <v>3776</v>
      </c>
      <c r="B3200" t="str">
        <f>VLOOKUP(INGRESO_MERCADERIA[[#This Row],[CODIGO]],STOCKSANLUIS[],2,FALSE)</f>
        <v>LAMA DE PVC CLEARWAY STANDARD SMOOTH 8¨¨ X .080¨¨ X 300¨ (20 CM X 2MMX 91.44M)</v>
      </c>
      <c r="C3200" s="10">
        <v>274.32</v>
      </c>
      <c r="D3200" s="156">
        <v>46104</v>
      </c>
      <c r="E3200" s="1" t="str">
        <f>VLOOKUP(INGRESO_MERCADERIA[[#This Row],[CODIGO]],STOCKSANLUIS[],7,FALSE)</f>
        <v>B/C</v>
      </c>
      <c r="F3200" s="10"/>
    </row>
    <row r="3201" spans="1:6" x14ac:dyDescent="0.25">
      <c r="A3201" s="6" t="s">
        <v>3675</v>
      </c>
      <c r="B3201" t="str">
        <f>VLOOKUP(INGRESO_MERCADERIA[[#This Row],[CODIGO]],STOCKSANLUIS[],2,FALSE)</f>
        <v>LAMAS DE PVC ALECO 8X0.080X300 (20CM X 2MMX 91.44M) LOW TEMP REINFORCED - 172007- MT</v>
      </c>
      <c r="C3201" s="10">
        <v>274.32</v>
      </c>
      <c r="D3201" s="156">
        <v>46104</v>
      </c>
      <c r="E3201" s="1" t="str">
        <f>VLOOKUP(INGRESO_MERCADERIA[[#This Row],[CODIGO]],STOCKSANLUIS[],7,FALSE)</f>
        <v>B/C</v>
      </c>
      <c r="F3201" s="10"/>
    </row>
    <row r="3202" spans="1:6" x14ac:dyDescent="0.25">
      <c r="A3202" s="6" t="s">
        <v>931</v>
      </c>
      <c r="B3202" t="str">
        <f>VLOOKUP(INGRESO_MERCADERIA[[#This Row],[CODIGO]],STOCKSANLUIS[],2,FALSE)</f>
        <v>ACEITE POLIOLESTER POE 32 - 1 GALON - BVA</v>
      </c>
      <c r="C3202" s="10">
        <v>12</v>
      </c>
      <c r="D3202" s="156">
        <v>46104</v>
      </c>
      <c r="E3202" s="1" t="str">
        <f>VLOOKUP(INGRESO_MERCADERIA[[#This Row],[CODIGO]],STOCKSANLUIS[],7,FALSE)</f>
        <v>C</v>
      </c>
      <c r="F3202" s="10"/>
    </row>
    <row r="3203" spans="1:6" x14ac:dyDescent="0.25">
      <c r="A3203" s="6" t="s">
        <v>445</v>
      </c>
      <c r="B3203" t="str">
        <f>VLOOKUP(INGRESO_MERCADERIA[[#This Row],[CODIGO]],STOCKSANLUIS[],2,FALSE)</f>
        <v xml:space="preserve">ACEITE POLIOLESTER POE 68 - 1/4 GALON - BVA </v>
      </c>
      <c r="C3203" s="10">
        <v>12</v>
      </c>
      <c r="D3203" s="156">
        <v>46104</v>
      </c>
      <c r="E3203" s="1" t="str">
        <f>VLOOKUP(INGRESO_MERCADERIA[[#This Row],[CODIGO]],STOCKSANLUIS[],7,FALSE)</f>
        <v>C</v>
      </c>
      <c r="F3203" s="10"/>
    </row>
    <row r="3204" spans="1:6" x14ac:dyDescent="0.25">
      <c r="A3204" s="6" t="s">
        <v>443</v>
      </c>
      <c r="B3204" t="str">
        <f>VLOOKUP(INGRESO_MERCADERIA[[#This Row],[CODIGO]],STOCKSANLUIS[],2,FALSE)</f>
        <v>ACEITE POLIOLESTER POE 32 - 1/4 GALON - BVA</v>
      </c>
      <c r="C3204" s="10">
        <v>12</v>
      </c>
      <c r="D3204" s="156">
        <v>46104</v>
      </c>
      <c r="E3204" s="1" t="str">
        <f>VLOOKUP(INGRESO_MERCADERIA[[#This Row],[CODIGO]],STOCKSANLUIS[],7,FALSE)</f>
        <v>C</v>
      </c>
      <c r="F3204" s="10"/>
    </row>
    <row r="3205" spans="1:6" x14ac:dyDescent="0.25">
      <c r="A3205" s="6" t="s">
        <v>3931</v>
      </c>
      <c r="B3205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205" s="10">
        <v>3</v>
      </c>
      <c r="D3205" s="156">
        <v>46104</v>
      </c>
      <c r="E3205" s="1" t="str">
        <f>VLOOKUP(INGRESO_MERCADERIA[[#This Row],[CODIGO]],STOCKSANLUIS[],7,FALSE)</f>
        <v>B</v>
      </c>
      <c r="F3205" s="10"/>
    </row>
    <row r="3206" spans="1:6" x14ac:dyDescent="0.25">
      <c r="A3206" s="6" t="s">
        <v>3929</v>
      </c>
      <c r="B3206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206" s="10">
        <v>1</v>
      </c>
      <c r="D3206" s="156">
        <v>46104</v>
      </c>
      <c r="E3206" s="1" t="str">
        <f>VLOOKUP(INGRESO_MERCADERIA[[#This Row],[CODIGO]],STOCKSANLUIS[],7,FALSE)</f>
        <v>B</v>
      </c>
      <c r="F3206" s="10"/>
    </row>
    <row r="3207" spans="1:6" x14ac:dyDescent="0.25">
      <c r="A3207" s="6" t="s">
        <v>3665</v>
      </c>
      <c r="B3207" t="str">
        <f>VLOOKUP(INGRESO_MERCADERIA[[#This Row],[CODIGO]],STOCKSANLUIS[],2,FALSE)</f>
        <v>AGENTE DE LIMPIEZA INTERNA OPTEON SF FLUSH X 4.54 KG - CHEMOURS - REEMPLAZO DEL R141B</v>
      </c>
      <c r="C3207" s="10">
        <v>2</v>
      </c>
      <c r="D3207" s="156">
        <v>46104</v>
      </c>
      <c r="E3207" s="1" t="str">
        <f>VLOOKUP(INGRESO_MERCADERIA[[#This Row],[CODIGO]],STOCKSANLUIS[],7,FALSE)</f>
        <v>C</v>
      </c>
      <c r="F3207" s="10"/>
    </row>
    <row r="3208" spans="1:6" x14ac:dyDescent="0.25">
      <c r="A3208" s="6" t="s">
        <v>3238</v>
      </c>
      <c r="B3208" t="str">
        <f>VLOOKUP(INGRESO_MERCADERIA[[#This Row],[CODIGO]],STOCKSANLUIS[],2,FALSE)</f>
        <v>COMPRESOR HERMETICO DANFOSS MTZ36 - 3.0HP - 380V/3F/60HZ -R-134A/404A/507A/407C (NO INC. VALV. V09/V06 Y RESIST. DE CARTER)</v>
      </c>
      <c r="C3208" s="10">
        <v>1</v>
      </c>
      <c r="D3208" s="156">
        <v>46104</v>
      </c>
      <c r="E3208" s="1" t="str">
        <f>VLOOKUP(INGRESO_MERCADERIA[[#This Row],[CODIGO]],STOCKSANLUIS[],7,FALSE)</f>
        <v>C</v>
      </c>
      <c r="F3208" s="10" t="s">
        <v>21991</v>
      </c>
    </row>
    <row r="3209" spans="1:6" x14ac:dyDescent="0.25">
      <c r="A3209" s="6" t="s">
        <v>22264</v>
      </c>
      <c r="B3209" t="str">
        <f>VLOOKUP(INGRESO_MERCADERIA[[#This Row],[CODIGO]],STOCKSANLUIS[],2,FALSE)</f>
        <v>SEPARADOR DE ACEITE HERMÉTICO 5/8" - FDW-55855-EVERFROST</v>
      </c>
      <c r="C3209" s="10">
        <v>11</v>
      </c>
      <c r="D3209" s="156">
        <v>46104</v>
      </c>
      <c r="E3209" s="1" t="str">
        <f>VLOOKUP(INGRESO_MERCADERIA[[#This Row],[CODIGO]],STOCKSANLUIS[],7,FALSE)</f>
        <v>C</v>
      </c>
      <c r="F3209" s="10"/>
    </row>
    <row r="3210" spans="1:6" x14ac:dyDescent="0.25">
      <c r="A3210" s="6" t="s">
        <v>3363</v>
      </c>
      <c r="B3210" t="str">
        <f>VLOOKUP(INGRESO_MERCADERIA[[#This Row],[CODIGO]],STOCKSANLUIS[],2,FALSE)</f>
        <v>COMPRESOR SCROLL YH150C7-100 -- 60000 BTU - 5HP - 220V/3PH/60HZ - R410A - INVOTECH</v>
      </c>
      <c r="C3210" s="10">
        <v>3</v>
      </c>
      <c r="D3210" s="156">
        <v>46105</v>
      </c>
      <c r="E3210" s="1" t="str">
        <f>VLOOKUP(INGRESO_MERCADERIA[[#This Row],[CODIGO]],STOCKSANLUIS[],7,FALSE)</f>
        <v>B</v>
      </c>
      <c r="F3210" s="10"/>
    </row>
    <row r="3211" spans="1:6" x14ac:dyDescent="0.25">
      <c r="A3211" s="6" t="s">
        <v>3776</v>
      </c>
      <c r="B3211" t="str">
        <f>VLOOKUP(INGRESO_MERCADERIA[[#This Row],[CODIGO]],STOCKSANLUIS[],2,FALSE)</f>
        <v>LAMA DE PVC CLEARWAY STANDARD SMOOTH 8¨¨ X .080¨¨ X 300¨ (20 CM X 2MMX 91.44M)</v>
      </c>
      <c r="C3211" s="10">
        <v>182.88</v>
      </c>
      <c r="D3211" s="156">
        <v>46105</v>
      </c>
      <c r="E3211" s="1" t="str">
        <f>VLOOKUP(INGRESO_MERCADERIA[[#This Row],[CODIGO]],STOCKSANLUIS[],7,FALSE)</f>
        <v>B/C</v>
      </c>
      <c r="F3211" s="10"/>
    </row>
    <row r="3212" spans="1:6" x14ac:dyDescent="0.25">
      <c r="A3212" s="6" t="s">
        <v>3822</v>
      </c>
      <c r="B3212" t="str">
        <f>VLOOKUP(INGRESO_MERCADERIA[[#This Row],[CODIGO]],STOCKSANLUIS[],2,FALSE)</f>
        <v>MANGA AISLANTE CLASS 1 - 1 1/8"ID X 1/2"THK - WINCELL</v>
      </c>
      <c r="C3212" s="10">
        <v>24</v>
      </c>
      <c r="D3212" s="156">
        <v>46105</v>
      </c>
      <c r="E3212" s="1" t="str">
        <f>VLOOKUP(INGRESO_MERCADERIA[[#This Row],[CODIGO]],STOCKSANLUIS[],7,FALSE)</f>
        <v>A</v>
      </c>
      <c r="F3212" s="10"/>
    </row>
    <row r="3213" spans="1:6" x14ac:dyDescent="0.25">
      <c r="A3213" s="6" t="s">
        <v>22052</v>
      </c>
      <c r="B3213" t="str">
        <f>VLOOKUP(INGRESO_MERCADERIA[[#This Row],[CODIGO]],STOCKSANLUIS[],2,FALSE)</f>
        <v>BOMBA DE CONDENSADO STAR COLD  DE 230V-1F-60HZ TANQUE BAJO (INCLUYE MANGUERA) SI-1805</v>
      </c>
      <c r="C3213" s="10">
        <v>13</v>
      </c>
      <c r="D3213" s="156">
        <v>46105</v>
      </c>
      <c r="E3213" s="1" t="str">
        <f>VLOOKUP(INGRESO_MERCADERIA[[#This Row],[CODIGO]],STOCKSANLUIS[],7,FALSE)</f>
        <v>B/C</v>
      </c>
      <c r="F3213" s="10"/>
    </row>
    <row r="3214" spans="1:6" x14ac:dyDescent="0.25">
      <c r="A3214" s="6" t="s">
        <v>3032</v>
      </c>
      <c r="B3214" t="str">
        <f>VLOOKUP(INGRESO_MERCADERIA[[#This Row],[CODIGO]],STOCKSANLUIS[],2,FALSE)</f>
        <v xml:space="preserve">MINI BOMBA, SAUERMANN, SI 27  220V </v>
      </c>
      <c r="C3214" s="10">
        <v>2</v>
      </c>
      <c r="D3214" s="156">
        <v>46105</v>
      </c>
      <c r="E3214" s="1" t="str">
        <f>VLOOKUP(INGRESO_MERCADERIA[[#This Row],[CODIGO]],STOCKSANLUIS[],7,FALSE)</f>
        <v>C</v>
      </c>
      <c r="F3214" s="10"/>
    </row>
    <row r="3215" spans="1:6" x14ac:dyDescent="0.25">
      <c r="A3215" s="6" t="s">
        <v>22052</v>
      </c>
      <c r="B3215" t="str">
        <f>VLOOKUP(INGRESO_MERCADERIA[[#This Row],[CODIGO]],STOCKSANLUIS[],2,FALSE)</f>
        <v>BOMBA DE CONDENSADO STAR COLD  DE 230V-1F-60HZ TANQUE BAJO (INCLUYE MANGUERA) SI-1805</v>
      </c>
      <c r="C3215" s="10">
        <v>1</v>
      </c>
      <c r="D3215" s="156">
        <v>46105</v>
      </c>
      <c r="E3215" s="1" t="str">
        <f>VLOOKUP(INGRESO_MERCADERIA[[#This Row],[CODIGO]],STOCKSANLUIS[],7,FALSE)</f>
        <v>B/C</v>
      </c>
      <c r="F3215" s="10"/>
    </row>
    <row r="3216" spans="1:6" x14ac:dyDescent="0.25">
      <c r="A3216" s="6" t="s">
        <v>22052</v>
      </c>
      <c r="B3216" t="str">
        <f>VLOOKUP(INGRESO_MERCADERIA[[#This Row],[CODIGO]],STOCKSANLUIS[],2,FALSE)</f>
        <v>BOMBA DE CONDENSADO STAR COLD  DE 230V-1F-60HZ TANQUE BAJO (INCLUYE MANGUERA) SI-1805</v>
      </c>
      <c r="C3216" s="10">
        <v>3</v>
      </c>
      <c r="D3216" s="156">
        <v>46105</v>
      </c>
      <c r="E3216" s="1" t="str">
        <f>VLOOKUP(INGRESO_MERCADERIA[[#This Row],[CODIGO]],STOCKSANLUIS[],7,FALSE)</f>
        <v>B/C</v>
      </c>
      <c r="F3216" s="10"/>
    </row>
    <row r="3217" spans="1:6" x14ac:dyDescent="0.25">
      <c r="A3217" s="6" t="s">
        <v>3721</v>
      </c>
      <c r="B3217" t="str">
        <f>VLOOKUP(INGRESO_MERCADERIA[[#This Row],[CODIGO]],STOCKSANLUIS[],2,FALSE)</f>
        <v>MOTOVENTILADOR AXIAL EBM W6D800GE503 - 800MM - 220V/380V/440V TRIFÁSICO - 6 POLOS, CON REJILLA Y BASE - FLUJO V</v>
      </c>
      <c r="C3217" s="10">
        <v>2</v>
      </c>
      <c r="D3217" s="156">
        <v>46105</v>
      </c>
      <c r="E3217" s="1" t="str">
        <f>VLOOKUP(INGRESO_MERCADERIA[[#This Row],[CODIGO]],STOCKSANLUIS[],7,FALSE)</f>
        <v>B</v>
      </c>
      <c r="F3217" s="10"/>
    </row>
    <row r="3218" spans="1:6" x14ac:dyDescent="0.25">
      <c r="A3218" s="6" t="s">
        <v>2507</v>
      </c>
      <c r="B3218" t="str">
        <f>VLOOKUP(INGRESO_MERCADERIA[[#This Row],[CODIGO]],STOCKSANLUIS[],2,FALSE)</f>
        <v>COMPRESOR ROTATIVO - 18000 BTU - 220V/60HZ - 1PH R22 - PH250M2A-3FTU2 - SIN CAPACITOR 40UF/370V - GMCC</v>
      </c>
      <c r="C3218" s="10">
        <v>1</v>
      </c>
      <c r="D3218" s="156">
        <v>46105</v>
      </c>
      <c r="E3218" s="1" t="str">
        <f>VLOOKUP(INGRESO_MERCADERIA[[#This Row],[CODIGO]],STOCKSANLUIS[],7,FALSE)</f>
        <v>C</v>
      </c>
      <c r="F3218" s="10"/>
    </row>
    <row r="3219" spans="1:6" x14ac:dyDescent="0.25">
      <c r="A3219" s="6" t="s">
        <v>22052</v>
      </c>
      <c r="B3219" t="str">
        <f>VLOOKUP(INGRESO_MERCADERIA[[#This Row],[CODIGO]],STOCKSANLUIS[],2,FALSE)</f>
        <v>BOMBA DE CONDENSADO STAR COLD  DE 230V-1F-60HZ TANQUE BAJO (INCLUYE MANGUERA) SI-1805</v>
      </c>
      <c r="C3219" s="10">
        <v>30</v>
      </c>
      <c r="D3219" s="156">
        <v>46106</v>
      </c>
      <c r="E3219" s="1" t="str">
        <f>VLOOKUP(INGRESO_MERCADERIA[[#This Row],[CODIGO]],STOCKSANLUIS[],7,FALSE)</f>
        <v>B/C</v>
      </c>
      <c r="F3219" s="10"/>
    </row>
    <row r="3220" spans="1:6" x14ac:dyDescent="0.25">
      <c r="A3220" s="6" t="s">
        <v>789</v>
      </c>
      <c r="B3220" t="str">
        <f>VLOOKUP(INGRESO_MERCADERIA[[#This Row],[CODIGO]],STOCKSANLUIS[],2,FALSE)</f>
        <v>ORIFICIO # 1 PARA TEX5 - TES5 - 067B2789</v>
      </c>
      <c r="C3220" s="10">
        <v>3</v>
      </c>
      <c r="D3220" s="156">
        <v>46106</v>
      </c>
      <c r="E3220" s="1" t="str">
        <f>VLOOKUP(INGRESO_MERCADERIA[[#This Row],[CODIGO]],STOCKSANLUIS[],7,FALSE)</f>
        <v>A</v>
      </c>
      <c r="F3220" s="10"/>
    </row>
    <row r="3221" spans="1:6" x14ac:dyDescent="0.25">
      <c r="A3221" s="6" t="s">
        <v>3613</v>
      </c>
      <c r="B3221" t="str">
        <f>VLOOKUP(INGRESO_MERCADERIA[[#This Row],[CODIGO]],STOCKSANLUIS[],2,FALSE)</f>
        <v>GAS REFRIGERANTE OPTEON R-1234YF - 4.54 KG -CHEMOURS</v>
      </c>
      <c r="C3221" s="10">
        <v>2</v>
      </c>
      <c r="D3221" s="156">
        <v>46107</v>
      </c>
      <c r="E3221" s="1" t="str">
        <f>VLOOKUP(INGRESO_MERCADERIA[[#This Row],[CODIGO]],STOCKSANLUIS[],7,FALSE)</f>
        <v>C</v>
      </c>
      <c r="F3221" s="10"/>
    </row>
    <row r="3222" spans="1:6" x14ac:dyDescent="0.25">
      <c r="A3222" s="6" t="s">
        <v>2511</v>
      </c>
      <c r="B3222" t="str">
        <f>VLOOKUP(INGRESO_MERCADERIA[[#This Row],[CODIGO]],STOCKSANLUIS[],2,FALSE)</f>
        <v>COMPRESOR ROTATIVO - 12000 BTU - 220V/60HZ - 1PH R410 - PA118M1C-3FZU - SIN CAPACITOR 35UF/370V - GMCC</v>
      </c>
      <c r="C3222" s="10">
        <v>1</v>
      </c>
      <c r="D3222" s="156">
        <v>46106</v>
      </c>
      <c r="E3222" s="1" t="str">
        <f>VLOOKUP(INGRESO_MERCADERIA[[#This Row],[CODIGO]],STOCKSANLUIS[],7,FALSE)</f>
        <v>C</v>
      </c>
      <c r="F3222" s="10"/>
    </row>
    <row r="3223" spans="1:6" x14ac:dyDescent="0.25">
      <c r="A3223" s="6" t="s">
        <v>39</v>
      </c>
      <c r="B3223" t="str">
        <f>VLOOKUP(INGRESO_MERCADERIA[[#This Row],[CODIGO]],STOCKSANLUIS[],2,FALSE)</f>
        <v>CONTROLADOR DE TEMPERATURA DIGITAL MT-516E C/2DA ETAPA CONFIGURABLE - VER.13 - 115/220 VAC - FULL GAUGE</v>
      </c>
      <c r="C3223" s="10">
        <v>8</v>
      </c>
      <c r="D3223" s="156">
        <v>46106</v>
      </c>
      <c r="E3223" s="1" t="str">
        <f>VLOOKUP(INGRESO_MERCADERIA[[#This Row],[CODIGO]],STOCKSANLUIS[],7,FALSE)</f>
        <v>C</v>
      </c>
      <c r="F3223" s="10"/>
    </row>
    <row r="3224" spans="1:6" x14ac:dyDescent="0.25">
      <c r="A3224" s="6" t="s">
        <v>22632</v>
      </c>
      <c r="B3224" t="str">
        <f>VLOOKUP(INGRESO_MERCADERIA[[#This Row],[CODIGO]],STOCKSANLUIS[],2,FALSE)</f>
        <v>VK - COMPRESOR 12000 BTU 220V/1PH/60HZ R410 - QXA-B122RT130U</v>
      </c>
      <c r="C3224" s="10">
        <v>2</v>
      </c>
      <c r="D3224" s="156">
        <v>46108</v>
      </c>
      <c r="E3224" s="1" t="str">
        <f>VLOOKUP(INGRESO_MERCADERIA[[#This Row],[CODIGO]],STOCKSANLUIS[],7,FALSE)</f>
        <v>C</v>
      </c>
      <c r="F3224" s="10"/>
    </row>
    <row r="3225" spans="1:6" x14ac:dyDescent="0.25">
      <c r="A3225" s="6" t="s">
        <v>945</v>
      </c>
      <c r="B3225" t="str">
        <f>VLOOKUP(INGRESO_MERCADERIA[[#This Row],[CODIGO]],STOCKSANLUIS[],2,FALSE)</f>
        <v>ORIFICIO N°6 PARA TE-12 - 067B2709</v>
      </c>
      <c r="C3225" s="10">
        <v>1</v>
      </c>
      <c r="D3225" s="156">
        <v>46108</v>
      </c>
      <c r="E3225" s="1" t="str">
        <f>VLOOKUP(INGRESO_MERCADERIA[[#This Row],[CODIGO]],STOCKSANLUIS[],7,FALSE)</f>
        <v>A</v>
      </c>
      <c r="F3225" s="10"/>
    </row>
    <row r="3226" spans="1:6" x14ac:dyDescent="0.25">
      <c r="A3226" s="6" t="s">
        <v>19181</v>
      </c>
      <c r="B3226" t="str">
        <f>VLOOKUP(INGRESO_MERCADERIA[[#This Row],[CODIGO]],STOCKSANLUIS[],2,FALSE)</f>
        <v>EQUIPO DE A/A MINI SPLIT FRIO SOLO INVERTER - 18000 BTU/H - R410A - 220V/1PH/60HZ - DAIKIN - GL - AHRI USA CERTIFICATED - FTKS18GL216A/RKS18GL216A</v>
      </c>
      <c r="C3226" s="10">
        <v>11</v>
      </c>
      <c r="D3226" s="156">
        <v>46109</v>
      </c>
      <c r="E3226" s="1" t="str">
        <f>VLOOKUP(INGRESO_MERCADERIA[[#This Row],[CODIGO]],STOCKSANLUIS[],7,FALSE)</f>
        <v>C</v>
      </c>
      <c r="F3226" s="10"/>
    </row>
    <row r="3227" spans="1:6" x14ac:dyDescent="0.25">
      <c r="A3227" s="6" t="s">
        <v>2589</v>
      </c>
      <c r="B3227" t="str">
        <f>VLOOKUP(INGRESO_MERCADERIA[[#This Row],[CODIGO]],STOCKSANLUIS[],2,FALSE)</f>
        <v>GAS REFRIGERANTE FREON 134A - 1KG - CHEMOURS - CAJA DE 15 - CON ECO VALVULA - USA</v>
      </c>
      <c r="C3227" s="10">
        <v>11</v>
      </c>
      <c r="D3227" s="156">
        <v>46109</v>
      </c>
      <c r="E3227" s="1" t="str">
        <f>VLOOKUP(INGRESO_MERCADERIA[[#This Row],[CODIGO]],STOCKSANLUIS[],7,FALSE)</f>
        <v>C</v>
      </c>
      <c r="F3227" s="10"/>
    </row>
    <row r="3228" spans="1:6" x14ac:dyDescent="0.25">
      <c r="A3228" s="6" t="s">
        <v>3639</v>
      </c>
      <c r="B3228" t="str">
        <f>VLOOKUP(INGRESO_MERCADERIA[[#This Row],[CODIGO]],STOCKSANLUIS[],2,FALSE)</f>
        <v>MOTOVENTILADOR MAER FAN YDWF74L60P4-522N-450S (220V, 60HZ, 4 POLES, 1PH, CL.F, SUCTION)</v>
      </c>
      <c r="C3228" s="10">
        <v>4</v>
      </c>
      <c r="D3228" s="156">
        <v>46109</v>
      </c>
      <c r="E3228" s="1" t="str">
        <f>VLOOKUP(INGRESO_MERCADERIA[[#This Row],[CODIGO]],STOCKSANLUIS[],7,FALSE)</f>
        <v>C</v>
      </c>
      <c r="F3228" s="10"/>
    </row>
    <row r="3229" spans="1:6" x14ac:dyDescent="0.25">
      <c r="A3229" s="6" t="s">
        <v>3667</v>
      </c>
      <c r="B3229" t="str">
        <f>VLOOKUP(INGRESO_MERCADERIA[[#This Row],[CODIGO]],STOCKSANLUIS[],2,FALSE)</f>
        <v>GAS REFRIGERANTE OPTEON R-1234YF - 0.340 KG -CHEMOURS</v>
      </c>
      <c r="C3229" s="10">
        <v>12</v>
      </c>
      <c r="D3229" s="156">
        <v>46109</v>
      </c>
      <c r="E3229" s="1" t="str">
        <f>VLOOKUP(INGRESO_MERCADERIA[[#This Row],[CODIGO]],STOCKSANLUIS[],7,FALSE)</f>
        <v>C</v>
      </c>
      <c r="F3229" s="10"/>
    </row>
    <row r="3230" spans="1:6" x14ac:dyDescent="0.25">
      <c r="A3230" s="6" t="s">
        <v>19300</v>
      </c>
      <c r="B3230" t="str">
        <f>VLOOKUP(INGRESO_MERCADERIA[[#This Row],[CODIGO]],STOCKSANLUIS[],2,FALSE)</f>
        <v>CINTA ADHESIVA FOAM QTF-230E - 1/8" X 2" X 32.8´ (3MM X 50MM X 10M) - EVERFROST - HIGH QUALITY</v>
      </c>
      <c r="C3230" s="10">
        <v>280</v>
      </c>
      <c r="D3230" s="156">
        <v>46109</v>
      </c>
      <c r="E3230" s="1" t="str">
        <f>VLOOKUP(INGRESO_MERCADERIA[[#This Row],[CODIGO]],STOCKSANLUIS[],7,FALSE)</f>
        <v>C</v>
      </c>
      <c r="F3230" s="10"/>
    </row>
    <row r="3231" spans="1:6" x14ac:dyDescent="0.25">
      <c r="A3231" s="6" t="s">
        <v>19299</v>
      </c>
      <c r="B3231" t="str">
        <f>VLOOKUP(INGRESO_MERCADERIA[[#This Row],[CODIGO]],STOCKSANLUIS[],2,FALSE)</f>
        <v>CINTA DE PVC PARA MINI SPLITS 50MMX50M - TAFETAN - EVERFROST - HIGH QUALITY</v>
      </c>
      <c r="C3231" s="10">
        <v>560</v>
      </c>
      <c r="D3231" s="156">
        <v>46109</v>
      </c>
      <c r="E3231" s="1" t="str">
        <f>VLOOKUP(INGRESO_MERCADERIA[[#This Row],[CODIGO]],STOCKSANLUIS[],7,FALSE)</f>
        <v>C</v>
      </c>
      <c r="F3231" s="10"/>
    </row>
    <row r="3232" spans="1:6" x14ac:dyDescent="0.25">
      <c r="A3232" s="6" t="s">
        <v>19298</v>
      </c>
      <c r="B3232" t="str">
        <f>VLOOKUP(INGRESO_MERCADERIA[[#This Row],[CODIGO]],STOCKSANLUIS[],2,FALSE)</f>
        <v>CINTA DE ALUMINIO DE 2" X 54.6 YDS (50MM X 50M) - QTA-250E - EVERFROST - HIGH QUALITY</v>
      </c>
      <c r="C3232" s="10">
        <v>315</v>
      </c>
      <c r="D3232" s="156">
        <v>46109</v>
      </c>
      <c r="E3232" s="1" t="str">
        <f>VLOOKUP(INGRESO_MERCADERIA[[#This Row],[CODIGO]],STOCKSANLUIS[],7,FALSE)</f>
        <v>C</v>
      </c>
      <c r="F3232" s="10"/>
    </row>
    <row r="3233" spans="1:6" x14ac:dyDescent="0.25">
      <c r="A3233" s="6" t="s">
        <v>3882</v>
      </c>
      <c r="B3233" t="str">
        <f>VLOOKUP(INGRESO_MERCADERIA[[#This Row],[CODIGO]],STOCKSANLUIS[],2,FALSE)</f>
        <v>GAS MAPP PRO X 0.400 GR  -  (TAPA CON VALVULA) - ICELOONG</v>
      </c>
      <c r="C3233" s="10">
        <v>72</v>
      </c>
      <c r="D3233" s="156">
        <v>46111</v>
      </c>
      <c r="E3233" s="1" t="str">
        <f>VLOOKUP(INGRESO_MERCADERIA[[#This Row],[CODIGO]],STOCKSANLUIS[],7,FALSE)</f>
        <v>C</v>
      </c>
      <c r="F3233" s="10"/>
    </row>
    <row r="3234" spans="1:6" x14ac:dyDescent="0.25">
      <c r="A3234" s="6" t="s">
        <v>3884</v>
      </c>
      <c r="B3234" t="str">
        <f>VLOOKUP(INGRESO_MERCADERIA[[#This Row],[CODIGO]],STOCKSANLUIS[],2,FALSE)</f>
        <v>GAS REFRIGERANTE R600A X 420 GR - (TAPA CON VALVULA) - ICELOONG</v>
      </c>
      <c r="C3234" s="10">
        <v>72</v>
      </c>
      <c r="D3234" s="156">
        <v>46111</v>
      </c>
      <c r="E3234" s="1" t="str">
        <f>VLOOKUP(INGRESO_MERCADERIA[[#This Row],[CODIGO]],STOCKSANLUIS[],7,FALSE)</f>
        <v>C</v>
      </c>
      <c r="F3234" s="10"/>
    </row>
    <row r="3235" spans="1:6" x14ac:dyDescent="0.25">
      <c r="A3235" s="6" t="s">
        <v>2719</v>
      </c>
      <c r="B3235" t="str">
        <f>VLOOKUP(INGRESO_MERCADERIA[[#This Row],[CODIGO]],STOCKSANLUIS[],2,FALSE)</f>
        <v xml:space="preserve">ACEITE PARA BOMBA DE VACIO - 1 GALON - BVA </v>
      </c>
      <c r="C3235" s="10">
        <v>4</v>
      </c>
      <c r="D3235" s="156">
        <v>46111</v>
      </c>
      <c r="E3235" s="1" t="str">
        <f>VLOOKUP(INGRESO_MERCADERIA[[#This Row],[CODIGO]],STOCKSANLUIS[],7,FALSE)</f>
        <v>C</v>
      </c>
      <c r="F3235" s="10"/>
    </row>
    <row r="3236" spans="1:6" x14ac:dyDescent="0.25">
      <c r="A3236" s="6" t="s">
        <v>441</v>
      </c>
      <c r="B3236" t="str">
        <f>VLOOKUP(INGRESO_MERCADERIA[[#This Row],[CODIGO]],STOCKSANLUIS[],2,FALSE)</f>
        <v>ACEITE MINERAL 4G SUPER - 1 GALON - BVA</v>
      </c>
      <c r="C3236" s="10">
        <v>8</v>
      </c>
      <c r="D3236" s="156">
        <v>46111</v>
      </c>
      <c r="E3236" s="1" t="str">
        <f>VLOOKUP(INGRESO_MERCADERIA[[#This Row],[CODIGO]],STOCKSANLUIS[],7,FALSE)</f>
        <v>C</v>
      </c>
      <c r="F3236" s="10"/>
    </row>
    <row r="3237" spans="1:6" x14ac:dyDescent="0.25">
      <c r="A3237" s="6" t="s">
        <v>3651</v>
      </c>
      <c r="B3237" t="str">
        <f>VLOOKUP(INGRESO_MERCADERIA[[#This Row],[CODIGO]],STOCKSANLUIS[],2,FALSE)</f>
        <v>CONDENSADOR DE 60000 BTU/H CDU VERTICAL ST R410A 208-230V/60HZ/3PH - TEMP BLUE MADE BY CARRIER ENTERPRISE - FRIO SOLO - TBA41A-060-V5N1C</v>
      </c>
      <c r="C3237" s="10">
        <v>1</v>
      </c>
      <c r="D3237" s="156">
        <v>46111</v>
      </c>
      <c r="E3237" s="1" t="str">
        <f>VLOOKUP(INGRESO_MERCADERIA[[#This Row],[CODIGO]],STOCKSANLUIS[],7,FALSE)</f>
        <v>B</v>
      </c>
      <c r="F3237" s="10"/>
    </row>
    <row r="3238" spans="1:6" x14ac:dyDescent="0.25">
      <c r="A3238" s="6" t="s">
        <v>931</v>
      </c>
      <c r="B3238" t="str">
        <f>VLOOKUP(INGRESO_MERCADERIA[[#This Row],[CODIGO]],STOCKSANLUIS[],2,FALSE)</f>
        <v>ACEITE POLIOLESTER POE 32 - 1 GALON - BVA</v>
      </c>
      <c r="C3238" s="10">
        <v>20</v>
      </c>
      <c r="D3238" s="156">
        <v>46111</v>
      </c>
      <c r="E3238" s="1" t="str">
        <f>VLOOKUP(INGRESO_MERCADERIA[[#This Row],[CODIGO]],STOCKSANLUIS[],7,FALSE)</f>
        <v>C</v>
      </c>
      <c r="F3238" s="10"/>
    </row>
    <row r="3239" spans="1:6" x14ac:dyDescent="0.25">
      <c r="A3239" s="6" t="s">
        <v>3629</v>
      </c>
      <c r="B3239" t="str">
        <f>VLOOKUP(INGRESO_MERCADERIA[[#This Row],[CODIGO]],STOCKSANLUIS[],2,FALSE)</f>
        <v>MOTOVENTILADOR MAER FAN YSWF74L47P4-470N-400S (220V/380V/440V, 60HZ, 4 POLES, 3PH, CL.F,/Y, SUCTION)</v>
      </c>
      <c r="C3239" s="10">
        <v>2</v>
      </c>
      <c r="D3239" s="156">
        <v>46111</v>
      </c>
      <c r="E3239" s="1" t="str">
        <f>VLOOKUP(INGRESO_MERCADERIA[[#This Row],[CODIGO]],STOCKSANLUIS[],7,FALSE)</f>
        <v>C</v>
      </c>
      <c r="F3239" s="10"/>
    </row>
    <row r="3240" spans="1:6" x14ac:dyDescent="0.25">
      <c r="A3240" s="6" t="s">
        <v>3880</v>
      </c>
      <c r="B3240" t="str">
        <f>VLOOKUP(INGRESO_MERCADERIA[[#This Row],[CODIGO]],STOCKSANLUIS[],2,FALSE)</f>
        <v>GAS REFRIGERANTE R134A  X 340 GR - (TAPA CON VALVULA) - ICELOONG</v>
      </c>
      <c r="C3240" s="10">
        <v>900</v>
      </c>
      <c r="D3240" s="156">
        <v>46111</v>
      </c>
      <c r="E3240" s="1" t="str">
        <f>VLOOKUP(INGRESO_MERCADERIA[[#This Row],[CODIGO]],STOCKSANLUIS[],7,FALSE)</f>
        <v>B</v>
      </c>
      <c r="F3240" s="10"/>
    </row>
    <row r="3241" spans="1:6" x14ac:dyDescent="0.25">
      <c r="A3241" s="6" t="s">
        <v>22050</v>
      </c>
      <c r="B3241" t="str">
        <f>VLOOKUP(INGRESO_MERCADERIA[[#This Row],[CODIGO]],STOCKSANLUIS[],2,FALSE)</f>
        <v>MINI BOMBA STAR COLD  DE 110-240V MINISLIM SERIES 66 FT LIFT SPS-66</v>
      </c>
      <c r="C3241" s="10">
        <v>1</v>
      </c>
      <c r="D3241" s="156">
        <v>46111</v>
      </c>
      <c r="E3241" s="1" t="str">
        <f>VLOOKUP(INGRESO_MERCADERIA[[#This Row],[CODIGO]],STOCKSANLUIS[],7,FALSE)</f>
        <v>A</v>
      </c>
      <c r="F3241" s="10" t="s">
        <v>21991</v>
      </c>
    </row>
    <row r="3242" spans="1:6" x14ac:dyDescent="0.25">
      <c r="A3242" s="6" t="s">
        <v>3723</v>
      </c>
      <c r="B3242" t="str">
        <f>VLOOKUP(INGRESO_MERCADERIA[[#This Row],[CODIGO]],STOCKSANLUIS[],2,FALSE)</f>
        <v>CAJA PROTECTORA DE TERMOSTATO DE PLÁSTICO TRANSPARENTE CON LLAVE DE METAL - TG-2 - EVERWELL</v>
      </c>
      <c r="C3242" s="10">
        <v>48</v>
      </c>
      <c r="D3242" s="156">
        <v>46112</v>
      </c>
      <c r="E3242" s="1" t="str">
        <f>VLOOKUP(INGRESO_MERCADERIA[[#This Row],[CODIGO]],STOCKSANLUIS[],7,FALSE)</f>
        <v>A</v>
      </c>
      <c r="F3242" s="10"/>
    </row>
    <row r="3243" spans="1:6" x14ac:dyDescent="0.25">
      <c r="A3243" s="6" t="s">
        <v>2904</v>
      </c>
      <c r="B3243" t="str">
        <f>VLOOKUP(INGRESO_MERCADERIA[[#This Row],[CODIGO]],STOCKSANLUIS[],2,FALSE)</f>
        <v>SENSOR DE TEMPERATURA NTC - SB-70 - 2M - FULL GAUGE (REMPLAZO DEL SB-41 - NO USAR EN MT 622E)</v>
      </c>
      <c r="C3243" s="10">
        <v>10</v>
      </c>
      <c r="D3243" s="156">
        <v>46112</v>
      </c>
      <c r="E3243" s="1" t="str">
        <f>VLOOKUP(INGRESO_MERCADERIA[[#This Row],[CODIGO]],STOCKSANLUIS[],7,FALSE)</f>
        <v>A</v>
      </c>
      <c r="F3243" s="10"/>
    </row>
    <row r="3244" spans="1:6" x14ac:dyDescent="0.25">
      <c r="A3244" s="6" t="s">
        <v>485</v>
      </c>
      <c r="B3244" t="str">
        <f>VLOOKUP(INGRESO_MERCADERIA[[#This Row],[CODIGO]],STOCKSANLUIS[],2,FALSE)</f>
        <v>SOLDADURA DE PLATA HARRIS AL 0%</v>
      </c>
      <c r="C3244" s="10">
        <v>1400</v>
      </c>
      <c r="D3244" s="156">
        <v>46112</v>
      </c>
      <c r="E3244" s="1" t="str">
        <f>VLOOKUP(INGRESO_MERCADERIA[[#This Row],[CODIGO]],STOCKSANLUIS[],7,FALSE)</f>
        <v>C</v>
      </c>
      <c r="F3244" s="10"/>
    </row>
    <row r="3245" spans="1:6" x14ac:dyDescent="0.25">
      <c r="A3245" s="6" t="s">
        <v>3410</v>
      </c>
      <c r="B3245" t="str">
        <f>VLOOKUP(INGRESO_MERCADERIA[[#This Row],[CODIGO]],STOCKSANLUIS[],2,FALSE)</f>
        <v>SOLDADURA DE ALUMINIO ALUXCOR 4047</v>
      </c>
      <c r="C3245" s="10">
        <v>560</v>
      </c>
      <c r="D3245" s="156">
        <v>46112</v>
      </c>
      <c r="E3245" s="1" t="str">
        <f>VLOOKUP(INGRESO_MERCADERIA[[#This Row],[CODIGO]],STOCKSANLUIS[],7,FALSE)</f>
        <v>C</v>
      </c>
      <c r="F3245" s="10"/>
    </row>
    <row r="3246" spans="1:6" x14ac:dyDescent="0.25">
      <c r="A3246" s="6" t="s">
        <v>781</v>
      </c>
      <c r="B3246" t="str">
        <f>VLOOKUP(INGRESO_MERCADERIA[[#This Row],[CODIGO]],STOCKSANLUIS[],2,FALSE)</f>
        <v>CINTA DE ALUMINIO DE 2" X 50 YDS - QTA-250 - QUALITY</v>
      </c>
      <c r="C3246" s="10">
        <v>48</v>
      </c>
      <c r="D3246" s="156">
        <v>46112</v>
      </c>
      <c r="E3246" s="1" t="str">
        <f>VLOOKUP(INGRESO_MERCADERIA[[#This Row],[CODIGO]],STOCKSANLUIS[],7,FALSE)</f>
        <v>A</v>
      </c>
      <c r="F3246" s="10"/>
    </row>
    <row r="3247" spans="1:6" x14ac:dyDescent="0.25">
      <c r="A3247" s="6" t="s">
        <v>1103</v>
      </c>
      <c r="B3247" t="str">
        <f>VLOOKUP(INGRESO_MERCADERIA[[#This Row],[CODIGO]],STOCKSANLUIS[],2,FALSE)</f>
        <v>CONTROL REMOTO UNIVERSAL - QTH-4000 - QUALITY</v>
      </c>
      <c r="C3247" s="10">
        <v>50</v>
      </c>
      <c r="D3247" s="156">
        <v>46112</v>
      </c>
      <c r="E3247" s="1" t="str">
        <f>VLOOKUP(INGRESO_MERCADERIA[[#This Row],[CODIGO]],STOCKSANLUIS[],7,FALSE)</f>
        <v>A</v>
      </c>
      <c r="F3247" s="10"/>
    </row>
    <row r="3248" spans="1:6" x14ac:dyDescent="0.25">
      <c r="A3248" s="6" t="s">
        <v>19181</v>
      </c>
      <c r="B3248" t="str">
        <f>VLOOKUP(INGRESO_MERCADERIA[[#This Row],[CODIGO]],STOCKSANLUIS[],2,FALSE)</f>
        <v>EQUIPO DE A/A MINI SPLIT FRIO SOLO INVERTER - 18000 BTU/H - R410A - 220V/1PH/60HZ - DAIKIN - GL - AHRI USA CERTIFICATED - FTKS18GL216A/RKS18GL216A</v>
      </c>
      <c r="C3248" s="10">
        <v>2</v>
      </c>
      <c r="D3248" s="156">
        <v>46112</v>
      </c>
      <c r="E3248" s="1" t="str">
        <f>VLOOKUP(INGRESO_MERCADERIA[[#This Row],[CODIGO]],STOCKSANLUIS[],7,FALSE)</f>
        <v>C</v>
      </c>
      <c r="F3248" s="10"/>
    </row>
    <row r="3249" spans="1:6" x14ac:dyDescent="0.25">
      <c r="A3249" s="6" t="s">
        <v>3931</v>
      </c>
      <c r="B3249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249" s="10">
        <v>1</v>
      </c>
      <c r="D3249" s="156">
        <v>46112</v>
      </c>
      <c r="E3249" s="1" t="str">
        <f>VLOOKUP(INGRESO_MERCADERIA[[#This Row],[CODIGO]],STOCKSANLUIS[],7,FALSE)</f>
        <v>B</v>
      </c>
      <c r="F3249" s="10"/>
    </row>
    <row r="3250" spans="1:6" x14ac:dyDescent="0.25">
      <c r="A3250" s="6" t="s">
        <v>19225</v>
      </c>
      <c r="B3250" t="str">
        <f>VLOOKUP(INGRESO_MERCADERIA[[#This Row],[CODIGO]],STOCKSANLUIS[],2,FALSE)</f>
        <v>EXTRACTOR HELICOCENTRIFUGO - DIAMETRO 100 MM (4") - 220V/1PH/60HZ - STAR COLD - MF-100P (EQV TD250/100)</v>
      </c>
      <c r="C3250" s="10">
        <v>2</v>
      </c>
      <c r="D3250" s="156">
        <v>46112</v>
      </c>
      <c r="E3250" s="1" t="str">
        <f>VLOOKUP(INGRESO_MERCADERIA[[#This Row],[CODIGO]],STOCKSANLUIS[],7,FALSE)</f>
        <v>A</v>
      </c>
      <c r="F3250" s="10"/>
    </row>
    <row r="3251" spans="1:6" x14ac:dyDescent="0.25">
      <c r="A3251" s="6" t="s">
        <v>3615</v>
      </c>
      <c r="B3251" t="str">
        <f>VLOOKUP(INGRESO_MERCADERIA[[#This Row],[CODIGO]],STOCKSANLUIS[],2,FALSE)</f>
        <v>COMPRESOR SCROLL YH150C5-100 -- 60000 BTU - 5HP - 380V/3PH/60HZ - R410A  - INVOTECH</v>
      </c>
      <c r="C3251" s="10">
        <v>2</v>
      </c>
      <c r="D3251" s="156">
        <v>46112</v>
      </c>
      <c r="E3251" s="1" t="str">
        <f>VLOOKUP(INGRESO_MERCADERIA[[#This Row],[CODIGO]],STOCKSANLUIS[],7,FALSE)</f>
        <v>B</v>
      </c>
      <c r="F3251" s="10"/>
    </row>
    <row r="3252" spans="1:6" x14ac:dyDescent="0.25">
      <c r="A3252" s="6" t="s">
        <v>19300</v>
      </c>
      <c r="B3252" t="str">
        <f>VLOOKUP(INGRESO_MERCADERIA[[#This Row],[CODIGO]],STOCKSANLUIS[],2,FALSE)</f>
        <v>CINTA ADHESIVA FOAM QTF-230E - 1/8" X 2" X 32.8´ (3MM X 50MM X 10M) - EVERFROST - HIGH QUALITY</v>
      </c>
      <c r="C3252" s="10">
        <v>28</v>
      </c>
      <c r="D3252" s="156">
        <v>46112</v>
      </c>
      <c r="E3252" s="1" t="str">
        <f>VLOOKUP(INGRESO_MERCADERIA[[#This Row],[CODIGO]],STOCKSANLUIS[],7,FALSE)</f>
        <v>C</v>
      </c>
      <c r="F3252" s="10"/>
    </row>
    <row r="3253" spans="1:6" x14ac:dyDescent="0.25">
      <c r="A3253" s="6" t="s">
        <v>19300</v>
      </c>
      <c r="B3253" t="str">
        <f>VLOOKUP(INGRESO_MERCADERIA[[#This Row],[CODIGO]],STOCKSANLUIS[],2,FALSE)</f>
        <v>CINTA ADHESIVA FOAM QTF-230E - 1/8" X 2" X 32.8´ (3MM X 50MM X 10M) - EVERFROST - HIGH QUALITY</v>
      </c>
      <c r="C3253" s="10">
        <v>28</v>
      </c>
      <c r="D3253" s="156">
        <v>46112</v>
      </c>
      <c r="E3253" s="1" t="str">
        <f>VLOOKUP(INGRESO_MERCADERIA[[#This Row],[CODIGO]],STOCKSANLUIS[],7,FALSE)</f>
        <v>C</v>
      </c>
      <c r="F3253" s="10"/>
    </row>
    <row r="3254" spans="1:6" x14ac:dyDescent="0.25">
      <c r="A3254" s="6" t="s">
        <v>22048</v>
      </c>
      <c r="B3254" t="str">
        <f>VLOOKUP(INGRESO_MERCADERIA[[#This Row],[CODIGO]],STOCKSANLUIS[],2,FALSE)</f>
        <v xml:space="preserve">BOMBA DE CONDENSADO STAR COLD DE 230V-1F-60HZ TANQUE ALTO (INCLUYE MANGUERA)  SI-1801 </v>
      </c>
      <c r="C3254" s="10">
        <v>30</v>
      </c>
      <c r="D3254" s="156">
        <v>46112</v>
      </c>
      <c r="E3254" s="1" t="str">
        <f>VLOOKUP(INGRESO_MERCADERIA[[#This Row],[CODIGO]],STOCKSANLUIS[],7,FALSE)</f>
        <v>B/C</v>
      </c>
      <c r="F3254" s="10"/>
    </row>
    <row r="3255" spans="1:6" x14ac:dyDescent="0.25">
      <c r="A3255" s="6" t="s">
        <v>22052</v>
      </c>
      <c r="B3255" t="str">
        <f>VLOOKUP(INGRESO_MERCADERIA[[#This Row],[CODIGO]],STOCKSANLUIS[],2,FALSE)</f>
        <v>BOMBA DE CONDENSADO STAR COLD  DE 230V-1F-60HZ TANQUE BAJO (INCLUYE MANGUERA) SI-1805</v>
      </c>
      <c r="C3255" s="10">
        <v>12</v>
      </c>
      <c r="D3255" s="156">
        <v>46112</v>
      </c>
      <c r="E3255" s="1" t="str">
        <f>VLOOKUP(INGRESO_MERCADERIA[[#This Row],[CODIGO]],STOCKSANLUIS[],7,FALSE)</f>
        <v>B/C</v>
      </c>
      <c r="F3255" s="10"/>
    </row>
    <row r="3256" spans="1:6" x14ac:dyDescent="0.25">
      <c r="A3256" s="6" t="s">
        <v>22050</v>
      </c>
      <c r="B3256" t="str">
        <f>VLOOKUP(INGRESO_MERCADERIA[[#This Row],[CODIGO]],STOCKSANLUIS[],2,FALSE)</f>
        <v>MINI BOMBA STAR COLD  DE 110-240V MINISLIM SERIES 66 FT LIFT SPS-66</v>
      </c>
      <c r="C3256" s="10">
        <v>40</v>
      </c>
      <c r="D3256" s="156">
        <v>46112</v>
      </c>
      <c r="E3256" s="1" t="str">
        <f>VLOOKUP(INGRESO_MERCADERIA[[#This Row],[CODIGO]],STOCKSANLUIS[],7,FALSE)</f>
        <v>A</v>
      </c>
      <c r="F3256" s="10"/>
    </row>
    <row r="3257" spans="1:6" x14ac:dyDescent="0.25">
      <c r="A3257" s="6" t="s">
        <v>2490</v>
      </c>
      <c r="B3257" t="str">
        <f>VLOOKUP(INGRESO_MERCADERIA[[#This Row],[CODIGO]],STOCKSANLUIS[],2,FALSE)</f>
        <v>LIMPIADOR PARA CONDENSADOR - NU-BRITE - 1GALON - NU CALGON</v>
      </c>
      <c r="C3257" s="10">
        <v>40</v>
      </c>
      <c r="D3257" s="156">
        <v>46112</v>
      </c>
      <c r="E3257" s="1" t="str">
        <f>VLOOKUP(INGRESO_MERCADERIA[[#This Row],[CODIGO]],STOCKSANLUIS[],7,FALSE)</f>
        <v>C</v>
      </c>
      <c r="F3257" s="10"/>
    </row>
    <row r="3258" spans="1:6" x14ac:dyDescent="0.25">
      <c r="A3258" s="6" t="s">
        <v>231</v>
      </c>
      <c r="B3258" t="str">
        <f>VLOOKUP(INGRESO_MERCADERIA[[#This Row],[CODIGO]],STOCKSANLUIS[],2,FALSE)</f>
        <v>VALVULA DE EXPANSION DANFOSS TEX 2 - S/ORIFICIO COD. 068Z3209</v>
      </c>
      <c r="C3258" s="10">
        <v>3</v>
      </c>
      <c r="D3258" s="156">
        <v>46112</v>
      </c>
      <c r="E3258" s="1" t="str">
        <f>VLOOKUP(INGRESO_MERCADERIA[[#This Row],[CODIGO]],STOCKSANLUIS[],7,FALSE)</f>
        <v>A</v>
      </c>
      <c r="F3258" s="10"/>
    </row>
    <row r="3259" spans="1:6" x14ac:dyDescent="0.25">
      <c r="A3259" s="6" t="s">
        <v>867</v>
      </c>
      <c r="B3259" t="str">
        <f>VLOOKUP(INGRESO_MERCADERIA[[#This Row],[CODIGO]],STOCKSANLUIS[],2,FALSE)</f>
        <v>ACEITE POLIOLESTER POE 68 - 1 GALON - BVA</v>
      </c>
      <c r="C3259" s="10">
        <v>4</v>
      </c>
      <c r="D3259" s="156">
        <v>46112</v>
      </c>
      <c r="E3259" s="1" t="str">
        <f>VLOOKUP(INGRESO_MERCADERIA[[#This Row],[CODIGO]],STOCKSANLUIS[],7,FALSE)</f>
        <v>C</v>
      </c>
      <c r="F3259" s="10"/>
    </row>
    <row r="3260" spans="1:6" x14ac:dyDescent="0.25">
      <c r="A3260" s="6" t="s">
        <v>3470</v>
      </c>
      <c r="B3260" t="str">
        <f>VLOOKUP(INGRESO_MERCADERIA[[#This Row],[CODIGO]],STOCKSANLUIS[],2,FALSE)</f>
        <v>CONTROLADOR DIGITAL DE PRESIÓN PCT-120 E PLUS - VER.02 - 220 VAC - FULL GAUGE</v>
      </c>
      <c r="C3260" s="10">
        <v>2</v>
      </c>
      <c r="D3260" s="156">
        <v>46112</v>
      </c>
      <c r="E3260" s="1" t="str">
        <f>VLOOKUP(INGRESO_MERCADERIA[[#This Row],[CODIGO]],STOCKSANLUIS[],7,FALSE)</f>
        <v>A</v>
      </c>
      <c r="F3260" s="10"/>
    </row>
    <row r="3261" spans="1:6" x14ac:dyDescent="0.25">
      <c r="A3261" s="6" t="s">
        <v>22052</v>
      </c>
      <c r="B3261" t="str">
        <f>VLOOKUP(INGRESO_MERCADERIA[[#This Row],[CODIGO]],STOCKSANLUIS[],2,FALSE)</f>
        <v>BOMBA DE CONDENSADO STAR COLD  DE 230V-1F-60HZ TANQUE BAJO (INCLUYE MANGUERA) SI-1805</v>
      </c>
      <c r="C3261" s="10">
        <v>1</v>
      </c>
      <c r="D3261" s="156">
        <v>46112</v>
      </c>
      <c r="E3261" s="1" t="str">
        <f>VLOOKUP(INGRESO_MERCADERIA[[#This Row],[CODIGO]],STOCKSANLUIS[],7,FALSE)</f>
        <v>B/C</v>
      </c>
      <c r="F3261" s="10" t="s">
        <v>22720</v>
      </c>
    </row>
    <row r="3262" spans="1:6" x14ac:dyDescent="0.25">
      <c r="A3262" s="6" t="s">
        <v>19225</v>
      </c>
      <c r="B3262" t="str">
        <f>VLOOKUP(INGRESO_MERCADERIA[[#This Row],[CODIGO]],STOCKSANLUIS[],2,FALSE)</f>
        <v>EXTRACTOR HELICOCENTRIFUGO - DIAMETRO 100 MM (4") - 220V/1PH/60HZ - STAR COLD - MF-100P (EQV TD250/100)</v>
      </c>
      <c r="C3262" s="10">
        <v>2</v>
      </c>
      <c r="D3262" s="156">
        <v>46113</v>
      </c>
      <c r="E3262" s="1" t="str">
        <f>VLOOKUP(INGRESO_MERCADERIA[[#This Row],[CODIGO]],STOCKSANLUIS[],7,FALSE)</f>
        <v>A</v>
      </c>
      <c r="F3262" s="10" t="s">
        <v>22733</v>
      </c>
    </row>
    <row r="3263" spans="1:6" x14ac:dyDescent="0.25">
      <c r="A3263" s="6" t="s">
        <v>9</v>
      </c>
      <c r="B3263" t="str">
        <f>VLOOKUP(INGRESO_MERCADERIA[[#This Row],[CODIGO]],STOCKSANLUIS[],2,FALSE)</f>
        <v>CONTROLADOR DE TEMPERATURA Y HUMEDAD DIGITAL AHC-80 PLUS (40-100%HR) - VER.01 - 115/220 VAC - FULL GAUGE</v>
      </c>
      <c r="C3263" s="10">
        <v>4</v>
      </c>
      <c r="D3263" s="156">
        <v>46118</v>
      </c>
      <c r="E3263" s="1" t="str">
        <f>VLOOKUP(INGRESO_MERCADERIA[[#This Row],[CODIGO]],STOCKSANLUIS[],7,FALSE)</f>
        <v>A</v>
      </c>
      <c r="F3263" s="10"/>
    </row>
    <row r="3264" spans="1:6" x14ac:dyDescent="0.25">
      <c r="A3264" s="6" t="s">
        <v>2926</v>
      </c>
      <c r="B3264" t="str">
        <f>VLOOKUP(INGRESO_MERCADERIA[[#This Row],[CODIGO]],STOCKSANLUIS[],2,FALSE)</f>
        <v>SOPORTE PARA CONDENSADOR DE 24BTU - F019C - EVERWELL</v>
      </c>
      <c r="C3264" s="10">
        <v>6</v>
      </c>
      <c r="D3264" s="156">
        <v>46119</v>
      </c>
      <c r="E3264" s="1" t="str">
        <f>VLOOKUP(INGRESO_MERCADERIA[[#This Row],[CODIGO]],STOCKSANLUIS[],7,FALSE)</f>
        <v>A</v>
      </c>
      <c r="F3264" s="10"/>
    </row>
    <row r="3265" spans="1:6" x14ac:dyDescent="0.25">
      <c r="A3265" s="6" t="s">
        <v>3337</v>
      </c>
      <c r="B3265" t="str">
        <f>VLOOKUP(INGRESO_MERCADERIA[[#This Row],[CODIGO]],STOCKSANLUIS[],2,FALSE)</f>
        <v>GAS REFIGERANTE R22 -13.60 KG ICELOONG</v>
      </c>
      <c r="C3265" s="10">
        <v>11</v>
      </c>
      <c r="D3265" s="156">
        <v>46119</v>
      </c>
      <c r="E3265" s="1" t="str">
        <f>VLOOKUP(INGRESO_MERCADERIA[[#This Row],[CODIGO]],STOCKSANLUIS[],7,FALSE)</f>
        <v>B</v>
      </c>
      <c r="F3265" s="10"/>
    </row>
    <row r="3266" spans="1:6" x14ac:dyDescent="0.25">
      <c r="A3266" s="6" t="s">
        <v>2545</v>
      </c>
      <c r="B3266" t="str">
        <f>VLOOKUP(INGRESO_MERCADERIA[[#This Row],[CODIGO]],STOCKSANLUIS[],2,FALSE)</f>
        <v>EQUIPO DE A/A MINI SPLIT FRIO SOLO - 24000 BTU - R410A - 220V/1PH/60HZ - TEMP BLUE MADE BY CARRIER INTERAMERICA CORPORATION</v>
      </c>
      <c r="C3266" s="10">
        <v>2</v>
      </c>
      <c r="D3266" s="156">
        <v>46119</v>
      </c>
      <c r="E3266" s="1" t="str">
        <f>VLOOKUP(INGRESO_MERCADERIA[[#This Row],[CODIGO]],STOCKSANLUIS[],7,FALSE)</f>
        <v>B</v>
      </c>
      <c r="F3266" s="10"/>
    </row>
    <row r="3267" spans="1:6" x14ac:dyDescent="0.25">
      <c r="A3267" s="6" t="s">
        <v>3758</v>
      </c>
      <c r="B3267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3267" s="10">
        <v>1</v>
      </c>
      <c r="D3267" s="156">
        <v>46120</v>
      </c>
      <c r="E3267" s="1" t="str">
        <f>VLOOKUP(INGRESO_MERCADERIA[[#This Row],[CODIGO]],STOCKSANLUIS[],7,FALSE)</f>
        <v>B</v>
      </c>
      <c r="F3267" s="10"/>
    </row>
    <row r="3268" spans="1:6" x14ac:dyDescent="0.25">
      <c r="A3268" s="6" t="s">
        <v>3579</v>
      </c>
      <c r="B3268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3268" s="10">
        <v>1</v>
      </c>
      <c r="D3268" s="156">
        <v>46121</v>
      </c>
      <c r="E3268" s="1" t="str">
        <f>VLOOKUP(INGRESO_MERCADERIA[[#This Row],[CODIGO]],STOCKSANLUIS[],7,FALSE)</f>
        <v>C</v>
      </c>
      <c r="F3268" s="10" t="s">
        <v>21991</v>
      </c>
    </row>
    <row r="3269" spans="1:6" x14ac:dyDescent="0.25">
      <c r="A3269" s="6" t="s">
        <v>187</v>
      </c>
      <c r="B3269" t="str">
        <f>VLOOKUP(INGRESO_MERCADERIA[[#This Row],[CODIGO]],STOCKSANLUIS[],2,FALSE)</f>
        <v>PRESOSTATO DE ALTA DANFOSS KP-5 - R/MANUAL - 060-117366 / 060-117391</v>
      </c>
      <c r="C3269" s="10">
        <v>1</v>
      </c>
      <c r="D3269" s="156">
        <v>46121</v>
      </c>
      <c r="E3269" s="1" t="str">
        <f>VLOOKUP(INGRESO_MERCADERIA[[#This Row],[CODIGO]],STOCKSANLUIS[],7,FALSE)</f>
        <v>A</v>
      </c>
      <c r="F3269" s="10" t="s">
        <v>21991</v>
      </c>
    </row>
    <row r="3270" spans="1:6" x14ac:dyDescent="0.25">
      <c r="A3270" s="6" t="s">
        <v>1173</v>
      </c>
      <c r="B3270" t="str">
        <f>VLOOKUP(INGRESO_MERCADERIA[[#This Row],[CODIGO]],STOCKSANLUIS[],2,FALSE)</f>
        <v>FILTRO CERAMICO SECADO 100% NUCLEO SOLIDO DANFOSS 48-DM  CON JUNTA - 023U1392</v>
      </c>
      <c r="C3270" s="10">
        <v>8</v>
      </c>
      <c r="D3270" s="156">
        <v>46121</v>
      </c>
      <c r="E3270" s="1" t="str">
        <f>VLOOKUP(INGRESO_MERCADERIA[[#This Row],[CODIGO]],STOCKSANLUIS[],7,FALSE)</f>
        <v>A</v>
      </c>
      <c r="F3270" s="10"/>
    </row>
    <row r="3271" spans="1:6" x14ac:dyDescent="0.25">
      <c r="A3271" s="6" t="s">
        <v>22048</v>
      </c>
      <c r="B3271" t="str">
        <f>VLOOKUP(INGRESO_MERCADERIA[[#This Row],[CODIGO]],STOCKSANLUIS[],2,FALSE)</f>
        <v xml:space="preserve">BOMBA DE CONDENSADO STAR COLD DE 230V-1F-60HZ TANQUE ALTO (INCLUYE MANGUERA)  SI-1801 </v>
      </c>
      <c r="C3271" s="10">
        <v>12</v>
      </c>
      <c r="D3271" s="156">
        <v>46121</v>
      </c>
      <c r="E3271" s="1" t="str">
        <f>VLOOKUP(INGRESO_MERCADERIA[[#This Row],[CODIGO]],STOCKSANLUIS[],7,FALSE)</f>
        <v>B/C</v>
      </c>
      <c r="F3271" s="10"/>
    </row>
    <row r="3272" spans="1:6" x14ac:dyDescent="0.25">
      <c r="A3272" s="6" t="s">
        <v>3665</v>
      </c>
      <c r="B3272" t="str">
        <f>VLOOKUP(INGRESO_MERCADERIA[[#This Row],[CODIGO]],STOCKSANLUIS[],2,FALSE)</f>
        <v>AGENTE DE LIMPIEZA INTERNA OPTEON SF FLUSH X 4.54 KG - CHEMOURS - REEMPLAZO DEL R141B</v>
      </c>
      <c r="C3272" s="10">
        <v>10</v>
      </c>
      <c r="D3272" s="156">
        <v>46121</v>
      </c>
      <c r="E3272" s="1" t="str">
        <f>VLOOKUP(INGRESO_MERCADERIA[[#This Row],[CODIGO]],STOCKSANLUIS[],7,FALSE)</f>
        <v>C</v>
      </c>
      <c r="F3272" s="10"/>
    </row>
    <row r="3273" spans="1:6" x14ac:dyDescent="0.25">
      <c r="A3273" s="6" t="s">
        <v>3124</v>
      </c>
      <c r="B3273" t="str">
        <f>VLOOKUP(INGRESO_MERCADERIA[[#This Row],[CODIGO]],STOCKSANLUIS[],2,FALSE)</f>
        <v>MINI BOMBA DE CONDENSADO SILENCIOSA - 220 -240V - 1PH 50/60HZ - MUTE BOX - CP-MBP - EVERWELL</v>
      </c>
      <c r="C3273" s="10">
        <v>2</v>
      </c>
      <c r="D3273" s="156">
        <v>46121</v>
      </c>
      <c r="E3273" s="1" t="str">
        <f>VLOOKUP(INGRESO_MERCADERIA[[#This Row],[CODIGO]],STOCKSANLUIS[],7,FALSE)</f>
        <v>A</v>
      </c>
      <c r="F3273" s="10"/>
    </row>
    <row r="3274" spans="1:6" x14ac:dyDescent="0.25">
      <c r="A3274" s="6" t="s">
        <v>2922</v>
      </c>
      <c r="B3274" t="str">
        <f>VLOOKUP(INGRESO_MERCADERIA[[#This Row],[CODIGO]],STOCKSANLUIS[],2,FALSE)</f>
        <v>CIERRE RÁPIDO G-5521 A CON LLAVE FI0 9911 - CAFF</v>
      </c>
      <c r="C3274" s="10">
        <v>4</v>
      </c>
      <c r="D3274" s="156">
        <v>46122</v>
      </c>
      <c r="E3274" s="1" t="str">
        <f>VLOOKUP(INGRESO_MERCADERIA[[#This Row],[CODIGO]],STOCKSANLUIS[],7,FALSE)</f>
        <v>A</v>
      </c>
      <c r="F3274" s="10"/>
    </row>
    <row r="3275" spans="1:6" x14ac:dyDescent="0.25">
      <c r="A3275" s="6" t="s">
        <v>3124</v>
      </c>
      <c r="B3275" t="str">
        <f>VLOOKUP(INGRESO_MERCADERIA[[#This Row],[CODIGO]],STOCKSANLUIS[],2,FALSE)</f>
        <v>MINI BOMBA DE CONDENSADO SILENCIOSA - 220 -240V - 1PH 50/60HZ - MUTE BOX - CP-MBP - EVERWELL</v>
      </c>
      <c r="C3275" s="10">
        <v>5</v>
      </c>
      <c r="D3275" s="156">
        <v>46122</v>
      </c>
      <c r="E3275" s="1" t="str">
        <f>VLOOKUP(INGRESO_MERCADERIA[[#This Row],[CODIGO]],STOCKSANLUIS[],7,FALSE)</f>
        <v>A</v>
      </c>
      <c r="F3275" s="10"/>
    </row>
    <row r="3276" spans="1:6" x14ac:dyDescent="0.25">
      <c r="A3276" s="6" t="s">
        <v>3719</v>
      </c>
      <c r="B3276" t="str">
        <f>VLOOKUP(INGRESO_MERCADERIA[[#This Row],[CODIGO]],STOCKSANLUIS[],2,FALSE)</f>
        <v>MOTOVENTILADOR AXIAL EBM S4E450 - 450MM - 220V MONOFÁSICO - 4 POLOS, CON REJILLA - FLUJO V   </v>
      </c>
      <c r="C3276" s="10">
        <v>1</v>
      </c>
      <c r="D3276" s="156">
        <v>46122</v>
      </c>
      <c r="E3276" s="1" t="str">
        <f>VLOOKUP(INGRESO_MERCADERIA[[#This Row],[CODIGO]],STOCKSANLUIS[],7,FALSE)</f>
        <v>C</v>
      </c>
      <c r="F3276" s="10"/>
    </row>
    <row r="3277" spans="1:6" x14ac:dyDescent="0.25">
      <c r="A3277" s="6" t="s">
        <v>3339</v>
      </c>
      <c r="B3277" t="str">
        <f>VLOOKUP(INGRESO_MERCADERIA[[#This Row],[CODIGO]],STOCKSANLUIS[],2,FALSE)</f>
        <v>GAS REFRIGERANTE R134 - 13.6KG ICELOONG</v>
      </c>
      <c r="C3277" s="10">
        <v>30</v>
      </c>
      <c r="D3277" s="156">
        <v>46123</v>
      </c>
      <c r="E3277" s="1" t="str">
        <f>VLOOKUP(INGRESO_MERCADERIA[[#This Row],[CODIGO]],STOCKSANLUIS[],7,FALSE)</f>
        <v>C</v>
      </c>
      <c r="F3277" s="10"/>
    </row>
    <row r="3278" spans="1:6" x14ac:dyDescent="0.25">
      <c r="A3278" s="6" t="s">
        <v>3341</v>
      </c>
      <c r="B3278" t="str">
        <f>VLOOKUP(INGRESO_MERCADERIA[[#This Row],[CODIGO]],STOCKSANLUIS[],2,FALSE)</f>
        <v>GAS REFRIGERANTE R404A -10.90KG ICELOONG</v>
      </c>
      <c r="C3278" s="10">
        <v>30</v>
      </c>
      <c r="D3278" s="156">
        <v>46123</v>
      </c>
      <c r="E3278" s="1" t="str">
        <f>VLOOKUP(INGRESO_MERCADERIA[[#This Row],[CODIGO]],STOCKSANLUIS[],7,FALSE)</f>
        <v>C</v>
      </c>
      <c r="F3278" s="10"/>
    </row>
    <row r="3279" spans="1:6" x14ac:dyDescent="0.25">
      <c r="A3279" s="6" t="s">
        <v>3345</v>
      </c>
      <c r="B3279" t="str">
        <f>VLOOKUP(INGRESO_MERCADERIA[[#This Row],[CODIGO]],STOCKSANLUIS[],2,FALSE)</f>
        <v>GAS REFRIGERANTE R407C -11.3KG ICELOONG</v>
      </c>
      <c r="C3279" s="10">
        <v>24</v>
      </c>
      <c r="D3279" s="156">
        <v>46123</v>
      </c>
      <c r="E3279" s="1" t="str">
        <f>VLOOKUP(INGRESO_MERCADERIA[[#This Row],[CODIGO]],STOCKSANLUIS[],7,FALSE)</f>
        <v>B</v>
      </c>
      <c r="F3279" s="10"/>
    </row>
    <row r="3280" spans="1:6" x14ac:dyDescent="0.25">
      <c r="A3280" s="6" t="s">
        <v>3347</v>
      </c>
      <c r="B3280" t="str">
        <f>VLOOKUP(INGRESO_MERCADERIA[[#This Row],[CODIGO]],STOCKSANLUIS[],2,FALSE)</f>
        <v>GAS REFRIGERANTE R507 -11.3KG ICELOONG</v>
      </c>
      <c r="C3280" s="10">
        <v>30</v>
      </c>
      <c r="D3280" s="156">
        <v>46123</v>
      </c>
      <c r="E3280" s="1" t="str">
        <f>VLOOKUP(INGRESO_MERCADERIA[[#This Row],[CODIGO]],STOCKSANLUIS[],7,FALSE)</f>
        <v>C</v>
      </c>
      <c r="F3280" s="10"/>
    </row>
    <row r="3281" spans="1:6" x14ac:dyDescent="0.25">
      <c r="A3281" s="6" t="s">
        <v>443</v>
      </c>
      <c r="B3281" t="str">
        <f>VLOOKUP(INGRESO_MERCADERIA[[#This Row],[CODIGO]],STOCKSANLUIS[],2,FALSE)</f>
        <v>ACEITE POLIOLESTER POE 32 - 1/4 GALON - BVA</v>
      </c>
      <c r="C3281" s="10">
        <v>24</v>
      </c>
      <c r="D3281" s="156">
        <v>46123</v>
      </c>
      <c r="E3281" s="1" t="str">
        <f>VLOOKUP(INGRESO_MERCADERIA[[#This Row],[CODIGO]],STOCKSANLUIS[],7,FALSE)</f>
        <v>C</v>
      </c>
      <c r="F3281" s="10"/>
    </row>
    <row r="3282" spans="1:6" x14ac:dyDescent="0.25">
      <c r="A3282" s="6" t="s">
        <v>931</v>
      </c>
      <c r="B3282" t="str">
        <f>VLOOKUP(INGRESO_MERCADERIA[[#This Row],[CODIGO]],STOCKSANLUIS[],2,FALSE)</f>
        <v>ACEITE POLIOLESTER POE 32 - 1 GALON - BVA</v>
      </c>
      <c r="C3282" s="10">
        <v>12</v>
      </c>
      <c r="D3282" s="156">
        <v>46123</v>
      </c>
      <c r="E3282" s="1" t="str">
        <f>VLOOKUP(INGRESO_MERCADERIA[[#This Row],[CODIGO]],STOCKSANLUIS[],7,FALSE)</f>
        <v>C</v>
      </c>
      <c r="F3282" s="10"/>
    </row>
    <row r="3283" spans="1:6" x14ac:dyDescent="0.25">
      <c r="A3283" s="6" t="s">
        <v>441</v>
      </c>
      <c r="B3283" t="str">
        <f>VLOOKUP(INGRESO_MERCADERIA[[#This Row],[CODIGO]],STOCKSANLUIS[],2,FALSE)</f>
        <v>ACEITE MINERAL 4G SUPER - 1 GALON - BVA</v>
      </c>
      <c r="C3283" s="10">
        <v>12</v>
      </c>
      <c r="D3283" s="156">
        <v>46123</v>
      </c>
      <c r="E3283" s="1" t="str">
        <f>VLOOKUP(INGRESO_MERCADERIA[[#This Row],[CODIGO]],STOCKSANLUIS[],7,FALSE)</f>
        <v>C</v>
      </c>
      <c r="F3283" s="10"/>
    </row>
    <row r="3284" spans="1:6" x14ac:dyDescent="0.25">
      <c r="A3284" s="6" t="s">
        <v>3880</v>
      </c>
      <c r="B3284" t="str">
        <f>VLOOKUP(INGRESO_MERCADERIA[[#This Row],[CODIGO]],STOCKSANLUIS[],2,FALSE)</f>
        <v>GAS REFRIGERANTE R134A  X 340 GR - (TAPA CON VALVULA) - ICELOONG</v>
      </c>
      <c r="C3284" s="10">
        <v>120</v>
      </c>
      <c r="D3284" s="156">
        <v>46123</v>
      </c>
      <c r="E3284" s="1" t="str">
        <f>VLOOKUP(INGRESO_MERCADERIA[[#This Row],[CODIGO]],STOCKSANLUIS[],7,FALSE)</f>
        <v>B</v>
      </c>
      <c r="F3284" s="10"/>
    </row>
    <row r="3285" spans="1:6" x14ac:dyDescent="0.25">
      <c r="A3285" s="6" t="s">
        <v>3337</v>
      </c>
      <c r="B3285" t="str">
        <f>VLOOKUP(INGRESO_MERCADERIA[[#This Row],[CODIGO]],STOCKSANLUIS[],2,FALSE)</f>
        <v>GAS REFIGERANTE R22 -13.60 KG ICELOONG</v>
      </c>
      <c r="C3285" s="10">
        <v>30</v>
      </c>
      <c r="D3285" s="156">
        <v>46123</v>
      </c>
      <c r="E3285" s="1" t="str">
        <f>VLOOKUP(INGRESO_MERCADERIA[[#This Row],[CODIGO]],STOCKSANLUIS[],7,FALSE)</f>
        <v>B</v>
      </c>
      <c r="F3285" s="10"/>
    </row>
    <row r="3286" spans="1:6" x14ac:dyDescent="0.25">
      <c r="A3286" s="6" t="s">
        <v>3096</v>
      </c>
      <c r="B3286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286" s="10">
        <v>3</v>
      </c>
      <c r="D3286" s="156">
        <v>46123</v>
      </c>
      <c r="E3286" s="1" t="str">
        <f>VLOOKUP(INGRESO_MERCADERIA[[#This Row],[CODIGO]],STOCKSANLUIS[],7,FALSE)</f>
        <v>B</v>
      </c>
      <c r="F3286" s="10"/>
    </row>
    <row r="3287" spans="1:6" x14ac:dyDescent="0.25">
      <c r="A3287" s="6" t="s">
        <v>22048</v>
      </c>
      <c r="B3287" t="str">
        <f>VLOOKUP(INGRESO_MERCADERIA[[#This Row],[CODIGO]],STOCKSANLUIS[],2,FALSE)</f>
        <v xml:space="preserve">BOMBA DE CONDENSADO STAR COLD DE 230V-1F-60HZ TANQUE ALTO (INCLUYE MANGUERA)  SI-1801 </v>
      </c>
      <c r="C3287" s="10">
        <v>42</v>
      </c>
      <c r="D3287" s="156">
        <v>46123</v>
      </c>
      <c r="E3287" s="1" t="str">
        <f>VLOOKUP(INGRESO_MERCADERIA[[#This Row],[CODIGO]],STOCKSANLUIS[],7,FALSE)</f>
        <v>B/C</v>
      </c>
      <c r="F3287" s="10"/>
    </row>
    <row r="3288" spans="1:6" x14ac:dyDescent="0.25">
      <c r="A3288" s="6" t="s">
        <v>22052</v>
      </c>
      <c r="B3288" t="str">
        <f>VLOOKUP(INGRESO_MERCADERIA[[#This Row],[CODIGO]],STOCKSANLUIS[],2,FALSE)</f>
        <v>BOMBA DE CONDENSADO STAR COLD  DE 230V-1F-60HZ TANQUE BAJO (INCLUYE MANGUERA) SI-1805</v>
      </c>
      <c r="C3288" s="10">
        <v>12</v>
      </c>
      <c r="D3288" s="156">
        <v>46123</v>
      </c>
      <c r="E3288" s="1" t="str">
        <f>VLOOKUP(INGRESO_MERCADERIA[[#This Row],[CODIGO]],STOCKSANLUIS[],7,FALSE)</f>
        <v>B/C</v>
      </c>
      <c r="F3288" s="10"/>
    </row>
    <row r="3289" spans="1:6" x14ac:dyDescent="0.25">
      <c r="A3289" s="6" t="s">
        <v>2268</v>
      </c>
      <c r="B3289" t="str">
        <f>VLOOKUP(INGRESO_MERCADERIA[[#This Row],[CODIGO]],STOCKSANLUIS[],2,FALSE)</f>
        <v>CIERRE PESADO I-1006 FI0 3795 P/PUERTA APERTURA IZQUIERDA - CAFF</v>
      </c>
      <c r="C3289" s="10">
        <v>3</v>
      </c>
      <c r="D3289" s="156">
        <v>46123</v>
      </c>
      <c r="E3289" s="1" t="str">
        <f>VLOOKUP(INGRESO_MERCADERIA[[#This Row],[CODIGO]],STOCKSANLUIS[],7,FALSE)</f>
        <v>A</v>
      </c>
      <c r="F3289" s="10"/>
    </row>
    <row r="3290" spans="1:6" x14ac:dyDescent="0.25">
      <c r="A3290" s="6" t="s">
        <v>2541</v>
      </c>
      <c r="B3290" t="str">
        <f>VLOOKUP(INGRESO_MERCADERIA[[#This Row],[CODIGO]],STOCKSANLUIS[],2,FALSE)</f>
        <v>EQUIPO DE A/A MINI SPLIT FRIO SOLO - 12000 BTU - R410A - 220V/1PH/60HZ - TEMP BLUE MADE BY CARRIER INTERAMERICA CORPORATION</v>
      </c>
      <c r="C3290" s="10">
        <v>3</v>
      </c>
      <c r="D3290" s="156">
        <v>46125</v>
      </c>
      <c r="E3290" s="1" t="str">
        <f>VLOOKUP(INGRESO_MERCADERIA[[#This Row],[CODIGO]],STOCKSANLUIS[],7,FALSE)</f>
        <v>B</v>
      </c>
      <c r="F3290" s="10"/>
    </row>
    <row r="3291" spans="1:6" x14ac:dyDescent="0.25">
      <c r="A3291" s="6" t="s">
        <v>377</v>
      </c>
      <c r="B3291" t="str">
        <f>VLOOKUP(INGRESO_MERCADERIA[[#This Row],[CODIGO]],STOCKSANLUIS[],2,FALSE)</f>
        <v>ROLLO DE COBRE FLEXIBLE 5/16" HIGH QUALITY - STARCOLD - 7.94 MM X 0.55 MM X 15 M</v>
      </c>
      <c r="C3291" s="10">
        <v>20</v>
      </c>
      <c r="D3291" s="156">
        <v>46125</v>
      </c>
      <c r="E3291" s="1" t="str">
        <f>VLOOKUP(INGRESO_MERCADERIA[[#This Row],[CODIGO]],STOCKSANLUIS[],7,FALSE)</f>
        <v>C</v>
      </c>
      <c r="F3291" s="10"/>
    </row>
    <row r="3292" spans="1:6" x14ac:dyDescent="0.25">
      <c r="A3292" s="6" t="s">
        <v>375</v>
      </c>
      <c r="B3292" t="str">
        <f>VLOOKUP(INGRESO_MERCADERIA[[#This Row],[CODIGO]],STOCKSANLUIS[],2,FALSE)</f>
        <v>ROLLO DE COBRE FLEXIBLE 1/4" HIGH QUALITY - STARCOLD - 6.35 MM X 0.55 MM X 15 M</v>
      </c>
      <c r="C3292" s="10">
        <v>20</v>
      </c>
      <c r="D3292" s="156">
        <v>46125</v>
      </c>
      <c r="E3292" s="1" t="str">
        <f>VLOOKUP(INGRESO_MERCADERIA[[#This Row],[CODIGO]],STOCKSANLUIS[],7,FALSE)</f>
        <v>C</v>
      </c>
      <c r="F3292" s="10"/>
    </row>
    <row r="3293" spans="1:6" x14ac:dyDescent="0.25">
      <c r="A3293" s="6" t="s">
        <v>1396</v>
      </c>
      <c r="B3293" t="str">
        <f>VLOOKUP(INGRESO_MERCADERIA[[#This Row],[CODIGO]],STOCKSANLUIS[],2,FALSE)</f>
        <v>ROLLO DE COBRE FLEXIBLE 7/8" HIGH QUALITY - STARCOLD - 22.23 MM X 0.75 MM X 15 M</v>
      </c>
      <c r="C3293" s="10">
        <v>8</v>
      </c>
      <c r="D3293" s="156">
        <v>46125</v>
      </c>
      <c r="E3293" s="1" t="str">
        <f>VLOOKUP(INGRESO_MERCADERIA[[#This Row],[CODIGO]],STOCKSANLUIS[],7,FALSE)</f>
        <v>C</v>
      </c>
      <c r="F3293" s="10"/>
    </row>
    <row r="3294" spans="1:6" x14ac:dyDescent="0.25">
      <c r="A3294" s="6" t="s">
        <v>3605</v>
      </c>
      <c r="B3294" t="str">
        <f>VLOOKUP(INGRESO_MERCADERIA[[#This Row],[CODIGO]],STOCKSANLUIS[],2,FALSE)</f>
        <v>ROLLO DE COBRE FLEXIBLE 3/8" HIGH QUALITY - STARCOLD - 9.53 MM X 0.60 MM X 15 M</v>
      </c>
      <c r="C3294" s="10">
        <v>20</v>
      </c>
      <c r="D3294" s="156">
        <v>46125</v>
      </c>
      <c r="E3294" s="1" t="str">
        <f>VLOOKUP(INGRESO_MERCADERIA[[#This Row],[CODIGO]],STOCKSANLUIS[],7,FALSE)</f>
        <v>C</v>
      </c>
      <c r="F3294" s="10"/>
    </row>
    <row r="3295" spans="1:6" x14ac:dyDescent="0.25">
      <c r="A3295" s="6" t="s">
        <v>231</v>
      </c>
      <c r="B3295" t="str">
        <f>VLOOKUP(INGRESO_MERCADERIA[[#This Row],[CODIGO]],STOCKSANLUIS[],2,FALSE)</f>
        <v>VALVULA DE EXPANSION DANFOSS TEX 2 - S/ORIFICIO COD. 068Z3209</v>
      </c>
      <c r="C3295" s="10">
        <v>1</v>
      </c>
      <c r="D3295" s="156">
        <v>46126</v>
      </c>
      <c r="E3295" s="1" t="str">
        <f>VLOOKUP(INGRESO_MERCADERIA[[#This Row],[CODIGO]],STOCKSANLUIS[],7,FALSE)</f>
        <v>A</v>
      </c>
      <c r="F3295" s="10"/>
    </row>
    <row r="3296" spans="1:6" x14ac:dyDescent="0.25">
      <c r="A3296" s="6" t="s">
        <v>3719</v>
      </c>
      <c r="B3296" t="str">
        <f>VLOOKUP(INGRESO_MERCADERIA[[#This Row],[CODIGO]],STOCKSANLUIS[],2,FALSE)</f>
        <v>MOTOVENTILADOR AXIAL EBM S4E450 - 450MM - 220V MONOFÁSICO - 4 POLOS, CON REJILLA - FLUJO V   </v>
      </c>
      <c r="C3296" s="10">
        <v>3</v>
      </c>
      <c r="D3296" s="156">
        <v>46126</v>
      </c>
      <c r="E3296" s="1" t="str">
        <f>VLOOKUP(INGRESO_MERCADERIA[[#This Row],[CODIGO]],STOCKSANLUIS[],7,FALSE)</f>
        <v>C</v>
      </c>
      <c r="F3296" s="10"/>
    </row>
    <row r="3297" spans="1:6" x14ac:dyDescent="0.25">
      <c r="A3297" s="6" t="s">
        <v>2080</v>
      </c>
      <c r="B3297" t="str">
        <f>VLOOKUP(INGRESO_MERCADERIA[[#This Row],[CODIGO]],STOCKSANLUIS[],2,FALSE)</f>
        <v xml:space="preserve">MOTOVENTILADOR AXIAL EBM S4E500-AM03-01 - 500MM - 220V MONOFÁSICO - 4 POLOS, CON REJILLA - FLUJO V </v>
      </c>
      <c r="C3297" s="10">
        <v>4</v>
      </c>
      <c r="D3297" s="156">
        <v>46126</v>
      </c>
      <c r="E3297" s="1" t="str">
        <f>VLOOKUP(INGRESO_MERCADERIA[[#This Row],[CODIGO]],STOCKSANLUIS[],7,FALSE)</f>
        <v>C</v>
      </c>
      <c r="F3297" s="10"/>
    </row>
    <row r="3298" spans="1:6" x14ac:dyDescent="0.25">
      <c r="A3298" s="6" t="s">
        <v>195</v>
      </c>
      <c r="B3298" t="str">
        <f>VLOOKUP(INGRESO_MERCADERIA[[#This Row],[CODIGO]],STOCKSANLUIS[],2,FALSE)</f>
        <v>PRESOSTATO DE BAJA DANFOSS KP-1 - R/MANUAL - 060-110366</v>
      </c>
      <c r="C3298" s="10">
        <v>2</v>
      </c>
      <c r="D3298" s="156">
        <v>46126</v>
      </c>
      <c r="E3298" s="1" t="str">
        <f>VLOOKUP(INGRESO_MERCADERIA[[#This Row],[CODIGO]],STOCKSANLUIS[],7,FALSE)</f>
        <v>A</v>
      </c>
      <c r="F3298" s="10"/>
    </row>
    <row r="3299" spans="1:6" x14ac:dyDescent="0.25">
      <c r="A3299" s="6" t="s">
        <v>3293</v>
      </c>
      <c r="B3299" t="str">
        <f>VLOOKUP(INGRESO_MERCADERIA[[#This Row],[CODIGO]],STOCKSANLUIS[],2,FALSE)</f>
        <v>VALVULA PARA AGUA HELADA FAN &amp; COIL 2 VIAS 3/4" DIAMETRO  CON ACTUADOR  220V JOHNSON CONTROLS - VLC2200GC-C</v>
      </c>
      <c r="C3299" s="10">
        <v>13</v>
      </c>
      <c r="D3299" s="156">
        <v>46126</v>
      </c>
      <c r="E3299" s="1" t="str">
        <f>VLOOKUP(INGRESO_MERCADERIA[[#This Row],[CODIGO]],STOCKSANLUIS[],7,FALSE)</f>
        <v>A</v>
      </c>
      <c r="F3299" s="10"/>
    </row>
    <row r="3300" spans="1:6" x14ac:dyDescent="0.25">
      <c r="A3300" s="6" t="s">
        <v>2266</v>
      </c>
      <c r="B3300" t="str">
        <f>VLOOKUP(INGRESO_MERCADERIA[[#This Row],[CODIGO]],STOCKSANLUIS[],2,FALSE)</f>
        <v>CIERRE LIVIANO G-5891-HP FI0 9039 HORIZONTAL APERTURA IZQUIERDA/DERECHA</v>
      </c>
      <c r="C3300" s="10">
        <v>5</v>
      </c>
      <c r="D3300" s="156">
        <v>46126</v>
      </c>
      <c r="E3300" s="1" t="str">
        <f>VLOOKUP(INGRESO_MERCADERIA[[#This Row],[CODIGO]],STOCKSANLUIS[],7,FALSE)</f>
        <v>A</v>
      </c>
      <c r="F3300" s="10"/>
    </row>
    <row r="3301" spans="1:6" x14ac:dyDescent="0.25">
      <c r="A3301" s="6" t="s">
        <v>1199</v>
      </c>
      <c r="B3301" t="str">
        <f>VLOOKUP(INGRESO_MERCADERIA[[#This Row],[CODIGO]],STOCKSANLUIS[],2,FALSE)</f>
        <v>CONTROLADOR DE TEMPERATURA DIGITAL MT-512G - VER.02 - 115/220 VAC - FULL GAUGE</v>
      </c>
      <c r="C3301" s="10">
        <v>4</v>
      </c>
      <c r="D3301" s="156">
        <v>46126</v>
      </c>
      <c r="E3301" s="1" t="str">
        <f>VLOOKUP(INGRESO_MERCADERIA[[#This Row],[CODIGO]],STOCKSANLUIS[],7,FALSE)</f>
        <v>A</v>
      </c>
      <c r="F3301" s="10"/>
    </row>
    <row r="3302" spans="1:6" x14ac:dyDescent="0.25">
      <c r="A3302" s="6" t="s">
        <v>19870</v>
      </c>
      <c r="B3302" t="str">
        <f>VLOOKUP(INGRESO_MERCADERIA[[#This Row],[CODIGO]],STOCKSANLUIS[],2,FALSE)</f>
        <v>ASPAS DE 7 WATTS - 200 BLADE (28°,SUCTION)</v>
      </c>
      <c r="C3302" s="10">
        <v>1</v>
      </c>
      <c r="D3302" s="156">
        <v>46126</v>
      </c>
      <c r="E3302" s="1" t="str">
        <f>VLOOKUP(INGRESO_MERCADERIA[[#This Row],[CODIGO]],STOCKSANLUIS[],7,FALSE)</f>
        <v>C</v>
      </c>
      <c r="F3302" s="10"/>
    </row>
    <row r="3303" spans="1:6" x14ac:dyDescent="0.25">
      <c r="A3303" s="6" t="s">
        <v>21229</v>
      </c>
      <c r="B3303" t="str">
        <f>VLOOKUP(INGRESO_MERCADERIA[[#This Row],[CODIGO]],STOCKSANLUIS[],2,FALSE)</f>
        <v>SOPORTES  DE 10 WATTS BRACKET230,H72</v>
      </c>
      <c r="C3303" s="10">
        <v>1</v>
      </c>
      <c r="D3303" s="156">
        <v>46126</v>
      </c>
      <c r="E3303" s="1" t="str">
        <f>VLOOKUP(INGRESO_MERCADERIA[[#This Row],[CODIGO]],STOCKSANLUIS[],7,FALSE)</f>
        <v>C</v>
      </c>
      <c r="F3303" s="10"/>
    </row>
    <row r="3304" spans="1:6" x14ac:dyDescent="0.25">
      <c r="A3304" s="6" t="s">
        <v>3295</v>
      </c>
      <c r="B3304" t="str">
        <f>VLOOKUP(INGRESO_MERCADERIA[[#This Row],[CODIGO]],STOCKSANLUIS[],2,FALSE)</f>
        <v>VALVULA PARA AGUA HELADA FAN &amp; COIL 2 VIAS 1" DIAMETRO  CON ACTUADOR  220V JOHNSON CONTROLS - VLC2200HC-C</v>
      </c>
      <c r="C3304" s="10">
        <v>10</v>
      </c>
      <c r="D3304" s="156">
        <v>46127</v>
      </c>
      <c r="E3304" s="1" t="str">
        <f>VLOOKUP(INGRESO_MERCADERIA[[#This Row],[CODIGO]],STOCKSANLUIS[],7,FALSE)</f>
        <v>A</v>
      </c>
      <c r="F3304" s="10"/>
    </row>
    <row r="3305" spans="1:6" x14ac:dyDescent="0.25">
      <c r="A3305" s="6" t="s">
        <v>2543</v>
      </c>
      <c r="B3305" t="str">
        <f>VLOOKUP(INGRESO_MERCADERIA[[#This Row],[CODIGO]],STOCKSANLUIS[],2,FALSE)</f>
        <v>EQUIPO DE A/A MINI SPLIT FRIO SOLO - 18000 BTU - R410A - 220V/1PH/60HZ - TEMP BLUE MADE BY CARRIER INTERAMERICA CORPORATION</v>
      </c>
      <c r="C3305" s="10">
        <v>2</v>
      </c>
      <c r="D3305" s="156">
        <v>46127</v>
      </c>
      <c r="E3305" s="1" t="str">
        <f>VLOOKUP(INGRESO_MERCADERIA[[#This Row],[CODIGO]],STOCKSANLUIS[],7,FALSE)</f>
        <v>B</v>
      </c>
      <c r="F3305" s="10"/>
    </row>
    <row r="3306" spans="1:6" x14ac:dyDescent="0.25">
      <c r="A3306" s="6" t="s">
        <v>3098</v>
      </c>
      <c r="B3306" t="str">
        <f>VLOOKUP(INGRESO_MERCADERIA[[#This Row],[CODIGO]],STOCKSANLUIS[],2,FALSE)</f>
        <v>EQUIPO DE A/A MINI SPLIT FRIO SOLO INVERTER WI FI - 18000 BTU/H- R410A - 220V/1PH/60HZ - TEMP BLUE MADE BY CARRIER INTERAMERICA CORPORATION - S - AHRI USA CERTIFICATED</v>
      </c>
      <c r="C3306" s="10">
        <v>2</v>
      </c>
      <c r="D3306" s="156">
        <v>46127</v>
      </c>
      <c r="E3306" s="1" t="str">
        <f>VLOOKUP(INGRESO_MERCADERIA[[#This Row],[CODIGO]],STOCKSANLUIS[],7,FALSE)</f>
        <v>B</v>
      </c>
      <c r="F3306" s="10"/>
    </row>
    <row r="3307" spans="1:6" x14ac:dyDescent="0.25">
      <c r="A3307" s="6" t="s">
        <v>931</v>
      </c>
      <c r="B3307" t="str">
        <f>VLOOKUP(INGRESO_MERCADERIA[[#This Row],[CODIGO]],STOCKSANLUIS[],2,FALSE)</f>
        <v>ACEITE POLIOLESTER POE 32 - 1 GALON - BVA</v>
      </c>
      <c r="C3307" s="10">
        <v>4</v>
      </c>
      <c r="D3307" s="156">
        <v>46127</v>
      </c>
      <c r="E3307" s="1" t="str">
        <f>VLOOKUP(INGRESO_MERCADERIA[[#This Row],[CODIGO]],STOCKSANLUIS[],7,FALSE)</f>
        <v>C</v>
      </c>
      <c r="F3307" s="10"/>
    </row>
    <row r="3308" spans="1:6" x14ac:dyDescent="0.25">
      <c r="A3308" s="6" t="s">
        <v>22264</v>
      </c>
      <c r="B3308" t="str">
        <f>VLOOKUP(INGRESO_MERCADERIA[[#This Row],[CODIGO]],STOCKSANLUIS[],2,FALSE)</f>
        <v>SEPARADOR DE ACEITE HERMÉTICO 5/8" - FDW-55855-EVERFROST</v>
      </c>
      <c r="C3308" s="10">
        <v>1</v>
      </c>
      <c r="D3308" s="156">
        <v>46127</v>
      </c>
      <c r="E3308" s="1" t="str">
        <f>VLOOKUP(INGRESO_MERCADERIA[[#This Row],[CODIGO]],STOCKSANLUIS[],7,FALSE)</f>
        <v>C</v>
      </c>
      <c r="F3308" s="10"/>
    </row>
    <row r="3309" spans="1:6" x14ac:dyDescent="0.25">
      <c r="A3309" s="6" t="s">
        <v>22335</v>
      </c>
      <c r="B3309" t="str">
        <f>VLOOKUP(INGRESO_MERCADERIA[[#This Row],[CODIGO]],STOCKSANLUIS[],2,FALSE)</f>
        <v>ACUMULADOR DE SUCCIÓN 7/8"-FDQ-207 7/8"-EVERFROST</v>
      </c>
      <c r="C3309" s="10">
        <v>1</v>
      </c>
      <c r="D3309" s="156">
        <v>46127</v>
      </c>
      <c r="E3309" s="1" t="str">
        <f>VLOOKUP(INGRESO_MERCADERIA[[#This Row],[CODIGO]],STOCKSANLUIS[],7,FALSE)</f>
        <v>C</v>
      </c>
      <c r="F3309" s="10"/>
    </row>
    <row r="3310" spans="1:6" x14ac:dyDescent="0.25">
      <c r="A3310" s="6" t="s">
        <v>681</v>
      </c>
      <c r="B3310" t="str">
        <f>VLOOKUP(INGRESO_MERCADERIA[[#This Row],[CODIGO]],STOCKSANLUIS[],2,FALSE)</f>
        <v>VISOR DE LIQUIDO DE 5/8 - ROSCABLE - SG-58F - ARTICCO</v>
      </c>
      <c r="C3310" s="10">
        <v>1</v>
      </c>
      <c r="D3310" s="156">
        <v>46127</v>
      </c>
      <c r="E3310" s="1" t="str">
        <f>VLOOKUP(INGRESO_MERCADERIA[[#This Row],[CODIGO]],STOCKSANLUIS[],7,FALSE)</f>
        <v>A</v>
      </c>
      <c r="F3310" s="10"/>
    </row>
    <row r="3311" spans="1:6" x14ac:dyDescent="0.25">
      <c r="A3311" s="6" t="s">
        <v>3957</v>
      </c>
      <c r="B3311" t="str">
        <f>VLOOKUP(INGRESO_MERCADERIA[[#This Row],[CODIGO]],STOCKSANLUIS[],2,FALSE)</f>
        <v>CODO DE COBRE 90° - 5/8" SOLDABLE - STARCOLD</v>
      </c>
      <c r="C3311" s="10">
        <v>100</v>
      </c>
      <c r="D3311" s="156">
        <v>46127</v>
      </c>
      <c r="E3311" s="1" t="str">
        <f>VLOOKUP(INGRESO_MERCADERIA[[#This Row],[CODIGO]],STOCKSANLUIS[],7,FALSE)</f>
        <v>C</v>
      </c>
      <c r="F3311" s="10"/>
    </row>
    <row r="3312" spans="1:6" x14ac:dyDescent="0.25">
      <c r="A3312" s="6" t="s">
        <v>22775</v>
      </c>
      <c r="B3312" t="str">
        <f>VLOOKUP(INGRESO_MERCADERIA[[#This Row],[CODIGO]],STOCKSANLUIS[],2,FALSE)</f>
        <v>LLAVE RATCHET CUADRADA 1/4”, 3/8”, 3/16”, 5/16” - CT-122 - EVERFROST</v>
      </c>
      <c r="C3312" s="10">
        <v>20</v>
      </c>
      <c r="D3312" s="156">
        <v>46128</v>
      </c>
      <c r="E3312" s="1" t="str">
        <f>VLOOKUP(INGRESO_MERCADERIA[[#This Row],[CODIGO]],STOCKSANLUIS[],7,FALSE)</f>
        <v>A</v>
      </c>
      <c r="F3312" s="10"/>
    </row>
    <row r="3313" spans="1:6" x14ac:dyDescent="0.25">
      <c r="A3313" s="6" t="s">
        <v>22780</v>
      </c>
      <c r="B3313" t="str">
        <f>VLOOKUP(INGRESO_MERCADERIA[[#This Row],[CODIGO]],STOCKSANLUIS[],2,FALSE)</f>
        <v>SOPORTE PARA CONDENSADOR DE 24000 Y 36000 BTU/H - A-200/400X500X2.0MM - EVERFROST</v>
      </c>
      <c r="C3313" s="10">
        <v>100</v>
      </c>
      <c r="D3313" s="156">
        <v>46128</v>
      </c>
      <c r="E3313" s="1" t="str">
        <f>VLOOKUP(INGRESO_MERCADERIA[[#This Row],[CODIGO]],STOCKSANLUIS[],7,FALSE)</f>
        <v>A</v>
      </c>
      <c r="F3313" s="10"/>
    </row>
    <row r="3314" spans="1:6" x14ac:dyDescent="0.25">
      <c r="A3314" s="6" t="s">
        <v>22781</v>
      </c>
      <c r="B3314" t="str">
        <f>VLOOKUP(INGRESO_MERCADERIA[[#This Row],[CODIGO]],STOCKSANLUIS[],2,FALSE)</f>
        <v>MANIFOLD MF236-A - EVERFROST</v>
      </c>
      <c r="C3314" s="10">
        <v>20</v>
      </c>
      <c r="D3314" s="156">
        <v>46128</v>
      </c>
      <c r="E3314" s="1" t="str">
        <f>VLOOKUP(INGRESO_MERCADERIA[[#This Row],[CODIGO]],STOCKSANLUIS[],7,FALSE)</f>
        <v>A</v>
      </c>
      <c r="F3314" s="10"/>
    </row>
    <row r="3315" spans="1:6" x14ac:dyDescent="0.25">
      <c r="A3315" s="6" t="s">
        <v>22783</v>
      </c>
      <c r="B3315" t="str">
        <f>VLOOKUP(INGRESO_MERCADERIA[[#This Row],[CODIGO]],STOCKSANLUIS[],2,FALSE)</f>
        <v>ALICATE SELLADOR CT-201 - EVERFROST</v>
      </c>
      <c r="C3315" s="10">
        <v>20</v>
      </c>
      <c r="D3315" s="156">
        <v>46128</v>
      </c>
      <c r="E3315" s="1" t="str">
        <f>VLOOKUP(INGRESO_MERCADERIA[[#This Row],[CODIGO]],STOCKSANLUIS[],7,FALSE)</f>
        <v>A</v>
      </c>
      <c r="F3315" s="10"/>
    </row>
    <row r="3316" spans="1:6" x14ac:dyDescent="0.25">
      <c r="A3316" s="6" t="s">
        <v>22784</v>
      </c>
      <c r="B3316" t="str">
        <f>VLOOKUP(INGRESO_MERCADERIA[[#This Row],[CODIGO]],STOCKSANLUIS[],2,FALSE)</f>
        <v>MANIFOLD EN SET PARA R134/404/507/R410A INC MANGUERA DE 90CM (36") - EVERFROST</v>
      </c>
      <c r="C3316" s="10">
        <v>20</v>
      </c>
      <c r="D3316" s="156">
        <v>46128</v>
      </c>
      <c r="E3316" s="1" t="str">
        <f>VLOOKUP(INGRESO_MERCADERIA[[#This Row],[CODIGO]],STOCKSANLUIS[],7,FALSE)</f>
        <v>A</v>
      </c>
      <c r="F3316" s="10"/>
    </row>
    <row r="3317" spans="1:6" x14ac:dyDescent="0.25">
      <c r="A3317" s="6" t="s">
        <v>22787</v>
      </c>
      <c r="B3317" t="str">
        <f>VLOOKUP(INGRESO_MERCADERIA[[#This Row],[CODIGO]],STOCKSANLUIS[],2,FALSE)</f>
        <v>ANTORCHA CON AUTOENCENDIDO PARA GAS MAPP - JH-1S - EVERFROST</v>
      </c>
      <c r="C3317" s="10">
        <v>50</v>
      </c>
      <c r="D3317" s="156">
        <v>46128</v>
      </c>
      <c r="E3317" s="1" t="str">
        <f>VLOOKUP(INGRESO_MERCADERIA[[#This Row],[CODIGO]],STOCKSANLUIS[],7,FALSE)</f>
        <v>C</v>
      </c>
      <c r="F3317" s="10"/>
    </row>
    <row r="3318" spans="1:6" x14ac:dyDescent="0.25">
      <c r="A3318" s="6" t="s">
        <v>22795</v>
      </c>
      <c r="B3318" t="str">
        <f>VLOOKUP(INGRESO_MERCADERIA[[#This Row],[CODIGO]],STOCKSANLUIS[],2,FALSE)</f>
        <v>JUEGO DE MANGUERAS PARA MANIFOLD DE 60" (150CM)  - RYB-60-134 PARA R134A/R404/R507/R407C - EVERFROST</v>
      </c>
      <c r="C3318" s="10">
        <v>35</v>
      </c>
      <c r="D3318" s="156">
        <v>46128</v>
      </c>
      <c r="E3318" s="1" t="str">
        <f>VLOOKUP(INGRESO_MERCADERIA[[#This Row],[CODIGO]],STOCKSANLUIS[],7,FALSE)</f>
        <v>A</v>
      </c>
      <c r="F3318" s="10"/>
    </row>
    <row r="3319" spans="1:6" x14ac:dyDescent="0.25">
      <c r="A3319" s="6" t="s">
        <v>22798</v>
      </c>
      <c r="B3319" t="str">
        <f>VLOOKUP(INGRESO_MERCADERIA[[#This Row],[CODIGO]],STOCKSANLUIS[],2,FALSE)</f>
        <v>JUEGO DE MANGUERAS PARA MANIFOLD DE 36" (90CM) CON VÁLVULA - RYB-36-410-BV PARA R410A - EVERFROST</v>
      </c>
      <c r="C3319" s="10">
        <v>10</v>
      </c>
      <c r="D3319" s="156">
        <v>46128</v>
      </c>
      <c r="E3319" s="1" t="str">
        <f>VLOOKUP(INGRESO_MERCADERIA[[#This Row],[CODIGO]],STOCKSANLUIS[],7,FALSE)</f>
        <v>A</v>
      </c>
      <c r="F3319" s="10"/>
    </row>
    <row r="3320" spans="1:6" x14ac:dyDescent="0.25">
      <c r="A3320" s="6" t="s">
        <v>3681</v>
      </c>
      <c r="B3320" t="str">
        <f>VLOOKUP(INGRESO_MERCADERIA[[#This Row],[CODIGO]],STOCKSANLUIS[],2,FALSE)</f>
        <v>ROLLO DE COBRE FLEXIBLE 5/8" HIGH QUALITY - STARCOLD - 15.88 MM X 0.65 MM X 15 M</v>
      </c>
      <c r="C3320" s="10">
        <v>9</v>
      </c>
      <c r="D3320" s="156">
        <v>46128</v>
      </c>
      <c r="E3320" s="1" t="str">
        <f>VLOOKUP(INGRESO_MERCADERIA[[#This Row],[CODIGO]],STOCKSANLUIS[],7,FALSE)</f>
        <v>C</v>
      </c>
      <c r="F3320" s="10"/>
    </row>
    <row r="3321" spans="1:6" x14ac:dyDescent="0.25">
      <c r="A3321" s="6" t="s">
        <v>22810</v>
      </c>
      <c r="B3321" t="str">
        <f>VLOOKUP(INGRESO_MERCADERIA[[#This Row],[CODIGO]],STOCKSANLUIS[],2,FALSE)</f>
        <v>CAPACITOR DE MARCHA DE 10 MFD X 370 - 440 VAC - 10-4D - EVERFROST</v>
      </c>
      <c r="C3321" s="10">
        <v>100</v>
      </c>
      <c r="D3321" s="156">
        <v>46128</v>
      </c>
      <c r="E3321" s="1" t="str">
        <f>VLOOKUP(INGRESO_MERCADERIA[[#This Row],[CODIGO]],STOCKSANLUIS[],7,FALSE)</f>
        <v>A</v>
      </c>
      <c r="F3321" s="10"/>
    </row>
    <row r="3322" spans="1:6" x14ac:dyDescent="0.25">
      <c r="A3322" s="6" t="s">
        <v>22811</v>
      </c>
      <c r="B3322" t="str">
        <f>VLOOKUP(INGRESO_MERCADERIA[[#This Row],[CODIGO]],STOCKSANLUIS[],2,FALSE)</f>
        <v>CAPACITOR DE MARCHA DE 15 MFD X 370 - 440 VAC - 15-4D - EVERFROST</v>
      </c>
      <c r="C3322" s="10">
        <v>100</v>
      </c>
      <c r="D3322" s="156">
        <v>46128</v>
      </c>
      <c r="E3322" s="1" t="str">
        <f>VLOOKUP(INGRESO_MERCADERIA[[#This Row],[CODIGO]],STOCKSANLUIS[],7,FALSE)</f>
        <v>A</v>
      </c>
      <c r="F3322" s="10"/>
    </row>
    <row r="3323" spans="1:6" x14ac:dyDescent="0.25">
      <c r="A3323" s="6" t="s">
        <v>22812</v>
      </c>
      <c r="B3323" t="str">
        <f>VLOOKUP(INGRESO_MERCADERIA[[#This Row],[CODIGO]],STOCKSANLUIS[],2,FALSE)</f>
        <v>CAPACITOR DE MARCHA DE 12.5 MFD X 370 - 440 VAC - 12.5-4D - EVERFROST</v>
      </c>
      <c r="C3323" s="10">
        <v>100</v>
      </c>
      <c r="D3323" s="156">
        <v>46128</v>
      </c>
      <c r="E3323" s="1" t="str">
        <f>VLOOKUP(INGRESO_MERCADERIA[[#This Row],[CODIGO]],STOCKSANLUIS[],7,FALSE)</f>
        <v>A</v>
      </c>
      <c r="F3323" s="10"/>
    </row>
    <row r="3324" spans="1:6" x14ac:dyDescent="0.25">
      <c r="A3324" s="6" t="s">
        <v>22815</v>
      </c>
      <c r="B3324" t="str">
        <f>VLOOKUP(INGRESO_MERCADERIA[[#This Row],[CODIGO]],STOCKSANLUIS[],2,FALSE)</f>
        <v>CAPACITOR DE MARCHA DE 20 MFD X 370 - 440 VAC - 20-4D - EVERFROST</v>
      </c>
      <c r="C3324" s="10">
        <v>100</v>
      </c>
      <c r="D3324" s="156">
        <v>46128</v>
      </c>
      <c r="E3324" s="1" t="str">
        <f>VLOOKUP(INGRESO_MERCADERIA[[#This Row],[CODIGO]],STOCKSANLUIS[],7,FALSE)</f>
        <v>A</v>
      </c>
      <c r="F3324" s="10"/>
    </row>
    <row r="3325" spans="1:6" x14ac:dyDescent="0.25">
      <c r="A3325" s="6" t="s">
        <v>653</v>
      </c>
      <c r="B3325" t="str">
        <f>VLOOKUP(INGRESO_MERCADERIA[[#This Row],[CODIGO]],STOCKSANLUIS[],2,FALSE)</f>
        <v>CUERPO DE VALVULA EXPANSION DANFOSS TE-5 1/2" X 5/8" SOLD. COD 067B4009</v>
      </c>
      <c r="C3325" s="10">
        <v>2</v>
      </c>
      <c r="D3325" s="156">
        <v>46128</v>
      </c>
      <c r="E3325" s="1" t="str">
        <f>VLOOKUP(INGRESO_MERCADERIA[[#This Row],[CODIGO]],STOCKSANLUIS[],7,FALSE)</f>
        <v>A</v>
      </c>
      <c r="F3325" s="10"/>
    </row>
    <row r="3326" spans="1:6" x14ac:dyDescent="0.25">
      <c r="A3326" s="6" t="s">
        <v>789</v>
      </c>
      <c r="B3326" t="str">
        <f>VLOOKUP(INGRESO_MERCADERIA[[#This Row],[CODIGO]],STOCKSANLUIS[],2,FALSE)</f>
        <v>ORIFICIO # 1 PARA TEX5 - TES5 - 067B2789</v>
      </c>
      <c r="C3326" s="10">
        <v>2</v>
      </c>
      <c r="D3326" s="156">
        <v>46128</v>
      </c>
      <c r="E3326" s="1" t="str">
        <f>VLOOKUP(INGRESO_MERCADERIA[[#This Row],[CODIGO]],STOCKSANLUIS[],7,FALSE)</f>
        <v>A</v>
      </c>
      <c r="F3326" s="10"/>
    </row>
    <row r="3327" spans="1:6" x14ac:dyDescent="0.25">
      <c r="A3327" s="6" t="s">
        <v>3501</v>
      </c>
      <c r="B3327" t="str">
        <f>VLOOKUP(INGRESO_MERCADERIA[[#This Row],[CODIGO]],STOCKSANLUIS[],2,FALSE)</f>
        <v>BOBINA PARA VÁLVULA SOLENOIDE 220V/60 HZ 10W MQ-A0322G-000001</v>
      </c>
      <c r="C3327" s="10">
        <v>1</v>
      </c>
      <c r="D3327" s="156">
        <v>46128</v>
      </c>
      <c r="E3327" s="1" t="str">
        <f>VLOOKUP(INGRESO_MERCADERIA[[#This Row],[CODIGO]],STOCKSANLUIS[],7,FALSE)</f>
        <v>A</v>
      </c>
      <c r="F3327" s="10"/>
    </row>
    <row r="3328" spans="1:6" x14ac:dyDescent="0.25">
      <c r="A3328" s="6" t="s">
        <v>125</v>
      </c>
      <c r="B3328" t="str">
        <f>VLOOKUP(INGRESO_MERCADERIA[[#This Row],[CODIGO]],STOCKSANLUIS[],2,FALSE)</f>
        <v>BOBINA DE SOLENOIDE - 220V/60HZ/13W - COD - 018F6714 - DANFOSS</v>
      </c>
      <c r="C3328" s="10">
        <v>4</v>
      </c>
      <c r="D3328" s="156">
        <v>46128</v>
      </c>
      <c r="E3328" s="1" t="str">
        <f>VLOOKUP(INGRESO_MERCADERIA[[#This Row],[CODIGO]],STOCKSANLUIS[],7,FALSE)</f>
        <v>A</v>
      </c>
      <c r="F3328" s="10"/>
    </row>
    <row r="3329" spans="1:6" x14ac:dyDescent="0.25">
      <c r="A3329" s="6" t="s">
        <v>599</v>
      </c>
      <c r="B3329" t="str">
        <f>VLOOKUP(INGRESO_MERCADERIA[[#This Row],[CODIGO]],STOCKSANLUIS[],2,FALSE)</f>
        <v>CUERPO DE VALVULA SOLENOIDE DANFOSS EVR 20 - 1 1/8  SOLDABLE  032L1244</v>
      </c>
      <c r="C3329" s="10">
        <v>1</v>
      </c>
      <c r="D3329" s="156">
        <v>46128</v>
      </c>
      <c r="E3329" s="1" t="str">
        <f>VLOOKUP(INGRESO_MERCADERIA[[#This Row],[CODIGO]],STOCKSANLUIS[],7,FALSE)</f>
        <v>A</v>
      </c>
      <c r="F3329" s="10"/>
    </row>
    <row r="3330" spans="1:6" x14ac:dyDescent="0.25">
      <c r="A3330" s="26" t="s">
        <v>22774</v>
      </c>
      <c r="B3330" t="str">
        <f>VLOOKUP(INGRESO_MERCADERIA[[#This Row],[CODIGO]],STOCKSANLUIS[],2,FALSE)</f>
        <v>CORTA TUBO GRANDE PREMIUM CT-312 DE 1/4" A 1-5/8" -EVERFROST</v>
      </c>
      <c r="C3330" s="10">
        <v>10</v>
      </c>
      <c r="D3330" s="156">
        <v>46129</v>
      </c>
      <c r="E3330" s="1" t="str">
        <f>VLOOKUP(INGRESO_MERCADERIA[[#This Row],[CODIGO]],STOCKSANLUIS[],7,FALSE)</f>
        <v>A</v>
      </c>
      <c r="F3330" s="10"/>
    </row>
    <row r="3331" spans="1:6" x14ac:dyDescent="0.25">
      <c r="A3331" s="26" t="s">
        <v>22776</v>
      </c>
      <c r="B3331" t="str">
        <f>VLOOKUP(INGRESO_MERCADERIA[[#This Row],[CODIGO]],STOCKSANLUIS[],2,FALSE)</f>
        <v>BALANZA ELECTRÓNICA ERS-100 - EVERFROST</v>
      </c>
      <c r="C3331" s="10">
        <v>2</v>
      </c>
      <c r="D3331" s="156">
        <v>46129</v>
      </c>
      <c r="E3331" s="1" t="str">
        <f>VLOOKUP(INGRESO_MERCADERIA[[#This Row],[CODIGO]],STOCKSANLUIS[],7,FALSE)</f>
        <v>A</v>
      </c>
      <c r="F3331" s="10"/>
    </row>
    <row r="3332" spans="1:6" x14ac:dyDescent="0.25">
      <c r="A3332" s="26" t="s">
        <v>22782</v>
      </c>
      <c r="B3332" t="str">
        <f>VLOOKUP(INGRESO_MERCADERIA[[#This Row],[CODIGO]],STOCKSANLUIS[],2,FALSE)</f>
        <v>MINI CORTA TUBO CT-127 DE 1/8” A 5/8”- EVERFROST</v>
      </c>
      <c r="C3332" s="10">
        <v>20</v>
      </c>
      <c r="D3332" s="156">
        <v>46129</v>
      </c>
      <c r="E3332" s="1" t="str">
        <f>VLOOKUP(INGRESO_MERCADERIA[[#This Row],[CODIGO]],STOCKSANLUIS[],7,FALSE)</f>
        <v>A</v>
      </c>
      <c r="F3332" s="10"/>
    </row>
    <row r="3333" spans="1:6" x14ac:dyDescent="0.25">
      <c r="A3333" s="26" t="s">
        <v>22785</v>
      </c>
      <c r="B3333" t="str">
        <f>VLOOKUP(INGRESO_MERCADERIA[[#This Row],[CODIGO]],STOCKSANLUIS[],2,FALSE)</f>
        <v>JUEGO DE MANGUERAS PARA MANIFOLD DE 36" (90CM) CON VALVULA - RYB-36-134-BV PARA R134A/R404/R507/R407C - EVERFROST</v>
      </c>
      <c r="C3333" s="10">
        <v>20</v>
      </c>
      <c r="D3333" s="156">
        <v>46129</v>
      </c>
      <c r="E3333" s="1" t="str">
        <f>VLOOKUP(INGRESO_MERCADERIA[[#This Row],[CODIGO]],STOCKSANLUIS[],7,FALSE)</f>
        <v>A</v>
      </c>
      <c r="F3333" s="10"/>
    </row>
    <row r="3334" spans="1:6" x14ac:dyDescent="0.25">
      <c r="A3334" s="26" t="s">
        <v>22786</v>
      </c>
      <c r="B3334" t="str">
        <f>VLOOKUP(INGRESO_MERCADERIA[[#This Row],[CODIGO]],STOCKSANLUIS[],2,FALSE)</f>
        <v>ANTORCHA CON AUTOENCENDIDO PARA GAS MAPP - JH-6ST - EVERFROST</v>
      </c>
      <c r="C3334" s="10">
        <v>48</v>
      </c>
      <c r="D3334" s="156">
        <v>46129</v>
      </c>
      <c r="E3334" s="1" t="str">
        <f>VLOOKUP(INGRESO_MERCADERIA[[#This Row],[CODIGO]],STOCKSANLUIS[],7,FALSE)</f>
        <v>A</v>
      </c>
      <c r="F3334" s="10"/>
    </row>
    <row r="3335" spans="1:6" x14ac:dyDescent="0.25">
      <c r="A3335" s="26" t="s">
        <v>22788</v>
      </c>
      <c r="B3335" t="str">
        <f>VLOOKUP(INGRESO_MERCADERIA[[#This Row],[CODIGO]],STOCKSANLUIS[],2,FALSE)</f>
        <v>ANTORCHA PARA GAS MAPP DE UNA CAÑA - JH-1 - EVERFROST</v>
      </c>
      <c r="C3335" s="10">
        <v>50</v>
      </c>
      <c r="D3335" s="156">
        <v>46129</v>
      </c>
      <c r="E3335" s="1" t="str">
        <f>VLOOKUP(INGRESO_MERCADERIA[[#This Row],[CODIGO]],STOCKSANLUIS[],7,FALSE)</f>
        <v>A</v>
      </c>
      <c r="F3335" s="10"/>
    </row>
    <row r="3336" spans="1:6" x14ac:dyDescent="0.25">
      <c r="A3336" s="26" t="s">
        <v>22789</v>
      </c>
      <c r="B3336" t="str">
        <f>VLOOKUP(INGRESO_MERCADERIA[[#This Row],[CODIGO]],STOCKSANLUIS[],2,FALSE)</f>
        <v>ANTORCHA CON AUTOENCENDIDO Y MANGUERAPARA GAS MAPP -  JH-3SW - EVERFROST</v>
      </c>
      <c r="C3336" s="10">
        <v>50</v>
      </c>
      <c r="D3336" s="156">
        <v>46129</v>
      </c>
      <c r="E3336" s="1" t="str">
        <f>VLOOKUP(INGRESO_MERCADERIA[[#This Row],[CODIGO]],STOCKSANLUIS[],7,FALSE)</f>
        <v>A</v>
      </c>
      <c r="F3336" s="10"/>
    </row>
    <row r="3337" spans="1:6" x14ac:dyDescent="0.25">
      <c r="A3337" s="26" t="s">
        <v>22791</v>
      </c>
      <c r="B3337" t="str">
        <f>VLOOKUP(INGRESO_MERCADERIA[[#This Row],[CODIGO]],STOCKSANLUIS[],2,FALSE)</f>
        <v>BOMBA DE VACIO DE 12CM - 1HP - 220V - VP1100 - EVERFROST</v>
      </c>
      <c r="C3337" s="10">
        <v>4</v>
      </c>
      <c r="D3337" s="156">
        <v>46129</v>
      </c>
      <c r="E3337" s="1" t="str">
        <f>VLOOKUP(INGRESO_MERCADERIA[[#This Row],[CODIGO]],STOCKSANLUIS[],7,FALSE)</f>
        <v>C</v>
      </c>
      <c r="F3337" s="10"/>
    </row>
    <row r="3338" spans="1:6" x14ac:dyDescent="0.25">
      <c r="A3338" s="26" t="s">
        <v>22792</v>
      </c>
      <c r="B3338" t="str">
        <f>VLOOKUP(INGRESO_MERCADERIA[[#This Row],[CODIGO]],STOCKSANLUIS[],2,FALSE)</f>
        <v>TRANSFORMADOR 40VA-220/24VAC 50/60HZ PRIMARIO VAC 120/208/240 SECUNDARIO VAC 24</v>
      </c>
      <c r="C3338" s="10">
        <v>40</v>
      </c>
      <c r="D3338" s="156">
        <v>46129</v>
      </c>
      <c r="E3338" s="1" t="str">
        <f>VLOOKUP(INGRESO_MERCADERIA[[#This Row],[CODIGO]],STOCKSANLUIS[],7,FALSE)</f>
        <v>A</v>
      </c>
      <c r="F3338" s="10"/>
    </row>
    <row r="3339" spans="1:6" x14ac:dyDescent="0.25">
      <c r="A3339" s="26" t="s">
        <v>22793</v>
      </c>
      <c r="B3339" t="str">
        <f>VLOOKUP(INGRESO_MERCADERIA[[#This Row],[CODIGO]],STOCKSANLUIS[],2,FALSE)</f>
        <v>TRANSFORMADOR 75VA-220/24VAC-50/60HZ PRIMARIO VAC 120/208/240 SECUNDARIO VAC 24</v>
      </c>
      <c r="C3339" s="10">
        <v>54</v>
      </c>
      <c r="D3339" s="156">
        <v>46129</v>
      </c>
      <c r="E3339" s="1" t="str">
        <f>VLOOKUP(INGRESO_MERCADERIA[[#This Row],[CODIGO]],STOCKSANLUIS[],7,FALSE)</f>
        <v>A</v>
      </c>
      <c r="F3339" s="10"/>
    </row>
    <row r="3340" spans="1:6" x14ac:dyDescent="0.25">
      <c r="A3340" s="26" t="s">
        <v>22801</v>
      </c>
      <c r="B3340" t="str">
        <f>VLOOKUP(INGRESO_MERCADERIA[[#This Row],[CODIGO]],STOCKSANLUIS[],2,FALSE)</f>
        <v>ANTORCHA DUAL PARA GAS MAPP - JH-1D1 - EVERFROST</v>
      </c>
      <c r="C3340" s="10">
        <v>50</v>
      </c>
      <c r="D3340" s="156">
        <v>46129</v>
      </c>
      <c r="E3340" s="1" t="str">
        <f>VLOOKUP(INGRESO_MERCADERIA[[#This Row],[CODIGO]],STOCKSANLUIS[],7,FALSE)</f>
        <v>A</v>
      </c>
      <c r="F3340" s="10"/>
    </row>
    <row r="3341" spans="1:6" x14ac:dyDescent="0.25">
      <c r="A3341" s="26" t="s">
        <v>22802</v>
      </c>
      <c r="B3341" t="str">
        <f>VLOOKUP(INGRESO_MERCADERIA[[#This Row],[CODIGO]],STOCKSANLUIS[],2,FALSE)</f>
        <v>BOMBA DE VACIO DE 9CM - 3/4HP - 220V - VP180B - EVERFROST</v>
      </c>
      <c r="C3341" s="10">
        <v>4</v>
      </c>
      <c r="D3341" s="156">
        <v>46129</v>
      </c>
      <c r="E3341" s="1" t="str">
        <f>VLOOKUP(INGRESO_MERCADERIA[[#This Row],[CODIGO]],STOCKSANLUIS[],7,FALSE)</f>
        <v>C</v>
      </c>
      <c r="F3341" s="10"/>
    </row>
    <row r="3342" spans="1:6" x14ac:dyDescent="0.25">
      <c r="A3342" s="26" t="s">
        <v>22803</v>
      </c>
      <c r="B3342" t="str">
        <f>VLOOKUP(INGRESO_MERCADERIA[[#This Row],[CODIGO]],STOCKSANLUIS[],2,FALSE)</f>
        <v>BOMBA DE VACIO DE 12CM - 1HP - 220V - VP2100B - EVERFROST</v>
      </c>
      <c r="C3342" s="10">
        <v>4</v>
      </c>
      <c r="D3342" s="156">
        <v>46129</v>
      </c>
      <c r="E3342" s="1" t="str">
        <f>VLOOKUP(INGRESO_MERCADERIA[[#This Row],[CODIGO]],STOCKSANLUIS[],7,FALSE)</f>
        <v>C</v>
      </c>
      <c r="F3342" s="10"/>
    </row>
    <row r="3343" spans="1:6" x14ac:dyDescent="0.25">
      <c r="A3343" s="26" t="s">
        <v>22808</v>
      </c>
      <c r="B3343" t="str">
        <f>VLOOKUP(INGRESO_MERCADERIA[[#This Row],[CODIGO]],STOCKSANLUIS[],2,FALSE)</f>
        <v>CAPACITOR DE MARCHA DE 30 MFD X 370 - 440 VAC - 30-4D - EVERFROST</v>
      </c>
      <c r="C3343" s="10">
        <v>100</v>
      </c>
      <c r="D3343" s="156">
        <v>46129</v>
      </c>
      <c r="E3343" s="1" t="str">
        <f>VLOOKUP(INGRESO_MERCADERIA[[#This Row],[CODIGO]],STOCKSANLUIS[],7,FALSE)</f>
        <v>A</v>
      </c>
      <c r="F3343" s="10"/>
    </row>
    <row r="3344" spans="1:6" x14ac:dyDescent="0.25">
      <c r="A3344" s="26" t="s">
        <v>22809</v>
      </c>
      <c r="B3344" t="str">
        <f>VLOOKUP(INGRESO_MERCADERIA[[#This Row],[CODIGO]],STOCKSANLUIS[],2,FALSE)</f>
        <v>CAPACITOR DE MARCHA DE 35 MFD X 370 - 440 VAC - 35-4D - EVERFROST</v>
      </c>
      <c r="C3344" s="10">
        <v>100</v>
      </c>
      <c r="D3344" s="156">
        <v>46129</v>
      </c>
      <c r="E3344" s="1" t="str">
        <f>VLOOKUP(INGRESO_MERCADERIA[[#This Row],[CODIGO]],STOCKSANLUIS[],7,FALSE)</f>
        <v>A</v>
      </c>
      <c r="F3344" s="10"/>
    </row>
    <row r="3345" spans="1:6" x14ac:dyDescent="0.25">
      <c r="A3345" s="26" t="s">
        <v>22813</v>
      </c>
      <c r="B3345" t="str">
        <f>VLOOKUP(INGRESO_MERCADERIA[[#This Row],[CODIGO]],STOCKSANLUIS[],2,FALSE)</f>
        <v>CAPACITOR DE MARCHA DE 40+5 MFD X 370 - 440 VAC - 40/5-4D - EVERFROST</v>
      </c>
      <c r="C3345" s="10">
        <v>100</v>
      </c>
      <c r="D3345" s="156">
        <v>46129</v>
      </c>
      <c r="E3345" s="1" t="str">
        <f>VLOOKUP(INGRESO_MERCADERIA[[#This Row],[CODIGO]],STOCKSANLUIS[],7,FALSE)</f>
        <v>A</v>
      </c>
      <c r="F3345" s="10"/>
    </row>
    <row r="3346" spans="1:6" x14ac:dyDescent="0.25">
      <c r="A3346" s="26" t="s">
        <v>22814</v>
      </c>
      <c r="B3346" t="str">
        <f>VLOOKUP(INGRESO_MERCADERIA[[#This Row],[CODIGO]],STOCKSANLUIS[],2,FALSE)</f>
        <v>CAPACITOR DE MARCHA DE 45+5 MFD X 370 - 440 VAC - 45/5-4D - EVERFROST</v>
      </c>
      <c r="C3346" s="10">
        <v>100</v>
      </c>
      <c r="D3346" s="156">
        <v>46129</v>
      </c>
      <c r="E3346" s="1" t="str">
        <f>VLOOKUP(INGRESO_MERCADERIA[[#This Row],[CODIGO]],STOCKSANLUIS[],7,FALSE)</f>
        <v>A</v>
      </c>
      <c r="F3346" s="10"/>
    </row>
    <row r="3347" spans="1:6" x14ac:dyDescent="0.25">
      <c r="A3347" s="26" t="s">
        <v>22816</v>
      </c>
      <c r="B3347" t="str">
        <f>VLOOKUP(INGRESO_MERCADERIA[[#This Row],[CODIGO]],STOCKSANLUIS[],2,FALSE)</f>
        <v>CAPACITOR DE MARCHA DE 35+5 MFD X 370 - 440 VAC - 35/5-4D - EVERFROST</v>
      </c>
      <c r="C3347" s="10">
        <v>100</v>
      </c>
      <c r="D3347" s="156">
        <v>46129</v>
      </c>
      <c r="E3347" s="1" t="str">
        <f>VLOOKUP(INGRESO_MERCADERIA[[#This Row],[CODIGO]],STOCKSANLUIS[],7,FALSE)</f>
        <v>A</v>
      </c>
      <c r="F3347" s="10"/>
    </row>
    <row r="3348" spans="1:6" x14ac:dyDescent="0.25">
      <c r="A3348" s="26" t="s">
        <v>22817</v>
      </c>
      <c r="B3348" t="str">
        <f>VLOOKUP(INGRESO_MERCADERIA[[#This Row],[CODIGO]],STOCKSANLUIS[],2,FALSE)</f>
        <v>CAPACITOR DE MARCHA DE 60 MFD X 370 - 440 VAC - 60-4D - EVERFROST</v>
      </c>
      <c r="C3348" s="10">
        <v>100</v>
      </c>
      <c r="D3348" s="156">
        <v>46129</v>
      </c>
      <c r="E3348" s="1" t="str">
        <f>VLOOKUP(INGRESO_MERCADERIA[[#This Row],[CODIGO]],STOCKSANLUIS[],7,FALSE)</f>
        <v>A</v>
      </c>
      <c r="F3348" s="10"/>
    </row>
    <row r="3349" spans="1:6" x14ac:dyDescent="0.25">
      <c r="A3349" s="26" t="s">
        <v>22797</v>
      </c>
      <c r="B3349" t="str">
        <f>VLOOKUP(INGRESO_MERCADERIA[[#This Row],[CODIGO]],STOCKSANLUIS[],2,FALSE)</f>
        <v>JUEGO DE MANGUERAS PARA MANIFOLD DE 60" (150CM)  - RYB-60-410A PARA R410A - EVERFROST</v>
      </c>
      <c r="C3349" s="10">
        <v>30</v>
      </c>
      <c r="D3349" s="156">
        <v>46129</v>
      </c>
      <c r="E3349" s="1" t="str">
        <f>VLOOKUP(INGRESO_MERCADERIA[[#This Row],[CODIGO]],STOCKSANLUIS[],7,FALSE)</f>
        <v>C</v>
      </c>
      <c r="F3349" s="10"/>
    </row>
    <row r="3350" spans="1:6" x14ac:dyDescent="0.25">
      <c r="A3350" s="6" t="s">
        <v>2673</v>
      </c>
      <c r="B3350" t="str">
        <f>VLOOKUP(INGRESO_MERCADERIA[[#This Row],[CODIGO]],STOCKSANLUIS[],2,FALSE)</f>
        <v>PERFIL SANITARIO CURVO DE PVC C/LABIOS FLEXIBLES 290 P FI02805 - CAFF X PIEZA DE 4 METROS</v>
      </c>
      <c r="C3350" s="10">
        <v>5</v>
      </c>
      <c r="D3350" s="156">
        <v>46130</v>
      </c>
      <c r="E3350" s="1" t="str">
        <f>VLOOKUP(INGRESO_MERCADERIA[[#This Row],[CODIGO]],STOCKSANLUIS[],7,FALSE)</f>
        <v>A</v>
      </c>
      <c r="F3350" s="10"/>
    </row>
    <row r="3351" spans="1:6" x14ac:dyDescent="0.25">
      <c r="A3351" s="6" t="s">
        <v>2675</v>
      </c>
      <c r="B3351" t="str">
        <f>VLOOKUP(INGRESO_MERCADERIA[[#This Row],[CODIGO]],STOCKSANLUIS[],2,FALSE)</f>
        <v>ÁNGULO DE FIJACIÓN DE PVC 30 X 30 315 P FI01364 - CAFF X PIEZA DE 4 METROS</v>
      </c>
      <c r="C3351" s="10">
        <v>5</v>
      </c>
      <c r="D3351" s="156">
        <v>46130</v>
      </c>
      <c r="E3351" s="1" t="str">
        <f>VLOOKUP(INGRESO_MERCADERIA[[#This Row],[CODIGO]],STOCKSANLUIS[],7,FALSE)</f>
        <v>A</v>
      </c>
      <c r="F3351" s="10"/>
    </row>
    <row r="3352" spans="1:6" x14ac:dyDescent="0.25">
      <c r="A3352" s="6" t="s">
        <v>2232</v>
      </c>
      <c r="B3352" t="str">
        <f>VLOOKUP(INGRESO_MERCADERIA[[#This Row],[CODIGO]],STOCKSANLUIS[],2,FALSE)</f>
        <v>VÁLVULA EQUILIBRADORA 2230 FI0 0845 P/PARED C/RESISTENCIA - (700-1000 M3) - VÁLVULA DE ALIVIO DE PRESIÓN CAFF</v>
      </c>
      <c r="C3352" s="10">
        <v>2</v>
      </c>
      <c r="D3352" s="156">
        <v>46130</v>
      </c>
      <c r="E3352" s="1" t="str">
        <f>VLOOKUP(INGRESO_MERCADERIA[[#This Row],[CODIGO]],STOCKSANLUIS[],7,FALSE)</f>
        <v>B</v>
      </c>
      <c r="F3352" s="10"/>
    </row>
    <row r="3353" spans="1:6" x14ac:dyDescent="0.25">
      <c r="A3353" s="6" t="s">
        <v>147</v>
      </c>
      <c r="B3353" t="str">
        <f>VLOOKUP(INGRESO_MERCADERIA[[#This Row],[CODIGO]],STOCKSANLUIS[],2,FALSE)</f>
        <v>ELEMENTO TERMOSTATICO DANFOSS TES-5 COD 067B3342</v>
      </c>
      <c r="C3353" s="10">
        <v>4</v>
      </c>
      <c r="D3353" s="156">
        <v>46130</v>
      </c>
      <c r="E3353" s="1" t="str">
        <f>VLOOKUP(INGRESO_MERCADERIA[[#This Row],[CODIGO]],STOCKSANLUIS[],7,FALSE)</f>
        <v>A</v>
      </c>
      <c r="F3353" s="10"/>
    </row>
    <row r="3354" spans="1:6" x14ac:dyDescent="0.25">
      <c r="A3354" s="6" t="s">
        <v>125</v>
      </c>
      <c r="B3354" t="str">
        <f>VLOOKUP(INGRESO_MERCADERIA[[#This Row],[CODIGO]],STOCKSANLUIS[],2,FALSE)</f>
        <v>BOBINA DE SOLENOIDE - 220V/60HZ/13W - COD - 018F6714 - DANFOSS</v>
      </c>
      <c r="C3354" s="10">
        <v>40</v>
      </c>
      <c r="D3354" s="156">
        <v>46130</v>
      </c>
      <c r="E3354" s="1" t="str">
        <f>VLOOKUP(INGRESO_MERCADERIA[[#This Row],[CODIGO]],STOCKSANLUIS[],7,FALSE)</f>
        <v>A</v>
      </c>
      <c r="F3354" s="10"/>
    </row>
    <row r="3355" spans="1:6" x14ac:dyDescent="0.25">
      <c r="A3355" s="6" t="s">
        <v>191</v>
      </c>
      <c r="B3355" t="str">
        <f>VLOOKUP(INGRESO_MERCADERIA[[#This Row],[CODIGO]],STOCKSANLUIS[],2,FALSE)</f>
        <v>PRESOSTATO DE BAJA DANFOSS KP 1 - R/AUTOMATICO - 060-110166 / 060-110191</v>
      </c>
      <c r="C3355" s="10">
        <v>1</v>
      </c>
      <c r="D3355" s="156">
        <v>46130</v>
      </c>
      <c r="E3355" s="1" t="str">
        <f>VLOOKUP(INGRESO_MERCADERIA[[#This Row],[CODIGO]],STOCKSANLUIS[],7,FALSE)</f>
        <v>A</v>
      </c>
      <c r="F3355" s="10"/>
    </row>
    <row r="3356" spans="1:6" x14ac:dyDescent="0.25">
      <c r="A3356" s="6" t="s">
        <v>723</v>
      </c>
      <c r="B3356" t="str">
        <f>VLOOKUP(INGRESO_MERCADERIA[[#This Row],[CODIGO]],STOCKSANLUIS[],2,FALSE)</f>
        <v>CUERPO DE VALVULA SOLENOIDE DANFOSS EVR 6 - 1/2  SOLDABLE  032F1209</v>
      </c>
      <c r="C3356" s="10">
        <v>1</v>
      </c>
      <c r="D3356" s="156">
        <v>46130</v>
      </c>
      <c r="E3356" s="1" t="str">
        <f>VLOOKUP(INGRESO_MERCADERIA[[#This Row],[CODIGO]],STOCKSANLUIS[],7,FALSE)</f>
        <v>A</v>
      </c>
      <c r="F3356" s="10"/>
    </row>
    <row r="3357" spans="1:6" x14ac:dyDescent="0.25">
      <c r="A3357" s="6" t="s">
        <v>171</v>
      </c>
      <c r="B3357" t="str">
        <f>VLOOKUP(INGRESO_MERCADERIA[[#This Row],[CODIGO]],STOCKSANLUIS[],2,FALSE)</f>
        <v>ORIFICIO N-3 PARA TEX2 - TES2 - TEN2 - 068-2006</v>
      </c>
      <c r="C3357" s="10">
        <v>3</v>
      </c>
      <c r="D3357" s="156">
        <v>46130</v>
      </c>
      <c r="E3357" s="1" t="str">
        <f>VLOOKUP(INGRESO_MERCADERIA[[#This Row],[CODIGO]],STOCKSANLUIS[],7,FALSE)</f>
        <v>A</v>
      </c>
      <c r="F3357" s="10"/>
    </row>
    <row r="3358" spans="1:6" x14ac:dyDescent="0.25">
      <c r="A3358" s="6" t="s">
        <v>177</v>
      </c>
      <c r="B3358" t="str">
        <f>VLOOKUP(INGRESO_MERCADERIA[[#This Row],[CODIGO]],STOCKSANLUIS[],2,FALSE)</f>
        <v>ORIFICIO N-6 PARA TEX2 - TES2 - TEN2 - 068-2009</v>
      </c>
      <c r="C3358" s="10">
        <v>4</v>
      </c>
      <c r="D3358" s="156">
        <v>46130</v>
      </c>
      <c r="E3358" s="1" t="str">
        <f>VLOOKUP(INGRESO_MERCADERIA[[#This Row],[CODIGO]],STOCKSANLUIS[],7,FALSE)</f>
        <v>A</v>
      </c>
      <c r="F3358" s="10"/>
    </row>
    <row r="3359" spans="1:6" x14ac:dyDescent="0.25">
      <c r="A3359" s="6" t="s">
        <v>1882</v>
      </c>
      <c r="B3359" t="str">
        <f>VLOOKUP(INGRESO_MERCADERIA[[#This Row],[CODIGO]],STOCKSANLUIS[],2,FALSE)</f>
        <v>MOTOVENTILADOR AXIAL EBM S4D500-AM01-03 - 500MM - 220V/380V/440V TRIFÁSICO - 4 POLOS, CON REJILLA - FLUJO V</v>
      </c>
      <c r="C3359" s="10">
        <v>2</v>
      </c>
      <c r="D3359" s="156">
        <v>46130</v>
      </c>
      <c r="E3359" s="1" t="str">
        <f>VLOOKUP(INGRESO_MERCADERIA[[#This Row],[CODIGO]],STOCKSANLUIS[],7,FALSE)</f>
        <v>C</v>
      </c>
      <c r="F3359" s="10"/>
    </row>
    <row r="3360" spans="1:6" x14ac:dyDescent="0.25">
      <c r="A3360" s="6" t="s">
        <v>2082</v>
      </c>
      <c r="B3360" t="str">
        <f>VLOOKUP(INGRESO_MERCADERIA[[#This Row],[CODIGO]],STOCKSANLUIS[],2,FALSE)</f>
        <v xml:space="preserve">MOTOVENTILADOR AXIAL EBM S6D630-AN09-03 - 630MM - 220V/380V/440V TRIFÁSICO - 6 POLOS, CON REJILLA - FLUJO V </v>
      </c>
      <c r="C3360" s="10">
        <v>2</v>
      </c>
      <c r="D3360" s="156">
        <v>46130</v>
      </c>
      <c r="E3360" s="1" t="str">
        <f>VLOOKUP(INGRESO_MERCADERIA[[#This Row],[CODIGO]],STOCKSANLUIS[],7,FALSE)</f>
        <v>C</v>
      </c>
      <c r="F3360" s="10"/>
    </row>
    <row r="3361" spans="1:6" x14ac:dyDescent="0.25">
      <c r="A3361" s="6" t="s">
        <v>3579</v>
      </c>
      <c r="B3361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3361" s="10">
        <v>1</v>
      </c>
      <c r="D3361" s="156">
        <v>46130</v>
      </c>
      <c r="E3361" s="1" t="str">
        <f>VLOOKUP(INGRESO_MERCADERIA[[#This Row],[CODIGO]],STOCKSANLUIS[],7,FALSE)</f>
        <v>C</v>
      </c>
      <c r="F3361" s="10"/>
    </row>
    <row r="3362" spans="1:6" x14ac:dyDescent="0.25">
      <c r="A3362" s="6" t="s">
        <v>2928</v>
      </c>
      <c r="B3362" t="str">
        <f>VLOOKUP(INGRESO_MERCADERIA[[#This Row],[CODIGO]],STOCKSANLUIS[],2,FALSE)</f>
        <v>TERMOMETRO INFRA ROJO LASER - WH380 - EVERWELL</v>
      </c>
      <c r="C3362" s="10">
        <v>2</v>
      </c>
      <c r="D3362" s="156">
        <v>46130</v>
      </c>
      <c r="E3362" s="1" t="str">
        <f>VLOOKUP(INGRESO_MERCADERIA[[#This Row],[CODIGO]],STOCKSANLUIS[],7,FALSE)</f>
        <v>A</v>
      </c>
      <c r="F3362" s="10"/>
    </row>
    <row r="3363" spans="1:6" x14ac:dyDescent="0.25">
      <c r="A3363" s="6" t="s">
        <v>2387</v>
      </c>
      <c r="B3363" t="str">
        <f>VLOOKUP(INGRESO_MERCADERIA[[#This Row],[CODIGO]],STOCKSANLUIS[],2,FALSE)</f>
        <v>CINTA DE ALUMINIO - 2" X 50 YDS - FASSON 0812</v>
      </c>
      <c r="C3363" s="10">
        <v>6</v>
      </c>
      <c r="D3363" s="156">
        <v>46130</v>
      </c>
      <c r="E3363" s="1" t="str">
        <f>VLOOKUP(INGRESO_MERCADERIA[[#This Row],[CODIGO]],STOCKSANLUIS[],7,FALSE)</f>
        <v>C</v>
      </c>
      <c r="F3363" s="10"/>
    </row>
    <row r="3364" spans="1:6" x14ac:dyDescent="0.25">
      <c r="A3364" s="6" t="s">
        <v>15</v>
      </c>
      <c r="B3364" t="str">
        <f>VLOOKUP(INGRESO_MERCADERIA[[#This Row],[CODIGO]],STOCKSANLUIS[],2,FALSE)</f>
        <v>CAJA DE DISTRIBUCION BC01 - FULL GAUGE</v>
      </c>
      <c r="C3364" s="10">
        <v>1</v>
      </c>
      <c r="D3364" s="156">
        <v>46130</v>
      </c>
      <c r="E3364" s="1" t="str">
        <f>VLOOKUP(INGRESO_MERCADERIA[[#This Row],[CODIGO]],STOCKSANLUIS[],7,FALSE)</f>
        <v>A</v>
      </c>
      <c r="F3364" s="10"/>
    </row>
    <row r="3365" spans="1:6" x14ac:dyDescent="0.25">
      <c r="A3365" s="6" t="s">
        <v>33</v>
      </c>
      <c r="B3365" t="str">
        <f>VLOOKUP(INGRESO_MERCADERIA[[#This Row],[CODIGO]],STOCKSANLUIS[],2,FALSE)</f>
        <v>CONTROLADOR DE TEMPERATURA DIGITAL MT-512E 2HP - VER.13 - 115/220 VAC - FULL GAUGE</v>
      </c>
      <c r="C3365" s="10">
        <v>208</v>
      </c>
      <c r="D3365" s="156">
        <v>46130</v>
      </c>
      <c r="E3365" s="1" t="str">
        <f>VLOOKUP(INGRESO_MERCADERIA[[#This Row],[CODIGO]],STOCKSANLUIS[],7,FALSE)</f>
        <v>C</v>
      </c>
      <c r="F3365" s="10"/>
    </row>
    <row r="3366" spans="1:6" x14ac:dyDescent="0.25">
      <c r="A3366" s="6" t="s">
        <v>29</v>
      </c>
      <c r="B3366" t="str">
        <f>VLOOKUP(INGRESO_MERCADERIA[[#This Row],[CODIGO]],STOCKSANLUIS[],2,FALSE)</f>
        <v>CONTROLADOR DE TEMPERATURA DIGITAL MT-512E LOG - VER.10 - 115/220 VAC - FULL GAUGE - WHITE</v>
      </c>
      <c r="C3366" s="10">
        <v>20</v>
      </c>
      <c r="D3366" s="156">
        <v>46130</v>
      </c>
      <c r="E3366" s="1" t="str">
        <f>VLOOKUP(INGRESO_MERCADERIA[[#This Row],[CODIGO]],STOCKSANLUIS[],7,FALSE)</f>
        <v>C</v>
      </c>
      <c r="F3366" s="10"/>
    </row>
    <row r="3367" spans="1:6" x14ac:dyDescent="0.25">
      <c r="A3367" s="6" t="s">
        <v>35</v>
      </c>
      <c r="B3367" t="str">
        <f>VLOOKUP(INGRESO_MERCADERIA[[#This Row],[CODIGO]],STOCKSANLUIS[],2,FALSE)</f>
        <v>CONTROLADOR DE TEMPERATURA DIGITAL MT-512EL 2HP - VER.13 - 12/24 VAC/DC - FULL GAUGE</v>
      </c>
      <c r="C3367" s="10">
        <v>20</v>
      </c>
      <c r="D3367" s="156">
        <v>46130</v>
      </c>
      <c r="E3367" s="1" t="str">
        <f>VLOOKUP(INGRESO_MERCADERIA[[#This Row],[CODIGO]],STOCKSANLUIS[],7,FALSE)</f>
        <v>C</v>
      </c>
      <c r="F3367" s="10"/>
    </row>
    <row r="3368" spans="1:6" x14ac:dyDescent="0.25">
      <c r="A3368" s="6" t="s">
        <v>77</v>
      </c>
      <c r="B3368" t="str">
        <f>VLOOKUP(INGRESO_MERCADERIA[[#This Row],[CODIGO]],STOCKSANLUIS[],2,FALSE)</f>
        <v>CONTROLADOR DE TEMPERATURA DIGITAL TC-900EW LOG - VER.04 - 115/220 VAC - FULL GAUGE - WHITE</v>
      </c>
      <c r="C3368" s="10">
        <v>20</v>
      </c>
      <c r="D3368" s="156">
        <v>46130</v>
      </c>
      <c r="E3368" s="1" t="str">
        <f>VLOOKUP(INGRESO_MERCADERIA[[#This Row],[CODIGO]],STOCKSANLUIS[],7,FALSE)</f>
        <v>C</v>
      </c>
      <c r="F3368" s="10"/>
    </row>
    <row r="3369" spans="1:6" x14ac:dyDescent="0.25">
      <c r="A3369" s="6" t="s">
        <v>79</v>
      </c>
      <c r="B3369" t="str">
        <f>VLOOKUP(INGRESO_MERCADERIA[[#This Row],[CODIGO]],STOCKSANLUIS[],2,FALSE)</f>
        <v>CONTROLADOR DE TEMPERATURA DIGITAL TC-900EL POWER - VER.07 - 12/24 VAC/DC - FULL GAUGE</v>
      </c>
      <c r="C3369" s="10">
        <v>20</v>
      </c>
      <c r="D3369" s="156">
        <v>46130</v>
      </c>
      <c r="E3369" s="1" t="str">
        <f>VLOOKUP(INGRESO_MERCADERIA[[#This Row],[CODIGO]],STOCKSANLUIS[],7,FALSE)</f>
        <v>C</v>
      </c>
      <c r="F3369" s="10"/>
    </row>
    <row r="3370" spans="1:6" x14ac:dyDescent="0.25">
      <c r="A3370" s="6" t="s">
        <v>685</v>
      </c>
      <c r="B3370" t="str">
        <f>VLOOKUP(INGRESO_MERCADERIA[[#This Row],[CODIGO]],STOCKSANLUIS[],2,FALSE)</f>
        <v>CAJA SOBREPONER SIN LLAVES GB-01S - FULL GAUGE</v>
      </c>
      <c r="C3370" s="10">
        <v>24</v>
      </c>
      <c r="D3370" s="156">
        <v>46130</v>
      </c>
      <c r="E3370" s="1" t="str">
        <f>VLOOKUP(INGRESO_MERCADERIA[[#This Row],[CODIGO]],STOCKSANLUIS[],7,FALSE)</f>
        <v>C</v>
      </c>
      <c r="F3370" s="10"/>
    </row>
    <row r="3371" spans="1:6" x14ac:dyDescent="0.25">
      <c r="A3371" s="6" t="s">
        <v>953</v>
      </c>
      <c r="B3371" t="str">
        <f>VLOOKUP(INGRESO_MERCADERIA[[#This Row],[CODIGO]],STOCKSANLUIS[],2,FALSE)</f>
        <v>INTERFACE USB CONV 32 - VER.03 - FULL GAUGE</v>
      </c>
      <c r="C3371" s="10">
        <v>4</v>
      </c>
      <c r="D3371" s="156">
        <v>46130</v>
      </c>
      <c r="E3371" s="1" t="str">
        <f>VLOOKUP(INGRESO_MERCADERIA[[#This Row],[CODIGO]],STOCKSANLUIS[],7,FALSE)</f>
        <v>A</v>
      </c>
      <c r="F3371" s="10"/>
    </row>
    <row r="3372" spans="1:6" x14ac:dyDescent="0.25">
      <c r="A3372" s="6" t="s">
        <v>69</v>
      </c>
      <c r="B3372" t="str">
        <f>VLOOKUP(INGRESO_MERCADERIA[[#This Row],[CODIGO]],STOCKSANLUIS[],2,FALSE)</f>
        <v>SENSOR DE PENETRACION FULL GAUGE SB-32 - 150MM/5MM</v>
      </c>
      <c r="C3372" s="10">
        <v>10</v>
      </c>
      <c r="D3372" s="156">
        <v>46130</v>
      </c>
      <c r="E3372" s="1" t="str">
        <f>VLOOKUP(INGRESO_MERCADERIA[[#This Row],[CODIGO]],STOCKSANLUIS[],7,FALSE)</f>
        <v>A</v>
      </c>
      <c r="F3372" s="10"/>
    </row>
    <row r="3373" spans="1:6" x14ac:dyDescent="0.25">
      <c r="A3373" s="6" t="s">
        <v>1199</v>
      </c>
      <c r="B3373" t="str">
        <f>VLOOKUP(INGRESO_MERCADERIA[[#This Row],[CODIGO]],STOCKSANLUIS[],2,FALSE)</f>
        <v>CONTROLADOR DE TEMPERATURA DIGITAL MT-512G - VER.02 - 115/220 VAC - FULL GAUGE</v>
      </c>
      <c r="C3373" s="10">
        <v>30</v>
      </c>
      <c r="D3373" s="156">
        <v>46130</v>
      </c>
      <c r="E3373" s="1" t="str">
        <f>VLOOKUP(INGRESO_MERCADERIA[[#This Row],[CODIGO]],STOCKSANLUIS[],7,FALSE)</f>
        <v>A</v>
      </c>
      <c r="F3373" s="10"/>
    </row>
    <row r="3374" spans="1:6" x14ac:dyDescent="0.25">
      <c r="A3374" s="6" t="s">
        <v>2427</v>
      </c>
      <c r="B3374" t="str">
        <f>VLOOKUP(INGRESO_MERCADERIA[[#This Row],[CODIGO]],STOCKSANLUIS[],2,FALSE)</f>
        <v>TERMOMETRO DIGITAL TI-44 EW PLUS - VER.01 - 115 /220 VAC - FULL GAUGE - WHITE</v>
      </c>
      <c r="C3374" s="10">
        <v>20</v>
      </c>
      <c r="D3374" s="156">
        <v>46130</v>
      </c>
      <c r="E3374" s="1" t="str">
        <f>VLOOKUP(INGRESO_MERCADERIA[[#This Row],[CODIGO]],STOCKSANLUIS[],7,FALSE)</f>
        <v>C</v>
      </c>
      <c r="F3374" s="10"/>
    </row>
    <row r="3375" spans="1:6" x14ac:dyDescent="0.25">
      <c r="A3375" s="6" t="s">
        <v>2022</v>
      </c>
      <c r="B3375" t="str">
        <f>VLOOKUP(INGRESO_MERCADERIA[[#This Row],[CODIGO]],STOCKSANLUIS[],2,FALSE)</f>
        <v>CONTROLADOR DE TEMPERATURA DIGITAL TC-900E POWER - VER.07 - 115/220 VAC - FULL GAUGE</v>
      </c>
      <c r="C3375" s="10">
        <v>108</v>
      </c>
      <c r="D3375" s="156">
        <v>46130</v>
      </c>
      <c r="E3375" s="1" t="str">
        <f>VLOOKUP(INGRESO_MERCADERIA[[#This Row],[CODIGO]],STOCKSANLUIS[],7,FALSE)</f>
        <v>C</v>
      </c>
      <c r="F3375" s="10"/>
    </row>
    <row r="3376" spans="1:6" x14ac:dyDescent="0.25">
      <c r="A3376" s="6" t="s">
        <v>2122</v>
      </c>
      <c r="B3376" t="str">
        <f>VLOOKUP(INGRESO_MERCADERIA[[#This Row],[CODIGO]],STOCKSANLUIS[],2,FALSE)</f>
        <v>SENSOR DE TEMPERATURA NTC - SB-41 - 2M - FULL GAUGE</v>
      </c>
      <c r="C3376" s="10">
        <v>10</v>
      </c>
      <c r="D3376" s="156">
        <v>46130</v>
      </c>
      <c r="E3376" s="1" t="str">
        <f>VLOOKUP(INGRESO_MERCADERIA[[#This Row],[CODIGO]],STOCKSANLUIS[],7,FALSE)</f>
        <v>C</v>
      </c>
      <c r="F3376" s="10"/>
    </row>
    <row r="3377" spans="1:6" x14ac:dyDescent="0.25">
      <c r="A3377" s="6" t="s">
        <v>2431</v>
      </c>
      <c r="B3377" t="str">
        <f>VLOOKUP(INGRESO_MERCADERIA[[#This Row],[CODIGO]],STOCKSANLUIS[],2,FALSE)</f>
        <v>CONTROLADOR DIGITAL DE PRESIÓN PCT-410 EW PLUS - VER.05 - 90-220 VAC - FULL GAUGE (INCLUYE TRANSFORMADOR) - WHITE</v>
      </c>
      <c r="C3377" s="10">
        <v>10</v>
      </c>
      <c r="D3377" s="156">
        <v>46130</v>
      </c>
      <c r="E3377" s="1" t="str">
        <f>VLOOKUP(INGRESO_MERCADERIA[[#This Row],[CODIGO]],STOCKSANLUIS[],7,FALSE)</f>
        <v>C</v>
      </c>
      <c r="F3377" s="10"/>
    </row>
    <row r="3378" spans="1:6" x14ac:dyDescent="0.25">
      <c r="A3378" s="6" t="s">
        <v>2539</v>
      </c>
      <c r="B3378" t="str">
        <f>VLOOKUP(INGRESO_MERCADERIA[[#This Row],[CODIGO]],STOCKSANLUIS[],2,FALSE)</f>
        <v>CONTROLADOR DE TEMPERATURA DIGITAL MT-543EW PLUS DE 4 ETAPAS C/ALARMA - VER.06 - 115/220 VAC - FULL GAUGE - WHITE</v>
      </c>
      <c r="C3378" s="10">
        <v>10</v>
      </c>
      <c r="D3378" s="156">
        <v>46130</v>
      </c>
      <c r="E3378" s="1" t="str">
        <f>VLOOKUP(INGRESO_MERCADERIA[[#This Row],[CODIGO]],STOCKSANLUIS[],7,FALSE)</f>
        <v>A</v>
      </c>
      <c r="F3378" s="10"/>
    </row>
    <row r="3379" spans="1:6" x14ac:dyDescent="0.25">
      <c r="A3379" s="6" t="s">
        <v>2551</v>
      </c>
      <c r="B3379" t="str">
        <f>VLOOKUP(INGRESO_MERCADERIA[[#This Row],[CODIGO]],STOCKSANLUIS[],2,FALSE)</f>
        <v>CONTROLADOR DE TEMPERATURA DIGITAL MT-543 E LOG DE 4 ETAPAS C/ALARMA - VER.03 - 115/220 VAC - FULL GAUGE</v>
      </c>
      <c r="C3379" s="10">
        <v>15</v>
      </c>
      <c r="D3379" s="156">
        <v>46130</v>
      </c>
      <c r="E3379" s="1" t="str">
        <f>VLOOKUP(INGRESO_MERCADERIA[[#This Row],[CODIGO]],STOCKSANLUIS[],7,FALSE)</f>
        <v>A</v>
      </c>
      <c r="F3379" s="10"/>
    </row>
    <row r="3380" spans="1:6" x14ac:dyDescent="0.25">
      <c r="A3380" s="6" t="s">
        <v>2904</v>
      </c>
      <c r="B3380" t="str">
        <f>VLOOKUP(INGRESO_MERCADERIA[[#This Row],[CODIGO]],STOCKSANLUIS[],2,FALSE)</f>
        <v>SENSOR DE TEMPERATURA NTC - SB-70 - 2M - FULL GAUGE (REMPLAZO DEL SB-41 - NO USAR EN MT 622E)</v>
      </c>
      <c r="C3380" s="10">
        <v>15</v>
      </c>
      <c r="D3380" s="156">
        <v>46130</v>
      </c>
      <c r="E3380" s="1" t="str">
        <f>VLOOKUP(INGRESO_MERCADERIA[[#This Row],[CODIGO]],STOCKSANLUIS[],7,FALSE)</f>
        <v>A</v>
      </c>
      <c r="F3380" s="10"/>
    </row>
    <row r="3381" spans="1:6" x14ac:dyDescent="0.25">
      <c r="A3381" s="6" t="s">
        <v>3144</v>
      </c>
      <c r="B3381" t="str">
        <f>VLOOKUP(INGRESO_MERCADERIA[[#This Row],[CODIGO]],STOCKSANLUIS[],2,FALSE)</f>
        <v>CONVERTIDOR TCP485 - VER.04 - 100-220 VAC (5.1 VDC) - FULL GAUGE</v>
      </c>
      <c r="C3381" s="10">
        <v>3</v>
      </c>
      <c r="D3381" s="156">
        <v>46130</v>
      </c>
      <c r="E3381" s="1" t="str">
        <f>VLOOKUP(INGRESO_MERCADERIA[[#This Row],[CODIGO]],STOCKSANLUIS[],7,FALSE)</f>
        <v>A</v>
      </c>
      <c r="F3381" s="10"/>
    </row>
    <row r="3382" spans="1:6" x14ac:dyDescent="0.25">
      <c r="A3382" s="6" t="s">
        <v>3424</v>
      </c>
      <c r="B3382" t="str">
        <f>VLOOKUP(INGRESO_MERCADERIA[[#This Row],[CODIGO]],STOCKSANLUIS[],2,FALSE)</f>
        <v xml:space="preserve">KIT CONTROLADOR DE VÁLVULA EXPANSIÓN ELECTRÓNICA VX1050E PLUS - VER.01 - 100-220 VAC (24 VDC) - FULL GAUGE </v>
      </c>
      <c r="C3382" s="10">
        <v>2</v>
      </c>
      <c r="D3382" s="156">
        <v>46130</v>
      </c>
      <c r="E3382" s="1" t="str">
        <f>VLOOKUP(INGRESO_MERCADERIA[[#This Row],[CODIGO]],STOCKSANLUIS[],7,FALSE)</f>
        <v>A</v>
      </c>
      <c r="F3382" s="10"/>
    </row>
    <row r="3383" spans="1:6" x14ac:dyDescent="0.25">
      <c r="A3383" s="6" t="s">
        <v>3426</v>
      </c>
      <c r="B3383" t="str">
        <f>VLOOKUP(INGRESO_MERCADERIA[[#This Row],[CODIGO]],STOCKSANLUIS[],2,FALSE)</f>
        <v>VÁLVULA DE EXPANSIÓN ELECTRÓNICA SB2012 7.5 MM - FULL GAUGE (SIN KIT CONTROLADOR VX-1050)</v>
      </c>
      <c r="C3383" s="10">
        <v>1</v>
      </c>
      <c r="D3383" s="156">
        <v>46130</v>
      </c>
      <c r="E3383" s="1" t="str">
        <f>VLOOKUP(INGRESO_MERCADERIA[[#This Row],[CODIGO]],STOCKSANLUIS[],7,FALSE)</f>
        <v>A</v>
      </c>
      <c r="F3383" s="10"/>
    </row>
    <row r="3384" spans="1:6" x14ac:dyDescent="0.25">
      <c r="A3384" s="6" t="s">
        <v>3416</v>
      </c>
      <c r="B3384" t="str">
        <f>VLOOKUP(INGRESO_MERCADERIA[[#This Row],[CODIGO]],STOCKSANLUIS[],2,FALSE)</f>
        <v>VÁLVULA DE EXPANSIÓN ELECTRÓNICA SB114 1.4 MM - FULL GAUGE (SIN KIT CONTROLADOR VX-1025)</v>
      </c>
      <c r="C3384" s="10">
        <v>1</v>
      </c>
      <c r="D3384" s="156">
        <v>46130</v>
      </c>
      <c r="E3384" s="1" t="str">
        <f>VLOOKUP(INGRESO_MERCADERIA[[#This Row],[CODIGO]],STOCKSANLUIS[],7,FALSE)</f>
        <v>A</v>
      </c>
      <c r="F3384" s="10"/>
    </row>
    <row r="3385" spans="1:6" x14ac:dyDescent="0.25">
      <c r="A3385" s="6" t="s">
        <v>3418</v>
      </c>
      <c r="B3385" t="str">
        <f>VLOOKUP(INGRESO_MERCADERIA[[#This Row],[CODIGO]],STOCKSANLUIS[],2,FALSE)</f>
        <v>VÁLVULA DE EXPANSIÓN ELECTRÓNICA SB118 1.8 MM - FULL GAUGE (SIN KIT CONTROLADOR VX-1025)</v>
      </c>
      <c r="C3385" s="10">
        <v>1</v>
      </c>
      <c r="D3385" s="156">
        <v>46130</v>
      </c>
      <c r="E3385" s="1" t="str">
        <f>VLOOKUP(INGRESO_MERCADERIA[[#This Row],[CODIGO]],STOCKSANLUIS[],7,FALSE)</f>
        <v>A</v>
      </c>
      <c r="F3385" s="10"/>
    </row>
    <row r="3386" spans="1:6" x14ac:dyDescent="0.25">
      <c r="A3386" s="6" t="s">
        <v>3474</v>
      </c>
      <c r="B3386" t="str">
        <f>VLOOKUP(INGRESO_MERCADERIA[[#This Row],[CODIGO]],STOCKSANLUIS[],2,FALSE)</f>
        <v>VÁLVULA DE EXPANSIÓN ELECTRÓNICA SB2050 11.4 MM - FULL GAUGE (SIN KIT CONTROLADOR VX-1050)</v>
      </c>
      <c r="C3386" s="10">
        <v>2</v>
      </c>
      <c r="D3386" s="156">
        <v>46130</v>
      </c>
      <c r="E3386" s="1" t="str">
        <f>VLOOKUP(INGRESO_MERCADERIA[[#This Row],[CODIGO]],STOCKSANLUIS[],7,FALSE)</f>
        <v>A</v>
      </c>
      <c r="F3386" s="10"/>
    </row>
    <row r="3387" spans="1:6" x14ac:dyDescent="0.25">
      <c r="A3387" s="6" t="s">
        <v>3468</v>
      </c>
      <c r="B3387" t="str">
        <f>VLOOKUP(INGRESO_MERCADERIA[[#This Row],[CODIGO]],STOCKSANLUIS[],2,FALSE)</f>
        <v>CONTROLADOR DIGITAL DE PRESIÓN PCT-100 E - VER.07 - 220 VAC - FULL GAUGE</v>
      </c>
      <c r="C3387" s="10">
        <v>10</v>
      </c>
      <c r="D3387" s="156">
        <v>46130</v>
      </c>
      <c r="E3387" s="1" t="str">
        <f>VLOOKUP(INGRESO_MERCADERIA[[#This Row],[CODIGO]],STOCKSANLUIS[],7,FALSE)</f>
        <v>A</v>
      </c>
      <c r="F3387" s="10"/>
    </row>
    <row r="3388" spans="1:6" x14ac:dyDescent="0.25">
      <c r="A3388" s="6" t="s">
        <v>9</v>
      </c>
      <c r="B3388" t="str">
        <f>VLOOKUP(INGRESO_MERCADERIA[[#This Row],[CODIGO]],STOCKSANLUIS[],2,FALSE)</f>
        <v>CONTROLADOR DE TEMPERATURA Y HUMEDAD DIGITAL AHC-80 PLUS (40-100%HR) - VER.01 - 115/220 VAC - FULL GAUGE</v>
      </c>
      <c r="C3388" s="10">
        <v>2</v>
      </c>
      <c r="D3388" s="156">
        <v>46130</v>
      </c>
      <c r="E3388" s="1" t="str">
        <f>VLOOKUP(INGRESO_MERCADERIA[[#This Row],[CODIGO]],STOCKSANLUIS[],7,FALSE)</f>
        <v>A</v>
      </c>
      <c r="F3388" s="10"/>
    </row>
    <row r="3389" spans="1:6" x14ac:dyDescent="0.25">
      <c r="A3389" s="6" t="s">
        <v>1550</v>
      </c>
      <c r="B3389" t="str">
        <f>VLOOKUP(INGRESO_MERCADERIA[[#This Row],[CODIGO]],STOCKSANLUIS[],2,FALSE)</f>
        <v xml:space="preserve">SENSOR DE TEMPERATURA NTC SB-28 - 2.5M - FULL GAUGE </v>
      </c>
      <c r="C3389" s="10">
        <v>1</v>
      </c>
      <c r="D3389" s="156">
        <v>46130</v>
      </c>
      <c r="E3389" s="1" t="str">
        <f>VLOOKUP(INGRESO_MERCADERIA[[#This Row],[CODIGO]],STOCKSANLUIS[],7,FALSE)</f>
        <v>C</v>
      </c>
      <c r="F3389" s="10"/>
    </row>
    <row r="3390" spans="1:6" x14ac:dyDescent="0.25">
      <c r="A3390" s="6" t="s">
        <v>11</v>
      </c>
      <c r="B3390" t="str">
        <f>VLOOKUP(INGRESO_MERCADERIA[[#This Row],[CODIGO]],STOCKSANLUIS[],2,FALSE)</f>
        <v>CONTROLADOR DE TEMPERATURA DIGITAL AUTOPID PLUS - VER.02 - 90-220 VAC - FULL GAUGE</v>
      </c>
      <c r="C3390" s="10">
        <v>1</v>
      </c>
      <c r="D3390" s="156">
        <v>46130</v>
      </c>
      <c r="E3390" s="1" t="str">
        <f>VLOOKUP(INGRESO_MERCADERIA[[#This Row],[CODIGO]],STOCKSANLUIS[],7,FALSE)</f>
        <v>A</v>
      </c>
      <c r="F3390" s="10"/>
    </row>
    <row r="3391" spans="1:6" x14ac:dyDescent="0.25">
      <c r="A3391" s="6" t="s">
        <v>2050</v>
      </c>
      <c r="B3391" t="str">
        <f>VLOOKUP(INGRESO_MERCADERIA[[#This Row],[CODIGO]],STOCKSANLUIS[],2,FALSE)</f>
        <v>TRANSDUCTOR DE PRESION SB-69-100A - FULL GAUGE - (PARA PCT-100-120-410)</v>
      </c>
      <c r="C3391" s="10">
        <v>5</v>
      </c>
      <c r="D3391" s="156">
        <v>46130</v>
      </c>
      <c r="E3391" s="1" t="str">
        <f>VLOOKUP(INGRESO_MERCADERIA[[#This Row],[CODIGO]],STOCKSANLUIS[],7,FALSE)</f>
        <v>A</v>
      </c>
      <c r="F3391" s="10"/>
    </row>
    <row r="3392" spans="1:6" x14ac:dyDescent="0.25">
      <c r="A3392" s="6" t="s">
        <v>3335</v>
      </c>
      <c r="B3392" t="str">
        <f>VLOOKUP(INGRESO_MERCADERIA[[#This Row],[CODIGO]],STOCKSANLUIS[],2,FALSE)</f>
        <v>TRANSFORMADOR  FULL GAUGE - FUENTE PSD-350D (AUTOMATICA) - DE  110V/220V A 12 VDC 350 MA</v>
      </c>
      <c r="C3392" s="10">
        <v>2</v>
      </c>
      <c r="D3392" s="156">
        <v>46130</v>
      </c>
      <c r="E3392" s="1" t="str">
        <f>VLOOKUP(INGRESO_MERCADERIA[[#This Row],[CODIGO]],STOCKSANLUIS[],7,FALSE)</f>
        <v>A</v>
      </c>
      <c r="F3392" s="10"/>
    </row>
    <row r="3393" spans="1:6" x14ac:dyDescent="0.25">
      <c r="A3393" s="6" t="s">
        <v>2054</v>
      </c>
      <c r="B3393" t="str">
        <f>VLOOKUP(INGRESO_MERCADERIA[[#This Row],[CODIGO]],STOCKSANLUIS[],2,FALSE)</f>
        <v xml:space="preserve">SENSOR DE TEMPERATURA - SB-59 - 2.5M -  FULL GAUGE </v>
      </c>
      <c r="C3393" s="10">
        <v>10</v>
      </c>
      <c r="D3393" s="156">
        <v>46130</v>
      </c>
      <c r="E3393" s="1" t="str">
        <f>VLOOKUP(INGRESO_MERCADERIA[[#This Row],[CODIGO]],STOCKSANLUIS[],7,FALSE)</f>
        <v>C</v>
      </c>
      <c r="F3393" s="10"/>
    </row>
    <row r="3394" spans="1:6" x14ac:dyDescent="0.25">
      <c r="A3394" s="6" t="s">
        <v>607</v>
      </c>
      <c r="B3394" t="str">
        <f>VLOOKUP(INGRESO_MERCADERIA[[#This Row],[CODIGO]],STOCKSANLUIS[],2,FALSE)</f>
        <v>TRANSDUCTOR DE PRESION SB-69-500A - FULL GAUGE - (PARA PCT-100-120-410)</v>
      </c>
      <c r="C3394" s="10">
        <v>5</v>
      </c>
      <c r="D3394" s="156">
        <v>46130</v>
      </c>
      <c r="E3394" s="1" t="str">
        <f>VLOOKUP(INGRESO_MERCADERIA[[#This Row],[CODIGO]],STOCKSANLUIS[],7,FALSE)</f>
        <v>A</v>
      </c>
      <c r="F3394" s="10"/>
    </row>
    <row r="3395" spans="1:6" x14ac:dyDescent="0.25">
      <c r="A3395" s="6" t="s">
        <v>2020</v>
      </c>
      <c r="B3395" t="str">
        <f>VLOOKUP(INGRESO_MERCADERIA[[#This Row],[CODIGO]],STOCKSANLUIS[],2,FALSE)</f>
        <v>CONTROLADOR DE TEMPERATURA Y HUMEDAD DIGITAL MT-530EW SUPER (10-85%HR) - VER.06 - 115/220 VAC - FULL GAUGE - WHITE</v>
      </c>
      <c r="C3395" s="10">
        <v>10</v>
      </c>
      <c r="D3395" s="156">
        <v>46130</v>
      </c>
      <c r="E3395" s="1" t="str">
        <f>VLOOKUP(INGRESO_MERCADERIA[[#This Row],[CODIGO]],STOCKSANLUIS[],7,FALSE)</f>
        <v>A</v>
      </c>
      <c r="F3395" s="10"/>
    </row>
    <row r="3396" spans="1:6" x14ac:dyDescent="0.25">
      <c r="A3396" s="6" t="s">
        <v>57</v>
      </c>
      <c r="B3396" t="str">
        <f>VLOOKUP(INGRESO_MERCADERIA[[#This Row],[CODIGO]],STOCKSANLUIS[],2,FALSE)</f>
        <v>CONTROLADOR DE VOLTAJE Y PROTECTOR DE FASES PHASELOG EW PLUS - VER.05 - 90-220 VAC - FULL GAUGE - WHITE</v>
      </c>
      <c r="C3396" s="10">
        <v>10</v>
      </c>
      <c r="D3396" s="156">
        <v>46130</v>
      </c>
      <c r="E3396" s="1" t="str">
        <f>VLOOKUP(INGRESO_MERCADERIA[[#This Row],[CODIGO]],STOCKSANLUIS[],7,FALSE)</f>
        <v>C</v>
      </c>
      <c r="F3396" s="10"/>
    </row>
    <row r="3397" spans="1:6" x14ac:dyDescent="0.25">
      <c r="A3397" s="6" t="s">
        <v>3470</v>
      </c>
      <c r="B3397" t="str">
        <f>VLOOKUP(INGRESO_MERCADERIA[[#This Row],[CODIGO]],STOCKSANLUIS[],2,FALSE)</f>
        <v>CONTROLADOR DIGITAL DE PRESIÓN PCT-120 E PLUS - VER.02 - 220 VAC - FULL GAUGE</v>
      </c>
      <c r="C3397" s="10">
        <v>5</v>
      </c>
      <c r="D3397" s="156">
        <v>46130</v>
      </c>
      <c r="E3397" s="1" t="str">
        <f>VLOOKUP(INGRESO_MERCADERIA[[#This Row],[CODIGO]],STOCKSANLUIS[],7,FALSE)</f>
        <v>A</v>
      </c>
      <c r="F3397" s="10"/>
    </row>
    <row r="3398" spans="1:6" x14ac:dyDescent="0.25">
      <c r="A3398" s="6" t="s">
        <v>375</v>
      </c>
      <c r="B3398" t="str">
        <f>VLOOKUP(INGRESO_MERCADERIA[[#This Row],[CODIGO]],STOCKSANLUIS[],2,FALSE)</f>
        <v>ROLLO DE COBRE FLEXIBLE 1/4" HIGH QUALITY - STARCOLD - 6.35 MM X 0.55 MM X 15 M</v>
      </c>
      <c r="C3398" s="10">
        <v>40</v>
      </c>
      <c r="D3398" s="156">
        <v>46130</v>
      </c>
      <c r="E3398" s="1" t="str">
        <f>VLOOKUP(INGRESO_MERCADERIA[[#This Row],[CODIGO]],STOCKSANLUIS[],7,FALSE)</f>
        <v>C</v>
      </c>
      <c r="F3398" s="10"/>
    </row>
    <row r="3399" spans="1:6" x14ac:dyDescent="0.25">
      <c r="A3399" s="6" t="s">
        <v>3681</v>
      </c>
      <c r="B3399" t="str">
        <f>VLOOKUP(INGRESO_MERCADERIA[[#This Row],[CODIGO]],STOCKSANLUIS[],2,FALSE)</f>
        <v>ROLLO DE COBRE FLEXIBLE 5/8" HIGH QUALITY - STARCOLD - 15.88 MM X 0.65 MM X 15 M</v>
      </c>
      <c r="C3399" s="10">
        <v>15</v>
      </c>
      <c r="D3399" s="156">
        <v>46130</v>
      </c>
      <c r="E3399" s="1" t="str">
        <f>VLOOKUP(INGRESO_MERCADERIA[[#This Row],[CODIGO]],STOCKSANLUIS[],7,FALSE)</f>
        <v>C</v>
      </c>
      <c r="F3399" s="10"/>
    </row>
    <row r="3400" spans="1:6" x14ac:dyDescent="0.25">
      <c r="A3400" s="6" t="s">
        <v>22773</v>
      </c>
      <c r="B3400" t="str">
        <f>VLOOKUP(INGRESO_MERCADERIA[[#This Row],[CODIGO]],STOCKSANLUIS[],2,FALSE)</f>
        <v>MINI CORTA TUBO CT-128 EVERFROST</v>
      </c>
      <c r="C3400" s="10">
        <v>25</v>
      </c>
      <c r="D3400" s="156">
        <v>46130</v>
      </c>
      <c r="E3400" s="1" t="str">
        <f>VLOOKUP(INGRESO_MERCADERIA[[#This Row],[CODIGO]],STOCKSANLUIS[],7,FALSE)</f>
        <v>A</v>
      </c>
      <c r="F3400" s="10"/>
    </row>
    <row r="3401" spans="1:6" x14ac:dyDescent="0.25">
      <c r="A3401" s="6" t="s">
        <v>22799</v>
      </c>
      <c r="B3401" t="str">
        <f>VLOOKUP(INGRESO_MERCADERIA[[#This Row],[CODIGO]],STOCKSANLUIS[],2,FALSE)</f>
        <v>CORTA TUBO PREMIUM CT-274 DE 1/8" A 1-1/8" -EVERFROST</v>
      </c>
      <c r="C3401" s="10">
        <v>10</v>
      </c>
      <c r="D3401" s="156">
        <v>46130</v>
      </c>
      <c r="E3401" s="1" t="str">
        <f>VLOOKUP(INGRESO_MERCADERIA[[#This Row],[CODIGO]],STOCKSANLUIS[],7,FALSE)</f>
        <v>A</v>
      </c>
      <c r="F3401" s="10"/>
    </row>
    <row r="3402" spans="1:6" x14ac:dyDescent="0.25">
      <c r="A3402" s="6" t="s">
        <v>22777</v>
      </c>
      <c r="B3402" t="str">
        <f>VLOOKUP(INGRESO_MERCADERIA[[#This Row],[CODIGO]],STOCKSANLUIS[],2,FALSE)</f>
        <v>TERMÓMETRO ELECTRÓNICO DT-3 - EVERFROST</v>
      </c>
      <c r="C3402" s="10">
        <v>10</v>
      </c>
      <c r="D3402" s="156">
        <v>46130</v>
      </c>
      <c r="E3402" s="1" t="str">
        <f>VLOOKUP(INGRESO_MERCADERIA[[#This Row],[CODIGO]],STOCKSANLUIS[],7,FALSE)</f>
        <v>A</v>
      </c>
      <c r="F3402" s="10"/>
    </row>
    <row r="3403" spans="1:6" x14ac:dyDescent="0.25">
      <c r="A3403" s="6" t="s">
        <v>22778</v>
      </c>
      <c r="B3403" t="str">
        <f>VLOOKUP(INGRESO_MERCADERIA[[#This Row],[CODIGO]],STOCKSANLUIS[],2,FALSE)</f>
        <v>CONTROL UNIVERSAL PARA AIRE ACONDICIONADO QD-U11A - EVERFROST</v>
      </c>
      <c r="C3403" s="10">
        <v>10</v>
      </c>
      <c r="D3403" s="156">
        <v>46130</v>
      </c>
      <c r="E3403" s="1" t="str">
        <f>VLOOKUP(INGRESO_MERCADERIA[[#This Row],[CODIGO]],STOCKSANLUIS[],7,FALSE)</f>
        <v>A</v>
      </c>
      <c r="F3403" s="10"/>
    </row>
    <row r="3404" spans="1:6" x14ac:dyDescent="0.25">
      <c r="A3404" s="6" t="s">
        <v>22779</v>
      </c>
      <c r="B3404" t="str">
        <f>VLOOKUP(INGRESO_MERCADERIA[[#This Row],[CODIGO]],STOCKSANLUIS[],2,FALSE)</f>
        <v>SOPORTE PARA CONDENSADOR DE 12000 Y 18000 BTU/H - A-150/365X450X1.7MM - EVERFROST</v>
      </c>
      <c r="C3404" s="10">
        <v>100</v>
      </c>
      <c r="D3404" s="156">
        <v>46130</v>
      </c>
      <c r="E3404" s="1" t="str">
        <f>VLOOKUP(INGRESO_MERCADERIA[[#This Row],[CODIGO]],STOCKSANLUIS[],7,FALSE)</f>
        <v>A</v>
      </c>
      <c r="F3404" s="10"/>
    </row>
    <row r="3405" spans="1:6" x14ac:dyDescent="0.25">
      <c r="A3405" s="6" t="s">
        <v>22790</v>
      </c>
      <c r="B3405" t="str">
        <f>VLOOKUP(INGRESO_MERCADERIA[[#This Row],[CODIGO]],STOCKSANLUIS[],2,FALSE)</f>
        <v>BOMBA DE VACIO DE 7CM - 1/2HP - 220V - VP160B - EVERFROST</v>
      </c>
      <c r="C3405" s="10">
        <v>4</v>
      </c>
      <c r="D3405" s="156">
        <v>46130</v>
      </c>
      <c r="E3405" s="1" t="str">
        <f>VLOOKUP(INGRESO_MERCADERIA[[#This Row],[CODIGO]],STOCKSANLUIS[],7,FALSE)</f>
        <v>C</v>
      </c>
      <c r="F3405" s="10"/>
    </row>
    <row r="3406" spans="1:6" x14ac:dyDescent="0.25">
      <c r="A3406" s="6" t="s">
        <v>22796</v>
      </c>
      <c r="B3406" t="str">
        <f>VLOOKUP(INGRESO_MERCADERIA[[#This Row],[CODIGO]],STOCKSANLUIS[],2,FALSE)</f>
        <v>JUEGO DE MANGUERAS PARA MANIFOLD DE 36" (90CM)  - RYB-36-410 PARA R410A - EVERFROST</v>
      </c>
      <c r="C3406" s="10">
        <v>20</v>
      </c>
      <c r="D3406" s="156">
        <v>46130</v>
      </c>
      <c r="E3406" s="1" t="str">
        <f>VLOOKUP(INGRESO_MERCADERIA[[#This Row],[CODIGO]],STOCKSANLUIS[],7,FALSE)</f>
        <v>A</v>
      </c>
      <c r="F3406" s="10"/>
    </row>
    <row r="3407" spans="1:6" x14ac:dyDescent="0.25">
      <c r="A3407" s="6" t="s">
        <v>22800</v>
      </c>
      <c r="B3407" t="str">
        <f>VLOOKUP(INGRESO_MERCADERIA[[#This Row],[CODIGO]],STOCKSANLUIS[],2,FALSE)</f>
        <v>JUEGO DE MANGUERAS PARA MANIFOLD DE 60" (150CM) CON VÁLVULA - RYB-60-410A-BV PARA R410A - EVERFROST</v>
      </c>
      <c r="C3407" s="10">
        <v>20</v>
      </c>
      <c r="D3407" s="156">
        <v>46130</v>
      </c>
      <c r="E3407" s="1" t="str">
        <f>VLOOKUP(INGRESO_MERCADERIA[[#This Row],[CODIGO]],STOCKSANLUIS[],7,FALSE)</f>
        <v>A</v>
      </c>
      <c r="F3407" s="10"/>
    </row>
    <row r="3408" spans="1:6" x14ac:dyDescent="0.25">
      <c r="A3408" s="6" t="s">
        <v>22804</v>
      </c>
      <c r="B3408" t="str">
        <f>VLOOKUP(INGRESO_MERCADERIA[[#This Row],[CODIGO]],STOCKSANLUIS[],2,FALSE)</f>
        <v>CAPACITOR DE MARCHA DE 50 MFD X 370 - 440 VAC - 50-4D– EVERFROST</v>
      </c>
      <c r="C3408" s="10">
        <v>100</v>
      </c>
      <c r="D3408" s="156">
        <v>46130</v>
      </c>
      <c r="E3408" s="1" t="str">
        <f>VLOOKUP(INGRESO_MERCADERIA[[#This Row],[CODIGO]],STOCKSANLUIS[],7,FALSE)</f>
        <v>A</v>
      </c>
      <c r="F3408" s="10"/>
    </row>
    <row r="3409" spans="1:6" x14ac:dyDescent="0.25">
      <c r="A3409" s="6" t="s">
        <v>22805</v>
      </c>
      <c r="B3409" t="str">
        <f>VLOOKUP(INGRESO_MERCADERIA[[#This Row],[CODIGO]],STOCKSANLUIS[],2,FALSE)</f>
        <v>CAPACITOR DE MARCHA DE 55 MFD X 370 - 440 VAC - 55-4D - EVERFROST</v>
      </c>
      <c r="C3409" s="10">
        <v>100</v>
      </c>
      <c r="D3409" s="156">
        <v>46130</v>
      </c>
      <c r="E3409" s="1" t="str">
        <f>VLOOKUP(INGRESO_MERCADERIA[[#This Row],[CODIGO]],STOCKSANLUIS[],7,FALSE)</f>
        <v>A</v>
      </c>
      <c r="F3409" s="10"/>
    </row>
    <row r="3410" spans="1:6" x14ac:dyDescent="0.25">
      <c r="A3410" s="6" t="s">
        <v>22806</v>
      </c>
      <c r="B3410" t="str">
        <f>VLOOKUP(INGRESO_MERCADERIA[[#This Row],[CODIGO]],STOCKSANLUIS[],2,FALSE)</f>
        <v>CAPACITOR DE MARCHA DE 40 MFD X 370 - 440 VAC - 40-4D - EVERFROST</v>
      </c>
      <c r="C3410" s="10">
        <v>100</v>
      </c>
      <c r="D3410" s="156">
        <v>46130</v>
      </c>
      <c r="E3410" s="1" t="str">
        <f>VLOOKUP(INGRESO_MERCADERIA[[#This Row],[CODIGO]],STOCKSANLUIS[],7,FALSE)</f>
        <v>A</v>
      </c>
      <c r="F3410" s="10"/>
    </row>
    <row r="3411" spans="1:6" x14ac:dyDescent="0.25">
      <c r="A3411" s="6" t="s">
        <v>22807</v>
      </c>
      <c r="B3411" t="str">
        <f>VLOOKUP(INGRESO_MERCADERIA[[#This Row],[CODIGO]],STOCKSANLUIS[],2,FALSE)</f>
        <v>CAPACITOR DE MARCHA DE 45 MFD X 370 - 440 VAC - 45-4D - EVERFROST</v>
      </c>
      <c r="C3411" s="10">
        <v>100</v>
      </c>
      <c r="D3411" s="156">
        <v>46130</v>
      </c>
      <c r="E3411" s="1" t="str">
        <f>VLOOKUP(INGRESO_MERCADERIA[[#This Row],[CODIGO]],STOCKSANLUIS[],7,FALSE)</f>
        <v>A</v>
      </c>
      <c r="F3411" s="10"/>
    </row>
    <row r="3412" spans="1:6" x14ac:dyDescent="0.25">
      <c r="A3412" s="6" t="s">
        <v>22801</v>
      </c>
      <c r="B3412" t="str">
        <f>VLOOKUP(INGRESO_MERCADERIA[[#This Row],[CODIGO]],STOCKSANLUIS[],2,FALSE)</f>
        <v>ANTORCHA DUAL PARA GAS MAPP - JH-1D1 - EVERFROST</v>
      </c>
      <c r="C3412" s="10">
        <v>50</v>
      </c>
      <c r="D3412" s="156">
        <v>46130</v>
      </c>
      <c r="E3412" s="1" t="str">
        <f>VLOOKUP(INGRESO_MERCADERIA[[#This Row],[CODIGO]],STOCKSANLUIS[],7,FALSE)</f>
        <v>A</v>
      </c>
      <c r="F3412" s="10"/>
    </row>
    <row r="3413" spans="1:6" x14ac:dyDescent="0.25">
      <c r="A3413" s="6" t="s">
        <v>3605</v>
      </c>
      <c r="B3413" t="str">
        <f>VLOOKUP(INGRESO_MERCADERIA[[#This Row],[CODIGO]],STOCKSANLUIS[],2,FALSE)</f>
        <v>ROLLO DE COBRE FLEXIBLE 3/8" HIGH QUALITY - STARCOLD - 9.53 MM X 0.60 MM X 15 M</v>
      </c>
      <c r="C3413" s="10">
        <v>10</v>
      </c>
      <c r="D3413" s="156">
        <v>46130</v>
      </c>
      <c r="E3413" s="1" t="str">
        <f>VLOOKUP(INGRESO_MERCADERIA[[#This Row],[CODIGO]],STOCKSANLUIS[],7,FALSE)</f>
        <v>C</v>
      </c>
      <c r="F3413" s="10"/>
    </row>
    <row r="3414" spans="1:6" x14ac:dyDescent="0.25">
      <c r="A3414" s="6" t="s">
        <v>1819</v>
      </c>
      <c r="B3414" t="str">
        <f>VLOOKUP(INGRESO_MERCADERIA[[#This Row],[CODIGO]],STOCKSANLUIS[],2,FALSE)</f>
        <v>ROLLO DE COBRE FLEXIBLE 1/2" HIGH QUALITY - STARCOLD - 12.70 MM X 0.65 MM X 15 M</v>
      </c>
      <c r="C3414" s="10">
        <v>15</v>
      </c>
      <c r="D3414" s="156">
        <v>46130</v>
      </c>
      <c r="E3414" s="1" t="str">
        <f>VLOOKUP(INGRESO_MERCADERIA[[#This Row],[CODIGO]],STOCKSANLUIS[],7,FALSE)</f>
        <v>C</v>
      </c>
      <c r="F3414" s="10"/>
    </row>
    <row r="3415" spans="1:6" x14ac:dyDescent="0.25">
      <c r="A3415" s="6" t="s">
        <v>377</v>
      </c>
      <c r="B3415" t="str">
        <f>VLOOKUP(INGRESO_MERCADERIA[[#This Row],[CODIGO]],STOCKSANLUIS[],2,FALSE)</f>
        <v>ROLLO DE COBRE FLEXIBLE 5/16" HIGH QUALITY - STARCOLD - 7.94 MM X 0.55 MM X 15 M</v>
      </c>
      <c r="C3415" s="10">
        <v>30</v>
      </c>
      <c r="D3415" s="156">
        <v>46130</v>
      </c>
      <c r="E3415" s="1" t="str">
        <f>VLOOKUP(INGRESO_MERCADERIA[[#This Row],[CODIGO]],STOCKSANLUIS[],7,FALSE)</f>
        <v>C</v>
      </c>
      <c r="F3415" s="10"/>
    </row>
    <row r="3416" spans="1:6" x14ac:dyDescent="0.25">
      <c r="A3416" s="6" t="s">
        <v>3295</v>
      </c>
      <c r="B3416" t="str">
        <f>VLOOKUP(INGRESO_MERCADERIA[[#This Row],[CODIGO]],STOCKSANLUIS[],2,FALSE)</f>
        <v>VALVULA PARA AGUA HELADA FAN &amp; COIL 2 VIAS 1" DIAMETRO  CON ACTUADOR  220V JOHNSON CONTROLS - VLC2200HC-C</v>
      </c>
      <c r="C3416" s="10">
        <v>20</v>
      </c>
      <c r="D3416" s="156">
        <v>46130</v>
      </c>
      <c r="E3416" s="1" t="str">
        <f>VLOOKUP(INGRESO_MERCADERIA[[#This Row],[CODIGO]],STOCKSANLUIS[],7,FALSE)</f>
        <v>A</v>
      </c>
      <c r="F3416" s="10"/>
    </row>
    <row r="3417" spans="1:6" x14ac:dyDescent="0.25">
      <c r="A3417" s="6" t="s">
        <v>3293</v>
      </c>
      <c r="B3417" t="str">
        <f>VLOOKUP(INGRESO_MERCADERIA[[#This Row],[CODIGO]],STOCKSANLUIS[],2,FALSE)</f>
        <v>VALVULA PARA AGUA HELADA FAN &amp; COIL 2 VIAS 3/4" DIAMETRO  CON ACTUADOR  220V JOHNSON CONTROLS - VLC2200GC-C</v>
      </c>
      <c r="C3417" s="10">
        <v>40</v>
      </c>
      <c r="D3417" s="156">
        <v>46130</v>
      </c>
      <c r="E3417" s="1" t="str">
        <f>VLOOKUP(INGRESO_MERCADERIA[[#This Row],[CODIGO]],STOCKSANLUIS[],7,FALSE)</f>
        <v>A</v>
      </c>
      <c r="F3417" s="10"/>
    </row>
    <row r="3418" spans="1:6" x14ac:dyDescent="0.25">
      <c r="A3418" s="6" t="s">
        <v>3289</v>
      </c>
      <c r="B3418" t="str">
        <f>VLOOKUP(INGRESO_MERCADERIA[[#This Row],[CODIGO]],STOCKSANLUIS[],2,FALSE)</f>
        <v>WALL-PLATE PARA TERMOSTATO T7200-TF20-9JS0</v>
      </c>
      <c r="C3418" s="10">
        <v>2</v>
      </c>
      <c r="D3418" s="156">
        <v>46130</v>
      </c>
      <c r="E3418" s="1" t="str">
        <f>VLOOKUP(INGRESO_MERCADERIA[[#This Row],[CODIGO]],STOCKSANLUIS[],7,FALSE)</f>
        <v>A</v>
      </c>
      <c r="F3418" s="10"/>
    </row>
    <row r="3419" spans="1:6" x14ac:dyDescent="0.25">
      <c r="A3419" s="6" t="s">
        <v>3224</v>
      </c>
      <c r="B3419" t="str">
        <f>VLOOKUP(INGRESO_MERCADERIA[[#This Row],[CODIGO]],STOCKSANLUIS[],2,FALSE)</f>
        <v xml:space="preserve">SELLADOR DE CALOR - LACO - 1.7GR </v>
      </c>
      <c r="C3419" s="10">
        <v>12</v>
      </c>
      <c r="D3419" s="156">
        <v>46130</v>
      </c>
      <c r="E3419" s="1" t="str">
        <f>VLOOKUP(INGRESO_MERCADERIA[[#This Row],[CODIGO]],STOCKSANLUIS[],7,FALSE)</f>
        <v>C</v>
      </c>
      <c r="F3419" s="10"/>
    </row>
    <row r="3420" spans="1:6" x14ac:dyDescent="0.25">
      <c r="A3420" s="6" t="s">
        <v>821</v>
      </c>
      <c r="B3420" t="str">
        <f>VLOOKUP(INGRESO_MERCADERIA[[#This Row],[CODIGO]],STOCKSANLUIS[],2,FALSE)</f>
        <v>MANIFOLD PARA R-12, R-22, R-502 - CON MANGUERAS DE 60" - QM-360 - QUALITY</v>
      </c>
      <c r="C3420" s="10">
        <v>3</v>
      </c>
      <c r="D3420" s="156">
        <v>46130</v>
      </c>
      <c r="E3420" s="1" t="str">
        <f>VLOOKUP(INGRESO_MERCADERIA[[#This Row],[CODIGO]],STOCKSANLUIS[],7,FALSE)</f>
        <v>A</v>
      </c>
      <c r="F3420" s="10"/>
    </row>
    <row r="3421" spans="1:6" x14ac:dyDescent="0.25">
      <c r="A3421" s="6" t="s">
        <v>895</v>
      </c>
      <c r="B3421" t="str">
        <f>VLOOKUP(INGRESO_MERCADERIA[[#This Row],[CODIGO]],STOCKSANLUIS[],2,FALSE)</f>
        <v>HERRAMIENTA DE EXPANSION - 1/4", 5/16", 3/8", 1/2", 5/8" - UNA SOLA PIEZA - QSW-95 - QUALITY</v>
      </c>
      <c r="C3421" s="10">
        <v>2</v>
      </c>
      <c r="D3421" s="156">
        <v>46130</v>
      </c>
      <c r="E3421" s="1" t="str">
        <f>VLOOKUP(INGRESO_MERCADERIA[[#This Row],[CODIGO]],STOCKSANLUIS[],7,FALSE)</f>
        <v>A</v>
      </c>
      <c r="F3421" s="10"/>
    </row>
    <row r="3422" spans="1:6" x14ac:dyDescent="0.25">
      <c r="A3422" s="6" t="s">
        <v>2627</v>
      </c>
      <c r="B3422" t="str">
        <f>VLOOKUP(INGRESO_MERCADERIA[[#This Row],[CODIGO]],STOCKSANLUIS[],2,FALSE)</f>
        <v>TARJETA TERMOSTATO CON DISPLAY - QTH-10A - QUALITY</v>
      </c>
      <c r="C3422" s="10">
        <v>2</v>
      </c>
      <c r="D3422" s="156">
        <v>46130</v>
      </c>
      <c r="E3422" s="1" t="str">
        <f>VLOOKUP(INGRESO_MERCADERIA[[#This Row],[CODIGO]],STOCKSANLUIS[],7,FALSE)</f>
        <v>A</v>
      </c>
      <c r="F3422" s="10"/>
    </row>
    <row r="3423" spans="1:6" x14ac:dyDescent="0.25">
      <c r="A3423" s="6" t="s">
        <v>2745</v>
      </c>
      <c r="B3423" t="str">
        <f>VLOOKUP(INGRESO_MERCADERIA[[#This Row],[CODIGO]],STOCKSANLUIS[],2,FALSE)</f>
        <v>CERRADURA QKL- 6 QUALITY</v>
      </c>
      <c r="C3423" s="10">
        <v>9</v>
      </c>
      <c r="D3423" s="156">
        <v>46130</v>
      </c>
      <c r="E3423" s="1" t="str">
        <f>VLOOKUP(INGRESO_MERCADERIA[[#This Row],[CODIGO]],STOCKSANLUIS[],7,FALSE)</f>
        <v>A</v>
      </c>
      <c r="F3423" s="10"/>
    </row>
    <row r="3424" spans="1:6" x14ac:dyDescent="0.25">
      <c r="A3424" s="6" t="s">
        <v>3750</v>
      </c>
      <c r="B3424" t="str">
        <f>VLOOKUP(INGRESO_MERCADERIA[[#This Row],[CODIGO]],STOCKSANLUIS[],2,FALSE)</f>
        <v>CAPACITOR 25X370 - 25-4D QUALITY</v>
      </c>
      <c r="C3424" s="10">
        <v>20</v>
      </c>
      <c r="D3424" s="156">
        <v>46130</v>
      </c>
      <c r="E3424" s="1" t="str">
        <f>VLOOKUP(INGRESO_MERCADERIA[[#This Row],[CODIGO]],STOCKSANLUIS[],7,FALSE)</f>
        <v>A</v>
      </c>
      <c r="F3424" s="10"/>
    </row>
    <row r="3425" spans="1:6" x14ac:dyDescent="0.25">
      <c r="A3425" s="6" t="s">
        <v>997</v>
      </c>
      <c r="B3425" t="str">
        <f>VLOOKUP(INGRESO_MERCADERIA[[#This Row],[CODIGO]],STOCKSANLUIS[],2,FALSE)</f>
        <v>TUERCA DE BRONCE DE 7/8 - QFN-78 - QUALITY</v>
      </c>
      <c r="C3425" s="10">
        <v>4</v>
      </c>
      <c r="D3425" s="156">
        <v>46130</v>
      </c>
      <c r="E3425" s="1" t="str">
        <f>VLOOKUP(INGRESO_MERCADERIA[[#This Row],[CODIGO]],STOCKSANLUIS[],7,FALSE)</f>
        <v>C</v>
      </c>
      <c r="F3425" s="10"/>
    </row>
    <row r="3426" spans="1:6" x14ac:dyDescent="0.25">
      <c r="A3426" s="6" t="s">
        <v>3637</v>
      </c>
      <c r="B3426" t="str">
        <f>VLOOKUP(INGRESO_MERCADERIA[[#This Row],[CODIGO]],STOCKSANLUIS[],2,FALSE)</f>
        <v>MOTOVENTILADOR MAER FAN YDWF74L47P4-470N-400S (220V, 60HZ, 4 POLES, 1PH, CL.F, SUCTION)</v>
      </c>
      <c r="C3426" s="10">
        <v>3</v>
      </c>
      <c r="D3426" s="156">
        <v>46130</v>
      </c>
      <c r="E3426" s="1" t="str">
        <f>VLOOKUP(INGRESO_MERCADERIA[[#This Row],[CODIGO]],STOCKSANLUIS[],7,FALSE)</f>
        <v>C</v>
      </c>
      <c r="F3426" s="10"/>
    </row>
    <row r="3427" spans="1:6" x14ac:dyDescent="0.25">
      <c r="A3427" s="6" t="s">
        <v>3639</v>
      </c>
      <c r="B3427" t="str">
        <f>VLOOKUP(INGRESO_MERCADERIA[[#This Row],[CODIGO]],STOCKSANLUIS[],2,FALSE)</f>
        <v>MOTOVENTILADOR MAER FAN YDWF74L60P4-522N-450S (220V, 60HZ, 4 POLES, 1PH, CL.F, SUCTION)</v>
      </c>
      <c r="C3427" s="10">
        <v>3</v>
      </c>
      <c r="D3427" s="156">
        <v>46130</v>
      </c>
      <c r="E3427" s="1" t="str">
        <f>VLOOKUP(INGRESO_MERCADERIA[[#This Row],[CODIGO]],STOCKSANLUIS[],7,FALSE)</f>
        <v>C</v>
      </c>
      <c r="F3427" s="10"/>
    </row>
    <row r="3428" spans="1:6" x14ac:dyDescent="0.25">
      <c r="A3428" s="6" t="s">
        <v>681</v>
      </c>
      <c r="B3428" t="str">
        <f>VLOOKUP(INGRESO_MERCADERIA[[#This Row],[CODIGO]],STOCKSANLUIS[],2,FALSE)</f>
        <v>VISOR DE LIQUIDO DE 5/8 - ROSCABLE - SG-58F - ARTICCO</v>
      </c>
      <c r="C3428" s="10">
        <v>5</v>
      </c>
      <c r="D3428" s="156">
        <v>46130</v>
      </c>
      <c r="E3428" s="1" t="str">
        <f>VLOOKUP(INGRESO_MERCADERIA[[#This Row],[CODIGO]],STOCKSANLUIS[],7,FALSE)</f>
        <v>A</v>
      </c>
      <c r="F3428" s="10"/>
    </row>
    <row r="3429" spans="1:6" x14ac:dyDescent="0.25">
      <c r="A3429" s="6" t="s">
        <v>57</v>
      </c>
      <c r="B3429" t="str">
        <f>VLOOKUP(INGRESO_MERCADERIA[[#This Row],[CODIGO]],STOCKSANLUIS[],2,FALSE)</f>
        <v>CONTROLADOR DE VOLTAJE Y PROTECTOR DE FASES PHASELOG EW PLUS - VER.05 - 90-220 VAC - FULL GAUGE - WHITE</v>
      </c>
      <c r="C3429" s="10">
        <v>10</v>
      </c>
      <c r="D3429" s="156">
        <v>46130</v>
      </c>
      <c r="E3429" s="1" t="str">
        <f>VLOOKUP(INGRESO_MERCADERIA[[#This Row],[CODIGO]],STOCKSANLUIS[],7,FALSE)</f>
        <v>C</v>
      </c>
      <c r="F3429" s="10"/>
    </row>
    <row r="3430" spans="1:6" x14ac:dyDescent="0.25">
      <c r="A3430" s="6" t="s">
        <v>181</v>
      </c>
      <c r="B3430" t="str">
        <f>VLOOKUP(INGRESO_MERCADERIA[[#This Row],[CODIGO]],STOCKSANLUIS[],2,FALSE)</f>
        <v>ORIFICIO 0X PARA TEX2 - TES2 - TEN2</v>
      </c>
      <c r="C3430" s="10">
        <v>1</v>
      </c>
      <c r="D3430" s="156">
        <v>46128</v>
      </c>
      <c r="E3430" s="1" t="str">
        <f>VLOOKUP(INGRESO_MERCADERIA[[#This Row],[CODIGO]],STOCKSANLUIS[],7,FALSE)</f>
        <v>A</v>
      </c>
      <c r="F3430" s="10" t="s">
        <v>21991</v>
      </c>
    </row>
    <row r="3431" spans="1:6" x14ac:dyDescent="0.25">
      <c r="A3431" s="6" t="s">
        <v>147</v>
      </c>
      <c r="B3431" t="str">
        <f>VLOOKUP(INGRESO_MERCADERIA[[#This Row],[CODIGO]],STOCKSANLUIS[],2,FALSE)</f>
        <v>ELEMENTO TERMOSTATICO DANFOSS TES-5 COD 067B3342</v>
      </c>
      <c r="C3431" s="10">
        <v>2</v>
      </c>
      <c r="D3431" s="156">
        <v>46132</v>
      </c>
      <c r="E3431" s="1" t="str">
        <f>VLOOKUP(INGRESO_MERCADERIA[[#This Row],[CODIGO]],STOCKSANLUIS[],7,FALSE)</f>
        <v>A</v>
      </c>
      <c r="F3431" s="10" t="s">
        <v>21991</v>
      </c>
    </row>
    <row r="3432" spans="1:6" x14ac:dyDescent="0.25">
      <c r="A3432" s="6" t="s">
        <v>653</v>
      </c>
      <c r="B3432" t="str">
        <f>VLOOKUP(INGRESO_MERCADERIA[[#This Row],[CODIGO]],STOCKSANLUIS[],2,FALSE)</f>
        <v>CUERPO DE VALVULA EXPANSION DANFOSS TE-5 1/2" X 5/8" SOLD. COD 067B4009</v>
      </c>
      <c r="C3432" s="10">
        <v>2</v>
      </c>
      <c r="D3432" s="156">
        <v>46132</v>
      </c>
      <c r="E3432" s="1" t="str">
        <f>VLOOKUP(INGRESO_MERCADERIA[[#This Row],[CODIGO]],STOCKSANLUIS[],7,FALSE)</f>
        <v>A</v>
      </c>
      <c r="F3432" s="10" t="s">
        <v>21991</v>
      </c>
    </row>
    <row r="3433" spans="1:6" x14ac:dyDescent="0.25">
      <c r="A3433" s="6" t="s">
        <v>789</v>
      </c>
      <c r="B3433" t="str">
        <f>VLOOKUP(INGRESO_MERCADERIA[[#This Row],[CODIGO]],STOCKSANLUIS[],2,FALSE)</f>
        <v>ORIFICIO # 1 PARA TEX5 - TES5 - 067B2789</v>
      </c>
      <c r="C3433" s="10">
        <v>2</v>
      </c>
      <c r="D3433" s="156">
        <v>46132</v>
      </c>
      <c r="E3433" s="1" t="str">
        <f>VLOOKUP(INGRESO_MERCADERIA[[#This Row],[CODIGO]],STOCKSANLUIS[],7,FALSE)</f>
        <v>A</v>
      </c>
      <c r="F3433" s="10" t="s">
        <v>21991</v>
      </c>
    </row>
    <row r="3434" spans="1:6" x14ac:dyDescent="0.25">
      <c r="A3434" s="6" t="s">
        <v>3501</v>
      </c>
      <c r="B3434" t="str">
        <f>VLOOKUP(INGRESO_MERCADERIA[[#This Row],[CODIGO]],STOCKSANLUIS[],2,FALSE)</f>
        <v>BOBINA PARA VÁLVULA SOLENOIDE 220V/60 HZ 10W MQ-A0322G-000001</v>
      </c>
      <c r="C3434" s="10">
        <v>3</v>
      </c>
      <c r="D3434" s="156">
        <v>46132</v>
      </c>
      <c r="E3434" s="1" t="str">
        <f>VLOOKUP(INGRESO_MERCADERIA[[#This Row],[CODIGO]],STOCKSANLUIS[],7,FALSE)</f>
        <v>A</v>
      </c>
      <c r="F3434" s="10" t="s">
        <v>21991</v>
      </c>
    </row>
    <row r="3435" spans="1:6" x14ac:dyDescent="0.25">
      <c r="A3435" s="6" t="s">
        <v>3507</v>
      </c>
      <c r="B3435" t="str">
        <f>VLOOKUP(INGRESO_MERCADERIA[[#This Row],[CODIGO]],STOCKSANLUIS[],2,FALSE)</f>
        <v>CUERPO DE VÁLVULA SOLENOIDE SOLDABLE 5/8" MDF-A03-10H004</v>
      </c>
      <c r="C3435" s="10">
        <v>1</v>
      </c>
      <c r="D3435" s="156">
        <v>46132</v>
      </c>
      <c r="E3435" s="1" t="str">
        <f>VLOOKUP(INGRESO_MERCADERIA[[#This Row],[CODIGO]],STOCKSANLUIS[],7,FALSE)</f>
        <v>A</v>
      </c>
      <c r="F3435" s="10" t="s">
        <v>21991</v>
      </c>
    </row>
    <row r="3436" spans="1:6" x14ac:dyDescent="0.25">
      <c r="A3436" s="6" t="s">
        <v>3509</v>
      </c>
      <c r="B3436" t="str">
        <f>VLOOKUP(INGRESO_MERCADERIA[[#This Row],[CODIGO]],STOCKSANLUIS[],2,FALSE)</f>
        <v>CUERPO DE VÁLVULA SOLENOIDE SOLDABLE 7/8" MDF-A03-15H004</v>
      </c>
      <c r="C3436" s="10">
        <v>2</v>
      </c>
      <c r="D3436" s="156">
        <v>46132</v>
      </c>
      <c r="E3436" s="1" t="str">
        <f>VLOOKUP(INGRESO_MERCADERIA[[#This Row],[CODIGO]],STOCKSANLUIS[],7,FALSE)</f>
        <v>A</v>
      </c>
      <c r="F3436" s="10" t="s">
        <v>21991</v>
      </c>
    </row>
    <row r="3437" spans="1:6" x14ac:dyDescent="0.25">
      <c r="A3437" s="6" t="s">
        <v>723</v>
      </c>
      <c r="B3437" t="str">
        <f>VLOOKUP(INGRESO_MERCADERIA[[#This Row],[CODIGO]],STOCKSANLUIS[],2,FALSE)</f>
        <v>CUERPO DE VALVULA SOLENOIDE DANFOSS EVR 6 - 1/2  SOLDABLE  032F1209</v>
      </c>
      <c r="C3437" s="10">
        <v>2</v>
      </c>
      <c r="D3437" s="156">
        <v>46132</v>
      </c>
      <c r="E3437" s="1" t="str">
        <f>VLOOKUP(INGRESO_MERCADERIA[[#This Row],[CODIGO]],STOCKSANLUIS[],7,FALSE)</f>
        <v>A</v>
      </c>
      <c r="F3437" s="10" t="s">
        <v>21991</v>
      </c>
    </row>
    <row r="3438" spans="1:6" x14ac:dyDescent="0.25">
      <c r="A3438" s="6" t="s">
        <v>125</v>
      </c>
      <c r="B3438" t="str">
        <f>VLOOKUP(INGRESO_MERCADERIA[[#This Row],[CODIGO]],STOCKSANLUIS[],2,FALSE)</f>
        <v>BOBINA DE SOLENOIDE - 220V/60HZ/13W - COD - 018F6714 - DANFOSS</v>
      </c>
      <c r="C3438" s="10">
        <v>4</v>
      </c>
      <c r="D3438" s="156">
        <v>46132</v>
      </c>
      <c r="E3438" s="1" t="str">
        <f>VLOOKUP(INGRESO_MERCADERIA[[#This Row],[CODIGO]],STOCKSANLUIS[],7,FALSE)</f>
        <v>A</v>
      </c>
      <c r="F3438" s="10" t="s">
        <v>21991</v>
      </c>
    </row>
    <row r="3439" spans="1:6" x14ac:dyDescent="0.25">
      <c r="A3439" s="6" t="s">
        <v>599</v>
      </c>
      <c r="B3439" t="str">
        <f>VLOOKUP(INGRESO_MERCADERIA[[#This Row],[CODIGO]],STOCKSANLUIS[],2,FALSE)</f>
        <v>CUERPO DE VALVULA SOLENOIDE DANFOSS EVR 20 - 1 1/8  SOLDABLE  032L1244</v>
      </c>
      <c r="C3439" s="10">
        <v>1</v>
      </c>
      <c r="D3439" s="156">
        <v>46132</v>
      </c>
      <c r="E3439" s="1" t="str">
        <f>VLOOKUP(INGRESO_MERCADERIA[[#This Row],[CODIGO]],STOCKSANLUIS[],7,FALSE)</f>
        <v>A</v>
      </c>
      <c r="F3439" s="10" t="s">
        <v>21991</v>
      </c>
    </row>
    <row r="3440" spans="1:6" x14ac:dyDescent="0.25">
      <c r="A3440" s="6" t="s">
        <v>595</v>
      </c>
      <c r="B3440" t="str">
        <f>VLOOKUP(INGRESO_MERCADERIA[[#This Row],[CODIGO]],STOCKSANLUIS[],2,FALSE)</f>
        <v>CUERPO DE VALVULA SOLENOIDE DANFOSS EVR 3 - 3/8  SOLDABLE  032F1204</v>
      </c>
      <c r="C3440" s="10">
        <v>1</v>
      </c>
      <c r="D3440" s="156">
        <v>46132</v>
      </c>
      <c r="E3440" s="1" t="str">
        <f>VLOOKUP(INGRESO_MERCADERIA[[#This Row],[CODIGO]],STOCKSANLUIS[],7,FALSE)</f>
        <v>A</v>
      </c>
      <c r="F3440" s="10" t="s">
        <v>21991</v>
      </c>
    </row>
    <row r="3441" spans="1:6" x14ac:dyDescent="0.25">
      <c r="A3441" s="6" t="s">
        <v>231</v>
      </c>
      <c r="B3441" t="str">
        <f>VLOOKUP(INGRESO_MERCADERIA[[#This Row],[CODIGO]],STOCKSANLUIS[],2,FALSE)</f>
        <v>VALVULA DE EXPANSION DANFOSS TEX 2 - S/ORIFICIO COD. 068Z3209</v>
      </c>
      <c r="C3441" s="10">
        <v>1</v>
      </c>
      <c r="D3441" s="156">
        <v>46128</v>
      </c>
      <c r="E3441" s="1" t="str">
        <f>VLOOKUP(INGRESO_MERCADERIA[[#This Row],[CODIGO]],STOCKSANLUIS[],7,FALSE)</f>
        <v>A</v>
      </c>
      <c r="F3441" s="10" t="s">
        <v>21991</v>
      </c>
    </row>
    <row r="3442" spans="1:6" x14ac:dyDescent="0.25">
      <c r="A3442" s="6" t="s">
        <v>22557</v>
      </c>
      <c r="B3442" t="str">
        <f>VLOOKUP(INGRESO_MERCADERIA[[#This Row],[CODIGO]],STOCKSANLUIS[],2,FALSE)</f>
        <v>CONDENSADOR DE EQUIPO DE A/A MINI SPLIT FRIO SOLO INVERTER WI FI - 18000 BTU/H- R410A - 220V/1PH/60HZ - TEMP BLUE MADE BY CARRIER INTERAMERICA CORPORATION - S - AHRI USA CERTIFICATED</v>
      </c>
      <c r="C3442" s="10">
        <v>1</v>
      </c>
      <c r="D3442" s="156">
        <v>46132</v>
      </c>
      <c r="E3442" s="1" t="str">
        <f>VLOOKUP(INGRESO_MERCADERIA[[#This Row],[CODIGO]],STOCKSANLUIS[],7,FALSE)</f>
        <v>B</v>
      </c>
      <c r="F3442" s="10" t="s">
        <v>22878</v>
      </c>
    </row>
    <row r="3443" spans="1:6" x14ac:dyDescent="0.25">
      <c r="A3443" s="6" t="s">
        <v>22559</v>
      </c>
      <c r="B3443" t="str">
        <f>VLOOKUP(INGRESO_MERCADERIA[[#This Row],[CODIGO]],STOCKSANLUIS[],2,FALSE)</f>
        <v>EVAPORADOR DE EQUIPO DE A/A MINI SPLIT FRIO SOLO INVERTER WI FI - 18000 BTU/H- R410A - 220V/1PH/60HZ - TEMP BLUE MADE BY CARRIER INTERAMERICA CORPORATION - S - AHRI USA CERTIFICATED</v>
      </c>
      <c r="C3443" s="10">
        <v>1</v>
      </c>
      <c r="D3443" s="156">
        <v>46132</v>
      </c>
      <c r="E3443" s="1" t="str">
        <f>VLOOKUP(INGRESO_MERCADERIA[[#This Row],[CODIGO]],STOCKSANLUIS[],7,FALSE)</f>
        <v>B</v>
      </c>
      <c r="F3443" s="10" t="s">
        <v>22878</v>
      </c>
    </row>
    <row r="3444" spans="1:6" x14ac:dyDescent="0.25">
      <c r="A3444" s="6" t="s">
        <v>22888</v>
      </c>
      <c r="B3444" t="str">
        <f>VLOOKUP(INGRESO_MERCADERIA[[#This Row],[CODIGO]],STOCKSANLUIS[],2,FALSE)</f>
        <v xml:space="preserve">TB - CONTROL REMOTO PARA MINI SPLIT SX - TL-22013-005332 </v>
      </c>
      <c r="C3444" s="10">
        <v>2</v>
      </c>
      <c r="D3444" s="156">
        <v>46133</v>
      </c>
      <c r="E3444" s="1" t="str">
        <f>VLOOKUP(INGRESO_MERCADERIA[[#This Row],[CODIGO]],STOCKSANLUIS[],7,FALSE)</f>
        <v>C</v>
      </c>
      <c r="F3444" s="10" t="s">
        <v>22890</v>
      </c>
    </row>
    <row r="3445" spans="1:6" x14ac:dyDescent="0.25">
      <c r="A3445" s="6" t="s">
        <v>3842</v>
      </c>
      <c r="B3445" t="str">
        <f>VLOOKUP(INGRESO_MERCADERIA[[#This Row],[CODIGO]],STOCKSANLUIS[],2,FALSE)</f>
        <v>PLANCHA AISLANTE CLASS 1 - 13MM (1/2") X 1.5M X 8M (12 M2) - WINCELL</v>
      </c>
      <c r="C3445" s="10">
        <v>5</v>
      </c>
      <c r="D3445" s="156">
        <v>46133</v>
      </c>
      <c r="E3445" s="1" t="str">
        <f>VLOOKUP(INGRESO_MERCADERIA[[#This Row],[CODIGO]],STOCKSANLUIS[],7,FALSE)</f>
        <v>A</v>
      </c>
      <c r="F3445" s="10"/>
    </row>
    <row r="3446" spans="1:6" x14ac:dyDescent="0.25">
      <c r="A3446" s="6" t="s">
        <v>189</v>
      </c>
      <c r="B3446" t="str">
        <f>VLOOKUP(INGRESO_MERCADERIA[[#This Row],[CODIGO]],STOCKSANLUIS[],2,FALSE)</f>
        <v>PRESOSTATO DE ALTA DANFOSS KP-5 - R/AUTOMATICO - 060-117166</v>
      </c>
      <c r="C3446" s="10">
        <v>10</v>
      </c>
      <c r="D3446" s="156">
        <v>46133</v>
      </c>
      <c r="E3446" s="1" t="str">
        <f>VLOOKUP(INGRESO_MERCADERIA[[#This Row],[CODIGO]],STOCKSANLUIS[],7,FALSE)</f>
        <v>A</v>
      </c>
      <c r="F3446" s="10"/>
    </row>
    <row r="3447" spans="1:6" x14ac:dyDescent="0.25">
      <c r="A3447" s="6" t="s">
        <v>3842</v>
      </c>
      <c r="B3447" t="str">
        <f>VLOOKUP(INGRESO_MERCADERIA[[#This Row],[CODIGO]],STOCKSANLUIS[],2,FALSE)</f>
        <v>PLANCHA AISLANTE CLASS 1 - 13MM (1/2") X 1.5M X 8M (12 M2) - WINCELL</v>
      </c>
      <c r="C3447" s="10">
        <v>5</v>
      </c>
      <c r="D3447" s="156">
        <v>46133</v>
      </c>
      <c r="E3447" s="1" t="str">
        <f>VLOOKUP(INGRESO_MERCADERIA[[#This Row],[CODIGO]],STOCKSANLUIS[],7,FALSE)</f>
        <v>A</v>
      </c>
      <c r="F3447" s="10"/>
    </row>
    <row r="3448" spans="1:6" x14ac:dyDescent="0.25">
      <c r="A3448" s="6" t="s">
        <v>3363</v>
      </c>
      <c r="B3448" t="str">
        <f>VLOOKUP(INGRESO_MERCADERIA[[#This Row],[CODIGO]],STOCKSANLUIS[],2,FALSE)</f>
        <v>COMPRESOR SCROLL YH150C7-100 -- 60000 BTU - 5HP - 220V/3PH/60HZ - R410A - INVOTECH</v>
      </c>
      <c r="C3448" s="10">
        <v>1</v>
      </c>
      <c r="D3448" s="156">
        <v>46134</v>
      </c>
      <c r="E3448" s="1" t="str">
        <f>VLOOKUP(INGRESO_MERCADERIA[[#This Row],[CODIGO]],STOCKSANLUIS[],7,FALSE)</f>
        <v>B</v>
      </c>
      <c r="F3448" s="10"/>
    </row>
    <row r="3449" spans="1:6" x14ac:dyDescent="0.25">
      <c r="A3449" s="6" t="s">
        <v>585</v>
      </c>
      <c r="B3449" t="str">
        <f>VLOOKUP(INGRESO_MERCADERIA[[#This Row],[CODIGO]],STOCKSANLUIS[],2,FALSE)</f>
        <v xml:space="preserve">SENSOR DUAL DE TEMPERATURA Y HUMEDAD SB-56 - 2.5M - FULL GAUGE </v>
      </c>
      <c r="C3449" s="10">
        <v>3</v>
      </c>
      <c r="D3449" s="156">
        <v>46134</v>
      </c>
      <c r="E3449" s="1" t="str">
        <f>VLOOKUP(INGRESO_MERCADERIA[[#This Row],[CODIGO]],STOCKSANLUIS[],7,FALSE)</f>
        <v>C</v>
      </c>
      <c r="F3449" s="10"/>
    </row>
    <row r="3450" spans="1:6" x14ac:dyDescent="0.25">
      <c r="A3450" s="6" t="s">
        <v>11</v>
      </c>
      <c r="B3450" t="str">
        <f>VLOOKUP(INGRESO_MERCADERIA[[#This Row],[CODIGO]],STOCKSANLUIS[],2,FALSE)</f>
        <v>CONTROLADOR DE TEMPERATURA DIGITAL AUTOPID PLUS - VER.02 - 90-220 VAC - FULL GAUGE</v>
      </c>
      <c r="C3450" s="10">
        <v>1</v>
      </c>
      <c r="D3450" s="156">
        <v>46134</v>
      </c>
      <c r="E3450" s="1" t="str">
        <f>VLOOKUP(INGRESO_MERCADERIA[[#This Row],[CODIGO]],STOCKSANLUIS[],7,FALSE)</f>
        <v>A</v>
      </c>
      <c r="F3450" s="10"/>
    </row>
    <row r="3451" spans="1:6" x14ac:dyDescent="0.25">
      <c r="A3451" s="6" t="s">
        <v>2204</v>
      </c>
      <c r="B3451" t="str">
        <f>VLOOKUP(INGRESO_MERCADERIA[[#This Row],[CODIGO]],STOCKSANLUIS[],2,FALSE)</f>
        <v>BISAGRA DE APERTURA C/PARADA DE 90º - REGULACIÓN PL-4551 N FI0 2203 - CAFF</v>
      </c>
      <c r="C3451" s="10">
        <v>3</v>
      </c>
      <c r="D3451" s="156">
        <v>46134</v>
      </c>
      <c r="E3451" s="1" t="str">
        <f>VLOOKUP(INGRESO_MERCADERIA[[#This Row],[CODIGO]],STOCKSANLUIS[],7,FALSE)</f>
        <v>A</v>
      </c>
      <c r="F3451" s="10"/>
    </row>
    <row r="3452" spans="1:6" x14ac:dyDescent="0.25">
      <c r="A3452" s="6" t="s">
        <v>2260</v>
      </c>
      <c r="B3452" t="str">
        <f>VLOOKUP(INGRESO_MERCADERIA[[#This Row],[CODIGO]],STOCKSANLUIS[],2,FALSE)</f>
        <v>BURLETE / EMPAQUETADURA 3340 FRONTAL X 3MTS + 3MTS TENSOR FI0 3749 - CAFF</v>
      </c>
      <c r="C3452" s="10">
        <v>3</v>
      </c>
      <c r="D3452" s="156">
        <v>46134</v>
      </c>
      <c r="E3452" s="1" t="str">
        <f>VLOOKUP(INGRESO_MERCADERIA[[#This Row],[CODIGO]],STOCKSANLUIS[],7,FALSE)</f>
        <v>A</v>
      </c>
      <c r="F3452" s="10"/>
    </row>
    <row r="3453" spans="1:6" x14ac:dyDescent="0.25">
      <c r="A3453" s="6" t="s">
        <v>3856</v>
      </c>
      <c r="B3453" t="str">
        <f>VLOOKUP(INGRESO_MERCADERIA[[#This Row],[CODIGO]],STOCKSANLUIS[],2,FALSE)</f>
        <v>CORTINA DE AIRE DE 90 CM (36") - 220V/1PH/60HZ - STAR COLD - FM-1209Z/Y-MC</v>
      </c>
      <c r="C3453" s="10">
        <v>5</v>
      </c>
      <c r="D3453" s="156">
        <v>46134</v>
      </c>
      <c r="E3453" s="1" t="str">
        <f>VLOOKUP(INGRESO_MERCADERIA[[#This Row],[CODIGO]],STOCKSANLUIS[],7,FALSE)</f>
        <v>A</v>
      </c>
      <c r="F3453" s="10"/>
    </row>
    <row r="3454" spans="1:6" x14ac:dyDescent="0.25">
      <c r="A3454" s="6" t="s">
        <v>3651</v>
      </c>
      <c r="B3454" t="str">
        <f>VLOOKUP(INGRESO_MERCADERIA[[#This Row],[CODIGO]],STOCKSANLUIS[],2,FALSE)</f>
        <v>CONDENSADOR DE 60000 BTU/H CDU VERTICAL ST R410A 208-230V/60HZ/3PH - TEMP BLUE MADE BY CARRIER ENTERPRISE - FRIO SOLO - TBA41A-060-V5N1C</v>
      </c>
      <c r="C3454" s="10">
        <v>1</v>
      </c>
      <c r="D3454" s="156">
        <v>46134</v>
      </c>
      <c r="E3454" s="1" t="str">
        <f>VLOOKUP(INGRESO_MERCADERIA[[#This Row],[CODIGO]],STOCKSANLUIS[],7,FALSE)</f>
        <v>B</v>
      </c>
      <c r="F3454" s="10"/>
    </row>
    <row r="3455" spans="1:6" x14ac:dyDescent="0.25">
      <c r="A3455" s="6" t="s">
        <v>3657</v>
      </c>
      <c r="B3455" t="str">
        <f>VLOOKUP(INGRESO_MERCADERIA[[#This Row],[CODIGO]],STOCKSANLUIS[],2,FALSE)</f>
        <v>EVAPORADOR PISO TECHO 60000 BTU/H EVAP F/C ST R410A 208-230V/60HZ/1PH - TEMP BLUE MADE BY CARRIER ENTERPRISE - FRIO SOLO - TBF41D-060-M3N1C</v>
      </c>
      <c r="C3455" s="10">
        <v>1</v>
      </c>
      <c r="D3455" s="156">
        <v>46134</v>
      </c>
      <c r="E3455" s="1" t="str">
        <f>VLOOKUP(INGRESO_MERCADERIA[[#This Row],[CODIGO]],STOCKSANLUIS[],7,FALSE)</f>
        <v>B</v>
      </c>
      <c r="F3455" s="10"/>
    </row>
    <row r="3456" spans="1:6" x14ac:dyDescent="0.25">
      <c r="A3456" s="6" t="s">
        <v>3860</v>
      </c>
      <c r="B3456" t="str">
        <f>VLOOKUP(INGRESO_MERCADERIA[[#This Row],[CODIGO]],STOCKSANLUIS[],2,FALSE)</f>
        <v>CORTINA DE AIRE DE 150 CM (60") - 220V/1PH/60HZ - STAR COLD - FM-1215Z/Y-MC</v>
      </c>
      <c r="C3456" s="10">
        <v>5</v>
      </c>
      <c r="D3456" s="156">
        <v>46134</v>
      </c>
      <c r="E3456" s="1" t="str">
        <f>VLOOKUP(INGRESO_MERCADERIA[[#This Row],[CODIGO]],STOCKSANLUIS[],7,FALSE)</f>
        <v>A</v>
      </c>
      <c r="F3456" s="10"/>
    </row>
    <row r="3457" spans="1:6" x14ac:dyDescent="0.25">
      <c r="A3457" s="6" t="s">
        <v>3858</v>
      </c>
      <c r="B3457" t="str">
        <f>VLOOKUP(INGRESO_MERCADERIA[[#This Row],[CODIGO]],STOCKSANLUIS[],2,FALSE)</f>
        <v>CORTINA DE AIRE DE 120 CM (48") - 220V/1PH/60HZ - STAR COLD - FM-1212Z/Y-MC</v>
      </c>
      <c r="C3457" s="10">
        <v>5</v>
      </c>
      <c r="D3457" s="156">
        <v>46134</v>
      </c>
      <c r="E3457" s="1" t="str">
        <f>VLOOKUP(INGRESO_MERCADERIA[[#This Row],[CODIGO]],STOCKSANLUIS[],7,FALSE)</f>
        <v>A</v>
      </c>
      <c r="F3457" s="10"/>
    </row>
    <row r="3458" spans="1:6" x14ac:dyDescent="0.25">
      <c r="A3458" s="6" t="s">
        <v>22048</v>
      </c>
      <c r="B3458" t="str">
        <f>VLOOKUP(INGRESO_MERCADERIA[[#This Row],[CODIGO]],STOCKSANLUIS[],2,FALSE)</f>
        <v xml:space="preserve">BOMBA DE CONDENSADO STAR COLD DE 230V-1F-60HZ TANQUE ALTO (INCLUYE MANGUERA)  SI-1801 </v>
      </c>
      <c r="C3458" s="10">
        <v>6</v>
      </c>
      <c r="D3458" s="156">
        <v>46135</v>
      </c>
      <c r="E3458" s="1" t="str">
        <f>VLOOKUP(INGRESO_MERCADERIA[[#This Row],[CODIGO]],STOCKSANLUIS[],7,FALSE)</f>
        <v>B/C</v>
      </c>
      <c r="F3458" s="10" t="s">
        <v>21991</v>
      </c>
    </row>
    <row r="3459" spans="1:6" x14ac:dyDescent="0.25">
      <c r="A3459" s="6" t="s">
        <v>2922</v>
      </c>
      <c r="B3459" t="str">
        <f>VLOOKUP(INGRESO_MERCADERIA[[#This Row],[CODIGO]],STOCKSANLUIS[],2,FALSE)</f>
        <v>CIERRE RÁPIDO G-5521 A CON LLAVE FI0 9911 - CAFF</v>
      </c>
      <c r="C3459" s="10">
        <v>4</v>
      </c>
      <c r="D3459" s="156">
        <v>46135</v>
      </c>
      <c r="E3459" s="1" t="str">
        <f>VLOOKUP(INGRESO_MERCADERIA[[#This Row],[CODIGO]],STOCKSANLUIS[],7,FALSE)</f>
        <v>A</v>
      </c>
      <c r="F3459" s="10"/>
    </row>
    <row r="3460" spans="1:6" x14ac:dyDescent="0.25">
      <c r="A3460" s="6" t="s">
        <v>2541</v>
      </c>
      <c r="B3460" t="str">
        <f>VLOOKUP(INGRESO_MERCADERIA[[#This Row],[CODIGO]],STOCKSANLUIS[],2,FALSE)</f>
        <v>EQUIPO DE A/A MINI SPLIT FRIO SOLO - 12000 BTU - R410A - 220V/1PH/60HZ - TEMP BLUE MADE BY CARRIER INTERAMERICA CORPORATION</v>
      </c>
      <c r="C3460" s="10">
        <v>2</v>
      </c>
      <c r="D3460" s="156">
        <v>46135</v>
      </c>
      <c r="E3460" s="1" t="str">
        <f>VLOOKUP(INGRESO_MERCADERIA[[#This Row],[CODIGO]],STOCKSANLUIS[],7,FALSE)</f>
        <v>B</v>
      </c>
      <c r="F3460" s="10"/>
    </row>
    <row r="3461" spans="1:6" x14ac:dyDescent="0.25">
      <c r="A3461" s="6" t="s">
        <v>2543</v>
      </c>
      <c r="B3461" t="str">
        <f>VLOOKUP(INGRESO_MERCADERIA[[#This Row],[CODIGO]],STOCKSANLUIS[],2,FALSE)</f>
        <v>EQUIPO DE A/A MINI SPLIT FRIO SOLO - 18000 BTU - R410A - 220V/1PH/60HZ - TEMP BLUE MADE BY CARRIER INTERAMERICA CORPORATION</v>
      </c>
      <c r="C3461" s="10">
        <v>1</v>
      </c>
      <c r="D3461" s="156">
        <v>46135</v>
      </c>
      <c r="E3461" s="1" t="str">
        <f>VLOOKUP(INGRESO_MERCADERIA[[#This Row],[CODIGO]],STOCKSANLUIS[],7,FALSE)</f>
        <v>B</v>
      </c>
      <c r="F3461" s="10"/>
    </row>
    <row r="3462" spans="1:6" x14ac:dyDescent="0.25">
      <c r="A3462" s="6" t="s">
        <v>2545</v>
      </c>
      <c r="B3462" t="str">
        <f>VLOOKUP(INGRESO_MERCADERIA[[#This Row],[CODIGO]],STOCKSANLUIS[],2,FALSE)</f>
        <v>EQUIPO DE A/A MINI SPLIT FRIO SOLO - 24000 BTU - R410A - 220V/1PH/60HZ - TEMP BLUE MADE BY CARRIER INTERAMERICA CORPORATION</v>
      </c>
      <c r="C3462" s="10">
        <v>2</v>
      </c>
      <c r="D3462" s="156">
        <v>46135</v>
      </c>
      <c r="E3462" s="1" t="str">
        <f>VLOOKUP(INGRESO_MERCADERIA[[#This Row],[CODIGO]],STOCKSANLUIS[],7,FALSE)</f>
        <v>B</v>
      </c>
      <c r="F3462" s="10"/>
    </row>
    <row r="3463" spans="1:6" x14ac:dyDescent="0.25">
      <c r="A3463" s="6" t="s">
        <v>3096</v>
      </c>
      <c r="B3463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463" s="10">
        <v>1</v>
      </c>
      <c r="D3463" s="156">
        <v>46135</v>
      </c>
      <c r="E3463" s="1" t="str">
        <f>VLOOKUP(INGRESO_MERCADERIA[[#This Row],[CODIGO]],STOCKSANLUIS[],7,FALSE)</f>
        <v>B</v>
      </c>
      <c r="F3463" s="10"/>
    </row>
    <row r="3464" spans="1:6" x14ac:dyDescent="0.25">
      <c r="A3464" s="6" t="s">
        <v>3965</v>
      </c>
      <c r="B3464" t="str">
        <f>VLOOKUP(INGRESO_MERCADERIA[[#This Row],[CODIGO]],STOCKSANLUIS[],2,FALSE)</f>
        <v>UNION DE COBRE DE 7/8" - STARCOLD</v>
      </c>
      <c r="C3464" s="10">
        <v>6</v>
      </c>
      <c r="D3464" s="156">
        <v>46135</v>
      </c>
      <c r="E3464" s="1" t="str">
        <f>VLOOKUP(INGRESO_MERCADERIA[[#This Row],[CODIGO]],STOCKSANLUIS[],7,FALSE)</f>
        <v>C</v>
      </c>
      <c r="F3464" s="10"/>
    </row>
    <row r="3465" spans="1:6" x14ac:dyDescent="0.25">
      <c r="A3465" s="6" t="s">
        <v>189</v>
      </c>
      <c r="B3465" t="str">
        <f>VLOOKUP(INGRESO_MERCADERIA[[#This Row],[CODIGO]],STOCKSANLUIS[],2,FALSE)</f>
        <v>PRESOSTATO DE ALTA DANFOSS KP-5 - R/AUTOMATICO - 060-117166</v>
      </c>
      <c r="C3465" s="10">
        <v>3</v>
      </c>
      <c r="D3465" s="156">
        <v>46135</v>
      </c>
      <c r="E3465" s="1" t="str">
        <f>VLOOKUP(INGRESO_MERCADERIA[[#This Row],[CODIGO]],STOCKSANLUIS[],7,FALSE)</f>
        <v>A</v>
      </c>
      <c r="F3465" s="10"/>
    </row>
    <row r="3466" spans="1:6" x14ac:dyDescent="0.25">
      <c r="A3466" s="6" t="s">
        <v>22301</v>
      </c>
      <c r="B3466" t="str">
        <f>VLOOKUP(INGRESO_MERCADERIA[[#This Row],[CODIGO]],STOCKSANLUIS[],2,FALSE)</f>
        <v>TUERCA DE BRONCE 1/4"-EVERFROST-BFSN-1/4</v>
      </c>
      <c r="C3466" s="10">
        <v>30</v>
      </c>
      <c r="D3466" s="156">
        <v>46135</v>
      </c>
      <c r="E3466" s="1" t="str">
        <f>VLOOKUP(INGRESO_MERCADERIA[[#This Row],[CODIGO]],STOCKSANLUIS[],7,FALSE)</f>
        <v>C</v>
      </c>
      <c r="F3466" s="10"/>
    </row>
    <row r="3467" spans="1:6" x14ac:dyDescent="0.25">
      <c r="A3467" s="6" t="s">
        <v>19300</v>
      </c>
      <c r="B3467" t="str">
        <f>VLOOKUP(INGRESO_MERCADERIA[[#This Row],[CODIGO]],STOCKSANLUIS[],2,FALSE)</f>
        <v>CINTA ADHESIVA FOAM QTF-230E - 1/8" X 2" X 32.8´ (3MM X 50MM X 10M) - EVERFROST - HIGH QUALITY</v>
      </c>
      <c r="C3467" s="10">
        <v>5</v>
      </c>
      <c r="D3467" s="156">
        <v>46135</v>
      </c>
      <c r="E3467" s="1" t="str">
        <f>VLOOKUP(INGRESO_MERCADERIA[[#This Row],[CODIGO]],STOCKSANLUIS[],7,FALSE)</f>
        <v>C</v>
      </c>
      <c r="F3467" s="10"/>
    </row>
    <row r="3468" spans="1:6" x14ac:dyDescent="0.25">
      <c r="A3468" s="6" t="s">
        <v>931</v>
      </c>
      <c r="B3468" t="str">
        <f>VLOOKUP(INGRESO_MERCADERIA[[#This Row],[CODIGO]],STOCKSANLUIS[],2,FALSE)</f>
        <v>ACEITE POLIOLESTER POE 32 - 1 GALON - BVA</v>
      </c>
      <c r="C3468" s="10">
        <v>4</v>
      </c>
      <c r="D3468" s="156">
        <v>46135</v>
      </c>
      <c r="E3468" s="1" t="str">
        <f>VLOOKUP(INGRESO_MERCADERIA[[#This Row],[CODIGO]],STOCKSANLUIS[],7,FALSE)</f>
        <v>C</v>
      </c>
      <c r="F3468" s="10"/>
    </row>
    <row r="3469" spans="1:6" x14ac:dyDescent="0.25">
      <c r="A3469" s="6" t="s">
        <v>311</v>
      </c>
      <c r="B3469" t="str">
        <f>VLOOKUP(INGRESO_MERCADERIA[[#This Row],[CODIGO]],STOCKSANLUIS[],2,FALSE)</f>
        <v>TEE DE COBRE 1 5/8"</v>
      </c>
      <c r="C3469" s="10">
        <v>4</v>
      </c>
      <c r="D3469" s="156">
        <v>46135</v>
      </c>
      <c r="E3469" s="1" t="str">
        <f>VLOOKUP(INGRESO_MERCADERIA[[#This Row],[CODIGO]],STOCKSANLUIS[],7,FALSE)</f>
        <v>C</v>
      </c>
      <c r="F3469" s="10"/>
    </row>
    <row r="3470" spans="1:6" x14ac:dyDescent="0.25">
      <c r="A3470" s="6" t="s">
        <v>3678</v>
      </c>
      <c r="B3470" t="str">
        <f>VLOOKUP(INGRESO_MERCADERIA[[#This Row],[CODIGO]],STOCKSANLUIS[],2,FALSE)</f>
        <v>RESISTENCIA SILICONADA POTENCIA CONSTANTE TECNOLATINA - TPC-M - 40W/M - 220V</v>
      </c>
      <c r="C3470" s="10">
        <v>100</v>
      </c>
      <c r="D3470" s="156">
        <v>46136</v>
      </c>
      <c r="E3470" s="1" t="str">
        <f>VLOOKUP(INGRESO_MERCADERIA[[#This Row],[CODIGO]],STOCKSANLUIS[],7,FALSE)</f>
        <v>C</v>
      </c>
      <c r="F3470" s="10"/>
    </row>
    <row r="3471" spans="1:6" x14ac:dyDescent="0.25">
      <c r="A3471" s="6" t="s">
        <v>3975</v>
      </c>
      <c r="B3471" t="str">
        <f>VLOOKUP(INGRESO_MERCADERIA[[#This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3471" s="10">
        <v>2</v>
      </c>
      <c r="D3471" s="156">
        <v>46136</v>
      </c>
      <c r="E3471" s="1" t="str">
        <f>VLOOKUP(INGRESO_MERCADERIA[[#This Row],[CODIGO]],STOCKSANLUIS[],7,FALSE)</f>
        <v>B</v>
      </c>
      <c r="F3471" s="10"/>
    </row>
    <row r="3472" spans="1:6" x14ac:dyDescent="0.25">
      <c r="A3472" s="6" t="s">
        <v>22022</v>
      </c>
      <c r="B3472" t="str">
        <f>VLOOKUP(INGRESO_MERCADERIA[[#This Row],[CODIGO]],STOCKSANLUIS[],2,FALSE)</f>
        <v>EVAPORADOR PISO TECHO 60000 BTU/H EVAP R410A 208-230V/60HZ/1PH - VIKING "VIKINGO" - PROUDLY DESIGNED IN USA - BLUE FIN PROTECTION - XJCFRI-4-60-3-T - MADE IN P.R.C.</v>
      </c>
      <c r="C3472" s="10">
        <v>1</v>
      </c>
      <c r="D3472" s="156">
        <v>46136</v>
      </c>
      <c r="E3472" s="1" t="str">
        <f>VLOOKUP(INGRESO_MERCADERIA[[#This Row],[CODIGO]],STOCKSANLUIS[],7,FALSE)</f>
        <v>B</v>
      </c>
      <c r="F3472" s="10"/>
    </row>
    <row r="3473" spans="1:6" x14ac:dyDescent="0.25">
      <c r="A3473" s="6" t="s">
        <v>22024</v>
      </c>
      <c r="B3473" t="str">
        <f>VLOOKUP(INGRESO_MERCADERIA[[#This Row],[CODIGO]],STOCKSANLUIS[],2,FALSE)</f>
        <v>CONDENSADOR DE 60000 BTU/H CDU VERTICAL R410A 208-230V/60HZ/3PH - VIKING "VIKINGO" - PROUDLY DESIGNED IN USA - BLUE FIN PROTECTION - XJCVR4-60-5-T - MADE IN P.R.C.</v>
      </c>
      <c r="C3473" s="10">
        <v>1</v>
      </c>
      <c r="D3473" s="156">
        <v>46136</v>
      </c>
      <c r="E3473" s="1" t="str">
        <f>VLOOKUP(INGRESO_MERCADERIA[[#This Row],[CODIGO]],STOCKSANLUIS[],7,FALSE)</f>
        <v>B</v>
      </c>
      <c r="F3473" s="10"/>
    </row>
    <row r="3474" spans="1:6" x14ac:dyDescent="0.25">
      <c r="A3474" s="6" t="s">
        <v>3678</v>
      </c>
      <c r="B3474" t="str">
        <f>VLOOKUP(INGRESO_MERCADERIA[[#This Row],[CODIGO]],STOCKSANLUIS[],2,FALSE)</f>
        <v>RESISTENCIA SILICONADA POTENCIA CONSTANTE TECNOLATINA - TPC-M - 40W/M - 220V</v>
      </c>
      <c r="C3474" s="10">
        <v>200</v>
      </c>
      <c r="D3474" s="156">
        <v>46136</v>
      </c>
      <c r="E3474" s="1" t="str">
        <f>VLOOKUP(INGRESO_MERCADERIA[[#This Row],[CODIGO]],STOCKSANLUIS[],7,FALSE)</f>
        <v>C</v>
      </c>
      <c r="F3474" s="10"/>
    </row>
    <row r="3475" spans="1:6" x14ac:dyDescent="0.25">
      <c r="A3475" s="6" t="s">
        <v>2254</v>
      </c>
      <c r="B3475" t="str">
        <f>VLOOKUP(INGRESO_MERCADERIA[[#This Row],[CODIGO]],STOCKSANLUIS[],2,FALSE)</f>
        <v>BISAGRA SEMIPESADA C/RAMPA 215-I FI0 3593 P/PUERTA APERTURA IZQUIERDA - CAFF</v>
      </c>
      <c r="C3475" s="10">
        <v>4</v>
      </c>
      <c r="D3475" s="156">
        <v>46136</v>
      </c>
      <c r="E3475" s="1" t="str">
        <f>VLOOKUP(INGRESO_MERCADERIA[[#This Row],[CODIGO]],STOCKSANLUIS[],7,FALSE)</f>
        <v>A</v>
      </c>
      <c r="F3475" s="10"/>
    </row>
    <row r="3476" spans="1:6" x14ac:dyDescent="0.25">
      <c r="A3476" s="6" t="s">
        <v>2256</v>
      </c>
      <c r="B3476" t="str">
        <f>VLOOKUP(INGRESO_MERCADERIA[[#This Row],[CODIGO]],STOCKSANLUIS[],2,FALSE)</f>
        <v>BISAGRA SEMIPESADA C/RAMPA 215-D FI0 0034 P/PUERTA APERTURA DERECHA - CAFF</v>
      </c>
      <c r="C3476" s="10">
        <v>4</v>
      </c>
      <c r="D3476" s="156">
        <v>46136</v>
      </c>
      <c r="E3476" s="1" t="str">
        <f>VLOOKUP(INGRESO_MERCADERIA[[#This Row],[CODIGO]],STOCKSANLUIS[],7,FALSE)</f>
        <v>A</v>
      </c>
      <c r="F3476" s="10"/>
    </row>
    <row r="3477" spans="1:6" x14ac:dyDescent="0.25">
      <c r="A3477" s="6" t="s">
        <v>2663</v>
      </c>
      <c r="B3477" t="str">
        <f>VLOOKUP(INGRESO_MERCADERIA[[#This Row],[CODIGO]],STOCKSANLUIS[],2,FALSE)</f>
        <v>BISAGRA G-981 CON RAMPA - FI0 5474 - CAFF</v>
      </c>
      <c r="C3477" s="10">
        <v>8</v>
      </c>
      <c r="D3477" s="156">
        <v>46136</v>
      </c>
      <c r="E3477" s="1" t="str">
        <f>VLOOKUP(INGRESO_MERCADERIA[[#This Row],[CODIGO]],STOCKSANLUIS[],7,FALSE)</f>
        <v>A</v>
      </c>
      <c r="F3477" s="10"/>
    </row>
    <row r="3478" spans="1:6" x14ac:dyDescent="0.25">
      <c r="A3478" s="6" t="s">
        <v>2262</v>
      </c>
      <c r="B3478" t="str">
        <f>VLOOKUP(INGRESO_MERCADERIA[[#This Row],[CODIGO]],STOCKSANLUIS[],2,FALSE)</f>
        <v>CIERRE LIVIANO G-76P FI0 3380 P/PUERTA APERTURA IZQUIERDA - CAFF</v>
      </c>
      <c r="C3478" s="10">
        <v>2</v>
      </c>
      <c r="D3478" s="156">
        <v>46136</v>
      </c>
      <c r="E3478" s="1" t="str">
        <f>VLOOKUP(INGRESO_MERCADERIA[[#This Row],[CODIGO]],STOCKSANLUIS[],7,FALSE)</f>
        <v>A</v>
      </c>
      <c r="F3478" s="10"/>
    </row>
    <row r="3479" spans="1:6" x14ac:dyDescent="0.25">
      <c r="A3479" s="6" t="s">
        <v>2264</v>
      </c>
      <c r="B3479" t="str">
        <f>VLOOKUP(INGRESO_MERCADERIA[[#This Row],[CODIGO]],STOCKSANLUIS[],2,FALSE)</f>
        <v>CIERRE LIVIANO G-76P FI0 0139 P/PUERTA APERTURA DERECHA - CAFF</v>
      </c>
      <c r="C3479" s="10">
        <v>2</v>
      </c>
      <c r="D3479" s="156">
        <v>46136</v>
      </c>
      <c r="E3479" s="1" t="str">
        <f>VLOOKUP(INGRESO_MERCADERIA[[#This Row],[CODIGO]],STOCKSANLUIS[],7,FALSE)</f>
        <v>A</v>
      </c>
      <c r="F3479" s="10"/>
    </row>
    <row r="3480" spans="1:6" x14ac:dyDescent="0.25">
      <c r="A3480" s="6" t="s">
        <v>22756</v>
      </c>
      <c r="B3480" t="str">
        <f>VLOOKUP(INGRESO_MERCADERIA[[#This Row],[CODIGO]],STOCKSANLUIS[],2,FALSE)</f>
        <v>UNION ANGULAR INT. 3 DIR. RAL 9002 PL3I 293N FI05940 - CAFF</v>
      </c>
      <c r="C3480" s="10">
        <v>50</v>
      </c>
      <c r="D3480" s="156">
        <v>46136</v>
      </c>
      <c r="E3480" s="1" t="str">
        <f>VLOOKUP(INGRESO_MERCADERIA[[#This Row],[CODIGO]],STOCKSANLUIS[],7,FALSE)</f>
        <v>A</v>
      </c>
      <c r="F3480" s="10"/>
    </row>
    <row r="3481" spans="1:6" x14ac:dyDescent="0.25">
      <c r="A3481" s="6" t="s">
        <v>2838</v>
      </c>
      <c r="B3481" t="str">
        <f>VLOOKUP(INGRESO_MERCADERIA[[#This Row],[CODIGO]],STOCKSANLUIS[],2,FALSE)</f>
        <v>UNIÓN ÁNGULAR TRIPLE 295 FI02815 - CAFF</v>
      </c>
      <c r="C3481" s="10">
        <v>21</v>
      </c>
      <c r="D3481" s="156">
        <v>46136</v>
      </c>
      <c r="E3481" s="1" t="str">
        <f>VLOOKUP(INGRESO_MERCADERIA[[#This Row],[CODIGO]],STOCKSANLUIS[],7,FALSE)</f>
        <v>A</v>
      </c>
      <c r="F3481" s="10"/>
    </row>
    <row r="3482" spans="1:6" x14ac:dyDescent="0.25">
      <c r="A3482" s="6" t="s">
        <v>22768</v>
      </c>
      <c r="B3482" t="str">
        <f>VLOOKUP(INGRESO_MERCADERIA[[#This Row],[CODIGO]],STOCKSANLUIS[],2,FALSE)</f>
        <v>CIERRE LIVIANO G-5890-HP FI09038 HORIZONTAL APERTURA IZQUIERDA/DERECHA SIN LLAVE - CAFF</v>
      </c>
      <c r="C3482" s="10">
        <v>2</v>
      </c>
      <c r="D3482" s="156">
        <v>46136</v>
      </c>
      <c r="E3482" s="1" t="str">
        <f>VLOOKUP(INGRESO_MERCADERIA[[#This Row],[CODIGO]],STOCKSANLUIS[],7,FALSE)</f>
        <v>A</v>
      </c>
      <c r="F3482" s="10"/>
    </row>
    <row r="3483" spans="1:6" x14ac:dyDescent="0.25">
      <c r="A3483" s="6" t="s">
        <v>22770</v>
      </c>
      <c r="B3483" t="str">
        <f>VLOOKUP(INGRESO_MERCADERIA[[#This Row],[CODIGO]],STOCKSANLUIS[],2,FALSE)</f>
        <v>CIERRE RÁPIDO G-5520 A SIN LLAVE FI09902 - CAFF</v>
      </c>
      <c r="C3483" s="10">
        <v>2</v>
      </c>
      <c r="D3483" s="156">
        <v>46136</v>
      </c>
      <c r="E3483" s="1" t="str">
        <f>VLOOKUP(INGRESO_MERCADERIA[[#This Row],[CODIGO]],STOCKSANLUIS[],7,FALSE)</f>
        <v>A</v>
      </c>
      <c r="F3483" s="10"/>
    </row>
    <row r="3484" spans="1:6" x14ac:dyDescent="0.25">
      <c r="A3484" s="6" t="s">
        <v>35</v>
      </c>
      <c r="B3484" t="str">
        <f>VLOOKUP(INGRESO_MERCADERIA[[#This Row],[CODIGO]],STOCKSANLUIS[],2,FALSE)</f>
        <v>CONTROLADOR DE TEMPERATURA DIGITAL MT-512EL 2HP - VER.13 - 12/24 VAC/DC - FULL GAUGE</v>
      </c>
      <c r="C3484" s="10">
        <v>1</v>
      </c>
      <c r="D3484" s="156">
        <v>46137</v>
      </c>
      <c r="E3484" s="1" t="str">
        <f>VLOOKUP(INGRESO_MERCADERIA[[#This Row],[CODIGO]],STOCKSANLUIS[],7,FALSE)</f>
        <v>C</v>
      </c>
      <c r="F3484" s="10" t="s">
        <v>22720</v>
      </c>
    </row>
    <row r="3485" spans="1:6" x14ac:dyDescent="0.25">
      <c r="A3485" s="6" t="s">
        <v>2673</v>
      </c>
      <c r="B3485" t="str">
        <f>VLOOKUP(INGRESO_MERCADERIA[[#This Row],[CODIGO]],STOCKSANLUIS[],2,FALSE)</f>
        <v>PERFIL SANITARIO CURVO DE PVC C/LABIOS FLEXIBLES 290 P FI02805 - CAFF X PIEZA DE 4 METROS</v>
      </c>
      <c r="C3485" s="10">
        <v>1</v>
      </c>
      <c r="D3485" s="156">
        <v>46137</v>
      </c>
      <c r="E3485" s="1" t="str">
        <f>VLOOKUP(INGRESO_MERCADERIA[[#This Row],[CODIGO]],STOCKSANLUIS[],7,FALSE)</f>
        <v>A</v>
      </c>
      <c r="F3485" s="10" t="s">
        <v>22720</v>
      </c>
    </row>
    <row r="3486" spans="1:6" x14ac:dyDescent="0.25">
      <c r="A3486" s="6" t="s">
        <v>3776</v>
      </c>
      <c r="B3486" t="str">
        <f>VLOOKUP(INGRESO_MERCADERIA[[#This Row],[CODIGO]],STOCKSANLUIS[],2,FALSE)</f>
        <v>LAMA DE PVC CLEARWAY STANDARD SMOOTH 8¨¨ X .080¨¨ X 300¨ (20 CM X 2MMX 91.44M)</v>
      </c>
      <c r="C3486" s="10">
        <v>182.88</v>
      </c>
      <c r="D3486" s="156">
        <v>46139</v>
      </c>
      <c r="E3486" s="1" t="str">
        <f>VLOOKUP(INGRESO_MERCADERIA[[#This Row],[CODIGO]],STOCKSANLUIS[],7,FALSE)</f>
        <v>B/C</v>
      </c>
      <c r="F3486" s="10"/>
    </row>
    <row r="3487" spans="1:6" x14ac:dyDescent="0.25">
      <c r="A3487" s="6" t="s">
        <v>1251</v>
      </c>
      <c r="B3487" t="str">
        <f>VLOOKUP(INGRESO_MERCADERIA[[#This Row],[CODIGO]],STOCKSANLUIS[],2,FALSE)</f>
        <v>LAMAS DE PVC ALECO 8X0.08X300  (20 CM X 2MMX 91.44M) STANDARD SMOOTH -170008</v>
      </c>
      <c r="C3487" s="10">
        <v>182.88</v>
      </c>
      <c r="D3487" s="156">
        <v>46139</v>
      </c>
      <c r="E3487" s="1" t="str">
        <f>VLOOKUP(INGRESO_MERCADERIA[[#This Row],[CODIGO]],STOCKSANLUIS[],7,FALSE)</f>
        <v>B/C</v>
      </c>
      <c r="F3487" s="10"/>
    </row>
    <row r="3488" spans="1:6" x14ac:dyDescent="0.25">
      <c r="A3488" s="6" t="s">
        <v>3675</v>
      </c>
      <c r="B3488" t="str">
        <f>VLOOKUP(INGRESO_MERCADERIA[[#This Row],[CODIGO]],STOCKSANLUIS[],2,FALSE)</f>
        <v>LAMAS DE PVC ALECO 8X0.080X300 (20CM X 2MMX 91.44M) LOW TEMP REINFORCED - 172007- MT</v>
      </c>
      <c r="C3488" s="10">
        <v>182.88</v>
      </c>
      <c r="D3488" s="156">
        <v>46139</v>
      </c>
      <c r="E3488" s="1" t="str">
        <f>VLOOKUP(INGRESO_MERCADERIA[[#This Row],[CODIGO]],STOCKSANLUIS[],7,FALSE)</f>
        <v>B/C</v>
      </c>
      <c r="F3488" s="10"/>
    </row>
    <row r="3489" spans="1:6" x14ac:dyDescent="0.25">
      <c r="A3489" s="6" t="s">
        <v>3339</v>
      </c>
      <c r="B3489" t="str">
        <f>VLOOKUP(INGRESO_MERCADERIA[[#This Row],[CODIGO]],STOCKSANLUIS[],2,FALSE)</f>
        <v>GAS REFRIGERANTE R134 - 13.6KG ICELOONG</v>
      </c>
      <c r="C3489" s="10">
        <v>6</v>
      </c>
      <c r="D3489" s="156">
        <v>46139</v>
      </c>
      <c r="E3489" s="1" t="str">
        <f>VLOOKUP(INGRESO_MERCADERIA[[#This Row],[CODIGO]],STOCKSANLUIS[],7,FALSE)</f>
        <v>C</v>
      </c>
      <c r="F3489" s="10"/>
    </row>
    <row r="3490" spans="1:6" x14ac:dyDescent="0.25">
      <c r="A3490" s="6" t="s">
        <v>3341</v>
      </c>
      <c r="B3490" t="str">
        <f>VLOOKUP(INGRESO_MERCADERIA[[#This Row],[CODIGO]],STOCKSANLUIS[],2,FALSE)</f>
        <v>GAS REFRIGERANTE R404A -10.90KG ICELOONG</v>
      </c>
      <c r="C3490" s="10">
        <v>10</v>
      </c>
      <c r="D3490" s="156">
        <v>46139</v>
      </c>
      <c r="E3490" s="1" t="str">
        <f>VLOOKUP(INGRESO_MERCADERIA[[#This Row],[CODIGO]],STOCKSANLUIS[],7,FALSE)</f>
        <v>C</v>
      </c>
      <c r="F3490" s="10"/>
    </row>
    <row r="3491" spans="1:6" x14ac:dyDescent="0.25">
      <c r="A3491" s="6" t="s">
        <v>3347</v>
      </c>
      <c r="B3491" t="str">
        <f>VLOOKUP(INGRESO_MERCADERIA[[#This Row],[CODIGO]],STOCKSANLUIS[],2,FALSE)</f>
        <v>GAS REFRIGERANTE R507 -11.3KG ICELOONG</v>
      </c>
      <c r="C3491" s="10">
        <v>10</v>
      </c>
      <c r="D3491" s="156">
        <v>46139</v>
      </c>
      <c r="E3491" s="1" t="str">
        <f>VLOOKUP(INGRESO_MERCADERIA[[#This Row],[CODIGO]],STOCKSANLUIS[],7,FALSE)</f>
        <v>C</v>
      </c>
      <c r="F3491" s="10"/>
    </row>
    <row r="3492" spans="1:6" x14ac:dyDescent="0.25">
      <c r="A3492" s="6" t="s">
        <v>3981</v>
      </c>
      <c r="B3492" t="str">
        <f>VLOOKUP(INGRESO_MERCADERIA[[#This Row],[CODIGO]],STOCKSANLUIS[],2,FALSE)</f>
        <v>GAS REFRIGERANTE R32 -9.5KG ICELOONG</v>
      </c>
      <c r="C3492" s="10">
        <v>1</v>
      </c>
      <c r="D3492" s="156">
        <v>46139</v>
      </c>
      <c r="E3492" s="1" t="str">
        <f>VLOOKUP(INGRESO_MERCADERIA[[#This Row],[CODIGO]],STOCKSANLUIS[],7,FALSE)</f>
        <v>C</v>
      </c>
      <c r="F3492" s="10"/>
    </row>
    <row r="3493" spans="1:6" x14ac:dyDescent="0.25">
      <c r="A3493" s="6" t="s">
        <v>439</v>
      </c>
      <c r="B3493" t="str">
        <f>VLOOKUP(INGRESO_MERCADERIA[[#This Row],[CODIGO]],STOCKSANLUIS[],2,FALSE)</f>
        <v>ACEITE MINERAL 3G SUPER - 1 GALÓN - BVA</v>
      </c>
      <c r="C3493" s="10">
        <v>6</v>
      </c>
      <c r="D3493" s="156">
        <v>46139</v>
      </c>
      <c r="E3493" s="1" t="str">
        <f>VLOOKUP(INGRESO_MERCADERIA[[#This Row],[CODIGO]],STOCKSANLUIS[],7,FALSE)</f>
        <v>C</v>
      </c>
      <c r="F3493" s="10"/>
    </row>
    <row r="3494" spans="1:6" x14ac:dyDescent="0.25">
      <c r="A3494" s="6" t="s">
        <v>445</v>
      </c>
      <c r="B3494" t="str">
        <f>VLOOKUP(INGRESO_MERCADERIA[[#This Row],[CODIGO]],STOCKSANLUIS[],2,FALSE)</f>
        <v xml:space="preserve">ACEITE POLIOLESTER POE 68 - 1/4 GALON - BVA </v>
      </c>
      <c r="C3494" s="10">
        <v>12</v>
      </c>
      <c r="D3494" s="156">
        <v>46139</v>
      </c>
      <c r="E3494" s="1" t="str">
        <f>VLOOKUP(INGRESO_MERCADERIA[[#This Row],[CODIGO]],STOCKSANLUIS[],7,FALSE)</f>
        <v>C</v>
      </c>
      <c r="F3494" s="10"/>
    </row>
    <row r="3495" spans="1:6" x14ac:dyDescent="0.25">
      <c r="A3495" s="6" t="s">
        <v>867</v>
      </c>
      <c r="B3495" t="str">
        <f>VLOOKUP(INGRESO_MERCADERIA[[#This Row],[CODIGO]],STOCKSANLUIS[],2,FALSE)</f>
        <v>ACEITE POLIOLESTER POE 68 - 1 GALON - BVA</v>
      </c>
      <c r="C3495" s="10">
        <v>12</v>
      </c>
      <c r="D3495" s="156">
        <v>46139</v>
      </c>
      <c r="E3495" s="1" t="str">
        <f>VLOOKUP(INGRESO_MERCADERIA[[#This Row],[CODIGO]],STOCKSANLUIS[],7,FALSE)</f>
        <v>C</v>
      </c>
      <c r="F3495" s="10"/>
    </row>
    <row r="3496" spans="1:6" x14ac:dyDescent="0.25">
      <c r="A3496" s="6" t="s">
        <v>927</v>
      </c>
      <c r="B3496" t="str">
        <f>VLOOKUP(INGRESO_MERCADERIA[[#This Row],[CODIGO]],STOCKSANLUIS[],2,FALSE)</f>
        <v>ACEITE PARA BOMBA DE VACIO VAC 235- 1/4 GALON - BVA</v>
      </c>
      <c r="C3496" s="10">
        <v>12</v>
      </c>
      <c r="D3496" s="156">
        <v>46139</v>
      </c>
      <c r="E3496" s="1" t="str">
        <f>VLOOKUP(INGRESO_MERCADERIA[[#This Row],[CODIGO]],STOCKSANLUIS[],7,FALSE)</f>
        <v>C</v>
      </c>
      <c r="F3496" s="10"/>
    </row>
    <row r="3497" spans="1:6" x14ac:dyDescent="0.25">
      <c r="A3497" s="6" t="s">
        <v>931</v>
      </c>
      <c r="B3497" t="str">
        <f>VLOOKUP(INGRESO_MERCADERIA[[#This Row],[CODIGO]],STOCKSANLUIS[],2,FALSE)</f>
        <v>ACEITE POLIOLESTER POE 32 - 1 GALON - BVA</v>
      </c>
      <c r="C3497" s="10">
        <v>12</v>
      </c>
      <c r="D3497" s="156">
        <v>46139</v>
      </c>
      <c r="E3497" s="1" t="str">
        <f>VLOOKUP(INGRESO_MERCADERIA[[#This Row],[CODIGO]],STOCKSANLUIS[],7,FALSE)</f>
        <v>C</v>
      </c>
      <c r="F3497" s="10"/>
    </row>
    <row r="3498" spans="1:6" x14ac:dyDescent="0.25">
      <c r="A3498" s="6" t="s">
        <v>2490</v>
      </c>
      <c r="B3498" t="str">
        <f>VLOOKUP(INGRESO_MERCADERIA[[#This Row],[CODIGO]],STOCKSANLUIS[],2,FALSE)</f>
        <v>LIMPIADOR PARA CONDENSADOR - NU-BRITE - 1GALON - NU CALGON</v>
      </c>
      <c r="C3498" s="10">
        <v>12</v>
      </c>
      <c r="D3498" s="156">
        <v>46139</v>
      </c>
      <c r="E3498" s="1" t="str">
        <f>VLOOKUP(INGRESO_MERCADERIA[[#This Row],[CODIGO]],STOCKSANLUIS[],7,FALSE)</f>
        <v>C</v>
      </c>
      <c r="F3498" s="10"/>
    </row>
    <row r="3499" spans="1:6" x14ac:dyDescent="0.25">
      <c r="A3499" s="6" t="s">
        <v>3613</v>
      </c>
      <c r="B3499" t="str">
        <f>VLOOKUP(INGRESO_MERCADERIA[[#This Row],[CODIGO]],STOCKSANLUIS[],2,FALSE)</f>
        <v>GAS REFRIGERANTE OPTEON R-1234YF - 4.54 KG -CHEMOURS</v>
      </c>
      <c r="C3499" s="10">
        <v>2</v>
      </c>
      <c r="D3499" s="156">
        <v>46139</v>
      </c>
      <c r="E3499" s="1" t="str">
        <f>VLOOKUP(INGRESO_MERCADERIA[[#This Row],[CODIGO]],STOCKSANLUIS[],7,FALSE)</f>
        <v>C</v>
      </c>
      <c r="F3499" s="10"/>
    </row>
    <row r="3500" spans="1:6" x14ac:dyDescent="0.25">
      <c r="A3500" s="6" t="s">
        <v>3078</v>
      </c>
      <c r="B3500" t="str">
        <f>VLOOKUP(INGRESO_MERCADERIA[[#This Row],[CODIGO]],STOCKSANLUIS[],2,FALSE)</f>
        <v>CIERRE RÁPIDO F-921 A CON LLAVE FI0 1279 - CAFF</v>
      </c>
      <c r="C3500" s="10">
        <v>10</v>
      </c>
      <c r="D3500" s="156">
        <v>46139</v>
      </c>
      <c r="E3500" s="1" t="str">
        <f>VLOOKUP(INGRESO_MERCADERIA[[#This Row],[CODIGO]],STOCKSANLUIS[],7,FALSE)</f>
        <v>A</v>
      </c>
      <c r="F3500" s="10"/>
    </row>
    <row r="3501" spans="1:6" x14ac:dyDescent="0.25">
      <c r="A3501" s="6" t="s">
        <v>2490</v>
      </c>
      <c r="B3501" t="str">
        <f>VLOOKUP(INGRESO_MERCADERIA[[#This Row],[CODIGO]],STOCKSANLUIS[],2,FALSE)</f>
        <v>LIMPIADOR PARA CONDENSADOR - NU-BRITE - 1GALON - NU CALGON</v>
      </c>
      <c r="C3501" s="10">
        <v>12</v>
      </c>
      <c r="D3501" s="156">
        <v>46139</v>
      </c>
      <c r="E3501" s="1" t="str">
        <f>VLOOKUP(INGRESO_MERCADERIA[[#This Row],[CODIGO]],STOCKSANLUIS[],7,FALSE)</f>
        <v>C</v>
      </c>
      <c r="F3501" s="10"/>
    </row>
    <row r="3502" spans="1:6" x14ac:dyDescent="0.25">
      <c r="A3502" s="6" t="s">
        <v>653</v>
      </c>
      <c r="B3502" t="str">
        <f>VLOOKUP(INGRESO_MERCADERIA[[#This Row],[CODIGO]],STOCKSANLUIS[],2,FALSE)</f>
        <v>CUERPO DE VALVULA EXPANSION DANFOSS TE-5 1/2" X 5/8" SOLD. COD 067B4009</v>
      </c>
      <c r="C3502" s="10">
        <v>10</v>
      </c>
      <c r="D3502" s="156">
        <v>46139</v>
      </c>
      <c r="E3502" s="1" t="str">
        <f>VLOOKUP(INGRESO_MERCADERIA[[#This Row],[CODIGO]],STOCKSANLUIS[],7,FALSE)</f>
        <v>A</v>
      </c>
      <c r="F3502" s="10"/>
    </row>
    <row r="3503" spans="1:6" x14ac:dyDescent="0.25">
      <c r="A3503" s="6" t="s">
        <v>21538</v>
      </c>
      <c r="B3503" t="str">
        <f>VLOOKUP(INGRESO_MERCADERIA[[#This Row],[CODIGO]],STOCKSANLUIS[],2,FALSE)</f>
        <v>CORTINA DE AIRE DE 180 CM (72") - 220V/1PH/60HZ - STAR COLD - FM-1218Z/Y-MC</v>
      </c>
      <c r="C3503" s="10">
        <v>1</v>
      </c>
      <c r="D3503" s="156">
        <v>46140</v>
      </c>
      <c r="E3503" s="1" t="str">
        <f>VLOOKUP(INGRESO_MERCADERIA[[#This Row],[CODIGO]],STOCKSANLUIS[],7,FALSE)</f>
        <v>C</v>
      </c>
      <c r="F3503" s="10"/>
    </row>
    <row r="3504" spans="1:6" x14ac:dyDescent="0.25">
      <c r="A3504" s="6" t="s">
        <v>21886</v>
      </c>
      <c r="B3504" t="str">
        <f>VLOOKUP(INGRESO_MERCADERIA[[#This Row],[CODIGO]],STOCKSANLUIS[],2,FALSE)</f>
        <v>COMPRESOR COPELAND USA 3.0 HP 220V/3PH/60HZ ZS21KAE-TF5-618 SCROLL R507/R404/R134A/R407C/R449A  - ALTA EFICIENCIA / BAJO RUIDO</v>
      </c>
      <c r="C3504" s="10">
        <v>1</v>
      </c>
      <c r="D3504" s="156">
        <v>46141</v>
      </c>
      <c r="E3504" s="1" t="str">
        <f>VLOOKUP(INGRESO_MERCADERIA[[#This Row],[CODIGO]],STOCKSANLUIS[],7,FALSE)</f>
        <v>B/C</v>
      </c>
      <c r="F3504" s="10"/>
    </row>
    <row r="3505" spans="1:6" x14ac:dyDescent="0.25">
      <c r="A3505" s="6" t="s">
        <v>2675</v>
      </c>
      <c r="B3505" t="str">
        <f>VLOOKUP(INGRESO_MERCADERIA[[#This Row],[CODIGO]],STOCKSANLUIS[],2,FALSE)</f>
        <v>ÁNGULO DE FIJACIÓN DE PVC 30 X 30 315 P FI01364 - CAFF X PIEZA DE 4 METROS</v>
      </c>
      <c r="C3505" s="10">
        <v>1</v>
      </c>
      <c r="D3505" s="156">
        <v>46141</v>
      </c>
      <c r="E3505" s="1" t="str">
        <f>VLOOKUP(INGRESO_MERCADERIA[[#This Row],[CODIGO]],STOCKSANLUIS[],7,FALSE)</f>
        <v>A</v>
      </c>
      <c r="F3505" s="10"/>
    </row>
    <row r="3506" spans="1:6" x14ac:dyDescent="0.25">
      <c r="A3506" s="6" t="s">
        <v>2541</v>
      </c>
      <c r="B3506" t="str">
        <f>VLOOKUP(INGRESO_MERCADERIA[[#This Row],[CODIGO]],STOCKSANLUIS[],2,FALSE)</f>
        <v>EQUIPO DE A/A MINI SPLIT FRIO SOLO - 12000 BTU - R410A - 220V/1PH/60HZ - TEMP BLUE MADE BY CARRIER INTERAMERICA CORPORATION</v>
      </c>
      <c r="C3506" s="10">
        <v>2</v>
      </c>
      <c r="D3506" s="156">
        <v>46141</v>
      </c>
      <c r="E3506" s="1" t="str">
        <f>VLOOKUP(INGRESO_MERCADERIA[[#This Row],[CODIGO]],STOCKSANLUIS[],7,FALSE)</f>
        <v>B</v>
      </c>
      <c r="F3506" s="10" t="s">
        <v>21991</v>
      </c>
    </row>
    <row r="3507" spans="1:6" x14ac:dyDescent="0.25">
      <c r="A3507" s="6" t="s">
        <v>3880</v>
      </c>
      <c r="B3507" t="str">
        <f>VLOOKUP(INGRESO_MERCADERIA[[#This Row],[CODIGO]],STOCKSANLUIS[],2,FALSE)</f>
        <v>GAS REFRIGERANTE R134A  X 340 GR - (TAPA CON VALVULA) - ICELOONG</v>
      </c>
      <c r="C3507" s="10">
        <v>554</v>
      </c>
      <c r="D3507" s="156">
        <v>46144</v>
      </c>
      <c r="E3507" s="1" t="str">
        <f>VLOOKUP(INGRESO_MERCADERIA[[#This Row],[CODIGO]],STOCKSANLUIS[],7,FALSE)</f>
        <v>B</v>
      </c>
      <c r="F3507" s="10" t="s">
        <v>22720</v>
      </c>
    </row>
    <row r="3508" spans="1:6" x14ac:dyDescent="0.25">
      <c r="A3508" s="6" t="s">
        <v>3878</v>
      </c>
      <c r="B3508" t="str">
        <f>VLOOKUP(INGRESO_MERCADERIA[[#This Row],[CODIGO]],STOCKSANLUIS[],2,FALSE)</f>
        <v>GAS REFRIGERANTE R134A  X 1 KG - (TAPA CON VALVULA) - ICELOONG</v>
      </c>
      <c r="C3508" s="10">
        <v>120</v>
      </c>
      <c r="D3508" s="156">
        <v>46146</v>
      </c>
      <c r="E3508" s="1" t="str">
        <f>VLOOKUP(INGRESO_MERCADERIA[[#This Row],[CODIGO]],STOCKSANLUIS[],7,FALSE)</f>
        <v>C</v>
      </c>
      <c r="F3508" s="10"/>
    </row>
    <row r="3509" spans="1:6" x14ac:dyDescent="0.25">
      <c r="A3509" s="6" t="s">
        <v>3882</v>
      </c>
      <c r="B3509" t="str">
        <f>VLOOKUP(INGRESO_MERCADERIA[[#This Row],[CODIGO]],STOCKSANLUIS[],2,FALSE)</f>
        <v>GAS MAPP PRO X 0.400 GR  -  (TAPA CON VALVULA) - ICELOONG</v>
      </c>
      <c r="C3509" s="10">
        <v>72</v>
      </c>
      <c r="D3509" s="156">
        <v>46146</v>
      </c>
      <c r="E3509" s="1" t="str">
        <f>VLOOKUP(INGRESO_MERCADERIA[[#This Row],[CODIGO]],STOCKSANLUIS[],7,FALSE)</f>
        <v>C</v>
      </c>
      <c r="F3509" s="10"/>
    </row>
    <row r="3510" spans="1:6" x14ac:dyDescent="0.25">
      <c r="A3510" s="6" t="s">
        <v>3458</v>
      </c>
      <c r="B3510" t="str">
        <f>VLOOKUP(INGRESO_MERCADERIA[[#This Row],[CODIGO]],STOCKSANLUIS[],2,FALSE)</f>
        <v xml:space="preserve">RESISTENCIA DE CARTER PTC 35W (MANEUROP ALL) - 120Z0459 </v>
      </c>
      <c r="C3510" s="10">
        <v>10</v>
      </c>
      <c r="D3510" s="156">
        <v>46146</v>
      </c>
      <c r="E3510" s="1" t="str">
        <f>VLOOKUP(INGRESO_MERCADERIA[[#This Row],[CODIGO]],STOCKSANLUIS[],7,FALSE)</f>
        <v>A</v>
      </c>
      <c r="F3510" s="10"/>
    </row>
    <row r="3511" spans="1:6" x14ac:dyDescent="0.25">
      <c r="A3511" s="6" t="s">
        <v>3605</v>
      </c>
      <c r="B3511" t="str">
        <f>VLOOKUP(INGRESO_MERCADERIA[[#This Row],[CODIGO]],STOCKSANLUIS[],2,FALSE)</f>
        <v>ROLLO DE COBRE FLEXIBLE 3/8" HIGH QUALITY - STARCOLD - 9.53 MM X 0.60 MM X 15 M</v>
      </c>
      <c r="C3511" s="10">
        <v>8</v>
      </c>
      <c r="D3511" s="156">
        <v>46147</v>
      </c>
      <c r="E3511" s="1" t="str">
        <f>VLOOKUP(INGRESO_MERCADERIA[[#This Row],[CODIGO]],STOCKSANLUIS[],7,FALSE)</f>
        <v>C</v>
      </c>
      <c r="F3511" s="10"/>
    </row>
    <row r="3512" spans="1:6" x14ac:dyDescent="0.25">
      <c r="A3512" s="6" t="s">
        <v>1819</v>
      </c>
      <c r="B3512" t="str">
        <f>VLOOKUP(INGRESO_MERCADERIA[[#This Row],[CODIGO]],STOCKSANLUIS[],2,FALSE)</f>
        <v>ROLLO DE COBRE FLEXIBLE 1/2" HIGH QUALITY - STARCOLD - 12.70 MM X 0.65 MM X 15 M</v>
      </c>
      <c r="C3512" s="10">
        <v>5</v>
      </c>
      <c r="D3512" s="156">
        <v>46147</v>
      </c>
      <c r="E3512" s="1" t="str">
        <f>VLOOKUP(INGRESO_MERCADERIA[[#This Row],[CODIGO]],STOCKSANLUIS[],7,FALSE)</f>
        <v>C</v>
      </c>
      <c r="F3512" s="10"/>
    </row>
    <row r="3513" spans="1:6" x14ac:dyDescent="0.25">
      <c r="A3513" s="6" t="s">
        <v>3363</v>
      </c>
      <c r="B3513" t="str">
        <f>VLOOKUP(INGRESO_MERCADERIA[[#This Row],[CODIGO]],STOCKSANLUIS[],2,FALSE)</f>
        <v>COMPRESOR SCROLL YH150C7-100 -- 60000 BTU - 5HP - 220V/3PH/60HZ - R410A - INVOTECH</v>
      </c>
      <c r="C3513" s="10">
        <v>3</v>
      </c>
      <c r="D3513" s="156">
        <v>46147</v>
      </c>
      <c r="E3513" s="1" t="str">
        <f>VLOOKUP(INGRESO_MERCADERIA[[#This Row],[CODIGO]],STOCKSANLUIS[],7,FALSE)</f>
        <v>B</v>
      </c>
      <c r="F3513" s="10"/>
    </row>
    <row r="3514" spans="1:6" x14ac:dyDescent="0.25">
      <c r="A3514" s="6" t="s">
        <v>3343</v>
      </c>
      <c r="B3514" t="str">
        <f>VLOOKUP(INGRESO_MERCADERIA[[#This Row],[CODIGO]],STOCKSANLUIS[],2,FALSE)</f>
        <v>GAS REFRIGERANTE R410A -11.30KG ICELOONG</v>
      </c>
      <c r="C3514" s="10">
        <v>5</v>
      </c>
      <c r="D3514" s="156">
        <v>46147</v>
      </c>
      <c r="E3514" s="1" t="str">
        <f>VLOOKUP(INGRESO_MERCADERIA[[#This Row],[CODIGO]],STOCKSANLUIS[],7,FALSE)</f>
        <v>C</v>
      </c>
      <c r="F3514" s="10"/>
    </row>
    <row r="3515" spans="1:6" x14ac:dyDescent="0.25">
      <c r="A3515" s="6" t="s">
        <v>2667</v>
      </c>
      <c r="B3515" t="str">
        <f>VLOOKUP(INGRESO_MERCADERIA[[#This Row],[CODIGO]],STOCKSANLUIS[],2,FALSE)</f>
        <v>TAPA CÓNICA SCH-9 (CAPUCHON) P/M-10 FI0 3790 - CAFF</v>
      </c>
      <c r="C3515" s="10">
        <v>93</v>
      </c>
      <c r="D3515" s="156">
        <v>46147</v>
      </c>
      <c r="E3515" s="1" t="str">
        <f>VLOOKUP(INGRESO_MERCADERIA[[#This Row],[CODIGO]],STOCKSANLUIS[],7,FALSE)</f>
        <v>A</v>
      </c>
      <c r="F3515" s="10"/>
    </row>
    <row r="3516" spans="1:6" x14ac:dyDescent="0.25">
      <c r="A3516" s="219" t="s">
        <v>23003</v>
      </c>
      <c r="B3516" t="str">
        <f>VLOOKUP(INGRESO_MERCADERIA[[#This Row],[CODIGO]],STOCKSANLUIS[],2,FALSE)</f>
        <v xml:space="preserve">EQUIPO DE AA GREE  MINI SPLIT,INVERTER,12000BTU/H,FRIO SOLO,17SEER,R410A,220V/1/60HZ    GWC12ATBXA-D3DNA1A/O -  GWC12ATBXA-D3DNA1A/I </v>
      </c>
      <c r="C3516" s="10">
        <v>5</v>
      </c>
      <c r="D3516" s="156">
        <v>46148</v>
      </c>
      <c r="E3516" s="1" t="str">
        <f>VLOOKUP(INGRESO_MERCADERIA[[#This Row],[CODIGO]],STOCKSANLUIS[],7,FALSE)</f>
        <v>B</v>
      </c>
      <c r="F3516" s="10"/>
    </row>
    <row r="3517" spans="1:6" x14ac:dyDescent="0.25">
      <c r="A3517" s="219" t="s">
        <v>23005</v>
      </c>
      <c r="B3517" t="str">
        <f>VLOOKUP(INGRESO_MERCADERIA[[#This Row],[CODIGO]],STOCKSANLUIS[],2,FALSE)</f>
        <v>EQUIPO DE AA GREE  MINI SPLIT,INVERTER,18000BTU/H,FRIO SOLO,17SEER,R410A,220V/1/60HZ    GWC18ATDXB-D3DNA1A/O -  GWC18ATDXB-D3DNA1A/I</v>
      </c>
      <c r="C3517" s="10">
        <v>4</v>
      </c>
      <c r="D3517" s="156">
        <v>46148</v>
      </c>
      <c r="E3517" s="1" t="str">
        <f>VLOOKUP(INGRESO_MERCADERIA[[#This Row],[CODIGO]],STOCKSANLUIS[],7,FALSE)</f>
        <v>B</v>
      </c>
      <c r="F3517" s="10"/>
    </row>
    <row r="3518" spans="1:6" x14ac:dyDescent="0.25">
      <c r="A3518" s="219" t="s">
        <v>23007</v>
      </c>
      <c r="B3518" t="str">
        <f>VLOOKUP(INGRESO_MERCADERIA[[#This Row],[CODIGO]],STOCKSANLUIS[],2,FALSE)</f>
        <v xml:space="preserve">EQUIPO DE AA GREE  MINI SPLIT,INVERTER,24000BTU/H,FRIO SOLO,17SEER,R410A,220V/1/60HZ     GWC24ATDXE-S3DNA1A/O - GWC24ATDXE-S3DNA1A/I </v>
      </c>
      <c r="C3518" s="10">
        <v>4</v>
      </c>
      <c r="D3518" s="156">
        <v>46148</v>
      </c>
      <c r="E3518" s="1" t="str">
        <f>VLOOKUP(INGRESO_MERCADERIA[[#This Row],[CODIGO]],STOCKSANLUIS[],7,FALSE)</f>
        <v>B</v>
      </c>
      <c r="F3518" s="10"/>
    </row>
    <row r="3519" spans="1:6" x14ac:dyDescent="0.25">
      <c r="A3519" s="6" t="s">
        <v>3858</v>
      </c>
      <c r="B3519" t="str">
        <f>VLOOKUP(INGRESO_MERCADERIA[[#This Row],[CODIGO]],STOCKSANLUIS[],2,FALSE)</f>
        <v>CORTINA DE AIRE DE 120 CM (48") - 220V/1PH/60HZ - STAR COLD - FM-1212Z/Y-MC</v>
      </c>
      <c r="C3519" s="10">
        <v>10</v>
      </c>
      <c r="D3519" s="156">
        <v>46148</v>
      </c>
      <c r="E3519" s="1" t="str">
        <f>VLOOKUP(INGRESO_MERCADERIA[[#This Row],[CODIGO]],STOCKSANLUIS[],7,FALSE)</f>
        <v>A</v>
      </c>
      <c r="F3519" s="10"/>
    </row>
    <row r="3520" spans="1:6" x14ac:dyDescent="0.25">
      <c r="A3520" s="6" t="s">
        <v>3860</v>
      </c>
      <c r="B3520" t="str">
        <f>VLOOKUP(INGRESO_MERCADERIA[[#This Row],[CODIGO]],STOCKSANLUIS[],2,FALSE)</f>
        <v>CORTINA DE AIRE DE 150 CM (60") - 220V/1PH/60HZ - STAR COLD - FM-1215Z/Y-MC</v>
      </c>
      <c r="C3520" s="10">
        <v>10</v>
      </c>
      <c r="D3520" s="156">
        <v>46148</v>
      </c>
      <c r="E3520" s="1" t="str">
        <f>VLOOKUP(INGRESO_MERCADERIA[[#This Row],[CODIGO]],STOCKSANLUIS[],7,FALSE)</f>
        <v>A</v>
      </c>
      <c r="F3520" s="10"/>
    </row>
    <row r="3521" spans="1:6" x14ac:dyDescent="0.25">
      <c r="A3521" s="6" t="s">
        <v>3856</v>
      </c>
      <c r="B3521" t="str">
        <f>VLOOKUP(INGRESO_MERCADERIA[[#This Row],[CODIGO]],STOCKSANLUIS[],2,FALSE)</f>
        <v>CORTINA DE AIRE DE 90 CM (36") - 220V/1PH/60HZ - STAR COLD - FM-1209Z/Y-MC</v>
      </c>
      <c r="C3521" s="10">
        <v>3</v>
      </c>
      <c r="D3521" s="156">
        <v>46148</v>
      </c>
      <c r="E3521" s="1" t="str">
        <f>VLOOKUP(INGRESO_MERCADERIA[[#This Row],[CODIGO]],STOCKSANLUIS[],7,FALSE)</f>
        <v>A</v>
      </c>
      <c r="F3521" s="10"/>
    </row>
    <row r="3522" spans="1:6" x14ac:dyDescent="0.25">
      <c r="A3522" s="6" t="s">
        <v>3665</v>
      </c>
      <c r="B3522" t="str">
        <f>VLOOKUP(INGRESO_MERCADERIA[[#This Row],[CODIGO]],STOCKSANLUIS[],2,FALSE)</f>
        <v>AGENTE DE LIMPIEZA INTERNA OPTEON SF FLUSH X 4.54 KG - CHEMOURS - REEMPLAZO DEL R141B</v>
      </c>
      <c r="C3522" s="10">
        <v>20</v>
      </c>
      <c r="D3522" s="156">
        <v>46148</v>
      </c>
      <c r="E3522" s="1" t="str">
        <f>VLOOKUP(INGRESO_MERCADERIA[[#This Row],[CODIGO]],STOCKSANLUIS[],7,FALSE)</f>
        <v>C</v>
      </c>
      <c r="F3522" s="10"/>
    </row>
    <row r="3523" spans="1:6" x14ac:dyDescent="0.25">
      <c r="A3523" s="6" t="s">
        <v>3343</v>
      </c>
      <c r="B3523" t="str">
        <f>VLOOKUP(INGRESO_MERCADERIA[[#This Row],[CODIGO]],STOCKSANLUIS[],2,FALSE)</f>
        <v>GAS REFRIGERANTE R410A -11.30KG ICELOONG</v>
      </c>
      <c r="C3523" s="10">
        <v>7</v>
      </c>
      <c r="D3523" s="156">
        <v>46148</v>
      </c>
      <c r="E3523" s="1" t="str">
        <f>VLOOKUP(INGRESO_MERCADERIA[[#This Row],[CODIGO]],STOCKSANLUIS[],7,FALSE)</f>
        <v>C</v>
      </c>
      <c r="F3523" s="10"/>
    </row>
    <row r="3524" spans="1:6" x14ac:dyDescent="0.25">
      <c r="A3524" s="6" t="s">
        <v>3665</v>
      </c>
      <c r="B3524" t="str">
        <f>VLOOKUP(INGRESO_MERCADERIA[[#This Row],[CODIGO]],STOCKSANLUIS[],2,FALSE)</f>
        <v>AGENTE DE LIMPIEZA INTERNA OPTEON SF FLUSH X 4.54 KG - CHEMOURS - REEMPLAZO DEL R141B</v>
      </c>
      <c r="C3524" s="10">
        <v>10</v>
      </c>
      <c r="D3524" s="156">
        <v>46148</v>
      </c>
      <c r="E3524" s="1" t="str">
        <f>VLOOKUP(INGRESO_MERCADERIA[[#This Row],[CODIGO]],STOCKSANLUIS[],7,FALSE)</f>
        <v>C</v>
      </c>
      <c r="F3524" s="10"/>
    </row>
    <row r="3525" spans="1:6" x14ac:dyDescent="0.25">
      <c r="A3525" s="6" t="s">
        <v>867</v>
      </c>
      <c r="B3525" t="str">
        <f>VLOOKUP(INGRESO_MERCADERIA[[#This Row],[CODIGO]],STOCKSANLUIS[],2,FALSE)</f>
        <v>ACEITE POLIOLESTER POE 68 - 1 GALON - BVA</v>
      </c>
      <c r="C3525" s="10">
        <v>28</v>
      </c>
      <c r="D3525" s="156">
        <v>46148</v>
      </c>
      <c r="E3525" s="1" t="str">
        <f>VLOOKUP(INGRESO_MERCADERIA[[#This Row],[CODIGO]],STOCKSANLUIS[],7,FALSE)</f>
        <v>C</v>
      </c>
      <c r="F3525" s="10"/>
    </row>
    <row r="3526" spans="1:6" x14ac:dyDescent="0.25">
      <c r="A3526" s="6" t="s">
        <v>2490</v>
      </c>
      <c r="B3526" t="str">
        <f>VLOOKUP(INGRESO_MERCADERIA[[#This Row],[CODIGO]],STOCKSANLUIS[],2,FALSE)</f>
        <v>LIMPIADOR PARA CONDENSADOR - NU-BRITE - 1GALON - NU CALGON</v>
      </c>
      <c r="C3526" s="10">
        <v>8</v>
      </c>
      <c r="D3526" s="156">
        <v>46149</v>
      </c>
      <c r="E3526" s="1" t="str">
        <f>VLOOKUP(INGRESO_MERCADERIA[[#This Row],[CODIGO]],STOCKSANLUIS[],7,FALSE)</f>
        <v>C</v>
      </c>
      <c r="F3526" s="10"/>
    </row>
    <row r="3527" spans="1:6" x14ac:dyDescent="0.25">
      <c r="A3527" s="6" t="s">
        <v>2466</v>
      </c>
      <c r="B3527" t="str">
        <f>VLOOKUP(INGRESO_MERCADERIA[[#This Row],[CODIGO]],STOCKSANLUIS[],2,FALSE)</f>
        <v>LIMPIADOR PARA EVAPORADOR - EVAP POWR-C - 1GALON - NU CALGON</v>
      </c>
      <c r="C3527" s="10">
        <v>8</v>
      </c>
      <c r="D3527" s="156">
        <v>46149</v>
      </c>
      <c r="E3527" s="1" t="str">
        <f>VLOOKUP(INGRESO_MERCADERIA[[#This Row],[CODIGO]],STOCKSANLUIS[],7,FALSE)</f>
        <v>C</v>
      </c>
      <c r="F3527" s="10"/>
    </row>
    <row r="3528" spans="1:6" x14ac:dyDescent="0.25">
      <c r="A3528" s="6" t="s">
        <v>22891</v>
      </c>
      <c r="B3528" t="str">
        <f>VLOOKUP(INGRESO_MERCADERIA[[#This Row],[CODIGO]],STOCKSANLUIS[],2,FALSE)</f>
        <v>CORTINA DE AIRE SEMI-INDUSTRIAL DE 90 CM (36") - 220V/1PH/60HZ - STAR COLD - FM-4009S-L/Y</v>
      </c>
      <c r="C3528" s="10">
        <v>3</v>
      </c>
      <c r="D3528" s="156">
        <v>46149</v>
      </c>
      <c r="E3528" s="1" t="str">
        <f>VLOOKUP(INGRESO_MERCADERIA[[#This Row],[CODIGO]],STOCKSANLUIS[],7,FALSE)</f>
        <v>A</v>
      </c>
      <c r="F3528" s="10"/>
    </row>
    <row r="3529" spans="1:6" x14ac:dyDescent="0.25">
      <c r="A3529" s="6" t="s">
        <v>22893</v>
      </c>
      <c r="B3529" t="str">
        <f>VLOOKUP(INGRESO_MERCADERIA[[#This Row],[CODIGO]],STOCKSANLUIS[],2,FALSE)</f>
        <v>CORTINA DE AIRE  SEMI-INDUSTRIAL DE 120 CM (48") - 220V/1PH/60HZ - STAR COLD - FM-4012S-L/Y</v>
      </c>
      <c r="C3529" s="10">
        <v>3</v>
      </c>
      <c r="D3529" s="156">
        <v>46149</v>
      </c>
      <c r="E3529" s="1" t="str">
        <f>VLOOKUP(INGRESO_MERCADERIA[[#This Row],[CODIGO]],STOCKSANLUIS[],7,FALSE)</f>
        <v>A</v>
      </c>
      <c r="F3529" s="10"/>
    </row>
    <row r="3530" spans="1:6" x14ac:dyDescent="0.25">
      <c r="A3530" s="6" t="s">
        <v>22895</v>
      </c>
      <c r="B3530" t="str">
        <f>VLOOKUP(INGRESO_MERCADERIA[[#This Row],[CODIGO]],STOCKSANLUIS[],2,FALSE)</f>
        <v>CORTINA DE AIRE  SEMI-INDUSTRIAL DE 150 CM (60") - 220V/1PH/60HZ - STAR COLD - FM-4015S-L/Y</v>
      </c>
      <c r="C3530" s="10">
        <v>3</v>
      </c>
      <c r="D3530" s="156">
        <v>46149</v>
      </c>
      <c r="E3530" s="1" t="str">
        <f>VLOOKUP(INGRESO_MERCADERIA[[#This Row],[CODIGO]],STOCKSANLUIS[],7,FALSE)</f>
        <v>A</v>
      </c>
      <c r="F3530" s="10"/>
    </row>
    <row r="3531" spans="1:6" x14ac:dyDescent="0.25">
      <c r="A3531" s="6" t="s">
        <v>22901</v>
      </c>
      <c r="B3531" t="str">
        <f>VLOOKUP(INGRESO_MERCADERIA[[#This Row],[CODIGO]],STOCKSANLUIS[],2,FALSE)</f>
        <v>EXTRACTOR HELICOCENTRIFUGO - DIAMETRO 125 MM (5") - 220V/1PH/60HZ - STAR COLD - MF-125P (EQV TD350/125)</v>
      </c>
      <c r="C3531" s="10">
        <v>4</v>
      </c>
      <c r="D3531" s="156">
        <v>46149</v>
      </c>
      <c r="E3531" s="1" t="str">
        <f>VLOOKUP(INGRESO_MERCADERIA[[#This Row],[CODIGO]],STOCKSANLUIS[],7,FALSE)</f>
        <v>A</v>
      </c>
      <c r="F3531" s="10"/>
    </row>
    <row r="3532" spans="1:6" x14ac:dyDescent="0.25">
      <c r="A3532" s="6" t="s">
        <v>22903</v>
      </c>
      <c r="B3532" t="str">
        <f>VLOOKUP(INGRESO_MERCADERIA[[#This Row],[CODIGO]],STOCKSANLUIS[],2,FALSE)</f>
        <v>EXTRACTOR HELICOCENTRIFUGO - DIAMETRO 315 MM (12.5") - 220V/1PH/60HZ - STAR COLD - MF-315P (EQV TD2000/315)</v>
      </c>
      <c r="C3532" s="10">
        <v>4</v>
      </c>
      <c r="D3532" s="156">
        <v>46149</v>
      </c>
      <c r="E3532" s="1" t="str">
        <f>VLOOKUP(INGRESO_MERCADERIA[[#This Row],[CODIGO]],STOCKSANLUIS[],7,FALSE)</f>
        <v>A</v>
      </c>
      <c r="F3532" s="10"/>
    </row>
    <row r="3533" spans="1:6" x14ac:dyDescent="0.25">
      <c r="A3533" s="6" t="s">
        <v>147</v>
      </c>
      <c r="B3533" t="str">
        <f>VLOOKUP(INGRESO_MERCADERIA[[#This Row],[CODIGO]],STOCKSANLUIS[],2,FALSE)</f>
        <v>ELEMENTO TERMOSTATICO DANFOSS TES-5 COD 067B3342</v>
      </c>
      <c r="C3533" s="10">
        <v>3</v>
      </c>
      <c r="D3533" s="156">
        <v>46149</v>
      </c>
      <c r="E3533" s="1" t="str">
        <f>VLOOKUP(INGRESO_MERCADERIA[[#This Row],[CODIGO]],STOCKSANLUIS[],7,FALSE)</f>
        <v>A</v>
      </c>
      <c r="F3533" s="10"/>
    </row>
    <row r="3534" spans="1:6" x14ac:dyDescent="0.25">
      <c r="A3534" s="6" t="s">
        <v>191</v>
      </c>
      <c r="B3534" t="str">
        <f>VLOOKUP(INGRESO_MERCADERIA[[#This Row],[CODIGO]],STOCKSANLUIS[],2,FALSE)</f>
        <v>PRESOSTATO DE BAJA DANFOSS KP 1 - R/AUTOMATICO - 060-110166 / 060-110191</v>
      </c>
      <c r="C3534" s="10">
        <v>4</v>
      </c>
      <c r="D3534" s="156">
        <v>46149</v>
      </c>
      <c r="E3534" s="1" t="str">
        <f>VLOOKUP(INGRESO_MERCADERIA[[#This Row],[CODIGO]],STOCKSANLUIS[],7,FALSE)</f>
        <v>A</v>
      </c>
      <c r="F3534" s="10"/>
    </row>
    <row r="3535" spans="1:6" x14ac:dyDescent="0.25">
      <c r="A3535" s="6" t="s">
        <v>655</v>
      </c>
      <c r="B3535" t="str">
        <f>VLOOKUP(INGRESO_MERCADERIA[[#This Row],[CODIGO]],STOCKSANLUIS[],2,FALSE)</f>
        <v>CUERPO DE VALVULA SOLENOIDE DANFOSS EVR 10 - 5/8  SOLDABLE  032F1214</v>
      </c>
      <c r="C3535" s="10">
        <v>1</v>
      </c>
      <c r="D3535" s="156">
        <v>46149</v>
      </c>
      <c r="E3535" s="1" t="str">
        <f>VLOOKUP(INGRESO_MERCADERIA[[#This Row],[CODIGO]],STOCKSANLUIS[],7,FALSE)</f>
        <v>A</v>
      </c>
      <c r="F3535" s="10"/>
    </row>
    <row r="3536" spans="1:6" x14ac:dyDescent="0.25">
      <c r="A3536" s="6" t="s">
        <v>173</v>
      </c>
      <c r="B3536" t="str">
        <f>VLOOKUP(INGRESO_MERCADERIA[[#This Row],[CODIGO]],STOCKSANLUIS[],2,FALSE)</f>
        <v>ORIFICIO N-4 PARA TEX2 - TES2 - TEN2 - 068-2007</v>
      </c>
      <c r="C3536" s="10">
        <v>2</v>
      </c>
      <c r="D3536" s="156">
        <v>46149</v>
      </c>
      <c r="E3536" s="1" t="str">
        <f>VLOOKUP(INGRESO_MERCADERIA[[#This Row],[CODIGO]],STOCKSANLUIS[],7,FALSE)</f>
        <v>A</v>
      </c>
      <c r="F3536" s="10"/>
    </row>
    <row r="3537" spans="1:6" x14ac:dyDescent="0.25">
      <c r="A3537" s="6" t="s">
        <v>3723</v>
      </c>
      <c r="B3537" t="str">
        <f>VLOOKUP(INGRESO_MERCADERIA[[#This Row],[CODIGO]],STOCKSANLUIS[],2,FALSE)</f>
        <v>CAJA PROTECTORA DE TERMOSTATO DE PLÁSTICO TRANSPARENTE CON LLAVE DE METAL - TG-2 - EVERWELL</v>
      </c>
      <c r="C3537" s="10">
        <v>10</v>
      </c>
      <c r="D3537" s="156">
        <v>46149</v>
      </c>
      <c r="E3537" s="1" t="str">
        <f>VLOOKUP(INGRESO_MERCADERIA[[#This Row],[CODIGO]],STOCKSANLUIS[],7,FALSE)</f>
        <v>A</v>
      </c>
      <c r="F3537" s="10"/>
    </row>
    <row r="3538" spans="1:6" x14ac:dyDescent="0.25">
      <c r="A3538" s="6" t="s">
        <v>29</v>
      </c>
      <c r="B3538" t="str">
        <f>VLOOKUP(INGRESO_MERCADERIA[[#This Row],[CODIGO]],STOCKSANLUIS[],2,FALSE)</f>
        <v>CONTROLADOR DE TEMPERATURA DIGITAL MT-512E LOG - VER.10 - 115/220 VAC - FULL GAUGE - WHITE</v>
      </c>
      <c r="C3538" s="10">
        <v>1</v>
      </c>
      <c r="D3538" s="156">
        <v>46149</v>
      </c>
      <c r="E3538" s="1" t="str">
        <f>VLOOKUP(INGRESO_MERCADERIA[[#This Row],[CODIGO]],STOCKSANLUIS[],7,FALSE)</f>
        <v>C</v>
      </c>
      <c r="F3538" s="10"/>
    </row>
    <row r="3539" spans="1:6" x14ac:dyDescent="0.25">
      <c r="A3539" s="6" t="s">
        <v>35</v>
      </c>
      <c r="B3539" t="str">
        <f>VLOOKUP(INGRESO_MERCADERIA[[#This Row],[CODIGO]],STOCKSANLUIS[],2,FALSE)</f>
        <v>CONTROLADOR DE TEMPERATURA DIGITAL MT-512EL 2HP - VER.13 - 12/24 VAC/DC - FULL GAUGE</v>
      </c>
      <c r="C3539" s="10">
        <v>5</v>
      </c>
      <c r="D3539" s="156">
        <v>46149</v>
      </c>
      <c r="E3539" s="1" t="str">
        <f>VLOOKUP(INGRESO_MERCADERIA[[#This Row],[CODIGO]],STOCKSANLUIS[],7,FALSE)</f>
        <v>C</v>
      </c>
      <c r="F3539" s="10"/>
    </row>
    <row r="3540" spans="1:6" x14ac:dyDescent="0.25">
      <c r="A3540" s="6" t="s">
        <v>69</v>
      </c>
      <c r="B3540" t="str">
        <f>VLOOKUP(INGRESO_MERCADERIA[[#This Row],[CODIGO]],STOCKSANLUIS[],2,FALSE)</f>
        <v>SENSOR DE PENETRACION FULL GAUGE SB-32 - 150MM/5MM</v>
      </c>
      <c r="C3540" s="10">
        <v>5</v>
      </c>
      <c r="D3540" s="156">
        <v>46149</v>
      </c>
      <c r="E3540" s="1" t="str">
        <f>VLOOKUP(INGRESO_MERCADERIA[[#This Row],[CODIGO]],STOCKSANLUIS[],7,FALSE)</f>
        <v>A</v>
      </c>
      <c r="F3540" s="10"/>
    </row>
    <row r="3541" spans="1:6" x14ac:dyDescent="0.25">
      <c r="A3541" s="6" t="s">
        <v>77</v>
      </c>
      <c r="B3541" t="str">
        <f>VLOOKUP(INGRESO_MERCADERIA[[#This Row],[CODIGO]],STOCKSANLUIS[],2,FALSE)</f>
        <v>CONTROLADOR DE TEMPERATURA DIGITAL TC-900EW LOG - VER.04 - 115/220 VAC - FULL GAUGE - WHITE</v>
      </c>
      <c r="C3541" s="10">
        <v>5</v>
      </c>
      <c r="D3541" s="156">
        <v>46149</v>
      </c>
      <c r="E3541" s="1" t="str">
        <f>VLOOKUP(INGRESO_MERCADERIA[[#This Row],[CODIGO]],STOCKSANLUIS[],7,FALSE)</f>
        <v>C</v>
      </c>
      <c r="F3541" s="10"/>
    </row>
    <row r="3542" spans="1:6" x14ac:dyDescent="0.25">
      <c r="A3542" s="6" t="s">
        <v>79</v>
      </c>
      <c r="B3542" t="str">
        <f>VLOOKUP(INGRESO_MERCADERIA[[#This Row],[CODIGO]],STOCKSANLUIS[],2,FALSE)</f>
        <v>CONTROLADOR DE TEMPERATURA DIGITAL TC-900EL POWER - VER.07 - 12/24 VAC/DC - FULL GAUGE</v>
      </c>
      <c r="C3542" s="10">
        <v>5</v>
      </c>
      <c r="D3542" s="156">
        <v>46149</v>
      </c>
      <c r="E3542" s="1" t="str">
        <f>VLOOKUP(INGRESO_MERCADERIA[[#This Row],[CODIGO]],STOCKSANLUIS[],7,FALSE)</f>
        <v>C</v>
      </c>
      <c r="F3542" s="10"/>
    </row>
    <row r="3543" spans="1:6" x14ac:dyDescent="0.25">
      <c r="A3543" s="6" t="s">
        <v>685</v>
      </c>
      <c r="B3543" t="str">
        <f>VLOOKUP(INGRESO_MERCADERIA[[#This Row],[CODIGO]],STOCKSANLUIS[],2,FALSE)</f>
        <v>CAJA SOBREPONER SIN LLAVES GB-01S - FULL GAUGE</v>
      </c>
      <c r="C3543" s="10">
        <v>5</v>
      </c>
      <c r="D3543" s="156">
        <v>46149</v>
      </c>
      <c r="E3543" s="1" t="str">
        <f>VLOOKUP(INGRESO_MERCADERIA[[#This Row],[CODIGO]],STOCKSANLUIS[],7,FALSE)</f>
        <v>C</v>
      </c>
      <c r="F3543" s="10"/>
    </row>
    <row r="3544" spans="1:6" x14ac:dyDescent="0.25">
      <c r="A3544" s="6" t="s">
        <v>953</v>
      </c>
      <c r="B3544" t="str">
        <f>VLOOKUP(INGRESO_MERCADERIA[[#This Row],[CODIGO]],STOCKSANLUIS[],2,FALSE)</f>
        <v>INTERFACE USB CONV 32 - VER.03 - FULL GAUGE</v>
      </c>
      <c r="C3544" s="10">
        <v>1</v>
      </c>
      <c r="D3544" s="156">
        <v>46149</v>
      </c>
      <c r="E3544" s="1" t="str">
        <f>VLOOKUP(INGRESO_MERCADERIA[[#This Row],[CODIGO]],STOCKSANLUIS[],7,FALSE)</f>
        <v>A</v>
      </c>
      <c r="F3544" s="10"/>
    </row>
    <row r="3545" spans="1:6" x14ac:dyDescent="0.25">
      <c r="A3545" s="6" t="s">
        <v>1199</v>
      </c>
      <c r="B3545" t="str">
        <f>VLOOKUP(INGRESO_MERCADERIA[[#This Row],[CODIGO]],STOCKSANLUIS[],2,FALSE)</f>
        <v>CONTROLADOR DE TEMPERATURA DIGITAL MT-512G - VER.02 - 115/220 VAC - FULL GAUGE</v>
      </c>
      <c r="C3545" s="10">
        <v>5</v>
      </c>
      <c r="D3545" s="156">
        <v>46149</v>
      </c>
      <c r="E3545" s="1" t="str">
        <f>VLOOKUP(INGRESO_MERCADERIA[[#This Row],[CODIGO]],STOCKSANLUIS[],7,FALSE)</f>
        <v>A</v>
      </c>
      <c r="F3545" s="10"/>
    </row>
    <row r="3546" spans="1:6" x14ac:dyDescent="0.25">
      <c r="A3546" s="6" t="s">
        <v>2427</v>
      </c>
      <c r="B3546" t="str">
        <f>VLOOKUP(INGRESO_MERCADERIA[[#This Row],[CODIGO]],STOCKSANLUIS[],2,FALSE)</f>
        <v>TERMOMETRO DIGITAL TI-44 EW PLUS - VER.01 - 115 /220 VAC - FULL GAUGE - WHITE</v>
      </c>
      <c r="C3546" s="10">
        <v>5</v>
      </c>
      <c r="D3546" s="156">
        <v>46149</v>
      </c>
      <c r="E3546" s="1" t="str">
        <f>VLOOKUP(INGRESO_MERCADERIA[[#This Row],[CODIGO]],STOCKSANLUIS[],7,FALSE)</f>
        <v>C</v>
      </c>
      <c r="F3546" s="10"/>
    </row>
    <row r="3547" spans="1:6" x14ac:dyDescent="0.25">
      <c r="A3547" s="6" t="s">
        <v>2122</v>
      </c>
      <c r="B3547" t="str">
        <f>VLOOKUP(INGRESO_MERCADERIA[[#This Row],[CODIGO]],STOCKSANLUIS[],2,FALSE)</f>
        <v>SENSOR DE TEMPERATURA NTC - SB-41 - 2M - FULL GAUGE</v>
      </c>
      <c r="C3547" s="10">
        <v>7</v>
      </c>
      <c r="D3547" s="156">
        <v>46149</v>
      </c>
      <c r="E3547" s="1" t="str">
        <f>VLOOKUP(INGRESO_MERCADERIA[[#This Row],[CODIGO]],STOCKSANLUIS[],7,FALSE)</f>
        <v>C</v>
      </c>
      <c r="F3547" s="10"/>
    </row>
    <row r="3548" spans="1:6" x14ac:dyDescent="0.25">
      <c r="A3548" s="6" t="s">
        <v>2431</v>
      </c>
      <c r="B3548" t="str">
        <f>VLOOKUP(INGRESO_MERCADERIA[[#This Row],[CODIGO]],STOCKSANLUIS[],2,FALSE)</f>
        <v>CONTROLADOR DIGITAL DE PRESIÓN PCT-410 EW PLUS - VER.05 - 90-220 VAC - FULL GAUGE (INCLUYE TRANSFORMADOR) - WHITE</v>
      </c>
      <c r="C3548" s="10">
        <v>3</v>
      </c>
      <c r="D3548" s="156">
        <v>46149</v>
      </c>
      <c r="E3548" s="1" t="str">
        <f>VLOOKUP(INGRESO_MERCADERIA[[#This Row],[CODIGO]],STOCKSANLUIS[],7,FALSE)</f>
        <v>C</v>
      </c>
      <c r="F3548" s="10"/>
    </row>
    <row r="3549" spans="1:6" x14ac:dyDescent="0.25">
      <c r="A3549" s="6" t="s">
        <v>2539</v>
      </c>
      <c r="B3549" t="str">
        <f>VLOOKUP(INGRESO_MERCADERIA[[#This Row],[CODIGO]],STOCKSANLUIS[],2,FALSE)</f>
        <v>CONTROLADOR DE TEMPERATURA DIGITAL MT-543EW PLUS DE 4 ETAPAS C/ALARMA - VER.06 - 115/220 VAC - FULL GAUGE - WHITE</v>
      </c>
      <c r="C3549" s="10">
        <v>3</v>
      </c>
      <c r="D3549" s="156">
        <v>46149</v>
      </c>
      <c r="E3549" s="1" t="str">
        <f>VLOOKUP(INGRESO_MERCADERIA[[#This Row],[CODIGO]],STOCKSANLUIS[],7,FALSE)</f>
        <v>A</v>
      </c>
      <c r="F3549" s="10"/>
    </row>
    <row r="3550" spans="1:6" x14ac:dyDescent="0.25">
      <c r="A3550" s="6" t="s">
        <v>2904</v>
      </c>
      <c r="B3550" t="str">
        <f>VLOOKUP(INGRESO_MERCADERIA[[#This Row],[CODIGO]],STOCKSANLUIS[],2,FALSE)</f>
        <v>SENSOR DE TEMPERATURA NTC - SB-70 - 2M - FULL GAUGE (REMPLAZO DEL SB-41 - NO USAR EN MT 622E)</v>
      </c>
      <c r="C3550" s="10">
        <v>10</v>
      </c>
      <c r="D3550" s="156">
        <v>46149</v>
      </c>
      <c r="E3550" s="1" t="str">
        <f>VLOOKUP(INGRESO_MERCADERIA[[#This Row],[CODIGO]],STOCKSANLUIS[],7,FALSE)</f>
        <v>A</v>
      </c>
      <c r="F3550" s="10"/>
    </row>
    <row r="3551" spans="1:6" x14ac:dyDescent="0.25">
      <c r="A3551" s="6" t="s">
        <v>3144</v>
      </c>
      <c r="B3551" t="str">
        <f>VLOOKUP(INGRESO_MERCADERIA[[#This Row],[CODIGO]],STOCKSANLUIS[],2,FALSE)</f>
        <v>CONVERTIDOR TCP485 - VER.04 - 100-220 VAC (5.1 VDC) - FULL GAUGE</v>
      </c>
      <c r="C3551" s="10">
        <v>1</v>
      </c>
      <c r="D3551" s="156">
        <v>46149</v>
      </c>
      <c r="E3551" s="1" t="str">
        <f>VLOOKUP(INGRESO_MERCADERIA[[#This Row],[CODIGO]],STOCKSANLUIS[],7,FALSE)</f>
        <v>A</v>
      </c>
      <c r="F3551" s="10"/>
    </row>
    <row r="3552" spans="1:6" x14ac:dyDescent="0.25">
      <c r="A3552" s="6" t="s">
        <v>3404</v>
      </c>
      <c r="B3552" t="str">
        <f>VLOOKUP(INGRESO_MERCADERIA[[#This Row],[CODIGO]],STOCKSANLUIS[],2,FALSE)</f>
        <v xml:space="preserve">KIT CONTROLADOR DE VÁLVULA EXPANSIÓN ELECTRÓNICA VX1025E PLUS - VER.01 - 100-220 VAC (12 VDC) - FULL GAUGE </v>
      </c>
      <c r="C3552" s="10">
        <v>1</v>
      </c>
      <c r="D3552" s="156">
        <v>46149</v>
      </c>
      <c r="E3552" s="1" t="str">
        <f>VLOOKUP(INGRESO_MERCADERIA[[#This Row],[CODIGO]],STOCKSANLUIS[],7,FALSE)</f>
        <v>A</v>
      </c>
      <c r="F3552" s="10"/>
    </row>
    <row r="3553" spans="1:6" x14ac:dyDescent="0.25">
      <c r="A3553" s="6" t="s">
        <v>2054</v>
      </c>
      <c r="B3553" t="str">
        <f>VLOOKUP(INGRESO_MERCADERIA[[#This Row],[CODIGO]],STOCKSANLUIS[],2,FALSE)</f>
        <v xml:space="preserve">SENSOR DE TEMPERATURA - SB-59 - 2.5M -  FULL GAUGE </v>
      </c>
      <c r="C3553" s="10">
        <v>5</v>
      </c>
      <c r="D3553" s="156">
        <v>46149</v>
      </c>
      <c r="E3553" s="1" t="str">
        <f>VLOOKUP(INGRESO_MERCADERIA[[#This Row],[CODIGO]],STOCKSANLUIS[],7,FALSE)</f>
        <v>C</v>
      </c>
      <c r="F3553" s="10"/>
    </row>
    <row r="3554" spans="1:6" x14ac:dyDescent="0.25">
      <c r="A3554" s="6" t="s">
        <v>2020</v>
      </c>
      <c r="B3554" t="str">
        <f>VLOOKUP(INGRESO_MERCADERIA[[#This Row],[CODIGO]],STOCKSANLUIS[],2,FALSE)</f>
        <v>CONTROLADOR DE TEMPERATURA Y HUMEDAD DIGITAL MT-530EW SUPER (10-85%HR) - VER.06 - 115/220 VAC - FULL GAUGE - WHITE</v>
      </c>
      <c r="C3554" s="10">
        <v>2</v>
      </c>
      <c r="D3554" s="156">
        <v>46149</v>
      </c>
      <c r="E3554" s="1" t="str">
        <f>VLOOKUP(INGRESO_MERCADERIA[[#This Row],[CODIGO]],STOCKSANLUIS[],7,FALSE)</f>
        <v>A</v>
      </c>
      <c r="F3554" s="10"/>
    </row>
    <row r="3555" spans="1:6" x14ac:dyDescent="0.25">
      <c r="A3555" s="6" t="s">
        <v>3470</v>
      </c>
      <c r="B3555" t="str">
        <f>VLOOKUP(INGRESO_MERCADERIA[[#This Row],[CODIGO]],STOCKSANLUIS[],2,FALSE)</f>
        <v>CONTROLADOR DIGITAL DE PRESIÓN PCT-120 E PLUS - VER.02 - 220 VAC - FULL GAUGE</v>
      </c>
      <c r="C3555" s="10">
        <v>3</v>
      </c>
      <c r="D3555" s="156">
        <v>46149</v>
      </c>
      <c r="E3555" s="1" t="str">
        <f>VLOOKUP(INGRESO_MERCADERIA[[#This Row],[CODIGO]],STOCKSANLUIS[],7,FALSE)</f>
        <v>A</v>
      </c>
      <c r="F3555" s="10"/>
    </row>
    <row r="3556" spans="1:6" x14ac:dyDescent="0.25">
      <c r="A3556" s="6" t="s">
        <v>485</v>
      </c>
      <c r="B3556" t="str">
        <f>VLOOKUP(INGRESO_MERCADERIA[[#This Row],[CODIGO]],STOCKSANLUIS[],2,FALSE)</f>
        <v>SOLDADURA DE PLATA HARRIS AL 0%</v>
      </c>
      <c r="C3556" s="10">
        <v>700</v>
      </c>
      <c r="D3556" s="156">
        <v>46149</v>
      </c>
      <c r="E3556" s="1" t="str">
        <f>VLOOKUP(INGRESO_MERCADERIA[[#This Row],[CODIGO]],STOCKSANLUIS[],7,FALSE)</f>
        <v>C</v>
      </c>
      <c r="F3556" s="10"/>
    </row>
    <row r="3557" spans="1:6" x14ac:dyDescent="0.25">
      <c r="A3557" s="6" t="s">
        <v>2505</v>
      </c>
      <c r="B3557" t="str">
        <f>VLOOKUP(INGRESO_MERCADERIA[[#This Row],[CODIGO]],STOCKSANLUIS[],2,FALSE)</f>
        <v>COMPRESOR ROTATIVO - 12000 BTU - 220V/60HZ - 1PH R22 - HSM170N2UDZ - SIN CAPACITOR 40UF/370V - GMCC</v>
      </c>
      <c r="C3557" s="10">
        <v>1</v>
      </c>
      <c r="D3557" s="156">
        <v>46149</v>
      </c>
      <c r="E3557" s="1" t="str">
        <f>VLOOKUP(INGRESO_MERCADERIA[[#This Row],[CODIGO]],STOCKSANLUIS[],7,FALSE)</f>
        <v>C</v>
      </c>
      <c r="F3557" s="10"/>
    </row>
    <row r="3558" spans="1:6" x14ac:dyDescent="0.25">
      <c r="A3558" s="6" t="s">
        <v>2022</v>
      </c>
      <c r="B3558" t="str">
        <f>VLOOKUP(INGRESO_MERCADERIA[[#This Row],[CODIGO]],STOCKSANLUIS[],2,FALSE)</f>
        <v>CONTROLADOR DE TEMPERATURA DIGITAL TC-900E POWER - VER.07 - 115/220 VAC - FULL GAUGE</v>
      </c>
      <c r="C3558" s="10">
        <v>2</v>
      </c>
      <c r="D3558" s="156">
        <v>46149</v>
      </c>
      <c r="E3558" s="1" t="str">
        <f>VLOOKUP(INGRESO_MERCADERIA[[#This Row],[CODIGO]],STOCKSANLUIS[],7,FALSE)</f>
        <v>C</v>
      </c>
      <c r="F3558" s="10" t="s">
        <v>21991</v>
      </c>
    </row>
    <row r="3559" spans="1:6" x14ac:dyDescent="0.25">
      <c r="A3559" s="6" t="s">
        <v>22353</v>
      </c>
      <c r="B3559" t="str">
        <f>VLOOKUP(INGRESO_MERCADERIA[[#This Row],[CODIGO]],STOCKSANLUIS[],2,FALSE)</f>
        <v xml:space="preserve">PLATINA MAX BULLET HTP SILVER 2  PLOMO 600MM-50MM-7,5MM - COLOR GRIS - EVERFROST </v>
      </c>
      <c r="C3559" s="10">
        <v>8</v>
      </c>
      <c r="D3559" s="156">
        <v>46150</v>
      </c>
      <c r="E3559" s="1" t="str">
        <f>VLOOKUP(INGRESO_MERCADERIA[[#This Row],[CODIGO]],STOCKSANLUIS[],7,FALSE)</f>
        <v>C</v>
      </c>
      <c r="F3559" s="10"/>
    </row>
    <row r="3560" spans="1:6" x14ac:dyDescent="0.25">
      <c r="A3560" s="6" t="s">
        <v>19300</v>
      </c>
      <c r="B3560" t="str">
        <f>VLOOKUP(INGRESO_MERCADERIA[[#This Row],[CODIGO]],STOCKSANLUIS[],2,FALSE)</f>
        <v>CINTA ADHESIVA FOAM QTF-230E - 1/8" X 2" X 32.8´ (3MM X 50MM X 10M) - EVERFROST - HIGH QUALITY</v>
      </c>
      <c r="C3560" s="10">
        <v>100</v>
      </c>
      <c r="D3560" s="156">
        <v>46150</v>
      </c>
      <c r="E3560" s="1" t="str">
        <f>VLOOKUP(INGRESO_MERCADERIA[[#This Row],[CODIGO]],STOCKSANLUIS[],7,FALSE)</f>
        <v>C</v>
      </c>
      <c r="F3560" s="10"/>
    </row>
    <row r="3561" spans="1:6" x14ac:dyDescent="0.25">
      <c r="A3561" s="6" t="s">
        <v>3677</v>
      </c>
      <c r="B3561" t="str">
        <f>VLOOKUP(INGRESO_MERCADERIA[[#This Row],[CODIGO]],STOCKSANLUIS[],2,FALSE)</f>
        <v>RESISTENCIA SILICONADA POTENCIA CONSTANTE TECNOLATINA  - TPC-M - 30W/M - 220V</v>
      </c>
      <c r="C3561" s="10">
        <v>100</v>
      </c>
      <c r="D3561" s="156">
        <v>46150</v>
      </c>
      <c r="E3561" s="1" t="str">
        <f>VLOOKUP(INGRESO_MERCADERIA[[#This Row],[CODIGO]],STOCKSANLUIS[],7,FALSE)</f>
        <v>C</v>
      </c>
      <c r="F3561" s="10"/>
    </row>
    <row r="3562" spans="1:6" x14ac:dyDescent="0.25">
      <c r="A3562" s="6" t="s">
        <v>3678</v>
      </c>
      <c r="B3562" t="str">
        <f>VLOOKUP(INGRESO_MERCADERIA[[#This Row],[CODIGO]],STOCKSANLUIS[],2,FALSE)</f>
        <v>RESISTENCIA SILICONADA POTENCIA CONSTANTE TECNOLATINA - TPC-M - 40W/M - 220V</v>
      </c>
      <c r="C3562" s="10">
        <v>400</v>
      </c>
      <c r="D3562" s="156">
        <v>46150</v>
      </c>
      <c r="E3562" s="1" t="str">
        <f>VLOOKUP(INGRESO_MERCADERIA[[#This Row],[CODIGO]],STOCKSANLUIS[],7,FALSE)</f>
        <v>C</v>
      </c>
      <c r="F3562" s="10"/>
    </row>
    <row r="3563" spans="1:6" x14ac:dyDescent="0.25">
      <c r="A3563" s="6" t="s">
        <v>3579</v>
      </c>
      <c r="B3563" t="str">
        <f>VLOOKUP(INGRESO_MERCADERIA[[#This Row],[CODIGO]],STOCKSANLUIS[],2,FALSE)</f>
        <v xml:space="preserve">MOTOVENTILADOR AXIAL EBM S4D400-AP12-37/G02 - 400MM - 220V/380V/440V TRIFÁSICO - 4 POLOS, CON REJILLA - FLUJO V  REMPLAZO DE S4D400-AP12-35 </v>
      </c>
      <c r="C3563" s="10">
        <v>1</v>
      </c>
      <c r="D3563" s="156">
        <v>46150</v>
      </c>
      <c r="E3563" s="1" t="str">
        <f>VLOOKUP(INGRESO_MERCADERIA[[#This Row],[CODIGO]],STOCKSANLUIS[],7,FALSE)</f>
        <v>C</v>
      </c>
      <c r="F3563" s="10"/>
    </row>
    <row r="3564" spans="1:6" x14ac:dyDescent="0.25">
      <c r="A3564" s="6" t="s">
        <v>375</v>
      </c>
      <c r="B3564" t="str">
        <f>VLOOKUP(INGRESO_MERCADERIA[[#This Row],[CODIGO]],STOCKSANLUIS[],2,FALSE)</f>
        <v>ROLLO DE COBRE FLEXIBLE 1/4" HIGH QUALITY - STARCOLD - 6.35 MM X 0.55 MM X 15 M</v>
      </c>
      <c r="C3564" s="10">
        <v>20</v>
      </c>
      <c r="D3564" s="156">
        <v>46150</v>
      </c>
      <c r="E3564" s="1" t="str">
        <f>VLOOKUP(INGRESO_MERCADERIA[[#This Row],[CODIGO]],STOCKSANLUIS[],7,FALSE)</f>
        <v>C</v>
      </c>
      <c r="F3564" s="10"/>
    </row>
    <row r="3565" spans="1:6" x14ac:dyDescent="0.25">
      <c r="A3565" s="6" t="s">
        <v>3681</v>
      </c>
      <c r="B3565" t="str">
        <f>VLOOKUP(INGRESO_MERCADERIA[[#This Row],[CODIGO]],STOCKSANLUIS[],2,FALSE)</f>
        <v>ROLLO DE COBRE FLEXIBLE 5/8" HIGH QUALITY - STARCOLD - 15.88 MM X 0.65 MM X 15 M</v>
      </c>
      <c r="C3565" s="10">
        <v>5</v>
      </c>
      <c r="D3565" s="156">
        <v>46150</v>
      </c>
      <c r="E3565" s="1" t="str">
        <f>VLOOKUP(INGRESO_MERCADERIA[[#This Row],[CODIGO]],STOCKSANLUIS[],7,FALSE)</f>
        <v>C</v>
      </c>
      <c r="F3565" s="10"/>
    </row>
    <row r="3566" spans="1:6" x14ac:dyDescent="0.25">
      <c r="A3566" s="6" t="s">
        <v>3605</v>
      </c>
      <c r="B3566" t="str">
        <f>VLOOKUP(INGRESO_MERCADERIA[[#This Row],[CODIGO]],STOCKSANLUIS[],2,FALSE)</f>
        <v>ROLLO DE COBRE FLEXIBLE 3/8" HIGH QUALITY - STARCOLD - 9.53 MM X 0.60 MM X 15 M</v>
      </c>
      <c r="C3566" s="10">
        <v>30</v>
      </c>
      <c r="D3566" s="156">
        <v>46150</v>
      </c>
      <c r="E3566" s="1" t="str">
        <f>VLOOKUP(INGRESO_MERCADERIA[[#This Row],[CODIGO]],STOCKSANLUIS[],7,FALSE)</f>
        <v>C</v>
      </c>
      <c r="F3566" s="10"/>
    </row>
    <row r="3567" spans="1:6" x14ac:dyDescent="0.25">
      <c r="A3567" s="6" t="s">
        <v>1819</v>
      </c>
      <c r="B3567" t="str">
        <f>VLOOKUP(INGRESO_MERCADERIA[[#This Row],[CODIGO]],STOCKSANLUIS[],2,FALSE)</f>
        <v>ROLLO DE COBRE FLEXIBLE 1/2" HIGH QUALITY - STARCOLD - 12.70 MM X 0.65 MM X 15 M</v>
      </c>
      <c r="C3567" s="10">
        <v>15</v>
      </c>
      <c r="D3567" s="156">
        <v>46150</v>
      </c>
      <c r="E3567" s="1" t="str">
        <f>VLOOKUP(INGRESO_MERCADERIA[[#This Row],[CODIGO]],STOCKSANLUIS[],7,FALSE)</f>
        <v>C</v>
      </c>
      <c r="F3567" s="10"/>
    </row>
    <row r="3568" spans="1:6" x14ac:dyDescent="0.25">
      <c r="A3568" s="6" t="s">
        <v>3295</v>
      </c>
      <c r="B3568" t="str">
        <f>VLOOKUP(INGRESO_MERCADERIA[[#This Row],[CODIGO]],STOCKSANLUIS[],2,FALSE)</f>
        <v>VALVULA PARA AGUA HELADA FAN &amp; COIL 2 VIAS 1" DIAMETRO  CON ACTUADOR  220V JOHNSON CONTROLS - VLC2200HC-C</v>
      </c>
      <c r="C3568" s="10">
        <v>20</v>
      </c>
      <c r="D3568" s="156">
        <v>46150</v>
      </c>
      <c r="E3568" s="1" t="str">
        <f>VLOOKUP(INGRESO_MERCADERIA[[#This Row],[CODIGO]],STOCKSANLUIS[],7,FALSE)</f>
        <v>A</v>
      </c>
      <c r="F3568" s="10"/>
    </row>
    <row r="3569" spans="1:6" x14ac:dyDescent="0.25">
      <c r="A3569" s="6" t="s">
        <v>3293</v>
      </c>
      <c r="B3569" t="str">
        <f>VLOOKUP(INGRESO_MERCADERIA[[#This Row],[CODIGO]],STOCKSANLUIS[],2,FALSE)</f>
        <v>VALVULA PARA AGUA HELADA FAN &amp; COIL 2 VIAS 3/4" DIAMETRO  CON ACTUADOR  220V JOHNSON CONTROLS - VLC2200GC-C</v>
      </c>
      <c r="C3569" s="10">
        <v>20</v>
      </c>
      <c r="D3569" s="156">
        <v>46150</v>
      </c>
      <c r="E3569" s="1" t="str">
        <f>VLOOKUP(INGRESO_MERCADERIA[[#This Row],[CODIGO]],STOCKSANLUIS[],7,FALSE)</f>
        <v>A</v>
      </c>
      <c r="F3569" s="10"/>
    </row>
    <row r="3570" spans="1:6" x14ac:dyDescent="0.25">
      <c r="A3570" s="6" t="s">
        <v>1103</v>
      </c>
      <c r="B3570" t="str">
        <f>VLOOKUP(INGRESO_MERCADERIA[[#This Row],[CODIGO]],STOCKSANLUIS[],2,FALSE)</f>
        <v>CONTROL REMOTO UNIVERSAL - QTH-4000 - QUALITY</v>
      </c>
      <c r="C3570" s="10">
        <v>50</v>
      </c>
      <c r="D3570" s="156">
        <v>46150</v>
      </c>
      <c r="E3570" s="1" t="str">
        <f>VLOOKUP(INGRESO_MERCADERIA[[#This Row],[CODIGO]],STOCKSANLUIS[],7,FALSE)</f>
        <v>A</v>
      </c>
      <c r="F3570" s="10"/>
    </row>
    <row r="3571" spans="1:6" x14ac:dyDescent="0.25">
      <c r="A3571" s="6" t="s">
        <v>3224</v>
      </c>
      <c r="B3571" t="str">
        <f>VLOOKUP(INGRESO_MERCADERIA[[#This Row],[CODIGO]],STOCKSANLUIS[],2,FALSE)</f>
        <v xml:space="preserve">SELLADOR DE CALOR - LACO - 1.7GR </v>
      </c>
      <c r="C3571" s="10">
        <v>24</v>
      </c>
      <c r="D3571" s="156">
        <v>46150</v>
      </c>
      <c r="E3571" s="1" t="str">
        <f>VLOOKUP(INGRESO_MERCADERIA[[#This Row],[CODIGO]],STOCKSANLUIS[],7,FALSE)</f>
        <v>C</v>
      </c>
      <c r="F3571" s="10"/>
    </row>
    <row r="3572" spans="1:6" x14ac:dyDescent="0.25">
      <c r="A3572" s="6" t="s">
        <v>821</v>
      </c>
      <c r="B3572" t="str">
        <f>VLOOKUP(INGRESO_MERCADERIA[[#This Row],[CODIGO]],STOCKSANLUIS[],2,FALSE)</f>
        <v>MANIFOLD PARA R-12, R-22, R-502 - CON MANGUERAS DE 60" - QM-360 - QUALITY</v>
      </c>
      <c r="C3572" s="10">
        <v>2</v>
      </c>
      <c r="D3572" s="156">
        <v>46150</v>
      </c>
      <c r="E3572" s="1" t="str">
        <f>VLOOKUP(INGRESO_MERCADERIA[[#This Row],[CODIGO]],STOCKSANLUIS[],7,FALSE)</f>
        <v>A</v>
      </c>
      <c r="F3572" s="10"/>
    </row>
    <row r="3573" spans="1:6" x14ac:dyDescent="0.25">
      <c r="A3573" s="6" t="s">
        <v>997</v>
      </c>
      <c r="B3573" t="str">
        <f>VLOOKUP(INGRESO_MERCADERIA[[#This Row],[CODIGO]],STOCKSANLUIS[],2,FALSE)</f>
        <v>TUERCA DE BRONCE DE 7/8 - QFN-78 - QUALITY</v>
      </c>
      <c r="C3573" s="10">
        <v>10</v>
      </c>
      <c r="D3573" s="156">
        <v>46150</v>
      </c>
      <c r="E3573" s="1" t="str">
        <f>VLOOKUP(INGRESO_MERCADERIA[[#This Row],[CODIGO]],STOCKSANLUIS[],7,FALSE)</f>
        <v>C</v>
      </c>
      <c r="F3573" s="10"/>
    </row>
    <row r="3574" spans="1:6" x14ac:dyDescent="0.25">
      <c r="A3574" s="6" t="s">
        <v>371</v>
      </c>
      <c r="B3574" t="str">
        <f>VLOOKUP(INGRESO_MERCADERIA[[#This Row],[CODIGO]],STOCKSANLUIS[],2,FALSE)</f>
        <v>ROLLO DE COBRE FLEXIBLE 3/4" HIGH QUALITY - STARCOLD - 19.05 MM X 0.75 MM X 15 M</v>
      </c>
      <c r="C3574" s="10">
        <v>4</v>
      </c>
      <c r="D3574" s="156">
        <v>46150</v>
      </c>
      <c r="E3574" s="1" t="str">
        <f>VLOOKUP(INGRESO_MERCADERIA[[#This Row],[CODIGO]],STOCKSANLUIS[],7,FALSE)</f>
        <v>C</v>
      </c>
      <c r="F3574" s="10"/>
    </row>
    <row r="3575" spans="1:6" x14ac:dyDescent="0.25">
      <c r="A3575" s="6" t="s">
        <v>445</v>
      </c>
      <c r="B3575" t="str">
        <f>VLOOKUP(INGRESO_MERCADERIA[[#This Row],[CODIGO]],STOCKSANLUIS[],2,FALSE)</f>
        <v xml:space="preserve">ACEITE POLIOLESTER POE 68 - 1/4 GALON - BVA </v>
      </c>
      <c r="C3575" s="10">
        <v>12</v>
      </c>
      <c r="D3575" s="156">
        <v>46150</v>
      </c>
      <c r="E3575" s="1" t="str">
        <f>VLOOKUP(INGRESO_MERCADERIA[[#This Row],[CODIGO]],STOCKSANLUIS[],7,FALSE)</f>
        <v>C</v>
      </c>
      <c r="F3575" s="10"/>
    </row>
    <row r="3576" spans="1:6" x14ac:dyDescent="0.25">
      <c r="A3576" s="6" t="s">
        <v>931</v>
      </c>
      <c r="B3576" t="str">
        <f>VLOOKUP(INGRESO_MERCADERIA[[#This Row],[CODIGO]],STOCKSANLUIS[],2,FALSE)</f>
        <v>ACEITE POLIOLESTER POE 32 - 1 GALON - BVA</v>
      </c>
      <c r="C3576" s="10">
        <v>8</v>
      </c>
      <c r="D3576" s="156">
        <v>46150</v>
      </c>
      <c r="E3576" s="1" t="str">
        <f>VLOOKUP(INGRESO_MERCADERIA[[#This Row],[CODIGO]],STOCKSANLUIS[],7,FALSE)</f>
        <v>C</v>
      </c>
      <c r="F3576" s="10"/>
    </row>
    <row r="3577" spans="1:6" x14ac:dyDescent="0.25">
      <c r="A3577" s="6" t="s">
        <v>3363</v>
      </c>
      <c r="B3577" t="str">
        <f>VLOOKUP(INGRESO_MERCADERIA[[#This Row],[CODIGO]],STOCKSANLUIS[],2,FALSE)</f>
        <v>COMPRESOR SCROLL YH150C7-100 -- 60000 BTU - 5HP - 220V/3PH/60HZ - R410A - INVOTECH</v>
      </c>
      <c r="C3577" s="10">
        <v>1</v>
      </c>
      <c r="D3577" s="156">
        <v>46150</v>
      </c>
      <c r="E3577" s="1" t="str">
        <f>VLOOKUP(INGRESO_MERCADERIA[[#This Row],[CODIGO]],STOCKSANLUIS[],7,FALSE)</f>
        <v>B</v>
      </c>
      <c r="F3577" s="10"/>
    </row>
    <row r="3578" spans="1:6" x14ac:dyDescent="0.25">
      <c r="A3578" s="6" t="s">
        <v>19227</v>
      </c>
      <c r="B3578" t="str">
        <f>VLOOKUP(INGRESO_MERCADERIA[[#This Row],[CODIGO]],STOCKSANLUIS[],2,FALSE)</f>
        <v>EXTRACTOR HELICOCENTRIFUGO - DIAMETRO 200 MM (8") - 220V/1PH/60HZ - STAR COLD - MF-200P (EQV TD800/200)</v>
      </c>
      <c r="C3578" s="10">
        <v>4</v>
      </c>
      <c r="D3578" s="156">
        <v>46150</v>
      </c>
      <c r="E3578" s="1" t="str">
        <f>VLOOKUP(INGRESO_MERCADERIA[[#This Row],[CODIGO]],STOCKSANLUIS[],7,FALSE)</f>
        <v>A</v>
      </c>
      <c r="F3578" s="10"/>
    </row>
    <row r="3579" spans="1:6" x14ac:dyDescent="0.25">
      <c r="A3579" s="6" t="s">
        <v>3856</v>
      </c>
      <c r="B3579" t="str">
        <f>VLOOKUP(INGRESO_MERCADERIA[[#This Row],[CODIGO]],STOCKSANLUIS[],2,FALSE)</f>
        <v>CORTINA DE AIRE DE 90 CM (36") - 220V/1PH/60HZ - STAR COLD - FM-1209Z/Y-MC</v>
      </c>
      <c r="C3579" s="10">
        <v>3</v>
      </c>
      <c r="D3579" s="156">
        <v>46150</v>
      </c>
      <c r="E3579" s="1" t="str">
        <f>VLOOKUP(INGRESO_MERCADERIA[[#This Row],[CODIGO]],STOCKSANLUIS[],7,FALSE)</f>
        <v>A</v>
      </c>
      <c r="F3579" s="10"/>
    </row>
    <row r="3580" spans="1:6" x14ac:dyDescent="0.25">
      <c r="A3580" s="6" t="s">
        <v>19225</v>
      </c>
      <c r="B3580" t="str">
        <f>VLOOKUP(INGRESO_MERCADERIA[[#This Row],[CODIGO]],STOCKSANLUIS[],2,FALSE)</f>
        <v>EXTRACTOR HELICOCENTRIFUGO - DIAMETRO 100 MM (4") - 220V/1PH/60HZ - STAR COLD - MF-100P (EQV TD250/100)</v>
      </c>
      <c r="C3580" s="10">
        <v>3</v>
      </c>
      <c r="D3580" s="156">
        <v>46150</v>
      </c>
      <c r="E3580" s="1" t="str">
        <f>VLOOKUP(INGRESO_MERCADERIA[[#This Row],[CODIGO]],STOCKSANLUIS[],7,FALSE)</f>
        <v>A</v>
      </c>
      <c r="F3580" s="10"/>
    </row>
    <row r="3581" spans="1:6" x14ac:dyDescent="0.25">
      <c r="A3581" s="6" t="s">
        <v>19228</v>
      </c>
      <c r="B3581" t="str">
        <f>VLOOKUP(INGRESO_MERCADERIA[[#This Row],[CODIGO]],STOCKSANLUIS[],2,FALSE)</f>
        <v>EXTRACTOR HELICOCENTRIFUGO - DIAMETRO 150 MM (6") - 220V/1PH/60HZ - STAR COLD - MF-150P (EQV TD500/150)</v>
      </c>
      <c r="C3581" s="10">
        <v>1</v>
      </c>
      <c r="D3581" s="156">
        <v>46150</v>
      </c>
      <c r="E3581" s="1" t="str">
        <f>VLOOKUP(INGRESO_MERCADERIA[[#This Row],[CODIGO]],STOCKSANLUIS[],7,FALSE)</f>
        <v>A</v>
      </c>
      <c r="F3581" s="10"/>
    </row>
    <row r="3582" spans="1:6" x14ac:dyDescent="0.25">
      <c r="A3582" s="6" t="s">
        <v>3343</v>
      </c>
      <c r="B3582" t="str">
        <f>VLOOKUP(INGRESO_MERCADERIA[[#This Row],[CODIGO]],STOCKSANLUIS[],2,FALSE)</f>
        <v>GAS REFRIGERANTE R410A -11.30KG ICELOONG</v>
      </c>
      <c r="C3582" s="10">
        <v>10</v>
      </c>
      <c r="D3582" s="156">
        <v>46150</v>
      </c>
      <c r="E3582" s="1" t="str">
        <f>VLOOKUP(INGRESO_MERCADERIA[[#This Row],[CODIGO]],STOCKSANLUIS[],7,FALSE)</f>
        <v>C</v>
      </c>
      <c r="F3582" s="10"/>
    </row>
    <row r="3583" spans="1:6" x14ac:dyDescent="0.25">
      <c r="A3583" s="6" t="s">
        <v>2872</v>
      </c>
      <c r="B3583" t="str">
        <f>VLOOKUP(INGRESO_MERCADERIA[[#This Row],[CODIGO]],STOCKSANLUIS[],2,FALSE)</f>
        <v>GAS REFRIGERANTE FREON R-22 - 13.62 KG - CHINO - CHEMOURS</v>
      </c>
      <c r="C3583" s="10">
        <v>10</v>
      </c>
      <c r="D3583" s="156">
        <v>46150</v>
      </c>
      <c r="E3583" s="1" t="str">
        <f>VLOOKUP(INGRESO_MERCADERIA[[#This Row],[CODIGO]],STOCKSANLUIS[],7,FALSE)</f>
        <v>C</v>
      </c>
      <c r="F3583" s="10"/>
    </row>
    <row r="3584" spans="1:6" x14ac:dyDescent="0.25">
      <c r="A3584" s="6" t="s">
        <v>3339</v>
      </c>
      <c r="B3584" t="str">
        <f>VLOOKUP(INGRESO_MERCADERIA[[#This Row],[CODIGO]],STOCKSANLUIS[],2,FALSE)</f>
        <v>GAS REFRIGERANTE R134 - 13.6KG ICELOONG</v>
      </c>
      <c r="C3584" s="10">
        <v>5</v>
      </c>
      <c r="D3584" s="156">
        <v>46153</v>
      </c>
      <c r="E3584" s="1" t="str">
        <f>VLOOKUP(INGRESO_MERCADERIA[[#This Row],[CODIGO]],STOCKSANLUIS[],7,FALSE)</f>
        <v>C</v>
      </c>
      <c r="F3584" s="10"/>
    </row>
    <row r="3585" spans="1:6" x14ac:dyDescent="0.25">
      <c r="A3585" s="6" t="s">
        <v>3343</v>
      </c>
      <c r="B3585" t="str">
        <f>VLOOKUP(INGRESO_MERCADERIA[[#This Row],[CODIGO]],STOCKSANLUIS[],2,FALSE)</f>
        <v>GAS REFRIGERANTE R410A -11.30KG ICELOONG</v>
      </c>
      <c r="C3585" s="10">
        <v>10</v>
      </c>
      <c r="D3585" s="156">
        <v>46153</v>
      </c>
      <c r="E3585" s="1" t="str">
        <f>VLOOKUP(INGRESO_MERCADERIA[[#This Row],[CODIGO]],STOCKSANLUIS[],7,FALSE)</f>
        <v>C</v>
      </c>
      <c r="F3585" s="10"/>
    </row>
    <row r="3586" spans="1:6" x14ac:dyDescent="0.25">
      <c r="A3586" s="6" t="s">
        <v>3347</v>
      </c>
      <c r="B3586" t="str">
        <f>VLOOKUP(INGRESO_MERCADERIA[[#This Row],[CODIGO]],STOCKSANLUIS[],2,FALSE)</f>
        <v>GAS REFRIGERANTE R507 -11.3KG ICELOONG</v>
      </c>
      <c r="C3586" s="10">
        <v>10</v>
      </c>
      <c r="D3586" s="156">
        <v>46153</v>
      </c>
      <c r="E3586" s="1" t="str">
        <f>VLOOKUP(INGRESO_MERCADERIA[[#This Row],[CODIGO]],STOCKSANLUIS[],7,FALSE)</f>
        <v>C</v>
      </c>
      <c r="F3586" s="10"/>
    </row>
    <row r="3587" spans="1:6" x14ac:dyDescent="0.25">
      <c r="A3587" s="6" t="s">
        <v>21916</v>
      </c>
      <c r="B3587" t="str">
        <f>VLOOKUP(INGRESO_MERCADERIA[[#This Row],[CODIGO]],STOCKSANLUIS[],2,FALSE)</f>
        <v xml:space="preserve">MOLDED PLUG PARA BOMS -600 Y -618 </v>
      </c>
      <c r="C3587" s="10">
        <v>1</v>
      </c>
      <c r="D3587" s="156">
        <v>46153</v>
      </c>
      <c r="E3587" s="1" t="str">
        <f>VLOOKUP(INGRESO_MERCADERIA[[#This Row],[CODIGO]],STOCKSANLUIS[],7,FALSE)</f>
        <v>C</v>
      </c>
      <c r="F3587" s="10"/>
    </row>
    <row r="3588" spans="1:6" x14ac:dyDescent="0.25">
      <c r="A3588" s="6" t="s">
        <v>21900</v>
      </c>
      <c r="B3588" t="str">
        <f>VLOOKUP(INGRESO_MERCADERIA[[#This Row],[CODIGO]],STOCKSANLUIS[],2,FALSE)</f>
        <v>CALENTADOR DE CARTER PARA ZS11-15 220V</v>
      </c>
      <c r="C3588" s="10">
        <v>1</v>
      </c>
      <c r="D3588" s="156">
        <v>46153</v>
      </c>
      <c r="E3588" s="1" t="str">
        <f>VLOOKUP(INGRESO_MERCADERIA[[#This Row],[CODIGO]],STOCKSANLUIS[],7,FALSE)</f>
        <v>C</v>
      </c>
      <c r="F3588" s="10"/>
    </row>
    <row r="3589" spans="1:6" x14ac:dyDescent="0.25">
      <c r="A3589" s="6" t="s">
        <v>21886</v>
      </c>
      <c r="B3589" t="str">
        <f>VLOOKUP(INGRESO_MERCADERIA[[#This Row],[CODIGO]],STOCKSANLUIS[],2,FALSE)</f>
        <v>COMPRESOR COPELAND USA 3.0 HP 220V/3PH/60HZ ZS21KAE-TF5-618 SCROLL R507/R404/R134A/R407C/R449A  - ALTA EFICIENCIA / BAJO RUIDO</v>
      </c>
      <c r="C3589" s="10">
        <v>1</v>
      </c>
      <c r="D3589" s="156">
        <v>46153</v>
      </c>
      <c r="E3589" s="1" t="str">
        <f>VLOOKUP(INGRESO_MERCADERIA[[#This Row],[CODIGO]],STOCKSANLUIS[],7,FALSE)</f>
        <v>B/C</v>
      </c>
      <c r="F3589" s="10"/>
    </row>
    <row r="3590" spans="1:6" x14ac:dyDescent="0.25">
      <c r="A3590" s="6" t="s">
        <v>21876</v>
      </c>
      <c r="B3590" t="str">
        <f>VLOOKUP(INGRESO_MERCADERIA[[#This Row],[CODIGO]],STOCKSANLUIS[],2,FALSE)</f>
        <v>COMPRESOR COPELAND USA 1.5 HP 220V/1PH/60HZ ZS11KAE-PFV-618 SCROLL R507/R404/R134A/R407C/R449A - ALTA EFICIENCIA / BAJO RUIDO</v>
      </c>
      <c r="C3590" s="10">
        <v>1</v>
      </c>
      <c r="D3590" s="156">
        <v>46153</v>
      </c>
      <c r="E3590" s="1" t="str">
        <f>VLOOKUP(INGRESO_MERCADERIA[[#This Row],[CODIGO]],STOCKSANLUIS[],7,FALSE)</f>
        <v>B</v>
      </c>
      <c r="F3590" s="10"/>
    </row>
    <row r="3591" spans="1:6" x14ac:dyDescent="0.25">
      <c r="A3591" s="6" t="s">
        <v>21878</v>
      </c>
      <c r="B3591" t="str">
        <f>VLOOKUP(INGRESO_MERCADERIA[[#This Row],[CODIGO]],STOCKSANLUIS[],2,FALSE)</f>
        <v>COMPRESOR COPELAND USA 1.5 HP 220V/3PH/60HZ ZS11KAE-TF5-618 SCROLL R507/R404/R134A/R407C/R449A - ALTA EFICIENCIA / BAJO RUIDO</v>
      </c>
      <c r="C3591" s="10">
        <v>1</v>
      </c>
      <c r="D3591" s="156">
        <v>46153</v>
      </c>
      <c r="E3591" s="1" t="str">
        <f>VLOOKUP(INGRESO_MERCADERIA[[#This Row],[CODIGO]],STOCKSANLUIS[],7,FALSE)</f>
        <v>C</v>
      </c>
      <c r="F3591" s="10"/>
    </row>
    <row r="3592" spans="1:6" x14ac:dyDescent="0.25">
      <c r="A3592" s="6" t="s">
        <v>21880</v>
      </c>
      <c r="B3592" t="str">
        <f>VLOOKUP(INGRESO_MERCADERIA[[#This Row],[CODIGO]],STOCKSANLUIS[],2,FALSE)</f>
        <v>COMPRESOR COPELAND USA 2.0 HP 220V/1PH/60HZ ZS15KAE-PFV-618 SCROLL R507/R404/R134A/R407C/R449A  - ALTA EFICIENCIA / BAJO RUIDO</v>
      </c>
      <c r="C3592" s="10">
        <v>1</v>
      </c>
      <c r="D3592" s="156">
        <v>46153</v>
      </c>
      <c r="E3592" s="1" t="str">
        <f>VLOOKUP(INGRESO_MERCADERIA[[#This Row],[CODIGO]],STOCKSANLUIS[],7,FALSE)</f>
        <v>B</v>
      </c>
      <c r="F3592" s="10"/>
    </row>
    <row r="3593" spans="1:6" x14ac:dyDescent="0.25">
      <c r="A3593" s="6" t="s">
        <v>21882</v>
      </c>
      <c r="B3593" t="str">
        <f>VLOOKUP(INGRESO_MERCADERIA[[#This Row],[CODIGO]],STOCKSANLUIS[],2,FALSE)</f>
        <v>COMPRESOR COPELAND USA 2.0 HP 220V/3PH/60HZ ZS15KAE-TF5-618 SCROLL R507/R404/R134A/R407C/R449A  - ALTA EFICIENCIA / BAJO RUIDO</v>
      </c>
      <c r="C3593" s="10">
        <v>1</v>
      </c>
      <c r="D3593" s="156">
        <v>46153</v>
      </c>
      <c r="E3593" s="1" t="str">
        <f>VLOOKUP(INGRESO_MERCADERIA[[#This Row],[CODIGO]],STOCKSANLUIS[],7,FALSE)</f>
        <v>B</v>
      </c>
      <c r="F3593" s="10"/>
    </row>
    <row r="3594" spans="1:6" x14ac:dyDescent="0.25">
      <c r="A3594" s="6" t="s">
        <v>21884</v>
      </c>
      <c r="B3594" t="str">
        <f>VLOOKUP(INGRESO_MERCADERIA[[#This Row],[CODIGO]],STOCKSANLUIS[],2,FALSE)</f>
        <v>COMPRESOR COPELAND USA 3.0 HP 220V/1PH/60HZ ZS21KAE-PFV-618 SCROLL R507/R404/R134A/R407C/R449A  - ALTA EFICIENCIA / BAJO RUIDO</v>
      </c>
      <c r="C3594" s="10">
        <v>2</v>
      </c>
      <c r="D3594" s="156">
        <v>46153</v>
      </c>
      <c r="E3594" s="1" t="str">
        <f>VLOOKUP(INGRESO_MERCADERIA[[#This Row],[CODIGO]],STOCKSANLUIS[],7,FALSE)</f>
        <v>B</v>
      </c>
      <c r="F3594" s="10"/>
    </row>
    <row r="3595" spans="1:6" x14ac:dyDescent="0.25">
      <c r="A3595" s="6" t="s">
        <v>21888</v>
      </c>
      <c r="B3595" t="str">
        <f>VLOOKUP(INGRESO_MERCADERIA[[#This Row],[CODIGO]],STOCKSANLUIS[],2,FALSE)</f>
        <v>COMPRESOR COPELAND USA 3.0 HP 380V/3PH/60HZ ZS21KAE-TF7-618 SCROLL R507/R404/R134A/R407C/R449A  - ALTA EFICIENCIA / BAJO RUIDO</v>
      </c>
      <c r="C3595" s="10">
        <v>2</v>
      </c>
      <c r="D3595" s="156">
        <v>46153</v>
      </c>
      <c r="E3595" s="1" t="str">
        <f>VLOOKUP(INGRESO_MERCADERIA[[#This Row],[CODIGO]],STOCKSANLUIS[],7,FALSE)</f>
        <v>B</v>
      </c>
      <c r="F3595" s="10"/>
    </row>
    <row r="3596" spans="1:6" x14ac:dyDescent="0.25">
      <c r="A3596" s="6" t="s">
        <v>21890</v>
      </c>
      <c r="B3596" t="str">
        <f>VLOOKUP(INGRESO_MERCADERIA[[#This Row],[CODIGO]],STOCKSANLUIS[],2,FALSE)</f>
        <v>COMPRESOR COPELAND USA 4.0 HP 220V/1PH/60HZ ZS29KAE-PFV-618 SCROLL R507/R404/R134A/R407C/R449A  - ALTA EFICIENCIA / BAJO RUIDO</v>
      </c>
      <c r="C3596" s="10">
        <v>1</v>
      </c>
      <c r="D3596" s="156">
        <v>46153</v>
      </c>
      <c r="E3596" s="1" t="str">
        <f>VLOOKUP(INGRESO_MERCADERIA[[#This Row],[CODIGO]],STOCKSANLUIS[],7,FALSE)</f>
        <v>C</v>
      </c>
      <c r="F3596" s="10"/>
    </row>
    <row r="3597" spans="1:6" x14ac:dyDescent="0.25">
      <c r="A3597" s="6" t="s">
        <v>21892</v>
      </c>
      <c r="B3597" t="str">
        <f>VLOOKUP(INGRESO_MERCADERIA[[#This Row],[CODIGO]],STOCKSANLUIS[],2,FALSE)</f>
        <v>COMPRESOR COPELAND USA 4.0 HP 220V/3PH/60HZ ZS29KAE-TF5-618 SCROLL R507/R404/R134A/R407C/R449A  - ALTA EFICIENCIA / BAJO RUIDO</v>
      </c>
      <c r="C3597" s="10">
        <v>2</v>
      </c>
      <c r="D3597" s="156">
        <v>46153</v>
      </c>
      <c r="E3597" s="1" t="str">
        <f>VLOOKUP(INGRESO_MERCADERIA[[#This Row],[CODIGO]],STOCKSANLUIS[],7,FALSE)</f>
        <v>B</v>
      </c>
      <c r="F3597" s="10"/>
    </row>
    <row r="3598" spans="1:6" x14ac:dyDescent="0.25">
      <c r="A3598" s="6" t="s">
        <v>21894</v>
      </c>
      <c r="B3598" t="str">
        <f>VLOOKUP(INGRESO_MERCADERIA[[#This Row],[CODIGO]],STOCKSANLUIS[],2,FALSE)</f>
        <v>COMPRESOR COPELAND USA 4.0 HP 380V/3PH/60HZ ZS29KAE-TF7-600 SCROLL R507/R404/R134A/R407C/R449A  - ALTA EFICIENCIA / BAJO RUIDO</v>
      </c>
      <c r="C3598" s="10">
        <v>2</v>
      </c>
      <c r="D3598" s="156">
        <v>46153</v>
      </c>
      <c r="E3598" s="1" t="str">
        <f>VLOOKUP(INGRESO_MERCADERIA[[#This Row],[CODIGO]],STOCKSANLUIS[],7,FALSE)</f>
        <v>C</v>
      </c>
      <c r="F3598" s="10"/>
    </row>
    <row r="3599" spans="1:6" x14ac:dyDescent="0.25">
      <c r="A3599" s="6" t="s">
        <v>21898</v>
      </c>
      <c r="B3599" t="str">
        <f>VLOOKUP(INGRESO_MERCADERIA[[#This Row],[CODIGO]],STOCKSANLUIS[],2,FALSE)</f>
        <v>COMPRESOR COPELAND USA 5.0 HP 220V/3PH/60HZ ZS38K4E-TF5-550 SCROLL R507/R404/R134A/R407C/R449A  - ALTA EFICIENCIA / BAJO RUIDO</v>
      </c>
      <c r="C3599" s="10">
        <v>2</v>
      </c>
      <c r="D3599" s="156">
        <v>46153</v>
      </c>
      <c r="E3599" s="1" t="str">
        <f>VLOOKUP(INGRESO_MERCADERIA[[#This Row],[CODIGO]],STOCKSANLUIS[],7,FALSE)</f>
        <v>B</v>
      </c>
      <c r="F3599" s="10"/>
    </row>
    <row r="3600" spans="1:6" x14ac:dyDescent="0.25">
      <c r="A3600" s="6" t="s">
        <v>21904</v>
      </c>
      <c r="B3600" t="str">
        <f>VLOOKUP(INGRESO_MERCADERIA[[#This Row],[CODIGO]],STOCKSANLUIS[],2,FALSE)</f>
        <v xml:space="preserve">START CAPACITOR PARA ZS11,15,21,29 PFV </v>
      </c>
      <c r="C3600" s="10">
        <v>5</v>
      </c>
      <c r="D3600" s="156">
        <v>46153</v>
      </c>
      <c r="E3600" s="1" t="str">
        <f>VLOOKUP(INGRESO_MERCADERIA[[#This Row],[CODIGO]],STOCKSANLUIS[],7,FALSE)</f>
        <v>C</v>
      </c>
      <c r="F3600" s="10"/>
    </row>
    <row r="3601" spans="1:6" x14ac:dyDescent="0.25">
      <c r="A3601" s="6" t="s">
        <v>21906</v>
      </c>
      <c r="B3601" t="str">
        <f>VLOOKUP(INGRESO_MERCADERIA[[#This Row],[CODIGO]],STOCKSANLUIS[],2,FALSE)</f>
        <v xml:space="preserve">RELÉ POTENCIAL PARA ZS11,15,21,29,38 PFV </v>
      </c>
      <c r="C3601" s="10">
        <v>5</v>
      </c>
      <c r="D3601" s="156">
        <v>46153</v>
      </c>
      <c r="E3601" s="1" t="str">
        <f>VLOOKUP(INGRESO_MERCADERIA[[#This Row],[CODIGO]],STOCKSANLUIS[],7,FALSE)</f>
        <v>C</v>
      </c>
      <c r="F3601" s="10"/>
    </row>
    <row r="3602" spans="1:6" x14ac:dyDescent="0.25">
      <c r="A3602" s="6" t="s">
        <v>21908</v>
      </c>
      <c r="B3602" t="str">
        <f>VLOOKUP(INGRESO_MERCADERIA[[#This Row],[CODIGO]],STOCKSANLUIS[],2,FALSE)</f>
        <v xml:space="preserve">RUN CAPACITOR PARA ZS11 PFV </v>
      </c>
      <c r="C3602" s="10">
        <v>1</v>
      </c>
      <c r="D3602" s="156">
        <v>46153</v>
      </c>
      <c r="E3602" s="1" t="str">
        <f>VLOOKUP(INGRESO_MERCADERIA[[#This Row],[CODIGO]],STOCKSANLUIS[],7,FALSE)</f>
        <v>C</v>
      </c>
      <c r="F3602" s="10"/>
    </row>
    <row r="3603" spans="1:6" x14ac:dyDescent="0.25">
      <c r="A3603" s="6" t="s">
        <v>21910</v>
      </c>
      <c r="B3603" t="str">
        <f>VLOOKUP(INGRESO_MERCADERIA[[#This Row],[CODIGO]],STOCKSANLUIS[],2,FALSE)</f>
        <v xml:space="preserve">RUN CAPACITOR PARA ZS15 PFV </v>
      </c>
      <c r="C3603" s="10">
        <v>1</v>
      </c>
      <c r="D3603" s="156">
        <v>46153</v>
      </c>
      <c r="E3603" s="1" t="str">
        <f>VLOOKUP(INGRESO_MERCADERIA[[#This Row],[CODIGO]],STOCKSANLUIS[],7,FALSE)</f>
        <v>C</v>
      </c>
      <c r="F3603" s="10"/>
    </row>
    <row r="3604" spans="1:6" x14ac:dyDescent="0.25">
      <c r="A3604" s="6" t="s">
        <v>21912</v>
      </c>
      <c r="B3604" t="str">
        <f>VLOOKUP(INGRESO_MERCADERIA[[#This Row],[CODIGO]],STOCKSANLUIS[],2,FALSE)</f>
        <v xml:space="preserve">RUN CAPACITOR PARA ZS21 PFV </v>
      </c>
      <c r="C3604" s="10">
        <v>1</v>
      </c>
      <c r="D3604" s="156">
        <v>46153</v>
      </c>
      <c r="E3604" s="1" t="str">
        <f>VLOOKUP(INGRESO_MERCADERIA[[#This Row],[CODIGO]],STOCKSANLUIS[],7,FALSE)</f>
        <v>C</v>
      </c>
      <c r="F3604" s="10"/>
    </row>
    <row r="3605" spans="1:6" x14ac:dyDescent="0.25">
      <c r="A3605" s="6" t="s">
        <v>21914</v>
      </c>
      <c r="B3605" t="str">
        <f>VLOOKUP(INGRESO_MERCADERIA[[#This Row],[CODIGO]],STOCKSANLUIS[],2,FALSE)</f>
        <v xml:space="preserve">RUN CAPACITOR PARA ZS29 PFV </v>
      </c>
      <c r="C3605" s="10">
        <v>1</v>
      </c>
      <c r="D3605" s="156">
        <v>46153</v>
      </c>
      <c r="E3605" s="1" t="str">
        <f>VLOOKUP(INGRESO_MERCADERIA[[#This Row],[CODIGO]],STOCKSANLUIS[],7,FALSE)</f>
        <v>C</v>
      </c>
      <c r="F3605" s="10"/>
    </row>
    <row r="3606" spans="1:6" x14ac:dyDescent="0.25">
      <c r="A3606" s="6" t="s">
        <v>3096</v>
      </c>
      <c r="B3606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606" s="10">
        <v>2</v>
      </c>
      <c r="D3606" s="156">
        <v>46153</v>
      </c>
      <c r="E3606" s="1" t="str">
        <f>VLOOKUP(INGRESO_MERCADERIA[[#This Row],[CODIGO]],STOCKSANLUIS[],7,FALSE)</f>
        <v>B</v>
      </c>
      <c r="F3606" s="10"/>
    </row>
    <row r="3607" spans="1:6" x14ac:dyDescent="0.25">
      <c r="A3607" s="6" t="s">
        <v>19227</v>
      </c>
      <c r="B3607" t="str">
        <f>VLOOKUP(INGRESO_MERCADERIA[[#This Row],[CODIGO]],STOCKSANLUIS[],2,FALSE)</f>
        <v>EXTRACTOR HELICOCENTRIFUGO - DIAMETRO 200 MM (8") - 220V/1PH/60HZ - STAR COLD - MF-200P (EQV TD800/200)</v>
      </c>
      <c r="C3607" s="10">
        <v>4</v>
      </c>
      <c r="D3607" s="156">
        <v>46153</v>
      </c>
      <c r="E3607" s="1" t="str">
        <f>VLOOKUP(INGRESO_MERCADERIA[[#This Row],[CODIGO]],STOCKSANLUIS[],7,FALSE)</f>
        <v>A</v>
      </c>
      <c r="F3607" s="10"/>
    </row>
    <row r="3608" spans="1:6" x14ac:dyDescent="0.25">
      <c r="A3608" s="6" t="s">
        <v>19225</v>
      </c>
      <c r="B3608" t="str">
        <f>VLOOKUP(INGRESO_MERCADERIA[[#This Row],[CODIGO]],STOCKSANLUIS[],2,FALSE)</f>
        <v>EXTRACTOR HELICOCENTRIFUGO - DIAMETRO 100 MM (4") - 220V/1PH/60HZ - STAR COLD - MF-100P (EQV TD250/100)</v>
      </c>
      <c r="C3608" s="10">
        <v>2</v>
      </c>
      <c r="D3608" s="156">
        <v>46153</v>
      </c>
      <c r="E3608" s="1" t="str">
        <f>VLOOKUP(INGRESO_MERCADERIA[[#This Row],[CODIGO]],STOCKSANLUIS[],7,FALSE)</f>
        <v>A</v>
      </c>
      <c r="F3608" s="10"/>
    </row>
    <row r="3609" spans="1:6" x14ac:dyDescent="0.25">
      <c r="A3609" s="6" t="s">
        <v>19228</v>
      </c>
      <c r="B3609" t="str">
        <f>VLOOKUP(INGRESO_MERCADERIA[[#This Row],[CODIGO]],STOCKSANLUIS[],2,FALSE)</f>
        <v>EXTRACTOR HELICOCENTRIFUGO - DIAMETRO 150 MM (6") - 220V/1PH/60HZ - STAR COLD - MF-150P (EQV TD500/150)</v>
      </c>
      <c r="C3609" s="10">
        <v>2</v>
      </c>
      <c r="D3609" s="156">
        <v>46153</v>
      </c>
      <c r="E3609" s="1" t="str">
        <f>VLOOKUP(INGRESO_MERCADERIA[[#This Row],[CODIGO]],STOCKSANLUIS[],7,FALSE)</f>
        <v>A</v>
      </c>
      <c r="F3609" s="10"/>
    </row>
    <row r="3610" spans="1:6" x14ac:dyDescent="0.25">
      <c r="A3610" s="6" t="s">
        <v>3967</v>
      </c>
      <c r="B3610" t="str">
        <f>VLOOKUP(INGRESO_MERCADERIA[[#This Row],[CODIGO]],STOCKSANLUIS[],2,FALSE)</f>
        <v>UNION DE COBRE DE 1 1/8" - STARCOLD</v>
      </c>
      <c r="C3610" s="10">
        <v>40</v>
      </c>
      <c r="D3610" s="156">
        <v>46153</v>
      </c>
      <c r="E3610" s="1" t="str">
        <f>VLOOKUP(INGRESO_MERCADERIA[[#This Row],[CODIGO]],STOCKSANLUIS[],7,FALSE)</f>
        <v>C</v>
      </c>
      <c r="F3610" s="10"/>
    </row>
    <row r="3611" spans="1:6" x14ac:dyDescent="0.25">
      <c r="A3611" s="6" t="s">
        <v>3969</v>
      </c>
      <c r="B3611" t="str">
        <f>VLOOKUP(INGRESO_MERCADERIA[[#This Row],[CODIGO]],STOCKSANLUIS[],2,FALSE)</f>
        <v>UNION DE COBRE DE 1 3/8" - STARCOLD</v>
      </c>
      <c r="C3611" s="10">
        <v>100</v>
      </c>
      <c r="D3611" s="156">
        <v>46153</v>
      </c>
      <c r="E3611" s="1" t="str">
        <f>VLOOKUP(INGRESO_MERCADERIA[[#This Row],[CODIGO]],STOCKSANLUIS[],7,FALSE)</f>
        <v>C</v>
      </c>
      <c r="F3611" s="10"/>
    </row>
    <row r="3612" spans="1:6" x14ac:dyDescent="0.25">
      <c r="A3612" s="6" t="s">
        <v>3953</v>
      </c>
      <c r="B3612" t="str">
        <f>VLOOKUP(INGRESO_MERCADERIA[[#This Row],[CODIGO]],STOCKSANLUIS[],2,FALSE)</f>
        <v>CODO DE COBRE 90° - 3/8" SOLDABLE - STARCOLD</v>
      </c>
      <c r="C3612" s="10">
        <v>100</v>
      </c>
      <c r="D3612" s="156">
        <v>46153</v>
      </c>
      <c r="E3612" s="1" t="str">
        <f>VLOOKUP(INGRESO_MERCADERIA[[#This Row],[CODIGO]],STOCKSANLUIS[],7,FALSE)</f>
        <v>C</v>
      </c>
      <c r="F3612" s="10"/>
    </row>
    <row r="3613" spans="1:6" x14ac:dyDescent="0.25">
      <c r="A3613" s="6" t="s">
        <v>22050</v>
      </c>
      <c r="B3613" t="str">
        <f>VLOOKUP(INGRESO_MERCADERIA[[#This Row],[CODIGO]],STOCKSANLUIS[],2,FALSE)</f>
        <v>MINI BOMBA STAR COLD  DE 110-240V MINISLIM SERIES 66 FT LIFT SPS-66</v>
      </c>
      <c r="C3613" s="10">
        <v>20</v>
      </c>
      <c r="D3613" s="156">
        <v>46153</v>
      </c>
      <c r="E3613" s="1" t="str">
        <f>VLOOKUP(INGRESO_MERCADERIA[[#This Row],[CODIGO]],STOCKSANLUIS[],7,FALSE)</f>
        <v>A</v>
      </c>
      <c r="F3613" s="10"/>
    </row>
    <row r="3614" spans="1:6" x14ac:dyDescent="0.25">
      <c r="A3614" s="6" t="s">
        <v>2659</v>
      </c>
      <c r="B3614" t="str">
        <f>VLOOKUP(INGRESO_MERCADERIA[[#This Row],[CODIGO]],STOCKSANLUIS[],2,FALSE)</f>
        <v>BURLETE / EMPAQUETADURA G-67 FRONTAL (EX 509) X 5MTS FI0 3759 - CAFF</v>
      </c>
      <c r="C3614" s="10">
        <v>3</v>
      </c>
      <c r="D3614" s="156">
        <v>46155</v>
      </c>
      <c r="E3614" s="1" t="str">
        <f>VLOOKUP(INGRESO_MERCADERIA[[#This Row],[CODIGO]],STOCKSANLUIS[],7,FALSE)</f>
        <v>A</v>
      </c>
      <c r="F3614" s="10"/>
    </row>
    <row r="3615" spans="1:6" x14ac:dyDescent="0.25">
      <c r="A3615" s="6" t="s">
        <v>22230</v>
      </c>
      <c r="B3615" t="str">
        <f>VLOOKUP(INGRESO_MERCADERIA[[#This Row],[CODIGO]],STOCKSANLUIS[],2,FALSE)</f>
        <v>COMPRESOR ROTATIVO - 36000 BTU/H - 220V/60HZ - 1PH R410 - ASQ330N1UMU - SIN CAPACITOR 60UF/400V - GMCC</v>
      </c>
      <c r="C3615" s="10">
        <v>1</v>
      </c>
      <c r="D3615" s="156">
        <v>46155</v>
      </c>
      <c r="E3615" s="1" t="str">
        <f>VLOOKUP(INGRESO_MERCADERIA[[#This Row],[CODIGO]],STOCKSANLUIS[],7,FALSE)</f>
        <v>B</v>
      </c>
      <c r="F3615" s="10"/>
    </row>
    <row r="3616" spans="1:6" x14ac:dyDescent="0.25">
      <c r="A3616" s="6" t="s">
        <v>229</v>
      </c>
      <c r="B3616" t="str">
        <f>VLOOKUP(INGRESO_MERCADERIA[[#This Row],[CODIGO]],STOCKSANLUIS[],2,FALSE)</f>
        <v>VALVULA DE EXPANSION DANFOSS TES 2 - S/ORIFICIO - 068Z3403</v>
      </c>
      <c r="C3616" s="10">
        <v>1</v>
      </c>
      <c r="D3616" s="156">
        <v>46156</v>
      </c>
      <c r="E3616" s="1" t="str">
        <f>VLOOKUP(INGRESO_MERCADERIA[[#This Row],[CODIGO]],STOCKSANLUIS[],7,FALSE)</f>
        <v>A</v>
      </c>
      <c r="F3616" s="10"/>
    </row>
    <row r="3617" spans="1:6" x14ac:dyDescent="0.25">
      <c r="A3617" s="6" t="s">
        <v>3818</v>
      </c>
      <c r="B3617" t="str">
        <f>VLOOKUP(INGRESO_MERCADERIA[[#This Row],[CODIGO]],STOCKSANLUIS[],2,FALSE)</f>
        <v>MANGA AISLANTE CLASS 1 - 3/4"ID X 1/2"THK - WINCELL</v>
      </c>
      <c r="C3617" s="10">
        <v>47</v>
      </c>
      <c r="D3617" s="156">
        <v>46156</v>
      </c>
      <c r="E3617" s="1" t="str">
        <f>VLOOKUP(INGRESO_MERCADERIA[[#This Row],[CODIGO]],STOCKSANLUIS[],7,FALSE)</f>
        <v>A</v>
      </c>
      <c r="F3617" s="10"/>
    </row>
    <row r="3618" spans="1:6" x14ac:dyDescent="0.25">
      <c r="A3618" s="6" t="s">
        <v>3820</v>
      </c>
      <c r="B3618" t="str">
        <f>VLOOKUP(INGRESO_MERCADERIA[[#This Row],[CODIGO]],STOCKSANLUIS[],2,FALSE)</f>
        <v>MANGA AISLANTE CLASS 1 - 7/8"ID X 1/2"THK - WINCELL</v>
      </c>
      <c r="C3618" s="10">
        <v>47</v>
      </c>
      <c r="D3618" s="156">
        <v>46156</v>
      </c>
      <c r="E3618" s="1" t="str">
        <f>VLOOKUP(INGRESO_MERCADERIA[[#This Row],[CODIGO]],STOCKSANLUIS[],7,FALSE)</f>
        <v>A</v>
      </c>
      <c r="F3618" s="10"/>
    </row>
    <row r="3619" spans="1:6" x14ac:dyDescent="0.25">
      <c r="A3619" s="6" t="s">
        <v>3675</v>
      </c>
      <c r="B3619" t="str">
        <f>VLOOKUP(INGRESO_MERCADERIA[[#This Row],[CODIGO]],STOCKSANLUIS[],2,FALSE)</f>
        <v>LAMAS DE PVC ALECO 8X0.080X300 (20CM X 2MMX 91.44M) LOW TEMP REINFORCED - 172007- MT</v>
      </c>
      <c r="C3619" s="10">
        <v>274.32</v>
      </c>
      <c r="D3619" s="156">
        <v>46156</v>
      </c>
      <c r="E3619" s="1" t="str">
        <f>VLOOKUP(INGRESO_MERCADERIA[[#This Row],[CODIGO]],STOCKSANLUIS[],7,FALSE)</f>
        <v>B/C</v>
      </c>
      <c r="F3619" s="10"/>
    </row>
    <row r="3620" spans="1:6" x14ac:dyDescent="0.25">
      <c r="A3620" s="6" t="s">
        <v>1251</v>
      </c>
      <c r="B3620" t="str">
        <f>VLOOKUP(INGRESO_MERCADERIA[[#This Row],[CODIGO]],STOCKSANLUIS[],2,FALSE)</f>
        <v>LAMAS DE PVC ALECO 8X0.08X300  (20 CM X 2MMX 91.44M) STANDARD SMOOTH -170008</v>
      </c>
      <c r="C3620" s="10">
        <v>274.32</v>
      </c>
      <c r="D3620" s="156">
        <v>46156</v>
      </c>
      <c r="E3620" s="1" t="str">
        <f>VLOOKUP(INGRESO_MERCADERIA[[#This Row],[CODIGO]],STOCKSANLUIS[],7,FALSE)</f>
        <v>B/C</v>
      </c>
      <c r="F3620" s="10"/>
    </row>
    <row r="3621" spans="1:6" x14ac:dyDescent="0.25">
      <c r="A3621" s="6" t="s">
        <v>3776</v>
      </c>
      <c r="B3621" t="str">
        <f>VLOOKUP(INGRESO_MERCADERIA[[#This Row],[CODIGO]],STOCKSANLUIS[],2,FALSE)</f>
        <v>LAMA DE PVC CLEARWAY STANDARD SMOOTH 8¨¨ X .080¨¨ X 300¨ (20 CM X 2MMX 91.44M)</v>
      </c>
      <c r="C3621" s="10">
        <v>182.88</v>
      </c>
      <c r="D3621" s="156">
        <v>46156</v>
      </c>
      <c r="E3621" s="1" t="str">
        <f>VLOOKUP(INGRESO_MERCADERIA[[#This Row],[CODIGO]],STOCKSANLUIS[],7,FALSE)</f>
        <v>B/C</v>
      </c>
      <c r="F3621" s="10"/>
    </row>
    <row r="3622" spans="1:6" x14ac:dyDescent="0.25">
      <c r="A3622" s="6" t="s">
        <v>3842</v>
      </c>
      <c r="B3622" t="str">
        <f>VLOOKUP(INGRESO_MERCADERIA[[#This Row],[CODIGO]],STOCKSANLUIS[],2,FALSE)</f>
        <v>PLANCHA AISLANTE CLASS 1 - 13MM (1/2") X 1.5M X 8M (12 M2) - WINCELL</v>
      </c>
      <c r="C3622" s="10">
        <v>1</v>
      </c>
      <c r="D3622" s="156">
        <v>46156</v>
      </c>
      <c r="E3622" s="1" t="str">
        <f>VLOOKUP(INGRESO_MERCADERIA[[#This Row],[CODIGO]],STOCKSANLUIS[],7,FALSE)</f>
        <v>A</v>
      </c>
      <c r="F3622" s="10"/>
    </row>
    <row r="3623" spans="1:6" x14ac:dyDescent="0.25">
      <c r="A3623" s="6" t="s">
        <v>3758</v>
      </c>
      <c r="B3623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3623" s="10">
        <v>2</v>
      </c>
      <c r="D3623" s="156">
        <v>46157</v>
      </c>
      <c r="E3623" s="1" t="str">
        <f>VLOOKUP(INGRESO_MERCADERIA[[#This Row],[CODIGO]],STOCKSANLUIS[],7,FALSE)</f>
        <v>B</v>
      </c>
      <c r="F3623" s="10"/>
    </row>
    <row r="3624" spans="1:6" x14ac:dyDescent="0.25">
      <c r="A3624" s="6" t="s">
        <v>141</v>
      </c>
      <c r="B3624" t="str">
        <f>VLOOKUP(INGRESO_MERCADERIA[[#This Row],[CODIGO]],STOCKSANLUIS[],2,FALSE)</f>
        <v>CUERPO DE VALVULA EXPANSION DANFOSS TE-5 COD 067B4011 5/8" X 7/8" SOLD.</v>
      </c>
      <c r="C3624" s="10">
        <v>5</v>
      </c>
      <c r="D3624" s="156">
        <v>46157</v>
      </c>
      <c r="E3624" s="1" t="str">
        <f>VLOOKUP(INGRESO_MERCADERIA[[#This Row],[CODIGO]],STOCKSANLUIS[],7,FALSE)</f>
        <v>A</v>
      </c>
      <c r="F3624" s="10"/>
    </row>
    <row r="3625" spans="1:6" x14ac:dyDescent="0.25">
      <c r="A3625" s="6" t="s">
        <v>3641</v>
      </c>
      <c r="B3625" t="str">
        <f>VLOOKUP(INGRESO_MERCADERIA[[#This Row],[CODIGO]],STOCKSANLUIS[],2,FALSE)</f>
        <v>MOTOVENTILADOR MAER FAN YDWF102L40P4-570N-500S (220V, 60HZ, 4 POLES, 1PH, CL.F, SUCTION)</v>
      </c>
      <c r="C3625" s="10">
        <v>4</v>
      </c>
      <c r="D3625" s="156">
        <v>46157</v>
      </c>
      <c r="E3625" s="1" t="str">
        <f>VLOOKUP(INGRESO_MERCADERIA[[#This Row],[CODIGO]],STOCKSANLUIS[],7,FALSE)</f>
        <v>C</v>
      </c>
      <c r="F3625" s="10"/>
    </row>
    <row r="3626" spans="1:6" x14ac:dyDescent="0.25">
      <c r="A3626" s="6" t="s">
        <v>3637</v>
      </c>
      <c r="B3626" t="str">
        <f>VLOOKUP(INGRESO_MERCADERIA[[#This Row],[CODIGO]],STOCKSANLUIS[],2,FALSE)</f>
        <v>MOTOVENTILADOR MAER FAN YDWF74L47P4-470N-400S (220V, 60HZ, 4 POLES, 1PH, CL.F, SUCTION)</v>
      </c>
      <c r="C3626" s="10">
        <v>4</v>
      </c>
      <c r="D3626" s="156">
        <v>46157</v>
      </c>
      <c r="E3626" s="1" t="str">
        <f>VLOOKUP(INGRESO_MERCADERIA[[#This Row],[CODIGO]],STOCKSANLUIS[],7,FALSE)</f>
        <v>C</v>
      </c>
      <c r="F3626" s="10"/>
    </row>
    <row r="3627" spans="1:6" x14ac:dyDescent="0.25">
      <c r="A3627" s="6" t="s">
        <v>3639</v>
      </c>
      <c r="B3627" t="str">
        <f>VLOOKUP(INGRESO_MERCADERIA[[#This Row],[CODIGO]],STOCKSANLUIS[],2,FALSE)</f>
        <v>MOTOVENTILADOR MAER FAN YDWF74L60P4-522N-450S (220V, 60HZ, 4 POLES, 1PH, CL.F, SUCTION)</v>
      </c>
      <c r="C3627" s="10">
        <v>4</v>
      </c>
      <c r="D3627" s="156">
        <v>46157</v>
      </c>
      <c r="E3627" s="1" t="str">
        <f>VLOOKUP(INGRESO_MERCADERIA[[#This Row],[CODIGO]],STOCKSANLUIS[],7,FALSE)</f>
        <v>C</v>
      </c>
      <c r="F3627" s="10"/>
    </row>
    <row r="3628" spans="1:6" x14ac:dyDescent="0.25">
      <c r="A3628" s="6" t="s">
        <v>3605</v>
      </c>
      <c r="B3628" t="str">
        <f>VLOOKUP(INGRESO_MERCADERIA[[#This Row],[CODIGO]],STOCKSANLUIS[],2,FALSE)</f>
        <v>ROLLO DE COBRE FLEXIBLE 3/8" HIGH QUALITY - STARCOLD - 9.53 MM X 0.60 MM X 15 M</v>
      </c>
      <c r="C3628" s="10">
        <v>2</v>
      </c>
      <c r="D3628" s="156">
        <v>46157</v>
      </c>
      <c r="E3628" s="1"/>
      <c r="F3628" s="10"/>
    </row>
    <row r="3629" spans="1:6" x14ac:dyDescent="0.25">
      <c r="A3629" s="6" t="s">
        <v>3575</v>
      </c>
      <c r="B3629" t="str">
        <f>VLOOKUP(INGRESO_MERCADERIA[[#This Row],[CODIGO]],STOCKSANLUIS[],2,FALSE)</f>
        <v xml:space="preserve">MOTOVENTILADOR AXIAL EBM S4E300/G01 - 300MM - 220V MONOFÁSICO - 4 POLOS, CON REJILLA - FLUJO V REMPLAZO DE S4E300-AS72-30                   </v>
      </c>
      <c r="C3629" s="10">
        <v>2</v>
      </c>
      <c r="D3629" s="156">
        <v>46161</v>
      </c>
      <c r="E3629" s="1" t="str">
        <f>VLOOKUP(INGRESO_MERCADERIA[[#This Row],[CODIGO]],STOCKSANLUIS[],7,FALSE)</f>
        <v>C</v>
      </c>
      <c r="F3629" s="10"/>
    </row>
    <row r="3630" spans="1:6" x14ac:dyDescent="0.25">
      <c r="A3630" s="6" t="s">
        <v>22353</v>
      </c>
      <c r="B3630" t="str">
        <f>VLOOKUP(INGRESO_MERCADERIA[[#This Row],[CODIGO]],STOCKSANLUIS[],2,FALSE)</f>
        <v xml:space="preserve">PLATINA MAX BULLET HTP SILVER 2  PLOMO 600MM-50MM-7,5MM - COLOR GRIS - EVERFROST </v>
      </c>
      <c r="C3630" s="10">
        <v>200</v>
      </c>
      <c r="D3630" s="156">
        <v>46162</v>
      </c>
      <c r="E3630" s="1" t="str">
        <f>VLOOKUP(INGRESO_MERCADERIA[[#This Row],[CODIGO]],STOCKSANLUIS[],7,FALSE)</f>
        <v>C</v>
      </c>
      <c r="F3630" s="10"/>
    </row>
    <row r="3631" spans="1:6" x14ac:dyDescent="0.25">
      <c r="A3631" s="6" t="s">
        <v>1464</v>
      </c>
      <c r="B3631" t="str">
        <f>VLOOKUP(INGRESO_MERCADERIA[[#This Row],[CODIGO]],STOCKSANLUIS[],2,FALSE)</f>
        <v>MANGA AISLANTE CI-M-022 DE 7/8" X 3/4" - ARMAFLEX/ARMACELL</v>
      </c>
      <c r="C3631" s="10">
        <v>30</v>
      </c>
      <c r="D3631" s="156">
        <v>46162</v>
      </c>
      <c r="E3631" s="1" t="str">
        <f>VLOOKUP(INGRESO_MERCADERIA[[#This Row],[CODIGO]],STOCKSANLUIS[],7,FALSE)</f>
        <v>A</v>
      </c>
      <c r="F3631" s="10"/>
    </row>
    <row r="3632" spans="1:6" x14ac:dyDescent="0.25">
      <c r="A3632" s="6" t="s">
        <v>3589</v>
      </c>
      <c r="B3632" t="str">
        <f>VLOOKUP(INGRESO_MERCADERIA[[#This Row],[CODIGO]],STOCKSANLUIS[],2,FALSE)</f>
        <v xml:space="preserve">MOTOVENTILADOR MAER FAN YSWF127L65P6-920N-800S (220V/380V/440V, 60HZ, 6 POLES, 3PH, CL.F,/Y, SUCCION) </v>
      </c>
      <c r="C3632" s="10">
        <v>1</v>
      </c>
      <c r="D3632" s="156">
        <v>46162</v>
      </c>
      <c r="E3632" s="1" t="str">
        <f>VLOOKUP(INGRESO_MERCADERIA[[#This Row],[CODIGO]],STOCKSANLUIS[],7,FALSE)</f>
        <v>B</v>
      </c>
      <c r="F3632" s="10"/>
    </row>
    <row r="3633" spans="1:6" x14ac:dyDescent="0.25">
      <c r="A3633" s="6" t="s">
        <v>3224</v>
      </c>
      <c r="B3633" t="str">
        <f>VLOOKUP(INGRESO_MERCADERIA[[#This Row],[CODIGO]],STOCKSANLUIS[],2,FALSE)</f>
        <v xml:space="preserve">SELLADOR DE CALOR - LACO - 1.7GR </v>
      </c>
      <c r="C3633" s="10">
        <v>6</v>
      </c>
      <c r="D3633" s="156">
        <v>46162</v>
      </c>
      <c r="E3633" s="1" t="str">
        <f>VLOOKUP(INGRESO_MERCADERIA[[#This Row],[CODIGO]],STOCKSANLUIS[],7,FALSE)</f>
        <v>C</v>
      </c>
      <c r="F3633" s="10"/>
    </row>
    <row r="3634" spans="1:6" x14ac:dyDescent="0.25">
      <c r="A3634" s="6" t="s">
        <v>997</v>
      </c>
      <c r="B3634" t="str">
        <f>VLOOKUP(INGRESO_MERCADERIA[[#This Row],[CODIGO]],STOCKSANLUIS[],2,FALSE)</f>
        <v>TUERCA DE BRONCE DE 7/8 - QFN-78 - QUALITY</v>
      </c>
      <c r="C3634" s="10">
        <v>10</v>
      </c>
      <c r="D3634" s="156">
        <v>46162</v>
      </c>
      <c r="E3634" s="1" t="str">
        <f>VLOOKUP(INGRESO_MERCADERIA[[#This Row],[CODIGO]],STOCKSANLUIS[],7,FALSE)</f>
        <v>C</v>
      </c>
      <c r="F3634" s="10"/>
    </row>
    <row r="3635" spans="1:6" x14ac:dyDescent="0.25">
      <c r="A3635" s="6" t="s">
        <v>3967</v>
      </c>
      <c r="B3635" t="str">
        <f>VLOOKUP(INGRESO_MERCADERIA[[#This Row],[CODIGO]],STOCKSANLUIS[],2,FALSE)</f>
        <v>UNION DE COBRE DE 1 1/8" - STARCOLD</v>
      </c>
      <c r="C3635" s="10">
        <v>5</v>
      </c>
      <c r="D3635" s="156">
        <v>46162</v>
      </c>
      <c r="E3635" s="1" t="str">
        <f>VLOOKUP(INGRESO_MERCADERIA[[#This Row],[CODIGO]],STOCKSANLUIS[],7,FALSE)</f>
        <v>C</v>
      </c>
      <c r="F3635" s="10"/>
    </row>
    <row r="3636" spans="1:6" x14ac:dyDescent="0.25">
      <c r="A3636" s="6" t="s">
        <v>22050</v>
      </c>
      <c r="B3636" t="str">
        <f>VLOOKUP(INGRESO_MERCADERIA[[#This Row],[CODIGO]],STOCKSANLUIS[],2,FALSE)</f>
        <v>MINI BOMBA STAR COLD  DE 110-240V MINISLIM SERIES 66 FT LIFT SPS-66</v>
      </c>
      <c r="C3636" s="10">
        <v>2</v>
      </c>
      <c r="D3636" s="156">
        <v>46162</v>
      </c>
      <c r="E3636" s="1" t="str">
        <f>VLOOKUP(INGRESO_MERCADERIA[[#This Row],[CODIGO]],STOCKSANLUIS[],7,FALSE)</f>
        <v>A</v>
      </c>
      <c r="F3636" s="10"/>
    </row>
    <row r="3637" spans="1:6" x14ac:dyDescent="0.25">
      <c r="A3637" s="6" t="s">
        <v>3678</v>
      </c>
      <c r="B3637" t="str">
        <f>VLOOKUP(INGRESO_MERCADERIA[[#This Row],[CODIGO]],STOCKSANLUIS[],2,FALSE)</f>
        <v>RESISTENCIA SILICONADA POTENCIA CONSTANTE TECNOLATINA - TPC-M - 40W/M - 220V</v>
      </c>
      <c r="C3637" s="10">
        <v>100</v>
      </c>
      <c r="D3637" s="156">
        <v>46162</v>
      </c>
      <c r="E3637" s="1" t="str">
        <f>VLOOKUP(INGRESO_MERCADERIA[[#This Row],[CODIGO]],STOCKSANLUIS[],7,FALSE)</f>
        <v>C</v>
      </c>
      <c r="F3637" s="10"/>
    </row>
    <row r="3638" spans="1:6" x14ac:dyDescent="0.25">
      <c r="A3638" s="6" t="s">
        <v>3929</v>
      </c>
      <c r="B3638" t="str">
        <f>VLOOKUP(INGRESO_MERCADERIA[[#This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638" s="10">
        <v>4</v>
      </c>
      <c r="D3638" s="156">
        <v>46162</v>
      </c>
      <c r="E3638" s="1" t="str">
        <f>VLOOKUP(INGRESO_MERCADERIA[[#This Row],[CODIGO]],STOCKSANLUIS[],7,FALSE)</f>
        <v>B</v>
      </c>
      <c r="F3638" s="10"/>
    </row>
    <row r="3639" spans="1:6" x14ac:dyDescent="0.25">
      <c r="A3639" s="6" t="s">
        <v>3931</v>
      </c>
      <c r="B3639" t="str">
        <f>VLOOKUP(INGRESO_MERCADERIA[[#This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639" s="10">
        <v>1</v>
      </c>
      <c r="D3639" s="156">
        <v>46162</v>
      </c>
      <c r="E3639" s="1" t="str">
        <f>VLOOKUP(INGRESO_MERCADERIA[[#This Row],[CODIGO]],STOCKSANLUIS[],7,FALSE)</f>
        <v>B</v>
      </c>
      <c r="F3639" s="10"/>
    </row>
    <row r="3640" spans="1:6" x14ac:dyDescent="0.25">
      <c r="A3640" s="6" t="s">
        <v>2490</v>
      </c>
      <c r="B3640" t="str">
        <f>VLOOKUP(INGRESO_MERCADERIA[[#This Row],[CODIGO]],STOCKSANLUIS[],2,FALSE)</f>
        <v>LIMPIADOR PARA CONDENSADOR - NU-BRITE - 1GALON - NU CALGON</v>
      </c>
      <c r="C3640" s="10">
        <v>16</v>
      </c>
      <c r="D3640" s="156">
        <v>46163</v>
      </c>
      <c r="E3640" s="1" t="str">
        <f>VLOOKUP(INGRESO_MERCADERIA[[#This Row],[CODIGO]],STOCKSANLUIS[],7,FALSE)</f>
        <v>C</v>
      </c>
      <c r="F3640" s="10"/>
    </row>
    <row r="3641" spans="1:6" x14ac:dyDescent="0.25">
      <c r="A3641" s="6" t="s">
        <v>2466</v>
      </c>
      <c r="B3641" t="str">
        <f>VLOOKUP(INGRESO_MERCADERIA[[#This Row],[CODIGO]],STOCKSANLUIS[],2,FALSE)</f>
        <v>LIMPIADOR PARA EVAPORADOR - EVAP POWR-C - 1GALON - NU CALGON</v>
      </c>
      <c r="C3641" s="10">
        <v>8</v>
      </c>
      <c r="D3641" s="156">
        <v>46163</v>
      </c>
      <c r="E3641" s="1" t="str">
        <f>VLOOKUP(INGRESO_MERCADERIA[[#This Row],[CODIGO]],STOCKSANLUIS[],7,FALSE)</f>
        <v>C</v>
      </c>
      <c r="F3641" s="10"/>
    </row>
    <row r="3642" spans="1:6" x14ac:dyDescent="0.25">
      <c r="A3642" s="6" t="s">
        <v>29</v>
      </c>
      <c r="B3642" t="str">
        <f>VLOOKUP(INGRESO_MERCADERIA[[#This Row],[CODIGO]],STOCKSANLUIS[],2,FALSE)</f>
        <v>CONTROLADOR DE TEMPERATURA DIGITAL MT-512E LOG - VER.10 - 115/220 VAC - FULL GAUGE - WHITE</v>
      </c>
      <c r="C3642" s="10">
        <v>1</v>
      </c>
      <c r="D3642" s="156">
        <v>46163</v>
      </c>
      <c r="E3642" s="1" t="str">
        <f>VLOOKUP(INGRESO_MERCADERIA[[#This Row],[CODIGO]],STOCKSANLUIS[],7,FALSE)</f>
        <v>C</v>
      </c>
      <c r="F3642" s="10"/>
    </row>
    <row r="3643" spans="1:6" x14ac:dyDescent="0.25">
      <c r="A3643" s="6" t="s">
        <v>69</v>
      </c>
      <c r="B3643" t="str">
        <f>VLOOKUP(INGRESO_MERCADERIA[[#This Row],[CODIGO]],STOCKSANLUIS[],2,FALSE)</f>
        <v>SENSOR DE PENETRACION FULL GAUGE SB-32 - 150MM/5MM</v>
      </c>
      <c r="C3643" s="10">
        <v>5</v>
      </c>
      <c r="D3643" s="156">
        <v>46163</v>
      </c>
      <c r="E3643" s="1" t="str">
        <f>VLOOKUP(INGRESO_MERCADERIA[[#This Row],[CODIGO]],STOCKSANLUIS[],7,FALSE)</f>
        <v>A</v>
      </c>
      <c r="F3643" s="10"/>
    </row>
    <row r="3644" spans="1:6" x14ac:dyDescent="0.25">
      <c r="A3644" s="6" t="s">
        <v>79</v>
      </c>
      <c r="B3644" t="str">
        <f>VLOOKUP(INGRESO_MERCADERIA[[#This Row],[CODIGO]],STOCKSANLUIS[],2,FALSE)</f>
        <v>CONTROLADOR DE TEMPERATURA DIGITAL TC-900EL POWER - VER.07 - 12/24 VAC/DC - FULL GAUGE</v>
      </c>
      <c r="C3644" s="10">
        <v>2</v>
      </c>
      <c r="D3644" s="156">
        <v>46163</v>
      </c>
      <c r="E3644" s="1" t="str">
        <f>VLOOKUP(INGRESO_MERCADERIA[[#This Row],[CODIGO]],STOCKSANLUIS[],7,FALSE)</f>
        <v>C</v>
      </c>
      <c r="F3644" s="10"/>
    </row>
    <row r="3645" spans="1:6" x14ac:dyDescent="0.25">
      <c r="A3645" s="6" t="s">
        <v>91</v>
      </c>
      <c r="B3645" t="str">
        <f>VLOOKUP(INGRESO_MERCADERIA[[#This Row],[CODIGO]],STOCKSANLUIS[],2,FALSE)</f>
        <v>TERMOSTATO DIGITAL TIC-17RGTI  - VER.09 - 115/220 VAC - FULL GAUGE</v>
      </c>
      <c r="C3645" s="10">
        <v>1</v>
      </c>
      <c r="D3645" s="156">
        <v>46163</v>
      </c>
      <c r="E3645" s="1" t="str">
        <f>VLOOKUP(INGRESO_MERCADERIA[[#This Row],[CODIGO]],STOCKSANLUIS[],7,FALSE)</f>
        <v>A</v>
      </c>
      <c r="F3645" s="10"/>
    </row>
    <row r="3646" spans="1:6" x14ac:dyDescent="0.25">
      <c r="A3646" s="6" t="s">
        <v>685</v>
      </c>
      <c r="B3646" t="str">
        <f>VLOOKUP(INGRESO_MERCADERIA[[#This Row],[CODIGO]],STOCKSANLUIS[],2,FALSE)</f>
        <v>CAJA SOBREPONER SIN LLAVES GB-01S - FULL GAUGE</v>
      </c>
      <c r="C3646" s="10">
        <v>3</v>
      </c>
      <c r="D3646" s="156">
        <v>46163</v>
      </c>
      <c r="E3646" s="1" t="str">
        <f>VLOOKUP(INGRESO_MERCADERIA[[#This Row],[CODIGO]],STOCKSANLUIS[],7,FALSE)</f>
        <v>C</v>
      </c>
      <c r="F3646" s="10"/>
    </row>
    <row r="3647" spans="1:6" x14ac:dyDescent="0.25">
      <c r="A3647" s="6" t="s">
        <v>2022</v>
      </c>
      <c r="B3647" t="str">
        <f>VLOOKUP(INGRESO_MERCADERIA[[#This Row],[CODIGO]],STOCKSANLUIS[],2,FALSE)</f>
        <v>CONTROLADOR DE TEMPERATURA DIGITAL TC-900E POWER - VER.07 - 115/220 VAC - FULL GAUGE</v>
      </c>
      <c r="C3647" s="10">
        <v>5</v>
      </c>
      <c r="D3647" s="156">
        <v>46163</v>
      </c>
      <c r="E3647" s="1" t="str">
        <f>VLOOKUP(INGRESO_MERCADERIA[[#This Row],[CODIGO]],STOCKSANLUIS[],7,FALSE)</f>
        <v>C</v>
      </c>
      <c r="F3647" s="10"/>
    </row>
    <row r="3648" spans="1:6" x14ac:dyDescent="0.25">
      <c r="A3648" s="6" t="s">
        <v>2539</v>
      </c>
      <c r="B3648" t="str">
        <f>VLOOKUP(INGRESO_MERCADERIA[[#This Row],[CODIGO]],STOCKSANLUIS[],2,FALSE)</f>
        <v>CONTROLADOR DE TEMPERATURA DIGITAL MT-543EW PLUS DE 4 ETAPAS C/ALARMA - VER.06 - 115/220 VAC - FULL GAUGE - WHITE</v>
      </c>
      <c r="C3648" s="10">
        <v>1</v>
      </c>
      <c r="D3648" s="156">
        <v>46163</v>
      </c>
      <c r="E3648" s="1" t="str">
        <f>VLOOKUP(INGRESO_MERCADERIA[[#This Row],[CODIGO]],STOCKSANLUIS[],7,FALSE)</f>
        <v>A</v>
      </c>
      <c r="F3648" s="10"/>
    </row>
    <row r="3649" spans="1:6" x14ac:dyDescent="0.25">
      <c r="A3649" s="6" t="s">
        <v>3144</v>
      </c>
      <c r="B3649" t="str">
        <f>VLOOKUP(INGRESO_MERCADERIA[[#This Row],[CODIGO]],STOCKSANLUIS[],2,FALSE)</f>
        <v>CONVERTIDOR TCP485 - VER.04 - 100-220 VAC (5.1 VDC) - FULL GAUGE</v>
      </c>
      <c r="C3649" s="10">
        <v>1</v>
      </c>
      <c r="D3649" s="156">
        <v>46163</v>
      </c>
      <c r="E3649" s="1" t="str">
        <f>VLOOKUP(INGRESO_MERCADERIA[[#This Row],[CODIGO]],STOCKSANLUIS[],7,FALSE)</f>
        <v>A</v>
      </c>
      <c r="F3649" s="10"/>
    </row>
    <row r="3650" spans="1:6" x14ac:dyDescent="0.25">
      <c r="A3650" s="6" t="s">
        <v>2054</v>
      </c>
      <c r="B3650" t="str">
        <f>VLOOKUP(INGRESO_MERCADERIA[[#This Row],[CODIGO]],STOCKSANLUIS[],2,FALSE)</f>
        <v xml:space="preserve">SENSOR DE TEMPERATURA - SB-59 - 2.5M -  FULL GAUGE </v>
      </c>
      <c r="C3650" s="10">
        <v>1</v>
      </c>
      <c r="D3650" s="156">
        <v>46163</v>
      </c>
      <c r="E3650" s="1" t="str">
        <f>VLOOKUP(INGRESO_MERCADERIA[[#This Row],[CODIGO]],STOCKSANLUIS[],7,FALSE)</f>
        <v>C</v>
      </c>
      <c r="F3650" s="10"/>
    </row>
    <row r="3651" spans="1:6" x14ac:dyDescent="0.25">
      <c r="A3651" s="6" t="s">
        <v>2020</v>
      </c>
      <c r="B3651" t="str">
        <f>VLOOKUP(INGRESO_MERCADERIA[[#This Row],[CODIGO]],STOCKSANLUIS[],2,FALSE)</f>
        <v>CONTROLADOR DE TEMPERATURA Y HUMEDAD DIGITAL MT-530EW SUPER (10-85%HR) - VER.06 - 115/220 VAC - FULL GAUGE - WHITE</v>
      </c>
      <c r="C3651" s="10">
        <v>3</v>
      </c>
      <c r="D3651" s="156">
        <v>46163</v>
      </c>
      <c r="E3651" s="1" t="str">
        <f>VLOOKUP(INGRESO_MERCADERIA[[#This Row],[CODIGO]],STOCKSANLUIS[],7,FALSE)</f>
        <v>A</v>
      </c>
      <c r="F3651" s="10"/>
    </row>
    <row r="3652" spans="1:6" x14ac:dyDescent="0.25">
      <c r="A3652" s="6" t="s">
        <v>375</v>
      </c>
      <c r="B3652" t="str">
        <f>VLOOKUP(INGRESO_MERCADERIA[[#This Row],[CODIGO]],STOCKSANLUIS[],2,FALSE)</f>
        <v>ROLLO DE COBRE FLEXIBLE 1/4" HIGH QUALITY - STARCOLD - 6.35 MM X 0.55 MM X 15 M</v>
      </c>
      <c r="C3652" s="10">
        <v>10</v>
      </c>
      <c r="D3652" s="156">
        <v>46163</v>
      </c>
      <c r="E3652" s="1" t="str">
        <f>VLOOKUP(INGRESO_MERCADERIA[[#This Row],[CODIGO]],STOCKSANLUIS[],7,FALSE)</f>
        <v>C</v>
      </c>
      <c r="F3652" s="10"/>
    </row>
    <row r="3653" spans="1:6" x14ac:dyDescent="0.25">
      <c r="A3653" s="6" t="s">
        <v>3681</v>
      </c>
      <c r="B3653" t="str">
        <f>VLOOKUP(INGRESO_MERCADERIA[[#This Row],[CODIGO]],STOCKSANLUIS[],2,FALSE)</f>
        <v>ROLLO DE COBRE FLEXIBLE 5/8" HIGH QUALITY - STARCOLD - 15.88 MM X 0.65 MM X 15 M</v>
      </c>
      <c r="C3653" s="10">
        <v>10</v>
      </c>
      <c r="D3653" s="156">
        <v>46163</v>
      </c>
      <c r="E3653" s="1" t="str">
        <f>VLOOKUP(INGRESO_MERCADERIA[[#This Row],[CODIGO]],STOCKSANLUIS[],7,FALSE)</f>
        <v>C</v>
      </c>
      <c r="F3653" s="10"/>
    </row>
    <row r="3654" spans="1:6" x14ac:dyDescent="0.25">
      <c r="A3654" s="6" t="s">
        <v>3605</v>
      </c>
      <c r="B3654" t="str">
        <f>VLOOKUP(INGRESO_MERCADERIA[[#This Row],[CODIGO]],STOCKSANLUIS[],2,FALSE)</f>
        <v>ROLLO DE COBRE FLEXIBLE 3/8" HIGH QUALITY - STARCOLD - 9.53 MM X 0.60 MM X 15 M</v>
      </c>
      <c r="C3654" s="10">
        <v>30</v>
      </c>
      <c r="D3654" s="156">
        <v>46163</v>
      </c>
      <c r="E3654" s="1" t="str">
        <f>VLOOKUP(INGRESO_MERCADERIA[[#This Row],[CODIGO]],STOCKSANLUIS[],7,FALSE)</f>
        <v>C</v>
      </c>
      <c r="F3654" s="10"/>
    </row>
    <row r="3655" spans="1:6" x14ac:dyDescent="0.25">
      <c r="A3655" s="6" t="s">
        <v>377</v>
      </c>
      <c r="B3655" t="str">
        <f>VLOOKUP(INGRESO_MERCADERIA[[#This Row],[CODIGO]],STOCKSANLUIS[],2,FALSE)</f>
        <v>ROLLO DE COBRE FLEXIBLE 5/16" HIGH QUALITY - STARCOLD - 7.94 MM X 0.55 MM X 15 M</v>
      </c>
      <c r="C3655" s="10">
        <v>10</v>
      </c>
      <c r="D3655" s="156">
        <v>46163</v>
      </c>
      <c r="E3655" s="1" t="str">
        <f>VLOOKUP(INGRESO_MERCADERIA[[#This Row],[CODIGO]],STOCKSANLUIS[],7,FALSE)</f>
        <v>C</v>
      </c>
      <c r="F3655" s="10"/>
    </row>
    <row r="3656" spans="1:6" x14ac:dyDescent="0.25">
      <c r="A3656" s="6" t="s">
        <v>3860</v>
      </c>
      <c r="B3656" t="str">
        <f>VLOOKUP(INGRESO_MERCADERIA[[#This Row],[CODIGO]],STOCKSANLUIS[],2,FALSE)</f>
        <v>CORTINA DE AIRE DE 150 CM (60") - 220V/1PH/60HZ - STAR COLD - FM-1215Z/Y-MC</v>
      </c>
      <c r="C3656" s="10">
        <v>6</v>
      </c>
      <c r="D3656" s="156">
        <v>46163</v>
      </c>
      <c r="E3656" s="1" t="str">
        <f>VLOOKUP(INGRESO_MERCADERIA[[#This Row],[CODIGO]],STOCKSANLUIS[],7,FALSE)</f>
        <v>A</v>
      </c>
      <c r="F3656" s="10"/>
    </row>
    <row r="3657" spans="1:6" x14ac:dyDescent="0.25">
      <c r="A3657" s="6" t="s">
        <v>3858</v>
      </c>
      <c r="B3657" t="str">
        <f>VLOOKUP(INGRESO_MERCADERIA[[#This Row],[CODIGO]],STOCKSANLUIS[],2,FALSE)</f>
        <v>CORTINA DE AIRE DE 120 CM (48") - 220V/1PH/60HZ - STAR COLD - FM-1212Z/Y-MC</v>
      </c>
      <c r="C3657" s="10">
        <v>2</v>
      </c>
      <c r="D3657" s="156">
        <v>46163</v>
      </c>
      <c r="E3657" s="1" t="str">
        <f>VLOOKUP(INGRESO_MERCADERIA[[#This Row],[CODIGO]],STOCKSANLUIS[],7,FALSE)</f>
        <v>A</v>
      </c>
      <c r="F3657" s="10"/>
    </row>
    <row r="3658" spans="1:6" x14ac:dyDescent="0.25">
      <c r="A3658" s="6" t="s">
        <v>19226</v>
      </c>
      <c r="B3658" t="str">
        <f>VLOOKUP(INGRESO_MERCADERIA[[#This Row],[CODIGO]],STOCKSANLUIS[],2,FALSE)</f>
        <v>EXTRACTOR HELICOCENTRIFUGO - DIAMETRO 250 MM (10") - 220V/1PH/60HZ - STAR COLD - MF-250P (EQV TD1300/250)</v>
      </c>
      <c r="C3658" s="10">
        <v>1</v>
      </c>
      <c r="D3658" s="156">
        <v>46163</v>
      </c>
      <c r="E3658" s="1" t="str">
        <f>VLOOKUP(INGRESO_MERCADERIA[[#This Row],[CODIGO]],STOCKSANLUIS[],7,FALSE)</f>
        <v>A</v>
      </c>
      <c r="F3658" s="10"/>
    </row>
    <row r="3659" spans="1:6" x14ac:dyDescent="0.25">
      <c r="A3659" s="6" t="s">
        <v>3975</v>
      </c>
      <c r="B3659" t="str">
        <f>VLOOKUP(INGRESO_MERCADERIA[[#This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3659" s="10">
        <v>1</v>
      </c>
      <c r="D3659" s="156">
        <v>46163</v>
      </c>
      <c r="E3659" s="1" t="str">
        <f>VLOOKUP(INGRESO_MERCADERIA[[#This Row],[CODIGO]],STOCKSANLUIS[],7,FALSE)</f>
        <v>B</v>
      </c>
      <c r="F3659" s="10"/>
    </row>
    <row r="3660" spans="1:6" x14ac:dyDescent="0.25">
      <c r="A3660" s="6" t="s">
        <v>3977</v>
      </c>
      <c r="B3660" t="str">
        <f>VLOOKUP(INGRESO_MERCADERIA[[#This Row],[CODIGO]],STOCKSANLUIS[],2,FALSE)</f>
        <v>EQUIPO DE A/A MINI SPLIT FRIO SOLO INVERTER WI FI - 18000 BTU/H - R32 - 220V/1PH/60HZ - TEMP BLUE MADE BY CARRIER INTERAMERICA CORPORATION - AHRI USA CERTIFICATED - AX - TBH820A-X018-H3N1C / TBG820A-X</v>
      </c>
      <c r="C3660" s="10">
        <v>1</v>
      </c>
      <c r="D3660" s="156">
        <v>46163</v>
      </c>
      <c r="E3660" s="1" t="str">
        <f>VLOOKUP(INGRESO_MERCADERIA[[#This Row],[CODIGO]],STOCKSANLUIS[],7,FALSE)</f>
        <v>B</v>
      </c>
      <c r="F3660" s="10"/>
    </row>
    <row r="3661" spans="1:6" x14ac:dyDescent="0.25">
      <c r="A3661" s="6" t="s">
        <v>3979</v>
      </c>
      <c r="B3661" t="str">
        <f>VLOOKUP(INGRESO_MERCADERIA[[#This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3661" s="10">
        <v>2</v>
      </c>
      <c r="D3661" s="156">
        <v>46163</v>
      </c>
      <c r="E3661" s="1" t="str">
        <f>VLOOKUP(INGRESO_MERCADERIA[[#This Row],[CODIGO]],STOCKSANLUIS[],7,FALSE)</f>
        <v>B</v>
      </c>
      <c r="F3661" s="10"/>
    </row>
    <row r="3662" spans="1:6" x14ac:dyDescent="0.25">
      <c r="A3662" s="6" t="s">
        <v>3615</v>
      </c>
      <c r="B3662" t="str">
        <f>VLOOKUP(INGRESO_MERCADERIA[[#This Row],[CODIGO]],STOCKSANLUIS[],2,FALSE)</f>
        <v>COMPRESOR SCROLL YH150C5-100 -- 60000 BTU - 5HP - 380V/3PH/60HZ - R410A  - INVOTECH</v>
      </c>
      <c r="C3662" s="10">
        <v>2</v>
      </c>
      <c r="D3662" s="156">
        <v>46163</v>
      </c>
      <c r="E3662" s="1" t="str">
        <f>VLOOKUP(INGRESO_MERCADERIA[[#This Row],[CODIGO]],STOCKSANLUIS[],7,FALSE)</f>
        <v>B</v>
      </c>
      <c r="F3662" s="10"/>
    </row>
    <row r="3663" spans="1:6" x14ac:dyDescent="0.25">
      <c r="A3663" s="6" t="s">
        <v>3096</v>
      </c>
      <c r="B3663" t="str">
        <f>VLOOKUP(INGRESO_MERCADERIA[[#This Row],[CODIGO]],STOCKSANLUIS[],2,FALSE)</f>
        <v>EQUIPO DE A/A MINI SPLIT FRIO SOLO INVERTER WI FI - 12000 BTU/H - R410A - 220V/1PH/60HZ - TEMP BLUE MADE BY CARRIER INTERAMERICA CORPORATION - S - AHRI USA CERTIFICATED</v>
      </c>
      <c r="C3663" s="10">
        <v>2</v>
      </c>
      <c r="D3663" s="156">
        <v>46163</v>
      </c>
      <c r="E3663" s="1" t="str">
        <f>VLOOKUP(INGRESO_MERCADERIA[[#This Row],[CODIGO]],STOCKSANLUIS[],7,FALSE)</f>
        <v>B</v>
      </c>
      <c r="F3663" s="10"/>
    </row>
    <row r="3664" spans="1:6" x14ac:dyDescent="0.25">
      <c r="A3664" s="6" t="s">
        <v>1350</v>
      </c>
      <c r="B3664" t="str">
        <f>VLOOKUP(INGRESO_MERCADERIA[[#This Row],[CODIGO]],STOCKSANLUIS[],2,FALSE)</f>
        <v>MANGA AISLANTE C1-H-028 DE 1 1/8" X 1/2" - ARMAFLEX/ARMACELL</v>
      </c>
      <c r="C3664" s="10">
        <v>36</v>
      </c>
      <c r="D3664" s="156">
        <v>46164</v>
      </c>
      <c r="E3664" s="1" t="str">
        <f>VLOOKUP(INGRESO_MERCADERIA[[#This Row],[CODIGO]],STOCKSANLUIS[],7,FALSE)</f>
        <v>A</v>
      </c>
      <c r="F3664" s="10"/>
    </row>
    <row r="3665" spans="1:6" x14ac:dyDescent="0.25">
      <c r="A3665" s="6" t="s">
        <v>2543</v>
      </c>
      <c r="B3665" t="str">
        <f>VLOOKUP(INGRESO_MERCADERIA[[#This Row],[CODIGO]],STOCKSANLUIS[],2,FALSE)</f>
        <v>EQUIPO DE A/A MINI SPLIT FRIO SOLO - 18000 BTU - R410A - 220V/1PH/60HZ - TEMP BLUE MADE BY CARRIER INTERAMERICA CORPORATION</v>
      </c>
      <c r="C3665" s="10">
        <v>2</v>
      </c>
      <c r="D3665" s="156">
        <v>46164</v>
      </c>
      <c r="E3665" s="1" t="str">
        <f>VLOOKUP(INGRESO_MERCADERIA[[#This Row],[CODIGO]],STOCKSANLUIS[],7,FALSE)</f>
        <v>B</v>
      </c>
      <c r="F3665" s="10"/>
    </row>
    <row r="3666" spans="1:6" x14ac:dyDescent="0.25">
      <c r="A3666" s="6" t="s">
        <v>2547</v>
      </c>
      <c r="B3666" t="str">
        <f>VLOOKUP(INGRESO_MERCADERIA[[#This Row],[CODIGO]],STOCKSANLUIS[],2,FALSE)</f>
        <v>EQUIPO DE A/A MINI SPLIT FRIO SOLO - 36000 BTU - R410A - 220V/1PH/60HZ - TEMP BLUE MADE BY CARRIER INTERAMERICA CORPORATION</v>
      </c>
      <c r="C3666" s="10">
        <v>1</v>
      </c>
      <c r="D3666" s="156">
        <v>46164</v>
      </c>
      <c r="E3666" s="1" t="str">
        <f>VLOOKUP(INGRESO_MERCADERIA[[#This Row],[CODIGO]],STOCKSANLUIS[],7,FALSE)</f>
        <v>B</v>
      </c>
      <c r="F3666" s="10"/>
    </row>
    <row r="3667" spans="1:6" x14ac:dyDescent="0.25">
      <c r="A3667" s="6" t="s">
        <v>3758</v>
      </c>
      <c r="B3667" t="str">
        <f>VLOOKUP(INGRESO_MERCADERIA[[#This Row],[CODIGO]],STOCKSANLUIS[],2,FALSE)</f>
        <v>EQUIPO DE A/A MINI SPLIT FRIO SOLO INVERTER WI FI - 24000 BTU/H - R410A - 220V/1PH/60HZ - TEMP BLUE MADE BY CARRIER INTERAMERICA CORPORATION - S - AHRI USA CERTIFICATED</v>
      </c>
      <c r="C3667" s="10">
        <v>1</v>
      </c>
      <c r="D3667" s="156">
        <v>46164</v>
      </c>
      <c r="E3667" s="1" t="str">
        <f>VLOOKUP(INGRESO_MERCADERIA[[#This Row],[CODIGO]],STOCKSANLUIS[],7,FALSE)</f>
        <v>B</v>
      </c>
      <c r="F3667" s="10"/>
    </row>
    <row r="3668" spans="1:6" x14ac:dyDescent="0.25">
      <c r="A3668" s="6" t="s">
        <v>1819</v>
      </c>
      <c r="B3668" t="str">
        <f>VLOOKUP(INGRESO_MERCADERIA[[#This Row],[CODIGO]],STOCKSANLUIS[],2,FALSE)</f>
        <v>ROLLO DE COBRE FLEXIBLE 1/2" HIGH QUALITY - STARCOLD - 12.70 MM X 0.65 MM X 15 M</v>
      </c>
      <c r="C3668" s="10">
        <v>1</v>
      </c>
      <c r="D3668" s="156">
        <v>46164</v>
      </c>
      <c r="E3668" s="1" t="str">
        <f>VLOOKUP(INGRESO_MERCADERIA[[#This Row],[CODIGO]],STOCKSANLUIS[],7,FALSE)</f>
        <v>C</v>
      </c>
      <c r="F3668" s="10"/>
    </row>
    <row r="3669" spans="1:6" x14ac:dyDescent="0.25">
      <c r="A3669" s="6" t="s">
        <v>22293</v>
      </c>
      <c r="B3669" t="str">
        <f>VLOOKUP(INGRESO_MERCADERIA[[#This Row],[CODIGO]],STOCKSANLUIS[],2,FALSE)</f>
        <v>VISOR ROSCABLE FLARE - VASG - 3/8F - EVERFROST</v>
      </c>
      <c r="C3669" s="10">
        <v>10</v>
      </c>
      <c r="D3669" s="156">
        <v>46164</v>
      </c>
      <c r="E3669" s="1" t="str">
        <f>VLOOKUP(INGRESO_MERCADERIA[[#This Row],[CODIGO]],STOCKSANLUIS[],7,FALSE)</f>
        <v>C</v>
      </c>
      <c r="F3669" s="10"/>
    </row>
    <row r="3670" spans="1:6" x14ac:dyDescent="0.25">
      <c r="A3670" s="6" t="s">
        <v>2381</v>
      </c>
      <c r="B3670" t="str">
        <f>VLOOKUP(INGRESO_MERCADERIA[[#This Row],[CODIGO]],STOCKSANLUIS[],2,FALSE)</f>
        <v>EVAPORADOR MIPAL HDL 064E 220-380-440V/3F/60HZ - BLANCO C/DESHIELO ELÉCTRICO</v>
      </c>
      <c r="C3670" s="10">
        <v>1</v>
      </c>
      <c r="D3670" s="156">
        <v>46167</v>
      </c>
      <c r="E3670" s="1" t="str">
        <f>VLOOKUP(INGRESO_MERCADERIA[[#This Row],[CODIGO]],STOCKSANLUIS[],7,FALSE)</f>
        <v>B</v>
      </c>
      <c r="F3670" s="10"/>
    </row>
    <row r="3671" spans="1:6" x14ac:dyDescent="0.25">
      <c r="A3671" s="6" t="s">
        <v>1819</v>
      </c>
      <c r="B3671" t="str">
        <f>VLOOKUP(INGRESO_MERCADERIA[[#This Row],[CODIGO]],STOCKSANLUIS[],2,FALSE)</f>
        <v>ROLLO DE COBRE FLEXIBLE 1/2" HIGH QUALITY - STARCOLD - 12.70 MM X 0.65 MM X 15 M</v>
      </c>
      <c r="C3671" s="10">
        <v>5</v>
      </c>
      <c r="D3671" s="156">
        <v>46167</v>
      </c>
      <c r="E3671" s="1" t="str">
        <f>VLOOKUP(INGRESO_MERCADERIA[[#This Row],[CODIGO]],STOCKSANLUIS[],7,FALSE)</f>
        <v>C</v>
      </c>
      <c r="F3671" s="10"/>
    </row>
    <row r="3672" spans="1:6" x14ac:dyDescent="0.25">
      <c r="A3672" s="6" t="s">
        <v>3677</v>
      </c>
      <c r="B3672" t="str">
        <f>VLOOKUP(INGRESO_MERCADERIA[[#This Row],[CODIGO]],STOCKSANLUIS[],2,FALSE)</f>
        <v>RESISTENCIA SILICONADA POTENCIA CONSTANTE TECNOLATINA  - TPC-M - 30W/M - 220V</v>
      </c>
      <c r="C3672" s="10">
        <v>100</v>
      </c>
      <c r="D3672" s="156">
        <v>46167</v>
      </c>
      <c r="E3672" s="1" t="str">
        <f>VLOOKUP(INGRESO_MERCADERIA[[#This Row],[CODIGO]],STOCKSANLUIS[],7,FALSE)</f>
        <v>C</v>
      </c>
      <c r="F3672" s="10"/>
    </row>
    <row r="3673" spans="1:6" x14ac:dyDescent="0.25">
      <c r="A3673" s="6" t="s">
        <v>22026</v>
      </c>
      <c r="B3673" t="str">
        <f>VLOOKUP(INGRESO_MERCADERIA[[#This Row],[CODIGO]],STOCKSANLUIS[],2,FALSE)</f>
        <v>CONDENSADOR DE 60000 BTU/H CDU VERTICAL R410A 380V/60HZ/3PH - VIKING "VIKINGO" - PROUDLY DESIGNED IN USA - BLUE FIN PROTECTION - XJCVR4-60-8-T - MADE IN P.R.C..</v>
      </c>
      <c r="C3673" s="10">
        <v>1</v>
      </c>
      <c r="D3673" s="156">
        <v>46167</v>
      </c>
      <c r="E3673" s="1" t="str">
        <f>VLOOKUP(INGRESO_MERCADERIA[[#This Row],[CODIGO]],STOCKSANLUIS[],7,FALSE)</f>
        <v>B</v>
      </c>
      <c r="F3673" s="10"/>
    </row>
    <row r="3674" spans="1:6" x14ac:dyDescent="0.25">
      <c r="A3674" s="6" t="s">
        <v>1350</v>
      </c>
      <c r="B3674" t="str">
        <f>VLOOKUP(INGRESO_MERCADERIA[[#This Row],[CODIGO]],STOCKSANLUIS[],2,FALSE)</f>
        <v>MANGA AISLANTE C1-H-028 DE 1 1/8" X 1/2" - ARMAFLEX/ARMACELL</v>
      </c>
      <c r="C3674" s="10">
        <v>36</v>
      </c>
      <c r="D3674" s="156">
        <v>46169</v>
      </c>
      <c r="E3674" s="1" t="str">
        <f>VLOOKUP(INGRESO_MERCADERIA[[#This Row],[CODIGO]],STOCKSANLUIS[],7,FALSE)</f>
        <v>A</v>
      </c>
      <c r="F3674" s="10"/>
    </row>
    <row r="3675" spans="1:6" x14ac:dyDescent="0.25">
      <c r="A3675" s="6" t="s">
        <v>33</v>
      </c>
      <c r="B3675" t="str">
        <f>VLOOKUP(INGRESO_MERCADERIA[[#This Row],[CODIGO]],STOCKSANLUIS[],2,FALSE)</f>
        <v>CONTROLADOR DE TEMPERATURA DIGITAL MT-512E 2HP - VER.13 - 115/220 VAC - FULL GAUGE</v>
      </c>
      <c r="C3675" s="10">
        <v>200</v>
      </c>
      <c r="D3675" s="156">
        <v>46169</v>
      </c>
      <c r="E3675" s="1" t="str">
        <f>VLOOKUP(INGRESO_MERCADERIA[[#This Row],[CODIGO]],STOCKSANLUIS[],7,FALSE)</f>
        <v>C</v>
      </c>
      <c r="F3675" s="10"/>
    </row>
    <row r="3676" spans="1:6" x14ac:dyDescent="0.25">
      <c r="A3676" s="6" t="s">
        <v>55</v>
      </c>
      <c r="B3676" t="str">
        <f>VLOOKUP(INGRESO_MERCADERIA[[#This Row],[CODIGO]],STOCKSANLUIS[],2,FALSE)</f>
        <v>TERMOMETRO DIGITAL PORTATIL  PENTA III - 3 VDC - FULL GAUGE</v>
      </c>
      <c r="C3676" s="10">
        <v>4</v>
      </c>
      <c r="D3676" s="156">
        <v>46169</v>
      </c>
      <c r="E3676" s="1" t="str">
        <f>VLOOKUP(INGRESO_MERCADERIA[[#This Row],[CODIGO]],STOCKSANLUIS[],7,FALSE)</f>
        <v>A</v>
      </c>
      <c r="F3676" s="10"/>
    </row>
    <row r="3677" spans="1:6" x14ac:dyDescent="0.25">
      <c r="A3677" s="6" t="s">
        <v>77</v>
      </c>
      <c r="B3677" t="str">
        <f>VLOOKUP(INGRESO_MERCADERIA[[#This Row],[CODIGO]],STOCKSANLUIS[],2,FALSE)</f>
        <v>CONTROLADOR DE TEMPERATURA DIGITAL TC-900EW LOG - VER.04 - 115/220 VAC - FULL GAUGE - WHITE</v>
      </c>
      <c r="C3677" s="10">
        <v>14</v>
      </c>
      <c r="D3677" s="156">
        <v>46169</v>
      </c>
      <c r="E3677" s="1" t="str">
        <f>VLOOKUP(INGRESO_MERCADERIA[[#This Row],[CODIGO]],STOCKSANLUIS[],7,FALSE)</f>
        <v>C</v>
      </c>
      <c r="F3677" s="10"/>
    </row>
    <row r="3678" spans="1:6" x14ac:dyDescent="0.25">
      <c r="A3678" s="6" t="s">
        <v>2551</v>
      </c>
      <c r="B3678" t="str">
        <f>VLOOKUP(INGRESO_MERCADERIA[[#This Row],[CODIGO]],STOCKSANLUIS[],2,FALSE)</f>
        <v>CONTROLADOR DE TEMPERATURA DIGITAL MT-543 E LOG DE 4 ETAPAS C/ALARMA - VER.03 - 115/220 VAC - FULL GAUGE</v>
      </c>
      <c r="C3678" s="10">
        <v>9</v>
      </c>
      <c r="D3678" s="156">
        <v>46169</v>
      </c>
      <c r="E3678" s="1" t="str">
        <f>VLOOKUP(INGRESO_MERCADERIA[[#This Row],[CODIGO]],STOCKSANLUIS[],7,FALSE)</f>
        <v>A</v>
      </c>
      <c r="F3678" s="10"/>
    </row>
    <row r="3679" spans="1:6" x14ac:dyDescent="0.25">
      <c r="A3679" s="6" t="s">
        <v>607</v>
      </c>
      <c r="B3679" t="str">
        <f>VLOOKUP(INGRESO_MERCADERIA[[#This Row],[CODIGO]],STOCKSANLUIS[],2,FALSE)</f>
        <v>TRANSDUCTOR DE PRESION SB-69-500A - FULL GAUGE - (PARA PCT-100-120-410)</v>
      </c>
      <c r="C3679" s="10">
        <v>10</v>
      </c>
      <c r="D3679" s="156">
        <v>46169</v>
      </c>
      <c r="E3679" s="1" t="str">
        <f>VLOOKUP(INGRESO_MERCADERIA[[#This Row],[CODIGO]],STOCKSANLUIS[],7,FALSE)</f>
        <v>A</v>
      </c>
      <c r="F3679" s="10"/>
    </row>
    <row r="3680" spans="1:6" x14ac:dyDescent="0.25">
      <c r="A3680" s="6" t="s">
        <v>57</v>
      </c>
      <c r="B3680" t="str">
        <f>VLOOKUP(INGRESO_MERCADERIA[[#This Row],[CODIGO]],STOCKSANLUIS[],2,FALSE)</f>
        <v>CONTROLADOR DE VOLTAJE Y PROTECTOR DE FASES PHASELOG EW PLUS - VER.05 - 90-220 VAC - FULL GAUGE - WHITE</v>
      </c>
      <c r="C3680" s="10">
        <v>2</v>
      </c>
      <c r="D3680" s="156">
        <v>46169</v>
      </c>
      <c r="E3680" s="1" t="str">
        <f>VLOOKUP(INGRESO_MERCADERIA[[#This Row],[CODIGO]],STOCKSANLUIS[],7,FALSE)</f>
        <v>C</v>
      </c>
      <c r="F3680" s="10"/>
    </row>
    <row r="3681" spans="1:6" x14ac:dyDescent="0.25">
      <c r="A3681" s="6" t="s">
        <v>3470</v>
      </c>
      <c r="B3681" t="str">
        <f>VLOOKUP(INGRESO_MERCADERIA[[#This Row],[CODIGO]],STOCKSANLUIS[],2,FALSE)</f>
        <v>CONTROLADOR DIGITAL DE PRESIÓN PCT-120 E PLUS - VER.02 - 220 VAC - FULL GAUGE</v>
      </c>
      <c r="C3681" s="10">
        <v>1</v>
      </c>
      <c r="D3681" s="156">
        <v>46169</v>
      </c>
      <c r="E3681" s="1" t="str">
        <f>VLOOKUP(INGRESO_MERCADERIA[[#This Row],[CODIGO]],STOCKSANLUIS[],7,FALSE)</f>
        <v>A</v>
      </c>
      <c r="F3681" s="10"/>
    </row>
    <row r="3682" spans="1:6" x14ac:dyDescent="0.25">
      <c r="A3682" s="6" t="s">
        <v>2262</v>
      </c>
      <c r="B3682" t="str">
        <f>VLOOKUP(INGRESO_MERCADERIA[[#This Row],[CODIGO]],STOCKSANLUIS[],2,FALSE)</f>
        <v>CIERRE LIVIANO G-76P FI0 3380 P/PUERTA APERTURA IZQUIERDA - CAFF</v>
      </c>
      <c r="C3682" s="10">
        <v>4</v>
      </c>
      <c r="D3682" s="156">
        <v>46171</v>
      </c>
      <c r="E3682" s="1" t="str">
        <f>VLOOKUP(INGRESO_MERCADERIA[[#This Row],[CODIGO]],STOCKSANLUIS[],7,FALSE)</f>
        <v>A</v>
      </c>
      <c r="F3682" s="10"/>
    </row>
    <row r="3683" spans="1:6" x14ac:dyDescent="0.25">
      <c r="A3683" s="6" t="s">
        <v>2264</v>
      </c>
      <c r="B3683" t="str">
        <f>VLOOKUP(INGRESO_MERCADERIA[[#This Row],[CODIGO]],STOCKSANLUIS[],2,FALSE)</f>
        <v>CIERRE LIVIANO G-76P FI0 0139 P/PUERTA APERTURA DERECHA - CAFF</v>
      </c>
      <c r="C3683" s="10">
        <v>4</v>
      </c>
      <c r="D3683" s="156">
        <v>46171</v>
      </c>
      <c r="E3683" s="1" t="str">
        <f>VLOOKUP(INGRESO_MERCADERIA[[#This Row],[CODIGO]],STOCKSANLUIS[],7,FALSE)</f>
        <v>A</v>
      </c>
      <c r="F3683" s="10"/>
    </row>
    <row r="3684" spans="1:6" x14ac:dyDescent="0.25">
      <c r="A3684" s="6" t="s">
        <v>3339</v>
      </c>
      <c r="B3684" t="str">
        <f>VLOOKUP(INGRESO_MERCADERIA[[#This Row],[CODIGO]],STOCKSANLUIS[],2,FALSE)</f>
        <v>GAS REFRIGERANTE R134 - 13.6KG ICELOONG</v>
      </c>
      <c r="C3684" s="10">
        <v>10</v>
      </c>
      <c r="D3684" s="156">
        <v>46171</v>
      </c>
      <c r="E3684" s="1" t="str">
        <f>VLOOKUP(INGRESO_MERCADERIA[[#This Row],[CODIGO]],STOCKSANLUIS[],7,FALSE)</f>
        <v>C</v>
      </c>
      <c r="F3684" s="10"/>
    </row>
    <row r="3685" spans="1:6" x14ac:dyDescent="0.25">
      <c r="A3685" s="6" t="s">
        <v>3341</v>
      </c>
      <c r="B3685" t="str">
        <f>VLOOKUP(INGRESO_MERCADERIA[[#This Row],[CODIGO]],STOCKSANLUIS[],2,FALSE)</f>
        <v>GAS REFRIGERANTE R404A -10.90KG ICELOONG</v>
      </c>
      <c r="C3685" s="10">
        <v>10</v>
      </c>
      <c r="D3685" s="156">
        <v>46171</v>
      </c>
      <c r="E3685" s="1" t="str">
        <f>VLOOKUP(INGRESO_MERCADERIA[[#This Row],[CODIGO]],STOCKSANLUIS[],7,FALSE)</f>
        <v>C</v>
      </c>
      <c r="F3685" s="10"/>
    </row>
    <row r="3686" spans="1:6" x14ac:dyDescent="0.25">
      <c r="A3686" s="6" t="s">
        <v>3343</v>
      </c>
      <c r="B3686" t="str">
        <f>VLOOKUP(INGRESO_MERCADERIA[[#This Row],[CODIGO]],STOCKSANLUIS[],2,FALSE)</f>
        <v>GAS REFRIGERANTE R410A -11.30KG ICELOONG</v>
      </c>
      <c r="C3686" s="10">
        <v>15</v>
      </c>
      <c r="D3686" s="156">
        <v>46171</v>
      </c>
      <c r="E3686" s="1" t="str">
        <f>VLOOKUP(INGRESO_MERCADERIA[[#This Row],[CODIGO]],STOCKSANLUIS[],7,FALSE)</f>
        <v>C</v>
      </c>
      <c r="F3686" s="10"/>
    </row>
    <row r="3687" spans="1:6" x14ac:dyDescent="0.25">
      <c r="A3687" s="6" t="s">
        <v>3347</v>
      </c>
      <c r="B3687" t="str">
        <f>VLOOKUP(INGRESO_MERCADERIA[[#This Row],[CODIGO]],STOCKSANLUIS[],2,FALSE)</f>
        <v>GAS REFRIGERANTE R507 -11.3KG ICELOONG</v>
      </c>
      <c r="C3687" s="10">
        <v>10</v>
      </c>
      <c r="D3687" s="156">
        <v>46171</v>
      </c>
      <c r="E3687" s="1" t="str">
        <f>VLOOKUP(INGRESO_MERCADERIA[[#This Row],[CODIGO]],STOCKSANLUIS[],7,FALSE)</f>
        <v>C</v>
      </c>
      <c r="F3687" s="10"/>
    </row>
    <row r="3688" spans="1:6" x14ac:dyDescent="0.25">
      <c r="A3688" s="6" t="s">
        <v>3981</v>
      </c>
      <c r="B3688" t="str">
        <f>VLOOKUP(INGRESO_MERCADERIA[[#This Row],[CODIGO]],STOCKSANLUIS[],2,FALSE)</f>
        <v>GAS REFRIGERANTE R32 -9.5KG ICELOONG</v>
      </c>
      <c r="C3688" s="10">
        <v>5</v>
      </c>
      <c r="D3688" s="156">
        <v>46171</v>
      </c>
      <c r="E3688" s="1" t="str">
        <f>VLOOKUP(INGRESO_MERCADERIA[[#This Row],[CODIGO]],STOCKSANLUIS[],7,FALSE)</f>
        <v>C</v>
      </c>
      <c r="F3688" s="10"/>
    </row>
    <row r="3689" spans="1:6" x14ac:dyDescent="0.25">
      <c r="A3689" s="6" t="s">
        <v>927</v>
      </c>
      <c r="B3689" t="str">
        <f>VLOOKUP(INGRESO_MERCADERIA[[#This Row],[CODIGO]],STOCKSANLUIS[],2,FALSE)</f>
        <v>ACEITE PARA BOMBA DE VACIO VAC 235- 1/4 GALON - BVA</v>
      </c>
      <c r="C3689" s="10">
        <v>24</v>
      </c>
      <c r="D3689" s="156">
        <v>46171</v>
      </c>
      <c r="E3689" s="1" t="str">
        <f>VLOOKUP(INGRESO_MERCADERIA[[#This Row],[CODIGO]],STOCKSANLUIS[],7,FALSE)</f>
        <v>C</v>
      </c>
      <c r="F3689" s="10"/>
    </row>
    <row r="3690" spans="1:6" x14ac:dyDescent="0.25">
      <c r="A3690" s="6" t="s">
        <v>931</v>
      </c>
      <c r="B3690" t="str">
        <f>VLOOKUP(INGRESO_MERCADERIA[[#This Row],[CODIGO]],STOCKSANLUIS[],2,FALSE)</f>
        <v>ACEITE POLIOLESTER POE 32 - 1 GALON - BVA</v>
      </c>
      <c r="C3690" s="10">
        <v>8</v>
      </c>
      <c r="D3690" s="156">
        <v>46171</v>
      </c>
      <c r="E3690" s="1" t="str">
        <f>VLOOKUP(INGRESO_MERCADERIA[[#This Row],[CODIGO]],STOCKSANLUIS[],7,FALSE)</f>
        <v>C</v>
      </c>
      <c r="F3690" s="10"/>
    </row>
    <row r="3691" spans="1:6" x14ac:dyDescent="0.25">
      <c r="A3691" s="6" t="s">
        <v>2719</v>
      </c>
      <c r="B3691" t="str">
        <f>VLOOKUP(INGRESO_MERCADERIA[[#This Row],[CODIGO]],STOCKSANLUIS[],2,FALSE)</f>
        <v xml:space="preserve">ACEITE PARA BOMBA DE VACIO - 1 GALON - BVA </v>
      </c>
      <c r="C3691" s="10">
        <v>12</v>
      </c>
      <c r="D3691" s="156">
        <v>46171</v>
      </c>
      <c r="E3691" s="1" t="str">
        <f>VLOOKUP(INGRESO_MERCADERIA[[#This Row],[CODIGO]],STOCKSANLUIS[],7,FALSE)</f>
        <v>C</v>
      </c>
      <c r="F3691" s="10"/>
    </row>
    <row r="3692" spans="1:6" x14ac:dyDescent="0.25">
      <c r="A3692" s="6" t="s">
        <v>2490</v>
      </c>
      <c r="B3692" t="str">
        <f>VLOOKUP(INGRESO_MERCADERIA[[#This Row],[CODIGO]],STOCKSANLUIS[],2,FALSE)</f>
        <v>LIMPIADOR PARA CONDENSADOR - NU-BRITE - 1GALON - NU CALGON</v>
      </c>
      <c r="C3692" s="10">
        <v>12</v>
      </c>
      <c r="D3692" s="156">
        <v>46171</v>
      </c>
      <c r="E3692" s="1" t="str">
        <f>VLOOKUP(INGRESO_MERCADERIA[[#This Row],[CODIGO]],STOCKSANLUIS[],7,FALSE)</f>
        <v>C</v>
      </c>
      <c r="F3692" s="10"/>
    </row>
    <row r="3693" spans="1:6" x14ac:dyDescent="0.25">
      <c r="A3693" s="6" t="s">
        <v>2466</v>
      </c>
      <c r="B3693" t="str">
        <f>VLOOKUP(INGRESO_MERCADERIA[[#This Row],[CODIGO]],STOCKSANLUIS[],2,FALSE)</f>
        <v>LIMPIADOR PARA EVAPORADOR - EVAP POWR-C - 1GALON - NU CALGON</v>
      </c>
      <c r="C3693" s="10">
        <v>8</v>
      </c>
      <c r="D3693" s="156">
        <v>46171</v>
      </c>
      <c r="E3693" s="1" t="str">
        <f>VLOOKUP(INGRESO_MERCADERIA[[#This Row],[CODIGO]],STOCKSANLUIS[],7,FALSE)</f>
        <v>C</v>
      </c>
      <c r="F3693" s="10"/>
    </row>
    <row r="3694" spans="1:6" x14ac:dyDescent="0.25">
      <c r="A3694" s="6" t="s">
        <v>2691</v>
      </c>
      <c r="B3694" t="str">
        <f>VLOOKUP(INGRESO_MERCADERIA[[#This Row],[CODIGO]],STOCKSANLUIS[],2,FALSE)</f>
        <v>GAS REFRIGERANTE FREON R-507 - 11.35 KG - CHEMOURS</v>
      </c>
      <c r="C3694" s="10">
        <v>5</v>
      </c>
      <c r="D3694" s="156">
        <v>46171</v>
      </c>
      <c r="E3694" s="1" t="str">
        <f>VLOOKUP(INGRESO_MERCADERIA[[#This Row],[CODIGO]],STOCKSANLUIS[],7,FALSE)</f>
        <v>C</v>
      </c>
      <c r="F3694" s="10"/>
    </row>
    <row r="3695" spans="1:6" x14ac:dyDescent="0.25">
      <c r="A3695" s="6" t="s">
        <v>22068</v>
      </c>
      <c r="B3695" t="str">
        <f>VLOOKUP(INGRESO_MERCADERIA[[#This Row],[CODIGO]],STOCKSANLUIS[],2,FALSE)</f>
        <v>DSH161A3ALD - COMPRESOR SCROLL DANFOSS 13 HP 220V/3PH/60HZ - R410A</v>
      </c>
      <c r="C3695" s="10">
        <v>1</v>
      </c>
      <c r="D3695" s="156">
        <v>46171</v>
      </c>
      <c r="E3695" s="1" t="str">
        <f>VLOOKUP(INGRESO_MERCADERIA[[#This Row],[CODIGO]],STOCKSANLUIS[],7,FALSE)</f>
        <v>B</v>
      </c>
      <c r="F3695" s="10"/>
    </row>
    <row r="3696" spans="1:6" x14ac:dyDescent="0.25">
      <c r="A3696" s="6" t="s">
        <v>22230</v>
      </c>
      <c r="B3696" t="str">
        <f>VLOOKUP(INGRESO_MERCADERIA[[#This Row],[CODIGO]],STOCKSANLUIS[],2,FALSE)</f>
        <v>COMPRESOR ROTATIVO - 36000 BTU/H - 220V/60HZ - 1PH R410 - ASQ330N1UMU - SIN CAPACITOR 60UF/400V - GMCC</v>
      </c>
      <c r="C3696" s="10">
        <v>1</v>
      </c>
      <c r="D3696" s="156">
        <v>46171</v>
      </c>
      <c r="E3696" s="1" t="str">
        <f>VLOOKUP(INGRESO_MERCADERIA[[#This Row],[CODIGO]],STOCKSANLUIS[],7,FALSE)</f>
        <v>B</v>
      </c>
      <c r="F3696" s="10"/>
    </row>
    <row r="3697" spans="1:6" x14ac:dyDescent="0.25">
      <c r="A3697" s="6" t="s">
        <v>23033</v>
      </c>
      <c r="B3697" t="str">
        <f>VLOOKUP(INGRESO_MERCADERIA[[#This Row],[CODIGO]],STOCKSANLUIS[],2,FALSE)</f>
        <v>COMPRESOR SCROLL INVOTECH YM86E7G-100 - 5.0HP - 220V/3PH/60HZ - R404A / 507 - MT (CON RESIST.)</v>
      </c>
      <c r="C3697" s="10">
        <v>1</v>
      </c>
      <c r="D3697" s="156">
        <v>46171</v>
      </c>
      <c r="E3697" s="1" t="str">
        <f>VLOOKUP(INGRESO_MERCADERIA[[#This Row],[CODIGO]],STOCKSANLUIS[],7,FALSE)</f>
        <v>B</v>
      </c>
      <c r="F3697" s="10"/>
    </row>
    <row r="3698" spans="1:6" x14ac:dyDescent="0.25">
      <c r="A3698" s="6" t="s">
        <v>3170</v>
      </c>
      <c r="B3698" t="str">
        <f>VLOOKUP(INGRESO_MERCADERIA[[#This Row],[CODIGO]],STOCKSANLUIS[],2,FALSE)</f>
        <v>UNIDAD CONDENSADORA BOHN 3 HP 208-230/3/60 R-404A/507/R134A - C/COPELAND(USA) ZS21KAE-TF5 - TEMP MEDIA /BAJA - FBCZ301M6C - SCROLL - ALTA EFICIENCIA</v>
      </c>
      <c r="C3698" s="10">
        <v>1</v>
      </c>
      <c r="D3698" s="156">
        <v>46171</v>
      </c>
      <c r="E3698" s="1" t="str">
        <f>VLOOKUP(INGRESO_MERCADERIA[[#This Row],[CODIGO]],STOCKSANLUIS[],7,FALSE)</f>
        <v>B</v>
      </c>
      <c r="F3698" s="10"/>
    </row>
    <row r="3699" spans="1:6" x14ac:dyDescent="0.25">
      <c r="A3699" s="6" t="s">
        <v>20509</v>
      </c>
      <c r="B3699" t="str">
        <f>VLOOKUP(INGRESO_MERCADERIA[[#This Row],[CODIGO]],STOCKSANLUIS[],2,FALSE)</f>
        <v>UNID. COND. OP-HJZ036D20Q - COMPR. MTZ36 - 3.0HP - 220V/3PH/60HZ - R404/R507/R134A/R407C</v>
      </c>
      <c r="C3699" s="10">
        <v>1</v>
      </c>
      <c r="D3699" s="156">
        <v>46171</v>
      </c>
      <c r="E3699" s="1" t="str">
        <f>VLOOKUP(INGRESO_MERCADERIA[[#This Row],[CODIGO]],STOCKSANLUIS[],7,FALSE)</f>
        <v>B</v>
      </c>
      <c r="F3699" s="10"/>
    </row>
    <row r="3700" spans="1:6" x14ac:dyDescent="0.25">
      <c r="A3700" s="6" t="s">
        <v>21332</v>
      </c>
      <c r="B3700" t="str">
        <f>VLOOKUP(INGRESO_MERCADERIA[[#This Row],[CODIGO]],STOCKSANLUIS[],2,FALSE)</f>
        <v>PANEL PARA EVAPORADOR CASSETE TEMP BLUE - TBK410-A-SP-S067 - 03372/03373</v>
      </c>
      <c r="C3700" s="10">
        <v>1</v>
      </c>
      <c r="D3700" s="156">
        <v>46171</v>
      </c>
      <c r="E3700" s="1" t="str">
        <f>VLOOKUP(INGRESO_MERCADERIA[[#This Row],[CODIGO]],STOCKSANLUIS[],7,FALSE)</f>
        <v>B</v>
      </c>
      <c r="F3700" s="10"/>
    </row>
    <row r="3701" spans="1:6" x14ac:dyDescent="0.25">
      <c r="A3701" s="6" t="s">
        <v>3927</v>
      </c>
      <c r="B3701" t="str">
        <f>VLOOKUP(INGRESO_MERCADERIA[[#This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3701" s="10">
        <v>1</v>
      </c>
      <c r="D3701" s="156">
        <v>46171</v>
      </c>
      <c r="E3701" s="1" t="str">
        <f>VLOOKUP(INGRESO_MERCADERIA[[#This Row],[CODIGO]],STOCKSANLUIS[],7,FALSE)</f>
        <v>B</v>
      </c>
      <c r="F3701" s="10"/>
    </row>
    <row r="3702" spans="1:6" x14ac:dyDescent="0.25">
      <c r="A3702" s="6" t="s">
        <v>3339</v>
      </c>
      <c r="B3702" t="str">
        <f>VLOOKUP(INGRESO_MERCADERIA[[#This Row],[CODIGO]],STOCKSANLUIS[],2,FALSE)</f>
        <v>GAS REFRIGERANTE R134 - 13.6KG ICELOONG</v>
      </c>
      <c r="C3702" s="10">
        <v>4</v>
      </c>
      <c r="D3702" s="156">
        <v>46171</v>
      </c>
      <c r="E3702" s="1" t="str">
        <f>VLOOKUP(INGRESO_MERCADERIA[[#This Row],[CODIGO]],STOCKSANLUIS[],7,FALSE)</f>
        <v>C</v>
      </c>
      <c r="F3702" s="10"/>
    </row>
    <row r="3703" spans="1:6" x14ac:dyDescent="0.25">
      <c r="A3703" s="6" t="s">
        <v>3341</v>
      </c>
      <c r="B3703" t="str">
        <f>VLOOKUP(INGRESO_MERCADERIA[[#This Row],[CODIGO]],STOCKSANLUIS[],2,FALSE)</f>
        <v>GAS REFRIGERANTE R404A -10.90KG ICELOONG</v>
      </c>
      <c r="C3703" s="10">
        <v>14</v>
      </c>
      <c r="D3703" s="156">
        <v>46174</v>
      </c>
      <c r="E3703" s="1" t="str">
        <f>VLOOKUP(INGRESO_MERCADERIA[[#This Row],[CODIGO]],STOCKSANLUIS[],7,FALSE)</f>
        <v>C</v>
      </c>
      <c r="F3703" s="10"/>
    </row>
    <row r="3704" spans="1:6" x14ac:dyDescent="0.25">
      <c r="A3704" s="6" t="s">
        <v>3343</v>
      </c>
      <c r="B3704" t="str">
        <f>VLOOKUP(INGRESO_MERCADERIA[[#This Row],[CODIGO]],STOCKSANLUIS[],2,FALSE)</f>
        <v>GAS REFRIGERANTE R410A -11.30KG ICELOONG</v>
      </c>
      <c r="C3704" s="10">
        <v>31</v>
      </c>
      <c r="D3704" s="156">
        <v>46174</v>
      </c>
      <c r="E3704" s="1" t="str">
        <f>VLOOKUP(INGRESO_MERCADERIA[[#This Row],[CODIGO]],STOCKSANLUIS[],7,FALSE)</f>
        <v>C</v>
      </c>
      <c r="F3704" s="10"/>
    </row>
    <row r="3705" spans="1:6" x14ac:dyDescent="0.25">
      <c r="A3705" s="6" t="s">
        <v>3347</v>
      </c>
      <c r="B3705" t="str">
        <f>VLOOKUP(INGRESO_MERCADERIA[[#This Row],[CODIGO]],STOCKSANLUIS[],2,FALSE)</f>
        <v>GAS REFRIGERANTE R507 -11.3KG ICELOONG</v>
      </c>
      <c r="C3705" s="10">
        <v>14</v>
      </c>
      <c r="D3705" s="156">
        <v>46174</v>
      </c>
      <c r="E3705" s="1" t="str">
        <f>VLOOKUP(INGRESO_MERCADERIA[[#This Row],[CODIGO]],STOCKSANLUIS[],7,FALSE)</f>
        <v>C</v>
      </c>
      <c r="F3705" s="10"/>
    </row>
    <row r="3706" spans="1:6" x14ac:dyDescent="0.25">
      <c r="A3706" s="6" t="s">
        <v>443</v>
      </c>
      <c r="B3706" t="str">
        <f>VLOOKUP(INGRESO_MERCADERIA[[#This Row],[CODIGO]],STOCKSANLUIS[],2,FALSE)</f>
        <v>ACEITE POLIOLESTER POE 32 - 1/4 GALON - BVA</v>
      </c>
      <c r="C3706" s="10">
        <v>12</v>
      </c>
      <c r="D3706" s="156">
        <v>46174</v>
      </c>
      <c r="E3706" s="1" t="str">
        <f>VLOOKUP(INGRESO_MERCADERIA[[#This Row],[CODIGO]],STOCKSANLUIS[],7,FALSE)</f>
        <v>C</v>
      </c>
      <c r="F3706" s="10"/>
    </row>
    <row r="3707" spans="1:6" x14ac:dyDescent="0.25">
      <c r="A3707" s="6" t="s">
        <v>931</v>
      </c>
      <c r="B3707" t="str">
        <f>VLOOKUP(INGRESO_MERCADERIA[[#This Row],[CODIGO]],STOCKSANLUIS[],2,FALSE)</f>
        <v>ACEITE POLIOLESTER POE 32 - 1 GALON - BVA</v>
      </c>
      <c r="C3707" s="10">
        <v>12</v>
      </c>
      <c r="D3707" s="156">
        <v>46174</v>
      </c>
      <c r="E3707" s="1" t="str">
        <f>VLOOKUP(INGRESO_MERCADERIA[[#This Row],[CODIGO]],STOCKSANLUIS[],7,FALSE)</f>
        <v>C</v>
      </c>
      <c r="F3707" s="10"/>
    </row>
    <row r="3708" spans="1:6" x14ac:dyDescent="0.25">
      <c r="A3708" s="6" t="s">
        <v>2719</v>
      </c>
      <c r="B3708" t="str">
        <f>VLOOKUP(INGRESO_MERCADERIA[[#This Row],[CODIGO]],STOCKSANLUIS[],2,FALSE)</f>
        <v xml:space="preserve">ACEITE PARA BOMBA DE VACIO - 1 GALON - BVA </v>
      </c>
      <c r="C3708" s="10">
        <v>12</v>
      </c>
      <c r="D3708" s="156">
        <v>46174</v>
      </c>
      <c r="E3708" s="1" t="str">
        <f>VLOOKUP(INGRESO_MERCADERIA[[#This Row],[CODIGO]],STOCKSANLUIS[],7,FALSE)</f>
        <v>C</v>
      </c>
      <c r="F3708" s="10"/>
    </row>
    <row r="3709" spans="1:6" x14ac:dyDescent="0.25">
      <c r="A3709" s="6" t="s">
        <v>2490</v>
      </c>
      <c r="B3709" t="str">
        <f>VLOOKUP(INGRESO_MERCADERIA[[#This Row],[CODIGO]],STOCKSANLUIS[],2,FALSE)</f>
        <v>LIMPIADOR PARA CONDENSADOR - NU-BRITE - 1GALON - NU CALGON</v>
      </c>
      <c r="C3709" s="10">
        <v>24</v>
      </c>
      <c r="D3709" s="156">
        <v>46174</v>
      </c>
      <c r="E3709" s="1" t="str">
        <f>VLOOKUP(INGRESO_MERCADERIA[[#This Row],[CODIGO]],STOCKSANLUIS[],7,FALSE)</f>
        <v>C</v>
      </c>
      <c r="F3709" s="10"/>
    </row>
    <row r="3710" spans="1:6" x14ac:dyDescent="0.25">
      <c r="A3710" s="6" t="s">
        <v>2466</v>
      </c>
      <c r="B3710" t="str">
        <f>VLOOKUP(INGRESO_MERCADERIA[[#This Row],[CODIGO]],STOCKSANLUIS[],2,FALSE)</f>
        <v>LIMPIADOR PARA EVAPORADOR - EVAP POWR-C - 1GALON - NU CALGON</v>
      </c>
      <c r="C3710" s="10">
        <v>16</v>
      </c>
      <c r="D3710" s="156">
        <v>46174</v>
      </c>
      <c r="E3710" s="1" t="str">
        <f>VLOOKUP(INGRESO_MERCADERIA[[#This Row],[CODIGO]],STOCKSANLUIS[],7,FALSE)</f>
        <v>C</v>
      </c>
      <c r="F3710" s="10"/>
    </row>
    <row r="3711" spans="1:6" x14ac:dyDescent="0.25">
      <c r="A3711" s="6" t="s">
        <v>2836</v>
      </c>
      <c r="B3711" t="str">
        <f>VLOOKUP(INGRESO_MERCADERIA[[#This Row],[CODIGO]],STOCKSANLUIS[],2,FALSE)</f>
        <v>GAS REFRIGERANTE FREON R-134A - 13.62 KG - CHINO - CHEMOURS</v>
      </c>
      <c r="C3711" s="10">
        <v>29</v>
      </c>
      <c r="D3711" s="156">
        <v>46174</v>
      </c>
      <c r="E3711" s="1" t="str">
        <f>VLOOKUP(INGRESO_MERCADERIA[[#This Row],[CODIGO]],STOCKSANLUIS[],7,FALSE)</f>
        <v>C</v>
      </c>
      <c r="F3711" s="10"/>
    </row>
    <row r="3712" spans="1:6" x14ac:dyDescent="0.25">
      <c r="A3712" s="6" t="s">
        <v>2525</v>
      </c>
      <c r="B3712" t="str">
        <f>VLOOKUP(INGRESO_MERCADERIA[[#This Row],[CODIGO]],STOCKSANLUIS[],2,FALSE)</f>
        <v>GAS REFRIGERANTE FREON MO49 PLUS - 340 GR - CAJA DE 12 - REEMPLAZO DEL R-12 - CHEMOURS</v>
      </c>
      <c r="C3712" s="10">
        <v>24</v>
      </c>
      <c r="D3712" s="156">
        <v>46174</v>
      </c>
      <c r="E3712" s="1" t="str">
        <f>VLOOKUP(INGRESO_MERCADERIA[[#This Row],[CODIGO]],STOCKSANLUIS[],7,FALSE)</f>
        <v>C</v>
      </c>
      <c r="F3712" s="10"/>
    </row>
    <row r="3713" spans="1:6" x14ac:dyDescent="0.25">
      <c r="A3713" s="6" t="s">
        <v>3776</v>
      </c>
      <c r="B3713" t="str">
        <f>VLOOKUP(INGRESO_MERCADERIA[[#This Row],[CODIGO]],STOCKSANLUIS[],2,FALSE)</f>
        <v>LAMA DE PVC CLEARWAY STANDARD SMOOTH 8¨¨ X .080¨¨ X 300¨ (20 CM X 2MMX 91.44M)</v>
      </c>
      <c r="C3713" s="10">
        <v>365.76</v>
      </c>
      <c r="D3713" s="156">
        <v>46174</v>
      </c>
      <c r="E3713" s="1" t="str">
        <f>VLOOKUP(INGRESO_MERCADERIA[[#This Row],[CODIGO]],STOCKSANLUIS[],7,FALSE)</f>
        <v>B/C</v>
      </c>
      <c r="F3713" s="10"/>
    </row>
    <row r="3714" spans="1:6" x14ac:dyDescent="0.25">
      <c r="A3714" s="6" t="s">
        <v>3675</v>
      </c>
      <c r="B3714" t="str">
        <f>VLOOKUP(INGRESO_MERCADERIA[[#This Row],[CODIGO]],STOCKSANLUIS[],2,FALSE)</f>
        <v>LAMAS DE PVC ALECO 8X0.080X300 (20CM X 2MMX 91.44M) LOW TEMP REINFORCED - 172007- MT</v>
      </c>
      <c r="C3714" s="10">
        <v>182.88</v>
      </c>
      <c r="D3714" s="156">
        <v>46174</v>
      </c>
      <c r="E3714" s="1" t="str">
        <f>VLOOKUP(INGRESO_MERCADERIA[[#This Row],[CODIGO]],STOCKSANLUIS[],7,FALSE)</f>
        <v>B/C</v>
      </c>
      <c r="F3714" s="10"/>
    </row>
    <row r="3715" spans="1:6" x14ac:dyDescent="0.25">
      <c r="A3715" s="6" t="s">
        <v>191</v>
      </c>
      <c r="B3715" t="str">
        <f>VLOOKUP(INGRESO_MERCADERIA[[#This Row],[CODIGO]],STOCKSANLUIS[],2,FALSE)</f>
        <v>PRESOSTATO DE BAJA DANFOSS KP 1 - R/AUTOMATICO - 060-110166 / 060-110191</v>
      </c>
      <c r="C3715" s="10">
        <v>7</v>
      </c>
      <c r="D3715" s="156">
        <v>46174</v>
      </c>
      <c r="E3715" s="1" t="str">
        <f>VLOOKUP(INGRESO_MERCADERIA[[#This Row],[CODIGO]],STOCKSANLUIS[],7,FALSE)</f>
        <v>A</v>
      </c>
      <c r="F3715" s="10"/>
    </row>
    <row r="3716" spans="1:6" x14ac:dyDescent="0.25">
      <c r="A3716" s="6" t="s">
        <v>655</v>
      </c>
      <c r="B3716" t="str">
        <f>VLOOKUP(INGRESO_MERCADERIA[[#This Row],[CODIGO]],STOCKSANLUIS[],2,FALSE)</f>
        <v>CUERPO DE VALVULA SOLENOIDE DANFOSS EVR 10 - 5/8  SOLDABLE  032F1214</v>
      </c>
      <c r="C3716" s="10">
        <v>1</v>
      </c>
      <c r="D3716" s="156">
        <v>46174</v>
      </c>
      <c r="E3716" s="1" t="str">
        <f>VLOOKUP(INGRESO_MERCADERIA[[#This Row],[CODIGO]],STOCKSANLUIS[],7,FALSE)</f>
        <v>A</v>
      </c>
      <c r="F3716" s="10"/>
    </row>
    <row r="3717" spans="1:6" x14ac:dyDescent="0.25">
      <c r="A3717" s="6" t="s">
        <v>3723</v>
      </c>
      <c r="B3717" t="str">
        <f>VLOOKUP(INGRESO_MERCADERIA[[#This Row],[CODIGO]],STOCKSANLUIS[],2,FALSE)</f>
        <v>CAJA PROTECTORA DE TERMOSTATO DE PLÁSTICO TRANSPARENTE CON LLAVE DE METAL - TG-2 - EVERWELL</v>
      </c>
      <c r="C3717" s="10">
        <v>24</v>
      </c>
      <c r="D3717" s="156">
        <v>46174</v>
      </c>
      <c r="E3717" s="1" t="str">
        <f>VLOOKUP(INGRESO_MERCADERIA[[#This Row],[CODIGO]],STOCKSANLUIS[],7,FALSE)</f>
        <v>A</v>
      </c>
      <c r="F3717" s="10"/>
    </row>
    <row r="3718" spans="1:6" x14ac:dyDescent="0.25">
      <c r="A3718" s="6" t="s">
        <v>15</v>
      </c>
      <c r="B3718" t="str">
        <f>VLOOKUP(INGRESO_MERCADERIA[[#This Row],[CODIGO]],STOCKSANLUIS[],2,FALSE)</f>
        <v>CAJA DE DISTRIBUCION BC01 - FULL GAUGE</v>
      </c>
      <c r="C3718" s="10">
        <v>20</v>
      </c>
      <c r="D3718" s="156">
        <v>46174</v>
      </c>
      <c r="E3718" s="1" t="str">
        <f>VLOOKUP(INGRESO_MERCADERIA[[#This Row],[CODIGO]],STOCKSANLUIS[],7,FALSE)</f>
        <v>A</v>
      </c>
      <c r="F3718" s="10"/>
    </row>
    <row r="3719" spans="1:6" x14ac:dyDescent="0.25">
      <c r="A3719" s="6" t="s">
        <v>33</v>
      </c>
      <c r="B3719" t="str">
        <f>VLOOKUP(INGRESO_MERCADERIA[[#This Row],[CODIGO]],STOCKSANLUIS[],2,FALSE)</f>
        <v>CONTROLADOR DE TEMPERATURA DIGITAL MT-512E 2HP - VER.13 - 115/220 VAC - FULL GAUGE</v>
      </c>
      <c r="C3719" s="10">
        <v>6</v>
      </c>
      <c r="D3719" s="156">
        <v>46174</v>
      </c>
      <c r="E3719" s="1" t="str">
        <f>VLOOKUP(INGRESO_MERCADERIA[[#This Row],[CODIGO]],STOCKSANLUIS[],7,FALSE)</f>
        <v>C</v>
      </c>
      <c r="F3719" s="10"/>
    </row>
    <row r="3720" spans="1:6" x14ac:dyDescent="0.25">
      <c r="A3720" s="6" t="s">
        <v>35</v>
      </c>
      <c r="B3720" t="str">
        <f>VLOOKUP(INGRESO_MERCADERIA[[#This Row],[CODIGO]],STOCKSANLUIS[],2,FALSE)</f>
        <v>CONTROLADOR DE TEMPERATURA DIGITAL MT-512EL 2HP - VER.13 - 12/24 VAC/DC - FULL GAUGE</v>
      </c>
      <c r="C3720" s="10">
        <v>4</v>
      </c>
      <c r="D3720" s="156">
        <v>46174</v>
      </c>
      <c r="E3720" s="1" t="str">
        <f>VLOOKUP(INGRESO_MERCADERIA[[#This Row],[CODIGO]],STOCKSANLUIS[],7,FALSE)</f>
        <v>C</v>
      </c>
      <c r="F3720" s="10"/>
    </row>
    <row r="3721" spans="1:6" x14ac:dyDescent="0.25">
      <c r="A3721" s="6" t="s">
        <v>1199</v>
      </c>
      <c r="B3721" t="str">
        <f>VLOOKUP(INGRESO_MERCADERIA[[#This Row],[CODIGO]],STOCKSANLUIS[],2,FALSE)</f>
        <v>CONTROLADOR DE TEMPERATURA DIGITAL MT-512G - VER.02 - 115/220 VAC - FULL GAUGE</v>
      </c>
      <c r="C3721" s="10">
        <v>5</v>
      </c>
      <c r="D3721" s="156">
        <v>46174</v>
      </c>
      <c r="E3721" s="1" t="str">
        <f>VLOOKUP(INGRESO_MERCADERIA[[#This Row],[CODIGO]],STOCKSANLUIS[],7,FALSE)</f>
        <v>A</v>
      </c>
      <c r="F3721" s="10"/>
    </row>
    <row r="3722" spans="1:6" x14ac:dyDescent="0.25">
      <c r="A3722" s="6" t="s">
        <v>2427</v>
      </c>
      <c r="B3722" t="str">
        <f>VLOOKUP(INGRESO_MERCADERIA[[#This Row],[CODIGO]],STOCKSANLUIS[],2,FALSE)</f>
        <v>TERMOMETRO DIGITAL TI-44 EW PLUS - VER.01 - 115 /220 VAC - FULL GAUGE - WHITE</v>
      </c>
      <c r="C3722" s="10">
        <v>1</v>
      </c>
      <c r="D3722" s="156">
        <v>46174</v>
      </c>
      <c r="E3722" s="1" t="str">
        <f>VLOOKUP(INGRESO_MERCADERIA[[#This Row],[CODIGO]],STOCKSANLUIS[],7,FALSE)</f>
        <v>C</v>
      </c>
      <c r="F3722" s="10"/>
    </row>
    <row r="3723" spans="1:6" x14ac:dyDescent="0.25">
      <c r="A3723" s="6" t="s">
        <v>2022</v>
      </c>
      <c r="B3723" t="str">
        <f>VLOOKUP(INGRESO_MERCADERIA[[#This Row],[CODIGO]],STOCKSANLUIS[],2,FALSE)</f>
        <v>CONTROLADOR DE TEMPERATURA DIGITAL TC-900E POWER - VER.07 - 115/220 VAC - FULL GAUGE</v>
      </c>
      <c r="C3723" s="10">
        <v>4</v>
      </c>
      <c r="D3723" s="156">
        <v>46174</v>
      </c>
      <c r="E3723" s="1" t="str">
        <f>VLOOKUP(INGRESO_MERCADERIA[[#This Row],[CODIGO]],STOCKSANLUIS[],7,FALSE)</f>
        <v>C</v>
      </c>
      <c r="F3723" s="10"/>
    </row>
    <row r="3724" spans="1:6" x14ac:dyDescent="0.25">
      <c r="A3724" s="6" t="s">
        <v>2539</v>
      </c>
      <c r="B3724" t="str">
        <f>VLOOKUP(INGRESO_MERCADERIA[[#This Row],[CODIGO]],STOCKSANLUIS[],2,FALSE)</f>
        <v>CONTROLADOR DE TEMPERATURA DIGITAL MT-543EW PLUS DE 4 ETAPAS C/ALARMA - VER.06 - 115/220 VAC - FULL GAUGE - WHITE</v>
      </c>
      <c r="C3724" s="10">
        <v>4</v>
      </c>
      <c r="D3724" s="156">
        <v>46174</v>
      </c>
      <c r="E3724" s="1" t="str">
        <f>VLOOKUP(INGRESO_MERCADERIA[[#This Row],[CODIGO]],STOCKSANLUIS[],7,FALSE)</f>
        <v>A</v>
      </c>
      <c r="F3724" s="10"/>
    </row>
    <row r="3725" spans="1:6" x14ac:dyDescent="0.25">
      <c r="A3725" s="6" t="s">
        <v>3144</v>
      </c>
      <c r="B3725" t="str">
        <f>VLOOKUP(INGRESO_MERCADERIA[[#This Row],[CODIGO]],STOCKSANLUIS[],2,FALSE)</f>
        <v>CONVERTIDOR TCP485 - VER.04 - 100-220 VAC (5.1 VDC) - FULL GAUGE</v>
      </c>
      <c r="C3725" s="10">
        <v>1</v>
      </c>
      <c r="D3725" s="156">
        <v>46174</v>
      </c>
      <c r="E3725" s="1" t="str">
        <f>VLOOKUP(INGRESO_MERCADERIA[[#This Row],[CODIGO]],STOCKSANLUIS[],7,FALSE)</f>
        <v>A</v>
      </c>
      <c r="F3725" s="10"/>
    </row>
    <row r="3726" spans="1:6" x14ac:dyDescent="0.25">
      <c r="A3726" s="6" t="s">
        <v>3468</v>
      </c>
      <c r="B3726" t="str">
        <f>VLOOKUP(INGRESO_MERCADERIA[[#This Row],[CODIGO]],STOCKSANLUIS[],2,FALSE)</f>
        <v>CONTROLADOR DIGITAL DE PRESIÓN PCT-100 E - VER.07 - 220 VAC - FULL GAUGE</v>
      </c>
      <c r="C3726" s="10">
        <v>1</v>
      </c>
      <c r="D3726" s="156">
        <v>46174</v>
      </c>
      <c r="E3726" s="1" t="str">
        <f>VLOOKUP(INGRESO_MERCADERIA[[#This Row],[CODIGO]],STOCKSANLUIS[],7,FALSE)</f>
        <v>A</v>
      </c>
      <c r="F3726" s="10"/>
    </row>
    <row r="3727" spans="1:6" x14ac:dyDescent="0.25">
      <c r="A3727" s="6" t="s">
        <v>11</v>
      </c>
      <c r="B3727" t="str">
        <f>VLOOKUP(INGRESO_MERCADERIA[[#This Row],[CODIGO]],STOCKSANLUIS[],2,FALSE)</f>
        <v>CONTROLADOR DE TEMPERATURA DIGITAL AUTOPID PLUS - VER.02 - 90-220 VAC - FULL GAUGE</v>
      </c>
      <c r="C3727" s="10">
        <v>2</v>
      </c>
      <c r="D3727" s="156">
        <v>46174</v>
      </c>
      <c r="E3727" s="1" t="str">
        <f>VLOOKUP(INGRESO_MERCADERIA[[#This Row],[CODIGO]],STOCKSANLUIS[],7,FALSE)</f>
        <v>A</v>
      </c>
      <c r="F3727" s="10"/>
    </row>
    <row r="3728" spans="1:6" x14ac:dyDescent="0.25">
      <c r="A3728" s="6" t="s">
        <v>2050</v>
      </c>
      <c r="B3728" t="str">
        <f>VLOOKUP(INGRESO_MERCADERIA[[#This Row],[CODIGO]],STOCKSANLUIS[],2,FALSE)</f>
        <v>TRANSDUCTOR DE PRESION SB-69-100A - FULL GAUGE - (PARA PCT-100-120-410)</v>
      </c>
      <c r="C3728" s="10">
        <v>1</v>
      </c>
      <c r="D3728" s="156">
        <v>46174</v>
      </c>
      <c r="E3728" s="1" t="str">
        <f>VLOOKUP(INGRESO_MERCADERIA[[#This Row],[CODIGO]],STOCKSANLUIS[],7,FALSE)</f>
        <v>A</v>
      </c>
      <c r="F3728" s="10"/>
    </row>
    <row r="3729" spans="1:6" x14ac:dyDescent="0.25">
      <c r="A3729" s="6" t="s">
        <v>2054</v>
      </c>
      <c r="B3729" t="str">
        <f>VLOOKUP(INGRESO_MERCADERIA[[#This Row],[CODIGO]],STOCKSANLUIS[],2,FALSE)</f>
        <v xml:space="preserve">SENSOR DE TEMPERATURA - SB-59 - 2.5M -  FULL GAUGE </v>
      </c>
      <c r="C3729" s="10">
        <v>2</v>
      </c>
      <c r="D3729" s="156">
        <v>46174</v>
      </c>
      <c r="E3729" s="1" t="str">
        <f>VLOOKUP(INGRESO_MERCADERIA[[#This Row],[CODIGO]],STOCKSANLUIS[],7,FALSE)</f>
        <v>C</v>
      </c>
      <c r="F3729" s="10"/>
    </row>
    <row r="3730" spans="1:6" x14ac:dyDescent="0.25">
      <c r="A3730" s="6" t="s">
        <v>2020</v>
      </c>
      <c r="B3730" t="str">
        <f>VLOOKUP(INGRESO_MERCADERIA[[#This Row],[CODIGO]],STOCKSANLUIS[],2,FALSE)</f>
        <v>CONTROLADOR DE TEMPERATURA Y HUMEDAD DIGITAL MT-530EW SUPER (10-85%HR) - VER.06 - 115/220 VAC - FULL GAUGE - WHITE</v>
      </c>
      <c r="C3730" s="10">
        <v>1</v>
      </c>
      <c r="D3730" s="156">
        <v>46174</v>
      </c>
      <c r="E3730" s="1" t="str">
        <f>VLOOKUP(INGRESO_MERCADERIA[[#This Row],[CODIGO]],STOCKSANLUIS[],7,FALSE)</f>
        <v>A</v>
      </c>
      <c r="F3730" s="10"/>
    </row>
    <row r="3731" spans="1:6" x14ac:dyDescent="0.25">
      <c r="A3731" s="6" t="s">
        <v>487</v>
      </c>
      <c r="B3731" t="str">
        <f>VLOOKUP(INGRESO_MERCADERIA[[#This Row],[CODIGO]],STOCKSANLUIS[],2,FALSE)</f>
        <v>SOLDADURA DE PLATA HARRIS AL 5%</v>
      </c>
      <c r="C3731" s="10">
        <v>1400</v>
      </c>
      <c r="D3731" s="156">
        <v>46174</v>
      </c>
      <c r="E3731" s="1" t="str">
        <f>VLOOKUP(INGRESO_MERCADERIA[[#This Row],[CODIGO]],STOCKSANLUIS[],7,FALSE)</f>
        <v>C</v>
      </c>
      <c r="F3731" s="10"/>
    </row>
    <row r="3732" spans="1:6" x14ac:dyDescent="0.25">
      <c r="A3732" s="6" t="s">
        <v>489</v>
      </c>
      <c r="B3732" t="str">
        <f>VLOOKUP(INGRESO_MERCADERIA[[#This Row],[CODIGO]],STOCKSANLUIS[],2,FALSE)</f>
        <v>SOLDADURA DE PLATA HARRIS  AL 15%</v>
      </c>
      <c r="C3732" s="10">
        <v>280</v>
      </c>
      <c r="D3732" s="156">
        <v>46174</v>
      </c>
      <c r="E3732" s="1" t="str">
        <f>VLOOKUP(INGRESO_MERCADERIA[[#This Row],[CODIGO]],STOCKSANLUIS[],7,FALSE)</f>
        <v>C</v>
      </c>
      <c r="F3732" s="10"/>
    </row>
    <row r="3733" spans="1:6" x14ac:dyDescent="0.25">
      <c r="A3733" s="6" t="s">
        <v>3410</v>
      </c>
      <c r="B3733" t="str">
        <f>VLOOKUP(INGRESO_MERCADERIA[[#This Row],[CODIGO]],STOCKSANLUIS[],2,FALSE)</f>
        <v>SOLDADURA DE ALUMINIO ALUXCOR 4047</v>
      </c>
      <c r="C3733" s="10">
        <v>640</v>
      </c>
      <c r="D3733" s="156">
        <v>46174</v>
      </c>
      <c r="E3733" s="1" t="str">
        <f>VLOOKUP(INGRESO_MERCADERIA[[#This Row],[CODIGO]],STOCKSANLUIS[],7,FALSE)</f>
        <v>C</v>
      </c>
      <c r="F3733" s="10"/>
    </row>
    <row r="3734" spans="1:6" x14ac:dyDescent="0.25">
      <c r="A3734" s="6" t="s">
        <v>3605</v>
      </c>
      <c r="B3734" t="str">
        <f>VLOOKUP(INGRESO_MERCADERIA[[#This Row],[CODIGO]],STOCKSANLUIS[],2,FALSE)</f>
        <v>ROLLO DE COBRE FLEXIBLE 3/8" HIGH QUALITY - STARCOLD - 9.53 MM X 0.60 MM X 15 M</v>
      </c>
      <c r="C3734" s="10">
        <v>30</v>
      </c>
      <c r="D3734" s="156">
        <v>46174</v>
      </c>
      <c r="E3734" s="1" t="str">
        <f>VLOOKUP(INGRESO_MERCADERIA[[#This Row],[CODIGO]],STOCKSANLUIS[],7,FALSE)</f>
        <v>C</v>
      </c>
      <c r="F3734" s="10"/>
    </row>
    <row r="3735" spans="1:6" x14ac:dyDescent="0.25">
      <c r="A3735" s="6" t="s">
        <v>705</v>
      </c>
      <c r="B3735" t="str">
        <f>VLOOKUP(INGRESO_MERCADERIA[[#This Row],[CODIGO]],STOCKSANLUIS[],2,FALSE)</f>
        <v>FILTRO SECADOR - 163 - 3/8 - ROSCABLE - QDM-163 - QUALITY</v>
      </c>
      <c r="C3735" s="10">
        <v>2</v>
      </c>
      <c r="D3735" s="156">
        <v>46174</v>
      </c>
      <c r="E3735" s="1" t="str">
        <f>VLOOKUP(INGRESO_MERCADERIA[[#This Row],[CODIGO]],STOCKSANLUIS[],7,FALSE)</f>
        <v>A</v>
      </c>
      <c r="F3735" s="10"/>
    </row>
    <row r="3736" spans="1:6" x14ac:dyDescent="0.25">
      <c r="A3736" s="6" t="s">
        <v>997</v>
      </c>
      <c r="B3736" t="str">
        <f>VLOOKUP(INGRESO_MERCADERIA[[#This Row],[CODIGO]],STOCKSANLUIS[],2,FALSE)</f>
        <v>TUERCA DE BRONCE DE 7/8 - QFN-78 - QUALITY</v>
      </c>
      <c r="C3736" s="10">
        <v>4</v>
      </c>
      <c r="D3736" s="156">
        <v>46174</v>
      </c>
      <c r="E3736" s="1" t="str">
        <f>VLOOKUP(INGRESO_MERCADERIA[[#This Row],[CODIGO]],STOCKSANLUIS[],7,FALSE)</f>
        <v>C</v>
      </c>
      <c r="F3736" s="10"/>
    </row>
    <row r="3737" spans="1:6" x14ac:dyDescent="0.25">
      <c r="A3737" s="6" t="s">
        <v>3953</v>
      </c>
      <c r="B3737" t="str">
        <f>VLOOKUP(INGRESO_MERCADERIA[[#This Row],[CODIGO]],STOCKSANLUIS[],2,FALSE)</f>
        <v>CODO DE COBRE 90° - 3/8" SOLDABLE - STARCOLD</v>
      </c>
      <c r="C3737" s="10">
        <v>50</v>
      </c>
      <c r="D3737" s="156">
        <v>46174</v>
      </c>
      <c r="E3737" s="1" t="str">
        <f>VLOOKUP(INGRESO_MERCADERIA[[#This Row],[CODIGO]],STOCKSANLUIS[],7,FALSE)</f>
        <v>C</v>
      </c>
      <c r="F3737" s="10"/>
    </row>
    <row r="3738" spans="1:6" x14ac:dyDescent="0.25">
      <c r="A3738" s="6" t="s">
        <v>22050</v>
      </c>
      <c r="B3738" t="str">
        <f>VLOOKUP(INGRESO_MERCADERIA[[#This Row],[CODIGO]],STOCKSANLUIS[],2,FALSE)</f>
        <v>MINI BOMBA STAR COLD  DE 110-240V MINISLIM SERIES 66 FT LIFT SPS-66</v>
      </c>
      <c r="C3738" s="10">
        <v>2</v>
      </c>
      <c r="D3738" s="156">
        <v>46174</v>
      </c>
      <c r="E3738" s="1" t="str">
        <f>VLOOKUP(INGRESO_MERCADERIA[[#This Row],[CODIGO]],STOCKSANLUIS[],7,FALSE)</f>
        <v>A</v>
      </c>
      <c r="F3738" s="10"/>
    </row>
    <row r="3739" spans="1:6" x14ac:dyDescent="0.25">
      <c r="A3739" s="6" t="s">
        <v>2693</v>
      </c>
      <c r="B3739" t="str">
        <f>VLOOKUP(INGRESO_MERCADERIA[[#This Row],[CODIGO]],STOCKSANLUIS[],2,FALSE)</f>
        <v>GAS REFRIGERANTE FREON R-410A - 11.35 KG - CHINO - CHEMOURS</v>
      </c>
      <c r="C3739" s="10">
        <v>2</v>
      </c>
      <c r="D3739" s="156">
        <v>46174</v>
      </c>
      <c r="E3739" s="1" t="str">
        <f>VLOOKUP(INGRESO_MERCADERIA[[#This Row],[CODIGO]],STOCKSANLUIS[],7,FALSE)</f>
        <v>C</v>
      </c>
      <c r="F3739" s="10"/>
    </row>
    <row r="3740" spans="1:6" x14ac:dyDescent="0.25">
      <c r="A3740" s="6" t="s">
        <v>1819</v>
      </c>
      <c r="B3740" t="str">
        <f>VLOOKUP(INGRESO_MERCADERIA[[#This Row],[CODIGO]],STOCKSANLUIS[],2,FALSE)</f>
        <v>ROLLO DE COBRE FLEXIBLE 1/2" HIGH QUALITY - STARCOLD - 12.70 MM X 0.65 MM X 15 M</v>
      </c>
      <c r="C3740" s="10">
        <v>16</v>
      </c>
      <c r="D3740" s="156">
        <v>46175</v>
      </c>
      <c r="E3740" s="1" t="str">
        <f>VLOOKUP(INGRESO_MERCADERIA[[#This Row],[CODIGO]],STOCKSANLUIS[],7,FALSE)</f>
        <v>C</v>
      </c>
      <c r="F3740" s="10"/>
    </row>
    <row r="3741" spans="1:6" x14ac:dyDescent="0.25">
      <c r="A3741" s="6" t="s">
        <v>3678</v>
      </c>
      <c r="B3741" t="str">
        <f>VLOOKUP(INGRESO_MERCADERIA[[#This Row],[CODIGO]],STOCKSANLUIS[],2,FALSE)</f>
        <v>RESISTENCIA SILICONADA POTENCIA CONSTANTE TECNOLATINA - TPC-M - 40W/M - 220V</v>
      </c>
      <c r="C3741" s="10">
        <v>500</v>
      </c>
      <c r="D3741" s="156">
        <v>46175</v>
      </c>
      <c r="E3741" s="1" t="str">
        <f>VLOOKUP(INGRESO_MERCADERIA[[#This Row],[CODIGO]],STOCKSANLUIS[],7,FALSE)</f>
        <v>C</v>
      </c>
      <c r="F3741" s="10"/>
    </row>
    <row r="3742" spans="1:6" x14ac:dyDescent="0.25">
      <c r="A3742" s="6" t="s">
        <v>3860</v>
      </c>
      <c r="B3742" t="str">
        <f>VLOOKUP(INGRESO_MERCADERIA[[#This Row],[CODIGO]],STOCKSANLUIS[],2,FALSE)</f>
        <v>CORTINA DE AIRE DE 150 CM (60") - 220V/1PH/60HZ - STAR COLD - FM-1215Z/Y-MC</v>
      </c>
      <c r="C3742" s="10">
        <v>2</v>
      </c>
      <c r="D3742" s="156">
        <v>46176</v>
      </c>
      <c r="E3742" s="1" t="str">
        <f>VLOOKUP(INGRESO_MERCADERIA[[#This Row],[CODIGO]],STOCKSANLUIS[],7,FALSE)</f>
        <v>A</v>
      </c>
      <c r="F3742" s="10"/>
    </row>
    <row r="3743" spans="1:6" x14ac:dyDescent="0.25">
      <c r="A3743" s="6" t="s">
        <v>3776</v>
      </c>
      <c r="B3743" t="str">
        <f>VLOOKUP(INGRESO_MERCADERIA[[#This Row],[CODIGO]],STOCKSANLUIS[],2,FALSE)</f>
        <v>LAMA DE PVC CLEARWAY STANDARD SMOOTH 8¨¨ X .080¨¨ X 300¨ (20 CM X 2MMX 91.44M)</v>
      </c>
      <c r="C3743" s="10">
        <v>365.76</v>
      </c>
      <c r="D3743" s="156">
        <v>46176</v>
      </c>
      <c r="E3743" s="1" t="str">
        <f>VLOOKUP(INGRESO_MERCADERIA[[#This Row],[CODIGO]],STOCKSANLUIS[],7,FALSE)</f>
        <v>B/C</v>
      </c>
      <c r="F3743" s="10"/>
    </row>
    <row r="3744" spans="1:6" x14ac:dyDescent="0.25">
      <c r="A3744" s="6" t="s">
        <v>3339</v>
      </c>
      <c r="B3744" t="str">
        <f>VLOOKUP(INGRESO_MERCADERIA[[#This Row],[CODIGO]],STOCKSANLUIS[],2,FALSE)</f>
        <v>GAS REFRIGERANTE R134 - 13.6KG ICELOONG</v>
      </c>
      <c r="C3744" s="10">
        <v>5</v>
      </c>
      <c r="D3744" s="156">
        <v>46178</v>
      </c>
      <c r="E3744" s="1" t="str">
        <f>VLOOKUP(INGRESO_MERCADERIA[[#This Row],[CODIGO]],STOCKSANLUIS[],7,FALSE)</f>
        <v>C</v>
      </c>
      <c r="F3744" s="10"/>
    </row>
    <row r="3745" spans="1:6" x14ac:dyDescent="0.25">
      <c r="A3745" s="6" t="s">
        <v>3341</v>
      </c>
      <c r="B3745" t="str">
        <f>VLOOKUP(INGRESO_MERCADERIA[[#This Row],[CODIGO]],STOCKSANLUIS[],2,FALSE)</f>
        <v>GAS REFRIGERANTE R404A -10.90KG ICELOONG</v>
      </c>
      <c r="C3745" s="10">
        <v>5</v>
      </c>
      <c r="D3745" s="156">
        <v>46178</v>
      </c>
      <c r="E3745" s="1" t="str">
        <f>VLOOKUP(INGRESO_MERCADERIA[[#This Row],[CODIGO]],STOCKSANLUIS[],7,FALSE)</f>
        <v>C</v>
      </c>
      <c r="F3745" s="10"/>
    </row>
    <row r="3746" spans="1:6" x14ac:dyDescent="0.25">
      <c r="A3746" s="6" t="s">
        <v>3343</v>
      </c>
      <c r="B3746" t="str">
        <f>VLOOKUP(INGRESO_MERCADERIA[[#This Row],[CODIGO]],STOCKSANLUIS[],2,FALSE)</f>
        <v>GAS REFRIGERANTE R410A -11.30KG ICELOONG</v>
      </c>
      <c r="C3746" s="10">
        <v>10</v>
      </c>
      <c r="D3746" s="156">
        <v>46178</v>
      </c>
      <c r="E3746" s="1" t="str">
        <f>VLOOKUP(INGRESO_MERCADERIA[[#This Row],[CODIGO]],STOCKSANLUIS[],7,FALSE)</f>
        <v>C</v>
      </c>
      <c r="F3746" s="10"/>
    </row>
    <row r="3747" spans="1:6" x14ac:dyDescent="0.25">
      <c r="A3747" s="6" t="s">
        <v>3347</v>
      </c>
      <c r="B3747" t="str">
        <f>VLOOKUP(INGRESO_MERCADERIA[[#This Row],[CODIGO]],STOCKSANLUIS[],2,FALSE)</f>
        <v>GAS REFRIGERANTE R507 -11.3KG ICELOONG</v>
      </c>
      <c r="C3747" s="10">
        <v>5</v>
      </c>
      <c r="D3747" s="156">
        <v>46178</v>
      </c>
      <c r="E3747" s="1" t="str">
        <f>VLOOKUP(INGRESO_MERCADERIA[[#This Row],[CODIGO]],STOCKSANLUIS[],7,FALSE)</f>
        <v>C</v>
      </c>
      <c r="F3747" s="10"/>
    </row>
    <row r="3748" spans="1:6" x14ac:dyDescent="0.25">
      <c r="A3748" s="6" t="s">
        <v>931</v>
      </c>
      <c r="B3748" t="str">
        <f>VLOOKUP(INGRESO_MERCADERIA[[#This Row],[CODIGO]],STOCKSANLUIS[],2,FALSE)</f>
        <v>ACEITE POLIOLESTER POE 32 - 1 GALON - BVA</v>
      </c>
      <c r="C3748" s="10">
        <v>8</v>
      </c>
      <c r="D3748" s="156">
        <v>46178</v>
      </c>
      <c r="E3748" s="1" t="str">
        <f>VLOOKUP(INGRESO_MERCADERIA[[#This Row],[CODIGO]],STOCKSANLUIS[],7,FALSE)</f>
        <v>C</v>
      </c>
      <c r="F3748" s="10"/>
    </row>
    <row r="3749" spans="1:6" x14ac:dyDescent="0.25">
      <c r="A3749" s="6" t="s">
        <v>2719</v>
      </c>
      <c r="B3749" t="str">
        <f>VLOOKUP(INGRESO_MERCADERIA[[#This Row],[CODIGO]],STOCKSANLUIS[],2,FALSE)</f>
        <v xml:space="preserve">ACEITE PARA BOMBA DE VACIO - 1 GALON - BVA </v>
      </c>
      <c r="C3749" s="10">
        <v>12</v>
      </c>
      <c r="D3749" s="156">
        <v>46178</v>
      </c>
      <c r="E3749" s="1" t="str">
        <f>VLOOKUP(INGRESO_MERCADERIA[[#This Row],[CODIGO]],STOCKSANLUIS[],7,FALSE)</f>
        <v>C</v>
      </c>
      <c r="F3749" s="10"/>
    </row>
    <row r="3750" spans="1:6" x14ac:dyDescent="0.25">
      <c r="A3750" s="6" t="s">
        <v>2490</v>
      </c>
      <c r="B3750" t="str">
        <f>VLOOKUP(INGRESO_MERCADERIA[[#This Row],[CODIGO]],STOCKSANLUIS[],2,FALSE)</f>
        <v>LIMPIADOR PARA CONDENSADOR - NU-BRITE - 1GALON - NU CALGON</v>
      </c>
      <c r="C3750" s="10">
        <v>4</v>
      </c>
      <c r="D3750" s="156">
        <v>46178</v>
      </c>
      <c r="E3750" s="1" t="str">
        <f>VLOOKUP(INGRESO_MERCADERIA[[#This Row],[CODIGO]],STOCKSANLUIS[],7,FALSE)</f>
        <v>C</v>
      </c>
      <c r="F3750" s="10"/>
    </row>
    <row r="3751" spans="1:6" x14ac:dyDescent="0.25">
      <c r="A3751" s="6" t="s">
        <v>259</v>
      </c>
      <c r="B3751" t="str">
        <f>VLOOKUP(INGRESO_MERCADERIA[[#This Row],[CODIGO]],STOCKSANLUIS[],2,FALSE)</f>
        <v>PLATINA KLEERSTRIP MAX BULLET HTP SILVER 2  PLOMO (60 CM)- 477600</v>
      </c>
      <c r="C3751" s="10">
        <v>112</v>
      </c>
      <c r="D3751" s="156">
        <v>46178</v>
      </c>
      <c r="E3751" s="1" t="str">
        <f>VLOOKUP(INGRESO_MERCADERIA[[#This Row],[CODIGO]],STOCKSANLUIS[],7,FALSE)</f>
        <v>C</v>
      </c>
      <c r="F3751" s="10"/>
    </row>
    <row r="3752" spans="1:6" x14ac:dyDescent="0.25">
      <c r="A3752" s="6" t="s">
        <v>33</v>
      </c>
      <c r="B3752" t="str">
        <f>VLOOKUP(INGRESO_MERCADERIA[[#This Row],[CODIGO]],STOCKSANLUIS[],2,FALSE)</f>
        <v>CONTROLADOR DE TEMPERATURA DIGITAL MT-512E 2HP - VER.13 - 115/220 VAC - FULL GAUGE</v>
      </c>
      <c r="C3752" s="10">
        <v>50</v>
      </c>
      <c r="D3752" s="156">
        <v>46178</v>
      </c>
      <c r="E3752" s="1" t="str">
        <f>VLOOKUP(INGRESO_MERCADERIA[[#This Row],[CODIGO]],STOCKSANLUIS[],7,FALSE)</f>
        <v>C</v>
      </c>
      <c r="F3752" s="10"/>
    </row>
    <row r="3753" spans="1:6" x14ac:dyDescent="0.25">
      <c r="A3753" s="6" t="s">
        <v>2904</v>
      </c>
      <c r="B3753" t="str">
        <f>VLOOKUP(INGRESO_MERCADERIA[[#This Row],[CODIGO]],STOCKSANLUIS[],2,FALSE)</f>
        <v>SENSOR DE TEMPERATURA NTC - SB-70 - 2M - FULL GAUGE (REMPLAZO DEL SB-41 - NO USAR EN MT 622E)</v>
      </c>
      <c r="C3753" s="10">
        <v>50</v>
      </c>
      <c r="D3753" s="156">
        <v>46178</v>
      </c>
      <c r="E3753" s="1" t="str">
        <f>VLOOKUP(INGRESO_MERCADERIA[[#This Row],[CODIGO]],STOCKSANLUIS[],7,FALSE)</f>
        <v>A</v>
      </c>
      <c r="F3753" s="10"/>
    </row>
    <row r="3754" spans="1:6" x14ac:dyDescent="0.25">
      <c r="A3754" s="6" t="s">
        <v>57</v>
      </c>
      <c r="B3754" t="str">
        <f>VLOOKUP(INGRESO_MERCADERIA[[#This Row],[CODIGO]],STOCKSANLUIS[],2,FALSE)</f>
        <v>CONTROLADOR DE VOLTAJE Y PROTECTOR DE FASES PHASELOG EW PLUS - VER.05 - 90-220 VAC - FULL GAUGE - WHITE</v>
      </c>
      <c r="C3754" s="10">
        <v>5</v>
      </c>
      <c r="D3754" s="156">
        <v>46178</v>
      </c>
      <c r="E3754" s="1" t="str">
        <f>VLOOKUP(INGRESO_MERCADERIA[[#This Row],[CODIGO]],STOCKSANLUIS[],7,FALSE)</f>
        <v>C</v>
      </c>
      <c r="F3754" s="10"/>
    </row>
    <row r="3755" spans="1:6" x14ac:dyDescent="0.25">
      <c r="A3755" s="6" t="s">
        <v>3406</v>
      </c>
      <c r="B3755" t="str">
        <f>VLOOKUP(INGRESO_MERCADERIA[[#This Row],[CODIGO]],STOCKSANLUIS[],2,FALSE)</f>
        <v>SOLDADURA DE PLATA HARRIS AL 45%</v>
      </c>
      <c r="C3755" s="10">
        <v>45</v>
      </c>
      <c r="D3755" s="156">
        <v>46178</v>
      </c>
      <c r="E3755" s="1" t="str">
        <f>VLOOKUP(INGRESO_MERCADERIA[[#This Row],[CODIGO]],STOCKSANLUIS[],7,FALSE)</f>
        <v>C</v>
      </c>
      <c r="F3755" s="10"/>
    </row>
    <row r="3756" spans="1:6" x14ac:dyDescent="0.25">
      <c r="A3756" s="6" t="s">
        <v>3776</v>
      </c>
      <c r="B3756" t="str">
        <f>VLOOKUP(INGRESO_MERCADERIA[[#This Row],[CODIGO]],STOCKSANLUIS[],2,FALSE)</f>
        <v>LAMA DE PVC CLEARWAY STANDARD SMOOTH 8¨¨ X .080¨¨ X 300¨ (20 CM X 2MMX 91.44M)</v>
      </c>
      <c r="C3756" s="10">
        <v>457.2</v>
      </c>
      <c r="D3756" s="156">
        <v>46178</v>
      </c>
      <c r="E3756" s="1" t="str">
        <f>VLOOKUP(INGRESO_MERCADERIA[[#This Row],[CODIGO]],STOCKSANLUIS[],7,FALSE)</f>
        <v>B/C</v>
      </c>
      <c r="F3756" s="10"/>
    </row>
    <row r="3757" spans="1:6" x14ac:dyDescent="0.25">
      <c r="A3757" s="6" t="s">
        <v>2476</v>
      </c>
      <c r="B3757" t="str">
        <f>VLOOKUP(INGRESO_MERCADERIA[[#This Row],[CODIGO]],STOCKSANLUIS[],2,FALSE)</f>
        <v>EVAPORADOR MIPAL MI 018E  220V/1F/60HZ - BLANCO C/DESHIELO ELÉCTRICO - GS2E01802</v>
      </c>
      <c r="C3757" s="10">
        <v>1</v>
      </c>
      <c r="D3757" s="156">
        <v>46181</v>
      </c>
      <c r="E3757" s="1" t="str">
        <f>VLOOKUP(INGRESO_MERCADERIA[[#This Row],[CODIGO]],STOCKSANLUIS[],7,FALSE)</f>
        <v>B</v>
      </c>
      <c r="F3757" s="10"/>
    </row>
    <row r="3758" spans="1:6" x14ac:dyDescent="0.25">
      <c r="A3758" s="6" t="s">
        <v>259</v>
      </c>
      <c r="B3758" t="str">
        <f>VLOOKUP(INGRESO_MERCADERIA[[#This Row],[CODIGO]],STOCKSANLUIS[],2,FALSE)</f>
        <v>PLATINA KLEERSTRIP MAX BULLET HTP SILVER 2  PLOMO (60 CM)- 477600</v>
      </c>
      <c r="C3758" s="10">
        <v>168</v>
      </c>
      <c r="D3758" s="156">
        <v>46182</v>
      </c>
      <c r="E3758" s="1" t="str">
        <f>VLOOKUP(INGRESO_MERCADERIA[[#This Row],[CODIGO]],STOCKSANLUIS[],7,FALSE)</f>
        <v>C</v>
      </c>
      <c r="F3758" s="10"/>
    </row>
    <row r="3759" spans="1:6" x14ac:dyDescent="0.25">
      <c r="A3759" s="6" t="s">
        <v>2541</v>
      </c>
      <c r="B3759" t="str">
        <f>VLOOKUP(INGRESO_MERCADERIA[[#This Row],[CODIGO]],STOCKSANLUIS[],2,FALSE)</f>
        <v>EQUIPO DE A/A MINI SPLIT FRIO SOLO - 12000 BTU - R410A - 220V/1PH/60HZ - TEMP BLUE MADE BY CARRIER INTERAMERICA CORPORATION</v>
      </c>
      <c r="C3759" s="10">
        <v>2</v>
      </c>
      <c r="D3759" s="156">
        <v>46182</v>
      </c>
      <c r="E3759" s="1" t="str">
        <f>VLOOKUP(INGRESO_MERCADERIA[[#This Row],[CODIGO]],STOCKSANLUIS[],7,FALSE)</f>
        <v>B</v>
      </c>
      <c r="F3759" s="10"/>
    </row>
    <row r="3760" spans="1:6" x14ac:dyDescent="0.25">
      <c r="A3760" s="6" t="s">
        <v>3814</v>
      </c>
      <c r="B3760" t="str">
        <f>VLOOKUP(INGRESO_MERCADERIA[[#This Row],[CODIGO]],STOCKSANLUIS[],2,FALSE)</f>
        <v>MANGA AISLANTE CLASS 1 - 1/2"ID X 1/2"THK - WINCELL</v>
      </c>
      <c r="C3760" s="10">
        <v>1</v>
      </c>
      <c r="D3760" s="156">
        <v>46182</v>
      </c>
      <c r="E3760" s="1" t="str">
        <f>VLOOKUP(INGRESO_MERCADERIA[[#This Row],[CODIGO]],STOCKSANLUIS[],7,FALSE)</f>
        <v>A</v>
      </c>
      <c r="F3760" s="10" t="s">
        <v>23191</v>
      </c>
    </row>
    <row r="3761" spans="1:6" x14ac:dyDescent="0.25">
      <c r="A3761" s="6" t="s">
        <v>23187</v>
      </c>
      <c r="B3761" t="str">
        <f>VLOOKUP(INGRESO_MERCADERIA[[#This Row],[CODIGO]],STOCKSANLUIS[],2,FALSE)</f>
        <v>TB - COMPRESOR ROTATIVO 36000 BTU - GVS29KAA - 220V/1PH R410</v>
      </c>
      <c r="C3761" s="10">
        <v>1</v>
      </c>
      <c r="D3761" s="156">
        <v>46182</v>
      </c>
      <c r="E3761" s="1" t="str">
        <f>VLOOKUP(INGRESO_MERCADERIA[[#This Row],[CODIGO]],STOCKSANLUIS[],7,FALSE)</f>
        <v>B</v>
      </c>
      <c r="F3761" s="10"/>
    </row>
    <row r="3762" spans="1:6" x14ac:dyDescent="0.25">
      <c r="A3762" s="6" t="s">
        <v>3124</v>
      </c>
      <c r="B3762" t="str">
        <f>VLOOKUP(INGRESO_MERCADERIA[[#This Row],[CODIGO]],STOCKSANLUIS[],2,FALSE)</f>
        <v>MINI BOMBA DE CONDENSADO SILENCIOSA - 220 -240V - 1PH 50/60HZ - MUTE BOX - CP-MBP - EVERWELL</v>
      </c>
      <c r="C3762" s="10">
        <v>10</v>
      </c>
      <c r="D3762" s="156">
        <v>46183</v>
      </c>
      <c r="E3762" s="1" t="str">
        <f>VLOOKUP(INGRESO_MERCADERIA[[#This Row],[CODIGO]],STOCKSANLUIS[],7,FALSE)</f>
        <v>A</v>
      </c>
      <c r="F3762" s="10"/>
    </row>
    <row r="3763" spans="1:6" x14ac:dyDescent="0.25">
      <c r="A3763" s="6" t="s">
        <v>3337</v>
      </c>
      <c r="B3763" t="str">
        <f>VLOOKUP(INGRESO_MERCADERIA[[#This Row],[CODIGO]],STOCKSANLUIS[],2,FALSE)</f>
        <v>GAS REFIGERANTE R22 -13.60 KG ICELOONG</v>
      </c>
      <c r="C3763" s="10">
        <v>8</v>
      </c>
      <c r="D3763" s="156">
        <v>46185</v>
      </c>
      <c r="E3763" s="1" t="str">
        <f>VLOOKUP(INGRESO_MERCADERIA[[#This Row],[CODIGO]],STOCKSANLUIS[],7,FALSE)</f>
        <v>B</v>
      </c>
      <c r="F3763" s="10"/>
    </row>
    <row r="3764" spans="1:6" x14ac:dyDescent="0.25">
      <c r="A3764" s="6" t="s">
        <v>3776</v>
      </c>
      <c r="B3764" t="str">
        <f>VLOOKUP(INGRESO_MERCADERIA[[#This Row],[CODIGO]],STOCKSANLUIS[],2,FALSE)</f>
        <v>LAMA DE PVC CLEARWAY STANDARD SMOOTH 8¨¨ X .080¨¨ X 300¨ (20 CM X 2MMX 91.44M)</v>
      </c>
      <c r="C3764" s="10">
        <v>182.88</v>
      </c>
      <c r="D3764" s="156">
        <v>46185</v>
      </c>
      <c r="E3764" s="1" t="str">
        <f>VLOOKUP(INGRESO_MERCADERIA[[#This Row],[CODIGO]],STOCKSANLUIS[],7,FALSE)</f>
        <v>B/C</v>
      </c>
      <c r="F3764" s="10"/>
    </row>
    <row r="3765" spans="1:6" x14ac:dyDescent="0.25">
      <c r="A3765" s="6" t="s">
        <v>1251</v>
      </c>
      <c r="B3765" t="str">
        <f>VLOOKUP(INGRESO_MERCADERIA[[#This Row],[CODIGO]],STOCKSANLUIS[],2,FALSE)</f>
        <v>LAMAS DE PVC ALECO 8X0.08X300  (20 CM X 2MMX 91.44M) STANDARD SMOOTH -170008</v>
      </c>
      <c r="C3765" s="10">
        <v>91.44</v>
      </c>
      <c r="D3765" s="156">
        <v>46185</v>
      </c>
      <c r="E3765" s="1" t="str">
        <f>VLOOKUP(INGRESO_MERCADERIA[[#This Row],[CODIGO]],STOCKSANLUIS[],7,FALSE)</f>
        <v>B/C</v>
      </c>
      <c r="F3765" s="10"/>
    </row>
    <row r="3766" spans="1:6" x14ac:dyDescent="0.25">
      <c r="A3766" s="6" t="s">
        <v>3675</v>
      </c>
      <c r="B3766" t="str">
        <f>VLOOKUP(INGRESO_MERCADERIA[[#This Row],[CODIGO]],STOCKSANLUIS[],2,FALSE)</f>
        <v>LAMAS DE PVC ALECO 8X0.080X300 (20CM X 2MMX 91.44M) LOW TEMP REINFORCED - 172007- MT</v>
      </c>
      <c r="C3766" s="10">
        <v>182.88</v>
      </c>
      <c r="D3766" s="156">
        <v>46185</v>
      </c>
      <c r="E3766" s="1" t="str">
        <f>VLOOKUP(INGRESO_MERCADERIA[[#This Row],[CODIGO]],STOCKSANLUIS[],7,FALSE)</f>
        <v>B/C</v>
      </c>
      <c r="F3766" s="10"/>
    </row>
    <row r="3767" spans="1:6" x14ac:dyDescent="0.25">
      <c r="A3767" s="6" t="s">
        <v>3363</v>
      </c>
      <c r="B3767" t="str">
        <f>VLOOKUP(INGRESO_MERCADERIA[[#This Row],[CODIGO]],STOCKSANLUIS[],2,FALSE)</f>
        <v>COMPRESOR SCROLL YH150C7-100 -- 60000 BTU - 5HP - 220V/3PH/60HZ - R410A - INVOTECH</v>
      </c>
      <c r="C3767" s="10">
        <v>1</v>
      </c>
      <c r="D3767" s="156">
        <v>46185</v>
      </c>
      <c r="E3767" s="1" t="str">
        <f>VLOOKUP(INGRESO_MERCADERIA[[#This Row],[CODIGO]],STOCKSANLUIS[],7,FALSE)</f>
        <v>B</v>
      </c>
      <c r="F3767" s="10"/>
    </row>
    <row r="3768" spans="1:6" x14ac:dyDescent="0.25">
      <c r="A3768" s="6" t="s">
        <v>29</v>
      </c>
      <c r="B3768" t="str">
        <f>VLOOKUP(INGRESO_MERCADERIA[[#This Row],[CODIGO]],STOCKSANLUIS[],2,FALSE)</f>
        <v>CONTROLADOR DE TEMPERATURA DIGITAL MT-512E LOG - VER.10 - 115/220 VAC - FULL GAUGE - WHITE</v>
      </c>
      <c r="C3768" s="10">
        <v>2</v>
      </c>
      <c r="D3768" s="156">
        <v>46185</v>
      </c>
      <c r="E3768" s="1" t="str">
        <f>VLOOKUP(INGRESO_MERCADERIA[[#This Row],[CODIGO]],STOCKSANLUIS[],7,FALSE)</f>
        <v>C</v>
      </c>
      <c r="F3768" s="10"/>
    </row>
    <row r="3769" spans="1:6" x14ac:dyDescent="0.25">
      <c r="A3769" s="6" t="s">
        <v>35</v>
      </c>
      <c r="B3769" t="str">
        <f>VLOOKUP(INGRESO_MERCADERIA[[#This Row],[CODIGO]],STOCKSANLUIS[],2,FALSE)</f>
        <v>CONTROLADOR DE TEMPERATURA DIGITAL MT-512EL 2HP - VER.13 - 12/24 VAC/DC - FULL GAUGE</v>
      </c>
      <c r="C3769" s="10">
        <v>2</v>
      </c>
      <c r="D3769" s="156">
        <v>46185</v>
      </c>
      <c r="E3769" s="1" t="str">
        <f>VLOOKUP(INGRESO_MERCADERIA[[#This Row],[CODIGO]],STOCKSANLUIS[],7,FALSE)</f>
        <v>C</v>
      </c>
      <c r="F3769" s="10"/>
    </row>
    <row r="3770" spans="1:6" x14ac:dyDescent="0.25">
      <c r="A3770" s="6" t="s">
        <v>77</v>
      </c>
      <c r="B3770" t="str">
        <f>VLOOKUP(INGRESO_MERCADERIA[[#This Row],[CODIGO]],STOCKSANLUIS[],2,FALSE)</f>
        <v>CONTROLADOR DE TEMPERATURA DIGITAL TC-900EW LOG - VER.04 - 115/220 VAC - FULL GAUGE - WHITE</v>
      </c>
      <c r="C3770" s="10">
        <v>2</v>
      </c>
      <c r="D3770" s="156">
        <v>46185</v>
      </c>
      <c r="E3770" s="1" t="str">
        <f>VLOOKUP(INGRESO_MERCADERIA[[#This Row],[CODIGO]],STOCKSANLUIS[],7,FALSE)</f>
        <v>C</v>
      </c>
      <c r="F3770" s="10"/>
    </row>
    <row r="3771" spans="1:6" x14ac:dyDescent="0.25">
      <c r="A3771" s="6" t="s">
        <v>2427</v>
      </c>
      <c r="B3771" t="str">
        <f>VLOOKUP(INGRESO_MERCADERIA[[#This Row],[CODIGO]],STOCKSANLUIS[],2,FALSE)</f>
        <v>TERMOMETRO DIGITAL TI-44 EW PLUS - VER.01 - 115 /220 VAC - FULL GAUGE - WHITE</v>
      </c>
      <c r="C3771" s="10">
        <v>4</v>
      </c>
      <c r="D3771" s="156">
        <v>46185</v>
      </c>
      <c r="E3771" s="1" t="str">
        <f>VLOOKUP(INGRESO_MERCADERIA[[#This Row],[CODIGO]],STOCKSANLUIS[],7,FALSE)</f>
        <v>C</v>
      </c>
      <c r="F3771" s="10"/>
    </row>
    <row r="3772" spans="1:6" x14ac:dyDescent="0.25">
      <c r="A3772" s="6" t="s">
        <v>2551</v>
      </c>
      <c r="B3772" t="str">
        <f>VLOOKUP(INGRESO_MERCADERIA[[#This Row],[CODIGO]],STOCKSANLUIS[],2,FALSE)</f>
        <v>CONTROLADOR DE TEMPERATURA DIGITAL MT-543 E LOG DE 4 ETAPAS C/ALARMA - VER.03 - 115/220 VAC - FULL GAUGE</v>
      </c>
      <c r="C3772" s="10">
        <v>1</v>
      </c>
      <c r="D3772" s="156">
        <v>46185</v>
      </c>
      <c r="E3772" s="1" t="str">
        <f>VLOOKUP(INGRESO_MERCADERIA[[#This Row],[CODIGO]],STOCKSANLUIS[],7,FALSE)</f>
        <v>A</v>
      </c>
      <c r="F3772" s="10"/>
    </row>
    <row r="3773" spans="1:6" x14ac:dyDescent="0.25">
      <c r="A3773" s="6" t="s">
        <v>57</v>
      </c>
      <c r="B3773" t="str">
        <f>VLOOKUP(INGRESO_MERCADERIA[[#This Row],[CODIGO]],STOCKSANLUIS[],2,FALSE)</f>
        <v>CONTROLADOR DE VOLTAJE Y PROTECTOR DE FASES PHASELOG EW PLUS - VER.05 - 90-220 VAC - FULL GAUGE - WHITE</v>
      </c>
      <c r="C3773" s="10">
        <v>2</v>
      </c>
      <c r="D3773" s="156">
        <v>46185</v>
      </c>
      <c r="E3773" s="1" t="str">
        <f>VLOOKUP(INGRESO_MERCADERIA[[#This Row],[CODIGO]],STOCKSANLUIS[],7,FALSE)</f>
        <v>C</v>
      </c>
      <c r="F3773" s="10"/>
    </row>
    <row r="3774" spans="1:6" x14ac:dyDescent="0.25">
      <c r="A3774" s="6" t="s">
        <v>3337</v>
      </c>
      <c r="B3774" t="str">
        <f>VLOOKUP(INGRESO_MERCADERIA[[#This Row],[CODIGO]],STOCKSANLUIS[],2,FALSE)</f>
        <v>GAS REFIGERANTE R22 -13.60 KG ICELOONG</v>
      </c>
      <c r="C3774" s="10">
        <v>1</v>
      </c>
      <c r="D3774" s="156">
        <v>46185</v>
      </c>
      <c r="E3774" s="1" t="str">
        <f>VLOOKUP(INGRESO_MERCADERIA[[#This Row],[CODIGO]],STOCKSANLUIS[],7,FALSE)</f>
        <v>B</v>
      </c>
      <c r="F3774" s="10"/>
    </row>
    <row r="3775" spans="1:6" x14ac:dyDescent="0.25">
      <c r="A3775" s="6" t="s">
        <v>2314</v>
      </c>
      <c r="B3775" t="str">
        <f>VLOOKUP(INGRESO_MERCADERIA[[#This Row],[CODIGO]],STOCKSANLUIS[],2,FALSE)</f>
        <v>FILTRO SECADOR - 083 - 3/8 - ROSCABLE - SEK-083 - EVERWELL</v>
      </c>
      <c r="C3775" s="10">
        <v>1</v>
      </c>
      <c r="D3775" s="156">
        <v>46185</v>
      </c>
      <c r="E3775" s="1" t="str">
        <f>VLOOKUP(INGRESO_MERCADERIA[[#This Row],[CODIGO]],STOCKSANLUIS[],7,FALSE)</f>
        <v>A</v>
      </c>
      <c r="F3775" s="10"/>
    </row>
    <row r="3776" spans="1:6" x14ac:dyDescent="0.25">
      <c r="A3776" s="6" t="s">
        <v>3339</v>
      </c>
      <c r="B3776" t="str">
        <f>VLOOKUP(INGRESO_MERCADERIA[[#This Row],[CODIGO]],STOCKSANLUIS[],2,FALSE)</f>
        <v>GAS REFRIGERANTE R134 - 13.6KG ICELOONG</v>
      </c>
      <c r="C3776" s="10">
        <v>3</v>
      </c>
      <c r="D3776" s="156">
        <v>46186</v>
      </c>
      <c r="E3776" s="1" t="str">
        <f>VLOOKUP(INGRESO_MERCADERIA[[#This Row],[CODIGO]],STOCKSANLUIS[],7,FALSE)</f>
        <v>C</v>
      </c>
      <c r="F3776" s="10"/>
    </row>
    <row r="3777" spans="1:6" x14ac:dyDescent="0.25">
      <c r="A3777" s="6" t="s">
        <v>3341</v>
      </c>
      <c r="B3777" t="str">
        <f>VLOOKUP(INGRESO_MERCADERIA[[#This Row],[CODIGO]],STOCKSANLUIS[],2,FALSE)</f>
        <v>GAS REFRIGERANTE R404A -10.90KG ICELOONG</v>
      </c>
      <c r="C3777" s="10">
        <v>9</v>
      </c>
      <c r="D3777" s="156">
        <v>46186</v>
      </c>
      <c r="E3777" s="1" t="str">
        <f>VLOOKUP(INGRESO_MERCADERIA[[#This Row],[CODIGO]],STOCKSANLUIS[],7,FALSE)</f>
        <v>C</v>
      </c>
      <c r="F3777" s="10"/>
    </row>
    <row r="3778" spans="1:6" x14ac:dyDescent="0.25">
      <c r="A3778" s="6" t="s">
        <v>3343</v>
      </c>
      <c r="B3778" t="str">
        <f>VLOOKUP(INGRESO_MERCADERIA[[#This Row],[CODIGO]],STOCKSANLUIS[],2,FALSE)</f>
        <v>GAS REFRIGERANTE R410A -11.30KG ICELOONG</v>
      </c>
      <c r="C3778" s="10">
        <v>20</v>
      </c>
      <c r="D3778" s="156">
        <v>46186</v>
      </c>
      <c r="E3778" s="1" t="str">
        <f>VLOOKUP(INGRESO_MERCADERIA[[#This Row],[CODIGO]],STOCKSANLUIS[],7,FALSE)</f>
        <v>C</v>
      </c>
      <c r="F3778" s="10"/>
    </row>
    <row r="3779" spans="1:6" x14ac:dyDescent="0.25">
      <c r="A3779" s="6" t="s">
        <v>3345</v>
      </c>
      <c r="B3779" t="str">
        <f>VLOOKUP(INGRESO_MERCADERIA[[#This Row],[CODIGO]],STOCKSANLUIS[],2,FALSE)</f>
        <v>GAS REFRIGERANTE R407C -11.3KG ICELOONG</v>
      </c>
      <c r="C3779" s="10">
        <v>15</v>
      </c>
      <c r="D3779" s="156">
        <v>46186</v>
      </c>
      <c r="E3779" s="1" t="str">
        <f>VLOOKUP(INGRESO_MERCADERIA[[#This Row],[CODIGO]],STOCKSANLUIS[],7,FALSE)</f>
        <v>B</v>
      </c>
      <c r="F3779" s="10"/>
    </row>
    <row r="3780" spans="1:6" x14ac:dyDescent="0.25">
      <c r="A3780" s="6" t="s">
        <v>3347</v>
      </c>
      <c r="B3780" t="str">
        <f>VLOOKUP(INGRESO_MERCADERIA[[#This Row],[CODIGO]],STOCKSANLUIS[],2,FALSE)</f>
        <v>GAS REFRIGERANTE R507 -11.3KG ICELOONG</v>
      </c>
      <c r="C3780" s="10">
        <v>6</v>
      </c>
      <c r="D3780" s="156">
        <v>46186</v>
      </c>
      <c r="E3780" s="1" t="str">
        <f>VLOOKUP(INGRESO_MERCADERIA[[#This Row],[CODIGO]],STOCKSANLUIS[],7,FALSE)</f>
        <v>C</v>
      </c>
      <c r="F3780" s="10"/>
    </row>
    <row r="3781" spans="1:6" x14ac:dyDescent="0.25">
      <c r="A3781" s="6" t="s">
        <v>439</v>
      </c>
      <c r="B3781" t="str">
        <f>VLOOKUP(INGRESO_MERCADERIA[[#This Row],[CODIGO]],STOCKSANLUIS[],2,FALSE)</f>
        <v>ACEITE MINERAL 3G SUPER - 1 GALÓN - BVA</v>
      </c>
      <c r="C3781" s="10">
        <v>12</v>
      </c>
      <c r="D3781" s="156">
        <v>46186</v>
      </c>
      <c r="E3781" s="1" t="str">
        <f>VLOOKUP(INGRESO_MERCADERIA[[#This Row],[CODIGO]],STOCKSANLUIS[],7,FALSE)</f>
        <v>C</v>
      </c>
      <c r="F3781" s="10"/>
    </row>
    <row r="3782" spans="1:6" x14ac:dyDescent="0.25">
      <c r="A3782" s="6" t="s">
        <v>931</v>
      </c>
      <c r="B3782" t="str">
        <f>VLOOKUP(INGRESO_MERCADERIA[[#This Row],[CODIGO]],STOCKSANLUIS[],2,FALSE)</f>
        <v>ACEITE POLIOLESTER POE 32 - 1 GALON - BVA</v>
      </c>
      <c r="C3782" s="10">
        <v>4</v>
      </c>
      <c r="D3782" s="156">
        <v>46186</v>
      </c>
      <c r="E3782" s="1" t="str">
        <f>VLOOKUP(INGRESO_MERCADERIA[[#This Row],[CODIGO]],STOCKSANLUIS[],7,FALSE)</f>
        <v>C</v>
      </c>
      <c r="F3782" s="10"/>
    </row>
    <row r="3783" spans="1:6" x14ac:dyDescent="0.25">
      <c r="A3783" s="6" t="s">
        <v>2719</v>
      </c>
      <c r="B3783" t="str">
        <f>VLOOKUP(INGRESO_MERCADERIA[[#This Row],[CODIGO]],STOCKSANLUIS[],2,FALSE)</f>
        <v xml:space="preserve">ACEITE PARA BOMBA DE VACIO - 1 GALON - BVA </v>
      </c>
      <c r="C3783" s="10">
        <v>6</v>
      </c>
      <c r="D3783" s="156">
        <v>46186</v>
      </c>
      <c r="E3783" s="1" t="str">
        <f>VLOOKUP(INGRESO_MERCADERIA[[#This Row],[CODIGO]],STOCKSANLUIS[],7,FALSE)</f>
        <v>C</v>
      </c>
      <c r="F3783" s="10"/>
    </row>
    <row r="3784" spans="1:6" x14ac:dyDescent="0.25">
      <c r="A3784" s="6" t="s">
        <v>3337</v>
      </c>
      <c r="B3784" t="str">
        <f>VLOOKUP(INGRESO_MERCADERIA[[#This Row],[CODIGO]],STOCKSANLUIS[],2,FALSE)</f>
        <v>GAS REFIGERANTE R22 -13.60 KG ICELOONG</v>
      </c>
      <c r="C3784" s="10">
        <v>10</v>
      </c>
      <c r="D3784" s="156">
        <v>46186</v>
      </c>
      <c r="E3784" s="1" t="str">
        <f>VLOOKUP(INGRESO_MERCADERIA[[#This Row],[CODIGO]],STOCKSANLUIS[],7,FALSE)</f>
        <v>B</v>
      </c>
      <c r="F3784" s="10"/>
    </row>
    <row r="3785" spans="1:6" x14ac:dyDescent="0.25">
      <c r="A3785" s="6" t="s">
        <v>3856</v>
      </c>
      <c r="B3785" t="str">
        <f>VLOOKUP(INGRESO_MERCADERIA[[#This Row],[CODIGO]],STOCKSANLUIS[],2,FALSE)</f>
        <v>CORTINA DE AIRE DE 90 CM (36") - 220V/1PH/60HZ - STAR COLD - FM-1209Z/Y-MC</v>
      </c>
      <c r="C3785" s="10">
        <v>5</v>
      </c>
      <c r="D3785" s="156">
        <v>46186</v>
      </c>
      <c r="E3785" s="1" t="str">
        <f>VLOOKUP(INGRESO_MERCADERIA[[#This Row],[CODIGO]],STOCKSANLUIS[],7,FALSE)</f>
        <v>A</v>
      </c>
      <c r="F3785" s="10"/>
    </row>
    <row r="3786" spans="1:6" x14ac:dyDescent="0.25">
      <c r="A3786" s="6" t="s">
        <v>3860</v>
      </c>
      <c r="B3786" t="str">
        <f>VLOOKUP(INGRESO_MERCADERIA[[#This Row],[CODIGO]],STOCKSANLUIS[],2,FALSE)</f>
        <v>CORTINA DE AIRE DE 150 CM (60") - 220V/1PH/60HZ - STAR COLD - FM-1215Z/Y-MC</v>
      </c>
      <c r="C3786" s="10">
        <v>3</v>
      </c>
      <c r="D3786" s="156">
        <v>46186</v>
      </c>
      <c r="E3786" s="1" t="str">
        <f>VLOOKUP(INGRESO_MERCADERIA[[#This Row],[CODIGO]],STOCKSANLUIS[],7,FALSE)</f>
        <v>A</v>
      </c>
      <c r="F3786" s="10"/>
    </row>
    <row r="3787" spans="1:6" x14ac:dyDescent="0.25">
      <c r="A3787" s="6" t="s">
        <v>19299</v>
      </c>
      <c r="B3787" t="str">
        <f>VLOOKUP(INGRESO_MERCADERIA[[#This Row],[CODIGO]],STOCKSANLUIS[],2,FALSE)</f>
        <v>CINTA DE PVC PARA MINI SPLITS 50MMX50M - TAFETAN - EVERFROST - HIGH QUALITY</v>
      </c>
      <c r="C3787" s="10">
        <v>224</v>
      </c>
      <c r="D3787" s="156">
        <v>46186</v>
      </c>
      <c r="E3787" s="1" t="str">
        <f>VLOOKUP(INGRESO_MERCADERIA[[#This Row],[CODIGO]],STOCKSANLUIS[],7,FALSE)</f>
        <v>C</v>
      </c>
      <c r="F3787" s="10"/>
    </row>
    <row r="3788" spans="1:6" x14ac:dyDescent="0.25">
      <c r="A3788" s="6" t="s">
        <v>19298</v>
      </c>
      <c r="B3788" t="str">
        <f>VLOOKUP(INGRESO_MERCADERIA[[#This Row],[CODIGO]],STOCKSANLUIS[],2,FALSE)</f>
        <v>CINTA DE ALUMINIO DE 2" X 54.6 YDS (50MM X 50M) - QTA-250E - EVERFROST - HIGH QUALITY</v>
      </c>
      <c r="C3788" s="10">
        <v>189</v>
      </c>
      <c r="D3788" s="156">
        <v>46186</v>
      </c>
      <c r="E3788" s="1" t="str">
        <f>VLOOKUP(INGRESO_MERCADERIA[[#This Row],[CODIGO]],STOCKSANLUIS[],7,FALSE)</f>
        <v>C</v>
      </c>
      <c r="F3788" s="10"/>
    </row>
    <row r="3789" spans="1:6" x14ac:dyDescent="0.25">
      <c r="A3789" s="6" t="s">
        <v>19300</v>
      </c>
      <c r="B3789" t="str">
        <f>VLOOKUP(INGRESO_MERCADERIA[[#This Row],[CODIGO]],STOCKSANLUIS[],2,FALSE)</f>
        <v>CINTA ADHESIVA FOAM QTF-230E - 1/8" X 2" X 32.8´ (3MM X 50MM X 10M) - EVERFROST - HIGH QUALITY</v>
      </c>
      <c r="C3789" s="10">
        <v>140</v>
      </c>
      <c r="D3789" s="156">
        <v>46186</v>
      </c>
      <c r="E3789" s="1" t="str">
        <f>VLOOKUP(INGRESO_MERCADERIA[[#This Row],[CODIGO]],STOCKSANLUIS[],7,FALSE)</f>
        <v>C</v>
      </c>
      <c r="F3789" s="10"/>
    </row>
    <row r="3790" spans="1:6" x14ac:dyDescent="0.25">
      <c r="A3790" s="6" t="s">
        <v>3675</v>
      </c>
      <c r="B3790" t="str">
        <f>VLOOKUP(INGRESO_MERCADERIA[[#This Row],[CODIGO]],STOCKSANLUIS[],2,FALSE)</f>
        <v>LAMAS DE PVC ALECO 8X0.080X300 (20CM X 2MMX 91.44M) LOW TEMP REINFORCED - 172007- MT</v>
      </c>
      <c r="C3790" s="10">
        <v>91.44</v>
      </c>
      <c r="D3790" s="156">
        <v>46188</v>
      </c>
      <c r="E3790" s="1" t="str">
        <f>VLOOKUP(INGRESO_MERCADERIA[[#This Row],[CODIGO]],STOCKSANLUIS[],7,FALSE)</f>
        <v>B/C</v>
      </c>
      <c r="F3790" s="10"/>
    </row>
    <row r="3791" spans="1:6" x14ac:dyDescent="0.25">
      <c r="A3791" s="6" t="s">
        <v>3723</v>
      </c>
      <c r="B3791" t="str">
        <f>VLOOKUP(INGRESO_MERCADERIA[[#This Row],[CODIGO]],STOCKSANLUIS[],2,FALSE)</f>
        <v>CAJA PROTECTORA DE TERMOSTATO DE PLÁSTICO TRANSPARENTE CON LLAVE DE METAL - TG-2 - EVERWELL</v>
      </c>
      <c r="C3791" s="10">
        <v>2</v>
      </c>
      <c r="D3791" s="156">
        <v>46188</v>
      </c>
      <c r="E3791" s="1" t="str">
        <f>VLOOKUP(INGRESO_MERCADERIA[[#This Row],[CODIGO]],STOCKSANLUIS[],7,FALSE)</f>
        <v>A</v>
      </c>
      <c r="F3791" s="10"/>
    </row>
    <row r="3792" spans="1:6" x14ac:dyDescent="0.25">
      <c r="A3792" s="6" t="s">
        <v>3347</v>
      </c>
      <c r="B3792" t="str">
        <f>VLOOKUP(INGRESO_MERCADERIA[[#This Row],[CODIGO]],STOCKSANLUIS[],2,FALSE)</f>
        <v>GAS REFRIGERANTE R507 -11.3KG ICELOONG</v>
      </c>
      <c r="C3792" s="10">
        <v>10</v>
      </c>
      <c r="D3792" s="156">
        <v>46188</v>
      </c>
      <c r="E3792" s="1" t="str">
        <f>VLOOKUP(INGRESO_MERCADERIA[[#This Row],[CODIGO]],STOCKSANLUIS[],7,FALSE)</f>
        <v>C</v>
      </c>
      <c r="F3792" s="10"/>
    </row>
    <row r="3793" spans="1:6" x14ac:dyDescent="0.25">
      <c r="A3793" s="6" t="s">
        <v>3347</v>
      </c>
      <c r="B3793" t="str">
        <f>VLOOKUP(INGRESO_MERCADERIA[[#This Row],[CODIGO]],STOCKSANLUIS[],2,FALSE)</f>
        <v>GAS REFRIGERANTE R507 -11.3KG ICELOONG</v>
      </c>
      <c r="C3793" s="10">
        <v>10</v>
      </c>
      <c r="D3793" s="156">
        <v>46191</v>
      </c>
      <c r="E3793" s="1" t="str">
        <f>VLOOKUP(INGRESO_MERCADERIA[[#This Row],[CODIGO]],STOCKSANLUIS[],7,FALSE)</f>
        <v>C</v>
      </c>
      <c r="F3793" s="10"/>
    </row>
    <row r="3794" spans="1:6" x14ac:dyDescent="0.25">
      <c r="A3794" s="6" t="s">
        <v>2836</v>
      </c>
      <c r="B3794" t="str">
        <f>VLOOKUP(INGRESO_MERCADERIA[[#This Row],[CODIGO]],STOCKSANLUIS[],2,FALSE)</f>
        <v>GAS REFRIGERANTE FREON R-134A - 13.62 KG - CHINO - CHEMOURS</v>
      </c>
      <c r="C3794" s="10">
        <v>1</v>
      </c>
      <c r="D3794" s="156">
        <v>46191</v>
      </c>
      <c r="E3794" s="1" t="str">
        <f>VLOOKUP(INGRESO_MERCADERIA[[#This Row],[CODIGO]],STOCKSANLUIS[],7,FALSE)</f>
        <v>C</v>
      </c>
      <c r="F3794" s="10"/>
    </row>
    <row r="3795" spans="1:6" x14ac:dyDescent="0.25">
      <c r="A3795" s="6" t="s">
        <v>2541</v>
      </c>
      <c r="B3795" t="str">
        <f>VLOOKUP(INGRESO_MERCADERIA[[#This Row],[CODIGO]],STOCKSANLUIS[],2,FALSE)</f>
        <v>EQUIPO DE A/A MINI SPLIT FRIO SOLO - 12000 BTU - R410A - 220V/1PH/60HZ - TEMP BLUE MADE BY CARRIER INTERAMERICA CORPORATION</v>
      </c>
      <c r="C3795" s="10">
        <v>2</v>
      </c>
      <c r="D3795" s="156">
        <v>46191</v>
      </c>
      <c r="E3795" s="1" t="str">
        <f>VLOOKUP(INGRESO_MERCADERIA[[#This Row],[CODIGO]],STOCKSANLUIS[],7,FALSE)</f>
        <v>B</v>
      </c>
      <c r="F3795" s="10"/>
    </row>
    <row r="3796" spans="1:6" x14ac:dyDescent="0.25">
      <c r="A3796" s="6" t="s">
        <v>3347</v>
      </c>
      <c r="B3796" t="str">
        <f>VLOOKUP(INGRESO_MERCADERIA[[#This Row],[CODIGO]],STOCKSANLUIS[],2,FALSE)</f>
        <v>GAS REFRIGERANTE R507 -11.3KG ICELOONG</v>
      </c>
      <c r="C3796" s="10">
        <v>3</v>
      </c>
      <c r="D3796" s="156">
        <v>46192</v>
      </c>
      <c r="E3796" s="1" t="str">
        <f>VLOOKUP(INGRESO_MERCADERIA[[#This Row],[CODIGO]],STOCKSANLUIS[],7,FALSE)</f>
        <v>C</v>
      </c>
      <c r="F3796" s="10"/>
    </row>
    <row r="3797" spans="1:6" x14ac:dyDescent="0.25">
      <c r="A3797" s="6"/>
      <c r="B3797" t="e">
        <f>VLOOKUP(INGRESO_MERCADERIA[[#This Row],[CODIGO]],STOCKSANLUIS[],2,FALSE)</f>
        <v>#N/A</v>
      </c>
      <c r="C3797" s="10"/>
      <c r="D3797" s="1"/>
      <c r="E3797" s="1" t="e">
        <f>VLOOKUP(INGRESO_MERCADERIA[[#This Row],[CODIGO]],STOCKSANLUIS[],7,FALSE)</f>
        <v>#N/A</v>
      </c>
      <c r="F3797" s="10"/>
    </row>
    <row r="3798" spans="1:6" x14ac:dyDescent="0.25">
      <c r="A3798" s="6"/>
      <c r="B3798" t="e">
        <f>VLOOKUP(INGRESO_MERCADERIA[[#This Row],[CODIGO]],STOCKSANLUIS[],2,FALSE)</f>
        <v>#N/A</v>
      </c>
      <c r="C3798" s="10"/>
      <c r="D3798" s="1"/>
      <c r="E3798" s="1" t="e">
        <f>VLOOKUP(INGRESO_MERCADERIA[[#This Row],[CODIGO]],STOCKSANLUIS[],7,FALSE)</f>
        <v>#N/A</v>
      </c>
      <c r="F3798" s="10"/>
    </row>
    <row r="3799" spans="1:6" x14ac:dyDescent="0.25">
      <c r="A3799" s="6"/>
      <c r="B3799" t="e">
        <f>VLOOKUP(INGRESO_MERCADERIA[[#This Row],[CODIGO]],STOCKSANLUIS[],2,FALSE)</f>
        <v>#N/A</v>
      </c>
      <c r="C3799" s="10"/>
      <c r="D3799" s="1"/>
      <c r="E3799" s="1" t="e">
        <f>VLOOKUP(INGRESO_MERCADERIA[[#This Row],[CODIGO]],STOCKSANLUIS[],7,FALSE)</f>
        <v>#N/A</v>
      </c>
      <c r="F3799" s="10"/>
    </row>
    <row r="3800" spans="1:6" x14ac:dyDescent="0.25">
      <c r="A3800" s="6"/>
      <c r="B3800" t="e">
        <f>VLOOKUP(INGRESO_MERCADERIA[[#This Row],[CODIGO]],STOCKSANLUIS[],2,FALSE)</f>
        <v>#N/A</v>
      </c>
      <c r="C3800" s="10"/>
      <c r="D3800" s="1"/>
      <c r="E3800" s="1" t="e">
        <f>VLOOKUP(INGRESO_MERCADERIA[[#This Row],[CODIGO]],STOCKSANLUIS[],7,FALSE)</f>
        <v>#N/A</v>
      </c>
      <c r="F3800" s="10"/>
    </row>
    <row r="3801" spans="1:6" x14ac:dyDescent="0.25">
      <c r="A3801" s="6"/>
      <c r="B3801" t="e">
        <f>VLOOKUP(INGRESO_MERCADERIA[[#This Row],[CODIGO]],STOCKSANLUIS[],2,FALSE)</f>
        <v>#N/A</v>
      </c>
      <c r="C3801" s="10"/>
      <c r="D3801" s="1"/>
      <c r="E3801" s="1" t="e">
        <f>VLOOKUP(INGRESO_MERCADERIA[[#This Row],[CODIGO]],STOCKSANLUIS[],7,FALSE)</f>
        <v>#N/A</v>
      </c>
      <c r="F3801" s="10"/>
    </row>
    <row r="3802" spans="1:6" x14ac:dyDescent="0.25">
      <c r="A3802" s="6"/>
      <c r="B3802" t="e">
        <f>VLOOKUP(INGRESO_MERCADERIA[[#This Row],[CODIGO]],STOCKSANLUIS[],2,FALSE)</f>
        <v>#N/A</v>
      </c>
      <c r="C3802" s="10"/>
      <c r="D3802" s="1"/>
      <c r="E3802" s="1" t="e">
        <f>VLOOKUP(INGRESO_MERCADERIA[[#This Row],[CODIGO]],STOCKSANLUIS[],7,FALSE)</f>
        <v>#N/A</v>
      </c>
      <c r="F3802" s="10"/>
    </row>
    <row r="3803" spans="1:6" x14ac:dyDescent="0.25">
      <c r="A3803" s="6"/>
      <c r="B3803" t="e">
        <f>VLOOKUP(INGRESO_MERCADERIA[[#This Row],[CODIGO]],STOCKSANLUIS[],2,FALSE)</f>
        <v>#N/A</v>
      </c>
      <c r="C3803" s="10"/>
      <c r="D3803" s="1"/>
      <c r="E3803" s="1" t="e">
        <f>VLOOKUP(INGRESO_MERCADERIA[[#This Row],[CODIGO]],STOCKSANLUIS[],7,FALSE)</f>
        <v>#N/A</v>
      </c>
      <c r="F3803" s="10"/>
    </row>
    <row r="3804" spans="1:6" x14ac:dyDescent="0.25">
      <c r="A3804" s="6"/>
      <c r="B3804" t="e">
        <f>VLOOKUP(INGRESO_MERCADERIA[[#This Row],[CODIGO]],STOCKSANLUIS[],2,FALSE)</f>
        <v>#N/A</v>
      </c>
      <c r="C3804" s="10"/>
      <c r="D3804" s="1"/>
      <c r="E3804" s="1" t="e">
        <f>VLOOKUP(INGRESO_MERCADERIA[[#This Row],[CODIGO]],STOCKSANLUIS[],7,FALSE)</f>
        <v>#N/A</v>
      </c>
      <c r="F3804" s="10"/>
    </row>
    <row r="3805" spans="1:6" x14ac:dyDescent="0.25">
      <c r="A3805" s="6"/>
      <c r="B3805" t="e">
        <f>VLOOKUP(INGRESO_MERCADERIA[[#This Row],[CODIGO]],STOCKSANLUIS[],2,FALSE)</f>
        <v>#N/A</v>
      </c>
      <c r="C3805" s="10"/>
      <c r="D3805" s="1"/>
      <c r="E3805" s="1" t="e">
        <f>VLOOKUP(INGRESO_MERCADERIA[[#This Row],[CODIGO]],STOCKSANLUIS[],7,FALSE)</f>
        <v>#N/A</v>
      </c>
      <c r="F3805" s="10"/>
    </row>
    <row r="3806" spans="1:6" x14ac:dyDescent="0.25">
      <c r="A3806" s="6"/>
      <c r="B3806" t="e">
        <f>VLOOKUP(INGRESO_MERCADERIA[[#This Row],[CODIGO]],STOCKSANLUIS[],2,FALSE)</f>
        <v>#N/A</v>
      </c>
      <c r="C3806" s="10"/>
      <c r="D3806" s="1"/>
      <c r="E3806" s="1" t="e">
        <f>VLOOKUP(INGRESO_MERCADERIA[[#This Row],[CODIGO]],STOCKSANLUIS[],7,FALSE)</f>
        <v>#N/A</v>
      </c>
      <c r="F3806" s="10"/>
    </row>
    <row r="3807" spans="1:6" x14ac:dyDescent="0.25">
      <c r="A3807" s="6"/>
      <c r="B3807" t="e">
        <f>VLOOKUP(INGRESO_MERCADERIA[[#This Row],[CODIGO]],STOCKSANLUIS[],2,FALSE)</f>
        <v>#N/A</v>
      </c>
      <c r="C3807" s="10"/>
      <c r="D3807" s="1"/>
      <c r="E3807" s="1" t="e">
        <f>VLOOKUP(INGRESO_MERCADERIA[[#This Row],[CODIGO]],STOCKSANLUIS[],7,FALSE)</f>
        <v>#N/A</v>
      </c>
      <c r="F3807" s="10"/>
    </row>
    <row r="3808" spans="1:6" x14ac:dyDescent="0.25">
      <c r="A3808" s="6"/>
      <c r="B3808" t="e">
        <f>VLOOKUP(INGRESO_MERCADERIA[[#This Row],[CODIGO]],STOCKSANLUIS[],2,FALSE)</f>
        <v>#N/A</v>
      </c>
      <c r="C3808" s="10"/>
      <c r="D3808" s="1"/>
      <c r="E3808" s="1" t="e">
        <f>VLOOKUP(INGRESO_MERCADERIA[[#This Row],[CODIGO]],STOCKSANLUIS[],7,FALSE)</f>
        <v>#N/A</v>
      </c>
      <c r="F3808" s="10"/>
    </row>
    <row r="3809" spans="1:6" x14ac:dyDescent="0.25">
      <c r="A3809" s="6"/>
      <c r="B3809" t="e">
        <f>VLOOKUP(INGRESO_MERCADERIA[[#This Row],[CODIGO]],STOCKSANLUIS[],2,FALSE)</f>
        <v>#N/A</v>
      </c>
      <c r="C3809" s="10"/>
      <c r="D3809" s="1"/>
      <c r="E3809" s="1" t="e">
        <f>VLOOKUP(INGRESO_MERCADERIA[[#This Row],[CODIGO]],STOCKSANLUIS[],7,FALSE)</f>
        <v>#N/A</v>
      </c>
      <c r="F3809" s="10"/>
    </row>
    <row r="3810" spans="1:6" x14ac:dyDescent="0.25">
      <c r="A3810" s="6"/>
      <c r="B3810" t="e">
        <f>VLOOKUP(INGRESO_MERCADERIA[[#This Row],[CODIGO]],STOCKSANLUIS[],2,FALSE)</f>
        <v>#N/A</v>
      </c>
      <c r="C3810" s="10"/>
      <c r="D3810" s="1"/>
      <c r="E3810" s="1" t="e">
        <f>VLOOKUP(INGRESO_MERCADERIA[[#This Row],[CODIGO]],STOCKSANLUIS[],7,FALSE)</f>
        <v>#N/A</v>
      </c>
      <c r="F3810" s="10"/>
    </row>
    <row r="3811" spans="1:6" x14ac:dyDescent="0.25">
      <c r="A3811" s="6"/>
      <c r="B3811" t="e">
        <f>VLOOKUP(INGRESO_MERCADERIA[[#This Row],[CODIGO]],STOCKSANLUIS[],2,FALSE)</f>
        <v>#N/A</v>
      </c>
      <c r="C3811" s="10"/>
      <c r="D3811" s="1"/>
      <c r="E3811" s="1" t="e">
        <f>VLOOKUP(INGRESO_MERCADERIA[[#This Row],[CODIGO]],STOCKSANLUIS[],7,FALSE)</f>
        <v>#N/A</v>
      </c>
      <c r="F3811" s="10"/>
    </row>
    <row r="3812" spans="1:6" x14ac:dyDescent="0.25">
      <c r="A3812" s="6"/>
      <c r="B3812" t="e">
        <f>VLOOKUP(INGRESO_MERCADERIA[[#This Row],[CODIGO]],STOCKSANLUIS[],2,FALSE)</f>
        <v>#N/A</v>
      </c>
      <c r="C3812" s="10"/>
      <c r="D3812" s="1"/>
      <c r="E3812" s="1" t="e">
        <f>VLOOKUP(INGRESO_MERCADERIA[[#This Row],[CODIGO]],STOCKSANLUIS[],7,FALSE)</f>
        <v>#N/A</v>
      </c>
      <c r="F3812" s="10"/>
    </row>
    <row r="3813" spans="1:6" x14ac:dyDescent="0.25">
      <c r="A3813" s="6"/>
      <c r="B3813" t="e">
        <f>VLOOKUP(INGRESO_MERCADERIA[[#This Row],[CODIGO]],STOCKSANLUIS[],2,FALSE)</f>
        <v>#N/A</v>
      </c>
      <c r="C3813" s="10"/>
      <c r="D3813" s="1"/>
      <c r="E3813" s="1" t="e">
        <f>VLOOKUP(INGRESO_MERCADERIA[[#This Row],[CODIGO]],STOCKSANLUIS[],7,FALSE)</f>
        <v>#N/A</v>
      </c>
      <c r="F3813" s="10"/>
    </row>
    <row r="3814" spans="1:6" x14ac:dyDescent="0.25">
      <c r="A3814" s="6"/>
      <c r="B3814" t="e">
        <f>VLOOKUP(INGRESO_MERCADERIA[[#This Row],[CODIGO]],STOCKSANLUIS[],2,FALSE)</f>
        <v>#N/A</v>
      </c>
      <c r="C3814" s="10"/>
      <c r="D3814" s="1"/>
      <c r="E3814" s="1" t="e">
        <f>VLOOKUP(INGRESO_MERCADERIA[[#This Row],[CODIGO]],STOCKSANLUIS[],7,FALSE)</f>
        <v>#N/A</v>
      </c>
      <c r="F3814" s="10"/>
    </row>
    <row r="3815" spans="1:6" x14ac:dyDescent="0.25">
      <c r="A3815" s="6"/>
      <c r="B3815" t="e">
        <f>VLOOKUP(INGRESO_MERCADERIA[[#This Row],[CODIGO]],STOCKSANLUIS[],2,FALSE)</f>
        <v>#N/A</v>
      </c>
      <c r="C3815" s="10"/>
      <c r="D3815" s="1"/>
      <c r="E3815" s="1" t="e">
        <f>VLOOKUP(INGRESO_MERCADERIA[[#This Row],[CODIGO]],STOCKSANLUIS[],7,FALSE)</f>
        <v>#N/A</v>
      </c>
      <c r="F3815" s="10"/>
    </row>
    <row r="3816" spans="1:6" x14ac:dyDescent="0.25">
      <c r="A3816" s="6"/>
      <c r="B3816" t="e">
        <f>VLOOKUP(INGRESO_MERCADERIA[[#This Row],[CODIGO]],STOCKSANLUIS[],2,FALSE)</f>
        <v>#N/A</v>
      </c>
      <c r="C3816" s="10"/>
      <c r="D3816" s="1"/>
      <c r="E3816" s="1" t="e">
        <f>VLOOKUP(INGRESO_MERCADERIA[[#This Row],[CODIGO]],STOCKSANLUIS[],7,FALSE)</f>
        <v>#N/A</v>
      </c>
      <c r="F3816" s="10"/>
    </row>
    <row r="3817" spans="1:6" x14ac:dyDescent="0.25">
      <c r="A3817" s="6"/>
      <c r="B3817" t="e">
        <f>VLOOKUP(INGRESO_MERCADERIA[[#This Row],[CODIGO]],STOCKSANLUIS[],2,FALSE)</f>
        <v>#N/A</v>
      </c>
      <c r="C3817" s="10"/>
      <c r="D3817" s="1"/>
      <c r="E3817" s="1" t="e">
        <f>VLOOKUP(INGRESO_MERCADERIA[[#This Row],[CODIGO]],STOCKSANLUIS[],7,FALSE)</f>
        <v>#N/A</v>
      </c>
      <c r="F3817" s="10"/>
    </row>
    <row r="3818" spans="1:6" x14ac:dyDescent="0.25">
      <c r="A3818" s="6"/>
      <c r="B3818" t="e">
        <f>VLOOKUP(INGRESO_MERCADERIA[[#This Row],[CODIGO]],STOCKSANLUIS[],2,FALSE)</f>
        <v>#N/A</v>
      </c>
      <c r="C3818" s="10"/>
      <c r="D3818" s="1"/>
      <c r="E3818" s="1" t="e">
        <f>VLOOKUP(INGRESO_MERCADERIA[[#This Row],[CODIGO]],STOCKSANLUIS[],7,FALSE)</f>
        <v>#N/A</v>
      </c>
      <c r="F3818" s="10"/>
    </row>
    <row r="3819" spans="1:6" x14ac:dyDescent="0.25">
      <c r="A3819" s="6"/>
      <c r="B3819" t="e">
        <f>VLOOKUP(INGRESO_MERCADERIA[[#This Row],[CODIGO]],STOCKSANLUIS[],2,FALSE)</f>
        <v>#N/A</v>
      </c>
      <c r="C3819" s="10"/>
      <c r="D3819" s="1"/>
      <c r="E3819" s="1" t="e">
        <f>VLOOKUP(INGRESO_MERCADERIA[[#This Row],[CODIGO]],STOCKSANLUIS[],7,FALSE)</f>
        <v>#N/A</v>
      </c>
      <c r="F3819" s="10"/>
    </row>
    <row r="3820" spans="1:6" x14ac:dyDescent="0.25">
      <c r="A3820" s="6"/>
      <c r="B3820" t="e">
        <f>VLOOKUP(INGRESO_MERCADERIA[[#This Row],[CODIGO]],STOCKSANLUIS[],2,FALSE)</f>
        <v>#N/A</v>
      </c>
      <c r="C3820" s="10"/>
      <c r="D3820" s="1"/>
      <c r="E3820" s="1" t="e">
        <f>VLOOKUP(INGRESO_MERCADERIA[[#This Row],[CODIGO]],STOCKSANLUIS[],7,FALSE)</f>
        <v>#N/A</v>
      </c>
      <c r="F3820" s="10"/>
    </row>
    <row r="3821" spans="1:6" x14ac:dyDescent="0.25">
      <c r="A3821" s="6"/>
      <c r="B3821" t="e">
        <f>VLOOKUP(INGRESO_MERCADERIA[[#This Row],[CODIGO]],STOCKSANLUIS[],2,FALSE)</f>
        <v>#N/A</v>
      </c>
      <c r="C3821" s="10"/>
      <c r="D3821" s="1"/>
      <c r="E3821" s="1" t="e">
        <f>VLOOKUP(INGRESO_MERCADERIA[[#This Row],[CODIGO]],STOCKSANLUIS[],7,FALSE)</f>
        <v>#N/A</v>
      </c>
      <c r="F3821" s="10"/>
    </row>
    <row r="3822" spans="1:6" x14ac:dyDescent="0.25">
      <c r="A3822" s="6"/>
      <c r="B3822" t="e">
        <f>VLOOKUP(INGRESO_MERCADERIA[[#This Row],[CODIGO]],STOCKSANLUIS[],2,FALSE)</f>
        <v>#N/A</v>
      </c>
      <c r="C3822" s="10"/>
      <c r="D3822" s="1"/>
      <c r="E3822" s="1" t="e">
        <f>VLOOKUP(INGRESO_MERCADERIA[[#This Row],[CODIGO]],STOCKSANLUIS[],7,FALSE)</f>
        <v>#N/A</v>
      </c>
      <c r="F3822" s="10"/>
    </row>
    <row r="3823" spans="1:6" x14ac:dyDescent="0.25">
      <c r="A3823" s="6"/>
      <c r="B3823" t="e">
        <f>VLOOKUP(INGRESO_MERCADERIA[[#This Row],[CODIGO]],STOCKSANLUIS[],2,FALSE)</f>
        <v>#N/A</v>
      </c>
      <c r="C3823" s="10"/>
      <c r="D3823" s="1"/>
      <c r="E3823" s="1" t="e">
        <f>VLOOKUP(INGRESO_MERCADERIA[[#This Row],[CODIGO]],STOCKSANLUIS[],7,FALSE)</f>
        <v>#N/A</v>
      </c>
      <c r="F3823" s="10"/>
    </row>
    <row r="3824" spans="1:6" x14ac:dyDescent="0.25">
      <c r="A3824" s="6"/>
      <c r="B3824" t="e">
        <f>VLOOKUP(INGRESO_MERCADERIA[[#This Row],[CODIGO]],STOCKSANLUIS[],2,FALSE)</f>
        <v>#N/A</v>
      </c>
      <c r="C3824" s="10"/>
      <c r="D3824" s="1"/>
      <c r="E3824" s="1" t="e">
        <f>VLOOKUP(INGRESO_MERCADERIA[[#This Row],[CODIGO]],STOCKSANLUIS[],7,FALSE)</f>
        <v>#N/A</v>
      </c>
      <c r="F3824" s="10"/>
    </row>
    <row r="3825" spans="1:6" x14ac:dyDescent="0.25">
      <c r="A3825" s="6"/>
      <c r="B3825" t="e">
        <f>VLOOKUP(INGRESO_MERCADERIA[[#This Row],[CODIGO]],STOCKSANLUIS[],2,FALSE)</f>
        <v>#N/A</v>
      </c>
      <c r="C3825" s="10"/>
      <c r="D3825" s="1"/>
      <c r="E3825" s="1" t="e">
        <f>VLOOKUP(INGRESO_MERCADERIA[[#This Row],[CODIGO]],STOCKSANLUIS[],7,FALSE)</f>
        <v>#N/A</v>
      </c>
      <c r="F3825" s="10"/>
    </row>
    <row r="3826" spans="1:6" x14ac:dyDescent="0.25">
      <c r="A3826" s="6"/>
      <c r="B3826" t="e">
        <f>VLOOKUP(INGRESO_MERCADERIA[[#This Row],[CODIGO]],STOCKSANLUIS[],2,FALSE)</f>
        <v>#N/A</v>
      </c>
      <c r="C3826" s="10"/>
      <c r="D3826" s="1"/>
      <c r="E3826" s="1" t="e">
        <f>VLOOKUP(INGRESO_MERCADERIA[[#This Row],[CODIGO]],STOCKSANLUIS[],7,FALSE)</f>
        <v>#N/A</v>
      </c>
      <c r="F3826" s="10"/>
    </row>
    <row r="3827" spans="1:6" x14ac:dyDescent="0.25">
      <c r="A3827" s="6"/>
      <c r="B3827" t="e">
        <f>VLOOKUP(INGRESO_MERCADERIA[[#This Row],[CODIGO]],STOCKSANLUIS[],2,FALSE)</f>
        <v>#N/A</v>
      </c>
      <c r="C3827" s="10"/>
      <c r="D3827" s="1"/>
      <c r="E3827" s="1" t="e">
        <f>VLOOKUP(INGRESO_MERCADERIA[[#This Row],[CODIGO]],STOCKSANLUIS[],7,FALSE)</f>
        <v>#N/A</v>
      </c>
      <c r="F3827" s="10"/>
    </row>
    <row r="3828" spans="1:6" x14ac:dyDescent="0.25">
      <c r="A3828" s="6"/>
      <c r="B3828" t="e">
        <f>VLOOKUP(INGRESO_MERCADERIA[[#This Row],[CODIGO]],STOCKSANLUIS[],2,FALSE)</f>
        <v>#N/A</v>
      </c>
      <c r="C3828" s="10"/>
      <c r="D3828" s="1"/>
      <c r="E3828" s="1" t="e">
        <f>VLOOKUP(INGRESO_MERCADERIA[[#This Row],[CODIGO]],STOCKSANLUIS[],7,FALSE)</f>
        <v>#N/A</v>
      </c>
      <c r="F3828" s="10"/>
    </row>
    <row r="3829" spans="1:6" x14ac:dyDescent="0.25">
      <c r="A3829" s="6"/>
      <c r="B3829" t="e">
        <f>VLOOKUP(INGRESO_MERCADERIA[[#This Row],[CODIGO]],STOCKSANLUIS[],2,FALSE)</f>
        <v>#N/A</v>
      </c>
      <c r="C3829" s="10"/>
      <c r="D3829" s="1"/>
      <c r="E3829" s="1" t="e">
        <f>VLOOKUP(INGRESO_MERCADERIA[[#This Row],[CODIGO]],STOCKSANLUIS[],7,FALSE)</f>
        <v>#N/A</v>
      </c>
      <c r="F3829" s="10"/>
    </row>
    <row r="3830" spans="1:6" x14ac:dyDescent="0.25">
      <c r="A3830" s="6"/>
      <c r="B3830" t="e">
        <f>VLOOKUP(INGRESO_MERCADERIA[[#This Row],[CODIGO]],STOCKSANLUIS[],2,FALSE)</f>
        <v>#N/A</v>
      </c>
      <c r="C3830" s="10"/>
      <c r="D3830" s="1"/>
      <c r="E3830" s="1" t="e">
        <f>VLOOKUP(INGRESO_MERCADERIA[[#This Row],[CODIGO]],STOCKSANLUIS[],7,FALSE)</f>
        <v>#N/A</v>
      </c>
      <c r="F3830" s="10"/>
    </row>
    <row r="3831" spans="1:6" x14ac:dyDescent="0.25">
      <c r="A3831" s="6"/>
      <c r="B3831" t="e">
        <f>VLOOKUP(INGRESO_MERCADERIA[[#This Row],[CODIGO]],STOCKSANLUIS[],2,FALSE)</f>
        <v>#N/A</v>
      </c>
      <c r="C3831" s="10"/>
      <c r="D3831" s="1"/>
      <c r="E3831" s="1" t="e">
        <f>VLOOKUP(INGRESO_MERCADERIA[[#This Row],[CODIGO]],STOCKSANLUIS[],7,FALSE)</f>
        <v>#N/A</v>
      </c>
      <c r="F3831" s="10"/>
    </row>
    <row r="3832" spans="1:6" x14ac:dyDescent="0.25">
      <c r="A3832" s="6"/>
      <c r="B3832" t="e">
        <f>VLOOKUP(INGRESO_MERCADERIA[[#This Row],[CODIGO]],STOCKSANLUIS[],2,FALSE)</f>
        <v>#N/A</v>
      </c>
      <c r="C3832" s="10"/>
      <c r="D3832" s="1"/>
      <c r="E3832" s="1" t="e">
        <f>VLOOKUP(INGRESO_MERCADERIA[[#This Row],[CODIGO]],STOCKSANLUIS[],7,FALSE)</f>
        <v>#N/A</v>
      </c>
      <c r="F3832" s="10"/>
    </row>
    <row r="3833" spans="1:6" x14ac:dyDescent="0.25">
      <c r="A3833" s="6"/>
      <c r="B3833" t="e">
        <f>VLOOKUP(INGRESO_MERCADERIA[[#This Row],[CODIGO]],STOCKSANLUIS[],2,FALSE)</f>
        <v>#N/A</v>
      </c>
      <c r="C3833" s="10"/>
      <c r="D3833" s="1"/>
      <c r="E3833" s="1" t="e">
        <f>VLOOKUP(INGRESO_MERCADERIA[[#This Row],[CODIGO]],STOCKSANLUIS[],7,FALSE)</f>
        <v>#N/A</v>
      </c>
      <c r="F3833" s="10"/>
    </row>
    <row r="3834" spans="1:6" x14ac:dyDescent="0.25">
      <c r="A3834" s="6"/>
      <c r="B3834" t="e">
        <f>VLOOKUP(INGRESO_MERCADERIA[[#This Row],[CODIGO]],STOCKSANLUIS[],2,FALSE)</f>
        <v>#N/A</v>
      </c>
      <c r="C3834" s="10"/>
      <c r="D3834" s="1"/>
      <c r="E3834" s="1" t="e">
        <f>VLOOKUP(INGRESO_MERCADERIA[[#This Row],[CODIGO]],STOCKSANLUIS[],7,FALSE)</f>
        <v>#N/A</v>
      </c>
      <c r="F3834" s="10"/>
    </row>
    <row r="3835" spans="1:6" x14ac:dyDescent="0.25">
      <c r="A3835" s="6"/>
      <c r="B3835" t="e">
        <f>VLOOKUP(INGRESO_MERCADERIA[[#This Row],[CODIGO]],STOCKSANLUIS[],2,FALSE)</f>
        <v>#N/A</v>
      </c>
      <c r="C3835" s="10"/>
      <c r="D3835" s="1"/>
      <c r="E3835" s="1" t="e">
        <f>VLOOKUP(INGRESO_MERCADERIA[[#This Row],[CODIGO]],STOCKSANLUIS[],7,FALSE)</f>
        <v>#N/A</v>
      </c>
      <c r="F3835" s="10"/>
    </row>
    <row r="3836" spans="1:6" x14ac:dyDescent="0.25">
      <c r="A3836" s="6"/>
      <c r="B3836" t="e">
        <f>VLOOKUP(INGRESO_MERCADERIA[[#This Row],[CODIGO]],STOCKSANLUIS[],2,FALSE)</f>
        <v>#N/A</v>
      </c>
      <c r="C3836" s="10"/>
      <c r="D3836" s="1"/>
      <c r="E3836" s="1" t="e">
        <f>VLOOKUP(INGRESO_MERCADERIA[[#This Row],[CODIGO]],STOCKSANLUIS[],7,FALSE)</f>
        <v>#N/A</v>
      </c>
      <c r="F3836" s="10"/>
    </row>
    <row r="3837" spans="1:6" x14ac:dyDescent="0.25">
      <c r="A3837" s="6"/>
      <c r="B3837" t="e">
        <f>VLOOKUP(INGRESO_MERCADERIA[[#This Row],[CODIGO]],STOCKSANLUIS[],2,FALSE)</f>
        <v>#N/A</v>
      </c>
      <c r="C3837" s="10"/>
      <c r="D3837" s="1"/>
      <c r="E3837" s="1" t="e">
        <f>VLOOKUP(INGRESO_MERCADERIA[[#This Row],[CODIGO]],STOCKSANLUIS[],7,FALSE)</f>
        <v>#N/A</v>
      </c>
      <c r="F3837" s="10"/>
    </row>
    <row r="3838" spans="1:6" x14ac:dyDescent="0.25">
      <c r="A3838" s="6"/>
      <c r="B3838" t="e">
        <f>VLOOKUP(INGRESO_MERCADERIA[[#This Row],[CODIGO]],STOCKSANLUIS[],2,FALSE)</f>
        <v>#N/A</v>
      </c>
      <c r="C3838" s="10"/>
      <c r="D3838" s="1"/>
      <c r="E3838" s="1" t="e">
        <f>VLOOKUP(INGRESO_MERCADERIA[[#This Row],[CODIGO]],STOCKSANLUIS[],7,FALSE)</f>
        <v>#N/A</v>
      </c>
      <c r="F3838" s="10"/>
    </row>
    <row r="3839" spans="1:6" x14ac:dyDescent="0.25">
      <c r="A3839" s="6"/>
      <c r="B3839" t="e">
        <f>VLOOKUP(INGRESO_MERCADERIA[[#This Row],[CODIGO]],STOCKSANLUIS[],2,FALSE)</f>
        <v>#N/A</v>
      </c>
      <c r="C3839" s="10"/>
      <c r="D3839" s="1"/>
      <c r="E3839" s="1" t="e">
        <f>VLOOKUP(INGRESO_MERCADERIA[[#This Row],[CODIGO]],STOCKSANLUIS[],7,FALSE)</f>
        <v>#N/A</v>
      </c>
      <c r="F3839" s="10"/>
    </row>
    <row r="3840" spans="1:6" x14ac:dyDescent="0.25">
      <c r="A3840" s="6"/>
      <c r="B3840" t="e">
        <f>VLOOKUP(INGRESO_MERCADERIA[[#This Row],[CODIGO]],STOCKSANLUIS[],2,FALSE)</f>
        <v>#N/A</v>
      </c>
      <c r="C3840" s="10"/>
      <c r="D3840" s="1"/>
      <c r="E3840" s="1" t="e">
        <f>VLOOKUP(INGRESO_MERCADERIA[[#This Row],[CODIGO]],STOCKSANLUIS[],7,FALSE)</f>
        <v>#N/A</v>
      </c>
      <c r="F3840" s="10"/>
    </row>
    <row r="3841" spans="1:6" x14ac:dyDescent="0.25">
      <c r="A3841" s="6"/>
      <c r="B3841" t="e">
        <f>VLOOKUP(INGRESO_MERCADERIA[[#This Row],[CODIGO]],STOCKSANLUIS[],2,FALSE)</f>
        <v>#N/A</v>
      </c>
      <c r="C3841" s="10"/>
      <c r="D3841" s="1"/>
      <c r="E3841" s="1" t="e">
        <f>VLOOKUP(INGRESO_MERCADERIA[[#This Row],[CODIGO]],STOCKSANLUIS[],7,FALSE)</f>
        <v>#N/A</v>
      </c>
      <c r="F3841" s="10"/>
    </row>
    <row r="3842" spans="1:6" x14ac:dyDescent="0.25">
      <c r="A3842" s="6"/>
      <c r="B3842" t="e">
        <f>VLOOKUP(INGRESO_MERCADERIA[[#This Row],[CODIGO]],STOCKSANLUIS[],2,FALSE)</f>
        <v>#N/A</v>
      </c>
      <c r="C3842" s="10"/>
      <c r="D3842" s="1"/>
      <c r="E3842" s="1" t="e">
        <f>VLOOKUP(INGRESO_MERCADERIA[[#This Row],[CODIGO]],STOCKSANLUIS[],7,FALSE)</f>
        <v>#N/A</v>
      </c>
      <c r="F3842" s="10"/>
    </row>
    <row r="3843" spans="1:6" x14ac:dyDescent="0.25">
      <c r="A3843" s="6"/>
      <c r="B3843" t="e">
        <f>VLOOKUP(INGRESO_MERCADERIA[[#This Row],[CODIGO]],STOCKSANLUIS[],2,FALSE)</f>
        <v>#N/A</v>
      </c>
      <c r="C3843" s="10"/>
      <c r="D3843" s="1"/>
      <c r="E3843" s="1" t="e">
        <f>VLOOKUP(INGRESO_MERCADERIA[[#This Row],[CODIGO]],STOCKSANLUIS[],7,FALSE)</f>
        <v>#N/A</v>
      </c>
      <c r="F3843" s="10"/>
    </row>
    <row r="3844" spans="1:6" x14ac:dyDescent="0.25">
      <c r="A3844" s="6"/>
      <c r="B3844" t="e">
        <f>VLOOKUP(INGRESO_MERCADERIA[[#This Row],[CODIGO]],STOCKSANLUIS[],2,FALSE)</f>
        <v>#N/A</v>
      </c>
      <c r="C3844" s="10"/>
      <c r="D3844" s="1"/>
      <c r="E3844" s="1" t="e">
        <f>VLOOKUP(INGRESO_MERCADERIA[[#This Row],[CODIGO]],STOCKSANLUIS[],7,FALSE)</f>
        <v>#N/A</v>
      </c>
      <c r="F3844" s="10"/>
    </row>
    <row r="3845" spans="1:6" x14ac:dyDescent="0.25">
      <c r="A3845" s="6"/>
      <c r="B3845" t="e">
        <f>VLOOKUP(INGRESO_MERCADERIA[[#This Row],[CODIGO]],STOCKSANLUIS[],2,FALSE)</f>
        <v>#N/A</v>
      </c>
      <c r="C3845" s="10"/>
      <c r="D3845" s="1"/>
      <c r="E3845" s="1" t="e">
        <f>VLOOKUP(INGRESO_MERCADERIA[[#This Row],[CODIGO]],STOCKSANLUIS[],7,FALSE)</f>
        <v>#N/A</v>
      </c>
      <c r="F3845" s="10"/>
    </row>
    <row r="3846" spans="1:6" x14ac:dyDescent="0.25">
      <c r="A3846" s="6"/>
      <c r="B3846" t="e">
        <f>VLOOKUP(INGRESO_MERCADERIA[[#This Row],[CODIGO]],STOCKSANLUIS[],2,FALSE)</f>
        <v>#N/A</v>
      </c>
      <c r="C3846" s="10"/>
      <c r="D3846" s="1"/>
      <c r="E3846" s="1" t="e">
        <f>VLOOKUP(INGRESO_MERCADERIA[[#This Row],[CODIGO]],STOCKSANLUIS[],7,FALSE)</f>
        <v>#N/A</v>
      </c>
      <c r="F3846" s="10"/>
    </row>
    <row r="3847" spans="1:6" x14ac:dyDescent="0.25">
      <c r="A3847" s="6"/>
      <c r="B3847" t="e">
        <f>VLOOKUP(INGRESO_MERCADERIA[[#This Row],[CODIGO]],STOCKSANLUIS[],2,FALSE)</f>
        <v>#N/A</v>
      </c>
      <c r="C3847" s="10"/>
      <c r="D3847" s="1"/>
      <c r="E3847" s="1" t="e">
        <f>VLOOKUP(INGRESO_MERCADERIA[[#This Row],[CODIGO]],STOCKSANLUIS[],7,FALSE)</f>
        <v>#N/A</v>
      </c>
      <c r="F3847" s="10"/>
    </row>
    <row r="3848" spans="1:6" x14ac:dyDescent="0.25">
      <c r="A3848" s="6"/>
      <c r="B3848" t="e">
        <f>VLOOKUP(INGRESO_MERCADERIA[[#This Row],[CODIGO]],STOCKSANLUIS[],2,FALSE)</f>
        <v>#N/A</v>
      </c>
      <c r="C3848" s="10"/>
      <c r="D3848" s="1"/>
      <c r="E3848" s="1" t="e">
        <f>VLOOKUP(INGRESO_MERCADERIA[[#This Row],[CODIGO]],STOCKSANLUIS[],7,FALSE)</f>
        <v>#N/A</v>
      </c>
      <c r="F3848" s="10"/>
    </row>
    <row r="3849" spans="1:6" x14ac:dyDescent="0.25">
      <c r="A3849" s="6"/>
      <c r="B3849" t="e">
        <f>VLOOKUP(INGRESO_MERCADERIA[[#This Row],[CODIGO]],STOCKSANLUIS[],2,FALSE)</f>
        <v>#N/A</v>
      </c>
      <c r="C3849" s="10"/>
      <c r="D3849" s="1"/>
      <c r="E3849" s="1" t="e">
        <f>VLOOKUP(INGRESO_MERCADERIA[[#This Row],[CODIGO]],STOCKSANLUIS[],7,FALSE)</f>
        <v>#N/A</v>
      </c>
      <c r="F3849" s="10"/>
    </row>
    <row r="3850" spans="1:6" x14ac:dyDescent="0.25">
      <c r="A3850" s="6"/>
      <c r="B3850" t="e">
        <f>VLOOKUP(INGRESO_MERCADERIA[[#This Row],[CODIGO]],STOCKSANLUIS[],2,FALSE)</f>
        <v>#N/A</v>
      </c>
      <c r="C3850" s="10"/>
      <c r="D3850" s="1"/>
      <c r="E3850" s="1" t="e">
        <f>VLOOKUP(INGRESO_MERCADERIA[[#This Row],[CODIGO]],STOCKSANLUIS[],7,FALSE)</f>
        <v>#N/A</v>
      </c>
      <c r="F3850" s="10"/>
    </row>
    <row r="3851" spans="1:6" x14ac:dyDescent="0.25">
      <c r="A3851" s="6"/>
      <c r="B3851" t="e">
        <f>VLOOKUP(INGRESO_MERCADERIA[[#This Row],[CODIGO]],STOCKSANLUIS[],2,FALSE)</f>
        <v>#N/A</v>
      </c>
      <c r="C3851" s="10"/>
      <c r="D3851" s="1"/>
      <c r="E3851" s="1" t="e">
        <f>VLOOKUP(INGRESO_MERCADERIA[[#This Row],[CODIGO]],STOCKSANLUIS[],7,FALSE)</f>
        <v>#N/A</v>
      </c>
      <c r="F3851" s="10"/>
    </row>
    <row r="3852" spans="1:6" x14ac:dyDescent="0.25">
      <c r="A3852" s="6"/>
      <c r="B3852" t="e">
        <f>VLOOKUP(INGRESO_MERCADERIA[[#This Row],[CODIGO]],STOCKSANLUIS[],2,FALSE)</f>
        <v>#N/A</v>
      </c>
      <c r="C3852" s="10"/>
      <c r="D3852" s="1"/>
      <c r="E3852" s="1" t="e">
        <f>VLOOKUP(INGRESO_MERCADERIA[[#This Row],[CODIGO]],STOCKSANLUIS[],7,FALSE)</f>
        <v>#N/A</v>
      </c>
      <c r="F3852" s="10"/>
    </row>
    <row r="3853" spans="1:6" x14ac:dyDescent="0.25">
      <c r="A3853" s="6"/>
      <c r="B3853" t="e">
        <f>VLOOKUP(INGRESO_MERCADERIA[[#This Row],[CODIGO]],STOCKSANLUIS[],2,FALSE)</f>
        <v>#N/A</v>
      </c>
      <c r="C3853" s="10"/>
      <c r="D3853" s="1"/>
      <c r="E3853" s="1" t="e">
        <f>VLOOKUP(INGRESO_MERCADERIA[[#This Row],[CODIGO]],STOCKSANLUIS[],7,FALSE)</f>
        <v>#N/A</v>
      </c>
      <c r="F3853" s="10"/>
    </row>
    <row r="3854" spans="1:6" x14ac:dyDescent="0.25">
      <c r="A3854" s="6"/>
      <c r="B3854" t="e">
        <f>VLOOKUP(INGRESO_MERCADERIA[[#This Row],[CODIGO]],STOCKSANLUIS[],2,FALSE)</f>
        <v>#N/A</v>
      </c>
      <c r="C3854" s="10"/>
      <c r="D3854" s="1"/>
      <c r="E3854" s="1" t="e">
        <f>VLOOKUP(INGRESO_MERCADERIA[[#This Row],[CODIGO]],STOCKSANLUIS[],7,FALSE)</f>
        <v>#N/A</v>
      </c>
      <c r="F3854" s="10"/>
    </row>
    <row r="3855" spans="1:6" x14ac:dyDescent="0.25">
      <c r="A3855" s="6"/>
      <c r="B3855" t="e">
        <f>VLOOKUP(INGRESO_MERCADERIA[[#This Row],[CODIGO]],STOCKSANLUIS[],2,FALSE)</f>
        <v>#N/A</v>
      </c>
      <c r="C3855" s="10"/>
      <c r="D3855" s="1"/>
      <c r="E3855" s="1" t="e">
        <f>VLOOKUP(INGRESO_MERCADERIA[[#This Row],[CODIGO]],STOCKSANLUIS[],7,FALSE)</f>
        <v>#N/A</v>
      </c>
      <c r="F3855" s="10"/>
    </row>
    <row r="3856" spans="1:6" x14ac:dyDescent="0.25">
      <c r="A3856" s="6"/>
      <c r="B3856" t="e">
        <f>VLOOKUP(INGRESO_MERCADERIA[[#This Row],[CODIGO]],STOCKSANLUIS[],2,FALSE)</f>
        <v>#N/A</v>
      </c>
      <c r="C3856" s="10"/>
      <c r="D3856" s="1"/>
      <c r="E3856" s="1" t="e">
        <f>VLOOKUP(INGRESO_MERCADERIA[[#This Row],[CODIGO]],STOCKSANLUIS[],7,FALSE)</f>
        <v>#N/A</v>
      </c>
      <c r="F3856" s="10"/>
    </row>
    <row r="3857" spans="1:6" x14ac:dyDescent="0.25">
      <c r="A3857" s="6"/>
      <c r="B3857" t="e">
        <f>VLOOKUP(INGRESO_MERCADERIA[[#This Row],[CODIGO]],STOCKSANLUIS[],2,FALSE)</f>
        <v>#N/A</v>
      </c>
      <c r="C3857" s="10"/>
      <c r="D3857" s="1"/>
      <c r="E3857" s="1" t="e">
        <f>VLOOKUP(INGRESO_MERCADERIA[[#This Row],[CODIGO]],STOCKSANLUIS[],7,FALSE)</f>
        <v>#N/A</v>
      </c>
      <c r="F3857" s="10"/>
    </row>
    <row r="3858" spans="1:6" x14ac:dyDescent="0.25">
      <c r="A3858" s="6"/>
      <c r="B3858" t="e">
        <f>VLOOKUP(INGRESO_MERCADERIA[[#This Row],[CODIGO]],STOCKSANLUIS[],2,FALSE)</f>
        <v>#N/A</v>
      </c>
      <c r="C3858" s="10"/>
      <c r="D3858" s="1"/>
      <c r="E3858" s="1" t="e">
        <f>VLOOKUP(INGRESO_MERCADERIA[[#This Row],[CODIGO]],STOCKSANLUIS[],7,FALSE)</f>
        <v>#N/A</v>
      </c>
      <c r="F3858" s="10"/>
    </row>
    <row r="3859" spans="1:6" x14ac:dyDescent="0.25">
      <c r="A3859" s="6"/>
      <c r="B3859" t="e">
        <f>VLOOKUP(INGRESO_MERCADERIA[[#This Row],[CODIGO]],STOCKSANLUIS[],2,FALSE)</f>
        <v>#N/A</v>
      </c>
      <c r="C3859" s="10"/>
      <c r="D3859" s="1"/>
      <c r="E3859" s="1" t="e">
        <f>VLOOKUP(INGRESO_MERCADERIA[[#This Row],[CODIGO]],STOCKSANLUIS[],7,FALSE)</f>
        <v>#N/A</v>
      </c>
      <c r="F3859" s="10"/>
    </row>
    <row r="3860" spans="1:6" x14ac:dyDescent="0.25">
      <c r="A3860" s="6"/>
      <c r="B3860" t="e">
        <f>VLOOKUP(INGRESO_MERCADERIA[[#This Row],[CODIGO]],STOCKSANLUIS[],2,FALSE)</f>
        <v>#N/A</v>
      </c>
      <c r="C3860" s="10"/>
      <c r="D3860" s="1"/>
      <c r="E3860" s="1" t="e">
        <f>VLOOKUP(INGRESO_MERCADERIA[[#This Row],[CODIGO]],STOCKSANLUIS[],7,FALSE)</f>
        <v>#N/A</v>
      </c>
      <c r="F3860" s="10"/>
    </row>
    <row r="3861" spans="1:6" x14ac:dyDescent="0.25">
      <c r="A3861" s="6"/>
      <c r="B3861" t="e">
        <f>VLOOKUP(INGRESO_MERCADERIA[[#This Row],[CODIGO]],STOCKSANLUIS[],2,FALSE)</f>
        <v>#N/A</v>
      </c>
      <c r="C3861" s="10"/>
      <c r="D3861" s="1"/>
      <c r="E3861" s="1" t="e">
        <f>VLOOKUP(INGRESO_MERCADERIA[[#This Row],[CODIGO]],STOCKSANLUIS[],7,FALSE)</f>
        <v>#N/A</v>
      </c>
      <c r="F3861" s="10"/>
    </row>
    <row r="3862" spans="1:6" x14ac:dyDescent="0.25">
      <c r="A3862" s="6"/>
      <c r="B3862" t="e">
        <f>VLOOKUP(INGRESO_MERCADERIA[[#This Row],[CODIGO]],STOCKSANLUIS[],2,FALSE)</f>
        <v>#N/A</v>
      </c>
      <c r="C3862" s="10"/>
      <c r="D3862" s="1"/>
      <c r="E3862" s="1" t="e">
        <f>VLOOKUP(INGRESO_MERCADERIA[[#This Row],[CODIGO]],STOCKSANLUIS[],7,FALSE)</f>
        <v>#N/A</v>
      </c>
      <c r="F3862" s="10"/>
    </row>
    <row r="3863" spans="1:6" x14ac:dyDescent="0.25">
      <c r="A3863" s="6"/>
      <c r="B3863" t="e">
        <f>VLOOKUP(INGRESO_MERCADERIA[[#This Row],[CODIGO]],STOCKSANLUIS[],2,FALSE)</f>
        <v>#N/A</v>
      </c>
      <c r="C3863" s="10"/>
      <c r="D3863" s="1"/>
      <c r="E3863" s="1" t="e">
        <f>VLOOKUP(INGRESO_MERCADERIA[[#This Row],[CODIGO]],STOCKSANLUIS[],7,FALSE)</f>
        <v>#N/A</v>
      </c>
      <c r="F3863" s="10"/>
    </row>
    <row r="3864" spans="1:6" x14ac:dyDescent="0.25">
      <c r="A3864" s="6"/>
      <c r="B3864" t="e">
        <f>VLOOKUP(INGRESO_MERCADERIA[[#This Row],[CODIGO]],STOCKSANLUIS[],2,FALSE)</f>
        <v>#N/A</v>
      </c>
      <c r="C3864" s="10"/>
      <c r="D3864" s="1"/>
      <c r="E3864" s="1" t="e">
        <f>VLOOKUP(INGRESO_MERCADERIA[[#This Row],[CODIGO]],STOCKSANLUIS[],7,FALSE)</f>
        <v>#N/A</v>
      </c>
      <c r="F3864" s="10"/>
    </row>
    <row r="3865" spans="1:6" x14ac:dyDescent="0.25">
      <c r="A3865" s="6"/>
      <c r="B3865" t="e">
        <f>VLOOKUP(INGRESO_MERCADERIA[[#This Row],[CODIGO]],STOCKSANLUIS[],2,FALSE)</f>
        <v>#N/A</v>
      </c>
      <c r="C3865" s="10"/>
      <c r="D3865" s="1"/>
      <c r="E3865" s="1" t="e">
        <f>VLOOKUP(INGRESO_MERCADERIA[[#This Row],[CODIGO]],STOCKSANLUIS[],7,FALSE)</f>
        <v>#N/A</v>
      </c>
      <c r="F3865" s="10"/>
    </row>
    <row r="3866" spans="1:6" x14ac:dyDescent="0.25">
      <c r="A3866" s="6"/>
      <c r="B3866" t="e">
        <f>VLOOKUP(INGRESO_MERCADERIA[[#This Row],[CODIGO]],STOCKSANLUIS[],2,FALSE)</f>
        <v>#N/A</v>
      </c>
      <c r="C3866" s="10"/>
      <c r="D3866" s="1"/>
      <c r="E3866" s="1" t="e">
        <f>VLOOKUP(INGRESO_MERCADERIA[[#This Row],[CODIGO]],STOCKSANLUIS[],7,FALSE)</f>
        <v>#N/A</v>
      </c>
      <c r="F3866" s="10"/>
    </row>
    <row r="3867" spans="1:6" x14ac:dyDescent="0.25">
      <c r="A3867" s="6"/>
      <c r="B3867" t="e">
        <f>VLOOKUP(INGRESO_MERCADERIA[[#This Row],[CODIGO]],STOCKSANLUIS[],2,FALSE)</f>
        <v>#N/A</v>
      </c>
      <c r="C3867" s="10"/>
      <c r="D3867" s="1"/>
      <c r="E3867" s="1" t="e">
        <f>VLOOKUP(INGRESO_MERCADERIA[[#This Row],[CODIGO]],STOCKSANLUIS[],7,FALSE)</f>
        <v>#N/A</v>
      </c>
      <c r="F3867" s="10"/>
    </row>
    <row r="3868" spans="1:6" x14ac:dyDescent="0.25">
      <c r="A3868" s="6"/>
      <c r="B3868" t="e">
        <f>VLOOKUP(INGRESO_MERCADERIA[[#This Row],[CODIGO]],STOCKSANLUIS[],2,FALSE)</f>
        <v>#N/A</v>
      </c>
      <c r="C3868" s="10"/>
      <c r="D3868" s="1"/>
      <c r="E3868" s="1" t="e">
        <f>VLOOKUP(INGRESO_MERCADERIA[[#This Row],[CODIGO]],STOCKSANLUIS[],7,FALSE)</f>
        <v>#N/A</v>
      </c>
      <c r="F3868" s="10"/>
    </row>
    <row r="3869" spans="1:6" x14ac:dyDescent="0.25">
      <c r="A3869" s="6"/>
      <c r="B3869" t="e">
        <f>VLOOKUP(INGRESO_MERCADERIA[[#This Row],[CODIGO]],STOCKSANLUIS[],2,FALSE)</f>
        <v>#N/A</v>
      </c>
      <c r="C3869" s="10"/>
      <c r="D3869" s="1"/>
      <c r="E3869" s="1" t="e">
        <f>VLOOKUP(INGRESO_MERCADERIA[[#This Row],[CODIGO]],STOCKSANLUIS[],7,FALSE)</f>
        <v>#N/A</v>
      </c>
      <c r="F3869" s="10"/>
    </row>
    <row r="3870" spans="1:6" x14ac:dyDescent="0.25">
      <c r="A3870" s="6"/>
      <c r="B3870" t="e">
        <f>VLOOKUP(INGRESO_MERCADERIA[[#This Row],[CODIGO]],STOCKSANLUIS[],2,FALSE)</f>
        <v>#N/A</v>
      </c>
      <c r="C3870" s="10"/>
      <c r="D3870" s="1"/>
      <c r="E3870" s="1" t="e">
        <f>VLOOKUP(INGRESO_MERCADERIA[[#This Row],[CODIGO]],STOCKSANLUIS[],7,FALSE)</f>
        <v>#N/A</v>
      </c>
      <c r="F3870" s="10"/>
    </row>
    <row r="3871" spans="1:6" x14ac:dyDescent="0.25">
      <c r="A3871" s="6"/>
      <c r="B3871" t="e">
        <f>VLOOKUP(INGRESO_MERCADERIA[[#This Row],[CODIGO]],STOCKSANLUIS[],2,FALSE)</f>
        <v>#N/A</v>
      </c>
      <c r="C3871" s="10"/>
      <c r="D3871" s="1"/>
      <c r="E3871" s="1" t="e">
        <f>VLOOKUP(INGRESO_MERCADERIA[[#This Row],[CODIGO]],STOCKSANLUIS[],7,FALSE)</f>
        <v>#N/A</v>
      </c>
      <c r="F3871" s="10"/>
    </row>
    <row r="3872" spans="1:6" x14ac:dyDescent="0.25">
      <c r="A3872" s="6"/>
      <c r="B3872" t="e">
        <f>VLOOKUP(INGRESO_MERCADERIA[[#This Row],[CODIGO]],STOCKSANLUIS[],2,FALSE)</f>
        <v>#N/A</v>
      </c>
      <c r="C3872" s="10"/>
      <c r="D3872" s="1"/>
      <c r="E3872" s="1" t="e">
        <f>VLOOKUP(INGRESO_MERCADERIA[[#This Row],[CODIGO]],STOCKSANLUIS[],7,FALSE)</f>
        <v>#N/A</v>
      </c>
      <c r="F3872" s="10"/>
    </row>
    <row r="3873" spans="1:6" x14ac:dyDescent="0.25">
      <c r="A3873" s="6"/>
      <c r="B3873" t="e">
        <f>VLOOKUP(INGRESO_MERCADERIA[[#This Row],[CODIGO]],STOCKSANLUIS[],2,FALSE)</f>
        <v>#N/A</v>
      </c>
      <c r="C3873" s="10"/>
      <c r="D3873" s="1"/>
      <c r="E3873" s="1" t="e">
        <f>VLOOKUP(INGRESO_MERCADERIA[[#This Row],[CODIGO]],STOCKSANLUIS[],7,FALSE)</f>
        <v>#N/A</v>
      </c>
      <c r="F3873" s="10"/>
    </row>
    <row r="3874" spans="1:6" x14ac:dyDescent="0.25">
      <c r="A3874" s="6"/>
      <c r="B3874" t="e">
        <f>VLOOKUP(INGRESO_MERCADERIA[[#This Row],[CODIGO]],STOCKSANLUIS[],2,FALSE)</f>
        <v>#N/A</v>
      </c>
      <c r="C3874" s="10"/>
      <c r="D3874" s="1"/>
      <c r="E3874" s="1" t="e">
        <f>VLOOKUP(INGRESO_MERCADERIA[[#This Row],[CODIGO]],STOCKSANLUIS[],7,FALSE)</f>
        <v>#N/A</v>
      </c>
      <c r="F3874" s="10"/>
    </row>
    <row r="3875" spans="1:6" x14ac:dyDescent="0.25">
      <c r="A3875" s="6"/>
      <c r="B3875" t="e">
        <f>VLOOKUP(INGRESO_MERCADERIA[[#This Row],[CODIGO]],STOCKSANLUIS[],2,FALSE)</f>
        <v>#N/A</v>
      </c>
      <c r="C3875" s="10"/>
      <c r="D3875" s="1"/>
      <c r="E3875" s="1" t="e">
        <f>VLOOKUP(INGRESO_MERCADERIA[[#This Row],[CODIGO]],STOCKSANLUIS[],7,FALSE)</f>
        <v>#N/A</v>
      </c>
      <c r="F3875" s="10"/>
    </row>
    <row r="3876" spans="1:6" x14ac:dyDescent="0.25">
      <c r="A3876" s="6"/>
      <c r="B3876" t="e">
        <f>VLOOKUP(INGRESO_MERCADERIA[[#This Row],[CODIGO]],STOCKSANLUIS[],2,FALSE)</f>
        <v>#N/A</v>
      </c>
      <c r="C3876" s="10"/>
      <c r="D3876" s="1"/>
      <c r="E3876" s="1" t="e">
        <f>VLOOKUP(INGRESO_MERCADERIA[[#This Row],[CODIGO]],STOCKSANLUIS[],7,FALSE)</f>
        <v>#N/A</v>
      </c>
      <c r="F3876" s="10"/>
    </row>
    <row r="3877" spans="1:6" x14ac:dyDescent="0.25">
      <c r="A3877" s="6"/>
      <c r="B3877" t="e">
        <f>VLOOKUP(INGRESO_MERCADERIA[[#This Row],[CODIGO]],STOCKSANLUIS[],2,FALSE)</f>
        <v>#N/A</v>
      </c>
      <c r="C3877" s="10"/>
      <c r="D3877" s="1"/>
      <c r="E3877" s="1" t="e">
        <f>VLOOKUP(INGRESO_MERCADERIA[[#This Row],[CODIGO]],STOCKSANLUIS[],7,FALSE)</f>
        <v>#N/A</v>
      </c>
      <c r="F3877" s="10"/>
    </row>
    <row r="3878" spans="1:6" x14ac:dyDescent="0.25">
      <c r="A3878" s="6"/>
      <c r="B3878" t="e">
        <f>VLOOKUP(INGRESO_MERCADERIA[[#This Row],[CODIGO]],STOCKSANLUIS[],2,FALSE)</f>
        <v>#N/A</v>
      </c>
      <c r="C3878" s="10"/>
      <c r="D3878" s="1"/>
      <c r="E3878" s="1" t="e">
        <f>VLOOKUP(INGRESO_MERCADERIA[[#This Row],[CODIGO]],STOCKSANLUIS[],7,FALSE)</f>
        <v>#N/A</v>
      </c>
      <c r="F3878" s="10"/>
    </row>
    <row r="3879" spans="1:6" x14ac:dyDescent="0.25">
      <c r="A3879" s="6"/>
      <c r="B3879" t="e">
        <f>VLOOKUP(INGRESO_MERCADERIA[[#This Row],[CODIGO]],STOCKSANLUIS[],2,FALSE)</f>
        <v>#N/A</v>
      </c>
      <c r="C3879" s="10"/>
      <c r="D3879" s="1"/>
      <c r="E3879" s="1" t="e">
        <f>VLOOKUP(INGRESO_MERCADERIA[[#This Row],[CODIGO]],STOCKSANLUIS[],7,FALSE)</f>
        <v>#N/A</v>
      </c>
      <c r="F3879" s="10"/>
    </row>
    <row r="3880" spans="1:6" x14ac:dyDescent="0.25">
      <c r="A3880" s="6"/>
      <c r="B3880" t="e">
        <f>VLOOKUP(INGRESO_MERCADERIA[[#This Row],[CODIGO]],STOCKSANLUIS[],2,FALSE)</f>
        <v>#N/A</v>
      </c>
      <c r="C3880" s="10"/>
      <c r="D3880" s="1"/>
      <c r="E3880" s="1" t="e">
        <f>VLOOKUP(INGRESO_MERCADERIA[[#This Row],[CODIGO]],STOCKSANLUIS[],7,FALSE)</f>
        <v>#N/A</v>
      </c>
      <c r="F3880" s="10"/>
    </row>
    <row r="3881" spans="1:6" x14ac:dyDescent="0.25">
      <c r="A3881" s="6"/>
      <c r="B3881" t="e">
        <f>VLOOKUP(INGRESO_MERCADERIA[[#This Row],[CODIGO]],STOCKSANLUIS[],2,FALSE)</f>
        <v>#N/A</v>
      </c>
      <c r="C3881" s="10"/>
      <c r="D3881" s="1"/>
      <c r="E3881" s="1" t="e">
        <f>VLOOKUP(INGRESO_MERCADERIA[[#This Row],[CODIGO]],STOCKSANLUIS[],7,FALSE)</f>
        <v>#N/A</v>
      </c>
      <c r="F3881" s="10"/>
    </row>
    <row r="3882" spans="1:6" x14ac:dyDescent="0.25">
      <c r="A3882" s="6"/>
      <c r="B3882" t="e">
        <f>VLOOKUP(INGRESO_MERCADERIA[[#This Row],[CODIGO]],STOCKSANLUIS[],2,FALSE)</f>
        <v>#N/A</v>
      </c>
      <c r="C3882" s="10"/>
      <c r="D3882" s="1"/>
      <c r="E3882" s="1" t="e">
        <f>VLOOKUP(INGRESO_MERCADERIA[[#This Row],[CODIGO]],STOCKSANLUIS[],7,FALSE)</f>
        <v>#N/A</v>
      </c>
      <c r="F3882" s="10"/>
    </row>
    <row r="3883" spans="1:6" x14ac:dyDescent="0.25">
      <c r="A3883" s="6"/>
      <c r="B3883" t="e">
        <f>VLOOKUP(INGRESO_MERCADERIA[[#This Row],[CODIGO]],STOCKSANLUIS[],2,FALSE)</f>
        <v>#N/A</v>
      </c>
      <c r="C3883" s="10"/>
      <c r="D3883" s="1"/>
      <c r="E3883" s="1" t="e">
        <f>VLOOKUP(INGRESO_MERCADERIA[[#This Row],[CODIGO]],STOCKSANLUIS[],7,FALSE)</f>
        <v>#N/A</v>
      </c>
      <c r="F3883" s="10"/>
    </row>
    <row r="3884" spans="1:6" x14ac:dyDescent="0.25">
      <c r="A3884" s="6"/>
      <c r="B3884" t="e">
        <f>VLOOKUP(INGRESO_MERCADERIA[[#This Row],[CODIGO]],STOCKSANLUIS[],2,FALSE)</f>
        <v>#N/A</v>
      </c>
      <c r="C3884" s="10"/>
      <c r="D3884" s="1"/>
      <c r="E3884" s="1" t="e">
        <f>VLOOKUP(INGRESO_MERCADERIA[[#This Row],[CODIGO]],STOCKSANLUIS[],7,FALSE)</f>
        <v>#N/A</v>
      </c>
      <c r="F3884" s="10"/>
    </row>
    <row r="3885" spans="1:6" x14ac:dyDescent="0.25">
      <c r="A3885" s="6"/>
      <c r="B3885" t="e">
        <f>VLOOKUP(INGRESO_MERCADERIA[[#This Row],[CODIGO]],STOCKSANLUIS[],2,FALSE)</f>
        <v>#N/A</v>
      </c>
      <c r="C3885" s="10"/>
      <c r="D3885" s="1"/>
      <c r="E3885" s="1" t="e">
        <f>VLOOKUP(INGRESO_MERCADERIA[[#This Row],[CODIGO]],STOCKSANLUIS[],7,FALSE)</f>
        <v>#N/A</v>
      </c>
      <c r="F3885" s="10"/>
    </row>
    <row r="3886" spans="1:6" x14ac:dyDescent="0.25">
      <c r="A3886" s="6"/>
      <c r="B3886" t="e">
        <f>VLOOKUP(INGRESO_MERCADERIA[[#This Row],[CODIGO]],STOCKSANLUIS[],2,FALSE)</f>
        <v>#N/A</v>
      </c>
      <c r="C3886" s="10"/>
      <c r="D3886" s="1"/>
      <c r="E3886" s="1" t="e">
        <f>VLOOKUP(INGRESO_MERCADERIA[[#This Row],[CODIGO]],STOCKSANLUIS[],7,FALSE)</f>
        <v>#N/A</v>
      </c>
      <c r="F3886" s="10"/>
    </row>
    <row r="3887" spans="1:6" x14ac:dyDescent="0.25">
      <c r="A3887" s="6"/>
      <c r="B3887" t="e">
        <f>VLOOKUP(INGRESO_MERCADERIA[[#This Row],[CODIGO]],STOCKSANLUIS[],2,FALSE)</f>
        <v>#N/A</v>
      </c>
      <c r="C3887" s="10"/>
      <c r="D3887" s="1"/>
      <c r="E3887" s="1" t="e">
        <f>VLOOKUP(INGRESO_MERCADERIA[[#This Row],[CODIGO]],STOCKSANLUIS[],7,FALSE)</f>
        <v>#N/A</v>
      </c>
      <c r="F3887" s="10"/>
    </row>
    <row r="3888" spans="1:6" x14ac:dyDescent="0.25">
      <c r="A3888" s="6"/>
      <c r="B3888" t="e">
        <f>VLOOKUP(INGRESO_MERCADERIA[[#This Row],[CODIGO]],STOCKSANLUIS[],2,FALSE)</f>
        <v>#N/A</v>
      </c>
      <c r="C3888" s="10"/>
      <c r="D3888" s="1"/>
      <c r="E3888" s="1" t="e">
        <f>VLOOKUP(INGRESO_MERCADERIA[[#This Row],[CODIGO]],STOCKSANLUIS[],7,FALSE)</f>
        <v>#N/A</v>
      </c>
      <c r="F3888" s="10"/>
    </row>
    <row r="3889" spans="1:6" x14ac:dyDescent="0.25">
      <c r="A3889" s="6"/>
      <c r="B3889" t="e">
        <f>VLOOKUP(INGRESO_MERCADERIA[[#This Row],[CODIGO]],STOCKSANLUIS[],2,FALSE)</f>
        <v>#N/A</v>
      </c>
      <c r="C3889" s="10"/>
      <c r="D3889" s="1"/>
      <c r="E3889" s="1" t="e">
        <f>VLOOKUP(INGRESO_MERCADERIA[[#This Row],[CODIGO]],STOCKSANLUIS[],7,FALSE)</f>
        <v>#N/A</v>
      </c>
      <c r="F3889" s="10"/>
    </row>
    <row r="3890" spans="1:6" x14ac:dyDescent="0.25">
      <c r="A3890" s="6"/>
      <c r="B3890" t="e">
        <f>VLOOKUP(INGRESO_MERCADERIA[[#This Row],[CODIGO]],STOCKSANLUIS[],2,FALSE)</f>
        <v>#N/A</v>
      </c>
      <c r="C3890" s="10"/>
      <c r="D3890" s="1"/>
      <c r="E3890" s="1" t="e">
        <f>VLOOKUP(INGRESO_MERCADERIA[[#This Row],[CODIGO]],STOCKSANLUIS[],7,FALSE)</f>
        <v>#N/A</v>
      </c>
      <c r="F3890" s="10"/>
    </row>
    <row r="3891" spans="1:6" x14ac:dyDescent="0.25">
      <c r="A3891" s="6"/>
      <c r="B3891" t="e">
        <f>VLOOKUP(INGRESO_MERCADERIA[[#This Row],[CODIGO]],STOCKSANLUIS[],2,FALSE)</f>
        <v>#N/A</v>
      </c>
      <c r="C3891" s="10"/>
      <c r="D3891" s="1"/>
      <c r="E3891" s="1" t="e">
        <f>VLOOKUP(INGRESO_MERCADERIA[[#This Row],[CODIGO]],STOCKSANLUIS[],7,FALSE)</f>
        <v>#N/A</v>
      </c>
      <c r="F3891" s="10"/>
    </row>
    <row r="3892" spans="1:6" x14ac:dyDescent="0.25">
      <c r="A3892" s="6"/>
      <c r="B3892" t="e">
        <f>VLOOKUP(INGRESO_MERCADERIA[[#This Row],[CODIGO]],STOCKSANLUIS[],2,FALSE)</f>
        <v>#N/A</v>
      </c>
      <c r="C3892" s="10"/>
      <c r="D3892" s="1"/>
      <c r="E3892" s="1" t="e">
        <f>VLOOKUP(INGRESO_MERCADERIA[[#This Row],[CODIGO]],STOCKSANLUIS[],7,FALSE)</f>
        <v>#N/A</v>
      </c>
      <c r="F3892" s="10"/>
    </row>
    <row r="3893" spans="1:6" x14ac:dyDescent="0.25">
      <c r="A3893" s="6"/>
      <c r="B3893" t="e">
        <f>VLOOKUP(INGRESO_MERCADERIA[[#This Row],[CODIGO]],STOCKSANLUIS[],2,FALSE)</f>
        <v>#N/A</v>
      </c>
      <c r="C3893" s="10"/>
      <c r="D3893" s="1"/>
      <c r="E3893" s="1" t="e">
        <f>VLOOKUP(INGRESO_MERCADERIA[[#This Row],[CODIGO]],STOCKSANLUIS[],7,FALSE)</f>
        <v>#N/A</v>
      </c>
      <c r="F3893" s="10"/>
    </row>
    <row r="3894" spans="1:6" x14ac:dyDescent="0.25">
      <c r="A3894" s="6"/>
      <c r="B3894" t="e">
        <f>VLOOKUP(INGRESO_MERCADERIA[[#This Row],[CODIGO]],STOCKSANLUIS[],2,FALSE)</f>
        <v>#N/A</v>
      </c>
      <c r="C3894" s="10"/>
      <c r="D3894" s="1"/>
      <c r="E3894" s="1" t="e">
        <f>VLOOKUP(INGRESO_MERCADERIA[[#This Row],[CODIGO]],STOCKSANLUIS[],7,FALSE)</f>
        <v>#N/A</v>
      </c>
      <c r="F3894" s="10"/>
    </row>
    <row r="3895" spans="1:6" x14ac:dyDescent="0.25">
      <c r="A3895" s="6"/>
      <c r="B3895" t="e">
        <f>VLOOKUP(INGRESO_MERCADERIA[[#This Row],[CODIGO]],STOCKSANLUIS[],2,FALSE)</f>
        <v>#N/A</v>
      </c>
      <c r="C3895" s="10"/>
      <c r="D3895" s="1"/>
      <c r="E3895" s="1" t="e">
        <f>VLOOKUP(INGRESO_MERCADERIA[[#This Row],[CODIGO]],STOCKSANLUIS[],7,FALSE)</f>
        <v>#N/A</v>
      </c>
      <c r="F3895" s="10"/>
    </row>
    <row r="3896" spans="1:6" x14ac:dyDescent="0.25">
      <c r="A3896" s="6"/>
      <c r="B3896" t="e">
        <f>VLOOKUP(INGRESO_MERCADERIA[[#This Row],[CODIGO]],STOCKSANLUIS[],2,FALSE)</f>
        <v>#N/A</v>
      </c>
      <c r="C3896" s="10"/>
      <c r="D3896" s="1"/>
      <c r="E3896" s="1" t="e">
        <f>VLOOKUP(INGRESO_MERCADERIA[[#This Row],[CODIGO]],STOCKSANLUIS[],7,FALSE)</f>
        <v>#N/A</v>
      </c>
      <c r="F3896" s="10"/>
    </row>
    <row r="3897" spans="1:6" x14ac:dyDescent="0.25">
      <c r="A3897" s="6"/>
      <c r="B3897" t="e">
        <f>VLOOKUP(INGRESO_MERCADERIA[[#This Row],[CODIGO]],STOCKSANLUIS[],2,FALSE)</f>
        <v>#N/A</v>
      </c>
      <c r="C3897" s="10"/>
      <c r="D3897" s="1"/>
      <c r="E3897" s="1" t="e">
        <f>VLOOKUP(INGRESO_MERCADERIA[[#This Row],[CODIGO]],STOCKSANLUIS[],7,FALSE)</f>
        <v>#N/A</v>
      </c>
      <c r="F3897" s="10"/>
    </row>
    <row r="3898" spans="1:6" x14ac:dyDescent="0.25">
      <c r="A3898" s="6"/>
      <c r="B3898" t="e">
        <f>VLOOKUP(INGRESO_MERCADERIA[[#This Row],[CODIGO]],STOCKSANLUIS[],2,FALSE)</f>
        <v>#N/A</v>
      </c>
      <c r="C3898" s="10"/>
      <c r="D3898" s="1"/>
      <c r="E3898" s="1" t="e">
        <f>VLOOKUP(INGRESO_MERCADERIA[[#This Row],[CODIGO]],STOCKSANLUIS[],7,FALSE)</f>
        <v>#N/A</v>
      </c>
      <c r="F3898" s="10"/>
    </row>
    <row r="3899" spans="1:6" x14ac:dyDescent="0.25">
      <c r="A3899" s="6"/>
      <c r="B3899" t="e">
        <f>VLOOKUP(INGRESO_MERCADERIA[[#This Row],[CODIGO]],STOCKSANLUIS[],2,FALSE)</f>
        <v>#N/A</v>
      </c>
      <c r="C3899" s="10"/>
      <c r="D3899" s="1"/>
      <c r="E3899" s="1" t="e">
        <f>VLOOKUP(INGRESO_MERCADERIA[[#This Row],[CODIGO]],STOCKSANLUIS[],7,FALSE)</f>
        <v>#N/A</v>
      </c>
      <c r="F3899" s="10"/>
    </row>
    <row r="3900" spans="1:6" x14ac:dyDescent="0.25">
      <c r="A3900" s="6"/>
      <c r="B3900" t="e">
        <f>VLOOKUP(INGRESO_MERCADERIA[[#This Row],[CODIGO]],STOCKSANLUIS[],2,FALSE)</f>
        <v>#N/A</v>
      </c>
      <c r="C3900" s="10"/>
      <c r="D3900" s="1"/>
      <c r="E3900" s="1" t="e">
        <f>VLOOKUP(INGRESO_MERCADERIA[[#This Row],[CODIGO]],STOCKSANLUIS[],7,FALSE)</f>
        <v>#N/A</v>
      </c>
      <c r="F3900" s="10"/>
    </row>
    <row r="3901" spans="1:6" x14ac:dyDescent="0.25">
      <c r="A3901" s="6"/>
      <c r="B3901" t="e">
        <f>VLOOKUP(INGRESO_MERCADERIA[[#This Row],[CODIGO]],STOCKSANLUIS[],2,FALSE)</f>
        <v>#N/A</v>
      </c>
      <c r="C3901" s="10"/>
      <c r="D3901" s="1"/>
      <c r="E3901" s="1" t="e">
        <f>VLOOKUP(INGRESO_MERCADERIA[[#This Row],[CODIGO]],STOCKSANLUIS[],7,FALSE)</f>
        <v>#N/A</v>
      </c>
      <c r="F3901" s="10"/>
    </row>
    <row r="3902" spans="1:6" x14ac:dyDescent="0.25">
      <c r="A3902" s="6"/>
      <c r="B3902" t="e">
        <f>VLOOKUP(INGRESO_MERCADERIA[[#This Row],[CODIGO]],STOCKSANLUIS[],2,FALSE)</f>
        <v>#N/A</v>
      </c>
      <c r="C3902" s="10"/>
      <c r="D3902" s="1"/>
      <c r="E3902" s="1" t="e">
        <f>VLOOKUP(INGRESO_MERCADERIA[[#This Row],[CODIGO]],STOCKSANLUIS[],7,FALSE)</f>
        <v>#N/A</v>
      </c>
      <c r="F3902" s="10"/>
    </row>
    <row r="3903" spans="1:6" x14ac:dyDescent="0.25">
      <c r="A3903" s="6"/>
      <c r="B3903" t="e">
        <f>VLOOKUP(INGRESO_MERCADERIA[[#This Row],[CODIGO]],STOCKSANLUIS[],2,FALSE)</f>
        <v>#N/A</v>
      </c>
      <c r="C3903" s="10"/>
      <c r="D3903" s="1"/>
      <c r="E3903" s="1" t="e">
        <f>VLOOKUP(INGRESO_MERCADERIA[[#This Row],[CODIGO]],STOCKSANLUIS[],7,FALSE)</f>
        <v>#N/A</v>
      </c>
      <c r="F3903" s="10"/>
    </row>
    <row r="3904" spans="1:6" x14ac:dyDescent="0.25">
      <c r="A3904" s="6"/>
      <c r="B3904" t="e">
        <f>VLOOKUP(INGRESO_MERCADERIA[[#This Row],[CODIGO]],STOCKSANLUIS[],2,FALSE)</f>
        <v>#N/A</v>
      </c>
      <c r="C3904" s="10"/>
      <c r="D3904" s="1"/>
      <c r="E3904" s="1" t="e">
        <f>VLOOKUP(INGRESO_MERCADERIA[[#This Row],[CODIGO]],STOCKSANLUIS[],7,FALSE)</f>
        <v>#N/A</v>
      </c>
      <c r="F3904" s="10"/>
    </row>
    <row r="3905" spans="1:6" x14ac:dyDescent="0.25">
      <c r="A3905" s="6"/>
      <c r="B3905" t="e">
        <f>VLOOKUP(INGRESO_MERCADERIA[[#This Row],[CODIGO]],STOCKSANLUIS[],2,FALSE)</f>
        <v>#N/A</v>
      </c>
      <c r="C3905" s="10"/>
      <c r="D3905" s="1"/>
      <c r="E3905" s="1" t="e">
        <f>VLOOKUP(INGRESO_MERCADERIA[[#This Row],[CODIGO]],STOCKSANLUIS[],7,FALSE)</f>
        <v>#N/A</v>
      </c>
      <c r="F3905" s="10"/>
    </row>
    <row r="3906" spans="1:6" x14ac:dyDescent="0.25">
      <c r="A3906" s="6"/>
      <c r="B3906" t="e">
        <f>VLOOKUP(INGRESO_MERCADERIA[[#This Row],[CODIGO]],STOCKSANLUIS[],2,FALSE)</f>
        <v>#N/A</v>
      </c>
      <c r="C3906" s="10"/>
      <c r="D3906" s="1"/>
      <c r="E3906" s="1" t="e">
        <f>VLOOKUP(INGRESO_MERCADERIA[[#This Row],[CODIGO]],STOCKSANLUIS[],7,FALSE)</f>
        <v>#N/A</v>
      </c>
      <c r="F3906" s="10"/>
    </row>
    <row r="3907" spans="1:6" x14ac:dyDescent="0.25">
      <c r="A3907" s="6"/>
      <c r="B3907" t="e">
        <f>VLOOKUP(INGRESO_MERCADERIA[[#This Row],[CODIGO]],STOCKSANLUIS[],2,FALSE)</f>
        <v>#N/A</v>
      </c>
      <c r="C3907" s="10"/>
      <c r="D3907" s="1"/>
      <c r="E3907" s="1" t="e">
        <f>VLOOKUP(INGRESO_MERCADERIA[[#This Row],[CODIGO]],STOCKSANLUIS[],7,FALSE)</f>
        <v>#N/A</v>
      </c>
      <c r="F3907" s="10"/>
    </row>
    <row r="3908" spans="1:6" x14ac:dyDescent="0.25">
      <c r="A3908" s="6"/>
      <c r="B3908" t="e">
        <f>VLOOKUP(INGRESO_MERCADERIA[[#This Row],[CODIGO]],STOCKSANLUIS[],2,FALSE)</f>
        <v>#N/A</v>
      </c>
      <c r="C3908" s="10"/>
      <c r="D3908" s="1"/>
      <c r="E3908" s="1" t="e">
        <f>VLOOKUP(INGRESO_MERCADERIA[[#This Row],[CODIGO]],STOCKSANLUIS[],7,FALSE)</f>
        <v>#N/A</v>
      </c>
      <c r="F3908" s="10"/>
    </row>
    <row r="3909" spans="1:6" x14ac:dyDescent="0.25">
      <c r="A3909" s="6"/>
      <c r="B3909" t="e">
        <f>VLOOKUP(INGRESO_MERCADERIA[[#This Row],[CODIGO]],STOCKSANLUIS[],2,FALSE)</f>
        <v>#N/A</v>
      </c>
      <c r="C3909" s="10"/>
      <c r="D3909" s="1"/>
      <c r="E3909" s="1" t="e">
        <f>VLOOKUP(INGRESO_MERCADERIA[[#This Row],[CODIGO]],STOCKSANLUIS[],7,FALSE)</f>
        <v>#N/A</v>
      </c>
      <c r="F3909" s="10"/>
    </row>
    <row r="3910" spans="1:6" x14ac:dyDescent="0.25">
      <c r="A3910" s="6"/>
      <c r="B3910" t="e">
        <f>VLOOKUP(INGRESO_MERCADERIA[[#This Row],[CODIGO]],STOCKSANLUIS[],2,FALSE)</f>
        <v>#N/A</v>
      </c>
      <c r="C3910" s="10"/>
      <c r="D3910" s="1"/>
      <c r="E3910" s="1" t="e">
        <f>VLOOKUP(INGRESO_MERCADERIA[[#This Row],[CODIGO]],STOCKSANLUIS[],7,FALSE)</f>
        <v>#N/A</v>
      </c>
      <c r="F3910" s="10"/>
    </row>
    <row r="3911" spans="1:6" x14ac:dyDescent="0.25">
      <c r="A3911" s="6"/>
      <c r="B3911" t="e">
        <f>VLOOKUP(INGRESO_MERCADERIA[[#This Row],[CODIGO]],STOCKSANLUIS[],2,FALSE)</f>
        <v>#N/A</v>
      </c>
      <c r="C3911" s="10"/>
      <c r="D3911" s="1"/>
      <c r="E3911" s="1" t="e">
        <f>VLOOKUP(INGRESO_MERCADERIA[[#This Row],[CODIGO]],STOCKSANLUIS[],7,FALSE)</f>
        <v>#N/A</v>
      </c>
      <c r="F3911" s="10"/>
    </row>
    <row r="3912" spans="1:6" x14ac:dyDescent="0.25">
      <c r="A3912" s="6"/>
      <c r="B3912" t="e">
        <f>VLOOKUP(INGRESO_MERCADERIA[[#This Row],[CODIGO]],STOCKSANLUIS[],2,FALSE)</f>
        <v>#N/A</v>
      </c>
      <c r="C3912" s="10"/>
      <c r="D3912" s="1"/>
      <c r="E3912" s="1" t="e">
        <f>VLOOKUP(INGRESO_MERCADERIA[[#This Row],[CODIGO]],STOCKSANLUIS[],7,FALSE)</f>
        <v>#N/A</v>
      </c>
      <c r="F3912" s="10"/>
    </row>
    <row r="3913" spans="1:6" x14ac:dyDescent="0.25">
      <c r="A3913" s="6"/>
      <c r="B3913" t="e">
        <f>VLOOKUP(INGRESO_MERCADERIA[[#This Row],[CODIGO]],STOCKSANLUIS[],2,FALSE)</f>
        <v>#N/A</v>
      </c>
      <c r="C3913" s="10"/>
      <c r="D3913" s="1"/>
      <c r="E3913" s="1" t="e">
        <f>VLOOKUP(INGRESO_MERCADERIA[[#This Row],[CODIGO]],STOCKSANLUIS[],7,FALSE)</f>
        <v>#N/A</v>
      </c>
      <c r="F3913" s="10"/>
    </row>
    <row r="3914" spans="1:6" x14ac:dyDescent="0.25">
      <c r="A3914" s="6"/>
      <c r="B3914" t="e">
        <f>VLOOKUP(INGRESO_MERCADERIA[[#This Row],[CODIGO]],STOCKSANLUIS[],2,FALSE)</f>
        <v>#N/A</v>
      </c>
      <c r="C3914" s="10"/>
      <c r="D3914" s="1"/>
      <c r="E3914" s="1" t="e">
        <f>VLOOKUP(INGRESO_MERCADERIA[[#This Row],[CODIGO]],STOCKSANLUIS[],7,FALSE)</f>
        <v>#N/A</v>
      </c>
      <c r="F3914" s="10"/>
    </row>
    <row r="3915" spans="1:6" x14ac:dyDescent="0.25">
      <c r="A3915" s="6"/>
      <c r="B3915" t="e">
        <f>VLOOKUP(INGRESO_MERCADERIA[[#This Row],[CODIGO]],STOCKSANLUIS[],2,FALSE)</f>
        <v>#N/A</v>
      </c>
      <c r="C3915" s="10"/>
      <c r="D3915" s="1"/>
      <c r="E3915" s="1" t="e">
        <f>VLOOKUP(INGRESO_MERCADERIA[[#This Row],[CODIGO]],STOCKSANLUIS[],7,FALSE)</f>
        <v>#N/A</v>
      </c>
      <c r="F3915" s="10"/>
    </row>
    <row r="3916" spans="1:6" x14ac:dyDescent="0.25">
      <c r="A3916" s="6"/>
      <c r="B3916" t="e">
        <f>VLOOKUP(INGRESO_MERCADERIA[[#This Row],[CODIGO]],STOCKSANLUIS[],2,FALSE)</f>
        <v>#N/A</v>
      </c>
      <c r="C3916" s="10"/>
      <c r="D3916" s="1"/>
      <c r="E3916" s="1" t="e">
        <f>VLOOKUP(INGRESO_MERCADERIA[[#This Row],[CODIGO]],STOCKSANLUIS[],7,FALSE)</f>
        <v>#N/A</v>
      </c>
      <c r="F3916" s="10"/>
    </row>
    <row r="3917" spans="1:6" x14ac:dyDescent="0.25">
      <c r="A3917" s="6"/>
      <c r="B3917" t="e">
        <f>VLOOKUP(INGRESO_MERCADERIA[[#This Row],[CODIGO]],STOCKSANLUIS[],2,FALSE)</f>
        <v>#N/A</v>
      </c>
      <c r="C3917" s="10"/>
      <c r="D3917" s="1"/>
      <c r="E3917" s="1" t="e">
        <f>VLOOKUP(INGRESO_MERCADERIA[[#This Row],[CODIGO]],STOCKSANLUIS[],7,FALSE)</f>
        <v>#N/A</v>
      </c>
      <c r="F3917" s="10"/>
    </row>
    <row r="3918" spans="1:6" x14ac:dyDescent="0.25">
      <c r="A3918" s="6"/>
      <c r="B3918" t="e">
        <f>VLOOKUP(INGRESO_MERCADERIA[[#This Row],[CODIGO]],STOCKSANLUIS[],2,FALSE)</f>
        <v>#N/A</v>
      </c>
      <c r="C3918" s="10"/>
      <c r="D3918" s="1"/>
      <c r="E3918" s="1" t="e">
        <f>VLOOKUP(INGRESO_MERCADERIA[[#This Row],[CODIGO]],STOCKSANLUIS[],7,FALSE)</f>
        <v>#N/A</v>
      </c>
      <c r="F3918" s="10"/>
    </row>
    <row r="3919" spans="1:6" x14ac:dyDescent="0.25">
      <c r="A3919" s="6"/>
      <c r="B3919" t="e">
        <f>VLOOKUP(INGRESO_MERCADERIA[[#This Row],[CODIGO]],STOCKSANLUIS[],2,FALSE)</f>
        <v>#N/A</v>
      </c>
      <c r="C3919" s="10"/>
      <c r="D3919" s="1"/>
      <c r="E3919" s="1" t="e">
        <f>VLOOKUP(INGRESO_MERCADERIA[[#This Row],[CODIGO]],STOCKSANLUIS[],7,FALSE)</f>
        <v>#N/A</v>
      </c>
      <c r="F3919" s="10"/>
    </row>
    <row r="3920" spans="1:6" x14ac:dyDescent="0.25">
      <c r="A3920" s="6"/>
      <c r="B3920" t="e">
        <f>VLOOKUP(INGRESO_MERCADERIA[[#This Row],[CODIGO]],STOCKSANLUIS[],2,FALSE)</f>
        <v>#N/A</v>
      </c>
      <c r="C3920" s="10"/>
      <c r="D3920" s="1"/>
      <c r="E3920" s="1" t="e">
        <f>VLOOKUP(INGRESO_MERCADERIA[[#This Row],[CODIGO]],STOCKSANLUIS[],7,FALSE)</f>
        <v>#N/A</v>
      </c>
      <c r="F3920" s="10"/>
    </row>
    <row r="3921" spans="1:6" x14ac:dyDescent="0.25">
      <c r="A3921" s="6"/>
      <c r="B3921" t="e">
        <f>VLOOKUP(INGRESO_MERCADERIA[[#This Row],[CODIGO]],STOCKSANLUIS[],2,FALSE)</f>
        <v>#N/A</v>
      </c>
      <c r="C3921" s="10"/>
      <c r="D3921" s="1"/>
      <c r="E3921" s="1" t="e">
        <f>VLOOKUP(INGRESO_MERCADERIA[[#This Row],[CODIGO]],STOCKSANLUIS[],7,FALSE)</f>
        <v>#N/A</v>
      </c>
      <c r="F3921" s="10"/>
    </row>
    <row r="3922" spans="1:6" x14ac:dyDescent="0.25">
      <c r="A3922" s="6"/>
      <c r="B3922" t="e">
        <f>VLOOKUP(INGRESO_MERCADERIA[[#This Row],[CODIGO]],STOCKSANLUIS[],2,FALSE)</f>
        <v>#N/A</v>
      </c>
      <c r="C3922" s="10"/>
      <c r="D3922" s="1"/>
      <c r="E3922" s="1" t="e">
        <f>VLOOKUP(INGRESO_MERCADERIA[[#This Row],[CODIGO]],STOCKSANLUIS[],7,FALSE)</f>
        <v>#N/A</v>
      </c>
      <c r="F3922" s="10"/>
    </row>
    <row r="3923" spans="1:6" x14ac:dyDescent="0.25">
      <c r="A3923" s="6"/>
      <c r="B3923" t="e">
        <f>VLOOKUP(INGRESO_MERCADERIA[[#This Row],[CODIGO]],STOCKSANLUIS[],2,FALSE)</f>
        <v>#N/A</v>
      </c>
      <c r="C3923" s="10"/>
      <c r="D3923" s="1"/>
      <c r="E3923" s="1" t="e">
        <f>VLOOKUP(INGRESO_MERCADERIA[[#This Row],[CODIGO]],STOCKSANLUIS[],7,FALSE)</f>
        <v>#N/A</v>
      </c>
      <c r="F3923" s="10"/>
    </row>
    <row r="3924" spans="1:6" x14ac:dyDescent="0.25">
      <c r="A3924" s="6"/>
      <c r="B3924" t="e">
        <f>VLOOKUP(INGRESO_MERCADERIA[[#This Row],[CODIGO]],STOCKSANLUIS[],2,FALSE)</f>
        <v>#N/A</v>
      </c>
      <c r="C3924" s="10"/>
      <c r="D3924" s="1"/>
      <c r="E3924" s="1" t="e">
        <f>VLOOKUP(INGRESO_MERCADERIA[[#This Row],[CODIGO]],STOCKSANLUIS[],7,FALSE)</f>
        <v>#N/A</v>
      </c>
      <c r="F3924" s="10"/>
    </row>
    <row r="3925" spans="1:6" x14ac:dyDescent="0.25">
      <c r="A3925" s="6"/>
      <c r="B3925" t="e">
        <f>VLOOKUP(INGRESO_MERCADERIA[[#This Row],[CODIGO]],STOCKSANLUIS[],2,FALSE)</f>
        <v>#N/A</v>
      </c>
      <c r="C3925" s="10"/>
      <c r="D3925" s="1"/>
      <c r="E3925" s="1" t="e">
        <f>VLOOKUP(INGRESO_MERCADERIA[[#This Row],[CODIGO]],STOCKSANLUIS[],7,FALSE)</f>
        <v>#N/A</v>
      </c>
      <c r="F3925" s="10"/>
    </row>
    <row r="3926" spans="1:6" x14ac:dyDescent="0.25">
      <c r="A3926" s="6"/>
      <c r="B3926" t="e">
        <f>VLOOKUP(INGRESO_MERCADERIA[[#This Row],[CODIGO]],STOCKSANLUIS[],2,FALSE)</f>
        <v>#N/A</v>
      </c>
      <c r="C3926" s="10"/>
      <c r="D3926" s="1"/>
      <c r="E3926" s="1" t="e">
        <f>VLOOKUP(INGRESO_MERCADERIA[[#This Row],[CODIGO]],STOCKSANLUIS[],7,FALSE)</f>
        <v>#N/A</v>
      </c>
      <c r="F3926" s="10"/>
    </row>
    <row r="3927" spans="1:6" x14ac:dyDescent="0.25">
      <c r="A3927" s="6"/>
      <c r="B3927" t="e">
        <f>VLOOKUP(INGRESO_MERCADERIA[[#This Row],[CODIGO]],STOCKSANLUIS[],2,FALSE)</f>
        <v>#N/A</v>
      </c>
      <c r="C3927" s="10"/>
      <c r="D3927" s="1"/>
      <c r="E3927" s="1" t="e">
        <f>VLOOKUP(INGRESO_MERCADERIA[[#This Row],[CODIGO]],STOCKSANLUIS[],7,FALSE)</f>
        <v>#N/A</v>
      </c>
      <c r="F3927" s="10"/>
    </row>
    <row r="3928" spans="1:6" x14ac:dyDescent="0.25">
      <c r="A3928" s="6"/>
      <c r="B3928" t="e">
        <f>VLOOKUP(INGRESO_MERCADERIA[[#This Row],[CODIGO]],STOCKSANLUIS[],2,FALSE)</f>
        <v>#N/A</v>
      </c>
      <c r="C3928" s="10"/>
      <c r="D3928" s="1"/>
      <c r="E3928" s="1" t="e">
        <f>VLOOKUP(INGRESO_MERCADERIA[[#This Row],[CODIGO]],STOCKSANLUIS[],7,FALSE)</f>
        <v>#N/A</v>
      </c>
      <c r="F3928" s="10"/>
    </row>
    <row r="3929" spans="1:6" x14ac:dyDescent="0.25">
      <c r="A3929" s="6"/>
      <c r="B3929" t="e">
        <f>VLOOKUP(INGRESO_MERCADERIA[[#This Row],[CODIGO]],STOCKSANLUIS[],2,FALSE)</f>
        <v>#N/A</v>
      </c>
      <c r="C3929" s="10"/>
      <c r="D3929" s="1"/>
      <c r="E3929" s="1" t="e">
        <f>VLOOKUP(INGRESO_MERCADERIA[[#This Row],[CODIGO]],STOCKSANLUIS[],7,FALSE)</f>
        <v>#N/A</v>
      </c>
      <c r="F3929" s="10"/>
    </row>
    <row r="3930" spans="1:6" x14ac:dyDescent="0.25">
      <c r="A3930" s="6"/>
      <c r="B3930" t="e">
        <f>VLOOKUP(INGRESO_MERCADERIA[[#This Row],[CODIGO]],STOCKSANLUIS[],2,FALSE)</f>
        <v>#N/A</v>
      </c>
      <c r="C3930" s="10"/>
      <c r="D3930" s="1"/>
      <c r="E3930" s="1" t="e">
        <f>VLOOKUP(INGRESO_MERCADERIA[[#This Row],[CODIGO]],STOCKSANLUIS[],7,FALSE)</f>
        <v>#N/A</v>
      </c>
      <c r="F3930" s="10"/>
    </row>
    <row r="3931" spans="1:6" x14ac:dyDescent="0.25">
      <c r="A3931" s="6"/>
      <c r="B3931" t="e">
        <f>VLOOKUP(INGRESO_MERCADERIA[[#This Row],[CODIGO]],STOCKSANLUIS[],2,FALSE)</f>
        <v>#N/A</v>
      </c>
      <c r="C3931" s="10"/>
      <c r="D3931" s="1"/>
      <c r="E3931" s="1" t="e">
        <f>VLOOKUP(INGRESO_MERCADERIA[[#This Row],[CODIGO]],STOCKSANLUIS[],7,FALSE)</f>
        <v>#N/A</v>
      </c>
      <c r="F3931" s="10"/>
    </row>
    <row r="3932" spans="1:6" x14ac:dyDescent="0.25">
      <c r="A3932" s="6"/>
      <c r="B3932" t="e">
        <f>VLOOKUP(INGRESO_MERCADERIA[[#This Row],[CODIGO]],STOCKSANLUIS[],2,FALSE)</f>
        <v>#N/A</v>
      </c>
      <c r="C3932" s="10"/>
      <c r="D3932" s="1"/>
      <c r="E3932" s="1" t="e">
        <f>VLOOKUP(INGRESO_MERCADERIA[[#This Row],[CODIGO]],STOCKSANLUIS[],7,FALSE)</f>
        <v>#N/A</v>
      </c>
      <c r="F3932" s="10"/>
    </row>
    <row r="3933" spans="1:6" x14ac:dyDescent="0.25">
      <c r="A3933" s="6"/>
      <c r="B3933" t="e">
        <f>VLOOKUP(INGRESO_MERCADERIA[[#This Row],[CODIGO]],STOCKSANLUIS[],2,FALSE)</f>
        <v>#N/A</v>
      </c>
      <c r="C3933" s="10"/>
      <c r="D3933" s="1"/>
      <c r="E3933" s="1" t="e">
        <f>VLOOKUP(INGRESO_MERCADERIA[[#This Row],[CODIGO]],STOCKSANLUIS[],7,FALSE)</f>
        <v>#N/A</v>
      </c>
      <c r="F3933" s="10"/>
    </row>
    <row r="3934" spans="1:6" x14ac:dyDescent="0.25">
      <c r="A3934" s="6"/>
      <c r="B3934" t="e">
        <f>VLOOKUP(INGRESO_MERCADERIA[[#This Row],[CODIGO]],STOCKSANLUIS[],2,FALSE)</f>
        <v>#N/A</v>
      </c>
      <c r="C3934" s="10"/>
      <c r="D3934" s="1"/>
      <c r="E3934" s="1" t="e">
        <f>VLOOKUP(INGRESO_MERCADERIA[[#This Row],[CODIGO]],STOCKSANLUIS[],7,FALSE)</f>
        <v>#N/A</v>
      </c>
      <c r="F3934" s="10"/>
    </row>
    <row r="3935" spans="1:6" x14ac:dyDescent="0.25">
      <c r="A3935" s="6"/>
      <c r="B3935" t="e">
        <f>VLOOKUP(INGRESO_MERCADERIA[[#This Row],[CODIGO]],STOCKSANLUIS[],2,FALSE)</f>
        <v>#N/A</v>
      </c>
      <c r="C3935" s="10"/>
      <c r="D3935" s="1"/>
      <c r="E3935" s="1" t="e">
        <f>VLOOKUP(INGRESO_MERCADERIA[[#This Row],[CODIGO]],STOCKSANLUIS[],7,FALSE)</f>
        <v>#N/A</v>
      </c>
      <c r="F3935" s="10"/>
    </row>
    <row r="3936" spans="1:6" x14ac:dyDescent="0.25">
      <c r="A3936" s="6"/>
      <c r="B3936" t="e">
        <f>VLOOKUP(INGRESO_MERCADERIA[[#This Row],[CODIGO]],STOCKSANLUIS[],2,FALSE)</f>
        <v>#N/A</v>
      </c>
      <c r="C3936" s="10"/>
      <c r="D3936" s="1"/>
      <c r="E3936" s="1" t="e">
        <f>VLOOKUP(INGRESO_MERCADERIA[[#This Row],[CODIGO]],STOCKSANLUIS[],7,FALSE)</f>
        <v>#N/A</v>
      </c>
      <c r="F3936" s="10"/>
    </row>
    <row r="3937" spans="1:6" x14ac:dyDescent="0.25">
      <c r="A3937" s="6"/>
      <c r="B3937" t="e">
        <f>VLOOKUP(INGRESO_MERCADERIA[[#This Row],[CODIGO]],STOCKSANLUIS[],2,FALSE)</f>
        <v>#N/A</v>
      </c>
      <c r="C3937" s="10"/>
      <c r="D3937" s="1"/>
      <c r="E3937" s="1" t="e">
        <f>VLOOKUP(INGRESO_MERCADERIA[[#This Row],[CODIGO]],STOCKSANLUIS[],7,FALSE)</f>
        <v>#N/A</v>
      </c>
      <c r="F3937" s="10"/>
    </row>
    <row r="3938" spans="1:6" x14ac:dyDescent="0.25">
      <c r="A3938" s="6"/>
      <c r="B3938" t="e">
        <f>VLOOKUP(INGRESO_MERCADERIA[[#This Row],[CODIGO]],STOCKSANLUIS[],2,FALSE)</f>
        <v>#N/A</v>
      </c>
      <c r="C3938" s="10"/>
      <c r="D3938" s="1"/>
      <c r="E3938" s="1" t="e">
        <f>VLOOKUP(INGRESO_MERCADERIA[[#This Row],[CODIGO]],STOCKSANLUIS[],7,FALSE)</f>
        <v>#N/A</v>
      </c>
      <c r="F3938" s="10"/>
    </row>
    <row r="3939" spans="1:6" x14ac:dyDescent="0.25">
      <c r="A3939" s="6"/>
      <c r="B3939" t="e">
        <f>VLOOKUP(INGRESO_MERCADERIA[[#This Row],[CODIGO]],STOCKSANLUIS[],2,FALSE)</f>
        <v>#N/A</v>
      </c>
      <c r="C3939" s="10"/>
      <c r="D3939" s="1"/>
      <c r="E3939" s="1" t="e">
        <f>VLOOKUP(INGRESO_MERCADERIA[[#This Row],[CODIGO]],STOCKSANLUIS[],7,FALSE)</f>
        <v>#N/A</v>
      </c>
      <c r="F3939" s="10"/>
    </row>
    <row r="3940" spans="1:6" x14ac:dyDescent="0.25">
      <c r="A3940" s="6"/>
      <c r="B3940" t="e">
        <f>VLOOKUP(INGRESO_MERCADERIA[[#This Row],[CODIGO]],STOCKSANLUIS[],2,FALSE)</f>
        <v>#N/A</v>
      </c>
      <c r="C3940" s="10"/>
      <c r="D3940" s="1"/>
      <c r="E3940" s="1" t="e">
        <f>VLOOKUP(INGRESO_MERCADERIA[[#This Row],[CODIGO]],STOCKSANLUIS[],7,FALSE)</f>
        <v>#N/A</v>
      </c>
      <c r="F3940" s="10"/>
    </row>
    <row r="3941" spans="1:6" x14ac:dyDescent="0.25">
      <c r="A3941" s="6"/>
      <c r="B3941" t="e">
        <f>VLOOKUP(INGRESO_MERCADERIA[[#This Row],[CODIGO]],STOCKSANLUIS[],2,FALSE)</f>
        <v>#N/A</v>
      </c>
      <c r="C3941" s="10"/>
      <c r="D3941" s="1"/>
      <c r="E3941" s="1" t="e">
        <f>VLOOKUP(INGRESO_MERCADERIA[[#This Row],[CODIGO]],STOCKSANLUIS[],7,FALSE)</f>
        <v>#N/A</v>
      </c>
      <c r="F3941" s="10"/>
    </row>
    <row r="3942" spans="1:6" x14ac:dyDescent="0.25">
      <c r="A3942" s="6"/>
      <c r="B3942" t="e">
        <f>VLOOKUP(INGRESO_MERCADERIA[[#This Row],[CODIGO]],STOCKSANLUIS[],2,FALSE)</f>
        <v>#N/A</v>
      </c>
      <c r="C3942" s="10"/>
      <c r="D3942" s="1"/>
      <c r="E3942" s="1" t="e">
        <f>VLOOKUP(INGRESO_MERCADERIA[[#This Row],[CODIGO]],STOCKSANLUIS[],7,FALSE)</f>
        <v>#N/A</v>
      </c>
      <c r="F3942" s="10"/>
    </row>
    <row r="3943" spans="1:6" x14ac:dyDescent="0.25">
      <c r="A3943" s="6"/>
      <c r="B3943" t="e">
        <f>VLOOKUP(INGRESO_MERCADERIA[[#This Row],[CODIGO]],STOCKSANLUIS[],2,FALSE)</f>
        <v>#N/A</v>
      </c>
      <c r="C3943" s="10"/>
      <c r="D3943" s="1"/>
      <c r="E3943" s="1" t="e">
        <f>VLOOKUP(INGRESO_MERCADERIA[[#This Row],[CODIGO]],STOCKSANLUIS[],7,FALSE)</f>
        <v>#N/A</v>
      </c>
      <c r="F3943" s="10"/>
    </row>
    <row r="3944" spans="1:6" x14ac:dyDescent="0.25">
      <c r="A3944" s="6"/>
      <c r="B3944" t="e">
        <f>VLOOKUP(INGRESO_MERCADERIA[[#This Row],[CODIGO]],STOCKSANLUIS[],2,FALSE)</f>
        <v>#N/A</v>
      </c>
      <c r="C3944" s="10"/>
      <c r="D3944" s="1"/>
      <c r="E3944" s="1" t="e">
        <f>VLOOKUP(INGRESO_MERCADERIA[[#This Row],[CODIGO]],STOCKSANLUIS[],7,FALSE)</f>
        <v>#N/A</v>
      </c>
      <c r="F3944" s="10"/>
    </row>
    <row r="3945" spans="1:6" x14ac:dyDescent="0.25">
      <c r="A3945" s="6"/>
      <c r="B3945" t="e">
        <f>VLOOKUP(INGRESO_MERCADERIA[[#This Row],[CODIGO]],STOCKSANLUIS[],2,FALSE)</f>
        <v>#N/A</v>
      </c>
      <c r="C3945" s="10"/>
      <c r="D3945" s="1"/>
      <c r="E3945" s="1" t="e">
        <f>VLOOKUP(INGRESO_MERCADERIA[[#This Row],[CODIGO]],STOCKSANLUIS[],7,FALSE)</f>
        <v>#N/A</v>
      </c>
      <c r="F3945" s="10"/>
    </row>
    <row r="3946" spans="1:6" x14ac:dyDescent="0.25">
      <c r="A3946" s="6"/>
      <c r="B3946" t="e">
        <f>VLOOKUP(INGRESO_MERCADERIA[[#This Row],[CODIGO]],STOCKSANLUIS[],2,FALSE)</f>
        <v>#N/A</v>
      </c>
      <c r="C3946" s="10"/>
      <c r="D3946" s="1"/>
      <c r="E3946" s="1" t="e">
        <f>VLOOKUP(INGRESO_MERCADERIA[[#This Row],[CODIGO]],STOCKSANLUIS[],7,FALSE)</f>
        <v>#N/A</v>
      </c>
      <c r="F3946" s="10"/>
    </row>
    <row r="3947" spans="1:6" x14ac:dyDescent="0.25">
      <c r="A3947" s="6"/>
      <c r="B3947" t="e">
        <f>VLOOKUP(INGRESO_MERCADERIA[[#This Row],[CODIGO]],STOCKSANLUIS[],2,FALSE)</f>
        <v>#N/A</v>
      </c>
      <c r="C3947" s="10"/>
      <c r="D3947" s="1"/>
      <c r="E3947" s="1" t="e">
        <f>VLOOKUP(INGRESO_MERCADERIA[[#This Row],[CODIGO]],STOCKSANLUIS[],7,FALSE)</f>
        <v>#N/A</v>
      </c>
      <c r="F3947" s="10"/>
    </row>
    <row r="3948" spans="1:6" x14ac:dyDescent="0.25">
      <c r="A3948" s="6"/>
      <c r="B3948" t="e">
        <f>VLOOKUP(INGRESO_MERCADERIA[[#This Row],[CODIGO]],STOCKSANLUIS[],2,FALSE)</f>
        <v>#N/A</v>
      </c>
      <c r="C3948" s="10"/>
      <c r="D3948" s="1"/>
      <c r="E3948" s="1" t="e">
        <f>VLOOKUP(INGRESO_MERCADERIA[[#This Row],[CODIGO]],STOCKSANLUIS[],7,FALSE)</f>
        <v>#N/A</v>
      </c>
      <c r="F3948" s="10"/>
    </row>
    <row r="3949" spans="1:6" x14ac:dyDescent="0.25">
      <c r="A3949" s="6"/>
      <c r="B3949" t="e">
        <f>VLOOKUP(INGRESO_MERCADERIA[[#This Row],[CODIGO]],STOCKSANLUIS[],2,FALSE)</f>
        <v>#N/A</v>
      </c>
      <c r="C3949" s="10"/>
      <c r="D3949" s="1"/>
      <c r="E3949" s="1" t="e">
        <f>VLOOKUP(INGRESO_MERCADERIA[[#This Row],[CODIGO]],STOCKSANLUIS[],7,FALSE)</f>
        <v>#N/A</v>
      </c>
      <c r="F3949" s="10"/>
    </row>
    <row r="3950" spans="1:6" x14ac:dyDescent="0.25">
      <c r="A3950" s="6"/>
      <c r="B3950" t="e">
        <f>VLOOKUP(INGRESO_MERCADERIA[[#This Row],[CODIGO]],STOCKSANLUIS[],2,FALSE)</f>
        <v>#N/A</v>
      </c>
      <c r="C3950" s="10"/>
      <c r="D3950" s="1"/>
      <c r="E3950" s="1" t="e">
        <f>VLOOKUP(INGRESO_MERCADERIA[[#This Row],[CODIGO]],STOCKSANLUIS[],7,FALSE)</f>
        <v>#N/A</v>
      </c>
      <c r="F3950" s="10"/>
    </row>
    <row r="3951" spans="1:6" x14ac:dyDescent="0.25">
      <c r="A3951" s="6"/>
      <c r="B3951" t="e">
        <f>VLOOKUP(INGRESO_MERCADERIA[[#This Row],[CODIGO]],STOCKSANLUIS[],2,FALSE)</f>
        <v>#N/A</v>
      </c>
      <c r="C3951" s="10"/>
      <c r="D3951" s="1"/>
      <c r="E3951" s="1" t="e">
        <f>VLOOKUP(INGRESO_MERCADERIA[[#This Row],[CODIGO]],STOCKSANLUIS[],7,FALSE)</f>
        <v>#N/A</v>
      </c>
      <c r="F3951" s="10"/>
    </row>
    <row r="3952" spans="1:6" x14ac:dyDescent="0.25">
      <c r="A3952" s="6"/>
      <c r="B3952" t="e">
        <f>VLOOKUP(INGRESO_MERCADERIA[[#This Row],[CODIGO]],STOCKSANLUIS[],2,FALSE)</f>
        <v>#N/A</v>
      </c>
      <c r="C3952" s="10"/>
      <c r="D3952" s="1"/>
      <c r="E3952" s="1" t="e">
        <f>VLOOKUP(INGRESO_MERCADERIA[[#This Row],[CODIGO]],STOCKSANLUIS[],7,FALSE)</f>
        <v>#N/A</v>
      </c>
      <c r="F3952" s="10"/>
    </row>
    <row r="3953" spans="1:6" x14ac:dyDescent="0.25">
      <c r="A3953" s="6"/>
      <c r="B3953" t="e">
        <f>VLOOKUP(INGRESO_MERCADERIA[[#This Row],[CODIGO]],STOCKSANLUIS[],2,FALSE)</f>
        <v>#N/A</v>
      </c>
      <c r="C3953" s="10"/>
      <c r="D3953" s="1"/>
      <c r="E3953" s="1" t="e">
        <f>VLOOKUP(INGRESO_MERCADERIA[[#This Row],[CODIGO]],STOCKSANLUIS[],7,FALSE)</f>
        <v>#N/A</v>
      </c>
      <c r="F3953" s="10"/>
    </row>
    <row r="3954" spans="1:6" x14ac:dyDescent="0.25">
      <c r="A3954" s="6"/>
      <c r="B3954" t="e">
        <f>VLOOKUP(INGRESO_MERCADERIA[[#This Row],[CODIGO]],STOCKSANLUIS[],2,FALSE)</f>
        <v>#N/A</v>
      </c>
      <c r="C3954" s="10"/>
      <c r="D3954" s="1"/>
      <c r="E3954" s="1" t="e">
        <f>VLOOKUP(INGRESO_MERCADERIA[[#This Row],[CODIGO]],STOCKSANLUIS[],7,FALSE)</f>
        <v>#N/A</v>
      </c>
      <c r="F3954" s="10"/>
    </row>
    <row r="3955" spans="1:6" x14ac:dyDescent="0.25">
      <c r="A3955" s="6"/>
      <c r="B3955" t="e">
        <f>VLOOKUP(INGRESO_MERCADERIA[[#This Row],[CODIGO]],STOCKSANLUIS[],2,FALSE)</f>
        <v>#N/A</v>
      </c>
      <c r="C3955" s="10"/>
      <c r="D3955" s="1"/>
      <c r="E3955" s="1" t="e">
        <f>VLOOKUP(INGRESO_MERCADERIA[[#This Row],[CODIGO]],STOCKSANLUIS[],7,FALSE)</f>
        <v>#N/A</v>
      </c>
      <c r="F3955" s="10"/>
    </row>
    <row r="3956" spans="1:6" x14ac:dyDescent="0.25">
      <c r="A3956" s="6"/>
      <c r="B3956" t="e">
        <f>VLOOKUP(INGRESO_MERCADERIA[[#This Row],[CODIGO]],STOCKSANLUIS[],2,FALSE)</f>
        <v>#N/A</v>
      </c>
      <c r="C3956" s="10"/>
      <c r="D3956" s="1"/>
      <c r="E3956" s="1" t="e">
        <f>VLOOKUP(INGRESO_MERCADERIA[[#This Row],[CODIGO]],STOCKSANLUIS[],7,FALSE)</f>
        <v>#N/A</v>
      </c>
      <c r="F3956" s="10"/>
    </row>
    <row r="3957" spans="1:6" x14ac:dyDescent="0.25">
      <c r="A3957" s="6"/>
      <c r="B3957" t="e">
        <f>VLOOKUP(INGRESO_MERCADERIA[[#This Row],[CODIGO]],STOCKSANLUIS[],2,FALSE)</f>
        <v>#N/A</v>
      </c>
      <c r="C3957" s="10"/>
      <c r="D3957" s="1"/>
      <c r="E3957" s="1" t="e">
        <f>VLOOKUP(INGRESO_MERCADERIA[[#This Row],[CODIGO]],STOCKSANLUIS[],7,FALSE)</f>
        <v>#N/A</v>
      </c>
      <c r="F3957" s="10"/>
    </row>
    <row r="3958" spans="1:6" x14ac:dyDescent="0.25">
      <c r="A3958" s="6"/>
      <c r="B3958" t="e">
        <f>VLOOKUP(INGRESO_MERCADERIA[[#This Row],[CODIGO]],STOCKSANLUIS[],2,FALSE)</f>
        <v>#N/A</v>
      </c>
      <c r="C3958" s="10"/>
      <c r="D3958" s="1"/>
      <c r="E3958" s="1" t="e">
        <f>VLOOKUP(INGRESO_MERCADERIA[[#This Row],[CODIGO]],STOCKSANLUIS[],7,FALSE)</f>
        <v>#N/A</v>
      </c>
      <c r="F3958" s="10"/>
    </row>
    <row r="3959" spans="1:6" x14ac:dyDescent="0.25">
      <c r="A3959" s="6"/>
      <c r="B3959" t="e">
        <f>VLOOKUP(INGRESO_MERCADERIA[[#This Row],[CODIGO]],STOCKSANLUIS[],2,FALSE)</f>
        <v>#N/A</v>
      </c>
      <c r="C3959" s="10"/>
      <c r="D3959" s="1"/>
      <c r="E3959" s="1" t="e">
        <f>VLOOKUP(INGRESO_MERCADERIA[[#This Row],[CODIGO]],STOCKSANLUIS[],7,FALSE)</f>
        <v>#N/A</v>
      </c>
      <c r="F3959" s="10"/>
    </row>
    <row r="3960" spans="1:6" x14ac:dyDescent="0.25">
      <c r="A3960" s="6"/>
      <c r="B3960" t="e">
        <f>VLOOKUP(INGRESO_MERCADERIA[[#This Row],[CODIGO]],STOCKSANLUIS[],2,FALSE)</f>
        <v>#N/A</v>
      </c>
      <c r="C3960" s="10"/>
      <c r="D3960" s="1"/>
      <c r="E3960" s="1" t="e">
        <f>VLOOKUP(INGRESO_MERCADERIA[[#This Row],[CODIGO]],STOCKSANLUIS[],7,FALSE)</f>
        <v>#N/A</v>
      </c>
      <c r="F3960" s="10"/>
    </row>
    <row r="3961" spans="1:6" x14ac:dyDescent="0.25">
      <c r="A3961" s="6"/>
      <c r="B3961" t="e">
        <f>VLOOKUP(INGRESO_MERCADERIA[[#This Row],[CODIGO]],STOCKSANLUIS[],2,FALSE)</f>
        <v>#N/A</v>
      </c>
      <c r="C3961" s="10"/>
      <c r="D3961" s="1"/>
      <c r="E3961" s="1" t="e">
        <f>VLOOKUP(INGRESO_MERCADERIA[[#This Row],[CODIGO]],STOCKSANLUIS[],7,FALSE)</f>
        <v>#N/A</v>
      </c>
      <c r="F3961" s="10"/>
    </row>
    <row r="3962" spans="1:6" x14ac:dyDescent="0.25">
      <c r="A3962" s="6"/>
      <c r="B3962" t="e">
        <f>VLOOKUP(INGRESO_MERCADERIA[[#This Row],[CODIGO]],STOCKSANLUIS[],2,FALSE)</f>
        <v>#N/A</v>
      </c>
      <c r="C3962" s="10"/>
      <c r="D3962" s="1"/>
      <c r="E3962" s="1" t="e">
        <f>VLOOKUP(INGRESO_MERCADERIA[[#This Row],[CODIGO]],STOCKSANLUIS[],7,FALSE)</f>
        <v>#N/A</v>
      </c>
      <c r="F3962" s="10"/>
    </row>
    <row r="3963" spans="1:6" x14ac:dyDescent="0.25">
      <c r="A3963" s="6"/>
      <c r="B3963" t="e">
        <f>VLOOKUP(INGRESO_MERCADERIA[[#This Row],[CODIGO]],STOCKSANLUIS[],2,FALSE)</f>
        <v>#N/A</v>
      </c>
      <c r="C3963" s="10"/>
      <c r="D3963" s="1"/>
      <c r="E3963" s="1" t="e">
        <f>VLOOKUP(INGRESO_MERCADERIA[[#This Row],[CODIGO]],STOCKSANLUIS[],7,FALSE)</f>
        <v>#N/A</v>
      </c>
      <c r="F3963" s="10"/>
    </row>
    <row r="3964" spans="1:6" x14ac:dyDescent="0.25">
      <c r="A3964" s="6"/>
      <c r="B3964" t="e">
        <f>VLOOKUP(INGRESO_MERCADERIA[[#This Row],[CODIGO]],STOCKSANLUIS[],2,FALSE)</f>
        <v>#N/A</v>
      </c>
      <c r="C3964" s="10"/>
      <c r="D3964" s="1"/>
      <c r="E3964" s="1" t="e">
        <f>VLOOKUP(INGRESO_MERCADERIA[[#This Row],[CODIGO]],STOCKSANLUIS[],7,FALSE)</f>
        <v>#N/A</v>
      </c>
      <c r="F3964" s="10"/>
    </row>
    <row r="3965" spans="1:6" x14ac:dyDescent="0.25">
      <c r="A3965" s="6"/>
      <c r="B3965" t="e">
        <f>VLOOKUP(INGRESO_MERCADERIA[[#This Row],[CODIGO]],STOCKSANLUIS[],2,FALSE)</f>
        <v>#N/A</v>
      </c>
      <c r="C3965" s="10"/>
      <c r="D3965" s="1"/>
      <c r="E3965" s="1" t="e">
        <f>VLOOKUP(INGRESO_MERCADERIA[[#This Row],[CODIGO]],STOCKSANLUIS[],7,FALSE)</f>
        <v>#N/A</v>
      </c>
      <c r="F3965" s="10"/>
    </row>
    <row r="3966" spans="1:6" x14ac:dyDescent="0.25">
      <c r="A3966" s="6"/>
      <c r="B3966" t="e">
        <f>VLOOKUP(INGRESO_MERCADERIA[[#This Row],[CODIGO]],STOCKSANLUIS[],2,FALSE)</f>
        <v>#N/A</v>
      </c>
      <c r="C3966" s="10"/>
      <c r="D3966" s="1"/>
      <c r="E3966" s="1" t="e">
        <f>VLOOKUP(INGRESO_MERCADERIA[[#This Row],[CODIGO]],STOCKSANLUIS[],7,FALSE)</f>
        <v>#N/A</v>
      </c>
      <c r="F3966" s="10"/>
    </row>
    <row r="3967" spans="1:6" x14ac:dyDescent="0.25">
      <c r="A3967" s="6"/>
      <c r="B3967" t="e">
        <f>VLOOKUP(INGRESO_MERCADERIA[[#This Row],[CODIGO]],STOCKSANLUIS[],2,FALSE)</f>
        <v>#N/A</v>
      </c>
      <c r="C3967" s="10"/>
      <c r="D3967" s="1"/>
      <c r="E3967" s="1" t="e">
        <f>VLOOKUP(INGRESO_MERCADERIA[[#This Row],[CODIGO]],STOCKSANLUIS[],7,FALSE)</f>
        <v>#N/A</v>
      </c>
      <c r="F3967" s="10"/>
    </row>
    <row r="3968" spans="1:6" x14ac:dyDescent="0.25">
      <c r="A3968" s="6"/>
      <c r="B3968" t="e">
        <f>VLOOKUP(INGRESO_MERCADERIA[[#This Row],[CODIGO]],STOCKSANLUIS[],2,FALSE)</f>
        <v>#N/A</v>
      </c>
      <c r="C3968" s="10"/>
      <c r="D3968" s="1"/>
      <c r="E3968" s="1" t="e">
        <f>VLOOKUP(INGRESO_MERCADERIA[[#This Row],[CODIGO]],STOCKSANLUIS[],7,FALSE)</f>
        <v>#N/A</v>
      </c>
      <c r="F3968" s="10"/>
    </row>
    <row r="3969" spans="1:6" x14ac:dyDescent="0.25">
      <c r="A3969" s="6"/>
      <c r="B3969" t="e">
        <f>VLOOKUP(INGRESO_MERCADERIA[[#This Row],[CODIGO]],STOCKSANLUIS[],2,FALSE)</f>
        <v>#N/A</v>
      </c>
      <c r="C3969" s="10"/>
      <c r="D3969" s="1"/>
      <c r="E3969" s="1" t="e">
        <f>VLOOKUP(INGRESO_MERCADERIA[[#This Row],[CODIGO]],STOCKSANLUIS[],7,FALSE)</f>
        <v>#N/A</v>
      </c>
      <c r="F3969" s="10"/>
    </row>
    <row r="3970" spans="1:6" x14ac:dyDescent="0.25">
      <c r="A3970" s="6"/>
      <c r="B3970" t="e">
        <f>VLOOKUP(INGRESO_MERCADERIA[[#This Row],[CODIGO]],STOCKSANLUIS[],2,FALSE)</f>
        <v>#N/A</v>
      </c>
      <c r="C3970" s="10"/>
      <c r="D3970" s="1"/>
      <c r="E3970" s="1" t="e">
        <f>VLOOKUP(INGRESO_MERCADERIA[[#This Row],[CODIGO]],STOCKSANLUIS[],7,FALSE)</f>
        <v>#N/A</v>
      </c>
      <c r="F3970" s="10"/>
    </row>
    <row r="3971" spans="1:6" x14ac:dyDescent="0.25">
      <c r="A3971" s="6"/>
      <c r="B3971" t="e">
        <f>VLOOKUP(INGRESO_MERCADERIA[[#This Row],[CODIGO]],STOCKSANLUIS[],2,FALSE)</f>
        <v>#N/A</v>
      </c>
      <c r="C3971" s="10"/>
      <c r="D3971" s="1"/>
      <c r="E3971" s="1" t="e">
        <f>VLOOKUP(INGRESO_MERCADERIA[[#This Row],[CODIGO]],STOCKSANLUIS[],7,FALSE)</f>
        <v>#N/A</v>
      </c>
      <c r="F3971" s="10"/>
    </row>
    <row r="3972" spans="1:6" x14ac:dyDescent="0.25">
      <c r="A3972" s="6"/>
      <c r="B3972" t="e">
        <f>VLOOKUP(INGRESO_MERCADERIA[[#This Row],[CODIGO]],STOCKSANLUIS[],2,FALSE)</f>
        <v>#N/A</v>
      </c>
      <c r="C3972" s="10"/>
      <c r="D3972" s="1"/>
      <c r="E3972" s="1" t="e">
        <f>VLOOKUP(INGRESO_MERCADERIA[[#This Row],[CODIGO]],STOCKSANLUIS[],7,FALSE)</f>
        <v>#N/A</v>
      </c>
      <c r="F3972" s="10"/>
    </row>
    <row r="3973" spans="1:6" x14ac:dyDescent="0.25">
      <c r="A3973" s="6"/>
      <c r="B3973" t="e">
        <f>VLOOKUP(INGRESO_MERCADERIA[[#This Row],[CODIGO]],STOCKSANLUIS[],2,FALSE)</f>
        <v>#N/A</v>
      </c>
      <c r="C3973" s="10"/>
      <c r="D3973" s="1"/>
      <c r="E3973" s="1" t="e">
        <f>VLOOKUP(INGRESO_MERCADERIA[[#This Row],[CODIGO]],STOCKSANLUIS[],7,FALSE)</f>
        <v>#N/A</v>
      </c>
      <c r="F3973" s="10"/>
    </row>
    <row r="3974" spans="1:6" x14ac:dyDescent="0.25">
      <c r="A3974" s="6"/>
      <c r="B3974" t="e">
        <f>VLOOKUP(INGRESO_MERCADERIA[[#This Row],[CODIGO]],STOCKSANLUIS[],2,FALSE)</f>
        <v>#N/A</v>
      </c>
      <c r="C3974" s="10"/>
      <c r="D3974" s="1"/>
      <c r="E3974" s="1" t="e">
        <f>VLOOKUP(INGRESO_MERCADERIA[[#This Row],[CODIGO]],STOCKSANLUIS[],7,FALSE)</f>
        <v>#N/A</v>
      </c>
      <c r="F3974" s="10"/>
    </row>
    <row r="3975" spans="1:6" x14ac:dyDescent="0.25">
      <c r="A3975" s="6"/>
      <c r="B3975" t="e">
        <f>VLOOKUP(INGRESO_MERCADERIA[[#This Row],[CODIGO]],STOCKSANLUIS[],2,FALSE)</f>
        <v>#N/A</v>
      </c>
      <c r="C3975" s="10"/>
      <c r="D3975" s="1"/>
      <c r="E3975" s="1" t="e">
        <f>VLOOKUP(INGRESO_MERCADERIA[[#This Row],[CODIGO]],STOCKSANLUIS[],7,FALSE)</f>
        <v>#N/A</v>
      </c>
      <c r="F3975" s="10"/>
    </row>
    <row r="3976" spans="1:6" x14ac:dyDescent="0.25">
      <c r="A3976" s="6"/>
      <c r="B3976" t="e">
        <f>VLOOKUP(INGRESO_MERCADERIA[[#This Row],[CODIGO]],STOCKSANLUIS[],2,FALSE)</f>
        <v>#N/A</v>
      </c>
      <c r="C3976" s="10"/>
      <c r="D3976" s="1"/>
      <c r="E3976" s="1" t="e">
        <f>VLOOKUP(INGRESO_MERCADERIA[[#This Row],[CODIGO]],STOCKSANLUIS[],7,FALSE)</f>
        <v>#N/A</v>
      </c>
      <c r="F3976" s="10"/>
    </row>
    <row r="3977" spans="1:6" x14ac:dyDescent="0.25">
      <c r="A3977" s="6"/>
      <c r="B3977" t="e">
        <f>VLOOKUP(INGRESO_MERCADERIA[[#This Row],[CODIGO]],STOCKSANLUIS[],2,FALSE)</f>
        <v>#N/A</v>
      </c>
      <c r="C3977" s="10"/>
      <c r="D3977" s="1"/>
      <c r="E3977" s="1" t="e">
        <f>VLOOKUP(INGRESO_MERCADERIA[[#This Row],[CODIGO]],STOCKSANLUIS[],7,FALSE)</f>
        <v>#N/A</v>
      </c>
      <c r="F3977" s="10"/>
    </row>
    <row r="3978" spans="1:6" x14ac:dyDescent="0.25">
      <c r="A3978" s="6"/>
      <c r="B3978" t="e">
        <f>VLOOKUP(INGRESO_MERCADERIA[[#This Row],[CODIGO]],STOCKSANLUIS[],2,FALSE)</f>
        <v>#N/A</v>
      </c>
      <c r="C3978" s="10"/>
      <c r="D3978" s="1"/>
      <c r="E3978" s="1" t="e">
        <f>VLOOKUP(INGRESO_MERCADERIA[[#This Row],[CODIGO]],STOCKSANLUIS[],7,FALSE)</f>
        <v>#N/A</v>
      </c>
      <c r="F3978" s="10"/>
    </row>
    <row r="3979" spans="1:6" x14ac:dyDescent="0.25">
      <c r="A3979" s="6"/>
      <c r="B3979" t="e">
        <f>VLOOKUP(INGRESO_MERCADERIA[[#This Row],[CODIGO]],STOCKSANLUIS[],2,FALSE)</f>
        <v>#N/A</v>
      </c>
      <c r="C3979" s="10"/>
      <c r="D3979" s="1"/>
      <c r="E3979" s="1" t="e">
        <f>VLOOKUP(INGRESO_MERCADERIA[[#This Row],[CODIGO]],STOCKSANLUIS[],7,FALSE)</f>
        <v>#N/A</v>
      </c>
      <c r="F3979" s="10"/>
    </row>
    <row r="3980" spans="1:6" x14ac:dyDescent="0.25">
      <c r="A3980" s="6"/>
      <c r="B3980" t="e">
        <f>VLOOKUP(INGRESO_MERCADERIA[[#This Row],[CODIGO]],STOCKSANLUIS[],2,FALSE)</f>
        <v>#N/A</v>
      </c>
      <c r="C3980" s="10"/>
      <c r="D3980" s="1"/>
      <c r="E3980" s="1" t="e">
        <f>VLOOKUP(INGRESO_MERCADERIA[[#This Row],[CODIGO]],STOCKSANLUIS[],7,FALSE)</f>
        <v>#N/A</v>
      </c>
      <c r="F3980" s="10"/>
    </row>
    <row r="3981" spans="1:6" x14ac:dyDescent="0.25">
      <c r="A3981" s="6"/>
      <c r="B3981" t="e">
        <f>VLOOKUP(INGRESO_MERCADERIA[[#This Row],[CODIGO]],STOCKSANLUIS[],2,FALSE)</f>
        <v>#N/A</v>
      </c>
      <c r="C3981" s="10"/>
      <c r="D3981" s="1"/>
      <c r="E3981" s="1" t="e">
        <f>VLOOKUP(INGRESO_MERCADERIA[[#This Row],[CODIGO]],STOCKSANLUIS[],7,FALSE)</f>
        <v>#N/A</v>
      </c>
      <c r="F3981" s="10"/>
    </row>
    <row r="3982" spans="1:6" x14ac:dyDescent="0.25">
      <c r="A3982" s="6"/>
      <c r="B3982" t="e">
        <f>VLOOKUP(INGRESO_MERCADERIA[[#This Row],[CODIGO]],STOCKSANLUIS[],2,FALSE)</f>
        <v>#N/A</v>
      </c>
      <c r="C3982" s="10"/>
      <c r="D3982" s="1"/>
      <c r="E3982" s="1" t="e">
        <f>VLOOKUP(INGRESO_MERCADERIA[[#This Row],[CODIGO]],STOCKSANLUIS[],7,FALSE)</f>
        <v>#N/A</v>
      </c>
      <c r="F3982" s="10"/>
    </row>
    <row r="3983" spans="1:6" x14ac:dyDescent="0.25">
      <c r="A3983" s="6"/>
      <c r="B3983" t="e">
        <f>VLOOKUP(INGRESO_MERCADERIA[[#This Row],[CODIGO]],STOCKSANLUIS[],2,FALSE)</f>
        <v>#N/A</v>
      </c>
      <c r="C3983" s="10"/>
      <c r="D3983" s="1"/>
      <c r="E3983" s="1" t="e">
        <f>VLOOKUP(INGRESO_MERCADERIA[[#This Row],[CODIGO]],STOCKSANLUIS[],7,FALSE)</f>
        <v>#N/A</v>
      </c>
      <c r="F3983" s="10"/>
    </row>
    <row r="3984" spans="1:6" x14ac:dyDescent="0.25">
      <c r="A3984" s="6"/>
      <c r="B3984" t="e">
        <f>VLOOKUP(INGRESO_MERCADERIA[[#This Row],[CODIGO]],STOCKSANLUIS[],2,FALSE)</f>
        <v>#N/A</v>
      </c>
      <c r="C3984" s="10"/>
      <c r="D3984" s="1"/>
      <c r="E3984" s="1" t="e">
        <f>VLOOKUP(INGRESO_MERCADERIA[[#This Row],[CODIGO]],STOCKSANLUIS[],7,FALSE)</f>
        <v>#N/A</v>
      </c>
      <c r="F3984" s="10"/>
    </row>
    <row r="3985" spans="1:6" x14ac:dyDescent="0.25">
      <c r="A3985" s="6"/>
      <c r="B3985" t="e">
        <f>VLOOKUP(INGRESO_MERCADERIA[[#This Row],[CODIGO]],STOCKSANLUIS[],2,FALSE)</f>
        <v>#N/A</v>
      </c>
      <c r="C3985" s="10"/>
      <c r="D3985" s="1"/>
      <c r="E3985" s="1" t="e">
        <f>VLOOKUP(INGRESO_MERCADERIA[[#This Row],[CODIGO]],STOCKSANLUIS[],7,FALSE)</f>
        <v>#N/A</v>
      </c>
      <c r="F3985" s="10"/>
    </row>
    <row r="3986" spans="1:6" x14ac:dyDescent="0.25">
      <c r="A3986" s="6"/>
      <c r="B3986" t="e">
        <f>VLOOKUP(INGRESO_MERCADERIA[[#This Row],[CODIGO]],STOCKSANLUIS[],2,FALSE)</f>
        <v>#N/A</v>
      </c>
      <c r="C3986" s="10"/>
      <c r="D3986" s="1"/>
      <c r="E3986" s="1" t="e">
        <f>VLOOKUP(INGRESO_MERCADERIA[[#This Row],[CODIGO]],STOCKSANLUIS[],7,FALSE)</f>
        <v>#N/A</v>
      </c>
      <c r="F3986" s="10"/>
    </row>
    <row r="3987" spans="1:6" x14ac:dyDescent="0.25">
      <c r="A3987" s="6"/>
      <c r="B3987" t="e">
        <f>VLOOKUP(INGRESO_MERCADERIA[[#This Row],[CODIGO]],STOCKSANLUIS[],2,FALSE)</f>
        <v>#N/A</v>
      </c>
      <c r="C3987" s="10"/>
      <c r="D3987" s="1"/>
      <c r="E3987" s="1" t="e">
        <f>VLOOKUP(INGRESO_MERCADERIA[[#This Row],[CODIGO]],STOCKSANLUIS[],7,FALSE)</f>
        <v>#N/A</v>
      </c>
      <c r="F3987" s="10"/>
    </row>
    <row r="3988" spans="1:6" x14ac:dyDescent="0.25">
      <c r="A3988" s="6"/>
      <c r="B3988" t="e">
        <f>VLOOKUP(INGRESO_MERCADERIA[[#This Row],[CODIGO]],STOCKSANLUIS[],2,FALSE)</f>
        <v>#N/A</v>
      </c>
      <c r="C3988" s="10"/>
      <c r="D3988" s="1"/>
      <c r="E3988" s="1" t="e">
        <f>VLOOKUP(INGRESO_MERCADERIA[[#This Row],[CODIGO]],STOCKSANLUIS[],7,FALSE)</f>
        <v>#N/A</v>
      </c>
      <c r="F3988" s="10"/>
    </row>
    <row r="3989" spans="1:6" x14ac:dyDescent="0.25">
      <c r="A3989" s="6"/>
      <c r="B3989" t="e">
        <f>VLOOKUP(INGRESO_MERCADERIA[[#This Row],[CODIGO]],STOCKSANLUIS[],2,FALSE)</f>
        <v>#N/A</v>
      </c>
      <c r="C3989" s="10"/>
      <c r="D3989" s="1"/>
      <c r="E3989" s="1" t="e">
        <f>VLOOKUP(INGRESO_MERCADERIA[[#This Row],[CODIGO]],STOCKSANLUIS[],7,FALSE)</f>
        <v>#N/A</v>
      </c>
      <c r="F3989" s="10"/>
    </row>
    <row r="3990" spans="1:6" x14ac:dyDescent="0.25">
      <c r="A3990" s="6"/>
      <c r="B3990" t="e">
        <f>VLOOKUP(INGRESO_MERCADERIA[[#This Row],[CODIGO]],STOCKSANLUIS[],2,FALSE)</f>
        <v>#N/A</v>
      </c>
      <c r="C3990" s="10"/>
      <c r="D3990" s="1"/>
      <c r="E3990" s="1" t="e">
        <f>VLOOKUP(INGRESO_MERCADERIA[[#This Row],[CODIGO]],STOCKSANLUIS[],7,FALSE)</f>
        <v>#N/A</v>
      </c>
      <c r="F3990" s="10"/>
    </row>
    <row r="3991" spans="1:6" x14ac:dyDescent="0.25">
      <c r="A3991" s="6"/>
      <c r="B3991" t="e">
        <f>VLOOKUP(INGRESO_MERCADERIA[[#This Row],[CODIGO]],STOCKSANLUIS[],2,FALSE)</f>
        <v>#N/A</v>
      </c>
      <c r="C3991" s="10"/>
      <c r="D3991" s="1"/>
      <c r="E3991" s="1" t="e">
        <f>VLOOKUP(INGRESO_MERCADERIA[[#This Row],[CODIGO]],STOCKSANLUIS[],7,FALSE)</f>
        <v>#N/A</v>
      </c>
      <c r="F3991" s="10"/>
    </row>
    <row r="3992" spans="1:6" x14ac:dyDescent="0.25">
      <c r="A3992" s="6"/>
      <c r="B3992" t="e">
        <f>VLOOKUP(INGRESO_MERCADERIA[[#This Row],[CODIGO]],STOCKSANLUIS[],2,FALSE)</f>
        <v>#N/A</v>
      </c>
      <c r="C3992" s="10"/>
      <c r="D3992" s="1"/>
      <c r="E3992" s="1" t="e">
        <f>VLOOKUP(INGRESO_MERCADERIA[[#This Row],[CODIGO]],STOCKSANLUIS[],7,FALSE)</f>
        <v>#N/A</v>
      </c>
      <c r="F3992" s="10"/>
    </row>
    <row r="3993" spans="1:6" x14ac:dyDescent="0.25">
      <c r="A3993" s="6"/>
      <c r="B3993" t="e">
        <f>VLOOKUP(INGRESO_MERCADERIA[[#This Row],[CODIGO]],STOCKSANLUIS[],2,FALSE)</f>
        <v>#N/A</v>
      </c>
      <c r="C3993" s="10"/>
      <c r="D3993" s="1"/>
      <c r="E3993" s="1" t="e">
        <f>VLOOKUP(INGRESO_MERCADERIA[[#This Row],[CODIGO]],STOCKSANLUIS[],7,FALSE)</f>
        <v>#N/A</v>
      </c>
      <c r="F3993" s="10"/>
    </row>
    <row r="3994" spans="1:6" x14ac:dyDescent="0.25">
      <c r="A3994" s="6"/>
      <c r="B3994" t="e">
        <f>VLOOKUP(INGRESO_MERCADERIA[[#This Row],[CODIGO]],STOCKSANLUIS[],2,FALSE)</f>
        <v>#N/A</v>
      </c>
      <c r="C3994" s="10"/>
      <c r="D3994" s="1"/>
      <c r="E3994" s="1" t="e">
        <f>VLOOKUP(INGRESO_MERCADERIA[[#This Row],[CODIGO]],STOCKSANLUIS[],7,FALSE)</f>
        <v>#N/A</v>
      </c>
      <c r="F3994" s="10"/>
    </row>
    <row r="3995" spans="1:6" x14ac:dyDescent="0.25">
      <c r="A3995" s="6"/>
      <c r="B3995" t="e">
        <f>VLOOKUP(INGRESO_MERCADERIA[[#This Row],[CODIGO]],STOCKSANLUIS[],2,FALSE)</f>
        <v>#N/A</v>
      </c>
      <c r="C3995" s="10"/>
      <c r="D3995" s="1"/>
      <c r="E3995" s="1" t="e">
        <f>VLOOKUP(INGRESO_MERCADERIA[[#This Row],[CODIGO]],STOCKSANLUIS[],7,FALSE)</f>
        <v>#N/A</v>
      </c>
      <c r="F3995" s="10"/>
    </row>
    <row r="3996" spans="1:6" x14ac:dyDescent="0.25">
      <c r="A3996" s="6"/>
      <c r="B3996" t="e">
        <f>VLOOKUP(INGRESO_MERCADERIA[[#This Row],[CODIGO]],STOCKSANLUIS[],2,FALSE)</f>
        <v>#N/A</v>
      </c>
      <c r="C3996" s="10"/>
      <c r="D3996" s="1"/>
      <c r="E3996" s="1" t="e">
        <f>VLOOKUP(INGRESO_MERCADERIA[[#This Row],[CODIGO]],STOCKSANLUIS[],7,FALSE)</f>
        <v>#N/A</v>
      </c>
      <c r="F3996" s="10"/>
    </row>
    <row r="3997" spans="1:6" x14ac:dyDescent="0.25">
      <c r="A3997" s="6"/>
      <c r="B3997" t="e">
        <f>VLOOKUP(INGRESO_MERCADERIA[[#This Row],[CODIGO]],STOCKSANLUIS[],2,FALSE)</f>
        <v>#N/A</v>
      </c>
      <c r="C3997" s="10"/>
      <c r="D3997" s="1"/>
      <c r="E3997" s="1" t="e">
        <f>VLOOKUP(INGRESO_MERCADERIA[[#This Row],[CODIGO]],STOCKSANLUIS[],7,FALSE)</f>
        <v>#N/A</v>
      </c>
      <c r="F3997" s="10"/>
    </row>
    <row r="3998" spans="1:6" x14ac:dyDescent="0.25">
      <c r="A3998" s="6"/>
      <c r="B3998" t="e">
        <f>VLOOKUP(INGRESO_MERCADERIA[[#This Row],[CODIGO]],STOCKSANLUIS[],2,FALSE)</f>
        <v>#N/A</v>
      </c>
      <c r="C3998" s="10"/>
      <c r="D3998" s="1"/>
      <c r="E3998" s="1" t="e">
        <f>VLOOKUP(INGRESO_MERCADERIA[[#This Row],[CODIGO]],STOCKSANLUIS[],7,FALSE)</f>
        <v>#N/A</v>
      </c>
      <c r="F3998" s="10"/>
    </row>
    <row r="3999" spans="1:6" x14ac:dyDescent="0.25">
      <c r="A3999" s="6"/>
      <c r="B3999" t="e">
        <f>VLOOKUP(INGRESO_MERCADERIA[[#This Row],[CODIGO]],STOCKSANLUIS[],2,FALSE)</f>
        <v>#N/A</v>
      </c>
      <c r="C3999" s="10"/>
      <c r="D3999" s="1"/>
      <c r="E3999" s="1" t="e">
        <f>VLOOKUP(INGRESO_MERCADERIA[[#This Row],[CODIGO]],STOCKSANLUIS[],7,FALSE)</f>
        <v>#N/A</v>
      </c>
      <c r="F3999" s="10"/>
    </row>
    <row r="4000" spans="1:6" x14ac:dyDescent="0.25">
      <c r="A4000" s="6"/>
      <c r="B4000" t="e">
        <f>VLOOKUP(INGRESO_MERCADERIA[[#This Row],[CODIGO]],STOCKSANLUIS[],2,FALSE)</f>
        <v>#N/A</v>
      </c>
      <c r="C4000" s="10"/>
      <c r="D4000" s="1"/>
      <c r="E4000" s="1" t="e">
        <f>VLOOKUP(INGRESO_MERCADERIA[[#This Row],[CODIGO]],STOCKSANLUIS[],7,FALSE)</f>
        <v>#N/A</v>
      </c>
      <c r="F4000" s="10"/>
    </row>
    <row r="4001" spans="1:6" x14ac:dyDescent="0.25">
      <c r="A4001" s="6"/>
      <c r="B4001" t="e">
        <f>VLOOKUP(INGRESO_MERCADERIA[[#This Row],[CODIGO]],STOCKSANLUIS[],2,FALSE)</f>
        <v>#N/A</v>
      </c>
      <c r="C4001" s="10"/>
      <c r="D4001" s="1"/>
      <c r="E4001" s="1" t="e">
        <f>VLOOKUP(INGRESO_MERCADERIA[[#This Row],[CODIGO]],STOCKSANLUIS[],7,FALSE)</f>
        <v>#N/A</v>
      </c>
      <c r="F4001" s="10"/>
    </row>
    <row r="4002" spans="1:6" x14ac:dyDescent="0.25">
      <c r="A4002" s="6"/>
      <c r="B4002" t="e">
        <f>VLOOKUP(INGRESO_MERCADERIA[[#This Row],[CODIGO]],STOCKSANLUIS[],2,FALSE)</f>
        <v>#N/A</v>
      </c>
      <c r="C4002" s="10"/>
      <c r="D4002" s="1"/>
      <c r="E4002" s="1" t="e">
        <f>VLOOKUP(INGRESO_MERCADERIA[[#This Row],[CODIGO]],STOCKSANLUIS[],7,FALSE)</f>
        <v>#N/A</v>
      </c>
      <c r="F4002" s="10"/>
    </row>
    <row r="4003" spans="1:6" x14ac:dyDescent="0.25">
      <c r="A4003" s="6"/>
      <c r="B4003" t="e">
        <f>VLOOKUP(INGRESO_MERCADERIA[[#This Row],[CODIGO]],STOCKSANLUIS[],2,FALSE)</f>
        <v>#N/A</v>
      </c>
      <c r="C4003" s="10"/>
      <c r="D4003" s="1"/>
      <c r="E4003" s="1" t="e">
        <f>VLOOKUP(INGRESO_MERCADERIA[[#This Row],[CODIGO]],STOCKSANLUIS[],7,FALSE)</f>
        <v>#N/A</v>
      </c>
      <c r="F4003" s="10"/>
    </row>
    <row r="4004" spans="1:6" x14ac:dyDescent="0.25">
      <c r="A4004" s="6"/>
      <c r="B4004" t="e">
        <f>VLOOKUP(INGRESO_MERCADERIA[[#This Row],[CODIGO]],STOCKSANLUIS[],2,FALSE)</f>
        <v>#N/A</v>
      </c>
      <c r="C4004" s="10"/>
      <c r="D4004" s="1"/>
      <c r="E4004" s="1" t="e">
        <f>VLOOKUP(INGRESO_MERCADERIA[[#This Row],[CODIGO]],STOCKSANLUIS[],7,FALSE)</f>
        <v>#N/A</v>
      </c>
      <c r="F4004" s="10"/>
    </row>
    <row r="4005" spans="1:6" x14ac:dyDescent="0.25">
      <c r="A4005" s="6"/>
      <c r="B4005" t="e">
        <f>VLOOKUP(INGRESO_MERCADERIA[[#This Row],[CODIGO]],STOCKSANLUIS[],2,FALSE)</f>
        <v>#N/A</v>
      </c>
      <c r="C4005" s="10"/>
      <c r="D4005" s="1"/>
      <c r="E4005" s="1" t="e">
        <f>VLOOKUP(INGRESO_MERCADERIA[[#This Row],[CODIGO]],STOCKSANLUIS[],7,FALSE)</f>
        <v>#N/A</v>
      </c>
      <c r="F4005" s="10"/>
    </row>
    <row r="4006" spans="1:6" x14ac:dyDescent="0.25">
      <c r="A4006" s="6"/>
      <c r="B4006" t="e">
        <f>VLOOKUP(INGRESO_MERCADERIA[[#This Row],[CODIGO]],STOCKSANLUIS[],2,FALSE)</f>
        <v>#N/A</v>
      </c>
      <c r="C4006" s="10"/>
      <c r="D4006" s="1"/>
      <c r="E4006" s="1" t="e">
        <f>VLOOKUP(INGRESO_MERCADERIA[[#This Row],[CODIGO]],STOCKSANLUIS[],7,FALSE)</f>
        <v>#N/A</v>
      </c>
      <c r="F4006" s="10"/>
    </row>
    <row r="4007" spans="1:6" x14ac:dyDescent="0.25">
      <c r="A4007" s="6"/>
      <c r="B4007" t="e">
        <f>VLOOKUP(INGRESO_MERCADERIA[[#This Row],[CODIGO]],STOCKSANLUIS[],2,FALSE)</f>
        <v>#N/A</v>
      </c>
      <c r="C4007" s="10"/>
      <c r="D4007" s="1"/>
      <c r="E4007" s="1" t="e">
        <f>VLOOKUP(INGRESO_MERCADERIA[[#This Row],[CODIGO]],STOCKSANLUIS[],7,FALSE)</f>
        <v>#N/A</v>
      </c>
      <c r="F4007" s="10"/>
    </row>
    <row r="4008" spans="1:6" x14ac:dyDescent="0.25">
      <c r="A4008" s="6"/>
      <c r="B4008" t="e">
        <f>VLOOKUP(INGRESO_MERCADERIA[[#This Row],[CODIGO]],STOCKSANLUIS[],2,FALSE)</f>
        <v>#N/A</v>
      </c>
      <c r="C4008" s="10"/>
      <c r="D4008" s="1"/>
      <c r="E4008" s="1" t="e">
        <f>VLOOKUP(INGRESO_MERCADERIA[[#This Row],[CODIGO]],STOCKSANLUIS[],7,FALSE)</f>
        <v>#N/A</v>
      </c>
      <c r="F4008" s="10"/>
    </row>
    <row r="4009" spans="1:6" x14ac:dyDescent="0.25">
      <c r="A4009" s="6"/>
      <c r="B4009" t="e">
        <f>VLOOKUP(INGRESO_MERCADERIA[[#This Row],[CODIGO]],STOCKSANLUIS[],2,FALSE)</f>
        <v>#N/A</v>
      </c>
      <c r="C4009" s="10"/>
      <c r="D4009" s="1"/>
      <c r="E4009" s="1" t="e">
        <f>VLOOKUP(INGRESO_MERCADERIA[[#This Row],[CODIGO]],STOCKSANLUIS[],7,FALSE)</f>
        <v>#N/A</v>
      </c>
      <c r="F4009" s="10"/>
    </row>
    <row r="4010" spans="1:6" x14ac:dyDescent="0.25">
      <c r="A4010" s="6"/>
      <c r="B4010" t="e">
        <f>VLOOKUP(INGRESO_MERCADERIA[[#This Row],[CODIGO]],STOCKSANLUIS[],2,FALSE)</f>
        <v>#N/A</v>
      </c>
      <c r="C4010" s="10"/>
      <c r="D4010" s="1"/>
      <c r="E4010" s="1" t="e">
        <f>VLOOKUP(INGRESO_MERCADERIA[[#This Row],[CODIGO]],STOCKSANLUIS[],7,FALSE)</f>
        <v>#N/A</v>
      </c>
      <c r="F4010" s="10"/>
    </row>
    <row r="4011" spans="1:6" x14ac:dyDescent="0.25">
      <c r="A4011" s="6"/>
      <c r="B4011" t="e">
        <f>VLOOKUP(INGRESO_MERCADERIA[[#This Row],[CODIGO]],STOCKSANLUIS[],2,FALSE)</f>
        <v>#N/A</v>
      </c>
      <c r="C4011" s="10"/>
      <c r="D4011" s="1"/>
      <c r="E4011" s="1" t="e">
        <f>VLOOKUP(INGRESO_MERCADERIA[[#This Row],[CODIGO]],STOCKSANLUIS[],7,FALSE)</f>
        <v>#N/A</v>
      </c>
      <c r="F4011" s="10"/>
    </row>
    <row r="4012" spans="1:6" x14ac:dyDescent="0.25">
      <c r="A4012" s="6"/>
      <c r="B4012" t="e">
        <f>VLOOKUP(INGRESO_MERCADERIA[[#This Row],[CODIGO]],STOCKSANLUIS[],2,FALSE)</f>
        <v>#N/A</v>
      </c>
      <c r="C4012" s="10"/>
      <c r="D4012" s="1"/>
      <c r="E4012" s="1" t="e">
        <f>VLOOKUP(INGRESO_MERCADERIA[[#This Row],[CODIGO]],STOCKSANLUIS[],7,FALSE)</f>
        <v>#N/A</v>
      </c>
      <c r="F4012" s="10"/>
    </row>
    <row r="4013" spans="1:6" x14ac:dyDescent="0.25">
      <c r="A4013" s="6"/>
      <c r="B4013" t="e">
        <f>VLOOKUP(INGRESO_MERCADERIA[[#This Row],[CODIGO]],STOCKSANLUIS[],2,FALSE)</f>
        <v>#N/A</v>
      </c>
      <c r="C4013" s="10"/>
      <c r="D4013" s="1"/>
      <c r="E4013" s="1" t="e">
        <f>VLOOKUP(INGRESO_MERCADERIA[[#This Row],[CODIGO]],STOCKSANLUIS[],7,FALSE)</f>
        <v>#N/A</v>
      </c>
      <c r="F4013" s="10"/>
    </row>
    <row r="4014" spans="1:6" x14ac:dyDescent="0.25">
      <c r="A4014" s="6"/>
      <c r="B4014" t="e">
        <f>VLOOKUP(INGRESO_MERCADERIA[[#This Row],[CODIGO]],STOCKSANLUIS[],2,FALSE)</f>
        <v>#N/A</v>
      </c>
      <c r="C4014" s="10"/>
      <c r="D4014" s="1"/>
      <c r="E4014" s="1" t="e">
        <f>VLOOKUP(INGRESO_MERCADERIA[[#This Row],[CODIGO]],STOCKSANLUIS[],7,FALSE)</f>
        <v>#N/A</v>
      </c>
      <c r="F4014" s="10"/>
    </row>
    <row r="4015" spans="1:6" x14ac:dyDescent="0.25">
      <c r="A4015" s="6"/>
      <c r="B4015" t="e">
        <f>VLOOKUP(INGRESO_MERCADERIA[[#This Row],[CODIGO]],STOCKSANLUIS[],2,FALSE)</f>
        <v>#N/A</v>
      </c>
      <c r="C4015" s="10"/>
      <c r="D4015" s="1"/>
      <c r="E4015" s="1" t="e">
        <f>VLOOKUP(INGRESO_MERCADERIA[[#This Row],[CODIGO]],STOCKSANLUIS[],7,FALSE)</f>
        <v>#N/A</v>
      </c>
      <c r="F4015" s="10"/>
    </row>
    <row r="4016" spans="1:6" x14ac:dyDescent="0.25">
      <c r="A4016" s="6"/>
      <c r="B4016" t="e">
        <f>VLOOKUP(INGRESO_MERCADERIA[[#This Row],[CODIGO]],STOCKSANLUIS[],2,FALSE)</f>
        <v>#N/A</v>
      </c>
      <c r="C4016" s="10"/>
      <c r="D4016" s="1"/>
      <c r="E4016" s="1" t="e">
        <f>VLOOKUP(INGRESO_MERCADERIA[[#This Row],[CODIGO]],STOCKSANLUIS[],7,FALSE)</f>
        <v>#N/A</v>
      </c>
      <c r="F4016" s="10"/>
    </row>
    <row r="4017" spans="1:6" x14ac:dyDescent="0.25">
      <c r="A4017" s="6"/>
      <c r="B4017" t="e">
        <f>VLOOKUP(INGRESO_MERCADERIA[[#This Row],[CODIGO]],STOCKSANLUIS[],2,FALSE)</f>
        <v>#N/A</v>
      </c>
      <c r="C4017" s="10"/>
      <c r="D4017" s="1"/>
      <c r="E4017" s="1" t="e">
        <f>VLOOKUP(INGRESO_MERCADERIA[[#This Row],[CODIGO]],STOCKSANLUIS[],7,FALSE)</f>
        <v>#N/A</v>
      </c>
      <c r="F4017" s="10"/>
    </row>
    <row r="4018" spans="1:6" x14ac:dyDescent="0.25">
      <c r="A4018" s="6"/>
      <c r="B4018" t="e">
        <f>VLOOKUP(INGRESO_MERCADERIA[[#This Row],[CODIGO]],STOCKSANLUIS[],2,FALSE)</f>
        <v>#N/A</v>
      </c>
      <c r="C4018" s="10"/>
      <c r="D4018" s="1"/>
      <c r="E4018" s="1" t="e">
        <f>VLOOKUP(INGRESO_MERCADERIA[[#This Row],[CODIGO]],STOCKSANLUIS[],7,FALSE)</f>
        <v>#N/A</v>
      </c>
      <c r="F4018" s="10"/>
    </row>
    <row r="4019" spans="1:6" x14ac:dyDescent="0.25">
      <c r="A4019" s="6"/>
      <c r="B4019" t="e">
        <f>VLOOKUP(INGRESO_MERCADERIA[[#This Row],[CODIGO]],STOCKSANLUIS[],2,FALSE)</f>
        <v>#N/A</v>
      </c>
      <c r="C4019" s="10"/>
      <c r="D4019" s="1"/>
      <c r="E4019" s="1" t="e">
        <f>VLOOKUP(INGRESO_MERCADERIA[[#This Row],[CODIGO]],STOCKSANLUIS[],7,FALSE)</f>
        <v>#N/A</v>
      </c>
      <c r="F4019" s="10"/>
    </row>
    <row r="4020" spans="1:6" x14ac:dyDescent="0.25">
      <c r="A4020" s="6"/>
      <c r="B4020" t="e">
        <f>VLOOKUP(INGRESO_MERCADERIA[[#This Row],[CODIGO]],STOCKSANLUIS[],2,FALSE)</f>
        <v>#N/A</v>
      </c>
      <c r="C4020" s="10"/>
      <c r="D4020" s="1"/>
      <c r="E4020" s="1" t="e">
        <f>VLOOKUP(INGRESO_MERCADERIA[[#This Row],[CODIGO]],STOCKSANLUIS[],7,FALSE)</f>
        <v>#N/A</v>
      </c>
      <c r="F4020" s="10"/>
    </row>
    <row r="4021" spans="1:6" x14ac:dyDescent="0.25">
      <c r="A4021" s="6"/>
      <c r="B4021" t="e">
        <f>VLOOKUP(INGRESO_MERCADERIA[[#This Row],[CODIGO]],STOCKSANLUIS[],2,FALSE)</f>
        <v>#N/A</v>
      </c>
      <c r="C4021" s="10"/>
      <c r="D4021" s="1"/>
      <c r="E4021" s="1" t="e">
        <f>VLOOKUP(INGRESO_MERCADERIA[[#This Row],[CODIGO]],STOCKSANLUIS[],7,FALSE)</f>
        <v>#N/A</v>
      </c>
      <c r="F4021" s="10"/>
    </row>
    <row r="4022" spans="1:6" x14ac:dyDescent="0.25">
      <c r="A4022" s="6"/>
      <c r="B4022" t="e">
        <f>VLOOKUP(INGRESO_MERCADERIA[[#This Row],[CODIGO]],STOCKSANLUIS[],2,FALSE)</f>
        <v>#N/A</v>
      </c>
      <c r="C4022" s="10"/>
      <c r="D4022" s="1"/>
      <c r="E4022" s="1" t="e">
        <f>VLOOKUP(INGRESO_MERCADERIA[[#This Row],[CODIGO]],STOCKSANLUIS[],7,FALSE)</f>
        <v>#N/A</v>
      </c>
      <c r="F4022" s="10"/>
    </row>
    <row r="4023" spans="1:6" x14ac:dyDescent="0.25">
      <c r="A4023" s="6"/>
      <c r="B4023" t="e">
        <f>VLOOKUP(INGRESO_MERCADERIA[[#This Row],[CODIGO]],STOCKSANLUIS[],2,FALSE)</f>
        <v>#N/A</v>
      </c>
      <c r="C4023" s="10"/>
      <c r="D4023" s="1"/>
      <c r="E4023" s="1" t="e">
        <f>VLOOKUP(INGRESO_MERCADERIA[[#This Row],[CODIGO]],STOCKSANLUIS[],7,FALSE)</f>
        <v>#N/A</v>
      </c>
      <c r="F4023" s="10"/>
    </row>
    <row r="4024" spans="1:6" x14ac:dyDescent="0.25">
      <c r="A4024" s="6"/>
      <c r="B4024" t="e">
        <f>VLOOKUP(INGRESO_MERCADERIA[[#This Row],[CODIGO]],STOCKSANLUIS[],2,FALSE)</f>
        <v>#N/A</v>
      </c>
      <c r="C4024" s="10"/>
      <c r="D4024" s="1"/>
      <c r="E4024" s="1" t="e">
        <f>VLOOKUP(INGRESO_MERCADERIA[[#This Row],[CODIGO]],STOCKSANLUIS[],7,FALSE)</f>
        <v>#N/A</v>
      </c>
      <c r="F4024" s="10"/>
    </row>
    <row r="4025" spans="1:6" x14ac:dyDescent="0.25">
      <c r="A4025" s="6"/>
      <c r="B4025" t="e">
        <f>VLOOKUP(INGRESO_MERCADERIA[[#This Row],[CODIGO]],STOCKSANLUIS[],2,FALSE)</f>
        <v>#N/A</v>
      </c>
      <c r="C4025" s="10"/>
      <c r="D4025" s="1"/>
      <c r="E4025" s="1" t="e">
        <f>VLOOKUP(INGRESO_MERCADERIA[[#This Row],[CODIGO]],STOCKSANLUIS[],7,FALSE)</f>
        <v>#N/A</v>
      </c>
      <c r="F4025" s="10"/>
    </row>
    <row r="4026" spans="1:6" x14ac:dyDescent="0.25">
      <c r="A4026" s="6"/>
      <c r="B4026" t="e">
        <f>VLOOKUP(INGRESO_MERCADERIA[[#This Row],[CODIGO]],STOCKSANLUIS[],2,FALSE)</f>
        <v>#N/A</v>
      </c>
      <c r="C4026" s="10"/>
      <c r="D4026" s="1"/>
      <c r="E4026" s="1" t="e">
        <f>VLOOKUP(INGRESO_MERCADERIA[[#This Row],[CODIGO]],STOCKSANLUIS[],7,FALSE)</f>
        <v>#N/A</v>
      </c>
      <c r="F4026" s="10"/>
    </row>
    <row r="4027" spans="1:6" x14ac:dyDescent="0.25">
      <c r="A4027" s="6"/>
      <c r="B4027" t="e">
        <f>VLOOKUP(INGRESO_MERCADERIA[[#This Row],[CODIGO]],STOCKSANLUIS[],2,FALSE)</f>
        <v>#N/A</v>
      </c>
      <c r="C4027" s="10"/>
      <c r="D4027" s="1"/>
      <c r="E4027" s="1" t="e">
        <f>VLOOKUP(INGRESO_MERCADERIA[[#This Row],[CODIGO]],STOCKSANLUIS[],7,FALSE)</f>
        <v>#N/A</v>
      </c>
      <c r="F4027" s="10"/>
    </row>
    <row r="4028" spans="1:6" x14ac:dyDescent="0.25">
      <c r="A4028" s="6"/>
      <c r="B4028" t="e">
        <f>VLOOKUP(INGRESO_MERCADERIA[[#This Row],[CODIGO]],STOCKSANLUIS[],2,FALSE)</f>
        <v>#N/A</v>
      </c>
      <c r="C4028" s="10"/>
      <c r="D4028" s="1"/>
      <c r="E4028" s="1" t="e">
        <f>VLOOKUP(INGRESO_MERCADERIA[[#This Row],[CODIGO]],STOCKSANLUIS[],7,FALSE)</f>
        <v>#N/A</v>
      </c>
      <c r="F4028" s="10"/>
    </row>
    <row r="4029" spans="1:6" x14ac:dyDescent="0.25">
      <c r="A4029" s="6"/>
      <c r="B4029" t="e">
        <f>VLOOKUP(INGRESO_MERCADERIA[[#This Row],[CODIGO]],STOCKSANLUIS[],2,FALSE)</f>
        <v>#N/A</v>
      </c>
      <c r="C4029" s="10"/>
      <c r="D4029" s="1"/>
      <c r="E4029" s="1" t="e">
        <f>VLOOKUP(INGRESO_MERCADERIA[[#This Row],[CODIGO]],STOCKSANLUIS[],7,FALSE)</f>
        <v>#N/A</v>
      </c>
      <c r="F4029" s="10"/>
    </row>
    <row r="4030" spans="1:6" x14ac:dyDescent="0.25">
      <c r="A4030" s="6"/>
      <c r="B4030" t="e">
        <f>VLOOKUP(INGRESO_MERCADERIA[[#This Row],[CODIGO]],STOCKSANLUIS[],2,FALSE)</f>
        <v>#N/A</v>
      </c>
      <c r="C4030" s="10"/>
      <c r="D4030" s="1"/>
      <c r="E4030" s="1" t="e">
        <f>VLOOKUP(INGRESO_MERCADERIA[[#This Row],[CODIGO]],STOCKSANLUIS[],7,FALSE)</f>
        <v>#N/A</v>
      </c>
      <c r="F4030" s="10"/>
    </row>
    <row r="4031" spans="1:6" x14ac:dyDescent="0.25">
      <c r="A4031" s="6"/>
      <c r="B4031" t="e">
        <f>VLOOKUP(INGRESO_MERCADERIA[[#This Row],[CODIGO]],STOCKSANLUIS[],2,FALSE)</f>
        <v>#N/A</v>
      </c>
      <c r="C4031" s="10"/>
      <c r="D4031" s="1"/>
      <c r="E4031" s="1" t="e">
        <f>VLOOKUP(INGRESO_MERCADERIA[[#This Row],[CODIGO]],STOCKSANLUIS[],7,FALSE)</f>
        <v>#N/A</v>
      </c>
      <c r="F4031" s="10"/>
    </row>
    <row r="4032" spans="1:6" x14ac:dyDescent="0.25">
      <c r="A4032" s="6"/>
      <c r="B4032" t="e">
        <f>VLOOKUP(INGRESO_MERCADERIA[[#This Row],[CODIGO]],STOCKSANLUIS[],2,FALSE)</f>
        <v>#N/A</v>
      </c>
      <c r="C4032" s="10"/>
      <c r="D4032" s="1"/>
      <c r="E4032" s="1" t="e">
        <f>VLOOKUP(INGRESO_MERCADERIA[[#This Row],[CODIGO]],STOCKSANLUIS[],7,FALSE)</f>
        <v>#N/A</v>
      </c>
      <c r="F4032" s="10"/>
    </row>
    <row r="4033" spans="1:6" x14ac:dyDescent="0.25">
      <c r="A4033" s="6"/>
      <c r="B4033" t="e">
        <f>VLOOKUP(INGRESO_MERCADERIA[[#This Row],[CODIGO]],STOCKSANLUIS[],2,FALSE)</f>
        <v>#N/A</v>
      </c>
      <c r="C4033" s="10"/>
      <c r="D4033" s="1"/>
      <c r="E4033" s="1" t="e">
        <f>VLOOKUP(INGRESO_MERCADERIA[[#This Row],[CODIGO]],STOCKSANLUIS[],7,FALSE)</f>
        <v>#N/A</v>
      </c>
      <c r="F4033" s="10"/>
    </row>
    <row r="4034" spans="1:6" x14ac:dyDescent="0.25">
      <c r="A4034" s="6"/>
      <c r="B4034" t="e">
        <f>VLOOKUP(INGRESO_MERCADERIA[[#This Row],[CODIGO]],STOCKSANLUIS[],2,FALSE)</f>
        <v>#N/A</v>
      </c>
      <c r="C4034" s="10"/>
      <c r="D4034" s="1"/>
      <c r="E4034" s="1" t="e">
        <f>VLOOKUP(INGRESO_MERCADERIA[[#This Row],[CODIGO]],STOCKSANLUIS[],7,FALSE)</f>
        <v>#N/A</v>
      </c>
      <c r="F4034" s="10"/>
    </row>
    <row r="4035" spans="1:6" x14ac:dyDescent="0.25">
      <c r="A4035" s="6"/>
      <c r="B4035" t="e">
        <f>VLOOKUP(INGRESO_MERCADERIA[[#This Row],[CODIGO]],STOCKSANLUIS[],2,FALSE)</f>
        <v>#N/A</v>
      </c>
      <c r="C4035" s="10"/>
      <c r="D4035" s="1"/>
      <c r="E4035" s="1" t="e">
        <f>VLOOKUP(INGRESO_MERCADERIA[[#This Row],[CODIGO]],STOCKSANLUIS[],7,FALSE)</f>
        <v>#N/A</v>
      </c>
      <c r="F4035" s="10"/>
    </row>
    <row r="4036" spans="1:6" x14ac:dyDescent="0.25">
      <c r="A4036" s="6"/>
      <c r="B4036" t="e">
        <f>VLOOKUP(INGRESO_MERCADERIA[[#This Row],[CODIGO]],STOCKSANLUIS[],2,FALSE)</f>
        <v>#N/A</v>
      </c>
      <c r="C4036" s="10"/>
      <c r="D4036" s="1"/>
      <c r="E4036" s="1" t="e">
        <f>VLOOKUP(INGRESO_MERCADERIA[[#This Row],[CODIGO]],STOCKSANLUIS[],7,FALSE)</f>
        <v>#N/A</v>
      </c>
      <c r="F4036" s="10"/>
    </row>
    <row r="4037" spans="1:6" x14ac:dyDescent="0.25">
      <c r="A4037" s="6"/>
      <c r="B4037" t="e">
        <f>VLOOKUP(INGRESO_MERCADERIA[[#This Row],[CODIGO]],STOCKSANLUIS[],2,FALSE)</f>
        <v>#N/A</v>
      </c>
      <c r="C4037" s="10"/>
      <c r="D4037" s="1"/>
      <c r="E4037" s="1" t="e">
        <f>VLOOKUP(INGRESO_MERCADERIA[[#This Row],[CODIGO]],STOCKSANLUIS[],7,FALSE)</f>
        <v>#N/A</v>
      </c>
      <c r="F4037" s="10"/>
    </row>
    <row r="4038" spans="1:6" x14ac:dyDescent="0.25">
      <c r="A4038" s="6"/>
      <c r="B4038" t="e">
        <f>VLOOKUP(INGRESO_MERCADERIA[[#This Row],[CODIGO]],STOCKSANLUIS[],2,FALSE)</f>
        <v>#N/A</v>
      </c>
      <c r="C4038" s="10"/>
      <c r="D4038" s="1"/>
      <c r="E4038" s="1" t="e">
        <f>VLOOKUP(INGRESO_MERCADERIA[[#This Row],[CODIGO]],STOCKSANLUIS[],7,FALSE)</f>
        <v>#N/A</v>
      </c>
      <c r="F4038" s="10"/>
    </row>
    <row r="4039" spans="1:6" x14ac:dyDescent="0.25">
      <c r="A4039" s="6"/>
      <c r="B4039" t="e">
        <f>VLOOKUP(INGRESO_MERCADERIA[[#This Row],[CODIGO]],STOCKSANLUIS[],2,FALSE)</f>
        <v>#N/A</v>
      </c>
      <c r="C4039" s="10"/>
      <c r="D4039" s="1"/>
      <c r="E4039" s="1" t="e">
        <f>VLOOKUP(INGRESO_MERCADERIA[[#This Row],[CODIGO]],STOCKSANLUIS[],7,FALSE)</f>
        <v>#N/A</v>
      </c>
      <c r="F4039" s="10"/>
    </row>
    <row r="4040" spans="1:6" x14ac:dyDescent="0.25">
      <c r="A4040" s="6"/>
      <c r="B4040" t="e">
        <f>VLOOKUP(INGRESO_MERCADERIA[[#This Row],[CODIGO]],STOCKSANLUIS[],2,FALSE)</f>
        <v>#N/A</v>
      </c>
      <c r="C4040" s="10"/>
      <c r="D4040" s="1"/>
      <c r="E4040" s="1" t="e">
        <f>VLOOKUP(INGRESO_MERCADERIA[[#This Row],[CODIGO]],STOCKSANLUIS[],7,FALSE)</f>
        <v>#N/A</v>
      </c>
      <c r="F4040" s="10"/>
    </row>
    <row r="4041" spans="1:6" x14ac:dyDescent="0.25">
      <c r="A4041" s="6"/>
      <c r="B4041" t="e">
        <f>VLOOKUP(INGRESO_MERCADERIA[[#This Row],[CODIGO]],STOCKSANLUIS[],2,FALSE)</f>
        <v>#N/A</v>
      </c>
      <c r="C4041" s="10"/>
      <c r="D4041" s="1"/>
      <c r="E4041" s="1" t="e">
        <f>VLOOKUP(INGRESO_MERCADERIA[[#This Row],[CODIGO]],STOCKSANLUIS[],7,FALSE)</f>
        <v>#N/A</v>
      </c>
      <c r="F4041" s="10"/>
    </row>
    <row r="4042" spans="1:6" x14ac:dyDescent="0.25">
      <c r="A4042" s="6"/>
      <c r="B4042" t="e">
        <f>VLOOKUP(INGRESO_MERCADERIA[[#This Row],[CODIGO]],STOCKSANLUIS[],2,FALSE)</f>
        <v>#N/A</v>
      </c>
      <c r="C4042" s="10"/>
      <c r="D4042" s="1"/>
      <c r="E4042" s="1" t="e">
        <f>VLOOKUP(INGRESO_MERCADERIA[[#This Row],[CODIGO]],STOCKSANLUIS[],7,FALSE)</f>
        <v>#N/A</v>
      </c>
      <c r="F4042" s="10"/>
    </row>
    <row r="4043" spans="1:6" x14ac:dyDescent="0.25">
      <c r="A4043" s="6"/>
      <c r="B4043" t="e">
        <f>VLOOKUP(INGRESO_MERCADERIA[[#This Row],[CODIGO]],STOCKSANLUIS[],2,FALSE)</f>
        <v>#N/A</v>
      </c>
      <c r="C4043" s="10"/>
      <c r="D4043" s="1"/>
      <c r="E4043" s="1" t="e">
        <f>VLOOKUP(INGRESO_MERCADERIA[[#This Row],[CODIGO]],STOCKSANLUIS[],7,FALSE)</f>
        <v>#N/A</v>
      </c>
      <c r="F4043" s="10"/>
    </row>
    <row r="4044" spans="1:6" x14ac:dyDescent="0.25">
      <c r="A4044" s="6"/>
      <c r="B4044" t="e">
        <f>VLOOKUP(INGRESO_MERCADERIA[[#This Row],[CODIGO]],STOCKSANLUIS[],2,FALSE)</f>
        <v>#N/A</v>
      </c>
      <c r="C4044" s="10"/>
      <c r="D4044" s="1"/>
      <c r="E4044" s="1" t="e">
        <f>VLOOKUP(INGRESO_MERCADERIA[[#This Row],[CODIGO]],STOCKSANLUIS[],7,FALSE)</f>
        <v>#N/A</v>
      </c>
      <c r="F4044" s="10"/>
    </row>
    <row r="4045" spans="1:6" x14ac:dyDescent="0.25">
      <c r="A4045" s="6"/>
      <c r="B4045" t="e">
        <f>VLOOKUP(INGRESO_MERCADERIA[[#This Row],[CODIGO]],STOCKSANLUIS[],2,FALSE)</f>
        <v>#N/A</v>
      </c>
      <c r="C4045" s="10"/>
      <c r="D4045" s="1"/>
      <c r="E4045" s="1" t="e">
        <f>VLOOKUP(INGRESO_MERCADERIA[[#This Row],[CODIGO]],STOCKSANLUIS[],7,FALSE)</f>
        <v>#N/A</v>
      </c>
      <c r="F4045" s="10"/>
    </row>
    <row r="4046" spans="1:6" x14ac:dyDescent="0.25">
      <c r="A4046" s="6"/>
      <c r="B4046" t="e">
        <f>VLOOKUP(INGRESO_MERCADERIA[[#This Row],[CODIGO]],STOCKSANLUIS[],2,FALSE)</f>
        <v>#N/A</v>
      </c>
      <c r="C4046" s="10"/>
      <c r="D4046" s="1"/>
      <c r="E4046" s="1" t="e">
        <f>VLOOKUP(INGRESO_MERCADERIA[[#This Row],[CODIGO]],STOCKSANLUIS[],7,FALSE)</f>
        <v>#N/A</v>
      </c>
      <c r="F4046" s="10"/>
    </row>
    <row r="4047" spans="1:6" x14ac:dyDescent="0.25">
      <c r="A4047" s="6"/>
      <c r="B4047" t="e">
        <f>VLOOKUP(INGRESO_MERCADERIA[[#This Row],[CODIGO]],STOCKSANLUIS[],2,FALSE)</f>
        <v>#N/A</v>
      </c>
      <c r="C4047" s="10"/>
      <c r="D4047" s="1"/>
      <c r="E4047" s="1" t="e">
        <f>VLOOKUP(INGRESO_MERCADERIA[[#This Row],[CODIGO]],STOCKSANLUIS[],7,FALSE)</f>
        <v>#N/A</v>
      </c>
      <c r="F4047" s="10"/>
    </row>
    <row r="4048" spans="1:6" x14ac:dyDescent="0.25">
      <c r="A4048" s="6"/>
      <c r="B4048" t="e">
        <f>VLOOKUP(INGRESO_MERCADERIA[[#This Row],[CODIGO]],STOCKSANLUIS[],2,FALSE)</f>
        <v>#N/A</v>
      </c>
      <c r="C4048" s="10"/>
      <c r="D4048" s="1"/>
      <c r="E4048" s="1" t="e">
        <f>VLOOKUP(INGRESO_MERCADERIA[[#This Row],[CODIGO]],STOCKSANLUIS[],7,FALSE)</f>
        <v>#N/A</v>
      </c>
      <c r="F4048" s="10"/>
    </row>
    <row r="4049" spans="1:6" x14ac:dyDescent="0.25">
      <c r="A4049" s="6"/>
      <c r="B4049" t="e">
        <f>VLOOKUP(INGRESO_MERCADERIA[[#This Row],[CODIGO]],STOCKSANLUIS[],2,FALSE)</f>
        <v>#N/A</v>
      </c>
      <c r="C4049" s="10"/>
      <c r="D4049" s="1"/>
      <c r="E4049" s="1" t="e">
        <f>VLOOKUP(INGRESO_MERCADERIA[[#This Row],[CODIGO]],STOCKSANLUIS[],7,FALSE)</f>
        <v>#N/A</v>
      </c>
      <c r="F4049" s="10"/>
    </row>
    <row r="4050" spans="1:6" x14ac:dyDescent="0.25">
      <c r="A4050" s="6"/>
      <c r="B4050" t="e">
        <f>VLOOKUP(INGRESO_MERCADERIA[[#This Row],[CODIGO]],STOCKSANLUIS[],2,FALSE)</f>
        <v>#N/A</v>
      </c>
      <c r="C4050" s="10"/>
      <c r="D4050" s="1"/>
      <c r="E4050" s="1" t="e">
        <f>VLOOKUP(INGRESO_MERCADERIA[[#This Row],[CODIGO]],STOCKSANLUIS[],7,FALSE)</f>
        <v>#N/A</v>
      </c>
      <c r="F4050" s="10"/>
    </row>
    <row r="4051" spans="1:6" x14ac:dyDescent="0.25">
      <c r="A4051" s="6"/>
      <c r="B4051" t="e">
        <f>VLOOKUP(INGRESO_MERCADERIA[[#This Row],[CODIGO]],STOCKSANLUIS[],2,FALSE)</f>
        <v>#N/A</v>
      </c>
      <c r="C4051" s="10"/>
      <c r="D4051" s="1"/>
      <c r="E4051" s="1" t="e">
        <f>VLOOKUP(INGRESO_MERCADERIA[[#This Row],[CODIGO]],STOCKSANLUIS[],7,FALSE)</f>
        <v>#N/A</v>
      </c>
      <c r="F4051" s="10"/>
    </row>
    <row r="4052" spans="1:6" x14ac:dyDescent="0.25">
      <c r="A4052" s="6"/>
      <c r="B4052" t="e">
        <f>VLOOKUP(INGRESO_MERCADERIA[[#This Row],[CODIGO]],STOCKSANLUIS[],2,FALSE)</f>
        <v>#N/A</v>
      </c>
      <c r="C4052" s="10"/>
      <c r="D4052" s="1"/>
      <c r="E4052" s="1" t="e">
        <f>VLOOKUP(INGRESO_MERCADERIA[[#This Row],[CODIGO]],STOCKSANLUIS[],7,FALSE)</f>
        <v>#N/A</v>
      </c>
      <c r="F4052" s="10"/>
    </row>
    <row r="4053" spans="1:6" x14ac:dyDescent="0.25">
      <c r="A4053" s="6"/>
      <c r="B4053" t="e">
        <f>VLOOKUP(INGRESO_MERCADERIA[[#This Row],[CODIGO]],STOCKSANLUIS[],2,FALSE)</f>
        <v>#N/A</v>
      </c>
      <c r="C4053" s="10"/>
      <c r="D4053" s="1"/>
      <c r="E4053" s="1" t="e">
        <f>VLOOKUP(INGRESO_MERCADERIA[[#This Row],[CODIGO]],STOCKSANLUIS[],7,FALSE)</f>
        <v>#N/A</v>
      </c>
      <c r="F4053" s="10"/>
    </row>
    <row r="4054" spans="1:6" x14ac:dyDescent="0.25">
      <c r="A4054" s="6"/>
      <c r="B4054" t="e">
        <f>VLOOKUP(INGRESO_MERCADERIA[[#This Row],[CODIGO]],STOCKSANLUIS[],2,FALSE)</f>
        <v>#N/A</v>
      </c>
      <c r="C4054" s="10"/>
      <c r="D4054" s="1"/>
      <c r="E4054" s="1" t="e">
        <f>VLOOKUP(INGRESO_MERCADERIA[[#This Row],[CODIGO]],STOCKSANLUIS[],7,FALSE)</f>
        <v>#N/A</v>
      </c>
      <c r="F4054" s="10"/>
    </row>
    <row r="4055" spans="1:6" x14ac:dyDescent="0.25">
      <c r="A4055" s="6"/>
      <c r="B4055" t="e">
        <f>VLOOKUP(INGRESO_MERCADERIA[[#This Row],[CODIGO]],STOCKSANLUIS[],2,FALSE)</f>
        <v>#N/A</v>
      </c>
      <c r="C4055" s="10"/>
      <c r="D4055" s="1"/>
      <c r="E4055" s="1" t="e">
        <f>VLOOKUP(INGRESO_MERCADERIA[[#This Row],[CODIGO]],STOCKSANLUIS[],7,FALSE)</f>
        <v>#N/A</v>
      </c>
      <c r="F4055" s="10"/>
    </row>
    <row r="4056" spans="1:6" x14ac:dyDescent="0.25">
      <c r="A4056" s="6"/>
      <c r="B4056" t="e">
        <f>VLOOKUP(INGRESO_MERCADERIA[[#This Row],[CODIGO]],STOCKSANLUIS[],2,FALSE)</f>
        <v>#N/A</v>
      </c>
      <c r="C4056" s="10"/>
      <c r="D4056" s="1"/>
      <c r="E4056" s="1" t="e">
        <f>VLOOKUP(INGRESO_MERCADERIA[[#This Row],[CODIGO]],STOCKSANLUIS[],7,FALSE)</f>
        <v>#N/A</v>
      </c>
      <c r="F4056" s="10"/>
    </row>
    <row r="4057" spans="1:6" x14ac:dyDescent="0.25">
      <c r="A4057" s="6"/>
      <c r="B4057" t="e">
        <f>VLOOKUP(INGRESO_MERCADERIA[[#This Row],[CODIGO]],STOCKSANLUIS[],2,FALSE)</f>
        <v>#N/A</v>
      </c>
      <c r="C4057" s="10"/>
      <c r="D4057" s="1"/>
      <c r="E4057" s="1" t="e">
        <f>VLOOKUP(INGRESO_MERCADERIA[[#This Row],[CODIGO]],STOCKSANLUIS[],7,FALSE)</f>
        <v>#N/A</v>
      </c>
      <c r="F4057" s="10"/>
    </row>
    <row r="4058" spans="1:6" x14ac:dyDescent="0.25">
      <c r="A4058" s="6"/>
      <c r="B4058" t="e">
        <f>VLOOKUP(INGRESO_MERCADERIA[[#This Row],[CODIGO]],STOCKSANLUIS[],2,FALSE)</f>
        <v>#N/A</v>
      </c>
      <c r="C4058" s="10"/>
      <c r="D4058" s="1"/>
      <c r="E4058" s="1" t="e">
        <f>VLOOKUP(INGRESO_MERCADERIA[[#This Row],[CODIGO]],STOCKSANLUIS[],7,FALSE)</f>
        <v>#N/A</v>
      </c>
      <c r="F4058" s="10"/>
    </row>
    <row r="4059" spans="1:6" x14ac:dyDescent="0.25">
      <c r="A4059" s="6"/>
      <c r="B4059" t="e">
        <f>VLOOKUP(INGRESO_MERCADERIA[[#This Row],[CODIGO]],STOCKSANLUIS[],2,FALSE)</f>
        <v>#N/A</v>
      </c>
      <c r="C4059" s="10"/>
      <c r="D4059" s="1"/>
      <c r="E4059" s="1" t="e">
        <f>VLOOKUP(INGRESO_MERCADERIA[[#This Row],[CODIGO]],STOCKSANLUIS[],7,FALSE)</f>
        <v>#N/A</v>
      </c>
      <c r="F4059" s="10"/>
    </row>
    <row r="4060" spans="1:6" x14ac:dyDescent="0.25">
      <c r="A4060" s="6"/>
      <c r="B4060" t="e">
        <f>VLOOKUP(INGRESO_MERCADERIA[[#This Row],[CODIGO]],STOCKSANLUIS[],2,FALSE)</f>
        <v>#N/A</v>
      </c>
      <c r="C4060" s="10"/>
      <c r="D4060" s="1"/>
      <c r="E4060" s="1" t="e">
        <f>VLOOKUP(INGRESO_MERCADERIA[[#This Row],[CODIGO]],STOCKSANLUIS[],7,FALSE)</f>
        <v>#N/A</v>
      </c>
      <c r="F4060" s="10"/>
    </row>
    <row r="4061" spans="1:6" x14ac:dyDescent="0.25">
      <c r="A4061" s="6"/>
      <c r="B4061" t="e">
        <f>VLOOKUP(INGRESO_MERCADERIA[[#This Row],[CODIGO]],STOCKSANLUIS[],2,FALSE)</f>
        <v>#N/A</v>
      </c>
      <c r="C4061" s="10"/>
      <c r="D4061" s="1"/>
      <c r="E4061" s="1" t="e">
        <f>VLOOKUP(INGRESO_MERCADERIA[[#This Row],[CODIGO]],STOCKSANLUIS[],7,FALSE)</f>
        <v>#N/A</v>
      </c>
      <c r="F4061" s="10"/>
    </row>
    <row r="4062" spans="1:6" x14ac:dyDescent="0.25">
      <c r="A4062" s="6"/>
      <c r="B4062" t="e">
        <f>VLOOKUP(INGRESO_MERCADERIA[[#This Row],[CODIGO]],STOCKSANLUIS[],2,FALSE)</f>
        <v>#N/A</v>
      </c>
      <c r="C4062" s="10"/>
      <c r="D4062" s="1"/>
      <c r="E4062" s="1" t="e">
        <f>VLOOKUP(INGRESO_MERCADERIA[[#This Row],[CODIGO]],STOCKSANLUIS[],7,FALSE)</f>
        <v>#N/A</v>
      </c>
      <c r="F4062" s="10"/>
    </row>
    <row r="4063" spans="1:6" x14ac:dyDescent="0.25">
      <c r="A4063" s="6"/>
      <c r="B4063" t="e">
        <f>VLOOKUP(INGRESO_MERCADERIA[[#This Row],[CODIGO]],STOCKSANLUIS[],2,FALSE)</f>
        <v>#N/A</v>
      </c>
      <c r="C4063" s="10"/>
      <c r="D4063" s="1"/>
      <c r="E4063" s="1" t="e">
        <f>VLOOKUP(INGRESO_MERCADERIA[[#This Row],[CODIGO]],STOCKSANLUIS[],7,FALSE)</f>
        <v>#N/A</v>
      </c>
      <c r="F4063" s="10"/>
    </row>
    <row r="4064" spans="1:6" x14ac:dyDescent="0.25">
      <c r="A4064" s="6"/>
      <c r="B4064" t="e">
        <f>VLOOKUP(INGRESO_MERCADERIA[[#This Row],[CODIGO]],STOCKSANLUIS[],2,FALSE)</f>
        <v>#N/A</v>
      </c>
      <c r="C4064" s="10"/>
      <c r="D4064" s="1"/>
      <c r="E4064" s="1" t="e">
        <f>VLOOKUP(INGRESO_MERCADERIA[[#This Row],[CODIGO]],STOCKSANLUIS[],7,FALSE)</f>
        <v>#N/A</v>
      </c>
      <c r="F4064" s="10"/>
    </row>
    <row r="4065" spans="1:6" x14ac:dyDescent="0.25">
      <c r="A4065" s="6"/>
      <c r="B4065" t="e">
        <f>VLOOKUP(INGRESO_MERCADERIA[[#This Row],[CODIGO]],STOCKSANLUIS[],2,FALSE)</f>
        <v>#N/A</v>
      </c>
      <c r="C4065" s="10"/>
      <c r="D4065" s="1"/>
      <c r="E4065" s="1" t="e">
        <f>VLOOKUP(INGRESO_MERCADERIA[[#This Row],[CODIGO]],STOCKSANLUIS[],7,FALSE)</f>
        <v>#N/A</v>
      </c>
      <c r="F4065" s="10"/>
    </row>
    <row r="4066" spans="1:6" x14ac:dyDescent="0.25">
      <c r="A4066" s="6"/>
      <c r="B4066" t="e">
        <f>VLOOKUP(INGRESO_MERCADERIA[[#This Row],[CODIGO]],STOCKSANLUIS[],2,FALSE)</f>
        <v>#N/A</v>
      </c>
      <c r="C4066" s="10"/>
      <c r="D4066" s="1"/>
      <c r="E4066" s="1" t="e">
        <f>VLOOKUP(INGRESO_MERCADERIA[[#This Row],[CODIGO]],STOCKSANLUIS[],7,FALSE)</f>
        <v>#N/A</v>
      </c>
      <c r="F4066" s="10"/>
    </row>
    <row r="4067" spans="1:6" x14ac:dyDescent="0.25">
      <c r="A4067" s="6"/>
      <c r="B4067" t="e">
        <f>VLOOKUP(INGRESO_MERCADERIA[[#This Row],[CODIGO]],STOCKSANLUIS[],2,FALSE)</f>
        <v>#N/A</v>
      </c>
      <c r="C4067" s="10"/>
      <c r="D4067" s="1"/>
      <c r="E4067" s="1" t="e">
        <f>VLOOKUP(INGRESO_MERCADERIA[[#This Row],[CODIGO]],STOCKSANLUIS[],7,FALSE)</f>
        <v>#N/A</v>
      </c>
      <c r="F4067" s="10"/>
    </row>
    <row r="4068" spans="1:6" x14ac:dyDescent="0.25">
      <c r="A4068" s="6"/>
      <c r="B4068" t="e">
        <f>VLOOKUP(INGRESO_MERCADERIA[[#This Row],[CODIGO]],STOCKSANLUIS[],2,FALSE)</f>
        <v>#N/A</v>
      </c>
      <c r="C4068" s="10"/>
      <c r="D4068" s="1"/>
      <c r="E4068" s="1" t="e">
        <f>VLOOKUP(INGRESO_MERCADERIA[[#This Row],[CODIGO]],STOCKSANLUIS[],7,FALSE)</f>
        <v>#N/A</v>
      </c>
      <c r="F4068" s="10"/>
    </row>
    <row r="4069" spans="1:6" x14ac:dyDescent="0.25">
      <c r="A4069" s="6"/>
      <c r="B4069" t="e">
        <f>VLOOKUP(INGRESO_MERCADERIA[[#This Row],[CODIGO]],STOCKSANLUIS[],2,FALSE)</f>
        <v>#N/A</v>
      </c>
      <c r="C4069" s="10"/>
      <c r="D4069" s="1"/>
      <c r="E4069" s="1" t="e">
        <f>VLOOKUP(INGRESO_MERCADERIA[[#This Row],[CODIGO]],STOCKSANLUIS[],7,FALSE)</f>
        <v>#N/A</v>
      </c>
      <c r="F4069" s="10"/>
    </row>
    <row r="4070" spans="1:6" x14ac:dyDescent="0.25">
      <c r="A4070" s="6"/>
      <c r="B4070" t="e">
        <f>VLOOKUP(INGRESO_MERCADERIA[[#This Row],[CODIGO]],STOCKSANLUIS[],2,FALSE)</f>
        <v>#N/A</v>
      </c>
      <c r="C4070" s="10"/>
      <c r="D4070" s="1"/>
      <c r="E4070" s="1" t="e">
        <f>VLOOKUP(INGRESO_MERCADERIA[[#This Row],[CODIGO]],STOCKSANLUIS[],7,FALSE)</f>
        <v>#N/A</v>
      </c>
      <c r="F4070" s="10"/>
    </row>
    <row r="4071" spans="1:6" x14ac:dyDescent="0.25">
      <c r="A4071" s="6"/>
      <c r="B4071" t="e">
        <f>VLOOKUP(INGRESO_MERCADERIA[[#This Row],[CODIGO]],STOCKSANLUIS[],2,FALSE)</f>
        <v>#N/A</v>
      </c>
      <c r="C4071" s="10"/>
      <c r="D4071" s="1"/>
      <c r="E4071" s="1" t="e">
        <f>VLOOKUP(INGRESO_MERCADERIA[[#This Row],[CODIGO]],STOCKSANLUIS[],7,FALSE)</f>
        <v>#N/A</v>
      </c>
      <c r="F4071" s="10"/>
    </row>
    <row r="4072" spans="1:6" x14ac:dyDescent="0.25">
      <c r="A4072" s="6"/>
      <c r="B4072" t="e">
        <f>VLOOKUP(INGRESO_MERCADERIA[[#This Row],[CODIGO]],STOCKSANLUIS[],2,FALSE)</f>
        <v>#N/A</v>
      </c>
      <c r="C4072" s="10"/>
      <c r="D4072" s="1"/>
      <c r="E4072" s="1" t="e">
        <f>VLOOKUP(INGRESO_MERCADERIA[[#This Row],[CODIGO]],STOCKSANLUIS[],7,FALSE)</f>
        <v>#N/A</v>
      </c>
      <c r="F4072" s="10"/>
    </row>
    <row r="4073" spans="1:6" x14ac:dyDescent="0.25">
      <c r="A4073" s="6"/>
      <c r="B4073" t="e">
        <f>VLOOKUP(INGRESO_MERCADERIA[[#This Row],[CODIGO]],STOCKSANLUIS[],2,FALSE)</f>
        <v>#N/A</v>
      </c>
      <c r="C4073" s="10"/>
      <c r="D4073" s="1"/>
      <c r="E4073" s="1" t="e">
        <f>VLOOKUP(INGRESO_MERCADERIA[[#This Row],[CODIGO]],STOCKSANLUIS[],7,FALSE)</f>
        <v>#N/A</v>
      </c>
      <c r="F4073" s="10"/>
    </row>
    <row r="4074" spans="1:6" x14ac:dyDescent="0.25">
      <c r="A4074" s="6"/>
      <c r="B4074" t="e">
        <f>VLOOKUP(INGRESO_MERCADERIA[[#This Row],[CODIGO]],STOCKSANLUIS[],2,FALSE)</f>
        <v>#N/A</v>
      </c>
      <c r="C4074" s="10"/>
      <c r="D4074" s="1"/>
      <c r="E4074" s="1" t="e">
        <f>VLOOKUP(INGRESO_MERCADERIA[[#This Row],[CODIGO]],STOCKSANLUIS[],7,FALSE)</f>
        <v>#N/A</v>
      </c>
      <c r="F4074" s="10"/>
    </row>
    <row r="4075" spans="1:6" x14ac:dyDescent="0.25">
      <c r="A4075" s="6"/>
      <c r="B4075" t="e">
        <f>VLOOKUP(INGRESO_MERCADERIA[[#This Row],[CODIGO]],STOCKSANLUIS[],2,FALSE)</f>
        <v>#N/A</v>
      </c>
      <c r="C4075" s="10"/>
      <c r="D4075" s="1"/>
      <c r="E4075" s="1" t="e">
        <f>VLOOKUP(INGRESO_MERCADERIA[[#This Row],[CODIGO]],STOCKSANLUIS[],7,FALSE)</f>
        <v>#N/A</v>
      </c>
      <c r="F4075" s="10"/>
    </row>
    <row r="4076" spans="1:6" x14ac:dyDescent="0.25">
      <c r="A4076" s="6"/>
      <c r="B4076" t="e">
        <f>VLOOKUP(INGRESO_MERCADERIA[[#This Row],[CODIGO]],STOCKSANLUIS[],2,FALSE)</f>
        <v>#N/A</v>
      </c>
      <c r="C4076" s="10"/>
      <c r="D4076" s="1"/>
      <c r="E4076" s="1" t="e">
        <f>VLOOKUP(INGRESO_MERCADERIA[[#This Row],[CODIGO]],STOCKSANLUIS[],7,FALSE)</f>
        <v>#N/A</v>
      </c>
      <c r="F4076" s="10"/>
    </row>
    <row r="4077" spans="1:6" x14ac:dyDescent="0.25">
      <c r="A4077" s="6"/>
      <c r="B4077" t="e">
        <f>VLOOKUP(INGRESO_MERCADERIA[[#This Row],[CODIGO]],STOCKSANLUIS[],2,FALSE)</f>
        <v>#N/A</v>
      </c>
      <c r="C4077" s="10"/>
      <c r="D4077" s="1"/>
      <c r="E4077" s="1" t="e">
        <f>VLOOKUP(INGRESO_MERCADERIA[[#This Row],[CODIGO]],STOCKSANLUIS[],7,FALSE)</f>
        <v>#N/A</v>
      </c>
      <c r="F4077" s="10"/>
    </row>
    <row r="4078" spans="1:6" x14ac:dyDescent="0.25">
      <c r="A4078" s="6"/>
      <c r="B4078" t="e">
        <f>VLOOKUP(INGRESO_MERCADERIA[[#This Row],[CODIGO]],STOCKSANLUIS[],2,FALSE)</f>
        <v>#N/A</v>
      </c>
      <c r="C4078" s="10"/>
      <c r="D4078" s="1"/>
      <c r="E4078" s="1" t="e">
        <f>VLOOKUP(INGRESO_MERCADERIA[[#This Row],[CODIGO]],STOCKSANLUIS[],7,FALSE)</f>
        <v>#N/A</v>
      </c>
      <c r="F4078" s="10"/>
    </row>
    <row r="4079" spans="1:6" x14ac:dyDescent="0.25">
      <c r="A4079" s="6"/>
      <c r="B4079" t="e">
        <f>VLOOKUP(INGRESO_MERCADERIA[[#This Row],[CODIGO]],STOCKSANLUIS[],2,FALSE)</f>
        <v>#N/A</v>
      </c>
      <c r="C4079" s="10"/>
      <c r="D4079" s="1"/>
      <c r="E4079" s="1" t="e">
        <f>VLOOKUP(INGRESO_MERCADERIA[[#This Row],[CODIGO]],STOCKSANLUIS[],7,FALSE)</f>
        <v>#N/A</v>
      </c>
      <c r="F4079" s="10"/>
    </row>
    <row r="4080" spans="1:6" x14ac:dyDescent="0.25">
      <c r="A4080" s="6"/>
      <c r="B4080" t="e">
        <f>VLOOKUP(INGRESO_MERCADERIA[[#This Row],[CODIGO]],STOCKSANLUIS[],2,FALSE)</f>
        <v>#N/A</v>
      </c>
      <c r="C4080" s="10"/>
      <c r="D4080" s="1"/>
      <c r="E4080" s="1" t="e">
        <f>VLOOKUP(INGRESO_MERCADERIA[[#This Row],[CODIGO]],STOCKSANLUIS[],7,FALSE)</f>
        <v>#N/A</v>
      </c>
      <c r="F4080" s="10"/>
    </row>
    <row r="4081" spans="1:6" x14ac:dyDescent="0.25">
      <c r="A4081" s="6"/>
      <c r="B4081" t="e">
        <f>VLOOKUP(INGRESO_MERCADERIA[[#This Row],[CODIGO]],STOCKSANLUIS[],2,FALSE)</f>
        <v>#N/A</v>
      </c>
      <c r="C4081" s="10"/>
      <c r="D4081" s="1"/>
      <c r="E4081" s="1" t="e">
        <f>VLOOKUP(INGRESO_MERCADERIA[[#This Row],[CODIGO]],STOCKSANLUIS[],7,FALSE)</f>
        <v>#N/A</v>
      </c>
      <c r="F4081" s="10"/>
    </row>
    <row r="4082" spans="1:6" x14ac:dyDescent="0.25">
      <c r="A4082" s="6"/>
      <c r="B4082" t="e">
        <f>VLOOKUP(INGRESO_MERCADERIA[[#This Row],[CODIGO]],STOCKSANLUIS[],2,FALSE)</f>
        <v>#N/A</v>
      </c>
      <c r="C4082" s="10"/>
      <c r="D4082" s="1"/>
      <c r="E4082" s="1" t="e">
        <f>VLOOKUP(INGRESO_MERCADERIA[[#This Row],[CODIGO]],STOCKSANLUIS[],7,FALSE)</f>
        <v>#N/A</v>
      </c>
      <c r="F4082" s="10"/>
    </row>
    <row r="4083" spans="1:6" x14ac:dyDescent="0.25">
      <c r="A4083" s="6"/>
      <c r="B4083" t="e">
        <f>VLOOKUP(INGRESO_MERCADERIA[[#This Row],[CODIGO]],STOCKSANLUIS[],2,FALSE)</f>
        <v>#N/A</v>
      </c>
      <c r="C4083" s="10"/>
      <c r="D4083" s="1"/>
      <c r="E4083" s="1" t="e">
        <f>VLOOKUP(INGRESO_MERCADERIA[[#This Row],[CODIGO]],STOCKSANLUIS[],7,FALSE)</f>
        <v>#N/A</v>
      </c>
      <c r="F4083" s="10"/>
    </row>
    <row r="4084" spans="1:6" x14ac:dyDescent="0.25">
      <c r="A4084" s="6"/>
      <c r="B4084" t="e">
        <f>VLOOKUP(INGRESO_MERCADERIA[[#This Row],[CODIGO]],STOCKSANLUIS[],2,FALSE)</f>
        <v>#N/A</v>
      </c>
      <c r="C4084" s="10"/>
      <c r="D4084" s="1"/>
      <c r="E4084" s="1" t="e">
        <f>VLOOKUP(INGRESO_MERCADERIA[[#This Row],[CODIGO]],STOCKSANLUIS[],7,FALSE)</f>
        <v>#N/A</v>
      </c>
      <c r="F4084" s="10"/>
    </row>
    <row r="4085" spans="1:6" x14ac:dyDescent="0.25">
      <c r="A4085" s="6"/>
      <c r="B4085" t="e">
        <f>VLOOKUP(INGRESO_MERCADERIA[[#This Row],[CODIGO]],STOCKSANLUIS[],2,FALSE)</f>
        <v>#N/A</v>
      </c>
      <c r="C4085" s="10"/>
      <c r="D4085" s="1"/>
      <c r="E4085" s="1" t="e">
        <f>VLOOKUP(INGRESO_MERCADERIA[[#This Row],[CODIGO]],STOCKSANLUIS[],7,FALSE)</f>
        <v>#N/A</v>
      </c>
      <c r="F4085" s="10"/>
    </row>
    <row r="4086" spans="1:6" x14ac:dyDescent="0.25">
      <c r="A4086" s="6"/>
      <c r="B4086" t="e">
        <f>VLOOKUP(INGRESO_MERCADERIA[[#This Row],[CODIGO]],STOCKSANLUIS[],2,FALSE)</f>
        <v>#N/A</v>
      </c>
      <c r="C4086" s="10"/>
      <c r="D4086" s="1"/>
      <c r="E4086" s="1" t="e">
        <f>VLOOKUP(INGRESO_MERCADERIA[[#This Row],[CODIGO]],STOCKSANLUIS[],7,FALSE)</f>
        <v>#N/A</v>
      </c>
      <c r="F4086" s="10"/>
    </row>
    <row r="4087" spans="1:6" x14ac:dyDescent="0.25">
      <c r="A4087" s="6"/>
      <c r="B4087" t="e">
        <f>VLOOKUP(INGRESO_MERCADERIA[[#This Row],[CODIGO]],STOCKSANLUIS[],2,FALSE)</f>
        <v>#N/A</v>
      </c>
      <c r="C4087" s="10"/>
      <c r="D4087" s="1"/>
      <c r="E4087" s="1" t="e">
        <f>VLOOKUP(INGRESO_MERCADERIA[[#This Row],[CODIGO]],STOCKSANLUIS[],7,FALSE)</f>
        <v>#N/A</v>
      </c>
      <c r="F4087" s="10"/>
    </row>
    <row r="4088" spans="1:6" x14ac:dyDescent="0.25">
      <c r="A4088" s="6"/>
      <c r="B4088" t="e">
        <f>VLOOKUP(INGRESO_MERCADERIA[[#This Row],[CODIGO]],STOCKSANLUIS[],2,FALSE)</f>
        <v>#N/A</v>
      </c>
      <c r="C4088" s="10"/>
      <c r="D4088" s="1"/>
      <c r="E4088" s="1" t="e">
        <f>VLOOKUP(INGRESO_MERCADERIA[[#This Row],[CODIGO]],STOCKSANLUIS[],7,FALSE)</f>
        <v>#N/A</v>
      </c>
      <c r="F4088" s="10"/>
    </row>
    <row r="4089" spans="1:6" x14ac:dyDescent="0.25">
      <c r="A4089" s="6"/>
      <c r="B4089" t="e">
        <f>VLOOKUP(INGRESO_MERCADERIA[[#This Row],[CODIGO]],STOCKSANLUIS[],2,FALSE)</f>
        <v>#N/A</v>
      </c>
      <c r="C4089" s="10"/>
      <c r="D4089" s="1"/>
      <c r="E4089" s="1" t="e">
        <f>VLOOKUP(INGRESO_MERCADERIA[[#This Row],[CODIGO]],STOCKSANLUIS[],7,FALSE)</f>
        <v>#N/A</v>
      </c>
      <c r="F4089" s="10"/>
    </row>
    <row r="4090" spans="1:6" x14ac:dyDescent="0.25">
      <c r="A4090" s="6"/>
      <c r="B4090" t="e">
        <f>VLOOKUP(INGRESO_MERCADERIA[[#This Row],[CODIGO]],STOCKSANLUIS[],2,FALSE)</f>
        <v>#N/A</v>
      </c>
      <c r="C4090" s="10"/>
      <c r="D4090" s="1"/>
      <c r="E4090" s="1" t="e">
        <f>VLOOKUP(INGRESO_MERCADERIA[[#This Row],[CODIGO]],STOCKSANLUIS[],7,FALSE)</f>
        <v>#N/A</v>
      </c>
      <c r="F4090" s="10"/>
    </row>
    <row r="4091" spans="1:6" x14ac:dyDescent="0.25">
      <c r="A4091" s="6"/>
      <c r="B4091" t="e">
        <f>VLOOKUP(INGRESO_MERCADERIA[[#This Row],[CODIGO]],STOCKSANLUIS[],2,FALSE)</f>
        <v>#N/A</v>
      </c>
      <c r="C4091" s="10"/>
      <c r="D4091" s="1"/>
      <c r="E4091" s="1" t="e">
        <f>VLOOKUP(INGRESO_MERCADERIA[[#This Row],[CODIGO]],STOCKSANLUIS[],7,FALSE)</f>
        <v>#N/A</v>
      </c>
      <c r="F4091" s="10"/>
    </row>
    <row r="4092" spans="1:6" x14ac:dyDescent="0.25">
      <c r="A4092" s="6"/>
      <c r="B4092" t="e">
        <f>VLOOKUP(INGRESO_MERCADERIA[[#This Row],[CODIGO]],STOCKSANLUIS[],2,FALSE)</f>
        <v>#N/A</v>
      </c>
      <c r="C4092" s="10"/>
      <c r="D4092" s="1"/>
      <c r="E4092" s="1" t="e">
        <f>VLOOKUP(INGRESO_MERCADERIA[[#This Row],[CODIGO]],STOCKSANLUIS[],7,FALSE)</f>
        <v>#N/A</v>
      </c>
      <c r="F4092" s="10"/>
    </row>
    <row r="4093" spans="1:6" x14ac:dyDescent="0.25">
      <c r="A4093" s="6"/>
      <c r="B4093" t="e">
        <f>VLOOKUP(INGRESO_MERCADERIA[[#This Row],[CODIGO]],STOCKSANLUIS[],2,FALSE)</f>
        <v>#N/A</v>
      </c>
      <c r="C4093" s="10"/>
      <c r="D4093" s="1"/>
      <c r="E4093" s="1" t="e">
        <f>VLOOKUP(INGRESO_MERCADERIA[[#This Row],[CODIGO]],STOCKSANLUIS[],7,FALSE)</f>
        <v>#N/A</v>
      </c>
      <c r="F4093" s="10"/>
    </row>
    <row r="4094" spans="1:6" x14ac:dyDescent="0.25">
      <c r="A4094" s="6"/>
      <c r="B4094" t="e">
        <f>VLOOKUP(INGRESO_MERCADERIA[[#This Row],[CODIGO]],STOCKSANLUIS[],2,FALSE)</f>
        <v>#N/A</v>
      </c>
      <c r="C4094" s="10"/>
      <c r="D4094" s="1"/>
      <c r="E4094" s="1" t="e">
        <f>VLOOKUP(INGRESO_MERCADERIA[[#This Row],[CODIGO]],STOCKSANLUIS[],7,FALSE)</f>
        <v>#N/A</v>
      </c>
      <c r="F4094" s="10"/>
    </row>
    <row r="4095" spans="1:6" x14ac:dyDescent="0.25">
      <c r="A4095" s="6"/>
      <c r="B4095" t="e">
        <f>VLOOKUP(INGRESO_MERCADERIA[[#This Row],[CODIGO]],STOCKSANLUIS[],2,FALSE)</f>
        <v>#N/A</v>
      </c>
      <c r="C4095" s="10"/>
      <c r="D4095" s="1"/>
      <c r="E4095" s="1" t="e">
        <f>VLOOKUP(INGRESO_MERCADERIA[[#This Row],[CODIGO]],STOCKSANLUIS[],7,FALSE)</f>
        <v>#N/A</v>
      </c>
      <c r="F4095" s="10"/>
    </row>
    <row r="4096" spans="1:6" x14ac:dyDescent="0.25">
      <c r="A4096" s="6"/>
      <c r="B4096" t="e">
        <f>VLOOKUP(INGRESO_MERCADERIA[[#This Row],[CODIGO]],STOCKSANLUIS[],2,FALSE)</f>
        <v>#N/A</v>
      </c>
      <c r="C4096" s="10"/>
      <c r="D4096" s="1"/>
      <c r="E4096" s="1" t="e">
        <f>VLOOKUP(INGRESO_MERCADERIA[[#This Row],[CODIGO]],STOCKSANLUIS[],7,FALSE)</f>
        <v>#N/A</v>
      </c>
      <c r="F4096" s="10"/>
    </row>
    <row r="4097" spans="1:6" x14ac:dyDescent="0.25">
      <c r="A4097" s="6"/>
      <c r="B4097" t="e">
        <f>VLOOKUP(INGRESO_MERCADERIA[[#This Row],[CODIGO]],STOCKSANLUIS[],2,FALSE)</f>
        <v>#N/A</v>
      </c>
      <c r="C4097" s="10"/>
      <c r="D4097" s="1"/>
      <c r="E4097" s="1" t="e">
        <f>VLOOKUP(INGRESO_MERCADERIA[[#This Row],[CODIGO]],STOCKSANLUIS[],7,FALSE)</f>
        <v>#N/A</v>
      </c>
      <c r="F4097" s="10"/>
    </row>
    <row r="4098" spans="1:6" x14ac:dyDescent="0.25">
      <c r="A4098" s="6"/>
      <c r="B4098" t="e">
        <f>VLOOKUP(INGRESO_MERCADERIA[[#This Row],[CODIGO]],STOCKSANLUIS[],2,FALSE)</f>
        <v>#N/A</v>
      </c>
      <c r="C4098" s="10"/>
      <c r="D4098" s="1"/>
      <c r="E4098" s="1" t="e">
        <f>VLOOKUP(INGRESO_MERCADERIA[[#This Row],[CODIGO]],STOCKSANLUIS[],7,FALSE)</f>
        <v>#N/A</v>
      </c>
      <c r="F4098" s="10"/>
    </row>
    <row r="4099" spans="1:6" x14ac:dyDescent="0.25">
      <c r="A4099" s="6"/>
      <c r="B4099" t="e">
        <f>VLOOKUP(INGRESO_MERCADERIA[[#This Row],[CODIGO]],STOCKSANLUIS[],2,FALSE)</f>
        <v>#N/A</v>
      </c>
      <c r="C4099" s="10"/>
      <c r="D4099" s="1"/>
      <c r="E4099" s="1" t="e">
        <f>VLOOKUP(INGRESO_MERCADERIA[[#This Row],[CODIGO]],STOCKSANLUIS[],7,FALSE)</f>
        <v>#N/A</v>
      </c>
      <c r="F4099" s="10"/>
    </row>
    <row r="4100" spans="1:6" x14ac:dyDescent="0.25">
      <c r="A4100" s="6"/>
      <c r="B4100" t="e">
        <f>VLOOKUP(INGRESO_MERCADERIA[[#This Row],[CODIGO]],STOCKSANLUIS[],2,FALSE)</f>
        <v>#N/A</v>
      </c>
      <c r="C4100" s="10"/>
      <c r="D4100" s="1"/>
      <c r="E4100" s="1" t="e">
        <f>VLOOKUP(INGRESO_MERCADERIA[[#This Row],[CODIGO]],STOCKSANLUIS[],7,FALSE)</f>
        <v>#N/A</v>
      </c>
      <c r="F4100" s="10"/>
    </row>
    <row r="4101" spans="1:6" x14ac:dyDescent="0.25">
      <c r="A4101" s="6"/>
      <c r="B4101" t="e">
        <f>VLOOKUP(INGRESO_MERCADERIA[[#This Row],[CODIGO]],STOCKSANLUIS[],2,FALSE)</f>
        <v>#N/A</v>
      </c>
      <c r="C4101" s="10"/>
      <c r="D4101" s="1"/>
      <c r="E4101" s="1" t="e">
        <f>VLOOKUP(INGRESO_MERCADERIA[[#This Row],[CODIGO]],STOCKSANLUIS[],7,FALSE)</f>
        <v>#N/A</v>
      </c>
      <c r="F4101" s="10"/>
    </row>
    <row r="4102" spans="1:6" x14ac:dyDescent="0.25">
      <c r="A4102" s="6"/>
      <c r="B4102" t="e">
        <f>VLOOKUP(INGRESO_MERCADERIA[[#This Row],[CODIGO]],STOCKSANLUIS[],2,FALSE)</f>
        <v>#N/A</v>
      </c>
      <c r="C4102" s="10"/>
      <c r="D4102" s="1"/>
      <c r="E4102" s="1" t="e">
        <f>VLOOKUP(INGRESO_MERCADERIA[[#This Row],[CODIGO]],STOCKSANLUIS[],7,FALSE)</f>
        <v>#N/A</v>
      </c>
      <c r="F4102" s="10"/>
    </row>
    <row r="4103" spans="1:6" x14ac:dyDescent="0.25">
      <c r="A4103" s="6"/>
      <c r="B4103" t="e">
        <f>VLOOKUP(INGRESO_MERCADERIA[[#This Row],[CODIGO]],STOCKSANLUIS[],2,FALSE)</f>
        <v>#N/A</v>
      </c>
      <c r="C4103" s="10"/>
      <c r="D4103" s="1"/>
      <c r="E4103" s="1" t="e">
        <f>VLOOKUP(INGRESO_MERCADERIA[[#This Row],[CODIGO]],STOCKSANLUIS[],7,FALSE)</f>
        <v>#N/A</v>
      </c>
      <c r="F4103" s="10"/>
    </row>
    <row r="4104" spans="1:6" x14ac:dyDescent="0.25">
      <c r="A4104" s="6"/>
      <c r="B4104" t="e">
        <f>VLOOKUP(INGRESO_MERCADERIA[[#This Row],[CODIGO]],STOCKSANLUIS[],2,FALSE)</f>
        <v>#N/A</v>
      </c>
      <c r="C4104" s="10"/>
      <c r="D4104" s="1"/>
      <c r="E4104" s="1" t="e">
        <f>VLOOKUP(INGRESO_MERCADERIA[[#This Row],[CODIGO]],STOCKSANLUIS[],7,FALSE)</f>
        <v>#N/A</v>
      </c>
      <c r="F4104" s="10"/>
    </row>
    <row r="4105" spans="1:6" x14ac:dyDescent="0.25">
      <c r="A4105" s="6"/>
      <c r="B4105" t="e">
        <f>VLOOKUP(INGRESO_MERCADERIA[[#This Row],[CODIGO]],STOCKSANLUIS[],2,FALSE)</f>
        <v>#N/A</v>
      </c>
      <c r="C4105" s="10"/>
      <c r="D4105" s="1"/>
      <c r="E4105" s="1" t="e">
        <f>VLOOKUP(INGRESO_MERCADERIA[[#This Row],[CODIGO]],STOCKSANLUIS[],7,FALSE)</f>
        <v>#N/A</v>
      </c>
      <c r="F4105" s="10"/>
    </row>
    <row r="4106" spans="1:6" x14ac:dyDescent="0.25">
      <c r="A4106" s="6"/>
      <c r="B4106" t="e">
        <f>VLOOKUP(INGRESO_MERCADERIA[[#This Row],[CODIGO]],STOCKSANLUIS[],2,FALSE)</f>
        <v>#N/A</v>
      </c>
      <c r="C4106" s="10"/>
      <c r="D4106" s="1"/>
      <c r="E4106" s="1" t="e">
        <f>VLOOKUP(INGRESO_MERCADERIA[[#This Row],[CODIGO]],STOCKSANLUIS[],7,FALSE)</f>
        <v>#N/A</v>
      </c>
      <c r="F4106" s="10"/>
    </row>
    <row r="4107" spans="1:6" x14ac:dyDescent="0.25">
      <c r="A4107" s="6"/>
      <c r="B4107" t="e">
        <f>VLOOKUP(INGRESO_MERCADERIA[[#This Row],[CODIGO]],STOCKSANLUIS[],2,FALSE)</f>
        <v>#N/A</v>
      </c>
      <c r="C4107" s="10"/>
      <c r="D4107" s="1"/>
      <c r="E4107" s="1" t="e">
        <f>VLOOKUP(INGRESO_MERCADERIA[[#This Row],[CODIGO]],STOCKSANLUIS[],7,FALSE)</f>
        <v>#N/A</v>
      </c>
      <c r="F4107" s="10"/>
    </row>
    <row r="4108" spans="1:6" x14ac:dyDescent="0.25">
      <c r="A4108" s="6"/>
      <c r="B4108" t="e">
        <f>VLOOKUP(INGRESO_MERCADERIA[[#This Row],[CODIGO]],STOCKSANLUIS[],2,FALSE)</f>
        <v>#N/A</v>
      </c>
      <c r="C4108" s="10"/>
      <c r="D4108" s="1"/>
      <c r="E4108" s="1" t="e">
        <f>VLOOKUP(INGRESO_MERCADERIA[[#This Row],[CODIGO]],STOCKSANLUIS[],7,FALSE)</f>
        <v>#N/A</v>
      </c>
      <c r="F4108" s="10"/>
    </row>
    <row r="4109" spans="1:6" x14ac:dyDescent="0.25">
      <c r="A4109" s="6"/>
      <c r="B4109" t="e">
        <f>VLOOKUP(INGRESO_MERCADERIA[[#This Row],[CODIGO]],STOCKSANLUIS[],2,FALSE)</f>
        <v>#N/A</v>
      </c>
      <c r="C4109" s="10"/>
      <c r="D4109" s="1"/>
      <c r="E4109" s="1" t="e">
        <f>VLOOKUP(INGRESO_MERCADERIA[[#This Row],[CODIGO]],STOCKSANLUIS[],7,FALSE)</f>
        <v>#N/A</v>
      </c>
      <c r="F4109" s="10"/>
    </row>
    <row r="4110" spans="1:6" x14ac:dyDescent="0.25">
      <c r="A4110" s="6"/>
      <c r="B4110" t="e">
        <f>VLOOKUP(INGRESO_MERCADERIA[[#This Row],[CODIGO]],STOCKSANLUIS[],2,FALSE)</f>
        <v>#N/A</v>
      </c>
      <c r="C4110" s="10"/>
      <c r="D4110" s="1"/>
      <c r="E4110" s="1" t="e">
        <f>VLOOKUP(INGRESO_MERCADERIA[[#This Row],[CODIGO]],STOCKSANLUIS[],7,FALSE)</f>
        <v>#N/A</v>
      </c>
      <c r="F4110" s="10"/>
    </row>
    <row r="4111" spans="1:6" x14ac:dyDescent="0.25">
      <c r="A4111" s="6"/>
      <c r="B4111" t="e">
        <f>VLOOKUP(INGRESO_MERCADERIA[[#This Row],[CODIGO]],STOCKSANLUIS[],2,FALSE)</f>
        <v>#N/A</v>
      </c>
      <c r="C4111" s="10"/>
      <c r="D4111" s="1"/>
      <c r="E4111" s="1" t="e">
        <f>VLOOKUP(INGRESO_MERCADERIA[[#This Row],[CODIGO]],STOCKSANLUIS[],7,FALSE)</f>
        <v>#N/A</v>
      </c>
      <c r="F4111" s="10"/>
    </row>
    <row r="4112" spans="1:6" x14ac:dyDescent="0.25">
      <c r="A4112" s="6"/>
      <c r="B4112" t="e">
        <f>VLOOKUP(INGRESO_MERCADERIA[[#This Row],[CODIGO]],STOCKSANLUIS[],2,FALSE)</f>
        <v>#N/A</v>
      </c>
      <c r="C4112" s="10"/>
      <c r="D4112" s="1"/>
      <c r="E4112" s="1" t="e">
        <f>VLOOKUP(INGRESO_MERCADERIA[[#This Row],[CODIGO]],STOCKSANLUIS[],7,FALSE)</f>
        <v>#N/A</v>
      </c>
      <c r="F4112" s="10"/>
    </row>
    <row r="4113" spans="1:6" x14ac:dyDescent="0.25">
      <c r="A4113" s="6"/>
      <c r="B4113" t="e">
        <f>VLOOKUP(INGRESO_MERCADERIA[[#This Row],[CODIGO]],STOCKSANLUIS[],2,FALSE)</f>
        <v>#N/A</v>
      </c>
      <c r="C4113" s="10"/>
      <c r="D4113" s="1"/>
      <c r="E4113" s="1" t="e">
        <f>VLOOKUP(INGRESO_MERCADERIA[[#This Row],[CODIGO]],STOCKSANLUIS[],7,FALSE)</f>
        <v>#N/A</v>
      </c>
      <c r="F4113" s="10"/>
    </row>
    <row r="4114" spans="1:6" x14ac:dyDescent="0.25">
      <c r="A4114" s="6"/>
      <c r="B4114" t="e">
        <f>VLOOKUP(INGRESO_MERCADERIA[[#This Row],[CODIGO]],STOCKSANLUIS[],2,FALSE)</f>
        <v>#N/A</v>
      </c>
      <c r="C4114" s="10"/>
      <c r="D4114" s="1"/>
      <c r="E4114" s="1" t="e">
        <f>VLOOKUP(INGRESO_MERCADERIA[[#This Row],[CODIGO]],STOCKSANLUIS[],7,FALSE)</f>
        <v>#N/A</v>
      </c>
      <c r="F4114" s="10"/>
    </row>
    <row r="4115" spans="1:6" x14ac:dyDescent="0.25">
      <c r="A4115" s="6"/>
      <c r="B4115" t="e">
        <f>VLOOKUP(INGRESO_MERCADERIA[[#This Row],[CODIGO]],STOCKSANLUIS[],2,FALSE)</f>
        <v>#N/A</v>
      </c>
      <c r="C4115" s="10"/>
      <c r="D4115" s="1"/>
      <c r="E4115" s="1" t="e">
        <f>VLOOKUP(INGRESO_MERCADERIA[[#This Row],[CODIGO]],STOCKSANLUIS[],7,FALSE)</f>
        <v>#N/A</v>
      </c>
      <c r="F4115" s="10"/>
    </row>
    <row r="4116" spans="1:6" x14ac:dyDescent="0.25">
      <c r="A4116" s="6"/>
      <c r="B4116" t="e">
        <f>VLOOKUP(INGRESO_MERCADERIA[[#This Row],[CODIGO]],STOCKSANLUIS[],2,FALSE)</f>
        <v>#N/A</v>
      </c>
      <c r="C4116" s="10"/>
      <c r="D4116" s="1"/>
      <c r="E4116" s="1" t="e">
        <f>VLOOKUP(INGRESO_MERCADERIA[[#This Row],[CODIGO]],STOCKSANLUIS[],7,FALSE)</f>
        <v>#N/A</v>
      </c>
      <c r="F4116" s="10"/>
    </row>
    <row r="4117" spans="1:6" x14ac:dyDescent="0.25">
      <c r="A4117" s="6"/>
      <c r="B4117" t="e">
        <f>VLOOKUP(INGRESO_MERCADERIA[[#This Row],[CODIGO]],STOCKSANLUIS[],2,FALSE)</f>
        <v>#N/A</v>
      </c>
      <c r="C4117" s="10"/>
      <c r="D4117" s="1"/>
      <c r="E4117" s="1" t="e">
        <f>VLOOKUP(INGRESO_MERCADERIA[[#This Row],[CODIGO]],STOCKSANLUIS[],7,FALSE)</f>
        <v>#N/A</v>
      </c>
      <c r="F4117" s="10"/>
    </row>
    <row r="4118" spans="1:6" x14ac:dyDescent="0.25">
      <c r="A4118" s="6"/>
      <c r="B4118" t="e">
        <f>VLOOKUP(INGRESO_MERCADERIA[[#This Row],[CODIGO]],STOCKSANLUIS[],2,FALSE)</f>
        <v>#N/A</v>
      </c>
      <c r="C4118" s="10"/>
      <c r="D4118" s="1"/>
      <c r="E4118" s="1" t="e">
        <f>VLOOKUP(INGRESO_MERCADERIA[[#This Row],[CODIGO]],STOCKSANLUIS[],7,FALSE)</f>
        <v>#N/A</v>
      </c>
      <c r="F4118" s="10"/>
    </row>
    <row r="4119" spans="1:6" x14ac:dyDescent="0.25">
      <c r="A4119" s="6"/>
      <c r="B4119" t="e">
        <f>VLOOKUP(INGRESO_MERCADERIA[[#This Row],[CODIGO]],STOCKSANLUIS[],2,FALSE)</f>
        <v>#N/A</v>
      </c>
      <c r="C4119" s="10"/>
      <c r="D4119" s="1"/>
      <c r="E4119" s="1" t="e">
        <f>VLOOKUP(INGRESO_MERCADERIA[[#This Row],[CODIGO]],STOCKSANLUIS[],7,FALSE)</f>
        <v>#N/A</v>
      </c>
      <c r="F4119" s="10"/>
    </row>
    <row r="4120" spans="1:6" x14ac:dyDescent="0.25">
      <c r="A4120" s="6"/>
      <c r="B4120" t="e">
        <f>VLOOKUP(INGRESO_MERCADERIA[[#This Row],[CODIGO]],STOCKSANLUIS[],2,FALSE)</f>
        <v>#N/A</v>
      </c>
      <c r="C4120" s="10"/>
      <c r="D4120" s="1"/>
      <c r="E4120" s="1" t="e">
        <f>VLOOKUP(INGRESO_MERCADERIA[[#This Row],[CODIGO]],STOCKSANLUIS[],7,FALSE)</f>
        <v>#N/A</v>
      </c>
      <c r="F4120" s="10"/>
    </row>
    <row r="4121" spans="1:6" x14ac:dyDescent="0.25">
      <c r="A4121" s="6"/>
      <c r="B4121" t="e">
        <f>VLOOKUP(INGRESO_MERCADERIA[[#This Row],[CODIGO]],STOCKSANLUIS[],2,FALSE)</f>
        <v>#N/A</v>
      </c>
      <c r="C4121" s="10"/>
      <c r="D4121" s="1"/>
      <c r="E4121" s="1" t="e">
        <f>VLOOKUP(INGRESO_MERCADERIA[[#This Row],[CODIGO]],STOCKSANLUIS[],7,FALSE)</f>
        <v>#N/A</v>
      </c>
      <c r="F4121" s="10"/>
    </row>
    <row r="4122" spans="1:6" x14ac:dyDescent="0.25">
      <c r="A4122" s="6"/>
      <c r="B4122" t="e">
        <f>VLOOKUP(INGRESO_MERCADERIA[[#This Row],[CODIGO]],STOCKSANLUIS[],2,FALSE)</f>
        <v>#N/A</v>
      </c>
      <c r="C4122" s="10"/>
      <c r="D4122" s="1"/>
      <c r="E4122" s="1" t="e">
        <f>VLOOKUP(INGRESO_MERCADERIA[[#This Row],[CODIGO]],STOCKSANLUIS[],7,FALSE)</f>
        <v>#N/A</v>
      </c>
      <c r="F4122" s="10"/>
    </row>
    <row r="4123" spans="1:6" x14ac:dyDescent="0.25">
      <c r="A4123" s="6"/>
      <c r="B4123" t="e">
        <f>VLOOKUP(INGRESO_MERCADERIA[[#This Row],[CODIGO]],STOCKSANLUIS[],2,FALSE)</f>
        <v>#N/A</v>
      </c>
      <c r="C4123" s="10"/>
      <c r="D4123" s="1"/>
      <c r="E4123" s="1" t="e">
        <f>VLOOKUP(INGRESO_MERCADERIA[[#This Row],[CODIGO]],STOCKSANLUIS[],7,FALSE)</f>
        <v>#N/A</v>
      </c>
      <c r="F4123" s="10"/>
    </row>
    <row r="4124" spans="1:6" x14ac:dyDescent="0.25">
      <c r="A4124" s="6"/>
      <c r="B4124" t="e">
        <f>VLOOKUP(INGRESO_MERCADERIA[[#This Row],[CODIGO]],STOCKSANLUIS[],2,FALSE)</f>
        <v>#N/A</v>
      </c>
      <c r="C4124" s="10"/>
      <c r="D4124" s="1"/>
      <c r="E4124" s="1" t="e">
        <f>VLOOKUP(INGRESO_MERCADERIA[[#This Row],[CODIGO]],STOCKSANLUIS[],7,FALSE)</f>
        <v>#N/A</v>
      </c>
      <c r="F4124" s="10"/>
    </row>
    <row r="4125" spans="1:6" x14ac:dyDescent="0.25">
      <c r="A4125" s="6"/>
      <c r="B4125" t="e">
        <f>VLOOKUP(INGRESO_MERCADERIA[[#This Row],[CODIGO]],STOCKSANLUIS[],2,FALSE)</f>
        <v>#N/A</v>
      </c>
      <c r="C4125" s="10"/>
      <c r="D4125" s="1"/>
      <c r="E4125" s="1" t="e">
        <f>VLOOKUP(INGRESO_MERCADERIA[[#This Row],[CODIGO]],STOCKSANLUIS[],7,FALSE)</f>
        <v>#N/A</v>
      </c>
      <c r="F4125" s="10"/>
    </row>
    <row r="4126" spans="1:6" x14ac:dyDescent="0.25">
      <c r="A4126" s="6"/>
      <c r="B4126" t="e">
        <f>VLOOKUP(INGRESO_MERCADERIA[[#This Row],[CODIGO]],STOCKSANLUIS[],2,FALSE)</f>
        <v>#N/A</v>
      </c>
      <c r="C4126" s="10"/>
      <c r="D4126" s="1"/>
      <c r="E4126" s="1" t="e">
        <f>VLOOKUP(INGRESO_MERCADERIA[[#This Row],[CODIGO]],STOCKSANLUIS[],7,FALSE)</f>
        <v>#N/A</v>
      </c>
      <c r="F4126" s="10"/>
    </row>
    <row r="4127" spans="1:6" x14ac:dyDescent="0.25">
      <c r="A4127" s="6"/>
      <c r="B4127" t="e">
        <f>VLOOKUP(INGRESO_MERCADERIA[[#This Row],[CODIGO]],STOCKSANLUIS[],2,FALSE)</f>
        <v>#N/A</v>
      </c>
      <c r="C4127" s="10"/>
      <c r="D4127" s="1"/>
      <c r="E4127" s="1" t="e">
        <f>VLOOKUP(INGRESO_MERCADERIA[[#This Row],[CODIGO]],STOCKSANLUIS[],7,FALSE)</f>
        <v>#N/A</v>
      </c>
      <c r="F4127" s="10"/>
    </row>
    <row r="4128" spans="1:6" x14ac:dyDescent="0.25">
      <c r="A4128" s="6"/>
      <c r="B4128" t="e">
        <f>VLOOKUP(INGRESO_MERCADERIA[[#This Row],[CODIGO]],STOCKSANLUIS[],2,FALSE)</f>
        <v>#N/A</v>
      </c>
      <c r="C4128" s="10"/>
      <c r="D4128" s="1"/>
      <c r="E4128" s="1" t="e">
        <f>VLOOKUP(INGRESO_MERCADERIA[[#This Row],[CODIGO]],STOCKSANLUIS[],7,FALSE)</f>
        <v>#N/A</v>
      </c>
      <c r="F4128" s="10"/>
    </row>
    <row r="4129" spans="1:6" x14ac:dyDescent="0.25">
      <c r="A4129" s="6"/>
      <c r="B4129" t="e">
        <f>VLOOKUP(INGRESO_MERCADERIA[[#This Row],[CODIGO]],STOCKSANLUIS[],2,FALSE)</f>
        <v>#N/A</v>
      </c>
      <c r="C4129" s="10"/>
      <c r="D4129" s="1"/>
      <c r="E4129" s="1" t="e">
        <f>VLOOKUP(INGRESO_MERCADERIA[[#This Row],[CODIGO]],STOCKSANLUIS[],7,FALSE)</f>
        <v>#N/A</v>
      </c>
      <c r="F4129" s="10"/>
    </row>
    <row r="4130" spans="1:6" x14ac:dyDescent="0.25">
      <c r="A4130" s="6"/>
      <c r="B4130" t="e">
        <f>VLOOKUP(INGRESO_MERCADERIA[[#This Row],[CODIGO]],STOCKSANLUIS[],2,FALSE)</f>
        <v>#N/A</v>
      </c>
      <c r="C4130" s="10"/>
      <c r="D4130" s="1"/>
      <c r="E4130" s="1" t="e">
        <f>VLOOKUP(INGRESO_MERCADERIA[[#This Row],[CODIGO]],STOCKSANLUIS[],7,FALSE)</f>
        <v>#N/A</v>
      </c>
      <c r="F4130" s="10"/>
    </row>
    <row r="4131" spans="1:6" x14ac:dyDescent="0.25">
      <c r="A4131" s="6"/>
      <c r="B4131" t="e">
        <f>VLOOKUP(INGRESO_MERCADERIA[[#This Row],[CODIGO]],STOCKSANLUIS[],2,FALSE)</f>
        <v>#N/A</v>
      </c>
      <c r="C4131" s="10"/>
      <c r="D4131" s="1"/>
      <c r="E4131" s="1" t="e">
        <f>VLOOKUP(INGRESO_MERCADERIA[[#This Row],[CODIGO]],STOCKSANLUIS[],7,FALSE)</f>
        <v>#N/A</v>
      </c>
      <c r="F4131" s="10"/>
    </row>
    <row r="4132" spans="1:6" x14ac:dyDescent="0.25">
      <c r="A4132" s="6"/>
      <c r="B4132" t="e">
        <f>VLOOKUP(INGRESO_MERCADERIA[[#This Row],[CODIGO]],STOCKSANLUIS[],2,FALSE)</f>
        <v>#N/A</v>
      </c>
      <c r="C4132" s="10"/>
      <c r="D4132" s="1"/>
      <c r="E4132" s="1" t="e">
        <f>VLOOKUP(INGRESO_MERCADERIA[[#This Row],[CODIGO]],STOCKSANLUIS[],7,FALSE)</f>
        <v>#N/A</v>
      </c>
      <c r="F4132" s="10"/>
    </row>
    <row r="4133" spans="1:6" x14ac:dyDescent="0.25">
      <c r="A4133" s="6"/>
      <c r="B4133" t="e">
        <f>VLOOKUP(INGRESO_MERCADERIA[[#This Row],[CODIGO]],STOCKSANLUIS[],2,FALSE)</f>
        <v>#N/A</v>
      </c>
      <c r="C4133" s="10"/>
      <c r="D4133" s="1"/>
      <c r="E4133" s="1" t="e">
        <f>VLOOKUP(INGRESO_MERCADERIA[[#This Row],[CODIGO]],STOCKSANLUIS[],7,FALSE)</f>
        <v>#N/A</v>
      </c>
      <c r="F4133" s="10"/>
    </row>
    <row r="4134" spans="1:6" x14ac:dyDescent="0.25">
      <c r="A4134" s="6"/>
      <c r="B4134" t="e">
        <f>VLOOKUP(INGRESO_MERCADERIA[[#This Row],[CODIGO]],STOCKSANLUIS[],2,FALSE)</f>
        <v>#N/A</v>
      </c>
      <c r="C4134" s="10"/>
      <c r="D4134" s="1"/>
      <c r="E4134" s="1" t="e">
        <f>VLOOKUP(INGRESO_MERCADERIA[[#This Row],[CODIGO]],STOCKSANLUIS[],7,FALSE)</f>
        <v>#N/A</v>
      </c>
      <c r="F4134" s="10"/>
    </row>
    <row r="4135" spans="1:6" x14ac:dyDescent="0.25">
      <c r="A4135" s="6"/>
      <c r="B4135" t="e">
        <f>VLOOKUP(INGRESO_MERCADERIA[[#This Row],[CODIGO]],STOCKSANLUIS[],2,FALSE)</f>
        <v>#N/A</v>
      </c>
      <c r="C4135" s="10"/>
      <c r="D4135" s="1"/>
      <c r="E4135" s="1" t="e">
        <f>VLOOKUP(INGRESO_MERCADERIA[[#This Row],[CODIGO]],STOCKSANLUIS[],7,FALSE)</f>
        <v>#N/A</v>
      </c>
      <c r="F4135" s="10"/>
    </row>
    <row r="4136" spans="1:6" x14ac:dyDescent="0.25">
      <c r="A4136" s="6"/>
      <c r="B4136" t="e">
        <f>VLOOKUP(INGRESO_MERCADERIA[[#This Row],[CODIGO]],STOCKSANLUIS[],2,FALSE)</f>
        <v>#N/A</v>
      </c>
      <c r="C4136" s="10"/>
      <c r="D4136" s="1"/>
      <c r="E4136" s="1" t="e">
        <f>VLOOKUP(INGRESO_MERCADERIA[[#This Row],[CODIGO]],STOCKSANLUIS[],7,FALSE)</f>
        <v>#N/A</v>
      </c>
      <c r="F4136" s="10"/>
    </row>
    <row r="4137" spans="1:6" x14ac:dyDescent="0.25">
      <c r="A4137" s="6"/>
      <c r="B4137" t="e">
        <f>VLOOKUP(INGRESO_MERCADERIA[[#This Row],[CODIGO]],STOCKSANLUIS[],2,FALSE)</f>
        <v>#N/A</v>
      </c>
      <c r="C4137" s="10"/>
      <c r="D4137" s="1"/>
      <c r="E4137" s="1" t="e">
        <f>VLOOKUP(INGRESO_MERCADERIA[[#This Row],[CODIGO]],STOCKSANLUIS[],7,FALSE)</f>
        <v>#N/A</v>
      </c>
      <c r="F4137" s="10"/>
    </row>
    <row r="4138" spans="1:6" x14ac:dyDescent="0.25">
      <c r="A4138" s="6"/>
      <c r="B4138" t="e">
        <f>VLOOKUP(INGRESO_MERCADERIA[[#This Row],[CODIGO]],STOCKSANLUIS[],2,FALSE)</f>
        <v>#N/A</v>
      </c>
      <c r="C4138" s="10"/>
      <c r="D4138" s="1"/>
      <c r="E4138" s="1" t="e">
        <f>VLOOKUP(INGRESO_MERCADERIA[[#This Row],[CODIGO]],STOCKSANLUIS[],7,FALSE)</f>
        <v>#N/A</v>
      </c>
      <c r="F4138" s="10"/>
    </row>
    <row r="4139" spans="1:6" x14ac:dyDescent="0.25">
      <c r="A4139" s="6"/>
      <c r="B4139" t="e">
        <f>VLOOKUP(INGRESO_MERCADERIA[[#This Row],[CODIGO]],STOCKSANLUIS[],2,FALSE)</f>
        <v>#N/A</v>
      </c>
      <c r="C4139" s="10"/>
      <c r="D4139" s="1"/>
      <c r="E4139" s="1" t="e">
        <f>VLOOKUP(INGRESO_MERCADERIA[[#This Row],[CODIGO]],STOCKSANLUIS[],7,FALSE)</f>
        <v>#N/A</v>
      </c>
      <c r="F4139" s="10"/>
    </row>
    <row r="4140" spans="1:6" x14ac:dyDescent="0.25">
      <c r="A4140" s="6"/>
      <c r="B4140" t="e">
        <f>VLOOKUP(INGRESO_MERCADERIA[[#This Row],[CODIGO]],STOCKSANLUIS[],2,FALSE)</f>
        <v>#N/A</v>
      </c>
      <c r="C4140" s="10"/>
      <c r="D4140" s="1"/>
      <c r="E4140" s="1" t="e">
        <f>VLOOKUP(INGRESO_MERCADERIA[[#This Row],[CODIGO]],STOCKSANLUIS[],7,FALSE)</f>
        <v>#N/A</v>
      </c>
      <c r="F4140" s="10"/>
    </row>
    <row r="4141" spans="1:6" x14ac:dyDescent="0.25">
      <c r="A4141" s="6"/>
      <c r="B4141" t="e">
        <f>VLOOKUP(INGRESO_MERCADERIA[[#This Row],[CODIGO]],STOCKSANLUIS[],2,FALSE)</f>
        <v>#N/A</v>
      </c>
      <c r="C4141" s="10"/>
      <c r="D4141" s="1"/>
      <c r="E4141" s="1" t="e">
        <f>VLOOKUP(INGRESO_MERCADERIA[[#This Row],[CODIGO]],STOCKSANLUIS[],7,FALSE)</f>
        <v>#N/A</v>
      </c>
      <c r="F4141" s="10"/>
    </row>
    <row r="4142" spans="1:6" x14ac:dyDescent="0.25">
      <c r="A4142" s="6"/>
      <c r="B4142" t="e">
        <f>VLOOKUP(INGRESO_MERCADERIA[[#This Row],[CODIGO]],STOCKSANLUIS[],2,FALSE)</f>
        <v>#N/A</v>
      </c>
      <c r="C4142" s="10"/>
      <c r="D4142" s="1"/>
      <c r="E4142" s="1" t="e">
        <f>VLOOKUP(INGRESO_MERCADERIA[[#This Row],[CODIGO]],STOCKSANLUIS[],7,FALSE)</f>
        <v>#N/A</v>
      </c>
      <c r="F4142" s="10"/>
    </row>
    <row r="4143" spans="1:6" x14ac:dyDescent="0.25">
      <c r="A4143" s="6"/>
      <c r="B4143" t="e">
        <f>VLOOKUP(INGRESO_MERCADERIA[[#This Row],[CODIGO]],STOCKSANLUIS[],2,FALSE)</f>
        <v>#N/A</v>
      </c>
      <c r="C4143" s="10"/>
      <c r="D4143" s="1"/>
      <c r="E4143" s="1" t="e">
        <f>VLOOKUP(INGRESO_MERCADERIA[[#This Row],[CODIGO]],STOCKSANLUIS[],7,FALSE)</f>
        <v>#N/A</v>
      </c>
      <c r="F4143" s="10"/>
    </row>
    <row r="4144" spans="1:6" x14ac:dyDescent="0.25">
      <c r="A4144" s="6"/>
      <c r="B4144" t="e">
        <f>VLOOKUP(INGRESO_MERCADERIA[[#This Row],[CODIGO]],STOCKSANLUIS[],2,FALSE)</f>
        <v>#N/A</v>
      </c>
      <c r="C4144" s="10"/>
      <c r="D4144" s="1"/>
      <c r="E4144" s="1" t="e">
        <f>VLOOKUP(INGRESO_MERCADERIA[[#This Row],[CODIGO]],STOCKSANLUIS[],7,FALSE)</f>
        <v>#N/A</v>
      </c>
      <c r="F4144" s="10"/>
    </row>
    <row r="4145" spans="1:6" x14ac:dyDescent="0.25">
      <c r="A4145" s="6"/>
      <c r="B4145" t="e">
        <f>VLOOKUP(INGRESO_MERCADERIA[[#This Row],[CODIGO]],STOCKSANLUIS[],2,FALSE)</f>
        <v>#N/A</v>
      </c>
      <c r="C4145" s="10"/>
      <c r="D4145" s="1"/>
      <c r="E4145" s="1" t="e">
        <f>VLOOKUP(INGRESO_MERCADERIA[[#This Row],[CODIGO]],STOCKSANLUIS[],7,FALSE)</f>
        <v>#N/A</v>
      </c>
      <c r="F4145" s="10"/>
    </row>
    <row r="4146" spans="1:6" x14ac:dyDescent="0.25">
      <c r="A4146" s="6"/>
      <c r="B4146" t="e">
        <f>VLOOKUP(INGRESO_MERCADERIA[[#This Row],[CODIGO]],STOCKSANLUIS[],2,FALSE)</f>
        <v>#N/A</v>
      </c>
      <c r="C4146" s="10"/>
      <c r="D4146" s="1"/>
      <c r="E4146" s="1" t="e">
        <f>VLOOKUP(INGRESO_MERCADERIA[[#This Row],[CODIGO]],STOCKSANLUIS[],7,FALSE)</f>
        <v>#N/A</v>
      </c>
      <c r="F4146" s="10"/>
    </row>
    <row r="4147" spans="1:6" x14ac:dyDescent="0.25">
      <c r="A4147" s="6"/>
      <c r="B4147" t="e">
        <f>VLOOKUP(INGRESO_MERCADERIA[[#This Row],[CODIGO]],STOCKSANLUIS[],2,FALSE)</f>
        <v>#N/A</v>
      </c>
      <c r="C4147" s="10"/>
      <c r="D4147" s="1"/>
      <c r="E4147" s="1" t="e">
        <f>VLOOKUP(INGRESO_MERCADERIA[[#This Row],[CODIGO]],STOCKSANLUIS[],7,FALSE)</f>
        <v>#N/A</v>
      </c>
      <c r="F4147" s="10"/>
    </row>
    <row r="4148" spans="1:6" x14ac:dyDescent="0.25">
      <c r="A4148" s="6"/>
      <c r="B4148" t="e">
        <f>VLOOKUP(INGRESO_MERCADERIA[[#This Row],[CODIGO]],STOCKSANLUIS[],2,FALSE)</f>
        <v>#N/A</v>
      </c>
      <c r="C4148" s="10"/>
      <c r="D4148" s="1"/>
      <c r="E4148" s="1" t="e">
        <f>VLOOKUP(INGRESO_MERCADERIA[[#This Row],[CODIGO]],STOCKSANLUIS[],7,FALSE)</f>
        <v>#N/A</v>
      </c>
      <c r="F4148" s="10"/>
    </row>
    <row r="4149" spans="1:6" x14ac:dyDescent="0.25">
      <c r="A4149" s="6"/>
      <c r="B4149" t="e">
        <f>VLOOKUP(INGRESO_MERCADERIA[[#This Row],[CODIGO]],STOCKSANLUIS[],2,FALSE)</f>
        <v>#N/A</v>
      </c>
      <c r="C4149" s="10"/>
      <c r="D4149" s="1"/>
      <c r="E4149" s="1" t="e">
        <f>VLOOKUP(INGRESO_MERCADERIA[[#This Row],[CODIGO]],STOCKSANLUIS[],7,FALSE)</f>
        <v>#N/A</v>
      </c>
      <c r="F4149" s="10"/>
    </row>
    <row r="4150" spans="1:6" x14ac:dyDescent="0.25">
      <c r="A4150" s="6"/>
      <c r="B4150" t="e">
        <f>VLOOKUP(INGRESO_MERCADERIA[[#This Row],[CODIGO]],STOCKSANLUIS[],2,FALSE)</f>
        <v>#N/A</v>
      </c>
      <c r="C4150" s="10"/>
      <c r="D4150" s="1"/>
      <c r="E4150" s="1" t="e">
        <f>VLOOKUP(INGRESO_MERCADERIA[[#This Row],[CODIGO]],STOCKSANLUIS[],7,FALSE)</f>
        <v>#N/A</v>
      </c>
      <c r="F4150" s="10"/>
    </row>
    <row r="4151" spans="1:6" x14ac:dyDescent="0.25">
      <c r="A4151" s="6"/>
      <c r="B4151" t="e">
        <f>VLOOKUP(INGRESO_MERCADERIA[[#This Row],[CODIGO]],STOCKSANLUIS[],2,FALSE)</f>
        <v>#N/A</v>
      </c>
      <c r="C4151" s="10"/>
      <c r="D4151" s="1"/>
      <c r="E4151" s="1" t="e">
        <f>VLOOKUP(INGRESO_MERCADERIA[[#This Row],[CODIGO]],STOCKSANLUIS[],7,FALSE)</f>
        <v>#N/A</v>
      </c>
      <c r="F4151" s="10"/>
    </row>
    <row r="4152" spans="1:6" x14ac:dyDescent="0.25">
      <c r="A4152" s="6"/>
      <c r="B4152" t="e">
        <f>VLOOKUP(INGRESO_MERCADERIA[[#This Row],[CODIGO]],STOCKSANLUIS[],2,FALSE)</f>
        <v>#N/A</v>
      </c>
      <c r="C4152" s="10"/>
      <c r="D4152" s="1"/>
      <c r="E4152" s="1" t="e">
        <f>VLOOKUP(INGRESO_MERCADERIA[[#This Row],[CODIGO]],STOCKSANLUIS[],7,FALSE)</f>
        <v>#N/A</v>
      </c>
      <c r="F4152" s="10"/>
    </row>
    <row r="4153" spans="1:6" x14ac:dyDescent="0.25">
      <c r="A4153" s="6"/>
      <c r="B4153" t="e">
        <f>VLOOKUP(INGRESO_MERCADERIA[[#This Row],[CODIGO]],STOCKSANLUIS[],2,FALSE)</f>
        <v>#N/A</v>
      </c>
      <c r="C4153" s="10"/>
      <c r="D4153" s="1"/>
      <c r="E4153" s="1" t="e">
        <f>VLOOKUP(INGRESO_MERCADERIA[[#This Row],[CODIGO]],STOCKSANLUIS[],7,FALSE)</f>
        <v>#N/A</v>
      </c>
      <c r="F4153" s="10"/>
    </row>
    <row r="4154" spans="1:6" x14ac:dyDescent="0.25">
      <c r="A4154" s="6"/>
      <c r="B4154" t="e">
        <f>VLOOKUP(INGRESO_MERCADERIA[[#This Row],[CODIGO]],STOCKSANLUIS[],2,FALSE)</f>
        <v>#N/A</v>
      </c>
      <c r="C4154" s="10"/>
      <c r="D4154" s="1"/>
      <c r="E4154" s="1" t="e">
        <f>VLOOKUP(INGRESO_MERCADERIA[[#This Row],[CODIGO]],STOCKSANLUIS[],7,FALSE)</f>
        <v>#N/A</v>
      </c>
      <c r="F4154" s="10"/>
    </row>
    <row r="4155" spans="1:6" x14ac:dyDescent="0.25">
      <c r="A4155" s="6"/>
      <c r="B4155" t="e">
        <f>VLOOKUP(INGRESO_MERCADERIA[[#This Row],[CODIGO]],STOCKSANLUIS[],2,FALSE)</f>
        <v>#N/A</v>
      </c>
      <c r="C4155" s="10"/>
      <c r="D4155" s="1"/>
      <c r="E4155" s="1" t="e">
        <f>VLOOKUP(INGRESO_MERCADERIA[[#This Row],[CODIGO]],STOCKSANLUIS[],7,FALSE)</f>
        <v>#N/A</v>
      </c>
      <c r="F4155" s="10"/>
    </row>
    <row r="4156" spans="1:6" x14ac:dyDescent="0.25">
      <c r="A4156" s="6"/>
      <c r="B4156" t="e">
        <f>VLOOKUP(INGRESO_MERCADERIA[[#This Row],[CODIGO]],STOCKSANLUIS[],2,FALSE)</f>
        <v>#N/A</v>
      </c>
      <c r="C4156" s="10"/>
      <c r="D4156" s="1"/>
      <c r="E4156" s="1" t="e">
        <f>VLOOKUP(INGRESO_MERCADERIA[[#This Row],[CODIGO]],STOCKSANLUIS[],7,FALSE)</f>
        <v>#N/A</v>
      </c>
      <c r="F4156" s="10"/>
    </row>
    <row r="4157" spans="1:6" x14ac:dyDescent="0.25">
      <c r="A4157" s="6"/>
      <c r="B4157" t="e">
        <f>VLOOKUP(INGRESO_MERCADERIA[[#This Row],[CODIGO]],STOCKSANLUIS[],2,FALSE)</f>
        <v>#N/A</v>
      </c>
      <c r="C4157" s="10"/>
      <c r="D4157" s="1"/>
      <c r="E4157" s="1" t="e">
        <f>VLOOKUP(INGRESO_MERCADERIA[[#This Row],[CODIGO]],STOCKSANLUIS[],7,FALSE)</f>
        <v>#N/A</v>
      </c>
      <c r="F4157" s="10"/>
    </row>
    <row r="4158" spans="1:6" x14ac:dyDescent="0.25">
      <c r="A4158" s="6"/>
      <c r="B4158" t="e">
        <f>VLOOKUP(INGRESO_MERCADERIA[[#This Row],[CODIGO]],STOCKSANLUIS[],2,FALSE)</f>
        <v>#N/A</v>
      </c>
      <c r="C4158" s="10"/>
      <c r="D4158" s="1"/>
      <c r="E4158" s="1" t="e">
        <f>VLOOKUP(INGRESO_MERCADERIA[[#This Row],[CODIGO]],STOCKSANLUIS[],7,FALSE)</f>
        <v>#N/A</v>
      </c>
      <c r="F4158" s="10"/>
    </row>
    <row r="4159" spans="1:6" x14ac:dyDescent="0.25">
      <c r="A4159" s="6"/>
      <c r="B4159" t="e">
        <f>VLOOKUP(INGRESO_MERCADERIA[[#This Row],[CODIGO]],STOCKSANLUIS[],2,FALSE)</f>
        <v>#N/A</v>
      </c>
      <c r="C4159" s="10"/>
      <c r="D4159" s="1"/>
      <c r="E4159" s="1" t="e">
        <f>VLOOKUP(INGRESO_MERCADERIA[[#This Row],[CODIGO]],STOCKSANLUIS[],7,FALSE)</f>
        <v>#N/A</v>
      </c>
      <c r="F4159" s="10"/>
    </row>
    <row r="4160" spans="1:6" x14ac:dyDescent="0.25">
      <c r="A4160" s="6"/>
      <c r="B4160" t="e">
        <f>VLOOKUP(INGRESO_MERCADERIA[[#This Row],[CODIGO]],STOCKSANLUIS[],2,FALSE)</f>
        <v>#N/A</v>
      </c>
      <c r="C4160" s="10"/>
      <c r="D4160" s="1"/>
      <c r="E4160" s="1" t="e">
        <f>VLOOKUP(INGRESO_MERCADERIA[[#This Row],[CODIGO]],STOCKSANLUIS[],7,FALSE)</f>
        <v>#N/A</v>
      </c>
      <c r="F4160" s="10"/>
    </row>
    <row r="4161" spans="1:6" x14ac:dyDescent="0.25">
      <c r="A4161" s="6"/>
      <c r="B4161" t="e">
        <f>VLOOKUP(INGRESO_MERCADERIA[[#This Row],[CODIGO]],STOCKSANLUIS[],2,FALSE)</f>
        <v>#N/A</v>
      </c>
      <c r="C4161" s="10"/>
      <c r="D4161" s="1"/>
      <c r="E4161" s="1" t="e">
        <f>VLOOKUP(INGRESO_MERCADERIA[[#This Row],[CODIGO]],STOCKSANLUIS[],7,FALSE)</f>
        <v>#N/A</v>
      </c>
      <c r="F4161" s="10"/>
    </row>
    <row r="4162" spans="1:6" x14ac:dyDescent="0.25">
      <c r="A4162" s="6"/>
      <c r="B4162" t="e">
        <f>VLOOKUP(INGRESO_MERCADERIA[[#This Row],[CODIGO]],STOCKSANLUIS[],2,FALSE)</f>
        <v>#N/A</v>
      </c>
      <c r="C4162" s="10"/>
      <c r="D4162" s="1"/>
      <c r="E4162" s="1" t="e">
        <f>VLOOKUP(INGRESO_MERCADERIA[[#This Row],[CODIGO]],STOCKSANLUIS[],7,FALSE)</f>
        <v>#N/A</v>
      </c>
      <c r="F4162" s="10"/>
    </row>
    <row r="4163" spans="1:6" x14ac:dyDescent="0.25">
      <c r="A4163" s="6"/>
      <c r="B4163" t="e">
        <f>VLOOKUP(INGRESO_MERCADERIA[[#This Row],[CODIGO]],STOCKSANLUIS[],2,FALSE)</f>
        <v>#N/A</v>
      </c>
      <c r="C4163" s="10"/>
      <c r="D4163" s="1"/>
      <c r="E4163" s="1" t="e">
        <f>VLOOKUP(INGRESO_MERCADERIA[[#This Row],[CODIGO]],STOCKSANLUIS[],7,FALSE)</f>
        <v>#N/A</v>
      </c>
      <c r="F4163" s="10"/>
    </row>
    <row r="4164" spans="1:6" x14ac:dyDescent="0.25">
      <c r="A4164" s="6"/>
      <c r="B4164" t="e">
        <f>VLOOKUP(INGRESO_MERCADERIA[[#This Row],[CODIGO]],STOCKSANLUIS[],2,FALSE)</f>
        <v>#N/A</v>
      </c>
      <c r="C4164" s="10"/>
      <c r="D4164" s="1"/>
      <c r="E4164" s="1" t="e">
        <f>VLOOKUP(INGRESO_MERCADERIA[[#This Row],[CODIGO]],STOCKSANLUIS[],7,FALSE)</f>
        <v>#N/A</v>
      </c>
      <c r="F4164" s="10"/>
    </row>
    <row r="4165" spans="1:6" x14ac:dyDescent="0.25">
      <c r="A4165" s="6"/>
      <c r="B4165" t="e">
        <f>VLOOKUP(INGRESO_MERCADERIA[[#This Row],[CODIGO]],STOCKSANLUIS[],2,FALSE)</f>
        <v>#N/A</v>
      </c>
      <c r="C4165" s="10"/>
      <c r="D4165" s="1"/>
      <c r="E4165" s="1" t="e">
        <f>VLOOKUP(INGRESO_MERCADERIA[[#This Row],[CODIGO]],STOCKSANLUIS[],7,FALSE)</f>
        <v>#N/A</v>
      </c>
      <c r="F4165" s="10"/>
    </row>
    <row r="4166" spans="1:6" x14ac:dyDescent="0.25">
      <c r="A4166" s="6"/>
      <c r="B4166" t="e">
        <f>VLOOKUP(INGRESO_MERCADERIA[[#This Row],[CODIGO]],STOCKSANLUIS[],2,FALSE)</f>
        <v>#N/A</v>
      </c>
      <c r="C4166" s="10"/>
      <c r="D4166" s="1"/>
      <c r="E4166" s="1" t="e">
        <f>VLOOKUP(INGRESO_MERCADERIA[[#This Row],[CODIGO]],STOCKSANLUIS[],7,FALSE)</f>
        <v>#N/A</v>
      </c>
      <c r="F4166" s="10"/>
    </row>
    <row r="4167" spans="1:6" x14ac:dyDescent="0.25">
      <c r="A4167" s="6"/>
      <c r="B4167" t="e">
        <f>VLOOKUP(INGRESO_MERCADERIA[[#This Row],[CODIGO]],STOCKSANLUIS[],2,FALSE)</f>
        <v>#N/A</v>
      </c>
      <c r="C4167" s="10"/>
      <c r="D4167" s="1"/>
      <c r="E4167" s="1" t="e">
        <f>VLOOKUP(INGRESO_MERCADERIA[[#This Row],[CODIGO]],STOCKSANLUIS[],7,FALSE)</f>
        <v>#N/A</v>
      </c>
      <c r="F4167" s="10"/>
    </row>
    <row r="4168" spans="1:6" x14ac:dyDescent="0.25">
      <c r="A4168" s="6"/>
      <c r="B4168" t="e">
        <f>VLOOKUP(INGRESO_MERCADERIA[[#This Row],[CODIGO]],STOCKSANLUIS[],2,FALSE)</f>
        <v>#N/A</v>
      </c>
      <c r="C4168" s="10"/>
      <c r="D4168" s="1"/>
      <c r="E4168" s="1" t="e">
        <f>VLOOKUP(INGRESO_MERCADERIA[[#This Row],[CODIGO]],STOCKSANLUIS[],7,FALSE)</f>
        <v>#N/A</v>
      </c>
      <c r="F4168" s="10"/>
    </row>
    <row r="4169" spans="1:6" x14ac:dyDescent="0.25">
      <c r="A4169" s="6"/>
      <c r="B4169" t="e">
        <f>VLOOKUP(INGRESO_MERCADERIA[[#This Row],[CODIGO]],STOCKSANLUIS[],2,FALSE)</f>
        <v>#N/A</v>
      </c>
      <c r="C4169" s="10"/>
      <c r="D4169" s="1"/>
      <c r="E4169" s="1" t="e">
        <f>VLOOKUP(INGRESO_MERCADERIA[[#This Row],[CODIGO]],STOCKSANLUIS[],7,FALSE)</f>
        <v>#N/A</v>
      </c>
      <c r="F4169" s="10"/>
    </row>
    <row r="4170" spans="1:6" x14ac:dyDescent="0.25">
      <c r="A4170" s="6"/>
      <c r="B4170" t="e">
        <f>VLOOKUP(INGRESO_MERCADERIA[[#This Row],[CODIGO]],STOCKSANLUIS[],2,FALSE)</f>
        <v>#N/A</v>
      </c>
      <c r="C4170" s="10"/>
      <c r="D4170" s="1"/>
      <c r="E4170" s="1" t="e">
        <f>VLOOKUP(INGRESO_MERCADERIA[[#This Row],[CODIGO]],STOCKSANLUIS[],7,FALSE)</f>
        <v>#N/A</v>
      </c>
      <c r="F4170" s="10"/>
    </row>
    <row r="4171" spans="1:6" x14ac:dyDescent="0.25">
      <c r="A4171" s="6"/>
      <c r="B4171" t="e">
        <f>VLOOKUP(INGRESO_MERCADERIA[[#This Row],[CODIGO]],STOCKSANLUIS[],2,FALSE)</f>
        <v>#N/A</v>
      </c>
      <c r="C4171" s="10"/>
      <c r="D4171" s="1"/>
      <c r="E4171" s="1" t="e">
        <f>VLOOKUP(INGRESO_MERCADERIA[[#This Row],[CODIGO]],STOCKSANLUIS[],7,FALSE)</f>
        <v>#N/A</v>
      </c>
      <c r="F4171" s="10"/>
    </row>
    <row r="4172" spans="1:6" x14ac:dyDescent="0.25">
      <c r="A4172" s="6"/>
      <c r="B4172" t="e">
        <f>VLOOKUP(INGRESO_MERCADERIA[[#This Row],[CODIGO]],STOCKSANLUIS[],2,FALSE)</f>
        <v>#N/A</v>
      </c>
      <c r="C4172" s="10"/>
      <c r="D4172" s="1"/>
      <c r="E4172" s="1" t="e">
        <f>VLOOKUP(INGRESO_MERCADERIA[[#This Row],[CODIGO]],STOCKSANLUIS[],7,FALSE)</f>
        <v>#N/A</v>
      </c>
      <c r="F4172" s="10"/>
    </row>
    <row r="4173" spans="1:6" x14ac:dyDescent="0.25">
      <c r="A4173" s="6"/>
      <c r="B4173" t="e">
        <f>VLOOKUP(INGRESO_MERCADERIA[[#This Row],[CODIGO]],STOCKSANLUIS[],2,FALSE)</f>
        <v>#N/A</v>
      </c>
      <c r="C4173" s="10"/>
      <c r="D4173" s="1"/>
      <c r="E4173" s="1" t="e">
        <f>VLOOKUP(INGRESO_MERCADERIA[[#This Row],[CODIGO]],STOCKSANLUIS[],7,FALSE)</f>
        <v>#N/A</v>
      </c>
      <c r="F4173" s="10"/>
    </row>
    <row r="4174" spans="1:6" x14ac:dyDescent="0.25">
      <c r="A4174" s="6"/>
      <c r="B4174" t="e">
        <f>VLOOKUP(INGRESO_MERCADERIA[[#This Row],[CODIGO]],STOCKSANLUIS[],2,FALSE)</f>
        <v>#N/A</v>
      </c>
      <c r="C4174" s="10"/>
      <c r="D4174" s="1"/>
      <c r="E4174" s="1" t="e">
        <f>VLOOKUP(INGRESO_MERCADERIA[[#This Row],[CODIGO]],STOCKSANLUIS[],7,FALSE)</f>
        <v>#N/A</v>
      </c>
      <c r="F4174" s="10"/>
    </row>
    <row r="4175" spans="1:6" x14ac:dyDescent="0.25">
      <c r="A4175" s="6"/>
      <c r="B4175" t="e">
        <f>VLOOKUP(INGRESO_MERCADERIA[[#This Row],[CODIGO]],STOCKSANLUIS[],2,FALSE)</f>
        <v>#N/A</v>
      </c>
      <c r="C4175" s="10"/>
      <c r="D4175" s="1"/>
      <c r="E4175" s="1" t="e">
        <f>VLOOKUP(INGRESO_MERCADERIA[[#This Row],[CODIGO]],STOCKSANLUIS[],7,FALSE)</f>
        <v>#N/A</v>
      </c>
      <c r="F4175" s="10"/>
    </row>
    <row r="4176" spans="1:6" x14ac:dyDescent="0.25">
      <c r="A4176" s="6"/>
      <c r="B4176" t="e">
        <f>VLOOKUP(INGRESO_MERCADERIA[[#This Row],[CODIGO]],STOCKSANLUIS[],2,FALSE)</f>
        <v>#N/A</v>
      </c>
      <c r="C4176" s="10"/>
      <c r="D4176" s="1"/>
      <c r="E4176" s="1" t="e">
        <f>VLOOKUP(INGRESO_MERCADERIA[[#This Row],[CODIGO]],STOCKSANLUIS[],7,FALSE)</f>
        <v>#N/A</v>
      </c>
      <c r="F4176" s="10"/>
    </row>
    <row r="4177" spans="1:6" x14ac:dyDescent="0.25">
      <c r="A4177" s="6"/>
      <c r="B4177" t="e">
        <f>VLOOKUP(INGRESO_MERCADERIA[[#This Row],[CODIGO]],STOCKSANLUIS[],2,FALSE)</f>
        <v>#N/A</v>
      </c>
      <c r="C4177" s="10"/>
      <c r="D4177" s="1"/>
      <c r="E4177" s="1" t="e">
        <f>VLOOKUP(INGRESO_MERCADERIA[[#This Row],[CODIGO]],STOCKSANLUIS[],7,FALSE)</f>
        <v>#N/A</v>
      </c>
      <c r="F4177" s="10"/>
    </row>
    <row r="4178" spans="1:6" x14ac:dyDescent="0.25">
      <c r="A4178" s="6"/>
      <c r="B4178" t="e">
        <f>VLOOKUP(INGRESO_MERCADERIA[[#This Row],[CODIGO]],STOCKSANLUIS[],2,FALSE)</f>
        <v>#N/A</v>
      </c>
      <c r="C4178" s="10"/>
      <c r="D4178" s="1"/>
      <c r="E4178" s="1" t="e">
        <f>VLOOKUP(INGRESO_MERCADERIA[[#This Row],[CODIGO]],STOCKSANLUIS[],7,FALSE)</f>
        <v>#N/A</v>
      </c>
      <c r="F4178" s="10"/>
    </row>
    <row r="4179" spans="1:6" x14ac:dyDescent="0.25">
      <c r="A4179" s="6"/>
      <c r="B4179" t="e">
        <f>VLOOKUP(INGRESO_MERCADERIA[[#This Row],[CODIGO]],STOCKSANLUIS[],2,FALSE)</f>
        <v>#N/A</v>
      </c>
      <c r="C4179" s="10"/>
      <c r="D4179" s="1"/>
      <c r="E4179" s="1" t="e">
        <f>VLOOKUP(INGRESO_MERCADERIA[[#This Row],[CODIGO]],STOCKSANLUIS[],7,FALSE)</f>
        <v>#N/A</v>
      </c>
      <c r="F4179" s="10"/>
    </row>
    <row r="4180" spans="1:6" x14ac:dyDescent="0.25">
      <c r="A4180" s="6"/>
      <c r="B4180" t="e">
        <f>VLOOKUP(INGRESO_MERCADERIA[[#This Row],[CODIGO]],STOCKSANLUIS[],2,FALSE)</f>
        <v>#N/A</v>
      </c>
      <c r="C4180" s="10"/>
      <c r="D4180" s="1"/>
      <c r="E4180" s="1" t="e">
        <f>VLOOKUP(INGRESO_MERCADERIA[[#This Row],[CODIGO]],STOCKSANLUIS[],7,FALSE)</f>
        <v>#N/A</v>
      </c>
      <c r="F4180" s="10"/>
    </row>
    <row r="4181" spans="1:6" x14ac:dyDescent="0.25">
      <c r="A4181" s="6"/>
      <c r="B4181" t="e">
        <f>VLOOKUP(INGRESO_MERCADERIA[[#This Row],[CODIGO]],STOCKSANLUIS[],2,FALSE)</f>
        <v>#N/A</v>
      </c>
      <c r="C4181" s="10"/>
      <c r="D4181" s="1"/>
      <c r="E4181" s="1" t="e">
        <f>VLOOKUP(INGRESO_MERCADERIA[[#This Row],[CODIGO]],STOCKSANLUIS[],7,FALSE)</f>
        <v>#N/A</v>
      </c>
      <c r="F4181" s="10"/>
    </row>
    <row r="4182" spans="1:6" x14ac:dyDescent="0.25">
      <c r="A4182" s="6"/>
      <c r="B4182" t="e">
        <f>VLOOKUP(INGRESO_MERCADERIA[[#This Row],[CODIGO]],STOCKSANLUIS[],2,FALSE)</f>
        <v>#N/A</v>
      </c>
      <c r="C4182" s="10"/>
      <c r="D4182" s="1"/>
      <c r="E4182" s="1" t="e">
        <f>VLOOKUP(INGRESO_MERCADERIA[[#This Row],[CODIGO]],STOCKSANLUIS[],7,FALSE)</f>
        <v>#N/A</v>
      </c>
      <c r="F4182" s="10"/>
    </row>
    <row r="4183" spans="1:6" x14ac:dyDescent="0.25">
      <c r="A4183" s="6"/>
      <c r="B4183" t="e">
        <f>VLOOKUP(INGRESO_MERCADERIA[[#This Row],[CODIGO]],STOCKSANLUIS[],2,FALSE)</f>
        <v>#N/A</v>
      </c>
      <c r="C4183" s="10"/>
      <c r="D4183" s="1"/>
      <c r="E4183" s="1" t="e">
        <f>VLOOKUP(INGRESO_MERCADERIA[[#This Row],[CODIGO]],STOCKSANLUIS[],7,FALSE)</f>
        <v>#N/A</v>
      </c>
      <c r="F4183" s="10"/>
    </row>
    <row r="4184" spans="1:6" x14ac:dyDescent="0.25">
      <c r="A4184" s="6"/>
      <c r="B4184" t="e">
        <f>VLOOKUP(INGRESO_MERCADERIA[[#This Row],[CODIGO]],STOCKSANLUIS[],2,FALSE)</f>
        <v>#N/A</v>
      </c>
      <c r="C4184" s="10"/>
      <c r="D4184" s="1"/>
      <c r="E4184" s="1" t="e">
        <f>VLOOKUP(INGRESO_MERCADERIA[[#This Row],[CODIGO]],STOCKSANLUIS[],7,FALSE)</f>
        <v>#N/A</v>
      </c>
      <c r="F4184" s="10"/>
    </row>
    <row r="4185" spans="1:6" x14ac:dyDescent="0.25">
      <c r="A4185" s="6"/>
      <c r="B4185" t="e">
        <f>VLOOKUP(INGRESO_MERCADERIA[[#This Row],[CODIGO]],STOCKSANLUIS[],2,FALSE)</f>
        <v>#N/A</v>
      </c>
      <c r="C4185" s="10"/>
      <c r="D4185" s="1"/>
      <c r="E4185" s="1" t="e">
        <f>VLOOKUP(INGRESO_MERCADERIA[[#This Row],[CODIGO]],STOCKSANLUIS[],7,FALSE)</f>
        <v>#N/A</v>
      </c>
      <c r="F4185" s="10"/>
    </row>
    <row r="4186" spans="1:6" x14ac:dyDescent="0.25">
      <c r="A4186" s="6"/>
      <c r="B4186" t="e">
        <f>VLOOKUP(INGRESO_MERCADERIA[[#This Row],[CODIGO]],STOCKSANLUIS[],2,FALSE)</f>
        <v>#N/A</v>
      </c>
      <c r="C4186" s="10"/>
      <c r="D4186" s="1"/>
      <c r="E4186" s="1" t="e">
        <f>VLOOKUP(INGRESO_MERCADERIA[[#This Row],[CODIGO]],STOCKSANLUIS[],7,FALSE)</f>
        <v>#N/A</v>
      </c>
      <c r="F4186" s="10"/>
    </row>
    <row r="4187" spans="1:6" x14ac:dyDescent="0.25">
      <c r="A4187" s="6"/>
      <c r="B4187" t="e">
        <f>VLOOKUP(INGRESO_MERCADERIA[[#This Row],[CODIGO]],STOCKSANLUIS[],2,FALSE)</f>
        <v>#N/A</v>
      </c>
      <c r="C4187" s="10"/>
      <c r="D4187" s="1"/>
      <c r="E4187" s="1" t="e">
        <f>VLOOKUP(INGRESO_MERCADERIA[[#This Row],[CODIGO]],STOCKSANLUIS[],7,FALSE)</f>
        <v>#N/A</v>
      </c>
      <c r="F4187" s="10"/>
    </row>
    <row r="4188" spans="1:6" x14ac:dyDescent="0.25">
      <c r="A4188" s="6"/>
      <c r="B4188" t="e">
        <f>VLOOKUP(INGRESO_MERCADERIA[[#This Row],[CODIGO]],STOCKSANLUIS[],2,FALSE)</f>
        <v>#N/A</v>
      </c>
      <c r="C4188" s="10"/>
      <c r="D4188" s="1"/>
      <c r="E4188" s="1" t="e">
        <f>VLOOKUP(INGRESO_MERCADERIA[[#This Row],[CODIGO]],STOCKSANLUIS[],7,FALSE)</f>
        <v>#N/A</v>
      </c>
      <c r="F4188" s="10"/>
    </row>
    <row r="4189" spans="1:6" x14ac:dyDescent="0.25">
      <c r="A4189" s="6"/>
      <c r="B4189" t="e">
        <f>VLOOKUP(INGRESO_MERCADERIA[[#This Row],[CODIGO]],STOCKSANLUIS[],2,FALSE)</f>
        <v>#N/A</v>
      </c>
      <c r="C4189" s="10"/>
      <c r="D4189" s="1"/>
      <c r="E4189" s="1" t="e">
        <f>VLOOKUP(INGRESO_MERCADERIA[[#This Row],[CODIGO]],STOCKSANLUIS[],7,FALSE)</f>
        <v>#N/A</v>
      </c>
      <c r="F4189" s="10"/>
    </row>
    <row r="4190" spans="1:6" x14ac:dyDescent="0.25">
      <c r="A4190" s="6"/>
      <c r="B4190" t="e">
        <f>VLOOKUP(INGRESO_MERCADERIA[[#This Row],[CODIGO]],STOCKSANLUIS[],2,FALSE)</f>
        <v>#N/A</v>
      </c>
      <c r="C4190" s="10"/>
      <c r="D4190" s="1"/>
      <c r="E4190" s="1" t="e">
        <f>VLOOKUP(INGRESO_MERCADERIA[[#This Row],[CODIGO]],STOCKSANLUIS[],7,FALSE)</f>
        <v>#N/A</v>
      </c>
      <c r="F4190" s="10"/>
    </row>
    <row r="4191" spans="1:6" x14ac:dyDescent="0.25">
      <c r="A4191" s="6"/>
      <c r="B4191" t="e">
        <f>VLOOKUP(INGRESO_MERCADERIA[[#This Row],[CODIGO]],STOCKSANLUIS[],2,FALSE)</f>
        <v>#N/A</v>
      </c>
      <c r="C4191" s="10"/>
      <c r="D4191" s="1"/>
      <c r="E4191" s="1" t="e">
        <f>VLOOKUP(INGRESO_MERCADERIA[[#This Row],[CODIGO]],STOCKSANLUIS[],7,FALSE)</f>
        <v>#N/A</v>
      </c>
      <c r="F4191" s="10"/>
    </row>
    <row r="4192" spans="1:6" x14ac:dyDescent="0.25">
      <c r="A4192" s="6"/>
      <c r="B4192" t="e">
        <f>VLOOKUP(INGRESO_MERCADERIA[[#This Row],[CODIGO]],STOCKSANLUIS[],2,FALSE)</f>
        <v>#N/A</v>
      </c>
      <c r="C4192" s="10"/>
      <c r="D4192" s="1"/>
      <c r="E4192" s="1" t="e">
        <f>VLOOKUP(INGRESO_MERCADERIA[[#This Row],[CODIGO]],STOCKSANLUIS[],7,FALSE)</f>
        <v>#N/A</v>
      </c>
      <c r="F4192" s="10"/>
    </row>
    <row r="4193" spans="1:6" x14ac:dyDescent="0.25">
      <c r="A4193" s="6"/>
      <c r="B4193" t="e">
        <f>VLOOKUP(INGRESO_MERCADERIA[[#This Row],[CODIGO]],STOCKSANLUIS[],2,FALSE)</f>
        <v>#N/A</v>
      </c>
      <c r="C4193" s="10"/>
      <c r="D4193" s="1"/>
      <c r="E4193" s="1" t="e">
        <f>VLOOKUP(INGRESO_MERCADERIA[[#This Row],[CODIGO]],STOCKSANLUIS[],7,FALSE)</f>
        <v>#N/A</v>
      </c>
      <c r="F4193" s="10"/>
    </row>
    <row r="4194" spans="1:6" x14ac:dyDescent="0.25">
      <c r="A4194" s="6"/>
      <c r="B4194" t="e">
        <f>VLOOKUP(INGRESO_MERCADERIA[[#This Row],[CODIGO]],STOCKSANLUIS[],2,FALSE)</f>
        <v>#N/A</v>
      </c>
      <c r="C4194" s="10"/>
      <c r="D4194" s="1"/>
      <c r="E4194" s="1" t="e">
        <f>VLOOKUP(INGRESO_MERCADERIA[[#This Row],[CODIGO]],STOCKSANLUIS[],7,FALSE)</f>
        <v>#N/A</v>
      </c>
      <c r="F4194" s="10"/>
    </row>
    <row r="4195" spans="1:6" x14ac:dyDescent="0.25">
      <c r="A4195" s="6"/>
      <c r="B4195" t="e">
        <f>VLOOKUP(INGRESO_MERCADERIA[[#This Row],[CODIGO]],STOCKSANLUIS[],2,FALSE)</f>
        <v>#N/A</v>
      </c>
      <c r="C4195" s="10"/>
      <c r="D4195" s="1"/>
      <c r="E4195" s="1" t="e">
        <f>VLOOKUP(INGRESO_MERCADERIA[[#This Row],[CODIGO]],STOCKSANLUIS[],7,FALSE)</f>
        <v>#N/A</v>
      </c>
      <c r="F4195" s="10"/>
    </row>
    <row r="4196" spans="1:6" x14ac:dyDescent="0.25">
      <c r="A4196" s="6"/>
      <c r="B4196" t="e">
        <f>VLOOKUP(INGRESO_MERCADERIA[[#This Row],[CODIGO]],STOCKSANLUIS[],2,FALSE)</f>
        <v>#N/A</v>
      </c>
      <c r="C4196" s="10"/>
      <c r="D4196" s="1"/>
      <c r="E4196" s="1" t="e">
        <f>VLOOKUP(INGRESO_MERCADERIA[[#This Row],[CODIGO]],STOCKSANLUIS[],7,FALSE)</f>
        <v>#N/A</v>
      </c>
      <c r="F4196" s="10"/>
    </row>
    <row r="4197" spans="1:6" x14ac:dyDescent="0.25">
      <c r="A4197" s="6"/>
      <c r="B4197" t="e">
        <f>VLOOKUP(INGRESO_MERCADERIA[[#This Row],[CODIGO]],STOCKSANLUIS[],2,FALSE)</f>
        <v>#N/A</v>
      </c>
      <c r="C4197" s="10"/>
      <c r="D4197" s="1"/>
      <c r="E4197" s="1" t="e">
        <f>VLOOKUP(INGRESO_MERCADERIA[[#This Row],[CODIGO]],STOCKSANLUIS[],7,FALSE)</f>
        <v>#N/A</v>
      </c>
      <c r="F4197" s="10"/>
    </row>
    <row r="4198" spans="1:6" x14ac:dyDescent="0.25">
      <c r="A4198" s="6"/>
      <c r="B4198" t="e">
        <f>VLOOKUP(INGRESO_MERCADERIA[[#This Row],[CODIGO]],STOCKSANLUIS[],2,FALSE)</f>
        <v>#N/A</v>
      </c>
      <c r="C4198" s="10"/>
      <c r="D4198" s="1"/>
      <c r="E4198" s="1" t="e">
        <f>VLOOKUP(INGRESO_MERCADERIA[[#This Row],[CODIGO]],STOCKSANLUIS[],7,FALSE)</f>
        <v>#N/A</v>
      </c>
      <c r="F4198" s="10"/>
    </row>
    <row r="4199" spans="1:6" x14ac:dyDescent="0.25">
      <c r="A4199" s="6"/>
      <c r="B4199" t="e">
        <f>VLOOKUP(INGRESO_MERCADERIA[[#This Row],[CODIGO]],STOCKSANLUIS[],2,FALSE)</f>
        <v>#N/A</v>
      </c>
      <c r="C4199" s="10"/>
      <c r="D4199" s="1"/>
      <c r="E4199" s="1" t="e">
        <f>VLOOKUP(INGRESO_MERCADERIA[[#This Row],[CODIGO]],STOCKSANLUIS[],7,FALSE)</f>
        <v>#N/A</v>
      </c>
      <c r="F4199" s="10"/>
    </row>
    <row r="4200" spans="1:6" x14ac:dyDescent="0.25">
      <c r="A4200" s="6"/>
      <c r="B4200" t="e">
        <f>VLOOKUP(INGRESO_MERCADERIA[[#This Row],[CODIGO]],STOCKSANLUIS[],2,FALSE)</f>
        <v>#N/A</v>
      </c>
      <c r="C4200" s="10"/>
      <c r="D4200" s="1"/>
      <c r="E4200" s="1" t="e">
        <f>VLOOKUP(INGRESO_MERCADERIA[[#This Row],[CODIGO]],STOCKSANLUIS[],7,FALSE)</f>
        <v>#N/A</v>
      </c>
      <c r="F4200" s="10"/>
    </row>
    <row r="4201" spans="1:6" x14ac:dyDescent="0.25">
      <c r="A4201" s="6"/>
      <c r="B4201" t="e">
        <f>VLOOKUP(INGRESO_MERCADERIA[[#This Row],[CODIGO]],STOCKSANLUIS[],2,FALSE)</f>
        <v>#N/A</v>
      </c>
      <c r="C4201" s="10"/>
      <c r="D4201" s="1"/>
      <c r="E4201" s="1" t="e">
        <f>VLOOKUP(INGRESO_MERCADERIA[[#This Row],[CODIGO]],STOCKSANLUIS[],7,FALSE)</f>
        <v>#N/A</v>
      </c>
      <c r="F4201" s="10"/>
    </row>
    <row r="4202" spans="1:6" x14ac:dyDescent="0.25">
      <c r="A4202" s="6"/>
      <c r="B4202" t="e">
        <f>VLOOKUP(INGRESO_MERCADERIA[[#This Row],[CODIGO]],STOCKSANLUIS[],2,FALSE)</f>
        <v>#N/A</v>
      </c>
      <c r="C4202" s="10"/>
      <c r="D4202" s="1"/>
      <c r="E4202" s="1" t="e">
        <f>VLOOKUP(INGRESO_MERCADERIA[[#This Row],[CODIGO]],STOCKSANLUIS[],7,FALSE)</f>
        <v>#N/A</v>
      </c>
      <c r="F4202" s="10"/>
    </row>
    <row r="4203" spans="1:6" x14ac:dyDescent="0.25">
      <c r="A4203" s="6"/>
      <c r="B4203" t="e">
        <f>VLOOKUP(INGRESO_MERCADERIA[[#This Row],[CODIGO]],STOCKSANLUIS[],2,FALSE)</f>
        <v>#N/A</v>
      </c>
      <c r="C4203" s="10"/>
      <c r="D4203" s="1"/>
      <c r="E4203" s="1" t="e">
        <f>VLOOKUP(INGRESO_MERCADERIA[[#This Row],[CODIGO]],STOCKSANLUIS[],7,FALSE)</f>
        <v>#N/A</v>
      </c>
      <c r="F4203" s="10"/>
    </row>
    <row r="4204" spans="1:6" x14ac:dyDescent="0.25">
      <c r="A4204" s="6"/>
      <c r="B4204" t="e">
        <f>VLOOKUP(INGRESO_MERCADERIA[[#This Row],[CODIGO]],STOCKSANLUIS[],2,FALSE)</f>
        <v>#N/A</v>
      </c>
      <c r="C4204" s="10"/>
      <c r="D4204" s="1"/>
      <c r="E4204" s="1" t="e">
        <f>VLOOKUP(INGRESO_MERCADERIA[[#This Row],[CODIGO]],STOCKSANLUIS[],7,FALSE)</f>
        <v>#N/A</v>
      </c>
      <c r="F4204" s="10"/>
    </row>
    <row r="4205" spans="1:6" x14ac:dyDescent="0.25">
      <c r="A4205" s="6"/>
      <c r="B4205" t="e">
        <f>VLOOKUP(INGRESO_MERCADERIA[[#This Row],[CODIGO]],STOCKSANLUIS[],2,FALSE)</f>
        <v>#N/A</v>
      </c>
      <c r="C4205" s="10"/>
      <c r="D4205" s="1"/>
      <c r="E4205" s="1" t="e">
        <f>VLOOKUP(INGRESO_MERCADERIA[[#This Row],[CODIGO]],STOCKSANLUIS[],7,FALSE)</f>
        <v>#N/A</v>
      </c>
      <c r="F4205" s="10"/>
    </row>
    <row r="4206" spans="1:6" x14ac:dyDescent="0.25">
      <c r="A4206" s="6"/>
      <c r="B4206" t="e">
        <f>VLOOKUP(INGRESO_MERCADERIA[[#This Row],[CODIGO]],STOCKSANLUIS[],2,FALSE)</f>
        <v>#N/A</v>
      </c>
      <c r="C4206" s="10"/>
      <c r="D4206" s="1"/>
      <c r="E4206" s="1" t="e">
        <f>VLOOKUP(INGRESO_MERCADERIA[[#This Row],[CODIGO]],STOCKSANLUIS[],7,FALSE)</f>
        <v>#N/A</v>
      </c>
      <c r="F4206" s="10"/>
    </row>
    <row r="4207" spans="1:6" x14ac:dyDescent="0.25">
      <c r="A4207" s="6"/>
      <c r="B4207" t="e">
        <f>VLOOKUP(INGRESO_MERCADERIA[[#This Row],[CODIGO]],STOCKSANLUIS[],2,FALSE)</f>
        <v>#N/A</v>
      </c>
      <c r="C4207" s="10"/>
      <c r="D4207" s="1"/>
      <c r="E4207" s="1" t="e">
        <f>VLOOKUP(INGRESO_MERCADERIA[[#This Row],[CODIGO]],STOCKSANLUIS[],7,FALSE)</f>
        <v>#N/A</v>
      </c>
      <c r="F4207" s="10"/>
    </row>
    <row r="4208" spans="1:6" x14ac:dyDescent="0.25">
      <c r="A4208" s="6"/>
      <c r="B4208" t="e">
        <f>VLOOKUP(INGRESO_MERCADERIA[[#This Row],[CODIGO]],STOCKSANLUIS[],2,FALSE)</f>
        <v>#N/A</v>
      </c>
      <c r="C4208" s="10"/>
      <c r="D4208" s="1"/>
      <c r="E4208" s="1" t="e">
        <f>VLOOKUP(INGRESO_MERCADERIA[[#This Row],[CODIGO]],STOCKSANLUIS[],7,FALSE)</f>
        <v>#N/A</v>
      </c>
      <c r="F4208" s="10"/>
    </row>
    <row r="4209" spans="1:6" x14ac:dyDescent="0.25">
      <c r="A4209" s="6"/>
      <c r="B4209" t="e">
        <f>VLOOKUP(INGRESO_MERCADERIA[[#This Row],[CODIGO]],STOCKSANLUIS[],2,FALSE)</f>
        <v>#N/A</v>
      </c>
      <c r="C4209" s="10"/>
      <c r="D4209" s="1"/>
      <c r="E4209" s="1" t="e">
        <f>VLOOKUP(INGRESO_MERCADERIA[[#This Row],[CODIGO]],STOCKSANLUIS[],7,FALSE)</f>
        <v>#N/A</v>
      </c>
      <c r="F4209" s="10"/>
    </row>
    <row r="4210" spans="1:6" x14ac:dyDescent="0.25">
      <c r="A4210" s="6"/>
      <c r="B4210" t="e">
        <f>VLOOKUP(INGRESO_MERCADERIA[[#This Row],[CODIGO]],STOCKSANLUIS[],2,FALSE)</f>
        <v>#N/A</v>
      </c>
      <c r="C4210" s="10"/>
      <c r="D4210" s="1"/>
      <c r="E4210" s="1" t="e">
        <f>VLOOKUP(INGRESO_MERCADERIA[[#This Row],[CODIGO]],STOCKSANLUIS[],7,FALSE)</f>
        <v>#N/A</v>
      </c>
      <c r="F4210" s="10"/>
    </row>
    <row r="4211" spans="1:6" x14ac:dyDescent="0.25">
      <c r="A4211" s="6"/>
      <c r="B4211" t="e">
        <f>VLOOKUP(INGRESO_MERCADERIA[[#This Row],[CODIGO]],STOCKSANLUIS[],2,FALSE)</f>
        <v>#N/A</v>
      </c>
      <c r="C4211" s="10"/>
      <c r="D4211" s="1"/>
      <c r="E4211" s="1" t="e">
        <f>VLOOKUP(INGRESO_MERCADERIA[[#This Row],[CODIGO]],STOCKSANLUIS[],7,FALSE)</f>
        <v>#N/A</v>
      </c>
      <c r="F4211" s="10"/>
    </row>
    <row r="4212" spans="1:6" x14ac:dyDescent="0.25">
      <c r="A4212" s="6"/>
      <c r="B4212" t="e">
        <f>VLOOKUP(INGRESO_MERCADERIA[[#This Row],[CODIGO]],STOCKSANLUIS[],2,FALSE)</f>
        <v>#N/A</v>
      </c>
      <c r="C4212" s="10"/>
      <c r="D4212" s="1"/>
      <c r="E4212" s="1" t="e">
        <f>VLOOKUP(INGRESO_MERCADERIA[[#This Row],[CODIGO]],STOCKSANLUIS[],7,FALSE)</f>
        <v>#N/A</v>
      </c>
      <c r="F4212" s="10"/>
    </row>
    <row r="4213" spans="1:6" x14ac:dyDescent="0.25">
      <c r="A4213" s="6"/>
      <c r="B4213" t="e">
        <f>VLOOKUP(INGRESO_MERCADERIA[[#This Row],[CODIGO]],STOCKSANLUIS[],2,FALSE)</f>
        <v>#N/A</v>
      </c>
      <c r="C4213" s="10"/>
      <c r="D4213" s="1"/>
      <c r="E4213" s="1" t="e">
        <f>VLOOKUP(INGRESO_MERCADERIA[[#This Row],[CODIGO]],STOCKSANLUIS[],7,FALSE)</f>
        <v>#N/A</v>
      </c>
      <c r="F4213" s="10"/>
    </row>
    <row r="4214" spans="1:6" x14ac:dyDescent="0.25">
      <c r="A4214" s="6"/>
      <c r="B4214" t="e">
        <f>VLOOKUP(INGRESO_MERCADERIA[[#This Row],[CODIGO]],STOCKSANLUIS[],2,FALSE)</f>
        <v>#N/A</v>
      </c>
      <c r="C4214" s="10"/>
      <c r="D4214" s="1"/>
      <c r="E4214" s="1" t="e">
        <f>VLOOKUP(INGRESO_MERCADERIA[[#This Row],[CODIGO]],STOCKSANLUIS[],7,FALSE)</f>
        <v>#N/A</v>
      </c>
      <c r="F4214" s="10"/>
    </row>
    <row r="4215" spans="1:6" x14ac:dyDescent="0.25">
      <c r="A4215" s="6"/>
      <c r="B4215" t="e">
        <f>VLOOKUP(INGRESO_MERCADERIA[[#This Row],[CODIGO]],STOCKSANLUIS[],2,FALSE)</f>
        <v>#N/A</v>
      </c>
      <c r="C4215" s="10"/>
      <c r="D4215" s="1"/>
      <c r="E4215" s="1" t="e">
        <f>VLOOKUP(INGRESO_MERCADERIA[[#This Row],[CODIGO]],STOCKSANLUIS[],7,FALSE)</f>
        <v>#N/A</v>
      </c>
      <c r="F4215" s="10"/>
    </row>
    <row r="4216" spans="1:6" x14ac:dyDescent="0.25">
      <c r="A4216" s="6"/>
      <c r="B4216" t="e">
        <f>VLOOKUP(INGRESO_MERCADERIA[[#This Row],[CODIGO]],STOCKSANLUIS[],2,FALSE)</f>
        <v>#N/A</v>
      </c>
      <c r="C4216" s="10"/>
      <c r="D4216" s="1"/>
      <c r="E4216" s="1" t="e">
        <f>VLOOKUP(INGRESO_MERCADERIA[[#This Row],[CODIGO]],STOCKSANLUIS[],7,FALSE)</f>
        <v>#N/A</v>
      </c>
      <c r="F4216" s="10"/>
    </row>
    <row r="4217" spans="1:6" x14ac:dyDescent="0.25">
      <c r="A4217" s="6"/>
      <c r="B4217" t="e">
        <f>VLOOKUP(INGRESO_MERCADERIA[[#This Row],[CODIGO]],STOCKSANLUIS[],2,FALSE)</f>
        <v>#N/A</v>
      </c>
      <c r="C4217" s="10"/>
      <c r="D4217" s="1"/>
      <c r="E4217" s="1" t="e">
        <f>VLOOKUP(INGRESO_MERCADERIA[[#This Row],[CODIGO]],STOCKSANLUIS[],7,FALSE)</f>
        <v>#N/A</v>
      </c>
      <c r="F4217" s="10"/>
    </row>
    <row r="4218" spans="1:6" x14ac:dyDescent="0.25">
      <c r="A4218" s="6"/>
      <c r="B4218" t="e">
        <f>VLOOKUP(INGRESO_MERCADERIA[[#This Row],[CODIGO]],STOCKSANLUIS[],2,FALSE)</f>
        <v>#N/A</v>
      </c>
      <c r="C4218" s="10"/>
      <c r="D4218" s="1"/>
      <c r="E4218" s="1" t="e">
        <f>VLOOKUP(INGRESO_MERCADERIA[[#This Row],[CODIGO]],STOCKSANLUIS[],7,FALSE)</f>
        <v>#N/A</v>
      </c>
      <c r="F4218" s="10"/>
    </row>
    <row r="4219" spans="1:6" x14ac:dyDescent="0.25">
      <c r="A4219" s="6"/>
      <c r="B4219" t="e">
        <f>VLOOKUP(INGRESO_MERCADERIA[[#This Row],[CODIGO]],STOCKSANLUIS[],2,FALSE)</f>
        <v>#N/A</v>
      </c>
      <c r="C4219" s="10"/>
      <c r="D4219" s="1"/>
      <c r="E4219" s="1" t="e">
        <f>VLOOKUP(INGRESO_MERCADERIA[[#This Row],[CODIGO]],STOCKSANLUIS[],7,FALSE)</f>
        <v>#N/A</v>
      </c>
      <c r="F4219" s="10"/>
    </row>
    <row r="4220" spans="1:6" x14ac:dyDescent="0.25">
      <c r="A4220" s="6"/>
      <c r="B4220" t="e">
        <f>VLOOKUP(INGRESO_MERCADERIA[[#This Row],[CODIGO]],STOCKSANLUIS[],2,FALSE)</f>
        <v>#N/A</v>
      </c>
      <c r="C4220" s="10"/>
      <c r="D4220" s="1"/>
      <c r="E4220" s="1" t="e">
        <f>VLOOKUP(INGRESO_MERCADERIA[[#This Row],[CODIGO]],STOCKSANLUIS[],7,FALSE)</f>
        <v>#N/A</v>
      </c>
      <c r="F4220" s="10"/>
    </row>
    <row r="4221" spans="1:6" x14ac:dyDescent="0.25">
      <c r="A4221" s="6"/>
      <c r="B4221" t="e">
        <f>VLOOKUP(INGRESO_MERCADERIA[[#This Row],[CODIGO]],STOCKSANLUIS[],2,FALSE)</f>
        <v>#N/A</v>
      </c>
      <c r="C4221" s="10"/>
      <c r="D4221" s="1"/>
      <c r="E4221" s="1" t="e">
        <f>VLOOKUP(INGRESO_MERCADERIA[[#This Row],[CODIGO]],STOCKSANLUIS[],7,FALSE)</f>
        <v>#N/A</v>
      </c>
      <c r="F4221" s="10"/>
    </row>
    <row r="4222" spans="1:6" x14ac:dyDescent="0.25">
      <c r="A4222" s="6"/>
      <c r="B4222" t="e">
        <f>VLOOKUP(INGRESO_MERCADERIA[[#This Row],[CODIGO]],STOCKSANLUIS[],2,FALSE)</f>
        <v>#N/A</v>
      </c>
      <c r="C4222" s="10"/>
      <c r="D4222" s="1"/>
      <c r="E4222" s="1" t="e">
        <f>VLOOKUP(INGRESO_MERCADERIA[[#This Row],[CODIGO]],STOCKSANLUIS[],7,FALSE)</f>
        <v>#N/A</v>
      </c>
      <c r="F4222" s="10"/>
    </row>
    <row r="4223" spans="1:6" x14ac:dyDescent="0.25">
      <c r="A4223" s="6"/>
      <c r="B4223" t="e">
        <f>VLOOKUP(INGRESO_MERCADERIA[[#This Row],[CODIGO]],STOCKSANLUIS[],2,FALSE)</f>
        <v>#N/A</v>
      </c>
      <c r="C4223" s="10"/>
      <c r="D4223" s="1"/>
      <c r="E4223" s="1" t="e">
        <f>VLOOKUP(INGRESO_MERCADERIA[[#This Row],[CODIGO]],STOCKSANLUIS[],7,FALSE)</f>
        <v>#N/A</v>
      </c>
      <c r="F4223" s="10"/>
    </row>
    <row r="4224" spans="1:6" x14ac:dyDescent="0.25">
      <c r="A4224" s="6"/>
      <c r="B4224" t="e">
        <f>VLOOKUP(INGRESO_MERCADERIA[[#This Row],[CODIGO]],STOCKSANLUIS[],2,FALSE)</f>
        <v>#N/A</v>
      </c>
      <c r="C4224" s="10"/>
      <c r="D4224" s="1"/>
      <c r="E4224" s="1" t="e">
        <f>VLOOKUP(INGRESO_MERCADERIA[[#This Row],[CODIGO]],STOCKSANLUIS[],7,FALSE)</f>
        <v>#N/A</v>
      </c>
      <c r="F4224" s="10"/>
    </row>
    <row r="4225" spans="1:6" x14ac:dyDescent="0.25">
      <c r="A4225" s="6"/>
      <c r="B4225" t="e">
        <f>VLOOKUP(INGRESO_MERCADERIA[[#This Row],[CODIGO]],STOCKSANLUIS[],2,FALSE)</f>
        <v>#N/A</v>
      </c>
      <c r="C4225" s="10"/>
      <c r="D4225" s="1"/>
      <c r="E4225" s="1" t="e">
        <f>VLOOKUP(INGRESO_MERCADERIA[[#This Row],[CODIGO]],STOCKSANLUIS[],7,FALSE)</f>
        <v>#N/A</v>
      </c>
      <c r="F4225" s="10"/>
    </row>
    <row r="4226" spans="1:6" x14ac:dyDescent="0.25">
      <c r="A4226" s="6"/>
      <c r="B4226" t="e">
        <f>VLOOKUP(INGRESO_MERCADERIA[[#This Row],[CODIGO]],STOCKSANLUIS[],2,FALSE)</f>
        <v>#N/A</v>
      </c>
      <c r="C4226" s="10"/>
      <c r="D4226" s="1"/>
      <c r="E4226" s="1" t="e">
        <f>VLOOKUP(INGRESO_MERCADERIA[[#This Row],[CODIGO]],STOCKSANLUIS[],7,FALSE)</f>
        <v>#N/A</v>
      </c>
      <c r="F4226" s="10"/>
    </row>
    <row r="4227" spans="1:6" x14ac:dyDescent="0.25">
      <c r="A4227" s="6"/>
      <c r="B4227" t="e">
        <f>VLOOKUP(INGRESO_MERCADERIA[[#This Row],[CODIGO]],STOCKSANLUIS[],2,FALSE)</f>
        <v>#N/A</v>
      </c>
      <c r="C4227" s="10"/>
      <c r="D4227" s="1"/>
      <c r="E4227" s="1" t="e">
        <f>VLOOKUP(INGRESO_MERCADERIA[[#This Row],[CODIGO]],STOCKSANLUIS[],7,FALSE)</f>
        <v>#N/A</v>
      </c>
      <c r="F4227" s="10"/>
    </row>
    <row r="4228" spans="1:6" x14ac:dyDescent="0.25">
      <c r="A4228" s="6"/>
      <c r="B4228" t="e">
        <f>VLOOKUP(INGRESO_MERCADERIA[[#This Row],[CODIGO]],STOCKSANLUIS[],2,FALSE)</f>
        <v>#N/A</v>
      </c>
      <c r="C4228" s="10"/>
      <c r="D4228" s="1"/>
      <c r="E4228" s="1" t="e">
        <f>VLOOKUP(INGRESO_MERCADERIA[[#This Row],[CODIGO]],STOCKSANLUIS[],7,FALSE)</f>
        <v>#N/A</v>
      </c>
      <c r="F4228" s="10"/>
    </row>
    <row r="4229" spans="1:6" x14ac:dyDescent="0.25">
      <c r="A4229" s="6"/>
      <c r="B4229" t="e">
        <f>VLOOKUP(INGRESO_MERCADERIA[[#This Row],[CODIGO]],STOCKSANLUIS[],2,FALSE)</f>
        <v>#N/A</v>
      </c>
      <c r="C4229" s="10"/>
      <c r="D4229" s="1"/>
      <c r="E4229" s="1" t="e">
        <f>VLOOKUP(INGRESO_MERCADERIA[[#This Row],[CODIGO]],STOCKSANLUIS[],7,FALSE)</f>
        <v>#N/A</v>
      </c>
      <c r="F4229" s="10"/>
    </row>
    <row r="4230" spans="1:6" x14ac:dyDescent="0.25">
      <c r="A4230" s="6"/>
      <c r="B4230" t="e">
        <f>VLOOKUP(INGRESO_MERCADERIA[[#This Row],[CODIGO]],STOCKSANLUIS[],2,FALSE)</f>
        <v>#N/A</v>
      </c>
      <c r="C4230" s="10"/>
      <c r="D4230" s="1"/>
      <c r="E4230" s="1" t="e">
        <f>VLOOKUP(INGRESO_MERCADERIA[[#This Row],[CODIGO]],STOCKSANLUIS[],7,FALSE)</f>
        <v>#N/A</v>
      </c>
      <c r="F4230" s="10"/>
    </row>
    <row r="4231" spans="1:6" x14ac:dyDescent="0.25">
      <c r="A4231" s="6"/>
      <c r="B4231" t="e">
        <f>VLOOKUP(INGRESO_MERCADERIA[[#This Row],[CODIGO]],STOCKSANLUIS[],2,FALSE)</f>
        <v>#N/A</v>
      </c>
      <c r="C4231" s="10"/>
      <c r="D4231" s="1"/>
      <c r="E4231" s="1" t="e">
        <f>VLOOKUP(INGRESO_MERCADERIA[[#This Row],[CODIGO]],STOCKSANLUIS[],7,FALSE)</f>
        <v>#N/A</v>
      </c>
      <c r="F4231" s="10"/>
    </row>
    <row r="4232" spans="1:6" x14ac:dyDescent="0.25">
      <c r="A4232" s="6"/>
      <c r="B4232" t="e">
        <f>VLOOKUP(INGRESO_MERCADERIA[[#This Row],[CODIGO]],STOCKSANLUIS[],2,FALSE)</f>
        <v>#N/A</v>
      </c>
      <c r="C4232" s="10"/>
      <c r="D4232" s="1"/>
      <c r="E4232" s="1" t="e">
        <f>VLOOKUP(INGRESO_MERCADERIA[[#This Row],[CODIGO]],STOCKSANLUIS[],7,FALSE)</f>
        <v>#N/A</v>
      </c>
      <c r="F4232" s="10"/>
    </row>
    <row r="4233" spans="1:6" x14ac:dyDescent="0.25">
      <c r="A4233" s="6"/>
      <c r="B4233" t="e">
        <f>VLOOKUP(INGRESO_MERCADERIA[[#This Row],[CODIGO]],STOCKSANLUIS[],2,FALSE)</f>
        <v>#N/A</v>
      </c>
      <c r="C4233" s="10"/>
      <c r="D4233" s="1"/>
      <c r="E4233" s="1" t="e">
        <f>VLOOKUP(INGRESO_MERCADERIA[[#This Row],[CODIGO]],STOCKSANLUIS[],7,FALSE)</f>
        <v>#N/A</v>
      </c>
      <c r="F4233" s="10"/>
    </row>
    <row r="4234" spans="1:6" x14ac:dyDescent="0.25">
      <c r="A4234" s="6"/>
      <c r="B4234" t="e">
        <f>VLOOKUP(INGRESO_MERCADERIA[[#This Row],[CODIGO]],STOCKSANLUIS[],2,FALSE)</f>
        <v>#N/A</v>
      </c>
      <c r="C4234" s="10"/>
      <c r="D4234" s="1"/>
      <c r="E4234" s="1" t="e">
        <f>VLOOKUP(INGRESO_MERCADERIA[[#This Row],[CODIGO]],STOCKSANLUIS[],7,FALSE)</f>
        <v>#N/A</v>
      </c>
      <c r="F4234" s="10"/>
    </row>
    <row r="4235" spans="1:6" x14ac:dyDescent="0.25">
      <c r="A4235" s="6"/>
      <c r="B4235" t="e">
        <f>VLOOKUP(INGRESO_MERCADERIA[[#This Row],[CODIGO]],STOCKSANLUIS[],2,FALSE)</f>
        <v>#N/A</v>
      </c>
      <c r="C4235" s="10"/>
      <c r="D4235" s="1"/>
      <c r="E4235" s="1" t="e">
        <f>VLOOKUP(INGRESO_MERCADERIA[[#This Row],[CODIGO]],STOCKSANLUIS[],7,FALSE)</f>
        <v>#N/A</v>
      </c>
      <c r="F4235" s="10"/>
    </row>
    <row r="4236" spans="1:6" x14ac:dyDescent="0.25">
      <c r="A4236" s="6"/>
      <c r="B4236" t="e">
        <f>VLOOKUP(INGRESO_MERCADERIA[[#This Row],[CODIGO]],STOCKSANLUIS[],2,FALSE)</f>
        <v>#N/A</v>
      </c>
      <c r="C4236" s="10"/>
      <c r="D4236" s="1"/>
      <c r="E4236" s="1" t="e">
        <f>VLOOKUP(INGRESO_MERCADERIA[[#This Row],[CODIGO]],STOCKSANLUIS[],7,FALSE)</f>
        <v>#N/A</v>
      </c>
      <c r="F4236" s="10"/>
    </row>
    <row r="4237" spans="1:6" x14ac:dyDescent="0.25">
      <c r="A4237" s="6"/>
      <c r="B4237" t="e">
        <f>VLOOKUP(INGRESO_MERCADERIA[[#This Row],[CODIGO]],STOCKSANLUIS[],2,FALSE)</f>
        <v>#N/A</v>
      </c>
      <c r="C4237" s="10"/>
      <c r="D4237" s="1"/>
      <c r="E4237" s="1" t="e">
        <f>VLOOKUP(INGRESO_MERCADERIA[[#This Row],[CODIGO]],STOCKSANLUIS[],7,FALSE)</f>
        <v>#N/A</v>
      </c>
      <c r="F4237" s="10"/>
    </row>
    <row r="4238" spans="1:6" x14ac:dyDescent="0.25">
      <c r="A4238" s="6"/>
      <c r="B4238" t="e">
        <f>VLOOKUP(INGRESO_MERCADERIA[[#This Row],[CODIGO]],STOCKSANLUIS[],2,FALSE)</f>
        <v>#N/A</v>
      </c>
      <c r="C4238" s="10"/>
      <c r="D4238" s="1"/>
      <c r="E4238" s="1" t="e">
        <f>VLOOKUP(INGRESO_MERCADERIA[[#This Row],[CODIGO]],STOCKSANLUIS[],7,FALSE)</f>
        <v>#N/A</v>
      </c>
      <c r="F4238" s="10"/>
    </row>
    <row r="4239" spans="1:6" x14ac:dyDescent="0.25">
      <c r="A4239" s="6"/>
      <c r="B4239" t="e">
        <f>VLOOKUP(INGRESO_MERCADERIA[[#This Row],[CODIGO]],STOCKSANLUIS[],2,FALSE)</f>
        <v>#N/A</v>
      </c>
      <c r="C4239" s="10"/>
      <c r="D4239" s="1"/>
      <c r="E4239" s="1" t="e">
        <f>VLOOKUP(INGRESO_MERCADERIA[[#This Row],[CODIGO]],STOCKSANLUIS[],7,FALSE)</f>
        <v>#N/A</v>
      </c>
      <c r="F4239" s="10"/>
    </row>
    <row r="4240" spans="1:6" x14ac:dyDescent="0.25">
      <c r="A4240" s="6"/>
      <c r="B4240" t="e">
        <f>VLOOKUP(INGRESO_MERCADERIA[[#This Row],[CODIGO]],STOCKSANLUIS[],2,FALSE)</f>
        <v>#N/A</v>
      </c>
      <c r="C4240" s="10"/>
      <c r="D4240" s="1"/>
      <c r="E4240" s="1" t="e">
        <f>VLOOKUP(INGRESO_MERCADERIA[[#This Row],[CODIGO]],STOCKSANLUIS[],7,FALSE)</f>
        <v>#N/A</v>
      </c>
      <c r="F4240" s="10"/>
    </row>
    <row r="4241" spans="1:6" x14ac:dyDescent="0.25">
      <c r="A4241" s="6"/>
      <c r="B4241" t="e">
        <f>VLOOKUP(INGRESO_MERCADERIA[[#This Row],[CODIGO]],STOCKSANLUIS[],2,FALSE)</f>
        <v>#N/A</v>
      </c>
      <c r="C4241" s="10"/>
      <c r="D4241" s="1"/>
      <c r="E4241" s="1" t="e">
        <f>VLOOKUP(INGRESO_MERCADERIA[[#This Row],[CODIGO]],STOCKSANLUIS[],7,FALSE)</f>
        <v>#N/A</v>
      </c>
      <c r="F4241" s="10"/>
    </row>
    <row r="4242" spans="1:6" x14ac:dyDescent="0.25">
      <c r="A4242" s="6"/>
      <c r="B4242" t="e">
        <f>VLOOKUP(INGRESO_MERCADERIA[[#This Row],[CODIGO]],STOCKSANLUIS[],2,FALSE)</f>
        <v>#N/A</v>
      </c>
      <c r="C4242" s="10"/>
      <c r="D4242" s="1"/>
      <c r="E4242" s="1" t="e">
        <f>VLOOKUP(INGRESO_MERCADERIA[[#This Row],[CODIGO]],STOCKSANLUIS[],7,FALSE)</f>
        <v>#N/A</v>
      </c>
      <c r="F4242" s="10"/>
    </row>
    <row r="4243" spans="1:6" x14ac:dyDescent="0.25">
      <c r="A4243" s="6"/>
      <c r="B4243" t="e">
        <f>VLOOKUP(INGRESO_MERCADERIA[[#This Row],[CODIGO]],STOCKSANLUIS[],2,FALSE)</f>
        <v>#N/A</v>
      </c>
      <c r="C4243" s="10"/>
      <c r="D4243" s="1"/>
      <c r="E4243" s="1" t="e">
        <f>VLOOKUP(INGRESO_MERCADERIA[[#This Row],[CODIGO]],STOCKSANLUIS[],7,FALSE)</f>
        <v>#N/A</v>
      </c>
      <c r="F4243" s="10"/>
    </row>
    <row r="4244" spans="1:6" x14ac:dyDescent="0.25">
      <c r="A4244" s="6"/>
      <c r="B4244" t="e">
        <f>VLOOKUP(INGRESO_MERCADERIA[[#This Row],[CODIGO]],STOCKSANLUIS[],2,FALSE)</f>
        <v>#N/A</v>
      </c>
      <c r="C4244" s="10"/>
      <c r="D4244" s="1"/>
      <c r="E4244" s="1" t="e">
        <f>VLOOKUP(INGRESO_MERCADERIA[[#This Row],[CODIGO]],STOCKSANLUIS[],7,FALSE)</f>
        <v>#N/A</v>
      </c>
      <c r="F4244" s="10"/>
    </row>
    <row r="4245" spans="1:6" x14ac:dyDescent="0.25">
      <c r="A4245" s="6"/>
      <c r="B4245" t="e">
        <f>VLOOKUP(INGRESO_MERCADERIA[[#This Row],[CODIGO]],STOCKSANLUIS[],2,FALSE)</f>
        <v>#N/A</v>
      </c>
      <c r="C4245" s="10"/>
      <c r="D4245" s="1"/>
      <c r="E4245" s="1" t="e">
        <f>VLOOKUP(INGRESO_MERCADERIA[[#This Row],[CODIGO]],STOCKSANLUIS[],7,FALSE)</f>
        <v>#N/A</v>
      </c>
      <c r="F4245" s="10"/>
    </row>
    <row r="4246" spans="1:6" x14ac:dyDescent="0.25">
      <c r="A4246" s="6"/>
      <c r="B4246" t="e">
        <f>VLOOKUP(INGRESO_MERCADERIA[[#This Row],[CODIGO]],STOCKSANLUIS[],2,FALSE)</f>
        <v>#N/A</v>
      </c>
      <c r="C4246" s="10"/>
      <c r="D4246" s="1"/>
      <c r="E4246" s="1" t="e">
        <f>VLOOKUP(INGRESO_MERCADERIA[[#This Row],[CODIGO]],STOCKSANLUIS[],7,FALSE)</f>
        <v>#N/A</v>
      </c>
      <c r="F4246" s="10"/>
    </row>
    <row r="4247" spans="1:6" x14ac:dyDescent="0.25">
      <c r="A4247" s="6"/>
      <c r="B4247" t="e">
        <f>VLOOKUP(INGRESO_MERCADERIA[[#This Row],[CODIGO]],STOCKSANLUIS[],2,FALSE)</f>
        <v>#N/A</v>
      </c>
      <c r="C4247" s="10"/>
      <c r="D4247" s="1"/>
      <c r="E4247" s="1" t="e">
        <f>VLOOKUP(INGRESO_MERCADERIA[[#This Row],[CODIGO]],STOCKSANLUIS[],7,FALSE)</f>
        <v>#N/A</v>
      </c>
      <c r="F4247" s="10"/>
    </row>
    <row r="4248" spans="1:6" x14ac:dyDescent="0.25">
      <c r="A4248" s="6"/>
      <c r="B4248" t="e">
        <f>VLOOKUP(INGRESO_MERCADERIA[[#This Row],[CODIGO]],STOCKSANLUIS[],2,FALSE)</f>
        <v>#N/A</v>
      </c>
      <c r="C4248" s="10"/>
      <c r="D4248" s="1"/>
      <c r="E4248" s="1" t="e">
        <f>VLOOKUP(INGRESO_MERCADERIA[[#This Row],[CODIGO]],STOCKSANLUIS[],7,FALSE)</f>
        <v>#N/A</v>
      </c>
      <c r="F4248" s="10"/>
    </row>
    <row r="4249" spans="1:6" x14ac:dyDescent="0.25">
      <c r="A4249" s="6"/>
      <c r="B4249" t="e">
        <f>VLOOKUP(INGRESO_MERCADERIA[[#This Row],[CODIGO]],STOCKSANLUIS[],2,FALSE)</f>
        <v>#N/A</v>
      </c>
      <c r="C4249" s="10"/>
      <c r="D4249" s="1"/>
      <c r="E4249" s="1" t="e">
        <f>VLOOKUP(INGRESO_MERCADERIA[[#This Row],[CODIGO]],STOCKSANLUIS[],7,FALSE)</f>
        <v>#N/A</v>
      </c>
      <c r="F4249" s="10"/>
    </row>
    <row r="4250" spans="1:6" x14ac:dyDescent="0.25">
      <c r="A4250" s="6"/>
      <c r="B4250" t="e">
        <f>VLOOKUP(INGRESO_MERCADERIA[[#This Row],[CODIGO]],STOCKSANLUIS[],2,FALSE)</f>
        <v>#N/A</v>
      </c>
      <c r="C4250" s="10"/>
      <c r="D4250" s="1"/>
      <c r="E4250" s="1" t="e">
        <f>VLOOKUP(INGRESO_MERCADERIA[[#This Row],[CODIGO]],STOCKSANLUIS[],7,FALSE)</f>
        <v>#N/A</v>
      </c>
      <c r="F4250" s="10"/>
    </row>
    <row r="4251" spans="1:6" x14ac:dyDescent="0.25">
      <c r="A4251" s="6"/>
      <c r="B4251" t="e">
        <f>VLOOKUP(INGRESO_MERCADERIA[[#This Row],[CODIGO]],STOCKSANLUIS[],2,FALSE)</f>
        <v>#N/A</v>
      </c>
      <c r="C4251" s="10"/>
      <c r="D4251" s="1"/>
      <c r="E4251" s="1" t="e">
        <f>VLOOKUP(INGRESO_MERCADERIA[[#This Row],[CODIGO]],STOCKSANLUIS[],7,FALSE)</f>
        <v>#N/A</v>
      </c>
      <c r="F4251" s="10"/>
    </row>
    <row r="4252" spans="1:6" x14ac:dyDescent="0.25">
      <c r="A4252" s="6"/>
      <c r="B4252" t="e">
        <f>VLOOKUP(INGRESO_MERCADERIA[[#This Row],[CODIGO]],STOCKSANLUIS[],2,FALSE)</f>
        <v>#N/A</v>
      </c>
      <c r="C4252" s="10"/>
      <c r="D4252" s="1"/>
      <c r="E4252" s="1" t="e">
        <f>VLOOKUP(INGRESO_MERCADERIA[[#This Row],[CODIGO]],STOCKSANLUIS[],7,FALSE)</f>
        <v>#N/A</v>
      </c>
      <c r="F4252" s="10"/>
    </row>
    <row r="4253" spans="1:6" x14ac:dyDescent="0.25">
      <c r="A4253" s="6"/>
      <c r="B4253" t="e">
        <f>VLOOKUP(INGRESO_MERCADERIA[[#This Row],[CODIGO]],STOCKSANLUIS[],2,FALSE)</f>
        <v>#N/A</v>
      </c>
      <c r="C4253" s="10"/>
      <c r="D4253" s="1"/>
      <c r="E4253" s="1" t="e">
        <f>VLOOKUP(INGRESO_MERCADERIA[[#This Row],[CODIGO]],STOCKSANLUIS[],7,FALSE)</f>
        <v>#N/A</v>
      </c>
      <c r="F4253" s="10"/>
    </row>
    <row r="4254" spans="1:6" x14ac:dyDescent="0.25">
      <c r="A4254" s="6"/>
      <c r="B4254" t="e">
        <f>VLOOKUP(INGRESO_MERCADERIA[[#This Row],[CODIGO]],STOCKSANLUIS[],2,FALSE)</f>
        <v>#N/A</v>
      </c>
      <c r="C4254" s="10"/>
      <c r="D4254" s="1"/>
      <c r="E4254" s="1" t="e">
        <f>VLOOKUP(INGRESO_MERCADERIA[[#This Row],[CODIGO]],STOCKSANLUIS[],7,FALSE)</f>
        <v>#N/A</v>
      </c>
      <c r="F4254" s="10"/>
    </row>
    <row r="4255" spans="1:6" x14ac:dyDescent="0.25">
      <c r="A4255" s="6"/>
      <c r="B4255" t="e">
        <f>VLOOKUP(INGRESO_MERCADERIA[[#This Row],[CODIGO]],STOCKSANLUIS[],2,FALSE)</f>
        <v>#N/A</v>
      </c>
      <c r="C4255" s="10"/>
      <c r="D4255" s="1"/>
      <c r="E4255" s="1" t="e">
        <f>VLOOKUP(INGRESO_MERCADERIA[[#This Row],[CODIGO]],STOCKSANLUIS[],7,FALSE)</f>
        <v>#N/A</v>
      </c>
      <c r="F4255" s="10"/>
    </row>
    <row r="4256" spans="1:6" x14ac:dyDescent="0.25">
      <c r="A4256" s="6"/>
      <c r="B4256" t="e">
        <f>VLOOKUP(INGRESO_MERCADERIA[[#This Row],[CODIGO]],STOCKSANLUIS[],2,FALSE)</f>
        <v>#N/A</v>
      </c>
      <c r="C4256" s="10"/>
      <c r="D4256" s="1"/>
      <c r="E4256" s="1" t="e">
        <f>VLOOKUP(INGRESO_MERCADERIA[[#This Row],[CODIGO]],STOCKSANLUIS[],7,FALSE)</f>
        <v>#N/A</v>
      </c>
      <c r="F4256" s="10"/>
    </row>
    <row r="4257" spans="1:6" x14ac:dyDescent="0.25">
      <c r="A4257" s="6"/>
      <c r="B4257" t="e">
        <f>VLOOKUP(INGRESO_MERCADERIA[[#This Row],[CODIGO]],STOCKSANLUIS[],2,FALSE)</f>
        <v>#N/A</v>
      </c>
      <c r="C4257" s="10"/>
      <c r="D4257" s="1"/>
      <c r="E4257" s="1" t="e">
        <f>VLOOKUP(INGRESO_MERCADERIA[[#This Row],[CODIGO]],STOCKSANLUIS[],7,FALSE)</f>
        <v>#N/A</v>
      </c>
      <c r="F4257" s="10"/>
    </row>
    <row r="4258" spans="1:6" x14ac:dyDescent="0.25">
      <c r="A4258" s="6"/>
      <c r="B4258" t="e">
        <f>VLOOKUP(INGRESO_MERCADERIA[[#This Row],[CODIGO]],STOCKSANLUIS[],2,FALSE)</f>
        <v>#N/A</v>
      </c>
      <c r="C4258" s="10"/>
      <c r="D4258" s="1"/>
      <c r="E4258" s="1" t="e">
        <f>VLOOKUP(INGRESO_MERCADERIA[[#This Row],[CODIGO]],STOCKSANLUIS[],7,FALSE)</f>
        <v>#N/A</v>
      </c>
      <c r="F4258" s="10"/>
    </row>
    <row r="4259" spans="1:6" x14ac:dyDescent="0.25">
      <c r="A4259" s="6"/>
      <c r="B4259" t="e">
        <f>VLOOKUP(INGRESO_MERCADERIA[[#This Row],[CODIGO]],STOCKSANLUIS[],2,FALSE)</f>
        <v>#N/A</v>
      </c>
      <c r="C4259" s="10"/>
      <c r="D4259" s="1"/>
      <c r="E4259" s="1" t="e">
        <f>VLOOKUP(INGRESO_MERCADERIA[[#This Row],[CODIGO]],STOCKSANLUIS[],7,FALSE)</f>
        <v>#N/A</v>
      </c>
      <c r="F4259" s="10"/>
    </row>
    <row r="4260" spans="1:6" x14ac:dyDescent="0.25">
      <c r="A4260" s="6"/>
      <c r="B4260" t="e">
        <f>VLOOKUP(INGRESO_MERCADERIA[[#This Row],[CODIGO]],STOCKSANLUIS[],2,FALSE)</f>
        <v>#N/A</v>
      </c>
      <c r="C4260" s="10"/>
      <c r="D4260" s="1"/>
      <c r="E4260" s="1" t="e">
        <f>VLOOKUP(INGRESO_MERCADERIA[[#This Row],[CODIGO]],STOCKSANLUIS[],7,FALSE)</f>
        <v>#N/A</v>
      </c>
      <c r="F4260" s="10"/>
    </row>
    <row r="4261" spans="1:6" x14ac:dyDescent="0.25">
      <c r="A4261" s="6"/>
      <c r="B4261" t="e">
        <f>VLOOKUP(INGRESO_MERCADERIA[[#This Row],[CODIGO]],STOCKSANLUIS[],2,FALSE)</f>
        <v>#N/A</v>
      </c>
      <c r="C4261" s="10"/>
      <c r="D4261" s="1"/>
      <c r="E4261" s="1" t="e">
        <f>VLOOKUP(INGRESO_MERCADERIA[[#This Row],[CODIGO]],STOCKSANLUIS[],7,FALSE)</f>
        <v>#N/A</v>
      </c>
      <c r="F4261" s="10"/>
    </row>
    <row r="4262" spans="1:6" x14ac:dyDescent="0.25">
      <c r="A4262" s="6"/>
      <c r="B4262" t="e">
        <f>VLOOKUP(INGRESO_MERCADERIA[[#This Row],[CODIGO]],STOCKSANLUIS[],2,FALSE)</f>
        <v>#N/A</v>
      </c>
      <c r="C4262" s="10"/>
      <c r="D4262" s="1"/>
      <c r="E4262" s="1" t="e">
        <f>VLOOKUP(INGRESO_MERCADERIA[[#This Row],[CODIGO]],STOCKSANLUIS[],7,FALSE)</f>
        <v>#N/A</v>
      </c>
      <c r="F4262" s="10"/>
    </row>
    <row r="4263" spans="1:6" x14ac:dyDescent="0.25">
      <c r="A4263" s="6"/>
      <c r="B4263" t="e">
        <f>VLOOKUP(INGRESO_MERCADERIA[[#This Row],[CODIGO]],STOCKSANLUIS[],2,FALSE)</f>
        <v>#N/A</v>
      </c>
      <c r="C4263" s="10"/>
      <c r="D4263" s="1"/>
      <c r="E4263" s="1" t="e">
        <f>VLOOKUP(INGRESO_MERCADERIA[[#This Row],[CODIGO]],STOCKSANLUIS[],7,FALSE)</f>
        <v>#N/A</v>
      </c>
      <c r="F4263" s="10"/>
    </row>
    <row r="4264" spans="1:6" x14ac:dyDescent="0.25">
      <c r="A4264" s="6"/>
      <c r="B4264" t="e">
        <f>VLOOKUP(INGRESO_MERCADERIA[[#This Row],[CODIGO]],STOCKSANLUIS[],2,FALSE)</f>
        <v>#N/A</v>
      </c>
      <c r="C4264" s="10"/>
      <c r="D4264" s="1"/>
      <c r="E4264" s="1" t="e">
        <f>VLOOKUP(INGRESO_MERCADERIA[[#This Row],[CODIGO]],STOCKSANLUIS[],7,FALSE)</f>
        <v>#N/A</v>
      </c>
      <c r="F4264" s="10"/>
    </row>
    <row r="4265" spans="1:6" x14ac:dyDescent="0.25">
      <c r="A4265" s="6"/>
      <c r="B4265" t="e">
        <f>VLOOKUP(INGRESO_MERCADERIA[[#This Row],[CODIGO]],STOCKSANLUIS[],2,FALSE)</f>
        <v>#N/A</v>
      </c>
      <c r="C4265" s="10"/>
      <c r="D4265" s="1"/>
      <c r="E4265" s="1" t="e">
        <f>VLOOKUP(INGRESO_MERCADERIA[[#This Row],[CODIGO]],STOCKSANLUIS[],7,FALSE)</f>
        <v>#N/A</v>
      </c>
      <c r="F4265" s="10"/>
    </row>
    <row r="4266" spans="1:6" x14ac:dyDescent="0.25">
      <c r="A4266" s="6"/>
      <c r="B4266" t="e">
        <f>VLOOKUP(INGRESO_MERCADERIA[[#This Row],[CODIGO]],STOCKSANLUIS[],2,FALSE)</f>
        <v>#N/A</v>
      </c>
      <c r="C4266" s="10"/>
      <c r="D4266" s="1"/>
      <c r="E4266" s="1" t="e">
        <f>VLOOKUP(INGRESO_MERCADERIA[[#This Row],[CODIGO]],STOCKSANLUIS[],7,FALSE)</f>
        <v>#N/A</v>
      </c>
      <c r="F4266" s="10"/>
    </row>
    <row r="4267" spans="1:6" x14ac:dyDescent="0.25">
      <c r="A4267" s="6"/>
      <c r="B4267" t="e">
        <f>VLOOKUP(INGRESO_MERCADERIA[[#This Row],[CODIGO]],STOCKSANLUIS[],2,FALSE)</f>
        <v>#N/A</v>
      </c>
      <c r="C4267" s="10"/>
      <c r="D4267" s="1"/>
      <c r="E4267" s="1" t="e">
        <f>VLOOKUP(INGRESO_MERCADERIA[[#This Row],[CODIGO]],STOCKSANLUIS[],7,FALSE)</f>
        <v>#N/A</v>
      </c>
      <c r="F4267" s="10"/>
    </row>
    <row r="4268" spans="1:6" x14ac:dyDescent="0.25">
      <c r="A4268" s="6"/>
      <c r="B4268" t="e">
        <f>VLOOKUP(INGRESO_MERCADERIA[[#This Row],[CODIGO]],STOCKSANLUIS[],2,FALSE)</f>
        <v>#N/A</v>
      </c>
      <c r="C4268" s="10"/>
      <c r="D4268" s="1"/>
      <c r="E4268" s="1" t="e">
        <f>VLOOKUP(INGRESO_MERCADERIA[[#This Row],[CODIGO]],STOCKSANLUIS[],7,FALSE)</f>
        <v>#N/A</v>
      </c>
      <c r="F4268" s="10"/>
    </row>
    <row r="4269" spans="1:6" x14ac:dyDescent="0.25">
      <c r="A4269" s="6"/>
      <c r="B4269" t="e">
        <f>VLOOKUP(INGRESO_MERCADERIA[[#This Row],[CODIGO]],STOCKSANLUIS[],2,FALSE)</f>
        <v>#N/A</v>
      </c>
      <c r="C4269" s="10"/>
      <c r="D4269" s="1"/>
      <c r="E4269" s="1" t="e">
        <f>VLOOKUP(INGRESO_MERCADERIA[[#This Row],[CODIGO]],STOCKSANLUIS[],7,FALSE)</f>
        <v>#N/A</v>
      </c>
      <c r="F4269" s="10"/>
    </row>
    <row r="4270" spans="1:6" x14ac:dyDescent="0.25">
      <c r="A4270" s="6"/>
      <c r="B4270" t="e">
        <f>VLOOKUP(INGRESO_MERCADERIA[[#This Row],[CODIGO]],STOCKSANLUIS[],2,FALSE)</f>
        <v>#N/A</v>
      </c>
      <c r="C4270" s="10"/>
      <c r="D4270" s="1"/>
      <c r="E4270" s="1" t="e">
        <f>VLOOKUP(INGRESO_MERCADERIA[[#This Row],[CODIGO]],STOCKSANLUIS[],7,FALSE)</f>
        <v>#N/A</v>
      </c>
      <c r="F4270" s="10"/>
    </row>
    <row r="4271" spans="1:6" x14ac:dyDescent="0.25">
      <c r="A4271" s="6"/>
      <c r="B4271" t="e">
        <f>VLOOKUP(INGRESO_MERCADERIA[[#This Row],[CODIGO]],STOCKSANLUIS[],2,FALSE)</f>
        <v>#N/A</v>
      </c>
      <c r="C4271" s="10"/>
      <c r="D4271" s="1"/>
      <c r="E4271" s="1" t="e">
        <f>VLOOKUP(INGRESO_MERCADERIA[[#This Row],[CODIGO]],STOCKSANLUIS[],7,FALSE)</f>
        <v>#N/A</v>
      </c>
      <c r="F4271" s="10"/>
    </row>
    <row r="4272" spans="1:6" x14ac:dyDescent="0.25">
      <c r="A4272" s="6"/>
      <c r="B4272" t="e">
        <f>VLOOKUP(INGRESO_MERCADERIA[[#This Row],[CODIGO]],STOCKSANLUIS[],2,FALSE)</f>
        <v>#N/A</v>
      </c>
      <c r="C4272" s="10"/>
      <c r="D4272" s="1"/>
      <c r="E4272" s="1" t="e">
        <f>VLOOKUP(INGRESO_MERCADERIA[[#This Row],[CODIGO]],STOCKSANLUIS[],7,FALSE)</f>
        <v>#N/A</v>
      </c>
      <c r="F4272" s="10"/>
    </row>
    <row r="4273" spans="1:6" x14ac:dyDescent="0.25">
      <c r="A4273" s="6"/>
      <c r="B4273" t="e">
        <f>VLOOKUP(INGRESO_MERCADERIA[[#This Row],[CODIGO]],STOCKSANLUIS[],2,FALSE)</f>
        <v>#N/A</v>
      </c>
      <c r="C4273" s="10"/>
      <c r="D4273" s="1"/>
      <c r="E4273" s="1" t="e">
        <f>VLOOKUP(INGRESO_MERCADERIA[[#This Row],[CODIGO]],STOCKSANLUIS[],7,FALSE)</f>
        <v>#N/A</v>
      </c>
      <c r="F4273" s="10"/>
    </row>
    <row r="4274" spans="1:6" x14ac:dyDescent="0.25">
      <c r="A4274" s="6"/>
      <c r="B4274" t="e">
        <f>VLOOKUP(INGRESO_MERCADERIA[[#This Row],[CODIGO]],STOCKSANLUIS[],2,FALSE)</f>
        <v>#N/A</v>
      </c>
      <c r="C4274" s="10"/>
      <c r="D4274" s="1"/>
      <c r="E4274" s="1" t="e">
        <f>VLOOKUP(INGRESO_MERCADERIA[[#This Row],[CODIGO]],STOCKSANLUIS[],7,FALSE)</f>
        <v>#N/A</v>
      </c>
      <c r="F4274" s="10"/>
    </row>
    <row r="4275" spans="1:6" x14ac:dyDescent="0.25">
      <c r="A4275" s="6"/>
      <c r="B4275" t="e">
        <f>VLOOKUP(INGRESO_MERCADERIA[[#This Row],[CODIGO]],STOCKSANLUIS[],2,FALSE)</f>
        <v>#N/A</v>
      </c>
      <c r="C4275" s="10"/>
      <c r="D4275" s="1"/>
      <c r="E4275" s="1" t="e">
        <f>VLOOKUP(INGRESO_MERCADERIA[[#This Row],[CODIGO]],STOCKSANLUIS[],7,FALSE)</f>
        <v>#N/A</v>
      </c>
      <c r="F4275" s="10"/>
    </row>
    <row r="4276" spans="1:6" x14ac:dyDescent="0.25">
      <c r="A4276" s="6"/>
      <c r="B4276" t="e">
        <f>VLOOKUP(INGRESO_MERCADERIA[[#This Row],[CODIGO]],STOCKSANLUIS[],2,FALSE)</f>
        <v>#N/A</v>
      </c>
      <c r="C4276" s="10"/>
      <c r="D4276" s="1"/>
      <c r="E4276" s="1" t="e">
        <f>VLOOKUP(INGRESO_MERCADERIA[[#This Row],[CODIGO]],STOCKSANLUIS[],7,FALSE)</f>
        <v>#N/A</v>
      </c>
      <c r="F4276" s="10"/>
    </row>
    <row r="4277" spans="1:6" x14ac:dyDescent="0.25">
      <c r="A4277" s="6"/>
      <c r="B4277" t="e">
        <f>VLOOKUP(INGRESO_MERCADERIA[[#This Row],[CODIGO]],STOCKSANLUIS[],2,FALSE)</f>
        <v>#N/A</v>
      </c>
      <c r="C4277" s="10"/>
      <c r="D4277" s="1"/>
      <c r="E4277" s="1" t="e">
        <f>VLOOKUP(INGRESO_MERCADERIA[[#This Row],[CODIGO]],STOCKSANLUIS[],7,FALSE)</f>
        <v>#N/A</v>
      </c>
      <c r="F4277" s="10"/>
    </row>
    <row r="4278" spans="1:6" x14ac:dyDescent="0.25">
      <c r="A4278" s="6"/>
      <c r="B4278" t="e">
        <f>VLOOKUP(INGRESO_MERCADERIA[[#This Row],[CODIGO]],STOCKSANLUIS[],2,FALSE)</f>
        <v>#N/A</v>
      </c>
      <c r="C4278" s="10"/>
      <c r="D4278" s="1"/>
      <c r="E4278" s="1" t="e">
        <f>VLOOKUP(INGRESO_MERCADERIA[[#This Row],[CODIGO]],STOCKSANLUIS[],7,FALSE)</f>
        <v>#N/A</v>
      </c>
      <c r="F4278" s="10"/>
    </row>
    <row r="4279" spans="1:6" x14ac:dyDescent="0.25">
      <c r="A4279" s="6"/>
      <c r="B4279" t="e">
        <f>VLOOKUP(INGRESO_MERCADERIA[[#This Row],[CODIGO]],STOCKSANLUIS[],2,FALSE)</f>
        <v>#N/A</v>
      </c>
      <c r="C4279" s="10"/>
      <c r="D4279" s="1"/>
      <c r="E4279" s="1" t="e">
        <f>VLOOKUP(INGRESO_MERCADERIA[[#This Row],[CODIGO]],STOCKSANLUIS[],7,FALSE)</f>
        <v>#N/A</v>
      </c>
      <c r="F4279" s="10"/>
    </row>
    <row r="4280" spans="1:6" x14ac:dyDescent="0.25">
      <c r="A4280" s="6"/>
      <c r="B4280" t="e">
        <f>VLOOKUP(INGRESO_MERCADERIA[[#This Row],[CODIGO]],STOCKSANLUIS[],2,FALSE)</f>
        <v>#N/A</v>
      </c>
      <c r="C4280" s="10"/>
      <c r="D4280" s="1"/>
      <c r="E4280" s="1" t="e">
        <f>VLOOKUP(INGRESO_MERCADERIA[[#This Row],[CODIGO]],STOCKSANLUIS[],7,FALSE)</f>
        <v>#N/A</v>
      </c>
      <c r="F4280" s="10"/>
    </row>
    <row r="4281" spans="1:6" x14ac:dyDescent="0.25">
      <c r="A4281" s="6"/>
      <c r="B4281" t="e">
        <f>VLOOKUP(INGRESO_MERCADERIA[[#This Row],[CODIGO]],STOCKSANLUIS[],2,FALSE)</f>
        <v>#N/A</v>
      </c>
      <c r="C4281" s="10"/>
      <c r="D4281" s="1"/>
      <c r="E4281" s="1" t="e">
        <f>VLOOKUP(INGRESO_MERCADERIA[[#This Row],[CODIGO]],STOCKSANLUIS[],7,FALSE)</f>
        <v>#N/A</v>
      </c>
      <c r="F4281" s="10"/>
    </row>
    <row r="4282" spans="1:6" x14ac:dyDescent="0.25">
      <c r="A4282" s="6"/>
      <c r="B4282" t="e">
        <f>VLOOKUP(INGRESO_MERCADERIA[[#This Row],[CODIGO]],STOCKSANLUIS[],2,FALSE)</f>
        <v>#N/A</v>
      </c>
      <c r="C4282" s="10"/>
      <c r="D4282" s="1"/>
      <c r="E4282" s="1" t="e">
        <f>VLOOKUP(INGRESO_MERCADERIA[[#This Row],[CODIGO]],STOCKSANLUIS[],7,FALSE)</f>
        <v>#N/A</v>
      </c>
      <c r="F4282" s="10"/>
    </row>
    <row r="4283" spans="1:6" x14ac:dyDescent="0.25">
      <c r="A4283" s="6"/>
      <c r="B4283" t="e">
        <f>VLOOKUP(INGRESO_MERCADERIA[[#This Row],[CODIGO]],STOCKSANLUIS[],2,FALSE)</f>
        <v>#N/A</v>
      </c>
      <c r="C4283" s="10"/>
      <c r="D4283" s="1"/>
      <c r="E4283" s="1" t="e">
        <f>VLOOKUP(INGRESO_MERCADERIA[[#This Row],[CODIGO]],STOCKSANLUIS[],7,FALSE)</f>
        <v>#N/A</v>
      </c>
      <c r="F4283" s="10"/>
    </row>
    <row r="4284" spans="1:6" x14ac:dyDescent="0.25">
      <c r="A4284" s="6"/>
      <c r="B4284" t="e">
        <f>VLOOKUP(INGRESO_MERCADERIA[[#This Row],[CODIGO]],STOCKSANLUIS[],2,FALSE)</f>
        <v>#N/A</v>
      </c>
      <c r="C4284" s="10"/>
      <c r="D4284" s="1"/>
      <c r="E4284" s="1" t="e">
        <f>VLOOKUP(INGRESO_MERCADERIA[[#This Row],[CODIGO]],STOCKSANLUIS[],7,FALSE)</f>
        <v>#N/A</v>
      </c>
      <c r="F4284" s="10"/>
    </row>
    <row r="4285" spans="1:6" x14ac:dyDescent="0.25">
      <c r="A4285" s="6"/>
      <c r="B4285" t="e">
        <f>VLOOKUP(INGRESO_MERCADERIA[[#This Row],[CODIGO]],STOCKSANLUIS[],2,FALSE)</f>
        <v>#N/A</v>
      </c>
      <c r="C4285" s="10"/>
      <c r="D4285" s="1"/>
      <c r="E4285" s="1" t="e">
        <f>VLOOKUP(INGRESO_MERCADERIA[[#This Row],[CODIGO]],STOCKSANLUIS[],7,FALSE)</f>
        <v>#N/A</v>
      </c>
      <c r="F4285" s="10"/>
    </row>
    <row r="4286" spans="1:6" x14ac:dyDescent="0.25">
      <c r="A4286" s="6"/>
      <c r="B4286" t="e">
        <f>VLOOKUP(INGRESO_MERCADERIA[[#This Row],[CODIGO]],STOCKSANLUIS[],2,FALSE)</f>
        <v>#N/A</v>
      </c>
      <c r="C4286" s="10"/>
      <c r="D4286" s="1"/>
      <c r="E4286" s="1" t="e">
        <f>VLOOKUP(INGRESO_MERCADERIA[[#This Row],[CODIGO]],STOCKSANLUIS[],7,FALSE)</f>
        <v>#N/A</v>
      </c>
      <c r="F4286" s="10"/>
    </row>
    <row r="4287" spans="1:6" x14ac:dyDescent="0.25">
      <c r="A4287" s="6"/>
      <c r="B4287" t="e">
        <f>VLOOKUP(INGRESO_MERCADERIA[[#This Row],[CODIGO]],STOCKSANLUIS[],2,FALSE)</f>
        <v>#N/A</v>
      </c>
      <c r="C4287" s="10"/>
      <c r="D4287" s="1"/>
      <c r="E4287" s="1" t="e">
        <f>VLOOKUP(INGRESO_MERCADERIA[[#This Row],[CODIGO]],STOCKSANLUIS[],7,FALSE)</f>
        <v>#N/A</v>
      </c>
      <c r="F4287" s="10"/>
    </row>
    <row r="4288" spans="1:6" x14ac:dyDescent="0.25">
      <c r="A4288" s="6"/>
      <c r="B4288" t="e">
        <f>VLOOKUP(INGRESO_MERCADERIA[[#This Row],[CODIGO]],STOCKSANLUIS[],2,FALSE)</f>
        <v>#N/A</v>
      </c>
      <c r="C4288" s="10"/>
      <c r="D4288" s="1"/>
      <c r="E4288" s="1" t="e">
        <f>VLOOKUP(INGRESO_MERCADERIA[[#This Row],[CODIGO]],STOCKSANLUIS[],7,FALSE)</f>
        <v>#N/A</v>
      </c>
      <c r="F4288" s="10"/>
    </row>
    <row r="4289" spans="1:6" x14ac:dyDescent="0.25">
      <c r="A4289" s="6"/>
      <c r="B4289" t="e">
        <f>VLOOKUP(INGRESO_MERCADERIA[[#This Row],[CODIGO]],STOCKSANLUIS[],2,FALSE)</f>
        <v>#N/A</v>
      </c>
      <c r="C4289" s="10"/>
      <c r="D4289" s="1"/>
      <c r="E4289" s="1" t="e">
        <f>VLOOKUP(INGRESO_MERCADERIA[[#This Row],[CODIGO]],STOCKSANLUIS[],7,FALSE)</f>
        <v>#N/A</v>
      </c>
      <c r="F4289" s="10"/>
    </row>
    <row r="4290" spans="1:6" x14ac:dyDescent="0.25">
      <c r="A4290" s="6"/>
      <c r="B4290" t="e">
        <f>VLOOKUP(INGRESO_MERCADERIA[[#This Row],[CODIGO]],STOCKSANLUIS[],2,FALSE)</f>
        <v>#N/A</v>
      </c>
      <c r="C4290" s="10"/>
      <c r="D4290" s="1"/>
      <c r="E4290" s="1" t="e">
        <f>VLOOKUP(INGRESO_MERCADERIA[[#This Row],[CODIGO]],STOCKSANLUIS[],7,FALSE)</f>
        <v>#N/A</v>
      </c>
      <c r="F4290" s="10"/>
    </row>
    <row r="4291" spans="1:6" x14ac:dyDescent="0.25">
      <c r="A4291" s="6"/>
      <c r="B4291" t="e">
        <f>VLOOKUP(INGRESO_MERCADERIA[[#This Row],[CODIGO]],STOCKSANLUIS[],2,FALSE)</f>
        <v>#N/A</v>
      </c>
      <c r="C4291" s="10"/>
      <c r="D4291" s="1"/>
      <c r="E4291" s="1" t="e">
        <f>VLOOKUP(INGRESO_MERCADERIA[[#This Row],[CODIGO]],STOCKSANLUIS[],7,FALSE)</f>
        <v>#N/A</v>
      </c>
      <c r="F4291" s="10"/>
    </row>
    <row r="4292" spans="1:6" x14ac:dyDescent="0.25">
      <c r="A4292" s="6"/>
      <c r="B4292" t="e">
        <f>VLOOKUP(INGRESO_MERCADERIA[[#This Row],[CODIGO]],STOCKSANLUIS[],2,FALSE)</f>
        <v>#N/A</v>
      </c>
      <c r="C4292" s="10"/>
      <c r="D4292" s="1"/>
      <c r="E4292" s="1" t="e">
        <f>VLOOKUP(INGRESO_MERCADERIA[[#This Row],[CODIGO]],STOCKSANLUIS[],7,FALSE)</f>
        <v>#N/A</v>
      </c>
      <c r="F4292" s="10"/>
    </row>
    <row r="4293" spans="1:6" x14ac:dyDescent="0.25">
      <c r="A4293" s="6"/>
      <c r="B4293" t="e">
        <f>VLOOKUP(INGRESO_MERCADERIA[[#This Row],[CODIGO]],STOCKSANLUIS[],2,FALSE)</f>
        <v>#N/A</v>
      </c>
      <c r="C4293" s="10"/>
      <c r="D4293" s="1"/>
      <c r="E4293" s="1" t="e">
        <f>VLOOKUP(INGRESO_MERCADERIA[[#This Row],[CODIGO]],STOCKSANLUIS[],7,FALSE)</f>
        <v>#N/A</v>
      </c>
      <c r="F4293" s="10"/>
    </row>
    <row r="4294" spans="1:6" x14ac:dyDescent="0.25">
      <c r="A4294" s="6"/>
      <c r="B4294" t="e">
        <f>VLOOKUP(INGRESO_MERCADERIA[[#This Row],[CODIGO]],STOCKSANLUIS[],2,FALSE)</f>
        <v>#N/A</v>
      </c>
      <c r="C4294" s="10"/>
      <c r="D4294" s="1"/>
      <c r="E4294" s="1" t="e">
        <f>VLOOKUP(INGRESO_MERCADERIA[[#This Row],[CODIGO]],STOCKSANLUIS[],7,FALSE)</f>
        <v>#N/A</v>
      </c>
      <c r="F4294" s="10"/>
    </row>
    <row r="4295" spans="1:6" x14ac:dyDescent="0.25">
      <c r="A4295" s="6"/>
      <c r="B4295" t="e">
        <f>VLOOKUP(INGRESO_MERCADERIA[[#This Row],[CODIGO]],STOCKSANLUIS[],2,FALSE)</f>
        <v>#N/A</v>
      </c>
      <c r="C4295" s="10"/>
      <c r="D4295" s="1"/>
      <c r="E4295" s="1" t="e">
        <f>VLOOKUP(INGRESO_MERCADERIA[[#This Row],[CODIGO]],STOCKSANLUIS[],7,FALSE)</f>
        <v>#N/A</v>
      </c>
      <c r="F4295" s="10"/>
    </row>
    <row r="4296" spans="1:6" x14ac:dyDescent="0.25">
      <c r="A4296" s="6"/>
      <c r="B4296" t="e">
        <f>VLOOKUP(INGRESO_MERCADERIA[[#This Row],[CODIGO]],STOCKSANLUIS[],2,FALSE)</f>
        <v>#N/A</v>
      </c>
      <c r="C4296" s="10"/>
      <c r="D4296" s="1"/>
      <c r="E4296" s="1" t="e">
        <f>VLOOKUP(INGRESO_MERCADERIA[[#This Row],[CODIGO]],STOCKSANLUIS[],7,FALSE)</f>
        <v>#N/A</v>
      </c>
      <c r="F4296" s="10"/>
    </row>
    <row r="4297" spans="1:6" x14ac:dyDescent="0.25">
      <c r="A4297" s="6"/>
      <c r="B4297" t="e">
        <f>VLOOKUP(INGRESO_MERCADERIA[[#This Row],[CODIGO]],STOCKSANLUIS[],2,FALSE)</f>
        <v>#N/A</v>
      </c>
      <c r="C4297" s="10"/>
      <c r="D4297" s="1"/>
      <c r="E4297" s="1" t="e">
        <f>VLOOKUP(INGRESO_MERCADERIA[[#This Row],[CODIGO]],STOCKSANLUIS[],7,FALSE)</f>
        <v>#N/A</v>
      </c>
      <c r="F4297" s="10"/>
    </row>
    <row r="4298" spans="1:6" x14ac:dyDescent="0.25">
      <c r="A4298" s="6"/>
      <c r="B4298" t="e">
        <f>VLOOKUP(INGRESO_MERCADERIA[[#This Row],[CODIGO]],STOCKSANLUIS[],2,FALSE)</f>
        <v>#N/A</v>
      </c>
      <c r="C4298" s="10"/>
      <c r="D4298" s="1"/>
      <c r="E4298" s="1" t="e">
        <f>VLOOKUP(INGRESO_MERCADERIA[[#This Row],[CODIGO]],STOCKSANLUIS[],7,FALSE)</f>
        <v>#N/A</v>
      </c>
      <c r="F4298" s="10"/>
    </row>
    <row r="4299" spans="1:6" x14ac:dyDescent="0.25">
      <c r="A4299" s="6"/>
      <c r="B4299" t="e">
        <f>VLOOKUP(INGRESO_MERCADERIA[[#This Row],[CODIGO]],STOCKSANLUIS[],2,FALSE)</f>
        <v>#N/A</v>
      </c>
      <c r="C4299" s="10"/>
      <c r="D4299" s="1"/>
      <c r="E4299" s="1" t="e">
        <f>VLOOKUP(INGRESO_MERCADERIA[[#This Row],[CODIGO]],STOCKSANLUIS[],7,FALSE)</f>
        <v>#N/A</v>
      </c>
      <c r="F4299" s="10"/>
    </row>
    <row r="4300" spans="1:6" x14ac:dyDescent="0.25">
      <c r="A4300" s="6"/>
      <c r="B4300" t="e">
        <f>VLOOKUP(INGRESO_MERCADERIA[[#This Row],[CODIGO]],STOCKSANLUIS[],2,FALSE)</f>
        <v>#N/A</v>
      </c>
      <c r="C4300" s="10"/>
      <c r="D4300" s="1"/>
      <c r="E4300" s="1" t="e">
        <f>VLOOKUP(INGRESO_MERCADERIA[[#This Row],[CODIGO]],STOCKSANLUIS[],7,FALSE)</f>
        <v>#N/A</v>
      </c>
      <c r="F4300" s="10"/>
    </row>
    <row r="4301" spans="1:6" x14ac:dyDescent="0.25">
      <c r="A4301" s="6"/>
      <c r="B4301" t="e">
        <f>VLOOKUP(INGRESO_MERCADERIA[[#This Row],[CODIGO]],STOCKSANLUIS[],2,FALSE)</f>
        <v>#N/A</v>
      </c>
      <c r="C4301" s="10"/>
      <c r="D4301" s="1"/>
      <c r="E4301" s="1" t="e">
        <f>VLOOKUP(INGRESO_MERCADERIA[[#This Row],[CODIGO]],STOCKSANLUIS[],7,FALSE)</f>
        <v>#N/A</v>
      </c>
      <c r="F4301" s="10"/>
    </row>
    <row r="4302" spans="1:6" x14ac:dyDescent="0.25">
      <c r="A4302" s="6"/>
      <c r="B4302" t="e">
        <f>VLOOKUP(INGRESO_MERCADERIA[[#This Row],[CODIGO]],STOCKSANLUIS[],2,FALSE)</f>
        <v>#N/A</v>
      </c>
      <c r="C4302" s="10"/>
      <c r="D4302" s="1"/>
      <c r="E4302" s="1" t="e">
        <f>VLOOKUP(INGRESO_MERCADERIA[[#This Row],[CODIGO]],STOCKSANLUIS[],7,FALSE)</f>
        <v>#N/A</v>
      </c>
      <c r="F4302" s="10"/>
    </row>
    <row r="4303" spans="1:6" x14ac:dyDescent="0.25">
      <c r="A4303" s="6"/>
      <c r="B4303" t="e">
        <f>VLOOKUP(INGRESO_MERCADERIA[[#This Row],[CODIGO]],STOCKSANLUIS[],2,FALSE)</f>
        <v>#N/A</v>
      </c>
      <c r="C4303" s="10"/>
      <c r="D4303" s="1"/>
      <c r="E4303" s="1" t="e">
        <f>VLOOKUP(INGRESO_MERCADERIA[[#This Row],[CODIGO]],STOCKSANLUIS[],7,FALSE)</f>
        <v>#N/A</v>
      </c>
      <c r="F4303" s="10"/>
    </row>
    <row r="4304" spans="1:6" x14ac:dyDescent="0.25">
      <c r="A4304" s="6"/>
      <c r="B4304" t="e">
        <f>VLOOKUP(INGRESO_MERCADERIA[[#This Row],[CODIGO]],STOCKSANLUIS[],2,FALSE)</f>
        <v>#N/A</v>
      </c>
      <c r="C4304" s="10"/>
      <c r="D4304" s="1"/>
      <c r="E4304" s="1" t="e">
        <f>VLOOKUP(INGRESO_MERCADERIA[[#This Row],[CODIGO]],STOCKSANLUIS[],7,FALSE)</f>
        <v>#N/A</v>
      </c>
      <c r="F4304" s="10"/>
    </row>
    <row r="4305" spans="1:6" x14ac:dyDescent="0.25">
      <c r="A4305" s="6"/>
      <c r="B4305" t="e">
        <f>VLOOKUP(INGRESO_MERCADERIA[[#This Row],[CODIGO]],STOCKSANLUIS[],2,FALSE)</f>
        <v>#N/A</v>
      </c>
      <c r="C4305" s="10"/>
      <c r="D4305" s="1"/>
      <c r="E4305" s="1" t="e">
        <f>VLOOKUP(INGRESO_MERCADERIA[[#This Row],[CODIGO]],STOCKSANLUIS[],7,FALSE)</f>
        <v>#N/A</v>
      </c>
      <c r="F4305" s="10"/>
    </row>
    <row r="4306" spans="1:6" x14ac:dyDescent="0.25">
      <c r="A4306" s="6"/>
      <c r="B4306" t="e">
        <f>VLOOKUP(INGRESO_MERCADERIA[[#This Row],[CODIGO]],STOCKSANLUIS[],2,FALSE)</f>
        <v>#N/A</v>
      </c>
      <c r="C4306" s="10"/>
      <c r="D4306" s="1"/>
      <c r="E4306" s="1" t="e">
        <f>VLOOKUP(INGRESO_MERCADERIA[[#This Row],[CODIGO]],STOCKSANLUIS[],7,FALSE)</f>
        <v>#N/A</v>
      </c>
      <c r="F4306" s="10"/>
    </row>
    <row r="4307" spans="1:6" x14ac:dyDescent="0.25">
      <c r="A4307" s="6"/>
      <c r="B4307" t="e">
        <f>VLOOKUP(INGRESO_MERCADERIA[[#This Row],[CODIGO]],STOCKSANLUIS[],2,FALSE)</f>
        <v>#N/A</v>
      </c>
      <c r="C4307" s="10"/>
      <c r="D4307" s="1"/>
      <c r="E4307" s="1" t="e">
        <f>VLOOKUP(INGRESO_MERCADERIA[[#This Row],[CODIGO]],STOCKSANLUIS[],7,FALSE)</f>
        <v>#N/A</v>
      </c>
      <c r="F4307" s="10"/>
    </row>
    <row r="4308" spans="1:6" x14ac:dyDescent="0.25">
      <c r="A4308" s="6"/>
      <c r="B4308" t="e">
        <f>VLOOKUP(INGRESO_MERCADERIA[[#This Row],[CODIGO]],STOCKSANLUIS[],2,FALSE)</f>
        <v>#N/A</v>
      </c>
      <c r="C4308" s="10"/>
      <c r="D4308" s="1"/>
      <c r="E4308" s="1" t="e">
        <f>VLOOKUP(INGRESO_MERCADERIA[[#This Row],[CODIGO]],STOCKSANLUIS[],7,FALSE)</f>
        <v>#N/A</v>
      </c>
      <c r="F4308" s="10"/>
    </row>
    <row r="4309" spans="1:6" x14ac:dyDescent="0.25">
      <c r="A4309" s="6"/>
      <c r="B4309" t="e">
        <f>VLOOKUP(INGRESO_MERCADERIA[[#This Row],[CODIGO]],STOCKSANLUIS[],2,FALSE)</f>
        <v>#N/A</v>
      </c>
      <c r="C4309" s="10"/>
      <c r="D4309" s="1"/>
      <c r="E4309" s="1" t="e">
        <f>VLOOKUP(INGRESO_MERCADERIA[[#This Row],[CODIGO]],STOCKSANLUIS[],7,FALSE)</f>
        <v>#N/A</v>
      </c>
      <c r="F4309" s="10"/>
    </row>
    <row r="4310" spans="1:6" x14ac:dyDescent="0.25">
      <c r="A4310" s="6"/>
      <c r="B4310" t="e">
        <f>VLOOKUP(INGRESO_MERCADERIA[[#This Row],[CODIGO]],STOCKSANLUIS[],2,FALSE)</f>
        <v>#N/A</v>
      </c>
      <c r="C4310" s="10"/>
      <c r="D4310" s="1"/>
      <c r="E4310" s="1" t="e">
        <f>VLOOKUP(INGRESO_MERCADERIA[[#This Row],[CODIGO]],STOCKSANLUIS[],7,FALSE)</f>
        <v>#N/A</v>
      </c>
      <c r="F4310" s="10"/>
    </row>
    <row r="4311" spans="1:6" x14ac:dyDescent="0.25">
      <c r="A4311" s="6"/>
      <c r="B4311" t="e">
        <f>VLOOKUP(INGRESO_MERCADERIA[[#This Row],[CODIGO]],STOCKSANLUIS[],2,FALSE)</f>
        <v>#N/A</v>
      </c>
      <c r="C4311" s="10"/>
      <c r="D4311" s="1"/>
      <c r="E4311" s="1" t="e">
        <f>VLOOKUP(INGRESO_MERCADERIA[[#This Row],[CODIGO]],STOCKSANLUIS[],7,FALSE)</f>
        <v>#N/A</v>
      </c>
      <c r="F4311" s="10"/>
    </row>
    <row r="4312" spans="1:6" x14ac:dyDescent="0.25">
      <c r="A4312" s="6"/>
      <c r="B4312" t="e">
        <f>VLOOKUP(INGRESO_MERCADERIA[[#This Row],[CODIGO]],STOCKSANLUIS[],2,FALSE)</f>
        <v>#N/A</v>
      </c>
      <c r="C4312" s="10"/>
      <c r="D4312" s="1"/>
      <c r="E4312" s="1" t="e">
        <f>VLOOKUP(INGRESO_MERCADERIA[[#This Row],[CODIGO]],STOCKSANLUIS[],7,FALSE)</f>
        <v>#N/A</v>
      </c>
      <c r="F4312" s="10"/>
    </row>
    <row r="4313" spans="1:6" x14ac:dyDescent="0.25">
      <c r="A4313" s="6"/>
      <c r="B4313" t="e">
        <f>VLOOKUP(INGRESO_MERCADERIA[[#This Row],[CODIGO]],STOCKSANLUIS[],2,FALSE)</f>
        <v>#N/A</v>
      </c>
      <c r="C4313" s="10"/>
      <c r="D4313" s="1"/>
      <c r="E4313" s="1" t="e">
        <f>VLOOKUP(INGRESO_MERCADERIA[[#This Row],[CODIGO]],STOCKSANLUIS[],7,FALSE)</f>
        <v>#N/A</v>
      </c>
      <c r="F4313" s="10"/>
    </row>
    <row r="4314" spans="1:6" x14ac:dyDescent="0.25">
      <c r="A4314" s="6"/>
      <c r="B4314" t="e">
        <f>VLOOKUP(INGRESO_MERCADERIA[[#This Row],[CODIGO]],STOCKSANLUIS[],2,FALSE)</f>
        <v>#N/A</v>
      </c>
      <c r="C4314" s="10"/>
      <c r="D4314" s="1"/>
      <c r="E4314" s="1" t="e">
        <f>VLOOKUP(INGRESO_MERCADERIA[[#This Row],[CODIGO]],STOCKSANLUIS[],7,FALSE)</f>
        <v>#N/A</v>
      </c>
      <c r="F4314" s="10"/>
    </row>
    <row r="4315" spans="1:6" x14ac:dyDescent="0.25">
      <c r="A4315" s="6"/>
      <c r="B4315" t="e">
        <f>VLOOKUP(INGRESO_MERCADERIA[[#This Row],[CODIGO]],STOCKSANLUIS[],2,FALSE)</f>
        <v>#N/A</v>
      </c>
      <c r="C4315" s="10"/>
      <c r="D4315" s="1"/>
      <c r="E4315" s="1" t="e">
        <f>VLOOKUP(INGRESO_MERCADERIA[[#This Row],[CODIGO]],STOCKSANLUIS[],7,FALSE)</f>
        <v>#N/A</v>
      </c>
      <c r="F4315" s="10"/>
    </row>
    <row r="4316" spans="1:6" x14ac:dyDescent="0.25">
      <c r="A4316" s="6"/>
      <c r="B4316" t="e">
        <f>VLOOKUP(INGRESO_MERCADERIA[[#This Row],[CODIGO]],STOCKSANLUIS[],2,FALSE)</f>
        <v>#N/A</v>
      </c>
      <c r="C4316" s="10"/>
      <c r="D4316" s="1"/>
      <c r="E4316" s="1" t="e">
        <f>VLOOKUP(INGRESO_MERCADERIA[[#This Row],[CODIGO]],STOCKSANLUIS[],7,FALSE)</f>
        <v>#N/A</v>
      </c>
      <c r="F4316" s="10"/>
    </row>
    <row r="4317" spans="1:6" x14ac:dyDescent="0.25">
      <c r="A4317" s="6"/>
      <c r="B4317" t="e">
        <f>VLOOKUP(INGRESO_MERCADERIA[[#This Row],[CODIGO]],STOCKSANLUIS[],2,FALSE)</f>
        <v>#N/A</v>
      </c>
      <c r="C4317" s="10"/>
      <c r="D4317" s="1"/>
      <c r="E4317" s="1" t="e">
        <f>VLOOKUP(INGRESO_MERCADERIA[[#This Row],[CODIGO]],STOCKSANLUIS[],7,FALSE)</f>
        <v>#N/A</v>
      </c>
      <c r="F4317" s="10"/>
    </row>
    <row r="4318" spans="1:6" x14ac:dyDescent="0.25">
      <c r="A4318" s="6"/>
      <c r="B4318" t="e">
        <f>VLOOKUP(INGRESO_MERCADERIA[[#This Row],[CODIGO]],STOCKSANLUIS[],2,FALSE)</f>
        <v>#N/A</v>
      </c>
      <c r="C4318" s="10"/>
      <c r="D4318" s="1"/>
      <c r="E4318" s="1" t="e">
        <f>VLOOKUP(INGRESO_MERCADERIA[[#This Row],[CODIGO]],STOCKSANLUIS[],7,FALSE)</f>
        <v>#N/A</v>
      </c>
      <c r="F4318" s="10"/>
    </row>
    <row r="4319" spans="1:6" x14ac:dyDescent="0.25">
      <c r="A4319" s="6"/>
      <c r="B4319" t="e">
        <f>VLOOKUP(INGRESO_MERCADERIA[[#This Row],[CODIGO]],STOCKSANLUIS[],2,FALSE)</f>
        <v>#N/A</v>
      </c>
      <c r="C4319" s="10"/>
      <c r="D4319" s="1"/>
      <c r="E4319" s="1" t="e">
        <f>VLOOKUP(INGRESO_MERCADERIA[[#This Row],[CODIGO]],STOCKSANLUIS[],7,FALSE)</f>
        <v>#N/A</v>
      </c>
      <c r="F4319" s="10"/>
    </row>
    <row r="4320" spans="1:6" x14ac:dyDescent="0.25">
      <c r="A4320" s="6"/>
      <c r="B4320" t="e">
        <f>VLOOKUP(INGRESO_MERCADERIA[[#This Row],[CODIGO]],STOCKSANLUIS[],2,FALSE)</f>
        <v>#N/A</v>
      </c>
      <c r="C4320" s="10"/>
      <c r="D4320" s="1"/>
      <c r="E4320" s="1" t="e">
        <f>VLOOKUP(INGRESO_MERCADERIA[[#This Row],[CODIGO]],STOCKSANLUIS[],7,FALSE)</f>
        <v>#N/A</v>
      </c>
      <c r="F4320" s="10"/>
    </row>
    <row r="4321" spans="1:6" x14ac:dyDescent="0.25">
      <c r="A4321" s="6"/>
      <c r="B4321" t="e">
        <f>VLOOKUP(INGRESO_MERCADERIA[[#This Row],[CODIGO]],STOCKSANLUIS[],2,FALSE)</f>
        <v>#N/A</v>
      </c>
      <c r="C4321" s="10"/>
      <c r="D4321" s="1"/>
      <c r="E4321" s="1" t="e">
        <f>VLOOKUP(INGRESO_MERCADERIA[[#This Row],[CODIGO]],STOCKSANLUIS[],7,FALSE)</f>
        <v>#N/A</v>
      </c>
      <c r="F4321" s="10"/>
    </row>
    <row r="4322" spans="1:6" x14ac:dyDescent="0.25">
      <c r="A4322" s="6"/>
      <c r="B4322" t="e">
        <f>VLOOKUP(INGRESO_MERCADERIA[[#This Row],[CODIGO]],STOCKSANLUIS[],2,FALSE)</f>
        <v>#N/A</v>
      </c>
      <c r="C4322" s="10"/>
      <c r="D4322" s="1"/>
      <c r="E4322" s="1" t="e">
        <f>VLOOKUP(INGRESO_MERCADERIA[[#This Row],[CODIGO]],STOCKSANLUIS[],7,FALSE)</f>
        <v>#N/A</v>
      </c>
      <c r="F4322" s="10"/>
    </row>
    <row r="4323" spans="1:6" x14ac:dyDescent="0.25">
      <c r="A4323" s="6"/>
      <c r="B4323" t="e">
        <f>VLOOKUP(INGRESO_MERCADERIA[[#This Row],[CODIGO]],STOCKSANLUIS[],2,FALSE)</f>
        <v>#N/A</v>
      </c>
      <c r="C4323" s="10"/>
      <c r="D4323" s="1"/>
      <c r="E4323" s="1" t="e">
        <f>VLOOKUP(INGRESO_MERCADERIA[[#This Row],[CODIGO]],STOCKSANLUIS[],7,FALSE)</f>
        <v>#N/A</v>
      </c>
      <c r="F4323" s="10"/>
    </row>
    <row r="4324" spans="1:6" x14ac:dyDescent="0.25">
      <c r="A4324" s="6"/>
      <c r="B4324" t="e">
        <f>VLOOKUP(INGRESO_MERCADERIA[[#This Row],[CODIGO]],STOCKSANLUIS[],2,FALSE)</f>
        <v>#N/A</v>
      </c>
      <c r="C4324" s="10"/>
      <c r="D4324" s="1"/>
      <c r="E4324" s="1" t="e">
        <f>VLOOKUP(INGRESO_MERCADERIA[[#This Row],[CODIGO]],STOCKSANLUIS[],7,FALSE)</f>
        <v>#N/A</v>
      </c>
      <c r="F4324" s="10"/>
    </row>
    <row r="4325" spans="1:6" x14ac:dyDescent="0.25">
      <c r="A4325" s="6"/>
      <c r="B4325" t="e">
        <f>VLOOKUP(INGRESO_MERCADERIA[[#This Row],[CODIGO]],STOCKSANLUIS[],2,FALSE)</f>
        <v>#N/A</v>
      </c>
      <c r="C4325" s="10"/>
      <c r="D4325" s="1"/>
      <c r="E4325" s="1" t="e">
        <f>VLOOKUP(INGRESO_MERCADERIA[[#This Row],[CODIGO]],STOCKSANLUIS[],7,FALSE)</f>
        <v>#N/A</v>
      </c>
      <c r="F4325" s="10"/>
    </row>
    <row r="4326" spans="1:6" x14ac:dyDescent="0.25">
      <c r="A4326" s="6"/>
      <c r="B4326" t="e">
        <f>VLOOKUP(INGRESO_MERCADERIA[[#This Row],[CODIGO]],STOCKSANLUIS[],2,FALSE)</f>
        <v>#N/A</v>
      </c>
      <c r="C4326" s="10"/>
      <c r="D4326" s="1"/>
      <c r="E4326" s="1" t="e">
        <f>VLOOKUP(INGRESO_MERCADERIA[[#This Row],[CODIGO]],STOCKSANLUIS[],7,FALSE)</f>
        <v>#N/A</v>
      </c>
      <c r="F4326" s="10"/>
    </row>
    <row r="4327" spans="1:6" x14ac:dyDescent="0.25">
      <c r="A4327" s="6"/>
      <c r="B4327" t="e">
        <f>VLOOKUP(INGRESO_MERCADERIA[[#This Row],[CODIGO]],STOCKSANLUIS[],2,FALSE)</f>
        <v>#N/A</v>
      </c>
      <c r="C4327" s="10"/>
      <c r="D4327" s="1"/>
      <c r="E4327" s="1" t="e">
        <f>VLOOKUP(INGRESO_MERCADERIA[[#This Row],[CODIGO]],STOCKSANLUIS[],7,FALSE)</f>
        <v>#N/A</v>
      </c>
      <c r="F4327" s="10"/>
    </row>
    <row r="4328" spans="1:6" x14ac:dyDescent="0.25">
      <c r="A4328" s="6"/>
      <c r="B4328" t="e">
        <f>VLOOKUP(INGRESO_MERCADERIA[[#This Row],[CODIGO]],STOCKSANLUIS[],2,FALSE)</f>
        <v>#N/A</v>
      </c>
      <c r="C4328" s="10"/>
      <c r="D4328" s="1"/>
      <c r="E4328" s="1" t="e">
        <f>VLOOKUP(INGRESO_MERCADERIA[[#This Row],[CODIGO]],STOCKSANLUIS[],7,FALSE)</f>
        <v>#N/A</v>
      </c>
      <c r="F4328" s="10"/>
    </row>
    <row r="4329" spans="1:6" x14ac:dyDescent="0.25">
      <c r="A4329" s="6"/>
      <c r="B4329" t="e">
        <f>VLOOKUP(INGRESO_MERCADERIA[[#This Row],[CODIGO]],STOCKSANLUIS[],2,FALSE)</f>
        <v>#N/A</v>
      </c>
      <c r="C4329" s="10"/>
      <c r="D4329" s="1"/>
      <c r="E4329" s="1" t="e">
        <f>VLOOKUP(INGRESO_MERCADERIA[[#This Row],[CODIGO]],STOCKSANLUIS[],7,FALSE)</f>
        <v>#N/A</v>
      </c>
      <c r="F4329" s="10"/>
    </row>
    <row r="4330" spans="1:6" x14ac:dyDescent="0.25">
      <c r="A4330" s="6"/>
      <c r="B4330" t="e">
        <f>VLOOKUP(INGRESO_MERCADERIA[[#This Row],[CODIGO]],STOCKSANLUIS[],2,FALSE)</f>
        <v>#N/A</v>
      </c>
      <c r="C4330" s="10"/>
      <c r="D4330" s="1"/>
      <c r="E4330" s="1" t="e">
        <f>VLOOKUP(INGRESO_MERCADERIA[[#This Row],[CODIGO]],STOCKSANLUIS[],7,FALSE)</f>
        <v>#N/A</v>
      </c>
      <c r="F4330" s="10"/>
    </row>
    <row r="4331" spans="1:6" x14ac:dyDescent="0.25">
      <c r="A4331" s="6"/>
      <c r="B4331" t="e">
        <f>VLOOKUP(INGRESO_MERCADERIA[[#This Row],[CODIGO]],STOCKSANLUIS[],2,FALSE)</f>
        <v>#N/A</v>
      </c>
      <c r="C4331" s="10"/>
      <c r="D4331" s="1"/>
      <c r="E4331" s="1" t="e">
        <f>VLOOKUP(INGRESO_MERCADERIA[[#This Row],[CODIGO]],STOCKSANLUIS[],7,FALSE)</f>
        <v>#N/A</v>
      </c>
      <c r="F4331" s="10"/>
    </row>
    <row r="4332" spans="1:6" x14ac:dyDescent="0.25">
      <c r="A4332" s="6"/>
      <c r="B4332" t="e">
        <f>VLOOKUP(INGRESO_MERCADERIA[[#This Row],[CODIGO]],STOCKSANLUIS[],2,FALSE)</f>
        <v>#N/A</v>
      </c>
      <c r="C4332" s="10"/>
      <c r="D4332" s="1"/>
      <c r="E4332" s="1" t="e">
        <f>VLOOKUP(INGRESO_MERCADERIA[[#This Row],[CODIGO]],STOCKSANLUIS[],7,FALSE)</f>
        <v>#N/A</v>
      </c>
      <c r="F4332" s="10"/>
    </row>
    <row r="4333" spans="1:6" x14ac:dyDescent="0.25">
      <c r="A4333" s="6"/>
      <c r="B4333" t="e">
        <f>VLOOKUP(INGRESO_MERCADERIA[[#This Row],[CODIGO]],STOCKSANLUIS[],2,FALSE)</f>
        <v>#N/A</v>
      </c>
      <c r="C4333" s="10"/>
      <c r="D4333" s="1"/>
      <c r="E4333" s="1" t="e">
        <f>VLOOKUP(INGRESO_MERCADERIA[[#This Row],[CODIGO]],STOCKSANLUIS[],7,FALSE)</f>
        <v>#N/A</v>
      </c>
      <c r="F4333" s="10"/>
    </row>
    <row r="4334" spans="1:6" x14ac:dyDescent="0.25">
      <c r="A4334" s="6"/>
      <c r="B4334" t="e">
        <f>VLOOKUP(INGRESO_MERCADERIA[[#This Row],[CODIGO]],STOCKSANLUIS[],2,FALSE)</f>
        <v>#N/A</v>
      </c>
      <c r="C4334" s="10"/>
      <c r="D4334" s="1"/>
      <c r="E4334" s="1" t="e">
        <f>VLOOKUP(INGRESO_MERCADERIA[[#This Row],[CODIGO]],STOCKSANLUIS[],7,FALSE)</f>
        <v>#N/A</v>
      </c>
      <c r="F4334" s="10"/>
    </row>
    <row r="4335" spans="1:6" x14ac:dyDescent="0.25">
      <c r="A4335" s="6"/>
      <c r="B4335" t="e">
        <f>VLOOKUP(INGRESO_MERCADERIA[[#This Row],[CODIGO]],STOCKSANLUIS[],2,FALSE)</f>
        <v>#N/A</v>
      </c>
      <c r="C4335" s="10"/>
      <c r="D4335" s="1"/>
      <c r="E4335" s="1" t="e">
        <f>VLOOKUP(INGRESO_MERCADERIA[[#This Row],[CODIGO]],STOCKSANLUIS[],7,FALSE)</f>
        <v>#N/A</v>
      </c>
      <c r="F4335" s="10"/>
    </row>
    <row r="4336" spans="1:6" x14ac:dyDescent="0.25">
      <c r="A4336" s="6"/>
      <c r="B4336" t="e">
        <f>VLOOKUP(INGRESO_MERCADERIA[[#This Row],[CODIGO]],STOCKSANLUIS[],2,FALSE)</f>
        <v>#N/A</v>
      </c>
      <c r="C4336" s="10"/>
      <c r="D4336" s="1"/>
      <c r="E4336" s="1" t="e">
        <f>VLOOKUP(INGRESO_MERCADERIA[[#This Row],[CODIGO]],STOCKSANLUIS[],7,FALSE)</f>
        <v>#N/A</v>
      </c>
      <c r="F4336" s="10"/>
    </row>
    <row r="4337" spans="1:6" x14ac:dyDescent="0.25">
      <c r="A4337" s="6"/>
      <c r="B4337" t="e">
        <f>VLOOKUP(INGRESO_MERCADERIA[[#This Row],[CODIGO]],STOCKSANLUIS[],2,FALSE)</f>
        <v>#N/A</v>
      </c>
      <c r="C4337" s="10"/>
      <c r="D4337" s="1"/>
      <c r="E4337" s="1" t="e">
        <f>VLOOKUP(INGRESO_MERCADERIA[[#This Row],[CODIGO]],STOCKSANLUIS[],7,FALSE)</f>
        <v>#N/A</v>
      </c>
      <c r="F4337" s="10"/>
    </row>
    <row r="4338" spans="1:6" x14ac:dyDescent="0.25">
      <c r="A4338" s="6"/>
      <c r="B4338" t="e">
        <f>VLOOKUP(INGRESO_MERCADERIA[[#This Row],[CODIGO]],STOCKSANLUIS[],2,FALSE)</f>
        <v>#N/A</v>
      </c>
      <c r="C4338" s="10"/>
      <c r="D4338" s="1"/>
      <c r="E4338" s="1" t="e">
        <f>VLOOKUP(INGRESO_MERCADERIA[[#This Row],[CODIGO]],STOCKSANLUIS[],7,FALSE)</f>
        <v>#N/A</v>
      </c>
      <c r="F4338" s="10"/>
    </row>
    <row r="4339" spans="1:6" x14ac:dyDescent="0.25">
      <c r="A4339" s="6"/>
      <c r="B4339" t="e">
        <f>VLOOKUP(INGRESO_MERCADERIA[[#This Row],[CODIGO]],STOCKSANLUIS[],2,FALSE)</f>
        <v>#N/A</v>
      </c>
      <c r="C4339" s="10"/>
      <c r="D4339" s="1"/>
      <c r="E4339" s="1" t="e">
        <f>VLOOKUP(INGRESO_MERCADERIA[[#This Row],[CODIGO]],STOCKSANLUIS[],7,FALSE)</f>
        <v>#N/A</v>
      </c>
      <c r="F4339" s="10"/>
    </row>
    <row r="4340" spans="1:6" x14ac:dyDescent="0.25">
      <c r="A4340" s="6"/>
      <c r="B4340" t="e">
        <f>VLOOKUP(INGRESO_MERCADERIA[[#This Row],[CODIGO]],STOCKSANLUIS[],2,FALSE)</f>
        <v>#N/A</v>
      </c>
      <c r="C4340" s="10"/>
      <c r="D4340" s="1"/>
      <c r="E4340" s="1" t="e">
        <f>VLOOKUP(INGRESO_MERCADERIA[[#This Row],[CODIGO]],STOCKSANLUIS[],7,FALSE)</f>
        <v>#N/A</v>
      </c>
      <c r="F4340" s="10"/>
    </row>
    <row r="4341" spans="1:6" x14ac:dyDescent="0.25">
      <c r="A4341" s="6"/>
      <c r="B4341" t="e">
        <f>VLOOKUP(INGRESO_MERCADERIA[[#This Row],[CODIGO]],STOCKSANLUIS[],2,FALSE)</f>
        <v>#N/A</v>
      </c>
      <c r="C4341" s="10"/>
      <c r="D4341" s="1"/>
      <c r="E4341" s="1" t="e">
        <f>VLOOKUP(INGRESO_MERCADERIA[[#This Row],[CODIGO]],STOCKSANLUIS[],7,FALSE)</f>
        <v>#N/A</v>
      </c>
      <c r="F4341" s="10"/>
    </row>
    <row r="4342" spans="1:6" x14ac:dyDescent="0.25">
      <c r="A4342" s="6"/>
      <c r="B4342" t="e">
        <f>VLOOKUP(INGRESO_MERCADERIA[[#This Row],[CODIGO]],STOCKSANLUIS[],2,FALSE)</f>
        <v>#N/A</v>
      </c>
      <c r="C4342" s="10"/>
      <c r="D4342" s="1"/>
      <c r="E4342" s="1" t="e">
        <f>VLOOKUP(INGRESO_MERCADERIA[[#This Row],[CODIGO]],STOCKSANLUIS[],7,FALSE)</f>
        <v>#N/A</v>
      </c>
      <c r="F4342" s="10"/>
    </row>
    <row r="4343" spans="1:6" x14ac:dyDescent="0.25">
      <c r="A4343" s="6"/>
      <c r="B4343" t="e">
        <f>VLOOKUP(INGRESO_MERCADERIA[[#This Row],[CODIGO]],STOCKSANLUIS[],2,FALSE)</f>
        <v>#N/A</v>
      </c>
      <c r="C4343" s="10"/>
      <c r="D4343" s="1"/>
      <c r="E4343" s="1" t="e">
        <f>VLOOKUP(INGRESO_MERCADERIA[[#This Row],[CODIGO]],STOCKSANLUIS[],7,FALSE)</f>
        <v>#N/A</v>
      </c>
      <c r="F4343" s="10"/>
    </row>
    <row r="4344" spans="1:6" x14ac:dyDescent="0.25">
      <c r="A4344" s="6"/>
      <c r="B4344" t="e">
        <f>VLOOKUP(INGRESO_MERCADERIA[[#This Row],[CODIGO]],STOCKSANLUIS[],2,FALSE)</f>
        <v>#N/A</v>
      </c>
      <c r="C4344" s="10"/>
      <c r="D4344" s="1"/>
      <c r="E4344" s="1" t="e">
        <f>VLOOKUP(INGRESO_MERCADERIA[[#This Row],[CODIGO]],STOCKSANLUIS[],7,FALSE)</f>
        <v>#N/A</v>
      </c>
      <c r="F4344" s="10"/>
    </row>
    <row r="4345" spans="1:6" x14ac:dyDescent="0.25">
      <c r="A4345" s="6"/>
      <c r="B4345" t="e">
        <f>VLOOKUP(INGRESO_MERCADERIA[[#This Row],[CODIGO]],STOCKSANLUIS[],2,FALSE)</f>
        <v>#N/A</v>
      </c>
      <c r="C4345" s="10"/>
      <c r="D4345" s="1"/>
      <c r="E4345" s="1" t="e">
        <f>VLOOKUP(INGRESO_MERCADERIA[[#This Row],[CODIGO]],STOCKSANLUIS[],7,FALSE)</f>
        <v>#N/A</v>
      </c>
      <c r="F4345" s="10"/>
    </row>
    <row r="4346" spans="1:6" x14ac:dyDescent="0.25">
      <c r="A4346" s="6"/>
      <c r="B4346" t="e">
        <f>VLOOKUP(INGRESO_MERCADERIA[[#This Row],[CODIGO]],STOCKSANLUIS[],2,FALSE)</f>
        <v>#N/A</v>
      </c>
      <c r="C4346" s="10"/>
      <c r="D4346" s="1"/>
      <c r="E4346" s="1" t="e">
        <f>VLOOKUP(INGRESO_MERCADERIA[[#This Row],[CODIGO]],STOCKSANLUIS[],7,FALSE)</f>
        <v>#N/A</v>
      </c>
      <c r="F4346" s="10"/>
    </row>
    <row r="4347" spans="1:6" x14ac:dyDescent="0.25">
      <c r="A4347" s="6"/>
      <c r="B4347" t="e">
        <f>VLOOKUP(INGRESO_MERCADERIA[[#This Row],[CODIGO]],STOCKSANLUIS[],2,FALSE)</f>
        <v>#N/A</v>
      </c>
      <c r="C4347" s="10"/>
      <c r="D4347" s="1"/>
      <c r="E4347" s="1" t="e">
        <f>VLOOKUP(INGRESO_MERCADERIA[[#This Row],[CODIGO]],STOCKSANLUIS[],7,FALSE)</f>
        <v>#N/A</v>
      </c>
      <c r="F4347" s="10"/>
    </row>
    <row r="4348" spans="1:6" x14ac:dyDescent="0.25">
      <c r="A4348" s="6"/>
      <c r="B4348" t="e">
        <f>VLOOKUP(INGRESO_MERCADERIA[[#This Row],[CODIGO]],STOCKSANLUIS[],2,FALSE)</f>
        <v>#N/A</v>
      </c>
      <c r="C4348" s="10"/>
      <c r="D4348" s="1"/>
      <c r="E4348" s="1" t="e">
        <f>VLOOKUP(INGRESO_MERCADERIA[[#This Row],[CODIGO]],STOCKSANLUIS[],7,FALSE)</f>
        <v>#N/A</v>
      </c>
      <c r="F4348" s="10"/>
    </row>
    <row r="4349" spans="1:6" x14ac:dyDescent="0.25">
      <c r="A4349" s="6"/>
      <c r="B4349" t="e">
        <f>VLOOKUP(INGRESO_MERCADERIA[[#This Row],[CODIGO]],STOCKSANLUIS[],2,FALSE)</f>
        <v>#N/A</v>
      </c>
      <c r="C4349" s="10"/>
      <c r="D4349" s="1"/>
      <c r="E4349" s="1" t="e">
        <f>VLOOKUP(INGRESO_MERCADERIA[[#This Row],[CODIGO]],STOCKSANLUIS[],7,FALSE)</f>
        <v>#N/A</v>
      </c>
      <c r="F4349" s="10"/>
    </row>
    <row r="4350" spans="1:6" x14ac:dyDescent="0.25">
      <c r="A4350" s="6"/>
      <c r="B4350" t="e">
        <f>VLOOKUP(INGRESO_MERCADERIA[[#This Row],[CODIGO]],STOCKSANLUIS[],2,FALSE)</f>
        <v>#N/A</v>
      </c>
      <c r="C4350" s="10"/>
      <c r="D4350" s="1"/>
      <c r="E4350" s="1" t="e">
        <f>VLOOKUP(INGRESO_MERCADERIA[[#This Row],[CODIGO]],STOCKSANLUIS[],7,FALSE)</f>
        <v>#N/A</v>
      </c>
      <c r="F4350" s="10"/>
    </row>
    <row r="4351" spans="1:6" x14ac:dyDescent="0.25">
      <c r="A4351" s="6"/>
      <c r="B4351" t="e">
        <f>VLOOKUP(INGRESO_MERCADERIA[[#This Row],[CODIGO]],STOCKSANLUIS[],2,FALSE)</f>
        <v>#N/A</v>
      </c>
      <c r="C4351" s="10"/>
      <c r="D4351" s="1"/>
      <c r="E4351" s="1" t="e">
        <f>VLOOKUP(INGRESO_MERCADERIA[[#This Row],[CODIGO]],STOCKSANLUIS[],7,FALSE)</f>
        <v>#N/A</v>
      </c>
      <c r="F4351" s="10"/>
    </row>
    <row r="4352" spans="1:6" x14ac:dyDescent="0.25">
      <c r="A4352" s="6"/>
      <c r="B4352" t="e">
        <f>VLOOKUP(INGRESO_MERCADERIA[[#This Row],[CODIGO]],STOCKSANLUIS[],2,FALSE)</f>
        <v>#N/A</v>
      </c>
      <c r="C4352" s="10"/>
      <c r="D4352" s="1"/>
      <c r="E4352" s="1" t="e">
        <f>VLOOKUP(INGRESO_MERCADERIA[[#This Row],[CODIGO]],STOCKSANLUIS[],7,FALSE)</f>
        <v>#N/A</v>
      </c>
      <c r="F4352" s="10"/>
    </row>
    <row r="4353" spans="1:6" x14ac:dyDescent="0.25">
      <c r="A4353" s="6"/>
      <c r="B4353" t="e">
        <f>VLOOKUP(INGRESO_MERCADERIA[[#This Row],[CODIGO]],STOCKSANLUIS[],2,FALSE)</f>
        <v>#N/A</v>
      </c>
      <c r="C4353" s="10"/>
      <c r="D4353" s="1"/>
      <c r="E4353" s="1" t="e">
        <f>VLOOKUP(INGRESO_MERCADERIA[[#This Row],[CODIGO]],STOCKSANLUIS[],7,FALSE)</f>
        <v>#N/A</v>
      </c>
      <c r="F4353" s="10"/>
    </row>
    <row r="4354" spans="1:6" x14ac:dyDescent="0.25">
      <c r="A4354" s="6"/>
      <c r="B4354" t="e">
        <f>VLOOKUP(INGRESO_MERCADERIA[[#This Row],[CODIGO]],STOCKSANLUIS[],2,FALSE)</f>
        <v>#N/A</v>
      </c>
      <c r="C4354" s="10"/>
      <c r="D4354" s="1"/>
      <c r="E4354" s="1" t="e">
        <f>VLOOKUP(INGRESO_MERCADERIA[[#This Row],[CODIGO]],STOCKSANLUIS[],7,FALSE)</f>
        <v>#N/A</v>
      </c>
      <c r="F4354" s="10"/>
    </row>
    <row r="4355" spans="1:6" x14ac:dyDescent="0.25">
      <c r="A4355" s="6"/>
      <c r="B4355" t="e">
        <f>VLOOKUP(INGRESO_MERCADERIA[[#This Row],[CODIGO]],STOCKSANLUIS[],2,FALSE)</f>
        <v>#N/A</v>
      </c>
      <c r="C4355" s="10"/>
      <c r="D4355" s="1"/>
      <c r="E4355" s="1" t="e">
        <f>VLOOKUP(INGRESO_MERCADERIA[[#This Row],[CODIGO]],STOCKSANLUIS[],7,FALSE)</f>
        <v>#N/A</v>
      </c>
      <c r="F4355" s="10"/>
    </row>
    <row r="4356" spans="1:6" x14ac:dyDescent="0.25">
      <c r="A4356" s="6"/>
      <c r="B4356" t="e">
        <f>VLOOKUP(INGRESO_MERCADERIA[[#This Row],[CODIGO]],STOCKSANLUIS[],2,FALSE)</f>
        <v>#N/A</v>
      </c>
      <c r="C4356" s="10"/>
      <c r="D4356" s="1"/>
      <c r="E4356" s="1" t="e">
        <f>VLOOKUP(INGRESO_MERCADERIA[[#This Row],[CODIGO]],STOCKSANLUIS[],7,FALSE)</f>
        <v>#N/A</v>
      </c>
      <c r="F4356" s="10"/>
    </row>
    <row r="4357" spans="1:6" x14ac:dyDescent="0.25">
      <c r="A4357" s="6"/>
      <c r="B4357" t="e">
        <f>VLOOKUP(INGRESO_MERCADERIA[[#This Row],[CODIGO]],STOCKSANLUIS[],2,FALSE)</f>
        <v>#N/A</v>
      </c>
      <c r="C4357" s="10"/>
      <c r="D4357" s="1"/>
      <c r="E4357" s="1" t="e">
        <f>VLOOKUP(INGRESO_MERCADERIA[[#This Row],[CODIGO]],STOCKSANLUIS[],7,FALSE)</f>
        <v>#N/A</v>
      </c>
      <c r="F4357" s="10"/>
    </row>
    <row r="4358" spans="1:6" x14ac:dyDescent="0.25">
      <c r="A4358" s="6"/>
      <c r="B4358" t="e">
        <f>VLOOKUP(INGRESO_MERCADERIA[[#This Row],[CODIGO]],STOCKSANLUIS[],2,FALSE)</f>
        <v>#N/A</v>
      </c>
      <c r="C4358" s="10"/>
      <c r="D4358" s="1"/>
      <c r="E4358" s="1" t="e">
        <f>VLOOKUP(INGRESO_MERCADERIA[[#This Row],[CODIGO]],STOCKSANLUIS[],7,FALSE)</f>
        <v>#N/A</v>
      </c>
      <c r="F4358" s="10"/>
    </row>
    <row r="4359" spans="1:6" x14ac:dyDescent="0.25">
      <c r="A4359" s="6"/>
      <c r="B4359" t="e">
        <f>VLOOKUP(INGRESO_MERCADERIA[[#This Row],[CODIGO]],STOCKSANLUIS[],2,FALSE)</f>
        <v>#N/A</v>
      </c>
      <c r="C4359" s="10"/>
      <c r="D4359" s="1"/>
      <c r="E4359" s="1" t="e">
        <f>VLOOKUP(INGRESO_MERCADERIA[[#This Row],[CODIGO]],STOCKSANLUIS[],7,FALSE)</f>
        <v>#N/A</v>
      </c>
      <c r="F4359" s="10"/>
    </row>
    <row r="4360" spans="1:6" x14ac:dyDescent="0.25">
      <c r="A4360" s="6"/>
      <c r="B4360" t="e">
        <f>VLOOKUP(INGRESO_MERCADERIA[[#This Row],[CODIGO]],STOCKSANLUIS[],2,FALSE)</f>
        <v>#N/A</v>
      </c>
      <c r="C4360" s="10"/>
      <c r="D4360" s="1"/>
      <c r="E4360" s="1" t="e">
        <f>VLOOKUP(INGRESO_MERCADERIA[[#This Row],[CODIGO]],STOCKSANLUIS[],7,FALSE)</f>
        <v>#N/A</v>
      </c>
      <c r="F4360" s="10"/>
    </row>
    <row r="4361" spans="1:6" x14ac:dyDescent="0.25">
      <c r="A4361" s="6"/>
      <c r="B4361" t="e">
        <f>VLOOKUP(INGRESO_MERCADERIA[[#This Row],[CODIGO]],STOCKSANLUIS[],2,FALSE)</f>
        <v>#N/A</v>
      </c>
      <c r="C4361" s="10"/>
      <c r="D4361" s="1"/>
      <c r="E4361" s="1" t="e">
        <f>VLOOKUP(INGRESO_MERCADERIA[[#This Row],[CODIGO]],STOCKSANLUIS[],7,FALSE)</f>
        <v>#N/A</v>
      </c>
      <c r="F4361" s="10"/>
    </row>
    <row r="4362" spans="1:6" x14ac:dyDescent="0.25">
      <c r="A4362" s="6"/>
      <c r="B4362" t="e">
        <f>VLOOKUP(INGRESO_MERCADERIA[[#This Row],[CODIGO]],STOCKSANLUIS[],2,FALSE)</f>
        <v>#N/A</v>
      </c>
      <c r="C4362" s="10"/>
      <c r="D4362" s="1"/>
      <c r="E4362" s="1" t="e">
        <f>VLOOKUP(INGRESO_MERCADERIA[[#This Row],[CODIGO]],STOCKSANLUIS[],7,FALSE)</f>
        <v>#N/A</v>
      </c>
      <c r="F4362" s="10"/>
    </row>
    <row r="4363" spans="1:6" x14ac:dyDescent="0.25">
      <c r="A4363" s="6"/>
      <c r="B4363" t="e">
        <f>VLOOKUP(INGRESO_MERCADERIA[[#This Row],[CODIGO]],STOCKSANLUIS[],2,FALSE)</f>
        <v>#N/A</v>
      </c>
      <c r="C4363" s="10"/>
      <c r="D4363" s="1"/>
      <c r="E4363" s="1" t="e">
        <f>VLOOKUP(INGRESO_MERCADERIA[[#This Row],[CODIGO]],STOCKSANLUIS[],7,FALSE)</f>
        <v>#N/A</v>
      </c>
      <c r="F4363" s="10"/>
    </row>
    <row r="4364" spans="1:6" x14ac:dyDescent="0.25">
      <c r="A4364" s="6"/>
      <c r="B4364" t="e">
        <f>VLOOKUP(INGRESO_MERCADERIA[[#This Row],[CODIGO]],STOCKSANLUIS[],2,FALSE)</f>
        <v>#N/A</v>
      </c>
      <c r="C4364" s="10"/>
      <c r="D4364" s="1"/>
      <c r="E4364" s="1" t="e">
        <f>VLOOKUP(INGRESO_MERCADERIA[[#This Row],[CODIGO]],STOCKSANLUIS[],7,FALSE)</f>
        <v>#N/A</v>
      </c>
      <c r="F4364" s="10"/>
    </row>
    <row r="4365" spans="1:6" x14ac:dyDescent="0.25">
      <c r="A4365" s="6"/>
      <c r="B4365" t="e">
        <f>VLOOKUP(INGRESO_MERCADERIA[[#This Row],[CODIGO]],STOCKSANLUIS[],2,FALSE)</f>
        <v>#N/A</v>
      </c>
      <c r="C4365" s="10"/>
      <c r="D4365" s="1"/>
      <c r="E4365" s="1" t="e">
        <f>VLOOKUP(INGRESO_MERCADERIA[[#This Row],[CODIGO]],STOCKSANLUIS[],7,FALSE)</f>
        <v>#N/A</v>
      </c>
      <c r="F4365" s="10"/>
    </row>
    <row r="4366" spans="1:6" x14ac:dyDescent="0.25">
      <c r="A4366" s="6"/>
      <c r="B4366" t="e">
        <f>VLOOKUP(INGRESO_MERCADERIA[[#This Row],[CODIGO]],STOCKSANLUIS[],2,FALSE)</f>
        <v>#N/A</v>
      </c>
      <c r="C4366" s="10"/>
      <c r="D4366" s="1"/>
      <c r="E4366" s="1" t="e">
        <f>VLOOKUP(INGRESO_MERCADERIA[[#This Row],[CODIGO]],STOCKSANLUIS[],7,FALSE)</f>
        <v>#N/A</v>
      </c>
      <c r="F4366" s="10"/>
    </row>
    <row r="4367" spans="1:6" x14ac:dyDescent="0.25">
      <c r="A4367" s="6"/>
      <c r="B4367" t="e">
        <f>VLOOKUP(INGRESO_MERCADERIA[[#This Row],[CODIGO]],STOCKSANLUIS[],2,FALSE)</f>
        <v>#N/A</v>
      </c>
      <c r="C4367" s="10"/>
      <c r="D4367" s="1"/>
      <c r="E4367" s="1" t="e">
        <f>VLOOKUP(INGRESO_MERCADERIA[[#This Row],[CODIGO]],STOCKSANLUIS[],7,FALSE)</f>
        <v>#N/A</v>
      </c>
      <c r="F4367" s="10"/>
    </row>
    <row r="4368" spans="1:6" x14ac:dyDescent="0.25">
      <c r="A4368" s="6"/>
      <c r="B4368" t="e">
        <f>VLOOKUP(INGRESO_MERCADERIA[[#This Row],[CODIGO]],STOCKSANLUIS[],2,FALSE)</f>
        <v>#N/A</v>
      </c>
      <c r="C4368" s="10"/>
      <c r="D4368" s="1"/>
      <c r="E4368" s="1" t="e">
        <f>VLOOKUP(INGRESO_MERCADERIA[[#This Row],[CODIGO]],STOCKSANLUIS[],7,FALSE)</f>
        <v>#N/A</v>
      </c>
      <c r="F4368" s="10"/>
    </row>
    <row r="4369" spans="1:6" x14ac:dyDescent="0.25">
      <c r="A4369" s="6"/>
      <c r="B4369" t="e">
        <f>VLOOKUP(INGRESO_MERCADERIA[[#This Row],[CODIGO]],STOCKSANLUIS[],2,FALSE)</f>
        <v>#N/A</v>
      </c>
      <c r="C4369" s="10"/>
      <c r="D4369" s="1"/>
      <c r="E4369" s="1" t="e">
        <f>VLOOKUP(INGRESO_MERCADERIA[[#This Row],[CODIGO]],STOCKSANLUIS[],7,FALSE)</f>
        <v>#N/A</v>
      </c>
      <c r="F4369" s="10"/>
    </row>
    <row r="4370" spans="1:6" x14ac:dyDescent="0.25">
      <c r="A4370" s="6"/>
      <c r="B4370" t="e">
        <f>VLOOKUP(INGRESO_MERCADERIA[[#This Row],[CODIGO]],STOCKSANLUIS[],2,FALSE)</f>
        <v>#N/A</v>
      </c>
      <c r="C4370" s="10"/>
      <c r="D4370" s="1"/>
      <c r="E4370" s="1" t="e">
        <f>VLOOKUP(INGRESO_MERCADERIA[[#This Row],[CODIGO]],STOCKSANLUIS[],7,FALSE)</f>
        <v>#N/A</v>
      </c>
      <c r="F4370" s="10"/>
    </row>
    <row r="4371" spans="1:6" x14ac:dyDescent="0.25">
      <c r="A4371" s="6"/>
      <c r="B4371" t="e">
        <f>VLOOKUP(INGRESO_MERCADERIA[[#This Row],[CODIGO]],STOCKSANLUIS[],2,FALSE)</f>
        <v>#N/A</v>
      </c>
      <c r="C4371" s="10"/>
      <c r="D4371" s="1"/>
      <c r="E4371" s="1" t="e">
        <f>VLOOKUP(INGRESO_MERCADERIA[[#This Row],[CODIGO]],STOCKSANLUIS[],7,FALSE)</f>
        <v>#N/A</v>
      </c>
      <c r="F4371" s="10"/>
    </row>
    <row r="4372" spans="1:6" x14ac:dyDescent="0.25">
      <c r="A4372" s="6"/>
      <c r="B4372" t="e">
        <f>VLOOKUP(INGRESO_MERCADERIA[[#This Row],[CODIGO]],STOCKSANLUIS[],2,FALSE)</f>
        <v>#N/A</v>
      </c>
      <c r="C4372" s="10"/>
      <c r="D4372" s="1"/>
      <c r="E4372" s="1" t="e">
        <f>VLOOKUP(INGRESO_MERCADERIA[[#This Row],[CODIGO]],STOCKSANLUIS[],7,FALSE)</f>
        <v>#N/A</v>
      </c>
      <c r="F4372" s="10"/>
    </row>
    <row r="4373" spans="1:6" x14ac:dyDescent="0.25">
      <c r="A4373" s="6"/>
      <c r="B4373" t="e">
        <f>VLOOKUP(INGRESO_MERCADERIA[[#This Row],[CODIGO]],STOCKSANLUIS[],2,FALSE)</f>
        <v>#N/A</v>
      </c>
      <c r="C4373" s="10"/>
      <c r="D4373" s="1"/>
      <c r="E4373" s="1" t="e">
        <f>VLOOKUP(INGRESO_MERCADERIA[[#This Row],[CODIGO]],STOCKSANLUIS[],7,FALSE)</f>
        <v>#N/A</v>
      </c>
      <c r="F4373" s="10"/>
    </row>
    <row r="4374" spans="1:6" x14ac:dyDescent="0.25">
      <c r="A4374" s="6"/>
      <c r="B4374" t="e">
        <f>VLOOKUP(INGRESO_MERCADERIA[[#This Row],[CODIGO]],STOCKSANLUIS[],2,FALSE)</f>
        <v>#N/A</v>
      </c>
      <c r="C4374" s="10"/>
      <c r="D4374" s="1"/>
      <c r="E4374" s="1" t="e">
        <f>VLOOKUP(INGRESO_MERCADERIA[[#This Row],[CODIGO]],STOCKSANLUIS[],7,FALSE)</f>
        <v>#N/A</v>
      </c>
      <c r="F4374" s="10"/>
    </row>
    <row r="4375" spans="1:6" x14ac:dyDescent="0.25">
      <c r="A4375" s="6"/>
      <c r="B4375" t="e">
        <f>VLOOKUP(INGRESO_MERCADERIA[[#This Row],[CODIGO]],STOCKSANLUIS[],2,FALSE)</f>
        <v>#N/A</v>
      </c>
      <c r="C4375" s="10"/>
      <c r="D4375" s="1"/>
      <c r="E4375" s="1" t="e">
        <f>VLOOKUP(INGRESO_MERCADERIA[[#This Row],[CODIGO]],STOCKSANLUIS[],7,FALSE)</f>
        <v>#N/A</v>
      </c>
      <c r="F4375" s="10"/>
    </row>
    <row r="4376" spans="1:6" x14ac:dyDescent="0.25">
      <c r="A4376" s="6"/>
      <c r="B4376" t="e">
        <f>VLOOKUP(INGRESO_MERCADERIA[[#This Row],[CODIGO]],STOCKSANLUIS[],2,FALSE)</f>
        <v>#N/A</v>
      </c>
      <c r="C4376" s="10"/>
      <c r="D4376" s="1"/>
      <c r="E4376" s="1" t="e">
        <f>VLOOKUP(INGRESO_MERCADERIA[[#This Row],[CODIGO]],STOCKSANLUIS[],7,FALSE)</f>
        <v>#N/A</v>
      </c>
      <c r="F4376" s="10"/>
    </row>
    <row r="4377" spans="1:6" x14ac:dyDescent="0.25">
      <c r="A4377" s="6"/>
      <c r="B4377" t="e">
        <f>VLOOKUP(INGRESO_MERCADERIA[[#This Row],[CODIGO]],STOCKSANLUIS[],2,FALSE)</f>
        <v>#N/A</v>
      </c>
      <c r="C4377" s="10"/>
      <c r="D4377" s="1"/>
      <c r="E4377" s="1" t="e">
        <f>VLOOKUP(INGRESO_MERCADERIA[[#This Row],[CODIGO]],STOCKSANLUIS[],7,FALSE)</f>
        <v>#N/A</v>
      </c>
      <c r="F4377" s="10"/>
    </row>
    <row r="4378" spans="1:6" x14ac:dyDescent="0.25">
      <c r="A4378" s="6"/>
      <c r="B4378" t="e">
        <f>VLOOKUP(INGRESO_MERCADERIA[[#This Row],[CODIGO]],STOCKSANLUIS[],2,FALSE)</f>
        <v>#N/A</v>
      </c>
      <c r="C4378" s="10"/>
      <c r="D4378" s="1"/>
      <c r="E4378" s="1" t="e">
        <f>VLOOKUP(INGRESO_MERCADERIA[[#This Row],[CODIGO]],STOCKSANLUIS[],7,FALSE)</f>
        <v>#N/A</v>
      </c>
      <c r="F4378" s="10"/>
    </row>
    <row r="4379" spans="1:6" x14ac:dyDescent="0.25">
      <c r="A4379" s="6"/>
      <c r="B4379" t="e">
        <f>VLOOKUP(INGRESO_MERCADERIA[[#This Row],[CODIGO]],STOCKSANLUIS[],2,FALSE)</f>
        <v>#N/A</v>
      </c>
      <c r="C4379" s="10"/>
      <c r="D4379" s="1"/>
      <c r="E4379" s="1" t="e">
        <f>VLOOKUP(INGRESO_MERCADERIA[[#This Row],[CODIGO]],STOCKSANLUIS[],7,FALSE)</f>
        <v>#N/A</v>
      </c>
      <c r="F4379" s="10"/>
    </row>
    <row r="4380" spans="1:6" x14ac:dyDescent="0.25">
      <c r="A4380" s="6"/>
      <c r="B4380" t="e">
        <f>VLOOKUP(INGRESO_MERCADERIA[[#This Row],[CODIGO]],STOCKSANLUIS[],2,FALSE)</f>
        <v>#N/A</v>
      </c>
      <c r="C4380" s="10"/>
      <c r="D4380" s="1"/>
      <c r="E4380" s="1" t="e">
        <f>VLOOKUP(INGRESO_MERCADERIA[[#This Row],[CODIGO]],STOCKSANLUIS[],7,FALSE)</f>
        <v>#N/A</v>
      </c>
      <c r="F4380" s="10"/>
    </row>
    <row r="4381" spans="1:6" x14ac:dyDescent="0.25">
      <c r="A4381" s="6"/>
      <c r="B4381" t="e">
        <f>VLOOKUP(INGRESO_MERCADERIA[[#This Row],[CODIGO]],STOCKSANLUIS[],2,FALSE)</f>
        <v>#N/A</v>
      </c>
      <c r="C4381" s="10"/>
      <c r="D4381" s="1"/>
      <c r="E4381" s="1" t="e">
        <f>VLOOKUP(INGRESO_MERCADERIA[[#This Row],[CODIGO]],STOCKSANLUIS[],7,FALSE)</f>
        <v>#N/A</v>
      </c>
      <c r="F4381" s="10"/>
    </row>
    <row r="4382" spans="1:6" x14ac:dyDescent="0.25">
      <c r="A4382" s="6"/>
      <c r="B4382" t="e">
        <f>VLOOKUP(INGRESO_MERCADERIA[[#This Row],[CODIGO]],STOCKSANLUIS[],2,FALSE)</f>
        <v>#N/A</v>
      </c>
      <c r="C4382" s="10"/>
      <c r="D4382" s="1"/>
      <c r="E4382" s="1" t="e">
        <f>VLOOKUP(INGRESO_MERCADERIA[[#This Row],[CODIGO]],STOCKSANLUIS[],7,FALSE)</f>
        <v>#N/A</v>
      </c>
      <c r="F4382" s="10"/>
    </row>
    <row r="4383" spans="1:6" x14ac:dyDescent="0.25">
      <c r="A4383" s="6"/>
      <c r="B4383" t="e">
        <f>VLOOKUP(INGRESO_MERCADERIA[[#This Row],[CODIGO]],STOCKSANLUIS[],2,FALSE)</f>
        <v>#N/A</v>
      </c>
      <c r="C4383" s="10"/>
      <c r="D4383" s="1"/>
      <c r="E4383" s="1" t="e">
        <f>VLOOKUP(INGRESO_MERCADERIA[[#This Row],[CODIGO]],STOCKSANLUIS[],7,FALSE)</f>
        <v>#N/A</v>
      </c>
      <c r="F4383" s="10"/>
    </row>
    <row r="4384" spans="1:6" x14ac:dyDescent="0.25">
      <c r="A4384" s="6"/>
      <c r="B4384" t="e">
        <f>VLOOKUP(INGRESO_MERCADERIA[[#This Row],[CODIGO]],STOCKSANLUIS[],2,FALSE)</f>
        <v>#N/A</v>
      </c>
      <c r="C4384" s="10"/>
      <c r="D4384" s="1"/>
      <c r="E4384" s="1" t="e">
        <f>VLOOKUP(INGRESO_MERCADERIA[[#This Row],[CODIGO]],STOCKSANLUIS[],7,FALSE)</f>
        <v>#N/A</v>
      </c>
      <c r="F4384" s="10"/>
    </row>
    <row r="4385" spans="1:6" x14ac:dyDescent="0.25">
      <c r="A4385" s="6"/>
      <c r="B4385" t="e">
        <f>VLOOKUP(INGRESO_MERCADERIA[[#This Row],[CODIGO]],STOCKSANLUIS[],2,FALSE)</f>
        <v>#N/A</v>
      </c>
      <c r="C4385" s="10"/>
      <c r="D4385" s="1"/>
      <c r="E4385" s="1" t="e">
        <f>VLOOKUP(INGRESO_MERCADERIA[[#This Row],[CODIGO]],STOCKSANLUIS[],7,FALSE)</f>
        <v>#N/A</v>
      </c>
      <c r="F4385" s="10"/>
    </row>
    <row r="4386" spans="1:6" x14ac:dyDescent="0.25">
      <c r="A4386" s="6"/>
      <c r="B4386" t="e">
        <f>VLOOKUP(INGRESO_MERCADERIA[[#This Row],[CODIGO]],STOCKSANLUIS[],2,FALSE)</f>
        <v>#N/A</v>
      </c>
      <c r="C4386" s="10"/>
      <c r="D4386" s="1"/>
      <c r="E4386" s="1" t="e">
        <f>VLOOKUP(INGRESO_MERCADERIA[[#This Row],[CODIGO]],STOCKSANLUIS[],7,FALSE)</f>
        <v>#N/A</v>
      </c>
      <c r="F4386" s="10"/>
    </row>
    <row r="4387" spans="1:6" x14ac:dyDescent="0.25">
      <c r="A4387" s="6"/>
      <c r="B4387" t="e">
        <f>VLOOKUP(INGRESO_MERCADERIA[[#This Row],[CODIGO]],STOCKSANLUIS[],2,FALSE)</f>
        <v>#N/A</v>
      </c>
      <c r="C4387" s="10"/>
      <c r="D4387" s="1"/>
      <c r="E4387" s="1" t="e">
        <f>VLOOKUP(INGRESO_MERCADERIA[[#This Row],[CODIGO]],STOCKSANLUIS[],7,FALSE)</f>
        <v>#N/A</v>
      </c>
      <c r="F4387" s="10"/>
    </row>
    <row r="4388" spans="1:6" x14ac:dyDescent="0.25">
      <c r="A4388" s="6"/>
      <c r="B4388" t="e">
        <f>VLOOKUP(INGRESO_MERCADERIA[[#This Row],[CODIGO]],STOCKSANLUIS[],2,FALSE)</f>
        <v>#N/A</v>
      </c>
      <c r="C4388" s="10"/>
      <c r="D4388" s="1"/>
      <c r="E4388" s="1" t="e">
        <f>VLOOKUP(INGRESO_MERCADERIA[[#This Row],[CODIGO]],STOCKSANLUIS[],7,FALSE)</f>
        <v>#N/A</v>
      </c>
      <c r="F4388" s="10"/>
    </row>
    <row r="4389" spans="1:6" x14ac:dyDescent="0.25">
      <c r="A4389" s="6"/>
      <c r="B4389" t="e">
        <f>VLOOKUP(INGRESO_MERCADERIA[[#This Row],[CODIGO]],STOCKSANLUIS[],2,FALSE)</f>
        <v>#N/A</v>
      </c>
      <c r="C4389" s="10"/>
      <c r="D4389" s="1"/>
      <c r="E4389" s="1" t="e">
        <f>VLOOKUP(INGRESO_MERCADERIA[[#This Row],[CODIGO]],STOCKSANLUIS[],7,FALSE)</f>
        <v>#N/A</v>
      </c>
      <c r="F4389" s="10"/>
    </row>
    <row r="4390" spans="1:6" x14ac:dyDescent="0.25">
      <c r="A4390" s="6"/>
      <c r="B4390" t="e">
        <f>VLOOKUP(INGRESO_MERCADERIA[[#This Row],[CODIGO]],STOCKSANLUIS[],2,FALSE)</f>
        <v>#N/A</v>
      </c>
      <c r="C4390" s="10"/>
      <c r="D4390" s="1"/>
      <c r="E4390" s="1" t="e">
        <f>VLOOKUP(INGRESO_MERCADERIA[[#This Row],[CODIGO]],STOCKSANLUIS[],7,FALSE)</f>
        <v>#N/A</v>
      </c>
      <c r="F4390" s="10"/>
    </row>
    <row r="4391" spans="1:6" x14ac:dyDescent="0.25">
      <c r="A4391" s="6"/>
      <c r="B4391" t="e">
        <f>VLOOKUP(INGRESO_MERCADERIA[[#This Row],[CODIGO]],STOCKSANLUIS[],2,FALSE)</f>
        <v>#N/A</v>
      </c>
      <c r="C4391" s="10"/>
      <c r="D4391" s="1"/>
      <c r="E4391" s="1" t="e">
        <f>VLOOKUP(INGRESO_MERCADERIA[[#This Row],[CODIGO]],STOCKSANLUIS[],7,FALSE)</f>
        <v>#N/A</v>
      </c>
      <c r="F4391" s="10"/>
    </row>
    <row r="4392" spans="1:6" x14ac:dyDescent="0.25">
      <c r="A4392" s="6"/>
      <c r="B4392" t="e">
        <f>VLOOKUP(INGRESO_MERCADERIA[[#This Row],[CODIGO]],STOCKSANLUIS[],2,FALSE)</f>
        <v>#N/A</v>
      </c>
      <c r="C4392" s="10"/>
      <c r="D4392" s="1"/>
      <c r="E4392" s="1" t="e">
        <f>VLOOKUP(INGRESO_MERCADERIA[[#This Row],[CODIGO]],STOCKSANLUIS[],7,FALSE)</f>
        <v>#N/A</v>
      </c>
      <c r="F4392" s="10"/>
    </row>
    <row r="4393" spans="1:6" x14ac:dyDescent="0.25">
      <c r="A4393" s="6"/>
      <c r="B4393" t="e">
        <f>VLOOKUP(INGRESO_MERCADERIA[[#This Row],[CODIGO]],STOCKSANLUIS[],2,FALSE)</f>
        <v>#N/A</v>
      </c>
      <c r="C4393" s="10"/>
      <c r="D4393" s="1"/>
      <c r="E4393" s="1" t="e">
        <f>VLOOKUP(INGRESO_MERCADERIA[[#This Row],[CODIGO]],STOCKSANLUIS[],7,FALSE)</f>
        <v>#N/A</v>
      </c>
      <c r="F4393" s="10"/>
    </row>
    <row r="4394" spans="1:6" x14ac:dyDescent="0.25">
      <c r="A4394" s="6"/>
      <c r="B4394" t="e">
        <f>VLOOKUP(INGRESO_MERCADERIA[[#This Row],[CODIGO]],STOCKSANLUIS[],2,FALSE)</f>
        <v>#N/A</v>
      </c>
      <c r="C4394" s="10"/>
      <c r="D4394" s="1"/>
      <c r="E4394" s="1" t="e">
        <f>VLOOKUP(INGRESO_MERCADERIA[[#This Row],[CODIGO]],STOCKSANLUIS[],7,FALSE)</f>
        <v>#N/A</v>
      </c>
      <c r="F4394" s="10"/>
    </row>
    <row r="4395" spans="1:6" x14ac:dyDescent="0.25">
      <c r="A4395" s="6"/>
      <c r="B4395" t="e">
        <f>VLOOKUP(INGRESO_MERCADERIA[[#This Row],[CODIGO]],STOCKSANLUIS[],2,FALSE)</f>
        <v>#N/A</v>
      </c>
      <c r="C4395" s="10"/>
      <c r="D4395" s="1"/>
      <c r="E4395" s="1" t="e">
        <f>VLOOKUP(INGRESO_MERCADERIA[[#This Row],[CODIGO]],STOCKSANLUIS[],7,FALSE)</f>
        <v>#N/A</v>
      </c>
      <c r="F4395" s="10"/>
    </row>
    <row r="4396" spans="1:6" x14ac:dyDescent="0.25">
      <c r="A4396" s="6"/>
      <c r="B4396" t="e">
        <f>VLOOKUP(INGRESO_MERCADERIA[[#This Row],[CODIGO]],STOCKSANLUIS[],2,FALSE)</f>
        <v>#N/A</v>
      </c>
      <c r="C4396" s="10"/>
      <c r="D4396" s="1"/>
      <c r="E4396" s="1" t="e">
        <f>VLOOKUP(INGRESO_MERCADERIA[[#This Row],[CODIGO]],STOCKSANLUIS[],7,FALSE)</f>
        <v>#N/A</v>
      </c>
      <c r="F4396" s="10"/>
    </row>
    <row r="4397" spans="1:6" x14ac:dyDescent="0.25">
      <c r="A4397" s="6"/>
      <c r="B4397" t="e">
        <f>VLOOKUP(INGRESO_MERCADERIA[[#This Row],[CODIGO]],STOCKSANLUIS[],2,FALSE)</f>
        <v>#N/A</v>
      </c>
      <c r="C4397" s="10"/>
      <c r="D4397" s="1"/>
      <c r="E4397" s="1" t="e">
        <f>VLOOKUP(INGRESO_MERCADERIA[[#This Row],[CODIGO]],STOCKSANLUIS[],7,FALSE)</f>
        <v>#N/A</v>
      </c>
      <c r="F4397" s="10"/>
    </row>
    <row r="4398" spans="1:6" x14ac:dyDescent="0.25">
      <c r="A4398" s="6"/>
      <c r="B4398" t="e">
        <f>VLOOKUP(INGRESO_MERCADERIA[[#This Row],[CODIGO]],STOCKSANLUIS[],2,FALSE)</f>
        <v>#N/A</v>
      </c>
      <c r="C4398" s="10"/>
      <c r="D4398" s="1"/>
      <c r="E4398" s="1" t="e">
        <f>VLOOKUP(INGRESO_MERCADERIA[[#This Row],[CODIGO]],STOCKSANLUIS[],7,FALSE)</f>
        <v>#N/A</v>
      </c>
      <c r="F4398" s="10"/>
    </row>
    <row r="4399" spans="1:6" x14ac:dyDescent="0.25">
      <c r="A4399" s="6"/>
      <c r="B4399" t="e">
        <f>VLOOKUP(INGRESO_MERCADERIA[[#This Row],[CODIGO]],STOCKSANLUIS[],2,FALSE)</f>
        <v>#N/A</v>
      </c>
      <c r="C4399" s="10"/>
      <c r="D4399" s="1"/>
      <c r="E4399" s="1" t="e">
        <f>VLOOKUP(INGRESO_MERCADERIA[[#This Row],[CODIGO]],STOCKSANLUIS[],7,FALSE)</f>
        <v>#N/A</v>
      </c>
      <c r="F4399" s="10"/>
    </row>
    <row r="4400" spans="1:6" x14ac:dyDescent="0.25">
      <c r="A4400" s="6"/>
      <c r="B4400" t="e">
        <f>VLOOKUP(INGRESO_MERCADERIA[[#This Row],[CODIGO]],STOCKSANLUIS[],2,FALSE)</f>
        <v>#N/A</v>
      </c>
      <c r="C4400" s="10"/>
      <c r="D4400" s="1"/>
      <c r="E4400" s="1" t="e">
        <f>VLOOKUP(INGRESO_MERCADERIA[[#This Row],[CODIGO]],STOCKSANLUIS[],7,FALSE)</f>
        <v>#N/A</v>
      </c>
      <c r="F4400" s="10"/>
    </row>
    <row r="4401" spans="1:6" x14ac:dyDescent="0.25">
      <c r="A4401" s="6"/>
      <c r="B4401" t="e">
        <f>VLOOKUP(INGRESO_MERCADERIA[[#This Row],[CODIGO]],STOCKSANLUIS[],2,FALSE)</f>
        <v>#N/A</v>
      </c>
      <c r="C4401" s="10"/>
      <c r="D4401" s="1"/>
      <c r="E4401" s="1" t="e">
        <f>VLOOKUP(INGRESO_MERCADERIA[[#This Row],[CODIGO]],STOCKSANLUIS[],7,FALSE)</f>
        <v>#N/A</v>
      </c>
      <c r="F4401" s="10"/>
    </row>
    <row r="4402" spans="1:6" x14ac:dyDescent="0.25">
      <c r="A4402" s="6"/>
      <c r="B4402" t="e">
        <f>VLOOKUP(INGRESO_MERCADERIA[[#This Row],[CODIGO]],STOCKSANLUIS[],2,FALSE)</f>
        <v>#N/A</v>
      </c>
      <c r="C4402" s="10"/>
      <c r="D4402" s="1"/>
      <c r="E4402" s="1" t="e">
        <f>VLOOKUP(INGRESO_MERCADERIA[[#This Row],[CODIGO]],STOCKSANLUIS[],7,FALSE)</f>
        <v>#N/A</v>
      </c>
      <c r="F4402" s="10"/>
    </row>
    <row r="4403" spans="1:6" x14ac:dyDescent="0.25">
      <c r="A4403" s="6"/>
      <c r="B4403" t="e">
        <f>VLOOKUP(INGRESO_MERCADERIA[[#This Row],[CODIGO]],STOCKSANLUIS[],2,FALSE)</f>
        <v>#N/A</v>
      </c>
      <c r="C4403" s="10"/>
      <c r="D4403" s="1"/>
      <c r="E4403" s="1" t="e">
        <f>VLOOKUP(INGRESO_MERCADERIA[[#This Row],[CODIGO]],STOCKSANLUIS[],7,FALSE)</f>
        <v>#N/A</v>
      </c>
      <c r="F4403" s="10"/>
    </row>
    <row r="4404" spans="1:6" x14ac:dyDescent="0.25">
      <c r="A4404" s="6"/>
      <c r="B4404" t="e">
        <f>VLOOKUP(INGRESO_MERCADERIA[[#This Row],[CODIGO]],STOCKSANLUIS[],2,FALSE)</f>
        <v>#N/A</v>
      </c>
      <c r="C4404" s="10"/>
      <c r="D4404" s="1"/>
      <c r="E4404" s="1" t="e">
        <f>VLOOKUP(INGRESO_MERCADERIA[[#This Row],[CODIGO]],STOCKSANLUIS[],7,FALSE)</f>
        <v>#N/A</v>
      </c>
      <c r="F4404" s="10"/>
    </row>
    <row r="4405" spans="1:6" x14ac:dyDescent="0.25">
      <c r="A4405" s="6"/>
      <c r="B4405" t="e">
        <f>VLOOKUP(INGRESO_MERCADERIA[[#This Row],[CODIGO]],STOCKSANLUIS[],2,FALSE)</f>
        <v>#N/A</v>
      </c>
      <c r="C4405" s="10"/>
      <c r="D4405" s="1"/>
      <c r="E4405" s="1" t="e">
        <f>VLOOKUP(INGRESO_MERCADERIA[[#This Row],[CODIGO]],STOCKSANLUIS[],7,FALSE)</f>
        <v>#N/A</v>
      </c>
      <c r="F4405" s="10"/>
    </row>
    <row r="4406" spans="1:6" x14ac:dyDescent="0.25">
      <c r="A4406" s="6"/>
      <c r="B4406" t="e">
        <f>VLOOKUP(INGRESO_MERCADERIA[[#This Row],[CODIGO]],STOCKSANLUIS[],2,FALSE)</f>
        <v>#N/A</v>
      </c>
      <c r="C4406" s="10"/>
      <c r="D4406" s="1"/>
      <c r="E4406" s="1" t="e">
        <f>VLOOKUP(INGRESO_MERCADERIA[[#This Row],[CODIGO]],STOCKSANLUIS[],7,FALSE)</f>
        <v>#N/A</v>
      </c>
      <c r="F4406" s="10"/>
    </row>
    <row r="4407" spans="1:6" x14ac:dyDescent="0.25">
      <c r="A4407" s="6"/>
      <c r="B4407" t="e">
        <f>VLOOKUP(INGRESO_MERCADERIA[[#This Row],[CODIGO]],STOCKSANLUIS[],2,FALSE)</f>
        <v>#N/A</v>
      </c>
      <c r="C4407" s="10"/>
      <c r="D4407" s="1"/>
      <c r="E4407" s="1" t="e">
        <f>VLOOKUP(INGRESO_MERCADERIA[[#This Row],[CODIGO]],STOCKSANLUIS[],7,FALSE)</f>
        <v>#N/A</v>
      </c>
      <c r="F4407" s="10"/>
    </row>
    <row r="4408" spans="1:6" x14ac:dyDescent="0.25">
      <c r="A4408" s="6"/>
      <c r="B4408" t="e">
        <f>VLOOKUP(INGRESO_MERCADERIA[[#This Row],[CODIGO]],STOCKSANLUIS[],2,FALSE)</f>
        <v>#N/A</v>
      </c>
      <c r="C4408" s="10"/>
      <c r="D4408" s="1"/>
      <c r="E4408" s="1" t="e">
        <f>VLOOKUP(INGRESO_MERCADERIA[[#This Row],[CODIGO]],STOCKSANLUIS[],7,FALSE)</f>
        <v>#N/A</v>
      </c>
      <c r="F4408" s="10"/>
    </row>
    <row r="4409" spans="1:6" x14ac:dyDescent="0.25">
      <c r="A4409" s="6"/>
      <c r="B4409" t="e">
        <f>VLOOKUP(INGRESO_MERCADERIA[[#This Row],[CODIGO]],STOCKSANLUIS[],2,FALSE)</f>
        <v>#N/A</v>
      </c>
      <c r="C4409" s="10"/>
      <c r="D4409" s="1"/>
      <c r="E4409" s="1" t="e">
        <f>VLOOKUP(INGRESO_MERCADERIA[[#This Row],[CODIGO]],STOCKSANLUIS[],7,FALSE)</f>
        <v>#N/A</v>
      </c>
      <c r="F4409" s="10"/>
    </row>
    <row r="4410" spans="1:6" x14ac:dyDescent="0.25">
      <c r="A4410" s="6"/>
      <c r="B4410" t="e">
        <f>VLOOKUP(INGRESO_MERCADERIA[[#This Row],[CODIGO]],STOCKSANLUIS[],2,FALSE)</f>
        <v>#N/A</v>
      </c>
      <c r="C4410" s="10"/>
      <c r="D4410" s="1"/>
      <c r="E4410" s="1" t="e">
        <f>VLOOKUP(INGRESO_MERCADERIA[[#This Row],[CODIGO]],STOCKSANLUIS[],7,FALSE)</f>
        <v>#N/A</v>
      </c>
      <c r="F4410" s="10"/>
    </row>
    <row r="4411" spans="1:6" x14ac:dyDescent="0.25">
      <c r="A4411" s="6"/>
      <c r="B4411" t="e">
        <f>VLOOKUP(INGRESO_MERCADERIA[[#This Row],[CODIGO]],STOCKSANLUIS[],2,FALSE)</f>
        <v>#N/A</v>
      </c>
      <c r="C4411" s="10"/>
      <c r="D4411" s="1"/>
      <c r="E4411" s="1" t="e">
        <f>VLOOKUP(INGRESO_MERCADERIA[[#This Row],[CODIGO]],STOCKSANLUIS[],7,FALSE)</f>
        <v>#N/A</v>
      </c>
      <c r="F4411" s="10"/>
    </row>
    <row r="4412" spans="1:6" x14ac:dyDescent="0.25">
      <c r="A4412" s="6"/>
      <c r="B4412" t="e">
        <f>VLOOKUP(INGRESO_MERCADERIA[[#This Row],[CODIGO]],STOCKSANLUIS[],2,FALSE)</f>
        <v>#N/A</v>
      </c>
      <c r="C4412" s="10"/>
      <c r="D4412" s="1"/>
      <c r="E4412" s="1" t="e">
        <f>VLOOKUP(INGRESO_MERCADERIA[[#This Row],[CODIGO]],STOCKSANLUIS[],7,FALSE)</f>
        <v>#N/A</v>
      </c>
      <c r="F4412" s="10"/>
    </row>
    <row r="4413" spans="1:6" x14ac:dyDescent="0.25">
      <c r="A4413" s="6"/>
      <c r="B4413" t="e">
        <f>VLOOKUP(INGRESO_MERCADERIA[[#This Row],[CODIGO]],STOCKSANLUIS[],2,FALSE)</f>
        <v>#N/A</v>
      </c>
      <c r="C4413" s="10"/>
      <c r="D4413" s="1"/>
      <c r="E4413" s="1" t="e">
        <f>VLOOKUP(INGRESO_MERCADERIA[[#This Row],[CODIGO]],STOCKSANLUIS[],7,FALSE)</f>
        <v>#N/A</v>
      </c>
      <c r="F4413" s="10"/>
    </row>
    <row r="4414" spans="1:6" x14ac:dyDescent="0.25">
      <c r="A4414" s="6"/>
      <c r="B4414" t="e">
        <f>VLOOKUP(INGRESO_MERCADERIA[[#This Row],[CODIGO]],STOCKSANLUIS[],2,FALSE)</f>
        <v>#N/A</v>
      </c>
      <c r="C4414" s="10"/>
      <c r="D4414" s="1"/>
      <c r="E4414" s="1" t="e">
        <f>VLOOKUP(INGRESO_MERCADERIA[[#This Row],[CODIGO]],STOCKSANLUIS[],7,FALSE)</f>
        <v>#N/A</v>
      </c>
      <c r="F4414" s="10"/>
    </row>
    <row r="4415" spans="1:6" x14ac:dyDescent="0.25">
      <c r="A4415" s="6"/>
      <c r="B4415" t="e">
        <f>VLOOKUP(INGRESO_MERCADERIA[[#This Row],[CODIGO]],STOCKSANLUIS[],2,FALSE)</f>
        <v>#N/A</v>
      </c>
      <c r="C4415" s="10"/>
      <c r="D4415" s="1"/>
      <c r="E4415" s="1" t="e">
        <f>VLOOKUP(INGRESO_MERCADERIA[[#This Row],[CODIGO]],STOCKSANLUIS[],7,FALSE)</f>
        <v>#N/A</v>
      </c>
      <c r="F4415" s="10"/>
    </row>
    <row r="4416" spans="1:6" x14ac:dyDescent="0.25">
      <c r="A4416" s="6"/>
      <c r="B4416" t="e">
        <f>VLOOKUP(INGRESO_MERCADERIA[[#This Row],[CODIGO]],STOCKSANLUIS[],2,FALSE)</f>
        <v>#N/A</v>
      </c>
      <c r="C4416" s="10"/>
      <c r="D4416" s="1"/>
      <c r="E4416" s="1" t="e">
        <f>VLOOKUP(INGRESO_MERCADERIA[[#This Row],[CODIGO]],STOCKSANLUIS[],7,FALSE)</f>
        <v>#N/A</v>
      </c>
      <c r="F4416" s="10"/>
    </row>
    <row r="4417" spans="1:6" x14ac:dyDescent="0.25">
      <c r="A4417" s="6"/>
      <c r="B4417" t="e">
        <f>VLOOKUP(INGRESO_MERCADERIA[[#This Row],[CODIGO]],STOCKSANLUIS[],2,FALSE)</f>
        <v>#N/A</v>
      </c>
      <c r="C4417" s="10"/>
      <c r="D4417" s="1"/>
      <c r="E4417" s="1" t="e">
        <f>VLOOKUP(INGRESO_MERCADERIA[[#This Row],[CODIGO]],STOCKSANLUIS[],7,FALSE)</f>
        <v>#N/A</v>
      </c>
      <c r="F4417" s="10"/>
    </row>
    <row r="4418" spans="1:6" x14ac:dyDescent="0.25">
      <c r="A4418" s="6"/>
      <c r="B4418" t="e">
        <f>VLOOKUP(INGRESO_MERCADERIA[[#This Row],[CODIGO]],STOCKSANLUIS[],2,FALSE)</f>
        <v>#N/A</v>
      </c>
      <c r="C4418" s="10"/>
      <c r="D4418" s="1"/>
      <c r="E4418" s="1" t="e">
        <f>VLOOKUP(INGRESO_MERCADERIA[[#This Row],[CODIGO]],STOCKSANLUIS[],7,FALSE)</f>
        <v>#N/A</v>
      </c>
      <c r="F4418" s="10"/>
    </row>
    <row r="4419" spans="1:6" x14ac:dyDescent="0.25">
      <c r="A4419" s="6"/>
      <c r="B4419" t="e">
        <f>VLOOKUP(INGRESO_MERCADERIA[[#This Row],[CODIGO]],STOCKSANLUIS[],2,FALSE)</f>
        <v>#N/A</v>
      </c>
      <c r="C4419" s="10"/>
      <c r="D4419" s="1"/>
      <c r="E4419" s="1" t="e">
        <f>VLOOKUP(INGRESO_MERCADERIA[[#This Row],[CODIGO]],STOCKSANLUIS[],7,FALSE)</f>
        <v>#N/A</v>
      </c>
      <c r="F4419" s="10"/>
    </row>
    <row r="4420" spans="1:6" x14ac:dyDescent="0.25">
      <c r="A4420" s="6"/>
      <c r="B4420" t="e">
        <f>VLOOKUP(INGRESO_MERCADERIA[[#This Row],[CODIGO]],STOCKSANLUIS[],2,FALSE)</f>
        <v>#N/A</v>
      </c>
      <c r="C4420" s="10"/>
      <c r="D4420" s="1"/>
      <c r="E4420" s="1" t="e">
        <f>VLOOKUP(INGRESO_MERCADERIA[[#This Row],[CODIGO]],STOCKSANLUIS[],7,FALSE)</f>
        <v>#N/A</v>
      </c>
      <c r="F4420" s="10"/>
    </row>
    <row r="4421" spans="1:6" x14ac:dyDescent="0.25">
      <c r="A4421" s="6"/>
      <c r="B4421" t="e">
        <f>VLOOKUP(INGRESO_MERCADERIA[[#This Row],[CODIGO]],STOCKSANLUIS[],2,FALSE)</f>
        <v>#N/A</v>
      </c>
      <c r="C4421" s="10"/>
      <c r="D4421" s="1"/>
      <c r="E4421" s="1" t="e">
        <f>VLOOKUP(INGRESO_MERCADERIA[[#This Row],[CODIGO]],STOCKSANLUIS[],7,FALSE)</f>
        <v>#N/A</v>
      </c>
      <c r="F4421" s="10"/>
    </row>
    <row r="4422" spans="1:6" x14ac:dyDescent="0.25">
      <c r="A4422" s="6"/>
      <c r="B4422" t="e">
        <f>VLOOKUP(INGRESO_MERCADERIA[[#This Row],[CODIGO]],STOCKSANLUIS[],2,FALSE)</f>
        <v>#N/A</v>
      </c>
      <c r="C4422" s="10"/>
      <c r="D4422" s="1"/>
      <c r="E4422" s="1" t="e">
        <f>VLOOKUP(INGRESO_MERCADERIA[[#This Row],[CODIGO]],STOCKSANLUIS[],7,FALSE)</f>
        <v>#N/A</v>
      </c>
      <c r="F4422" s="10"/>
    </row>
    <row r="4423" spans="1:6" x14ac:dyDescent="0.25">
      <c r="A4423" s="6"/>
      <c r="B4423" t="e">
        <f>VLOOKUP(INGRESO_MERCADERIA[[#This Row],[CODIGO]],STOCKSANLUIS[],2,FALSE)</f>
        <v>#N/A</v>
      </c>
      <c r="C4423" s="10"/>
      <c r="D4423" s="1"/>
      <c r="E4423" s="1" t="e">
        <f>VLOOKUP(INGRESO_MERCADERIA[[#This Row],[CODIGO]],STOCKSANLUIS[],7,FALSE)</f>
        <v>#N/A</v>
      </c>
      <c r="F4423" s="10"/>
    </row>
    <row r="4424" spans="1:6" x14ac:dyDescent="0.25">
      <c r="A4424" s="6"/>
      <c r="B4424" t="e">
        <f>VLOOKUP(INGRESO_MERCADERIA[[#This Row],[CODIGO]],STOCKSANLUIS[],2,FALSE)</f>
        <v>#N/A</v>
      </c>
      <c r="C4424" s="10"/>
      <c r="D4424" s="1"/>
      <c r="E4424" s="1" t="e">
        <f>VLOOKUP(INGRESO_MERCADERIA[[#This Row],[CODIGO]],STOCKSANLUIS[],7,FALSE)</f>
        <v>#N/A</v>
      </c>
      <c r="F4424" s="10"/>
    </row>
    <row r="4425" spans="1:6" x14ac:dyDescent="0.25">
      <c r="A4425" s="6"/>
      <c r="B4425" t="e">
        <f>VLOOKUP(INGRESO_MERCADERIA[[#This Row],[CODIGO]],STOCKSANLUIS[],2,FALSE)</f>
        <v>#N/A</v>
      </c>
      <c r="C4425" s="10"/>
      <c r="D4425" s="1"/>
      <c r="E4425" s="1" t="e">
        <f>VLOOKUP(INGRESO_MERCADERIA[[#This Row],[CODIGO]],STOCKSANLUIS[],7,FALSE)</f>
        <v>#N/A</v>
      </c>
      <c r="F4425" s="10"/>
    </row>
    <row r="4426" spans="1:6" x14ac:dyDescent="0.25">
      <c r="A4426" s="6"/>
      <c r="B4426" t="e">
        <f>VLOOKUP(INGRESO_MERCADERIA[[#This Row],[CODIGO]],STOCKSANLUIS[],2,FALSE)</f>
        <v>#N/A</v>
      </c>
      <c r="C4426" s="10"/>
      <c r="D4426" s="1"/>
      <c r="E4426" s="1" t="e">
        <f>VLOOKUP(INGRESO_MERCADERIA[[#This Row],[CODIGO]],STOCKSANLUIS[],7,FALSE)</f>
        <v>#N/A</v>
      </c>
      <c r="F4426" s="10"/>
    </row>
    <row r="4427" spans="1:6" x14ac:dyDescent="0.25">
      <c r="A4427" s="6"/>
      <c r="B4427" t="e">
        <f>VLOOKUP(INGRESO_MERCADERIA[[#This Row],[CODIGO]],STOCKSANLUIS[],2,FALSE)</f>
        <v>#N/A</v>
      </c>
      <c r="C4427" s="10"/>
      <c r="D4427" s="1"/>
      <c r="E4427" s="1" t="e">
        <f>VLOOKUP(INGRESO_MERCADERIA[[#This Row],[CODIGO]],STOCKSANLUIS[],7,FALSE)</f>
        <v>#N/A</v>
      </c>
      <c r="F4427" s="10"/>
    </row>
    <row r="4428" spans="1:6" x14ac:dyDescent="0.25">
      <c r="A4428" s="6"/>
      <c r="B4428" t="e">
        <f>VLOOKUP(INGRESO_MERCADERIA[[#This Row],[CODIGO]],STOCKSANLUIS[],2,FALSE)</f>
        <v>#N/A</v>
      </c>
      <c r="C4428" s="10"/>
      <c r="D4428" s="1"/>
      <c r="E4428" s="1" t="e">
        <f>VLOOKUP(INGRESO_MERCADERIA[[#This Row],[CODIGO]],STOCKSANLUIS[],7,FALSE)</f>
        <v>#N/A</v>
      </c>
      <c r="F4428" s="10"/>
    </row>
    <row r="4429" spans="1:6" x14ac:dyDescent="0.25">
      <c r="A4429" s="6"/>
      <c r="B4429" t="e">
        <f>VLOOKUP(INGRESO_MERCADERIA[[#This Row],[CODIGO]],STOCKSANLUIS[],2,FALSE)</f>
        <v>#N/A</v>
      </c>
      <c r="C4429" s="10"/>
      <c r="D4429" s="1"/>
      <c r="E4429" s="1" t="e">
        <f>VLOOKUP(INGRESO_MERCADERIA[[#This Row],[CODIGO]],STOCKSANLUIS[],7,FALSE)</f>
        <v>#N/A</v>
      </c>
      <c r="F4429" s="10"/>
    </row>
    <row r="4430" spans="1:6" x14ac:dyDescent="0.25">
      <c r="A4430" s="6"/>
      <c r="B4430" t="e">
        <f>VLOOKUP(INGRESO_MERCADERIA[[#This Row],[CODIGO]],STOCKSANLUIS[],2,FALSE)</f>
        <v>#N/A</v>
      </c>
      <c r="C4430" s="10"/>
      <c r="D4430" s="1"/>
      <c r="E4430" s="1" t="e">
        <f>VLOOKUP(INGRESO_MERCADERIA[[#This Row],[CODIGO]],STOCKSANLUIS[],7,FALSE)</f>
        <v>#N/A</v>
      </c>
      <c r="F4430" s="10"/>
    </row>
    <row r="4431" spans="1:6" x14ac:dyDescent="0.25">
      <c r="A4431" s="6"/>
      <c r="B4431" t="e">
        <f>VLOOKUP(INGRESO_MERCADERIA[[#This Row],[CODIGO]],STOCKSANLUIS[],2,FALSE)</f>
        <v>#N/A</v>
      </c>
      <c r="C4431" s="10"/>
      <c r="D4431" s="1"/>
      <c r="E4431" s="1" t="e">
        <f>VLOOKUP(INGRESO_MERCADERIA[[#This Row],[CODIGO]],STOCKSANLUIS[],7,FALSE)</f>
        <v>#N/A</v>
      </c>
      <c r="F4431" s="10"/>
    </row>
    <row r="4432" spans="1:6" x14ac:dyDescent="0.25">
      <c r="A4432" s="6"/>
      <c r="B4432" t="e">
        <f>VLOOKUP(INGRESO_MERCADERIA[[#This Row],[CODIGO]],STOCKSANLUIS[],2,FALSE)</f>
        <v>#N/A</v>
      </c>
      <c r="C4432" s="10"/>
      <c r="D4432" s="1"/>
      <c r="E4432" s="1" t="e">
        <f>VLOOKUP(INGRESO_MERCADERIA[[#This Row],[CODIGO]],STOCKSANLUIS[],7,FALSE)</f>
        <v>#N/A</v>
      </c>
      <c r="F4432" s="10"/>
    </row>
    <row r="4433" spans="1:6" x14ac:dyDescent="0.25">
      <c r="A4433" s="6"/>
      <c r="B4433" t="e">
        <f>VLOOKUP(INGRESO_MERCADERIA[[#This Row],[CODIGO]],STOCKSANLUIS[],2,FALSE)</f>
        <v>#N/A</v>
      </c>
      <c r="C4433" s="10"/>
      <c r="D4433" s="1"/>
      <c r="E4433" s="1" t="e">
        <f>VLOOKUP(INGRESO_MERCADERIA[[#This Row],[CODIGO]],STOCKSANLUIS[],7,FALSE)</f>
        <v>#N/A</v>
      </c>
      <c r="F4433" s="10"/>
    </row>
    <row r="4434" spans="1:6" x14ac:dyDescent="0.25">
      <c r="A4434" s="6"/>
      <c r="B4434" t="e">
        <f>VLOOKUP(INGRESO_MERCADERIA[[#This Row],[CODIGO]],STOCKSANLUIS[],2,FALSE)</f>
        <v>#N/A</v>
      </c>
      <c r="C4434" s="10"/>
      <c r="D4434" s="1"/>
      <c r="E4434" s="1" t="e">
        <f>VLOOKUP(INGRESO_MERCADERIA[[#This Row],[CODIGO]],STOCKSANLUIS[],7,FALSE)</f>
        <v>#N/A</v>
      </c>
      <c r="F4434" s="10"/>
    </row>
    <row r="4435" spans="1:6" x14ac:dyDescent="0.25">
      <c r="A4435" s="6"/>
      <c r="B4435" t="e">
        <f>VLOOKUP(INGRESO_MERCADERIA[[#This Row],[CODIGO]],STOCKSANLUIS[],2,FALSE)</f>
        <v>#N/A</v>
      </c>
      <c r="C4435" s="10"/>
      <c r="D4435" s="1"/>
      <c r="E4435" s="1" t="e">
        <f>VLOOKUP(INGRESO_MERCADERIA[[#This Row],[CODIGO]],STOCKSANLUIS[],7,FALSE)</f>
        <v>#N/A</v>
      </c>
      <c r="F4435" s="10"/>
    </row>
    <row r="4436" spans="1:6" x14ac:dyDescent="0.25">
      <c r="A4436" s="6"/>
      <c r="B4436" t="e">
        <f>VLOOKUP(INGRESO_MERCADERIA[[#This Row],[CODIGO]],STOCKSANLUIS[],2,FALSE)</f>
        <v>#N/A</v>
      </c>
      <c r="C4436" s="10"/>
      <c r="D4436" s="1"/>
      <c r="E4436" s="1" t="e">
        <f>VLOOKUP(INGRESO_MERCADERIA[[#This Row],[CODIGO]],STOCKSANLUIS[],7,FALSE)</f>
        <v>#N/A</v>
      </c>
      <c r="F4436" s="10"/>
    </row>
    <row r="4437" spans="1:6" x14ac:dyDescent="0.25">
      <c r="A4437" s="6"/>
      <c r="B4437" t="e">
        <f>VLOOKUP(INGRESO_MERCADERIA[[#This Row],[CODIGO]],STOCKSANLUIS[],2,FALSE)</f>
        <v>#N/A</v>
      </c>
      <c r="C4437" s="10"/>
      <c r="D4437" s="1"/>
      <c r="E4437" s="1" t="e">
        <f>VLOOKUP(INGRESO_MERCADERIA[[#This Row],[CODIGO]],STOCKSANLUIS[],7,FALSE)</f>
        <v>#N/A</v>
      </c>
      <c r="F4437" s="10"/>
    </row>
    <row r="4438" spans="1:6" x14ac:dyDescent="0.25">
      <c r="A4438" s="6"/>
      <c r="B4438" t="e">
        <f>VLOOKUP(INGRESO_MERCADERIA[[#This Row],[CODIGO]],STOCKSANLUIS[],2,FALSE)</f>
        <v>#N/A</v>
      </c>
      <c r="C4438" s="10"/>
      <c r="D4438" s="1"/>
      <c r="E4438" s="1" t="e">
        <f>VLOOKUP(INGRESO_MERCADERIA[[#This Row],[CODIGO]],STOCKSANLUIS[],7,FALSE)</f>
        <v>#N/A</v>
      </c>
      <c r="F4438" s="10"/>
    </row>
    <row r="4439" spans="1:6" x14ac:dyDescent="0.25">
      <c r="A4439" s="6"/>
      <c r="B4439" t="e">
        <f>VLOOKUP(INGRESO_MERCADERIA[[#This Row],[CODIGO]],STOCKSANLUIS[],2,FALSE)</f>
        <v>#N/A</v>
      </c>
      <c r="C4439" s="10"/>
      <c r="D4439" s="1"/>
      <c r="E4439" s="1" t="e">
        <f>VLOOKUP(INGRESO_MERCADERIA[[#This Row],[CODIGO]],STOCKSANLUIS[],7,FALSE)</f>
        <v>#N/A</v>
      </c>
      <c r="F4439" s="10"/>
    </row>
    <row r="4440" spans="1:6" x14ac:dyDescent="0.25">
      <c r="A4440" s="6"/>
      <c r="B4440" t="e">
        <f>VLOOKUP(INGRESO_MERCADERIA[[#This Row],[CODIGO]],STOCKSANLUIS[],2,FALSE)</f>
        <v>#N/A</v>
      </c>
      <c r="C4440" s="10"/>
      <c r="D4440" s="1"/>
      <c r="E4440" s="1" t="e">
        <f>VLOOKUP(INGRESO_MERCADERIA[[#This Row],[CODIGO]],STOCKSANLUIS[],7,FALSE)</f>
        <v>#N/A</v>
      </c>
      <c r="F4440" s="10"/>
    </row>
    <row r="4441" spans="1:6" x14ac:dyDescent="0.25">
      <c r="A4441" s="6"/>
      <c r="B4441" t="e">
        <f>VLOOKUP(INGRESO_MERCADERIA[[#This Row],[CODIGO]],STOCKSANLUIS[],2,FALSE)</f>
        <v>#N/A</v>
      </c>
      <c r="C4441" s="10"/>
      <c r="D4441" s="1"/>
      <c r="E4441" s="1" t="e">
        <f>VLOOKUP(INGRESO_MERCADERIA[[#This Row],[CODIGO]],STOCKSANLUIS[],7,FALSE)</f>
        <v>#N/A</v>
      </c>
      <c r="F4441" s="10"/>
    </row>
    <row r="4442" spans="1:6" x14ac:dyDescent="0.25">
      <c r="A4442" s="6"/>
      <c r="B4442" t="e">
        <f>VLOOKUP(INGRESO_MERCADERIA[[#This Row],[CODIGO]],STOCKSANLUIS[],2,FALSE)</f>
        <v>#N/A</v>
      </c>
      <c r="C4442" s="10"/>
      <c r="D4442" s="1"/>
      <c r="E4442" s="1" t="e">
        <f>VLOOKUP(INGRESO_MERCADERIA[[#This Row],[CODIGO]],STOCKSANLUIS[],7,FALSE)</f>
        <v>#N/A</v>
      </c>
      <c r="F4442" s="10"/>
    </row>
    <row r="4443" spans="1:6" x14ac:dyDescent="0.25">
      <c r="A4443" s="6"/>
      <c r="B4443" t="e">
        <f>VLOOKUP(INGRESO_MERCADERIA[[#This Row],[CODIGO]],STOCKSANLUIS[],2,FALSE)</f>
        <v>#N/A</v>
      </c>
      <c r="C4443" s="10"/>
      <c r="D4443" s="1"/>
      <c r="E4443" s="1" t="e">
        <f>VLOOKUP(INGRESO_MERCADERIA[[#This Row],[CODIGO]],STOCKSANLUIS[],7,FALSE)</f>
        <v>#N/A</v>
      </c>
      <c r="F4443" s="10"/>
    </row>
    <row r="4444" spans="1:6" x14ac:dyDescent="0.25">
      <c r="A4444" s="6"/>
      <c r="B4444" t="e">
        <f>VLOOKUP(INGRESO_MERCADERIA[[#This Row],[CODIGO]],STOCKSANLUIS[],2,FALSE)</f>
        <v>#N/A</v>
      </c>
      <c r="C4444" s="10"/>
      <c r="D4444" s="1"/>
      <c r="E4444" s="1" t="e">
        <f>VLOOKUP(INGRESO_MERCADERIA[[#This Row],[CODIGO]],STOCKSANLUIS[],7,FALSE)</f>
        <v>#N/A</v>
      </c>
      <c r="F4444" s="10"/>
    </row>
    <row r="4445" spans="1:6" x14ac:dyDescent="0.25">
      <c r="A4445" s="6"/>
      <c r="B4445" t="e">
        <f>VLOOKUP(INGRESO_MERCADERIA[[#This Row],[CODIGO]],STOCKSANLUIS[],2,FALSE)</f>
        <v>#N/A</v>
      </c>
      <c r="C4445" s="10"/>
      <c r="D4445" s="1"/>
      <c r="E4445" s="1" t="e">
        <f>VLOOKUP(INGRESO_MERCADERIA[[#This Row],[CODIGO]],STOCKSANLUIS[],7,FALSE)</f>
        <v>#N/A</v>
      </c>
      <c r="F4445" s="10"/>
    </row>
    <row r="4446" spans="1:6" x14ac:dyDescent="0.25">
      <c r="A4446" s="6"/>
      <c r="B4446" t="e">
        <f>VLOOKUP(INGRESO_MERCADERIA[[#This Row],[CODIGO]],STOCKSANLUIS[],2,FALSE)</f>
        <v>#N/A</v>
      </c>
      <c r="C4446" s="10"/>
      <c r="D4446" s="1"/>
      <c r="E4446" s="1" t="e">
        <f>VLOOKUP(INGRESO_MERCADERIA[[#This Row],[CODIGO]],STOCKSANLUIS[],7,FALSE)</f>
        <v>#N/A</v>
      </c>
      <c r="F4446" s="10"/>
    </row>
    <row r="4447" spans="1:6" x14ac:dyDescent="0.25">
      <c r="A4447" s="6"/>
      <c r="B4447" t="e">
        <f>VLOOKUP(INGRESO_MERCADERIA[[#This Row],[CODIGO]],STOCKSANLUIS[],2,FALSE)</f>
        <v>#N/A</v>
      </c>
      <c r="C4447" s="10"/>
      <c r="D4447" s="1"/>
      <c r="E4447" s="1" t="e">
        <f>VLOOKUP(INGRESO_MERCADERIA[[#This Row],[CODIGO]],STOCKSANLUIS[],7,FALSE)</f>
        <v>#N/A</v>
      </c>
      <c r="F4447" s="10"/>
    </row>
    <row r="4448" spans="1:6" x14ac:dyDescent="0.25">
      <c r="A4448" s="6"/>
      <c r="B4448" t="e">
        <f>VLOOKUP(INGRESO_MERCADERIA[[#This Row],[CODIGO]],STOCKSANLUIS[],2,FALSE)</f>
        <v>#N/A</v>
      </c>
      <c r="C4448" s="10"/>
      <c r="D4448" s="1"/>
      <c r="E4448" s="1" t="e">
        <f>VLOOKUP(INGRESO_MERCADERIA[[#This Row],[CODIGO]],STOCKSANLUIS[],7,FALSE)</f>
        <v>#N/A</v>
      </c>
      <c r="F4448" s="10"/>
    </row>
    <row r="4449" spans="1:6" x14ac:dyDescent="0.25">
      <c r="A4449" s="6"/>
      <c r="B4449" t="e">
        <f>VLOOKUP(INGRESO_MERCADERIA[[#This Row],[CODIGO]],STOCKSANLUIS[],2,FALSE)</f>
        <v>#N/A</v>
      </c>
      <c r="C4449" s="10"/>
      <c r="D4449" s="1"/>
      <c r="E4449" s="1" t="e">
        <f>VLOOKUP(INGRESO_MERCADERIA[[#This Row],[CODIGO]],STOCKSANLUIS[],7,FALSE)</f>
        <v>#N/A</v>
      </c>
      <c r="F4449" s="10"/>
    </row>
    <row r="4450" spans="1:6" x14ac:dyDescent="0.25">
      <c r="A4450" s="6"/>
      <c r="B4450" t="e">
        <f>VLOOKUP(INGRESO_MERCADERIA[[#This Row],[CODIGO]],STOCKSANLUIS[],2,FALSE)</f>
        <v>#N/A</v>
      </c>
      <c r="C4450" s="10"/>
      <c r="D4450" s="1"/>
      <c r="E4450" s="1" t="e">
        <f>VLOOKUP(INGRESO_MERCADERIA[[#This Row],[CODIGO]],STOCKSANLUIS[],7,FALSE)</f>
        <v>#N/A</v>
      </c>
      <c r="F4450" s="10"/>
    </row>
    <row r="4451" spans="1:6" x14ac:dyDescent="0.25">
      <c r="A4451" s="6"/>
      <c r="B4451" t="e">
        <f>VLOOKUP(INGRESO_MERCADERIA[[#This Row],[CODIGO]],STOCKSANLUIS[],2,FALSE)</f>
        <v>#N/A</v>
      </c>
      <c r="C4451" s="10"/>
      <c r="D4451" s="1"/>
      <c r="E4451" s="1" t="e">
        <f>VLOOKUP(INGRESO_MERCADERIA[[#This Row],[CODIGO]],STOCKSANLUIS[],7,FALSE)</f>
        <v>#N/A</v>
      </c>
      <c r="F4451" s="10"/>
    </row>
    <row r="4452" spans="1:6" x14ac:dyDescent="0.25">
      <c r="A4452" s="6"/>
      <c r="B4452" t="e">
        <f>VLOOKUP(INGRESO_MERCADERIA[[#This Row],[CODIGO]],STOCKSANLUIS[],2,FALSE)</f>
        <v>#N/A</v>
      </c>
      <c r="C4452" s="10"/>
      <c r="D4452" s="1"/>
      <c r="E4452" s="1" t="e">
        <f>VLOOKUP(INGRESO_MERCADERIA[[#This Row],[CODIGO]],STOCKSANLUIS[],7,FALSE)</f>
        <v>#N/A</v>
      </c>
      <c r="F4452" s="10"/>
    </row>
    <row r="4453" spans="1:6" x14ac:dyDescent="0.25">
      <c r="A4453" s="6"/>
      <c r="B4453" t="e">
        <f>VLOOKUP(INGRESO_MERCADERIA[[#This Row],[CODIGO]],STOCKSANLUIS[],2,FALSE)</f>
        <v>#N/A</v>
      </c>
      <c r="C4453" s="10"/>
      <c r="D4453" s="1"/>
      <c r="E4453" s="1" t="e">
        <f>VLOOKUP(INGRESO_MERCADERIA[[#This Row],[CODIGO]],STOCKSANLUIS[],7,FALSE)</f>
        <v>#N/A</v>
      </c>
      <c r="F4453" s="10"/>
    </row>
    <row r="4454" spans="1:6" x14ac:dyDescent="0.25">
      <c r="A4454" s="6"/>
      <c r="B4454" t="e">
        <f>VLOOKUP(INGRESO_MERCADERIA[[#This Row],[CODIGO]],STOCKSANLUIS[],2,FALSE)</f>
        <v>#N/A</v>
      </c>
      <c r="C4454" s="10"/>
      <c r="D4454" s="1"/>
      <c r="E4454" s="1" t="e">
        <f>VLOOKUP(INGRESO_MERCADERIA[[#This Row],[CODIGO]],STOCKSANLUIS[],7,FALSE)</f>
        <v>#N/A</v>
      </c>
      <c r="F4454" s="10"/>
    </row>
    <row r="4455" spans="1:6" x14ac:dyDescent="0.25">
      <c r="A4455" s="6"/>
      <c r="B4455" t="e">
        <f>VLOOKUP(INGRESO_MERCADERIA[[#This Row],[CODIGO]],STOCKSANLUIS[],2,FALSE)</f>
        <v>#N/A</v>
      </c>
      <c r="C4455" s="10"/>
      <c r="D4455" s="1"/>
      <c r="E4455" s="1" t="e">
        <f>VLOOKUP(INGRESO_MERCADERIA[[#This Row],[CODIGO]],STOCKSANLUIS[],7,FALSE)</f>
        <v>#N/A</v>
      </c>
      <c r="F4455" s="10"/>
    </row>
    <row r="4456" spans="1:6" x14ac:dyDescent="0.25">
      <c r="A4456" s="6"/>
      <c r="B4456" t="e">
        <f>VLOOKUP(INGRESO_MERCADERIA[[#This Row],[CODIGO]],STOCKSANLUIS[],2,FALSE)</f>
        <v>#N/A</v>
      </c>
      <c r="C4456" s="10"/>
      <c r="D4456" s="1"/>
      <c r="E4456" s="1" t="e">
        <f>VLOOKUP(INGRESO_MERCADERIA[[#This Row],[CODIGO]],STOCKSANLUIS[],7,FALSE)</f>
        <v>#N/A</v>
      </c>
      <c r="F4456" s="10"/>
    </row>
    <row r="4457" spans="1:6" x14ac:dyDescent="0.25">
      <c r="A4457" s="6"/>
      <c r="B4457" t="e">
        <f>VLOOKUP(INGRESO_MERCADERIA[[#This Row],[CODIGO]],STOCKSANLUIS[],2,FALSE)</f>
        <v>#N/A</v>
      </c>
      <c r="C4457" s="10"/>
      <c r="D4457" s="1"/>
      <c r="E4457" s="1" t="e">
        <f>VLOOKUP(INGRESO_MERCADERIA[[#This Row],[CODIGO]],STOCKSANLUIS[],7,FALSE)</f>
        <v>#N/A</v>
      </c>
      <c r="F4457" s="10"/>
    </row>
    <row r="4458" spans="1:6" x14ac:dyDescent="0.25">
      <c r="A4458" s="6"/>
      <c r="B4458" t="e">
        <f>VLOOKUP(INGRESO_MERCADERIA[[#This Row],[CODIGO]],STOCKSANLUIS[],2,FALSE)</f>
        <v>#N/A</v>
      </c>
      <c r="C4458" s="10"/>
      <c r="D4458" s="1"/>
      <c r="E4458" s="1" t="e">
        <f>VLOOKUP(INGRESO_MERCADERIA[[#This Row],[CODIGO]],STOCKSANLUIS[],7,FALSE)</f>
        <v>#N/A</v>
      </c>
      <c r="F4458" s="10"/>
    </row>
    <row r="4459" spans="1:6" x14ac:dyDescent="0.25">
      <c r="A4459" s="6"/>
      <c r="B4459" t="e">
        <f>VLOOKUP(INGRESO_MERCADERIA[[#This Row],[CODIGO]],STOCKSANLUIS[],2,FALSE)</f>
        <v>#N/A</v>
      </c>
      <c r="C4459" s="10"/>
      <c r="D4459" s="1"/>
      <c r="E4459" s="1" t="e">
        <f>VLOOKUP(INGRESO_MERCADERIA[[#This Row],[CODIGO]],STOCKSANLUIS[],7,FALSE)</f>
        <v>#N/A</v>
      </c>
      <c r="F4459" s="10"/>
    </row>
    <row r="4460" spans="1:6" x14ac:dyDescent="0.25">
      <c r="A4460" s="6"/>
      <c r="B4460" t="e">
        <f>VLOOKUP(INGRESO_MERCADERIA[[#This Row],[CODIGO]],STOCKSANLUIS[],2,FALSE)</f>
        <v>#N/A</v>
      </c>
      <c r="C4460" s="10"/>
      <c r="D4460" s="1"/>
      <c r="E4460" s="1" t="e">
        <f>VLOOKUP(INGRESO_MERCADERIA[[#This Row],[CODIGO]],STOCKSANLUIS[],7,FALSE)</f>
        <v>#N/A</v>
      </c>
      <c r="F4460" s="10"/>
    </row>
    <row r="4461" spans="1:6" x14ac:dyDescent="0.25">
      <c r="A4461" s="6"/>
      <c r="B4461" t="e">
        <f>VLOOKUP(INGRESO_MERCADERIA[[#This Row],[CODIGO]],STOCKSANLUIS[],2,FALSE)</f>
        <v>#N/A</v>
      </c>
      <c r="C4461" s="10"/>
      <c r="D4461" s="1"/>
      <c r="E4461" s="1" t="e">
        <f>VLOOKUP(INGRESO_MERCADERIA[[#This Row],[CODIGO]],STOCKSANLUIS[],7,FALSE)</f>
        <v>#N/A</v>
      </c>
      <c r="F4461" s="10"/>
    </row>
    <row r="4462" spans="1:6" x14ac:dyDescent="0.25">
      <c r="A4462" s="6"/>
      <c r="B4462" t="e">
        <f>VLOOKUP(INGRESO_MERCADERIA[[#This Row],[CODIGO]],STOCKSANLUIS[],2,FALSE)</f>
        <v>#N/A</v>
      </c>
      <c r="C4462" s="10"/>
      <c r="D4462" s="1"/>
      <c r="E4462" s="1" t="e">
        <f>VLOOKUP(INGRESO_MERCADERIA[[#This Row],[CODIGO]],STOCKSANLUIS[],7,FALSE)</f>
        <v>#N/A</v>
      </c>
      <c r="F4462" s="10"/>
    </row>
    <row r="4463" spans="1:6" x14ac:dyDescent="0.25">
      <c r="A4463" s="6"/>
      <c r="B4463" t="e">
        <f>VLOOKUP(INGRESO_MERCADERIA[[#This Row],[CODIGO]],STOCKSANLUIS[],2,FALSE)</f>
        <v>#N/A</v>
      </c>
      <c r="C4463" s="10"/>
      <c r="D4463" s="1"/>
      <c r="E4463" s="1" t="e">
        <f>VLOOKUP(INGRESO_MERCADERIA[[#This Row],[CODIGO]],STOCKSANLUIS[],7,FALSE)</f>
        <v>#N/A</v>
      </c>
      <c r="F4463" s="10"/>
    </row>
    <row r="4464" spans="1:6" x14ac:dyDescent="0.25">
      <c r="A4464" s="6"/>
      <c r="B4464" t="e">
        <f>VLOOKUP(INGRESO_MERCADERIA[[#This Row],[CODIGO]],STOCKSANLUIS[],2,FALSE)</f>
        <v>#N/A</v>
      </c>
      <c r="C4464" s="10"/>
      <c r="D4464" s="1"/>
      <c r="E4464" s="1" t="e">
        <f>VLOOKUP(INGRESO_MERCADERIA[[#This Row],[CODIGO]],STOCKSANLUIS[],7,FALSE)</f>
        <v>#N/A</v>
      </c>
      <c r="F4464" s="10"/>
    </row>
    <row r="4465" spans="1:6" x14ac:dyDescent="0.25">
      <c r="A4465" s="6"/>
      <c r="B4465" t="e">
        <f>VLOOKUP(INGRESO_MERCADERIA[[#This Row],[CODIGO]],STOCKSANLUIS[],2,FALSE)</f>
        <v>#N/A</v>
      </c>
      <c r="C4465" s="10"/>
      <c r="D4465" s="1"/>
      <c r="E4465" s="1" t="e">
        <f>VLOOKUP(INGRESO_MERCADERIA[[#This Row],[CODIGO]],STOCKSANLUIS[],7,FALSE)</f>
        <v>#N/A</v>
      </c>
      <c r="F4465" s="10"/>
    </row>
    <row r="4466" spans="1:6" x14ac:dyDescent="0.25">
      <c r="A4466" s="6"/>
      <c r="B4466" t="e">
        <f>VLOOKUP(INGRESO_MERCADERIA[[#This Row],[CODIGO]],STOCKSANLUIS[],2,FALSE)</f>
        <v>#N/A</v>
      </c>
      <c r="C4466" s="10"/>
      <c r="D4466" s="1"/>
      <c r="E4466" s="1" t="e">
        <f>VLOOKUP(INGRESO_MERCADERIA[[#This Row],[CODIGO]],STOCKSANLUIS[],7,FALSE)</f>
        <v>#N/A</v>
      </c>
      <c r="F4466" s="10"/>
    </row>
    <row r="4467" spans="1:6" x14ac:dyDescent="0.25">
      <c r="A4467" s="6"/>
      <c r="B4467" t="e">
        <f>VLOOKUP(INGRESO_MERCADERIA[[#This Row],[CODIGO]],STOCKSANLUIS[],2,FALSE)</f>
        <v>#N/A</v>
      </c>
      <c r="C4467" s="10"/>
      <c r="D4467" s="1"/>
      <c r="E4467" s="1" t="e">
        <f>VLOOKUP(INGRESO_MERCADERIA[[#This Row],[CODIGO]],STOCKSANLUIS[],7,FALSE)</f>
        <v>#N/A</v>
      </c>
      <c r="F4467" s="10"/>
    </row>
    <row r="4468" spans="1:6" x14ac:dyDescent="0.25">
      <c r="A4468" s="6"/>
      <c r="B4468" t="e">
        <f>VLOOKUP(INGRESO_MERCADERIA[[#This Row],[CODIGO]],STOCKSANLUIS[],2,FALSE)</f>
        <v>#N/A</v>
      </c>
      <c r="C4468" s="10"/>
      <c r="D4468" s="1"/>
      <c r="E4468" s="1" t="e">
        <f>VLOOKUP(INGRESO_MERCADERIA[[#This Row],[CODIGO]],STOCKSANLUIS[],7,FALSE)</f>
        <v>#N/A</v>
      </c>
      <c r="F4468" s="10"/>
    </row>
    <row r="4469" spans="1:6" x14ac:dyDescent="0.25">
      <c r="A4469" s="6"/>
      <c r="B4469" t="e">
        <f>VLOOKUP(INGRESO_MERCADERIA[[#This Row],[CODIGO]],STOCKSANLUIS[],2,FALSE)</f>
        <v>#N/A</v>
      </c>
      <c r="C4469" s="10"/>
      <c r="D4469" s="1"/>
      <c r="E4469" s="1" t="e">
        <f>VLOOKUP(INGRESO_MERCADERIA[[#This Row],[CODIGO]],STOCKSANLUIS[],7,FALSE)</f>
        <v>#N/A</v>
      </c>
      <c r="F4469" s="10"/>
    </row>
    <row r="4470" spans="1:6" x14ac:dyDescent="0.25">
      <c r="A4470" s="6"/>
      <c r="B4470" t="e">
        <f>VLOOKUP(INGRESO_MERCADERIA[[#This Row],[CODIGO]],STOCKSANLUIS[],2,FALSE)</f>
        <v>#N/A</v>
      </c>
      <c r="C4470" s="10"/>
      <c r="D4470" s="1"/>
      <c r="E4470" s="1" t="e">
        <f>VLOOKUP(INGRESO_MERCADERIA[[#This Row],[CODIGO]],STOCKSANLUIS[],7,FALSE)</f>
        <v>#N/A</v>
      </c>
      <c r="F4470" s="10"/>
    </row>
    <row r="4471" spans="1:6" x14ac:dyDescent="0.25">
      <c r="A4471" s="6"/>
      <c r="B4471" t="e">
        <f>VLOOKUP(INGRESO_MERCADERIA[[#This Row],[CODIGO]],STOCKSANLUIS[],2,FALSE)</f>
        <v>#N/A</v>
      </c>
      <c r="C4471" s="10"/>
      <c r="D4471" s="1"/>
      <c r="E4471" s="1" t="e">
        <f>VLOOKUP(INGRESO_MERCADERIA[[#This Row],[CODIGO]],STOCKSANLUIS[],7,FALSE)</f>
        <v>#N/A</v>
      </c>
      <c r="F4471" s="10"/>
    </row>
    <row r="4472" spans="1:6" x14ac:dyDescent="0.25">
      <c r="A4472" s="6"/>
      <c r="B4472" t="e">
        <f>VLOOKUP(INGRESO_MERCADERIA[[#This Row],[CODIGO]],STOCKSANLUIS[],2,FALSE)</f>
        <v>#N/A</v>
      </c>
      <c r="C4472" s="10"/>
      <c r="D4472" s="1"/>
      <c r="E4472" s="1" t="e">
        <f>VLOOKUP(INGRESO_MERCADERIA[[#This Row],[CODIGO]],STOCKSANLUIS[],7,FALSE)</f>
        <v>#N/A</v>
      </c>
      <c r="F4472" s="10"/>
    </row>
    <row r="4473" spans="1:6" x14ac:dyDescent="0.25">
      <c r="A4473" s="6"/>
      <c r="B4473" t="e">
        <f>VLOOKUP(INGRESO_MERCADERIA[[#This Row],[CODIGO]],STOCKSANLUIS[],2,FALSE)</f>
        <v>#N/A</v>
      </c>
      <c r="C4473" s="10"/>
      <c r="D4473" s="1"/>
      <c r="E4473" s="1" t="e">
        <f>VLOOKUP(INGRESO_MERCADERIA[[#This Row],[CODIGO]],STOCKSANLUIS[],7,FALSE)</f>
        <v>#N/A</v>
      </c>
      <c r="F4473" s="10"/>
    </row>
    <row r="4474" spans="1:6" x14ac:dyDescent="0.25">
      <c r="A4474" s="6"/>
      <c r="B4474" t="e">
        <f>VLOOKUP(INGRESO_MERCADERIA[[#This Row],[CODIGO]],STOCKSANLUIS[],2,FALSE)</f>
        <v>#N/A</v>
      </c>
      <c r="C4474" s="10"/>
      <c r="D4474" s="1"/>
      <c r="E4474" s="1" t="e">
        <f>VLOOKUP(INGRESO_MERCADERIA[[#This Row],[CODIGO]],STOCKSANLUIS[],7,FALSE)</f>
        <v>#N/A</v>
      </c>
      <c r="F4474" s="10"/>
    </row>
    <row r="4475" spans="1:6" x14ac:dyDescent="0.25">
      <c r="A4475" s="6"/>
      <c r="B4475" t="e">
        <f>VLOOKUP(INGRESO_MERCADERIA[[#This Row],[CODIGO]],STOCKSANLUIS[],2,FALSE)</f>
        <v>#N/A</v>
      </c>
      <c r="C4475" s="10"/>
      <c r="D4475" s="1"/>
      <c r="E4475" s="1" t="e">
        <f>VLOOKUP(INGRESO_MERCADERIA[[#This Row],[CODIGO]],STOCKSANLUIS[],7,FALSE)</f>
        <v>#N/A</v>
      </c>
      <c r="F4475" s="10"/>
    </row>
    <row r="4476" spans="1:6" x14ac:dyDescent="0.25">
      <c r="A4476" s="6"/>
      <c r="B4476" t="e">
        <f>VLOOKUP(INGRESO_MERCADERIA[[#This Row],[CODIGO]],STOCKSANLUIS[],2,FALSE)</f>
        <v>#N/A</v>
      </c>
      <c r="C4476" s="10"/>
      <c r="D4476" s="1"/>
      <c r="E4476" s="1" t="e">
        <f>VLOOKUP(INGRESO_MERCADERIA[[#This Row],[CODIGO]],STOCKSANLUIS[],7,FALSE)</f>
        <v>#N/A</v>
      </c>
      <c r="F4476" s="10"/>
    </row>
    <row r="4477" spans="1:6" x14ac:dyDescent="0.25">
      <c r="A4477" s="6"/>
      <c r="B4477" t="e">
        <f>VLOOKUP(INGRESO_MERCADERIA[[#This Row],[CODIGO]],STOCKSANLUIS[],2,FALSE)</f>
        <v>#N/A</v>
      </c>
      <c r="C4477" s="10"/>
      <c r="D4477" s="1"/>
      <c r="E4477" s="1" t="e">
        <f>VLOOKUP(INGRESO_MERCADERIA[[#This Row],[CODIGO]],STOCKSANLUIS[],7,FALSE)</f>
        <v>#N/A</v>
      </c>
      <c r="F4477" s="10"/>
    </row>
    <row r="4478" spans="1:6" x14ac:dyDescent="0.25">
      <c r="A4478" s="6"/>
      <c r="B4478" t="e">
        <f>VLOOKUP(INGRESO_MERCADERIA[[#This Row],[CODIGO]],STOCKSANLUIS[],2,FALSE)</f>
        <v>#N/A</v>
      </c>
      <c r="C4478" s="10"/>
      <c r="D4478" s="1"/>
      <c r="E4478" s="1" t="e">
        <f>VLOOKUP(INGRESO_MERCADERIA[[#This Row],[CODIGO]],STOCKSANLUIS[],7,FALSE)</f>
        <v>#N/A</v>
      </c>
      <c r="F4478" s="10"/>
    </row>
    <row r="4479" spans="1:6" x14ac:dyDescent="0.25">
      <c r="A4479" s="6"/>
      <c r="B4479" t="e">
        <f>VLOOKUP(INGRESO_MERCADERIA[[#This Row],[CODIGO]],STOCKSANLUIS[],2,FALSE)</f>
        <v>#N/A</v>
      </c>
      <c r="C4479" s="10"/>
      <c r="D4479" s="1"/>
      <c r="E4479" s="1" t="e">
        <f>VLOOKUP(INGRESO_MERCADERIA[[#This Row],[CODIGO]],STOCKSANLUIS[],7,FALSE)</f>
        <v>#N/A</v>
      </c>
      <c r="F4479" s="10"/>
    </row>
    <row r="4480" spans="1:6" x14ac:dyDescent="0.25">
      <c r="A4480" s="6"/>
      <c r="B4480" t="e">
        <f>VLOOKUP(INGRESO_MERCADERIA[[#This Row],[CODIGO]],STOCKSANLUIS[],2,FALSE)</f>
        <v>#N/A</v>
      </c>
      <c r="C4480" s="10"/>
      <c r="D4480" s="1"/>
      <c r="E4480" s="1" t="e">
        <f>VLOOKUP(INGRESO_MERCADERIA[[#This Row],[CODIGO]],STOCKSANLUIS[],7,FALSE)</f>
        <v>#N/A</v>
      </c>
      <c r="F4480" s="10"/>
    </row>
    <row r="4481" spans="1:6" x14ac:dyDescent="0.25">
      <c r="A4481" s="6"/>
      <c r="B4481" t="e">
        <f>VLOOKUP(INGRESO_MERCADERIA[[#This Row],[CODIGO]],STOCKSANLUIS[],2,FALSE)</f>
        <v>#N/A</v>
      </c>
      <c r="C4481" s="10"/>
      <c r="D4481" s="1"/>
      <c r="E4481" s="1" t="e">
        <f>VLOOKUP(INGRESO_MERCADERIA[[#This Row],[CODIGO]],STOCKSANLUIS[],7,FALSE)</f>
        <v>#N/A</v>
      </c>
      <c r="F4481" s="10"/>
    </row>
    <row r="4482" spans="1:6" x14ac:dyDescent="0.25">
      <c r="A4482" s="6"/>
      <c r="B4482" t="e">
        <f>VLOOKUP(INGRESO_MERCADERIA[[#This Row],[CODIGO]],STOCKSANLUIS[],2,FALSE)</f>
        <v>#N/A</v>
      </c>
      <c r="C4482" s="10"/>
      <c r="D4482" s="1"/>
      <c r="E4482" s="1" t="e">
        <f>VLOOKUP(INGRESO_MERCADERIA[[#This Row],[CODIGO]],STOCKSANLUIS[],7,FALSE)</f>
        <v>#N/A</v>
      </c>
      <c r="F4482" s="10"/>
    </row>
    <row r="4483" spans="1:6" x14ac:dyDescent="0.25">
      <c r="A4483" s="6"/>
      <c r="B4483" t="e">
        <f>VLOOKUP(INGRESO_MERCADERIA[[#This Row],[CODIGO]],STOCKSANLUIS[],2,FALSE)</f>
        <v>#N/A</v>
      </c>
      <c r="C4483" s="10"/>
      <c r="D4483" s="1"/>
      <c r="E4483" s="1" t="e">
        <f>VLOOKUP(INGRESO_MERCADERIA[[#This Row],[CODIGO]],STOCKSANLUIS[],7,FALSE)</f>
        <v>#N/A</v>
      </c>
      <c r="F4483" s="10"/>
    </row>
    <row r="4484" spans="1:6" x14ac:dyDescent="0.25">
      <c r="A4484" s="6"/>
      <c r="B4484" t="e">
        <f>VLOOKUP(INGRESO_MERCADERIA[[#This Row],[CODIGO]],STOCKSANLUIS[],2,FALSE)</f>
        <v>#N/A</v>
      </c>
      <c r="C4484" s="10"/>
      <c r="D4484" s="1"/>
      <c r="E4484" s="1" t="e">
        <f>VLOOKUP(INGRESO_MERCADERIA[[#This Row],[CODIGO]],STOCKSANLUIS[],7,FALSE)</f>
        <v>#N/A</v>
      </c>
      <c r="F4484" s="10"/>
    </row>
    <row r="4485" spans="1:6" x14ac:dyDescent="0.25">
      <c r="A4485" s="6"/>
      <c r="B4485" t="e">
        <f>VLOOKUP(INGRESO_MERCADERIA[[#This Row],[CODIGO]],STOCKSANLUIS[],2,FALSE)</f>
        <v>#N/A</v>
      </c>
      <c r="C4485" s="10"/>
      <c r="D4485" s="1"/>
      <c r="E4485" s="1" t="e">
        <f>VLOOKUP(INGRESO_MERCADERIA[[#This Row],[CODIGO]],STOCKSANLUIS[],7,FALSE)</f>
        <v>#N/A</v>
      </c>
      <c r="F4485" s="10"/>
    </row>
    <row r="4486" spans="1:6" x14ac:dyDescent="0.25">
      <c r="A4486" s="6"/>
      <c r="B4486" t="e">
        <f>VLOOKUP(INGRESO_MERCADERIA[[#This Row],[CODIGO]],STOCKSANLUIS[],2,FALSE)</f>
        <v>#N/A</v>
      </c>
      <c r="C4486" s="10"/>
      <c r="D4486" s="1"/>
      <c r="E4486" s="1" t="e">
        <f>VLOOKUP(INGRESO_MERCADERIA[[#This Row],[CODIGO]],STOCKSANLUIS[],7,FALSE)</f>
        <v>#N/A</v>
      </c>
      <c r="F4486" s="10"/>
    </row>
    <row r="4487" spans="1:6" x14ac:dyDescent="0.25">
      <c r="A4487" s="6"/>
      <c r="B4487" t="e">
        <f>VLOOKUP(INGRESO_MERCADERIA[[#This Row],[CODIGO]],STOCKSANLUIS[],2,FALSE)</f>
        <v>#N/A</v>
      </c>
      <c r="C4487" s="10"/>
      <c r="D4487" s="1"/>
      <c r="E4487" s="1" t="e">
        <f>VLOOKUP(INGRESO_MERCADERIA[[#This Row],[CODIGO]],STOCKSANLUIS[],7,FALSE)</f>
        <v>#N/A</v>
      </c>
      <c r="F4487" s="10"/>
    </row>
    <row r="4488" spans="1:6" x14ac:dyDescent="0.25">
      <c r="A4488" s="6"/>
      <c r="B4488" t="e">
        <f>VLOOKUP(INGRESO_MERCADERIA[[#This Row],[CODIGO]],STOCKSANLUIS[],2,FALSE)</f>
        <v>#N/A</v>
      </c>
      <c r="C4488" s="10"/>
      <c r="D4488" s="1"/>
      <c r="E4488" s="1" t="e">
        <f>VLOOKUP(INGRESO_MERCADERIA[[#This Row],[CODIGO]],STOCKSANLUIS[],7,FALSE)</f>
        <v>#N/A</v>
      </c>
      <c r="F4488" s="10"/>
    </row>
    <row r="4489" spans="1:6" x14ac:dyDescent="0.25">
      <c r="A4489" s="6"/>
      <c r="B4489" t="e">
        <f>VLOOKUP(INGRESO_MERCADERIA[[#This Row],[CODIGO]],STOCKSANLUIS[],2,FALSE)</f>
        <v>#N/A</v>
      </c>
      <c r="C4489" s="10"/>
      <c r="D4489" s="1"/>
      <c r="E4489" s="1" t="e">
        <f>VLOOKUP(INGRESO_MERCADERIA[[#This Row],[CODIGO]],STOCKSANLUIS[],7,FALSE)</f>
        <v>#N/A</v>
      </c>
      <c r="F4489" s="10"/>
    </row>
    <row r="4490" spans="1:6" x14ac:dyDescent="0.25">
      <c r="A4490" s="6"/>
      <c r="B4490" t="e">
        <f>VLOOKUP(INGRESO_MERCADERIA[[#This Row],[CODIGO]],STOCKSANLUIS[],2,FALSE)</f>
        <v>#N/A</v>
      </c>
      <c r="C4490" s="10"/>
      <c r="D4490" s="1"/>
      <c r="E4490" s="1" t="e">
        <f>VLOOKUP(INGRESO_MERCADERIA[[#This Row],[CODIGO]],STOCKSANLUIS[],7,FALSE)</f>
        <v>#N/A</v>
      </c>
      <c r="F4490" s="10"/>
    </row>
    <row r="4491" spans="1:6" x14ac:dyDescent="0.25">
      <c r="A4491" s="6"/>
      <c r="B4491" t="e">
        <f>VLOOKUP(INGRESO_MERCADERIA[[#This Row],[CODIGO]],STOCKSANLUIS[],2,FALSE)</f>
        <v>#N/A</v>
      </c>
      <c r="C4491" s="10"/>
      <c r="D4491" s="1"/>
      <c r="E4491" s="1" t="e">
        <f>VLOOKUP(INGRESO_MERCADERIA[[#This Row],[CODIGO]],STOCKSANLUIS[],7,FALSE)</f>
        <v>#N/A</v>
      </c>
      <c r="F4491" s="10"/>
    </row>
    <row r="4492" spans="1:6" x14ac:dyDescent="0.25">
      <c r="A4492" s="6"/>
      <c r="B4492" t="e">
        <f>VLOOKUP(INGRESO_MERCADERIA[[#This Row],[CODIGO]],STOCKSANLUIS[],2,FALSE)</f>
        <v>#N/A</v>
      </c>
      <c r="C4492" s="10"/>
      <c r="D4492" s="1"/>
      <c r="E4492" s="1" t="e">
        <f>VLOOKUP(INGRESO_MERCADERIA[[#This Row],[CODIGO]],STOCKSANLUIS[],7,FALSE)</f>
        <v>#N/A</v>
      </c>
      <c r="F4492" s="10"/>
    </row>
    <row r="4493" spans="1:6" x14ac:dyDescent="0.25">
      <c r="A4493" s="6"/>
      <c r="B4493" t="e">
        <f>VLOOKUP(INGRESO_MERCADERIA[[#This Row],[CODIGO]],STOCKSANLUIS[],2,FALSE)</f>
        <v>#N/A</v>
      </c>
      <c r="C4493" s="10"/>
      <c r="D4493" s="1"/>
      <c r="E4493" s="1" t="e">
        <f>VLOOKUP(INGRESO_MERCADERIA[[#This Row],[CODIGO]],STOCKSANLUIS[],7,FALSE)</f>
        <v>#N/A</v>
      </c>
      <c r="F4493" s="10"/>
    </row>
    <row r="4494" spans="1:6" x14ac:dyDescent="0.25">
      <c r="A4494" s="6"/>
      <c r="B4494" t="e">
        <f>VLOOKUP(INGRESO_MERCADERIA[[#This Row],[CODIGO]],STOCKSANLUIS[],2,FALSE)</f>
        <v>#N/A</v>
      </c>
      <c r="C4494" s="10"/>
      <c r="D4494" s="1"/>
      <c r="E4494" s="1" t="e">
        <f>VLOOKUP(INGRESO_MERCADERIA[[#This Row],[CODIGO]],STOCKSANLUIS[],7,FALSE)</f>
        <v>#N/A</v>
      </c>
      <c r="F4494" s="10"/>
    </row>
    <row r="4495" spans="1:6" x14ac:dyDescent="0.25">
      <c r="A4495" s="6"/>
      <c r="B4495" t="e">
        <f>VLOOKUP(INGRESO_MERCADERIA[[#This Row],[CODIGO]],STOCKSANLUIS[],2,FALSE)</f>
        <v>#N/A</v>
      </c>
      <c r="C4495" s="10"/>
      <c r="D4495" s="1"/>
      <c r="E4495" s="1" t="e">
        <f>VLOOKUP(INGRESO_MERCADERIA[[#This Row],[CODIGO]],STOCKSANLUIS[],7,FALSE)</f>
        <v>#N/A</v>
      </c>
      <c r="F4495" s="10"/>
    </row>
    <row r="4496" spans="1:6" x14ac:dyDescent="0.25">
      <c r="A4496" s="6"/>
      <c r="B4496" t="e">
        <f>VLOOKUP(INGRESO_MERCADERIA[[#This Row],[CODIGO]],STOCKSANLUIS[],2,FALSE)</f>
        <v>#N/A</v>
      </c>
      <c r="C4496" s="10"/>
      <c r="D4496" s="1"/>
      <c r="E4496" s="1" t="e">
        <f>VLOOKUP(INGRESO_MERCADERIA[[#This Row],[CODIGO]],STOCKSANLUIS[],7,FALSE)</f>
        <v>#N/A</v>
      </c>
      <c r="F4496" s="10"/>
    </row>
    <row r="4497" spans="1:6" x14ac:dyDescent="0.25">
      <c r="A4497" s="6"/>
      <c r="B4497" t="e">
        <f>VLOOKUP(INGRESO_MERCADERIA[[#This Row],[CODIGO]],STOCKSANLUIS[],2,FALSE)</f>
        <v>#N/A</v>
      </c>
      <c r="C4497" s="10"/>
      <c r="D4497" s="1"/>
      <c r="E4497" s="1" t="e">
        <f>VLOOKUP(INGRESO_MERCADERIA[[#This Row],[CODIGO]],STOCKSANLUIS[],7,FALSE)</f>
        <v>#N/A</v>
      </c>
      <c r="F4497" s="10"/>
    </row>
    <row r="4498" spans="1:6" x14ac:dyDescent="0.25">
      <c r="A4498" s="6"/>
      <c r="B4498" t="e">
        <f>VLOOKUP(INGRESO_MERCADERIA[[#This Row],[CODIGO]],STOCKSANLUIS[],2,FALSE)</f>
        <v>#N/A</v>
      </c>
      <c r="C4498" s="10"/>
      <c r="D4498" s="1"/>
      <c r="E4498" s="1" t="e">
        <f>VLOOKUP(INGRESO_MERCADERIA[[#This Row],[CODIGO]],STOCKSANLUIS[],7,FALSE)</f>
        <v>#N/A</v>
      </c>
      <c r="F4498" s="10"/>
    </row>
    <row r="4499" spans="1:6" x14ac:dyDescent="0.25">
      <c r="A4499" s="6"/>
      <c r="B4499" t="e">
        <f>VLOOKUP(INGRESO_MERCADERIA[[#This Row],[CODIGO]],STOCKSANLUIS[],2,FALSE)</f>
        <v>#N/A</v>
      </c>
      <c r="C4499" s="10"/>
      <c r="D4499" s="1"/>
      <c r="E4499" s="1" t="e">
        <f>VLOOKUP(INGRESO_MERCADERIA[[#This Row],[CODIGO]],STOCKSANLUIS[],7,FALSE)</f>
        <v>#N/A</v>
      </c>
      <c r="F4499" s="10"/>
    </row>
    <row r="4500" spans="1:6" x14ac:dyDescent="0.25">
      <c r="A4500" s="6"/>
      <c r="B4500" t="e">
        <f>VLOOKUP(INGRESO_MERCADERIA[[#This Row],[CODIGO]],STOCKSANLUIS[],2,FALSE)</f>
        <v>#N/A</v>
      </c>
      <c r="C4500" s="10"/>
      <c r="D4500" s="1"/>
      <c r="E4500" s="1" t="e">
        <f>VLOOKUP(INGRESO_MERCADERIA[[#This Row],[CODIGO]],STOCKSANLUIS[],7,FALSE)</f>
        <v>#N/A</v>
      </c>
      <c r="F4500" s="10"/>
    </row>
    <row r="4501" spans="1:6" x14ac:dyDescent="0.25">
      <c r="A4501" s="6"/>
      <c r="B4501" t="e">
        <f>VLOOKUP(INGRESO_MERCADERIA[[#This Row],[CODIGO]],STOCKSANLUIS[],2,FALSE)</f>
        <v>#N/A</v>
      </c>
      <c r="C4501" s="10"/>
      <c r="D4501" s="1"/>
      <c r="E4501" s="1" t="e">
        <f>VLOOKUP(INGRESO_MERCADERIA[[#This Row],[CODIGO]],STOCKSANLUIS[],7,FALSE)</f>
        <v>#N/A</v>
      </c>
      <c r="F4501" s="10"/>
    </row>
    <row r="4502" spans="1:6" x14ac:dyDescent="0.25">
      <c r="A4502" s="6"/>
      <c r="B4502" t="e">
        <f>VLOOKUP(INGRESO_MERCADERIA[[#This Row],[CODIGO]],STOCKSANLUIS[],2,FALSE)</f>
        <v>#N/A</v>
      </c>
      <c r="C4502" s="10"/>
      <c r="D4502" s="1"/>
      <c r="E4502" s="1" t="e">
        <f>VLOOKUP(INGRESO_MERCADERIA[[#This Row],[CODIGO]],STOCKSANLUIS[],7,FALSE)</f>
        <v>#N/A</v>
      </c>
      <c r="F4502" s="10"/>
    </row>
    <row r="4503" spans="1:6" x14ac:dyDescent="0.25">
      <c r="A4503" s="6"/>
      <c r="B4503" t="e">
        <f>VLOOKUP(INGRESO_MERCADERIA[[#This Row],[CODIGO]],STOCKSANLUIS[],2,FALSE)</f>
        <v>#N/A</v>
      </c>
      <c r="C4503" s="10"/>
      <c r="D4503" s="1"/>
      <c r="E4503" s="1" t="e">
        <f>VLOOKUP(INGRESO_MERCADERIA[[#This Row],[CODIGO]],STOCKSANLUIS[],7,FALSE)</f>
        <v>#N/A</v>
      </c>
      <c r="F4503" s="10"/>
    </row>
    <row r="4504" spans="1:6" x14ac:dyDescent="0.25">
      <c r="A4504" s="6"/>
      <c r="B4504" t="e">
        <f>VLOOKUP(INGRESO_MERCADERIA[[#This Row],[CODIGO]],STOCKSANLUIS[],2,FALSE)</f>
        <v>#N/A</v>
      </c>
      <c r="C4504" s="10"/>
      <c r="D4504" s="1"/>
      <c r="E4504" s="1" t="e">
        <f>VLOOKUP(INGRESO_MERCADERIA[[#This Row],[CODIGO]],STOCKSANLUIS[],7,FALSE)</f>
        <v>#N/A</v>
      </c>
      <c r="F4504" s="10"/>
    </row>
    <row r="4505" spans="1:6" x14ac:dyDescent="0.25">
      <c r="A4505" s="6"/>
      <c r="B4505" t="e">
        <f>VLOOKUP(INGRESO_MERCADERIA[[#This Row],[CODIGO]],STOCKSANLUIS[],2,FALSE)</f>
        <v>#N/A</v>
      </c>
      <c r="C4505" s="10"/>
      <c r="D4505" s="1"/>
      <c r="E4505" s="1" t="e">
        <f>VLOOKUP(INGRESO_MERCADERIA[[#This Row],[CODIGO]],STOCKSANLUIS[],7,FALSE)</f>
        <v>#N/A</v>
      </c>
      <c r="F4505" s="10"/>
    </row>
    <row r="4506" spans="1:6" x14ac:dyDescent="0.25">
      <c r="A4506" s="6"/>
      <c r="B4506" t="e">
        <f>VLOOKUP(INGRESO_MERCADERIA[[#This Row],[CODIGO]],STOCKSANLUIS[],2,FALSE)</f>
        <v>#N/A</v>
      </c>
      <c r="C4506" s="10"/>
      <c r="D4506" s="1"/>
      <c r="E4506" s="1" t="e">
        <f>VLOOKUP(INGRESO_MERCADERIA[[#This Row],[CODIGO]],STOCKSANLUIS[],7,FALSE)</f>
        <v>#N/A</v>
      </c>
      <c r="F4506" s="10"/>
    </row>
    <row r="4507" spans="1:6" x14ac:dyDescent="0.25">
      <c r="A4507" s="6"/>
      <c r="B4507" t="e">
        <f>VLOOKUP(INGRESO_MERCADERIA[[#This Row],[CODIGO]],STOCKSANLUIS[],2,FALSE)</f>
        <v>#N/A</v>
      </c>
      <c r="C4507" s="10"/>
      <c r="D4507" s="1"/>
      <c r="E4507" s="1" t="e">
        <f>VLOOKUP(INGRESO_MERCADERIA[[#This Row],[CODIGO]],STOCKSANLUIS[],7,FALSE)</f>
        <v>#N/A</v>
      </c>
      <c r="F4507" s="10"/>
    </row>
    <row r="4508" spans="1:6" x14ac:dyDescent="0.25">
      <c r="A4508" s="6"/>
      <c r="B4508" t="e">
        <f>VLOOKUP(INGRESO_MERCADERIA[[#This Row],[CODIGO]],STOCKSANLUIS[],2,FALSE)</f>
        <v>#N/A</v>
      </c>
      <c r="C4508" s="10"/>
      <c r="D4508" s="1"/>
      <c r="E4508" s="1" t="e">
        <f>VLOOKUP(INGRESO_MERCADERIA[[#This Row],[CODIGO]],STOCKSANLUIS[],7,FALSE)</f>
        <v>#N/A</v>
      </c>
      <c r="F4508" s="10"/>
    </row>
    <row r="4509" spans="1:6" x14ac:dyDescent="0.25">
      <c r="A4509" s="6"/>
      <c r="B4509" t="e">
        <f>VLOOKUP(INGRESO_MERCADERIA[[#This Row],[CODIGO]],STOCKSANLUIS[],2,FALSE)</f>
        <v>#N/A</v>
      </c>
      <c r="C4509" s="10"/>
      <c r="D4509" s="1"/>
      <c r="E4509" s="1" t="e">
        <f>VLOOKUP(INGRESO_MERCADERIA[[#This Row],[CODIGO]],STOCKSANLUIS[],7,FALSE)</f>
        <v>#N/A</v>
      </c>
      <c r="F4509" s="10"/>
    </row>
    <row r="4510" spans="1:6" x14ac:dyDescent="0.25">
      <c r="A4510" s="6"/>
      <c r="B4510" t="e">
        <f>VLOOKUP(INGRESO_MERCADERIA[[#This Row],[CODIGO]],STOCKSANLUIS[],2,FALSE)</f>
        <v>#N/A</v>
      </c>
      <c r="C4510" s="10"/>
      <c r="D4510" s="1"/>
      <c r="E4510" s="1" t="e">
        <f>VLOOKUP(INGRESO_MERCADERIA[[#This Row],[CODIGO]],STOCKSANLUIS[],7,FALSE)</f>
        <v>#N/A</v>
      </c>
      <c r="F4510" s="10"/>
    </row>
    <row r="4511" spans="1:6" x14ac:dyDescent="0.25">
      <c r="A4511" s="6"/>
      <c r="B4511" t="e">
        <f>VLOOKUP(INGRESO_MERCADERIA[[#This Row],[CODIGO]],STOCKSANLUIS[],2,FALSE)</f>
        <v>#N/A</v>
      </c>
      <c r="C4511" s="10"/>
      <c r="D4511" s="1"/>
      <c r="E4511" s="1" t="e">
        <f>VLOOKUP(INGRESO_MERCADERIA[[#This Row],[CODIGO]],STOCKSANLUIS[],7,FALSE)</f>
        <v>#N/A</v>
      </c>
      <c r="F4511" s="10"/>
    </row>
    <row r="4512" spans="1:6" x14ac:dyDescent="0.25">
      <c r="A4512" s="6"/>
      <c r="B4512" t="e">
        <f>VLOOKUP(INGRESO_MERCADERIA[[#This Row],[CODIGO]],STOCKSANLUIS[],2,FALSE)</f>
        <v>#N/A</v>
      </c>
      <c r="C4512" s="10"/>
      <c r="D4512" s="1"/>
      <c r="E4512" s="1" t="e">
        <f>VLOOKUP(INGRESO_MERCADERIA[[#This Row],[CODIGO]],STOCKSANLUIS[],7,FALSE)</f>
        <v>#N/A</v>
      </c>
      <c r="F4512" s="10"/>
    </row>
    <row r="4513" spans="1:6" x14ac:dyDescent="0.25">
      <c r="A4513" s="6"/>
      <c r="B4513" t="e">
        <f>VLOOKUP(INGRESO_MERCADERIA[[#This Row],[CODIGO]],STOCKSANLUIS[],2,FALSE)</f>
        <v>#N/A</v>
      </c>
      <c r="C4513" s="10"/>
      <c r="D4513" s="1"/>
      <c r="E4513" s="1" t="e">
        <f>VLOOKUP(INGRESO_MERCADERIA[[#This Row],[CODIGO]],STOCKSANLUIS[],7,FALSE)</f>
        <v>#N/A</v>
      </c>
      <c r="F4513" s="10"/>
    </row>
    <row r="4514" spans="1:6" x14ac:dyDescent="0.25">
      <c r="A4514" s="6"/>
      <c r="B4514" t="e">
        <f>VLOOKUP(INGRESO_MERCADERIA[[#This Row],[CODIGO]],STOCKSANLUIS[],2,FALSE)</f>
        <v>#N/A</v>
      </c>
      <c r="C4514" s="10"/>
      <c r="D4514" s="1"/>
      <c r="E4514" s="1" t="e">
        <f>VLOOKUP(INGRESO_MERCADERIA[[#This Row],[CODIGO]],STOCKSANLUIS[],7,FALSE)</f>
        <v>#N/A</v>
      </c>
      <c r="F4514" s="10"/>
    </row>
    <row r="4515" spans="1:6" x14ac:dyDescent="0.25">
      <c r="A4515" s="6"/>
      <c r="B4515" t="e">
        <f>VLOOKUP(INGRESO_MERCADERIA[[#This Row],[CODIGO]],STOCKSANLUIS[],2,FALSE)</f>
        <v>#N/A</v>
      </c>
      <c r="C4515" s="10"/>
      <c r="D4515" s="1"/>
      <c r="E4515" s="1" t="e">
        <f>VLOOKUP(INGRESO_MERCADERIA[[#This Row],[CODIGO]],STOCKSANLUIS[],7,FALSE)</f>
        <v>#N/A</v>
      </c>
      <c r="F4515" s="10"/>
    </row>
    <row r="4516" spans="1:6" x14ac:dyDescent="0.25">
      <c r="A4516" s="6"/>
      <c r="B4516" t="e">
        <f>VLOOKUP(INGRESO_MERCADERIA[[#This Row],[CODIGO]],STOCKSANLUIS[],2,FALSE)</f>
        <v>#N/A</v>
      </c>
      <c r="C4516" s="10"/>
      <c r="D4516" s="1"/>
      <c r="E4516" s="1" t="e">
        <f>VLOOKUP(INGRESO_MERCADERIA[[#This Row],[CODIGO]],STOCKSANLUIS[],7,FALSE)</f>
        <v>#N/A</v>
      </c>
      <c r="F4516" s="10"/>
    </row>
    <row r="4517" spans="1:6" x14ac:dyDescent="0.25">
      <c r="A4517" s="6"/>
      <c r="B4517" t="e">
        <f>VLOOKUP(INGRESO_MERCADERIA[[#This Row],[CODIGO]],STOCKSANLUIS[],2,FALSE)</f>
        <v>#N/A</v>
      </c>
      <c r="C4517" s="10"/>
      <c r="D4517" s="1"/>
      <c r="E4517" s="1" t="e">
        <f>VLOOKUP(INGRESO_MERCADERIA[[#This Row],[CODIGO]],STOCKSANLUIS[],7,FALSE)</f>
        <v>#N/A</v>
      </c>
      <c r="F4517" s="10"/>
    </row>
    <row r="4518" spans="1:6" x14ac:dyDescent="0.25">
      <c r="A4518" s="6"/>
      <c r="B4518" t="e">
        <f>VLOOKUP(INGRESO_MERCADERIA[[#This Row],[CODIGO]],STOCKSANLUIS[],2,FALSE)</f>
        <v>#N/A</v>
      </c>
      <c r="C4518" s="10"/>
      <c r="D4518" s="1"/>
      <c r="E4518" s="1" t="e">
        <f>VLOOKUP(INGRESO_MERCADERIA[[#This Row],[CODIGO]],STOCKSANLUIS[],7,FALSE)</f>
        <v>#N/A</v>
      </c>
      <c r="F4518" s="10"/>
    </row>
    <row r="4519" spans="1:6" x14ac:dyDescent="0.25">
      <c r="A4519" s="6"/>
      <c r="B4519" t="e">
        <f>VLOOKUP(INGRESO_MERCADERIA[[#This Row],[CODIGO]],STOCKSANLUIS[],2,FALSE)</f>
        <v>#N/A</v>
      </c>
      <c r="C4519" s="10"/>
      <c r="D4519" s="1"/>
      <c r="E4519" s="1" t="e">
        <f>VLOOKUP(INGRESO_MERCADERIA[[#This Row],[CODIGO]],STOCKSANLUIS[],7,FALSE)</f>
        <v>#N/A</v>
      </c>
      <c r="F4519" s="10"/>
    </row>
    <row r="4520" spans="1:6" x14ac:dyDescent="0.25">
      <c r="A4520" s="6"/>
      <c r="B4520" t="e">
        <f>VLOOKUP(INGRESO_MERCADERIA[[#This Row],[CODIGO]],STOCKSANLUIS[],2,FALSE)</f>
        <v>#N/A</v>
      </c>
      <c r="C4520" s="10"/>
      <c r="D4520" s="1"/>
      <c r="E4520" s="1" t="e">
        <f>VLOOKUP(INGRESO_MERCADERIA[[#This Row],[CODIGO]],STOCKSANLUIS[],7,FALSE)</f>
        <v>#N/A</v>
      </c>
      <c r="F4520" s="10"/>
    </row>
    <row r="4521" spans="1:6" x14ac:dyDescent="0.25">
      <c r="A4521" s="6"/>
      <c r="B4521" t="e">
        <f>VLOOKUP(INGRESO_MERCADERIA[[#This Row],[CODIGO]],STOCKSANLUIS[],2,FALSE)</f>
        <v>#N/A</v>
      </c>
      <c r="C4521" s="10"/>
      <c r="D4521" s="1"/>
      <c r="E4521" s="1" t="e">
        <f>VLOOKUP(INGRESO_MERCADERIA[[#This Row],[CODIGO]],STOCKSANLUIS[],7,FALSE)</f>
        <v>#N/A</v>
      </c>
      <c r="F4521" s="10"/>
    </row>
    <row r="4522" spans="1:6" x14ac:dyDescent="0.25">
      <c r="A4522" s="6"/>
      <c r="B4522" t="e">
        <f>VLOOKUP(INGRESO_MERCADERIA[[#This Row],[CODIGO]],STOCKSANLUIS[],2,FALSE)</f>
        <v>#N/A</v>
      </c>
      <c r="C4522" s="10"/>
      <c r="D4522" s="1"/>
      <c r="E4522" s="1" t="e">
        <f>VLOOKUP(INGRESO_MERCADERIA[[#This Row],[CODIGO]],STOCKSANLUIS[],7,FALSE)</f>
        <v>#N/A</v>
      </c>
      <c r="F4522" s="10"/>
    </row>
    <row r="4523" spans="1:6" x14ac:dyDescent="0.25">
      <c r="A4523" s="6"/>
      <c r="B4523" t="e">
        <f>VLOOKUP(INGRESO_MERCADERIA[[#This Row],[CODIGO]],STOCKSANLUIS[],2,FALSE)</f>
        <v>#N/A</v>
      </c>
      <c r="C4523" s="10"/>
      <c r="D4523" s="1"/>
      <c r="E4523" s="1" t="e">
        <f>VLOOKUP(INGRESO_MERCADERIA[[#This Row],[CODIGO]],STOCKSANLUIS[],7,FALSE)</f>
        <v>#N/A</v>
      </c>
      <c r="F4523" s="10"/>
    </row>
    <row r="4524" spans="1:6" x14ac:dyDescent="0.25">
      <c r="A4524" s="6"/>
      <c r="B4524" t="e">
        <f>VLOOKUP(INGRESO_MERCADERIA[[#This Row],[CODIGO]],STOCKSANLUIS[],2,FALSE)</f>
        <v>#N/A</v>
      </c>
      <c r="C4524" s="10"/>
      <c r="D4524" s="1"/>
      <c r="E4524" s="1" t="e">
        <f>VLOOKUP(INGRESO_MERCADERIA[[#This Row],[CODIGO]],STOCKSANLUIS[],7,FALSE)</f>
        <v>#N/A</v>
      </c>
      <c r="F4524" s="10"/>
    </row>
    <row r="4525" spans="1:6" x14ac:dyDescent="0.25">
      <c r="A4525" s="6"/>
      <c r="B4525" t="e">
        <f>VLOOKUP(INGRESO_MERCADERIA[[#This Row],[CODIGO]],STOCKSANLUIS[],2,FALSE)</f>
        <v>#N/A</v>
      </c>
      <c r="C4525" s="10"/>
      <c r="D4525" s="1"/>
      <c r="E4525" s="1" t="e">
        <f>VLOOKUP(INGRESO_MERCADERIA[[#This Row],[CODIGO]],STOCKSANLUIS[],7,FALSE)</f>
        <v>#N/A</v>
      </c>
      <c r="F4525" s="10"/>
    </row>
    <row r="4526" spans="1:6" x14ac:dyDescent="0.25">
      <c r="A4526" s="6"/>
      <c r="B4526" t="e">
        <f>VLOOKUP(INGRESO_MERCADERIA[[#This Row],[CODIGO]],STOCKSANLUIS[],2,FALSE)</f>
        <v>#N/A</v>
      </c>
      <c r="C4526" s="10"/>
      <c r="D4526" s="1"/>
      <c r="E4526" s="1" t="e">
        <f>VLOOKUP(INGRESO_MERCADERIA[[#This Row],[CODIGO]],STOCKSANLUIS[],7,FALSE)</f>
        <v>#N/A</v>
      </c>
      <c r="F4526" s="10"/>
    </row>
    <row r="4527" spans="1:6" x14ac:dyDescent="0.25">
      <c r="A4527" s="6"/>
      <c r="B4527" t="e">
        <f>VLOOKUP(INGRESO_MERCADERIA[[#This Row],[CODIGO]],STOCKSANLUIS[],2,FALSE)</f>
        <v>#N/A</v>
      </c>
      <c r="C4527" s="10"/>
      <c r="D4527" s="1"/>
      <c r="E4527" s="1" t="e">
        <f>VLOOKUP(INGRESO_MERCADERIA[[#This Row],[CODIGO]],STOCKSANLUIS[],7,FALSE)</f>
        <v>#N/A</v>
      </c>
      <c r="F4527" s="10"/>
    </row>
    <row r="4528" spans="1:6" x14ac:dyDescent="0.25">
      <c r="A4528" s="6"/>
      <c r="B4528" t="e">
        <f>VLOOKUP(INGRESO_MERCADERIA[[#This Row],[CODIGO]],STOCKSANLUIS[],2,FALSE)</f>
        <v>#N/A</v>
      </c>
      <c r="C4528" s="10"/>
      <c r="D4528" s="1"/>
      <c r="E4528" s="1" t="e">
        <f>VLOOKUP(INGRESO_MERCADERIA[[#This Row],[CODIGO]],STOCKSANLUIS[],7,FALSE)</f>
        <v>#N/A</v>
      </c>
      <c r="F4528" s="10"/>
    </row>
    <row r="4529" spans="1:6" x14ac:dyDescent="0.25">
      <c r="A4529" s="6"/>
      <c r="B4529" t="e">
        <f>VLOOKUP(INGRESO_MERCADERIA[[#This Row],[CODIGO]],STOCKSANLUIS[],2,FALSE)</f>
        <v>#N/A</v>
      </c>
      <c r="C4529" s="10"/>
      <c r="D4529" s="1"/>
      <c r="E4529" s="1" t="e">
        <f>VLOOKUP(INGRESO_MERCADERIA[[#This Row],[CODIGO]],STOCKSANLUIS[],7,FALSE)</f>
        <v>#N/A</v>
      </c>
      <c r="F4529" s="10"/>
    </row>
    <row r="4530" spans="1:6" x14ac:dyDescent="0.25">
      <c r="A4530" s="6"/>
      <c r="B4530" t="e">
        <f>VLOOKUP(INGRESO_MERCADERIA[[#This Row],[CODIGO]],STOCKSANLUIS[],2,FALSE)</f>
        <v>#N/A</v>
      </c>
      <c r="C4530" s="10"/>
      <c r="D4530" s="1"/>
      <c r="E4530" s="1" t="e">
        <f>VLOOKUP(INGRESO_MERCADERIA[[#This Row],[CODIGO]],STOCKSANLUIS[],7,FALSE)</f>
        <v>#N/A</v>
      </c>
      <c r="F4530" s="10"/>
    </row>
    <row r="4531" spans="1:6" x14ac:dyDescent="0.25">
      <c r="A4531" s="6"/>
      <c r="B4531" t="e">
        <f>VLOOKUP(INGRESO_MERCADERIA[[#This Row],[CODIGO]],STOCKSANLUIS[],2,FALSE)</f>
        <v>#N/A</v>
      </c>
      <c r="C4531" s="10"/>
      <c r="D4531" s="1"/>
      <c r="E4531" s="1" t="e">
        <f>VLOOKUP(INGRESO_MERCADERIA[[#This Row],[CODIGO]],STOCKSANLUIS[],7,FALSE)</f>
        <v>#N/A</v>
      </c>
      <c r="F4531" s="10"/>
    </row>
    <row r="4532" spans="1:6" x14ac:dyDescent="0.25">
      <c r="A4532" s="6"/>
      <c r="B4532" t="e">
        <f>VLOOKUP(INGRESO_MERCADERIA[[#This Row],[CODIGO]],STOCKSANLUIS[],2,FALSE)</f>
        <v>#N/A</v>
      </c>
      <c r="C4532" s="10"/>
      <c r="D4532" s="1"/>
      <c r="E4532" s="1" t="e">
        <f>VLOOKUP(INGRESO_MERCADERIA[[#This Row],[CODIGO]],STOCKSANLUIS[],7,FALSE)</f>
        <v>#N/A</v>
      </c>
      <c r="F4532" s="10"/>
    </row>
    <row r="4533" spans="1:6" x14ac:dyDescent="0.25">
      <c r="A4533" s="6"/>
      <c r="B4533" t="e">
        <f>VLOOKUP(INGRESO_MERCADERIA[[#This Row],[CODIGO]],STOCKSANLUIS[],2,FALSE)</f>
        <v>#N/A</v>
      </c>
      <c r="C4533" s="10"/>
      <c r="D4533" s="1"/>
      <c r="E4533" s="1" t="e">
        <f>VLOOKUP(INGRESO_MERCADERIA[[#This Row],[CODIGO]],STOCKSANLUIS[],7,FALSE)</f>
        <v>#N/A</v>
      </c>
      <c r="F4533" s="10"/>
    </row>
    <row r="4534" spans="1:6" x14ac:dyDescent="0.25">
      <c r="A4534" s="6"/>
      <c r="B4534" t="e">
        <f>VLOOKUP(INGRESO_MERCADERIA[[#This Row],[CODIGO]],STOCKSANLUIS[],2,FALSE)</f>
        <v>#N/A</v>
      </c>
      <c r="C4534" s="10"/>
      <c r="D4534" s="1"/>
      <c r="E4534" s="1" t="e">
        <f>VLOOKUP(INGRESO_MERCADERIA[[#This Row],[CODIGO]],STOCKSANLUIS[],7,FALSE)</f>
        <v>#N/A</v>
      </c>
      <c r="F4534" s="10"/>
    </row>
    <row r="4535" spans="1:6" x14ac:dyDescent="0.25">
      <c r="A4535" s="6"/>
      <c r="B4535" t="e">
        <f>VLOOKUP(INGRESO_MERCADERIA[[#This Row],[CODIGO]],STOCKSANLUIS[],2,FALSE)</f>
        <v>#N/A</v>
      </c>
      <c r="C4535" s="10"/>
      <c r="D4535" s="1"/>
      <c r="E4535" s="1" t="e">
        <f>VLOOKUP(INGRESO_MERCADERIA[[#This Row],[CODIGO]],STOCKSANLUIS[],7,FALSE)</f>
        <v>#N/A</v>
      </c>
      <c r="F4535" s="10"/>
    </row>
    <row r="4536" spans="1:6" x14ac:dyDescent="0.25">
      <c r="A4536" s="6"/>
      <c r="B4536" t="e">
        <f>VLOOKUP(INGRESO_MERCADERIA[[#This Row],[CODIGO]],STOCKSANLUIS[],2,FALSE)</f>
        <v>#N/A</v>
      </c>
      <c r="C4536" s="10"/>
      <c r="D4536" s="1"/>
      <c r="E4536" s="1" t="e">
        <f>VLOOKUP(INGRESO_MERCADERIA[[#This Row],[CODIGO]],STOCKSANLUIS[],7,FALSE)</f>
        <v>#N/A</v>
      </c>
      <c r="F4536" s="10"/>
    </row>
    <row r="4537" spans="1:6" x14ac:dyDescent="0.25">
      <c r="A4537" s="6"/>
      <c r="B4537" t="e">
        <f>VLOOKUP(INGRESO_MERCADERIA[[#This Row],[CODIGO]],STOCKSANLUIS[],2,FALSE)</f>
        <v>#N/A</v>
      </c>
      <c r="C4537" s="10"/>
      <c r="D4537" s="1"/>
      <c r="E4537" s="1" t="e">
        <f>VLOOKUP(INGRESO_MERCADERIA[[#This Row],[CODIGO]],STOCKSANLUIS[],7,FALSE)</f>
        <v>#N/A</v>
      </c>
      <c r="F4537" s="10"/>
    </row>
    <row r="4538" spans="1:6" x14ac:dyDescent="0.25">
      <c r="A4538" s="6"/>
      <c r="B4538" t="e">
        <f>VLOOKUP(INGRESO_MERCADERIA[[#This Row],[CODIGO]],STOCKSANLUIS[],2,FALSE)</f>
        <v>#N/A</v>
      </c>
      <c r="C4538" s="10"/>
      <c r="D4538" s="1"/>
      <c r="E4538" s="1" t="e">
        <f>VLOOKUP(INGRESO_MERCADERIA[[#This Row],[CODIGO]],STOCKSANLUIS[],7,FALSE)</f>
        <v>#N/A</v>
      </c>
      <c r="F4538" s="10"/>
    </row>
    <row r="4539" spans="1:6" x14ac:dyDescent="0.25">
      <c r="A4539" s="6"/>
      <c r="B4539" t="e">
        <f>VLOOKUP(INGRESO_MERCADERIA[[#This Row],[CODIGO]],STOCKSANLUIS[],2,FALSE)</f>
        <v>#N/A</v>
      </c>
      <c r="C4539" s="10"/>
      <c r="D4539" s="1"/>
      <c r="E4539" s="1" t="e">
        <f>VLOOKUP(INGRESO_MERCADERIA[[#This Row],[CODIGO]],STOCKSANLUIS[],7,FALSE)</f>
        <v>#N/A</v>
      </c>
      <c r="F4539" s="10"/>
    </row>
    <row r="4540" spans="1:6" x14ac:dyDescent="0.25">
      <c r="A4540" s="6"/>
      <c r="B4540" t="e">
        <f>VLOOKUP(INGRESO_MERCADERIA[[#This Row],[CODIGO]],STOCKSANLUIS[],2,FALSE)</f>
        <v>#N/A</v>
      </c>
      <c r="C4540" s="10"/>
      <c r="D4540" s="1"/>
      <c r="E4540" s="1" t="e">
        <f>VLOOKUP(INGRESO_MERCADERIA[[#This Row],[CODIGO]],STOCKSANLUIS[],7,FALSE)</f>
        <v>#N/A</v>
      </c>
      <c r="F4540" s="10"/>
    </row>
    <row r="4541" spans="1:6" x14ac:dyDescent="0.25">
      <c r="A4541" s="6"/>
      <c r="B4541" t="e">
        <f>VLOOKUP(INGRESO_MERCADERIA[[#This Row],[CODIGO]],STOCKSANLUIS[],2,FALSE)</f>
        <v>#N/A</v>
      </c>
      <c r="C4541" s="10"/>
      <c r="D4541" s="1"/>
      <c r="E4541" s="1" t="e">
        <f>VLOOKUP(INGRESO_MERCADERIA[[#This Row],[CODIGO]],STOCKSANLUIS[],7,FALSE)</f>
        <v>#N/A</v>
      </c>
      <c r="F4541" s="10"/>
    </row>
    <row r="4542" spans="1:6" x14ac:dyDescent="0.25">
      <c r="A4542" s="6"/>
      <c r="B4542" t="e">
        <f>VLOOKUP(INGRESO_MERCADERIA[[#This Row],[CODIGO]],STOCKSANLUIS[],2,FALSE)</f>
        <v>#N/A</v>
      </c>
      <c r="C4542" s="10"/>
      <c r="D4542" s="1"/>
      <c r="E4542" s="1" t="e">
        <f>VLOOKUP(INGRESO_MERCADERIA[[#This Row],[CODIGO]],STOCKSANLUIS[],7,FALSE)</f>
        <v>#N/A</v>
      </c>
      <c r="F4542" s="10"/>
    </row>
    <row r="4543" spans="1:6" x14ac:dyDescent="0.25">
      <c r="A4543" s="6"/>
      <c r="B4543" t="e">
        <f>VLOOKUP(INGRESO_MERCADERIA[[#This Row],[CODIGO]],STOCKSANLUIS[],2,FALSE)</f>
        <v>#N/A</v>
      </c>
      <c r="C4543" s="10"/>
      <c r="D4543" s="1"/>
      <c r="E4543" s="1" t="e">
        <f>VLOOKUP(INGRESO_MERCADERIA[[#This Row],[CODIGO]],STOCKSANLUIS[],7,FALSE)</f>
        <v>#N/A</v>
      </c>
      <c r="F4543" s="10"/>
    </row>
    <row r="4544" spans="1:6" x14ac:dyDescent="0.25">
      <c r="A4544" s="6"/>
      <c r="B4544" t="e">
        <f>VLOOKUP(INGRESO_MERCADERIA[[#This Row],[CODIGO]],STOCKSANLUIS[],2,FALSE)</f>
        <v>#N/A</v>
      </c>
      <c r="C4544" s="10"/>
      <c r="D4544" s="1"/>
      <c r="E4544" s="1" t="e">
        <f>VLOOKUP(INGRESO_MERCADERIA[[#This Row],[CODIGO]],STOCKSANLUIS[],7,FALSE)</f>
        <v>#N/A</v>
      </c>
      <c r="F4544" s="10"/>
    </row>
    <row r="4545" spans="1:6" x14ac:dyDescent="0.25">
      <c r="A4545" s="6"/>
      <c r="B4545" t="e">
        <f>VLOOKUP(INGRESO_MERCADERIA[[#This Row],[CODIGO]],STOCKSANLUIS[],2,FALSE)</f>
        <v>#N/A</v>
      </c>
      <c r="C4545" s="10"/>
      <c r="D4545" s="1"/>
      <c r="E4545" s="1" t="e">
        <f>VLOOKUP(INGRESO_MERCADERIA[[#This Row],[CODIGO]],STOCKSANLUIS[],7,FALSE)</f>
        <v>#N/A</v>
      </c>
      <c r="F4545" s="10"/>
    </row>
    <row r="4546" spans="1:6" x14ac:dyDescent="0.25">
      <c r="A4546" s="6"/>
      <c r="B4546" t="e">
        <f>VLOOKUP(INGRESO_MERCADERIA[[#This Row],[CODIGO]],STOCKSANLUIS[],2,FALSE)</f>
        <v>#N/A</v>
      </c>
      <c r="C4546" s="10"/>
      <c r="D4546" s="1"/>
      <c r="E4546" s="1" t="e">
        <f>VLOOKUP(INGRESO_MERCADERIA[[#This Row],[CODIGO]],STOCKSANLUIS[],7,FALSE)</f>
        <v>#N/A</v>
      </c>
      <c r="F4546" s="10"/>
    </row>
    <row r="4547" spans="1:6" x14ac:dyDescent="0.25">
      <c r="A4547" s="6"/>
      <c r="B4547" t="e">
        <f>VLOOKUP(INGRESO_MERCADERIA[[#This Row],[CODIGO]],STOCKSANLUIS[],2,FALSE)</f>
        <v>#N/A</v>
      </c>
      <c r="C4547" s="10"/>
      <c r="D4547" s="1"/>
      <c r="E4547" s="1" t="e">
        <f>VLOOKUP(INGRESO_MERCADERIA[[#This Row],[CODIGO]],STOCKSANLUIS[],7,FALSE)</f>
        <v>#N/A</v>
      </c>
      <c r="F4547" s="10"/>
    </row>
    <row r="4548" spans="1:6" x14ac:dyDescent="0.25">
      <c r="A4548" s="6"/>
      <c r="B4548" t="e">
        <f>VLOOKUP(INGRESO_MERCADERIA[[#This Row],[CODIGO]],STOCKSANLUIS[],2,FALSE)</f>
        <v>#N/A</v>
      </c>
      <c r="C4548" s="10"/>
      <c r="D4548" s="1"/>
      <c r="E4548" s="1" t="e">
        <f>VLOOKUP(INGRESO_MERCADERIA[[#This Row],[CODIGO]],STOCKSANLUIS[],7,FALSE)</f>
        <v>#N/A</v>
      </c>
      <c r="F4548" s="10"/>
    </row>
    <row r="4549" spans="1:6" x14ac:dyDescent="0.25">
      <c r="A4549" s="6"/>
      <c r="B4549" t="e">
        <f>VLOOKUP(INGRESO_MERCADERIA[[#This Row],[CODIGO]],STOCKSANLUIS[],2,FALSE)</f>
        <v>#N/A</v>
      </c>
      <c r="C4549" s="10"/>
      <c r="D4549" s="1"/>
      <c r="E4549" s="1" t="e">
        <f>VLOOKUP(INGRESO_MERCADERIA[[#This Row],[CODIGO]],STOCKSANLUIS[],7,FALSE)</f>
        <v>#N/A</v>
      </c>
      <c r="F4549" s="10"/>
    </row>
    <row r="4550" spans="1:6" x14ac:dyDescent="0.25">
      <c r="A4550" s="6"/>
      <c r="B4550" t="e">
        <f>VLOOKUP(INGRESO_MERCADERIA[[#This Row],[CODIGO]],STOCKSANLUIS[],2,FALSE)</f>
        <v>#N/A</v>
      </c>
      <c r="C4550" s="10"/>
      <c r="D4550" s="1"/>
      <c r="E4550" s="1" t="e">
        <f>VLOOKUP(INGRESO_MERCADERIA[[#This Row],[CODIGO]],STOCKSANLUIS[],7,FALSE)</f>
        <v>#N/A</v>
      </c>
      <c r="F4550" s="10"/>
    </row>
    <row r="4551" spans="1:6" x14ac:dyDescent="0.25">
      <c r="A4551" s="6"/>
      <c r="B4551" t="e">
        <f>VLOOKUP(INGRESO_MERCADERIA[[#This Row],[CODIGO]],STOCKSANLUIS[],2,FALSE)</f>
        <v>#N/A</v>
      </c>
      <c r="C4551" s="10"/>
      <c r="D4551" s="1"/>
      <c r="E4551" s="1" t="e">
        <f>VLOOKUP(INGRESO_MERCADERIA[[#This Row],[CODIGO]],STOCKSANLUIS[],7,FALSE)</f>
        <v>#N/A</v>
      </c>
      <c r="F4551" s="10"/>
    </row>
    <row r="4552" spans="1:6" x14ac:dyDescent="0.25">
      <c r="A4552" s="6"/>
      <c r="B4552" t="e">
        <f>VLOOKUP(INGRESO_MERCADERIA[[#This Row],[CODIGO]],STOCKSANLUIS[],2,FALSE)</f>
        <v>#N/A</v>
      </c>
      <c r="C4552" s="10"/>
      <c r="D4552" s="1"/>
      <c r="E4552" s="1" t="e">
        <f>VLOOKUP(INGRESO_MERCADERIA[[#This Row],[CODIGO]],STOCKSANLUIS[],7,FALSE)</f>
        <v>#N/A</v>
      </c>
      <c r="F4552" s="10"/>
    </row>
    <row r="4553" spans="1:6" x14ac:dyDescent="0.25">
      <c r="A4553" s="6"/>
      <c r="B4553" t="e">
        <f>VLOOKUP(INGRESO_MERCADERIA[[#This Row],[CODIGO]],STOCKSANLUIS[],2,FALSE)</f>
        <v>#N/A</v>
      </c>
      <c r="C4553" s="10"/>
      <c r="D4553" s="1"/>
      <c r="E4553" s="1" t="e">
        <f>VLOOKUP(INGRESO_MERCADERIA[[#This Row],[CODIGO]],STOCKSANLUIS[],7,FALSE)</f>
        <v>#N/A</v>
      </c>
      <c r="F4553" s="10"/>
    </row>
    <row r="4554" spans="1:6" x14ac:dyDescent="0.25">
      <c r="A4554" s="6"/>
      <c r="B4554" t="e">
        <f>VLOOKUP(INGRESO_MERCADERIA[[#This Row],[CODIGO]],STOCKSANLUIS[],2,FALSE)</f>
        <v>#N/A</v>
      </c>
      <c r="C4554" s="10"/>
      <c r="D4554" s="1"/>
      <c r="E4554" s="1" t="e">
        <f>VLOOKUP(INGRESO_MERCADERIA[[#This Row],[CODIGO]],STOCKSANLUIS[],7,FALSE)</f>
        <v>#N/A</v>
      </c>
      <c r="F4554" s="10"/>
    </row>
    <row r="4555" spans="1:6" x14ac:dyDescent="0.25">
      <c r="A4555" s="6"/>
      <c r="B4555" t="e">
        <f>VLOOKUP(INGRESO_MERCADERIA[[#This Row],[CODIGO]],STOCKSANLUIS[],2,FALSE)</f>
        <v>#N/A</v>
      </c>
      <c r="C4555" s="10"/>
      <c r="D4555" s="1"/>
      <c r="E4555" s="1" t="e">
        <f>VLOOKUP(INGRESO_MERCADERIA[[#This Row],[CODIGO]],STOCKSANLUIS[],7,FALSE)</f>
        <v>#N/A</v>
      </c>
      <c r="F4555" s="10"/>
    </row>
    <row r="4556" spans="1:6" x14ac:dyDescent="0.25">
      <c r="A4556" s="6"/>
      <c r="B4556" t="e">
        <f>VLOOKUP(INGRESO_MERCADERIA[[#This Row],[CODIGO]],STOCKSANLUIS[],2,FALSE)</f>
        <v>#N/A</v>
      </c>
      <c r="C4556" s="10"/>
      <c r="D4556" s="1"/>
      <c r="E4556" s="1" t="e">
        <f>VLOOKUP(INGRESO_MERCADERIA[[#This Row],[CODIGO]],STOCKSANLUIS[],7,FALSE)</f>
        <v>#N/A</v>
      </c>
      <c r="F4556" s="10"/>
    </row>
    <row r="4557" spans="1:6" x14ac:dyDescent="0.25">
      <c r="A4557" s="6"/>
      <c r="B4557" t="e">
        <f>VLOOKUP(INGRESO_MERCADERIA[[#This Row],[CODIGO]],STOCKSANLUIS[],2,FALSE)</f>
        <v>#N/A</v>
      </c>
      <c r="C4557" s="10"/>
      <c r="D4557" s="1"/>
      <c r="E4557" s="1" t="e">
        <f>VLOOKUP(INGRESO_MERCADERIA[[#This Row],[CODIGO]],STOCKSANLUIS[],7,FALSE)</f>
        <v>#N/A</v>
      </c>
      <c r="F4557" s="10"/>
    </row>
    <row r="4558" spans="1:6" x14ac:dyDescent="0.25">
      <c r="A4558" s="6"/>
      <c r="B4558" t="e">
        <f>VLOOKUP(INGRESO_MERCADERIA[[#This Row],[CODIGO]],STOCKSANLUIS[],2,FALSE)</f>
        <v>#N/A</v>
      </c>
      <c r="C4558" s="10"/>
      <c r="D4558" s="1"/>
      <c r="E4558" s="1" t="e">
        <f>VLOOKUP(INGRESO_MERCADERIA[[#This Row],[CODIGO]],STOCKSANLUIS[],7,FALSE)</f>
        <v>#N/A</v>
      </c>
      <c r="F4558" s="10"/>
    </row>
    <row r="4559" spans="1:6" x14ac:dyDescent="0.25">
      <c r="A4559" s="6"/>
      <c r="B4559" t="e">
        <f>VLOOKUP(INGRESO_MERCADERIA[[#This Row],[CODIGO]],STOCKSANLUIS[],2,FALSE)</f>
        <v>#N/A</v>
      </c>
      <c r="C4559" s="10"/>
      <c r="D4559" s="1"/>
      <c r="E4559" s="1" t="e">
        <f>VLOOKUP(INGRESO_MERCADERIA[[#This Row],[CODIGO]],STOCKSANLUIS[],7,FALSE)</f>
        <v>#N/A</v>
      </c>
      <c r="F4559" s="10"/>
    </row>
    <row r="4560" spans="1:6" x14ac:dyDescent="0.25">
      <c r="A4560" s="6"/>
      <c r="B4560" t="e">
        <f>VLOOKUP(INGRESO_MERCADERIA[[#This Row],[CODIGO]],STOCKSANLUIS[],2,FALSE)</f>
        <v>#N/A</v>
      </c>
      <c r="C4560" s="10"/>
      <c r="D4560" s="1"/>
      <c r="E4560" s="1" t="e">
        <f>VLOOKUP(INGRESO_MERCADERIA[[#This Row],[CODIGO]],STOCKSANLUIS[],7,FALSE)</f>
        <v>#N/A</v>
      </c>
      <c r="F4560" s="10"/>
    </row>
    <row r="4561" spans="1:6" x14ac:dyDescent="0.25">
      <c r="A4561" s="6"/>
      <c r="B4561" t="e">
        <f>VLOOKUP(INGRESO_MERCADERIA[[#This Row],[CODIGO]],STOCKSANLUIS[],2,FALSE)</f>
        <v>#N/A</v>
      </c>
      <c r="C4561" s="10"/>
      <c r="D4561" s="1"/>
      <c r="E4561" s="1" t="e">
        <f>VLOOKUP(INGRESO_MERCADERIA[[#This Row],[CODIGO]],STOCKSANLUIS[],7,FALSE)</f>
        <v>#N/A</v>
      </c>
      <c r="F4561" s="10"/>
    </row>
    <row r="4562" spans="1:6" x14ac:dyDescent="0.25">
      <c r="A4562" s="6"/>
      <c r="B4562" t="e">
        <f>VLOOKUP(INGRESO_MERCADERIA[[#This Row],[CODIGO]],STOCKSANLUIS[],2,FALSE)</f>
        <v>#N/A</v>
      </c>
      <c r="C4562" s="10"/>
      <c r="D4562" s="1"/>
      <c r="E4562" s="1" t="e">
        <f>VLOOKUP(INGRESO_MERCADERIA[[#This Row],[CODIGO]],STOCKSANLUIS[],7,FALSE)</f>
        <v>#N/A</v>
      </c>
      <c r="F4562" s="10"/>
    </row>
    <row r="4563" spans="1:6" x14ac:dyDescent="0.25">
      <c r="A4563" s="6"/>
      <c r="B4563" t="e">
        <f>VLOOKUP(INGRESO_MERCADERIA[[#This Row],[CODIGO]],STOCKSANLUIS[],2,FALSE)</f>
        <v>#N/A</v>
      </c>
      <c r="C4563" s="10"/>
      <c r="D4563" s="1"/>
      <c r="E4563" s="1" t="e">
        <f>VLOOKUP(INGRESO_MERCADERIA[[#This Row],[CODIGO]],STOCKSANLUIS[],7,FALSE)</f>
        <v>#N/A</v>
      </c>
      <c r="F4563" s="10"/>
    </row>
    <row r="4564" spans="1:6" x14ac:dyDescent="0.25">
      <c r="A4564" s="6"/>
      <c r="B4564" t="e">
        <f>VLOOKUP(INGRESO_MERCADERIA[[#This Row],[CODIGO]],STOCKSANLUIS[],2,FALSE)</f>
        <v>#N/A</v>
      </c>
      <c r="C4564" s="10"/>
      <c r="D4564" s="1"/>
      <c r="E4564" s="1" t="e">
        <f>VLOOKUP(INGRESO_MERCADERIA[[#This Row],[CODIGO]],STOCKSANLUIS[],7,FALSE)</f>
        <v>#N/A</v>
      </c>
      <c r="F4564" s="10"/>
    </row>
    <row r="4565" spans="1:6" x14ac:dyDescent="0.25">
      <c r="A4565" s="6"/>
      <c r="B4565" t="e">
        <f>VLOOKUP(INGRESO_MERCADERIA[[#This Row],[CODIGO]],STOCKSANLUIS[],2,FALSE)</f>
        <v>#N/A</v>
      </c>
      <c r="C4565" s="10"/>
      <c r="D4565" s="1"/>
      <c r="E4565" s="1" t="e">
        <f>VLOOKUP(INGRESO_MERCADERIA[[#This Row],[CODIGO]],STOCKSANLUIS[],7,FALSE)</f>
        <v>#N/A</v>
      </c>
      <c r="F4565" s="10"/>
    </row>
    <row r="4566" spans="1:6" x14ac:dyDescent="0.25">
      <c r="A4566" s="6"/>
      <c r="B4566" t="e">
        <f>VLOOKUP(INGRESO_MERCADERIA[[#This Row],[CODIGO]],STOCKSANLUIS[],2,FALSE)</f>
        <v>#N/A</v>
      </c>
      <c r="C4566" s="10"/>
      <c r="D4566" s="1"/>
      <c r="E4566" s="1" t="e">
        <f>VLOOKUP(INGRESO_MERCADERIA[[#This Row],[CODIGO]],STOCKSANLUIS[],7,FALSE)</f>
        <v>#N/A</v>
      </c>
      <c r="F4566" s="10"/>
    </row>
    <row r="4567" spans="1:6" x14ac:dyDescent="0.25">
      <c r="A4567" s="6"/>
      <c r="B4567" t="e">
        <f>VLOOKUP(INGRESO_MERCADERIA[[#This Row],[CODIGO]],STOCKSANLUIS[],2,FALSE)</f>
        <v>#N/A</v>
      </c>
      <c r="C4567" s="10"/>
      <c r="D4567" s="1"/>
      <c r="E4567" s="1" t="e">
        <f>VLOOKUP(INGRESO_MERCADERIA[[#This Row],[CODIGO]],STOCKSANLUIS[],7,FALSE)</f>
        <v>#N/A</v>
      </c>
      <c r="F4567" s="10"/>
    </row>
    <row r="4568" spans="1:6" x14ac:dyDescent="0.25">
      <c r="A4568" s="6"/>
      <c r="B4568" t="e">
        <f>VLOOKUP(INGRESO_MERCADERIA[[#This Row],[CODIGO]],STOCKSANLUIS[],2,FALSE)</f>
        <v>#N/A</v>
      </c>
      <c r="C4568" s="10"/>
      <c r="D4568" s="1"/>
      <c r="E4568" s="1" t="e">
        <f>VLOOKUP(INGRESO_MERCADERIA[[#This Row],[CODIGO]],STOCKSANLUIS[],7,FALSE)</f>
        <v>#N/A</v>
      </c>
      <c r="F4568" s="10"/>
    </row>
    <row r="4569" spans="1:6" x14ac:dyDescent="0.25">
      <c r="A4569" s="6"/>
      <c r="B4569" t="e">
        <f>VLOOKUP(INGRESO_MERCADERIA[[#This Row],[CODIGO]],STOCKSANLUIS[],2,FALSE)</f>
        <v>#N/A</v>
      </c>
      <c r="C4569" s="10"/>
      <c r="D4569" s="1"/>
      <c r="E4569" s="1" t="e">
        <f>VLOOKUP(INGRESO_MERCADERIA[[#This Row],[CODIGO]],STOCKSANLUIS[],7,FALSE)</f>
        <v>#N/A</v>
      </c>
      <c r="F4569" s="10"/>
    </row>
    <row r="4570" spans="1:6" x14ac:dyDescent="0.25">
      <c r="A4570" s="6"/>
      <c r="B4570" t="e">
        <f>VLOOKUP(INGRESO_MERCADERIA[[#This Row],[CODIGO]],STOCKSANLUIS[],2,FALSE)</f>
        <v>#N/A</v>
      </c>
      <c r="C4570" s="10"/>
      <c r="D4570" s="1"/>
      <c r="E4570" s="1" t="e">
        <f>VLOOKUP(INGRESO_MERCADERIA[[#This Row],[CODIGO]],STOCKSANLUIS[],7,FALSE)</f>
        <v>#N/A</v>
      </c>
      <c r="F4570" s="10"/>
    </row>
    <row r="4571" spans="1:6" x14ac:dyDescent="0.25">
      <c r="A4571" s="6"/>
      <c r="B4571" t="e">
        <f>VLOOKUP(INGRESO_MERCADERIA[[#This Row],[CODIGO]],STOCKSANLUIS[],2,FALSE)</f>
        <v>#N/A</v>
      </c>
      <c r="C4571" s="10"/>
      <c r="D4571" s="1"/>
      <c r="E4571" s="1" t="e">
        <f>VLOOKUP(INGRESO_MERCADERIA[[#This Row],[CODIGO]],STOCKSANLUIS[],7,FALSE)</f>
        <v>#N/A</v>
      </c>
      <c r="F4571" s="10"/>
    </row>
    <row r="4572" spans="1:6" x14ac:dyDescent="0.25">
      <c r="A4572" s="6"/>
      <c r="B4572" t="e">
        <f>VLOOKUP(INGRESO_MERCADERIA[[#This Row],[CODIGO]],STOCKSANLUIS[],2,FALSE)</f>
        <v>#N/A</v>
      </c>
      <c r="C4572" s="10"/>
      <c r="D4572" s="1"/>
      <c r="E4572" s="1" t="e">
        <f>VLOOKUP(INGRESO_MERCADERIA[[#This Row],[CODIGO]],STOCKSANLUIS[],7,FALSE)</f>
        <v>#N/A</v>
      </c>
      <c r="F4572" s="10"/>
    </row>
    <row r="4573" spans="1:6" x14ac:dyDescent="0.25">
      <c r="A4573" s="6"/>
      <c r="B4573" t="e">
        <f>VLOOKUP(INGRESO_MERCADERIA[[#This Row],[CODIGO]],STOCKSANLUIS[],2,FALSE)</f>
        <v>#N/A</v>
      </c>
      <c r="C4573" s="10"/>
      <c r="D4573" s="1"/>
      <c r="E4573" s="1" t="e">
        <f>VLOOKUP(INGRESO_MERCADERIA[[#This Row],[CODIGO]],STOCKSANLUIS[],7,FALSE)</f>
        <v>#N/A</v>
      </c>
      <c r="F4573" s="10"/>
    </row>
    <row r="4574" spans="1:6" x14ac:dyDescent="0.25">
      <c r="A4574" s="6"/>
      <c r="B4574" t="e">
        <f>VLOOKUP(INGRESO_MERCADERIA[[#This Row],[CODIGO]],STOCKSANLUIS[],2,FALSE)</f>
        <v>#N/A</v>
      </c>
      <c r="C4574" s="10"/>
      <c r="D4574" s="1"/>
      <c r="E4574" s="1" t="e">
        <f>VLOOKUP(INGRESO_MERCADERIA[[#This Row],[CODIGO]],STOCKSANLUIS[],7,FALSE)</f>
        <v>#N/A</v>
      </c>
      <c r="F4574" s="10"/>
    </row>
    <row r="4575" spans="1:6" x14ac:dyDescent="0.25">
      <c r="A4575" s="6"/>
      <c r="B4575" t="e">
        <f>VLOOKUP(INGRESO_MERCADERIA[[#This Row],[CODIGO]],STOCKSANLUIS[],2,FALSE)</f>
        <v>#N/A</v>
      </c>
      <c r="C4575" s="10"/>
      <c r="D4575" s="1"/>
      <c r="E4575" s="1" t="e">
        <f>VLOOKUP(INGRESO_MERCADERIA[[#This Row],[CODIGO]],STOCKSANLUIS[],7,FALSE)</f>
        <v>#N/A</v>
      </c>
      <c r="F4575" s="10"/>
    </row>
    <row r="4576" spans="1:6" x14ac:dyDescent="0.25">
      <c r="A4576" s="6"/>
      <c r="B4576" t="e">
        <f>VLOOKUP(INGRESO_MERCADERIA[[#This Row],[CODIGO]],STOCKSANLUIS[],2,FALSE)</f>
        <v>#N/A</v>
      </c>
      <c r="C4576" s="10"/>
      <c r="D4576" s="1"/>
      <c r="E4576" s="1" t="e">
        <f>VLOOKUP(INGRESO_MERCADERIA[[#This Row],[CODIGO]],STOCKSANLUIS[],7,FALSE)</f>
        <v>#N/A</v>
      </c>
      <c r="F4576" s="10"/>
    </row>
    <row r="4577" spans="1:6" x14ac:dyDescent="0.25">
      <c r="A4577" s="6"/>
      <c r="B4577" t="e">
        <f>VLOOKUP(INGRESO_MERCADERIA[[#This Row],[CODIGO]],STOCKSANLUIS[],2,FALSE)</f>
        <v>#N/A</v>
      </c>
      <c r="C4577" s="10"/>
      <c r="D4577" s="1"/>
      <c r="E4577" s="1" t="e">
        <f>VLOOKUP(INGRESO_MERCADERIA[[#This Row],[CODIGO]],STOCKSANLUIS[],7,FALSE)</f>
        <v>#N/A</v>
      </c>
      <c r="F4577" s="10"/>
    </row>
    <row r="4578" spans="1:6" x14ac:dyDescent="0.25">
      <c r="A4578" s="6"/>
      <c r="B4578" t="e">
        <f>VLOOKUP(INGRESO_MERCADERIA[[#This Row],[CODIGO]],STOCKSANLUIS[],2,FALSE)</f>
        <v>#N/A</v>
      </c>
      <c r="C4578" s="10"/>
      <c r="D4578" s="1"/>
      <c r="E4578" s="1" t="e">
        <f>VLOOKUP(INGRESO_MERCADERIA[[#This Row],[CODIGO]],STOCKSANLUIS[],7,FALSE)</f>
        <v>#N/A</v>
      </c>
      <c r="F4578" s="10"/>
    </row>
    <row r="4579" spans="1:6" x14ac:dyDescent="0.25">
      <c r="A4579" s="6"/>
      <c r="B4579" t="e">
        <f>VLOOKUP(INGRESO_MERCADERIA[[#This Row],[CODIGO]],STOCKSANLUIS[],2,FALSE)</f>
        <v>#N/A</v>
      </c>
      <c r="C4579" s="10"/>
      <c r="D4579" s="1"/>
      <c r="E4579" s="1" t="e">
        <f>VLOOKUP(INGRESO_MERCADERIA[[#This Row],[CODIGO]],STOCKSANLUIS[],7,FALSE)</f>
        <v>#N/A</v>
      </c>
      <c r="F4579" s="10"/>
    </row>
    <row r="4580" spans="1:6" x14ac:dyDescent="0.25">
      <c r="A4580" s="6"/>
      <c r="B4580" t="e">
        <f>VLOOKUP(INGRESO_MERCADERIA[[#This Row],[CODIGO]],STOCKSANLUIS[],2,FALSE)</f>
        <v>#N/A</v>
      </c>
      <c r="C4580" s="10"/>
      <c r="D4580" s="1"/>
      <c r="E4580" s="1" t="e">
        <f>VLOOKUP(INGRESO_MERCADERIA[[#This Row],[CODIGO]],STOCKSANLUIS[],7,FALSE)</f>
        <v>#N/A</v>
      </c>
      <c r="F4580" s="10"/>
    </row>
    <row r="4581" spans="1:6" x14ac:dyDescent="0.25">
      <c r="A4581" s="6"/>
      <c r="B4581" t="e">
        <f>VLOOKUP(INGRESO_MERCADERIA[[#This Row],[CODIGO]],STOCKSANLUIS[],2,FALSE)</f>
        <v>#N/A</v>
      </c>
      <c r="C4581" s="10"/>
      <c r="D4581" s="1"/>
      <c r="E4581" s="1" t="e">
        <f>VLOOKUP(INGRESO_MERCADERIA[[#This Row],[CODIGO]],STOCKSANLUIS[],7,FALSE)</f>
        <v>#N/A</v>
      </c>
      <c r="F4581" s="10"/>
    </row>
    <row r="4582" spans="1:6" x14ac:dyDescent="0.25">
      <c r="A4582" s="6"/>
      <c r="B4582" t="e">
        <f>VLOOKUP(INGRESO_MERCADERIA[[#This Row],[CODIGO]],STOCKSANLUIS[],2,FALSE)</f>
        <v>#N/A</v>
      </c>
      <c r="C4582" s="10"/>
      <c r="D4582" s="1"/>
      <c r="E4582" s="1" t="e">
        <f>VLOOKUP(INGRESO_MERCADERIA[[#This Row],[CODIGO]],STOCKSANLUIS[],7,FALSE)</f>
        <v>#N/A</v>
      </c>
      <c r="F4582" s="10"/>
    </row>
    <row r="4583" spans="1:6" x14ac:dyDescent="0.25">
      <c r="A4583" s="6"/>
      <c r="B4583" t="e">
        <f>VLOOKUP(INGRESO_MERCADERIA[[#This Row],[CODIGO]],STOCKSANLUIS[],2,FALSE)</f>
        <v>#N/A</v>
      </c>
      <c r="C4583" s="10"/>
      <c r="D4583" s="1"/>
      <c r="E4583" s="1" t="e">
        <f>VLOOKUP(INGRESO_MERCADERIA[[#This Row],[CODIGO]],STOCKSANLUIS[],7,FALSE)</f>
        <v>#N/A</v>
      </c>
      <c r="F4583" s="10"/>
    </row>
    <row r="4584" spans="1:6" x14ac:dyDescent="0.25">
      <c r="A4584" s="6"/>
      <c r="B4584" t="e">
        <f>VLOOKUP(INGRESO_MERCADERIA[[#This Row],[CODIGO]],STOCKSANLUIS[],2,FALSE)</f>
        <v>#N/A</v>
      </c>
      <c r="C4584" s="10"/>
      <c r="D4584" s="1"/>
      <c r="E4584" s="1" t="e">
        <f>VLOOKUP(INGRESO_MERCADERIA[[#This Row],[CODIGO]],STOCKSANLUIS[],7,FALSE)</f>
        <v>#N/A</v>
      </c>
      <c r="F4584" s="10"/>
    </row>
    <row r="4585" spans="1:6" x14ac:dyDescent="0.25">
      <c r="A4585" s="6"/>
      <c r="B4585" t="e">
        <f>VLOOKUP(INGRESO_MERCADERIA[[#This Row],[CODIGO]],STOCKSANLUIS[],2,FALSE)</f>
        <v>#N/A</v>
      </c>
      <c r="C4585" s="10"/>
      <c r="D4585" s="1"/>
      <c r="E4585" s="1" t="e">
        <f>VLOOKUP(INGRESO_MERCADERIA[[#This Row],[CODIGO]],STOCKSANLUIS[],7,FALSE)</f>
        <v>#N/A</v>
      </c>
      <c r="F4585" s="10"/>
    </row>
    <row r="4586" spans="1:6" x14ac:dyDescent="0.25">
      <c r="A4586" s="6"/>
      <c r="B4586" t="e">
        <f>VLOOKUP(INGRESO_MERCADERIA[[#This Row],[CODIGO]],STOCKSANLUIS[],2,FALSE)</f>
        <v>#N/A</v>
      </c>
      <c r="C4586" s="10"/>
      <c r="D4586" s="1"/>
      <c r="E4586" s="1" t="e">
        <f>VLOOKUP(INGRESO_MERCADERIA[[#This Row],[CODIGO]],STOCKSANLUIS[],7,FALSE)</f>
        <v>#N/A</v>
      </c>
      <c r="F4586" s="10"/>
    </row>
    <row r="4587" spans="1:6" x14ac:dyDescent="0.25">
      <c r="A4587" s="6"/>
      <c r="B4587" t="e">
        <f>VLOOKUP(INGRESO_MERCADERIA[[#This Row],[CODIGO]],STOCKSANLUIS[],2,FALSE)</f>
        <v>#N/A</v>
      </c>
      <c r="C4587" s="10"/>
      <c r="D4587" s="1"/>
      <c r="E4587" s="1" t="e">
        <f>VLOOKUP(INGRESO_MERCADERIA[[#This Row],[CODIGO]],STOCKSANLUIS[],7,FALSE)</f>
        <v>#N/A</v>
      </c>
      <c r="F4587" s="10"/>
    </row>
    <row r="4588" spans="1:6" x14ac:dyDescent="0.25">
      <c r="A4588" s="6"/>
      <c r="B4588" t="e">
        <f>VLOOKUP(INGRESO_MERCADERIA[[#This Row],[CODIGO]],STOCKSANLUIS[],2,FALSE)</f>
        <v>#N/A</v>
      </c>
      <c r="C4588" s="10"/>
      <c r="D4588" s="1"/>
      <c r="E4588" s="1" t="e">
        <f>VLOOKUP(INGRESO_MERCADERIA[[#This Row],[CODIGO]],STOCKSANLUIS[],7,FALSE)</f>
        <v>#N/A</v>
      </c>
      <c r="F4588" s="10"/>
    </row>
    <row r="4589" spans="1:6" x14ac:dyDescent="0.25">
      <c r="A4589" s="6"/>
      <c r="B4589" t="e">
        <f>VLOOKUP(INGRESO_MERCADERIA[[#This Row],[CODIGO]],STOCKSANLUIS[],2,FALSE)</f>
        <v>#N/A</v>
      </c>
      <c r="C4589" s="10"/>
      <c r="D4589" s="1"/>
      <c r="E4589" s="1" t="e">
        <f>VLOOKUP(INGRESO_MERCADERIA[[#This Row],[CODIGO]],STOCKSANLUIS[],7,FALSE)</f>
        <v>#N/A</v>
      </c>
      <c r="F4589" s="10"/>
    </row>
    <row r="4590" spans="1:6" x14ac:dyDescent="0.25">
      <c r="A4590" s="6"/>
      <c r="B4590" t="e">
        <f>VLOOKUP(INGRESO_MERCADERIA[[#This Row],[CODIGO]],STOCKSANLUIS[],2,FALSE)</f>
        <v>#N/A</v>
      </c>
      <c r="C4590" s="10"/>
      <c r="D4590" s="1"/>
      <c r="E4590" s="1" t="e">
        <f>VLOOKUP(INGRESO_MERCADERIA[[#This Row],[CODIGO]],STOCKSANLUIS[],7,FALSE)</f>
        <v>#N/A</v>
      </c>
      <c r="F4590" s="10"/>
    </row>
    <row r="4591" spans="1:6" x14ac:dyDescent="0.25">
      <c r="A4591" s="6"/>
      <c r="B4591" t="e">
        <f>VLOOKUP(INGRESO_MERCADERIA[[#This Row],[CODIGO]],STOCKSANLUIS[],2,FALSE)</f>
        <v>#N/A</v>
      </c>
      <c r="C4591" s="10"/>
      <c r="D4591" s="1"/>
      <c r="E4591" s="1" t="e">
        <f>VLOOKUP(INGRESO_MERCADERIA[[#This Row],[CODIGO]],STOCKSANLUIS[],7,FALSE)</f>
        <v>#N/A</v>
      </c>
      <c r="F4591" s="10"/>
    </row>
    <row r="4592" spans="1:6" x14ac:dyDescent="0.25">
      <c r="A4592" s="6"/>
      <c r="B4592" t="e">
        <f>VLOOKUP(INGRESO_MERCADERIA[[#This Row],[CODIGO]],STOCKSANLUIS[],2,FALSE)</f>
        <v>#N/A</v>
      </c>
      <c r="C4592" s="10"/>
      <c r="D4592" s="1"/>
      <c r="E4592" s="1" t="e">
        <f>VLOOKUP(INGRESO_MERCADERIA[[#This Row],[CODIGO]],STOCKSANLUIS[],7,FALSE)</f>
        <v>#N/A</v>
      </c>
      <c r="F4592" s="10"/>
    </row>
    <row r="4593" spans="1:6" x14ac:dyDescent="0.25">
      <c r="A4593" s="6"/>
      <c r="B4593" t="e">
        <f>VLOOKUP(INGRESO_MERCADERIA[[#This Row],[CODIGO]],STOCKSANLUIS[],2,FALSE)</f>
        <v>#N/A</v>
      </c>
      <c r="C4593" s="10"/>
      <c r="D4593" s="1"/>
      <c r="E4593" s="1" t="e">
        <f>VLOOKUP(INGRESO_MERCADERIA[[#This Row],[CODIGO]],STOCKSANLUIS[],7,FALSE)</f>
        <v>#N/A</v>
      </c>
      <c r="F4593" s="10"/>
    </row>
    <row r="4594" spans="1:6" x14ac:dyDescent="0.25">
      <c r="A4594" s="6"/>
      <c r="B4594" t="e">
        <f>VLOOKUP(INGRESO_MERCADERIA[[#This Row],[CODIGO]],STOCKSANLUIS[],2,FALSE)</f>
        <v>#N/A</v>
      </c>
      <c r="C4594" s="10"/>
      <c r="D4594" s="1"/>
      <c r="E4594" s="1" t="e">
        <f>VLOOKUP(INGRESO_MERCADERIA[[#This Row],[CODIGO]],STOCKSANLUIS[],7,FALSE)</f>
        <v>#N/A</v>
      </c>
      <c r="F4594" s="10"/>
    </row>
    <row r="4595" spans="1:6" x14ac:dyDescent="0.25">
      <c r="A4595" s="6"/>
      <c r="B4595" t="e">
        <f>VLOOKUP(INGRESO_MERCADERIA[[#This Row],[CODIGO]],STOCKSANLUIS[],2,FALSE)</f>
        <v>#N/A</v>
      </c>
      <c r="C4595" s="10"/>
      <c r="D4595" s="1"/>
      <c r="E4595" s="1" t="e">
        <f>VLOOKUP(INGRESO_MERCADERIA[[#This Row],[CODIGO]],STOCKSANLUIS[],7,FALSE)</f>
        <v>#N/A</v>
      </c>
      <c r="F4595" s="10"/>
    </row>
    <row r="4596" spans="1:6" x14ac:dyDescent="0.25">
      <c r="A4596" s="6"/>
      <c r="B4596" t="e">
        <f>VLOOKUP(INGRESO_MERCADERIA[[#This Row],[CODIGO]],STOCKSANLUIS[],2,FALSE)</f>
        <v>#N/A</v>
      </c>
      <c r="C4596" s="10"/>
      <c r="D4596" s="1"/>
      <c r="E4596" s="1" t="e">
        <f>VLOOKUP(INGRESO_MERCADERIA[[#This Row],[CODIGO]],STOCKSANLUIS[],7,FALSE)</f>
        <v>#N/A</v>
      </c>
      <c r="F4596" s="10"/>
    </row>
    <row r="4597" spans="1:6" x14ac:dyDescent="0.25">
      <c r="A4597" s="6"/>
      <c r="B4597" t="e">
        <f>VLOOKUP(INGRESO_MERCADERIA[[#This Row],[CODIGO]],STOCKSANLUIS[],2,FALSE)</f>
        <v>#N/A</v>
      </c>
      <c r="C4597" s="10"/>
      <c r="D4597" s="1"/>
      <c r="E4597" s="1" t="e">
        <f>VLOOKUP(INGRESO_MERCADERIA[[#This Row],[CODIGO]],STOCKSANLUIS[],7,FALSE)</f>
        <v>#N/A</v>
      </c>
      <c r="F4597" s="10"/>
    </row>
    <row r="4598" spans="1:6" x14ac:dyDescent="0.25">
      <c r="A4598" s="6"/>
      <c r="B4598" t="e">
        <f>VLOOKUP(INGRESO_MERCADERIA[[#This Row],[CODIGO]],STOCKSANLUIS[],2,FALSE)</f>
        <v>#N/A</v>
      </c>
      <c r="C4598" s="10"/>
      <c r="D4598" s="1"/>
      <c r="E4598" s="1" t="e">
        <f>VLOOKUP(INGRESO_MERCADERIA[[#This Row],[CODIGO]],STOCKSANLUIS[],7,FALSE)</f>
        <v>#N/A</v>
      </c>
      <c r="F4598" s="10"/>
    </row>
    <row r="4599" spans="1:6" x14ac:dyDescent="0.25">
      <c r="A4599" s="6"/>
      <c r="B4599" t="e">
        <f>VLOOKUP(INGRESO_MERCADERIA[[#This Row],[CODIGO]],STOCKSANLUIS[],2,FALSE)</f>
        <v>#N/A</v>
      </c>
      <c r="C4599" s="10"/>
      <c r="D4599" s="1"/>
      <c r="E4599" s="1" t="e">
        <f>VLOOKUP(INGRESO_MERCADERIA[[#This Row],[CODIGO]],STOCKSANLUIS[],7,FALSE)</f>
        <v>#N/A</v>
      </c>
      <c r="F4599" s="10"/>
    </row>
    <row r="4600" spans="1:6" x14ac:dyDescent="0.25">
      <c r="A4600" s="6"/>
      <c r="B4600" t="e">
        <f>VLOOKUP(INGRESO_MERCADERIA[[#This Row],[CODIGO]],STOCKSANLUIS[],2,FALSE)</f>
        <v>#N/A</v>
      </c>
      <c r="C4600" s="10"/>
      <c r="D4600" s="1"/>
      <c r="E4600" s="1" t="e">
        <f>VLOOKUP(INGRESO_MERCADERIA[[#This Row],[CODIGO]],STOCKSANLUIS[],7,FALSE)</f>
        <v>#N/A</v>
      </c>
      <c r="F4600" s="10"/>
    </row>
    <row r="4601" spans="1:6" x14ac:dyDescent="0.25">
      <c r="A4601" s="6"/>
      <c r="B4601" t="e">
        <f>VLOOKUP(INGRESO_MERCADERIA[[#This Row],[CODIGO]],STOCKSANLUIS[],2,FALSE)</f>
        <v>#N/A</v>
      </c>
      <c r="C4601" s="10"/>
      <c r="D4601" s="1"/>
      <c r="E4601" s="1" t="e">
        <f>VLOOKUP(INGRESO_MERCADERIA[[#This Row],[CODIGO]],STOCKSANLUIS[],7,FALSE)</f>
        <v>#N/A</v>
      </c>
      <c r="F4601" s="10"/>
    </row>
    <row r="4602" spans="1:6" x14ac:dyDescent="0.25">
      <c r="A4602" s="6"/>
      <c r="B4602" t="e">
        <f>VLOOKUP(INGRESO_MERCADERIA[[#This Row],[CODIGO]],STOCKSANLUIS[],2,FALSE)</f>
        <v>#N/A</v>
      </c>
      <c r="C4602" s="10"/>
      <c r="D4602" s="1"/>
      <c r="E4602" s="1" t="e">
        <f>VLOOKUP(INGRESO_MERCADERIA[[#This Row],[CODIGO]],STOCKSANLUIS[],7,FALSE)</f>
        <v>#N/A</v>
      </c>
      <c r="F4602" s="10"/>
    </row>
    <row r="4603" spans="1:6" x14ac:dyDescent="0.25">
      <c r="A4603" s="6"/>
      <c r="B4603" t="e">
        <f>VLOOKUP(INGRESO_MERCADERIA[[#This Row],[CODIGO]],STOCKSANLUIS[],2,FALSE)</f>
        <v>#N/A</v>
      </c>
      <c r="C4603" s="10"/>
      <c r="D4603" s="1"/>
      <c r="E4603" s="1" t="e">
        <f>VLOOKUP(INGRESO_MERCADERIA[[#This Row],[CODIGO]],STOCKSANLUIS[],7,FALSE)</f>
        <v>#N/A</v>
      </c>
      <c r="F4603" s="10"/>
    </row>
    <row r="4604" spans="1:6" x14ac:dyDescent="0.25">
      <c r="A4604" s="6"/>
      <c r="B4604" t="e">
        <f>VLOOKUP(INGRESO_MERCADERIA[[#This Row],[CODIGO]],STOCKSANLUIS[],2,FALSE)</f>
        <v>#N/A</v>
      </c>
      <c r="C4604" s="10"/>
      <c r="D4604" s="1"/>
      <c r="E4604" s="1" t="e">
        <f>VLOOKUP(INGRESO_MERCADERIA[[#This Row],[CODIGO]],STOCKSANLUIS[],7,FALSE)</f>
        <v>#N/A</v>
      </c>
      <c r="F4604" s="10"/>
    </row>
    <row r="4605" spans="1:6" x14ac:dyDescent="0.25">
      <c r="A4605" s="6"/>
      <c r="B4605" t="e">
        <f>VLOOKUP(INGRESO_MERCADERIA[[#This Row],[CODIGO]],STOCKSANLUIS[],2,FALSE)</f>
        <v>#N/A</v>
      </c>
      <c r="C4605" s="10"/>
      <c r="D4605" s="1"/>
      <c r="E4605" s="1" t="e">
        <f>VLOOKUP(INGRESO_MERCADERIA[[#This Row],[CODIGO]],STOCKSANLUIS[],7,FALSE)</f>
        <v>#N/A</v>
      </c>
      <c r="F4605" s="10"/>
    </row>
    <row r="4606" spans="1:6" x14ac:dyDescent="0.25">
      <c r="A4606" s="6"/>
      <c r="B4606" t="e">
        <f>VLOOKUP(INGRESO_MERCADERIA[[#This Row],[CODIGO]],STOCKSANLUIS[],2,FALSE)</f>
        <v>#N/A</v>
      </c>
      <c r="C4606" s="10"/>
      <c r="D4606" s="1"/>
      <c r="E4606" s="1" t="e">
        <f>VLOOKUP(INGRESO_MERCADERIA[[#This Row],[CODIGO]],STOCKSANLUIS[],7,FALSE)</f>
        <v>#N/A</v>
      </c>
      <c r="F4606" s="10"/>
    </row>
    <row r="4607" spans="1:6" x14ac:dyDescent="0.25">
      <c r="A4607" s="6"/>
      <c r="B4607" t="e">
        <f>VLOOKUP(INGRESO_MERCADERIA[[#This Row],[CODIGO]],STOCKSANLUIS[],2,FALSE)</f>
        <v>#N/A</v>
      </c>
      <c r="C4607" s="10"/>
      <c r="D4607" s="1"/>
      <c r="E4607" s="1" t="e">
        <f>VLOOKUP(INGRESO_MERCADERIA[[#This Row],[CODIGO]],STOCKSANLUIS[],7,FALSE)</f>
        <v>#N/A</v>
      </c>
      <c r="F4607" s="10"/>
    </row>
    <row r="4608" spans="1:6" x14ac:dyDescent="0.25">
      <c r="A4608" s="6"/>
      <c r="B4608" t="e">
        <f>VLOOKUP(INGRESO_MERCADERIA[[#This Row],[CODIGO]],STOCKSANLUIS[],2,FALSE)</f>
        <v>#N/A</v>
      </c>
      <c r="C4608" s="10"/>
      <c r="D4608" s="1"/>
      <c r="E4608" s="1" t="e">
        <f>VLOOKUP(INGRESO_MERCADERIA[[#This Row],[CODIGO]],STOCKSANLUIS[],7,FALSE)</f>
        <v>#N/A</v>
      </c>
      <c r="F4608" s="10"/>
    </row>
    <row r="4609" spans="1:6" x14ac:dyDescent="0.25">
      <c r="A4609" s="6"/>
      <c r="B4609" t="e">
        <f>VLOOKUP(INGRESO_MERCADERIA[[#This Row],[CODIGO]],STOCKSANLUIS[],2,FALSE)</f>
        <v>#N/A</v>
      </c>
      <c r="C4609" s="10"/>
      <c r="D4609" s="1"/>
      <c r="E4609" s="1" t="e">
        <f>VLOOKUP(INGRESO_MERCADERIA[[#This Row],[CODIGO]],STOCKSANLUIS[],7,FALSE)</f>
        <v>#N/A</v>
      </c>
      <c r="F4609" s="10"/>
    </row>
    <row r="4610" spans="1:6" x14ac:dyDescent="0.25">
      <c r="A4610" s="6"/>
      <c r="B4610" t="e">
        <f>VLOOKUP(INGRESO_MERCADERIA[[#This Row],[CODIGO]],STOCKSANLUIS[],2,FALSE)</f>
        <v>#N/A</v>
      </c>
      <c r="C4610" s="10"/>
      <c r="D4610" s="1"/>
      <c r="E4610" s="1" t="e">
        <f>VLOOKUP(INGRESO_MERCADERIA[[#This Row],[CODIGO]],STOCKSANLUIS[],7,FALSE)</f>
        <v>#N/A</v>
      </c>
      <c r="F4610" s="10"/>
    </row>
    <row r="4611" spans="1:6" x14ac:dyDescent="0.25">
      <c r="A4611" s="6"/>
      <c r="B4611" t="e">
        <f>VLOOKUP(INGRESO_MERCADERIA[[#This Row],[CODIGO]],STOCKSANLUIS[],2,FALSE)</f>
        <v>#N/A</v>
      </c>
      <c r="C4611" s="10"/>
      <c r="D4611" s="1"/>
      <c r="E4611" s="1" t="e">
        <f>VLOOKUP(INGRESO_MERCADERIA[[#This Row],[CODIGO]],STOCKSANLUIS[],7,FALSE)</f>
        <v>#N/A</v>
      </c>
      <c r="F4611" s="10"/>
    </row>
    <row r="4612" spans="1:6" x14ac:dyDescent="0.25">
      <c r="A4612" s="6"/>
      <c r="B4612" t="e">
        <f>VLOOKUP(INGRESO_MERCADERIA[[#This Row],[CODIGO]],STOCKSANLUIS[],2,FALSE)</f>
        <v>#N/A</v>
      </c>
      <c r="C4612" s="10"/>
      <c r="D4612" s="1"/>
      <c r="E4612" s="1" t="e">
        <f>VLOOKUP(INGRESO_MERCADERIA[[#This Row],[CODIGO]],STOCKSANLUIS[],7,FALSE)</f>
        <v>#N/A</v>
      </c>
      <c r="F4612" s="10"/>
    </row>
    <row r="4613" spans="1:6" x14ac:dyDescent="0.25">
      <c r="A4613" s="6"/>
      <c r="B4613" t="e">
        <f>VLOOKUP(INGRESO_MERCADERIA[[#This Row],[CODIGO]],STOCKSANLUIS[],2,FALSE)</f>
        <v>#N/A</v>
      </c>
      <c r="C4613" s="10"/>
      <c r="D4613" s="1"/>
      <c r="E4613" s="1" t="e">
        <f>VLOOKUP(INGRESO_MERCADERIA[[#This Row],[CODIGO]],STOCKSANLUIS[],7,FALSE)</f>
        <v>#N/A</v>
      </c>
      <c r="F4613" s="10"/>
    </row>
    <row r="4614" spans="1:6" x14ac:dyDescent="0.25">
      <c r="A4614" s="6"/>
      <c r="B4614" t="e">
        <f>VLOOKUP(INGRESO_MERCADERIA[[#This Row],[CODIGO]],STOCKSANLUIS[],2,FALSE)</f>
        <v>#N/A</v>
      </c>
      <c r="C4614" s="10"/>
      <c r="D4614" s="1"/>
      <c r="E4614" s="1" t="e">
        <f>VLOOKUP(INGRESO_MERCADERIA[[#This Row],[CODIGO]],STOCKSANLUIS[],7,FALSE)</f>
        <v>#N/A</v>
      </c>
      <c r="F4614" s="10"/>
    </row>
    <row r="4615" spans="1:6" x14ac:dyDescent="0.25">
      <c r="A4615" s="6"/>
      <c r="B4615" t="e">
        <f>VLOOKUP(INGRESO_MERCADERIA[[#This Row],[CODIGO]],STOCKSANLUIS[],2,FALSE)</f>
        <v>#N/A</v>
      </c>
      <c r="C4615" s="10"/>
      <c r="D4615" s="1"/>
      <c r="E4615" s="1" t="e">
        <f>VLOOKUP(INGRESO_MERCADERIA[[#This Row],[CODIGO]],STOCKSANLUIS[],7,FALSE)</f>
        <v>#N/A</v>
      </c>
      <c r="F4615" s="10"/>
    </row>
    <row r="4616" spans="1:6" x14ac:dyDescent="0.25">
      <c r="A4616" s="6"/>
      <c r="B4616" t="e">
        <f>VLOOKUP(INGRESO_MERCADERIA[[#This Row],[CODIGO]],STOCKSANLUIS[],2,FALSE)</f>
        <v>#N/A</v>
      </c>
      <c r="C4616" s="10"/>
      <c r="D4616" s="1"/>
      <c r="E4616" s="1" t="e">
        <f>VLOOKUP(INGRESO_MERCADERIA[[#This Row],[CODIGO]],STOCKSANLUIS[],7,FALSE)</f>
        <v>#N/A</v>
      </c>
      <c r="F4616" s="10"/>
    </row>
    <row r="4617" spans="1:6" x14ac:dyDescent="0.25">
      <c r="A4617" s="6"/>
      <c r="B4617" t="e">
        <f>VLOOKUP(INGRESO_MERCADERIA[[#This Row],[CODIGO]],STOCKSANLUIS[],2,FALSE)</f>
        <v>#N/A</v>
      </c>
      <c r="C4617" s="10"/>
      <c r="D4617" s="1"/>
      <c r="E4617" s="1" t="e">
        <f>VLOOKUP(INGRESO_MERCADERIA[[#This Row],[CODIGO]],STOCKSANLUIS[],7,FALSE)</f>
        <v>#N/A</v>
      </c>
      <c r="F4617" s="10"/>
    </row>
    <row r="4618" spans="1:6" x14ac:dyDescent="0.25">
      <c r="A4618" s="6"/>
      <c r="B4618" t="e">
        <f>VLOOKUP(INGRESO_MERCADERIA[[#This Row],[CODIGO]],STOCKSANLUIS[],2,FALSE)</f>
        <v>#N/A</v>
      </c>
      <c r="C4618" s="10"/>
      <c r="D4618" s="1"/>
      <c r="E4618" s="1" t="e">
        <f>VLOOKUP(INGRESO_MERCADERIA[[#This Row],[CODIGO]],STOCKSANLUIS[],7,FALSE)</f>
        <v>#N/A</v>
      </c>
      <c r="F4618" s="10"/>
    </row>
    <row r="4619" spans="1:6" x14ac:dyDescent="0.25">
      <c r="A4619" s="6"/>
      <c r="B4619" t="e">
        <f>VLOOKUP(INGRESO_MERCADERIA[[#This Row],[CODIGO]],STOCKSANLUIS[],2,FALSE)</f>
        <v>#N/A</v>
      </c>
      <c r="C4619" s="10"/>
      <c r="D4619" s="1"/>
      <c r="E4619" s="1" t="e">
        <f>VLOOKUP(INGRESO_MERCADERIA[[#This Row],[CODIGO]],STOCKSANLUIS[],7,FALSE)</f>
        <v>#N/A</v>
      </c>
      <c r="F4619" s="10"/>
    </row>
    <row r="4620" spans="1:6" x14ac:dyDescent="0.25">
      <c r="A4620" s="6"/>
      <c r="B4620" t="e">
        <f>VLOOKUP(INGRESO_MERCADERIA[[#This Row],[CODIGO]],STOCKSANLUIS[],2,FALSE)</f>
        <v>#N/A</v>
      </c>
      <c r="C4620" s="10"/>
      <c r="D4620" s="1"/>
      <c r="E4620" s="1" t="e">
        <f>VLOOKUP(INGRESO_MERCADERIA[[#This Row],[CODIGO]],STOCKSANLUIS[],7,FALSE)</f>
        <v>#N/A</v>
      </c>
      <c r="F4620" s="10"/>
    </row>
    <row r="4621" spans="1:6" x14ac:dyDescent="0.25">
      <c r="A4621" s="6"/>
      <c r="B4621" t="e">
        <f>VLOOKUP(INGRESO_MERCADERIA[[#This Row],[CODIGO]],STOCKSANLUIS[],2,FALSE)</f>
        <v>#N/A</v>
      </c>
      <c r="C4621" s="10"/>
      <c r="D4621" s="1"/>
      <c r="E4621" s="1" t="e">
        <f>VLOOKUP(INGRESO_MERCADERIA[[#This Row],[CODIGO]],STOCKSANLUIS[],7,FALSE)</f>
        <v>#N/A</v>
      </c>
      <c r="F4621" s="10"/>
    </row>
    <row r="4622" spans="1:6" x14ac:dyDescent="0.25">
      <c r="A4622" s="6"/>
      <c r="B4622" t="e">
        <f>VLOOKUP(INGRESO_MERCADERIA[[#This Row],[CODIGO]],STOCKSANLUIS[],2,FALSE)</f>
        <v>#N/A</v>
      </c>
      <c r="C4622" s="10"/>
      <c r="D4622" s="1"/>
      <c r="E4622" s="1" t="e">
        <f>VLOOKUP(INGRESO_MERCADERIA[[#This Row],[CODIGO]],STOCKSANLUIS[],7,FALSE)</f>
        <v>#N/A</v>
      </c>
      <c r="F4622" s="10"/>
    </row>
    <row r="4623" spans="1:6" x14ac:dyDescent="0.25">
      <c r="A4623" s="6"/>
      <c r="B4623" t="e">
        <f>VLOOKUP(INGRESO_MERCADERIA[[#This Row],[CODIGO]],STOCKSANLUIS[],2,FALSE)</f>
        <v>#N/A</v>
      </c>
      <c r="C4623" s="10"/>
      <c r="D4623" s="1"/>
      <c r="E4623" s="1" t="e">
        <f>VLOOKUP(INGRESO_MERCADERIA[[#This Row],[CODIGO]],STOCKSANLUIS[],7,FALSE)</f>
        <v>#N/A</v>
      </c>
      <c r="F4623" s="10"/>
    </row>
    <row r="4624" spans="1:6" x14ac:dyDescent="0.25">
      <c r="A4624" s="6"/>
      <c r="B4624" t="e">
        <f>VLOOKUP(INGRESO_MERCADERIA[[#This Row],[CODIGO]],STOCKSANLUIS[],2,FALSE)</f>
        <v>#N/A</v>
      </c>
      <c r="C4624" s="10"/>
      <c r="D4624" s="1"/>
      <c r="E4624" s="1" t="e">
        <f>VLOOKUP(INGRESO_MERCADERIA[[#This Row],[CODIGO]],STOCKSANLUIS[],7,FALSE)</f>
        <v>#N/A</v>
      </c>
      <c r="F4624" s="10"/>
    </row>
    <row r="4625" spans="1:6" x14ac:dyDescent="0.25">
      <c r="A4625" s="6"/>
      <c r="B4625" t="e">
        <f>VLOOKUP(INGRESO_MERCADERIA[[#This Row],[CODIGO]],STOCKSANLUIS[],2,FALSE)</f>
        <v>#N/A</v>
      </c>
      <c r="C4625" s="10"/>
      <c r="D4625" s="1"/>
      <c r="E4625" s="1" t="e">
        <f>VLOOKUP(INGRESO_MERCADERIA[[#This Row],[CODIGO]],STOCKSANLUIS[],7,FALSE)</f>
        <v>#N/A</v>
      </c>
      <c r="F4625" s="10"/>
    </row>
    <row r="4626" spans="1:6" x14ac:dyDescent="0.25">
      <c r="A4626" s="6"/>
      <c r="B4626" t="e">
        <f>VLOOKUP(INGRESO_MERCADERIA[[#This Row],[CODIGO]],STOCKSANLUIS[],2,FALSE)</f>
        <v>#N/A</v>
      </c>
      <c r="C4626" s="10"/>
      <c r="D4626" s="1"/>
      <c r="E4626" s="1" t="e">
        <f>VLOOKUP(INGRESO_MERCADERIA[[#This Row],[CODIGO]],STOCKSANLUIS[],7,FALSE)</f>
        <v>#N/A</v>
      </c>
      <c r="F4626" s="10"/>
    </row>
    <row r="4627" spans="1:6" x14ac:dyDescent="0.25">
      <c r="A4627" s="6"/>
      <c r="B4627" t="e">
        <f>VLOOKUP(INGRESO_MERCADERIA[[#This Row],[CODIGO]],STOCKSANLUIS[],2,FALSE)</f>
        <v>#N/A</v>
      </c>
      <c r="C4627" s="10"/>
      <c r="D4627" s="1"/>
      <c r="E4627" s="1" t="e">
        <f>VLOOKUP(INGRESO_MERCADERIA[[#This Row],[CODIGO]],STOCKSANLUIS[],7,FALSE)</f>
        <v>#N/A</v>
      </c>
      <c r="F4627" s="10"/>
    </row>
    <row r="4628" spans="1:6" x14ac:dyDescent="0.25">
      <c r="A4628" s="6"/>
      <c r="B4628" t="e">
        <f>VLOOKUP(INGRESO_MERCADERIA[[#This Row],[CODIGO]],STOCKSANLUIS[],2,FALSE)</f>
        <v>#N/A</v>
      </c>
      <c r="C4628" s="10"/>
      <c r="D4628" s="1"/>
      <c r="E4628" s="1" t="e">
        <f>VLOOKUP(INGRESO_MERCADERIA[[#This Row],[CODIGO]],STOCKSANLUIS[],7,FALSE)</f>
        <v>#N/A</v>
      </c>
      <c r="F4628" s="10"/>
    </row>
    <row r="4629" spans="1:6" x14ac:dyDescent="0.25">
      <c r="A4629" s="6"/>
      <c r="B4629" t="e">
        <f>VLOOKUP(INGRESO_MERCADERIA[[#This Row],[CODIGO]],STOCKSANLUIS[],2,FALSE)</f>
        <v>#N/A</v>
      </c>
      <c r="C4629" s="10"/>
      <c r="D4629" s="1"/>
      <c r="E4629" s="1" t="e">
        <f>VLOOKUP(INGRESO_MERCADERIA[[#This Row],[CODIGO]],STOCKSANLUIS[],7,FALSE)</f>
        <v>#N/A</v>
      </c>
      <c r="F4629" s="10"/>
    </row>
    <row r="4630" spans="1:6" x14ac:dyDescent="0.25">
      <c r="A4630" s="6"/>
      <c r="B4630" t="e">
        <f>VLOOKUP(INGRESO_MERCADERIA[[#This Row],[CODIGO]],STOCKSANLUIS[],2,FALSE)</f>
        <v>#N/A</v>
      </c>
      <c r="C4630" s="10"/>
      <c r="D4630" s="1"/>
      <c r="E4630" s="1" t="e">
        <f>VLOOKUP(INGRESO_MERCADERIA[[#This Row],[CODIGO]],STOCKSANLUIS[],7,FALSE)</f>
        <v>#N/A</v>
      </c>
      <c r="F4630" s="10"/>
    </row>
    <row r="4631" spans="1:6" x14ac:dyDescent="0.25">
      <c r="A4631" s="6"/>
      <c r="B4631" t="e">
        <f>VLOOKUP(INGRESO_MERCADERIA[[#This Row],[CODIGO]],STOCKSANLUIS[],2,FALSE)</f>
        <v>#N/A</v>
      </c>
      <c r="C4631" s="10"/>
      <c r="D4631" s="1"/>
      <c r="E4631" s="1" t="e">
        <f>VLOOKUP(INGRESO_MERCADERIA[[#This Row],[CODIGO]],STOCKSANLUIS[],7,FALSE)</f>
        <v>#N/A</v>
      </c>
      <c r="F4631" s="10"/>
    </row>
    <row r="4632" spans="1:6" x14ac:dyDescent="0.25">
      <c r="A4632" s="6"/>
      <c r="B4632" t="e">
        <f>VLOOKUP(INGRESO_MERCADERIA[[#This Row],[CODIGO]],STOCKSANLUIS[],2,FALSE)</f>
        <v>#N/A</v>
      </c>
      <c r="C4632" s="10"/>
      <c r="D4632" s="1"/>
      <c r="E4632" s="1" t="e">
        <f>VLOOKUP(INGRESO_MERCADERIA[[#This Row],[CODIGO]],STOCKSANLUIS[],7,FALSE)</f>
        <v>#N/A</v>
      </c>
      <c r="F4632" s="10"/>
    </row>
    <row r="4633" spans="1:6" x14ac:dyDescent="0.25">
      <c r="A4633" s="6"/>
      <c r="B4633" t="e">
        <f>VLOOKUP(INGRESO_MERCADERIA[[#This Row],[CODIGO]],STOCKSANLUIS[],2,FALSE)</f>
        <v>#N/A</v>
      </c>
      <c r="C4633" s="10"/>
      <c r="D4633" s="1"/>
      <c r="E4633" s="1" t="e">
        <f>VLOOKUP(INGRESO_MERCADERIA[[#This Row],[CODIGO]],STOCKSANLUIS[],7,FALSE)</f>
        <v>#N/A</v>
      </c>
      <c r="F4633" s="10"/>
    </row>
    <row r="4634" spans="1:6" x14ac:dyDescent="0.25">
      <c r="A4634" s="6"/>
      <c r="B4634" t="e">
        <f>VLOOKUP(INGRESO_MERCADERIA[[#This Row],[CODIGO]],STOCKSANLUIS[],2,FALSE)</f>
        <v>#N/A</v>
      </c>
      <c r="C4634" s="10"/>
      <c r="D4634" s="1"/>
      <c r="E4634" s="1" t="e">
        <f>VLOOKUP(INGRESO_MERCADERIA[[#This Row],[CODIGO]],STOCKSANLUIS[],7,FALSE)</f>
        <v>#N/A</v>
      </c>
      <c r="F4634" s="10"/>
    </row>
    <row r="4635" spans="1:6" x14ac:dyDescent="0.25">
      <c r="A4635" s="6"/>
      <c r="B4635" t="e">
        <f>VLOOKUP(INGRESO_MERCADERIA[[#This Row],[CODIGO]],STOCKSANLUIS[],2,FALSE)</f>
        <v>#N/A</v>
      </c>
      <c r="C4635" s="10"/>
      <c r="D4635" s="1"/>
      <c r="E4635" s="1" t="e">
        <f>VLOOKUP(INGRESO_MERCADERIA[[#This Row],[CODIGO]],STOCKSANLUIS[],7,FALSE)</f>
        <v>#N/A</v>
      </c>
      <c r="F4635" s="10"/>
    </row>
    <row r="4636" spans="1:6" x14ac:dyDescent="0.25">
      <c r="A4636" s="6"/>
      <c r="B4636" t="e">
        <f>VLOOKUP(INGRESO_MERCADERIA[[#This Row],[CODIGO]],STOCKSANLUIS[],2,FALSE)</f>
        <v>#N/A</v>
      </c>
      <c r="C4636" s="10"/>
      <c r="D4636" s="1"/>
      <c r="E4636" s="1" t="e">
        <f>VLOOKUP(INGRESO_MERCADERIA[[#This Row],[CODIGO]],STOCKSANLUIS[],7,FALSE)</f>
        <v>#N/A</v>
      </c>
      <c r="F4636" s="10"/>
    </row>
    <row r="4637" spans="1:6" x14ac:dyDescent="0.25">
      <c r="A4637" s="6"/>
      <c r="B4637" t="e">
        <f>VLOOKUP(INGRESO_MERCADERIA[[#This Row],[CODIGO]],STOCKSANLUIS[],2,FALSE)</f>
        <v>#N/A</v>
      </c>
      <c r="C4637" s="10"/>
      <c r="D4637" s="1"/>
      <c r="E4637" s="1" t="e">
        <f>VLOOKUP(INGRESO_MERCADERIA[[#This Row],[CODIGO]],STOCKSANLUIS[],7,FALSE)</f>
        <v>#N/A</v>
      </c>
      <c r="F4637" s="10"/>
    </row>
    <row r="4638" spans="1:6" x14ac:dyDescent="0.25">
      <c r="A4638" s="6"/>
      <c r="B4638" t="e">
        <f>VLOOKUP(INGRESO_MERCADERIA[[#This Row],[CODIGO]],STOCKSANLUIS[],2,FALSE)</f>
        <v>#N/A</v>
      </c>
      <c r="C4638" s="10"/>
      <c r="D4638" s="1"/>
      <c r="E4638" s="1" t="e">
        <f>VLOOKUP(INGRESO_MERCADERIA[[#This Row],[CODIGO]],STOCKSANLUIS[],7,FALSE)</f>
        <v>#N/A</v>
      </c>
      <c r="F4638" s="10"/>
    </row>
    <row r="4639" spans="1:6" x14ac:dyDescent="0.25">
      <c r="A4639" s="6"/>
      <c r="B4639" t="e">
        <f>VLOOKUP(INGRESO_MERCADERIA[[#This Row],[CODIGO]],STOCKSANLUIS[],2,FALSE)</f>
        <v>#N/A</v>
      </c>
      <c r="C4639" s="10"/>
      <c r="D4639" s="1"/>
      <c r="E4639" s="1" t="e">
        <f>VLOOKUP(INGRESO_MERCADERIA[[#This Row],[CODIGO]],STOCKSANLUIS[],7,FALSE)</f>
        <v>#N/A</v>
      </c>
      <c r="F4639" s="10"/>
    </row>
    <row r="4640" spans="1:6" x14ac:dyDescent="0.25">
      <c r="A4640" s="6"/>
      <c r="B4640" t="e">
        <f>VLOOKUP(INGRESO_MERCADERIA[[#This Row],[CODIGO]],STOCKSANLUIS[],2,FALSE)</f>
        <v>#N/A</v>
      </c>
      <c r="C4640" s="10"/>
      <c r="D4640" s="1"/>
      <c r="E4640" s="1" t="e">
        <f>VLOOKUP(INGRESO_MERCADERIA[[#This Row],[CODIGO]],STOCKSANLUIS[],7,FALSE)</f>
        <v>#N/A</v>
      </c>
      <c r="F4640" s="10"/>
    </row>
    <row r="4641" spans="1:6" x14ac:dyDescent="0.25">
      <c r="A4641" s="6"/>
      <c r="B4641" t="e">
        <f>VLOOKUP(INGRESO_MERCADERIA[[#This Row],[CODIGO]],STOCKSANLUIS[],2,FALSE)</f>
        <v>#N/A</v>
      </c>
      <c r="C4641" s="10"/>
      <c r="D4641" s="1"/>
      <c r="E4641" s="1" t="e">
        <f>VLOOKUP(INGRESO_MERCADERIA[[#This Row],[CODIGO]],STOCKSANLUIS[],7,FALSE)</f>
        <v>#N/A</v>
      </c>
      <c r="F4641" s="10"/>
    </row>
    <row r="4642" spans="1:6" x14ac:dyDescent="0.25">
      <c r="A4642" s="6"/>
      <c r="B4642" t="e">
        <f>VLOOKUP(INGRESO_MERCADERIA[[#This Row],[CODIGO]],STOCKSANLUIS[],2,FALSE)</f>
        <v>#N/A</v>
      </c>
      <c r="C4642" s="10"/>
      <c r="D4642" s="1"/>
      <c r="E4642" s="1" t="e">
        <f>VLOOKUP(INGRESO_MERCADERIA[[#This Row],[CODIGO]],STOCKSANLUIS[],7,FALSE)</f>
        <v>#N/A</v>
      </c>
      <c r="F4642" s="10"/>
    </row>
    <row r="4643" spans="1:6" x14ac:dyDescent="0.25">
      <c r="A4643" s="6"/>
      <c r="B4643" t="e">
        <f>VLOOKUP(INGRESO_MERCADERIA[[#This Row],[CODIGO]],STOCKSANLUIS[],2,FALSE)</f>
        <v>#N/A</v>
      </c>
      <c r="C4643" s="10"/>
      <c r="D4643" s="1"/>
      <c r="E4643" s="1" t="e">
        <f>VLOOKUP(INGRESO_MERCADERIA[[#This Row],[CODIGO]],STOCKSANLUIS[],7,FALSE)</f>
        <v>#N/A</v>
      </c>
      <c r="F4643" s="10"/>
    </row>
    <row r="4644" spans="1:6" x14ac:dyDescent="0.25">
      <c r="A4644" s="6"/>
      <c r="B4644" t="e">
        <f>VLOOKUP(INGRESO_MERCADERIA[[#This Row],[CODIGO]],STOCKSANLUIS[],2,FALSE)</f>
        <v>#N/A</v>
      </c>
      <c r="C4644" s="10"/>
      <c r="D4644" s="1"/>
      <c r="E4644" s="1" t="e">
        <f>VLOOKUP(INGRESO_MERCADERIA[[#This Row],[CODIGO]],STOCKSANLUIS[],7,FALSE)</f>
        <v>#N/A</v>
      </c>
      <c r="F4644" s="10"/>
    </row>
    <row r="4645" spans="1:6" x14ac:dyDescent="0.25">
      <c r="A4645" s="6"/>
      <c r="B4645" t="e">
        <f>VLOOKUP(INGRESO_MERCADERIA[[#This Row],[CODIGO]],STOCKSANLUIS[],2,FALSE)</f>
        <v>#N/A</v>
      </c>
      <c r="C4645" s="10"/>
      <c r="D4645" s="1"/>
      <c r="E4645" s="1" t="e">
        <f>VLOOKUP(INGRESO_MERCADERIA[[#This Row],[CODIGO]],STOCKSANLUIS[],7,FALSE)</f>
        <v>#N/A</v>
      </c>
      <c r="F4645" s="10"/>
    </row>
    <row r="4646" spans="1:6" x14ac:dyDescent="0.25">
      <c r="A4646" s="6"/>
      <c r="B4646" t="e">
        <f>VLOOKUP(INGRESO_MERCADERIA[[#This Row],[CODIGO]],STOCKSANLUIS[],2,FALSE)</f>
        <v>#N/A</v>
      </c>
      <c r="C4646" s="10"/>
      <c r="D4646" s="1"/>
      <c r="E4646" s="1" t="e">
        <f>VLOOKUP(INGRESO_MERCADERIA[[#This Row],[CODIGO]],STOCKSANLUIS[],7,FALSE)</f>
        <v>#N/A</v>
      </c>
      <c r="F4646" s="10"/>
    </row>
    <row r="4647" spans="1:6" x14ac:dyDescent="0.25">
      <c r="A4647" s="6"/>
      <c r="B4647" t="e">
        <f>VLOOKUP(INGRESO_MERCADERIA[[#This Row],[CODIGO]],STOCKSANLUIS[],2,FALSE)</f>
        <v>#N/A</v>
      </c>
      <c r="C4647" s="10"/>
      <c r="D4647" s="1"/>
      <c r="E4647" s="1" t="e">
        <f>VLOOKUP(INGRESO_MERCADERIA[[#This Row],[CODIGO]],STOCKSANLUIS[],7,FALSE)</f>
        <v>#N/A</v>
      </c>
      <c r="F4647" s="10"/>
    </row>
    <row r="4648" spans="1:6" x14ac:dyDescent="0.25">
      <c r="A4648" s="6"/>
      <c r="B4648" t="e">
        <f>VLOOKUP(INGRESO_MERCADERIA[[#This Row],[CODIGO]],STOCKSANLUIS[],2,FALSE)</f>
        <v>#N/A</v>
      </c>
      <c r="C4648" s="10"/>
      <c r="D4648" s="1"/>
      <c r="E4648" s="1" t="e">
        <f>VLOOKUP(INGRESO_MERCADERIA[[#This Row],[CODIGO]],STOCKSANLUIS[],7,FALSE)</f>
        <v>#N/A</v>
      </c>
      <c r="F4648" s="10"/>
    </row>
    <row r="4649" spans="1:6" x14ac:dyDescent="0.25">
      <c r="A4649" s="6"/>
      <c r="B4649" t="e">
        <f>VLOOKUP(INGRESO_MERCADERIA[[#This Row],[CODIGO]],STOCKSANLUIS[],2,FALSE)</f>
        <v>#N/A</v>
      </c>
      <c r="C4649" s="10"/>
      <c r="D4649" s="1"/>
      <c r="E4649" s="1" t="e">
        <f>VLOOKUP(INGRESO_MERCADERIA[[#This Row],[CODIGO]],STOCKSANLUIS[],7,FALSE)</f>
        <v>#N/A</v>
      </c>
      <c r="F4649" s="10"/>
    </row>
    <row r="4650" spans="1:6" x14ac:dyDescent="0.25">
      <c r="A4650" s="6"/>
      <c r="B4650" t="e">
        <f>VLOOKUP(INGRESO_MERCADERIA[[#This Row],[CODIGO]],STOCKSANLUIS[],2,FALSE)</f>
        <v>#N/A</v>
      </c>
      <c r="C4650" s="10"/>
      <c r="D4650" s="1"/>
      <c r="E4650" s="1" t="e">
        <f>VLOOKUP(INGRESO_MERCADERIA[[#This Row],[CODIGO]],STOCKSANLUIS[],7,FALSE)</f>
        <v>#N/A</v>
      </c>
      <c r="F4650" s="10"/>
    </row>
    <row r="4651" spans="1:6" x14ac:dyDescent="0.25">
      <c r="A4651" s="6"/>
      <c r="B4651" t="e">
        <f>VLOOKUP(INGRESO_MERCADERIA[[#This Row],[CODIGO]],STOCKSANLUIS[],2,FALSE)</f>
        <v>#N/A</v>
      </c>
      <c r="C4651" s="10"/>
      <c r="D4651" s="1"/>
      <c r="E4651" s="1" t="e">
        <f>VLOOKUP(INGRESO_MERCADERIA[[#This Row],[CODIGO]],STOCKSANLUIS[],7,FALSE)</f>
        <v>#N/A</v>
      </c>
      <c r="F4651" s="10"/>
    </row>
    <row r="4652" spans="1:6" x14ac:dyDescent="0.25">
      <c r="A4652" s="6"/>
      <c r="B4652" t="e">
        <f>VLOOKUP(INGRESO_MERCADERIA[[#This Row],[CODIGO]],STOCKSANLUIS[],2,FALSE)</f>
        <v>#N/A</v>
      </c>
      <c r="C4652" s="10"/>
      <c r="D4652" s="1"/>
      <c r="E4652" s="1" t="e">
        <f>VLOOKUP(INGRESO_MERCADERIA[[#This Row],[CODIGO]],STOCKSANLUIS[],7,FALSE)</f>
        <v>#N/A</v>
      </c>
      <c r="F4652" s="10"/>
    </row>
    <row r="4653" spans="1:6" x14ac:dyDescent="0.25">
      <c r="A4653" s="6"/>
      <c r="B4653" t="e">
        <f>VLOOKUP(INGRESO_MERCADERIA[[#This Row],[CODIGO]],STOCKSANLUIS[],2,FALSE)</f>
        <v>#N/A</v>
      </c>
      <c r="C4653" s="10"/>
      <c r="D4653" s="1"/>
      <c r="E4653" s="1" t="e">
        <f>VLOOKUP(INGRESO_MERCADERIA[[#This Row],[CODIGO]],STOCKSANLUIS[],7,FALSE)</f>
        <v>#N/A</v>
      </c>
      <c r="F4653" s="10"/>
    </row>
    <row r="4654" spans="1:6" x14ac:dyDescent="0.25">
      <c r="A4654" s="6"/>
      <c r="B4654" t="e">
        <f>VLOOKUP(INGRESO_MERCADERIA[[#This Row],[CODIGO]],STOCKSANLUIS[],2,FALSE)</f>
        <v>#N/A</v>
      </c>
      <c r="C4654" s="10"/>
      <c r="D4654" s="1"/>
      <c r="E4654" s="1" t="e">
        <f>VLOOKUP(INGRESO_MERCADERIA[[#This Row],[CODIGO]],STOCKSANLUIS[],7,FALSE)</f>
        <v>#N/A</v>
      </c>
      <c r="F4654" s="10"/>
    </row>
    <row r="4655" spans="1:6" x14ac:dyDescent="0.25">
      <c r="A4655" s="6"/>
      <c r="B4655" t="e">
        <f>VLOOKUP(INGRESO_MERCADERIA[[#This Row],[CODIGO]],STOCKSANLUIS[],2,FALSE)</f>
        <v>#N/A</v>
      </c>
      <c r="C4655" s="10"/>
      <c r="D4655" s="1"/>
      <c r="E4655" s="1" t="e">
        <f>VLOOKUP(INGRESO_MERCADERIA[[#This Row],[CODIGO]],STOCKSANLUIS[],7,FALSE)</f>
        <v>#N/A</v>
      </c>
      <c r="F4655" s="10"/>
    </row>
    <row r="4656" spans="1:6" x14ac:dyDescent="0.25">
      <c r="A4656" s="6"/>
      <c r="B4656" t="e">
        <f>VLOOKUP(INGRESO_MERCADERIA[[#This Row],[CODIGO]],STOCKSANLUIS[],2,FALSE)</f>
        <v>#N/A</v>
      </c>
      <c r="C4656" s="10"/>
      <c r="D4656" s="1"/>
      <c r="E4656" s="1" t="e">
        <f>VLOOKUP(INGRESO_MERCADERIA[[#This Row],[CODIGO]],STOCKSANLUIS[],7,FALSE)</f>
        <v>#N/A</v>
      </c>
      <c r="F4656" s="10"/>
    </row>
    <row r="4657" spans="1:6" x14ac:dyDescent="0.25">
      <c r="A4657" s="6"/>
      <c r="B4657" t="e">
        <f>VLOOKUP(INGRESO_MERCADERIA[[#This Row],[CODIGO]],STOCKSANLUIS[],2,FALSE)</f>
        <v>#N/A</v>
      </c>
      <c r="C4657" s="10"/>
      <c r="D4657" s="1"/>
      <c r="E4657" s="1" t="e">
        <f>VLOOKUP(INGRESO_MERCADERIA[[#This Row],[CODIGO]],STOCKSANLUIS[],7,FALSE)</f>
        <v>#N/A</v>
      </c>
      <c r="F4657" s="10"/>
    </row>
    <row r="4658" spans="1:6" x14ac:dyDescent="0.25">
      <c r="A4658" s="6"/>
      <c r="B4658" t="e">
        <f>VLOOKUP(INGRESO_MERCADERIA[[#This Row],[CODIGO]],STOCKSANLUIS[],2,FALSE)</f>
        <v>#N/A</v>
      </c>
      <c r="C4658" s="10"/>
      <c r="D4658" s="1"/>
      <c r="E4658" s="1" t="e">
        <f>VLOOKUP(INGRESO_MERCADERIA[[#This Row],[CODIGO]],STOCKSANLUIS[],7,FALSE)</f>
        <v>#N/A</v>
      </c>
      <c r="F4658" s="10"/>
    </row>
    <row r="4659" spans="1:6" x14ac:dyDescent="0.25">
      <c r="A4659" s="6"/>
      <c r="B4659" t="e">
        <f>VLOOKUP(INGRESO_MERCADERIA[[#This Row],[CODIGO]],STOCKSANLUIS[],2,FALSE)</f>
        <v>#N/A</v>
      </c>
      <c r="C4659" s="10"/>
      <c r="D4659" s="1"/>
      <c r="E4659" s="1" t="e">
        <f>VLOOKUP(INGRESO_MERCADERIA[[#This Row],[CODIGO]],STOCKSANLUIS[],7,FALSE)</f>
        <v>#N/A</v>
      </c>
      <c r="F4659" s="10"/>
    </row>
    <row r="4660" spans="1:6" x14ac:dyDescent="0.25">
      <c r="A4660" s="6"/>
      <c r="B4660" t="e">
        <f>VLOOKUP(INGRESO_MERCADERIA[[#This Row],[CODIGO]],STOCKSANLUIS[],2,FALSE)</f>
        <v>#N/A</v>
      </c>
      <c r="C4660" s="10"/>
      <c r="D4660" s="1"/>
      <c r="E4660" s="1" t="e">
        <f>VLOOKUP(INGRESO_MERCADERIA[[#This Row],[CODIGO]],STOCKSANLUIS[],7,FALSE)</f>
        <v>#N/A</v>
      </c>
      <c r="F4660" s="10"/>
    </row>
    <row r="4661" spans="1:6" x14ac:dyDescent="0.25">
      <c r="A4661" s="6"/>
      <c r="B4661" t="e">
        <f>VLOOKUP(INGRESO_MERCADERIA[[#This Row],[CODIGO]],STOCKSANLUIS[],2,FALSE)</f>
        <v>#N/A</v>
      </c>
      <c r="C4661" s="10"/>
      <c r="D4661" s="1"/>
      <c r="E4661" s="1" t="e">
        <f>VLOOKUP(INGRESO_MERCADERIA[[#This Row],[CODIGO]],STOCKSANLUIS[],7,FALSE)</f>
        <v>#N/A</v>
      </c>
      <c r="F4661" s="10"/>
    </row>
    <row r="4662" spans="1:6" x14ac:dyDescent="0.25">
      <c r="A4662" s="6"/>
      <c r="B4662" t="e">
        <f>VLOOKUP(INGRESO_MERCADERIA[[#This Row],[CODIGO]],STOCKSANLUIS[],2,FALSE)</f>
        <v>#N/A</v>
      </c>
      <c r="C4662" s="10"/>
      <c r="D4662" s="1"/>
      <c r="E4662" s="1" t="e">
        <f>VLOOKUP(INGRESO_MERCADERIA[[#This Row],[CODIGO]],STOCKSANLUIS[],7,FALSE)</f>
        <v>#N/A</v>
      </c>
      <c r="F4662" s="10"/>
    </row>
    <row r="4663" spans="1:6" x14ac:dyDescent="0.25">
      <c r="A4663" s="6"/>
      <c r="B4663" t="e">
        <f>VLOOKUP(INGRESO_MERCADERIA[[#This Row],[CODIGO]],STOCKSANLUIS[],2,FALSE)</f>
        <v>#N/A</v>
      </c>
      <c r="C4663" s="10"/>
      <c r="D4663" s="1"/>
      <c r="E4663" s="1" t="e">
        <f>VLOOKUP(INGRESO_MERCADERIA[[#This Row],[CODIGO]],STOCKSANLUIS[],7,FALSE)</f>
        <v>#N/A</v>
      </c>
      <c r="F4663" s="10"/>
    </row>
    <row r="4664" spans="1:6" x14ac:dyDescent="0.25">
      <c r="A4664" s="6"/>
      <c r="B4664" t="e">
        <f>VLOOKUP(INGRESO_MERCADERIA[[#This Row],[CODIGO]],STOCKSANLUIS[],2,FALSE)</f>
        <v>#N/A</v>
      </c>
      <c r="C4664" s="10"/>
      <c r="D4664" s="1"/>
      <c r="E4664" s="1" t="e">
        <f>VLOOKUP(INGRESO_MERCADERIA[[#This Row],[CODIGO]],STOCKSANLUIS[],7,FALSE)</f>
        <v>#N/A</v>
      </c>
      <c r="F4664" s="10"/>
    </row>
    <row r="4665" spans="1:6" x14ac:dyDescent="0.25">
      <c r="A4665" s="6"/>
      <c r="B4665" t="e">
        <f>VLOOKUP(INGRESO_MERCADERIA[[#This Row],[CODIGO]],STOCKSANLUIS[],2,FALSE)</f>
        <v>#N/A</v>
      </c>
      <c r="C4665" s="10"/>
      <c r="D4665" s="1"/>
      <c r="E4665" s="1" t="e">
        <f>VLOOKUP(INGRESO_MERCADERIA[[#This Row],[CODIGO]],STOCKSANLUIS[],7,FALSE)</f>
        <v>#N/A</v>
      </c>
      <c r="F4665" s="10"/>
    </row>
    <row r="4666" spans="1:6" x14ac:dyDescent="0.25">
      <c r="A4666" s="6"/>
      <c r="B4666" t="e">
        <f>VLOOKUP(INGRESO_MERCADERIA[[#This Row],[CODIGO]],STOCKSANLUIS[],2,FALSE)</f>
        <v>#N/A</v>
      </c>
      <c r="C4666" s="10"/>
      <c r="D4666" s="1"/>
      <c r="E4666" s="1" t="e">
        <f>VLOOKUP(INGRESO_MERCADERIA[[#This Row],[CODIGO]],STOCKSANLUIS[],7,FALSE)</f>
        <v>#N/A</v>
      </c>
      <c r="F4666" s="10"/>
    </row>
    <row r="4667" spans="1:6" x14ac:dyDescent="0.25">
      <c r="A4667" s="6"/>
      <c r="B4667" t="e">
        <f>VLOOKUP(INGRESO_MERCADERIA[[#This Row],[CODIGO]],STOCKSANLUIS[],2,FALSE)</f>
        <v>#N/A</v>
      </c>
      <c r="C4667" s="10"/>
      <c r="D4667" s="1"/>
      <c r="E4667" s="1" t="e">
        <f>VLOOKUP(INGRESO_MERCADERIA[[#This Row],[CODIGO]],STOCKSANLUIS[],7,FALSE)</f>
        <v>#N/A</v>
      </c>
      <c r="F4667" s="10"/>
    </row>
    <row r="4668" spans="1:6" x14ac:dyDescent="0.25">
      <c r="A4668" s="6"/>
      <c r="B4668" t="e">
        <f>VLOOKUP(INGRESO_MERCADERIA[[#This Row],[CODIGO]],STOCKSANLUIS[],2,FALSE)</f>
        <v>#N/A</v>
      </c>
      <c r="C4668" s="10"/>
      <c r="D4668" s="1"/>
      <c r="E4668" s="1" t="e">
        <f>VLOOKUP(INGRESO_MERCADERIA[[#This Row],[CODIGO]],STOCKSANLUIS[],7,FALSE)</f>
        <v>#N/A</v>
      </c>
      <c r="F4668" s="10"/>
    </row>
    <row r="4669" spans="1:6" x14ac:dyDescent="0.25">
      <c r="A4669" s="6"/>
      <c r="B4669" t="e">
        <f>VLOOKUP(INGRESO_MERCADERIA[[#This Row],[CODIGO]],STOCKSANLUIS[],2,FALSE)</f>
        <v>#N/A</v>
      </c>
      <c r="C4669" s="10"/>
      <c r="D4669" s="1"/>
      <c r="E4669" s="1" t="e">
        <f>VLOOKUP(INGRESO_MERCADERIA[[#This Row],[CODIGO]],STOCKSANLUIS[],7,FALSE)</f>
        <v>#N/A</v>
      </c>
      <c r="F4669" s="10"/>
    </row>
    <row r="4670" spans="1:6" x14ac:dyDescent="0.25">
      <c r="A4670" s="6"/>
      <c r="B4670" t="e">
        <f>VLOOKUP(INGRESO_MERCADERIA[[#This Row],[CODIGO]],STOCKSANLUIS[],2,FALSE)</f>
        <v>#N/A</v>
      </c>
      <c r="C4670" s="10"/>
      <c r="D4670" s="1"/>
      <c r="E4670" s="1" t="e">
        <f>VLOOKUP(INGRESO_MERCADERIA[[#This Row],[CODIGO]],STOCKSANLUIS[],7,FALSE)</f>
        <v>#N/A</v>
      </c>
      <c r="F4670" s="10"/>
    </row>
    <row r="4671" spans="1:6" x14ac:dyDescent="0.25">
      <c r="A4671" s="6"/>
      <c r="B4671" t="e">
        <f>VLOOKUP(INGRESO_MERCADERIA[[#This Row],[CODIGO]],STOCKSANLUIS[],2,FALSE)</f>
        <v>#N/A</v>
      </c>
      <c r="C4671" s="10"/>
      <c r="D4671" s="1"/>
      <c r="E4671" s="1" t="e">
        <f>VLOOKUP(INGRESO_MERCADERIA[[#This Row],[CODIGO]],STOCKSANLUIS[],7,FALSE)</f>
        <v>#N/A</v>
      </c>
      <c r="F4671" s="10"/>
    </row>
    <row r="4672" spans="1:6" x14ac:dyDescent="0.25">
      <c r="A4672" s="6"/>
      <c r="B4672" t="e">
        <f>VLOOKUP(INGRESO_MERCADERIA[[#This Row],[CODIGO]],STOCKSANLUIS[],2,FALSE)</f>
        <v>#N/A</v>
      </c>
      <c r="C4672" s="10"/>
      <c r="D4672" s="1"/>
      <c r="E4672" s="1" t="e">
        <f>VLOOKUP(INGRESO_MERCADERIA[[#This Row],[CODIGO]],STOCKSANLUIS[],7,FALSE)</f>
        <v>#N/A</v>
      </c>
      <c r="F4672" s="10"/>
    </row>
    <row r="4673" spans="1:6" x14ac:dyDescent="0.25">
      <c r="A4673" s="6"/>
      <c r="B4673" t="e">
        <f>VLOOKUP(INGRESO_MERCADERIA[[#This Row],[CODIGO]],STOCKSANLUIS[],2,FALSE)</f>
        <v>#N/A</v>
      </c>
      <c r="C4673" s="10"/>
      <c r="D4673" s="1"/>
      <c r="E4673" s="1" t="e">
        <f>VLOOKUP(INGRESO_MERCADERIA[[#This Row],[CODIGO]],STOCKSANLUIS[],7,FALSE)</f>
        <v>#N/A</v>
      </c>
      <c r="F4673" s="10"/>
    </row>
    <row r="4674" spans="1:6" x14ac:dyDescent="0.25">
      <c r="A4674" s="6"/>
      <c r="B4674" t="e">
        <f>VLOOKUP(INGRESO_MERCADERIA[[#This Row],[CODIGO]],STOCKSANLUIS[],2,FALSE)</f>
        <v>#N/A</v>
      </c>
      <c r="C4674" s="10"/>
      <c r="D4674" s="1"/>
      <c r="E4674" s="1" t="e">
        <f>VLOOKUP(INGRESO_MERCADERIA[[#This Row],[CODIGO]],STOCKSANLUIS[],7,FALSE)</f>
        <v>#N/A</v>
      </c>
      <c r="F4674" s="10"/>
    </row>
    <row r="4675" spans="1:6" x14ac:dyDescent="0.25">
      <c r="A4675" s="6"/>
      <c r="B4675" t="e">
        <f>VLOOKUP(INGRESO_MERCADERIA[[#This Row],[CODIGO]],STOCKSANLUIS[],2,FALSE)</f>
        <v>#N/A</v>
      </c>
      <c r="C4675" s="10"/>
      <c r="D4675" s="1"/>
      <c r="E4675" s="1" t="e">
        <f>VLOOKUP(INGRESO_MERCADERIA[[#This Row],[CODIGO]],STOCKSANLUIS[],7,FALSE)</f>
        <v>#N/A</v>
      </c>
      <c r="F4675" s="10"/>
    </row>
    <row r="4676" spans="1:6" x14ac:dyDescent="0.25">
      <c r="A4676" s="6"/>
      <c r="B4676" t="e">
        <f>VLOOKUP(INGRESO_MERCADERIA[[#This Row],[CODIGO]],STOCKSANLUIS[],2,FALSE)</f>
        <v>#N/A</v>
      </c>
      <c r="C4676" s="10"/>
      <c r="D4676" s="1"/>
      <c r="E4676" s="1" t="e">
        <f>VLOOKUP(INGRESO_MERCADERIA[[#This Row],[CODIGO]],STOCKSANLUIS[],7,FALSE)</f>
        <v>#N/A</v>
      </c>
      <c r="F4676" s="10"/>
    </row>
    <row r="4677" spans="1:6" x14ac:dyDescent="0.25">
      <c r="A4677" s="6"/>
      <c r="B4677" t="e">
        <f>VLOOKUP(INGRESO_MERCADERIA[[#This Row],[CODIGO]],STOCKSANLUIS[],2,FALSE)</f>
        <v>#N/A</v>
      </c>
      <c r="C4677" s="10"/>
      <c r="D4677" s="1"/>
      <c r="E4677" s="1" t="e">
        <f>VLOOKUP(INGRESO_MERCADERIA[[#This Row],[CODIGO]],STOCKSANLUIS[],7,FALSE)</f>
        <v>#N/A</v>
      </c>
      <c r="F4677" s="10"/>
    </row>
    <row r="4678" spans="1:6" x14ac:dyDescent="0.25">
      <c r="A4678" s="6"/>
      <c r="B4678" t="e">
        <f>VLOOKUP(INGRESO_MERCADERIA[[#This Row],[CODIGO]],STOCKSANLUIS[],2,FALSE)</f>
        <v>#N/A</v>
      </c>
      <c r="C4678" s="10"/>
      <c r="D4678" s="1"/>
      <c r="E4678" s="1" t="e">
        <f>VLOOKUP(INGRESO_MERCADERIA[[#This Row],[CODIGO]],STOCKSANLUIS[],7,FALSE)</f>
        <v>#N/A</v>
      </c>
      <c r="F4678" s="10"/>
    </row>
    <row r="4679" spans="1:6" x14ac:dyDescent="0.25">
      <c r="A4679" s="6"/>
      <c r="B4679" t="e">
        <f>VLOOKUP(INGRESO_MERCADERIA[[#This Row],[CODIGO]],STOCKSANLUIS[],2,FALSE)</f>
        <v>#N/A</v>
      </c>
      <c r="C4679" s="10"/>
      <c r="D4679" s="1"/>
      <c r="E4679" s="1" t="e">
        <f>VLOOKUP(INGRESO_MERCADERIA[[#This Row],[CODIGO]],STOCKSANLUIS[],7,FALSE)</f>
        <v>#N/A</v>
      </c>
      <c r="F4679" s="10"/>
    </row>
    <row r="4680" spans="1:6" x14ac:dyDescent="0.25">
      <c r="A4680" s="6"/>
      <c r="B4680" t="e">
        <f>VLOOKUP(INGRESO_MERCADERIA[[#This Row],[CODIGO]],STOCKSANLUIS[],2,FALSE)</f>
        <v>#N/A</v>
      </c>
      <c r="C4680" s="10"/>
      <c r="D4680" s="1"/>
      <c r="E4680" s="1" t="e">
        <f>VLOOKUP(INGRESO_MERCADERIA[[#This Row],[CODIGO]],STOCKSANLUIS[],7,FALSE)</f>
        <v>#N/A</v>
      </c>
      <c r="F4680" s="10"/>
    </row>
    <row r="4681" spans="1:6" x14ac:dyDescent="0.25">
      <c r="A4681" s="6"/>
      <c r="B4681" t="e">
        <f>VLOOKUP(INGRESO_MERCADERIA[[#This Row],[CODIGO]],STOCKSANLUIS[],2,FALSE)</f>
        <v>#N/A</v>
      </c>
      <c r="C4681" s="10"/>
      <c r="D4681" s="1"/>
      <c r="E4681" s="1" t="e">
        <f>VLOOKUP(INGRESO_MERCADERIA[[#This Row],[CODIGO]],STOCKSANLUIS[],7,FALSE)</f>
        <v>#N/A</v>
      </c>
      <c r="F4681" s="10"/>
    </row>
    <row r="4682" spans="1:6" x14ac:dyDescent="0.25">
      <c r="A4682" s="6"/>
      <c r="B4682" t="e">
        <f>VLOOKUP(INGRESO_MERCADERIA[[#This Row],[CODIGO]],STOCKSANLUIS[],2,FALSE)</f>
        <v>#N/A</v>
      </c>
      <c r="C4682" s="10"/>
      <c r="D4682" s="1"/>
      <c r="E4682" s="1" t="e">
        <f>VLOOKUP(INGRESO_MERCADERIA[[#This Row],[CODIGO]],STOCKSANLUIS[],7,FALSE)</f>
        <v>#N/A</v>
      </c>
      <c r="F4682" s="10"/>
    </row>
    <row r="4683" spans="1:6" x14ac:dyDescent="0.25">
      <c r="A4683" s="6"/>
      <c r="B4683" t="e">
        <f>VLOOKUP(INGRESO_MERCADERIA[[#This Row],[CODIGO]],STOCKSANLUIS[],2,FALSE)</f>
        <v>#N/A</v>
      </c>
      <c r="C4683" s="10"/>
      <c r="D4683" s="1"/>
      <c r="E4683" s="1" t="e">
        <f>VLOOKUP(INGRESO_MERCADERIA[[#This Row],[CODIGO]],STOCKSANLUIS[],7,FALSE)</f>
        <v>#N/A</v>
      </c>
      <c r="F4683" s="10"/>
    </row>
    <row r="4684" spans="1:6" x14ac:dyDescent="0.25">
      <c r="A4684" s="6"/>
      <c r="B4684" t="e">
        <f>VLOOKUP(INGRESO_MERCADERIA[[#This Row],[CODIGO]],STOCKSANLUIS[],2,FALSE)</f>
        <v>#N/A</v>
      </c>
      <c r="C4684" s="10"/>
      <c r="D4684" s="1"/>
      <c r="E4684" s="1" t="e">
        <f>VLOOKUP(INGRESO_MERCADERIA[[#This Row],[CODIGO]],STOCKSANLUIS[],7,FALSE)</f>
        <v>#N/A</v>
      </c>
      <c r="F4684" s="10"/>
    </row>
    <row r="4685" spans="1:6" x14ac:dyDescent="0.25">
      <c r="A4685" s="6"/>
      <c r="B4685" t="e">
        <f>VLOOKUP(INGRESO_MERCADERIA[[#This Row],[CODIGO]],STOCKSANLUIS[],2,FALSE)</f>
        <v>#N/A</v>
      </c>
      <c r="C4685" s="10"/>
      <c r="D4685" s="1"/>
      <c r="E4685" s="1" t="e">
        <f>VLOOKUP(INGRESO_MERCADERIA[[#This Row],[CODIGO]],STOCKSANLUIS[],7,FALSE)</f>
        <v>#N/A</v>
      </c>
      <c r="F4685" s="10"/>
    </row>
    <row r="4686" spans="1:6" x14ac:dyDescent="0.25">
      <c r="A4686" s="6"/>
      <c r="B4686" t="e">
        <f>VLOOKUP(INGRESO_MERCADERIA[[#This Row],[CODIGO]],STOCKSANLUIS[],2,FALSE)</f>
        <v>#N/A</v>
      </c>
      <c r="C4686" s="10"/>
      <c r="D4686" s="1"/>
      <c r="E4686" s="1" t="e">
        <f>VLOOKUP(INGRESO_MERCADERIA[[#This Row],[CODIGO]],STOCKSANLUIS[],7,FALSE)</f>
        <v>#N/A</v>
      </c>
      <c r="F4686" s="10"/>
    </row>
    <row r="4687" spans="1:6" x14ac:dyDescent="0.25">
      <c r="A4687" s="6"/>
      <c r="B4687" t="e">
        <f>VLOOKUP(INGRESO_MERCADERIA[[#This Row],[CODIGO]],STOCKSANLUIS[],2,FALSE)</f>
        <v>#N/A</v>
      </c>
      <c r="C4687" s="10"/>
      <c r="D4687" s="1"/>
      <c r="E4687" s="1" t="e">
        <f>VLOOKUP(INGRESO_MERCADERIA[[#This Row],[CODIGO]],STOCKSANLUIS[],7,FALSE)</f>
        <v>#N/A</v>
      </c>
      <c r="F4687" s="10"/>
    </row>
    <row r="4688" spans="1:6" x14ac:dyDescent="0.25">
      <c r="A4688" s="6"/>
      <c r="B4688" t="e">
        <f>VLOOKUP(INGRESO_MERCADERIA[[#This Row],[CODIGO]],STOCKSANLUIS[],2,FALSE)</f>
        <v>#N/A</v>
      </c>
      <c r="C4688" s="10"/>
      <c r="D4688" s="1"/>
      <c r="E4688" s="1" t="e">
        <f>VLOOKUP(INGRESO_MERCADERIA[[#This Row],[CODIGO]],STOCKSANLUIS[],7,FALSE)</f>
        <v>#N/A</v>
      </c>
      <c r="F4688" s="10"/>
    </row>
    <row r="4689" spans="1:6" x14ac:dyDescent="0.25">
      <c r="A4689" s="6"/>
      <c r="B4689" t="e">
        <f>VLOOKUP(INGRESO_MERCADERIA[[#This Row],[CODIGO]],STOCKSANLUIS[],2,FALSE)</f>
        <v>#N/A</v>
      </c>
      <c r="C4689" s="10"/>
      <c r="D4689" s="1"/>
      <c r="E4689" s="1" t="e">
        <f>VLOOKUP(INGRESO_MERCADERIA[[#This Row],[CODIGO]],STOCKSANLUIS[],7,FALSE)</f>
        <v>#N/A</v>
      </c>
      <c r="F4689" s="10"/>
    </row>
    <row r="4690" spans="1:6" x14ac:dyDescent="0.25">
      <c r="A4690" s="6"/>
      <c r="B4690" t="e">
        <f>VLOOKUP(INGRESO_MERCADERIA[[#This Row],[CODIGO]],STOCKSANLUIS[],2,FALSE)</f>
        <v>#N/A</v>
      </c>
      <c r="C4690" s="10"/>
      <c r="D4690" s="1"/>
      <c r="E4690" s="1" t="e">
        <f>VLOOKUP(INGRESO_MERCADERIA[[#This Row],[CODIGO]],STOCKSANLUIS[],7,FALSE)</f>
        <v>#N/A</v>
      </c>
      <c r="F4690" s="10"/>
    </row>
    <row r="4691" spans="1:6" x14ac:dyDescent="0.25">
      <c r="A4691" s="6"/>
      <c r="B4691" t="e">
        <f>VLOOKUP(INGRESO_MERCADERIA[[#This Row],[CODIGO]],STOCKSANLUIS[],2,FALSE)</f>
        <v>#N/A</v>
      </c>
      <c r="C4691" s="10"/>
      <c r="D4691" s="1"/>
      <c r="E4691" s="1" t="e">
        <f>VLOOKUP(INGRESO_MERCADERIA[[#This Row],[CODIGO]],STOCKSANLUIS[],7,FALSE)</f>
        <v>#N/A</v>
      </c>
      <c r="F4691" s="10"/>
    </row>
    <row r="4692" spans="1:6" x14ac:dyDescent="0.25">
      <c r="A4692" s="6"/>
      <c r="B4692" t="e">
        <f>VLOOKUP(INGRESO_MERCADERIA[[#This Row],[CODIGO]],STOCKSANLUIS[],2,FALSE)</f>
        <v>#N/A</v>
      </c>
      <c r="C4692" s="10"/>
      <c r="D4692" s="1"/>
      <c r="E4692" s="1" t="e">
        <f>VLOOKUP(INGRESO_MERCADERIA[[#This Row],[CODIGO]],STOCKSANLUIS[],7,FALSE)</f>
        <v>#N/A</v>
      </c>
      <c r="F4692" s="10"/>
    </row>
    <row r="4693" spans="1:6" x14ac:dyDescent="0.25">
      <c r="A4693" s="6"/>
      <c r="B4693" t="e">
        <f>VLOOKUP(INGRESO_MERCADERIA[[#This Row],[CODIGO]],STOCKSANLUIS[],2,FALSE)</f>
        <v>#N/A</v>
      </c>
      <c r="C4693" s="10"/>
      <c r="D4693" s="1"/>
      <c r="E4693" s="1" t="e">
        <f>VLOOKUP(INGRESO_MERCADERIA[[#This Row],[CODIGO]],STOCKSANLUIS[],7,FALSE)</f>
        <v>#N/A</v>
      </c>
      <c r="F4693" s="10"/>
    </row>
    <row r="4694" spans="1:6" x14ac:dyDescent="0.25">
      <c r="A4694" s="6"/>
      <c r="B4694" t="e">
        <f>VLOOKUP(INGRESO_MERCADERIA[[#This Row],[CODIGO]],STOCKSANLUIS[],2,FALSE)</f>
        <v>#N/A</v>
      </c>
      <c r="C4694" s="10"/>
      <c r="D4694" s="1"/>
      <c r="E4694" s="1" t="e">
        <f>VLOOKUP(INGRESO_MERCADERIA[[#This Row],[CODIGO]],STOCKSANLUIS[],7,FALSE)</f>
        <v>#N/A</v>
      </c>
      <c r="F4694" s="10"/>
    </row>
    <row r="4695" spans="1:6" x14ac:dyDescent="0.25">
      <c r="A4695" s="6"/>
      <c r="B4695" t="e">
        <f>VLOOKUP(INGRESO_MERCADERIA[[#This Row],[CODIGO]],STOCKSANLUIS[],2,FALSE)</f>
        <v>#N/A</v>
      </c>
      <c r="C4695" s="10"/>
      <c r="D4695" s="1"/>
      <c r="E4695" s="1" t="e">
        <f>VLOOKUP(INGRESO_MERCADERIA[[#This Row],[CODIGO]],STOCKSANLUIS[],7,FALSE)</f>
        <v>#N/A</v>
      </c>
      <c r="F4695" s="10"/>
    </row>
    <row r="4696" spans="1:6" x14ac:dyDescent="0.25">
      <c r="A4696" s="6"/>
      <c r="B4696" t="e">
        <f>VLOOKUP(INGRESO_MERCADERIA[[#This Row],[CODIGO]],STOCKSANLUIS[],2,FALSE)</f>
        <v>#N/A</v>
      </c>
      <c r="C4696" s="10"/>
      <c r="D4696" s="1"/>
      <c r="E4696" s="1" t="e">
        <f>VLOOKUP(INGRESO_MERCADERIA[[#This Row],[CODIGO]],STOCKSANLUIS[],7,FALSE)</f>
        <v>#N/A</v>
      </c>
      <c r="F4696" s="10"/>
    </row>
    <row r="4697" spans="1:6" x14ac:dyDescent="0.25">
      <c r="A4697" s="6"/>
      <c r="B4697" t="e">
        <f>VLOOKUP(INGRESO_MERCADERIA[[#This Row],[CODIGO]],STOCKSANLUIS[],2,FALSE)</f>
        <v>#N/A</v>
      </c>
      <c r="C4697" s="10"/>
      <c r="D4697" s="1"/>
      <c r="E4697" s="1" t="e">
        <f>VLOOKUP(INGRESO_MERCADERIA[[#This Row],[CODIGO]],STOCKSANLUIS[],7,FALSE)</f>
        <v>#N/A</v>
      </c>
      <c r="F4697" s="10"/>
    </row>
    <row r="4698" spans="1:6" x14ac:dyDescent="0.25">
      <c r="A4698" s="6"/>
      <c r="B4698" t="e">
        <f>VLOOKUP(INGRESO_MERCADERIA[[#This Row],[CODIGO]],STOCKSANLUIS[],2,FALSE)</f>
        <v>#N/A</v>
      </c>
      <c r="C4698" s="10"/>
      <c r="D4698" s="1"/>
      <c r="E4698" s="1" t="e">
        <f>VLOOKUP(INGRESO_MERCADERIA[[#This Row],[CODIGO]],STOCKSANLUIS[],7,FALSE)</f>
        <v>#N/A</v>
      </c>
      <c r="F4698" s="10"/>
    </row>
    <row r="4699" spans="1:6" x14ac:dyDescent="0.25">
      <c r="A4699" s="6"/>
      <c r="B4699" t="e">
        <f>VLOOKUP(INGRESO_MERCADERIA[[#This Row],[CODIGO]],STOCKSANLUIS[],2,FALSE)</f>
        <v>#N/A</v>
      </c>
      <c r="C4699" s="10"/>
      <c r="D4699" s="1"/>
      <c r="E4699" s="1" t="e">
        <f>VLOOKUP(INGRESO_MERCADERIA[[#This Row],[CODIGO]],STOCKSANLUIS[],7,FALSE)</f>
        <v>#N/A</v>
      </c>
      <c r="F4699" s="10"/>
    </row>
    <row r="4700" spans="1:6" x14ac:dyDescent="0.25">
      <c r="A4700" s="6"/>
      <c r="B4700" t="e">
        <f>VLOOKUP(INGRESO_MERCADERIA[[#This Row],[CODIGO]],STOCKSANLUIS[],2,FALSE)</f>
        <v>#N/A</v>
      </c>
      <c r="C4700" s="10"/>
      <c r="D4700" s="1"/>
      <c r="E4700" s="1" t="e">
        <f>VLOOKUP(INGRESO_MERCADERIA[[#This Row],[CODIGO]],STOCKSANLUIS[],7,FALSE)</f>
        <v>#N/A</v>
      </c>
      <c r="F4700" s="10"/>
    </row>
    <row r="4701" spans="1:6" x14ac:dyDescent="0.25">
      <c r="A4701" s="6"/>
      <c r="B4701" t="e">
        <f>VLOOKUP(INGRESO_MERCADERIA[[#This Row],[CODIGO]],STOCKSANLUIS[],2,FALSE)</f>
        <v>#N/A</v>
      </c>
      <c r="C4701" s="10"/>
      <c r="D4701" s="1"/>
      <c r="E4701" s="1" t="e">
        <f>VLOOKUP(INGRESO_MERCADERIA[[#This Row],[CODIGO]],STOCKSANLUIS[],7,FALSE)</f>
        <v>#N/A</v>
      </c>
      <c r="F4701" s="10"/>
    </row>
    <row r="4702" spans="1:6" x14ac:dyDescent="0.25">
      <c r="A4702" s="6"/>
      <c r="B4702" t="e">
        <f>VLOOKUP(INGRESO_MERCADERIA[[#This Row],[CODIGO]],STOCKSANLUIS[],2,FALSE)</f>
        <v>#N/A</v>
      </c>
      <c r="C4702" s="10"/>
      <c r="D4702" s="1"/>
      <c r="E4702" s="1" t="e">
        <f>VLOOKUP(INGRESO_MERCADERIA[[#This Row],[CODIGO]],STOCKSANLUIS[],7,FALSE)</f>
        <v>#N/A</v>
      </c>
      <c r="F4702" s="10"/>
    </row>
    <row r="4703" spans="1:6" x14ac:dyDescent="0.25">
      <c r="A4703" s="6"/>
      <c r="B4703" t="e">
        <f>VLOOKUP(INGRESO_MERCADERIA[[#This Row],[CODIGO]],STOCKSANLUIS[],2,FALSE)</f>
        <v>#N/A</v>
      </c>
      <c r="C4703" s="10"/>
      <c r="D4703" s="1"/>
      <c r="E4703" s="1" t="e">
        <f>VLOOKUP(INGRESO_MERCADERIA[[#This Row],[CODIGO]],STOCKSANLUIS[],7,FALSE)</f>
        <v>#N/A</v>
      </c>
      <c r="F4703" s="10"/>
    </row>
    <row r="4704" spans="1:6" x14ac:dyDescent="0.25">
      <c r="A4704" s="6"/>
      <c r="B4704" t="e">
        <f>VLOOKUP(INGRESO_MERCADERIA[[#This Row],[CODIGO]],STOCKSANLUIS[],2,FALSE)</f>
        <v>#N/A</v>
      </c>
      <c r="C4704" s="10"/>
      <c r="D4704" s="1"/>
      <c r="E4704" s="1" t="e">
        <f>VLOOKUP(INGRESO_MERCADERIA[[#This Row],[CODIGO]],STOCKSANLUIS[],7,FALSE)</f>
        <v>#N/A</v>
      </c>
      <c r="F4704" s="10"/>
    </row>
    <row r="4705" spans="1:6" x14ac:dyDescent="0.25">
      <c r="A4705" s="6"/>
      <c r="B4705" t="e">
        <f>VLOOKUP(INGRESO_MERCADERIA[[#This Row],[CODIGO]],STOCKSANLUIS[],2,FALSE)</f>
        <v>#N/A</v>
      </c>
      <c r="C4705" s="10"/>
      <c r="D4705" s="1"/>
      <c r="E4705" s="1" t="e">
        <f>VLOOKUP(INGRESO_MERCADERIA[[#This Row],[CODIGO]],STOCKSANLUIS[],7,FALSE)</f>
        <v>#N/A</v>
      </c>
      <c r="F4705" s="10"/>
    </row>
    <row r="4706" spans="1:6" x14ac:dyDescent="0.25">
      <c r="A4706" s="6"/>
      <c r="B4706" t="e">
        <f>VLOOKUP(INGRESO_MERCADERIA[[#This Row],[CODIGO]],STOCKSANLUIS[],2,FALSE)</f>
        <v>#N/A</v>
      </c>
      <c r="C4706" s="10"/>
      <c r="D4706" s="1"/>
      <c r="E4706" s="1" t="e">
        <f>VLOOKUP(INGRESO_MERCADERIA[[#This Row],[CODIGO]],STOCKSANLUIS[],7,FALSE)</f>
        <v>#N/A</v>
      </c>
      <c r="F4706" s="10"/>
    </row>
    <row r="4707" spans="1:6" x14ac:dyDescent="0.25">
      <c r="A4707" s="6"/>
      <c r="B4707" t="e">
        <f>VLOOKUP(INGRESO_MERCADERIA[[#This Row],[CODIGO]],STOCKSANLUIS[],2,FALSE)</f>
        <v>#N/A</v>
      </c>
      <c r="C4707" s="10"/>
      <c r="D4707" s="1"/>
      <c r="E4707" s="1" t="e">
        <f>VLOOKUP(INGRESO_MERCADERIA[[#This Row],[CODIGO]],STOCKSANLUIS[],7,FALSE)</f>
        <v>#N/A</v>
      </c>
      <c r="F4707" s="10"/>
    </row>
    <row r="4708" spans="1:6" x14ac:dyDescent="0.25">
      <c r="A4708" s="6"/>
      <c r="B4708" t="e">
        <f>VLOOKUP(INGRESO_MERCADERIA[[#This Row],[CODIGO]],STOCKSANLUIS[],2,FALSE)</f>
        <v>#N/A</v>
      </c>
      <c r="C4708" s="10"/>
      <c r="D4708" s="1"/>
      <c r="E4708" s="1" t="e">
        <f>VLOOKUP(INGRESO_MERCADERIA[[#This Row],[CODIGO]],STOCKSANLUIS[],7,FALSE)</f>
        <v>#N/A</v>
      </c>
      <c r="F4708" s="10"/>
    </row>
    <row r="4709" spans="1:6" x14ac:dyDescent="0.25">
      <c r="A4709" s="6"/>
      <c r="B4709" t="e">
        <f>VLOOKUP(INGRESO_MERCADERIA[[#This Row],[CODIGO]],STOCKSANLUIS[],2,FALSE)</f>
        <v>#N/A</v>
      </c>
      <c r="C4709" s="10"/>
      <c r="D4709" s="1"/>
      <c r="E4709" s="1" t="e">
        <f>VLOOKUP(INGRESO_MERCADERIA[[#This Row],[CODIGO]],STOCKSANLUIS[],7,FALSE)</f>
        <v>#N/A</v>
      </c>
      <c r="F4709" s="10"/>
    </row>
    <row r="4710" spans="1:6" x14ac:dyDescent="0.25">
      <c r="A4710" s="6"/>
      <c r="B4710" t="e">
        <f>VLOOKUP(INGRESO_MERCADERIA[[#This Row],[CODIGO]],STOCKSANLUIS[],2,FALSE)</f>
        <v>#N/A</v>
      </c>
      <c r="C4710" s="10"/>
      <c r="D4710" s="1"/>
      <c r="E4710" s="1" t="e">
        <f>VLOOKUP(INGRESO_MERCADERIA[[#This Row],[CODIGO]],STOCKSANLUIS[],7,FALSE)</f>
        <v>#N/A</v>
      </c>
      <c r="F4710" s="10"/>
    </row>
    <row r="4711" spans="1:6" x14ac:dyDescent="0.25">
      <c r="A4711" s="6"/>
      <c r="B4711" t="e">
        <f>VLOOKUP(INGRESO_MERCADERIA[[#This Row],[CODIGO]],STOCKSANLUIS[],2,FALSE)</f>
        <v>#N/A</v>
      </c>
      <c r="C4711" s="10"/>
      <c r="D4711" s="1"/>
      <c r="E4711" s="1" t="e">
        <f>VLOOKUP(INGRESO_MERCADERIA[[#This Row],[CODIGO]],STOCKSANLUIS[],7,FALSE)</f>
        <v>#N/A</v>
      </c>
      <c r="F4711" s="10"/>
    </row>
    <row r="4712" spans="1:6" x14ac:dyDescent="0.25">
      <c r="A4712" s="6"/>
      <c r="B4712" t="e">
        <f>VLOOKUP(INGRESO_MERCADERIA[[#This Row],[CODIGO]],STOCKSANLUIS[],2,FALSE)</f>
        <v>#N/A</v>
      </c>
      <c r="C4712" s="10"/>
      <c r="D4712" s="1"/>
      <c r="E4712" s="1" t="e">
        <f>VLOOKUP(INGRESO_MERCADERIA[[#This Row],[CODIGO]],STOCKSANLUIS[],7,FALSE)</f>
        <v>#N/A</v>
      </c>
      <c r="F4712" s="10"/>
    </row>
    <row r="4713" spans="1:6" x14ac:dyDescent="0.25">
      <c r="A4713" s="6"/>
      <c r="B4713" t="e">
        <f>VLOOKUP(INGRESO_MERCADERIA[[#This Row],[CODIGO]],STOCKSANLUIS[],2,FALSE)</f>
        <v>#N/A</v>
      </c>
      <c r="C4713" s="10"/>
      <c r="D4713" s="1"/>
      <c r="E4713" s="1" t="e">
        <f>VLOOKUP(INGRESO_MERCADERIA[[#This Row],[CODIGO]],STOCKSANLUIS[],7,FALSE)</f>
        <v>#N/A</v>
      </c>
      <c r="F4713" s="10"/>
    </row>
    <row r="4714" spans="1:6" x14ac:dyDescent="0.25">
      <c r="A4714" s="6"/>
      <c r="B4714" t="e">
        <f>VLOOKUP(INGRESO_MERCADERIA[[#This Row],[CODIGO]],STOCKSANLUIS[],2,FALSE)</f>
        <v>#N/A</v>
      </c>
      <c r="C4714" s="10"/>
      <c r="D4714" s="1"/>
      <c r="E4714" s="1" t="e">
        <f>VLOOKUP(INGRESO_MERCADERIA[[#This Row],[CODIGO]],STOCKSANLUIS[],7,FALSE)</f>
        <v>#N/A</v>
      </c>
      <c r="F4714" s="10"/>
    </row>
    <row r="4715" spans="1:6" x14ac:dyDescent="0.25">
      <c r="A4715" s="6"/>
      <c r="B4715" t="e">
        <f>VLOOKUP(INGRESO_MERCADERIA[[#This Row],[CODIGO]],STOCKSANLUIS[],2,FALSE)</f>
        <v>#N/A</v>
      </c>
      <c r="C4715" s="10"/>
      <c r="D4715" s="1"/>
      <c r="E4715" s="1" t="e">
        <f>VLOOKUP(INGRESO_MERCADERIA[[#This Row],[CODIGO]],STOCKSANLUIS[],7,FALSE)</f>
        <v>#N/A</v>
      </c>
      <c r="F4715" s="10"/>
    </row>
    <row r="4716" spans="1:6" x14ac:dyDescent="0.25">
      <c r="A4716" s="6"/>
      <c r="B4716" t="e">
        <f>VLOOKUP(INGRESO_MERCADERIA[[#This Row],[CODIGO]],STOCKSANLUIS[],2,FALSE)</f>
        <v>#N/A</v>
      </c>
      <c r="C4716" s="10"/>
      <c r="D4716" s="1"/>
      <c r="E4716" s="1" t="e">
        <f>VLOOKUP(INGRESO_MERCADERIA[[#This Row],[CODIGO]],STOCKSANLUIS[],7,FALSE)</f>
        <v>#N/A</v>
      </c>
      <c r="F4716" s="10"/>
    </row>
    <row r="4717" spans="1:6" x14ac:dyDescent="0.25">
      <c r="A4717" s="6"/>
      <c r="B4717" t="e">
        <f>VLOOKUP(INGRESO_MERCADERIA[[#This Row],[CODIGO]],STOCKSANLUIS[],2,FALSE)</f>
        <v>#N/A</v>
      </c>
      <c r="C4717" s="10"/>
      <c r="D4717" s="1"/>
      <c r="E4717" s="1" t="e">
        <f>VLOOKUP(INGRESO_MERCADERIA[[#This Row],[CODIGO]],STOCKSANLUIS[],7,FALSE)</f>
        <v>#N/A</v>
      </c>
      <c r="F4717" s="10"/>
    </row>
    <row r="4718" spans="1:6" x14ac:dyDescent="0.25">
      <c r="A4718" s="6"/>
      <c r="B4718" t="e">
        <f>VLOOKUP(INGRESO_MERCADERIA[[#This Row],[CODIGO]],STOCKSANLUIS[],2,FALSE)</f>
        <v>#N/A</v>
      </c>
      <c r="C4718" s="10"/>
      <c r="D4718" s="1"/>
      <c r="E4718" s="1" t="e">
        <f>VLOOKUP(INGRESO_MERCADERIA[[#This Row],[CODIGO]],STOCKSANLUIS[],7,FALSE)</f>
        <v>#N/A</v>
      </c>
      <c r="F4718" s="10"/>
    </row>
    <row r="4719" spans="1:6" x14ac:dyDescent="0.25">
      <c r="A4719" s="6"/>
      <c r="B4719" t="e">
        <f>VLOOKUP(INGRESO_MERCADERIA[[#This Row],[CODIGO]],STOCKSANLUIS[],2,FALSE)</f>
        <v>#N/A</v>
      </c>
      <c r="C4719" s="10"/>
      <c r="D4719" s="1"/>
      <c r="E4719" s="1" t="e">
        <f>VLOOKUP(INGRESO_MERCADERIA[[#This Row],[CODIGO]],STOCKSANLUIS[],7,FALSE)</f>
        <v>#N/A</v>
      </c>
      <c r="F4719" s="10"/>
    </row>
    <row r="4720" spans="1:6" x14ac:dyDescent="0.25">
      <c r="A4720" s="6"/>
      <c r="B4720" t="e">
        <f>VLOOKUP(INGRESO_MERCADERIA[[#This Row],[CODIGO]],STOCKSANLUIS[],2,FALSE)</f>
        <v>#N/A</v>
      </c>
      <c r="C4720" s="10"/>
      <c r="D4720" s="1"/>
      <c r="E4720" s="1" t="e">
        <f>VLOOKUP(INGRESO_MERCADERIA[[#This Row],[CODIGO]],STOCKSANLUIS[],7,FALSE)</f>
        <v>#N/A</v>
      </c>
      <c r="F4720" s="10"/>
    </row>
    <row r="4721" spans="1:6" x14ac:dyDescent="0.25">
      <c r="A4721" s="6"/>
      <c r="B4721" t="e">
        <f>VLOOKUP(INGRESO_MERCADERIA[[#This Row],[CODIGO]],STOCKSANLUIS[],2,FALSE)</f>
        <v>#N/A</v>
      </c>
      <c r="C4721" s="10"/>
      <c r="D4721" s="1"/>
      <c r="E4721" s="1" t="e">
        <f>VLOOKUP(INGRESO_MERCADERIA[[#This Row],[CODIGO]],STOCKSANLUIS[],7,FALSE)</f>
        <v>#N/A</v>
      </c>
      <c r="F4721" s="10"/>
    </row>
    <row r="4722" spans="1:6" x14ac:dyDescent="0.25">
      <c r="A4722" s="6"/>
      <c r="B4722" t="e">
        <f>VLOOKUP(INGRESO_MERCADERIA[[#This Row],[CODIGO]],STOCKSANLUIS[],2,FALSE)</f>
        <v>#N/A</v>
      </c>
      <c r="C4722" s="10"/>
      <c r="D4722" s="1"/>
      <c r="E4722" s="1" t="e">
        <f>VLOOKUP(INGRESO_MERCADERIA[[#This Row],[CODIGO]],STOCKSANLUIS[],7,FALSE)</f>
        <v>#N/A</v>
      </c>
      <c r="F4722" s="10"/>
    </row>
    <row r="4723" spans="1:6" x14ac:dyDescent="0.25">
      <c r="A4723" s="6"/>
      <c r="B4723" t="e">
        <f>VLOOKUP(INGRESO_MERCADERIA[[#This Row],[CODIGO]],STOCKSANLUIS[],2,FALSE)</f>
        <v>#N/A</v>
      </c>
      <c r="C4723" s="10"/>
      <c r="D4723" s="1"/>
      <c r="E4723" s="1" t="e">
        <f>VLOOKUP(INGRESO_MERCADERIA[[#This Row],[CODIGO]],STOCKSANLUIS[],7,FALSE)</f>
        <v>#N/A</v>
      </c>
      <c r="F4723" s="10"/>
    </row>
    <row r="4724" spans="1:6" x14ac:dyDescent="0.25">
      <c r="A4724" s="6"/>
      <c r="B4724" t="e">
        <f>VLOOKUP(INGRESO_MERCADERIA[[#This Row],[CODIGO]],STOCKSANLUIS[],2,FALSE)</f>
        <v>#N/A</v>
      </c>
      <c r="C4724" s="10"/>
      <c r="D4724" s="1"/>
      <c r="E4724" s="1" t="e">
        <f>VLOOKUP(INGRESO_MERCADERIA[[#This Row],[CODIGO]],STOCKSANLUIS[],7,FALSE)</f>
        <v>#N/A</v>
      </c>
      <c r="F4724" s="10"/>
    </row>
    <row r="4725" spans="1:6" x14ac:dyDescent="0.25">
      <c r="A4725" s="6"/>
      <c r="B4725" t="e">
        <f>VLOOKUP(INGRESO_MERCADERIA[[#This Row],[CODIGO]],STOCKSANLUIS[],2,FALSE)</f>
        <v>#N/A</v>
      </c>
      <c r="C4725" s="10"/>
      <c r="D4725" s="1"/>
      <c r="E4725" s="1" t="e">
        <f>VLOOKUP(INGRESO_MERCADERIA[[#This Row],[CODIGO]],STOCKSANLUIS[],7,FALSE)</f>
        <v>#N/A</v>
      </c>
      <c r="F4725" s="10"/>
    </row>
    <row r="4726" spans="1:6" x14ac:dyDescent="0.25">
      <c r="A4726" s="6"/>
      <c r="B4726" t="e">
        <f>VLOOKUP(INGRESO_MERCADERIA[[#This Row],[CODIGO]],STOCKSANLUIS[],2,FALSE)</f>
        <v>#N/A</v>
      </c>
      <c r="C4726" s="10"/>
      <c r="D4726" s="1"/>
      <c r="E4726" s="1" t="e">
        <f>VLOOKUP(INGRESO_MERCADERIA[[#This Row],[CODIGO]],STOCKSANLUIS[],7,FALSE)</f>
        <v>#N/A</v>
      </c>
      <c r="F4726" s="10"/>
    </row>
    <row r="4727" spans="1:6" x14ac:dyDescent="0.25">
      <c r="A4727" s="6"/>
      <c r="B4727" t="e">
        <f>VLOOKUP(INGRESO_MERCADERIA[[#This Row],[CODIGO]],STOCKSANLUIS[],2,FALSE)</f>
        <v>#N/A</v>
      </c>
      <c r="C4727" s="10"/>
      <c r="D4727" s="1"/>
      <c r="E4727" s="1" t="e">
        <f>VLOOKUP(INGRESO_MERCADERIA[[#This Row],[CODIGO]],STOCKSANLUIS[],7,FALSE)</f>
        <v>#N/A</v>
      </c>
      <c r="F4727" s="10"/>
    </row>
    <row r="4728" spans="1:6" x14ac:dyDescent="0.25">
      <c r="A4728" s="6"/>
      <c r="B4728" t="e">
        <f>VLOOKUP(INGRESO_MERCADERIA[[#This Row],[CODIGO]],STOCKSANLUIS[],2,FALSE)</f>
        <v>#N/A</v>
      </c>
      <c r="C4728" s="10"/>
      <c r="D4728" s="1"/>
      <c r="E4728" s="1" t="e">
        <f>VLOOKUP(INGRESO_MERCADERIA[[#This Row],[CODIGO]],STOCKSANLUIS[],7,FALSE)</f>
        <v>#N/A</v>
      </c>
      <c r="F4728" s="10"/>
    </row>
    <row r="4729" spans="1:6" x14ac:dyDescent="0.25">
      <c r="A4729" s="6"/>
      <c r="B4729" t="e">
        <f>VLOOKUP(INGRESO_MERCADERIA[[#This Row],[CODIGO]],STOCKSANLUIS[],2,FALSE)</f>
        <v>#N/A</v>
      </c>
      <c r="C4729" s="10"/>
      <c r="D4729" s="1"/>
      <c r="E4729" s="1" t="e">
        <f>VLOOKUP(INGRESO_MERCADERIA[[#This Row],[CODIGO]],STOCKSANLUIS[],7,FALSE)</f>
        <v>#N/A</v>
      </c>
      <c r="F4729" s="10"/>
    </row>
    <row r="4730" spans="1:6" x14ac:dyDescent="0.25">
      <c r="A4730" s="6"/>
      <c r="B4730" t="e">
        <f>VLOOKUP(INGRESO_MERCADERIA[[#This Row],[CODIGO]],STOCKSANLUIS[],2,FALSE)</f>
        <v>#N/A</v>
      </c>
      <c r="C4730" s="10"/>
      <c r="D4730" s="1"/>
      <c r="E4730" s="1" t="e">
        <f>VLOOKUP(INGRESO_MERCADERIA[[#This Row],[CODIGO]],STOCKSANLUIS[],7,FALSE)</f>
        <v>#N/A</v>
      </c>
      <c r="F4730" s="10"/>
    </row>
    <row r="4731" spans="1:6" x14ac:dyDescent="0.25">
      <c r="A4731" s="6"/>
      <c r="B4731" t="e">
        <f>VLOOKUP(INGRESO_MERCADERIA[[#This Row],[CODIGO]],STOCKSANLUIS[],2,FALSE)</f>
        <v>#N/A</v>
      </c>
      <c r="C4731" s="10"/>
      <c r="D4731" s="1"/>
      <c r="E4731" s="1" t="e">
        <f>VLOOKUP(INGRESO_MERCADERIA[[#This Row],[CODIGO]],STOCKSANLUIS[],7,FALSE)</f>
        <v>#N/A</v>
      </c>
      <c r="F4731" s="10"/>
    </row>
    <row r="4732" spans="1:6" x14ac:dyDescent="0.25">
      <c r="A4732" s="6"/>
      <c r="B4732" t="e">
        <f>VLOOKUP(INGRESO_MERCADERIA[[#This Row],[CODIGO]],STOCKSANLUIS[],2,FALSE)</f>
        <v>#N/A</v>
      </c>
      <c r="C4732" s="10"/>
      <c r="D4732" s="1"/>
      <c r="E4732" s="1" t="e">
        <f>VLOOKUP(INGRESO_MERCADERIA[[#This Row],[CODIGO]],STOCKSANLUIS[],7,FALSE)</f>
        <v>#N/A</v>
      </c>
      <c r="F4732" s="10"/>
    </row>
    <row r="4733" spans="1:6" x14ac:dyDescent="0.25">
      <c r="A4733" s="6"/>
      <c r="B4733" t="e">
        <f>VLOOKUP(INGRESO_MERCADERIA[[#This Row],[CODIGO]],STOCKSANLUIS[],2,FALSE)</f>
        <v>#N/A</v>
      </c>
      <c r="C4733" s="10"/>
      <c r="D4733" s="1"/>
      <c r="E4733" s="1" t="e">
        <f>VLOOKUP(INGRESO_MERCADERIA[[#This Row],[CODIGO]],STOCKSANLUIS[],7,FALSE)</f>
        <v>#N/A</v>
      </c>
      <c r="F4733" s="10"/>
    </row>
    <row r="4734" spans="1:6" x14ac:dyDescent="0.25">
      <c r="A4734" s="6"/>
      <c r="B4734" t="e">
        <f>VLOOKUP(INGRESO_MERCADERIA[[#This Row],[CODIGO]],STOCKSANLUIS[],2,FALSE)</f>
        <v>#N/A</v>
      </c>
      <c r="C4734" s="10"/>
      <c r="D4734" s="1"/>
      <c r="E4734" s="1" t="e">
        <f>VLOOKUP(INGRESO_MERCADERIA[[#This Row],[CODIGO]],STOCKSANLUIS[],7,FALSE)</f>
        <v>#N/A</v>
      </c>
      <c r="F4734" s="10"/>
    </row>
    <row r="4735" spans="1:6" x14ac:dyDescent="0.25">
      <c r="A4735" s="6"/>
      <c r="B4735" t="e">
        <f>VLOOKUP(INGRESO_MERCADERIA[[#This Row],[CODIGO]],STOCKSANLUIS[],2,FALSE)</f>
        <v>#N/A</v>
      </c>
      <c r="C4735" s="10"/>
      <c r="D4735" s="1"/>
      <c r="E4735" s="1" t="e">
        <f>VLOOKUP(INGRESO_MERCADERIA[[#This Row],[CODIGO]],STOCKSANLUIS[],7,FALSE)</f>
        <v>#N/A</v>
      </c>
      <c r="F4735" s="10"/>
    </row>
    <row r="4736" spans="1:6" x14ac:dyDescent="0.25">
      <c r="A4736" s="6"/>
      <c r="B4736" t="e">
        <f>VLOOKUP(INGRESO_MERCADERIA[[#This Row],[CODIGO]],STOCKSANLUIS[],2,FALSE)</f>
        <v>#N/A</v>
      </c>
      <c r="C4736" s="10"/>
      <c r="D4736" s="1"/>
      <c r="E4736" s="1" t="e">
        <f>VLOOKUP(INGRESO_MERCADERIA[[#This Row],[CODIGO]],STOCKSANLUIS[],7,FALSE)</f>
        <v>#N/A</v>
      </c>
      <c r="F4736" s="10"/>
    </row>
    <row r="4737" spans="1:6" x14ac:dyDescent="0.25">
      <c r="A4737" s="6"/>
      <c r="B4737" t="e">
        <f>VLOOKUP(INGRESO_MERCADERIA[[#This Row],[CODIGO]],STOCKSANLUIS[],2,FALSE)</f>
        <v>#N/A</v>
      </c>
      <c r="C4737" s="10"/>
      <c r="D4737" s="1"/>
      <c r="E4737" s="1" t="e">
        <f>VLOOKUP(INGRESO_MERCADERIA[[#This Row],[CODIGO]],STOCKSANLUIS[],7,FALSE)</f>
        <v>#N/A</v>
      </c>
      <c r="F4737" s="10"/>
    </row>
    <row r="4738" spans="1:6" x14ac:dyDescent="0.25">
      <c r="A4738" s="6"/>
      <c r="B4738" t="e">
        <f>VLOOKUP(INGRESO_MERCADERIA[[#This Row],[CODIGO]],STOCKSANLUIS[],2,FALSE)</f>
        <v>#N/A</v>
      </c>
      <c r="C4738" s="10"/>
      <c r="D4738" s="1"/>
      <c r="E4738" s="1" t="e">
        <f>VLOOKUP(INGRESO_MERCADERIA[[#This Row],[CODIGO]],STOCKSANLUIS[],7,FALSE)</f>
        <v>#N/A</v>
      </c>
      <c r="F4738" s="10"/>
    </row>
    <row r="4739" spans="1:6" x14ac:dyDescent="0.25">
      <c r="A4739" s="6"/>
      <c r="B4739" t="e">
        <f>VLOOKUP(INGRESO_MERCADERIA[[#This Row],[CODIGO]],STOCKSANLUIS[],2,FALSE)</f>
        <v>#N/A</v>
      </c>
      <c r="C4739" s="10"/>
      <c r="D4739" s="1"/>
      <c r="E4739" s="1" t="e">
        <f>VLOOKUP(INGRESO_MERCADERIA[[#This Row],[CODIGO]],STOCKSANLUIS[],7,FALSE)</f>
        <v>#N/A</v>
      </c>
      <c r="F4739" s="10"/>
    </row>
    <row r="4740" spans="1:6" x14ac:dyDescent="0.25">
      <c r="A4740" s="6"/>
      <c r="B4740" t="e">
        <f>VLOOKUP(INGRESO_MERCADERIA[[#This Row],[CODIGO]],STOCKSANLUIS[],2,FALSE)</f>
        <v>#N/A</v>
      </c>
      <c r="C4740" s="10"/>
      <c r="D4740" s="1"/>
      <c r="E4740" s="1" t="e">
        <f>VLOOKUP(INGRESO_MERCADERIA[[#This Row],[CODIGO]],STOCKSANLUIS[],7,FALSE)</f>
        <v>#N/A</v>
      </c>
      <c r="F4740" s="10"/>
    </row>
    <row r="4741" spans="1:6" x14ac:dyDescent="0.25">
      <c r="A4741" s="6"/>
      <c r="B4741" t="e">
        <f>VLOOKUP(INGRESO_MERCADERIA[[#This Row],[CODIGO]],STOCKSANLUIS[],2,FALSE)</f>
        <v>#N/A</v>
      </c>
      <c r="C4741" s="10"/>
      <c r="D4741" s="1"/>
      <c r="E4741" s="1" t="e">
        <f>VLOOKUP(INGRESO_MERCADERIA[[#This Row],[CODIGO]],STOCKSANLUIS[],7,FALSE)</f>
        <v>#N/A</v>
      </c>
      <c r="F4741" s="10"/>
    </row>
    <row r="4742" spans="1:6" x14ac:dyDescent="0.25">
      <c r="A4742" s="6"/>
      <c r="B4742" t="e">
        <f>VLOOKUP(INGRESO_MERCADERIA[[#This Row],[CODIGO]],STOCKSANLUIS[],2,FALSE)</f>
        <v>#N/A</v>
      </c>
      <c r="C4742" s="10"/>
      <c r="D4742" s="1"/>
      <c r="E4742" s="1" t="e">
        <f>VLOOKUP(INGRESO_MERCADERIA[[#This Row],[CODIGO]],STOCKSANLUIS[],7,FALSE)</f>
        <v>#N/A</v>
      </c>
      <c r="F4742" s="10"/>
    </row>
    <row r="4743" spans="1:6" x14ac:dyDescent="0.25">
      <c r="A4743" s="6"/>
      <c r="B4743" t="e">
        <f>VLOOKUP(INGRESO_MERCADERIA[[#This Row],[CODIGO]],STOCKSANLUIS[],2,FALSE)</f>
        <v>#N/A</v>
      </c>
      <c r="C4743" s="10"/>
      <c r="D4743" s="1"/>
      <c r="E4743" s="1" t="e">
        <f>VLOOKUP(INGRESO_MERCADERIA[[#This Row],[CODIGO]],STOCKSANLUIS[],7,FALSE)</f>
        <v>#N/A</v>
      </c>
      <c r="F4743" s="10"/>
    </row>
    <row r="4744" spans="1:6" x14ac:dyDescent="0.25">
      <c r="A4744" s="6"/>
      <c r="B4744" t="e">
        <f>VLOOKUP(INGRESO_MERCADERIA[[#This Row],[CODIGO]],STOCKSANLUIS[],2,FALSE)</f>
        <v>#N/A</v>
      </c>
      <c r="C4744" s="10"/>
      <c r="D4744" s="1"/>
      <c r="E4744" s="1" t="e">
        <f>VLOOKUP(INGRESO_MERCADERIA[[#This Row],[CODIGO]],STOCKSANLUIS[],7,FALSE)</f>
        <v>#N/A</v>
      </c>
      <c r="F4744" s="10"/>
    </row>
    <row r="4745" spans="1:6" x14ac:dyDescent="0.25">
      <c r="A4745" s="6"/>
      <c r="B4745" t="e">
        <f>VLOOKUP(INGRESO_MERCADERIA[[#This Row],[CODIGO]],STOCKSANLUIS[],2,FALSE)</f>
        <v>#N/A</v>
      </c>
      <c r="C4745" s="10"/>
      <c r="D4745" s="1"/>
      <c r="E4745" s="1" t="e">
        <f>VLOOKUP(INGRESO_MERCADERIA[[#This Row],[CODIGO]],STOCKSANLUIS[],7,FALSE)</f>
        <v>#N/A</v>
      </c>
      <c r="F4745" s="10"/>
    </row>
    <row r="4746" spans="1:6" x14ac:dyDescent="0.25">
      <c r="A4746" s="6"/>
      <c r="B4746" t="e">
        <f>VLOOKUP(INGRESO_MERCADERIA[[#This Row],[CODIGO]],STOCKSANLUIS[],2,FALSE)</f>
        <v>#N/A</v>
      </c>
      <c r="C4746" s="10"/>
      <c r="D4746" s="1"/>
      <c r="E4746" s="1" t="e">
        <f>VLOOKUP(INGRESO_MERCADERIA[[#This Row],[CODIGO]],STOCKSANLUIS[],7,FALSE)</f>
        <v>#N/A</v>
      </c>
      <c r="F4746" s="10"/>
    </row>
    <row r="4747" spans="1:6" x14ac:dyDescent="0.25">
      <c r="A4747" s="6"/>
      <c r="B4747" t="e">
        <f>VLOOKUP(INGRESO_MERCADERIA[[#This Row],[CODIGO]],STOCKSANLUIS[],2,FALSE)</f>
        <v>#N/A</v>
      </c>
      <c r="C4747" s="10"/>
      <c r="D4747" s="1"/>
      <c r="E4747" s="1" t="e">
        <f>VLOOKUP(INGRESO_MERCADERIA[[#This Row],[CODIGO]],STOCKSANLUIS[],7,FALSE)</f>
        <v>#N/A</v>
      </c>
      <c r="F4747" s="10"/>
    </row>
    <row r="4748" spans="1:6" x14ac:dyDescent="0.25">
      <c r="A4748" s="6"/>
      <c r="B4748" t="e">
        <f>VLOOKUP(INGRESO_MERCADERIA[[#This Row],[CODIGO]],STOCKSANLUIS[],2,FALSE)</f>
        <v>#N/A</v>
      </c>
      <c r="C4748" s="10"/>
      <c r="D4748" s="1"/>
      <c r="E4748" s="1" t="e">
        <f>VLOOKUP(INGRESO_MERCADERIA[[#This Row],[CODIGO]],STOCKSANLUIS[],7,FALSE)</f>
        <v>#N/A</v>
      </c>
      <c r="F4748" s="10"/>
    </row>
    <row r="4749" spans="1:6" x14ac:dyDescent="0.25">
      <c r="A4749" s="6"/>
      <c r="B4749" t="e">
        <f>VLOOKUP(INGRESO_MERCADERIA[[#This Row],[CODIGO]],STOCKSANLUIS[],2,FALSE)</f>
        <v>#N/A</v>
      </c>
      <c r="C4749" s="10"/>
      <c r="D4749" s="1"/>
      <c r="E4749" s="1" t="e">
        <f>VLOOKUP(INGRESO_MERCADERIA[[#This Row],[CODIGO]],STOCKSANLUIS[],7,FALSE)</f>
        <v>#N/A</v>
      </c>
      <c r="F4749" s="10"/>
    </row>
    <row r="4750" spans="1:6" x14ac:dyDescent="0.25">
      <c r="A4750" s="6"/>
      <c r="B4750" t="e">
        <f>VLOOKUP(INGRESO_MERCADERIA[[#This Row],[CODIGO]],STOCKSANLUIS[],2,FALSE)</f>
        <v>#N/A</v>
      </c>
      <c r="C4750" s="10"/>
      <c r="D4750" s="1"/>
      <c r="E4750" s="1" t="e">
        <f>VLOOKUP(INGRESO_MERCADERIA[[#This Row],[CODIGO]],STOCKSANLUIS[],7,FALSE)</f>
        <v>#N/A</v>
      </c>
      <c r="F4750" s="10"/>
    </row>
    <row r="4751" spans="1:6" x14ac:dyDescent="0.25">
      <c r="A4751" s="6"/>
      <c r="B4751" t="e">
        <f>VLOOKUP(INGRESO_MERCADERIA[[#This Row],[CODIGO]],STOCKSANLUIS[],2,FALSE)</f>
        <v>#N/A</v>
      </c>
      <c r="C4751" s="10"/>
      <c r="D4751" s="1"/>
      <c r="E4751" s="1" t="e">
        <f>VLOOKUP(INGRESO_MERCADERIA[[#This Row],[CODIGO]],STOCKSANLUIS[],7,FALSE)</f>
        <v>#N/A</v>
      </c>
      <c r="F4751" s="10"/>
    </row>
    <row r="4752" spans="1:6" x14ac:dyDescent="0.25">
      <c r="A4752" s="6"/>
      <c r="B4752" t="e">
        <f>VLOOKUP(INGRESO_MERCADERIA[[#This Row],[CODIGO]],STOCKSANLUIS[],2,FALSE)</f>
        <v>#N/A</v>
      </c>
      <c r="C4752" s="10"/>
      <c r="D4752" s="1"/>
      <c r="E4752" s="1" t="e">
        <f>VLOOKUP(INGRESO_MERCADERIA[[#This Row],[CODIGO]],STOCKSANLUIS[],7,FALSE)</f>
        <v>#N/A</v>
      </c>
      <c r="F4752" s="10"/>
    </row>
    <row r="4753" spans="1:6" x14ac:dyDescent="0.25">
      <c r="A4753" s="6"/>
      <c r="B4753" t="e">
        <f>VLOOKUP(INGRESO_MERCADERIA[[#This Row],[CODIGO]],STOCKSANLUIS[],2,FALSE)</f>
        <v>#N/A</v>
      </c>
      <c r="C4753" s="10"/>
      <c r="D4753" s="1"/>
      <c r="E4753" s="1" t="e">
        <f>VLOOKUP(INGRESO_MERCADERIA[[#This Row],[CODIGO]],STOCKSANLUIS[],7,FALSE)</f>
        <v>#N/A</v>
      </c>
      <c r="F4753" s="10"/>
    </row>
    <row r="4754" spans="1:6" x14ac:dyDescent="0.25">
      <c r="A4754" s="6"/>
      <c r="B4754" t="e">
        <f>VLOOKUP(INGRESO_MERCADERIA[[#This Row],[CODIGO]],STOCKSANLUIS[],2,FALSE)</f>
        <v>#N/A</v>
      </c>
      <c r="C4754" s="10"/>
      <c r="D4754" s="1"/>
      <c r="E4754" s="1" t="e">
        <f>VLOOKUP(INGRESO_MERCADERIA[[#This Row],[CODIGO]],STOCKSANLUIS[],7,FALSE)</f>
        <v>#N/A</v>
      </c>
      <c r="F4754" s="10"/>
    </row>
    <row r="4755" spans="1:6" x14ac:dyDescent="0.25">
      <c r="A4755" s="6"/>
      <c r="B4755" t="e">
        <f>VLOOKUP(INGRESO_MERCADERIA[[#This Row],[CODIGO]],STOCKSANLUIS[],2,FALSE)</f>
        <v>#N/A</v>
      </c>
      <c r="C4755" s="10"/>
      <c r="D4755" s="1"/>
      <c r="E4755" s="1" t="e">
        <f>VLOOKUP(INGRESO_MERCADERIA[[#This Row],[CODIGO]],STOCKSANLUIS[],7,FALSE)</f>
        <v>#N/A</v>
      </c>
      <c r="F4755" s="10"/>
    </row>
    <row r="4756" spans="1:6" x14ac:dyDescent="0.25">
      <c r="A4756" s="6"/>
      <c r="B4756" t="e">
        <f>VLOOKUP(INGRESO_MERCADERIA[[#This Row],[CODIGO]],STOCKSANLUIS[],2,FALSE)</f>
        <v>#N/A</v>
      </c>
      <c r="C4756" s="10"/>
      <c r="D4756" s="1"/>
      <c r="E4756" s="1" t="e">
        <f>VLOOKUP(INGRESO_MERCADERIA[[#This Row],[CODIGO]],STOCKSANLUIS[],7,FALSE)</f>
        <v>#N/A</v>
      </c>
      <c r="F4756" s="10"/>
    </row>
    <row r="4757" spans="1:6" x14ac:dyDescent="0.25">
      <c r="A4757" s="6"/>
      <c r="B4757" t="e">
        <f>VLOOKUP(INGRESO_MERCADERIA[[#This Row],[CODIGO]],STOCKSANLUIS[],2,FALSE)</f>
        <v>#N/A</v>
      </c>
      <c r="C4757" s="10"/>
      <c r="D4757" s="1"/>
      <c r="E4757" s="1" t="e">
        <f>VLOOKUP(INGRESO_MERCADERIA[[#This Row],[CODIGO]],STOCKSANLUIS[],7,FALSE)</f>
        <v>#N/A</v>
      </c>
      <c r="F4757" s="10"/>
    </row>
    <row r="4758" spans="1:6" x14ac:dyDescent="0.25">
      <c r="A4758" s="6"/>
      <c r="B4758" t="e">
        <f>VLOOKUP(INGRESO_MERCADERIA[[#This Row],[CODIGO]],STOCKSANLUIS[],2,FALSE)</f>
        <v>#N/A</v>
      </c>
      <c r="C4758" s="10"/>
      <c r="D4758" s="1"/>
      <c r="E4758" s="1" t="e">
        <f>VLOOKUP(INGRESO_MERCADERIA[[#This Row],[CODIGO]],STOCKSANLUIS[],7,FALSE)</f>
        <v>#N/A</v>
      </c>
      <c r="F4758" s="10"/>
    </row>
    <row r="4759" spans="1:6" x14ac:dyDescent="0.25">
      <c r="A4759" s="6"/>
      <c r="B4759" t="e">
        <f>VLOOKUP(INGRESO_MERCADERIA[[#This Row],[CODIGO]],STOCKSANLUIS[],2,FALSE)</f>
        <v>#N/A</v>
      </c>
      <c r="C4759" s="10"/>
      <c r="D4759" s="1"/>
      <c r="E4759" s="1" t="e">
        <f>VLOOKUP(INGRESO_MERCADERIA[[#This Row],[CODIGO]],STOCKSANLUIS[],7,FALSE)</f>
        <v>#N/A</v>
      </c>
      <c r="F4759" s="10"/>
    </row>
    <row r="4760" spans="1:6" x14ac:dyDescent="0.25">
      <c r="A4760" s="6"/>
      <c r="B4760" t="e">
        <f>VLOOKUP(INGRESO_MERCADERIA[[#This Row],[CODIGO]],STOCKSANLUIS[],2,FALSE)</f>
        <v>#N/A</v>
      </c>
      <c r="C4760" s="10"/>
      <c r="D4760" s="1"/>
      <c r="E4760" s="1" t="e">
        <f>VLOOKUP(INGRESO_MERCADERIA[[#This Row],[CODIGO]],STOCKSANLUIS[],7,FALSE)</f>
        <v>#N/A</v>
      </c>
      <c r="F4760" s="10"/>
    </row>
    <row r="4761" spans="1:6" x14ac:dyDescent="0.25">
      <c r="A4761" s="6"/>
      <c r="B4761" t="e">
        <f>VLOOKUP(INGRESO_MERCADERIA[[#This Row],[CODIGO]],STOCKSANLUIS[],2,FALSE)</f>
        <v>#N/A</v>
      </c>
      <c r="C4761" s="10"/>
      <c r="D4761" s="1"/>
      <c r="E4761" s="1" t="e">
        <f>VLOOKUP(INGRESO_MERCADERIA[[#This Row],[CODIGO]],STOCKSANLUIS[],7,FALSE)</f>
        <v>#N/A</v>
      </c>
      <c r="F4761" s="10"/>
    </row>
    <row r="4762" spans="1:6" x14ac:dyDescent="0.25">
      <c r="A4762" s="6"/>
      <c r="B4762" t="e">
        <f>VLOOKUP(INGRESO_MERCADERIA[[#This Row],[CODIGO]],STOCKSANLUIS[],2,FALSE)</f>
        <v>#N/A</v>
      </c>
      <c r="C4762" s="10"/>
      <c r="D4762" s="1"/>
      <c r="E4762" s="1" t="e">
        <f>VLOOKUP(INGRESO_MERCADERIA[[#This Row],[CODIGO]],STOCKSANLUIS[],7,FALSE)</f>
        <v>#N/A</v>
      </c>
      <c r="F4762" s="10"/>
    </row>
    <row r="4763" spans="1:6" x14ac:dyDescent="0.25">
      <c r="A4763" s="6"/>
      <c r="B4763" t="e">
        <f>VLOOKUP(INGRESO_MERCADERIA[[#This Row],[CODIGO]],STOCKSANLUIS[],2,FALSE)</f>
        <v>#N/A</v>
      </c>
      <c r="C4763" s="10"/>
      <c r="D4763" s="1"/>
      <c r="E4763" s="1" t="e">
        <f>VLOOKUP(INGRESO_MERCADERIA[[#This Row],[CODIGO]],STOCKSANLUIS[],7,FALSE)</f>
        <v>#N/A</v>
      </c>
      <c r="F4763" s="10"/>
    </row>
    <row r="4764" spans="1:6" x14ac:dyDescent="0.25">
      <c r="A4764" s="6"/>
      <c r="B4764" t="e">
        <f>VLOOKUP(INGRESO_MERCADERIA[[#This Row],[CODIGO]],STOCKSANLUIS[],2,FALSE)</f>
        <v>#N/A</v>
      </c>
      <c r="C4764" s="10"/>
      <c r="D4764" s="1"/>
      <c r="E4764" s="1" t="e">
        <f>VLOOKUP(INGRESO_MERCADERIA[[#This Row],[CODIGO]],STOCKSANLUIS[],7,FALSE)</f>
        <v>#N/A</v>
      </c>
      <c r="F4764" s="10"/>
    </row>
    <row r="4765" spans="1:6" x14ac:dyDescent="0.25">
      <c r="A4765" s="6"/>
      <c r="B4765" t="e">
        <f>VLOOKUP(INGRESO_MERCADERIA[[#This Row],[CODIGO]],STOCKSANLUIS[],2,FALSE)</f>
        <v>#N/A</v>
      </c>
      <c r="C4765" s="10"/>
      <c r="D4765" s="1"/>
      <c r="E4765" s="1" t="e">
        <f>VLOOKUP(INGRESO_MERCADERIA[[#This Row],[CODIGO]],STOCKSANLUIS[],7,FALSE)</f>
        <v>#N/A</v>
      </c>
      <c r="F4765" s="10"/>
    </row>
    <row r="4766" spans="1:6" x14ac:dyDescent="0.25">
      <c r="A4766" s="6"/>
      <c r="B4766" t="e">
        <f>VLOOKUP(INGRESO_MERCADERIA[[#This Row],[CODIGO]],STOCKSANLUIS[],2,FALSE)</f>
        <v>#N/A</v>
      </c>
      <c r="C4766" s="10"/>
      <c r="D4766" s="1"/>
      <c r="E4766" s="1" t="e">
        <f>VLOOKUP(INGRESO_MERCADERIA[[#This Row],[CODIGO]],STOCKSANLUIS[],7,FALSE)</f>
        <v>#N/A</v>
      </c>
      <c r="F4766" s="10"/>
    </row>
    <row r="4767" spans="1:6" x14ac:dyDescent="0.25">
      <c r="A4767" s="6"/>
      <c r="B4767" t="e">
        <f>VLOOKUP(INGRESO_MERCADERIA[[#This Row],[CODIGO]],STOCKSANLUIS[],2,FALSE)</f>
        <v>#N/A</v>
      </c>
      <c r="C4767" s="10"/>
      <c r="D4767" s="1"/>
      <c r="E4767" s="1" t="e">
        <f>VLOOKUP(INGRESO_MERCADERIA[[#This Row],[CODIGO]],STOCKSANLUIS[],7,FALSE)</f>
        <v>#N/A</v>
      </c>
      <c r="F4767" s="10"/>
    </row>
    <row r="4768" spans="1:6" x14ac:dyDescent="0.25">
      <c r="A4768" s="6"/>
      <c r="B4768" t="e">
        <f>VLOOKUP(INGRESO_MERCADERIA[[#This Row],[CODIGO]],STOCKSANLUIS[],2,FALSE)</f>
        <v>#N/A</v>
      </c>
      <c r="C4768" s="10"/>
      <c r="D4768" s="1"/>
      <c r="E4768" s="1" t="e">
        <f>VLOOKUP(INGRESO_MERCADERIA[[#This Row],[CODIGO]],STOCKSANLUIS[],7,FALSE)</f>
        <v>#N/A</v>
      </c>
      <c r="F4768" s="10"/>
    </row>
    <row r="4769" spans="1:6" x14ac:dyDescent="0.25">
      <c r="A4769" s="6"/>
      <c r="B4769" t="e">
        <f>VLOOKUP(INGRESO_MERCADERIA[[#This Row],[CODIGO]],STOCKSANLUIS[],2,FALSE)</f>
        <v>#N/A</v>
      </c>
      <c r="C4769" s="10"/>
      <c r="D4769" s="1"/>
      <c r="E4769" s="1" t="e">
        <f>VLOOKUP(INGRESO_MERCADERIA[[#This Row],[CODIGO]],STOCKSANLUIS[],7,FALSE)</f>
        <v>#N/A</v>
      </c>
      <c r="F4769" s="10"/>
    </row>
    <row r="4770" spans="1:6" x14ac:dyDescent="0.25">
      <c r="A4770" s="6"/>
      <c r="B4770" t="e">
        <f>VLOOKUP(INGRESO_MERCADERIA[[#This Row],[CODIGO]],STOCKSANLUIS[],2,FALSE)</f>
        <v>#N/A</v>
      </c>
      <c r="C4770" s="10"/>
      <c r="D4770" s="1"/>
      <c r="E4770" s="1" t="e">
        <f>VLOOKUP(INGRESO_MERCADERIA[[#This Row],[CODIGO]],STOCKSANLUIS[],7,FALSE)</f>
        <v>#N/A</v>
      </c>
      <c r="F4770" s="10"/>
    </row>
    <row r="4771" spans="1:6" x14ac:dyDescent="0.25">
      <c r="A4771" s="6"/>
      <c r="B4771" t="e">
        <f>VLOOKUP(INGRESO_MERCADERIA[[#This Row],[CODIGO]],STOCKSANLUIS[],2,FALSE)</f>
        <v>#N/A</v>
      </c>
      <c r="C4771" s="10"/>
      <c r="D4771" s="1"/>
      <c r="E4771" s="1" t="e">
        <f>VLOOKUP(INGRESO_MERCADERIA[[#This Row],[CODIGO]],STOCKSANLUIS[],7,FALSE)</f>
        <v>#N/A</v>
      </c>
      <c r="F4771" s="10"/>
    </row>
    <row r="4772" spans="1:6" x14ac:dyDescent="0.25">
      <c r="A4772" s="6"/>
      <c r="B4772" t="e">
        <f>VLOOKUP(INGRESO_MERCADERIA[[#This Row],[CODIGO]],STOCKSANLUIS[],2,FALSE)</f>
        <v>#N/A</v>
      </c>
      <c r="C4772" s="10"/>
      <c r="D4772" s="1"/>
      <c r="E4772" s="1" t="e">
        <f>VLOOKUP(INGRESO_MERCADERIA[[#This Row],[CODIGO]],STOCKSANLUIS[],7,FALSE)</f>
        <v>#N/A</v>
      </c>
      <c r="F4772" s="10"/>
    </row>
    <row r="4773" spans="1:6" x14ac:dyDescent="0.25">
      <c r="A4773" s="6"/>
      <c r="B4773" t="e">
        <f>VLOOKUP(INGRESO_MERCADERIA[[#This Row],[CODIGO]],STOCKSANLUIS[],2,FALSE)</f>
        <v>#N/A</v>
      </c>
      <c r="C4773" s="10"/>
      <c r="D4773" s="1"/>
      <c r="E4773" s="1" t="e">
        <f>VLOOKUP(INGRESO_MERCADERIA[[#This Row],[CODIGO]],STOCKSANLUIS[],7,FALSE)</f>
        <v>#N/A</v>
      </c>
      <c r="F4773" s="10"/>
    </row>
    <row r="4774" spans="1:6" x14ac:dyDescent="0.25">
      <c r="A4774" s="6"/>
      <c r="B4774" t="e">
        <f>VLOOKUP(INGRESO_MERCADERIA[[#This Row],[CODIGO]],STOCKSANLUIS[],2,FALSE)</f>
        <v>#N/A</v>
      </c>
      <c r="C4774" s="10"/>
      <c r="D4774" s="1"/>
      <c r="E4774" s="1" t="e">
        <f>VLOOKUP(INGRESO_MERCADERIA[[#This Row],[CODIGO]],STOCKSANLUIS[],7,FALSE)</f>
        <v>#N/A</v>
      </c>
      <c r="F4774" s="10"/>
    </row>
    <row r="4775" spans="1:6" x14ac:dyDescent="0.25">
      <c r="A4775" s="6"/>
      <c r="B4775" t="e">
        <f>VLOOKUP(INGRESO_MERCADERIA[[#This Row],[CODIGO]],STOCKSANLUIS[],2,FALSE)</f>
        <v>#N/A</v>
      </c>
      <c r="C4775" s="10"/>
      <c r="D4775" s="1"/>
      <c r="E4775" s="1" t="e">
        <f>VLOOKUP(INGRESO_MERCADERIA[[#This Row],[CODIGO]],STOCKSANLUIS[],7,FALSE)</f>
        <v>#N/A</v>
      </c>
      <c r="F4775" s="10"/>
    </row>
    <row r="4776" spans="1:6" x14ac:dyDescent="0.25">
      <c r="A4776" s="6"/>
      <c r="B4776" t="e">
        <f>VLOOKUP(INGRESO_MERCADERIA[[#This Row],[CODIGO]],STOCKSANLUIS[],2,FALSE)</f>
        <v>#N/A</v>
      </c>
      <c r="C4776" s="10"/>
      <c r="D4776" s="1"/>
      <c r="E4776" s="1" t="e">
        <f>VLOOKUP(INGRESO_MERCADERIA[[#This Row],[CODIGO]],STOCKSANLUIS[],7,FALSE)</f>
        <v>#N/A</v>
      </c>
      <c r="F4776" s="10"/>
    </row>
    <row r="4777" spans="1:6" x14ac:dyDescent="0.25">
      <c r="A4777" s="6"/>
      <c r="B4777" t="e">
        <f>VLOOKUP(INGRESO_MERCADERIA[[#This Row],[CODIGO]],STOCKSANLUIS[],2,FALSE)</f>
        <v>#N/A</v>
      </c>
      <c r="C4777" s="10"/>
      <c r="D4777" s="1"/>
      <c r="E4777" s="1" t="e">
        <f>VLOOKUP(INGRESO_MERCADERIA[[#This Row],[CODIGO]],STOCKSANLUIS[],7,FALSE)</f>
        <v>#N/A</v>
      </c>
      <c r="F4777" s="10"/>
    </row>
    <row r="4778" spans="1:6" x14ac:dyDescent="0.25">
      <c r="A4778" s="6"/>
      <c r="B4778" t="e">
        <f>VLOOKUP(INGRESO_MERCADERIA[[#This Row],[CODIGO]],STOCKSANLUIS[],2,FALSE)</f>
        <v>#N/A</v>
      </c>
      <c r="C4778" s="10"/>
      <c r="D4778" s="1"/>
      <c r="E4778" s="1" t="e">
        <f>VLOOKUP(INGRESO_MERCADERIA[[#This Row],[CODIGO]],STOCKSANLUIS[],7,FALSE)</f>
        <v>#N/A</v>
      </c>
      <c r="F4778" s="10"/>
    </row>
    <row r="4779" spans="1:6" x14ac:dyDescent="0.25">
      <c r="A4779" s="6"/>
      <c r="B4779" t="e">
        <f>VLOOKUP(INGRESO_MERCADERIA[[#This Row],[CODIGO]],STOCKSANLUIS[],2,FALSE)</f>
        <v>#N/A</v>
      </c>
      <c r="C4779" s="10"/>
      <c r="D4779" s="1"/>
      <c r="E4779" s="1" t="e">
        <f>VLOOKUP(INGRESO_MERCADERIA[[#This Row],[CODIGO]],STOCKSANLUIS[],7,FALSE)</f>
        <v>#N/A</v>
      </c>
      <c r="F4779" s="10"/>
    </row>
    <row r="4780" spans="1:6" x14ac:dyDescent="0.25">
      <c r="A4780" s="6"/>
      <c r="B4780" t="e">
        <f>VLOOKUP(INGRESO_MERCADERIA[[#This Row],[CODIGO]],STOCKSANLUIS[],2,FALSE)</f>
        <v>#N/A</v>
      </c>
      <c r="C4780" s="10"/>
      <c r="D4780" s="1"/>
      <c r="E4780" s="1" t="e">
        <f>VLOOKUP(INGRESO_MERCADERIA[[#This Row],[CODIGO]],STOCKSANLUIS[],7,FALSE)</f>
        <v>#N/A</v>
      </c>
      <c r="F4780" s="10"/>
    </row>
    <row r="4781" spans="1:6" x14ac:dyDescent="0.25">
      <c r="A4781" s="6"/>
      <c r="B4781" t="e">
        <f>VLOOKUP(INGRESO_MERCADERIA[[#This Row],[CODIGO]],STOCKSANLUIS[],2,FALSE)</f>
        <v>#N/A</v>
      </c>
      <c r="C4781" s="10"/>
      <c r="D4781" s="1"/>
      <c r="E4781" s="1" t="e">
        <f>VLOOKUP(INGRESO_MERCADERIA[[#This Row],[CODIGO]],STOCKSANLUIS[],7,FALSE)</f>
        <v>#N/A</v>
      </c>
      <c r="F4781" s="10"/>
    </row>
    <row r="4782" spans="1:6" x14ac:dyDescent="0.25">
      <c r="A4782" s="6"/>
      <c r="B4782" t="e">
        <f>VLOOKUP(INGRESO_MERCADERIA[[#This Row],[CODIGO]],STOCKSANLUIS[],2,FALSE)</f>
        <v>#N/A</v>
      </c>
      <c r="C4782" s="10"/>
      <c r="D4782" s="1"/>
      <c r="E4782" s="1" t="e">
        <f>VLOOKUP(INGRESO_MERCADERIA[[#This Row],[CODIGO]],STOCKSANLUIS[],7,FALSE)</f>
        <v>#N/A</v>
      </c>
      <c r="F4782" s="10"/>
    </row>
    <row r="4783" spans="1:6" x14ac:dyDescent="0.25">
      <c r="A4783" s="6"/>
      <c r="B4783" t="e">
        <f>VLOOKUP(INGRESO_MERCADERIA[[#This Row],[CODIGO]],STOCKSANLUIS[],2,FALSE)</f>
        <v>#N/A</v>
      </c>
      <c r="C4783" s="10"/>
      <c r="D4783" s="1"/>
      <c r="E4783" s="1" t="e">
        <f>VLOOKUP(INGRESO_MERCADERIA[[#This Row],[CODIGO]],STOCKSANLUIS[],7,FALSE)</f>
        <v>#N/A</v>
      </c>
      <c r="F4783" s="10"/>
    </row>
    <row r="4784" spans="1:6" x14ac:dyDescent="0.25">
      <c r="A4784" s="6"/>
      <c r="B4784" t="e">
        <f>VLOOKUP(INGRESO_MERCADERIA[[#This Row],[CODIGO]],STOCKSANLUIS[],2,FALSE)</f>
        <v>#N/A</v>
      </c>
      <c r="C4784" s="10"/>
      <c r="D4784" s="1"/>
      <c r="E4784" s="1" t="e">
        <f>VLOOKUP(INGRESO_MERCADERIA[[#This Row],[CODIGO]],STOCKSANLUIS[],7,FALSE)</f>
        <v>#N/A</v>
      </c>
      <c r="F4784" s="10"/>
    </row>
    <row r="4785" spans="1:6" x14ac:dyDescent="0.25">
      <c r="A4785" s="6"/>
      <c r="B4785" t="e">
        <f>VLOOKUP(INGRESO_MERCADERIA[[#This Row],[CODIGO]],STOCKSANLUIS[],2,FALSE)</f>
        <v>#N/A</v>
      </c>
      <c r="C4785" s="10"/>
      <c r="D4785" s="1"/>
      <c r="E4785" s="1" t="e">
        <f>VLOOKUP(INGRESO_MERCADERIA[[#This Row],[CODIGO]],STOCKSANLUIS[],7,FALSE)</f>
        <v>#N/A</v>
      </c>
      <c r="F4785" s="10"/>
    </row>
    <row r="4786" spans="1:6" x14ac:dyDescent="0.25">
      <c r="A4786" s="6"/>
      <c r="B4786" t="e">
        <f>VLOOKUP(INGRESO_MERCADERIA[[#This Row],[CODIGO]],STOCKSANLUIS[],2,FALSE)</f>
        <v>#N/A</v>
      </c>
      <c r="C4786" s="10"/>
      <c r="D4786" s="1"/>
      <c r="E4786" s="1" t="e">
        <f>VLOOKUP(INGRESO_MERCADERIA[[#This Row],[CODIGO]],STOCKSANLUIS[],7,FALSE)</f>
        <v>#N/A</v>
      </c>
      <c r="F4786" s="10"/>
    </row>
    <row r="4787" spans="1:6" x14ac:dyDescent="0.25">
      <c r="A4787" s="6"/>
      <c r="B4787" t="e">
        <f>VLOOKUP(INGRESO_MERCADERIA[[#This Row],[CODIGO]],STOCKSANLUIS[],2,FALSE)</f>
        <v>#N/A</v>
      </c>
      <c r="C4787" s="10"/>
      <c r="D4787" s="1"/>
      <c r="E4787" s="1" t="e">
        <f>VLOOKUP(INGRESO_MERCADERIA[[#This Row],[CODIGO]],STOCKSANLUIS[],7,FALSE)</f>
        <v>#N/A</v>
      </c>
      <c r="F4787" s="10"/>
    </row>
    <row r="4788" spans="1:6" x14ac:dyDescent="0.25">
      <c r="A4788" s="6"/>
      <c r="B4788" t="e">
        <f>VLOOKUP(INGRESO_MERCADERIA[[#This Row],[CODIGO]],STOCKSANLUIS[],2,FALSE)</f>
        <v>#N/A</v>
      </c>
      <c r="C4788" s="10"/>
      <c r="D4788" s="1"/>
      <c r="E4788" s="1" t="e">
        <f>VLOOKUP(INGRESO_MERCADERIA[[#This Row],[CODIGO]],STOCKSANLUIS[],7,FALSE)</f>
        <v>#N/A</v>
      </c>
      <c r="F4788" s="10"/>
    </row>
    <row r="4789" spans="1:6" x14ac:dyDescent="0.25">
      <c r="A4789" s="6"/>
      <c r="B4789" t="e">
        <f>VLOOKUP(INGRESO_MERCADERIA[[#This Row],[CODIGO]],STOCKSANLUIS[],2,FALSE)</f>
        <v>#N/A</v>
      </c>
      <c r="C4789" s="10"/>
      <c r="D4789" s="1"/>
      <c r="E4789" s="1" t="e">
        <f>VLOOKUP(INGRESO_MERCADERIA[[#This Row],[CODIGO]],STOCKSANLUIS[],7,FALSE)</f>
        <v>#N/A</v>
      </c>
      <c r="F4789" s="10"/>
    </row>
    <row r="4790" spans="1:6" x14ac:dyDescent="0.25">
      <c r="A4790" s="6"/>
      <c r="B4790" t="e">
        <f>VLOOKUP(INGRESO_MERCADERIA[[#This Row],[CODIGO]],STOCKSANLUIS[],2,FALSE)</f>
        <v>#N/A</v>
      </c>
      <c r="C4790" s="10"/>
      <c r="D4790" s="1"/>
      <c r="E4790" s="1" t="e">
        <f>VLOOKUP(INGRESO_MERCADERIA[[#This Row],[CODIGO]],STOCKSANLUIS[],7,FALSE)</f>
        <v>#N/A</v>
      </c>
      <c r="F4790" s="10"/>
    </row>
    <row r="4791" spans="1:6" x14ac:dyDescent="0.25">
      <c r="A4791" s="6"/>
      <c r="B4791" t="e">
        <f>VLOOKUP(INGRESO_MERCADERIA[[#This Row],[CODIGO]],STOCKSANLUIS[],2,FALSE)</f>
        <v>#N/A</v>
      </c>
      <c r="C4791" s="10"/>
      <c r="D4791" s="1"/>
      <c r="E4791" s="1" t="e">
        <f>VLOOKUP(INGRESO_MERCADERIA[[#This Row],[CODIGO]],STOCKSANLUIS[],7,FALSE)</f>
        <v>#N/A</v>
      </c>
      <c r="F4791" s="10"/>
    </row>
    <row r="4792" spans="1:6" x14ac:dyDescent="0.25">
      <c r="A4792" s="6"/>
      <c r="B4792" t="e">
        <f>VLOOKUP(INGRESO_MERCADERIA[[#This Row],[CODIGO]],STOCKSANLUIS[],2,FALSE)</f>
        <v>#N/A</v>
      </c>
      <c r="C4792" s="10"/>
      <c r="D4792" s="1"/>
      <c r="E4792" s="1" t="e">
        <f>VLOOKUP(INGRESO_MERCADERIA[[#This Row],[CODIGO]],STOCKSANLUIS[],7,FALSE)</f>
        <v>#N/A</v>
      </c>
      <c r="F4792" s="10"/>
    </row>
    <row r="4793" spans="1:6" x14ac:dyDescent="0.25">
      <c r="A4793" s="6"/>
      <c r="B4793" t="e">
        <f>VLOOKUP(INGRESO_MERCADERIA[[#This Row],[CODIGO]],STOCKSANLUIS[],2,FALSE)</f>
        <v>#N/A</v>
      </c>
      <c r="C4793" s="10"/>
      <c r="D4793" s="1"/>
      <c r="E4793" s="1" t="e">
        <f>VLOOKUP(INGRESO_MERCADERIA[[#This Row],[CODIGO]],STOCKSANLUIS[],7,FALSE)</f>
        <v>#N/A</v>
      </c>
      <c r="F4793" s="10"/>
    </row>
    <row r="4794" spans="1:6" x14ac:dyDescent="0.25">
      <c r="A4794" s="6"/>
      <c r="B4794" t="e">
        <f>VLOOKUP(INGRESO_MERCADERIA[[#This Row],[CODIGO]],STOCKSANLUIS[],2,FALSE)</f>
        <v>#N/A</v>
      </c>
      <c r="C4794" s="10"/>
      <c r="D4794" s="1"/>
      <c r="E4794" s="1" t="e">
        <f>VLOOKUP(INGRESO_MERCADERIA[[#This Row],[CODIGO]],STOCKSANLUIS[],7,FALSE)</f>
        <v>#N/A</v>
      </c>
      <c r="F4794" s="10"/>
    </row>
    <row r="4795" spans="1:6" x14ac:dyDescent="0.25">
      <c r="A4795" s="6"/>
      <c r="B4795" t="e">
        <f>VLOOKUP(INGRESO_MERCADERIA[[#This Row],[CODIGO]],STOCKSANLUIS[],2,FALSE)</f>
        <v>#N/A</v>
      </c>
      <c r="C4795" s="10"/>
      <c r="D4795" s="1"/>
      <c r="E4795" s="1" t="e">
        <f>VLOOKUP(INGRESO_MERCADERIA[[#This Row],[CODIGO]],STOCKSANLUIS[],7,FALSE)</f>
        <v>#N/A</v>
      </c>
      <c r="F4795" s="10"/>
    </row>
    <row r="4796" spans="1:6" x14ac:dyDescent="0.25">
      <c r="A4796" s="6"/>
      <c r="B4796" t="e">
        <f>VLOOKUP(INGRESO_MERCADERIA[[#This Row],[CODIGO]],STOCKSANLUIS[],2,FALSE)</f>
        <v>#N/A</v>
      </c>
      <c r="C4796" s="10"/>
      <c r="D4796" s="1"/>
      <c r="E4796" s="1" t="e">
        <f>VLOOKUP(INGRESO_MERCADERIA[[#This Row],[CODIGO]],STOCKSANLUIS[],7,FALSE)</f>
        <v>#N/A</v>
      </c>
      <c r="F4796" s="10"/>
    </row>
    <row r="4797" spans="1:6" x14ac:dyDescent="0.25">
      <c r="A4797" s="6"/>
      <c r="B4797" t="e">
        <f>VLOOKUP(INGRESO_MERCADERIA[[#This Row],[CODIGO]],STOCKSANLUIS[],2,FALSE)</f>
        <v>#N/A</v>
      </c>
      <c r="C4797" s="10"/>
      <c r="D4797" s="1"/>
      <c r="E4797" s="1" t="e">
        <f>VLOOKUP(INGRESO_MERCADERIA[[#This Row],[CODIGO]],STOCKSANLUIS[],7,FALSE)</f>
        <v>#N/A</v>
      </c>
      <c r="F4797" s="10"/>
    </row>
    <row r="4798" spans="1:6" x14ac:dyDescent="0.25">
      <c r="A4798" s="6"/>
      <c r="B4798" t="e">
        <f>VLOOKUP(INGRESO_MERCADERIA[[#This Row],[CODIGO]],STOCKSANLUIS[],2,FALSE)</f>
        <v>#N/A</v>
      </c>
      <c r="C4798" s="10"/>
      <c r="D4798" s="1"/>
      <c r="E4798" s="1" t="e">
        <f>VLOOKUP(INGRESO_MERCADERIA[[#This Row],[CODIGO]],STOCKSANLUIS[],7,FALSE)</f>
        <v>#N/A</v>
      </c>
      <c r="F4798" s="10"/>
    </row>
    <row r="4799" spans="1:6" x14ac:dyDescent="0.25">
      <c r="A4799" s="6"/>
      <c r="B4799" t="e">
        <f>VLOOKUP(INGRESO_MERCADERIA[[#This Row],[CODIGO]],STOCKSANLUIS[],2,FALSE)</f>
        <v>#N/A</v>
      </c>
      <c r="C4799" s="10"/>
      <c r="D4799" s="1"/>
      <c r="E4799" s="1" t="e">
        <f>VLOOKUP(INGRESO_MERCADERIA[[#This Row],[CODIGO]],STOCKSANLUIS[],7,FALSE)</f>
        <v>#N/A</v>
      </c>
      <c r="F4799" s="10"/>
    </row>
    <row r="4800" spans="1:6" x14ac:dyDescent="0.25">
      <c r="A4800" s="6"/>
      <c r="B4800" t="e">
        <f>VLOOKUP(INGRESO_MERCADERIA[[#This Row],[CODIGO]],STOCKSANLUIS[],2,FALSE)</f>
        <v>#N/A</v>
      </c>
      <c r="C4800" s="10"/>
      <c r="D4800" s="1"/>
      <c r="E4800" s="1" t="e">
        <f>VLOOKUP(INGRESO_MERCADERIA[[#This Row],[CODIGO]],STOCKSANLUIS[],7,FALSE)</f>
        <v>#N/A</v>
      </c>
      <c r="F4800" s="10"/>
    </row>
    <row r="4801" spans="1:6" x14ac:dyDescent="0.25">
      <c r="A4801" s="6"/>
      <c r="B4801" t="e">
        <f>VLOOKUP(INGRESO_MERCADERIA[[#This Row],[CODIGO]],STOCKSANLUIS[],2,FALSE)</f>
        <v>#N/A</v>
      </c>
      <c r="C4801" s="10"/>
      <c r="D4801" s="1"/>
      <c r="E4801" s="1" t="e">
        <f>VLOOKUP(INGRESO_MERCADERIA[[#This Row],[CODIGO]],STOCKSANLUIS[],7,FALSE)</f>
        <v>#N/A</v>
      </c>
      <c r="F4801" s="10"/>
    </row>
    <row r="4802" spans="1:6" x14ac:dyDescent="0.25">
      <c r="A4802" s="6"/>
      <c r="B4802" t="e">
        <f>VLOOKUP(INGRESO_MERCADERIA[[#This Row],[CODIGO]],STOCKSANLUIS[],2,FALSE)</f>
        <v>#N/A</v>
      </c>
      <c r="C4802" s="10"/>
      <c r="D4802" s="1"/>
      <c r="E4802" s="1" t="e">
        <f>VLOOKUP(INGRESO_MERCADERIA[[#This Row],[CODIGO]],STOCKSANLUIS[],7,FALSE)</f>
        <v>#N/A</v>
      </c>
      <c r="F4802" s="10"/>
    </row>
    <row r="4803" spans="1:6" x14ac:dyDescent="0.25">
      <c r="A4803" s="6"/>
      <c r="B4803" t="e">
        <f>VLOOKUP(INGRESO_MERCADERIA[[#This Row],[CODIGO]],STOCKSANLUIS[],2,FALSE)</f>
        <v>#N/A</v>
      </c>
      <c r="C4803" s="10"/>
      <c r="D4803" s="1"/>
      <c r="E4803" s="1" t="e">
        <f>VLOOKUP(INGRESO_MERCADERIA[[#This Row],[CODIGO]],STOCKSANLUIS[],7,FALSE)</f>
        <v>#N/A</v>
      </c>
      <c r="F4803" s="10"/>
    </row>
    <row r="4804" spans="1:6" x14ac:dyDescent="0.25">
      <c r="A4804" s="6"/>
      <c r="B4804" t="e">
        <f>VLOOKUP(INGRESO_MERCADERIA[[#This Row],[CODIGO]],STOCKSANLUIS[],2,FALSE)</f>
        <v>#N/A</v>
      </c>
      <c r="C4804" s="10"/>
      <c r="D4804" s="1"/>
      <c r="E4804" s="1" t="e">
        <f>VLOOKUP(INGRESO_MERCADERIA[[#This Row],[CODIGO]],STOCKSANLUIS[],7,FALSE)</f>
        <v>#N/A</v>
      </c>
      <c r="F4804" s="10"/>
    </row>
    <row r="4805" spans="1:6" x14ac:dyDescent="0.25">
      <c r="A4805" s="6"/>
      <c r="B4805" t="e">
        <f>VLOOKUP(INGRESO_MERCADERIA[[#This Row],[CODIGO]],STOCKSANLUIS[],2,FALSE)</f>
        <v>#N/A</v>
      </c>
      <c r="C4805" s="10"/>
      <c r="D4805" s="1"/>
      <c r="E4805" s="1" t="e">
        <f>VLOOKUP(INGRESO_MERCADERIA[[#This Row],[CODIGO]],STOCKSANLUIS[],7,FALSE)</f>
        <v>#N/A</v>
      </c>
      <c r="F4805" s="10"/>
    </row>
    <row r="4806" spans="1:6" x14ac:dyDescent="0.25">
      <c r="A4806" s="6"/>
      <c r="B4806" t="e">
        <f>VLOOKUP(INGRESO_MERCADERIA[[#This Row],[CODIGO]],STOCKSANLUIS[],2,FALSE)</f>
        <v>#N/A</v>
      </c>
      <c r="C4806" s="10"/>
      <c r="D4806" s="1"/>
      <c r="E4806" s="1" t="e">
        <f>VLOOKUP(INGRESO_MERCADERIA[[#This Row],[CODIGO]],STOCKSANLUIS[],7,FALSE)</f>
        <v>#N/A</v>
      </c>
      <c r="F4806" s="10"/>
    </row>
    <row r="4807" spans="1:6" x14ac:dyDescent="0.25">
      <c r="A4807" s="6"/>
      <c r="B4807" t="e">
        <f>VLOOKUP(INGRESO_MERCADERIA[[#This Row],[CODIGO]],STOCKSANLUIS[],2,FALSE)</f>
        <v>#N/A</v>
      </c>
      <c r="C4807" s="10"/>
      <c r="D4807" s="1"/>
      <c r="E4807" s="1" t="e">
        <f>VLOOKUP(INGRESO_MERCADERIA[[#This Row],[CODIGO]],STOCKSANLUIS[],7,FALSE)</f>
        <v>#N/A</v>
      </c>
      <c r="F4807" s="10"/>
    </row>
    <row r="4808" spans="1:6" x14ac:dyDescent="0.25">
      <c r="A4808" s="6"/>
      <c r="B4808" t="e">
        <f>VLOOKUP(INGRESO_MERCADERIA[[#This Row],[CODIGO]],STOCKSANLUIS[],2,FALSE)</f>
        <v>#N/A</v>
      </c>
      <c r="C4808" s="10"/>
      <c r="D4808" s="1"/>
      <c r="E4808" s="1" t="e">
        <f>VLOOKUP(INGRESO_MERCADERIA[[#This Row],[CODIGO]],STOCKSANLUIS[],7,FALSE)</f>
        <v>#N/A</v>
      </c>
      <c r="F4808" s="10"/>
    </row>
    <row r="4809" spans="1:6" x14ac:dyDescent="0.25">
      <c r="A4809" s="6"/>
      <c r="B4809" t="e">
        <f>VLOOKUP(INGRESO_MERCADERIA[[#This Row],[CODIGO]],STOCKSANLUIS[],2,FALSE)</f>
        <v>#N/A</v>
      </c>
      <c r="C4809" s="10"/>
      <c r="D4809" s="1"/>
      <c r="E4809" s="1" t="e">
        <f>VLOOKUP(INGRESO_MERCADERIA[[#This Row],[CODIGO]],STOCKSANLUIS[],7,FALSE)</f>
        <v>#N/A</v>
      </c>
      <c r="F4809" s="10"/>
    </row>
    <row r="4810" spans="1:6" x14ac:dyDescent="0.25">
      <c r="A4810" s="6"/>
      <c r="B4810" t="e">
        <f>VLOOKUP(INGRESO_MERCADERIA[[#This Row],[CODIGO]],STOCKSANLUIS[],2,FALSE)</f>
        <v>#N/A</v>
      </c>
      <c r="C4810" s="10"/>
      <c r="D4810" s="1"/>
      <c r="E4810" s="1" t="e">
        <f>VLOOKUP(INGRESO_MERCADERIA[[#This Row],[CODIGO]],STOCKSANLUIS[],7,FALSE)</f>
        <v>#N/A</v>
      </c>
      <c r="F4810" s="10"/>
    </row>
    <row r="4811" spans="1:6" x14ac:dyDescent="0.25">
      <c r="A4811" s="6"/>
      <c r="B4811" t="e">
        <f>VLOOKUP(INGRESO_MERCADERIA[[#This Row],[CODIGO]],STOCKSANLUIS[],2,FALSE)</f>
        <v>#N/A</v>
      </c>
      <c r="C4811" s="10"/>
      <c r="D4811" s="1"/>
      <c r="E4811" s="1" t="e">
        <f>VLOOKUP(INGRESO_MERCADERIA[[#This Row],[CODIGO]],STOCKSANLUIS[],7,FALSE)</f>
        <v>#N/A</v>
      </c>
      <c r="F4811" s="10"/>
    </row>
    <row r="4812" spans="1:6" x14ac:dyDescent="0.25">
      <c r="A4812" s="6"/>
      <c r="B4812" t="e">
        <f>VLOOKUP(INGRESO_MERCADERIA[[#This Row],[CODIGO]],STOCKSANLUIS[],2,FALSE)</f>
        <v>#N/A</v>
      </c>
      <c r="C4812" s="10"/>
      <c r="D4812" s="1"/>
      <c r="E4812" s="1" t="e">
        <f>VLOOKUP(INGRESO_MERCADERIA[[#This Row],[CODIGO]],STOCKSANLUIS[],7,FALSE)</f>
        <v>#N/A</v>
      </c>
      <c r="F4812" s="10"/>
    </row>
    <row r="4813" spans="1:6" x14ac:dyDescent="0.25">
      <c r="A4813" s="6"/>
      <c r="B4813" t="e">
        <f>VLOOKUP(INGRESO_MERCADERIA[[#This Row],[CODIGO]],STOCKSANLUIS[],2,FALSE)</f>
        <v>#N/A</v>
      </c>
      <c r="C4813" s="10"/>
      <c r="D4813" s="1"/>
      <c r="E4813" s="1" t="e">
        <f>VLOOKUP(INGRESO_MERCADERIA[[#This Row],[CODIGO]],STOCKSANLUIS[],7,FALSE)</f>
        <v>#N/A</v>
      </c>
      <c r="F4813" s="10"/>
    </row>
    <row r="4814" spans="1:6" x14ac:dyDescent="0.25">
      <c r="A4814" s="6"/>
      <c r="B4814" t="e">
        <f>VLOOKUP(INGRESO_MERCADERIA[[#This Row],[CODIGO]],STOCKSANLUIS[],2,FALSE)</f>
        <v>#N/A</v>
      </c>
      <c r="C4814" s="10"/>
      <c r="D4814" s="1"/>
      <c r="E4814" s="1" t="e">
        <f>VLOOKUP(INGRESO_MERCADERIA[[#This Row],[CODIGO]],STOCKSANLUIS[],7,FALSE)</f>
        <v>#N/A</v>
      </c>
      <c r="F4814" s="10"/>
    </row>
    <row r="4815" spans="1:6" x14ac:dyDescent="0.25">
      <c r="A4815" s="6"/>
      <c r="B4815" t="e">
        <f>VLOOKUP(INGRESO_MERCADERIA[[#This Row],[CODIGO]],STOCKSANLUIS[],2,FALSE)</f>
        <v>#N/A</v>
      </c>
      <c r="C4815" s="10"/>
      <c r="D4815" s="1"/>
      <c r="E4815" s="1" t="e">
        <f>VLOOKUP(INGRESO_MERCADERIA[[#This Row],[CODIGO]],STOCKSANLUIS[],7,FALSE)</f>
        <v>#N/A</v>
      </c>
      <c r="F4815" s="10"/>
    </row>
    <row r="4816" spans="1:6" x14ac:dyDescent="0.25">
      <c r="A4816" s="6"/>
      <c r="B4816" t="e">
        <f>VLOOKUP(INGRESO_MERCADERIA[[#This Row],[CODIGO]],STOCKSANLUIS[],2,FALSE)</f>
        <v>#N/A</v>
      </c>
      <c r="C4816" s="10"/>
      <c r="D4816" s="1"/>
      <c r="E4816" s="1" t="e">
        <f>VLOOKUP(INGRESO_MERCADERIA[[#This Row],[CODIGO]],STOCKSANLUIS[],7,FALSE)</f>
        <v>#N/A</v>
      </c>
      <c r="F4816" s="10"/>
    </row>
    <row r="4817" spans="1:6" x14ac:dyDescent="0.25">
      <c r="A4817" s="6"/>
      <c r="B4817" t="e">
        <f>VLOOKUP(INGRESO_MERCADERIA[[#This Row],[CODIGO]],STOCKSANLUIS[],2,FALSE)</f>
        <v>#N/A</v>
      </c>
      <c r="C4817" s="10"/>
      <c r="D4817" s="1"/>
      <c r="E4817" s="1" t="e">
        <f>VLOOKUP(INGRESO_MERCADERIA[[#This Row],[CODIGO]],STOCKSANLUIS[],7,FALSE)</f>
        <v>#N/A</v>
      </c>
      <c r="F4817" s="10"/>
    </row>
    <row r="4818" spans="1:6" x14ac:dyDescent="0.25">
      <c r="A4818" s="6"/>
      <c r="B4818" t="e">
        <f>VLOOKUP(INGRESO_MERCADERIA[[#This Row],[CODIGO]],STOCKSANLUIS[],2,FALSE)</f>
        <v>#N/A</v>
      </c>
      <c r="C4818" s="10"/>
      <c r="D4818" s="1"/>
      <c r="E4818" s="1" t="e">
        <f>VLOOKUP(INGRESO_MERCADERIA[[#This Row],[CODIGO]],STOCKSANLUIS[],7,FALSE)</f>
        <v>#N/A</v>
      </c>
      <c r="F4818" s="10"/>
    </row>
    <row r="4819" spans="1:6" x14ac:dyDescent="0.25">
      <c r="A4819" s="6"/>
      <c r="B4819" t="e">
        <f>VLOOKUP(INGRESO_MERCADERIA[[#This Row],[CODIGO]],STOCKSANLUIS[],2,FALSE)</f>
        <v>#N/A</v>
      </c>
      <c r="C4819" s="10"/>
      <c r="D4819" s="1"/>
      <c r="E4819" s="1" t="e">
        <f>VLOOKUP(INGRESO_MERCADERIA[[#This Row],[CODIGO]],STOCKSANLUIS[],7,FALSE)</f>
        <v>#N/A</v>
      </c>
      <c r="F4819" s="10"/>
    </row>
    <row r="4820" spans="1:6" x14ac:dyDescent="0.25">
      <c r="A4820" s="6"/>
      <c r="B4820" t="e">
        <f>VLOOKUP(INGRESO_MERCADERIA[[#This Row],[CODIGO]],STOCKSANLUIS[],2,FALSE)</f>
        <v>#N/A</v>
      </c>
      <c r="C4820" s="10"/>
      <c r="D4820" s="1"/>
      <c r="E4820" s="1" t="e">
        <f>VLOOKUP(INGRESO_MERCADERIA[[#This Row],[CODIGO]],STOCKSANLUIS[],7,FALSE)</f>
        <v>#N/A</v>
      </c>
      <c r="F4820" s="10"/>
    </row>
    <row r="4821" spans="1:6" x14ac:dyDescent="0.25">
      <c r="A4821" s="6"/>
      <c r="B4821" t="e">
        <f>VLOOKUP(INGRESO_MERCADERIA[[#This Row],[CODIGO]],STOCKSANLUIS[],2,FALSE)</f>
        <v>#N/A</v>
      </c>
      <c r="C4821" s="10"/>
      <c r="D4821" s="1"/>
      <c r="E4821" s="1" t="e">
        <f>VLOOKUP(INGRESO_MERCADERIA[[#This Row],[CODIGO]],STOCKSANLUIS[],7,FALSE)</f>
        <v>#N/A</v>
      </c>
      <c r="F4821" s="10"/>
    </row>
    <row r="4822" spans="1:6" x14ac:dyDescent="0.25">
      <c r="A4822" s="6"/>
      <c r="B4822" t="e">
        <f>VLOOKUP(INGRESO_MERCADERIA[[#This Row],[CODIGO]],STOCKSANLUIS[],2,FALSE)</f>
        <v>#N/A</v>
      </c>
      <c r="C4822" s="10"/>
      <c r="D4822" s="1"/>
      <c r="E4822" s="1" t="e">
        <f>VLOOKUP(INGRESO_MERCADERIA[[#This Row],[CODIGO]],STOCKSANLUIS[],7,FALSE)</f>
        <v>#N/A</v>
      </c>
      <c r="F4822" s="10"/>
    </row>
    <row r="4823" spans="1:6" x14ac:dyDescent="0.25">
      <c r="A4823" s="6"/>
      <c r="B4823" t="e">
        <f>VLOOKUP(INGRESO_MERCADERIA[[#This Row],[CODIGO]],STOCKSANLUIS[],2,FALSE)</f>
        <v>#N/A</v>
      </c>
      <c r="C4823" s="10"/>
      <c r="D4823" s="1"/>
      <c r="E4823" s="1" t="e">
        <f>VLOOKUP(INGRESO_MERCADERIA[[#This Row],[CODIGO]],STOCKSANLUIS[],7,FALSE)</f>
        <v>#N/A</v>
      </c>
      <c r="F4823" s="10"/>
    </row>
    <row r="4824" spans="1:6" x14ac:dyDescent="0.25">
      <c r="A4824" s="6"/>
      <c r="B4824" t="e">
        <f>VLOOKUP(INGRESO_MERCADERIA[[#This Row],[CODIGO]],STOCKSANLUIS[],2,FALSE)</f>
        <v>#N/A</v>
      </c>
      <c r="C4824" s="10"/>
      <c r="D4824" s="1"/>
      <c r="E4824" s="1" t="e">
        <f>VLOOKUP(INGRESO_MERCADERIA[[#This Row],[CODIGO]],STOCKSANLUIS[],7,FALSE)</f>
        <v>#N/A</v>
      </c>
      <c r="F4824" s="10"/>
    </row>
    <row r="4825" spans="1:6" x14ac:dyDescent="0.25">
      <c r="A4825" s="6"/>
      <c r="B4825" t="e">
        <f>VLOOKUP(INGRESO_MERCADERIA[[#This Row],[CODIGO]],STOCKSANLUIS[],2,FALSE)</f>
        <v>#N/A</v>
      </c>
      <c r="C4825" s="10"/>
      <c r="D4825" s="1"/>
      <c r="E4825" s="1" t="e">
        <f>VLOOKUP(INGRESO_MERCADERIA[[#This Row],[CODIGO]],STOCKSANLUIS[],7,FALSE)</f>
        <v>#N/A</v>
      </c>
      <c r="F4825" s="10"/>
    </row>
    <row r="4826" spans="1:6" x14ac:dyDescent="0.25">
      <c r="A4826" s="6"/>
      <c r="B4826" t="e">
        <f>VLOOKUP(INGRESO_MERCADERIA[[#This Row],[CODIGO]],STOCKSANLUIS[],2,FALSE)</f>
        <v>#N/A</v>
      </c>
      <c r="C4826" s="10"/>
      <c r="D4826" s="1"/>
      <c r="E4826" s="1" t="e">
        <f>VLOOKUP(INGRESO_MERCADERIA[[#This Row],[CODIGO]],STOCKSANLUIS[],7,FALSE)</f>
        <v>#N/A</v>
      </c>
      <c r="F4826" s="10"/>
    </row>
    <row r="4827" spans="1:6" x14ac:dyDescent="0.25">
      <c r="A4827" s="6"/>
      <c r="B4827" t="e">
        <f>VLOOKUP(INGRESO_MERCADERIA[[#This Row],[CODIGO]],STOCKSANLUIS[],2,FALSE)</f>
        <v>#N/A</v>
      </c>
      <c r="C4827" s="10"/>
      <c r="D4827" s="1"/>
      <c r="E4827" s="1" t="e">
        <f>VLOOKUP(INGRESO_MERCADERIA[[#This Row],[CODIGO]],STOCKSANLUIS[],7,FALSE)</f>
        <v>#N/A</v>
      </c>
      <c r="F4827" s="10"/>
    </row>
    <row r="4828" spans="1:6" x14ac:dyDescent="0.25">
      <c r="A4828" s="6"/>
      <c r="B4828" t="e">
        <f>VLOOKUP(INGRESO_MERCADERIA[[#This Row],[CODIGO]],STOCKSANLUIS[],2,FALSE)</f>
        <v>#N/A</v>
      </c>
      <c r="C4828" s="10"/>
      <c r="D4828" s="1"/>
      <c r="E4828" s="1" t="e">
        <f>VLOOKUP(INGRESO_MERCADERIA[[#This Row],[CODIGO]],STOCKSANLUIS[],7,FALSE)</f>
        <v>#N/A</v>
      </c>
      <c r="F4828" s="10"/>
    </row>
    <row r="4829" spans="1:6" x14ac:dyDescent="0.25">
      <c r="A4829" s="6"/>
      <c r="B4829" t="e">
        <f>VLOOKUP(INGRESO_MERCADERIA[[#This Row],[CODIGO]],STOCKSANLUIS[],2,FALSE)</f>
        <v>#N/A</v>
      </c>
      <c r="C4829" s="10"/>
      <c r="D4829" s="1"/>
      <c r="E4829" s="1" t="e">
        <f>VLOOKUP(INGRESO_MERCADERIA[[#This Row],[CODIGO]],STOCKSANLUIS[],7,FALSE)</f>
        <v>#N/A</v>
      </c>
      <c r="F4829" s="10"/>
    </row>
    <row r="4830" spans="1:6" x14ac:dyDescent="0.25">
      <c r="A4830" s="6"/>
      <c r="B4830" t="e">
        <f>VLOOKUP(INGRESO_MERCADERIA[[#This Row],[CODIGO]],STOCKSANLUIS[],2,FALSE)</f>
        <v>#N/A</v>
      </c>
      <c r="C4830" s="10"/>
      <c r="D4830" s="1"/>
      <c r="E4830" s="1" t="e">
        <f>VLOOKUP(INGRESO_MERCADERIA[[#This Row],[CODIGO]],STOCKSANLUIS[],7,FALSE)</f>
        <v>#N/A</v>
      </c>
      <c r="F4830" s="10"/>
    </row>
    <row r="4831" spans="1:6" x14ac:dyDescent="0.25">
      <c r="A4831" s="6"/>
      <c r="B4831" t="e">
        <f>VLOOKUP(INGRESO_MERCADERIA[[#This Row],[CODIGO]],STOCKSANLUIS[],2,FALSE)</f>
        <v>#N/A</v>
      </c>
      <c r="C4831" s="10"/>
      <c r="D4831" s="1"/>
      <c r="E4831" s="1" t="e">
        <f>VLOOKUP(INGRESO_MERCADERIA[[#This Row],[CODIGO]],STOCKSANLUIS[],7,FALSE)</f>
        <v>#N/A</v>
      </c>
      <c r="F4831" s="10"/>
    </row>
    <row r="4832" spans="1:6" x14ac:dyDescent="0.25">
      <c r="A4832" s="6"/>
      <c r="B4832" t="e">
        <f>VLOOKUP(INGRESO_MERCADERIA[[#This Row],[CODIGO]],STOCKSANLUIS[],2,FALSE)</f>
        <v>#N/A</v>
      </c>
      <c r="C4832" s="10"/>
      <c r="D4832" s="1"/>
      <c r="E4832" s="1" t="e">
        <f>VLOOKUP(INGRESO_MERCADERIA[[#This Row],[CODIGO]],STOCKSANLUIS[],7,FALSE)</f>
        <v>#N/A</v>
      </c>
      <c r="F4832" s="10"/>
    </row>
    <row r="4833" spans="1:6" x14ac:dyDescent="0.25">
      <c r="A4833" s="6"/>
      <c r="B4833" t="e">
        <f>VLOOKUP(INGRESO_MERCADERIA[[#This Row],[CODIGO]],STOCKSANLUIS[],2,FALSE)</f>
        <v>#N/A</v>
      </c>
      <c r="C4833" s="10"/>
      <c r="D4833" s="1"/>
      <c r="E4833" s="1" t="e">
        <f>VLOOKUP(INGRESO_MERCADERIA[[#This Row],[CODIGO]],STOCKSANLUIS[],7,FALSE)</f>
        <v>#N/A</v>
      </c>
      <c r="F4833" s="10"/>
    </row>
    <row r="4834" spans="1:6" x14ac:dyDescent="0.25">
      <c r="A4834" s="6"/>
      <c r="B4834" t="e">
        <f>VLOOKUP(INGRESO_MERCADERIA[[#This Row],[CODIGO]],STOCKSANLUIS[],2,FALSE)</f>
        <v>#N/A</v>
      </c>
      <c r="C4834" s="10"/>
      <c r="D4834" s="1"/>
      <c r="E4834" s="1" t="e">
        <f>VLOOKUP(INGRESO_MERCADERIA[[#This Row],[CODIGO]],STOCKSANLUIS[],7,FALSE)</f>
        <v>#N/A</v>
      </c>
      <c r="F4834" s="10"/>
    </row>
    <row r="4835" spans="1:6" x14ac:dyDescent="0.25">
      <c r="A4835" s="6"/>
      <c r="B4835" t="e">
        <f>VLOOKUP(INGRESO_MERCADERIA[[#This Row],[CODIGO]],STOCKSANLUIS[],2,FALSE)</f>
        <v>#N/A</v>
      </c>
      <c r="C4835" s="10"/>
      <c r="D4835" s="1"/>
      <c r="E4835" s="1" t="e">
        <f>VLOOKUP(INGRESO_MERCADERIA[[#This Row],[CODIGO]],STOCKSANLUIS[],7,FALSE)</f>
        <v>#N/A</v>
      </c>
      <c r="F4835" s="10"/>
    </row>
    <row r="4836" spans="1:6" x14ac:dyDescent="0.25">
      <c r="A4836" s="6"/>
      <c r="B4836" t="e">
        <f>VLOOKUP(INGRESO_MERCADERIA[[#This Row],[CODIGO]],STOCKSANLUIS[],2,FALSE)</f>
        <v>#N/A</v>
      </c>
      <c r="C4836" s="10"/>
      <c r="D4836" s="1"/>
      <c r="E4836" s="1" t="e">
        <f>VLOOKUP(INGRESO_MERCADERIA[[#This Row],[CODIGO]],STOCKSANLUIS[],7,FALSE)</f>
        <v>#N/A</v>
      </c>
      <c r="F4836" s="10"/>
    </row>
    <row r="4837" spans="1:6" x14ac:dyDescent="0.25">
      <c r="A4837" s="6"/>
      <c r="B4837" t="e">
        <f>VLOOKUP(INGRESO_MERCADERIA[[#This Row],[CODIGO]],STOCKSANLUIS[],2,FALSE)</f>
        <v>#N/A</v>
      </c>
      <c r="C4837" s="10"/>
      <c r="D4837" s="1"/>
      <c r="E4837" s="1" t="e">
        <f>VLOOKUP(INGRESO_MERCADERIA[[#This Row],[CODIGO]],STOCKSANLUIS[],7,FALSE)</f>
        <v>#N/A</v>
      </c>
      <c r="F4837" s="10"/>
    </row>
    <row r="4838" spans="1:6" x14ac:dyDescent="0.25">
      <c r="A4838" s="6"/>
      <c r="B4838" t="e">
        <f>VLOOKUP(INGRESO_MERCADERIA[[#This Row],[CODIGO]],STOCKSANLUIS[],2,FALSE)</f>
        <v>#N/A</v>
      </c>
      <c r="C4838" s="10"/>
      <c r="D4838" s="1"/>
      <c r="E4838" s="1" t="e">
        <f>VLOOKUP(INGRESO_MERCADERIA[[#This Row],[CODIGO]],STOCKSANLUIS[],7,FALSE)</f>
        <v>#N/A</v>
      </c>
      <c r="F4838" s="10"/>
    </row>
    <row r="4839" spans="1:6" x14ac:dyDescent="0.25">
      <c r="A4839" s="6"/>
      <c r="B4839" t="e">
        <f>VLOOKUP(INGRESO_MERCADERIA[[#This Row],[CODIGO]],STOCKSANLUIS[],2,FALSE)</f>
        <v>#N/A</v>
      </c>
      <c r="C4839" s="10"/>
      <c r="D4839" s="1"/>
      <c r="E4839" s="1" t="e">
        <f>VLOOKUP(INGRESO_MERCADERIA[[#This Row],[CODIGO]],STOCKSANLUIS[],7,FALSE)</f>
        <v>#N/A</v>
      </c>
      <c r="F4839" s="10"/>
    </row>
    <row r="4840" spans="1:6" x14ac:dyDescent="0.25">
      <c r="A4840" s="6"/>
      <c r="B4840" t="e">
        <f>VLOOKUP(INGRESO_MERCADERIA[[#This Row],[CODIGO]],STOCKSANLUIS[],2,FALSE)</f>
        <v>#N/A</v>
      </c>
      <c r="C4840" s="10"/>
      <c r="D4840" s="1"/>
      <c r="E4840" s="1" t="e">
        <f>VLOOKUP(INGRESO_MERCADERIA[[#This Row],[CODIGO]],STOCKSANLUIS[],7,FALSE)</f>
        <v>#N/A</v>
      </c>
      <c r="F4840" s="10"/>
    </row>
    <row r="4841" spans="1:6" x14ac:dyDescent="0.25">
      <c r="A4841" s="6"/>
      <c r="B4841" t="e">
        <f>VLOOKUP(INGRESO_MERCADERIA[[#This Row],[CODIGO]],STOCKSANLUIS[],2,FALSE)</f>
        <v>#N/A</v>
      </c>
      <c r="C4841" s="10"/>
      <c r="D4841" s="1"/>
      <c r="E4841" s="1" t="e">
        <f>VLOOKUP(INGRESO_MERCADERIA[[#This Row],[CODIGO]],STOCKSANLUIS[],7,FALSE)</f>
        <v>#N/A</v>
      </c>
      <c r="F4841" s="10"/>
    </row>
    <row r="4842" spans="1:6" x14ac:dyDescent="0.25">
      <c r="A4842" s="6"/>
      <c r="B4842" t="e">
        <f>VLOOKUP(INGRESO_MERCADERIA[[#This Row],[CODIGO]],STOCKSANLUIS[],2,FALSE)</f>
        <v>#N/A</v>
      </c>
      <c r="C4842" s="10"/>
      <c r="D4842" s="1"/>
      <c r="E4842" s="1" t="e">
        <f>VLOOKUP(INGRESO_MERCADERIA[[#This Row],[CODIGO]],STOCKSANLUIS[],7,FALSE)</f>
        <v>#N/A</v>
      </c>
      <c r="F4842" s="10"/>
    </row>
    <row r="4843" spans="1:6" x14ac:dyDescent="0.25">
      <c r="A4843" s="6"/>
      <c r="B4843" t="e">
        <f>VLOOKUP(INGRESO_MERCADERIA[[#This Row],[CODIGO]],STOCKSANLUIS[],2,FALSE)</f>
        <v>#N/A</v>
      </c>
      <c r="C4843" s="10"/>
      <c r="D4843" s="1"/>
      <c r="E4843" s="1" t="e">
        <f>VLOOKUP(INGRESO_MERCADERIA[[#This Row],[CODIGO]],STOCKSANLUIS[],7,FALSE)</f>
        <v>#N/A</v>
      </c>
      <c r="F4843" s="10"/>
    </row>
    <row r="4844" spans="1:6" x14ac:dyDescent="0.25">
      <c r="A4844" s="6"/>
      <c r="B4844" t="e">
        <f>VLOOKUP(INGRESO_MERCADERIA[[#This Row],[CODIGO]],STOCKSANLUIS[],2,FALSE)</f>
        <v>#N/A</v>
      </c>
      <c r="C4844" s="10"/>
      <c r="D4844" s="1"/>
      <c r="E4844" s="1" t="e">
        <f>VLOOKUP(INGRESO_MERCADERIA[[#This Row],[CODIGO]],STOCKSANLUIS[],7,FALSE)</f>
        <v>#N/A</v>
      </c>
      <c r="F4844" s="10"/>
    </row>
    <row r="4845" spans="1:6" x14ac:dyDescent="0.25">
      <c r="A4845" s="6"/>
      <c r="B4845" t="e">
        <f>VLOOKUP(INGRESO_MERCADERIA[[#This Row],[CODIGO]],STOCKSANLUIS[],2,FALSE)</f>
        <v>#N/A</v>
      </c>
      <c r="C4845" s="10"/>
      <c r="D4845" s="1"/>
      <c r="E4845" s="1" t="e">
        <f>VLOOKUP(INGRESO_MERCADERIA[[#This Row],[CODIGO]],STOCKSANLUIS[],7,FALSE)</f>
        <v>#N/A</v>
      </c>
      <c r="F4845" s="10"/>
    </row>
    <row r="4846" spans="1:6" x14ac:dyDescent="0.25">
      <c r="A4846" s="6"/>
      <c r="B4846" t="e">
        <f>VLOOKUP(INGRESO_MERCADERIA[[#This Row],[CODIGO]],STOCKSANLUIS[],2,FALSE)</f>
        <v>#N/A</v>
      </c>
      <c r="C4846" s="10"/>
      <c r="D4846" s="1"/>
      <c r="E4846" s="1" t="e">
        <f>VLOOKUP(INGRESO_MERCADERIA[[#This Row],[CODIGO]],STOCKSANLUIS[],7,FALSE)</f>
        <v>#N/A</v>
      </c>
      <c r="F4846" s="10"/>
    </row>
    <row r="4847" spans="1:6" x14ac:dyDescent="0.25">
      <c r="A4847" s="6"/>
      <c r="B4847" t="e">
        <f>VLOOKUP(INGRESO_MERCADERIA[[#This Row],[CODIGO]],STOCKSANLUIS[],2,FALSE)</f>
        <v>#N/A</v>
      </c>
      <c r="C4847" s="10"/>
      <c r="D4847" s="1"/>
      <c r="E4847" s="1" t="e">
        <f>VLOOKUP(INGRESO_MERCADERIA[[#This Row],[CODIGO]],STOCKSANLUIS[],7,FALSE)</f>
        <v>#N/A</v>
      </c>
      <c r="F4847" s="10"/>
    </row>
    <row r="4848" spans="1:6" x14ac:dyDescent="0.25">
      <c r="A4848" s="6"/>
      <c r="B4848" t="e">
        <f>VLOOKUP(INGRESO_MERCADERIA[[#This Row],[CODIGO]],STOCKSANLUIS[],2,FALSE)</f>
        <v>#N/A</v>
      </c>
      <c r="C4848" s="10"/>
      <c r="D4848" s="1"/>
      <c r="E4848" s="1" t="e">
        <f>VLOOKUP(INGRESO_MERCADERIA[[#This Row],[CODIGO]],STOCKSANLUIS[],7,FALSE)</f>
        <v>#N/A</v>
      </c>
      <c r="F4848" s="10"/>
    </row>
    <row r="4849" spans="1:6" x14ac:dyDescent="0.25">
      <c r="A4849" s="6"/>
      <c r="B4849" t="e">
        <f>VLOOKUP(INGRESO_MERCADERIA[[#This Row],[CODIGO]],STOCKSANLUIS[],2,FALSE)</f>
        <v>#N/A</v>
      </c>
      <c r="C4849" s="10"/>
      <c r="D4849" s="1"/>
      <c r="E4849" s="1" t="e">
        <f>VLOOKUP(INGRESO_MERCADERIA[[#This Row],[CODIGO]],STOCKSANLUIS[],7,FALSE)</f>
        <v>#N/A</v>
      </c>
      <c r="F4849" s="10"/>
    </row>
    <row r="4850" spans="1:6" x14ac:dyDescent="0.25">
      <c r="A4850" s="6"/>
      <c r="B4850" t="e">
        <f>VLOOKUP(INGRESO_MERCADERIA[[#This Row],[CODIGO]],STOCKSANLUIS[],2,FALSE)</f>
        <v>#N/A</v>
      </c>
      <c r="C4850" s="10"/>
      <c r="D4850" s="1"/>
      <c r="E4850" s="1" t="e">
        <f>VLOOKUP(INGRESO_MERCADERIA[[#This Row],[CODIGO]],STOCKSANLUIS[],7,FALSE)</f>
        <v>#N/A</v>
      </c>
      <c r="F4850" s="10"/>
    </row>
    <row r="4851" spans="1:6" x14ac:dyDescent="0.25">
      <c r="A4851" s="6"/>
      <c r="B4851" t="e">
        <f>VLOOKUP(INGRESO_MERCADERIA[[#This Row],[CODIGO]],STOCKSANLUIS[],2,FALSE)</f>
        <v>#N/A</v>
      </c>
      <c r="C4851" s="10"/>
      <c r="D4851" s="1"/>
      <c r="E4851" s="1" t="e">
        <f>VLOOKUP(INGRESO_MERCADERIA[[#This Row],[CODIGO]],STOCKSANLUIS[],7,FALSE)</f>
        <v>#N/A</v>
      </c>
      <c r="F4851" s="10"/>
    </row>
    <row r="4852" spans="1:6" x14ac:dyDescent="0.25">
      <c r="A4852" s="6"/>
      <c r="B4852" t="e">
        <f>VLOOKUP(INGRESO_MERCADERIA[[#This Row],[CODIGO]],STOCKSANLUIS[],2,FALSE)</f>
        <v>#N/A</v>
      </c>
      <c r="C4852" s="10"/>
      <c r="D4852" s="1"/>
      <c r="E4852" s="1" t="e">
        <f>VLOOKUP(INGRESO_MERCADERIA[[#This Row],[CODIGO]],STOCKSANLUIS[],7,FALSE)</f>
        <v>#N/A</v>
      </c>
      <c r="F4852" s="10"/>
    </row>
    <row r="4853" spans="1:6" x14ac:dyDescent="0.25">
      <c r="A4853" s="6"/>
      <c r="B4853" t="e">
        <f>VLOOKUP(INGRESO_MERCADERIA[[#This Row],[CODIGO]],STOCKSANLUIS[],2,FALSE)</f>
        <v>#N/A</v>
      </c>
      <c r="C4853" s="10"/>
      <c r="D4853" s="1"/>
      <c r="E4853" s="1" t="e">
        <f>VLOOKUP(INGRESO_MERCADERIA[[#This Row],[CODIGO]],STOCKSANLUIS[],7,FALSE)</f>
        <v>#N/A</v>
      </c>
      <c r="F4853" s="10"/>
    </row>
    <row r="4854" spans="1:6" x14ac:dyDescent="0.25">
      <c r="A4854" s="6"/>
      <c r="B4854" t="e">
        <f>VLOOKUP(INGRESO_MERCADERIA[[#This Row],[CODIGO]],STOCKSANLUIS[],2,FALSE)</f>
        <v>#N/A</v>
      </c>
      <c r="C4854" s="10"/>
      <c r="D4854" s="1"/>
      <c r="E4854" s="1" t="e">
        <f>VLOOKUP(INGRESO_MERCADERIA[[#This Row],[CODIGO]],STOCKSANLUIS[],7,FALSE)</f>
        <v>#N/A</v>
      </c>
      <c r="F4854" s="10"/>
    </row>
    <row r="4855" spans="1:6" x14ac:dyDescent="0.25">
      <c r="A4855" s="6"/>
      <c r="B4855" t="e">
        <f>VLOOKUP(INGRESO_MERCADERIA[[#This Row],[CODIGO]],STOCKSANLUIS[],2,FALSE)</f>
        <v>#N/A</v>
      </c>
      <c r="C4855" s="10"/>
      <c r="D4855" s="1"/>
      <c r="E4855" s="1" t="e">
        <f>VLOOKUP(INGRESO_MERCADERIA[[#This Row],[CODIGO]],STOCKSANLUIS[],7,FALSE)</f>
        <v>#N/A</v>
      </c>
      <c r="F4855" s="10"/>
    </row>
    <row r="4856" spans="1:6" x14ac:dyDescent="0.25">
      <c r="A4856" s="6"/>
      <c r="B4856" t="e">
        <f>VLOOKUP(INGRESO_MERCADERIA[[#This Row],[CODIGO]],STOCKSANLUIS[],2,FALSE)</f>
        <v>#N/A</v>
      </c>
      <c r="C4856" s="10"/>
      <c r="D4856" s="1"/>
      <c r="E4856" s="1" t="e">
        <f>VLOOKUP(INGRESO_MERCADERIA[[#This Row],[CODIGO]],STOCKSANLUIS[],7,FALSE)</f>
        <v>#N/A</v>
      </c>
      <c r="F4856" s="10"/>
    </row>
    <row r="4857" spans="1:6" x14ac:dyDescent="0.25">
      <c r="A4857" s="6"/>
      <c r="B4857" t="e">
        <f>VLOOKUP(INGRESO_MERCADERIA[[#This Row],[CODIGO]],STOCKSANLUIS[],2,FALSE)</f>
        <v>#N/A</v>
      </c>
      <c r="C4857" s="10"/>
      <c r="D4857" s="1"/>
      <c r="E4857" s="1" t="e">
        <f>VLOOKUP(INGRESO_MERCADERIA[[#This Row],[CODIGO]],STOCKSANLUIS[],7,FALSE)</f>
        <v>#N/A</v>
      </c>
      <c r="F4857" s="10"/>
    </row>
    <row r="4858" spans="1:6" x14ac:dyDescent="0.25">
      <c r="A4858" s="6"/>
      <c r="B4858" t="e">
        <f>VLOOKUP(INGRESO_MERCADERIA[[#This Row],[CODIGO]],STOCKSANLUIS[],2,FALSE)</f>
        <v>#N/A</v>
      </c>
      <c r="C4858" s="10"/>
      <c r="D4858" s="1"/>
      <c r="E4858" s="1" t="e">
        <f>VLOOKUP(INGRESO_MERCADERIA[[#This Row],[CODIGO]],STOCKSANLUIS[],7,FALSE)</f>
        <v>#N/A</v>
      </c>
      <c r="F4858" s="10"/>
    </row>
    <row r="4859" spans="1:6" x14ac:dyDescent="0.25">
      <c r="A4859" s="6"/>
      <c r="B4859" t="e">
        <f>VLOOKUP(INGRESO_MERCADERIA[[#This Row],[CODIGO]],STOCKSANLUIS[],2,FALSE)</f>
        <v>#N/A</v>
      </c>
      <c r="C4859" s="10"/>
      <c r="D4859" s="1"/>
      <c r="E4859" s="1" t="e">
        <f>VLOOKUP(INGRESO_MERCADERIA[[#This Row],[CODIGO]],STOCKSANLUIS[],7,FALSE)</f>
        <v>#N/A</v>
      </c>
      <c r="F4859" s="10"/>
    </row>
    <row r="4860" spans="1:6" x14ac:dyDescent="0.25">
      <c r="A4860" s="6"/>
      <c r="B4860" t="e">
        <f>VLOOKUP(INGRESO_MERCADERIA[[#This Row],[CODIGO]],STOCKSANLUIS[],2,FALSE)</f>
        <v>#N/A</v>
      </c>
      <c r="C4860" s="10"/>
      <c r="D4860" s="1"/>
      <c r="E4860" s="1" t="e">
        <f>VLOOKUP(INGRESO_MERCADERIA[[#This Row],[CODIGO]],STOCKSANLUIS[],7,FALSE)</f>
        <v>#N/A</v>
      </c>
      <c r="F4860" s="10"/>
    </row>
    <row r="4861" spans="1:6" x14ac:dyDescent="0.25">
      <c r="A4861" s="6"/>
      <c r="B4861" t="e">
        <f>VLOOKUP(INGRESO_MERCADERIA[[#This Row],[CODIGO]],STOCKSANLUIS[],2,FALSE)</f>
        <v>#N/A</v>
      </c>
      <c r="C4861" s="10"/>
      <c r="D4861" s="1"/>
      <c r="E4861" s="1" t="e">
        <f>VLOOKUP(INGRESO_MERCADERIA[[#This Row],[CODIGO]],STOCKSANLUIS[],7,FALSE)</f>
        <v>#N/A</v>
      </c>
      <c r="F4861" s="10"/>
    </row>
    <row r="4862" spans="1:6" x14ac:dyDescent="0.25">
      <c r="A4862" s="6"/>
      <c r="B4862" t="e">
        <f>VLOOKUP(INGRESO_MERCADERIA[[#This Row],[CODIGO]],STOCKSANLUIS[],2,FALSE)</f>
        <v>#N/A</v>
      </c>
      <c r="C4862" s="10"/>
      <c r="D4862" s="1"/>
      <c r="E4862" s="1" t="e">
        <f>VLOOKUP(INGRESO_MERCADERIA[[#This Row],[CODIGO]],STOCKSANLUIS[],7,FALSE)</f>
        <v>#N/A</v>
      </c>
      <c r="F4862" s="10"/>
    </row>
    <row r="4863" spans="1:6" x14ac:dyDescent="0.25">
      <c r="A4863" s="6"/>
      <c r="B4863" t="e">
        <f>VLOOKUP(INGRESO_MERCADERIA[[#This Row],[CODIGO]],STOCKSANLUIS[],2,FALSE)</f>
        <v>#N/A</v>
      </c>
      <c r="C4863" s="10"/>
      <c r="D4863" s="1"/>
      <c r="E4863" s="1" t="e">
        <f>VLOOKUP(INGRESO_MERCADERIA[[#This Row],[CODIGO]],STOCKSANLUIS[],7,FALSE)</f>
        <v>#N/A</v>
      </c>
      <c r="F4863" s="10"/>
    </row>
    <row r="4864" spans="1:6" x14ac:dyDescent="0.25">
      <c r="A4864" s="6"/>
      <c r="B4864" t="e">
        <f>VLOOKUP(INGRESO_MERCADERIA[[#This Row],[CODIGO]],STOCKSANLUIS[],2,FALSE)</f>
        <v>#N/A</v>
      </c>
      <c r="C4864" s="10"/>
      <c r="D4864" s="1"/>
      <c r="E4864" s="1" t="e">
        <f>VLOOKUP(INGRESO_MERCADERIA[[#This Row],[CODIGO]],STOCKSANLUIS[],7,FALSE)</f>
        <v>#N/A</v>
      </c>
      <c r="F4864" s="10"/>
    </row>
    <row r="4865" spans="1:6" x14ac:dyDescent="0.25">
      <c r="A4865" s="6"/>
      <c r="B4865" t="e">
        <f>VLOOKUP(INGRESO_MERCADERIA[[#This Row],[CODIGO]],STOCKSANLUIS[],2,FALSE)</f>
        <v>#N/A</v>
      </c>
      <c r="C4865" s="10"/>
      <c r="D4865" s="1"/>
      <c r="E4865" s="1" t="e">
        <f>VLOOKUP(INGRESO_MERCADERIA[[#This Row],[CODIGO]],STOCKSANLUIS[],7,FALSE)</f>
        <v>#N/A</v>
      </c>
      <c r="F4865" s="10"/>
    </row>
    <row r="4866" spans="1:6" x14ac:dyDescent="0.25">
      <c r="A4866" s="6"/>
      <c r="B4866" t="e">
        <f>VLOOKUP(INGRESO_MERCADERIA[[#This Row],[CODIGO]],STOCKSANLUIS[],2,FALSE)</f>
        <v>#N/A</v>
      </c>
      <c r="C4866" s="10"/>
      <c r="D4866" s="1"/>
      <c r="E4866" s="1" t="e">
        <f>VLOOKUP(INGRESO_MERCADERIA[[#This Row],[CODIGO]],STOCKSANLUIS[],7,FALSE)</f>
        <v>#N/A</v>
      </c>
      <c r="F4866" s="10"/>
    </row>
    <row r="4867" spans="1:6" x14ac:dyDescent="0.25">
      <c r="A4867" s="6"/>
      <c r="B4867" t="e">
        <f>VLOOKUP(INGRESO_MERCADERIA[[#This Row],[CODIGO]],STOCKSANLUIS[],2,FALSE)</f>
        <v>#N/A</v>
      </c>
      <c r="C4867" s="10"/>
      <c r="D4867" s="1"/>
      <c r="E4867" s="1" t="e">
        <f>VLOOKUP(INGRESO_MERCADERIA[[#This Row],[CODIGO]],STOCKSANLUIS[],7,FALSE)</f>
        <v>#N/A</v>
      </c>
      <c r="F4867" s="10"/>
    </row>
    <row r="4868" spans="1:6" x14ac:dyDescent="0.25">
      <c r="A4868" s="6"/>
      <c r="B4868" t="e">
        <f>VLOOKUP(INGRESO_MERCADERIA[[#This Row],[CODIGO]],STOCKSANLUIS[],2,FALSE)</f>
        <v>#N/A</v>
      </c>
      <c r="C4868" s="10"/>
      <c r="D4868" s="1"/>
      <c r="E4868" s="1" t="e">
        <f>VLOOKUP(INGRESO_MERCADERIA[[#This Row],[CODIGO]],STOCKSANLUIS[],7,FALSE)</f>
        <v>#N/A</v>
      </c>
      <c r="F4868" s="10"/>
    </row>
    <row r="4869" spans="1:6" x14ac:dyDescent="0.25">
      <c r="A4869" s="6"/>
      <c r="B4869" t="e">
        <f>VLOOKUP(INGRESO_MERCADERIA[[#This Row],[CODIGO]],STOCKSANLUIS[],2,FALSE)</f>
        <v>#N/A</v>
      </c>
      <c r="C4869" s="10"/>
      <c r="D4869" s="1"/>
      <c r="E4869" s="1" t="e">
        <f>VLOOKUP(INGRESO_MERCADERIA[[#This Row],[CODIGO]],STOCKSANLUIS[],7,FALSE)</f>
        <v>#N/A</v>
      </c>
      <c r="F4869" s="10"/>
    </row>
    <row r="4870" spans="1:6" x14ac:dyDescent="0.25">
      <c r="A4870" s="6"/>
      <c r="B4870" t="e">
        <f>VLOOKUP(INGRESO_MERCADERIA[[#This Row],[CODIGO]],STOCKSANLUIS[],2,FALSE)</f>
        <v>#N/A</v>
      </c>
      <c r="C4870" s="10"/>
      <c r="D4870" s="1"/>
      <c r="E4870" s="1" t="e">
        <f>VLOOKUP(INGRESO_MERCADERIA[[#This Row],[CODIGO]],STOCKSANLUIS[],7,FALSE)</f>
        <v>#N/A</v>
      </c>
      <c r="F4870" s="10"/>
    </row>
    <row r="4871" spans="1:6" x14ac:dyDescent="0.25">
      <c r="A4871" s="6"/>
      <c r="B4871" t="e">
        <f>VLOOKUP(INGRESO_MERCADERIA[[#This Row],[CODIGO]],STOCKSANLUIS[],2,FALSE)</f>
        <v>#N/A</v>
      </c>
      <c r="C4871" s="10"/>
      <c r="D4871" s="1"/>
      <c r="E4871" s="1" t="e">
        <f>VLOOKUP(INGRESO_MERCADERIA[[#This Row],[CODIGO]],STOCKSANLUIS[],7,FALSE)</f>
        <v>#N/A</v>
      </c>
      <c r="F4871" s="10"/>
    </row>
    <row r="4872" spans="1:6" x14ac:dyDescent="0.25">
      <c r="A4872" s="6"/>
      <c r="B4872" t="e">
        <f>VLOOKUP(INGRESO_MERCADERIA[[#This Row],[CODIGO]],STOCKSANLUIS[],2,FALSE)</f>
        <v>#N/A</v>
      </c>
      <c r="C4872" s="10"/>
      <c r="D4872" s="1"/>
      <c r="E4872" s="1" t="e">
        <f>VLOOKUP(INGRESO_MERCADERIA[[#This Row],[CODIGO]],STOCKSANLUIS[],7,FALSE)</f>
        <v>#N/A</v>
      </c>
      <c r="F4872" s="10"/>
    </row>
    <row r="4873" spans="1:6" x14ac:dyDescent="0.25">
      <c r="A4873" s="6"/>
      <c r="B4873" t="e">
        <f>VLOOKUP(INGRESO_MERCADERIA[[#This Row],[CODIGO]],STOCKSANLUIS[],2,FALSE)</f>
        <v>#N/A</v>
      </c>
      <c r="C4873" s="10"/>
      <c r="D4873" s="1"/>
      <c r="E4873" s="1" t="e">
        <f>VLOOKUP(INGRESO_MERCADERIA[[#This Row],[CODIGO]],STOCKSANLUIS[],7,FALSE)</f>
        <v>#N/A</v>
      </c>
      <c r="F4873" s="10"/>
    </row>
    <row r="4874" spans="1:6" x14ac:dyDescent="0.25">
      <c r="A4874" s="6"/>
      <c r="B4874" t="e">
        <f>VLOOKUP(INGRESO_MERCADERIA[[#This Row],[CODIGO]],STOCKSANLUIS[],2,FALSE)</f>
        <v>#N/A</v>
      </c>
      <c r="C4874" s="10"/>
      <c r="D4874" s="1"/>
      <c r="E4874" s="1" t="e">
        <f>VLOOKUP(INGRESO_MERCADERIA[[#This Row],[CODIGO]],STOCKSANLUIS[],7,FALSE)</f>
        <v>#N/A</v>
      </c>
      <c r="F4874" s="10"/>
    </row>
    <row r="4875" spans="1:6" x14ac:dyDescent="0.25">
      <c r="A4875" s="6"/>
      <c r="B4875" t="e">
        <f>VLOOKUP(INGRESO_MERCADERIA[[#This Row],[CODIGO]],STOCKSANLUIS[],2,FALSE)</f>
        <v>#N/A</v>
      </c>
      <c r="C4875" s="10"/>
      <c r="D4875" s="1"/>
      <c r="E4875" s="1" t="e">
        <f>VLOOKUP(INGRESO_MERCADERIA[[#This Row],[CODIGO]],STOCKSANLUIS[],7,FALSE)</f>
        <v>#N/A</v>
      </c>
      <c r="F4875" s="10"/>
    </row>
    <row r="4876" spans="1:6" x14ac:dyDescent="0.25">
      <c r="A4876" s="6"/>
      <c r="B4876" t="e">
        <f>VLOOKUP(INGRESO_MERCADERIA[[#This Row],[CODIGO]],STOCKSANLUIS[],2,FALSE)</f>
        <v>#N/A</v>
      </c>
      <c r="C4876" s="10"/>
      <c r="D4876" s="1"/>
      <c r="E4876" s="1" t="e">
        <f>VLOOKUP(INGRESO_MERCADERIA[[#This Row],[CODIGO]],STOCKSANLUIS[],7,FALSE)</f>
        <v>#N/A</v>
      </c>
      <c r="F4876" s="10"/>
    </row>
    <row r="4877" spans="1:6" x14ac:dyDescent="0.25">
      <c r="A4877" s="6"/>
      <c r="B4877" t="e">
        <f>VLOOKUP(INGRESO_MERCADERIA[[#This Row],[CODIGO]],STOCKSANLUIS[],2,FALSE)</f>
        <v>#N/A</v>
      </c>
      <c r="C4877" s="10"/>
      <c r="D4877" s="1"/>
      <c r="E4877" s="1" t="e">
        <f>VLOOKUP(INGRESO_MERCADERIA[[#This Row],[CODIGO]],STOCKSANLUIS[],7,FALSE)</f>
        <v>#N/A</v>
      </c>
      <c r="F4877" s="10"/>
    </row>
    <row r="4878" spans="1:6" x14ac:dyDescent="0.25">
      <c r="A4878" s="6"/>
      <c r="B4878" t="e">
        <f>VLOOKUP(INGRESO_MERCADERIA[[#This Row],[CODIGO]],STOCKSANLUIS[],2,FALSE)</f>
        <v>#N/A</v>
      </c>
      <c r="C4878" s="10"/>
      <c r="D4878" s="1"/>
      <c r="E4878" s="1" t="e">
        <f>VLOOKUP(INGRESO_MERCADERIA[[#This Row],[CODIGO]],STOCKSANLUIS[],7,FALSE)</f>
        <v>#N/A</v>
      </c>
      <c r="F4878" s="10"/>
    </row>
    <row r="4879" spans="1:6" x14ac:dyDescent="0.25">
      <c r="A4879" s="6"/>
      <c r="B4879" t="e">
        <f>VLOOKUP(INGRESO_MERCADERIA[[#This Row],[CODIGO]],STOCKSANLUIS[],2,FALSE)</f>
        <v>#N/A</v>
      </c>
      <c r="C4879" s="10"/>
      <c r="D4879" s="1"/>
      <c r="E4879" s="1" t="e">
        <f>VLOOKUP(INGRESO_MERCADERIA[[#This Row],[CODIGO]],STOCKSANLUIS[],7,FALSE)</f>
        <v>#N/A</v>
      </c>
      <c r="F4879" s="10"/>
    </row>
    <row r="4880" spans="1:6" x14ac:dyDescent="0.25">
      <c r="A4880" s="6"/>
      <c r="B4880" t="e">
        <f>VLOOKUP(INGRESO_MERCADERIA[[#This Row],[CODIGO]],STOCKSANLUIS[],2,FALSE)</f>
        <v>#N/A</v>
      </c>
      <c r="C4880" s="10"/>
      <c r="D4880" s="1"/>
      <c r="E4880" s="1" t="e">
        <f>VLOOKUP(INGRESO_MERCADERIA[[#This Row],[CODIGO]],STOCKSANLUIS[],7,FALSE)</f>
        <v>#N/A</v>
      </c>
      <c r="F4880" s="10"/>
    </row>
    <row r="4881" spans="1:6" x14ac:dyDescent="0.25">
      <c r="A4881" s="6"/>
      <c r="B4881" t="e">
        <f>VLOOKUP(INGRESO_MERCADERIA[[#This Row],[CODIGO]],STOCKSANLUIS[],2,FALSE)</f>
        <v>#N/A</v>
      </c>
      <c r="C4881" s="10"/>
      <c r="D4881" s="1"/>
      <c r="E4881" s="1" t="e">
        <f>VLOOKUP(INGRESO_MERCADERIA[[#This Row],[CODIGO]],STOCKSANLUIS[],7,FALSE)</f>
        <v>#N/A</v>
      </c>
      <c r="F4881" s="10"/>
    </row>
    <row r="4882" spans="1:6" x14ac:dyDescent="0.25">
      <c r="A4882" s="6"/>
      <c r="B4882" t="e">
        <f>VLOOKUP(INGRESO_MERCADERIA[[#This Row],[CODIGO]],STOCKSANLUIS[],2,FALSE)</f>
        <v>#N/A</v>
      </c>
      <c r="C4882" s="10"/>
      <c r="D4882" s="1"/>
      <c r="E4882" s="1" t="e">
        <f>VLOOKUP(INGRESO_MERCADERIA[[#This Row],[CODIGO]],STOCKSANLUIS[],7,FALSE)</f>
        <v>#N/A</v>
      </c>
      <c r="F4882" s="10"/>
    </row>
    <row r="4883" spans="1:6" x14ac:dyDescent="0.25">
      <c r="A4883" s="6"/>
      <c r="B4883" t="e">
        <f>VLOOKUP(INGRESO_MERCADERIA[[#This Row],[CODIGO]],STOCKSANLUIS[],2,FALSE)</f>
        <v>#N/A</v>
      </c>
      <c r="C4883" s="10"/>
      <c r="D4883" s="1"/>
      <c r="E4883" s="1" t="e">
        <f>VLOOKUP(INGRESO_MERCADERIA[[#This Row],[CODIGO]],STOCKSANLUIS[],7,FALSE)</f>
        <v>#N/A</v>
      </c>
      <c r="F4883" s="10"/>
    </row>
    <row r="4884" spans="1:6" x14ac:dyDescent="0.25">
      <c r="A4884" s="6"/>
      <c r="B4884" t="e">
        <f>VLOOKUP(INGRESO_MERCADERIA[[#This Row],[CODIGO]],STOCKSANLUIS[],2,FALSE)</f>
        <v>#N/A</v>
      </c>
      <c r="C4884" s="10"/>
      <c r="D4884" s="1"/>
      <c r="E4884" s="1" t="e">
        <f>VLOOKUP(INGRESO_MERCADERIA[[#This Row],[CODIGO]],STOCKSANLUIS[],7,FALSE)</f>
        <v>#N/A</v>
      </c>
      <c r="F4884" s="10"/>
    </row>
    <row r="4885" spans="1:6" x14ac:dyDescent="0.25">
      <c r="A4885" s="6"/>
      <c r="B4885" t="e">
        <f>VLOOKUP(INGRESO_MERCADERIA[[#This Row],[CODIGO]],STOCKSANLUIS[],2,FALSE)</f>
        <v>#N/A</v>
      </c>
      <c r="C4885" s="10"/>
      <c r="D4885" s="1"/>
      <c r="E4885" s="1" t="e">
        <f>VLOOKUP(INGRESO_MERCADERIA[[#This Row],[CODIGO]],STOCKSANLUIS[],7,FALSE)</f>
        <v>#N/A</v>
      </c>
      <c r="F4885" s="10"/>
    </row>
    <row r="4886" spans="1:6" x14ac:dyDescent="0.25">
      <c r="A4886" s="6"/>
      <c r="B4886" t="e">
        <f>VLOOKUP(INGRESO_MERCADERIA[[#This Row],[CODIGO]],STOCKSANLUIS[],2,FALSE)</f>
        <v>#N/A</v>
      </c>
      <c r="C4886" s="10"/>
      <c r="D4886" s="1"/>
      <c r="E4886" s="1" t="e">
        <f>VLOOKUP(INGRESO_MERCADERIA[[#This Row],[CODIGO]],STOCKSANLUIS[],7,FALSE)</f>
        <v>#N/A</v>
      </c>
      <c r="F4886" s="10"/>
    </row>
    <row r="4887" spans="1:6" x14ac:dyDescent="0.25">
      <c r="A4887" s="6"/>
      <c r="B4887" t="e">
        <f>VLOOKUP(INGRESO_MERCADERIA[[#This Row],[CODIGO]],STOCKSANLUIS[],2,FALSE)</f>
        <v>#N/A</v>
      </c>
      <c r="C4887" s="10"/>
      <c r="D4887" s="1"/>
      <c r="E4887" s="1" t="e">
        <f>VLOOKUP(INGRESO_MERCADERIA[[#This Row],[CODIGO]],STOCKSANLUIS[],7,FALSE)</f>
        <v>#N/A</v>
      </c>
      <c r="F4887" s="10"/>
    </row>
    <row r="4888" spans="1:6" x14ac:dyDescent="0.25">
      <c r="A4888" s="6"/>
      <c r="B4888" t="e">
        <f>VLOOKUP(INGRESO_MERCADERIA[[#This Row],[CODIGO]],STOCKSANLUIS[],2,FALSE)</f>
        <v>#N/A</v>
      </c>
      <c r="C4888" s="10"/>
      <c r="D4888" s="1"/>
      <c r="E4888" s="1" t="e">
        <f>VLOOKUP(INGRESO_MERCADERIA[[#This Row],[CODIGO]],STOCKSANLUIS[],7,FALSE)</f>
        <v>#N/A</v>
      </c>
      <c r="F4888" s="10"/>
    </row>
    <row r="4889" spans="1:6" x14ac:dyDescent="0.25">
      <c r="A4889" s="6"/>
      <c r="B4889" t="e">
        <f>VLOOKUP(INGRESO_MERCADERIA[[#This Row],[CODIGO]],STOCKSANLUIS[],2,FALSE)</f>
        <v>#N/A</v>
      </c>
      <c r="C4889" s="10"/>
      <c r="D4889" s="1"/>
      <c r="E4889" s="1" t="e">
        <f>VLOOKUP(INGRESO_MERCADERIA[[#This Row],[CODIGO]],STOCKSANLUIS[],7,FALSE)</f>
        <v>#N/A</v>
      </c>
      <c r="F4889" s="10"/>
    </row>
    <row r="4890" spans="1:6" x14ac:dyDescent="0.25">
      <c r="A4890" s="6"/>
      <c r="B4890" t="e">
        <f>VLOOKUP(INGRESO_MERCADERIA[[#This Row],[CODIGO]],STOCKSANLUIS[],2,FALSE)</f>
        <v>#N/A</v>
      </c>
      <c r="C4890" s="10"/>
      <c r="D4890" s="1"/>
      <c r="E4890" s="1" t="e">
        <f>VLOOKUP(INGRESO_MERCADERIA[[#This Row],[CODIGO]],STOCKSANLUIS[],7,FALSE)</f>
        <v>#N/A</v>
      </c>
      <c r="F4890" s="10"/>
    </row>
    <row r="4891" spans="1:6" x14ac:dyDescent="0.25">
      <c r="A4891" s="6"/>
      <c r="B4891" t="e">
        <f>VLOOKUP(INGRESO_MERCADERIA[[#This Row],[CODIGO]],STOCKSANLUIS[],2,FALSE)</f>
        <v>#N/A</v>
      </c>
      <c r="C4891" s="10"/>
      <c r="D4891" s="1"/>
      <c r="E4891" s="1" t="e">
        <f>VLOOKUP(INGRESO_MERCADERIA[[#This Row],[CODIGO]],STOCKSANLUIS[],7,FALSE)</f>
        <v>#N/A</v>
      </c>
      <c r="F4891" s="10"/>
    </row>
    <row r="4892" spans="1:6" x14ac:dyDescent="0.25">
      <c r="A4892" s="6"/>
      <c r="B4892" t="e">
        <f>VLOOKUP(INGRESO_MERCADERIA[[#This Row],[CODIGO]],STOCKSANLUIS[],2,FALSE)</f>
        <v>#N/A</v>
      </c>
      <c r="C4892" s="10"/>
      <c r="D4892" s="1"/>
      <c r="E4892" s="1" t="e">
        <f>VLOOKUP(INGRESO_MERCADERIA[[#This Row],[CODIGO]],STOCKSANLUIS[],7,FALSE)</f>
        <v>#N/A</v>
      </c>
      <c r="F4892" s="10"/>
    </row>
    <row r="4893" spans="1:6" x14ac:dyDescent="0.25">
      <c r="A4893" s="6"/>
      <c r="B4893" t="e">
        <f>VLOOKUP(INGRESO_MERCADERIA[[#This Row],[CODIGO]],STOCKSANLUIS[],2,FALSE)</f>
        <v>#N/A</v>
      </c>
      <c r="C4893" s="10"/>
      <c r="D4893" s="1"/>
      <c r="E4893" s="1" t="e">
        <f>VLOOKUP(INGRESO_MERCADERIA[[#This Row],[CODIGO]],STOCKSANLUIS[],7,FALSE)</f>
        <v>#N/A</v>
      </c>
      <c r="F4893" s="10"/>
    </row>
    <row r="4894" spans="1:6" x14ac:dyDescent="0.25">
      <c r="A4894" s="6"/>
      <c r="B4894" t="e">
        <f>VLOOKUP(INGRESO_MERCADERIA[[#This Row],[CODIGO]],STOCKSANLUIS[],2,FALSE)</f>
        <v>#N/A</v>
      </c>
      <c r="C4894" s="10"/>
      <c r="D4894" s="1"/>
      <c r="E4894" s="1" t="e">
        <f>VLOOKUP(INGRESO_MERCADERIA[[#This Row],[CODIGO]],STOCKSANLUIS[],7,FALSE)</f>
        <v>#N/A</v>
      </c>
      <c r="F4894" s="10"/>
    </row>
    <row r="4895" spans="1:6" x14ac:dyDescent="0.25">
      <c r="A4895" s="6"/>
      <c r="B4895" t="e">
        <f>VLOOKUP(INGRESO_MERCADERIA[[#This Row],[CODIGO]],STOCKSANLUIS[],2,FALSE)</f>
        <v>#N/A</v>
      </c>
      <c r="C4895" s="10"/>
      <c r="D4895" s="1"/>
      <c r="E4895" s="1" t="e">
        <f>VLOOKUP(INGRESO_MERCADERIA[[#This Row],[CODIGO]],STOCKSANLUIS[],7,FALSE)</f>
        <v>#N/A</v>
      </c>
      <c r="F4895" s="10"/>
    </row>
    <row r="4896" spans="1:6" x14ac:dyDescent="0.25">
      <c r="A4896" s="6"/>
      <c r="B4896" t="e">
        <f>VLOOKUP(INGRESO_MERCADERIA[[#This Row],[CODIGO]],STOCKSANLUIS[],2,FALSE)</f>
        <v>#N/A</v>
      </c>
      <c r="C4896" s="10"/>
      <c r="D4896" s="1"/>
      <c r="E4896" s="1" t="e">
        <f>VLOOKUP(INGRESO_MERCADERIA[[#This Row],[CODIGO]],STOCKSANLUIS[],7,FALSE)</f>
        <v>#N/A</v>
      </c>
      <c r="F4896" s="10"/>
    </row>
    <row r="4897" spans="1:6" x14ac:dyDescent="0.25">
      <c r="A4897" s="6"/>
      <c r="B4897" t="e">
        <f>VLOOKUP(INGRESO_MERCADERIA[[#This Row],[CODIGO]],STOCKSANLUIS[],2,FALSE)</f>
        <v>#N/A</v>
      </c>
      <c r="C4897" s="10"/>
      <c r="D4897" s="1"/>
      <c r="E4897" s="1" t="e">
        <f>VLOOKUP(INGRESO_MERCADERIA[[#This Row],[CODIGO]],STOCKSANLUIS[],7,FALSE)</f>
        <v>#N/A</v>
      </c>
      <c r="F4897" s="10"/>
    </row>
    <row r="4898" spans="1:6" x14ac:dyDescent="0.25">
      <c r="A4898" s="6"/>
      <c r="B4898" t="e">
        <f>VLOOKUP(INGRESO_MERCADERIA[[#This Row],[CODIGO]],STOCKSANLUIS[],2,FALSE)</f>
        <v>#N/A</v>
      </c>
      <c r="C4898" s="10"/>
      <c r="D4898" s="1"/>
      <c r="E4898" s="1" t="e">
        <f>VLOOKUP(INGRESO_MERCADERIA[[#This Row],[CODIGO]],STOCKSANLUIS[],7,FALSE)</f>
        <v>#N/A</v>
      </c>
      <c r="F4898" s="10"/>
    </row>
    <row r="4899" spans="1:6" x14ac:dyDescent="0.25">
      <c r="A4899" s="6"/>
      <c r="B4899" t="e">
        <f>VLOOKUP(INGRESO_MERCADERIA[[#This Row],[CODIGO]],STOCKSANLUIS[],2,FALSE)</f>
        <v>#N/A</v>
      </c>
      <c r="C4899" s="10"/>
      <c r="D4899" s="1"/>
      <c r="E4899" s="1" t="e">
        <f>VLOOKUP(INGRESO_MERCADERIA[[#This Row],[CODIGO]],STOCKSANLUIS[],7,FALSE)</f>
        <v>#N/A</v>
      </c>
      <c r="F4899" s="10"/>
    </row>
    <row r="4900" spans="1:6" x14ac:dyDescent="0.25">
      <c r="A4900" s="6"/>
      <c r="B4900" t="e">
        <f>VLOOKUP(INGRESO_MERCADERIA[[#This Row],[CODIGO]],STOCKSANLUIS[],2,FALSE)</f>
        <v>#N/A</v>
      </c>
      <c r="C4900" s="10"/>
      <c r="D4900" s="1"/>
      <c r="E4900" s="1" t="e">
        <f>VLOOKUP(INGRESO_MERCADERIA[[#This Row],[CODIGO]],STOCKSANLUIS[],7,FALSE)</f>
        <v>#N/A</v>
      </c>
      <c r="F4900" s="10"/>
    </row>
    <row r="4901" spans="1:6" x14ac:dyDescent="0.25">
      <c r="A4901" s="6"/>
      <c r="B4901" t="e">
        <f>VLOOKUP(INGRESO_MERCADERIA[[#This Row],[CODIGO]],STOCKSANLUIS[],2,FALSE)</f>
        <v>#N/A</v>
      </c>
      <c r="C4901" s="10"/>
      <c r="D4901" s="1"/>
      <c r="E4901" s="1" t="e">
        <f>VLOOKUP(INGRESO_MERCADERIA[[#This Row],[CODIGO]],STOCKSANLUIS[],7,FALSE)</f>
        <v>#N/A</v>
      </c>
      <c r="F4901" s="10"/>
    </row>
    <row r="4902" spans="1:6" x14ac:dyDescent="0.25">
      <c r="A4902" s="6"/>
      <c r="B4902" t="e">
        <f>VLOOKUP(INGRESO_MERCADERIA[[#This Row],[CODIGO]],STOCKSANLUIS[],2,FALSE)</f>
        <v>#N/A</v>
      </c>
      <c r="C4902" s="10"/>
      <c r="D4902" s="1"/>
      <c r="E4902" s="1" t="e">
        <f>VLOOKUP(INGRESO_MERCADERIA[[#This Row],[CODIGO]],STOCKSANLUIS[],7,FALSE)</f>
        <v>#N/A</v>
      </c>
      <c r="F4902" s="10"/>
    </row>
    <row r="4903" spans="1:6" x14ac:dyDescent="0.25">
      <c r="A4903" s="6"/>
      <c r="B4903" t="e">
        <f>VLOOKUP(INGRESO_MERCADERIA[[#This Row],[CODIGO]],STOCKSANLUIS[],2,FALSE)</f>
        <v>#N/A</v>
      </c>
      <c r="C4903" s="10"/>
      <c r="D4903" s="1"/>
      <c r="E4903" s="1" t="e">
        <f>VLOOKUP(INGRESO_MERCADERIA[[#This Row],[CODIGO]],STOCKSANLUIS[],7,FALSE)</f>
        <v>#N/A</v>
      </c>
      <c r="F4903" s="10"/>
    </row>
    <row r="4904" spans="1:6" x14ac:dyDescent="0.25">
      <c r="A4904" s="6"/>
      <c r="B4904" t="e">
        <f>VLOOKUP(INGRESO_MERCADERIA[[#This Row],[CODIGO]],STOCKSANLUIS[],2,FALSE)</f>
        <v>#N/A</v>
      </c>
      <c r="C4904" s="10"/>
      <c r="D4904" s="1"/>
      <c r="E4904" s="1" t="e">
        <f>VLOOKUP(INGRESO_MERCADERIA[[#This Row],[CODIGO]],STOCKSANLUIS[],7,FALSE)</f>
        <v>#N/A</v>
      </c>
      <c r="F4904" s="10"/>
    </row>
    <row r="4905" spans="1:6" x14ac:dyDescent="0.25">
      <c r="A4905" s="6"/>
      <c r="B4905" t="e">
        <f>VLOOKUP(INGRESO_MERCADERIA[[#This Row],[CODIGO]],STOCKSANLUIS[],2,FALSE)</f>
        <v>#N/A</v>
      </c>
      <c r="C4905" s="10"/>
      <c r="D4905" s="1"/>
      <c r="E4905" s="1" t="e">
        <f>VLOOKUP(INGRESO_MERCADERIA[[#This Row],[CODIGO]],STOCKSANLUIS[],7,FALSE)</f>
        <v>#N/A</v>
      </c>
      <c r="F4905" s="10"/>
    </row>
    <row r="4906" spans="1:6" x14ac:dyDescent="0.25">
      <c r="A4906" s="6"/>
      <c r="B4906" t="e">
        <f>VLOOKUP(INGRESO_MERCADERIA[[#This Row],[CODIGO]],STOCKSANLUIS[],2,FALSE)</f>
        <v>#N/A</v>
      </c>
      <c r="C4906" s="10"/>
      <c r="D4906" s="1"/>
      <c r="E4906" s="1" t="e">
        <f>VLOOKUP(INGRESO_MERCADERIA[[#This Row],[CODIGO]],STOCKSANLUIS[],7,FALSE)</f>
        <v>#N/A</v>
      </c>
      <c r="F4906" s="10"/>
    </row>
    <row r="4907" spans="1:6" x14ac:dyDescent="0.25">
      <c r="A4907" s="6"/>
      <c r="B4907" t="e">
        <f>VLOOKUP(INGRESO_MERCADERIA[[#This Row],[CODIGO]],STOCKSANLUIS[],2,FALSE)</f>
        <v>#N/A</v>
      </c>
      <c r="C4907" s="10"/>
      <c r="D4907" s="1"/>
      <c r="E4907" s="1" t="e">
        <f>VLOOKUP(INGRESO_MERCADERIA[[#This Row],[CODIGO]],STOCKSANLUIS[],7,FALSE)</f>
        <v>#N/A</v>
      </c>
      <c r="F4907" s="10"/>
    </row>
    <row r="4908" spans="1:6" x14ac:dyDescent="0.25">
      <c r="A4908" s="6"/>
      <c r="B4908" t="e">
        <f>VLOOKUP(INGRESO_MERCADERIA[[#This Row],[CODIGO]],STOCKSANLUIS[],2,FALSE)</f>
        <v>#N/A</v>
      </c>
      <c r="C4908" s="10"/>
      <c r="D4908" s="1"/>
      <c r="E4908" s="1" t="e">
        <f>VLOOKUP(INGRESO_MERCADERIA[[#This Row],[CODIGO]],STOCKSANLUIS[],7,FALSE)</f>
        <v>#N/A</v>
      </c>
      <c r="F4908" s="10"/>
    </row>
    <row r="4909" spans="1:6" x14ac:dyDescent="0.25">
      <c r="A4909" s="6"/>
      <c r="B4909" t="e">
        <f>VLOOKUP(INGRESO_MERCADERIA[[#This Row],[CODIGO]],STOCKSANLUIS[],2,FALSE)</f>
        <v>#N/A</v>
      </c>
      <c r="C4909" s="10"/>
      <c r="D4909" s="1"/>
      <c r="E4909" s="1" t="e">
        <f>VLOOKUP(INGRESO_MERCADERIA[[#This Row],[CODIGO]],STOCKSANLUIS[],7,FALSE)</f>
        <v>#N/A</v>
      </c>
      <c r="F4909" s="10"/>
    </row>
    <row r="4910" spans="1:6" x14ac:dyDescent="0.25">
      <c r="A4910" s="6"/>
      <c r="B4910" t="e">
        <f>VLOOKUP(INGRESO_MERCADERIA[[#This Row],[CODIGO]],STOCKSANLUIS[],2,FALSE)</f>
        <v>#N/A</v>
      </c>
      <c r="C4910" s="10"/>
      <c r="D4910" s="1"/>
      <c r="E4910" s="1" t="e">
        <f>VLOOKUP(INGRESO_MERCADERIA[[#This Row],[CODIGO]],STOCKSANLUIS[],7,FALSE)</f>
        <v>#N/A</v>
      </c>
      <c r="F4910" s="10"/>
    </row>
    <row r="4911" spans="1:6" x14ac:dyDescent="0.25">
      <c r="A4911" s="6"/>
      <c r="B4911" t="e">
        <f>VLOOKUP(INGRESO_MERCADERIA[[#This Row],[CODIGO]],STOCKSANLUIS[],2,FALSE)</f>
        <v>#N/A</v>
      </c>
      <c r="C4911" s="10"/>
      <c r="D4911" s="1"/>
      <c r="E4911" s="1" t="e">
        <f>VLOOKUP(INGRESO_MERCADERIA[[#This Row],[CODIGO]],STOCKSANLUIS[],7,FALSE)</f>
        <v>#N/A</v>
      </c>
      <c r="F4911" s="10"/>
    </row>
    <row r="4912" spans="1:6" x14ac:dyDescent="0.25">
      <c r="A4912" s="6"/>
      <c r="B4912" t="e">
        <f>VLOOKUP(INGRESO_MERCADERIA[[#This Row],[CODIGO]],STOCKSANLUIS[],2,FALSE)</f>
        <v>#N/A</v>
      </c>
      <c r="C4912" s="10"/>
      <c r="D4912" s="1"/>
      <c r="E4912" s="1" t="e">
        <f>VLOOKUP(INGRESO_MERCADERIA[[#This Row],[CODIGO]],STOCKSANLUIS[],7,FALSE)</f>
        <v>#N/A</v>
      </c>
      <c r="F4912" s="10"/>
    </row>
    <row r="4913" spans="1:6" x14ac:dyDescent="0.25">
      <c r="A4913" s="6"/>
      <c r="B4913" t="e">
        <f>VLOOKUP(INGRESO_MERCADERIA[[#This Row],[CODIGO]],STOCKSANLUIS[],2,FALSE)</f>
        <v>#N/A</v>
      </c>
      <c r="C4913" s="10"/>
      <c r="D4913" s="1"/>
      <c r="E4913" s="1" t="e">
        <f>VLOOKUP(INGRESO_MERCADERIA[[#This Row],[CODIGO]],STOCKSANLUIS[],7,FALSE)</f>
        <v>#N/A</v>
      </c>
      <c r="F4913" s="10"/>
    </row>
    <row r="4914" spans="1:6" x14ac:dyDescent="0.25">
      <c r="A4914" s="6"/>
      <c r="B4914" t="e">
        <f>VLOOKUP(INGRESO_MERCADERIA[[#This Row],[CODIGO]],STOCKSANLUIS[],2,FALSE)</f>
        <v>#N/A</v>
      </c>
      <c r="C4914" s="10"/>
      <c r="D4914" s="1"/>
      <c r="E4914" s="1" t="e">
        <f>VLOOKUP(INGRESO_MERCADERIA[[#This Row],[CODIGO]],STOCKSANLUIS[],7,FALSE)</f>
        <v>#N/A</v>
      </c>
      <c r="F4914" s="10"/>
    </row>
    <row r="4915" spans="1:6" x14ac:dyDescent="0.25">
      <c r="A4915" s="6"/>
      <c r="B4915" t="e">
        <f>VLOOKUP(INGRESO_MERCADERIA[[#This Row],[CODIGO]],STOCKSANLUIS[],2,FALSE)</f>
        <v>#N/A</v>
      </c>
      <c r="C4915" s="10"/>
      <c r="D4915" s="1"/>
      <c r="E4915" s="1" t="e">
        <f>VLOOKUP(INGRESO_MERCADERIA[[#This Row],[CODIGO]],STOCKSANLUIS[],7,FALSE)</f>
        <v>#N/A</v>
      </c>
      <c r="F4915" s="10"/>
    </row>
    <row r="4916" spans="1:6" x14ac:dyDescent="0.25">
      <c r="A4916" s="6"/>
      <c r="B4916" t="e">
        <f>VLOOKUP(INGRESO_MERCADERIA[[#This Row],[CODIGO]],STOCKSANLUIS[],2,FALSE)</f>
        <v>#N/A</v>
      </c>
      <c r="C4916" s="10"/>
      <c r="D4916" s="1"/>
      <c r="E4916" s="1" t="e">
        <f>VLOOKUP(INGRESO_MERCADERIA[[#This Row],[CODIGO]],STOCKSANLUIS[],7,FALSE)</f>
        <v>#N/A</v>
      </c>
      <c r="F4916" s="10"/>
    </row>
    <row r="4917" spans="1:6" x14ac:dyDescent="0.25">
      <c r="A4917" s="6"/>
      <c r="B4917" t="e">
        <f>VLOOKUP(INGRESO_MERCADERIA[[#This Row],[CODIGO]],STOCKSANLUIS[],2,FALSE)</f>
        <v>#N/A</v>
      </c>
      <c r="C4917" s="10"/>
      <c r="D4917" s="1"/>
      <c r="E4917" s="1" t="e">
        <f>VLOOKUP(INGRESO_MERCADERIA[[#This Row],[CODIGO]],STOCKSANLUIS[],7,FALSE)</f>
        <v>#N/A</v>
      </c>
      <c r="F4917" s="10"/>
    </row>
    <row r="4918" spans="1:6" x14ac:dyDescent="0.25">
      <c r="A4918" s="6"/>
      <c r="B4918" t="e">
        <f>VLOOKUP(INGRESO_MERCADERIA[[#This Row],[CODIGO]],STOCKSANLUIS[],2,FALSE)</f>
        <v>#N/A</v>
      </c>
      <c r="C4918" s="10"/>
      <c r="D4918" s="1"/>
      <c r="E4918" s="1" t="e">
        <f>VLOOKUP(INGRESO_MERCADERIA[[#This Row],[CODIGO]],STOCKSANLUIS[],7,FALSE)</f>
        <v>#N/A</v>
      </c>
      <c r="F4918" s="10"/>
    </row>
    <row r="4919" spans="1:6" x14ac:dyDescent="0.25">
      <c r="A4919" s="6"/>
      <c r="B4919" t="e">
        <f>VLOOKUP(INGRESO_MERCADERIA[[#This Row],[CODIGO]],STOCKSANLUIS[],2,FALSE)</f>
        <v>#N/A</v>
      </c>
      <c r="C4919" s="10"/>
      <c r="D4919" s="1"/>
      <c r="E4919" s="1" t="e">
        <f>VLOOKUP(INGRESO_MERCADERIA[[#This Row],[CODIGO]],STOCKSANLUIS[],7,FALSE)</f>
        <v>#N/A</v>
      </c>
      <c r="F4919" s="10"/>
    </row>
    <row r="4920" spans="1:6" x14ac:dyDescent="0.25">
      <c r="A4920" s="6"/>
      <c r="B4920" t="e">
        <f>VLOOKUP(INGRESO_MERCADERIA[[#This Row],[CODIGO]],STOCKSANLUIS[],2,FALSE)</f>
        <v>#N/A</v>
      </c>
      <c r="C4920" s="10"/>
      <c r="D4920" s="1"/>
      <c r="E4920" s="1" t="e">
        <f>VLOOKUP(INGRESO_MERCADERIA[[#This Row],[CODIGO]],STOCKSANLUIS[],7,FALSE)</f>
        <v>#N/A</v>
      </c>
      <c r="F4920" s="10"/>
    </row>
    <row r="4921" spans="1:6" x14ac:dyDescent="0.25">
      <c r="A4921" s="6"/>
      <c r="B4921" t="e">
        <f>VLOOKUP(INGRESO_MERCADERIA[[#This Row],[CODIGO]],STOCKSANLUIS[],2,FALSE)</f>
        <v>#N/A</v>
      </c>
      <c r="C4921" s="10"/>
      <c r="D4921" s="1"/>
      <c r="E4921" s="1" t="e">
        <f>VLOOKUP(INGRESO_MERCADERIA[[#This Row],[CODIGO]],STOCKSANLUIS[],7,FALSE)</f>
        <v>#N/A</v>
      </c>
      <c r="F4921" s="10"/>
    </row>
    <row r="4922" spans="1:6" x14ac:dyDescent="0.25">
      <c r="A4922" s="6"/>
      <c r="B4922" t="e">
        <f>VLOOKUP(INGRESO_MERCADERIA[[#This Row],[CODIGO]],STOCKSANLUIS[],2,FALSE)</f>
        <v>#N/A</v>
      </c>
      <c r="C4922" s="10"/>
      <c r="D4922" s="1"/>
      <c r="E4922" s="1" t="e">
        <f>VLOOKUP(INGRESO_MERCADERIA[[#This Row],[CODIGO]],STOCKSANLUIS[],7,FALSE)</f>
        <v>#N/A</v>
      </c>
      <c r="F4922" s="10"/>
    </row>
    <row r="4923" spans="1:6" x14ac:dyDescent="0.25">
      <c r="A4923" s="6"/>
      <c r="B4923" t="e">
        <f>VLOOKUP(INGRESO_MERCADERIA[[#This Row],[CODIGO]],STOCKSANLUIS[],2,FALSE)</f>
        <v>#N/A</v>
      </c>
      <c r="C4923" s="10"/>
      <c r="D4923" s="1"/>
      <c r="E4923" s="1" t="e">
        <f>VLOOKUP(INGRESO_MERCADERIA[[#This Row],[CODIGO]],STOCKSANLUIS[],7,FALSE)</f>
        <v>#N/A</v>
      </c>
      <c r="F4923" s="10"/>
    </row>
    <row r="4924" spans="1:6" x14ac:dyDescent="0.25">
      <c r="A4924" s="6"/>
      <c r="B4924" t="e">
        <f>VLOOKUP(INGRESO_MERCADERIA[[#This Row],[CODIGO]],STOCKSANLUIS[],2,FALSE)</f>
        <v>#N/A</v>
      </c>
      <c r="C4924" s="10"/>
      <c r="D4924" s="1"/>
      <c r="E4924" s="1" t="e">
        <f>VLOOKUP(INGRESO_MERCADERIA[[#This Row],[CODIGO]],STOCKSANLUIS[],7,FALSE)</f>
        <v>#N/A</v>
      </c>
      <c r="F4924" s="10"/>
    </row>
    <row r="4925" spans="1:6" x14ac:dyDescent="0.25">
      <c r="A4925" s="6"/>
      <c r="B4925" t="e">
        <f>VLOOKUP(INGRESO_MERCADERIA[[#This Row],[CODIGO]],STOCKSANLUIS[],2,FALSE)</f>
        <v>#N/A</v>
      </c>
      <c r="C4925" s="10"/>
      <c r="D4925" s="1"/>
      <c r="E4925" s="1" t="e">
        <f>VLOOKUP(INGRESO_MERCADERIA[[#This Row],[CODIGO]],STOCKSANLUIS[],7,FALSE)</f>
        <v>#N/A</v>
      </c>
      <c r="F4925" s="10"/>
    </row>
    <row r="4926" spans="1:6" x14ac:dyDescent="0.25">
      <c r="A4926" s="6"/>
      <c r="B4926" t="e">
        <f>VLOOKUP(INGRESO_MERCADERIA[[#This Row],[CODIGO]],STOCKSANLUIS[],2,FALSE)</f>
        <v>#N/A</v>
      </c>
      <c r="C4926" s="10"/>
      <c r="D4926" s="1"/>
      <c r="E4926" s="1" t="e">
        <f>VLOOKUP(INGRESO_MERCADERIA[[#This Row],[CODIGO]],STOCKSANLUIS[],7,FALSE)</f>
        <v>#N/A</v>
      </c>
      <c r="F4926" s="10"/>
    </row>
    <row r="4927" spans="1:6" x14ac:dyDescent="0.25">
      <c r="A4927" s="6"/>
      <c r="B4927" t="e">
        <f>VLOOKUP(INGRESO_MERCADERIA[[#This Row],[CODIGO]],STOCKSANLUIS[],2,FALSE)</f>
        <v>#N/A</v>
      </c>
      <c r="C4927" s="10"/>
      <c r="D4927" s="1"/>
      <c r="E4927" s="1" t="e">
        <f>VLOOKUP(INGRESO_MERCADERIA[[#This Row],[CODIGO]],STOCKSANLUIS[],7,FALSE)</f>
        <v>#N/A</v>
      </c>
      <c r="F4927" s="10"/>
    </row>
    <row r="4928" spans="1:6" x14ac:dyDescent="0.25">
      <c r="A4928" s="6"/>
      <c r="B4928" t="e">
        <f>VLOOKUP(INGRESO_MERCADERIA[[#This Row],[CODIGO]],STOCKSANLUIS[],2,FALSE)</f>
        <v>#N/A</v>
      </c>
      <c r="C4928" s="10"/>
      <c r="D4928" s="1"/>
      <c r="E4928" s="1" t="e">
        <f>VLOOKUP(INGRESO_MERCADERIA[[#This Row],[CODIGO]],STOCKSANLUIS[],7,FALSE)</f>
        <v>#N/A</v>
      </c>
      <c r="F4928" s="10"/>
    </row>
    <row r="4929" spans="1:6" x14ac:dyDescent="0.25">
      <c r="A4929" s="6"/>
      <c r="B4929" t="e">
        <f>VLOOKUP(INGRESO_MERCADERIA[[#This Row],[CODIGO]],STOCKSANLUIS[],2,FALSE)</f>
        <v>#N/A</v>
      </c>
      <c r="C4929" s="10"/>
      <c r="D4929" s="1"/>
      <c r="E4929" s="1" t="e">
        <f>VLOOKUP(INGRESO_MERCADERIA[[#This Row],[CODIGO]],STOCKSANLUIS[],7,FALSE)</f>
        <v>#N/A</v>
      </c>
      <c r="F4929" s="10"/>
    </row>
    <row r="4930" spans="1:6" x14ac:dyDescent="0.25">
      <c r="A4930" s="6"/>
      <c r="B4930" t="e">
        <f>VLOOKUP(INGRESO_MERCADERIA[[#This Row],[CODIGO]],STOCKSANLUIS[],2,FALSE)</f>
        <v>#N/A</v>
      </c>
      <c r="C4930" s="10"/>
      <c r="D4930" s="1"/>
      <c r="E4930" s="1" t="e">
        <f>VLOOKUP(INGRESO_MERCADERIA[[#This Row],[CODIGO]],STOCKSANLUIS[],7,FALSE)</f>
        <v>#N/A</v>
      </c>
      <c r="F4930" s="10"/>
    </row>
    <row r="4931" spans="1:6" x14ac:dyDescent="0.25">
      <c r="A4931" s="6"/>
      <c r="B4931" t="e">
        <f>VLOOKUP(INGRESO_MERCADERIA[[#This Row],[CODIGO]],STOCKSANLUIS[],2,FALSE)</f>
        <v>#N/A</v>
      </c>
      <c r="C4931" s="10"/>
      <c r="D4931" s="1"/>
      <c r="E4931" s="1" t="e">
        <f>VLOOKUP(INGRESO_MERCADERIA[[#This Row],[CODIGO]],STOCKSANLUIS[],7,FALSE)</f>
        <v>#N/A</v>
      </c>
      <c r="F4931" s="10"/>
    </row>
    <row r="4932" spans="1:6" x14ac:dyDescent="0.25">
      <c r="A4932" s="6"/>
      <c r="B4932" t="e">
        <f>VLOOKUP(INGRESO_MERCADERIA[[#This Row],[CODIGO]],STOCKSANLUIS[],2,FALSE)</f>
        <v>#N/A</v>
      </c>
      <c r="C4932" s="10"/>
      <c r="D4932" s="1"/>
      <c r="E4932" s="1" t="e">
        <f>VLOOKUP(INGRESO_MERCADERIA[[#This Row],[CODIGO]],STOCKSANLUIS[],7,FALSE)</f>
        <v>#N/A</v>
      </c>
      <c r="F4932" s="10"/>
    </row>
    <row r="4933" spans="1:6" x14ac:dyDescent="0.25">
      <c r="A4933" s="6"/>
      <c r="B4933" t="e">
        <f>VLOOKUP(INGRESO_MERCADERIA[[#This Row],[CODIGO]],STOCKSANLUIS[],2,FALSE)</f>
        <v>#N/A</v>
      </c>
      <c r="C4933" s="10"/>
      <c r="D4933" s="1"/>
      <c r="E4933" s="1" t="e">
        <f>VLOOKUP(INGRESO_MERCADERIA[[#This Row],[CODIGO]],STOCKSANLUIS[],7,FALSE)</f>
        <v>#N/A</v>
      </c>
      <c r="F4933" s="10"/>
    </row>
    <row r="4934" spans="1:6" x14ac:dyDescent="0.25">
      <c r="A4934" s="6"/>
      <c r="B4934" t="e">
        <f>VLOOKUP(INGRESO_MERCADERIA[[#This Row],[CODIGO]],STOCKSANLUIS[],2,FALSE)</f>
        <v>#N/A</v>
      </c>
      <c r="C4934" s="10"/>
      <c r="D4934" s="1"/>
      <c r="E4934" s="1" t="e">
        <f>VLOOKUP(INGRESO_MERCADERIA[[#This Row],[CODIGO]],STOCKSANLUIS[],7,FALSE)</f>
        <v>#N/A</v>
      </c>
      <c r="F4934" s="10"/>
    </row>
    <row r="4935" spans="1:6" x14ac:dyDescent="0.25">
      <c r="A4935" s="6"/>
      <c r="B4935" t="e">
        <f>VLOOKUP(INGRESO_MERCADERIA[[#This Row],[CODIGO]],STOCKSANLUIS[],2,FALSE)</f>
        <v>#N/A</v>
      </c>
      <c r="C4935" s="10"/>
      <c r="D4935" s="1"/>
      <c r="E4935" s="1" t="e">
        <f>VLOOKUP(INGRESO_MERCADERIA[[#This Row],[CODIGO]],STOCKSANLUIS[],7,FALSE)</f>
        <v>#N/A</v>
      </c>
      <c r="F4935" s="10"/>
    </row>
    <row r="4936" spans="1:6" x14ac:dyDescent="0.25">
      <c r="A4936" s="6"/>
      <c r="B4936" t="e">
        <f>VLOOKUP(INGRESO_MERCADERIA[[#This Row],[CODIGO]],STOCKSANLUIS[],2,FALSE)</f>
        <v>#N/A</v>
      </c>
      <c r="C4936" s="10"/>
      <c r="D4936" s="1"/>
      <c r="E4936" s="1" t="e">
        <f>VLOOKUP(INGRESO_MERCADERIA[[#This Row],[CODIGO]],STOCKSANLUIS[],7,FALSE)</f>
        <v>#N/A</v>
      </c>
      <c r="F4936" s="10"/>
    </row>
    <row r="4937" spans="1:6" x14ac:dyDescent="0.25">
      <c r="A4937" s="6"/>
      <c r="B4937" t="e">
        <f>VLOOKUP(INGRESO_MERCADERIA[[#This Row],[CODIGO]],STOCKSANLUIS[],2,FALSE)</f>
        <v>#N/A</v>
      </c>
      <c r="C4937" s="10"/>
      <c r="D4937" s="1"/>
      <c r="E4937" s="1" t="e">
        <f>VLOOKUP(INGRESO_MERCADERIA[[#This Row],[CODIGO]],STOCKSANLUIS[],7,FALSE)</f>
        <v>#N/A</v>
      </c>
      <c r="F4937" s="10"/>
    </row>
    <row r="4938" spans="1:6" x14ac:dyDescent="0.25">
      <c r="A4938" s="6"/>
      <c r="B4938" t="e">
        <f>VLOOKUP(INGRESO_MERCADERIA[[#This Row],[CODIGO]],STOCKSANLUIS[],2,FALSE)</f>
        <v>#N/A</v>
      </c>
      <c r="C4938" s="10"/>
      <c r="D4938" s="1"/>
      <c r="E4938" s="1" t="e">
        <f>VLOOKUP(INGRESO_MERCADERIA[[#This Row],[CODIGO]],STOCKSANLUIS[],7,FALSE)</f>
        <v>#N/A</v>
      </c>
      <c r="F4938" s="10"/>
    </row>
    <row r="4939" spans="1:6" x14ac:dyDescent="0.25">
      <c r="A4939" s="6"/>
      <c r="B4939" t="e">
        <f>VLOOKUP(INGRESO_MERCADERIA[[#This Row],[CODIGO]],STOCKSANLUIS[],2,FALSE)</f>
        <v>#N/A</v>
      </c>
      <c r="C4939" s="10"/>
      <c r="D4939" s="1"/>
      <c r="E4939" s="1" t="e">
        <f>VLOOKUP(INGRESO_MERCADERIA[[#This Row],[CODIGO]],STOCKSANLUIS[],7,FALSE)</f>
        <v>#N/A</v>
      </c>
      <c r="F4939" s="10"/>
    </row>
    <row r="4940" spans="1:6" x14ac:dyDescent="0.25">
      <c r="A4940" s="6"/>
      <c r="B4940" t="e">
        <f>VLOOKUP(INGRESO_MERCADERIA[[#This Row],[CODIGO]],STOCKSANLUIS[],2,FALSE)</f>
        <v>#N/A</v>
      </c>
      <c r="C4940" s="10"/>
      <c r="D4940" s="1"/>
      <c r="E4940" s="1" t="e">
        <f>VLOOKUP(INGRESO_MERCADERIA[[#This Row],[CODIGO]],STOCKSANLUIS[],7,FALSE)</f>
        <v>#N/A</v>
      </c>
      <c r="F4940" s="10"/>
    </row>
    <row r="4941" spans="1:6" x14ac:dyDescent="0.25">
      <c r="A4941" s="6"/>
      <c r="B4941" t="e">
        <f>VLOOKUP(INGRESO_MERCADERIA[[#This Row],[CODIGO]],STOCKSANLUIS[],2,FALSE)</f>
        <v>#N/A</v>
      </c>
      <c r="C4941" s="10"/>
      <c r="D4941" s="1"/>
      <c r="E4941" s="1" t="e">
        <f>VLOOKUP(INGRESO_MERCADERIA[[#This Row],[CODIGO]],STOCKSANLUIS[],7,FALSE)</f>
        <v>#N/A</v>
      </c>
      <c r="F4941" s="10"/>
    </row>
    <row r="4942" spans="1:6" x14ac:dyDescent="0.25">
      <c r="A4942" s="6"/>
      <c r="B4942" t="e">
        <f>VLOOKUP(INGRESO_MERCADERIA[[#This Row],[CODIGO]],STOCKSANLUIS[],2,FALSE)</f>
        <v>#N/A</v>
      </c>
      <c r="C4942" s="10"/>
      <c r="D4942" s="1"/>
      <c r="E4942" s="1" t="e">
        <f>VLOOKUP(INGRESO_MERCADERIA[[#This Row],[CODIGO]],STOCKSANLUIS[],7,FALSE)</f>
        <v>#N/A</v>
      </c>
      <c r="F4942" s="10"/>
    </row>
    <row r="4943" spans="1:6" x14ac:dyDescent="0.25">
      <c r="A4943" s="6"/>
      <c r="B4943" t="e">
        <f>VLOOKUP(INGRESO_MERCADERIA[[#This Row],[CODIGO]],STOCKSANLUIS[],2,FALSE)</f>
        <v>#N/A</v>
      </c>
      <c r="C4943" s="10"/>
      <c r="D4943" s="1"/>
      <c r="E4943" s="1" t="e">
        <f>VLOOKUP(INGRESO_MERCADERIA[[#This Row],[CODIGO]],STOCKSANLUIS[],7,FALSE)</f>
        <v>#N/A</v>
      </c>
      <c r="F4943" s="10"/>
    </row>
    <row r="4944" spans="1:6" x14ac:dyDescent="0.25">
      <c r="A4944" s="6"/>
      <c r="B4944" t="e">
        <f>VLOOKUP(INGRESO_MERCADERIA[[#This Row],[CODIGO]],STOCKSANLUIS[],2,FALSE)</f>
        <v>#N/A</v>
      </c>
      <c r="C4944" s="10"/>
      <c r="D4944" s="1"/>
      <c r="E4944" s="1" t="e">
        <f>VLOOKUP(INGRESO_MERCADERIA[[#This Row],[CODIGO]],STOCKSANLUIS[],7,FALSE)</f>
        <v>#N/A</v>
      </c>
      <c r="F4944" s="10"/>
    </row>
    <row r="4945" spans="1:6" x14ac:dyDescent="0.25">
      <c r="A4945" s="6"/>
      <c r="B4945" t="e">
        <f>VLOOKUP(INGRESO_MERCADERIA[[#This Row],[CODIGO]],STOCKSANLUIS[],2,FALSE)</f>
        <v>#N/A</v>
      </c>
      <c r="C4945" s="10"/>
      <c r="D4945" s="1"/>
      <c r="E4945" s="1" t="e">
        <f>VLOOKUP(INGRESO_MERCADERIA[[#This Row],[CODIGO]],STOCKSANLUIS[],7,FALSE)</f>
        <v>#N/A</v>
      </c>
      <c r="F4945" s="10"/>
    </row>
    <row r="4946" spans="1:6" x14ac:dyDescent="0.25">
      <c r="A4946" s="6"/>
      <c r="B4946" t="e">
        <f>VLOOKUP(INGRESO_MERCADERIA[[#This Row],[CODIGO]],STOCKSANLUIS[],2,FALSE)</f>
        <v>#N/A</v>
      </c>
      <c r="C4946" s="10"/>
      <c r="D4946" s="1"/>
      <c r="E4946" s="1" t="e">
        <f>VLOOKUP(INGRESO_MERCADERIA[[#This Row],[CODIGO]],STOCKSANLUIS[],7,FALSE)</f>
        <v>#N/A</v>
      </c>
      <c r="F4946" s="10"/>
    </row>
    <row r="4947" spans="1:6" x14ac:dyDescent="0.25">
      <c r="A4947" s="6"/>
      <c r="B4947" t="e">
        <f>VLOOKUP(INGRESO_MERCADERIA[[#This Row],[CODIGO]],STOCKSANLUIS[],2,FALSE)</f>
        <v>#N/A</v>
      </c>
      <c r="C4947" s="10"/>
      <c r="D4947" s="1"/>
      <c r="E4947" s="1" t="e">
        <f>VLOOKUP(INGRESO_MERCADERIA[[#This Row],[CODIGO]],STOCKSANLUIS[],7,FALSE)</f>
        <v>#N/A</v>
      </c>
      <c r="F4947" s="10"/>
    </row>
    <row r="4948" spans="1:6" x14ac:dyDescent="0.25">
      <c r="A4948" s="6"/>
      <c r="B4948" t="e">
        <f>VLOOKUP(INGRESO_MERCADERIA[[#This Row],[CODIGO]],STOCKSANLUIS[],2,FALSE)</f>
        <v>#N/A</v>
      </c>
      <c r="C4948" s="10"/>
      <c r="D4948" s="1"/>
      <c r="E4948" s="1" t="e">
        <f>VLOOKUP(INGRESO_MERCADERIA[[#This Row],[CODIGO]],STOCKSANLUIS[],7,FALSE)</f>
        <v>#N/A</v>
      </c>
      <c r="F4948" s="10"/>
    </row>
    <row r="4949" spans="1:6" x14ac:dyDescent="0.25">
      <c r="A4949" s="6"/>
      <c r="B4949" t="e">
        <f>VLOOKUP(INGRESO_MERCADERIA[[#This Row],[CODIGO]],STOCKSANLUIS[],2,FALSE)</f>
        <v>#N/A</v>
      </c>
      <c r="C4949" s="10"/>
      <c r="D4949" s="1"/>
      <c r="E4949" s="1" t="e">
        <f>VLOOKUP(INGRESO_MERCADERIA[[#This Row],[CODIGO]],STOCKSANLUIS[],7,FALSE)</f>
        <v>#N/A</v>
      </c>
      <c r="F4949" s="10"/>
    </row>
    <row r="4950" spans="1:6" x14ac:dyDescent="0.25">
      <c r="A4950" s="6"/>
      <c r="B4950" t="e">
        <f>VLOOKUP(INGRESO_MERCADERIA[[#This Row],[CODIGO]],STOCKSANLUIS[],2,FALSE)</f>
        <v>#N/A</v>
      </c>
      <c r="C4950" s="10"/>
      <c r="D4950" s="1"/>
      <c r="E4950" s="1" t="e">
        <f>VLOOKUP(INGRESO_MERCADERIA[[#This Row],[CODIGO]],STOCKSANLUIS[],7,FALSE)</f>
        <v>#N/A</v>
      </c>
      <c r="F4950" s="10"/>
    </row>
    <row r="4951" spans="1:6" x14ac:dyDescent="0.25">
      <c r="A4951" s="6"/>
      <c r="B4951" t="e">
        <f>VLOOKUP(INGRESO_MERCADERIA[[#This Row],[CODIGO]],STOCKSANLUIS[],2,FALSE)</f>
        <v>#N/A</v>
      </c>
      <c r="C4951" s="10"/>
      <c r="D4951" s="1"/>
      <c r="E4951" s="1" t="e">
        <f>VLOOKUP(INGRESO_MERCADERIA[[#This Row],[CODIGO]],STOCKSANLUIS[],7,FALSE)</f>
        <v>#N/A</v>
      </c>
      <c r="F4951" s="10"/>
    </row>
    <row r="4952" spans="1:6" x14ac:dyDescent="0.25">
      <c r="A4952" s="6"/>
      <c r="B4952" t="e">
        <f>VLOOKUP(INGRESO_MERCADERIA[[#This Row],[CODIGO]],STOCKSANLUIS[],2,FALSE)</f>
        <v>#N/A</v>
      </c>
      <c r="C4952" s="10"/>
      <c r="D4952" s="1"/>
      <c r="E4952" s="1" t="e">
        <f>VLOOKUP(INGRESO_MERCADERIA[[#This Row],[CODIGO]],STOCKSANLUIS[],7,FALSE)</f>
        <v>#N/A</v>
      </c>
      <c r="F4952" s="10"/>
    </row>
    <row r="4953" spans="1:6" x14ac:dyDescent="0.25">
      <c r="A4953" s="6"/>
      <c r="B4953" t="e">
        <f>VLOOKUP(INGRESO_MERCADERIA[[#This Row],[CODIGO]],STOCKSANLUIS[],2,FALSE)</f>
        <v>#N/A</v>
      </c>
      <c r="C4953" s="10"/>
      <c r="D4953" s="1"/>
      <c r="E4953" s="1" t="e">
        <f>VLOOKUP(INGRESO_MERCADERIA[[#This Row],[CODIGO]],STOCKSANLUIS[],7,FALSE)</f>
        <v>#N/A</v>
      </c>
      <c r="F4953" s="10"/>
    </row>
    <row r="4954" spans="1:6" x14ac:dyDescent="0.25">
      <c r="A4954" s="6"/>
      <c r="B4954" t="e">
        <f>VLOOKUP(INGRESO_MERCADERIA[[#This Row],[CODIGO]],STOCKSANLUIS[],2,FALSE)</f>
        <v>#N/A</v>
      </c>
      <c r="C4954" s="10"/>
      <c r="D4954" s="1"/>
      <c r="E4954" s="1" t="e">
        <f>VLOOKUP(INGRESO_MERCADERIA[[#This Row],[CODIGO]],STOCKSANLUIS[],7,FALSE)</f>
        <v>#N/A</v>
      </c>
      <c r="F4954" s="10"/>
    </row>
    <row r="4955" spans="1:6" x14ac:dyDescent="0.25">
      <c r="A4955" s="6"/>
      <c r="B4955" t="e">
        <f>VLOOKUP(INGRESO_MERCADERIA[[#This Row],[CODIGO]],STOCKSANLUIS[],2,FALSE)</f>
        <v>#N/A</v>
      </c>
      <c r="C4955" s="10"/>
      <c r="D4955" s="1"/>
      <c r="E4955" s="1" t="e">
        <f>VLOOKUP(INGRESO_MERCADERIA[[#This Row],[CODIGO]],STOCKSANLUIS[],7,FALSE)</f>
        <v>#N/A</v>
      </c>
      <c r="F4955" s="10"/>
    </row>
    <row r="4956" spans="1:6" x14ac:dyDescent="0.25">
      <c r="A4956" s="6"/>
      <c r="B4956" t="e">
        <f>VLOOKUP(INGRESO_MERCADERIA[[#This Row],[CODIGO]],STOCKSANLUIS[],2,FALSE)</f>
        <v>#N/A</v>
      </c>
      <c r="C4956" s="10"/>
      <c r="D4956" s="1"/>
      <c r="E4956" s="1" t="e">
        <f>VLOOKUP(INGRESO_MERCADERIA[[#This Row],[CODIGO]],STOCKSANLUIS[],7,FALSE)</f>
        <v>#N/A</v>
      </c>
      <c r="F4956" s="10"/>
    </row>
    <row r="4957" spans="1:6" x14ac:dyDescent="0.25">
      <c r="A4957" s="6"/>
      <c r="B4957" t="e">
        <f>VLOOKUP(INGRESO_MERCADERIA[[#This Row],[CODIGO]],STOCKSANLUIS[],2,FALSE)</f>
        <v>#N/A</v>
      </c>
      <c r="C4957" s="10"/>
      <c r="D4957" s="1"/>
      <c r="E4957" s="1" t="e">
        <f>VLOOKUP(INGRESO_MERCADERIA[[#This Row],[CODIGO]],STOCKSANLUIS[],7,FALSE)</f>
        <v>#N/A</v>
      </c>
      <c r="F4957" s="10"/>
    </row>
    <row r="4958" spans="1:6" x14ac:dyDescent="0.25">
      <c r="A4958" s="6"/>
      <c r="B4958" t="e">
        <f>VLOOKUP(INGRESO_MERCADERIA[[#This Row],[CODIGO]],STOCKSANLUIS[],2,FALSE)</f>
        <v>#N/A</v>
      </c>
      <c r="C4958" s="10"/>
      <c r="D4958" s="1"/>
      <c r="E4958" s="1" t="e">
        <f>VLOOKUP(INGRESO_MERCADERIA[[#This Row],[CODIGO]],STOCKSANLUIS[],7,FALSE)</f>
        <v>#N/A</v>
      </c>
      <c r="F4958" s="10"/>
    </row>
    <row r="4959" spans="1:6" x14ac:dyDescent="0.25">
      <c r="A4959" s="6"/>
      <c r="B4959" t="e">
        <f>VLOOKUP(INGRESO_MERCADERIA[[#This Row],[CODIGO]],STOCKSANLUIS[],2,FALSE)</f>
        <v>#N/A</v>
      </c>
      <c r="C4959" s="10"/>
      <c r="D4959" s="1"/>
      <c r="E4959" s="1" t="e">
        <f>VLOOKUP(INGRESO_MERCADERIA[[#This Row],[CODIGO]],STOCKSANLUIS[],7,FALSE)</f>
        <v>#N/A</v>
      </c>
      <c r="F4959" s="10"/>
    </row>
    <row r="4960" spans="1:6" x14ac:dyDescent="0.25">
      <c r="A4960" s="6"/>
      <c r="B4960" t="e">
        <f>VLOOKUP(INGRESO_MERCADERIA[[#This Row],[CODIGO]],STOCKSANLUIS[],2,FALSE)</f>
        <v>#N/A</v>
      </c>
      <c r="C4960" s="10"/>
      <c r="D4960" s="1"/>
      <c r="E4960" s="1" t="e">
        <f>VLOOKUP(INGRESO_MERCADERIA[[#This Row],[CODIGO]],STOCKSANLUIS[],7,FALSE)</f>
        <v>#N/A</v>
      </c>
      <c r="F4960" s="10"/>
    </row>
    <row r="4961" spans="1:6" x14ac:dyDescent="0.25">
      <c r="A4961" s="6"/>
      <c r="B4961" t="e">
        <f>VLOOKUP(INGRESO_MERCADERIA[[#This Row],[CODIGO]],STOCKSANLUIS[],2,FALSE)</f>
        <v>#N/A</v>
      </c>
      <c r="C4961" s="10"/>
      <c r="D4961" s="1"/>
      <c r="E4961" s="1" t="e">
        <f>VLOOKUP(INGRESO_MERCADERIA[[#This Row],[CODIGO]],STOCKSANLUIS[],7,FALSE)</f>
        <v>#N/A</v>
      </c>
      <c r="F4961" s="10"/>
    </row>
    <row r="4962" spans="1:6" x14ac:dyDescent="0.25">
      <c r="A4962" s="6"/>
      <c r="B4962" t="e">
        <f>VLOOKUP(INGRESO_MERCADERIA[[#This Row],[CODIGO]],STOCKSANLUIS[],2,FALSE)</f>
        <v>#N/A</v>
      </c>
      <c r="C4962" s="10"/>
      <c r="D4962" s="1"/>
      <c r="E4962" s="1" t="e">
        <f>VLOOKUP(INGRESO_MERCADERIA[[#This Row],[CODIGO]],STOCKSANLUIS[],7,FALSE)</f>
        <v>#N/A</v>
      </c>
      <c r="F4962" s="10"/>
    </row>
    <row r="4963" spans="1:6" x14ac:dyDescent="0.25">
      <c r="A4963" s="6"/>
      <c r="B4963" t="e">
        <f>VLOOKUP(INGRESO_MERCADERIA[[#This Row],[CODIGO]],STOCKSANLUIS[],2,FALSE)</f>
        <v>#N/A</v>
      </c>
      <c r="C4963" s="10"/>
      <c r="D4963" s="1"/>
      <c r="E4963" s="1" t="e">
        <f>VLOOKUP(INGRESO_MERCADERIA[[#This Row],[CODIGO]],STOCKSANLUIS[],7,FALSE)</f>
        <v>#N/A</v>
      </c>
      <c r="F4963" s="10"/>
    </row>
    <row r="4964" spans="1:6" x14ac:dyDescent="0.25">
      <c r="A4964" s="6"/>
      <c r="B4964" t="e">
        <f>VLOOKUP(INGRESO_MERCADERIA[[#This Row],[CODIGO]],STOCKSANLUIS[],2,FALSE)</f>
        <v>#N/A</v>
      </c>
      <c r="C4964" s="10"/>
      <c r="D4964" s="1"/>
      <c r="E4964" s="1" t="e">
        <f>VLOOKUP(INGRESO_MERCADERIA[[#This Row],[CODIGO]],STOCKSANLUIS[],7,FALSE)</f>
        <v>#N/A</v>
      </c>
      <c r="F4964" s="10"/>
    </row>
    <row r="4965" spans="1:6" x14ac:dyDescent="0.25">
      <c r="A4965" s="6"/>
      <c r="B4965" t="e">
        <f>VLOOKUP(INGRESO_MERCADERIA[[#This Row],[CODIGO]],STOCKSANLUIS[],2,FALSE)</f>
        <v>#N/A</v>
      </c>
      <c r="C4965" s="10"/>
      <c r="D4965" s="1"/>
      <c r="E4965" s="1" t="e">
        <f>VLOOKUP(INGRESO_MERCADERIA[[#This Row],[CODIGO]],STOCKSANLUIS[],7,FALSE)</f>
        <v>#N/A</v>
      </c>
      <c r="F4965" s="10"/>
    </row>
    <row r="4966" spans="1:6" x14ac:dyDescent="0.25">
      <c r="A4966" s="6"/>
      <c r="B4966" t="e">
        <f>VLOOKUP(INGRESO_MERCADERIA[[#This Row],[CODIGO]],STOCKSANLUIS[],2,FALSE)</f>
        <v>#N/A</v>
      </c>
      <c r="C4966" s="10"/>
      <c r="D4966" s="1"/>
      <c r="E4966" s="1" t="e">
        <f>VLOOKUP(INGRESO_MERCADERIA[[#This Row],[CODIGO]],STOCKSANLUIS[],7,FALSE)</f>
        <v>#N/A</v>
      </c>
      <c r="F4966" s="10"/>
    </row>
    <row r="4967" spans="1:6" x14ac:dyDescent="0.25">
      <c r="A4967" s="6"/>
      <c r="B4967" t="e">
        <f>VLOOKUP(INGRESO_MERCADERIA[[#This Row],[CODIGO]],STOCKSANLUIS[],2,FALSE)</f>
        <v>#N/A</v>
      </c>
      <c r="C4967" s="10"/>
      <c r="D4967" s="1"/>
      <c r="E4967" s="1" t="e">
        <f>VLOOKUP(INGRESO_MERCADERIA[[#This Row],[CODIGO]],STOCKSANLUIS[],7,FALSE)</f>
        <v>#N/A</v>
      </c>
      <c r="F4967" s="10"/>
    </row>
    <row r="4968" spans="1:6" x14ac:dyDescent="0.25">
      <c r="A4968" s="6"/>
      <c r="B4968" t="e">
        <f>VLOOKUP(INGRESO_MERCADERIA[[#This Row],[CODIGO]],STOCKSANLUIS[],2,FALSE)</f>
        <v>#N/A</v>
      </c>
      <c r="C4968" s="10"/>
      <c r="D4968" s="1"/>
      <c r="E4968" s="1" t="e">
        <f>VLOOKUP(INGRESO_MERCADERIA[[#This Row],[CODIGO]],STOCKSANLUIS[],7,FALSE)</f>
        <v>#N/A</v>
      </c>
      <c r="F4968" s="10"/>
    </row>
    <row r="4969" spans="1:6" x14ac:dyDescent="0.25">
      <c r="A4969" s="6"/>
      <c r="B4969" t="e">
        <f>VLOOKUP(INGRESO_MERCADERIA[[#This Row],[CODIGO]],STOCKSANLUIS[],2,FALSE)</f>
        <v>#N/A</v>
      </c>
      <c r="C4969" s="10"/>
      <c r="D4969" s="1"/>
      <c r="E4969" s="1" t="e">
        <f>VLOOKUP(INGRESO_MERCADERIA[[#This Row],[CODIGO]],STOCKSANLUIS[],7,FALSE)</f>
        <v>#N/A</v>
      </c>
      <c r="F4969" s="10"/>
    </row>
    <row r="4970" spans="1:6" x14ac:dyDescent="0.25">
      <c r="A4970" s="6"/>
      <c r="B4970" t="e">
        <f>VLOOKUP(INGRESO_MERCADERIA[[#This Row],[CODIGO]],STOCKSANLUIS[],2,FALSE)</f>
        <v>#N/A</v>
      </c>
      <c r="C4970" s="10"/>
      <c r="D4970" s="1"/>
      <c r="E4970" s="1" t="e">
        <f>VLOOKUP(INGRESO_MERCADERIA[[#This Row],[CODIGO]],STOCKSANLUIS[],7,FALSE)</f>
        <v>#N/A</v>
      </c>
      <c r="F4970" s="10"/>
    </row>
    <row r="4971" spans="1:6" x14ac:dyDescent="0.25">
      <c r="A4971" s="6"/>
      <c r="B4971" t="e">
        <f>VLOOKUP(INGRESO_MERCADERIA[[#This Row],[CODIGO]],STOCKSANLUIS[],2,FALSE)</f>
        <v>#N/A</v>
      </c>
      <c r="C4971" s="10"/>
      <c r="D4971" s="1"/>
      <c r="E4971" s="1" t="e">
        <f>VLOOKUP(INGRESO_MERCADERIA[[#This Row],[CODIGO]],STOCKSANLUIS[],7,FALSE)</f>
        <v>#N/A</v>
      </c>
      <c r="F4971" s="10"/>
    </row>
    <row r="4972" spans="1:6" x14ac:dyDescent="0.25">
      <c r="A4972" s="6"/>
      <c r="B4972" t="e">
        <f>VLOOKUP(INGRESO_MERCADERIA[[#This Row],[CODIGO]],STOCKSANLUIS[],2,FALSE)</f>
        <v>#N/A</v>
      </c>
      <c r="C4972" s="10"/>
      <c r="D4972" s="1"/>
      <c r="E4972" s="1" t="e">
        <f>VLOOKUP(INGRESO_MERCADERIA[[#This Row],[CODIGO]],STOCKSANLUIS[],7,FALSE)</f>
        <v>#N/A</v>
      </c>
      <c r="F4972" s="10"/>
    </row>
    <row r="4973" spans="1:6" x14ac:dyDescent="0.25">
      <c r="A4973" s="6"/>
      <c r="B4973" t="e">
        <f>VLOOKUP(INGRESO_MERCADERIA[[#This Row],[CODIGO]],STOCKSANLUIS[],2,FALSE)</f>
        <v>#N/A</v>
      </c>
      <c r="C4973" s="10"/>
      <c r="D4973" s="1"/>
      <c r="E4973" s="1" t="e">
        <f>VLOOKUP(INGRESO_MERCADERIA[[#This Row],[CODIGO]],STOCKSANLUIS[],7,FALSE)</f>
        <v>#N/A</v>
      </c>
      <c r="F4973" s="10"/>
    </row>
    <row r="4974" spans="1:6" x14ac:dyDescent="0.25">
      <c r="A4974" s="6"/>
      <c r="B4974" t="e">
        <f>VLOOKUP(INGRESO_MERCADERIA[[#This Row],[CODIGO]],STOCKSANLUIS[],2,FALSE)</f>
        <v>#N/A</v>
      </c>
      <c r="C4974" s="10"/>
      <c r="D4974" s="1"/>
      <c r="E4974" s="1" t="e">
        <f>VLOOKUP(INGRESO_MERCADERIA[[#This Row],[CODIGO]],STOCKSANLUIS[],7,FALSE)</f>
        <v>#N/A</v>
      </c>
      <c r="F4974" s="10"/>
    </row>
    <row r="4975" spans="1:6" x14ac:dyDescent="0.25">
      <c r="A4975" s="6"/>
      <c r="B4975" t="e">
        <f>VLOOKUP(INGRESO_MERCADERIA[[#This Row],[CODIGO]],STOCKSANLUIS[],2,FALSE)</f>
        <v>#N/A</v>
      </c>
      <c r="C4975" s="10"/>
      <c r="D4975" s="1"/>
      <c r="E4975" s="1" t="e">
        <f>VLOOKUP(INGRESO_MERCADERIA[[#This Row],[CODIGO]],STOCKSANLUIS[],7,FALSE)</f>
        <v>#N/A</v>
      </c>
      <c r="F4975" s="10"/>
    </row>
    <row r="4976" spans="1:6" x14ac:dyDescent="0.25">
      <c r="A4976" s="6"/>
      <c r="B4976" t="e">
        <f>VLOOKUP(INGRESO_MERCADERIA[[#This Row],[CODIGO]],STOCKSANLUIS[],2,FALSE)</f>
        <v>#N/A</v>
      </c>
      <c r="C4976" s="10"/>
      <c r="D4976" s="1"/>
      <c r="E4976" s="1" t="e">
        <f>VLOOKUP(INGRESO_MERCADERIA[[#This Row],[CODIGO]],STOCKSANLUIS[],7,FALSE)</f>
        <v>#N/A</v>
      </c>
      <c r="F4976" s="10"/>
    </row>
    <row r="4977" spans="1:6" x14ac:dyDescent="0.25">
      <c r="A4977" s="6"/>
      <c r="B4977" t="e">
        <f>VLOOKUP(INGRESO_MERCADERIA[[#This Row],[CODIGO]],STOCKSANLUIS[],2,FALSE)</f>
        <v>#N/A</v>
      </c>
      <c r="C4977" s="10"/>
      <c r="D4977" s="1"/>
      <c r="E4977" s="1" t="e">
        <f>VLOOKUP(INGRESO_MERCADERIA[[#This Row],[CODIGO]],STOCKSANLUIS[],7,FALSE)</f>
        <v>#N/A</v>
      </c>
      <c r="F4977" s="10"/>
    </row>
    <row r="4978" spans="1:6" x14ac:dyDescent="0.25">
      <c r="A4978" s="6"/>
      <c r="B4978" t="e">
        <f>VLOOKUP(INGRESO_MERCADERIA[[#This Row],[CODIGO]],STOCKSANLUIS[],2,FALSE)</f>
        <v>#N/A</v>
      </c>
      <c r="C4978" s="10"/>
      <c r="D4978" s="1"/>
      <c r="E4978" s="1" t="e">
        <f>VLOOKUP(INGRESO_MERCADERIA[[#This Row],[CODIGO]],STOCKSANLUIS[],7,FALSE)</f>
        <v>#N/A</v>
      </c>
      <c r="F4978" s="10"/>
    </row>
    <row r="4979" spans="1:6" x14ac:dyDescent="0.25">
      <c r="A4979" s="6"/>
      <c r="B4979" t="e">
        <f>VLOOKUP(INGRESO_MERCADERIA[[#This Row],[CODIGO]],STOCKSANLUIS[],2,FALSE)</f>
        <v>#N/A</v>
      </c>
      <c r="C4979" s="10"/>
      <c r="D4979" s="1"/>
      <c r="E4979" s="1" t="e">
        <f>VLOOKUP(INGRESO_MERCADERIA[[#This Row],[CODIGO]],STOCKSANLUIS[],7,FALSE)</f>
        <v>#N/A</v>
      </c>
      <c r="F4979" s="10"/>
    </row>
    <row r="4980" spans="1:6" x14ac:dyDescent="0.25">
      <c r="A4980" s="6"/>
      <c r="B4980" t="e">
        <f>VLOOKUP(INGRESO_MERCADERIA[[#This Row],[CODIGO]],STOCKSANLUIS[],2,FALSE)</f>
        <v>#N/A</v>
      </c>
      <c r="C4980" s="10"/>
      <c r="D4980" s="1"/>
      <c r="E4980" s="1" t="e">
        <f>VLOOKUP(INGRESO_MERCADERIA[[#This Row],[CODIGO]],STOCKSANLUIS[],7,FALSE)</f>
        <v>#N/A</v>
      </c>
      <c r="F4980" s="10"/>
    </row>
    <row r="4981" spans="1:6" x14ac:dyDescent="0.25">
      <c r="A4981" s="6"/>
      <c r="B4981" t="e">
        <f>VLOOKUP(INGRESO_MERCADERIA[[#This Row],[CODIGO]],STOCKSANLUIS[],2,FALSE)</f>
        <v>#N/A</v>
      </c>
      <c r="C4981" s="10"/>
      <c r="D4981" s="1"/>
      <c r="E4981" s="1" t="e">
        <f>VLOOKUP(INGRESO_MERCADERIA[[#This Row],[CODIGO]],STOCKSANLUIS[],7,FALSE)</f>
        <v>#N/A</v>
      </c>
      <c r="F4981" s="10"/>
    </row>
    <row r="4982" spans="1:6" x14ac:dyDescent="0.25">
      <c r="A4982" s="6"/>
      <c r="B4982" t="e">
        <f>VLOOKUP(INGRESO_MERCADERIA[[#This Row],[CODIGO]],STOCKSANLUIS[],2,FALSE)</f>
        <v>#N/A</v>
      </c>
      <c r="C4982" s="10"/>
      <c r="D4982" s="1"/>
      <c r="E4982" s="1" t="e">
        <f>VLOOKUP(INGRESO_MERCADERIA[[#This Row],[CODIGO]],STOCKSANLUIS[],7,FALSE)</f>
        <v>#N/A</v>
      </c>
      <c r="F4982" s="10"/>
    </row>
    <row r="4983" spans="1:6" x14ac:dyDescent="0.25">
      <c r="A4983" s="6"/>
      <c r="B4983" t="e">
        <f>VLOOKUP(INGRESO_MERCADERIA[[#This Row],[CODIGO]],STOCKSANLUIS[],2,FALSE)</f>
        <v>#N/A</v>
      </c>
      <c r="C4983" s="10"/>
      <c r="D4983" s="1"/>
      <c r="E4983" s="1" t="e">
        <f>VLOOKUP(INGRESO_MERCADERIA[[#This Row],[CODIGO]],STOCKSANLUIS[],7,FALSE)</f>
        <v>#N/A</v>
      </c>
      <c r="F4983" s="10"/>
    </row>
    <row r="4984" spans="1:6" x14ac:dyDescent="0.25">
      <c r="A4984" s="6"/>
      <c r="B4984" t="e">
        <f>VLOOKUP(INGRESO_MERCADERIA[[#This Row],[CODIGO]],STOCKSANLUIS[],2,FALSE)</f>
        <v>#N/A</v>
      </c>
      <c r="C4984" s="10"/>
      <c r="D4984" s="1"/>
      <c r="E4984" s="1" t="e">
        <f>VLOOKUP(INGRESO_MERCADERIA[[#This Row],[CODIGO]],STOCKSANLUIS[],7,FALSE)</f>
        <v>#N/A</v>
      </c>
      <c r="F4984" s="10"/>
    </row>
    <row r="4985" spans="1:6" x14ac:dyDescent="0.25">
      <c r="A4985" s="6"/>
      <c r="B4985" t="e">
        <f>VLOOKUP(INGRESO_MERCADERIA[[#This Row],[CODIGO]],STOCKSANLUIS[],2,FALSE)</f>
        <v>#N/A</v>
      </c>
      <c r="C4985" s="10"/>
      <c r="D4985" s="1"/>
      <c r="E4985" s="1" t="e">
        <f>VLOOKUP(INGRESO_MERCADERIA[[#This Row],[CODIGO]],STOCKSANLUIS[],7,FALSE)</f>
        <v>#N/A</v>
      </c>
      <c r="F4985" s="10"/>
    </row>
    <row r="4986" spans="1:6" x14ac:dyDescent="0.25">
      <c r="A4986" s="6"/>
      <c r="B4986" t="e">
        <f>VLOOKUP(INGRESO_MERCADERIA[[#This Row],[CODIGO]],STOCKSANLUIS[],2,FALSE)</f>
        <v>#N/A</v>
      </c>
      <c r="C4986" s="10"/>
      <c r="D4986" s="1"/>
      <c r="E4986" s="1" t="e">
        <f>VLOOKUP(INGRESO_MERCADERIA[[#This Row],[CODIGO]],STOCKSANLUIS[],7,FALSE)</f>
        <v>#N/A</v>
      </c>
      <c r="F4986" s="10"/>
    </row>
    <row r="4987" spans="1:6" x14ac:dyDescent="0.25">
      <c r="A4987" s="6"/>
      <c r="B4987" t="e">
        <f>VLOOKUP(INGRESO_MERCADERIA[[#This Row],[CODIGO]],STOCKSANLUIS[],2,FALSE)</f>
        <v>#N/A</v>
      </c>
      <c r="C4987" s="10"/>
      <c r="D4987" s="1"/>
      <c r="E4987" s="1" t="e">
        <f>VLOOKUP(INGRESO_MERCADERIA[[#This Row],[CODIGO]],STOCKSANLUIS[],7,FALSE)</f>
        <v>#N/A</v>
      </c>
      <c r="F4987" s="10"/>
    </row>
    <row r="4988" spans="1:6" x14ac:dyDescent="0.25">
      <c r="A4988" s="6"/>
      <c r="B4988" t="e">
        <f>VLOOKUP(INGRESO_MERCADERIA[[#This Row],[CODIGO]],STOCKSANLUIS[],2,FALSE)</f>
        <v>#N/A</v>
      </c>
      <c r="C4988" s="10"/>
      <c r="D4988" s="1"/>
      <c r="E4988" s="1" t="e">
        <f>VLOOKUP(INGRESO_MERCADERIA[[#This Row],[CODIGO]],STOCKSANLUIS[],7,FALSE)</f>
        <v>#N/A</v>
      </c>
      <c r="F4988" s="10"/>
    </row>
    <row r="4989" spans="1:6" x14ac:dyDescent="0.25">
      <c r="A4989" s="6"/>
      <c r="B4989" t="e">
        <f>VLOOKUP(INGRESO_MERCADERIA[[#This Row],[CODIGO]],STOCKSANLUIS[],2,FALSE)</f>
        <v>#N/A</v>
      </c>
      <c r="C4989" s="10"/>
      <c r="D4989" s="1"/>
      <c r="E4989" s="1" t="e">
        <f>VLOOKUP(INGRESO_MERCADERIA[[#This Row],[CODIGO]],STOCKSANLUIS[],7,FALSE)</f>
        <v>#N/A</v>
      </c>
      <c r="F4989" s="10"/>
    </row>
    <row r="4990" spans="1:6" x14ac:dyDescent="0.25">
      <c r="A4990" s="6"/>
      <c r="B4990" t="e">
        <f>VLOOKUP(INGRESO_MERCADERIA[[#This Row],[CODIGO]],STOCKSANLUIS[],2,FALSE)</f>
        <v>#N/A</v>
      </c>
      <c r="C4990" s="10"/>
      <c r="D4990" s="1"/>
      <c r="E4990" s="1" t="e">
        <f>VLOOKUP(INGRESO_MERCADERIA[[#This Row],[CODIGO]],STOCKSANLUIS[],7,FALSE)</f>
        <v>#N/A</v>
      </c>
      <c r="F4990" s="10"/>
    </row>
    <row r="4991" spans="1:6" x14ac:dyDescent="0.25">
      <c r="A4991" s="6"/>
      <c r="B4991" t="e">
        <f>VLOOKUP(INGRESO_MERCADERIA[[#This Row],[CODIGO]],STOCKSANLUIS[],2,FALSE)</f>
        <v>#N/A</v>
      </c>
      <c r="C4991" s="10"/>
      <c r="D4991" s="1"/>
      <c r="E4991" s="1" t="e">
        <f>VLOOKUP(INGRESO_MERCADERIA[[#This Row],[CODIGO]],STOCKSANLUIS[],7,FALSE)</f>
        <v>#N/A</v>
      </c>
      <c r="F4991" s="10"/>
    </row>
    <row r="4992" spans="1:6" x14ac:dyDescent="0.25">
      <c r="A4992" s="6"/>
      <c r="B4992" t="e">
        <f>VLOOKUP(INGRESO_MERCADERIA[[#This Row],[CODIGO]],STOCKSANLUIS[],2,FALSE)</f>
        <v>#N/A</v>
      </c>
      <c r="C4992" s="10"/>
      <c r="D4992" s="1"/>
      <c r="E4992" s="1" t="e">
        <f>VLOOKUP(INGRESO_MERCADERIA[[#This Row],[CODIGO]],STOCKSANLUIS[],7,FALSE)</f>
        <v>#N/A</v>
      </c>
      <c r="F4992" s="10"/>
    </row>
    <row r="4993" spans="1:6" x14ac:dyDescent="0.25">
      <c r="A4993" s="6"/>
      <c r="B4993" t="e">
        <f>VLOOKUP(INGRESO_MERCADERIA[[#This Row],[CODIGO]],STOCKSANLUIS[],2,FALSE)</f>
        <v>#N/A</v>
      </c>
      <c r="C4993" s="10"/>
      <c r="D4993" s="1"/>
      <c r="E4993" s="1" t="e">
        <f>VLOOKUP(INGRESO_MERCADERIA[[#This Row],[CODIGO]],STOCKSANLUIS[],7,FALSE)</f>
        <v>#N/A</v>
      </c>
      <c r="F4993" s="10"/>
    </row>
    <row r="4994" spans="1:6" x14ac:dyDescent="0.25">
      <c r="A4994" s="6"/>
      <c r="B4994" t="e">
        <f>VLOOKUP(INGRESO_MERCADERIA[[#This Row],[CODIGO]],STOCKSANLUIS[],2,FALSE)</f>
        <v>#N/A</v>
      </c>
      <c r="C4994" s="10"/>
      <c r="D4994" s="1"/>
      <c r="E4994" s="1" t="e">
        <f>VLOOKUP(INGRESO_MERCADERIA[[#This Row],[CODIGO]],STOCKSANLUIS[],7,FALSE)</f>
        <v>#N/A</v>
      </c>
      <c r="F4994" s="10"/>
    </row>
    <row r="4995" spans="1:6" x14ac:dyDescent="0.25">
      <c r="A4995" s="6"/>
      <c r="B4995" t="e">
        <f>VLOOKUP(INGRESO_MERCADERIA[[#This Row],[CODIGO]],STOCKSANLUIS[],2,FALSE)</f>
        <v>#N/A</v>
      </c>
      <c r="C4995" s="10"/>
      <c r="D4995" s="1"/>
      <c r="E4995" s="1" t="e">
        <f>VLOOKUP(INGRESO_MERCADERIA[[#This Row],[CODIGO]],STOCKSANLUIS[],7,FALSE)</f>
        <v>#N/A</v>
      </c>
      <c r="F4995" s="10"/>
    </row>
    <row r="4996" spans="1:6" x14ac:dyDescent="0.25">
      <c r="A4996" s="6"/>
      <c r="B4996" t="e">
        <f>VLOOKUP(INGRESO_MERCADERIA[[#This Row],[CODIGO]],STOCKSANLUIS[],2,FALSE)</f>
        <v>#N/A</v>
      </c>
      <c r="C4996" s="10"/>
      <c r="D4996" s="1"/>
      <c r="E4996" s="1" t="e">
        <f>VLOOKUP(INGRESO_MERCADERIA[[#This Row],[CODIGO]],STOCKSANLUIS[],7,FALSE)</f>
        <v>#N/A</v>
      </c>
      <c r="F4996" s="10"/>
    </row>
    <row r="4997" spans="1:6" x14ac:dyDescent="0.25">
      <c r="A4997" s="6"/>
      <c r="B4997" t="e">
        <f>VLOOKUP(INGRESO_MERCADERIA[[#This Row],[CODIGO]],STOCKSANLUIS[],2,FALSE)</f>
        <v>#N/A</v>
      </c>
      <c r="C4997" s="10"/>
      <c r="D4997" s="1"/>
      <c r="E4997" s="1" t="e">
        <f>VLOOKUP(INGRESO_MERCADERIA[[#This Row],[CODIGO]],STOCKSANLUIS[],7,FALSE)</f>
        <v>#N/A</v>
      </c>
      <c r="F4997" s="10"/>
    </row>
    <row r="4998" spans="1:6" x14ac:dyDescent="0.25">
      <c r="A4998" s="6"/>
      <c r="B4998" t="e">
        <f>VLOOKUP(INGRESO_MERCADERIA[[#This Row],[CODIGO]],STOCKSANLUIS[],2,FALSE)</f>
        <v>#N/A</v>
      </c>
      <c r="C4998" s="10"/>
      <c r="D4998" s="1"/>
      <c r="E4998" s="1" t="e">
        <f>VLOOKUP(INGRESO_MERCADERIA[[#This Row],[CODIGO]],STOCKSANLUIS[],7,FALSE)</f>
        <v>#N/A</v>
      </c>
      <c r="F4998" s="10"/>
    </row>
    <row r="4999" spans="1:6" x14ac:dyDescent="0.25">
      <c r="A4999" s="6"/>
      <c r="B4999" t="e">
        <f>VLOOKUP(INGRESO_MERCADERIA[[#This Row],[CODIGO]],STOCKSANLUIS[],2,FALSE)</f>
        <v>#N/A</v>
      </c>
      <c r="C4999" s="10"/>
      <c r="D4999" s="1"/>
      <c r="E4999" s="1" t="e">
        <f>VLOOKUP(INGRESO_MERCADERIA[[#This Row],[CODIGO]],STOCKSANLUIS[],7,FALSE)</f>
        <v>#N/A</v>
      </c>
      <c r="F4999" s="10"/>
    </row>
    <row r="5000" spans="1:6" x14ac:dyDescent="0.25">
      <c r="A5000" s="6"/>
      <c r="B5000" t="e">
        <f>VLOOKUP(INGRESO_MERCADERIA[[#This Row],[CODIGO]],STOCKSANLUIS[],2,FALSE)</f>
        <v>#N/A</v>
      </c>
      <c r="C5000" s="10"/>
      <c r="D5000" s="1"/>
      <c r="E5000" s="1" t="e">
        <f>VLOOKUP(INGRESO_MERCADERIA[[#This Row],[CODIGO]],STOCKSANLUIS[],7,FALSE)</f>
        <v>#N/A</v>
      </c>
      <c r="F5000" s="10"/>
    </row>
    <row r="5001" spans="1:6" x14ac:dyDescent="0.25">
      <c r="A5001" s="6"/>
      <c r="B5001" t="e">
        <f>VLOOKUP(INGRESO_MERCADERIA[[#This Row],[CODIGO]],STOCKSANLUIS[],2,FALSE)</f>
        <v>#N/A</v>
      </c>
      <c r="C5001" s="10"/>
      <c r="D5001" s="1"/>
      <c r="E5001" s="1" t="e">
        <f>VLOOKUP(INGRESO_MERCADERIA[[#This Row],[CODIGO]],STOCKSANLUIS[],7,FALSE)</f>
        <v>#N/A</v>
      </c>
      <c r="F5001" s="10"/>
    </row>
    <row r="5002" spans="1:6" x14ac:dyDescent="0.25">
      <c r="A5002" s="6"/>
      <c r="B5002" t="e">
        <f>VLOOKUP(INGRESO_MERCADERIA[[#This Row],[CODIGO]],STOCKSANLUIS[],2,FALSE)</f>
        <v>#N/A</v>
      </c>
      <c r="C5002" s="10"/>
      <c r="D5002" s="1"/>
      <c r="E5002" s="1" t="e">
        <f>VLOOKUP(INGRESO_MERCADERIA[[#This Row],[CODIGO]],STOCKSANLUIS[],7,FALSE)</f>
        <v>#N/A</v>
      </c>
      <c r="F5002" s="10"/>
    </row>
    <row r="5003" spans="1:6" x14ac:dyDescent="0.25">
      <c r="A5003" s="6"/>
      <c r="B5003" t="e">
        <f>VLOOKUP(INGRESO_MERCADERIA[[#This Row],[CODIGO]],STOCKSANLUIS[],2,FALSE)</f>
        <v>#N/A</v>
      </c>
      <c r="C5003" s="10"/>
      <c r="D5003" s="1"/>
      <c r="E5003" s="1" t="e">
        <f>VLOOKUP(INGRESO_MERCADERIA[[#This Row],[CODIGO]],STOCKSANLUIS[],7,FALSE)</f>
        <v>#N/A</v>
      </c>
      <c r="F5003" s="10"/>
    </row>
    <row r="5004" spans="1:6" x14ac:dyDescent="0.25">
      <c r="A5004" s="6"/>
      <c r="B5004" t="e">
        <f>VLOOKUP(INGRESO_MERCADERIA[[#This Row],[CODIGO]],STOCKSANLUIS[],2,FALSE)</f>
        <v>#N/A</v>
      </c>
      <c r="C5004" s="10"/>
      <c r="D5004" s="1"/>
      <c r="E5004" s="1" t="e">
        <f>VLOOKUP(INGRESO_MERCADERIA[[#This Row],[CODIGO]],STOCKSANLUIS[],7,FALSE)</f>
        <v>#N/A</v>
      </c>
      <c r="F5004" s="10"/>
    </row>
    <row r="5005" spans="1:6" x14ac:dyDescent="0.25">
      <c r="A5005" s="6"/>
      <c r="B5005" t="e">
        <f>VLOOKUP(INGRESO_MERCADERIA[[#This Row],[CODIGO]],STOCKSANLUIS[],2,FALSE)</f>
        <v>#N/A</v>
      </c>
      <c r="C5005" s="10"/>
      <c r="D5005" s="1"/>
      <c r="E5005" s="1" t="e">
        <f>VLOOKUP(INGRESO_MERCADERIA[[#This Row],[CODIGO]],STOCKSANLUIS[],7,FALSE)</f>
        <v>#N/A</v>
      </c>
      <c r="F5005" s="10"/>
    </row>
    <row r="5006" spans="1:6" x14ac:dyDescent="0.25">
      <c r="A5006" s="6"/>
      <c r="B5006" t="e">
        <f>VLOOKUP(INGRESO_MERCADERIA[[#This Row],[CODIGO]],STOCKSANLUIS[],2,FALSE)</f>
        <v>#N/A</v>
      </c>
      <c r="C5006" s="10"/>
      <c r="D5006" s="1"/>
      <c r="E5006" s="1" t="e">
        <f>VLOOKUP(INGRESO_MERCADERIA[[#This Row],[CODIGO]],STOCKSANLUIS[],7,FALSE)</f>
        <v>#N/A</v>
      </c>
      <c r="F5006" s="10"/>
    </row>
    <row r="5007" spans="1:6" x14ac:dyDescent="0.25">
      <c r="A5007" s="6"/>
      <c r="B5007" t="e">
        <f>VLOOKUP(INGRESO_MERCADERIA[[#This Row],[CODIGO]],STOCKSANLUIS[],2,FALSE)</f>
        <v>#N/A</v>
      </c>
      <c r="C5007" s="10"/>
      <c r="D5007" s="1"/>
      <c r="E5007" s="1" t="e">
        <f>VLOOKUP(INGRESO_MERCADERIA[[#This Row],[CODIGO]],STOCKSANLUIS[],7,FALSE)</f>
        <v>#N/A</v>
      </c>
      <c r="F5007" s="10"/>
    </row>
    <row r="5008" spans="1:6" x14ac:dyDescent="0.25">
      <c r="A5008" s="6"/>
      <c r="B5008" t="e">
        <f>VLOOKUP(INGRESO_MERCADERIA[[#This Row],[CODIGO]],STOCKSANLUIS[],2,FALSE)</f>
        <v>#N/A</v>
      </c>
      <c r="C5008" s="10"/>
      <c r="D5008" s="1"/>
      <c r="E5008" s="1" t="e">
        <f>VLOOKUP(INGRESO_MERCADERIA[[#This Row],[CODIGO]],STOCKSANLUIS[],7,FALSE)</f>
        <v>#N/A</v>
      </c>
      <c r="F5008" s="10"/>
    </row>
    <row r="5009" spans="1:6" x14ac:dyDescent="0.25">
      <c r="A5009" s="6"/>
      <c r="B5009" t="e">
        <f>VLOOKUP(INGRESO_MERCADERIA[[#This Row],[CODIGO]],STOCKSANLUIS[],2,FALSE)</f>
        <v>#N/A</v>
      </c>
      <c r="C5009" s="10"/>
      <c r="D5009" s="1"/>
      <c r="E5009" s="1" t="e">
        <f>VLOOKUP(INGRESO_MERCADERIA[[#This Row],[CODIGO]],STOCKSANLUIS[],7,FALSE)</f>
        <v>#N/A</v>
      </c>
      <c r="F5009" s="10"/>
    </row>
    <row r="5010" spans="1:6" x14ac:dyDescent="0.25">
      <c r="A5010" s="6"/>
      <c r="B5010" t="e">
        <f>VLOOKUP(INGRESO_MERCADERIA[[#This Row],[CODIGO]],STOCKSANLUIS[],2,FALSE)</f>
        <v>#N/A</v>
      </c>
      <c r="C5010" s="10"/>
      <c r="D5010" s="1"/>
      <c r="E5010" s="1" t="e">
        <f>VLOOKUP(INGRESO_MERCADERIA[[#This Row],[CODIGO]],STOCKSANLUIS[],7,FALSE)</f>
        <v>#N/A</v>
      </c>
      <c r="F5010" s="10"/>
    </row>
    <row r="5011" spans="1:6" x14ac:dyDescent="0.25">
      <c r="A5011" s="6"/>
      <c r="B5011" t="e">
        <f>VLOOKUP(INGRESO_MERCADERIA[[#This Row],[CODIGO]],STOCKSANLUIS[],2,FALSE)</f>
        <v>#N/A</v>
      </c>
      <c r="C5011" s="10"/>
      <c r="D5011" s="1"/>
      <c r="E5011" s="1" t="e">
        <f>VLOOKUP(INGRESO_MERCADERIA[[#This Row],[CODIGO]],STOCKSANLUIS[],7,FALSE)</f>
        <v>#N/A</v>
      </c>
      <c r="F5011" s="10"/>
    </row>
    <row r="5012" spans="1:6" x14ac:dyDescent="0.25">
      <c r="A5012" s="6"/>
      <c r="B5012" t="e">
        <f>VLOOKUP(INGRESO_MERCADERIA[[#This Row],[CODIGO]],STOCKSANLUIS[],2,FALSE)</f>
        <v>#N/A</v>
      </c>
      <c r="C5012" s="10"/>
      <c r="D5012" s="1"/>
      <c r="E5012" s="1" t="e">
        <f>VLOOKUP(INGRESO_MERCADERIA[[#This Row],[CODIGO]],STOCKSANLUIS[],7,FALSE)</f>
        <v>#N/A</v>
      </c>
      <c r="F5012" s="10"/>
    </row>
    <row r="5013" spans="1:6" x14ac:dyDescent="0.25">
      <c r="A5013" s="6"/>
      <c r="B5013" t="e">
        <f>VLOOKUP(INGRESO_MERCADERIA[[#This Row],[CODIGO]],STOCKSANLUIS[],2,FALSE)</f>
        <v>#N/A</v>
      </c>
      <c r="C5013" s="10"/>
      <c r="D5013" s="1"/>
      <c r="E5013" s="1" t="e">
        <f>VLOOKUP(INGRESO_MERCADERIA[[#This Row],[CODIGO]],STOCKSANLUIS[],7,FALSE)</f>
        <v>#N/A</v>
      </c>
      <c r="F5013" s="10"/>
    </row>
    <row r="5014" spans="1:6" x14ac:dyDescent="0.25">
      <c r="A5014" s="6"/>
      <c r="B5014" t="e">
        <f>VLOOKUP(INGRESO_MERCADERIA[[#This Row],[CODIGO]],STOCKSANLUIS[],2,FALSE)</f>
        <v>#N/A</v>
      </c>
      <c r="C5014" s="10"/>
      <c r="D5014" s="1"/>
      <c r="E5014" s="1" t="e">
        <f>VLOOKUP(INGRESO_MERCADERIA[[#This Row],[CODIGO]],STOCKSANLUIS[],7,FALSE)</f>
        <v>#N/A</v>
      </c>
      <c r="F5014" s="10"/>
    </row>
    <row r="5015" spans="1:6" x14ac:dyDescent="0.25">
      <c r="A5015" s="6"/>
      <c r="B5015" t="e">
        <f>VLOOKUP(INGRESO_MERCADERIA[[#This Row],[CODIGO]],STOCKSANLUIS[],2,FALSE)</f>
        <v>#N/A</v>
      </c>
      <c r="C5015" s="10"/>
      <c r="D5015" s="1"/>
      <c r="E5015" s="1" t="e">
        <f>VLOOKUP(INGRESO_MERCADERIA[[#This Row],[CODIGO]],STOCKSANLUIS[],7,FALSE)</f>
        <v>#N/A</v>
      </c>
      <c r="F5015" s="10"/>
    </row>
    <row r="5016" spans="1:6" x14ac:dyDescent="0.25">
      <c r="A5016" s="6"/>
      <c r="B5016" t="e">
        <f>VLOOKUP(INGRESO_MERCADERIA[[#This Row],[CODIGO]],STOCKSANLUIS[],2,FALSE)</f>
        <v>#N/A</v>
      </c>
      <c r="C5016" s="10"/>
      <c r="D5016" s="1"/>
      <c r="E5016" s="1" t="e">
        <f>VLOOKUP(INGRESO_MERCADERIA[[#This Row],[CODIGO]],STOCKSANLUIS[],7,FALSE)</f>
        <v>#N/A</v>
      </c>
      <c r="F5016" s="10"/>
    </row>
    <row r="5017" spans="1:6" x14ac:dyDescent="0.25">
      <c r="A5017" s="6"/>
      <c r="B5017" t="e">
        <f>VLOOKUP(INGRESO_MERCADERIA[[#This Row],[CODIGO]],STOCKSANLUIS[],2,FALSE)</f>
        <v>#N/A</v>
      </c>
      <c r="C5017" s="10"/>
      <c r="D5017" s="1"/>
      <c r="E5017" s="1" t="e">
        <f>VLOOKUP(INGRESO_MERCADERIA[[#This Row],[CODIGO]],STOCKSANLUIS[],7,FALSE)</f>
        <v>#N/A</v>
      </c>
      <c r="F5017" s="10"/>
    </row>
    <row r="5018" spans="1:6" x14ac:dyDescent="0.25">
      <c r="A5018" s="6"/>
      <c r="B5018" t="e">
        <f>VLOOKUP(INGRESO_MERCADERIA[[#This Row],[CODIGO]],STOCKSANLUIS[],2,FALSE)</f>
        <v>#N/A</v>
      </c>
      <c r="C5018" s="10"/>
      <c r="D5018" s="1"/>
      <c r="E5018" s="1" t="e">
        <f>VLOOKUP(INGRESO_MERCADERIA[[#This Row],[CODIGO]],STOCKSANLUIS[],7,FALSE)</f>
        <v>#N/A</v>
      </c>
      <c r="F5018" s="10"/>
    </row>
    <row r="5019" spans="1:6" x14ac:dyDescent="0.25">
      <c r="A5019" s="6"/>
      <c r="B5019" t="e">
        <f>VLOOKUP(INGRESO_MERCADERIA[[#This Row],[CODIGO]],STOCKSANLUIS[],2,FALSE)</f>
        <v>#N/A</v>
      </c>
      <c r="C5019" s="10"/>
      <c r="D5019" s="1"/>
      <c r="E5019" s="1" t="e">
        <f>VLOOKUP(INGRESO_MERCADERIA[[#This Row],[CODIGO]],STOCKSANLUIS[],7,FALSE)</f>
        <v>#N/A</v>
      </c>
      <c r="F5019" s="10"/>
    </row>
    <row r="5020" spans="1:6" x14ac:dyDescent="0.25">
      <c r="A5020" s="6"/>
      <c r="B5020" t="e">
        <f>VLOOKUP(INGRESO_MERCADERIA[[#This Row],[CODIGO]],STOCKSANLUIS[],2,FALSE)</f>
        <v>#N/A</v>
      </c>
      <c r="C5020" s="10"/>
      <c r="D5020" s="1"/>
      <c r="E5020" s="1" t="e">
        <f>VLOOKUP(INGRESO_MERCADERIA[[#This Row],[CODIGO]],STOCKSANLUIS[],7,FALSE)</f>
        <v>#N/A</v>
      </c>
      <c r="F5020" s="10"/>
    </row>
    <row r="5021" spans="1:6" x14ac:dyDescent="0.25">
      <c r="A5021" s="6"/>
      <c r="B5021" t="e">
        <f>VLOOKUP(INGRESO_MERCADERIA[[#This Row],[CODIGO]],STOCKSANLUIS[],2,FALSE)</f>
        <v>#N/A</v>
      </c>
      <c r="C5021" s="10"/>
      <c r="D5021" s="1"/>
      <c r="E5021" s="1" t="e">
        <f>VLOOKUP(INGRESO_MERCADERIA[[#This Row],[CODIGO]],STOCKSANLUIS[],7,FALSE)</f>
        <v>#N/A</v>
      </c>
      <c r="F5021" s="10"/>
    </row>
    <row r="5022" spans="1:6" x14ac:dyDescent="0.25">
      <c r="A5022" s="6"/>
      <c r="B5022" t="e">
        <f>VLOOKUP(INGRESO_MERCADERIA[[#This Row],[CODIGO]],STOCKSANLUIS[],2,FALSE)</f>
        <v>#N/A</v>
      </c>
      <c r="C5022" s="10"/>
      <c r="D5022" s="1"/>
      <c r="E5022" s="1" t="e">
        <f>VLOOKUP(INGRESO_MERCADERIA[[#This Row],[CODIGO]],STOCKSANLUIS[],7,FALSE)</f>
        <v>#N/A</v>
      </c>
      <c r="F5022" s="10"/>
    </row>
    <row r="5023" spans="1:6" x14ac:dyDescent="0.25">
      <c r="A5023" s="6"/>
      <c r="B5023" t="e">
        <f>VLOOKUP(INGRESO_MERCADERIA[[#This Row],[CODIGO]],STOCKSANLUIS[],2,FALSE)</f>
        <v>#N/A</v>
      </c>
      <c r="C5023" s="10"/>
      <c r="D5023" s="1"/>
      <c r="E5023" s="1" t="e">
        <f>VLOOKUP(INGRESO_MERCADERIA[[#This Row],[CODIGO]],STOCKSANLUIS[],7,FALSE)</f>
        <v>#N/A</v>
      </c>
      <c r="F5023" s="10"/>
    </row>
    <row r="5024" spans="1:6" x14ac:dyDescent="0.25">
      <c r="A5024" s="6"/>
      <c r="B5024" t="e">
        <f>VLOOKUP(INGRESO_MERCADERIA[[#This Row],[CODIGO]],STOCKSANLUIS[],2,FALSE)</f>
        <v>#N/A</v>
      </c>
      <c r="C5024" s="10"/>
      <c r="D5024" s="1"/>
      <c r="E5024" s="1" t="e">
        <f>VLOOKUP(INGRESO_MERCADERIA[[#This Row],[CODIGO]],STOCKSANLUIS[],7,FALSE)</f>
        <v>#N/A</v>
      </c>
      <c r="F5024" s="10"/>
    </row>
    <row r="5025" spans="1:6" x14ac:dyDescent="0.25">
      <c r="A5025" s="6"/>
      <c r="B5025" t="e">
        <f>VLOOKUP(INGRESO_MERCADERIA[[#This Row],[CODIGO]],STOCKSANLUIS[],2,FALSE)</f>
        <v>#N/A</v>
      </c>
      <c r="C5025" s="10"/>
      <c r="D5025" s="1"/>
      <c r="E5025" s="1" t="e">
        <f>VLOOKUP(INGRESO_MERCADERIA[[#This Row],[CODIGO]],STOCKSANLUIS[],7,FALSE)</f>
        <v>#N/A</v>
      </c>
      <c r="F5025" s="10"/>
    </row>
    <row r="5026" spans="1:6" x14ac:dyDescent="0.25">
      <c r="A5026" s="6"/>
      <c r="B5026" t="e">
        <f>VLOOKUP(INGRESO_MERCADERIA[[#This Row],[CODIGO]],STOCKSANLUIS[],2,FALSE)</f>
        <v>#N/A</v>
      </c>
      <c r="C5026" s="10"/>
      <c r="D5026" s="1"/>
      <c r="E5026" s="1" t="e">
        <f>VLOOKUP(INGRESO_MERCADERIA[[#This Row],[CODIGO]],STOCKSANLUIS[],7,FALSE)</f>
        <v>#N/A</v>
      </c>
      <c r="F5026" s="10"/>
    </row>
    <row r="5027" spans="1:6" x14ac:dyDescent="0.25">
      <c r="A5027" s="6"/>
      <c r="B5027" t="e">
        <f>VLOOKUP(INGRESO_MERCADERIA[[#This Row],[CODIGO]],STOCKSANLUIS[],2,FALSE)</f>
        <v>#N/A</v>
      </c>
      <c r="C5027" s="10"/>
      <c r="D5027" s="1"/>
      <c r="E5027" s="1" t="e">
        <f>VLOOKUP(INGRESO_MERCADERIA[[#This Row],[CODIGO]],STOCKSANLUIS[],7,FALSE)</f>
        <v>#N/A</v>
      </c>
      <c r="F5027" s="10"/>
    </row>
    <row r="5028" spans="1:6" x14ac:dyDescent="0.25">
      <c r="A5028" s="6"/>
      <c r="B5028" t="e">
        <f>VLOOKUP(INGRESO_MERCADERIA[[#This Row],[CODIGO]],STOCKSANLUIS[],2,FALSE)</f>
        <v>#N/A</v>
      </c>
      <c r="C5028" s="10"/>
      <c r="D5028" s="1"/>
      <c r="E5028" s="1" t="e">
        <f>VLOOKUP(INGRESO_MERCADERIA[[#This Row],[CODIGO]],STOCKSANLUIS[],7,FALSE)</f>
        <v>#N/A</v>
      </c>
      <c r="F5028" s="10"/>
    </row>
    <row r="5029" spans="1:6" x14ac:dyDescent="0.25">
      <c r="A5029" s="6"/>
      <c r="B5029" t="e">
        <f>VLOOKUP(INGRESO_MERCADERIA[[#This Row],[CODIGO]],STOCKSANLUIS[],2,FALSE)</f>
        <v>#N/A</v>
      </c>
      <c r="C5029" s="10"/>
      <c r="D5029" s="1"/>
      <c r="E5029" s="1" t="e">
        <f>VLOOKUP(INGRESO_MERCADERIA[[#This Row],[CODIGO]],STOCKSANLUIS[],7,FALSE)</f>
        <v>#N/A</v>
      </c>
      <c r="F5029" s="10"/>
    </row>
    <row r="5030" spans="1:6" x14ac:dyDescent="0.25">
      <c r="A5030" s="6"/>
      <c r="B5030" t="e">
        <f>VLOOKUP(INGRESO_MERCADERIA[[#This Row],[CODIGO]],STOCKSANLUIS[],2,FALSE)</f>
        <v>#N/A</v>
      </c>
      <c r="C5030" s="10"/>
      <c r="D5030" s="1"/>
      <c r="E5030" s="1" t="e">
        <f>VLOOKUP(INGRESO_MERCADERIA[[#This Row],[CODIGO]],STOCKSANLUIS[],7,FALSE)</f>
        <v>#N/A</v>
      </c>
      <c r="F5030" s="10"/>
    </row>
    <row r="5031" spans="1:6" x14ac:dyDescent="0.25">
      <c r="A5031" s="6"/>
      <c r="B5031" t="e">
        <f>VLOOKUP(INGRESO_MERCADERIA[[#This Row],[CODIGO]],STOCKSANLUIS[],2,FALSE)</f>
        <v>#N/A</v>
      </c>
      <c r="C5031" s="10"/>
      <c r="D5031" s="1"/>
      <c r="E5031" s="1" t="e">
        <f>VLOOKUP(INGRESO_MERCADERIA[[#This Row],[CODIGO]],STOCKSANLUIS[],7,FALSE)</f>
        <v>#N/A</v>
      </c>
      <c r="F5031" s="10"/>
    </row>
    <row r="5032" spans="1:6" x14ac:dyDescent="0.25">
      <c r="A5032" s="6"/>
      <c r="B5032" t="e">
        <f>VLOOKUP(INGRESO_MERCADERIA[[#This Row],[CODIGO]],STOCKSANLUIS[],2,FALSE)</f>
        <v>#N/A</v>
      </c>
      <c r="C5032" s="10"/>
      <c r="D5032" s="1"/>
      <c r="E5032" s="1" t="e">
        <f>VLOOKUP(INGRESO_MERCADERIA[[#This Row],[CODIGO]],STOCKSANLUIS[],7,FALSE)</f>
        <v>#N/A</v>
      </c>
      <c r="F5032" s="10"/>
    </row>
    <row r="5033" spans="1:6" x14ac:dyDescent="0.25">
      <c r="A5033" s="6"/>
      <c r="B5033" t="e">
        <f>VLOOKUP(INGRESO_MERCADERIA[[#This Row],[CODIGO]],STOCKSANLUIS[],2,FALSE)</f>
        <v>#N/A</v>
      </c>
      <c r="C5033" s="10"/>
      <c r="D5033" s="1"/>
      <c r="E5033" s="1" t="e">
        <f>VLOOKUP(INGRESO_MERCADERIA[[#This Row],[CODIGO]],STOCKSANLUIS[],7,FALSE)</f>
        <v>#N/A</v>
      </c>
      <c r="F5033" s="10"/>
    </row>
    <row r="5034" spans="1:6" x14ac:dyDescent="0.25">
      <c r="A5034" s="6"/>
      <c r="B5034" t="e">
        <f>VLOOKUP(INGRESO_MERCADERIA[[#This Row],[CODIGO]],STOCKSANLUIS[],2,FALSE)</f>
        <v>#N/A</v>
      </c>
      <c r="C5034" s="10"/>
      <c r="D5034" s="1"/>
      <c r="E5034" s="1" t="e">
        <f>VLOOKUP(INGRESO_MERCADERIA[[#This Row],[CODIGO]],STOCKSANLUIS[],7,FALSE)</f>
        <v>#N/A</v>
      </c>
      <c r="F5034" s="10"/>
    </row>
    <row r="5035" spans="1:6" x14ac:dyDescent="0.25">
      <c r="A5035" s="6"/>
      <c r="B5035" t="e">
        <f>VLOOKUP(INGRESO_MERCADERIA[[#This Row],[CODIGO]],STOCKSANLUIS[],2,FALSE)</f>
        <v>#N/A</v>
      </c>
      <c r="C5035" s="10"/>
      <c r="D5035" s="1"/>
      <c r="E5035" s="1" t="e">
        <f>VLOOKUP(INGRESO_MERCADERIA[[#This Row],[CODIGO]],STOCKSANLUIS[],7,FALSE)</f>
        <v>#N/A</v>
      </c>
      <c r="F5035" s="10"/>
    </row>
    <row r="5036" spans="1:6" x14ac:dyDescent="0.25">
      <c r="A5036" s="6"/>
      <c r="B5036" t="e">
        <f>VLOOKUP(INGRESO_MERCADERIA[[#This Row],[CODIGO]],STOCKSANLUIS[],2,FALSE)</f>
        <v>#N/A</v>
      </c>
      <c r="C5036" s="10"/>
      <c r="D5036" s="1"/>
      <c r="E5036" s="1" t="e">
        <f>VLOOKUP(INGRESO_MERCADERIA[[#This Row],[CODIGO]],STOCKSANLUIS[],7,FALSE)</f>
        <v>#N/A</v>
      </c>
      <c r="F5036" s="10"/>
    </row>
    <row r="5037" spans="1:6" x14ac:dyDescent="0.25">
      <c r="A5037" s="6"/>
      <c r="B5037" t="e">
        <f>VLOOKUP(INGRESO_MERCADERIA[[#This Row],[CODIGO]],STOCKSANLUIS[],2,FALSE)</f>
        <v>#N/A</v>
      </c>
      <c r="C5037" s="10"/>
      <c r="D5037" s="1"/>
      <c r="E5037" s="1" t="e">
        <f>VLOOKUP(INGRESO_MERCADERIA[[#This Row],[CODIGO]],STOCKSANLUIS[],7,FALSE)</f>
        <v>#N/A</v>
      </c>
      <c r="F5037" s="10"/>
    </row>
    <row r="5038" spans="1:6" x14ac:dyDescent="0.25">
      <c r="A5038" s="6"/>
      <c r="B5038" t="e">
        <f>VLOOKUP(INGRESO_MERCADERIA[[#This Row],[CODIGO]],STOCKSANLUIS[],2,FALSE)</f>
        <v>#N/A</v>
      </c>
      <c r="C5038" s="10"/>
      <c r="D5038" s="1"/>
      <c r="E5038" s="1" t="e">
        <f>VLOOKUP(INGRESO_MERCADERIA[[#This Row],[CODIGO]],STOCKSANLUIS[],7,FALSE)</f>
        <v>#N/A</v>
      </c>
      <c r="F5038" s="10"/>
    </row>
    <row r="5039" spans="1:6" x14ac:dyDescent="0.25">
      <c r="A5039" s="6"/>
      <c r="B5039" t="e">
        <f>VLOOKUP(INGRESO_MERCADERIA[[#This Row],[CODIGO]],STOCKSANLUIS[],2,FALSE)</f>
        <v>#N/A</v>
      </c>
      <c r="C5039" s="10"/>
      <c r="D5039" s="1"/>
      <c r="E5039" s="1" t="e">
        <f>VLOOKUP(INGRESO_MERCADERIA[[#This Row],[CODIGO]],STOCKSANLUIS[],7,FALSE)</f>
        <v>#N/A</v>
      </c>
      <c r="F5039" s="10"/>
    </row>
    <row r="5040" spans="1:6" x14ac:dyDescent="0.25">
      <c r="A5040" s="6"/>
      <c r="B5040" t="e">
        <f>VLOOKUP(INGRESO_MERCADERIA[[#This Row],[CODIGO]],STOCKSANLUIS[],2,FALSE)</f>
        <v>#N/A</v>
      </c>
      <c r="C5040" s="10"/>
      <c r="D5040" s="1"/>
      <c r="E5040" s="1" t="e">
        <f>VLOOKUP(INGRESO_MERCADERIA[[#This Row],[CODIGO]],STOCKSANLUIS[],7,FALSE)</f>
        <v>#N/A</v>
      </c>
      <c r="F5040" s="10"/>
    </row>
    <row r="5041" spans="1:6" x14ac:dyDescent="0.25">
      <c r="A5041" s="6"/>
      <c r="B5041" t="e">
        <f>VLOOKUP(INGRESO_MERCADERIA[[#This Row],[CODIGO]],STOCKSANLUIS[],2,FALSE)</f>
        <v>#N/A</v>
      </c>
      <c r="C5041" s="10"/>
      <c r="D5041" s="1"/>
      <c r="E5041" s="1" t="e">
        <f>VLOOKUP(INGRESO_MERCADERIA[[#This Row],[CODIGO]],STOCKSANLUIS[],7,FALSE)</f>
        <v>#N/A</v>
      </c>
      <c r="F5041" s="10"/>
    </row>
    <row r="5042" spans="1:6" x14ac:dyDescent="0.25">
      <c r="A5042" s="6"/>
      <c r="B5042" t="e">
        <f>VLOOKUP(INGRESO_MERCADERIA[[#This Row],[CODIGO]],STOCKSANLUIS[],2,FALSE)</f>
        <v>#N/A</v>
      </c>
      <c r="C5042" s="10"/>
      <c r="D5042" s="1"/>
      <c r="E5042" s="1" t="e">
        <f>VLOOKUP(INGRESO_MERCADERIA[[#This Row],[CODIGO]],STOCKSANLUIS[],7,FALSE)</f>
        <v>#N/A</v>
      </c>
      <c r="F5042" s="10"/>
    </row>
    <row r="5043" spans="1:6" x14ac:dyDescent="0.25">
      <c r="A5043" s="6"/>
      <c r="B5043" t="e">
        <f>VLOOKUP(INGRESO_MERCADERIA[[#This Row],[CODIGO]],STOCKSANLUIS[],2,FALSE)</f>
        <v>#N/A</v>
      </c>
      <c r="C5043" s="10"/>
      <c r="D5043" s="1"/>
      <c r="E5043" s="1" t="e">
        <f>VLOOKUP(INGRESO_MERCADERIA[[#This Row],[CODIGO]],STOCKSANLUIS[],7,FALSE)</f>
        <v>#N/A</v>
      </c>
      <c r="F5043" s="10"/>
    </row>
    <row r="5044" spans="1:6" x14ac:dyDescent="0.25">
      <c r="A5044" s="6"/>
      <c r="B5044" t="e">
        <f>VLOOKUP(INGRESO_MERCADERIA[[#This Row],[CODIGO]],STOCKSANLUIS[],2,FALSE)</f>
        <v>#N/A</v>
      </c>
      <c r="C5044" s="10"/>
      <c r="D5044" s="1"/>
      <c r="E5044" s="1" t="e">
        <f>VLOOKUP(INGRESO_MERCADERIA[[#This Row],[CODIGO]],STOCKSANLUIS[],7,FALSE)</f>
        <v>#N/A</v>
      </c>
      <c r="F5044" s="10"/>
    </row>
    <row r="5045" spans="1:6" x14ac:dyDescent="0.25">
      <c r="A5045" s="6"/>
      <c r="B5045" t="e">
        <f>VLOOKUP(INGRESO_MERCADERIA[[#This Row],[CODIGO]],STOCKSANLUIS[],2,FALSE)</f>
        <v>#N/A</v>
      </c>
      <c r="C5045" s="10"/>
      <c r="D5045" s="1"/>
      <c r="E5045" s="1" t="e">
        <f>VLOOKUP(INGRESO_MERCADERIA[[#This Row],[CODIGO]],STOCKSANLUIS[],7,FALSE)</f>
        <v>#N/A</v>
      </c>
      <c r="F5045" s="10"/>
    </row>
    <row r="5046" spans="1:6" x14ac:dyDescent="0.25">
      <c r="A5046" s="6"/>
      <c r="B5046" t="e">
        <f>VLOOKUP(INGRESO_MERCADERIA[[#This Row],[CODIGO]],STOCKSANLUIS[],2,FALSE)</f>
        <v>#N/A</v>
      </c>
      <c r="C5046" s="10"/>
      <c r="D5046" s="1"/>
      <c r="E5046" s="1" t="e">
        <f>VLOOKUP(INGRESO_MERCADERIA[[#This Row],[CODIGO]],STOCKSANLUIS[],7,FALSE)</f>
        <v>#N/A</v>
      </c>
      <c r="F5046" s="10"/>
    </row>
    <row r="5047" spans="1:6" x14ac:dyDescent="0.25">
      <c r="A5047" s="6"/>
      <c r="B5047" t="e">
        <f>VLOOKUP(INGRESO_MERCADERIA[[#This Row],[CODIGO]],STOCKSANLUIS[],2,FALSE)</f>
        <v>#N/A</v>
      </c>
      <c r="C5047" s="10"/>
      <c r="D5047" s="1"/>
      <c r="E5047" s="1" t="e">
        <f>VLOOKUP(INGRESO_MERCADERIA[[#This Row],[CODIGO]],STOCKSANLUIS[],7,FALSE)</f>
        <v>#N/A</v>
      </c>
      <c r="F5047" s="10"/>
    </row>
    <row r="5048" spans="1:6" x14ac:dyDescent="0.25">
      <c r="A5048" s="6"/>
      <c r="B5048" t="e">
        <f>VLOOKUP(INGRESO_MERCADERIA[[#This Row],[CODIGO]],STOCKSANLUIS[],2,FALSE)</f>
        <v>#N/A</v>
      </c>
      <c r="C5048" s="10"/>
      <c r="D5048" s="1"/>
      <c r="E5048" s="1" t="e">
        <f>VLOOKUP(INGRESO_MERCADERIA[[#This Row],[CODIGO]],STOCKSANLUIS[],7,FALSE)</f>
        <v>#N/A</v>
      </c>
      <c r="F5048" s="10"/>
    </row>
    <row r="5049" spans="1:6" x14ac:dyDescent="0.25">
      <c r="A5049" s="6"/>
      <c r="B5049" t="e">
        <f>VLOOKUP(INGRESO_MERCADERIA[[#This Row],[CODIGO]],STOCKSANLUIS[],2,FALSE)</f>
        <v>#N/A</v>
      </c>
      <c r="C5049" s="10"/>
      <c r="D5049" s="1"/>
      <c r="E5049" s="1" t="e">
        <f>VLOOKUP(INGRESO_MERCADERIA[[#This Row],[CODIGO]],STOCKSANLUIS[],7,FALSE)</f>
        <v>#N/A</v>
      </c>
      <c r="F5049" s="10"/>
    </row>
    <row r="5050" spans="1:6" x14ac:dyDescent="0.25">
      <c r="A5050" s="6"/>
      <c r="B5050" t="e">
        <f>VLOOKUP(INGRESO_MERCADERIA[[#This Row],[CODIGO]],STOCKSANLUIS[],2,FALSE)</f>
        <v>#N/A</v>
      </c>
      <c r="C5050" s="10"/>
      <c r="D5050" s="1"/>
      <c r="E5050" s="1" t="e">
        <f>VLOOKUP(INGRESO_MERCADERIA[[#This Row],[CODIGO]],STOCKSANLUIS[],7,FALSE)</f>
        <v>#N/A</v>
      </c>
      <c r="F5050" s="10"/>
    </row>
    <row r="5051" spans="1:6" x14ac:dyDescent="0.25">
      <c r="A5051" s="6"/>
      <c r="B5051" t="e">
        <f>VLOOKUP(INGRESO_MERCADERIA[[#This Row],[CODIGO]],STOCKSANLUIS[],2,FALSE)</f>
        <v>#N/A</v>
      </c>
      <c r="C5051" s="10"/>
      <c r="D5051" s="1"/>
      <c r="E5051" s="1" t="e">
        <f>VLOOKUP(INGRESO_MERCADERIA[[#This Row],[CODIGO]],STOCKSANLUIS[],7,FALSE)</f>
        <v>#N/A</v>
      </c>
      <c r="F5051" s="10"/>
    </row>
    <row r="5052" spans="1:6" x14ac:dyDescent="0.25">
      <c r="A5052" s="6"/>
      <c r="B5052" t="e">
        <f>VLOOKUP(INGRESO_MERCADERIA[[#This Row],[CODIGO]],STOCKSANLUIS[],2,FALSE)</f>
        <v>#N/A</v>
      </c>
      <c r="C5052" s="10"/>
      <c r="D5052" s="1"/>
      <c r="E5052" s="1" t="e">
        <f>VLOOKUP(INGRESO_MERCADERIA[[#This Row],[CODIGO]],STOCKSANLUIS[],7,FALSE)</f>
        <v>#N/A</v>
      </c>
      <c r="F5052" s="10"/>
    </row>
    <row r="5053" spans="1:6" x14ac:dyDescent="0.25">
      <c r="A5053" s="6"/>
      <c r="B5053" t="e">
        <f>VLOOKUP(INGRESO_MERCADERIA[[#This Row],[CODIGO]],STOCKSANLUIS[],2,FALSE)</f>
        <v>#N/A</v>
      </c>
      <c r="C5053" s="10"/>
      <c r="D5053" s="1"/>
      <c r="E5053" s="1" t="e">
        <f>VLOOKUP(INGRESO_MERCADERIA[[#This Row],[CODIGO]],STOCKSANLUIS[],7,FALSE)</f>
        <v>#N/A</v>
      </c>
      <c r="F5053" s="10"/>
    </row>
    <row r="5054" spans="1:6" x14ac:dyDescent="0.25">
      <c r="A5054" s="6"/>
      <c r="B5054" t="e">
        <f>VLOOKUP(INGRESO_MERCADERIA[[#This Row],[CODIGO]],STOCKSANLUIS[],2,FALSE)</f>
        <v>#N/A</v>
      </c>
      <c r="C5054" s="10"/>
      <c r="D5054" s="1"/>
      <c r="E5054" s="1" t="e">
        <f>VLOOKUP(INGRESO_MERCADERIA[[#This Row],[CODIGO]],STOCKSANLUIS[],7,FALSE)</f>
        <v>#N/A</v>
      </c>
      <c r="F5054" s="10"/>
    </row>
    <row r="5055" spans="1:6" x14ac:dyDescent="0.25">
      <c r="A5055" s="6"/>
      <c r="B5055" t="e">
        <f>VLOOKUP(INGRESO_MERCADERIA[[#This Row],[CODIGO]],STOCKSANLUIS[],2,FALSE)</f>
        <v>#N/A</v>
      </c>
      <c r="C5055" s="10"/>
      <c r="D5055" s="1"/>
      <c r="E5055" s="1" t="e">
        <f>VLOOKUP(INGRESO_MERCADERIA[[#This Row],[CODIGO]],STOCKSANLUIS[],7,FALSE)</f>
        <v>#N/A</v>
      </c>
      <c r="F5055" s="10"/>
    </row>
    <row r="5056" spans="1:6" x14ac:dyDescent="0.25">
      <c r="A5056" s="6"/>
      <c r="B5056" t="e">
        <f>VLOOKUP(INGRESO_MERCADERIA[[#This Row],[CODIGO]],STOCKSANLUIS[],2,FALSE)</f>
        <v>#N/A</v>
      </c>
      <c r="C5056" s="10"/>
      <c r="D5056" s="1"/>
      <c r="E5056" s="1" t="e">
        <f>VLOOKUP(INGRESO_MERCADERIA[[#This Row],[CODIGO]],STOCKSANLUIS[],7,FALSE)</f>
        <v>#N/A</v>
      </c>
      <c r="F5056" s="10"/>
    </row>
    <row r="5057" spans="1:6" x14ac:dyDescent="0.25">
      <c r="A5057" s="6"/>
      <c r="B5057" t="e">
        <f>VLOOKUP(INGRESO_MERCADERIA[[#This Row],[CODIGO]],STOCKSANLUIS[],2,FALSE)</f>
        <v>#N/A</v>
      </c>
      <c r="C5057" s="10"/>
      <c r="D5057" s="1"/>
      <c r="E5057" s="1" t="e">
        <f>VLOOKUP(INGRESO_MERCADERIA[[#This Row],[CODIGO]],STOCKSANLUIS[],7,FALSE)</f>
        <v>#N/A</v>
      </c>
      <c r="F5057" s="10"/>
    </row>
    <row r="5058" spans="1:6" x14ac:dyDescent="0.25">
      <c r="A5058" s="6"/>
      <c r="B5058" t="e">
        <f>VLOOKUP(INGRESO_MERCADERIA[[#This Row],[CODIGO]],STOCKSANLUIS[],2,FALSE)</f>
        <v>#N/A</v>
      </c>
      <c r="C5058" s="10"/>
      <c r="D5058" s="1"/>
      <c r="E5058" s="1" t="e">
        <f>VLOOKUP(INGRESO_MERCADERIA[[#This Row],[CODIGO]],STOCKSANLUIS[],7,FALSE)</f>
        <v>#N/A</v>
      </c>
      <c r="F5058" s="10"/>
    </row>
    <row r="5059" spans="1:6" x14ac:dyDescent="0.25">
      <c r="A5059" s="6"/>
      <c r="B5059" t="e">
        <f>VLOOKUP(INGRESO_MERCADERIA[[#This Row],[CODIGO]],STOCKSANLUIS[],2,FALSE)</f>
        <v>#N/A</v>
      </c>
      <c r="C5059" s="10"/>
      <c r="D5059" s="1"/>
      <c r="E5059" s="1" t="e">
        <f>VLOOKUP(INGRESO_MERCADERIA[[#This Row],[CODIGO]],STOCKSANLUIS[],7,FALSE)</f>
        <v>#N/A</v>
      </c>
      <c r="F5059" s="10"/>
    </row>
    <row r="5060" spans="1:6" x14ac:dyDescent="0.25">
      <c r="A5060" s="6"/>
      <c r="B5060" t="e">
        <f>VLOOKUP(INGRESO_MERCADERIA[[#This Row],[CODIGO]],STOCKSANLUIS[],2,FALSE)</f>
        <v>#N/A</v>
      </c>
      <c r="C5060" s="10"/>
      <c r="D5060" s="1"/>
      <c r="E5060" s="1" t="e">
        <f>VLOOKUP(INGRESO_MERCADERIA[[#This Row],[CODIGO]],STOCKSANLUIS[],7,FALSE)</f>
        <v>#N/A</v>
      </c>
      <c r="F5060" s="10"/>
    </row>
    <row r="5061" spans="1:6" x14ac:dyDescent="0.25">
      <c r="A5061" s="6"/>
      <c r="B5061" t="e">
        <f>VLOOKUP(INGRESO_MERCADERIA[[#This Row],[CODIGO]],STOCKSANLUIS[],2,FALSE)</f>
        <v>#N/A</v>
      </c>
      <c r="C5061" s="10"/>
      <c r="D5061" s="1"/>
      <c r="E5061" s="1" t="e">
        <f>VLOOKUP(INGRESO_MERCADERIA[[#This Row],[CODIGO]],STOCKSANLUIS[],7,FALSE)</f>
        <v>#N/A</v>
      </c>
      <c r="F5061" s="10"/>
    </row>
    <row r="5062" spans="1:6" x14ac:dyDescent="0.25">
      <c r="A5062" s="6"/>
      <c r="B5062" t="e">
        <f>VLOOKUP(INGRESO_MERCADERIA[[#This Row],[CODIGO]],STOCKSANLUIS[],2,FALSE)</f>
        <v>#N/A</v>
      </c>
      <c r="C5062" s="10"/>
      <c r="D5062" s="1"/>
      <c r="E5062" s="1" t="e">
        <f>VLOOKUP(INGRESO_MERCADERIA[[#This Row],[CODIGO]],STOCKSANLUIS[],7,FALSE)</f>
        <v>#N/A</v>
      </c>
      <c r="F5062" s="10"/>
    </row>
    <row r="5063" spans="1:6" x14ac:dyDescent="0.25">
      <c r="A5063" s="6"/>
      <c r="B5063" t="e">
        <f>VLOOKUP(INGRESO_MERCADERIA[[#This Row],[CODIGO]],STOCKSANLUIS[],2,FALSE)</f>
        <v>#N/A</v>
      </c>
      <c r="C5063" s="10"/>
      <c r="D5063" s="1"/>
      <c r="E5063" s="1" t="e">
        <f>VLOOKUP(INGRESO_MERCADERIA[[#This Row],[CODIGO]],STOCKSANLUIS[],7,FALSE)</f>
        <v>#N/A</v>
      </c>
      <c r="F5063" s="10"/>
    </row>
    <row r="5064" spans="1:6" x14ac:dyDescent="0.25">
      <c r="A5064" s="6"/>
      <c r="B5064" t="e">
        <f>VLOOKUP(INGRESO_MERCADERIA[[#This Row],[CODIGO]],STOCKSANLUIS[],2,FALSE)</f>
        <v>#N/A</v>
      </c>
      <c r="C5064" s="10"/>
      <c r="D5064" s="1"/>
      <c r="E5064" s="1" t="e">
        <f>VLOOKUP(INGRESO_MERCADERIA[[#This Row],[CODIGO]],STOCKSANLUIS[],7,FALSE)</f>
        <v>#N/A</v>
      </c>
      <c r="F5064" s="10"/>
    </row>
    <row r="5065" spans="1:6" x14ac:dyDescent="0.25">
      <c r="A5065" s="6"/>
      <c r="B5065" t="e">
        <f>VLOOKUP(INGRESO_MERCADERIA[[#This Row],[CODIGO]],STOCKSANLUIS[],2,FALSE)</f>
        <v>#N/A</v>
      </c>
      <c r="C5065" s="10"/>
      <c r="D5065" s="1"/>
      <c r="E5065" s="1" t="e">
        <f>VLOOKUP(INGRESO_MERCADERIA[[#This Row],[CODIGO]],STOCKSANLUIS[],7,FALSE)</f>
        <v>#N/A</v>
      </c>
      <c r="F5065" s="10"/>
    </row>
    <row r="5066" spans="1:6" x14ac:dyDescent="0.25">
      <c r="A5066" s="6"/>
      <c r="B5066" t="e">
        <f>VLOOKUP(INGRESO_MERCADERIA[[#This Row],[CODIGO]],STOCKSANLUIS[],2,FALSE)</f>
        <v>#N/A</v>
      </c>
      <c r="C5066" s="10"/>
      <c r="D5066" s="1"/>
      <c r="E5066" s="1" t="e">
        <f>VLOOKUP(INGRESO_MERCADERIA[[#This Row],[CODIGO]],STOCKSANLUIS[],7,FALSE)</f>
        <v>#N/A</v>
      </c>
      <c r="F5066" s="10"/>
    </row>
    <row r="5067" spans="1:6" x14ac:dyDescent="0.25">
      <c r="A5067" s="6"/>
      <c r="B5067" t="e">
        <f>VLOOKUP(INGRESO_MERCADERIA[[#This Row],[CODIGO]],STOCKSANLUIS[],2,FALSE)</f>
        <v>#N/A</v>
      </c>
      <c r="C5067" s="10"/>
      <c r="D5067" s="1"/>
      <c r="E5067" s="1" t="e">
        <f>VLOOKUP(INGRESO_MERCADERIA[[#This Row],[CODIGO]],STOCKSANLUIS[],7,FALSE)</f>
        <v>#N/A</v>
      </c>
      <c r="F5067" s="10"/>
    </row>
    <row r="5068" spans="1:6" x14ac:dyDescent="0.25">
      <c r="A5068" s="6"/>
      <c r="B5068" t="e">
        <f>VLOOKUP(INGRESO_MERCADERIA[[#This Row],[CODIGO]],STOCKSANLUIS[],2,FALSE)</f>
        <v>#N/A</v>
      </c>
      <c r="C5068" s="10"/>
      <c r="D5068" s="1"/>
      <c r="E5068" s="1" t="e">
        <f>VLOOKUP(INGRESO_MERCADERIA[[#This Row],[CODIGO]],STOCKSANLUIS[],7,FALSE)</f>
        <v>#N/A</v>
      </c>
      <c r="F5068" s="10"/>
    </row>
    <row r="5069" spans="1:6" x14ac:dyDescent="0.25">
      <c r="A5069" s="6"/>
      <c r="B5069" t="e">
        <f>VLOOKUP(INGRESO_MERCADERIA[[#This Row],[CODIGO]],STOCKSANLUIS[],2,FALSE)</f>
        <v>#N/A</v>
      </c>
      <c r="C5069" s="10"/>
      <c r="D5069" s="1"/>
      <c r="E5069" s="1" t="e">
        <f>VLOOKUP(INGRESO_MERCADERIA[[#This Row],[CODIGO]],STOCKSANLUIS[],7,FALSE)</f>
        <v>#N/A</v>
      </c>
      <c r="F5069" s="10"/>
    </row>
    <row r="5070" spans="1:6" x14ac:dyDescent="0.25">
      <c r="A5070" s="6"/>
      <c r="B5070" t="e">
        <f>VLOOKUP(INGRESO_MERCADERIA[[#This Row],[CODIGO]],STOCKSANLUIS[],2,FALSE)</f>
        <v>#N/A</v>
      </c>
      <c r="C5070" s="10"/>
      <c r="D5070" s="1"/>
      <c r="E5070" s="1" t="e">
        <f>VLOOKUP(INGRESO_MERCADERIA[[#This Row],[CODIGO]],STOCKSANLUIS[],7,FALSE)</f>
        <v>#N/A</v>
      </c>
      <c r="F5070" s="10"/>
    </row>
    <row r="5071" spans="1:6" x14ac:dyDescent="0.25">
      <c r="A5071" s="6"/>
      <c r="B5071" t="e">
        <f>VLOOKUP(INGRESO_MERCADERIA[[#This Row],[CODIGO]],STOCKSANLUIS[],2,FALSE)</f>
        <v>#N/A</v>
      </c>
      <c r="C5071" s="10"/>
      <c r="D5071" s="1"/>
      <c r="E5071" s="1" t="e">
        <f>VLOOKUP(INGRESO_MERCADERIA[[#This Row],[CODIGO]],STOCKSANLUIS[],7,FALSE)</f>
        <v>#N/A</v>
      </c>
      <c r="F5071" s="10"/>
    </row>
    <row r="5072" spans="1:6" x14ac:dyDescent="0.25">
      <c r="A5072" s="6"/>
      <c r="B5072" t="e">
        <f>VLOOKUP(INGRESO_MERCADERIA[[#This Row],[CODIGO]],STOCKSANLUIS[],2,FALSE)</f>
        <v>#N/A</v>
      </c>
      <c r="C5072" s="10"/>
      <c r="D5072" s="1"/>
      <c r="E5072" s="1" t="e">
        <f>VLOOKUP(INGRESO_MERCADERIA[[#This Row],[CODIGO]],STOCKSANLUIS[],7,FALSE)</f>
        <v>#N/A</v>
      </c>
      <c r="F5072" s="10"/>
    </row>
    <row r="5073" spans="1:6" x14ac:dyDescent="0.25">
      <c r="A5073" s="6"/>
      <c r="B5073" t="e">
        <f>VLOOKUP(INGRESO_MERCADERIA[[#This Row],[CODIGO]],STOCKSANLUIS[],2,FALSE)</f>
        <v>#N/A</v>
      </c>
      <c r="C5073" s="10"/>
      <c r="D5073" s="1"/>
      <c r="E5073" s="1" t="e">
        <f>VLOOKUP(INGRESO_MERCADERIA[[#This Row],[CODIGO]],STOCKSANLUIS[],7,FALSE)</f>
        <v>#N/A</v>
      </c>
      <c r="F5073" s="10"/>
    </row>
    <row r="5074" spans="1:6" x14ac:dyDescent="0.25">
      <c r="A5074" s="6"/>
      <c r="B5074" t="e">
        <f>VLOOKUP(INGRESO_MERCADERIA[[#This Row],[CODIGO]],STOCKSANLUIS[],2,FALSE)</f>
        <v>#N/A</v>
      </c>
      <c r="C5074" s="10"/>
      <c r="D5074" s="1"/>
      <c r="E5074" s="1" t="e">
        <f>VLOOKUP(INGRESO_MERCADERIA[[#This Row],[CODIGO]],STOCKSANLUIS[],7,FALSE)</f>
        <v>#N/A</v>
      </c>
      <c r="F5074" s="10"/>
    </row>
    <row r="5075" spans="1:6" x14ac:dyDescent="0.25">
      <c r="A5075" s="6"/>
      <c r="B5075" t="e">
        <f>VLOOKUP(INGRESO_MERCADERIA[[#This Row],[CODIGO]],STOCKSANLUIS[],2,FALSE)</f>
        <v>#N/A</v>
      </c>
      <c r="C5075" s="10"/>
      <c r="D5075" s="1"/>
      <c r="E5075" s="1" t="e">
        <f>VLOOKUP(INGRESO_MERCADERIA[[#This Row],[CODIGO]],STOCKSANLUIS[],7,FALSE)</f>
        <v>#N/A</v>
      </c>
      <c r="F5075" s="10"/>
    </row>
    <row r="5076" spans="1:6" x14ac:dyDescent="0.25">
      <c r="A5076" s="6"/>
      <c r="B5076" t="e">
        <f>VLOOKUP(INGRESO_MERCADERIA[[#This Row],[CODIGO]],STOCKSANLUIS[],2,FALSE)</f>
        <v>#N/A</v>
      </c>
      <c r="C5076" s="10"/>
      <c r="D5076" s="1"/>
      <c r="E5076" s="1" t="e">
        <f>VLOOKUP(INGRESO_MERCADERIA[[#This Row],[CODIGO]],STOCKSANLUIS[],7,FALSE)</f>
        <v>#N/A</v>
      </c>
      <c r="F5076" s="10"/>
    </row>
    <row r="5077" spans="1:6" x14ac:dyDescent="0.25">
      <c r="A5077" s="6"/>
      <c r="B5077" t="e">
        <f>VLOOKUP(INGRESO_MERCADERIA[[#This Row],[CODIGO]],STOCKSANLUIS[],2,FALSE)</f>
        <v>#N/A</v>
      </c>
      <c r="C5077" s="10"/>
      <c r="D5077" s="1"/>
      <c r="E5077" s="1" t="e">
        <f>VLOOKUP(INGRESO_MERCADERIA[[#This Row],[CODIGO]],STOCKSANLUIS[],7,FALSE)</f>
        <v>#N/A</v>
      </c>
      <c r="F5077" s="10"/>
    </row>
    <row r="5078" spans="1:6" x14ac:dyDescent="0.25">
      <c r="A5078" s="6"/>
      <c r="B5078" t="e">
        <f>VLOOKUP(INGRESO_MERCADERIA[[#This Row],[CODIGO]],STOCKSANLUIS[],2,FALSE)</f>
        <v>#N/A</v>
      </c>
      <c r="C5078" s="10"/>
      <c r="D5078" s="1"/>
      <c r="E5078" s="1" t="e">
        <f>VLOOKUP(INGRESO_MERCADERIA[[#This Row],[CODIGO]],STOCKSANLUIS[],7,FALSE)</f>
        <v>#N/A</v>
      </c>
      <c r="F5078" s="10"/>
    </row>
    <row r="5079" spans="1:6" x14ac:dyDescent="0.25">
      <c r="A5079" s="6"/>
      <c r="B5079" t="e">
        <f>VLOOKUP(INGRESO_MERCADERIA[[#This Row],[CODIGO]],STOCKSANLUIS[],2,FALSE)</f>
        <v>#N/A</v>
      </c>
      <c r="C5079" s="10"/>
      <c r="D5079" s="1"/>
      <c r="E5079" s="1" t="e">
        <f>VLOOKUP(INGRESO_MERCADERIA[[#This Row],[CODIGO]],STOCKSANLUIS[],7,FALSE)</f>
        <v>#N/A</v>
      </c>
      <c r="F5079" s="10"/>
    </row>
    <row r="5080" spans="1:6" x14ac:dyDescent="0.25">
      <c r="A5080" s="6"/>
      <c r="B5080" t="e">
        <f>VLOOKUP(INGRESO_MERCADERIA[[#This Row],[CODIGO]],STOCKSANLUIS[],2,FALSE)</f>
        <v>#N/A</v>
      </c>
      <c r="C5080" s="10"/>
      <c r="D5080" s="1"/>
      <c r="E5080" s="1" t="e">
        <f>VLOOKUP(INGRESO_MERCADERIA[[#This Row],[CODIGO]],STOCKSANLUIS[],7,FALSE)</f>
        <v>#N/A</v>
      </c>
      <c r="F5080" s="10"/>
    </row>
    <row r="5081" spans="1:6" x14ac:dyDescent="0.25">
      <c r="A5081" s="6"/>
      <c r="B5081" t="e">
        <f>VLOOKUP(INGRESO_MERCADERIA[[#This Row],[CODIGO]],STOCKSANLUIS[],2,FALSE)</f>
        <v>#N/A</v>
      </c>
      <c r="C5081" s="10"/>
      <c r="D5081" s="1"/>
      <c r="E5081" s="1" t="e">
        <f>VLOOKUP(INGRESO_MERCADERIA[[#This Row],[CODIGO]],STOCKSANLUIS[],7,FALSE)</f>
        <v>#N/A</v>
      </c>
      <c r="F5081" s="10"/>
    </row>
    <row r="5082" spans="1:6" x14ac:dyDescent="0.25">
      <c r="A5082" s="6"/>
      <c r="B5082" t="e">
        <f>VLOOKUP(INGRESO_MERCADERIA[[#This Row],[CODIGO]],STOCKSANLUIS[],2,FALSE)</f>
        <v>#N/A</v>
      </c>
      <c r="C5082" s="10"/>
      <c r="D5082" s="1"/>
      <c r="E5082" s="1" t="e">
        <f>VLOOKUP(INGRESO_MERCADERIA[[#This Row],[CODIGO]],STOCKSANLUIS[],7,FALSE)</f>
        <v>#N/A</v>
      </c>
      <c r="F5082" s="10"/>
    </row>
    <row r="5083" spans="1:6" x14ac:dyDescent="0.25">
      <c r="A5083" s="6"/>
      <c r="B5083" t="e">
        <f>VLOOKUP(INGRESO_MERCADERIA[[#This Row],[CODIGO]],STOCKSANLUIS[],2,FALSE)</f>
        <v>#N/A</v>
      </c>
      <c r="C5083" s="10"/>
      <c r="D5083" s="1"/>
      <c r="E5083" s="1" t="e">
        <f>VLOOKUP(INGRESO_MERCADERIA[[#This Row],[CODIGO]],STOCKSANLUIS[],7,FALSE)</f>
        <v>#N/A</v>
      </c>
      <c r="F5083" s="10"/>
    </row>
    <row r="5084" spans="1:6" x14ac:dyDescent="0.25">
      <c r="A5084" s="6"/>
      <c r="B5084" t="e">
        <f>VLOOKUP(INGRESO_MERCADERIA[[#This Row],[CODIGO]],STOCKSANLUIS[],2,FALSE)</f>
        <v>#N/A</v>
      </c>
      <c r="C5084" s="10"/>
      <c r="D5084" s="1"/>
      <c r="E5084" s="1" t="e">
        <f>VLOOKUP(INGRESO_MERCADERIA[[#This Row],[CODIGO]],STOCKSANLUIS[],7,FALSE)</f>
        <v>#N/A</v>
      </c>
      <c r="F5084" s="10"/>
    </row>
    <row r="5085" spans="1:6" x14ac:dyDescent="0.25">
      <c r="A5085" s="6"/>
      <c r="B5085" t="e">
        <f>VLOOKUP(INGRESO_MERCADERIA[[#This Row],[CODIGO]],STOCKSANLUIS[],2,FALSE)</f>
        <v>#N/A</v>
      </c>
      <c r="C5085" s="10"/>
      <c r="D5085" s="1"/>
      <c r="E5085" s="1" t="e">
        <f>VLOOKUP(INGRESO_MERCADERIA[[#This Row],[CODIGO]],STOCKSANLUIS[],7,FALSE)</f>
        <v>#N/A</v>
      </c>
      <c r="F5085" s="10"/>
    </row>
    <row r="5086" spans="1:6" x14ac:dyDescent="0.25">
      <c r="A5086" s="6"/>
      <c r="B5086" t="e">
        <f>VLOOKUP(INGRESO_MERCADERIA[[#This Row],[CODIGO]],STOCKSANLUIS[],2,FALSE)</f>
        <v>#N/A</v>
      </c>
      <c r="C5086" s="10"/>
      <c r="D5086" s="1"/>
      <c r="E5086" s="1" t="e">
        <f>VLOOKUP(INGRESO_MERCADERIA[[#This Row],[CODIGO]],STOCKSANLUIS[],7,FALSE)</f>
        <v>#N/A</v>
      </c>
      <c r="F5086" s="10"/>
    </row>
    <row r="5087" spans="1:6" x14ac:dyDescent="0.25">
      <c r="A5087" s="6"/>
      <c r="B5087" t="e">
        <f>VLOOKUP(INGRESO_MERCADERIA[[#This Row],[CODIGO]],STOCKSANLUIS[],2,FALSE)</f>
        <v>#N/A</v>
      </c>
      <c r="C5087" s="10"/>
      <c r="D5087" s="1"/>
      <c r="E5087" s="1" t="e">
        <f>VLOOKUP(INGRESO_MERCADERIA[[#This Row],[CODIGO]],STOCKSANLUIS[],7,FALSE)</f>
        <v>#N/A</v>
      </c>
      <c r="F5087" s="10"/>
    </row>
    <row r="5088" spans="1:6" x14ac:dyDescent="0.25">
      <c r="A5088" s="6"/>
      <c r="B5088" t="e">
        <f>VLOOKUP(INGRESO_MERCADERIA[[#This Row],[CODIGO]],STOCKSANLUIS[],2,FALSE)</f>
        <v>#N/A</v>
      </c>
      <c r="C5088" s="10"/>
      <c r="D5088" s="1"/>
      <c r="E5088" s="1" t="e">
        <f>VLOOKUP(INGRESO_MERCADERIA[[#This Row],[CODIGO]],STOCKSANLUIS[],7,FALSE)</f>
        <v>#N/A</v>
      </c>
      <c r="F5088" s="10"/>
    </row>
    <row r="5089" spans="1:6" x14ac:dyDescent="0.25">
      <c r="A5089" s="6"/>
      <c r="B5089" t="e">
        <f>VLOOKUP(INGRESO_MERCADERIA[[#This Row],[CODIGO]],STOCKSANLUIS[],2,FALSE)</f>
        <v>#N/A</v>
      </c>
      <c r="C5089" s="10"/>
      <c r="D5089" s="1"/>
      <c r="E5089" s="1" t="e">
        <f>VLOOKUP(INGRESO_MERCADERIA[[#This Row],[CODIGO]],STOCKSANLUIS[],7,FALSE)</f>
        <v>#N/A</v>
      </c>
      <c r="F5089" s="10"/>
    </row>
    <row r="5090" spans="1:6" x14ac:dyDescent="0.25">
      <c r="A5090" s="6"/>
      <c r="B5090" t="e">
        <f>VLOOKUP(INGRESO_MERCADERIA[[#This Row],[CODIGO]],STOCKSANLUIS[],2,FALSE)</f>
        <v>#N/A</v>
      </c>
      <c r="C5090" s="10"/>
      <c r="D5090" s="1"/>
      <c r="E5090" s="1" t="e">
        <f>VLOOKUP(INGRESO_MERCADERIA[[#This Row],[CODIGO]],STOCKSANLUIS[],7,FALSE)</f>
        <v>#N/A</v>
      </c>
      <c r="F5090" s="10"/>
    </row>
    <row r="5091" spans="1:6" x14ac:dyDescent="0.25">
      <c r="A5091" s="6"/>
      <c r="B5091" t="e">
        <f>VLOOKUP(INGRESO_MERCADERIA[[#This Row],[CODIGO]],STOCKSANLUIS[],2,FALSE)</f>
        <v>#N/A</v>
      </c>
      <c r="C5091" s="10"/>
      <c r="D5091" s="1"/>
      <c r="E5091" s="1" t="e">
        <f>VLOOKUP(INGRESO_MERCADERIA[[#This Row],[CODIGO]],STOCKSANLUIS[],7,FALSE)</f>
        <v>#N/A</v>
      </c>
      <c r="F5091" s="10"/>
    </row>
    <row r="5092" spans="1:6" x14ac:dyDescent="0.25">
      <c r="A5092" s="6"/>
      <c r="B5092" t="e">
        <f>VLOOKUP(INGRESO_MERCADERIA[[#This Row],[CODIGO]],STOCKSANLUIS[],2,FALSE)</f>
        <v>#N/A</v>
      </c>
      <c r="C5092" s="10"/>
      <c r="D5092" s="1"/>
      <c r="E5092" s="1" t="e">
        <f>VLOOKUP(INGRESO_MERCADERIA[[#This Row],[CODIGO]],STOCKSANLUIS[],7,FALSE)</f>
        <v>#N/A</v>
      </c>
      <c r="F5092" s="10"/>
    </row>
    <row r="5093" spans="1:6" x14ac:dyDescent="0.25">
      <c r="A5093" s="6"/>
      <c r="B5093" t="e">
        <f>VLOOKUP(INGRESO_MERCADERIA[[#This Row],[CODIGO]],STOCKSANLUIS[],2,FALSE)</f>
        <v>#N/A</v>
      </c>
      <c r="C5093" s="10"/>
      <c r="D5093" s="1"/>
      <c r="E5093" s="1" t="e">
        <f>VLOOKUP(INGRESO_MERCADERIA[[#This Row],[CODIGO]],STOCKSANLUIS[],7,FALSE)</f>
        <v>#N/A</v>
      </c>
      <c r="F5093" s="10"/>
    </row>
    <row r="5094" spans="1:6" x14ac:dyDescent="0.25">
      <c r="A5094" s="6"/>
      <c r="B5094" t="e">
        <f>VLOOKUP(INGRESO_MERCADERIA[[#This Row],[CODIGO]],STOCKSANLUIS[],2,FALSE)</f>
        <v>#N/A</v>
      </c>
      <c r="C5094" s="10"/>
      <c r="D5094" s="1"/>
      <c r="E5094" s="1" t="e">
        <f>VLOOKUP(INGRESO_MERCADERIA[[#This Row],[CODIGO]],STOCKSANLUIS[],7,FALSE)</f>
        <v>#N/A</v>
      </c>
      <c r="F5094" s="10"/>
    </row>
    <row r="5095" spans="1:6" x14ac:dyDescent="0.25">
      <c r="A5095" s="6"/>
      <c r="B5095" t="e">
        <f>VLOOKUP(INGRESO_MERCADERIA[[#This Row],[CODIGO]],STOCKSANLUIS[],2,FALSE)</f>
        <v>#N/A</v>
      </c>
      <c r="C5095" s="10"/>
      <c r="D5095" s="1"/>
      <c r="E5095" s="1" t="e">
        <f>VLOOKUP(INGRESO_MERCADERIA[[#This Row],[CODIGO]],STOCKSANLUIS[],7,FALSE)</f>
        <v>#N/A</v>
      </c>
      <c r="F5095" s="10"/>
    </row>
    <row r="5096" spans="1:6" x14ac:dyDescent="0.25">
      <c r="A5096" s="6"/>
      <c r="B5096" t="e">
        <f>VLOOKUP(INGRESO_MERCADERIA[[#This Row],[CODIGO]],STOCKSANLUIS[],2,FALSE)</f>
        <v>#N/A</v>
      </c>
      <c r="C5096" s="10"/>
      <c r="D5096" s="1"/>
      <c r="E5096" s="1" t="e">
        <f>VLOOKUP(INGRESO_MERCADERIA[[#This Row],[CODIGO]],STOCKSANLUIS[],7,FALSE)</f>
        <v>#N/A</v>
      </c>
      <c r="F5096" s="10"/>
    </row>
    <row r="5097" spans="1:6" x14ac:dyDescent="0.25">
      <c r="A5097" s="6"/>
      <c r="B5097" t="e">
        <f>VLOOKUP(INGRESO_MERCADERIA[[#This Row],[CODIGO]],STOCKSANLUIS[],2,FALSE)</f>
        <v>#N/A</v>
      </c>
      <c r="C5097" s="10"/>
      <c r="D5097" s="1"/>
      <c r="E5097" s="1" t="e">
        <f>VLOOKUP(INGRESO_MERCADERIA[[#This Row],[CODIGO]],STOCKSANLUIS[],7,FALSE)</f>
        <v>#N/A</v>
      </c>
      <c r="F5097" s="10"/>
    </row>
    <row r="5098" spans="1:6" x14ac:dyDescent="0.25">
      <c r="A5098" s="6"/>
      <c r="B5098" t="e">
        <f>VLOOKUP(INGRESO_MERCADERIA[[#This Row],[CODIGO]],STOCKSANLUIS[],2,FALSE)</f>
        <v>#N/A</v>
      </c>
      <c r="C5098" s="10"/>
      <c r="D5098" s="1"/>
      <c r="E5098" s="1" t="e">
        <f>VLOOKUP(INGRESO_MERCADERIA[[#This Row],[CODIGO]],STOCKSANLUIS[],7,FALSE)</f>
        <v>#N/A</v>
      </c>
      <c r="F5098" s="10"/>
    </row>
    <row r="5099" spans="1:6" x14ac:dyDescent="0.25">
      <c r="A5099" s="6"/>
      <c r="B5099" t="e">
        <f>VLOOKUP(INGRESO_MERCADERIA[[#This Row],[CODIGO]],STOCKSANLUIS[],2,FALSE)</f>
        <v>#N/A</v>
      </c>
      <c r="C5099" s="10"/>
      <c r="D5099" s="1"/>
      <c r="E5099" s="1" t="e">
        <f>VLOOKUP(INGRESO_MERCADERIA[[#This Row],[CODIGO]],STOCKSANLUIS[],7,FALSE)</f>
        <v>#N/A</v>
      </c>
      <c r="F5099" s="10"/>
    </row>
    <row r="5100" spans="1:6" x14ac:dyDescent="0.25">
      <c r="A5100" s="6"/>
      <c r="B5100" t="e">
        <f>VLOOKUP(INGRESO_MERCADERIA[[#This Row],[CODIGO]],STOCKSANLUIS[],2,FALSE)</f>
        <v>#N/A</v>
      </c>
      <c r="C5100" s="10"/>
      <c r="D5100" s="1"/>
      <c r="E5100" s="1" t="e">
        <f>VLOOKUP(INGRESO_MERCADERIA[[#This Row],[CODIGO]],STOCKSANLUIS[],7,FALSE)</f>
        <v>#N/A</v>
      </c>
      <c r="F5100" s="10"/>
    </row>
    <row r="5101" spans="1:6" x14ac:dyDescent="0.25">
      <c r="A5101" s="6"/>
      <c r="B5101" t="e">
        <f>VLOOKUP(INGRESO_MERCADERIA[[#This Row],[CODIGO]],STOCKSANLUIS[],2,FALSE)</f>
        <v>#N/A</v>
      </c>
      <c r="C5101" s="10"/>
      <c r="D5101" s="1"/>
      <c r="E5101" s="1" t="e">
        <f>VLOOKUP(INGRESO_MERCADERIA[[#This Row],[CODIGO]],STOCKSANLUIS[],7,FALSE)</f>
        <v>#N/A</v>
      </c>
      <c r="F5101" s="10"/>
    </row>
    <row r="5102" spans="1:6" x14ac:dyDescent="0.25">
      <c r="A5102" s="6"/>
      <c r="B5102" t="e">
        <f>VLOOKUP(INGRESO_MERCADERIA[[#This Row],[CODIGO]],STOCKSANLUIS[],2,FALSE)</f>
        <v>#N/A</v>
      </c>
      <c r="C5102" s="10"/>
      <c r="D5102" s="1"/>
      <c r="E5102" s="1" t="e">
        <f>VLOOKUP(INGRESO_MERCADERIA[[#This Row],[CODIGO]],STOCKSANLUIS[],7,FALSE)</f>
        <v>#N/A</v>
      </c>
      <c r="F5102" s="10"/>
    </row>
    <row r="5103" spans="1:6" x14ac:dyDescent="0.25">
      <c r="A5103" s="6"/>
      <c r="B5103" t="e">
        <f>VLOOKUP(INGRESO_MERCADERIA[[#This Row],[CODIGO]],STOCKSANLUIS[],2,FALSE)</f>
        <v>#N/A</v>
      </c>
      <c r="C5103" s="10"/>
      <c r="D5103" s="1"/>
      <c r="E5103" s="1" t="e">
        <f>VLOOKUP(INGRESO_MERCADERIA[[#This Row],[CODIGO]],STOCKSANLUIS[],7,FALSE)</f>
        <v>#N/A</v>
      </c>
      <c r="F5103" s="10"/>
    </row>
    <row r="5104" spans="1:6" x14ac:dyDescent="0.25">
      <c r="A5104" s="6"/>
      <c r="B5104" t="e">
        <f>VLOOKUP(INGRESO_MERCADERIA[[#This Row],[CODIGO]],STOCKSANLUIS[],2,FALSE)</f>
        <v>#N/A</v>
      </c>
      <c r="C5104" s="10"/>
      <c r="D5104" s="1"/>
      <c r="E5104" s="1" t="e">
        <f>VLOOKUP(INGRESO_MERCADERIA[[#This Row],[CODIGO]],STOCKSANLUIS[],7,FALSE)</f>
        <v>#N/A</v>
      </c>
      <c r="F5104" s="10"/>
    </row>
    <row r="5105" spans="1:6" x14ac:dyDescent="0.25">
      <c r="A5105" s="6"/>
      <c r="B5105" t="e">
        <f>VLOOKUP(INGRESO_MERCADERIA[[#This Row],[CODIGO]],STOCKSANLUIS[],2,FALSE)</f>
        <v>#N/A</v>
      </c>
      <c r="C5105" s="10"/>
      <c r="D5105" s="1"/>
      <c r="E5105" s="1" t="e">
        <f>VLOOKUP(INGRESO_MERCADERIA[[#This Row],[CODIGO]],STOCKSANLUIS[],7,FALSE)</f>
        <v>#N/A</v>
      </c>
      <c r="F5105" s="10"/>
    </row>
    <row r="5106" spans="1:6" x14ac:dyDescent="0.25">
      <c r="A5106" s="6"/>
      <c r="B5106" t="e">
        <f>VLOOKUP(INGRESO_MERCADERIA[[#This Row],[CODIGO]],STOCKSANLUIS[],2,FALSE)</f>
        <v>#N/A</v>
      </c>
      <c r="C5106" s="10"/>
      <c r="D5106" s="1"/>
      <c r="E5106" s="1" t="e">
        <f>VLOOKUP(INGRESO_MERCADERIA[[#This Row],[CODIGO]],STOCKSANLUIS[],7,FALSE)</f>
        <v>#N/A</v>
      </c>
      <c r="F5106" s="10"/>
    </row>
    <row r="5107" spans="1:6" x14ac:dyDescent="0.25">
      <c r="A5107" s="6"/>
      <c r="B5107" t="e">
        <f>VLOOKUP(INGRESO_MERCADERIA[[#This Row],[CODIGO]],STOCKSANLUIS[],2,FALSE)</f>
        <v>#N/A</v>
      </c>
      <c r="C5107" s="10"/>
      <c r="D5107" s="1"/>
      <c r="E5107" s="1" t="e">
        <f>VLOOKUP(INGRESO_MERCADERIA[[#This Row],[CODIGO]],STOCKSANLUIS[],7,FALSE)</f>
        <v>#N/A</v>
      </c>
      <c r="F5107" s="10"/>
    </row>
    <row r="5108" spans="1:6" x14ac:dyDescent="0.25">
      <c r="A5108" s="6"/>
      <c r="B5108" t="e">
        <f>VLOOKUP(INGRESO_MERCADERIA[[#This Row],[CODIGO]],STOCKSANLUIS[],2,FALSE)</f>
        <v>#N/A</v>
      </c>
      <c r="C5108" s="10"/>
      <c r="D5108" s="1"/>
      <c r="E5108" s="1" t="e">
        <f>VLOOKUP(INGRESO_MERCADERIA[[#This Row],[CODIGO]],STOCKSANLUIS[],7,FALSE)</f>
        <v>#N/A</v>
      </c>
      <c r="F5108" s="10"/>
    </row>
    <row r="5109" spans="1:6" x14ac:dyDescent="0.25">
      <c r="A5109" s="6"/>
      <c r="B5109" t="e">
        <f>VLOOKUP(INGRESO_MERCADERIA[[#This Row],[CODIGO]],STOCKSANLUIS[],2,FALSE)</f>
        <v>#N/A</v>
      </c>
      <c r="C5109" s="10"/>
      <c r="D5109" s="1"/>
      <c r="E5109" s="1" t="e">
        <f>VLOOKUP(INGRESO_MERCADERIA[[#This Row],[CODIGO]],STOCKSANLUIS[],7,FALSE)</f>
        <v>#N/A</v>
      </c>
      <c r="F5109" s="10"/>
    </row>
    <row r="5110" spans="1:6" x14ac:dyDescent="0.25">
      <c r="A5110" s="6"/>
      <c r="B5110" t="e">
        <f>VLOOKUP(INGRESO_MERCADERIA[[#This Row],[CODIGO]],STOCKSANLUIS[],2,FALSE)</f>
        <v>#N/A</v>
      </c>
      <c r="C5110" s="10"/>
      <c r="D5110" s="1"/>
      <c r="E5110" s="1" t="e">
        <f>VLOOKUP(INGRESO_MERCADERIA[[#This Row],[CODIGO]],STOCKSANLUIS[],7,FALSE)</f>
        <v>#N/A</v>
      </c>
      <c r="F5110" s="10"/>
    </row>
    <row r="5111" spans="1:6" x14ac:dyDescent="0.25">
      <c r="A5111" s="6"/>
      <c r="B5111" t="e">
        <f>VLOOKUP(INGRESO_MERCADERIA[[#This Row],[CODIGO]],STOCKSANLUIS[],2,FALSE)</f>
        <v>#N/A</v>
      </c>
      <c r="C5111" s="10"/>
      <c r="D5111" s="1"/>
      <c r="E5111" s="1" t="e">
        <f>VLOOKUP(INGRESO_MERCADERIA[[#This Row],[CODIGO]],STOCKSANLUIS[],7,FALSE)</f>
        <v>#N/A</v>
      </c>
      <c r="F5111" s="10"/>
    </row>
    <row r="5112" spans="1:6" x14ac:dyDescent="0.25">
      <c r="A5112" s="6"/>
      <c r="B5112" t="e">
        <f>VLOOKUP(INGRESO_MERCADERIA[[#This Row],[CODIGO]],STOCKSANLUIS[],2,FALSE)</f>
        <v>#N/A</v>
      </c>
      <c r="C5112" s="10"/>
      <c r="D5112" s="1"/>
      <c r="E5112" s="1" t="e">
        <f>VLOOKUP(INGRESO_MERCADERIA[[#This Row],[CODIGO]],STOCKSANLUIS[],7,FALSE)</f>
        <v>#N/A</v>
      </c>
      <c r="F5112" s="10"/>
    </row>
    <row r="5113" spans="1:6" x14ac:dyDescent="0.25">
      <c r="A5113" s="6"/>
      <c r="B5113" t="e">
        <f>VLOOKUP(INGRESO_MERCADERIA[[#This Row],[CODIGO]],STOCKSANLUIS[],2,FALSE)</f>
        <v>#N/A</v>
      </c>
      <c r="C5113" s="10"/>
      <c r="D5113" s="1"/>
      <c r="E5113" s="1" t="e">
        <f>VLOOKUP(INGRESO_MERCADERIA[[#This Row],[CODIGO]],STOCKSANLUIS[],7,FALSE)</f>
        <v>#N/A</v>
      </c>
      <c r="F5113" s="10"/>
    </row>
    <row r="5114" spans="1:6" x14ac:dyDescent="0.25">
      <c r="A5114" s="6"/>
      <c r="B5114" t="e">
        <f>VLOOKUP(INGRESO_MERCADERIA[[#This Row],[CODIGO]],STOCKSANLUIS[],2,FALSE)</f>
        <v>#N/A</v>
      </c>
      <c r="C5114" s="10"/>
      <c r="D5114" s="1"/>
      <c r="E5114" s="1" t="e">
        <f>VLOOKUP(INGRESO_MERCADERIA[[#This Row],[CODIGO]],STOCKSANLUIS[],7,FALSE)</f>
        <v>#N/A</v>
      </c>
      <c r="F5114" s="10"/>
    </row>
    <row r="5115" spans="1:6" x14ac:dyDescent="0.25">
      <c r="A5115" s="6"/>
      <c r="B5115" t="e">
        <f>VLOOKUP(INGRESO_MERCADERIA[[#This Row],[CODIGO]],STOCKSANLUIS[],2,FALSE)</f>
        <v>#N/A</v>
      </c>
      <c r="C5115" s="10"/>
      <c r="D5115" s="1"/>
      <c r="E5115" s="1" t="e">
        <f>VLOOKUP(INGRESO_MERCADERIA[[#This Row],[CODIGO]],STOCKSANLUIS[],7,FALSE)</f>
        <v>#N/A</v>
      </c>
      <c r="F5115" s="10"/>
    </row>
    <row r="5116" spans="1:6" x14ac:dyDescent="0.25">
      <c r="A5116" s="6"/>
      <c r="B5116" t="e">
        <f>VLOOKUP(INGRESO_MERCADERIA[[#This Row],[CODIGO]],STOCKSANLUIS[],2,FALSE)</f>
        <v>#N/A</v>
      </c>
      <c r="C5116" s="10"/>
      <c r="D5116" s="1"/>
      <c r="E5116" s="1" t="e">
        <f>VLOOKUP(INGRESO_MERCADERIA[[#This Row],[CODIGO]],STOCKSANLUIS[],7,FALSE)</f>
        <v>#N/A</v>
      </c>
      <c r="F5116" s="10"/>
    </row>
    <row r="5117" spans="1:6" x14ac:dyDescent="0.25">
      <c r="A5117" s="6"/>
      <c r="B5117" t="e">
        <f>VLOOKUP(INGRESO_MERCADERIA[[#This Row],[CODIGO]],STOCKSANLUIS[],2,FALSE)</f>
        <v>#N/A</v>
      </c>
      <c r="C5117" s="10"/>
      <c r="D5117" s="1"/>
      <c r="E5117" s="1" t="e">
        <f>VLOOKUP(INGRESO_MERCADERIA[[#This Row],[CODIGO]],STOCKSANLUIS[],7,FALSE)</f>
        <v>#N/A</v>
      </c>
      <c r="F5117" s="10"/>
    </row>
    <row r="5118" spans="1:6" x14ac:dyDescent="0.25">
      <c r="A5118" s="6"/>
      <c r="B5118" t="e">
        <f>VLOOKUP(INGRESO_MERCADERIA[[#This Row],[CODIGO]],STOCKSANLUIS[],2,FALSE)</f>
        <v>#N/A</v>
      </c>
      <c r="C5118" s="10"/>
      <c r="D5118" s="1"/>
      <c r="E5118" s="1" t="e">
        <f>VLOOKUP(INGRESO_MERCADERIA[[#This Row],[CODIGO]],STOCKSANLUIS[],7,FALSE)</f>
        <v>#N/A</v>
      </c>
      <c r="F5118" s="10"/>
    </row>
    <row r="5119" spans="1:6" x14ac:dyDescent="0.25">
      <c r="A5119" s="6"/>
      <c r="B5119" t="e">
        <f>VLOOKUP(INGRESO_MERCADERIA[[#This Row],[CODIGO]],STOCKSANLUIS[],2,FALSE)</f>
        <v>#N/A</v>
      </c>
      <c r="C5119" s="10"/>
      <c r="D5119" s="1"/>
      <c r="E5119" s="1" t="e">
        <f>VLOOKUP(INGRESO_MERCADERIA[[#This Row],[CODIGO]],STOCKSANLUIS[],7,FALSE)</f>
        <v>#N/A</v>
      </c>
      <c r="F5119" s="10"/>
    </row>
    <row r="5120" spans="1:6" x14ac:dyDescent="0.25">
      <c r="A5120" s="6"/>
      <c r="B5120" t="e">
        <f>VLOOKUP(INGRESO_MERCADERIA[[#This Row],[CODIGO]],STOCKSANLUIS[],2,FALSE)</f>
        <v>#N/A</v>
      </c>
      <c r="C5120" s="10"/>
      <c r="D5120" s="1"/>
      <c r="E5120" s="1" t="e">
        <f>VLOOKUP(INGRESO_MERCADERIA[[#This Row],[CODIGO]],STOCKSANLUIS[],7,FALSE)</f>
        <v>#N/A</v>
      </c>
      <c r="F5120" s="10"/>
    </row>
    <row r="5121" spans="1:6" x14ac:dyDescent="0.25">
      <c r="A5121" s="6"/>
      <c r="B5121" t="e">
        <f>VLOOKUP(INGRESO_MERCADERIA[[#This Row],[CODIGO]],STOCKSANLUIS[],2,FALSE)</f>
        <v>#N/A</v>
      </c>
      <c r="C5121" s="10"/>
      <c r="D5121" s="1"/>
      <c r="E5121" s="1" t="e">
        <f>VLOOKUP(INGRESO_MERCADERIA[[#This Row],[CODIGO]],STOCKSANLUIS[],7,FALSE)</f>
        <v>#N/A</v>
      </c>
      <c r="F5121" s="10"/>
    </row>
    <row r="5122" spans="1:6" x14ac:dyDescent="0.25">
      <c r="A5122" s="6"/>
      <c r="B5122" t="e">
        <f>VLOOKUP(INGRESO_MERCADERIA[[#This Row],[CODIGO]],STOCKSANLUIS[],2,FALSE)</f>
        <v>#N/A</v>
      </c>
      <c r="C5122" s="10"/>
      <c r="D5122" s="1"/>
      <c r="E5122" s="1" t="e">
        <f>VLOOKUP(INGRESO_MERCADERIA[[#This Row],[CODIGO]],STOCKSANLUIS[],7,FALSE)</f>
        <v>#N/A</v>
      </c>
      <c r="F5122" s="10"/>
    </row>
    <row r="5123" spans="1:6" x14ac:dyDescent="0.25">
      <c r="A5123" s="6"/>
      <c r="B5123" t="e">
        <f>VLOOKUP(INGRESO_MERCADERIA[[#This Row],[CODIGO]],STOCKSANLUIS[],2,FALSE)</f>
        <v>#N/A</v>
      </c>
      <c r="C5123" s="10"/>
      <c r="D5123" s="1"/>
      <c r="E5123" s="1" t="e">
        <f>VLOOKUP(INGRESO_MERCADERIA[[#This Row],[CODIGO]],STOCKSANLUIS[],7,FALSE)</f>
        <v>#N/A</v>
      </c>
      <c r="F5123" s="10"/>
    </row>
    <row r="5124" spans="1:6" x14ac:dyDescent="0.25">
      <c r="A5124" s="6"/>
      <c r="B5124" t="e">
        <f>VLOOKUP(INGRESO_MERCADERIA[[#This Row],[CODIGO]],STOCKSANLUIS[],2,FALSE)</f>
        <v>#N/A</v>
      </c>
      <c r="C5124" s="10"/>
      <c r="D5124" s="1"/>
      <c r="E5124" s="1" t="e">
        <f>VLOOKUP(INGRESO_MERCADERIA[[#This Row],[CODIGO]],STOCKSANLUIS[],7,FALSE)</f>
        <v>#N/A</v>
      </c>
      <c r="F5124" s="10"/>
    </row>
    <row r="5125" spans="1:6" x14ac:dyDescent="0.25">
      <c r="A5125" s="6"/>
      <c r="B5125" t="e">
        <f>VLOOKUP(INGRESO_MERCADERIA[[#This Row],[CODIGO]],STOCKSANLUIS[],2,FALSE)</f>
        <v>#N/A</v>
      </c>
      <c r="C5125" s="10"/>
      <c r="D5125" s="1"/>
      <c r="E5125" s="1" t="e">
        <f>VLOOKUP(INGRESO_MERCADERIA[[#This Row],[CODIGO]],STOCKSANLUIS[],7,FALSE)</f>
        <v>#N/A</v>
      </c>
      <c r="F5125" s="10"/>
    </row>
    <row r="5126" spans="1:6" x14ac:dyDescent="0.25">
      <c r="A5126" s="6"/>
      <c r="B5126" t="e">
        <f>VLOOKUP(INGRESO_MERCADERIA[[#This Row],[CODIGO]],STOCKSANLUIS[],2,FALSE)</f>
        <v>#N/A</v>
      </c>
      <c r="C5126" s="10"/>
      <c r="D5126" s="1"/>
      <c r="E5126" s="1" t="e">
        <f>VLOOKUP(INGRESO_MERCADERIA[[#This Row],[CODIGO]],STOCKSANLUIS[],7,FALSE)</f>
        <v>#N/A</v>
      </c>
      <c r="F5126" s="10"/>
    </row>
    <row r="5127" spans="1:6" x14ac:dyDescent="0.25">
      <c r="A5127" s="6"/>
      <c r="B5127" t="e">
        <f>VLOOKUP(INGRESO_MERCADERIA[[#This Row],[CODIGO]],STOCKSANLUIS[],2,FALSE)</f>
        <v>#N/A</v>
      </c>
      <c r="C5127" s="10"/>
      <c r="D5127" s="1"/>
      <c r="E5127" s="1" t="e">
        <f>VLOOKUP(INGRESO_MERCADERIA[[#This Row],[CODIGO]],STOCKSANLUIS[],7,FALSE)</f>
        <v>#N/A</v>
      </c>
      <c r="F5127" s="10"/>
    </row>
    <row r="5128" spans="1:6" x14ac:dyDescent="0.25">
      <c r="A5128" s="6"/>
      <c r="B5128" t="e">
        <f>VLOOKUP(INGRESO_MERCADERIA[[#This Row],[CODIGO]],STOCKSANLUIS[],2,FALSE)</f>
        <v>#N/A</v>
      </c>
      <c r="C5128" s="10"/>
      <c r="D5128" s="1"/>
      <c r="E5128" s="1" t="e">
        <f>VLOOKUP(INGRESO_MERCADERIA[[#This Row],[CODIGO]],STOCKSANLUIS[],7,FALSE)</f>
        <v>#N/A</v>
      </c>
      <c r="F5128" s="10"/>
    </row>
    <row r="5129" spans="1:6" x14ac:dyDescent="0.25">
      <c r="A5129" s="6"/>
      <c r="B5129" t="e">
        <f>VLOOKUP(INGRESO_MERCADERIA[[#This Row],[CODIGO]],STOCKSANLUIS[],2,FALSE)</f>
        <v>#N/A</v>
      </c>
      <c r="C5129" s="10"/>
      <c r="D5129" s="1"/>
      <c r="E5129" s="1" t="e">
        <f>VLOOKUP(INGRESO_MERCADERIA[[#This Row],[CODIGO]],STOCKSANLUIS[],7,FALSE)</f>
        <v>#N/A</v>
      </c>
      <c r="F5129" s="10"/>
    </row>
    <row r="5130" spans="1:6" x14ac:dyDescent="0.25">
      <c r="A5130" s="6"/>
      <c r="B5130" t="e">
        <f>VLOOKUP(INGRESO_MERCADERIA[[#This Row],[CODIGO]],STOCKSANLUIS[],2,FALSE)</f>
        <v>#N/A</v>
      </c>
      <c r="C5130" s="10"/>
      <c r="D5130" s="1"/>
      <c r="E5130" s="1" t="e">
        <f>VLOOKUP(INGRESO_MERCADERIA[[#This Row],[CODIGO]],STOCKSANLUIS[],7,FALSE)</f>
        <v>#N/A</v>
      </c>
      <c r="F5130" s="10"/>
    </row>
    <row r="5131" spans="1:6" x14ac:dyDescent="0.25">
      <c r="A5131" s="6"/>
      <c r="B5131" t="e">
        <f>VLOOKUP(INGRESO_MERCADERIA[[#This Row],[CODIGO]],STOCKSANLUIS[],2,FALSE)</f>
        <v>#N/A</v>
      </c>
      <c r="C5131" s="10"/>
      <c r="D5131" s="1"/>
      <c r="E5131" s="1" t="e">
        <f>VLOOKUP(INGRESO_MERCADERIA[[#This Row],[CODIGO]],STOCKSANLUIS[],7,FALSE)</f>
        <v>#N/A</v>
      </c>
      <c r="F5131" s="10"/>
    </row>
    <row r="5132" spans="1:6" x14ac:dyDescent="0.25">
      <c r="A5132" s="6"/>
      <c r="B5132" t="e">
        <f>VLOOKUP(INGRESO_MERCADERIA[[#This Row],[CODIGO]],STOCKSANLUIS[],2,FALSE)</f>
        <v>#N/A</v>
      </c>
      <c r="C5132" s="10"/>
      <c r="D5132" s="1"/>
      <c r="E5132" s="1" t="e">
        <f>VLOOKUP(INGRESO_MERCADERIA[[#This Row],[CODIGO]],STOCKSANLUIS[],7,FALSE)</f>
        <v>#N/A</v>
      </c>
      <c r="F5132" s="10"/>
    </row>
    <row r="5133" spans="1:6" x14ac:dyDescent="0.25">
      <c r="A5133" s="6"/>
      <c r="B5133" t="e">
        <f>VLOOKUP(INGRESO_MERCADERIA[[#This Row],[CODIGO]],STOCKSANLUIS[],2,FALSE)</f>
        <v>#N/A</v>
      </c>
      <c r="C5133" s="10"/>
      <c r="D5133" s="1"/>
      <c r="E5133" s="1" t="e">
        <f>VLOOKUP(INGRESO_MERCADERIA[[#This Row],[CODIGO]],STOCKSANLUIS[],7,FALSE)</f>
        <v>#N/A</v>
      </c>
      <c r="F5133" s="10"/>
    </row>
    <row r="5134" spans="1:6" x14ac:dyDescent="0.25">
      <c r="A5134" s="6"/>
      <c r="B5134" t="e">
        <f>VLOOKUP(INGRESO_MERCADERIA[[#This Row],[CODIGO]],STOCKSANLUIS[],2,FALSE)</f>
        <v>#N/A</v>
      </c>
      <c r="C5134" s="10"/>
      <c r="D5134" s="1"/>
      <c r="E5134" s="1" t="e">
        <f>VLOOKUP(INGRESO_MERCADERIA[[#This Row],[CODIGO]],STOCKSANLUIS[],7,FALSE)</f>
        <v>#N/A</v>
      </c>
      <c r="F5134" s="10"/>
    </row>
    <row r="5135" spans="1:6" x14ac:dyDescent="0.25">
      <c r="A5135" s="6"/>
      <c r="B5135" t="e">
        <f>VLOOKUP(INGRESO_MERCADERIA[[#This Row],[CODIGO]],STOCKSANLUIS[],2,FALSE)</f>
        <v>#N/A</v>
      </c>
      <c r="C5135" s="10"/>
      <c r="D5135" s="1"/>
      <c r="E5135" s="1" t="e">
        <f>VLOOKUP(INGRESO_MERCADERIA[[#This Row],[CODIGO]],STOCKSANLUIS[],7,FALSE)</f>
        <v>#N/A</v>
      </c>
      <c r="F5135" s="10"/>
    </row>
    <row r="5136" spans="1:6" x14ac:dyDescent="0.25">
      <c r="A5136" s="6"/>
      <c r="B5136" t="e">
        <f>VLOOKUP(INGRESO_MERCADERIA[[#This Row],[CODIGO]],STOCKSANLUIS[],2,FALSE)</f>
        <v>#N/A</v>
      </c>
      <c r="C5136" s="10"/>
      <c r="D5136" s="1"/>
      <c r="E5136" s="1" t="e">
        <f>VLOOKUP(INGRESO_MERCADERIA[[#This Row],[CODIGO]],STOCKSANLUIS[],7,FALSE)</f>
        <v>#N/A</v>
      </c>
      <c r="F5136" s="10"/>
    </row>
    <row r="5137" spans="1:6" x14ac:dyDescent="0.25">
      <c r="A5137" s="6"/>
      <c r="B5137" t="e">
        <f>VLOOKUP(INGRESO_MERCADERIA[[#This Row],[CODIGO]],STOCKSANLUIS[],2,FALSE)</f>
        <v>#N/A</v>
      </c>
      <c r="C5137" s="10"/>
      <c r="D5137" s="1"/>
      <c r="E5137" s="1" t="e">
        <f>VLOOKUP(INGRESO_MERCADERIA[[#This Row],[CODIGO]],STOCKSANLUIS[],7,FALSE)</f>
        <v>#N/A</v>
      </c>
      <c r="F5137" s="10"/>
    </row>
    <row r="5138" spans="1:6" x14ac:dyDescent="0.25">
      <c r="A5138" s="6"/>
      <c r="B5138" t="e">
        <f>VLOOKUP(INGRESO_MERCADERIA[[#This Row],[CODIGO]],STOCKSANLUIS[],2,FALSE)</f>
        <v>#N/A</v>
      </c>
      <c r="C5138" s="10"/>
      <c r="D5138" s="1"/>
      <c r="E5138" s="1" t="e">
        <f>VLOOKUP(INGRESO_MERCADERIA[[#This Row],[CODIGO]],STOCKSANLUIS[],7,FALSE)</f>
        <v>#N/A</v>
      </c>
      <c r="F5138" s="10"/>
    </row>
    <row r="5139" spans="1:6" x14ac:dyDescent="0.25">
      <c r="A5139" s="6"/>
      <c r="B5139" t="e">
        <f>VLOOKUP(INGRESO_MERCADERIA[[#This Row],[CODIGO]],STOCKSANLUIS[],2,FALSE)</f>
        <v>#N/A</v>
      </c>
      <c r="C5139" s="10"/>
      <c r="D5139" s="1"/>
      <c r="E5139" s="1" t="e">
        <f>VLOOKUP(INGRESO_MERCADERIA[[#This Row],[CODIGO]],STOCKSANLUIS[],7,FALSE)</f>
        <v>#N/A</v>
      </c>
      <c r="F5139" s="10"/>
    </row>
    <row r="5140" spans="1:6" x14ac:dyDescent="0.25">
      <c r="A5140" s="6"/>
      <c r="B5140" t="e">
        <f>VLOOKUP(INGRESO_MERCADERIA[[#This Row],[CODIGO]],STOCKSANLUIS[],2,FALSE)</f>
        <v>#N/A</v>
      </c>
      <c r="C5140" s="10"/>
      <c r="D5140" s="1"/>
      <c r="E5140" s="1" t="e">
        <f>VLOOKUP(INGRESO_MERCADERIA[[#This Row],[CODIGO]],STOCKSANLUIS[],7,FALSE)</f>
        <v>#N/A</v>
      </c>
      <c r="F5140" s="10"/>
    </row>
    <row r="5141" spans="1:6" x14ac:dyDescent="0.25">
      <c r="A5141" s="6"/>
      <c r="B5141" t="e">
        <f>VLOOKUP(INGRESO_MERCADERIA[[#This Row],[CODIGO]],STOCKSANLUIS[],2,FALSE)</f>
        <v>#N/A</v>
      </c>
      <c r="C5141" s="10"/>
      <c r="D5141" s="1"/>
      <c r="E5141" s="1" t="e">
        <f>VLOOKUP(INGRESO_MERCADERIA[[#This Row],[CODIGO]],STOCKSANLUIS[],7,FALSE)</f>
        <v>#N/A</v>
      </c>
      <c r="F5141" s="10"/>
    </row>
    <row r="5142" spans="1:6" x14ac:dyDescent="0.25">
      <c r="A5142" s="6"/>
      <c r="B5142" t="e">
        <f>VLOOKUP(INGRESO_MERCADERIA[[#This Row],[CODIGO]],STOCKSANLUIS[],2,FALSE)</f>
        <v>#N/A</v>
      </c>
      <c r="C5142" s="10"/>
      <c r="D5142" s="1"/>
      <c r="E5142" s="1" t="e">
        <f>VLOOKUP(INGRESO_MERCADERIA[[#This Row],[CODIGO]],STOCKSANLUIS[],7,FALSE)</f>
        <v>#N/A</v>
      </c>
      <c r="F5142" s="10"/>
    </row>
    <row r="5143" spans="1:6" x14ac:dyDescent="0.25">
      <c r="A5143" s="6"/>
      <c r="B5143" t="e">
        <f>VLOOKUP(INGRESO_MERCADERIA[[#This Row],[CODIGO]],STOCKSANLUIS[],2,FALSE)</f>
        <v>#N/A</v>
      </c>
      <c r="C5143" s="10"/>
      <c r="D5143" s="1"/>
      <c r="E5143" s="1" t="e">
        <f>VLOOKUP(INGRESO_MERCADERIA[[#This Row],[CODIGO]],STOCKSANLUIS[],7,FALSE)</f>
        <v>#N/A</v>
      </c>
      <c r="F5143" s="10"/>
    </row>
    <row r="5144" spans="1:6" x14ac:dyDescent="0.25">
      <c r="A5144" s="6"/>
      <c r="B5144" t="e">
        <f>VLOOKUP(INGRESO_MERCADERIA[[#This Row],[CODIGO]],STOCKSANLUIS[],2,FALSE)</f>
        <v>#N/A</v>
      </c>
      <c r="C5144" s="10"/>
      <c r="D5144" s="1"/>
      <c r="E5144" s="1" t="e">
        <f>VLOOKUP(INGRESO_MERCADERIA[[#This Row],[CODIGO]],STOCKSANLUIS[],7,FALSE)</f>
        <v>#N/A</v>
      </c>
      <c r="F5144" s="10"/>
    </row>
    <row r="5145" spans="1:6" x14ac:dyDescent="0.25">
      <c r="A5145" s="6"/>
      <c r="B5145" t="e">
        <f>VLOOKUP(INGRESO_MERCADERIA[[#This Row],[CODIGO]],STOCKSANLUIS[],2,FALSE)</f>
        <v>#N/A</v>
      </c>
      <c r="C5145" s="10"/>
      <c r="D5145" s="1"/>
      <c r="E5145" s="1" t="e">
        <f>VLOOKUP(INGRESO_MERCADERIA[[#This Row],[CODIGO]],STOCKSANLUIS[],7,FALSE)</f>
        <v>#N/A</v>
      </c>
      <c r="F5145" s="10"/>
    </row>
    <row r="5146" spans="1:6" x14ac:dyDescent="0.25">
      <c r="A5146" s="6"/>
      <c r="B5146" t="e">
        <f>VLOOKUP(INGRESO_MERCADERIA[[#This Row],[CODIGO]],STOCKSANLUIS[],2,FALSE)</f>
        <v>#N/A</v>
      </c>
      <c r="C5146" s="10"/>
      <c r="D5146" s="1"/>
      <c r="E5146" s="1" t="e">
        <f>VLOOKUP(INGRESO_MERCADERIA[[#This Row],[CODIGO]],STOCKSANLUIS[],7,FALSE)</f>
        <v>#N/A</v>
      </c>
      <c r="F5146" s="10"/>
    </row>
    <row r="5147" spans="1:6" x14ac:dyDescent="0.25">
      <c r="A5147" s="6"/>
      <c r="B5147" t="e">
        <f>VLOOKUP(INGRESO_MERCADERIA[[#This Row],[CODIGO]],STOCKSANLUIS[],2,FALSE)</f>
        <v>#N/A</v>
      </c>
      <c r="C5147" s="10"/>
      <c r="D5147" s="1"/>
      <c r="E5147" s="1" t="e">
        <f>VLOOKUP(INGRESO_MERCADERIA[[#This Row],[CODIGO]],STOCKSANLUIS[],7,FALSE)</f>
        <v>#N/A</v>
      </c>
      <c r="F5147" s="10"/>
    </row>
    <row r="5148" spans="1:6" x14ac:dyDescent="0.25">
      <c r="A5148" s="6"/>
      <c r="B5148" t="e">
        <f>VLOOKUP(INGRESO_MERCADERIA[[#This Row],[CODIGO]],STOCKSANLUIS[],2,FALSE)</f>
        <v>#N/A</v>
      </c>
      <c r="C5148" s="10"/>
      <c r="D5148" s="1"/>
      <c r="E5148" s="1" t="e">
        <f>VLOOKUP(INGRESO_MERCADERIA[[#This Row],[CODIGO]],STOCKSANLUIS[],7,FALSE)</f>
        <v>#N/A</v>
      </c>
      <c r="F5148" s="10"/>
    </row>
    <row r="5149" spans="1:6" x14ac:dyDescent="0.25">
      <c r="A5149" s="6"/>
      <c r="B5149" t="e">
        <f>VLOOKUP(INGRESO_MERCADERIA[[#This Row],[CODIGO]],STOCKSANLUIS[],2,FALSE)</f>
        <v>#N/A</v>
      </c>
      <c r="C5149" s="10"/>
      <c r="D5149" s="1"/>
      <c r="E5149" s="1" t="e">
        <f>VLOOKUP(INGRESO_MERCADERIA[[#This Row],[CODIGO]],STOCKSANLUIS[],7,FALSE)</f>
        <v>#N/A</v>
      </c>
      <c r="F5149" s="10"/>
    </row>
    <row r="5150" spans="1:6" x14ac:dyDescent="0.25">
      <c r="A5150" s="6"/>
      <c r="B5150" t="e">
        <f>VLOOKUP(INGRESO_MERCADERIA[[#This Row],[CODIGO]],STOCKSANLUIS[],2,FALSE)</f>
        <v>#N/A</v>
      </c>
      <c r="C5150" s="10"/>
      <c r="D5150" s="1"/>
      <c r="E5150" s="1" t="e">
        <f>VLOOKUP(INGRESO_MERCADERIA[[#This Row],[CODIGO]],STOCKSANLUIS[],7,FALSE)</f>
        <v>#N/A</v>
      </c>
      <c r="F5150" s="10"/>
    </row>
    <row r="5151" spans="1:6" x14ac:dyDescent="0.25">
      <c r="A5151" s="6"/>
      <c r="B5151" t="e">
        <f>VLOOKUP(INGRESO_MERCADERIA[[#This Row],[CODIGO]],STOCKSANLUIS[],2,FALSE)</f>
        <v>#N/A</v>
      </c>
      <c r="C5151" s="10"/>
      <c r="D5151" s="1"/>
      <c r="E5151" s="1" t="e">
        <f>VLOOKUP(INGRESO_MERCADERIA[[#This Row],[CODIGO]],STOCKSANLUIS[],7,FALSE)</f>
        <v>#N/A</v>
      </c>
      <c r="F5151" s="10"/>
    </row>
    <row r="5152" spans="1:6" x14ac:dyDescent="0.25">
      <c r="A5152" s="6"/>
      <c r="B5152" t="e">
        <f>VLOOKUP(INGRESO_MERCADERIA[[#This Row],[CODIGO]],STOCKSANLUIS[],2,FALSE)</f>
        <v>#N/A</v>
      </c>
      <c r="C5152" s="10"/>
      <c r="D5152" s="1"/>
      <c r="E5152" s="1" t="e">
        <f>VLOOKUP(INGRESO_MERCADERIA[[#This Row],[CODIGO]],STOCKSANLUIS[],7,FALSE)</f>
        <v>#N/A</v>
      </c>
      <c r="F5152" s="10"/>
    </row>
    <row r="5153" spans="1:6" x14ac:dyDescent="0.25">
      <c r="A5153" s="6"/>
      <c r="B5153" t="e">
        <f>VLOOKUP(INGRESO_MERCADERIA[[#This Row],[CODIGO]],STOCKSANLUIS[],2,FALSE)</f>
        <v>#N/A</v>
      </c>
      <c r="C5153" s="10"/>
      <c r="D5153" s="1"/>
      <c r="E5153" s="1" t="e">
        <f>VLOOKUP(INGRESO_MERCADERIA[[#This Row],[CODIGO]],STOCKSANLUIS[],7,FALSE)</f>
        <v>#N/A</v>
      </c>
      <c r="F5153" s="10"/>
    </row>
    <row r="5154" spans="1:6" x14ac:dyDescent="0.25">
      <c r="A5154" s="6"/>
      <c r="B5154" t="e">
        <f>VLOOKUP(INGRESO_MERCADERIA[[#This Row],[CODIGO]],STOCKSANLUIS[],2,FALSE)</f>
        <v>#N/A</v>
      </c>
      <c r="C5154" s="10"/>
      <c r="D5154" s="1"/>
      <c r="E5154" s="1" t="e">
        <f>VLOOKUP(INGRESO_MERCADERIA[[#This Row],[CODIGO]],STOCKSANLUIS[],7,FALSE)</f>
        <v>#N/A</v>
      </c>
      <c r="F5154" s="10"/>
    </row>
    <row r="5155" spans="1:6" x14ac:dyDescent="0.25">
      <c r="A5155" s="6"/>
      <c r="B5155" t="e">
        <f>VLOOKUP(INGRESO_MERCADERIA[[#This Row],[CODIGO]],STOCKSANLUIS[],2,FALSE)</f>
        <v>#N/A</v>
      </c>
      <c r="C5155" s="10"/>
      <c r="D5155" s="1"/>
      <c r="E5155" s="1" t="e">
        <f>VLOOKUP(INGRESO_MERCADERIA[[#This Row],[CODIGO]],STOCKSANLUIS[],7,FALSE)</f>
        <v>#N/A</v>
      </c>
      <c r="F5155" s="10"/>
    </row>
    <row r="5156" spans="1:6" x14ac:dyDescent="0.25">
      <c r="A5156" s="6"/>
      <c r="B5156" t="e">
        <f>VLOOKUP(INGRESO_MERCADERIA[[#This Row],[CODIGO]],STOCKSANLUIS[],2,FALSE)</f>
        <v>#N/A</v>
      </c>
      <c r="C5156" s="10"/>
      <c r="D5156" s="1"/>
      <c r="E5156" s="1" t="e">
        <f>VLOOKUP(INGRESO_MERCADERIA[[#This Row],[CODIGO]],STOCKSANLUIS[],7,FALSE)</f>
        <v>#N/A</v>
      </c>
      <c r="F5156" s="10"/>
    </row>
    <row r="5157" spans="1:6" x14ac:dyDescent="0.25">
      <c r="A5157" s="6"/>
      <c r="B5157" t="e">
        <f>VLOOKUP(INGRESO_MERCADERIA[[#This Row],[CODIGO]],STOCKSANLUIS[],2,FALSE)</f>
        <v>#N/A</v>
      </c>
      <c r="C5157" s="10"/>
      <c r="D5157" s="1"/>
      <c r="E5157" s="1" t="e">
        <f>VLOOKUP(INGRESO_MERCADERIA[[#This Row],[CODIGO]],STOCKSANLUIS[],7,FALSE)</f>
        <v>#N/A</v>
      </c>
      <c r="F5157" s="10"/>
    </row>
    <row r="5158" spans="1:6" x14ac:dyDescent="0.25">
      <c r="A5158" s="6"/>
      <c r="B5158" t="e">
        <f>VLOOKUP(INGRESO_MERCADERIA[[#This Row],[CODIGO]],STOCKSANLUIS[],2,FALSE)</f>
        <v>#N/A</v>
      </c>
      <c r="C5158" s="10"/>
      <c r="D5158" s="1"/>
      <c r="E5158" s="1" t="e">
        <f>VLOOKUP(INGRESO_MERCADERIA[[#This Row],[CODIGO]],STOCKSANLUIS[],7,FALSE)</f>
        <v>#N/A</v>
      </c>
      <c r="F5158" s="10"/>
    </row>
    <row r="5159" spans="1:6" x14ac:dyDescent="0.25">
      <c r="A5159" s="6"/>
      <c r="B5159" t="e">
        <f>VLOOKUP(INGRESO_MERCADERIA[[#This Row],[CODIGO]],STOCKSANLUIS[],2,FALSE)</f>
        <v>#N/A</v>
      </c>
      <c r="C5159" s="10"/>
      <c r="D5159" s="1"/>
      <c r="E5159" s="1" t="e">
        <f>VLOOKUP(INGRESO_MERCADERIA[[#This Row],[CODIGO]],STOCKSANLUIS[],7,FALSE)</f>
        <v>#N/A</v>
      </c>
      <c r="F5159" s="10"/>
    </row>
    <row r="5160" spans="1:6" x14ac:dyDescent="0.25">
      <c r="A5160" s="6"/>
      <c r="B5160" t="e">
        <f>VLOOKUP(INGRESO_MERCADERIA[[#This Row],[CODIGO]],STOCKSANLUIS[],2,FALSE)</f>
        <v>#N/A</v>
      </c>
      <c r="C5160" s="10"/>
      <c r="D5160" s="1"/>
      <c r="E5160" s="1" t="e">
        <f>VLOOKUP(INGRESO_MERCADERIA[[#This Row],[CODIGO]],STOCKSANLUIS[],7,FALSE)</f>
        <v>#N/A</v>
      </c>
      <c r="F5160" s="10"/>
    </row>
    <row r="5161" spans="1:6" x14ac:dyDescent="0.25">
      <c r="A5161" s="6"/>
      <c r="B5161" t="e">
        <f>VLOOKUP(INGRESO_MERCADERIA[[#This Row],[CODIGO]],STOCKSANLUIS[],2,FALSE)</f>
        <v>#N/A</v>
      </c>
      <c r="C5161" s="10"/>
      <c r="D5161" s="1"/>
      <c r="E5161" s="1" t="e">
        <f>VLOOKUP(INGRESO_MERCADERIA[[#This Row],[CODIGO]],STOCKSANLUIS[],7,FALSE)</f>
        <v>#N/A</v>
      </c>
      <c r="F5161" s="10"/>
    </row>
    <row r="5162" spans="1:6" x14ac:dyDescent="0.25">
      <c r="A5162" s="6"/>
      <c r="B5162" t="e">
        <f>VLOOKUP(INGRESO_MERCADERIA[[#This Row],[CODIGO]],STOCKSANLUIS[],2,FALSE)</f>
        <v>#N/A</v>
      </c>
      <c r="C5162" s="10"/>
      <c r="D5162" s="1"/>
      <c r="E5162" s="1" t="e">
        <f>VLOOKUP(INGRESO_MERCADERIA[[#This Row],[CODIGO]],STOCKSANLUIS[],7,FALSE)</f>
        <v>#N/A</v>
      </c>
      <c r="F5162" s="10"/>
    </row>
    <row r="5163" spans="1:6" x14ac:dyDescent="0.25">
      <c r="A5163" s="6"/>
      <c r="B5163" t="e">
        <f>VLOOKUP(INGRESO_MERCADERIA[[#This Row],[CODIGO]],STOCKSANLUIS[],2,FALSE)</f>
        <v>#N/A</v>
      </c>
      <c r="C5163" s="10"/>
      <c r="D5163" s="1"/>
      <c r="E5163" s="1" t="e">
        <f>VLOOKUP(INGRESO_MERCADERIA[[#This Row],[CODIGO]],STOCKSANLUIS[],7,FALSE)</f>
        <v>#N/A</v>
      </c>
      <c r="F5163" s="10"/>
    </row>
    <row r="5164" spans="1:6" x14ac:dyDescent="0.25">
      <c r="A5164" s="6"/>
      <c r="B5164" t="e">
        <f>VLOOKUP(INGRESO_MERCADERIA[[#This Row],[CODIGO]],STOCKSANLUIS[],2,FALSE)</f>
        <v>#N/A</v>
      </c>
      <c r="C5164" s="10"/>
      <c r="D5164" s="1"/>
      <c r="E5164" s="1" t="e">
        <f>VLOOKUP(INGRESO_MERCADERIA[[#This Row],[CODIGO]],STOCKSANLUIS[],7,FALSE)</f>
        <v>#N/A</v>
      </c>
      <c r="F5164" s="10"/>
    </row>
    <row r="5165" spans="1:6" x14ac:dyDescent="0.25">
      <c r="A5165" s="6"/>
      <c r="B5165" t="e">
        <f>VLOOKUP(INGRESO_MERCADERIA[[#This Row],[CODIGO]],STOCKSANLUIS[],2,FALSE)</f>
        <v>#N/A</v>
      </c>
      <c r="C5165" s="10"/>
      <c r="D5165" s="1"/>
      <c r="E5165" s="1" t="e">
        <f>VLOOKUP(INGRESO_MERCADERIA[[#This Row],[CODIGO]],STOCKSANLUIS[],7,FALSE)</f>
        <v>#N/A</v>
      </c>
      <c r="F5165" s="10"/>
    </row>
    <row r="5166" spans="1:6" x14ac:dyDescent="0.25">
      <c r="A5166" s="6"/>
      <c r="B5166" t="e">
        <f>VLOOKUP(INGRESO_MERCADERIA[[#This Row],[CODIGO]],STOCKSANLUIS[],2,FALSE)</f>
        <v>#N/A</v>
      </c>
      <c r="C5166" s="10"/>
      <c r="D5166" s="1"/>
      <c r="E5166" s="1" t="e">
        <f>VLOOKUP(INGRESO_MERCADERIA[[#This Row],[CODIGO]],STOCKSANLUIS[],7,FALSE)</f>
        <v>#N/A</v>
      </c>
      <c r="F5166" s="10"/>
    </row>
    <row r="5167" spans="1:6" x14ac:dyDescent="0.25">
      <c r="A5167" s="6"/>
      <c r="B5167" t="e">
        <f>VLOOKUP(INGRESO_MERCADERIA[[#This Row],[CODIGO]],STOCKSANLUIS[],2,FALSE)</f>
        <v>#N/A</v>
      </c>
      <c r="C5167" s="10"/>
      <c r="D5167" s="1"/>
      <c r="E5167" s="1" t="e">
        <f>VLOOKUP(INGRESO_MERCADERIA[[#This Row],[CODIGO]],STOCKSANLUIS[],7,FALSE)</f>
        <v>#N/A</v>
      </c>
      <c r="F5167" s="10"/>
    </row>
    <row r="5168" spans="1:6" x14ac:dyDescent="0.25">
      <c r="A5168" s="6"/>
      <c r="B5168" t="e">
        <f>VLOOKUP(INGRESO_MERCADERIA[[#This Row],[CODIGO]],STOCKSANLUIS[],2,FALSE)</f>
        <v>#N/A</v>
      </c>
      <c r="C5168" s="10"/>
      <c r="D5168" s="1"/>
      <c r="E5168" s="1" t="e">
        <f>VLOOKUP(INGRESO_MERCADERIA[[#This Row],[CODIGO]],STOCKSANLUIS[],7,FALSE)</f>
        <v>#N/A</v>
      </c>
      <c r="F5168" s="10"/>
    </row>
    <row r="5169" spans="1:6" x14ac:dyDescent="0.25">
      <c r="A5169" s="6"/>
      <c r="B5169" t="e">
        <f>VLOOKUP(INGRESO_MERCADERIA[[#This Row],[CODIGO]],STOCKSANLUIS[],2,FALSE)</f>
        <v>#N/A</v>
      </c>
      <c r="C5169" s="10"/>
      <c r="D5169" s="1"/>
      <c r="E5169" s="1" t="e">
        <f>VLOOKUP(INGRESO_MERCADERIA[[#This Row],[CODIGO]],STOCKSANLUIS[],7,FALSE)</f>
        <v>#N/A</v>
      </c>
      <c r="F5169" s="10"/>
    </row>
    <row r="5170" spans="1:6" x14ac:dyDescent="0.25">
      <c r="A5170" s="6"/>
      <c r="B5170" t="e">
        <f>VLOOKUP(INGRESO_MERCADERIA[[#This Row],[CODIGO]],STOCKSANLUIS[],2,FALSE)</f>
        <v>#N/A</v>
      </c>
      <c r="C5170" s="10"/>
      <c r="D5170" s="1"/>
      <c r="E5170" s="1" t="e">
        <f>VLOOKUP(INGRESO_MERCADERIA[[#This Row],[CODIGO]],STOCKSANLUIS[],7,FALSE)</f>
        <v>#N/A</v>
      </c>
      <c r="F5170" s="10"/>
    </row>
    <row r="5171" spans="1:6" x14ac:dyDescent="0.25">
      <c r="A5171" s="6"/>
      <c r="B5171" t="e">
        <f>VLOOKUP(INGRESO_MERCADERIA[[#This Row],[CODIGO]],STOCKSANLUIS[],2,FALSE)</f>
        <v>#N/A</v>
      </c>
      <c r="C5171" s="10"/>
      <c r="D5171" s="1"/>
      <c r="E5171" s="1" t="e">
        <f>VLOOKUP(INGRESO_MERCADERIA[[#This Row],[CODIGO]],STOCKSANLUIS[],7,FALSE)</f>
        <v>#N/A</v>
      </c>
      <c r="F5171" s="10"/>
    </row>
    <row r="5172" spans="1:6" x14ac:dyDescent="0.25">
      <c r="A5172" s="6"/>
      <c r="B5172" t="e">
        <f>VLOOKUP(INGRESO_MERCADERIA[[#This Row],[CODIGO]],STOCKSANLUIS[],2,FALSE)</f>
        <v>#N/A</v>
      </c>
      <c r="C5172" s="10"/>
      <c r="D5172" s="1"/>
      <c r="E5172" s="1" t="e">
        <f>VLOOKUP(INGRESO_MERCADERIA[[#This Row],[CODIGO]],STOCKSANLUIS[],7,FALSE)</f>
        <v>#N/A</v>
      </c>
      <c r="F5172" s="10"/>
    </row>
    <row r="5173" spans="1:6" x14ac:dyDescent="0.25">
      <c r="A5173" s="6"/>
      <c r="B5173" t="e">
        <f>VLOOKUP(INGRESO_MERCADERIA[[#This Row],[CODIGO]],STOCKSANLUIS[],2,FALSE)</f>
        <v>#N/A</v>
      </c>
      <c r="C5173" s="10"/>
      <c r="D5173" s="1"/>
      <c r="E5173" s="1" t="e">
        <f>VLOOKUP(INGRESO_MERCADERIA[[#This Row],[CODIGO]],STOCKSANLUIS[],7,FALSE)</f>
        <v>#N/A</v>
      </c>
      <c r="F5173" s="10"/>
    </row>
    <row r="5174" spans="1:6" x14ac:dyDescent="0.25">
      <c r="A5174" s="6"/>
      <c r="B5174" t="e">
        <f>VLOOKUP(INGRESO_MERCADERIA[[#This Row],[CODIGO]],STOCKSANLUIS[],2,FALSE)</f>
        <v>#N/A</v>
      </c>
      <c r="C5174" s="10"/>
      <c r="D5174" s="1"/>
      <c r="E5174" s="1" t="e">
        <f>VLOOKUP(INGRESO_MERCADERIA[[#This Row],[CODIGO]],STOCKSANLUIS[],7,FALSE)</f>
        <v>#N/A</v>
      </c>
      <c r="F5174" s="10"/>
    </row>
    <row r="5175" spans="1:6" x14ac:dyDescent="0.25">
      <c r="A5175" s="6"/>
      <c r="B5175" t="e">
        <f>VLOOKUP(INGRESO_MERCADERIA[[#This Row],[CODIGO]],STOCKSANLUIS[],2,FALSE)</f>
        <v>#N/A</v>
      </c>
      <c r="C5175" s="10"/>
      <c r="D5175" s="1"/>
      <c r="E5175" s="1" t="e">
        <f>VLOOKUP(INGRESO_MERCADERIA[[#This Row],[CODIGO]],STOCKSANLUIS[],7,FALSE)</f>
        <v>#N/A</v>
      </c>
      <c r="F5175" s="10"/>
    </row>
    <row r="5176" spans="1:6" x14ac:dyDescent="0.25">
      <c r="A5176" s="6"/>
      <c r="B5176" t="e">
        <f>VLOOKUP(INGRESO_MERCADERIA[[#This Row],[CODIGO]],STOCKSANLUIS[],2,FALSE)</f>
        <v>#N/A</v>
      </c>
      <c r="C5176" s="10"/>
      <c r="D5176" s="1"/>
      <c r="E5176" s="1" t="e">
        <f>VLOOKUP(INGRESO_MERCADERIA[[#This Row],[CODIGO]],STOCKSANLUIS[],7,FALSE)</f>
        <v>#N/A</v>
      </c>
      <c r="F5176" s="10"/>
    </row>
    <row r="5177" spans="1:6" x14ac:dyDescent="0.25">
      <c r="A5177" s="6"/>
      <c r="B5177" t="e">
        <f>VLOOKUP(INGRESO_MERCADERIA[[#This Row],[CODIGO]],STOCKSANLUIS[],2,FALSE)</f>
        <v>#N/A</v>
      </c>
      <c r="C5177" s="10"/>
      <c r="D5177" s="1"/>
      <c r="E5177" s="1" t="e">
        <f>VLOOKUP(INGRESO_MERCADERIA[[#This Row],[CODIGO]],STOCKSANLUIS[],7,FALSE)</f>
        <v>#N/A</v>
      </c>
      <c r="F5177" s="10"/>
    </row>
    <row r="5178" spans="1:6" x14ac:dyDescent="0.25">
      <c r="A5178" s="6"/>
      <c r="B5178" t="e">
        <f>VLOOKUP(INGRESO_MERCADERIA[[#This Row],[CODIGO]],STOCKSANLUIS[],2,FALSE)</f>
        <v>#N/A</v>
      </c>
      <c r="C5178" s="10"/>
      <c r="D5178" s="1"/>
      <c r="E5178" s="1" t="e">
        <f>VLOOKUP(INGRESO_MERCADERIA[[#This Row],[CODIGO]],STOCKSANLUIS[],7,FALSE)</f>
        <v>#N/A</v>
      </c>
      <c r="F5178" s="10"/>
    </row>
    <row r="5179" spans="1:6" x14ac:dyDescent="0.25">
      <c r="A5179" s="6"/>
      <c r="B5179" t="e">
        <f>VLOOKUP(INGRESO_MERCADERIA[[#This Row],[CODIGO]],STOCKSANLUIS[],2,FALSE)</f>
        <v>#N/A</v>
      </c>
      <c r="C5179" s="10"/>
      <c r="D5179" s="1"/>
      <c r="E5179" s="1" t="e">
        <f>VLOOKUP(INGRESO_MERCADERIA[[#This Row],[CODIGO]],STOCKSANLUIS[],7,FALSE)</f>
        <v>#N/A</v>
      </c>
      <c r="F5179" s="10"/>
    </row>
    <row r="5180" spans="1:6" x14ac:dyDescent="0.25">
      <c r="A5180" s="6"/>
      <c r="B5180" t="e">
        <f>VLOOKUP(INGRESO_MERCADERIA[[#This Row],[CODIGO]],STOCKSANLUIS[],2,FALSE)</f>
        <v>#N/A</v>
      </c>
      <c r="C5180" s="10"/>
      <c r="D5180" s="1"/>
      <c r="E5180" s="1" t="e">
        <f>VLOOKUP(INGRESO_MERCADERIA[[#This Row],[CODIGO]],STOCKSANLUIS[],7,FALSE)</f>
        <v>#N/A</v>
      </c>
      <c r="F5180" s="10"/>
    </row>
    <row r="5181" spans="1:6" x14ac:dyDescent="0.25">
      <c r="A5181" s="6"/>
      <c r="B5181" t="e">
        <f>VLOOKUP(INGRESO_MERCADERIA[[#This Row],[CODIGO]],STOCKSANLUIS[],2,FALSE)</f>
        <v>#N/A</v>
      </c>
      <c r="C5181" s="10"/>
      <c r="D5181" s="1"/>
      <c r="E5181" s="1" t="e">
        <f>VLOOKUP(INGRESO_MERCADERIA[[#This Row],[CODIGO]],STOCKSANLUIS[],7,FALSE)</f>
        <v>#N/A</v>
      </c>
      <c r="F5181" s="10"/>
    </row>
    <row r="5182" spans="1:6" x14ac:dyDescent="0.25">
      <c r="A5182" s="6"/>
      <c r="B5182" t="e">
        <f>VLOOKUP(INGRESO_MERCADERIA[[#This Row],[CODIGO]],STOCKSANLUIS[],2,FALSE)</f>
        <v>#N/A</v>
      </c>
      <c r="C5182" s="10"/>
      <c r="D5182" s="1"/>
      <c r="E5182" s="1" t="e">
        <f>VLOOKUP(INGRESO_MERCADERIA[[#This Row],[CODIGO]],STOCKSANLUIS[],7,FALSE)</f>
        <v>#N/A</v>
      </c>
      <c r="F5182" s="10"/>
    </row>
    <row r="5183" spans="1:6" x14ac:dyDescent="0.25">
      <c r="A5183" s="6"/>
      <c r="B5183" t="e">
        <f>VLOOKUP(INGRESO_MERCADERIA[[#This Row],[CODIGO]],STOCKSANLUIS[],2,FALSE)</f>
        <v>#N/A</v>
      </c>
      <c r="C5183" s="10"/>
      <c r="D5183" s="1"/>
      <c r="E5183" s="1" t="e">
        <f>VLOOKUP(INGRESO_MERCADERIA[[#This Row],[CODIGO]],STOCKSANLUIS[],7,FALSE)</f>
        <v>#N/A</v>
      </c>
      <c r="F5183" s="10"/>
    </row>
    <row r="5184" spans="1:6" x14ac:dyDescent="0.25">
      <c r="A5184" s="6"/>
      <c r="B5184" t="e">
        <f>VLOOKUP(INGRESO_MERCADERIA[[#This Row],[CODIGO]],STOCKSANLUIS[],2,FALSE)</f>
        <v>#N/A</v>
      </c>
      <c r="C5184" s="10"/>
      <c r="D5184" s="1"/>
      <c r="E5184" s="1" t="e">
        <f>VLOOKUP(INGRESO_MERCADERIA[[#This Row],[CODIGO]],STOCKSANLUIS[],7,FALSE)</f>
        <v>#N/A</v>
      </c>
      <c r="F5184" s="10"/>
    </row>
    <row r="5185" spans="1:6" x14ac:dyDescent="0.25">
      <c r="A5185" s="6"/>
      <c r="B5185" t="e">
        <f>VLOOKUP(INGRESO_MERCADERIA[[#This Row],[CODIGO]],STOCKSANLUIS[],2,FALSE)</f>
        <v>#N/A</v>
      </c>
      <c r="C5185" s="10"/>
      <c r="D5185" s="1"/>
      <c r="E5185" s="1" t="e">
        <f>VLOOKUP(INGRESO_MERCADERIA[[#This Row],[CODIGO]],STOCKSANLUIS[],7,FALSE)</f>
        <v>#N/A</v>
      </c>
      <c r="F5185" s="10"/>
    </row>
    <row r="5186" spans="1:6" x14ac:dyDescent="0.25">
      <c r="A5186" s="6"/>
      <c r="B5186" t="e">
        <f>VLOOKUP(INGRESO_MERCADERIA[[#This Row],[CODIGO]],STOCKSANLUIS[],2,FALSE)</f>
        <v>#N/A</v>
      </c>
      <c r="C5186" s="10"/>
      <c r="D5186" s="1"/>
      <c r="E5186" s="1" t="e">
        <f>VLOOKUP(INGRESO_MERCADERIA[[#This Row],[CODIGO]],STOCKSANLUIS[],7,FALSE)</f>
        <v>#N/A</v>
      </c>
      <c r="F5186" s="10"/>
    </row>
    <row r="5187" spans="1:6" x14ac:dyDescent="0.25">
      <c r="A5187" s="6"/>
      <c r="B5187" t="e">
        <f>VLOOKUP(INGRESO_MERCADERIA[[#This Row],[CODIGO]],STOCKSANLUIS[],2,FALSE)</f>
        <v>#N/A</v>
      </c>
      <c r="C5187" s="10"/>
      <c r="D5187" s="1"/>
      <c r="E5187" s="1" t="e">
        <f>VLOOKUP(INGRESO_MERCADERIA[[#This Row],[CODIGO]],STOCKSANLUIS[],7,FALSE)</f>
        <v>#N/A</v>
      </c>
      <c r="F5187" s="10"/>
    </row>
    <row r="5188" spans="1:6" x14ac:dyDescent="0.25">
      <c r="A5188" s="6"/>
      <c r="B5188" t="e">
        <f>VLOOKUP(INGRESO_MERCADERIA[[#This Row],[CODIGO]],STOCKSANLUIS[],2,FALSE)</f>
        <v>#N/A</v>
      </c>
      <c r="C5188" s="10"/>
      <c r="D5188" s="1"/>
      <c r="E5188" s="1" t="e">
        <f>VLOOKUP(INGRESO_MERCADERIA[[#This Row],[CODIGO]],STOCKSANLUIS[],7,FALSE)</f>
        <v>#N/A</v>
      </c>
      <c r="F5188" s="10"/>
    </row>
    <row r="5189" spans="1:6" x14ac:dyDescent="0.25">
      <c r="A5189" s="6"/>
      <c r="B5189" t="e">
        <f>VLOOKUP(INGRESO_MERCADERIA[[#This Row],[CODIGO]],STOCKSANLUIS[],2,FALSE)</f>
        <v>#N/A</v>
      </c>
      <c r="C5189" s="10"/>
      <c r="D5189" s="1"/>
      <c r="E5189" s="1" t="e">
        <f>VLOOKUP(INGRESO_MERCADERIA[[#This Row],[CODIGO]],STOCKSANLUIS[],7,FALSE)</f>
        <v>#N/A</v>
      </c>
      <c r="F5189" s="10"/>
    </row>
    <row r="5190" spans="1:6" x14ac:dyDescent="0.25">
      <c r="A5190" s="6"/>
      <c r="B5190" t="e">
        <f>VLOOKUP(INGRESO_MERCADERIA[[#This Row],[CODIGO]],STOCKSANLUIS[],2,FALSE)</f>
        <v>#N/A</v>
      </c>
      <c r="C5190" s="10"/>
      <c r="D5190" s="1"/>
      <c r="E5190" s="1" t="e">
        <f>VLOOKUP(INGRESO_MERCADERIA[[#This Row],[CODIGO]],STOCKSANLUIS[],7,FALSE)</f>
        <v>#N/A</v>
      </c>
      <c r="F5190" s="10"/>
    </row>
    <row r="5191" spans="1:6" x14ac:dyDescent="0.25">
      <c r="A5191" s="6"/>
      <c r="B5191" t="e">
        <f>VLOOKUP(INGRESO_MERCADERIA[[#This Row],[CODIGO]],STOCKSANLUIS[],2,FALSE)</f>
        <v>#N/A</v>
      </c>
      <c r="C5191" s="10"/>
      <c r="D5191" s="1"/>
      <c r="E5191" s="1" t="e">
        <f>VLOOKUP(INGRESO_MERCADERIA[[#This Row],[CODIGO]],STOCKSANLUIS[],7,FALSE)</f>
        <v>#N/A</v>
      </c>
      <c r="F5191" s="10"/>
    </row>
    <row r="5192" spans="1:6" x14ac:dyDescent="0.25">
      <c r="A5192" s="6"/>
      <c r="B5192" t="e">
        <f>VLOOKUP(INGRESO_MERCADERIA[[#This Row],[CODIGO]],STOCKSANLUIS[],2,FALSE)</f>
        <v>#N/A</v>
      </c>
      <c r="C5192" s="10"/>
      <c r="D5192" s="1"/>
      <c r="E5192" s="1" t="e">
        <f>VLOOKUP(INGRESO_MERCADERIA[[#This Row],[CODIGO]],STOCKSANLUIS[],7,FALSE)</f>
        <v>#N/A</v>
      </c>
      <c r="F5192" s="10"/>
    </row>
    <row r="5193" spans="1:6" x14ac:dyDescent="0.25">
      <c r="A5193" s="6"/>
      <c r="B5193" t="e">
        <f>VLOOKUP(INGRESO_MERCADERIA[[#This Row],[CODIGO]],STOCKSANLUIS[],2,FALSE)</f>
        <v>#N/A</v>
      </c>
      <c r="C5193" s="10"/>
      <c r="D5193" s="1"/>
      <c r="E5193" s="1" t="e">
        <f>VLOOKUP(INGRESO_MERCADERIA[[#This Row],[CODIGO]],STOCKSANLUIS[],7,FALSE)</f>
        <v>#N/A</v>
      </c>
      <c r="F5193" s="10"/>
    </row>
    <row r="5194" spans="1:6" x14ac:dyDescent="0.25">
      <c r="A5194" s="6"/>
      <c r="B5194" t="e">
        <f>VLOOKUP(INGRESO_MERCADERIA[[#This Row],[CODIGO]],STOCKSANLUIS[],2,FALSE)</f>
        <v>#N/A</v>
      </c>
      <c r="C5194" s="10"/>
      <c r="D5194" s="1"/>
      <c r="E5194" s="1" t="e">
        <f>VLOOKUP(INGRESO_MERCADERIA[[#This Row],[CODIGO]],STOCKSANLUIS[],7,FALSE)</f>
        <v>#N/A</v>
      </c>
      <c r="F5194" s="10"/>
    </row>
    <row r="5195" spans="1:6" x14ac:dyDescent="0.25">
      <c r="A5195" s="6"/>
      <c r="B5195" t="e">
        <f>VLOOKUP(INGRESO_MERCADERIA[[#This Row],[CODIGO]],STOCKSANLUIS[],2,FALSE)</f>
        <v>#N/A</v>
      </c>
      <c r="C5195" s="10"/>
      <c r="D5195" s="1"/>
      <c r="E5195" s="1" t="e">
        <f>VLOOKUP(INGRESO_MERCADERIA[[#This Row],[CODIGO]],STOCKSANLUIS[],7,FALSE)</f>
        <v>#N/A</v>
      </c>
      <c r="F5195" s="10"/>
    </row>
    <row r="5196" spans="1:6" x14ac:dyDescent="0.25">
      <c r="A5196" s="6"/>
      <c r="B5196" t="e">
        <f>VLOOKUP(INGRESO_MERCADERIA[[#This Row],[CODIGO]],STOCKSANLUIS[],2,FALSE)</f>
        <v>#N/A</v>
      </c>
      <c r="C5196" s="10"/>
      <c r="D5196" s="1"/>
      <c r="E5196" s="1" t="e">
        <f>VLOOKUP(INGRESO_MERCADERIA[[#This Row],[CODIGO]],STOCKSANLUIS[],7,FALSE)</f>
        <v>#N/A</v>
      </c>
      <c r="F5196" s="10"/>
    </row>
    <row r="5197" spans="1:6" x14ac:dyDescent="0.25">
      <c r="A5197" s="6"/>
      <c r="B5197" t="e">
        <f>VLOOKUP(INGRESO_MERCADERIA[[#This Row],[CODIGO]],STOCKSANLUIS[],2,FALSE)</f>
        <v>#N/A</v>
      </c>
      <c r="C5197" s="10"/>
      <c r="D5197" s="1"/>
      <c r="E5197" s="1" t="e">
        <f>VLOOKUP(INGRESO_MERCADERIA[[#This Row],[CODIGO]],STOCKSANLUIS[],7,FALSE)</f>
        <v>#N/A</v>
      </c>
      <c r="F5197" s="10"/>
    </row>
    <row r="5198" spans="1:6" x14ac:dyDescent="0.25">
      <c r="A5198" s="6"/>
      <c r="B5198" t="e">
        <f>VLOOKUP(INGRESO_MERCADERIA[[#This Row],[CODIGO]],STOCKSANLUIS[],2,FALSE)</f>
        <v>#N/A</v>
      </c>
      <c r="C5198" s="10"/>
      <c r="D5198" s="1"/>
      <c r="E5198" s="1" t="e">
        <f>VLOOKUP(INGRESO_MERCADERIA[[#This Row],[CODIGO]],STOCKSANLUIS[],7,FALSE)</f>
        <v>#N/A</v>
      </c>
      <c r="F5198" s="10"/>
    </row>
    <row r="5199" spans="1:6" x14ac:dyDescent="0.25">
      <c r="A5199" s="6"/>
      <c r="B5199" t="e">
        <f>VLOOKUP(INGRESO_MERCADERIA[[#This Row],[CODIGO]],STOCKSANLUIS[],2,FALSE)</f>
        <v>#N/A</v>
      </c>
      <c r="C5199" s="10"/>
      <c r="D5199" s="1"/>
      <c r="E5199" s="1" t="e">
        <f>VLOOKUP(INGRESO_MERCADERIA[[#This Row],[CODIGO]],STOCKSANLUIS[],7,FALSE)</f>
        <v>#N/A</v>
      </c>
      <c r="F5199" s="10"/>
    </row>
    <row r="5200" spans="1:6" x14ac:dyDescent="0.25">
      <c r="A5200" s="6"/>
      <c r="B5200" t="e">
        <f>VLOOKUP(INGRESO_MERCADERIA[[#This Row],[CODIGO]],STOCKSANLUIS[],2,FALSE)</f>
        <v>#N/A</v>
      </c>
      <c r="C5200" s="10"/>
      <c r="D5200" s="1"/>
      <c r="E5200" s="1" t="e">
        <f>VLOOKUP(INGRESO_MERCADERIA[[#This Row],[CODIGO]],STOCKSANLUIS[],7,FALSE)</f>
        <v>#N/A</v>
      </c>
      <c r="F5200" s="10"/>
    </row>
    <row r="5201" spans="1:6" x14ac:dyDescent="0.25">
      <c r="A5201" s="6"/>
      <c r="B5201" t="e">
        <f>VLOOKUP(INGRESO_MERCADERIA[[#This Row],[CODIGO]],STOCKSANLUIS[],2,FALSE)</f>
        <v>#N/A</v>
      </c>
      <c r="C5201" s="10"/>
      <c r="D5201" s="1"/>
      <c r="E5201" s="1" t="e">
        <f>VLOOKUP(INGRESO_MERCADERIA[[#This Row],[CODIGO]],STOCKSANLUIS[],7,FALSE)</f>
        <v>#N/A</v>
      </c>
      <c r="F5201" s="10"/>
    </row>
    <row r="5202" spans="1:6" x14ac:dyDescent="0.25">
      <c r="A5202" s="6"/>
      <c r="B5202" t="e">
        <f>VLOOKUP(INGRESO_MERCADERIA[[#This Row],[CODIGO]],STOCKSANLUIS[],2,FALSE)</f>
        <v>#N/A</v>
      </c>
      <c r="C5202" s="10"/>
      <c r="D5202" s="1"/>
      <c r="E5202" s="1" t="e">
        <f>VLOOKUP(INGRESO_MERCADERIA[[#This Row],[CODIGO]],STOCKSANLUIS[],7,FALSE)</f>
        <v>#N/A</v>
      </c>
      <c r="F5202" s="10"/>
    </row>
    <row r="5203" spans="1:6" x14ac:dyDescent="0.25">
      <c r="A5203" s="6"/>
      <c r="B5203" t="e">
        <f>VLOOKUP(INGRESO_MERCADERIA[[#This Row],[CODIGO]],STOCKSANLUIS[],2,FALSE)</f>
        <v>#N/A</v>
      </c>
      <c r="C5203" s="10"/>
      <c r="D5203" s="1"/>
      <c r="E5203" s="1" t="e">
        <f>VLOOKUP(INGRESO_MERCADERIA[[#This Row],[CODIGO]],STOCKSANLUIS[],7,FALSE)</f>
        <v>#N/A</v>
      </c>
      <c r="F5203" s="10"/>
    </row>
    <row r="5204" spans="1:6" x14ac:dyDescent="0.25">
      <c r="A5204" s="6"/>
      <c r="B5204" t="e">
        <f>VLOOKUP(INGRESO_MERCADERIA[[#This Row],[CODIGO]],STOCKSANLUIS[],2,FALSE)</f>
        <v>#N/A</v>
      </c>
      <c r="C5204" s="10"/>
      <c r="D5204" s="1"/>
      <c r="E5204" s="1" t="e">
        <f>VLOOKUP(INGRESO_MERCADERIA[[#This Row],[CODIGO]],STOCKSANLUIS[],7,FALSE)</f>
        <v>#N/A</v>
      </c>
      <c r="F5204" s="10"/>
    </row>
    <row r="5205" spans="1:6" x14ac:dyDescent="0.25">
      <c r="A5205" s="6"/>
      <c r="B5205" t="e">
        <f>VLOOKUP(INGRESO_MERCADERIA[[#This Row],[CODIGO]],STOCKSANLUIS[],2,FALSE)</f>
        <v>#N/A</v>
      </c>
      <c r="C5205" s="10"/>
      <c r="D5205" s="1"/>
      <c r="E5205" s="1" t="e">
        <f>VLOOKUP(INGRESO_MERCADERIA[[#This Row],[CODIGO]],STOCKSANLUIS[],7,FALSE)</f>
        <v>#N/A</v>
      </c>
      <c r="F5205" s="10"/>
    </row>
    <row r="5206" spans="1:6" x14ac:dyDescent="0.25">
      <c r="A5206" s="6"/>
      <c r="B5206" t="e">
        <f>VLOOKUP(INGRESO_MERCADERIA[[#This Row],[CODIGO]],STOCKSANLUIS[],2,FALSE)</f>
        <v>#N/A</v>
      </c>
      <c r="C5206" s="10"/>
      <c r="D5206" s="1"/>
      <c r="E5206" s="1" t="e">
        <f>VLOOKUP(INGRESO_MERCADERIA[[#This Row],[CODIGO]],STOCKSANLUIS[],7,FALSE)</f>
        <v>#N/A</v>
      </c>
      <c r="F5206" s="10"/>
    </row>
    <row r="5207" spans="1:6" x14ac:dyDescent="0.25">
      <c r="A5207" s="6"/>
      <c r="B5207" t="e">
        <f>VLOOKUP(INGRESO_MERCADERIA[[#This Row],[CODIGO]],STOCKSANLUIS[],2,FALSE)</f>
        <v>#N/A</v>
      </c>
      <c r="C5207" s="10"/>
      <c r="D5207" s="1"/>
      <c r="E5207" s="1" t="e">
        <f>VLOOKUP(INGRESO_MERCADERIA[[#This Row],[CODIGO]],STOCKSANLUIS[],7,FALSE)</f>
        <v>#N/A</v>
      </c>
      <c r="F5207" s="10"/>
    </row>
    <row r="5208" spans="1:6" x14ac:dyDescent="0.25">
      <c r="A5208" s="6"/>
      <c r="B5208" t="e">
        <f>VLOOKUP(INGRESO_MERCADERIA[[#This Row],[CODIGO]],STOCKSANLUIS[],2,FALSE)</f>
        <v>#N/A</v>
      </c>
      <c r="C5208" s="10"/>
      <c r="D5208" s="1"/>
      <c r="E5208" s="1" t="e">
        <f>VLOOKUP(INGRESO_MERCADERIA[[#This Row],[CODIGO]],STOCKSANLUIS[],7,FALSE)</f>
        <v>#N/A</v>
      </c>
      <c r="F5208" s="10"/>
    </row>
    <row r="5209" spans="1:6" x14ac:dyDescent="0.25">
      <c r="A5209" s="6"/>
      <c r="B5209" t="e">
        <f>VLOOKUP(INGRESO_MERCADERIA[[#This Row],[CODIGO]],STOCKSANLUIS[],2,FALSE)</f>
        <v>#N/A</v>
      </c>
      <c r="C5209" s="10"/>
      <c r="D5209" s="1"/>
      <c r="E5209" s="1" t="e">
        <f>VLOOKUP(INGRESO_MERCADERIA[[#This Row],[CODIGO]],STOCKSANLUIS[],7,FALSE)</f>
        <v>#N/A</v>
      </c>
      <c r="F5209" s="10"/>
    </row>
    <row r="5210" spans="1:6" x14ac:dyDescent="0.25">
      <c r="A5210" s="6"/>
      <c r="B5210" t="e">
        <f>VLOOKUP(INGRESO_MERCADERIA[[#This Row],[CODIGO]],STOCKSANLUIS[],2,FALSE)</f>
        <v>#N/A</v>
      </c>
      <c r="C5210" s="10"/>
      <c r="D5210" s="1"/>
      <c r="E5210" s="1" t="e">
        <f>VLOOKUP(INGRESO_MERCADERIA[[#This Row],[CODIGO]],STOCKSANLUIS[],7,FALSE)</f>
        <v>#N/A</v>
      </c>
      <c r="F5210" s="10"/>
    </row>
    <row r="5211" spans="1:6" x14ac:dyDescent="0.25">
      <c r="A5211" s="6"/>
      <c r="B5211" t="e">
        <f>VLOOKUP(INGRESO_MERCADERIA[[#This Row],[CODIGO]],STOCKSANLUIS[],2,FALSE)</f>
        <v>#N/A</v>
      </c>
      <c r="C5211" s="10"/>
      <c r="D5211" s="1"/>
      <c r="E5211" s="1" t="e">
        <f>VLOOKUP(INGRESO_MERCADERIA[[#This Row],[CODIGO]],STOCKSANLUIS[],7,FALSE)</f>
        <v>#N/A</v>
      </c>
      <c r="F5211" s="10"/>
    </row>
    <row r="5212" spans="1:6" x14ac:dyDescent="0.25">
      <c r="A5212" s="6"/>
      <c r="B5212" t="e">
        <f>VLOOKUP(INGRESO_MERCADERIA[[#This Row],[CODIGO]],STOCKSANLUIS[],2,FALSE)</f>
        <v>#N/A</v>
      </c>
      <c r="C5212" s="10"/>
      <c r="D5212" s="1"/>
      <c r="E5212" s="1" t="e">
        <f>VLOOKUP(INGRESO_MERCADERIA[[#This Row],[CODIGO]],STOCKSANLUIS[],7,FALSE)</f>
        <v>#N/A</v>
      </c>
      <c r="F5212" s="10"/>
    </row>
    <row r="5213" spans="1:6" x14ac:dyDescent="0.25">
      <c r="A5213" s="6"/>
      <c r="B5213" t="e">
        <f>VLOOKUP(INGRESO_MERCADERIA[[#This Row],[CODIGO]],STOCKSANLUIS[],2,FALSE)</f>
        <v>#N/A</v>
      </c>
      <c r="C5213" s="10"/>
      <c r="D5213" s="1"/>
      <c r="E5213" s="1" t="e">
        <f>VLOOKUP(INGRESO_MERCADERIA[[#This Row],[CODIGO]],STOCKSANLUIS[],7,FALSE)</f>
        <v>#N/A</v>
      </c>
      <c r="F5213" s="10"/>
    </row>
    <row r="5214" spans="1:6" x14ac:dyDescent="0.25">
      <c r="A5214" s="6"/>
      <c r="B5214" t="e">
        <f>VLOOKUP(INGRESO_MERCADERIA[[#This Row],[CODIGO]],STOCKSANLUIS[],2,FALSE)</f>
        <v>#N/A</v>
      </c>
      <c r="C5214" s="10"/>
      <c r="D5214" s="1"/>
      <c r="E5214" s="1" t="e">
        <f>VLOOKUP(INGRESO_MERCADERIA[[#This Row],[CODIGO]],STOCKSANLUIS[],7,FALSE)</f>
        <v>#N/A</v>
      </c>
      <c r="F5214" s="10"/>
    </row>
    <row r="5215" spans="1:6" x14ac:dyDescent="0.25">
      <c r="A5215" s="6"/>
      <c r="B5215" t="e">
        <f>VLOOKUP(INGRESO_MERCADERIA[[#This Row],[CODIGO]],STOCKSANLUIS[],2,FALSE)</f>
        <v>#N/A</v>
      </c>
      <c r="C5215" s="10"/>
      <c r="D5215" s="1"/>
      <c r="E5215" s="1" t="e">
        <f>VLOOKUP(INGRESO_MERCADERIA[[#This Row],[CODIGO]],STOCKSANLUIS[],7,FALSE)</f>
        <v>#N/A</v>
      </c>
      <c r="F5215" s="10"/>
    </row>
    <row r="5216" spans="1:6" x14ac:dyDescent="0.25">
      <c r="A5216" s="6"/>
      <c r="B5216" t="e">
        <f>VLOOKUP(INGRESO_MERCADERIA[[#This Row],[CODIGO]],STOCKSANLUIS[],2,FALSE)</f>
        <v>#N/A</v>
      </c>
      <c r="C5216" s="10"/>
      <c r="D5216" s="1"/>
      <c r="E5216" s="1" t="e">
        <f>VLOOKUP(INGRESO_MERCADERIA[[#This Row],[CODIGO]],STOCKSANLUIS[],7,FALSE)</f>
        <v>#N/A</v>
      </c>
      <c r="F5216" s="10"/>
    </row>
    <row r="5217" spans="1:6" x14ac:dyDescent="0.25">
      <c r="A5217" s="6"/>
      <c r="B5217" t="e">
        <f>VLOOKUP(INGRESO_MERCADERIA[[#This Row],[CODIGO]],STOCKSANLUIS[],2,FALSE)</f>
        <v>#N/A</v>
      </c>
      <c r="C5217" s="10"/>
      <c r="D5217" s="1"/>
      <c r="E5217" s="1" t="e">
        <f>VLOOKUP(INGRESO_MERCADERIA[[#This Row],[CODIGO]],STOCKSANLUIS[],7,FALSE)</f>
        <v>#N/A</v>
      </c>
      <c r="F5217" s="10"/>
    </row>
    <row r="5218" spans="1:6" x14ac:dyDescent="0.25">
      <c r="A5218" s="6"/>
      <c r="B5218" t="e">
        <f>VLOOKUP(INGRESO_MERCADERIA[[#This Row],[CODIGO]],STOCKSANLUIS[],2,FALSE)</f>
        <v>#N/A</v>
      </c>
      <c r="C5218" s="10"/>
      <c r="D5218" s="1"/>
      <c r="E5218" s="1" t="e">
        <f>VLOOKUP(INGRESO_MERCADERIA[[#This Row],[CODIGO]],STOCKSANLUIS[],7,FALSE)</f>
        <v>#N/A</v>
      </c>
      <c r="F5218" s="10"/>
    </row>
    <row r="5219" spans="1:6" x14ac:dyDescent="0.25">
      <c r="A5219" s="6"/>
      <c r="B5219" t="e">
        <f>VLOOKUP(INGRESO_MERCADERIA[[#This Row],[CODIGO]],STOCKSANLUIS[],2,FALSE)</f>
        <v>#N/A</v>
      </c>
      <c r="C5219" s="10"/>
      <c r="D5219" s="1"/>
      <c r="E5219" s="1" t="e">
        <f>VLOOKUP(INGRESO_MERCADERIA[[#This Row],[CODIGO]],STOCKSANLUIS[],7,FALSE)</f>
        <v>#N/A</v>
      </c>
      <c r="F5219" s="10"/>
    </row>
    <row r="5220" spans="1:6" x14ac:dyDescent="0.25">
      <c r="A5220" s="6"/>
      <c r="B5220" t="e">
        <f>VLOOKUP(INGRESO_MERCADERIA[[#This Row],[CODIGO]],STOCKSANLUIS[],2,FALSE)</f>
        <v>#N/A</v>
      </c>
      <c r="C5220" s="10"/>
      <c r="D5220" s="1"/>
      <c r="E5220" s="1" t="e">
        <f>VLOOKUP(INGRESO_MERCADERIA[[#This Row],[CODIGO]],STOCKSANLUIS[],7,FALSE)</f>
        <v>#N/A</v>
      </c>
      <c r="F5220" s="10"/>
    </row>
    <row r="5221" spans="1:6" x14ac:dyDescent="0.25">
      <c r="A5221" s="6"/>
      <c r="B5221" t="e">
        <f>VLOOKUP(INGRESO_MERCADERIA[[#This Row],[CODIGO]],STOCKSANLUIS[],2,FALSE)</f>
        <v>#N/A</v>
      </c>
      <c r="C5221" s="10"/>
      <c r="D5221" s="1"/>
      <c r="E5221" s="1" t="e">
        <f>VLOOKUP(INGRESO_MERCADERIA[[#This Row],[CODIGO]],STOCKSANLUIS[],7,FALSE)</f>
        <v>#N/A</v>
      </c>
      <c r="F5221" s="10"/>
    </row>
    <row r="5222" spans="1:6" x14ac:dyDescent="0.25">
      <c r="A5222" s="6"/>
      <c r="B5222" t="e">
        <f>VLOOKUP(INGRESO_MERCADERIA[[#This Row],[CODIGO]],STOCKSANLUIS[],2,FALSE)</f>
        <v>#N/A</v>
      </c>
      <c r="C5222" s="10"/>
      <c r="D5222" s="1"/>
      <c r="E5222" s="1" t="e">
        <f>VLOOKUP(INGRESO_MERCADERIA[[#This Row],[CODIGO]],STOCKSANLUIS[],7,FALSE)</f>
        <v>#N/A</v>
      </c>
      <c r="F5222" s="10"/>
    </row>
    <row r="5223" spans="1:6" x14ac:dyDescent="0.25">
      <c r="A5223" s="6"/>
      <c r="B5223" t="e">
        <f>VLOOKUP(INGRESO_MERCADERIA[[#This Row],[CODIGO]],STOCKSANLUIS[],2,FALSE)</f>
        <v>#N/A</v>
      </c>
      <c r="C5223" s="10"/>
      <c r="D5223" s="1"/>
      <c r="E5223" s="1" t="e">
        <f>VLOOKUP(INGRESO_MERCADERIA[[#This Row],[CODIGO]],STOCKSANLUIS[],7,FALSE)</f>
        <v>#N/A</v>
      </c>
      <c r="F5223" s="10"/>
    </row>
    <row r="5224" spans="1:6" x14ac:dyDescent="0.25">
      <c r="A5224" s="6"/>
      <c r="B5224" t="e">
        <f>VLOOKUP(INGRESO_MERCADERIA[[#This Row],[CODIGO]],STOCKSANLUIS[],2,FALSE)</f>
        <v>#N/A</v>
      </c>
      <c r="C5224" s="10"/>
      <c r="D5224" s="1"/>
      <c r="E5224" s="1" t="e">
        <f>VLOOKUP(INGRESO_MERCADERIA[[#This Row],[CODIGO]],STOCKSANLUIS[],7,FALSE)</f>
        <v>#N/A</v>
      </c>
      <c r="F5224" s="10"/>
    </row>
    <row r="5225" spans="1:6" x14ac:dyDescent="0.25">
      <c r="A5225" s="6"/>
      <c r="B5225" t="e">
        <f>VLOOKUP(INGRESO_MERCADERIA[[#This Row],[CODIGO]],STOCKSANLUIS[],2,FALSE)</f>
        <v>#N/A</v>
      </c>
      <c r="C5225" s="10"/>
      <c r="D5225" s="1"/>
      <c r="E5225" s="1" t="e">
        <f>VLOOKUP(INGRESO_MERCADERIA[[#This Row],[CODIGO]],STOCKSANLUIS[],7,FALSE)</f>
        <v>#N/A</v>
      </c>
      <c r="F5225" s="10"/>
    </row>
    <row r="5226" spans="1:6" x14ac:dyDescent="0.25">
      <c r="A5226" s="6"/>
      <c r="B5226" t="e">
        <f>VLOOKUP(INGRESO_MERCADERIA[[#This Row],[CODIGO]],STOCKSANLUIS[],2,FALSE)</f>
        <v>#N/A</v>
      </c>
      <c r="C5226" s="10"/>
      <c r="D5226" s="1"/>
      <c r="E5226" s="1" t="e">
        <f>VLOOKUP(INGRESO_MERCADERIA[[#This Row],[CODIGO]],STOCKSANLUIS[],7,FALSE)</f>
        <v>#N/A</v>
      </c>
      <c r="F5226" s="10"/>
    </row>
    <row r="5227" spans="1:6" x14ac:dyDescent="0.25">
      <c r="A5227" s="6"/>
      <c r="B5227" t="e">
        <f>VLOOKUP(INGRESO_MERCADERIA[[#This Row],[CODIGO]],STOCKSANLUIS[],2,FALSE)</f>
        <v>#N/A</v>
      </c>
      <c r="C5227" s="10"/>
      <c r="D5227" s="1"/>
      <c r="E5227" s="1" t="e">
        <f>VLOOKUP(INGRESO_MERCADERIA[[#This Row],[CODIGO]],STOCKSANLUIS[],7,FALSE)</f>
        <v>#N/A</v>
      </c>
      <c r="F5227" s="10"/>
    </row>
    <row r="5228" spans="1:6" x14ac:dyDescent="0.25">
      <c r="A5228" s="6"/>
      <c r="B5228" t="e">
        <f>VLOOKUP(INGRESO_MERCADERIA[[#This Row],[CODIGO]],STOCKSANLUIS[],2,FALSE)</f>
        <v>#N/A</v>
      </c>
      <c r="C5228" s="10"/>
      <c r="D5228" s="1"/>
      <c r="E5228" s="1" t="e">
        <f>VLOOKUP(INGRESO_MERCADERIA[[#This Row],[CODIGO]],STOCKSANLUIS[],7,FALSE)</f>
        <v>#N/A</v>
      </c>
      <c r="F5228" s="10"/>
    </row>
    <row r="5229" spans="1:6" x14ac:dyDescent="0.25">
      <c r="A5229" s="6"/>
      <c r="B5229" t="e">
        <f>VLOOKUP(INGRESO_MERCADERIA[[#This Row],[CODIGO]],STOCKSANLUIS[],2,FALSE)</f>
        <v>#N/A</v>
      </c>
      <c r="C5229" s="10"/>
      <c r="D5229" s="1"/>
      <c r="E5229" s="1" t="e">
        <f>VLOOKUP(INGRESO_MERCADERIA[[#This Row],[CODIGO]],STOCKSANLUIS[],7,FALSE)</f>
        <v>#N/A</v>
      </c>
      <c r="F5229" s="10"/>
    </row>
    <row r="5230" spans="1:6" x14ac:dyDescent="0.25">
      <c r="A5230" s="6"/>
      <c r="B5230" t="e">
        <f>VLOOKUP(INGRESO_MERCADERIA[[#This Row],[CODIGO]],STOCKSANLUIS[],2,FALSE)</f>
        <v>#N/A</v>
      </c>
      <c r="C5230" s="10"/>
      <c r="D5230" s="1"/>
      <c r="E5230" s="1" t="e">
        <f>VLOOKUP(INGRESO_MERCADERIA[[#This Row],[CODIGO]],STOCKSANLUIS[],7,FALSE)</f>
        <v>#N/A</v>
      </c>
      <c r="F5230" s="10"/>
    </row>
    <row r="5231" spans="1:6" x14ac:dyDescent="0.25">
      <c r="A5231" s="6"/>
      <c r="B5231" t="e">
        <f>VLOOKUP(INGRESO_MERCADERIA[[#This Row],[CODIGO]],STOCKSANLUIS[],2,FALSE)</f>
        <v>#N/A</v>
      </c>
      <c r="C5231" s="10"/>
      <c r="D5231" s="1"/>
      <c r="E5231" s="1" t="e">
        <f>VLOOKUP(INGRESO_MERCADERIA[[#This Row],[CODIGO]],STOCKSANLUIS[],7,FALSE)</f>
        <v>#N/A</v>
      </c>
      <c r="F5231" s="10"/>
    </row>
    <row r="5232" spans="1:6" x14ac:dyDescent="0.25">
      <c r="A5232" s="6"/>
      <c r="B5232" t="e">
        <f>VLOOKUP(INGRESO_MERCADERIA[[#This Row],[CODIGO]],STOCKSANLUIS[],2,FALSE)</f>
        <v>#N/A</v>
      </c>
      <c r="C5232" s="10"/>
      <c r="D5232" s="1"/>
      <c r="E5232" s="1" t="e">
        <f>VLOOKUP(INGRESO_MERCADERIA[[#This Row],[CODIGO]],STOCKSANLUIS[],7,FALSE)</f>
        <v>#N/A</v>
      </c>
      <c r="F5232" s="10"/>
    </row>
    <row r="5233" spans="1:6" x14ac:dyDescent="0.25">
      <c r="A5233" s="6"/>
      <c r="B5233" t="e">
        <f>VLOOKUP(INGRESO_MERCADERIA[[#This Row],[CODIGO]],STOCKSANLUIS[],2,FALSE)</f>
        <v>#N/A</v>
      </c>
      <c r="C5233" s="10"/>
      <c r="D5233" s="1"/>
      <c r="E5233" s="1" t="e">
        <f>VLOOKUP(INGRESO_MERCADERIA[[#This Row],[CODIGO]],STOCKSANLUIS[],7,FALSE)</f>
        <v>#N/A</v>
      </c>
      <c r="F5233" s="10"/>
    </row>
    <row r="5234" spans="1:6" x14ac:dyDescent="0.25">
      <c r="A5234" s="6"/>
      <c r="B5234" t="e">
        <f>VLOOKUP(INGRESO_MERCADERIA[[#This Row],[CODIGO]],STOCKSANLUIS[],2,FALSE)</f>
        <v>#N/A</v>
      </c>
      <c r="C5234" s="10"/>
      <c r="D5234" s="1"/>
      <c r="E5234" s="1" t="e">
        <f>VLOOKUP(INGRESO_MERCADERIA[[#This Row],[CODIGO]],STOCKSANLUIS[],7,FALSE)</f>
        <v>#N/A</v>
      </c>
      <c r="F5234" s="10"/>
    </row>
    <row r="5235" spans="1:6" x14ac:dyDescent="0.25">
      <c r="A5235" s="6"/>
      <c r="B5235" t="e">
        <f>VLOOKUP(INGRESO_MERCADERIA[[#This Row],[CODIGO]],STOCKSANLUIS[],2,FALSE)</f>
        <v>#N/A</v>
      </c>
      <c r="C5235" s="10"/>
      <c r="D5235" s="1"/>
      <c r="E5235" s="1" t="e">
        <f>VLOOKUP(INGRESO_MERCADERIA[[#This Row],[CODIGO]],STOCKSANLUIS[],7,FALSE)</f>
        <v>#N/A</v>
      </c>
      <c r="F5235" s="10"/>
    </row>
    <row r="5236" spans="1:6" x14ac:dyDescent="0.25">
      <c r="A5236" s="6"/>
      <c r="B5236" t="e">
        <f>VLOOKUP(INGRESO_MERCADERIA[[#This Row],[CODIGO]],STOCKSANLUIS[],2,FALSE)</f>
        <v>#N/A</v>
      </c>
      <c r="C5236" s="10"/>
      <c r="D5236" s="1"/>
      <c r="E5236" s="1" t="e">
        <f>VLOOKUP(INGRESO_MERCADERIA[[#This Row],[CODIGO]],STOCKSANLUIS[],7,FALSE)</f>
        <v>#N/A</v>
      </c>
      <c r="F5236" s="10"/>
    </row>
    <row r="5237" spans="1:6" x14ac:dyDescent="0.25">
      <c r="A5237" s="6"/>
      <c r="B5237" t="e">
        <f>VLOOKUP(INGRESO_MERCADERIA[[#This Row],[CODIGO]],STOCKSANLUIS[],2,FALSE)</f>
        <v>#N/A</v>
      </c>
      <c r="C5237" s="10"/>
      <c r="D5237" s="1"/>
      <c r="E5237" s="1" t="e">
        <f>VLOOKUP(INGRESO_MERCADERIA[[#This Row],[CODIGO]],STOCKSANLUIS[],7,FALSE)</f>
        <v>#N/A</v>
      </c>
      <c r="F5237" s="10"/>
    </row>
    <row r="5238" spans="1:6" x14ac:dyDescent="0.25">
      <c r="A5238" s="6"/>
      <c r="B5238" t="e">
        <f>VLOOKUP(INGRESO_MERCADERIA[[#This Row],[CODIGO]],STOCKSANLUIS[],2,FALSE)</f>
        <v>#N/A</v>
      </c>
      <c r="C5238" s="10"/>
      <c r="D5238" s="1"/>
      <c r="E5238" s="1" t="e">
        <f>VLOOKUP(INGRESO_MERCADERIA[[#This Row],[CODIGO]],STOCKSANLUIS[],7,FALSE)</f>
        <v>#N/A</v>
      </c>
      <c r="F5238" s="10"/>
    </row>
    <row r="5239" spans="1:6" x14ac:dyDescent="0.25">
      <c r="A5239" s="6"/>
      <c r="B5239" t="e">
        <f>VLOOKUP(INGRESO_MERCADERIA[[#This Row],[CODIGO]],STOCKSANLUIS[],2,FALSE)</f>
        <v>#N/A</v>
      </c>
      <c r="C5239" s="10"/>
      <c r="D5239" s="1"/>
      <c r="E5239" s="1" t="e">
        <f>VLOOKUP(INGRESO_MERCADERIA[[#This Row],[CODIGO]],STOCKSANLUIS[],7,FALSE)</f>
        <v>#N/A</v>
      </c>
      <c r="F5239" s="10"/>
    </row>
    <row r="5240" spans="1:6" x14ac:dyDescent="0.25">
      <c r="A5240" s="6"/>
      <c r="B5240" t="e">
        <f>VLOOKUP(INGRESO_MERCADERIA[[#This Row],[CODIGO]],STOCKSANLUIS[],2,FALSE)</f>
        <v>#N/A</v>
      </c>
      <c r="C5240" s="10"/>
      <c r="D5240" s="1"/>
      <c r="E5240" s="1" t="e">
        <f>VLOOKUP(INGRESO_MERCADERIA[[#This Row],[CODIGO]],STOCKSANLUIS[],7,FALSE)</f>
        <v>#N/A</v>
      </c>
      <c r="F5240" s="10"/>
    </row>
    <row r="5241" spans="1:6" x14ac:dyDescent="0.25">
      <c r="A5241" s="6"/>
      <c r="B5241" t="e">
        <f>VLOOKUP(INGRESO_MERCADERIA[[#This Row],[CODIGO]],STOCKSANLUIS[],2,FALSE)</f>
        <v>#N/A</v>
      </c>
      <c r="C5241" s="10"/>
      <c r="D5241" s="1"/>
      <c r="E5241" s="1" t="e">
        <f>VLOOKUP(INGRESO_MERCADERIA[[#This Row],[CODIGO]],STOCKSANLUIS[],7,FALSE)</f>
        <v>#N/A</v>
      </c>
      <c r="F5241" s="10"/>
    </row>
    <row r="5242" spans="1:6" x14ac:dyDescent="0.25">
      <c r="A5242" s="6"/>
      <c r="B5242" t="e">
        <f>VLOOKUP(INGRESO_MERCADERIA[[#This Row],[CODIGO]],STOCKSANLUIS[],2,FALSE)</f>
        <v>#N/A</v>
      </c>
      <c r="C5242" s="10"/>
      <c r="D5242" s="1"/>
      <c r="E5242" s="1" t="e">
        <f>VLOOKUP(INGRESO_MERCADERIA[[#This Row],[CODIGO]],STOCKSANLUIS[],7,FALSE)</f>
        <v>#N/A</v>
      </c>
      <c r="F5242" s="10"/>
    </row>
    <row r="5243" spans="1:6" x14ac:dyDescent="0.25">
      <c r="A5243" s="6"/>
      <c r="B5243" t="e">
        <f>VLOOKUP(INGRESO_MERCADERIA[[#This Row],[CODIGO]],STOCKSANLUIS[],2,FALSE)</f>
        <v>#N/A</v>
      </c>
      <c r="C5243" s="10"/>
      <c r="D5243" s="1"/>
      <c r="E5243" s="1" t="e">
        <f>VLOOKUP(INGRESO_MERCADERIA[[#This Row],[CODIGO]],STOCKSANLUIS[],7,FALSE)</f>
        <v>#N/A</v>
      </c>
      <c r="F5243" s="10"/>
    </row>
    <row r="5244" spans="1:6" x14ac:dyDescent="0.25">
      <c r="A5244" s="6"/>
      <c r="B5244" t="e">
        <f>VLOOKUP(INGRESO_MERCADERIA[[#This Row],[CODIGO]],STOCKSANLUIS[],2,FALSE)</f>
        <v>#N/A</v>
      </c>
      <c r="C5244" s="10"/>
      <c r="D5244" s="1"/>
      <c r="E5244" s="1" t="e">
        <f>VLOOKUP(INGRESO_MERCADERIA[[#This Row],[CODIGO]],STOCKSANLUIS[],7,FALSE)</f>
        <v>#N/A</v>
      </c>
      <c r="F5244" s="10"/>
    </row>
    <row r="5245" spans="1:6" x14ac:dyDescent="0.25">
      <c r="A5245" s="6"/>
      <c r="B5245" t="e">
        <f>VLOOKUP(INGRESO_MERCADERIA[[#This Row],[CODIGO]],STOCKSANLUIS[],2,FALSE)</f>
        <v>#N/A</v>
      </c>
      <c r="C5245" s="10"/>
      <c r="D5245" s="1"/>
      <c r="E5245" s="1" t="e">
        <f>VLOOKUP(INGRESO_MERCADERIA[[#This Row],[CODIGO]],STOCKSANLUIS[],7,FALSE)</f>
        <v>#N/A</v>
      </c>
      <c r="F5245" s="10"/>
    </row>
    <row r="5246" spans="1:6" x14ac:dyDescent="0.25">
      <c r="A5246" s="6"/>
      <c r="B5246" t="e">
        <f>VLOOKUP(INGRESO_MERCADERIA[[#This Row],[CODIGO]],STOCKSANLUIS[],2,FALSE)</f>
        <v>#N/A</v>
      </c>
      <c r="C5246" s="10"/>
      <c r="D5246" s="1"/>
      <c r="E5246" s="1" t="e">
        <f>VLOOKUP(INGRESO_MERCADERIA[[#This Row],[CODIGO]],STOCKSANLUIS[],7,FALSE)</f>
        <v>#N/A</v>
      </c>
      <c r="F5246" s="10"/>
    </row>
    <row r="5247" spans="1:6" x14ac:dyDescent="0.25">
      <c r="A5247" s="6"/>
      <c r="B5247" t="e">
        <f>VLOOKUP(INGRESO_MERCADERIA[[#This Row],[CODIGO]],STOCKSANLUIS[],2,FALSE)</f>
        <v>#N/A</v>
      </c>
      <c r="C5247" s="10"/>
      <c r="D5247" s="1"/>
      <c r="E5247" s="1" t="e">
        <f>VLOOKUP(INGRESO_MERCADERIA[[#This Row],[CODIGO]],STOCKSANLUIS[],7,FALSE)</f>
        <v>#N/A</v>
      </c>
      <c r="F5247" s="10"/>
    </row>
    <row r="5248" spans="1:6" x14ac:dyDescent="0.25">
      <c r="A5248" s="6"/>
      <c r="B5248" t="e">
        <f>VLOOKUP(INGRESO_MERCADERIA[[#This Row],[CODIGO]],STOCKSANLUIS[],2,FALSE)</f>
        <v>#N/A</v>
      </c>
      <c r="C5248" s="10"/>
      <c r="D5248" s="1"/>
      <c r="E5248" s="1" t="e">
        <f>VLOOKUP(INGRESO_MERCADERIA[[#This Row],[CODIGO]],STOCKSANLUIS[],7,FALSE)</f>
        <v>#N/A</v>
      </c>
      <c r="F5248" s="10"/>
    </row>
    <row r="5249" spans="1:6" x14ac:dyDescent="0.25">
      <c r="A5249" s="6"/>
      <c r="B5249" t="e">
        <f>VLOOKUP(INGRESO_MERCADERIA[[#This Row],[CODIGO]],STOCKSANLUIS[],2,FALSE)</f>
        <v>#N/A</v>
      </c>
      <c r="C5249" s="10"/>
      <c r="D5249" s="1"/>
      <c r="E5249" s="1" t="e">
        <f>VLOOKUP(INGRESO_MERCADERIA[[#This Row],[CODIGO]],STOCKSANLUIS[],7,FALSE)</f>
        <v>#N/A</v>
      </c>
      <c r="F5249" s="10"/>
    </row>
    <row r="5250" spans="1:6" x14ac:dyDescent="0.25">
      <c r="A5250" s="6"/>
      <c r="B5250" t="e">
        <f>VLOOKUP(INGRESO_MERCADERIA[[#This Row],[CODIGO]],STOCKSANLUIS[],2,FALSE)</f>
        <v>#N/A</v>
      </c>
      <c r="C5250" s="10"/>
      <c r="D5250" s="1"/>
      <c r="E5250" s="1" t="e">
        <f>VLOOKUP(INGRESO_MERCADERIA[[#This Row],[CODIGO]],STOCKSANLUIS[],7,FALSE)</f>
        <v>#N/A</v>
      </c>
      <c r="F5250" s="10"/>
    </row>
    <row r="5251" spans="1:6" x14ac:dyDescent="0.25">
      <c r="A5251" s="6"/>
      <c r="B5251" t="e">
        <f>VLOOKUP(INGRESO_MERCADERIA[[#This Row],[CODIGO]],STOCKSANLUIS[],2,FALSE)</f>
        <v>#N/A</v>
      </c>
      <c r="C5251" s="10"/>
      <c r="D5251" s="1"/>
      <c r="E5251" s="1" t="e">
        <f>VLOOKUP(INGRESO_MERCADERIA[[#This Row],[CODIGO]],STOCKSANLUIS[],7,FALSE)</f>
        <v>#N/A</v>
      </c>
      <c r="F5251" s="10"/>
    </row>
    <row r="5252" spans="1:6" x14ac:dyDescent="0.25">
      <c r="A5252" s="6"/>
      <c r="B5252" t="e">
        <f>VLOOKUP(INGRESO_MERCADERIA[[#This Row],[CODIGO]],STOCKSANLUIS[],2,FALSE)</f>
        <v>#N/A</v>
      </c>
      <c r="C5252" s="10"/>
      <c r="D5252" s="1"/>
      <c r="E5252" s="1" t="e">
        <f>VLOOKUP(INGRESO_MERCADERIA[[#This Row],[CODIGO]],STOCKSANLUIS[],7,FALSE)</f>
        <v>#N/A</v>
      </c>
      <c r="F5252" s="10"/>
    </row>
    <row r="5253" spans="1:6" x14ac:dyDescent="0.25">
      <c r="A5253" s="6"/>
      <c r="B5253" t="e">
        <f>VLOOKUP(INGRESO_MERCADERIA[[#This Row],[CODIGO]],STOCKSANLUIS[],2,FALSE)</f>
        <v>#N/A</v>
      </c>
      <c r="C5253" s="10"/>
      <c r="D5253" s="1"/>
      <c r="E5253" s="1" t="e">
        <f>VLOOKUP(INGRESO_MERCADERIA[[#This Row],[CODIGO]],STOCKSANLUIS[],7,FALSE)</f>
        <v>#N/A</v>
      </c>
      <c r="F5253" s="10"/>
    </row>
    <row r="5254" spans="1:6" x14ac:dyDescent="0.25">
      <c r="A5254" s="6"/>
      <c r="B5254" t="e">
        <f>VLOOKUP(INGRESO_MERCADERIA[[#This Row],[CODIGO]],STOCKSANLUIS[],2,FALSE)</f>
        <v>#N/A</v>
      </c>
      <c r="C5254" s="10"/>
      <c r="D5254" s="1"/>
      <c r="E5254" s="1" t="e">
        <f>VLOOKUP(INGRESO_MERCADERIA[[#This Row],[CODIGO]],STOCKSANLUIS[],7,FALSE)</f>
        <v>#N/A</v>
      </c>
      <c r="F5254" s="10"/>
    </row>
    <row r="5255" spans="1:6" x14ac:dyDescent="0.25">
      <c r="A5255" s="6"/>
      <c r="B5255" t="e">
        <f>VLOOKUP(INGRESO_MERCADERIA[[#This Row],[CODIGO]],STOCKSANLUIS[],2,FALSE)</f>
        <v>#N/A</v>
      </c>
      <c r="C5255" s="10"/>
      <c r="D5255" s="1"/>
      <c r="E5255" s="1" t="e">
        <f>VLOOKUP(INGRESO_MERCADERIA[[#This Row],[CODIGO]],STOCKSANLUIS[],7,FALSE)</f>
        <v>#N/A</v>
      </c>
      <c r="F5255" s="10"/>
    </row>
    <row r="5256" spans="1:6" x14ac:dyDescent="0.25">
      <c r="A5256" s="6"/>
      <c r="B5256" t="e">
        <f>VLOOKUP(INGRESO_MERCADERIA[[#This Row],[CODIGO]],STOCKSANLUIS[],2,FALSE)</f>
        <v>#N/A</v>
      </c>
      <c r="C5256" s="10"/>
      <c r="D5256" s="1"/>
      <c r="E5256" s="1" t="e">
        <f>VLOOKUP(INGRESO_MERCADERIA[[#This Row],[CODIGO]],STOCKSANLUIS[],7,FALSE)</f>
        <v>#N/A</v>
      </c>
      <c r="F5256" s="10"/>
    </row>
    <row r="5257" spans="1:6" x14ac:dyDescent="0.25">
      <c r="A5257" s="6"/>
      <c r="B5257" t="e">
        <f>VLOOKUP(INGRESO_MERCADERIA[[#This Row],[CODIGO]],STOCKSANLUIS[],2,FALSE)</f>
        <v>#N/A</v>
      </c>
      <c r="C5257" s="10"/>
      <c r="D5257" s="1"/>
      <c r="E5257" s="1" t="e">
        <f>VLOOKUP(INGRESO_MERCADERIA[[#This Row],[CODIGO]],STOCKSANLUIS[],7,FALSE)</f>
        <v>#N/A</v>
      </c>
      <c r="F5257" s="10"/>
    </row>
    <row r="5258" spans="1:6" x14ac:dyDescent="0.25">
      <c r="A5258" s="6"/>
      <c r="B5258" t="e">
        <f>VLOOKUP(INGRESO_MERCADERIA[[#This Row],[CODIGO]],STOCKSANLUIS[],2,FALSE)</f>
        <v>#N/A</v>
      </c>
      <c r="C5258" s="10"/>
      <c r="D5258" s="1"/>
      <c r="E5258" s="1" t="e">
        <f>VLOOKUP(INGRESO_MERCADERIA[[#This Row],[CODIGO]],STOCKSANLUIS[],7,FALSE)</f>
        <v>#N/A</v>
      </c>
      <c r="F5258" s="10"/>
    </row>
    <row r="5259" spans="1:6" x14ac:dyDescent="0.25">
      <c r="A5259" s="6"/>
      <c r="B5259" t="e">
        <f>VLOOKUP(INGRESO_MERCADERIA[[#This Row],[CODIGO]],STOCKSANLUIS[],2,FALSE)</f>
        <v>#N/A</v>
      </c>
      <c r="C5259" s="10"/>
      <c r="D5259" s="1"/>
      <c r="E5259" s="1" t="e">
        <f>VLOOKUP(INGRESO_MERCADERIA[[#This Row],[CODIGO]],STOCKSANLUIS[],7,FALSE)</f>
        <v>#N/A</v>
      </c>
      <c r="F5259" s="10"/>
    </row>
    <row r="5260" spans="1:6" x14ac:dyDescent="0.25">
      <c r="A5260" s="6"/>
      <c r="B5260" t="e">
        <f>VLOOKUP(INGRESO_MERCADERIA[[#This Row],[CODIGO]],STOCKSANLUIS[],2,FALSE)</f>
        <v>#N/A</v>
      </c>
      <c r="C5260" s="10"/>
      <c r="D5260" s="1"/>
      <c r="E5260" s="1" t="e">
        <f>VLOOKUP(INGRESO_MERCADERIA[[#This Row],[CODIGO]],STOCKSANLUIS[],7,FALSE)</f>
        <v>#N/A</v>
      </c>
      <c r="F5260" s="10"/>
    </row>
    <row r="5261" spans="1:6" x14ac:dyDescent="0.25">
      <c r="A5261" s="6"/>
      <c r="B5261" t="e">
        <f>VLOOKUP(INGRESO_MERCADERIA[[#This Row],[CODIGO]],STOCKSANLUIS[],2,FALSE)</f>
        <v>#N/A</v>
      </c>
      <c r="C5261" s="10"/>
      <c r="D5261" s="1"/>
      <c r="E5261" s="1" t="e">
        <f>VLOOKUP(INGRESO_MERCADERIA[[#This Row],[CODIGO]],STOCKSANLUIS[],7,FALSE)</f>
        <v>#N/A</v>
      </c>
      <c r="F5261" s="10"/>
    </row>
    <row r="5262" spans="1:6" x14ac:dyDescent="0.25">
      <c r="A5262" s="6"/>
      <c r="B5262" t="e">
        <f>VLOOKUP(INGRESO_MERCADERIA[[#This Row],[CODIGO]],STOCKSANLUIS[],2,FALSE)</f>
        <v>#N/A</v>
      </c>
      <c r="C5262" s="10"/>
      <c r="D5262" s="1"/>
      <c r="E5262" s="1" t="e">
        <f>VLOOKUP(INGRESO_MERCADERIA[[#This Row],[CODIGO]],STOCKSANLUIS[],7,FALSE)</f>
        <v>#N/A</v>
      </c>
      <c r="F5262" s="10"/>
    </row>
    <row r="5263" spans="1:6" x14ac:dyDescent="0.25">
      <c r="A5263" s="6"/>
      <c r="B5263" t="e">
        <f>VLOOKUP(INGRESO_MERCADERIA[[#This Row],[CODIGO]],STOCKSANLUIS[],2,FALSE)</f>
        <v>#N/A</v>
      </c>
      <c r="C5263" s="10"/>
      <c r="D5263" s="1"/>
      <c r="E5263" s="1" t="e">
        <f>VLOOKUP(INGRESO_MERCADERIA[[#This Row],[CODIGO]],STOCKSANLUIS[],7,FALSE)</f>
        <v>#N/A</v>
      </c>
      <c r="F5263" s="10"/>
    </row>
    <row r="5264" spans="1:6" x14ac:dyDescent="0.25">
      <c r="A5264" s="6"/>
      <c r="B5264" t="e">
        <f>VLOOKUP(INGRESO_MERCADERIA[[#This Row],[CODIGO]],STOCKSANLUIS[],2,FALSE)</f>
        <v>#N/A</v>
      </c>
      <c r="C5264" s="10"/>
      <c r="D5264" s="1"/>
      <c r="E5264" s="1" t="e">
        <f>VLOOKUP(INGRESO_MERCADERIA[[#This Row],[CODIGO]],STOCKSANLUIS[],7,FALSE)</f>
        <v>#N/A</v>
      </c>
      <c r="F5264" s="10"/>
    </row>
    <row r="5265" spans="1:6" x14ac:dyDescent="0.25">
      <c r="A5265" s="6"/>
      <c r="B5265" t="e">
        <f>VLOOKUP(INGRESO_MERCADERIA[[#This Row],[CODIGO]],STOCKSANLUIS[],2,FALSE)</f>
        <v>#N/A</v>
      </c>
      <c r="C5265" s="10"/>
      <c r="D5265" s="1"/>
      <c r="E5265" s="1" t="e">
        <f>VLOOKUP(INGRESO_MERCADERIA[[#This Row],[CODIGO]],STOCKSANLUIS[],7,FALSE)</f>
        <v>#N/A</v>
      </c>
      <c r="F5265" s="10"/>
    </row>
    <row r="5266" spans="1:6" x14ac:dyDescent="0.25">
      <c r="A5266" s="6"/>
      <c r="B5266" t="e">
        <f>VLOOKUP(INGRESO_MERCADERIA[[#This Row],[CODIGO]],STOCKSANLUIS[],2,FALSE)</f>
        <v>#N/A</v>
      </c>
      <c r="C5266" s="10"/>
      <c r="D5266" s="1"/>
      <c r="E5266" s="1" t="e">
        <f>VLOOKUP(INGRESO_MERCADERIA[[#This Row],[CODIGO]],STOCKSANLUIS[],7,FALSE)</f>
        <v>#N/A</v>
      </c>
      <c r="F5266" s="10"/>
    </row>
    <row r="5267" spans="1:6" x14ac:dyDescent="0.25">
      <c r="A5267" s="6"/>
      <c r="B5267" t="e">
        <f>VLOOKUP(INGRESO_MERCADERIA[[#This Row],[CODIGO]],STOCKSANLUIS[],2,FALSE)</f>
        <v>#N/A</v>
      </c>
      <c r="C5267" s="10"/>
      <c r="D5267" s="1"/>
      <c r="E5267" s="1" t="e">
        <f>VLOOKUP(INGRESO_MERCADERIA[[#This Row],[CODIGO]],STOCKSANLUIS[],7,FALSE)</f>
        <v>#N/A</v>
      </c>
      <c r="F5267" s="10"/>
    </row>
    <row r="5268" spans="1:6" x14ac:dyDescent="0.25">
      <c r="A5268" s="6"/>
      <c r="B5268" t="e">
        <f>VLOOKUP(INGRESO_MERCADERIA[[#This Row],[CODIGO]],STOCKSANLUIS[],2,FALSE)</f>
        <v>#N/A</v>
      </c>
      <c r="C5268" s="10"/>
      <c r="D5268" s="1"/>
      <c r="E5268" s="1" t="e">
        <f>VLOOKUP(INGRESO_MERCADERIA[[#This Row],[CODIGO]],STOCKSANLUIS[],7,FALSE)</f>
        <v>#N/A</v>
      </c>
      <c r="F5268" s="10"/>
    </row>
    <row r="5269" spans="1:6" x14ac:dyDescent="0.25">
      <c r="A5269" s="6"/>
      <c r="B5269" t="e">
        <f>VLOOKUP(INGRESO_MERCADERIA[[#This Row],[CODIGO]],STOCKSANLUIS[],2,FALSE)</f>
        <v>#N/A</v>
      </c>
      <c r="C5269" s="10"/>
      <c r="D5269" s="1"/>
      <c r="E5269" s="1" t="e">
        <f>VLOOKUP(INGRESO_MERCADERIA[[#This Row],[CODIGO]],STOCKSANLUIS[],7,FALSE)</f>
        <v>#N/A</v>
      </c>
      <c r="F5269" s="10"/>
    </row>
    <row r="5270" spans="1:6" x14ac:dyDescent="0.25">
      <c r="A5270" s="6"/>
      <c r="B5270" t="e">
        <f>VLOOKUP(INGRESO_MERCADERIA[[#This Row],[CODIGO]],STOCKSANLUIS[],2,FALSE)</f>
        <v>#N/A</v>
      </c>
      <c r="C5270" s="10"/>
      <c r="D5270" s="1"/>
      <c r="E5270" s="1" t="e">
        <f>VLOOKUP(INGRESO_MERCADERIA[[#This Row],[CODIGO]],STOCKSANLUIS[],7,FALSE)</f>
        <v>#N/A</v>
      </c>
      <c r="F5270" s="10"/>
    </row>
    <row r="5271" spans="1:6" x14ac:dyDescent="0.25">
      <c r="A5271" s="6"/>
      <c r="B5271" t="e">
        <f>VLOOKUP(INGRESO_MERCADERIA[[#This Row],[CODIGO]],STOCKSANLUIS[],2,FALSE)</f>
        <v>#N/A</v>
      </c>
      <c r="C5271" s="10"/>
      <c r="D5271" s="1"/>
      <c r="E5271" s="1" t="e">
        <f>VLOOKUP(INGRESO_MERCADERIA[[#This Row],[CODIGO]],STOCKSANLUIS[],7,FALSE)</f>
        <v>#N/A</v>
      </c>
      <c r="F5271" s="10"/>
    </row>
    <row r="5272" spans="1:6" x14ac:dyDescent="0.25">
      <c r="A5272" s="6"/>
      <c r="B5272" t="e">
        <f>VLOOKUP(INGRESO_MERCADERIA[[#This Row],[CODIGO]],STOCKSANLUIS[],2,FALSE)</f>
        <v>#N/A</v>
      </c>
      <c r="C5272" s="10"/>
      <c r="D5272" s="1"/>
      <c r="E5272" s="1" t="e">
        <f>VLOOKUP(INGRESO_MERCADERIA[[#This Row],[CODIGO]],STOCKSANLUIS[],7,FALSE)</f>
        <v>#N/A</v>
      </c>
      <c r="F5272" s="10"/>
    </row>
    <row r="5273" spans="1:6" x14ac:dyDescent="0.25">
      <c r="A5273" s="6"/>
      <c r="B5273" t="e">
        <f>VLOOKUP(INGRESO_MERCADERIA[[#This Row],[CODIGO]],STOCKSANLUIS[],2,FALSE)</f>
        <v>#N/A</v>
      </c>
      <c r="C5273" s="10"/>
      <c r="D5273" s="1"/>
      <c r="E5273" s="1" t="e">
        <f>VLOOKUP(INGRESO_MERCADERIA[[#This Row],[CODIGO]],STOCKSANLUIS[],7,FALSE)</f>
        <v>#N/A</v>
      </c>
      <c r="F5273" s="10"/>
    </row>
    <row r="5274" spans="1:6" x14ac:dyDescent="0.25">
      <c r="A5274" s="6"/>
      <c r="B5274" t="e">
        <f>VLOOKUP(INGRESO_MERCADERIA[[#This Row],[CODIGO]],STOCKSANLUIS[],2,FALSE)</f>
        <v>#N/A</v>
      </c>
      <c r="C5274" s="10"/>
      <c r="D5274" s="1"/>
      <c r="E5274" s="1" t="e">
        <f>VLOOKUP(INGRESO_MERCADERIA[[#This Row],[CODIGO]],STOCKSANLUIS[],7,FALSE)</f>
        <v>#N/A</v>
      </c>
      <c r="F5274" s="10"/>
    </row>
    <row r="5275" spans="1:6" x14ac:dyDescent="0.25">
      <c r="A5275" s="6"/>
      <c r="B5275" t="e">
        <f>VLOOKUP(INGRESO_MERCADERIA[[#This Row],[CODIGO]],STOCKSANLUIS[],2,FALSE)</f>
        <v>#N/A</v>
      </c>
      <c r="C5275" s="10"/>
      <c r="D5275" s="1"/>
      <c r="E5275" s="1" t="e">
        <f>VLOOKUP(INGRESO_MERCADERIA[[#This Row],[CODIGO]],STOCKSANLUIS[],7,FALSE)</f>
        <v>#N/A</v>
      </c>
      <c r="F5275" s="10"/>
    </row>
    <row r="5276" spans="1:6" x14ac:dyDescent="0.25">
      <c r="A5276" s="6"/>
      <c r="B5276" t="e">
        <f>VLOOKUP(INGRESO_MERCADERIA[[#This Row],[CODIGO]],STOCKSANLUIS[],2,FALSE)</f>
        <v>#N/A</v>
      </c>
      <c r="C5276" s="10"/>
      <c r="D5276" s="1"/>
      <c r="E5276" s="1" t="e">
        <f>VLOOKUP(INGRESO_MERCADERIA[[#This Row],[CODIGO]],STOCKSANLUIS[],7,FALSE)</f>
        <v>#N/A</v>
      </c>
      <c r="F5276" s="10"/>
    </row>
    <row r="5277" spans="1:6" x14ac:dyDescent="0.25">
      <c r="A5277" s="6"/>
      <c r="B5277" t="e">
        <f>VLOOKUP(INGRESO_MERCADERIA[[#This Row],[CODIGO]],STOCKSANLUIS[],2,FALSE)</f>
        <v>#N/A</v>
      </c>
      <c r="C5277" s="10"/>
      <c r="D5277" s="1"/>
      <c r="E5277" s="1" t="e">
        <f>VLOOKUP(INGRESO_MERCADERIA[[#This Row],[CODIGO]],STOCKSANLUIS[],7,FALSE)</f>
        <v>#N/A</v>
      </c>
      <c r="F5277" s="10"/>
    </row>
    <row r="5278" spans="1:6" x14ac:dyDescent="0.25">
      <c r="A5278" s="6"/>
      <c r="B5278" t="e">
        <f>VLOOKUP(INGRESO_MERCADERIA[[#This Row],[CODIGO]],STOCKSANLUIS[],2,FALSE)</f>
        <v>#N/A</v>
      </c>
      <c r="C5278" s="10"/>
      <c r="D5278" s="1"/>
      <c r="E5278" s="1" t="e">
        <f>VLOOKUP(INGRESO_MERCADERIA[[#This Row],[CODIGO]],STOCKSANLUIS[],7,FALSE)</f>
        <v>#N/A</v>
      </c>
      <c r="F5278" s="10"/>
    </row>
    <row r="5279" spans="1:6" x14ac:dyDescent="0.25">
      <c r="A5279" s="6"/>
      <c r="B5279" t="e">
        <f>VLOOKUP(INGRESO_MERCADERIA[[#This Row],[CODIGO]],STOCKSANLUIS[],2,FALSE)</f>
        <v>#N/A</v>
      </c>
      <c r="C5279" s="10"/>
      <c r="D5279" s="1"/>
      <c r="E5279" s="1" t="e">
        <f>VLOOKUP(INGRESO_MERCADERIA[[#This Row],[CODIGO]],STOCKSANLUIS[],7,FALSE)</f>
        <v>#N/A</v>
      </c>
      <c r="F5279" s="10"/>
    </row>
    <row r="5280" spans="1:6" x14ac:dyDescent="0.25">
      <c r="A5280" s="6"/>
      <c r="B5280" t="e">
        <f>VLOOKUP(INGRESO_MERCADERIA[[#This Row],[CODIGO]],STOCKSANLUIS[],2,FALSE)</f>
        <v>#N/A</v>
      </c>
      <c r="C5280" s="10"/>
      <c r="D5280" s="1"/>
      <c r="E5280" s="1" t="e">
        <f>VLOOKUP(INGRESO_MERCADERIA[[#This Row],[CODIGO]],STOCKSANLUIS[],7,FALSE)</f>
        <v>#N/A</v>
      </c>
      <c r="F5280" s="10"/>
    </row>
    <row r="5281" spans="1:6" x14ac:dyDescent="0.25">
      <c r="A5281" s="6"/>
      <c r="B5281" t="e">
        <f>VLOOKUP(INGRESO_MERCADERIA[[#This Row],[CODIGO]],STOCKSANLUIS[],2,FALSE)</f>
        <v>#N/A</v>
      </c>
      <c r="C5281" s="10"/>
      <c r="D5281" s="1"/>
      <c r="E5281" s="1" t="e">
        <f>VLOOKUP(INGRESO_MERCADERIA[[#This Row],[CODIGO]],STOCKSANLUIS[],7,FALSE)</f>
        <v>#N/A</v>
      </c>
      <c r="F5281" s="10"/>
    </row>
    <row r="5282" spans="1:6" x14ac:dyDescent="0.25">
      <c r="A5282" s="6"/>
      <c r="B5282" t="e">
        <f>VLOOKUP(INGRESO_MERCADERIA[[#This Row],[CODIGO]],STOCKSANLUIS[],2,FALSE)</f>
        <v>#N/A</v>
      </c>
      <c r="C5282" s="10"/>
      <c r="D5282" s="1"/>
      <c r="E5282" s="1" t="e">
        <f>VLOOKUP(INGRESO_MERCADERIA[[#This Row],[CODIGO]],STOCKSANLUIS[],7,FALSE)</f>
        <v>#N/A</v>
      </c>
      <c r="F5282" s="10"/>
    </row>
    <row r="5283" spans="1:6" x14ac:dyDescent="0.25">
      <c r="A5283" s="6"/>
      <c r="B5283" t="e">
        <f>VLOOKUP(INGRESO_MERCADERIA[[#This Row],[CODIGO]],STOCKSANLUIS[],2,FALSE)</f>
        <v>#N/A</v>
      </c>
      <c r="C5283" s="10"/>
      <c r="D5283" s="1"/>
      <c r="E5283" s="1" t="e">
        <f>VLOOKUP(INGRESO_MERCADERIA[[#This Row],[CODIGO]],STOCKSANLUIS[],7,FALSE)</f>
        <v>#N/A</v>
      </c>
      <c r="F5283" s="10"/>
    </row>
    <row r="5284" spans="1:6" x14ac:dyDescent="0.25">
      <c r="A5284" s="6"/>
      <c r="B5284" t="e">
        <f>VLOOKUP(INGRESO_MERCADERIA[[#This Row],[CODIGO]],STOCKSANLUIS[],2,FALSE)</f>
        <v>#N/A</v>
      </c>
      <c r="C5284" s="10"/>
      <c r="D5284" s="1"/>
      <c r="E5284" s="1" t="e">
        <f>VLOOKUP(INGRESO_MERCADERIA[[#This Row],[CODIGO]],STOCKSANLUIS[],7,FALSE)</f>
        <v>#N/A</v>
      </c>
      <c r="F5284" s="10"/>
    </row>
    <row r="5285" spans="1:6" x14ac:dyDescent="0.25">
      <c r="A5285" s="6"/>
      <c r="B5285" t="e">
        <f>VLOOKUP(INGRESO_MERCADERIA[[#This Row],[CODIGO]],STOCKSANLUIS[],2,FALSE)</f>
        <v>#N/A</v>
      </c>
      <c r="C5285" s="10"/>
      <c r="D5285" s="1"/>
      <c r="E5285" s="1" t="e">
        <f>VLOOKUP(INGRESO_MERCADERIA[[#This Row],[CODIGO]],STOCKSANLUIS[],7,FALSE)</f>
        <v>#N/A</v>
      </c>
      <c r="F5285" s="10"/>
    </row>
    <row r="5286" spans="1:6" x14ac:dyDescent="0.25">
      <c r="A5286" s="6"/>
      <c r="B5286" t="e">
        <f>VLOOKUP(INGRESO_MERCADERIA[[#This Row],[CODIGO]],STOCKSANLUIS[],2,FALSE)</f>
        <v>#N/A</v>
      </c>
      <c r="C5286" s="10"/>
      <c r="D5286" s="1"/>
      <c r="E5286" s="1" t="e">
        <f>VLOOKUP(INGRESO_MERCADERIA[[#This Row],[CODIGO]],STOCKSANLUIS[],7,FALSE)</f>
        <v>#N/A</v>
      </c>
      <c r="F5286" s="10"/>
    </row>
    <row r="5287" spans="1:6" x14ac:dyDescent="0.25">
      <c r="A5287" s="6"/>
      <c r="B5287" t="e">
        <f>VLOOKUP(INGRESO_MERCADERIA[[#This Row],[CODIGO]],STOCKSANLUIS[],2,FALSE)</f>
        <v>#N/A</v>
      </c>
      <c r="C5287" s="10"/>
      <c r="D5287" s="1"/>
      <c r="E5287" s="1" t="e">
        <f>VLOOKUP(INGRESO_MERCADERIA[[#This Row],[CODIGO]],STOCKSANLUIS[],7,FALSE)</f>
        <v>#N/A</v>
      </c>
      <c r="F5287" s="10"/>
    </row>
    <row r="5288" spans="1:6" x14ac:dyDescent="0.25">
      <c r="A5288" s="6"/>
      <c r="B5288" t="e">
        <f>VLOOKUP(INGRESO_MERCADERIA[[#This Row],[CODIGO]],STOCKSANLUIS[],2,FALSE)</f>
        <v>#N/A</v>
      </c>
      <c r="C5288" s="10"/>
      <c r="D5288" s="1"/>
      <c r="E5288" s="1" t="e">
        <f>VLOOKUP(INGRESO_MERCADERIA[[#This Row],[CODIGO]],STOCKSANLUIS[],7,FALSE)</f>
        <v>#N/A</v>
      </c>
      <c r="F5288" s="10"/>
    </row>
    <row r="5289" spans="1:6" x14ac:dyDescent="0.25">
      <c r="A5289" s="6"/>
      <c r="B5289" t="e">
        <f>VLOOKUP(INGRESO_MERCADERIA[[#This Row],[CODIGO]],STOCKSANLUIS[],2,FALSE)</f>
        <v>#N/A</v>
      </c>
      <c r="C5289" s="10"/>
      <c r="D5289" s="1"/>
      <c r="E5289" s="1" t="e">
        <f>VLOOKUP(INGRESO_MERCADERIA[[#This Row],[CODIGO]],STOCKSANLUIS[],7,FALSE)</f>
        <v>#N/A</v>
      </c>
      <c r="F5289" s="10"/>
    </row>
    <row r="5290" spans="1:6" x14ac:dyDescent="0.25">
      <c r="A5290" s="6"/>
      <c r="B5290" t="e">
        <f>VLOOKUP(INGRESO_MERCADERIA[[#This Row],[CODIGO]],STOCKSANLUIS[],2,FALSE)</f>
        <v>#N/A</v>
      </c>
      <c r="C5290" s="10"/>
      <c r="D5290" s="1"/>
      <c r="E5290" s="1" t="e">
        <f>VLOOKUP(INGRESO_MERCADERIA[[#This Row],[CODIGO]],STOCKSANLUIS[],7,FALSE)</f>
        <v>#N/A</v>
      </c>
      <c r="F5290" s="10"/>
    </row>
    <row r="5291" spans="1:6" x14ac:dyDescent="0.25">
      <c r="A5291" s="6"/>
      <c r="B5291" t="e">
        <f>VLOOKUP(INGRESO_MERCADERIA[[#This Row],[CODIGO]],STOCKSANLUIS[],2,FALSE)</f>
        <v>#N/A</v>
      </c>
      <c r="C5291" s="10"/>
      <c r="D5291" s="1"/>
      <c r="E5291" s="1" t="e">
        <f>VLOOKUP(INGRESO_MERCADERIA[[#This Row],[CODIGO]],STOCKSANLUIS[],7,FALSE)</f>
        <v>#N/A</v>
      </c>
      <c r="F5291" s="10"/>
    </row>
    <row r="5292" spans="1:6" x14ac:dyDescent="0.25">
      <c r="A5292" s="6"/>
      <c r="B5292" t="e">
        <f>VLOOKUP(INGRESO_MERCADERIA[[#This Row],[CODIGO]],STOCKSANLUIS[],2,FALSE)</f>
        <v>#N/A</v>
      </c>
      <c r="C5292" s="10"/>
      <c r="D5292" s="1"/>
      <c r="E5292" s="1" t="e">
        <f>VLOOKUP(INGRESO_MERCADERIA[[#This Row],[CODIGO]],STOCKSANLUIS[],7,FALSE)</f>
        <v>#N/A</v>
      </c>
      <c r="F5292" s="10"/>
    </row>
    <row r="5293" spans="1:6" x14ac:dyDescent="0.25">
      <c r="A5293" s="6"/>
      <c r="B5293" t="e">
        <f>VLOOKUP(INGRESO_MERCADERIA[[#This Row],[CODIGO]],STOCKSANLUIS[],2,FALSE)</f>
        <v>#N/A</v>
      </c>
      <c r="C5293" s="10"/>
      <c r="D5293" s="1"/>
      <c r="E5293" s="1" t="e">
        <f>VLOOKUP(INGRESO_MERCADERIA[[#This Row],[CODIGO]],STOCKSANLUIS[],7,FALSE)</f>
        <v>#N/A</v>
      </c>
      <c r="F5293" s="10"/>
    </row>
    <row r="5294" spans="1:6" x14ac:dyDescent="0.25">
      <c r="A5294" s="6"/>
      <c r="B5294" t="e">
        <f>VLOOKUP(INGRESO_MERCADERIA[[#This Row],[CODIGO]],STOCKSANLUIS[],2,FALSE)</f>
        <v>#N/A</v>
      </c>
      <c r="C5294" s="10"/>
      <c r="D5294" s="1"/>
      <c r="E5294" s="1" t="e">
        <f>VLOOKUP(INGRESO_MERCADERIA[[#This Row],[CODIGO]],STOCKSANLUIS[],7,FALSE)</f>
        <v>#N/A</v>
      </c>
      <c r="F5294" s="10"/>
    </row>
    <row r="5295" spans="1:6" x14ac:dyDescent="0.25">
      <c r="A5295" s="6"/>
      <c r="B5295" t="e">
        <f>VLOOKUP(INGRESO_MERCADERIA[[#This Row],[CODIGO]],STOCKSANLUIS[],2,FALSE)</f>
        <v>#N/A</v>
      </c>
      <c r="C5295" s="10"/>
      <c r="D5295" s="1"/>
      <c r="E5295" s="1" t="e">
        <f>VLOOKUP(INGRESO_MERCADERIA[[#This Row],[CODIGO]],STOCKSANLUIS[],7,FALSE)</f>
        <v>#N/A</v>
      </c>
      <c r="F5295" s="10"/>
    </row>
    <row r="5296" spans="1:6" x14ac:dyDescent="0.25">
      <c r="A5296" s="6"/>
      <c r="B5296" t="e">
        <f>VLOOKUP(INGRESO_MERCADERIA[[#This Row],[CODIGO]],STOCKSANLUIS[],2,FALSE)</f>
        <v>#N/A</v>
      </c>
      <c r="C5296" s="10"/>
      <c r="D5296" s="1"/>
      <c r="E5296" s="1" t="e">
        <f>VLOOKUP(INGRESO_MERCADERIA[[#This Row],[CODIGO]],STOCKSANLUIS[],7,FALSE)</f>
        <v>#N/A</v>
      </c>
      <c r="F5296" s="10"/>
    </row>
    <row r="5297" spans="1:6" x14ac:dyDescent="0.25">
      <c r="A5297" s="6"/>
      <c r="B5297" t="e">
        <f>VLOOKUP(INGRESO_MERCADERIA[[#This Row],[CODIGO]],STOCKSANLUIS[],2,FALSE)</f>
        <v>#N/A</v>
      </c>
      <c r="C5297" s="10"/>
      <c r="D5297" s="1"/>
      <c r="E5297" s="1" t="e">
        <f>VLOOKUP(INGRESO_MERCADERIA[[#This Row],[CODIGO]],STOCKSANLUIS[],7,FALSE)</f>
        <v>#N/A</v>
      </c>
      <c r="F5297" s="10"/>
    </row>
    <row r="5298" spans="1:6" x14ac:dyDescent="0.25">
      <c r="A5298" s="6"/>
      <c r="B5298" t="e">
        <f>VLOOKUP(INGRESO_MERCADERIA[[#This Row],[CODIGO]],STOCKSANLUIS[],2,FALSE)</f>
        <v>#N/A</v>
      </c>
      <c r="C5298" s="10"/>
      <c r="D5298" s="1"/>
      <c r="E5298" s="1" t="e">
        <f>VLOOKUP(INGRESO_MERCADERIA[[#This Row],[CODIGO]],STOCKSANLUIS[],7,FALSE)</f>
        <v>#N/A</v>
      </c>
      <c r="F5298" s="10"/>
    </row>
    <row r="5299" spans="1:6" x14ac:dyDescent="0.25">
      <c r="A5299" s="6"/>
      <c r="B5299" t="e">
        <f>VLOOKUP(INGRESO_MERCADERIA[[#This Row],[CODIGO]],STOCKSANLUIS[],2,FALSE)</f>
        <v>#N/A</v>
      </c>
      <c r="C5299" s="10"/>
      <c r="D5299" s="1"/>
      <c r="E5299" s="1" t="e">
        <f>VLOOKUP(INGRESO_MERCADERIA[[#This Row],[CODIGO]],STOCKSANLUIS[],7,FALSE)</f>
        <v>#N/A</v>
      </c>
      <c r="F5299" s="10"/>
    </row>
    <row r="5300" spans="1:6" x14ac:dyDescent="0.25">
      <c r="A5300" s="6"/>
      <c r="B5300" t="e">
        <f>VLOOKUP(INGRESO_MERCADERIA[[#This Row],[CODIGO]],STOCKSANLUIS[],2,FALSE)</f>
        <v>#N/A</v>
      </c>
      <c r="C5300" s="10"/>
      <c r="D5300" s="1"/>
      <c r="E5300" s="1" t="e">
        <f>VLOOKUP(INGRESO_MERCADERIA[[#This Row],[CODIGO]],STOCKSANLUIS[],7,FALSE)</f>
        <v>#N/A</v>
      </c>
      <c r="F5300" s="10"/>
    </row>
    <row r="5301" spans="1:6" x14ac:dyDescent="0.25">
      <c r="A5301" s="6"/>
      <c r="B5301" t="e">
        <f>VLOOKUP(INGRESO_MERCADERIA[[#This Row],[CODIGO]],STOCKSANLUIS[],2,FALSE)</f>
        <v>#N/A</v>
      </c>
      <c r="C5301" s="10"/>
      <c r="D5301" s="1"/>
      <c r="E5301" s="1" t="e">
        <f>VLOOKUP(INGRESO_MERCADERIA[[#This Row],[CODIGO]],STOCKSANLUIS[],7,FALSE)</f>
        <v>#N/A</v>
      </c>
      <c r="F5301" s="10"/>
    </row>
    <row r="5302" spans="1:6" x14ac:dyDescent="0.25">
      <c r="A5302" s="6"/>
      <c r="B5302" t="e">
        <f>VLOOKUP(INGRESO_MERCADERIA[[#This Row],[CODIGO]],STOCKSANLUIS[],2,FALSE)</f>
        <v>#N/A</v>
      </c>
      <c r="C5302" s="10"/>
      <c r="D5302" s="1"/>
      <c r="E5302" s="1" t="e">
        <f>VLOOKUP(INGRESO_MERCADERIA[[#This Row],[CODIGO]],STOCKSANLUIS[],7,FALSE)</f>
        <v>#N/A</v>
      </c>
      <c r="F5302" s="10"/>
    </row>
    <row r="5303" spans="1:6" x14ac:dyDescent="0.25">
      <c r="A5303" s="6"/>
      <c r="B5303" t="e">
        <f>VLOOKUP(INGRESO_MERCADERIA[[#This Row],[CODIGO]],STOCKSANLUIS[],2,FALSE)</f>
        <v>#N/A</v>
      </c>
      <c r="C5303" s="10"/>
      <c r="D5303" s="1"/>
      <c r="E5303" s="1" t="e">
        <f>VLOOKUP(INGRESO_MERCADERIA[[#This Row],[CODIGO]],STOCKSANLUIS[],7,FALSE)</f>
        <v>#N/A</v>
      </c>
      <c r="F5303" s="10"/>
    </row>
    <row r="5304" spans="1:6" x14ac:dyDescent="0.25">
      <c r="A5304" s="6"/>
      <c r="B5304" t="e">
        <f>VLOOKUP(INGRESO_MERCADERIA[[#This Row],[CODIGO]],STOCKSANLUIS[],2,FALSE)</f>
        <v>#N/A</v>
      </c>
      <c r="C5304" s="10"/>
      <c r="D5304" s="1"/>
      <c r="E5304" s="1" t="e">
        <f>VLOOKUP(INGRESO_MERCADERIA[[#This Row],[CODIGO]],STOCKSANLUIS[],7,FALSE)</f>
        <v>#N/A</v>
      </c>
      <c r="F5304" s="10"/>
    </row>
    <row r="5305" spans="1:6" x14ac:dyDescent="0.25">
      <c r="A5305" s="6"/>
      <c r="B5305" t="e">
        <f>VLOOKUP(INGRESO_MERCADERIA[[#This Row],[CODIGO]],STOCKSANLUIS[],2,FALSE)</f>
        <v>#N/A</v>
      </c>
      <c r="C5305" s="10"/>
      <c r="D5305" s="1"/>
      <c r="E5305" s="1" t="e">
        <f>VLOOKUP(INGRESO_MERCADERIA[[#This Row],[CODIGO]],STOCKSANLUIS[],7,FALSE)</f>
        <v>#N/A</v>
      </c>
      <c r="F5305" s="10"/>
    </row>
    <row r="5306" spans="1:6" x14ac:dyDescent="0.25">
      <c r="A5306" s="6"/>
      <c r="B5306" t="e">
        <f>VLOOKUP(INGRESO_MERCADERIA[[#This Row],[CODIGO]],STOCKSANLUIS[],2,FALSE)</f>
        <v>#N/A</v>
      </c>
      <c r="C5306" s="10"/>
      <c r="D5306" s="1"/>
      <c r="E5306" s="1" t="e">
        <f>VLOOKUP(INGRESO_MERCADERIA[[#This Row],[CODIGO]],STOCKSANLUIS[],7,FALSE)</f>
        <v>#N/A</v>
      </c>
      <c r="F5306" s="10"/>
    </row>
    <row r="5307" spans="1:6" x14ac:dyDescent="0.25">
      <c r="A5307" s="6"/>
      <c r="B5307" t="e">
        <f>VLOOKUP(INGRESO_MERCADERIA[[#This Row],[CODIGO]],STOCKSANLUIS[],2,FALSE)</f>
        <v>#N/A</v>
      </c>
      <c r="C5307" s="10"/>
      <c r="D5307" s="1"/>
      <c r="E5307" s="1" t="e">
        <f>VLOOKUP(INGRESO_MERCADERIA[[#This Row],[CODIGO]],STOCKSANLUIS[],7,FALSE)</f>
        <v>#N/A</v>
      </c>
      <c r="F5307" s="10"/>
    </row>
    <row r="5308" spans="1:6" x14ac:dyDescent="0.25">
      <c r="A5308" s="6"/>
      <c r="B5308" t="e">
        <f>VLOOKUP(INGRESO_MERCADERIA[[#This Row],[CODIGO]],STOCKSANLUIS[],2,FALSE)</f>
        <v>#N/A</v>
      </c>
      <c r="C5308" s="10"/>
      <c r="D5308" s="1"/>
      <c r="E5308" s="1" t="e">
        <f>VLOOKUP(INGRESO_MERCADERIA[[#This Row],[CODIGO]],STOCKSANLUIS[],7,FALSE)</f>
        <v>#N/A</v>
      </c>
      <c r="F5308" s="10"/>
    </row>
    <row r="5309" spans="1:6" x14ac:dyDescent="0.25">
      <c r="A5309" s="6"/>
      <c r="B5309" t="e">
        <f>VLOOKUP(INGRESO_MERCADERIA[[#This Row],[CODIGO]],STOCKSANLUIS[],2,FALSE)</f>
        <v>#N/A</v>
      </c>
      <c r="C5309" s="10"/>
      <c r="D5309" s="1"/>
      <c r="E5309" s="1" t="e">
        <f>VLOOKUP(INGRESO_MERCADERIA[[#This Row],[CODIGO]],STOCKSANLUIS[],7,FALSE)</f>
        <v>#N/A</v>
      </c>
      <c r="F5309" s="10"/>
    </row>
    <row r="5310" spans="1:6" x14ac:dyDescent="0.25">
      <c r="A5310" s="6"/>
      <c r="B5310" t="e">
        <f>VLOOKUP(INGRESO_MERCADERIA[[#This Row],[CODIGO]],STOCKSANLUIS[],2,FALSE)</f>
        <v>#N/A</v>
      </c>
      <c r="C5310" s="10"/>
      <c r="D5310" s="1"/>
      <c r="E5310" s="1" t="e">
        <f>VLOOKUP(INGRESO_MERCADERIA[[#This Row],[CODIGO]],STOCKSANLUIS[],7,FALSE)</f>
        <v>#N/A</v>
      </c>
      <c r="F5310" s="10"/>
    </row>
    <row r="5311" spans="1:6" x14ac:dyDescent="0.25">
      <c r="A5311" s="6"/>
      <c r="B5311" t="e">
        <f>VLOOKUP(INGRESO_MERCADERIA[[#This Row],[CODIGO]],STOCKSANLUIS[],2,FALSE)</f>
        <v>#N/A</v>
      </c>
      <c r="C5311" s="10"/>
      <c r="D5311" s="1"/>
      <c r="E5311" s="1" t="e">
        <f>VLOOKUP(INGRESO_MERCADERIA[[#This Row],[CODIGO]],STOCKSANLUIS[],7,FALSE)</f>
        <v>#N/A</v>
      </c>
      <c r="F5311" s="10"/>
    </row>
    <row r="5312" spans="1:6" x14ac:dyDescent="0.25">
      <c r="A5312" s="6"/>
      <c r="B5312" t="e">
        <f>VLOOKUP(INGRESO_MERCADERIA[[#This Row],[CODIGO]],STOCKSANLUIS[],2,FALSE)</f>
        <v>#N/A</v>
      </c>
      <c r="C5312" s="10"/>
      <c r="D5312" s="1"/>
      <c r="E5312" s="1" t="e">
        <f>VLOOKUP(INGRESO_MERCADERIA[[#This Row],[CODIGO]],STOCKSANLUIS[],7,FALSE)</f>
        <v>#N/A</v>
      </c>
      <c r="F5312" s="10"/>
    </row>
    <row r="5313" spans="1:6" x14ac:dyDescent="0.25">
      <c r="A5313" s="6"/>
      <c r="B5313" t="e">
        <f>VLOOKUP(INGRESO_MERCADERIA[[#This Row],[CODIGO]],STOCKSANLUIS[],2,FALSE)</f>
        <v>#N/A</v>
      </c>
      <c r="C5313" s="10"/>
      <c r="D5313" s="1"/>
      <c r="E5313" s="1" t="e">
        <f>VLOOKUP(INGRESO_MERCADERIA[[#This Row],[CODIGO]],STOCKSANLUIS[],7,FALSE)</f>
        <v>#N/A</v>
      </c>
      <c r="F5313" s="10"/>
    </row>
    <row r="5314" spans="1:6" x14ac:dyDescent="0.25">
      <c r="A5314" s="6"/>
      <c r="B5314" t="e">
        <f>VLOOKUP(INGRESO_MERCADERIA[[#This Row],[CODIGO]],STOCKSANLUIS[],2,FALSE)</f>
        <v>#N/A</v>
      </c>
      <c r="C5314" s="10"/>
      <c r="D5314" s="1"/>
      <c r="E5314" s="1" t="e">
        <f>VLOOKUP(INGRESO_MERCADERIA[[#This Row],[CODIGO]],STOCKSANLUIS[],7,FALSE)</f>
        <v>#N/A</v>
      </c>
      <c r="F5314" s="10"/>
    </row>
    <row r="5315" spans="1:6" x14ac:dyDescent="0.25">
      <c r="A5315" s="6"/>
      <c r="B5315" t="e">
        <f>VLOOKUP(INGRESO_MERCADERIA[[#This Row],[CODIGO]],STOCKSANLUIS[],2,FALSE)</f>
        <v>#N/A</v>
      </c>
      <c r="C5315" s="10"/>
      <c r="D5315" s="1"/>
      <c r="E5315" s="1" t="e">
        <f>VLOOKUP(INGRESO_MERCADERIA[[#This Row],[CODIGO]],STOCKSANLUIS[],7,FALSE)</f>
        <v>#N/A</v>
      </c>
      <c r="F5315" s="10"/>
    </row>
    <row r="5316" spans="1:6" x14ac:dyDescent="0.25">
      <c r="A5316" s="6"/>
      <c r="B5316" t="e">
        <f>VLOOKUP(INGRESO_MERCADERIA[[#This Row],[CODIGO]],STOCKSANLUIS[],2,FALSE)</f>
        <v>#N/A</v>
      </c>
      <c r="C5316" s="10"/>
      <c r="D5316" s="1"/>
      <c r="E5316" s="1" t="e">
        <f>VLOOKUP(INGRESO_MERCADERIA[[#This Row],[CODIGO]],STOCKSANLUIS[],7,FALSE)</f>
        <v>#N/A</v>
      </c>
      <c r="F5316" s="10"/>
    </row>
    <row r="5317" spans="1:6" x14ac:dyDescent="0.25">
      <c r="A5317" s="6"/>
      <c r="B5317" t="e">
        <f>VLOOKUP(INGRESO_MERCADERIA[[#This Row],[CODIGO]],STOCKSANLUIS[],2,FALSE)</f>
        <v>#N/A</v>
      </c>
      <c r="C5317" s="10"/>
      <c r="D5317" s="1"/>
      <c r="E5317" s="1" t="e">
        <f>VLOOKUP(INGRESO_MERCADERIA[[#This Row],[CODIGO]],STOCKSANLUIS[],7,FALSE)</f>
        <v>#N/A</v>
      </c>
      <c r="F5317" s="10"/>
    </row>
    <row r="5318" spans="1:6" x14ac:dyDescent="0.25">
      <c r="A5318" s="6"/>
      <c r="B5318" t="e">
        <f>VLOOKUP(INGRESO_MERCADERIA[[#This Row],[CODIGO]],STOCKSANLUIS[],2,FALSE)</f>
        <v>#N/A</v>
      </c>
      <c r="C5318" s="10"/>
      <c r="D5318" s="1"/>
      <c r="E5318" s="1" t="e">
        <f>VLOOKUP(INGRESO_MERCADERIA[[#This Row],[CODIGO]],STOCKSANLUIS[],7,FALSE)</f>
        <v>#N/A</v>
      </c>
      <c r="F5318" s="10"/>
    </row>
    <row r="5319" spans="1:6" x14ac:dyDescent="0.25">
      <c r="A5319" s="6"/>
      <c r="B5319" t="e">
        <f>VLOOKUP(INGRESO_MERCADERIA[[#This Row],[CODIGO]],STOCKSANLUIS[],2,FALSE)</f>
        <v>#N/A</v>
      </c>
      <c r="C5319" s="10"/>
      <c r="D5319" s="1"/>
      <c r="E5319" s="1" t="e">
        <f>VLOOKUP(INGRESO_MERCADERIA[[#This Row],[CODIGO]],STOCKSANLUIS[],7,FALSE)</f>
        <v>#N/A</v>
      </c>
      <c r="F5319" s="10"/>
    </row>
    <row r="5320" spans="1:6" x14ac:dyDescent="0.25">
      <c r="A5320" s="6"/>
      <c r="B5320" t="e">
        <f>VLOOKUP(INGRESO_MERCADERIA[[#This Row],[CODIGO]],STOCKSANLUIS[],2,FALSE)</f>
        <v>#N/A</v>
      </c>
      <c r="C5320" s="10"/>
      <c r="D5320" s="1"/>
      <c r="E5320" s="1" t="e">
        <f>VLOOKUP(INGRESO_MERCADERIA[[#This Row],[CODIGO]],STOCKSANLUIS[],7,FALSE)</f>
        <v>#N/A</v>
      </c>
      <c r="F5320" s="10"/>
    </row>
    <row r="5321" spans="1:6" x14ac:dyDescent="0.25">
      <c r="A5321" s="6"/>
      <c r="B5321" t="e">
        <f>VLOOKUP(INGRESO_MERCADERIA[[#This Row],[CODIGO]],STOCKSANLUIS[],2,FALSE)</f>
        <v>#N/A</v>
      </c>
      <c r="C5321" s="10"/>
      <c r="D5321" s="1"/>
      <c r="E5321" s="1" t="e">
        <f>VLOOKUP(INGRESO_MERCADERIA[[#This Row],[CODIGO]],STOCKSANLUIS[],7,FALSE)</f>
        <v>#N/A</v>
      </c>
      <c r="F5321" s="10"/>
    </row>
    <row r="5322" spans="1:6" x14ac:dyDescent="0.25">
      <c r="A5322" s="6"/>
      <c r="B5322" t="e">
        <f>VLOOKUP(INGRESO_MERCADERIA[[#This Row],[CODIGO]],STOCKSANLUIS[],2,FALSE)</f>
        <v>#N/A</v>
      </c>
      <c r="C5322" s="10"/>
      <c r="D5322" s="1"/>
      <c r="E5322" s="1" t="e">
        <f>VLOOKUP(INGRESO_MERCADERIA[[#This Row],[CODIGO]],STOCKSANLUIS[],7,FALSE)</f>
        <v>#N/A</v>
      </c>
      <c r="F5322" s="10"/>
    </row>
    <row r="5323" spans="1:6" x14ac:dyDescent="0.25">
      <c r="A5323" s="6"/>
      <c r="B5323" t="e">
        <f>VLOOKUP(INGRESO_MERCADERIA[[#This Row],[CODIGO]],STOCKSANLUIS[],2,FALSE)</f>
        <v>#N/A</v>
      </c>
      <c r="C5323" s="10"/>
      <c r="D5323" s="1"/>
      <c r="E5323" s="1" t="e">
        <f>VLOOKUP(INGRESO_MERCADERIA[[#This Row],[CODIGO]],STOCKSANLUIS[],7,FALSE)</f>
        <v>#N/A</v>
      </c>
      <c r="F5323" s="10"/>
    </row>
    <row r="5324" spans="1:6" x14ac:dyDescent="0.25">
      <c r="A5324" s="6"/>
      <c r="B5324" t="e">
        <f>VLOOKUP(INGRESO_MERCADERIA[[#This Row],[CODIGO]],STOCKSANLUIS[],2,FALSE)</f>
        <v>#N/A</v>
      </c>
      <c r="C5324" s="10"/>
      <c r="D5324" s="1"/>
      <c r="E5324" s="1" t="e">
        <f>VLOOKUP(INGRESO_MERCADERIA[[#This Row],[CODIGO]],STOCKSANLUIS[],7,FALSE)</f>
        <v>#N/A</v>
      </c>
      <c r="F5324" s="10"/>
    </row>
    <row r="5325" spans="1:6" x14ac:dyDescent="0.25">
      <c r="A5325" s="6"/>
      <c r="B5325" t="e">
        <f>VLOOKUP(INGRESO_MERCADERIA[[#This Row],[CODIGO]],STOCKSANLUIS[],2,FALSE)</f>
        <v>#N/A</v>
      </c>
      <c r="C5325" s="10"/>
      <c r="D5325" s="1"/>
      <c r="E5325" s="1" t="e">
        <f>VLOOKUP(INGRESO_MERCADERIA[[#This Row],[CODIGO]],STOCKSANLUIS[],7,FALSE)</f>
        <v>#N/A</v>
      </c>
      <c r="F5325" s="10"/>
    </row>
    <row r="5326" spans="1:6" x14ac:dyDescent="0.25">
      <c r="A5326" s="6"/>
      <c r="B5326" t="e">
        <f>VLOOKUP(INGRESO_MERCADERIA[[#This Row],[CODIGO]],STOCKSANLUIS[],2,FALSE)</f>
        <v>#N/A</v>
      </c>
      <c r="C5326" s="10"/>
      <c r="D5326" s="1"/>
      <c r="E5326" s="1" t="e">
        <f>VLOOKUP(INGRESO_MERCADERIA[[#This Row],[CODIGO]],STOCKSANLUIS[],7,FALSE)</f>
        <v>#N/A</v>
      </c>
      <c r="F5326" s="10"/>
    </row>
    <row r="5327" spans="1:6" x14ac:dyDescent="0.25">
      <c r="A5327" s="6"/>
      <c r="B5327" t="e">
        <f>VLOOKUP(INGRESO_MERCADERIA[[#This Row],[CODIGO]],STOCKSANLUIS[],2,FALSE)</f>
        <v>#N/A</v>
      </c>
      <c r="C5327" s="10"/>
      <c r="D5327" s="1"/>
      <c r="E5327" s="1" t="e">
        <f>VLOOKUP(INGRESO_MERCADERIA[[#This Row],[CODIGO]],STOCKSANLUIS[],7,FALSE)</f>
        <v>#N/A</v>
      </c>
      <c r="F5327" s="10"/>
    </row>
    <row r="5328" spans="1:6" x14ac:dyDescent="0.25">
      <c r="A5328" s="6"/>
      <c r="B5328" t="e">
        <f>VLOOKUP(INGRESO_MERCADERIA[[#This Row],[CODIGO]],STOCKSANLUIS[],2,FALSE)</f>
        <v>#N/A</v>
      </c>
      <c r="C5328" s="10"/>
      <c r="D5328" s="1"/>
      <c r="E5328" s="1" t="e">
        <f>VLOOKUP(INGRESO_MERCADERIA[[#This Row],[CODIGO]],STOCKSANLUIS[],7,FALSE)</f>
        <v>#N/A</v>
      </c>
      <c r="F5328" s="10"/>
    </row>
    <row r="5329" spans="1:6" x14ac:dyDescent="0.25">
      <c r="A5329" s="6"/>
      <c r="B5329" t="e">
        <f>VLOOKUP(INGRESO_MERCADERIA[[#This Row],[CODIGO]],STOCKSANLUIS[],2,FALSE)</f>
        <v>#N/A</v>
      </c>
      <c r="C5329" s="10"/>
      <c r="D5329" s="1"/>
      <c r="E5329" s="1" t="e">
        <f>VLOOKUP(INGRESO_MERCADERIA[[#This Row],[CODIGO]],STOCKSANLUIS[],7,FALSE)</f>
        <v>#N/A</v>
      </c>
      <c r="F5329" s="10"/>
    </row>
    <row r="5330" spans="1:6" x14ac:dyDescent="0.25">
      <c r="A5330" s="6"/>
      <c r="B5330" t="e">
        <f>VLOOKUP(INGRESO_MERCADERIA[[#This Row],[CODIGO]],STOCKSANLUIS[],2,FALSE)</f>
        <v>#N/A</v>
      </c>
      <c r="C5330" s="10"/>
      <c r="D5330" s="1"/>
      <c r="E5330" s="1" t="e">
        <f>VLOOKUP(INGRESO_MERCADERIA[[#This Row],[CODIGO]],STOCKSANLUIS[],7,FALSE)</f>
        <v>#N/A</v>
      </c>
      <c r="F5330" s="10"/>
    </row>
    <row r="5331" spans="1:6" x14ac:dyDescent="0.25">
      <c r="A5331" s="6"/>
      <c r="B5331" t="e">
        <f>VLOOKUP(INGRESO_MERCADERIA[[#This Row],[CODIGO]],STOCKSANLUIS[],2,FALSE)</f>
        <v>#N/A</v>
      </c>
      <c r="C5331" s="10"/>
      <c r="D5331" s="1"/>
      <c r="E5331" s="1" t="e">
        <f>VLOOKUP(INGRESO_MERCADERIA[[#This Row],[CODIGO]],STOCKSANLUIS[],7,FALSE)</f>
        <v>#N/A</v>
      </c>
      <c r="F5331" s="10"/>
    </row>
    <row r="5332" spans="1:6" x14ac:dyDescent="0.25">
      <c r="A5332" s="6"/>
      <c r="B5332" t="e">
        <f>VLOOKUP(INGRESO_MERCADERIA[[#This Row],[CODIGO]],STOCKSANLUIS[],2,FALSE)</f>
        <v>#N/A</v>
      </c>
      <c r="C5332" s="10"/>
      <c r="D5332" s="1"/>
      <c r="E5332" s="1" t="e">
        <f>VLOOKUP(INGRESO_MERCADERIA[[#This Row],[CODIGO]],STOCKSANLUIS[],7,FALSE)</f>
        <v>#N/A</v>
      </c>
      <c r="F5332" s="10"/>
    </row>
    <row r="5333" spans="1:6" x14ac:dyDescent="0.25">
      <c r="A5333" s="6"/>
      <c r="B5333" t="e">
        <f>VLOOKUP(INGRESO_MERCADERIA[[#This Row],[CODIGO]],STOCKSANLUIS[],2,FALSE)</f>
        <v>#N/A</v>
      </c>
      <c r="C5333" s="10"/>
      <c r="D5333" s="1"/>
      <c r="E5333" s="1" t="e">
        <f>VLOOKUP(INGRESO_MERCADERIA[[#This Row],[CODIGO]],STOCKSANLUIS[],7,FALSE)</f>
        <v>#N/A</v>
      </c>
      <c r="F5333" s="10"/>
    </row>
    <row r="5334" spans="1:6" x14ac:dyDescent="0.25">
      <c r="A5334" s="6"/>
      <c r="B5334" t="e">
        <f>VLOOKUP(INGRESO_MERCADERIA[[#This Row],[CODIGO]],STOCKSANLUIS[],2,FALSE)</f>
        <v>#N/A</v>
      </c>
      <c r="C5334" s="10"/>
      <c r="D5334" s="1"/>
      <c r="E5334" s="1" t="e">
        <f>VLOOKUP(INGRESO_MERCADERIA[[#This Row],[CODIGO]],STOCKSANLUIS[],7,FALSE)</f>
        <v>#N/A</v>
      </c>
      <c r="F5334" s="10"/>
    </row>
    <row r="5335" spans="1:6" x14ac:dyDescent="0.25">
      <c r="A5335" s="6"/>
      <c r="B5335" t="e">
        <f>VLOOKUP(INGRESO_MERCADERIA[[#This Row],[CODIGO]],STOCKSANLUIS[],2,FALSE)</f>
        <v>#N/A</v>
      </c>
      <c r="C5335" s="10"/>
      <c r="D5335" s="1"/>
      <c r="E5335" s="1" t="e">
        <f>VLOOKUP(INGRESO_MERCADERIA[[#This Row],[CODIGO]],STOCKSANLUIS[],7,FALSE)</f>
        <v>#N/A</v>
      </c>
      <c r="F5335" s="10"/>
    </row>
    <row r="5336" spans="1:6" x14ac:dyDescent="0.25">
      <c r="A5336" s="6"/>
      <c r="B5336" t="e">
        <f>VLOOKUP(INGRESO_MERCADERIA[[#This Row],[CODIGO]],STOCKSANLUIS[],2,FALSE)</f>
        <v>#N/A</v>
      </c>
      <c r="C5336" s="10"/>
      <c r="D5336" s="1"/>
      <c r="E5336" s="1" t="e">
        <f>VLOOKUP(INGRESO_MERCADERIA[[#This Row],[CODIGO]],STOCKSANLUIS[],7,FALSE)</f>
        <v>#N/A</v>
      </c>
      <c r="F5336" s="10"/>
    </row>
    <row r="5337" spans="1:6" x14ac:dyDescent="0.25">
      <c r="A5337" s="6"/>
      <c r="B5337" t="e">
        <f>VLOOKUP(INGRESO_MERCADERIA[[#This Row],[CODIGO]],STOCKSANLUIS[],2,FALSE)</f>
        <v>#N/A</v>
      </c>
      <c r="C5337" s="10"/>
      <c r="D5337" s="1"/>
      <c r="E5337" s="1" t="e">
        <f>VLOOKUP(INGRESO_MERCADERIA[[#This Row],[CODIGO]],STOCKSANLUIS[],7,FALSE)</f>
        <v>#N/A</v>
      </c>
      <c r="F5337" s="10"/>
    </row>
    <row r="5338" spans="1:6" x14ac:dyDescent="0.25">
      <c r="A5338" s="6"/>
      <c r="B5338" t="e">
        <f>VLOOKUP(INGRESO_MERCADERIA[[#This Row],[CODIGO]],STOCKSANLUIS[],2,FALSE)</f>
        <v>#N/A</v>
      </c>
      <c r="C5338" s="10"/>
      <c r="D5338" s="1"/>
      <c r="E5338" s="1" t="e">
        <f>VLOOKUP(INGRESO_MERCADERIA[[#This Row],[CODIGO]],STOCKSANLUIS[],7,FALSE)</f>
        <v>#N/A</v>
      </c>
      <c r="F5338" s="10"/>
    </row>
    <row r="5339" spans="1:6" x14ac:dyDescent="0.25">
      <c r="A5339" s="6"/>
      <c r="B5339" t="e">
        <f>VLOOKUP(INGRESO_MERCADERIA[[#This Row],[CODIGO]],STOCKSANLUIS[],2,FALSE)</f>
        <v>#N/A</v>
      </c>
      <c r="C5339" s="10"/>
      <c r="D5339" s="1"/>
      <c r="E5339" s="1" t="e">
        <f>VLOOKUP(INGRESO_MERCADERIA[[#This Row],[CODIGO]],STOCKSANLUIS[],7,FALSE)</f>
        <v>#N/A</v>
      </c>
      <c r="F5339" s="10"/>
    </row>
    <row r="5340" spans="1:6" x14ac:dyDescent="0.25">
      <c r="A5340" s="6"/>
      <c r="B5340" t="e">
        <f>VLOOKUP(INGRESO_MERCADERIA[[#This Row],[CODIGO]],STOCKSANLUIS[],2,FALSE)</f>
        <v>#N/A</v>
      </c>
      <c r="C5340" s="10"/>
      <c r="D5340" s="1"/>
      <c r="E5340" s="1" t="e">
        <f>VLOOKUP(INGRESO_MERCADERIA[[#This Row],[CODIGO]],STOCKSANLUIS[],7,FALSE)</f>
        <v>#N/A</v>
      </c>
      <c r="F5340" s="10"/>
    </row>
    <row r="5341" spans="1:6" x14ac:dyDescent="0.25">
      <c r="A5341" s="6"/>
      <c r="B5341" t="e">
        <f>VLOOKUP(INGRESO_MERCADERIA[[#This Row],[CODIGO]],STOCKSANLUIS[],2,FALSE)</f>
        <v>#N/A</v>
      </c>
      <c r="C5341" s="10"/>
      <c r="D5341" s="1"/>
      <c r="E5341" s="1" t="e">
        <f>VLOOKUP(INGRESO_MERCADERIA[[#This Row],[CODIGO]],STOCKSANLUIS[],7,FALSE)</f>
        <v>#N/A</v>
      </c>
      <c r="F5341" s="10"/>
    </row>
    <row r="5342" spans="1:6" x14ac:dyDescent="0.25">
      <c r="A5342" s="6"/>
      <c r="B5342" t="e">
        <f>VLOOKUP(INGRESO_MERCADERIA[[#This Row],[CODIGO]],STOCKSANLUIS[],2,FALSE)</f>
        <v>#N/A</v>
      </c>
      <c r="C5342" s="10"/>
      <c r="D5342" s="1"/>
      <c r="E5342" s="1" t="e">
        <f>VLOOKUP(INGRESO_MERCADERIA[[#This Row],[CODIGO]],STOCKSANLUIS[],7,FALSE)</f>
        <v>#N/A</v>
      </c>
      <c r="F5342" s="10"/>
    </row>
    <row r="5343" spans="1:6" x14ac:dyDescent="0.25">
      <c r="A5343" s="6"/>
      <c r="B5343" t="e">
        <f>VLOOKUP(INGRESO_MERCADERIA[[#This Row],[CODIGO]],STOCKSANLUIS[],2,FALSE)</f>
        <v>#N/A</v>
      </c>
      <c r="C5343" s="10"/>
      <c r="D5343" s="1"/>
      <c r="E5343" s="1" t="e">
        <f>VLOOKUP(INGRESO_MERCADERIA[[#This Row],[CODIGO]],STOCKSANLUIS[],7,FALSE)</f>
        <v>#N/A</v>
      </c>
      <c r="F5343" s="10"/>
    </row>
    <row r="5344" spans="1:6" x14ac:dyDescent="0.25">
      <c r="A5344" s="6"/>
      <c r="B5344" t="e">
        <f>VLOOKUP(INGRESO_MERCADERIA[[#This Row],[CODIGO]],STOCKSANLUIS[],2,FALSE)</f>
        <v>#N/A</v>
      </c>
      <c r="C5344" s="10"/>
      <c r="D5344" s="1"/>
      <c r="E5344" s="1" t="e">
        <f>VLOOKUP(INGRESO_MERCADERIA[[#This Row],[CODIGO]],STOCKSANLUIS[],7,FALSE)</f>
        <v>#N/A</v>
      </c>
      <c r="F5344" s="10"/>
    </row>
    <row r="5345" spans="1:6" x14ac:dyDescent="0.25">
      <c r="A5345" s="6"/>
      <c r="B5345" t="e">
        <f>VLOOKUP(INGRESO_MERCADERIA[[#This Row],[CODIGO]],STOCKSANLUIS[],2,FALSE)</f>
        <v>#N/A</v>
      </c>
      <c r="C5345" s="10"/>
      <c r="D5345" s="1"/>
      <c r="E5345" s="1" t="e">
        <f>VLOOKUP(INGRESO_MERCADERIA[[#This Row],[CODIGO]],STOCKSANLUIS[],7,FALSE)</f>
        <v>#N/A</v>
      </c>
      <c r="F5345" s="10"/>
    </row>
    <row r="5346" spans="1:6" x14ac:dyDescent="0.25">
      <c r="A5346" s="6"/>
      <c r="B5346" t="e">
        <f>VLOOKUP(INGRESO_MERCADERIA[[#This Row],[CODIGO]],STOCKSANLUIS[],2,FALSE)</f>
        <v>#N/A</v>
      </c>
      <c r="C5346" s="10"/>
      <c r="D5346" s="1"/>
      <c r="E5346" s="1" t="e">
        <f>VLOOKUP(INGRESO_MERCADERIA[[#This Row],[CODIGO]],STOCKSANLUIS[],7,FALSE)</f>
        <v>#N/A</v>
      </c>
      <c r="F5346" s="10"/>
    </row>
    <row r="5347" spans="1:6" x14ac:dyDescent="0.25">
      <c r="A5347" s="6"/>
      <c r="B5347" t="e">
        <f>VLOOKUP(INGRESO_MERCADERIA[[#This Row],[CODIGO]],STOCKSANLUIS[],2,FALSE)</f>
        <v>#N/A</v>
      </c>
      <c r="C5347" s="10"/>
      <c r="D5347" s="1"/>
      <c r="E5347" s="1" t="e">
        <f>VLOOKUP(INGRESO_MERCADERIA[[#This Row],[CODIGO]],STOCKSANLUIS[],7,FALSE)</f>
        <v>#N/A</v>
      </c>
      <c r="F5347" s="10"/>
    </row>
    <row r="5348" spans="1:6" x14ac:dyDescent="0.25">
      <c r="A5348" s="6"/>
      <c r="B5348" t="e">
        <f>VLOOKUP(INGRESO_MERCADERIA[[#This Row],[CODIGO]],STOCKSANLUIS[],2,FALSE)</f>
        <v>#N/A</v>
      </c>
      <c r="C5348" s="10"/>
      <c r="D5348" s="1"/>
      <c r="E5348" s="1" t="e">
        <f>VLOOKUP(INGRESO_MERCADERIA[[#This Row],[CODIGO]],STOCKSANLUIS[],7,FALSE)</f>
        <v>#N/A</v>
      </c>
      <c r="F5348" s="10"/>
    </row>
    <row r="5349" spans="1:6" x14ac:dyDescent="0.25">
      <c r="A5349" s="6"/>
      <c r="B5349" t="e">
        <f>VLOOKUP(INGRESO_MERCADERIA[[#This Row],[CODIGO]],STOCKSANLUIS[],2,FALSE)</f>
        <v>#N/A</v>
      </c>
      <c r="C5349" s="10"/>
      <c r="D5349" s="1"/>
      <c r="E5349" s="1" t="e">
        <f>VLOOKUP(INGRESO_MERCADERIA[[#This Row],[CODIGO]],STOCKSANLUIS[],7,FALSE)</f>
        <v>#N/A</v>
      </c>
      <c r="F5349" s="10"/>
    </row>
    <row r="5350" spans="1:6" x14ac:dyDescent="0.25">
      <c r="A5350" s="6"/>
      <c r="B5350" t="e">
        <f>VLOOKUP(INGRESO_MERCADERIA[[#This Row],[CODIGO]],STOCKSANLUIS[],2,FALSE)</f>
        <v>#N/A</v>
      </c>
      <c r="C5350" s="10"/>
      <c r="D5350" s="1"/>
      <c r="E5350" s="1" t="e">
        <f>VLOOKUP(INGRESO_MERCADERIA[[#This Row],[CODIGO]],STOCKSANLUIS[],7,FALSE)</f>
        <v>#N/A</v>
      </c>
      <c r="F5350" s="10"/>
    </row>
    <row r="5351" spans="1:6" x14ac:dyDescent="0.25">
      <c r="A5351" s="6"/>
      <c r="B5351" t="e">
        <f>VLOOKUP(INGRESO_MERCADERIA[[#This Row],[CODIGO]],STOCKSANLUIS[],2,FALSE)</f>
        <v>#N/A</v>
      </c>
      <c r="C5351" s="10"/>
      <c r="D5351" s="1"/>
      <c r="E5351" s="1" t="e">
        <f>VLOOKUP(INGRESO_MERCADERIA[[#This Row],[CODIGO]],STOCKSANLUIS[],7,FALSE)</f>
        <v>#N/A</v>
      </c>
      <c r="F5351" s="10"/>
    </row>
    <row r="5352" spans="1:6" x14ac:dyDescent="0.25">
      <c r="A5352" s="6"/>
      <c r="B5352" t="e">
        <f>VLOOKUP(INGRESO_MERCADERIA[[#This Row],[CODIGO]],STOCKSANLUIS[],2,FALSE)</f>
        <v>#N/A</v>
      </c>
      <c r="C5352" s="10"/>
      <c r="D5352" s="1"/>
      <c r="E5352" s="1" t="e">
        <f>VLOOKUP(INGRESO_MERCADERIA[[#This Row],[CODIGO]],STOCKSANLUIS[],7,FALSE)</f>
        <v>#N/A</v>
      </c>
      <c r="F5352" s="10"/>
    </row>
    <row r="5353" spans="1:6" x14ac:dyDescent="0.25">
      <c r="A5353" s="6"/>
      <c r="B5353" t="e">
        <f>VLOOKUP(INGRESO_MERCADERIA[[#This Row],[CODIGO]],STOCKSANLUIS[],2,FALSE)</f>
        <v>#N/A</v>
      </c>
      <c r="C5353" s="10"/>
      <c r="D5353" s="1"/>
      <c r="E5353" s="1" t="e">
        <f>VLOOKUP(INGRESO_MERCADERIA[[#This Row],[CODIGO]],STOCKSANLUIS[],7,FALSE)</f>
        <v>#N/A</v>
      </c>
      <c r="F5353" s="10"/>
    </row>
    <row r="5354" spans="1:6" x14ac:dyDescent="0.25">
      <c r="A5354" s="6"/>
      <c r="B5354" t="e">
        <f>VLOOKUP(INGRESO_MERCADERIA[[#This Row],[CODIGO]],STOCKSANLUIS[],2,FALSE)</f>
        <v>#N/A</v>
      </c>
      <c r="C5354" s="10"/>
      <c r="D5354" s="1"/>
      <c r="E5354" s="1" t="e">
        <f>VLOOKUP(INGRESO_MERCADERIA[[#This Row],[CODIGO]],STOCKSANLUIS[],7,FALSE)</f>
        <v>#N/A</v>
      </c>
      <c r="F5354" s="10"/>
    </row>
    <row r="5355" spans="1:6" x14ac:dyDescent="0.25">
      <c r="A5355" s="6"/>
      <c r="B5355" t="e">
        <f>VLOOKUP(INGRESO_MERCADERIA[[#This Row],[CODIGO]],STOCKSANLUIS[],2,FALSE)</f>
        <v>#N/A</v>
      </c>
      <c r="C5355" s="10"/>
      <c r="D5355" s="1"/>
      <c r="E5355" s="1" t="e">
        <f>VLOOKUP(INGRESO_MERCADERIA[[#This Row],[CODIGO]],STOCKSANLUIS[],7,FALSE)</f>
        <v>#N/A</v>
      </c>
      <c r="F5355" s="10"/>
    </row>
    <row r="5356" spans="1:6" x14ac:dyDescent="0.25">
      <c r="A5356" s="6"/>
      <c r="B5356" t="e">
        <f>VLOOKUP(INGRESO_MERCADERIA[[#This Row],[CODIGO]],STOCKSANLUIS[],2,FALSE)</f>
        <v>#N/A</v>
      </c>
      <c r="C5356" s="10"/>
      <c r="D5356" s="1"/>
      <c r="E5356" s="1" t="e">
        <f>VLOOKUP(INGRESO_MERCADERIA[[#This Row],[CODIGO]],STOCKSANLUIS[],7,FALSE)</f>
        <v>#N/A</v>
      </c>
      <c r="F5356" s="10"/>
    </row>
    <row r="5357" spans="1:6" x14ac:dyDescent="0.25">
      <c r="A5357" s="6"/>
      <c r="B5357" t="e">
        <f>VLOOKUP(INGRESO_MERCADERIA[[#This Row],[CODIGO]],STOCKSANLUIS[],2,FALSE)</f>
        <v>#N/A</v>
      </c>
      <c r="C5357" s="10"/>
      <c r="D5357" s="1"/>
      <c r="E5357" s="1" t="e">
        <f>VLOOKUP(INGRESO_MERCADERIA[[#This Row],[CODIGO]],STOCKSANLUIS[],7,FALSE)</f>
        <v>#N/A</v>
      </c>
      <c r="F5357" s="10"/>
    </row>
    <row r="5358" spans="1:6" x14ac:dyDescent="0.25">
      <c r="A5358" s="6"/>
      <c r="B5358" t="e">
        <f>VLOOKUP(INGRESO_MERCADERIA[[#This Row],[CODIGO]],STOCKSANLUIS[],2,FALSE)</f>
        <v>#N/A</v>
      </c>
      <c r="C5358" s="10"/>
      <c r="D5358" s="1"/>
      <c r="E5358" s="1" t="e">
        <f>VLOOKUP(INGRESO_MERCADERIA[[#This Row],[CODIGO]],STOCKSANLUIS[],7,FALSE)</f>
        <v>#N/A</v>
      </c>
      <c r="F5358" s="10"/>
    </row>
    <row r="5359" spans="1:6" x14ac:dyDescent="0.25">
      <c r="A5359" s="6"/>
      <c r="B5359" t="e">
        <f>VLOOKUP(INGRESO_MERCADERIA[[#This Row],[CODIGO]],STOCKSANLUIS[],2,FALSE)</f>
        <v>#N/A</v>
      </c>
      <c r="C5359" s="10"/>
      <c r="D5359" s="1"/>
      <c r="E5359" s="1" t="e">
        <f>VLOOKUP(INGRESO_MERCADERIA[[#This Row],[CODIGO]],STOCKSANLUIS[],7,FALSE)</f>
        <v>#N/A</v>
      </c>
      <c r="F5359" s="10"/>
    </row>
    <row r="5360" spans="1:6" x14ac:dyDescent="0.25">
      <c r="A5360" s="6"/>
      <c r="B5360" t="e">
        <f>VLOOKUP(INGRESO_MERCADERIA[[#This Row],[CODIGO]],STOCKSANLUIS[],2,FALSE)</f>
        <v>#N/A</v>
      </c>
      <c r="C5360" s="10"/>
      <c r="D5360" s="1"/>
      <c r="E5360" s="1" t="e">
        <f>VLOOKUP(INGRESO_MERCADERIA[[#This Row],[CODIGO]],STOCKSANLUIS[],7,FALSE)</f>
        <v>#N/A</v>
      </c>
      <c r="F5360" s="10"/>
    </row>
    <row r="5361" spans="1:6" x14ac:dyDescent="0.25">
      <c r="A5361" s="6"/>
      <c r="B5361" t="e">
        <f>VLOOKUP(INGRESO_MERCADERIA[[#This Row],[CODIGO]],STOCKSANLUIS[],2,FALSE)</f>
        <v>#N/A</v>
      </c>
      <c r="C5361" s="10"/>
      <c r="D5361" s="1"/>
      <c r="E5361" s="1" t="e">
        <f>VLOOKUP(INGRESO_MERCADERIA[[#This Row],[CODIGO]],STOCKSANLUIS[],7,FALSE)</f>
        <v>#N/A</v>
      </c>
      <c r="F5361" s="10"/>
    </row>
    <row r="5362" spans="1:6" x14ac:dyDescent="0.25">
      <c r="A5362" s="6"/>
      <c r="B5362" t="e">
        <f>VLOOKUP(INGRESO_MERCADERIA[[#This Row],[CODIGO]],STOCKSANLUIS[],2,FALSE)</f>
        <v>#N/A</v>
      </c>
      <c r="C5362" s="10"/>
      <c r="D5362" s="1"/>
      <c r="E5362" s="1" t="e">
        <f>VLOOKUP(INGRESO_MERCADERIA[[#This Row],[CODIGO]],STOCKSANLUIS[],7,FALSE)</f>
        <v>#N/A</v>
      </c>
      <c r="F5362" s="10"/>
    </row>
    <row r="5363" spans="1:6" x14ac:dyDescent="0.25">
      <c r="A5363" s="6"/>
      <c r="B5363" t="e">
        <f>VLOOKUP(INGRESO_MERCADERIA[[#This Row],[CODIGO]],STOCKSANLUIS[],2,FALSE)</f>
        <v>#N/A</v>
      </c>
      <c r="C5363" s="10"/>
      <c r="D5363" s="1"/>
      <c r="E5363" s="1" t="e">
        <f>VLOOKUP(INGRESO_MERCADERIA[[#This Row],[CODIGO]],STOCKSANLUIS[],7,FALSE)</f>
        <v>#N/A</v>
      </c>
      <c r="F5363" s="10"/>
    </row>
    <row r="5364" spans="1:6" x14ac:dyDescent="0.25">
      <c r="A5364" s="6"/>
      <c r="B5364" t="e">
        <f>VLOOKUP(INGRESO_MERCADERIA[[#This Row],[CODIGO]],STOCKSANLUIS[],2,FALSE)</f>
        <v>#N/A</v>
      </c>
      <c r="C5364" s="10"/>
      <c r="D5364" s="1"/>
      <c r="E5364" s="1" t="e">
        <f>VLOOKUP(INGRESO_MERCADERIA[[#This Row],[CODIGO]],STOCKSANLUIS[],7,FALSE)</f>
        <v>#N/A</v>
      </c>
      <c r="F5364" s="10"/>
    </row>
    <row r="5365" spans="1:6" x14ac:dyDescent="0.25">
      <c r="A5365" s="6"/>
      <c r="B5365" t="e">
        <f>VLOOKUP(INGRESO_MERCADERIA[[#This Row],[CODIGO]],STOCKSANLUIS[],2,FALSE)</f>
        <v>#N/A</v>
      </c>
      <c r="C5365" s="10"/>
      <c r="D5365" s="1"/>
      <c r="E5365" s="1" t="e">
        <f>VLOOKUP(INGRESO_MERCADERIA[[#This Row],[CODIGO]],STOCKSANLUIS[],7,FALSE)</f>
        <v>#N/A</v>
      </c>
      <c r="F5365" s="10"/>
    </row>
    <row r="5366" spans="1:6" x14ac:dyDescent="0.25">
      <c r="A5366" s="6"/>
      <c r="B5366" t="e">
        <f>VLOOKUP(INGRESO_MERCADERIA[[#This Row],[CODIGO]],STOCKSANLUIS[],2,FALSE)</f>
        <v>#N/A</v>
      </c>
      <c r="C5366" s="10"/>
      <c r="D5366" s="1"/>
      <c r="E5366" s="1" t="e">
        <f>VLOOKUP(INGRESO_MERCADERIA[[#This Row],[CODIGO]],STOCKSANLUIS[],7,FALSE)</f>
        <v>#N/A</v>
      </c>
      <c r="F5366" s="10"/>
    </row>
    <row r="5367" spans="1:6" x14ac:dyDescent="0.25">
      <c r="A5367" s="6"/>
      <c r="B5367" t="e">
        <f>VLOOKUP(INGRESO_MERCADERIA[[#This Row],[CODIGO]],STOCKSANLUIS[],2,FALSE)</f>
        <v>#N/A</v>
      </c>
      <c r="C5367" s="10"/>
      <c r="D5367" s="1"/>
      <c r="E5367" s="1" t="e">
        <f>VLOOKUP(INGRESO_MERCADERIA[[#This Row],[CODIGO]],STOCKSANLUIS[],7,FALSE)</f>
        <v>#N/A</v>
      </c>
      <c r="F5367" s="10"/>
    </row>
    <row r="5368" spans="1:6" x14ac:dyDescent="0.25">
      <c r="A5368" s="6"/>
      <c r="B5368" t="e">
        <f>VLOOKUP(INGRESO_MERCADERIA[[#This Row],[CODIGO]],STOCKSANLUIS[],2,FALSE)</f>
        <v>#N/A</v>
      </c>
      <c r="C5368" s="10"/>
      <c r="D5368" s="1"/>
      <c r="E5368" s="1" t="e">
        <f>VLOOKUP(INGRESO_MERCADERIA[[#This Row],[CODIGO]],STOCKSANLUIS[],7,FALSE)</f>
        <v>#N/A</v>
      </c>
      <c r="F5368" s="10"/>
    </row>
    <row r="5369" spans="1:6" x14ac:dyDescent="0.25">
      <c r="A5369" s="6"/>
      <c r="B5369" t="e">
        <f>VLOOKUP(INGRESO_MERCADERIA[[#This Row],[CODIGO]],STOCKSANLUIS[],2,FALSE)</f>
        <v>#N/A</v>
      </c>
      <c r="C5369" s="10"/>
      <c r="D5369" s="1"/>
      <c r="E5369" s="1" t="e">
        <f>VLOOKUP(INGRESO_MERCADERIA[[#This Row],[CODIGO]],STOCKSANLUIS[],7,FALSE)</f>
        <v>#N/A</v>
      </c>
      <c r="F5369" s="10"/>
    </row>
    <row r="5370" spans="1:6" x14ac:dyDescent="0.25">
      <c r="A5370" s="6"/>
      <c r="B5370" t="e">
        <f>VLOOKUP(INGRESO_MERCADERIA[[#This Row],[CODIGO]],STOCKSANLUIS[],2,FALSE)</f>
        <v>#N/A</v>
      </c>
      <c r="C5370" s="10"/>
      <c r="D5370" s="1"/>
      <c r="E5370" s="1" t="e">
        <f>VLOOKUP(INGRESO_MERCADERIA[[#This Row],[CODIGO]],STOCKSANLUIS[],7,FALSE)</f>
        <v>#N/A</v>
      </c>
      <c r="F5370" s="10"/>
    </row>
    <row r="5371" spans="1:6" x14ac:dyDescent="0.25">
      <c r="A5371" s="6"/>
      <c r="B5371" t="e">
        <f>VLOOKUP(INGRESO_MERCADERIA[[#This Row],[CODIGO]],STOCKSANLUIS[],2,FALSE)</f>
        <v>#N/A</v>
      </c>
      <c r="C5371" s="10"/>
      <c r="D5371" s="1"/>
      <c r="E5371" s="1" t="e">
        <f>VLOOKUP(INGRESO_MERCADERIA[[#This Row],[CODIGO]],STOCKSANLUIS[],7,FALSE)</f>
        <v>#N/A</v>
      </c>
      <c r="F5371" s="10"/>
    </row>
    <row r="5372" spans="1:6" x14ac:dyDescent="0.25">
      <c r="A5372" s="6"/>
      <c r="B5372" t="e">
        <f>VLOOKUP(INGRESO_MERCADERIA[[#This Row],[CODIGO]],STOCKSANLUIS[],2,FALSE)</f>
        <v>#N/A</v>
      </c>
      <c r="C5372" s="10"/>
      <c r="D5372" s="1"/>
      <c r="E5372" s="1" t="e">
        <f>VLOOKUP(INGRESO_MERCADERIA[[#This Row],[CODIGO]],STOCKSANLUIS[],7,FALSE)</f>
        <v>#N/A</v>
      </c>
      <c r="F5372" s="10"/>
    </row>
    <row r="5373" spans="1:6" x14ac:dyDescent="0.25">
      <c r="A5373" s="6"/>
      <c r="B5373" t="e">
        <f>VLOOKUP(INGRESO_MERCADERIA[[#This Row],[CODIGO]],STOCKSANLUIS[],2,FALSE)</f>
        <v>#N/A</v>
      </c>
      <c r="C5373" s="10"/>
      <c r="D5373" s="1"/>
      <c r="E5373" s="1" t="e">
        <f>VLOOKUP(INGRESO_MERCADERIA[[#This Row],[CODIGO]],STOCKSANLUIS[],7,FALSE)</f>
        <v>#N/A</v>
      </c>
      <c r="F5373" s="10"/>
    </row>
    <row r="5374" spans="1:6" x14ac:dyDescent="0.25">
      <c r="A5374" s="6"/>
      <c r="B5374" t="e">
        <f>VLOOKUP(INGRESO_MERCADERIA[[#This Row],[CODIGO]],STOCKSANLUIS[],2,FALSE)</f>
        <v>#N/A</v>
      </c>
      <c r="C5374" s="10"/>
      <c r="D5374" s="1"/>
      <c r="E5374" s="1" t="e">
        <f>VLOOKUP(INGRESO_MERCADERIA[[#This Row],[CODIGO]],STOCKSANLUIS[],7,FALSE)</f>
        <v>#N/A</v>
      </c>
      <c r="F5374" s="10"/>
    </row>
    <row r="5375" spans="1:6" x14ac:dyDescent="0.25">
      <c r="A5375" s="6"/>
      <c r="B5375" t="e">
        <f>VLOOKUP(INGRESO_MERCADERIA[[#This Row],[CODIGO]],STOCKSANLUIS[],2,FALSE)</f>
        <v>#N/A</v>
      </c>
      <c r="C5375" s="10"/>
      <c r="D5375" s="1"/>
      <c r="E5375" s="1" t="e">
        <f>VLOOKUP(INGRESO_MERCADERIA[[#This Row],[CODIGO]],STOCKSANLUIS[],7,FALSE)</f>
        <v>#N/A</v>
      </c>
      <c r="F5375" s="10"/>
    </row>
    <row r="5376" spans="1:6" x14ac:dyDescent="0.25">
      <c r="A5376" s="6"/>
      <c r="B5376" t="e">
        <f>VLOOKUP(INGRESO_MERCADERIA[[#This Row],[CODIGO]],STOCKSANLUIS[],2,FALSE)</f>
        <v>#N/A</v>
      </c>
      <c r="C5376" s="10"/>
      <c r="D5376" s="1"/>
      <c r="E5376" s="1" t="e">
        <f>VLOOKUP(INGRESO_MERCADERIA[[#This Row],[CODIGO]],STOCKSANLUIS[],7,FALSE)</f>
        <v>#N/A</v>
      </c>
      <c r="F5376" s="10"/>
    </row>
    <row r="5377" spans="1:6" x14ac:dyDescent="0.25">
      <c r="A5377" s="6"/>
      <c r="B5377" t="e">
        <f>VLOOKUP(INGRESO_MERCADERIA[[#This Row],[CODIGO]],STOCKSANLUIS[],2,FALSE)</f>
        <v>#N/A</v>
      </c>
      <c r="C5377" s="10"/>
      <c r="D5377" s="1"/>
      <c r="E5377" s="1" t="e">
        <f>VLOOKUP(INGRESO_MERCADERIA[[#This Row],[CODIGO]],STOCKSANLUIS[],7,FALSE)</f>
        <v>#N/A</v>
      </c>
      <c r="F5377" s="10"/>
    </row>
    <row r="5378" spans="1:6" x14ac:dyDescent="0.25">
      <c r="A5378" s="6"/>
      <c r="B5378" t="e">
        <f>VLOOKUP(INGRESO_MERCADERIA[[#This Row],[CODIGO]],STOCKSANLUIS[],2,FALSE)</f>
        <v>#N/A</v>
      </c>
      <c r="C5378" s="10"/>
      <c r="D5378" s="1"/>
      <c r="E5378" s="1" t="e">
        <f>VLOOKUP(INGRESO_MERCADERIA[[#This Row],[CODIGO]],STOCKSANLUIS[],7,FALSE)</f>
        <v>#N/A</v>
      </c>
      <c r="F5378" s="10"/>
    </row>
    <row r="5379" spans="1:6" x14ac:dyDescent="0.25">
      <c r="A5379" s="6"/>
      <c r="B5379" t="e">
        <f>VLOOKUP(INGRESO_MERCADERIA[[#This Row],[CODIGO]],STOCKSANLUIS[],2,FALSE)</f>
        <v>#N/A</v>
      </c>
      <c r="C5379" s="10"/>
      <c r="D5379" s="1"/>
      <c r="E5379" s="1" t="e">
        <f>VLOOKUP(INGRESO_MERCADERIA[[#This Row],[CODIGO]],STOCKSANLUIS[],7,FALSE)</f>
        <v>#N/A</v>
      </c>
      <c r="F5379" s="10"/>
    </row>
    <row r="5380" spans="1:6" x14ac:dyDescent="0.25">
      <c r="A5380" s="6"/>
      <c r="B5380" t="e">
        <f>VLOOKUP(INGRESO_MERCADERIA[[#This Row],[CODIGO]],STOCKSANLUIS[],2,FALSE)</f>
        <v>#N/A</v>
      </c>
      <c r="C5380" s="10"/>
      <c r="D5380" s="1"/>
      <c r="E5380" s="1" t="e">
        <f>VLOOKUP(INGRESO_MERCADERIA[[#This Row],[CODIGO]],STOCKSANLUIS[],7,FALSE)</f>
        <v>#N/A</v>
      </c>
      <c r="F5380" s="10"/>
    </row>
    <row r="5381" spans="1:6" x14ac:dyDescent="0.25">
      <c r="A5381" s="6"/>
      <c r="B5381" t="e">
        <f>VLOOKUP(INGRESO_MERCADERIA[[#This Row],[CODIGO]],STOCKSANLUIS[],2,FALSE)</f>
        <v>#N/A</v>
      </c>
      <c r="C5381" s="10"/>
      <c r="D5381" s="1"/>
      <c r="E5381" s="1" t="e">
        <f>VLOOKUP(INGRESO_MERCADERIA[[#This Row],[CODIGO]],STOCKSANLUIS[],7,FALSE)</f>
        <v>#N/A</v>
      </c>
      <c r="F5381" s="10"/>
    </row>
    <row r="5382" spans="1:6" x14ac:dyDescent="0.25">
      <c r="A5382" s="6"/>
      <c r="B5382" t="e">
        <f>VLOOKUP(INGRESO_MERCADERIA[[#This Row],[CODIGO]],STOCKSANLUIS[],2,FALSE)</f>
        <v>#N/A</v>
      </c>
      <c r="C5382" s="10"/>
      <c r="D5382" s="1"/>
      <c r="E5382" s="1" t="e">
        <f>VLOOKUP(INGRESO_MERCADERIA[[#This Row],[CODIGO]],STOCKSANLUIS[],7,FALSE)</f>
        <v>#N/A</v>
      </c>
      <c r="F5382" s="10"/>
    </row>
    <row r="5383" spans="1:6" x14ac:dyDescent="0.25">
      <c r="A5383" s="6"/>
      <c r="B5383" t="e">
        <f>VLOOKUP(INGRESO_MERCADERIA[[#This Row],[CODIGO]],STOCKSANLUIS[],2,FALSE)</f>
        <v>#N/A</v>
      </c>
      <c r="C5383" s="10"/>
      <c r="D5383" s="1"/>
      <c r="E5383" s="1" t="e">
        <f>VLOOKUP(INGRESO_MERCADERIA[[#This Row],[CODIGO]],STOCKSANLUIS[],7,FALSE)</f>
        <v>#N/A</v>
      </c>
      <c r="F5383" s="10"/>
    </row>
    <row r="5384" spans="1:6" x14ac:dyDescent="0.25">
      <c r="A5384" s="6"/>
      <c r="B5384" t="e">
        <f>VLOOKUP(INGRESO_MERCADERIA[[#This Row],[CODIGO]],STOCKSANLUIS[],2,FALSE)</f>
        <v>#N/A</v>
      </c>
      <c r="C5384" s="10"/>
      <c r="D5384" s="1"/>
      <c r="E5384" s="1" t="e">
        <f>VLOOKUP(INGRESO_MERCADERIA[[#This Row],[CODIGO]],STOCKSANLUIS[],7,FALSE)</f>
        <v>#N/A</v>
      </c>
      <c r="F5384" s="10"/>
    </row>
    <row r="5385" spans="1:6" x14ac:dyDescent="0.25">
      <c r="A5385" s="6"/>
      <c r="B5385" t="e">
        <f>VLOOKUP(INGRESO_MERCADERIA[[#This Row],[CODIGO]],STOCKSANLUIS[],2,FALSE)</f>
        <v>#N/A</v>
      </c>
      <c r="C5385" s="10"/>
      <c r="D5385" s="1"/>
      <c r="E5385" s="1" t="e">
        <f>VLOOKUP(INGRESO_MERCADERIA[[#This Row],[CODIGO]],STOCKSANLUIS[],7,FALSE)</f>
        <v>#N/A</v>
      </c>
      <c r="F5385" s="10"/>
    </row>
    <row r="5386" spans="1:6" x14ac:dyDescent="0.25">
      <c r="A5386" s="6"/>
      <c r="B5386" t="e">
        <f>VLOOKUP(INGRESO_MERCADERIA[[#This Row],[CODIGO]],STOCKSANLUIS[],2,FALSE)</f>
        <v>#N/A</v>
      </c>
      <c r="C5386" s="10"/>
      <c r="D5386" s="1"/>
      <c r="E5386" s="1" t="e">
        <f>VLOOKUP(INGRESO_MERCADERIA[[#This Row],[CODIGO]],STOCKSANLUIS[],7,FALSE)</f>
        <v>#N/A</v>
      </c>
      <c r="F5386" s="10"/>
    </row>
    <row r="5387" spans="1:6" x14ac:dyDescent="0.25">
      <c r="A5387" s="6"/>
      <c r="B5387" t="e">
        <f>VLOOKUP(INGRESO_MERCADERIA[[#This Row],[CODIGO]],STOCKSANLUIS[],2,FALSE)</f>
        <v>#N/A</v>
      </c>
      <c r="C5387" s="10"/>
      <c r="D5387" s="1"/>
      <c r="E5387" s="1" t="e">
        <f>VLOOKUP(INGRESO_MERCADERIA[[#This Row],[CODIGO]],STOCKSANLUIS[],7,FALSE)</f>
        <v>#N/A</v>
      </c>
      <c r="F5387" s="10"/>
    </row>
    <row r="5388" spans="1:6" x14ac:dyDescent="0.25">
      <c r="A5388" s="6"/>
      <c r="B5388" t="e">
        <f>VLOOKUP(INGRESO_MERCADERIA[[#This Row],[CODIGO]],STOCKSANLUIS[],2,FALSE)</f>
        <v>#N/A</v>
      </c>
      <c r="C5388" s="10"/>
      <c r="D5388" s="1"/>
      <c r="E5388" s="1" t="e">
        <f>VLOOKUP(INGRESO_MERCADERIA[[#This Row],[CODIGO]],STOCKSANLUIS[],7,FALSE)</f>
        <v>#N/A</v>
      </c>
      <c r="F5388" s="10"/>
    </row>
    <row r="5389" spans="1:6" x14ac:dyDescent="0.25">
      <c r="A5389" s="6"/>
      <c r="B5389" t="e">
        <f>VLOOKUP(INGRESO_MERCADERIA[[#This Row],[CODIGO]],STOCKSANLUIS[],2,FALSE)</f>
        <v>#N/A</v>
      </c>
      <c r="C5389" s="10"/>
      <c r="D5389" s="1"/>
      <c r="E5389" s="1" t="e">
        <f>VLOOKUP(INGRESO_MERCADERIA[[#This Row],[CODIGO]],STOCKSANLUIS[],7,FALSE)</f>
        <v>#N/A</v>
      </c>
      <c r="F5389" s="10"/>
    </row>
    <row r="5390" spans="1:6" x14ac:dyDescent="0.25">
      <c r="A5390" s="6"/>
      <c r="B5390" t="e">
        <f>VLOOKUP(INGRESO_MERCADERIA[[#This Row],[CODIGO]],STOCKSANLUIS[],2,FALSE)</f>
        <v>#N/A</v>
      </c>
      <c r="C5390" s="10"/>
      <c r="D5390" s="1"/>
      <c r="E5390" s="1" t="e">
        <f>VLOOKUP(INGRESO_MERCADERIA[[#This Row],[CODIGO]],STOCKSANLUIS[],7,FALSE)</f>
        <v>#N/A</v>
      </c>
      <c r="F5390" s="10"/>
    </row>
    <row r="5391" spans="1:6" x14ac:dyDescent="0.25">
      <c r="A5391" s="6"/>
      <c r="B5391" t="e">
        <f>VLOOKUP(INGRESO_MERCADERIA[[#This Row],[CODIGO]],STOCKSANLUIS[],2,FALSE)</f>
        <v>#N/A</v>
      </c>
      <c r="C5391" s="10"/>
      <c r="D5391" s="1"/>
      <c r="E5391" s="1" t="e">
        <f>VLOOKUP(INGRESO_MERCADERIA[[#This Row],[CODIGO]],STOCKSANLUIS[],7,FALSE)</f>
        <v>#N/A</v>
      </c>
      <c r="F5391" s="10"/>
    </row>
    <row r="5392" spans="1:6" x14ac:dyDescent="0.25">
      <c r="A5392" s="6"/>
      <c r="B5392" t="e">
        <f>VLOOKUP(INGRESO_MERCADERIA[[#This Row],[CODIGO]],STOCKSANLUIS[],2,FALSE)</f>
        <v>#N/A</v>
      </c>
      <c r="C5392" s="10"/>
      <c r="D5392" s="1"/>
      <c r="E5392" s="1" t="e">
        <f>VLOOKUP(INGRESO_MERCADERIA[[#This Row],[CODIGO]],STOCKSANLUIS[],7,FALSE)</f>
        <v>#N/A</v>
      </c>
      <c r="F5392" s="10"/>
    </row>
    <row r="5393" spans="1:6" x14ac:dyDescent="0.25">
      <c r="A5393" s="6"/>
      <c r="B5393" t="e">
        <f>VLOOKUP(INGRESO_MERCADERIA[[#This Row],[CODIGO]],STOCKSANLUIS[],2,FALSE)</f>
        <v>#N/A</v>
      </c>
      <c r="C5393" s="10"/>
      <c r="D5393" s="1"/>
      <c r="E5393" s="1" t="e">
        <f>VLOOKUP(INGRESO_MERCADERIA[[#This Row],[CODIGO]],STOCKSANLUIS[],7,FALSE)</f>
        <v>#N/A</v>
      </c>
      <c r="F5393" s="10"/>
    </row>
    <row r="5394" spans="1:6" x14ac:dyDescent="0.25">
      <c r="A5394" s="6"/>
      <c r="B5394" t="e">
        <f>VLOOKUP(INGRESO_MERCADERIA[[#This Row],[CODIGO]],STOCKSANLUIS[],2,FALSE)</f>
        <v>#N/A</v>
      </c>
      <c r="C5394" s="10"/>
      <c r="D5394" s="1"/>
      <c r="E5394" s="1" t="e">
        <f>VLOOKUP(INGRESO_MERCADERIA[[#This Row],[CODIGO]],STOCKSANLUIS[],7,FALSE)</f>
        <v>#N/A</v>
      </c>
      <c r="F5394" s="10"/>
    </row>
    <row r="5395" spans="1:6" x14ac:dyDescent="0.25">
      <c r="A5395" s="6"/>
      <c r="B5395" t="e">
        <f>VLOOKUP(INGRESO_MERCADERIA[[#This Row],[CODIGO]],STOCKSANLUIS[],2,FALSE)</f>
        <v>#N/A</v>
      </c>
      <c r="C5395" s="10"/>
      <c r="D5395" s="1"/>
      <c r="E5395" s="1" t="e">
        <f>VLOOKUP(INGRESO_MERCADERIA[[#This Row],[CODIGO]],STOCKSANLUIS[],7,FALSE)</f>
        <v>#N/A</v>
      </c>
      <c r="F5395" s="10"/>
    </row>
    <row r="5396" spans="1:6" x14ac:dyDescent="0.25">
      <c r="A5396" s="6"/>
      <c r="B5396" t="e">
        <f>VLOOKUP(INGRESO_MERCADERIA[[#This Row],[CODIGO]],STOCKSANLUIS[],2,FALSE)</f>
        <v>#N/A</v>
      </c>
      <c r="C5396" s="10"/>
      <c r="D5396" s="1"/>
      <c r="E5396" s="1" t="e">
        <f>VLOOKUP(INGRESO_MERCADERIA[[#This Row],[CODIGO]],STOCKSANLUIS[],7,FALSE)</f>
        <v>#N/A</v>
      </c>
      <c r="F5396" s="10"/>
    </row>
    <row r="5397" spans="1:6" x14ac:dyDescent="0.25">
      <c r="A5397" s="6"/>
      <c r="B5397" t="e">
        <f>VLOOKUP(INGRESO_MERCADERIA[[#This Row],[CODIGO]],STOCKSANLUIS[],2,FALSE)</f>
        <v>#N/A</v>
      </c>
      <c r="C5397" s="10"/>
      <c r="D5397" s="1"/>
      <c r="E5397" s="1" t="e">
        <f>VLOOKUP(INGRESO_MERCADERIA[[#This Row],[CODIGO]],STOCKSANLUIS[],7,FALSE)</f>
        <v>#N/A</v>
      </c>
      <c r="F5397" s="10"/>
    </row>
    <row r="5398" spans="1:6" x14ac:dyDescent="0.25">
      <c r="A5398" s="6"/>
      <c r="B5398" t="e">
        <f>VLOOKUP(INGRESO_MERCADERIA[[#This Row],[CODIGO]],STOCKSANLUIS[],2,FALSE)</f>
        <v>#N/A</v>
      </c>
      <c r="C5398" s="10"/>
      <c r="D5398" s="1"/>
      <c r="E5398" s="1" t="e">
        <f>VLOOKUP(INGRESO_MERCADERIA[[#This Row],[CODIGO]],STOCKSANLUIS[],7,FALSE)</f>
        <v>#N/A</v>
      </c>
      <c r="F5398" s="10"/>
    </row>
    <row r="5399" spans="1:6" x14ac:dyDescent="0.25">
      <c r="A5399" s="6"/>
      <c r="B5399" t="e">
        <f>VLOOKUP(INGRESO_MERCADERIA[[#This Row],[CODIGO]],STOCKSANLUIS[],2,FALSE)</f>
        <v>#N/A</v>
      </c>
      <c r="C5399" s="10"/>
      <c r="D5399" s="1"/>
      <c r="E5399" s="1" t="e">
        <f>VLOOKUP(INGRESO_MERCADERIA[[#This Row],[CODIGO]],STOCKSANLUIS[],7,FALSE)</f>
        <v>#N/A</v>
      </c>
      <c r="F5399" s="10"/>
    </row>
    <row r="5400" spans="1:6" x14ac:dyDescent="0.25">
      <c r="A5400" s="6"/>
      <c r="B5400" t="e">
        <f>VLOOKUP(INGRESO_MERCADERIA[[#This Row],[CODIGO]],STOCKSANLUIS[],2,FALSE)</f>
        <v>#N/A</v>
      </c>
      <c r="C5400" s="10"/>
      <c r="D5400" s="1"/>
      <c r="E5400" s="1" t="e">
        <f>VLOOKUP(INGRESO_MERCADERIA[[#This Row],[CODIGO]],STOCKSANLUIS[],7,FALSE)</f>
        <v>#N/A</v>
      </c>
      <c r="F5400" s="10"/>
    </row>
    <row r="5401" spans="1:6" x14ac:dyDescent="0.25">
      <c r="A5401" s="6"/>
      <c r="B5401" t="e">
        <f>VLOOKUP(INGRESO_MERCADERIA[[#This Row],[CODIGO]],STOCKSANLUIS[],2,FALSE)</f>
        <v>#N/A</v>
      </c>
      <c r="C5401" s="10"/>
      <c r="D5401" s="1"/>
      <c r="E5401" s="1" t="e">
        <f>VLOOKUP(INGRESO_MERCADERIA[[#This Row],[CODIGO]],STOCKSANLUIS[],7,FALSE)</f>
        <v>#N/A</v>
      </c>
      <c r="F5401" s="10"/>
    </row>
    <row r="5402" spans="1:6" x14ac:dyDescent="0.25">
      <c r="A5402" s="6"/>
      <c r="B5402" t="e">
        <f>VLOOKUP(INGRESO_MERCADERIA[[#This Row],[CODIGO]],STOCKSANLUIS[],2,FALSE)</f>
        <v>#N/A</v>
      </c>
      <c r="C5402" s="10"/>
      <c r="D5402" s="1"/>
      <c r="E5402" s="1" t="e">
        <f>VLOOKUP(INGRESO_MERCADERIA[[#This Row],[CODIGO]],STOCKSANLUIS[],7,FALSE)</f>
        <v>#N/A</v>
      </c>
      <c r="F5402" s="10"/>
    </row>
    <row r="5403" spans="1:6" x14ac:dyDescent="0.25">
      <c r="A5403" s="6"/>
      <c r="B5403" t="e">
        <f>VLOOKUP(INGRESO_MERCADERIA[[#This Row],[CODIGO]],STOCKSANLUIS[],2,FALSE)</f>
        <v>#N/A</v>
      </c>
      <c r="C5403" s="10"/>
      <c r="D5403" s="1"/>
      <c r="E5403" s="1" t="e">
        <f>VLOOKUP(INGRESO_MERCADERIA[[#This Row],[CODIGO]],STOCKSANLUIS[],7,FALSE)</f>
        <v>#N/A</v>
      </c>
      <c r="F5403" s="10"/>
    </row>
    <row r="5404" spans="1:6" x14ac:dyDescent="0.25">
      <c r="A5404" s="6"/>
      <c r="B5404" t="e">
        <f>VLOOKUP(INGRESO_MERCADERIA[[#This Row],[CODIGO]],STOCKSANLUIS[],2,FALSE)</f>
        <v>#N/A</v>
      </c>
      <c r="C5404" s="10"/>
      <c r="D5404" s="1"/>
      <c r="E5404" s="1" t="e">
        <f>VLOOKUP(INGRESO_MERCADERIA[[#This Row],[CODIGO]],STOCKSANLUIS[],7,FALSE)</f>
        <v>#N/A</v>
      </c>
      <c r="F5404" s="10"/>
    </row>
    <row r="5405" spans="1:6" x14ac:dyDescent="0.25">
      <c r="A5405" s="6"/>
      <c r="B5405" t="e">
        <f>VLOOKUP(INGRESO_MERCADERIA[[#This Row],[CODIGO]],STOCKSANLUIS[],2,FALSE)</f>
        <v>#N/A</v>
      </c>
      <c r="C5405" s="10"/>
      <c r="D5405" s="1"/>
      <c r="E5405" s="1" t="e">
        <f>VLOOKUP(INGRESO_MERCADERIA[[#This Row],[CODIGO]],STOCKSANLUIS[],7,FALSE)</f>
        <v>#N/A</v>
      </c>
      <c r="F5405" s="10"/>
    </row>
    <row r="5406" spans="1:6" x14ac:dyDescent="0.25">
      <c r="A5406" s="6"/>
      <c r="B5406" t="e">
        <f>VLOOKUP(INGRESO_MERCADERIA[[#This Row],[CODIGO]],STOCKSANLUIS[],2,FALSE)</f>
        <v>#N/A</v>
      </c>
      <c r="C5406" s="10"/>
      <c r="D5406" s="1"/>
      <c r="E5406" s="1" t="e">
        <f>VLOOKUP(INGRESO_MERCADERIA[[#This Row],[CODIGO]],STOCKSANLUIS[],7,FALSE)</f>
        <v>#N/A</v>
      </c>
      <c r="F5406" s="10"/>
    </row>
    <row r="5407" spans="1:6" x14ac:dyDescent="0.25">
      <c r="A5407" s="6"/>
      <c r="B5407" t="e">
        <f>VLOOKUP(INGRESO_MERCADERIA[[#This Row],[CODIGO]],STOCKSANLUIS[],2,FALSE)</f>
        <v>#N/A</v>
      </c>
      <c r="C5407" s="10"/>
      <c r="D5407" s="1"/>
      <c r="E5407" s="1" t="e">
        <f>VLOOKUP(INGRESO_MERCADERIA[[#This Row],[CODIGO]],STOCKSANLUIS[],7,FALSE)</f>
        <v>#N/A</v>
      </c>
      <c r="F5407" s="10"/>
    </row>
    <row r="5408" spans="1:6" x14ac:dyDescent="0.25">
      <c r="A5408" s="6"/>
      <c r="B5408" t="e">
        <f>VLOOKUP(INGRESO_MERCADERIA[[#This Row],[CODIGO]],STOCKSANLUIS[],2,FALSE)</f>
        <v>#N/A</v>
      </c>
      <c r="C5408" s="10"/>
      <c r="D5408" s="1"/>
      <c r="E5408" s="1" t="e">
        <f>VLOOKUP(INGRESO_MERCADERIA[[#This Row],[CODIGO]],STOCKSANLUIS[],7,FALSE)</f>
        <v>#N/A</v>
      </c>
      <c r="F5408" s="10"/>
    </row>
    <row r="5409" spans="1:6" x14ac:dyDescent="0.25">
      <c r="A5409" s="6"/>
      <c r="B5409" t="e">
        <f>VLOOKUP(INGRESO_MERCADERIA[[#This Row],[CODIGO]],STOCKSANLUIS[],2,FALSE)</f>
        <v>#N/A</v>
      </c>
      <c r="C5409" s="10"/>
      <c r="D5409" s="1"/>
      <c r="E5409" s="1" t="e">
        <f>VLOOKUP(INGRESO_MERCADERIA[[#This Row],[CODIGO]],STOCKSANLUIS[],7,FALSE)</f>
        <v>#N/A</v>
      </c>
      <c r="F5409" s="10"/>
    </row>
    <row r="5410" spans="1:6" x14ac:dyDescent="0.25">
      <c r="A5410" s="6"/>
      <c r="B5410" t="e">
        <f>VLOOKUP(INGRESO_MERCADERIA[[#This Row],[CODIGO]],STOCKSANLUIS[],2,FALSE)</f>
        <v>#N/A</v>
      </c>
      <c r="C5410" s="10"/>
      <c r="D5410" s="1"/>
      <c r="E5410" s="1" t="e">
        <f>VLOOKUP(INGRESO_MERCADERIA[[#This Row],[CODIGO]],STOCKSANLUIS[],7,FALSE)</f>
        <v>#N/A</v>
      </c>
      <c r="F5410" s="10"/>
    </row>
    <row r="5411" spans="1:6" x14ac:dyDescent="0.25">
      <c r="A5411" s="6"/>
      <c r="B5411" t="e">
        <f>VLOOKUP(INGRESO_MERCADERIA[[#This Row],[CODIGO]],STOCKSANLUIS[],2,FALSE)</f>
        <v>#N/A</v>
      </c>
      <c r="C5411" s="10"/>
      <c r="D5411" s="1"/>
      <c r="E5411" s="1" t="e">
        <f>VLOOKUP(INGRESO_MERCADERIA[[#This Row],[CODIGO]],STOCKSANLUIS[],7,FALSE)</f>
        <v>#N/A</v>
      </c>
      <c r="F5411" s="10"/>
    </row>
    <row r="5412" spans="1:6" x14ac:dyDescent="0.25">
      <c r="A5412" s="6"/>
      <c r="B5412" t="e">
        <f>VLOOKUP(INGRESO_MERCADERIA[[#This Row],[CODIGO]],STOCKSANLUIS[],2,FALSE)</f>
        <v>#N/A</v>
      </c>
      <c r="C5412" s="10"/>
      <c r="D5412" s="1"/>
      <c r="E5412" s="1" t="e">
        <f>VLOOKUP(INGRESO_MERCADERIA[[#This Row],[CODIGO]],STOCKSANLUIS[],7,FALSE)</f>
        <v>#N/A</v>
      </c>
      <c r="F5412" s="10"/>
    </row>
    <row r="5413" spans="1:6" x14ac:dyDescent="0.25">
      <c r="A5413" s="6"/>
      <c r="B5413" t="e">
        <f>VLOOKUP(INGRESO_MERCADERIA[[#This Row],[CODIGO]],STOCKSANLUIS[],2,FALSE)</f>
        <v>#N/A</v>
      </c>
      <c r="C5413" s="10"/>
      <c r="D5413" s="1"/>
      <c r="E5413" s="1" t="e">
        <f>VLOOKUP(INGRESO_MERCADERIA[[#This Row],[CODIGO]],STOCKSANLUIS[],7,FALSE)</f>
        <v>#N/A</v>
      </c>
      <c r="F5413" s="10"/>
    </row>
    <row r="5414" spans="1:6" x14ac:dyDescent="0.25">
      <c r="A5414" s="6"/>
      <c r="B5414" t="e">
        <f>VLOOKUP(INGRESO_MERCADERIA[[#This Row],[CODIGO]],STOCKSANLUIS[],2,FALSE)</f>
        <v>#N/A</v>
      </c>
      <c r="C5414" s="10"/>
      <c r="D5414" s="1"/>
      <c r="E5414" s="1" t="e">
        <f>VLOOKUP(INGRESO_MERCADERIA[[#This Row],[CODIGO]],STOCKSANLUIS[],7,FALSE)</f>
        <v>#N/A</v>
      </c>
      <c r="F5414" s="10"/>
    </row>
    <row r="5415" spans="1:6" x14ac:dyDescent="0.25">
      <c r="A5415" s="6"/>
      <c r="B5415" t="e">
        <f>VLOOKUP(INGRESO_MERCADERIA[[#This Row],[CODIGO]],STOCKSANLUIS[],2,FALSE)</f>
        <v>#N/A</v>
      </c>
      <c r="C5415" s="10"/>
      <c r="D5415" s="1"/>
      <c r="E5415" s="1" t="e">
        <f>VLOOKUP(INGRESO_MERCADERIA[[#This Row],[CODIGO]],STOCKSANLUIS[],7,FALSE)</f>
        <v>#N/A</v>
      </c>
      <c r="F5415" s="10"/>
    </row>
    <row r="5416" spans="1:6" x14ac:dyDescent="0.25">
      <c r="A5416" s="6"/>
      <c r="B5416" t="e">
        <f>VLOOKUP(INGRESO_MERCADERIA[[#This Row],[CODIGO]],STOCKSANLUIS[],2,FALSE)</f>
        <v>#N/A</v>
      </c>
      <c r="C5416" s="10"/>
      <c r="D5416" s="1"/>
      <c r="E5416" s="1" t="e">
        <f>VLOOKUP(INGRESO_MERCADERIA[[#This Row],[CODIGO]],STOCKSANLUIS[],7,FALSE)</f>
        <v>#N/A</v>
      </c>
      <c r="F5416" s="10"/>
    </row>
    <row r="5417" spans="1:6" x14ac:dyDescent="0.25">
      <c r="A5417" s="6"/>
      <c r="B5417" t="e">
        <f>VLOOKUP(INGRESO_MERCADERIA[[#This Row],[CODIGO]],STOCKSANLUIS[],2,FALSE)</f>
        <v>#N/A</v>
      </c>
      <c r="C5417" s="10"/>
      <c r="D5417" s="1"/>
      <c r="E5417" s="1" t="e">
        <f>VLOOKUP(INGRESO_MERCADERIA[[#This Row],[CODIGO]],STOCKSANLUIS[],7,FALSE)</f>
        <v>#N/A</v>
      </c>
      <c r="F5417" s="10"/>
    </row>
    <row r="5418" spans="1:6" x14ac:dyDescent="0.25">
      <c r="A5418" s="6"/>
      <c r="B5418" t="e">
        <f>VLOOKUP(INGRESO_MERCADERIA[[#This Row],[CODIGO]],STOCKSANLUIS[],2,FALSE)</f>
        <v>#N/A</v>
      </c>
      <c r="C5418" s="10"/>
      <c r="D5418" s="1"/>
      <c r="E5418" s="1" t="e">
        <f>VLOOKUP(INGRESO_MERCADERIA[[#This Row],[CODIGO]],STOCKSANLUIS[],7,FALSE)</f>
        <v>#N/A</v>
      </c>
      <c r="F5418" s="10"/>
    </row>
    <row r="5419" spans="1:6" x14ac:dyDescent="0.25">
      <c r="A5419" s="6"/>
      <c r="B5419" t="e">
        <f>VLOOKUP(INGRESO_MERCADERIA[[#This Row],[CODIGO]],STOCKSANLUIS[],2,FALSE)</f>
        <v>#N/A</v>
      </c>
      <c r="C5419" s="10"/>
      <c r="D5419" s="1"/>
      <c r="E5419" s="1" t="e">
        <f>VLOOKUP(INGRESO_MERCADERIA[[#This Row],[CODIGO]],STOCKSANLUIS[],7,FALSE)</f>
        <v>#N/A</v>
      </c>
      <c r="F5419" s="10"/>
    </row>
    <row r="5420" spans="1:6" x14ac:dyDescent="0.25">
      <c r="A5420" s="6"/>
      <c r="B5420" t="e">
        <f>VLOOKUP(INGRESO_MERCADERIA[[#This Row],[CODIGO]],STOCKSANLUIS[],2,FALSE)</f>
        <v>#N/A</v>
      </c>
      <c r="C5420" s="10"/>
      <c r="D5420" s="1"/>
      <c r="E5420" s="1" t="e">
        <f>VLOOKUP(INGRESO_MERCADERIA[[#This Row],[CODIGO]],STOCKSANLUIS[],7,FALSE)</f>
        <v>#N/A</v>
      </c>
      <c r="F5420" s="10"/>
    </row>
    <row r="5421" spans="1:6" x14ac:dyDescent="0.25">
      <c r="A5421" s="6"/>
      <c r="B5421" t="e">
        <f>VLOOKUP(INGRESO_MERCADERIA[[#This Row],[CODIGO]],STOCKSANLUIS[],2,FALSE)</f>
        <v>#N/A</v>
      </c>
      <c r="C5421" s="10"/>
      <c r="D5421" s="1"/>
      <c r="E5421" s="1" t="e">
        <f>VLOOKUP(INGRESO_MERCADERIA[[#This Row],[CODIGO]],STOCKSANLUIS[],7,FALSE)</f>
        <v>#N/A</v>
      </c>
      <c r="F5421" s="10"/>
    </row>
    <row r="5422" spans="1:6" x14ac:dyDescent="0.25">
      <c r="A5422" s="6"/>
      <c r="B5422" t="e">
        <f>VLOOKUP(INGRESO_MERCADERIA[[#This Row],[CODIGO]],STOCKSANLUIS[],2,FALSE)</f>
        <v>#N/A</v>
      </c>
      <c r="C5422" s="10"/>
      <c r="D5422" s="1"/>
      <c r="E5422" s="1" t="e">
        <f>VLOOKUP(INGRESO_MERCADERIA[[#This Row],[CODIGO]],STOCKSANLUIS[],7,FALSE)</f>
        <v>#N/A</v>
      </c>
      <c r="F5422" s="10"/>
    </row>
    <row r="5423" spans="1:6" x14ac:dyDescent="0.25">
      <c r="A5423" s="6"/>
      <c r="B5423" t="e">
        <f>VLOOKUP(INGRESO_MERCADERIA[[#This Row],[CODIGO]],STOCKSANLUIS[],2,FALSE)</f>
        <v>#N/A</v>
      </c>
      <c r="C5423" s="10"/>
      <c r="D5423" s="1"/>
      <c r="E5423" s="1" t="e">
        <f>VLOOKUP(INGRESO_MERCADERIA[[#This Row],[CODIGO]],STOCKSANLUIS[],7,FALSE)</f>
        <v>#N/A</v>
      </c>
      <c r="F5423" s="10"/>
    </row>
    <row r="5424" spans="1:6" x14ac:dyDescent="0.25">
      <c r="A5424" s="6"/>
      <c r="B5424" t="e">
        <f>VLOOKUP(INGRESO_MERCADERIA[[#This Row],[CODIGO]],STOCKSANLUIS[],2,FALSE)</f>
        <v>#N/A</v>
      </c>
      <c r="C5424" s="10"/>
      <c r="D5424" s="1"/>
      <c r="E5424" s="1" t="e">
        <f>VLOOKUP(INGRESO_MERCADERIA[[#This Row],[CODIGO]],STOCKSANLUIS[],7,FALSE)</f>
        <v>#N/A</v>
      </c>
      <c r="F5424" s="10"/>
    </row>
    <row r="5425" spans="1:6" x14ac:dyDescent="0.25">
      <c r="A5425" s="6"/>
      <c r="B5425" t="e">
        <f>VLOOKUP(INGRESO_MERCADERIA[[#This Row],[CODIGO]],STOCKSANLUIS[],2,FALSE)</f>
        <v>#N/A</v>
      </c>
      <c r="C5425" s="10"/>
      <c r="D5425" s="1"/>
      <c r="E5425" s="1" t="e">
        <f>VLOOKUP(INGRESO_MERCADERIA[[#This Row],[CODIGO]],STOCKSANLUIS[],7,FALSE)</f>
        <v>#N/A</v>
      </c>
      <c r="F5425" s="10"/>
    </row>
    <row r="5426" spans="1:6" x14ac:dyDescent="0.25">
      <c r="A5426" s="6"/>
      <c r="B5426" t="e">
        <f>VLOOKUP(INGRESO_MERCADERIA[[#This Row],[CODIGO]],STOCKSANLUIS[],2,FALSE)</f>
        <v>#N/A</v>
      </c>
      <c r="C5426" s="10"/>
      <c r="D5426" s="1"/>
      <c r="E5426" s="1" t="e">
        <f>VLOOKUP(INGRESO_MERCADERIA[[#This Row],[CODIGO]],STOCKSANLUIS[],7,FALSE)</f>
        <v>#N/A</v>
      </c>
      <c r="F5426" s="10"/>
    </row>
    <row r="5427" spans="1:6" x14ac:dyDescent="0.25">
      <c r="A5427" s="6"/>
      <c r="B5427" t="e">
        <f>VLOOKUP(INGRESO_MERCADERIA[[#This Row],[CODIGO]],STOCKSANLUIS[],2,FALSE)</f>
        <v>#N/A</v>
      </c>
      <c r="C5427" s="10"/>
      <c r="D5427" s="1"/>
      <c r="E5427" s="1" t="e">
        <f>VLOOKUP(INGRESO_MERCADERIA[[#This Row],[CODIGO]],STOCKSANLUIS[],7,FALSE)</f>
        <v>#N/A</v>
      </c>
      <c r="F5427" s="10"/>
    </row>
    <row r="5428" spans="1:6" x14ac:dyDescent="0.25">
      <c r="A5428" s="6"/>
      <c r="B5428" t="e">
        <f>VLOOKUP(INGRESO_MERCADERIA[[#This Row],[CODIGO]],STOCKSANLUIS[],2,FALSE)</f>
        <v>#N/A</v>
      </c>
      <c r="C5428" s="10"/>
      <c r="D5428" s="1"/>
      <c r="E5428" s="1" t="e">
        <f>VLOOKUP(INGRESO_MERCADERIA[[#This Row],[CODIGO]],STOCKSANLUIS[],7,FALSE)</f>
        <v>#N/A</v>
      </c>
      <c r="F5428" s="10"/>
    </row>
    <row r="5429" spans="1:6" x14ac:dyDescent="0.25">
      <c r="A5429" s="6"/>
      <c r="B5429" t="e">
        <f>VLOOKUP(INGRESO_MERCADERIA[[#This Row],[CODIGO]],STOCKSANLUIS[],2,FALSE)</f>
        <v>#N/A</v>
      </c>
      <c r="C5429" s="10"/>
      <c r="D5429" s="1"/>
      <c r="E5429" s="1" t="e">
        <f>VLOOKUP(INGRESO_MERCADERIA[[#This Row],[CODIGO]],STOCKSANLUIS[],7,FALSE)</f>
        <v>#N/A</v>
      </c>
      <c r="F5429" s="10"/>
    </row>
    <row r="5430" spans="1:6" x14ac:dyDescent="0.25">
      <c r="A5430" s="6"/>
      <c r="B5430" t="e">
        <f>VLOOKUP(INGRESO_MERCADERIA[[#This Row],[CODIGO]],STOCKSANLUIS[],2,FALSE)</f>
        <v>#N/A</v>
      </c>
      <c r="C5430" s="10"/>
      <c r="D5430" s="1"/>
      <c r="E5430" s="1" t="e">
        <f>VLOOKUP(INGRESO_MERCADERIA[[#This Row],[CODIGO]],STOCKSANLUIS[],7,FALSE)</f>
        <v>#N/A</v>
      </c>
      <c r="F5430" s="10"/>
    </row>
    <row r="5431" spans="1:6" x14ac:dyDescent="0.25">
      <c r="A5431" s="6"/>
      <c r="B5431" t="e">
        <f>VLOOKUP(INGRESO_MERCADERIA[[#This Row],[CODIGO]],STOCKSANLUIS[],2,FALSE)</f>
        <v>#N/A</v>
      </c>
      <c r="C5431" s="10"/>
      <c r="D5431" s="1"/>
      <c r="E5431" s="1" t="e">
        <f>VLOOKUP(INGRESO_MERCADERIA[[#This Row],[CODIGO]],STOCKSANLUIS[],7,FALSE)</f>
        <v>#N/A</v>
      </c>
      <c r="F5431" s="10"/>
    </row>
    <row r="5432" spans="1:6" x14ac:dyDescent="0.25">
      <c r="A5432" s="6"/>
      <c r="B5432" t="e">
        <f>VLOOKUP(INGRESO_MERCADERIA[[#This Row],[CODIGO]],STOCKSANLUIS[],2,FALSE)</f>
        <v>#N/A</v>
      </c>
      <c r="C5432" s="10"/>
      <c r="D5432" s="1"/>
      <c r="E5432" s="1" t="e">
        <f>VLOOKUP(INGRESO_MERCADERIA[[#This Row],[CODIGO]],STOCKSANLUIS[],7,FALSE)</f>
        <v>#N/A</v>
      </c>
      <c r="F5432" s="10"/>
    </row>
    <row r="5433" spans="1:6" x14ac:dyDescent="0.25">
      <c r="A5433" s="6"/>
      <c r="B5433" t="e">
        <f>VLOOKUP(INGRESO_MERCADERIA[[#This Row],[CODIGO]],STOCKSANLUIS[],2,FALSE)</f>
        <v>#N/A</v>
      </c>
      <c r="C5433" s="10"/>
      <c r="D5433" s="1"/>
      <c r="E5433" s="1" t="e">
        <f>VLOOKUP(INGRESO_MERCADERIA[[#This Row],[CODIGO]],STOCKSANLUIS[],7,FALSE)</f>
        <v>#N/A</v>
      </c>
      <c r="F5433" s="10"/>
    </row>
    <row r="5434" spans="1:6" x14ac:dyDescent="0.25">
      <c r="A5434" s="6"/>
      <c r="B5434" t="e">
        <f>VLOOKUP(INGRESO_MERCADERIA[[#This Row],[CODIGO]],STOCKSANLUIS[],2,FALSE)</f>
        <v>#N/A</v>
      </c>
      <c r="C5434" s="10"/>
      <c r="D5434" s="1"/>
      <c r="E5434" s="1" t="e">
        <f>VLOOKUP(INGRESO_MERCADERIA[[#This Row],[CODIGO]],STOCKSANLUIS[],7,FALSE)</f>
        <v>#N/A</v>
      </c>
      <c r="F5434" s="10"/>
    </row>
    <row r="5435" spans="1:6" x14ac:dyDescent="0.25">
      <c r="A5435" s="6"/>
      <c r="B5435" t="e">
        <f>VLOOKUP(INGRESO_MERCADERIA[[#This Row],[CODIGO]],STOCKSANLUIS[],2,FALSE)</f>
        <v>#N/A</v>
      </c>
      <c r="C5435" s="10"/>
      <c r="D5435" s="1"/>
      <c r="E5435" s="1" t="e">
        <f>VLOOKUP(INGRESO_MERCADERIA[[#This Row],[CODIGO]],STOCKSANLUIS[],7,FALSE)</f>
        <v>#N/A</v>
      </c>
      <c r="F5435" s="10"/>
    </row>
    <row r="5436" spans="1:6" x14ac:dyDescent="0.25">
      <c r="A5436" s="6"/>
      <c r="B5436" t="e">
        <f>VLOOKUP(INGRESO_MERCADERIA[[#This Row],[CODIGO]],STOCKSANLUIS[],2,FALSE)</f>
        <v>#N/A</v>
      </c>
      <c r="C5436" s="10"/>
      <c r="D5436" s="1"/>
      <c r="E5436" s="1" t="e">
        <f>VLOOKUP(INGRESO_MERCADERIA[[#This Row],[CODIGO]],STOCKSANLUIS[],7,FALSE)</f>
        <v>#N/A</v>
      </c>
      <c r="F5436" s="10"/>
    </row>
    <row r="5437" spans="1:6" x14ac:dyDescent="0.25">
      <c r="A5437" s="6"/>
      <c r="B5437" t="e">
        <f>VLOOKUP(INGRESO_MERCADERIA[[#This Row],[CODIGO]],STOCKSANLUIS[],2,FALSE)</f>
        <v>#N/A</v>
      </c>
      <c r="C5437" s="10"/>
      <c r="D5437" s="1"/>
      <c r="E5437" s="1" t="e">
        <f>VLOOKUP(INGRESO_MERCADERIA[[#This Row],[CODIGO]],STOCKSANLUIS[],7,FALSE)</f>
        <v>#N/A</v>
      </c>
      <c r="F5437" s="10"/>
    </row>
    <row r="5438" spans="1:6" x14ac:dyDescent="0.25">
      <c r="A5438" s="6"/>
      <c r="B5438" t="e">
        <f>VLOOKUP(INGRESO_MERCADERIA[[#This Row],[CODIGO]],STOCKSANLUIS[],2,FALSE)</f>
        <v>#N/A</v>
      </c>
      <c r="C5438" s="10"/>
      <c r="D5438" s="1"/>
      <c r="E5438" s="1" t="e">
        <f>VLOOKUP(INGRESO_MERCADERIA[[#This Row],[CODIGO]],STOCKSANLUIS[],7,FALSE)</f>
        <v>#N/A</v>
      </c>
      <c r="F5438" s="10"/>
    </row>
    <row r="5439" spans="1:6" x14ac:dyDescent="0.25">
      <c r="A5439" s="6"/>
      <c r="B5439" t="e">
        <f>VLOOKUP(INGRESO_MERCADERIA[[#This Row],[CODIGO]],STOCKSANLUIS[],2,FALSE)</f>
        <v>#N/A</v>
      </c>
      <c r="C5439" s="10"/>
      <c r="D5439" s="1"/>
      <c r="E5439" s="1" t="e">
        <f>VLOOKUP(INGRESO_MERCADERIA[[#This Row],[CODIGO]],STOCKSANLUIS[],7,FALSE)</f>
        <v>#N/A</v>
      </c>
      <c r="F5439" s="10"/>
    </row>
    <row r="5440" spans="1:6" x14ac:dyDescent="0.25">
      <c r="A5440" s="6"/>
      <c r="B5440" t="e">
        <f>VLOOKUP(INGRESO_MERCADERIA[[#This Row],[CODIGO]],STOCKSANLUIS[],2,FALSE)</f>
        <v>#N/A</v>
      </c>
      <c r="C5440" s="10"/>
      <c r="D5440" s="1"/>
      <c r="E5440" s="1" t="e">
        <f>VLOOKUP(INGRESO_MERCADERIA[[#This Row],[CODIGO]],STOCKSANLUIS[],7,FALSE)</f>
        <v>#N/A</v>
      </c>
      <c r="F5440" s="10"/>
    </row>
    <row r="5441" spans="1:6" x14ac:dyDescent="0.25">
      <c r="A5441" s="6"/>
      <c r="B5441" t="e">
        <f>VLOOKUP(INGRESO_MERCADERIA[[#This Row],[CODIGO]],STOCKSANLUIS[],2,FALSE)</f>
        <v>#N/A</v>
      </c>
      <c r="C5441" s="10"/>
      <c r="D5441" s="1"/>
      <c r="E5441" s="1" t="e">
        <f>VLOOKUP(INGRESO_MERCADERIA[[#This Row],[CODIGO]],STOCKSANLUIS[],7,FALSE)</f>
        <v>#N/A</v>
      </c>
      <c r="F5441" s="10"/>
    </row>
    <row r="5442" spans="1:6" x14ac:dyDescent="0.25">
      <c r="A5442" s="6"/>
      <c r="B5442" t="e">
        <f>VLOOKUP(INGRESO_MERCADERIA[[#This Row],[CODIGO]],STOCKSANLUIS[],2,FALSE)</f>
        <v>#N/A</v>
      </c>
      <c r="C5442" s="10"/>
      <c r="D5442" s="1"/>
      <c r="E5442" s="1" t="e">
        <f>VLOOKUP(INGRESO_MERCADERIA[[#This Row],[CODIGO]],STOCKSANLUIS[],7,FALSE)</f>
        <v>#N/A</v>
      </c>
      <c r="F5442" s="10"/>
    </row>
    <row r="5443" spans="1:6" x14ac:dyDescent="0.25">
      <c r="A5443" s="6"/>
      <c r="B5443" t="e">
        <f>VLOOKUP(INGRESO_MERCADERIA[[#This Row],[CODIGO]],STOCKSANLUIS[],2,FALSE)</f>
        <v>#N/A</v>
      </c>
      <c r="C5443" s="10"/>
      <c r="D5443" s="1"/>
      <c r="E5443" s="1" t="e">
        <f>VLOOKUP(INGRESO_MERCADERIA[[#This Row],[CODIGO]],STOCKSANLUIS[],7,FALSE)</f>
        <v>#N/A</v>
      </c>
      <c r="F5443" s="10"/>
    </row>
    <row r="5444" spans="1:6" x14ac:dyDescent="0.25">
      <c r="A5444" s="6"/>
      <c r="B5444" t="e">
        <f>VLOOKUP(INGRESO_MERCADERIA[[#This Row],[CODIGO]],STOCKSANLUIS[],2,FALSE)</f>
        <v>#N/A</v>
      </c>
      <c r="C5444" s="10"/>
      <c r="D5444" s="1"/>
      <c r="E5444" s="1" t="e">
        <f>VLOOKUP(INGRESO_MERCADERIA[[#This Row],[CODIGO]],STOCKSANLUIS[],7,FALSE)</f>
        <v>#N/A</v>
      </c>
      <c r="F5444" s="10"/>
    </row>
    <row r="5445" spans="1:6" x14ac:dyDescent="0.25">
      <c r="A5445" s="6"/>
      <c r="B5445" t="e">
        <f>VLOOKUP(INGRESO_MERCADERIA[[#This Row],[CODIGO]],STOCKSANLUIS[],2,FALSE)</f>
        <v>#N/A</v>
      </c>
      <c r="C5445" s="10"/>
      <c r="D5445" s="1"/>
      <c r="E5445" s="1" t="e">
        <f>VLOOKUP(INGRESO_MERCADERIA[[#This Row],[CODIGO]],STOCKSANLUIS[],7,FALSE)</f>
        <v>#N/A</v>
      </c>
      <c r="F5445" s="10"/>
    </row>
    <row r="5446" spans="1:6" x14ac:dyDescent="0.25">
      <c r="A5446" s="6"/>
      <c r="B5446" t="e">
        <f>VLOOKUP(INGRESO_MERCADERIA[[#This Row],[CODIGO]],STOCKSANLUIS[],2,FALSE)</f>
        <v>#N/A</v>
      </c>
      <c r="C5446" s="10"/>
      <c r="D5446" s="1"/>
      <c r="E5446" s="1" t="e">
        <f>VLOOKUP(INGRESO_MERCADERIA[[#This Row],[CODIGO]],STOCKSANLUIS[],7,FALSE)</f>
        <v>#N/A</v>
      </c>
      <c r="F5446" s="10"/>
    </row>
    <row r="5447" spans="1:6" x14ac:dyDescent="0.25">
      <c r="A5447" s="6"/>
      <c r="B5447" t="e">
        <f>VLOOKUP(INGRESO_MERCADERIA[[#This Row],[CODIGO]],STOCKSANLUIS[],2,FALSE)</f>
        <v>#N/A</v>
      </c>
      <c r="C5447" s="10"/>
      <c r="D5447" s="1"/>
      <c r="E5447" s="1" t="e">
        <f>VLOOKUP(INGRESO_MERCADERIA[[#This Row],[CODIGO]],STOCKSANLUIS[],7,FALSE)</f>
        <v>#N/A</v>
      </c>
      <c r="F5447" s="10"/>
    </row>
    <row r="5448" spans="1:6" x14ac:dyDescent="0.25">
      <c r="A5448" s="6"/>
      <c r="B5448" t="e">
        <f>VLOOKUP(INGRESO_MERCADERIA[[#This Row],[CODIGO]],STOCKSANLUIS[],2,FALSE)</f>
        <v>#N/A</v>
      </c>
      <c r="C5448" s="10"/>
      <c r="D5448" s="1"/>
      <c r="E5448" s="1" t="e">
        <f>VLOOKUP(INGRESO_MERCADERIA[[#This Row],[CODIGO]],STOCKSANLUIS[],7,FALSE)</f>
        <v>#N/A</v>
      </c>
      <c r="F5448" s="10"/>
    </row>
    <row r="5449" spans="1:6" x14ac:dyDescent="0.25">
      <c r="A5449" s="6"/>
      <c r="B5449" t="e">
        <f>VLOOKUP(INGRESO_MERCADERIA[[#This Row],[CODIGO]],STOCKSANLUIS[],2,FALSE)</f>
        <v>#N/A</v>
      </c>
      <c r="C5449" s="10"/>
      <c r="D5449" s="1"/>
      <c r="E5449" s="1" t="e">
        <f>VLOOKUP(INGRESO_MERCADERIA[[#This Row],[CODIGO]],STOCKSANLUIS[],7,FALSE)</f>
        <v>#N/A</v>
      </c>
      <c r="F5449" s="10"/>
    </row>
    <row r="5450" spans="1:6" x14ac:dyDescent="0.25">
      <c r="A5450" s="6"/>
      <c r="B5450" t="e">
        <f>VLOOKUP(INGRESO_MERCADERIA[[#This Row],[CODIGO]],STOCKSANLUIS[],2,FALSE)</f>
        <v>#N/A</v>
      </c>
      <c r="C5450" s="10"/>
      <c r="D5450" s="1"/>
      <c r="E5450" s="1" t="e">
        <f>VLOOKUP(INGRESO_MERCADERIA[[#This Row],[CODIGO]],STOCKSANLUIS[],7,FALSE)</f>
        <v>#N/A</v>
      </c>
      <c r="F5450" s="10"/>
    </row>
    <row r="5451" spans="1:6" x14ac:dyDescent="0.25">
      <c r="A5451" s="6"/>
      <c r="B5451" t="e">
        <f>VLOOKUP(INGRESO_MERCADERIA[[#This Row],[CODIGO]],STOCKSANLUIS[],2,FALSE)</f>
        <v>#N/A</v>
      </c>
      <c r="C5451" s="10"/>
      <c r="D5451" s="1"/>
      <c r="E5451" s="1" t="e">
        <f>VLOOKUP(INGRESO_MERCADERIA[[#This Row],[CODIGO]],STOCKSANLUIS[],7,FALSE)</f>
        <v>#N/A</v>
      </c>
      <c r="F5451" s="10"/>
    </row>
    <row r="5452" spans="1:6" x14ac:dyDescent="0.25">
      <c r="A5452" s="6"/>
      <c r="B5452" t="e">
        <f>VLOOKUP(INGRESO_MERCADERIA[[#This Row],[CODIGO]],STOCKSANLUIS[],2,FALSE)</f>
        <v>#N/A</v>
      </c>
      <c r="C5452" s="10"/>
      <c r="D5452" s="1"/>
      <c r="E5452" s="1" t="e">
        <f>VLOOKUP(INGRESO_MERCADERIA[[#This Row],[CODIGO]],STOCKSANLUIS[],7,FALSE)</f>
        <v>#N/A</v>
      </c>
      <c r="F5452" s="10"/>
    </row>
    <row r="5453" spans="1:6" x14ac:dyDescent="0.25">
      <c r="A5453" s="6"/>
      <c r="B5453" t="e">
        <f>VLOOKUP(INGRESO_MERCADERIA[[#This Row],[CODIGO]],STOCKSANLUIS[],2,FALSE)</f>
        <v>#N/A</v>
      </c>
      <c r="C5453" s="10"/>
      <c r="D5453" s="1"/>
      <c r="E5453" s="1" t="e">
        <f>VLOOKUP(INGRESO_MERCADERIA[[#This Row],[CODIGO]],STOCKSANLUIS[],7,FALSE)</f>
        <v>#N/A</v>
      </c>
      <c r="F5453" s="10"/>
    </row>
    <row r="5454" spans="1:6" x14ac:dyDescent="0.25">
      <c r="A5454" s="6"/>
      <c r="B5454" t="e">
        <f>VLOOKUP(INGRESO_MERCADERIA[[#This Row],[CODIGO]],STOCKSANLUIS[],2,FALSE)</f>
        <v>#N/A</v>
      </c>
      <c r="C5454" s="10"/>
      <c r="D5454" s="1"/>
      <c r="E5454" s="1" t="e">
        <f>VLOOKUP(INGRESO_MERCADERIA[[#This Row],[CODIGO]],STOCKSANLUIS[],7,FALSE)</f>
        <v>#N/A</v>
      </c>
      <c r="F5454" s="10"/>
    </row>
    <row r="5455" spans="1:6" x14ac:dyDescent="0.25">
      <c r="A5455" s="6"/>
      <c r="B5455" t="e">
        <f>VLOOKUP(INGRESO_MERCADERIA[[#This Row],[CODIGO]],STOCKSANLUIS[],2,FALSE)</f>
        <v>#N/A</v>
      </c>
      <c r="C5455" s="10"/>
      <c r="D5455" s="1"/>
      <c r="E5455" s="1" t="e">
        <f>VLOOKUP(INGRESO_MERCADERIA[[#This Row],[CODIGO]],STOCKSANLUIS[],7,FALSE)</f>
        <v>#N/A</v>
      </c>
      <c r="F5455" s="10"/>
    </row>
    <row r="5456" spans="1:6" x14ac:dyDescent="0.25">
      <c r="A5456" s="6"/>
      <c r="B5456" t="e">
        <f>VLOOKUP(INGRESO_MERCADERIA[[#This Row],[CODIGO]],STOCKSANLUIS[],2,FALSE)</f>
        <v>#N/A</v>
      </c>
      <c r="C5456" s="10"/>
      <c r="D5456" s="1"/>
      <c r="E5456" s="1" t="e">
        <f>VLOOKUP(INGRESO_MERCADERIA[[#This Row],[CODIGO]],STOCKSANLUIS[],7,FALSE)</f>
        <v>#N/A</v>
      </c>
      <c r="F5456" s="10"/>
    </row>
    <row r="5457" spans="1:6" x14ac:dyDescent="0.25">
      <c r="A5457" s="6"/>
      <c r="B5457" t="e">
        <f>VLOOKUP(INGRESO_MERCADERIA[[#This Row],[CODIGO]],STOCKSANLUIS[],2,FALSE)</f>
        <v>#N/A</v>
      </c>
      <c r="C5457" s="10"/>
      <c r="D5457" s="1"/>
      <c r="E5457" s="1" t="e">
        <f>VLOOKUP(INGRESO_MERCADERIA[[#This Row],[CODIGO]],STOCKSANLUIS[],7,FALSE)</f>
        <v>#N/A</v>
      </c>
      <c r="F5457" s="10"/>
    </row>
    <row r="5458" spans="1:6" x14ac:dyDescent="0.25">
      <c r="A5458" s="6"/>
      <c r="B5458" t="e">
        <f>VLOOKUP(INGRESO_MERCADERIA[[#This Row],[CODIGO]],STOCKSANLUIS[],2,FALSE)</f>
        <v>#N/A</v>
      </c>
      <c r="C5458" s="10"/>
      <c r="D5458" s="1"/>
      <c r="E5458" s="1" t="e">
        <f>VLOOKUP(INGRESO_MERCADERIA[[#This Row],[CODIGO]],STOCKSANLUIS[],7,FALSE)</f>
        <v>#N/A</v>
      </c>
      <c r="F5458" s="10"/>
    </row>
    <row r="5459" spans="1:6" x14ac:dyDescent="0.25">
      <c r="A5459" s="6"/>
      <c r="B5459" t="e">
        <f>VLOOKUP(INGRESO_MERCADERIA[[#This Row],[CODIGO]],STOCKSANLUIS[],2,FALSE)</f>
        <v>#N/A</v>
      </c>
      <c r="C5459" s="10"/>
      <c r="D5459" s="1"/>
      <c r="E5459" s="1" t="e">
        <f>VLOOKUP(INGRESO_MERCADERIA[[#This Row],[CODIGO]],STOCKSANLUIS[],7,FALSE)</f>
        <v>#N/A</v>
      </c>
      <c r="F5459" s="10"/>
    </row>
    <row r="5460" spans="1:6" x14ac:dyDescent="0.25">
      <c r="A5460" s="6"/>
      <c r="B5460" t="e">
        <f>VLOOKUP(INGRESO_MERCADERIA[[#This Row],[CODIGO]],STOCKSANLUIS[],2,FALSE)</f>
        <v>#N/A</v>
      </c>
      <c r="C5460" s="10"/>
      <c r="D5460" s="1"/>
      <c r="E5460" s="1" t="e">
        <f>VLOOKUP(INGRESO_MERCADERIA[[#This Row],[CODIGO]],STOCKSANLUIS[],7,FALSE)</f>
        <v>#N/A</v>
      </c>
      <c r="F5460" s="10"/>
    </row>
    <row r="5461" spans="1:6" x14ac:dyDescent="0.25">
      <c r="A5461" s="6"/>
      <c r="B5461" t="e">
        <f>VLOOKUP(INGRESO_MERCADERIA[[#This Row],[CODIGO]],STOCKSANLUIS[],2,FALSE)</f>
        <v>#N/A</v>
      </c>
      <c r="C5461" s="10"/>
      <c r="D5461" s="1"/>
      <c r="E5461" s="1" t="e">
        <f>VLOOKUP(INGRESO_MERCADERIA[[#This Row],[CODIGO]],STOCKSANLUIS[],7,FALSE)</f>
        <v>#N/A</v>
      </c>
      <c r="F5461" s="10"/>
    </row>
    <row r="5462" spans="1:6" x14ac:dyDescent="0.25">
      <c r="A5462" s="6"/>
      <c r="B5462" t="e">
        <f>VLOOKUP(INGRESO_MERCADERIA[[#This Row],[CODIGO]],STOCKSANLUIS[],2,FALSE)</f>
        <v>#N/A</v>
      </c>
      <c r="C5462" s="10"/>
      <c r="D5462" s="1"/>
      <c r="E5462" s="1" t="e">
        <f>VLOOKUP(INGRESO_MERCADERIA[[#This Row],[CODIGO]],STOCKSANLUIS[],7,FALSE)</f>
        <v>#N/A</v>
      </c>
      <c r="F5462" s="10"/>
    </row>
    <row r="5463" spans="1:6" x14ac:dyDescent="0.25">
      <c r="A5463" s="6"/>
      <c r="B5463" t="e">
        <f>VLOOKUP(INGRESO_MERCADERIA[[#This Row],[CODIGO]],STOCKSANLUIS[],2,FALSE)</f>
        <v>#N/A</v>
      </c>
      <c r="C5463" s="10"/>
      <c r="D5463" s="1"/>
      <c r="E5463" s="1" t="e">
        <f>VLOOKUP(INGRESO_MERCADERIA[[#This Row],[CODIGO]],STOCKSANLUIS[],7,FALSE)</f>
        <v>#N/A</v>
      </c>
      <c r="F5463" s="10"/>
    </row>
    <row r="5464" spans="1:6" x14ac:dyDescent="0.25">
      <c r="A5464" s="6"/>
      <c r="B5464" t="e">
        <f>VLOOKUP(INGRESO_MERCADERIA[[#This Row],[CODIGO]],STOCKSANLUIS[],2,FALSE)</f>
        <v>#N/A</v>
      </c>
      <c r="C5464" s="10"/>
      <c r="D5464" s="1"/>
      <c r="E5464" s="1" t="e">
        <f>VLOOKUP(INGRESO_MERCADERIA[[#This Row],[CODIGO]],STOCKSANLUIS[],7,FALSE)</f>
        <v>#N/A</v>
      </c>
      <c r="F5464" s="10"/>
    </row>
    <row r="5465" spans="1:6" x14ac:dyDescent="0.25">
      <c r="A5465" s="6"/>
      <c r="B5465" t="e">
        <f>VLOOKUP(INGRESO_MERCADERIA[[#This Row],[CODIGO]],STOCKSANLUIS[],2,FALSE)</f>
        <v>#N/A</v>
      </c>
      <c r="C5465" s="10"/>
      <c r="D5465" s="1"/>
      <c r="E5465" s="1" t="e">
        <f>VLOOKUP(INGRESO_MERCADERIA[[#This Row],[CODIGO]],STOCKSANLUIS[],7,FALSE)</f>
        <v>#N/A</v>
      </c>
      <c r="F5465" s="10"/>
    </row>
    <row r="5466" spans="1:6" x14ac:dyDescent="0.25">
      <c r="A5466" s="6"/>
      <c r="B5466" t="e">
        <f>VLOOKUP(INGRESO_MERCADERIA[[#This Row],[CODIGO]],STOCKSANLUIS[],2,FALSE)</f>
        <v>#N/A</v>
      </c>
      <c r="C5466" s="10"/>
      <c r="D5466" s="1"/>
      <c r="E5466" s="1" t="e">
        <f>VLOOKUP(INGRESO_MERCADERIA[[#This Row],[CODIGO]],STOCKSANLUIS[],7,FALSE)</f>
        <v>#N/A</v>
      </c>
      <c r="F5466" s="10"/>
    </row>
    <row r="5467" spans="1:6" x14ac:dyDescent="0.25">
      <c r="A5467" s="6"/>
      <c r="B5467" t="e">
        <f>VLOOKUP(INGRESO_MERCADERIA[[#This Row],[CODIGO]],STOCKSANLUIS[],2,FALSE)</f>
        <v>#N/A</v>
      </c>
      <c r="C5467" s="10"/>
      <c r="D5467" s="1"/>
      <c r="E5467" s="1" t="e">
        <f>VLOOKUP(INGRESO_MERCADERIA[[#This Row],[CODIGO]],STOCKSANLUIS[],7,FALSE)</f>
        <v>#N/A</v>
      </c>
      <c r="F5467" s="10"/>
    </row>
    <row r="5468" spans="1:6" x14ac:dyDescent="0.25">
      <c r="A5468" s="6"/>
      <c r="B5468" t="e">
        <f>VLOOKUP(INGRESO_MERCADERIA[[#This Row],[CODIGO]],STOCKSANLUIS[],2,FALSE)</f>
        <v>#N/A</v>
      </c>
      <c r="C5468" s="10"/>
      <c r="D5468" s="1"/>
      <c r="E5468" s="1" t="e">
        <f>VLOOKUP(INGRESO_MERCADERIA[[#This Row],[CODIGO]],STOCKSANLUIS[],7,FALSE)</f>
        <v>#N/A</v>
      </c>
      <c r="F5468" s="10"/>
    </row>
    <row r="5469" spans="1:6" x14ac:dyDescent="0.25">
      <c r="A5469" s="6"/>
      <c r="B5469" t="e">
        <f>VLOOKUP(INGRESO_MERCADERIA[[#This Row],[CODIGO]],STOCKSANLUIS[],2,FALSE)</f>
        <v>#N/A</v>
      </c>
      <c r="C5469" s="10"/>
      <c r="D5469" s="1"/>
      <c r="E5469" s="1" t="e">
        <f>VLOOKUP(INGRESO_MERCADERIA[[#This Row],[CODIGO]],STOCKSANLUIS[],7,FALSE)</f>
        <v>#N/A</v>
      </c>
      <c r="F5469" s="10"/>
    </row>
    <row r="5470" spans="1:6" x14ac:dyDescent="0.25">
      <c r="A5470" s="6"/>
      <c r="B5470" t="e">
        <f>VLOOKUP(INGRESO_MERCADERIA[[#This Row],[CODIGO]],STOCKSANLUIS[],2,FALSE)</f>
        <v>#N/A</v>
      </c>
      <c r="C5470" s="10"/>
      <c r="D5470" s="1"/>
      <c r="E5470" s="1" t="e">
        <f>VLOOKUP(INGRESO_MERCADERIA[[#This Row],[CODIGO]],STOCKSANLUIS[],7,FALSE)</f>
        <v>#N/A</v>
      </c>
      <c r="F5470" s="10"/>
    </row>
    <row r="5471" spans="1:6" x14ac:dyDescent="0.25">
      <c r="A5471" s="6"/>
      <c r="B5471" t="e">
        <f>VLOOKUP(INGRESO_MERCADERIA[[#This Row],[CODIGO]],STOCKSANLUIS[],2,FALSE)</f>
        <v>#N/A</v>
      </c>
      <c r="C5471" s="10"/>
      <c r="D5471" s="1"/>
      <c r="E5471" s="1" t="e">
        <f>VLOOKUP(INGRESO_MERCADERIA[[#This Row],[CODIGO]],STOCKSANLUIS[],7,FALSE)</f>
        <v>#N/A</v>
      </c>
      <c r="F5471" s="10"/>
    </row>
    <row r="5472" spans="1:6" x14ac:dyDescent="0.25">
      <c r="A5472" s="6"/>
      <c r="B5472" t="e">
        <f>VLOOKUP(INGRESO_MERCADERIA[[#This Row],[CODIGO]],STOCKSANLUIS[],2,FALSE)</f>
        <v>#N/A</v>
      </c>
      <c r="C5472" s="10"/>
      <c r="D5472" s="1"/>
      <c r="E5472" s="1" t="e">
        <f>VLOOKUP(INGRESO_MERCADERIA[[#This Row],[CODIGO]],STOCKSANLUIS[],7,FALSE)</f>
        <v>#N/A</v>
      </c>
      <c r="F5472" s="10"/>
    </row>
    <row r="5473" spans="1:6" x14ac:dyDescent="0.25">
      <c r="A5473" s="6"/>
      <c r="B5473" t="e">
        <f>VLOOKUP(INGRESO_MERCADERIA[[#This Row],[CODIGO]],STOCKSANLUIS[],2,FALSE)</f>
        <v>#N/A</v>
      </c>
      <c r="C5473" s="10"/>
      <c r="D5473" s="1"/>
      <c r="E5473" s="1" t="e">
        <f>VLOOKUP(INGRESO_MERCADERIA[[#This Row],[CODIGO]],STOCKSANLUIS[],7,FALSE)</f>
        <v>#N/A</v>
      </c>
      <c r="F5473" s="10"/>
    </row>
    <row r="5474" spans="1:6" x14ac:dyDescent="0.25">
      <c r="A5474" s="6"/>
      <c r="B5474" t="e">
        <f>VLOOKUP(INGRESO_MERCADERIA[[#This Row],[CODIGO]],STOCKSANLUIS[],2,FALSE)</f>
        <v>#N/A</v>
      </c>
      <c r="C5474" s="10"/>
      <c r="D5474" s="1"/>
      <c r="E5474" s="1" t="e">
        <f>VLOOKUP(INGRESO_MERCADERIA[[#This Row],[CODIGO]],STOCKSANLUIS[],7,FALSE)</f>
        <v>#N/A</v>
      </c>
      <c r="F5474" s="10"/>
    </row>
    <row r="5475" spans="1:6" x14ac:dyDescent="0.25">
      <c r="A5475" s="6"/>
      <c r="B5475" t="e">
        <f>VLOOKUP(INGRESO_MERCADERIA[[#This Row],[CODIGO]],STOCKSANLUIS[],2,FALSE)</f>
        <v>#N/A</v>
      </c>
      <c r="C5475" s="10"/>
      <c r="D5475" s="1"/>
      <c r="E5475" s="1" t="e">
        <f>VLOOKUP(INGRESO_MERCADERIA[[#This Row],[CODIGO]],STOCKSANLUIS[],7,FALSE)</f>
        <v>#N/A</v>
      </c>
      <c r="F5475" s="10"/>
    </row>
    <row r="5476" spans="1:6" x14ac:dyDescent="0.25">
      <c r="A5476" s="6"/>
      <c r="B5476" t="e">
        <f>VLOOKUP(INGRESO_MERCADERIA[[#This Row],[CODIGO]],STOCKSANLUIS[],2,FALSE)</f>
        <v>#N/A</v>
      </c>
      <c r="C5476" s="10"/>
      <c r="D5476" s="1"/>
      <c r="E5476" s="1" t="e">
        <f>VLOOKUP(INGRESO_MERCADERIA[[#This Row],[CODIGO]],STOCKSANLUIS[],7,FALSE)</f>
        <v>#N/A</v>
      </c>
      <c r="F5476" s="10"/>
    </row>
    <row r="5477" spans="1:6" x14ac:dyDescent="0.25">
      <c r="A5477" s="6"/>
      <c r="B5477" t="e">
        <f>VLOOKUP(INGRESO_MERCADERIA[[#This Row],[CODIGO]],STOCKSANLUIS[],2,FALSE)</f>
        <v>#N/A</v>
      </c>
      <c r="C5477" s="10"/>
      <c r="D5477" s="1"/>
      <c r="E5477" s="1" t="e">
        <f>VLOOKUP(INGRESO_MERCADERIA[[#This Row],[CODIGO]],STOCKSANLUIS[],7,FALSE)</f>
        <v>#N/A</v>
      </c>
      <c r="F5477" s="10"/>
    </row>
    <row r="5478" spans="1:6" x14ac:dyDescent="0.25">
      <c r="A5478" s="6"/>
      <c r="B5478" t="e">
        <f>VLOOKUP(INGRESO_MERCADERIA[[#This Row],[CODIGO]],STOCKSANLUIS[],2,FALSE)</f>
        <v>#N/A</v>
      </c>
      <c r="C5478" s="10"/>
      <c r="D5478" s="1"/>
      <c r="E5478" s="1" t="e">
        <f>VLOOKUP(INGRESO_MERCADERIA[[#This Row],[CODIGO]],STOCKSANLUIS[],7,FALSE)</f>
        <v>#N/A</v>
      </c>
      <c r="F5478" s="10"/>
    </row>
    <row r="5479" spans="1:6" x14ac:dyDescent="0.25">
      <c r="A5479" s="6"/>
      <c r="B5479" t="e">
        <f>VLOOKUP(INGRESO_MERCADERIA[[#This Row],[CODIGO]],STOCKSANLUIS[],2,FALSE)</f>
        <v>#N/A</v>
      </c>
      <c r="C5479" s="10"/>
      <c r="D5479" s="1"/>
      <c r="E5479" s="1" t="e">
        <f>VLOOKUP(INGRESO_MERCADERIA[[#This Row],[CODIGO]],STOCKSANLUIS[],7,FALSE)</f>
        <v>#N/A</v>
      </c>
      <c r="F5479" s="10"/>
    </row>
    <row r="5480" spans="1:6" x14ac:dyDescent="0.25">
      <c r="A5480" s="6"/>
      <c r="B5480" t="e">
        <f>VLOOKUP(INGRESO_MERCADERIA[[#This Row],[CODIGO]],STOCKSANLUIS[],2,FALSE)</f>
        <v>#N/A</v>
      </c>
      <c r="C5480" s="10"/>
      <c r="D5480" s="1"/>
      <c r="E5480" s="1" t="e">
        <f>VLOOKUP(INGRESO_MERCADERIA[[#This Row],[CODIGO]],STOCKSANLUIS[],7,FALSE)</f>
        <v>#N/A</v>
      </c>
      <c r="F5480" s="10"/>
    </row>
    <row r="5481" spans="1:6" x14ac:dyDescent="0.25">
      <c r="A5481" s="6"/>
      <c r="B5481" t="e">
        <f>VLOOKUP(INGRESO_MERCADERIA[[#This Row],[CODIGO]],STOCKSANLUIS[],2,FALSE)</f>
        <v>#N/A</v>
      </c>
      <c r="C5481" s="10"/>
      <c r="D5481" s="1"/>
      <c r="E5481" s="1" t="e">
        <f>VLOOKUP(INGRESO_MERCADERIA[[#This Row],[CODIGO]],STOCKSANLUIS[],7,FALSE)</f>
        <v>#N/A</v>
      </c>
      <c r="F5481" s="10"/>
    </row>
    <row r="5482" spans="1:6" x14ac:dyDescent="0.25">
      <c r="A5482" s="6"/>
      <c r="B5482" t="e">
        <f>VLOOKUP(INGRESO_MERCADERIA[[#This Row],[CODIGO]],STOCKSANLUIS[],2,FALSE)</f>
        <v>#N/A</v>
      </c>
      <c r="C5482" s="10"/>
      <c r="D5482" s="1"/>
      <c r="E5482" s="1" t="e">
        <f>VLOOKUP(INGRESO_MERCADERIA[[#This Row],[CODIGO]],STOCKSANLUIS[],7,FALSE)</f>
        <v>#N/A</v>
      </c>
      <c r="F5482" s="10"/>
    </row>
    <row r="5483" spans="1:6" x14ac:dyDescent="0.25">
      <c r="A5483" s="6"/>
      <c r="B5483" t="e">
        <f>VLOOKUP(INGRESO_MERCADERIA[[#This Row],[CODIGO]],STOCKSANLUIS[],2,FALSE)</f>
        <v>#N/A</v>
      </c>
      <c r="C5483" s="10"/>
      <c r="D5483" s="1"/>
      <c r="E5483" s="1" t="e">
        <f>VLOOKUP(INGRESO_MERCADERIA[[#This Row],[CODIGO]],STOCKSANLUIS[],7,FALSE)</f>
        <v>#N/A</v>
      </c>
      <c r="F5483" s="10"/>
    </row>
    <row r="5484" spans="1:6" x14ac:dyDescent="0.25">
      <c r="A5484" s="6"/>
      <c r="B5484" t="e">
        <f>VLOOKUP(INGRESO_MERCADERIA[[#This Row],[CODIGO]],STOCKSANLUIS[],2,FALSE)</f>
        <v>#N/A</v>
      </c>
      <c r="C5484" s="10"/>
      <c r="D5484" s="1"/>
      <c r="E5484" s="1" t="e">
        <f>VLOOKUP(INGRESO_MERCADERIA[[#This Row],[CODIGO]],STOCKSANLUIS[],7,FALSE)</f>
        <v>#N/A</v>
      </c>
      <c r="F5484" s="10"/>
    </row>
    <row r="5485" spans="1:6" x14ac:dyDescent="0.25">
      <c r="A5485" s="6"/>
      <c r="B5485" t="e">
        <f>VLOOKUP(INGRESO_MERCADERIA[[#This Row],[CODIGO]],STOCKSANLUIS[],2,FALSE)</f>
        <v>#N/A</v>
      </c>
      <c r="C5485" s="10"/>
      <c r="D5485" s="1"/>
      <c r="E5485" s="1" t="e">
        <f>VLOOKUP(INGRESO_MERCADERIA[[#This Row],[CODIGO]],STOCKSANLUIS[],7,FALSE)</f>
        <v>#N/A</v>
      </c>
      <c r="F5485" s="10"/>
    </row>
    <row r="5486" spans="1:6" x14ac:dyDescent="0.25">
      <c r="A5486" s="6"/>
      <c r="B5486" t="e">
        <f>VLOOKUP(INGRESO_MERCADERIA[[#This Row],[CODIGO]],STOCKSANLUIS[],2,FALSE)</f>
        <v>#N/A</v>
      </c>
      <c r="C5486" s="10"/>
      <c r="D5486" s="1"/>
      <c r="E5486" s="1" t="e">
        <f>VLOOKUP(INGRESO_MERCADERIA[[#This Row],[CODIGO]],STOCKSANLUIS[],7,FALSE)</f>
        <v>#N/A</v>
      </c>
      <c r="F5486" s="10"/>
    </row>
    <row r="5487" spans="1:6" x14ac:dyDescent="0.25">
      <c r="A5487" s="6"/>
      <c r="B5487" t="e">
        <f>VLOOKUP(INGRESO_MERCADERIA[[#This Row],[CODIGO]],STOCKSANLUIS[],2,FALSE)</f>
        <v>#N/A</v>
      </c>
      <c r="C5487" s="10"/>
      <c r="D5487" s="1"/>
      <c r="E5487" s="1" t="e">
        <f>VLOOKUP(INGRESO_MERCADERIA[[#This Row],[CODIGO]],STOCKSANLUIS[],7,FALSE)</f>
        <v>#N/A</v>
      </c>
      <c r="F5487" s="10"/>
    </row>
  </sheetData>
  <phoneticPr fontId="3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5E31-8DCD-44EF-9D8F-739D88B34320}">
  <dimension ref="A1:F23"/>
  <sheetViews>
    <sheetView workbookViewId="0">
      <selection activeCell="H13" sqref="H13"/>
    </sheetView>
  </sheetViews>
  <sheetFormatPr baseColWidth="10" defaultRowHeight="15" x14ac:dyDescent="0.25"/>
  <cols>
    <col min="2" max="2" width="60.28515625" customWidth="1"/>
    <col min="3" max="3" width="14.42578125" customWidth="1"/>
    <col min="4" max="4" width="11.42578125" customWidth="1"/>
    <col min="6" max="6" width="14.28515625" bestFit="1" customWidth="1"/>
  </cols>
  <sheetData>
    <row r="1" spans="1:6" ht="30" x14ac:dyDescent="0.25">
      <c r="A1" t="s">
        <v>1</v>
      </c>
      <c r="B1" t="s">
        <v>19294</v>
      </c>
      <c r="C1" s="49" t="s">
        <v>22914</v>
      </c>
      <c r="D1" s="49" t="s">
        <v>23128</v>
      </c>
      <c r="E1" t="s">
        <v>23126</v>
      </c>
      <c r="F1" t="s">
        <v>23127</v>
      </c>
    </row>
    <row r="2" spans="1:6" hidden="1" x14ac:dyDescent="0.25">
      <c r="A2" s="6" t="s">
        <v>2381</v>
      </c>
      <c r="B2" t="str">
        <f>VLOOKUP(A2,STOCKSANLUIS[],2,FALSE)</f>
        <v>EVAPORADOR MIPAL HDL 064E 220-380-440V/3F/60HZ - BLANCO C/DESHIELO ELÉCTRICO</v>
      </c>
      <c r="C2" s="10">
        <v>1</v>
      </c>
      <c r="D2" s="10">
        <f>VLOOKUP(Tabla21[[#This Row],[CODIGO]],STOCKSANLUIS[],10,FALSE)</f>
        <v>0</v>
      </c>
      <c r="E2" t="s">
        <v>19541</v>
      </c>
      <c r="F2" s="237" t="b">
        <v>0</v>
      </c>
    </row>
    <row r="3" spans="1:6" x14ac:dyDescent="0.25">
      <c r="A3" s="6" t="s">
        <v>22068</v>
      </c>
      <c r="B3" t="str">
        <f>VLOOKUP(A3,STOCKSANLUIS[],2,FALSE)</f>
        <v>DSH161A3ALD - COMPRESOR SCROLL DANFOSS 13 HP 220V/3PH/60HZ - R410A</v>
      </c>
      <c r="C3" s="10">
        <v>1</v>
      </c>
      <c r="D3" s="10">
        <f>VLOOKUP(Tabla21[[#This Row],[CODIGO]],STOCKSANLUIS[],10,FALSE)</f>
        <v>1</v>
      </c>
      <c r="E3" t="s">
        <v>19541</v>
      </c>
      <c r="F3" s="237" t="b">
        <v>0</v>
      </c>
    </row>
    <row r="4" spans="1:6" hidden="1" x14ac:dyDescent="0.25">
      <c r="A4" s="6" t="s">
        <v>2565</v>
      </c>
      <c r="B4" t="str">
        <f>VLOOKUP(A4,STOCKSANLUIS[],2,FALSE)</f>
        <v>COMPRESOR HERMETICO DANFOSS MTZ36 - 3.0HP - 220V/3F/60HZ -R-134A/404A/507A/407C (NO INC. VALV. V09/V06 Y RESIST. DE CARTER)</v>
      </c>
      <c r="C4" s="10">
        <v>1</v>
      </c>
      <c r="D4" s="10">
        <f>VLOOKUP(Tabla21[[#This Row],[CODIGO]],STOCKSANLUIS[],10,FALSE)</f>
        <v>1</v>
      </c>
      <c r="E4" t="s">
        <v>19541</v>
      </c>
      <c r="F4" s="237" t="b">
        <v>0</v>
      </c>
    </row>
    <row r="5" spans="1:6" hidden="1" x14ac:dyDescent="0.25">
      <c r="A5" s="6" t="s">
        <v>2511</v>
      </c>
      <c r="B5" t="str">
        <f>VLOOKUP(A5,STOCKSANLUIS[],2,FALSE)</f>
        <v>COMPRESOR ROTATIVO - 12000 BTU - 220V/60HZ - 1PH R410 - PA118M1C-3FZU - SIN CAPACITOR 35UF/370V - GMCC</v>
      </c>
      <c r="C5" s="10">
        <v>1</v>
      </c>
      <c r="D5" s="10">
        <f>VLOOKUP(Tabla21[[#This Row],[CODIGO]],STOCKSANLUIS[],10,FALSE)</f>
        <v>1</v>
      </c>
      <c r="E5" t="s">
        <v>19541</v>
      </c>
      <c r="F5" s="237" t="b">
        <v>0</v>
      </c>
    </row>
    <row r="6" spans="1:6" hidden="1" x14ac:dyDescent="0.25">
      <c r="A6" s="6" t="s">
        <v>22286</v>
      </c>
      <c r="B6" t="str">
        <f>VLOOKUP(A6,STOCKSANLUIS[],2,FALSE)</f>
        <v>COMPRESOR ROTATIVO - 18000 BTU - 220V/60HZ - 1PH R410 - PA170M2A-3FT1 - SIN CAPACITOR 40UF/370V - GMCC</v>
      </c>
      <c r="C6" s="10">
        <v>1</v>
      </c>
      <c r="D6" s="10">
        <f>VLOOKUP(Tabla21[[#This Row],[CODIGO]],STOCKSANLUIS[],10,FALSE)</f>
        <v>2</v>
      </c>
      <c r="E6" t="s">
        <v>19541</v>
      </c>
      <c r="F6" s="237" t="b">
        <v>0</v>
      </c>
    </row>
    <row r="7" spans="1:6" x14ac:dyDescent="0.25">
      <c r="A7" s="6" t="s">
        <v>22230</v>
      </c>
      <c r="B7" t="str">
        <f>VLOOKUP(A7,STOCKSANLUIS[],2,FALSE)</f>
        <v>COMPRESOR ROTATIVO - 36000 BTU/H - 220V/60HZ - 1PH R410 - ASQ330N1UMU - SIN CAPACITOR 60UF/400V - GMCC</v>
      </c>
      <c r="C7" s="10">
        <v>1</v>
      </c>
      <c r="D7" s="10">
        <f>VLOOKUP(Tabla21[[#This Row],[CODIGO]],STOCKSANLUIS[],10,FALSE)</f>
        <v>1</v>
      </c>
      <c r="E7" t="s">
        <v>19541</v>
      </c>
      <c r="F7" s="237" t="b">
        <v>0</v>
      </c>
    </row>
    <row r="8" spans="1:6" hidden="1" x14ac:dyDescent="0.25">
      <c r="A8" s="6" t="s">
        <v>3363</v>
      </c>
      <c r="B8" t="str">
        <f>VLOOKUP(A8,STOCKSANLUIS[],2,FALSE)</f>
        <v>COMPRESOR SCROLL YH150C7-100 -- 60000 BTU - 5HP - 220V/3PH/60HZ - R410A - INVOTECH</v>
      </c>
      <c r="C8" s="10">
        <v>1</v>
      </c>
      <c r="D8" s="10">
        <f>VLOOKUP(Tabla21[[#This Row],[CODIGO]],STOCKSANLUIS[],10,FALSE)</f>
        <v>0</v>
      </c>
      <c r="E8" t="s">
        <v>19541</v>
      </c>
      <c r="F8" s="237" t="b">
        <v>0</v>
      </c>
    </row>
    <row r="9" spans="1:6" x14ac:dyDescent="0.25">
      <c r="A9" s="6" t="s">
        <v>23033</v>
      </c>
      <c r="B9" t="str">
        <f>VLOOKUP(A9,STOCKSANLUIS[],2,FALSE)</f>
        <v>COMPRESOR SCROLL INVOTECH YM86E7G-100 - 5.0HP - 220V/3PH/60HZ - R404A / 507 - MT (CON RESIST.)</v>
      </c>
      <c r="C9" s="10">
        <v>1</v>
      </c>
      <c r="D9" s="10">
        <f>VLOOKUP(Tabla21[[#This Row],[CODIGO]],STOCKSANLUIS[],10,FALSE)</f>
        <v>1</v>
      </c>
      <c r="E9" t="s">
        <v>19541</v>
      </c>
      <c r="F9" s="237" t="b">
        <v>0</v>
      </c>
    </row>
    <row r="10" spans="1:6" hidden="1" x14ac:dyDescent="0.25">
      <c r="A10" s="6" t="s">
        <v>21898</v>
      </c>
      <c r="B10" t="str">
        <f>VLOOKUP(A10,STOCKSANLUIS[],2,FALSE)</f>
        <v>COMPRESOR COPELAND USA 5.0 HP 220V/3PH/60HZ ZS38K4E-TF5-550 SCROLL R507/R404/R134A/R407C/R449A  - ALTA EFICIENCIA / BAJO RUIDO</v>
      </c>
      <c r="C10" s="10">
        <v>1</v>
      </c>
      <c r="D10" s="10">
        <f>VLOOKUP(Tabla21[[#This Row],[CODIGO]],STOCKSANLUIS[],10,FALSE)</f>
        <v>1</v>
      </c>
      <c r="E10" t="s">
        <v>19541</v>
      </c>
      <c r="F10" s="237" t="b">
        <v>0</v>
      </c>
    </row>
    <row r="11" spans="1:6" x14ac:dyDescent="0.25">
      <c r="A11" s="6" t="s">
        <v>3170</v>
      </c>
      <c r="B11" t="str">
        <f>VLOOKUP(A11,STOCKSANLUIS[],2,FALSE)</f>
        <v>UNIDAD CONDENSADORA BOHN 3 HP 208-230/3/60 R-404A/507/R134A - C/COPELAND(USA) ZS21KAE-TF5 - TEMP MEDIA /BAJA - FBCZ301M6C - SCROLL - ALTA EFICIENCIA</v>
      </c>
      <c r="C11" s="10">
        <v>1</v>
      </c>
      <c r="D11" s="10">
        <f>VLOOKUP(Tabla21[[#This Row],[CODIGO]],STOCKSANLUIS[],10,FALSE)</f>
        <v>1</v>
      </c>
      <c r="E11" t="s">
        <v>19541</v>
      </c>
      <c r="F11" s="237" t="b">
        <v>0</v>
      </c>
    </row>
    <row r="12" spans="1:6" x14ac:dyDescent="0.25">
      <c r="A12" s="6" t="s">
        <v>20509</v>
      </c>
      <c r="B12" t="str">
        <f>VLOOKUP(A12,STOCKSANLUIS[],2,FALSE)</f>
        <v>UNID. COND. OP-HJZ036D20Q - COMPR. MTZ36 - 3.0HP - 220V/3PH/60HZ - R404/R507/R134A/R407C</v>
      </c>
      <c r="C12" s="10">
        <v>1</v>
      </c>
      <c r="D12" s="10">
        <f>VLOOKUP(Tabla21[[#This Row],[CODIGO]],STOCKSANLUIS[],10,FALSE)</f>
        <v>1</v>
      </c>
      <c r="E12" t="s">
        <v>19541</v>
      </c>
      <c r="F12" s="237" t="b">
        <v>0</v>
      </c>
    </row>
    <row r="13" spans="1:6" hidden="1" x14ac:dyDescent="0.25">
      <c r="A13" s="6" t="s">
        <v>3870</v>
      </c>
      <c r="B13" t="str">
        <f>VLOOKUP(A13,STOCKSANLUIS[],2,FALSE)</f>
        <v>CORTINA DE AIRE INDUSTRIAL DE 100 CM (40") - 220V/3PH/60HZ - STAR COLD - FM-6010S</v>
      </c>
      <c r="C13" s="10">
        <v>1</v>
      </c>
      <c r="D13" s="10">
        <f>VLOOKUP(Tabla21[[#This Row],[CODIGO]],STOCKSANLUIS[],10,FALSE)</f>
        <v>0</v>
      </c>
      <c r="E13" t="s">
        <v>19541</v>
      </c>
      <c r="F13" s="237" t="b">
        <v>0</v>
      </c>
    </row>
    <row r="14" spans="1:6" hidden="1" x14ac:dyDescent="0.25">
      <c r="A14" s="6" t="s">
        <v>3862</v>
      </c>
      <c r="B14" t="str">
        <f>VLOOKUP(A14,STOCKSANLUIS[],2,FALSE)</f>
        <v>CORTINA DE AIRE CENTRIFUGA DE 90 CM (36") - 220V/1PH/60HZ - STAR COLD - FM-3509S-L/Y-MC</v>
      </c>
      <c r="C14" s="10">
        <v>1</v>
      </c>
      <c r="D14" s="10">
        <f>VLOOKUP(Tabla21[[#This Row],[CODIGO]],STOCKSANLUIS[],10,FALSE)</f>
        <v>6</v>
      </c>
      <c r="E14" t="s">
        <v>19541</v>
      </c>
      <c r="F14" s="237" t="b">
        <v>0</v>
      </c>
    </row>
    <row r="15" spans="1:6" hidden="1" x14ac:dyDescent="0.25">
      <c r="A15" s="6" t="s">
        <v>3858</v>
      </c>
      <c r="B15" t="str">
        <f>VLOOKUP(A15,STOCKSANLUIS[],2,FALSE)</f>
        <v>CORTINA DE AIRE DE 120 CM (48") - 220V/1PH/60HZ - STAR COLD - FM-1212Z/Y-MC</v>
      </c>
      <c r="C15" s="10">
        <v>1</v>
      </c>
      <c r="D15" s="10">
        <f>VLOOKUP(Tabla21[[#This Row],[CODIGO]],STOCKSANLUIS[],10,FALSE)</f>
        <v>0</v>
      </c>
      <c r="E15" t="s">
        <v>19541</v>
      </c>
      <c r="F15" s="237" t="b">
        <v>0</v>
      </c>
    </row>
    <row r="16" spans="1:6" hidden="1" x14ac:dyDescent="0.25">
      <c r="A16" s="6" t="s">
        <v>22891</v>
      </c>
      <c r="B16" t="str">
        <f>VLOOKUP(A16,STOCKSANLUIS[],2,FALSE)</f>
        <v>CORTINA DE AIRE SEMI-INDUSTRIAL DE 90 CM (36") - 220V/1PH/60HZ - STAR COLD - FM-4009S-L/Y</v>
      </c>
      <c r="C16" s="10">
        <v>1</v>
      </c>
      <c r="D16" s="10">
        <f>VLOOKUP(Tabla21[[#This Row],[CODIGO]],STOCKSANLUIS[],10,FALSE)</f>
        <v>2</v>
      </c>
      <c r="E16" t="s">
        <v>19541</v>
      </c>
      <c r="F16" s="237" t="b">
        <v>0</v>
      </c>
    </row>
    <row r="17" spans="1:6" hidden="1" x14ac:dyDescent="0.25">
      <c r="A17" s="6" t="s">
        <v>19180</v>
      </c>
      <c r="B17" t="str">
        <f>VLOOKUP(A17,STOCKSANLUIS[],2,FALSE)</f>
        <v>EQUIPO DE A/A MINI SPLIT FRIO SOLO INVERTER - 12000 BTU/H - R410A - 220V/1PH/60HZ - DAIKIN - GL - AHRI USA CERTIFICATED - FTKS12GL216A/RKS12GL216A</v>
      </c>
      <c r="C17" s="10">
        <v>1</v>
      </c>
      <c r="D17" s="10">
        <f>VLOOKUP(Tabla21[[#This Row],[CODIGO]],STOCKSANLUIS[],10,FALSE)</f>
        <v>2</v>
      </c>
      <c r="E17" t="s">
        <v>19541</v>
      </c>
      <c r="F17" s="237" t="b">
        <v>0</v>
      </c>
    </row>
    <row r="18" spans="1:6" x14ac:dyDescent="0.25">
      <c r="A18" s="6" t="s">
        <v>21332</v>
      </c>
      <c r="B18" t="str">
        <f>VLOOKUP(A18,STOCKSANLUIS[],2,FALSE)</f>
        <v>PANEL PARA EVAPORADOR CASSETE TEMP BLUE - TBK410-A-SP-S067 - 03372/03373</v>
      </c>
      <c r="C18" s="10">
        <v>1</v>
      </c>
      <c r="D18" s="10">
        <f>VLOOKUP(Tabla21[[#This Row],[CODIGO]],STOCKSANLUIS[],10,FALSE)</f>
        <v>0</v>
      </c>
      <c r="E18" t="s">
        <v>19541</v>
      </c>
      <c r="F18" s="237" t="b">
        <v>0</v>
      </c>
    </row>
    <row r="19" spans="1:6" hidden="1" x14ac:dyDescent="0.25">
      <c r="A19" s="191" t="s">
        <v>22540</v>
      </c>
      <c r="B19" t="str">
        <f>VLOOKUP(A19,STOCKSANLUIS[],2,FALSE)</f>
        <v>EVAPORADOR PISO TECHO INV 36000 BTU/H EVAP R410A 208-230V/60HZ/1PH - VIKING "VIKINGO" - PROUDLY DESIGNED IN USA - BLUE FIN PROTECTION - XJCFRI-4-36-3-GW - MADE IN P.R.C.</v>
      </c>
      <c r="C19" s="10">
        <v>1</v>
      </c>
      <c r="D19" s="10">
        <f>VLOOKUP(Tabla21[[#This Row],[CODIGO]],STOCKSANLUIS[],10,FALSE)</f>
        <v>0</v>
      </c>
      <c r="E19" t="s">
        <v>19541</v>
      </c>
      <c r="F19" s="237" t="b">
        <v>0</v>
      </c>
    </row>
    <row r="20" spans="1:6" hidden="1" x14ac:dyDescent="0.25">
      <c r="A20" s="6" t="s">
        <v>22538</v>
      </c>
      <c r="B20" t="str">
        <f>VLOOKUP(A20,STOCKSANLUIS[],2,FALSE)</f>
        <v>CONDENSADOR DE 36000 BTU/H INVERTER TIRO VERTICAL R410A 208-230V/60HZ/1PH - VIKING "VIKINGO" - PROUDLY DESIGNED IN USA - BLUE FIN PROTECTION - XJCUI4-36-3 - MADE IN P.R.C.</v>
      </c>
      <c r="C20" s="10">
        <v>1</v>
      </c>
      <c r="D20" s="10">
        <f>VLOOKUP(Tabla21[[#This Row],[CODIGO]],STOCKSANLUIS[],10,FALSE)</f>
        <v>1</v>
      </c>
      <c r="E20" t="s">
        <v>19541</v>
      </c>
      <c r="F20" s="237" t="b">
        <v>0</v>
      </c>
    </row>
    <row r="21" spans="1:6" hidden="1" x14ac:dyDescent="0.25">
      <c r="A21" s="6" t="s">
        <v>3655</v>
      </c>
      <c r="B21" t="str">
        <f>VLOOKUP(A21,STOCKSANLUIS[],2,FALSE)</f>
        <v>EVAPORADOR PISO TECHO 36000 BTU/H EVAP F/C ST R410A 208-230V/60HZ/1PH - TEMP BLUE MADE BY CARRIER ENTERPRISE - FRIO SOLO - TBF41D-036-M3N1C</v>
      </c>
      <c r="C21" s="10">
        <v>1</v>
      </c>
      <c r="D21" s="10">
        <f>VLOOKUP(Tabla21[[#This Row],[CODIGO]],STOCKSANLUIS[],10,FALSE)</f>
        <v>1</v>
      </c>
      <c r="E21" t="s">
        <v>19541</v>
      </c>
      <c r="F21" s="237" t="b">
        <v>0</v>
      </c>
    </row>
    <row r="22" spans="1:6" x14ac:dyDescent="0.25">
      <c r="A22" s="6" t="s">
        <v>3927</v>
      </c>
      <c r="B22" t="str">
        <f>VLOOKUP(A22,STOCKSANLUIS[],2,FALSE)</f>
        <v>EQUIPO DE A/A MINI SPLIT FRIO SOLO - 12000 BTU - R410A - 220V/1PH/60HZ - VIKING "VIKINGO" - PROUDLY DESIGNED IN USA - GOLD FIN PROTECTION -  XJ14-12-4E-2-P / XJ14-12-4C-2-P - MADE IN P.R.C.</v>
      </c>
      <c r="C22" s="236" t="s">
        <v>23125</v>
      </c>
      <c r="D22" s="10">
        <f>VLOOKUP(Tabla21[[#This Row],[CODIGO]],STOCKSANLUIS[],10,FALSE)</f>
        <v>0</v>
      </c>
      <c r="E22" t="s">
        <v>19541</v>
      </c>
      <c r="F22" s="237" t="b">
        <v>0</v>
      </c>
    </row>
    <row r="23" spans="1:6" hidden="1" x14ac:dyDescent="0.25">
      <c r="A23" s="6" t="s">
        <v>2541</v>
      </c>
      <c r="B23" t="str">
        <f>VLOOKUP(A23,STOCKSANLUIS[],2,FALSE)</f>
        <v>EQUIPO DE A/A MINI SPLIT FRIO SOLO - 12000 BTU - R410A - 220V/1PH/60HZ - TEMP BLUE MADE BY CARRIER INTERAMERICA CORPORATION</v>
      </c>
      <c r="C23" s="10">
        <v>1</v>
      </c>
      <c r="D23" s="10">
        <f>VLOOKUP(Tabla21[[#This Row],[CODIGO]],STOCKSANLUIS[],10,FALSE)</f>
        <v>1</v>
      </c>
      <c r="E23" t="s">
        <v>19541</v>
      </c>
      <c r="F23" s="237" t="b">
        <v>0</v>
      </c>
    </row>
  </sheetData>
  <pageMargins left="0.7" right="0.24" top="0.75" bottom="0.75" header="0.3" footer="0.3"/>
  <pageSetup orientation="landscape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5091-48E7-4F30-9C81-00A57D9CB1CC}">
  <dimension ref="A1:G410"/>
  <sheetViews>
    <sheetView workbookViewId="0">
      <selection activeCell="C418" sqref="C418"/>
    </sheetView>
  </sheetViews>
  <sheetFormatPr baseColWidth="10" defaultRowHeight="15" x14ac:dyDescent="0.25"/>
  <cols>
    <col min="2" max="2" width="51.140625" customWidth="1"/>
    <col min="3" max="3" width="19.140625" bestFit="1" customWidth="1"/>
    <col min="4" max="4" width="19.140625" hidden="1" customWidth="1"/>
    <col min="5" max="5" width="19.140625" customWidth="1"/>
    <col min="6" max="6" width="26.5703125" bestFit="1" customWidth="1"/>
    <col min="7" max="7" width="19.7109375" bestFit="1" customWidth="1"/>
  </cols>
  <sheetData>
    <row r="1" spans="1:7" x14ac:dyDescent="0.25">
      <c r="A1" t="s">
        <v>5</v>
      </c>
      <c r="B1" t="s">
        <v>19294</v>
      </c>
      <c r="C1" t="s">
        <v>22734</v>
      </c>
      <c r="D1" t="s">
        <v>21966</v>
      </c>
      <c r="E1" t="s">
        <v>21504</v>
      </c>
      <c r="F1" t="s">
        <v>22735</v>
      </c>
      <c r="G1" t="s">
        <v>22525</v>
      </c>
    </row>
    <row r="2" spans="1:7" hidden="1" x14ac:dyDescent="0.25">
      <c r="A2" t="s">
        <v>123</v>
      </c>
      <c r="B2" t="str">
        <f>VLOOKUP(Tabla20[[#This Row],[CODIGO ]],STOCKSANLUIS[],2,FALSE)</f>
        <v>BOBINA DANFOSS 110V/50-60HZ/13W - 018F6730</v>
      </c>
      <c r="C2">
        <f>VLOOKUP(Tabla20[[#This Row],[CODIGO ]],STOCKSANLUIS[],10,FALSE)</f>
        <v>0</v>
      </c>
      <c r="E2">
        <f>Tabla20[[#This Row],[PROMEDIO]]-Tabla20[[#This Row],[CANTIDAD ALM01]]</f>
        <v>0</v>
      </c>
      <c r="F2" t="str">
        <f>IFERROR(VLOOKUP(Tabla20[[#This Row],[CODIGO ]],STOCK_PUENTEPIEDRA[],3,FALSE),"NO CUENTA CON PRODUCTO")</f>
        <v>NO CUENTA CON PRODUCTO</v>
      </c>
      <c r="G2" t="str">
        <f>IF(Tabla20[[#This Row],[REQUERIMIENTO]]&gt;Tabla20[[#This Row],[CANTIDAD  ALM 05]],"STOCK INSUFICIENTE","STOCK SUFICIENTE")</f>
        <v>STOCK SUFICIENTE</v>
      </c>
    </row>
    <row r="3" spans="1:7" hidden="1" x14ac:dyDescent="0.25">
      <c r="A3" t="s">
        <v>127</v>
      </c>
      <c r="B3" t="str">
        <f>VLOOKUP(Tabla20[[#This Row],[CODIGO ]],STOCKSANLUIS[],2,FALSE)</f>
        <v>CALEFACTOR DE CARTER PARA COMPRESOR MANEUROP Z6R, 35W - 7773001</v>
      </c>
      <c r="C3">
        <f>VLOOKUP(Tabla20[[#This Row],[CODIGO ]],STOCKSANLUIS[],10,FALSE)</f>
        <v>0</v>
      </c>
      <c r="E3">
        <f>Tabla20[[#This Row],[PROMEDIO]]-Tabla20[[#This Row],[CANTIDAD ALM01]]</f>
        <v>0</v>
      </c>
      <c r="F3" t="str">
        <f>IFERROR(VLOOKUP(Tabla20[[#This Row],[CODIGO ]],STOCK_PUENTEPIEDRA[],3,FALSE),"NO CUENTA CON PRODUCTO")</f>
        <v>NO CUENTA CON PRODUCTO</v>
      </c>
      <c r="G3" t="str">
        <f>IF(Tabla20[[#This Row],[REQUERIMIENTO]]&gt;Tabla20[[#This Row],[CANTIDAD  ALM 05]],"STOCK INSUFICIENTE","STOCK SUFICIENTE")</f>
        <v>STOCK SUFICIENTE</v>
      </c>
    </row>
    <row r="4" spans="1:7" hidden="1" x14ac:dyDescent="0.25">
      <c r="A4" t="s">
        <v>129</v>
      </c>
      <c r="B4" t="str">
        <f>VLOOKUP(Tabla20[[#This Row],[CODIGO ]],STOCKSANLUIS[],2,FALSE)</f>
        <v>CUERPO DE VALVULA SOLENOIDE DANFOSS EVR 10 - 5/8  -ROSCABLE-032F8098</v>
      </c>
      <c r="C4">
        <f>VLOOKUP(Tabla20[[#This Row],[CODIGO ]],STOCKSANLUIS[],10,FALSE)</f>
        <v>0</v>
      </c>
      <c r="E4">
        <f>Tabla20[[#This Row],[PROMEDIO]]-Tabla20[[#This Row],[CANTIDAD ALM01]]</f>
        <v>0</v>
      </c>
      <c r="F4">
        <f>IFERROR(VLOOKUP(Tabla20[[#This Row],[CODIGO ]],STOCK_PUENTEPIEDRA[],3,FALSE),"NO CUENTA CON PRODUCTO")</f>
        <v>0</v>
      </c>
      <c r="G4" t="str">
        <f>IF(Tabla20[[#This Row],[REQUERIMIENTO]]&gt;Tabla20[[#This Row],[CANTIDAD  ALM 05]],"STOCK INSUFICIENTE","STOCK SUFICIENTE")</f>
        <v>STOCK SUFICIENTE</v>
      </c>
    </row>
    <row r="5" spans="1:7" hidden="1" x14ac:dyDescent="0.25">
      <c r="A5" t="s">
        <v>131</v>
      </c>
      <c r="B5" t="str">
        <f>VLOOKUP(Tabla20[[#This Row],[CODIGO ]],STOCKSANLUIS[],2,FALSE)</f>
        <v>CUERPO DE VALVULA SOLENOIDE DANFOSS EVR 15 - 5/8-ROSCABLE</v>
      </c>
      <c r="C5">
        <f>VLOOKUP(Tabla20[[#This Row],[CODIGO ]],STOCKSANLUIS[],10,FALSE)</f>
        <v>0</v>
      </c>
      <c r="E5">
        <f>Tabla20[[#This Row],[PROMEDIO]]-Tabla20[[#This Row],[CANTIDAD ALM01]]</f>
        <v>0</v>
      </c>
      <c r="F5" t="str">
        <f>IFERROR(VLOOKUP(Tabla20[[#This Row],[CODIGO ]],STOCK_PUENTEPIEDRA[],3,FALSE),"NO CUENTA CON PRODUCTO")</f>
        <v>NO CUENTA CON PRODUCTO</v>
      </c>
      <c r="G5" t="str">
        <f>IF(Tabla20[[#This Row],[REQUERIMIENTO]]&gt;Tabla20[[#This Row],[CANTIDAD  ALM 05]],"STOCK INSUFICIENTE","STOCK SUFICIENTE")</f>
        <v>STOCK SUFICIENTE</v>
      </c>
    </row>
    <row r="6" spans="1:7" hidden="1" x14ac:dyDescent="0.25">
      <c r="A6" t="s">
        <v>133</v>
      </c>
      <c r="B6" t="str">
        <f>VLOOKUP(Tabla20[[#This Row],[CODIGO ]],STOCKSANLUIS[],2,FALSE)</f>
        <v>CUERPO DE VALVULA SOLENOIDE DANFOSS EVR 3 - 3/8  -ROSCABLE-COD 032F8116</v>
      </c>
      <c r="C6">
        <f>VLOOKUP(Tabla20[[#This Row],[CODIGO ]],STOCKSANLUIS[],10,FALSE)</f>
        <v>0</v>
      </c>
      <c r="E6">
        <f>Tabla20[[#This Row],[PROMEDIO]]-Tabla20[[#This Row],[CANTIDAD ALM01]]</f>
        <v>0</v>
      </c>
      <c r="F6">
        <f>IFERROR(VLOOKUP(Tabla20[[#This Row],[CODIGO ]],STOCK_PUENTEPIEDRA[],3,FALSE),"NO CUENTA CON PRODUCTO")</f>
        <v>0</v>
      </c>
      <c r="G6" t="str">
        <f>IF(Tabla20[[#This Row],[REQUERIMIENTO]]&gt;Tabla20[[#This Row],[CANTIDAD  ALM 05]],"STOCK INSUFICIENTE","STOCK SUFICIENTE")</f>
        <v>STOCK SUFICIENTE</v>
      </c>
    </row>
    <row r="7" spans="1:7" hidden="1" x14ac:dyDescent="0.25">
      <c r="A7" t="s">
        <v>135</v>
      </c>
      <c r="B7" t="str">
        <f>VLOOKUP(Tabla20[[#This Row],[CODIGO ]],STOCKSANLUIS[],2,FALSE)</f>
        <v>CUERPO DE VALVULA SOLENOIDE DANFOSS EVR 6 - 1/2  -ROSCABLE-032F8079/032L8079</v>
      </c>
      <c r="C7">
        <f>VLOOKUP(Tabla20[[#This Row],[CODIGO ]],STOCKSANLUIS[],10,FALSE)</f>
        <v>0</v>
      </c>
      <c r="E7">
        <f>Tabla20[[#This Row],[PROMEDIO]]-Tabla20[[#This Row],[CANTIDAD ALM01]]</f>
        <v>0</v>
      </c>
      <c r="F7">
        <f>IFERROR(VLOOKUP(Tabla20[[#This Row],[CODIGO ]],STOCK_PUENTEPIEDRA[],3,FALSE),"NO CUENTA CON PRODUCTO")</f>
        <v>0</v>
      </c>
      <c r="G7" t="str">
        <f>IF(Tabla20[[#This Row],[REQUERIMIENTO]]&gt;Tabla20[[#This Row],[CANTIDAD  ALM 05]],"STOCK INSUFICIENTE","STOCK SUFICIENTE")</f>
        <v>STOCK SUFICIENTE</v>
      </c>
    </row>
    <row r="8" spans="1:7" hidden="1" x14ac:dyDescent="0.25">
      <c r="A8" t="s">
        <v>141</v>
      </c>
      <c r="B8" t="str">
        <f>VLOOKUP(Tabla20[[#This Row],[CODIGO ]],STOCKSANLUIS[],2,FALSE)</f>
        <v>CUERPO DE VALVULA EXPANSION DANFOSS TE-5 COD 067B4011 5/8" X 7/8" SOLD.</v>
      </c>
      <c r="C8">
        <f>VLOOKUP(Tabla20[[#This Row],[CODIGO ]],STOCKSANLUIS[],10,FALSE)</f>
        <v>2</v>
      </c>
      <c r="E8">
        <f>Tabla20[[#This Row],[PROMEDIO]]-Tabla20[[#This Row],[CANTIDAD ALM01]]</f>
        <v>-2</v>
      </c>
      <c r="F8">
        <f>IFERROR(VLOOKUP(Tabla20[[#This Row],[CODIGO ]],STOCK_PUENTEPIEDRA[],3,FALSE),"NO CUENTA CON PRODUCTO")</f>
        <v>13</v>
      </c>
      <c r="G8" t="str">
        <f>IF(Tabla20[[#This Row],[REQUERIMIENTO]]&gt;Tabla20[[#This Row],[CANTIDAD  ALM 05]],"STOCK INSUFICIENTE","STOCK SUFICIENTE")</f>
        <v>STOCK SUFICIENTE</v>
      </c>
    </row>
    <row r="9" spans="1:7" hidden="1" x14ac:dyDescent="0.25">
      <c r="A9" t="s">
        <v>143</v>
      </c>
      <c r="B9" t="str">
        <f>VLOOKUP(Tabla20[[#This Row],[CODIGO ]],STOCKSANLUIS[],2,FALSE)</f>
        <v>CUERPO DE VALVULA EXPANSION DANFOSS TE-5 COD 067B4013 1/2" X 5/8" FLARE</v>
      </c>
      <c r="C9">
        <f>VLOOKUP(Tabla20[[#This Row],[CODIGO ]],STOCKSANLUIS[],10,FALSE)</f>
        <v>0</v>
      </c>
      <c r="E9">
        <f>Tabla20[[#This Row],[PROMEDIO]]-Tabla20[[#This Row],[CANTIDAD ALM01]]</f>
        <v>0</v>
      </c>
      <c r="F9">
        <f>IFERROR(VLOOKUP(Tabla20[[#This Row],[CODIGO ]],STOCK_PUENTEPIEDRA[],3,FALSE),"NO CUENTA CON PRODUCTO")</f>
        <v>0</v>
      </c>
      <c r="G9" t="str">
        <f>IF(Tabla20[[#This Row],[REQUERIMIENTO]]&gt;Tabla20[[#This Row],[CANTIDAD  ALM 05]],"STOCK INSUFICIENTE","STOCK SUFICIENTE")</f>
        <v>STOCK SUFICIENTE</v>
      </c>
    </row>
    <row r="10" spans="1:7" hidden="1" x14ac:dyDescent="0.25">
      <c r="A10" t="s">
        <v>145</v>
      </c>
      <c r="B10" t="str">
        <f>VLOOKUP(Tabla20[[#This Row],[CODIGO ]],STOCKSANLUIS[],2,FALSE)</f>
        <v>ELEMENTO TERMOSTATICO DANFOSS TES-12 COD 067B3345 MOP 0°</v>
      </c>
      <c r="C10">
        <f>VLOOKUP(Tabla20[[#This Row],[CODIGO ]],STOCKSANLUIS[],10,FALSE)</f>
        <v>0</v>
      </c>
      <c r="E10">
        <f>Tabla20[[#This Row],[PROMEDIO]]-Tabla20[[#This Row],[CANTIDAD ALM01]]</f>
        <v>0</v>
      </c>
      <c r="F10" t="str">
        <f>IFERROR(VLOOKUP(Tabla20[[#This Row],[CODIGO ]],STOCK_PUENTEPIEDRA[],3,FALSE),"NO CUENTA CON PRODUCTO")</f>
        <v>NO CUENTA CON PRODUCTO</v>
      </c>
      <c r="G10" t="str">
        <f>IF(Tabla20[[#This Row],[REQUERIMIENTO]]&gt;Tabla20[[#This Row],[CANTIDAD  ALM 05]],"STOCK INSUFICIENTE","STOCK SUFICIENTE")</f>
        <v>STOCK SUFICIENTE</v>
      </c>
    </row>
    <row r="11" spans="1:7" hidden="1" x14ac:dyDescent="0.25">
      <c r="A11" t="s">
        <v>149</v>
      </c>
      <c r="B11" t="str">
        <f>VLOOKUP(Tabla20[[#This Row],[CODIGO ]],STOCKSANLUIS[],2,FALSE)</f>
        <v>ELEMENTO TERMOSTATICO DANFOSS TEX-12 S/MOP COD. 067B3210</v>
      </c>
      <c r="C11">
        <f>VLOOKUP(Tabla20[[#This Row],[CODIGO ]],STOCKSANLUIS[],10,FALSE)</f>
        <v>0</v>
      </c>
      <c r="E11">
        <f>Tabla20[[#This Row],[PROMEDIO]]-Tabla20[[#This Row],[CANTIDAD ALM01]]</f>
        <v>0</v>
      </c>
      <c r="F11" t="str">
        <f>IFERROR(VLOOKUP(Tabla20[[#This Row],[CODIGO ]],STOCK_PUENTEPIEDRA[],3,FALSE),"NO CUENTA CON PRODUCTO")</f>
        <v>NO CUENTA CON PRODUCTO</v>
      </c>
      <c r="G11" t="str">
        <f>IF(Tabla20[[#This Row],[REQUERIMIENTO]]&gt;Tabla20[[#This Row],[CANTIDAD  ALM 05]],"STOCK INSUFICIENTE","STOCK SUFICIENTE")</f>
        <v>STOCK SUFICIENTE</v>
      </c>
    </row>
    <row r="12" spans="1:7" hidden="1" x14ac:dyDescent="0.25">
      <c r="A12" t="s">
        <v>157</v>
      </c>
      <c r="B12" t="str">
        <f>VLOOKUP(Tabla20[[#This Row],[CODIGO ]],STOCKSANLUIS[],2,FALSE)</f>
        <v>FILTRO SECADOR P/L.LIQUIDO DANFOSS DCL 083 - 3/8  ROSCA 023Z5005</v>
      </c>
      <c r="C12">
        <f>VLOOKUP(Tabla20[[#This Row],[CODIGO ]],STOCKSANLUIS[],10,FALSE)</f>
        <v>0</v>
      </c>
      <c r="E12">
        <f>Tabla20[[#This Row],[PROMEDIO]]-Tabla20[[#This Row],[CANTIDAD ALM01]]</f>
        <v>0</v>
      </c>
      <c r="F12">
        <f>IFERROR(VLOOKUP(Tabla20[[#This Row],[CODIGO ]],STOCK_PUENTEPIEDRA[],3,FALSE),"NO CUENTA CON PRODUCTO")</f>
        <v>0</v>
      </c>
      <c r="G12" t="str">
        <f>IF(Tabla20[[#This Row],[REQUERIMIENTO]]&gt;Tabla20[[#This Row],[CANTIDAD  ALM 05]],"STOCK INSUFICIENTE","STOCK SUFICIENTE")</f>
        <v>STOCK SUFICIENTE</v>
      </c>
    </row>
    <row r="13" spans="1:7" hidden="1" x14ac:dyDescent="0.25">
      <c r="A13" t="s">
        <v>159</v>
      </c>
      <c r="B13" t="str">
        <f>VLOOKUP(Tabla20[[#This Row],[CODIGO ]],STOCKSANLUIS[],2,FALSE)</f>
        <v>FILTRO SECADOR P/L.LIQUIDO  DANFOSS DCL 162  1/4  023Z5007</v>
      </c>
      <c r="C13">
        <f>VLOOKUP(Tabla20[[#This Row],[CODIGO ]],STOCKSANLUIS[],10,FALSE)</f>
        <v>0</v>
      </c>
      <c r="E13">
        <f>Tabla20[[#This Row],[PROMEDIO]]-Tabla20[[#This Row],[CANTIDAD ALM01]]</f>
        <v>0</v>
      </c>
      <c r="F13" t="str">
        <f>IFERROR(VLOOKUP(Tabla20[[#This Row],[CODIGO ]],STOCK_PUENTEPIEDRA[],3,FALSE),"NO CUENTA CON PRODUCTO")</f>
        <v>NO CUENTA CON PRODUCTO</v>
      </c>
      <c r="G13" t="str">
        <f>IF(Tabla20[[#This Row],[REQUERIMIENTO]]&gt;Tabla20[[#This Row],[CANTIDAD  ALM 05]],"STOCK INSUFICIENTE","STOCK SUFICIENTE")</f>
        <v>STOCK SUFICIENTE</v>
      </c>
    </row>
    <row r="14" spans="1:7" hidden="1" x14ac:dyDescent="0.25">
      <c r="A14" t="s">
        <v>161</v>
      </c>
      <c r="B14" t="str">
        <f>VLOOKUP(Tabla20[[#This Row],[CODIGO ]],STOCKSANLUIS[],2,FALSE)</f>
        <v>FILTRO SECADOR - 304 - 1/2 - ROSCABLE - DANFOSS DCL 304 023Z0013</v>
      </c>
      <c r="C14">
        <f>VLOOKUP(Tabla20[[#This Row],[CODIGO ]],STOCKSANLUIS[],10,FALSE)</f>
        <v>0</v>
      </c>
      <c r="E14">
        <f>Tabla20[[#This Row],[PROMEDIO]]-Tabla20[[#This Row],[CANTIDAD ALM01]]</f>
        <v>0</v>
      </c>
      <c r="F14">
        <f>IFERROR(VLOOKUP(Tabla20[[#This Row],[CODIGO ]],STOCK_PUENTEPIEDRA[],3,FALSE),"NO CUENTA CON PRODUCTO")</f>
        <v>0</v>
      </c>
      <c r="G14" t="str">
        <f>IF(Tabla20[[#This Row],[REQUERIMIENTO]]&gt;Tabla20[[#This Row],[CANTIDAD  ALM 05]],"STOCK INSUFICIENTE","STOCK SUFICIENTE")</f>
        <v>STOCK SUFICIENTE</v>
      </c>
    </row>
    <row r="15" spans="1:7" hidden="1" x14ac:dyDescent="0.25">
      <c r="A15" t="s">
        <v>165</v>
      </c>
      <c r="B15" t="str">
        <f>VLOOKUP(Tabla20[[#This Row],[CODIGO ]],STOCKSANLUIS[],2,FALSE)</f>
        <v>ORIFICIO N-0 PARA TEX2 - TES2 - TEN2 - 068-2003</v>
      </c>
      <c r="C15">
        <f>VLOOKUP(Tabla20[[#This Row],[CODIGO ]],STOCKSANLUIS[],10,FALSE)</f>
        <v>0</v>
      </c>
      <c r="E15">
        <f>Tabla20[[#This Row],[PROMEDIO]]-Tabla20[[#This Row],[CANTIDAD ALM01]]</f>
        <v>0</v>
      </c>
      <c r="F15" t="str">
        <f>IFERROR(VLOOKUP(Tabla20[[#This Row],[CODIGO ]],STOCK_PUENTEPIEDRA[],3,FALSE),"NO CUENTA CON PRODUCTO")</f>
        <v>NO CUENTA CON PRODUCTO</v>
      </c>
      <c r="G15" t="str">
        <f>IF(Tabla20[[#This Row],[REQUERIMIENTO]]&gt;Tabla20[[#This Row],[CANTIDAD  ALM 05]],"STOCK INSUFICIENTE","STOCK SUFICIENTE")</f>
        <v>STOCK SUFICIENTE</v>
      </c>
    </row>
    <row r="16" spans="1:7" hidden="1" x14ac:dyDescent="0.25">
      <c r="A16" t="s">
        <v>167</v>
      </c>
      <c r="B16" t="str">
        <f>VLOOKUP(Tabla20[[#This Row],[CODIGO ]],STOCKSANLUIS[],2,FALSE)</f>
        <v>ORIFICIO N-1 PARA TEX2 - TES2 - TEN2 - 068-2010</v>
      </c>
      <c r="C16">
        <f>VLOOKUP(Tabla20[[#This Row],[CODIGO ]],STOCKSANLUIS[],10,FALSE)</f>
        <v>0</v>
      </c>
      <c r="E16">
        <f>Tabla20[[#This Row],[PROMEDIO]]-Tabla20[[#This Row],[CANTIDAD ALM01]]</f>
        <v>0</v>
      </c>
      <c r="F16">
        <f>IFERROR(VLOOKUP(Tabla20[[#This Row],[CODIGO ]],STOCK_PUENTEPIEDRA[],3,FALSE),"NO CUENTA CON PRODUCTO")</f>
        <v>0</v>
      </c>
      <c r="G16" t="str">
        <f>IF(Tabla20[[#This Row],[REQUERIMIENTO]]&gt;Tabla20[[#This Row],[CANTIDAD  ALM 05]],"STOCK INSUFICIENTE","STOCK SUFICIENTE")</f>
        <v>STOCK SUFICIENTE</v>
      </c>
    </row>
    <row r="17" spans="1:7" hidden="1" x14ac:dyDescent="0.25">
      <c r="A17" t="s">
        <v>169</v>
      </c>
      <c r="B17" t="str">
        <f>VLOOKUP(Tabla20[[#This Row],[CODIGO ]],STOCKSANLUIS[],2,FALSE)</f>
        <v>ORIFICIO N-2 PARA TEX2 - TES2 - TEN2 -068-2015</v>
      </c>
      <c r="C17">
        <f>VLOOKUP(Tabla20[[#This Row],[CODIGO ]],STOCKSANLUIS[],10,FALSE)</f>
        <v>0</v>
      </c>
      <c r="E17">
        <f>Tabla20[[#This Row],[PROMEDIO]]-Tabla20[[#This Row],[CANTIDAD ALM01]]</f>
        <v>0</v>
      </c>
      <c r="F17">
        <f>IFERROR(VLOOKUP(Tabla20[[#This Row],[CODIGO ]],STOCK_PUENTEPIEDRA[],3,FALSE),"NO CUENTA CON PRODUCTO")</f>
        <v>0</v>
      </c>
      <c r="G17" t="str">
        <f>IF(Tabla20[[#This Row],[REQUERIMIENTO]]&gt;Tabla20[[#This Row],[CANTIDAD  ALM 05]],"STOCK INSUFICIENTE","STOCK SUFICIENTE")</f>
        <v>STOCK SUFICIENTE</v>
      </c>
    </row>
    <row r="18" spans="1:7" hidden="1" x14ac:dyDescent="0.25">
      <c r="A18" t="s">
        <v>179</v>
      </c>
      <c r="B18" t="str">
        <f>VLOOKUP(Tabla20[[#This Row],[CODIGO ]],STOCKSANLUIS[],2,FALSE)</f>
        <v>ORIFICIO Nº1 PARA TE-12 - 067B2005</v>
      </c>
      <c r="C18">
        <f>VLOOKUP(Tabla20[[#This Row],[CODIGO ]],STOCKSANLUIS[],10,FALSE)</f>
        <v>0</v>
      </c>
      <c r="E18">
        <f>Tabla20[[#This Row],[PROMEDIO]]-Tabla20[[#This Row],[CANTIDAD ALM01]]</f>
        <v>0</v>
      </c>
      <c r="F18" t="str">
        <f>IFERROR(VLOOKUP(Tabla20[[#This Row],[CODIGO ]],STOCK_PUENTEPIEDRA[],3,FALSE),"NO CUENTA CON PRODUCTO")</f>
        <v>NO CUENTA CON PRODUCTO</v>
      </c>
      <c r="G18" t="str">
        <f>IF(Tabla20[[#This Row],[REQUERIMIENTO]]&gt;Tabla20[[#This Row],[CANTIDAD  ALM 05]],"STOCK INSUFICIENTE","STOCK SUFICIENTE")</f>
        <v>STOCK SUFICIENTE</v>
      </c>
    </row>
    <row r="19" spans="1:7" hidden="1" x14ac:dyDescent="0.25">
      <c r="A19" t="s">
        <v>183</v>
      </c>
      <c r="B19" t="str">
        <f>VLOOKUP(Tabla20[[#This Row],[CODIGO ]],STOCKSANLUIS[],2,FALSE)</f>
        <v>PORTA FILTRO CERAMICO DE 7/8" - DCR-0487S - 1 NÚCLEO - DANFOSS - 023U7251</v>
      </c>
      <c r="C19">
        <f>VLOOKUP(Tabla20[[#This Row],[CODIGO ]],STOCKSANLUIS[],10,FALSE)</f>
        <v>0</v>
      </c>
      <c r="E19">
        <f>Tabla20[[#This Row],[PROMEDIO]]-Tabla20[[#This Row],[CANTIDAD ALM01]]</f>
        <v>0</v>
      </c>
      <c r="F19" t="str">
        <f>IFERROR(VLOOKUP(Tabla20[[#This Row],[CODIGO ]],STOCK_PUENTEPIEDRA[],3,FALSE),"NO CUENTA CON PRODUCTO")</f>
        <v>NO CUENTA CON PRODUCTO</v>
      </c>
      <c r="G19" t="str">
        <f>IF(Tabla20[[#This Row],[REQUERIMIENTO]]&gt;Tabla20[[#This Row],[CANTIDAD  ALM 05]],"STOCK INSUFICIENTE","STOCK SUFICIENTE")</f>
        <v>STOCK SUFICIENTE</v>
      </c>
    </row>
    <row r="20" spans="1:7" hidden="1" x14ac:dyDescent="0.25">
      <c r="A20" t="s">
        <v>185</v>
      </c>
      <c r="B20" t="str">
        <f>VLOOKUP(Tabla20[[#This Row],[CODIGO ]],STOCKSANLUIS[],2,FALSE)</f>
        <v>PORTA FILTRO CERAMICO DE 7/8" - DCR-0967S - 2 NÚCLEOS - DANFOSS - 023U7258</v>
      </c>
      <c r="C20">
        <f>VLOOKUP(Tabla20[[#This Row],[CODIGO ]],STOCKSANLUIS[],10,FALSE)</f>
        <v>0</v>
      </c>
      <c r="E20">
        <f>Tabla20[[#This Row],[PROMEDIO]]-Tabla20[[#This Row],[CANTIDAD ALM01]]</f>
        <v>0</v>
      </c>
      <c r="F20" t="str">
        <f>IFERROR(VLOOKUP(Tabla20[[#This Row],[CODIGO ]],STOCK_PUENTEPIEDRA[],3,FALSE),"NO CUENTA CON PRODUCTO")</f>
        <v>NO CUENTA CON PRODUCTO</v>
      </c>
      <c r="G20" t="str">
        <f>IF(Tabla20[[#This Row],[REQUERIMIENTO]]&gt;Tabla20[[#This Row],[CANTIDAD  ALM 05]],"STOCK INSUFICIENTE","STOCK SUFICIENTE")</f>
        <v>STOCK SUFICIENTE</v>
      </c>
    </row>
    <row r="21" spans="1:7" hidden="1" x14ac:dyDescent="0.25">
      <c r="A21" t="s">
        <v>193</v>
      </c>
      <c r="B21" t="str">
        <f>VLOOKUP(Tabla20[[#This Row],[CODIGO ]],STOCKSANLUIS[],2,FALSE)</f>
        <v>PRESOSTATO DIFERENCIAL DE ACEITE DANFOSS MP55- 060B017166</v>
      </c>
      <c r="C21">
        <f>VLOOKUP(Tabla20[[#This Row],[CODIGO ]],STOCKSANLUIS[],10,FALSE)</f>
        <v>0</v>
      </c>
      <c r="E21">
        <f>Tabla20[[#This Row],[PROMEDIO]]-Tabla20[[#This Row],[CANTIDAD ALM01]]</f>
        <v>0</v>
      </c>
      <c r="F21">
        <f>IFERROR(VLOOKUP(Tabla20[[#This Row],[CODIGO ]],STOCK_PUENTEPIEDRA[],3,FALSE),"NO CUENTA CON PRODUCTO")</f>
        <v>0</v>
      </c>
      <c r="G21" t="str">
        <f>IF(Tabla20[[#This Row],[REQUERIMIENTO]]&gt;Tabla20[[#This Row],[CANTIDAD  ALM 05]],"STOCK INSUFICIENTE","STOCK SUFICIENTE")</f>
        <v>STOCK SUFICIENTE</v>
      </c>
    </row>
    <row r="22" spans="1:7" hidden="1" x14ac:dyDescent="0.25">
      <c r="A22" t="s">
        <v>197</v>
      </c>
      <c r="B22" t="str">
        <f>VLOOKUP(Tabla20[[#This Row],[CODIGO ]],STOCKSANLUIS[],2,FALSE)</f>
        <v>VALVULA REG. DE PRESION DE CARTER DANFOSS KVL-12  1/2"</v>
      </c>
      <c r="C22">
        <f>VLOOKUP(Tabla20[[#This Row],[CODIGO ]],STOCKSANLUIS[],10,FALSE)</f>
        <v>0</v>
      </c>
      <c r="E22">
        <f>Tabla20[[#This Row],[PROMEDIO]]-Tabla20[[#This Row],[CANTIDAD ALM01]]</f>
        <v>0</v>
      </c>
      <c r="F22" t="str">
        <f>IFERROR(VLOOKUP(Tabla20[[#This Row],[CODIGO ]],STOCK_PUENTEPIEDRA[],3,FALSE),"NO CUENTA CON PRODUCTO")</f>
        <v>NO CUENTA CON PRODUCTO</v>
      </c>
      <c r="G22" t="str">
        <f>IF(Tabla20[[#This Row],[REQUERIMIENTO]]&gt;Tabla20[[#This Row],[CANTIDAD  ALM 05]],"STOCK INSUFICIENTE","STOCK SUFICIENTE")</f>
        <v>STOCK SUFICIENTE</v>
      </c>
    </row>
    <row r="23" spans="1:7" hidden="1" x14ac:dyDescent="0.25">
      <c r="A23" t="s">
        <v>199</v>
      </c>
      <c r="B23" t="str">
        <f>VLOOKUP(Tabla20[[#This Row],[CODIGO ]],STOCKSANLUIS[],2,FALSE)</f>
        <v>VALVULA REG. DE PRESION DE CARTER DANFOSS KVL-28  1 1/8"</v>
      </c>
      <c r="C23">
        <f>VLOOKUP(Tabla20[[#This Row],[CODIGO ]],STOCKSANLUIS[],10,FALSE)</f>
        <v>0</v>
      </c>
      <c r="E23">
        <f>Tabla20[[#This Row],[PROMEDIO]]-Tabla20[[#This Row],[CANTIDAD ALM01]]</f>
        <v>0</v>
      </c>
      <c r="F23" t="str">
        <f>IFERROR(VLOOKUP(Tabla20[[#This Row],[CODIGO ]],STOCK_PUENTEPIEDRA[],3,FALSE),"NO CUENTA CON PRODUCTO")</f>
        <v>NO CUENTA CON PRODUCTO</v>
      </c>
      <c r="G23" t="str">
        <f>IF(Tabla20[[#This Row],[REQUERIMIENTO]]&gt;Tabla20[[#This Row],[CANTIDAD  ALM 05]],"STOCK INSUFICIENTE","STOCK SUFICIENTE")</f>
        <v>STOCK SUFICIENTE</v>
      </c>
    </row>
    <row r="24" spans="1:7" hidden="1" x14ac:dyDescent="0.25">
      <c r="A24" t="s">
        <v>201</v>
      </c>
      <c r="B24" t="str">
        <f>VLOOKUP(Tabla20[[#This Row],[CODIGO ]],STOCKSANLUIS[],2,FALSE)</f>
        <v>VALVULA REG. DE PRESION DE CONDENSACION DANFOSS KVR-12  1/2"</v>
      </c>
      <c r="C24">
        <f>VLOOKUP(Tabla20[[#This Row],[CODIGO ]],STOCKSANLUIS[],10,FALSE)</f>
        <v>0</v>
      </c>
      <c r="E24">
        <f>Tabla20[[#This Row],[PROMEDIO]]-Tabla20[[#This Row],[CANTIDAD ALM01]]</f>
        <v>0</v>
      </c>
      <c r="F24" t="str">
        <f>IFERROR(VLOOKUP(Tabla20[[#This Row],[CODIGO ]],STOCK_PUENTEPIEDRA[],3,FALSE),"NO CUENTA CON PRODUCTO")</f>
        <v>NO CUENTA CON PRODUCTO</v>
      </c>
      <c r="G24" t="str">
        <f>IF(Tabla20[[#This Row],[REQUERIMIENTO]]&gt;Tabla20[[#This Row],[CANTIDAD  ALM 05]],"STOCK INSUFICIENTE","STOCK SUFICIENTE")</f>
        <v>STOCK SUFICIENTE</v>
      </c>
    </row>
    <row r="25" spans="1:7" hidden="1" x14ac:dyDescent="0.25">
      <c r="A25" t="s">
        <v>205</v>
      </c>
      <c r="B25" t="str">
        <f>VLOOKUP(Tabla20[[#This Row],[CODIGO ]],STOCKSANLUIS[],2,FALSE)</f>
        <v>VALVULA REG. DE PRESION DE CONDENSACION DANFOSS KVR-22  7/8"</v>
      </c>
      <c r="C25">
        <f>VLOOKUP(Tabla20[[#This Row],[CODIGO ]],STOCKSANLUIS[],10,FALSE)</f>
        <v>0</v>
      </c>
      <c r="E25">
        <f>Tabla20[[#This Row],[PROMEDIO]]-Tabla20[[#This Row],[CANTIDAD ALM01]]</f>
        <v>0</v>
      </c>
      <c r="F25" t="str">
        <f>IFERROR(VLOOKUP(Tabla20[[#This Row],[CODIGO ]],STOCK_PUENTEPIEDRA[],3,FALSE),"NO CUENTA CON PRODUCTO")</f>
        <v>NO CUENTA CON PRODUCTO</v>
      </c>
      <c r="G25" t="str">
        <f>IF(Tabla20[[#This Row],[REQUERIMIENTO]]&gt;Tabla20[[#This Row],[CANTIDAD  ALM 05]],"STOCK INSUFICIENTE","STOCK SUFICIENTE")</f>
        <v>STOCK SUFICIENTE</v>
      </c>
    </row>
    <row r="26" spans="1:7" hidden="1" x14ac:dyDescent="0.25">
      <c r="A26" t="s">
        <v>207</v>
      </c>
      <c r="B26" t="str">
        <f>VLOOKUP(Tabla20[[#This Row],[CODIGO ]],STOCKSANLUIS[],2,FALSE)</f>
        <v>VALVULA REG. DE PRESION DE CONDENSACION DANFOSS KVR-28  1 1/8"-034L0095</v>
      </c>
      <c r="C26">
        <f>VLOOKUP(Tabla20[[#This Row],[CODIGO ]],STOCKSANLUIS[],10,FALSE)</f>
        <v>0</v>
      </c>
      <c r="E26">
        <f>Tabla20[[#This Row],[PROMEDIO]]-Tabla20[[#This Row],[CANTIDAD ALM01]]</f>
        <v>0</v>
      </c>
      <c r="F26" t="str">
        <f>IFERROR(VLOOKUP(Tabla20[[#This Row],[CODIGO ]],STOCK_PUENTEPIEDRA[],3,FALSE),"NO CUENTA CON PRODUCTO")</f>
        <v>NO CUENTA CON PRODUCTO</v>
      </c>
      <c r="G26" t="str">
        <f>IF(Tabla20[[#This Row],[REQUERIMIENTO]]&gt;Tabla20[[#This Row],[CANTIDAD  ALM 05]],"STOCK INSUFICIENTE","STOCK SUFICIENTE")</f>
        <v>STOCK SUFICIENTE</v>
      </c>
    </row>
    <row r="27" spans="1:7" hidden="1" x14ac:dyDescent="0.25">
      <c r="A27" t="s">
        <v>209</v>
      </c>
      <c r="B27" t="str">
        <f>VLOOKUP(Tabla20[[#This Row],[CODIGO ]],STOCKSANLUIS[],2,FALSE)</f>
        <v>VALVULA REG. DE PRESION DE EVAPORACION DANFOSS KVP-12  1/2"- 034L0023</v>
      </c>
      <c r="C27">
        <f>VLOOKUP(Tabla20[[#This Row],[CODIGO ]],STOCKSANLUIS[],10,FALSE)</f>
        <v>0</v>
      </c>
      <c r="E27">
        <f>Tabla20[[#This Row],[PROMEDIO]]-Tabla20[[#This Row],[CANTIDAD ALM01]]</f>
        <v>0</v>
      </c>
      <c r="F27" t="str">
        <f>IFERROR(VLOOKUP(Tabla20[[#This Row],[CODIGO ]],STOCK_PUENTEPIEDRA[],3,FALSE),"NO CUENTA CON PRODUCTO")</f>
        <v>NO CUENTA CON PRODUCTO</v>
      </c>
      <c r="G27" t="str">
        <f>IF(Tabla20[[#This Row],[REQUERIMIENTO]]&gt;Tabla20[[#This Row],[CANTIDAD  ALM 05]],"STOCK INSUFICIENTE","STOCK SUFICIENTE")</f>
        <v>STOCK SUFICIENTE</v>
      </c>
    </row>
    <row r="28" spans="1:7" hidden="1" x14ac:dyDescent="0.25">
      <c r="A28" t="s">
        <v>211</v>
      </c>
      <c r="B28" t="str">
        <f>VLOOKUP(Tabla20[[#This Row],[CODIGO ]],STOCKSANLUIS[],2,FALSE)</f>
        <v>TERMOSTATO SIMPLE DANFOSS- UT72</v>
      </c>
      <c r="C28">
        <f>VLOOKUP(Tabla20[[#This Row],[CODIGO ]],STOCKSANLUIS[],10,FALSE)</f>
        <v>0</v>
      </c>
      <c r="E28">
        <f>Tabla20[[#This Row],[PROMEDIO]]-Tabla20[[#This Row],[CANTIDAD ALM01]]</f>
        <v>0</v>
      </c>
      <c r="F28" t="str">
        <f>IFERROR(VLOOKUP(Tabla20[[#This Row],[CODIGO ]],STOCK_PUENTEPIEDRA[],3,FALSE),"NO CUENTA CON PRODUCTO")</f>
        <v>NO CUENTA CON PRODUCTO</v>
      </c>
      <c r="G28" t="str">
        <f>IF(Tabla20[[#This Row],[REQUERIMIENTO]]&gt;Tabla20[[#This Row],[CANTIDAD  ALM 05]],"STOCK INSUFICIENTE","STOCK SUFICIENTE")</f>
        <v>STOCK SUFICIENTE</v>
      </c>
    </row>
    <row r="29" spans="1:7" hidden="1" x14ac:dyDescent="0.25">
      <c r="A29" t="s">
        <v>213</v>
      </c>
      <c r="B29" t="str">
        <f>VLOOKUP(Tabla20[[#This Row],[CODIGO ]],STOCKSANLUIS[],2,FALSE)</f>
        <v>VALVULA DE BOLA DANFOSS GBC 12S - 1/2" - 009G7052 / 009L7052</v>
      </c>
      <c r="C29">
        <f>VLOOKUP(Tabla20[[#This Row],[CODIGO ]],STOCKSANLUIS[],10,FALSE)</f>
        <v>0</v>
      </c>
      <c r="E29">
        <f>Tabla20[[#This Row],[PROMEDIO]]-Tabla20[[#This Row],[CANTIDAD ALM01]]</f>
        <v>0</v>
      </c>
      <c r="F29">
        <f>IFERROR(VLOOKUP(Tabla20[[#This Row],[CODIGO ]],STOCK_PUENTEPIEDRA[],3,FALSE),"NO CUENTA CON PRODUCTO")</f>
        <v>0</v>
      </c>
      <c r="G29" t="str">
        <f>IF(Tabla20[[#This Row],[REQUERIMIENTO]]&gt;Tabla20[[#This Row],[CANTIDAD  ALM 05]],"STOCK INSUFICIENTE","STOCK SUFICIENTE")</f>
        <v>STOCK SUFICIENTE</v>
      </c>
    </row>
    <row r="30" spans="1:7" hidden="1" x14ac:dyDescent="0.25">
      <c r="A30" t="s">
        <v>215</v>
      </c>
      <c r="B30" t="str">
        <f>VLOOKUP(Tabla20[[#This Row],[CODIGO ]],STOCKSANLUIS[],2,FALSE)</f>
        <v>VALVULA DE BOLA DANFOSS GBC 16S - 5/8" - 009G7053 - 009G7053 / 009L7053</v>
      </c>
      <c r="C30">
        <f>VLOOKUP(Tabla20[[#This Row],[CODIGO ]],STOCKSANLUIS[],10,FALSE)</f>
        <v>0</v>
      </c>
      <c r="E30">
        <f>Tabla20[[#This Row],[PROMEDIO]]-Tabla20[[#This Row],[CANTIDAD ALM01]]</f>
        <v>0</v>
      </c>
      <c r="F30">
        <f>IFERROR(VLOOKUP(Tabla20[[#This Row],[CODIGO ]],STOCK_PUENTEPIEDRA[],3,FALSE),"NO CUENTA CON PRODUCTO")</f>
        <v>0</v>
      </c>
      <c r="G30" t="str">
        <f>IF(Tabla20[[#This Row],[REQUERIMIENTO]]&gt;Tabla20[[#This Row],[CANTIDAD  ALM 05]],"STOCK INSUFICIENTE","STOCK SUFICIENTE")</f>
        <v>STOCK SUFICIENTE</v>
      </c>
    </row>
    <row r="31" spans="1:7" hidden="1" x14ac:dyDescent="0.25">
      <c r="A31" t="s">
        <v>219</v>
      </c>
      <c r="B31" t="str">
        <f>VLOOKUP(Tabla20[[#This Row],[CODIGO ]],STOCKSANLUIS[],2,FALSE)</f>
        <v>VALVULA DE BOLA DANFOSS GBC 22S - 7/8" - 009L7055 (REEMPLAZA A 009G7055)</v>
      </c>
      <c r="C31">
        <f>VLOOKUP(Tabla20[[#This Row],[CODIGO ]],STOCKSANLUIS[],10,FALSE)</f>
        <v>0</v>
      </c>
      <c r="E31">
        <f>Tabla20[[#This Row],[PROMEDIO]]-Tabla20[[#This Row],[CANTIDAD ALM01]]</f>
        <v>0</v>
      </c>
      <c r="F31">
        <f>IFERROR(VLOOKUP(Tabla20[[#This Row],[CODIGO ]],STOCK_PUENTEPIEDRA[],3,FALSE),"NO CUENTA CON PRODUCTO")</f>
        <v>0</v>
      </c>
      <c r="G31" t="str">
        <f>IF(Tabla20[[#This Row],[REQUERIMIENTO]]&gt;Tabla20[[#This Row],[CANTIDAD  ALM 05]],"STOCK INSUFICIENTE","STOCK SUFICIENTE")</f>
        <v>STOCK SUFICIENTE</v>
      </c>
    </row>
    <row r="32" spans="1:7" hidden="1" x14ac:dyDescent="0.25">
      <c r="A32" t="s">
        <v>221</v>
      </c>
      <c r="B32" t="str">
        <f>VLOOKUP(Tabla20[[#This Row],[CODIGO ]],STOCKSANLUIS[],2,FALSE)</f>
        <v>VALVULA DE BOLA DANFOSS GBC 35S - 1 3/8" - 009G7057 / 009L7057</v>
      </c>
      <c r="C32">
        <f>VLOOKUP(Tabla20[[#This Row],[CODIGO ]],STOCKSANLUIS[],10,FALSE)</f>
        <v>0</v>
      </c>
      <c r="E32">
        <f>Tabla20[[#This Row],[PROMEDIO]]-Tabla20[[#This Row],[CANTIDAD ALM01]]</f>
        <v>0</v>
      </c>
      <c r="F32">
        <f>IFERROR(VLOOKUP(Tabla20[[#This Row],[CODIGO ]],STOCK_PUENTEPIEDRA[],3,FALSE),"NO CUENTA CON PRODUCTO")</f>
        <v>0</v>
      </c>
      <c r="G32" t="str">
        <f>IF(Tabla20[[#This Row],[REQUERIMIENTO]]&gt;Tabla20[[#This Row],[CANTIDAD  ALM 05]],"STOCK INSUFICIENTE","STOCK SUFICIENTE")</f>
        <v>STOCK SUFICIENTE</v>
      </c>
    </row>
    <row r="33" spans="1:7" hidden="1" x14ac:dyDescent="0.25">
      <c r="A33" t="s">
        <v>233</v>
      </c>
      <c r="B33" t="str">
        <f>VLOOKUP(Tabla20[[#This Row],[CODIGO ]],STOCKSANLUIS[],2,FALSE)</f>
        <v>VALVULA DE EXPANSION DANFOSS TX 2 - S/ORIFICIO - 068Z3206</v>
      </c>
      <c r="C33">
        <f>VLOOKUP(Tabla20[[#This Row],[CODIGO ]],STOCKSANLUIS[],10,FALSE)</f>
        <v>0</v>
      </c>
      <c r="E33">
        <f>Tabla20[[#This Row],[PROMEDIO]]-Tabla20[[#This Row],[CANTIDAD ALM01]]</f>
        <v>0</v>
      </c>
      <c r="F33" t="str">
        <f>IFERROR(VLOOKUP(Tabla20[[#This Row],[CODIGO ]],STOCK_PUENTEPIEDRA[],3,FALSE),"NO CUENTA CON PRODUCTO")</f>
        <v>NO CUENTA CON PRODUCTO</v>
      </c>
      <c r="G33" t="str">
        <f>IF(Tabla20[[#This Row],[REQUERIMIENTO]]&gt;Tabla20[[#This Row],[CANTIDAD  ALM 05]],"STOCK INSUFICIENTE","STOCK SUFICIENTE")</f>
        <v>STOCK SUFICIENTE</v>
      </c>
    </row>
    <row r="34" spans="1:7" hidden="1" x14ac:dyDescent="0.25">
      <c r="A34" t="s">
        <v>237</v>
      </c>
      <c r="B34" t="str">
        <f>VLOOKUP(Tabla20[[#This Row],[CODIGO ]],STOCKSANLUIS[],2,FALSE)</f>
        <v>VALVULA ROTALOCK V05 DE 1 1/4", ODF  7/8" - 7968007</v>
      </c>
      <c r="C34">
        <f>VLOOKUP(Tabla20[[#This Row],[CODIGO ]],STOCKSANLUIS[],10,FALSE)</f>
        <v>0</v>
      </c>
      <c r="E34">
        <f>Tabla20[[#This Row],[PROMEDIO]]-Tabla20[[#This Row],[CANTIDAD ALM01]]</f>
        <v>0</v>
      </c>
      <c r="F34" t="str">
        <f>IFERROR(VLOOKUP(Tabla20[[#This Row],[CODIGO ]],STOCK_PUENTEPIEDRA[],3,FALSE),"NO CUENTA CON PRODUCTO")</f>
        <v>NO CUENTA CON PRODUCTO</v>
      </c>
      <c r="G34" t="str">
        <f>IF(Tabla20[[#This Row],[REQUERIMIENTO]]&gt;Tabla20[[#This Row],[CANTIDAD  ALM 05]],"STOCK INSUFICIENTE","STOCK SUFICIENTE")</f>
        <v>STOCK SUFICIENTE</v>
      </c>
    </row>
    <row r="35" spans="1:7" hidden="1" x14ac:dyDescent="0.25">
      <c r="A35" t="s">
        <v>239</v>
      </c>
      <c r="B35" t="str">
        <f>VLOOKUP(Tabla20[[#This Row],[CODIGO ]],STOCKSANLUIS[],2,FALSE)</f>
        <v>VALVULA ROTALOCK V02  1 3/4" , ODF 1 1/8" - 6804506V02</v>
      </c>
      <c r="C35">
        <f>VLOOKUP(Tabla20[[#This Row],[CODIGO ]],STOCKSANLUIS[],10,FALSE)</f>
        <v>0</v>
      </c>
      <c r="E35">
        <f>Tabla20[[#This Row],[PROMEDIO]]-Tabla20[[#This Row],[CANTIDAD ALM01]]</f>
        <v>0</v>
      </c>
      <c r="F35">
        <f>IFERROR(VLOOKUP(Tabla20[[#This Row],[CODIGO ]],STOCK_PUENTEPIEDRA[],3,FALSE),"NO CUENTA CON PRODUCTO")</f>
        <v>0</v>
      </c>
      <c r="G35" t="str">
        <f>IF(Tabla20[[#This Row],[REQUERIMIENTO]]&gt;Tabla20[[#This Row],[CANTIDAD  ALM 05]],"STOCK INSUFICIENTE","STOCK SUFICIENTE")</f>
        <v>STOCK SUFICIENTE</v>
      </c>
    </row>
    <row r="36" spans="1:7" hidden="1" x14ac:dyDescent="0.25">
      <c r="A36" t="s">
        <v>241</v>
      </c>
      <c r="B36" t="str">
        <f>VLOOKUP(Tabla20[[#This Row],[CODIGO ]],STOCKSANLUIS[],2,FALSE)</f>
        <v>VALVULA ROTALOCK V04  1 1/4" ODF 3/4" - DANFOSS</v>
      </c>
      <c r="C36">
        <f>VLOOKUP(Tabla20[[#This Row],[CODIGO ]],STOCKSANLUIS[],10,FALSE)</f>
        <v>0</v>
      </c>
      <c r="E36">
        <f>Tabla20[[#This Row],[PROMEDIO]]-Tabla20[[#This Row],[CANTIDAD ALM01]]</f>
        <v>0</v>
      </c>
      <c r="F36">
        <f>IFERROR(VLOOKUP(Tabla20[[#This Row],[CODIGO ]],STOCK_PUENTEPIEDRA[],3,FALSE),"NO CUENTA CON PRODUCTO")</f>
        <v>0</v>
      </c>
      <c r="G36" t="str">
        <f>IF(Tabla20[[#This Row],[REQUERIMIENTO]]&gt;Tabla20[[#This Row],[CANTIDAD  ALM 05]],"STOCK INSUFICIENTE","STOCK SUFICIENTE")</f>
        <v>STOCK SUFICIENTE</v>
      </c>
    </row>
    <row r="37" spans="1:7" hidden="1" x14ac:dyDescent="0.25">
      <c r="A37" t="s">
        <v>243</v>
      </c>
      <c r="B37" t="str">
        <f>VLOOKUP(Tabla20[[#This Row],[CODIGO ]],STOCKSANLUIS[],2,FALSE)</f>
        <v xml:space="preserve">VÁLVULA DE SERVICIO ROTALOCK VR-C/R34 - 1 3/4" X 7/8" - V07 - 416134 (RV028) </v>
      </c>
      <c r="C37">
        <f>VLOOKUP(Tabla20[[#This Row],[CODIGO ]],STOCKSANLUIS[],10,FALSE)</f>
        <v>0</v>
      </c>
      <c r="E37">
        <f>Tabla20[[#This Row],[PROMEDIO]]-Tabla20[[#This Row],[CANTIDAD ALM01]]</f>
        <v>0</v>
      </c>
      <c r="F37">
        <f>IFERROR(VLOOKUP(Tabla20[[#This Row],[CODIGO ]],STOCK_PUENTEPIEDRA[],3,FALSE),"NO CUENTA CON PRODUCTO")</f>
        <v>0</v>
      </c>
      <c r="G37" t="str">
        <f>IF(Tabla20[[#This Row],[REQUERIMIENTO]]&gt;Tabla20[[#This Row],[CANTIDAD  ALM 05]],"STOCK INSUFICIENTE","STOCK SUFICIENTE")</f>
        <v>STOCK SUFICIENTE</v>
      </c>
    </row>
    <row r="38" spans="1:7" hidden="1" x14ac:dyDescent="0.25">
      <c r="A38" t="s">
        <v>245</v>
      </c>
      <c r="B38" t="str">
        <f>VLOOKUP(Tabla20[[#This Row],[CODIGO ]],STOCKSANLUIS[],2,FALSE)</f>
        <v>VALVULA ROTALOCK V09  1 1/4" ODF 5/8"- 8168033</v>
      </c>
      <c r="C38">
        <f>VLOOKUP(Tabla20[[#This Row],[CODIGO ]],STOCKSANLUIS[],10,FALSE)</f>
        <v>0</v>
      </c>
      <c r="E38">
        <f>Tabla20[[#This Row],[PROMEDIO]]-Tabla20[[#This Row],[CANTIDAD ALM01]]</f>
        <v>0</v>
      </c>
      <c r="F38">
        <f>IFERROR(VLOOKUP(Tabla20[[#This Row],[CODIGO ]],STOCK_PUENTEPIEDRA[],3,FALSE),"NO CUENTA CON PRODUCTO")</f>
        <v>0</v>
      </c>
      <c r="G38" t="str">
        <f>IF(Tabla20[[#This Row],[REQUERIMIENTO]]&gt;Tabla20[[#This Row],[CANTIDAD  ALM 05]],"STOCK INSUFICIENTE","STOCK SUFICIENTE")</f>
        <v>STOCK SUFICIENTE</v>
      </c>
    </row>
    <row r="39" spans="1:7" hidden="1" x14ac:dyDescent="0.25">
      <c r="A39" t="s">
        <v>247</v>
      </c>
      <c r="B39" t="str">
        <f>VLOOKUP(Tabla20[[#This Row],[CODIGO ]],STOCKSANLUIS[],2,FALSE)</f>
        <v>VALVULA ROTALOCK V06 1", ODF 1/2" - 8168031</v>
      </c>
      <c r="C39">
        <f>VLOOKUP(Tabla20[[#This Row],[CODIGO ]],STOCKSANLUIS[],10,FALSE)</f>
        <v>0</v>
      </c>
      <c r="E39">
        <f>Tabla20[[#This Row],[PROMEDIO]]-Tabla20[[#This Row],[CANTIDAD ALM01]]</f>
        <v>0</v>
      </c>
      <c r="F39">
        <f>IFERROR(VLOOKUP(Tabla20[[#This Row],[CODIGO ]],STOCK_PUENTEPIEDRA[],3,FALSE),"NO CUENTA CON PRODUCTO")</f>
        <v>0</v>
      </c>
      <c r="G39" t="str">
        <f>IF(Tabla20[[#This Row],[REQUERIMIENTO]]&gt;Tabla20[[#This Row],[CANTIDAD  ALM 05]],"STOCK INSUFICIENTE","STOCK SUFICIENTE")</f>
        <v>STOCK SUFICIENTE</v>
      </c>
    </row>
    <row r="40" spans="1:7" hidden="1" x14ac:dyDescent="0.25">
      <c r="A40" t="s">
        <v>251</v>
      </c>
      <c r="B40" t="str">
        <f>VLOOKUP(Tabla20[[#This Row],[CODIGO ]],STOCKSANLUIS[],2,FALSE)</f>
        <v>VISOR DE LIQUIDO DE 1/2 - SGI 12 - DANFOSS</v>
      </c>
      <c r="C40">
        <f>VLOOKUP(Tabla20[[#This Row],[CODIGO ]],STOCKSANLUIS[],10,FALSE)</f>
        <v>0</v>
      </c>
      <c r="E40">
        <f>Tabla20[[#This Row],[PROMEDIO]]-Tabla20[[#This Row],[CANTIDAD ALM01]]</f>
        <v>0</v>
      </c>
      <c r="F40" t="str">
        <f>IFERROR(VLOOKUP(Tabla20[[#This Row],[CODIGO ]],STOCK_PUENTEPIEDRA[],3,FALSE),"NO CUENTA CON PRODUCTO")</f>
        <v>NO CUENTA CON PRODUCTO</v>
      </c>
      <c r="G40" t="str">
        <f>IF(Tabla20[[#This Row],[REQUERIMIENTO]]&gt;Tabla20[[#This Row],[CANTIDAD  ALM 05]],"STOCK INSUFICIENTE","STOCK SUFICIENTE")</f>
        <v>STOCK SUFICIENTE</v>
      </c>
    </row>
    <row r="41" spans="1:7" hidden="1" x14ac:dyDescent="0.25">
      <c r="A41" t="s">
        <v>253</v>
      </c>
      <c r="B41" t="str">
        <f>VLOOKUP(Tabla20[[#This Row],[CODIGO ]],STOCKSANLUIS[],2,FALSE)</f>
        <v>VISOR DE LIQUIDO DE 7/8 - SGI 22S - DANFOSS</v>
      </c>
      <c r="C41">
        <f>VLOOKUP(Tabla20[[#This Row],[CODIGO ]],STOCKSANLUIS[],10,FALSE)</f>
        <v>0</v>
      </c>
      <c r="E41">
        <f>Tabla20[[#This Row],[PROMEDIO]]-Tabla20[[#This Row],[CANTIDAD ALM01]]</f>
        <v>0</v>
      </c>
      <c r="F41" t="str">
        <f>IFERROR(VLOOKUP(Tabla20[[#This Row],[CODIGO ]],STOCK_PUENTEPIEDRA[],3,FALSE),"NO CUENTA CON PRODUCTO")</f>
        <v>NO CUENTA CON PRODUCTO</v>
      </c>
      <c r="G41" t="str">
        <f>IF(Tabla20[[#This Row],[REQUERIMIENTO]]&gt;Tabla20[[#This Row],[CANTIDAD  ALM 05]],"STOCK INSUFICIENTE","STOCK SUFICIENTE")</f>
        <v>STOCK SUFICIENTE</v>
      </c>
    </row>
    <row r="42" spans="1:7" hidden="1" x14ac:dyDescent="0.25">
      <c r="A42" t="s">
        <v>255</v>
      </c>
      <c r="B42" t="str">
        <f>VLOOKUP(Tabla20[[#This Row],[CODIGO ]],STOCKSANLUIS[],2,FALSE)</f>
        <v>VISOR DE LIQUIDO DE 7/8 - SGN 22S - DANFOSS</v>
      </c>
      <c r="C42">
        <f>VLOOKUP(Tabla20[[#This Row],[CODIGO ]],STOCKSANLUIS[],10,FALSE)</f>
        <v>0</v>
      </c>
      <c r="E42">
        <f>Tabla20[[#This Row],[PROMEDIO]]-Tabla20[[#This Row],[CANTIDAD ALM01]]</f>
        <v>0</v>
      </c>
      <c r="F42" t="str">
        <f>IFERROR(VLOOKUP(Tabla20[[#This Row],[CODIGO ]],STOCK_PUENTEPIEDRA[],3,FALSE),"NO CUENTA CON PRODUCTO")</f>
        <v>NO CUENTA CON PRODUCTO</v>
      </c>
      <c r="G42" t="str">
        <f>IF(Tabla20[[#This Row],[REQUERIMIENTO]]&gt;Tabla20[[#This Row],[CANTIDAD  ALM 05]],"STOCK INSUFICIENTE","STOCK SUFICIENTE")</f>
        <v>STOCK SUFICIENTE</v>
      </c>
    </row>
    <row r="43" spans="1:7" x14ac:dyDescent="0.25">
      <c r="A43" t="s">
        <v>173</v>
      </c>
      <c r="B43" t="str">
        <f>VLOOKUP(Tabla20[[#This Row],[CODIGO ]],STOCKSANLUIS[],2,FALSE)</f>
        <v>ORIFICIO N-4 PARA TEX2 - TES2 - TEN2 - 068-2007</v>
      </c>
      <c r="C43">
        <f>VLOOKUP(Tabla20[[#This Row],[CODIGO ]],STOCKSANLUIS[],10,FALSE)</f>
        <v>10</v>
      </c>
      <c r="D43">
        <v>10</v>
      </c>
      <c r="E43">
        <f>Tabla20[[#This Row],[PROMEDIO]]-Tabla20[[#This Row],[CANTIDAD ALM01]]</f>
        <v>0</v>
      </c>
      <c r="F43">
        <f>IFERROR(VLOOKUP(Tabla20[[#This Row],[CODIGO ]],STOCK_PUENTEPIEDRA[],3,FALSE),"NO CUENTA CON PRODUCTO")</f>
        <v>7</v>
      </c>
      <c r="G43" t="str">
        <f>IF(Tabla20[[#This Row],[REQUERIMIENTO]]&gt;Tabla20[[#This Row],[CANTIDAD  ALM 05]],"STOCK INSUFICIENTE","STOCK SUFICIENTE")</f>
        <v>STOCK SUFICIENTE</v>
      </c>
    </row>
    <row r="44" spans="1:7" hidden="1" x14ac:dyDescent="0.25">
      <c r="A44" t="s">
        <v>231</v>
      </c>
      <c r="B44" t="str">
        <f>VLOOKUP(Tabla20[[#This Row],[CODIGO ]],STOCKSANLUIS[],2,FALSE)</f>
        <v>VALVULA DE EXPANSION DANFOSS TEX 2 - S/ORIFICIO COD. 068Z3209</v>
      </c>
      <c r="C44">
        <f>VLOOKUP(Tabla20[[#This Row],[CODIGO ]],STOCKSANLUIS[],10,FALSE)</f>
        <v>0</v>
      </c>
      <c r="D44">
        <v>3</v>
      </c>
      <c r="E44">
        <f>Tabla20[[#This Row],[PROMEDIO]]-Tabla20[[#This Row],[CANTIDAD ALM01]]</f>
        <v>3</v>
      </c>
      <c r="F44">
        <f>IFERROR(VLOOKUP(Tabla20[[#This Row],[CODIGO ]],STOCK_PUENTEPIEDRA[],3,FALSE),"NO CUENTA CON PRODUCTO")</f>
        <v>0</v>
      </c>
      <c r="G44" t="str">
        <f>IF(Tabla20[[#This Row],[REQUERIMIENTO]]&gt;Tabla20[[#This Row],[CANTIDAD  ALM 05]],"STOCK INSUFICIENTE","STOCK SUFICIENTE")</f>
        <v>STOCK INSUFICIENTE</v>
      </c>
    </row>
    <row r="45" spans="1:7" hidden="1" x14ac:dyDescent="0.25">
      <c r="A45" t="s">
        <v>401</v>
      </c>
      <c r="B45" t="str">
        <f>VLOOKUP(Tabla20[[#This Row],[CODIGO ]],STOCKSANLUIS[],2,FALSE)</f>
        <v>UNIDAD DE CONDENSACION DANFOSS MANEUROP OP-HJM019D20Q1.5HP 220V/3HP/60HZ R22 (HCM018E21Q)</v>
      </c>
      <c r="C45">
        <f>VLOOKUP(Tabla20[[#This Row],[CODIGO ]],STOCKSANLUIS[],10,FALSE)</f>
        <v>0</v>
      </c>
      <c r="E45">
        <f>Tabla20[[#This Row],[PROMEDIO]]-Tabla20[[#This Row],[CANTIDAD ALM01]]</f>
        <v>0</v>
      </c>
      <c r="F45" t="str">
        <f>IFERROR(VLOOKUP(Tabla20[[#This Row],[CODIGO ]],STOCK_PUENTEPIEDRA[],3,FALSE),"NO CUENTA CON PRODUCTO")</f>
        <v>NO CUENTA CON PRODUCTO</v>
      </c>
      <c r="G45" t="str">
        <f>IF(Tabla20[[#This Row],[REQUERIMIENTO]]&gt;Tabla20[[#This Row],[CANTIDAD  ALM 05]],"STOCK INSUFICIENTE","STOCK SUFICIENTE")</f>
        <v>STOCK SUFICIENTE</v>
      </c>
    </row>
    <row r="46" spans="1:7" hidden="1" x14ac:dyDescent="0.25">
      <c r="A46" t="s">
        <v>403</v>
      </c>
      <c r="B46" t="str">
        <f>VLOOKUP(Tabla20[[#This Row],[CODIGO ]],STOCKSANLUIS[],2,FALSE)</f>
        <v>UNIDAD CONDENSADORA DANFOSS HCM 022 E21Q - 2.0 HP 220V/3/60HZ</v>
      </c>
      <c r="C46">
        <f>VLOOKUP(Tabla20[[#This Row],[CODIGO ]],STOCKSANLUIS[],10,FALSE)</f>
        <v>0</v>
      </c>
      <c r="E46">
        <f>Tabla20[[#This Row],[PROMEDIO]]-Tabla20[[#This Row],[CANTIDAD ALM01]]</f>
        <v>0</v>
      </c>
      <c r="F46" t="str">
        <f>IFERROR(VLOOKUP(Tabla20[[#This Row],[CODIGO ]],STOCK_PUENTEPIEDRA[],3,FALSE),"NO CUENTA CON PRODUCTO")</f>
        <v>NO CUENTA CON PRODUCTO</v>
      </c>
      <c r="G46" t="str">
        <f>IF(Tabla20[[#This Row],[REQUERIMIENTO]]&gt;Tabla20[[#This Row],[CANTIDAD  ALM 05]],"STOCK INSUFICIENTE","STOCK SUFICIENTE")</f>
        <v>STOCK SUFICIENTE</v>
      </c>
    </row>
    <row r="47" spans="1:7" hidden="1" x14ac:dyDescent="0.25">
      <c r="A47" t="s">
        <v>405</v>
      </c>
      <c r="B47" t="str">
        <f>VLOOKUP(Tabla20[[#This Row],[CODIGO ]],STOCKSANLUIS[],2,FALSE)</f>
        <v>UNIDAD CONDENSADORA DANFOSS HCM 028 E21Q - 2.5 HP 220V/3/60HZ</v>
      </c>
      <c r="C47">
        <f>VLOOKUP(Tabla20[[#This Row],[CODIGO ]],STOCKSANLUIS[],10,FALSE)</f>
        <v>0</v>
      </c>
      <c r="E47">
        <f>Tabla20[[#This Row],[PROMEDIO]]-Tabla20[[#This Row],[CANTIDAD ALM01]]</f>
        <v>0</v>
      </c>
      <c r="F47" t="str">
        <f>IFERROR(VLOOKUP(Tabla20[[#This Row],[CODIGO ]],STOCK_PUENTEPIEDRA[],3,FALSE),"NO CUENTA CON PRODUCTO")</f>
        <v>NO CUENTA CON PRODUCTO</v>
      </c>
      <c r="G47" t="str">
        <f>IF(Tabla20[[#This Row],[REQUERIMIENTO]]&gt;Tabla20[[#This Row],[CANTIDAD  ALM 05]],"STOCK INSUFICIENTE","STOCK SUFICIENTE")</f>
        <v>STOCK SUFICIENTE</v>
      </c>
    </row>
    <row r="48" spans="1:7" hidden="1" x14ac:dyDescent="0.25">
      <c r="A48" t="s">
        <v>407</v>
      </c>
      <c r="B48" t="str">
        <f>VLOOKUP(Tabla20[[#This Row],[CODIGO ]],STOCKSANLUIS[],2,FALSE)</f>
        <v>UNIDAD CONDENSADORA DANFOSS HCM 036 E21Q - 3.0 HP 220V/3/60HZ</v>
      </c>
      <c r="C48">
        <f>VLOOKUP(Tabla20[[#This Row],[CODIGO ]],STOCKSANLUIS[],10,FALSE)</f>
        <v>0</v>
      </c>
      <c r="E48">
        <f>Tabla20[[#This Row],[PROMEDIO]]-Tabla20[[#This Row],[CANTIDAD ALM01]]</f>
        <v>0</v>
      </c>
      <c r="F48" t="str">
        <f>IFERROR(VLOOKUP(Tabla20[[#This Row],[CODIGO ]],STOCK_PUENTEPIEDRA[],3,FALSE),"NO CUENTA CON PRODUCTO")</f>
        <v>NO CUENTA CON PRODUCTO</v>
      </c>
      <c r="G48" t="str">
        <f>IF(Tabla20[[#This Row],[REQUERIMIENTO]]&gt;Tabla20[[#This Row],[CANTIDAD  ALM 05]],"STOCK INSUFICIENTE","STOCK SUFICIENTE")</f>
        <v>STOCK SUFICIENTE</v>
      </c>
    </row>
    <row r="49" spans="1:7" hidden="1" x14ac:dyDescent="0.25">
      <c r="A49" t="s">
        <v>409</v>
      </c>
      <c r="B49" t="str">
        <f>VLOOKUP(Tabla20[[#This Row],[CODIGO ]],STOCKSANLUIS[],2,FALSE)</f>
        <v>UNIDAD CONDENSADORA DANFOSS HCM 050 E21Q - 4.5 HP 220V/3/60HZ</v>
      </c>
      <c r="C49">
        <f>VLOOKUP(Tabla20[[#This Row],[CODIGO ]],STOCKSANLUIS[],10,FALSE)</f>
        <v>0</v>
      </c>
      <c r="E49">
        <f>Tabla20[[#This Row],[PROMEDIO]]-Tabla20[[#This Row],[CANTIDAD ALM01]]</f>
        <v>0</v>
      </c>
      <c r="F49" t="str">
        <f>IFERROR(VLOOKUP(Tabla20[[#This Row],[CODIGO ]],STOCK_PUENTEPIEDRA[],3,FALSE),"NO CUENTA CON PRODUCTO")</f>
        <v>NO CUENTA CON PRODUCTO</v>
      </c>
      <c r="G49" t="str">
        <f>IF(Tabla20[[#This Row],[REQUERIMIENTO]]&gt;Tabla20[[#This Row],[CANTIDAD  ALM 05]],"STOCK INSUFICIENTE","STOCK SUFICIENTE")</f>
        <v>STOCK SUFICIENTE</v>
      </c>
    </row>
    <row r="50" spans="1:7" hidden="1" x14ac:dyDescent="0.25">
      <c r="A50" t="s">
        <v>411</v>
      </c>
      <c r="B50" t="str">
        <f>VLOOKUP(Tabla20[[#This Row],[CODIGO ]],STOCKSANLUIS[],2,FALSE)</f>
        <v>UNIDAD CONDENSADORA DANFOSS HGM 064 E21Q - 5.5 HP 220V/3/60HZ</v>
      </c>
      <c r="C50">
        <f>VLOOKUP(Tabla20[[#This Row],[CODIGO ]],STOCKSANLUIS[],10,FALSE)</f>
        <v>0</v>
      </c>
      <c r="E50">
        <f>Tabla20[[#This Row],[PROMEDIO]]-Tabla20[[#This Row],[CANTIDAD ALM01]]</f>
        <v>0</v>
      </c>
      <c r="F50" t="str">
        <f>IFERROR(VLOOKUP(Tabla20[[#This Row],[CODIGO ]],STOCK_PUENTEPIEDRA[],3,FALSE),"NO CUENTA CON PRODUCTO")</f>
        <v>NO CUENTA CON PRODUCTO</v>
      </c>
      <c r="G50" t="str">
        <f>IF(Tabla20[[#This Row],[REQUERIMIENTO]]&gt;Tabla20[[#This Row],[CANTIDAD  ALM 05]],"STOCK INSUFICIENTE","STOCK SUFICIENTE")</f>
        <v>STOCK SUFICIENTE</v>
      </c>
    </row>
    <row r="51" spans="1:7" hidden="1" x14ac:dyDescent="0.25">
      <c r="A51" t="s">
        <v>413</v>
      </c>
      <c r="B51" t="str">
        <f>VLOOKUP(Tabla20[[#This Row],[CODIGO ]],STOCKSANLUIS[],2,FALSE)</f>
        <v>UNIDAD CONDENSADORA DANFOSS HGM 080 E21Q - 7.0 HP 220V/3/60HZ</v>
      </c>
      <c r="C51">
        <f>VLOOKUP(Tabla20[[#This Row],[CODIGO ]],STOCKSANLUIS[],10,FALSE)</f>
        <v>0</v>
      </c>
      <c r="E51">
        <f>Tabla20[[#This Row],[PROMEDIO]]-Tabla20[[#This Row],[CANTIDAD ALM01]]</f>
        <v>0</v>
      </c>
      <c r="F51" t="str">
        <f>IFERROR(VLOOKUP(Tabla20[[#This Row],[CODIGO ]],STOCK_PUENTEPIEDRA[],3,FALSE),"NO CUENTA CON PRODUCTO")</f>
        <v>NO CUENTA CON PRODUCTO</v>
      </c>
      <c r="G51" t="str">
        <f>IF(Tabla20[[#This Row],[REQUERIMIENTO]]&gt;Tabla20[[#This Row],[CANTIDAD  ALM 05]],"STOCK INSUFICIENTE","STOCK SUFICIENTE")</f>
        <v>STOCK SUFICIENTE</v>
      </c>
    </row>
    <row r="52" spans="1:7" hidden="1" x14ac:dyDescent="0.25">
      <c r="A52" t="s">
        <v>415</v>
      </c>
      <c r="B52" t="str">
        <f>VLOOKUP(Tabla20[[#This Row],[CODIGO ]],STOCKSANLUIS[],2,FALSE)</f>
        <v>UNIDAD CONDENSADORA DANFOSS HGM 100 E21Q - 9.0 HP 220V/3/60HZ</v>
      </c>
      <c r="C52">
        <f>VLOOKUP(Tabla20[[#This Row],[CODIGO ]],STOCKSANLUIS[],10,FALSE)</f>
        <v>0</v>
      </c>
      <c r="E52">
        <f>Tabla20[[#This Row],[PROMEDIO]]-Tabla20[[#This Row],[CANTIDAD ALM01]]</f>
        <v>0</v>
      </c>
      <c r="F52" t="str">
        <f>IFERROR(VLOOKUP(Tabla20[[#This Row],[CODIGO ]],STOCK_PUENTEPIEDRA[],3,FALSE),"NO CUENTA CON PRODUCTO")</f>
        <v>NO CUENTA CON PRODUCTO</v>
      </c>
      <c r="G52" t="str">
        <f>IF(Tabla20[[#This Row],[REQUERIMIENTO]]&gt;Tabla20[[#This Row],[CANTIDAD  ALM 05]],"STOCK INSUFICIENTE","STOCK SUFICIENTE")</f>
        <v>STOCK SUFICIENTE</v>
      </c>
    </row>
    <row r="53" spans="1:7" hidden="1" x14ac:dyDescent="0.25">
      <c r="A53" t="s">
        <v>417</v>
      </c>
      <c r="B53" t="str">
        <f>VLOOKUP(Tabla20[[#This Row],[CODIGO ]],STOCKSANLUIS[],2,FALSE)</f>
        <v>UNIDAD CONDENSADORA DANFOSS HGM 125 E21Q - 10.5 HP 220V/3/60HZ</v>
      </c>
      <c r="C53">
        <f>VLOOKUP(Tabla20[[#This Row],[CODIGO ]],STOCKSANLUIS[],10,FALSE)</f>
        <v>0</v>
      </c>
      <c r="E53">
        <f>Tabla20[[#This Row],[PROMEDIO]]-Tabla20[[#This Row],[CANTIDAD ALM01]]</f>
        <v>0</v>
      </c>
      <c r="F53" t="str">
        <f>IFERROR(VLOOKUP(Tabla20[[#This Row],[CODIGO ]],STOCK_PUENTEPIEDRA[],3,FALSE),"NO CUENTA CON PRODUCTO")</f>
        <v>NO CUENTA CON PRODUCTO</v>
      </c>
      <c r="G53" t="str">
        <f>IF(Tabla20[[#This Row],[REQUERIMIENTO]]&gt;Tabla20[[#This Row],[CANTIDAD  ALM 05]],"STOCK INSUFICIENTE","STOCK SUFICIENTE")</f>
        <v>STOCK SUFICIENTE</v>
      </c>
    </row>
    <row r="54" spans="1:7" hidden="1" x14ac:dyDescent="0.25">
      <c r="A54" t="s">
        <v>419</v>
      </c>
      <c r="B54" t="str">
        <f>VLOOKUP(Tabla20[[#This Row],[CODIGO ]],STOCKSANLUIS[],2,FALSE)</f>
        <v>COMPRESOR HERMETICO MANEUROP MT 018 - 1.5 HP  220V/3/60HZ</v>
      </c>
      <c r="C54">
        <f>VLOOKUP(Tabla20[[#This Row],[CODIGO ]],STOCKSANLUIS[],10,FALSE)</f>
        <v>0</v>
      </c>
      <c r="E54">
        <f>Tabla20[[#This Row],[PROMEDIO]]-Tabla20[[#This Row],[CANTIDAD ALM01]]</f>
        <v>0</v>
      </c>
      <c r="F54" t="str">
        <f>IFERROR(VLOOKUP(Tabla20[[#This Row],[CODIGO ]],STOCK_PUENTEPIEDRA[],3,FALSE),"NO CUENTA CON PRODUCTO")</f>
        <v>NO CUENTA CON PRODUCTO</v>
      </c>
      <c r="G54" t="str">
        <f>IF(Tabla20[[#This Row],[REQUERIMIENTO]]&gt;Tabla20[[#This Row],[CANTIDAD  ALM 05]],"STOCK INSUFICIENTE","STOCK SUFICIENTE")</f>
        <v>STOCK SUFICIENTE</v>
      </c>
    </row>
    <row r="55" spans="1:7" hidden="1" x14ac:dyDescent="0.25">
      <c r="A55" t="s">
        <v>421</v>
      </c>
      <c r="B55" t="str">
        <f>VLOOKUP(Tabla20[[#This Row],[CODIGO ]],STOCKSANLUIS[],2,FALSE)</f>
        <v>COMPRESOR HERMETICO MANEUROP MT 022 - 2.0 HP  220V/3/60HZ</v>
      </c>
      <c r="C55">
        <f>VLOOKUP(Tabla20[[#This Row],[CODIGO ]],STOCKSANLUIS[],10,FALSE)</f>
        <v>0</v>
      </c>
      <c r="E55">
        <f>Tabla20[[#This Row],[PROMEDIO]]-Tabla20[[#This Row],[CANTIDAD ALM01]]</f>
        <v>0</v>
      </c>
      <c r="F55" t="str">
        <f>IFERROR(VLOOKUP(Tabla20[[#This Row],[CODIGO ]],STOCK_PUENTEPIEDRA[],3,FALSE),"NO CUENTA CON PRODUCTO")</f>
        <v>NO CUENTA CON PRODUCTO</v>
      </c>
      <c r="G55" t="str">
        <f>IF(Tabla20[[#This Row],[REQUERIMIENTO]]&gt;Tabla20[[#This Row],[CANTIDAD  ALM 05]],"STOCK INSUFICIENTE","STOCK SUFICIENTE")</f>
        <v>STOCK SUFICIENTE</v>
      </c>
    </row>
    <row r="56" spans="1:7" hidden="1" x14ac:dyDescent="0.25">
      <c r="A56" t="s">
        <v>423</v>
      </c>
      <c r="B56" t="str">
        <f>VLOOKUP(Tabla20[[#This Row],[CODIGO ]],STOCKSANLUIS[],2,FALSE)</f>
        <v>COMPRESOR HERMETICO MANEUROP MT 028 - 2.5 HP  220V/3/60HZ</v>
      </c>
      <c r="C56">
        <f>VLOOKUP(Tabla20[[#This Row],[CODIGO ]],STOCKSANLUIS[],10,FALSE)</f>
        <v>0</v>
      </c>
      <c r="E56">
        <f>Tabla20[[#This Row],[PROMEDIO]]-Tabla20[[#This Row],[CANTIDAD ALM01]]</f>
        <v>0</v>
      </c>
      <c r="F56" t="str">
        <f>IFERROR(VLOOKUP(Tabla20[[#This Row],[CODIGO ]],STOCK_PUENTEPIEDRA[],3,FALSE),"NO CUENTA CON PRODUCTO")</f>
        <v>NO CUENTA CON PRODUCTO</v>
      </c>
      <c r="G56" t="str">
        <f>IF(Tabla20[[#This Row],[REQUERIMIENTO]]&gt;Tabla20[[#This Row],[CANTIDAD  ALM 05]],"STOCK INSUFICIENTE","STOCK SUFICIENTE")</f>
        <v>STOCK SUFICIENTE</v>
      </c>
    </row>
    <row r="57" spans="1:7" hidden="1" x14ac:dyDescent="0.25">
      <c r="A57" t="s">
        <v>425</v>
      </c>
      <c r="B57" t="str">
        <f>VLOOKUP(Tabla20[[#This Row],[CODIGO ]],STOCKSANLUIS[],2,FALSE)</f>
        <v>COMPRESOR HERMETICO MANEUROP MT 036 - 3.0 HP  220V/3/60HZ</v>
      </c>
      <c r="C57">
        <f>VLOOKUP(Tabla20[[#This Row],[CODIGO ]],STOCKSANLUIS[],10,FALSE)</f>
        <v>0</v>
      </c>
      <c r="E57">
        <f>Tabla20[[#This Row],[PROMEDIO]]-Tabla20[[#This Row],[CANTIDAD ALM01]]</f>
        <v>0</v>
      </c>
      <c r="F57" t="str">
        <f>IFERROR(VLOOKUP(Tabla20[[#This Row],[CODIGO ]],STOCK_PUENTEPIEDRA[],3,FALSE),"NO CUENTA CON PRODUCTO")</f>
        <v>NO CUENTA CON PRODUCTO</v>
      </c>
      <c r="G57" t="str">
        <f>IF(Tabla20[[#This Row],[REQUERIMIENTO]]&gt;Tabla20[[#This Row],[CANTIDAD  ALM 05]],"STOCK INSUFICIENTE","STOCK SUFICIENTE")</f>
        <v>STOCK SUFICIENTE</v>
      </c>
    </row>
    <row r="58" spans="1:7" hidden="1" x14ac:dyDescent="0.25">
      <c r="A58" t="s">
        <v>427</v>
      </c>
      <c r="B58" t="str">
        <f>VLOOKUP(Tabla20[[#This Row],[CODIGO ]],STOCKSANLUIS[],2,FALSE)</f>
        <v>COMPRESOR HERMETICO MANEUROP MT 050 - 4.5 HP  220V/3/60HZ</v>
      </c>
      <c r="C58">
        <f>VLOOKUP(Tabla20[[#This Row],[CODIGO ]],STOCKSANLUIS[],10,FALSE)</f>
        <v>0</v>
      </c>
      <c r="E58">
        <f>Tabla20[[#This Row],[PROMEDIO]]-Tabla20[[#This Row],[CANTIDAD ALM01]]</f>
        <v>0</v>
      </c>
      <c r="F58" t="str">
        <f>IFERROR(VLOOKUP(Tabla20[[#This Row],[CODIGO ]],STOCK_PUENTEPIEDRA[],3,FALSE),"NO CUENTA CON PRODUCTO")</f>
        <v>NO CUENTA CON PRODUCTO</v>
      </c>
      <c r="G58" t="str">
        <f>IF(Tabla20[[#This Row],[REQUERIMIENTO]]&gt;Tabla20[[#This Row],[CANTIDAD  ALM 05]],"STOCK INSUFICIENTE","STOCK SUFICIENTE")</f>
        <v>STOCK SUFICIENTE</v>
      </c>
    </row>
    <row r="59" spans="1:7" hidden="1" x14ac:dyDescent="0.25">
      <c r="A59" t="s">
        <v>429</v>
      </c>
      <c r="B59" t="str">
        <f>VLOOKUP(Tabla20[[#This Row],[CODIGO ]],STOCKSANLUIS[],2,FALSE)</f>
        <v>COMPRESOR HERMETICO MANEUROP MT 064 - 5.5 HP  220V/3/60HZ (SIN VALVULAS)</v>
      </c>
      <c r="C59">
        <f>VLOOKUP(Tabla20[[#This Row],[CODIGO ]],STOCKSANLUIS[],10,FALSE)</f>
        <v>0</v>
      </c>
      <c r="E59">
        <f>Tabla20[[#This Row],[PROMEDIO]]-Tabla20[[#This Row],[CANTIDAD ALM01]]</f>
        <v>0</v>
      </c>
      <c r="F59" t="str">
        <f>IFERROR(VLOOKUP(Tabla20[[#This Row],[CODIGO ]],STOCK_PUENTEPIEDRA[],3,FALSE),"NO CUENTA CON PRODUCTO")</f>
        <v>NO CUENTA CON PRODUCTO</v>
      </c>
      <c r="G59" t="str">
        <f>IF(Tabla20[[#This Row],[REQUERIMIENTO]]&gt;Tabla20[[#This Row],[CANTIDAD  ALM 05]],"STOCK INSUFICIENTE","STOCK SUFICIENTE")</f>
        <v>STOCK SUFICIENTE</v>
      </c>
    </row>
    <row r="60" spans="1:7" hidden="1" x14ac:dyDescent="0.25">
      <c r="A60" t="s">
        <v>431</v>
      </c>
      <c r="B60" t="str">
        <f>VLOOKUP(Tabla20[[#This Row],[CODIGO ]],STOCKSANLUIS[],2,FALSE)</f>
        <v>COMPRESOR HERMETICO MANEUROP MT 080 - 7.0 HP  220V/3/60HZ</v>
      </c>
      <c r="C60">
        <f>VLOOKUP(Tabla20[[#This Row],[CODIGO ]],STOCKSANLUIS[],10,FALSE)</f>
        <v>0</v>
      </c>
      <c r="E60">
        <f>Tabla20[[#This Row],[PROMEDIO]]-Tabla20[[#This Row],[CANTIDAD ALM01]]</f>
        <v>0</v>
      </c>
      <c r="F60" t="str">
        <f>IFERROR(VLOOKUP(Tabla20[[#This Row],[CODIGO ]],STOCK_PUENTEPIEDRA[],3,FALSE),"NO CUENTA CON PRODUCTO")</f>
        <v>NO CUENTA CON PRODUCTO</v>
      </c>
      <c r="G60" t="str">
        <f>IF(Tabla20[[#This Row],[REQUERIMIENTO]]&gt;Tabla20[[#This Row],[CANTIDAD  ALM 05]],"STOCK INSUFICIENTE","STOCK SUFICIENTE")</f>
        <v>STOCK SUFICIENTE</v>
      </c>
    </row>
    <row r="61" spans="1:7" hidden="1" x14ac:dyDescent="0.25">
      <c r="A61" t="s">
        <v>433</v>
      </c>
      <c r="B61" t="str">
        <f>VLOOKUP(Tabla20[[#This Row],[CODIGO ]],STOCKSANLUIS[],2,FALSE)</f>
        <v>COMPRESOR HERMETICO MANEUROP MT 100 - 9.0 HP  220V/3/60HZ</v>
      </c>
      <c r="C61">
        <f>VLOOKUP(Tabla20[[#This Row],[CODIGO ]],STOCKSANLUIS[],10,FALSE)</f>
        <v>0</v>
      </c>
      <c r="E61">
        <f>Tabla20[[#This Row],[PROMEDIO]]-Tabla20[[#This Row],[CANTIDAD ALM01]]</f>
        <v>0</v>
      </c>
      <c r="F61" t="str">
        <f>IFERROR(VLOOKUP(Tabla20[[#This Row],[CODIGO ]],STOCK_PUENTEPIEDRA[],3,FALSE),"NO CUENTA CON PRODUCTO")</f>
        <v>NO CUENTA CON PRODUCTO</v>
      </c>
      <c r="G61" t="str">
        <f>IF(Tabla20[[#This Row],[REQUERIMIENTO]]&gt;Tabla20[[#This Row],[CANTIDAD  ALM 05]],"STOCK INSUFICIENTE","STOCK SUFICIENTE")</f>
        <v>STOCK SUFICIENTE</v>
      </c>
    </row>
    <row r="62" spans="1:7" hidden="1" x14ac:dyDescent="0.25">
      <c r="A62" t="s">
        <v>435</v>
      </c>
      <c r="B62" t="str">
        <f>VLOOKUP(Tabla20[[#This Row],[CODIGO ]],STOCKSANLUIS[],2,FALSE)</f>
        <v>COMPRESOR HERMETICO MANEUROP MT 125 - 10.5 HP  220V/3/60HZ</v>
      </c>
      <c r="C62">
        <f>VLOOKUP(Tabla20[[#This Row],[CODIGO ]],STOCKSANLUIS[],10,FALSE)</f>
        <v>0</v>
      </c>
      <c r="E62">
        <f>Tabla20[[#This Row],[PROMEDIO]]-Tabla20[[#This Row],[CANTIDAD ALM01]]</f>
        <v>0</v>
      </c>
      <c r="F62" t="str">
        <f>IFERROR(VLOOKUP(Tabla20[[#This Row],[CODIGO ]],STOCK_PUENTEPIEDRA[],3,FALSE),"NO CUENTA CON PRODUCTO")</f>
        <v>NO CUENTA CON PRODUCTO</v>
      </c>
      <c r="G62" t="str">
        <f>IF(Tabla20[[#This Row],[REQUERIMIENTO]]&gt;Tabla20[[#This Row],[CANTIDAD  ALM 05]],"STOCK INSUFICIENTE","STOCK SUFICIENTE")</f>
        <v>STOCK SUFICIENTE</v>
      </c>
    </row>
    <row r="63" spans="1:7" hidden="1" x14ac:dyDescent="0.25">
      <c r="A63" t="s">
        <v>437</v>
      </c>
      <c r="B63" t="str">
        <f>VLOOKUP(Tabla20[[#This Row],[CODIGO ]],STOCKSANLUIS[],2,FALSE)</f>
        <v>COMPRESOR HERMETICO MANEUROP MT 160 - 13.5 HP  220V/3/60HZ</v>
      </c>
      <c r="C63">
        <f>VLOOKUP(Tabla20[[#This Row],[CODIGO ]],STOCKSANLUIS[],10,FALSE)</f>
        <v>0</v>
      </c>
      <c r="E63">
        <f>Tabla20[[#This Row],[PROMEDIO]]-Tabla20[[#This Row],[CANTIDAD ALM01]]</f>
        <v>0</v>
      </c>
      <c r="F63" t="str">
        <f>IFERROR(VLOOKUP(Tabla20[[#This Row],[CODIGO ]],STOCK_PUENTEPIEDRA[],3,FALSE),"NO CUENTA CON PRODUCTO")</f>
        <v>NO CUENTA CON PRODUCTO</v>
      </c>
      <c r="G63" t="str">
        <f>IF(Tabla20[[#This Row],[REQUERIMIENTO]]&gt;Tabla20[[#This Row],[CANTIDAD  ALM 05]],"STOCK INSUFICIENTE","STOCK SUFICIENTE")</f>
        <v>STOCK SUFICIENTE</v>
      </c>
    </row>
    <row r="64" spans="1:7" x14ac:dyDescent="0.25">
      <c r="A64" t="s">
        <v>3084</v>
      </c>
      <c r="B64" t="str">
        <f>VLOOKUP(Tabla20[[#This Row],[CODIGO ]],STOCKSANLUIS[],2,FALSE)</f>
        <v>COMPRESOR HERMETICO DANFOSS MTZ22 - 2.0HP - 220V/3F/60HZ -R-134A/404A/507A/407C (NO INC. 02 VALV. V06 Y RESIST. DE CARTER)</v>
      </c>
      <c r="C64">
        <f>VLOOKUP(Tabla20[[#This Row],[CODIGO ]],STOCKSANLUIS[],10,FALSE)</f>
        <v>0</v>
      </c>
      <c r="D64">
        <v>1</v>
      </c>
      <c r="E64">
        <f>Tabla20[[#This Row],[PROMEDIO]]-Tabla20[[#This Row],[CANTIDAD ALM01]]</f>
        <v>1</v>
      </c>
      <c r="F64">
        <f>IFERROR(VLOOKUP(Tabla20[[#This Row],[CODIGO ]],STOCK_PUENTEPIEDRA[],3,FALSE),"NO CUENTA CON PRODUCTO")</f>
        <v>3</v>
      </c>
      <c r="G64" t="str">
        <f>IF(Tabla20[[#This Row],[REQUERIMIENTO]]&gt;Tabla20[[#This Row],[CANTIDAD  ALM 05]],"STOCK INSUFICIENTE","STOCK SUFICIENTE")</f>
        <v>STOCK SUFICIENTE</v>
      </c>
    </row>
    <row r="65" spans="1:7" hidden="1" x14ac:dyDescent="0.25">
      <c r="A65" t="s">
        <v>139</v>
      </c>
      <c r="B65" t="str">
        <f>VLOOKUP(Tabla20[[#This Row],[CODIGO ]],STOCKSANLUIS[],2,FALSE)</f>
        <v xml:space="preserve">CUERPO DE VALVULA EXPANSION DANFOSS TE-20 / TE-12 SOLDABLE 7/8 X 1 1/8 COD 067B4023 </v>
      </c>
      <c r="C65">
        <f>VLOOKUP(Tabla20[[#This Row],[CODIGO ]],STOCKSANLUIS[],10,FALSE)</f>
        <v>0</v>
      </c>
      <c r="E65">
        <f>Tabla20[[#This Row],[PROMEDIO]]-Tabla20[[#This Row],[CANTIDAD ALM01]]</f>
        <v>0</v>
      </c>
      <c r="F65">
        <f>IFERROR(VLOOKUP(Tabla20[[#This Row],[CODIGO ]],STOCK_PUENTEPIEDRA[],3,FALSE),"NO CUENTA CON PRODUCTO")</f>
        <v>0</v>
      </c>
      <c r="G65" t="str">
        <f>IF(Tabla20[[#This Row],[REQUERIMIENTO]]&gt;Tabla20[[#This Row],[CANTIDAD  ALM 05]],"STOCK INSUFICIENTE","STOCK SUFICIENTE")</f>
        <v>STOCK SUFICIENTE</v>
      </c>
    </row>
    <row r="66" spans="1:7" hidden="1" x14ac:dyDescent="0.25">
      <c r="A66" t="s">
        <v>499</v>
      </c>
      <c r="B66" t="str">
        <f>VLOOKUP(Tabla20[[#This Row],[CODIGO ]],STOCKSANLUIS[],2,FALSE)</f>
        <v>JUEGO DE BRIDAS DE 3/4 SOLDABLE - COD - 027N1120 - DANFOSS</v>
      </c>
      <c r="C66">
        <f>VLOOKUP(Tabla20[[#This Row],[CODIGO ]],STOCKSANLUIS[],10,FALSE)</f>
        <v>0</v>
      </c>
      <c r="E66">
        <f>Tabla20[[#This Row],[PROMEDIO]]-Tabla20[[#This Row],[CANTIDAD ALM01]]</f>
        <v>0</v>
      </c>
      <c r="F66" t="str">
        <f>IFERROR(VLOOKUP(Tabla20[[#This Row],[CODIGO ]],STOCK_PUENTEPIEDRA[],3,FALSE),"NO CUENTA CON PRODUCTO")</f>
        <v>NO CUENTA CON PRODUCTO</v>
      </c>
      <c r="G66" t="str">
        <f>IF(Tabla20[[#This Row],[REQUERIMIENTO]]&gt;Tabla20[[#This Row],[CANTIDAD  ALM 05]],"STOCK INSUFICIENTE","STOCK SUFICIENTE")</f>
        <v>STOCK SUFICIENTE</v>
      </c>
    </row>
    <row r="67" spans="1:7" hidden="1" x14ac:dyDescent="0.25">
      <c r="A67" t="s">
        <v>501</v>
      </c>
      <c r="B67" t="str">
        <f>VLOOKUP(Tabla20[[#This Row],[CODIGO ]],STOCKSANLUIS[],2,FALSE)</f>
        <v>VALVULA SOLENOIDE DANFOSS EVRA 10 CON FLANGES, MANUAL - 032F6210</v>
      </c>
      <c r="C67">
        <f>VLOOKUP(Tabla20[[#This Row],[CODIGO ]],STOCKSANLUIS[],10,FALSE)</f>
        <v>0</v>
      </c>
      <c r="E67">
        <f>Tabla20[[#This Row],[PROMEDIO]]-Tabla20[[#This Row],[CANTIDAD ALM01]]</f>
        <v>0</v>
      </c>
      <c r="F67" t="str">
        <f>IFERROR(VLOOKUP(Tabla20[[#This Row],[CODIGO ]],STOCK_PUENTEPIEDRA[],3,FALSE),"NO CUENTA CON PRODUCTO")</f>
        <v>NO CUENTA CON PRODUCTO</v>
      </c>
      <c r="G67" t="str">
        <f>IF(Tabla20[[#This Row],[REQUERIMIENTO]]&gt;Tabla20[[#This Row],[CANTIDAD  ALM 05]],"STOCK INSUFICIENTE","STOCK SUFICIENTE")</f>
        <v>STOCK SUFICIENTE</v>
      </c>
    </row>
    <row r="68" spans="1:7" hidden="1" x14ac:dyDescent="0.25">
      <c r="A68" t="s">
        <v>503</v>
      </c>
      <c r="B68" t="str">
        <f>VLOOKUP(Tabla20[[#This Row],[CODIGO ]],STOCKSANLUIS[],2,FALSE)</f>
        <v>FILTRO DANFOSS FA 15 PARA EVRA/T 10 Y 15 - 006-1012</v>
      </c>
      <c r="C68">
        <f>VLOOKUP(Tabla20[[#This Row],[CODIGO ]],STOCKSANLUIS[],10,FALSE)</f>
        <v>0</v>
      </c>
      <c r="E68">
        <f>Tabla20[[#This Row],[PROMEDIO]]-Tabla20[[#This Row],[CANTIDAD ALM01]]</f>
        <v>0</v>
      </c>
      <c r="F68" t="str">
        <f>IFERROR(VLOOKUP(Tabla20[[#This Row],[CODIGO ]],STOCK_PUENTEPIEDRA[],3,FALSE),"NO CUENTA CON PRODUCTO")</f>
        <v>NO CUENTA CON PRODUCTO</v>
      </c>
      <c r="G68" t="str">
        <f>IF(Tabla20[[#This Row],[REQUERIMIENTO]]&gt;Tabla20[[#This Row],[CANTIDAD  ALM 05]],"STOCK INSUFICIENTE","STOCK SUFICIENTE")</f>
        <v>STOCK SUFICIENTE</v>
      </c>
    </row>
    <row r="69" spans="1:7" hidden="1" x14ac:dyDescent="0.25">
      <c r="A69" t="s">
        <v>505</v>
      </c>
      <c r="B69" t="str">
        <f>VLOOKUP(Tabla20[[#This Row],[CODIGO ]],STOCKSANLUIS[],2,FALSE)</f>
        <v>FILTRO DANFOSS FA 20 PARA EVRA/T 20 - 006-1013</v>
      </c>
      <c r="C69">
        <f>VLOOKUP(Tabla20[[#This Row],[CODIGO ]],STOCKSANLUIS[],10,FALSE)</f>
        <v>0</v>
      </c>
      <c r="E69">
        <f>Tabla20[[#This Row],[PROMEDIO]]-Tabla20[[#This Row],[CANTIDAD ALM01]]</f>
        <v>0</v>
      </c>
      <c r="F69" t="str">
        <f>IFERROR(VLOOKUP(Tabla20[[#This Row],[CODIGO ]],STOCK_PUENTEPIEDRA[],3,FALSE),"NO CUENTA CON PRODUCTO")</f>
        <v>NO CUENTA CON PRODUCTO</v>
      </c>
      <c r="G69" t="str">
        <f>IF(Tabla20[[#This Row],[REQUERIMIENTO]]&gt;Tabla20[[#This Row],[CANTIDAD  ALM 05]],"STOCK INSUFICIENTE","STOCK SUFICIENTE")</f>
        <v>STOCK SUFICIENTE</v>
      </c>
    </row>
    <row r="70" spans="1:7" hidden="1" x14ac:dyDescent="0.25">
      <c r="A70" t="s">
        <v>507</v>
      </c>
      <c r="B70" t="str">
        <f>VLOOKUP(Tabla20[[#This Row],[CODIGO ]],STOCKSANLUIS[],2,FALSE)</f>
        <v>JUEGO DE BRIDA DANFOSS 1"  - 027N1225</v>
      </c>
      <c r="C70">
        <f>VLOOKUP(Tabla20[[#This Row],[CODIGO ]],STOCKSANLUIS[],10,FALSE)</f>
        <v>0</v>
      </c>
      <c r="E70">
        <f>Tabla20[[#This Row],[PROMEDIO]]-Tabla20[[#This Row],[CANTIDAD ALM01]]</f>
        <v>0</v>
      </c>
      <c r="F70" t="str">
        <f>IFERROR(VLOOKUP(Tabla20[[#This Row],[CODIGO ]],STOCK_PUENTEPIEDRA[],3,FALSE),"NO CUENTA CON PRODUCTO")</f>
        <v>NO CUENTA CON PRODUCTO</v>
      </c>
      <c r="G70" t="str">
        <f>IF(Tabla20[[#This Row],[REQUERIMIENTO]]&gt;Tabla20[[#This Row],[CANTIDAD  ALM 05]],"STOCK INSUFICIENTE","STOCK SUFICIENTE")</f>
        <v>STOCK SUFICIENTE</v>
      </c>
    </row>
    <row r="71" spans="1:7" hidden="1" x14ac:dyDescent="0.25">
      <c r="A71" t="s">
        <v>509</v>
      </c>
      <c r="B71" t="str">
        <f>VLOOKUP(Tabla20[[#This Row],[CODIGO ]],STOCKSANLUIS[],2,FALSE)</f>
        <v>JUEGO DE BRIDA DANFOSS  3/4" - 027N1220</v>
      </c>
      <c r="C71">
        <f>VLOOKUP(Tabla20[[#This Row],[CODIGO ]],STOCKSANLUIS[],10,FALSE)</f>
        <v>0</v>
      </c>
      <c r="E71">
        <f>Tabla20[[#This Row],[PROMEDIO]]-Tabla20[[#This Row],[CANTIDAD ALM01]]</f>
        <v>0</v>
      </c>
      <c r="F71" t="str">
        <f>IFERROR(VLOOKUP(Tabla20[[#This Row],[CODIGO ]],STOCK_PUENTEPIEDRA[],3,FALSE),"NO CUENTA CON PRODUCTO")</f>
        <v>NO CUENTA CON PRODUCTO</v>
      </c>
      <c r="G71" t="str">
        <f>IF(Tabla20[[#This Row],[REQUERIMIENTO]]&gt;Tabla20[[#This Row],[CANTIDAD  ALM 05]],"STOCK INSUFICIENTE","STOCK SUFICIENTE")</f>
        <v>STOCK SUFICIENTE</v>
      </c>
    </row>
    <row r="72" spans="1:7" hidden="1" x14ac:dyDescent="0.25">
      <c r="A72" t="s">
        <v>511</v>
      </c>
      <c r="B72" t="str">
        <f>VLOOKUP(Tabla20[[#This Row],[CODIGO ]],STOCKSANLUIS[],2,FALSE)</f>
        <v>VALVULA CHECK ANTIRRETORNO O  DE RETENCIÓN DANFOSS  NRVA 20, 3/4" - 020-2001</v>
      </c>
      <c r="C72">
        <f>VLOOKUP(Tabla20[[#This Row],[CODIGO ]],STOCKSANLUIS[],10,FALSE)</f>
        <v>0</v>
      </c>
      <c r="E72">
        <f>Tabla20[[#This Row],[PROMEDIO]]-Tabla20[[#This Row],[CANTIDAD ALM01]]</f>
        <v>0</v>
      </c>
      <c r="F72" t="str">
        <f>IFERROR(VLOOKUP(Tabla20[[#This Row],[CODIGO ]],STOCK_PUENTEPIEDRA[],3,FALSE),"NO CUENTA CON PRODUCTO")</f>
        <v>NO CUENTA CON PRODUCTO</v>
      </c>
      <c r="G72" t="str">
        <f>IF(Tabla20[[#This Row],[REQUERIMIENTO]]&gt;Tabla20[[#This Row],[CANTIDAD  ALM 05]],"STOCK INSUFICIENTE","STOCK SUFICIENTE")</f>
        <v>STOCK SUFICIENTE</v>
      </c>
    </row>
    <row r="73" spans="1:7" hidden="1" x14ac:dyDescent="0.25">
      <c r="A73" t="s">
        <v>513</v>
      </c>
      <c r="B73" t="str">
        <f>VLOOKUP(Tabla20[[#This Row],[CODIGO ]],STOCKSANLUIS[],2,FALSE)</f>
        <v>VALVULA CHECKANTIRRETORNO O  DE RETENCIÓN  DANFOSS NRVA 25, 1" - 020-2002</v>
      </c>
      <c r="C73">
        <f>VLOOKUP(Tabla20[[#This Row],[CODIGO ]],STOCKSANLUIS[],10,FALSE)</f>
        <v>0</v>
      </c>
      <c r="E73">
        <f>Tabla20[[#This Row],[PROMEDIO]]-Tabla20[[#This Row],[CANTIDAD ALM01]]</f>
        <v>0</v>
      </c>
      <c r="F73" t="str">
        <f>IFERROR(VLOOKUP(Tabla20[[#This Row],[CODIGO ]],STOCK_PUENTEPIEDRA[],3,FALSE),"NO CUENTA CON PRODUCTO")</f>
        <v>NO CUENTA CON PRODUCTO</v>
      </c>
      <c r="G73" t="str">
        <f>IF(Tabla20[[#This Row],[REQUERIMIENTO]]&gt;Tabla20[[#This Row],[CANTIDAD  ALM 05]],"STOCK INSUFICIENTE","STOCK SUFICIENTE")</f>
        <v>STOCK SUFICIENTE</v>
      </c>
    </row>
    <row r="74" spans="1:7" hidden="1" x14ac:dyDescent="0.25">
      <c r="A74" t="s">
        <v>515</v>
      </c>
      <c r="B74" t="str">
        <f>VLOOKUP(Tabla20[[#This Row],[CODIGO ]],STOCKSANLUIS[],2,FALSE)</f>
        <v>VALVULA DE PASO RECTO DANFOSS SVA 32 A 221, 1 1/4" - 148B3651</v>
      </c>
      <c r="C74">
        <f>VLOOKUP(Tabla20[[#This Row],[CODIGO ]],STOCKSANLUIS[],10,FALSE)</f>
        <v>0</v>
      </c>
      <c r="E74">
        <f>Tabla20[[#This Row],[PROMEDIO]]-Tabla20[[#This Row],[CANTIDAD ALM01]]</f>
        <v>0</v>
      </c>
      <c r="F74" t="str">
        <f>IFERROR(VLOOKUP(Tabla20[[#This Row],[CODIGO ]],STOCK_PUENTEPIEDRA[],3,FALSE),"NO CUENTA CON PRODUCTO")</f>
        <v>NO CUENTA CON PRODUCTO</v>
      </c>
      <c r="G74" t="str">
        <f>IF(Tabla20[[#This Row],[REQUERIMIENTO]]&gt;Tabla20[[#This Row],[CANTIDAD  ALM 05]],"STOCK INSUFICIENTE","STOCK SUFICIENTE")</f>
        <v>STOCK SUFICIENTE</v>
      </c>
    </row>
    <row r="75" spans="1:7" hidden="1" x14ac:dyDescent="0.25">
      <c r="A75" t="s">
        <v>517</v>
      </c>
      <c r="B75" t="str">
        <f>VLOOKUP(Tabla20[[#This Row],[CODIGO ]],STOCKSANLUIS[],2,FALSE)</f>
        <v>CONTROLADOR DANFOSS EKC 202C - SIN SENSOR -084B8523</v>
      </c>
      <c r="C75">
        <f>VLOOKUP(Tabla20[[#This Row],[CODIGO ]],STOCKSANLUIS[],10,FALSE)</f>
        <v>0</v>
      </c>
      <c r="E75">
        <f>Tabla20[[#This Row],[PROMEDIO]]-Tabla20[[#This Row],[CANTIDAD ALM01]]</f>
        <v>0</v>
      </c>
      <c r="F75" t="str">
        <f>IFERROR(VLOOKUP(Tabla20[[#This Row],[CODIGO ]],STOCK_PUENTEPIEDRA[],3,FALSE),"NO CUENTA CON PRODUCTO")</f>
        <v>NO CUENTA CON PRODUCTO</v>
      </c>
      <c r="G75" t="str">
        <f>IF(Tabla20[[#This Row],[REQUERIMIENTO]]&gt;Tabla20[[#This Row],[CANTIDAD  ALM 05]],"STOCK INSUFICIENTE","STOCK SUFICIENTE")</f>
        <v>STOCK SUFICIENTE</v>
      </c>
    </row>
    <row r="76" spans="1:7" hidden="1" x14ac:dyDescent="0.25">
      <c r="A76" t="s">
        <v>163</v>
      </c>
      <c r="B76" t="str">
        <f>VLOOKUP(Tabla20[[#This Row],[CODIGO ]],STOCKSANLUIS[],2,FALSE)</f>
        <v>PRESOSTATO DUAL DANFOSS KP 15  AUT/MAN 060-124366</v>
      </c>
      <c r="C76">
        <f>VLOOKUP(Tabla20[[#This Row],[CODIGO ]],STOCKSANLUIS[],10,FALSE)</f>
        <v>0</v>
      </c>
      <c r="E76">
        <f>Tabla20[[#This Row],[PROMEDIO]]-Tabla20[[#This Row],[CANTIDAD ALM01]]</f>
        <v>0</v>
      </c>
      <c r="F76">
        <f>IFERROR(VLOOKUP(Tabla20[[#This Row],[CODIGO ]],STOCK_PUENTEPIEDRA[],3,FALSE),"NO CUENTA CON PRODUCTO")</f>
        <v>0</v>
      </c>
      <c r="G76" t="str">
        <f>IF(Tabla20[[#This Row],[REQUERIMIENTO]]&gt;Tabla20[[#This Row],[CANTIDAD  ALM 05]],"STOCK INSUFICIENTE","STOCK SUFICIENTE")</f>
        <v>STOCK SUFICIENTE</v>
      </c>
    </row>
    <row r="77" spans="1:7" hidden="1" x14ac:dyDescent="0.25">
      <c r="A77" t="s">
        <v>523</v>
      </c>
      <c r="B77" t="str">
        <f>VLOOKUP(Tabla20[[#This Row],[CODIGO ]],STOCKSANLUIS[],2,FALSE)</f>
        <v>HELICE DE ALUMINIO AL-ST 22 X 32 X 4 (600 MM) PARA HGM125-HGM160 - 7002002</v>
      </c>
      <c r="C77">
        <f>VLOOKUP(Tabla20[[#This Row],[CODIGO ]],STOCKSANLUIS[],10,FALSE)</f>
        <v>0</v>
      </c>
      <c r="E77">
        <f>Tabla20[[#This Row],[PROMEDIO]]-Tabla20[[#This Row],[CANTIDAD ALM01]]</f>
        <v>0</v>
      </c>
      <c r="F77" t="str">
        <f>IFERROR(VLOOKUP(Tabla20[[#This Row],[CODIGO ]],STOCK_PUENTEPIEDRA[],3,FALSE),"NO CUENTA CON PRODUCTO")</f>
        <v>NO CUENTA CON PRODUCTO</v>
      </c>
      <c r="G77" t="str">
        <f>IF(Tabla20[[#This Row],[REQUERIMIENTO]]&gt;Tabla20[[#This Row],[CANTIDAD  ALM 05]],"STOCK INSUFICIENTE","STOCK SUFICIENTE")</f>
        <v>STOCK SUFICIENTE</v>
      </c>
    </row>
    <row r="78" spans="1:7" hidden="1" x14ac:dyDescent="0.25">
      <c r="A78" t="s">
        <v>525</v>
      </c>
      <c r="B78" t="str">
        <f>VLOOKUP(Tabla20[[#This Row],[CODIGO ]],STOCKSANLUIS[],2,FALSE)</f>
        <v>MOTOVENTILADOR 1/2 HP 220V 1 60HZ PARA HCM036 - HGM080 - 191U137320</v>
      </c>
      <c r="C78">
        <f>VLOOKUP(Tabla20[[#This Row],[CODIGO ]],STOCKSANLUIS[],10,FALSE)</f>
        <v>0</v>
      </c>
      <c r="E78">
        <f>Tabla20[[#This Row],[PROMEDIO]]-Tabla20[[#This Row],[CANTIDAD ALM01]]</f>
        <v>0</v>
      </c>
      <c r="F78" t="str">
        <f>IFERROR(VLOOKUP(Tabla20[[#This Row],[CODIGO ]],STOCK_PUENTEPIEDRA[],3,FALSE),"NO CUENTA CON PRODUCTO")</f>
        <v>NO CUENTA CON PRODUCTO</v>
      </c>
      <c r="G78" t="str">
        <f>IF(Tabla20[[#This Row],[REQUERIMIENTO]]&gt;Tabla20[[#This Row],[CANTIDAD  ALM 05]],"STOCK INSUFICIENTE","STOCK SUFICIENTE")</f>
        <v>STOCK SUFICIENTE</v>
      </c>
    </row>
    <row r="79" spans="1:7" hidden="1" x14ac:dyDescent="0.25">
      <c r="A79" t="s">
        <v>527</v>
      </c>
      <c r="B79" t="str">
        <f>VLOOKUP(Tabla20[[#This Row],[CODIGO ]],STOCKSANLUIS[],2,FALSE)</f>
        <v>MOTOVENTILADOR 1/6 HP 220V 1 60HZ PARA HCM018 - 191U137020</v>
      </c>
      <c r="C79">
        <f>VLOOKUP(Tabla20[[#This Row],[CODIGO ]],STOCKSANLUIS[],10,FALSE)</f>
        <v>0</v>
      </c>
      <c r="E79">
        <f>Tabla20[[#This Row],[PROMEDIO]]-Tabla20[[#This Row],[CANTIDAD ALM01]]</f>
        <v>0</v>
      </c>
      <c r="F79">
        <f>IFERROR(VLOOKUP(Tabla20[[#This Row],[CODIGO ]],STOCK_PUENTEPIEDRA[],3,FALSE),"NO CUENTA CON PRODUCTO")</f>
        <v>0</v>
      </c>
      <c r="G79" t="str">
        <f>IF(Tabla20[[#This Row],[REQUERIMIENTO]]&gt;Tabla20[[#This Row],[CANTIDAD  ALM 05]],"STOCK INSUFICIENTE","STOCK SUFICIENTE")</f>
        <v>STOCK SUFICIENTE</v>
      </c>
    </row>
    <row r="80" spans="1:7" hidden="1" x14ac:dyDescent="0.25">
      <c r="A80" t="s">
        <v>529</v>
      </c>
      <c r="B80" t="str">
        <f>VLOOKUP(Tabla20[[#This Row],[CODIGO ]],STOCKSANLUIS[],2,FALSE)</f>
        <v>MOTOVENTILADOR 3/4 HP 220V 1 60HZ PARA HGM100 - HGM160 - 191U137420</v>
      </c>
      <c r="C80">
        <f>VLOOKUP(Tabla20[[#This Row],[CODIGO ]],STOCKSANLUIS[],10,FALSE)</f>
        <v>0</v>
      </c>
      <c r="E80">
        <f>Tabla20[[#This Row],[PROMEDIO]]-Tabla20[[#This Row],[CANTIDAD ALM01]]</f>
        <v>0</v>
      </c>
      <c r="F80">
        <f>IFERROR(VLOOKUP(Tabla20[[#This Row],[CODIGO ]],STOCK_PUENTEPIEDRA[],3,FALSE),"NO CUENTA CON PRODUCTO")</f>
        <v>0</v>
      </c>
      <c r="G80" t="str">
        <f>IF(Tabla20[[#This Row],[REQUERIMIENTO]]&gt;Tabla20[[#This Row],[CANTIDAD  ALM 05]],"STOCK INSUFICIENTE","STOCK SUFICIENTE")</f>
        <v>STOCK SUFICIENTE</v>
      </c>
    </row>
    <row r="81" spans="1:7" hidden="1" x14ac:dyDescent="0.25">
      <c r="A81" t="s">
        <v>171</v>
      </c>
      <c r="B81" t="str">
        <f>VLOOKUP(Tabla20[[#This Row],[CODIGO ]],STOCKSANLUIS[],2,FALSE)</f>
        <v>ORIFICIO N-3 PARA TEX2 - TES2 - TEN2 - 068-2006</v>
      </c>
      <c r="C81">
        <f>VLOOKUP(Tabla20[[#This Row],[CODIGO ]],STOCKSANLUIS[],10,FALSE)</f>
        <v>10</v>
      </c>
      <c r="D81">
        <v>10</v>
      </c>
      <c r="E81">
        <f>Tabla20[[#This Row],[PROMEDIO]]-Tabla20[[#This Row],[CANTIDAD ALM01]]</f>
        <v>0</v>
      </c>
      <c r="F81">
        <f>IFERROR(VLOOKUP(Tabla20[[#This Row],[CODIGO ]],STOCK_PUENTEPIEDRA[],3,FALSE),"NO CUENTA CON PRODUCTO")</f>
        <v>14</v>
      </c>
      <c r="G81" t="str">
        <f>IF(Tabla20[[#This Row],[REQUERIMIENTO]]&gt;Tabla20[[#This Row],[CANTIDAD  ALM 05]],"STOCK INSUFICIENTE","STOCK SUFICIENTE")</f>
        <v>STOCK SUFICIENTE</v>
      </c>
    </row>
    <row r="82" spans="1:7" hidden="1" x14ac:dyDescent="0.25">
      <c r="A82" t="s">
        <v>583</v>
      </c>
      <c r="B82" t="str">
        <f>VLOOKUP(Tabla20[[#This Row],[CODIGO ]],STOCKSANLUIS[],2,FALSE)</f>
        <v>FIA 32 A ANG 1 1/4 - 148H3066</v>
      </c>
      <c r="C82">
        <f>VLOOKUP(Tabla20[[#This Row],[CODIGO ]],STOCKSANLUIS[],10,FALSE)</f>
        <v>0</v>
      </c>
      <c r="E82">
        <f>Tabla20[[#This Row],[PROMEDIO]]-Tabla20[[#This Row],[CANTIDAD ALM01]]</f>
        <v>0</v>
      </c>
      <c r="F82" t="str">
        <f>IFERROR(VLOOKUP(Tabla20[[#This Row],[CODIGO ]],STOCK_PUENTEPIEDRA[],3,FALSE),"NO CUENTA CON PRODUCTO")</f>
        <v>NO CUENTA CON PRODUCTO</v>
      </c>
      <c r="G82" t="str">
        <f>IF(Tabla20[[#This Row],[REQUERIMIENTO]]&gt;Tabla20[[#This Row],[CANTIDAD  ALM 05]],"STOCK INSUFICIENTE","STOCK SUFICIENTE")</f>
        <v>STOCK SUFICIENTE</v>
      </c>
    </row>
    <row r="83" spans="1:7" hidden="1" x14ac:dyDescent="0.25">
      <c r="A83" t="s">
        <v>177</v>
      </c>
      <c r="B83" t="str">
        <f>VLOOKUP(Tabla20[[#This Row],[CODIGO ]],STOCKSANLUIS[],2,FALSE)</f>
        <v>ORIFICIO N-6 PARA TEX2 - TES2 - TEN2 - 068-2009</v>
      </c>
      <c r="C83">
        <f>VLOOKUP(Tabla20[[#This Row],[CODIGO ]],STOCKSANLUIS[],10,FALSE)</f>
        <v>10</v>
      </c>
      <c r="D83">
        <v>10</v>
      </c>
      <c r="E83">
        <f>Tabla20[[#This Row],[PROMEDIO]]-Tabla20[[#This Row],[CANTIDAD ALM01]]</f>
        <v>0</v>
      </c>
      <c r="F83">
        <f>IFERROR(VLOOKUP(Tabla20[[#This Row],[CODIGO ]],STOCK_PUENTEPIEDRA[],3,FALSE),"NO CUENTA CON PRODUCTO")</f>
        <v>63</v>
      </c>
      <c r="G83" t="str">
        <f>IF(Tabla20[[#This Row],[REQUERIMIENTO]]&gt;Tabla20[[#This Row],[CANTIDAD  ALM 05]],"STOCK INSUFICIENTE","STOCK SUFICIENTE")</f>
        <v>STOCK SUFICIENTE</v>
      </c>
    </row>
    <row r="84" spans="1:7" hidden="1" x14ac:dyDescent="0.25">
      <c r="A84" t="s">
        <v>189</v>
      </c>
      <c r="B84" t="str">
        <f>VLOOKUP(Tabla20[[#This Row],[CODIGO ]],STOCKSANLUIS[],2,FALSE)</f>
        <v>PRESOSTATO DE ALTA DANFOSS KP-5 - R/AUTOMATICO - 060-117166</v>
      </c>
      <c r="C84">
        <f>VLOOKUP(Tabla20[[#This Row],[CODIGO ]],STOCKSANLUIS[],10,FALSE)</f>
        <v>0</v>
      </c>
      <c r="E84">
        <f>Tabla20[[#This Row],[PROMEDIO]]-Tabla20[[#This Row],[CANTIDAD ALM01]]</f>
        <v>0</v>
      </c>
      <c r="F84">
        <f>IFERROR(VLOOKUP(Tabla20[[#This Row],[CODIGO ]],STOCK_PUENTEPIEDRA[],3,FALSE),"NO CUENTA CON PRODUCTO")</f>
        <v>0</v>
      </c>
      <c r="G84" t="str">
        <f>IF(Tabla20[[#This Row],[REQUERIMIENTO]]&gt;Tabla20[[#This Row],[CANTIDAD  ALM 05]],"STOCK INSUFICIENTE","STOCK SUFICIENTE")</f>
        <v>STOCK SUFICIENTE</v>
      </c>
    </row>
    <row r="85" spans="1:7" hidden="1" x14ac:dyDescent="0.25">
      <c r="A85" t="s">
        <v>593</v>
      </c>
      <c r="B85" t="str">
        <f>VLOOKUP(Tabla20[[#This Row],[CODIGO ]],STOCKSANLUIS[],2,FALSE)</f>
        <v>CUERPO DE VALVULA SOLENOIDE DANFOSS EVR 2 - 1/4  SOLDABLE</v>
      </c>
      <c r="C85">
        <f>VLOOKUP(Tabla20[[#This Row],[CODIGO ]],STOCKSANLUIS[],10,FALSE)</f>
        <v>0</v>
      </c>
      <c r="E85">
        <f>Tabla20[[#This Row],[PROMEDIO]]-Tabla20[[#This Row],[CANTIDAD ALM01]]</f>
        <v>0</v>
      </c>
      <c r="F85" t="str">
        <f>IFERROR(VLOOKUP(Tabla20[[#This Row],[CODIGO ]],STOCK_PUENTEPIEDRA[],3,FALSE),"NO CUENTA CON PRODUCTO")</f>
        <v>NO CUENTA CON PRODUCTO</v>
      </c>
      <c r="G85" t="str">
        <f>IF(Tabla20[[#This Row],[REQUERIMIENTO]]&gt;Tabla20[[#This Row],[CANTIDAD  ALM 05]],"STOCK INSUFICIENTE","STOCK SUFICIENTE")</f>
        <v>STOCK SUFICIENTE</v>
      </c>
    </row>
    <row r="86" spans="1:7" hidden="1" x14ac:dyDescent="0.25">
      <c r="A86" t="s">
        <v>137</v>
      </c>
      <c r="B86" t="str">
        <f>VLOOKUP(Tabla20[[#This Row],[CODIGO ]],STOCKSANLUIS[],2,FALSE)</f>
        <v>CUERPO DE VALVULA EXPANSION DANFOSS TE-12 SOLDABLE 5/8 X 7/8 COD 067B4022</v>
      </c>
      <c r="C86">
        <f>VLOOKUP(Tabla20[[#This Row],[CODIGO ]],STOCKSANLUIS[],10,FALSE)</f>
        <v>0</v>
      </c>
      <c r="D86">
        <v>20</v>
      </c>
      <c r="E86">
        <f>Tabla20[[#This Row],[PROMEDIO]]-Tabla20[[#This Row],[CANTIDAD ALM01]]</f>
        <v>20</v>
      </c>
      <c r="F86">
        <f>IFERROR(VLOOKUP(Tabla20[[#This Row],[CODIGO ]],STOCK_PUENTEPIEDRA[],3,FALSE),"NO CUENTA CON PRODUCTO")</f>
        <v>4</v>
      </c>
      <c r="G86" t="str">
        <f>IF(Tabla20[[#This Row],[REQUERIMIENTO]]&gt;Tabla20[[#This Row],[CANTIDAD  ALM 05]],"STOCK INSUFICIENTE","STOCK SUFICIENTE")</f>
        <v>STOCK INSUFICIENTE</v>
      </c>
    </row>
    <row r="87" spans="1:7" x14ac:dyDescent="0.25">
      <c r="A87" t="s">
        <v>147</v>
      </c>
      <c r="B87" t="str">
        <f>VLOOKUP(Tabla20[[#This Row],[CODIGO ]],STOCKSANLUIS[],2,FALSE)</f>
        <v>ELEMENTO TERMOSTATICO DANFOSS TES-5 COD 067B3342</v>
      </c>
      <c r="C87">
        <f>VLOOKUP(Tabla20[[#This Row],[CODIGO ]],STOCKSANLUIS[],10,FALSE)</f>
        <v>15</v>
      </c>
      <c r="D87">
        <v>20</v>
      </c>
      <c r="E87">
        <f>Tabla20[[#This Row],[PROMEDIO]]-Tabla20[[#This Row],[CANTIDAD ALM01]]</f>
        <v>5</v>
      </c>
      <c r="F87">
        <f>IFERROR(VLOOKUP(Tabla20[[#This Row],[CODIGO ]],STOCK_PUENTEPIEDRA[],3,FALSE),"NO CUENTA CON PRODUCTO")</f>
        <v>16</v>
      </c>
      <c r="G87" t="str">
        <f>IF(Tabla20[[#This Row],[REQUERIMIENTO]]&gt;Tabla20[[#This Row],[CANTIDAD  ALM 05]],"STOCK INSUFICIENTE","STOCK SUFICIENTE")</f>
        <v>STOCK SUFICIENTE</v>
      </c>
    </row>
    <row r="88" spans="1:7" hidden="1" x14ac:dyDescent="0.25">
      <c r="A88" t="s">
        <v>599</v>
      </c>
      <c r="B88" t="str">
        <f>VLOOKUP(Tabla20[[#This Row],[CODIGO ]],STOCKSANLUIS[],2,FALSE)</f>
        <v>CUERPO DE VALVULA SOLENOIDE DANFOSS EVR 20 - 1 1/8  SOLDABLE  032L1244</v>
      </c>
      <c r="C88">
        <f>VLOOKUP(Tabla20[[#This Row],[CODIGO ]],STOCKSANLUIS[],10,FALSE)</f>
        <v>0</v>
      </c>
      <c r="D88">
        <v>20</v>
      </c>
      <c r="E88">
        <f>Tabla20[[#This Row],[PROMEDIO]]-Tabla20[[#This Row],[CANTIDAD ALM01]]</f>
        <v>20</v>
      </c>
      <c r="F88">
        <f>IFERROR(VLOOKUP(Tabla20[[#This Row],[CODIGO ]],STOCK_PUENTEPIEDRA[],3,FALSE),"NO CUENTA CON PRODUCTO")</f>
        <v>0</v>
      </c>
      <c r="G88" t="str">
        <f>IF(Tabla20[[#This Row],[REQUERIMIENTO]]&gt;Tabla20[[#This Row],[CANTIDAD  ALM 05]],"STOCK INSUFICIENTE","STOCK SUFICIENTE")</f>
        <v>STOCK INSUFICIENTE</v>
      </c>
    </row>
    <row r="89" spans="1:7" hidden="1" x14ac:dyDescent="0.25">
      <c r="A89" t="s">
        <v>601</v>
      </c>
      <c r="B89" t="str">
        <f>VLOOKUP(Tabla20[[#This Row],[CODIGO ]],STOCKSANLUIS[],2,FALSE)</f>
        <v>VALVULA DE BOLA DANFOSS GBC 42S - 1 5/8" - 009G7058 / 009L7058</v>
      </c>
      <c r="C89">
        <f>VLOOKUP(Tabla20[[#This Row],[CODIGO ]],STOCKSANLUIS[],10,FALSE)</f>
        <v>0</v>
      </c>
      <c r="E89">
        <f>Tabla20[[#This Row],[PROMEDIO]]-Tabla20[[#This Row],[CANTIDAD ALM01]]</f>
        <v>0</v>
      </c>
      <c r="F89">
        <f>IFERROR(VLOOKUP(Tabla20[[#This Row],[CODIGO ]],STOCK_PUENTEPIEDRA[],3,FALSE),"NO CUENTA CON PRODUCTO")</f>
        <v>0</v>
      </c>
      <c r="G89" t="str">
        <f>IF(Tabla20[[#This Row],[REQUERIMIENTO]]&gt;Tabla20[[#This Row],[CANTIDAD  ALM 05]],"STOCK INSUFICIENTE","STOCK SUFICIENTE")</f>
        <v>STOCK SUFICIENTE</v>
      </c>
    </row>
    <row r="90" spans="1:7" hidden="1" x14ac:dyDescent="0.25">
      <c r="A90" t="s">
        <v>603</v>
      </c>
      <c r="B90" t="str">
        <f>VLOOKUP(Tabla20[[#This Row],[CODIGO ]],STOCKSANLUIS[],2,FALSE)</f>
        <v xml:space="preserve">VALVULA DE BOLA DANFOSS GBC 54S - 2 1/8" SIN VALVULA DE ACCESO - 009G7029 </v>
      </c>
      <c r="C90">
        <f>VLOOKUP(Tabla20[[#This Row],[CODIGO ]],STOCKSANLUIS[],10,FALSE)</f>
        <v>0</v>
      </c>
      <c r="E90">
        <f>Tabla20[[#This Row],[PROMEDIO]]-Tabla20[[#This Row],[CANTIDAD ALM01]]</f>
        <v>0</v>
      </c>
      <c r="F90" t="str">
        <f>IFERROR(VLOOKUP(Tabla20[[#This Row],[CODIGO ]],STOCK_PUENTEPIEDRA[],3,FALSE),"NO CUENTA CON PRODUCTO")</f>
        <v>NO CUENTA CON PRODUCTO</v>
      </c>
      <c r="G90" t="str">
        <f>IF(Tabla20[[#This Row],[REQUERIMIENTO]]&gt;Tabla20[[#This Row],[CANTIDAD  ALM 05]],"STOCK INSUFICIENTE","STOCK SUFICIENTE")</f>
        <v>STOCK SUFICIENTE</v>
      </c>
    </row>
    <row r="91" spans="1:7" hidden="1" x14ac:dyDescent="0.25">
      <c r="A91" t="s">
        <v>605</v>
      </c>
      <c r="B91" t="str">
        <f>VLOOKUP(Tabla20[[#This Row],[CODIGO ]],STOCKSANLUIS[],2,FALSE)</f>
        <v>VALVULA DE EXPANSION DANFOSS TS 2 - S/ORIFICIO - 068Z3400</v>
      </c>
      <c r="C91">
        <f>VLOOKUP(Tabla20[[#This Row],[CODIGO ]],STOCKSANLUIS[],10,FALSE)</f>
        <v>0</v>
      </c>
      <c r="E91">
        <f>Tabla20[[#This Row],[PROMEDIO]]-Tabla20[[#This Row],[CANTIDAD ALM01]]</f>
        <v>0</v>
      </c>
      <c r="F91">
        <f>IFERROR(VLOOKUP(Tabla20[[#This Row],[CODIGO ]],STOCK_PUENTEPIEDRA[],3,FALSE),"NO CUENTA CON PRODUCTO")</f>
        <v>0</v>
      </c>
      <c r="G91" t="str">
        <f>IF(Tabla20[[#This Row],[REQUERIMIENTO]]&gt;Tabla20[[#This Row],[CANTIDAD  ALM 05]],"STOCK INSUFICIENTE","STOCK SUFICIENTE")</f>
        <v>STOCK SUFICIENTE</v>
      </c>
    </row>
    <row r="92" spans="1:7" hidden="1" x14ac:dyDescent="0.25">
      <c r="A92" t="s">
        <v>629</v>
      </c>
      <c r="B92" t="str">
        <f>VLOOKUP(Tabla20[[#This Row],[CODIGO ]],STOCKSANLUIS[],2,FALSE)</f>
        <v>VALVULA DE BOLA DANFOSS GBC  6S - 1/4" - 009G7050 / 009L7050</v>
      </c>
      <c r="C92">
        <f>VLOOKUP(Tabla20[[#This Row],[CODIGO ]],STOCKSANLUIS[],10,FALSE)</f>
        <v>0</v>
      </c>
      <c r="E92">
        <f>Tabla20[[#This Row],[PROMEDIO]]-Tabla20[[#This Row],[CANTIDAD ALM01]]</f>
        <v>0</v>
      </c>
      <c r="F92">
        <f>IFERROR(VLOOKUP(Tabla20[[#This Row],[CODIGO ]],STOCK_PUENTEPIEDRA[],3,FALSE),"NO CUENTA CON PRODUCTO")</f>
        <v>0</v>
      </c>
      <c r="G92" t="str">
        <f>IF(Tabla20[[#This Row],[REQUERIMIENTO]]&gt;Tabla20[[#This Row],[CANTIDAD  ALM 05]],"STOCK INSUFICIENTE","STOCK SUFICIENTE")</f>
        <v>STOCK SUFICIENTE</v>
      </c>
    </row>
    <row r="93" spans="1:7" hidden="1" x14ac:dyDescent="0.25">
      <c r="A93" t="s">
        <v>631</v>
      </c>
      <c r="B93" t="str">
        <f>VLOOKUP(Tabla20[[#This Row],[CODIGO ]],STOCKSANLUIS[],2,FALSE)</f>
        <v>VALVULA DE BOLA DANFOSS GBC 10S - 3/8" - 009G7051 / 009L7051</v>
      </c>
      <c r="C93">
        <f>VLOOKUP(Tabla20[[#This Row],[CODIGO ]],STOCKSANLUIS[],10,FALSE)</f>
        <v>0</v>
      </c>
      <c r="E93">
        <f>Tabla20[[#This Row],[PROMEDIO]]-Tabla20[[#This Row],[CANTIDAD ALM01]]</f>
        <v>0</v>
      </c>
      <c r="F93">
        <f>IFERROR(VLOOKUP(Tabla20[[#This Row],[CODIGO ]],STOCK_PUENTEPIEDRA[],3,FALSE),"NO CUENTA CON PRODUCTO")</f>
        <v>0</v>
      </c>
      <c r="G93" t="str">
        <f>IF(Tabla20[[#This Row],[REQUERIMIENTO]]&gt;Tabla20[[#This Row],[CANTIDAD  ALM 05]],"STOCK INSUFICIENTE","STOCK SUFICIENTE")</f>
        <v>STOCK SUFICIENTE</v>
      </c>
    </row>
    <row r="94" spans="1:7" hidden="1" x14ac:dyDescent="0.25">
      <c r="A94" t="s">
        <v>633</v>
      </c>
      <c r="B94" t="str">
        <f>VLOOKUP(Tabla20[[#This Row],[CODIGO ]],STOCKSANLUIS[],2,FALSE)</f>
        <v>VALVULA DE EXPANSION DANFOSS TES 2 - S/ORIFICIO MOP -10ºC 068Z3409</v>
      </c>
      <c r="C94">
        <f>VLOOKUP(Tabla20[[#This Row],[CODIGO ]],STOCKSANLUIS[],10,FALSE)</f>
        <v>0</v>
      </c>
      <c r="E94">
        <f>Tabla20[[#This Row],[PROMEDIO]]-Tabla20[[#This Row],[CANTIDAD ALM01]]</f>
        <v>0</v>
      </c>
      <c r="F94" t="str">
        <f>IFERROR(VLOOKUP(Tabla20[[#This Row],[CODIGO ]],STOCK_PUENTEPIEDRA[],3,FALSE),"NO CUENTA CON PRODUCTO")</f>
        <v>NO CUENTA CON PRODUCTO</v>
      </c>
      <c r="G94" t="str">
        <f>IF(Tabla20[[#This Row],[REQUERIMIENTO]]&gt;Tabla20[[#This Row],[CANTIDAD  ALM 05]],"STOCK INSUFICIENTE","STOCK SUFICIENTE")</f>
        <v>STOCK SUFICIENTE</v>
      </c>
    </row>
    <row r="95" spans="1:7" hidden="1" x14ac:dyDescent="0.25">
      <c r="A95" t="s">
        <v>643</v>
      </c>
      <c r="B95" t="str">
        <f>VLOOKUP(Tabla20[[#This Row],[CODIGO ]],STOCKSANLUIS[],2,FALSE)</f>
        <v>ELEMENTO TERMOSTATICO DANFOSS TES-20 MOP A -10° 067B3353</v>
      </c>
      <c r="C95">
        <f>VLOOKUP(Tabla20[[#This Row],[CODIGO ]],STOCKSANLUIS[],10,FALSE)</f>
        <v>0</v>
      </c>
      <c r="E95">
        <f>Tabla20[[#This Row],[PROMEDIO]]-Tabla20[[#This Row],[CANTIDAD ALM01]]</f>
        <v>0</v>
      </c>
      <c r="F95" t="str">
        <f>IFERROR(VLOOKUP(Tabla20[[#This Row],[CODIGO ]],STOCK_PUENTEPIEDRA[],3,FALSE),"NO CUENTA CON PRODUCTO")</f>
        <v>NO CUENTA CON PRODUCTO</v>
      </c>
      <c r="G95" t="str">
        <f>IF(Tabla20[[#This Row],[REQUERIMIENTO]]&gt;Tabla20[[#This Row],[CANTIDAD  ALM 05]],"STOCK INSUFICIENTE","STOCK SUFICIENTE")</f>
        <v>STOCK SUFICIENTE</v>
      </c>
    </row>
    <row r="96" spans="1:7" hidden="1" x14ac:dyDescent="0.25">
      <c r="A96" t="s">
        <v>3212</v>
      </c>
      <c r="B96" t="str">
        <f>VLOOKUP(Tabla20[[#This Row],[CODIGO ]],STOCKSANLUIS[],2,FALSE)</f>
        <v>COMPRESOR HERMETICO DANFOSS MTZ19 - 1.5HP - 220V/1F/60HZ -R-134A/404A/507A/407C (NO INC. KIT DE ARRANQ. 02 VALV. V06 Y RESIST. DE CARTER)</v>
      </c>
      <c r="C96">
        <f>VLOOKUP(Tabla20[[#This Row],[CODIGO ]],STOCKSANLUIS[],10,FALSE)</f>
        <v>0</v>
      </c>
      <c r="E96">
        <f>Tabla20[[#This Row],[PROMEDIO]]-Tabla20[[#This Row],[CANTIDAD ALM01]]</f>
        <v>0</v>
      </c>
      <c r="F96">
        <f>IFERROR(VLOOKUP(Tabla20[[#This Row],[CODIGO ]],STOCK_PUENTEPIEDRA[],3,FALSE),"NO CUENTA CON PRODUCTO")</f>
        <v>0</v>
      </c>
      <c r="G96" t="str">
        <f>IF(Tabla20[[#This Row],[REQUERIMIENTO]]&gt;Tabla20[[#This Row],[CANTIDAD  ALM 05]],"STOCK INSUFICIENTE","STOCK SUFICIENTE")</f>
        <v>STOCK SUFICIENTE</v>
      </c>
    </row>
    <row r="97" spans="1:7" x14ac:dyDescent="0.25">
      <c r="A97" t="s">
        <v>653</v>
      </c>
      <c r="B97" t="str">
        <f>VLOOKUP(Tabla20[[#This Row],[CODIGO ]],STOCKSANLUIS[],2,FALSE)</f>
        <v>CUERPO DE VALVULA EXPANSION DANFOSS TE-5 1/2" X 5/8" SOLD. COD 067B4009</v>
      </c>
      <c r="C97">
        <f>VLOOKUP(Tabla20[[#This Row],[CODIGO ]],STOCKSANLUIS[],10,FALSE)</f>
        <v>8</v>
      </c>
      <c r="D97">
        <v>20</v>
      </c>
      <c r="E97">
        <f>Tabla20[[#This Row],[PROMEDIO]]-Tabla20[[#This Row],[CANTIDAD ALM01]]</f>
        <v>12</v>
      </c>
      <c r="F97">
        <f>IFERROR(VLOOKUP(Tabla20[[#This Row],[CODIGO ]],STOCK_PUENTEPIEDRA[],3,FALSE),"NO CUENTA CON PRODUCTO")</f>
        <v>14</v>
      </c>
      <c r="G97" t="str">
        <f>IF(Tabla20[[#This Row],[REQUERIMIENTO]]&gt;Tabla20[[#This Row],[CANTIDAD  ALM 05]],"STOCK INSUFICIENTE","STOCK SUFICIENTE")</f>
        <v>STOCK SUFICIENTE</v>
      </c>
    </row>
    <row r="98" spans="1:7" hidden="1" x14ac:dyDescent="0.25">
      <c r="A98" t="s">
        <v>195</v>
      </c>
      <c r="B98" t="str">
        <f>VLOOKUP(Tabla20[[#This Row],[CODIGO ]],STOCKSANLUIS[],2,FALSE)</f>
        <v>PRESOSTATO DE BAJA DANFOSS KP-1 - R/MANUAL - 060-110366</v>
      </c>
      <c r="C98">
        <f>VLOOKUP(Tabla20[[#This Row],[CODIGO ]],STOCKSANLUIS[],10,FALSE)</f>
        <v>0</v>
      </c>
      <c r="D98">
        <v>10</v>
      </c>
      <c r="E98">
        <f>Tabla20[[#This Row],[PROMEDIO]]-Tabla20[[#This Row],[CANTIDAD ALM01]]</f>
        <v>10</v>
      </c>
      <c r="F98">
        <f>IFERROR(VLOOKUP(Tabla20[[#This Row],[CODIGO ]],STOCK_PUENTEPIEDRA[],3,FALSE),"NO CUENTA CON PRODUCTO")</f>
        <v>0</v>
      </c>
      <c r="G98" t="str">
        <f>IF(Tabla20[[#This Row],[REQUERIMIENTO]]&gt;Tabla20[[#This Row],[CANTIDAD  ALM 05]],"STOCK INSUFICIENTE","STOCK SUFICIENTE")</f>
        <v>STOCK INSUFICIENTE</v>
      </c>
    </row>
    <row r="99" spans="1:7" hidden="1" x14ac:dyDescent="0.25">
      <c r="A99" t="s">
        <v>227</v>
      </c>
      <c r="B99" t="str">
        <f>VLOOKUP(Tabla20[[#This Row],[CODIGO ]],STOCKSANLUIS[],2,FALSE)</f>
        <v>VALVULA DE EXPANSION DANFOSS TEN 2 -  S/ORIFICIO 068Z3348</v>
      </c>
      <c r="C99">
        <f>VLOOKUP(Tabla20[[#This Row],[CODIGO ]],STOCKSANLUIS[],10,FALSE)</f>
        <v>4</v>
      </c>
      <c r="D99">
        <v>10</v>
      </c>
      <c r="E99">
        <f>Tabla20[[#This Row],[PROMEDIO]]-Tabla20[[#This Row],[CANTIDAD ALM01]]</f>
        <v>6</v>
      </c>
      <c r="F99">
        <f>IFERROR(VLOOKUP(Tabla20[[#This Row],[CODIGO ]],STOCK_PUENTEPIEDRA[],3,FALSE),"NO CUENTA CON PRODUCTO")</f>
        <v>1</v>
      </c>
      <c r="G99" t="str">
        <f>IF(Tabla20[[#This Row],[REQUERIMIENTO]]&gt;Tabla20[[#This Row],[CANTIDAD  ALM 05]],"STOCK INSUFICIENTE","STOCK SUFICIENTE")</f>
        <v>STOCK INSUFICIENTE</v>
      </c>
    </row>
    <row r="100" spans="1:7" hidden="1" x14ac:dyDescent="0.25">
      <c r="A100" t="s">
        <v>125</v>
      </c>
      <c r="B100" t="str">
        <f>VLOOKUP(Tabla20[[#This Row],[CODIGO ]],STOCKSANLUIS[],2,FALSE)</f>
        <v>BOBINA DE SOLENOIDE - 220V/60HZ/13W - COD - 018F6714 - DANFOSS</v>
      </c>
      <c r="C100">
        <f>VLOOKUP(Tabla20[[#This Row],[CODIGO ]],STOCKSANLUIS[],10,FALSE)</f>
        <v>22</v>
      </c>
      <c r="E100">
        <f>Tabla20[[#This Row],[PROMEDIO]]-Tabla20[[#This Row],[CANTIDAD ALM01]]</f>
        <v>-22</v>
      </c>
      <c r="F100">
        <f>IFERROR(VLOOKUP(Tabla20[[#This Row],[CODIGO ]],STOCK_PUENTEPIEDRA[],3,FALSE),"NO CUENTA CON PRODUCTO")</f>
        <v>3</v>
      </c>
      <c r="G100" t="str">
        <f>IF(Tabla20[[#This Row],[REQUERIMIENTO]]&gt;Tabla20[[#This Row],[CANTIDAD  ALM 05]],"STOCK INSUFICIENTE","STOCK SUFICIENTE")</f>
        <v>STOCK SUFICIENTE</v>
      </c>
    </row>
    <row r="101" spans="1:7" hidden="1" x14ac:dyDescent="0.25">
      <c r="A101" t="s">
        <v>689</v>
      </c>
      <c r="B101" t="str">
        <f>VLOOKUP(Tabla20[[#This Row],[CODIGO ]],STOCKSANLUIS[],2,FALSE)</f>
        <v>VALVULA REG. DE PRESION DE EVAPORACION DANFOSS KVP-28  1 1/8" - 034L0026</v>
      </c>
      <c r="C101">
        <f>VLOOKUP(Tabla20[[#This Row],[CODIGO ]],STOCKSANLUIS[],10,FALSE)</f>
        <v>0</v>
      </c>
      <c r="E101">
        <f>Tabla20[[#This Row],[PROMEDIO]]-Tabla20[[#This Row],[CANTIDAD ALM01]]</f>
        <v>0</v>
      </c>
      <c r="F101" t="str">
        <f>IFERROR(VLOOKUP(Tabla20[[#This Row],[CODIGO ]],STOCK_PUENTEPIEDRA[],3,FALSE),"NO CUENTA CON PRODUCTO")</f>
        <v>NO CUENTA CON PRODUCTO</v>
      </c>
      <c r="G101" t="str">
        <f>IF(Tabla20[[#This Row],[REQUERIMIENTO]]&gt;Tabla20[[#This Row],[CANTIDAD  ALM 05]],"STOCK INSUFICIENTE","STOCK SUFICIENTE")</f>
        <v>STOCK SUFICIENTE</v>
      </c>
    </row>
    <row r="102" spans="1:7" hidden="1" x14ac:dyDescent="0.25">
      <c r="A102" t="s">
        <v>691</v>
      </c>
      <c r="B102" t="str">
        <f>VLOOKUP(Tabla20[[#This Row],[CODIGO ]],STOCKSANLUIS[],2,FALSE)</f>
        <v>VALVULA DE BOLA DANFOSS GBC 28S - 1 1/8" - 009G7056 / 009L7056</v>
      </c>
      <c r="C102">
        <f>VLOOKUP(Tabla20[[#This Row],[CODIGO ]],STOCKSANLUIS[],10,FALSE)</f>
        <v>0</v>
      </c>
      <c r="E102">
        <f>Tabla20[[#This Row],[PROMEDIO]]-Tabla20[[#This Row],[CANTIDAD ALM01]]</f>
        <v>0</v>
      </c>
      <c r="F102">
        <f>IFERROR(VLOOKUP(Tabla20[[#This Row],[CODIGO ]],STOCK_PUENTEPIEDRA[],3,FALSE),"NO CUENTA CON PRODUCTO")</f>
        <v>0</v>
      </c>
      <c r="G102" t="str">
        <f>IF(Tabla20[[#This Row],[REQUERIMIENTO]]&gt;Tabla20[[#This Row],[CANTIDAD  ALM 05]],"STOCK INSUFICIENTE","STOCK SUFICIENTE")</f>
        <v>STOCK SUFICIENTE</v>
      </c>
    </row>
    <row r="103" spans="1:7" hidden="1" x14ac:dyDescent="0.25">
      <c r="A103" t="s">
        <v>693</v>
      </c>
      <c r="B103" t="str">
        <f>VLOOKUP(Tabla20[[#This Row],[CODIGO ]],STOCKSANLUIS[],2,FALSE)</f>
        <v>CUERPO DE VALVULA SOLENOIDE DANFOSS EVR 22 1 3/8 SOLDABLE -  032L3267</v>
      </c>
      <c r="C103">
        <f>VLOOKUP(Tabla20[[#This Row],[CODIGO ]],STOCKSANLUIS[],10,FALSE)</f>
        <v>0</v>
      </c>
      <c r="E103">
        <f>Tabla20[[#This Row],[PROMEDIO]]-Tabla20[[#This Row],[CANTIDAD ALM01]]</f>
        <v>0</v>
      </c>
      <c r="F103" t="str">
        <f>IFERROR(VLOOKUP(Tabla20[[#This Row],[CODIGO ]],STOCK_PUENTEPIEDRA[],3,FALSE),"NO CUENTA CON PRODUCTO")</f>
        <v>NO CUENTA CON PRODUCTO</v>
      </c>
      <c r="G103" t="str">
        <f>IF(Tabla20[[#This Row],[REQUERIMIENTO]]&gt;Tabla20[[#This Row],[CANTIDAD  ALM 05]],"STOCK INSUFICIENTE","STOCK SUFICIENTE")</f>
        <v>STOCK SUFICIENTE</v>
      </c>
    </row>
    <row r="104" spans="1:7" hidden="1" x14ac:dyDescent="0.25">
      <c r="A104" t="s">
        <v>151</v>
      </c>
      <c r="B104" t="str">
        <f>VLOOKUP(Tabla20[[#This Row],[CODIGO ]],STOCKSANLUIS[],2,FALSE)</f>
        <v>ELEMENTO TERMOSTATICO DANFOSS TEX-20 MOP 100 COD 067B3286</v>
      </c>
      <c r="C104">
        <f>VLOOKUP(Tabla20[[#This Row],[CODIGO ]],STOCKSANLUIS[],10,FALSE)</f>
        <v>1</v>
      </c>
      <c r="E104">
        <f>Tabla20[[#This Row],[PROMEDIO]]-Tabla20[[#This Row],[CANTIDAD ALM01]]</f>
        <v>-1</v>
      </c>
      <c r="F104">
        <f>IFERROR(VLOOKUP(Tabla20[[#This Row],[CODIGO ]],STOCK_PUENTEPIEDRA[],3,FALSE),"NO CUENTA CON PRODUCTO")</f>
        <v>0</v>
      </c>
      <c r="G104" t="str">
        <f>IF(Tabla20[[#This Row],[REQUERIMIENTO]]&gt;Tabla20[[#This Row],[CANTIDAD  ALM 05]],"STOCK INSUFICIENTE","STOCK SUFICIENTE")</f>
        <v>STOCK SUFICIENTE</v>
      </c>
    </row>
    <row r="105" spans="1:7" hidden="1" x14ac:dyDescent="0.25">
      <c r="A105" t="s">
        <v>153</v>
      </c>
      <c r="B105" t="str">
        <f>VLOOKUP(Tabla20[[#This Row],[CODIGO ]],STOCKSANLUIS[],2,FALSE)</f>
        <v>ELEMENTO TERMOSTATICO DANFOSS TEX-5 -N.40/+10°C S/MOP - 067B3250</v>
      </c>
      <c r="C105">
        <f>VLOOKUP(Tabla20[[#This Row],[CODIGO ]],STOCKSANLUIS[],10,FALSE)</f>
        <v>0</v>
      </c>
      <c r="D105">
        <v>10</v>
      </c>
      <c r="E105">
        <f>Tabla20[[#This Row],[PROMEDIO]]-Tabla20[[#This Row],[CANTIDAD ALM01]]</f>
        <v>10</v>
      </c>
      <c r="F105">
        <f>IFERROR(VLOOKUP(Tabla20[[#This Row],[CODIGO ]],STOCK_PUENTEPIEDRA[],3,FALSE),"NO CUENTA CON PRODUCTO")</f>
        <v>1</v>
      </c>
      <c r="G105" t="str">
        <f>IF(Tabla20[[#This Row],[REQUERIMIENTO]]&gt;Tabla20[[#This Row],[CANTIDAD  ALM 05]],"STOCK INSUFICIENTE","STOCK SUFICIENTE")</f>
        <v>STOCK INSUFICIENTE</v>
      </c>
    </row>
    <row r="106" spans="1:7" hidden="1" x14ac:dyDescent="0.25">
      <c r="A106" t="s">
        <v>155</v>
      </c>
      <c r="B106" t="str">
        <f>VLOOKUP(Tabla20[[#This Row],[CODIGO ]],STOCKSANLUIS[],2,FALSE)</f>
        <v>FILTRO DE IMPUREZAS DANFOSS 48-F - 023U1921</v>
      </c>
      <c r="C106">
        <f>VLOOKUP(Tabla20[[#This Row],[CODIGO ]],STOCKSANLUIS[],10,FALSE)</f>
        <v>0</v>
      </c>
      <c r="E106">
        <f>Tabla20[[#This Row],[PROMEDIO]]-Tabla20[[#This Row],[CANTIDAD ALM01]]</f>
        <v>0</v>
      </c>
      <c r="F106">
        <f>IFERROR(VLOOKUP(Tabla20[[#This Row],[CODIGO ]],STOCK_PUENTEPIEDRA[],3,FALSE),"NO CUENTA CON PRODUCTO")</f>
        <v>0</v>
      </c>
      <c r="G106" t="str">
        <f>IF(Tabla20[[#This Row],[REQUERIMIENTO]]&gt;Tabla20[[#This Row],[CANTIDAD  ALM 05]],"STOCK INSUFICIENTE","STOCK SUFICIENTE")</f>
        <v>STOCK SUFICIENTE</v>
      </c>
    </row>
    <row r="107" spans="1:7" x14ac:dyDescent="0.25">
      <c r="A107" t="s">
        <v>175</v>
      </c>
      <c r="B107" t="str">
        <f>VLOOKUP(Tabla20[[#This Row],[CODIGO ]],STOCKSANLUIS[],2,FALSE)</f>
        <v>ORIFICIO N-5 PARA TEX2 - TES2 - TEN2 - 068-2008</v>
      </c>
      <c r="C107">
        <f>VLOOKUP(Tabla20[[#This Row],[CODIGO ]],STOCKSANLUIS[],10,FALSE)</f>
        <v>5</v>
      </c>
      <c r="D107">
        <v>10</v>
      </c>
      <c r="E107">
        <f>Tabla20[[#This Row],[PROMEDIO]]-Tabla20[[#This Row],[CANTIDAD ALM01]]</f>
        <v>5</v>
      </c>
      <c r="F107">
        <f>IFERROR(VLOOKUP(Tabla20[[#This Row],[CODIGO ]],STOCK_PUENTEPIEDRA[],3,FALSE),"NO CUENTA CON PRODUCTO")</f>
        <v>38</v>
      </c>
      <c r="G107" t="str">
        <f>IF(Tabla20[[#This Row],[REQUERIMIENTO]]&gt;Tabla20[[#This Row],[CANTIDAD  ALM 05]],"STOCK INSUFICIENTE","STOCK SUFICIENTE")</f>
        <v>STOCK SUFICIENTE</v>
      </c>
    </row>
    <row r="108" spans="1:7" hidden="1" x14ac:dyDescent="0.25">
      <c r="A108" t="s">
        <v>181</v>
      </c>
      <c r="B108" t="str">
        <f>VLOOKUP(Tabla20[[#This Row],[CODIGO ]],STOCKSANLUIS[],2,FALSE)</f>
        <v>ORIFICIO 0X PARA TEX2 - TES2 - TEN2</v>
      </c>
      <c r="C108">
        <f>VLOOKUP(Tabla20[[#This Row],[CODIGO ]],STOCKSANLUIS[],10,FALSE)</f>
        <v>14</v>
      </c>
      <c r="E108">
        <f>Tabla20[[#This Row],[PROMEDIO]]-Tabla20[[#This Row],[CANTIDAD ALM01]]</f>
        <v>-14</v>
      </c>
      <c r="F108" t="str">
        <f>IFERROR(VLOOKUP(Tabla20[[#This Row],[CODIGO ]],STOCK_PUENTEPIEDRA[],3,FALSE),"NO CUENTA CON PRODUCTO")</f>
        <v>NO CUENTA CON PRODUCTO</v>
      </c>
      <c r="G108" t="str">
        <f>IF(Tabla20[[#This Row],[REQUERIMIENTO]]&gt;Tabla20[[#This Row],[CANTIDAD  ALM 05]],"STOCK INSUFICIENTE","STOCK SUFICIENTE")</f>
        <v>STOCK SUFICIENTE</v>
      </c>
    </row>
    <row r="109" spans="1:7" hidden="1" x14ac:dyDescent="0.25">
      <c r="A109" t="s">
        <v>727</v>
      </c>
      <c r="B109" t="str">
        <f>VLOOKUP(Tabla20[[#This Row],[CODIGO ]],STOCKSANLUIS[],2,FALSE)</f>
        <v>CODO DE COBRE 90º - 3/4" SOLDABLE</v>
      </c>
      <c r="C109">
        <f>VLOOKUP(Tabla20[[#This Row],[CODIGO ]],STOCKSANLUIS[],10,FALSE)</f>
        <v>0</v>
      </c>
      <c r="E109">
        <f>Tabla20[[#This Row],[PROMEDIO]]-Tabla20[[#This Row],[CANTIDAD ALM01]]</f>
        <v>0</v>
      </c>
      <c r="F109" t="str">
        <f>IFERROR(VLOOKUP(Tabla20[[#This Row],[CODIGO ]],STOCK_PUENTEPIEDRA[],3,FALSE),"NO CUENTA CON PRODUCTO")</f>
        <v>NO CUENTA CON PRODUCTO</v>
      </c>
      <c r="G109" t="str">
        <f>IF(Tabla20[[#This Row],[REQUERIMIENTO]]&gt;Tabla20[[#This Row],[CANTIDAD  ALM 05]],"STOCK INSUFICIENTE","STOCK SUFICIENTE")</f>
        <v>STOCK SUFICIENTE</v>
      </c>
    </row>
    <row r="110" spans="1:7" x14ac:dyDescent="0.25">
      <c r="A110" t="s">
        <v>187</v>
      </c>
      <c r="B110" t="str">
        <f>VLOOKUP(Tabla20[[#This Row],[CODIGO ]],STOCKSANLUIS[],2,FALSE)</f>
        <v>PRESOSTATO DE ALTA DANFOSS KP-5 - R/MANUAL - 060-117366 / 060-117391</v>
      </c>
      <c r="C110">
        <f>VLOOKUP(Tabla20[[#This Row],[CODIGO ]],STOCKSANLUIS[],10,FALSE)</f>
        <v>4</v>
      </c>
      <c r="D110">
        <v>10</v>
      </c>
      <c r="E110">
        <f>Tabla20[[#This Row],[PROMEDIO]]-Tabla20[[#This Row],[CANTIDAD ALM01]]</f>
        <v>6</v>
      </c>
      <c r="F110">
        <f>IFERROR(VLOOKUP(Tabla20[[#This Row],[CODIGO ]],STOCK_PUENTEPIEDRA[],3,FALSE),"NO CUENTA CON PRODUCTO")</f>
        <v>72</v>
      </c>
      <c r="G110" t="str">
        <f>IF(Tabla20[[#This Row],[REQUERIMIENTO]]&gt;Tabla20[[#This Row],[CANTIDAD  ALM 05]],"STOCK INSUFICIENTE","STOCK SUFICIENTE")</f>
        <v>STOCK SUFICIENTE</v>
      </c>
    </row>
    <row r="111" spans="1:7" hidden="1" x14ac:dyDescent="0.25">
      <c r="A111" t="s">
        <v>731</v>
      </c>
      <c r="B111" t="str">
        <f>VLOOKUP(Tabla20[[#This Row],[CODIGO ]],STOCKSANLUIS[],2,FALSE)</f>
        <v>VALVULA DE EXPANSION DANFOSS TEX 2 RANGO N-40/+10ºC 3/8X1/2 PULG ABOCARDAR CON MOP</v>
      </c>
      <c r="C111">
        <f>VLOOKUP(Tabla20[[#This Row],[CODIGO ]],STOCKSANLUIS[],10,FALSE)</f>
        <v>0</v>
      </c>
      <c r="E111">
        <f>Tabla20[[#This Row],[PROMEDIO]]-Tabla20[[#This Row],[CANTIDAD ALM01]]</f>
        <v>0</v>
      </c>
      <c r="F111" t="str">
        <f>IFERROR(VLOOKUP(Tabla20[[#This Row],[CODIGO ]],STOCK_PUENTEPIEDRA[],3,FALSE),"NO CUENTA CON PRODUCTO")</f>
        <v>NO CUENTA CON PRODUCTO</v>
      </c>
      <c r="G111" t="str">
        <f>IF(Tabla20[[#This Row],[REQUERIMIENTO]]&gt;Tabla20[[#This Row],[CANTIDAD  ALM 05]],"STOCK INSUFICIENTE","STOCK SUFICIENTE")</f>
        <v>STOCK SUFICIENTE</v>
      </c>
    </row>
    <row r="112" spans="1:7" hidden="1" x14ac:dyDescent="0.25">
      <c r="A112" t="s">
        <v>735</v>
      </c>
      <c r="B112" t="str">
        <f>VLOOKUP(Tabla20[[#This Row],[CODIGO ]],STOCKSANLUIS[],2,FALSE)</f>
        <v>UNIDAD CONDENSADORA DANFOSS HGM 125 E21E - 10.5 HP 440V/3/60HZ</v>
      </c>
      <c r="C112">
        <f>VLOOKUP(Tabla20[[#This Row],[CODIGO ]],STOCKSANLUIS[],10,FALSE)</f>
        <v>0</v>
      </c>
      <c r="E112">
        <f>Tabla20[[#This Row],[PROMEDIO]]-Tabla20[[#This Row],[CANTIDAD ALM01]]</f>
        <v>0</v>
      </c>
      <c r="F112" t="str">
        <f>IFERROR(VLOOKUP(Tabla20[[#This Row],[CODIGO ]],STOCK_PUENTEPIEDRA[],3,FALSE),"NO CUENTA CON PRODUCTO")</f>
        <v>NO CUENTA CON PRODUCTO</v>
      </c>
      <c r="G112" t="str">
        <f>IF(Tabla20[[#This Row],[REQUERIMIENTO]]&gt;Tabla20[[#This Row],[CANTIDAD  ALM 05]],"STOCK INSUFICIENTE","STOCK SUFICIENTE")</f>
        <v>STOCK SUFICIENTE</v>
      </c>
    </row>
    <row r="113" spans="1:7" hidden="1" x14ac:dyDescent="0.25">
      <c r="A113" t="s">
        <v>737</v>
      </c>
      <c r="B113" t="str">
        <f>VLOOKUP(Tabla20[[#This Row],[CODIGO ]],STOCKSANLUIS[],2,FALSE)</f>
        <v>UNIDAD CONDENSADORA DANFOSS HGM 160 E21E - 13.5 HP 440V/3/60HZ</v>
      </c>
      <c r="C113">
        <f>VLOOKUP(Tabla20[[#This Row],[CODIGO ]],STOCKSANLUIS[],10,FALSE)</f>
        <v>0</v>
      </c>
      <c r="E113">
        <f>Tabla20[[#This Row],[PROMEDIO]]-Tabla20[[#This Row],[CANTIDAD ALM01]]</f>
        <v>0</v>
      </c>
      <c r="F113" t="str">
        <f>IFERROR(VLOOKUP(Tabla20[[#This Row],[CODIGO ]],STOCK_PUENTEPIEDRA[],3,FALSE),"NO CUENTA CON PRODUCTO")</f>
        <v>NO CUENTA CON PRODUCTO</v>
      </c>
      <c r="G113" t="str">
        <f>IF(Tabla20[[#This Row],[REQUERIMIENTO]]&gt;Tabla20[[#This Row],[CANTIDAD  ALM 05]],"STOCK INSUFICIENTE","STOCK SUFICIENTE")</f>
        <v>STOCK SUFICIENTE</v>
      </c>
    </row>
    <row r="114" spans="1:7" hidden="1" x14ac:dyDescent="0.25">
      <c r="A114" t="s">
        <v>739</v>
      </c>
      <c r="B114" t="str">
        <f>VLOOKUP(Tabla20[[#This Row],[CODIGO ]],STOCKSANLUIS[],2,FALSE)</f>
        <v>FILTRO SECADOR - 033 - 3/8 - ROSCABLE - DANFOSS DML 033 - 3/8</v>
      </c>
      <c r="C114">
        <f>VLOOKUP(Tabla20[[#This Row],[CODIGO ]],STOCKSANLUIS[],10,FALSE)</f>
        <v>0</v>
      </c>
      <c r="E114">
        <f>Tabla20[[#This Row],[PROMEDIO]]-Tabla20[[#This Row],[CANTIDAD ALM01]]</f>
        <v>0</v>
      </c>
      <c r="F114" t="str">
        <f>IFERROR(VLOOKUP(Tabla20[[#This Row],[CODIGO ]],STOCK_PUENTEPIEDRA[],3,FALSE),"NO CUENTA CON PRODUCTO")</f>
        <v>NO CUENTA CON PRODUCTO</v>
      </c>
      <c r="G114" t="str">
        <f>IF(Tabla20[[#This Row],[REQUERIMIENTO]]&gt;Tabla20[[#This Row],[CANTIDAD  ALM 05]],"STOCK INSUFICIENTE","STOCK SUFICIENTE")</f>
        <v>STOCK SUFICIENTE</v>
      </c>
    </row>
    <row r="115" spans="1:7" hidden="1" x14ac:dyDescent="0.25">
      <c r="A115" t="s">
        <v>741</v>
      </c>
      <c r="B115" t="str">
        <f>VLOOKUP(Tabla20[[#This Row],[CODIGO ]],STOCKSANLUIS[],2,FALSE)</f>
        <v>FILTRO SECADOR  P/L.LIQUIDO DANFOSS DML 083 - 3/8 DE ROSCA - 023Z5040</v>
      </c>
      <c r="C115">
        <f>VLOOKUP(Tabla20[[#This Row],[CODIGO ]],STOCKSANLUIS[],10,FALSE)</f>
        <v>0</v>
      </c>
      <c r="E115">
        <f>Tabla20[[#This Row],[PROMEDIO]]-Tabla20[[#This Row],[CANTIDAD ALM01]]</f>
        <v>0</v>
      </c>
      <c r="F115" t="str">
        <f>IFERROR(VLOOKUP(Tabla20[[#This Row],[CODIGO ]],STOCK_PUENTEPIEDRA[],3,FALSE),"NO CUENTA CON PRODUCTO")</f>
        <v>NO CUENTA CON PRODUCTO</v>
      </c>
      <c r="G115" t="str">
        <f>IF(Tabla20[[#This Row],[REQUERIMIENTO]]&gt;Tabla20[[#This Row],[CANTIDAD  ALM 05]],"STOCK INSUFICIENTE","STOCK SUFICIENTE")</f>
        <v>STOCK SUFICIENTE</v>
      </c>
    </row>
    <row r="116" spans="1:7" hidden="1" x14ac:dyDescent="0.25">
      <c r="A116" t="s">
        <v>743</v>
      </c>
      <c r="B116" t="str">
        <f>VLOOKUP(Tabla20[[#This Row],[CODIGO ]],STOCKSANLUIS[],2,FALSE)</f>
        <v>FILTRO SECADOR  P/L.LIQUIDO DANFOSS DML 084 - 1/2  023Z5041</v>
      </c>
      <c r="C116">
        <f>VLOOKUP(Tabla20[[#This Row],[CODIGO ]],STOCKSANLUIS[],10,FALSE)</f>
        <v>0</v>
      </c>
      <c r="E116">
        <f>Tabla20[[#This Row],[PROMEDIO]]-Tabla20[[#This Row],[CANTIDAD ALM01]]</f>
        <v>0</v>
      </c>
      <c r="F116" t="str">
        <f>IFERROR(VLOOKUP(Tabla20[[#This Row],[CODIGO ]],STOCK_PUENTEPIEDRA[],3,FALSE),"NO CUENTA CON PRODUCTO")</f>
        <v>NO CUENTA CON PRODUCTO</v>
      </c>
      <c r="G116" t="str">
        <f>IF(Tabla20[[#This Row],[REQUERIMIENTO]]&gt;Tabla20[[#This Row],[CANTIDAD  ALM 05]],"STOCK INSUFICIENTE","STOCK SUFICIENTE")</f>
        <v>STOCK SUFICIENTE</v>
      </c>
    </row>
    <row r="117" spans="1:7" hidden="1" x14ac:dyDescent="0.25">
      <c r="A117" t="s">
        <v>745</v>
      </c>
      <c r="B117" t="str">
        <f>VLOOKUP(Tabla20[[#This Row],[CODIGO ]],STOCKSANLUIS[],2,FALSE)</f>
        <v>FILTRO SECADOR P/L.LIQUIDO DANFOSS DML 163 - 3/8  023Z5043</v>
      </c>
      <c r="C117">
        <f>VLOOKUP(Tabla20[[#This Row],[CODIGO ]],STOCKSANLUIS[],10,FALSE)</f>
        <v>0</v>
      </c>
      <c r="E117">
        <f>Tabla20[[#This Row],[PROMEDIO]]-Tabla20[[#This Row],[CANTIDAD ALM01]]</f>
        <v>0</v>
      </c>
      <c r="F117" t="str">
        <f>IFERROR(VLOOKUP(Tabla20[[#This Row],[CODIGO ]],STOCK_PUENTEPIEDRA[],3,FALSE),"NO CUENTA CON PRODUCTO")</f>
        <v>NO CUENTA CON PRODUCTO</v>
      </c>
      <c r="G117" t="str">
        <f>IF(Tabla20[[#This Row],[REQUERIMIENTO]]&gt;Tabla20[[#This Row],[CANTIDAD  ALM 05]],"STOCK INSUFICIENTE","STOCK SUFICIENTE")</f>
        <v>STOCK SUFICIENTE</v>
      </c>
    </row>
    <row r="118" spans="1:7" hidden="1" x14ac:dyDescent="0.25">
      <c r="A118" t="s">
        <v>747</v>
      </c>
      <c r="B118" t="str">
        <f>VLOOKUP(Tabla20[[#This Row],[CODIGO ]],STOCKSANLUIS[],2,FALSE)</f>
        <v>FILTRO SECADOR P/L.LIQUIDO DANFOSS DCL 164 - 1/2  023Z5009</v>
      </c>
      <c r="C118">
        <f>VLOOKUP(Tabla20[[#This Row],[CODIGO ]],STOCKSANLUIS[],10,FALSE)</f>
        <v>0</v>
      </c>
      <c r="E118">
        <f>Tabla20[[#This Row],[PROMEDIO]]-Tabla20[[#This Row],[CANTIDAD ALM01]]</f>
        <v>0</v>
      </c>
      <c r="F118" t="str">
        <f>IFERROR(VLOOKUP(Tabla20[[#This Row],[CODIGO ]],STOCK_PUENTEPIEDRA[],3,FALSE),"NO CUENTA CON PRODUCTO")</f>
        <v>NO CUENTA CON PRODUCTO</v>
      </c>
      <c r="G118" t="str">
        <f>IF(Tabla20[[#This Row],[REQUERIMIENTO]]&gt;Tabla20[[#This Row],[CANTIDAD  ALM 05]],"STOCK INSUFICIENTE","STOCK SUFICIENTE")</f>
        <v>STOCK SUFICIENTE</v>
      </c>
    </row>
    <row r="119" spans="1:7" hidden="1" x14ac:dyDescent="0.25">
      <c r="A119" t="s">
        <v>749</v>
      </c>
      <c r="B119" t="str">
        <f>VLOOKUP(Tabla20[[#This Row],[CODIGO ]],STOCKSANLUIS[],2,FALSE)</f>
        <v>FILTRO SECADOR P/L.LIQUIDO  DANFOSS DML 165 - 5/8 023Z5045</v>
      </c>
      <c r="C119">
        <f>VLOOKUP(Tabla20[[#This Row],[CODIGO ]],STOCKSANLUIS[],10,FALSE)</f>
        <v>0</v>
      </c>
      <c r="E119">
        <f>Tabla20[[#This Row],[PROMEDIO]]-Tabla20[[#This Row],[CANTIDAD ALM01]]</f>
        <v>0</v>
      </c>
      <c r="F119">
        <f>IFERROR(VLOOKUP(Tabla20[[#This Row],[CODIGO ]],STOCK_PUENTEPIEDRA[],3,FALSE),"NO CUENTA CON PRODUCTO")</f>
        <v>0</v>
      </c>
      <c r="G119" t="str">
        <f>IF(Tabla20[[#This Row],[REQUERIMIENTO]]&gt;Tabla20[[#This Row],[CANTIDAD  ALM 05]],"STOCK INSUFICIENTE","STOCK SUFICIENTE")</f>
        <v>STOCK SUFICIENTE</v>
      </c>
    </row>
    <row r="120" spans="1:7" hidden="1" x14ac:dyDescent="0.25">
      <c r="A120" t="s">
        <v>751</v>
      </c>
      <c r="B120" t="str">
        <f>VLOOKUP(Tabla20[[#This Row],[CODIGO ]],STOCKSANLUIS[],2,FALSE)</f>
        <v>FILTRO SECADOR  P/L.LIQUIDO DANFOSS DML 304 - 1/2 - 023Z0050</v>
      </c>
      <c r="C120">
        <f>VLOOKUP(Tabla20[[#This Row],[CODIGO ]],STOCKSANLUIS[],10,FALSE)</f>
        <v>0</v>
      </c>
      <c r="E120">
        <f>Tabla20[[#This Row],[PROMEDIO]]-Tabla20[[#This Row],[CANTIDAD ALM01]]</f>
        <v>0</v>
      </c>
      <c r="F120" t="str">
        <f>IFERROR(VLOOKUP(Tabla20[[#This Row],[CODIGO ]],STOCK_PUENTEPIEDRA[],3,FALSE),"NO CUENTA CON PRODUCTO")</f>
        <v>NO CUENTA CON PRODUCTO</v>
      </c>
      <c r="G120" t="str">
        <f>IF(Tabla20[[#This Row],[REQUERIMIENTO]]&gt;Tabla20[[#This Row],[CANTIDAD  ALM 05]],"STOCK INSUFICIENTE","STOCK SUFICIENTE")</f>
        <v>STOCK SUFICIENTE</v>
      </c>
    </row>
    <row r="121" spans="1:7" hidden="1" x14ac:dyDescent="0.25">
      <c r="A121" t="s">
        <v>753</v>
      </c>
      <c r="B121" t="str">
        <f>VLOOKUP(Tabla20[[#This Row],[CODIGO ]],STOCKSANLUIS[],2,FALSE)</f>
        <v>FILTRO SECADOR - 305 - 5/8 - ROSCABLE - DANFOSS DML 305 023Z0051</v>
      </c>
      <c r="C121">
        <f>VLOOKUP(Tabla20[[#This Row],[CODIGO ]],STOCKSANLUIS[],10,FALSE)</f>
        <v>0</v>
      </c>
      <c r="E121">
        <f>Tabla20[[#This Row],[PROMEDIO]]-Tabla20[[#This Row],[CANTIDAD ALM01]]</f>
        <v>0</v>
      </c>
      <c r="F121">
        <f>IFERROR(VLOOKUP(Tabla20[[#This Row],[CODIGO ]],STOCK_PUENTEPIEDRA[],3,FALSE),"NO CUENTA CON PRODUCTO")</f>
        <v>0</v>
      </c>
      <c r="G121" t="str">
        <f>IF(Tabla20[[#This Row],[REQUERIMIENTO]]&gt;Tabla20[[#This Row],[CANTIDAD  ALM 05]],"STOCK INSUFICIENTE","STOCK SUFICIENTE")</f>
        <v>STOCK SUFICIENTE</v>
      </c>
    </row>
    <row r="122" spans="1:7" x14ac:dyDescent="0.25">
      <c r="A122" t="s">
        <v>191</v>
      </c>
      <c r="B122" t="str">
        <f>VLOOKUP(Tabla20[[#This Row],[CODIGO ]],STOCKSANLUIS[],2,FALSE)</f>
        <v>PRESOSTATO DE BAJA DANFOSS KP 1 - R/AUTOMATICO - 060-110166 / 060-110191</v>
      </c>
      <c r="C122">
        <f>VLOOKUP(Tabla20[[#This Row],[CODIGO ]],STOCKSANLUIS[],10,FALSE)</f>
        <v>21</v>
      </c>
      <c r="D122">
        <v>30</v>
      </c>
      <c r="E122">
        <f>Tabla20[[#This Row],[PROMEDIO]]-Tabla20[[#This Row],[CANTIDAD ALM01]]</f>
        <v>9</v>
      </c>
      <c r="F122">
        <f>IFERROR(VLOOKUP(Tabla20[[#This Row],[CODIGO ]],STOCK_PUENTEPIEDRA[],3,FALSE),"NO CUENTA CON PRODUCTO")</f>
        <v>2</v>
      </c>
      <c r="G122" t="str">
        <f>IF(Tabla20[[#This Row],[REQUERIMIENTO]]&gt;Tabla20[[#This Row],[CANTIDAD  ALM 05]],"STOCK INSUFICIENTE","STOCK SUFICIENTE")</f>
        <v>STOCK INSUFICIENTE</v>
      </c>
    </row>
    <row r="123" spans="1:7" hidden="1" x14ac:dyDescent="0.25">
      <c r="A123" t="s">
        <v>203</v>
      </c>
      <c r="B123" t="str">
        <f>VLOOKUP(Tabla20[[#This Row],[CODIGO ]],STOCKSANLUIS[],2,FALSE)</f>
        <v>VALVULA REG. DE PRESION DE CONDENSACION DANFOSS KVR-15  5/8" - 034L0097</v>
      </c>
      <c r="C123">
        <f>VLOOKUP(Tabla20[[#This Row],[CODIGO ]],STOCKSANLUIS[],10,FALSE)</f>
        <v>3</v>
      </c>
      <c r="E123">
        <f>Tabla20[[#This Row],[PROMEDIO]]-Tabla20[[#This Row],[CANTIDAD ALM01]]</f>
        <v>-3</v>
      </c>
      <c r="F123" t="str">
        <f>IFERROR(VLOOKUP(Tabla20[[#This Row],[CODIGO ]],STOCK_PUENTEPIEDRA[],3,FALSE),"NO CUENTA CON PRODUCTO")</f>
        <v>NO CUENTA CON PRODUCTO</v>
      </c>
      <c r="G123" t="str">
        <f>IF(Tabla20[[#This Row],[REQUERIMIENTO]]&gt;Tabla20[[#This Row],[CANTIDAD  ALM 05]],"STOCK INSUFICIENTE","STOCK SUFICIENTE")</f>
        <v>STOCK SUFICIENTE</v>
      </c>
    </row>
    <row r="124" spans="1:7" hidden="1" x14ac:dyDescent="0.25">
      <c r="A124" t="s">
        <v>729</v>
      </c>
      <c r="B124" t="str">
        <f>VLOOKUP(Tabla20[[#This Row],[CODIGO ]],STOCKSANLUIS[],2,FALSE)</f>
        <v>ORIFICIO #-4 PARA TEX 5, TES 5 - 067B2792  (REEMPLAZA AL 067B2092)</v>
      </c>
      <c r="C124">
        <f>VLOOKUP(Tabla20[[#This Row],[CODIGO ]],STOCKSANLUIS[],10,FALSE)</f>
        <v>20</v>
      </c>
      <c r="D124">
        <v>30</v>
      </c>
      <c r="E124">
        <f>Tabla20[[#This Row],[PROMEDIO]]-Tabla20[[#This Row],[CANTIDAD ALM01]]</f>
        <v>10</v>
      </c>
      <c r="F124">
        <f>IFERROR(VLOOKUP(Tabla20[[#This Row],[CODIGO ]],STOCK_PUENTEPIEDRA[],3,FALSE),"NO CUENTA CON PRODUCTO")</f>
        <v>1</v>
      </c>
      <c r="G124" t="str">
        <f>IF(Tabla20[[#This Row],[REQUERIMIENTO]]&gt;Tabla20[[#This Row],[CANTIDAD  ALM 05]],"STOCK INSUFICIENTE","STOCK SUFICIENTE")</f>
        <v>STOCK INSUFICIENTE</v>
      </c>
    </row>
    <row r="125" spans="1:7" hidden="1" x14ac:dyDescent="0.25">
      <c r="A125" t="s">
        <v>759</v>
      </c>
      <c r="B125" t="str">
        <f>VLOOKUP(Tabla20[[#This Row],[CODIGO ]],STOCKSANLUIS[],2,FALSE)</f>
        <v>ORIFICIO N°5 PARA TE-12 - 067B2708</v>
      </c>
      <c r="C125">
        <f>VLOOKUP(Tabla20[[#This Row],[CODIGO ]],STOCKSANLUIS[],10,FALSE)</f>
        <v>0</v>
      </c>
      <c r="D125">
        <v>10</v>
      </c>
      <c r="E125">
        <f>Tabla20[[#This Row],[PROMEDIO]]-Tabla20[[#This Row],[CANTIDAD ALM01]]</f>
        <v>10</v>
      </c>
      <c r="F125">
        <f>IFERROR(VLOOKUP(Tabla20[[#This Row],[CODIGO ]],STOCK_PUENTEPIEDRA[],3,FALSE),"NO CUENTA CON PRODUCTO")</f>
        <v>9</v>
      </c>
      <c r="G125" t="str">
        <f>IF(Tabla20[[#This Row],[REQUERIMIENTO]]&gt;Tabla20[[#This Row],[CANTIDAD  ALM 05]],"STOCK INSUFICIENTE","STOCK SUFICIENTE")</f>
        <v>STOCK INSUFICIENTE</v>
      </c>
    </row>
    <row r="126" spans="1:7" hidden="1" x14ac:dyDescent="0.25">
      <c r="A126" t="s">
        <v>217</v>
      </c>
      <c r="B126" t="str">
        <f>VLOOKUP(Tabla20[[#This Row],[CODIGO ]],STOCKSANLUIS[],2,FALSE)</f>
        <v>VALVULA DE BOLA DANFOSS GBC 18S - 3/4" - 009G7054 / 009L7054</v>
      </c>
      <c r="C126">
        <f>VLOOKUP(Tabla20[[#This Row],[CODIGO ]],STOCKSANLUIS[],10,FALSE)</f>
        <v>3</v>
      </c>
      <c r="E126">
        <f>Tabla20[[#This Row],[PROMEDIO]]-Tabla20[[#This Row],[CANTIDAD ALM01]]</f>
        <v>-3</v>
      </c>
      <c r="F126">
        <f>IFERROR(VLOOKUP(Tabla20[[#This Row],[CODIGO ]],STOCK_PUENTEPIEDRA[],3,FALSE),"NO CUENTA CON PRODUCTO")</f>
        <v>0</v>
      </c>
      <c r="G126" t="str">
        <f>IF(Tabla20[[#This Row],[REQUERIMIENTO]]&gt;Tabla20[[#This Row],[CANTIDAD  ALM 05]],"STOCK INSUFICIENTE","STOCK SUFICIENTE")</f>
        <v>STOCK SUFICIENTE</v>
      </c>
    </row>
    <row r="127" spans="1:7" hidden="1" x14ac:dyDescent="0.25">
      <c r="A127" t="s">
        <v>223</v>
      </c>
      <c r="B127" t="str">
        <f>VLOOKUP(Tabla20[[#This Row],[CODIGO ]],STOCKSANLUIS[],2,FALSE)</f>
        <v>VALVULA DE CIERRE DANFOSS BML 10 - 3/8</v>
      </c>
      <c r="C127">
        <f>VLOOKUP(Tabla20[[#This Row],[CODIGO ]],STOCKSANLUIS[],10,FALSE)</f>
        <v>7</v>
      </c>
      <c r="E127">
        <f>Tabla20[[#This Row],[PROMEDIO]]-Tabla20[[#This Row],[CANTIDAD ALM01]]</f>
        <v>-7</v>
      </c>
      <c r="F127" t="str">
        <f>IFERROR(VLOOKUP(Tabla20[[#This Row],[CODIGO ]],STOCK_PUENTEPIEDRA[],3,FALSE),"NO CUENTA CON PRODUCTO")</f>
        <v>NO CUENTA CON PRODUCTO</v>
      </c>
      <c r="G127" t="str">
        <f>IF(Tabla20[[#This Row],[REQUERIMIENTO]]&gt;Tabla20[[#This Row],[CANTIDAD  ALM 05]],"STOCK INSUFICIENTE","STOCK SUFICIENTE")</f>
        <v>STOCK SUFICIENTE</v>
      </c>
    </row>
    <row r="128" spans="1:7" hidden="1" x14ac:dyDescent="0.25">
      <c r="A128" t="s">
        <v>225</v>
      </c>
      <c r="B128" t="str">
        <f>VLOOKUP(Tabla20[[#This Row],[CODIGO ]],STOCKSANLUIS[],2,FALSE)</f>
        <v>VALVULA DE CIERRE DANFOSS BML 12 - 1/2" - 009G0141</v>
      </c>
      <c r="C128">
        <f>VLOOKUP(Tabla20[[#This Row],[CODIGO ]],STOCKSANLUIS[],10,FALSE)</f>
        <v>2</v>
      </c>
      <c r="E128">
        <f>Tabla20[[#This Row],[PROMEDIO]]-Tabla20[[#This Row],[CANTIDAD ALM01]]</f>
        <v>-2</v>
      </c>
      <c r="F128" t="str">
        <f>IFERROR(VLOOKUP(Tabla20[[#This Row],[CODIGO ]],STOCK_PUENTEPIEDRA[],3,FALSE),"NO CUENTA CON PRODUCTO")</f>
        <v>NO CUENTA CON PRODUCTO</v>
      </c>
      <c r="G128" t="str">
        <f>IF(Tabla20[[#This Row],[REQUERIMIENTO]]&gt;Tabla20[[#This Row],[CANTIDAD  ALM 05]],"STOCK INSUFICIENTE","STOCK SUFICIENTE")</f>
        <v>STOCK SUFICIENTE</v>
      </c>
    </row>
    <row r="129" spans="1:7" hidden="1" x14ac:dyDescent="0.25">
      <c r="A129" t="s">
        <v>229</v>
      </c>
      <c r="B129" t="str">
        <f>VLOOKUP(Tabla20[[#This Row],[CODIGO ]],STOCKSANLUIS[],2,FALSE)</f>
        <v>VALVULA DE EXPANSION DANFOSS TES 2 - S/ORIFICIO - 068Z3403</v>
      </c>
      <c r="C129">
        <f>VLOOKUP(Tabla20[[#This Row],[CODIGO ]],STOCKSANLUIS[],10,FALSE)</f>
        <v>0</v>
      </c>
      <c r="D129">
        <v>10</v>
      </c>
      <c r="E129">
        <f>Tabla20[[#This Row],[PROMEDIO]]-Tabla20[[#This Row],[CANTIDAD ALM01]]</f>
        <v>10</v>
      </c>
      <c r="F129">
        <f>IFERROR(VLOOKUP(Tabla20[[#This Row],[CODIGO ]],STOCK_PUENTEPIEDRA[],3,FALSE),"NO CUENTA CON PRODUCTO")</f>
        <v>0</v>
      </c>
      <c r="G129" t="str">
        <f>IF(Tabla20[[#This Row],[REQUERIMIENTO]]&gt;Tabla20[[#This Row],[CANTIDAD  ALM 05]],"STOCK INSUFICIENTE","STOCK SUFICIENTE")</f>
        <v>STOCK INSUFICIENTE</v>
      </c>
    </row>
    <row r="130" spans="1:7" hidden="1" x14ac:dyDescent="0.25">
      <c r="A130" t="s">
        <v>793</v>
      </c>
      <c r="B130" t="str">
        <f>VLOOKUP(Tabla20[[#This Row],[CODIGO ]],STOCKSANLUIS[],2,FALSE)</f>
        <v>VALVULA CHECK ANTIRRETORNO O  DE RETENCIÓN DANFOSS NRV 6S - 3/8" SOLDABLE RECTO - 020-1057</v>
      </c>
      <c r="C130">
        <f>VLOOKUP(Tabla20[[#This Row],[CODIGO ]],STOCKSANLUIS[],10,FALSE)</f>
        <v>0</v>
      </c>
      <c r="E130">
        <f>Tabla20[[#This Row],[PROMEDIO]]-Tabla20[[#This Row],[CANTIDAD ALM01]]</f>
        <v>0</v>
      </c>
      <c r="F130" t="str">
        <f>IFERROR(VLOOKUP(Tabla20[[#This Row],[CODIGO ]],STOCK_PUENTEPIEDRA[],3,FALSE),"NO CUENTA CON PRODUCTO")</f>
        <v>NO CUENTA CON PRODUCTO</v>
      </c>
      <c r="G130" t="str">
        <f>IF(Tabla20[[#This Row],[REQUERIMIENTO]]&gt;Tabla20[[#This Row],[CANTIDAD  ALM 05]],"STOCK INSUFICIENTE","STOCK SUFICIENTE")</f>
        <v>STOCK SUFICIENTE</v>
      </c>
    </row>
    <row r="131" spans="1:7" hidden="1" x14ac:dyDescent="0.25">
      <c r="A131" t="s">
        <v>795</v>
      </c>
      <c r="B131" t="str">
        <f>VLOOKUP(Tabla20[[#This Row],[CODIGO ]],STOCKSANLUIS[],2,FALSE)</f>
        <v>VALVULA CHECK ANTIRRETORNO O  DE RETENCIÓN DANFOSS NRV 12S - 1/2"  RECTO 020-1012</v>
      </c>
      <c r="C131">
        <f>VLOOKUP(Tabla20[[#This Row],[CODIGO ]],STOCKSANLUIS[],10,FALSE)</f>
        <v>0</v>
      </c>
      <c r="E131">
        <f>Tabla20[[#This Row],[PROMEDIO]]-Tabla20[[#This Row],[CANTIDAD ALM01]]</f>
        <v>0</v>
      </c>
      <c r="F131">
        <f>IFERROR(VLOOKUP(Tabla20[[#This Row],[CODIGO ]],STOCK_PUENTEPIEDRA[],3,FALSE),"NO CUENTA CON PRODUCTO")</f>
        <v>0</v>
      </c>
      <c r="G131" t="str">
        <f>IF(Tabla20[[#This Row],[REQUERIMIENTO]]&gt;Tabla20[[#This Row],[CANTIDAD  ALM 05]],"STOCK INSUFICIENTE","STOCK SUFICIENTE")</f>
        <v>STOCK SUFICIENTE</v>
      </c>
    </row>
    <row r="132" spans="1:7" hidden="1" x14ac:dyDescent="0.25">
      <c r="A132" t="s">
        <v>797</v>
      </c>
      <c r="B132" t="str">
        <f>VLOOKUP(Tabla20[[#This Row],[CODIGO ]],STOCKSANLUIS[],2,FALSE)</f>
        <v>VALVULA CHECK ANTIRRETORNO O  DE RETENCIÓN  DANFOSS NRV 22S - 7/8"   ANGULAR 020-1020</v>
      </c>
      <c r="C132">
        <f>VLOOKUP(Tabla20[[#This Row],[CODIGO ]],STOCKSANLUIS[],10,FALSE)</f>
        <v>0</v>
      </c>
      <c r="E132">
        <f>Tabla20[[#This Row],[PROMEDIO]]-Tabla20[[#This Row],[CANTIDAD ALM01]]</f>
        <v>0</v>
      </c>
      <c r="F132">
        <f>IFERROR(VLOOKUP(Tabla20[[#This Row],[CODIGO ]],STOCK_PUENTEPIEDRA[],3,FALSE),"NO CUENTA CON PRODUCTO")</f>
        <v>0</v>
      </c>
      <c r="G132" t="str">
        <f>IF(Tabla20[[#This Row],[REQUERIMIENTO]]&gt;Tabla20[[#This Row],[CANTIDAD  ALM 05]],"STOCK INSUFICIENTE","STOCK SUFICIENTE")</f>
        <v>STOCK SUFICIENTE</v>
      </c>
    </row>
    <row r="133" spans="1:7" hidden="1" x14ac:dyDescent="0.25">
      <c r="A133" t="s">
        <v>799</v>
      </c>
      <c r="B133" t="str">
        <f>VLOOKUP(Tabla20[[#This Row],[CODIGO ]],STOCKSANLUIS[],2,FALSE)</f>
        <v>CONTROLADOR DANFOSS ERC 211 CON SENSOR - 080G3263 (REEMPLAZO DELEKC 102A 084B8540)</v>
      </c>
      <c r="C133">
        <f>VLOOKUP(Tabla20[[#This Row],[CODIGO ]],STOCKSANLUIS[],10,FALSE)</f>
        <v>0</v>
      </c>
      <c r="E133">
        <f>Tabla20[[#This Row],[PROMEDIO]]-Tabla20[[#This Row],[CANTIDAD ALM01]]</f>
        <v>0</v>
      </c>
      <c r="F133">
        <f>IFERROR(VLOOKUP(Tabla20[[#This Row],[CODIGO ]],STOCK_PUENTEPIEDRA[],3,FALSE),"NO CUENTA CON PRODUCTO")</f>
        <v>0</v>
      </c>
      <c r="G133" t="str">
        <f>IF(Tabla20[[#This Row],[REQUERIMIENTO]]&gt;Tabla20[[#This Row],[CANTIDAD  ALM 05]],"STOCK INSUFICIENTE","STOCK SUFICIENTE")</f>
        <v>STOCK SUFICIENTE</v>
      </c>
    </row>
    <row r="134" spans="1:7" hidden="1" x14ac:dyDescent="0.25">
      <c r="A134" t="s">
        <v>801</v>
      </c>
      <c r="B134" t="str">
        <f>VLOOKUP(Tabla20[[#This Row],[CODIGO ]],STOCKSANLUIS[],2,FALSE)</f>
        <v>CONTROLADOR DANFOSS EKC 202B CON SENSOR 084B8552</v>
      </c>
      <c r="C134">
        <f>VLOOKUP(Tabla20[[#This Row],[CODIGO ]],STOCKSANLUIS[],10,FALSE)</f>
        <v>0</v>
      </c>
      <c r="E134">
        <f>Tabla20[[#This Row],[PROMEDIO]]-Tabla20[[#This Row],[CANTIDAD ALM01]]</f>
        <v>0</v>
      </c>
      <c r="F134">
        <f>IFERROR(VLOOKUP(Tabla20[[#This Row],[CODIGO ]],STOCK_PUENTEPIEDRA[],3,FALSE),"NO CUENTA CON PRODUCTO")</f>
        <v>0</v>
      </c>
      <c r="G134" t="str">
        <f>IF(Tabla20[[#This Row],[REQUERIMIENTO]]&gt;Tabla20[[#This Row],[CANTIDAD  ALM 05]],"STOCK INSUFICIENTE","STOCK SUFICIENTE")</f>
        <v>STOCK SUFICIENTE</v>
      </c>
    </row>
    <row r="135" spans="1:7" hidden="1" x14ac:dyDescent="0.25">
      <c r="A135" t="s">
        <v>805</v>
      </c>
      <c r="B135" t="str">
        <f>VLOOKUP(Tabla20[[#This Row],[CODIGO ]],STOCKSANLUIS[],2,FALSE)</f>
        <v>VALVULA DE EXPANSION DANFOSS TEX 2 - S/ORIFICIO MOP 0° COD. 068Z3225</v>
      </c>
      <c r="C135">
        <f>VLOOKUP(Tabla20[[#This Row],[CODIGO ]],STOCKSANLUIS[],10,FALSE)</f>
        <v>0</v>
      </c>
      <c r="E135">
        <f>Tabla20[[#This Row],[PROMEDIO]]-Tabla20[[#This Row],[CANTIDAD ALM01]]</f>
        <v>0</v>
      </c>
      <c r="F135" t="str">
        <f>IFERROR(VLOOKUP(Tabla20[[#This Row],[CODIGO ]],STOCK_PUENTEPIEDRA[],3,FALSE),"NO CUENTA CON PRODUCTO")</f>
        <v>NO CUENTA CON PRODUCTO</v>
      </c>
      <c r="G135" t="str">
        <f>IF(Tabla20[[#This Row],[REQUERIMIENTO]]&gt;Tabla20[[#This Row],[CANTIDAD  ALM 05]],"STOCK INSUFICIENTE","STOCK SUFICIENTE")</f>
        <v>STOCK SUFICIENTE</v>
      </c>
    </row>
    <row r="136" spans="1:7" hidden="1" x14ac:dyDescent="0.25">
      <c r="A136" t="s">
        <v>807</v>
      </c>
      <c r="B136" t="str">
        <f>VLOOKUP(Tabla20[[#This Row],[CODIGO ]],STOCKSANLUIS[],2,FALSE)</f>
        <v>VALVULA DE EXPANSION DANFOSS TEX 2 - S/ORIFICIO MOP -20° COD. 068Z3229</v>
      </c>
      <c r="C136">
        <f>VLOOKUP(Tabla20[[#This Row],[CODIGO ]],STOCKSANLUIS[],10,FALSE)</f>
        <v>0</v>
      </c>
      <c r="E136">
        <f>Tabla20[[#This Row],[PROMEDIO]]-Tabla20[[#This Row],[CANTIDAD ALM01]]</f>
        <v>0</v>
      </c>
      <c r="F136" t="str">
        <f>IFERROR(VLOOKUP(Tabla20[[#This Row],[CODIGO ]],STOCK_PUENTEPIEDRA[],3,FALSE),"NO CUENTA CON PRODUCTO")</f>
        <v>NO CUENTA CON PRODUCTO</v>
      </c>
      <c r="G136" t="str">
        <f>IF(Tabla20[[#This Row],[REQUERIMIENTO]]&gt;Tabla20[[#This Row],[CANTIDAD  ALM 05]],"STOCK INSUFICIENTE","STOCK SUFICIENTE")</f>
        <v>STOCK SUFICIENTE</v>
      </c>
    </row>
    <row r="137" spans="1:7" hidden="1" x14ac:dyDescent="0.25">
      <c r="A137" t="s">
        <v>809</v>
      </c>
      <c r="B137" t="str">
        <f>VLOOKUP(Tabla20[[#This Row],[CODIGO ]],STOCKSANLUIS[],2,FALSE)</f>
        <v>VALVULA CHECK ANTIRRETORNO O  DE RETENCIÓN DANFOSS NRV 6S- 3/8"  COD FAB- 020-1057</v>
      </c>
      <c r="C137">
        <f>VLOOKUP(Tabla20[[#This Row],[CODIGO ]],STOCKSANLUIS[],10,FALSE)</f>
        <v>0</v>
      </c>
      <c r="E137">
        <f>Tabla20[[#This Row],[PROMEDIO]]-Tabla20[[#This Row],[CANTIDAD ALM01]]</f>
        <v>0</v>
      </c>
      <c r="F137" t="str">
        <f>IFERROR(VLOOKUP(Tabla20[[#This Row],[CODIGO ]],STOCK_PUENTEPIEDRA[],3,FALSE),"NO CUENTA CON PRODUCTO")</f>
        <v>NO CUENTA CON PRODUCTO</v>
      </c>
      <c r="G137" t="str">
        <f>IF(Tabla20[[#This Row],[REQUERIMIENTO]]&gt;Tabla20[[#This Row],[CANTIDAD  ALM 05]],"STOCK INSUFICIENTE","STOCK SUFICIENTE")</f>
        <v>STOCK SUFICIENTE</v>
      </c>
    </row>
    <row r="138" spans="1:7" hidden="1" x14ac:dyDescent="0.25">
      <c r="A138" t="s">
        <v>811</v>
      </c>
      <c r="B138" t="str">
        <f>VLOOKUP(Tabla20[[#This Row],[CODIGO ]],STOCKSANLUIS[],2,FALSE)</f>
        <v>VALVULA CHECK ANTIRRETORNO O  DE RETENCIÓN DANFOSS NRV 16S - 5/8"  RECTO  020-1018</v>
      </c>
      <c r="C138">
        <f>VLOOKUP(Tabla20[[#This Row],[CODIGO ]],STOCKSANLUIS[],10,FALSE)</f>
        <v>0</v>
      </c>
      <c r="E138">
        <f>Tabla20[[#This Row],[PROMEDIO]]-Tabla20[[#This Row],[CANTIDAD ALM01]]</f>
        <v>0</v>
      </c>
      <c r="F138">
        <f>IFERROR(VLOOKUP(Tabla20[[#This Row],[CODIGO ]],STOCK_PUENTEPIEDRA[],3,FALSE),"NO CUENTA CON PRODUCTO")</f>
        <v>0</v>
      </c>
      <c r="G138" t="str">
        <f>IF(Tabla20[[#This Row],[REQUERIMIENTO]]&gt;Tabla20[[#This Row],[CANTIDAD  ALM 05]],"STOCK INSUFICIENTE","STOCK SUFICIENTE")</f>
        <v>STOCK SUFICIENTE</v>
      </c>
    </row>
    <row r="139" spans="1:7" hidden="1" x14ac:dyDescent="0.25">
      <c r="A139" t="s">
        <v>235</v>
      </c>
      <c r="B139" t="str">
        <f>VLOOKUP(Tabla20[[#This Row],[CODIGO ]],STOCKSANLUIS[],2,FALSE)</f>
        <v>VALVULA CHECK ANTIRRETORNO O  DE RETENCIÓN  DANFOSS NRVH 35S - 1 3/8" ANGULAR</v>
      </c>
      <c r="C139">
        <f>VLOOKUP(Tabla20[[#This Row],[CODIGO ]],STOCKSANLUIS[],10,FALSE)</f>
        <v>0</v>
      </c>
      <c r="E139">
        <f>Tabla20[[#This Row],[PROMEDIO]]-Tabla20[[#This Row],[CANTIDAD ALM01]]</f>
        <v>0</v>
      </c>
      <c r="F139">
        <f>IFERROR(VLOOKUP(Tabla20[[#This Row],[CODIGO ]],STOCK_PUENTEPIEDRA[],3,FALSE),"NO CUENTA CON PRODUCTO")</f>
        <v>0</v>
      </c>
      <c r="G139" t="str">
        <f>IF(Tabla20[[#This Row],[REQUERIMIENTO]]&gt;Tabla20[[#This Row],[CANTIDAD  ALM 05]],"STOCK INSUFICIENTE","STOCK SUFICIENTE")</f>
        <v>STOCK SUFICIENTE</v>
      </c>
    </row>
    <row r="140" spans="1:7" hidden="1" x14ac:dyDescent="0.25">
      <c r="A140" t="s">
        <v>249</v>
      </c>
      <c r="B140" t="str">
        <f>VLOOKUP(Tabla20[[#This Row],[CODIGO ]],STOCKSANLUIS[],2,FALSE)</f>
        <v>VISOR DE LIQUIDO DE 1/4 - SGI 6 - DANFOSS - 014-0007</v>
      </c>
      <c r="C140">
        <f>VLOOKUP(Tabla20[[#This Row],[CODIGO ]],STOCKSANLUIS[],10,FALSE)</f>
        <v>5</v>
      </c>
      <c r="E140">
        <f>Tabla20[[#This Row],[PROMEDIO]]-Tabla20[[#This Row],[CANTIDAD ALM01]]</f>
        <v>-5</v>
      </c>
      <c r="F140" t="str">
        <f>IFERROR(VLOOKUP(Tabla20[[#This Row],[CODIGO ]],STOCK_PUENTEPIEDRA[],3,FALSE),"NO CUENTA CON PRODUCTO")</f>
        <v>NO CUENTA CON PRODUCTO</v>
      </c>
      <c r="G140" t="str">
        <f>IF(Tabla20[[#This Row],[REQUERIMIENTO]]&gt;Tabla20[[#This Row],[CANTIDAD  ALM 05]],"STOCK INSUFICIENTE","STOCK SUFICIENTE")</f>
        <v>STOCK SUFICIENTE</v>
      </c>
    </row>
    <row r="141" spans="1:7" hidden="1" x14ac:dyDescent="0.25">
      <c r="A141" t="s">
        <v>845</v>
      </c>
      <c r="B141" t="str">
        <f>VLOOKUP(Tabla20[[#This Row],[CODIGO ]],STOCKSANLUIS[],2,FALSE)</f>
        <v>CAJA ELECTRICA DANFOSS DE 4HP - 7.5HP - 191U800301</v>
      </c>
      <c r="C141">
        <f>VLOOKUP(Tabla20[[#This Row],[CODIGO ]],STOCKSANLUIS[],10,FALSE)</f>
        <v>0</v>
      </c>
      <c r="E141">
        <f>Tabla20[[#This Row],[PROMEDIO]]-Tabla20[[#This Row],[CANTIDAD ALM01]]</f>
        <v>0</v>
      </c>
      <c r="F141" t="str">
        <f>IFERROR(VLOOKUP(Tabla20[[#This Row],[CODIGO ]],STOCK_PUENTEPIEDRA[],3,FALSE),"NO CUENTA CON PRODUCTO")</f>
        <v>NO CUENTA CON PRODUCTO</v>
      </c>
      <c r="G141" t="str">
        <f>IF(Tabla20[[#This Row],[REQUERIMIENTO]]&gt;Tabla20[[#This Row],[CANTIDAD  ALM 05]],"STOCK INSUFICIENTE","STOCK SUFICIENTE")</f>
        <v>STOCK SUFICIENTE</v>
      </c>
    </row>
    <row r="142" spans="1:7" hidden="1" x14ac:dyDescent="0.25">
      <c r="A142" t="s">
        <v>519</v>
      </c>
      <c r="B142" t="str">
        <f>VLOOKUP(Tabla20[[#This Row],[CODIGO ]],STOCKSANLUIS[],2,FALSE)</f>
        <v>HELICE DE ALUMINIO AL-ST 12 X 32 X 4 (300 MM) PARA HCM018 - 191U1391</v>
      </c>
      <c r="C142">
        <f>VLOOKUP(Tabla20[[#This Row],[CODIGO ]],STOCKSANLUIS[],10,FALSE)</f>
        <v>4</v>
      </c>
      <c r="E142">
        <f>Tabla20[[#This Row],[PROMEDIO]]-Tabla20[[#This Row],[CANTIDAD ALM01]]</f>
        <v>-4</v>
      </c>
      <c r="F142" t="str">
        <f>IFERROR(VLOOKUP(Tabla20[[#This Row],[CODIGO ]],STOCK_PUENTEPIEDRA[],3,FALSE),"NO CUENTA CON PRODUCTO")</f>
        <v>NO CUENTA CON PRODUCTO</v>
      </c>
      <c r="G142" t="str">
        <f>IF(Tabla20[[#This Row],[REQUERIMIENTO]]&gt;Tabla20[[#This Row],[CANTIDAD  ALM 05]],"STOCK INSUFICIENTE","STOCK SUFICIENTE")</f>
        <v>STOCK SUFICIENTE</v>
      </c>
    </row>
    <row r="143" spans="1:7" hidden="1" x14ac:dyDescent="0.25">
      <c r="A143" t="s">
        <v>849</v>
      </c>
      <c r="B143" t="str">
        <f>VLOOKUP(Tabla20[[#This Row],[CODIGO ]],STOCKSANLUIS[],2,FALSE)</f>
        <v>COMPRESOR HERMETICO MANEUROP MT 160 - 13.5 HP  440V/3/60HZ</v>
      </c>
      <c r="C143">
        <f>VLOOKUP(Tabla20[[#This Row],[CODIGO ]],STOCKSANLUIS[],10,FALSE)</f>
        <v>0</v>
      </c>
      <c r="E143">
        <f>Tabla20[[#This Row],[PROMEDIO]]-Tabla20[[#This Row],[CANTIDAD ALM01]]</f>
        <v>0</v>
      </c>
      <c r="F143" t="str">
        <f>IFERROR(VLOOKUP(Tabla20[[#This Row],[CODIGO ]],STOCK_PUENTEPIEDRA[],3,FALSE),"NO CUENTA CON PRODUCTO")</f>
        <v>NO CUENTA CON PRODUCTO</v>
      </c>
      <c r="G143" t="str">
        <f>IF(Tabla20[[#This Row],[REQUERIMIENTO]]&gt;Tabla20[[#This Row],[CANTIDAD  ALM 05]],"STOCK INSUFICIENTE","STOCK SUFICIENTE")</f>
        <v>STOCK SUFICIENTE</v>
      </c>
    </row>
    <row r="144" spans="1:7" hidden="1" x14ac:dyDescent="0.25">
      <c r="A144" t="s">
        <v>521</v>
      </c>
      <c r="B144" t="str">
        <f>VLOOKUP(Tabla20[[#This Row],[CODIGO ]],STOCKSANLUIS[],2,FALSE)</f>
        <v>HELICE DE ALUMINIO AL-ST 14 X 33 X 4 (350 MM) PARA HCM022 - 7002000</v>
      </c>
      <c r="C144">
        <f>VLOOKUP(Tabla20[[#This Row],[CODIGO ]],STOCKSANLUIS[],10,FALSE)</f>
        <v>2</v>
      </c>
      <c r="E144">
        <f>Tabla20[[#This Row],[PROMEDIO]]-Tabla20[[#This Row],[CANTIDAD ALM01]]</f>
        <v>-2</v>
      </c>
      <c r="F144" t="str">
        <f>IFERROR(VLOOKUP(Tabla20[[#This Row],[CODIGO ]],STOCK_PUENTEPIEDRA[],3,FALSE),"NO CUENTA CON PRODUCTO")</f>
        <v>NO CUENTA CON PRODUCTO</v>
      </c>
      <c r="G144" t="str">
        <f>IF(Tabla20[[#This Row],[REQUERIMIENTO]]&gt;Tabla20[[#This Row],[CANTIDAD  ALM 05]],"STOCK INSUFICIENTE","STOCK SUFICIENTE")</f>
        <v>STOCK SUFICIENTE</v>
      </c>
    </row>
    <row r="145" spans="1:7" hidden="1" x14ac:dyDescent="0.25">
      <c r="A145" t="s">
        <v>871</v>
      </c>
      <c r="B145" t="str">
        <f>VLOOKUP(Tabla20[[#This Row],[CODIGO ]],STOCKSANLUIS[],2,FALSE)</f>
        <v>PORTA FILTRO CERAMICO DE 2 1/8" - DCR-04817S - 1 NÚCLEO - DANFOSS - 023U7257</v>
      </c>
      <c r="C145">
        <f>VLOOKUP(Tabla20[[#This Row],[CODIGO ]],STOCKSANLUIS[],10,FALSE)</f>
        <v>0</v>
      </c>
      <c r="E145">
        <f>Tabla20[[#This Row],[PROMEDIO]]-Tabla20[[#This Row],[CANTIDAD ALM01]]</f>
        <v>0</v>
      </c>
      <c r="F145">
        <f>IFERROR(VLOOKUP(Tabla20[[#This Row],[CODIGO ]],STOCK_PUENTEPIEDRA[],3,FALSE),"NO CUENTA CON PRODUCTO")</f>
        <v>0</v>
      </c>
      <c r="G145" t="str">
        <f>IF(Tabla20[[#This Row],[REQUERIMIENTO]]&gt;Tabla20[[#This Row],[CANTIDAD  ALM 05]],"STOCK INSUFICIENTE","STOCK SUFICIENTE")</f>
        <v>STOCK SUFICIENTE</v>
      </c>
    </row>
    <row r="146" spans="1:7" hidden="1" x14ac:dyDescent="0.25">
      <c r="A146" t="s">
        <v>873</v>
      </c>
      <c r="B146" t="str">
        <f>VLOOKUP(Tabla20[[#This Row],[CODIGO ]],STOCKSANLUIS[],2,FALSE)</f>
        <v>PORTA FILTRO CERAMICO DCR-04813S 1 5/8" - DANFOSS - 023U7255</v>
      </c>
      <c r="C146">
        <f>VLOOKUP(Tabla20[[#This Row],[CODIGO ]],STOCKSANLUIS[],10,FALSE)</f>
        <v>0</v>
      </c>
      <c r="E146">
        <f>Tabla20[[#This Row],[PROMEDIO]]-Tabla20[[#This Row],[CANTIDAD ALM01]]</f>
        <v>0</v>
      </c>
      <c r="F146" t="str">
        <f>IFERROR(VLOOKUP(Tabla20[[#This Row],[CODIGO ]],STOCK_PUENTEPIEDRA[],3,FALSE),"NO CUENTA CON PRODUCTO")</f>
        <v>NO CUENTA CON PRODUCTO</v>
      </c>
      <c r="G146" t="str">
        <f>IF(Tabla20[[#This Row],[REQUERIMIENTO]]&gt;Tabla20[[#This Row],[CANTIDAD  ALM 05]],"STOCK INSUFICIENTE","STOCK SUFICIENTE")</f>
        <v>STOCK SUFICIENTE</v>
      </c>
    </row>
    <row r="147" spans="1:7" x14ac:dyDescent="0.25">
      <c r="A147" t="s">
        <v>581</v>
      </c>
      <c r="B147" t="str">
        <f>VLOOKUP(Tabla20[[#This Row],[CODIGO ]],STOCKSANLUIS[],2,FALSE)</f>
        <v>FILTRO CERAMICO ANTIACIDOS DANFOSS DCR-48DA  CON JUNTA - 023U5381</v>
      </c>
      <c r="C147">
        <f>VLOOKUP(Tabla20[[#This Row],[CODIGO ]],STOCKSANLUIS[],10,FALSE)</f>
        <v>11</v>
      </c>
      <c r="D147">
        <v>18</v>
      </c>
      <c r="E147">
        <f>Tabla20[[#This Row],[PROMEDIO]]-Tabla20[[#This Row],[CANTIDAD ALM01]]</f>
        <v>7</v>
      </c>
      <c r="F147">
        <f>IFERROR(VLOOKUP(Tabla20[[#This Row],[CODIGO ]],STOCK_PUENTEPIEDRA[],3,FALSE),"NO CUENTA CON PRODUCTO")</f>
        <v>15</v>
      </c>
      <c r="G147" t="str">
        <f>IF(Tabla20[[#This Row],[REQUERIMIENTO]]&gt;Tabla20[[#This Row],[CANTIDAD  ALM 05]],"STOCK INSUFICIENTE","STOCK SUFICIENTE")</f>
        <v>STOCK SUFICIENTE</v>
      </c>
    </row>
    <row r="148" spans="1:7" hidden="1" x14ac:dyDescent="0.25">
      <c r="A148" t="s">
        <v>589</v>
      </c>
      <c r="B148" t="str">
        <f>VLOOKUP(Tabla20[[#This Row],[CODIGO ]],STOCKSANLUIS[],2,FALSE)</f>
        <v>FILTRO CERAMICO SECADO ELEVADO DANFOSS 48-DC  CON JUNTA- 023U4381</v>
      </c>
      <c r="C148">
        <f>VLOOKUP(Tabla20[[#This Row],[CODIGO ]],STOCKSANLUIS[],10,FALSE)</f>
        <v>0</v>
      </c>
      <c r="D148">
        <v>18</v>
      </c>
      <c r="E148">
        <f>Tabla20[[#This Row],[PROMEDIO]]-Tabla20[[#This Row],[CANTIDAD ALM01]]</f>
        <v>18</v>
      </c>
      <c r="F148">
        <f>IFERROR(VLOOKUP(Tabla20[[#This Row],[CODIGO ]],STOCK_PUENTEPIEDRA[],3,FALSE),"NO CUENTA CON PRODUCTO")</f>
        <v>1</v>
      </c>
      <c r="G148" t="str">
        <f>IF(Tabla20[[#This Row],[REQUERIMIENTO]]&gt;Tabla20[[#This Row],[CANTIDAD  ALM 05]],"STOCK INSUFICIENTE","STOCK SUFICIENTE")</f>
        <v>STOCK INSUFICIENTE</v>
      </c>
    </row>
    <row r="149" spans="1:7" hidden="1" x14ac:dyDescent="0.25">
      <c r="A149" t="s">
        <v>595</v>
      </c>
      <c r="B149" t="str">
        <f>VLOOKUP(Tabla20[[#This Row],[CODIGO ]],STOCKSANLUIS[],2,FALSE)</f>
        <v>CUERPO DE VALVULA SOLENOIDE DANFOSS EVR 3 - 3/8  SOLDABLE  032F1204</v>
      </c>
      <c r="C149">
        <f>VLOOKUP(Tabla20[[#This Row],[CODIGO ]],STOCKSANLUIS[],10,FALSE)</f>
        <v>0</v>
      </c>
      <c r="D149">
        <v>20</v>
      </c>
      <c r="E149">
        <f>Tabla20[[#This Row],[PROMEDIO]]-Tabla20[[#This Row],[CANTIDAD ALM01]]</f>
        <v>20</v>
      </c>
      <c r="F149">
        <f>IFERROR(VLOOKUP(Tabla20[[#This Row],[CODIGO ]],STOCK_PUENTEPIEDRA[],3,FALSE),"NO CUENTA CON PRODUCTO")</f>
        <v>0</v>
      </c>
      <c r="G149" t="str">
        <f>IF(Tabla20[[#This Row],[REQUERIMIENTO]]&gt;Tabla20[[#This Row],[CANTIDAD  ALM 05]],"STOCK INSUFICIENTE","STOCK SUFICIENTE")</f>
        <v>STOCK INSUFICIENTE</v>
      </c>
    </row>
    <row r="150" spans="1:7" hidden="1" x14ac:dyDescent="0.25">
      <c r="A150" t="s">
        <v>937</v>
      </c>
      <c r="B150" t="str">
        <f>VLOOKUP(Tabla20[[#This Row],[CODIGO ]],STOCKSANLUIS[],2,FALSE)</f>
        <v>COMPRESOR HERMETICO MANEUROP MT 125 - 10.5 HP  440V/3/60HZ</v>
      </c>
      <c r="C150">
        <f>VLOOKUP(Tabla20[[#This Row],[CODIGO ]],STOCKSANLUIS[],10,FALSE)</f>
        <v>0</v>
      </c>
      <c r="E150">
        <f>Tabla20[[#This Row],[PROMEDIO]]-Tabla20[[#This Row],[CANTIDAD ALM01]]</f>
        <v>0</v>
      </c>
      <c r="F150" t="str">
        <f>IFERROR(VLOOKUP(Tabla20[[#This Row],[CODIGO ]],STOCK_PUENTEPIEDRA[],3,FALSE),"NO CUENTA CON PRODUCTO")</f>
        <v>NO CUENTA CON PRODUCTO</v>
      </c>
      <c r="G150" t="str">
        <f>IF(Tabla20[[#This Row],[REQUERIMIENTO]]&gt;Tabla20[[#This Row],[CANTIDAD  ALM 05]],"STOCK INSUFICIENTE","STOCK SUFICIENTE")</f>
        <v>STOCK SUFICIENTE</v>
      </c>
    </row>
    <row r="151" spans="1:7" hidden="1" x14ac:dyDescent="0.25">
      <c r="A151" t="s">
        <v>939</v>
      </c>
      <c r="B151" t="str">
        <f>VLOOKUP(Tabla20[[#This Row],[CODIGO ]],STOCKSANLUIS[],2,FALSE)</f>
        <v>COMPRESOR HERMETICO MANEUROP MT 144 - 12.0 HP  440V/3/60HZ</v>
      </c>
      <c r="C151">
        <f>VLOOKUP(Tabla20[[#This Row],[CODIGO ]],STOCKSANLUIS[],10,FALSE)</f>
        <v>0</v>
      </c>
      <c r="E151">
        <f>Tabla20[[#This Row],[PROMEDIO]]-Tabla20[[#This Row],[CANTIDAD ALM01]]</f>
        <v>0</v>
      </c>
      <c r="F151" t="str">
        <f>IFERROR(VLOOKUP(Tabla20[[#This Row],[CODIGO ]],STOCK_PUENTEPIEDRA[],3,FALSE),"NO CUENTA CON PRODUCTO")</f>
        <v>NO CUENTA CON PRODUCTO</v>
      </c>
      <c r="G151" t="str">
        <f>IF(Tabla20[[#This Row],[REQUERIMIENTO]]&gt;Tabla20[[#This Row],[CANTIDAD  ALM 05]],"STOCK INSUFICIENTE","STOCK SUFICIENTE")</f>
        <v>STOCK SUFICIENTE</v>
      </c>
    </row>
    <row r="152" spans="1:7" hidden="1" x14ac:dyDescent="0.25">
      <c r="A152" t="s">
        <v>941</v>
      </c>
      <c r="B152" t="str">
        <f>VLOOKUP(Tabla20[[#This Row],[CODIGO ]],STOCKSANLUIS[],2,FALSE)</f>
        <v>UNIDAD CONDENSADORA DANFOSS HGM 144 E21E - 12.0 HP 440V/3/60HZ</v>
      </c>
      <c r="C152">
        <f>VLOOKUP(Tabla20[[#This Row],[CODIGO ]],STOCKSANLUIS[],10,FALSE)</f>
        <v>0</v>
      </c>
      <c r="E152">
        <f>Tabla20[[#This Row],[PROMEDIO]]-Tabla20[[#This Row],[CANTIDAD ALM01]]</f>
        <v>0</v>
      </c>
      <c r="F152" t="str">
        <f>IFERROR(VLOOKUP(Tabla20[[#This Row],[CODIGO ]],STOCK_PUENTEPIEDRA[],3,FALSE),"NO CUENTA CON PRODUCTO")</f>
        <v>NO CUENTA CON PRODUCTO</v>
      </c>
      <c r="G152" t="str">
        <f>IF(Tabla20[[#This Row],[REQUERIMIENTO]]&gt;Tabla20[[#This Row],[CANTIDAD  ALM 05]],"STOCK INSUFICIENTE","STOCK SUFICIENTE")</f>
        <v>STOCK SUFICIENTE</v>
      </c>
    </row>
    <row r="153" spans="1:7" hidden="1" x14ac:dyDescent="0.25">
      <c r="A153" t="s">
        <v>943</v>
      </c>
      <c r="B153" t="str">
        <f>VLOOKUP(Tabla20[[#This Row],[CODIGO ]],STOCKSANLUIS[],2,FALSE)</f>
        <v>UNIDAD CONDENSADORA DANFOSS HCM 022 E21N - 2.0 HP 220V/1/60HZ</v>
      </c>
      <c r="C153">
        <f>VLOOKUP(Tabla20[[#This Row],[CODIGO ]],STOCKSANLUIS[],10,FALSE)</f>
        <v>0</v>
      </c>
      <c r="E153">
        <f>Tabla20[[#This Row],[PROMEDIO]]-Tabla20[[#This Row],[CANTIDAD ALM01]]</f>
        <v>0</v>
      </c>
      <c r="F153" t="str">
        <f>IFERROR(VLOOKUP(Tabla20[[#This Row],[CODIGO ]],STOCK_PUENTEPIEDRA[],3,FALSE),"NO CUENTA CON PRODUCTO")</f>
        <v>NO CUENTA CON PRODUCTO</v>
      </c>
      <c r="G153" t="str">
        <f>IF(Tabla20[[#This Row],[REQUERIMIENTO]]&gt;Tabla20[[#This Row],[CANTIDAD  ALM 05]],"STOCK INSUFICIENTE","STOCK SUFICIENTE")</f>
        <v>STOCK SUFICIENTE</v>
      </c>
    </row>
    <row r="154" spans="1:7" hidden="1" x14ac:dyDescent="0.25">
      <c r="A154" t="s">
        <v>597</v>
      </c>
      <c r="B154" t="str">
        <f>VLOOKUP(Tabla20[[#This Row],[CODIGO ]],STOCKSANLUIS[],2,FALSE)</f>
        <v>CUERPO DE VALVULA SOLENOIDE DANFOSS EVR 15 - 7/8  SOLDABLE 032L1225 (REEMPLAZO DEL 032F1225)</v>
      </c>
      <c r="C154">
        <f>VLOOKUP(Tabla20[[#This Row],[CODIGO ]],STOCKSANLUIS[],10,FALSE)</f>
        <v>0</v>
      </c>
      <c r="D154">
        <v>20</v>
      </c>
      <c r="E154">
        <f>Tabla20[[#This Row],[PROMEDIO]]-Tabla20[[#This Row],[CANTIDAD ALM01]]</f>
        <v>20</v>
      </c>
      <c r="F154">
        <f>IFERROR(VLOOKUP(Tabla20[[#This Row],[CODIGO ]],STOCK_PUENTEPIEDRA[],3,FALSE),"NO CUENTA CON PRODUCTO")</f>
        <v>0</v>
      </c>
      <c r="G154" t="str">
        <f>IF(Tabla20[[#This Row],[REQUERIMIENTO]]&gt;Tabla20[[#This Row],[CANTIDAD  ALM 05]],"STOCK INSUFICIENTE","STOCK SUFICIENTE")</f>
        <v>STOCK INSUFICIENTE</v>
      </c>
    </row>
    <row r="155" spans="1:7" x14ac:dyDescent="0.25">
      <c r="A155" t="s">
        <v>655</v>
      </c>
      <c r="B155" t="str">
        <f>VLOOKUP(Tabla20[[#This Row],[CODIGO ]],STOCKSANLUIS[],2,FALSE)</f>
        <v>CUERPO DE VALVULA SOLENOIDE DANFOSS EVR 10 - 5/8  SOLDABLE  032F1214</v>
      </c>
      <c r="C155">
        <f>VLOOKUP(Tabla20[[#This Row],[CODIGO ]],STOCKSANLUIS[],10,FALSE)</f>
        <v>17</v>
      </c>
      <c r="D155">
        <v>20</v>
      </c>
      <c r="E155">
        <f>Tabla20[[#This Row],[PROMEDIO]]-Tabla20[[#This Row],[CANTIDAD ALM01]]</f>
        <v>3</v>
      </c>
      <c r="F155">
        <f>IFERROR(VLOOKUP(Tabla20[[#This Row],[CODIGO ]],STOCK_PUENTEPIEDRA[],3,FALSE),"NO CUENTA CON PRODUCTO")</f>
        <v>13</v>
      </c>
      <c r="G155" t="str">
        <f>IF(Tabla20[[#This Row],[REQUERIMIENTO]]&gt;Tabla20[[#This Row],[CANTIDAD  ALM 05]],"STOCK INSUFICIENTE","STOCK SUFICIENTE")</f>
        <v>STOCK SUFICIENTE</v>
      </c>
    </row>
    <row r="156" spans="1:7" hidden="1" x14ac:dyDescent="0.25">
      <c r="A156" t="s">
        <v>949</v>
      </c>
      <c r="B156" t="str">
        <f>VLOOKUP(Tabla20[[#This Row],[CODIGO ]],STOCKSANLUIS[],2,FALSE)</f>
        <v>ELEMENTO TERMOSTATICO DANFOSS TES-20 MOP A 0° COD. 067B3351</v>
      </c>
      <c r="C156">
        <f>VLOOKUP(Tabla20[[#This Row],[CODIGO ]],STOCKSANLUIS[],10,FALSE)</f>
        <v>0</v>
      </c>
      <c r="E156">
        <f>Tabla20[[#This Row],[PROMEDIO]]-Tabla20[[#This Row],[CANTIDAD ALM01]]</f>
        <v>0</v>
      </c>
      <c r="F156" t="str">
        <f>IFERROR(VLOOKUP(Tabla20[[#This Row],[CODIGO ]],STOCK_PUENTEPIEDRA[],3,FALSE),"NO CUENTA CON PRODUCTO")</f>
        <v>NO CUENTA CON PRODUCTO</v>
      </c>
      <c r="G156" t="str">
        <f>IF(Tabla20[[#This Row],[REQUERIMIENTO]]&gt;Tabla20[[#This Row],[CANTIDAD  ALM 05]],"STOCK INSUFICIENTE","STOCK SUFICIENTE")</f>
        <v>STOCK SUFICIENTE</v>
      </c>
    </row>
    <row r="157" spans="1:7" hidden="1" x14ac:dyDescent="0.25">
      <c r="A157" t="s">
        <v>951</v>
      </c>
      <c r="B157" t="str">
        <f>VLOOKUP(Tabla20[[#This Row],[CODIGO ]],STOCKSANLUIS[],2,FALSE)</f>
        <v>VALVULA DE BOLA DANFOSS GBC 67S - 2 5/8" - 009G7066</v>
      </c>
      <c r="C157">
        <f>VLOOKUP(Tabla20[[#This Row],[CODIGO ]],STOCKSANLUIS[],10,FALSE)</f>
        <v>0</v>
      </c>
      <c r="E157">
        <f>Tabla20[[#This Row],[PROMEDIO]]-Tabla20[[#This Row],[CANTIDAD ALM01]]</f>
        <v>0</v>
      </c>
      <c r="F157" t="str">
        <f>IFERROR(VLOOKUP(Tabla20[[#This Row],[CODIGO ]],STOCK_PUENTEPIEDRA[],3,FALSE),"NO CUENTA CON PRODUCTO")</f>
        <v>NO CUENTA CON PRODUCTO</v>
      </c>
      <c r="G157" t="str">
        <f>IF(Tabla20[[#This Row],[REQUERIMIENTO]]&gt;Tabla20[[#This Row],[CANTIDAD  ALM 05]],"STOCK INSUFICIENTE","STOCK SUFICIENTE")</f>
        <v>STOCK SUFICIENTE</v>
      </c>
    </row>
    <row r="158" spans="1:7" hidden="1" x14ac:dyDescent="0.25">
      <c r="A158" t="s">
        <v>657</v>
      </c>
      <c r="B158" t="str">
        <f>VLOOKUP(Tabla20[[#This Row],[CODIGO ]],STOCKSANLUIS[],2,FALSE)</f>
        <v>SENSOR TEMPERATURA EKS 111  P/CONTROL EKC DANFOSS - 084N1161</v>
      </c>
      <c r="C158">
        <f>VLOOKUP(Tabla20[[#This Row],[CODIGO ]],STOCKSANLUIS[],10,FALSE)</f>
        <v>1</v>
      </c>
      <c r="E158">
        <f>Tabla20[[#This Row],[PROMEDIO]]-Tabla20[[#This Row],[CANTIDAD ALM01]]</f>
        <v>-1</v>
      </c>
      <c r="F158" t="str">
        <f>IFERROR(VLOOKUP(Tabla20[[#This Row],[CODIGO ]],STOCK_PUENTEPIEDRA[],3,FALSE),"NO CUENTA CON PRODUCTO")</f>
        <v>NO CUENTA CON PRODUCTO</v>
      </c>
      <c r="G158" t="str">
        <f>IF(Tabla20[[#This Row],[REQUERIMIENTO]]&gt;Tabla20[[#This Row],[CANTIDAD  ALM 05]],"STOCK INSUFICIENTE","STOCK SUFICIENTE")</f>
        <v>STOCK SUFICIENTE</v>
      </c>
    </row>
    <row r="159" spans="1:7" x14ac:dyDescent="0.25">
      <c r="A159" t="s">
        <v>789</v>
      </c>
      <c r="B159" t="str">
        <f>VLOOKUP(Tabla20[[#This Row],[CODIGO ]],STOCKSANLUIS[],2,FALSE)</f>
        <v>ORIFICIO # 1 PARA TEX5 - TES5 - 067B2789</v>
      </c>
      <c r="C159">
        <f>VLOOKUP(Tabla20[[#This Row],[CODIGO ]],STOCKSANLUIS[],10,FALSE)</f>
        <v>1</v>
      </c>
      <c r="D159">
        <v>10</v>
      </c>
      <c r="E159">
        <f>Tabla20[[#This Row],[PROMEDIO]]-Tabla20[[#This Row],[CANTIDAD ALM01]]</f>
        <v>9</v>
      </c>
      <c r="F159">
        <f>IFERROR(VLOOKUP(Tabla20[[#This Row],[CODIGO ]],STOCK_PUENTEPIEDRA[],3,FALSE),"NO CUENTA CON PRODUCTO")</f>
        <v>12</v>
      </c>
      <c r="G159" t="str">
        <f>IF(Tabla20[[#This Row],[REQUERIMIENTO]]&gt;Tabla20[[#This Row],[CANTIDAD  ALM 05]],"STOCK INSUFICIENTE","STOCK SUFICIENTE")</f>
        <v>STOCK SUFICIENTE</v>
      </c>
    </row>
    <row r="160" spans="1:7" hidden="1" x14ac:dyDescent="0.25">
      <c r="A160" t="s">
        <v>945</v>
      </c>
      <c r="B160" t="str">
        <f>VLOOKUP(Tabla20[[#This Row],[CODIGO ]],STOCKSANLUIS[],2,FALSE)</f>
        <v>ORIFICIO N°6 PARA TE-12 - 067B2709</v>
      </c>
      <c r="C160">
        <f>VLOOKUP(Tabla20[[#This Row],[CODIGO ]],STOCKSANLUIS[],10,FALSE)</f>
        <v>0</v>
      </c>
      <c r="D160">
        <v>10</v>
      </c>
      <c r="E160">
        <f>Tabla20[[#This Row],[PROMEDIO]]-Tabla20[[#This Row],[CANTIDAD ALM01]]</f>
        <v>10</v>
      </c>
      <c r="F160">
        <f>IFERROR(VLOOKUP(Tabla20[[#This Row],[CODIGO ]],STOCK_PUENTEPIEDRA[],3,FALSE),"NO CUENTA CON PRODUCTO")</f>
        <v>1</v>
      </c>
      <c r="G160" t="str">
        <f>IF(Tabla20[[#This Row],[REQUERIMIENTO]]&gt;Tabla20[[#This Row],[CANTIDAD  ALM 05]],"STOCK INSUFICIENTE","STOCK SUFICIENTE")</f>
        <v>STOCK INSUFICIENTE</v>
      </c>
    </row>
    <row r="161" spans="1:7" x14ac:dyDescent="0.25">
      <c r="A161" t="s">
        <v>723</v>
      </c>
      <c r="B161" t="str">
        <f>VLOOKUP(Tabla20[[#This Row],[CODIGO ]],STOCKSANLUIS[],2,FALSE)</f>
        <v>CUERPO DE VALVULA SOLENOIDE DANFOSS EVR 6 - 1/2  SOLDABLE  032F1209</v>
      </c>
      <c r="C161">
        <f>VLOOKUP(Tabla20[[#This Row],[CODIGO ]],STOCKSANLUIS[],10,FALSE)</f>
        <v>8</v>
      </c>
      <c r="D161">
        <v>20</v>
      </c>
      <c r="E161">
        <f>Tabla20[[#This Row],[PROMEDIO]]-Tabla20[[#This Row],[CANTIDAD ALM01]]</f>
        <v>12</v>
      </c>
      <c r="F161">
        <f>IFERROR(VLOOKUP(Tabla20[[#This Row],[CODIGO ]],STOCK_PUENTEPIEDRA[],3,FALSE),"NO CUENTA CON PRODUCTO")</f>
        <v>2</v>
      </c>
      <c r="G161" t="str">
        <f>IF(Tabla20[[#This Row],[REQUERIMIENTO]]&gt;Tabla20[[#This Row],[CANTIDAD  ALM 05]],"STOCK INSUFICIENTE","STOCK SUFICIENTE")</f>
        <v>STOCK INSUFICIENTE</v>
      </c>
    </row>
    <row r="162" spans="1:7" x14ac:dyDescent="0.25">
      <c r="A162" t="s">
        <v>725</v>
      </c>
      <c r="B162" t="str">
        <f>VLOOKUP(Tabla20[[#This Row],[CODIGO ]],STOCKSANLUIS[],2,FALSE)</f>
        <v>ORIFICIO #-2 PARA TEX 5, TES 5 - 067B2790</v>
      </c>
      <c r="C162">
        <f>VLOOKUP(Tabla20[[#This Row],[CODIGO ]],STOCKSANLUIS[],10,FALSE)</f>
        <v>8</v>
      </c>
      <c r="D162">
        <v>10</v>
      </c>
      <c r="E162">
        <f>Tabla20[[#This Row],[PROMEDIO]]-Tabla20[[#This Row],[CANTIDAD ALM01]]</f>
        <v>2</v>
      </c>
      <c r="F162">
        <f>IFERROR(VLOOKUP(Tabla20[[#This Row],[CODIGO ]],STOCK_PUENTEPIEDRA[],3,FALSE),"NO CUENTA CON PRODUCTO")</f>
        <v>2</v>
      </c>
      <c r="G162" t="str">
        <f>IF(Tabla20[[#This Row],[REQUERIMIENTO]]&gt;Tabla20[[#This Row],[CANTIDAD  ALM 05]],"STOCK INSUFICIENTE","STOCK SUFICIENTE")</f>
        <v>STOCK SUFICIENTE</v>
      </c>
    </row>
    <row r="163" spans="1:7" hidden="1" x14ac:dyDescent="0.25">
      <c r="A163" t="s">
        <v>791</v>
      </c>
      <c r="B163" t="str">
        <f>VLOOKUP(Tabla20[[#This Row],[CODIGO ]],STOCKSANLUIS[],2,FALSE)</f>
        <v>ORIFICIO Nº8 PARA TE-20 - 067B2771</v>
      </c>
      <c r="C163">
        <f>VLOOKUP(Tabla20[[#This Row],[CODIGO ]],STOCKSANLUIS[],10,FALSE)</f>
        <v>1</v>
      </c>
      <c r="E163">
        <f>Tabla20[[#This Row],[PROMEDIO]]-Tabla20[[#This Row],[CANTIDAD ALM01]]</f>
        <v>-1</v>
      </c>
      <c r="F163">
        <f>IFERROR(VLOOKUP(Tabla20[[#This Row],[CODIGO ]],STOCK_PUENTEPIEDRA[],3,FALSE),"NO CUENTA CON PRODUCTO")</f>
        <v>0</v>
      </c>
      <c r="G163" t="str">
        <f>IF(Tabla20[[#This Row],[REQUERIMIENTO]]&gt;Tabla20[[#This Row],[CANTIDAD  ALM 05]],"STOCK INSUFICIENTE","STOCK SUFICIENTE")</f>
        <v>STOCK SUFICIENTE</v>
      </c>
    </row>
    <row r="164" spans="1:7" hidden="1" x14ac:dyDescent="0.25">
      <c r="A164" t="s">
        <v>847</v>
      </c>
      <c r="B164" t="str">
        <f>VLOOKUP(Tabla20[[#This Row],[CODIGO ]],STOCKSANLUIS[],2,FALSE)</f>
        <v>CAJA ELECTRICA DANFOSS DE 9HP - 10.5HP - 191U8005 - 01</v>
      </c>
      <c r="C164">
        <f>VLOOKUP(Tabla20[[#This Row],[CODIGO ]],STOCKSANLUIS[],10,FALSE)</f>
        <v>2</v>
      </c>
      <c r="E164">
        <f>Tabla20[[#This Row],[PROMEDIO]]-Tabla20[[#This Row],[CANTIDAD ALM01]]</f>
        <v>-2</v>
      </c>
      <c r="F164" t="str">
        <f>IFERROR(VLOOKUP(Tabla20[[#This Row],[CODIGO ]],STOCK_PUENTEPIEDRA[],3,FALSE),"NO CUENTA CON PRODUCTO")</f>
        <v>NO CUENTA CON PRODUCTO</v>
      </c>
      <c r="G164" t="str">
        <f>IF(Tabla20[[#This Row],[REQUERIMIENTO]]&gt;Tabla20[[#This Row],[CANTIDAD  ALM 05]],"STOCK INSUFICIENTE","STOCK SUFICIENTE")</f>
        <v>STOCK SUFICIENTE</v>
      </c>
    </row>
    <row r="165" spans="1:7" hidden="1" x14ac:dyDescent="0.25">
      <c r="A165" t="s">
        <v>1005</v>
      </c>
      <c r="B165" t="str">
        <f>VLOOKUP(Tabla20[[#This Row],[CODIGO ]],STOCKSANLUIS[],2,FALSE)</f>
        <v>PORTA FILTRO CERAMICO DE 2 5/8" - DCR-04821S - 1 NÚCLEO - DANFOSS - 023U7276</v>
      </c>
      <c r="C165">
        <f>VLOOKUP(Tabla20[[#This Row],[CODIGO ]],STOCKSANLUIS[],10,FALSE)</f>
        <v>0</v>
      </c>
      <c r="E165">
        <f>Tabla20[[#This Row],[PROMEDIO]]-Tabla20[[#This Row],[CANTIDAD ALM01]]</f>
        <v>0</v>
      </c>
      <c r="F165" t="str">
        <f>IFERROR(VLOOKUP(Tabla20[[#This Row],[CODIGO ]],STOCK_PUENTEPIEDRA[],3,FALSE),"NO CUENTA CON PRODUCTO")</f>
        <v>NO CUENTA CON PRODUCTO</v>
      </c>
      <c r="G165" t="str">
        <f>IF(Tabla20[[#This Row],[REQUERIMIENTO]]&gt;Tabla20[[#This Row],[CANTIDAD  ALM 05]],"STOCK INSUFICIENTE","STOCK SUFICIENTE")</f>
        <v>STOCK SUFICIENTE</v>
      </c>
    </row>
    <row r="166" spans="1:7" hidden="1" x14ac:dyDescent="0.25">
      <c r="A166" t="s">
        <v>1009</v>
      </c>
      <c r="B166" t="str">
        <f>VLOOKUP(Tabla20[[#This Row],[CODIGO ]],STOCKSANLUIS[],2,FALSE)</f>
        <v>COMPRESOR HERMETICO MANEUROP MT 064 - 5.5 HP  440V/3/60HZ</v>
      </c>
      <c r="C166">
        <f>VLOOKUP(Tabla20[[#This Row],[CODIGO ]],STOCKSANLUIS[],10,FALSE)</f>
        <v>0</v>
      </c>
      <c r="E166">
        <f>Tabla20[[#This Row],[PROMEDIO]]-Tabla20[[#This Row],[CANTIDAD ALM01]]</f>
        <v>0</v>
      </c>
      <c r="F166" t="str">
        <f>IFERROR(VLOOKUP(Tabla20[[#This Row],[CODIGO ]],STOCK_PUENTEPIEDRA[],3,FALSE),"NO CUENTA CON PRODUCTO")</f>
        <v>NO CUENTA CON PRODUCTO</v>
      </c>
      <c r="G166" t="str">
        <f>IF(Tabla20[[#This Row],[REQUERIMIENTO]]&gt;Tabla20[[#This Row],[CANTIDAD  ALM 05]],"STOCK INSUFICIENTE","STOCK SUFICIENTE")</f>
        <v>STOCK SUFICIENTE</v>
      </c>
    </row>
    <row r="167" spans="1:7" hidden="1" x14ac:dyDescent="0.25">
      <c r="A167" t="s">
        <v>1011</v>
      </c>
      <c r="B167" t="str">
        <f>VLOOKUP(Tabla20[[#This Row],[CODIGO ]],STOCKSANLUIS[],2,FALSE)</f>
        <v>COMPRESOR HERMETICO MANEUROP MT 080 - 7.0 HP  440V/3/60HZ</v>
      </c>
      <c r="C167">
        <f>VLOOKUP(Tabla20[[#This Row],[CODIGO ]],STOCKSANLUIS[],10,FALSE)</f>
        <v>0</v>
      </c>
      <c r="E167">
        <f>Tabla20[[#This Row],[PROMEDIO]]-Tabla20[[#This Row],[CANTIDAD ALM01]]</f>
        <v>0</v>
      </c>
      <c r="F167" t="str">
        <f>IFERROR(VLOOKUP(Tabla20[[#This Row],[CODIGO ]],STOCK_PUENTEPIEDRA[],3,FALSE),"NO CUENTA CON PRODUCTO")</f>
        <v>NO CUENTA CON PRODUCTO</v>
      </c>
      <c r="G167" t="str">
        <f>IF(Tabla20[[#This Row],[REQUERIMIENTO]]&gt;Tabla20[[#This Row],[CANTIDAD  ALM 05]],"STOCK INSUFICIENTE","STOCK SUFICIENTE")</f>
        <v>STOCK SUFICIENTE</v>
      </c>
    </row>
    <row r="168" spans="1:7" hidden="1" x14ac:dyDescent="0.25">
      <c r="A168" t="s">
        <v>1013</v>
      </c>
      <c r="B168" t="str">
        <f>VLOOKUP(Tabla20[[#This Row],[CODIGO ]],STOCKSANLUIS[],2,FALSE)</f>
        <v>COMPRESOR MANEUROP MT100HS4DVE 460/3P/60</v>
      </c>
      <c r="C168">
        <f>VLOOKUP(Tabla20[[#This Row],[CODIGO ]],STOCKSANLUIS[],10,FALSE)</f>
        <v>0</v>
      </c>
      <c r="E168">
        <f>Tabla20[[#This Row],[PROMEDIO]]-Tabla20[[#This Row],[CANTIDAD ALM01]]</f>
        <v>0</v>
      </c>
      <c r="F168" t="str">
        <f>IFERROR(VLOOKUP(Tabla20[[#This Row],[CODIGO ]],STOCK_PUENTEPIEDRA[],3,FALSE),"NO CUENTA CON PRODUCTO")</f>
        <v>NO CUENTA CON PRODUCTO</v>
      </c>
      <c r="G168" t="str">
        <f>IF(Tabla20[[#This Row],[REQUERIMIENTO]]&gt;Tabla20[[#This Row],[CANTIDAD  ALM 05]],"STOCK INSUFICIENTE","STOCK SUFICIENTE")</f>
        <v>STOCK SUFICIENTE</v>
      </c>
    </row>
    <row r="169" spans="1:7" hidden="1" x14ac:dyDescent="0.25">
      <c r="A169" t="s">
        <v>1015</v>
      </c>
      <c r="B169" t="str">
        <f>VLOOKUP(Tabla20[[#This Row],[CODIGO ]],STOCKSANLUIS[],2,FALSE)</f>
        <v>UNIDAD CONDENSADORA DANFOSS HCM 036 B21Q - 3.0 HP 220V/3/60HZ</v>
      </c>
      <c r="C169">
        <f>VLOOKUP(Tabla20[[#This Row],[CODIGO ]],STOCKSANLUIS[],10,FALSE)</f>
        <v>0</v>
      </c>
      <c r="E169">
        <f>Tabla20[[#This Row],[PROMEDIO]]-Tabla20[[#This Row],[CANTIDAD ALM01]]</f>
        <v>0</v>
      </c>
      <c r="F169" t="str">
        <f>IFERROR(VLOOKUP(Tabla20[[#This Row],[CODIGO ]],STOCK_PUENTEPIEDRA[],3,FALSE),"NO CUENTA CON PRODUCTO")</f>
        <v>NO CUENTA CON PRODUCTO</v>
      </c>
      <c r="G169" t="str">
        <f>IF(Tabla20[[#This Row],[REQUERIMIENTO]]&gt;Tabla20[[#This Row],[CANTIDAD  ALM 05]],"STOCK INSUFICIENTE","STOCK SUFICIENTE")</f>
        <v>STOCK SUFICIENTE</v>
      </c>
    </row>
    <row r="170" spans="1:7" hidden="1" x14ac:dyDescent="0.25">
      <c r="A170" t="s">
        <v>1017</v>
      </c>
      <c r="B170" t="str">
        <f>VLOOKUP(Tabla20[[#This Row],[CODIGO ]],STOCKSANLUIS[],2,FALSE)</f>
        <v>UNIDAD CONDENSADORA DANFOSS HCM 050 B21Q - 4.5 HP 220V/3/60HZ</v>
      </c>
      <c r="C170">
        <f>VLOOKUP(Tabla20[[#This Row],[CODIGO ]],STOCKSANLUIS[],10,FALSE)</f>
        <v>0</v>
      </c>
      <c r="E170">
        <f>Tabla20[[#This Row],[PROMEDIO]]-Tabla20[[#This Row],[CANTIDAD ALM01]]</f>
        <v>0</v>
      </c>
      <c r="F170" t="str">
        <f>IFERROR(VLOOKUP(Tabla20[[#This Row],[CODIGO ]],STOCK_PUENTEPIEDRA[],3,FALSE),"NO CUENTA CON PRODUCTO")</f>
        <v>NO CUENTA CON PRODUCTO</v>
      </c>
      <c r="G170" t="str">
        <f>IF(Tabla20[[#This Row],[REQUERIMIENTO]]&gt;Tabla20[[#This Row],[CANTIDAD  ALM 05]],"STOCK INSUFICIENTE","STOCK SUFICIENTE")</f>
        <v>STOCK SUFICIENTE</v>
      </c>
    </row>
    <row r="171" spans="1:7" hidden="1" x14ac:dyDescent="0.25">
      <c r="A171" t="s">
        <v>1019</v>
      </c>
      <c r="B171" t="str">
        <f>VLOOKUP(Tabla20[[#This Row],[CODIGO ]],STOCKSANLUIS[],2,FALSE)</f>
        <v>UNIDAD CONDENSADORA DANFOSS HGM 144 B21Q - 12.0 HP 220V/3/60HZ</v>
      </c>
      <c r="C171">
        <f>VLOOKUP(Tabla20[[#This Row],[CODIGO ]],STOCKSANLUIS[],10,FALSE)</f>
        <v>0</v>
      </c>
      <c r="E171">
        <f>Tabla20[[#This Row],[PROMEDIO]]-Tabla20[[#This Row],[CANTIDAD ALM01]]</f>
        <v>0</v>
      </c>
      <c r="F171" t="str">
        <f>IFERROR(VLOOKUP(Tabla20[[#This Row],[CODIGO ]],STOCK_PUENTEPIEDRA[],3,FALSE),"NO CUENTA CON PRODUCTO")</f>
        <v>NO CUENTA CON PRODUCTO</v>
      </c>
      <c r="G171" t="str">
        <f>IF(Tabla20[[#This Row],[REQUERIMIENTO]]&gt;Tabla20[[#This Row],[CANTIDAD  ALM 05]],"STOCK INSUFICIENTE","STOCK SUFICIENTE")</f>
        <v>STOCK SUFICIENTE</v>
      </c>
    </row>
    <row r="172" spans="1:7" hidden="1" x14ac:dyDescent="0.25">
      <c r="A172" t="s">
        <v>1021</v>
      </c>
      <c r="B172" t="str">
        <f>VLOOKUP(Tabla20[[#This Row],[CODIGO ]],STOCKSANLUIS[],2,FALSE)</f>
        <v>UNIDAD CONDENSADORA DANFOSS HGM 160 B21R - 13.5 HP 440V/3/60HZ</v>
      </c>
      <c r="C172">
        <f>VLOOKUP(Tabla20[[#This Row],[CODIGO ]],STOCKSANLUIS[],10,FALSE)</f>
        <v>0</v>
      </c>
      <c r="E172">
        <f>Tabla20[[#This Row],[PROMEDIO]]-Tabla20[[#This Row],[CANTIDAD ALM01]]</f>
        <v>0</v>
      </c>
      <c r="F172" t="str">
        <f>IFERROR(VLOOKUP(Tabla20[[#This Row],[CODIGO ]],STOCK_PUENTEPIEDRA[],3,FALSE),"NO CUENTA CON PRODUCTO")</f>
        <v>NO CUENTA CON PRODUCTO</v>
      </c>
      <c r="G172" t="str">
        <f>IF(Tabla20[[#This Row],[REQUERIMIENTO]]&gt;Tabla20[[#This Row],[CANTIDAD  ALM 05]],"STOCK INSUFICIENTE","STOCK SUFICIENTE")</f>
        <v>STOCK SUFICIENTE</v>
      </c>
    </row>
    <row r="173" spans="1:7" hidden="1" x14ac:dyDescent="0.25">
      <c r="A173" t="s">
        <v>1023</v>
      </c>
      <c r="B173" t="str">
        <f>VLOOKUP(Tabla20[[#This Row],[CODIGO ]],STOCKSANLUIS[],2,FALSE)</f>
        <v>UNIDAD CONDENSADORA DANFOSS HGM 160 B21Q - 13.5 HP  220V/3/60HZ</v>
      </c>
      <c r="C173">
        <f>VLOOKUP(Tabla20[[#This Row],[CODIGO ]],STOCKSANLUIS[],10,FALSE)</f>
        <v>0</v>
      </c>
      <c r="E173">
        <f>Tabla20[[#This Row],[PROMEDIO]]-Tabla20[[#This Row],[CANTIDAD ALM01]]</f>
        <v>0</v>
      </c>
      <c r="F173" t="str">
        <f>IFERROR(VLOOKUP(Tabla20[[#This Row],[CODIGO ]],STOCK_PUENTEPIEDRA[],3,FALSE),"NO CUENTA CON PRODUCTO")</f>
        <v>NO CUENTA CON PRODUCTO</v>
      </c>
      <c r="G173" t="str">
        <f>IF(Tabla20[[#This Row],[REQUERIMIENTO]]&gt;Tabla20[[#This Row],[CANTIDAD  ALM 05]],"STOCK INSUFICIENTE","STOCK SUFICIENTE")</f>
        <v>STOCK SUFICIENTE</v>
      </c>
    </row>
    <row r="174" spans="1:7" hidden="1" x14ac:dyDescent="0.25">
      <c r="A174" t="s">
        <v>869</v>
      </c>
      <c r="B174" t="str">
        <f>VLOOKUP(Tabla20[[#This Row],[CODIGO ]],STOCKSANLUIS[],2,FALSE)</f>
        <v>ORIFICIO Nº7 PARA TE-12 - 067B2710</v>
      </c>
      <c r="C174">
        <f>VLOOKUP(Tabla20[[#This Row],[CODIGO ]],STOCKSANLUIS[],10,FALSE)</f>
        <v>0</v>
      </c>
      <c r="E174">
        <f>Tabla20[[#This Row],[PROMEDIO]]-Tabla20[[#This Row],[CANTIDAD ALM01]]</f>
        <v>0</v>
      </c>
      <c r="F174">
        <f>IFERROR(VLOOKUP(Tabla20[[#This Row],[CODIGO ]],STOCK_PUENTEPIEDRA[],3,FALSE),"NO CUENTA CON PRODUCTO")</f>
        <v>0</v>
      </c>
      <c r="G174" t="str">
        <f>IF(Tabla20[[#This Row],[REQUERIMIENTO]]&gt;Tabla20[[#This Row],[CANTIDAD  ALM 05]],"STOCK INSUFICIENTE","STOCK SUFICIENTE")</f>
        <v>STOCK SUFICIENTE</v>
      </c>
    </row>
    <row r="175" spans="1:7" hidden="1" x14ac:dyDescent="0.25">
      <c r="A175" t="s">
        <v>1055</v>
      </c>
      <c r="B175" t="str">
        <f>VLOOKUP(Tabla20[[#This Row],[CODIGO ]],STOCKSANLUIS[],2,FALSE)</f>
        <v>VALVULA CHECK ANTIRRETORNO O  DE RETENCIÓN DANFOSS NRVH 35S - 1 5/8" ANGULAR - 020-1073</v>
      </c>
      <c r="C175">
        <f>VLOOKUP(Tabla20[[#This Row],[CODIGO ]],STOCKSANLUIS[],10,FALSE)</f>
        <v>0</v>
      </c>
      <c r="E175">
        <f>Tabla20[[#This Row],[PROMEDIO]]-Tabla20[[#This Row],[CANTIDAD ALM01]]</f>
        <v>0</v>
      </c>
      <c r="F175" t="str">
        <f>IFERROR(VLOOKUP(Tabla20[[#This Row],[CODIGO ]],STOCK_PUENTEPIEDRA[],3,FALSE),"NO CUENTA CON PRODUCTO")</f>
        <v>NO CUENTA CON PRODUCTO</v>
      </c>
      <c r="G175" t="str">
        <f>IF(Tabla20[[#This Row],[REQUERIMIENTO]]&gt;Tabla20[[#This Row],[CANTIDAD  ALM 05]],"STOCK INSUFICIENTE","STOCK SUFICIENTE")</f>
        <v>STOCK SUFICIENTE</v>
      </c>
    </row>
    <row r="176" spans="1:7" hidden="1" x14ac:dyDescent="0.25">
      <c r="A176" t="s">
        <v>1057</v>
      </c>
      <c r="B176" t="str">
        <f>VLOOKUP(Tabla20[[#This Row],[CODIGO ]],STOCKSANLUIS[],2,FALSE)</f>
        <v>BOBINA DE SOLENOIDE - 220V/60HZ/16W - COD - 018F6814 - DANFOSS</v>
      </c>
      <c r="C176">
        <f>VLOOKUP(Tabla20[[#This Row],[CODIGO ]],STOCKSANLUIS[],10,FALSE)</f>
        <v>0</v>
      </c>
      <c r="E176">
        <f>Tabla20[[#This Row],[PROMEDIO]]-Tabla20[[#This Row],[CANTIDAD ALM01]]</f>
        <v>0</v>
      </c>
      <c r="F176" t="str">
        <f>IFERROR(VLOOKUP(Tabla20[[#This Row],[CODIGO ]],STOCK_PUENTEPIEDRA[],3,FALSE),"NO CUENTA CON PRODUCTO")</f>
        <v>NO CUENTA CON PRODUCTO</v>
      </c>
      <c r="G176" t="str">
        <f>IF(Tabla20[[#This Row],[REQUERIMIENTO]]&gt;Tabla20[[#This Row],[CANTIDAD  ALM 05]],"STOCK INSUFICIENTE","STOCK SUFICIENTE")</f>
        <v>STOCK SUFICIENTE</v>
      </c>
    </row>
    <row r="177" spans="1:7" hidden="1" x14ac:dyDescent="0.25">
      <c r="A177" t="s">
        <v>1059</v>
      </c>
      <c r="B177" t="str">
        <f>VLOOKUP(Tabla20[[#This Row],[CODIGO ]],STOCKSANLUIS[],2,FALSE)</f>
        <v>UNIDAD CONDENSADORA DANFOSS HCM 028 B21Q - 2.5 HP 220V/3/60HZ</v>
      </c>
      <c r="C177">
        <f>VLOOKUP(Tabla20[[#This Row],[CODIGO ]],STOCKSANLUIS[],10,FALSE)</f>
        <v>0</v>
      </c>
      <c r="E177">
        <f>Tabla20[[#This Row],[PROMEDIO]]-Tabla20[[#This Row],[CANTIDAD ALM01]]</f>
        <v>0</v>
      </c>
      <c r="F177" t="str">
        <f>IFERROR(VLOOKUP(Tabla20[[#This Row],[CODIGO ]],STOCK_PUENTEPIEDRA[],3,FALSE),"NO CUENTA CON PRODUCTO")</f>
        <v>NO CUENTA CON PRODUCTO</v>
      </c>
      <c r="G177" t="str">
        <f>IF(Tabla20[[#This Row],[REQUERIMIENTO]]&gt;Tabla20[[#This Row],[CANTIDAD  ALM 05]],"STOCK INSUFICIENTE","STOCK SUFICIENTE")</f>
        <v>STOCK SUFICIENTE</v>
      </c>
    </row>
    <row r="178" spans="1:7" hidden="1" x14ac:dyDescent="0.25">
      <c r="A178" t="s">
        <v>1061</v>
      </c>
      <c r="B178" t="str">
        <f>VLOOKUP(Tabla20[[#This Row],[CODIGO ]],STOCKSANLUIS[],2,FALSE)</f>
        <v>COMPRESOR SCROLLTECH HRM060 - 5.0 TR - R22  220V/3PH/60HZ</v>
      </c>
      <c r="C178">
        <f>VLOOKUP(Tabla20[[#This Row],[CODIGO ]],STOCKSANLUIS[],10,FALSE)</f>
        <v>0</v>
      </c>
      <c r="E178">
        <f>Tabla20[[#This Row],[PROMEDIO]]-Tabla20[[#This Row],[CANTIDAD ALM01]]</f>
        <v>0</v>
      </c>
      <c r="F178" t="str">
        <f>IFERROR(VLOOKUP(Tabla20[[#This Row],[CODIGO ]],STOCK_PUENTEPIEDRA[],3,FALSE),"NO CUENTA CON PRODUCTO")</f>
        <v>NO CUENTA CON PRODUCTO</v>
      </c>
      <c r="G178" t="str">
        <f>IF(Tabla20[[#This Row],[REQUERIMIENTO]]&gt;Tabla20[[#This Row],[CANTIDAD  ALM 05]],"STOCK INSUFICIENTE","STOCK SUFICIENTE")</f>
        <v>STOCK SUFICIENTE</v>
      </c>
    </row>
    <row r="179" spans="1:7" hidden="1" x14ac:dyDescent="0.25">
      <c r="A179" t="s">
        <v>1063</v>
      </c>
      <c r="B179" t="str">
        <f>VLOOKUP(Tabla20[[#This Row],[CODIGO ]],STOCKSANLUIS[],2,FALSE)</f>
        <v>COMPRESOR SCROLL PERFORMER SM125-3CAM, R22, 220V/3PH/60HZ - 10TR.</v>
      </c>
      <c r="C179">
        <f>VLOOKUP(Tabla20[[#This Row],[CODIGO ]],STOCKSANLUIS[],10,FALSE)</f>
        <v>0</v>
      </c>
      <c r="E179">
        <f>Tabla20[[#This Row],[PROMEDIO]]-Tabla20[[#This Row],[CANTIDAD ALM01]]</f>
        <v>0</v>
      </c>
      <c r="F179" t="str">
        <f>IFERROR(VLOOKUP(Tabla20[[#This Row],[CODIGO ]],STOCK_PUENTEPIEDRA[],3,FALSE),"NO CUENTA CON PRODUCTO")</f>
        <v>NO CUENTA CON PRODUCTO</v>
      </c>
      <c r="G179" t="str">
        <f>IF(Tabla20[[#This Row],[REQUERIMIENTO]]&gt;Tabla20[[#This Row],[CANTIDAD  ALM 05]],"STOCK INSUFICIENTE","STOCK SUFICIENTE")</f>
        <v>STOCK SUFICIENTE</v>
      </c>
    </row>
    <row r="180" spans="1:7" hidden="1" x14ac:dyDescent="0.25">
      <c r="A180" t="s">
        <v>1077</v>
      </c>
      <c r="B180" t="str">
        <f>VLOOKUP(Tabla20[[#This Row],[CODIGO ]],STOCKSANLUIS[],2,FALSE)</f>
        <v>COMPRESOR SCROLL PERFORMER SM185-9CAM, R22, 380V/3PH/60HZ</v>
      </c>
      <c r="C180">
        <f>VLOOKUP(Tabla20[[#This Row],[CODIGO ]],STOCKSANLUIS[],10,FALSE)</f>
        <v>0</v>
      </c>
      <c r="E180">
        <f>Tabla20[[#This Row],[PROMEDIO]]-Tabla20[[#This Row],[CANTIDAD ALM01]]</f>
        <v>0</v>
      </c>
      <c r="F180" t="str">
        <f>IFERROR(VLOOKUP(Tabla20[[#This Row],[CODIGO ]],STOCK_PUENTEPIEDRA[],3,FALSE),"NO CUENTA CON PRODUCTO")</f>
        <v>NO CUENTA CON PRODUCTO</v>
      </c>
      <c r="G180" t="str">
        <f>IF(Tabla20[[#This Row],[REQUERIMIENTO]]&gt;Tabla20[[#This Row],[CANTIDAD  ALM 05]],"STOCK INSUFICIENTE","STOCK SUFICIENTE")</f>
        <v>STOCK SUFICIENTE</v>
      </c>
    </row>
    <row r="181" spans="1:7" hidden="1" x14ac:dyDescent="0.25">
      <c r="A181" t="s">
        <v>1079</v>
      </c>
      <c r="B181" t="str">
        <f>VLOOKUP(Tabla20[[#This Row],[CODIGO ]],STOCKSANLUIS[],2,FALSE)</f>
        <v>VALVULA DE EXPANSION DANFOSS TES 2 - S/ORIFICIO MOP 15°C 068Z3405</v>
      </c>
      <c r="C181">
        <f>VLOOKUP(Tabla20[[#This Row],[CODIGO ]],STOCKSANLUIS[],10,FALSE)</f>
        <v>0</v>
      </c>
      <c r="E181">
        <f>Tabla20[[#This Row],[PROMEDIO]]-Tabla20[[#This Row],[CANTIDAD ALM01]]</f>
        <v>0</v>
      </c>
      <c r="F181" t="str">
        <f>IFERROR(VLOOKUP(Tabla20[[#This Row],[CODIGO ]],STOCK_PUENTEPIEDRA[],3,FALSE),"NO CUENTA CON PRODUCTO")</f>
        <v>NO CUENTA CON PRODUCTO</v>
      </c>
      <c r="G181" t="str">
        <f>IF(Tabla20[[#This Row],[REQUERIMIENTO]]&gt;Tabla20[[#This Row],[CANTIDAD  ALM 05]],"STOCK INSUFICIENTE","STOCK SUFICIENTE")</f>
        <v>STOCK SUFICIENTE</v>
      </c>
    </row>
    <row r="182" spans="1:7" hidden="1" x14ac:dyDescent="0.25">
      <c r="A182" t="s">
        <v>947</v>
      </c>
      <c r="B182" t="str">
        <f>VLOOKUP(Tabla20[[#This Row],[CODIGO ]],STOCKSANLUIS[],2,FALSE)</f>
        <v>ELEMENTO TERMOSTATICO DANFOSS TES-12 COD. 067B3347</v>
      </c>
      <c r="C182">
        <f>VLOOKUP(Tabla20[[#This Row],[CODIGO ]],STOCKSANLUIS[],10,FALSE)</f>
        <v>5</v>
      </c>
      <c r="E182">
        <f>Tabla20[[#This Row],[PROMEDIO]]-Tabla20[[#This Row],[CANTIDAD ALM01]]</f>
        <v>-5</v>
      </c>
      <c r="F182">
        <f>IFERROR(VLOOKUP(Tabla20[[#This Row],[CODIGO ]],STOCK_PUENTEPIEDRA[],3,FALSE),"NO CUENTA CON PRODUCTO")</f>
        <v>0</v>
      </c>
      <c r="G182" t="str">
        <f>IF(Tabla20[[#This Row],[REQUERIMIENTO]]&gt;Tabla20[[#This Row],[CANTIDAD  ALM 05]],"STOCK INSUFICIENTE","STOCK SUFICIENTE")</f>
        <v>STOCK SUFICIENTE</v>
      </c>
    </row>
    <row r="183" spans="1:7" x14ac:dyDescent="0.25">
      <c r="A183" t="s">
        <v>1173</v>
      </c>
      <c r="B183" t="str">
        <f>VLOOKUP(Tabla20[[#This Row],[CODIGO ]],STOCKSANLUIS[],2,FALSE)</f>
        <v>FILTRO CERAMICO SECADO 100% NUCLEO SOLIDO DANFOSS 48-DM  CON JUNTA - 023U1392</v>
      </c>
      <c r="C183">
        <f>VLOOKUP(Tabla20[[#This Row],[CODIGO ]],STOCKSANLUIS[],10,FALSE)</f>
        <v>7</v>
      </c>
      <c r="D183">
        <v>20</v>
      </c>
      <c r="E183">
        <f>Tabla20[[#This Row],[PROMEDIO]]-Tabla20[[#This Row],[CANTIDAD ALM01]]</f>
        <v>13</v>
      </c>
      <c r="F183">
        <f>IFERROR(VLOOKUP(Tabla20[[#This Row],[CODIGO ]],STOCK_PUENTEPIEDRA[],3,FALSE),"NO CUENTA CON PRODUCTO")</f>
        <v>30</v>
      </c>
      <c r="G183" t="str">
        <f>IF(Tabla20[[#This Row],[REQUERIMIENTO]]&gt;Tabla20[[#This Row],[CANTIDAD  ALM 05]],"STOCK INSUFICIENTE","STOCK SUFICIENTE")</f>
        <v>STOCK SUFICIENTE</v>
      </c>
    </row>
    <row r="184" spans="1:7" x14ac:dyDescent="0.25">
      <c r="A184" t="s">
        <v>1502</v>
      </c>
      <c r="B184" t="str">
        <f>VLOOKUP(Tabla20[[#This Row],[CODIGO ]],STOCKSANLUIS[],2,FALSE)</f>
        <v>ORIFICIO Nº9 PARA TE-20 COD. 067B2773</v>
      </c>
      <c r="C184">
        <f>VLOOKUP(Tabla20[[#This Row],[CODIGO ]],STOCKSANLUIS[],10,FALSE)</f>
        <v>6</v>
      </c>
      <c r="D184">
        <v>10</v>
      </c>
      <c r="E184">
        <f>Tabla20[[#This Row],[PROMEDIO]]-Tabla20[[#This Row],[CANTIDAD ALM01]]</f>
        <v>4</v>
      </c>
      <c r="F184">
        <f>IFERROR(VLOOKUP(Tabla20[[#This Row],[CODIGO ]],STOCK_PUENTEPIEDRA[],3,FALSE),"NO CUENTA CON PRODUCTO")</f>
        <v>1</v>
      </c>
      <c r="G184" t="str">
        <f>IF(Tabla20[[#This Row],[REQUERIMIENTO]]&gt;Tabla20[[#This Row],[CANTIDAD  ALM 05]],"STOCK INSUFICIENTE","STOCK SUFICIENTE")</f>
        <v>STOCK INSUFICIENTE</v>
      </c>
    </row>
    <row r="185" spans="1:7" hidden="1" x14ac:dyDescent="0.25">
      <c r="A185" t="s">
        <v>1109</v>
      </c>
      <c r="B185" t="str">
        <f>VLOOKUP(Tabla20[[#This Row],[CODIGO ]],STOCKSANLUIS[],2,FALSE)</f>
        <v>COMPRESOR HERMETICO DANFOSS MTZ160 - 13.5HP - 440V/3F/60HZ - R-134A/404A/507A/407C (NO INC. VALV. V02/V04 Y RESIST. DE CARTER)</v>
      </c>
      <c r="C185">
        <f>VLOOKUP(Tabla20[[#This Row],[CODIGO ]],STOCKSANLUIS[],10,FALSE)</f>
        <v>0</v>
      </c>
      <c r="E185">
        <f>Tabla20[[#This Row],[PROMEDIO]]-Tabla20[[#This Row],[CANTIDAD ALM01]]</f>
        <v>0</v>
      </c>
      <c r="F185">
        <f>IFERROR(VLOOKUP(Tabla20[[#This Row],[CODIGO ]],STOCK_PUENTEPIEDRA[],3,FALSE),"NO CUENTA CON PRODUCTO")</f>
        <v>0</v>
      </c>
      <c r="G185" t="str">
        <f>IF(Tabla20[[#This Row],[REQUERIMIENTO]]&gt;Tabla20[[#This Row],[CANTIDAD  ALM 05]],"STOCK INSUFICIENTE","STOCK SUFICIENTE")</f>
        <v>STOCK SUFICIENTE</v>
      </c>
    </row>
    <row r="186" spans="1:7" hidden="1" x14ac:dyDescent="0.25">
      <c r="A186" t="s">
        <v>1111</v>
      </c>
      <c r="B186" t="str">
        <f>VLOOKUP(Tabla20[[#This Row],[CODIGO ]],STOCKSANLUIS[],2,FALSE)</f>
        <v>PORTA FILTRO CERAMICO DE 1 1/8" - DCR-0489S - 1 NÚCLEO - DANFOSS - 023U7253</v>
      </c>
      <c r="C186">
        <f>VLOOKUP(Tabla20[[#This Row],[CODIGO ]],STOCKSANLUIS[],10,FALSE)</f>
        <v>0</v>
      </c>
      <c r="E186">
        <f>Tabla20[[#This Row],[PROMEDIO]]-Tabla20[[#This Row],[CANTIDAD ALM01]]</f>
        <v>0</v>
      </c>
      <c r="F186">
        <f>IFERROR(VLOOKUP(Tabla20[[#This Row],[CODIGO ]],STOCK_PUENTEPIEDRA[],3,FALSE),"NO CUENTA CON PRODUCTO")</f>
        <v>0</v>
      </c>
      <c r="G186" t="str">
        <f>IF(Tabla20[[#This Row],[REQUERIMIENTO]]&gt;Tabla20[[#This Row],[CANTIDAD  ALM 05]],"STOCK INSUFICIENTE","STOCK SUFICIENTE")</f>
        <v>STOCK SUFICIENTE</v>
      </c>
    </row>
    <row r="187" spans="1:7" hidden="1" x14ac:dyDescent="0.25">
      <c r="A187" t="s">
        <v>1113</v>
      </c>
      <c r="B187" t="str">
        <f>VLOOKUP(Tabla20[[#This Row],[CODIGO ]],STOCKSANLUIS[],2,FALSE)</f>
        <v>COMPRESOR SCROLL PERFORMER SM185-3CAM, R22, 220V/3PH/60HZ - 15 TR</v>
      </c>
      <c r="C187">
        <f>VLOOKUP(Tabla20[[#This Row],[CODIGO ]],STOCKSANLUIS[],10,FALSE)</f>
        <v>0</v>
      </c>
      <c r="E187">
        <f>Tabla20[[#This Row],[PROMEDIO]]-Tabla20[[#This Row],[CANTIDAD ALM01]]</f>
        <v>0</v>
      </c>
      <c r="F187" t="str">
        <f>IFERROR(VLOOKUP(Tabla20[[#This Row],[CODIGO ]],STOCK_PUENTEPIEDRA[],3,FALSE),"NO CUENTA CON PRODUCTO")</f>
        <v>NO CUENTA CON PRODUCTO</v>
      </c>
      <c r="G187" t="str">
        <f>IF(Tabla20[[#This Row],[REQUERIMIENTO]]&gt;Tabla20[[#This Row],[CANTIDAD  ALM 05]],"STOCK INSUFICIENTE","STOCK SUFICIENTE")</f>
        <v>STOCK SUFICIENTE</v>
      </c>
    </row>
    <row r="188" spans="1:7" hidden="1" x14ac:dyDescent="0.25">
      <c r="A188" t="s">
        <v>1115</v>
      </c>
      <c r="B188" t="str">
        <f>VLOOKUP(Tabla20[[#This Row],[CODIGO ]],STOCKSANLUIS[],2,FALSE)</f>
        <v>PORTA FILTRO CERAMICO DE 1 3/8" - DCR-04811S - 1 NÚCLEO - DANFOSS - 023U7254</v>
      </c>
      <c r="C188">
        <f>VLOOKUP(Tabla20[[#This Row],[CODIGO ]],STOCKSANLUIS[],10,FALSE)</f>
        <v>0</v>
      </c>
      <c r="E188">
        <f>Tabla20[[#This Row],[PROMEDIO]]-Tabla20[[#This Row],[CANTIDAD ALM01]]</f>
        <v>0</v>
      </c>
      <c r="F188">
        <f>IFERROR(VLOOKUP(Tabla20[[#This Row],[CODIGO ]],STOCK_PUENTEPIEDRA[],3,FALSE),"NO CUENTA CON PRODUCTO")</f>
        <v>0</v>
      </c>
      <c r="G188" t="str">
        <f>IF(Tabla20[[#This Row],[REQUERIMIENTO]]&gt;Tabla20[[#This Row],[CANTIDAD  ALM 05]],"STOCK INSUFICIENTE","STOCK SUFICIENTE")</f>
        <v>STOCK SUFICIENTE</v>
      </c>
    </row>
    <row r="189" spans="1:7" hidden="1" x14ac:dyDescent="0.25">
      <c r="A189" t="s">
        <v>1117</v>
      </c>
      <c r="B189" t="str">
        <f>VLOOKUP(Tabla20[[#This Row],[CODIGO ]],STOCKSANLUIS[],2,FALSE)</f>
        <v>PORTA FILTRO CERAMICO DE 5/8" - DCR-0485S - 1 NÚCLEO - DANFOSS - 023U7250</v>
      </c>
      <c r="C189">
        <f>VLOOKUP(Tabla20[[#This Row],[CODIGO ]],STOCKSANLUIS[],10,FALSE)</f>
        <v>0</v>
      </c>
      <c r="E189">
        <f>Tabla20[[#This Row],[PROMEDIO]]-Tabla20[[#This Row],[CANTIDAD ALM01]]</f>
        <v>0</v>
      </c>
      <c r="F189">
        <f>IFERROR(VLOOKUP(Tabla20[[#This Row],[CODIGO ]],STOCK_PUENTEPIEDRA[],3,FALSE),"NO CUENTA CON PRODUCTO")</f>
        <v>0</v>
      </c>
      <c r="G189" t="str">
        <f>IF(Tabla20[[#This Row],[REQUERIMIENTO]]&gt;Tabla20[[#This Row],[CANTIDAD  ALM 05]],"STOCK INSUFICIENTE","STOCK SUFICIENTE")</f>
        <v>STOCK SUFICIENTE</v>
      </c>
    </row>
    <row r="190" spans="1:7" hidden="1" x14ac:dyDescent="0.25">
      <c r="A190" t="s">
        <v>1506</v>
      </c>
      <c r="B190" t="str">
        <f>VLOOKUP(Tabla20[[#This Row],[CODIGO ]],STOCKSANLUIS[],2,FALSE)</f>
        <v>ELEMENTO TERMOSTATICO DANFOSS TEN-5 COD 067B3297</v>
      </c>
      <c r="C190">
        <f>VLOOKUP(Tabla20[[#This Row],[CODIGO ]],STOCKSANLUIS[],10,FALSE)</f>
        <v>0</v>
      </c>
      <c r="D190">
        <v>10</v>
      </c>
      <c r="E190">
        <f>Tabla20[[#This Row],[PROMEDIO]]-Tabla20[[#This Row],[CANTIDAD ALM01]]</f>
        <v>10</v>
      </c>
      <c r="F190">
        <f>IFERROR(VLOOKUP(Tabla20[[#This Row],[CODIGO ]],STOCK_PUENTEPIEDRA[],3,FALSE),"NO CUENTA CON PRODUCTO")</f>
        <v>2</v>
      </c>
      <c r="G190" t="str">
        <f>IF(Tabla20[[#This Row],[REQUERIMIENTO]]&gt;Tabla20[[#This Row],[CANTIDAD  ALM 05]],"STOCK INSUFICIENTE","STOCK SUFICIENTE")</f>
        <v>STOCK INSUFICIENTE</v>
      </c>
    </row>
    <row r="191" spans="1:7" hidden="1" x14ac:dyDescent="0.25">
      <c r="A191" t="s">
        <v>1187</v>
      </c>
      <c r="B191" t="str">
        <f>VLOOKUP(Tabla20[[#This Row],[CODIGO ]],STOCKSANLUIS[],2,FALSE)</f>
        <v>VALVULA CHECK ANTIRRETORNO O  DE RETENCIÓN  DANFOSS NRVH 28S - 1 3/8" ANGULAR - 020-1068</v>
      </c>
      <c r="C191">
        <f>VLOOKUP(Tabla20[[#This Row],[CODIGO ]],STOCKSANLUIS[],10,FALSE)</f>
        <v>0</v>
      </c>
      <c r="E191">
        <f>Tabla20[[#This Row],[PROMEDIO]]-Tabla20[[#This Row],[CANTIDAD ALM01]]</f>
        <v>0</v>
      </c>
      <c r="F191">
        <f>IFERROR(VLOOKUP(Tabla20[[#This Row],[CODIGO ]],STOCK_PUENTEPIEDRA[],3,FALSE),"NO CUENTA CON PRODUCTO")</f>
        <v>0</v>
      </c>
      <c r="G191" t="str">
        <f>IF(Tabla20[[#This Row],[REQUERIMIENTO]]&gt;Tabla20[[#This Row],[CANTIDAD  ALM 05]],"STOCK INSUFICIENTE","STOCK SUFICIENTE")</f>
        <v>STOCK SUFICIENTE</v>
      </c>
    </row>
    <row r="192" spans="1:7" hidden="1" x14ac:dyDescent="0.25">
      <c r="A192" t="s">
        <v>1189</v>
      </c>
      <c r="B192" t="str">
        <f>VLOOKUP(Tabla20[[#This Row],[CODIGO ]],STOCKSANLUIS[],2,FALSE)</f>
        <v>VALVULA CHECK ANTIRRETORNO O  DE RETENCIÓN  DANFOSS NRVH 22S - 1 1/8" ANGULAR - 020-1072</v>
      </c>
      <c r="C192">
        <f>VLOOKUP(Tabla20[[#This Row],[CODIGO ]],STOCKSANLUIS[],10,FALSE)</f>
        <v>0</v>
      </c>
      <c r="E192">
        <f>Tabla20[[#This Row],[PROMEDIO]]-Tabla20[[#This Row],[CANTIDAD ALM01]]</f>
        <v>0</v>
      </c>
      <c r="F192">
        <f>IFERROR(VLOOKUP(Tabla20[[#This Row],[CODIGO ]],STOCK_PUENTEPIEDRA[],3,FALSE),"NO CUENTA CON PRODUCTO")</f>
        <v>0</v>
      </c>
      <c r="G192" t="str">
        <f>IF(Tabla20[[#This Row],[REQUERIMIENTO]]&gt;Tabla20[[#This Row],[CANTIDAD  ALM 05]],"STOCK INSUFICIENTE","STOCK SUFICIENTE")</f>
        <v>STOCK SUFICIENTE</v>
      </c>
    </row>
    <row r="193" spans="1:7" hidden="1" x14ac:dyDescent="0.25">
      <c r="A193" t="s">
        <v>1944</v>
      </c>
      <c r="B193" t="str">
        <f>VLOOKUP(Tabla20[[#This Row],[CODIGO ]],STOCKSANLUIS[],2,FALSE)</f>
        <v>ELEMENTO TERMOSTATICO DANFOSS TES20 - 067B3352</v>
      </c>
      <c r="C193">
        <f>VLOOKUP(Tabla20[[#This Row],[CODIGO ]],STOCKSANLUIS[],10,FALSE)</f>
        <v>7</v>
      </c>
      <c r="E193">
        <f>Tabla20[[#This Row],[PROMEDIO]]-Tabla20[[#This Row],[CANTIDAD ALM01]]</f>
        <v>-7</v>
      </c>
      <c r="F193">
        <f>IFERROR(VLOOKUP(Tabla20[[#This Row],[CODIGO ]],STOCK_PUENTEPIEDRA[],3,FALSE),"NO CUENTA CON PRODUCTO")</f>
        <v>0</v>
      </c>
      <c r="G193" t="str">
        <f>IF(Tabla20[[#This Row],[REQUERIMIENTO]]&gt;Tabla20[[#This Row],[CANTIDAD  ALM 05]],"STOCK INSUFICIENTE","STOCK SUFICIENTE")</f>
        <v>STOCK SUFICIENTE</v>
      </c>
    </row>
    <row r="194" spans="1:7" hidden="1" x14ac:dyDescent="0.25">
      <c r="A194" t="s">
        <v>1946</v>
      </c>
      <c r="B194" t="str">
        <f>VLOOKUP(Tabla20[[#This Row],[CODIGO ]],STOCKSANLUIS[],2,FALSE)</f>
        <v>CONTROLADOR DANFOSS ERC 213 KIT (REEMPLAZO DEL ERC 102C CON SONDAS - 080G3183)</v>
      </c>
      <c r="C194">
        <f>VLOOKUP(Tabla20[[#This Row],[CODIGO ]],STOCKSANLUIS[],10,FALSE)</f>
        <v>10</v>
      </c>
      <c r="E194">
        <f>Tabla20[[#This Row],[PROMEDIO]]-Tabla20[[#This Row],[CANTIDAD ALM01]]</f>
        <v>-10</v>
      </c>
      <c r="F194">
        <f>IFERROR(VLOOKUP(Tabla20[[#This Row],[CODIGO ]],STOCK_PUENTEPIEDRA[],3,FALSE),"NO CUENTA CON PRODUCTO")</f>
        <v>0</v>
      </c>
      <c r="G194" t="str">
        <f>IF(Tabla20[[#This Row],[REQUERIMIENTO]]&gt;Tabla20[[#This Row],[CANTIDAD  ALM 05]],"STOCK INSUFICIENTE","STOCK SUFICIENTE")</f>
        <v>STOCK SUFICIENTE</v>
      </c>
    </row>
    <row r="195" spans="1:7" hidden="1" x14ac:dyDescent="0.25">
      <c r="A195" t="s">
        <v>1203</v>
      </c>
      <c r="B195" t="str">
        <f>VLOOKUP(Tabla20[[#This Row],[CODIGO ]],STOCKSANLUIS[],2,FALSE)</f>
        <v>CUERPO VAL. ELECT. DANFOSS AKV 15-3 - 7/8" X 7/8" SOLD. - 068F5010</v>
      </c>
      <c r="C195">
        <f>VLOOKUP(Tabla20[[#This Row],[CODIGO ]],STOCKSANLUIS[],10,FALSE)</f>
        <v>0</v>
      </c>
      <c r="E195">
        <f>Tabla20[[#This Row],[PROMEDIO]]-Tabla20[[#This Row],[CANTIDAD ALM01]]</f>
        <v>0</v>
      </c>
      <c r="F195" t="str">
        <f>IFERROR(VLOOKUP(Tabla20[[#This Row],[CODIGO ]],STOCK_PUENTEPIEDRA[],3,FALSE),"NO CUENTA CON PRODUCTO")</f>
        <v>NO CUENTA CON PRODUCTO</v>
      </c>
      <c r="G195" t="str">
        <f>IF(Tabla20[[#This Row],[REQUERIMIENTO]]&gt;Tabla20[[#This Row],[CANTIDAD  ALM 05]],"STOCK INSUFICIENTE","STOCK SUFICIENTE")</f>
        <v>STOCK SUFICIENTE</v>
      </c>
    </row>
    <row r="196" spans="1:7" hidden="1" x14ac:dyDescent="0.25">
      <c r="A196" t="s">
        <v>1207</v>
      </c>
      <c r="B196" t="str">
        <f>VLOOKUP(Tabla20[[#This Row],[CODIGO ]],STOCKSANLUIS[],2,FALSE)</f>
        <v>UNIDAD CONDENSADORA DANFOSS HGM 100 B21E - 9.0 HP 440V/3/60HZ</v>
      </c>
      <c r="C196">
        <f>VLOOKUP(Tabla20[[#This Row],[CODIGO ]],STOCKSANLUIS[],10,FALSE)</f>
        <v>0</v>
      </c>
      <c r="E196">
        <f>Tabla20[[#This Row],[PROMEDIO]]-Tabla20[[#This Row],[CANTIDAD ALM01]]</f>
        <v>0</v>
      </c>
      <c r="F196" t="str">
        <f>IFERROR(VLOOKUP(Tabla20[[#This Row],[CODIGO ]],STOCK_PUENTEPIEDRA[],3,FALSE),"NO CUENTA CON PRODUCTO")</f>
        <v>NO CUENTA CON PRODUCTO</v>
      </c>
      <c r="G196" t="str">
        <f>IF(Tabla20[[#This Row],[REQUERIMIENTO]]&gt;Tabla20[[#This Row],[CANTIDAD  ALM 05]],"STOCK INSUFICIENTE","STOCK SUFICIENTE")</f>
        <v>STOCK SUFICIENTE</v>
      </c>
    </row>
    <row r="197" spans="1:7" hidden="1" x14ac:dyDescent="0.25">
      <c r="A197" t="s">
        <v>1211</v>
      </c>
      <c r="B197" t="str">
        <f>VLOOKUP(Tabla20[[#This Row],[CODIGO ]],STOCKSANLUIS[],2,FALSE)</f>
        <v>UNIDAD CONDENSADORA DANFOSS HGM 080 B21Q - 7.0 HP 440V/3/60HZ</v>
      </c>
      <c r="C197">
        <f>VLOOKUP(Tabla20[[#This Row],[CODIGO ]],STOCKSANLUIS[],10,FALSE)</f>
        <v>0</v>
      </c>
      <c r="E197">
        <f>Tabla20[[#This Row],[PROMEDIO]]-Tabla20[[#This Row],[CANTIDAD ALM01]]</f>
        <v>0</v>
      </c>
      <c r="F197" t="str">
        <f>IFERROR(VLOOKUP(Tabla20[[#This Row],[CODIGO ]],STOCK_PUENTEPIEDRA[],3,FALSE),"NO CUENTA CON PRODUCTO")</f>
        <v>NO CUENTA CON PRODUCTO</v>
      </c>
      <c r="G197" t="str">
        <f>IF(Tabla20[[#This Row],[REQUERIMIENTO]]&gt;Tabla20[[#This Row],[CANTIDAD  ALM 05]],"STOCK INSUFICIENTE","STOCK SUFICIENTE")</f>
        <v>STOCK SUFICIENTE</v>
      </c>
    </row>
    <row r="198" spans="1:7" hidden="1" x14ac:dyDescent="0.25">
      <c r="A198" t="s">
        <v>1235</v>
      </c>
      <c r="B198" t="str">
        <f>VLOOKUP(Tabla20[[#This Row],[CODIGO ]],STOCKSANLUIS[],2,FALSE)</f>
        <v>CUERPO DE VALVULA SOLENOIDE DANFOSS EVR 22 - 1 3/8 SOLDABLE - BUSCAR 00772</v>
      </c>
      <c r="C198">
        <f>VLOOKUP(Tabla20[[#This Row],[CODIGO ]],STOCKSANLUIS[],10,FALSE)</f>
        <v>0</v>
      </c>
      <c r="E198">
        <f>Tabla20[[#This Row],[PROMEDIO]]-Tabla20[[#This Row],[CANTIDAD ALM01]]</f>
        <v>0</v>
      </c>
      <c r="F198" t="str">
        <f>IFERROR(VLOOKUP(Tabla20[[#This Row],[CODIGO ]],STOCK_PUENTEPIEDRA[],3,FALSE),"NO CUENTA CON PRODUCTO")</f>
        <v>NO CUENTA CON PRODUCTO</v>
      </c>
      <c r="G198" t="str">
        <f>IF(Tabla20[[#This Row],[REQUERIMIENTO]]&gt;Tabla20[[#This Row],[CANTIDAD  ALM 05]],"STOCK INSUFICIENTE","STOCK SUFICIENTE")</f>
        <v>STOCK SUFICIENTE</v>
      </c>
    </row>
    <row r="199" spans="1:7" hidden="1" x14ac:dyDescent="0.25">
      <c r="A199" t="s">
        <v>1237</v>
      </c>
      <c r="B199" t="str">
        <f>VLOOKUP(Tabla20[[#This Row],[CODIGO ]],STOCKSANLUIS[],2,FALSE)</f>
        <v>ACUMULADOR DE SUCCION DE 1 5/8 - ASD120V13 - DANFOSS</v>
      </c>
      <c r="C199">
        <f>VLOOKUP(Tabla20[[#This Row],[CODIGO ]],STOCKSANLUIS[],10,FALSE)</f>
        <v>0</v>
      </c>
      <c r="E199">
        <f>Tabla20[[#This Row],[PROMEDIO]]-Tabla20[[#This Row],[CANTIDAD ALM01]]</f>
        <v>0</v>
      </c>
      <c r="F199" t="str">
        <f>IFERROR(VLOOKUP(Tabla20[[#This Row],[CODIGO ]],STOCK_PUENTEPIEDRA[],3,FALSE),"NO CUENTA CON PRODUCTO")</f>
        <v>NO CUENTA CON PRODUCTO</v>
      </c>
      <c r="G199" t="str">
        <f>IF(Tabla20[[#This Row],[REQUERIMIENTO]]&gt;Tabla20[[#This Row],[CANTIDAD  ALM 05]],"STOCK INSUFICIENTE","STOCK SUFICIENTE")</f>
        <v>STOCK SUFICIENTE</v>
      </c>
    </row>
    <row r="200" spans="1:7" hidden="1" x14ac:dyDescent="0.25">
      <c r="A200" t="s">
        <v>2296</v>
      </c>
      <c r="B200" t="str">
        <f>VLOOKUP(Tabla20[[#This Row],[CODIGO ]],STOCKSANLUIS[],2,FALSE)</f>
        <v>FILTRO SECADOR - 033 - 3/8 - ROSCABLE - DANFOSS DML 033 023Z5036</v>
      </c>
      <c r="C200">
        <f>VLOOKUP(Tabla20[[#This Row],[CODIGO ]],STOCKSANLUIS[],10,FALSE)</f>
        <v>10</v>
      </c>
      <c r="E200">
        <f>Tabla20[[#This Row],[PROMEDIO]]-Tabla20[[#This Row],[CANTIDAD ALM01]]</f>
        <v>-10</v>
      </c>
      <c r="F200">
        <f>IFERROR(VLOOKUP(Tabla20[[#This Row],[CODIGO ]],STOCK_PUENTEPIEDRA[],3,FALSE),"NO CUENTA CON PRODUCTO")</f>
        <v>0</v>
      </c>
      <c r="G200" t="str">
        <f>IF(Tabla20[[#This Row],[REQUERIMIENTO]]&gt;Tabla20[[#This Row],[CANTIDAD  ALM 05]],"STOCK INSUFICIENTE","STOCK SUFICIENTE")</f>
        <v>STOCK SUFICIENTE</v>
      </c>
    </row>
    <row r="201" spans="1:7" hidden="1" x14ac:dyDescent="0.25">
      <c r="A201" t="s">
        <v>2371</v>
      </c>
      <c r="B201" t="str">
        <f>VLOOKUP(Tabla20[[#This Row],[CODIGO ]],STOCKSANLUIS[],2,FALSE)</f>
        <v>VALVULA  S DANF EVR-10 DIA 1/2PULG R S/B - 032F8095</v>
      </c>
      <c r="C201">
        <f>VLOOKUP(Tabla20[[#This Row],[CODIGO ]],STOCKSANLUIS[],10,FALSE)</f>
        <v>1</v>
      </c>
      <c r="E201">
        <f>Tabla20[[#This Row],[PROMEDIO]]-Tabla20[[#This Row],[CANTIDAD ALM01]]</f>
        <v>-1</v>
      </c>
      <c r="F201" t="str">
        <f>IFERROR(VLOOKUP(Tabla20[[#This Row],[CODIGO ]],STOCK_PUENTEPIEDRA[],3,FALSE),"NO CUENTA CON PRODUCTO")</f>
        <v>NO CUENTA CON PRODUCTO</v>
      </c>
      <c r="G201" t="str">
        <f>IF(Tabla20[[#This Row],[REQUERIMIENTO]]&gt;Tabla20[[#This Row],[CANTIDAD  ALM 05]],"STOCK INSUFICIENTE","STOCK SUFICIENTE")</f>
        <v>STOCK SUFICIENTE</v>
      </c>
    </row>
    <row r="202" spans="1:7" hidden="1" x14ac:dyDescent="0.25">
      <c r="A202" t="s">
        <v>2373</v>
      </c>
      <c r="B202" t="str">
        <f>VLOOKUP(Tabla20[[#This Row],[CODIGO ]],STOCKSANLUIS[],2,FALSE)</f>
        <v>CUERPO VALV TE5 1/2 X 7/8PULG SOLD ANG - 067B4010 </v>
      </c>
      <c r="C202">
        <f>VLOOKUP(Tabla20[[#This Row],[CODIGO ]],STOCKSANLUIS[],10,FALSE)</f>
        <v>1</v>
      </c>
      <c r="E202">
        <f>Tabla20[[#This Row],[PROMEDIO]]-Tabla20[[#This Row],[CANTIDAD ALM01]]</f>
        <v>-1</v>
      </c>
      <c r="F202">
        <f>IFERROR(VLOOKUP(Tabla20[[#This Row],[CODIGO ]],STOCK_PUENTEPIEDRA[],3,FALSE),"NO CUENTA CON PRODUCTO")</f>
        <v>0</v>
      </c>
      <c r="G202" t="str">
        <f>IF(Tabla20[[#This Row],[REQUERIMIENTO]]&gt;Tabla20[[#This Row],[CANTIDAD  ALM 05]],"STOCK INSUFICIENTE","STOCK SUFICIENTE")</f>
        <v>STOCK SUFICIENTE</v>
      </c>
    </row>
    <row r="203" spans="1:7" hidden="1" x14ac:dyDescent="0.25">
      <c r="A203" t="s">
        <v>2375</v>
      </c>
      <c r="B203" t="str">
        <f>VLOOKUP(Tabla20[[#This Row],[CODIGO ]],STOCKSANLUIS[],2,FALSE)</f>
        <v>ELEMENTO TERMOSTATICO TEX20 N.40/+10°C C/MOP +15°C - 067B3286</v>
      </c>
      <c r="C203">
        <f>VLOOKUP(Tabla20[[#This Row],[CODIGO ]],STOCKSANLUIS[],10,FALSE)</f>
        <v>1</v>
      </c>
      <c r="E203">
        <f>Tabla20[[#This Row],[PROMEDIO]]-Tabla20[[#This Row],[CANTIDAD ALM01]]</f>
        <v>-1</v>
      </c>
      <c r="F203" t="str">
        <f>IFERROR(VLOOKUP(Tabla20[[#This Row],[CODIGO ]],STOCK_PUENTEPIEDRA[],3,FALSE),"NO CUENTA CON PRODUCTO")</f>
        <v>NO CUENTA CON PRODUCTO</v>
      </c>
      <c r="G203" t="str">
        <f>IF(Tabla20[[#This Row],[REQUERIMIENTO]]&gt;Tabla20[[#This Row],[CANTIDAD  ALM 05]],"STOCK INSUFICIENTE","STOCK SUFICIENTE")</f>
        <v>STOCK SUFICIENTE</v>
      </c>
    </row>
    <row r="204" spans="1:7" hidden="1" x14ac:dyDescent="0.25">
      <c r="A204" t="s">
        <v>1258</v>
      </c>
      <c r="B204" t="str">
        <f>VLOOKUP(Tabla20[[#This Row],[CODIGO ]],STOCKSANLUIS[],2,FALSE)</f>
        <v>COMPRESOR SCROLL PERFORMER SM160-3CBM, R22, 220V/3PH/60HZ</v>
      </c>
      <c r="C204">
        <f>VLOOKUP(Tabla20[[#This Row],[CODIGO ]],STOCKSANLUIS[],10,FALSE)</f>
        <v>0</v>
      </c>
      <c r="E204">
        <f>Tabla20[[#This Row],[PROMEDIO]]-Tabla20[[#This Row],[CANTIDAD ALM01]]</f>
        <v>0</v>
      </c>
      <c r="F204" t="str">
        <f>IFERROR(VLOOKUP(Tabla20[[#This Row],[CODIGO ]],STOCK_PUENTEPIEDRA[],3,FALSE),"NO CUENTA CON PRODUCTO")</f>
        <v>NO CUENTA CON PRODUCTO</v>
      </c>
      <c r="G204" t="str">
        <f>IF(Tabla20[[#This Row],[REQUERIMIENTO]]&gt;Tabla20[[#This Row],[CANTIDAD  ALM 05]],"STOCK INSUFICIENTE","STOCK SUFICIENTE")</f>
        <v>STOCK SUFICIENTE</v>
      </c>
    </row>
    <row r="205" spans="1:7" hidden="1" x14ac:dyDescent="0.25">
      <c r="A205" t="s">
        <v>2458</v>
      </c>
      <c r="B205" t="str">
        <f>VLOOKUP(Tabla20[[#This Row],[CODIGO ]],STOCKSANLUIS[],2,FALSE)</f>
        <v>ORIFICIO #-0.5 PARA TE-5, 067B2788</v>
      </c>
      <c r="C205">
        <f>VLOOKUP(Tabla20[[#This Row],[CODIGO ]],STOCKSANLUIS[],10,FALSE)</f>
        <v>1</v>
      </c>
      <c r="E205">
        <f>Tabla20[[#This Row],[PROMEDIO]]-Tabla20[[#This Row],[CANTIDAD ALM01]]</f>
        <v>-1</v>
      </c>
      <c r="F205" t="str">
        <f>IFERROR(VLOOKUP(Tabla20[[#This Row],[CODIGO ]],STOCK_PUENTEPIEDRA[],3,FALSE),"NO CUENTA CON PRODUCTO")</f>
        <v>NO CUENTA CON PRODUCTO</v>
      </c>
      <c r="G205" t="str">
        <f>IF(Tabla20[[#This Row],[REQUERIMIENTO]]&gt;Tabla20[[#This Row],[CANTIDAD  ALM 05]],"STOCK INSUFICIENTE","STOCK SUFICIENTE")</f>
        <v>STOCK SUFICIENTE</v>
      </c>
    </row>
    <row r="206" spans="1:7" x14ac:dyDescent="0.25">
      <c r="A206" t="s">
        <v>3458</v>
      </c>
      <c r="B206" t="str">
        <f>VLOOKUP(Tabla20[[#This Row],[CODIGO ]],STOCKSANLUIS[],2,FALSE)</f>
        <v xml:space="preserve">RESISTENCIA DE CARTER PTC 35W (MANEUROP ALL) - 120Z0459 </v>
      </c>
      <c r="C206">
        <f>VLOOKUP(Tabla20[[#This Row],[CODIGO ]],STOCKSANLUIS[],10,FALSE)</f>
        <v>6</v>
      </c>
      <c r="D206">
        <v>10</v>
      </c>
      <c r="E206">
        <f>Tabla20[[#This Row],[PROMEDIO]]-Tabla20[[#This Row],[CANTIDAD ALM01]]</f>
        <v>4</v>
      </c>
      <c r="F206">
        <f>IFERROR(VLOOKUP(Tabla20[[#This Row],[CODIGO ]],STOCK_PUENTEPIEDRA[],3,FALSE),"NO CUENTA CON PRODUCTO")</f>
        <v>17</v>
      </c>
      <c r="G206" t="str">
        <f>IF(Tabla20[[#This Row],[REQUERIMIENTO]]&gt;Tabla20[[#This Row],[CANTIDAD  ALM 05]],"STOCK INSUFICIENTE","STOCK SUFICIENTE")</f>
        <v>STOCK SUFICIENTE</v>
      </c>
    </row>
    <row r="207" spans="1:7" hidden="1" x14ac:dyDescent="0.25">
      <c r="A207" t="s">
        <v>2812</v>
      </c>
      <c r="B207" t="str">
        <f>VLOOKUP(Tabla20[[#This Row],[CODIGO ]],STOCKSANLUIS[],2,FALSE)</f>
        <v>SENSOR DE TEMPERATURA PTC, PARA EKC  - 084N1161</v>
      </c>
      <c r="C207">
        <f>VLOOKUP(Tabla20[[#This Row],[CODIGO ]],STOCKSANLUIS[],10,FALSE)</f>
        <v>2</v>
      </c>
      <c r="E207">
        <f>Tabla20[[#This Row],[PROMEDIO]]-Tabla20[[#This Row],[CANTIDAD ALM01]]</f>
        <v>-2</v>
      </c>
      <c r="F207" t="str">
        <f>IFERROR(VLOOKUP(Tabla20[[#This Row],[CODIGO ]],STOCK_PUENTEPIEDRA[],3,FALSE),"NO CUENTA CON PRODUCTO")</f>
        <v>NO CUENTA CON PRODUCTO</v>
      </c>
      <c r="G207" t="str">
        <f>IF(Tabla20[[#This Row],[REQUERIMIENTO]]&gt;Tabla20[[#This Row],[CANTIDAD  ALM 05]],"STOCK INSUFICIENTE","STOCK SUFICIENTE")</f>
        <v>STOCK SUFICIENTE</v>
      </c>
    </row>
    <row r="208" spans="1:7" x14ac:dyDescent="0.25">
      <c r="A208" t="s">
        <v>3259</v>
      </c>
      <c r="B208" t="str">
        <f>VLOOKUP(Tabla20[[#This Row],[CODIGO ]],STOCKSANLUIS[],2,FALSE)</f>
        <v>ORIFICIO #3 PARA TE5 - 067B2791 R22, R134, R404, R407C,R507 - DANFOSS</v>
      </c>
      <c r="C208">
        <f>VLOOKUP(Tabla20[[#This Row],[CODIGO ]],STOCKSANLUIS[],10,FALSE)</f>
        <v>0</v>
      </c>
      <c r="D208">
        <v>10</v>
      </c>
      <c r="E208">
        <f>Tabla20[[#This Row],[PROMEDIO]]-Tabla20[[#This Row],[CANTIDAD ALM01]]</f>
        <v>10</v>
      </c>
      <c r="F208">
        <f>IFERROR(VLOOKUP(Tabla20[[#This Row],[CODIGO ]],STOCK_PUENTEPIEDRA[],3,FALSE),"NO CUENTA CON PRODUCTO")</f>
        <v>9</v>
      </c>
      <c r="G208" t="str">
        <f>IF(Tabla20[[#This Row],[REQUERIMIENTO]]&gt;Tabla20[[#This Row],[CANTIDAD  ALM 05]],"STOCK INSUFICIENTE","STOCK SUFICIENTE")</f>
        <v>STOCK INSUFICIENTE</v>
      </c>
    </row>
    <row r="209" spans="1:7" hidden="1" x14ac:dyDescent="0.25">
      <c r="A209" t="s">
        <v>1372</v>
      </c>
      <c r="B209" t="str">
        <f>VLOOKUP(Tabla20[[#This Row],[CODIGO ]],STOCKSANLUIS[],2,FALSE)</f>
        <v xml:space="preserve">COMPRESOR HERMETICO MANEUROP MTZ040 440V/3/60 3.5 HP </v>
      </c>
      <c r="C209">
        <f>VLOOKUP(Tabla20[[#This Row],[CODIGO ]],STOCKSANLUIS[],10,FALSE)</f>
        <v>0</v>
      </c>
      <c r="E209">
        <f>Tabla20[[#This Row],[PROMEDIO]]-Tabla20[[#This Row],[CANTIDAD ALM01]]</f>
        <v>0</v>
      </c>
      <c r="F209" t="str">
        <f>IFERROR(VLOOKUP(Tabla20[[#This Row],[CODIGO ]],STOCK_PUENTEPIEDRA[],3,FALSE),"NO CUENTA CON PRODUCTO")</f>
        <v>NO CUENTA CON PRODUCTO</v>
      </c>
      <c r="G209" t="str">
        <f>IF(Tabla20[[#This Row],[REQUERIMIENTO]]&gt;Tabla20[[#This Row],[CANTIDAD  ALM 05]],"STOCK INSUFICIENTE","STOCK SUFICIENTE")</f>
        <v>STOCK SUFICIENTE</v>
      </c>
    </row>
    <row r="210" spans="1:7" hidden="1" x14ac:dyDescent="0.25">
      <c r="A210" t="s">
        <v>1382</v>
      </c>
      <c r="B210" t="str">
        <f>VLOOKUP(Tabla20[[#This Row],[CODIGO ]],STOCKSANLUIS[],2,FALSE)</f>
        <v>UNIDAD CONDENSADORA DANFOSS HGM 064 E21E - 5.5 HP  - 440V/3PH/60HZ</v>
      </c>
      <c r="C210">
        <f>VLOOKUP(Tabla20[[#This Row],[CODIGO ]],STOCKSANLUIS[],10,FALSE)</f>
        <v>0</v>
      </c>
      <c r="E210">
        <f>Tabla20[[#This Row],[PROMEDIO]]-Tabla20[[#This Row],[CANTIDAD ALM01]]</f>
        <v>0</v>
      </c>
      <c r="F210" t="str">
        <f>IFERROR(VLOOKUP(Tabla20[[#This Row],[CODIGO ]],STOCK_PUENTEPIEDRA[],3,FALSE),"NO CUENTA CON PRODUCTO")</f>
        <v>NO CUENTA CON PRODUCTO</v>
      </c>
      <c r="G210" t="str">
        <f>IF(Tabla20[[#This Row],[REQUERIMIENTO]]&gt;Tabla20[[#This Row],[CANTIDAD  ALM 05]],"STOCK INSUFICIENTE","STOCK SUFICIENTE")</f>
        <v>STOCK SUFICIENTE</v>
      </c>
    </row>
    <row r="211" spans="1:7" hidden="1" x14ac:dyDescent="0.25">
      <c r="A211" t="s">
        <v>2182</v>
      </c>
      <c r="B211" t="str">
        <f>VLOOKUP(Tabla20[[#This Row],[CODIGO ]],STOCKSANLUIS[],2,FALSE)</f>
        <v>MOTOVENTILADOR D355 230V-1F 50/60HZ DANFOSS - 191U13532E</v>
      </c>
      <c r="C211">
        <f>VLOOKUP(Tabla20[[#This Row],[CODIGO ]],STOCKSANLUIS[],10,FALSE)</f>
        <v>1</v>
      </c>
      <c r="E211">
        <f>Tabla20[[#This Row],[PROMEDIO]]-Tabla20[[#This Row],[CANTIDAD ALM01]]</f>
        <v>-1</v>
      </c>
      <c r="F211">
        <f>IFERROR(VLOOKUP(Tabla20[[#This Row],[CODIGO ]],STOCK_PUENTEPIEDRA[],3,FALSE),"NO CUENTA CON PRODUCTO")</f>
        <v>0</v>
      </c>
      <c r="G211" t="str">
        <f>IF(Tabla20[[#This Row],[REQUERIMIENTO]]&gt;Tabla20[[#This Row],[CANTIDAD  ALM 05]],"STOCK INSUFICIENTE","STOCK SUFICIENTE")</f>
        <v>STOCK SUFICIENTE</v>
      </c>
    </row>
    <row r="212" spans="1:7" hidden="1" x14ac:dyDescent="0.25">
      <c r="A212" t="s">
        <v>3238</v>
      </c>
      <c r="B212" t="str">
        <f>VLOOKUP(Tabla20[[#This Row],[CODIGO ]],STOCKSANLUIS[],2,FALSE)</f>
        <v>COMPRESOR HERMETICO DANFOSS MTZ36 - 3.0HP - 380V/3F/60HZ -R-134A/404A/507A/407C (NO INC. VALV. V09/V06 Y RESIST. DE CARTER)</v>
      </c>
      <c r="C212">
        <f>VLOOKUP(Tabla20[[#This Row],[CODIGO ]],STOCKSANLUIS[],10,FALSE)</f>
        <v>1</v>
      </c>
      <c r="E212">
        <f>Tabla20[[#This Row],[PROMEDIO]]-Tabla20[[#This Row],[CANTIDAD ALM01]]</f>
        <v>-1</v>
      </c>
      <c r="F212">
        <f>IFERROR(VLOOKUP(Tabla20[[#This Row],[CODIGO ]],STOCK_PUENTEPIEDRA[],3,FALSE),"NO CUENTA CON PRODUCTO")</f>
        <v>0</v>
      </c>
      <c r="G212" t="str">
        <f>IF(Tabla20[[#This Row],[REQUERIMIENTO]]&gt;Tabla20[[#This Row],[CANTIDAD  ALM 05]],"STOCK INSUFICIENTE","STOCK SUFICIENTE")</f>
        <v>STOCK SUFICIENTE</v>
      </c>
    </row>
    <row r="213" spans="1:7" hidden="1" x14ac:dyDescent="0.25">
      <c r="A213" t="s">
        <v>1504</v>
      </c>
      <c r="B213" t="str">
        <f>VLOOKUP(Tabla20[[#This Row],[CODIGO ]],STOCKSANLUIS[],2,FALSE)</f>
        <v>ELEMENTO TERMOSTATICO DANFOSS TEX-12 MOP +15° - COD. 067B3227</v>
      </c>
      <c r="C213">
        <f>VLOOKUP(Tabla20[[#This Row],[CODIGO ]],STOCKSANLUIS[],10,FALSE)</f>
        <v>0</v>
      </c>
      <c r="E213">
        <f>Tabla20[[#This Row],[PROMEDIO]]-Tabla20[[#This Row],[CANTIDAD ALM01]]</f>
        <v>0</v>
      </c>
      <c r="F213" t="str">
        <f>IFERROR(VLOOKUP(Tabla20[[#This Row],[CODIGO ]],STOCK_PUENTEPIEDRA[],3,FALSE),"NO CUENTA CON PRODUCTO")</f>
        <v>NO CUENTA CON PRODUCTO</v>
      </c>
      <c r="G213" t="str">
        <f>IF(Tabla20[[#This Row],[REQUERIMIENTO]]&gt;Tabla20[[#This Row],[CANTIDAD  ALM 05]],"STOCK INSUFICIENTE","STOCK SUFICIENTE")</f>
        <v>STOCK SUFICIENTE</v>
      </c>
    </row>
    <row r="214" spans="1:7" hidden="1" x14ac:dyDescent="0.25">
      <c r="A214" t="s">
        <v>1518</v>
      </c>
      <c r="B214" t="str">
        <f>VLOOKUP(Tabla20[[#This Row],[CODIGO ]],STOCKSANLUIS[],2,FALSE)</f>
        <v>CUERPO DE VALVULA SOLENOIDE DANFOSS EVR 2 - 1/4  032F8056</v>
      </c>
      <c r="C214">
        <f>VLOOKUP(Tabla20[[#This Row],[CODIGO ]],STOCKSANLUIS[],10,FALSE)</f>
        <v>0</v>
      </c>
      <c r="E214">
        <f>Tabla20[[#This Row],[PROMEDIO]]-Tabla20[[#This Row],[CANTIDAD ALM01]]</f>
        <v>0</v>
      </c>
      <c r="F214">
        <f>IFERROR(VLOOKUP(Tabla20[[#This Row],[CODIGO ]],STOCK_PUENTEPIEDRA[],3,FALSE),"NO CUENTA CON PRODUCTO")</f>
        <v>0</v>
      </c>
      <c r="G214" t="str">
        <f>IF(Tabla20[[#This Row],[REQUERIMIENTO]]&gt;Tabla20[[#This Row],[CANTIDAD  ALM 05]],"STOCK INSUFICIENTE","STOCK SUFICIENTE")</f>
        <v>STOCK SUFICIENTE</v>
      </c>
    </row>
    <row r="215" spans="1:7" hidden="1" x14ac:dyDescent="0.25">
      <c r="A215" t="s">
        <v>1542</v>
      </c>
      <c r="B215" t="str">
        <f>VLOOKUP(Tabla20[[#This Row],[CODIGO ]],STOCKSANLUIS[],2,FALSE)</f>
        <v>BOBINA DANFOS 24VAC/60HZ/14W (REEMPLAZA 10W) - COD. 018F6190</v>
      </c>
      <c r="C215">
        <f>VLOOKUP(Tabla20[[#This Row],[CODIGO ]],STOCKSANLUIS[],10,FALSE)</f>
        <v>0</v>
      </c>
      <c r="E215">
        <f>Tabla20[[#This Row],[PROMEDIO]]-Tabla20[[#This Row],[CANTIDAD ALM01]]</f>
        <v>0</v>
      </c>
      <c r="F215" t="str">
        <f>IFERROR(VLOOKUP(Tabla20[[#This Row],[CODIGO ]],STOCK_PUENTEPIEDRA[],3,FALSE),"NO CUENTA CON PRODUCTO")</f>
        <v>NO CUENTA CON PRODUCTO</v>
      </c>
      <c r="G215" t="str">
        <f>IF(Tabla20[[#This Row],[REQUERIMIENTO]]&gt;Tabla20[[#This Row],[CANTIDAD  ALM 05]],"STOCK INSUFICIENTE","STOCK SUFICIENTE")</f>
        <v>STOCK SUFICIENTE</v>
      </c>
    </row>
    <row r="216" spans="1:7" hidden="1" x14ac:dyDescent="0.25">
      <c r="A216" t="s">
        <v>1608</v>
      </c>
      <c r="B216" t="str">
        <f>VLOOKUP(Tabla20[[#This Row],[CODIGO ]],STOCKSANLUIS[],2,FALSE)</f>
        <v>VALVULA CHECK ANTIRRETORNO O  DE RETENCIÓN  DANFOSS NRV 35S 1 5/8  ANGULAR  020-1061</v>
      </c>
      <c r="C216">
        <f>VLOOKUP(Tabla20[[#This Row],[CODIGO ]],STOCKSANLUIS[],10,FALSE)</f>
        <v>0</v>
      </c>
      <c r="E216">
        <f>Tabla20[[#This Row],[PROMEDIO]]-Tabla20[[#This Row],[CANTIDAD ALM01]]</f>
        <v>0</v>
      </c>
      <c r="F216">
        <f>IFERROR(VLOOKUP(Tabla20[[#This Row],[CODIGO ]],STOCK_PUENTEPIEDRA[],3,FALSE),"NO CUENTA CON PRODUCTO")</f>
        <v>0</v>
      </c>
      <c r="G216" t="str">
        <f>IF(Tabla20[[#This Row],[REQUERIMIENTO]]&gt;Tabla20[[#This Row],[CANTIDAD  ALM 05]],"STOCK INSUFICIENTE","STOCK SUFICIENTE")</f>
        <v>STOCK SUFICIENTE</v>
      </c>
    </row>
    <row r="217" spans="1:7" hidden="1" x14ac:dyDescent="0.25">
      <c r="A217" t="s">
        <v>1620</v>
      </c>
      <c r="B217" t="str">
        <f>VLOOKUP(Tabla20[[#This Row],[CODIGO ]],STOCKSANLUIS[],2,FALSE)</f>
        <v>UNIDAD CONDENSADORA DANFOSS ALTA/MEDIA T HGM125B20V, COMPR MANEUROP MT125 380V/3F/60HZ</v>
      </c>
      <c r="C217">
        <f>VLOOKUP(Tabla20[[#This Row],[CODIGO ]],STOCKSANLUIS[],10,FALSE)</f>
        <v>0</v>
      </c>
      <c r="E217">
        <f>Tabla20[[#This Row],[PROMEDIO]]-Tabla20[[#This Row],[CANTIDAD ALM01]]</f>
        <v>0</v>
      </c>
      <c r="F217" t="str">
        <f>IFERROR(VLOOKUP(Tabla20[[#This Row],[CODIGO ]],STOCK_PUENTEPIEDRA[],3,FALSE),"NO CUENTA CON PRODUCTO")</f>
        <v>NO CUENTA CON PRODUCTO</v>
      </c>
      <c r="G217" t="str">
        <f>IF(Tabla20[[#This Row],[REQUERIMIENTO]]&gt;Tabla20[[#This Row],[CANTIDAD  ALM 05]],"STOCK INSUFICIENTE","STOCK SUFICIENTE")</f>
        <v>STOCK SUFICIENTE</v>
      </c>
    </row>
    <row r="218" spans="1:7" hidden="1" x14ac:dyDescent="0.25">
      <c r="A218" t="s">
        <v>1622</v>
      </c>
      <c r="B218" t="str">
        <f>VLOOKUP(Tabla20[[#This Row],[CODIGO ]],STOCKSANLUIS[],2,FALSE)</f>
        <v>UNIDAD CONDENSADORA DANFOSS HCM022E20Q ALTA/MEDIA T COMPR. MANEUROP MT22 220V/3F/60HZ</v>
      </c>
      <c r="C218">
        <f>VLOOKUP(Tabla20[[#This Row],[CODIGO ]],STOCKSANLUIS[],10,FALSE)</f>
        <v>0</v>
      </c>
      <c r="E218">
        <f>Tabla20[[#This Row],[PROMEDIO]]-Tabla20[[#This Row],[CANTIDAD ALM01]]</f>
        <v>0</v>
      </c>
      <c r="F218" t="str">
        <f>IFERROR(VLOOKUP(Tabla20[[#This Row],[CODIGO ]],STOCK_PUENTEPIEDRA[],3,FALSE),"NO CUENTA CON PRODUCTO")</f>
        <v>NO CUENTA CON PRODUCTO</v>
      </c>
      <c r="G218" t="str">
        <f>IF(Tabla20[[#This Row],[REQUERIMIENTO]]&gt;Tabla20[[#This Row],[CANTIDAD  ALM 05]],"STOCK INSUFICIENTE","STOCK SUFICIENTE")</f>
        <v>STOCK SUFICIENTE</v>
      </c>
    </row>
    <row r="219" spans="1:7" hidden="1" x14ac:dyDescent="0.25">
      <c r="A219" t="s">
        <v>1624</v>
      </c>
      <c r="B219" t="str">
        <f>VLOOKUP(Tabla20[[#This Row],[CODIGO ]],STOCKSANLUIS[],2,FALSE)</f>
        <v>SET PISTON Ø65 (OPTIMIZED)</v>
      </c>
      <c r="C219">
        <f>VLOOKUP(Tabla20[[#This Row],[CODIGO ]],STOCKSANLUIS[],10,FALSE)</f>
        <v>0</v>
      </c>
      <c r="E219">
        <f>Tabla20[[#This Row],[PROMEDIO]]-Tabla20[[#This Row],[CANTIDAD ALM01]]</f>
        <v>0</v>
      </c>
      <c r="F219" t="str">
        <f>IFERROR(VLOOKUP(Tabla20[[#This Row],[CODIGO ]],STOCK_PUENTEPIEDRA[],3,FALSE),"NO CUENTA CON PRODUCTO")</f>
        <v>NO CUENTA CON PRODUCTO</v>
      </c>
      <c r="G219" t="str">
        <f>IF(Tabla20[[#This Row],[REQUERIMIENTO]]&gt;Tabla20[[#This Row],[CANTIDAD  ALM 05]],"STOCK INSUFICIENTE","STOCK SUFICIENTE")</f>
        <v>STOCK SUFICIENTE</v>
      </c>
    </row>
    <row r="220" spans="1:7" hidden="1" x14ac:dyDescent="0.25">
      <c r="A220" t="s">
        <v>1626</v>
      </c>
      <c r="B220" t="str">
        <f>VLOOKUP(Tabla20[[#This Row],[CODIGO ]],STOCKSANLUIS[],2,FALSE)</f>
        <v>SET-CONNECTING ROD HA/HG/04,FK24</v>
      </c>
      <c r="C220">
        <f>VLOOKUP(Tabla20[[#This Row],[CODIGO ]],STOCKSANLUIS[],10,FALSE)</f>
        <v>0</v>
      </c>
      <c r="E220">
        <f>Tabla20[[#This Row],[PROMEDIO]]-Tabla20[[#This Row],[CANTIDAD ALM01]]</f>
        <v>0</v>
      </c>
      <c r="F220" t="str">
        <f>IFERROR(VLOOKUP(Tabla20[[#This Row],[CODIGO ]],STOCK_PUENTEPIEDRA[],3,FALSE),"NO CUENTA CON PRODUCTO")</f>
        <v>NO CUENTA CON PRODUCTO</v>
      </c>
      <c r="G220" t="str">
        <f>IF(Tabla20[[#This Row],[REQUERIMIENTO]]&gt;Tabla20[[#This Row],[CANTIDAD  ALM 05]],"STOCK INSUFICIENTE","STOCK SUFICIENTE")</f>
        <v>STOCK SUFICIENTE</v>
      </c>
    </row>
    <row r="221" spans="1:7" hidden="1" x14ac:dyDescent="0.25">
      <c r="A221" t="s">
        <v>1628</v>
      </c>
      <c r="B221" t="str">
        <f>VLOOKUP(Tabla20[[#This Row],[CODIGO ]],STOCKSANLUIS[],2,FALSE)</f>
        <v>SET-VALVE PLATE HG4/555+650,FK24/555+650N</v>
      </c>
      <c r="C221">
        <f>VLOOKUP(Tabla20[[#This Row],[CODIGO ]],STOCKSANLUIS[],10,FALSE)</f>
        <v>0</v>
      </c>
      <c r="E221">
        <f>Tabla20[[#This Row],[PROMEDIO]]-Tabla20[[#This Row],[CANTIDAD ALM01]]</f>
        <v>0</v>
      </c>
      <c r="F221" t="str">
        <f>IFERROR(VLOOKUP(Tabla20[[#This Row],[CODIGO ]],STOCK_PUENTEPIEDRA[],3,FALSE),"NO CUENTA CON PRODUCTO")</f>
        <v>NO CUENTA CON PRODUCTO</v>
      </c>
      <c r="G221" t="str">
        <f>IF(Tabla20[[#This Row],[REQUERIMIENTO]]&gt;Tabla20[[#This Row],[CANTIDAD  ALM 05]],"STOCK INSUFICIENTE","STOCK SUFICIENTE")</f>
        <v>STOCK SUFICIENTE</v>
      </c>
    </row>
    <row r="222" spans="1:7" hidden="1" x14ac:dyDescent="0.25">
      <c r="A222" t="s">
        <v>1630</v>
      </c>
      <c r="B222" t="str">
        <f>VLOOKUP(Tabla20[[#This Row],[CODIGO ]],STOCKSANLUIS[],2,FALSE)</f>
        <v>SET-FRONT BEARING FLANGE HG4,HGX4 CO2</v>
      </c>
      <c r="C222">
        <f>VLOOKUP(Tabla20[[#This Row],[CODIGO ]],STOCKSANLUIS[],10,FALSE)</f>
        <v>0</v>
      </c>
      <c r="E222">
        <f>Tabla20[[#This Row],[PROMEDIO]]-Tabla20[[#This Row],[CANTIDAD ALM01]]</f>
        <v>0</v>
      </c>
      <c r="F222" t="str">
        <f>IFERROR(VLOOKUP(Tabla20[[#This Row],[CODIGO ]],STOCK_PUENTEPIEDRA[],3,FALSE),"NO CUENTA CON PRODUCTO")</f>
        <v>NO CUENTA CON PRODUCTO</v>
      </c>
      <c r="G222" t="str">
        <f>IF(Tabla20[[#This Row],[REQUERIMIENTO]]&gt;Tabla20[[#This Row],[CANTIDAD  ALM 05]],"STOCK INSUFICIENTE","STOCK SUFICIENTE")</f>
        <v>STOCK SUFICIENTE</v>
      </c>
    </row>
    <row r="223" spans="1:7" hidden="1" x14ac:dyDescent="0.25">
      <c r="A223" t="s">
        <v>1632</v>
      </c>
      <c r="B223" t="str">
        <f>VLOOKUP(Tabla20[[#This Row],[CODIGO ]],STOCKSANLUIS[],2,FALSE)</f>
        <v>SPACER SLEEVE 7,5KW+15+18,5KW HA4/555+650,HG4/</v>
      </c>
      <c r="C223">
        <f>VLOOKUP(Tabla20[[#This Row],[CODIGO ]],STOCKSANLUIS[],10,FALSE)</f>
        <v>0</v>
      </c>
      <c r="E223">
        <f>Tabla20[[#This Row],[PROMEDIO]]-Tabla20[[#This Row],[CANTIDAD ALM01]]</f>
        <v>0</v>
      </c>
      <c r="F223" t="str">
        <f>IFERROR(VLOOKUP(Tabla20[[#This Row],[CODIGO ]],STOCK_PUENTEPIEDRA[],3,FALSE),"NO CUENTA CON PRODUCTO")</f>
        <v>NO CUENTA CON PRODUCTO</v>
      </c>
      <c r="G223" t="str">
        <f>IF(Tabla20[[#This Row],[REQUERIMIENTO]]&gt;Tabla20[[#This Row],[CANTIDAD  ALM 05]],"STOCK INSUFICIENTE","STOCK SUFICIENTE")</f>
        <v>STOCK SUFICIENTE</v>
      </c>
    </row>
    <row r="224" spans="1:7" hidden="1" x14ac:dyDescent="0.25">
      <c r="A224" t="s">
        <v>1634</v>
      </c>
      <c r="B224" t="str">
        <f>VLOOKUP(Tabla20[[#This Row],[CODIGO ]],STOCKSANLUIS[],2,FALSE)</f>
        <v>SET-BEARING BUSH HA/HG4+5</v>
      </c>
      <c r="C224">
        <f>VLOOKUP(Tabla20[[#This Row],[CODIGO ]],STOCKSANLUIS[],10,FALSE)</f>
        <v>0</v>
      </c>
      <c r="E224">
        <f>Tabla20[[#This Row],[PROMEDIO]]-Tabla20[[#This Row],[CANTIDAD ALM01]]</f>
        <v>0</v>
      </c>
      <c r="F224" t="str">
        <f>IFERROR(VLOOKUP(Tabla20[[#This Row],[CODIGO ]],STOCK_PUENTEPIEDRA[],3,FALSE),"NO CUENTA CON PRODUCTO")</f>
        <v>NO CUENTA CON PRODUCTO</v>
      </c>
      <c r="G224" t="str">
        <f>IF(Tabla20[[#This Row],[REQUERIMIENTO]]&gt;Tabla20[[#This Row],[CANTIDAD  ALM 05]],"STOCK INSUFICIENTE","STOCK SUFICIENTE")</f>
        <v>STOCK SUFICIENTE</v>
      </c>
    </row>
    <row r="225" spans="1:7" hidden="1" x14ac:dyDescent="0.25">
      <c r="A225" t="s">
        <v>1636</v>
      </c>
      <c r="B225" t="str">
        <f>VLOOKUP(Tabla20[[#This Row],[CODIGO ]],STOCKSANLUIS[],2,FALSE)</f>
        <v>O-RING Ø238X5 HA/HG4+5</v>
      </c>
      <c r="C225">
        <f>VLOOKUP(Tabla20[[#This Row],[CODIGO ]],STOCKSANLUIS[],10,FALSE)</f>
        <v>0</v>
      </c>
      <c r="E225">
        <f>Tabla20[[#This Row],[PROMEDIO]]-Tabla20[[#This Row],[CANTIDAD ALM01]]</f>
        <v>0</v>
      </c>
      <c r="F225" t="str">
        <f>IFERROR(VLOOKUP(Tabla20[[#This Row],[CODIGO ]],STOCK_PUENTEPIEDRA[],3,FALSE),"NO CUENTA CON PRODUCTO")</f>
        <v>NO CUENTA CON PRODUCTO</v>
      </c>
      <c r="G225" t="str">
        <f>IF(Tabla20[[#This Row],[REQUERIMIENTO]]&gt;Tabla20[[#This Row],[CANTIDAD  ALM 05]],"STOCK INSUFICIENTE","STOCK SUFICIENTE")</f>
        <v>STOCK SUFICIENTE</v>
      </c>
    </row>
    <row r="226" spans="1:7" hidden="1" x14ac:dyDescent="0.25">
      <c r="A226" t="s">
        <v>1638</v>
      </c>
      <c r="B226" t="str">
        <f>VLOOKUP(Tabla20[[#This Row],[CODIGO ]],STOCKSANLUIS[],2,FALSE)</f>
        <v>GASKET-BASE PLATE FK24+26,HA/HG/O4, HGX4 CO2</v>
      </c>
      <c r="C226">
        <f>VLOOKUP(Tabla20[[#This Row],[CODIGO ]],STOCKSANLUIS[],10,FALSE)</f>
        <v>0</v>
      </c>
      <c r="E226">
        <f>Tabla20[[#This Row],[PROMEDIO]]-Tabla20[[#This Row],[CANTIDAD ALM01]]</f>
        <v>0</v>
      </c>
      <c r="F226" t="str">
        <f>IFERROR(VLOOKUP(Tabla20[[#This Row],[CODIGO ]],STOCK_PUENTEPIEDRA[],3,FALSE),"NO CUENTA CON PRODUCTO")</f>
        <v>NO CUENTA CON PRODUCTO</v>
      </c>
      <c r="G226" t="str">
        <f>IF(Tabla20[[#This Row],[REQUERIMIENTO]]&gt;Tabla20[[#This Row],[CANTIDAD  ALM 05]],"STOCK INSUFICIENTE","STOCK SUFICIENTE")</f>
        <v>STOCK SUFICIENTE</v>
      </c>
    </row>
    <row r="227" spans="1:7" hidden="1" x14ac:dyDescent="0.25">
      <c r="A227" t="s">
        <v>1640</v>
      </c>
      <c r="B227" t="str">
        <f>VLOOKUP(Tabla20[[#This Row],[CODIGO ]],STOCKSANLUIS[],2,FALSE)</f>
        <v>O-RING Ø34,59X2,62 FOR SIGHT GLASS Ø40MM</v>
      </c>
      <c r="C227">
        <f>VLOOKUP(Tabla20[[#This Row],[CODIGO ]],STOCKSANLUIS[],10,FALSE)</f>
        <v>0</v>
      </c>
      <c r="E227">
        <f>Tabla20[[#This Row],[PROMEDIO]]-Tabla20[[#This Row],[CANTIDAD ALM01]]</f>
        <v>0</v>
      </c>
      <c r="F227" t="str">
        <f>IFERROR(VLOOKUP(Tabla20[[#This Row],[CODIGO ]],STOCK_PUENTEPIEDRA[],3,FALSE),"NO CUENTA CON PRODUCTO")</f>
        <v>NO CUENTA CON PRODUCTO</v>
      </c>
      <c r="G227" t="str">
        <f>IF(Tabla20[[#This Row],[REQUERIMIENTO]]&gt;Tabla20[[#This Row],[CANTIDAD  ALM 05]],"STOCK INSUFICIENTE","STOCK SUFICIENTE")</f>
        <v>STOCK SUFICIENTE</v>
      </c>
    </row>
    <row r="228" spans="1:7" hidden="1" x14ac:dyDescent="0.25">
      <c r="A228" t="s">
        <v>1642</v>
      </c>
      <c r="B228" t="str">
        <f>VLOOKUP(Tabla20[[#This Row],[CODIGO ]],STOCKSANLUIS[],2,FALSE)</f>
        <v>GASKET-TERMINAL BOARD HG//HA4+5,HGX4 CO2</v>
      </c>
      <c r="C228">
        <f>VLOOKUP(Tabla20[[#This Row],[CODIGO ]],STOCKSANLUIS[],10,FALSE)</f>
        <v>0</v>
      </c>
      <c r="E228">
        <f>Tabla20[[#This Row],[PROMEDIO]]-Tabla20[[#This Row],[CANTIDAD ALM01]]</f>
        <v>0</v>
      </c>
      <c r="F228" t="str">
        <f>IFERROR(VLOOKUP(Tabla20[[#This Row],[CODIGO ]],STOCK_PUENTEPIEDRA[],3,FALSE),"NO CUENTA CON PRODUCTO")</f>
        <v>NO CUENTA CON PRODUCTO</v>
      </c>
      <c r="G228" t="str">
        <f>IF(Tabla20[[#This Row],[REQUERIMIENTO]]&gt;Tabla20[[#This Row],[CANTIDAD  ALM 05]],"STOCK INSUFICIENTE","STOCK SUFICIENTE")</f>
        <v>STOCK SUFICIENTE</v>
      </c>
    </row>
    <row r="229" spans="1:7" hidden="1" x14ac:dyDescent="0.25">
      <c r="A229" t="s">
        <v>1644</v>
      </c>
      <c r="B229" t="str">
        <f>VLOOKUP(Tabla20[[#This Row],[CODIGO ]],STOCKSANLUIS[],2,FALSE)</f>
        <v>GASKET-VALVE FLANGE AM/F/FK3-5+13,HA/HG/O4+5,H</v>
      </c>
      <c r="C229">
        <f>VLOOKUP(Tabla20[[#This Row],[CODIGO ]],STOCKSANLUIS[],10,FALSE)</f>
        <v>0</v>
      </c>
      <c r="E229">
        <f>Tabla20[[#This Row],[PROMEDIO]]-Tabla20[[#This Row],[CANTIDAD ALM01]]</f>
        <v>0</v>
      </c>
      <c r="F229" t="str">
        <f>IFERROR(VLOOKUP(Tabla20[[#This Row],[CODIGO ]],STOCK_PUENTEPIEDRA[],3,FALSE),"NO CUENTA CON PRODUCTO")</f>
        <v>NO CUENTA CON PRODUCTO</v>
      </c>
      <c r="G229" t="str">
        <f>IF(Tabla20[[#This Row],[REQUERIMIENTO]]&gt;Tabla20[[#This Row],[CANTIDAD  ALM 05]],"STOCK INSUFICIENTE","STOCK SUFICIENTE")</f>
        <v>STOCK SUFICIENTE</v>
      </c>
    </row>
    <row r="230" spans="1:7" hidden="1" x14ac:dyDescent="0.25">
      <c r="A230" t="s">
        <v>1646</v>
      </c>
      <c r="B230" t="str">
        <f>VLOOKUP(Tabla20[[#This Row],[CODIGO ]],STOCKSANLUIS[],2,FALSE)</f>
        <v>O-RING Ø32,99X2,62</v>
      </c>
      <c r="C230">
        <f>VLOOKUP(Tabla20[[#This Row],[CODIGO ]],STOCKSANLUIS[],10,FALSE)</f>
        <v>0</v>
      </c>
      <c r="E230">
        <f>Tabla20[[#This Row],[PROMEDIO]]-Tabla20[[#This Row],[CANTIDAD ALM01]]</f>
        <v>0</v>
      </c>
      <c r="F230" t="str">
        <f>IFERROR(VLOOKUP(Tabla20[[#This Row],[CODIGO ]],STOCK_PUENTEPIEDRA[],3,FALSE),"NO CUENTA CON PRODUCTO")</f>
        <v>NO CUENTA CON PRODUCTO</v>
      </c>
      <c r="G230" t="str">
        <f>IF(Tabla20[[#This Row],[REQUERIMIENTO]]&gt;Tabla20[[#This Row],[CANTIDAD  ALM 05]],"STOCK INSUFICIENTE","STOCK SUFICIENTE")</f>
        <v>STOCK SUFICIENTE</v>
      </c>
    </row>
    <row r="231" spans="1:7" hidden="1" x14ac:dyDescent="0.25">
      <c r="A231" t="s">
        <v>1648</v>
      </c>
      <c r="B231" t="str">
        <f>VLOOKUP(Tabla20[[#This Row],[CODIGO ]],STOCKSANLUIS[],2,FALSE)</f>
        <v>SET-PISTON Ø70 AM+F5NH3,O5/725</v>
      </c>
      <c r="C231">
        <f>VLOOKUP(Tabla20[[#This Row],[CODIGO ]],STOCKSANLUIS[],10,FALSE)</f>
        <v>0</v>
      </c>
      <c r="E231">
        <f>Tabla20[[#This Row],[PROMEDIO]]-Tabla20[[#This Row],[CANTIDAD ALM01]]</f>
        <v>0</v>
      </c>
      <c r="F231" t="str">
        <f>IFERROR(VLOOKUP(Tabla20[[#This Row],[CODIGO ]],STOCK_PUENTEPIEDRA[],3,FALSE),"NO CUENTA CON PRODUCTO")</f>
        <v>NO CUENTA CON PRODUCTO</v>
      </c>
      <c r="G231" t="str">
        <f>IF(Tabla20[[#This Row],[REQUERIMIENTO]]&gt;Tabla20[[#This Row],[CANTIDAD  ALM 05]],"STOCK INSUFICIENTE","STOCK SUFICIENTE")</f>
        <v>STOCK SUFICIENTE</v>
      </c>
    </row>
    <row r="232" spans="1:7" hidden="1" x14ac:dyDescent="0.25">
      <c r="A232" t="s">
        <v>1650</v>
      </c>
      <c r="B232" t="str">
        <f>VLOOKUP(Tabla20[[#This Row],[CODIGO ]],STOCKSANLUIS[],2,FALSE)</f>
        <v>SET-CONNECTING ROD AM5/847,F/FK5,HA/HG/O5</v>
      </c>
      <c r="C232">
        <f>VLOOKUP(Tabla20[[#This Row],[CODIGO ]],STOCKSANLUIS[],10,FALSE)</f>
        <v>0</v>
      </c>
      <c r="E232">
        <f>Tabla20[[#This Row],[PROMEDIO]]-Tabla20[[#This Row],[CANTIDAD ALM01]]</f>
        <v>0</v>
      </c>
      <c r="F232" t="str">
        <f>IFERROR(VLOOKUP(Tabla20[[#This Row],[CODIGO ]],STOCK_PUENTEPIEDRA[],3,FALSE),"NO CUENTA CON PRODUCTO")</f>
        <v>NO CUENTA CON PRODUCTO</v>
      </c>
      <c r="G232" t="str">
        <f>IF(Tabla20[[#This Row],[REQUERIMIENTO]]&gt;Tabla20[[#This Row],[CANTIDAD  ALM 05]],"STOCK INSUFICIENTE","STOCK SUFICIENTE")</f>
        <v>STOCK SUFICIENTE</v>
      </c>
    </row>
    <row r="233" spans="1:7" hidden="1" x14ac:dyDescent="0.25">
      <c r="A233" t="s">
        <v>1652</v>
      </c>
      <c r="B233" t="str">
        <f>VLOOKUP(Tabla20[[#This Row],[CODIGO ]],STOCKSANLUIS[],2,FALSE)</f>
        <v>SET-VALVE PLATE HA/HG/O5</v>
      </c>
      <c r="C233">
        <f>VLOOKUP(Tabla20[[#This Row],[CODIGO ]],STOCKSANLUIS[],10,FALSE)</f>
        <v>0</v>
      </c>
      <c r="E233">
        <f>Tabla20[[#This Row],[PROMEDIO]]-Tabla20[[#This Row],[CANTIDAD ALM01]]</f>
        <v>0</v>
      </c>
      <c r="F233" t="str">
        <f>IFERROR(VLOOKUP(Tabla20[[#This Row],[CODIGO ]],STOCK_PUENTEPIEDRA[],3,FALSE),"NO CUENTA CON PRODUCTO")</f>
        <v>NO CUENTA CON PRODUCTO</v>
      </c>
      <c r="G233" t="str">
        <f>IF(Tabla20[[#This Row],[REQUERIMIENTO]]&gt;Tabla20[[#This Row],[CANTIDAD  ALM 05]],"STOCK INSUFICIENTE","STOCK SUFICIENTE")</f>
        <v>STOCK SUFICIENTE</v>
      </c>
    </row>
    <row r="234" spans="1:7" hidden="1" x14ac:dyDescent="0.25">
      <c r="A234" t="s">
        <v>1654</v>
      </c>
      <c r="B234" t="str">
        <f>VLOOKUP(Tabla20[[#This Row],[CODIGO ]],STOCKSANLUIS[],2,FALSE)</f>
        <v>SET-OIL PUMP F.DELTA-P SWITCH</v>
      </c>
      <c r="C234">
        <f>VLOOKUP(Tabla20[[#This Row],[CODIGO ]],STOCKSANLUIS[],10,FALSE)</f>
        <v>0</v>
      </c>
      <c r="E234">
        <f>Tabla20[[#This Row],[PROMEDIO]]-Tabla20[[#This Row],[CANTIDAD ALM01]]</f>
        <v>0</v>
      </c>
      <c r="F234" t="str">
        <f>IFERROR(VLOOKUP(Tabla20[[#This Row],[CODIGO ]],STOCK_PUENTEPIEDRA[],3,FALSE),"NO CUENTA CON PRODUCTO")</f>
        <v>NO CUENTA CON PRODUCTO</v>
      </c>
      <c r="G234" t="str">
        <f>IF(Tabla20[[#This Row],[REQUERIMIENTO]]&gt;Tabla20[[#This Row],[CANTIDAD  ALM 05]],"STOCK INSUFICIENTE","STOCK SUFICIENTE")</f>
        <v>STOCK SUFICIENTE</v>
      </c>
    </row>
    <row r="235" spans="1:7" hidden="1" x14ac:dyDescent="0.25">
      <c r="A235" t="s">
        <v>1656</v>
      </c>
      <c r="B235" t="str">
        <f>VLOOKUP(Tabla20[[#This Row],[CODIGO ]],STOCKSANLUIS[],2,FALSE)</f>
        <v>SET-FRONT BEARING FLANGE HA5</v>
      </c>
      <c r="C235">
        <f>VLOOKUP(Tabla20[[#This Row],[CODIGO ]],STOCKSANLUIS[],10,FALSE)</f>
        <v>0</v>
      </c>
      <c r="E235">
        <f>Tabla20[[#This Row],[PROMEDIO]]-Tabla20[[#This Row],[CANTIDAD ALM01]]</f>
        <v>0</v>
      </c>
      <c r="F235" t="str">
        <f>IFERROR(VLOOKUP(Tabla20[[#This Row],[CODIGO ]],STOCK_PUENTEPIEDRA[],3,FALSE),"NO CUENTA CON PRODUCTO")</f>
        <v>NO CUENTA CON PRODUCTO</v>
      </c>
      <c r="G235" t="str">
        <f>IF(Tabla20[[#This Row],[REQUERIMIENTO]]&gt;Tabla20[[#This Row],[CANTIDAD  ALM 05]],"STOCK INSUFICIENTE","STOCK SUFICIENTE")</f>
        <v>STOCK SUFICIENTE</v>
      </c>
    </row>
    <row r="236" spans="1:7" hidden="1" x14ac:dyDescent="0.25">
      <c r="A236" t="s">
        <v>1658</v>
      </c>
      <c r="B236" t="str">
        <f>VLOOKUP(Tabla20[[#This Row],[CODIGO ]],STOCKSANLUIS[],2,FALSE)</f>
        <v>SPACER SLEEVE 15KW+18,5KW</v>
      </c>
      <c r="C236">
        <f>VLOOKUP(Tabla20[[#This Row],[CODIGO ]],STOCKSANLUIS[],10,FALSE)</f>
        <v>0</v>
      </c>
      <c r="E236">
        <f>Tabla20[[#This Row],[PROMEDIO]]-Tabla20[[#This Row],[CANTIDAD ALM01]]</f>
        <v>0</v>
      </c>
      <c r="F236" t="str">
        <f>IFERROR(VLOOKUP(Tabla20[[#This Row],[CODIGO ]],STOCK_PUENTEPIEDRA[],3,FALSE),"NO CUENTA CON PRODUCTO")</f>
        <v>NO CUENTA CON PRODUCTO</v>
      </c>
      <c r="G236" t="str">
        <f>IF(Tabla20[[#This Row],[REQUERIMIENTO]]&gt;Tabla20[[#This Row],[CANTIDAD  ALM 05]],"STOCK INSUFICIENTE","STOCK SUFICIENTE")</f>
        <v>STOCK SUFICIENTE</v>
      </c>
    </row>
    <row r="237" spans="1:7" hidden="1" x14ac:dyDescent="0.25">
      <c r="A237" t="s">
        <v>1660</v>
      </c>
      <c r="B237" t="str">
        <f>VLOOKUP(Tabla20[[#This Row],[CODIGO ]],STOCKSANLUIS[],2,FALSE)</f>
        <v>GASKET-BASE PLATE F6,F14,F16,HA+HG+O5,HA+HG6,H</v>
      </c>
      <c r="C237">
        <f>VLOOKUP(Tabla20[[#This Row],[CODIGO ]],STOCKSANLUIS[],10,FALSE)</f>
        <v>0</v>
      </c>
      <c r="E237">
        <f>Tabla20[[#This Row],[PROMEDIO]]-Tabla20[[#This Row],[CANTIDAD ALM01]]</f>
        <v>0</v>
      </c>
      <c r="F237" t="str">
        <f>IFERROR(VLOOKUP(Tabla20[[#This Row],[CODIGO ]],STOCK_PUENTEPIEDRA[],3,FALSE),"NO CUENTA CON PRODUCTO")</f>
        <v>NO CUENTA CON PRODUCTO</v>
      </c>
      <c r="G237" t="str">
        <f>IF(Tabla20[[#This Row],[REQUERIMIENTO]]&gt;Tabla20[[#This Row],[CANTIDAD  ALM 05]],"STOCK INSUFICIENTE","STOCK SUFICIENTE")</f>
        <v>STOCK SUFICIENTE</v>
      </c>
    </row>
    <row r="238" spans="1:7" hidden="1" x14ac:dyDescent="0.25">
      <c r="A238" t="s">
        <v>1662</v>
      </c>
      <c r="B238" t="str">
        <f>VLOOKUP(Tabla20[[#This Row],[CODIGO ]],STOCKSANLUIS[],2,FALSE)</f>
        <v>GASKET RING 70X54X1,0 F6+14+16,HA+HG+O4/650,FK2</v>
      </c>
      <c r="C238">
        <f>VLOOKUP(Tabla20[[#This Row],[CODIGO ]],STOCKSANLUIS[],10,FALSE)</f>
        <v>0</v>
      </c>
      <c r="E238">
        <f>Tabla20[[#This Row],[PROMEDIO]]-Tabla20[[#This Row],[CANTIDAD ALM01]]</f>
        <v>0</v>
      </c>
      <c r="F238" t="str">
        <f>IFERROR(VLOOKUP(Tabla20[[#This Row],[CODIGO ]],STOCK_PUENTEPIEDRA[],3,FALSE),"NO CUENTA CON PRODUCTO")</f>
        <v>NO CUENTA CON PRODUCTO</v>
      </c>
      <c r="G238" t="str">
        <f>IF(Tabla20[[#This Row],[REQUERIMIENTO]]&gt;Tabla20[[#This Row],[CANTIDAD  ALM 05]],"STOCK INSUFICIENTE","STOCK SUFICIENTE")</f>
        <v>STOCK SUFICIENTE</v>
      </c>
    </row>
    <row r="239" spans="1:7" hidden="1" x14ac:dyDescent="0.25">
      <c r="A239" t="s">
        <v>1664</v>
      </c>
      <c r="B239" t="str">
        <f>VLOOKUP(Tabla20[[#This Row],[CODIGO ]],STOCKSANLUIS[],2,FALSE)</f>
        <v>GASKET RING 42X34X1 F.CONN.PIECE NW 20-32</v>
      </c>
      <c r="C239">
        <f>VLOOKUP(Tabla20[[#This Row],[CODIGO ]],STOCKSANLUIS[],10,FALSE)</f>
        <v>0</v>
      </c>
      <c r="E239">
        <f>Tabla20[[#This Row],[PROMEDIO]]-Tabla20[[#This Row],[CANTIDAD ALM01]]</f>
        <v>0</v>
      </c>
      <c r="F239" t="str">
        <f>IFERROR(VLOOKUP(Tabla20[[#This Row],[CODIGO ]],STOCK_PUENTEPIEDRA[],3,FALSE),"NO CUENTA CON PRODUCTO")</f>
        <v>NO CUENTA CON PRODUCTO</v>
      </c>
      <c r="G239" t="str">
        <f>IF(Tabla20[[#This Row],[REQUERIMIENTO]]&gt;Tabla20[[#This Row],[CANTIDAD  ALM 05]],"STOCK INSUFICIENTE","STOCK SUFICIENTE")</f>
        <v>STOCK SUFICIENTE</v>
      </c>
    </row>
    <row r="240" spans="1:7" hidden="1" x14ac:dyDescent="0.25">
      <c r="A240" t="s">
        <v>1829</v>
      </c>
      <c r="B240" t="str">
        <f>VLOOKUP(Tabla20[[#This Row],[CODIGO ]],STOCKSANLUIS[],2,FALSE)</f>
        <v>MOTOVENTILADOR 1/5 HP 220V 1 60HZ PARA HCM022 - HCM032 - 191U137120</v>
      </c>
      <c r="C240">
        <f>VLOOKUP(Tabla20[[#This Row],[CODIGO ]],STOCKSANLUIS[],10,FALSE)</f>
        <v>0</v>
      </c>
      <c r="E240">
        <f>Tabla20[[#This Row],[PROMEDIO]]-Tabla20[[#This Row],[CANTIDAD ALM01]]</f>
        <v>0</v>
      </c>
      <c r="F240">
        <f>IFERROR(VLOOKUP(Tabla20[[#This Row],[CODIGO ]],STOCK_PUENTEPIEDRA[],3,FALSE),"NO CUENTA CON PRODUCTO")</f>
        <v>0</v>
      </c>
      <c r="G240" t="str">
        <f>IF(Tabla20[[#This Row],[REQUERIMIENTO]]&gt;Tabla20[[#This Row],[CANTIDAD  ALM 05]],"STOCK INSUFICIENTE","STOCK SUFICIENTE")</f>
        <v>STOCK SUFICIENTE</v>
      </c>
    </row>
    <row r="241" spans="1:7" hidden="1" x14ac:dyDescent="0.25">
      <c r="A241" t="s">
        <v>1831</v>
      </c>
      <c r="B241" t="str">
        <f>VLOOKUP(Tabla20[[#This Row],[CODIGO ]],STOCKSANLUIS[],2,FALSE)</f>
        <v>COMPRESOR ALTERNATIVO - NF10FX1 DE /3HP - 220 50/60H R134A LBP/MB - 105G6846 - DANFOSS</v>
      </c>
      <c r="C241">
        <f>VLOOKUP(Tabla20[[#This Row],[CODIGO ]],STOCKSANLUIS[],10,FALSE)</f>
        <v>0</v>
      </c>
      <c r="E241">
        <f>Tabla20[[#This Row],[PROMEDIO]]-Tabla20[[#This Row],[CANTIDAD ALM01]]</f>
        <v>0</v>
      </c>
      <c r="F241" t="str">
        <f>IFERROR(VLOOKUP(Tabla20[[#This Row],[CODIGO ]],STOCK_PUENTEPIEDRA[],3,FALSE),"NO CUENTA CON PRODUCTO")</f>
        <v>NO CUENTA CON PRODUCTO</v>
      </c>
      <c r="G241" t="str">
        <f>IF(Tabla20[[#This Row],[REQUERIMIENTO]]&gt;Tabla20[[#This Row],[CANTIDAD  ALM 05]],"STOCK INSUFICIENTE","STOCK SUFICIENTE")</f>
        <v>STOCK SUFICIENTE</v>
      </c>
    </row>
    <row r="242" spans="1:7" hidden="1" x14ac:dyDescent="0.25">
      <c r="A242" t="s">
        <v>1833</v>
      </c>
      <c r="B242" t="str">
        <f>VLOOKUP(Tabla20[[#This Row],[CODIGO ]],STOCKSANLUIS[],2,FALSE)</f>
        <v>COMPRESOR ALTERNATIVO - NF7FX DE 1/4HP 220 50/60H R134A LBP/MBP -  105G6743 - DANFOSS</v>
      </c>
      <c r="C242">
        <f>VLOOKUP(Tabla20[[#This Row],[CODIGO ]],STOCKSANLUIS[],10,FALSE)</f>
        <v>0</v>
      </c>
      <c r="E242">
        <f>Tabla20[[#This Row],[PROMEDIO]]-Tabla20[[#This Row],[CANTIDAD ALM01]]</f>
        <v>0</v>
      </c>
      <c r="F242" t="str">
        <f>IFERROR(VLOOKUP(Tabla20[[#This Row],[CODIGO ]],STOCK_PUENTEPIEDRA[],3,FALSE),"NO CUENTA CON PRODUCTO")</f>
        <v>NO CUENTA CON PRODUCTO</v>
      </c>
      <c r="G242" t="str">
        <f>IF(Tabla20[[#This Row],[REQUERIMIENTO]]&gt;Tabla20[[#This Row],[CANTIDAD  ALM 05]],"STOCK INSUFICIENTE","STOCK SUFICIENTE")</f>
        <v>STOCK SUFICIENTE</v>
      </c>
    </row>
    <row r="243" spans="1:7" hidden="1" x14ac:dyDescent="0.25">
      <c r="A243" t="s">
        <v>1835</v>
      </c>
      <c r="B243" t="str">
        <f>VLOOKUP(Tabla20[[#This Row],[CODIGO ]],STOCKSANLUIS[],2,FALSE)</f>
        <v xml:space="preserve">COMPRESOR DE SERVICIO - FR8,5S DE 1/4 HP 220V - 103U2830 - DANFOSS </v>
      </c>
      <c r="C243">
        <f>VLOOKUP(Tabla20[[#This Row],[CODIGO ]],STOCKSANLUIS[],10,FALSE)</f>
        <v>0</v>
      </c>
      <c r="E243">
        <f>Tabla20[[#This Row],[PROMEDIO]]-Tabla20[[#This Row],[CANTIDAD ALM01]]</f>
        <v>0</v>
      </c>
      <c r="F243" t="str">
        <f>IFERROR(VLOOKUP(Tabla20[[#This Row],[CODIGO ]],STOCK_PUENTEPIEDRA[],3,FALSE),"NO CUENTA CON PRODUCTO")</f>
        <v>NO CUENTA CON PRODUCTO</v>
      </c>
      <c r="G243" t="str">
        <f>IF(Tabla20[[#This Row],[REQUERIMIENTO]]&gt;Tabla20[[#This Row],[CANTIDAD  ALM 05]],"STOCK INSUFICIENTE","STOCK SUFICIENTE")</f>
        <v>STOCK SUFICIENTE</v>
      </c>
    </row>
    <row r="244" spans="1:7" hidden="1" x14ac:dyDescent="0.25">
      <c r="A244" t="s">
        <v>1837</v>
      </c>
      <c r="B244" t="str">
        <f>VLOOKUP(Tabla20[[#This Row],[CODIGO ]],STOCKSANLUIS[],2,FALSE)</f>
        <v>COMPRESOR SCROLL PERFORMER SM185 15HP 3X220V</v>
      </c>
      <c r="C244">
        <f>VLOOKUP(Tabla20[[#This Row],[CODIGO ]],STOCKSANLUIS[],10,FALSE)</f>
        <v>0</v>
      </c>
      <c r="E244">
        <f>Tabla20[[#This Row],[PROMEDIO]]-Tabla20[[#This Row],[CANTIDAD ALM01]]</f>
        <v>0</v>
      </c>
      <c r="F244" t="str">
        <f>IFERROR(VLOOKUP(Tabla20[[#This Row],[CODIGO ]],STOCK_PUENTEPIEDRA[],3,FALSE),"NO CUENTA CON PRODUCTO")</f>
        <v>NO CUENTA CON PRODUCTO</v>
      </c>
      <c r="G244" t="str">
        <f>IF(Tabla20[[#This Row],[REQUERIMIENTO]]&gt;Tabla20[[#This Row],[CANTIDAD  ALM 05]],"STOCK INSUFICIENTE","STOCK SUFICIENTE")</f>
        <v>STOCK SUFICIENTE</v>
      </c>
    </row>
    <row r="245" spans="1:7" hidden="1" x14ac:dyDescent="0.25">
      <c r="A245" t="s">
        <v>1839</v>
      </c>
      <c r="B245" t="str">
        <f>VLOOKUP(Tabla20[[#This Row],[CODIGO ]],STOCKSANLUIS[],2,FALSE)</f>
        <v>COMPRESOR ALTERNATIVO - SC15G DE 1/2HP 220-240V R134A  - 104G8520 - DANFOSS</v>
      </c>
      <c r="C245">
        <f>VLOOKUP(Tabla20[[#This Row],[CODIGO ]],STOCKSANLUIS[],10,FALSE)</f>
        <v>0</v>
      </c>
      <c r="E245">
        <f>Tabla20[[#This Row],[PROMEDIO]]-Tabla20[[#This Row],[CANTIDAD ALM01]]</f>
        <v>0</v>
      </c>
      <c r="F245" t="str">
        <f>IFERROR(VLOOKUP(Tabla20[[#This Row],[CODIGO ]],STOCK_PUENTEPIEDRA[],3,FALSE),"NO CUENTA CON PRODUCTO")</f>
        <v>NO CUENTA CON PRODUCTO</v>
      </c>
      <c r="G245" t="str">
        <f>IF(Tabla20[[#This Row],[REQUERIMIENTO]]&gt;Tabla20[[#This Row],[CANTIDAD  ALM 05]],"STOCK INSUFICIENTE","STOCK SUFICIENTE")</f>
        <v>STOCK SUFICIENTE</v>
      </c>
    </row>
    <row r="246" spans="1:7" hidden="1" x14ac:dyDescent="0.25">
      <c r="A246" t="s">
        <v>1841</v>
      </c>
      <c r="B246" t="str">
        <f>VLOOKUP(Tabla20[[#This Row],[CODIGO ]],STOCKSANLUIS[],2,FALSE)</f>
        <v>COMP DANF SC12G 3/8HP 220V R134A</v>
      </c>
      <c r="C246">
        <f>VLOOKUP(Tabla20[[#This Row],[CODIGO ]],STOCKSANLUIS[],10,FALSE)</f>
        <v>0</v>
      </c>
      <c r="E246">
        <f>Tabla20[[#This Row],[PROMEDIO]]-Tabla20[[#This Row],[CANTIDAD ALM01]]</f>
        <v>0</v>
      </c>
      <c r="F246" t="str">
        <f>IFERROR(VLOOKUP(Tabla20[[#This Row],[CODIGO ]],STOCK_PUENTEPIEDRA[],3,FALSE),"NO CUENTA CON PRODUCTO")</f>
        <v>NO CUENTA CON PRODUCTO</v>
      </c>
      <c r="G246" t="str">
        <f>IF(Tabla20[[#This Row],[REQUERIMIENTO]]&gt;Tabla20[[#This Row],[CANTIDAD  ALM 05]],"STOCK INSUFICIENTE","STOCK SUFICIENTE")</f>
        <v>STOCK SUFICIENTE</v>
      </c>
    </row>
    <row r="247" spans="1:7" hidden="1" x14ac:dyDescent="0.25">
      <c r="A247" t="s">
        <v>1843</v>
      </c>
      <c r="B247" t="str">
        <f>VLOOKUP(Tabla20[[#This Row],[CODIGO ]],STOCKSANLUIS[],2,FALSE)</f>
        <v xml:space="preserve">COMPRESOR DE SERVICIO - FR7.5G DE 1/5HP R134A - 103G6680 - DANFOSS </v>
      </c>
      <c r="C247">
        <f>VLOOKUP(Tabla20[[#This Row],[CODIGO ]],STOCKSANLUIS[],10,FALSE)</f>
        <v>0</v>
      </c>
      <c r="E247">
        <f>Tabla20[[#This Row],[PROMEDIO]]-Tabla20[[#This Row],[CANTIDAD ALM01]]</f>
        <v>0</v>
      </c>
      <c r="F247" t="str">
        <f>IFERROR(VLOOKUP(Tabla20[[#This Row],[CODIGO ]],STOCK_PUENTEPIEDRA[],3,FALSE),"NO CUENTA CON PRODUCTO")</f>
        <v>NO CUENTA CON PRODUCTO</v>
      </c>
      <c r="G247" t="str">
        <f>IF(Tabla20[[#This Row],[REQUERIMIENTO]]&gt;Tabla20[[#This Row],[CANTIDAD  ALM 05]],"STOCK INSUFICIENTE","STOCK SUFICIENTE")</f>
        <v>STOCK SUFICIENTE</v>
      </c>
    </row>
    <row r="248" spans="1:7" hidden="1" x14ac:dyDescent="0.25">
      <c r="A248" t="s">
        <v>1845</v>
      </c>
      <c r="B248" t="str">
        <f>VLOOKUP(Tabla20[[#This Row],[CODIGO ]],STOCKSANLUIS[],2,FALSE)</f>
        <v>UNIDAD CONDENSADORA DANFOSS HGM 144 B21Q 11HP R22 220V 3F</v>
      </c>
      <c r="C248">
        <f>VLOOKUP(Tabla20[[#This Row],[CODIGO ]],STOCKSANLUIS[],10,FALSE)</f>
        <v>0</v>
      </c>
      <c r="E248">
        <f>Tabla20[[#This Row],[PROMEDIO]]-Tabla20[[#This Row],[CANTIDAD ALM01]]</f>
        <v>0</v>
      </c>
      <c r="F248" t="str">
        <f>IFERROR(VLOOKUP(Tabla20[[#This Row],[CODIGO ]],STOCK_PUENTEPIEDRA[],3,FALSE),"NO CUENTA CON PRODUCTO")</f>
        <v>NO CUENTA CON PRODUCTO</v>
      </c>
      <c r="G248" t="str">
        <f>IF(Tabla20[[#This Row],[REQUERIMIENTO]]&gt;Tabla20[[#This Row],[CANTIDAD  ALM 05]],"STOCK INSUFICIENTE","STOCK SUFICIENTE")</f>
        <v>STOCK SUFICIENTE</v>
      </c>
    </row>
    <row r="249" spans="1:7" hidden="1" x14ac:dyDescent="0.25">
      <c r="A249" t="s">
        <v>1853</v>
      </c>
      <c r="B249" t="str">
        <f>VLOOKUP(Tabla20[[#This Row],[CODIGO ]],STOCKSANLUIS[],2,FALSE)</f>
        <v>SVA-S 15 A VALV. PASO ANG C/MANIVELA   1/2"   FLEX LINE</v>
      </c>
      <c r="C249">
        <f>VLOOKUP(Tabla20[[#This Row],[CODIGO ]],STOCKSANLUIS[],10,FALSE)</f>
        <v>0</v>
      </c>
      <c r="E249">
        <f>Tabla20[[#This Row],[PROMEDIO]]-Tabla20[[#This Row],[CANTIDAD ALM01]]</f>
        <v>0</v>
      </c>
      <c r="F249" t="str">
        <f>IFERROR(VLOOKUP(Tabla20[[#This Row],[CODIGO ]],STOCK_PUENTEPIEDRA[],3,FALSE),"NO CUENTA CON PRODUCTO")</f>
        <v>NO CUENTA CON PRODUCTO</v>
      </c>
      <c r="G249" t="str">
        <f>IF(Tabla20[[#This Row],[REQUERIMIENTO]]&gt;Tabla20[[#This Row],[CANTIDAD  ALM 05]],"STOCK INSUFICIENTE","STOCK SUFICIENTE")</f>
        <v>STOCK SUFICIENTE</v>
      </c>
    </row>
    <row r="250" spans="1:7" hidden="1" x14ac:dyDescent="0.25">
      <c r="A250" t="s">
        <v>1855</v>
      </c>
      <c r="B250" t="str">
        <f>VLOOKUP(Tabla20[[#This Row],[CODIGO ]],STOCKSANLUIS[],2,FALSE)</f>
        <v>FA 15 FILTRO PARA EVRA/T 10 Y 15</v>
      </c>
      <c r="C250">
        <f>VLOOKUP(Tabla20[[#This Row],[CODIGO ]],STOCKSANLUIS[],10,FALSE)</f>
        <v>0</v>
      </c>
      <c r="E250">
        <f>Tabla20[[#This Row],[PROMEDIO]]-Tabla20[[#This Row],[CANTIDAD ALM01]]</f>
        <v>0</v>
      </c>
      <c r="F250" t="str">
        <f>IFERROR(VLOOKUP(Tabla20[[#This Row],[CODIGO ]],STOCK_PUENTEPIEDRA[],3,FALSE),"NO CUENTA CON PRODUCTO")</f>
        <v>NO CUENTA CON PRODUCTO</v>
      </c>
      <c r="G250" t="str">
        <f>IF(Tabla20[[#This Row],[REQUERIMIENTO]]&gt;Tabla20[[#This Row],[CANTIDAD  ALM 05]],"STOCK INSUFICIENTE","STOCK SUFICIENTE")</f>
        <v>STOCK SUFICIENTE</v>
      </c>
    </row>
    <row r="251" spans="1:7" hidden="1" x14ac:dyDescent="0.25">
      <c r="A251" t="s">
        <v>1857</v>
      </c>
      <c r="B251" t="str">
        <f>VLOOKUP(Tabla20[[#This Row],[CODIGO ]],STOCKSANLUIS[],2,FALSE)</f>
        <v>EVRAT 10 S/FLANGES Y CON OPERACIÓN MANUAL</v>
      </c>
      <c r="C251">
        <f>VLOOKUP(Tabla20[[#This Row],[CODIGO ]],STOCKSANLUIS[],10,FALSE)</f>
        <v>0</v>
      </c>
      <c r="E251">
        <f>Tabla20[[#This Row],[PROMEDIO]]-Tabla20[[#This Row],[CANTIDAD ALM01]]</f>
        <v>0</v>
      </c>
      <c r="F251" t="str">
        <f>IFERROR(VLOOKUP(Tabla20[[#This Row],[CODIGO ]],STOCK_PUENTEPIEDRA[],3,FALSE),"NO CUENTA CON PRODUCTO")</f>
        <v>NO CUENTA CON PRODUCTO</v>
      </c>
      <c r="G251" t="str">
        <f>IF(Tabla20[[#This Row],[REQUERIMIENTO]]&gt;Tabla20[[#This Row],[CANTIDAD  ALM 05]],"STOCK INSUFICIENTE","STOCK SUFICIENTE")</f>
        <v>STOCK SUFICIENTE</v>
      </c>
    </row>
    <row r="252" spans="1:7" hidden="1" x14ac:dyDescent="0.25">
      <c r="A252" t="s">
        <v>1859</v>
      </c>
      <c r="B252" t="str">
        <f>VLOOKUP(Tabla20[[#This Row],[CODIGO ]],STOCKSANLUIS[],2,FALSE)</f>
        <v xml:space="preserve">BRIDAS 1/2 PULG. PARA SOLDAR </v>
      </c>
      <c r="C252">
        <f>VLOOKUP(Tabla20[[#This Row],[CODIGO ]],STOCKSANLUIS[],10,FALSE)</f>
        <v>0</v>
      </c>
      <c r="E252">
        <f>Tabla20[[#This Row],[PROMEDIO]]-Tabla20[[#This Row],[CANTIDAD ALM01]]</f>
        <v>0</v>
      </c>
      <c r="F252" t="str">
        <f>IFERROR(VLOOKUP(Tabla20[[#This Row],[CODIGO ]],STOCK_PUENTEPIEDRA[],3,FALSE),"NO CUENTA CON PRODUCTO")</f>
        <v>NO CUENTA CON PRODUCTO</v>
      </c>
      <c r="G252" t="str">
        <f>IF(Tabla20[[#This Row],[REQUERIMIENTO]]&gt;Tabla20[[#This Row],[CANTIDAD  ALM 05]],"STOCK INSUFICIENTE","STOCK SUFICIENTE")</f>
        <v>STOCK SUFICIENTE</v>
      </c>
    </row>
    <row r="253" spans="1:7" hidden="1" x14ac:dyDescent="0.25">
      <c r="A253" t="s">
        <v>1861</v>
      </c>
      <c r="B253" t="str">
        <f>VLOOKUP(Tabla20[[#This Row],[CODIGO ]],STOCKSANLUIS[],2,FALSE)</f>
        <v>SCA X15 A ANG VALV P RET 1/2"</v>
      </c>
      <c r="C253">
        <f>VLOOKUP(Tabla20[[#This Row],[CODIGO ]],STOCKSANLUIS[],10,FALSE)</f>
        <v>0</v>
      </c>
      <c r="E253">
        <f>Tabla20[[#This Row],[PROMEDIO]]-Tabla20[[#This Row],[CANTIDAD ALM01]]</f>
        <v>0</v>
      </c>
      <c r="F253" t="str">
        <f>IFERROR(VLOOKUP(Tabla20[[#This Row],[CODIGO ]],STOCK_PUENTEPIEDRA[],3,FALSE),"NO CUENTA CON PRODUCTO")</f>
        <v>NO CUENTA CON PRODUCTO</v>
      </c>
      <c r="G253" t="str">
        <f>IF(Tabla20[[#This Row],[REQUERIMIENTO]]&gt;Tabla20[[#This Row],[CANTIDAD  ALM 05]],"STOCK INSUFICIENTE","STOCK SUFICIENTE")</f>
        <v>STOCK SUFICIENTE</v>
      </c>
    </row>
    <row r="254" spans="1:7" hidden="1" x14ac:dyDescent="0.25">
      <c r="A254" t="s">
        <v>1863</v>
      </c>
      <c r="B254" t="str">
        <f>VLOOKUP(Tabla20[[#This Row],[CODIGO ]],STOCKSANLUIS[],2,FALSE)</f>
        <v>REG - SB 15 A ANG</v>
      </c>
      <c r="C254">
        <f>VLOOKUP(Tabla20[[#This Row],[CODIGO ]],STOCKSANLUIS[],10,FALSE)</f>
        <v>0</v>
      </c>
      <c r="E254">
        <f>Tabla20[[#This Row],[PROMEDIO]]-Tabla20[[#This Row],[CANTIDAD ALM01]]</f>
        <v>0</v>
      </c>
      <c r="F254" t="str">
        <f>IFERROR(VLOOKUP(Tabla20[[#This Row],[CODIGO ]],STOCK_PUENTEPIEDRA[],3,FALSE),"NO CUENTA CON PRODUCTO")</f>
        <v>NO CUENTA CON PRODUCTO</v>
      </c>
      <c r="G254" t="str">
        <f>IF(Tabla20[[#This Row],[REQUERIMIENTO]]&gt;Tabla20[[#This Row],[CANTIDAD  ALM 05]],"STOCK INSUFICIENTE","STOCK SUFICIENTE")</f>
        <v>STOCK SUFICIENTE</v>
      </c>
    </row>
    <row r="255" spans="1:7" hidden="1" x14ac:dyDescent="0.25">
      <c r="A255" t="s">
        <v>1865</v>
      </c>
      <c r="B255" t="str">
        <f>VLOOKUP(Tabla20[[#This Row],[CODIGO ]],STOCKSANLUIS[],2,FALSE)</f>
        <v>SVA-S 32 A VALV. PASO ANG C/MANIVELA   1 1/4"   FLEX LINE</v>
      </c>
      <c r="C255">
        <f>VLOOKUP(Tabla20[[#This Row],[CODIGO ]],STOCKSANLUIS[],10,FALSE)</f>
        <v>0</v>
      </c>
      <c r="E255">
        <f>Tabla20[[#This Row],[PROMEDIO]]-Tabla20[[#This Row],[CANTIDAD ALM01]]</f>
        <v>0</v>
      </c>
      <c r="F255" t="str">
        <f>IFERROR(VLOOKUP(Tabla20[[#This Row],[CODIGO ]],STOCK_PUENTEPIEDRA[],3,FALSE),"NO CUENTA CON PRODUCTO")</f>
        <v>NO CUENTA CON PRODUCTO</v>
      </c>
      <c r="G255" t="str">
        <f>IF(Tabla20[[#This Row],[REQUERIMIENTO]]&gt;Tabla20[[#This Row],[CANTIDAD  ALM 05]],"STOCK INSUFICIENTE","STOCK SUFICIENTE")</f>
        <v>STOCK SUFICIENTE</v>
      </c>
    </row>
    <row r="256" spans="1:7" hidden="1" x14ac:dyDescent="0.25">
      <c r="A256" t="s">
        <v>1867</v>
      </c>
      <c r="B256" t="str">
        <f>VLOOKUP(Tabla20[[#This Row],[CODIGO ]],STOCKSANLUIS[],2,FALSE)</f>
        <v>ICLX 32 A VALV. DE UNO O DOS PASOS     1 1/4" (REEMPLAZA A PML/PMLX 32)</v>
      </c>
      <c r="C256">
        <f>VLOOKUP(Tabla20[[#This Row],[CODIGO ]],STOCKSANLUIS[],10,FALSE)</f>
        <v>0</v>
      </c>
      <c r="E256">
        <f>Tabla20[[#This Row],[PROMEDIO]]-Tabla20[[#This Row],[CANTIDAD ALM01]]</f>
        <v>0</v>
      </c>
      <c r="F256" t="str">
        <f>IFERROR(VLOOKUP(Tabla20[[#This Row],[CODIGO ]],STOCK_PUENTEPIEDRA[],3,FALSE),"NO CUENTA CON PRODUCTO")</f>
        <v>NO CUENTA CON PRODUCTO</v>
      </c>
      <c r="G256" t="str">
        <f>IF(Tabla20[[#This Row],[REQUERIMIENTO]]&gt;Tabla20[[#This Row],[CANTIDAD  ALM 05]],"STOCK INSUFICIENTE","STOCK SUFICIENTE")</f>
        <v>STOCK SUFICIENTE</v>
      </c>
    </row>
    <row r="257" spans="1:7" hidden="1" x14ac:dyDescent="0.25">
      <c r="A257" t="s">
        <v>1869</v>
      </c>
      <c r="B257" t="str">
        <f>VLOOKUP(Tabla20[[#This Row],[CODIGO ]],STOCKSANLUIS[],2,FALSE)</f>
        <v>SVA-S 20 A VALV. PASO ANG C/MANIVELA   3/4"   FLEX LINE</v>
      </c>
      <c r="C257">
        <f>VLOOKUP(Tabla20[[#This Row],[CODIGO ]],STOCKSANLUIS[],10,FALSE)</f>
        <v>0</v>
      </c>
      <c r="E257">
        <f>Tabla20[[#This Row],[PROMEDIO]]-Tabla20[[#This Row],[CANTIDAD ALM01]]</f>
        <v>0</v>
      </c>
      <c r="F257" t="str">
        <f>IFERROR(VLOOKUP(Tabla20[[#This Row],[CODIGO ]],STOCK_PUENTEPIEDRA[],3,FALSE),"NO CUENTA CON PRODUCTO")</f>
        <v>NO CUENTA CON PRODUCTO</v>
      </c>
      <c r="G257" t="str">
        <f>IF(Tabla20[[#This Row],[REQUERIMIENTO]]&gt;Tabla20[[#This Row],[CANTIDAD  ALM 05]],"STOCK INSUFICIENTE","STOCK SUFICIENTE")</f>
        <v>STOCK SUFICIENTE</v>
      </c>
    </row>
    <row r="258" spans="1:7" hidden="1" x14ac:dyDescent="0.25">
      <c r="A258" t="s">
        <v>1871</v>
      </c>
      <c r="B258" t="str">
        <f>VLOOKUP(Tabla20[[#This Row],[CODIGO ]],STOCKSANLUIS[],2,FALSE)</f>
        <v>FA 20 FILTRO PARA EVRA/T 20</v>
      </c>
      <c r="C258">
        <f>VLOOKUP(Tabla20[[#This Row],[CODIGO ]],STOCKSANLUIS[],10,FALSE)</f>
        <v>0</v>
      </c>
      <c r="E258">
        <f>Tabla20[[#This Row],[PROMEDIO]]-Tabla20[[#This Row],[CANTIDAD ALM01]]</f>
        <v>0</v>
      </c>
      <c r="F258" t="str">
        <f>IFERROR(VLOOKUP(Tabla20[[#This Row],[CODIGO ]],STOCK_PUENTEPIEDRA[],3,FALSE),"NO CUENTA CON PRODUCTO")</f>
        <v>NO CUENTA CON PRODUCTO</v>
      </c>
      <c r="G258" t="str">
        <f>IF(Tabla20[[#This Row],[REQUERIMIENTO]]&gt;Tabla20[[#This Row],[CANTIDAD  ALM 05]],"STOCK INSUFICIENTE","STOCK SUFICIENTE")</f>
        <v>STOCK SUFICIENTE</v>
      </c>
    </row>
    <row r="259" spans="1:7" hidden="1" x14ac:dyDescent="0.25">
      <c r="A259" t="s">
        <v>1873</v>
      </c>
      <c r="B259" t="str">
        <f>VLOOKUP(Tabla20[[#This Row],[CODIGO ]],STOCKSANLUIS[],2,FALSE)</f>
        <v>EVRA 20 S/FLANGES Y CON OPERACIÓN MANUAL</v>
      </c>
      <c r="C259">
        <f>VLOOKUP(Tabla20[[#This Row],[CODIGO ]],STOCKSANLUIS[],10,FALSE)</f>
        <v>0</v>
      </c>
      <c r="E259">
        <f>Tabla20[[#This Row],[PROMEDIO]]-Tabla20[[#This Row],[CANTIDAD ALM01]]</f>
        <v>0</v>
      </c>
      <c r="F259" t="str">
        <f>IFERROR(VLOOKUP(Tabla20[[#This Row],[CODIGO ]],STOCK_PUENTEPIEDRA[],3,FALSE),"NO CUENTA CON PRODUCTO")</f>
        <v>NO CUENTA CON PRODUCTO</v>
      </c>
      <c r="G259" t="str">
        <f>IF(Tabla20[[#This Row],[REQUERIMIENTO]]&gt;Tabla20[[#This Row],[CANTIDAD  ALM 05]],"STOCK INSUFICIENTE","STOCK SUFICIENTE")</f>
        <v>STOCK SUFICIENTE</v>
      </c>
    </row>
    <row r="260" spans="1:7" hidden="1" x14ac:dyDescent="0.25">
      <c r="A260" t="s">
        <v>1875</v>
      </c>
      <c r="B260" t="str">
        <f>VLOOKUP(Tabla20[[#This Row],[CODIGO ]],STOCKSANLUIS[],2,FALSE)</f>
        <v>GRUPO 12 3/4 PULG. FLANGES DE FIERRO</v>
      </c>
      <c r="C260">
        <f>VLOOKUP(Tabla20[[#This Row],[CODIGO ]],STOCKSANLUIS[],10,FALSE)</f>
        <v>0</v>
      </c>
      <c r="E260">
        <f>Tabla20[[#This Row],[PROMEDIO]]-Tabla20[[#This Row],[CANTIDAD ALM01]]</f>
        <v>0</v>
      </c>
      <c r="F260" t="str">
        <f>IFERROR(VLOOKUP(Tabla20[[#This Row],[CODIGO ]],STOCK_PUENTEPIEDRA[],3,FALSE),"NO CUENTA CON PRODUCTO")</f>
        <v>NO CUENTA CON PRODUCTO</v>
      </c>
      <c r="G260" t="str">
        <f>IF(Tabla20[[#This Row],[REQUERIMIENTO]]&gt;Tabla20[[#This Row],[CANTIDAD  ALM 05]],"STOCK INSUFICIENTE","STOCK SUFICIENTE")</f>
        <v>STOCK SUFICIENTE</v>
      </c>
    </row>
    <row r="261" spans="1:7" hidden="1" x14ac:dyDescent="0.25">
      <c r="A261" t="s">
        <v>1877</v>
      </c>
      <c r="B261" t="str">
        <f>VLOOKUP(Tabla20[[#This Row],[CODIGO ]],STOCKSANLUIS[],2,FALSE)</f>
        <v>VALVULA CHECK ANTIRRETORNO O  DE RETENCIÓN  NRVA 20  3/4 PULG. FLANGE DE FIERRO</v>
      </c>
      <c r="C261">
        <f>VLOOKUP(Tabla20[[#This Row],[CODIGO ]],STOCKSANLUIS[],10,FALSE)</f>
        <v>0</v>
      </c>
      <c r="E261">
        <f>Tabla20[[#This Row],[PROMEDIO]]-Tabla20[[#This Row],[CANTIDAD ALM01]]</f>
        <v>0</v>
      </c>
      <c r="F261" t="str">
        <f>IFERROR(VLOOKUP(Tabla20[[#This Row],[CODIGO ]],STOCK_PUENTEPIEDRA[],3,FALSE),"NO CUENTA CON PRODUCTO")</f>
        <v>NO CUENTA CON PRODUCTO</v>
      </c>
      <c r="G261" t="str">
        <f>IF(Tabla20[[#This Row],[REQUERIMIENTO]]&gt;Tabla20[[#This Row],[CANTIDAD  ALM 05]],"STOCK INSUFICIENTE","STOCK SUFICIENTE")</f>
        <v>STOCK SUFICIENTE</v>
      </c>
    </row>
    <row r="262" spans="1:7" hidden="1" x14ac:dyDescent="0.25">
      <c r="A262" t="s">
        <v>1879</v>
      </c>
      <c r="B262" t="str">
        <f>VLOOKUP(Tabla20[[#This Row],[CODIGO ]],STOCKSANLUIS[],2,FALSE)</f>
        <v>SVA-S 15 A VALV. PASO ANG C/MANIVELA   1/2"   FLEX LINE</v>
      </c>
      <c r="C262">
        <f>VLOOKUP(Tabla20[[#This Row],[CODIGO ]],STOCKSANLUIS[],10,FALSE)</f>
        <v>0</v>
      </c>
      <c r="E262">
        <f>Tabla20[[#This Row],[PROMEDIO]]-Tabla20[[#This Row],[CANTIDAD ALM01]]</f>
        <v>0</v>
      </c>
      <c r="F262" t="str">
        <f>IFERROR(VLOOKUP(Tabla20[[#This Row],[CODIGO ]],STOCK_PUENTEPIEDRA[],3,FALSE),"NO CUENTA CON PRODUCTO")</f>
        <v>NO CUENTA CON PRODUCTO</v>
      </c>
      <c r="G262" t="str">
        <f>IF(Tabla20[[#This Row],[REQUERIMIENTO]]&gt;Tabla20[[#This Row],[CANTIDAD  ALM 05]],"STOCK INSUFICIENTE","STOCK SUFICIENTE")</f>
        <v>STOCK SUFICIENTE</v>
      </c>
    </row>
    <row r="263" spans="1:7" hidden="1" x14ac:dyDescent="0.25">
      <c r="A263" t="s">
        <v>1880</v>
      </c>
      <c r="B263" t="str">
        <f>VLOOKUP(Tabla20[[#This Row],[CODIGO ]],STOCKSANLUIS[],2,FALSE)</f>
        <v>VALVULA PRESIÓN CONSTANTE CVMD, INCL. BRIDAS SOLDAR 1/2"</v>
      </c>
      <c r="C263">
        <f>VLOOKUP(Tabla20[[#This Row],[CODIGO ]],STOCKSANLUIS[],10,FALSE)</f>
        <v>0</v>
      </c>
      <c r="E263">
        <f>Tabla20[[#This Row],[PROMEDIO]]-Tabla20[[#This Row],[CANTIDAD ALM01]]</f>
        <v>0</v>
      </c>
      <c r="F263" t="str">
        <f>IFERROR(VLOOKUP(Tabla20[[#This Row],[CODIGO ]],STOCK_PUENTEPIEDRA[],3,FALSE),"NO CUENTA CON PRODUCTO")</f>
        <v>NO CUENTA CON PRODUCTO</v>
      </c>
      <c r="G263" t="str">
        <f>IF(Tabla20[[#This Row],[REQUERIMIENTO]]&gt;Tabla20[[#This Row],[CANTIDAD  ALM 05]],"STOCK INSUFICIENTE","STOCK SUFICIENTE")</f>
        <v>STOCK SUFICIENTE</v>
      </c>
    </row>
    <row r="264" spans="1:7" hidden="1" x14ac:dyDescent="0.25">
      <c r="A264" t="s">
        <v>1886</v>
      </c>
      <c r="B264" t="str">
        <f>VLOOKUP(Tabla20[[#This Row],[CODIGO ]],STOCKSANLUIS[],2,FALSE)</f>
        <v>COMPRESOR DE SERVICIO - FR6S DE 1/6 HP 220V - 103U2630 - DANFOSS</v>
      </c>
      <c r="C264">
        <f>VLOOKUP(Tabla20[[#This Row],[CODIGO ]],STOCKSANLUIS[],10,FALSE)</f>
        <v>0</v>
      </c>
      <c r="E264">
        <f>Tabla20[[#This Row],[PROMEDIO]]-Tabla20[[#This Row],[CANTIDAD ALM01]]</f>
        <v>0</v>
      </c>
      <c r="F264" t="str">
        <f>IFERROR(VLOOKUP(Tabla20[[#This Row],[CODIGO ]],STOCK_PUENTEPIEDRA[],3,FALSE),"NO CUENTA CON PRODUCTO")</f>
        <v>NO CUENTA CON PRODUCTO</v>
      </c>
      <c r="G264" t="str">
        <f>IF(Tabla20[[#This Row],[REQUERIMIENTO]]&gt;Tabla20[[#This Row],[CANTIDAD  ALM 05]],"STOCK INSUFICIENTE","STOCK SUFICIENTE")</f>
        <v>STOCK SUFICIENTE</v>
      </c>
    </row>
    <row r="265" spans="1:7" hidden="1" x14ac:dyDescent="0.25">
      <c r="A265" t="s">
        <v>1890</v>
      </c>
      <c r="B265" t="str">
        <f>VLOOKUP(Tabla20[[#This Row],[CODIGO ]],STOCKSANLUIS[],2,FALSE)</f>
        <v>COMPRESOR SCROLLTECH SM1859CAM 380V</v>
      </c>
      <c r="C265">
        <f>VLOOKUP(Tabla20[[#This Row],[CODIGO ]],STOCKSANLUIS[],10,FALSE)</f>
        <v>0</v>
      </c>
      <c r="E265">
        <f>Tabla20[[#This Row],[PROMEDIO]]-Tabla20[[#This Row],[CANTIDAD ALM01]]</f>
        <v>0</v>
      </c>
      <c r="F265" t="str">
        <f>IFERROR(VLOOKUP(Tabla20[[#This Row],[CODIGO ]],STOCK_PUENTEPIEDRA[],3,FALSE),"NO CUENTA CON PRODUCTO")</f>
        <v>NO CUENTA CON PRODUCTO</v>
      </c>
      <c r="G265" t="str">
        <f>IF(Tabla20[[#This Row],[REQUERIMIENTO]]&gt;Tabla20[[#This Row],[CANTIDAD  ALM 05]],"STOCK INSUFICIENTE","STOCK SUFICIENTE")</f>
        <v>STOCK SUFICIENTE</v>
      </c>
    </row>
    <row r="266" spans="1:7" hidden="1" x14ac:dyDescent="0.25">
      <c r="A266" t="s">
        <v>1894</v>
      </c>
      <c r="B266" t="str">
        <f>VLOOKUP(Tabla20[[#This Row],[CODIGO ]],STOCKSANLUIS[],2,FALSE)</f>
        <v xml:space="preserve">ELEMENTO TERMOSTATICO DANFOSS TEX 20 COD. 067B3274 </v>
      </c>
      <c r="C266">
        <f>VLOOKUP(Tabla20[[#This Row],[CODIGO ]],STOCKSANLUIS[],10,FALSE)</f>
        <v>0</v>
      </c>
      <c r="E266">
        <f>Tabla20[[#This Row],[PROMEDIO]]-Tabla20[[#This Row],[CANTIDAD ALM01]]</f>
        <v>0</v>
      </c>
      <c r="F266" t="str">
        <f>IFERROR(VLOOKUP(Tabla20[[#This Row],[CODIGO ]],STOCK_PUENTEPIEDRA[],3,FALSE),"NO CUENTA CON PRODUCTO")</f>
        <v>NO CUENTA CON PRODUCTO</v>
      </c>
      <c r="G266" t="str">
        <f>IF(Tabla20[[#This Row],[REQUERIMIENTO]]&gt;Tabla20[[#This Row],[CANTIDAD  ALM 05]],"STOCK INSUFICIENTE","STOCK SUFICIENTE")</f>
        <v>STOCK SUFICIENTE</v>
      </c>
    </row>
    <row r="267" spans="1:7" hidden="1" x14ac:dyDescent="0.25">
      <c r="A267" t="s">
        <v>1898</v>
      </c>
      <c r="B267" t="str">
        <f>VLOOKUP(Tabla20[[#This Row],[CODIGO ]],STOCKSANLUIS[],2,FALSE)</f>
        <v xml:space="preserve">UNIDAD CONDENSADORA DANFOSS HCM 036 B20E - 3HP 3F 440V 60H A/M </v>
      </c>
      <c r="C267">
        <f>VLOOKUP(Tabla20[[#This Row],[CODIGO ]],STOCKSANLUIS[],10,FALSE)</f>
        <v>0</v>
      </c>
      <c r="E267">
        <f>Tabla20[[#This Row],[PROMEDIO]]-Tabla20[[#This Row],[CANTIDAD ALM01]]</f>
        <v>0</v>
      </c>
      <c r="F267" t="str">
        <f>IFERROR(VLOOKUP(Tabla20[[#This Row],[CODIGO ]],STOCK_PUENTEPIEDRA[],3,FALSE),"NO CUENTA CON PRODUCTO")</f>
        <v>NO CUENTA CON PRODUCTO</v>
      </c>
      <c r="G267" t="str">
        <f>IF(Tabla20[[#This Row],[REQUERIMIENTO]]&gt;Tabla20[[#This Row],[CANTIDAD  ALM 05]],"STOCK INSUFICIENTE","STOCK SUFICIENTE")</f>
        <v>STOCK SUFICIENTE</v>
      </c>
    </row>
    <row r="268" spans="1:7" hidden="1" x14ac:dyDescent="0.25">
      <c r="A268" t="s">
        <v>1936</v>
      </c>
      <c r="B268" t="str">
        <f>VLOOKUP(Tabla20[[#This Row],[CODIGO ]],STOCKSANLUIS[],2,FALSE)</f>
        <v>VALVULA CHECK ANTIRRETORNO O  DE RETENCIÓN  DANFOSS NRV 19S - 3/4"   RECTO  020-1019</v>
      </c>
      <c r="C268">
        <f>VLOOKUP(Tabla20[[#This Row],[CODIGO ]],STOCKSANLUIS[],10,FALSE)</f>
        <v>0</v>
      </c>
      <c r="E268">
        <f>Tabla20[[#This Row],[PROMEDIO]]-Tabla20[[#This Row],[CANTIDAD ALM01]]</f>
        <v>0</v>
      </c>
      <c r="F268" t="str">
        <f>IFERROR(VLOOKUP(Tabla20[[#This Row],[CODIGO ]],STOCK_PUENTEPIEDRA[],3,FALSE),"NO CUENTA CON PRODUCTO")</f>
        <v>NO CUENTA CON PRODUCTO</v>
      </c>
      <c r="G268" t="str">
        <f>IF(Tabla20[[#This Row],[REQUERIMIENTO]]&gt;Tabla20[[#This Row],[CANTIDAD  ALM 05]],"STOCK INSUFICIENTE","STOCK SUFICIENTE")</f>
        <v>STOCK SUFICIENTE</v>
      </c>
    </row>
    <row r="269" spans="1:7" hidden="1" x14ac:dyDescent="0.25">
      <c r="A269" t="s">
        <v>1938</v>
      </c>
      <c r="B269" t="str">
        <f>VLOOKUP(Tabla20[[#This Row],[CODIGO ]],STOCKSANLUIS[],2,FALSE)</f>
        <v>VALVULA CHECK ANTIRRETORNO O  DE RETENCIÓN  DANFOSS NRV 28S 1 1/8 ANGULAR 020-1021</v>
      </c>
      <c r="C269">
        <f>VLOOKUP(Tabla20[[#This Row],[CODIGO ]],STOCKSANLUIS[],10,FALSE)</f>
        <v>0</v>
      </c>
      <c r="E269">
        <f>Tabla20[[#This Row],[PROMEDIO]]-Tabla20[[#This Row],[CANTIDAD ALM01]]</f>
        <v>0</v>
      </c>
      <c r="F269" t="str">
        <f>IFERROR(VLOOKUP(Tabla20[[#This Row],[CODIGO ]],STOCK_PUENTEPIEDRA[],3,FALSE),"NO CUENTA CON PRODUCTO")</f>
        <v>NO CUENTA CON PRODUCTO</v>
      </c>
      <c r="G269" t="str">
        <f>IF(Tabla20[[#This Row],[REQUERIMIENTO]]&gt;Tabla20[[#This Row],[CANTIDAD  ALM 05]],"STOCK INSUFICIENTE","STOCK SUFICIENTE")</f>
        <v>STOCK SUFICIENTE</v>
      </c>
    </row>
    <row r="270" spans="1:7" hidden="1" x14ac:dyDescent="0.25">
      <c r="A270" t="s">
        <v>1940</v>
      </c>
      <c r="B270" t="str">
        <f>VLOOKUP(Tabla20[[#This Row],[CODIGO ]],STOCKSANLUIS[],2,FALSE)</f>
        <v>VALVULA CHECK ANTIRRETORNO O  DE RETENCIÓN DANFOSS NRVH 19S - 7/8"   RECTO  020-1066</v>
      </c>
      <c r="C270">
        <f>VLOOKUP(Tabla20[[#This Row],[CODIGO ]],STOCKSANLUIS[],10,FALSE)</f>
        <v>0</v>
      </c>
      <c r="E270">
        <f>Tabla20[[#This Row],[PROMEDIO]]-Tabla20[[#This Row],[CANTIDAD ALM01]]</f>
        <v>0</v>
      </c>
      <c r="F270" t="str">
        <f>IFERROR(VLOOKUP(Tabla20[[#This Row],[CODIGO ]],STOCK_PUENTEPIEDRA[],3,FALSE),"NO CUENTA CON PRODUCTO")</f>
        <v>NO CUENTA CON PRODUCTO</v>
      </c>
      <c r="G270" t="str">
        <f>IF(Tabla20[[#This Row],[REQUERIMIENTO]]&gt;Tabla20[[#This Row],[CANTIDAD  ALM 05]],"STOCK INSUFICIENTE","STOCK SUFICIENTE")</f>
        <v>STOCK SUFICIENTE</v>
      </c>
    </row>
    <row r="271" spans="1:7" hidden="1" x14ac:dyDescent="0.25">
      <c r="A271" t="s">
        <v>1942</v>
      </c>
      <c r="B271" t="str">
        <f>VLOOKUP(Tabla20[[#This Row],[CODIGO ]],STOCKSANLUIS[],2,FALSE)</f>
        <v>CUERPO DE VALVULA SOLENOIDE DANFOSS EVR 20 - 7/8 SOLDABLE 032F1240</v>
      </c>
      <c r="C271">
        <f>VLOOKUP(Tabla20[[#This Row],[CODIGO ]],STOCKSANLUIS[],10,FALSE)</f>
        <v>0</v>
      </c>
      <c r="E271">
        <f>Tabla20[[#This Row],[PROMEDIO]]-Tabla20[[#This Row],[CANTIDAD ALM01]]</f>
        <v>0</v>
      </c>
      <c r="F271">
        <f>IFERROR(VLOOKUP(Tabla20[[#This Row],[CODIGO ]],STOCK_PUENTEPIEDRA[],3,FALSE),"NO CUENTA CON PRODUCTO")</f>
        <v>0</v>
      </c>
      <c r="G271" t="str">
        <f>IF(Tabla20[[#This Row],[REQUERIMIENTO]]&gt;Tabla20[[#This Row],[CANTIDAD  ALM 05]],"STOCK INSUFICIENTE","STOCK SUFICIENTE")</f>
        <v>STOCK SUFICIENTE</v>
      </c>
    </row>
    <row r="272" spans="1:7" hidden="1" x14ac:dyDescent="0.25">
      <c r="A272" t="s">
        <v>1952</v>
      </c>
      <c r="B272" t="str">
        <f>VLOOKUP(Tabla20[[#This Row],[CODIGO ]],STOCKSANLUIS[],2,FALSE)</f>
        <v>UNIDAD CONDENSADORA DANFOSS HCM 022 3/220V/60</v>
      </c>
      <c r="C272">
        <f>VLOOKUP(Tabla20[[#This Row],[CODIGO ]],STOCKSANLUIS[],10,FALSE)</f>
        <v>0</v>
      </c>
      <c r="E272">
        <f>Tabla20[[#This Row],[PROMEDIO]]-Tabla20[[#This Row],[CANTIDAD ALM01]]</f>
        <v>0</v>
      </c>
      <c r="F272" t="str">
        <f>IFERROR(VLOOKUP(Tabla20[[#This Row],[CODIGO ]],STOCK_PUENTEPIEDRA[],3,FALSE),"NO CUENTA CON PRODUCTO")</f>
        <v>NO CUENTA CON PRODUCTO</v>
      </c>
      <c r="G272" t="str">
        <f>IF(Tabla20[[#This Row],[REQUERIMIENTO]]&gt;Tabla20[[#This Row],[CANTIDAD  ALM 05]],"STOCK INSUFICIENTE","STOCK SUFICIENTE")</f>
        <v>STOCK SUFICIENTE</v>
      </c>
    </row>
    <row r="273" spans="1:7" hidden="1" x14ac:dyDescent="0.25">
      <c r="A273" t="s">
        <v>1954</v>
      </c>
      <c r="B273" t="str">
        <f>VLOOKUP(Tabla20[[#This Row],[CODIGO ]],STOCKSANLUIS[],2,FALSE)</f>
        <v>COMP DANF  SC18G 1/2HP 220-240V  R-134A - 104G8820</v>
      </c>
      <c r="C273">
        <f>VLOOKUP(Tabla20[[#This Row],[CODIGO ]],STOCKSANLUIS[],10,FALSE)</f>
        <v>0</v>
      </c>
      <c r="E273">
        <f>Tabla20[[#This Row],[PROMEDIO]]-Tabla20[[#This Row],[CANTIDAD ALM01]]</f>
        <v>0</v>
      </c>
      <c r="F273" t="str">
        <f>IFERROR(VLOOKUP(Tabla20[[#This Row],[CODIGO ]],STOCK_PUENTEPIEDRA[],3,FALSE),"NO CUENTA CON PRODUCTO")</f>
        <v>NO CUENTA CON PRODUCTO</v>
      </c>
      <c r="G273" t="str">
        <f>IF(Tabla20[[#This Row],[REQUERIMIENTO]]&gt;Tabla20[[#This Row],[CANTIDAD  ALM 05]],"STOCK INSUFICIENTE","STOCK SUFICIENTE")</f>
        <v>STOCK SUFICIENTE</v>
      </c>
    </row>
    <row r="274" spans="1:7" hidden="1" x14ac:dyDescent="0.25">
      <c r="A274" t="s">
        <v>1960</v>
      </c>
      <c r="B274" t="str">
        <f>VLOOKUP(Tabla20[[#This Row],[CODIGO ]],STOCKSANLUIS[],2,FALSE)</f>
        <v>TERMOSTATO DANFOSS KP-62- R/AUTOMATICO - 060L110666</v>
      </c>
      <c r="C274">
        <f>VLOOKUP(Tabla20[[#This Row],[CODIGO ]],STOCKSANLUIS[],10,FALSE)</f>
        <v>0</v>
      </c>
      <c r="E274">
        <f>Tabla20[[#This Row],[PROMEDIO]]-Tabla20[[#This Row],[CANTIDAD ALM01]]</f>
        <v>0</v>
      </c>
      <c r="F274">
        <f>IFERROR(VLOOKUP(Tabla20[[#This Row],[CODIGO ]],STOCK_PUENTEPIEDRA[],3,FALSE),"NO CUENTA CON PRODUCTO")</f>
        <v>0</v>
      </c>
      <c r="G274" t="str">
        <f>IF(Tabla20[[#This Row],[REQUERIMIENTO]]&gt;Tabla20[[#This Row],[CANTIDAD  ALM 05]],"STOCK INSUFICIENTE","STOCK SUFICIENTE")</f>
        <v>STOCK SUFICIENTE</v>
      </c>
    </row>
    <row r="275" spans="1:7" hidden="1" x14ac:dyDescent="0.25">
      <c r="A275" t="s">
        <v>1962</v>
      </c>
      <c r="B275" t="str">
        <f>VLOOKUP(Tabla20[[#This Row],[CODIGO ]],STOCKSANLUIS[],2,FALSE)</f>
        <v>VALVULA CHECK ANTIRRETORNO O  DE RETENCIÓN  DANFOSS NRV 35S - 1 3/8" ANGULAR - 020-1026</v>
      </c>
      <c r="C275">
        <f>VLOOKUP(Tabla20[[#This Row],[CODIGO ]],STOCKSANLUIS[],10,FALSE)</f>
        <v>0</v>
      </c>
      <c r="E275">
        <f>Tabla20[[#This Row],[PROMEDIO]]-Tabla20[[#This Row],[CANTIDAD ALM01]]</f>
        <v>0</v>
      </c>
      <c r="F275">
        <f>IFERROR(VLOOKUP(Tabla20[[#This Row],[CODIGO ]],STOCK_PUENTEPIEDRA[],3,FALSE),"NO CUENTA CON PRODUCTO")</f>
        <v>0</v>
      </c>
      <c r="G275" t="str">
        <f>IF(Tabla20[[#This Row],[REQUERIMIENTO]]&gt;Tabla20[[#This Row],[CANTIDAD  ALM 05]],"STOCK INSUFICIENTE","STOCK SUFICIENTE")</f>
        <v>STOCK SUFICIENTE</v>
      </c>
    </row>
    <row r="276" spans="1:7" hidden="1" x14ac:dyDescent="0.25">
      <c r="A276" t="s">
        <v>1964</v>
      </c>
      <c r="B276" t="str">
        <f>VLOOKUP(Tabla20[[#This Row],[CODIGO ]],STOCKSANLUIS[],2,FALSE)</f>
        <v>SONDA AKS 12 1.5 MTS PT1000 -084N0036</v>
      </c>
      <c r="C276">
        <f>VLOOKUP(Tabla20[[#This Row],[CODIGO ]],STOCKSANLUIS[],10,FALSE)</f>
        <v>0</v>
      </c>
      <c r="E276">
        <f>Tabla20[[#This Row],[PROMEDIO]]-Tabla20[[#This Row],[CANTIDAD ALM01]]</f>
        <v>0</v>
      </c>
      <c r="F276">
        <f>IFERROR(VLOOKUP(Tabla20[[#This Row],[CODIGO ]],STOCK_PUENTEPIEDRA[],3,FALSE),"NO CUENTA CON PRODUCTO")</f>
        <v>0</v>
      </c>
      <c r="G276" t="str">
        <f>IF(Tabla20[[#This Row],[REQUERIMIENTO]]&gt;Tabla20[[#This Row],[CANTIDAD  ALM 05]],"STOCK INSUFICIENTE","STOCK SUFICIENTE")</f>
        <v>STOCK SUFICIENTE</v>
      </c>
    </row>
    <row r="277" spans="1:7" hidden="1" x14ac:dyDescent="0.25">
      <c r="A277" t="s">
        <v>1966</v>
      </c>
      <c r="B277" t="str">
        <f>VLOOKUP(Tabla20[[#This Row],[CODIGO ]],STOCKSANLUIS[],2,FALSE)</f>
        <v>COMP DANF DE SERV FR7.5S 1/5 HP 220V</v>
      </c>
      <c r="C277">
        <f>VLOOKUP(Tabla20[[#This Row],[CODIGO ]],STOCKSANLUIS[],10,FALSE)</f>
        <v>0</v>
      </c>
      <c r="E277">
        <f>Tabla20[[#This Row],[PROMEDIO]]-Tabla20[[#This Row],[CANTIDAD ALM01]]</f>
        <v>0</v>
      </c>
      <c r="F277" t="str">
        <f>IFERROR(VLOOKUP(Tabla20[[#This Row],[CODIGO ]],STOCK_PUENTEPIEDRA[],3,FALSE),"NO CUENTA CON PRODUCTO")</f>
        <v>NO CUENTA CON PRODUCTO</v>
      </c>
      <c r="G277" t="str">
        <f>IF(Tabla20[[#This Row],[REQUERIMIENTO]]&gt;Tabla20[[#This Row],[CANTIDAD  ALM 05]],"STOCK INSUFICIENTE","STOCK SUFICIENTE")</f>
        <v>STOCK SUFICIENTE</v>
      </c>
    </row>
    <row r="278" spans="1:7" hidden="1" x14ac:dyDescent="0.25">
      <c r="A278" t="s">
        <v>1968</v>
      </c>
      <c r="B278" t="str">
        <f>VLOOKUP(Tabla20[[#This Row],[CODIGO ]],STOCKSANLUIS[],2,FALSE)</f>
        <v>PM100 - OVERHAUL KIT</v>
      </c>
      <c r="C278">
        <f>VLOOKUP(Tabla20[[#This Row],[CODIGO ]],STOCKSANLUIS[],10,FALSE)</f>
        <v>0</v>
      </c>
      <c r="E278">
        <f>Tabla20[[#This Row],[PROMEDIO]]-Tabla20[[#This Row],[CANTIDAD ALM01]]</f>
        <v>0</v>
      </c>
      <c r="F278" t="str">
        <f>IFERROR(VLOOKUP(Tabla20[[#This Row],[CODIGO ]],STOCK_PUENTEPIEDRA[],3,FALSE),"NO CUENTA CON PRODUCTO")</f>
        <v>NO CUENTA CON PRODUCTO</v>
      </c>
      <c r="G278" t="str">
        <f>IF(Tabla20[[#This Row],[REQUERIMIENTO]]&gt;Tabla20[[#This Row],[CANTIDAD  ALM 05]],"STOCK INSUFICIENTE","STOCK SUFICIENTE")</f>
        <v>STOCK SUFICIENTE</v>
      </c>
    </row>
    <row r="279" spans="1:7" hidden="1" x14ac:dyDescent="0.25">
      <c r="A279" t="s">
        <v>1970</v>
      </c>
      <c r="B279" t="str">
        <f>VLOOKUP(Tabla20[[#This Row],[CODIGO ]],STOCKSANLUIS[],2,FALSE)</f>
        <v xml:space="preserve">KIT DE RENOVACION SVA ST/LT/HS  </v>
      </c>
      <c r="C279">
        <f>VLOOKUP(Tabla20[[#This Row],[CODIGO ]],STOCKSANLUIS[],10,FALSE)</f>
        <v>0</v>
      </c>
      <c r="E279">
        <f>Tabla20[[#This Row],[PROMEDIO]]-Tabla20[[#This Row],[CANTIDAD ALM01]]</f>
        <v>0</v>
      </c>
      <c r="F279" t="str">
        <f>IFERROR(VLOOKUP(Tabla20[[#This Row],[CODIGO ]],STOCK_PUENTEPIEDRA[],3,FALSE),"NO CUENTA CON PRODUCTO")</f>
        <v>NO CUENTA CON PRODUCTO</v>
      </c>
      <c r="G279" t="str">
        <f>IF(Tabla20[[#This Row],[REQUERIMIENTO]]&gt;Tabla20[[#This Row],[CANTIDAD  ALM 05]],"STOCK INSUFICIENTE","STOCK SUFICIENTE")</f>
        <v>STOCK SUFICIENTE</v>
      </c>
    </row>
    <row r="280" spans="1:7" hidden="1" x14ac:dyDescent="0.25">
      <c r="A280" t="s">
        <v>1972</v>
      </c>
      <c r="B280" t="str">
        <f>VLOOKUP(Tabla20[[#This Row],[CODIGO ]],STOCKSANLUIS[],2,FALSE)</f>
        <v>OVERHAUL KIT SA/SB 25-40</v>
      </c>
      <c r="C280">
        <f>VLOOKUP(Tabla20[[#This Row],[CODIGO ]],STOCKSANLUIS[],10,FALSE)</f>
        <v>0</v>
      </c>
      <c r="E280">
        <f>Tabla20[[#This Row],[PROMEDIO]]-Tabla20[[#This Row],[CANTIDAD ALM01]]</f>
        <v>0</v>
      </c>
      <c r="F280" t="str">
        <f>IFERROR(VLOOKUP(Tabla20[[#This Row],[CODIGO ]],STOCK_PUENTEPIEDRA[],3,FALSE),"NO CUENTA CON PRODUCTO")</f>
        <v>NO CUENTA CON PRODUCTO</v>
      </c>
      <c r="G280" t="str">
        <f>IF(Tabla20[[#This Row],[REQUERIMIENTO]]&gt;Tabla20[[#This Row],[CANTIDAD  ALM 05]],"STOCK INSUFICIENTE","STOCK SUFICIENTE")</f>
        <v>STOCK SUFICIENTE</v>
      </c>
    </row>
    <row r="281" spans="1:7" hidden="1" x14ac:dyDescent="0.25">
      <c r="A281" t="s">
        <v>1974</v>
      </c>
      <c r="B281" t="str">
        <f>VLOOKUP(Tabla20[[#This Row],[CODIGO ]],STOCKSANLUIS[],2,FALSE)</f>
        <v>PM125 - OVERHAUL KIT</v>
      </c>
      <c r="C281">
        <f>VLOOKUP(Tabla20[[#This Row],[CODIGO ]],STOCKSANLUIS[],10,FALSE)</f>
        <v>0</v>
      </c>
      <c r="E281">
        <f>Tabla20[[#This Row],[PROMEDIO]]-Tabla20[[#This Row],[CANTIDAD ALM01]]</f>
        <v>0</v>
      </c>
      <c r="F281" t="str">
        <f>IFERROR(VLOOKUP(Tabla20[[#This Row],[CODIGO ]],STOCK_PUENTEPIEDRA[],3,FALSE),"NO CUENTA CON PRODUCTO")</f>
        <v>NO CUENTA CON PRODUCTO</v>
      </c>
      <c r="G281" t="str">
        <f>IF(Tabla20[[#This Row],[REQUERIMIENTO]]&gt;Tabla20[[#This Row],[CANTIDAD  ALM 05]],"STOCK INSUFICIENTE","STOCK SUFICIENTE")</f>
        <v>STOCK SUFICIENTE</v>
      </c>
    </row>
    <row r="282" spans="1:7" hidden="1" x14ac:dyDescent="0.25">
      <c r="A282" t="s">
        <v>2024</v>
      </c>
      <c r="B282" t="str">
        <f>VLOOKUP(Tabla20[[#This Row],[CODIGO ]],STOCKSANLUIS[],2,FALSE)</f>
        <v xml:space="preserve">COMPRESOR ALTERNATIVO - SC21G DE 5/8HP 220-240V R-134A - 104G8140 - DANFOSS </v>
      </c>
      <c r="C282">
        <f>VLOOKUP(Tabla20[[#This Row],[CODIGO ]],STOCKSANLUIS[],10,FALSE)</f>
        <v>0</v>
      </c>
      <c r="E282">
        <f>Tabla20[[#This Row],[PROMEDIO]]-Tabla20[[#This Row],[CANTIDAD ALM01]]</f>
        <v>0</v>
      </c>
      <c r="F282" t="str">
        <f>IFERROR(VLOOKUP(Tabla20[[#This Row],[CODIGO ]],STOCK_PUENTEPIEDRA[],3,FALSE),"NO CUENTA CON PRODUCTO")</f>
        <v>NO CUENTA CON PRODUCTO</v>
      </c>
      <c r="G282" t="str">
        <f>IF(Tabla20[[#This Row],[REQUERIMIENTO]]&gt;Tabla20[[#This Row],[CANTIDAD  ALM 05]],"STOCK INSUFICIENTE","STOCK SUFICIENTE")</f>
        <v>STOCK SUFICIENTE</v>
      </c>
    </row>
    <row r="283" spans="1:7" hidden="1" x14ac:dyDescent="0.25">
      <c r="A283" t="s">
        <v>2030</v>
      </c>
      <c r="B283" t="str">
        <f>VLOOKUP(Tabla20[[#This Row],[CODIGO ]],STOCKSANLUIS[],2,FALSE)</f>
        <v>TERMOSTATO DANFOSS 077B7101 ENFRIADOR DE BOTELLAS +1.5 A +9.</v>
      </c>
      <c r="C283">
        <f>VLOOKUP(Tabla20[[#This Row],[CODIGO ]],STOCKSANLUIS[],10,FALSE)</f>
        <v>0</v>
      </c>
      <c r="E283">
        <f>Tabla20[[#This Row],[PROMEDIO]]-Tabla20[[#This Row],[CANTIDAD ALM01]]</f>
        <v>0</v>
      </c>
      <c r="F283" t="str">
        <f>IFERROR(VLOOKUP(Tabla20[[#This Row],[CODIGO ]],STOCK_PUENTEPIEDRA[],3,FALSE),"NO CUENTA CON PRODUCTO")</f>
        <v>NO CUENTA CON PRODUCTO</v>
      </c>
      <c r="G283" t="str">
        <f>IF(Tabla20[[#This Row],[REQUERIMIENTO]]&gt;Tabla20[[#This Row],[CANTIDAD  ALM 05]],"STOCK INSUFICIENTE","STOCK SUFICIENTE")</f>
        <v>STOCK SUFICIENTE</v>
      </c>
    </row>
    <row r="284" spans="1:7" hidden="1" x14ac:dyDescent="0.25">
      <c r="A284" t="s">
        <v>2032</v>
      </c>
      <c r="B284" t="str">
        <f>VLOOKUP(Tabla20[[#This Row],[CODIGO ]],STOCKSANLUIS[],2,FALSE)</f>
        <v>TERMOSTATO DANFOSS 077B7105 REFRIGERADOR 1 PUERTA -18 A +3.0</v>
      </c>
      <c r="C284">
        <f>VLOOKUP(Tabla20[[#This Row],[CODIGO ]],STOCKSANLUIS[],10,FALSE)</f>
        <v>0</v>
      </c>
      <c r="E284">
        <f>Tabla20[[#This Row],[PROMEDIO]]-Tabla20[[#This Row],[CANTIDAD ALM01]]</f>
        <v>0</v>
      </c>
      <c r="F284" t="str">
        <f>IFERROR(VLOOKUP(Tabla20[[#This Row],[CODIGO ]],STOCK_PUENTEPIEDRA[],3,FALSE),"NO CUENTA CON PRODUCTO")</f>
        <v>NO CUENTA CON PRODUCTO</v>
      </c>
      <c r="G284" t="str">
        <f>IF(Tabla20[[#This Row],[REQUERIMIENTO]]&gt;Tabla20[[#This Row],[CANTIDAD  ALM 05]],"STOCK INSUFICIENTE","STOCK SUFICIENTE")</f>
        <v>STOCK SUFICIENTE</v>
      </c>
    </row>
    <row r="285" spans="1:7" hidden="1" x14ac:dyDescent="0.25">
      <c r="A285" t="s">
        <v>2034</v>
      </c>
      <c r="B285" t="str">
        <f>VLOOKUP(Tabla20[[#This Row],[CODIGO ]],STOCKSANLUIS[],2,FALSE)</f>
        <v>CONTROLADOR DANFOSS ERC 211 REMPLZO 101A CON SONDA - 080G3263 (REEMPLAZA A 080G3182)</v>
      </c>
      <c r="C285">
        <f>VLOOKUP(Tabla20[[#This Row],[CODIGO ]],STOCKSANLUIS[],10,FALSE)</f>
        <v>0</v>
      </c>
      <c r="E285">
        <f>Tabla20[[#This Row],[PROMEDIO]]-Tabla20[[#This Row],[CANTIDAD ALM01]]</f>
        <v>0</v>
      </c>
      <c r="F285">
        <f>IFERROR(VLOOKUP(Tabla20[[#This Row],[CODIGO ]],STOCK_PUENTEPIEDRA[],3,FALSE),"NO CUENTA CON PRODUCTO")</f>
        <v>0</v>
      </c>
      <c r="G285" t="str">
        <f>IF(Tabla20[[#This Row],[REQUERIMIENTO]]&gt;Tabla20[[#This Row],[CANTIDAD  ALM 05]],"STOCK INSUFICIENTE","STOCK SUFICIENTE")</f>
        <v>STOCK SUFICIENTE</v>
      </c>
    </row>
    <row r="286" spans="1:7" hidden="1" x14ac:dyDescent="0.25">
      <c r="A286" t="s">
        <v>2036</v>
      </c>
      <c r="B286" t="str">
        <f>VLOOKUP(Tabla20[[#This Row],[CODIGO ]],STOCKSANLUIS[],2,FALSE)</f>
        <v>VALVULA DE EXPANSION DANFOSS TN 2 - 068Z3346</v>
      </c>
      <c r="C286">
        <f>VLOOKUP(Tabla20[[#This Row],[CODIGO ]],STOCKSANLUIS[],10,FALSE)</f>
        <v>0</v>
      </c>
      <c r="E286">
        <f>Tabla20[[#This Row],[PROMEDIO]]-Tabla20[[#This Row],[CANTIDAD ALM01]]</f>
        <v>0</v>
      </c>
      <c r="F286" t="str">
        <f>IFERROR(VLOOKUP(Tabla20[[#This Row],[CODIGO ]],STOCK_PUENTEPIEDRA[],3,FALSE),"NO CUENTA CON PRODUCTO")</f>
        <v>NO CUENTA CON PRODUCTO</v>
      </c>
      <c r="G286" t="str">
        <f>IF(Tabla20[[#This Row],[REQUERIMIENTO]]&gt;Tabla20[[#This Row],[CANTIDAD  ALM 05]],"STOCK INSUFICIENTE","STOCK SUFICIENTE")</f>
        <v>STOCK SUFICIENTE</v>
      </c>
    </row>
    <row r="287" spans="1:7" hidden="1" x14ac:dyDescent="0.25">
      <c r="A287" t="s">
        <v>2048</v>
      </c>
      <c r="B287" t="str">
        <f>VLOOKUP(Tabla20[[#This Row],[CODIGO ]],STOCKSANLUIS[],2,FALSE)</f>
        <v>UNIDAD CONDENSADORA OPTYMA C/MT80 3 X 220V, 60HZ R22</v>
      </c>
      <c r="C287">
        <f>VLOOKUP(Tabla20[[#This Row],[CODIGO ]],STOCKSANLUIS[],10,FALSE)</f>
        <v>0</v>
      </c>
      <c r="E287">
        <f>Tabla20[[#This Row],[PROMEDIO]]-Tabla20[[#This Row],[CANTIDAD ALM01]]</f>
        <v>0</v>
      </c>
      <c r="F287" t="str">
        <f>IFERROR(VLOOKUP(Tabla20[[#This Row],[CODIGO ]],STOCK_PUENTEPIEDRA[],3,FALSE),"NO CUENTA CON PRODUCTO")</f>
        <v>NO CUENTA CON PRODUCTO</v>
      </c>
      <c r="G287" t="str">
        <f>IF(Tabla20[[#This Row],[REQUERIMIENTO]]&gt;Tabla20[[#This Row],[CANTIDAD  ALM 05]],"STOCK INSUFICIENTE","STOCK SUFICIENTE")</f>
        <v>STOCK SUFICIENTE</v>
      </c>
    </row>
    <row r="288" spans="1:7" hidden="1" x14ac:dyDescent="0.25">
      <c r="A288" t="s">
        <v>2062</v>
      </c>
      <c r="B288" t="str">
        <f>VLOOKUP(Tabla20[[#This Row],[CODIGO ]],STOCKSANLUIS[],2,FALSE)</f>
        <v>COMPRESOR SCROLLTECH HRM038 - 3.2 TR  220V/3PH/60HZ</v>
      </c>
      <c r="C288">
        <f>VLOOKUP(Tabla20[[#This Row],[CODIGO ]],STOCKSANLUIS[],10,FALSE)</f>
        <v>0</v>
      </c>
      <c r="E288">
        <f>Tabla20[[#This Row],[PROMEDIO]]-Tabla20[[#This Row],[CANTIDAD ALM01]]</f>
        <v>0</v>
      </c>
      <c r="F288" t="str">
        <f>IFERROR(VLOOKUP(Tabla20[[#This Row],[CODIGO ]],STOCK_PUENTEPIEDRA[],3,FALSE),"NO CUENTA CON PRODUCTO")</f>
        <v>NO CUENTA CON PRODUCTO</v>
      </c>
      <c r="G288" t="str">
        <f>IF(Tabla20[[#This Row],[REQUERIMIENTO]]&gt;Tabla20[[#This Row],[CANTIDAD  ALM 05]],"STOCK INSUFICIENTE","STOCK SUFICIENTE")</f>
        <v>STOCK SUFICIENTE</v>
      </c>
    </row>
    <row r="289" spans="1:7" hidden="1" x14ac:dyDescent="0.25">
      <c r="A289" t="s">
        <v>2064</v>
      </c>
      <c r="B289" t="str">
        <f>VLOOKUP(Tabla20[[#This Row],[CODIGO ]],STOCKSANLUIS[],2,FALSE)</f>
        <v>COMPRESOR HERMETICO DANFOSS MANEUROP MT 064 - 5.5 HP  380V/3/60HZ</v>
      </c>
      <c r="C289">
        <f>VLOOKUP(Tabla20[[#This Row],[CODIGO ]],STOCKSANLUIS[],10,FALSE)</f>
        <v>0</v>
      </c>
      <c r="E289">
        <f>Tabla20[[#This Row],[PROMEDIO]]-Tabla20[[#This Row],[CANTIDAD ALM01]]</f>
        <v>0</v>
      </c>
      <c r="F289" t="str">
        <f>IFERROR(VLOOKUP(Tabla20[[#This Row],[CODIGO ]],STOCK_PUENTEPIEDRA[],3,FALSE),"NO CUENTA CON PRODUCTO")</f>
        <v>NO CUENTA CON PRODUCTO</v>
      </c>
      <c r="G289" t="str">
        <f>IF(Tabla20[[#This Row],[REQUERIMIENTO]]&gt;Tabla20[[#This Row],[CANTIDAD  ALM 05]],"STOCK INSUFICIENTE","STOCK SUFICIENTE")</f>
        <v>STOCK SUFICIENTE</v>
      </c>
    </row>
    <row r="290" spans="1:7" hidden="1" x14ac:dyDescent="0.25">
      <c r="A290" t="s">
        <v>2068</v>
      </c>
      <c r="B290" t="str">
        <f>VLOOKUP(Tabla20[[#This Row],[CODIGO ]],STOCKSANLUIS[],2,FALSE)</f>
        <v>COMPRESOR SCROLL SM120-3CAM, R22, 220V/3PH/60HZ</v>
      </c>
      <c r="C290">
        <f>VLOOKUP(Tabla20[[#This Row],[CODIGO ]],STOCKSANLUIS[],10,FALSE)</f>
        <v>0</v>
      </c>
      <c r="E290">
        <f>Tabla20[[#This Row],[PROMEDIO]]-Tabla20[[#This Row],[CANTIDAD ALM01]]</f>
        <v>0</v>
      </c>
      <c r="F290" t="str">
        <f>IFERROR(VLOOKUP(Tabla20[[#This Row],[CODIGO ]],STOCK_PUENTEPIEDRA[],3,FALSE),"NO CUENTA CON PRODUCTO")</f>
        <v>NO CUENTA CON PRODUCTO</v>
      </c>
      <c r="G290" t="str">
        <f>IF(Tabla20[[#This Row],[REQUERIMIENTO]]&gt;Tabla20[[#This Row],[CANTIDAD  ALM 05]],"STOCK INSUFICIENTE","STOCK SUFICIENTE")</f>
        <v>STOCK SUFICIENTE</v>
      </c>
    </row>
    <row r="291" spans="1:7" hidden="1" x14ac:dyDescent="0.25">
      <c r="A291" t="s">
        <v>2070</v>
      </c>
      <c r="B291" t="str">
        <f>VLOOKUP(Tabla20[[#This Row],[CODIGO ]],STOCKSANLUIS[],2,FALSE)</f>
        <v>UNIDAD CONDENSADORA OPTYMA C/MT72 3 X 220V, 60HZ R22</v>
      </c>
      <c r="C291">
        <f>VLOOKUP(Tabla20[[#This Row],[CODIGO ]],STOCKSANLUIS[],10,FALSE)</f>
        <v>0</v>
      </c>
      <c r="E291">
        <f>Tabla20[[#This Row],[PROMEDIO]]-Tabla20[[#This Row],[CANTIDAD ALM01]]</f>
        <v>0</v>
      </c>
      <c r="F291" t="str">
        <f>IFERROR(VLOOKUP(Tabla20[[#This Row],[CODIGO ]],STOCK_PUENTEPIEDRA[],3,FALSE),"NO CUENTA CON PRODUCTO")</f>
        <v>NO CUENTA CON PRODUCTO</v>
      </c>
      <c r="G291" t="str">
        <f>IF(Tabla20[[#This Row],[REQUERIMIENTO]]&gt;Tabla20[[#This Row],[CANTIDAD  ALM 05]],"STOCK INSUFICIENTE","STOCK SUFICIENTE")</f>
        <v>STOCK SUFICIENTE</v>
      </c>
    </row>
    <row r="292" spans="1:7" hidden="1" x14ac:dyDescent="0.25">
      <c r="A292" t="s">
        <v>2074</v>
      </c>
      <c r="B292" t="str">
        <f>VLOOKUP(Tabla20[[#This Row],[CODIGO ]],STOCKSANLUIS[],2,FALSE)</f>
        <v>RELE DE ARRANQUE PARA COMP. SC15G</v>
      </c>
      <c r="C292">
        <f>VLOOKUP(Tabla20[[#This Row],[CODIGO ]],STOCKSANLUIS[],10,FALSE)</f>
        <v>0</v>
      </c>
      <c r="E292">
        <f>Tabla20[[#This Row],[PROMEDIO]]-Tabla20[[#This Row],[CANTIDAD ALM01]]</f>
        <v>0</v>
      </c>
      <c r="F292" t="str">
        <f>IFERROR(VLOOKUP(Tabla20[[#This Row],[CODIGO ]],STOCK_PUENTEPIEDRA[],3,FALSE),"NO CUENTA CON PRODUCTO")</f>
        <v>NO CUENTA CON PRODUCTO</v>
      </c>
      <c r="G292" t="str">
        <f>IF(Tabla20[[#This Row],[REQUERIMIENTO]]&gt;Tabla20[[#This Row],[CANTIDAD  ALM 05]],"STOCK INSUFICIENTE","STOCK SUFICIENTE")</f>
        <v>STOCK SUFICIENTE</v>
      </c>
    </row>
    <row r="293" spans="1:7" hidden="1" x14ac:dyDescent="0.25">
      <c r="A293" t="s">
        <v>2076</v>
      </c>
      <c r="B293" t="str">
        <f>VLOOKUP(Tabla20[[#This Row],[CODIGO ]],STOCKSANLUIS[],2,FALSE)</f>
        <v>RELE DE ARRANQUE PARA COMP. FR8.5S</v>
      </c>
      <c r="C293">
        <f>VLOOKUP(Tabla20[[#This Row],[CODIGO ]],STOCKSANLUIS[],10,FALSE)</f>
        <v>0</v>
      </c>
      <c r="E293">
        <f>Tabla20[[#This Row],[PROMEDIO]]-Tabla20[[#This Row],[CANTIDAD ALM01]]</f>
        <v>0</v>
      </c>
      <c r="F293" t="str">
        <f>IFERROR(VLOOKUP(Tabla20[[#This Row],[CODIGO ]],STOCK_PUENTEPIEDRA[],3,FALSE),"NO CUENTA CON PRODUCTO")</f>
        <v>NO CUENTA CON PRODUCTO</v>
      </c>
      <c r="G293" t="str">
        <f>IF(Tabla20[[#This Row],[REQUERIMIENTO]]&gt;Tabla20[[#This Row],[CANTIDAD  ALM 05]],"STOCK INSUFICIENTE","STOCK SUFICIENTE")</f>
        <v>STOCK SUFICIENTE</v>
      </c>
    </row>
    <row r="294" spans="1:7" hidden="1" x14ac:dyDescent="0.25">
      <c r="A294" t="s">
        <v>2078</v>
      </c>
      <c r="B294" t="str">
        <f>VLOOKUP(Tabla20[[#This Row],[CODIGO ]],STOCKSANLUIS[],2,FALSE)</f>
        <v>UNIDAD CONDENSADORA OPTYMA C/MT64 3 X 440V, 60HZ R22</v>
      </c>
      <c r="C294">
        <f>VLOOKUP(Tabla20[[#This Row],[CODIGO ]],STOCKSANLUIS[],10,FALSE)</f>
        <v>0</v>
      </c>
      <c r="E294">
        <f>Tabla20[[#This Row],[PROMEDIO]]-Tabla20[[#This Row],[CANTIDAD ALM01]]</f>
        <v>0</v>
      </c>
      <c r="F294" t="str">
        <f>IFERROR(VLOOKUP(Tabla20[[#This Row],[CODIGO ]],STOCK_PUENTEPIEDRA[],3,FALSE),"NO CUENTA CON PRODUCTO")</f>
        <v>NO CUENTA CON PRODUCTO</v>
      </c>
      <c r="G294" t="str">
        <f>IF(Tabla20[[#This Row],[REQUERIMIENTO]]&gt;Tabla20[[#This Row],[CANTIDAD  ALM 05]],"STOCK INSUFICIENTE","STOCK SUFICIENTE")</f>
        <v>STOCK SUFICIENTE</v>
      </c>
    </row>
    <row r="295" spans="1:7" hidden="1" x14ac:dyDescent="0.25">
      <c r="A295" t="s">
        <v>2090</v>
      </c>
      <c r="B295" t="str">
        <f>VLOOKUP(Tabla20[[#This Row],[CODIGO ]],STOCKSANLUIS[],2,FALSE)</f>
        <v>COMPRESOR SCROLL HLM081 - 6.8 T - R22  220V/3PH/60HZ</v>
      </c>
      <c r="C295">
        <f>VLOOKUP(Tabla20[[#This Row],[CODIGO ]],STOCKSANLUIS[],10,FALSE)</f>
        <v>0</v>
      </c>
      <c r="E295">
        <f>Tabla20[[#This Row],[PROMEDIO]]-Tabla20[[#This Row],[CANTIDAD ALM01]]</f>
        <v>0</v>
      </c>
      <c r="F295" t="str">
        <f>IFERROR(VLOOKUP(Tabla20[[#This Row],[CODIGO ]],STOCK_PUENTEPIEDRA[],3,FALSE),"NO CUENTA CON PRODUCTO")</f>
        <v>NO CUENTA CON PRODUCTO</v>
      </c>
      <c r="G295" t="str">
        <f>IF(Tabla20[[#This Row],[REQUERIMIENTO]]&gt;Tabla20[[#This Row],[CANTIDAD  ALM 05]],"STOCK INSUFICIENTE","STOCK SUFICIENTE")</f>
        <v>STOCK SUFICIENTE</v>
      </c>
    </row>
    <row r="296" spans="1:7" hidden="1" x14ac:dyDescent="0.25">
      <c r="A296" t="s">
        <v>2094</v>
      </c>
      <c r="B296" t="str">
        <f>VLOOKUP(Tabla20[[#This Row],[CODIGO ]],STOCKSANLUIS[],2,FALSE)</f>
        <v>VALVULA DE EXPANSION ELEC AKV 20-2 1 3/8 PULG / 35MM SOLDAR ODF</v>
      </c>
      <c r="C296">
        <f>VLOOKUP(Tabla20[[#This Row],[CODIGO ]],STOCKSANLUIS[],10,FALSE)</f>
        <v>0</v>
      </c>
      <c r="E296">
        <f>Tabla20[[#This Row],[PROMEDIO]]-Tabla20[[#This Row],[CANTIDAD ALM01]]</f>
        <v>0</v>
      </c>
      <c r="F296" t="str">
        <f>IFERROR(VLOOKUP(Tabla20[[#This Row],[CODIGO ]],STOCK_PUENTEPIEDRA[],3,FALSE),"NO CUENTA CON PRODUCTO")</f>
        <v>NO CUENTA CON PRODUCTO</v>
      </c>
      <c r="G296" t="str">
        <f>IF(Tabla20[[#This Row],[REQUERIMIENTO]]&gt;Tabla20[[#This Row],[CANTIDAD  ALM 05]],"STOCK INSUFICIENTE","STOCK SUFICIENTE")</f>
        <v>STOCK SUFICIENTE</v>
      </c>
    </row>
    <row r="297" spans="1:7" hidden="1" x14ac:dyDescent="0.25">
      <c r="A297" t="s">
        <v>2096</v>
      </c>
      <c r="B297" t="str">
        <f>VLOOKUP(Tabla20[[#This Row],[CODIGO ]],STOCKSANLUIS[],2,FALSE)</f>
        <v xml:space="preserve">CONTROLADOR DE EVAPORADOR AK CC 550 </v>
      </c>
      <c r="C297">
        <f>VLOOKUP(Tabla20[[#This Row],[CODIGO ]],STOCKSANLUIS[],10,FALSE)</f>
        <v>0</v>
      </c>
      <c r="E297">
        <f>Tabla20[[#This Row],[PROMEDIO]]-Tabla20[[#This Row],[CANTIDAD ALM01]]</f>
        <v>0</v>
      </c>
      <c r="F297" t="str">
        <f>IFERROR(VLOOKUP(Tabla20[[#This Row],[CODIGO ]],STOCK_PUENTEPIEDRA[],3,FALSE),"NO CUENTA CON PRODUCTO")</f>
        <v>NO CUENTA CON PRODUCTO</v>
      </c>
      <c r="G297" t="str">
        <f>IF(Tabla20[[#This Row],[REQUERIMIENTO]]&gt;Tabla20[[#This Row],[CANTIDAD  ALM 05]],"STOCK INSUFICIENTE","STOCK SUFICIENTE")</f>
        <v>STOCK SUFICIENTE</v>
      </c>
    </row>
    <row r="298" spans="1:7" hidden="1" x14ac:dyDescent="0.25">
      <c r="A298" t="s">
        <v>2098</v>
      </c>
      <c r="B298" t="str">
        <f>VLOOKUP(Tabla20[[#This Row],[CODIGO ]],STOCKSANLUIS[],2,FALSE)</f>
        <v>TRANSDUCTOR DE PRESION AKS32R -1 A 12 B 1/4</v>
      </c>
      <c r="C298">
        <f>VLOOKUP(Tabla20[[#This Row],[CODIGO ]],STOCKSANLUIS[],10,FALSE)</f>
        <v>0</v>
      </c>
      <c r="E298">
        <f>Tabla20[[#This Row],[PROMEDIO]]-Tabla20[[#This Row],[CANTIDAD ALM01]]</f>
        <v>0</v>
      </c>
      <c r="F298" t="str">
        <f>IFERROR(VLOOKUP(Tabla20[[#This Row],[CODIGO ]],STOCK_PUENTEPIEDRA[],3,FALSE),"NO CUENTA CON PRODUCTO")</f>
        <v>NO CUENTA CON PRODUCTO</v>
      </c>
      <c r="G298" t="str">
        <f>IF(Tabla20[[#This Row],[REQUERIMIENTO]]&gt;Tabla20[[#This Row],[CANTIDAD  ALM 05]],"STOCK INSUFICIENTE","STOCK SUFICIENTE")</f>
        <v>STOCK SUFICIENTE</v>
      </c>
    </row>
    <row r="299" spans="1:7" hidden="1" x14ac:dyDescent="0.25">
      <c r="A299" t="s">
        <v>2100</v>
      </c>
      <c r="B299" t="str">
        <f>VLOOKUP(Tabla20[[#This Row],[CODIGO ]],STOCKSANLUIS[],2,FALSE)</f>
        <v>CONECTOR AKS/MBS32R</v>
      </c>
      <c r="C299">
        <f>VLOOKUP(Tabla20[[#This Row],[CODIGO ]],STOCKSANLUIS[],10,FALSE)</f>
        <v>0</v>
      </c>
      <c r="E299">
        <f>Tabla20[[#This Row],[PROMEDIO]]-Tabla20[[#This Row],[CANTIDAD ALM01]]</f>
        <v>0</v>
      </c>
      <c r="F299" t="str">
        <f>IFERROR(VLOOKUP(Tabla20[[#This Row],[CODIGO ]],STOCK_PUENTEPIEDRA[],3,FALSE),"NO CUENTA CON PRODUCTO")</f>
        <v>NO CUENTA CON PRODUCTO</v>
      </c>
      <c r="G299" t="str">
        <f>IF(Tabla20[[#This Row],[REQUERIMIENTO]]&gt;Tabla20[[#This Row],[CANTIDAD  ALM 05]],"STOCK INSUFICIENTE","STOCK SUFICIENTE")</f>
        <v>STOCK SUFICIENTE</v>
      </c>
    </row>
    <row r="300" spans="1:7" hidden="1" x14ac:dyDescent="0.25">
      <c r="A300" t="s">
        <v>2116</v>
      </c>
      <c r="B300" t="str">
        <f>VLOOKUP(Tabla20[[#This Row],[CODIGO ]],STOCKSANLUIS[],2,FALSE)</f>
        <v>RELE DE ARRANQUE PARA COMP. SC18, SC21</v>
      </c>
      <c r="C300">
        <f>VLOOKUP(Tabla20[[#This Row],[CODIGO ]],STOCKSANLUIS[],10,FALSE)</f>
        <v>0</v>
      </c>
      <c r="E300">
        <f>Tabla20[[#This Row],[PROMEDIO]]-Tabla20[[#This Row],[CANTIDAD ALM01]]</f>
        <v>0</v>
      </c>
      <c r="F300" t="str">
        <f>IFERROR(VLOOKUP(Tabla20[[#This Row],[CODIGO ]],STOCK_PUENTEPIEDRA[],3,FALSE),"NO CUENTA CON PRODUCTO")</f>
        <v>NO CUENTA CON PRODUCTO</v>
      </c>
      <c r="G300" t="str">
        <f>IF(Tabla20[[#This Row],[REQUERIMIENTO]]&gt;Tabla20[[#This Row],[CANTIDAD  ALM 05]],"STOCK INSUFICIENTE","STOCK SUFICIENTE")</f>
        <v>STOCK SUFICIENTE</v>
      </c>
    </row>
    <row r="301" spans="1:7" hidden="1" x14ac:dyDescent="0.25">
      <c r="A301" t="s">
        <v>2118</v>
      </c>
      <c r="B301" t="str">
        <f>VLOOKUP(Tabla20[[#This Row],[CODIGO ]],STOCKSANLUIS[],2,FALSE)</f>
        <v>COMPRESOR HERMETICO MANEUROP MT 125 - 10.5 HP  380V/3/60HZ</v>
      </c>
      <c r="C301">
        <f>VLOOKUP(Tabla20[[#This Row],[CODIGO ]],STOCKSANLUIS[],10,FALSE)</f>
        <v>0</v>
      </c>
      <c r="E301">
        <f>Tabla20[[#This Row],[PROMEDIO]]-Tabla20[[#This Row],[CANTIDAD ALM01]]</f>
        <v>0</v>
      </c>
      <c r="F301" t="str">
        <f>IFERROR(VLOOKUP(Tabla20[[#This Row],[CODIGO ]],STOCK_PUENTEPIEDRA[],3,FALSE),"NO CUENTA CON PRODUCTO")</f>
        <v>NO CUENTA CON PRODUCTO</v>
      </c>
      <c r="G301" t="str">
        <f>IF(Tabla20[[#This Row],[REQUERIMIENTO]]&gt;Tabla20[[#This Row],[CANTIDAD  ALM 05]],"STOCK INSUFICIENTE","STOCK SUFICIENTE")</f>
        <v>STOCK SUFICIENTE</v>
      </c>
    </row>
    <row r="302" spans="1:7" hidden="1" x14ac:dyDescent="0.25">
      <c r="A302" t="s">
        <v>2120</v>
      </c>
      <c r="B302" t="str">
        <f>VLOOKUP(Tabla20[[#This Row],[CODIGO ]],STOCKSANLUIS[],2,FALSE)</f>
        <v>COMP DANF  SC10C 1/3HP 220V R12 - 104L2516</v>
      </c>
      <c r="C302">
        <f>VLOOKUP(Tabla20[[#This Row],[CODIGO ]],STOCKSANLUIS[],10,FALSE)</f>
        <v>0</v>
      </c>
      <c r="E302">
        <f>Tabla20[[#This Row],[PROMEDIO]]-Tabla20[[#This Row],[CANTIDAD ALM01]]</f>
        <v>0</v>
      </c>
      <c r="F302">
        <f>IFERROR(VLOOKUP(Tabla20[[#This Row],[CODIGO ]],STOCK_PUENTEPIEDRA[],3,FALSE),"NO CUENTA CON PRODUCTO")</f>
        <v>0</v>
      </c>
      <c r="G302" t="str">
        <f>IF(Tabla20[[#This Row],[REQUERIMIENTO]]&gt;Tabla20[[#This Row],[CANTIDAD  ALM 05]],"STOCK INSUFICIENTE","STOCK SUFICIENTE")</f>
        <v>STOCK SUFICIENTE</v>
      </c>
    </row>
    <row r="303" spans="1:7" hidden="1" x14ac:dyDescent="0.25">
      <c r="A303" t="s">
        <v>2124</v>
      </c>
      <c r="B303" t="str">
        <f>VLOOKUP(Tabla20[[#This Row],[CODIGO ]],STOCKSANLUIS[],2,FALSE)</f>
        <v>UNIDAD CONDENSADORA OPTYMA C/MT36 3 X 220V, 60HZ R22</v>
      </c>
      <c r="C303">
        <f>VLOOKUP(Tabla20[[#This Row],[CODIGO ]],STOCKSANLUIS[],10,FALSE)</f>
        <v>0</v>
      </c>
      <c r="E303">
        <f>Tabla20[[#This Row],[PROMEDIO]]-Tabla20[[#This Row],[CANTIDAD ALM01]]</f>
        <v>0</v>
      </c>
      <c r="F303">
        <f>IFERROR(VLOOKUP(Tabla20[[#This Row],[CODIGO ]],STOCK_PUENTEPIEDRA[],3,FALSE),"NO CUENTA CON PRODUCTO")</f>
        <v>0</v>
      </c>
      <c r="G303" t="str">
        <f>IF(Tabla20[[#This Row],[REQUERIMIENTO]]&gt;Tabla20[[#This Row],[CANTIDAD  ALM 05]],"STOCK INSUFICIENTE","STOCK SUFICIENTE")</f>
        <v>STOCK SUFICIENTE</v>
      </c>
    </row>
    <row r="304" spans="1:7" hidden="1" x14ac:dyDescent="0.25">
      <c r="A304" t="s">
        <v>2128</v>
      </c>
      <c r="B304" t="str">
        <f>VLOOKUP(Tabla20[[#This Row],[CODIGO ]],STOCKSANLUIS[],2,FALSE)</f>
        <v>UNIDAD CONDENSADORA DANFOSS HGM 072 E21Q - 6.0 HP 220V/3/60HZ</v>
      </c>
      <c r="C304">
        <f>VLOOKUP(Tabla20[[#This Row],[CODIGO ]],STOCKSANLUIS[],10,FALSE)</f>
        <v>0</v>
      </c>
      <c r="E304">
        <f>Tabla20[[#This Row],[PROMEDIO]]-Tabla20[[#This Row],[CANTIDAD ALM01]]</f>
        <v>0</v>
      </c>
      <c r="F304" t="str">
        <f>IFERROR(VLOOKUP(Tabla20[[#This Row],[CODIGO ]],STOCK_PUENTEPIEDRA[],3,FALSE),"NO CUENTA CON PRODUCTO")</f>
        <v>NO CUENTA CON PRODUCTO</v>
      </c>
      <c r="G304" t="str">
        <f>IF(Tabla20[[#This Row],[REQUERIMIENTO]]&gt;Tabla20[[#This Row],[CANTIDAD  ALM 05]],"STOCK INSUFICIENTE","STOCK SUFICIENTE")</f>
        <v>STOCK SUFICIENTE</v>
      </c>
    </row>
    <row r="305" spans="1:7" hidden="1" x14ac:dyDescent="0.25">
      <c r="A305" t="s">
        <v>2130</v>
      </c>
      <c r="B305" t="str">
        <f>VLOOKUP(Tabla20[[#This Row],[CODIGO ]],STOCKSANLUIS[],2,FALSE)</f>
        <v>UNIDAD CONDENSADORA OPTYMA C/MT22 1 X 220V, 60HZ R22</v>
      </c>
      <c r="C305">
        <f>VLOOKUP(Tabla20[[#This Row],[CODIGO ]],STOCKSANLUIS[],10,FALSE)</f>
        <v>0</v>
      </c>
      <c r="E305">
        <f>Tabla20[[#This Row],[PROMEDIO]]-Tabla20[[#This Row],[CANTIDAD ALM01]]</f>
        <v>0</v>
      </c>
      <c r="F305" t="str">
        <f>IFERROR(VLOOKUP(Tabla20[[#This Row],[CODIGO ]],STOCK_PUENTEPIEDRA[],3,FALSE),"NO CUENTA CON PRODUCTO")</f>
        <v>NO CUENTA CON PRODUCTO</v>
      </c>
      <c r="G305" t="str">
        <f>IF(Tabla20[[#This Row],[REQUERIMIENTO]]&gt;Tabla20[[#This Row],[CANTIDAD  ALM 05]],"STOCK INSUFICIENTE","STOCK SUFICIENTE")</f>
        <v>STOCK SUFICIENTE</v>
      </c>
    </row>
    <row r="306" spans="1:7" hidden="1" x14ac:dyDescent="0.25">
      <c r="A306" t="s">
        <v>2132</v>
      </c>
      <c r="B306" t="str">
        <f>VLOOKUP(Tabla20[[#This Row],[CODIGO ]],STOCKSANLUIS[],2,FALSE)</f>
        <v>TERMOSTATO 077B CÓD. 077B7001</v>
      </c>
      <c r="C306">
        <f>VLOOKUP(Tabla20[[#This Row],[CODIGO ]],STOCKSANLUIS[],10,FALSE)</f>
        <v>0</v>
      </c>
      <c r="E306">
        <f>Tabla20[[#This Row],[PROMEDIO]]-Tabla20[[#This Row],[CANTIDAD ALM01]]</f>
        <v>0</v>
      </c>
      <c r="F306" t="str">
        <f>IFERROR(VLOOKUP(Tabla20[[#This Row],[CODIGO ]],STOCK_PUENTEPIEDRA[],3,FALSE),"NO CUENTA CON PRODUCTO")</f>
        <v>NO CUENTA CON PRODUCTO</v>
      </c>
      <c r="G306" t="str">
        <f>IF(Tabla20[[#This Row],[REQUERIMIENTO]]&gt;Tabla20[[#This Row],[CANTIDAD  ALM 05]],"STOCK INSUFICIENTE","STOCK SUFICIENTE")</f>
        <v>STOCK SUFICIENTE</v>
      </c>
    </row>
    <row r="307" spans="1:7" hidden="1" x14ac:dyDescent="0.25">
      <c r="A307" t="s">
        <v>2134</v>
      </c>
      <c r="B307" t="str">
        <f>VLOOKUP(Tabla20[[#This Row],[CODIGO ]],STOCKSANLUIS[],2,FALSE)</f>
        <v>AKS 21A SUPERFICIE SENSOR (CABLE 2,5 MM)</v>
      </c>
      <c r="C307">
        <f>VLOOKUP(Tabla20[[#This Row],[CODIGO ]],STOCKSANLUIS[],10,FALSE)</f>
        <v>0</v>
      </c>
      <c r="E307">
        <f>Tabla20[[#This Row],[PROMEDIO]]-Tabla20[[#This Row],[CANTIDAD ALM01]]</f>
        <v>0</v>
      </c>
      <c r="F307" t="str">
        <f>IFERROR(VLOOKUP(Tabla20[[#This Row],[CODIGO ]],STOCK_PUENTEPIEDRA[],3,FALSE),"NO CUENTA CON PRODUCTO")</f>
        <v>NO CUENTA CON PRODUCTO</v>
      </c>
      <c r="G307" t="str">
        <f>IF(Tabla20[[#This Row],[REQUERIMIENTO]]&gt;Tabla20[[#This Row],[CANTIDAD  ALM 05]],"STOCK INSUFICIENTE","STOCK SUFICIENTE")</f>
        <v>STOCK SUFICIENTE</v>
      </c>
    </row>
    <row r="308" spans="1:7" hidden="1" x14ac:dyDescent="0.25">
      <c r="A308" t="s">
        <v>2136</v>
      </c>
      <c r="B308" t="str">
        <f>VLOOKUP(Tabla20[[#This Row],[CODIGO ]],STOCKSANLUIS[],2,FALSE)</f>
        <v>UNIDAD CONDENSADORA OPTYMA C/MT100 3 X 440V, 60HZ R22</v>
      </c>
      <c r="C308">
        <f>VLOOKUP(Tabla20[[#This Row],[CODIGO ]],STOCKSANLUIS[],10,FALSE)</f>
        <v>0</v>
      </c>
      <c r="E308">
        <f>Tabla20[[#This Row],[PROMEDIO]]-Tabla20[[#This Row],[CANTIDAD ALM01]]</f>
        <v>0</v>
      </c>
      <c r="F308" t="str">
        <f>IFERROR(VLOOKUP(Tabla20[[#This Row],[CODIGO ]],STOCK_PUENTEPIEDRA[],3,FALSE),"NO CUENTA CON PRODUCTO")</f>
        <v>NO CUENTA CON PRODUCTO</v>
      </c>
      <c r="G308" t="str">
        <f>IF(Tabla20[[#This Row],[REQUERIMIENTO]]&gt;Tabla20[[#This Row],[CANTIDAD  ALM 05]],"STOCK INSUFICIENTE","STOCK SUFICIENTE")</f>
        <v>STOCK SUFICIENTE</v>
      </c>
    </row>
    <row r="309" spans="1:7" hidden="1" x14ac:dyDescent="0.25">
      <c r="A309" t="s">
        <v>2138</v>
      </c>
      <c r="B309" t="str">
        <f>VLOOKUP(Tabla20[[#This Row],[CODIGO ]],STOCKSANLUIS[],2,FALSE)</f>
        <v>RELE DE ARRANQUE PARA COMP. SC12GH</v>
      </c>
      <c r="C309">
        <f>VLOOKUP(Tabla20[[#This Row],[CODIGO ]],STOCKSANLUIS[],10,FALSE)</f>
        <v>0</v>
      </c>
      <c r="E309">
        <f>Tabla20[[#This Row],[PROMEDIO]]-Tabla20[[#This Row],[CANTIDAD ALM01]]</f>
        <v>0</v>
      </c>
      <c r="F309" t="str">
        <f>IFERROR(VLOOKUP(Tabla20[[#This Row],[CODIGO ]],STOCK_PUENTEPIEDRA[],3,FALSE),"NO CUENTA CON PRODUCTO")</f>
        <v>NO CUENTA CON PRODUCTO</v>
      </c>
      <c r="G309" t="str">
        <f>IF(Tabla20[[#This Row],[REQUERIMIENTO]]&gt;Tabla20[[#This Row],[CANTIDAD  ALM 05]],"STOCK INSUFICIENTE","STOCK SUFICIENTE")</f>
        <v>STOCK SUFICIENTE</v>
      </c>
    </row>
    <row r="310" spans="1:7" hidden="1" x14ac:dyDescent="0.25">
      <c r="A310" t="s">
        <v>2140</v>
      </c>
      <c r="B310" t="str">
        <f>VLOOKUP(Tabla20[[#This Row],[CODIGO ]],STOCKSANLUIS[],2,FALSE)</f>
        <v>TERMOSTATO 077B COD. 077B7008</v>
      </c>
      <c r="C310">
        <f>VLOOKUP(Tabla20[[#This Row],[CODIGO ]],STOCKSANLUIS[],10,FALSE)</f>
        <v>0</v>
      </c>
      <c r="E310">
        <f>Tabla20[[#This Row],[PROMEDIO]]-Tabla20[[#This Row],[CANTIDAD ALM01]]</f>
        <v>0</v>
      </c>
      <c r="F310" t="str">
        <f>IFERROR(VLOOKUP(Tabla20[[#This Row],[CODIGO ]],STOCK_PUENTEPIEDRA[],3,FALSE),"NO CUENTA CON PRODUCTO")</f>
        <v>NO CUENTA CON PRODUCTO</v>
      </c>
      <c r="G310" t="str">
        <f>IF(Tabla20[[#This Row],[REQUERIMIENTO]]&gt;Tabla20[[#This Row],[CANTIDAD  ALM 05]],"STOCK INSUFICIENTE","STOCK SUFICIENTE")</f>
        <v>STOCK SUFICIENTE</v>
      </c>
    </row>
    <row r="311" spans="1:7" hidden="1" x14ac:dyDescent="0.25">
      <c r="A311" t="s">
        <v>2146</v>
      </c>
      <c r="B311" t="str">
        <f>VLOOKUP(Tabla20[[#This Row],[CODIGO ]],STOCKSANLUIS[],2,FALSE)</f>
        <v>COMPRESOR SCROLL SM185-3CAM, R22, 220V/3PH/60HZ - 15 T</v>
      </c>
      <c r="C311">
        <f>VLOOKUP(Tabla20[[#This Row],[CODIGO ]],STOCKSANLUIS[],10,FALSE)</f>
        <v>0</v>
      </c>
      <c r="E311">
        <f>Tabla20[[#This Row],[PROMEDIO]]-Tabla20[[#This Row],[CANTIDAD ALM01]]</f>
        <v>0</v>
      </c>
      <c r="F311" t="str">
        <f>IFERROR(VLOOKUP(Tabla20[[#This Row],[CODIGO ]],STOCK_PUENTEPIEDRA[],3,FALSE),"NO CUENTA CON PRODUCTO")</f>
        <v>NO CUENTA CON PRODUCTO</v>
      </c>
      <c r="G311" t="str">
        <f>IF(Tabla20[[#This Row],[REQUERIMIENTO]]&gt;Tabla20[[#This Row],[CANTIDAD  ALM 05]],"STOCK INSUFICIENTE","STOCK SUFICIENTE")</f>
        <v>STOCK SUFICIENTE</v>
      </c>
    </row>
    <row r="312" spans="1:7" hidden="1" x14ac:dyDescent="0.25">
      <c r="A312" t="s">
        <v>2162</v>
      </c>
      <c r="B312" t="str">
        <f>VLOOKUP(Tabla20[[#This Row],[CODIGO ]],STOCKSANLUIS[],2,FALSE)</f>
        <v>MOTOVENTILADOR D457 230V-1F 50/60HZ DANFOSS - 191U13572E</v>
      </c>
      <c r="C312">
        <f>VLOOKUP(Tabla20[[#This Row],[CODIGO ]],STOCKSANLUIS[],10,FALSE)</f>
        <v>0</v>
      </c>
      <c r="E312">
        <f>Tabla20[[#This Row],[PROMEDIO]]-Tabla20[[#This Row],[CANTIDAD ALM01]]</f>
        <v>0</v>
      </c>
      <c r="F312" t="str">
        <f>IFERROR(VLOOKUP(Tabla20[[#This Row],[CODIGO ]],STOCK_PUENTEPIEDRA[],3,FALSE),"NO CUENTA CON PRODUCTO")</f>
        <v>NO CUENTA CON PRODUCTO</v>
      </c>
      <c r="G312" t="str">
        <f>IF(Tabla20[[#This Row],[REQUERIMIENTO]]&gt;Tabla20[[#This Row],[CANTIDAD  ALM 05]],"STOCK INSUFICIENTE","STOCK SUFICIENTE")</f>
        <v>STOCK SUFICIENTE</v>
      </c>
    </row>
    <row r="313" spans="1:7" hidden="1" x14ac:dyDescent="0.25">
      <c r="A313" t="s">
        <v>2164</v>
      </c>
      <c r="B313" t="str">
        <f>VLOOKUP(Tabla20[[#This Row],[CODIGO ]],STOCKSANLUIS[],2,FALSE)</f>
        <v>VALVULA DE BALANCEO MANUAL DANFOSS MODELO MSV-BD DN15 (1/2) - 003Z4001</v>
      </c>
      <c r="C313">
        <f>VLOOKUP(Tabla20[[#This Row],[CODIGO ]],STOCKSANLUIS[],10,FALSE)</f>
        <v>0</v>
      </c>
      <c r="E313">
        <f>Tabla20[[#This Row],[PROMEDIO]]-Tabla20[[#This Row],[CANTIDAD ALM01]]</f>
        <v>0</v>
      </c>
      <c r="F313" t="str">
        <f>IFERROR(VLOOKUP(Tabla20[[#This Row],[CODIGO ]],STOCK_PUENTEPIEDRA[],3,FALSE),"NO CUENTA CON PRODUCTO")</f>
        <v>NO CUENTA CON PRODUCTO</v>
      </c>
      <c r="G313" t="str">
        <f>IF(Tabla20[[#This Row],[REQUERIMIENTO]]&gt;Tabla20[[#This Row],[CANTIDAD  ALM 05]],"STOCK INSUFICIENTE","STOCK SUFICIENTE")</f>
        <v>STOCK SUFICIENTE</v>
      </c>
    </row>
    <row r="314" spans="1:7" hidden="1" x14ac:dyDescent="0.25">
      <c r="A314" t="s">
        <v>2166</v>
      </c>
      <c r="B314" t="str">
        <f>VLOOKUP(Tabla20[[#This Row],[CODIGO ]],STOCKSANLUIS[],2,FALSE)</f>
        <v>VALVULA DE BALANCEO MANUAL DANFOSS MODELO MSV-BD DN20 (3/4) - 003Z4002</v>
      </c>
      <c r="C314">
        <f>VLOOKUP(Tabla20[[#This Row],[CODIGO ]],STOCKSANLUIS[],10,FALSE)</f>
        <v>0</v>
      </c>
      <c r="E314">
        <f>Tabla20[[#This Row],[PROMEDIO]]-Tabla20[[#This Row],[CANTIDAD ALM01]]</f>
        <v>0</v>
      </c>
      <c r="F314" t="str">
        <f>IFERROR(VLOOKUP(Tabla20[[#This Row],[CODIGO ]],STOCK_PUENTEPIEDRA[],3,FALSE),"NO CUENTA CON PRODUCTO")</f>
        <v>NO CUENTA CON PRODUCTO</v>
      </c>
      <c r="G314" t="str">
        <f>IF(Tabla20[[#This Row],[REQUERIMIENTO]]&gt;Tabla20[[#This Row],[CANTIDAD  ALM 05]],"STOCK INSUFICIENTE","STOCK SUFICIENTE")</f>
        <v>STOCK SUFICIENTE</v>
      </c>
    </row>
    <row r="315" spans="1:7" hidden="1" x14ac:dyDescent="0.25">
      <c r="A315" t="s">
        <v>2168</v>
      </c>
      <c r="B315" t="str">
        <f>VLOOKUP(Tabla20[[#This Row],[CODIGO ]],STOCKSANLUIS[],2,FALSE)</f>
        <v>VALVULA DE BALANCEO MANUAL DANFOSS MODELO MSV-BD DN25 (1)</v>
      </c>
      <c r="C315">
        <f>VLOOKUP(Tabla20[[#This Row],[CODIGO ]],STOCKSANLUIS[],10,FALSE)</f>
        <v>0</v>
      </c>
      <c r="E315">
        <f>Tabla20[[#This Row],[PROMEDIO]]-Tabla20[[#This Row],[CANTIDAD ALM01]]</f>
        <v>0</v>
      </c>
      <c r="F315" t="str">
        <f>IFERROR(VLOOKUP(Tabla20[[#This Row],[CODIGO ]],STOCK_PUENTEPIEDRA[],3,FALSE),"NO CUENTA CON PRODUCTO")</f>
        <v>NO CUENTA CON PRODUCTO</v>
      </c>
      <c r="G315" t="str">
        <f>IF(Tabla20[[#This Row],[REQUERIMIENTO]]&gt;Tabla20[[#This Row],[CANTIDAD  ALM 05]],"STOCK INSUFICIENTE","STOCK SUFICIENTE")</f>
        <v>STOCK SUFICIENTE</v>
      </c>
    </row>
    <row r="316" spans="1:7" hidden="1" x14ac:dyDescent="0.25">
      <c r="A316" t="s">
        <v>2180</v>
      </c>
      <c r="B316" t="str">
        <f>VLOOKUP(Tabla20[[#This Row],[CODIGO ]],STOCKSANLUIS[],2,FALSE)</f>
        <v>COMPRESOR HERMETICO MANEUROP MT 144 - 12.0 HP  380V/3/60HZ</v>
      </c>
      <c r="C316">
        <f>VLOOKUP(Tabla20[[#This Row],[CODIGO ]],STOCKSANLUIS[],10,FALSE)</f>
        <v>0</v>
      </c>
      <c r="E316">
        <f>Tabla20[[#This Row],[PROMEDIO]]-Tabla20[[#This Row],[CANTIDAD ALM01]]</f>
        <v>0</v>
      </c>
      <c r="F316" t="str">
        <f>IFERROR(VLOOKUP(Tabla20[[#This Row],[CODIGO ]],STOCK_PUENTEPIEDRA[],3,FALSE),"NO CUENTA CON PRODUCTO")</f>
        <v>NO CUENTA CON PRODUCTO</v>
      </c>
      <c r="G316" t="str">
        <f>IF(Tabla20[[#This Row],[REQUERIMIENTO]]&gt;Tabla20[[#This Row],[CANTIDAD  ALM 05]],"STOCK INSUFICIENTE","STOCK SUFICIENTE")</f>
        <v>STOCK SUFICIENTE</v>
      </c>
    </row>
    <row r="317" spans="1:7" hidden="1" x14ac:dyDescent="0.25">
      <c r="A317" t="s">
        <v>2200</v>
      </c>
      <c r="B317" t="str">
        <f>VLOOKUP(Tabla20[[#This Row],[CODIGO ]],STOCKSANLUIS[],2,FALSE)</f>
        <v>COMPRESOR HERMETICO MANEUROP MT 036 - 3.0 HP  380V/3/60HZ</v>
      </c>
      <c r="C317">
        <f>VLOOKUP(Tabla20[[#This Row],[CODIGO ]],STOCKSANLUIS[],10,FALSE)</f>
        <v>0</v>
      </c>
      <c r="E317">
        <f>Tabla20[[#This Row],[PROMEDIO]]-Tabla20[[#This Row],[CANTIDAD ALM01]]</f>
        <v>0</v>
      </c>
      <c r="F317" t="str">
        <f>IFERROR(VLOOKUP(Tabla20[[#This Row],[CODIGO ]],STOCK_PUENTEPIEDRA[],3,FALSE),"NO CUENTA CON PRODUCTO")</f>
        <v>NO CUENTA CON PRODUCTO</v>
      </c>
      <c r="G317" t="str">
        <f>IF(Tabla20[[#This Row],[REQUERIMIENTO]]&gt;Tabla20[[#This Row],[CANTIDAD  ALM 05]],"STOCK INSUFICIENTE","STOCK SUFICIENTE")</f>
        <v>STOCK SUFICIENTE</v>
      </c>
    </row>
    <row r="318" spans="1:7" hidden="1" x14ac:dyDescent="0.25">
      <c r="A318" t="s">
        <v>2202</v>
      </c>
      <c r="B318" t="str">
        <f>VLOOKUP(Tabla20[[#This Row],[CODIGO ]],STOCKSANLUIS[],2,FALSE)</f>
        <v>UNIDAD CONDENSADORA HBP/MBP MOD. OP-HJM050D20Q CON COMP.MT50 3 X 220V, 60HZ R-22  4.5 HP</v>
      </c>
      <c r="C318">
        <f>VLOOKUP(Tabla20[[#This Row],[CODIGO ]],STOCKSANLUIS[],10,FALSE)</f>
        <v>0</v>
      </c>
      <c r="E318">
        <f>Tabla20[[#This Row],[PROMEDIO]]-Tabla20[[#This Row],[CANTIDAD ALM01]]</f>
        <v>0</v>
      </c>
      <c r="F318" t="str">
        <f>IFERROR(VLOOKUP(Tabla20[[#This Row],[CODIGO ]],STOCK_PUENTEPIEDRA[],3,FALSE),"NO CUENTA CON PRODUCTO")</f>
        <v>NO CUENTA CON PRODUCTO</v>
      </c>
      <c r="G318" t="str">
        <f>IF(Tabla20[[#This Row],[REQUERIMIENTO]]&gt;Tabla20[[#This Row],[CANTIDAD  ALM 05]],"STOCK INSUFICIENTE","STOCK SUFICIENTE")</f>
        <v>STOCK SUFICIENTE</v>
      </c>
    </row>
    <row r="319" spans="1:7" hidden="1" x14ac:dyDescent="0.25">
      <c r="A319" t="s">
        <v>2230</v>
      </c>
      <c r="B319" t="str">
        <f>VLOOKUP(Tabla20[[#This Row],[CODIGO ]],STOCKSANLUIS[],2,FALSE)</f>
        <v>COMP SCROLL SZ125 10.5T 220V/3F R407</v>
      </c>
      <c r="C319">
        <f>VLOOKUP(Tabla20[[#This Row],[CODIGO ]],STOCKSANLUIS[],10,FALSE)</f>
        <v>0</v>
      </c>
      <c r="E319">
        <f>Tabla20[[#This Row],[PROMEDIO]]-Tabla20[[#This Row],[CANTIDAD ALM01]]</f>
        <v>0</v>
      </c>
      <c r="F319" t="str">
        <f>IFERROR(VLOOKUP(Tabla20[[#This Row],[CODIGO ]],STOCK_PUENTEPIEDRA[],3,FALSE),"NO CUENTA CON PRODUCTO")</f>
        <v>NO CUENTA CON PRODUCTO</v>
      </c>
      <c r="G319" t="str">
        <f>IF(Tabla20[[#This Row],[REQUERIMIENTO]]&gt;Tabla20[[#This Row],[CANTIDAD  ALM 05]],"STOCK INSUFICIENTE","STOCK SUFICIENTE")</f>
        <v>STOCK SUFICIENTE</v>
      </c>
    </row>
    <row r="320" spans="1:7" hidden="1" x14ac:dyDescent="0.25">
      <c r="A320" t="s">
        <v>2234</v>
      </c>
      <c r="B320" t="str">
        <f>VLOOKUP(Tabla20[[#This Row],[CODIGO ]],STOCKSANLUIS[],2,FALSE)</f>
        <v>COMP MANEUROP MT50 4.5 HP 380V/3F R22</v>
      </c>
      <c r="C320">
        <f>VLOOKUP(Tabla20[[#This Row],[CODIGO ]],STOCKSANLUIS[],10,FALSE)</f>
        <v>0</v>
      </c>
      <c r="E320">
        <f>Tabla20[[#This Row],[PROMEDIO]]-Tabla20[[#This Row],[CANTIDAD ALM01]]</f>
        <v>0</v>
      </c>
      <c r="F320" t="str">
        <f>IFERROR(VLOOKUP(Tabla20[[#This Row],[CODIGO ]],STOCK_PUENTEPIEDRA[],3,FALSE),"NO CUENTA CON PRODUCTO")</f>
        <v>NO CUENTA CON PRODUCTO</v>
      </c>
      <c r="G320" t="str">
        <f>IF(Tabla20[[#This Row],[REQUERIMIENTO]]&gt;Tabla20[[#This Row],[CANTIDAD  ALM 05]],"STOCK INSUFICIENTE","STOCK SUFICIENTE")</f>
        <v>STOCK SUFICIENTE</v>
      </c>
    </row>
    <row r="321" spans="1:7" hidden="1" x14ac:dyDescent="0.25">
      <c r="A321" t="s">
        <v>2238</v>
      </c>
      <c r="B321" t="str">
        <f>VLOOKUP(Tabla20[[#This Row],[CODIGO ]],STOCKSANLUIS[],2,FALSE)</f>
        <v>UNIT OP-COND 115F0035 HJM050D20Q 220V</v>
      </c>
      <c r="C321">
        <f>VLOOKUP(Tabla20[[#This Row],[CODIGO ]],STOCKSANLUIS[],10,FALSE)</f>
        <v>0</v>
      </c>
      <c r="E321">
        <f>Tabla20[[#This Row],[PROMEDIO]]-Tabla20[[#This Row],[CANTIDAD ALM01]]</f>
        <v>0</v>
      </c>
      <c r="F321" t="str">
        <f>IFERROR(VLOOKUP(Tabla20[[#This Row],[CODIGO ]],STOCK_PUENTEPIEDRA[],3,FALSE),"NO CUENTA CON PRODUCTO")</f>
        <v>NO CUENTA CON PRODUCTO</v>
      </c>
      <c r="G321" t="str">
        <f>IF(Tabla20[[#This Row],[REQUERIMIENTO]]&gt;Tabla20[[#This Row],[CANTIDAD  ALM 05]],"STOCK INSUFICIENTE","STOCK SUFICIENTE")</f>
        <v>STOCK SUFICIENTE</v>
      </c>
    </row>
    <row r="322" spans="1:7" hidden="1" x14ac:dyDescent="0.25">
      <c r="A322" t="s">
        <v>2292</v>
      </c>
      <c r="B322" t="str">
        <f>VLOOKUP(Tabla20[[#This Row],[CODIGO ]],STOCKSANLUIS[],2,FALSE)</f>
        <v>COMPRESOR MANEUROP MT50HK9AVE 4.5HP R22 380V/3PH/60HZ M/A (SIN VALVULAS) V07/V04</v>
      </c>
      <c r="C322">
        <f>VLOOKUP(Tabla20[[#This Row],[CODIGO ]],STOCKSANLUIS[],10,FALSE)</f>
        <v>0</v>
      </c>
      <c r="E322">
        <f>Tabla20[[#This Row],[PROMEDIO]]-Tabla20[[#This Row],[CANTIDAD ALM01]]</f>
        <v>0</v>
      </c>
      <c r="F322" t="str">
        <f>IFERROR(VLOOKUP(Tabla20[[#This Row],[CODIGO ]],STOCK_PUENTEPIEDRA[],3,FALSE),"NO CUENTA CON PRODUCTO")</f>
        <v>NO CUENTA CON PRODUCTO</v>
      </c>
      <c r="G322" t="str">
        <f>IF(Tabla20[[#This Row],[REQUERIMIENTO]]&gt;Tabla20[[#This Row],[CANTIDAD  ALM 05]],"STOCK INSUFICIENTE","STOCK SUFICIENTE")</f>
        <v>STOCK SUFICIENTE</v>
      </c>
    </row>
    <row r="323" spans="1:7" hidden="1" x14ac:dyDescent="0.25">
      <c r="A323" t="s">
        <v>2334</v>
      </c>
      <c r="B323" t="str">
        <f>VLOOKUP(Tabla20[[#This Row],[CODIGO ]],STOCKSANLUIS[],2,FALSE)</f>
        <v>COMPRESOR SCROLL HRM060 5.0T 220/1/60 - R22</v>
      </c>
      <c r="C323">
        <f>VLOOKUP(Tabla20[[#This Row],[CODIGO ]],STOCKSANLUIS[],10,FALSE)</f>
        <v>0</v>
      </c>
      <c r="E323">
        <f>Tabla20[[#This Row],[PROMEDIO]]-Tabla20[[#This Row],[CANTIDAD ALM01]]</f>
        <v>0</v>
      </c>
      <c r="F323" t="str">
        <f>IFERROR(VLOOKUP(Tabla20[[#This Row],[CODIGO ]],STOCK_PUENTEPIEDRA[],3,FALSE),"NO CUENTA CON PRODUCTO")</f>
        <v>NO CUENTA CON PRODUCTO</v>
      </c>
      <c r="G323" t="str">
        <f>IF(Tabla20[[#This Row],[REQUERIMIENTO]]&gt;Tabla20[[#This Row],[CANTIDAD  ALM 05]],"STOCK INSUFICIENTE","STOCK SUFICIENTE")</f>
        <v>STOCK SUFICIENTE</v>
      </c>
    </row>
    <row r="324" spans="1:7" hidden="1" x14ac:dyDescent="0.25">
      <c r="A324" t="s">
        <v>2403</v>
      </c>
      <c r="B324" t="str">
        <f>VLOOKUP(Tabla20[[#This Row],[CODIGO ]],STOCKSANLUIS[],2,FALSE)</f>
        <v>COMPRESOR MANEUROP - MT36-3VI - 3.0HP - 220V/3F - R22 - DANFOSS.</v>
      </c>
      <c r="C324">
        <f>VLOOKUP(Tabla20[[#This Row],[CODIGO ]],STOCKSANLUIS[],10,FALSE)</f>
        <v>0</v>
      </c>
      <c r="E324">
        <f>Tabla20[[#This Row],[PROMEDIO]]-Tabla20[[#This Row],[CANTIDAD ALM01]]</f>
        <v>0</v>
      </c>
      <c r="F324" t="str">
        <f>IFERROR(VLOOKUP(Tabla20[[#This Row],[CODIGO ]],STOCK_PUENTEPIEDRA[],3,FALSE),"NO CUENTA CON PRODUCTO")</f>
        <v>NO CUENTA CON PRODUCTO</v>
      </c>
      <c r="G324" t="str">
        <f>IF(Tabla20[[#This Row],[REQUERIMIENTO]]&gt;Tabla20[[#This Row],[CANTIDAD  ALM 05]],"STOCK INSUFICIENTE","STOCK SUFICIENTE")</f>
        <v>STOCK SUFICIENTE</v>
      </c>
    </row>
    <row r="325" spans="1:7" hidden="1" x14ac:dyDescent="0.25">
      <c r="A325" t="s">
        <v>2409</v>
      </c>
      <c r="B325" t="str">
        <f>VLOOKUP(Tabla20[[#This Row],[CODIGO ]],STOCKSANLUIS[],2,FALSE)</f>
        <v>ORIFICIO 12 PARA  TES55  067G2707</v>
      </c>
      <c r="C325">
        <f>VLOOKUP(Tabla20[[#This Row],[CODIGO ]],STOCKSANLUIS[],10,FALSE)</f>
        <v>0</v>
      </c>
      <c r="E325">
        <f>Tabla20[[#This Row],[PROMEDIO]]-Tabla20[[#This Row],[CANTIDAD ALM01]]</f>
        <v>0</v>
      </c>
      <c r="F325" t="str">
        <f>IFERROR(VLOOKUP(Tabla20[[#This Row],[CODIGO ]],STOCK_PUENTEPIEDRA[],3,FALSE),"NO CUENTA CON PRODUCTO")</f>
        <v>NO CUENTA CON PRODUCTO</v>
      </c>
      <c r="G325" t="str">
        <f>IF(Tabla20[[#This Row],[REQUERIMIENTO]]&gt;Tabla20[[#This Row],[CANTIDAD  ALM 05]],"STOCK INSUFICIENTE","STOCK SUFICIENTE")</f>
        <v>STOCK SUFICIENTE</v>
      </c>
    </row>
    <row r="326" spans="1:7" hidden="1" x14ac:dyDescent="0.25">
      <c r="A326" t="s">
        <v>2411</v>
      </c>
      <c r="B326" t="str">
        <f>VLOOKUP(Tabla20[[#This Row],[CODIGO ]],STOCKSANLUIS[],2,FALSE)</f>
        <v>ELEMENTO TERMOSTATICO TES55  N-40/+10°C S/MOP - 067G3302</v>
      </c>
      <c r="C326">
        <f>VLOOKUP(Tabla20[[#This Row],[CODIGO ]],STOCKSANLUIS[],10,FALSE)</f>
        <v>0</v>
      </c>
      <c r="E326">
        <f>Tabla20[[#This Row],[PROMEDIO]]-Tabla20[[#This Row],[CANTIDAD ALM01]]</f>
        <v>0</v>
      </c>
      <c r="F326" t="str">
        <f>IFERROR(VLOOKUP(Tabla20[[#This Row],[CODIGO ]],STOCK_PUENTEPIEDRA[],3,FALSE),"NO CUENTA CON PRODUCTO")</f>
        <v>NO CUENTA CON PRODUCTO</v>
      </c>
      <c r="G326" t="str">
        <f>IF(Tabla20[[#This Row],[REQUERIMIENTO]]&gt;Tabla20[[#This Row],[CANTIDAD  ALM 05]],"STOCK INSUFICIENTE","STOCK SUFICIENTE")</f>
        <v>STOCK SUFICIENTE</v>
      </c>
    </row>
    <row r="327" spans="1:7" hidden="1" x14ac:dyDescent="0.25">
      <c r="A327" t="s">
        <v>2413</v>
      </c>
      <c r="B327" t="str">
        <f>VLOOKUP(Tabla20[[#This Row],[CODIGO ]],STOCKSANLUIS[],2,FALSE)</f>
        <v>CUERPO VALV TE55 1 1/8 X 1 3/8PULG SOLD ANG -067G4004</v>
      </c>
      <c r="C327">
        <f>VLOOKUP(Tabla20[[#This Row],[CODIGO ]],STOCKSANLUIS[],10,FALSE)</f>
        <v>0</v>
      </c>
      <c r="E327">
        <f>Tabla20[[#This Row],[PROMEDIO]]-Tabla20[[#This Row],[CANTIDAD ALM01]]</f>
        <v>0</v>
      </c>
      <c r="F327" t="str">
        <f>IFERROR(VLOOKUP(Tabla20[[#This Row],[CODIGO ]],STOCK_PUENTEPIEDRA[],3,FALSE),"NO CUENTA CON PRODUCTO")</f>
        <v>NO CUENTA CON PRODUCTO</v>
      </c>
      <c r="G327" t="str">
        <f>IF(Tabla20[[#This Row],[REQUERIMIENTO]]&gt;Tabla20[[#This Row],[CANTIDAD  ALM 05]],"STOCK INSUFICIENTE","STOCK SUFICIENTE")</f>
        <v>STOCK SUFICIENTE</v>
      </c>
    </row>
    <row r="328" spans="1:7" hidden="1" x14ac:dyDescent="0.25">
      <c r="A328" t="s">
        <v>2433</v>
      </c>
      <c r="B328" t="str">
        <f>VLOOKUP(Tabla20[[#This Row],[CODIGO ]],STOCKSANLUIS[],2,FALSE)</f>
        <v>COMPRESOR MANEUROP MT100HS3DVE  220V/3F/60HZ R-22    </v>
      </c>
      <c r="C328">
        <f>VLOOKUP(Tabla20[[#This Row],[CODIGO ]],STOCKSANLUIS[],10,FALSE)</f>
        <v>0</v>
      </c>
      <c r="E328">
        <f>Tabla20[[#This Row],[PROMEDIO]]-Tabla20[[#This Row],[CANTIDAD ALM01]]</f>
        <v>0</v>
      </c>
      <c r="F328" t="str">
        <f>IFERROR(VLOOKUP(Tabla20[[#This Row],[CODIGO ]],STOCK_PUENTEPIEDRA[],3,FALSE),"NO CUENTA CON PRODUCTO")</f>
        <v>NO CUENTA CON PRODUCTO</v>
      </c>
      <c r="G328" t="str">
        <f>IF(Tabla20[[#This Row],[REQUERIMIENTO]]&gt;Tabla20[[#This Row],[CANTIDAD  ALM 05]],"STOCK INSUFICIENTE","STOCK SUFICIENTE")</f>
        <v>STOCK SUFICIENTE</v>
      </c>
    </row>
    <row r="329" spans="1:7" hidden="1" x14ac:dyDescent="0.25">
      <c r="A329" t="s">
        <v>2437</v>
      </c>
      <c r="B329" t="str">
        <f>VLOOKUP(Tabla20[[#This Row],[CODIGO ]],STOCKSANLUIS[],2,FALSE)</f>
        <v>COMP. MT64 3 X 380V, 60HZ  ---  MT64-9VM</v>
      </c>
      <c r="C329">
        <f>VLOOKUP(Tabla20[[#This Row],[CODIGO ]],STOCKSANLUIS[],10,FALSE)</f>
        <v>0</v>
      </c>
      <c r="E329">
        <f>Tabla20[[#This Row],[PROMEDIO]]-Tabla20[[#This Row],[CANTIDAD ALM01]]</f>
        <v>0</v>
      </c>
      <c r="F329" t="str">
        <f>IFERROR(VLOOKUP(Tabla20[[#This Row],[CODIGO ]],STOCK_PUENTEPIEDRA[],3,FALSE),"NO CUENTA CON PRODUCTO")</f>
        <v>NO CUENTA CON PRODUCTO</v>
      </c>
      <c r="G329" t="str">
        <f>IF(Tabla20[[#This Row],[REQUERIMIENTO]]&gt;Tabla20[[#This Row],[CANTIDAD  ALM 05]],"STOCK INSUFICIENTE","STOCK SUFICIENTE")</f>
        <v>STOCK SUFICIENTE</v>
      </c>
    </row>
    <row r="330" spans="1:7" hidden="1" x14ac:dyDescent="0.25">
      <c r="A330" t="s">
        <v>2443</v>
      </c>
      <c r="B330" t="str">
        <f>VLOOKUP(Tabla20[[#This Row],[CODIGO ]],STOCKSANLUIS[],2,FALSE)</f>
        <v>COMPRESOR  MANEUROP MT80HP3CVE (REEMPLAZA AL MT80-3VI) 7.0HP 220V/3F R22</v>
      </c>
      <c r="C330">
        <f>VLOOKUP(Tabla20[[#This Row],[CODIGO ]],STOCKSANLUIS[],10,FALSE)</f>
        <v>0</v>
      </c>
      <c r="E330">
        <f>Tabla20[[#This Row],[PROMEDIO]]-Tabla20[[#This Row],[CANTIDAD ALM01]]</f>
        <v>0</v>
      </c>
      <c r="F330" t="str">
        <f>IFERROR(VLOOKUP(Tabla20[[#This Row],[CODIGO ]],STOCK_PUENTEPIEDRA[],3,FALSE),"NO CUENTA CON PRODUCTO")</f>
        <v>NO CUENTA CON PRODUCTO</v>
      </c>
      <c r="G330" t="str">
        <f>IF(Tabla20[[#This Row],[REQUERIMIENTO]]&gt;Tabla20[[#This Row],[CANTIDAD  ALM 05]],"STOCK INSUFICIENTE","STOCK SUFICIENTE")</f>
        <v>STOCK SUFICIENTE</v>
      </c>
    </row>
    <row r="331" spans="1:7" hidden="1" x14ac:dyDescent="0.25">
      <c r="A331" t="s">
        <v>2445</v>
      </c>
      <c r="B331" t="str">
        <f>VLOOKUP(Tabla20[[#This Row],[CODIGO ]],STOCKSANLUIS[],2,FALSE)</f>
        <v>COMPRESOR SCROLL SZ120 10T 220V/3F R407C</v>
      </c>
      <c r="C331">
        <f>VLOOKUP(Tabla20[[#This Row],[CODIGO ]],STOCKSANLUIS[],10,FALSE)</f>
        <v>0</v>
      </c>
      <c r="E331">
        <f>Tabla20[[#This Row],[PROMEDIO]]-Tabla20[[#This Row],[CANTIDAD ALM01]]</f>
        <v>0</v>
      </c>
      <c r="F331" t="str">
        <f>IFERROR(VLOOKUP(Tabla20[[#This Row],[CODIGO ]],STOCK_PUENTEPIEDRA[],3,FALSE),"NO CUENTA CON PRODUCTO")</f>
        <v>NO CUENTA CON PRODUCTO</v>
      </c>
      <c r="G331" t="str">
        <f>IF(Tabla20[[#This Row],[REQUERIMIENTO]]&gt;Tabla20[[#This Row],[CANTIDAD  ALM 05]],"STOCK INSUFICIENTE","STOCK SUFICIENTE")</f>
        <v>STOCK SUFICIENTE</v>
      </c>
    </row>
    <row r="332" spans="1:7" hidden="1" x14ac:dyDescent="0.25">
      <c r="A332" t="s">
        <v>2447</v>
      </c>
      <c r="B332" t="str">
        <f>VLOOKUP(Tabla20[[#This Row],[CODIGO ]],STOCKSANLUIS[],2,FALSE)</f>
        <v>VALVULA DE CIERRE - SVA-S 32 A VALV PASO ANG C/M 1 1/4PULG - 148B5520 </v>
      </c>
      <c r="C332">
        <f>VLOOKUP(Tabla20[[#This Row],[CODIGO ]],STOCKSANLUIS[],10,FALSE)</f>
        <v>0</v>
      </c>
      <c r="E332">
        <f>Tabla20[[#This Row],[PROMEDIO]]-Tabla20[[#This Row],[CANTIDAD ALM01]]</f>
        <v>0</v>
      </c>
      <c r="F332" t="str">
        <f>IFERROR(VLOOKUP(Tabla20[[#This Row],[CODIGO ]],STOCK_PUENTEPIEDRA[],3,FALSE),"NO CUENTA CON PRODUCTO")</f>
        <v>NO CUENTA CON PRODUCTO</v>
      </c>
      <c r="G332" t="str">
        <f>IF(Tabla20[[#This Row],[REQUERIMIENTO]]&gt;Tabla20[[#This Row],[CANTIDAD  ALM 05]],"STOCK INSUFICIENTE","STOCK SUFICIENTE")</f>
        <v>STOCK SUFICIENTE</v>
      </c>
    </row>
    <row r="333" spans="1:7" hidden="1" x14ac:dyDescent="0.25">
      <c r="A333" t="s">
        <v>2460</v>
      </c>
      <c r="B333" t="str">
        <f>VLOOKUP(Tabla20[[#This Row],[CODIGO ]],STOCKSANLUIS[],2,FALSE)</f>
        <v>COMPRESOR HERMÉTICO HBP/MBP MANEUROP MT19  220V/3F/60HZ PARA R-22</v>
      </c>
      <c r="C333">
        <f>VLOOKUP(Tabla20[[#This Row],[CODIGO ]],STOCKSANLUIS[],10,FALSE)</f>
        <v>0</v>
      </c>
      <c r="E333">
        <f>Tabla20[[#This Row],[PROMEDIO]]-Tabla20[[#This Row],[CANTIDAD ALM01]]</f>
        <v>0</v>
      </c>
      <c r="F333" t="str">
        <f>IFERROR(VLOOKUP(Tabla20[[#This Row],[CODIGO ]],STOCK_PUENTEPIEDRA[],3,FALSE),"NO CUENTA CON PRODUCTO")</f>
        <v>NO CUENTA CON PRODUCTO</v>
      </c>
      <c r="G333" t="str">
        <f>IF(Tabla20[[#This Row],[REQUERIMIENTO]]&gt;Tabla20[[#This Row],[CANTIDAD  ALM 05]],"STOCK INSUFICIENTE","STOCK SUFICIENTE")</f>
        <v>STOCK SUFICIENTE</v>
      </c>
    </row>
    <row r="334" spans="1:7" hidden="1" x14ac:dyDescent="0.25">
      <c r="A334" t="s">
        <v>22058</v>
      </c>
      <c r="B334" t="str">
        <f>VLOOKUP(Tabla20[[#This Row],[CODIGO ]],STOCKSANLUIS[],2,FALSE)</f>
        <v>DSH090A9ALC - COMPRESOR SCROLL DANFOSS 7.5 HP 380V/3PH/60HZ - R410A</v>
      </c>
      <c r="C334">
        <f>VLOOKUP(Tabla20[[#This Row],[CODIGO ]],STOCKSANLUIS[],10,FALSE)</f>
        <v>0</v>
      </c>
      <c r="E334">
        <f>Tabla20[[#This Row],[PROMEDIO]]-Tabla20[[#This Row],[CANTIDAD ALM01]]</f>
        <v>0</v>
      </c>
      <c r="F334">
        <f>IFERROR(VLOOKUP(Tabla20[[#This Row],[CODIGO ]],STOCK_PUENTEPIEDRA[],3,FALSE),"NO CUENTA CON PRODUCTO")</f>
        <v>0</v>
      </c>
      <c r="G334" t="str">
        <f>IF(Tabla20[[#This Row],[REQUERIMIENTO]]&gt;Tabla20[[#This Row],[CANTIDAD  ALM 05]],"STOCK INSUFICIENTE","STOCK SUFICIENTE")</f>
        <v>STOCK SUFICIENTE</v>
      </c>
    </row>
    <row r="335" spans="1:7" hidden="1" x14ac:dyDescent="0.25">
      <c r="A335" t="s">
        <v>2482</v>
      </c>
      <c r="B335" t="str">
        <f>VLOOKUP(Tabla20[[#This Row],[CODIGO ]],STOCKSANLUIS[],2,FALSE)</f>
        <v>COMPRESOR HERMETICO DANFOSS MTZ64 - 5.5HP - 380V/3F/60HZ -R-134A/404A/507A/407C (NO INC. VALV. V07/V04 Y RESIST. DE CARTER)</v>
      </c>
      <c r="C335">
        <f>VLOOKUP(Tabla20[[#This Row],[CODIGO ]],STOCKSANLUIS[],10,FALSE)</f>
        <v>0</v>
      </c>
      <c r="E335">
        <f>Tabla20[[#This Row],[PROMEDIO]]-Tabla20[[#This Row],[CANTIDAD ALM01]]</f>
        <v>0</v>
      </c>
      <c r="F335">
        <f>IFERROR(VLOOKUP(Tabla20[[#This Row],[CODIGO ]],STOCK_PUENTEPIEDRA[],3,FALSE),"NO CUENTA CON PRODUCTO")</f>
        <v>0</v>
      </c>
      <c r="G335" t="str">
        <f>IF(Tabla20[[#This Row],[REQUERIMIENTO]]&gt;Tabla20[[#This Row],[CANTIDAD  ALM 05]],"STOCK INSUFICIENTE","STOCK SUFICIENTE")</f>
        <v>STOCK SUFICIENTE</v>
      </c>
    </row>
    <row r="336" spans="1:7" hidden="1" x14ac:dyDescent="0.25">
      <c r="A336" t="s">
        <v>2494</v>
      </c>
      <c r="B336" t="str">
        <f>VLOOKUP(Tabla20[[#This Row],[CODIGO ]],STOCKSANLUIS[],2,FALSE)</f>
        <v>COMPRESOR MANEUROP MT19JA3VE 1.5 HP R22 - 220V/3PH/60HZ  (SIN VALVULAS) V06 /V01</v>
      </c>
      <c r="C336">
        <f>VLOOKUP(Tabla20[[#This Row],[CODIGO ]],STOCKSANLUIS[],10,FALSE)</f>
        <v>0</v>
      </c>
      <c r="E336">
        <f>Tabla20[[#This Row],[PROMEDIO]]-Tabla20[[#This Row],[CANTIDAD ALM01]]</f>
        <v>0</v>
      </c>
      <c r="F336" t="str">
        <f>IFERROR(VLOOKUP(Tabla20[[#This Row],[CODIGO ]],STOCK_PUENTEPIEDRA[],3,FALSE),"NO CUENTA CON PRODUCTO")</f>
        <v>NO CUENTA CON PRODUCTO</v>
      </c>
      <c r="G336" t="str">
        <f>IF(Tabla20[[#This Row],[REQUERIMIENTO]]&gt;Tabla20[[#This Row],[CANTIDAD  ALM 05]],"STOCK INSUFICIENTE","STOCK SUFICIENTE")</f>
        <v>STOCK SUFICIENTE</v>
      </c>
    </row>
    <row r="337" spans="1:7" hidden="1" x14ac:dyDescent="0.25">
      <c r="A337" t="s">
        <v>2515</v>
      </c>
      <c r="B337" t="str">
        <f>VLOOKUP(Tabla20[[#This Row],[CODIGO ]],STOCKSANLUIS[],2,FALSE)</f>
        <v>COMPRESSOR SCROLL DANFOSS SM 185S3CC15T 220V /3PH/60HR</v>
      </c>
      <c r="C337">
        <f>VLOOKUP(Tabla20[[#This Row],[CODIGO ]],STOCKSANLUIS[],10,FALSE)</f>
        <v>0</v>
      </c>
      <c r="E337">
        <f>Tabla20[[#This Row],[PROMEDIO]]-Tabla20[[#This Row],[CANTIDAD ALM01]]</f>
        <v>0</v>
      </c>
      <c r="F337" t="str">
        <f>IFERROR(VLOOKUP(Tabla20[[#This Row],[CODIGO ]],STOCK_PUENTEPIEDRA[],3,FALSE),"NO CUENTA CON PRODUCTO")</f>
        <v>NO CUENTA CON PRODUCTO</v>
      </c>
      <c r="G337" t="str">
        <f>IF(Tabla20[[#This Row],[REQUERIMIENTO]]&gt;Tabla20[[#This Row],[CANTIDAD  ALM 05]],"STOCK INSUFICIENTE","STOCK SUFICIENTE")</f>
        <v>STOCK SUFICIENTE</v>
      </c>
    </row>
    <row r="338" spans="1:7" hidden="1" x14ac:dyDescent="0.25">
      <c r="A338" t="s">
        <v>2517</v>
      </c>
      <c r="B338" t="str">
        <f>VLOOKUP(Tabla20[[#This Row],[CODIGO ]],STOCKSANLUIS[],2,FALSE)</f>
        <v>UNID. COND. OP-HJZ019D20Q - COMPR. MTZ18 - 1.5HP - 220V/3PH/60HZ - R404/R507/R134A/R407C</v>
      </c>
      <c r="C338">
        <f>VLOOKUP(Tabla20[[#This Row],[CODIGO ]],STOCKSANLUIS[],10,FALSE)</f>
        <v>0</v>
      </c>
      <c r="E338">
        <f>Tabla20[[#This Row],[PROMEDIO]]-Tabla20[[#This Row],[CANTIDAD ALM01]]</f>
        <v>0</v>
      </c>
      <c r="F338" t="str">
        <f>IFERROR(VLOOKUP(Tabla20[[#This Row],[CODIGO ]],STOCK_PUENTEPIEDRA[],3,FALSE),"NO CUENTA CON PRODUCTO")</f>
        <v>NO CUENTA CON PRODUCTO</v>
      </c>
      <c r="G338" t="str">
        <f>IF(Tabla20[[#This Row],[REQUERIMIENTO]]&gt;Tabla20[[#This Row],[CANTIDAD  ALM 05]],"STOCK INSUFICIENTE","STOCK SUFICIENTE")</f>
        <v>STOCK SUFICIENTE</v>
      </c>
    </row>
    <row r="339" spans="1:7" hidden="1" x14ac:dyDescent="0.25">
      <c r="A339" t="s">
        <v>2531</v>
      </c>
      <c r="B339" t="str">
        <f>VLOOKUP(Tabla20[[#This Row],[CODIGO ]],STOCKSANLUIS[],2,FALSE)</f>
        <v>COMPRESOR HERMETICO DANFOSS MTZ100 - 8.5 HP - 440V/3F/60HZ -R-134A/404A/507A/407C (NO INC. VALV. V02/V04 Y RESIST. DE CARTER)</v>
      </c>
      <c r="C339">
        <f>VLOOKUP(Tabla20[[#This Row],[CODIGO ]],STOCKSANLUIS[],10,FALSE)</f>
        <v>0</v>
      </c>
      <c r="E339">
        <f>Tabla20[[#This Row],[PROMEDIO]]-Tabla20[[#This Row],[CANTIDAD ALM01]]</f>
        <v>0</v>
      </c>
      <c r="F339">
        <f>IFERROR(VLOOKUP(Tabla20[[#This Row],[CODIGO ]],STOCK_PUENTEPIEDRA[],3,FALSE),"NO CUENTA CON PRODUCTO")</f>
        <v>0</v>
      </c>
      <c r="G339" t="str">
        <f>IF(Tabla20[[#This Row],[REQUERIMIENTO]]&gt;Tabla20[[#This Row],[CANTIDAD  ALM 05]],"STOCK INSUFICIENTE","STOCK SUFICIENTE")</f>
        <v>STOCK SUFICIENTE</v>
      </c>
    </row>
    <row r="340" spans="1:7" hidden="1" x14ac:dyDescent="0.25">
      <c r="A340" t="s">
        <v>2533</v>
      </c>
      <c r="B340" t="str">
        <f>VLOOKUP(Tabla20[[#This Row],[CODIGO ]],STOCKSANLUIS[],2,FALSE)</f>
        <v>FILTRO SECADOR DANFOSS DCL165 5/8" 2-3T FLARE - 023Z5010</v>
      </c>
      <c r="C340">
        <f>VLOOKUP(Tabla20[[#This Row],[CODIGO ]],STOCKSANLUIS[],10,FALSE)</f>
        <v>0</v>
      </c>
      <c r="E340">
        <f>Tabla20[[#This Row],[PROMEDIO]]-Tabla20[[#This Row],[CANTIDAD ALM01]]</f>
        <v>0</v>
      </c>
      <c r="F340" t="str">
        <f>IFERROR(VLOOKUP(Tabla20[[#This Row],[CODIGO ]],STOCK_PUENTEPIEDRA[],3,FALSE),"NO CUENTA CON PRODUCTO")</f>
        <v>NO CUENTA CON PRODUCTO</v>
      </c>
      <c r="G340" t="str">
        <f>IF(Tabla20[[#This Row],[REQUERIMIENTO]]&gt;Tabla20[[#This Row],[CANTIDAD  ALM 05]],"STOCK INSUFICIENTE","STOCK SUFICIENTE")</f>
        <v>STOCK SUFICIENTE</v>
      </c>
    </row>
    <row r="341" spans="1:7" hidden="1" x14ac:dyDescent="0.25">
      <c r="A341" t="s">
        <v>22060</v>
      </c>
      <c r="B341" t="str">
        <f>VLOOKUP(Tabla20[[#This Row],[CODIGO ]],STOCKSANLUIS[],2,FALSE)</f>
        <v>DSH090A4ALD - COMPRESOR SCROLL DANFOSS 7.5 HP 440V/3PH/60HZ - R410A</v>
      </c>
      <c r="C341">
        <f>VLOOKUP(Tabla20[[#This Row],[CODIGO ]],STOCKSANLUIS[],10,FALSE)</f>
        <v>0</v>
      </c>
      <c r="E341">
        <f>Tabla20[[#This Row],[PROMEDIO]]-Tabla20[[#This Row],[CANTIDAD ALM01]]</f>
        <v>0</v>
      </c>
      <c r="F341">
        <f>IFERROR(VLOOKUP(Tabla20[[#This Row],[CODIGO ]],STOCK_PUENTEPIEDRA[],3,FALSE),"NO CUENTA CON PRODUCTO")</f>
        <v>0</v>
      </c>
      <c r="G341" t="str">
        <f>IF(Tabla20[[#This Row],[REQUERIMIENTO]]&gt;Tabla20[[#This Row],[CANTIDAD  ALM 05]],"STOCK INSUFICIENTE","STOCK SUFICIENTE")</f>
        <v>STOCK SUFICIENTE</v>
      </c>
    </row>
    <row r="342" spans="1:7" hidden="1" x14ac:dyDescent="0.25">
      <c r="A342" t="s">
        <v>22062</v>
      </c>
      <c r="B342" t="str">
        <f>VLOOKUP(Tabla20[[#This Row],[CODIGO ]],STOCKSANLUIS[],2,FALSE)</f>
        <v>DSH120A3ALC - COMPRESOR SCROLL DANFOSS 10 HP 220V/3PH/60HZ - R410A</v>
      </c>
      <c r="C342">
        <f>VLOOKUP(Tabla20[[#This Row],[CODIGO ]],STOCKSANLUIS[],10,FALSE)</f>
        <v>0</v>
      </c>
      <c r="E342">
        <f>Tabla20[[#This Row],[PROMEDIO]]-Tabla20[[#This Row],[CANTIDAD ALM01]]</f>
        <v>0</v>
      </c>
      <c r="F342">
        <f>IFERROR(VLOOKUP(Tabla20[[#This Row],[CODIGO ]],STOCK_PUENTEPIEDRA[],3,FALSE),"NO CUENTA CON PRODUCTO")</f>
        <v>0</v>
      </c>
      <c r="G342" t="str">
        <f>IF(Tabla20[[#This Row],[REQUERIMIENTO]]&gt;Tabla20[[#This Row],[CANTIDAD  ALM 05]],"STOCK INSUFICIENTE","STOCK SUFICIENTE")</f>
        <v>STOCK SUFICIENTE</v>
      </c>
    </row>
    <row r="343" spans="1:7" hidden="1" x14ac:dyDescent="0.25">
      <c r="A343" t="s">
        <v>2555</v>
      </c>
      <c r="B343" t="str">
        <f>VLOOKUP(Tabla20[[#This Row],[CODIGO ]],STOCKSANLUIS[],2,FALSE)</f>
        <v>UNID. COND. OP-HJZ064D20Q - COMPR. MTZ64 - 5.5HP - 220V/3PH/60HZ - R404/R507/R134A/R407C</v>
      </c>
      <c r="C343">
        <f>VLOOKUP(Tabla20[[#This Row],[CODIGO ]],STOCKSANLUIS[],10,FALSE)</f>
        <v>0</v>
      </c>
      <c r="E343">
        <f>Tabla20[[#This Row],[PROMEDIO]]-Tabla20[[#This Row],[CANTIDAD ALM01]]</f>
        <v>0</v>
      </c>
      <c r="F343">
        <f>IFERROR(VLOOKUP(Tabla20[[#This Row],[CODIGO ]],STOCK_PUENTEPIEDRA[],3,FALSE),"NO CUENTA CON PRODUCTO")</f>
        <v>4</v>
      </c>
      <c r="G343" t="str">
        <f>IF(Tabla20[[#This Row],[REQUERIMIENTO]]&gt;Tabla20[[#This Row],[CANTIDAD  ALM 05]],"STOCK INSUFICIENTE","STOCK SUFICIENTE")</f>
        <v>STOCK SUFICIENTE</v>
      </c>
    </row>
    <row r="344" spans="1:7" hidden="1" x14ac:dyDescent="0.25">
      <c r="A344" t="s">
        <v>2563</v>
      </c>
      <c r="B344" t="str">
        <f>VLOOKUP(Tabla20[[#This Row],[CODIGO ]],STOCKSANLUIS[],2,FALSE)</f>
        <v>EVR 25 1 1/8 PULG. SIN OPERACIÓN MANUAL - 032F2201</v>
      </c>
      <c r="C344">
        <f>VLOOKUP(Tabla20[[#This Row],[CODIGO ]],STOCKSANLUIS[],10,FALSE)</f>
        <v>0</v>
      </c>
      <c r="E344">
        <f>Tabla20[[#This Row],[PROMEDIO]]-Tabla20[[#This Row],[CANTIDAD ALM01]]</f>
        <v>0</v>
      </c>
      <c r="F344" t="str">
        <f>IFERROR(VLOOKUP(Tabla20[[#This Row],[CODIGO ]],STOCK_PUENTEPIEDRA[],3,FALSE),"NO CUENTA CON PRODUCTO")</f>
        <v>NO CUENTA CON PRODUCTO</v>
      </c>
      <c r="G344" t="str">
        <f>IF(Tabla20[[#This Row],[REQUERIMIENTO]]&gt;Tabla20[[#This Row],[CANTIDAD  ALM 05]],"STOCK INSUFICIENTE","STOCK SUFICIENTE")</f>
        <v>STOCK SUFICIENTE</v>
      </c>
    </row>
    <row r="345" spans="1:7" hidden="1" x14ac:dyDescent="0.25">
      <c r="A345" t="s">
        <v>2567</v>
      </c>
      <c r="B345" t="str">
        <f>VLOOKUP(Tabla20[[#This Row],[CODIGO ]],STOCKSANLUIS[],2,FALSE)</f>
        <v>FILTRO SECADOR DANFOSS DCL084 - 1/2  1-1.5T ROSCABLE 023Z5006</v>
      </c>
      <c r="C345">
        <f>VLOOKUP(Tabla20[[#This Row],[CODIGO ]],STOCKSANLUIS[],10,FALSE)</f>
        <v>0</v>
      </c>
      <c r="E345">
        <f>Tabla20[[#This Row],[PROMEDIO]]-Tabla20[[#This Row],[CANTIDAD ALM01]]</f>
        <v>0</v>
      </c>
      <c r="F345">
        <f>IFERROR(VLOOKUP(Tabla20[[#This Row],[CODIGO ]],STOCK_PUENTEPIEDRA[],3,FALSE),"NO CUENTA CON PRODUCTO")</f>
        <v>0</v>
      </c>
      <c r="G345" t="str">
        <f>IF(Tabla20[[#This Row],[REQUERIMIENTO]]&gt;Tabla20[[#This Row],[CANTIDAD  ALM 05]],"STOCK INSUFICIENTE","STOCK SUFICIENTE")</f>
        <v>STOCK SUFICIENTE</v>
      </c>
    </row>
    <row r="346" spans="1:7" hidden="1" x14ac:dyDescent="0.25">
      <c r="A346" t="s">
        <v>2569</v>
      </c>
      <c r="B346" t="str">
        <f>VLOOKUP(Tabla20[[#This Row],[CODIGO ]],STOCKSANLUIS[],2,FALSE)</f>
        <v>CONTROLADOR DANFOSS EKC 202B SIN SENSOR -084B8522</v>
      </c>
      <c r="C346">
        <f>VLOOKUP(Tabla20[[#This Row],[CODIGO ]],STOCKSANLUIS[],10,FALSE)</f>
        <v>0</v>
      </c>
      <c r="E346">
        <f>Tabla20[[#This Row],[PROMEDIO]]-Tabla20[[#This Row],[CANTIDAD ALM01]]</f>
        <v>0</v>
      </c>
      <c r="F346" t="str">
        <f>IFERROR(VLOOKUP(Tabla20[[#This Row],[CODIGO ]],STOCK_PUENTEPIEDRA[],3,FALSE),"NO CUENTA CON PRODUCTO")</f>
        <v>NO CUENTA CON PRODUCTO</v>
      </c>
      <c r="G346" t="str">
        <f>IF(Tabla20[[#This Row],[REQUERIMIENTO]]&gt;Tabla20[[#This Row],[CANTIDAD  ALM 05]],"STOCK INSUFICIENTE","STOCK SUFICIENTE")</f>
        <v>STOCK SUFICIENTE</v>
      </c>
    </row>
    <row r="347" spans="1:7" hidden="1" x14ac:dyDescent="0.25">
      <c r="A347" t="s">
        <v>2595</v>
      </c>
      <c r="B347" t="str">
        <f>VLOOKUP(Tabla20[[#This Row],[CODIGO ]],STOCKSANLUIS[],2,FALSE)</f>
        <v xml:space="preserve">VALVULA ROTALOCK V06  DE 1", ODF 1/2" </v>
      </c>
      <c r="C347">
        <f>VLOOKUP(Tabla20[[#This Row],[CODIGO ]],STOCKSANLUIS[],10,FALSE)</f>
        <v>0</v>
      </c>
      <c r="E347">
        <f>Tabla20[[#This Row],[PROMEDIO]]-Tabla20[[#This Row],[CANTIDAD ALM01]]</f>
        <v>0</v>
      </c>
      <c r="F347" t="str">
        <f>IFERROR(VLOOKUP(Tabla20[[#This Row],[CODIGO ]],STOCK_PUENTEPIEDRA[],3,FALSE),"NO CUENTA CON PRODUCTO")</f>
        <v>NO CUENTA CON PRODUCTO</v>
      </c>
      <c r="G347" t="str">
        <f>IF(Tabla20[[#This Row],[REQUERIMIENTO]]&gt;Tabla20[[#This Row],[CANTIDAD  ALM 05]],"STOCK INSUFICIENTE","STOCK SUFICIENTE")</f>
        <v>STOCK SUFICIENTE</v>
      </c>
    </row>
    <row r="348" spans="1:7" hidden="1" x14ac:dyDescent="0.25">
      <c r="A348" t="s">
        <v>2597</v>
      </c>
      <c r="B348" t="str">
        <f>VLOOKUP(Tabla20[[#This Row],[CODIGO ]],STOCKSANLUIS[],2,FALSE)</f>
        <v>VALVULA DE PASO SVA - S 06/1/4"-DE PASO ANGULAR C/VOLANTE - 148B5020</v>
      </c>
      <c r="C348">
        <f>VLOOKUP(Tabla20[[#This Row],[CODIGO ]],STOCKSANLUIS[],10,FALSE)</f>
        <v>0</v>
      </c>
      <c r="E348">
        <f>Tabla20[[#This Row],[PROMEDIO]]-Tabla20[[#This Row],[CANTIDAD ALM01]]</f>
        <v>0</v>
      </c>
      <c r="F348" t="str">
        <f>IFERROR(VLOOKUP(Tabla20[[#This Row],[CODIGO ]],STOCK_PUENTEPIEDRA[],3,FALSE),"NO CUENTA CON PRODUCTO")</f>
        <v>NO CUENTA CON PRODUCTO</v>
      </c>
      <c r="G348" t="str">
        <f>IF(Tabla20[[#This Row],[REQUERIMIENTO]]&gt;Tabla20[[#This Row],[CANTIDAD  ALM 05]],"STOCK INSUFICIENTE","STOCK SUFICIENTE")</f>
        <v>STOCK SUFICIENTE</v>
      </c>
    </row>
    <row r="349" spans="1:7" hidden="1" x14ac:dyDescent="0.25">
      <c r="A349" t="s">
        <v>2645</v>
      </c>
      <c r="B349" t="str">
        <f>VLOOKUP(Tabla20[[#This Row],[CODIGO ]],STOCKSANLUIS[],2,FALSE)</f>
        <v>COMPRESOR MANEUROP MT50HK3CVE 4.5HP R22 220V/3PH/60HZ M/A (SIN VALVULAS) V07/V04</v>
      </c>
      <c r="C349">
        <f>VLOOKUP(Tabla20[[#This Row],[CODIGO ]],STOCKSANLUIS[],10,FALSE)</f>
        <v>0</v>
      </c>
      <c r="E349">
        <f>Tabla20[[#This Row],[PROMEDIO]]-Tabla20[[#This Row],[CANTIDAD ALM01]]</f>
        <v>0</v>
      </c>
      <c r="F349" t="str">
        <f>IFERROR(VLOOKUP(Tabla20[[#This Row],[CODIGO ]],STOCK_PUENTEPIEDRA[],3,FALSE),"NO CUENTA CON PRODUCTO")</f>
        <v>NO CUENTA CON PRODUCTO</v>
      </c>
      <c r="G349" t="str">
        <f>IF(Tabla20[[#This Row],[REQUERIMIENTO]]&gt;Tabla20[[#This Row],[CANTIDAD  ALM 05]],"STOCK INSUFICIENTE","STOCK SUFICIENTE")</f>
        <v>STOCK SUFICIENTE</v>
      </c>
    </row>
    <row r="350" spans="1:7" hidden="1" x14ac:dyDescent="0.25">
      <c r="A350" t="s">
        <v>2685</v>
      </c>
      <c r="B350" t="str">
        <f>VLOOKUP(Tabla20[[#This Row],[CODIGO ]],STOCKSANLUIS[],2,FALSE)</f>
        <v>UND COND DANFOSS HPZP064-380/3F/60HZ - R404/R-507/R134 BAJO RUIDO/SLIM PACK</v>
      </c>
      <c r="C350">
        <f>VLOOKUP(Tabla20[[#This Row],[CODIGO ]],STOCKSANLUIS[],10,FALSE)</f>
        <v>0</v>
      </c>
      <c r="E350">
        <f>Tabla20[[#This Row],[PROMEDIO]]-Tabla20[[#This Row],[CANTIDAD ALM01]]</f>
        <v>0</v>
      </c>
      <c r="F350" t="str">
        <f>IFERROR(VLOOKUP(Tabla20[[#This Row],[CODIGO ]],STOCK_PUENTEPIEDRA[],3,FALSE),"NO CUENTA CON PRODUCTO")</f>
        <v>NO CUENTA CON PRODUCTO</v>
      </c>
      <c r="G350" t="str">
        <f>IF(Tabla20[[#This Row],[REQUERIMIENTO]]&gt;Tabla20[[#This Row],[CANTIDAD  ALM 05]],"STOCK INSUFICIENTE","STOCK SUFICIENTE")</f>
        <v>STOCK SUFICIENTE</v>
      </c>
    </row>
    <row r="351" spans="1:7" hidden="1" x14ac:dyDescent="0.25">
      <c r="A351" t="s">
        <v>2687</v>
      </c>
      <c r="B351" t="str">
        <f>VLOOKUP(Tabla20[[#This Row],[CODIGO ]],STOCKSANLUIS[],2,FALSE)</f>
        <v>UNID. COND. OP-HJZ028D20Q - COMPR. MTZ28 - 2.5HP - 220V/3PH/60HZ - R404/R507/R134A/R407C</v>
      </c>
      <c r="C351">
        <f>VLOOKUP(Tabla20[[#This Row],[CODIGO ]],STOCKSANLUIS[],10,FALSE)</f>
        <v>0</v>
      </c>
      <c r="E351">
        <f>Tabla20[[#This Row],[PROMEDIO]]-Tabla20[[#This Row],[CANTIDAD ALM01]]</f>
        <v>0</v>
      </c>
      <c r="F351" t="str">
        <f>IFERROR(VLOOKUP(Tabla20[[#This Row],[CODIGO ]],STOCK_PUENTEPIEDRA[],3,FALSE),"NO CUENTA CON PRODUCTO")</f>
        <v>NO CUENTA CON PRODUCTO</v>
      </c>
      <c r="G351" t="str">
        <f>IF(Tabla20[[#This Row],[REQUERIMIENTO]]&gt;Tabla20[[#This Row],[CANTIDAD  ALM 05]],"STOCK INSUFICIENTE","STOCK SUFICIENTE")</f>
        <v>STOCK SUFICIENTE</v>
      </c>
    </row>
    <row r="352" spans="1:7" hidden="1" x14ac:dyDescent="0.25">
      <c r="A352" t="s">
        <v>2689</v>
      </c>
      <c r="B352" t="str">
        <f>VLOOKUP(Tabla20[[#This Row],[CODIGO ]],STOCKSANLUIS[],2,FALSE)</f>
        <v>UNIDAD COND. OP-HJM036D20Q 3HP 220V 3F R22</v>
      </c>
      <c r="C352">
        <f>VLOOKUP(Tabla20[[#This Row],[CODIGO ]],STOCKSANLUIS[],10,FALSE)</f>
        <v>0</v>
      </c>
      <c r="E352">
        <f>Tabla20[[#This Row],[PROMEDIO]]-Tabla20[[#This Row],[CANTIDAD ALM01]]</f>
        <v>0</v>
      </c>
      <c r="F352" t="str">
        <f>IFERROR(VLOOKUP(Tabla20[[#This Row],[CODIGO ]],STOCK_PUENTEPIEDRA[],3,FALSE),"NO CUENTA CON PRODUCTO")</f>
        <v>NO CUENTA CON PRODUCTO</v>
      </c>
      <c r="G352" t="str">
        <f>IF(Tabla20[[#This Row],[REQUERIMIENTO]]&gt;Tabla20[[#This Row],[CANTIDAD  ALM 05]],"STOCK INSUFICIENTE","STOCK SUFICIENTE")</f>
        <v>STOCK SUFICIENTE</v>
      </c>
    </row>
    <row r="353" spans="1:7" hidden="1" x14ac:dyDescent="0.25">
      <c r="A353" t="s">
        <v>2697</v>
      </c>
      <c r="B353" t="str">
        <f>VLOOKUP(Tabla20[[#This Row],[CODIGO ]],STOCKSANLUIS[],2,FALSE)</f>
        <v>COMPRESOR HERMETICO DANFOSS MTZ28 - 2.5HP - 220V/1F/60HZ -R-134A/404A/507A/407C (NO INC. KIT DE ARRANQ. VALV. V09/V06 Y RESIST. DE CARTER)</v>
      </c>
      <c r="C353">
        <f>VLOOKUP(Tabla20[[#This Row],[CODIGO ]],STOCKSANLUIS[],10,FALSE)</f>
        <v>0</v>
      </c>
      <c r="E353">
        <f>Tabla20[[#This Row],[PROMEDIO]]-Tabla20[[#This Row],[CANTIDAD ALM01]]</f>
        <v>0</v>
      </c>
      <c r="F353">
        <f>IFERROR(VLOOKUP(Tabla20[[#This Row],[CODIGO ]],STOCK_PUENTEPIEDRA[],3,FALSE),"NO CUENTA CON PRODUCTO")</f>
        <v>1</v>
      </c>
      <c r="G353" t="str">
        <f>IF(Tabla20[[#This Row],[REQUERIMIENTO]]&gt;Tabla20[[#This Row],[CANTIDAD  ALM 05]],"STOCK INSUFICIENTE","STOCK SUFICIENTE")</f>
        <v>STOCK SUFICIENTE</v>
      </c>
    </row>
    <row r="354" spans="1:7" hidden="1" x14ac:dyDescent="0.25">
      <c r="A354" t="s">
        <v>2724</v>
      </c>
      <c r="B354" t="str">
        <f>VLOOKUP(Tabla20[[#This Row],[CODIGO ]],STOCKSANLUIS[],2,FALSE)</f>
        <v>UNIDAD CONDENSADORA DE BAJO RUIDO MODELO HPZP050 HBP/MBP, 380/3F/60HZ PARA R-404/R-507/R-134 DE 4.5 HP-115F0617</v>
      </c>
      <c r="C354">
        <f>VLOOKUP(Tabla20[[#This Row],[CODIGO ]],STOCKSANLUIS[],10,FALSE)</f>
        <v>0</v>
      </c>
      <c r="E354">
        <f>Tabla20[[#This Row],[PROMEDIO]]-Tabla20[[#This Row],[CANTIDAD ALM01]]</f>
        <v>0</v>
      </c>
      <c r="F354" t="str">
        <f>IFERROR(VLOOKUP(Tabla20[[#This Row],[CODIGO ]],STOCK_PUENTEPIEDRA[],3,FALSE),"NO CUENTA CON PRODUCTO")</f>
        <v>NO CUENTA CON PRODUCTO</v>
      </c>
      <c r="G354" t="str">
        <f>IF(Tabla20[[#This Row],[REQUERIMIENTO]]&gt;Tabla20[[#This Row],[CANTIDAD  ALM 05]],"STOCK INSUFICIENTE","STOCK SUFICIENTE")</f>
        <v>STOCK SUFICIENTE</v>
      </c>
    </row>
    <row r="355" spans="1:7" hidden="1" x14ac:dyDescent="0.25">
      <c r="A355" t="s">
        <v>2726</v>
      </c>
      <c r="B355" t="str">
        <f>VLOOKUP(Tabla20[[#This Row],[CODIGO ]],STOCKSANLUIS[],2,FALSE)</f>
        <v>COMPRESOR HERMETICO DANFOSS MTZ28 - 2.5HP - 380V/3F/60HZ - R-134A/404A/507A/407C (NO INC. 02 VALV. V06 Y RESIST. DE CARTER)</v>
      </c>
      <c r="C355">
        <f>VLOOKUP(Tabla20[[#This Row],[CODIGO ]],STOCKSANLUIS[],10,FALSE)</f>
        <v>0</v>
      </c>
      <c r="E355">
        <f>Tabla20[[#This Row],[PROMEDIO]]-Tabla20[[#This Row],[CANTIDAD ALM01]]</f>
        <v>0</v>
      </c>
      <c r="F355">
        <f>IFERROR(VLOOKUP(Tabla20[[#This Row],[CODIGO ]],STOCK_PUENTEPIEDRA[],3,FALSE),"NO CUENTA CON PRODUCTO")</f>
        <v>2</v>
      </c>
      <c r="G355" t="str">
        <f>IF(Tabla20[[#This Row],[REQUERIMIENTO]]&gt;Tabla20[[#This Row],[CANTIDAD  ALM 05]],"STOCK INSUFICIENTE","STOCK SUFICIENTE")</f>
        <v>STOCK SUFICIENTE</v>
      </c>
    </row>
    <row r="356" spans="1:7" hidden="1" x14ac:dyDescent="0.25">
      <c r="A356" t="s">
        <v>2739</v>
      </c>
      <c r="B356" t="str">
        <f>VLOOKUP(Tabla20[[#This Row],[CODIGO ]],STOCKSANLUIS[],2,FALSE)</f>
        <v>COMPRESOR HERMETICO MANEUROP MT160-4VI 13.4 HP R-22  440V/3/60HZ</v>
      </c>
      <c r="C356">
        <f>VLOOKUP(Tabla20[[#This Row],[CODIGO ]],STOCKSANLUIS[],10,FALSE)</f>
        <v>0</v>
      </c>
      <c r="E356">
        <f>Tabla20[[#This Row],[PROMEDIO]]-Tabla20[[#This Row],[CANTIDAD ALM01]]</f>
        <v>0</v>
      </c>
      <c r="F356" t="str">
        <f>IFERROR(VLOOKUP(Tabla20[[#This Row],[CODIGO ]],STOCK_PUENTEPIEDRA[],3,FALSE),"NO CUENTA CON PRODUCTO")</f>
        <v>NO CUENTA CON PRODUCTO</v>
      </c>
      <c r="G356" t="str">
        <f>IF(Tabla20[[#This Row],[REQUERIMIENTO]]&gt;Tabla20[[#This Row],[CANTIDAD  ALM 05]],"STOCK INSUFICIENTE","STOCK SUFICIENTE")</f>
        <v>STOCK SUFICIENTE</v>
      </c>
    </row>
    <row r="357" spans="1:7" hidden="1" x14ac:dyDescent="0.25">
      <c r="A357" t="s">
        <v>2792</v>
      </c>
      <c r="B357" t="str">
        <f>VLOOKUP(Tabla20[[#This Row],[CODIGO ]],STOCKSANLUIS[],2,FALSE)</f>
        <v>COMPRESOR SCROLL DANFOSS CÓDIGO SM090-3VI 7.5HP 220V 3F R22</v>
      </c>
      <c r="C357">
        <f>VLOOKUP(Tabla20[[#This Row],[CODIGO ]],STOCKSANLUIS[],10,FALSE)</f>
        <v>0</v>
      </c>
      <c r="E357">
        <f>Tabla20[[#This Row],[PROMEDIO]]-Tabla20[[#This Row],[CANTIDAD ALM01]]</f>
        <v>0</v>
      </c>
      <c r="F357" t="str">
        <f>IFERROR(VLOOKUP(Tabla20[[#This Row],[CODIGO ]],STOCK_PUENTEPIEDRA[],3,FALSE),"NO CUENTA CON PRODUCTO")</f>
        <v>NO CUENTA CON PRODUCTO</v>
      </c>
      <c r="G357" t="str">
        <f>IF(Tabla20[[#This Row],[REQUERIMIENTO]]&gt;Tabla20[[#This Row],[CANTIDAD  ALM 05]],"STOCK INSUFICIENTE","STOCK SUFICIENTE")</f>
        <v>STOCK SUFICIENTE</v>
      </c>
    </row>
    <row r="358" spans="1:7" hidden="1" x14ac:dyDescent="0.25">
      <c r="A358" t="s">
        <v>2810</v>
      </c>
      <c r="B358" t="str">
        <f>VLOOKUP(Tabla20[[#This Row],[CODIGO ]],STOCKSANLUIS[],2,FALSE)</f>
        <v>COMPRESOR 1HP R-404 MOD MS26FG</v>
      </c>
      <c r="C358">
        <f>VLOOKUP(Tabla20[[#This Row],[CODIGO ]],STOCKSANLUIS[],10,FALSE)</f>
        <v>0</v>
      </c>
      <c r="E358">
        <f>Tabla20[[#This Row],[PROMEDIO]]-Tabla20[[#This Row],[CANTIDAD ALM01]]</f>
        <v>0</v>
      </c>
      <c r="F358" t="str">
        <f>IFERROR(VLOOKUP(Tabla20[[#This Row],[CODIGO ]],STOCK_PUENTEPIEDRA[],3,FALSE),"NO CUENTA CON PRODUCTO")</f>
        <v>NO CUENTA CON PRODUCTO</v>
      </c>
      <c r="G358" t="str">
        <f>IF(Tabla20[[#This Row],[REQUERIMIENTO]]&gt;Tabla20[[#This Row],[CANTIDAD  ALM 05]],"STOCK INSUFICIENTE","STOCK SUFICIENTE")</f>
        <v>STOCK SUFICIENTE</v>
      </c>
    </row>
    <row r="359" spans="1:7" hidden="1" x14ac:dyDescent="0.25">
      <c r="A359" t="s">
        <v>2818</v>
      </c>
      <c r="B359" t="str">
        <f>VLOOKUP(Tabla20[[#This Row],[CODIGO ]],STOCKSANLUIS[],2,FALSE)</f>
        <v>VALVULA DE PASO RECTO SVA - S 15 C/M  1/2 PULG -DANFOSS - 148B5230</v>
      </c>
      <c r="C359">
        <f>VLOOKUP(Tabla20[[#This Row],[CODIGO ]],STOCKSANLUIS[],10,FALSE)</f>
        <v>0</v>
      </c>
      <c r="E359">
        <f>Tabla20[[#This Row],[PROMEDIO]]-Tabla20[[#This Row],[CANTIDAD ALM01]]</f>
        <v>0</v>
      </c>
      <c r="F359" t="str">
        <f>IFERROR(VLOOKUP(Tabla20[[#This Row],[CODIGO ]],STOCK_PUENTEPIEDRA[],3,FALSE),"NO CUENTA CON PRODUCTO")</f>
        <v>NO CUENTA CON PRODUCTO</v>
      </c>
      <c r="G359" t="str">
        <f>IF(Tabla20[[#This Row],[REQUERIMIENTO]]&gt;Tabla20[[#This Row],[CANTIDAD  ALM 05]],"STOCK INSUFICIENTE","STOCK SUFICIENTE")</f>
        <v>STOCK SUFICIENTE</v>
      </c>
    </row>
    <row r="360" spans="1:7" hidden="1" x14ac:dyDescent="0.25">
      <c r="A360" t="s">
        <v>2826</v>
      </c>
      <c r="B360" t="str">
        <f>VLOOKUP(Tabla20[[#This Row],[CODIGO ]],STOCKSANLUIS[],2,FALSE)</f>
        <v>COMPRESOR HERMETICO DANFOSS MTZ125 - 10.5HP - 220V/3F/60HZ - R-134A/404A/507A/407C (NO INC. VALV. V02/V04 Y RESIST. DE CARTER)</v>
      </c>
      <c r="C360">
        <f>VLOOKUP(Tabla20[[#This Row],[CODIGO ]],STOCKSANLUIS[],10,FALSE)</f>
        <v>0</v>
      </c>
      <c r="E360">
        <f>Tabla20[[#This Row],[PROMEDIO]]-Tabla20[[#This Row],[CANTIDAD ALM01]]</f>
        <v>0</v>
      </c>
      <c r="F360">
        <f>IFERROR(VLOOKUP(Tabla20[[#This Row],[CODIGO ]],STOCK_PUENTEPIEDRA[],3,FALSE),"NO CUENTA CON PRODUCTO")</f>
        <v>0</v>
      </c>
      <c r="G360" t="str">
        <f>IF(Tabla20[[#This Row],[REQUERIMIENTO]]&gt;Tabla20[[#This Row],[CANTIDAD  ALM 05]],"STOCK INSUFICIENTE","STOCK SUFICIENTE")</f>
        <v>STOCK SUFICIENTE</v>
      </c>
    </row>
    <row r="361" spans="1:7" hidden="1" x14ac:dyDescent="0.25">
      <c r="A361" t="s">
        <v>2828</v>
      </c>
      <c r="B361" t="str">
        <f>VLOOKUP(Tabla20[[#This Row],[CODIGO ]],STOCKSANLUIS[],2,FALSE)</f>
        <v>FILTRO SECADOR DCL 163 3/8" DANFOSS - 023Z5008</v>
      </c>
      <c r="C361">
        <f>VLOOKUP(Tabla20[[#This Row],[CODIGO ]],STOCKSANLUIS[],10,FALSE)</f>
        <v>0</v>
      </c>
      <c r="E361">
        <f>Tabla20[[#This Row],[PROMEDIO]]-Tabla20[[#This Row],[CANTIDAD ALM01]]</f>
        <v>0</v>
      </c>
      <c r="F361">
        <f>IFERROR(VLOOKUP(Tabla20[[#This Row],[CODIGO ]],STOCK_PUENTEPIEDRA[],3,FALSE),"NO CUENTA CON PRODUCTO")</f>
        <v>0</v>
      </c>
      <c r="G361" t="str">
        <f>IF(Tabla20[[#This Row],[REQUERIMIENTO]]&gt;Tabla20[[#This Row],[CANTIDAD  ALM 05]],"STOCK INSUFICIENTE","STOCK SUFICIENTE")</f>
        <v>STOCK SUFICIENTE</v>
      </c>
    </row>
    <row r="362" spans="1:7" hidden="1" x14ac:dyDescent="0.25">
      <c r="A362" t="s">
        <v>2830</v>
      </c>
      <c r="B362" t="str">
        <f>VLOOKUP(Tabla20[[#This Row],[CODIGO ]],STOCKSANLUIS[],2,FALSE)</f>
        <v>COMPRESOR SCROLL HLJ083T4LC6 83KBTU 440V/3F R410A</v>
      </c>
      <c r="C362">
        <f>VLOOKUP(Tabla20[[#This Row],[CODIGO ]],STOCKSANLUIS[],10,FALSE)</f>
        <v>0</v>
      </c>
      <c r="E362">
        <f>Tabla20[[#This Row],[PROMEDIO]]-Tabla20[[#This Row],[CANTIDAD ALM01]]</f>
        <v>0</v>
      </c>
      <c r="F362" t="str">
        <f>IFERROR(VLOOKUP(Tabla20[[#This Row],[CODIGO ]],STOCK_PUENTEPIEDRA[],3,FALSE),"NO CUENTA CON PRODUCTO")</f>
        <v>NO CUENTA CON PRODUCTO</v>
      </c>
      <c r="G362" t="str">
        <f>IF(Tabla20[[#This Row],[REQUERIMIENTO]]&gt;Tabla20[[#This Row],[CANTIDAD  ALM 05]],"STOCK INSUFICIENTE","STOCK SUFICIENTE")</f>
        <v>STOCK SUFICIENTE</v>
      </c>
    </row>
    <row r="363" spans="1:7" hidden="1" x14ac:dyDescent="0.25">
      <c r="A363" t="s">
        <v>2832</v>
      </c>
      <c r="B363" t="str">
        <f>VLOOKUP(Tabla20[[#This Row],[CODIGO ]],STOCKSANLUIS[],2,FALSE)</f>
        <v>UNIDAD DE CONDENSACION MANEUROP OP.HJM022D20Q 2HP 220V/3PH/60HZ R22</v>
      </c>
      <c r="C363">
        <f>VLOOKUP(Tabla20[[#This Row],[CODIGO ]],STOCKSANLUIS[],10,FALSE)</f>
        <v>0</v>
      </c>
      <c r="E363">
        <f>Tabla20[[#This Row],[PROMEDIO]]-Tabla20[[#This Row],[CANTIDAD ALM01]]</f>
        <v>0</v>
      </c>
      <c r="F363" t="str">
        <f>IFERROR(VLOOKUP(Tabla20[[#This Row],[CODIGO ]],STOCK_PUENTEPIEDRA[],3,FALSE),"NO CUENTA CON PRODUCTO")</f>
        <v>NO CUENTA CON PRODUCTO</v>
      </c>
      <c r="G363" t="str">
        <f>IF(Tabla20[[#This Row],[REQUERIMIENTO]]&gt;Tabla20[[#This Row],[CANTIDAD  ALM 05]],"STOCK INSUFICIENTE","STOCK SUFICIENTE")</f>
        <v>STOCK SUFICIENTE</v>
      </c>
    </row>
    <row r="364" spans="1:7" hidden="1" x14ac:dyDescent="0.25">
      <c r="A364" t="s">
        <v>2834</v>
      </c>
      <c r="B364" t="str">
        <f>VLOOKUP(Tabla20[[#This Row],[CODIGO ]],STOCKSANLUIS[],2,FALSE)</f>
        <v>COMPRESOR HERMETICO DANFOSS MTZ64 - 5.5HP - 440V/3F/60HZ -R-134A/404A/507A/407C (NO INC. VALV. V07/V04 Y RESIST. DE CARTER)</v>
      </c>
      <c r="C364">
        <f>VLOOKUP(Tabla20[[#This Row],[CODIGO ]],STOCKSANLUIS[],10,FALSE)</f>
        <v>0</v>
      </c>
      <c r="E364">
        <f>Tabla20[[#This Row],[PROMEDIO]]-Tabla20[[#This Row],[CANTIDAD ALM01]]</f>
        <v>0</v>
      </c>
      <c r="F364">
        <f>IFERROR(VLOOKUP(Tabla20[[#This Row],[CODIGO ]],STOCK_PUENTEPIEDRA[],3,FALSE),"NO CUENTA CON PRODUCTO")</f>
        <v>0</v>
      </c>
      <c r="G364" t="str">
        <f>IF(Tabla20[[#This Row],[REQUERIMIENTO]]&gt;Tabla20[[#This Row],[CANTIDAD  ALM 05]],"STOCK INSUFICIENTE","STOCK SUFICIENTE")</f>
        <v>STOCK SUFICIENTE</v>
      </c>
    </row>
    <row r="365" spans="1:7" hidden="1" x14ac:dyDescent="0.25">
      <c r="A365" t="s">
        <v>2844</v>
      </c>
      <c r="B365" t="str">
        <f>VLOOKUP(Tabla20[[#This Row],[CODIGO ]],STOCKSANLUIS[],2,FALSE)</f>
        <v>UNID. COND. OP-HJZ022D20Q - COMPR. MTZ22 - 2.0HP - 220V/3PH/60HZ - R404/R507/R134A/R407C</v>
      </c>
      <c r="C365">
        <f>VLOOKUP(Tabla20[[#This Row],[CODIGO ]],STOCKSANLUIS[],10,FALSE)</f>
        <v>0</v>
      </c>
      <c r="E365">
        <f>Tabla20[[#This Row],[PROMEDIO]]-Tabla20[[#This Row],[CANTIDAD ALM01]]</f>
        <v>0</v>
      </c>
      <c r="F365">
        <f>IFERROR(VLOOKUP(Tabla20[[#This Row],[CODIGO ]],STOCK_PUENTEPIEDRA[],3,FALSE),"NO CUENTA CON PRODUCTO")</f>
        <v>0</v>
      </c>
      <c r="G365" t="str">
        <f>IF(Tabla20[[#This Row],[REQUERIMIENTO]]&gt;Tabla20[[#This Row],[CANTIDAD  ALM 05]],"STOCK INSUFICIENTE","STOCK SUFICIENTE")</f>
        <v>STOCK SUFICIENTE</v>
      </c>
    </row>
    <row r="366" spans="1:7" hidden="1" x14ac:dyDescent="0.25">
      <c r="A366" t="s">
        <v>2908</v>
      </c>
      <c r="B366" t="str">
        <f>VLOOKUP(Tabla20[[#This Row],[CODIGO ]],STOCKSANLUIS[],2,FALSE)</f>
        <v>COMPRESOR FRACCIONARIO DANFOSS/HUAYI GP14TG - 1/3HP - R134A - 220/1PH/60HZ - 123B1539</v>
      </c>
      <c r="C366">
        <f>VLOOKUP(Tabla20[[#This Row],[CODIGO ]],STOCKSANLUIS[],10,FALSE)</f>
        <v>0</v>
      </c>
      <c r="E366">
        <f>Tabla20[[#This Row],[PROMEDIO]]-Tabla20[[#This Row],[CANTIDAD ALM01]]</f>
        <v>0</v>
      </c>
      <c r="F366" t="str">
        <f>IFERROR(VLOOKUP(Tabla20[[#This Row],[CODIGO ]],STOCK_PUENTEPIEDRA[],3,FALSE),"NO CUENTA CON PRODUCTO")</f>
        <v>NO CUENTA CON PRODUCTO</v>
      </c>
      <c r="G366" t="str">
        <f>IF(Tabla20[[#This Row],[REQUERIMIENTO]]&gt;Tabla20[[#This Row],[CANTIDAD  ALM 05]],"STOCK INSUFICIENTE","STOCK SUFICIENTE")</f>
        <v>STOCK SUFICIENTE</v>
      </c>
    </row>
    <row r="367" spans="1:7" hidden="1" x14ac:dyDescent="0.25">
      <c r="A367" t="s">
        <v>2916</v>
      </c>
      <c r="B367" t="str">
        <f>VLOOKUP(Tabla20[[#This Row],[CODIGO ]],STOCKSANLUIS[],2,FALSE)</f>
        <v>VALVULA DE BOLA DANFOSS GBC 54S - 2 1/8" CON VALVULA DE ACCESO - 009G7059 / 009L7059</v>
      </c>
      <c r="C367">
        <f>VLOOKUP(Tabla20[[#This Row],[CODIGO ]],STOCKSANLUIS[],10,FALSE)</f>
        <v>0</v>
      </c>
      <c r="E367">
        <f>Tabla20[[#This Row],[PROMEDIO]]-Tabla20[[#This Row],[CANTIDAD ALM01]]</f>
        <v>0</v>
      </c>
      <c r="F367" t="str">
        <f>IFERROR(VLOOKUP(Tabla20[[#This Row],[CODIGO ]],STOCK_PUENTEPIEDRA[],3,FALSE),"NO CUENTA CON PRODUCTO")</f>
        <v>NO CUENTA CON PRODUCTO</v>
      </c>
      <c r="G367" t="str">
        <f>IF(Tabla20[[#This Row],[REQUERIMIENTO]]&gt;Tabla20[[#This Row],[CANTIDAD  ALM 05]],"STOCK INSUFICIENTE","STOCK SUFICIENTE")</f>
        <v>STOCK SUFICIENTE</v>
      </c>
    </row>
    <row r="368" spans="1:7" hidden="1" x14ac:dyDescent="0.25">
      <c r="A368" t="s">
        <v>2918</v>
      </c>
      <c r="B368" t="str">
        <f>VLOOKUP(Tabla20[[#This Row],[CODIGO ]],STOCKSANLUIS[],2,FALSE)</f>
        <v>UNIDAD CONDENSADORA HGZ064D20V/115F0107 5.3HP R404A 380V3F</v>
      </c>
      <c r="C368">
        <f>VLOOKUP(Tabla20[[#This Row],[CODIGO ]],STOCKSANLUIS[],10,FALSE)</f>
        <v>0</v>
      </c>
      <c r="E368">
        <f>Tabla20[[#This Row],[PROMEDIO]]-Tabla20[[#This Row],[CANTIDAD ALM01]]</f>
        <v>0</v>
      </c>
      <c r="F368">
        <f>IFERROR(VLOOKUP(Tabla20[[#This Row],[CODIGO ]],STOCK_PUENTEPIEDRA[],3,FALSE),"NO CUENTA CON PRODUCTO")</f>
        <v>0</v>
      </c>
      <c r="G368" t="str">
        <f>IF(Tabla20[[#This Row],[REQUERIMIENTO]]&gt;Tabla20[[#This Row],[CANTIDAD  ALM 05]],"STOCK INSUFICIENTE","STOCK SUFICIENTE")</f>
        <v>STOCK SUFICIENTE</v>
      </c>
    </row>
    <row r="369" spans="1:7" hidden="1" x14ac:dyDescent="0.25">
      <c r="A369" t="s">
        <v>3030</v>
      </c>
      <c r="B369" t="str">
        <f>VLOOKUP(Tabla20[[#This Row],[CODIGO ]],STOCKSANLUIS[],2,FALSE)</f>
        <v>BOBINA DE SOLENOIDE - 24VDC/60HZ/16W - COD - 018F6757 - DANFOSS</v>
      </c>
      <c r="C369">
        <f>VLOOKUP(Tabla20[[#This Row],[CODIGO ]],STOCKSANLUIS[],10,FALSE)</f>
        <v>0</v>
      </c>
      <c r="E369">
        <f>Tabla20[[#This Row],[PROMEDIO]]-Tabla20[[#This Row],[CANTIDAD ALM01]]</f>
        <v>0</v>
      </c>
      <c r="F369" t="str">
        <f>IFERROR(VLOOKUP(Tabla20[[#This Row],[CODIGO ]],STOCK_PUENTEPIEDRA[],3,FALSE),"NO CUENTA CON PRODUCTO")</f>
        <v>NO CUENTA CON PRODUCTO</v>
      </c>
      <c r="G369" t="str">
        <f>IF(Tabla20[[#This Row],[REQUERIMIENTO]]&gt;Tabla20[[#This Row],[CANTIDAD  ALM 05]],"STOCK INSUFICIENTE","STOCK SUFICIENTE")</f>
        <v>STOCK SUFICIENTE</v>
      </c>
    </row>
    <row r="370" spans="1:7" hidden="1" x14ac:dyDescent="0.25">
      <c r="A370" t="s">
        <v>3034</v>
      </c>
      <c r="B370" t="str">
        <f>VLOOKUP(Tabla20[[#This Row],[CODIGO ]],STOCKSANLUIS[],2,FALSE)</f>
        <v>UNIDAD CONDENSADORA DANFOSS HJZ040D20V 3.5HP R134 380V3F - COD 115F0091</v>
      </c>
      <c r="C370">
        <f>VLOOKUP(Tabla20[[#This Row],[CODIGO ]],STOCKSANLUIS[],10,FALSE)</f>
        <v>0</v>
      </c>
      <c r="E370">
        <f>Tabla20[[#This Row],[PROMEDIO]]-Tabla20[[#This Row],[CANTIDAD ALM01]]</f>
        <v>0</v>
      </c>
      <c r="F370">
        <f>IFERROR(VLOOKUP(Tabla20[[#This Row],[CODIGO ]],STOCK_PUENTEPIEDRA[],3,FALSE),"NO CUENTA CON PRODUCTO")</f>
        <v>0</v>
      </c>
      <c r="G370" t="str">
        <f>IF(Tabla20[[#This Row],[REQUERIMIENTO]]&gt;Tabla20[[#This Row],[CANTIDAD  ALM 05]],"STOCK INSUFICIENTE","STOCK SUFICIENTE")</f>
        <v>STOCK SUFICIENTE</v>
      </c>
    </row>
    <row r="371" spans="1:7" hidden="1" x14ac:dyDescent="0.25">
      <c r="A371" t="s">
        <v>3036</v>
      </c>
      <c r="B371" t="str">
        <f>VLOOKUP(Tabla20[[#This Row],[CODIGO ]],STOCKSANLUIS[],2,FALSE)</f>
        <v>UNID. COND. OP-HJZ050D20Q - COMPR. MTZ50 - 4.5HP - 220V/3PH/60HZ - R404/R507/R134A/R407C</v>
      </c>
      <c r="C371">
        <f>VLOOKUP(Tabla20[[#This Row],[CODIGO ]],STOCKSANLUIS[],10,FALSE)</f>
        <v>0</v>
      </c>
      <c r="E371">
        <f>Tabla20[[#This Row],[PROMEDIO]]-Tabla20[[#This Row],[CANTIDAD ALM01]]</f>
        <v>0</v>
      </c>
      <c r="F371">
        <f>IFERROR(VLOOKUP(Tabla20[[#This Row],[CODIGO ]],STOCK_PUENTEPIEDRA[],3,FALSE),"NO CUENTA CON PRODUCTO")</f>
        <v>4</v>
      </c>
      <c r="G371" t="str">
        <f>IF(Tabla20[[#This Row],[REQUERIMIENTO]]&gt;Tabla20[[#This Row],[CANTIDAD  ALM 05]],"STOCK INSUFICIENTE","STOCK SUFICIENTE")</f>
        <v>STOCK SUFICIENTE</v>
      </c>
    </row>
    <row r="372" spans="1:7" hidden="1" x14ac:dyDescent="0.25">
      <c r="A372" t="s">
        <v>3086</v>
      </c>
      <c r="B372" t="str">
        <f>VLOOKUP(Tabla20[[#This Row],[CODIGO ]],STOCKSANLUIS[],2,FALSE)</f>
        <v>COMPRESOR HERMETICO DANFOSS MTZ50 - 4.5HP - 220V/3F/60HZ - R-134A/404A/507A/407C (NO INC. VALV. V07/V04 Y RESIST. DE CARTER)</v>
      </c>
      <c r="C372">
        <f>VLOOKUP(Tabla20[[#This Row],[CODIGO ]],STOCKSANLUIS[],10,FALSE)</f>
        <v>0</v>
      </c>
      <c r="E372">
        <f>Tabla20[[#This Row],[PROMEDIO]]-Tabla20[[#This Row],[CANTIDAD ALM01]]</f>
        <v>0</v>
      </c>
      <c r="F372">
        <f>IFERROR(VLOOKUP(Tabla20[[#This Row],[CODIGO ]],STOCK_PUENTEPIEDRA[],3,FALSE),"NO CUENTA CON PRODUCTO")</f>
        <v>3</v>
      </c>
      <c r="G372" t="str">
        <f>IF(Tabla20[[#This Row],[REQUERIMIENTO]]&gt;Tabla20[[#This Row],[CANTIDAD  ALM 05]],"STOCK INSUFICIENTE","STOCK SUFICIENTE")</f>
        <v>STOCK SUFICIENTE</v>
      </c>
    </row>
    <row r="373" spans="1:7" hidden="1" x14ac:dyDescent="0.25">
      <c r="A373" t="s">
        <v>3104</v>
      </c>
      <c r="B373" t="str">
        <f>VLOOKUP(Tabla20[[#This Row],[CODIGO ]],STOCKSANLUIS[],2,FALSE)</f>
        <v>COMPRESOR HERMETICO DANFOSS MTZ80 - 7.0HP - 220V/3F/60HZ - R-134A/404A/507A/407C (NO INC. VALV. V02/V04 Y RESIST. DE CARTER)</v>
      </c>
      <c r="C373">
        <f>VLOOKUP(Tabla20[[#This Row],[CODIGO ]],STOCKSANLUIS[],10,FALSE)</f>
        <v>0</v>
      </c>
      <c r="E373">
        <f>Tabla20[[#This Row],[PROMEDIO]]-Tabla20[[#This Row],[CANTIDAD ALM01]]</f>
        <v>0</v>
      </c>
      <c r="F373">
        <f>IFERROR(VLOOKUP(Tabla20[[#This Row],[CODIGO ]],STOCK_PUENTEPIEDRA[],3,FALSE),"NO CUENTA CON PRODUCTO")</f>
        <v>0</v>
      </c>
      <c r="G373" t="str">
        <f>IF(Tabla20[[#This Row],[REQUERIMIENTO]]&gt;Tabla20[[#This Row],[CANTIDAD  ALM 05]],"STOCK INSUFICIENTE","STOCK SUFICIENTE")</f>
        <v>STOCK SUFICIENTE</v>
      </c>
    </row>
    <row r="374" spans="1:7" hidden="1" x14ac:dyDescent="0.25">
      <c r="A374" t="s">
        <v>3140</v>
      </c>
      <c r="B374" t="str">
        <f>VLOOKUP(Tabla20[[#This Row],[CODIGO ]],STOCKSANLUIS[],2,FALSE)</f>
        <v xml:space="preserve">COMP. FRACCIONARIO GL60ANC 1/6HP R134   DANFOSS       </v>
      </c>
      <c r="C374">
        <f>VLOOKUP(Tabla20[[#This Row],[CODIGO ]],STOCKSANLUIS[],10,FALSE)</f>
        <v>0</v>
      </c>
      <c r="E374">
        <f>Tabla20[[#This Row],[PROMEDIO]]-Tabla20[[#This Row],[CANTIDAD ALM01]]</f>
        <v>0</v>
      </c>
      <c r="F374" t="str">
        <f>IFERROR(VLOOKUP(Tabla20[[#This Row],[CODIGO ]],STOCK_PUENTEPIEDRA[],3,FALSE),"NO CUENTA CON PRODUCTO")</f>
        <v>NO CUENTA CON PRODUCTO</v>
      </c>
      <c r="G374" t="str">
        <f>IF(Tabla20[[#This Row],[REQUERIMIENTO]]&gt;Tabla20[[#This Row],[CANTIDAD  ALM 05]],"STOCK INSUFICIENTE","STOCK SUFICIENTE")</f>
        <v>STOCK SUFICIENTE</v>
      </c>
    </row>
    <row r="375" spans="1:7" hidden="1" x14ac:dyDescent="0.25">
      <c r="A375" t="s">
        <v>3142</v>
      </c>
      <c r="B375" t="str">
        <f>VLOOKUP(Tabla20[[#This Row],[CODIGO ]],STOCKSANLUIS[],2,FALSE)</f>
        <v>UNIDAD CONDENSADORA DANFOSS HJZ040D20Q/115F0090</v>
      </c>
      <c r="C375">
        <f>VLOOKUP(Tabla20[[#This Row],[CODIGO ]],STOCKSANLUIS[],10,FALSE)</f>
        <v>0</v>
      </c>
      <c r="E375">
        <f>Tabla20[[#This Row],[PROMEDIO]]-Tabla20[[#This Row],[CANTIDAD ALM01]]</f>
        <v>0</v>
      </c>
      <c r="F375" t="str">
        <f>IFERROR(VLOOKUP(Tabla20[[#This Row],[CODIGO ]],STOCK_PUENTEPIEDRA[],3,FALSE),"NO CUENTA CON PRODUCTO")</f>
        <v>NO CUENTA CON PRODUCTO</v>
      </c>
      <c r="G375" t="str">
        <f>IF(Tabla20[[#This Row],[REQUERIMIENTO]]&gt;Tabla20[[#This Row],[CANTIDAD  ALM 05]],"STOCK INSUFICIENTE","STOCK SUFICIENTE")</f>
        <v>STOCK SUFICIENTE</v>
      </c>
    </row>
    <row r="376" spans="1:7" hidden="1" x14ac:dyDescent="0.25">
      <c r="A376" t="s">
        <v>3150</v>
      </c>
      <c r="B376" t="str">
        <f>VLOOKUP(Tabla20[[#This Row],[CODIGO ]],STOCKSANLUIS[],2,FALSE)</f>
        <v>COMPRESOR SCROLL 60-000 BTU - R22 220V/1PH/60HZ DANFOSS</v>
      </c>
      <c r="C376">
        <f>VLOOKUP(Tabla20[[#This Row],[CODIGO ]],STOCKSANLUIS[],10,FALSE)</f>
        <v>0</v>
      </c>
      <c r="E376">
        <f>Tabla20[[#This Row],[PROMEDIO]]-Tabla20[[#This Row],[CANTIDAD ALM01]]</f>
        <v>0</v>
      </c>
      <c r="F376" t="str">
        <f>IFERROR(VLOOKUP(Tabla20[[#This Row],[CODIGO ]],STOCK_PUENTEPIEDRA[],3,FALSE),"NO CUENTA CON PRODUCTO")</f>
        <v>NO CUENTA CON PRODUCTO</v>
      </c>
      <c r="G376" t="str">
        <f>IF(Tabla20[[#This Row],[REQUERIMIENTO]]&gt;Tabla20[[#This Row],[CANTIDAD  ALM 05]],"STOCK INSUFICIENTE","STOCK SUFICIENTE")</f>
        <v>STOCK SUFICIENTE</v>
      </c>
    </row>
    <row r="377" spans="1:7" hidden="1" x14ac:dyDescent="0.25">
      <c r="A377" t="s">
        <v>3152</v>
      </c>
      <c r="B377" t="str">
        <f>VLOOKUP(Tabla20[[#This Row],[CODIGO ]],STOCKSANLUIS[],2,FALSE)</f>
        <v>COMPRESOR HERMETICO DANFOSS MTZ36 - 3.0HP - 380V/3F/60HZ -R-134A/404A/507A/407C (NO INC. VALV. V09/V06 Y RESIST. DE CARTER)</v>
      </c>
      <c r="C377">
        <f>VLOOKUP(Tabla20[[#This Row],[CODIGO ]],STOCKSANLUIS[],10,FALSE)</f>
        <v>0</v>
      </c>
      <c r="E377">
        <f>Tabla20[[#This Row],[PROMEDIO]]-Tabla20[[#This Row],[CANTIDAD ALM01]]</f>
        <v>0</v>
      </c>
      <c r="F377" t="str">
        <f>IFERROR(VLOOKUP(Tabla20[[#This Row],[CODIGO ]],STOCK_PUENTEPIEDRA[],3,FALSE),"NO CUENTA CON PRODUCTO")</f>
        <v>NO CUENTA CON PRODUCTO</v>
      </c>
      <c r="G377" t="str">
        <f>IF(Tabla20[[#This Row],[REQUERIMIENTO]]&gt;Tabla20[[#This Row],[CANTIDAD  ALM 05]],"STOCK INSUFICIENTE","STOCK SUFICIENTE")</f>
        <v>STOCK SUFICIENTE</v>
      </c>
    </row>
    <row r="378" spans="1:7" hidden="1" x14ac:dyDescent="0.25">
      <c r="A378" t="s">
        <v>3174</v>
      </c>
      <c r="B378" t="str">
        <f>VLOOKUP(Tabla20[[#This Row],[CODIGO ]],STOCKSANLUIS[],2,FALSE)</f>
        <v xml:space="preserve">UNID. COND. DANFOSS OP-HGZ064D39Q - COMPR. MTZ64 - 5.5HP - 220V/3PH/60HZ - R404 / R507 /R134A </v>
      </c>
      <c r="C378">
        <f>VLOOKUP(Tabla20[[#This Row],[CODIGO ]],STOCKSANLUIS[],10,FALSE)</f>
        <v>0</v>
      </c>
      <c r="E378">
        <f>Tabla20[[#This Row],[PROMEDIO]]-Tabla20[[#This Row],[CANTIDAD ALM01]]</f>
        <v>0</v>
      </c>
      <c r="F378" t="str">
        <f>IFERROR(VLOOKUP(Tabla20[[#This Row],[CODIGO ]],STOCK_PUENTEPIEDRA[],3,FALSE),"NO CUENTA CON PRODUCTO")</f>
        <v>NO CUENTA CON PRODUCTO</v>
      </c>
      <c r="G378" t="str">
        <f>IF(Tabla20[[#This Row],[REQUERIMIENTO]]&gt;Tabla20[[#This Row],[CANTIDAD  ALM 05]],"STOCK INSUFICIENTE","STOCK SUFICIENTE")</f>
        <v>STOCK SUFICIENTE</v>
      </c>
    </row>
    <row r="379" spans="1:7" hidden="1" x14ac:dyDescent="0.25">
      <c r="A379" t="s">
        <v>3178</v>
      </c>
      <c r="B379" t="str">
        <f>VLOOKUP(Tabla20[[#This Row],[CODIGO ]],STOCKSANLUIS[],2,FALSE)</f>
        <v xml:space="preserve">UNID. COND. OP-HJZ036D20N - COMPR. MTZ36 - 3.0HP - 220V/1PH/60HZ - R404/R507/R134A/R407C </v>
      </c>
      <c r="C379">
        <f>VLOOKUP(Tabla20[[#This Row],[CODIGO ]],STOCKSANLUIS[],10,FALSE)</f>
        <v>0</v>
      </c>
      <c r="E379">
        <f>Tabla20[[#This Row],[PROMEDIO]]-Tabla20[[#This Row],[CANTIDAD ALM01]]</f>
        <v>0</v>
      </c>
      <c r="F379">
        <f>IFERROR(VLOOKUP(Tabla20[[#This Row],[CODIGO ]],STOCK_PUENTEPIEDRA[],3,FALSE),"NO CUENTA CON PRODUCTO")</f>
        <v>0</v>
      </c>
      <c r="G379" t="str">
        <f>IF(Tabla20[[#This Row],[REQUERIMIENTO]]&gt;Tabla20[[#This Row],[CANTIDAD  ALM 05]],"STOCK INSUFICIENTE","STOCK SUFICIENTE")</f>
        <v>STOCK SUFICIENTE</v>
      </c>
    </row>
    <row r="380" spans="1:7" hidden="1" x14ac:dyDescent="0.25">
      <c r="A380" t="s">
        <v>3214</v>
      </c>
      <c r="B380" t="str">
        <f>VLOOKUP(Tabla20[[#This Row],[CODIGO ]],STOCKSANLUIS[],2,FALSE)</f>
        <v>COMPRESOR HERMETICO DANFOSS MTZ50 - 4.5HP - 380V/3F/60HZ - R-134A/404A/507A/407C (NO INC. VALV. V07/V04 Y RESIST. DE CARTER)</v>
      </c>
      <c r="C380">
        <f>VLOOKUP(Tabla20[[#This Row],[CODIGO ]],STOCKSANLUIS[],10,FALSE)</f>
        <v>0</v>
      </c>
      <c r="E380">
        <f>Tabla20[[#This Row],[PROMEDIO]]-Tabla20[[#This Row],[CANTIDAD ALM01]]</f>
        <v>0</v>
      </c>
      <c r="F380">
        <f>IFERROR(VLOOKUP(Tabla20[[#This Row],[CODIGO ]],STOCK_PUENTEPIEDRA[],3,FALSE),"NO CUENTA CON PRODUCTO")</f>
        <v>3</v>
      </c>
      <c r="G380" t="str">
        <f>IF(Tabla20[[#This Row],[REQUERIMIENTO]]&gt;Tabla20[[#This Row],[CANTIDAD  ALM 05]],"STOCK INSUFICIENTE","STOCK SUFICIENTE")</f>
        <v>STOCK SUFICIENTE</v>
      </c>
    </row>
    <row r="381" spans="1:7" hidden="1" x14ac:dyDescent="0.25">
      <c r="A381" t="s">
        <v>3220</v>
      </c>
      <c r="B381" t="str">
        <f>VLOOKUP(Tabla20[[#This Row],[CODIGO ]],STOCKSANLUIS[],2,FALSE)</f>
        <v>COMPRESOR HERMETICO DANFOSS MTZ28 - 2.5HP - 220V/3F/60HZ - R-134A/404A/507A/407C (NO INC. 02 VALV. V06 Y RESIST. DE CARTER)</v>
      </c>
      <c r="C381">
        <f>VLOOKUP(Tabla20[[#This Row],[CODIGO ]],STOCKSANLUIS[],10,FALSE)</f>
        <v>0</v>
      </c>
      <c r="E381">
        <f>Tabla20[[#This Row],[PROMEDIO]]-Tabla20[[#This Row],[CANTIDAD ALM01]]</f>
        <v>0</v>
      </c>
      <c r="F381">
        <f>IFERROR(VLOOKUP(Tabla20[[#This Row],[CODIGO ]],STOCK_PUENTEPIEDRA[],3,FALSE),"NO CUENTA CON PRODUCTO")</f>
        <v>0</v>
      </c>
      <c r="G381" t="str">
        <f>IF(Tabla20[[#This Row],[REQUERIMIENTO]]&gt;Tabla20[[#This Row],[CANTIDAD  ALM 05]],"STOCK INSUFICIENTE","STOCK SUFICIENTE")</f>
        <v>STOCK SUFICIENTE</v>
      </c>
    </row>
    <row r="382" spans="1:7" hidden="1" x14ac:dyDescent="0.25">
      <c r="A382" t="s">
        <v>3222</v>
      </c>
      <c r="B382" t="str">
        <f>VLOOKUP(Tabla20[[#This Row],[CODIGO ]],STOCKSANLUIS[],2,FALSE)</f>
        <v>UNID. COND. OP-HJZ050D20V - COMPR. MTZ50 - 4.5HP - 380V/3PH/60HZ - R404/R507/R134A/R407C</v>
      </c>
      <c r="C382">
        <f>VLOOKUP(Tabla20[[#This Row],[CODIGO ]],STOCKSANLUIS[],10,FALSE)</f>
        <v>0</v>
      </c>
      <c r="E382">
        <f>Tabla20[[#This Row],[PROMEDIO]]-Tabla20[[#This Row],[CANTIDAD ALM01]]</f>
        <v>0</v>
      </c>
      <c r="F382" t="str">
        <f>IFERROR(VLOOKUP(Tabla20[[#This Row],[CODIGO ]],STOCK_PUENTEPIEDRA[],3,FALSE),"NO CUENTA CON PRODUCTO")</f>
        <v>NO CUENTA CON PRODUCTO</v>
      </c>
      <c r="G382" t="str">
        <f>IF(Tabla20[[#This Row],[REQUERIMIENTO]]&gt;Tabla20[[#This Row],[CANTIDAD  ALM 05]],"STOCK INSUFICIENTE","STOCK SUFICIENTE")</f>
        <v>STOCK SUFICIENTE</v>
      </c>
    </row>
    <row r="383" spans="1:7" hidden="1" x14ac:dyDescent="0.25">
      <c r="A383" t="s">
        <v>3251</v>
      </c>
      <c r="B383" t="str">
        <f>VLOOKUP(Tabla20[[#This Row],[CODIGO ]],STOCKSANLUIS[],2,FALSE)</f>
        <v>COMPRESOR HERMETICO DANFOSS MTZ125 - 10.5HP - 440V/3F/60HZ - R-134A/404A/507A/407C (NO INC. VALV. V02/V04 Y RESIST. DE CARTER)</v>
      </c>
      <c r="C383">
        <f>VLOOKUP(Tabla20[[#This Row],[CODIGO ]],STOCKSANLUIS[],10,FALSE)</f>
        <v>0</v>
      </c>
      <c r="E383">
        <f>Tabla20[[#This Row],[PROMEDIO]]-Tabla20[[#This Row],[CANTIDAD ALM01]]</f>
        <v>0</v>
      </c>
      <c r="F383" t="str">
        <f>IFERROR(VLOOKUP(Tabla20[[#This Row],[CODIGO ]],STOCK_PUENTEPIEDRA[],3,FALSE),"NO CUENTA CON PRODUCTO")</f>
        <v>NO CUENTA CON PRODUCTO</v>
      </c>
      <c r="G383" t="str">
        <f>IF(Tabla20[[#This Row],[REQUERIMIENTO]]&gt;Tabla20[[#This Row],[CANTIDAD  ALM 05]],"STOCK INSUFICIENTE","STOCK SUFICIENTE")</f>
        <v>STOCK SUFICIENTE</v>
      </c>
    </row>
    <row r="384" spans="1:7" hidden="1" x14ac:dyDescent="0.25">
      <c r="A384" t="s">
        <v>3257</v>
      </c>
      <c r="B384" t="str">
        <f>VLOOKUP(Tabla20[[#This Row],[CODIGO ]],STOCKSANLUIS[],2,FALSE)</f>
        <v>COMPRESOR SCROLL 25HP SH300A4ABB 440V-3F R410 - DANFOSS</v>
      </c>
      <c r="C384">
        <f>VLOOKUP(Tabla20[[#This Row],[CODIGO ]],STOCKSANLUIS[],10,FALSE)</f>
        <v>0</v>
      </c>
      <c r="E384">
        <f>Tabla20[[#This Row],[PROMEDIO]]-Tabla20[[#This Row],[CANTIDAD ALM01]]</f>
        <v>0</v>
      </c>
      <c r="F384" t="str">
        <f>IFERROR(VLOOKUP(Tabla20[[#This Row],[CODIGO ]],STOCK_PUENTEPIEDRA[],3,FALSE),"NO CUENTA CON PRODUCTO")</f>
        <v>NO CUENTA CON PRODUCTO</v>
      </c>
      <c r="G384" t="str">
        <f>IF(Tabla20[[#This Row],[REQUERIMIENTO]]&gt;Tabla20[[#This Row],[CANTIDAD  ALM 05]],"STOCK INSUFICIENTE","STOCK SUFICIENTE")</f>
        <v>STOCK SUFICIENTE</v>
      </c>
    </row>
    <row r="385" spans="1:7" hidden="1" x14ac:dyDescent="0.25">
      <c r="A385" t="s">
        <v>3273</v>
      </c>
      <c r="B385" t="str">
        <f>VLOOKUP(Tabla20[[#This Row],[CODIGO ]],STOCKSANLUIS[],2,FALSE)</f>
        <v>UNID. COND. OP-HGZ125D20V - COMPR. MTZ125 - 10.5HP - 380V/3PH/60HZ - R404/R507/R134A/R407C</v>
      </c>
      <c r="C385">
        <f>VLOOKUP(Tabla20[[#This Row],[CODIGO ]],STOCKSANLUIS[],10,FALSE)</f>
        <v>0</v>
      </c>
      <c r="E385">
        <f>Tabla20[[#This Row],[PROMEDIO]]-Tabla20[[#This Row],[CANTIDAD ALM01]]</f>
        <v>0</v>
      </c>
      <c r="F385">
        <f>IFERROR(VLOOKUP(Tabla20[[#This Row],[CODIGO ]],STOCK_PUENTEPIEDRA[],3,FALSE),"NO CUENTA CON PRODUCTO")</f>
        <v>1</v>
      </c>
      <c r="G385" t="str">
        <f>IF(Tabla20[[#This Row],[REQUERIMIENTO]]&gt;Tabla20[[#This Row],[CANTIDAD  ALM 05]],"STOCK INSUFICIENTE","STOCK SUFICIENTE")</f>
        <v>STOCK SUFICIENTE</v>
      </c>
    </row>
    <row r="386" spans="1:7" hidden="1" x14ac:dyDescent="0.25">
      <c r="A386" t="s">
        <v>3285</v>
      </c>
      <c r="B386" t="str">
        <f>VLOOKUP(Tabla20[[#This Row],[CODIGO ]],STOCKSANLUIS[],2,FALSE)</f>
        <v>ORIFICIO # 3 PARA TEX 5, TES 5</v>
      </c>
      <c r="C386">
        <f>VLOOKUP(Tabla20[[#This Row],[CODIGO ]],STOCKSANLUIS[],10,FALSE)</f>
        <v>0</v>
      </c>
      <c r="E386">
        <f>Tabla20[[#This Row],[PROMEDIO]]-Tabla20[[#This Row],[CANTIDAD ALM01]]</f>
        <v>0</v>
      </c>
      <c r="F386">
        <f>IFERROR(VLOOKUP(Tabla20[[#This Row],[CODIGO ]],STOCK_PUENTEPIEDRA[],3,FALSE),"NO CUENTA CON PRODUCTO")</f>
        <v>0</v>
      </c>
      <c r="G386" t="str">
        <f>IF(Tabla20[[#This Row],[REQUERIMIENTO]]&gt;Tabla20[[#This Row],[CANTIDAD  ALM 05]],"STOCK INSUFICIENTE","STOCK SUFICIENTE")</f>
        <v>STOCK SUFICIENTE</v>
      </c>
    </row>
    <row r="387" spans="1:7" hidden="1" x14ac:dyDescent="0.25">
      <c r="A387" t="s">
        <v>3355</v>
      </c>
      <c r="B387" t="str">
        <f>VLOOKUP(Tabla20[[#This Row],[CODIGO ]],STOCKSANLUIS[],2,FALSE)</f>
        <v>VALV SOLENOIDE EVR25 N/C 1 1/8 SOLD 032L2201 DANFOSS</v>
      </c>
      <c r="C387">
        <f>VLOOKUP(Tabla20[[#This Row],[CODIGO ]],STOCKSANLUIS[],10,FALSE)</f>
        <v>0</v>
      </c>
      <c r="E387">
        <f>Tabla20[[#This Row],[PROMEDIO]]-Tabla20[[#This Row],[CANTIDAD ALM01]]</f>
        <v>0</v>
      </c>
      <c r="F387" t="str">
        <f>IFERROR(VLOOKUP(Tabla20[[#This Row],[CODIGO ]],STOCK_PUENTEPIEDRA[],3,FALSE),"NO CUENTA CON PRODUCTO")</f>
        <v>NO CUENTA CON PRODUCTO</v>
      </c>
      <c r="G387" t="str">
        <f>IF(Tabla20[[#This Row],[REQUERIMIENTO]]&gt;Tabla20[[#This Row],[CANTIDAD  ALM 05]],"STOCK INSUFICIENTE","STOCK SUFICIENTE")</f>
        <v>STOCK SUFICIENTE</v>
      </c>
    </row>
    <row r="388" spans="1:7" hidden="1" x14ac:dyDescent="0.25">
      <c r="A388" t="s">
        <v>3388</v>
      </c>
      <c r="B388" t="str">
        <f>VLOOKUP(Tabla20[[#This Row],[CODIGO ]],STOCKSANLUIS[],2,FALSE)</f>
        <v>UNID. COND. OP-HJZ028D20V - COMPR. MTZ28 - 2.5HP - 380V/3PH/60HZ - R404/R507/R134A/R407C</v>
      </c>
      <c r="C388">
        <f>VLOOKUP(Tabla20[[#This Row],[CODIGO ]],STOCKSANLUIS[],10,FALSE)</f>
        <v>0</v>
      </c>
      <c r="E388">
        <f>Tabla20[[#This Row],[PROMEDIO]]-Tabla20[[#This Row],[CANTIDAD ALM01]]</f>
        <v>0</v>
      </c>
      <c r="F388">
        <f>IFERROR(VLOOKUP(Tabla20[[#This Row],[CODIGO ]],STOCK_PUENTEPIEDRA[],3,FALSE),"NO CUENTA CON PRODUCTO")</f>
        <v>1</v>
      </c>
      <c r="G388" t="str">
        <f>IF(Tabla20[[#This Row],[REQUERIMIENTO]]&gt;Tabla20[[#This Row],[CANTIDAD  ALM 05]],"STOCK INSUFICIENTE","STOCK SUFICIENTE")</f>
        <v>STOCK SUFICIENTE</v>
      </c>
    </row>
    <row r="389" spans="1:7" hidden="1" x14ac:dyDescent="0.25">
      <c r="A389" t="s">
        <v>3394</v>
      </c>
      <c r="B389" t="str">
        <f>VLOOKUP(Tabla20[[#This Row],[CODIGO ]],STOCKSANLUIS[],2,FALSE)</f>
        <v>COMPRESOR FRACCIONARIO 1HP MS26FG R404A 123B2194  DANFOSS</v>
      </c>
      <c r="C389">
        <f>VLOOKUP(Tabla20[[#This Row],[CODIGO ]],STOCKSANLUIS[],10,FALSE)</f>
        <v>0</v>
      </c>
      <c r="E389">
        <f>Tabla20[[#This Row],[PROMEDIO]]-Tabla20[[#This Row],[CANTIDAD ALM01]]</f>
        <v>0</v>
      </c>
      <c r="F389" t="str">
        <f>IFERROR(VLOOKUP(Tabla20[[#This Row],[CODIGO ]],STOCK_PUENTEPIEDRA[],3,FALSE),"NO CUENTA CON PRODUCTO")</f>
        <v>NO CUENTA CON PRODUCTO</v>
      </c>
      <c r="G389" t="str">
        <f>IF(Tabla20[[#This Row],[REQUERIMIENTO]]&gt;Tabla20[[#This Row],[CANTIDAD  ALM 05]],"STOCK INSUFICIENTE","STOCK SUFICIENTE")</f>
        <v>STOCK SUFICIENTE</v>
      </c>
    </row>
    <row r="390" spans="1:7" hidden="1" x14ac:dyDescent="0.25">
      <c r="A390" t="s">
        <v>3396</v>
      </c>
      <c r="B390" t="str">
        <f>VLOOKUP(Tabla20[[#This Row],[CODIGO ]],STOCKSANLUIS[],2,FALSE)</f>
        <v>COMPRESOR SCROLL TECH 38000 BTU HRM038U 220V/1PH/60HZ R22 120U0931 DANFOSS</v>
      </c>
      <c r="C390">
        <f>VLOOKUP(Tabla20[[#This Row],[CODIGO ]],STOCKSANLUIS[],10,FALSE)</f>
        <v>0</v>
      </c>
      <c r="E390">
        <f>Tabla20[[#This Row],[PROMEDIO]]-Tabla20[[#This Row],[CANTIDAD ALM01]]</f>
        <v>0</v>
      </c>
      <c r="F390" t="str">
        <f>IFERROR(VLOOKUP(Tabla20[[#This Row],[CODIGO ]],STOCK_PUENTEPIEDRA[],3,FALSE),"NO CUENTA CON PRODUCTO")</f>
        <v>NO CUENTA CON PRODUCTO</v>
      </c>
      <c r="G390" t="str">
        <f>IF(Tabla20[[#This Row],[REQUERIMIENTO]]&gt;Tabla20[[#This Row],[CANTIDAD  ALM 05]],"STOCK INSUFICIENTE","STOCK SUFICIENTE")</f>
        <v>STOCK SUFICIENTE</v>
      </c>
    </row>
    <row r="391" spans="1:7" hidden="1" x14ac:dyDescent="0.25">
      <c r="A391" t="s">
        <v>3444</v>
      </c>
      <c r="B391" t="str">
        <f>VLOOKUP(Tabla20[[#This Row],[CODIGO ]],STOCKSANLUIS[],2,FALSE)</f>
        <v xml:space="preserve">034L0045  / V REG PRESS KVL22 7/8PULG SOLD 0.2/6.0PU DANFOSS   </v>
      </c>
      <c r="C391">
        <f>VLOOKUP(Tabla20[[#This Row],[CODIGO ]],STOCKSANLUIS[],10,FALSE)</f>
        <v>0</v>
      </c>
      <c r="E391">
        <f>Tabla20[[#This Row],[PROMEDIO]]-Tabla20[[#This Row],[CANTIDAD ALM01]]</f>
        <v>0</v>
      </c>
      <c r="F391">
        <f>IFERROR(VLOOKUP(Tabla20[[#This Row],[CODIGO ]],STOCK_PUENTEPIEDRA[],3,FALSE),"NO CUENTA CON PRODUCTO")</f>
        <v>0</v>
      </c>
      <c r="G391" t="str">
        <f>IF(Tabla20[[#This Row],[REQUERIMIENTO]]&gt;Tabla20[[#This Row],[CANTIDAD  ALM 05]],"STOCK INSUFICIENTE","STOCK SUFICIENTE")</f>
        <v>STOCK SUFICIENTE</v>
      </c>
    </row>
    <row r="392" spans="1:7" hidden="1" x14ac:dyDescent="0.25">
      <c r="A392" t="s">
        <v>3477</v>
      </c>
      <c r="B392" t="str">
        <f>VLOOKUP(Tabla20[[#This Row],[CODIGO ]],STOCKSANLUIS[],2,FALSE)</f>
        <v>VÁLVULA DE EXPANSIÓN TES 2 -40 A +10 C ABOCARDAR 3/8" X 1/2" 068Z3405 MOP +15 - DANFOSS</v>
      </c>
      <c r="C392">
        <f>VLOOKUP(Tabla20[[#This Row],[CODIGO ]],STOCKSANLUIS[],10,FALSE)</f>
        <v>0</v>
      </c>
      <c r="E392">
        <f>Tabla20[[#This Row],[PROMEDIO]]-Tabla20[[#This Row],[CANTIDAD ALM01]]</f>
        <v>0</v>
      </c>
      <c r="F392">
        <f>IFERROR(VLOOKUP(Tabla20[[#This Row],[CODIGO ]],STOCK_PUENTEPIEDRA[],3,FALSE),"NO CUENTA CON PRODUCTO")</f>
        <v>0</v>
      </c>
      <c r="G392" t="str">
        <f>IF(Tabla20[[#This Row],[REQUERIMIENTO]]&gt;Tabla20[[#This Row],[CANTIDAD  ALM 05]],"STOCK INSUFICIENTE","STOCK SUFICIENTE")</f>
        <v>STOCK SUFICIENTE</v>
      </c>
    </row>
    <row r="393" spans="1:7" hidden="1" x14ac:dyDescent="0.25">
      <c r="A393" t="s">
        <v>3497</v>
      </c>
      <c r="B393" t="str">
        <f>VLOOKUP(Tabla20[[#This Row],[CODIGO ]],STOCKSANLUIS[],2,FALSE)</f>
        <v xml:space="preserve">VLT FC-101 380-480V/0.75KW/1HP/IP 20      </v>
      </c>
      <c r="C393">
        <f>VLOOKUP(Tabla20[[#This Row],[CODIGO ]],STOCKSANLUIS[],10,FALSE)</f>
        <v>0</v>
      </c>
      <c r="E393">
        <f>Tabla20[[#This Row],[PROMEDIO]]-Tabla20[[#This Row],[CANTIDAD ALM01]]</f>
        <v>0</v>
      </c>
      <c r="F393">
        <f>IFERROR(VLOOKUP(Tabla20[[#This Row],[CODIGO ]],STOCK_PUENTEPIEDRA[],3,FALSE),"NO CUENTA CON PRODUCTO")</f>
        <v>0</v>
      </c>
      <c r="G393" t="str">
        <f>IF(Tabla20[[#This Row],[REQUERIMIENTO]]&gt;Tabla20[[#This Row],[CANTIDAD  ALM 05]],"STOCK INSUFICIENTE","STOCK SUFICIENTE")</f>
        <v>STOCK SUFICIENTE</v>
      </c>
    </row>
    <row r="394" spans="1:7" hidden="1" x14ac:dyDescent="0.25">
      <c r="A394" t="s">
        <v>3499</v>
      </c>
      <c r="B394" t="str">
        <f>VLOOKUP(Tabla20[[#This Row],[CODIGO ]],STOCKSANLUIS[],2,FALSE)</f>
        <v>CUERPO DE VALVULA SOLENOIDE DANFOSS EVR 4 -  3/8 SOLDABLE / 032L7110</v>
      </c>
      <c r="C394">
        <f>VLOOKUP(Tabla20[[#This Row],[CODIGO ]],STOCKSANLUIS[],10,FALSE)</f>
        <v>0</v>
      </c>
      <c r="E394">
        <f>Tabla20[[#This Row],[PROMEDIO]]-Tabla20[[#This Row],[CANTIDAD ALM01]]</f>
        <v>0</v>
      </c>
      <c r="F394">
        <f>IFERROR(VLOOKUP(Tabla20[[#This Row],[CODIGO ]],STOCK_PUENTEPIEDRA[],3,FALSE),"NO CUENTA CON PRODUCTO")</f>
        <v>0</v>
      </c>
      <c r="G394" t="str">
        <f>IF(Tabla20[[#This Row],[REQUERIMIENTO]]&gt;Tabla20[[#This Row],[CANTIDAD  ALM 05]],"STOCK INSUFICIENTE","STOCK SUFICIENTE")</f>
        <v>STOCK SUFICIENTE</v>
      </c>
    </row>
    <row r="395" spans="1:7" hidden="1" x14ac:dyDescent="0.25">
      <c r="A395" t="s">
        <v>3525</v>
      </c>
      <c r="B395" t="str">
        <f>VLOOKUP(Tabla20[[#This Row],[CODIGO ]],STOCKSANLUIS[],2,FALSE)</f>
        <v>UNID. COND. OP-HJZ022D39Q - COMPR. MTZ22 - 2.0HP - 220V/3PH/60HZ - R404/R507/R134A/R407C</v>
      </c>
      <c r="C395">
        <f>VLOOKUP(Tabla20[[#This Row],[CODIGO ]],STOCKSANLUIS[],10,FALSE)</f>
        <v>0</v>
      </c>
      <c r="E395">
        <f>Tabla20[[#This Row],[PROMEDIO]]-Tabla20[[#This Row],[CANTIDAD ALM01]]</f>
        <v>0</v>
      </c>
      <c r="F395" t="str">
        <f>IFERROR(VLOOKUP(Tabla20[[#This Row],[CODIGO ]],STOCK_PUENTEPIEDRA[],3,FALSE),"NO CUENTA CON PRODUCTO")</f>
        <v>NO CUENTA CON PRODUCTO</v>
      </c>
      <c r="G395" t="str">
        <f>IF(Tabla20[[#This Row],[REQUERIMIENTO]]&gt;Tabla20[[#This Row],[CANTIDAD  ALM 05]],"STOCK INSUFICIENTE","STOCK SUFICIENTE")</f>
        <v>STOCK SUFICIENTE</v>
      </c>
    </row>
    <row r="396" spans="1:7" hidden="1" x14ac:dyDescent="0.25">
      <c r="A396" t="s">
        <v>3536</v>
      </c>
      <c r="B396" t="str">
        <f>VLOOKUP(Tabla20[[#This Row],[CODIGO ]],STOCKSANLUIS[],2,FALSE)</f>
        <v>UNID. COND. OP-HJZ019D20N - COMPR. MTZ19 - 1.5HP - 220V/1PH/60HZ - R404/R507/R134A/R407C</v>
      </c>
      <c r="C396">
        <f>VLOOKUP(Tabla20[[#This Row],[CODIGO ]],STOCKSANLUIS[],10,FALSE)</f>
        <v>0</v>
      </c>
      <c r="E396">
        <f>Tabla20[[#This Row],[PROMEDIO]]-Tabla20[[#This Row],[CANTIDAD ALM01]]</f>
        <v>0</v>
      </c>
      <c r="F396">
        <f>IFERROR(VLOOKUP(Tabla20[[#This Row],[CODIGO ]],STOCK_PUENTEPIEDRA[],3,FALSE),"NO CUENTA CON PRODUCTO")</f>
        <v>0</v>
      </c>
      <c r="G396" t="str">
        <f>IF(Tabla20[[#This Row],[REQUERIMIENTO]]&gt;Tabla20[[#This Row],[CANTIDAD  ALM 05]],"STOCK INSUFICIENTE","STOCK SUFICIENTE")</f>
        <v>STOCK SUFICIENTE</v>
      </c>
    </row>
    <row r="397" spans="1:7" hidden="1" x14ac:dyDescent="0.25">
      <c r="A397" t="s">
        <v>19195</v>
      </c>
      <c r="B397" t="str">
        <f>VLOOKUP(Tabla20[[#This Row],[CODIGO ]],STOCKSANLUIS[],2,FALSE)</f>
        <v>UNID. COND. OP-HJZ028D39Q - COMPR. MTZ28 - 2.5HP - 220V/3PH/60HZ - R404/R507/R134A/R407C</v>
      </c>
      <c r="C397">
        <f>VLOOKUP(Tabla20[[#This Row],[CODIGO ]],STOCKSANLUIS[],10,FALSE)</f>
        <v>0</v>
      </c>
      <c r="E397">
        <f>Tabla20[[#This Row],[PROMEDIO]]-Tabla20[[#This Row],[CANTIDAD ALM01]]</f>
        <v>0</v>
      </c>
      <c r="F397">
        <f>IFERROR(VLOOKUP(Tabla20[[#This Row],[CODIGO ]],STOCK_PUENTEPIEDRA[],3,FALSE),"NO CUENTA CON PRODUCTO")</f>
        <v>2</v>
      </c>
      <c r="G397" t="str">
        <f>IF(Tabla20[[#This Row],[REQUERIMIENTO]]&gt;Tabla20[[#This Row],[CANTIDAD  ALM 05]],"STOCK INSUFICIENTE","STOCK SUFICIENTE")</f>
        <v>STOCK SUFICIENTE</v>
      </c>
    </row>
    <row r="398" spans="1:7" hidden="1" x14ac:dyDescent="0.25">
      <c r="A398" t="s">
        <v>3538</v>
      </c>
      <c r="B398" t="str">
        <f>VLOOKUP(Tabla20[[#This Row],[CODIGO ]],STOCKSANLUIS[],2,FALSE)</f>
        <v>UNID. COND. OP-HJZ036D39Q - COMPR. MTZ36 - 3.0HP - 220V/3PH/60HZ - R404/R507/R134A/R407C</v>
      </c>
      <c r="C398">
        <f>VLOOKUP(Tabla20[[#This Row],[CODIGO ]],STOCKSANLUIS[],10,FALSE)</f>
        <v>0</v>
      </c>
      <c r="E398">
        <f>Tabla20[[#This Row],[PROMEDIO]]-Tabla20[[#This Row],[CANTIDAD ALM01]]</f>
        <v>0</v>
      </c>
      <c r="F398" t="str">
        <f>IFERROR(VLOOKUP(Tabla20[[#This Row],[CODIGO ]],STOCK_PUENTEPIEDRA[],3,FALSE),"NO CUENTA CON PRODUCTO")</f>
        <v>NO CUENTA CON PRODUCTO</v>
      </c>
      <c r="G398" t="str">
        <f>IF(Tabla20[[#This Row],[REQUERIMIENTO]]&gt;Tabla20[[#This Row],[CANTIDAD  ALM 05]],"STOCK INSUFICIENTE","STOCK SUFICIENTE")</f>
        <v>STOCK SUFICIENTE</v>
      </c>
    </row>
    <row r="399" spans="1:7" hidden="1" x14ac:dyDescent="0.25">
      <c r="A399" t="s">
        <v>3568</v>
      </c>
      <c r="B399" t="str">
        <f>VLOOKUP(Tabla20[[#This Row],[CODIGO ]],STOCKSANLUIS[],2,FALSE)</f>
        <v>COMPRESOR HERMETICO DANFOSS MTZ28 - 2.5HP - 220V/3F/60HZ - R-134A/404A/507A/407C (NO INC. 02 VALV. V06 Y RESIST. DE CARTER)</v>
      </c>
      <c r="C399">
        <f>VLOOKUP(Tabla20[[#This Row],[CODIGO ]],STOCKSANLUIS[],10,FALSE)</f>
        <v>0</v>
      </c>
      <c r="E399">
        <f>Tabla20[[#This Row],[PROMEDIO]]-Tabla20[[#This Row],[CANTIDAD ALM01]]</f>
        <v>0</v>
      </c>
      <c r="F399" t="str">
        <f>IFERROR(VLOOKUP(Tabla20[[#This Row],[CODIGO ]],STOCK_PUENTEPIEDRA[],3,FALSE),"NO CUENTA CON PRODUCTO")</f>
        <v>NO CUENTA CON PRODUCTO</v>
      </c>
      <c r="G399" t="str">
        <f>IF(Tabla20[[#This Row],[REQUERIMIENTO]]&gt;Tabla20[[#This Row],[CANTIDAD  ALM 05]],"STOCK INSUFICIENTE","STOCK SUFICIENTE")</f>
        <v>STOCK SUFICIENTE</v>
      </c>
    </row>
    <row r="400" spans="1:7" hidden="1" x14ac:dyDescent="0.25">
      <c r="A400" t="s">
        <v>3571</v>
      </c>
      <c r="B400" t="str">
        <f>VLOOKUP(Tabla20[[#This Row],[CODIGO ]],STOCKSANLUIS[],2,FALSE)</f>
        <v>191U007710 / TQ SEPARADOR DE ACEITE CERRADO 5/8  / DANFOSS</v>
      </c>
      <c r="C400">
        <f>VLOOKUP(Tabla20[[#This Row],[CODIGO ]],STOCKSANLUIS[],10,FALSE)</f>
        <v>0</v>
      </c>
      <c r="E400">
        <f>Tabla20[[#This Row],[PROMEDIO]]-Tabla20[[#This Row],[CANTIDAD ALM01]]</f>
        <v>0</v>
      </c>
      <c r="F400" t="str">
        <f>IFERROR(VLOOKUP(Tabla20[[#This Row],[CODIGO ]],STOCK_PUENTEPIEDRA[],3,FALSE),"NO CUENTA CON PRODUCTO")</f>
        <v>NO CUENTA CON PRODUCTO</v>
      </c>
      <c r="G400" t="str">
        <f>IF(Tabla20[[#This Row],[REQUERIMIENTO]]&gt;Tabla20[[#This Row],[CANTIDAD  ALM 05]],"STOCK INSUFICIENTE","STOCK SUFICIENTE")</f>
        <v>STOCK SUFICIENTE</v>
      </c>
    </row>
    <row r="401" spans="1:7" hidden="1" x14ac:dyDescent="0.25">
      <c r="A401" t="s">
        <v>3573</v>
      </c>
      <c r="B401" t="str">
        <f>VLOOKUP(Tabla20[[#This Row],[CODIGO ]],STOCKSANLUIS[],2,FALSE)</f>
        <v xml:space="preserve">COMPRESOR SCROLL PERFORMER SM125-9 380V-3FR22 10.5HP SM125-9CA </v>
      </c>
      <c r="C401">
        <f>VLOOKUP(Tabla20[[#This Row],[CODIGO ]],STOCKSANLUIS[],10,FALSE)</f>
        <v>0</v>
      </c>
      <c r="E401">
        <f>Tabla20[[#This Row],[PROMEDIO]]-Tabla20[[#This Row],[CANTIDAD ALM01]]</f>
        <v>0</v>
      </c>
      <c r="F401" t="str">
        <f>IFERROR(VLOOKUP(Tabla20[[#This Row],[CODIGO ]],STOCK_PUENTEPIEDRA[],3,FALSE),"NO CUENTA CON PRODUCTO")</f>
        <v>NO CUENTA CON PRODUCTO</v>
      </c>
      <c r="G401" t="str">
        <f>IF(Tabla20[[#This Row],[REQUERIMIENTO]]&gt;Tabla20[[#This Row],[CANTIDAD  ALM 05]],"STOCK INSUFICIENTE","STOCK SUFICIENTE")</f>
        <v>STOCK SUFICIENTE</v>
      </c>
    </row>
    <row r="402" spans="1:7" hidden="1" x14ac:dyDescent="0.25">
      <c r="A402" t="s">
        <v>3581</v>
      </c>
      <c r="B402" t="str">
        <f>VLOOKUP(Tabla20[[#This Row],[CODIGO ]],STOCKSANLUIS[],2,FALSE)</f>
        <v xml:space="preserve">RELE + CAPACITADOR, MARCHA(30+15 UF), ARRANQUE(98 UF) MT(Z)022-1 - 7701038           </v>
      </c>
      <c r="C402">
        <f>VLOOKUP(Tabla20[[#This Row],[CODIGO ]],STOCKSANLUIS[],10,FALSE)</f>
        <v>0</v>
      </c>
      <c r="E402">
        <f>Tabla20[[#This Row],[PROMEDIO]]-Tabla20[[#This Row],[CANTIDAD ALM01]]</f>
        <v>0</v>
      </c>
      <c r="F402" t="str">
        <f>IFERROR(VLOOKUP(Tabla20[[#This Row],[CODIGO ]],STOCK_PUENTEPIEDRA[],3,FALSE),"NO CUENTA CON PRODUCTO")</f>
        <v>NO CUENTA CON PRODUCTO</v>
      </c>
      <c r="G402" t="str">
        <f>IF(Tabla20[[#This Row],[REQUERIMIENTO]]&gt;Tabla20[[#This Row],[CANTIDAD  ALM 05]],"STOCK INSUFICIENTE","STOCK SUFICIENTE")</f>
        <v>STOCK SUFICIENTE</v>
      </c>
    </row>
    <row r="403" spans="1:7" hidden="1" x14ac:dyDescent="0.25">
      <c r="A403" t="s">
        <v>3597</v>
      </c>
      <c r="B403" t="str">
        <f>VLOOKUP(Tabla20[[#This Row],[CODIGO ]],STOCKSANLUIS[],2,FALSE)</f>
        <v>148B5821 / NH3 PASO SVA-S65 ANG.C/CAPUCHA 2-1/2PULG/      </v>
      </c>
      <c r="C403">
        <f>VLOOKUP(Tabla20[[#This Row],[CODIGO ]],STOCKSANLUIS[],10,FALSE)</f>
        <v>0</v>
      </c>
      <c r="E403">
        <f>Tabla20[[#This Row],[PROMEDIO]]-Tabla20[[#This Row],[CANTIDAD ALM01]]</f>
        <v>0</v>
      </c>
      <c r="F403" t="str">
        <f>IFERROR(VLOOKUP(Tabla20[[#This Row],[CODIGO ]],STOCK_PUENTEPIEDRA[],3,FALSE),"NO CUENTA CON PRODUCTO")</f>
        <v>NO CUENTA CON PRODUCTO</v>
      </c>
      <c r="G403" t="str">
        <f>IF(Tabla20[[#This Row],[REQUERIMIENTO]]&gt;Tabla20[[#This Row],[CANTIDAD  ALM 05]],"STOCK INSUFICIENTE","STOCK SUFICIENTE")</f>
        <v>STOCK SUFICIENTE</v>
      </c>
    </row>
    <row r="404" spans="1:7" hidden="1" x14ac:dyDescent="0.25">
      <c r="A404" t="s">
        <v>3599</v>
      </c>
      <c r="B404" t="str">
        <f>VLOOKUP(Tabla20[[#This Row],[CODIGO ]],STOCKSANLUIS[],2,FALSE)</f>
        <v>148B5621  /NH3 PASO SVA-S 40 ANGULAR C/C  1 1/2PULG        </v>
      </c>
      <c r="C404">
        <f>VLOOKUP(Tabla20[[#This Row],[CODIGO ]],STOCKSANLUIS[],10,FALSE)</f>
        <v>0</v>
      </c>
      <c r="E404">
        <f>Tabla20[[#This Row],[PROMEDIO]]-Tabla20[[#This Row],[CANTIDAD ALM01]]</f>
        <v>0</v>
      </c>
      <c r="F404" t="str">
        <f>IFERROR(VLOOKUP(Tabla20[[#This Row],[CODIGO ]],STOCK_PUENTEPIEDRA[],3,FALSE),"NO CUENTA CON PRODUCTO")</f>
        <v>NO CUENTA CON PRODUCTO</v>
      </c>
      <c r="G404" t="str">
        <f>IF(Tabla20[[#This Row],[REQUERIMIENTO]]&gt;Tabla20[[#This Row],[CANTIDAD  ALM 05]],"STOCK INSUFICIENTE","STOCK SUFICIENTE")</f>
        <v>STOCK SUFICIENTE</v>
      </c>
    </row>
    <row r="405" spans="1:7" hidden="1" x14ac:dyDescent="0.25">
      <c r="A405" t="s">
        <v>3673</v>
      </c>
      <c r="B405" t="str">
        <f>VLOOKUP(Tabla20[[#This Row],[CODIGO ]],STOCKSANLUIS[],2,FALSE)</f>
        <v>RELE + CAPACITADOR, MARCHA(25+25 UF), ARRANQUE(140 UF) MT(Z)028-1 - 7701154</v>
      </c>
      <c r="C405">
        <f>VLOOKUP(Tabla20[[#This Row],[CODIGO ]],STOCKSANLUIS[],10,FALSE)</f>
        <v>0</v>
      </c>
      <c r="E405">
        <f>Tabla20[[#This Row],[PROMEDIO]]-Tabla20[[#This Row],[CANTIDAD ALM01]]</f>
        <v>0</v>
      </c>
      <c r="F405">
        <f>IFERROR(VLOOKUP(Tabla20[[#This Row],[CODIGO ]],STOCK_PUENTEPIEDRA[],3,FALSE),"NO CUENTA CON PRODUCTO")</f>
        <v>0</v>
      </c>
      <c r="G405" t="str">
        <f>IF(Tabla20[[#This Row],[REQUERIMIENTO]]&gt;Tabla20[[#This Row],[CANTIDAD  ALM 05]],"STOCK INSUFICIENTE","STOCK SUFICIENTE")</f>
        <v>STOCK SUFICIENTE</v>
      </c>
    </row>
    <row r="406" spans="1:7" hidden="1" x14ac:dyDescent="0.25">
      <c r="A406" t="s">
        <v>3743</v>
      </c>
      <c r="B406" t="str">
        <f>VLOOKUP(Tabla20[[#This Row],[CODIGO ]],STOCKSANLUIS[],2,FALSE)</f>
        <v xml:space="preserve">120H1552 / COMP SCROLL 13HP DSH161A4AL 460V/3F R410  DANFOSS  </v>
      </c>
      <c r="C406">
        <f>VLOOKUP(Tabla20[[#This Row],[CODIGO ]],STOCKSANLUIS[],10,FALSE)</f>
        <v>0</v>
      </c>
      <c r="E406">
        <f>Tabla20[[#This Row],[PROMEDIO]]-Tabla20[[#This Row],[CANTIDAD ALM01]]</f>
        <v>0</v>
      </c>
      <c r="F406">
        <f>IFERROR(VLOOKUP(Tabla20[[#This Row],[CODIGO ]],STOCK_PUENTEPIEDRA[],3,FALSE),"NO CUENTA CON PRODUCTO")</f>
        <v>0</v>
      </c>
      <c r="G406" t="str">
        <f>IF(Tabla20[[#This Row],[REQUERIMIENTO]]&gt;Tabla20[[#This Row],[CANTIDAD  ALM 05]],"STOCK INSUFICIENTE","STOCK SUFICIENTE")</f>
        <v>STOCK SUFICIENTE</v>
      </c>
    </row>
    <row r="407" spans="1:7" hidden="1" x14ac:dyDescent="0.25">
      <c r="A407" t="s">
        <v>3786</v>
      </c>
      <c r="B407" t="str">
        <f>VLOOKUP(Tabla20[[#This Row],[CODIGO ]],STOCKSANLUIS[],2,FALSE)</f>
        <v xml:space="preserve">120U2272  /COMP SCROLL  75KBTU HLJ075 220V-3F R410 </v>
      </c>
      <c r="C407">
        <f>VLOOKUP(Tabla20[[#This Row],[CODIGO ]],STOCKSANLUIS[],10,FALSE)</f>
        <v>0</v>
      </c>
      <c r="E407">
        <f>Tabla20[[#This Row],[PROMEDIO]]-Tabla20[[#This Row],[CANTIDAD ALM01]]</f>
        <v>0</v>
      </c>
      <c r="F407" t="str">
        <f>IFERROR(VLOOKUP(Tabla20[[#This Row],[CODIGO ]],STOCK_PUENTEPIEDRA[],3,FALSE),"NO CUENTA CON PRODUCTO")</f>
        <v>NO CUENTA CON PRODUCTO</v>
      </c>
      <c r="G407" t="str">
        <f>IF(Tabla20[[#This Row],[REQUERIMIENTO]]&gt;Tabla20[[#This Row],[CANTIDAD  ALM 05]],"STOCK INSUFICIENTE","STOCK SUFICIENTE")</f>
        <v>STOCK SUFICIENTE</v>
      </c>
    </row>
    <row r="408" spans="1:7" hidden="1" x14ac:dyDescent="0.25">
      <c r="A408" t="s">
        <v>3916</v>
      </c>
      <c r="B408" t="str">
        <f>VLOOKUP(Tabla20[[#This Row],[CODIGO ]],STOCKSANLUIS[],2,FALSE)</f>
        <v xml:space="preserve">VALVULA ROTA LOCK VARV-20-1+1/2S - 1" X 1/2" - V06 </v>
      </c>
      <c r="C408">
        <f>VLOOKUP(Tabla20[[#This Row],[CODIGO ]],STOCKSANLUIS[],10,FALSE)</f>
        <v>0</v>
      </c>
      <c r="E408">
        <f>Tabla20[[#This Row],[PROMEDIO]]-Tabla20[[#This Row],[CANTIDAD ALM01]]</f>
        <v>0</v>
      </c>
      <c r="F408">
        <f>IFERROR(VLOOKUP(Tabla20[[#This Row],[CODIGO ]],STOCK_PUENTEPIEDRA[],3,FALSE),"NO CUENTA CON PRODUCTO")</f>
        <v>0</v>
      </c>
      <c r="G408" t="str">
        <f>IF(Tabla20[[#This Row],[REQUERIMIENTO]]&gt;Tabla20[[#This Row],[CANTIDAD  ALM 05]],"STOCK INSUFICIENTE","STOCK SUFICIENTE")</f>
        <v>STOCK SUFICIENTE</v>
      </c>
    </row>
    <row r="409" spans="1:7" hidden="1" x14ac:dyDescent="0.25">
      <c r="A409" t="s">
        <v>3939</v>
      </c>
      <c r="B409" t="str">
        <f>VLOOKUP(Tabla20[[#This Row],[CODIGO ]],STOCKSANLUIS[],2,FALSE)</f>
        <v xml:space="preserve">COMPRESOR MTZ125-3VI COMP PISTON 10.5HP MTZ125 220V3F R404-50 DANFOSS </v>
      </c>
      <c r="C409">
        <f>VLOOKUP(Tabla20[[#This Row],[CODIGO ]],STOCKSANLUIS[],10,FALSE)</f>
        <v>0</v>
      </c>
      <c r="E409">
        <f>Tabla20[[#This Row],[PROMEDIO]]-Tabla20[[#This Row],[CANTIDAD ALM01]]</f>
        <v>0</v>
      </c>
      <c r="F409" t="str">
        <f>IFERROR(VLOOKUP(Tabla20[[#This Row],[CODIGO ]],STOCK_PUENTEPIEDRA[],3,FALSE),"NO CUENTA CON PRODUCTO")</f>
        <v>NO CUENTA CON PRODUCTO</v>
      </c>
      <c r="G409" t="str">
        <f>IF(Tabla20[[#This Row],[REQUERIMIENTO]]&gt;Tabla20[[#This Row],[CANTIDAD  ALM 05]],"STOCK INSUFICIENTE","STOCK SUFICIENTE")</f>
        <v>STOCK SUFICIENTE</v>
      </c>
    </row>
    <row r="410" spans="1:7" hidden="1" x14ac:dyDescent="0.25">
      <c r="A410" t="s">
        <v>22355</v>
      </c>
      <c r="B410" t="str">
        <f>VLOOKUP(Tabla20[[#This Row],[CODIGO ]],STOCKSANLUIS[],2,FALSE)</f>
        <v>FILTRO SECADOR  48-DC 023U4383 - ALTERNATIVO AL COD 00572 - DANFOSS</v>
      </c>
      <c r="C410">
        <f>VLOOKUP(Tabla20[[#This Row],[CODIGO ]],STOCKSANLUIS[],10,FALSE)</f>
        <v>0</v>
      </c>
      <c r="E410">
        <f>Tabla20[[#This Row],[PROMEDIO]]-Tabla20[[#This Row],[CANTIDAD ALM01]]</f>
        <v>0</v>
      </c>
      <c r="F410">
        <f>IFERROR(VLOOKUP(Tabla20[[#This Row],[CODIGO ]],STOCK_PUENTEPIEDRA[],3,FALSE),"NO CUENTA CON PRODUCTO")</f>
        <v>0</v>
      </c>
      <c r="G410" t="str">
        <f>IF(Tabla20[[#This Row],[REQUERIMIENTO]]&gt;Tabla20[[#This Row],[CANTIDAD  ALM 05]],"STOCK INSUFICIENTE","STOCK SUFICIENTE")</f>
        <v>STOCK SUFICIENTE</v>
      </c>
    </row>
  </sheetData>
  <phoneticPr fontId="3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4A9B-3411-4C38-A72D-4F1BAC251154}">
  <sheetPr codeName="Hoja17"/>
  <dimension ref="A1:J86"/>
  <sheetViews>
    <sheetView zoomScaleNormal="100" workbookViewId="0">
      <selection activeCell="D89" sqref="D89"/>
    </sheetView>
  </sheetViews>
  <sheetFormatPr baseColWidth="10" defaultRowHeight="15" x14ac:dyDescent="0.25"/>
  <cols>
    <col min="1" max="1" width="13.140625" bestFit="1" customWidth="1"/>
    <col min="2" max="2" width="33.42578125" hidden="1" customWidth="1"/>
    <col min="4" max="4" width="17.7109375" bestFit="1" customWidth="1"/>
    <col min="5" max="5" width="18.140625" customWidth="1"/>
    <col min="6" max="6" width="15.42578125" hidden="1" customWidth="1"/>
    <col min="7" max="7" width="19.7109375" customWidth="1"/>
    <col min="8" max="8" width="23.85546875" bestFit="1" customWidth="1"/>
    <col min="9" max="9" width="16.5703125" hidden="1" customWidth="1"/>
    <col min="10" max="10" width="31.7109375" bestFit="1" customWidth="1"/>
  </cols>
  <sheetData>
    <row r="1" spans="1:10" x14ac:dyDescent="0.25">
      <c r="A1" s="135" t="s">
        <v>1</v>
      </c>
      <c r="B1" s="136" t="s">
        <v>19294</v>
      </c>
      <c r="C1" s="136" t="s">
        <v>19329</v>
      </c>
      <c r="D1" s="136" t="s">
        <v>22047</v>
      </c>
      <c r="E1" s="136" t="s">
        <v>22046</v>
      </c>
      <c r="F1" s="136" t="s">
        <v>21966</v>
      </c>
      <c r="G1" s="136" t="s">
        <v>21504</v>
      </c>
      <c r="H1" s="136" t="s">
        <v>19313</v>
      </c>
      <c r="I1" s="137" t="s">
        <v>21768</v>
      </c>
      <c r="J1" s="136" t="s">
        <v>22525</v>
      </c>
    </row>
    <row r="2" spans="1:10" hidden="1" x14ac:dyDescent="0.25">
      <c r="A2" s="142" t="s">
        <v>19180</v>
      </c>
      <c r="B2" s="115" t="str">
        <f>VLOOKUP(A2,STOCKSANLUIS[],2,FALSE)</f>
        <v>EQUIPO DE A/A MINI SPLIT FRIO SOLO INVERTER - 12000 BTU/H - R410A - 220V/1PH/60HZ - DAIKIN - GL - AHRI USA CERTIFICATED - FTKS12GL216A/RKS12GL216A</v>
      </c>
      <c r="C2" s="115" t="str">
        <f>VLOOKUP(A2,STOCKSANLUIS[],5,FALSE)</f>
        <v>DAIKIN</v>
      </c>
      <c r="D2" s="132">
        <f>VLOOKUP(A2,STOCKSANLUIS[],10,FALSE)</f>
        <v>2</v>
      </c>
      <c r="E2" s="132">
        <f>VLOOKUP(Tabla5[[#This Row],[CODIGO]],STOCK_PUENTEPIEDRA[],8,FALSE)</f>
        <v>65</v>
      </c>
      <c r="F2" s="132">
        <v>3</v>
      </c>
      <c r="G2" s="132">
        <f t="shared" ref="G2:G33" si="0">F2-D2</f>
        <v>1</v>
      </c>
      <c r="H2" s="132" t="str">
        <f t="shared" ref="H2:H33" si="1">IF(G2&lt;0,"SOBRESTOCK",IF(G2=0,"STOCK COMPLETO","FALTA STOCKEAR"))</f>
        <v>FALTA STOCKEAR</v>
      </c>
      <c r="I2" s="141" t="str">
        <f>VLOOKUP(A2,STOCKSANLUIS[],11,FALSE)</f>
        <v>B</v>
      </c>
      <c r="J2" s="179" t="str">
        <f>IF(Tabla5[[#This Row],[REQUERIMIENTO]]&gt;Tabla5[[#This Row],[STOCK ALM 05]],"NO TIENE STOCK PARA ABASTECER", "STOCK SUFICIENTE")</f>
        <v>STOCK SUFICIENTE</v>
      </c>
    </row>
    <row r="3" spans="1:10" hidden="1" x14ac:dyDescent="0.25">
      <c r="A3" s="142" t="s">
        <v>19181</v>
      </c>
      <c r="B3" s="115" t="str">
        <f>VLOOKUP(A3,STOCKSANLUIS[],2,FALSE)</f>
        <v>EQUIPO DE A/A MINI SPLIT FRIO SOLO INVERTER - 18000 BTU/H - R410A - 220V/1PH/60HZ - DAIKIN - GL - AHRI USA CERTIFICATED - FTKS18GL216A/RKS18GL216A</v>
      </c>
      <c r="C3" s="115" t="str">
        <f>VLOOKUP(A3,STOCKSANLUIS[],5,FALSE)</f>
        <v>DAIKIN</v>
      </c>
      <c r="D3" s="132">
        <f>VLOOKUP(A3,STOCKSANLUIS[],10,FALSE)</f>
        <v>0</v>
      </c>
      <c r="E3" s="132">
        <f>VLOOKUP(Tabla5[[#This Row],[CODIGO]],STOCK_PUENTEPIEDRA[],8,FALSE)</f>
        <v>29</v>
      </c>
      <c r="F3" s="132">
        <v>2</v>
      </c>
      <c r="G3" s="132">
        <f t="shared" si="0"/>
        <v>2</v>
      </c>
      <c r="H3" s="132" t="str">
        <f t="shared" si="1"/>
        <v>FALTA STOCKEAR</v>
      </c>
      <c r="I3" s="141" t="str">
        <f>VLOOKUP(A3,STOCKSANLUIS[],11,FALSE)</f>
        <v>B</v>
      </c>
      <c r="J3" s="131" t="str">
        <f>IF(Tabla5[[#This Row],[REQUERIMIENTO]]&gt;Tabla5[[#This Row],[STOCK ALM 05]],"NO TIENE STOCK PARA ABASTECER", "STOCK SUFICIENTE")</f>
        <v>STOCK SUFICIENTE</v>
      </c>
    </row>
    <row r="4" spans="1:10" hidden="1" x14ac:dyDescent="0.25">
      <c r="A4" s="142" t="s">
        <v>19182</v>
      </c>
      <c r="B4" s="115" t="str">
        <f>VLOOKUP(A4,STOCKSANLUIS[],2,FALSE)</f>
        <v>EQUIPO DE A/A MINI SPLIT FRIO SOLO INVERTER - 24000 BTU/H - R410A - 220V/1PH/60HZ - DAIKIN - GL - AHRI USA CERTIFICATED - FTKS24GL216A/RKS24GL216A</v>
      </c>
      <c r="C4" s="115" t="str">
        <f>VLOOKUP(A4,STOCKSANLUIS[],5,FALSE)</f>
        <v>DAIKIN</v>
      </c>
      <c r="D4" s="132">
        <f>VLOOKUP(A4,STOCKSANLUIS[],10,FALSE)</f>
        <v>0</v>
      </c>
      <c r="E4" s="132">
        <f>VLOOKUP(Tabla5[[#This Row],[CODIGO]],STOCK_PUENTEPIEDRA[],8,FALSE)</f>
        <v>19</v>
      </c>
      <c r="F4" s="132">
        <v>3</v>
      </c>
      <c r="G4" s="132">
        <f t="shared" si="0"/>
        <v>3</v>
      </c>
      <c r="H4" s="132" t="str">
        <f t="shared" si="1"/>
        <v>FALTA STOCKEAR</v>
      </c>
      <c r="I4" s="141" t="str">
        <f>VLOOKUP(A4,STOCKSANLUIS[],11,FALSE)</f>
        <v>B</v>
      </c>
      <c r="J4" s="131" t="str">
        <f>IF(Tabla5[[#This Row],[REQUERIMIENTO]]&gt;Tabla5[[#This Row],[STOCK ALM 05]],"NO TIENE STOCK PARA ABASTECER", "STOCK SUFICIENTE")</f>
        <v>STOCK SUFICIENTE</v>
      </c>
    </row>
    <row r="5" spans="1:10" x14ac:dyDescent="0.25">
      <c r="A5" s="133" t="s">
        <v>3363</v>
      </c>
      <c r="B5" s="121" t="str">
        <f>VLOOKUP(A5,STOCKSANLUIS[],2,FALSE)</f>
        <v>COMPRESOR SCROLL YH150C7-100 -- 60000 BTU - 5HP - 220V/3PH/60HZ - R410A - INVOTECH</v>
      </c>
      <c r="C5" s="121" t="str">
        <f>VLOOKUP(A5,STOCKSANLUIS[],5,FALSE)</f>
        <v>INVOTECH</v>
      </c>
      <c r="D5" s="131">
        <f>VLOOKUP(A5,STOCKSANLUIS[],10,FALSE)</f>
        <v>0</v>
      </c>
      <c r="E5" s="131">
        <f>VLOOKUP(Tabla5[[#This Row],[CODIGO]],STOCK_PUENTEPIEDRA[],8,FALSE)</f>
        <v>2</v>
      </c>
      <c r="F5" s="131">
        <v>3</v>
      </c>
      <c r="G5" s="131">
        <f t="shared" si="0"/>
        <v>3</v>
      </c>
      <c r="H5" s="131" t="str">
        <f t="shared" si="1"/>
        <v>FALTA STOCKEAR</v>
      </c>
      <c r="I5" s="134" t="str">
        <f>VLOOKUP(A5,STOCKSANLUIS[],11,FALSE)</f>
        <v>C</v>
      </c>
      <c r="J5" s="131" t="str">
        <f>IF(Tabla5[[#This Row],[REQUERIMIENTO]]&gt;Tabla5[[#This Row],[STOCK ALM 05]],"NO TIENE STOCK PARA ABASTECER", "STOCK SUFICIENTE")</f>
        <v>NO TIENE STOCK PARA ABASTECER</v>
      </c>
    </row>
    <row r="6" spans="1:10" hidden="1" x14ac:dyDescent="0.25">
      <c r="A6" s="133" t="s">
        <v>19227</v>
      </c>
      <c r="B6" s="121" t="str">
        <f>VLOOKUP(A6,STOCKSANLUIS[],2,FALSE)</f>
        <v>EXTRACTOR HELICOCENTRIFUGO - DIAMETRO 200 MM (8") - 220V/1PH/60HZ - STAR COLD - MF-200P (EQV TD800/200)</v>
      </c>
      <c r="C6" s="121" t="str">
        <f>VLOOKUP(A6,STOCKSANLUIS[],5,FALSE)</f>
        <v>STAR COLD</v>
      </c>
      <c r="D6" s="132">
        <f>VLOOKUP(A6,STOCKSANLUIS[],10,FALSE)</f>
        <v>9</v>
      </c>
      <c r="E6" s="131">
        <f>VLOOKUP(Tabla5[[#This Row],[CODIGO]],STOCK_PUENTEPIEDRA[],8,FALSE)</f>
        <v>97</v>
      </c>
      <c r="F6" s="131">
        <v>6</v>
      </c>
      <c r="G6" s="131">
        <f t="shared" si="0"/>
        <v>-3</v>
      </c>
      <c r="H6" s="131" t="str">
        <f t="shared" si="1"/>
        <v>SOBRESTOCK</v>
      </c>
      <c r="I6" s="134" t="str">
        <f>VLOOKUP(A6,STOCKSANLUIS[],11,FALSE)</f>
        <v>B</v>
      </c>
      <c r="J6" s="131" t="str">
        <f>IF(Tabla5[[#This Row],[REQUERIMIENTO]]&gt;Tabla5[[#This Row],[STOCK ALM 05]],"NO TIENE STOCK PARA ABASTECER", "STOCK SUFICIENTE")</f>
        <v>STOCK SUFICIENTE</v>
      </c>
    </row>
    <row r="7" spans="1:10" x14ac:dyDescent="0.25">
      <c r="A7" s="133" t="s">
        <v>3856</v>
      </c>
      <c r="B7" s="121" t="str">
        <f>VLOOKUP(A7,STOCKSANLUIS[],2,FALSE)</f>
        <v>CORTINA DE AIRE DE 90 CM (36") - 220V/1PH/60HZ - STAR COLD - FM-1209Z/Y-MC</v>
      </c>
      <c r="C7" s="121" t="str">
        <f>VLOOKUP(A7,STOCKSANLUIS[],5,FALSE)</f>
        <v>STAR COLD</v>
      </c>
      <c r="D7" s="132">
        <f>VLOOKUP(A7,STOCKSANLUIS[],10,FALSE)</f>
        <v>10</v>
      </c>
      <c r="E7" s="131">
        <f>VLOOKUP(Tabla5[[#This Row],[CODIGO]],STOCK_PUENTEPIEDRA[],8,FALSE)</f>
        <v>36</v>
      </c>
      <c r="F7" s="131">
        <v>10</v>
      </c>
      <c r="G7" s="131">
        <f t="shared" si="0"/>
        <v>0</v>
      </c>
      <c r="H7" s="131" t="str">
        <f t="shared" si="1"/>
        <v>STOCK COMPLETO</v>
      </c>
      <c r="I7" s="134" t="str">
        <f>VLOOKUP(A7,STOCKSANLUIS[],11,FALSE)</f>
        <v>B</v>
      </c>
      <c r="J7" s="131" t="str">
        <f>IF(Tabla5[[#This Row],[REQUERIMIENTO]]&gt;Tabla5[[#This Row],[STOCK ALM 05]],"NO TIENE STOCK PARA ABASTECER", "STOCK SUFICIENTE")</f>
        <v>STOCK SUFICIENTE</v>
      </c>
    </row>
    <row r="8" spans="1:10" hidden="1" x14ac:dyDescent="0.25">
      <c r="A8" s="133" t="s">
        <v>2541</v>
      </c>
      <c r="B8" s="121" t="str">
        <f>VLOOKUP(A8,STOCKSANLUIS[],2,FALSE)</f>
        <v>EQUIPO DE A/A MINI SPLIT FRIO SOLO - 12000 BTU - R410A - 220V/1PH/60HZ - TEMP BLUE MADE BY CARRIER INTERAMERICA CORPORATION</v>
      </c>
      <c r="C8" s="121" t="str">
        <f>VLOOKUP(A8,STOCKSANLUIS[],5,FALSE)</f>
        <v>TEMP BLUE</v>
      </c>
      <c r="D8" s="132">
        <f>VLOOKUP(A8,STOCKSANLUIS[],10,FALSE)</f>
        <v>1</v>
      </c>
      <c r="E8" s="131">
        <f>VLOOKUP(Tabla5[[#This Row],[CODIGO]],STOCK_PUENTEPIEDRA[],8,FALSE)</f>
        <v>11</v>
      </c>
      <c r="F8" s="131">
        <f t="shared" ref="F8:F13" si="2">IF(I8="A",3,2)</f>
        <v>3</v>
      </c>
      <c r="G8" s="131">
        <f t="shared" si="0"/>
        <v>2</v>
      </c>
      <c r="H8" s="131" t="str">
        <f t="shared" si="1"/>
        <v>FALTA STOCKEAR</v>
      </c>
      <c r="I8" s="134" t="str">
        <f>VLOOKUP(A8,STOCKSANLUIS[],11,FALSE)</f>
        <v>A</v>
      </c>
      <c r="J8" s="131" t="str">
        <f>IF(Tabla5[[#This Row],[REQUERIMIENTO]]&gt;Tabla5[[#This Row],[STOCK ALM 05]],"NO TIENE STOCK PARA ABASTECER", "STOCK SUFICIENTE")</f>
        <v>STOCK SUFICIENTE</v>
      </c>
    </row>
    <row r="9" spans="1:10" hidden="1" x14ac:dyDescent="0.25">
      <c r="A9" s="133" t="s">
        <v>2543</v>
      </c>
      <c r="B9" s="121" t="str">
        <f>VLOOKUP(A9,STOCKSANLUIS[],2,FALSE)</f>
        <v>EQUIPO DE A/A MINI SPLIT FRIO SOLO - 18000 BTU - R410A - 220V/1PH/60HZ - TEMP BLUE MADE BY CARRIER INTERAMERICA CORPORATION</v>
      </c>
      <c r="C9" s="121" t="str">
        <f>VLOOKUP(A9,STOCKSANLUIS[],5,FALSE)</f>
        <v>TEMP BLUE</v>
      </c>
      <c r="D9" s="132">
        <f>VLOOKUP(A9,STOCKSANLUIS[],10,FALSE)</f>
        <v>3</v>
      </c>
      <c r="E9" s="131">
        <f>VLOOKUP(Tabla5[[#This Row],[CODIGO]],STOCK_PUENTEPIEDRA[],8,FALSE)</f>
        <v>13</v>
      </c>
      <c r="F9" s="131">
        <f t="shared" si="2"/>
        <v>3</v>
      </c>
      <c r="G9" s="131">
        <f t="shared" si="0"/>
        <v>0</v>
      </c>
      <c r="H9" s="131" t="str">
        <f t="shared" si="1"/>
        <v>STOCK COMPLETO</v>
      </c>
      <c r="I9" s="134" t="str">
        <f>VLOOKUP(A9,STOCKSANLUIS[],11,FALSE)</f>
        <v>A</v>
      </c>
      <c r="J9" s="131" t="str">
        <f>IF(Tabla5[[#This Row],[REQUERIMIENTO]]&gt;Tabla5[[#This Row],[STOCK ALM 05]],"NO TIENE STOCK PARA ABASTECER", "STOCK SUFICIENTE")</f>
        <v>STOCK SUFICIENTE</v>
      </c>
    </row>
    <row r="10" spans="1:10" hidden="1" x14ac:dyDescent="0.25">
      <c r="A10" s="133" t="s">
        <v>3100</v>
      </c>
      <c r="B10" s="121" t="str">
        <f>VLOOKUP(A10,STOCKSANLUIS[],2,FALSE)</f>
        <v>EQUIPO DE A/A MINI SPLIT FRIO SOLO INVERTER - 18000BTU - R410A - 220V/1PH/60HZ - TEMP BLUE MADE BY CARRIER ENTERPRISE</v>
      </c>
      <c r="C10" s="121" t="str">
        <f>VLOOKUP(A10,STOCKSANLUIS[],5,FALSE)</f>
        <v>TEMP BLUE</v>
      </c>
      <c r="D10" s="132">
        <f>VLOOKUP(A10,STOCKSANLUIS[],10,FALSE)</f>
        <v>0</v>
      </c>
      <c r="E10" s="131">
        <f>VLOOKUP(Tabla5[[#This Row],[CODIGO]],STOCK_PUENTEPIEDRA[],8,FALSE)</f>
        <v>0</v>
      </c>
      <c r="F10" s="131">
        <f t="shared" si="2"/>
        <v>2</v>
      </c>
      <c r="G10" s="131">
        <f t="shared" si="0"/>
        <v>2</v>
      </c>
      <c r="H10" s="131" t="str">
        <f t="shared" si="1"/>
        <v>FALTA STOCKEAR</v>
      </c>
      <c r="I10" s="134" t="str">
        <f>VLOOKUP(A10,STOCKSANLUIS[],11,FALSE)</f>
        <v>B</v>
      </c>
      <c r="J10" s="131" t="str">
        <f>IF(Tabla5[[#This Row],[REQUERIMIENTO]]&gt;Tabla5[[#This Row],[STOCK ALM 05]],"NO TIENE STOCK PARA ABASTECER", "STOCK SUFICIENTE")</f>
        <v>NO TIENE STOCK PARA ABASTECER</v>
      </c>
    </row>
    <row r="11" spans="1:10" hidden="1" x14ac:dyDescent="0.25">
      <c r="A11" s="133" t="s">
        <v>3649</v>
      </c>
      <c r="B11" s="121" t="str">
        <f>VLOOKUP(A11,STOCKSANLUIS[],2,FALSE)</f>
        <v>CONDENSADOR DE 36000 BTU/H CDU VERTICAL ST R410A 208-230V/60HZ/1PH - TEMP BLUE MADE BY CARRIER ENTERPRISE - FRIO SOLO - TBA41A-036-V3N1C</v>
      </c>
      <c r="C11" s="121" t="str">
        <f>VLOOKUP(A11,STOCKSANLUIS[],5,FALSE)</f>
        <v>TEMP BLUE</v>
      </c>
      <c r="D11" s="132">
        <f>VLOOKUP(A11,STOCKSANLUIS[],10,FALSE)</f>
        <v>0</v>
      </c>
      <c r="E11" s="131">
        <f>VLOOKUP(Tabla5[[#This Row],[CODIGO]],STOCK_PUENTEPIEDRA[],8,FALSE)</f>
        <v>0</v>
      </c>
      <c r="F11" s="131">
        <f t="shared" si="2"/>
        <v>3</v>
      </c>
      <c r="G11" s="131">
        <f t="shared" si="0"/>
        <v>3</v>
      </c>
      <c r="H11" s="131" t="str">
        <f t="shared" si="1"/>
        <v>FALTA STOCKEAR</v>
      </c>
      <c r="I11" s="134" t="str">
        <f>VLOOKUP(A11,STOCKSANLUIS[],11,FALSE)</f>
        <v>A</v>
      </c>
      <c r="J11" s="131" t="str">
        <f>IF(Tabla5[[#This Row],[REQUERIMIENTO]]&gt;Tabla5[[#This Row],[STOCK ALM 05]],"NO TIENE STOCK PARA ABASTECER", "STOCK SUFICIENTE")</f>
        <v>NO TIENE STOCK PARA ABASTECER</v>
      </c>
    </row>
    <row r="12" spans="1:10" hidden="1" x14ac:dyDescent="0.25">
      <c r="A12" s="133" t="s">
        <v>2545</v>
      </c>
      <c r="B12" s="121" t="str">
        <f>VLOOKUP(A12,STOCKSANLUIS[],2,FALSE)</f>
        <v>EQUIPO DE A/A MINI SPLIT FRIO SOLO - 24000 BTU - R410A - 220V/1PH/60HZ - TEMP BLUE MADE BY CARRIER INTERAMERICA CORPORATION</v>
      </c>
      <c r="C12" s="121" t="str">
        <f>VLOOKUP(A12,STOCKSANLUIS[],5,FALSE)</f>
        <v>TEMP BLUE</v>
      </c>
      <c r="D12" s="132">
        <f>VLOOKUP(A12,STOCKSANLUIS[],10,FALSE)</f>
        <v>2</v>
      </c>
      <c r="E12" s="131">
        <f>VLOOKUP(Tabla5[[#This Row],[CODIGO]],STOCK_PUENTEPIEDRA[],8,FALSE)</f>
        <v>37</v>
      </c>
      <c r="F12" s="131">
        <f t="shared" si="2"/>
        <v>3</v>
      </c>
      <c r="G12" s="131">
        <f t="shared" si="0"/>
        <v>1</v>
      </c>
      <c r="H12" s="131" t="str">
        <f t="shared" si="1"/>
        <v>FALTA STOCKEAR</v>
      </c>
      <c r="I12" s="134" t="str">
        <f>VLOOKUP(A12,STOCKSANLUIS[],11,FALSE)</f>
        <v>A</v>
      </c>
      <c r="J12" s="131" t="str">
        <f>IF(Tabla5[[#This Row],[REQUERIMIENTO]]&gt;Tabla5[[#This Row],[STOCK ALM 05]],"NO TIENE STOCK PARA ABASTECER", "STOCK SUFICIENTE")</f>
        <v>STOCK SUFICIENTE</v>
      </c>
    </row>
    <row r="13" spans="1:10" hidden="1" x14ac:dyDescent="0.25">
      <c r="A13" s="133" t="s">
        <v>2547</v>
      </c>
      <c r="B13" s="121" t="str">
        <f>VLOOKUP(A13,STOCKSANLUIS[],2,FALSE)</f>
        <v>EQUIPO DE A/A MINI SPLIT FRIO SOLO - 36000 BTU - R410A - 220V/1PH/60HZ - TEMP BLUE MADE BY CARRIER INTERAMERICA CORPORATION</v>
      </c>
      <c r="C13" s="121" t="str">
        <f>VLOOKUP(A13,STOCKSANLUIS[],5,FALSE)</f>
        <v>TEMP BLUE</v>
      </c>
      <c r="D13" s="132">
        <f>VLOOKUP(A13,STOCKSANLUIS[],10,FALSE)</f>
        <v>0</v>
      </c>
      <c r="E13" s="131">
        <f>VLOOKUP(Tabla5[[#This Row],[CODIGO]],STOCK_PUENTEPIEDRA[],8,FALSE)</f>
        <v>28</v>
      </c>
      <c r="F13" s="131">
        <f t="shared" si="2"/>
        <v>3</v>
      </c>
      <c r="G13" s="131">
        <f t="shared" si="0"/>
        <v>3</v>
      </c>
      <c r="H13" s="131" t="str">
        <f t="shared" si="1"/>
        <v>FALTA STOCKEAR</v>
      </c>
      <c r="I13" s="134" t="str">
        <f>VLOOKUP(A13,STOCKSANLUIS[],11,FALSE)</f>
        <v>A</v>
      </c>
      <c r="J13" s="131" t="str">
        <f>IF(Tabla5[[#This Row],[REQUERIMIENTO]]&gt;Tabla5[[#This Row],[STOCK ALM 05]],"NO TIENE STOCK PARA ABASTECER", "STOCK SUFICIENTE")</f>
        <v>STOCK SUFICIENTE</v>
      </c>
    </row>
    <row r="14" spans="1:10" hidden="1" x14ac:dyDescent="0.25">
      <c r="A14" s="133" t="s">
        <v>3096</v>
      </c>
      <c r="B14" s="121" t="str">
        <f>VLOOKUP(A14,STOCKSANLUIS[],2,FALSE)</f>
        <v>EQUIPO DE A/A MINI SPLIT FRIO SOLO INVERTER WI FI - 12000 BTU/H - R410A - 220V/1PH/60HZ - TEMP BLUE MADE BY CARRIER INTERAMERICA CORPORATION - S - AHRI USA CERTIFICATED</v>
      </c>
      <c r="C14" s="121" t="str">
        <f>VLOOKUP(A14,STOCKSANLUIS[],5,FALSE)</f>
        <v>TEMP BLUE</v>
      </c>
      <c r="D14" s="132">
        <f>VLOOKUP(A14,STOCKSANLUIS[],10,FALSE)</f>
        <v>2</v>
      </c>
      <c r="E14" s="131">
        <f>VLOOKUP(Tabla5[[#This Row],[CODIGO]],STOCK_PUENTEPIEDRA[],8,FALSE)</f>
        <v>39</v>
      </c>
      <c r="F14" s="131">
        <v>3</v>
      </c>
      <c r="G14" s="131">
        <f t="shared" si="0"/>
        <v>1</v>
      </c>
      <c r="H14" s="131" t="str">
        <f t="shared" si="1"/>
        <v>FALTA STOCKEAR</v>
      </c>
      <c r="I14" s="134" t="str">
        <f>VLOOKUP(A14,STOCKSANLUIS[],11,FALSE)</f>
        <v>B</v>
      </c>
      <c r="J14" s="131" t="str">
        <f>IF(Tabla5[[#This Row],[REQUERIMIENTO]]&gt;Tabla5[[#This Row],[STOCK ALM 05]],"NO TIENE STOCK PARA ABASTECER", "STOCK SUFICIENTE")</f>
        <v>STOCK SUFICIENTE</v>
      </c>
    </row>
    <row r="15" spans="1:10" hidden="1" x14ac:dyDescent="0.25">
      <c r="A15" s="133" t="s">
        <v>3794</v>
      </c>
      <c r="B15" s="121" t="str">
        <f>VLOOKUP(A15,STOCKSANLUIS[],2,FALSE)</f>
        <v>EQUIPO DE A/A MINI SPLIT FRIO SOLO - 12000 BTU - R410A - 220V/1PH/60HZ - TEMP BLUE MADE BY CARRIER ENTERPRISE TBH41J-012-H3N1C / TBG41J-012PH3N1C</v>
      </c>
      <c r="C15" s="121" t="str">
        <f>VLOOKUP(A15,STOCKSANLUIS[],5,FALSE)</f>
        <v>TEMP BLUE</v>
      </c>
      <c r="D15" s="132">
        <f>VLOOKUP(A15,STOCKSANLUIS[],10,FALSE)</f>
        <v>0</v>
      </c>
      <c r="E15" s="131">
        <f>VLOOKUP(Tabla5[[#This Row],[CODIGO]],STOCK_PUENTEPIEDRA[],8,FALSE)</f>
        <v>0</v>
      </c>
      <c r="F15" s="131">
        <f t="shared" ref="F15:F20" si="3">IF(I15="A",3,2)</f>
        <v>2</v>
      </c>
      <c r="G15" s="131">
        <f t="shared" si="0"/>
        <v>2</v>
      </c>
      <c r="H15" s="131" t="str">
        <f t="shared" si="1"/>
        <v>FALTA STOCKEAR</v>
      </c>
      <c r="I15" s="134" t="str">
        <f>VLOOKUP(A15,STOCKSANLUIS[],11,FALSE)</f>
        <v>B</v>
      </c>
      <c r="J15" s="131" t="str">
        <f>IF(Tabla5[[#This Row],[REQUERIMIENTO]]&gt;Tabla5[[#This Row],[STOCK ALM 05]],"NO TIENE STOCK PARA ABASTECER", "STOCK SUFICIENTE")</f>
        <v>NO TIENE STOCK PARA ABASTECER</v>
      </c>
    </row>
    <row r="16" spans="1:10" hidden="1" x14ac:dyDescent="0.25">
      <c r="A16" s="133" t="s">
        <v>3796</v>
      </c>
      <c r="B16" s="121" t="str">
        <f>VLOOKUP(A16,STOCKSANLUIS[],2,FALSE)</f>
        <v>EQUIPO DE A/A MINI SPLIT FRIO SOLO - 18000 BTU - R410A - 220V/1PH/60HZ - TEMP BLUE MADE BY CARRIER ENTERPRISE TBH41J-018-H3N1C / TBG41J-018PH3N1C</v>
      </c>
      <c r="C16" s="121" t="str">
        <f>VLOOKUP(A16,STOCKSANLUIS[],5,FALSE)</f>
        <v>TEMP BLUE</v>
      </c>
      <c r="D16" s="132">
        <f>VLOOKUP(A16,STOCKSANLUIS[],10,FALSE)</f>
        <v>0</v>
      </c>
      <c r="E16" s="131">
        <f>VLOOKUP(Tabla5[[#This Row],[CODIGO]],STOCK_PUENTEPIEDRA[],8,FALSE)</f>
        <v>0</v>
      </c>
      <c r="F16" s="131">
        <f t="shared" si="3"/>
        <v>2</v>
      </c>
      <c r="G16" s="131">
        <f t="shared" si="0"/>
        <v>2</v>
      </c>
      <c r="H16" s="131" t="str">
        <f t="shared" si="1"/>
        <v>FALTA STOCKEAR</v>
      </c>
      <c r="I16" s="134" t="str">
        <f>VLOOKUP(A16,STOCKSANLUIS[],11,FALSE)</f>
        <v>B</v>
      </c>
      <c r="J16" s="131" t="str">
        <f>IF(Tabla5[[#This Row],[REQUERIMIENTO]]&gt;Tabla5[[#This Row],[STOCK ALM 05]],"NO TIENE STOCK PARA ABASTECER", "STOCK SUFICIENTE")</f>
        <v>NO TIENE STOCK PARA ABASTECER</v>
      </c>
    </row>
    <row r="17" spans="1:10" hidden="1" x14ac:dyDescent="0.25">
      <c r="A17" s="133" t="s">
        <v>3798</v>
      </c>
      <c r="B17" s="121" t="str">
        <f>VLOOKUP(A17,STOCKSANLUIS[],2,FALSE)</f>
        <v>EQUIPO DE A/A MINI SPLIT FRIO SOLO - 24000 BTU - R410A - 220V/1PH/60HZ - TEMP BLUE MADE BY CARRIER ENTERPRISE TBH41J-024-H3N1C / TBG41J-024PH3N1C</v>
      </c>
      <c r="C17" s="121" t="str">
        <f>VLOOKUP(A17,STOCKSANLUIS[],5,FALSE)</f>
        <v>TEMP BLUE</v>
      </c>
      <c r="D17" s="132">
        <f>VLOOKUP(A17,STOCKSANLUIS[],10,FALSE)</f>
        <v>0</v>
      </c>
      <c r="E17" s="131">
        <f>VLOOKUP(Tabla5[[#This Row],[CODIGO]],STOCK_PUENTEPIEDRA[],8,FALSE)</f>
        <v>0</v>
      </c>
      <c r="F17" s="131">
        <f t="shared" si="3"/>
        <v>2</v>
      </c>
      <c r="G17" s="131">
        <f t="shared" si="0"/>
        <v>2</v>
      </c>
      <c r="H17" s="131" t="str">
        <f t="shared" si="1"/>
        <v>FALTA STOCKEAR</v>
      </c>
      <c r="I17" s="134" t="str">
        <f>VLOOKUP(A17,STOCKSANLUIS[],11,FALSE)</f>
        <v>B</v>
      </c>
      <c r="J17" s="131" t="str">
        <f>IF(Tabla5[[#This Row],[REQUERIMIENTO]]&gt;Tabla5[[#This Row],[STOCK ALM 05]],"NO TIENE STOCK PARA ABASTECER", "STOCK SUFICIENTE")</f>
        <v>NO TIENE STOCK PARA ABASTECER</v>
      </c>
    </row>
    <row r="18" spans="1:10" hidden="1" x14ac:dyDescent="0.25">
      <c r="A18" s="133" t="s">
        <v>3904</v>
      </c>
      <c r="B18" s="121" t="str">
        <f>VLOOKUP(A18,STOCKSANLUIS[],2,FALSE)</f>
        <v>CONDENSADOR DE 60000 BTU/H CDU VERTICAL ST R410A 380V/60HZ/3PH - TEMP BLUE MADE BY CARRIER ENTERPRISE - FRIO SOLO - TBA410A--060-V2G1C</v>
      </c>
      <c r="C18" s="121" t="str">
        <f>VLOOKUP(A18,STOCKSANLUIS[],5,FALSE)</f>
        <v>TEMP BLUE</v>
      </c>
      <c r="D18" s="132">
        <f>VLOOKUP(A18,STOCKSANLUIS[],10,FALSE)</f>
        <v>0</v>
      </c>
      <c r="E18" s="131">
        <f>VLOOKUP(Tabla5[[#This Row],[CODIGO]],STOCK_PUENTEPIEDRA[],8,FALSE)</f>
        <v>0</v>
      </c>
      <c r="F18" s="131">
        <f t="shared" si="3"/>
        <v>2</v>
      </c>
      <c r="G18" s="131">
        <f t="shared" si="0"/>
        <v>2</v>
      </c>
      <c r="H18" s="131" t="str">
        <f t="shared" si="1"/>
        <v>FALTA STOCKEAR</v>
      </c>
      <c r="I18" s="134" t="str">
        <f>VLOOKUP(A18,STOCKSANLUIS[],11,FALSE)</f>
        <v>B</v>
      </c>
      <c r="J18" s="131" t="str">
        <f>IF(Tabla5[[#This Row],[REQUERIMIENTO]]&gt;Tabla5[[#This Row],[STOCK ALM 05]],"NO TIENE STOCK PARA ABASTECER", "STOCK SUFICIENTE")</f>
        <v>NO TIENE STOCK PARA ABASTECER</v>
      </c>
    </row>
    <row r="19" spans="1:10" hidden="1" x14ac:dyDescent="0.25">
      <c r="A19" s="133" t="s">
        <v>4007</v>
      </c>
      <c r="B19" s="121" t="str">
        <f>VLOOKUP(A19,STOCKSANLUIS[],2,FALSE)</f>
        <v>EQUIPO DE A/A MINI SPLIT FRIO SOLO INVERTER WI FI - 12000BTU - R410A - 220V/1PH/60HZ - TEMP BLUE MADE BY CARRIER ENTERPRISE AX - TBG418A-X012PH3N1C - TBH418A-X012-H3N1C</v>
      </c>
      <c r="C19" s="121" t="str">
        <f>VLOOKUP(A19,STOCKSANLUIS[],5,FALSE)</f>
        <v>TEMP BLUE</v>
      </c>
      <c r="D19" s="132">
        <f>VLOOKUP(A19,STOCKSANLUIS[],10,FALSE)</f>
        <v>0</v>
      </c>
      <c r="E19" s="131">
        <f>VLOOKUP(Tabla5[[#This Row],[CODIGO]],STOCK_PUENTEPIEDRA[],8,FALSE)</f>
        <v>0</v>
      </c>
      <c r="F19" s="131">
        <f t="shared" si="3"/>
        <v>3</v>
      </c>
      <c r="G19" s="131">
        <f t="shared" si="0"/>
        <v>3</v>
      </c>
      <c r="H19" s="131" t="str">
        <f t="shared" si="1"/>
        <v>FALTA STOCKEAR</v>
      </c>
      <c r="I19" s="134" t="str">
        <f>VLOOKUP(A19,STOCKSANLUIS[],11,FALSE)</f>
        <v>A</v>
      </c>
      <c r="J19" s="131" t="str">
        <f>IF(Tabla5[[#This Row],[REQUERIMIENTO]]&gt;Tabla5[[#This Row],[STOCK ALM 05]],"NO TIENE STOCK PARA ABASTECER", "STOCK SUFICIENTE")</f>
        <v>NO TIENE STOCK PARA ABASTECER</v>
      </c>
    </row>
    <row r="20" spans="1:10" hidden="1" x14ac:dyDescent="0.25">
      <c r="A20" s="133" t="s">
        <v>4009</v>
      </c>
      <c r="B20" s="121" t="str">
        <f>VLOOKUP(A20,STOCKSANLUIS[],2,FALSE)</f>
        <v>EQUIPO DE A/A MINI SPLIT FRIO SOLO INVERTER WI FI - 18000BTU - R410A - 220V/1PH/60HZ - TEMP BLUE MADE BY CARRIER ENTERPRISE AX - TBG418A-X018PH3N1C - TBH418A-X018-H3N1C</v>
      </c>
      <c r="C20" s="121" t="str">
        <f>VLOOKUP(A20,STOCKSANLUIS[],5,FALSE)</f>
        <v>TEMP BLUE</v>
      </c>
      <c r="D20" s="132">
        <f>VLOOKUP(A20,STOCKSANLUIS[],10,FALSE)</f>
        <v>0</v>
      </c>
      <c r="E20" s="131">
        <f>VLOOKUP(Tabla5[[#This Row],[CODIGO]],STOCK_PUENTEPIEDRA[],8,FALSE)</f>
        <v>1</v>
      </c>
      <c r="F20" s="131">
        <f t="shared" si="3"/>
        <v>3</v>
      </c>
      <c r="G20" s="131">
        <f t="shared" si="0"/>
        <v>3</v>
      </c>
      <c r="H20" s="131" t="str">
        <f t="shared" si="1"/>
        <v>FALTA STOCKEAR</v>
      </c>
      <c r="I20" s="134" t="str">
        <f>VLOOKUP(A20,STOCKSANLUIS[],11,FALSE)</f>
        <v>A</v>
      </c>
      <c r="J20" s="131" t="str">
        <f>IF(Tabla5[[#This Row],[REQUERIMIENTO]]&gt;Tabla5[[#This Row],[STOCK ALM 05]],"NO TIENE STOCK PARA ABASTECER", "STOCK SUFICIENTE")</f>
        <v>NO TIENE STOCK PARA ABASTECER</v>
      </c>
    </row>
    <row r="21" spans="1:10" hidden="1" x14ac:dyDescent="0.25">
      <c r="A21" s="133" t="s">
        <v>4011</v>
      </c>
      <c r="B21" s="121" t="str">
        <f>VLOOKUP(A21,STOCKSANLUIS[],2,FALSE)</f>
        <v>EQUIPO DE A/A MINI SPLIT FRIO SOLO INVERTER WI FI - 24000BTU - R410A - 220V/1PH/60HZ - TEMP BLUE MADE BY CARRIER ENTERPRISE AX - TBG418A-X024PH3N1C - TBH418A-X024-H3N1C</v>
      </c>
      <c r="C21" s="121" t="str">
        <f>VLOOKUP(A21,STOCKSANLUIS[],5,FALSE)</f>
        <v>TEMP BLUE</v>
      </c>
      <c r="D21" s="132">
        <f>VLOOKUP(A21,STOCKSANLUIS[],10,FALSE)</f>
        <v>0</v>
      </c>
      <c r="E21" s="131">
        <f>VLOOKUP(Tabla5[[#This Row],[CODIGO]],STOCK_PUENTEPIEDRA[],8,FALSE)</f>
        <v>0</v>
      </c>
      <c r="F21" s="131">
        <v>4</v>
      </c>
      <c r="G21" s="131">
        <f t="shared" si="0"/>
        <v>4</v>
      </c>
      <c r="H21" s="131" t="str">
        <f t="shared" si="1"/>
        <v>FALTA STOCKEAR</v>
      </c>
      <c r="I21" s="134" t="str">
        <f>VLOOKUP(A21,STOCKSANLUIS[],11,FALSE)</f>
        <v>A</v>
      </c>
      <c r="J21" s="131" t="str">
        <f>IF(Tabla5[[#This Row],[REQUERIMIENTO]]&gt;Tabla5[[#This Row],[STOCK ALM 05]],"NO TIENE STOCK PARA ABASTECER", "STOCK SUFICIENTE")</f>
        <v>NO TIENE STOCK PARA ABASTECER</v>
      </c>
    </row>
    <row r="22" spans="1:10" hidden="1" x14ac:dyDescent="0.25">
      <c r="A22" s="220" t="s">
        <v>3651</v>
      </c>
      <c r="B22" s="121" t="str">
        <f>VLOOKUP(A22,STOCKSANLUIS[],2,FALSE)</f>
        <v>CONDENSADOR DE 60000 BTU/H CDU VERTICAL ST R410A 208-230V/60HZ/3PH - TEMP BLUE MADE BY CARRIER ENTERPRISE - FRIO SOLO - TBA41A-060-V5N1C</v>
      </c>
      <c r="C22" s="121" t="str">
        <f>VLOOKUP(A22,STOCKSANLUIS[],5,FALSE)</f>
        <v>TEMP BLUE</v>
      </c>
      <c r="D22" s="132">
        <f>VLOOKUP(A22,STOCKSANLUIS[],10,FALSE)</f>
        <v>2</v>
      </c>
      <c r="E22" s="131">
        <f>VLOOKUP(Tabla5[[#This Row],[CODIGO]],STOCK_PUENTEPIEDRA[],8,FALSE)</f>
        <v>46</v>
      </c>
      <c r="F22" s="131">
        <f>IF(I22="A",3,2)</f>
        <v>3</v>
      </c>
      <c r="G22" s="131">
        <f t="shared" si="0"/>
        <v>1</v>
      </c>
      <c r="H22" s="131" t="str">
        <f t="shared" si="1"/>
        <v>FALTA STOCKEAR</v>
      </c>
      <c r="I22" s="134" t="str">
        <f>VLOOKUP(A22,STOCKSANLUIS[],11,FALSE)</f>
        <v>A</v>
      </c>
      <c r="J22" s="131" t="str">
        <f>IF(Tabla5[[#This Row],[REQUERIMIENTO]]&gt;Tabla5[[#This Row],[STOCK ALM 05]],"NO TIENE STOCK PARA ABASTECER", "STOCK SUFICIENTE")</f>
        <v>STOCK SUFICIENTE</v>
      </c>
    </row>
    <row r="23" spans="1:10" hidden="1" x14ac:dyDescent="0.25">
      <c r="A23" s="133" t="s">
        <v>3102</v>
      </c>
      <c r="B23" s="121" t="str">
        <f>VLOOKUP(A23,STOCKSANLUIS[],2,FALSE)</f>
        <v>EQUIPO DE A/A MINI SPLIT FRIO CALOR INVERTER - 18000 BTU - R410A - 220V/1PH/60HZ - TEMP BLUE</v>
      </c>
      <c r="C23" s="121" t="str">
        <f>VLOOKUP(A23,STOCKSANLUIS[],5,FALSE)</f>
        <v>TEMP BLUE</v>
      </c>
      <c r="D23" s="132">
        <f>VLOOKUP(A23,STOCKSANLUIS[],10,FALSE)</f>
        <v>0</v>
      </c>
      <c r="E23" s="131">
        <f>VLOOKUP(Tabla5[[#This Row],[CODIGO]],STOCK_PUENTEPIEDRA[],8,FALSE)</f>
        <v>0</v>
      </c>
      <c r="F23" s="131">
        <f>IF(I23="A",3,2)</f>
        <v>3</v>
      </c>
      <c r="G23" s="131">
        <f t="shared" si="0"/>
        <v>3</v>
      </c>
      <c r="H23" s="131" t="str">
        <f t="shared" si="1"/>
        <v>FALTA STOCKEAR</v>
      </c>
      <c r="I23" s="134" t="str">
        <f>VLOOKUP(A23,STOCKSANLUIS[],11,FALSE)</f>
        <v>A</v>
      </c>
      <c r="J23" s="131" t="str">
        <f>IF(Tabla5[[#This Row],[REQUERIMIENTO]]&gt;Tabla5[[#This Row],[STOCK ALM 05]],"NO TIENE STOCK PARA ABASTECER", "STOCK SUFICIENTE")</f>
        <v>NO TIENE STOCK PARA ABASTECER</v>
      </c>
    </row>
    <row r="24" spans="1:10" hidden="1" x14ac:dyDescent="0.25">
      <c r="A24" s="133" t="s">
        <v>3655</v>
      </c>
      <c r="B24" s="121" t="str">
        <f>VLOOKUP(A24,STOCKSANLUIS[],2,FALSE)</f>
        <v>EVAPORADOR PISO TECHO 36000 BTU/H EVAP F/C ST R410A 208-230V/60HZ/1PH - TEMP BLUE MADE BY CARRIER ENTERPRISE - FRIO SOLO - TBF41D-036-M3N1C</v>
      </c>
      <c r="C24" s="121" t="str">
        <f>VLOOKUP(A24,STOCKSANLUIS[],5,FALSE)</f>
        <v>TEMP BLUE</v>
      </c>
      <c r="D24" s="132">
        <f>VLOOKUP(A24,STOCKSANLUIS[],10,FALSE)</f>
        <v>1</v>
      </c>
      <c r="E24" s="131">
        <f>VLOOKUP(Tabla5[[#This Row],[CODIGO]],STOCK_PUENTEPIEDRA[],8,FALSE)</f>
        <v>25</v>
      </c>
      <c r="F24" s="131">
        <f>IF(I24="A",3,2)</f>
        <v>2</v>
      </c>
      <c r="G24" s="131">
        <f t="shared" si="0"/>
        <v>1</v>
      </c>
      <c r="H24" s="131" t="str">
        <f t="shared" si="1"/>
        <v>FALTA STOCKEAR</v>
      </c>
      <c r="I24" s="134" t="str">
        <f>VLOOKUP(A24,STOCKSANLUIS[],11,FALSE)</f>
        <v>B</v>
      </c>
      <c r="J24" s="131" t="str">
        <f>IF(Tabla5[[#This Row],[REQUERIMIENTO]]&gt;Tabla5[[#This Row],[STOCK ALM 05]],"NO TIENE STOCK PARA ABASTECER", "STOCK SUFICIENTE")</f>
        <v>STOCK SUFICIENTE</v>
      </c>
    </row>
    <row r="25" spans="1:10" hidden="1" x14ac:dyDescent="0.25">
      <c r="A25" s="133" t="s">
        <v>3927</v>
      </c>
      <c r="B25" s="121" t="str">
        <f>VLOOKUP(A25,STOCKSANLUIS[],2,FALSE)</f>
        <v>EQUIPO DE A/A MINI SPLIT FRIO SOLO - 12000 BTU - R410A - 220V/1PH/60HZ - VIKING "VIKINGO" - PROUDLY DESIGNED IN USA - GOLD FIN PROTECTION -  XJ14-12-4E-2-P / XJ14-12-4C-2-P - MADE IN P.R.C.</v>
      </c>
      <c r="C25" s="121" t="str">
        <f>VLOOKUP(A25,STOCKSANLUIS[],5,FALSE)</f>
        <v>VIKING</v>
      </c>
      <c r="D25" s="132">
        <f>VLOOKUP(A25,STOCKSANLUIS[],10,FALSE)</f>
        <v>0</v>
      </c>
      <c r="E25" s="131">
        <f>VLOOKUP(Tabla5[[#This Row],[CODIGO]],STOCK_PUENTEPIEDRA[],8,FALSE)</f>
        <v>1</v>
      </c>
      <c r="F25" s="131">
        <v>5</v>
      </c>
      <c r="G25" s="131">
        <f t="shared" si="0"/>
        <v>5</v>
      </c>
      <c r="H25" s="131" t="str">
        <f t="shared" si="1"/>
        <v>FALTA STOCKEAR</v>
      </c>
      <c r="I25" s="134" t="str">
        <f>VLOOKUP(A25,STOCKSANLUIS[],11,FALSE)</f>
        <v>B</v>
      </c>
      <c r="J25" s="131" t="str">
        <f>IF(Tabla5[[#This Row],[REQUERIMIENTO]]&gt;Tabla5[[#This Row],[STOCK ALM 05]],"NO TIENE STOCK PARA ABASTECER", "STOCK SUFICIENTE")</f>
        <v>NO TIENE STOCK PARA ABASTECER</v>
      </c>
    </row>
    <row r="26" spans="1:10" hidden="1" x14ac:dyDescent="0.25">
      <c r="A26" s="133" t="s">
        <v>3929</v>
      </c>
      <c r="B26" s="121" t="str">
        <f>VLOOKUP(A26,STOCKSANLUIS[],2,FALSE)</f>
        <v>EQUIPO DE A/A MINI SPLIT FRIO SOLO - 18000 BTU - R410A - 220V/1PH/60HZ - VIKING "VIKINGO" - PROUDLY DESIGNED IN USA - GOLD FIN PROTECTION - XJ14-18-4E-2-P /  XJ14-18-4C-2-P - MADE IN P.R.C.</v>
      </c>
      <c r="C26" s="121" t="str">
        <f>VLOOKUP(A26,STOCKSANLUIS[],5,FALSE)</f>
        <v>VIKING</v>
      </c>
      <c r="D26" s="132">
        <f>VLOOKUP(A26,STOCKSANLUIS[],10,FALSE)</f>
        <v>5</v>
      </c>
      <c r="E26" s="131">
        <f>VLOOKUP(Tabla5[[#This Row],[CODIGO]],STOCK_PUENTEPIEDRA[],8,FALSE)</f>
        <v>21</v>
      </c>
      <c r="F26" s="131">
        <v>5</v>
      </c>
      <c r="G26" s="131">
        <f t="shared" si="0"/>
        <v>0</v>
      </c>
      <c r="H26" s="131" t="str">
        <f t="shared" si="1"/>
        <v>STOCK COMPLETO</v>
      </c>
      <c r="I26" s="134" t="str">
        <f>VLOOKUP(A26,STOCKSANLUIS[],11,FALSE)</f>
        <v>B</v>
      </c>
      <c r="J26" s="131" t="str">
        <f>IF(Tabla5[[#This Row],[REQUERIMIENTO]]&gt;Tabla5[[#This Row],[STOCK ALM 05]],"NO TIENE STOCK PARA ABASTECER", "STOCK SUFICIENTE")</f>
        <v>STOCK SUFICIENTE</v>
      </c>
    </row>
    <row r="27" spans="1:10" hidden="1" x14ac:dyDescent="0.25">
      <c r="A27" s="158" t="s">
        <v>3931</v>
      </c>
      <c r="B27" s="121" t="str">
        <f>VLOOKUP(A27,STOCKSANLUIS[],2,FALSE)</f>
        <v>EQUIPO DE A/A MINI SPLIT FRIO SOLO - 24000 BTU - R410A - 220V/1PH/60HZ - VIKING "VIKINGO" - PROUDLY DESIGNED IN USA - GOLD FIN PROTECTION - XJ14-24-4E-2-P  / XJ14-24-4C-2-P - MADE IN P.R.C.</v>
      </c>
      <c r="C27" s="121" t="str">
        <f>VLOOKUP(A27,STOCKSANLUIS[],5,FALSE)</f>
        <v>VIKING</v>
      </c>
      <c r="D27" s="132">
        <f>VLOOKUP(A27,STOCKSANLUIS[],10,FALSE)</f>
        <v>5</v>
      </c>
      <c r="E27" s="131">
        <f>VLOOKUP(Tabla5[[#This Row],[CODIGO]],STOCK_PUENTEPIEDRA[],8,FALSE)</f>
        <v>41</v>
      </c>
      <c r="F27" s="131">
        <v>5</v>
      </c>
      <c r="G27" s="131">
        <f t="shared" si="0"/>
        <v>0</v>
      </c>
      <c r="H27" s="131" t="str">
        <f t="shared" si="1"/>
        <v>STOCK COMPLETO</v>
      </c>
      <c r="I27" s="134" t="str">
        <f>VLOOKUP(A27,STOCKSANLUIS[],11,FALSE)</f>
        <v>B</v>
      </c>
      <c r="J27" s="131" t="str">
        <f>IF(Tabla5[[#This Row],[REQUERIMIENTO]]&gt;Tabla5[[#This Row],[STOCK ALM 05]],"NO TIENE STOCK PARA ABASTECER", "STOCK SUFICIENTE")</f>
        <v>STOCK SUFICIENTE</v>
      </c>
    </row>
    <row r="28" spans="1:10" x14ac:dyDescent="0.25">
      <c r="A28" s="133" t="s">
        <v>3860</v>
      </c>
      <c r="B28" s="121" t="str">
        <f>VLOOKUP(A28,STOCKSANLUIS[],2,FALSE)</f>
        <v>CORTINA DE AIRE DE 150 CM (60") - 220V/1PH/60HZ - STAR COLD - FM-1215Z/Y-MC</v>
      </c>
      <c r="C28" s="121" t="str">
        <f>VLOOKUP(A28,STOCKSANLUIS[],5,FALSE)</f>
        <v>STAR COLD</v>
      </c>
      <c r="D28" s="132">
        <f>VLOOKUP(A28,STOCKSANLUIS[],10,FALSE)</f>
        <v>8</v>
      </c>
      <c r="E28" s="131">
        <f>VLOOKUP(Tabla5[[#This Row],[CODIGO]],STOCK_PUENTEPIEDRA[],8,FALSE)</f>
        <v>23</v>
      </c>
      <c r="F28" s="131">
        <v>10</v>
      </c>
      <c r="G28" s="131">
        <f t="shared" si="0"/>
        <v>2</v>
      </c>
      <c r="H28" s="131" t="str">
        <f t="shared" si="1"/>
        <v>FALTA STOCKEAR</v>
      </c>
      <c r="I28" s="134" t="str">
        <f>VLOOKUP(A28,STOCKSANLUIS[],11,FALSE)</f>
        <v>B</v>
      </c>
      <c r="J28" s="131" t="str">
        <f>IF(Tabla5[[#This Row],[REQUERIMIENTO]]&gt;Tabla5[[#This Row],[STOCK ALM 05]],"NO TIENE STOCK PARA ABASTECER", "STOCK SUFICIENTE")</f>
        <v>STOCK SUFICIENTE</v>
      </c>
    </row>
    <row r="29" spans="1:10" hidden="1" x14ac:dyDescent="0.25">
      <c r="A29" s="133" t="s">
        <v>3858</v>
      </c>
      <c r="B29" s="121" t="str">
        <f>VLOOKUP(A29,STOCKSANLUIS[],2,FALSE)</f>
        <v>CORTINA DE AIRE DE 120 CM (48") - 220V/1PH/60HZ - STAR COLD - FM-1212Z/Y-MC</v>
      </c>
      <c r="C29" s="121" t="str">
        <f>VLOOKUP(A29,STOCKSANLUIS[],5,FALSE)</f>
        <v>STAR COLD</v>
      </c>
      <c r="D29" s="132">
        <f>VLOOKUP(A29,STOCKSANLUIS[],10,FALSE)</f>
        <v>0</v>
      </c>
      <c r="E29" s="131">
        <f>VLOOKUP(Tabla5[[#This Row],[CODIGO]],STOCK_PUENTEPIEDRA[],8,FALSE)</f>
        <v>0</v>
      </c>
      <c r="F29" s="131">
        <v>10</v>
      </c>
      <c r="G29" s="131">
        <f t="shared" si="0"/>
        <v>10</v>
      </c>
      <c r="H29" s="131" t="str">
        <f t="shared" si="1"/>
        <v>FALTA STOCKEAR</v>
      </c>
      <c r="I29" s="134" t="str">
        <f>VLOOKUP(A29,STOCKSANLUIS[],11,FALSE)</f>
        <v>B</v>
      </c>
      <c r="J29" s="131" t="str">
        <f>IF(Tabla5[[#This Row],[REQUERIMIENTO]]&gt;Tabla5[[#This Row],[STOCK ALM 05]],"NO TIENE STOCK PARA ABASTECER", "STOCK SUFICIENTE")</f>
        <v>NO TIENE STOCK PARA ABASTECER</v>
      </c>
    </row>
    <row r="30" spans="1:10" hidden="1" x14ac:dyDescent="0.25">
      <c r="A30" s="133" t="s">
        <v>3657</v>
      </c>
      <c r="B30" s="121" t="str">
        <f>VLOOKUP(A30,STOCKSANLUIS[],2,FALSE)</f>
        <v>EVAPORADOR PISO TECHO 60000 BTU/H EVAP F/C ST R410A 208-230V/60HZ/1PH - TEMP BLUE MADE BY CARRIER ENTERPRISE - FRIO SOLO - TBF41D-060-M3N1C</v>
      </c>
      <c r="C30" s="121" t="str">
        <f>VLOOKUP(A30,STOCKSANLUIS[],5,FALSE)</f>
        <v>TEMP BLUE</v>
      </c>
      <c r="D30" s="132">
        <f>VLOOKUP(A30,STOCKSANLUIS[],10,FALSE)</f>
        <v>2</v>
      </c>
      <c r="E30" s="131">
        <f>VLOOKUP(Tabla5[[#This Row],[CODIGO]],STOCK_PUENTEPIEDRA[],8,FALSE)</f>
        <v>21</v>
      </c>
      <c r="F30" s="131">
        <f>IF(I30="A",3,2)</f>
        <v>3</v>
      </c>
      <c r="G30" s="131">
        <f t="shared" si="0"/>
        <v>1</v>
      </c>
      <c r="H30" s="131" t="str">
        <f t="shared" si="1"/>
        <v>FALTA STOCKEAR</v>
      </c>
      <c r="I30" s="134" t="str">
        <f>VLOOKUP(A30,STOCKSANLUIS[],11,FALSE)</f>
        <v>A</v>
      </c>
      <c r="J30" s="131" t="str">
        <f>IF(Tabla5[[#This Row],[REQUERIMIENTO]]&gt;Tabla5[[#This Row],[STOCK ALM 05]],"NO TIENE STOCK PARA ABASTECER", "STOCK SUFICIENTE")</f>
        <v>STOCK SUFICIENTE</v>
      </c>
    </row>
    <row r="31" spans="1:10" hidden="1" x14ac:dyDescent="0.25">
      <c r="A31" s="133" t="s">
        <v>3758</v>
      </c>
      <c r="B31" s="121" t="str">
        <f>VLOOKUP(A31,STOCKSANLUIS[],2,FALSE)</f>
        <v>EQUIPO DE A/A MINI SPLIT FRIO SOLO INVERTER WI FI - 24000 BTU/H - R410A - 220V/1PH/60HZ - TEMP BLUE MADE BY CARRIER INTERAMERICA CORPORATION - S - AHRI USA CERTIFICATED</v>
      </c>
      <c r="C31" s="121" t="str">
        <f>VLOOKUP(A31,STOCKSANLUIS[],5,FALSE)</f>
        <v>TEMP BLUE</v>
      </c>
      <c r="D31" s="132">
        <f>VLOOKUP(A31,STOCKSANLUIS[],10,FALSE)</f>
        <v>1</v>
      </c>
      <c r="E31" s="131">
        <f>VLOOKUP(Tabla5[[#This Row],[CODIGO]],STOCK_PUENTEPIEDRA[],8,FALSE)</f>
        <v>35</v>
      </c>
      <c r="F31" s="131">
        <v>3</v>
      </c>
      <c r="G31" s="131">
        <f t="shared" si="0"/>
        <v>2</v>
      </c>
      <c r="H31" s="131" t="str">
        <f t="shared" si="1"/>
        <v>FALTA STOCKEAR</v>
      </c>
      <c r="I31" s="134" t="str">
        <f>VLOOKUP(A31,STOCKSANLUIS[],11,FALSE)</f>
        <v>B</v>
      </c>
      <c r="J31" s="131" t="str">
        <f>IF(Tabla5[[#This Row],[REQUERIMIENTO]]&gt;Tabla5[[#This Row],[STOCK ALM 05]],"NO TIENE STOCK PARA ABASTECER", "STOCK SUFICIENTE")</f>
        <v>STOCK SUFICIENTE</v>
      </c>
    </row>
    <row r="32" spans="1:10" hidden="1" x14ac:dyDescent="0.25">
      <c r="A32" s="133" t="s">
        <v>19225</v>
      </c>
      <c r="B32" s="121" t="str">
        <f>VLOOKUP(A32,STOCKSANLUIS[],2,FALSE)</f>
        <v>EXTRACTOR HELICOCENTRIFUGO - DIAMETRO 100 MM (4") - 220V/1PH/60HZ - STAR COLD - MF-100P (EQV TD250/100)</v>
      </c>
      <c r="C32" s="121" t="str">
        <f>VLOOKUP(A32,STOCKSANLUIS[],5,FALSE)</f>
        <v>STAR COLD</v>
      </c>
      <c r="D32" s="132">
        <f>VLOOKUP(A32,STOCKSANLUIS[],10,FALSE)</f>
        <v>7</v>
      </c>
      <c r="E32" s="131">
        <f>VLOOKUP(Tabla5[[#This Row],[CODIGO]],STOCK_PUENTEPIEDRA[],8,FALSE)</f>
        <v>14</v>
      </c>
      <c r="F32" s="131">
        <v>5</v>
      </c>
      <c r="G32" s="131">
        <f t="shared" si="0"/>
        <v>-2</v>
      </c>
      <c r="H32" s="131" t="str">
        <f t="shared" si="1"/>
        <v>SOBRESTOCK</v>
      </c>
      <c r="I32" s="134" t="str">
        <f>VLOOKUP(A32,STOCKSANLUIS[],11,FALSE)</f>
        <v>B</v>
      </c>
      <c r="J32" s="131" t="str">
        <f>IF(Tabla5[[#This Row],[REQUERIMIENTO]]&gt;Tabla5[[#This Row],[STOCK ALM 05]],"NO TIENE STOCK PARA ABASTECER", "STOCK SUFICIENTE")</f>
        <v>STOCK SUFICIENTE</v>
      </c>
    </row>
    <row r="33" spans="1:10" hidden="1" x14ac:dyDescent="0.25">
      <c r="A33" s="133" t="s">
        <v>19228</v>
      </c>
      <c r="B33" s="121" t="str">
        <f>VLOOKUP(A33,STOCKSANLUIS[],2,FALSE)</f>
        <v>EXTRACTOR HELICOCENTRIFUGO - DIAMETRO 150 MM (6") - 220V/1PH/60HZ - STAR COLD - MF-150P (EQV TD500/150)</v>
      </c>
      <c r="C33" s="121" t="str">
        <f>VLOOKUP(A33,STOCKSANLUIS[],5,FALSE)</f>
        <v>STAR COLD</v>
      </c>
      <c r="D33" s="132">
        <f>VLOOKUP(A33,STOCKSANLUIS[],10,FALSE)</f>
        <v>5</v>
      </c>
      <c r="E33" s="131">
        <f>VLOOKUP(Tabla5[[#This Row],[CODIGO]],STOCK_PUENTEPIEDRA[],8,FALSE)</f>
        <v>114</v>
      </c>
      <c r="F33" s="131">
        <v>5</v>
      </c>
      <c r="G33" s="131">
        <f t="shared" si="0"/>
        <v>0</v>
      </c>
      <c r="H33" s="131" t="str">
        <f t="shared" si="1"/>
        <v>STOCK COMPLETO</v>
      </c>
      <c r="I33" s="134" t="str">
        <f>VLOOKUP(A33,STOCKSANLUIS[],11,FALSE)</f>
        <v>B</v>
      </c>
      <c r="J33" s="131" t="str">
        <f>IF(Tabla5[[#This Row],[REQUERIMIENTO]]&gt;Tabla5[[#This Row],[STOCK ALM 05]],"NO TIENE STOCK PARA ABASTECER", "STOCK SUFICIENTE")</f>
        <v>STOCK SUFICIENTE</v>
      </c>
    </row>
    <row r="34" spans="1:10" hidden="1" x14ac:dyDescent="0.25">
      <c r="A34" s="16" t="s">
        <v>19226</v>
      </c>
      <c r="B34" s="138" t="str">
        <f>VLOOKUP(A34,STOCKSANLUIS[],2,FALSE)</f>
        <v>EXTRACTOR HELICOCENTRIFUGO - DIAMETRO 250 MM (10") - 220V/1PH/60HZ - STAR COLD - MF-250P (EQV TD1300/250)</v>
      </c>
      <c r="C34" s="138" t="str">
        <f>VLOOKUP(A34,STOCKSANLUIS[],5,FALSE)</f>
        <v>STAR COLD</v>
      </c>
      <c r="D34" s="132">
        <f>VLOOKUP(A34,STOCKSANLUIS[],10,FALSE)</f>
        <v>3</v>
      </c>
      <c r="E34" s="139">
        <f>VLOOKUP(Tabla5[[#This Row],[CODIGO]],STOCK_PUENTEPIEDRA[],8,FALSE)</f>
        <v>53</v>
      </c>
      <c r="F34" s="139">
        <v>4</v>
      </c>
      <c r="G34" s="139">
        <f t="shared" ref="G34:G52" si="4">F34-D34</f>
        <v>1</v>
      </c>
      <c r="H34" s="139" t="str">
        <f t="shared" ref="H34:H52" si="5">IF(G34&lt;0,"SOBRESTOCK",IF(G34=0,"STOCK COMPLETO","FALTA STOCKEAR"))</f>
        <v>FALTA STOCKEAR</v>
      </c>
      <c r="I34" s="140" t="str">
        <f>VLOOKUP(A34,STOCKSANLUIS[],11,FALSE)</f>
        <v>B</v>
      </c>
      <c r="J34" s="131" t="str">
        <f>IF(Tabla5[[#This Row],[REQUERIMIENTO]]&gt;Tabla5[[#This Row],[STOCK ALM 05]],"NO TIENE STOCK PARA ABASTECER", "STOCK SUFICIENTE")</f>
        <v>STOCK SUFICIENTE</v>
      </c>
    </row>
    <row r="35" spans="1:10" hidden="1" x14ac:dyDescent="0.25">
      <c r="A35" s="143" t="s">
        <v>3918</v>
      </c>
      <c r="B35" s="138" t="str">
        <f>VLOOKUP(A35,STOCKSANLUIS[],2,FALSE)</f>
        <v>EQUIPO DE A/A MINI SPLIT FRIO SOLO - 12000 BTU - R410A - 220V/1PH/60HZ - CIAC  CG41K-012PH3U1C / CH41K-012-H3U1C</v>
      </c>
      <c r="C35" s="138" t="str">
        <f>VLOOKUP(A35,STOCKSANLUIS[],5,FALSE)</f>
        <v>CIAC</v>
      </c>
      <c r="D35" s="132">
        <f>VLOOKUP(A35,STOCKSANLUIS[],10,FALSE)</f>
        <v>0</v>
      </c>
      <c r="E35" s="139">
        <f>VLOOKUP(Tabla5[[#This Row],[CODIGO]],STOCK_PUENTEPIEDRA[],8,FALSE)</f>
        <v>0</v>
      </c>
      <c r="F35" s="139">
        <v>2</v>
      </c>
      <c r="G35" s="139">
        <f t="shared" si="4"/>
        <v>2</v>
      </c>
      <c r="H35" s="139" t="str">
        <f t="shared" si="5"/>
        <v>FALTA STOCKEAR</v>
      </c>
      <c r="I35" s="140" t="str">
        <f>VLOOKUP(A35,STOCKSANLUIS[],11,FALSE)</f>
        <v>C</v>
      </c>
      <c r="J35" s="131" t="str">
        <f>IF(Tabla5[[#This Row],[REQUERIMIENTO]]&gt;Tabla5[[#This Row],[STOCK ALM 05]],"NO TIENE STOCK PARA ABASTECER", "STOCK SUFICIENTE")</f>
        <v>NO TIENE STOCK PARA ABASTECER</v>
      </c>
    </row>
    <row r="36" spans="1:10" hidden="1" x14ac:dyDescent="0.25">
      <c r="A36" s="143" t="s">
        <v>3920</v>
      </c>
      <c r="B36" s="138" t="str">
        <f>VLOOKUP(A36,STOCKSANLUIS[],2,FALSE)</f>
        <v>EQUIPO DE A/A MINI SPLIT FRIO SOLO - 18000 BTU - R410A - 220V/1PH/60HZ -  CIAC CG41G-018PH3U2C / CH41G-018-H3U2C</v>
      </c>
      <c r="C36" s="138" t="str">
        <f>VLOOKUP(A36,STOCKSANLUIS[],5,FALSE)</f>
        <v>CIAC</v>
      </c>
      <c r="D36" s="132">
        <f>VLOOKUP(A36,STOCKSANLUIS[],10,FALSE)</f>
        <v>3</v>
      </c>
      <c r="E36" s="139">
        <f>VLOOKUP(Tabla5[[#This Row],[CODIGO]],STOCK_PUENTEPIEDRA[],8,FALSE)</f>
        <v>10</v>
      </c>
      <c r="F36" s="139">
        <v>2</v>
      </c>
      <c r="G36" s="139">
        <f t="shared" si="4"/>
        <v>-1</v>
      </c>
      <c r="H36" s="139" t="str">
        <f t="shared" si="5"/>
        <v>SOBRESTOCK</v>
      </c>
      <c r="I36" s="140" t="str">
        <f>VLOOKUP(A36,STOCKSANLUIS[],11,FALSE)</f>
        <v>C</v>
      </c>
      <c r="J36" s="131" t="str">
        <f>IF(Tabla5[[#This Row],[REQUERIMIENTO]]&gt;Tabla5[[#This Row],[STOCK ALM 05]],"NO TIENE STOCK PARA ABASTECER", "STOCK SUFICIENTE")</f>
        <v>STOCK SUFICIENTE</v>
      </c>
    </row>
    <row r="37" spans="1:10" hidden="1" x14ac:dyDescent="0.25">
      <c r="A37" s="143" t="s">
        <v>3922</v>
      </c>
      <c r="B37" s="138" t="str">
        <f>VLOOKUP(A37,STOCKSANLUIS[],2,FALSE)</f>
        <v>EQUIPO DE A/A MINI SPLIT FRIO SOLO - 24000 BTU - R410A - 220V/1PH/60HZ -  CIAC  CG41K-024PH3U1C /  CH41K-024-H3U1C</v>
      </c>
      <c r="C37" s="138" t="str">
        <f>VLOOKUP(A37,STOCKSANLUIS[],5,FALSE)</f>
        <v>CIAC</v>
      </c>
      <c r="D37" s="132">
        <f>VLOOKUP(A37,STOCKSANLUIS[],10,FALSE)</f>
        <v>0</v>
      </c>
      <c r="E37" s="139">
        <f>VLOOKUP(Tabla5[[#This Row],[CODIGO]],STOCK_PUENTEPIEDRA[],8,FALSE)</f>
        <v>0</v>
      </c>
      <c r="F37" s="139">
        <v>2</v>
      </c>
      <c r="G37" s="139">
        <f t="shared" si="4"/>
        <v>2</v>
      </c>
      <c r="H37" s="139" t="str">
        <f t="shared" si="5"/>
        <v>FALTA STOCKEAR</v>
      </c>
      <c r="I37" s="140" t="str">
        <f>VLOOKUP(A37,STOCKSANLUIS[],11,FALSE)</f>
        <v>C</v>
      </c>
      <c r="J37" s="131" t="str">
        <f>IF(Tabla5[[#This Row],[REQUERIMIENTO]]&gt;Tabla5[[#This Row],[STOCK ALM 05]],"NO TIENE STOCK PARA ABASTECER", "STOCK SUFICIENTE")</f>
        <v>NO TIENE STOCK PARA ABASTECER</v>
      </c>
    </row>
    <row r="38" spans="1:10" hidden="1" x14ac:dyDescent="0.25">
      <c r="A38" s="143" t="s">
        <v>3924</v>
      </c>
      <c r="B38" s="138" t="str">
        <f>VLOOKUP(A38,STOCKSANLUIS[],2,FALSE)</f>
        <v>EQUIPO DE A/A MINI SPLIT FRIO SOLO - 36000 BTU - R410A - 220V/1PH/60HZ -  CIAC  CG41G-036PH3U1C / CH41G-036-H3U1C</v>
      </c>
      <c r="C38" s="138" t="str">
        <f>VLOOKUP(A38,STOCKSANLUIS[],5,FALSE)</f>
        <v>CIAC</v>
      </c>
      <c r="D38" s="132">
        <f>VLOOKUP(A38,STOCKSANLUIS[],10,FALSE)</f>
        <v>1</v>
      </c>
      <c r="E38" s="139">
        <f>VLOOKUP(Tabla5[[#This Row],[CODIGO]],STOCK_PUENTEPIEDRA[],8,FALSE)</f>
        <v>34</v>
      </c>
      <c r="F38" s="139">
        <v>2</v>
      </c>
      <c r="G38" s="139">
        <f t="shared" si="4"/>
        <v>1</v>
      </c>
      <c r="H38" s="139" t="str">
        <f t="shared" si="5"/>
        <v>FALTA STOCKEAR</v>
      </c>
      <c r="I38" s="140" t="str">
        <f>VLOOKUP(A38,STOCKSANLUIS[],11,FALSE)</f>
        <v>C</v>
      </c>
      <c r="J38" s="131" t="str">
        <f>IF(Tabla5[[#This Row],[REQUERIMIENTO]]&gt;Tabla5[[#This Row],[STOCK ALM 05]],"NO TIENE STOCK PARA ABASTECER", "STOCK SUFICIENTE")</f>
        <v>STOCK SUFICIENTE</v>
      </c>
    </row>
    <row r="39" spans="1:10" hidden="1" x14ac:dyDescent="0.25">
      <c r="A39" s="145" t="s">
        <v>22020</v>
      </c>
      <c r="B39" s="121" t="str">
        <f>VLOOKUP(A39,STOCKSANLUIS[],2,FALSE)</f>
        <v>EVAPORADOR DUCTO DE 60000 BTU/H R410A 208-230V/60HZ/1PH - VIKING "VIKINGO" - PROUDLY DESIGNED IN USA - BLUE FIN PROTECTION - XJAHI-60 - MADE IN P.R.C.</v>
      </c>
      <c r="C39" s="121" t="str">
        <f>VLOOKUP(A39,STOCKSANLUIS[],5,FALSE)</f>
        <v>VIKING</v>
      </c>
      <c r="D39" s="132">
        <f>VLOOKUP(A39,STOCKSANLUIS[],10,FALSE)</f>
        <v>0</v>
      </c>
      <c r="E39" s="131">
        <f>VLOOKUP(Tabla5[[#This Row],[CODIGO]],STOCK_PUENTEPIEDRA[],8,FALSE)</f>
        <v>0</v>
      </c>
      <c r="F39" s="131">
        <v>2</v>
      </c>
      <c r="G39" s="131">
        <f t="shared" si="4"/>
        <v>2</v>
      </c>
      <c r="H39" s="131" t="str">
        <f t="shared" si="5"/>
        <v>FALTA STOCKEAR</v>
      </c>
      <c r="I39" s="134" t="str">
        <f>VLOOKUP(A39,STOCKSANLUIS[],11,FALSE)</f>
        <v>B</v>
      </c>
      <c r="J39" s="131" t="str">
        <f>IF(Tabla5[[#This Row],[REQUERIMIENTO]]&gt;Tabla5[[#This Row],[STOCK ALM 05]],"NO TIENE STOCK PARA ABASTECER", "STOCK SUFICIENTE")</f>
        <v>NO TIENE STOCK PARA ABASTECER</v>
      </c>
    </row>
    <row r="40" spans="1:10" hidden="1" x14ac:dyDescent="0.25">
      <c r="A40" s="133" t="s">
        <v>3098</v>
      </c>
      <c r="B40" s="121" t="str">
        <f>VLOOKUP(A40,STOCKSANLUIS[],2,FALSE)</f>
        <v>EQUIPO DE A/A MINI SPLIT FRIO SOLO INVERTER WI FI - 18000 BTU/H- R410A - 220V/1PH/60HZ - TEMP BLUE MADE BY CARRIER INTERAMERICA CORPORATION - S - AHRI USA CERTIFICATED</v>
      </c>
      <c r="C40" s="121" t="str">
        <f>VLOOKUP(A40,STOCKSANLUIS[],5,FALSE)</f>
        <v>TEMP BLUE</v>
      </c>
      <c r="D40" s="132">
        <f>VLOOKUP(A40,STOCKSANLUIS[],10,FALSE)</f>
        <v>3</v>
      </c>
      <c r="E40" s="131">
        <f>VLOOKUP(Tabla5[[#This Row],[CODIGO]],STOCK_PUENTEPIEDRA[],8,FALSE)</f>
        <v>52</v>
      </c>
      <c r="F40" s="131">
        <v>4</v>
      </c>
      <c r="G40" s="131">
        <f t="shared" si="4"/>
        <v>1</v>
      </c>
      <c r="H40" s="131" t="str">
        <f t="shared" si="5"/>
        <v>FALTA STOCKEAR</v>
      </c>
      <c r="I40" s="134" t="str">
        <f>VLOOKUP(A40,STOCKSANLUIS[],11,FALSE)</f>
        <v>B</v>
      </c>
      <c r="J40" s="131" t="str">
        <f>IF(Tabla5[[#This Row],[REQUERIMIENTO]]&gt;Tabla5[[#This Row],[STOCK ALM 05]],"NO TIENE STOCK PARA ABASTECER", "STOCK SUFICIENTE")</f>
        <v>STOCK SUFICIENTE</v>
      </c>
    </row>
    <row r="41" spans="1:10" hidden="1" x14ac:dyDescent="0.25">
      <c r="A41" s="180" t="s">
        <v>3975</v>
      </c>
      <c r="B41" s="121" t="str">
        <f>VLOOKUP(A41,STOCKSANLUIS[],2,FALSE)</f>
        <v>EQUIPO DE A/A MINI SPLIT FRIO SOLO INVERTER WI FI - 12000 BTU/H - R32 - 220V/1PH/60HZ - TEMP BLUE MADE BY CARRIER INTERAMERICA CORPORATION - AHRI USA CERTIFICATED - AX - TBH820A-X012-H3N1C / TBG820A-X</v>
      </c>
      <c r="C41" s="121" t="str">
        <f>VLOOKUP(A41,STOCKSANLUIS[],5,FALSE)</f>
        <v>TEMP BLUE</v>
      </c>
      <c r="D41" s="131">
        <f>VLOOKUP(A41,STOCKSANLUIS[],10,FALSE)</f>
        <v>3</v>
      </c>
      <c r="E41" s="131">
        <f>VLOOKUP(Tabla5[[#This Row],[CODIGO]],STOCK_PUENTEPIEDRA[],8,FALSE)</f>
        <v>128</v>
      </c>
      <c r="F41" s="131">
        <v>3</v>
      </c>
      <c r="G41" s="131">
        <f t="shared" si="4"/>
        <v>0</v>
      </c>
      <c r="H41" s="131" t="str">
        <f t="shared" si="5"/>
        <v>STOCK COMPLETO</v>
      </c>
      <c r="I41" s="134" t="str">
        <f>VLOOKUP(A41,STOCKSANLUIS[],11,FALSE)</f>
        <v>C</v>
      </c>
      <c r="J41" s="131" t="str">
        <f>IF(Tabla5[[#This Row],[REQUERIMIENTO]]&gt;Tabla5[[#This Row],[STOCK ALM 05]],"NO TIENE STOCK PARA ABASTECER", "STOCK SUFICIENTE")</f>
        <v>STOCK SUFICIENTE</v>
      </c>
    </row>
    <row r="42" spans="1:10" hidden="1" x14ac:dyDescent="0.25">
      <c r="A42" s="146" t="s">
        <v>22026</v>
      </c>
      <c r="B42" s="138" t="str">
        <f>VLOOKUP(A42,STOCKSANLUIS[],2,FALSE)</f>
        <v>CONDENSADOR DE 60000 BTU/H CDU VERTICAL R410A 380V/60HZ/3PH - VIKING "VIKINGO" - PROUDLY DESIGNED IN USA - BLUE FIN PROTECTION - XJCVR4-60-8-T - MADE IN P.R.C..</v>
      </c>
      <c r="C42" s="138" t="str">
        <f>VLOOKUP(A42,STOCKSANLUIS[],5,FALSE)</f>
        <v>VIKING</v>
      </c>
      <c r="D42" s="132">
        <f>VLOOKUP(A42,STOCKSANLUIS[],10,FALSE)</f>
        <v>2</v>
      </c>
      <c r="E42" s="139">
        <f>VLOOKUP(Tabla5[[#This Row],[CODIGO]],STOCK_PUENTEPIEDRA[],8,FALSE)</f>
        <v>12</v>
      </c>
      <c r="F42" s="139">
        <v>2</v>
      </c>
      <c r="G42" s="139">
        <f t="shared" si="4"/>
        <v>0</v>
      </c>
      <c r="H42" s="139" t="str">
        <f t="shared" si="5"/>
        <v>STOCK COMPLETO</v>
      </c>
      <c r="I42" s="140" t="str">
        <f>VLOOKUP(A42,STOCKSANLUIS[],11,FALSE)</f>
        <v>B</v>
      </c>
      <c r="J42" s="139" t="str">
        <f>IF(Tabla5[[#This Row],[REQUERIMIENTO]]&gt;Tabla5[[#This Row],[STOCK ALM 05]],"NO TIENE STOCK PARA ABASTECER", "STOCK SUFICIENTE")</f>
        <v>STOCK SUFICIENTE</v>
      </c>
    </row>
    <row r="43" spans="1:10" hidden="1" x14ac:dyDescent="0.25">
      <c r="A43" s="180" t="s">
        <v>3977</v>
      </c>
      <c r="B43" s="138" t="str">
        <f>VLOOKUP(A43,STOCKSANLUIS[],2,FALSE)</f>
        <v>EQUIPO DE A/A MINI SPLIT FRIO SOLO INVERTER WI FI - 18000 BTU/H - R32 - 220V/1PH/60HZ - TEMP BLUE MADE BY CARRIER INTERAMERICA CORPORATION - AHRI USA CERTIFICATED - AX - TBH820A-X018-H3N1C / TBG820A-X</v>
      </c>
      <c r="C43" s="138" t="str">
        <f>VLOOKUP(A43,STOCKSANLUIS[],5,FALSE)</f>
        <v>TEMP BLUE</v>
      </c>
      <c r="D43" s="139">
        <f>VLOOKUP(A43,STOCKSANLUIS[],10,FALSE)</f>
        <v>3</v>
      </c>
      <c r="E43" s="139">
        <f>VLOOKUP(Tabla5[[#This Row],[CODIGO]],STOCK_PUENTEPIEDRA[],8,FALSE)</f>
        <v>27</v>
      </c>
      <c r="F43" s="139">
        <v>3</v>
      </c>
      <c r="G43" s="139">
        <f t="shared" si="4"/>
        <v>0</v>
      </c>
      <c r="H43" s="139" t="str">
        <f t="shared" si="5"/>
        <v>STOCK COMPLETO</v>
      </c>
      <c r="I43" s="140" t="str">
        <f>VLOOKUP(A43,STOCKSANLUIS[],11,FALSE)</f>
        <v>C</v>
      </c>
      <c r="J43" s="139" t="str">
        <f>IF(Tabla5[[#This Row],[REQUERIMIENTO]]&gt;Tabla5[[#This Row],[STOCK ALM 05]],"NO TIENE STOCK PARA ABASTECER", "STOCK SUFICIENTE")</f>
        <v>STOCK SUFICIENTE</v>
      </c>
    </row>
    <row r="44" spans="1:10" hidden="1" x14ac:dyDescent="0.25">
      <c r="A44" s="181" t="s">
        <v>3979</v>
      </c>
      <c r="B44" s="138" t="str">
        <f>VLOOKUP(A44,STOCKSANLUIS[],2,FALSE)</f>
        <v>EQUIPO DE A/A MINI SPLIT FRIO SOLO INVERTER WI FI - 24000 BTU/H - R32 - 220V/1PH/60HZ - TEMP BLUE MADE BY CARRIER INTERAMERICA CORPORATION - AHRI USA CERTIFICATED - AX - TBH820A-X024-H3N1C / TBG820A-X</v>
      </c>
      <c r="C44" s="138" t="str">
        <f>VLOOKUP(A44,STOCKSANLUIS[],5,FALSE)</f>
        <v>TEMP BLUE</v>
      </c>
      <c r="D44" s="139">
        <f>VLOOKUP(A44,STOCKSANLUIS[],10,FALSE)</f>
        <v>3</v>
      </c>
      <c r="E44" s="139">
        <f>VLOOKUP(Tabla5[[#This Row],[CODIGO]],STOCK_PUENTEPIEDRA[],8,FALSE)</f>
        <v>19</v>
      </c>
      <c r="F44" s="139">
        <v>3</v>
      </c>
      <c r="G44" s="139">
        <f t="shared" si="4"/>
        <v>0</v>
      </c>
      <c r="H44" s="139" t="str">
        <f t="shared" si="5"/>
        <v>STOCK COMPLETO</v>
      </c>
      <c r="I44" s="140" t="str">
        <f>VLOOKUP(A44,STOCKSANLUIS[],11,FALSE)</f>
        <v>C</v>
      </c>
      <c r="J44" s="139" t="str">
        <f>IF(Tabla5[[#This Row],[REQUERIMIENTO]]&gt;Tabla5[[#This Row],[STOCK ALM 05]],"NO TIENE STOCK PARA ABASTECER", "STOCK SUFICIENTE")</f>
        <v>STOCK SUFICIENTE</v>
      </c>
    </row>
    <row r="45" spans="1:10" hidden="1" x14ac:dyDescent="0.25">
      <c r="A45" s="145" t="s">
        <v>22022</v>
      </c>
      <c r="B45" s="121" t="str">
        <f>VLOOKUP(A45,STOCKSANLUIS[],2,FALSE)</f>
        <v>EVAPORADOR PISO TECHO 60000 BTU/H EVAP R410A 208-230V/60HZ/1PH - VIKING "VIKINGO" - PROUDLY DESIGNED IN USA - BLUE FIN PROTECTION - XJCFRI-4-60-3-T - MADE IN P.R.C.</v>
      </c>
      <c r="C45" s="121" t="str">
        <f>VLOOKUP(A45,STOCKSANLUIS[],5,FALSE)</f>
        <v>VIKING</v>
      </c>
      <c r="D45" s="132">
        <f>VLOOKUP(A45,STOCKSANLUIS[],10,FALSE)</f>
        <v>2</v>
      </c>
      <c r="E45" s="131">
        <f>VLOOKUP(Tabla5[[#This Row],[CODIGO]],STOCK_PUENTEPIEDRA[],8,FALSE)</f>
        <v>26</v>
      </c>
      <c r="F45" s="131">
        <v>2</v>
      </c>
      <c r="G45" s="131">
        <f t="shared" si="4"/>
        <v>0</v>
      </c>
      <c r="H45" s="131" t="str">
        <f t="shared" si="5"/>
        <v>STOCK COMPLETO</v>
      </c>
      <c r="I45" s="134" t="str">
        <f>VLOOKUP(A45,STOCKSANLUIS[],11,FALSE)</f>
        <v>B</v>
      </c>
      <c r="J45" s="131" t="str">
        <f>IF(Tabla5[[#This Row],[REQUERIMIENTO]]&gt;Tabla5[[#This Row],[STOCK ALM 05]],"NO TIENE STOCK PARA ABASTECER", "STOCK SUFICIENTE")</f>
        <v>STOCK SUFICIENTE</v>
      </c>
    </row>
    <row r="46" spans="1:10" hidden="1" x14ac:dyDescent="0.25">
      <c r="A46" s="180" t="s">
        <v>4007</v>
      </c>
      <c r="B46" s="121" t="str">
        <f>VLOOKUP(A46,STOCKSANLUIS[],2,FALSE)</f>
        <v>EQUIPO DE A/A MINI SPLIT FRIO SOLO INVERTER WI FI - 12000BTU - R410A - 220V/1PH/60HZ - TEMP BLUE MADE BY CARRIER ENTERPRISE AX - TBG418A-X012PH3N1C - TBH418A-X012-H3N1C</v>
      </c>
      <c r="C46" s="121" t="str">
        <f>VLOOKUP(A46,STOCKSANLUIS[],5,FALSE)</f>
        <v>TEMP BLUE</v>
      </c>
      <c r="D46" s="131">
        <f>VLOOKUP(A46,STOCKSANLUIS[],10,FALSE)</f>
        <v>0</v>
      </c>
      <c r="E46" s="131">
        <f>VLOOKUP(Tabla5[[#This Row],[CODIGO]],STOCK_PUENTEPIEDRA[],8,FALSE)</f>
        <v>0</v>
      </c>
      <c r="F46" s="131">
        <v>4</v>
      </c>
      <c r="G46" s="131">
        <f t="shared" si="4"/>
        <v>4</v>
      </c>
      <c r="H46" s="131" t="str">
        <f t="shared" si="5"/>
        <v>FALTA STOCKEAR</v>
      </c>
      <c r="I46" s="134" t="str">
        <f>VLOOKUP(A46,STOCKSANLUIS[],11,FALSE)</f>
        <v>A</v>
      </c>
      <c r="J46" s="131" t="str">
        <f>IF(Tabla5[[#This Row],[REQUERIMIENTO]]&gt;Tabla5[[#This Row],[STOCK ALM 05]],"NO TIENE STOCK PARA ABASTECER", "STOCK SUFICIENTE")</f>
        <v>NO TIENE STOCK PARA ABASTECER</v>
      </c>
    </row>
    <row r="47" spans="1:10" hidden="1" x14ac:dyDescent="0.25">
      <c r="A47" s="181" t="s">
        <v>4009</v>
      </c>
      <c r="B47" s="121" t="str">
        <f>VLOOKUP(A47,STOCKSANLUIS[],2,FALSE)</f>
        <v>EQUIPO DE A/A MINI SPLIT FRIO SOLO INVERTER WI FI - 18000BTU - R410A - 220V/1PH/60HZ - TEMP BLUE MADE BY CARRIER ENTERPRISE AX - TBG418A-X018PH3N1C - TBH418A-X018-H3N1C</v>
      </c>
      <c r="C47" s="121" t="str">
        <f>VLOOKUP(A47,STOCKSANLUIS[],5,FALSE)</f>
        <v>TEMP BLUE</v>
      </c>
      <c r="D47" s="131">
        <f>VLOOKUP(A47,STOCKSANLUIS[],10,FALSE)</f>
        <v>0</v>
      </c>
      <c r="E47" s="131">
        <f>VLOOKUP(Tabla5[[#This Row],[CODIGO]],STOCK_PUENTEPIEDRA[],8,FALSE)</f>
        <v>1</v>
      </c>
      <c r="F47" s="131">
        <v>4</v>
      </c>
      <c r="G47" s="131">
        <f t="shared" si="4"/>
        <v>4</v>
      </c>
      <c r="H47" s="131" t="str">
        <f t="shared" si="5"/>
        <v>FALTA STOCKEAR</v>
      </c>
      <c r="I47" s="134" t="str">
        <f>VLOOKUP(A47,STOCKSANLUIS[],11,FALSE)</f>
        <v>A</v>
      </c>
      <c r="J47" s="131" t="str">
        <f>IF(Tabla5[[#This Row],[REQUERIMIENTO]]&gt;Tabla5[[#This Row],[STOCK ALM 05]],"NO TIENE STOCK PARA ABASTECER", "STOCK SUFICIENTE")</f>
        <v>NO TIENE STOCK PARA ABASTECER</v>
      </c>
    </row>
    <row r="48" spans="1:10" hidden="1" x14ac:dyDescent="0.25">
      <c r="A48" s="143" t="s">
        <v>19722</v>
      </c>
      <c r="B48" s="138" t="str">
        <f>VLOOKUP(A48,STOCKSANLUIS[],2,FALSE)</f>
        <v>CONDENSADOR DE 36000 BTU/H CDU VERTICAL ST R410A 208-230V/60HZ/3PH - TEMP BLUE MADE BY CARRIER ENTERPRISE - FRIO SOLO - TBA410A--036-V5G1C</v>
      </c>
      <c r="C48" s="138" t="str">
        <f>VLOOKUP(A48,STOCKSANLUIS[],5,FALSE)</f>
        <v>TEMP BLUE</v>
      </c>
      <c r="D48" s="139">
        <f>VLOOKUP(A48,STOCKSANLUIS[],10,FALSE)</f>
        <v>0</v>
      </c>
      <c r="E48" s="139">
        <f>VLOOKUP(Tabla5[[#This Row],[CODIGO]],STOCK_PUENTEPIEDRA[],8,FALSE)</f>
        <v>16</v>
      </c>
      <c r="F48" s="139">
        <v>2</v>
      </c>
      <c r="G48" s="139">
        <f t="shared" si="4"/>
        <v>2</v>
      </c>
      <c r="H48" s="139" t="str">
        <f t="shared" si="5"/>
        <v>FALTA STOCKEAR</v>
      </c>
      <c r="I48" s="140" t="str">
        <f>VLOOKUP(A48,STOCKSANLUIS[],11,FALSE)</f>
        <v>C</v>
      </c>
      <c r="J48" s="139" t="str">
        <f>IF(Tabla5[[#This Row],[REQUERIMIENTO]]&gt;Tabla5[[#This Row],[STOCK ALM 05]],"NO TIENE STOCK PARA ABASTECER", "STOCK SUFICIENTE")</f>
        <v>STOCK SUFICIENTE</v>
      </c>
    </row>
    <row r="49" spans="1:10" hidden="1" x14ac:dyDescent="0.25">
      <c r="A49" s="143" t="s">
        <v>19744</v>
      </c>
      <c r="B49" s="138" t="str">
        <f>VLOOKUP(A49,STOCKSANLUIS[],2,FALSE)</f>
        <v>CONDENSADOR DE 36000 BTU/H CDU VERTICAL ST R410A 208-230V/60HZ/1PH - TEMP BLUE MADE BY CARRIER ENTERPRISE - FRIO SOLO - TBA410A--036-V3G1C</v>
      </c>
      <c r="C49" s="138" t="str">
        <f>VLOOKUP(A49,STOCKSANLUIS[],5,FALSE)</f>
        <v>TEMP BLUE</v>
      </c>
      <c r="D49" s="139">
        <f>VLOOKUP(A49,STOCKSANLUIS[],10,FALSE)</f>
        <v>0</v>
      </c>
      <c r="E49" s="139">
        <f>VLOOKUP(Tabla5[[#This Row],[CODIGO]],STOCK_PUENTEPIEDRA[],8,FALSE)</f>
        <v>0</v>
      </c>
      <c r="F49" s="139">
        <v>2</v>
      </c>
      <c r="G49" s="139">
        <f t="shared" si="4"/>
        <v>2</v>
      </c>
      <c r="H49" s="139" t="str">
        <f t="shared" si="5"/>
        <v>FALTA STOCKEAR</v>
      </c>
      <c r="I49" s="140" t="str">
        <f>VLOOKUP(A49,STOCKSANLUIS[],11,FALSE)</f>
        <v>C</v>
      </c>
      <c r="J49" s="139" t="str">
        <f>IF(Tabla5[[#This Row],[REQUERIMIENTO]]&gt;Tabla5[[#This Row],[STOCK ALM 05]],"NO TIENE STOCK PARA ABASTECER", "STOCK SUFICIENTE")</f>
        <v>NO TIENE STOCK PARA ABASTECER</v>
      </c>
    </row>
    <row r="50" spans="1:10" hidden="1" x14ac:dyDescent="0.25">
      <c r="A50" s="143" t="s">
        <v>19744</v>
      </c>
      <c r="B50" s="138" t="str">
        <f>VLOOKUP(A50,STOCKSANLUIS[],2,FALSE)</f>
        <v>CONDENSADOR DE 36000 BTU/H CDU VERTICAL ST R410A 208-230V/60HZ/1PH - TEMP BLUE MADE BY CARRIER ENTERPRISE - FRIO SOLO - TBA410A--036-V3G1C</v>
      </c>
      <c r="C50" s="138" t="str">
        <f>VLOOKUP(A50,STOCKSANLUIS[],5,FALSE)</f>
        <v>TEMP BLUE</v>
      </c>
      <c r="D50" s="139">
        <f>VLOOKUP(A50,STOCKSANLUIS[],10,FALSE)</f>
        <v>0</v>
      </c>
      <c r="E50" s="139">
        <f>VLOOKUP(Tabla5[[#This Row],[CODIGO]],STOCK_PUENTEPIEDRA[],8,FALSE)</f>
        <v>0</v>
      </c>
      <c r="F50" s="139">
        <v>2</v>
      </c>
      <c r="G50" s="139">
        <f t="shared" si="4"/>
        <v>2</v>
      </c>
      <c r="H50" s="139" t="str">
        <f t="shared" si="5"/>
        <v>FALTA STOCKEAR</v>
      </c>
      <c r="I50" s="140" t="str">
        <f>VLOOKUP(A50,STOCKSANLUIS[],11,FALSE)</f>
        <v>C</v>
      </c>
      <c r="J50" s="139" t="str">
        <f>IF(Tabla5[[#This Row],[REQUERIMIENTO]]&gt;Tabla5[[#This Row],[STOCK ALM 05]],"NO TIENE STOCK PARA ABASTECER", "STOCK SUFICIENTE")</f>
        <v>NO TIENE STOCK PARA ABASTECER</v>
      </c>
    </row>
    <row r="51" spans="1:10" hidden="1" x14ac:dyDescent="0.25">
      <c r="A51" s="16" t="s">
        <v>3361</v>
      </c>
      <c r="B51" s="138" t="str">
        <f>VLOOKUP(A51,STOCKSANLUIS[],2,FALSE)</f>
        <v>COMPRESOR SCROLL YH89A3-100 -- 36000 BTU - 3HP - 220V/1PH/60HZ - R22 - INVOTECH</v>
      </c>
      <c r="C51" s="138" t="str">
        <f>VLOOKUP(A51,STOCKSANLUIS[],5,FALSE)</f>
        <v>INVOTECH</v>
      </c>
      <c r="D51" s="139">
        <f>VLOOKUP(A51,STOCKSANLUIS[],10,FALSE)</f>
        <v>0</v>
      </c>
      <c r="E51" s="139">
        <f>VLOOKUP(Tabla5[[#This Row],[CODIGO]],STOCK_PUENTEPIEDRA[],8,FALSE)</f>
        <v>0</v>
      </c>
      <c r="F51" s="139">
        <v>2</v>
      </c>
      <c r="G51" s="139">
        <f t="shared" si="4"/>
        <v>2</v>
      </c>
      <c r="H51" s="139" t="str">
        <f t="shared" si="5"/>
        <v>FALTA STOCKEAR</v>
      </c>
      <c r="I51" s="140" t="str">
        <f>VLOOKUP(A51,STOCKSANLUIS[],11,FALSE)</f>
        <v>C</v>
      </c>
      <c r="J51" s="139" t="str">
        <f>IF(Tabla5[[#This Row],[REQUERIMIENTO]]&gt;Tabla5[[#This Row],[STOCK ALM 05]],"NO TIENE STOCK PARA ABASTECER", "STOCK SUFICIENTE")</f>
        <v>NO TIENE STOCK PARA ABASTECER</v>
      </c>
    </row>
    <row r="52" spans="1:10" hidden="1" x14ac:dyDescent="0.25">
      <c r="A52" s="221" t="s">
        <v>22024</v>
      </c>
      <c r="B52" s="138" t="str">
        <f>VLOOKUP(A52,STOCKSANLUIS[],2,FALSE)</f>
        <v>CONDENSADOR DE 60000 BTU/H CDU VERTICAL R410A 208-230V/60HZ/3PH - VIKING "VIKINGO" - PROUDLY DESIGNED IN USA - BLUE FIN PROTECTION - XJCVR4-60-5-T - MADE IN P.R.C.</v>
      </c>
      <c r="C52" s="138" t="str">
        <f>VLOOKUP(A52,STOCKSANLUIS[],5,FALSE)</f>
        <v>VIKING</v>
      </c>
      <c r="D52" s="194">
        <f>VLOOKUP(A52,STOCKSANLUIS[],10,FALSE)</f>
        <v>2</v>
      </c>
      <c r="E52" s="139">
        <f>VLOOKUP(Tabla5[[#This Row],[CODIGO]],STOCK_PUENTEPIEDRA[],8,FALSE)</f>
        <v>35</v>
      </c>
      <c r="F52" s="139">
        <v>2</v>
      </c>
      <c r="G52" s="139">
        <f t="shared" si="4"/>
        <v>0</v>
      </c>
      <c r="H52" s="139" t="str">
        <f t="shared" si="5"/>
        <v>STOCK COMPLETO</v>
      </c>
      <c r="I52" s="140" t="str">
        <f>VLOOKUP(A52,STOCKSANLUIS[],11,FALSE)</f>
        <v>B</v>
      </c>
      <c r="J52" s="139" t="str">
        <f>IF(Tabla5[[#This Row],[REQUERIMIENTO]]&gt;Tabla5[[#This Row],[STOCK ALM 05]],"NO TIENE STOCK PARA ABASTECER", "STOCK SUFICIENTE")</f>
        <v>STOCK SUFICIENTE</v>
      </c>
    </row>
    <row r="53" spans="1:10" x14ac:dyDescent="0.25">
      <c r="A53" s="16" t="s">
        <v>3615</v>
      </c>
      <c r="B53" s="138" t="str">
        <f>VLOOKUP(A53,STOCKSANLUIS[],2,FALSE)</f>
        <v>COMPRESOR SCROLL YH150C5-100 -- 60000 BTU - 5HP - 380V/3PH/60HZ - R410A  - INVOTECH</v>
      </c>
      <c r="C53" s="138" t="str">
        <f>VLOOKUP(A53,STOCKSANLUIS[],5,FALSE)</f>
        <v>INVOTECH</v>
      </c>
      <c r="D53" s="139">
        <f>VLOOKUP(A53,STOCKSANLUIS[],10,FALSE)</f>
        <v>1</v>
      </c>
      <c r="E53" s="139">
        <f>VLOOKUP(Tabla5[[#This Row],[CODIGO]],STOCK_PUENTEPIEDRA[],8,FALSE)</f>
        <v>9</v>
      </c>
      <c r="F53" s="139">
        <v>2</v>
      </c>
      <c r="G53" s="139">
        <f t="shared" ref="G53:G59" si="6">F53-D53</f>
        <v>1</v>
      </c>
      <c r="H53" s="139" t="str">
        <f t="shared" ref="H53:H59" si="7">IF(G53&lt;0,"SOBRESTOCK",IF(G53=0,"STOCK COMPLETO","FALTA STOCKEAR"))</f>
        <v>FALTA STOCKEAR</v>
      </c>
      <c r="I53" s="140" t="str">
        <f>VLOOKUP(A53,STOCKSANLUIS[],11,FALSE)</f>
        <v>C</v>
      </c>
      <c r="J53" s="139" t="str">
        <f>IF(Tabla5[[#This Row],[REQUERIMIENTO]]&gt;Tabla5[[#This Row],[STOCK ALM 05]],"NO TIENE STOCK PARA ABASTECER", "STOCK SUFICIENTE")</f>
        <v>STOCK SUFICIENTE</v>
      </c>
    </row>
    <row r="54" spans="1:10" hidden="1" x14ac:dyDescent="0.25">
      <c r="A54" s="16" t="s">
        <v>22351</v>
      </c>
      <c r="B54" s="138" t="str">
        <f>VLOOKUP(A54,STOCKSANLUIS[],2,FALSE)</f>
        <v>COMPRESOR SCROLL YH150A7-100 -- 60000 BTU - 5HP - 220V/3PH/60HZ - R22 - INVOTECH</v>
      </c>
      <c r="C54" s="138" t="str">
        <f>VLOOKUP(A54,STOCKSANLUIS[],5,FALSE)</f>
        <v>INVOTECH</v>
      </c>
      <c r="D54" s="139">
        <f>VLOOKUP(A54,STOCKSANLUIS[],10,FALSE)</f>
        <v>0</v>
      </c>
      <c r="E54" s="139">
        <f>VLOOKUP(Tabla5[[#This Row],[CODIGO]],STOCK_PUENTEPIEDRA[],8,FALSE)</f>
        <v>0</v>
      </c>
      <c r="F54" s="139">
        <v>2</v>
      </c>
      <c r="G54" s="139">
        <f t="shared" si="6"/>
        <v>2</v>
      </c>
      <c r="H54" s="139" t="str">
        <f t="shared" si="7"/>
        <v>FALTA STOCKEAR</v>
      </c>
      <c r="I54" s="140" t="str">
        <f>VLOOKUP(A54,STOCKSANLUIS[],11,FALSE)</f>
        <v>B</v>
      </c>
      <c r="J54" s="139" t="str">
        <f>IF(Tabla5[[#This Row],[REQUERIMIENTO]]&gt;Tabla5[[#This Row],[STOCK ALM 05]],"NO TIENE STOCK PARA ABASTECER", "STOCK SUFICIENTE")</f>
        <v>NO TIENE STOCK PARA ABASTECER</v>
      </c>
    </row>
    <row r="55" spans="1:10" hidden="1" x14ac:dyDescent="0.25">
      <c r="A55" s="223" t="s">
        <v>22891</v>
      </c>
      <c r="B55" s="121" t="str">
        <f>VLOOKUP(A55,STOCKSANLUIS[],2,FALSE)</f>
        <v>CORTINA DE AIRE SEMI-INDUSTRIAL DE 90 CM (36") - 220V/1PH/60HZ - STAR COLD - FM-4009S-L/Y</v>
      </c>
      <c r="C55" s="121" t="str">
        <f>VLOOKUP(A55,STOCKSANLUIS[],5,FALSE)</f>
        <v>STAR COLD</v>
      </c>
      <c r="D55" s="131">
        <f>VLOOKUP(A55,STOCKSANLUIS[],10,FALSE)</f>
        <v>2</v>
      </c>
      <c r="E55" s="131">
        <f>VLOOKUP(Tabla5[[#This Row],[CODIGO]],STOCK_PUENTEPIEDRA[],8,FALSE)</f>
        <v>7</v>
      </c>
      <c r="F55" s="131">
        <v>3</v>
      </c>
      <c r="G55" s="131">
        <f t="shared" si="6"/>
        <v>1</v>
      </c>
      <c r="H55" s="131" t="str">
        <f t="shared" si="7"/>
        <v>FALTA STOCKEAR</v>
      </c>
      <c r="I55" s="134" t="str">
        <f>VLOOKUP(A55,STOCKSANLUIS[],11,FALSE)</f>
        <v>B</v>
      </c>
      <c r="J55" s="131" t="str">
        <f>IF(Tabla5[[#This Row],[REQUERIMIENTO]]&gt;Tabla5[[#This Row],[STOCK ALM 05]],"NO TIENE STOCK PARA ABASTECER", "STOCK SUFICIENTE")</f>
        <v>STOCK SUFICIENTE</v>
      </c>
    </row>
    <row r="56" spans="1:10" hidden="1" x14ac:dyDescent="0.25">
      <c r="A56" s="223" t="s">
        <v>22893</v>
      </c>
      <c r="B56" s="121" t="str">
        <f>VLOOKUP(A56,STOCKSANLUIS[],2,FALSE)</f>
        <v>CORTINA DE AIRE  SEMI-INDUSTRIAL DE 120 CM (48") - 220V/1PH/60HZ - STAR COLD - FM-4012S-L/Y</v>
      </c>
      <c r="C56" s="121" t="str">
        <f>VLOOKUP(A56,STOCKSANLUIS[],5,FALSE)</f>
        <v>STAR COLD</v>
      </c>
      <c r="D56" s="131">
        <f>VLOOKUP(A56,STOCKSANLUIS[],10,FALSE)</f>
        <v>3</v>
      </c>
      <c r="E56" s="131">
        <f>VLOOKUP(Tabla5[[#This Row],[CODIGO]],STOCK_PUENTEPIEDRA[],8,FALSE)</f>
        <v>17</v>
      </c>
      <c r="F56" s="131">
        <v>3</v>
      </c>
      <c r="G56" s="131">
        <f t="shared" si="6"/>
        <v>0</v>
      </c>
      <c r="H56" s="131" t="str">
        <f t="shared" si="7"/>
        <v>STOCK COMPLETO</v>
      </c>
      <c r="I56" s="134" t="str">
        <f>VLOOKUP(A56,STOCKSANLUIS[],11,FALSE)</f>
        <v>B</v>
      </c>
      <c r="J56" s="131" t="str">
        <f>IF(Tabla5[[#This Row],[REQUERIMIENTO]]&gt;Tabla5[[#This Row],[STOCK ALM 05]],"NO TIENE STOCK PARA ABASTECER", "STOCK SUFICIENTE")</f>
        <v>STOCK SUFICIENTE</v>
      </c>
    </row>
    <row r="57" spans="1:10" hidden="1" x14ac:dyDescent="0.25">
      <c r="A57" s="223" t="s">
        <v>22895</v>
      </c>
      <c r="B57" s="121" t="str">
        <f>VLOOKUP(A57,STOCKSANLUIS[],2,FALSE)</f>
        <v>CORTINA DE AIRE  SEMI-INDUSTRIAL DE 150 CM (60") - 220V/1PH/60HZ - STAR COLD - FM-4015S-L/Y</v>
      </c>
      <c r="C57" s="121" t="str">
        <f>VLOOKUP(A57,STOCKSANLUIS[],5,FALSE)</f>
        <v>STAR COLD</v>
      </c>
      <c r="D57" s="131">
        <f>VLOOKUP(A57,STOCKSANLUIS[],10,FALSE)</f>
        <v>1</v>
      </c>
      <c r="E57" s="131">
        <f>VLOOKUP(Tabla5[[#This Row],[CODIGO]],STOCK_PUENTEPIEDRA[],8,FALSE)</f>
        <v>14</v>
      </c>
      <c r="F57" s="131">
        <v>3</v>
      </c>
      <c r="G57" s="131">
        <f t="shared" si="6"/>
        <v>2</v>
      </c>
      <c r="H57" s="131" t="str">
        <f t="shared" si="7"/>
        <v>FALTA STOCKEAR</v>
      </c>
      <c r="I57" s="134" t="str">
        <f>VLOOKUP(A57,STOCKSANLUIS[],11,FALSE)</f>
        <v>B</v>
      </c>
      <c r="J57" s="131" t="str">
        <f>IF(Tabla5[[#This Row],[REQUERIMIENTO]]&gt;Tabla5[[#This Row],[STOCK ALM 05]],"NO TIENE STOCK PARA ABASTECER", "STOCK SUFICIENTE")</f>
        <v>STOCK SUFICIENTE</v>
      </c>
    </row>
    <row r="58" spans="1:10" hidden="1" x14ac:dyDescent="0.25">
      <c r="A58" s="223" t="s">
        <v>22901</v>
      </c>
      <c r="B58" s="121" t="str">
        <f>VLOOKUP(A58,STOCKSANLUIS[],2,FALSE)</f>
        <v>EXTRACTOR HELICOCENTRIFUGO - DIAMETRO 125 MM (5") - 220V/1PH/60HZ - STAR COLD - MF-125P (EQV TD350/125)</v>
      </c>
      <c r="C58" s="121" t="str">
        <f>VLOOKUP(A58,STOCKSANLUIS[],5,FALSE)</f>
        <v>STAR COLD</v>
      </c>
      <c r="D58" s="131">
        <f>VLOOKUP(A58,STOCKSANLUIS[],10,FALSE)</f>
        <v>4</v>
      </c>
      <c r="E58" s="131">
        <f>VLOOKUP(Tabla5[[#This Row],[CODIGO]],STOCK_PUENTEPIEDRA[],8,FALSE)</f>
        <v>44</v>
      </c>
      <c r="F58" s="131">
        <v>4</v>
      </c>
      <c r="G58" s="131">
        <f t="shared" si="6"/>
        <v>0</v>
      </c>
      <c r="H58" s="131" t="str">
        <f t="shared" si="7"/>
        <v>STOCK COMPLETO</v>
      </c>
      <c r="I58" s="134" t="str">
        <f>VLOOKUP(A58,STOCKSANLUIS[],11,FALSE)</f>
        <v>B</v>
      </c>
      <c r="J58" s="131" t="str">
        <f>IF(Tabla5[[#This Row],[REQUERIMIENTO]]&gt;Tabla5[[#This Row],[STOCK ALM 05]],"NO TIENE STOCK PARA ABASTECER", "STOCK SUFICIENTE")</f>
        <v>STOCK SUFICIENTE</v>
      </c>
    </row>
    <row r="59" spans="1:10" hidden="1" x14ac:dyDescent="0.25">
      <c r="A59" s="224" t="s">
        <v>22903</v>
      </c>
      <c r="B59" s="138" t="str">
        <f>VLOOKUP(A59,STOCKSANLUIS[],2,FALSE)</f>
        <v>EXTRACTOR HELICOCENTRIFUGO - DIAMETRO 315 MM (12.5") - 220V/1PH/60HZ - STAR COLD - MF-315P (EQV TD2000/315)</v>
      </c>
      <c r="C59" s="138" t="str">
        <f>VLOOKUP(A59,STOCKSANLUIS[],5,FALSE)</f>
        <v>STAR COLD</v>
      </c>
      <c r="D59" s="139">
        <f>VLOOKUP(A59,STOCKSANLUIS[],10,FALSE)</f>
        <v>4</v>
      </c>
      <c r="E59" s="139">
        <f>VLOOKUP(Tabla5[[#This Row],[CODIGO]],STOCK_PUENTEPIEDRA[],8,FALSE)</f>
        <v>30</v>
      </c>
      <c r="F59" s="139">
        <v>4</v>
      </c>
      <c r="G59" s="139">
        <f t="shared" si="6"/>
        <v>0</v>
      </c>
      <c r="H59" s="139" t="str">
        <f t="shared" si="7"/>
        <v>STOCK COMPLETO</v>
      </c>
      <c r="I59" s="140" t="str">
        <f>VLOOKUP(A59,STOCKSANLUIS[],11,FALSE)</f>
        <v>B</v>
      </c>
      <c r="J59" s="139" t="str">
        <f>IF(Tabla5[[#This Row],[REQUERIMIENTO]]&gt;Tabla5[[#This Row],[STOCK ALM 05]],"NO TIENE STOCK PARA ABASTECER", "STOCK SUFICIENTE")</f>
        <v>STOCK SUFICIENTE</v>
      </c>
    </row>
    <row r="60" spans="1:10" hidden="1" x14ac:dyDescent="0.25">
      <c r="A60" s="16" t="s">
        <v>21916</v>
      </c>
      <c r="B60" s="138" t="str">
        <f>VLOOKUP(A60,STOCKSANLUIS[],2,FALSE)</f>
        <v xml:space="preserve">MOLDED PLUG PARA BOMS -600 Y -618 </v>
      </c>
      <c r="C60" s="138" t="str">
        <f>VLOOKUP(A60,STOCKSANLUIS[],5,FALSE)</f>
        <v>COPELAND</v>
      </c>
      <c r="D60" s="139">
        <f>VLOOKUP(A60,STOCKSANLUIS[],10,FALSE)</f>
        <v>2</v>
      </c>
      <c r="E60" s="139">
        <f>VLOOKUP(Tabla5[[#This Row],[CODIGO]],STOCK_PUENTEPIEDRA[],8,FALSE)</f>
        <v>23</v>
      </c>
      <c r="F60" s="139">
        <v>2</v>
      </c>
      <c r="G60" s="139">
        <f>F60-D60</f>
        <v>0</v>
      </c>
      <c r="H60" s="139" t="str">
        <f>IF(G60&lt;0,"SOBRESTOCK",IF(G60=0,"STOCK COMPLETO","FALTA STOCKEAR"))</f>
        <v>STOCK COMPLETO</v>
      </c>
      <c r="I60" s="140" t="str">
        <f>VLOOKUP(A60,STOCKSANLUIS[],11,FALSE)</f>
        <v>B</v>
      </c>
      <c r="J60" s="139" t="str">
        <f>IF(Tabla5[[#This Row],[REQUERIMIENTO]]&gt;Tabla5[[#This Row],[STOCK ALM 05]],"NO TIENE STOCK PARA ABASTECER", "STOCK SUFICIENTE")</f>
        <v>STOCK SUFICIENTE</v>
      </c>
    </row>
    <row r="61" spans="1:10" hidden="1" x14ac:dyDescent="0.25">
      <c r="A61" s="133" t="s">
        <v>21900</v>
      </c>
      <c r="B61" s="121" t="str">
        <f>VLOOKUP(A61,STOCKSANLUIS[],2,FALSE)</f>
        <v>CALENTADOR DE CARTER PARA ZS11-15 220V</v>
      </c>
      <c r="C61" s="121" t="str">
        <f>VLOOKUP(A61,STOCKSANLUIS[],5,FALSE)</f>
        <v>COPELAND</v>
      </c>
      <c r="D61" s="131">
        <f>VLOOKUP(A61,STOCKSANLUIS[],10,FALSE)</f>
        <v>2</v>
      </c>
      <c r="E61" s="131">
        <f>VLOOKUP(Tabla5[[#This Row],[CODIGO]],STOCK_PUENTEPIEDRA[],8,FALSE)</f>
        <v>8</v>
      </c>
      <c r="F61" s="131">
        <v>2</v>
      </c>
      <c r="G61" s="131">
        <f t="shared" ref="G61:G62" si="8">F61-D61</f>
        <v>0</v>
      </c>
      <c r="H61" s="131" t="str">
        <f t="shared" ref="H61:H62" si="9">IF(G61&lt;0,"SOBRESTOCK",IF(G61=0,"STOCK COMPLETO","FALTA STOCKEAR"))</f>
        <v>STOCK COMPLETO</v>
      </c>
      <c r="I61" s="134" t="str">
        <f>VLOOKUP(A61,STOCKSANLUIS[],11,FALSE)</f>
        <v>B</v>
      </c>
      <c r="J61" s="131" t="str">
        <f>IF(Tabla5[[#This Row],[REQUERIMIENTO]]&gt;Tabla5[[#This Row],[STOCK ALM 05]],"NO TIENE STOCK PARA ABASTECER", "STOCK SUFICIENTE")</f>
        <v>STOCK SUFICIENTE</v>
      </c>
    </row>
    <row r="62" spans="1:10" hidden="1" x14ac:dyDescent="0.25">
      <c r="A62" s="16" t="s">
        <v>21902</v>
      </c>
      <c r="B62" s="138" t="str">
        <f>VLOOKUP(A62,STOCKSANLUIS[],2,FALSE)</f>
        <v xml:space="preserve">CALENTADOR DE CARTER PARA ZS21-38 220V </v>
      </c>
      <c r="C62" s="138" t="str">
        <f>VLOOKUP(A62,STOCKSANLUIS[],5,FALSE)</f>
        <v>COPELAND</v>
      </c>
      <c r="D62" s="139">
        <f>VLOOKUP(A62,STOCKSANLUIS[],10,FALSE)</f>
        <v>4</v>
      </c>
      <c r="E62" s="139">
        <f>VLOOKUP(Tabla5[[#This Row],[CODIGO]],STOCK_PUENTEPIEDRA[],8,FALSE)</f>
        <v>40</v>
      </c>
      <c r="F62" s="139">
        <v>4</v>
      </c>
      <c r="G62" s="139">
        <f t="shared" si="8"/>
        <v>0</v>
      </c>
      <c r="H62" s="139" t="str">
        <f t="shared" si="9"/>
        <v>STOCK COMPLETO</v>
      </c>
      <c r="I62" s="140" t="str">
        <f>VLOOKUP(A62,STOCKSANLUIS[],11,FALSE)</f>
        <v>B</v>
      </c>
      <c r="J62" s="139" t="str">
        <f>IF(Tabla5[[#This Row],[REQUERIMIENTO]]&gt;Tabla5[[#This Row],[STOCK ALM 05]],"NO TIENE STOCK PARA ABASTECER", "STOCK SUFICIENTE")</f>
        <v>STOCK SUFICIENTE</v>
      </c>
    </row>
    <row r="63" spans="1:10" hidden="1" x14ac:dyDescent="0.25">
      <c r="A63" s="133" t="s">
        <v>1310</v>
      </c>
      <c r="B63" s="121" t="str">
        <f>VLOOKUP(A63,STOCKSANLUIS[],2,FALSE)</f>
        <v>COMPRESOR HERMETICO COPELAND CR37K6MTF5 - 3HP - R22 - 220V/3PH/60HZ - MEDIA</v>
      </c>
      <c r="C63" s="121" t="str">
        <f>VLOOKUP(A63,STOCKSANLUIS[],5,FALSE)</f>
        <v>COPELAND</v>
      </c>
      <c r="D63" s="131">
        <f>VLOOKUP(A63,STOCKSANLUIS[],10,FALSE)</f>
        <v>0</v>
      </c>
      <c r="E63" s="131">
        <f>VLOOKUP(Tabla5[[#This Row],[CODIGO]],STOCK_PUENTEPIEDRA[],8,FALSE)</f>
        <v>0</v>
      </c>
      <c r="F63" s="131">
        <v>2</v>
      </c>
      <c r="G63" s="131">
        <f t="shared" ref="G63:G65" si="10">F63-D63</f>
        <v>2</v>
      </c>
      <c r="H63" s="131" t="str">
        <f t="shared" ref="H63:H65" si="11">IF(G63&lt;0,"SOBRESTOCK",IF(G63=0,"STOCK COMPLETO","FALTA STOCKEAR"))</f>
        <v>FALTA STOCKEAR</v>
      </c>
      <c r="I63" s="134" t="str">
        <f>VLOOKUP(A63,STOCKSANLUIS[],11,FALSE)</f>
        <v>C</v>
      </c>
      <c r="J63" s="131" t="str">
        <f>IF(Tabla5[[#This Row],[REQUERIMIENTO]]&gt;Tabla5[[#This Row],[STOCK ALM 05]],"NO TIENE STOCK PARA ABASTECER", "STOCK SUFICIENTE")</f>
        <v>NO TIENE STOCK PARA ABASTECER</v>
      </c>
    </row>
    <row r="64" spans="1:10" hidden="1" x14ac:dyDescent="0.25">
      <c r="A64" s="133" t="s">
        <v>1312</v>
      </c>
      <c r="B64" s="121" t="str">
        <f>VLOOKUP(A64,STOCKSANLUIS[],2,FALSE)</f>
        <v>COMPRESOR HERMETICO COPELAND CR62KQMTF5 - 5HP - R22 - 220V/3PH/60HZ - MEDIA</v>
      </c>
      <c r="C64" s="121" t="str">
        <f>VLOOKUP(A64,STOCKSANLUIS[],5,FALSE)</f>
        <v>COPELAND</v>
      </c>
      <c r="D64" s="131">
        <f>VLOOKUP(A64,STOCKSANLUIS[],10,FALSE)</f>
        <v>0</v>
      </c>
      <c r="E64" s="131" t="e">
        <f>VLOOKUP(Tabla5[[#This Row],[CODIGO]],STOCK_PUENTEPIEDRA[],8,FALSE)</f>
        <v>#N/A</v>
      </c>
      <c r="F64" s="131">
        <v>2</v>
      </c>
      <c r="G64" s="131">
        <f t="shared" si="10"/>
        <v>2</v>
      </c>
      <c r="H64" s="131" t="str">
        <f t="shared" si="11"/>
        <v>FALTA STOCKEAR</v>
      </c>
      <c r="I64" s="134" t="str">
        <f>VLOOKUP(A64,STOCKSANLUIS[],11,FALSE)</f>
        <v>C</v>
      </c>
      <c r="J64" s="131" t="e">
        <f>IF(Tabla5[[#This Row],[REQUERIMIENTO]]&gt;Tabla5[[#This Row],[STOCK ALM 05]],"NO TIENE STOCK PARA ABASTECER", "STOCK SUFICIENTE")</f>
        <v>#N/A</v>
      </c>
    </row>
    <row r="65" spans="1:10" hidden="1" x14ac:dyDescent="0.25">
      <c r="A65" s="16" t="s">
        <v>1314</v>
      </c>
      <c r="B65" s="138" t="str">
        <f>VLOOKUP(A65,STOCKSANLUIS[],2,FALSE)</f>
        <v>COMPRESOR HERMETICO COPELAND CF09K6ETF5 - 3HP - R404 - 220V/3PH/60HZ - BAJA</v>
      </c>
      <c r="C65" s="138" t="str">
        <f>VLOOKUP(A65,STOCKSANLUIS[],5,FALSE)</f>
        <v>COPELAND</v>
      </c>
      <c r="D65" s="139">
        <f>VLOOKUP(A65,STOCKSANLUIS[],10,FALSE)</f>
        <v>0</v>
      </c>
      <c r="E65" s="139">
        <f>VLOOKUP(Tabla5[[#This Row],[CODIGO]],STOCK_PUENTEPIEDRA[],8,FALSE)</f>
        <v>0</v>
      </c>
      <c r="F65" s="139">
        <v>2</v>
      </c>
      <c r="G65" s="139">
        <f t="shared" si="10"/>
        <v>2</v>
      </c>
      <c r="H65" s="139" t="str">
        <f t="shared" si="11"/>
        <v>FALTA STOCKEAR</v>
      </c>
      <c r="I65" s="140" t="str">
        <f>VLOOKUP(A65,STOCKSANLUIS[],11,FALSE)</f>
        <v>C</v>
      </c>
      <c r="J65" s="139" t="str">
        <f>IF(Tabla5[[#This Row],[REQUERIMIENTO]]&gt;Tabla5[[#This Row],[STOCK ALM 05]],"NO TIENE STOCK PARA ABASTECER", "STOCK SUFICIENTE")</f>
        <v>NO TIENE STOCK PARA ABASTECER</v>
      </c>
    </row>
    <row r="66" spans="1:10" hidden="1" x14ac:dyDescent="0.25">
      <c r="A66" s="16" t="s">
        <v>21886</v>
      </c>
      <c r="B66" s="138" t="str">
        <f>VLOOKUP(A66,STOCKSANLUIS[],2,FALSE)</f>
        <v>COMPRESOR COPELAND USA 3.0 HP 220V/3PH/60HZ ZS21KAE-TF5-618 SCROLL R507/R404/R134A/R407C/R449A  - ALTA EFICIENCIA / BAJO RUIDO</v>
      </c>
      <c r="C66" s="138" t="str">
        <f>VLOOKUP(A66,STOCKSANLUIS[],5,FALSE)</f>
        <v>COPELAND</v>
      </c>
      <c r="D66" s="139">
        <f>VLOOKUP(A66,STOCKSANLUIS[],10,FALSE)</f>
        <v>2</v>
      </c>
      <c r="E66" s="139">
        <f>VLOOKUP(Tabla5[[#This Row],[CODIGO]],STOCK_PUENTEPIEDRA[],8,FALSE)</f>
        <v>12</v>
      </c>
      <c r="F66" s="139">
        <v>2</v>
      </c>
      <c r="G66" s="139">
        <f>F66-D66</f>
        <v>0</v>
      </c>
      <c r="H66" s="139" t="str">
        <f>IF(G66&lt;0,"SOBRESTOCK",IF(G66=0,"STOCK COMPLETO","FALTA STOCKEAR"))</f>
        <v>STOCK COMPLETO</v>
      </c>
      <c r="I66" s="140" t="str">
        <f>VLOOKUP(A66,STOCKSANLUIS[],11,FALSE)</f>
        <v>B</v>
      </c>
      <c r="J66" s="139" t="str">
        <f>IF(Tabla5[[#This Row],[REQUERIMIENTO]]&gt;Tabla5[[#This Row],[STOCK ALM 05]],"NO TIENE STOCK PARA ABASTECER", "STOCK SUFICIENTE")</f>
        <v>STOCK SUFICIENTE</v>
      </c>
    </row>
    <row r="67" spans="1:10" hidden="1" x14ac:dyDescent="0.25">
      <c r="A67" s="16" t="s">
        <v>2206</v>
      </c>
      <c r="B67" s="138" t="str">
        <f>VLOOKUP(A67,STOCKSANLUIS[],2,FALSE)</f>
        <v>COMPRESORES "COPELAND" (USA) HERMÉTICOS , TIPO SCROLL DE 5 HP MOD ZR57KC-TF5-522, 220 VOLTIOS, TRIFÁSICO,60HZ PARA R-22</v>
      </c>
      <c r="C67" s="138" t="str">
        <f>VLOOKUP(A67,STOCKSANLUIS[],5,FALSE)</f>
        <v>COPELAND</v>
      </c>
      <c r="D67" s="139">
        <f>VLOOKUP(A67,STOCKSANLUIS[],10,FALSE)</f>
        <v>0</v>
      </c>
      <c r="E67" s="139" t="e">
        <f>VLOOKUP(Tabla5[[#This Row],[CODIGO]],STOCK_PUENTEPIEDRA[],8,FALSE)</f>
        <v>#N/A</v>
      </c>
      <c r="F67" s="139">
        <v>2</v>
      </c>
      <c r="G67" s="139">
        <f>F67-D67</f>
        <v>2</v>
      </c>
      <c r="H67" s="139" t="str">
        <f>IF(G67&lt;0,"SOBRESTOCK",IF(G67=0,"STOCK COMPLETO","FALTA STOCKEAR"))</f>
        <v>FALTA STOCKEAR</v>
      </c>
      <c r="I67" s="140" t="str">
        <f>VLOOKUP(A67,STOCKSANLUIS[],11,FALSE)</f>
        <v>C</v>
      </c>
      <c r="J67" s="139" t="e">
        <f>IF(Tabla5[[#This Row],[REQUERIMIENTO]]&gt;Tabla5[[#This Row],[STOCK ALM 05]],"NO TIENE STOCK PARA ABASTECER", "STOCK SUFICIENTE")</f>
        <v>#N/A</v>
      </c>
    </row>
    <row r="68" spans="1:10" hidden="1" x14ac:dyDescent="0.25">
      <c r="A68" s="16" t="s">
        <v>2906</v>
      </c>
      <c r="B68" s="138" t="str">
        <f>VLOOKUP(A68,STOCKSANLUIS[],2,FALSE)</f>
        <v>COMPRESOR SEMIHERMETICO - 15HP-  3DS3R17ME-TFD COPELAND DISCUS 440V/60HZ/3PH -R507</v>
      </c>
      <c r="C68" s="138" t="str">
        <f>VLOOKUP(A68,STOCKSANLUIS[],5,FALSE)</f>
        <v>COPELAND</v>
      </c>
      <c r="D68" s="139">
        <f>VLOOKUP(A68,STOCKSANLUIS[],10,FALSE)</f>
        <v>0</v>
      </c>
      <c r="E68" s="139" t="e">
        <f>VLOOKUP(Tabla5[[#This Row],[CODIGO]],STOCK_PUENTEPIEDRA[],8,FALSE)</f>
        <v>#N/A</v>
      </c>
      <c r="F68" s="139">
        <v>2</v>
      </c>
      <c r="G68" s="139">
        <f>F68-D68</f>
        <v>2</v>
      </c>
      <c r="H68" s="139" t="str">
        <f>IF(G68&lt;0,"SOBRESTOCK",IF(G68=0,"STOCK COMPLETO","FALTA STOCKEAR"))</f>
        <v>FALTA STOCKEAR</v>
      </c>
      <c r="I68" s="140" t="str">
        <f>VLOOKUP(A68,STOCKSANLUIS[],11,FALSE)</f>
        <v>C</v>
      </c>
      <c r="J68" s="139" t="e">
        <f>IF(Tabla5[[#This Row],[REQUERIMIENTO]]&gt;Tabla5[[#This Row],[STOCK ALM 05]],"NO TIENE STOCK PARA ABASTECER", "STOCK SUFICIENTE")</f>
        <v>#N/A</v>
      </c>
    </row>
    <row r="69" spans="1:10" hidden="1" x14ac:dyDescent="0.25">
      <c r="A69" s="16" t="s">
        <v>3937</v>
      </c>
      <c r="B69" s="138" t="str">
        <f>VLOOKUP(A69,STOCKSANLUIS[],2,FALSE)</f>
        <v>COMPRESOR COPELAND(USA) ZS15KAE-PFV - TEMP MEDIA /BAJA</v>
      </c>
      <c r="C69" s="138" t="str">
        <f>VLOOKUP(A69,STOCKSANLUIS[],5,FALSE)</f>
        <v>COPELAND</v>
      </c>
      <c r="D69" s="139">
        <f>VLOOKUP(A69,STOCKSANLUIS[],10,FALSE)</f>
        <v>0</v>
      </c>
      <c r="E69" s="139" t="e">
        <f>VLOOKUP(Tabla5[[#This Row],[CODIGO]],STOCK_PUENTEPIEDRA[],8,FALSE)</f>
        <v>#N/A</v>
      </c>
      <c r="F69" s="139">
        <v>2</v>
      </c>
      <c r="G69" s="139">
        <f>F69-D69</f>
        <v>2</v>
      </c>
      <c r="H69" s="139" t="str">
        <f>IF(G69&lt;0,"SOBRESTOCK",IF(G69=0,"STOCK COMPLETO","FALTA STOCKEAR"))</f>
        <v>FALTA STOCKEAR</v>
      </c>
      <c r="I69" s="140" t="str">
        <f>VLOOKUP(A69,STOCKSANLUIS[],11,FALSE)</f>
        <v>C</v>
      </c>
      <c r="J69" s="139" t="e">
        <f>IF(Tabla5[[#This Row],[REQUERIMIENTO]]&gt;Tabla5[[#This Row],[STOCK ALM 05]],"NO TIENE STOCK PARA ABASTECER", "STOCK SUFICIENTE")</f>
        <v>#N/A</v>
      </c>
    </row>
    <row r="70" spans="1:10" hidden="1" x14ac:dyDescent="0.25">
      <c r="A70" s="133" t="s">
        <v>21876</v>
      </c>
      <c r="B70" s="121" t="str">
        <f>VLOOKUP(A70,STOCKSANLUIS[],2,FALSE)</f>
        <v>COMPRESOR COPELAND USA 1.5 HP 220V/1PH/60HZ ZS11KAE-PFV-618 SCROLL R507/R404/R134A/R407C/R449A - ALTA EFICIENCIA / BAJO RUIDO</v>
      </c>
      <c r="C70" s="121" t="str">
        <f>VLOOKUP(A70,STOCKSANLUIS[],5,FALSE)</f>
        <v>COPELAND</v>
      </c>
      <c r="D70" s="131">
        <f>VLOOKUP(A70,STOCKSANLUIS[],10,FALSE)</f>
        <v>1</v>
      </c>
      <c r="E70" s="131">
        <f>VLOOKUP(Tabla5[[#This Row],[CODIGO]],STOCK_PUENTEPIEDRA[],8,FALSE)</f>
        <v>0</v>
      </c>
      <c r="F70" s="131">
        <v>2</v>
      </c>
      <c r="G70" s="131">
        <f t="shared" ref="G70:G74" si="12">F70-D70</f>
        <v>1</v>
      </c>
      <c r="H70" s="131" t="str">
        <f t="shared" ref="H70:H74" si="13">IF(G70&lt;0,"SOBRESTOCK",IF(G70=0,"STOCK COMPLETO","FALTA STOCKEAR"))</f>
        <v>FALTA STOCKEAR</v>
      </c>
      <c r="I70" s="134" t="str">
        <f>VLOOKUP(A70,STOCKSANLUIS[],11,FALSE)</f>
        <v>B</v>
      </c>
      <c r="J70" s="131" t="str">
        <f>IF(Tabla5[[#This Row],[REQUERIMIENTO]]&gt;Tabla5[[#This Row],[STOCK ALM 05]],"NO TIENE STOCK PARA ABASTECER", "STOCK SUFICIENTE")</f>
        <v>NO TIENE STOCK PARA ABASTECER</v>
      </c>
    </row>
    <row r="71" spans="1:10" hidden="1" x14ac:dyDescent="0.25">
      <c r="A71" s="133" t="s">
        <v>21878</v>
      </c>
      <c r="B71" s="121" t="str">
        <f>VLOOKUP(A71,STOCKSANLUIS[],2,FALSE)</f>
        <v>COMPRESOR COPELAND USA 1.5 HP 220V/3PH/60HZ ZS11KAE-TF5-618 SCROLL R507/R404/R134A/R407C/R449A - ALTA EFICIENCIA / BAJO RUIDO</v>
      </c>
      <c r="C71" s="121" t="str">
        <f>VLOOKUP(A71,STOCKSANLUIS[],5,FALSE)</f>
        <v>COPELAND</v>
      </c>
      <c r="D71" s="131">
        <f>VLOOKUP(A71,STOCKSANLUIS[],10,FALSE)</f>
        <v>1</v>
      </c>
      <c r="E71" s="131">
        <f>VLOOKUP(Tabla5[[#This Row],[CODIGO]],STOCK_PUENTEPIEDRA[],8,FALSE)</f>
        <v>2</v>
      </c>
      <c r="F71" s="131">
        <v>2</v>
      </c>
      <c r="G71" s="131">
        <f t="shared" si="12"/>
        <v>1</v>
      </c>
      <c r="H71" s="131" t="str">
        <f t="shared" si="13"/>
        <v>FALTA STOCKEAR</v>
      </c>
      <c r="I71" s="134" t="str">
        <f>VLOOKUP(A71,STOCKSANLUIS[],11,FALSE)</f>
        <v>B</v>
      </c>
      <c r="J71" s="131" t="str">
        <f>IF(Tabla5[[#This Row],[REQUERIMIENTO]]&gt;Tabla5[[#This Row],[STOCK ALM 05]],"NO TIENE STOCK PARA ABASTECER", "STOCK SUFICIENTE")</f>
        <v>STOCK SUFICIENTE</v>
      </c>
    </row>
    <row r="72" spans="1:10" hidden="1" x14ac:dyDescent="0.25">
      <c r="A72" s="133" t="s">
        <v>21880</v>
      </c>
      <c r="B72" s="121" t="str">
        <f>VLOOKUP(A72,STOCKSANLUIS[],2,FALSE)</f>
        <v>COMPRESOR COPELAND USA 2.0 HP 220V/1PH/60HZ ZS15KAE-PFV-618 SCROLL R507/R404/R134A/R407C/R449A  - ALTA EFICIENCIA / BAJO RUIDO</v>
      </c>
      <c r="C72" s="121" t="str">
        <f>VLOOKUP(A72,STOCKSANLUIS[],5,FALSE)</f>
        <v>COPELAND</v>
      </c>
      <c r="D72" s="131">
        <f>VLOOKUP(A72,STOCKSANLUIS[],10,FALSE)</f>
        <v>1</v>
      </c>
      <c r="E72" s="131">
        <f>VLOOKUP(Tabla5[[#This Row],[CODIGO]],STOCK_PUENTEPIEDRA[],8,FALSE)</f>
        <v>1</v>
      </c>
      <c r="F72" s="131">
        <v>2</v>
      </c>
      <c r="G72" s="131">
        <f t="shared" si="12"/>
        <v>1</v>
      </c>
      <c r="H72" s="131" t="str">
        <f t="shared" si="13"/>
        <v>FALTA STOCKEAR</v>
      </c>
      <c r="I72" s="134" t="str">
        <f>VLOOKUP(A72,STOCKSANLUIS[],11,FALSE)</f>
        <v>B</v>
      </c>
      <c r="J72" s="131" t="str">
        <f>IF(Tabla5[[#This Row],[REQUERIMIENTO]]&gt;Tabla5[[#This Row],[STOCK ALM 05]],"NO TIENE STOCK PARA ABASTECER", "STOCK SUFICIENTE")</f>
        <v>STOCK SUFICIENTE</v>
      </c>
    </row>
    <row r="73" spans="1:10" hidden="1" x14ac:dyDescent="0.25">
      <c r="A73" s="133" t="s">
        <v>21882</v>
      </c>
      <c r="B73" s="121" t="str">
        <f>VLOOKUP(A73,STOCKSANLUIS[],2,FALSE)</f>
        <v>COMPRESOR COPELAND USA 2.0 HP 220V/3PH/60HZ ZS15KAE-TF5-618 SCROLL R507/R404/R134A/R407C/R449A  - ALTA EFICIENCIA / BAJO RUIDO</v>
      </c>
      <c r="C73" s="121" t="str">
        <f>VLOOKUP(A73,STOCKSANLUIS[],5,FALSE)</f>
        <v>COPELAND</v>
      </c>
      <c r="D73" s="131">
        <f>VLOOKUP(A73,STOCKSANLUIS[],10,FALSE)</f>
        <v>1</v>
      </c>
      <c r="E73" s="131">
        <f>VLOOKUP(Tabla5[[#This Row],[CODIGO]],STOCK_PUENTEPIEDRA[],8,FALSE)</f>
        <v>1</v>
      </c>
      <c r="F73" s="131">
        <v>2</v>
      </c>
      <c r="G73" s="131">
        <f t="shared" si="12"/>
        <v>1</v>
      </c>
      <c r="H73" s="131" t="str">
        <f t="shared" si="13"/>
        <v>FALTA STOCKEAR</v>
      </c>
      <c r="I73" s="134" t="str">
        <f>VLOOKUP(A73,STOCKSANLUIS[],11,FALSE)</f>
        <v>B</v>
      </c>
      <c r="J73" s="131" t="str">
        <f>IF(Tabla5[[#This Row],[REQUERIMIENTO]]&gt;Tabla5[[#This Row],[STOCK ALM 05]],"NO TIENE STOCK PARA ABASTECER", "STOCK SUFICIENTE")</f>
        <v>STOCK SUFICIENTE</v>
      </c>
    </row>
    <row r="74" spans="1:10" hidden="1" x14ac:dyDescent="0.25">
      <c r="A74" s="16" t="s">
        <v>21884</v>
      </c>
      <c r="B74" s="138" t="str">
        <f>VLOOKUP(A74,STOCKSANLUIS[],2,FALSE)</f>
        <v>COMPRESOR COPELAND USA 3.0 HP 220V/1PH/60HZ ZS21KAE-PFV-618 SCROLL R507/R404/R134A/R407C/R449A  - ALTA EFICIENCIA / BAJO RUIDO</v>
      </c>
      <c r="C74" s="138" t="str">
        <f>VLOOKUP(A74,STOCKSANLUIS[],5,FALSE)</f>
        <v>COPELAND</v>
      </c>
      <c r="D74" s="139">
        <f>VLOOKUP(A74,STOCKSANLUIS[],10,FALSE)</f>
        <v>2</v>
      </c>
      <c r="E74" s="139">
        <f>VLOOKUP(Tabla5[[#This Row],[CODIGO]],STOCK_PUENTEPIEDRA[],8,FALSE)</f>
        <v>2</v>
      </c>
      <c r="F74" s="139">
        <v>2</v>
      </c>
      <c r="G74" s="139">
        <f t="shared" si="12"/>
        <v>0</v>
      </c>
      <c r="H74" s="139" t="str">
        <f t="shared" si="13"/>
        <v>STOCK COMPLETO</v>
      </c>
      <c r="I74" s="140" t="str">
        <f>VLOOKUP(A74,STOCKSANLUIS[],11,FALSE)</f>
        <v>B</v>
      </c>
      <c r="J74" s="139" t="str">
        <f>IF(Tabla5[[#This Row],[REQUERIMIENTO]]&gt;Tabla5[[#This Row],[STOCK ALM 05]],"NO TIENE STOCK PARA ABASTECER", "STOCK SUFICIENTE")</f>
        <v>STOCK SUFICIENTE</v>
      </c>
    </row>
    <row r="75" spans="1:10" hidden="1" x14ac:dyDescent="0.25">
      <c r="A75" s="133" t="s">
        <v>21888</v>
      </c>
      <c r="B75" s="121" t="str">
        <f>VLOOKUP(A75,STOCKSANLUIS[],2,FALSE)</f>
        <v>COMPRESOR COPELAND USA 3.0 HP 380V/3PH/60HZ ZS21KAE-TF7-618 SCROLL R507/R404/R134A/R407C/R449A  - ALTA EFICIENCIA / BAJO RUIDO</v>
      </c>
      <c r="C75" s="121" t="str">
        <f>VLOOKUP(A75,STOCKSANLUIS[],5,FALSE)</f>
        <v>COPELAND</v>
      </c>
      <c r="D75" s="131">
        <f>VLOOKUP(A75,STOCKSANLUIS[],10,FALSE)</f>
        <v>2</v>
      </c>
      <c r="E75" s="131">
        <f>VLOOKUP(Tabla5[[#This Row],[CODIGO]],STOCK_PUENTEPIEDRA[],8,FALSE)</f>
        <v>7</v>
      </c>
      <c r="F75" s="131">
        <v>2</v>
      </c>
      <c r="G75" s="131">
        <f t="shared" ref="G75:G80" si="14">F75-D75</f>
        <v>0</v>
      </c>
      <c r="H75" s="131" t="str">
        <f t="shared" ref="H75:H80" si="15">IF(G75&lt;0,"SOBRESTOCK",IF(G75=0,"STOCK COMPLETO","FALTA STOCKEAR"))</f>
        <v>STOCK COMPLETO</v>
      </c>
      <c r="I75" s="134" t="str">
        <f>VLOOKUP(A75,STOCKSANLUIS[],11,FALSE)</f>
        <v>B</v>
      </c>
      <c r="J75" s="131" t="str">
        <f>IF(Tabla5[[#This Row],[REQUERIMIENTO]]&gt;Tabla5[[#This Row],[STOCK ALM 05]],"NO TIENE STOCK PARA ABASTECER", "STOCK SUFICIENTE")</f>
        <v>STOCK SUFICIENTE</v>
      </c>
    </row>
    <row r="76" spans="1:10" hidden="1" x14ac:dyDescent="0.25">
      <c r="A76" s="133" t="s">
        <v>21890</v>
      </c>
      <c r="B76" s="121" t="str">
        <f>VLOOKUP(A76,STOCKSANLUIS[],2,FALSE)</f>
        <v>COMPRESOR COPELAND USA 4.0 HP 220V/1PH/60HZ ZS29KAE-PFV-618 SCROLL R507/R404/R134A/R407C/R449A  - ALTA EFICIENCIA / BAJO RUIDO</v>
      </c>
      <c r="C76" s="121" t="str">
        <f>VLOOKUP(A76,STOCKSANLUIS[],5,FALSE)</f>
        <v>COPELAND</v>
      </c>
      <c r="D76" s="131">
        <f>VLOOKUP(A76,STOCKSANLUIS[],10,FALSE)</f>
        <v>1</v>
      </c>
      <c r="E76" s="131">
        <f>VLOOKUP(Tabla5[[#This Row],[CODIGO]],STOCK_PUENTEPIEDRA[],8,FALSE)</f>
        <v>2</v>
      </c>
      <c r="F76" s="131">
        <v>2</v>
      </c>
      <c r="G76" s="131">
        <f t="shared" si="14"/>
        <v>1</v>
      </c>
      <c r="H76" s="131" t="str">
        <f t="shared" si="15"/>
        <v>FALTA STOCKEAR</v>
      </c>
      <c r="I76" s="134" t="str">
        <f>VLOOKUP(A76,STOCKSANLUIS[],11,FALSE)</f>
        <v>B</v>
      </c>
      <c r="J76" s="131" t="str">
        <f>IF(Tabla5[[#This Row],[REQUERIMIENTO]]&gt;Tabla5[[#This Row],[STOCK ALM 05]],"NO TIENE STOCK PARA ABASTECER", "STOCK SUFICIENTE")</f>
        <v>STOCK SUFICIENTE</v>
      </c>
    </row>
    <row r="77" spans="1:10" hidden="1" x14ac:dyDescent="0.25">
      <c r="A77" s="133" t="s">
        <v>21892</v>
      </c>
      <c r="B77" s="121" t="str">
        <f>VLOOKUP(A77,STOCKSANLUIS[],2,FALSE)</f>
        <v>COMPRESOR COPELAND USA 4.0 HP 220V/3PH/60HZ ZS29KAE-TF5-618 SCROLL R507/R404/R134A/R407C/R449A  - ALTA EFICIENCIA / BAJO RUIDO</v>
      </c>
      <c r="C77" s="121" t="str">
        <f>VLOOKUP(A77,STOCKSANLUIS[],5,FALSE)</f>
        <v>COPELAND</v>
      </c>
      <c r="D77" s="131">
        <f>VLOOKUP(A77,STOCKSANLUIS[],10,FALSE)</f>
        <v>2</v>
      </c>
      <c r="E77" s="131">
        <f>VLOOKUP(Tabla5[[#This Row],[CODIGO]],STOCK_PUENTEPIEDRA[],8,FALSE)</f>
        <v>7</v>
      </c>
      <c r="F77" s="131">
        <v>2</v>
      </c>
      <c r="G77" s="131">
        <f t="shared" si="14"/>
        <v>0</v>
      </c>
      <c r="H77" s="131" t="str">
        <f t="shared" si="15"/>
        <v>STOCK COMPLETO</v>
      </c>
      <c r="I77" s="134" t="str">
        <f>VLOOKUP(A77,STOCKSANLUIS[],11,FALSE)</f>
        <v>B</v>
      </c>
      <c r="J77" s="131" t="str">
        <f>IF(Tabla5[[#This Row],[REQUERIMIENTO]]&gt;Tabla5[[#This Row],[STOCK ALM 05]],"NO TIENE STOCK PARA ABASTECER", "STOCK SUFICIENTE")</f>
        <v>STOCK SUFICIENTE</v>
      </c>
    </row>
    <row r="78" spans="1:10" hidden="1" x14ac:dyDescent="0.25">
      <c r="A78" s="133" t="s">
        <v>21894</v>
      </c>
      <c r="B78" s="121" t="str">
        <f>VLOOKUP(A78,STOCKSANLUIS[],2,FALSE)</f>
        <v>COMPRESOR COPELAND USA 4.0 HP 380V/3PH/60HZ ZS29KAE-TF7-600 SCROLL R507/R404/R134A/R407C/R449A  - ALTA EFICIENCIA / BAJO RUIDO</v>
      </c>
      <c r="C78" s="121" t="str">
        <f>VLOOKUP(A78,STOCKSANLUIS[],5,FALSE)</f>
        <v>COPELAND</v>
      </c>
      <c r="D78" s="131">
        <f>VLOOKUP(A78,STOCKSANLUIS[],10,FALSE)</f>
        <v>2</v>
      </c>
      <c r="E78" s="131">
        <f>VLOOKUP(Tabla5[[#This Row],[CODIGO]],STOCK_PUENTEPIEDRA[],8,FALSE)</f>
        <v>9</v>
      </c>
      <c r="F78" s="131">
        <v>2</v>
      </c>
      <c r="G78" s="131">
        <f t="shared" si="14"/>
        <v>0</v>
      </c>
      <c r="H78" s="131" t="str">
        <f t="shared" si="15"/>
        <v>STOCK COMPLETO</v>
      </c>
      <c r="I78" s="134" t="str">
        <f>VLOOKUP(A78,STOCKSANLUIS[],11,FALSE)</f>
        <v>B</v>
      </c>
      <c r="J78" s="131" t="str">
        <f>IF(Tabla5[[#This Row],[REQUERIMIENTO]]&gt;Tabla5[[#This Row],[STOCK ALM 05]],"NO TIENE STOCK PARA ABASTECER", "STOCK SUFICIENTE")</f>
        <v>STOCK SUFICIENTE</v>
      </c>
    </row>
    <row r="79" spans="1:10" hidden="1" x14ac:dyDescent="0.25">
      <c r="A79" s="133" t="s">
        <v>21896</v>
      </c>
      <c r="B79" s="121" t="str">
        <f>VLOOKUP(A79,STOCKSANLUIS[],2,FALSE)</f>
        <v>COMPRESOR COPELAND USA 4.0 HP 440V/3PH/60HZ ZS29KAE-TFD-600 SCROLL R507/R404/R134A/R407C/R449A  - ALTA EFICIENCIA / BAJO RUIDO</v>
      </c>
      <c r="C79" s="121" t="str">
        <f>VLOOKUP(A79,STOCKSANLUIS[],5,FALSE)</f>
        <v>COPELAND</v>
      </c>
      <c r="D79" s="131">
        <f>VLOOKUP(A79,STOCKSANLUIS[],10,FALSE)</f>
        <v>0</v>
      </c>
      <c r="E79" s="131">
        <f>VLOOKUP(Tabla5[[#This Row],[CODIGO]],STOCK_PUENTEPIEDRA[],8,FALSE)</f>
        <v>1</v>
      </c>
      <c r="F79" s="131">
        <v>2</v>
      </c>
      <c r="G79" s="131">
        <f t="shared" si="14"/>
        <v>2</v>
      </c>
      <c r="H79" s="131" t="str">
        <f t="shared" si="15"/>
        <v>FALTA STOCKEAR</v>
      </c>
      <c r="I79" s="134" t="str">
        <f>VLOOKUP(A79,STOCKSANLUIS[],11,FALSE)</f>
        <v>B</v>
      </c>
      <c r="J79" s="131" t="str">
        <f>IF(Tabla5[[#This Row],[REQUERIMIENTO]]&gt;Tabla5[[#This Row],[STOCK ALM 05]],"NO TIENE STOCK PARA ABASTECER", "STOCK SUFICIENTE")</f>
        <v>NO TIENE STOCK PARA ABASTECER</v>
      </c>
    </row>
    <row r="80" spans="1:10" hidden="1" x14ac:dyDescent="0.25">
      <c r="A80" s="16" t="s">
        <v>21898</v>
      </c>
      <c r="B80" s="138" t="str">
        <f>VLOOKUP(A80,STOCKSANLUIS[],2,FALSE)</f>
        <v>COMPRESOR COPELAND USA 5.0 HP 220V/3PH/60HZ ZS38K4E-TF5-550 SCROLL R507/R404/R134A/R407C/R449A  - ALTA EFICIENCIA / BAJO RUIDO</v>
      </c>
      <c r="C80" s="138" t="str">
        <f>VLOOKUP(A80,STOCKSANLUIS[],5,FALSE)</f>
        <v>COPELAND</v>
      </c>
      <c r="D80" s="139">
        <f>VLOOKUP(A80,STOCKSANLUIS[],10,FALSE)</f>
        <v>1</v>
      </c>
      <c r="E80" s="139">
        <f>VLOOKUP(Tabla5[[#This Row],[CODIGO]],STOCK_PUENTEPIEDRA[],8,FALSE)</f>
        <v>7</v>
      </c>
      <c r="F80" s="139">
        <v>2</v>
      </c>
      <c r="G80" s="139">
        <f t="shared" si="14"/>
        <v>1</v>
      </c>
      <c r="H80" s="139" t="str">
        <f t="shared" si="15"/>
        <v>FALTA STOCKEAR</v>
      </c>
      <c r="I80" s="140" t="str">
        <f>VLOOKUP(A80,STOCKSANLUIS[],11,FALSE)</f>
        <v>B</v>
      </c>
      <c r="J80" s="139" t="str">
        <f>IF(Tabla5[[#This Row],[REQUERIMIENTO]]&gt;Tabla5[[#This Row],[STOCK ALM 05]],"NO TIENE STOCK PARA ABASTECER", "STOCK SUFICIENTE")</f>
        <v>STOCK SUFICIENTE</v>
      </c>
    </row>
    <row r="81" spans="1:10" hidden="1" x14ac:dyDescent="0.25">
      <c r="A81" s="133" t="s">
        <v>21904</v>
      </c>
      <c r="B81" s="121" t="str">
        <f>VLOOKUP(A81,STOCKSANLUIS[],2,FALSE)</f>
        <v xml:space="preserve">START CAPACITOR PARA ZS11,15,21,29 PFV </v>
      </c>
      <c r="C81" s="121" t="str">
        <f>VLOOKUP(A81,STOCKSANLUIS[],5,FALSE)</f>
        <v>COPELAND</v>
      </c>
      <c r="D81" s="131">
        <f>VLOOKUP(A81,STOCKSANLUIS[],10,FALSE)</f>
        <v>5</v>
      </c>
      <c r="E81" s="131">
        <f>VLOOKUP(Tabla5[[#This Row],[CODIGO]],STOCK_PUENTEPIEDRA[],8,FALSE)</f>
        <v>8</v>
      </c>
      <c r="F81" s="131">
        <v>5</v>
      </c>
      <c r="G81" s="131">
        <f t="shared" ref="G81:G86" si="16">F81-D81</f>
        <v>0</v>
      </c>
      <c r="H81" s="131" t="str">
        <f t="shared" ref="H81:H86" si="17">IF(G81&lt;0,"SOBRESTOCK",IF(G81=0,"STOCK COMPLETO","FALTA STOCKEAR"))</f>
        <v>STOCK COMPLETO</v>
      </c>
      <c r="I81" s="134" t="str">
        <f>VLOOKUP(A81,STOCKSANLUIS[],11,FALSE)</f>
        <v>B</v>
      </c>
      <c r="J81" s="131" t="str">
        <f>IF(Tabla5[[#This Row],[REQUERIMIENTO]]&gt;Tabla5[[#This Row],[STOCK ALM 05]],"NO TIENE STOCK PARA ABASTECER", "STOCK SUFICIENTE")</f>
        <v>STOCK SUFICIENTE</v>
      </c>
    </row>
    <row r="82" spans="1:10" hidden="1" x14ac:dyDescent="0.25">
      <c r="A82" s="133" t="s">
        <v>21906</v>
      </c>
      <c r="B82" s="121" t="str">
        <f>VLOOKUP(A82,STOCKSANLUIS[],2,FALSE)</f>
        <v xml:space="preserve">RELÉ POTENCIAL PARA ZS11,15,21,29,38 PFV </v>
      </c>
      <c r="C82" s="121" t="str">
        <f>VLOOKUP(A82,STOCKSANLUIS[],5,FALSE)</f>
        <v>COPELAND</v>
      </c>
      <c r="D82" s="131">
        <f>VLOOKUP(A82,STOCKSANLUIS[],10,FALSE)</f>
        <v>5</v>
      </c>
      <c r="E82" s="131">
        <f>VLOOKUP(Tabla5[[#This Row],[CODIGO]],STOCK_PUENTEPIEDRA[],8,FALSE)</f>
        <v>8</v>
      </c>
      <c r="F82" s="131">
        <v>5</v>
      </c>
      <c r="G82" s="131">
        <f t="shared" si="16"/>
        <v>0</v>
      </c>
      <c r="H82" s="131" t="str">
        <f t="shared" si="17"/>
        <v>STOCK COMPLETO</v>
      </c>
      <c r="I82" s="134" t="str">
        <f>VLOOKUP(A82,STOCKSANLUIS[],11,FALSE)</f>
        <v>B</v>
      </c>
      <c r="J82" s="131" t="str">
        <f>IF(Tabla5[[#This Row],[REQUERIMIENTO]]&gt;Tabla5[[#This Row],[STOCK ALM 05]],"NO TIENE STOCK PARA ABASTECER", "STOCK SUFICIENTE")</f>
        <v>STOCK SUFICIENTE</v>
      </c>
    </row>
    <row r="83" spans="1:10" hidden="1" x14ac:dyDescent="0.25">
      <c r="A83" s="133" t="s">
        <v>21908</v>
      </c>
      <c r="B83" s="121" t="str">
        <f>VLOOKUP(A83,STOCKSANLUIS[],2,FALSE)</f>
        <v xml:space="preserve">RUN CAPACITOR PARA ZS11 PFV </v>
      </c>
      <c r="C83" s="121" t="str">
        <f>VLOOKUP(A83,STOCKSANLUIS[],5,FALSE)</f>
        <v>COPELAND</v>
      </c>
      <c r="D83" s="131">
        <f>VLOOKUP(A83,STOCKSANLUIS[],10,FALSE)</f>
        <v>1</v>
      </c>
      <c r="E83" s="131">
        <f>VLOOKUP(Tabla5[[#This Row],[CODIGO]],STOCK_PUENTEPIEDRA[],8,FALSE)</f>
        <v>0</v>
      </c>
      <c r="F83" s="131">
        <v>2</v>
      </c>
      <c r="G83" s="131">
        <f t="shared" si="16"/>
        <v>1</v>
      </c>
      <c r="H83" s="131" t="str">
        <f t="shared" si="17"/>
        <v>FALTA STOCKEAR</v>
      </c>
      <c r="I83" s="134" t="str">
        <f>VLOOKUP(A83,STOCKSANLUIS[],11,FALSE)</f>
        <v>B</v>
      </c>
      <c r="J83" s="131" t="str">
        <f>IF(Tabla5[[#This Row],[REQUERIMIENTO]]&gt;Tabla5[[#This Row],[STOCK ALM 05]],"NO TIENE STOCK PARA ABASTECER", "STOCK SUFICIENTE")</f>
        <v>NO TIENE STOCK PARA ABASTECER</v>
      </c>
    </row>
    <row r="84" spans="1:10" hidden="1" x14ac:dyDescent="0.25">
      <c r="A84" s="133" t="s">
        <v>21910</v>
      </c>
      <c r="B84" s="121" t="str">
        <f>VLOOKUP(A84,STOCKSANLUIS[],2,FALSE)</f>
        <v xml:space="preserve">RUN CAPACITOR PARA ZS15 PFV </v>
      </c>
      <c r="C84" s="121" t="str">
        <f>VLOOKUP(A84,STOCKSANLUIS[],5,FALSE)</f>
        <v>COPELAND</v>
      </c>
      <c r="D84" s="131">
        <f>VLOOKUP(A84,STOCKSANLUIS[],10,FALSE)</f>
        <v>1</v>
      </c>
      <c r="E84" s="131">
        <f>VLOOKUP(Tabla5[[#This Row],[CODIGO]],STOCK_PUENTEPIEDRA[],8,FALSE)</f>
        <v>3</v>
      </c>
      <c r="F84" s="131">
        <v>2</v>
      </c>
      <c r="G84" s="131">
        <f t="shared" si="16"/>
        <v>1</v>
      </c>
      <c r="H84" s="131" t="str">
        <f t="shared" si="17"/>
        <v>FALTA STOCKEAR</v>
      </c>
      <c r="I84" s="134" t="str">
        <f>VLOOKUP(A84,STOCKSANLUIS[],11,FALSE)</f>
        <v>B</v>
      </c>
      <c r="J84" s="131" t="str">
        <f>IF(Tabla5[[#This Row],[REQUERIMIENTO]]&gt;Tabla5[[#This Row],[STOCK ALM 05]],"NO TIENE STOCK PARA ABASTECER", "STOCK SUFICIENTE")</f>
        <v>STOCK SUFICIENTE</v>
      </c>
    </row>
    <row r="85" spans="1:10" hidden="1" x14ac:dyDescent="0.25">
      <c r="A85" s="133" t="s">
        <v>21912</v>
      </c>
      <c r="B85" s="121" t="str">
        <f>VLOOKUP(A85,STOCKSANLUIS[],2,FALSE)</f>
        <v xml:space="preserve">RUN CAPACITOR PARA ZS21 PFV </v>
      </c>
      <c r="C85" s="121" t="str">
        <f>VLOOKUP(A85,STOCKSANLUIS[],5,FALSE)</f>
        <v>COPELAND</v>
      </c>
      <c r="D85" s="131">
        <f>VLOOKUP(A85,STOCKSANLUIS[],10,FALSE)</f>
        <v>1</v>
      </c>
      <c r="E85" s="131">
        <f>VLOOKUP(Tabla5[[#This Row],[CODIGO]],STOCK_PUENTEPIEDRA[],8,FALSE)</f>
        <v>3</v>
      </c>
      <c r="F85" s="131">
        <v>2</v>
      </c>
      <c r="G85" s="131">
        <f t="shared" si="16"/>
        <v>1</v>
      </c>
      <c r="H85" s="131" t="str">
        <f t="shared" si="17"/>
        <v>FALTA STOCKEAR</v>
      </c>
      <c r="I85" s="134" t="str">
        <f>VLOOKUP(A85,STOCKSANLUIS[],11,FALSE)</f>
        <v>B</v>
      </c>
      <c r="J85" s="131" t="str">
        <f>IF(Tabla5[[#This Row],[REQUERIMIENTO]]&gt;Tabla5[[#This Row],[STOCK ALM 05]],"NO TIENE STOCK PARA ABASTECER", "STOCK SUFICIENTE")</f>
        <v>STOCK SUFICIENTE</v>
      </c>
    </row>
    <row r="86" spans="1:10" hidden="1" x14ac:dyDescent="0.25">
      <c r="A86" s="16" t="s">
        <v>21914</v>
      </c>
      <c r="B86" s="138" t="str">
        <f>VLOOKUP(A86,STOCKSANLUIS[],2,FALSE)</f>
        <v xml:space="preserve">RUN CAPACITOR PARA ZS29 PFV </v>
      </c>
      <c r="C86" s="138" t="str">
        <f>VLOOKUP(A86,STOCKSANLUIS[],5,FALSE)</f>
        <v>COPELAND</v>
      </c>
      <c r="D86" s="139">
        <f>VLOOKUP(A86,STOCKSANLUIS[],10,FALSE)</f>
        <v>1</v>
      </c>
      <c r="E86" s="139">
        <f>VLOOKUP(Tabla5[[#This Row],[CODIGO]],STOCK_PUENTEPIEDRA[],8,FALSE)</f>
        <v>2</v>
      </c>
      <c r="F86" s="139">
        <v>2</v>
      </c>
      <c r="G86" s="139">
        <f t="shared" si="16"/>
        <v>1</v>
      </c>
      <c r="H86" s="139" t="str">
        <f t="shared" si="17"/>
        <v>FALTA STOCKEAR</v>
      </c>
      <c r="I86" s="140" t="str">
        <f>VLOOKUP(A86,STOCKSANLUIS[],11,FALSE)</f>
        <v>B</v>
      </c>
      <c r="J86" s="139" t="str">
        <f>IF(Tabla5[[#This Row],[REQUERIMIENTO]]&gt;Tabla5[[#This Row],[STOCK ALM 05]],"NO TIENE STOCK PARA ABASTECER", "STOCK SUFICIENTE")</f>
        <v>STOCK SUFICIENTE</v>
      </c>
    </row>
  </sheetData>
  <phoneticPr fontId="31" type="noConversion"/>
  <conditionalFormatting sqref="H2:H86">
    <cfRule type="containsText" dxfId="26" priority="1" operator="containsText" text="SOBRESTOCK">
      <formula>NOT(ISERROR(SEARCH("SOBRESTOCK",H2)))</formula>
    </cfRule>
    <cfRule type="containsText" dxfId="25" priority="2" operator="containsText" text="STOCK COMPLETO">
      <formula>NOT(ISERROR(SEARCH("STOCK COMPLETO",H2)))</formula>
    </cfRule>
    <cfRule type="containsText" dxfId="24" priority="3" operator="containsText" text="FALTA STOCKEAR">
      <formula>NOT(ISERROR(SEARCH("FALTA STOCKEAR",H2)))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A1:M2390"/>
  <sheetViews>
    <sheetView zoomScaleNormal="100" workbookViewId="0">
      <pane ySplit="1" topLeftCell="A2" activePane="bottomLeft" state="frozen"/>
      <selection activeCell="H914" sqref="H914"/>
      <selection pane="bottomLeft" activeCell="B2395" sqref="B2395"/>
    </sheetView>
  </sheetViews>
  <sheetFormatPr baseColWidth="10" defaultRowHeight="15" x14ac:dyDescent="0.25"/>
  <cols>
    <col min="1" max="1" width="12.5703125" bestFit="1" customWidth="1"/>
    <col min="2" max="2" width="72.28515625" customWidth="1"/>
    <col min="3" max="3" width="20.140625" hidden="1" customWidth="1"/>
    <col min="4" max="4" width="9.140625" hidden="1" customWidth="1"/>
    <col min="5" max="5" width="17" hidden="1" customWidth="1"/>
    <col min="6" max="6" width="22.85546875" hidden="1" customWidth="1"/>
    <col min="7" max="7" width="11.42578125" customWidth="1"/>
    <col min="8" max="8" width="15.5703125" hidden="1" customWidth="1"/>
    <col min="9" max="9" width="11.140625" hidden="1" customWidth="1"/>
    <col min="10" max="10" width="13.42578125" customWidth="1"/>
    <col min="11" max="11" width="12" hidden="1" customWidth="1"/>
    <col min="12" max="12" width="15.140625" customWidth="1"/>
    <col min="13" max="13" width="13.7109375" customWidth="1"/>
  </cols>
  <sheetData>
    <row r="1" spans="1:13" x14ac:dyDescent="0.25">
      <c r="A1" s="86" t="s">
        <v>1</v>
      </c>
      <c r="B1" s="86" t="s">
        <v>19308</v>
      </c>
      <c r="C1" s="86" t="s">
        <v>19309</v>
      </c>
      <c r="D1" s="86" t="s">
        <v>6</v>
      </c>
      <c r="E1" s="86" t="s">
        <v>19329</v>
      </c>
      <c r="F1" s="86" t="s">
        <v>21755</v>
      </c>
      <c r="G1" s="124" t="s">
        <v>19523</v>
      </c>
      <c r="H1" s="86" t="s">
        <v>19533</v>
      </c>
      <c r="I1" s="86" t="s">
        <v>19521</v>
      </c>
      <c r="J1" s="86" t="s">
        <v>19527</v>
      </c>
      <c r="K1" s="86" t="s">
        <v>21768</v>
      </c>
      <c r="L1" s="86" t="s">
        <v>21494</v>
      </c>
      <c r="M1" s="86" t="s">
        <v>21495</v>
      </c>
    </row>
    <row r="2" spans="1:13" ht="15" hidden="1" customHeight="1" x14ac:dyDescent="0.25">
      <c r="A2" s="144" t="s">
        <v>7</v>
      </c>
      <c r="B2" s="87" t="s">
        <v>8</v>
      </c>
      <c r="C2" s="88">
        <v>0</v>
      </c>
      <c r="D2" s="89" t="s">
        <v>6</v>
      </c>
      <c r="E2" s="90" t="str">
        <f>VLOOKUP(STOCKSANLUIS[[#This Row],[CODIGO]],FAMILIAS[],4,FALSE)</f>
        <v>FULL GAUGE</v>
      </c>
      <c r="F2" s="90">
        <v>1</v>
      </c>
      <c r="G2" s="90"/>
      <c r="H2" s="90">
        <f>SUMIF(INGRESO_MERCADERIA[CODIGO],STOCKSANLUIS[[#This Row],[CODIGO]],INGRESO_MERCADERIA[INGRESO])</f>
        <v>0</v>
      </c>
      <c r="I2" s="90">
        <f>SUMIF(SALIDA[CODIGO],STOCKSANLUIS[[#This Row],[CODIGO]],SALIDA[CANTIDAD])</f>
        <v>0</v>
      </c>
      <c r="J2" s="90">
        <f>STOCKSANLUIS[[#This Row],[STOCK ALM1]]-STOCKSANLUIS[[#This Row],[SALIDA]]</f>
        <v>0</v>
      </c>
      <c r="K2" s="90" t="str">
        <f>VLOOKUP(STOCKSANLUIS[[#This Row],[CODIGO]],CLASIFICACION[],6,FALSE)</f>
        <v>C</v>
      </c>
      <c r="L2" s="90">
        <f>IFERROR(VLOOKUP(STOCKSANLUIS[[#This Row],[CODIGO]],STOCK_STARSOFT[],3,FALSE),0)</f>
        <v>0</v>
      </c>
      <c r="M2" s="90" t="str">
        <f>IF(STOCKSANLUIS[[#This Row],[STOCK ACTUAL]]=STOCKSANLUIS[[#This Row],[STOCK_STARSOFT]],"SIN DIFERENCIA","DIFERENCIA")</f>
        <v>SIN DIFERENCIA</v>
      </c>
    </row>
    <row r="3" spans="1:13" ht="15" hidden="1" customHeight="1" x14ac:dyDescent="0.25">
      <c r="A3" s="91" t="s">
        <v>439</v>
      </c>
      <c r="B3" s="87" t="s">
        <v>440</v>
      </c>
      <c r="C3" s="88">
        <v>20</v>
      </c>
      <c r="D3" s="89" t="s">
        <v>6</v>
      </c>
      <c r="E3" s="90" t="str">
        <f>VLOOKUP(STOCKSANLUIS[[#This Row],[CODIGO]],FAMILIAS[],4,FALSE)</f>
        <v>BVA</v>
      </c>
      <c r="F3" s="90">
        <v>1</v>
      </c>
      <c r="G3" s="90" t="s">
        <v>19526</v>
      </c>
      <c r="H3" s="90">
        <f>SUMIF(INGRESO_MERCADERIA[CODIGO],STOCKSANLUIS[[#This Row],[CODIGO]],INGRESO_MERCADERIA[INGRESO])</f>
        <v>88</v>
      </c>
      <c r="I3" s="90">
        <f>SUMIF(SALIDA[CODIGO],STOCKSANLUIS[[#This Row],[CODIGO]],SALIDA[CANTIDAD])</f>
        <v>69</v>
      </c>
      <c r="J3" s="90">
        <f>STOCKSANLUIS[[#This Row],[STOCK ALM1]]-STOCKSANLUIS[[#This Row],[SALIDA]]</f>
        <v>19</v>
      </c>
      <c r="K3" s="90" t="str">
        <f>VLOOKUP(STOCKSANLUIS[[#This Row],[CODIGO]],CLASIFICACION[],6,FALSE)</f>
        <v>A</v>
      </c>
      <c r="L3" s="90">
        <f>IFERROR(VLOOKUP(STOCKSANLUIS[[#This Row],[CODIGO]],STOCK_STARSOFT[],3,FALSE),0)</f>
        <v>19</v>
      </c>
      <c r="M3" s="90" t="str">
        <f>IF(STOCKSANLUIS[[#This Row],[STOCK ACTUAL]]=STOCKSANLUIS[[#This Row],[STOCK_STARSOFT]],"SIN DIFERENCIA","DIFERENCIA")</f>
        <v>SIN DIFERENCIA</v>
      </c>
    </row>
    <row r="4" spans="1:13" ht="15" hidden="1" customHeight="1" x14ac:dyDescent="0.25">
      <c r="A4" s="144" t="s">
        <v>1091</v>
      </c>
      <c r="B4" s="87" t="s">
        <v>1092</v>
      </c>
      <c r="C4" s="88">
        <v>5</v>
      </c>
      <c r="D4" s="89" t="s">
        <v>6</v>
      </c>
      <c r="E4" s="90" t="str">
        <f>VLOOKUP(STOCKSANLUIS[[#This Row],[CODIGO]],FAMILIAS[],4,FALSE)</f>
        <v>APPLI PARTS</v>
      </c>
      <c r="F4" s="90">
        <v>1</v>
      </c>
      <c r="G4" s="90" t="s">
        <v>19524</v>
      </c>
      <c r="H4" s="90">
        <f>SUMIF(INGRESO_MERCADERIA[CODIGO],STOCKSANLUIS[[#This Row],[CODIGO]],INGRESO_MERCADERIA[INGRESO])</f>
        <v>5</v>
      </c>
      <c r="I4" s="90">
        <f>SUMIF(SALIDA[CODIGO],STOCKSANLUIS[[#This Row],[CODIGO]],SALIDA[CANTIDAD])</f>
        <v>1</v>
      </c>
      <c r="J4" s="90">
        <f>STOCKSANLUIS[[#This Row],[STOCK ALM1]]-STOCKSANLUIS[[#This Row],[SALIDA]]</f>
        <v>4</v>
      </c>
      <c r="K4" s="90" t="str">
        <f>VLOOKUP(STOCKSANLUIS[[#This Row],[CODIGO]],CLASIFICACION[],6,FALSE)</f>
        <v>C</v>
      </c>
      <c r="L4" s="90">
        <f>IFERROR(VLOOKUP(STOCKSANLUIS[[#This Row],[CODIGO]],STOCK_STARSOFT[],3,FALSE),0)</f>
        <v>4</v>
      </c>
      <c r="M4" s="90" t="str">
        <f>IF(STOCKSANLUIS[[#This Row],[STOCK ACTUAL]]=STOCKSANLUIS[[#This Row],[STOCK_STARSOFT]],"SIN DIFERENCIA","DIFERENCIA")</f>
        <v>SIN DIFERENCIA</v>
      </c>
    </row>
    <row r="5" spans="1:13" ht="15" hidden="1" customHeight="1" x14ac:dyDescent="0.25">
      <c r="A5" s="144" t="s">
        <v>13</v>
      </c>
      <c r="B5" s="87" t="s">
        <v>14</v>
      </c>
      <c r="C5" s="88">
        <v>0</v>
      </c>
      <c r="D5" s="89" t="s">
        <v>6</v>
      </c>
      <c r="E5" s="90" t="str">
        <f>VLOOKUP(STOCKSANLUIS[[#This Row],[CODIGO]],FAMILIAS[],4,FALSE)</f>
        <v>FULL GAUGE</v>
      </c>
      <c r="F5" s="90">
        <v>1</v>
      </c>
      <c r="G5" s="90"/>
      <c r="H5" s="90">
        <f>SUMIF(INGRESO_MERCADERIA[CODIGO],STOCKSANLUIS[[#This Row],[CODIGO]],INGRESO_MERCADERIA[INGRESO])</f>
        <v>0</v>
      </c>
      <c r="I5" s="90">
        <f>SUMIF(SALIDA[CODIGO],STOCKSANLUIS[[#This Row],[CODIGO]],SALIDA[CANTIDAD])</f>
        <v>0</v>
      </c>
      <c r="J5" s="90">
        <f>STOCKSANLUIS[[#This Row],[STOCK ALM1]]-STOCKSANLUIS[[#This Row],[SALIDA]]</f>
        <v>0</v>
      </c>
      <c r="K5" s="90" t="str">
        <f>VLOOKUP(STOCKSANLUIS[[#This Row],[CODIGO]],CLASIFICACION[],6,FALSE)</f>
        <v>C</v>
      </c>
      <c r="L5" s="90">
        <f>IFERROR(VLOOKUP(STOCKSANLUIS[[#This Row],[CODIGO]],STOCK_STARSOFT[],3,FALSE),0)</f>
        <v>0</v>
      </c>
      <c r="M5" s="90" t="str">
        <f>IF(STOCKSANLUIS[[#This Row],[STOCK ACTUAL]]=STOCKSANLUIS[[#This Row],[STOCK_STARSOFT]],"SIN DIFERENCIA","DIFERENCIA")</f>
        <v>SIN DIFERENCIA</v>
      </c>
    </row>
    <row r="6" spans="1:13" ht="15" hidden="1" customHeight="1" x14ac:dyDescent="0.25">
      <c r="A6" s="144" t="s">
        <v>1584</v>
      </c>
      <c r="B6" s="87" t="s">
        <v>1585</v>
      </c>
      <c r="C6" s="88">
        <v>3</v>
      </c>
      <c r="D6" s="89" t="s">
        <v>6</v>
      </c>
      <c r="E6" s="90" t="str">
        <f>VLOOKUP(STOCKSANLUIS[[#This Row],[CODIGO]],FAMILIAS[],4,FALSE)</f>
        <v>APPLI PARTS</v>
      </c>
      <c r="F6" s="90">
        <v>1</v>
      </c>
      <c r="G6" s="90" t="s">
        <v>22119</v>
      </c>
      <c r="H6" s="90">
        <f>SUMIF(INGRESO_MERCADERIA[CODIGO],STOCKSANLUIS[[#This Row],[CODIGO]],INGRESO_MERCADERIA[INGRESO])</f>
        <v>3</v>
      </c>
      <c r="I6" s="90">
        <f>SUMIF(SALIDA[CODIGO],STOCKSANLUIS[[#This Row],[CODIGO]],SALIDA[CANTIDAD])</f>
        <v>0</v>
      </c>
      <c r="J6" s="90">
        <f>STOCKSANLUIS[[#This Row],[STOCK ALM1]]-STOCKSANLUIS[[#This Row],[SALIDA]]</f>
        <v>3</v>
      </c>
      <c r="K6" s="90" t="str">
        <f>VLOOKUP(STOCKSANLUIS[[#This Row],[CODIGO]],CLASIFICACION[],6,FALSE)</f>
        <v>C</v>
      </c>
      <c r="L6" s="90">
        <f>IFERROR(VLOOKUP(STOCKSANLUIS[[#This Row],[CODIGO]],STOCK_STARSOFT[],3,FALSE),0)</f>
        <v>3</v>
      </c>
      <c r="M6" s="90" t="str">
        <f>IF(STOCKSANLUIS[[#This Row],[STOCK ACTUAL]]=STOCKSANLUIS[[#This Row],[STOCK_STARSOFT]],"SIN DIFERENCIA","DIFERENCIA")</f>
        <v>SIN DIFERENCIA</v>
      </c>
    </row>
    <row r="7" spans="1:13" ht="15" hidden="1" customHeight="1" x14ac:dyDescent="0.25">
      <c r="A7" s="144" t="s">
        <v>17</v>
      </c>
      <c r="B7" s="87" t="s">
        <v>18</v>
      </c>
      <c r="C7" s="88">
        <v>0</v>
      </c>
      <c r="D7" s="89" t="s">
        <v>6</v>
      </c>
      <c r="E7" s="90" t="str">
        <f>VLOOKUP(STOCKSANLUIS[[#This Row],[CODIGO]],FAMILIAS[],4,FALSE)</f>
        <v>FULL GAUGE</v>
      </c>
      <c r="F7" s="90">
        <v>1</v>
      </c>
      <c r="G7" s="90"/>
      <c r="H7" s="90">
        <f>SUMIF(INGRESO_MERCADERIA[CODIGO],STOCKSANLUIS[[#This Row],[CODIGO]],INGRESO_MERCADERIA[INGRESO])</f>
        <v>0</v>
      </c>
      <c r="I7" s="90">
        <f>SUMIF(SALIDA[CODIGO],STOCKSANLUIS[[#This Row],[CODIGO]],SALIDA[CANTIDAD])</f>
        <v>0</v>
      </c>
      <c r="J7" s="90">
        <f>STOCKSANLUIS[[#This Row],[STOCK ALM1]]-STOCKSANLUIS[[#This Row],[SALIDA]]</f>
        <v>0</v>
      </c>
      <c r="K7" s="90" t="str">
        <f>VLOOKUP(STOCKSANLUIS[[#This Row],[CODIGO]],CLASIFICACION[],6,FALSE)</f>
        <v>C</v>
      </c>
      <c r="L7" s="90">
        <f>IFERROR(VLOOKUP(STOCKSANLUIS[[#This Row],[CODIGO]],STOCK_STARSOFT[],3,FALSE),0)</f>
        <v>0</v>
      </c>
      <c r="M7" s="90" t="str">
        <f>IF(STOCKSANLUIS[[#This Row],[STOCK ACTUAL]]=STOCKSANLUIS[[#This Row],[STOCK_STARSOFT]],"SIN DIFERENCIA","DIFERENCIA")</f>
        <v>SIN DIFERENCIA</v>
      </c>
    </row>
    <row r="8" spans="1:13" ht="15" hidden="1" customHeight="1" x14ac:dyDescent="0.25">
      <c r="A8" s="144" t="s">
        <v>19</v>
      </c>
      <c r="B8" s="87" t="s">
        <v>20</v>
      </c>
      <c r="C8" s="88">
        <v>0</v>
      </c>
      <c r="D8" s="89" t="s">
        <v>6</v>
      </c>
      <c r="E8" s="90" t="str">
        <f>VLOOKUP(STOCKSANLUIS[[#This Row],[CODIGO]],FAMILIAS[],4,FALSE)</f>
        <v>FULL GAUGE</v>
      </c>
      <c r="F8" s="90">
        <v>1</v>
      </c>
      <c r="G8" s="90"/>
      <c r="H8" s="90">
        <f>SUMIF(INGRESO_MERCADERIA[CODIGO],STOCKSANLUIS[[#This Row],[CODIGO]],INGRESO_MERCADERIA[INGRESO])</f>
        <v>0</v>
      </c>
      <c r="I8" s="90">
        <f>SUMIF(SALIDA[CODIGO],STOCKSANLUIS[[#This Row],[CODIGO]],SALIDA[CANTIDAD])</f>
        <v>0</v>
      </c>
      <c r="J8" s="90">
        <f>STOCKSANLUIS[[#This Row],[STOCK ALM1]]-STOCKSANLUIS[[#This Row],[SALIDA]]</f>
        <v>0</v>
      </c>
      <c r="K8" s="90" t="str">
        <f>VLOOKUP(STOCKSANLUIS[[#This Row],[CODIGO]],CLASIFICACION[],6,FALSE)</f>
        <v>C</v>
      </c>
      <c r="L8" s="90">
        <f>IFERROR(VLOOKUP(STOCKSANLUIS[[#This Row],[CODIGO]],STOCK_STARSOFT[],3,FALSE),0)</f>
        <v>0</v>
      </c>
      <c r="M8" s="90" t="str">
        <f>IF(STOCKSANLUIS[[#This Row],[STOCK ACTUAL]]=STOCKSANLUIS[[#This Row],[STOCK_STARSOFT]],"SIN DIFERENCIA","DIFERENCIA")</f>
        <v>SIN DIFERENCIA</v>
      </c>
    </row>
    <row r="9" spans="1:13" ht="15" hidden="1" customHeight="1" x14ac:dyDescent="0.25">
      <c r="A9" s="144" t="s">
        <v>21</v>
      </c>
      <c r="B9" s="87" t="s">
        <v>22</v>
      </c>
      <c r="C9" s="88">
        <v>0</v>
      </c>
      <c r="D9" s="89" t="s">
        <v>6</v>
      </c>
      <c r="E9" s="90" t="str">
        <f>VLOOKUP(STOCKSANLUIS[[#This Row],[CODIGO]],FAMILIAS[],4,FALSE)</f>
        <v>FULL GAUGE</v>
      </c>
      <c r="F9" s="90">
        <v>1</v>
      </c>
      <c r="G9" s="90"/>
      <c r="H9" s="90">
        <f>SUMIF(INGRESO_MERCADERIA[CODIGO],STOCKSANLUIS[[#This Row],[CODIGO]],INGRESO_MERCADERIA[INGRESO])</f>
        <v>0</v>
      </c>
      <c r="I9" s="90">
        <f>SUMIF(SALIDA[CODIGO],STOCKSANLUIS[[#This Row],[CODIGO]],SALIDA[CANTIDAD])</f>
        <v>0</v>
      </c>
      <c r="J9" s="90">
        <f>STOCKSANLUIS[[#This Row],[STOCK ALM1]]-STOCKSANLUIS[[#This Row],[SALIDA]]</f>
        <v>0</v>
      </c>
      <c r="K9" s="90" t="str">
        <f>VLOOKUP(STOCKSANLUIS[[#This Row],[CODIGO]],CLASIFICACION[],6,FALSE)</f>
        <v>C</v>
      </c>
      <c r="L9" s="90">
        <f>IFERROR(VLOOKUP(STOCKSANLUIS[[#This Row],[CODIGO]],STOCK_STARSOFT[],3,FALSE),0)</f>
        <v>0</v>
      </c>
      <c r="M9" s="90" t="str">
        <f>IF(STOCKSANLUIS[[#This Row],[STOCK ACTUAL]]=STOCKSANLUIS[[#This Row],[STOCK_STARSOFT]],"SIN DIFERENCIA","DIFERENCIA")</f>
        <v>SIN DIFERENCIA</v>
      </c>
    </row>
    <row r="10" spans="1:13" ht="15" hidden="1" customHeight="1" x14ac:dyDescent="0.25">
      <c r="A10" s="144" t="s">
        <v>23</v>
      </c>
      <c r="B10" s="87" t="s">
        <v>24</v>
      </c>
      <c r="C10" s="88">
        <v>0</v>
      </c>
      <c r="D10" s="89" t="s">
        <v>6</v>
      </c>
      <c r="E10" s="90" t="str">
        <f>VLOOKUP(STOCKSANLUIS[[#This Row],[CODIGO]],FAMILIAS[],4,FALSE)</f>
        <v>FULL GAUGE</v>
      </c>
      <c r="F10" s="90">
        <v>1</v>
      </c>
      <c r="G10" s="90"/>
      <c r="H10" s="90">
        <f>SUMIF(INGRESO_MERCADERIA[CODIGO],STOCKSANLUIS[[#This Row],[CODIGO]],INGRESO_MERCADERIA[INGRESO])</f>
        <v>0</v>
      </c>
      <c r="I10" s="90">
        <f>SUMIF(SALIDA[CODIGO],STOCKSANLUIS[[#This Row],[CODIGO]],SALIDA[CANTIDAD])</f>
        <v>0</v>
      </c>
      <c r="J10" s="90">
        <f>STOCKSANLUIS[[#This Row],[STOCK ALM1]]-STOCKSANLUIS[[#This Row],[SALIDA]]</f>
        <v>0</v>
      </c>
      <c r="K10" s="90" t="str">
        <f>VLOOKUP(STOCKSANLUIS[[#This Row],[CODIGO]],CLASIFICACION[],6,FALSE)</f>
        <v>C</v>
      </c>
      <c r="L10" s="90">
        <f>IFERROR(VLOOKUP(STOCKSANLUIS[[#This Row],[CODIGO]],STOCK_STARSOFT[],3,FALSE),0)</f>
        <v>0</v>
      </c>
      <c r="M10" s="90" t="str">
        <f>IF(STOCKSANLUIS[[#This Row],[STOCK ACTUAL]]=STOCKSANLUIS[[#This Row],[STOCK_STARSOFT]],"SIN DIFERENCIA","DIFERENCIA")</f>
        <v>SIN DIFERENCIA</v>
      </c>
    </row>
    <row r="11" spans="1:13" ht="15" hidden="1" customHeight="1" x14ac:dyDescent="0.25">
      <c r="A11" s="144" t="s">
        <v>1239</v>
      </c>
      <c r="B11" s="87" t="s">
        <v>1240</v>
      </c>
      <c r="C11" s="88">
        <v>134</v>
      </c>
      <c r="D11" s="89" t="s">
        <v>6</v>
      </c>
      <c r="E11" s="90" t="str">
        <f>VLOOKUP(STOCKSANLUIS[[#This Row],[CODIGO]],FAMILIAS[],4,FALSE)</f>
        <v>ARMACELL</v>
      </c>
      <c r="F11" s="90">
        <v>1</v>
      </c>
      <c r="G11" s="90" t="s">
        <v>19524</v>
      </c>
      <c r="H11" s="90">
        <f>SUMIF(INGRESO_MERCADERIA[CODIGO],STOCKSANLUIS[[#This Row],[CODIGO]],INGRESO_MERCADERIA[INGRESO])</f>
        <v>134</v>
      </c>
      <c r="I11" s="90">
        <f>SUMIF(SALIDA[CODIGO],STOCKSANLUIS[[#This Row],[CODIGO]],SALIDA[CANTIDAD])</f>
        <v>48</v>
      </c>
      <c r="J11" s="90">
        <f>STOCKSANLUIS[[#This Row],[STOCK ALM1]]-STOCKSANLUIS[[#This Row],[SALIDA]]</f>
        <v>86</v>
      </c>
      <c r="K11" s="90" t="str">
        <f>VLOOKUP(STOCKSANLUIS[[#This Row],[CODIGO]],CLASIFICACION[],6,FALSE)</f>
        <v>B</v>
      </c>
      <c r="L11" s="90">
        <f>IFERROR(VLOOKUP(STOCKSANLUIS[[#This Row],[CODIGO]],STOCK_STARSOFT[],3,FALSE),0)</f>
        <v>86</v>
      </c>
      <c r="M11" s="90" t="str">
        <f>IF(STOCKSANLUIS[[#This Row],[STOCK ACTUAL]]=STOCKSANLUIS[[#This Row],[STOCK_STARSOFT]],"SIN DIFERENCIA","DIFERENCIA")</f>
        <v>SIN DIFERENCIA</v>
      </c>
    </row>
    <row r="12" spans="1:13" ht="15" hidden="1" customHeight="1" x14ac:dyDescent="0.25">
      <c r="A12" s="144" t="s">
        <v>27</v>
      </c>
      <c r="B12" s="87" t="s">
        <v>28</v>
      </c>
      <c r="C12" s="88">
        <v>0</v>
      </c>
      <c r="D12" s="89" t="s">
        <v>6</v>
      </c>
      <c r="E12" s="90" t="str">
        <f>VLOOKUP(STOCKSANLUIS[[#This Row],[CODIGO]],FAMILIAS[],4,FALSE)</f>
        <v>FULL GAUGE</v>
      </c>
      <c r="F12" s="90">
        <v>1</v>
      </c>
      <c r="G12" s="90"/>
      <c r="H12" s="90">
        <f>SUMIF(INGRESO_MERCADERIA[CODIGO],STOCKSANLUIS[[#This Row],[CODIGO]],INGRESO_MERCADERIA[INGRESO])</f>
        <v>0</v>
      </c>
      <c r="I12" s="90">
        <f>SUMIF(SALIDA[CODIGO],STOCKSANLUIS[[#This Row],[CODIGO]],SALIDA[CANTIDAD])</f>
        <v>0</v>
      </c>
      <c r="J12" s="90">
        <f>STOCKSANLUIS[[#This Row],[STOCK ALM1]]-STOCKSANLUIS[[#This Row],[SALIDA]]</f>
        <v>0</v>
      </c>
      <c r="K12" s="90" t="str">
        <f>VLOOKUP(STOCKSANLUIS[[#This Row],[CODIGO]],CLASIFICACION[],6,FALSE)</f>
        <v>C</v>
      </c>
      <c r="L12" s="90">
        <f>IFERROR(VLOOKUP(STOCKSANLUIS[[#This Row],[CODIGO]],STOCK_STARSOFT[],3,FALSE),0)</f>
        <v>0</v>
      </c>
      <c r="M12" s="90" t="str">
        <f>IF(STOCKSANLUIS[[#This Row],[STOCK ACTUAL]]=STOCKSANLUIS[[#This Row],[STOCK_STARSOFT]],"SIN DIFERENCIA","DIFERENCIA")</f>
        <v>SIN DIFERENCIA</v>
      </c>
    </row>
    <row r="13" spans="1:13" hidden="1" x14ac:dyDescent="0.25">
      <c r="A13" s="144" t="s">
        <v>31</v>
      </c>
      <c r="B13" s="87" t="s">
        <v>32</v>
      </c>
      <c r="C13" s="88">
        <v>0</v>
      </c>
      <c r="D13" s="89" t="s">
        <v>6</v>
      </c>
      <c r="E13" s="90" t="str">
        <f>VLOOKUP(STOCKSANLUIS[[#This Row],[CODIGO]],FAMILIAS[],4,FALSE)</f>
        <v>FULL GAUGE</v>
      </c>
      <c r="F13" s="90">
        <v>1</v>
      </c>
      <c r="G13" s="90"/>
      <c r="H13" s="90">
        <f>SUMIF(INGRESO_MERCADERIA[CODIGO],STOCKSANLUIS[[#This Row],[CODIGO]],INGRESO_MERCADERIA[INGRESO])</f>
        <v>0</v>
      </c>
      <c r="I13" s="90">
        <f>SUMIF(SALIDA[CODIGO],STOCKSANLUIS[[#This Row],[CODIGO]],SALIDA[CANTIDAD])</f>
        <v>0</v>
      </c>
      <c r="J13" s="90">
        <f>STOCKSANLUIS[[#This Row],[STOCK ALM1]]-STOCKSANLUIS[[#This Row],[SALIDA]]</f>
        <v>0</v>
      </c>
      <c r="K13" s="90" t="str">
        <f>VLOOKUP(STOCKSANLUIS[[#This Row],[CODIGO]],CLASIFICACION[],6,FALSE)</f>
        <v>C</v>
      </c>
      <c r="L13" s="90">
        <f>IFERROR(VLOOKUP(STOCKSANLUIS[[#This Row],[CODIGO]],STOCK_STARSOFT[],3,FALSE),0)</f>
        <v>0</v>
      </c>
      <c r="M13" s="90" t="str">
        <f>IF(STOCKSANLUIS[[#This Row],[STOCK ACTUAL]]=STOCKSANLUIS[[#This Row],[STOCK_STARSOFT]],"SIN DIFERENCIA","DIFERENCIA")</f>
        <v>SIN DIFERENCIA</v>
      </c>
    </row>
    <row r="14" spans="1:13" ht="15" hidden="1" customHeight="1" x14ac:dyDescent="0.25">
      <c r="A14" s="144" t="s">
        <v>1241</v>
      </c>
      <c r="B14" s="87" t="s">
        <v>1242</v>
      </c>
      <c r="C14" s="88">
        <v>6</v>
      </c>
      <c r="D14" s="89" t="s">
        <v>6</v>
      </c>
      <c r="E14" s="90" t="str">
        <f>VLOOKUP(STOCKSANLUIS[[#This Row],[CODIGO]],FAMILIAS[],4,FALSE)</f>
        <v>ARMACELL</v>
      </c>
      <c r="F14" s="90">
        <v>1</v>
      </c>
      <c r="G14" s="90" t="s">
        <v>19524</v>
      </c>
      <c r="H14" s="90">
        <f>SUMIF(INGRESO_MERCADERIA[CODIGO],STOCKSANLUIS[[#This Row],[CODIGO]],INGRESO_MERCADERIA[INGRESO])</f>
        <v>6</v>
      </c>
      <c r="I14" s="90">
        <f>SUMIF(SALIDA[CODIGO],STOCKSANLUIS[[#This Row],[CODIGO]],SALIDA[CANTIDAD])</f>
        <v>6</v>
      </c>
      <c r="J14" s="90">
        <f>STOCKSANLUIS[[#This Row],[STOCK ALM1]]-STOCKSANLUIS[[#This Row],[SALIDA]]</f>
        <v>0</v>
      </c>
      <c r="K14" s="90" t="str">
        <f>VLOOKUP(STOCKSANLUIS[[#This Row],[CODIGO]],CLASIFICACION[],6,FALSE)</f>
        <v>B</v>
      </c>
      <c r="L14" s="90">
        <f>IFERROR(VLOOKUP(STOCKSANLUIS[[#This Row],[CODIGO]],STOCK_STARSOFT[],3,FALSE),0)</f>
        <v>0</v>
      </c>
      <c r="M14" s="90" t="str">
        <f>IF(STOCKSANLUIS[[#This Row],[STOCK ACTUAL]]=STOCKSANLUIS[[#This Row],[STOCK_STARSOFT]],"SIN DIFERENCIA","DIFERENCIA")</f>
        <v>SIN DIFERENCIA</v>
      </c>
    </row>
    <row r="15" spans="1:13" ht="15" hidden="1" customHeight="1" x14ac:dyDescent="0.25">
      <c r="A15" s="144" t="s">
        <v>1243</v>
      </c>
      <c r="B15" s="87" t="s">
        <v>1244</v>
      </c>
      <c r="C15" s="88">
        <v>89</v>
      </c>
      <c r="D15" s="89" t="s">
        <v>6</v>
      </c>
      <c r="E15" s="90" t="str">
        <f>VLOOKUP(STOCKSANLUIS[[#This Row],[CODIGO]],FAMILIAS[],4,FALSE)</f>
        <v>ARMACELL</v>
      </c>
      <c r="F15" s="90">
        <v>1</v>
      </c>
      <c r="G15" s="90" t="s">
        <v>19524</v>
      </c>
      <c r="H15" s="90">
        <f>SUMIF(INGRESO_MERCADERIA[CODIGO],STOCKSANLUIS[[#This Row],[CODIGO]],INGRESO_MERCADERIA[INGRESO])</f>
        <v>224</v>
      </c>
      <c r="I15" s="90">
        <f>SUMIF(SALIDA[CODIGO],STOCKSANLUIS[[#This Row],[CODIGO]],SALIDA[CANTIDAD])</f>
        <v>222</v>
      </c>
      <c r="J15" s="90">
        <f>STOCKSANLUIS[[#This Row],[STOCK ALM1]]-STOCKSANLUIS[[#This Row],[SALIDA]]</f>
        <v>2</v>
      </c>
      <c r="K15" s="90" t="str">
        <f>VLOOKUP(STOCKSANLUIS[[#This Row],[CODIGO]],CLASIFICACION[],6,FALSE)</f>
        <v>B</v>
      </c>
      <c r="L15" s="90">
        <f>IFERROR(VLOOKUP(STOCKSANLUIS[[#This Row],[CODIGO]],STOCK_STARSOFT[],3,FALSE),0)</f>
        <v>2</v>
      </c>
      <c r="M15" s="90" t="str">
        <f>IF(STOCKSANLUIS[[#This Row],[STOCK ACTUAL]]=STOCKSANLUIS[[#This Row],[STOCK_STARSOFT]],"SIN DIFERENCIA","DIFERENCIA")</f>
        <v>SIN DIFERENCIA</v>
      </c>
    </row>
    <row r="16" spans="1:13" ht="15" hidden="1" customHeight="1" x14ac:dyDescent="0.25">
      <c r="A16" s="144" t="s">
        <v>37</v>
      </c>
      <c r="B16" s="87" t="s">
        <v>38</v>
      </c>
      <c r="C16" s="88">
        <v>0</v>
      </c>
      <c r="D16" s="89" t="s">
        <v>6</v>
      </c>
      <c r="E16" s="90" t="str">
        <f>VLOOKUP(STOCKSANLUIS[[#This Row],[CODIGO]],FAMILIAS[],4,FALSE)</f>
        <v>FULL GAUGE</v>
      </c>
      <c r="F16" s="90">
        <v>1</v>
      </c>
      <c r="G16" s="90"/>
      <c r="H16" s="90">
        <f>SUMIF(INGRESO_MERCADERIA[CODIGO],STOCKSANLUIS[[#This Row],[CODIGO]],INGRESO_MERCADERIA[INGRESO])</f>
        <v>0</v>
      </c>
      <c r="I16" s="90">
        <f>SUMIF(SALIDA[CODIGO],STOCKSANLUIS[[#This Row],[CODIGO]],SALIDA[CANTIDAD])</f>
        <v>0</v>
      </c>
      <c r="J16" s="90">
        <f>STOCKSANLUIS[[#This Row],[STOCK ALM1]]-STOCKSANLUIS[[#This Row],[SALIDA]]</f>
        <v>0</v>
      </c>
      <c r="K16" s="90" t="str">
        <f>VLOOKUP(STOCKSANLUIS[[#This Row],[CODIGO]],CLASIFICACION[],6,FALSE)</f>
        <v>C</v>
      </c>
      <c r="L16" s="90">
        <f>IFERROR(VLOOKUP(STOCKSANLUIS[[#This Row],[CODIGO]],STOCK_STARSOFT[],3,FALSE),0)</f>
        <v>0</v>
      </c>
      <c r="M16" s="90" t="str">
        <f>IF(STOCKSANLUIS[[#This Row],[STOCK ACTUAL]]=STOCKSANLUIS[[#This Row],[STOCK_STARSOFT]],"SIN DIFERENCIA","DIFERENCIA")</f>
        <v>SIN DIFERENCIA</v>
      </c>
    </row>
    <row r="17" spans="1:13" ht="15" hidden="1" customHeight="1" x14ac:dyDescent="0.25">
      <c r="A17" s="144" t="s">
        <v>441</v>
      </c>
      <c r="B17" s="87" t="s">
        <v>442</v>
      </c>
      <c r="C17" s="88">
        <v>21</v>
      </c>
      <c r="D17" s="89" t="s">
        <v>6</v>
      </c>
      <c r="E17" s="90" t="str">
        <f>VLOOKUP(STOCKSANLUIS[[#This Row],[CODIGO]],FAMILIAS[],4,FALSE)</f>
        <v>BVA</v>
      </c>
      <c r="F17" s="90">
        <v>1</v>
      </c>
      <c r="G17" s="90" t="s">
        <v>19526</v>
      </c>
      <c r="H17" s="90">
        <f>SUMIF(INGRESO_MERCADERIA[CODIGO],STOCKSANLUIS[[#This Row],[CODIGO]],INGRESO_MERCADERIA[INGRESO])</f>
        <v>75</v>
      </c>
      <c r="I17" s="90">
        <f>SUMIF(SALIDA[CODIGO],STOCKSANLUIS[[#This Row],[CODIGO]],SALIDA[CANTIDAD])</f>
        <v>56</v>
      </c>
      <c r="J17" s="90">
        <f>STOCKSANLUIS[[#This Row],[STOCK ALM1]]-STOCKSANLUIS[[#This Row],[SALIDA]]</f>
        <v>19</v>
      </c>
      <c r="K17" s="90" t="str">
        <f>VLOOKUP(STOCKSANLUIS[[#This Row],[CODIGO]],CLASIFICACION[],6,FALSE)</f>
        <v>B</v>
      </c>
      <c r="L17" s="90">
        <f>IFERROR(VLOOKUP(STOCKSANLUIS[[#This Row],[CODIGO]],STOCK_STARSOFT[],3,FALSE),0)</f>
        <v>19</v>
      </c>
      <c r="M17" s="90" t="str">
        <f>IF(STOCKSANLUIS[[#This Row],[STOCK ACTUAL]]=STOCKSANLUIS[[#This Row],[STOCK_STARSOFT]],"SIN DIFERENCIA","DIFERENCIA")</f>
        <v>SIN DIFERENCIA</v>
      </c>
    </row>
    <row r="18" spans="1:13" ht="15" hidden="1" customHeight="1" x14ac:dyDescent="0.25">
      <c r="A18" s="144" t="s">
        <v>41</v>
      </c>
      <c r="B18" s="87" t="s">
        <v>42</v>
      </c>
      <c r="C18" s="88">
        <v>0</v>
      </c>
      <c r="D18" s="89" t="s">
        <v>6</v>
      </c>
      <c r="E18" s="90" t="str">
        <f>VLOOKUP(STOCKSANLUIS[[#This Row],[CODIGO]],FAMILIAS[],4,FALSE)</f>
        <v>FULL GAUGE</v>
      </c>
      <c r="F18" s="90">
        <v>1</v>
      </c>
      <c r="G18" s="90"/>
      <c r="H18" s="90">
        <f>SUMIF(INGRESO_MERCADERIA[CODIGO],STOCKSANLUIS[[#This Row],[CODIGO]],INGRESO_MERCADERIA[INGRESO])</f>
        <v>0</v>
      </c>
      <c r="I18" s="90">
        <f>SUMIF(SALIDA[CODIGO],STOCKSANLUIS[[#This Row],[CODIGO]],SALIDA[CANTIDAD])</f>
        <v>0</v>
      </c>
      <c r="J18" s="90">
        <f>STOCKSANLUIS[[#This Row],[STOCK ALM1]]-STOCKSANLUIS[[#This Row],[SALIDA]]</f>
        <v>0</v>
      </c>
      <c r="K18" s="90" t="str">
        <f>VLOOKUP(STOCKSANLUIS[[#This Row],[CODIGO]],CLASIFICACION[],6,FALSE)</f>
        <v>C</v>
      </c>
      <c r="L18" s="90">
        <f>IFERROR(VLOOKUP(STOCKSANLUIS[[#This Row],[CODIGO]],STOCK_STARSOFT[],3,FALSE),0)</f>
        <v>0</v>
      </c>
      <c r="M18" s="90" t="str">
        <f>IF(STOCKSANLUIS[[#This Row],[STOCK ACTUAL]]=STOCKSANLUIS[[#This Row],[STOCK_STARSOFT]],"SIN DIFERENCIA","DIFERENCIA")</f>
        <v>SIN DIFERENCIA</v>
      </c>
    </row>
    <row r="19" spans="1:13" ht="15" hidden="1" customHeight="1" x14ac:dyDescent="0.25">
      <c r="A19" s="144" t="s">
        <v>43</v>
      </c>
      <c r="B19" s="87" t="s">
        <v>44</v>
      </c>
      <c r="C19" s="88">
        <v>0</v>
      </c>
      <c r="D19" s="89" t="s">
        <v>6</v>
      </c>
      <c r="E19" s="90" t="str">
        <f>VLOOKUP(STOCKSANLUIS[[#This Row],[CODIGO]],FAMILIAS[],4,FALSE)</f>
        <v>FULL GAUGE</v>
      </c>
      <c r="F19" s="90">
        <v>1</v>
      </c>
      <c r="G19" s="90"/>
      <c r="H19" s="90">
        <f>SUMIF(INGRESO_MERCADERIA[CODIGO],STOCKSANLUIS[[#This Row],[CODIGO]],INGRESO_MERCADERIA[INGRESO])</f>
        <v>0</v>
      </c>
      <c r="I19" s="90">
        <f>SUMIF(SALIDA[CODIGO],STOCKSANLUIS[[#This Row],[CODIGO]],SALIDA[CANTIDAD])</f>
        <v>0</v>
      </c>
      <c r="J19" s="90">
        <f>STOCKSANLUIS[[#This Row],[STOCK ALM1]]-STOCKSANLUIS[[#This Row],[SALIDA]]</f>
        <v>0</v>
      </c>
      <c r="K19" s="90" t="str">
        <f>VLOOKUP(STOCKSANLUIS[[#This Row],[CODIGO]],CLASIFICACION[],6,FALSE)</f>
        <v>C</v>
      </c>
      <c r="L19" s="90">
        <f>IFERROR(VLOOKUP(STOCKSANLUIS[[#This Row],[CODIGO]],STOCK_STARSOFT[],3,FALSE),0)</f>
        <v>0</v>
      </c>
      <c r="M19" s="90" t="str">
        <f>IF(STOCKSANLUIS[[#This Row],[STOCK ACTUAL]]=STOCKSANLUIS[[#This Row],[STOCK_STARSOFT]],"SIN DIFERENCIA","DIFERENCIA")</f>
        <v>SIN DIFERENCIA</v>
      </c>
    </row>
    <row r="20" spans="1:13" ht="15" hidden="1" customHeight="1" x14ac:dyDescent="0.25">
      <c r="A20" s="144" t="s">
        <v>45</v>
      </c>
      <c r="B20" s="87" t="s">
        <v>46</v>
      </c>
      <c r="C20" s="88">
        <v>0</v>
      </c>
      <c r="D20" s="89" t="s">
        <v>6</v>
      </c>
      <c r="E20" s="90" t="str">
        <f>VLOOKUP(STOCKSANLUIS[[#This Row],[CODIGO]],FAMILIAS[],4,FALSE)</f>
        <v>FULL GAUGE</v>
      </c>
      <c r="F20" s="90">
        <v>1</v>
      </c>
      <c r="G20" s="90"/>
      <c r="H20" s="90">
        <f>SUMIF(INGRESO_MERCADERIA[CODIGO],STOCKSANLUIS[[#This Row],[CODIGO]],INGRESO_MERCADERIA[INGRESO])</f>
        <v>0</v>
      </c>
      <c r="I20" s="90">
        <f>SUMIF(SALIDA[CODIGO],STOCKSANLUIS[[#This Row],[CODIGO]],SALIDA[CANTIDAD])</f>
        <v>0</v>
      </c>
      <c r="J20" s="90">
        <f>STOCKSANLUIS[[#This Row],[STOCK ALM1]]-STOCKSANLUIS[[#This Row],[SALIDA]]</f>
        <v>0</v>
      </c>
      <c r="K20" s="90" t="str">
        <f>VLOOKUP(STOCKSANLUIS[[#This Row],[CODIGO]],CLASIFICACION[],6,FALSE)</f>
        <v>C</v>
      </c>
      <c r="L20" s="90">
        <f>IFERROR(VLOOKUP(STOCKSANLUIS[[#This Row],[CODIGO]],STOCK_STARSOFT[],3,FALSE),0)</f>
        <v>0</v>
      </c>
      <c r="M20" s="90" t="str">
        <f>IF(STOCKSANLUIS[[#This Row],[STOCK ACTUAL]]=STOCKSANLUIS[[#This Row],[STOCK_STARSOFT]],"SIN DIFERENCIA","DIFERENCIA")</f>
        <v>SIN DIFERENCIA</v>
      </c>
    </row>
    <row r="21" spans="1:13" ht="15" hidden="1" customHeight="1" x14ac:dyDescent="0.25">
      <c r="A21" s="144" t="s">
        <v>47</v>
      </c>
      <c r="B21" s="87" t="s">
        <v>48</v>
      </c>
      <c r="C21" s="88">
        <v>0</v>
      </c>
      <c r="D21" s="89" t="s">
        <v>6</v>
      </c>
      <c r="E21" s="90" t="str">
        <f>VLOOKUP(STOCKSANLUIS[[#This Row],[CODIGO]],FAMILIAS[],4,FALSE)</f>
        <v>FULL GAUGE</v>
      </c>
      <c r="F21" s="90">
        <v>1</v>
      </c>
      <c r="G21" s="90"/>
      <c r="H21" s="90">
        <f>SUMIF(INGRESO_MERCADERIA[CODIGO],STOCKSANLUIS[[#This Row],[CODIGO]],INGRESO_MERCADERIA[INGRESO])</f>
        <v>0</v>
      </c>
      <c r="I21" s="90">
        <f>SUMIF(SALIDA[CODIGO],STOCKSANLUIS[[#This Row],[CODIGO]],SALIDA[CANTIDAD])</f>
        <v>0</v>
      </c>
      <c r="J21" s="90">
        <f>STOCKSANLUIS[[#This Row],[STOCK ALM1]]-STOCKSANLUIS[[#This Row],[SALIDA]]</f>
        <v>0</v>
      </c>
      <c r="K21" s="90" t="str">
        <f>VLOOKUP(STOCKSANLUIS[[#This Row],[CODIGO]],CLASIFICACION[],6,FALSE)</f>
        <v>C</v>
      </c>
      <c r="L21" s="90">
        <f>IFERROR(VLOOKUP(STOCKSANLUIS[[#This Row],[CODIGO]],STOCK_STARSOFT[],3,FALSE),0)</f>
        <v>0</v>
      </c>
      <c r="M21" s="90" t="str">
        <f>IF(STOCKSANLUIS[[#This Row],[STOCK ACTUAL]]=STOCKSANLUIS[[#This Row],[STOCK_STARSOFT]],"SIN DIFERENCIA","DIFERENCIA")</f>
        <v>SIN DIFERENCIA</v>
      </c>
    </row>
    <row r="22" spans="1:13" ht="15" hidden="1" customHeight="1" x14ac:dyDescent="0.25">
      <c r="A22" s="144" t="s">
        <v>49</v>
      </c>
      <c r="B22" s="87" t="s">
        <v>50</v>
      </c>
      <c r="C22" s="88">
        <v>0</v>
      </c>
      <c r="D22" s="89" t="s">
        <v>6</v>
      </c>
      <c r="E22" s="90" t="str">
        <f>VLOOKUP(STOCKSANLUIS[[#This Row],[CODIGO]],FAMILIAS[],4,FALSE)</f>
        <v>FULL GAUGE</v>
      </c>
      <c r="F22" s="90">
        <v>1</v>
      </c>
      <c r="G22" s="90"/>
      <c r="H22" s="90">
        <f>SUMIF(INGRESO_MERCADERIA[CODIGO],STOCKSANLUIS[[#This Row],[CODIGO]],INGRESO_MERCADERIA[INGRESO])</f>
        <v>0</v>
      </c>
      <c r="I22" s="90">
        <f>SUMIF(SALIDA[CODIGO],STOCKSANLUIS[[#This Row],[CODIGO]],SALIDA[CANTIDAD])</f>
        <v>0</v>
      </c>
      <c r="J22" s="90">
        <f>STOCKSANLUIS[[#This Row],[STOCK ALM1]]-STOCKSANLUIS[[#This Row],[SALIDA]]</f>
        <v>0</v>
      </c>
      <c r="K22" s="90" t="str">
        <f>VLOOKUP(STOCKSANLUIS[[#This Row],[CODIGO]],CLASIFICACION[],6,FALSE)</f>
        <v>C</v>
      </c>
      <c r="L22" s="90">
        <f>IFERROR(VLOOKUP(STOCKSANLUIS[[#This Row],[CODIGO]],STOCK_STARSOFT[],3,FALSE),0)</f>
        <v>0</v>
      </c>
      <c r="M22" s="90" t="str">
        <f>IF(STOCKSANLUIS[[#This Row],[STOCK ACTUAL]]=STOCKSANLUIS[[#This Row],[STOCK_STARSOFT]],"SIN DIFERENCIA","DIFERENCIA")</f>
        <v>SIN DIFERENCIA</v>
      </c>
    </row>
    <row r="23" spans="1:13" ht="15" hidden="1" customHeight="1" x14ac:dyDescent="0.25">
      <c r="A23" s="144" t="s">
        <v>51</v>
      </c>
      <c r="B23" s="87" t="s">
        <v>52</v>
      </c>
      <c r="C23" s="88">
        <v>0</v>
      </c>
      <c r="D23" s="89" t="s">
        <v>6</v>
      </c>
      <c r="E23" s="90" t="str">
        <f>VLOOKUP(STOCKSANLUIS[[#This Row],[CODIGO]],FAMILIAS[],4,FALSE)</f>
        <v>FULL GAUGE</v>
      </c>
      <c r="F23" s="90">
        <v>1</v>
      </c>
      <c r="G23" s="90"/>
      <c r="H23" s="90">
        <f>SUMIF(INGRESO_MERCADERIA[CODIGO],STOCKSANLUIS[[#This Row],[CODIGO]],INGRESO_MERCADERIA[INGRESO])</f>
        <v>0</v>
      </c>
      <c r="I23" s="90">
        <f>SUMIF(SALIDA[CODIGO],STOCKSANLUIS[[#This Row],[CODIGO]],SALIDA[CANTIDAD])</f>
        <v>0</v>
      </c>
      <c r="J23" s="90">
        <f>STOCKSANLUIS[[#This Row],[STOCK ALM1]]-STOCKSANLUIS[[#This Row],[SALIDA]]</f>
        <v>0</v>
      </c>
      <c r="K23" s="90" t="str">
        <f>VLOOKUP(STOCKSANLUIS[[#This Row],[CODIGO]],CLASIFICACION[],6,FALSE)</f>
        <v>C</v>
      </c>
      <c r="L23" s="90">
        <f>IFERROR(VLOOKUP(STOCKSANLUIS[[#This Row],[CODIGO]],STOCK_STARSOFT[],3,FALSE),0)</f>
        <v>0</v>
      </c>
      <c r="M23" s="90" t="str">
        <f>IF(STOCKSANLUIS[[#This Row],[STOCK ACTUAL]]=STOCKSANLUIS[[#This Row],[STOCK_STARSOFT]],"SIN DIFERENCIA","DIFERENCIA")</f>
        <v>SIN DIFERENCIA</v>
      </c>
    </row>
    <row r="24" spans="1:13" ht="15" hidden="1" customHeight="1" x14ac:dyDescent="0.25">
      <c r="A24" s="144" t="s">
        <v>53</v>
      </c>
      <c r="B24" s="87" t="s">
        <v>54</v>
      </c>
      <c r="C24" s="88">
        <v>0</v>
      </c>
      <c r="D24" s="89" t="s">
        <v>6</v>
      </c>
      <c r="E24" s="90" t="str">
        <f>VLOOKUP(STOCKSANLUIS[[#This Row],[CODIGO]],FAMILIAS[],4,FALSE)</f>
        <v>FULL GAUGE</v>
      </c>
      <c r="F24" s="90">
        <v>1</v>
      </c>
      <c r="G24" s="90"/>
      <c r="H24" s="90">
        <f>SUMIF(INGRESO_MERCADERIA[CODIGO],STOCKSANLUIS[[#This Row],[CODIGO]],INGRESO_MERCADERIA[INGRESO])</f>
        <v>0</v>
      </c>
      <c r="I24" s="90">
        <f>SUMIF(SALIDA[CODIGO],STOCKSANLUIS[[#This Row],[CODIGO]],SALIDA[CANTIDAD])</f>
        <v>0</v>
      </c>
      <c r="J24" s="90">
        <f>STOCKSANLUIS[[#This Row],[STOCK ALM1]]-STOCKSANLUIS[[#This Row],[SALIDA]]</f>
        <v>0</v>
      </c>
      <c r="K24" s="90" t="str">
        <f>VLOOKUP(STOCKSANLUIS[[#This Row],[CODIGO]],CLASIFICACION[],6,FALSE)</f>
        <v>C</v>
      </c>
      <c r="L24" s="90">
        <f>IFERROR(VLOOKUP(STOCKSANLUIS[[#This Row],[CODIGO]],STOCK_STARSOFT[],3,FALSE),0)</f>
        <v>0</v>
      </c>
      <c r="M24" s="90" t="str">
        <f>IF(STOCKSANLUIS[[#This Row],[STOCK ACTUAL]]=STOCKSANLUIS[[#This Row],[STOCK_STARSOFT]],"SIN DIFERENCIA","DIFERENCIA")</f>
        <v>SIN DIFERENCIA</v>
      </c>
    </row>
    <row r="25" spans="1:13" ht="15" hidden="1" customHeight="1" x14ac:dyDescent="0.25">
      <c r="A25" s="144" t="s">
        <v>445</v>
      </c>
      <c r="B25" s="87" t="s">
        <v>446</v>
      </c>
      <c r="C25" s="88">
        <v>26</v>
      </c>
      <c r="D25" s="89" t="s">
        <v>6</v>
      </c>
      <c r="E25" s="90" t="str">
        <f>VLOOKUP(STOCKSANLUIS[[#This Row],[CODIGO]],FAMILIAS[],4,FALSE)</f>
        <v>BVA</v>
      </c>
      <c r="F25" s="90">
        <v>1</v>
      </c>
      <c r="G25" s="90" t="s">
        <v>19526</v>
      </c>
      <c r="H25" s="90">
        <f>SUMIF(INGRESO_MERCADERIA[CODIGO],STOCKSANLUIS[[#This Row],[CODIGO]],INGRESO_MERCADERIA[INGRESO])</f>
        <v>74</v>
      </c>
      <c r="I25" s="90">
        <f>SUMIF(SALIDA[CODIGO],STOCKSANLUIS[[#This Row],[CODIGO]],SALIDA[CANTIDAD])</f>
        <v>51</v>
      </c>
      <c r="J25" s="90">
        <f>STOCKSANLUIS[[#This Row],[STOCK ALM1]]-STOCKSANLUIS[[#This Row],[SALIDA]]</f>
        <v>23</v>
      </c>
      <c r="K25" s="90" t="str">
        <f>VLOOKUP(STOCKSANLUIS[[#This Row],[CODIGO]],CLASIFICACION[],6,FALSE)</f>
        <v>A</v>
      </c>
      <c r="L25" s="90">
        <f>IFERROR(VLOOKUP(STOCKSANLUIS[[#This Row],[CODIGO]],STOCK_STARSOFT[],3,FALSE),0)</f>
        <v>23</v>
      </c>
      <c r="M25" s="90" t="str">
        <f>IF(STOCKSANLUIS[[#This Row],[STOCK ACTUAL]]=STOCKSANLUIS[[#This Row],[STOCK_STARSOFT]],"SIN DIFERENCIA","DIFERENCIA")</f>
        <v>SIN DIFERENCIA</v>
      </c>
    </row>
    <row r="26" spans="1:13" ht="15" hidden="1" customHeight="1" x14ac:dyDescent="0.25">
      <c r="A26" s="144" t="s">
        <v>59</v>
      </c>
      <c r="B26" s="87" t="s">
        <v>60</v>
      </c>
      <c r="C26" s="88">
        <v>0</v>
      </c>
      <c r="D26" s="89" t="s">
        <v>6</v>
      </c>
      <c r="E26" s="90" t="str">
        <f>VLOOKUP(STOCKSANLUIS[[#This Row],[CODIGO]],FAMILIAS[],4,FALSE)</f>
        <v>FULL GAUGE</v>
      </c>
      <c r="F26" s="90">
        <v>1</v>
      </c>
      <c r="G26" s="90"/>
      <c r="H26" s="90">
        <f>SUMIF(INGRESO_MERCADERIA[CODIGO],STOCKSANLUIS[[#This Row],[CODIGO]],INGRESO_MERCADERIA[INGRESO])</f>
        <v>0</v>
      </c>
      <c r="I26" s="90">
        <f>SUMIF(SALIDA[CODIGO],STOCKSANLUIS[[#This Row],[CODIGO]],SALIDA[CANTIDAD])</f>
        <v>0</v>
      </c>
      <c r="J26" s="90">
        <f>STOCKSANLUIS[[#This Row],[STOCK ALM1]]-STOCKSANLUIS[[#This Row],[SALIDA]]</f>
        <v>0</v>
      </c>
      <c r="K26" s="90" t="str">
        <f>VLOOKUP(STOCKSANLUIS[[#This Row],[CODIGO]],CLASIFICACION[],6,FALSE)</f>
        <v>C</v>
      </c>
      <c r="L26" s="90">
        <f>IFERROR(VLOOKUP(STOCKSANLUIS[[#This Row],[CODIGO]],STOCK_STARSOFT[],3,FALSE),0)</f>
        <v>0</v>
      </c>
      <c r="M26" s="90" t="str">
        <f>IF(STOCKSANLUIS[[#This Row],[STOCK ACTUAL]]=STOCKSANLUIS[[#This Row],[STOCK_STARSOFT]],"SIN DIFERENCIA","DIFERENCIA")</f>
        <v>SIN DIFERENCIA</v>
      </c>
    </row>
    <row r="27" spans="1:13" hidden="1" x14ac:dyDescent="0.25">
      <c r="A27" s="144" t="s">
        <v>1245</v>
      </c>
      <c r="B27" s="87" t="s">
        <v>1246</v>
      </c>
      <c r="C27" s="88">
        <v>35</v>
      </c>
      <c r="D27" s="89" t="s">
        <v>6</v>
      </c>
      <c r="E27" s="90" t="str">
        <f>VLOOKUP(STOCKSANLUIS[[#This Row],[CODIGO]],FAMILIAS[],4,FALSE)</f>
        <v>ARMACELL</v>
      </c>
      <c r="F27" s="90">
        <v>1</v>
      </c>
      <c r="G27" s="90" t="s">
        <v>19524</v>
      </c>
      <c r="H27" s="90">
        <f>SUMIF(INGRESO_MERCADERIA[CODIGO],STOCKSANLUIS[[#This Row],[CODIGO]],INGRESO_MERCADERIA[INGRESO])</f>
        <v>51</v>
      </c>
      <c r="I27" s="90">
        <f>SUMIF(SALIDA[CODIGO],STOCKSANLUIS[[#This Row],[CODIGO]],SALIDA[CANTIDAD])</f>
        <v>51</v>
      </c>
      <c r="J27" s="90">
        <f>STOCKSANLUIS[[#This Row],[STOCK ALM1]]-STOCKSANLUIS[[#This Row],[SALIDA]]</f>
        <v>0</v>
      </c>
      <c r="K27" s="90" t="str">
        <f>VLOOKUP(STOCKSANLUIS[[#This Row],[CODIGO]],CLASIFICACION[],6,FALSE)</f>
        <v>B</v>
      </c>
      <c r="L27" s="90">
        <f>IFERROR(VLOOKUP(STOCKSANLUIS[[#This Row],[CODIGO]],STOCK_STARSOFT[],3,FALSE),0)</f>
        <v>0</v>
      </c>
      <c r="M27" s="90" t="str">
        <f>IF(STOCKSANLUIS[[#This Row],[STOCK ACTUAL]]=STOCKSANLUIS[[#This Row],[STOCK_STARSOFT]],"SIN DIFERENCIA","DIFERENCIA")</f>
        <v>SIN DIFERENCIA</v>
      </c>
    </row>
    <row r="28" spans="1:13" ht="15" hidden="1" customHeight="1" x14ac:dyDescent="0.25">
      <c r="A28" s="144" t="s">
        <v>1984</v>
      </c>
      <c r="B28" s="87" t="s">
        <v>1985</v>
      </c>
      <c r="C28" s="88">
        <v>4</v>
      </c>
      <c r="D28" s="89" t="s">
        <v>6</v>
      </c>
      <c r="E28" s="90" t="str">
        <f>VLOOKUP(STOCKSANLUIS[[#This Row],[CODIGO]],FAMILIAS[],4,FALSE)</f>
        <v>BVA</v>
      </c>
      <c r="F28" s="90">
        <v>1</v>
      </c>
      <c r="G28" s="90" t="s">
        <v>19526</v>
      </c>
      <c r="H28" s="90">
        <f>SUMIF(INGRESO_MERCADERIA[CODIGO],STOCKSANLUIS[[#This Row],[CODIGO]],INGRESO_MERCADERIA[INGRESO])</f>
        <v>4</v>
      </c>
      <c r="I28" s="90">
        <f>SUMIF(SALIDA[CODIGO],STOCKSANLUIS[[#This Row],[CODIGO]],SALIDA[CANTIDAD])</f>
        <v>0</v>
      </c>
      <c r="J28" s="90">
        <f>STOCKSANLUIS[[#This Row],[STOCK ALM1]]-STOCKSANLUIS[[#This Row],[SALIDA]]</f>
        <v>4</v>
      </c>
      <c r="K28" s="90" t="str">
        <f>VLOOKUP(STOCKSANLUIS[[#This Row],[CODIGO]],CLASIFICACION[],6,FALSE)</f>
        <v>C</v>
      </c>
      <c r="L28" s="90">
        <f>IFERROR(VLOOKUP(STOCKSANLUIS[[#This Row],[CODIGO]],STOCK_STARSOFT[],3,FALSE),0)</f>
        <v>4</v>
      </c>
      <c r="M28" s="90" t="str">
        <f>IF(STOCKSANLUIS[[#This Row],[STOCK ACTUAL]]=STOCKSANLUIS[[#This Row],[STOCK_STARSOFT]],"SIN DIFERENCIA","DIFERENCIA")</f>
        <v>SIN DIFERENCIA</v>
      </c>
    </row>
    <row r="29" spans="1:13" ht="15" hidden="1" customHeight="1" x14ac:dyDescent="0.25">
      <c r="A29" s="144" t="s">
        <v>443</v>
      </c>
      <c r="B29" s="87" t="s">
        <v>444</v>
      </c>
      <c r="C29" s="88">
        <v>0</v>
      </c>
      <c r="D29" s="89" t="s">
        <v>6</v>
      </c>
      <c r="E29" s="90" t="str">
        <f>VLOOKUP(STOCKSANLUIS[[#This Row],[CODIGO]],FAMILIAS[],4,FALSE)</f>
        <v>BVA</v>
      </c>
      <c r="F29" s="90">
        <v>1</v>
      </c>
      <c r="G29" s="90" t="s">
        <v>19526</v>
      </c>
      <c r="H29" s="90">
        <f>SUMIF(INGRESO_MERCADERIA[CODIGO],STOCKSANLUIS[[#This Row],[CODIGO]],INGRESO_MERCADERIA[INGRESO])</f>
        <v>97</v>
      </c>
      <c r="I29" s="90">
        <f>SUMIF(SALIDA[CODIGO],STOCKSANLUIS[[#This Row],[CODIGO]],SALIDA[CANTIDAD])</f>
        <v>64</v>
      </c>
      <c r="J29" s="90">
        <f>STOCKSANLUIS[[#This Row],[STOCK ALM1]]-STOCKSANLUIS[[#This Row],[SALIDA]]</f>
        <v>33</v>
      </c>
      <c r="K29" s="90" t="str">
        <f>VLOOKUP(STOCKSANLUIS[[#This Row],[CODIGO]],CLASIFICACION[],6,FALSE)</f>
        <v>A</v>
      </c>
      <c r="L29" s="90">
        <f>IFERROR(VLOOKUP(STOCKSANLUIS[[#This Row],[CODIGO]],STOCK_STARSOFT[],3,FALSE),0)</f>
        <v>33</v>
      </c>
      <c r="M29" s="90" t="str">
        <f>IF(STOCKSANLUIS[[#This Row],[STOCK ACTUAL]]=STOCKSANLUIS[[#This Row],[STOCK_STARSOFT]],"SIN DIFERENCIA","DIFERENCIA")</f>
        <v>SIN DIFERENCIA</v>
      </c>
    </row>
    <row r="30" spans="1:13" ht="15" hidden="1" customHeight="1" x14ac:dyDescent="0.25">
      <c r="A30" s="144" t="s">
        <v>67</v>
      </c>
      <c r="B30" s="87" t="s">
        <v>68</v>
      </c>
      <c r="C30" s="88">
        <v>0</v>
      </c>
      <c r="D30" s="89" t="s">
        <v>6</v>
      </c>
      <c r="E30" s="90" t="str">
        <f>VLOOKUP(STOCKSANLUIS[[#This Row],[CODIGO]],FAMILIAS[],4,FALSE)</f>
        <v>FULL GAUGE</v>
      </c>
      <c r="F30" s="90">
        <v>1</v>
      </c>
      <c r="G30" s="90"/>
      <c r="H30" s="90">
        <f>SUMIF(INGRESO_MERCADERIA[CODIGO],STOCKSANLUIS[[#This Row],[CODIGO]],INGRESO_MERCADERIA[INGRESO])</f>
        <v>0</v>
      </c>
      <c r="I30" s="90">
        <f>SUMIF(SALIDA[CODIGO],STOCKSANLUIS[[#This Row],[CODIGO]],SALIDA[CANTIDAD])</f>
        <v>0</v>
      </c>
      <c r="J30" s="90">
        <f>STOCKSANLUIS[[#This Row],[STOCK ALM1]]-STOCKSANLUIS[[#This Row],[SALIDA]]</f>
        <v>0</v>
      </c>
      <c r="K30" s="90" t="str">
        <f>VLOOKUP(STOCKSANLUIS[[#This Row],[CODIGO]],CLASIFICACION[],6,FALSE)</f>
        <v>C</v>
      </c>
      <c r="L30" s="90">
        <f>IFERROR(VLOOKUP(STOCKSANLUIS[[#This Row],[CODIGO]],STOCK_STARSOFT[],3,FALSE),0)</f>
        <v>0</v>
      </c>
      <c r="M30" s="90" t="str">
        <f>IF(STOCKSANLUIS[[#This Row],[STOCK ACTUAL]]=STOCKSANLUIS[[#This Row],[STOCK_STARSOFT]],"SIN DIFERENCIA","DIFERENCIA")</f>
        <v>SIN DIFERENCIA</v>
      </c>
    </row>
    <row r="31" spans="1:13" ht="15" hidden="1" customHeight="1" x14ac:dyDescent="0.25">
      <c r="A31" s="144" t="s">
        <v>1350</v>
      </c>
      <c r="B31" s="87" t="s">
        <v>1351</v>
      </c>
      <c r="C31" s="88">
        <v>34</v>
      </c>
      <c r="D31" s="89" t="s">
        <v>6</v>
      </c>
      <c r="E31" s="90" t="str">
        <f>VLOOKUP(STOCKSANLUIS[[#This Row],[CODIGO]],FAMILIAS[],4,FALSE)</f>
        <v>ARMACELL</v>
      </c>
      <c r="F31" s="90">
        <v>1</v>
      </c>
      <c r="G31" s="90" t="s">
        <v>19524</v>
      </c>
      <c r="H31" s="90">
        <f>SUMIF(INGRESO_MERCADERIA[CODIGO],STOCKSANLUIS[[#This Row],[CODIGO]],INGRESO_MERCADERIA[INGRESO])</f>
        <v>178</v>
      </c>
      <c r="I31" s="90">
        <f>SUMIF(SALIDA[CODIGO],STOCKSANLUIS[[#This Row],[CODIGO]],SALIDA[CANTIDAD])</f>
        <v>156</v>
      </c>
      <c r="J31" s="90">
        <f>STOCKSANLUIS[[#This Row],[STOCK ALM1]]-STOCKSANLUIS[[#This Row],[SALIDA]]</f>
        <v>22</v>
      </c>
      <c r="K31" s="90" t="str">
        <f>VLOOKUP(STOCKSANLUIS[[#This Row],[CODIGO]],CLASIFICACION[],6,FALSE)</f>
        <v>C</v>
      </c>
      <c r="L31" s="90">
        <f>IFERROR(VLOOKUP(STOCKSANLUIS[[#This Row],[CODIGO]],STOCK_STARSOFT[],3,FALSE),0)</f>
        <v>22</v>
      </c>
      <c r="M31" s="90" t="str">
        <f>IF(STOCKSANLUIS[[#This Row],[STOCK ACTUAL]]=STOCKSANLUIS[[#This Row],[STOCK_STARSOFT]],"SIN DIFERENCIA","DIFERENCIA")</f>
        <v>SIN DIFERENCIA</v>
      </c>
    </row>
    <row r="32" spans="1:13" ht="15" hidden="1" customHeight="1" x14ac:dyDescent="0.25">
      <c r="A32" s="144" t="s">
        <v>71</v>
      </c>
      <c r="B32" s="87" t="s">
        <v>72</v>
      </c>
      <c r="C32" s="88">
        <v>0</v>
      </c>
      <c r="D32" s="89" t="s">
        <v>6</v>
      </c>
      <c r="E32" s="90" t="str">
        <f>VLOOKUP(STOCKSANLUIS[[#This Row],[CODIGO]],FAMILIAS[],4,FALSE)</f>
        <v>FULL GAUGE</v>
      </c>
      <c r="F32" s="90">
        <v>1</v>
      </c>
      <c r="G32" s="90"/>
      <c r="H32" s="90">
        <f>SUMIF(INGRESO_MERCADERIA[CODIGO],STOCKSANLUIS[[#This Row],[CODIGO]],INGRESO_MERCADERIA[INGRESO])</f>
        <v>0</v>
      </c>
      <c r="I32" s="90">
        <f>SUMIF(SALIDA[CODIGO],STOCKSANLUIS[[#This Row],[CODIGO]],SALIDA[CANTIDAD])</f>
        <v>0</v>
      </c>
      <c r="J32" s="90">
        <f>STOCKSANLUIS[[#This Row],[STOCK ALM1]]-STOCKSANLUIS[[#This Row],[SALIDA]]</f>
        <v>0</v>
      </c>
      <c r="K32" s="90" t="str">
        <f>VLOOKUP(STOCKSANLUIS[[#This Row],[CODIGO]],CLASIFICACION[],6,FALSE)</f>
        <v>C</v>
      </c>
      <c r="L32" s="90">
        <f>IFERROR(VLOOKUP(STOCKSANLUIS[[#This Row],[CODIGO]],STOCK_STARSOFT[],3,FALSE),0)</f>
        <v>0</v>
      </c>
      <c r="M32" s="90" t="str">
        <f>IF(STOCKSANLUIS[[#This Row],[STOCK ACTUAL]]=STOCKSANLUIS[[#This Row],[STOCK_STARSOFT]],"SIN DIFERENCIA","DIFERENCIA")</f>
        <v>SIN DIFERENCIA</v>
      </c>
    </row>
    <row r="33" spans="1:13" ht="15" hidden="1" customHeight="1" x14ac:dyDescent="0.25">
      <c r="A33" s="144" t="s">
        <v>73</v>
      </c>
      <c r="B33" s="87" t="s">
        <v>74</v>
      </c>
      <c r="C33" s="88">
        <v>0</v>
      </c>
      <c r="D33" s="89" t="s">
        <v>6</v>
      </c>
      <c r="E33" s="90" t="str">
        <f>VLOOKUP(STOCKSANLUIS[[#This Row],[CODIGO]],FAMILIAS[],4,FALSE)</f>
        <v>FULL GAUGE</v>
      </c>
      <c r="F33" s="90">
        <v>1</v>
      </c>
      <c r="G33" s="90"/>
      <c r="H33" s="90">
        <f>SUMIF(INGRESO_MERCADERIA[CODIGO],STOCKSANLUIS[[#This Row],[CODIGO]],INGRESO_MERCADERIA[INGRESO])</f>
        <v>0</v>
      </c>
      <c r="I33" s="90">
        <f>SUMIF(SALIDA[CODIGO],STOCKSANLUIS[[#This Row],[CODIGO]],SALIDA[CANTIDAD])</f>
        <v>0</v>
      </c>
      <c r="J33" s="90">
        <f>STOCKSANLUIS[[#This Row],[STOCK ALM1]]-STOCKSANLUIS[[#This Row],[SALIDA]]</f>
        <v>0</v>
      </c>
      <c r="K33" s="90" t="str">
        <f>VLOOKUP(STOCKSANLUIS[[#This Row],[CODIGO]],CLASIFICACION[],6,FALSE)</f>
        <v>C</v>
      </c>
      <c r="L33" s="90">
        <f>IFERROR(VLOOKUP(STOCKSANLUIS[[#This Row],[CODIGO]],STOCK_STARSOFT[],3,FALSE),0)</f>
        <v>0</v>
      </c>
      <c r="M33" s="90" t="str">
        <f>IF(STOCKSANLUIS[[#This Row],[STOCK ACTUAL]]=STOCKSANLUIS[[#This Row],[STOCK_STARSOFT]],"SIN DIFERENCIA","DIFERENCIA")</f>
        <v>SIN DIFERENCIA</v>
      </c>
    </row>
    <row r="34" spans="1:13" ht="15" hidden="1" customHeight="1" x14ac:dyDescent="0.25">
      <c r="A34" s="144" t="s">
        <v>75</v>
      </c>
      <c r="B34" s="87" t="s">
        <v>76</v>
      </c>
      <c r="C34" s="88">
        <v>0</v>
      </c>
      <c r="D34" s="89" t="s">
        <v>6</v>
      </c>
      <c r="E34" s="90" t="str">
        <f>VLOOKUP(STOCKSANLUIS[[#This Row],[CODIGO]],FAMILIAS[],4,FALSE)</f>
        <v>FULL GAUGE</v>
      </c>
      <c r="F34" s="90">
        <v>1</v>
      </c>
      <c r="G34" s="90"/>
      <c r="H34" s="90">
        <f>SUMIF(INGRESO_MERCADERIA[CODIGO],STOCKSANLUIS[[#This Row],[CODIGO]],INGRESO_MERCADERIA[INGRESO])</f>
        <v>0</v>
      </c>
      <c r="I34" s="90">
        <f>SUMIF(SALIDA[CODIGO],STOCKSANLUIS[[#This Row],[CODIGO]],SALIDA[CANTIDAD])</f>
        <v>0</v>
      </c>
      <c r="J34" s="90">
        <f>STOCKSANLUIS[[#This Row],[STOCK ALM1]]-STOCKSANLUIS[[#This Row],[SALIDA]]</f>
        <v>0</v>
      </c>
      <c r="K34" s="90" t="str">
        <f>VLOOKUP(STOCKSANLUIS[[#This Row],[CODIGO]],CLASIFICACION[],6,FALSE)</f>
        <v>C</v>
      </c>
      <c r="L34" s="90">
        <f>IFERROR(VLOOKUP(STOCKSANLUIS[[#This Row],[CODIGO]],STOCK_STARSOFT[],3,FALSE),0)</f>
        <v>0</v>
      </c>
      <c r="M34" s="90" t="str">
        <f>IF(STOCKSANLUIS[[#This Row],[STOCK ACTUAL]]=STOCKSANLUIS[[#This Row],[STOCK_STARSOFT]],"SIN DIFERENCIA","DIFERENCIA")</f>
        <v>SIN DIFERENCIA</v>
      </c>
    </row>
    <row r="35" spans="1:13" ht="15" hidden="1" customHeight="1" x14ac:dyDescent="0.25">
      <c r="A35" s="144" t="s">
        <v>1352</v>
      </c>
      <c r="B35" s="87" t="s">
        <v>1353</v>
      </c>
      <c r="C35" s="88">
        <v>58</v>
      </c>
      <c r="D35" s="89" t="s">
        <v>6</v>
      </c>
      <c r="E35" s="90" t="str">
        <f>VLOOKUP(STOCKSANLUIS[[#This Row],[CODIGO]],FAMILIAS[],4,FALSE)</f>
        <v>ARMACELL</v>
      </c>
      <c r="F35" s="90">
        <v>1</v>
      </c>
      <c r="G35" s="90" t="s">
        <v>19524</v>
      </c>
      <c r="H35" s="90">
        <f>SUMIF(INGRESO_MERCADERIA[CODIGO],STOCKSANLUIS[[#This Row],[CODIGO]],INGRESO_MERCADERIA[INGRESO])</f>
        <v>87</v>
      </c>
      <c r="I35" s="90">
        <f>SUMIF(SALIDA[CODIGO],STOCKSANLUIS[[#This Row],[CODIGO]],SALIDA[CANTIDAD])</f>
        <v>65</v>
      </c>
      <c r="J35" s="90">
        <f>STOCKSANLUIS[[#This Row],[STOCK ALM1]]-STOCKSANLUIS[[#This Row],[SALIDA]]</f>
        <v>22</v>
      </c>
      <c r="K35" s="90" t="str">
        <f>VLOOKUP(STOCKSANLUIS[[#This Row],[CODIGO]],CLASIFICACION[],6,FALSE)</f>
        <v>C</v>
      </c>
      <c r="L35" s="90">
        <f>IFERROR(VLOOKUP(STOCKSANLUIS[[#This Row],[CODIGO]],STOCK_STARSOFT[],3,FALSE),0)</f>
        <v>22</v>
      </c>
      <c r="M35" s="90" t="str">
        <f>IF(STOCKSANLUIS[[#This Row],[STOCK ACTUAL]]=STOCKSANLUIS[[#This Row],[STOCK_STARSOFT]],"SIN DIFERENCIA","DIFERENCIA")</f>
        <v>SIN DIFERENCIA</v>
      </c>
    </row>
    <row r="36" spans="1:13" ht="15" hidden="1" customHeight="1" x14ac:dyDescent="0.25">
      <c r="A36" s="144" t="s">
        <v>867</v>
      </c>
      <c r="B36" s="87" t="s">
        <v>868</v>
      </c>
      <c r="C36" s="88">
        <v>19</v>
      </c>
      <c r="D36" s="89" t="s">
        <v>6</v>
      </c>
      <c r="E36" s="90" t="str">
        <f>VLOOKUP(STOCKSANLUIS[[#This Row],[CODIGO]],FAMILIAS[],4,FALSE)</f>
        <v>BVA</v>
      </c>
      <c r="F36" s="90">
        <v>1</v>
      </c>
      <c r="G36" s="90" t="s">
        <v>19526</v>
      </c>
      <c r="H36" s="90">
        <f>SUMIF(INGRESO_MERCADERIA[CODIGO],STOCKSANLUIS[[#This Row],[CODIGO]],INGRESO_MERCADERIA[INGRESO])</f>
        <v>153</v>
      </c>
      <c r="I36" s="90">
        <f>SUMIF(SALIDA[CODIGO],STOCKSANLUIS[[#This Row],[CODIGO]],SALIDA[CANTIDAD])</f>
        <v>103</v>
      </c>
      <c r="J36" s="90">
        <f>STOCKSANLUIS[[#This Row],[STOCK ALM1]]-STOCKSANLUIS[[#This Row],[SALIDA]]</f>
        <v>50</v>
      </c>
      <c r="K36" s="90" t="str">
        <f>VLOOKUP(STOCKSANLUIS[[#This Row],[CODIGO]],CLASIFICACION[],6,FALSE)</f>
        <v>A</v>
      </c>
      <c r="L36" s="90">
        <f>IFERROR(VLOOKUP(STOCKSANLUIS[[#This Row],[CODIGO]],STOCK_STARSOFT[],3,FALSE),0)</f>
        <v>50</v>
      </c>
      <c r="M36" s="90" t="str">
        <f>IF(STOCKSANLUIS[[#This Row],[STOCK ACTUAL]]=STOCKSANLUIS[[#This Row],[STOCK_STARSOFT]],"SIN DIFERENCIA","DIFERENCIA")</f>
        <v>SIN DIFERENCIA</v>
      </c>
    </row>
    <row r="37" spans="1:13" ht="15" hidden="1" customHeight="1" x14ac:dyDescent="0.25">
      <c r="A37" s="144" t="s">
        <v>81</v>
      </c>
      <c r="B37" s="87" t="s">
        <v>82</v>
      </c>
      <c r="C37" s="88">
        <v>0</v>
      </c>
      <c r="D37" s="89" t="s">
        <v>6</v>
      </c>
      <c r="E37" s="90" t="str">
        <f>VLOOKUP(STOCKSANLUIS[[#This Row],[CODIGO]],FAMILIAS[],4,FALSE)</f>
        <v>FULL GAUGE</v>
      </c>
      <c r="F37" s="90">
        <v>1</v>
      </c>
      <c r="G37" s="90"/>
      <c r="H37" s="90">
        <f>SUMIF(INGRESO_MERCADERIA[CODIGO],STOCKSANLUIS[[#This Row],[CODIGO]],INGRESO_MERCADERIA[INGRESO])</f>
        <v>0</v>
      </c>
      <c r="I37" s="90">
        <f>SUMIF(SALIDA[CODIGO],STOCKSANLUIS[[#This Row],[CODIGO]],SALIDA[CANTIDAD])</f>
        <v>0</v>
      </c>
      <c r="J37" s="90">
        <f>STOCKSANLUIS[[#This Row],[STOCK ALM1]]-STOCKSANLUIS[[#This Row],[SALIDA]]</f>
        <v>0</v>
      </c>
      <c r="K37" s="90" t="str">
        <f>VLOOKUP(STOCKSANLUIS[[#This Row],[CODIGO]],CLASIFICACION[],6,FALSE)</f>
        <v>C</v>
      </c>
      <c r="L37" s="90">
        <f>IFERROR(VLOOKUP(STOCKSANLUIS[[#This Row],[CODIGO]],STOCK_STARSOFT[],3,FALSE),0)</f>
        <v>0</v>
      </c>
      <c r="M37" s="90" t="str">
        <f>IF(STOCKSANLUIS[[#This Row],[STOCK ACTUAL]]=STOCKSANLUIS[[#This Row],[STOCK_STARSOFT]],"SIN DIFERENCIA","DIFERENCIA")</f>
        <v>SIN DIFERENCIA</v>
      </c>
    </row>
    <row r="38" spans="1:13" ht="15" hidden="1" customHeight="1" x14ac:dyDescent="0.25">
      <c r="A38" s="144" t="s">
        <v>83</v>
      </c>
      <c r="B38" s="87" t="s">
        <v>84</v>
      </c>
      <c r="C38" s="88">
        <v>0</v>
      </c>
      <c r="D38" s="89" t="s">
        <v>6</v>
      </c>
      <c r="E38" s="90" t="str">
        <f>VLOOKUP(STOCKSANLUIS[[#This Row],[CODIGO]],FAMILIAS[],4,FALSE)</f>
        <v>FULL GAUGE</v>
      </c>
      <c r="F38" s="90">
        <v>1</v>
      </c>
      <c r="G38" s="90"/>
      <c r="H38" s="90">
        <f>SUMIF(INGRESO_MERCADERIA[CODIGO],STOCKSANLUIS[[#This Row],[CODIGO]],INGRESO_MERCADERIA[INGRESO])</f>
        <v>0</v>
      </c>
      <c r="I38" s="90">
        <f>SUMIF(SALIDA[CODIGO],STOCKSANLUIS[[#This Row],[CODIGO]],SALIDA[CANTIDAD])</f>
        <v>0</v>
      </c>
      <c r="J38" s="90">
        <f>STOCKSANLUIS[[#This Row],[STOCK ALM1]]-STOCKSANLUIS[[#This Row],[SALIDA]]</f>
        <v>0</v>
      </c>
      <c r="K38" s="90" t="str">
        <f>VLOOKUP(STOCKSANLUIS[[#This Row],[CODIGO]],CLASIFICACION[],6,FALSE)</f>
        <v>C</v>
      </c>
      <c r="L38" s="90">
        <f>IFERROR(VLOOKUP(STOCKSANLUIS[[#This Row],[CODIGO]],STOCK_STARSOFT[],3,FALSE),0)</f>
        <v>0</v>
      </c>
      <c r="M38" s="90" t="str">
        <f>IF(STOCKSANLUIS[[#This Row],[STOCK ACTUAL]]=STOCKSANLUIS[[#This Row],[STOCK_STARSOFT]],"SIN DIFERENCIA","DIFERENCIA")</f>
        <v>SIN DIFERENCIA</v>
      </c>
    </row>
    <row r="39" spans="1:13" ht="15" hidden="1" customHeight="1" x14ac:dyDescent="0.25">
      <c r="A39" s="144" t="s">
        <v>927</v>
      </c>
      <c r="B39" s="87" t="s">
        <v>928</v>
      </c>
      <c r="C39" s="88">
        <v>0</v>
      </c>
      <c r="D39" s="89" t="s">
        <v>6</v>
      </c>
      <c r="E39" s="90" t="str">
        <f>VLOOKUP(STOCKSANLUIS[[#This Row],[CODIGO]],FAMILIAS[],4,FALSE)</f>
        <v>BVA</v>
      </c>
      <c r="F39" s="90">
        <v>1</v>
      </c>
      <c r="G39" s="90" t="s">
        <v>19526</v>
      </c>
      <c r="H39" s="90">
        <f>SUMIF(INGRESO_MERCADERIA[CODIGO],STOCKSANLUIS[[#This Row],[CODIGO]],INGRESO_MERCADERIA[INGRESO])</f>
        <v>201</v>
      </c>
      <c r="I39" s="90">
        <f>SUMIF(SALIDA[CODIGO],STOCKSANLUIS[[#This Row],[CODIGO]],SALIDA[CANTIDAD])</f>
        <v>174</v>
      </c>
      <c r="J39" s="90">
        <f>STOCKSANLUIS[[#This Row],[STOCK ALM1]]-STOCKSANLUIS[[#This Row],[SALIDA]]</f>
        <v>27</v>
      </c>
      <c r="K39" s="90" t="str">
        <f>VLOOKUP(STOCKSANLUIS[[#This Row],[CODIGO]],CLASIFICACION[],6,FALSE)</f>
        <v>B</v>
      </c>
      <c r="L39" s="90">
        <f>IFERROR(VLOOKUP(STOCKSANLUIS[[#This Row],[CODIGO]],STOCK_STARSOFT[],3,FALSE),0)</f>
        <v>27</v>
      </c>
      <c r="M39" s="90" t="str">
        <f>IF(STOCKSANLUIS[[#This Row],[STOCK ACTUAL]]=STOCKSANLUIS[[#This Row],[STOCK_STARSOFT]],"SIN DIFERENCIA","DIFERENCIA")</f>
        <v>SIN DIFERENCIA</v>
      </c>
    </row>
    <row r="40" spans="1:13" ht="15" hidden="1" customHeight="1" x14ac:dyDescent="0.25">
      <c r="A40" s="144" t="s">
        <v>87</v>
      </c>
      <c r="B40" s="87" t="s">
        <v>88</v>
      </c>
      <c r="C40" s="88">
        <v>0</v>
      </c>
      <c r="D40" s="89" t="s">
        <v>6</v>
      </c>
      <c r="E40" s="90" t="str">
        <f>VLOOKUP(STOCKSANLUIS[[#This Row],[CODIGO]],FAMILIAS[],4,FALSE)</f>
        <v>FULL GAUGE</v>
      </c>
      <c r="F40" s="90">
        <v>1</v>
      </c>
      <c r="G40" s="90"/>
      <c r="H40" s="90">
        <f>SUMIF(INGRESO_MERCADERIA[CODIGO],STOCKSANLUIS[[#This Row],[CODIGO]],INGRESO_MERCADERIA[INGRESO])</f>
        <v>0</v>
      </c>
      <c r="I40" s="90">
        <f>SUMIF(SALIDA[CODIGO],STOCKSANLUIS[[#This Row],[CODIGO]],SALIDA[CANTIDAD])</f>
        <v>0</v>
      </c>
      <c r="J40" s="90">
        <f>STOCKSANLUIS[[#This Row],[STOCK ALM1]]-STOCKSANLUIS[[#This Row],[SALIDA]]</f>
        <v>0</v>
      </c>
      <c r="K40" s="90" t="str">
        <f>VLOOKUP(STOCKSANLUIS[[#This Row],[CODIGO]],CLASIFICACION[],6,FALSE)</f>
        <v>C</v>
      </c>
      <c r="L40" s="90">
        <f>IFERROR(VLOOKUP(STOCKSANLUIS[[#This Row],[CODIGO]],STOCK_STARSOFT[],3,FALSE),0)</f>
        <v>0</v>
      </c>
      <c r="M40" s="90" t="str">
        <f>IF(STOCKSANLUIS[[#This Row],[STOCK ACTUAL]]=STOCKSANLUIS[[#This Row],[STOCK_STARSOFT]],"SIN DIFERENCIA","DIFERENCIA")</f>
        <v>SIN DIFERENCIA</v>
      </c>
    </row>
    <row r="41" spans="1:13" ht="15" hidden="1" customHeight="1" x14ac:dyDescent="0.25">
      <c r="A41" s="144" t="s">
        <v>89</v>
      </c>
      <c r="B41" s="87" t="s">
        <v>90</v>
      </c>
      <c r="C41" s="88">
        <v>0</v>
      </c>
      <c r="D41" s="89" t="s">
        <v>6</v>
      </c>
      <c r="E41" s="90" t="str">
        <f>VLOOKUP(STOCKSANLUIS[[#This Row],[CODIGO]],FAMILIAS[],4,FALSE)</f>
        <v>FULL GAUGE</v>
      </c>
      <c r="F41" s="90">
        <v>1</v>
      </c>
      <c r="G41" s="90"/>
      <c r="H41" s="90">
        <f>SUMIF(INGRESO_MERCADERIA[CODIGO],STOCKSANLUIS[[#This Row],[CODIGO]],INGRESO_MERCADERIA[INGRESO])</f>
        <v>0</v>
      </c>
      <c r="I41" s="90">
        <f>SUMIF(SALIDA[CODIGO],STOCKSANLUIS[[#This Row],[CODIGO]],SALIDA[CANTIDAD])</f>
        <v>0</v>
      </c>
      <c r="J41" s="90">
        <f>STOCKSANLUIS[[#This Row],[STOCK ALM1]]-STOCKSANLUIS[[#This Row],[SALIDA]]</f>
        <v>0</v>
      </c>
      <c r="K41" s="90" t="str">
        <f>VLOOKUP(STOCKSANLUIS[[#This Row],[CODIGO]],CLASIFICACION[],6,FALSE)</f>
        <v>C</v>
      </c>
      <c r="L41" s="90">
        <f>IFERROR(VLOOKUP(STOCKSANLUIS[[#This Row],[CODIGO]],STOCK_STARSOFT[],3,FALSE),0)</f>
        <v>0</v>
      </c>
      <c r="M41" s="90" t="str">
        <f>IF(STOCKSANLUIS[[#This Row],[STOCK ACTUAL]]=STOCKSANLUIS[[#This Row],[STOCK_STARSOFT]],"SIN DIFERENCIA","DIFERENCIA")</f>
        <v>SIN DIFERENCIA</v>
      </c>
    </row>
    <row r="42" spans="1:13" ht="15" hidden="1" customHeight="1" x14ac:dyDescent="0.25">
      <c r="A42" s="144" t="s">
        <v>1354</v>
      </c>
      <c r="B42" s="87" t="s">
        <v>1355</v>
      </c>
      <c r="C42" s="88">
        <v>25</v>
      </c>
      <c r="D42" s="89" t="s">
        <v>6</v>
      </c>
      <c r="E42" s="90" t="str">
        <f>VLOOKUP(STOCKSANLUIS[[#This Row],[CODIGO]],FAMILIAS[],4,FALSE)</f>
        <v>ARMACELL</v>
      </c>
      <c r="F42" s="90">
        <v>1</v>
      </c>
      <c r="G42" s="90" t="s">
        <v>19524</v>
      </c>
      <c r="H42" s="90">
        <f>SUMIF(INGRESO_MERCADERIA[CODIGO],STOCKSANLUIS[[#This Row],[CODIGO]],INGRESO_MERCADERIA[INGRESO])</f>
        <v>49</v>
      </c>
      <c r="I42" s="90">
        <f>SUMIF(SALIDA[CODIGO],STOCKSANLUIS[[#This Row],[CODIGO]],SALIDA[CANTIDAD])</f>
        <v>30</v>
      </c>
      <c r="J42" s="90">
        <f>STOCKSANLUIS[[#This Row],[STOCK ALM1]]-STOCKSANLUIS[[#This Row],[SALIDA]]</f>
        <v>19</v>
      </c>
      <c r="K42" s="90" t="str">
        <f>VLOOKUP(STOCKSANLUIS[[#This Row],[CODIGO]],CLASIFICACION[],6,FALSE)</f>
        <v>C</v>
      </c>
      <c r="L42" s="90">
        <f>IFERROR(VLOOKUP(STOCKSANLUIS[[#This Row],[CODIGO]],STOCK_STARSOFT[],3,FALSE),0)</f>
        <v>19</v>
      </c>
      <c r="M42" s="90" t="str">
        <f>IF(STOCKSANLUIS[[#This Row],[STOCK ACTUAL]]=STOCKSANLUIS[[#This Row],[STOCK_STARSOFT]],"SIN DIFERENCIA","DIFERENCIA")</f>
        <v>SIN DIFERENCIA</v>
      </c>
    </row>
    <row r="43" spans="1:13" ht="15" hidden="1" customHeight="1" x14ac:dyDescent="0.25">
      <c r="A43" s="144" t="s">
        <v>1464</v>
      </c>
      <c r="B43" s="87" t="s">
        <v>1465</v>
      </c>
      <c r="C43" s="88">
        <v>31</v>
      </c>
      <c r="D43" s="89" t="s">
        <v>6</v>
      </c>
      <c r="E43" s="90" t="str">
        <f>VLOOKUP(STOCKSANLUIS[[#This Row],[CODIGO]],FAMILIAS[],4,FALSE)</f>
        <v>ARMACELL</v>
      </c>
      <c r="F43" s="90">
        <v>1</v>
      </c>
      <c r="G43" s="90" t="s">
        <v>19524</v>
      </c>
      <c r="H43" s="90">
        <f>SUMIF(INGRESO_MERCADERIA[CODIGO],STOCKSANLUIS[[#This Row],[CODIGO]],INGRESO_MERCADERIA[INGRESO])</f>
        <v>61</v>
      </c>
      <c r="I43" s="90">
        <f>SUMIF(SALIDA[CODIGO],STOCKSANLUIS[[#This Row],[CODIGO]],SALIDA[CANTIDAD])</f>
        <v>56</v>
      </c>
      <c r="J43" s="90">
        <f>STOCKSANLUIS[[#This Row],[STOCK ALM1]]-STOCKSANLUIS[[#This Row],[SALIDA]]</f>
        <v>5</v>
      </c>
      <c r="K43" s="90" t="str">
        <f>VLOOKUP(STOCKSANLUIS[[#This Row],[CODIGO]],CLASIFICACION[],6,FALSE)</f>
        <v>C</v>
      </c>
      <c r="L43" s="90">
        <f>IFERROR(VLOOKUP(STOCKSANLUIS[[#This Row],[CODIGO]],STOCK_STARSOFT[],3,FALSE),0)</f>
        <v>5</v>
      </c>
      <c r="M43" s="90" t="str">
        <f>IF(STOCKSANLUIS[[#This Row],[STOCK ACTUAL]]=STOCKSANLUIS[[#This Row],[STOCK_STARSOFT]],"SIN DIFERENCIA","DIFERENCIA")</f>
        <v>SIN DIFERENCIA</v>
      </c>
    </row>
    <row r="44" spans="1:13" ht="15" hidden="1" customHeight="1" x14ac:dyDescent="0.25">
      <c r="A44" s="144" t="s">
        <v>95</v>
      </c>
      <c r="B44" s="87" t="s">
        <v>96</v>
      </c>
      <c r="C44" s="88">
        <v>0</v>
      </c>
      <c r="D44" s="89" t="s">
        <v>6</v>
      </c>
      <c r="E44" s="90" t="str">
        <f>VLOOKUP(STOCKSANLUIS[[#This Row],[CODIGO]],FAMILIAS[],4,FALSE)</f>
        <v>FULL GAUGE</v>
      </c>
      <c r="F44" s="90">
        <v>1</v>
      </c>
      <c r="G44" s="90"/>
      <c r="H44" s="90">
        <f>SUMIF(INGRESO_MERCADERIA[CODIGO],STOCKSANLUIS[[#This Row],[CODIGO]],INGRESO_MERCADERIA[INGRESO])</f>
        <v>0</v>
      </c>
      <c r="I44" s="90">
        <f>SUMIF(SALIDA[CODIGO],STOCKSANLUIS[[#This Row],[CODIGO]],SALIDA[CANTIDAD])</f>
        <v>0</v>
      </c>
      <c r="J44" s="90">
        <f>STOCKSANLUIS[[#This Row],[STOCK ALM1]]-STOCKSANLUIS[[#This Row],[SALIDA]]</f>
        <v>0</v>
      </c>
      <c r="K44" s="90" t="str">
        <f>VLOOKUP(STOCKSANLUIS[[#This Row],[CODIGO]],CLASIFICACION[],6,FALSE)</f>
        <v>C</v>
      </c>
      <c r="L44" s="90">
        <f>IFERROR(VLOOKUP(STOCKSANLUIS[[#This Row],[CODIGO]],STOCK_STARSOFT[],3,FALSE),0)</f>
        <v>0</v>
      </c>
      <c r="M44" s="90" t="str">
        <f>IF(STOCKSANLUIS[[#This Row],[STOCK ACTUAL]]=STOCKSANLUIS[[#This Row],[STOCK_STARSOFT]],"SIN DIFERENCIA","DIFERENCIA")</f>
        <v>SIN DIFERENCIA</v>
      </c>
    </row>
    <row r="45" spans="1:13" ht="15" hidden="1" customHeight="1" x14ac:dyDescent="0.25">
      <c r="A45" s="144" t="s">
        <v>97</v>
      </c>
      <c r="B45" s="87" t="s">
        <v>98</v>
      </c>
      <c r="C45" s="88">
        <v>0</v>
      </c>
      <c r="D45" s="89" t="s">
        <v>6</v>
      </c>
      <c r="E45" s="90" t="str">
        <f>VLOOKUP(STOCKSANLUIS[[#This Row],[CODIGO]],FAMILIAS[],4,FALSE)</f>
        <v>DUPONT</v>
      </c>
      <c r="F45" s="90">
        <v>1</v>
      </c>
      <c r="G45" s="90"/>
      <c r="H45" s="90">
        <f>SUMIF(INGRESO_MERCADERIA[CODIGO],STOCKSANLUIS[[#This Row],[CODIGO]],INGRESO_MERCADERIA[INGRESO])</f>
        <v>0</v>
      </c>
      <c r="I45" s="90">
        <f>SUMIF(SALIDA[CODIGO],STOCKSANLUIS[[#This Row],[CODIGO]],SALIDA[CANTIDAD])</f>
        <v>0</v>
      </c>
      <c r="J45" s="90">
        <f>STOCKSANLUIS[[#This Row],[STOCK ALM1]]-STOCKSANLUIS[[#This Row],[SALIDA]]</f>
        <v>0</v>
      </c>
      <c r="K45" s="90" t="str">
        <f>VLOOKUP(STOCKSANLUIS[[#This Row],[CODIGO]],CLASIFICACION[],6,FALSE)</f>
        <v>C</v>
      </c>
      <c r="L45" s="90">
        <f>IFERROR(VLOOKUP(STOCKSANLUIS[[#This Row],[CODIGO]],STOCK_STARSOFT[],3,FALSE),0)</f>
        <v>0</v>
      </c>
      <c r="M45" s="90" t="str">
        <f>IF(STOCKSANLUIS[[#This Row],[STOCK ACTUAL]]=STOCKSANLUIS[[#This Row],[STOCK_STARSOFT]],"SIN DIFERENCIA","DIFERENCIA")</f>
        <v>SIN DIFERENCIA</v>
      </c>
    </row>
    <row r="46" spans="1:13" ht="15" hidden="1" customHeight="1" x14ac:dyDescent="0.25">
      <c r="A46" s="144" t="s">
        <v>99</v>
      </c>
      <c r="B46" s="87" t="s">
        <v>100</v>
      </c>
      <c r="C46" s="88">
        <v>0</v>
      </c>
      <c r="D46" s="89" t="s">
        <v>6</v>
      </c>
      <c r="E46" s="90" t="str">
        <f>VLOOKUP(STOCKSANLUIS[[#This Row],[CODIGO]],FAMILIAS[],4,FALSE)</f>
        <v>DUPONT</v>
      </c>
      <c r="F46" s="90">
        <v>1</v>
      </c>
      <c r="G46" s="90"/>
      <c r="H46" s="90">
        <f>SUMIF(INGRESO_MERCADERIA[CODIGO],STOCKSANLUIS[[#This Row],[CODIGO]],INGRESO_MERCADERIA[INGRESO])</f>
        <v>0</v>
      </c>
      <c r="I46" s="90">
        <f>SUMIF(SALIDA[CODIGO],STOCKSANLUIS[[#This Row],[CODIGO]],SALIDA[CANTIDAD])</f>
        <v>0</v>
      </c>
      <c r="J46" s="90">
        <f>STOCKSANLUIS[[#This Row],[STOCK ALM1]]-STOCKSANLUIS[[#This Row],[SALIDA]]</f>
        <v>0</v>
      </c>
      <c r="K46" s="90" t="str">
        <f>VLOOKUP(STOCKSANLUIS[[#This Row],[CODIGO]],CLASIFICACION[],6,FALSE)</f>
        <v>C</v>
      </c>
      <c r="L46" s="90">
        <f>IFERROR(VLOOKUP(STOCKSANLUIS[[#This Row],[CODIGO]],STOCK_STARSOFT[],3,FALSE),0)</f>
        <v>0</v>
      </c>
      <c r="M46" s="90" t="str">
        <f>IF(STOCKSANLUIS[[#This Row],[STOCK ACTUAL]]=STOCKSANLUIS[[#This Row],[STOCK_STARSOFT]],"SIN DIFERENCIA","DIFERENCIA")</f>
        <v>SIN DIFERENCIA</v>
      </c>
    </row>
    <row r="47" spans="1:13" ht="15" hidden="1" customHeight="1" x14ac:dyDescent="0.25">
      <c r="A47" s="144" t="s">
        <v>101</v>
      </c>
      <c r="B47" s="87" t="s">
        <v>102</v>
      </c>
      <c r="C47" s="88">
        <v>0</v>
      </c>
      <c r="D47" s="89" t="s">
        <v>6</v>
      </c>
      <c r="E47" s="90" t="str">
        <f>VLOOKUP(STOCKSANLUIS[[#This Row],[CODIGO]],FAMILIAS[],4,FALSE)</f>
        <v>DUPONT</v>
      </c>
      <c r="F47" s="90">
        <v>1</v>
      </c>
      <c r="G47" s="90"/>
      <c r="H47" s="90">
        <f>SUMIF(INGRESO_MERCADERIA[CODIGO],STOCKSANLUIS[[#This Row],[CODIGO]],INGRESO_MERCADERIA[INGRESO])</f>
        <v>0</v>
      </c>
      <c r="I47" s="90">
        <f>SUMIF(SALIDA[CODIGO],STOCKSANLUIS[[#This Row],[CODIGO]],SALIDA[CANTIDAD])</f>
        <v>0</v>
      </c>
      <c r="J47" s="90">
        <f>STOCKSANLUIS[[#This Row],[STOCK ALM1]]-STOCKSANLUIS[[#This Row],[SALIDA]]</f>
        <v>0</v>
      </c>
      <c r="K47" s="90" t="str">
        <f>VLOOKUP(STOCKSANLUIS[[#This Row],[CODIGO]],CLASIFICACION[],6,FALSE)</f>
        <v>C</v>
      </c>
      <c r="L47" s="90">
        <f>IFERROR(VLOOKUP(STOCKSANLUIS[[#This Row],[CODIGO]],STOCK_STARSOFT[],3,FALSE),0)</f>
        <v>0</v>
      </c>
      <c r="M47" s="90" t="str">
        <f>IF(STOCKSANLUIS[[#This Row],[STOCK ACTUAL]]=STOCKSANLUIS[[#This Row],[STOCK_STARSOFT]],"SIN DIFERENCIA","DIFERENCIA")</f>
        <v>SIN DIFERENCIA</v>
      </c>
    </row>
    <row r="48" spans="1:13" ht="15" hidden="1" customHeight="1" x14ac:dyDescent="0.25">
      <c r="A48" s="144" t="s">
        <v>103</v>
      </c>
      <c r="B48" s="87" t="s">
        <v>104</v>
      </c>
      <c r="C48" s="88">
        <v>0</v>
      </c>
      <c r="D48" s="89" t="s">
        <v>6</v>
      </c>
      <c r="E48" s="90" t="str">
        <f>VLOOKUP(STOCKSANLUIS[[#This Row],[CODIGO]],FAMILIAS[],4,FALSE)</f>
        <v>DUPONT</v>
      </c>
      <c r="F48" s="90">
        <v>1</v>
      </c>
      <c r="G48" s="90"/>
      <c r="H48" s="90">
        <f>SUMIF(INGRESO_MERCADERIA[CODIGO],STOCKSANLUIS[[#This Row],[CODIGO]],INGRESO_MERCADERIA[INGRESO])</f>
        <v>0</v>
      </c>
      <c r="I48" s="90">
        <f>SUMIF(SALIDA[CODIGO],STOCKSANLUIS[[#This Row],[CODIGO]],SALIDA[CANTIDAD])</f>
        <v>0</v>
      </c>
      <c r="J48" s="90">
        <f>STOCKSANLUIS[[#This Row],[STOCK ALM1]]-STOCKSANLUIS[[#This Row],[SALIDA]]</f>
        <v>0</v>
      </c>
      <c r="K48" s="90" t="str">
        <f>VLOOKUP(STOCKSANLUIS[[#This Row],[CODIGO]],CLASIFICACION[],6,FALSE)</f>
        <v>C</v>
      </c>
      <c r="L48" s="90">
        <f>IFERROR(VLOOKUP(STOCKSANLUIS[[#This Row],[CODIGO]],STOCK_STARSOFT[],3,FALSE),0)</f>
        <v>0</v>
      </c>
      <c r="M48" s="90" t="str">
        <f>IF(STOCKSANLUIS[[#This Row],[STOCK ACTUAL]]=STOCKSANLUIS[[#This Row],[STOCK_STARSOFT]],"SIN DIFERENCIA","DIFERENCIA")</f>
        <v>SIN DIFERENCIA</v>
      </c>
    </row>
    <row r="49" spans="1:13" ht="15" hidden="1" customHeight="1" x14ac:dyDescent="0.25">
      <c r="A49" s="144" t="s">
        <v>105</v>
      </c>
      <c r="B49" s="87" t="s">
        <v>106</v>
      </c>
      <c r="C49" s="88">
        <v>0</v>
      </c>
      <c r="D49" s="89" t="s">
        <v>6</v>
      </c>
      <c r="E49" s="90" t="str">
        <f>VLOOKUP(STOCKSANLUIS[[#This Row],[CODIGO]],FAMILIAS[],4,FALSE)</f>
        <v>DUPONT</v>
      </c>
      <c r="F49" s="90">
        <v>1</v>
      </c>
      <c r="G49" s="90"/>
      <c r="H49" s="90">
        <f>SUMIF(INGRESO_MERCADERIA[CODIGO],STOCKSANLUIS[[#This Row],[CODIGO]],INGRESO_MERCADERIA[INGRESO])</f>
        <v>0</v>
      </c>
      <c r="I49" s="90">
        <f>SUMIF(SALIDA[CODIGO],STOCKSANLUIS[[#This Row],[CODIGO]],SALIDA[CANTIDAD])</f>
        <v>0</v>
      </c>
      <c r="J49" s="90">
        <f>STOCKSANLUIS[[#This Row],[STOCK ALM1]]-STOCKSANLUIS[[#This Row],[SALIDA]]</f>
        <v>0</v>
      </c>
      <c r="K49" s="90" t="str">
        <f>VLOOKUP(STOCKSANLUIS[[#This Row],[CODIGO]],CLASIFICACION[],6,FALSE)</f>
        <v>C</v>
      </c>
      <c r="L49" s="90">
        <f>IFERROR(VLOOKUP(STOCKSANLUIS[[#This Row],[CODIGO]],STOCK_STARSOFT[],3,FALSE),0)</f>
        <v>0</v>
      </c>
      <c r="M49" s="90" t="str">
        <f>IF(STOCKSANLUIS[[#This Row],[STOCK ACTUAL]]=STOCKSANLUIS[[#This Row],[STOCK_STARSOFT]],"SIN DIFERENCIA","DIFERENCIA")</f>
        <v>SIN DIFERENCIA</v>
      </c>
    </row>
    <row r="50" spans="1:13" ht="15" hidden="1" customHeight="1" x14ac:dyDescent="0.25">
      <c r="A50" s="144" t="s">
        <v>107</v>
      </c>
      <c r="B50" s="87" t="s">
        <v>108</v>
      </c>
      <c r="C50" s="88">
        <v>0</v>
      </c>
      <c r="D50" s="89" t="s">
        <v>6</v>
      </c>
      <c r="E50" s="90" t="str">
        <f>VLOOKUP(STOCKSANLUIS[[#This Row],[CODIGO]],FAMILIAS[],4,FALSE)</f>
        <v>DUPONT</v>
      </c>
      <c r="F50" s="90">
        <v>1</v>
      </c>
      <c r="G50" s="90"/>
      <c r="H50" s="90">
        <f>SUMIF(INGRESO_MERCADERIA[CODIGO],STOCKSANLUIS[[#This Row],[CODIGO]],INGRESO_MERCADERIA[INGRESO])</f>
        <v>0</v>
      </c>
      <c r="I50" s="90">
        <f>SUMIF(SALIDA[CODIGO],STOCKSANLUIS[[#This Row],[CODIGO]],SALIDA[CANTIDAD])</f>
        <v>0</v>
      </c>
      <c r="J50" s="90">
        <f>STOCKSANLUIS[[#This Row],[STOCK ALM1]]-STOCKSANLUIS[[#This Row],[SALIDA]]</f>
        <v>0</v>
      </c>
      <c r="K50" s="90" t="str">
        <f>VLOOKUP(STOCKSANLUIS[[#This Row],[CODIGO]],CLASIFICACION[],6,FALSE)</f>
        <v>C</v>
      </c>
      <c r="L50" s="90">
        <f>IFERROR(VLOOKUP(STOCKSANLUIS[[#This Row],[CODIGO]],STOCK_STARSOFT[],3,FALSE),0)</f>
        <v>0</v>
      </c>
      <c r="M50" s="90" t="str">
        <f>IF(STOCKSANLUIS[[#This Row],[STOCK ACTUAL]]=STOCKSANLUIS[[#This Row],[STOCK_STARSOFT]],"SIN DIFERENCIA","DIFERENCIA")</f>
        <v>SIN DIFERENCIA</v>
      </c>
    </row>
    <row r="51" spans="1:13" ht="15" hidden="1" customHeight="1" x14ac:dyDescent="0.25">
      <c r="A51" s="144" t="s">
        <v>109</v>
      </c>
      <c r="B51" s="87" t="s">
        <v>110</v>
      </c>
      <c r="C51" s="88">
        <v>0</v>
      </c>
      <c r="D51" s="89" t="s">
        <v>6</v>
      </c>
      <c r="E51" s="90" t="str">
        <f>VLOOKUP(STOCKSANLUIS[[#This Row],[CODIGO]],FAMILIAS[],4,FALSE)</f>
        <v>DUPONT</v>
      </c>
      <c r="F51" s="90">
        <v>1</v>
      </c>
      <c r="G51" s="90"/>
      <c r="H51" s="90">
        <f>SUMIF(INGRESO_MERCADERIA[CODIGO],STOCKSANLUIS[[#This Row],[CODIGO]],INGRESO_MERCADERIA[INGRESO])</f>
        <v>0</v>
      </c>
      <c r="I51" s="90">
        <f>SUMIF(SALIDA[CODIGO],STOCKSANLUIS[[#This Row],[CODIGO]],SALIDA[CANTIDAD])</f>
        <v>0</v>
      </c>
      <c r="J51" s="90">
        <f>STOCKSANLUIS[[#This Row],[STOCK ALM1]]-STOCKSANLUIS[[#This Row],[SALIDA]]</f>
        <v>0</v>
      </c>
      <c r="K51" s="90" t="str">
        <f>VLOOKUP(STOCKSANLUIS[[#This Row],[CODIGO]],CLASIFICACION[],6,FALSE)</f>
        <v>C</v>
      </c>
      <c r="L51" s="90">
        <f>IFERROR(VLOOKUP(STOCKSANLUIS[[#This Row],[CODIGO]],STOCK_STARSOFT[],3,FALSE),0)</f>
        <v>0</v>
      </c>
      <c r="M51" s="90" t="str">
        <f>IF(STOCKSANLUIS[[#This Row],[STOCK ACTUAL]]=STOCKSANLUIS[[#This Row],[STOCK_STARSOFT]],"SIN DIFERENCIA","DIFERENCIA")</f>
        <v>SIN DIFERENCIA</v>
      </c>
    </row>
    <row r="52" spans="1:13" ht="15" hidden="1" customHeight="1" x14ac:dyDescent="0.25">
      <c r="A52" s="144" t="s">
        <v>111</v>
      </c>
      <c r="B52" s="87" t="s">
        <v>112</v>
      </c>
      <c r="C52" s="88">
        <v>0</v>
      </c>
      <c r="D52" s="89" t="s">
        <v>6</v>
      </c>
      <c r="E52" s="90" t="str">
        <f>VLOOKUP(STOCKSANLUIS[[#This Row],[CODIGO]],FAMILIAS[],4,FALSE)</f>
        <v>DUPONT</v>
      </c>
      <c r="F52" s="90">
        <v>1</v>
      </c>
      <c r="G52" s="90"/>
      <c r="H52" s="90">
        <f>SUMIF(INGRESO_MERCADERIA[CODIGO],STOCKSANLUIS[[#This Row],[CODIGO]],INGRESO_MERCADERIA[INGRESO])</f>
        <v>0</v>
      </c>
      <c r="I52" s="90">
        <f>SUMIF(SALIDA[CODIGO],STOCKSANLUIS[[#This Row],[CODIGO]],SALIDA[CANTIDAD])</f>
        <v>0</v>
      </c>
      <c r="J52" s="90">
        <f>STOCKSANLUIS[[#This Row],[STOCK ALM1]]-STOCKSANLUIS[[#This Row],[SALIDA]]</f>
        <v>0</v>
      </c>
      <c r="K52" s="90" t="str">
        <f>VLOOKUP(STOCKSANLUIS[[#This Row],[CODIGO]],CLASIFICACION[],6,FALSE)</f>
        <v>C</v>
      </c>
      <c r="L52" s="90">
        <f>IFERROR(VLOOKUP(STOCKSANLUIS[[#This Row],[CODIGO]],STOCK_STARSOFT[],3,FALSE),0)</f>
        <v>0</v>
      </c>
      <c r="M52" s="90" t="str">
        <f>IF(STOCKSANLUIS[[#This Row],[STOCK ACTUAL]]=STOCKSANLUIS[[#This Row],[STOCK_STARSOFT]],"SIN DIFERENCIA","DIFERENCIA")</f>
        <v>SIN DIFERENCIA</v>
      </c>
    </row>
    <row r="53" spans="1:13" ht="15" hidden="1" customHeight="1" x14ac:dyDescent="0.25">
      <c r="A53" s="144" t="s">
        <v>113</v>
      </c>
      <c r="B53" s="87" t="s">
        <v>114</v>
      </c>
      <c r="C53" s="88">
        <v>0</v>
      </c>
      <c r="D53" s="89" t="s">
        <v>6</v>
      </c>
      <c r="E53" s="90" t="str">
        <f>VLOOKUP(STOCKSANLUIS[[#This Row],[CODIGO]],FAMILIAS[],4,FALSE)</f>
        <v>DUPONT</v>
      </c>
      <c r="F53" s="90">
        <v>1</v>
      </c>
      <c r="G53" s="90"/>
      <c r="H53" s="90">
        <f>SUMIF(INGRESO_MERCADERIA[CODIGO],STOCKSANLUIS[[#This Row],[CODIGO]],INGRESO_MERCADERIA[INGRESO])</f>
        <v>0</v>
      </c>
      <c r="I53" s="90">
        <f>SUMIF(SALIDA[CODIGO],STOCKSANLUIS[[#This Row],[CODIGO]],SALIDA[CANTIDAD])</f>
        <v>0</v>
      </c>
      <c r="J53" s="90">
        <f>STOCKSANLUIS[[#This Row],[STOCK ALM1]]-STOCKSANLUIS[[#This Row],[SALIDA]]</f>
        <v>0</v>
      </c>
      <c r="K53" s="90" t="str">
        <f>VLOOKUP(STOCKSANLUIS[[#This Row],[CODIGO]],CLASIFICACION[],6,FALSE)</f>
        <v>C</v>
      </c>
      <c r="L53" s="90">
        <f>IFERROR(VLOOKUP(STOCKSANLUIS[[#This Row],[CODIGO]],STOCK_STARSOFT[],3,FALSE),0)</f>
        <v>0</v>
      </c>
      <c r="M53" s="90" t="str">
        <f>IF(STOCKSANLUIS[[#This Row],[STOCK ACTUAL]]=STOCKSANLUIS[[#This Row],[STOCK_STARSOFT]],"SIN DIFERENCIA","DIFERENCIA")</f>
        <v>SIN DIFERENCIA</v>
      </c>
    </row>
    <row r="54" spans="1:13" ht="15" hidden="1" customHeight="1" x14ac:dyDescent="0.25">
      <c r="A54" s="144" t="s">
        <v>115</v>
      </c>
      <c r="B54" s="87" t="s">
        <v>116</v>
      </c>
      <c r="C54" s="88">
        <v>0</v>
      </c>
      <c r="D54" s="89" t="s">
        <v>6</v>
      </c>
      <c r="E54" s="90" t="str">
        <f>VLOOKUP(STOCKSANLUIS[[#This Row],[CODIGO]],FAMILIAS[],4,FALSE)</f>
        <v>DUPONT</v>
      </c>
      <c r="F54" s="90">
        <v>1</v>
      </c>
      <c r="G54" s="90"/>
      <c r="H54" s="90">
        <f>SUMIF(INGRESO_MERCADERIA[CODIGO],STOCKSANLUIS[[#This Row],[CODIGO]],INGRESO_MERCADERIA[INGRESO])</f>
        <v>0</v>
      </c>
      <c r="I54" s="90">
        <f>SUMIF(SALIDA[CODIGO],STOCKSANLUIS[[#This Row],[CODIGO]],SALIDA[CANTIDAD])</f>
        <v>0</v>
      </c>
      <c r="J54" s="90">
        <f>STOCKSANLUIS[[#This Row],[STOCK ALM1]]-STOCKSANLUIS[[#This Row],[SALIDA]]</f>
        <v>0</v>
      </c>
      <c r="K54" s="90" t="str">
        <f>VLOOKUP(STOCKSANLUIS[[#This Row],[CODIGO]],CLASIFICACION[],6,FALSE)</f>
        <v>C</v>
      </c>
      <c r="L54" s="90">
        <f>IFERROR(VLOOKUP(STOCKSANLUIS[[#This Row],[CODIGO]],STOCK_STARSOFT[],3,FALSE),0)</f>
        <v>0</v>
      </c>
      <c r="M54" s="90" t="str">
        <f>IF(STOCKSANLUIS[[#This Row],[STOCK ACTUAL]]=STOCKSANLUIS[[#This Row],[STOCK_STARSOFT]],"SIN DIFERENCIA","DIFERENCIA")</f>
        <v>SIN DIFERENCIA</v>
      </c>
    </row>
    <row r="55" spans="1:13" ht="15" hidden="1" customHeight="1" x14ac:dyDescent="0.25">
      <c r="A55" s="144" t="s">
        <v>117</v>
      </c>
      <c r="B55" s="87" t="s">
        <v>118</v>
      </c>
      <c r="C55" s="88">
        <v>0</v>
      </c>
      <c r="D55" s="89" t="s">
        <v>6</v>
      </c>
      <c r="E55" s="90" t="str">
        <f>VLOOKUP(STOCKSANLUIS[[#This Row],[CODIGO]],FAMILIAS[],4,FALSE)</f>
        <v>DUPONT</v>
      </c>
      <c r="F55" s="90">
        <v>1</v>
      </c>
      <c r="G55" s="90"/>
      <c r="H55" s="90">
        <f>SUMIF(INGRESO_MERCADERIA[CODIGO],STOCKSANLUIS[[#This Row],[CODIGO]],INGRESO_MERCADERIA[INGRESO])</f>
        <v>0</v>
      </c>
      <c r="I55" s="90">
        <f>SUMIF(SALIDA[CODIGO],STOCKSANLUIS[[#This Row],[CODIGO]],SALIDA[CANTIDAD])</f>
        <v>0</v>
      </c>
      <c r="J55" s="90">
        <f>STOCKSANLUIS[[#This Row],[STOCK ALM1]]-STOCKSANLUIS[[#This Row],[SALIDA]]</f>
        <v>0</v>
      </c>
      <c r="K55" s="90" t="str">
        <f>VLOOKUP(STOCKSANLUIS[[#This Row],[CODIGO]],CLASIFICACION[],6,FALSE)</f>
        <v>C</v>
      </c>
      <c r="L55" s="90">
        <f>IFERROR(VLOOKUP(STOCKSANLUIS[[#This Row],[CODIGO]],STOCK_STARSOFT[],3,FALSE),0)</f>
        <v>0</v>
      </c>
      <c r="M55" s="90" t="str">
        <f>IF(STOCKSANLUIS[[#This Row],[STOCK ACTUAL]]=STOCKSANLUIS[[#This Row],[STOCK_STARSOFT]],"SIN DIFERENCIA","DIFERENCIA")</f>
        <v>SIN DIFERENCIA</v>
      </c>
    </row>
    <row r="56" spans="1:13" ht="15" hidden="1" customHeight="1" x14ac:dyDescent="0.25">
      <c r="A56" s="144" t="s">
        <v>119</v>
      </c>
      <c r="B56" s="87" t="s">
        <v>120</v>
      </c>
      <c r="C56" s="88">
        <v>0</v>
      </c>
      <c r="D56" s="89" t="s">
        <v>6</v>
      </c>
      <c r="E56" s="90" t="str">
        <f>VLOOKUP(STOCKSANLUIS[[#This Row],[CODIGO]],FAMILIAS[],4,FALSE)</f>
        <v>DUPONT</v>
      </c>
      <c r="F56" s="90">
        <v>1</v>
      </c>
      <c r="G56" s="90"/>
      <c r="H56" s="90">
        <f>SUMIF(INGRESO_MERCADERIA[CODIGO],STOCKSANLUIS[[#This Row],[CODIGO]],INGRESO_MERCADERIA[INGRESO])</f>
        <v>0</v>
      </c>
      <c r="I56" s="90">
        <f>SUMIF(SALIDA[CODIGO],STOCKSANLUIS[[#This Row],[CODIGO]],SALIDA[CANTIDAD])</f>
        <v>0</v>
      </c>
      <c r="J56" s="90">
        <f>STOCKSANLUIS[[#This Row],[STOCK ALM1]]-STOCKSANLUIS[[#This Row],[SALIDA]]</f>
        <v>0</v>
      </c>
      <c r="K56" s="90" t="str">
        <f>VLOOKUP(STOCKSANLUIS[[#This Row],[CODIGO]],CLASIFICACION[],6,FALSE)</f>
        <v>C</v>
      </c>
      <c r="L56" s="90">
        <f>IFERROR(VLOOKUP(STOCKSANLUIS[[#This Row],[CODIGO]],STOCK_STARSOFT[],3,FALSE),0)</f>
        <v>0</v>
      </c>
      <c r="M56" s="90" t="str">
        <f>IF(STOCKSANLUIS[[#This Row],[STOCK ACTUAL]]=STOCKSANLUIS[[#This Row],[STOCK_STARSOFT]],"SIN DIFERENCIA","DIFERENCIA")</f>
        <v>SIN DIFERENCIA</v>
      </c>
    </row>
    <row r="57" spans="1:13" ht="15" hidden="1" customHeight="1" x14ac:dyDescent="0.25">
      <c r="A57" s="91" t="s">
        <v>931</v>
      </c>
      <c r="B57" s="87" t="s">
        <v>932</v>
      </c>
      <c r="C57" s="88">
        <v>21</v>
      </c>
      <c r="D57" s="89" t="s">
        <v>6</v>
      </c>
      <c r="E57" s="90" t="str">
        <f>VLOOKUP(STOCKSANLUIS[[#This Row],[CODIGO]],FAMILIAS[],4,FALSE)</f>
        <v>BVA</v>
      </c>
      <c r="F57" s="90">
        <v>1</v>
      </c>
      <c r="G57" s="90" t="s">
        <v>19526</v>
      </c>
      <c r="H57" s="90">
        <f>SUMIF(INGRESO_MERCADERIA[CODIGO],STOCKSANLUIS[[#This Row],[CODIGO]],INGRESO_MERCADERIA[INGRESO])</f>
        <v>340</v>
      </c>
      <c r="I57" s="90">
        <f>SUMIF(SALIDA[CODIGO],STOCKSANLUIS[[#This Row],[CODIGO]],SALIDA[CANTIDAD])</f>
        <v>316</v>
      </c>
      <c r="J57" s="90">
        <f>STOCKSANLUIS[[#This Row],[STOCK ALM1]]-STOCKSANLUIS[[#This Row],[SALIDA]]</f>
        <v>24</v>
      </c>
      <c r="K57" s="90" t="str">
        <f>VLOOKUP(STOCKSANLUIS[[#This Row],[CODIGO]],CLASIFICACION[],6,FALSE)</f>
        <v>A</v>
      </c>
      <c r="L57" s="90">
        <f>IFERROR(VLOOKUP(STOCKSANLUIS[[#This Row],[CODIGO]],STOCK_STARSOFT[],3,FALSE),0)</f>
        <v>24</v>
      </c>
      <c r="M57" s="90" t="str">
        <f>IF(STOCKSANLUIS[[#This Row],[STOCK ACTUAL]]=STOCKSANLUIS[[#This Row],[STOCK_STARSOFT]],"SIN DIFERENCIA","DIFERENCIA")</f>
        <v>SIN DIFERENCIA</v>
      </c>
    </row>
    <row r="58" spans="1:13" ht="15" hidden="1" customHeight="1" x14ac:dyDescent="0.25">
      <c r="A58" s="144" t="s">
        <v>123</v>
      </c>
      <c r="B58" s="87" t="s">
        <v>124</v>
      </c>
      <c r="C58" s="88">
        <v>0</v>
      </c>
      <c r="D58" s="89" t="s">
        <v>6</v>
      </c>
      <c r="E58" s="90" t="str">
        <f>VLOOKUP(STOCKSANLUIS[[#This Row],[CODIGO]],FAMILIAS[],4,FALSE)</f>
        <v>DANFOSS</v>
      </c>
      <c r="F58" s="90">
        <v>1</v>
      </c>
      <c r="G58" s="90"/>
      <c r="H58" s="90">
        <f>SUMIF(INGRESO_MERCADERIA[CODIGO],STOCKSANLUIS[[#This Row],[CODIGO]],INGRESO_MERCADERIA[INGRESO])</f>
        <v>0</v>
      </c>
      <c r="I58" s="90">
        <f>SUMIF(SALIDA[CODIGO],STOCKSANLUIS[[#This Row],[CODIGO]],SALIDA[CANTIDAD])</f>
        <v>0</v>
      </c>
      <c r="J58" s="90">
        <f>STOCKSANLUIS[[#This Row],[STOCK ALM1]]-STOCKSANLUIS[[#This Row],[SALIDA]]</f>
        <v>0</v>
      </c>
      <c r="K58" s="90" t="str">
        <f>VLOOKUP(STOCKSANLUIS[[#This Row],[CODIGO]],CLASIFICACION[],6,FALSE)</f>
        <v>C</v>
      </c>
      <c r="L58" s="90">
        <f>IFERROR(VLOOKUP(STOCKSANLUIS[[#This Row],[CODIGO]],STOCK_STARSOFT[],3,FALSE),0)</f>
        <v>0</v>
      </c>
      <c r="M58" s="90" t="str">
        <f>IF(STOCKSANLUIS[[#This Row],[STOCK ACTUAL]]=STOCKSANLUIS[[#This Row],[STOCK_STARSOFT]],"SIN DIFERENCIA","DIFERENCIA")</f>
        <v>SIN DIFERENCIA</v>
      </c>
    </row>
    <row r="59" spans="1:13" ht="15" hidden="1" customHeight="1" x14ac:dyDescent="0.25">
      <c r="A59" s="144" t="s">
        <v>127</v>
      </c>
      <c r="B59" s="87" t="s">
        <v>128</v>
      </c>
      <c r="C59" s="88">
        <v>0</v>
      </c>
      <c r="D59" s="89" t="s">
        <v>6</v>
      </c>
      <c r="E59" s="90" t="str">
        <f>VLOOKUP(STOCKSANLUIS[[#This Row],[CODIGO]],FAMILIAS[],4,FALSE)</f>
        <v>DANFOSS</v>
      </c>
      <c r="F59" s="90">
        <v>1</v>
      </c>
      <c r="G59" s="90"/>
      <c r="H59" s="90">
        <f>SUMIF(INGRESO_MERCADERIA[CODIGO],STOCKSANLUIS[[#This Row],[CODIGO]],INGRESO_MERCADERIA[INGRESO])</f>
        <v>0</v>
      </c>
      <c r="I59" s="90">
        <f>SUMIF(SALIDA[CODIGO],STOCKSANLUIS[[#This Row],[CODIGO]],SALIDA[CANTIDAD])</f>
        <v>0</v>
      </c>
      <c r="J59" s="90">
        <f>STOCKSANLUIS[[#This Row],[STOCK ALM1]]-STOCKSANLUIS[[#This Row],[SALIDA]]</f>
        <v>0</v>
      </c>
      <c r="K59" s="90" t="str">
        <f>VLOOKUP(STOCKSANLUIS[[#This Row],[CODIGO]],CLASIFICACION[],6,FALSE)</f>
        <v>C</v>
      </c>
      <c r="L59" s="90">
        <f>IFERROR(VLOOKUP(STOCKSANLUIS[[#This Row],[CODIGO]],STOCK_STARSOFT[],3,FALSE),0)</f>
        <v>0</v>
      </c>
      <c r="M59" s="90" t="str">
        <f>IF(STOCKSANLUIS[[#This Row],[STOCK ACTUAL]]=STOCKSANLUIS[[#This Row],[STOCK_STARSOFT]],"SIN DIFERENCIA","DIFERENCIA")</f>
        <v>SIN DIFERENCIA</v>
      </c>
    </row>
    <row r="60" spans="1:13" ht="15" hidden="1" customHeight="1" x14ac:dyDescent="0.25">
      <c r="A60" s="144" t="s">
        <v>129</v>
      </c>
      <c r="B60" s="87" t="s">
        <v>130</v>
      </c>
      <c r="C60" s="88">
        <v>0</v>
      </c>
      <c r="D60" s="89" t="s">
        <v>6</v>
      </c>
      <c r="E60" s="90" t="str">
        <f>VLOOKUP(STOCKSANLUIS[[#This Row],[CODIGO]],FAMILIAS[],4,FALSE)</f>
        <v>DANFOSS</v>
      </c>
      <c r="F60" s="90">
        <v>1</v>
      </c>
      <c r="G60" s="90"/>
      <c r="H60" s="90">
        <f>SUMIF(INGRESO_MERCADERIA[CODIGO],STOCKSANLUIS[[#This Row],[CODIGO]],INGRESO_MERCADERIA[INGRESO])</f>
        <v>0</v>
      </c>
      <c r="I60" s="90">
        <f>SUMIF(SALIDA[CODIGO],STOCKSANLUIS[[#This Row],[CODIGO]],SALIDA[CANTIDAD])</f>
        <v>0</v>
      </c>
      <c r="J60" s="90">
        <f>STOCKSANLUIS[[#This Row],[STOCK ALM1]]-STOCKSANLUIS[[#This Row],[SALIDA]]</f>
        <v>0</v>
      </c>
      <c r="K60" s="90" t="str">
        <f>VLOOKUP(STOCKSANLUIS[[#This Row],[CODIGO]],CLASIFICACION[],6,FALSE)</f>
        <v>C</v>
      </c>
      <c r="L60" s="90">
        <f>IFERROR(VLOOKUP(STOCKSANLUIS[[#This Row],[CODIGO]],STOCK_STARSOFT[],3,FALSE),0)</f>
        <v>0</v>
      </c>
      <c r="M60" s="90" t="str">
        <f>IF(STOCKSANLUIS[[#This Row],[STOCK ACTUAL]]=STOCKSANLUIS[[#This Row],[STOCK_STARSOFT]],"SIN DIFERENCIA","DIFERENCIA")</f>
        <v>SIN DIFERENCIA</v>
      </c>
    </row>
    <row r="61" spans="1:13" ht="15" hidden="1" customHeight="1" x14ac:dyDescent="0.25">
      <c r="A61" s="144" t="s">
        <v>131</v>
      </c>
      <c r="B61" s="87" t="s">
        <v>132</v>
      </c>
      <c r="C61" s="88">
        <v>0</v>
      </c>
      <c r="D61" s="89" t="s">
        <v>6</v>
      </c>
      <c r="E61" s="90" t="str">
        <f>VLOOKUP(STOCKSANLUIS[[#This Row],[CODIGO]],FAMILIAS[],4,FALSE)</f>
        <v>DANFOSS</v>
      </c>
      <c r="F61" s="90">
        <v>1</v>
      </c>
      <c r="G61" s="90"/>
      <c r="H61" s="90">
        <f>SUMIF(INGRESO_MERCADERIA[CODIGO],STOCKSANLUIS[[#This Row],[CODIGO]],INGRESO_MERCADERIA[INGRESO])</f>
        <v>0</v>
      </c>
      <c r="I61" s="90">
        <f>SUMIF(SALIDA[CODIGO],STOCKSANLUIS[[#This Row],[CODIGO]],SALIDA[CANTIDAD])</f>
        <v>0</v>
      </c>
      <c r="J61" s="90">
        <f>STOCKSANLUIS[[#This Row],[STOCK ALM1]]-STOCKSANLUIS[[#This Row],[SALIDA]]</f>
        <v>0</v>
      </c>
      <c r="K61" s="90" t="str">
        <f>VLOOKUP(STOCKSANLUIS[[#This Row],[CODIGO]],CLASIFICACION[],6,FALSE)</f>
        <v>C</v>
      </c>
      <c r="L61" s="90">
        <f>IFERROR(VLOOKUP(STOCKSANLUIS[[#This Row],[CODIGO]],STOCK_STARSOFT[],3,FALSE),0)</f>
        <v>0</v>
      </c>
      <c r="M61" s="90" t="str">
        <f>IF(STOCKSANLUIS[[#This Row],[STOCK ACTUAL]]=STOCKSANLUIS[[#This Row],[STOCK_STARSOFT]],"SIN DIFERENCIA","DIFERENCIA")</f>
        <v>SIN DIFERENCIA</v>
      </c>
    </row>
    <row r="62" spans="1:13" ht="15" hidden="1" customHeight="1" x14ac:dyDescent="0.25">
      <c r="A62" s="144" t="s">
        <v>133</v>
      </c>
      <c r="B62" s="87" t="s">
        <v>134</v>
      </c>
      <c r="C62" s="88">
        <v>0</v>
      </c>
      <c r="D62" s="89" t="s">
        <v>6</v>
      </c>
      <c r="E62" s="90" t="str">
        <f>VLOOKUP(STOCKSANLUIS[[#This Row],[CODIGO]],FAMILIAS[],4,FALSE)</f>
        <v>DANFOSS</v>
      </c>
      <c r="F62" s="90">
        <v>1</v>
      </c>
      <c r="G62" s="90"/>
      <c r="H62" s="90">
        <f>SUMIF(INGRESO_MERCADERIA[CODIGO],STOCKSANLUIS[[#This Row],[CODIGO]],INGRESO_MERCADERIA[INGRESO])</f>
        <v>0</v>
      </c>
      <c r="I62" s="90">
        <f>SUMIF(SALIDA[CODIGO],STOCKSANLUIS[[#This Row],[CODIGO]],SALIDA[CANTIDAD])</f>
        <v>0</v>
      </c>
      <c r="J62" s="90">
        <f>STOCKSANLUIS[[#This Row],[STOCK ALM1]]-STOCKSANLUIS[[#This Row],[SALIDA]]</f>
        <v>0</v>
      </c>
      <c r="K62" s="90" t="str">
        <f>VLOOKUP(STOCKSANLUIS[[#This Row],[CODIGO]],CLASIFICACION[],6,FALSE)</f>
        <v>C</v>
      </c>
      <c r="L62" s="90">
        <f>IFERROR(VLOOKUP(STOCKSANLUIS[[#This Row],[CODIGO]],STOCK_STARSOFT[],3,FALSE),0)</f>
        <v>0</v>
      </c>
      <c r="M62" s="90" t="str">
        <f>IF(STOCKSANLUIS[[#This Row],[STOCK ACTUAL]]=STOCKSANLUIS[[#This Row],[STOCK_STARSOFT]],"SIN DIFERENCIA","DIFERENCIA")</f>
        <v>SIN DIFERENCIA</v>
      </c>
    </row>
    <row r="63" spans="1:13" ht="15" hidden="1" customHeight="1" x14ac:dyDescent="0.25">
      <c r="A63" s="144" t="s">
        <v>135</v>
      </c>
      <c r="B63" s="87" t="s">
        <v>136</v>
      </c>
      <c r="C63" s="88">
        <v>0</v>
      </c>
      <c r="D63" s="89" t="s">
        <v>6</v>
      </c>
      <c r="E63" s="90" t="str">
        <f>VLOOKUP(STOCKSANLUIS[[#This Row],[CODIGO]],FAMILIAS[],4,FALSE)</f>
        <v>DANFOSS</v>
      </c>
      <c r="F63" s="90">
        <v>1</v>
      </c>
      <c r="G63" s="90"/>
      <c r="H63" s="90">
        <f>SUMIF(INGRESO_MERCADERIA[CODIGO],STOCKSANLUIS[[#This Row],[CODIGO]],INGRESO_MERCADERIA[INGRESO])</f>
        <v>0</v>
      </c>
      <c r="I63" s="90">
        <f>SUMIF(SALIDA[CODIGO],STOCKSANLUIS[[#This Row],[CODIGO]],SALIDA[CANTIDAD])</f>
        <v>0</v>
      </c>
      <c r="J63" s="90">
        <f>STOCKSANLUIS[[#This Row],[STOCK ALM1]]-STOCKSANLUIS[[#This Row],[SALIDA]]</f>
        <v>0</v>
      </c>
      <c r="K63" s="90" t="str">
        <f>VLOOKUP(STOCKSANLUIS[[#This Row],[CODIGO]],CLASIFICACION[],6,FALSE)</f>
        <v>C</v>
      </c>
      <c r="L63" s="90">
        <f>IFERROR(VLOOKUP(STOCKSANLUIS[[#This Row],[CODIGO]],STOCK_STARSOFT[],3,FALSE),0)</f>
        <v>0</v>
      </c>
      <c r="M63" s="90" t="str">
        <f>IF(STOCKSANLUIS[[#This Row],[STOCK ACTUAL]]=STOCKSANLUIS[[#This Row],[STOCK_STARSOFT]],"SIN DIFERENCIA","DIFERENCIA")</f>
        <v>SIN DIFERENCIA</v>
      </c>
    </row>
    <row r="64" spans="1:13" ht="15" hidden="1" customHeight="1" x14ac:dyDescent="0.25">
      <c r="A64" s="144" t="s">
        <v>1466</v>
      </c>
      <c r="B64" s="87" t="s">
        <v>1467</v>
      </c>
      <c r="C64" s="88">
        <v>24</v>
      </c>
      <c r="D64" s="89" t="s">
        <v>6</v>
      </c>
      <c r="E64" s="90" t="str">
        <f>VLOOKUP(STOCKSANLUIS[[#This Row],[CODIGO]],FAMILIAS[],4,FALSE)</f>
        <v>ARMACELL</v>
      </c>
      <c r="F64" s="90">
        <v>1</v>
      </c>
      <c r="G64" s="90" t="s">
        <v>19524</v>
      </c>
      <c r="H64" s="90">
        <f>SUMIF(INGRESO_MERCADERIA[CODIGO],STOCKSANLUIS[[#This Row],[CODIGO]],INGRESO_MERCADERIA[INGRESO])</f>
        <v>49</v>
      </c>
      <c r="I64" s="90">
        <f>SUMIF(SALIDA[CODIGO],STOCKSANLUIS[[#This Row],[CODIGO]],SALIDA[CANTIDAD])</f>
        <v>49</v>
      </c>
      <c r="J64" s="90">
        <f>STOCKSANLUIS[[#This Row],[STOCK ALM1]]-STOCKSANLUIS[[#This Row],[SALIDA]]</f>
        <v>0</v>
      </c>
      <c r="K64" s="90" t="str">
        <f>VLOOKUP(STOCKSANLUIS[[#This Row],[CODIGO]],CLASIFICACION[],6,FALSE)</f>
        <v>C</v>
      </c>
      <c r="L64" s="90">
        <f>IFERROR(VLOOKUP(STOCKSANLUIS[[#This Row],[CODIGO]],STOCK_STARSOFT[],3,FALSE),0)</f>
        <v>0</v>
      </c>
      <c r="M64" s="90" t="str">
        <f>IF(STOCKSANLUIS[[#This Row],[STOCK ACTUAL]]=STOCKSANLUIS[[#This Row],[STOCK_STARSOFT]],"SIN DIFERENCIA","DIFERENCIA")</f>
        <v>SIN DIFERENCIA</v>
      </c>
    </row>
    <row r="65" spans="1:13" ht="15" hidden="1" customHeight="1" x14ac:dyDescent="0.25">
      <c r="A65" s="144" t="s">
        <v>1470</v>
      </c>
      <c r="B65" s="87" t="s">
        <v>1471</v>
      </c>
      <c r="C65" s="88">
        <v>11</v>
      </c>
      <c r="D65" s="89" t="s">
        <v>6</v>
      </c>
      <c r="E65" s="90" t="str">
        <f>VLOOKUP(STOCKSANLUIS[[#This Row],[CODIGO]],FAMILIAS[],4,FALSE)</f>
        <v>ARMACELL</v>
      </c>
      <c r="F65" s="90">
        <v>1</v>
      </c>
      <c r="G65" s="90" t="s">
        <v>19524</v>
      </c>
      <c r="H65" s="90">
        <f>SUMIF(INGRESO_MERCADERIA[CODIGO],STOCKSANLUIS[[#This Row],[CODIGO]],INGRESO_MERCADERIA[INGRESO])</f>
        <v>41</v>
      </c>
      <c r="I65" s="90">
        <f>SUMIF(SALIDA[CODIGO],STOCKSANLUIS[[#This Row],[CODIGO]],SALIDA[CANTIDAD])</f>
        <v>19</v>
      </c>
      <c r="J65" s="90">
        <f>STOCKSANLUIS[[#This Row],[STOCK ALM1]]-STOCKSANLUIS[[#This Row],[SALIDA]]</f>
        <v>22</v>
      </c>
      <c r="K65" s="90" t="str">
        <f>VLOOKUP(STOCKSANLUIS[[#This Row],[CODIGO]],CLASIFICACION[],6,FALSE)</f>
        <v>C</v>
      </c>
      <c r="L65" s="90">
        <f>IFERROR(VLOOKUP(STOCKSANLUIS[[#This Row],[CODIGO]],STOCK_STARSOFT[],3,FALSE),0)</f>
        <v>22</v>
      </c>
      <c r="M65" s="90" t="str">
        <f>IF(STOCKSANLUIS[[#This Row],[STOCK ACTUAL]]=STOCKSANLUIS[[#This Row],[STOCK_STARSOFT]],"SIN DIFERENCIA","DIFERENCIA")</f>
        <v>SIN DIFERENCIA</v>
      </c>
    </row>
    <row r="66" spans="1:13" ht="15" hidden="1" customHeight="1" x14ac:dyDescent="0.25">
      <c r="A66" s="144" t="s">
        <v>141</v>
      </c>
      <c r="B66" s="87" t="s">
        <v>142</v>
      </c>
      <c r="C66" s="88">
        <v>0</v>
      </c>
      <c r="D66" s="89" t="s">
        <v>6</v>
      </c>
      <c r="E66" s="90" t="str">
        <f>VLOOKUP(STOCKSANLUIS[[#This Row],[CODIGO]],FAMILIAS[],4,FALSE)</f>
        <v>DANFOSS</v>
      </c>
      <c r="F66" s="90">
        <v>1</v>
      </c>
      <c r="G66" s="90" t="s">
        <v>19524</v>
      </c>
      <c r="H66" s="90">
        <f>SUMIF(INGRESO_MERCADERIA[CODIGO],STOCKSANLUIS[[#This Row],[CODIGO]],INGRESO_MERCADERIA[INGRESO])</f>
        <v>11</v>
      </c>
      <c r="I66" s="90">
        <f>SUMIF(SALIDA[CODIGO],STOCKSANLUIS[[#This Row],[CODIGO]],SALIDA[CANTIDAD])</f>
        <v>9</v>
      </c>
      <c r="J66" s="90">
        <f>STOCKSANLUIS[[#This Row],[STOCK ALM1]]-STOCKSANLUIS[[#This Row],[SALIDA]]</f>
        <v>2</v>
      </c>
      <c r="K66" s="90" t="str">
        <f>VLOOKUP(STOCKSANLUIS[[#This Row],[CODIGO]],CLASIFICACION[],6,FALSE)</f>
        <v>C</v>
      </c>
      <c r="L66" s="90">
        <f>IFERROR(VLOOKUP(STOCKSANLUIS[[#This Row],[CODIGO]],STOCK_STARSOFT[],3,FALSE),0)</f>
        <v>2</v>
      </c>
      <c r="M66" s="90" t="str">
        <f>IF(STOCKSANLUIS[[#This Row],[STOCK ACTUAL]]=STOCKSANLUIS[[#This Row],[STOCK_STARSOFT]],"SIN DIFERENCIA","DIFERENCIA")</f>
        <v>SIN DIFERENCIA</v>
      </c>
    </row>
    <row r="67" spans="1:13" ht="15" hidden="1" customHeight="1" x14ac:dyDescent="0.25">
      <c r="A67" s="144" t="s">
        <v>143</v>
      </c>
      <c r="B67" s="87" t="s">
        <v>144</v>
      </c>
      <c r="C67" s="88">
        <v>0</v>
      </c>
      <c r="D67" s="89" t="s">
        <v>6</v>
      </c>
      <c r="E67" s="90" t="str">
        <f>VLOOKUP(STOCKSANLUIS[[#This Row],[CODIGO]],FAMILIAS[],4,FALSE)</f>
        <v>DANFOSS</v>
      </c>
      <c r="F67" s="90">
        <v>1</v>
      </c>
      <c r="G67" s="90"/>
      <c r="H67" s="90">
        <f>SUMIF(INGRESO_MERCADERIA[CODIGO],STOCKSANLUIS[[#This Row],[CODIGO]],INGRESO_MERCADERIA[INGRESO])</f>
        <v>0</v>
      </c>
      <c r="I67" s="90">
        <f>SUMIF(SALIDA[CODIGO],STOCKSANLUIS[[#This Row],[CODIGO]],SALIDA[CANTIDAD])</f>
        <v>0</v>
      </c>
      <c r="J67" s="90">
        <f>STOCKSANLUIS[[#This Row],[STOCK ALM1]]-STOCKSANLUIS[[#This Row],[SALIDA]]</f>
        <v>0</v>
      </c>
      <c r="K67" s="90" t="str">
        <f>VLOOKUP(STOCKSANLUIS[[#This Row],[CODIGO]],CLASIFICACION[],6,FALSE)</f>
        <v>C</v>
      </c>
      <c r="L67" s="90">
        <f>IFERROR(VLOOKUP(STOCKSANLUIS[[#This Row],[CODIGO]],STOCK_STARSOFT[],3,FALSE),0)</f>
        <v>0</v>
      </c>
      <c r="M67" s="90" t="str">
        <f>IF(STOCKSANLUIS[[#This Row],[STOCK ACTUAL]]=STOCKSANLUIS[[#This Row],[STOCK_STARSOFT]],"SIN DIFERENCIA","DIFERENCIA")</f>
        <v>SIN DIFERENCIA</v>
      </c>
    </row>
    <row r="68" spans="1:13" ht="15" hidden="1" customHeight="1" x14ac:dyDescent="0.25">
      <c r="A68" s="144" t="s">
        <v>145</v>
      </c>
      <c r="B68" s="87" t="s">
        <v>146</v>
      </c>
      <c r="C68" s="88">
        <v>0</v>
      </c>
      <c r="D68" s="89" t="s">
        <v>6</v>
      </c>
      <c r="E68" s="90" t="str">
        <f>VLOOKUP(STOCKSANLUIS[[#This Row],[CODIGO]],FAMILIAS[],4,FALSE)</f>
        <v>DANFOSS</v>
      </c>
      <c r="F68" s="90">
        <v>1</v>
      </c>
      <c r="G68" s="90"/>
      <c r="H68" s="90">
        <f>SUMIF(INGRESO_MERCADERIA[CODIGO],STOCKSANLUIS[[#This Row],[CODIGO]],INGRESO_MERCADERIA[INGRESO])</f>
        <v>0</v>
      </c>
      <c r="I68" s="90">
        <f>SUMIF(SALIDA[CODIGO],STOCKSANLUIS[[#This Row],[CODIGO]],SALIDA[CANTIDAD])</f>
        <v>0</v>
      </c>
      <c r="J68" s="90">
        <f>STOCKSANLUIS[[#This Row],[STOCK ALM1]]-STOCKSANLUIS[[#This Row],[SALIDA]]</f>
        <v>0</v>
      </c>
      <c r="K68" s="90" t="str">
        <f>VLOOKUP(STOCKSANLUIS[[#This Row],[CODIGO]],CLASIFICACION[],6,FALSE)</f>
        <v>C</v>
      </c>
      <c r="L68" s="90">
        <f>IFERROR(VLOOKUP(STOCKSANLUIS[[#This Row],[CODIGO]],STOCK_STARSOFT[],3,FALSE),0)</f>
        <v>0</v>
      </c>
      <c r="M68" s="90" t="str">
        <f>IF(STOCKSANLUIS[[#This Row],[STOCK ACTUAL]]=STOCKSANLUIS[[#This Row],[STOCK_STARSOFT]],"SIN DIFERENCIA","DIFERENCIA")</f>
        <v>SIN DIFERENCIA</v>
      </c>
    </row>
    <row r="69" spans="1:13" ht="15" hidden="1" customHeight="1" x14ac:dyDescent="0.25">
      <c r="A69" s="144" t="s">
        <v>1472</v>
      </c>
      <c r="B69" s="87" t="s">
        <v>1473</v>
      </c>
      <c r="C69" s="88">
        <v>24</v>
      </c>
      <c r="D69" s="89" t="s">
        <v>6</v>
      </c>
      <c r="E69" s="90" t="str">
        <f>VLOOKUP(STOCKSANLUIS[[#This Row],[CODIGO]],FAMILIAS[],4,FALSE)</f>
        <v>ARMACELL</v>
      </c>
      <c r="F69" s="90">
        <v>1</v>
      </c>
      <c r="G69" s="90" t="s">
        <v>19524</v>
      </c>
      <c r="H69" s="90">
        <f>SUMIF(INGRESO_MERCADERIA[CODIGO],STOCKSANLUIS[[#This Row],[CODIGO]],INGRESO_MERCADERIA[INGRESO])</f>
        <v>108</v>
      </c>
      <c r="I69" s="90">
        <f>SUMIF(SALIDA[CODIGO],STOCKSANLUIS[[#This Row],[CODIGO]],SALIDA[CANTIDAD])</f>
        <v>97</v>
      </c>
      <c r="J69" s="90">
        <f>STOCKSANLUIS[[#This Row],[STOCK ALM1]]-STOCKSANLUIS[[#This Row],[SALIDA]]</f>
        <v>11</v>
      </c>
      <c r="K69" s="90" t="str">
        <f>VLOOKUP(STOCKSANLUIS[[#This Row],[CODIGO]],CLASIFICACION[],6,FALSE)</f>
        <v>C</v>
      </c>
      <c r="L69" s="90">
        <f>IFERROR(VLOOKUP(STOCKSANLUIS[[#This Row],[CODIGO]],STOCK_STARSOFT[],3,FALSE),0)</f>
        <v>11</v>
      </c>
      <c r="M69" s="90" t="str">
        <f>IF(STOCKSANLUIS[[#This Row],[STOCK ACTUAL]]=STOCKSANLUIS[[#This Row],[STOCK_STARSOFT]],"SIN DIFERENCIA","DIFERENCIA")</f>
        <v>SIN DIFERENCIA</v>
      </c>
    </row>
    <row r="70" spans="1:13" ht="15" hidden="1" customHeight="1" x14ac:dyDescent="0.25">
      <c r="A70" s="144" t="s">
        <v>149</v>
      </c>
      <c r="B70" s="87" t="s">
        <v>150</v>
      </c>
      <c r="C70" s="88">
        <v>0</v>
      </c>
      <c r="D70" s="89" t="s">
        <v>6</v>
      </c>
      <c r="E70" s="90" t="str">
        <f>VLOOKUP(STOCKSANLUIS[[#This Row],[CODIGO]],FAMILIAS[],4,FALSE)</f>
        <v>DANFOSS</v>
      </c>
      <c r="F70" s="90">
        <v>1</v>
      </c>
      <c r="G70" s="90"/>
      <c r="H70" s="90">
        <f>SUMIF(INGRESO_MERCADERIA[CODIGO],STOCKSANLUIS[[#This Row],[CODIGO]],INGRESO_MERCADERIA[INGRESO])</f>
        <v>0</v>
      </c>
      <c r="I70" s="90">
        <f>SUMIF(SALIDA[CODIGO],STOCKSANLUIS[[#This Row],[CODIGO]],SALIDA[CANTIDAD])</f>
        <v>0</v>
      </c>
      <c r="J70" s="90">
        <f>STOCKSANLUIS[[#This Row],[STOCK ALM1]]-STOCKSANLUIS[[#This Row],[SALIDA]]</f>
        <v>0</v>
      </c>
      <c r="K70" s="90" t="str">
        <f>VLOOKUP(STOCKSANLUIS[[#This Row],[CODIGO]],CLASIFICACION[],6,FALSE)</f>
        <v>C</v>
      </c>
      <c r="L70" s="90">
        <f>IFERROR(VLOOKUP(STOCKSANLUIS[[#This Row],[CODIGO]],STOCK_STARSOFT[],3,FALSE),0)</f>
        <v>0</v>
      </c>
      <c r="M70" s="90" t="str">
        <f>IF(STOCKSANLUIS[[#This Row],[STOCK ACTUAL]]=STOCKSANLUIS[[#This Row],[STOCK_STARSOFT]],"SIN DIFERENCIA","DIFERENCIA")</f>
        <v>SIN DIFERENCIA</v>
      </c>
    </row>
    <row r="71" spans="1:13" ht="15" hidden="1" customHeight="1" x14ac:dyDescent="0.25">
      <c r="A71" s="144" t="s">
        <v>1474</v>
      </c>
      <c r="B71" s="87" t="s">
        <v>1475</v>
      </c>
      <c r="C71" s="88">
        <v>6</v>
      </c>
      <c r="D71" s="89" t="s">
        <v>6</v>
      </c>
      <c r="E71" s="90" t="str">
        <f>VLOOKUP(STOCKSANLUIS[[#This Row],[CODIGO]],FAMILIAS[],4,FALSE)</f>
        <v>ARMACELL</v>
      </c>
      <c r="F71" s="90">
        <v>1</v>
      </c>
      <c r="G71" s="90" t="s">
        <v>19524</v>
      </c>
      <c r="H71" s="90">
        <f>SUMIF(INGRESO_MERCADERIA[CODIGO],STOCKSANLUIS[[#This Row],[CODIGO]],INGRESO_MERCADERIA[INGRESO])</f>
        <v>6</v>
      </c>
      <c r="I71" s="90">
        <f>SUMIF(SALIDA[CODIGO],STOCKSANLUIS[[#This Row],[CODIGO]],SALIDA[CANTIDAD])</f>
        <v>0</v>
      </c>
      <c r="J71" s="90">
        <f>STOCKSANLUIS[[#This Row],[STOCK ALM1]]-STOCKSANLUIS[[#This Row],[SALIDA]]</f>
        <v>6</v>
      </c>
      <c r="K71" s="90" t="str">
        <f>VLOOKUP(STOCKSANLUIS[[#This Row],[CODIGO]],CLASIFICACION[],6,FALSE)</f>
        <v>C</v>
      </c>
      <c r="L71" s="90">
        <f>IFERROR(VLOOKUP(STOCKSANLUIS[[#This Row],[CODIGO]],STOCK_STARSOFT[],3,FALSE),0)</f>
        <v>6</v>
      </c>
      <c r="M71" s="90" t="str">
        <f>IF(STOCKSANLUIS[[#This Row],[STOCK ACTUAL]]=STOCKSANLUIS[[#This Row],[STOCK_STARSOFT]],"SIN DIFERENCIA","DIFERENCIA")</f>
        <v>SIN DIFERENCIA</v>
      </c>
    </row>
    <row r="72" spans="1:13" ht="15" hidden="1" customHeight="1" x14ac:dyDescent="0.25">
      <c r="A72" s="144" t="s">
        <v>3587</v>
      </c>
      <c r="B72" s="87" t="s">
        <v>3588</v>
      </c>
      <c r="C72" s="88">
        <v>1</v>
      </c>
      <c r="D72" s="89" t="s">
        <v>6</v>
      </c>
      <c r="E72" s="90" t="str">
        <f>VLOOKUP(STOCKSANLUIS[[#This Row],[CODIGO]],FAMILIAS[],4,FALSE)</f>
        <v>ARMACELL</v>
      </c>
      <c r="F72" s="90">
        <v>1</v>
      </c>
      <c r="G72" s="90" t="s">
        <v>19524</v>
      </c>
      <c r="H72" s="90">
        <f>SUMIF(INGRESO_MERCADERIA[CODIGO],STOCKSANLUIS[[#This Row],[CODIGO]],INGRESO_MERCADERIA[INGRESO])</f>
        <v>1</v>
      </c>
      <c r="I72" s="90">
        <f>SUMIF(SALIDA[CODIGO],STOCKSANLUIS[[#This Row],[CODIGO]],SALIDA[CANTIDAD])</f>
        <v>0</v>
      </c>
      <c r="J72" s="90">
        <f>STOCKSANLUIS[[#This Row],[STOCK ALM1]]-STOCKSANLUIS[[#This Row],[SALIDA]]</f>
        <v>1</v>
      </c>
      <c r="K72" s="90" t="str">
        <f>VLOOKUP(STOCKSANLUIS[[#This Row],[CODIGO]],CLASIFICACION[],6,FALSE)</f>
        <v>C</v>
      </c>
      <c r="L72" s="90">
        <f>IFERROR(VLOOKUP(STOCKSANLUIS[[#This Row],[CODIGO]],STOCK_STARSOFT[],3,FALSE),0)</f>
        <v>1</v>
      </c>
      <c r="M72" s="90" t="str">
        <f>IF(STOCKSANLUIS[[#This Row],[STOCK ACTUAL]]=STOCKSANLUIS[[#This Row],[STOCK_STARSOFT]],"SIN DIFERENCIA","DIFERENCIA")</f>
        <v>SIN DIFERENCIA</v>
      </c>
    </row>
    <row r="73" spans="1:13" ht="15" hidden="1" customHeight="1" x14ac:dyDescent="0.25">
      <c r="A73" s="144" t="s">
        <v>1356</v>
      </c>
      <c r="B73" s="87" t="s">
        <v>1357</v>
      </c>
      <c r="C73" s="88">
        <v>16</v>
      </c>
      <c r="D73" s="89" t="s">
        <v>6</v>
      </c>
      <c r="E73" s="90" t="str">
        <f>VLOOKUP(STOCKSANLUIS[[#This Row],[CODIGO]],FAMILIAS[],4,FALSE)</f>
        <v>ARMACELL</v>
      </c>
      <c r="F73" s="90">
        <v>1</v>
      </c>
      <c r="G73" s="90" t="s">
        <v>19524</v>
      </c>
      <c r="H73" s="90">
        <f>SUMIF(INGRESO_MERCADERIA[CODIGO],STOCKSANLUIS[[#This Row],[CODIGO]],INGRESO_MERCADERIA[INGRESO])</f>
        <v>34</v>
      </c>
      <c r="I73" s="90">
        <f>SUMIF(SALIDA[CODIGO],STOCKSANLUIS[[#This Row],[CODIGO]],SALIDA[CANTIDAD])</f>
        <v>30</v>
      </c>
      <c r="J73" s="90">
        <f>STOCKSANLUIS[[#This Row],[STOCK ALM1]]-STOCKSANLUIS[[#This Row],[SALIDA]]</f>
        <v>4</v>
      </c>
      <c r="K73" s="90" t="str">
        <f>VLOOKUP(STOCKSANLUIS[[#This Row],[CODIGO]],CLASIFICACION[],6,FALSE)</f>
        <v>C</v>
      </c>
      <c r="L73" s="90">
        <f>IFERROR(VLOOKUP(STOCKSANLUIS[[#This Row],[CODIGO]],STOCK_STARSOFT[],3,FALSE),0)</f>
        <v>4</v>
      </c>
      <c r="M73" s="90" t="str">
        <f>IF(STOCKSANLUIS[[#This Row],[STOCK ACTUAL]]=STOCKSANLUIS[[#This Row],[STOCK_STARSOFT]],"SIN DIFERENCIA","DIFERENCIA")</f>
        <v>SIN DIFERENCIA</v>
      </c>
    </row>
    <row r="74" spans="1:13" ht="15" hidden="1" customHeight="1" x14ac:dyDescent="0.25">
      <c r="A74" s="144" t="s">
        <v>157</v>
      </c>
      <c r="B74" s="87" t="s">
        <v>158</v>
      </c>
      <c r="C74" s="88">
        <v>0</v>
      </c>
      <c r="D74" s="89" t="s">
        <v>6</v>
      </c>
      <c r="E74" s="90" t="str">
        <f>VLOOKUP(STOCKSANLUIS[[#This Row],[CODIGO]],FAMILIAS[],4,FALSE)</f>
        <v>DANFOSS</v>
      </c>
      <c r="F74" s="90">
        <v>1</v>
      </c>
      <c r="G74" s="90"/>
      <c r="H74" s="90">
        <f>SUMIF(INGRESO_MERCADERIA[CODIGO],STOCKSANLUIS[[#This Row],[CODIGO]],INGRESO_MERCADERIA[INGRESO])</f>
        <v>0</v>
      </c>
      <c r="I74" s="90">
        <f>SUMIF(SALIDA[CODIGO],STOCKSANLUIS[[#This Row],[CODIGO]],SALIDA[CANTIDAD])</f>
        <v>0</v>
      </c>
      <c r="J74" s="90">
        <f>STOCKSANLUIS[[#This Row],[STOCK ALM1]]-STOCKSANLUIS[[#This Row],[SALIDA]]</f>
        <v>0</v>
      </c>
      <c r="K74" s="90" t="str">
        <f>VLOOKUP(STOCKSANLUIS[[#This Row],[CODIGO]],CLASIFICACION[],6,FALSE)</f>
        <v>C</v>
      </c>
      <c r="L74" s="90">
        <f>IFERROR(VLOOKUP(STOCKSANLUIS[[#This Row],[CODIGO]],STOCK_STARSOFT[],3,FALSE),0)</f>
        <v>0</v>
      </c>
      <c r="M74" s="90" t="str">
        <f>IF(STOCKSANLUIS[[#This Row],[STOCK ACTUAL]]=STOCKSANLUIS[[#This Row],[STOCK_STARSOFT]],"SIN DIFERENCIA","DIFERENCIA")</f>
        <v>SIN DIFERENCIA</v>
      </c>
    </row>
    <row r="75" spans="1:13" ht="15" hidden="1" customHeight="1" x14ac:dyDescent="0.25">
      <c r="A75" s="144" t="s">
        <v>159</v>
      </c>
      <c r="B75" s="87" t="s">
        <v>160</v>
      </c>
      <c r="C75" s="88">
        <v>0</v>
      </c>
      <c r="D75" s="89" t="s">
        <v>6</v>
      </c>
      <c r="E75" s="90" t="str">
        <f>VLOOKUP(STOCKSANLUIS[[#This Row],[CODIGO]],FAMILIAS[],4,FALSE)</f>
        <v>DANFOSS</v>
      </c>
      <c r="F75" s="90">
        <v>1</v>
      </c>
      <c r="G75" s="90"/>
      <c r="H75" s="90">
        <f>SUMIF(INGRESO_MERCADERIA[CODIGO],STOCKSANLUIS[[#This Row],[CODIGO]],INGRESO_MERCADERIA[INGRESO])</f>
        <v>0</v>
      </c>
      <c r="I75" s="90">
        <f>SUMIF(SALIDA[CODIGO],STOCKSANLUIS[[#This Row],[CODIGO]],SALIDA[CANTIDAD])</f>
        <v>0</v>
      </c>
      <c r="J75" s="90">
        <f>STOCKSANLUIS[[#This Row],[STOCK ALM1]]-STOCKSANLUIS[[#This Row],[SALIDA]]</f>
        <v>0</v>
      </c>
      <c r="K75" s="90" t="str">
        <f>VLOOKUP(STOCKSANLUIS[[#This Row],[CODIGO]],CLASIFICACION[],6,FALSE)</f>
        <v>C</v>
      </c>
      <c r="L75" s="90">
        <f>IFERROR(VLOOKUP(STOCKSANLUIS[[#This Row],[CODIGO]],STOCK_STARSOFT[],3,FALSE),0)</f>
        <v>0</v>
      </c>
      <c r="M75" s="90" t="str">
        <f>IF(STOCKSANLUIS[[#This Row],[STOCK ACTUAL]]=STOCKSANLUIS[[#This Row],[STOCK_STARSOFT]],"SIN DIFERENCIA","DIFERENCIA")</f>
        <v>SIN DIFERENCIA</v>
      </c>
    </row>
    <row r="76" spans="1:13" ht="15" hidden="1" customHeight="1" x14ac:dyDescent="0.25">
      <c r="A76" s="144" t="s">
        <v>161</v>
      </c>
      <c r="B76" s="87" t="s">
        <v>162</v>
      </c>
      <c r="C76" s="88">
        <v>0</v>
      </c>
      <c r="D76" s="89" t="s">
        <v>6</v>
      </c>
      <c r="E76" s="90" t="str">
        <f>VLOOKUP(STOCKSANLUIS[[#This Row],[CODIGO]],FAMILIAS[],4,FALSE)</f>
        <v>DANFOSS</v>
      </c>
      <c r="F76" s="90">
        <v>1</v>
      </c>
      <c r="G76" s="90"/>
      <c r="H76" s="90">
        <f>SUMIF(INGRESO_MERCADERIA[CODIGO],STOCKSANLUIS[[#This Row],[CODIGO]],INGRESO_MERCADERIA[INGRESO])</f>
        <v>0</v>
      </c>
      <c r="I76" s="90">
        <f>SUMIF(SALIDA[CODIGO],STOCKSANLUIS[[#This Row],[CODIGO]],SALIDA[CANTIDAD])</f>
        <v>0</v>
      </c>
      <c r="J76" s="90">
        <f>STOCKSANLUIS[[#This Row],[STOCK ALM1]]-STOCKSANLUIS[[#This Row],[SALIDA]]</f>
        <v>0</v>
      </c>
      <c r="K76" s="90" t="str">
        <f>VLOOKUP(STOCKSANLUIS[[#This Row],[CODIGO]],CLASIFICACION[],6,FALSE)</f>
        <v>C</v>
      </c>
      <c r="L76" s="90">
        <f>IFERROR(VLOOKUP(STOCKSANLUIS[[#This Row],[CODIGO]],STOCK_STARSOFT[],3,FALSE),0)</f>
        <v>0</v>
      </c>
      <c r="M76" s="90" t="str">
        <f>IF(STOCKSANLUIS[[#This Row],[STOCK ACTUAL]]=STOCKSANLUIS[[#This Row],[STOCK_STARSOFT]],"SIN DIFERENCIA","DIFERENCIA")</f>
        <v>SIN DIFERENCIA</v>
      </c>
    </row>
    <row r="77" spans="1:13" ht="15" hidden="1" customHeight="1" x14ac:dyDescent="0.25">
      <c r="A77" s="144" t="s">
        <v>1468</v>
      </c>
      <c r="B77" s="87" t="s">
        <v>1469</v>
      </c>
      <c r="C77" s="88">
        <v>23</v>
      </c>
      <c r="D77" s="89" t="s">
        <v>6</v>
      </c>
      <c r="E77" s="90" t="str">
        <f>VLOOKUP(STOCKSANLUIS[[#This Row],[CODIGO]],FAMILIAS[],4,FALSE)</f>
        <v>ARMACELL</v>
      </c>
      <c r="F77" s="90">
        <v>1</v>
      </c>
      <c r="G77" s="90" t="s">
        <v>19524</v>
      </c>
      <c r="H77" s="90">
        <f>SUMIF(INGRESO_MERCADERIA[CODIGO],STOCKSANLUIS[[#This Row],[CODIGO]],INGRESO_MERCADERIA[INGRESO])</f>
        <v>77</v>
      </c>
      <c r="I77" s="90">
        <f>SUMIF(SALIDA[CODIGO],STOCKSANLUIS[[#This Row],[CODIGO]],SALIDA[CANTIDAD])</f>
        <v>61</v>
      </c>
      <c r="J77" s="90">
        <f>STOCKSANLUIS[[#This Row],[STOCK ALM1]]-STOCKSANLUIS[[#This Row],[SALIDA]]</f>
        <v>16</v>
      </c>
      <c r="K77" s="90" t="str">
        <f>VLOOKUP(STOCKSANLUIS[[#This Row],[CODIGO]],CLASIFICACION[],6,FALSE)</f>
        <v>C</v>
      </c>
      <c r="L77" s="90">
        <f>IFERROR(VLOOKUP(STOCKSANLUIS[[#This Row],[CODIGO]],STOCK_STARSOFT[],3,FALSE),0)</f>
        <v>16</v>
      </c>
      <c r="M77" s="90" t="str">
        <f>IF(STOCKSANLUIS[[#This Row],[STOCK ACTUAL]]=STOCKSANLUIS[[#This Row],[STOCK_STARSOFT]],"SIN DIFERENCIA","DIFERENCIA")</f>
        <v>SIN DIFERENCIA</v>
      </c>
    </row>
    <row r="78" spans="1:13" ht="15" hidden="1" customHeight="1" x14ac:dyDescent="0.25">
      <c r="A78" s="144" t="s">
        <v>165</v>
      </c>
      <c r="B78" s="87" t="s">
        <v>166</v>
      </c>
      <c r="C78" s="88">
        <v>0</v>
      </c>
      <c r="D78" s="89" t="s">
        <v>6</v>
      </c>
      <c r="E78" s="90" t="str">
        <f>VLOOKUP(STOCKSANLUIS[[#This Row],[CODIGO]],FAMILIAS[],4,FALSE)</f>
        <v>DANFOSS</v>
      </c>
      <c r="F78" s="90">
        <v>1</v>
      </c>
      <c r="G78" s="90"/>
      <c r="H78" s="90">
        <f>SUMIF(INGRESO_MERCADERIA[CODIGO],STOCKSANLUIS[[#This Row],[CODIGO]],INGRESO_MERCADERIA[INGRESO])</f>
        <v>0</v>
      </c>
      <c r="I78" s="90">
        <f>SUMIF(SALIDA[CODIGO],STOCKSANLUIS[[#This Row],[CODIGO]],SALIDA[CANTIDAD])</f>
        <v>0</v>
      </c>
      <c r="J78" s="90">
        <f>STOCKSANLUIS[[#This Row],[STOCK ALM1]]-STOCKSANLUIS[[#This Row],[SALIDA]]</f>
        <v>0</v>
      </c>
      <c r="K78" s="90" t="str">
        <f>VLOOKUP(STOCKSANLUIS[[#This Row],[CODIGO]],CLASIFICACION[],6,FALSE)</f>
        <v>C</v>
      </c>
      <c r="L78" s="90">
        <f>IFERROR(VLOOKUP(STOCKSANLUIS[[#This Row],[CODIGO]],STOCK_STARSOFT[],3,FALSE),0)</f>
        <v>0</v>
      </c>
      <c r="M78" s="90" t="str">
        <f>IF(STOCKSANLUIS[[#This Row],[STOCK ACTUAL]]=STOCKSANLUIS[[#This Row],[STOCK_STARSOFT]],"SIN DIFERENCIA","DIFERENCIA")</f>
        <v>SIN DIFERENCIA</v>
      </c>
    </row>
    <row r="79" spans="1:13" ht="15" hidden="1" customHeight="1" x14ac:dyDescent="0.25">
      <c r="A79" s="144" t="s">
        <v>167</v>
      </c>
      <c r="B79" s="87" t="s">
        <v>168</v>
      </c>
      <c r="C79" s="88">
        <v>0</v>
      </c>
      <c r="D79" s="89" t="s">
        <v>6</v>
      </c>
      <c r="E79" s="90" t="str">
        <f>VLOOKUP(STOCKSANLUIS[[#This Row],[CODIGO]],FAMILIAS[],4,FALSE)</f>
        <v>DANFOSS</v>
      </c>
      <c r="F79" s="90">
        <v>1</v>
      </c>
      <c r="G79" s="90"/>
      <c r="H79" s="90">
        <f>SUMIF(INGRESO_MERCADERIA[CODIGO],STOCKSANLUIS[[#This Row],[CODIGO]],INGRESO_MERCADERIA[INGRESO])</f>
        <v>0</v>
      </c>
      <c r="I79" s="90">
        <f>SUMIF(SALIDA[CODIGO],STOCKSANLUIS[[#This Row],[CODIGO]],SALIDA[CANTIDAD])</f>
        <v>0</v>
      </c>
      <c r="J79" s="90">
        <f>STOCKSANLUIS[[#This Row],[STOCK ALM1]]-STOCKSANLUIS[[#This Row],[SALIDA]]</f>
        <v>0</v>
      </c>
      <c r="K79" s="90" t="str">
        <f>VLOOKUP(STOCKSANLUIS[[#This Row],[CODIGO]],CLASIFICACION[],6,FALSE)</f>
        <v>C</v>
      </c>
      <c r="L79" s="90">
        <f>IFERROR(VLOOKUP(STOCKSANLUIS[[#This Row],[CODIGO]],STOCK_STARSOFT[],3,FALSE),0)</f>
        <v>0</v>
      </c>
      <c r="M79" s="90" t="str">
        <f>IF(STOCKSANLUIS[[#This Row],[STOCK ACTUAL]]=STOCKSANLUIS[[#This Row],[STOCK_STARSOFT]],"SIN DIFERENCIA","DIFERENCIA")</f>
        <v>SIN DIFERENCIA</v>
      </c>
    </row>
    <row r="80" spans="1:13" ht="15" hidden="1" customHeight="1" x14ac:dyDescent="0.25">
      <c r="A80" s="144" t="s">
        <v>169</v>
      </c>
      <c r="B80" s="87" t="s">
        <v>170</v>
      </c>
      <c r="C80" s="88">
        <v>0</v>
      </c>
      <c r="D80" s="89" t="s">
        <v>6</v>
      </c>
      <c r="E80" s="90" t="str">
        <f>VLOOKUP(STOCKSANLUIS[[#This Row],[CODIGO]],FAMILIAS[],4,FALSE)</f>
        <v>DANFOSS</v>
      </c>
      <c r="F80" s="90">
        <v>1</v>
      </c>
      <c r="G80" s="90"/>
      <c r="H80" s="90">
        <f>SUMIF(INGRESO_MERCADERIA[CODIGO],STOCKSANLUIS[[#This Row],[CODIGO]],INGRESO_MERCADERIA[INGRESO])</f>
        <v>0</v>
      </c>
      <c r="I80" s="90">
        <f>SUMIF(SALIDA[CODIGO],STOCKSANLUIS[[#This Row],[CODIGO]],SALIDA[CANTIDAD])</f>
        <v>0</v>
      </c>
      <c r="J80" s="90">
        <f>STOCKSANLUIS[[#This Row],[STOCK ALM1]]-STOCKSANLUIS[[#This Row],[SALIDA]]</f>
        <v>0</v>
      </c>
      <c r="K80" s="90" t="str">
        <f>VLOOKUP(STOCKSANLUIS[[#This Row],[CODIGO]],CLASIFICACION[],6,FALSE)</f>
        <v>C</v>
      </c>
      <c r="L80" s="90">
        <f>IFERROR(VLOOKUP(STOCKSANLUIS[[#This Row],[CODIGO]],STOCK_STARSOFT[],3,FALSE),0)</f>
        <v>0</v>
      </c>
      <c r="M80" s="90" t="str">
        <f>IF(STOCKSANLUIS[[#This Row],[STOCK ACTUAL]]=STOCKSANLUIS[[#This Row],[STOCK_STARSOFT]],"SIN DIFERENCIA","DIFERENCIA")</f>
        <v>SIN DIFERENCIA</v>
      </c>
    </row>
    <row r="81" spans="1:13" ht="15" hidden="1" customHeight="1" x14ac:dyDescent="0.25">
      <c r="A81" s="144" t="s">
        <v>673</v>
      </c>
      <c r="B81" s="87" t="s">
        <v>674</v>
      </c>
      <c r="C81" s="88">
        <v>16</v>
      </c>
      <c r="D81" s="89" t="s">
        <v>6</v>
      </c>
      <c r="E81" s="90" t="str">
        <f>VLOOKUP(STOCKSANLUIS[[#This Row],[CODIGO]],FAMILIAS[],4,FALSE)</f>
        <v>ARTICCO</v>
      </c>
      <c r="F81" s="90">
        <v>1</v>
      </c>
      <c r="G81" s="90" t="s">
        <v>19524</v>
      </c>
      <c r="H81" s="90">
        <f>SUMIF(INGRESO_MERCADERIA[CODIGO],STOCKSANLUIS[[#This Row],[CODIGO]],INGRESO_MERCADERIA[INGRESO])</f>
        <v>16</v>
      </c>
      <c r="I81" s="90">
        <f>SUMIF(SALIDA[CODIGO],STOCKSANLUIS[[#This Row],[CODIGO]],SALIDA[CANTIDAD])</f>
        <v>1</v>
      </c>
      <c r="J81" s="90">
        <f>STOCKSANLUIS[[#This Row],[STOCK ALM1]]-STOCKSANLUIS[[#This Row],[SALIDA]]</f>
        <v>15</v>
      </c>
      <c r="K81" s="90" t="str">
        <f>VLOOKUP(STOCKSANLUIS[[#This Row],[CODIGO]],CLASIFICACION[],6,FALSE)</f>
        <v>C</v>
      </c>
      <c r="L81" s="90">
        <f>IFERROR(VLOOKUP(STOCKSANLUIS[[#This Row],[CODIGO]],STOCK_STARSOFT[],3,FALSE),0)</f>
        <v>15</v>
      </c>
      <c r="M81" s="90" t="str">
        <f>IF(STOCKSANLUIS[[#This Row],[STOCK ACTUAL]]=STOCKSANLUIS[[#This Row],[STOCK_STARSOFT]],"SIN DIFERENCIA","DIFERENCIA")</f>
        <v>SIN DIFERENCIA</v>
      </c>
    </row>
    <row r="82" spans="1:13" ht="15" hidden="1" customHeight="1" x14ac:dyDescent="0.25">
      <c r="A82" s="144" t="s">
        <v>1041</v>
      </c>
      <c r="B82" s="87" t="s">
        <v>1042</v>
      </c>
      <c r="C82" s="88">
        <v>7</v>
      </c>
      <c r="D82" s="89" t="s">
        <v>6</v>
      </c>
      <c r="E82" s="90" t="str">
        <f>VLOOKUP(STOCKSANLUIS[[#This Row],[CODIGO]],FAMILIAS[],4,FALSE)</f>
        <v>ARTICCO</v>
      </c>
      <c r="F82" s="90">
        <v>1</v>
      </c>
      <c r="G82" s="90" t="s">
        <v>19524</v>
      </c>
      <c r="H82" s="90">
        <f>SUMIF(INGRESO_MERCADERIA[CODIGO],STOCKSANLUIS[[#This Row],[CODIGO]],INGRESO_MERCADERIA[INGRESO])</f>
        <v>7</v>
      </c>
      <c r="I82" s="90">
        <f>SUMIF(SALIDA[CODIGO],STOCKSANLUIS[[#This Row],[CODIGO]],SALIDA[CANTIDAD])</f>
        <v>0</v>
      </c>
      <c r="J82" s="90">
        <f>STOCKSANLUIS[[#This Row],[STOCK ALM1]]-STOCKSANLUIS[[#This Row],[SALIDA]]</f>
        <v>7</v>
      </c>
      <c r="K82" s="90" t="str">
        <f>VLOOKUP(STOCKSANLUIS[[#This Row],[CODIGO]],CLASIFICACION[],6,FALSE)</f>
        <v>C</v>
      </c>
      <c r="L82" s="90">
        <f>IFERROR(VLOOKUP(STOCKSANLUIS[[#This Row],[CODIGO]],STOCK_STARSOFT[],3,FALSE),0)</f>
        <v>7</v>
      </c>
      <c r="M82" s="90" t="str">
        <f>IF(STOCKSANLUIS[[#This Row],[STOCK ACTUAL]]=STOCKSANLUIS[[#This Row],[STOCK_STARSOFT]],"SIN DIFERENCIA","DIFERENCIA")</f>
        <v>SIN DIFERENCIA</v>
      </c>
    </row>
    <row r="83" spans="1:13" ht="15" hidden="1" customHeight="1" x14ac:dyDescent="0.25">
      <c r="A83" s="144" t="s">
        <v>265</v>
      </c>
      <c r="B83" s="87" t="s">
        <v>266</v>
      </c>
      <c r="C83" s="88">
        <v>1</v>
      </c>
      <c r="D83" s="89" t="s">
        <v>6</v>
      </c>
      <c r="E83" s="90" t="str">
        <f>VLOOKUP(STOCKSANLUIS[[#This Row],[CODIGO]],FAMILIAS[],4,FALSE)</f>
        <v>BITZER</v>
      </c>
      <c r="F83" s="90">
        <v>1</v>
      </c>
      <c r="G83" s="90" t="s">
        <v>19524</v>
      </c>
      <c r="H83" s="90">
        <f>SUMIF(INGRESO_MERCADERIA[CODIGO],STOCKSANLUIS[[#This Row],[CODIGO]],INGRESO_MERCADERIA[INGRESO])</f>
        <v>1</v>
      </c>
      <c r="I83" s="90">
        <f>SUMIF(SALIDA[CODIGO],STOCKSANLUIS[[#This Row],[CODIGO]],SALIDA[CANTIDAD])</f>
        <v>0</v>
      </c>
      <c r="J83" s="90">
        <f>STOCKSANLUIS[[#This Row],[STOCK ALM1]]-STOCKSANLUIS[[#This Row],[SALIDA]]</f>
        <v>1</v>
      </c>
      <c r="K83" s="90" t="str">
        <f>VLOOKUP(STOCKSANLUIS[[#This Row],[CODIGO]],CLASIFICACION[],6,FALSE)</f>
        <v>C</v>
      </c>
      <c r="L83" s="90">
        <f>IFERROR(VLOOKUP(STOCKSANLUIS[[#This Row],[CODIGO]],STOCK_STARSOFT[],3,FALSE),0)</f>
        <v>1</v>
      </c>
      <c r="M83" s="90" t="str">
        <f>IF(STOCKSANLUIS[[#This Row],[STOCK ACTUAL]]=STOCKSANLUIS[[#This Row],[STOCK_STARSOFT]],"SIN DIFERENCIA","DIFERENCIA")</f>
        <v>SIN DIFERENCIA</v>
      </c>
    </row>
    <row r="84" spans="1:13" ht="15" hidden="1" customHeight="1" x14ac:dyDescent="0.25">
      <c r="A84" s="144" t="s">
        <v>267</v>
      </c>
      <c r="B84" s="87" t="s">
        <v>268</v>
      </c>
      <c r="C84" s="88">
        <v>1</v>
      </c>
      <c r="D84" s="89" t="s">
        <v>6</v>
      </c>
      <c r="E84" s="90" t="str">
        <f>VLOOKUP(STOCKSANLUIS[[#This Row],[CODIGO]],FAMILIAS[],4,FALSE)</f>
        <v>BITZER</v>
      </c>
      <c r="F84" s="90">
        <v>1</v>
      </c>
      <c r="G84" s="90" t="s">
        <v>19524</v>
      </c>
      <c r="H84" s="90">
        <f>SUMIF(INGRESO_MERCADERIA[CODIGO],STOCKSANLUIS[[#This Row],[CODIGO]],INGRESO_MERCADERIA[INGRESO])</f>
        <v>1</v>
      </c>
      <c r="I84" s="90">
        <f>SUMIF(SALIDA[CODIGO],STOCKSANLUIS[[#This Row],[CODIGO]],SALIDA[CANTIDAD])</f>
        <v>0</v>
      </c>
      <c r="J84" s="90">
        <f>STOCKSANLUIS[[#This Row],[STOCK ALM1]]-STOCKSANLUIS[[#This Row],[SALIDA]]</f>
        <v>1</v>
      </c>
      <c r="K84" s="90" t="str">
        <f>VLOOKUP(STOCKSANLUIS[[#This Row],[CODIGO]],CLASIFICACION[],6,FALSE)</f>
        <v>C</v>
      </c>
      <c r="L84" s="90">
        <f>IFERROR(VLOOKUP(STOCKSANLUIS[[#This Row],[CODIGO]],STOCK_STARSOFT[],3,FALSE),0)</f>
        <v>1</v>
      </c>
      <c r="M84" s="90" t="str">
        <f>IF(STOCKSANLUIS[[#This Row],[STOCK ACTUAL]]=STOCKSANLUIS[[#This Row],[STOCK_STARSOFT]],"SIN DIFERENCIA","DIFERENCIA")</f>
        <v>SIN DIFERENCIA</v>
      </c>
    </row>
    <row r="85" spans="1:13" ht="15" hidden="1" customHeight="1" x14ac:dyDescent="0.25">
      <c r="A85" s="144" t="s">
        <v>179</v>
      </c>
      <c r="B85" s="87" t="s">
        <v>180</v>
      </c>
      <c r="C85" s="88">
        <v>0</v>
      </c>
      <c r="D85" s="89" t="s">
        <v>6</v>
      </c>
      <c r="E85" s="90" t="str">
        <f>VLOOKUP(STOCKSANLUIS[[#This Row],[CODIGO]],FAMILIAS[],4,FALSE)</f>
        <v>DANFOSS</v>
      </c>
      <c r="F85" s="90">
        <v>1</v>
      </c>
      <c r="G85" s="90"/>
      <c r="H85" s="90">
        <f>SUMIF(INGRESO_MERCADERIA[CODIGO],STOCKSANLUIS[[#This Row],[CODIGO]],INGRESO_MERCADERIA[INGRESO])</f>
        <v>0</v>
      </c>
      <c r="I85" s="90">
        <f>SUMIF(SALIDA[CODIGO],STOCKSANLUIS[[#This Row],[CODIGO]],SALIDA[CANTIDAD])</f>
        <v>0</v>
      </c>
      <c r="J85" s="90">
        <f>STOCKSANLUIS[[#This Row],[STOCK ALM1]]-STOCKSANLUIS[[#This Row],[SALIDA]]</f>
        <v>0</v>
      </c>
      <c r="K85" s="90" t="str">
        <f>VLOOKUP(STOCKSANLUIS[[#This Row],[CODIGO]],CLASIFICACION[],6,FALSE)</f>
        <v>C</v>
      </c>
      <c r="L85" s="90">
        <f>IFERROR(VLOOKUP(STOCKSANLUIS[[#This Row],[CODIGO]],STOCK_STARSOFT[],3,FALSE),0)</f>
        <v>0</v>
      </c>
      <c r="M85" s="90" t="str">
        <f>IF(STOCKSANLUIS[[#This Row],[STOCK ACTUAL]]=STOCKSANLUIS[[#This Row],[STOCK_STARSOFT]],"SIN DIFERENCIA","DIFERENCIA")</f>
        <v>SIN DIFERENCIA</v>
      </c>
    </row>
    <row r="86" spans="1:13" ht="15" hidden="1" customHeight="1" x14ac:dyDescent="0.25">
      <c r="A86" s="144" t="s">
        <v>271</v>
      </c>
      <c r="B86" s="87" t="s">
        <v>272</v>
      </c>
      <c r="C86" s="88">
        <v>1</v>
      </c>
      <c r="D86" s="89" t="s">
        <v>6</v>
      </c>
      <c r="E86" s="90" t="str">
        <f>VLOOKUP(STOCKSANLUIS[[#This Row],[CODIGO]],FAMILIAS[],4,FALSE)</f>
        <v>BITZER</v>
      </c>
      <c r="F86" s="90">
        <v>1</v>
      </c>
      <c r="G86" s="90" t="s">
        <v>19524</v>
      </c>
      <c r="H86" s="90">
        <f>SUMIF(INGRESO_MERCADERIA[CODIGO],STOCKSANLUIS[[#This Row],[CODIGO]],INGRESO_MERCADERIA[INGRESO])</f>
        <v>1</v>
      </c>
      <c r="I86" s="90">
        <f>SUMIF(SALIDA[CODIGO],STOCKSANLUIS[[#This Row],[CODIGO]],SALIDA[CANTIDAD])</f>
        <v>0</v>
      </c>
      <c r="J86" s="90">
        <f>STOCKSANLUIS[[#This Row],[STOCK ALM1]]-STOCKSANLUIS[[#This Row],[SALIDA]]</f>
        <v>1</v>
      </c>
      <c r="K86" s="90" t="str">
        <f>VLOOKUP(STOCKSANLUIS[[#This Row],[CODIGO]],CLASIFICACION[],6,FALSE)</f>
        <v>C</v>
      </c>
      <c r="L86" s="90">
        <f>IFERROR(VLOOKUP(STOCKSANLUIS[[#This Row],[CODIGO]],STOCK_STARSOFT[],3,FALSE),0)</f>
        <v>1</v>
      </c>
      <c r="M86" s="90" t="str">
        <f>IF(STOCKSANLUIS[[#This Row],[STOCK ACTUAL]]=STOCKSANLUIS[[#This Row],[STOCK_STARSOFT]],"SIN DIFERENCIA","DIFERENCIA")</f>
        <v>SIN DIFERENCIA</v>
      </c>
    </row>
    <row r="87" spans="1:13" ht="15" hidden="1" customHeight="1" x14ac:dyDescent="0.25">
      <c r="A87" s="144" t="s">
        <v>183</v>
      </c>
      <c r="B87" s="87" t="s">
        <v>184</v>
      </c>
      <c r="C87" s="88">
        <v>0</v>
      </c>
      <c r="D87" s="89" t="s">
        <v>6</v>
      </c>
      <c r="E87" s="90" t="str">
        <f>VLOOKUP(STOCKSANLUIS[[#This Row],[CODIGO]],FAMILIAS[],4,FALSE)</f>
        <v>DANFOSS</v>
      </c>
      <c r="F87" s="90">
        <v>1</v>
      </c>
      <c r="G87" s="90"/>
      <c r="H87" s="90">
        <f>SUMIF(INGRESO_MERCADERIA[CODIGO],STOCKSANLUIS[[#This Row],[CODIGO]],INGRESO_MERCADERIA[INGRESO])</f>
        <v>0</v>
      </c>
      <c r="I87" s="90">
        <f>SUMIF(SALIDA[CODIGO],STOCKSANLUIS[[#This Row],[CODIGO]],SALIDA[CANTIDAD])</f>
        <v>0</v>
      </c>
      <c r="J87" s="90">
        <f>STOCKSANLUIS[[#This Row],[STOCK ALM1]]-STOCKSANLUIS[[#This Row],[SALIDA]]</f>
        <v>0</v>
      </c>
      <c r="K87" s="90" t="str">
        <f>VLOOKUP(STOCKSANLUIS[[#This Row],[CODIGO]],CLASIFICACION[],6,FALSE)</f>
        <v>C</v>
      </c>
      <c r="L87" s="90">
        <f>IFERROR(VLOOKUP(STOCKSANLUIS[[#This Row],[CODIGO]],STOCK_STARSOFT[],3,FALSE),0)</f>
        <v>0</v>
      </c>
      <c r="M87" s="90" t="str">
        <f>IF(STOCKSANLUIS[[#This Row],[STOCK ACTUAL]]=STOCKSANLUIS[[#This Row],[STOCK_STARSOFT]],"SIN DIFERENCIA","DIFERENCIA")</f>
        <v>SIN DIFERENCIA</v>
      </c>
    </row>
    <row r="88" spans="1:13" ht="15" hidden="1" customHeight="1" x14ac:dyDescent="0.25">
      <c r="A88" s="144" t="s">
        <v>185</v>
      </c>
      <c r="B88" s="87" t="s">
        <v>186</v>
      </c>
      <c r="C88" s="88">
        <v>0</v>
      </c>
      <c r="D88" s="89" t="s">
        <v>6</v>
      </c>
      <c r="E88" s="90" t="str">
        <f>VLOOKUP(STOCKSANLUIS[[#This Row],[CODIGO]],FAMILIAS[],4,FALSE)</f>
        <v>DANFOSS</v>
      </c>
      <c r="F88" s="90">
        <v>1</v>
      </c>
      <c r="G88" s="90"/>
      <c r="H88" s="90">
        <f>SUMIF(INGRESO_MERCADERIA[CODIGO],STOCKSANLUIS[[#This Row],[CODIGO]],INGRESO_MERCADERIA[INGRESO])</f>
        <v>0</v>
      </c>
      <c r="I88" s="90">
        <f>SUMIF(SALIDA[CODIGO],STOCKSANLUIS[[#This Row],[CODIGO]],SALIDA[CANTIDAD])</f>
        <v>0</v>
      </c>
      <c r="J88" s="90">
        <f>STOCKSANLUIS[[#This Row],[STOCK ALM1]]-STOCKSANLUIS[[#This Row],[SALIDA]]</f>
        <v>0</v>
      </c>
      <c r="K88" s="90" t="str">
        <f>VLOOKUP(STOCKSANLUIS[[#This Row],[CODIGO]],CLASIFICACION[],6,FALSE)</f>
        <v>C</v>
      </c>
      <c r="L88" s="90">
        <f>IFERROR(VLOOKUP(STOCKSANLUIS[[#This Row],[CODIGO]],STOCK_STARSOFT[],3,FALSE),0)</f>
        <v>0</v>
      </c>
      <c r="M88" s="90" t="str">
        <f>IF(STOCKSANLUIS[[#This Row],[STOCK ACTUAL]]=STOCKSANLUIS[[#This Row],[STOCK_STARSOFT]],"SIN DIFERENCIA","DIFERENCIA")</f>
        <v>SIN DIFERENCIA</v>
      </c>
    </row>
    <row r="89" spans="1:13" ht="15" hidden="1" customHeight="1" x14ac:dyDescent="0.25">
      <c r="A89" s="144" t="s">
        <v>273</v>
      </c>
      <c r="B89" s="87" t="s">
        <v>274</v>
      </c>
      <c r="C89" s="88">
        <v>1</v>
      </c>
      <c r="D89" s="89" t="s">
        <v>6</v>
      </c>
      <c r="E89" s="90" t="str">
        <f>VLOOKUP(STOCKSANLUIS[[#This Row],[CODIGO]],FAMILIAS[],4,FALSE)</f>
        <v>BITZER</v>
      </c>
      <c r="F89" s="90">
        <v>1</v>
      </c>
      <c r="G89" s="90" t="s">
        <v>19524</v>
      </c>
      <c r="H89" s="90">
        <f>SUMIF(INGRESO_MERCADERIA[CODIGO],STOCKSANLUIS[[#This Row],[CODIGO]],INGRESO_MERCADERIA[INGRESO])</f>
        <v>1</v>
      </c>
      <c r="I89" s="90">
        <f>SUMIF(SALIDA[CODIGO],STOCKSANLUIS[[#This Row],[CODIGO]],SALIDA[CANTIDAD])</f>
        <v>0</v>
      </c>
      <c r="J89" s="90">
        <f>STOCKSANLUIS[[#This Row],[STOCK ALM1]]-STOCKSANLUIS[[#This Row],[SALIDA]]</f>
        <v>1</v>
      </c>
      <c r="K89" s="90" t="str">
        <f>VLOOKUP(STOCKSANLUIS[[#This Row],[CODIGO]],CLASIFICACION[],6,FALSE)</f>
        <v>C</v>
      </c>
      <c r="L89" s="90">
        <f>IFERROR(VLOOKUP(STOCKSANLUIS[[#This Row],[CODIGO]],STOCK_STARSOFT[],3,FALSE),0)</f>
        <v>1</v>
      </c>
      <c r="M89" s="90" t="str">
        <f>IF(STOCKSANLUIS[[#This Row],[STOCK ACTUAL]]=STOCKSANLUIS[[#This Row],[STOCK_STARSOFT]],"SIN DIFERENCIA","DIFERENCIA")</f>
        <v>SIN DIFERENCIA</v>
      </c>
    </row>
    <row r="90" spans="1:13" ht="15" hidden="1" customHeight="1" x14ac:dyDescent="0.25">
      <c r="A90" s="144" t="s">
        <v>275</v>
      </c>
      <c r="B90" s="87" t="s">
        <v>276</v>
      </c>
      <c r="C90" s="88">
        <v>1</v>
      </c>
      <c r="D90" s="89" t="s">
        <v>6</v>
      </c>
      <c r="E90" s="90" t="str">
        <f>VLOOKUP(STOCKSANLUIS[[#This Row],[CODIGO]],FAMILIAS[],4,FALSE)</f>
        <v>BITZER</v>
      </c>
      <c r="F90" s="90">
        <v>1</v>
      </c>
      <c r="G90" s="90" t="s">
        <v>19524</v>
      </c>
      <c r="H90" s="90">
        <f>SUMIF(INGRESO_MERCADERIA[CODIGO],STOCKSANLUIS[[#This Row],[CODIGO]],INGRESO_MERCADERIA[INGRESO])</f>
        <v>1</v>
      </c>
      <c r="I90" s="90">
        <f>SUMIF(SALIDA[CODIGO],STOCKSANLUIS[[#This Row],[CODIGO]],SALIDA[CANTIDAD])</f>
        <v>0</v>
      </c>
      <c r="J90" s="90">
        <f>STOCKSANLUIS[[#This Row],[STOCK ALM1]]-STOCKSANLUIS[[#This Row],[SALIDA]]</f>
        <v>1</v>
      </c>
      <c r="K90" s="90" t="str">
        <f>VLOOKUP(STOCKSANLUIS[[#This Row],[CODIGO]],CLASIFICACION[],6,FALSE)</f>
        <v>C</v>
      </c>
      <c r="L90" s="90">
        <f>IFERROR(VLOOKUP(STOCKSANLUIS[[#This Row],[CODIGO]],STOCK_STARSOFT[],3,FALSE),0)</f>
        <v>1</v>
      </c>
      <c r="M90" s="90" t="str">
        <f>IF(STOCKSANLUIS[[#This Row],[STOCK ACTUAL]]=STOCKSANLUIS[[#This Row],[STOCK_STARSOFT]],"SIN DIFERENCIA","DIFERENCIA")</f>
        <v>SIN DIFERENCIA</v>
      </c>
    </row>
    <row r="91" spans="1:13" ht="15" hidden="1" customHeight="1" x14ac:dyDescent="0.25">
      <c r="A91" s="144" t="s">
        <v>277</v>
      </c>
      <c r="B91" s="87" t="s">
        <v>278</v>
      </c>
      <c r="C91" s="88">
        <v>1</v>
      </c>
      <c r="D91" s="89" t="s">
        <v>6</v>
      </c>
      <c r="E91" s="90" t="str">
        <f>VLOOKUP(STOCKSANLUIS[[#This Row],[CODIGO]],FAMILIAS[],4,FALSE)</f>
        <v>BITZER</v>
      </c>
      <c r="F91" s="90">
        <v>1</v>
      </c>
      <c r="G91" s="90" t="s">
        <v>19524</v>
      </c>
      <c r="H91" s="90">
        <f>SUMIF(INGRESO_MERCADERIA[CODIGO],STOCKSANLUIS[[#This Row],[CODIGO]],INGRESO_MERCADERIA[INGRESO])</f>
        <v>1</v>
      </c>
      <c r="I91" s="90">
        <f>SUMIF(SALIDA[CODIGO],STOCKSANLUIS[[#This Row],[CODIGO]],SALIDA[CANTIDAD])</f>
        <v>0</v>
      </c>
      <c r="J91" s="90">
        <f>STOCKSANLUIS[[#This Row],[STOCK ALM1]]-STOCKSANLUIS[[#This Row],[SALIDA]]</f>
        <v>1</v>
      </c>
      <c r="K91" s="90" t="str">
        <f>VLOOKUP(STOCKSANLUIS[[#This Row],[CODIGO]],CLASIFICACION[],6,FALSE)</f>
        <v>C</v>
      </c>
      <c r="L91" s="90">
        <f>IFERROR(VLOOKUP(STOCKSANLUIS[[#This Row],[CODIGO]],STOCK_STARSOFT[],3,FALSE),0)</f>
        <v>1</v>
      </c>
      <c r="M91" s="90" t="str">
        <f>IF(STOCKSANLUIS[[#This Row],[STOCK ACTUAL]]=STOCKSANLUIS[[#This Row],[STOCK_STARSOFT]],"SIN DIFERENCIA","DIFERENCIA")</f>
        <v>SIN DIFERENCIA</v>
      </c>
    </row>
    <row r="92" spans="1:13" ht="15" hidden="1" customHeight="1" x14ac:dyDescent="0.25">
      <c r="A92" s="144" t="s">
        <v>193</v>
      </c>
      <c r="B92" s="87" t="s">
        <v>194</v>
      </c>
      <c r="C92" s="88">
        <v>0</v>
      </c>
      <c r="D92" s="89" t="s">
        <v>6</v>
      </c>
      <c r="E92" s="90" t="str">
        <f>VLOOKUP(STOCKSANLUIS[[#This Row],[CODIGO]],FAMILIAS[],4,FALSE)</f>
        <v>DANFOSS</v>
      </c>
      <c r="F92" s="90">
        <v>1</v>
      </c>
      <c r="G92" s="90"/>
      <c r="H92" s="90">
        <f>SUMIF(INGRESO_MERCADERIA[CODIGO],STOCKSANLUIS[[#This Row],[CODIGO]],INGRESO_MERCADERIA[INGRESO])</f>
        <v>0</v>
      </c>
      <c r="I92" s="90">
        <f>SUMIF(SALIDA[CODIGO],STOCKSANLUIS[[#This Row],[CODIGO]],SALIDA[CANTIDAD])</f>
        <v>0</v>
      </c>
      <c r="J92" s="90">
        <f>STOCKSANLUIS[[#This Row],[STOCK ALM1]]-STOCKSANLUIS[[#This Row],[SALIDA]]</f>
        <v>0</v>
      </c>
      <c r="K92" s="90" t="str">
        <f>VLOOKUP(STOCKSANLUIS[[#This Row],[CODIGO]],CLASIFICACION[],6,FALSE)</f>
        <v>C</v>
      </c>
      <c r="L92" s="90">
        <f>IFERROR(VLOOKUP(STOCKSANLUIS[[#This Row],[CODIGO]],STOCK_STARSOFT[],3,FALSE),0)</f>
        <v>0</v>
      </c>
      <c r="M92" s="90" t="str">
        <f>IF(STOCKSANLUIS[[#This Row],[STOCK ACTUAL]]=STOCKSANLUIS[[#This Row],[STOCK_STARSOFT]],"SIN DIFERENCIA","DIFERENCIA")</f>
        <v>SIN DIFERENCIA</v>
      </c>
    </row>
    <row r="93" spans="1:13" ht="15" hidden="1" customHeight="1" x14ac:dyDescent="0.25">
      <c r="A93" s="144" t="s">
        <v>281</v>
      </c>
      <c r="B93" s="87" t="s">
        <v>282</v>
      </c>
      <c r="C93" s="88">
        <v>1</v>
      </c>
      <c r="D93" s="89" t="s">
        <v>6</v>
      </c>
      <c r="E93" s="90" t="str">
        <f>VLOOKUP(STOCKSANLUIS[[#This Row],[CODIGO]],FAMILIAS[],4,FALSE)</f>
        <v>BITZER</v>
      </c>
      <c r="F93" s="90">
        <v>1</v>
      </c>
      <c r="G93" s="90" t="s">
        <v>19524</v>
      </c>
      <c r="H93" s="90">
        <f>SUMIF(INGRESO_MERCADERIA[CODIGO],STOCKSANLUIS[[#This Row],[CODIGO]],INGRESO_MERCADERIA[INGRESO])</f>
        <v>1</v>
      </c>
      <c r="I93" s="90">
        <f>SUMIF(SALIDA[CODIGO],STOCKSANLUIS[[#This Row],[CODIGO]],SALIDA[CANTIDAD])</f>
        <v>0</v>
      </c>
      <c r="J93" s="90">
        <f>STOCKSANLUIS[[#This Row],[STOCK ALM1]]-STOCKSANLUIS[[#This Row],[SALIDA]]</f>
        <v>1</v>
      </c>
      <c r="K93" s="90" t="str">
        <f>VLOOKUP(STOCKSANLUIS[[#This Row],[CODIGO]],CLASIFICACION[],6,FALSE)</f>
        <v>C</v>
      </c>
      <c r="L93" s="90">
        <f>IFERROR(VLOOKUP(STOCKSANLUIS[[#This Row],[CODIGO]],STOCK_STARSOFT[],3,FALSE),0)</f>
        <v>1</v>
      </c>
      <c r="M93" s="90" t="str">
        <f>IF(STOCKSANLUIS[[#This Row],[STOCK ACTUAL]]=STOCKSANLUIS[[#This Row],[STOCK_STARSOFT]],"SIN DIFERENCIA","DIFERENCIA")</f>
        <v>SIN DIFERENCIA</v>
      </c>
    </row>
    <row r="94" spans="1:13" ht="15" hidden="1" customHeight="1" x14ac:dyDescent="0.25">
      <c r="A94" s="144" t="s">
        <v>197</v>
      </c>
      <c r="B94" s="87" t="s">
        <v>198</v>
      </c>
      <c r="C94" s="88">
        <v>0</v>
      </c>
      <c r="D94" s="89" t="s">
        <v>6</v>
      </c>
      <c r="E94" s="90" t="str">
        <f>VLOOKUP(STOCKSANLUIS[[#This Row],[CODIGO]],FAMILIAS[],4,FALSE)</f>
        <v>DANFOSS</v>
      </c>
      <c r="F94" s="90">
        <v>1</v>
      </c>
      <c r="G94" s="90"/>
      <c r="H94" s="90">
        <f>SUMIF(INGRESO_MERCADERIA[CODIGO],STOCKSANLUIS[[#This Row],[CODIGO]],INGRESO_MERCADERIA[INGRESO])</f>
        <v>0</v>
      </c>
      <c r="I94" s="90">
        <f>SUMIF(SALIDA[CODIGO],STOCKSANLUIS[[#This Row],[CODIGO]],SALIDA[CANTIDAD])</f>
        <v>0</v>
      </c>
      <c r="J94" s="90">
        <f>STOCKSANLUIS[[#This Row],[STOCK ALM1]]-STOCKSANLUIS[[#This Row],[SALIDA]]</f>
        <v>0</v>
      </c>
      <c r="K94" s="90" t="str">
        <f>VLOOKUP(STOCKSANLUIS[[#This Row],[CODIGO]],CLASIFICACION[],6,FALSE)</f>
        <v>C</v>
      </c>
      <c r="L94" s="90">
        <f>IFERROR(VLOOKUP(STOCKSANLUIS[[#This Row],[CODIGO]],STOCK_STARSOFT[],3,FALSE),0)</f>
        <v>0</v>
      </c>
      <c r="M94" s="90" t="str">
        <f>IF(STOCKSANLUIS[[#This Row],[STOCK ACTUAL]]=STOCKSANLUIS[[#This Row],[STOCK_STARSOFT]],"SIN DIFERENCIA","DIFERENCIA")</f>
        <v>SIN DIFERENCIA</v>
      </c>
    </row>
    <row r="95" spans="1:13" ht="15" hidden="1" customHeight="1" x14ac:dyDescent="0.25">
      <c r="A95" s="144" t="s">
        <v>199</v>
      </c>
      <c r="B95" s="87" t="s">
        <v>200</v>
      </c>
      <c r="C95" s="88">
        <v>0</v>
      </c>
      <c r="D95" s="89" t="s">
        <v>6</v>
      </c>
      <c r="E95" s="90" t="str">
        <f>VLOOKUP(STOCKSANLUIS[[#This Row],[CODIGO]],FAMILIAS[],4,FALSE)</f>
        <v>DANFOSS</v>
      </c>
      <c r="F95" s="90">
        <v>1</v>
      </c>
      <c r="G95" s="90"/>
      <c r="H95" s="90">
        <f>SUMIF(INGRESO_MERCADERIA[CODIGO],STOCKSANLUIS[[#This Row],[CODIGO]],INGRESO_MERCADERIA[INGRESO])</f>
        <v>0</v>
      </c>
      <c r="I95" s="90">
        <f>SUMIF(SALIDA[CODIGO],STOCKSANLUIS[[#This Row],[CODIGO]],SALIDA[CANTIDAD])</f>
        <v>0</v>
      </c>
      <c r="J95" s="90">
        <f>STOCKSANLUIS[[#This Row],[STOCK ALM1]]-STOCKSANLUIS[[#This Row],[SALIDA]]</f>
        <v>0</v>
      </c>
      <c r="K95" s="90" t="str">
        <f>VLOOKUP(STOCKSANLUIS[[#This Row],[CODIGO]],CLASIFICACION[],6,FALSE)</f>
        <v>C</v>
      </c>
      <c r="L95" s="90">
        <f>IFERROR(VLOOKUP(STOCKSANLUIS[[#This Row],[CODIGO]],STOCK_STARSOFT[],3,FALSE),0)</f>
        <v>0</v>
      </c>
      <c r="M95" s="90" t="str">
        <f>IF(STOCKSANLUIS[[#This Row],[STOCK ACTUAL]]=STOCKSANLUIS[[#This Row],[STOCK_STARSOFT]],"SIN DIFERENCIA","DIFERENCIA")</f>
        <v>SIN DIFERENCIA</v>
      </c>
    </row>
    <row r="96" spans="1:13" ht="15" hidden="1" customHeight="1" x14ac:dyDescent="0.25">
      <c r="A96" s="144" t="s">
        <v>201</v>
      </c>
      <c r="B96" s="87" t="s">
        <v>202</v>
      </c>
      <c r="C96" s="88">
        <v>0</v>
      </c>
      <c r="D96" s="89" t="s">
        <v>6</v>
      </c>
      <c r="E96" s="90" t="str">
        <f>VLOOKUP(STOCKSANLUIS[[#This Row],[CODIGO]],FAMILIAS[],4,FALSE)</f>
        <v>DANFOSS</v>
      </c>
      <c r="F96" s="90">
        <v>1</v>
      </c>
      <c r="G96" s="90"/>
      <c r="H96" s="90">
        <f>SUMIF(INGRESO_MERCADERIA[CODIGO],STOCKSANLUIS[[#This Row],[CODIGO]],INGRESO_MERCADERIA[INGRESO])</f>
        <v>0</v>
      </c>
      <c r="I96" s="90">
        <f>SUMIF(SALIDA[CODIGO],STOCKSANLUIS[[#This Row],[CODIGO]],SALIDA[CANTIDAD])</f>
        <v>0</v>
      </c>
      <c r="J96" s="90">
        <f>STOCKSANLUIS[[#This Row],[STOCK ALM1]]-STOCKSANLUIS[[#This Row],[SALIDA]]</f>
        <v>0</v>
      </c>
      <c r="K96" s="90" t="str">
        <f>VLOOKUP(STOCKSANLUIS[[#This Row],[CODIGO]],CLASIFICACION[],6,FALSE)</f>
        <v>C</v>
      </c>
      <c r="L96" s="90">
        <f>IFERROR(VLOOKUP(STOCKSANLUIS[[#This Row],[CODIGO]],STOCK_STARSOFT[],3,FALSE),0)</f>
        <v>0</v>
      </c>
      <c r="M96" s="90" t="str">
        <f>IF(STOCKSANLUIS[[#This Row],[STOCK ACTUAL]]=STOCKSANLUIS[[#This Row],[STOCK_STARSOFT]],"SIN DIFERENCIA","DIFERENCIA")</f>
        <v>SIN DIFERENCIA</v>
      </c>
    </row>
    <row r="97" spans="1:13" ht="15" hidden="1" customHeight="1" x14ac:dyDescent="0.25">
      <c r="A97" s="144" t="s">
        <v>283</v>
      </c>
      <c r="B97" s="87" t="s">
        <v>284</v>
      </c>
      <c r="C97" s="88">
        <v>1</v>
      </c>
      <c r="D97" s="89" t="s">
        <v>6</v>
      </c>
      <c r="E97" s="90" t="str">
        <f>VLOOKUP(STOCKSANLUIS[[#This Row],[CODIGO]],FAMILIAS[],4,FALSE)</f>
        <v>BITZER</v>
      </c>
      <c r="F97" s="90">
        <v>1</v>
      </c>
      <c r="G97" s="90" t="s">
        <v>19524</v>
      </c>
      <c r="H97" s="90">
        <f>SUMIF(INGRESO_MERCADERIA[CODIGO],STOCKSANLUIS[[#This Row],[CODIGO]],INGRESO_MERCADERIA[INGRESO])</f>
        <v>1</v>
      </c>
      <c r="I97" s="90">
        <f>SUMIF(SALIDA[CODIGO],STOCKSANLUIS[[#This Row],[CODIGO]],SALIDA[CANTIDAD])</f>
        <v>0</v>
      </c>
      <c r="J97" s="90">
        <f>STOCKSANLUIS[[#This Row],[STOCK ALM1]]-STOCKSANLUIS[[#This Row],[SALIDA]]</f>
        <v>1</v>
      </c>
      <c r="K97" s="90" t="str">
        <f>VLOOKUP(STOCKSANLUIS[[#This Row],[CODIGO]],CLASIFICACION[],6,FALSE)</f>
        <v>C</v>
      </c>
      <c r="L97" s="90">
        <f>IFERROR(VLOOKUP(STOCKSANLUIS[[#This Row],[CODIGO]],STOCK_STARSOFT[],3,FALSE),0)</f>
        <v>1</v>
      </c>
      <c r="M97" s="90" t="str">
        <f>IF(STOCKSANLUIS[[#This Row],[STOCK ACTUAL]]=STOCKSANLUIS[[#This Row],[STOCK_STARSOFT]],"SIN DIFERENCIA","DIFERENCIA")</f>
        <v>SIN DIFERENCIA</v>
      </c>
    </row>
    <row r="98" spans="1:13" ht="15" hidden="1" customHeight="1" x14ac:dyDescent="0.25">
      <c r="A98" s="144" t="s">
        <v>205</v>
      </c>
      <c r="B98" s="87" t="s">
        <v>206</v>
      </c>
      <c r="C98" s="88">
        <v>0</v>
      </c>
      <c r="D98" s="89" t="s">
        <v>6</v>
      </c>
      <c r="E98" s="90" t="str">
        <f>VLOOKUP(STOCKSANLUIS[[#This Row],[CODIGO]],FAMILIAS[],4,FALSE)</f>
        <v>DANFOSS</v>
      </c>
      <c r="F98" s="90">
        <v>1</v>
      </c>
      <c r="G98" s="90"/>
      <c r="H98" s="90">
        <f>SUMIF(INGRESO_MERCADERIA[CODIGO],STOCKSANLUIS[[#This Row],[CODIGO]],INGRESO_MERCADERIA[INGRESO])</f>
        <v>0</v>
      </c>
      <c r="I98" s="90">
        <f>SUMIF(SALIDA[CODIGO],STOCKSANLUIS[[#This Row],[CODIGO]],SALIDA[CANTIDAD])</f>
        <v>0</v>
      </c>
      <c r="J98" s="90">
        <f>STOCKSANLUIS[[#This Row],[STOCK ALM1]]-STOCKSANLUIS[[#This Row],[SALIDA]]</f>
        <v>0</v>
      </c>
      <c r="K98" s="90" t="str">
        <f>VLOOKUP(STOCKSANLUIS[[#This Row],[CODIGO]],CLASIFICACION[],6,FALSE)</f>
        <v>C</v>
      </c>
      <c r="L98" s="90">
        <f>IFERROR(VLOOKUP(STOCKSANLUIS[[#This Row],[CODIGO]],STOCK_STARSOFT[],3,FALSE),0)</f>
        <v>0</v>
      </c>
      <c r="M98" s="90" t="str">
        <f>IF(STOCKSANLUIS[[#This Row],[STOCK ACTUAL]]=STOCKSANLUIS[[#This Row],[STOCK_STARSOFT]],"SIN DIFERENCIA","DIFERENCIA")</f>
        <v>SIN DIFERENCIA</v>
      </c>
    </row>
    <row r="99" spans="1:13" ht="15" hidden="1" customHeight="1" x14ac:dyDescent="0.25">
      <c r="A99" s="144" t="s">
        <v>207</v>
      </c>
      <c r="B99" s="87" t="s">
        <v>208</v>
      </c>
      <c r="C99" s="88">
        <v>0</v>
      </c>
      <c r="D99" s="89" t="s">
        <v>6</v>
      </c>
      <c r="E99" s="90" t="str">
        <f>VLOOKUP(STOCKSANLUIS[[#This Row],[CODIGO]],FAMILIAS[],4,FALSE)</f>
        <v>DANFOSS</v>
      </c>
      <c r="F99" s="90">
        <v>1</v>
      </c>
      <c r="G99" s="90"/>
      <c r="H99" s="90">
        <f>SUMIF(INGRESO_MERCADERIA[CODIGO],STOCKSANLUIS[[#This Row],[CODIGO]],INGRESO_MERCADERIA[INGRESO])</f>
        <v>0</v>
      </c>
      <c r="I99" s="90">
        <f>SUMIF(SALIDA[CODIGO],STOCKSANLUIS[[#This Row],[CODIGO]],SALIDA[CANTIDAD])</f>
        <v>0</v>
      </c>
      <c r="J99" s="90">
        <f>STOCKSANLUIS[[#This Row],[STOCK ALM1]]-STOCKSANLUIS[[#This Row],[SALIDA]]</f>
        <v>0</v>
      </c>
      <c r="K99" s="90" t="str">
        <f>VLOOKUP(STOCKSANLUIS[[#This Row],[CODIGO]],CLASIFICACION[],6,FALSE)</f>
        <v>C</v>
      </c>
      <c r="L99" s="90">
        <f>IFERROR(VLOOKUP(STOCKSANLUIS[[#This Row],[CODIGO]],STOCK_STARSOFT[],3,FALSE),0)</f>
        <v>0</v>
      </c>
      <c r="M99" s="90" t="str">
        <f>IF(STOCKSANLUIS[[#This Row],[STOCK ACTUAL]]=STOCKSANLUIS[[#This Row],[STOCK_STARSOFT]],"SIN DIFERENCIA","DIFERENCIA")</f>
        <v>SIN DIFERENCIA</v>
      </c>
    </row>
    <row r="100" spans="1:13" ht="15" hidden="1" customHeight="1" x14ac:dyDescent="0.25">
      <c r="A100" s="144" t="s">
        <v>209</v>
      </c>
      <c r="B100" s="87" t="s">
        <v>210</v>
      </c>
      <c r="C100" s="88">
        <v>0</v>
      </c>
      <c r="D100" s="89" t="s">
        <v>6</v>
      </c>
      <c r="E100" s="90" t="str">
        <f>VLOOKUP(STOCKSANLUIS[[#This Row],[CODIGO]],FAMILIAS[],4,FALSE)</f>
        <v>DANFOSS</v>
      </c>
      <c r="F100" s="90">
        <v>1</v>
      </c>
      <c r="G100" s="90"/>
      <c r="H100" s="90">
        <f>SUMIF(INGRESO_MERCADERIA[CODIGO],STOCKSANLUIS[[#This Row],[CODIGO]],INGRESO_MERCADERIA[INGRESO])</f>
        <v>0</v>
      </c>
      <c r="I100" s="90">
        <f>SUMIF(SALIDA[CODIGO],STOCKSANLUIS[[#This Row],[CODIGO]],SALIDA[CANTIDAD])</f>
        <v>0</v>
      </c>
      <c r="J100" s="90">
        <f>STOCKSANLUIS[[#This Row],[STOCK ALM1]]-STOCKSANLUIS[[#This Row],[SALIDA]]</f>
        <v>0</v>
      </c>
      <c r="K100" s="90" t="str">
        <f>VLOOKUP(STOCKSANLUIS[[#This Row],[CODIGO]],CLASIFICACION[],6,FALSE)</f>
        <v>C</v>
      </c>
      <c r="L100" s="90">
        <f>IFERROR(VLOOKUP(STOCKSANLUIS[[#This Row],[CODIGO]],STOCK_STARSOFT[],3,FALSE),0)</f>
        <v>0</v>
      </c>
      <c r="M100" s="90" t="str">
        <f>IF(STOCKSANLUIS[[#This Row],[STOCK ACTUAL]]=STOCKSANLUIS[[#This Row],[STOCK_STARSOFT]],"SIN DIFERENCIA","DIFERENCIA")</f>
        <v>SIN DIFERENCIA</v>
      </c>
    </row>
    <row r="101" spans="1:13" ht="15" hidden="1" customHeight="1" x14ac:dyDescent="0.25">
      <c r="A101" s="144" t="s">
        <v>211</v>
      </c>
      <c r="B101" s="87" t="s">
        <v>212</v>
      </c>
      <c r="C101" s="88">
        <v>0</v>
      </c>
      <c r="D101" s="89" t="s">
        <v>6</v>
      </c>
      <c r="E101" s="90" t="str">
        <f>VLOOKUP(STOCKSANLUIS[[#This Row],[CODIGO]],FAMILIAS[],4,FALSE)</f>
        <v>DANFOSS</v>
      </c>
      <c r="F101" s="90">
        <v>1</v>
      </c>
      <c r="G101" s="90"/>
      <c r="H101" s="90">
        <f>SUMIF(INGRESO_MERCADERIA[CODIGO],STOCKSANLUIS[[#This Row],[CODIGO]],INGRESO_MERCADERIA[INGRESO])</f>
        <v>0</v>
      </c>
      <c r="I101" s="90">
        <f>SUMIF(SALIDA[CODIGO],STOCKSANLUIS[[#This Row],[CODIGO]],SALIDA[CANTIDAD])</f>
        <v>0</v>
      </c>
      <c r="J101" s="90">
        <f>STOCKSANLUIS[[#This Row],[STOCK ALM1]]-STOCKSANLUIS[[#This Row],[SALIDA]]</f>
        <v>0</v>
      </c>
      <c r="K101" s="90" t="str">
        <f>VLOOKUP(STOCKSANLUIS[[#This Row],[CODIGO]],CLASIFICACION[],6,FALSE)</f>
        <v>C</v>
      </c>
      <c r="L101" s="90">
        <f>IFERROR(VLOOKUP(STOCKSANLUIS[[#This Row],[CODIGO]],STOCK_STARSOFT[],3,FALSE),0)</f>
        <v>0</v>
      </c>
      <c r="M101" s="90" t="str">
        <f>IF(STOCKSANLUIS[[#This Row],[STOCK ACTUAL]]=STOCKSANLUIS[[#This Row],[STOCK_STARSOFT]],"SIN DIFERENCIA","DIFERENCIA")</f>
        <v>SIN DIFERENCIA</v>
      </c>
    </row>
    <row r="102" spans="1:13" ht="15" hidden="1" customHeight="1" x14ac:dyDescent="0.25">
      <c r="A102" s="144" t="s">
        <v>213</v>
      </c>
      <c r="B102" s="87" t="s">
        <v>214</v>
      </c>
      <c r="C102" s="88">
        <v>0</v>
      </c>
      <c r="D102" s="89" t="s">
        <v>6</v>
      </c>
      <c r="E102" s="90" t="str">
        <f>VLOOKUP(STOCKSANLUIS[[#This Row],[CODIGO]],FAMILIAS[],4,FALSE)</f>
        <v>DANFOSS</v>
      </c>
      <c r="F102" s="90">
        <v>1</v>
      </c>
      <c r="G102" s="90"/>
      <c r="H102" s="90">
        <f>SUMIF(INGRESO_MERCADERIA[CODIGO],STOCKSANLUIS[[#This Row],[CODIGO]],INGRESO_MERCADERIA[INGRESO])</f>
        <v>0</v>
      </c>
      <c r="I102" s="90">
        <f>SUMIF(SALIDA[CODIGO],STOCKSANLUIS[[#This Row],[CODIGO]],SALIDA[CANTIDAD])</f>
        <v>0</v>
      </c>
      <c r="J102" s="90">
        <f>STOCKSANLUIS[[#This Row],[STOCK ALM1]]-STOCKSANLUIS[[#This Row],[SALIDA]]</f>
        <v>0</v>
      </c>
      <c r="K102" s="90" t="str">
        <f>VLOOKUP(STOCKSANLUIS[[#This Row],[CODIGO]],CLASIFICACION[],6,FALSE)</f>
        <v>C</v>
      </c>
      <c r="L102" s="90">
        <f>IFERROR(VLOOKUP(STOCKSANLUIS[[#This Row],[CODIGO]],STOCK_STARSOFT[],3,FALSE),0)</f>
        <v>0</v>
      </c>
      <c r="M102" s="90" t="str">
        <f>IF(STOCKSANLUIS[[#This Row],[STOCK ACTUAL]]=STOCKSANLUIS[[#This Row],[STOCK_STARSOFT]],"SIN DIFERENCIA","DIFERENCIA")</f>
        <v>SIN DIFERENCIA</v>
      </c>
    </row>
    <row r="103" spans="1:13" ht="15" hidden="1" customHeight="1" x14ac:dyDescent="0.25">
      <c r="A103" s="144" t="s">
        <v>215</v>
      </c>
      <c r="B103" s="87" t="s">
        <v>216</v>
      </c>
      <c r="C103" s="88">
        <v>0</v>
      </c>
      <c r="D103" s="89" t="s">
        <v>6</v>
      </c>
      <c r="E103" s="90" t="str">
        <f>VLOOKUP(STOCKSANLUIS[[#This Row],[CODIGO]],FAMILIAS[],4,FALSE)</f>
        <v>DANFOSS</v>
      </c>
      <c r="F103" s="90">
        <v>1</v>
      </c>
      <c r="G103" s="90"/>
      <c r="H103" s="90">
        <f>SUMIF(INGRESO_MERCADERIA[CODIGO],STOCKSANLUIS[[#This Row],[CODIGO]],INGRESO_MERCADERIA[INGRESO])</f>
        <v>0</v>
      </c>
      <c r="I103" s="90">
        <f>SUMIF(SALIDA[CODIGO],STOCKSANLUIS[[#This Row],[CODIGO]],SALIDA[CANTIDAD])</f>
        <v>0</v>
      </c>
      <c r="J103" s="90">
        <f>STOCKSANLUIS[[#This Row],[STOCK ALM1]]-STOCKSANLUIS[[#This Row],[SALIDA]]</f>
        <v>0</v>
      </c>
      <c r="K103" s="90" t="str">
        <f>VLOOKUP(STOCKSANLUIS[[#This Row],[CODIGO]],CLASIFICACION[],6,FALSE)</f>
        <v>C</v>
      </c>
      <c r="L103" s="90">
        <f>IFERROR(VLOOKUP(STOCKSANLUIS[[#This Row],[CODIGO]],STOCK_STARSOFT[],3,FALSE),0)</f>
        <v>0</v>
      </c>
      <c r="M103" s="90" t="str">
        <f>IF(STOCKSANLUIS[[#This Row],[STOCK ACTUAL]]=STOCKSANLUIS[[#This Row],[STOCK_STARSOFT]],"SIN DIFERENCIA","DIFERENCIA")</f>
        <v>SIN DIFERENCIA</v>
      </c>
    </row>
    <row r="104" spans="1:13" ht="15" hidden="1" customHeight="1" x14ac:dyDescent="0.25">
      <c r="A104" s="144" t="s">
        <v>285</v>
      </c>
      <c r="B104" s="87" t="s">
        <v>286</v>
      </c>
      <c r="C104" s="88">
        <v>1</v>
      </c>
      <c r="D104" s="89" t="s">
        <v>6</v>
      </c>
      <c r="E104" s="90" t="str">
        <f>VLOOKUP(STOCKSANLUIS[[#This Row],[CODIGO]],FAMILIAS[],4,FALSE)</f>
        <v>BITZER</v>
      </c>
      <c r="F104" s="90">
        <v>1</v>
      </c>
      <c r="G104" s="90" t="s">
        <v>19524</v>
      </c>
      <c r="H104" s="90">
        <f>SUMIF(INGRESO_MERCADERIA[CODIGO],STOCKSANLUIS[[#This Row],[CODIGO]],INGRESO_MERCADERIA[INGRESO])</f>
        <v>1</v>
      </c>
      <c r="I104" s="90">
        <f>SUMIF(SALIDA[CODIGO],STOCKSANLUIS[[#This Row],[CODIGO]],SALIDA[CANTIDAD])</f>
        <v>0</v>
      </c>
      <c r="J104" s="90">
        <f>STOCKSANLUIS[[#This Row],[STOCK ALM1]]-STOCKSANLUIS[[#This Row],[SALIDA]]</f>
        <v>1</v>
      </c>
      <c r="K104" s="90" t="str">
        <f>VLOOKUP(STOCKSANLUIS[[#This Row],[CODIGO]],CLASIFICACION[],6,FALSE)</f>
        <v>C</v>
      </c>
      <c r="L104" s="90">
        <f>IFERROR(VLOOKUP(STOCKSANLUIS[[#This Row],[CODIGO]],STOCK_STARSOFT[],3,FALSE),0)</f>
        <v>1</v>
      </c>
      <c r="M104" s="90" t="str">
        <f>IF(STOCKSANLUIS[[#This Row],[STOCK ACTUAL]]=STOCKSANLUIS[[#This Row],[STOCK_STARSOFT]],"SIN DIFERENCIA","DIFERENCIA")</f>
        <v>SIN DIFERENCIA</v>
      </c>
    </row>
    <row r="105" spans="1:13" ht="15" hidden="1" customHeight="1" x14ac:dyDescent="0.25">
      <c r="A105" s="144" t="s">
        <v>219</v>
      </c>
      <c r="B105" s="87" t="s">
        <v>220</v>
      </c>
      <c r="C105" s="88">
        <v>0</v>
      </c>
      <c r="D105" s="89" t="s">
        <v>6</v>
      </c>
      <c r="E105" s="90" t="str">
        <f>VLOOKUP(STOCKSANLUIS[[#This Row],[CODIGO]],FAMILIAS[],4,FALSE)</f>
        <v>DANFOSS</v>
      </c>
      <c r="F105" s="90">
        <v>1</v>
      </c>
      <c r="G105" s="90"/>
      <c r="H105" s="90">
        <f>SUMIF(INGRESO_MERCADERIA[CODIGO],STOCKSANLUIS[[#This Row],[CODIGO]],INGRESO_MERCADERIA[INGRESO])</f>
        <v>0</v>
      </c>
      <c r="I105" s="90">
        <f>SUMIF(SALIDA[CODIGO],STOCKSANLUIS[[#This Row],[CODIGO]],SALIDA[CANTIDAD])</f>
        <v>0</v>
      </c>
      <c r="J105" s="90">
        <f>STOCKSANLUIS[[#This Row],[STOCK ALM1]]-STOCKSANLUIS[[#This Row],[SALIDA]]</f>
        <v>0</v>
      </c>
      <c r="K105" s="90" t="str">
        <f>VLOOKUP(STOCKSANLUIS[[#This Row],[CODIGO]],CLASIFICACION[],6,FALSE)</f>
        <v>C</v>
      </c>
      <c r="L105" s="90">
        <f>IFERROR(VLOOKUP(STOCKSANLUIS[[#This Row],[CODIGO]],STOCK_STARSOFT[],3,FALSE),0)</f>
        <v>0</v>
      </c>
      <c r="M105" s="90" t="str">
        <f>IF(STOCKSANLUIS[[#This Row],[STOCK ACTUAL]]=STOCKSANLUIS[[#This Row],[STOCK_STARSOFT]],"SIN DIFERENCIA","DIFERENCIA")</f>
        <v>SIN DIFERENCIA</v>
      </c>
    </row>
    <row r="106" spans="1:13" ht="15" hidden="1" customHeight="1" x14ac:dyDescent="0.25">
      <c r="A106" s="144" t="s">
        <v>221</v>
      </c>
      <c r="B106" s="87" t="s">
        <v>222</v>
      </c>
      <c r="C106" s="88">
        <v>0</v>
      </c>
      <c r="D106" s="89" t="s">
        <v>6</v>
      </c>
      <c r="E106" s="90" t="str">
        <f>VLOOKUP(STOCKSANLUIS[[#This Row],[CODIGO]],FAMILIAS[],4,FALSE)</f>
        <v>DANFOSS</v>
      </c>
      <c r="F106" s="90">
        <v>1</v>
      </c>
      <c r="G106" s="90"/>
      <c r="H106" s="90">
        <f>SUMIF(INGRESO_MERCADERIA[CODIGO],STOCKSANLUIS[[#This Row],[CODIGO]],INGRESO_MERCADERIA[INGRESO])</f>
        <v>0</v>
      </c>
      <c r="I106" s="90">
        <f>SUMIF(SALIDA[CODIGO],STOCKSANLUIS[[#This Row],[CODIGO]],SALIDA[CANTIDAD])</f>
        <v>0</v>
      </c>
      <c r="J106" s="90">
        <f>STOCKSANLUIS[[#This Row],[STOCK ALM1]]-STOCKSANLUIS[[#This Row],[SALIDA]]</f>
        <v>0</v>
      </c>
      <c r="K106" s="90" t="str">
        <f>VLOOKUP(STOCKSANLUIS[[#This Row],[CODIGO]],CLASIFICACION[],6,FALSE)</f>
        <v>C</v>
      </c>
      <c r="L106" s="90">
        <f>IFERROR(VLOOKUP(STOCKSANLUIS[[#This Row],[CODIGO]],STOCK_STARSOFT[],3,FALSE),0)</f>
        <v>0</v>
      </c>
      <c r="M106" s="90" t="str">
        <f>IF(STOCKSANLUIS[[#This Row],[STOCK ACTUAL]]=STOCKSANLUIS[[#This Row],[STOCK_STARSOFT]],"SIN DIFERENCIA","DIFERENCIA")</f>
        <v>SIN DIFERENCIA</v>
      </c>
    </row>
    <row r="107" spans="1:13" ht="15" hidden="1" customHeight="1" x14ac:dyDescent="0.25">
      <c r="A107" s="144" t="s">
        <v>287</v>
      </c>
      <c r="B107" s="87" t="s">
        <v>288</v>
      </c>
      <c r="C107" s="88">
        <v>1</v>
      </c>
      <c r="D107" s="89" t="s">
        <v>6</v>
      </c>
      <c r="E107" s="90" t="str">
        <f>VLOOKUP(STOCKSANLUIS[[#This Row],[CODIGO]],FAMILIAS[],4,FALSE)</f>
        <v>BITZER</v>
      </c>
      <c r="F107" s="90">
        <v>1</v>
      </c>
      <c r="G107" s="90" t="s">
        <v>19524</v>
      </c>
      <c r="H107" s="90">
        <f>SUMIF(INGRESO_MERCADERIA[CODIGO],STOCKSANLUIS[[#This Row],[CODIGO]],INGRESO_MERCADERIA[INGRESO])</f>
        <v>1</v>
      </c>
      <c r="I107" s="90">
        <f>SUMIF(SALIDA[CODIGO],STOCKSANLUIS[[#This Row],[CODIGO]],SALIDA[CANTIDAD])</f>
        <v>0</v>
      </c>
      <c r="J107" s="90">
        <f>STOCKSANLUIS[[#This Row],[STOCK ALM1]]-STOCKSANLUIS[[#This Row],[SALIDA]]</f>
        <v>1</v>
      </c>
      <c r="K107" s="90" t="str">
        <f>VLOOKUP(STOCKSANLUIS[[#This Row],[CODIGO]],CLASIFICACION[],6,FALSE)</f>
        <v>C</v>
      </c>
      <c r="L107" s="90">
        <f>IFERROR(VLOOKUP(STOCKSANLUIS[[#This Row],[CODIGO]],STOCK_STARSOFT[],3,FALSE),0)</f>
        <v>1</v>
      </c>
      <c r="M107" s="90" t="str">
        <f>IF(STOCKSANLUIS[[#This Row],[STOCK ACTUAL]]=STOCKSANLUIS[[#This Row],[STOCK_STARSOFT]],"SIN DIFERENCIA","DIFERENCIA")</f>
        <v>SIN DIFERENCIA</v>
      </c>
    </row>
    <row r="108" spans="1:13" ht="15" hidden="1" customHeight="1" x14ac:dyDescent="0.25">
      <c r="A108" s="144" t="s">
        <v>289</v>
      </c>
      <c r="B108" s="87" t="s">
        <v>290</v>
      </c>
      <c r="C108" s="88">
        <v>2</v>
      </c>
      <c r="D108" s="89" t="s">
        <v>6</v>
      </c>
      <c r="E108" s="90" t="str">
        <f>VLOOKUP(STOCKSANLUIS[[#This Row],[CODIGO]],FAMILIAS[],4,FALSE)</f>
        <v>BITZER</v>
      </c>
      <c r="F108" s="90">
        <v>1</v>
      </c>
      <c r="G108" s="90" t="s">
        <v>19524</v>
      </c>
      <c r="H108" s="90">
        <f>SUMIF(INGRESO_MERCADERIA[CODIGO],STOCKSANLUIS[[#This Row],[CODIGO]],INGRESO_MERCADERIA[INGRESO])</f>
        <v>2</v>
      </c>
      <c r="I108" s="90">
        <f>SUMIF(SALIDA[CODIGO],STOCKSANLUIS[[#This Row],[CODIGO]],SALIDA[CANTIDAD])</f>
        <v>0</v>
      </c>
      <c r="J108" s="90">
        <f>STOCKSANLUIS[[#This Row],[STOCK ALM1]]-STOCKSANLUIS[[#This Row],[SALIDA]]</f>
        <v>2</v>
      </c>
      <c r="K108" s="90" t="str">
        <f>VLOOKUP(STOCKSANLUIS[[#This Row],[CODIGO]],CLASIFICACION[],6,FALSE)</f>
        <v>C</v>
      </c>
      <c r="L108" s="90">
        <f>IFERROR(VLOOKUP(STOCKSANLUIS[[#This Row],[CODIGO]],STOCK_STARSOFT[],3,FALSE),0)</f>
        <v>2</v>
      </c>
      <c r="M108" s="90" t="str">
        <f>IF(STOCKSANLUIS[[#This Row],[STOCK ACTUAL]]=STOCKSANLUIS[[#This Row],[STOCK_STARSOFT]],"SIN DIFERENCIA","DIFERENCIA")</f>
        <v>SIN DIFERENCIA</v>
      </c>
    </row>
    <row r="109" spans="1:13" ht="15" hidden="1" customHeight="1" x14ac:dyDescent="0.25">
      <c r="A109" s="144" t="s">
        <v>293</v>
      </c>
      <c r="B109" s="87" t="s">
        <v>294</v>
      </c>
      <c r="C109" s="88">
        <v>2</v>
      </c>
      <c r="D109" s="89" t="s">
        <v>6</v>
      </c>
      <c r="E109" s="90" t="str">
        <f>VLOOKUP(STOCKSANLUIS[[#This Row],[CODIGO]],FAMILIAS[],4,FALSE)</f>
        <v>BITZER</v>
      </c>
      <c r="F109" s="90">
        <v>1</v>
      </c>
      <c r="G109" s="90" t="s">
        <v>19524</v>
      </c>
      <c r="H109" s="90">
        <f>SUMIF(INGRESO_MERCADERIA[CODIGO],STOCKSANLUIS[[#This Row],[CODIGO]],INGRESO_MERCADERIA[INGRESO])</f>
        <v>2</v>
      </c>
      <c r="I109" s="90">
        <f>SUMIF(SALIDA[CODIGO],STOCKSANLUIS[[#This Row],[CODIGO]],SALIDA[CANTIDAD])</f>
        <v>0</v>
      </c>
      <c r="J109" s="90">
        <f>STOCKSANLUIS[[#This Row],[STOCK ALM1]]-STOCKSANLUIS[[#This Row],[SALIDA]]</f>
        <v>2</v>
      </c>
      <c r="K109" s="90" t="str">
        <f>VLOOKUP(STOCKSANLUIS[[#This Row],[CODIGO]],CLASIFICACION[],6,FALSE)</f>
        <v>C</v>
      </c>
      <c r="L109" s="90">
        <f>IFERROR(VLOOKUP(STOCKSANLUIS[[#This Row],[CODIGO]],STOCK_STARSOFT[],3,FALSE),0)</f>
        <v>2</v>
      </c>
      <c r="M109" s="90" t="str">
        <f>IF(STOCKSANLUIS[[#This Row],[STOCK ACTUAL]]=STOCKSANLUIS[[#This Row],[STOCK_STARSOFT]],"SIN DIFERENCIA","DIFERENCIA")</f>
        <v>SIN DIFERENCIA</v>
      </c>
    </row>
    <row r="110" spans="1:13" ht="15" hidden="1" customHeight="1" x14ac:dyDescent="0.25">
      <c r="A110" s="144" t="s">
        <v>295</v>
      </c>
      <c r="B110" s="87" t="s">
        <v>296</v>
      </c>
      <c r="C110" s="88">
        <v>4</v>
      </c>
      <c r="D110" s="89" t="s">
        <v>6</v>
      </c>
      <c r="E110" s="90" t="str">
        <f>VLOOKUP(STOCKSANLUIS[[#This Row],[CODIGO]],FAMILIAS[],4,FALSE)</f>
        <v>BITZER</v>
      </c>
      <c r="F110" s="90">
        <v>1</v>
      </c>
      <c r="G110" s="90" t="s">
        <v>19524</v>
      </c>
      <c r="H110" s="90">
        <f>SUMIF(INGRESO_MERCADERIA[CODIGO],STOCKSANLUIS[[#This Row],[CODIGO]],INGRESO_MERCADERIA[INGRESO])</f>
        <v>4</v>
      </c>
      <c r="I110" s="90">
        <f>SUMIF(SALIDA[CODIGO],STOCKSANLUIS[[#This Row],[CODIGO]],SALIDA[CANTIDAD])</f>
        <v>0</v>
      </c>
      <c r="J110" s="90">
        <f>STOCKSANLUIS[[#This Row],[STOCK ALM1]]-STOCKSANLUIS[[#This Row],[SALIDA]]</f>
        <v>4</v>
      </c>
      <c r="K110" s="90" t="str">
        <f>VLOOKUP(STOCKSANLUIS[[#This Row],[CODIGO]],CLASIFICACION[],6,FALSE)</f>
        <v>C</v>
      </c>
      <c r="L110" s="90">
        <f>IFERROR(VLOOKUP(STOCKSANLUIS[[#This Row],[CODIGO]],STOCK_STARSOFT[],3,FALSE),0)</f>
        <v>4</v>
      </c>
      <c r="M110" s="90" t="str">
        <f>IF(STOCKSANLUIS[[#This Row],[STOCK ACTUAL]]=STOCKSANLUIS[[#This Row],[STOCK_STARSOFT]],"SIN DIFERENCIA","DIFERENCIA")</f>
        <v>SIN DIFERENCIA</v>
      </c>
    </row>
    <row r="111" spans="1:13" ht="15" hidden="1" customHeight="1" x14ac:dyDescent="0.25">
      <c r="A111" s="144" t="s">
        <v>297</v>
      </c>
      <c r="B111" s="87" t="s">
        <v>298</v>
      </c>
      <c r="C111" s="88">
        <v>2</v>
      </c>
      <c r="D111" s="89" t="s">
        <v>6</v>
      </c>
      <c r="E111" s="90" t="str">
        <f>VLOOKUP(STOCKSANLUIS[[#This Row],[CODIGO]],FAMILIAS[],4,FALSE)</f>
        <v>BITZER</v>
      </c>
      <c r="F111" s="90">
        <v>1</v>
      </c>
      <c r="G111" s="90" t="s">
        <v>19524</v>
      </c>
      <c r="H111" s="90">
        <f>SUMIF(INGRESO_MERCADERIA[CODIGO],STOCKSANLUIS[[#This Row],[CODIGO]],INGRESO_MERCADERIA[INGRESO])</f>
        <v>2</v>
      </c>
      <c r="I111" s="90">
        <f>SUMIF(SALIDA[CODIGO],STOCKSANLUIS[[#This Row],[CODIGO]],SALIDA[CANTIDAD])</f>
        <v>0</v>
      </c>
      <c r="J111" s="90">
        <f>STOCKSANLUIS[[#This Row],[STOCK ALM1]]-STOCKSANLUIS[[#This Row],[SALIDA]]</f>
        <v>2</v>
      </c>
      <c r="K111" s="90" t="str">
        <f>VLOOKUP(STOCKSANLUIS[[#This Row],[CODIGO]],CLASIFICACION[],6,FALSE)</f>
        <v>C</v>
      </c>
      <c r="L111" s="90">
        <f>IFERROR(VLOOKUP(STOCKSANLUIS[[#This Row],[CODIGO]],STOCK_STARSOFT[],3,FALSE),0)</f>
        <v>2</v>
      </c>
      <c r="M111" s="90" t="str">
        <f>IF(STOCKSANLUIS[[#This Row],[STOCK ACTUAL]]=STOCKSANLUIS[[#This Row],[STOCK_STARSOFT]],"SIN DIFERENCIA","DIFERENCIA")</f>
        <v>SIN DIFERENCIA</v>
      </c>
    </row>
    <row r="112" spans="1:13" ht="15" hidden="1" customHeight="1" x14ac:dyDescent="0.25">
      <c r="A112" s="144" t="s">
        <v>233</v>
      </c>
      <c r="B112" s="87" t="s">
        <v>234</v>
      </c>
      <c r="C112" s="88">
        <v>0</v>
      </c>
      <c r="D112" s="89" t="s">
        <v>6</v>
      </c>
      <c r="E112" s="90" t="str">
        <f>VLOOKUP(STOCKSANLUIS[[#This Row],[CODIGO]],FAMILIAS[],4,FALSE)</f>
        <v>DANFOSS</v>
      </c>
      <c r="F112" s="90">
        <v>1</v>
      </c>
      <c r="G112" s="90"/>
      <c r="H112" s="90">
        <f>SUMIF(INGRESO_MERCADERIA[CODIGO],STOCKSANLUIS[[#This Row],[CODIGO]],INGRESO_MERCADERIA[INGRESO])</f>
        <v>0</v>
      </c>
      <c r="I112" s="90">
        <f>SUMIF(SALIDA[CODIGO],STOCKSANLUIS[[#This Row],[CODIGO]],SALIDA[CANTIDAD])</f>
        <v>0</v>
      </c>
      <c r="J112" s="90">
        <f>STOCKSANLUIS[[#This Row],[STOCK ALM1]]-STOCKSANLUIS[[#This Row],[SALIDA]]</f>
        <v>0</v>
      </c>
      <c r="K112" s="90" t="str">
        <f>VLOOKUP(STOCKSANLUIS[[#This Row],[CODIGO]],CLASIFICACION[],6,FALSE)</f>
        <v>C</v>
      </c>
      <c r="L112" s="90">
        <f>IFERROR(VLOOKUP(STOCKSANLUIS[[#This Row],[CODIGO]],STOCK_STARSOFT[],3,FALSE),0)</f>
        <v>0</v>
      </c>
      <c r="M112" s="90" t="str">
        <f>IF(STOCKSANLUIS[[#This Row],[STOCK ACTUAL]]=STOCKSANLUIS[[#This Row],[STOCK_STARSOFT]],"SIN DIFERENCIA","DIFERENCIA")</f>
        <v>SIN DIFERENCIA</v>
      </c>
    </row>
    <row r="113" spans="1:13" ht="15" hidden="1" customHeight="1" x14ac:dyDescent="0.25">
      <c r="A113" s="144" t="s">
        <v>553</v>
      </c>
      <c r="B113" s="87" t="s">
        <v>554</v>
      </c>
      <c r="C113" s="88">
        <v>1</v>
      </c>
      <c r="D113" s="89" t="s">
        <v>6</v>
      </c>
      <c r="E113" s="90" t="str">
        <f>VLOOKUP(STOCKSANLUIS[[#This Row],[CODIGO]],FAMILIAS[],4,FALSE)</f>
        <v>BITZER</v>
      </c>
      <c r="F113" s="90">
        <v>1</v>
      </c>
      <c r="G113" s="90" t="s">
        <v>19524</v>
      </c>
      <c r="H113" s="90">
        <f>SUMIF(INGRESO_MERCADERIA[CODIGO],STOCKSANLUIS[[#This Row],[CODIGO]],INGRESO_MERCADERIA[INGRESO])</f>
        <v>1</v>
      </c>
      <c r="I113" s="90">
        <f>SUMIF(SALIDA[CODIGO],STOCKSANLUIS[[#This Row],[CODIGO]],SALIDA[CANTIDAD])</f>
        <v>0</v>
      </c>
      <c r="J113" s="90">
        <f>STOCKSANLUIS[[#This Row],[STOCK ALM1]]-STOCKSANLUIS[[#This Row],[SALIDA]]</f>
        <v>1</v>
      </c>
      <c r="K113" s="90" t="str">
        <f>VLOOKUP(STOCKSANLUIS[[#This Row],[CODIGO]],CLASIFICACION[],6,FALSE)</f>
        <v>C</v>
      </c>
      <c r="L113" s="90">
        <f>IFERROR(VLOOKUP(STOCKSANLUIS[[#This Row],[CODIGO]],STOCK_STARSOFT[],3,FALSE),0)</f>
        <v>1</v>
      </c>
      <c r="M113" s="90" t="str">
        <f>IF(STOCKSANLUIS[[#This Row],[STOCK ACTUAL]]=STOCKSANLUIS[[#This Row],[STOCK_STARSOFT]],"SIN DIFERENCIA","DIFERENCIA")</f>
        <v>SIN DIFERENCIA</v>
      </c>
    </row>
    <row r="114" spans="1:13" ht="15" hidden="1" customHeight="1" x14ac:dyDescent="0.25">
      <c r="A114" s="144" t="s">
        <v>237</v>
      </c>
      <c r="B114" s="87" t="s">
        <v>238</v>
      </c>
      <c r="C114" s="88">
        <v>0</v>
      </c>
      <c r="D114" s="89" t="s">
        <v>6</v>
      </c>
      <c r="E114" s="90" t="str">
        <f>VLOOKUP(STOCKSANLUIS[[#This Row],[CODIGO]],FAMILIAS[],4,FALSE)</f>
        <v>DANFOSS</v>
      </c>
      <c r="F114" s="90">
        <v>1</v>
      </c>
      <c r="G114" s="90"/>
      <c r="H114" s="90">
        <f>SUMIF(INGRESO_MERCADERIA[CODIGO],STOCKSANLUIS[[#This Row],[CODIGO]],INGRESO_MERCADERIA[INGRESO])</f>
        <v>0</v>
      </c>
      <c r="I114" s="90">
        <f>SUMIF(SALIDA[CODIGO],STOCKSANLUIS[[#This Row],[CODIGO]],SALIDA[CANTIDAD])</f>
        <v>0</v>
      </c>
      <c r="J114" s="90">
        <f>STOCKSANLUIS[[#This Row],[STOCK ALM1]]-STOCKSANLUIS[[#This Row],[SALIDA]]</f>
        <v>0</v>
      </c>
      <c r="K114" s="90" t="str">
        <f>VLOOKUP(STOCKSANLUIS[[#This Row],[CODIGO]],CLASIFICACION[],6,FALSE)</f>
        <v>C</v>
      </c>
      <c r="L114" s="90">
        <f>IFERROR(VLOOKUP(STOCKSANLUIS[[#This Row],[CODIGO]],STOCK_STARSOFT[],3,FALSE),0)</f>
        <v>0</v>
      </c>
      <c r="M114" s="90" t="str">
        <f>IF(STOCKSANLUIS[[#This Row],[STOCK ACTUAL]]=STOCKSANLUIS[[#This Row],[STOCK_STARSOFT]],"SIN DIFERENCIA","DIFERENCIA")</f>
        <v>SIN DIFERENCIA</v>
      </c>
    </row>
    <row r="115" spans="1:13" ht="15" hidden="1" customHeight="1" x14ac:dyDescent="0.25">
      <c r="A115" s="144" t="s">
        <v>239</v>
      </c>
      <c r="B115" s="87" t="s">
        <v>240</v>
      </c>
      <c r="C115" s="88">
        <v>0</v>
      </c>
      <c r="D115" s="89" t="s">
        <v>6</v>
      </c>
      <c r="E115" s="90" t="str">
        <f>VLOOKUP(STOCKSANLUIS[[#This Row],[CODIGO]],FAMILIAS[],4,FALSE)</f>
        <v>DANFOSS</v>
      </c>
      <c r="F115" s="90">
        <v>1</v>
      </c>
      <c r="G115" s="90"/>
      <c r="H115" s="90">
        <f>SUMIF(INGRESO_MERCADERIA[CODIGO],STOCKSANLUIS[[#This Row],[CODIGO]],INGRESO_MERCADERIA[INGRESO])</f>
        <v>0</v>
      </c>
      <c r="I115" s="90">
        <f>SUMIF(SALIDA[CODIGO],STOCKSANLUIS[[#This Row],[CODIGO]],SALIDA[CANTIDAD])</f>
        <v>0</v>
      </c>
      <c r="J115" s="90">
        <f>STOCKSANLUIS[[#This Row],[STOCK ALM1]]-STOCKSANLUIS[[#This Row],[SALIDA]]</f>
        <v>0</v>
      </c>
      <c r="K115" s="90" t="str">
        <f>VLOOKUP(STOCKSANLUIS[[#This Row],[CODIGO]],CLASIFICACION[],6,FALSE)</f>
        <v>C</v>
      </c>
      <c r="L115" s="90">
        <f>IFERROR(VLOOKUP(STOCKSANLUIS[[#This Row],[CODIGO]],STOCK_STARSOFT[],3,FALSE),0)</f>
        <v>0</v>
      </c>
      <c r="M115" s="90" t="str">
        <f>IF(STOCKSANLUIS[[#This Row],[STOCK ACTUAL]]=STOCKSANLUIS[[#This Row],[STOCK_STARSOFT]],"SIN DIFERENCIA","DIFERENCIA")</f>
        <v>SIN DIFERENCIA</v>
      </c>
    </row>
    <row r="116" spans="1:13" ht="15" hidden="1" customHeight="1" x14ac:dyDescent="0.25">
      <c r="A116" s="144" t="s">
        <v>241</v>
      </c>
      <c r="B116" s="87" t="s">
        <v>242</v>
      </c>
      <c r="C116" s="88">
        <v>0</v>
      </c>
      <c r="D116" s="89" t="s">
        <v>6</v>
      </c>
      <c r="E116" s="90" t="str">
        <f>VLOOKUP(STOCKSANLUIS[[#This Row],[CODIGO]],FAMILIAS[],4,FALSE)</f>
        <v>DANFOSS</v>
      </c>
      <c r="F116" s="90">
        <v>1</v>
      </c>
      <c r="G116" s="90"/>
      <c r="H116" s="90">
        <f>SUMIF(INGRESO_MERCADERIA[CODIGO],STOCKSANLUIS[[#This Row],[CODIGO]],INGRESO_MERCADERIA[INGRESO])</f>
        <v>0</v>
      </c>
      <c r="I116" s="90">
        <f>SUMIF(SALIDA[CODIGO],STOCKSANLUIS[[#This Row],[CODIGO]],SALIDA[CANTIDAD])</f>
        <v>0</v>
      </c>
      <c r="J116" s="90">
        <f>STOCKSANLUIS[[#This Row],[STOCK ALM1]]-STOCKSANLUIS[[#This Row],[SALIDA]]</f>
        <v>0</v>
      </c>
      <c r="K116" s="90" t="str">
        <f>VLOOKUP(STOCKSANLUIS[[#This Row],[CODIGO]],CLASIFICACION[],6,FALSE)</f>
        <v>C</v>
      </c>
      <c r="L116" s="90">
        <f>IFERROR(VLOOKUP(STOCKSANLUIS[[#This Row],[CODIGO]],STOCK_STARSOFT[],3,FALSE),0)</f>
        <v>0</v>
      </c>
      <c r="M116" s="90" t="str">
        <f>IF(STOCKSANLUIS[[#This Row],[STOCK ACTUAL]]=STOCKSANLUIS[[#This Row],[STOCK_STARSOFT]],"SIN DIFERENCIA","DIFERENCIA")</f>
        <v>SIN DIFERENCIA</v>
      </c>
    </row>
    <row r="117" spans="1:13" ht="15" hidden="1" customHeight="1" x14ac:dyDescent="0.25">
      <c r="A117" s="144" t="s">
        <v>243</v>
      </c>
      <c r="B117" s="87" t="s">
        <v>244</v>
      </c>
      <c r="C117" s="88">
        <v>0</v>
      </c>
      <c r="D117" s="89" t="s">
        <v>6</v>
      </c>
      <c r="E117" s="90" t="str">
        <f>VLOOKUP(STOCKSANLUIS[[#This Row],[CODIGO]],FAMILIAS[],4,FALSE)</f>
        <v>DANFOSS</v>
      </c>
      <c r="F117" s="90">
        <v>1</v>
      </c>
      <c r="G117" s="90"/>
      <c r="H117" s="90">
        <f>SUMIF(INGRESO_MERCADERIA[CODIGO],STOCKSANLUIS[[#This Row],[CODIGO]],INGRESO_MERCADERIA[INGRESO])</f>
        <v>0</v>
      </c>
      <c r="I117" s="90">
        <f>SUMIF(SALIDA[CODIGO],STOCKSANLUIS[[#This Row],[CODIGO]],SALIDA[CANTIDAD])</f>
        <v>0</v>
      </c>
      <c r="J117" s="90">
        <f>STOCKSANLUIS[[#This Row],[STOCK ALM1]]-STOCKSANLUIS[[#This Row],[SALIDA]]</f>
        <v>0</v>
      </c>
      <c r="K117" s="90" t="str">
        <f>VLOOKUP(STOCKSANLUIS[[#This Row],[CODIGO]],CLASIFICACION[],6,FALSE)</f>
        <v>C</v>
      </c>
      <c r="L117" s="90">
        <f>IFERROR(VLOOKUP(STOCKSANLUIS[[#This Row],[CODIGO]],STOCK_STARSOFT[],3,FALSE),0)</f>
        <v>0</v>
      </c>
      <c r="M117" s="90" t="str">
        <f>IF(STOCKSANLUIS[[#This Row],[STOCK ACTUAL]]=STOCKSANLUIS[[#This Row],[STOCK_STARSOFT]],"SIN DIFERENCIA","DIFERENCIA")</f>
        <v>SIN DIFERENCIA</v>
      </c>
    </row>
    <row r="118" spans="1:13" ht="15" hidden="1" customHeight="1" x14ac:dyDescent="0.25">
      <c r="A118" s="144" t="s">
        <v>245</v>
      </c>
      <c r="B118" s="87" t="s">
        <v>246</v>
      </c>
      <c r="C118" s="88">
        <v>0</v>
      </c>
      <c r="D118" s="89" t="s">
        <v>6</v>
      </c>
      <c r="E118" s="90" t="str">
        <f>VLOOKUP(STOCKSANLUIS[[#This Row],[CODIGO]],FAMILIAS[],4,FALSE)</f>
        <v>DANFOSS</v>
      </c>
      <c r="F118" s="90">
        <v>1</v>
      </c>
      <c r="G118" s="90"/>
      <c r="H118" s="90">
        <f>SUMIF(INGRESO_MERCADERIA[CODIGO],STOCKSANLUIS[[#This Row],[CODIGO]],INGRESO_MERCADERIA[INGRESO])</f>
        <v>0</v>
      </c>
      <c r="I118" s="90">
        <f>SUMIF(SALIDA[CODIGO],STOCKSANLUIS[[#This Row],[CODIGO]],SALIDA[CANTIDAD])</f>
        <v>0</v>
      </c>
      <c r="J118" s="90">
        <f>STOCKSANLUIS[[#This Row],[STOCK ALM1]]-STOCKSANLUIS[[#This Row],[SALIDA]]</f>
        <v>0</v>
      </c>
      <c r="K118" s="90" t="str">
        <f>VLOOKUP(STOCKSANLUIS[[#This Row],[CODIGO]],CLASIFICACION[],6,FALSE)</f>
        <v>C</v>
      </c>
      <c r="L118" s="90">
        <f>IFERROR(VLOOKUP(STOCKSANLUIS[[#This Row],[CODIGO]],STOCK_STARSOFT[],3,FALSE),0)</f>
        <v>0</v>
      </c>
      <c r="M118" s="90" t="str">
        <f>IF(STOCKSANLUIS[[#This Row],[STOCK ACTUAL]]=STOCKSANLUIS[[#This Row],[STOCK_STARSOFT]],"SIN DIFERENCIA","DIFERENCIA")</f>
        <v>SIN DIFERENCIA</v>
      </c>
    </row>
    <row r="119" spans="1:13" ht="15" hidden="1" customHeight="1" x14ac:dyDescent="0.25">
      <c r="A119" s="144" t="s">
        <v>247</v>
      </c>
      <c r="B119" s="87" t="s">
        <v>248</v>
      </c>
      <c r="C119" s="88">
        <v>0</v>
      </c>
      <c r="D119" s="89" t="s">
        <v>6</v>
      </c>
      <c r="E119" s="90" t="str">
        <f>VLOOKUP(STOCKSANLUIS[[#This Row],[CODIGO]],FAMILIAS[],4,FALSE)</f>
        <v>DANFOSS</v>
      </c>
      <c r="F119" s="90">
        <v>1</v>
      </c>
      <c r="G119" s="90"/>
      <c r="H119" s="90">
        <f>SUMIF(INGRESO_MERCADERIA[CODIGO],STOCKSANLUIS[[#This Row],[CODIGO]],INGRESO_MERCADERIA[INGRESO])</f>
        <v>0</v>
      </c>
      <c r="I119" s="90">
        <f>SUMIF(SALIDA[CODIGO],STOCKSANLUIS[[#This Row],[CODIGO]],SALIDA[CANTIDAD])</f>
        <v>0</v>
      </c>
      <c r="J119" s="90">
        <f>STOCKSANLUIS[[#This Row],[STOCK ALM1]]-STOCKSANLUIS[[#This Row],[SALIDA]]</f>
        <v>0</v>
      </c>
      <c r="K119" s="90" t="str">
        <f>VLOOKUP(STOCKSANLUIS[[#This Row],[CODIGO]],CLASIFICACION[],6,FALSE)</f>
        <v>C</v>
      </c>
      <c r="L119" s="90">
        <f>IFERROR(VLOOKUP(STOCKSANLUIS[[#This Row],[CODIGO]],STOCK_STARSOFT[],3,FALSE),0)</f>
        <v>0</v>
      </c>
      <c r="M119" s="90" t="str">
        <f>IF(STOCKSANLUIS[[#This Row],[STOCK ACTUAL]]=STOCKSANLUIS[[#This Row],[STOCK_STARSOFT]],"SIN DIFERENCIA","DIFERENCIA")</f>
        <v>SIN DIFERENCIA</v>
      </c>
    </row>
    <row r="120" spans="1:13" ht="15" hidden="1" customHeight="1" x14ac:dyDescent="0.25">
      <c r="A120" s="144" t="s">
        <v>559</v>
      </c>
      <c r="B120" s="87" t="s">
        <v>560</v>
      </c>
      <c r="C120" s="88">
        <v>1</v>
      </c>
      <c r="D120" s="89" t="s">
        <v>6</v>
      </c>
      <c r="E120" s="90" t="str">
        <f>VLOOKUP(STOCKSANLUIS[[#This Row],[CODIGO]],FAMILIAS[],4,FALSE)</f>
        <v>BITZER</v>
      </c>
      <c r="F120" s="90">
        <v>1</v>
      </c>
      <c r="G120" s="90" t="s">
        <v>19524</v>
      </c>
      <c r="H120" s="90">
        <f>SUMIF(INGRESO_MERCADERIA[CODIGO],STOCKSANLUIS[[#This Row],[CODIGO]],INGRESO_MERCADERIA[INGRESO])</f>
        <v>1</v>
      </c>
      <c r="I120" s="90">
        <f>SUMIF(SALIDA[CODIGO],STOCKSANLUIS[[#This Row],[CODIGO]],SALIDA[CANTIDAD])</f>
        <v>0</v>
      </c>
      <c r="J120" s="90">
        <f>STOCKSANLUIS[[#This Row],[STOCK ALM1]]-STOCKSANLUIS[[#This Row],[SALIDA]]</f>
        <v>1</v>
      </c>
      <c r="K120" s="90" t="str">
        <f>VLOOKUP(STOCKSANLUIS[[#This Row],[CODIGO]],CLASIFICACION[],6,FALSE)</f>
        <v>C</v>
      </c>
      <c r="L120" s="90">
        <f>IFERROR(VLOOKUP(STOCKSANLUIS[[#This Row],[CODIGO]],STOCK_STARSOFT[],3,FALSE),0)</f>
        <v>1</v>
      </c>
      <c r="M120" s="90" t="str">
        <f>IF(STOCKSANLUIS[[#This Row],[STOCK ACTUAL]]=STOCKSANLUIS[[#This Row],[STOCK_STARSOFT]],"SIN DIFERENCIA","DIFERENCIA")</f>
        <v>SIN DIFERENCIA</v>
      </c>
    </row>
    <row r="121" spans="1:13" ht="15" hidden="1" customHeight="1" x14ac:dyDescent="0.25">
      <c r="A121" s="144" t="s">
        <v>251</v>
      </c>
      <c r="B121" s="87" t="s">
        <v>252</v>
      </c>
      <c r="C121" s="88">
        <v>0</v>
      </c>
      <c r="D121" s="89" t="s">
        <v>6</v>
      </c>
      <c r="E121" s="90" t="str">
        <f>VLOOKUP(STOCKSANLUIS[[#This Row],[CODIGO]],FAMILIAS[],4,FALSE)</f>
        <v>DANFOSS</v>
      </c>
      <c r="F121" s="90">
        <v>1</v>
      </c>
      <c r="G121" s="90"/>
      <c r="H121" s="90">
        <f>SUMIF(INGRESO_MERCADERIA[CODIGO],STOCKSANLUIS[[#This Row],[CODIGO]],INGRESO_MERCADERIA[INGRESO])</f>
        <v>0</v>
      </c>
      <c r="I121" s="90">
        <f>SUMIF(SALIDA[CODIGO],STOCKSANLUIS[[#This Row],[CODIGO]],SALIDA[CANTIDAD])</f>
        <v>0</v>
      </c>
      <c r="J121" s="90">
        <f>STOCKSANLUIS[[#This Row],[STOCK ALM1]]-STOCKSANLUIS[[#This Row],[SALIDA]]</f>
        <v>0</v>
      </c>
      <c r="K121" s="90" t="str">
        <f>VLOOKUP(STOCKSANLUIS[[#This Row],[CODIGO]],CLASIFICACION[],6,FALSE)</f>
        <v>C</v>
      </c>
      <c r="L121" s="90">
        <f>IFERROR(VLOOKUP(STOCKSANLUIS[[#This Row],[CODIGO]],STOCK_STARSOFT[],3,FALSE),0)</f>
        <v>0</v>
      </c>
      <c r="M121" s="90" t="str">
        <f>IF(STOCKSANLUIS[[#This Row],[STOCK ACTUAL]]=STOCKSANLUIS[[#This Row],[STOCK_STARSOFT]],"SIN DIFERENCIA","DIFERENCIA")</f>
        <v>SIN DIFERENCIA</v>
      </c>
    </row>
    <row r="122" spans="1:13" ht="15" hidden="1" customHeight="1" x14ac:dyDescent="0.25">
      <c r="A122" s="144" t="s">
        <v>253</v>
      </c>
      <c r="B122" s="87" t="s">
        <v>254</v>
      </c>
      <c r="C122" s="88">
        <v>0</v>
      </c>
      <c r="D122" s="89" t="s">
        <v>6</v>
      </c>
      <c r="E122" s="90" t="str">
        <f>VLOOKUP(STOCKSANLUIS[[#This Row],[CODIGO]],FAMILIAS[],4,FALSE)</f>
        <v>DANFOSS</v>
      </c>
      <c r="F122" s="90">
        <v>1</v>
      </c>
      <c r="G122" s="90"/>
      <c r="H122" s="90">
        <f>SUMIF(INGRESO_MERCADERIA[CODIGO],STOCKSANLUIS[[#This Row],[CODIGO]],INGRESO_MERCADERIA[INGRESO])</f>
        <v>0</v>
      </c>
      <c r="I122" s="90">
        <f>SUMIF(SALIDA[CODIGO],STOCKSANLUIS[[#This Row],[CODIGO]],SALIDA[CANTIDAD])</f>
        <v>0</v>
      </c>
      <c r="J122" s="90">
        <f>STOCKSANLUIS[[#This Row],[STOCK ALM1]]-STOCKSANLUIS[[#This Row],[SALIDA]]</f>
        <v>0</v>
      </c>
      <c r="K122" s="90" t="str">
        <f>VLOOKUP(STOCKSANLUIS[[#This Row],[CODIGO]],CLASIFICACION[],6,FALSE)</f>
        <v>C</v>
      </c>
      <c r="L122" s="90">
        <f>IFERROR(VLOOKUP(STOCKSANLUIS[[#This Row],[CODIGO]],STOCK_STARSOFT[],3,FALSE),0)</f>
        <v>0</v>
      </c>
      <c r="M122" s="90" t="str">
        <f>IF(STOCKSANLUIS[[#This Row],[STOCK ACTUAL]]=STOCKSANLUIS[[#This Row],[STOCK_STARSOFT]],"SIN DIFERENCIA","DIFERENCIA")</f>
        <v>SIN DIFERENCIA</v>
      </c>
    </row>
    <row r="123" spans="1:13" ht="15" hidden="1" customHeight="1" x14ac:dyDescent="0.25">
      <c r="A123" s="144" t="s">
        <v>255</v>
      </c>
      <c r="B123" s="87" t="s">
        <v>256</v>
      </c>
      <c r="C123" s="88">
        <v>0</v>
      </c>
      <c r="D123" s="89" t="s">
        <v>6</v>
      </c>
      <c r="E123" s="90" t="str">
        <f>VLOOKUP(STOCKSANLUIS[[#This Row],[CODIGO]],FAMILIAS[],4,FALSE)</f>
        <v>DANFOSS</v>
      </c>
      <c r="F123" s="90">
        <v>1</v>
      </c>
      <c r="G123" s="90"/>
      <c r="H123" s="90">
        <f>SUMIF(INGRESO_MERCADERIA[CODIGO],STOCKSANLUIS[[#This Row],[CODIGO]],INGRESO_MERCADERIA[INGRESO])</f>
        <v>0</v>
      </c>
      <c r="I123" s="90">
        <f>SUMIF(SALIDA[CODIGO],STOCKSANLUIS[[#This Row],[CODIGO]],SALIDA[CANTIDAD])</f>
        <v>0</v>
      </c>
      <c r="J123" s="90">
        <f>STOCKSANLUIS[[#This Row],[STOCK ALM1]]-STOCKSANLUIS[[#This Row],[SALIDA]]</f>
        <v>0</v>
      </c>
      <c r="K123" s="90" t="str">
        <f>VLOOKUP(STOCKSANLUIS[[#This Row],[CODIGO]],CLASIFICACION[],6,FALSE)</f>
        <v>C</v>
      </c>
      <c r="L123" s="90">
        <f>IFERROR(VLOOKUP(STOCKSANLUIS[[#This Row],[CODIGO]],STOCK_STARSOFT[],3,FALSE),0)</f>
        <v>0</v>
      </c>
      <c r="M123" s="90" t="str">
        <f>IF(STOCKSANLUIS[[#This Row],[STOCK ACTUAL]]=STOCKSANLUIS[[#This Row],[STOCK_STARSOFT]],"SIN DIFERENCIA","DIFERENCIA")</f>
        <v>SIN DIFERENCIA</v>
      </c>
    </row>
    <row r="124" spans="1:13" ht="15" hidden="1" customHeight="1" x14ac:dyDescent="0.25">
      <c r="A124" s="144" t="s">
        <v>257</v>
      </c>
      <c r="B124" s="87" t="s">
        <v>258</v>
      </c>
      <c r="C124" s="88">
        <v>0</v>
      </c>
      <c r="D124" s="89" t="s">
        <v>6</v>
      </c>
      <c r="E124" s="90" t="str">
        <f>VLOOKUP(STOCKSANLUIS[[#This Row],[CODIGO]],FAMILIAS[],4,FALSE)</f>
        <v>ES ROBBINS</v>
      </c>
      <c r="F124" s="90">
        <v>1</v>
      </c>
      <c r="G124" s="90"/>
      <c r="H124" s="90">
        <f>SUMIF(INGRESO_MERCADERIA[CODIGO],STOCKSANLUIS[[#This Row],[CODIGO]],INGRESO_MERCADERIA[INGRESO])</f>
        <v>0</v>
      </c>
      <c r="I124" s="90">
        <f>SUMIF(SALIDA[CODIGO],STOCKSANLUIS[[#This Row],[CODIGO]],SALIDA[CANTIDAD])</f>
        <v>0</v>
      </c>
      <c r="J124" s="90">
        <f>STOCKSANLUIS[[#This Row],[STOCK ALM1]]-STOCKSANLUIS[[#This Row],[SALIDA]]</f>
        <v>0</v>
      </c>
      <c r="K124" s="90" t="str">
        <f>VLOOKUP(STOCKSANLUIS[[#This Row],[CODIGO]],CLASIFICACION[],6,FALSE)</f>
        <v>C</v>
      </c>
      <c r="L124" s="90">
        <f>IFERROR(VLOOKUP(STOCKSANLUIS[[#This Row],[CODIGO]],STOCK_STARSOFT[],3,FALSE),0)</f>
        <v>0</v>
      </c>
      <c r="M124" s="90" t="str">
        <f>IF(STOCKSANLUIS[[#This Row],[STOCK ACTUAL]]=STOCKSANLUIS[[#This Row],[STOCK_STARSOFT]],"SIN DIFERENCIA","DIFERENCIA")</f>
        <v>SIN DIFERENCIA</v>
      </c>
    </row>
    <row r="125" spans="1:13" ht="15" hidden="1" customHeight="1" x14ac:dyDescent="0.25">
      <c r="A125" s="144" t="s">
        <v>261</v>
      </c>
      <c r="B125" s="87" t="s">
        <v>262</v>
      </c>
      <c r="C125" s="88">
        <v>0</v>
      </c>
      <c r="D125" s="89" t="s">
        <v>6</v>
      </c>
      <c r="E125" s="90" t="str">
        <f>VLOOKUP(STOCKSANLUIS[[#This Row],[CODIGO]],FAMILIAS[],4,FALSE)</f>
        <v>BITZER</v>
      </c>
      <c r="F125" s="90">
        <v>1</v>
      </c>
      <c r="G125" s="90"/>
      <c r="H125" s="90">
        <f>SUMIF(INGRESO_MERCADERIA[CODIGO],STOCKSANLUIS[[#This Row],[CODIGO]],INGRESO_MERCADERIA[INGRESO])</f>
        <v>0</v>
      </c>
      <c r="I125" s="90">
        <f>SUMIF(SALIDA[CODIGO],STOCKSANLUIS[[#This Row],[CODIGO]],SALIDA[CANTIDAD])</f>
        <v>0</v>
      </c>
      <c r="J125" s="90">
        <f>STOCKSANLUIS[[#This Row],[STOCK ALM1]]-STOCKSANLUIS[[#This Row],[SALIDA]]</f>
        <v>0</v>
      </c>
      <c r="K125" s="90" t="str">
        <f>VLOOKUP(STOCKSANLUIS[[#This Row],[CODIGO]],CLASIFICACION[],6,FALSE)</f>
        <v>C</v>
      </c>
      <c r="L125" s="90">
        <f>IFERROR(VLOOKUP(STOCKSANLUIS[[#This Row],[CODIGO]],STOCK_STARSOFT[],3,FALSE),0)</f>
        <v>0</v>
      </c>
      <c r="M125" s="90" t="str">
        <f>IF(STOCKSANLUIS[[#This Row],[STOCK ACTUAL]]=STOCKSANLUIS[[#This Row],[STOCK_STARSOFT]],"SIN DIFERENCIA","DIFERENCIA")</f>
        <v>SIN DIFERENCIA</v>
      </c>
    </row>
    <row r="126" spans="1:13" ht="15" hidden="1" customHeight="1" x14ac:dyDescent="0.25">
      <c r="A126" s="144" t="s">
        <v>263</v>
      </c>
      <c r="B126" s="87" t="s">
        <v>264</v>
      </c>
      <c r="C126" s="88">
        <v>0</v>
      </c>
      <c r="D126" s="89" t="s">
        <v>6</v>
      </c>
      <c r="E126" s="90" t="str">
        <f>VLOOKUP(STOCKSANLUIS[[#This Row],[CODIGO]],FAMILIAS[],4,FALSE)</f>
        <v>BITZER</v>
      </c>
      <c r="F126" s="90">
        <v>1</v>
      </c>
      <c r="G126" s="90"/>
      <c r="H126" s="90">
        <f>SUMIF(INGRESO_MERCADERIA[CODIGO],STOCKSANLUIS[[#This Row],[CODIGO]],INGRESO_MERCADERIA[INGRESO])</f>
        <v>0</v>
      </c>
      <c r="I126" s="90">
        <f>SUMIF(SALIDA[CODIGO],STOCKSANLUIS[[#This Row],[CODIGO]],SALIDA[CANTIDAD])</f>
        <v>0</v>
      </c>
      <c r="J126" s="90">
        <f>STOCKSANLUIS[[#This Row],[STOCK ALM1]]-STOCKSANLUIS[[#This Row],[SALIDA]]</f>
        <v>0</v>
      </c>
      <c r="K126" s="90" t="str">
        <f>VLOOKUP(STOCKSANLUIS[[#This Row],[CODIGO]],CLASIFICACION[],6,FALSE)</f>
        <v>C</v>
      </c>
      <c r="L126" s="90">
        <f>IFERROR(VLOOKUP(STOCKSANLUIS[[#This Row],[CODIGO]],STOCK_STARSOFT[],3,FALSE),0)</f>
        <v>0</v>
      </c>
      <c r="M126" s="90" t="str">
        <f>IF(STOCKSANLUIS[[#This Row],[STOCK ACTUAL]]=STOCKSANLUIS[[#This Row],[STOCK_STARSOFT]],"SIN DIFERENCIA","DIFERENCIA")</f>
        <v>SIN DIFERENCIA</v>
      </c>
    </row>
    <row r="127" spans="1:13" ht="15" hidden="1" customHeight="1" x14ac:dyDescent="0.25">
      <c r="A127" s="144" t="s">
        <v>567</v>
      </c>
      <c r="B127" s="87" t="s">
        <v>568</v>
      </c>
      <c r="C127" s="88">
        <v>2</v>
      </c>
      <c r="D127" s="89" t="s">
        <v>6</v>
      </c>
      <c r="E127" s="90" t="str">
        <f>VLOOKUP(STOCKSANLUIS[[#This Row],[CODIGO]],FAMILIAS[],4,FALSE)</f>
        <v>BITZER</v>
      </c>
      <c r="F127" s="90">
        <v>1</v>
      </c>
      <c r="G127" s="90" t="s">
        <v>19524</v>
      </c>
      <c r="H127" s="90">
        <f>SUMIF(INGRESO_MERCADERIA[CODIGO],STOCKSANLUIS[[#This Row],[CODIGO]],INGRESO_MERCADERIA[INGRESO])</f>
        <v>2</v>
      </c>
      <c r="I127" s="90">
        <f>SUMIF(SALIDA[CODIGO],STOCKSANLUIS[[#This Row],[CODIGO]],SALIDA[CANTIDAD])</f>
        <v>0</v>
      </c>
      <c r="J127" s="90">
        <f>STOCKSANLUIS[[#This Row],[STOCK ALM1]]-STOCKSANLUIS[[#This Row],[SALIDA]]</f>
        <v>2</v>
      </c>
      <c r="K127" s="90" t="str">
        <f>VLOOKUP(STOCKSANLUIS[[#This Row],[CODIGO]],CLASIFICACION[],6,FALSE)</f>
        <v>C</v>
      </c>
      <c r="L127" s="90">
        <f>IFERROR(VLOOKUP(STOCKSANLUIS[[#This Row],[CODIGO]],STOCK_STARSOFT[],3,FALSE),0)</f>
        <v>2</v>
      </c>
      <c r="M127" s="90" t="str">
        <f>IF(STOCKSANLUIS[[#This Row],[STOCK ACTUAL]]=STOCKSANLUIS[[#This Row],[STOCK_STARSOFT]],"SIN DIFERENCIA","DIFERENCIA")</f>
        <v>SIN DIFERENCIA</v>
      </c>
    </row>
    <row r="128" spans="1:13" hidden="1" x14ac:dyDescent="0.25">
      <c r="A128" s="144" t="s">
        <v>2252</v>
      </c>
      <c r="B128" s="87" t="s">
        <v>2253</v>
      </c>
      <c r="C128" s="88">
        <v>4</v>
      </c>
      <c r="D128" s="89" t="s">
        <v>6</v>
      </c>
      <c r="E128" s="90" t="str">
        <f>VLOOKUP(STOCKSANLUIS[[#This Row],[CODIGO]],FAMILIAS[],4,FALSE)</f>
        <v>CAFF</v>
      </c>
      <c r="F128" s="90">
        <v>1</v>
      </c>
      <c r="G128" s="90" t="s">
        <v>19524</v>
      </c>
      <c r="H128" s="90">
        <f>SUMIF(INGRESO_MERCADERIA[CODIGO],STOCKSANLUIS[[#This Row],[CODIGO]],INGRESO_MERCADERIA[INGRESO])</f>
        <v>4</v>
      </c>
      <c r="I128" s="90">
        <f>SUMIF(SALIDA[CODIGO],STOCKSANLUIS[[#This Row],[CODIGO]],SALIDA[CANTIDAD])</f>
        <v>2</v>
      </c>
      <c r="J128" s="90">
        <f>STOCKSANLUIS[[#This Row],[STOCK ALM1]]-STOCKSANLUIS[[#This Row],[SALIDA]]</f>
        <v>2</v>
      </c>
      <c r="K128" s="90" t="str">
        <f>VLOOKUP(STOCKSANLUIS[[#This Row],[CODIGO]],CLASIFICACION[],6,FALSE)</f>
        <v>C</v>
      </c>
      <c r="L128" s="90">
        <f>IFERROR(VLOOKUP(STOCKSANLUIS[[#This Row],[CODIGO]],STOCK_STARSOFT[],3,FALSE),0)</f>
        <v>2</v>
      </c>
      <c r="M128" s="90" t="str">
        <f>IF(STOCKSANLUIS[[#This Row],[STOCK ACTUAL]]=STOCKSANLUIS[[#This Row],[STOCK_STARSOFT]],"SIN DIFERENCIA","DIFERENCIA")</f>
        <v>SIN DIFERENCIA</v>
      </c>
    </row>
    <row r="129" spans="1:13" ht="15" hidden="1" customHeight="1" x14ac:dyDescent="0.25">
      <c r="A129" s="144" t="s">
        <v>269</v>
      </c>
      <c r="B129" s="87" t="s">
        <v>270</v>
      </c>
      <c r="C129" s="88">
        <v>0</v>
      </c>
      <c r="D129" s="89" t="s">
        <v>6</v>
      </c>
      <c r="E129" s="90" t="str">
        <f>VLOOKUP(STOCKSANLUIS[[#This Row],[CODIGO]],FAMILIAS[],4,FALSE)</f>
        <v>BITZER</v>
      </c>
      <c r="F129" s="90">
        <v>1</v>
      </c>
      <c r="G129" s="90"/>
      <c r="H129" s="90">
        <f>SUMIF(INGRESO_MERCADERIA[CODIGO],STOCKSANLUIS[[#This Row],[CODIGO]],INGRESO_MERCADERIA[INGRESO])</f>
        <v>0</v>
      </c>
      <c r="I129" s="90">
        <f>SUMIF(SALIDA[CODIGO],STOCKSANLUIS[[#This Row],[CODIGO]],SALIDA[CANTIDAD])</f>
        <v>0</v>
      </c>
      <c r="J129" s="90">
        <f>STOCKSANLUIS[[#This Row],[STOCK ALM1]]-STOCKSANLUIS[[#This Row],[SALIDA]]</f>
        <v>0</v>
      </c>
      <c r="K129" s="90" t="str">
        <f>VLOOKUP(STOCKSANLUIS[[#This Row],[CODIGO]],CLASIFICACION[],6,FALSE)</f>
        <v>C</v>
      </c>
      <c r="L129" s="90">
        <f>IFERROR(VLOOKUP(STOCKSANLUIS[[#This Row],[CODIGO]],STOCK_STARSOFT[],3,FALSE),0)</f>
        <v>0</v>
      </c>
      <c r="M129" s="90" t="str">
        <f>IF(STOCKSANLUIS[[#This Row],[STOCK ACTUAL]]=STOCKSANLUIS[[#This Row],[STOCK_STARSOFT]],"SIN DIFERENCIA","DIFERENCIA")</f>
        <v>SIN DIFERENCIA</v>
      </c>
    </row>
    <row r="130" spans="1:13" ht="15" hidden="1" customHeight="1" x14ac:dyDescent="0.25">
      <c r="A130" s="144" t="s">
        <v>2276</v>
      </c>
      <c r="B130" s="87" t="s">
        <v>2277</v>
      </c>
      <c r="C130" s="88">
        <v>4</v>
      </c>
      <c r="D130" s="89" t="s">
        <v>6</v>
      </c>
      <c r="E130" s="90" t="str">
        <f>VLOOKUP(STOCKSANLUIS[[#This Row],[CODIGO]],FAMILIAS[],4,FALSE)</f>
        <v>CAFF</v>
      </c>
      <c r="F130" s="90">
        <v>1</v>
      </c>
      <c r="G130" s="90" t="s">
        <v>19524</v>
      </c>
      <c r="H130" s="90">
        <f>SUMIF(INGRESO_MERCADERIA[CODIGO],STOCKSANLUIS[[#This Row],[CODIGO]],INGRESO_MERCADERIA[INGRESO])</f>
        <v>4</v>
      </c>
      <c r="I130" s="90">
        <f>SUMIF(SALIDA[CODIGO],STOCKSANLUIS[[#This Row],[CODIGO]],SALIDA[CANTIDAD])</f>
        <v>1</v>
      </c>
      <c r="J130" s="90">
        <f>STOCKSANLUIS[[#This Row],[STOCK ALM1]]-STOCKSANLUIS[[#This Row],[SALIDA]]</f>
        <v>3</v>
      </c>
      <c r="K130" s="90" t="str">
        <f>VLOOKUP(STOCKSANLUIS[[#This Row],[CODIGO]],CLASIFICACION[],6,FALSE)</f>
        <v>C</v>
      </c>
      <c r="L130" s="90">
        <f>IFERROR(VLOOKUP(STOCKSANLUIS[[#This Row],[CODIGO]],STOCK_STARSOFT[],3,FALSE),0)</f>
        <v>3</v>
      </c>
      <c r="M130" s="90" t="str">
        <f>IF(STOCKSANLUIS[[#This Row],[STOCK ACTUAL]]=STOCKSANLUIS[[#This Row],[STOCK_STARSOFT]],"SIN DIFERENCIA","DIFERENCIA")</f>
        <v>SIN DIFERENCIA</v>
      </c>
    </row>
    <row r="131" spans="1:13" ht="15" hidden="1" customHeight="1" x14ac:dyDescent="0.25">
      <c r="A131" s="144" t="s">
        <v>3080</v>
      </c>
      <c r="B131" s="87" t="s">
        <v>3081</v>
      </c>
      <c r="C131" s="88">
        <v>94</v>
      </c>
      <c r="D131" s="89" t="s">
        <v>6</v>
      </c>
      <c r="E131" s="90" t="str">
        <f>VLOOKUP(STOCKSANLUIS[[#This Row],[CODIGO]],FAMILIAS[],4,FALSE)</f>
        <v>CAFF</v>
      </c>
      <c r="F131" s="90">
        <v>1</v>
      </c>
      <c r="G131" s="90" t="s">
        <v>19524</v>
      </c>
      <c r="H131" s="90">
        <f>SUMIF(INGRESO_MERCADERIA[CODIGO],STOCKSANLUIS[[#This Row],[CODIGO]],INGRESO_MERCADERIA[INGRESO])</f>
        <v>94</v>
      </c>
      <c r="I131" s="90">
        <f>SUMIF(SALIDA[CODIGO],STOCKSANLUIS[[#This Row],[CODIGO]],SALIDA[CANTIDAD])</f>
        <v>0</v>
      </c>
      <c r="J131" s="90">
        <f>STOCKSANLUIS[[#This Row],[STOCK ALM1]]-STOCKSANLUIS[[#This Row],[SALIDA]]</f>
        <v>94</v>
      </c>
      <c r="K131" s="90" t="str">
        <f>VLOOKUP(STOCKSANLUIS[[#This Row],[CODIGO]],CLASIFICACION[],6,FALSE)</f>
        <v>C</v>
      </c>
      <c r="L131" s="90">
        <f>IFERROR(VLOOKUP(STOCKSANLUIS[[#This Row],[CODIGO]],STOCK_STARSOFT[],3,FALSE),0)</f>
        <v>94</v>
      </c>
      <c r="M131" s="90" t="str">
        <f>IF(STOCKSANLUIS[[#This Row],[STOCK ACTUAL]]=STOCKSANLUIS[[#This Row],[STOCK_STARSOFT]],"SIN DIFERENCIA","DIFERENCIA")</f>
        <v>SIN DIFERENCIA</v>
      </c>
    </row>
    <row r="132" spans="1:13" ht="15" hidden="1" customHeight="1" x14ac:dyDescent="0.25">
      <c r="A132" s="144" t="s">
        <v>2250</v>
      </c>
      <c r="B132" s="87" t="s">
        <v>2251</v>
      </c>
      <c r="C132" s="88">
        <v>4</v>
      </c>
      <c r="D132" s="89" t="s">
        <v>6</v>
      </c>
      <c r="E132" s="90" t="str">
        <f>VLOOKUP(STOCKSANLUIS[[#This Row],[CODIGO]],FAMILIAS[],4,FALSE)</f>
        <v>CAFF</v>
      </c>
      <c r="F132" s="90">
        <v>1</v>
      </c>
      <c r="G132" s="90" t="s">
        <v>19524</v>
      </c>
      <c r="H132" s="90">
        <f>SUMIF(INGRESO_MERCADERIA[CODIGO],STOCKSANLUIS[[#This Row],[CODIGO]],INGRESO_MERCADERIA[INGRESO])</f>
        <v>4</v>
      </c>
      <c r="I132" s="90">
        <f>SUMIF(SALIDA[CODIGO],STOCKSANLUIS[[#This Row],[CODIGO]],SALIDA[CANTIDAD])</f>
        <v>2</v>
      </c>
      <c r="J132" s="90">
        <f>STOCKSANLUIS[[#This Row],[STOCK ALM1]]-STOCKSANLUIS[[#This Row],[SALIDA]]</f>
        <v>2</v>
      </c>
      <c r="K132" s="90" t="str">
        <f>VLOOKUP(STOCKSANLUIS[[#This Row],[CODIGO]],CLASIFICACION[],6,FALSE)</f>
        <v>C</v>
      </c>
      <c r="L132" s="90">
        <f>IFERROR(VLOOKUP(STOCKSANLUIS[[#This Row],[CODIGO]],STOCK_STARSOFT[],3,FALSE),0)</f>
        <v>2</v>
      </c>
      <c r="M132" s="90" t="str">
        <f>IF(STOCKSANLUIS[[#This Row],[STOCK ACTUAL]]=STOCKSANLUIS[[#This Row],[STOCK_STARSOFT]],"SIN DIFERENCIA","DIFERENCIA")</f>
        <v>SIN DIFERENCIA</v>
      </c>
    </row>
    <row r="133" spans="1:13" ht="15" hidden="1" customHeight="1" x14ac:dyDescent="0.25">
      <c r="A133" s="144" t="s">
        <v>2559</v>
      </c>
      <c r="B133" s="87" t="s">
        <v>2560</v>
      </c>
      <c r="C133" s="88">
        <v>1</v>
      </c>
      <c r="D133" s="89" t="s">
        <v>6</v>
      </c>
      <c r="E133" s="90" t="str">
        <f>VLOOKUP(STOCKSANLUIS[[#This Row],[CODIGO]],FAMILIAS[],4,FALSE)</f>
        <v>CAFF</v>
      </c>
      <c r="F133" s="90">
        <v>1</v>
      </c>
      <c r="G133" s="90" t="s">
        <v>19524</v>
      </c>
      <c r="H133" s="90">
        <f>SUMIF(INGRESO_MERCADERIA[CODIGO],STOCKSANLUIS[[#This Row],[CODIGO]],INGRESO_MERCADERIA[INGRESO])</f>
        <v>1</v>
      </c>
      <c r="I133" s="90">
        <f>SUMIF(SALIDA[CODIGO],STOCKSANLUIS[[#This Row],[CODIGO]],SALIDA[CANTIDAD])</f>
        <v>1</v>
      </c>
      <c r="J133" s="90">
        <f>STOCKSANLUIS[[#This Row],[STOCK ALM1]]-STOCKSANLUIS[[#This Row],[SALIDA]]</f>
        <v>0</v>
      </c>
      <c r="K133" s="90" t="str">
        <f>VLOOKUP(STOCKSANLUIS[[#This Row],[CODIGO]],CLASIFICACION[],6,FALSE)</f>
        <v>C</v>
      </c>
      <c r="L133" s="90">
        <f>IFERROR(VLOOKUP(STOCKSANLUIS[[#This Row],[CODIGO]],STOCK_STARSOFT[],3,FALSE),0)</f>
        <v>0</v>
      </c>
      <c r="M133" s="90" t="str">
        <f>IF(STOCKSANLUIS[[#This Row],[STOCK ACTUAL]]=STOCKSANLUIS[[#This Row],[STOCK_STARSOFT]],"SIN DIFERENCIA","DIFERENCIA")</f>
        <v>SIN DIFERENCIA</v>
      </c>
    </row>
    <row r="134" spans="1:13" ht="15" hidden="1" customHeight="1" x14ac:dyDescent="0.25">
      <c r="A134" s="144" t="s">
        <v>279</v>
      </c>
      <c r="B134" s="87" t="s">
        <v>280</v>
      </c>
      <c r="C134" s="88">
        <v>0</v>
      </c>
      <c r="D134" s="89" t="s">
        <v>6</v>
      </c>
      <c r="E134" s="90" t="str">
        <f>VLOOKUP(STOCKSANLUIS[[#This Row],[CODIGO]],FAMILIAS[],4,FALSE)</f>
        <v>BITZER</v>
      </c>
      <c r="F134" s="90">
        <v>1</v>
      </c>
      <c r="G134" s="90"/>
      <c r="H134" s="90">
        <f>SUMIF(INGRESO_MERCADERIA[CODIGO],STOCKSANLUIS[[#This Row],[CODIGO]],INGRESO_MERCADERIA[INGRESO])</f>
        <v>0</v>
      </c>
      <c r="I134" s="90">
        <f>SUMIF(SALIDA[CODIGO],STOCKSANLUIS[[#This Row],[CODIGO]],SALIDA[CANTIDAD])</f>
        <v>0</v>
      </c>
      <c r="J134" s="90">
        <f>STOCKSANLUIS[[#This Row],[STOCK ALM1]]-STOCKSANLUIS[[#This Row],[SALIDA]]</f>
        <v>0</v>
      </c>
      <c r="K134" s="90" t="str">
        <f>VLOOKUP(STOCKSANLUIS[[#This Row],[CODIGO]],CLASIFICACION[],6,FALSE)</f>
        <v>C</v>
      </c>
      <c r="L134" s="90">
        <f>IFERROR(VLOOKUP(STOCKSANLUIS[[#This Row],[CODIGO]],STOCK_STARSOFT[],3,FALSE),0)</f>
        <v>0</v>
      </c>
      <c r="M134" s="90" t="str">
        <f>IF(STOCKSANLUIS[[#This Row],[STOCK ACTUAL]]=STOCKSANLUIS[[#This Row],[STOCK_STARSOFT]],"SIN DIFERENCIA","DIFERENCIA")</f>
        <v>SIN DIFERENCIA</v>
      </c>
    </row>
    <row r="135" spans="1:13" ht="15" hidden="1" customHeight="1" x14ac:dyDescent="0.25">
      <c r="A135" s="144" t="s">
        <v>2665</v>
      </c>
      <c r="B135" s="87" t="s">
        <v>2666</v>
      </c>
      <c r="C135" s="88">
        <v>4</v>
      </c>
      <c r="D135" s="89" t="s">
        <v>6</v>
      </c>
      <c r="E135" s="90" t="str">
        <f>VLOOKUP(STOCKSANLUIS[[#This Row],[CODIGO]],FAMILIAS[],4,FALSE)</f>
        <v>CAFF</v>
      </c>
      <c r="F135" s="90">
        <v>1</v>
      </c>
      <c r="G135" s="90" t="s">
        <v>19524</v>
      </c>
      <c r="H135" s="90">
        <f>SUMIF(INGRESO_MERCADERIA[CODIGO],STOCKSANLUIS[[#This Row],[CODIGO]],INGRESO_MERCADERIA[INGRESO])</f>
        <v>4</v>
      </c>
      <c r="I135" s="90">
        <f>SUMIF(SALIDA[CODIGO],STOCKSANLUIS[[#This Row],[CODIGO]],SALIDA[CANTIDAD])</f>
        <v>4</v>
      </c>
      <c r="J135" s="90">
        <f>STOCKSANLUIS[[#This Row],[STOCK ALM1]]-STOCKSANLUIS[[#This Row],[SALIDA]]</f>
        <v>0</v>
      </c>
      <c r="K135" s="90" t="str">
        <f>VLOOKUP(STOCKSANLUIS[[#This Row],[CODIGO]],CLASIFICACION[],6,FALSE)</f>
        <v>C</v>
      </c>
      <c r="L135" s="90">
        <f>IFERROR(VLOOKUP(STOCKSANLUIS[[#This Row],[CODIGO]],STOCK_STARSOFT[],3,FALSE),0)</f>
        <v>0</v>
      </c>
      <c r="M135" s="90" t="str">
        <f>IF(STOCKSANLUIS[[#This Row],[STOCK ACTUAL]]=STOCKSANLUIS[[#This Row],[STOCK_STARSOFT]],"SIN DIFERENCIA","DIFERENCIA")</f>
        <v>SIN DIFERENCIA</v>
      </c>
    </row>
    <row r="136" spans="1:13" ht="15" hidden="1" customHeight="1" x14ac:dyDescent="0.25">
      <c r="A136" s="144" t="s">
        <v>2667</v>
      </c>
      <c r="B136" s="87" t="s">
        <v>2668</v>
      </c>
      <c r="C136" s="88">
        <v>20</v>
      </c>
      <c r="D136" s="89" t="s">
        <v>6</v>
      </c>
      <c r="E136" s="90" t="str">
        <f>VLOOKUP(STOCKSANLUIS[[#This Row],[CODIGO]],FAMILIAS[],4,FALSE)</f>
        <v>CAFF</v>
      </c>
      <c r="F136" s="90">
        <v>1</v>
      </c>
      <c r="G136" s="90" t="s">
        <v>19524</v>
      </c>
      <c r="H136" s="90">
        <f>SUMIF(INGRESO_MERCADERIA[CODIGO],STOCKSANLUIS[[#This Row],[CODIGO]],INGRESO_MERCADERIA[INGRESO])</f>
        <v>118</v>
      </c>
      <c r="I136" s="90">
        <f>SUMIF(SALIDA[CODIGO],STOCKSANLUIS[[#This Row],[CODIGO]],SALIDA[CANTIDAD])</f>
        <v>116</v>
      </c>
      <c r="J136" s="90">
        <f>STOCKSANLUIS[[#This Row],[STOCK ALM1]]-STOCKSANLUIS[[#This Row],[SALIDA]]</f>
        <v>2</v>
      </c>
      <c r="K136" s="90" t="str">
        <f>VLOOKUP(STOCKSANLUIS[[#This Row],[CODIGO]],CLASIFICACION[],6,FALSE)</f>
        <v>C</v>
      </c>
      <c r="L136" s="90">
        <f>IFERROR(VLOOKUP(STOCKSANLUIS[[#This Row],[CODIGO]],STOCK_STARSOFT[],3,FALSE),0)</f>
        <v>2</v>
      </c>
      <c r="M136" s="90" t="str">
        <f>IF(STOCKSANLUIS[[#This Row],[STOCK ACTUAL]]=STOCKSANLUIS[[#This Row],[STOCK_STARSOFT]],"SIN DIFERENCIA","DIFERENCIA")</f>
        <v>SIN DIFERENCIA</v>
      </c>
    </row>
    <row r="137" spans="1:13" ht="15" hidden="1" customHeight="1" x14ac:dyDescent="0.25">
      <c r="A137" s="144" t="s">
        <v>3078</v>
      </c>
      <c r="B137" s="87" t="s">
        <v>3079</v>
      </c>
      <c r="C137" s="88">
        <v>5</v>
      </c>
      <c r="D137" s="89" t="s">
        <v>6</v>
      </c>
      <c r="E137" s="90" t="str">
        <f>VLOOKUP(STOCKSANLUIS[[#This Row],[CODIGO]],FAMILIAS[],4,FALSE)</f>
        <v>CAFF</v>
      </c>
      <c r="F137" s="90">
        <v>1</v>
      </c>
      <c r="G137" s="90" t="s">
        <v>19524</v>
      </c>
      <c r="H137" s="90">
        <f>SUMIF(INGRESO_MERCADERIA[CODIGO],STOCKSANLUIS[[#This Row],[CODIGO]],INGRESO_MERCADERIA[INGRESO])</f>
        <v>30</v>
      </c>
      <c r="I137" s="90">
        <f>SUMIF(SALIDA[CODIGO],STOCKSANLUIS[[#This Row],[CODIGO]],SALIDA[CANTIDAD])</f>
        <v>22</v>
      </c>
      <c r="J137" s="90">
        <f>STOCKSANLUIS[[#This Row],[STOCK ALM1]]-STOCKSANLUIS[[#This Row],[SALIDA]]</f>
        <v>8</v>
      </c>
      <c r="K137" s="90" t="str">
        <f>VLOOKUP(STOCKSANLUIS[[#This Row],[CODIGO]],CLASIFICACION[],6,FALSE)</f>
        <v>C</v>
      </c>
      <c r="L137" s="90">
        <f>IFERROR(VLOOKUP(STOCKSANLUIS[[#This Row],[CODIGO]],STOCK_STARSOFT[],3,FALSE),0)</f>
        <v>8</v>
      </c>
      <c r="M137" s="90" t="str">
        <f>IF(STOCKSANLUIS[[#This Row],[STOCK ACTUAL]]=STOCKSANLUIS[[#This Row],[STOCK_STARSOFT]],"SIN DIFERENCIA","DIFERENCIA")</f>
        <v>SIN DIFERENCIA</v>
      </c>
    </row>
    <row r="138" spans="1:13" ht="15" hidden="1" customHeight="1" x14ac:dyDescent="0.25">
      <c r="A138" s="144" t="s">
        <v>2232</v>
      </c>
      <c r="B138" s="108" t="s">
        <v>2233</v>
      </c>
      <c r="C138" s="88">
        <v>2</v>
      </c>
      <c r="D138" s="89" t="s">
        <v>6</v>
      </c>
      <c r="E138" s="90" t="str">
        <f>VLOOKUP(STOCKSANLUIS[[#This Row],[CODIGO]],FAMILIAS[],4,FALSE)</f>
        <v>CAFF</v>
      </c>
      <c r="F138" s="90">
        <v>1</v>
      </c>
      <c r="G138" s="90" t="s">
        <v>19525</v>
      </c>
      <c r="H138" s="90">
        <f>SUMIF(INGRESO_MERCADERIA[CODIGO],STOCKSANLUIS[[#This Row],[CODIGO]],INGRESO_MERCADERIA[INGRESO])</f>
        <v>4</v>
      </c>
      <c r="I138" s="90">
        <f>SUMIF(SALIDA[CODIGO],STOCKSANLUIS[[#This Row],[CODIGO]],SALIDA[CANTIDAD])</f>
        <v>2</v>
      </c>
      <c r="J138" s="90">
        <f>STOCKSANLUIS[[#This Row],[STOCK ALM1]]-STOCKSANLUIS[[#This Row],[SALIDA]]</f>
        <v>2</v>
      </c>
      <c r="K138" s="90" t="str">
        <f>VLOOKUP(STOCKSANLUIS[[#This Row],[CODIGO]],CLASIFICACION[],6,FALSE)</f>
        <v>B</v>
      </c>
      <c r="L138" s="90">
        <f>IFERROR(VLOOKUP(STOCKSANLUIS[[#This Row],[CODIGO]],STOCK_STARSOFT[],3,FALSE),0)</f>
        <v>2</v>
      </c>
      <c r="M138" s="90" t="str">
        <f>IF(STOCKSANLUIS[[#This Row],[STOCK ACTUAL]]=STOCKSANLUIS[[#This Row],[STOCK_STARSOFT]],"SIN DIFERENCIA","DIFERENCIA")</f>
        <v>SIN DIFERENCIA</v>
      </c>
    </row>
    <row r="139" spans="1:13" ht="15" hidden="1" customHeight="1" x14ac:dyDescent="0.25">
      <c r="A139" s="144" t="s">
        <v>291</v>
      </c>
      <c r="B139" s="87" t="s">
        <v>292</v>
      </c>
      <c r="C139" s="88">
        <v>0</v>
      </c>
      <c r="D139" s="89" t="s">
        <v>6</v>
      </c>
      <c r="E139" s="90" t="str">
        <f>VLOOKUP(STOCKSANLUIS[[#This Row],[CODIGO]],FAMILIAS[],4,FALSE)</f>
        <v>BITZER</v>
      </c>
      <c r="F139" s="90">
        <v>1</v>
      </c>
      <c r="G139" s="90"/>
      <c r="H139" s="90">
        <f>SUMIF(INGRESO_MERCADERIA[CODIGO],STOCKSANLUIS[[#This Row],[CODIGO]],INGRESO_MERCADERIA[INGRESO])</f>
        <v>0</v>
      </c>
      <c r="I139" s="90">
        <f>SUMIF(SALIDA[CODIGO],STOCKSANLUIS[[#This Row],[CODIGO]],SALIDA[CANTIDAD])</f>
        <v>0</v>
      </c>
      <c r="J139" s="90">
        <f>STOCKSANLUIS[[#This Row],[STOCK ALM1]]-STOCKSANLUIS[[#This Row],[SALIDA]]</f>
        <v>0</v>
      </c>
      <c r="K139" s="90" t="str">
        <f>VLOOKUP(STOCKSANLUIS[[#This Row],[CODIGO]],CLASIFICACION[],6,FALSE)</f>
        <v>C</v>
      </c>
      <c r="L139" s="90">
        <f>IFERROR(VLOOKUP(STOCKSANLUIS[[#This Row],[CODIGO]],STOCK_STARSOFT[],3,FALSE),0)</f>
        <v>0</v>
      </c>
      <c r="M139" s="90" t="str">
        <f>IF(STOCKSANLUIS[[#This Row],[STOCK ACTUAL]]=STOCKSANLUIS[[#This Row],[STOCK_STARSOFT]],"SIN DIFERENCIA","DIFERENCIA")</f>
        <v>SIN DIFERENCIA</v>
      </c>
    </row>
    <row r="140" spans="1:13" ht="15" hidden="1" customHeight="1" x14ac:dyDescent="0.25">
      <c r="A140" s="144" t="s">
        <v>3945</v>
      </c>
      <c r="B140" s="87" t="s">
        <v>3946</v>
      </c>
      <c r="C140" s="88">
        <v>1</v>
      </c>
      <c r="D140" s="89" t="s">
        <v>6</v>
      </c>
      <c r="E140" s="90" t="str">
        <f>VLOOKUP(STOCKSANLUIS[[#This Row],[CODIGO]],FAMILIAS[],4,FALSE)</f>
        <v>CIAC</v>
      </c>
      <c r="F140" s="90">
        <v>1</v>
      </c>
      <c r="G140" s="90" t="s">
        <v>19524</v>
      </c>
      <c r="H140" s="90">
        <f>SUMIF(INGRESO_MERCADERIA[CODIGO],STOCKSANLUIS[[#This Row],[CODIGO]],INGRESO_MERCADERIA[INGRESO])</f>
        <v>1</v>
      </c>
      <c r="I140" s="90">
        <f>SUMIF(SALIDA[CODIGO],STOCKSANLUIS[[#This Row],[CODIGO]],SALIDA[CANTIDAD])</f>
        <v>0</v>
      </c>
      <c r="J140" s="90">
        <f>STOCKSANLUIS[[#This Row],[STOCK ALM1]]-STOCKSANLUIS[[#This Row],[SALIDA]]</f>
        <v>1</v>
      </c>
      <c r="K140" s="90" t="str">
        <f>VLOOKUP(STOCKSANLUIS[[#This Row],[CODIGO]],CLASIFICACION[],6,FALSE)</f>
        <v>C</v>
      </c>
      <c r="L140" s="90">
        <f>IFERROR(VLOOKUP(STOCKSANLUIS[[#This Row],[CODIGO]],STOCK_STARSOFT[],3,FALSE),0)</f>
        <v>1</v>
      </c>
      <c r="M140" s="90" t="str">
        <f>IF(STOCKSANLUIS[[#This Row],[STOCK ACTUAL]]=STOCKSANLUIS[[#This Row],[STOCK_STARSOFT]],"SIN DIFERENCIA","DIFERENCIA")</f>
        <v>SIN DIFERENCIA</v>
      </c>
    </row>
    <row r="141" spans="1:13" ht="15" hidden="1" customHeight="1" x14ac:dyDescent="0.25">
      <c r="A141" s="144" t="s">
        <v>2268</v>
      </c>
      <c r="B141" s="87" t="s">
        <v>2269</v>
      </c>
      <c r="C141" s="88">
        <v>0</v>
      </c>
      <c r="D141" s="89" t="s">
        <v>6</v>
      </c>
      <c r="E141" s="90" t="str">
        <f>VLOOKUP(STOCKSANLUIS[[#This Row],[CODIGO]],FAMILIAS[],4,FALSE)</f>
        <v>CAFF</v>
      </c>
      <c r="F141" s="90">
        <v>1</v>
      </c>
      <c r="G141" s="90" t="s">
        <v>19524</v>
      </c>
      <c r="H141" s="90">
        <f>SUMIF(INGRESO_MERCADERIA[CODIGO],STOCKSANLUIS[[#This Row],[CODIGO]],INGRESO_MERCADERIA[INGRESO])</f>
        <v>5</v>
      </c>
      <c r="I141" s="90">
        <f>SUMIF(SALIDA[CODIGO],STOCKSANLUIS[[#This Row],[CODIGO]],SALIDA[CANTIDAD])</f>
        <v>4</v>
      </c>
      <c r="J141" s="90">
        <f>STOCKSANLUIS[[#This Row],[STOCK ALM1]]-STOCKSANLUIS[[#This Row],[SALIDA]]</f>
        <v>1</v>
      </c>
      <c r="K141" s="90" t="str">
        <f>VLOOKUP(STOCKSANLUIS[[#This Row],[CODIGO]],CLASIFICACION[],6,FALSE)</f>
        <v>C</v>
      </c>
      <c r="L141" s="90">
        <f>IFERROR(VLOOKUP(STOCKSANLUIS[[#This Row],[CODIGO]],STOCK_STARSOFT[],3,FALSE),0)</f>
        <v>1</v>
      </c>
      <c r="M141" s="90" t="str">
        <f>IF(STOCKSANLUIS[[#This Row],[STOCK ACTUAL]]=STOCKSANLUIS[[#This Row],[STOCK_STARSOFT]],"SIN DIFERENCIA","DIFERENCIA")</f>
        <v>SIN DIFERENCIA</v>
      </c>
    </row>
    <row r="142" spans="1:13" hidden="1" x14ac:dyDescent="0.25">
      <c r="A142" s="144" t="s">
        <v>299</v>
      </c>
      <c r="B142" s="87" t="s">
        <v>300</v>
      </c>
      <c r="C142" s="88">
        <v>0</v>
      </c>
      <c r="D142" s="89" t="s">
        <v>6</v>
      </c>
      <c r="E142" s="90" t="str">
        <f>VLOOKUP(STOCKSANLUIS[[#This Row],[CODIGO]],FAMILIAS[],4,FALSE)</f>
        <v>ELKHART</v>
      </c>
      <c r="F142" s="90">
        <v>1</v>
      </c>
      <c r="G142" s="90"/>
      <c r="H142" s="90">
        <f>SUMIF(INGRESO_MERCADERIA[CODIGO],STOCKSANLUIS[[#This Row],[CODIGO]],INGRESO_MERCADERIA[INGRESO])</f>
        <v>0</v>
      </c>
      <c r="I142" s="90">
        <f>SUMIF(SALIDA[CODIGO],STOCKSANLUIS[[#This Row],[CODIGO]],SALIDA[CANTIDAD])</f>
        <v>0</v>
      </c>
      <c r="J142" s="90">
        <f>STOCKSANLUIS[[#This Row],[STOCK ALM1]]-STOCKSANLUIS[[#This Row],[SALIDA]]</f>
        <v>0</v>
      </c>
      <c r="K142" s="90" t="str">
        <f>VLOOKUP(STOCKSANLUIS[[#This Row],[CODIGO]],CLASIFICACION[],6,FALSE)</f>
        <v>C</v>
      </c>
      <c r="L142" s="90">
        <f>IFERROR(VLOOKUP(STOCKSANLUIS[[#This Row],[CODIGO]],STOCK_STARSOFT[],3,FALSE),0)</f>
        <v>0</v>
      </c>
      <c r="M142" s="90" t="str">
        <f>IF(STOCKSANLUIS[[#This Row],[STOCK ACTUAL]]=STOCKSANLUIS[[#This Row],[STOCK_STARSOFT]],"SIN DIFERENCIA","DIFERENCIA")</f>
        <v>SIN DIFERENCIA</v>
      </c>
    </row>
    <row r="143" spans="1:13" ht="15" hidden="1" customHeight="1" x14ac:dyDescent="0.25">
      <c r="A143" s="144" t="s">
        <v>301</v>
      </c>
      <c r="B143" s="87" t="s">
        <v>302</v>
      </c>
      <c r="C143" s="88">
        <v>2</v>
      </c>
      <c r="D143" s="89" t="s">
        <v>6</v>
      </c>
      <c r="E143" s="90" t="str">
        <f>VLOOKUP(STOCKSANLUIS[[#This Row],[CODIGO]],FAMILIAS[],4,FALSE)</f>
        <v>ELKHART</v>
      </c>
      <c r="F143" s="90">
        <v>1</v>
      </c>
      <c r="G143" s="90" t="s">
        <v>19526</v>
      </c>
      <c r="H143" s="90">
        <f>SUMIF(INGRESO_MERCADERIA[CODIGO],STOCKSANLUIS[[#This Row],[CODIGO]],INGRESO_MERCADERIA[INGRESO])</f>
        <v>2</v>
      </c>
      <c r="I143" s="90">
        <f>SUMIF(SALIDA[CODIGO],STOCKSANLUIS[[#This Row],[CODIGO]],SALIDA[CANTIDAD])</f>
        <v>2</v>
      </c>
      <c r="J143" s="90">
        <f>STOCKSANLUIS[[#This Row],[STOCK ALM1]]-STOCKSANLUIS[[#This Row],[SALIDA]]</f>
        <v>0</v>
      </c>
      <c r="K143" s="90" t="str">
        <f>VLOOKUP(STOCKSANLUIS[[#This Row],[CODIGO]],CLASIFICACION[],6,FALSE)</f>
        <v>C</v>
      </c>
      <c r="L143" s="90">
        <f>IFERROR(VLOOKUP(STOCKSANLUIS[[#This Row],[CODIGO]],STOCK_STARSOFT[],3,FALSE),0)</f>
        <v>0</v>
      </c>
      <c r="M143" s="90" t="str">
        <f>IF(STOCKSANLUIS[[#This Row],[STOCK ACTUAL]]=STOCKSANLUIS[[#This Row],[STOCK_STARSOFT]],"SIN DIFERENCIA","DIFERENCIA")</f>
        <v>SIN DIFERENCIA</v>
      </c>
    </row>
    <row r="144" spans="1:13" ht="15" hidden="1" customHeight="1" x14ac:dyDescent="0.25">
      <c r="A144" s="144" t="s">
        <v>303</v>
      </c>
      <c r="B144" s="87" t="s">
        <v>304</v>
      </c>
      <c r="C144" s="88">
        <v>0</v>
      </c>
      <c r="D144" s="89" t="s">
        <v>6</v>
      </c>
      <c r="E144" s="90" t="str">
        <f>VLOOKUP(STOCKSANLUIS[[#This Row],[CODIGO]],FAMILIAS[],4,FALSE)</f>
        <v>GALPA</v>
      </c>
      <c r="F144" s="90">
        <v>1</v>
      </c>
      <c r="G144" s="90"/>
      <c r="H144" s="90">
        <f>SUMIF(INGRESO_MERCADERIA[CODIGO],STOCKSANLUIS[[#This Row],[CODIGO]],INGRESO_MERCADERIA[INGRESO])</f>
        <v>0</v>
      </c>
      <c r="I144" s="90">
        <f>SUMIF(SALIDA[CODIGO],STOCKSANLUIS[[#This Row],[CODIGO]],SALIDA[CANTIDAD])</f>
        <v>0</v>
      </c>
      <c r="J144" s="90">
        <f>STOCKSANLUIS[[#This Row],[STOCK ALM1]]-STOCKSANLUIS[[#This Row],[SALIDA]]</f>
        <v>0</v>
      </c>
      <c r="K144" s="90" t="str">
        <f>VLOOKUP(STOCKSANLUIS[[#This Row],[CODIGO]],CLASIFICACION[],6,FALSE)</f>
        <v>C</v>
      </c>
      <c r="L144" s="90">
        <f>IFERROR(VLOOKUP(STOCKSANLUIS[[#This Row],[CODIGO]],STOCK_STARSOFT[],3,FALSE),0)</f>
        <v>0</v>
      </c>
      <c r="M144" s="90" t="str">
        <f>IF(STOCKSANLUIS[[#This Row],[STOCK ACTUAL]]=STOCKSANLUIS[[#This Row],[STOCK_STARSOFT]],"SIN DIFERENCIA","DIFERENCIA")</f>
        <v>SIN DIFERENCIA</v>
      </c>
    </row>
    <row r="145" spans="1:13" hidden="1" x14ac:dyDescent="0.25">
      <c r="A145" s="91" t="s">
        <v>2719</v>
      </c>
      <c r="B145" s="87" t="s">
        <v>1070</v>
      </c>
      <c r="C145" s="88">
        <v>6</v>
      </c>
      <c r="D145" s="89" t="s">
        <v>6</v>
      </c>
      <c r="E145" s="90" t="str">
        <f>VLOOKUP(STOCKSANLUIS[[#This Row],[CODIGO]],FAMILIAS[],4,FALSE)</f>
        <v>BVA</v>
      </c>
      <c r="F145" s="90">
        <v>1</v>
      </c>
      <c r="G145" s="90" t="s">
        <v>19526</v>
      </c>
      <c r="H145" s="90">
        <f>SUMIF(INGRESO_MERCADERIA[CODIGO],STOCKSANLUIS[[#This Row],[CODIGO]],INGRESO_MERCADERIA[INGRESO])</f>
        <v>142</v>
      </c>
      <c r="I145" s="90">
        <f>SUMIF(SALIDA[CODIGO],STOCKSANLUIS[[#This Row],[CODIGO]],SALIDA[CANTIDAD])</f>
        <v>116</v>
      </c>
      <c r="J145" s="90">
        <f>STOCKSANLUIS[[#This Row],[STOCK ALM1]]-STOCKSANLUIS[[#This Row],[SALIDA]]</f>
        <v>26</v>
      </c>
      <c r="K145" s="90" t="str">
        <f>VLOOKUP(STOCKSANLUIS[[#This Row],[CODIGO]],CLASIFICACION[],6,FALSE)</f>
        <v>B</v>
      </c>
      <c r="L145" s="90">
        <f>IFERROR(VLOOKUP(STOCKSANLUIS[[#This Row],[CODIGO]],STOCK_STARSOFT[],3,FALSE),0)</f>
        <v>26</v>
      </c>
      <c r="M145" s="90" t="str">
        <f>IF(STOCKSANLUIS[[#This Row],[STOCK ACTUAL]]=STOCKSANLUIS[[#This Row],[STOCK_STARSOFT]],"SIN DIFERENCIA","DIFERENCIA")</f>
        <v>SIN DIFERENCIA</v>
      </c>
    </row>
    <row r="146" spans="1:13" ht="15" hidden="1" customHeight="1" x14ac:dyDescent="0.25">
      <c r="A146" s="144" t="s">
        <v>2028</v>
      </c>
      <c r="B146" s="87" t="s">
        <v>2029</v>
      </c>
      <c r="C146" s="88">
        <v>6</v>
      </c>
      <c r="D146" s="89" t="s">
        <v>6</v>
      </c>
      <c r="E146" s="90" t="str">
        <f>VLOOKUP(STOCKSANLUIS[[#This Row],[CODIGO]],FAMILIAS[],4,FALSE)</f>
        <v>BVA</v>
      </c>
      <c r="F146" s="90">
        <v>1</v>
      </c>
      <c r="G146" s="90" t="s">
        <v>19526</v>
      </c>
      <c r="H146" s="90">
        <f>SUMIF(INGRESO_MERCADERIA[CODIGO],STOCKSANLUIS[[#This Row],[CODIGO]],INGRESO_MERCADERIA[INGRESO])</f>
        <v>22</v>
      </c>
      <c r="I146" s="90">
        <f>SUMIF(SALIDA[CODIGO],STOCKSANLUIS[[#This Row],[CODIGO]],SALIDA[CANTIDAD])</f>
        <v>11</v>
      </c>
      <c r="J146" s="90">
        <f>STOCKSANLUIS[[#This Row],[STOCK ALM1]]-STOCKSANLUIS[[#This Row],[SALIDA]]</f>
        <v>11</v>
      </c>
      <c r="K146" s="90" t="str">
        <f>VLOOKUP(STOCKSANLUIS[[#This Row],[CODIGO]],CLASIFICACION[],6,FALSE)</f>
        <v>B</v>
      </c>
      <c r="L146" s="90">
        <f>IFERROR(VLOOKUP(STOCKSANLUIS[[#This Row],[CODIGO]],STOCK_STARSOFT[],3,FALSE),0)</f>
        <v>11</v>
      </c>
      <c r="M146" s="90" t="str">
        <f>IF(STOCKSANLUIS[[#This Row],[STOCK ACTUAL]]=STOCKSANLUIS[[#This Row],[STOCK_STARSOFT]],"SIN DIFERENCIA","DIFERENCIA")</f>
        <v>SIN DIFERENCIA</v>
      </c>
    </row>
    <row r="147" spans="1:13" ht="15" hidden="1" customHeight="1" x14ac:dyDescent="0.25">
      <c r="A147" s="144" t="s">
        <v>309</v>
      </c>
      <c r="B147" s="87" t="s">
        <v>310</v>
      </c>
      <c r="C147" s="88">
        <v>0</v>
      </c>
      <c r="D147" s="89" t="s">
        <v>6</v>
      </c>
      <c r="E147" s="90" t="str">
        <f>VLOOKUP(STOCKSANLUIS[[#This Row],[CODIGO]],FAMILIAS[],4,FALSE)</f>
        <v>ELKHART</v>
      </c>
      <c r="F147" s="90">
        <v>1</v>
      </c>
      <c r="G147" s="90"/>
      <c r="H147" s="90">
        <f>SUMIF(INGRESO_MERCADERIA[CODIGO],STOCKSANLUIS[[#This Row],[CODIGO]],INGRESO_MERCADERIA[INGRESO])</f>
        <v>0</v>
      </c>
      <c r="I147" s="90">
        <f>SUMIF(SALIDA[CODIGO],STOCKSANLUIS[[#This Row],[CODIGO]],SALIDA[CANTIDAD])</f>
        <v>0</v>
      </c>
      <c r="J147" s="90">
        <f>STOCKSANLUIS[[#This Row],[STOCK ALM1]]-STOCKSANLUIS[[#This Row],[SALIDA]]</f>
        <v>0</v>
      </c>
      <c r="K147" s="90" t="str">
        <f>VLOOKUP(STOCKSANLUIS[[#This Row],[CODIGO]],CLASIFICACION[],6,FALSE)</f>
        <v>C</v>
      </c>
      <c r="L147" s="90">
        <f>IFERROR(VLOOKUP(STOCKSANLUIS[[#This Row],[CODIGO]],STOCK_STARSOFT[],3,FALSE),0)</f>
        <v>0</v>
      </c>
      <c r="M147" s="90" t="str">
        <f>IF(STOCKSANLUIS[[#This Row],[STOCK ACTUAL]]=STOCKSANLUIS[[#This Row],[STOCK_STARSOFT]],"SIN DIFERENCIA","DIFERENCIA")</f>
        <v>SIN DIFERENCIA</v>
      </c>
    </row>
    <row r="148" spans="1:13" ht="15" hidden="1" customHeight="1" x14ac:dyDescent="0.25">
      <c r="A148" s="144" t="s">
        <v>2669</v>
      </c>
      <c r="B148" s="87" t="s">
        <v>2670</v>
      </c>
      <c r="C148" s="88">
        <v>196</v>
      </c>
      <c r="D148" s="89" t="s">
        <v>6</v>
      </c>
      <c r="E148" s="90" t="str">
        <f>VLOOKUP(STOCKSANLUIS[[#This Row],[CODIGO]],FAMILIAS[],4,FALSE)</f>
        <v>CAFF</v>
      </c>
      <c r="F148" s="90">
        <v>1</v>
      </c>
      <c r="G148" s="90" t="s">
        <v>19526</v>
      </c>
      <c r="H148" s="90">
        <f>SUMIF(INGRESO_MERCADERIA[CODIGO],STOCKSANLUIS[[#This Row],[CODIGO]],INGRESO_MERCADERIA[INGRESO])</f>
        <v>196</v>
      </c>
      <c r="I148" s="90">
        <f>SUMIF(SALIDA[CODIGO],STOCKSANLUIS[[#This Row],[CODIGO]],SALIDA[CANTIDAD])</f>
        <v>9</v>
      </c>
      <c r="J148" s="90">
        <f>STOCKSANLUIS[[#This Row],[STOCK ALM1]]-STOCKSANLUIS[[#This Row],[SALIDA]]</f>
        <v>187</v>
      </c>
      <c r="K148" s="90" t="str">
        <f>VLOOKUP(STOCKSANLUIS[[#This Row],[CODIGO]],CLASIFICACION[],6,FALSE)</f>
        <v>C</v>
      </c>
      <c r="L148" s="90">
        <f>IFERROR(VLOOKUP(STOCKSANLUIS[[#This Row],[CODIGO]],STOCK_STARSOFT[],3,FALSE),0)</f>
        <v>187</v>
      </c>
      <c r="M148" s="90" t="str">
        <f>IF(STOCKSANLUIS[[#This Row],[STOCK ACTUAL]]=STOCKSANLUIS[[#This Row],[STOCK_STARSOFT]],"SIN DIFERENCIA","DIFERENCIA")</f>
        <v>SIN DIFERENCIA</v>
      </c>
    </row>
    <row r="149" spans="1:13" ht="15" hidden="1" customHeight="1" x14ac:dyDescent="0.25">
      <c r="A149" s="151" t="s">
        <v>21916</v>
      </c>
      <c r="B149" s="104" t="s">
        <v>21917</v>
      </c>
      <c r="C149" s="105"/>
      <c r="D149" s="106"/>
      <c r="E149" s="107" t="str">
        <f>VLOOKUP(STOCKSANLUIS[[#This Row],[CODIGO]],FAMILIAS[],4,FALSE)</f>
        <v>COPELAND</v>
      </c>
      <c r="F149" s="107">
        <v>1</v>
      </c>
      <c r="G149" s="90" t="s">
        <v>19526</v>
      </c>
      <c r="H149" s="107">
        <f>SUMIF(INGRESO_MERCADERIA[CODIGO],STOCKSANLUIS[[#This Row],[CODIGO]],INGRESO_MERCADERIA[INGRESO])</f>
        <v>4</v>
      </c>
      <c r="I149" s="107">
        <f>SUMIF(SALIDA[CODIGO],STOCKSANLUIS[[#This Row],[CODIGO]],SALIDA[CANTIDAD])</f>
        <v>2</v>
      </c>
      <c r="J149" s="107">
        <f>STOCKSANLUIS[[#This Row],[STOCK ALM1]]-STOCKSANLUIS[[#This Row],[SALIDA]]</f>
        <v>2</v>
      </c>
      <c r="K149" s="107" t="str">
        <f>VLOOKUP(STOCKSANLUIS[[#This Row],[CODIGO]],CLASIFICACION[],6,FALSE)</f>
        <v>B</v>
      </c>
      <c r="L149" s="107">
        <f>IFERROR(VLOOKUP(STOCKSANLUIS[[#This Row],[CODIGO]],STOCK_STARSOFT[],3,FALSE),0)</f>
        <v>2</v>
      </c>
      <c r="M149" s="107" t="str">
        <f>IF(STOCKSANLUIS[[#This Row],[STOCK ACTUAL]]=STOCKSANLUIS[[#This Row],[STOCK_STARSOFT]],"SIN DIFERENCIA","DIFERENCIA")</f>
        <v>SIN DIFERENCIA</v>
      </c>
    </row>
    <row r="150" spans="1:13" ht="15" hidden="1" customHeight="1" x14ac:dyDescent="0.25">
      <c r="A150" s="144" t="s">
        <v>315</v>
      </c>
      <c r="B150" s="87" t="s">
        <v>316</v>
      </c>
      <c r="C150" s="88">
        <v>0</v>
      </c>
      <c r="D150" s="89" t="s">
        <v>6</v>
      </c>
      <c r="E150" s="90" t="str">
        <f>VLOOKUP(STOCKSANLUIS[[#This Row],[CODIGO]],FAMILIAS[],4,FALSE)</f>
        <v>ELKHART</v>
      </c>
      <c r="F150" s="90">
        <v>1</v>
      </c>
      <c r="G150" s="90"/>
      <c r="H150" s="90">
        <f>SUMIF(INGRESO_MERCADERIA[CODIGO],STOCKSANLUIS[[#This Row],[CODIGO]],INGRESO_MERCADERIA[INGRESO])</f>
        <v>0</v>
      </c>
      <c r="I150" s="90">
        <f>SUMIF(SALIDA[CODIGO],STOCKSANLUIS[[#This Row],[CODIGO]],SALIDA[CANTIDAD])</f>
        <v>0</v>
      </c>
      <c r="J150" s="90">
        <f>STOCKSANLUIS[[#This Row],[STOCK ALM1]]-STOCKSANLUIS[[#This Row],[SALIDA]]</f>
        <v>0</v>
      </c>
      <c r="K150" s="90" t="str">
        <f>VLOOKUP(STOCKSANLUIS[[#This Row],[CODIGO]],CLASIFICACION[],6,FALSE)</f>
        <v>C</v>
      </c>
      <c r="L150" s="90">
        <f>IFERROR(VLOOKUP(STOCKSANLUIS[[#This Row],[CODIGO]],STOCK_STARSOFT[],3,FALSE),0)</f>
        <v>0</v>
      </c>
      <c r="M150" s="90" t="str">
        <f>IF(STOCKSANLUIS[[#This Row],[STOCK ACTUAL]]=STOCKSANLUIS[[#This Row],[STOCK_STARSOFT]],"SIN DIFERENCIA","DIFERENCIA")</f>
        <v>SIN DIFERENCIA</v>
      </c>
    </row>
    <row r="151" spans="1:13" ht="15" hidden="1" customHeight="1" x14ac:dyDescent="0.25">
      <c r="A151" s="144" t="s">
        <v>317</v>
      </c>
      <c r="B151" s="87" t="s">
        <v>318</v>
      </c>
      <c r="C151" s="88">
        <v>0</v>
      </c>
      <c r="D151" s="89" t="s">
        <v>6</v>
      </c>
      <c r="E151" s="90" t="str">
        <f>VLOOKUP(STOCKSANLUIS[[#This Row],[CODIGO]],FAMILIAS[],4,FALSE)</f>
        <v>ELKHART</v>
      </c>
      <c r="F151" s="90">
        <v>1</v>
      </c>
      <c r="G151" s="90"/>
      <c r="H151" s="90">
        <f>SUMIF(INGRESO_MERCADERIA[CODIGO],STOCKSANLUIS[[#This Row],[CODIGO]],INGRESO_MERCADERIA[INGRESO])</f>
        <v>0</v>
      </c>
      <c r="I151" s="90">
        <f>SUMIF(SALIDA[CODIGO],STOCKSANLUIS[[#This Row],[CODIGO]],SALIDA[CANTIDAD])</f>
        <v>0</v>
      </c>
      <c r="J151" s="90">
        <f>STOCKSANLUIS[[#This Row],[STOCK ALM1]]-STOCKSANLUIS[[#This Row],[SALIDA]]</f>
        <v>0</v>
      </c>
      <c r="K151" s="90" t="str">
        <f>VLOOKUP(STOCKSANLUIS[[#This Row],[CODIGO]],CLASIFICACION[],6,FALSE)</f>
        <v>C</v>
      </c>
      <c r="L151" s="90">
        <f>IFERROR(VLOOKUP(STOCKSANLUIS[[#This Row],[CODIGO]],STOCK_STARSOFT[],3,FALSE),0)</f>
        <v>0</v>
      </c>
      <c r="M151" s="90" t="str">
        <f>IF(STOCKSANLUIS[[#This Row],[STOCK ACTUAL]]=STOCKSANLUIS[[#This Row],[STOCK_STARSOFT]],"SIN DIFERENCIA","DIFERENCIA")</f>
        <v>SIN DIFERENCIA</v>
      </c>
    </row>
    <row r="152" spans="1:13" ht="15" hidden="1" customHeight="1" x14ac:dyDescent="0.25">
      <c r="A152" s="144" t="s">
        <v>319</v>
      </c>
      <c r="B152" s="87" t="s">
        <v>320</v>
      </c>
      <c r="C152" s="88">
        <v>0</v>
      </c>
      <c r="D152" s="89" t="s">
        <v>6</v>
      </c>
      <c r="E152" s="90" t="str">
        <f>VLOOKUP(STOCKSANLUIS[[#This Row],[CODIGO]],FAMILIAS[],4,FALSE)</f>
        <v>ELKHART</v>
      </c>
      <c r="F152" s="90">
        <v>1</v>
      </c>
      <c r="G152" s="90"/>
      <c r="H152" s="90">
        <f>SUMIF(INGRESO_MERCADERIA[CODIGO],STOCKSANLUIS[[#This Row],[CODIGO]],INGRESO_MERCADERIA[INGRESO])</f>
        <v>0</v>
      </c>
      <c r="I152" s="90">
        <f>SUMIF(SALIDA[CODIGO],STOCKSANLUIS[[#This Row],[CODIGO]],SALIDA[CANTIDAD])</f>
        <v>0</v>
      </c>
      <c r="J152" s="90">
        <f>STOCKSANLUIS[[#This Row],[STOCK ALM1]]-STOCKSANLUIS[[#This Row],[SALIDA]]</f>
        <v>0</v>
      </c>
      <c r="K152" s="90" t="str">
        <f>VLOOKUP(STOCKSANLUIS[[#This Row],[CODIGO]],CLASIFICACION[],6,FALSE)</f>
        <v>C</v>
      </c>
      <c r="L152" s="90">
        <f>IFERROR(VLOOKUP(STOCKSANLUIS[[#This Row],[CODIGO]],STOCK_STARSOFT[],3,FALSE),0)</f>
        <v>0</v>
      </c>
      <c r="M152" s="90" t="str">
        <f>IF(STOCKSANLUIS[[#This Row],[STOCK ACTUAL]]=STOCKSANLUIS[[#This Row],[STOCK_STARSOFT]],"SIN DIFERENCIA","DIFERENCIA")</f>
        <v>SIN DIFERENCIA</v>
      </c>
    </row>
    <row r="153" spans="1:13" ht="15" hidden="1" customHeight="1" x14ac:dyDescent="0.25">
      <c r="A153" s="144" t="s">
        <v>321</v>
      </c>
      <c r="B153" s="87" t="s">
        <v>322</v>
      </c>
      <c r="C153" s="88">
        <v>0</v>
      </c>
      <c r="D153" s="89" t="s">
        <v>6</v>
      </c>
      <c r="E153" s="90" t="str">
        <f>VLOOKUP(STOCKSANLUIS[[#This Row],[CODIGO]],FAMILIAS[],4,FALSE)</f>
        <v>ELKHART</v>
      </c>
      <c r="F153" s="90">
        <v>1</v>
      </c>
      <c r="G153" s="90"/>
      <c r="H153" s="90">
        <f>SUMIF(INGRESO_MERCADERIA[CODIGO],STOCKSANLUIS[[#This Row],[CODIGO]],INGRESO_MERCADERIA[INGRESO])</f>
        <v>0</v>
      </c>
      <c r="I153" s="90">
        <f>SUMIF(SALIDA[CODIGO],STOCKSANLUIS[[#This Row],[CODIGO]],SALIDA[CANTIDAD])</f>
        <v>0</v>
      </c>
      <c r="J153" s="90">
        <f>STOCKSANLUIS[[#This Row],[STOCK ALM1]]-STOCKSANLUIS[[#This Row],[SALIDA]]</f>
        <v>0</v>
      </c>
      <c r="K153" s="90" t="str">
        <f>VLOOKUP(STOCKSANLUIS[[#This Row],[CODIGO]],CLASIFICACION[],6,FALSE)</f>
        <v>C</v>
      </c>
      <c r="L153" s="90">
        <f>IFERROR(VLOOKUP(STOCKSANLUIS[[#This Row],[CODIGO]],STOCK_STARSOFT[],3,FALSE),0)</f>
        <v>0</v>
      </c>
      <c r="M153" s="90" t="str">
        <f>IF(STOCKSANLUIS[[#This Row],[STOCK ACTUAL]]=STOCKSANLUIS[[#This Row],[STOCK_STARSOFT]],"SIN DIFERENCIA","DIFERENCIA")</f>
        <v>SIN DIFERENCIA</v>
      </c>
    </row>
    <row r="154" spans="1:13" ht="15" hidden="1" customHeight="1" x14ac:dyDescent="0.25">
      <c r="A154" s="144" t="s">
        <v>323</v>
      </c>
      <c r="B154" s="87" t="s">
        <v>324</v>
      </c>
      <c r="C154" s="88">
        <v>0</v>
      </c>
      <c r="D154" s="89" t="s">
        <v>6</v>
      </c>
      <c r="E154" s="90" t="str">
        <f>VLOOKUP(STOCKSANLUIS[[#This Row],[CODIGO]],FAMILIAS[],4,FALSE)</f>
        <v>ELKHART</v>
      </c>
      <c r="F154" s="90">
        <v>1</v>
      </c>
      <c r="G154" s="90"/>
      <c r="H154" s="90">
        <f>SUMIF(INGRESO_MERCADERIA[CODIGO],STOCKSANLUIS[[#This Row],[CODIGO]],INGRESO_MERCADERIA[INGRESO])</f>
        <v>0</v>
      </c>
      <c r="I154" s="90">
        <f>SUMIF(SALIDA[CODIGO],STOCKSANLUIS[[#This Row],[CODIGO]],SALIDA[CANTIDAD])</f>
        <v>0</v>
      </c>
      <c r="J154" s="90">
        <f>STOCKSANLUIS[[#This Row],[STOCK ALM1]]-STOCKSANLUIS[[#This Row],[SALIDA]]</f>
        <v>0</v>
      </c>
      <c r="K154" s="90" t="str">
        <f>VLOOKUP(STOCKSANLUIS[[#This Row],[CODIGO]],CLASIFICACION[],6,FALSE)</f>
        <v>C</v>
      </c>
      <c r="L154" s="90">
        <f>IFERROR(VLOOKUP(STOCKSANLUIS[[#This Row],[CODIGO]],STOCK_STARSOFT[],3,FALSE),0)</f>
        <v>0</v>
      </c>
      <c r="M154" s="90" t="str">
        <f>IF(STOCKSANLUIS[[#This Row],[STOCK ACTUAL]]=STOCKSANLUIS[[#This Row],[STOCK_STARSOFT]],"SIN DIFERENCIA","DIFERENCIA")</f>
        <v>SIN DIFERENCIA</v>
      </c>
    </row>
    <row r="155" spans="1:13" ht="15" hidden="1" customHeight="1" x14ac:dyDescent="0.25">
      <c r="A155" s="144" t="s">
        <v>325</v>
      </c>
      <c r="B155" s="87" t="s">
        <v>326</v>
      </c>
      <c r="C155" s="88">
        <v>0</v>
      </c>
      <c r="D155" s="89" t="s">
        <v>6</v>
      </c>
      <c r="E155" s="90" t="str">
        <f>VLOOKUP(STOCKSANLUIS[[#This Row],[CODIGO]],FAMILIAS[],4,FALSE)</f>
        <v>ELKHART</v>
      </c>
      <c r="F155" s="90">
        <v>1</v>
      </c>
      <c r="G155" s="90"/>
      <c r="H155" s="90">
        <f>SUMIF(INGRESO_MERCADERIA[CODIGO],STOCKSANLUIS[[#This Row],[CODIGO]],INGRESO_MERCADERIA[INGRESO])</f>
        <v>0</v>
      </c>
      <c r="I155" s="90">
        <f>SUMIF(SALIDA[CODIGO],STOCKSANLUIS[[#This Row],[CODIGO]],SALIDA[CANTIDAD])</f>
        <v>0</v>
      </c>
      <c r="J155" s="90">
        <f>STOCKSANLUIS[[#This Row],[STOCK ALM1]]-STOCKSANLUIS[[#This Row],[SALIDA]]</f>
        <v>0</v>
      </c>
      <c r="K155" s="90" t="str">
        <f>VLOOKUP(STOCKSANLUIS[[#This Row],[CODIGO]],CLASIFICACION[],6,FALSE)</f>
        <v>C</v>
      </c>
      <c r="L155" s="90">
        <f>IFERROR(VLOOKUP(STOCKSANLUIS[[#This Row],[CODIGO]],STOCK_STARSOFT[],3,FALSE),0)</f>
        <v>0</v>
      </c>
      <c r="M155" s="90" t="str">
        <f>IF(STOCKSANLUIS[[#This Row],[STOCK ACTUAL]]=STOCKSANLUIS[[#This Row],[STOCK_STARSOFT]],"SIN DIFERENCIA","DIFERENCIA")</f>
        <v>SIN DIFERENCIA</v>
      </c>
    </row>
    <row r="156" spans="1:13" ht="15" hidden="1" customHeight="1" x14ac:dyDescent="0.25">
      <c r="A156" s="144" t="s">
        <v>327</v>
      </c>
      <c r="B156" s="87" t="s">
        <v>328</v>
      </c>
      <c r="C156" s="88">
        <v>0</v>
      </c>
      <c r="D156" s="89" t="s">
        <v>6</v>
      </c>
      <c r="E156" s="90" t="str">
        <f>VLOOKUP(STOCKSANLUIS[[#This Row],[CODIGO]],FAMILIAS[],4,FALSE)</f>
        <v>ELKHART</v>
      </c>
      <c r="F156" s="90">
        <v>1</v>
      </c>
      <c r="G156" s="90"/>
      <c r="H156" s="90">
        <f>SUMIF(INGRESO_MERCADERIA[CODIGO],STOCKSANLUIS[[#This Row],[CODIGO]],INGRESO_MERCADERIA[INGRESO])</f>
        <v>0</v>
      </c>
      <c r="I156" s="90">
        <f>SUMIF(SALIDA[CODIGO],STOCKSANLUIS[[#This Row],[CODIGO]],SALIDA[CANTIDAD])</f>
        <v>0</v>
      </c>
      <c r="J156" s="90">
        <f>STOCKSANLUIS[[#This Row],[STOCK ALM1]]-STOCKSANLUIS[[#This Row],[SALIDA]]</f>
        <v>0</v>
      </c>
      <c r="K156" s="90" t="str">
        <f>VLOOKUP(STOCKSANLUIS[[#This Row],[CODIGO]],CLASIFICACION[],6,FALSE)</f>
        <v>C</v>
      </c>
      <c r="L156" s="90">
        <f>IFERROR(VLOOKUP(STOCKSANLUIS[[#This Row],[CODIGO]],STOCK_STARSOFT[],3,FALSE),0)</f>
        <v>0</v>
      </c>
      <c r="M156" s="90" t="str">
        <f>IF(STOCKSANLUIS[[#This Row],[STOCK ACTUAL]]=STOCKSANLUIS[[#This Row],[STOCK_STARSOFT]],"SIN DIFERENCIA","DIFERENCIA")</f>
        <v>SIN DIFERENCIA</v>
      </c>
    </row>
    <row r="157" spans="1:13" ht="15" hidden="1" customHeight="1" x14ac:dyDescent="0.25">
      <c r="A157" s="144" t="s">
        <v>329</v>
      </c>
      <c r="B157" s="87" t="s">
        <v>330</v>
      </c>
      <c r="C157" s="88">
        <v>0</v>
      </c>
      <c r="D157" s="89" t="s">
        <v>6</v>
      </c>
      <c r="E157" s="90" t="str">
        <f>VLOOKUP(STOCKSANLUIS[[#This Row],[CODIGO]],FAMILIAS[],4,FALSE)</f>
        <v>ELKHART</v>
      </c>
      <c r="F157" s="90">
        <v>1</v>
      </c>
      <c r="G157" s="90"/>
      <c r="H157" s="90">
        <f>SUMIF(INGRESO_MERCADERIA[CODIGO],STOCKSANLUIS[[#This Row],[CODIGO]],INGRESO_MERCADERIA[INGRESO])</f>
        <v>0</v>
      </c>
      <c r="I157" s="90">
        <f>SUMIF(SALIDA[CODIGO],STOCKSANLUIS[[#This Row],[CODIGO]],SALIDA[CANTIDAD])</f>
        <v>0</v>
      </c>
      <c r="J157" s="90">
        <f>STOCKSANLUIS[[#This Row],[STOCK ALM1]]-STOCKSANLUIS[[#This Row],[SALIDA]]</f>
        <v>0</v>
      </c>
      <c r="K157" s="90" t="str">
        <f>VLOOKUP(STOCKSANLUIS[[#This Row],[CODIGO]],CLASIFICACION[],6,FALSE)</f>
        <v>C</v>
      </c>
      <c r="L157" s="90">
        <f>IFERROR(VLOOKUP(STOCKSANLUIS[[#This Row],[CODIGO]],STOCK_STARSOFT[],3,FALSE),0)</f>
        <v>0</v>
      </c>
      <c r="M157" s="90" t="str">
        <f>IF(STOCKSANLUIS[[#This Row],[STOCK ACTUAL]]=STOCKSANLUIS[[#This Row],[STOCK_STARSOFT]],"SIN DIFERENCIA","DIFERENCIA")</f>
        <v>SIN DIFERENCIA</v>
      </c>
    </row>
    <row r="158" spans="1:13" ht="15" hidden="1" customHeight="1" x14ac:dyDescent="0.25">
      <c r="A158" s="144" t="s">
        <v>331</v>
      </c>
      <c r="B158" s="87" t="s">
        <v>332</v>
      </c>
      <c r="C158" s="88">
        <v>0</v>
      </c>
      <c r="D158" s="89" t="s">
        <v>6</v>
      </c>
      <c r="E158" s="90" t="str">
        <f>VLOOKUP(STOCKSANLUIS[[#This Row],[CODIGO]],FAMILIAS[],4,FALSE)</f>
        <v>ELKHART</v>
      </c>
      <c r="F158" s="90">
        <v>1</v>
      </c>
      <c r="G158" s="90"/>
      <c r="H158" s="90">
        <f>SUMIF(INGRESO_MERCADERIA[CODIGO],STOCKSANLUIS[[#This Row],[CODIGO]],INGRESO_MERCADERIA[INGRESO])</f>
        <v>0</v>
      </c>
      <c r="I158" s="90">
        <f>SUMIF(SALIDA[CODIGO],STOCKSANLUIS[[#This Row],[CODIGO]],SALIDA[CANTIDAD])</f>
        <v>0</v>
      </c>
      <c r="J158" s="90">
        <f>STOCKSANLUIS[[#This Row],[STOCK ALM1]]-STOCKSANLUIS[[#This Row],[SALIDA]]</f>
        <v>0</v>
      </c>
      <c r="K158" s="90" t="str">
        <f>VLOOKUP(STOCKSANLUIS[[#This Row],[CODIGO]],CLASIFICACION[],6,FALSE)</f>
        <v>C</v>
      </c>
      <c r="L158" s="90">
        <f>IFERROR(VLOOKUP(STOCKSANLUIS[[#This Row],[CODIGO]],STOCK_STARSOFT[],3,FALSE),0)</f>
        <v>0</v>
      </c>
      <c r="M158" s="90" t="str">
        <f>IF(STOCKSANLUIS[[#This Row],[STOCK ACTUAL]]=STOCKSANLUIS[[#This Row],[STOCK_STARSOFT]],"SIN DIFERENCIA","DIFERENCIA")</f>
        <v>SIN DIFERENCIA</v>
      </c>
    </row>
    <row r="159" spans="1:13" ht="15" hidden="1" customHeight="1" x14ac:dyDescent="0.25">
      <c r="A159" s="144" t="s">
        <v>333</v>
      </c>
      <c r="B159" s="87" t="s">
        <v>334</v>
      </c>
      <c r="C159" s="88">
        <v>0</v>
      </c>
      <c r="D159" s="89" t="s">
        <v>6</v>
      </c>
      <c r="E159" s="90" t="str">
        <f>VLOOKUP(STOCKSANLUIS[[#This Row],[CODIGO]],FAMILIAS[],4,FALSE)</f>
        <v>ELKHART</v>
      </c>
      <c r="F159" s="90">
        <v>1</v>
      </c>
      <c r="G159" s="90"/>
      <c r="H159" s="90">
        <f>SUMIF(INGRESO_MERCADERIA[CODIGO],STOCKSANLUIS[[#This Row],[CODIGO]],INGRESO_MERCADERIA[INGRESO])</f>
        <v>0</v>
      </c>
      <c r="I159" s="90">
        <f>SUMIF(SALIDA[CODIGO],STOCKSANLUIS[[#This Row],[CODIGO]],SALIDA[CANTIDAD])</f>
        <v>0</v>
      </c>
      <c r="J159" s="90">
        <f>STOCKSANLUIS[[#This Row],[STOCK ALM1]]-STOCKSANLUIS[[#This Row],[SALIDA]]</f>
        <v>0</v>
      </c>
      <c r="K159" s="90" t="str">
        <f>VLOOKUP(STOCKSANLUIS[[#This Row],[CODIGO]],CLASIFICACION[],6,FALSE)</f>
        <v>C</v>
      </c>
      <c r="L159" s="90">
        <f>IFERROR(VLOOKUP(STOCKSANLUIS[[#This Row],[CODIGO]],STOCK_STARSOFT[],3,FALSE),0)</f>
        <v>0</v>
      </c>
      <c r="M159" s="90" t="str">
        <f>IF(STOCKSANLUIS[[#This Row],[STOCK ACTUAL]]=STOCKSANLUIS[[#This Row],[STOCK_STARSOFT]],"SIN DIFERENCIA","DIFERENCIA")</f>
        <v>SIN DIFERENCIA</v>
      </c>
    </row>
    <row r="160" spans="1:13" ht="15" hidden="1" customHeight="1" x14ac:dyDescent="0.25">
      <c r="A160" s="144" t="s">
        <v>335</v>
      </c>
      <c r="B160" s="87" t="s">
        <v>336</v>
      </c>
      <c r="C160" s="88">
        <v>0</v>
      </c>
      <c r="D160" s="89" t="s">
        <v>6</v>
      </c>
      <c r="E160" s="90" t="str">
        <f>VLOOKUP(STOCKSANLUIS[[#This Row],[CODIGO]],FAMILIAS[],4,FALSE)</f>
        <v>INNOVAIR</v>
      </c>
      <c r="F160" s="90">
        <v>1</v>
      </c>
      <c r="G160" s="90"/>
      <c r="H160" s="90">
        <f>SUMIF(INGRESO_MERCADERIA[CODIGO],STOCKSANLUIS[[#This Row],[CODIGO]],INGRESO_MERCADERIA[INGRESO])</f>
        <v>0</v>
      </c>
      <c r="I160" s="90">
        <f>SUMIF(SALIDA[CODIGO],STOCKSANLUIS[[#This Row],[CODIGO]],SALIDA[CANTIDAD])</f>
        <v>0</v>
      </c>
      <c r="J160" s="90">
        <f>STOCKSANLUIS[[#This Row],[STOCK ALM1]]-STOCKSANLUIS[[#This Row],[SALIDA]]</f>
        <v>0</v>
      </c>
      <c r="K160" s="90" t="str">
        <f>VLOOKUP(STOCKSANLUIS[[#This Row],[CODIGO]],CLASIFICACION[],6,FALSE)</f>
        <v>C</v>
      </c>
      <c r="L160" s="90">
        <f>IFERROR(VLOOKUP(STOCKSANLUIS[[#This Row],[CODIGO]],STOCK_STARSOFT[],3,FALSE),0)</f>
        <v>0</v>
      </c>
      <c r="M160" s="90" t="str">
        <f>IF(STOCKSANLUIS[[#This Row],[STOCK ACTUAL]]=STOCKSANLUIS[[#This Row],[STOCK_STARSOFT]],"SIN DIFERENCIA","DIFERENCIA")</f>
        <v>SIN DIFERENCIA</v>
      </c>
    </row>
    <row r="161" spans="1:13" ht="15" hidden="1" customHeight="1" x14ac:dyDescent="0.25">
      <c r="A161" s="144" t="s">
        <v>337</v>
      </c>
      <c r="B161" s="87" t="s">
        <v>338</v>
      </c>
      <c r="C161" s="88">
        <v>0</v>
      </c>
      <c r="D161" s="89" t="s">
        <v>6</v>
      </c>
      <c r="E161" s="90" t="str">
        <f>VLOOKUP(STOCKSANLUIS[[#This Row],[CODIGO]],FAMILIAS[],4,FALSE)</f>
        <v>INNOVAIR</v>
      </c>
      <c r="F161" s="90">
        <v>1</v>
      </c>
      <c r="G161" s="90"/>
      <c r="H161" s="90">
        <f>SUMIF(INGRESO_MERCADERIA[CODIGO],STOCKSANLUIS[[#This Row],[CODIGO]],INGRESO_MERCADERIA[INGRESO])</f>
        <v>0</v>
      </c>
      <c r="I161" s="90">
        <f>SUMIF(SALIDA[CODIGO],STOCKSANLUIS[[#This Row],[CODIGO]],SALIDA[CANTIDAD])</f>
        <v>0</v>
      </c>
      <c r="J161" s="90">
        <f>STOCKSANLUIS[[#This Row],[STOCK ALM1]]-STOCKSANLUIS[[#This Row],[SALIDA]]</f>
        <v>0</v>
      </c>
      <c r="K161" s="90" t="str">
        <f>VLOOKUP(STOCKSANLUIS[[#This Row],[CODIGO]],CLASIFICACION[],6,FALSE)</f>
        <v>C</v>
      </c>
      <c r="L161" s="90">
        <f>IFERROR(VLOOKUP(STOCKSANLUIS[[#This Row],[CODIGO]],STOCK_STARSOFT[],3,FALSE),0)</f>
        <v>0</v>
      </c>
      <c r="M161" s="90" t="str">
        <f>IF(STOCKSANLUIS[[#This Row],[STOCK ACTUAL]]=STOCKSANLUIS[[#This Row],[STOCK_STARSOFT]],"SIN DIFERENCIA","DIFERENCIA")</f>
        <v>SIN DIFERENCIA</v>
      </c>
    </row>
    <row r="162" spans="1:13" ht="15" hidden="1" customHeight="1" x14ac:dyDescent="0.25">
      <c r="A162" s="144" t="s">
        <v>339</v>
      </c>
      <c r="B162" s="87" t="s">
        <v>340</v>
      </c>
      <c r="C162" s="88">
        <v>0</v>
      </c>
      <c r="D162" s="89" t="s">
        <v>6</v>
      </c>
      <c r="E162" s="90" t="str">
        <f>VLOOKUP(STOCKSANLUIS[[#This Row],[CODIGO]],FAMILIAS[],4,FALSE)</f>
        <v>INNOVAIR</v>
      </c>
      <c r="F162" s="90">
        <v>1</v>
      </c>
      <c r="G162" s="90"/>
      <c r="H162" s="90">
        <f>SUMIF(INGRESO_MERCADERIA[CODIGO],STOCKSANLUIS[[#This Row],[CODIGO]],INGRESO_MERCADERIA[INGRESO])</f>
        <v>0</v>
      </c>
      <c r="I162" s="90">
        <f>SUMIF(SALIDA[CODIGO],STOCKSANLUIS[[#This Row],[CODIGO]],SALIDA[CANTIDAD])</f>
        <v>0</v>
      </c>
      <c r="J162" s="90">
        <f>STOCKSANLUIS[[#This Row],[STOCK ALM1]]-STOCKSANLUIS[[#This Row],[SALIDA]]</f>
        <v>0</v>
      </c>
      <c r="K162" s="90" t="str">
        <f>VLOOKUP(STOCKSANLUIS[[#This Row],[CODIGO]],CLASIFICACION[],6,FALSE)</f>
        <v>C</v>
      </c>
      <c r="L162" s="90">
        <f>IFERROR(VLOOKUP(STOCKSANLUIS[[#This Row],[CODIGO]],STOCK_STARSOFT[],3,FALSE),0)</f>
        <v>0</v>
      </c>
      <c r="M162" s="90" t="str">
        <f>IF(STOCKSANLUIS[[#This Row],[STOCK ACTUAL]]=STOCKSANLUIS[[#This Row],[STOCK_STARSOFT]],"SIN DIFERENCIA","DIFERENCIA")</f>
        <v>SIN DIFERENCIA</v>
      </c>
    </row>
    <row r="163" spans="1:13" ht="15" hidden="1" customHeight="1" x14ac:dyDescent="0.25">
      <c r="A163" s="144" t="s">
        <v>341</v>
      </c>
      <c r="B163" s="87" t="s">
        <v>342</v>
      </c>
      <c r="C163" s="88">
        <v>0</v>
      </c>
      <c r="D163" s="89" t="s">
        <v>6</v>
      </c>
      <c r="E163" s="90" t="str">
        <f>VLOOKUP(STOCKSANLUIS[[#This Row],[CODIGO]],FAMILIAS[],4,FALSE)</f>
        <v>INNOVAIR</v>
      </c>
      <c r="F163" s="90">
        <v>1</v>
      </c>
      <c r="G163" s="90"/>
      <c r="H163" s="90">
        <f>SUMIF(INGRESO_MERCADERIA[CODIGO],STOCKSANLUIS[[#This Row],[CODIGO]],INGRESO_MERCADERIA[INGRESO])</f>
        <v>0</v>
      </c>
      <c r="I163" s="90">
        <f>SUMIF(SALIDA[CODIGO],STOCKSANLUIS[[#This Row],[CODIGO]],SALIDA[CANTIDAD])</f>
        <v>0</v>
      </c>
      <c r="J163" s="90">
        <f>STOCKSANLUIS[[#This Row],[STOCK ALM1]]-STOCKSANLUIS[[#This Row],[SALIDA]]</f>
        <v>0</v>
      </c>
      <c r="K163" s="90" t="str">
        <f>VLOOKUP(STOCKSANLUIS[[#This Row],[CODIGO]],CLASIFICACION[],6,FALSE)</f>
        <v>C</v>
      </c>
      <c r="L163" s="90">
        <f>IFERROR(VLOOKUP(STOCKSANLUIS[[#This Row],[CODIGO]],STOCK_STARSOFT[],3,FALSE),0)</f>
        <v>0</v>
      </c>
      <c r="M163" s="90" t="str">
        <f>IF(STOCKSANLUIS[[#This Row],[STOCK ACTUAL]]=STOCKSANLUIS[[#This Row],[STOCK_STARSOFT]],"SIN DIFERENCIA","DIFERENCIA")</f>
        <v>SIN DIFERENCIA</v>
      </c>
    </row>
    <row r="164" spans="1:13" ht="15" hidden="1" customHeight="1" x14ac:dyDescent="0.25">
      <c r="A164" s="144" t="s">
        <v>343</v>
      </c>
      <c r="B164" s="87" t="s">
        <v>344</v>
      </c>
      <c r="C164" s="88">
        <v>0</v>
      </c>
      <c r="D164" s="89" t="s">
        <v>6</v>
      </c>
      <c r="E164" s="90" t="str">
        <f>VLOOKUP(STOCKSANLUIS[[#This Row],[CODIGO]],FAMILIAS[],4,FALSE)</f>
        <v>INNOVAIR</v>
      </c>
      <c r="F164" s="90">
        <v>1</v>
      </c>
      <c r="G164" s="90"/>
      <c r="H164" s="90">
        <f>SUMIF(INGRESO_MERCADERIA[CODIGO],STOCKSANLUIS[[#This Row],[CODIGO]],INGRESO_MERCADERIA[INGRESO])</f>
        <v>0</v>
      </c>
      <c r="I164" s="90">
        <f>SUMIF(SALIDA[CODIGO],STOCKSANLUIS[[#This Row],[CODIGO]],SALIDA[CANTIDAD])</f>
        <v>0</v>
      </c>
      <c r="J164" s="90">
        <f>STOCKSANLUIS[[#This Row],[STOCK ALM1]]-STOCKSANLUIS[[#This Row],[SALIDA]]</f>
        <v>0</v>
      </c>
      <c r="K164" s="90" t="str">
        <f>VLOOKUP(STOCKSANLUIS[[#This Row],[CODIGO]],CLASIFICACION[],6,FALSE)</f>
        <v>C</v>
      </c>
      <c r="L164" s="90">
        <f>IFERROR(VLOOKUP(STOCKSANLUIS[[#This Row],[CODIGO]],STOCK_STARSOFT[],3,FALSE),0)</f>
        <v>0</v>
      </c>
      <c r="M164" s="90" t="str">
        <f>IF(STOCKSANLUIS[[#This Row],[STOCK ACTUAL]]=STOCKSANLUIS[[#This Row],[STOCK_STARSOFT]],"SIN DIFERENCIA","DIFERENCIA")</f>
        <v>SIN DIFERENCIA</v>
      </c>
    </row>
    <row r="165" spans="1:13" ht="15" hidden="1" customHeight="1" x14ac:dyDescent="0.25">
      <c r="A165" s="144" t="s">
        <v>345</v>
      </c>
      <c r="B165" s="87" t="s">
        <v>346</v>
      </c>
      <c r="C165" s="88">
        <v>0</v>
      </c>
      <c r="D165" s="89" t="s">
        <v>6</v>
      </c>
      <c r="E165" s="90" t="str">
        <f>VLOOKUP(STOCKSANLUIS[[#This Row],[CODIGO]],FAMILIAS[],4,FALSE)</f>
        <v>INNOVAIR</v>
      </c>
      <c r="F165" s="90">
        <v>1</v>
      </c>
      <c r="G165" s="90"/>
      <c r="H165" s="90">
        <f>SUMIF(INGRESO_MERCADERIA[CODIGO],STOCKSANLUIS[[#This Row],[CODIGO]],INGRESO_MERCADERIA[INGRESO])</f>
        <v>0</v>
      </c>
      <c r="I165" s="90">
        <f>SUMIF(SALIDA[CODIGO],STOCKSANLUIS[[#This Row],[CODIGO]],SALIDA[CANTIDAD])</f>
        <v>0</v>
      </c>
      <c r="J165" s="90">
        <f>STOCKSANLUIS[[#This Row],[STOCK ALM1]]-STOCKSANLUIS[[#This Row],[SALIDA]]</f>
        <v>0</v>
      </c>
      <c r="K165" s="90" t="str">
        <f>VLOOKUP(STOCKSANLUIS[[#This Row],[CODIGO]],CLASIFICACION[],6,FALSE)</f>
        <v>C</v>
      </c>
      <c r="L165" s="90">
        <f>IFERROR(VLOOKUP(STOCKSANLUIS[[#This Row],[CODIGO]],STOCK_STARSOFT[],3,FALSE),0)</f>
        <v>0</v>
      </c>
      <c r="M165" s="90" t="str">
        <f>IF(STOCKSANLUIS[[#This Row],[STOCK ACTUAL]]=STOCKSANLUIS[[#This Row],[STOCK_STARSOFT]],"SIN DIFERENCIA","DIFERENCIA")</f>
        <v>SIN DIFERENCIA</v>
      </c>
    </row>
    <row r="166" spans="1:13" ht="15" hidden="1" customHeight="1" x14ac:dyDescent="0.25">
      <c r="A166" s="144" t="s">
        <v>347</v>
      </c>
      <c r="B166" s="87" t="s">
        <v>348</v>
      </c>
      <c r="C166" s="88">
        <v>0</v>
      </c>
      <c r="D166" s="89" t="s">
        <v>6</v>
      </c>
      <c r="E166" s="90" t="str">
        <f>VLOOKUP(STOCKSANLUIS[[#This Row],[CODIGO]],FAMILIAS[],4,FALSE)</f>
        <v>ARTICCO</v>
      </c>
      <c r="F166" s="90">
        <v>1</v>
      </c>
      <c r="G166" s="90"/>
      <c r="H166" s="90">
        <f>SUMIF(INGRESO_MERCADERIA[CODIGO],STOCKSANLUIS[[#This Row],[CODIGO]],INGRESO_MERCADERIA[INGRESO])</f>
        <v>0</v>
      </c>
      <c r="I166" s="90">
        <f>SUMIF(SALIDA[CODIGO],STOCKSANLUIS[[#This Row],[CODIGO]],SALIDA[CANTIDAD])</f>
        <v>0</v>
      </c>
      <c r="J166" s="90">
        <f>STOCKSANLUIS[[#This Row],[STOCK ALM1]]-STOCKSANLUIS[[#This Row],[SALIDA]]</f>
        <v>0</v>
      </c>
      <c r="K166" s="90" t="str">
        <f>VLOOKUP(STOCKSANLUIS[[#This Row],[CODIGO]],CLASIFICACION[],6,FALSE)</f>
        <v>C</v>
      </c>
      <c r="L166" s="90">
        <f>IFERROR(VLOOKUP(STOCKSANLUIS[[#This Row],[CODIGO]],STOCK_STARSOFT[],3,FALSE),0)</f>
        <v>0</v>
      </c>
      <c r="M166" s="90" t="str">
        <f>IF(STOCKSANLUIS[[#This Row],[STOCK ACTUAL]]=STOCKSANLUIS[[#This Row],[STOCK_STARSOFT]],"SIN DIFERENCIA","DIFERENCIA")</f>
        <v>SIN DIFERENCIA</v>
      </c>
    </row>
    <row r="167" spans="1:13" ht="15" hidden="1" customHeight="1" x14ac:dyDescent="0.25">
      <c r="A167" s="144" t="s">
        <v>349</v>
      </c>
      <c r="B167" s="87" t="s">
        <v>350</v>
      </c>
      <c r="C167" s="88">
        <v>0</v>
      </c>
      <c r="D167" s="89" t="s">
        <v>6</v>
      </c>
      <c r="E167" s="90" t="str">
        <f>VLOOKUP(STOCKSANLUIS[[#This Row],[CODIGO]],FAMILIAS[],4,FALSE)</f>
        <v>ARTICCO</v>
      </c>
      <c r="F167" s="90">
        <v>1</v>
      </c>
      <c r="G167" s="90"/>
      <c r="H167" s="90">
        <f>SUMIF(INGRESO_MERCADERIA[CODIGO],STOCKSANLUIS[[#This Row],[CODIGO]],INGRESO_MERCADERIA[INGRESO])</f>
        <v>0</v>
      </c>
      <c r="I167" s="90">
        <f>SUMIF(SALIDA[CODIGO],STOCKSANLUIS[[#This Row],[CODIGO]],SALIDA[CANTIDAD])</f>
        <v>0</v>
      </c>
      <c r="J167" s="90">
        <f>STOCKSANLUIS[[#This Row],[STOCK ALM1]]-STOCKSANLUIS[[#This Row],[SALIDA]]</f>
        <v>0</v>
      </c>
      <c r="K167" s="90" t="str">
        <f>VLOOKUP(STOCKSANLUIS[[#This Row],[CODIGO]],CLASIFICACION[],6,FALSE)</f>
        <v>C</v>
      </c>
      <c r="L167" s="90">
        <f>IFERROR(VLOOKUP(STOCKSANLUIS[[#This Row],[CODIGO]],STOCK_STARSOFT[],3,FALSE),0)</f>
        <v>0</v>
      </c>
      <c r="M167" s="90" t="str">
        <f>IF(STOCKSANLUIS[[#This Row],[STOCK ACTUAL]]=STOCKSANLUIS[[#This Row],[STOCK_STARSOFT]],"SIN DIFERENCIA","DIFERENCIA")</f>
        <v>SIN DIFERENCIA</v>
      </c>
    </row>
    <row r="168" spans="1:13" ht="15" hidden="1" customHeight="1" x14ac:dyDescent="0.25">
      <c r="A168" s="144" t="s">
        <v>351</v>
      </c>
      <c r="B168" s="87" t="s">
        <v>352</v>
      </c>
      <c r="C168" s="88">
        <v>0</v>
      </c>
      <c r="D168" s="89" t="s">
        <v>6</v>
      </c>
      <c r="E168" s="90" t="str">
        <f>VLOOKUP(STOCKSANLUIS[[#This Row],[CODIGO]],FAMILIAS[],4,FALSE)</f>
        <v>ARTICCO</v>
      </c>
      <c r="F168" s="90">
        <v>1</v>
      </c>
      <c r="G168" s="90"/>
      <c r="H168" s="90">
        <f>SUMIF(INGRESO_MERCADERIA[CODIGO],STOCKSANLUIS[[#This Row],[CODIGO]],INGRESO_MERCADERIA[INGRESO])</f>
        <v>0</v>
      </c>
      <c r="I168" s="90">
        <f>SUMIF(SALIDA[CODIGO],STOCKSANLUIS[[#This Row],[CODIGO]],SALIDA[CANTIDAD])</f>
        <v>0</v>
      </c>
      <c r="J168" s="90">
        <f>STOCKSANLUIS[[#This Row],[STOCK ALM1]]-STOCKSANLUIS[[#This Row],[SALIDA]]</f>
        <v>0</v>
      </c>
      <c r="K168" s="90" t="str">
        <f>VLOOKUP(STOCKSANLUIS[[#This Row],[CODIGO]],CLASIFICACION[],6,FALSE)</f>
        <v>C</v>
      </c>
      <c r="L168" s="90">
        <f>IFERROR(VLOOKUP(STOCKSANLUIS[[#This Row],[CODIGO]],STOCK_STARSOFT[],3,FALSE),0)</f>
        <v>0</v>
      </c>
      <c r="M168" s="90" t="str">
        <f>IF(STOCKSANLUIS[[#This Row],[STOCK ACTUAL]]=STOCKSANLUIS[[#This Row],[STOCK_STARSOFT]],"SIN DIFERENCIA","DIFERENCIA")</f>
        <v>SIN DIFERENCIA</v>
      </c>
    </row>
    <row r="169" spans="1:13" ht="15" hidden="1" customHeight="1" x14ac:dyDescent="0.25">
      <c r="A169" s="144" t="s">
        <v>353</v>
      </c>
      <c r="B169" s="87" t="s">
        <v>354</v>
      </c>
      <c r="C169" s="88">
        <v>0</v>
      </c>
      <c r="D169" s="89" t="s">
        <v>6</v>
      </c>
      <c r="E169" s="90" t="str">
        <f>VLOOKUP(STOCKSANLUIS[[#This Row],[CODIGO]],FAMILIAS[],4,FALSE)</f>
        <v>ARTICCO</v>
      </c>
      <c r="F169" s="90">
        <v>1</v>
      </c>
      <c r="G169" s="90"/>
      <c r="H169" s="90">
        <f>SUMIF(INGRESO_MERCADERIA[CODIGO],STOCKSANLUIS[[#This Row],[CODIGO]],INGRESO_MERCADERIA[INGRESO])</f>
        <v>0</v>
      </c>
      <c r="I169" s="90">
        <f>SUMIF(SALIDA[CODIGO],STOCKSANLUIS[[#This Row],[CODIGO]],SALIDA[CANTIDAD])</f>
        <v>0</v>
      </c>
      <c r="J169" s="90">
        <f>STOCKSANLUIS[[#This Row],[STOCK ALM1]]-STOCKSANLUIS[[#This Row],[SALIDA]]</f>
        <v>0</v>
      </c>
      <c r="K169" s="90" t="str">
        <f>VLOOKUP(STOCKSANLUIS[[#This Row],[CODIGO]],CLASIFICACION[],6,FALSE)</f>
        <v>C</v>
      </c>
      <c r="L169" s="90">
        <f>IFERROR(VLOOKUP(STOCKSANLUIS[[#This Row],[CODIGO]],STOCK_STARSOFT[],3,FALSE),0)</f>
        <v>0</v>
      </c>
      <c r="M169" s="90" t="str">
        <f>IF(STOCKSANLUIS[[#This Row],[STOCK ACTUAL]]=STOCKSANLUIS[[#This Row],[STOCK_STARSOFT]],"SIN DIFERENCIA","DIFERENCIA")</f>
        <v>SIN DIFERENCIA</v>
      </c>
    </row>
    <row r="170" spans="1:13" ht="15" hidden="1" customHeight="1" x14ac:dyDescent="0.25">
      <c r="A170" s="144" t="s">
        <v>355</v>
      </c>
      <c r="B170" s="87" t="s">
        <v>356</v>
      </c>
      <c r="C170" s="88">
        <v>0</v>
      </c>
      <c r="D170" s="89" t="s">
        <v>6</v>
      </c>
      <c r="E170" s="90" t="str">
        <f>VLOOKUP(STOCKSANLUIS[[#This Row],[CODIGO]],FAMILIAS[],4,FALSE)</f>
        <v>ELKHART</v>
      </c>
      <c r="F170" s="90">
        <v>1</v>
      </c>
      <c r="G170" s="90"/>
      <c r="H170" s="90">
        <f>SUMIF(INGRESO_MERCADERIA[CODIGO],STOCKSANLUIS[[#This Row],[CODIGO]],INGRESO_MERCADERIA[INGRESO])</f>
        <v>0</v>
      </c>
      <c r="I170" s="90">
        <f>SUMIF(SALIDA[CODIGO],STOCKSANLUIS[[#This Row],[CODIGO]],SALIDA[CANTIDAD])</f>
        <v>0</v>
      </c>
      <c r="J170" s="90">
        <f>STOCKSANLUIS[[#This Row],[STOCK ALM1]]-STOCKSANLUIS[[#This Row],[SALIDA]]</f>
        <v>0</v>
      </c>
      <c r="K170" s="90" t="str">
        <f>VLOOKUP(STOCKSANLUIS[[#This Row],[CODIGO]],CLASIFICACION[],6,FALSE)</f>
        <v>C</v>
      </c>
      <c r="L170" s="90">
        <f>IFERROR(VLOOKUP(STOCKSANLUIS[[#This Row],[CODIGO]],STOCK_STARSOFT[],3,FALSE),0)</f>
        <v>0</v>
      </c>
      <c r="M170" s="90" t="str">
        <f>IF(STOCKSANLUIS[[#This Row],[STOCK ACTUAL]]=STOCKSANLUIS[[#This Row],[STOCK_STARSOFT]],"SIN DIFERENCIA","DIFERENCIA")</f>
        <v>SIN DIFERENCIA</v>
      </c>
    </row>
    <row r="171" spans="1:13" ht="15" hidden="1" customHeight="1" x14ac:dyDescent="0.25">
      <c r="A171" s="144" t="s">
        <v>357</v>
      </c>
      <c r="B171" s="87" t="s">
        <v>358</v>
      </c>
      <c r="C171" s="88">
        <v>0</v>
      </c>
      <c r="D171" s="89" t="s">
        <v>6</v>
      </c>
      <c r="E171" s="90" t="str">
        <f>VLOOKUP(STOCKSANLUIS[[#This Row],[CODIGO]],FAMILIAS[],4,FALSE)</f>
        <v>ELKHART</v>
      </c>
      <c r="F171" s="90">
        <v>1</v>
      </c>
      <c r="G171" s="90"/>
      <c r="H171" s="90">
        <f>SUMIF(INGRESO_MERCADERIA[CODIGO],STOCKSANLUIS[[#This Row],[CODIGO]],INGRESO_MERCADERIA[INGRESO])</f>
        <v>0</v>
      </c>
      <c r="I171" s="90">
        <f>SUMIF(SALIDA[CODIGO],STOCKSANLUIS[[#This Row],[CODIGO]],SALIDA[CANTIDAD])</f>
        <v>0</v>
      </c>
      <c r="J171" s="90">
        <f>STOCKSANLUIS[[#This Row],[STOCK ALM1]]-STOCKSANLUIS[[#This Row],[SALIDA]]</f>
        <v>0</v>
      </c>
      <c r="K171" s="90" t="str">
        <f>VLOOKUP(STOCKSANLUIS[[#This Row],[CODIGO]],CLASIFICACION[],6,FALSE)</f>
        <v>C</v>
      </c>
      <c r="L171" s="90">
        <f>IFERROR(VLOOKUP(STOCKSANLUIS[[#This Row],[CODIGO]],STOCK_STARSOFT[],3,FALSE),0)</f>
        <v>0</v>
      </c>
      <c r="M171" s="90" t="str">
        <f>IF(STOCKSANLUIS[[#This Row],[STOCK ACTUAL]]=STOCKSANLUIS[[#This Row],[STOCK_STARSOFT]],"SIN DIFERENCIA","DIFERENCIA")</f>
        <v>SIN DIFERENCIA</v>
      </c>
    </row>
    <row r="172" spans="1:13" ht="15" hidden="1" customHeight="1" x14ac:dyDescent="0.25">
      <c r="A172" s="144" t="s">
        <v>173</v>
      </c>
      <c r="B172" s="87" t="s">
        <v>174</v>
      </c>
      <c r="C172" s="88">
        <v>0</v>
      </c>
      <c r="D172" s="89" t="s">
        <v>6</v>
      </c>
      <c r="E172" s="90" t="str">
        <f>VLOOKUP(STOCKSANLUIS[[#This Row],[CODIGO]],FAMILIAS[],4,FALSE)</f>
        <v>DANFOSS</v>
      </c>
      <c r="F172" s="90">
        <v>1</v>
      </c>
      <c r="G172" s="90" t="s">
        <v>19524</v>
      </c>
      <c r="H172" s="90">
        <f>SUMIF(INGRESO_MERCADERIA[CODIGO],STOCKSANLUIS[[#This Row],[CODIGO]],INGRESO_MERCADERIA[INGRESO])</f>
        <v>24</v>
      </c>
      <c r="I172" s="90">
        <f>SUMIF(SALIDA[CODIGO],STOCKSANLUIS[[#This Row],[CODIGO]],SALIDA[CANTIDAD])</f>
        <v>14</v>
      </c>
      <c r="J172" s="90">
        <f>STOCKSANLUIS[[#This Row],[STOCK ALM1]]-STOCKSANLUIS[[#This Row],[SALIDA]]</f>
        <v>10</v>
      </c>
      <c r="K172" s="90" t="str">
        <f>VLOOKUP(STOCKSANLUIS[[#This Row],[CODIGO]],CLASIFICACION[],6,FALSE)</f>
        <v>C</v>
      </c>
      <c r="L172" s="90">
        <f>IFERROR(VLOOKUP(STOCKSANLUIS[[#This Row],[CODIGO]],STOCK_STARSOFT[],3,FALSE),0)</f>
        <v>10</v>
      </c>
      <c r="M172" s="90" t="str">
        <f>IF(STOCKSANLUIS[[#This Row],[STOCK ACTUAL]]=STOCKSANLUIS[[#This Row],[STOCK_STARSOFT]],"SIN DIFERENCIA","DIFERENCIA")</f>
        <v>SIN DIFERENCIA</v>
      </c>
    </row>
    <row r="173" spans="1:13" ht="15" hidden="1" customHeight="1" x14ac:dyDescent="0.25">
      <c r="A173" s="144" t="s">
        <v>231</v>
      </c>
      <c r="B173" s="87" t="s">
        <v>232</v>
      </c>
      <c r="C173" s="88">
        <v>1</v>
      </c>
      <c r="D173" s="89" t="s">
        <v>6</v>
      </c>
      <c r="E173" s="90" t="str">
        <f>VLOOKUP(STOCKSANLUIS[[#This Row],[CODIGO]],FAMILIAS[],4,FALSE)</f>
        <v>DANFOSS</v>
      </c>
      <c r="F173" s="90">
        <v>1</v>
      </c>
      <c r="G173" s="90" t="s">
        <v>19524</v>
      </c>
      <c r="H173" s="90">
        <f>SUMIF(INGRESO_MERCADERIA[CODIGO],STOCKSANLUIS[[#This Row],[CODIGO]],INGRESO_MERCADERIA[INGRESO])</f>
        <v>13</v>
      </c>
      <c r="I173" s="90">
        <f>SUMIF(SALIDA[CODIGO],STOCKSANLUIS[[#This Row],[CODIGO]],SALIDA[CANTIDAD])</f>
        <v>13</v>
      </c>
      <c r="J173" s="90">
        <f>STOCKSANLUIS[[#This Row],[STOCK ALM1]]-STOCKSANLUIS[[#This Row],[SALIDA]]</f>
        <v>0</v>
      </c>
      <c r="K173" s="90" t="str">
        <f>VLOOKUP(STOCKSANLUIS[[#This Row],[CODIGO]],CLASIFICACION[],6,FALSE)</f>
        <v>B</v>
      </c>
      <c r="L173" s="90">
        <f>IFERROR(VLOOKUP(STOCKSANLUIS[[#This Row],[CODIGO]],STOCK_STARSOFT[],3,FALSE),0)</f>
        <v>0</v>
      </c>
      <c r="M173" s="90" t="str">
        <f>IF(STOCKSANLUIS[[#This Row],[STOCK ACTUAL]]=STOCKSANLUIS[[#This Row],[STOCK_STARSOFT]],"SIN DIFERENCIA","DIFERENCIA")</f>
        <v>SIN DIFERENCIA</v>
      </c>
    </row>
    <row r="174" spans="1:13" ht="15" hidden="1" customHeight="1" x14ac:dyDescent="0.25">
      <c r="A174" s="144" t="s">
        <v>363</v>
      </c>
      <c r="B174" s="87" t="s">
        <v>364</v>
      </c>
      <c r="C174" s="88">
        <v>0</v>
      </c>
      <c r="D174" s="89" t="s">
        <v>6</v>
      </c>
      <c r="E174" s="90" t="str">
        <f>VLOOKUP(STOCKSANLUIS[[#This Row],[CODIGO]],FAMILIAS[],4,FALSE)</f>
        <v>INNOVAIR</v>
      </c>
      <c r="F174" s="90">
        <v>1</v>
      </c>
      <c r="G174" s="90"/>
      <c r="H174" s="90">
        <f>SUMIF(INGRESO_MERCADERIA[CODIGO],STOCKSANLUIS[[#This Row],[CODIGO]],INGRESO_MERCADERIA[INGRESO])</f>
        <v>0</v>
      </c>
      <c r="I174" s="90">
        <f>SUMIF(SALIDA[CODIGO],STOCKSANLUIS[[#This Row],[CODIGO]],SALIDA[CANTIDAD])</f>
        <v>0</v>
      </c>
      <c r="J174" s="90">
        <f>STOCKSANLUIS[[#This Row],[STOCK ALM1]]-STOCKSANLUIS[[#This Row],[SALIDA]]</f>
        <v>0</v>
      </c>
      <c r="K174" s="90" t="str">
        <f>VLOOKUP(STOCKSANLUIS[[#This Row],[CODIGO]],CLASIFICACION[],6,FALSE)</f>
        <v>C</v>
      </c>
      <c r="L174" s="90">
        <f>IFERROR(VLOOKUP(STOCKSANLUIS[[#This Row],[CODIGO]],STOCK_STARSOFT[],3,FALSE),0)</f>
        <v>0</v>
      </c>
      <c r="M174" s="90" t="str">
        <f>IF(STOCKSANLUIS[[#This Row],[STOCK ACTUAL]]=STOCKSANLUIS[[#This Row],[STOCK_STARSOFT]],"SIN DIFERENCIA","DIFERENCIA")</f>
        <v>SIN DIFERENCIA</v>
      </c>
    </row>
    <row r="175" spans="1:13" ht="15" hidden="1" customHeight="1" x14ac:dyDescent="0.25">
      <c r="A175" s="144" t="s">
        <v>365</v>
      </c>
      <c r="B175" s="87" t="s">
        <v>366</v>
      </c>
      <c r="C175" s="88">
        <v>0</v>
      </c>
      <c r="D175" s="89" t="s">
        <v>6</v>
      </c>
      <c r="E175" s="90" t="str">
        <f>VLOOKUP(STOCKSANLUIS[[#This Row],[CODIGO]],FAMILIAS[],4,FALSE)</f>
        <v>INNOVAIR</v>
      </c>
      <c r="F175" s="90">
        <v>1</v>
      </c>
      <c r="G175" s="90"/>
      <c r="H175" s="90">
        <f>SUMIF(INGRESO_MERCADERIA[CODIGO],STOCKSANLUIS[[#This Row],[CODIGO]],INGRESO_MERCADERIA[INGRESO])</f>
        <v>0</v>
      </c>
      <c r="I175" s="90">
        <f>SUMIF(SALIDA[CODIGO],STOCKSANLUIS[[#This Row],[CODIGO]],SALIDA[CANTIDAD])</f>
        <v>0</v>
      </c>
      <c r="J175" s="90">
        <f>STOCKSANLUIS[[#This Row],[STOCK ALM1]]-STOCKSANLUIS[[#This Row],[SALIDA]]</f>
        <v>0</v>
      </c>
      <c r="K175" s="90" t="str">
        <f>VLOOKUP(STOCKSANLUIS[[#This Row],[CODIGO]],CLASIFICACION[],6,FALSE)</f>
        <v>C</v>
      </c>
      <c r="L175" s="90">
        <f>IFERROR(VLOOKUP(STOCKSANLUIS[[#This Row],[CODIGO]],STOCK_STARSOFT[],3,FALSE),0)</f>
        <v>0</v>
      </c>
      <c r="M175" s="90" t="str">
        <f>IF(STOCKSANLUIS[[#This Row],[STOCK ACTUAL]]=STOCKSANLUIS[[#This Row],[STOCK_STARSOFT]],"SIN DIFERENCIA","DIFERENCIA")</f>
        <v>SIN DIFERENCIA</v>
      </c>
    </row>
    <row r="176" spans="1:13" ht="15" hidden="1" customHeight="1" x14ac:dyDescent="0.25">
      <c r="A176" s="144" t="s">
        <v>2659</v>
      </c>
      <c r="B176" s="87" t="s">
        <v>2660</v>
      </c>
      <c r="C176" s="88">
        <v>3</v>
      </c>
      <c r="D176" s="89" t="s">
        <v>6</v>
      </c>
      <c r="E176" s="90" t="str">
        <f>VLOOKUP(STOCKSANLUIS[[#This Row],[CODIGO]],FAMILIAS[],4,FALSE)</f>
        <v>CAFF</v>
      </c>
      <c r="F176" s="90">
        <v>1</v>
      </c>
      <c r="G176" s="90" t="s">
        <v>19524</v>
      </c>
      <c r="H176" s="90">
        <f>SUMIF(INGRESO_MERCADERIA[CODIGO],STOCKSANLUIS[[#This Row],[CODIGO]],INGRESO_MERCADERIA[INGRESO])</f>
        <v>6</v>
      </c>
      <c r="I176" s="90">
        <f>SUMIF(SALIDA[CODIGO],STOCKSANLUIS[[#This Row],[CODIGO]],SALIDA[CANTIDAD])</f>
        <v>6</v>
      </c>
      <c r="J176" s="90">
        <f>STOCKSANLUIS[[#This Row],[STOCK ALM1]]-STOCKSANLUIS[[#This Row],[SALIDA]]</f>
        <v>0</v>
      </c>
      <c r="K176" s="90" t="str">
        <f>VLOOKUP(STOCKSANLUIS[[#This Row],[CODIGO]],CLASIFICACION[],6,FALSE)</f>
        <v>C</v>
      </c>
      <c r="L176" s="90">
        <f>IFERROR(VLOOKUP(STOCKSANLUIS[[#This Row],[CODIGO]],STOCK_STARSOFT[],3,FALSE),0)</f>
        <v>0</v>
      </c>
      <c r="M176" s="90" t="str">
        <f>IF(STOCKSANLUIS[[#This Row],[STOCK ACTUAL]]=STOCKSANLUIS[[#This Row],[STOCK_STARSOFT]],"SIN DIFERENCIA","DIFERENCIA")</f>
        <v>SIN DIFERENCIA</v>
      </c>
    </row>
    <row r="177" spans="1:13" ht="15" hidden="1" customHeight="1" x14ac:dyDescent="0.25">
      <c r="A177" s="144" t="s">
        <v>369</v>
      </c>
      <c r="B177" s="87" t="s">
        <v>370</v>
      </c>
      <c r="C177" s="88">
        <v>0</v>
      </c>
      <c r="D177" s="89" t="s">
        <v>6</v>
      </c>
      <c r="E177" s="90" t="str">
        <f>VLOOKUP(STOCKSANLUIS[[#This Row],[CODIGO]],FAMILIAS[],4,FALSE)</f>
        <v>ICEAGE- ZHEJIANG JIAHE PIPES</v>
      </c>
      <c r="F177" s="90">
        <v>1</v>
      </c>
      <c r="G177" s="90"/>
      <c r="H177" s="90">
        <f>SUMIF(INGRESO_MERCADERIA[CODIGO],STOCKSANLUIS[[#This Row],[CODIGO]],INGRESO_MERCADERIA[INGRESO])</f>
        <v>0</v>
      </c>
      <c r="I177" s="90">
        <f>SUMIF(SALIDA[CODIGO],STOCKSANLUIS[[#This Row],[CODIGO]],SALIDA[CANTIDAD])</f>
        <v>0</v>
      </c>
      <c r="J177" s="90">
        <f>STOCKSANLUIS[[#This Row],[STOCK ALM1]]-STOCKSANLUIS[[#This Row],[SALIDA]]</f>
        <v>0</v>
      </c>
      <c r="K177" s="90" t="str">
        <f>VLOOKUP(STOCKSANLUIS[[#This Row],[CODIGO]],CLASIFICACION[],6,FALSE)</f>
        <v>C</v>
      </c>
      <c r="L177" s="90">
        <f>IFERROR(VLOOKUP(STOCKSANLUIS[[#This Row],[CODIGO]],STOCK_STARSOFT[],3,FALSE),0)</f>
        <v>0</v>
      </c>
      <c r="M177" s="90" t="str">
        <f>IF(STOCKSANLUIS[[#This Row],[STOCK ACTUAL]]=STOCKSANLUIS[[#This Row],[STOCK_STARSOFT]],"SIN DIFERENCIA","DIFERENCIA")</f>
        <v>SIN DIFERENCIA</v>
      </c>
    </row>
    <row r="178" spans="1:13" ht="15" hidden="1" customHeight="1" x14ac:dyDescent="0.25">
      <c r="A178" s="144" t="s">
        <v>371</v>
      </c>
      <c r="B178" s="87" t="s">
        <v>372</v>
      </c>
      <c r="C178" s="88">
        <v>62</v>
      </c>
      <c r="D178" s="89" t="s">
        <v>6</v>
      </c>
      <c r="E178" s="90" t="str">
        <f>VLOOKUP(STOCKSANLUIS[[#This Row],[CODIGO]],FAMILIAS[],4,FALSE)</f>
        <v>ICEAGE- ZHEJIANG JIAHE PIPES</v>
      </c>
      <c r="F178" s="90">
        <v>1</v>
      </c>
      <c r="G178" s="90" t="s">
        <v>19526</v>
      </c>
      <c r="H178" s="90">
        <f>SUMIF(INGRESO_MERCADERIA[CODIGO],STOCKSANLUIS[[#This Row],[CODIGO]],INGRESO_MERCADERIA[INGRESO])</f>
        <v>86</v>
      </c>
      <c r="I178" s="90">
        <f>SUMIF(SALIDA[CODIGO],STOCKSANLUIS[[#This Row],[CODIGO]],SALIDA[CANTIDAD])</f>
        <v>86</v>
      </c>
      <c r="J178" s="90">
        <f>STOCKSANLUIS[[#This Row],[STOCK ALM1]]-STOCKSANLUIS[[#This Row],[SALIDA]]</f>
        <v>0</v>
      </c>
      <c r="K178" s="90" t="str">
        <f>VLOOKUP(STOCKSANLUIS[[#This Row],[CODIGO]],CLASIFICACION[],6,FALSE)</f>
        <v>A</v>
      </c>
      <c r="L178" s="90">
        <f>IFERROR(VLOOKUP(STOCKSANLUIS[[#This Row],[CODIGO]],STOCK_STARSOFT[],3,FALSE),0)</f>
        <v>0</v>
      </c>
      <c r="M178" s="90" t="str">
        <f>IF(STOCKSANLUIS[[#This Row],[STOCK ACTUAL]]=STOCKSANLUIS[[#This Row],[STOCK_STARSOFT]],"SIN DIFERENCIA","DIFERENCIA")</f>
        <v>SIN DIFERENCIA</v>
      </c>
    </row>
    <row r="179" spans="1:13" ht="15" hidden="1" customHeight="1" x14ac:dyDescent="0.25">
      <c r="A179" s="144" t="s">
        <v>373</v>
      </c>
      <c r="B179" s="87" t="s">
        <v>374</v>
      </c>
      <c r="C179" s="88">
        <v>0</v>
      </c>
      <c r="D179" s="89" t="s">
        <v>6</v>
      </c>
      <c r="E179" s="90" t="str">
        <f>VLOOKUP(STOCKSANLUIS[[#This Row],[CODIGO]],FAMILIAS[],4,FALSE)</f>
        <v>ICEAGE- ZHEJIANG JIAHE PIPES</v>
      </c>
      <c r="F179" s="90">
        <v>1</v>
      </c>
      <c r="G179" s="90"/>
      <c r="H179" s="90">
        <f>SUMIF(INGRESO_MERCADERIA[CODIGO],STOCKSANLUIS[[#This Row],[CODIGO]],INGRESO_MERCADERIA[INGRESO])</f>
        <v>0</v>
      </c>
      <c r="I179" s="90">
        <f>SUMIF(SALIDA[CODIGO],STOCKSANLUIS[[#This Row],[CODIGO]],SALIDA[CANTIDAD])</f>
        <v>0</v>
      </c>
      <c r="J179" s="90">
        <f>STOCKSANLUIS[[#This Row],[STOCK ALM1]]-STOCKSANLUIS[[#This Row],[SALIDA]]</f>
        <v>0</v>
      </c>
      <c r="K179" s="90" t="str">
        <f>VLOOKUP(STOCKSANLUIS[[#This Row],[CODIGO]],CLASIFICACION[],6,FALSE)</f>
        <v>C</v>
      </c>
      <c r="L179" s="90">
        <f>IFERROR(VLOOKUP(STOCKSANLUIS[[#This Row],[CODIGO]],STOCK_STARSOFT[],3,FALSE),0)</f>
        <v>0</v>
      </c>
      <c r="M179" s="90" t="str">
        <f>IF(STOCKSANLUIS[[#This Row],[STOCK ACTUAL]]=STOCKSANLUIS[[#This Row],[STOCK_STARSOFT]],"SIN DIFERENCIA","DIFERENCIA")</f>
        <v>SIN DIFERENCIA</v>
      </c>
    </row>
    <row r="180" spans="1:13" ht="15" hidden="1" customHeight="1" x14ac:dyDescent="0.25">
      <c r="A180" s="151" t="s">
        <v>21900</v>
      </c>
      <c r="B180" s="104" t="s">
        <v>21901</v>
      </c>
      <c r="C180" s="105"/>
      <c r="D180" s="89" t="s">
        <v>6</v>
      </c>
      <c r="E180" s="107" t="str">
        <f>VLOOKUP(STOCKSANLUIS[[#This Row],[CODIGO]],FAMILIAS[],4,FALSE)</f>
        <v>COPELAND</v>
      </c>
      <c r="F180" s="107">
        <v>1</v>
      </c>
      <c r="G180" s="90" t="s">
        <v>19526</v>
      </c>
      <c r="H180" s="107">
        <f>SUMIF(INGRESO_MERCADERIA[CODIGO],STOCKSANLUIS[[#This Row],[CODIGO]],INGRESO_MERCADERIA[INGRESO])</f>
        <v>2</v>
      </c>
      <c r="I180" s="107">
        <f>SUMIF(SALIDA[CODIGO],STOCKSANLUIS[[#This Row],[CODIGO]],SALIDA[CANTIDAD])</f>
        <v>0</v>
      </c>
      <c r="J180" s="107">
        <f>STOCKSANLUIS[[#This Row],[STOCK ALM1]]-STOCKSANLUIS[[#This Row],[SALIDA]]</f>
        <v>2</v>
      </c>
      <c r="K180" s="107" t="str">
        <f>VLOOKUP(STOCKSANLUIS[[#This Row],[CODIGO]],CLASIFICACION[],6,FALSE)</f>
        <v>B</v>
      </c>
      <c r="L180" s="107">
        <f>IFERROR(VLOOKUP(STOCKSANLUIS[[#This Row],[CODIGO]],STOCK_STARSOFT[],3,FALSE),0)</f>
        <v>2</v>
      </c>
      <c r="M180" s="107" t="str">
        <f>IF(STOCKSANLUIS[[#This Row],[STOCK ACTUAL]]=STOCKSANLUIS[[#This Row],[STOCK_STARSOFT]],"SIN DIFERENCIA","DIFERENCIA")</f>
        <v>SIN DIFERENCIA</v>
      </c>
    </row>
    <row r="181" spans="1:13" ht="15" hidden="1" customHeight="1" x14ac:dyDescent="0.25">
      <c r="A181" s="151" t="s">
        <v>21902</v>
      </c>
      <c r="B181" s="104" t="s">
        <v>21903</v>
      </c>
      <c r="C181" s="105"/>
      <c r="D181" s="89" t="s">
        <v>6</v>
      </c>
      <c r="E181" s="107" t="str">
        <f>VLOOKUP(STOCKSANLUIS[[#This Row],[CODIGO]],FAMILIAS[],4,FALSE)</f>
        <v>COPELAND</v>
      </c>
      <c r="F181" s="107">
        <v>1</v>
      </c>
      <c r="G181" s="90" t="s">
        <v>19526</v>
      </c>
      <c r="H181" s="107">
        <f>SUMIF(INGRESO_MERCADERIA[CODIGO],STOCKSANLUIS[[#This Row],[CODIGO]],INGRESO_MERCADERIA[INGRESO])</f>
        <v>5</v>
      </c>
      <c r="I181" s="107">
        <f>SUMIF(SALIDA[CODIGO],STOCKSANLUIS[[#This Row],[CODIGO]],SALIDA[CANTIDAD])</f>
        <v>1</v>
      </c>
      <c r="J181" s="107">
        <f>STOCKSANLUIS[[#This Row],[STOCK ALM1]]-STOCKSANLUIS[[#This Row],[SALIDA]]</f>
        <v>4</v>
      </c>
      <c r="K181" s="107" t="str">
        <f>VLOOKUP(STOCKSANLUIS[[#This Row],[CODIGO]],CLASIFICACION[],6,FALSE)</f>
        <v>B</v>
      </c>
      <c r="L181" s="107">
        <f>IFERROR(VLOOKUP(STOCKSANLUIS[[#This Row],[CODIGO]],STOCK_STARSOFT[],3,FALSE),0)</f>
        <v>4</v>
      </c>
      <c r="M181" s="107" t="str">
        <f>IF(STOCKSANLUIS[[#This Row],[STOCK ACTUAL]]=STOCKSANLUIS[[#This Row],[STOCK_STARSOFT]],"SIN DIFERENCIA","DIFERENCIA")</f>
        <v>SIN DIFERENCIA</v>
      </c>
    </row>
    <row r="182" spans="1:13" ht="15" hidden="1" customHeight="1" x14ac:dyDescent="0.25">
      <c r="A182" s="144" t="s">
        <v>379</v>
      </c>
      <c r="B182" s="87" t="s">
        <v>380</v>
      </c>
      <c r="C182" s="88">
        <v>0</v>
      </c>
      <c r="D182" s="89" t="s">
        <v>6</v>
      </c>
      <c r="E182" s="90" t="str">
        <f>VLOOKUP(STOCKSANLUIS[[#This Row],[CODIGO]],FAMILIAS[],4,FALSE)</f>
        <v>ICEAGE- ZHEJIANG JIAHE PIPES</v>
      </c>
      <c r="F182" s="90">
        <v>1</v>
      </c>
      <c r="G182" s="90"/>
      <c r="H182" s="90">
        <f>SUMIF(INGRESO_MERCADERIA[CODIGO],STOCKSANLUIS[[#This Row],[CODIGO]],INGRESO_MERCADERIA[INGRESO])</f>
        <v>0</v>
      </c>
      <c r="I182" s="90">
        <f>SUMIF(SALIDA[CODIGO],STOCKSANLUIS[[#This Row],[CODIGO]],SALIDA[CANTIDAD])</f>
        <v>0</v>
      </c>
      <c r="J182" s="90">
        <f>STOCKSANLUIS[[#This Row],[STOCK ALM1]]-STOCKSANLUIS[[#This Row],[SALIDA]]</f>
        <v>0</v>
      </c>
      <c r="K182" s="90" t="str">
        <f>VLOOKUP(STOCKSANLUIS[[#This Row],[CODIGO]],CLASIFICACION[],6,FALSE)</f>
        <v>C</v>
      </c>
      <c r="L182" s="90">
        <f>IFERROR(VLOOKUP(STOCKSANLUIS[[#This Row],[CODIGO]],STOCK_STARSOFT[],3,FALSE),0)</f>
        <v>0</v>
      </c>
      <c r="M182" s="90" t="str">
        <f>IF(STOCKSANLUIS[[#This Row],[STOCK ACTUAL]]=STOCKSANLUIS[[#This Row],[STOCK_STARSOFT]],"SIN DIFERENCIA","DIFERENCIA")</f>
        <v>SIN DIFERENCIA</v>
      </c>
    </row>
    <row r="183" spans="1:13" ht="15" hidden="1" customHeight="1" x14ac:dyDescent="0.25">
      <c r="A183" s="144" t="s">
        <v>381</v>
      </c>
      <c r="B183" s="87" t="s">
        <v>382</v>
      </c>
      <c r="C183" s="88">
        <v>0</v>
      </c>
      <c r="D183" s="89" t="s">
        <v>6</v>
      </c>
      <c r="E183" s="90" t="str">
        <f>VLOOKUP(STOCKSANLUIS[[#This Row],[CODIGO]],FAMILIAS[],4,FALSE)</f>
        <v>INNOVAIR</v>
      </c>
      <c r="F183" s="90">
        <v>1</v>
      </c>
      <c r="G183" s="90"/>
      <c r="H183" s="90">
        <f>SUMIF(INGRESO_MERCADERIA[CODIGO],STOCKSANLUIS[[#This Row],[CODIGO]],INGRESO_MERCADERIA[INGRESO])</f>
        <v>0</v>
      </c>
      <c r="I183" s="90">
        <f>SUMIF(SALIDA[CODIGO],STOCKSANLUIS[[#This Row],[CODIGO]],SALIDA[CANTIDAD])</f>
        <v>0</v>
      </c>
      <c r="J183" s="90">
        <f>STOCKSANLUIS[[#This Row],[STOCK ALM1]]-STOCKSANLUIS[[#This Row],[SALIDA]]</f>
        <v>0</v>
      </c>
      <c r="K183" s="90" t="str">
        <f>VLOOKUP(STOCKSANLUIS[[#This Row],[CODIGO]],CLASIFICACION[],6,FALSE)</f>
        <v>C</v>
      </c>
      <c r="L183" s="90">
        <f>IFERROR(VLOOKUP(STOCKSANLUIS[[#This Row],[CODIGO]],STOCK_STARSOFT[],3,FALSE),0)</f>
        <v>0</v>
      </c>
      <c r="M183" s="90" t="str">
        <f>IF(STOCKSANLUIS[[#This Row],[STOCK ACTUAL]]=STOCKSANLUIS[[#This Row],[STOCK_STARSOFT]],"SIN DIFERENCIA","DIFERENCIA")</f>
        <v>SIN DIFERENCIA</v>
      </c>
    </row>
    <row r="184" spans="1:13" ht="15" hidden="1" customHeight="1" x14ac:dyDescent="0.25">
      <c r="A184" s="144" t="s">
        <v>383</v>
      </c>
      <c r="B184" s="87" t="s">
        <v>384</v>
      </c>
      <c r="C184" s="88">
        <v>0</v>
      </c>
      <c r="D184" s="89" t="s">
        <v>6</v>
      </c>
      <c r="E184" s="90" t="str">
        <f>VLOOKUP(STOCKSANLUIS[[#This Row],[CODIGO]],FAMILIAS[],4,FALSE)</f>
        <v>INNOVAIR</v>
      </c>
      <c r="F184" s="90">
        <v>1</v>
      </c>
      <c r="G184" s="90"/>
      <c r="H184" s="90">
        <f>SUMIF(INGRESO_MERCADERIA[CODIGO],STOCKSANLUIS[[#This Row],[CODIGO]],INGRESO_MERCADERIA[INGRESO])</f>
        <v>0</v>
      </c>
      <c r="I184" s="90">
        <f>SUMIF(SALIDA[CODIGO],STOCKSANLUIS[[#This Row],[CODIGO]],SALIDA[CANTIDAD])</f>
        <v>0</v>
      </c>
      <c r="J184" s="90">
        <f>STOCKSANLUIS[[#This Row],[STOCK ALM1]]-STOCKSANLUIS[[#This Row],[SALIDA]]</f>
        <v>0</v>
      </c>
      <c r="K184" s="90" t="str">
        <f>VLOOKUP(STOCKSANLUIS[[#This Row],[CODIGO]],CLASIFICACION[],6,FALSE)</f>
        <v>C</v>
      </c>
      <c r="L184" s="90">
        <f>IFERROR(VLOOKUP(STOCKSANLUIS[[#This Row],[CODIGO]],STOCK_STARSOFT[],3,FALSE),0)</f>
        <v>0</v>
      </c>
      <c r="M184" s="90" t="str">
        <f>IF(STOCKSANLUIS[[#This Row],[STOCK ACTUAL]]=STOCKSANLUIS[[#This Row],[STOCK_STARSOFT]],"SIN DIFERENCIA","DIFERENCIA")</f>
        <v>SIN DIFERENCIA</v>
      </c>
    </row>
    <row r="185" spans="1:13" ht="15" hidden="1" customHeight="1" x14ac:dyDescent="0.25">
      <c r="A185" s="144" t="s">
        <v>385</v>
      </c>
      <c r="B185" s="87" t="s">
        <v>386</v>
      </c>
      <c r="C185" s="88">
        <v>0</v>
      </c>
      <c r="D185" s="89" t="s">
        <v>6</v>
      </c>
      <c r="E185" s="90" t="str">
        <f>VLOOKUP(STOCKSANLUIS[[#This Row],[CODIGO]],FAMILIAS[],4,FALSE)</f>
        <v>INNOVAIR</v>
      </c>
      <c r="F185" s="90">
        <v>1</v>
      </c>
      <c r="G185" s="90"/>
      <c r="H185" s="90">
        <f>SUMIF(INGRESO_MERCADERIA[CODIGO],STOCKSANLUIS[[#This Row],[CODIGO]],INGRESO_MERCADERIA[INGRESO])</f>
        <v>0</v>
      </c>
      <c r="I185" s="90">
        <f>SUMIF(SALIDA[CODIGO],STOCKSANLUIS[[#This Row],[CODIGO]],SALIDA[CANTIDAD])</f>
        <v>0</v>
      </c>
      <c r="J185" s="90">
        <f>STOCKSANLUIS[[#This Row],[STOCK ALM1]]-STOCKSANLUIS[[#This Row],[SALIDA]]</f>
        <v>0</v>
      </c>
      <c r="K185" s="90" t="str">
        <f>VLOOKUP(STOCKSANLUIS[[#This Row],[CODIGO]],CLASIFICACION[],6,FALSE)</f>
        <v>C</v>
      </c>
      <c r="L185" s="90">
        <f>IFERROR(VLOOKUP(STOCKSANLUIS[[#This Row],[CODIGO]],STOCK_STARSOFT[],3,FALSE),0)</f>
        <v>0</v>
      </c>
      <c r="M185" s="90" t="str">
        <f>IF(STOCKSANLUIS[[#This Row],[STOCK ACTUAL]]=STOCKSANLUIS[[#This Row],[STOCK_STARSOFT]],"SIN DIFERENCIA","DIFERENCIA")</f>
        <v>SIN DIFERENCIA</v>
      </c>
    </row>
    <row r="186" spans="1:13" ht="15" hidden="1" customHeight="1" x14ac:dyDescent="0.25">
      <c r="A186" s="144" t="s">
        <v>387</v>
      </c>
      <c r="B186" s="87" t="s">
        <v>388</v>
      </c>
      <c r="C186" s="88">
        <v>0</v>
      </c>
      <c r="D186" s="89" t="s">
        <v>6</v>
      </c>
      <c r="E186" s="90" t="str">
        <f>VLOOKUP(STOCKSANLUIS[[#This Row],[CODIGO]],FAMILIAS[],4,FALSE)</f>
        <v>INNOVAIR</v>
      </c>
      <c r="F186" s="90">
        <v>1</v>
      </c>
      <c r="G186" s="90"/>
      <c r="H186" s="90">
        <f>SUMIF(INGRESO_MERCADERIA[CODIGO],STOCKSANLUIS[[#This Row],[CODIGO]],INGRESO_MERCADERIA[INGRESO])</f>
        <v>0</v>
      </c>
      <c r="I186" s="90">
        <f>SUMIF(SALIDA[CODIGO],STOCKSANLUIS[[#This Row],[CODIGO]],SALIDA[CANTIDAD])</f>
        <v>0</v>
      </c>
      <c r="J186" s="90">
        <f>STOCKSANLUIS[[#This Row],[STOCK ALM1]]-STOCKSANLUIS[[#This Row],[SALIDA]]</f>
        <v>0</v>
      </c>
      <c r="K186" s="90" t="str">
        <f>VLOOKUP(STOCKSANLUIS[[#This Row],[CODIGO]],CLASIFICACION[],6,FALSE)</f>
        <v>C</v>
      </c>
      <c r="L186" s="90">
        <f>IFERROR(VLOOKUP(STOCKSANLUIS[[#This Row],[CODIGO]],STOCK_STARSOFT[],3,FALSE),0)</f>
        <v>0</v>
      </c>
      <c r="M186" s="90" t="str">
        <f>IF(STOCKSANLUIS[[#This Row],[STOCK ACTUAL]]=STOCKSANLUIS[[#This Row],[STOCK_STARSOFT]],"SIN DIFERENCIA","DIFERENCIA")</f>
        <v>SIN DIFERENCIA</v>
      </c>
    </row>
    <row r="187" spans="1:13" ht="15" hidden="1" customHeight="1" x14ac:dyDescent="0.25">
      <c r="A187" s="144" t="s">
        <v>389</v>
      </c>
      <c r="B187" s="87" t="s">
        <v>390</v>
      </c>
      <c r="C187" s="88">
        <v>0</v>
      </c>
      <c r="D187" s="89" t="s">
        <v>6</v>
      </c>
      <c r="E187" s="90" t="str">
        <f>VLOOKUP(STOCKSANLUIS[[#This Row],[CODIGO]],FAMILIAS[],4,FALSE)</f>
        <v>INNOVAIR</v>
      </c>
      <c r="F187" s="90">
        <v>1</v>
      </c>
      <c r="G187" s="90"/>
      <c r="H187" s="90">
        <f>SUMIF(INGRESO_MERCADERIA[CODIGO],STOCKSANLUIS[[#This Row],[CODIGO]],INGRESO_MERCADERIA[INGRESO])</f>
        <v>0</v>
      </c>
      <c r="I187" s="90">
        <f>SUMIF(SALIDA[CODIGO],STOCKSANLUIS[[#This Row],[CODIGO]],SALIDA[CANTIDAD])</f>
        <v>0</v>
      </c>
      <c r="J187" s="90">
        <f>STOCKSANLUIS[[#This Row],[STOCK ALM1]]-STOCKSANLUIS[[#This Row],[SALIDA]]</f>
        <v>0</v>
      </c>
      <c r="K187" s="90" t="str">
        <f>VLOOKUP(STOCKSANLUIS[[#This Row],[CODIGO]],CLASIFICACION[],6,FALSE)</f>
        <v>C</v>
      </c>
      <c r="L187" s="90">
        <f>IFERROR(VLOOKUP(STOCKSANLUIS[[#This Row],[CODIGO]],STOCK_STARSOFT[],3,FALSE),0)</f>
        <v>0</v>
      </c>
      <c r="M187" s="90" t="str">
        <f>IF(STOCKSANLUIS[[#This Row],[STOCK ACTUAL]]=STOCKSANLUIS[[#This Row],[STOCK_STARSOFT]],"SIN DIFERENCIA","DIFERENCIA")</f>
        <v>SIN DIFERENCIA</v>
      </c>
    </row>
    <row r="188" spans="1:13" ht="15" hidden="1" customHeight="1" x14ac:dyDescent="0.25">
      <c r="A188" s="144" t="s">
        <v>391</v>
      </c>
      <c r="B188" s="87" t="s">
        <v>392</v>
      </c>
      <c r="C188" s="88">
        <v>0</v>
      </c>
      <c r="D188" s="89" t="s">
        <v>6</v>
      </c>
      <c r="E188" s="90" t="str">
        <f>VLOOKUP(STOCKSANLUIS[[#This Row],[CODIGO]],FAMILIAS[],4,FALSE)</f>
        <v>INNOVAIR</v>
      </c>
      <c r="F188" s="90">
        <v>1</v>
      </c>
      <c r="G188" s="90"/>
      <c r="H188" s="90">
        <f>SUMIF(INGRESO_MERCADERIA[CODIGO],STOCKSANLUIS[[#This Row],[CODIGO]],INGRESO_MERCADERIA[INGRESO])</f>
        <v>0</v>
      </c>
      <c r="I188" s="90">
        <f>SUMIF(SALIDA[CODIGO],STOCKSANLUIS[[#This Row],[CODIGO]],SALIDA[CANTIDAD])</f>
        <v>0</v>
      </c>
      <c r="J188" s="90">
        <f>STOCKSANLUIS[[#This Row],[STOCK ALM1]]-STOCKSANLUIS[[#This Row],[SALIDA]]</f>
        <v>0</v>
      </c>
      <c r="K188" s="90" t="str">
        <f>VLOOKUP(STOCKSANLUIS[[#This Row],[CODIGO]],CLASIFICACION[],6,FALSE)</f>
        <v>C</v>
      </c>
      <c r="L188" s="90">
        <f>IFERROR(VLOOKUP(STOCKSANLUIS[[#This Row],[CODIGO]],STOCK_STARSOFT[],3,FALSE),0)</f>
        <v>0</v>
      </c>
      <c r="M188" s="90" t="str">
        <f>IF(STOCKSANLUIS[[#This Row],[STOCK ACTUAL]]=STOCKSANLUIS[[#This Row],[STOCK_STARSOFT]],"SIN DIFERENCIA","DIFERENCIA")</f>
        <v>SIN DIFERENCIA</v>
      </c>
    </row>
    <row r="189" spans="1:13" ht="15" hidden="1" customHeight="1" x14ac:dyDescent="0.25">
      <c r="A189" s="144" t="s">
        <v>393</v>
      </c>
      <c r="B189" s="87" t="s">
        <v>394</v>
      </c>
      <c r="C189" s="88">
        <v>0</v>
      </c>
      <c r="D189" s="89" t="s">
        <v>6</v>
      </c>
      <c r="E189" s="90" t="str">
        <f>VLOOKUP(STOCKSANLUIS[[#This Row],[CODIGO]],FAMILIAS[],4,FALSE)</f>
        <v>INNOVAIR</v>
      </c>
      <c r="F189" s="90">
        <v>1</v>
      </c>
      <c r="G189" s="90"/>
      <c r="H189" s="90">
        <f>SUMIF(INGRESO_MERCADERIA[CODIGO],STOCKSANLUIS[[#This Row],[CODIGO]],INGRESO_MERCADERIA[INGRESO])</f>
        <v>0</v>
      </c>
      <c r="I189" s="90">
        <f>SUMIF(SALIDA[CODIGO],STOCKSANLUIS[[#This Row],[CODIGO]],SALIDA[CANTIDAD])</f>
        <v>0</v>
      </c>
      <c r="J189" s="90">
        <f>STOCKSANLUIS[[#This Row],[STOCK ALM1]]-STOCKSANLUIS[[#This Row],[SALIDA]]</f>
        <v>0</v>
      </c>
      <c r="K189" s="90" t="str">
        <f>VLOOKUP(STOCKSANLUIS[[#This Row],[CODIGO]],CLASIFICACION[],6,FALSE)</f>
        <v>C</v>
      </c>
      <c r="L189" s="90">
        <f>IFERROR(VLOOKUP(STOCKSANLUIS[[#This Row],[CODIGO]],STOCK_STARSOFT[],3,FALSE),0)</f>
        <v>0</v>
      </c>
      <c r="M189" s="90" t="str">
        <f>IF(STOCKSANLUIS[[#This Row],[STOCK ACTUAL]]=STOCKSANLUIS[[#This Row],[STOCK_STARSOFT]],"SIN DIFERENCIA","DIFERENCIA")</f>
        <v>SIN DIFERENCIA</v>
      </c>
    </row>
    <row r="190" spans="1:13" ht="15" hidden="1" customHeight="1" x14ac:dyDescent="0.25">
      <c r="A190" s="144" t="s">
        <v>395</v>
      </c>
      <c r="B190" s="87" t="s">
        <v>396</v>
      </c>
      <c r="C190" s="88">
        <v>0</v>
      </c>
      <c r="D190" s="89" t="s">
        <v>6</v>
      </c>
      <c r="E190" s="90" t="str">
        <f>VLOOKUP(STOCKSANLUIS[[#This Row],[CODIGO]],FAMILIAS[],4,FALSE)</f>
        <v>INNOVAIR</v>
      </c>
      <c r="F190" s="90">
        <v>1</v>
      </c>
      <c r="G190" s="90"/>
      <c r="H190" s="90">
        <f>SUMIF(INGRESO_MERCADERIA[CODIGO],STOCKSANLUIS[[#This Row],[CODIGO]],INGRESO_MERCADERIA[INGRESO])</f>
        <v>0</v>
      </c>
      <c r="I190" s="90">
        <f>SUMIF(SALIDA[CODIGO],STOCKSANLUIS[[#This Row],[CODIGO]],SALIDA[CANTIDAD])</f>
        <v>0</v>
      </c>
      <c r="J190" s="90">
        <f>STOCKSANLUIS[[#This Row],[STOCK ALM1]]-STOCKSANLUIS[[#This Row],[SALIDA]]</f>
        <v>0</v>
      </c>
      <c r="K190" s="90" t="str">
        <f>VLOOKUP(STOCKSANLUIS[[#This Row],[CODIGO]],CLASIFICACION[],6,FALSE)</f>
        <v>C</v>
      </c>
      <c r="L190" s="90">
        <f>IFERROR(VLOOKUP(STOCKSANLUIS[[#This Row],[CODIGO]],STOCK_STARSOFT[],3,FALSE),0)</f>
        <v>0</v>
      </c>
      <c r="M190" s="90" t="str">
        <f>IF(STOCKSANLUIS[[#This Row],[STOCK ACTUAL]]=STOCKSANLUIS[[#This Row],[STOCK_STARSOFT]],"SIN DIFERENCIA","DIFERENCIA")</f>
        <v>SIN DIFERENCIA</v>
      </c>
    </row>
    <row r="191" spans="1:13" ht="15" hidden="1" customHeight="1" x14ac:dyDescent="0.25">
      <c r="A191" s="144" t="s">
        <v>397</v>
      </c>
      <c r="B191" s="87" t="s">
        <v>398</v>
      </c>
      <c r="C191" s="88">
        <v>0</v>
      </c>
      <c r="D191" s="89" t="s">
        <v>6</v>
      </c>
      <c r="E191" s="90" t="str">
        <f>VLOOKUP(STOCKSANLUIS[[#This Row],[CODIGO]],FAMILIAS[],4,FALSE)</f>
        <v>INNOVAIR</v>
      </c>
      <c r="F191" s="90">
        <v>1</v>
      </c>
      <c r="G191" s="90"/>
      <c r="H191" s="90">
        <f>SUMIF(INGRESO_MERCADERIA[CODIGO],STOCKSANLUIS[[#This Row],[CODIGO]],INGRESO_MERCADERIA[INGRESO])</f>
        <v>0</v>
      </c>
      <c r="I191" s="90">
        <f>SUMIF(SALIDA[CODIGO],STOCKSANLUIS[[#This Row],[CODIGO]],SALIDA[CANTIDAD])</f>
        <v>0</v>
      </c>
      <c r="J191" s="90">
        <f>STOCKSANLUIS[[#This Row],[STOCK ALM1]]-STOCKSANLUIS[[#This Row],[SALIDA]]</f>
        <v>0</v>
      </c>
      <c r="K191" s="90" t="str">
        <f>VLOOKUP(STOCKSANLUIS[[#This Row],[CODIGO]],CLASIFICACION[],6,FALSE)</f>
        <v>C</v>
      </c>
      <c r="L191" s="90">
        <f>IFERROR(VLOOKUP(STOCKSANLUIS[[#This Row],[CODIGO]],STOCK_STARSOFT[],3,FALSE),0)</f>
        <v>0</v>
      </c>
      <c r="M191" s="90" t="str">
        <f>IF(STOCKSANLUIS[[#This Row],[STOCK ACTUAL]]=STOCKSANLUIS[[#This Row],[STOCK_STARSOFT]],"SIN DIFERENCIA","DIFERENCIA")</f>
        <v>SIN DIFERENCIA</v>
      </c>
    </row>
    <row r="192" spans="1:13" ht="15" hidden="1" customHeight="1" x14ac:dyDescent="0.25">
      <c r="A192" s="144" t="s">
        <v>399</v>
      </c>
      <c r="B192" s="87" t="s">
        <v>400</v>
      </c>
      <c r="C192" s="88">
        <v>0</v>
      </c>
      <c r="D192" s="89" t="s">
        <v>6</v>
      </c>
      <c r="E192" s="90" t="str">
        <f>VLOOKUP(STOCKSANLUIS[[#This Row],[CODIGO]],FAMILIAS[],4,FALSE)</f>
        <v>INNOVAIR</v>
      </c>
      <c r="F192" s="90">
        <v>1</v>
      </c>
      <c r="G192" s="90"/>
      <c r="H192" s="90">
        <f>SUMIF(INGRESO_MERCADERIA[CODIGO],STOCKSANLUIS[[#This Row],[CODIGO]],INGRESO_MERCADERIA[INGRESO])</f>
        <v>0</v>
      </c>
      <c r="I192" s="90">
        <f>SUMIF(SALIDA[CODIGO],STOCKSANLUIS[[#This Row],[CODIGO]],SALIDA[CANTIDAD])</f>
        <v>0</v>
      </c>
      <c r="J192" s="90">
        <f>STOCKSANLUIS[[#This Row],[STOCK ALM1]]-STOCKSANLUIS[[#This Row],[SALIDA]]</f>
        <v>0</v>
      </c>
      <c r="K192" s="90" t="str">
        <f>VLOOKUP(STOCKSANLUIS[[#This Row],[CODIGO]],CLASIFICACION[],6,FALSE)</f>
        <v>C</v>
      </c>
      <c r="L192" s="90">
        <f>IFERROR(VLOOKUP(STOCKSANLUIS[[#This Row],[CODIGO]],STOCK_STARSOFT[],3,FALSE),0)</f>
        <v>0</v>
      </c>
      <c r="M192" s="90" t="str">
        <f>IF(STOCKSANLUIS[[#This Row],[STOCK ACTUAL]]=STOCKSANLUIS[[#This Row],[STOCK_STARSOFT]],"SIN DIFERENCIA","DIFERENCIA")</f>
        <v>SIN DIFERENCIA</v>
      </c>
    </row>
    <row r="193" spans="1:13" ht="15" hidden="1" customHeight="1" x14ac:dyDescent="0.25">
      <c r="A193" s="144" t="s">
        <v>401</v>
      </c>
      <c r="B193" s="87" t="s">
        <v>402</v>
      </c>
      <c r="C193" s="88">
        <v>0</v>
      </c>
      <c r="D193" s="89" t="s">
        <v>6</v>
      </c>
      <c r="E193" s="90" t="str">
        <f>VLOOKUP(STOCKSANLUIS[[#This Row],[CODIGO]],FAMILIAS[],4,FALSE)</f>
        <v>DANFOSS</v>
      </c>
      <c r="F193" s="90">
        <v>1</v>
      </c>
      <c r="G193" s="90"/>
      <c r="H193" s="90">
        <f>SUMIF(INGRESO_MERCADERIA[CODIGO],STOCKSANLUIS[[#This Row],[CODIGO]],INGRESO_MERCADERIA[INGRESO])</f>
        <v>0</v>
      </c>
      <c r="I193" s="90">
        <f>SUMIF(SALIDA[CODIGO],STOCKSANLUIS[[#This Row],[CODIGO]],SALIDA[CANTIDAD])</f>
        <v>0</v>
      </c>
      <c r="J193" s="90">
        <f>STOCKSANLUIS[[#This Row],[STOCK ALM1]]-STOCKSANLUIS[[#This Row],[SALIDA]]</f>
        <v>0</v>
      </c>
      <c r="K193" s="90" t="str">
        <f>VLOOKUP(STOCKSANLUIS[[#This Row],[CODIGO]],CLASIFICACION[],6,FALSE)</f>
        <v>C</v>
      </c>
      <c r="L193" s="90">
        <f>IFERROR(VLOOKUP(STOCKSANLUIS[[#This Row],[CODIGO]],STOCK_STARSOFT[],3,FALSE),0)</f>
        <v>0</v>
      </c>
      <c r="M193" s="90" t="str">
        <f>IF(STOCKSANLUIS[[#This Row],[STOCK ACTUAL]]=STOCKSANLUIS[[#This Row],[STOCK_STARSOFT]],"SIN DIFERENCIA","DIFERENCIA")</f>
        <v>SIN DIFERENCIA</v>
      </c>
    </row>
    <row r="194" spans="1:13" ht="15" hidden="1" customHeight="1" x14ac:dyDescent="0.25">
      <c r="A194" s="144" t="s">
        <v>403</v>
      </c>
      <c r="B194" s="87" t="s">
        <v>404</v>
      </c>
      <c r="C194" s="88">
        <v>0</v>
      </c>
      <c r="D194" s="89" t="s">
        <v>6</v>
      </c>
      <c r="E194" s="90" t="str">
        <f>VLOOKUP(STOCKSANLUIS[[#This Row],[CODIGO]],FAMILIAS[],4,FALSE)</f>
        <v>DANFOSS</v>
      </c>
      <c r="F194" s="90">
        <v>1</v>
      </c>
      <c r="G194" s="90"/>
      <c r="H194" s="90">
        <f>SUMIF(INGRESO_MERCADERIA[CODIGO],STOCKSANLUIS[[#This Row],[CODIGO]],INGRESO_MERCADERIA[INGRESO])</f>
        <v>0</v>
      </c>
      <c r="I194" s="90">
        <f>SUMIF(SALIDA[CODIGO],STOCKSANLUIS[[#This Row],[CODIGO]],SALIDA[CANTIDAD])</f>
        <v>0</v>
      </c>
      <c r="J194" s="90">
        <f>STOCKSANLUIS[[#This Row],[STOCK ALM1]]-STOCKSANLUIS[[#This Row],[SALIDA]]</f>
        <v>0</v>
      </c>
      <c r="K194" s="90" t="str">
        <f>VLOOKUP(STOCKSANLUIS[[#This Row],[CODIGO]],CLASIFICACION[],6,FALSE)</f>
        <v>C</v>
      </c>
      <c r="L194" s="90">
        <f>IFERROR(VLOOKUP(STOCKSANLUIS[[#This Row],[CODIGO]],STOCK_STARSOFT[],3,FALSE),0)</f>
        <v>0</v>
      </c>
      <c r="M194" s="90" t="str">
        <f>IF(STOCKSANLUIS[[#This Row],[STOCK ACTUAL]]=STOCKSANLUIS[[#This Row],[STOCK_STARSOFT]],"SIN DIFERENCIA","DIFERENCIA")</f>
        <v>SIN DIFERENCIA</v>
      </c>
    </row>
    <row r="195" spans="1:13" ht="15" hidden="1" customHeight="1" x14ac:dyDescent="0.25">
      <c r="A195" s="144" t="s">
        <v>405</v>
      </c>
      <c r="B195" s="87" t="s">
        <v>406</v>
      </c>
      <c r="C195" s="88">
        <v>0</v>
      </c>
      <c r="D195" s="89" t="s">
        <v>6</v>
      </c>
      <c r="E195" s="90" t="str">
        <f>VLOOKUP(STOCKSANLUIS[[#This Row],[CODIGO]],FAMILIAS[],4,FALSE)</f>
        <v>DANFOSS</v>
      </c>
      <c r="F195" s="90">
        <v>1</v>
      </c>
      <c r="G195" s="90"/>
      <c r="H195" s="90">
        <f>SUMIF(INGRESO_MERCADERIA[CODIGO],STOCKSANLUIS[[#This Row],[CODIGO]],INGRESO_MERCADERIA[INGRESO])</f>
        <v>0</v>
      </c>
      <c r="I195" s="90">
        <f>SUMIF(SALIDA[CODIGO],STOCKSANLUIS[[#This Row],[CODIGO]],SALIDA[CANTIDAD])</f>
        <v>0</v>
      </c>
      <c r="J195" s="90">
        <f>STOCKSANLUIS[[#This Row],[STOCK ALM1]]-STOCKSANLUIS[[#This Row],[SALIDA]]</f>
        <v>0</v>
      </c>
      <c r="K195" s="90" t="str">
        <f>VLOOKUP(STOCKSANLUIS[[#This Row],[CODIGO]],CLASIFICACION[],6,FALSE)</f>
        <v>C</v>
      </c>
      <c r="L195" s="90">
        <f>IFERROR(VLOOKUP(STOCKSANLUIS[[#This Row],[CODIGO]],STOCK_STARSOFT[],3,FALSE),0)</f>
        <v>0</v>
      </c>
      <c r="M195" s="90" t="str">
        <f>IF(STOCKSANLUIS[[#This Row],[STOCK ACTUAL]]=STOCKSANLUIS[[#This Row],[STOCK_STARSOFT]],"SIN DIFERENCIA","DIFERENCIA")</f>
        <v>SIN DIFERENCIA</v>
      </c>
    </row>
    <row r="196" spans="1:13" ht="15" hidden="1" customHeight="1" x14ac:dyDescent="0.25">
      <c r="A196" s="144" t="s">
        <v>407</v>
      </c>
      <c r="B196" s="87" t="s">
        <v>408</v>
      </c>
      <c r="C196" s="88">
        <v>0</v>
      </c>
      <c r="D196" s="89" t="s">
        <v>6</v>
      </c>
      <c r="E196" s="90" t="str">
        <f>VLOOKUP(STOCKSANLUIS[[#This Row],[CODIGO]],FAMILIAS[],4,FALSE)</f>
        <v>DANFOSS</v>
      </c>
      <c r="F196" s="90">
        <v>1</v>
      </c>
      <c r="G196" s="90"/>
      <c r="H196" s="90">
        <f>SUMIF(INGRESO_MERCADERIA[CODIGO],STOCKSANLUIS[[#This Row],[CODIGO]],INGRESO_MERCADERIA[INGRESO])</f>
        <v>0</v>
      </c>
      <c r="I196" s="90">
        <f>SUMIF(SALIDA[CODIGO],STOCKSANLUIS[[#This Row],[CODIGO]],SALIDA[CANTIDAD])</f>
        <v>0</v>
      </c>
      <c r="J196" s="90">
        <f>STOCKSANLUIS[[#This Row],[STOCK ALM1]]-STOCKSANLUIS[[#This Row],[SALIDA]]</f>
        <v>0</v>
      </c>
      <c r="K196" s="90" t="str">
        <f>VLOOKUP(STOCKSANLUIS[[#This Row],[CODIGO]],CLASIFICACION[],6,FALSE)</f>
        <v>C</v>
      </c>
      <c r="L196" s="90">
        <f>IFERROR(VLOOKUP(STOCKSANLUIS[[#This Row],[CODIGO]],STOCK_STARSOFT[],3,FALSE),0)</f>
        <v>0</v>
      </c>
      <c r="M196" s="90" t="str">
        <f>IF(STOCKSANLUIS[[#This Row],[STOCK ACTUAL]]=STOCKSANLUIS[[#This Row],[STOCK_STARSOFT]],"SIN DIFERENCIA","DIFERENCIA")</f>
        <v>SIN DIFERENCIA</v>
      </c>
    </row>
    <row r="197" spans="1:13" ht="15" hidden="1" customHeight="1" x14ac:dyDescent="0.25">
      <c r="A197" s="144" t="s">
        <v>409</v>
      </c>
      <c r="B197" s="87" t="s">
        <v>410</v>
      </c>
      <c r="C197" s="88">
        <v>0</v>
      </c>
      <c r="D197" s="89" t="s">
        <v>6</v>
      </c>
      <c r="E197" s="90" t="str">
        <f>VLOOKUP(STOCKSANLUIS[[#This Row],[CODIGO]],FAMILIAS[],4,FALSE)</f>
        <v>DANFOSS</v>
      </c>
      <c r="F197" s="90">
        <v>1</v>
      </c>
      <c r="G197" s="90"/>
      <c r="H197" s="90">
        <f>SUMIF(INGRESO_MERCADERIA[CODIGO],STOCKSANLUIS[[#This Row],[CODIGO]],INGRESO_MERCADERIA[INGRESO])</f>
        <v>0</v>
      </c>
      <c r="I197" s="90">
        <f>SUMIF(SALIDA[CODIGO],STOCKSANLUIS[[#This Row],[CODIGO]],SALIDA[CANTIDAD])</f>
        <v>0</v>
      </c>
      <c r="J197" s="90">
        <f>STOCKSANLUIS[[#This Row],[STOCK ALM1]]-STOCKSANLUIS[[#This Row],[SALIDA]]</f>
        <v>0</v>
      </c>
      <c r="K197" s="90" t="str">
        <f>VLOOKUP(STOCKSANLUIS[[#This Row],[CODIGO]],CLASIFICACION[],6,FALSE)</f>
        <v>C</v>
      </c>
      <c r="L197" s="90">
        <f>IFERROR(VLOOKUP(STOCKSANLUIS[[#This Row],[CODIGO]],STOCK_STARSOFT[],3,FALSE),0)</f>
        <v>0</v>
      </c>
      <c r="M197" s="90" t="str">
        <f>IF(STOCKSANLUIS[[#This Row],[STOCK ACTUAL]]=STOCKSANLUIS[[#This Row],[STOCK_STARSOFT]],"SIN DIFERENCIA","DIFERENCIA")</f>
        <v>SIN DIFERENCIA</v>
      </c>
    </row>
    <row r="198" spans="1:13" ht="15" hidden="1" customHeight="1" x14ac:dyDescent="0.25">
      <c r="A198" s="144" t="s">
        <v>411</v>
      </c>
      <c r="B198" s="87" t="s">
        <v>412</v>
      </c>
      <c r="C198" s="88">
        <v>0</v>
      </c>
      <c r="D198" s="89" t="s">
        <v>6</v>
      </c>
      <c r="E198" s="90" t="str">
        <f>VLOOKUP(STOCKSANLUIS[[#This Row],[CODIGO]],FAMILIAS[],4,FALSE)</f>
        <v>DANFOSS</v>
      </c>
      <c r="F198" s="90">
        <v>1</v>
      </c>
      <c r="G198" s="90"/>
      <c r="H198" s="90">
        <f>SUMIF(INGRESO_MERCADERIA[CODIGO],STOCKSANLUIS[[#This Row],[CODIGO]],INGRESO_MERCADERIA[INGRESO])</f>
        <v>0</v>
      </c>
      <c r="I198" s="90">
        <f>SUMIF(SALIDA[CODIGO],STOCKSANLUIS[[#This Row],[CODIGO]],SALIDA[CANTIDAD])</f>
        <v>0</v>
      </c>
      <c r="J198" s="90">
        <f>STOCKSANLUIS[[#This Row],[STOCK ALM1]]-STOCKSANLUIS[[#This Row],[SALIDA]]</f>
        <v>0</v>
      </c>
      <c r="K198" s="90" t="str">
        <f>VLOOKUP(STOCKSANLUIS[[#This Row],[CODIGO]],CLASIFICACION[],6,FALSE)</f>
        <v>C</v>
      </c>
      <c r="L198" s="90">
        <f>IFERROR(VLOOKUP(STOCKSANLUIS[[#This Row],[CODIGO]],STOCK_STARSOFT[],3,FALSE),0)</f>
        <v>0</v>
      </c>
      <c r="M198" s="90" t="str">
        <f>IF(STOCKSANLUIS[[#This Row],[STOCK ACTUAL]]=STOCKSANLUIS[[#This Row],[STOCK_STARSOFT]],"SIN DIFERENCIA","DIFERENCIA")</f>
        <v>SIN DIFERENCIA</v>
      </c>
    </row>
    <row r="199" spans="1:13" ht="15" hidden="1" customHeight="1" x14ac:dyDescent="0.25">
      <c r="A199" s="144" t="s">
        <v>413</v>
      </c>
      <c r="B199" s="87" t="s">
        <v>414</v>
      </c>
      <c r="C199" s="88">
        <v>0</v>
      </c>
      <c r="D199" s="89" t="s">
        <v>6</v>
      </c>
      <c r="E199" s="90" t="str">
        <f>VLOOKUP(STOCKSANLUIS[[#This Row],[CODIGO]],FAMILIAS[],4,FALSE)</f>
        <v>DANFOSS</v>
      </c>
      <c r="F199" s="90">
        <v>1</v>
      </c>
      <c r="G199" s="90"/>
      <c r="H199" s="90">
        <f>SUMIF(INGRESO_MERCADERIA[CODIGO],STOCKSANLUIS[[#This Row],[CODIGO]],INGRESO_MERCADERIA[INGRESO])</f>
        <v>0</v>
      </c>
      <c r="I199" s="90">
        <f>SUMIF(SALIDA[CODIGO],STOCKSANLUIS[[#This Row],[CODIGO]],SALIDA[CANTIDAD])</f>
        <v>0</v>
      </c>
      <c r="J199" s="90">
        <f>STOCKSANLUIS[[#This Row],[STOCK ALM1]]-STOCKSANLUIS[[#This Row],[SALIDA]]</f>
        <v>0</v>
      </c>
      <c r="K199" s="90" t="str">
        <f>VLOOKUP(STOCKSANLUIS[[#This Row],[CODIGO]],CLASIFICACION[],6,FALSE)</f>
        <v>C</v>
      </c>
      <c r="L199" s="90">
        <f>IFERROR(VLOOKUP(STOCKSANLUIS[[#This Row],[CODIGO]],STOCK_STARSOFT[],3,FALSE),0)</f>
        <v>0</v>
      </c>
      <c r="M199" s="90" t="str">
        <f>IF(STOCKSANLUIS[[#This Row],[STOCK ACTUAL]]=STOCKSANLUIS[[#This Row],[STOCK_STARSOFT]],"SIN DIFERENCIA","DIFERENCIA")</f>
        <v>SIN DIFERENCIA</v>
      </c>
    </row>
    <row r="200" spans="1:13" ht="15" hidden="1" customHeight="1" x14ac:dyDescent="0.25">
      <c r="A200" s="144" t="s">
        <v>415</v>
      </c>
      <c r="B200" s="87" t="s">
        <v>416</v>
      </c>
      <c r="C200" s="88">
        <v>0</v>
      </c>
      <c r="D200" s="89" t="s">
        <v>6</v>
      </c>
      <c r="E200" s="90" t="str">
        <f>VLOOKUP(STOCKSANLUIS[[#This Row],[CODIGO]],FAMILIAS[],4,FALSE)</f>
        <v>DANFOSS</v>
      </c>
      <c r="F200" s="90">
        <v>1</v>
      </c>
      <c r="G200" s="90"/>
      <c r="H200" s="90">
        <f>SUMIF(INGRESO_MERCADERIA[CODIGO],STOCKSANLUIS[[#This Row],[CODIGO]],INGRESO_MERCADERIA[INGRESO])</f>
        <v>0</v>
      </c>
      <c r="I200" s="90">
        <f>SUMIF(SALIDA[CODIGO],STOCKSANLUIS[[#This Row],[CODIGO]],SALIDA[CANTIDAD])</f>
        <v>0</v>
      </c>
      <c r="J200" s="90">
        <f>STOCKSANLUIS[[#This Row],[STOCK ALM1]]-STOCKSANLUIS[[#This Row],[SALIDA]]</f>
        <v>0</v>
      </c>
      <c r="K200" s="90" t="str">
        <f>VLOOKUP(STOCKSANLUIS[[#This Row],[CODIGO]],CLASIFICACION[],6,FALSE)</f>
        <v>C</v>
      </c>
      <c r="L200" s="90">
        <f>IFERROR(VLOOKUP(STOCKSANLUIS[[#This Row],[CODIGO]],STOCK_STARSOFT[],3,FALSE),0)</f>
        <v>0</v>
      </c>
      <c r="M200" s="90" t="str">
        <f>IF(STOCKSANLUIS[[#This Row],[STOCK ACTUAL]]=STOCKSANLUIS[[#This Row],[STOCK_STARSOFT]],"SIN DIFERENCIA","DIFERENCIA")</f>
        <v>SIN DIFERENCIA</v>
      </c>
    </row>
    <row r="201" spans="1:13" ht="15" hidden="1" customHeight="1" x14ac:dyDescent="0.25">
      <c r="A201" s="144" t="s">
        <v>417</v>
      </c>
      <c r="B201" s="87" t="s">
        <v>418</v>
      </c>
      <c r="C201" s="88">
        <v>0</v>
      </c>
      <c r="D201" s="89" t="s">
        <v>6</v>
      </c>
      <c r="E201" s="90" t="str">
        <f>VLOOKUP(STOCKSANLUIS[[#This Row],[CODIGO]],FAMILIAS[],4,FALSE)</f>
        <v>DANFOSS</v>
      </c>
      <c r="F201" s="90">
        <v>1</v>
      </c>
      <c r="G201" s="90"/>
      <c r="H201" s="90">
        <f>SUMIF(INGRESO_MERCADERIA[CODIGO],STOCKSANLUIS[[#This Row],[CODIGO]],INGRESO_MERCADERIA[INGRESO])</f>
        <v>0</v>
      </c>
      <c r="I201" s="90">
        <f>SUMIF(SALIDA[CODIGO],STOCKSANLUIS[[#This Row],[CODIGO]],SALIDA[CANTIDAD])</f>
        <v>0</v>
      </c>
      <c r="J201" s="90">
        <f>STOCKSANLUIS[[#This Row],[STOCK ALM1]]-STOCKSANLUIS[[#This Row],[SALIDA]]</f>
        <v>0</v>
      </c>
      <c r="K201" s="90" t="str">
        <f>VLOOKUP(STOCKSANLUIS[[#This Row],[CODIGO]],CLASIFICACION[],6,FALSE)</f>
        <v>C</v>
      </c>
      <c r="L201" s="90">
        <f>IFERROR(VLOOKUP(STOCKSANLUIS[[#This Row],[CODIGO]],STOCK_STARSOFT[],3,FALSE),0)</f>
        <v>0</v>
      </c>
      <c r="M201" s="90" t="str">
        <f>IF(STOCKSANLUIS[[#This Row],[STOCK ACTUAL]]=STOCKSANLUIS[[#This Row],[STOCK_STARSOFT]],"SIN DIFERENCIA","DIFERENCIA")</f>
        <v>SIN DIFERENCIA</v>
      </c>
    </row>
    <row r="202" spans="1:13" ht="15" hidden="1" customHeight="1" x14ac:dyDescent="0.25">
      <c r="A202" s="144" t="s">
        <v>419</v>
      </c>
      <c r="B202" s="87" t="s">
        <v>420</v>
      </c>
      <c r="C202" s="88">
        <v>0</v>
      </c>
      <c r="D202" s="89" t="s">
        <v>6</v>
      </c>
      <c r="E202" s="90" t="str">
        <f>VLOOKUP(STOCKSANLUIS[[#This Row],[CODIGO]],FAMILIAS[],4,FALSE)</f>
        <v>DANFOSS</v>
      </c>
      <c r="F202" s="90">
        <v>1</v>
      </c>
      <c r="G202" s="90"/>
      <c r="H202" s="90">
        <f>SUMIF(INGRESO_MERCADERIA[CODIGO],STOCKSANLUIS[[#This Row],[CODIGO]],INGRESO_MERCADERIA[INGRESO])</f>
        <v>0</v>
      </c>
      <c r="I202" s="90">
        <f>SUMIF(SALIDA[CODIGO],STOCKSANLUIS[[#This Row],[CODIGO]],SALIDA[CANTIDAD])</f>
        <v>0</v>
      </c>
      <c r="J202" s="90">
        <f>STOCKSANLUIS[[#This Row],[STOCK ALM1]]-STOCKSANLUIS[[#This Row],[SALIDA]]</f>
        <v>0</v>
      </c>
      <c r="K202" s="90" t="str">
        <f>VLOOKUP(STOCKSANLUIS[[#This Row],[CODIGO]],CLASIFICACION[],6,FALSE)</f>
        <v>C</v>
      </c>
      <c r="L202" s="90">
        <f>IFERROR(VLOOKUP(STOCKSANLUIS[[#This Row],[CODIGO]],STOCK_STARSOFT[],3,FALSE),0)</f>
        <v>0</v>
      </c>
      <c r="M202" s="90" t="str">
        <f>IF(STOCKSANLUIS[[#This Row],[STOCK ACTUAL]]=STOCKSANLUIS[[#This Row],[STOCK_STARSOFT]],"SIN DIFERENCIA","DIFERENCIA")</f>
        <v>SIN DIFERENCIA</v>
      </c>
    </row>
    <row r="203" spans="1:13" ht="15" hidden="1" customHeight="1" x14ac:dyDescent="0.25">
      <c r="A203" s="144" t="s">
        <v>421</v>
      </c>
      <c r="B203" s="87" t="s">
        <v>422</v>
      </c>
      <c r="C203" s="88">
        <v>0</v>
      </c>
      <c r="D203" s="89" t="s">
        <v>6</v>
      </c>
      <c r="E203" s="90" t="str">
        <f>VLOOKUP(STOCKSANLUIS[[#This Row],[CODIGO]],FAMILIAS[],4,FALSE)</f>
        <v>DANFOSS</v>
      </c>
      <c r="F203" s="90">
        <v>1</v>
      </c>
      <c r="G203" s="90"/>
      <c r="H203" s="90">
        <f>SUMIF(INGRESO_MERCADERIA[CODIGO],STOCKSANLUIS[[#This Row],[CODIGO]],INGRESO_MERCADERIA[INGRESO])</f>
        <v>0</v>
      </c>
      <c r="I203" s="90">
        <f>SUMIF(SALIDA[CODIGO],STOCKSANLUIS[[#This Row],[CODIGO]],SALIDA[CANTIDAD])</f>
        <v>0</v>
      </c>
      <c r="J203" s="90">
        <f>STOCKSANLUIS[[#This Row],[STOCK ALM1]]-STOCKSANLUIS[[#This Row],[SALIDA]]</f>
        <v>0</v>
      </c>
      <c r="K203" s="90" t="str">
        <f>VLOOKUP(STOCKSANLUIS[[#This Row],[CODIGO]],CLASIFICACION[],6,FALSE)</f>
        <v>C</v>
      </c>
      <c r="L203" s="90">
        <f>IFERROR(VLOOKUP(STOCKSANLUIS[[#This Row],[CODIGO]],STOCK_STARSOFT[],3,FALSE),0)</f>
        <v>0</v>
      </c>
      <c r="M203" s="90" t="str">
        <f>IF(STOCKSANLUIS[[#This Row],[STOCK ACTUAL]]=STOCKSANLUIS[[#This Row],[STOCK_STARSOFT]],"SIN DIFERENCIA","DIFERENCIA")</f>
        <v>SIN DIFERENCIA</v>
      </c>
    </row>
    <row r="204" spans="1:13" ht="15" hidden="1" customHeight="1" x14ac:dyDescent="0.25">
      <c r="A204" s="144" t="s">
        <v>423</v>
      </c>
      <c r="B204" s="87" t="s">
        <v>424</v>
      </c>
      <c r="C204" s="88">
        <v>0</v>
      </c>
      <c r="D204" s="89" t="s">
        <v>6</v>
      </c>
      <c r="E204" s="90" t="str">
        <f>VLOOKUP(STOCKSANLUIS[[#This Row],[CODIGO]],FAMILIAS[],4,FALSE)</f>
        <v>DANFOSS</v>
      </c>
      <c r="F204" s="90">
        <v>1</v>
      </c>
      <c r="G204" s="90"/>
      <c r="H204" s="90">
        <f>SUMIF(INGRESO_MERCADERIA[CODIGO],STOCKSANLUIS[[#This Row],[CODIGO]],INGRESO_MERCADERIA[INGRESO])</f>
        <v>0</v>
      </c>
      <c r="I204" s="90">
        <f>SUMIF(SALIDA[CODIGO],STOCKSANLUIS[[#This Row],[CODIGO]],SALIDA[CANTIDAD])</f>
        <v>0</v>
      </c>
      <c r="J204" s="90">
        <f>STOCKSANLUIS[[#This Row],[STOCK ALM1]]-STOCKSANLUIS[[#This Row],[SALIDA]]</f>
        <v>0</v>
      </c>
      <c r="K204" s="90" t="str">
        <f>VLOOKUP(STOCKSANLUIS[[#This Row],[CODIGO]],CLASIFICACION[],6,FALSE)</f>
        <v>C</v>
      </c>
      <c r="L204" s="90">
        <f>IFERROR(VLOOKUP(STOCKSANLUIS[[#This Row],[CODIGO]],STOCK_STARSOFT[],3,FALSE),0)</f>
        <v>0</v>
      </c>
      <c r="M204" s="90" t="str">
        <f>IF(STOCKSANLUIS[[#This Row],[STOCK ACTUAL]]=STOCKSANLUIS[[#This Row],[STOCK_STARSOFT]],"SIN DIFERENCIA","DIFERENCIA")</f>
        <v>SIN DIFERENCIA</v>
      </c>
    </row>
    <row r="205" spans="1:13" ht="15" hidden="1" customHeight="1" x14ac:dyDescent="0.25">
      <c r="A205" s="144" t="s">
        <v>425</v>
      </c>
      <c r="B205" s="87" t="s">
        <v>426</v>
      </c>
      <c r="C205" s="88">
        <v>0</v>
      </c>
      <c r="D205" s="89" t="s">
        <v>6</v>
      </c>
      <c r="E205" s="90" t="str">
        <f>VLOOKUP(STOCKSANLUIS[[#This Row],[CODIGO]],FAMILIAS[],4,FALSE)</f>
        <v>DANFOSS</v>
      </c>
      <c r="F205" s="90">
        <v>1</v>
      </c>
      <c r="G205" s="90"/>
      <c r="H205" s="90">
        <f>SUMIF(INGRESO_MERCADERIA[CODIGO],STOCKSANLUIS[[#This Row],[CODIGO]],INGRESO_MERCADERIA[INGRESO])</f>
        <v>0</v>
      </c>
      <c r="I205" s="90">
        <f>SUMIF(SALIDA[CODIGO],STOCKSANLUIS[[#This Row],[CODIGO]],SALIDA[CANTIDAD])</f>
        <v>0</v>
      </c>
      <c r="J205" s="90">
        <f>STOCKSANLUIS[[#This Row],[STOCK ALM1]]-STOCKSANLUIS[[#This Row],[SALIDA]]</f>
        <v>0</v>
      </c>
      <c r="K205" s="90" t="str">
        <f>VLOOKUP(STOCKSANLUIS[[#This Row],[CODIGO]],CLASIFICACION[],6,FALSE)</f>
        <v>C</v>
      </c>
      <c r="L205" s="90">
        <f>IFERROR(VLOOKUP(STOCKSANLUIS[[#This Row],[CODIGO]],STOCK_STARSOFT[],3,FALSE),0)</f>
        <v>0</v>
      </c>
      <c r="M205" s="90" t="str">
        <f>IF(STOCKSANLUIS[[#This Row],[STOCK ACTUAL]]=STOCKSANLUIS[[#This Row],[STOCK_STARSOFT]],"SIN DIFERENCIA","DIFERENCIA")</f>
        <v>SIN DIFERENCIA</v>
      </c>
    </row>
    <row r="206" spans="1:13" ht="15" hidden="1" customHeight="1" x14ac:dyDescent="0.25">
      <c r="A206" s="144" t="s">
        <v>427</v>
      </c>
      <c r="B206" s="87" t="s">
        <v>428</v>
      </c>
      <c r="C206" s="88">
        <v>0</v>
      </c>
      <c r="D206" s="89" t="s">
        <v>6</v>
      </c>
      <c r="E206" s="90" t="str">
        <f>VLOOKUP(STOCKSANLUIS[[#This Row],[CODIGO]],FAMILIAS[],4,FALSE)</f>
        <v>DANFOSS</v>
      </c>
      <c r="F206" s="90">
        <v>1</v>
      </c>
      <c r="G206" s="90"/>
      <c r="H206" s="90">
        <f>SUMIF(INGRESO_MERCADERIA[CODIGO],STOCKSANLUIS[[#This Row],[CODIGO]],INGRESO_MERCADERIA[INGRESO])</f>
        <v>0</v>
      </c>
      <c r="I206" s="90">
        <f>SUMIF(SALIDA[CODIGO],STOCKSANLUIS[[#This Row],[CODIGO]],SALIDA[CANTIDAD])</f>
        <v>0</v>
      </c>
      <c r="J206" s="90">
        <f>STOCKSANLUIS[[#This Row],[STOCK ALM1]]-STOCKSANLUIS[[#This Row],[SALIDA]]</f>
        <v>0</v>
      </c>
      <c r="K206" s="90" t="str">
        <f>VLOOKUP(STOCKSANLUIS[[#This Row],[CODIGO]],CLASIFICACION[],6,FALSE)</f>
        <v>C</v>
      </c>
      <c r="L206" s="90">
        <f>IFERROR(VLOOKUP(STOCKSANLUIS[[#This Row],[CODIGO]],STOCK_STARSOFT[],3,FALSE),0)</f>
        <v>0</v>
      </c>
      <c r="M206" s="90" t="str">
        <f>IF(STOCKSANLUIS[[#This Row],[STOCK ACTUAL]]=STOCKSANLUIS[[#This Row],[STOCK_STARSOFT]],"SIN DIFERENCIA","DIFERENCIA")</f>
        <v>SIN DIFERENCIA</v>
      </c>
    </row>
    <row r="207" spans="1:13" ht="15" hidden="1" customHeight="1" x14ac:dyDescent="0.25">
      <c r="A207" s="144" t="s">
        <v>429</v>
      </c>
      <c r="B207" s="87" t="s">
        <v>430</v>
      </c>
      <c r="C207" s="88">
        <v>0</v>
      </c>
      <c r="D207" s="89" t="s">
        <v>6</v>
      </c>
      <c r="E207" s="90" t="str">
        <f>VLOOKUP(STOCKSANLUIS[[#This Row],[CODIGO]],FAMILIAS[],4,FALSE)</f>
        <v>DANFOSS</v>
      </c>
      <c r="F207" s="90">
        <v>1</v>
      </c>
      <c r="G207" s="90"/>
      <c r="H207" s="90">
        <f>SUMIF(INGRESO_MERCADERIA[CODIGO],STOCKSANLUIS[[#This Row],[CODIGO]],INGRESO_MERCADERIA[INGRESO])</f>
        <v>0</v>
      </c>
      <c r="I207" s="90">
        <f>SUMIF(SALIDA[CODIGO],STOCKSANLUIS[[#This Row],[CODIGO]],SALIDA[CANTIDAD])</f>
        <v>0</v>
      </c>
      <c r="J207" s="90">
        <f>STOCKSANLUIS[[#This Row],[STOCK ALM1]]-STOCKSANLUIS[[#This Row],[SALIDA]]</f>
        <v>0</v>
      </c>
      <c r="K207" s="90" t="str">
        <f>VLOOKUP(STOCKSANLUIS[[#This Row],[CODIGO]],CLASIFICACION[],6,FALSE)</f>
        <v>C</v>
      </c>
      <c r="L207" s="90">
        <f>IFERROR(VLOOKUP(STOCKSANLUIS[[#This Row],[CODIGO]],STOCK_STARSOFT[],3,FALSE),0)</f>
        <v>0</v>
      </c>
      <c r="M207" s="90" t="str">
        <f>IF(STOCKSANLUIS[[#This Row],[STOCK ACTUAL]]=STOCKSANLUIS[[#This Row],[STOCK_STARSOFT]],"SIN DIFERENCIA","DIFERENCIA")</f>
        <v>SIN DIFERENCIA</v>
      </c>
    </row>
    <row r="208" spans="1:13" ht="15" hidden="1" customHeight="1" x14ac:dyDescent="0.25">
      <c r="A208" s="144" t="s">
        <v>431</v>
      </c>
      <c r="B208" s="87" t="s">
        <v>432</v>
      </c>
      <c r="C208" s="88">
        <v>0</v>
      </c>
      <c r="D208" s="89" t="s">
        <v>6</v>
      </c>
      <c r="E208" s="90" t="str">
        <f>VLOOKUP(STOCKSANLUIS[[#This Row],[CODIGO]],FAMILIAS[],4,FALSE)</f>
        <v>DANFOSS</v>
      </c>
      <c r="F208" s="90">
        <v>1</v>
      </c>
      <c r="G208" s="90"/>
      <c r="H208" s="90">
        <f>SUMIF(INGRESO_MERCADERIA[CODIGO],STOCKSANLUIS[[#This Row],[CODIGO]],INGRESO_MERCADERIA[INGRESO])</f>
        <v>0</v>
      </c>
      <c r="I208" s="90">
        <f>SUMIF(SALIDA[CODIGO],STOCKSANLUIS[[#This Row],[CODIGO]],SALIDA[CANTIDAD])</f>
        <v>0</v>
      </c>
      <c r="J208" s="90">
        <f>STOCKSANLUIS[[#This Row],[STOCK ALM1]]-STOCKSANLUIS[[#This Row],[SALIDA]]</f>
        <v>0</v>
      </c>
      <c r="K208" s="90" t="str">
        <f>VLOOKUP(STOCKSANLUIS[[#This Row],[CODIGO]],CLASIFICACION[],6,FALSE)</f>
        <v>C</v>
      </c>
      <c r="L208" s="90">
        <f>IFERROR(VLOOKUP(STOCKSANLUIS[[#This Row],[CODIGO]],STOCK_STARSOFT[],3,FALSE),0)</f>
        <v>0</v>
      </c>
      <c r="M208" s="90" t="str">
        <f>IF(STOCKSANLUIS[[#This Row],[STOCK ACTUAL]]=STOCKSANLUIS[[#This Row],[STOCK_STARSOFT]],"SIN DIFERENCIA","DIFERENCIA")</f>
        <v>SIN DIFERENCIA</v>
      </c>
    </row>
    <row r="209" spans="1:13" ht="15" hidden="1" customHeight="1" x14ac:dyDescent="0.25">
      <c r="A209" s="144" t="s">
        <v>433</v>
      </c>
      <c r="B209" s="87" t="s">
        <v>434</v>
      </c>
      <c r="C209" s="88">
        <v>0</v>
      </c>
      <c r="D209" s="89" t="s">
        <v>6</v>
      </c>
      <c r="E209" s="90" t="str">
        <f>VLOOKUP(STOCKSANLUIS[[#This Row],[CODIGO]],FAMILIAS[],4,FALSE)</f>
        <v>DANFOSS</v>
      </c>
      <c r="F209" s="90">
        <v>1</v>
      </c>
      <c r="G209" s="90"/>
      <c r="H209" s="90">
        <f>SUMIF(INGRESO_MERCADERIA[CODIGO],STOCKSANLUIS[[#This Row],[CODIGO]],INGRESO_MERCADERIA[INGRESO])</f>
        <v>0</v>
      </c>
      <c r="I209" s="90">
        <f>SUMIF(SALIDA[CODIGO],STOCKSANLUIS[[#This Row],[CODIGO]],SALIDA[CANTIDAD])</f>
        <v>0</v>
      </c>
      <c r="J209" s="90">
        <f>STOCKSANLUIS[[#This Row],[STOCK ALM1]]-STOCKSANLUIS[[#This Row],[SALIDA]]</f>
        <v>0</v>
      </c>
      <c r="K209" s="90" t="str">
        <f>VLOOKUP(STOCKSANLUIS[[#This Row],[CODIGO]],CLASIFICACION[],6,FALSE)</f>
        <v>C</v>
      </c>
      <c r="L209" s="90">
        <f>IFERROR(VLOOKUP(STOCKSANLUIS[[#This Row],[CODIGO]],STOCK_STARSOFT[],3,FALSE),0)</f>
        <v>0</v>
      </c>
      <c r="M209" s="90" t="str">
        <f>IF(STOCKSANLUIS[[#This Row],[STOCK ACTUAL]]=STOCKSANLUIS[[#This Row],[STOCK_STARSOFT]],"SIN DIFERENCIA","DIFERENCIA")</f>
        <v>SIN DIFERENCIA</v>
      </c>
    </row>
    <row r="210" spans="1:13" ht="15" hidden="1" customHeight="1" x14ac:dyDescent="0.25">
      <c r="A210" s="144" t="s">
        <v>435</v>
      </c>
      <c r="B210" s="87" t="s">
        <v>436</v>
      </c>
      <c r="C210" s="88">
        <v>0</v>
      </c>
      <c r="D210" s="89" t="s">
        <v>6</v>
      </c>
      <c r="E210" s="90" t="str">
        <f>VLOOKUP(STOCKSANLUIS[[#This Row],[CODIGO]],FAMILIAS[],4,FALSE)</f>
        <v>DANFOSS</v>
      </c>
      <c r="F210" s="90">
        <v>1</v>
      </c>
      <c r="G210" s="90"/>
      <c r="H210" s="90">
        <f>SUMIF(INGRESO_MERCADERIA[CODIGO],STOCKSANLUIS[[#This Row],[CODIGO]],INGRESO_MERCADERIA[INGRESO])</f>
        <v>0</v>
      </c>
      <c r="I210" s="90">
        <f>SUMIF(SALIDA[CODIGO],STOCKSANLUIS[[#This Row],[CODIGO]],SALIDA[CANTIDAD])</f>
        <v>0</v>
      </c>
      <c r="J210" s="90">
        <f>STOCKSANLUIS[[#This Row],[STOCK ALM1]]-STOCKSANLUIS[[#This Row],[SALIDA]]</f>
        <v>0</v>
      </c>
      <c r="K210" s="90" t="str">
        <f>VLOOKUP(STOCKSANLUIS[[#This Row],[CODIGO]],CLASIFICACION[],6,FALSE)</f>
        <v>C</v>
      </c>
      <c r="L210" s="90">
        <f>IFERROR(VLOOKUP(STOCKSANLUIS[[#This Row],[CODIGO]],STOCK_STARSOFT[],3,FALSE),0)</f>
        <v>0</v>
      </c>
      <c r="M210" s="90" t="str">
        <f>IF(STOCKSANLUIS[[#This Row],[STOCK ACTUAL]]=STOCKSANLUIS[[#This Row],[STOCK_STARSOFT]],"SIN DIFERENCIA","DIFERENCIA")</f>
        <v>SIN DIFERENCIA</v>
      </c>
    </row>
    <row r="211" spans="1:13" ht="15" hidden="1" customHeight="1" x14ac:dyDescent="0.25">
      <c r="A211" s="144" t="s">
        <v>437</v>
      </c>
      <c r="B211" s="87" t="s">
        <v>438</v>
      </c>
      <c r="C211" s="88">
        <v>0</v>
      </c>
      <c r="D211" s="89" t="s">
        <v>6</v>
      </c>
      <c r="E211" s="90" t="str">
        <f>VLOOKUP(STOCKSANLUIS[[#This Row],[CODIGO]],FAMILIAS[],4,FALSE)</f>
        <v>DANFOSS</v>
      </c>
      <c r="F211" s="90">
        <v>1</v>
      </c>
      <c r="G211" s="90"/>
      <c r="H211" s="90">
        <f>SUMIF(INGRESO_MERCADERIA[CODIGO],STOCKSANLUIS[[#This Row],[CODIGO]],INGRESO_MERCADERIA[INGRESO])</f>
        <v>0</v>
      </c>
      <c r="I211" s="90">
        <f>SUMIF(SALIDA[CODIGO],STOCKSANLUIS[[#This Row],[CODIGO]],SALIDA[CANTIDAD])</f>
        <v>0</v>
      </c>
      <c r="J211" s="90">
        <f>STOCKSANLUIS[[#This Row],[STOCK ALM1]]-STOCKSANLUIS[[#This Row],[SALIDA]]</f>
        <v>0</v>
      </c>
      <c r="K211" s="90" t="str">
        <f>VLOOKUP(STOCKSANLUIS[[#This Row],[CODIGO]],CLASIFICACION[],6,FALSE)</f>
        <v>C</v>
      </c>
      <c r="L211" s="90">
        <f>IFERROR(VLOOKUP(STOCKSANLUIS[[#This Row],[CODIGO]],STOCK_STARSOFT[],3,FALSE),0)</f>
        <v>0</v>
      </c>
      <c r="M211" s="90" t="str">
        <f>IF(STOCKSANLUIS[[#This Row],[STOCK ACTUAL]]=STOCKSANLUIS[[#This Row],[STOCK_STARSOFT]],"SIN DIFERENCIA","DIFERENCIA")</f>
        <v>SIN DIFERENCIA</v>
      </c>
    </row>
    <row r="212" spans="1:13" ht="15" hidden="1" customHeight="1" x14ac:dyDescent="0.25">
      <c r="A212" s="144" t="s">
        <v>3924</v>
      </c>
      <c r="B212" s="87" t="s">
        <v>3925</v>
      </c>
      <c r="C212" s="88">
        <v>0</v>
      </c>
      <c r="D212" s="89" t="s">
        <v>6</v>
      </c>
      <c r="E212" s="90" t="str">
        <f>VLOOKUP(STOCKSANLUIS[[#This Row],[CODIGO]],FAMILIAS[],4,FALSE)</f>
        <v>CIAC</v>
      </c>
      <c r="F212" s="90">
        <v>1</v>
      </c>
      <c r="G212" s="90" t="s">
        <v>19525</v>
      </c>
      <c r="H212" s="90">
        <f>SUMIF(INGRESO_MERCADERIA[CODIGO],STOCKSANLUIS[[#This Row],[CODIGO]],INGRESO_MERCADERIA[INGRESO])</f>
        <v>5</v>
      </c>
      <c r="I212" s="90">
        <f>SUMIF(SALIDA[CODIGO],STOCKSANLUIS[[#This Row],[CODIGO]],SALIDA[CANTIDAD])</f>
        <v>4</v>
      </c>
      <c r="J212" s="90">
        <f>STOCKSANLUIS[[#This Row],[STOCK ALM1]]-STOCKSANLUIS[[#This Row],[SALIDA]]</f>
        <v>1</v>
      </c>
      <c r="K212" s="90" t="str">
        <f>VLOOKUP(STOCKSANLUIS[[#This Row],[CODIGO]],CLASIFICACION[],6,FALSE)</f>
        <v>C</v>
      </c>
      <c r="L212" s="90">
        <f>IFERROR(VLOOKUP(STOCKSANLUIS[[#This Row],[CODIGO]],STOCK_STARSOFT[],3,FALSE),0)</f>
        <v>1</v>
      </c>
      <c r="M212" s="90" t="str">
        <f>IF(STOCKSANLUIS[[#This Row],[STOCK ACTUAL]]=STOCKSANLUIS[[#This Row],[STOCK_STARSOFT]],"SIN DIFERENCIA","DIFERENCIA")</f>
        <v>SIN DIFERENCIA</v>
      </c>
    </row>
    <row r="213" spans="1:13" ht="15" hidden="1" customHeight="1" x14ac:dyDescent="0.25">
      <c r="A213" s="144" t="s">
        <v>3920</v>
      </c>
      <c r="B213" s="87" t="s">
        <v>3921</v>
      </c>
      <c r="C213" s="88">
        <v>1</v>
      </c>
      <c r="D213" s="89" t="s">
        <v>6</v>
      </c>
      <c r="E213" s="90" t="str">
        <f>VLOOKUP(STOCKSANLUIS[[#This Row],[CODIGO]],FAMILIAS[],4,FALSE)</f>
        <v>CIAC</v>
      </c>
      <c r="F213" s="90">
        <v>1</v>
      </c>
      <c r="G213" s="90" t="s">
        <v>19525</v>
      </c>
      <c r="H213" s="90">
        <f>SUMIF(INGRESO_MERCADERIA[CODIGO],STOCKSANLUIS[[#This Row],[CODIGO]],INGRESO_MERCADERIA[INGRESO])</f>
        <v>7</v>
      </c>
      <c r="I213" s="90">
        <f>SUMIF(SALIDA[CODIGO],STOCKSANLUIS[[#This Row],[CODIGO]],SALIDA[CANTIDAD])</f>
        <v>4</v>
      </c>
      <c r="J213" s="90">
        <f>STOCKSANLUIS[[#This Row],[STOCK ALM1]]-STOCKSANLUIS[[#This Row],[SALIDA]]</f>
        <v>3</v>
      </c>
      <c r="K213" s="90" t="str">
        <f>VLOOKUP(STOCKSANLUIS[[#This Row],[CODIGO]],CLASIFICACION[],6,FALSE)</f>
        <v>C</v>
      </c>
      <c r="L213" s="90">
        <f>IFERROR(VLOOKUP(STOCKSANLUIS[[#This Row],[CODIGO]],STOCK_STARSOFT[],3,FALSE),0)</f>
        <v>3</v>
      </c>
      <c r="M213" s="90" t="str">
        <f>IF(STOCKSANLUIS[[#This Row],[STOCK ACTUAL]]=STOCKSANLUIS[[#This Row],[STOCK_STARSOFT]],"SIN DIFERENCIA","DIFERENCIA")</f>
        <v>SIN DIFERENCIA</v>
      </c>
    </row>
    <row r="214" spans="1:13" ht="15" hidden="1" customHeight="1" x14ac:dyDescent="0.25">
      <c r="A214" s="144" t="s">
        <v>19181</v>
      </c>
      <c r="B214" s="87" t="s">
        <v>19184</v>
      </c>
      <c r="C214" s="88">
        <v>0</v>
      </c>
      <c r="D214" s="89" t="s">
        <v>6</v>
      </c>
      <c r="E214" s="90" t="str">
        <f>VLOOKUP(STOCKSANLUIS[[#This Row],[CODIGO]],FAMILIAS[],4,FALSE)</f>
        <v>DAIKIN</v>
      </c>
      <c r="F214" s="90">
        <v>1</v>
      </c>
      <c r="G214" s="90" t="s">
        <v>19526</v>
      </c>
      <c r="H214" s="90">
        <f>SUMIF(INGRESO_MERCADERIA[CODIGO],STOCKSANLUIS[[#This Row],[CODIGO]],INGRESO_MERCADERIA[INGRESO])</f>
        <v>17</v>
      </c>
      <c r="I214" s="90">
        <f>SUMIF(SALIDA[CODIGO],STOCKSANLUIS[[#This Row],[CODIGO]],SALIDA[CANTIDAD])</f>
        <v>17</v>
      </c>
      <c r="J214" s="90">
        <f>STOCKSANLUIS[[#This Row],[STOCK ALM1]]-STOCKSANLUIS[[#This Row],[SALIDA]]</f>
        <v>0</v>
      </c>
      <c r="K214" s="90" t="str">
        <f>VLOOKUP(STOCKSANLUIS[[#This Row],[CODIGO]],CLASIFICACION[],6,FALSE)</f>
        <v>B</v>
      </c>
      <c r="L214" s="90">
        <f>IFERROR(VLOOKUP(STOCKSANLUIS[[#This Row],[CODIGO]],STOCK_STARSOFT[],3,FALSE),0)</f>
        <v>0</v>
      </c>
      <c r="M214" s="90" t="str">
        <f>IF(STOCKSANLUIS[[#This Row],[STOCK ACTUAL]]=STOCKSANLUIS[[#This Row],[STOCK_STARSOFT]],"SIN DIFERENCIA","DIFERENCIA")</f>
        <v>SIN DIFERENCIA</v>
      </c>
    </row>
    <row r="215" spans="1:13" ht="15" hidden="1" customHeight="1" x14ac:dyDescent="0.25">
      <c r="A215" s="144" t="s">
        <v>447</v>
      </c>
      <c r="B215" s="87" t="s">
        <v>448</v>
      </c>
      <c r="C215" s="88">
        <v>0</v>
      </c>
      <c r="D215" s="89" t="s">
        <v>6</v>
      </c>
      <c r="E215" s="90" t="str">
        <f>VLOOKUP(STOCKSANLUIS[[#This Row],[CODIGO]],FAMILIAS[],4,FALSE)</f>
        <v>MIPAL</v>
      </c>
      <c r="F215" s="90">
        <v>1</v>
      </c>
      <c r="G215" s="90"/>
      <c r="H215" s="90">
        <f>SUMIF(INGRESO_MERCADERIA[CODIGO],STOCKSANLUIS[[#This Row],[CODIGO]],INGRESO_MERCADERIA[INGRESO])</f>
        <v>0</v>
      </c>
      <c r="I215" s="90">
        <f>SUMIF(SALIDA[CODIGO],STOCKSANLUIS[[#This Row],[CODIGO]],SALIDA[CANTIDAD])</f>
        <v>0</v>
      </c>
      <c r="J215" s="90">
        <f>STOCKSANLUIS[[#This Row],[STOCK ALM1]]-STOCKSANLUIS[[#This Row],[SALIDA]]</f>
        <v>0</v>
      </c>
      <c r="K215" s="90" t="str">
        <f>VLOOKUP(STOCKSANLUIS[[#This Row],[CODIGO]],CLASIFICACION[],6,FALSE)</f>
        <v>C</v>
      </c>
      <c r="L215" s="90">
        <f>IFERROR(VLOOKUP(STOCKSANLUIS[[#This Row],[CODIGO]],STOCK_STARSOFT[],3,FALSE),0)</f>
        <v>0</v>
      </c>
      <c r="M215" s="90" t="str">
        <f>IF(STOCKSANLUIS[[#This Row],[STOCK ACTUAL]]=STOCKSANLUIS[[#This Row],[STOCK_STARSOFT]],"SIN DIFERENCIA","DIFERENCIA")</f>
        <v>SIN DIFERENCIA</v>
      </c>
    </row>
    <row r="216" spans="1:13" ht="15" hidden="1" customHeight="1" x14ac:dyDescent="0.25">
      <c r="A216" s="144" t="s">
        <v>449</v>
      </c>
      <c r="B216" s="87" t="s">
        <v>450</v>
      </c>
      <c r="C216" s="88">
        <v>0</v>
      </c>
      <c r="D216" s="89" t="s">
        <v>6</v>
      </c>
      <c r="E216" s="90" t="str">
        <f>VLOOKUP(STOCKSANLUIS[[#This Row],[CODIGO]],FAMILIAS[],4,FALSE)</f>
        <v>MIPAL</v>
      </c>
      <c r="F216" s="90">
        <v>1</v>
      </c>
      <c r="G216" s="90"/>
      <c r="H216" s="90">
        <f>SUMIF(INGRESO_MERCADERIA[CODIGO],STOCKSANLUIS[[#This Row],[CODIGO]],INGRESO_MERCADERIA[INGRESO])</f>
        <v>0</v>
      </c>
      <c r="I216" s="90">
        <f>SUMIF(SALIDA[CODIGO],STOCKSANLUIS[[#This Row],[CODIGO]],SALIDA[CANTIDAD])</f>
        <v>0</v>
      </c>
      <c r="J216" s="90">
        <f>STOCKSANLUIS[[#This Row],[STOCK ALM1]]-STOCKSANLUIS[[#This Row],[SALIDA]]</f>
        <v>0</v>
      </c>
      <c r="K216" s="90" t="str">
        <f>VLOOKUP(STOCKSANLUIS[[#This Row],[CODIGO]],CLASIFICACION[],6,FALSE)</f>
        <v>C</v>
      </c>
      <c r="L216" s="90">
        <f>IFERROR(VLOOKUP(STOCKSANLUIS[[#This Row],[CODIGO]],STOCK_STARSOFT[],3,FALSE),0)</f>
        <v>0</v>
      </c>
      <c r="M216" s="90" t="str">
        <f>IF(STOCKSANLUIS[[#This Row],[STOCK ACTUAL]]=STOCKSANLUIS[[#This Row],[STOCK_STARSOFT]],"SIN DIFERENCIA","DIFERENCIA")</f>
        <v>SIN DIFERENCIA</v>
      </c>
    </row>
    <row r="217" spans="1:13" ht="15" hidden="1" customHeight="1" x14ac:dyDescent="0.25">
      <c r="A217" s="144" t="s">
        <v>451</v>
      </c>
      <c r="B217" s="87" t="s">
        <v>452</v>
      </c>
      <c r="C217" s="88">
        <v>0</v>
      </c>
      <c r="D217" s="89" t="s">
        <v>6</v>
      </c>
      <c r="E217" s="90" t="str">
        <f>VLOOKUP(STOCKSANLUIS[[#This Row],[CODIGO]],FAMILIAS[],4,FALSE)</f>
        <v>MIPAL</v>
      </c>
      <c r="F217" s="90">
        <v>1</v>
      </c>
      <c r="G217" s="90"/>
      <c r="H217" s="90">
        <f>SUMIF(INGRESO_MERCADERIA[CODIGO],STOCKSANLUIS[[#This Row],[CODIGO]],INGRESO_MERCADERIA[INGRESO])</f>
        <v>0</v>
      </c>
      <c r="I217" s="90">
        <f>SUMIF(SALIDA[CODIGO],STOCKSANLUIS[[#This Row],[CODIGO]],SALIDA[CANTIDAD])</f>
        <v>0</v>
      </c>
      <c r="J217" s="90">
        <f>STOCKSANLUIS[[#This Row],[STOCK ALM1]]-STOCKSANLUIS[[#This Row],[SALIDA]]</f>
        <v>0</v>
      </c>
      <c r="K217" s="90" t="str">
        <f>VLOOKUP(STOCKSANLUIS[[#This Row],[CODIGO]],CLASIFICACION[],6,FALSE)</f>
        <v>C</v>
      </c>
      <c r="L217" s="90">
        <f>IFERROR(VLOOKUP(STOCKSANLUIS[[#This Row],[CODIGO]],STOCK_STARSOFT[],3,FALSE),0)</f>
        <v>0</v>
      </c>
      <c r="M217" s="90" t="str">
        <f>IF(STOCKSANLUIS[[#This Row],[STOCK ACTUAL]]=STOCKSANLUIS[[#This Row],[STOCK_STARSOFT]],"SIN DIFERENCIA","DIFERENCIA")</f>
        <v>SIN DIFERENCIA</v>
      </c>
    </row>
    <row r="218" spans="1:13" ht="15" hidden="1" customHeight="1" x14ac:dyDescent="0.25">
      <c r="A218" s="144" t="s">
        <v>453</v>
      </c>
      <c r="B218" s="87" t="s">
        <v>454</v>
      </c>
      <c r="C218" s="88">
        <v>0</v>
      </c>
      <c r="D218" s="89" t="s">
        <v>6</v>
      </c>
      <c r="E218" s="90" t="str">
        <f>VLOOKUP(STOCKSANLUIS[[#This Row],[CODIGO]],FAMILIAS[],4,FALSE)</f>
        <v>MIPAL</v>
      </c>
      <c r="F218" s="90">
        <v>1</v>
      </c>
      <c r="G218" s="90"/>
      <c r="H218" s="90">
        <f>SUMIF(INGRESO_MERCADERIA[CODIGO],STOCKSANLUIS[[#This Row],[CODIGO]],INGRESO_MERCADERIA[INGRESO])</f>
        <v>0</v>
      </c>
      <c r="I218" s="90">
        <f>SUMIF(SALIDA[CODIGO],STOCKSANLUIS[[#This Row],[CODIGO]],SALIDA[CANTIDAD])</f>
        <v>0</v>
      </c>
      <c r="J218" s="90">
        <f>STOCKSANLUIS[[#This Row],[STOCK ALM1]]-STOCKSANLUIS[[#This Row],[SALIDA]]</f>
        <v>0</v>
      </c>
      <c r="K218" s="90" t="str">
        <f>VLOOKUP(STOCKSANLUIS[[#This Row],[CODIGO]],CLASIFICACION[],6,FALSE)</f>
        <v>C</v>
      </c>
      <c r="L218" s="90">
        <f>IFERROR(VLOOKUP(STOCKSANLUIS[[#This Row],[CODIGO]],STOCK_STARSOFT[],3,FALSE),0)</f>
        <v>0</v>
      </c>
      <c r="M218" s="90" t="str">
        <f>IF(STOCKSANLUIS[[#This Row],[STOCK ACTUAL]]=STOCKSANLUIS[[#This Row],[STOCK_STARSOFT]],"SIN DIFERENCIA","DIFERENCIA")</f>
        <v>SIN DIFERENCIA</v>
      </c>
    </row>
    <row r="219" spans="1:13" ht="15" hidden="1" customHeight="1" x14ac:dyDescent="0.25">
      <c r="A219" s="144" t="s">
        <v>455</v>
      </c>
      <c r="B219" s="87" t="s">
        <v>456</v>
      </c>
      <c r="C219" s="88">
        <v>0</v>
      </c>
      <c r="D219" s="89" t="s">
        <v>6</v>
      </c>
      <c r="E219" s="90" t="str">
        <f>VLOOKUP(STOCKSANLUIS[[#This Row],[CODIGO]],FAMILIAS[],4,FALSE)</f>
        <v>MIPAL</v>
      </c>
      <c r="F219" s="90">
        <v>1</v>
      </c>
      <c r="G219" s="90"/>
      <c r="H219" s="90">
        <f>SUMIF(INGRESO_MERCADERIA[CODIGO],STOCKSANLUIS[[#This Row],[CODIGO]],INGRESO_MERCADERIA[INGRESO])</f>
        <v>0</v>
      </c>
      <c r="I219" s="90">
        <f>SUMIF(SALIDA[CODIGO],STOCKSANLUIS[[#This Row],[CODIGO]],SALIDA[CANTIDAD])</f>
        <v>0</v>
      </c>
      <c r="J219" s="90">
        <f>STOCKSANLUIS[[#This Row],[STOCK ALM1]]-STOCKSANLUIS[[#This Row],[SALIDA]]</f>
        <v>0</v>
      </c>
      <c r="K219" s="90" t="str">
        <f>VLOOKUP(STOCKSANLUIS[[#This Row],[CODIGO]],CLASIFICACION[],6,FALSE)</f>
        <v>C</v>
      </c>
      <c r="L219" s="90">
        <f>IFERROR(VLOOKUP(STOCKSANLUIS[[#This Row],[CODIGO]],STOCK_STARSOFT[],3,FALSE),0)</f>
        <v>0</v>
      </c>
      <c r="M219" s="90" t="str">
        <f>IF(STOCKSANLUIS[[#This Row],[STOCK ACTUAL]]=STOCKSANLUIS[[#This Row],[STOCK_STARSOFT]],"SIN DIFERENCIA","DIFERENCIA")</f>
        <v>SIN DIFERENCIA</v>
      </c>
    </row>
    <row r="220" spans="1:13" hidden="1" x14ac:dyDescent="0.25">
      <c r="A220" s="144" t="s">
        <v>457</v>
      </c>
      <c r="B220" s="87" t="s">
        <v>458</v>
      </c>
      <c r="C220" s="88">
        <v>0</v>
      </c>
      <c r="D220" s="89" t="s">
        <v>6</v>
      </c>
      <c r="E220" s="90" t="str">
        <f>VLOOKUP(STOCKSANLUIS[[#This Row],[CODIGO]],FAMILIAS[],4,FALSE)</f>
        <v>MIPAL</v>
      </c>
      <c r="F220" s="90">
        <v>1</v>
      </c>
      <c r="G220" s="90"/>
      <c r="H220" s="90">
        <f>SUMIF(INGRESO_MERCADERIA[CODIGO],STOCKSANLUIS[[#This Row],[CODIGO]],INGRESO_MERCADERIA[INGRESO])</f>
        <v>0</v>
      </c>
      <c r="I220" s="90">
        <f>SUMIF(SALIDA[CODIGO],STOCKSANLUIS[[#This Row],[CODIGO]],SALIDA[CANTIDAD])</f>
        <v>0</v>
      </c>
      <c r="J220" s="90">
        <f>STOCKSANLUIS[[#This Row],[STOCK ALM1]]-STOCKSANLUIS[[#This Row],[SALIDA]]</f>
        <v>0</v>
      </c>
      <c r="K220" s="90" t="str">
        <f>VLOOKUP(STOCKSANLUIS[[#This Row],[CODIGO]],CLASIFICACION[],6,FALSE)</f>
        <v>C</v>
      </c>
      <c r="L220" s="90">
        <f>IFERROR(VLOOKUP(STOCKSANLUIS[[#This Row],[CODIGO]],STOCK_STARSOFT[],3,FALSE),0)</f>
        <v>0</v>
      </c>
      <c r="M220" s="90" t="str">
        <f>IF(STOCKSANLUIS[[#This Row],[STOCK ACTUAL]]=STOCKSANLUIS[[#This Row],[STOCK_STARSOFT]],"SIN DIFERENCIA","DIFERENCIA")</f>
        <v>SIN DIFERENCIA</v>
      </c>
    </row>
    <row r="221" spans="1:13" ht="15" hidden="1" customHeight="1" x14ac:dyDescent="0.25">
      <c r="A221" s="144" t="s">
        <v>2840</v>
      </c>
      <c r="B221" s="87" t="s">
        <v>2841</v>
      </c>
      <c r="C221" s="88">
        <v>13</v>
      </c>
      <c r="D221" s="89" t="s">
        <v>1253</v>
      </c>
      <c r="E221" s="90" t="str">
        <f>VLOOKUP(STOCKSANLUIS[[#This Row],[CODIGO]],FAMILIAS[],4,FALSE)</f>
        <v>CAFF</v>
      </c>
      <c r="F221" s="90">
        <v>1</v>
      </c>
      <c r="G221" s="90" t="s">
        <v>19524</v>
      </c>
      <c r="H221" s="90">
        <f>SUMIF(INGRESO_MERCADERIA[CODIGO],STOCKSANLUIS[[#This Row],[CODIGO]],INGRESO_MERCADERIA[INGRESO])</f>
        <v>53</v>
      </c>
      <c r="I221" s="90">
        <f>SUMIF(SALIDA[CODIGO],STOCKSANLUIS[[#This Row],[CODIGO]],SALIDA[CANTIDAD])</f>
        <v>53</v>
      </c>
      <c r="J221" s="90">
        <f>STOCKSANLUIS[[#This Row],[STOCK ALM1]]-STOCKSANLUIS[[#This Row],[SALIDA]]</f>
        <v>0</v>
      </c>
      <c r="K221" s="90" t="str">
        <f>VLOOKUP(STOCKSANLUIS[[#This Row],[CODIGO]],CLASIFICACION[],6,FALSE)</f>
        <v>B</v>
      </c>
      <c r="L221" s="90">
        <f>IFERROR(VLOOKUP(STOCKSANLUIS[[#This Row],[CODIGO]],STOCK_STARSOFT[],3,FALSE),0)</f>
        <v>0</v>
      </c>
      <c r="M221" s="90" t="str">
        <f>IF(STOCKSANLUIS[[#This Row],[STOCK ACTUAL]]=STOCKSANLUIS[[#This Row],[STOCK_STARSOFT]],"SIN DIFERENCIA","DIFERENCIA")</f>
        <v>SIN DIFERENCIA</v>
      </c>
    </row>
    <row r="222" spans="1:13" ht="15" hidden="1" customHeight="1" x14ac:dyDescent="0.25">
      <c r="A222" s="144" t="s">
        <v>461</v>
      </c>
      <c r="B222" s="87" t="s">
        <v>462</v>
      </c>
      <c r="C222" s="88">
        <v>0</v>
      </c>
      <c r="D222" s="89" t="s">
        <v>6</v>
      </c>
      <c r="E222" s="90" t="str">
        <f>VLOOKUP(STOCKSANLUIS[[#This Row],[CODIGO]],FAMILIAS[],4,FALSE)</f>
        <v>MIPAL</v>
      </c>
      <c r="F222" s="90">
        <v>1</v>
      </c>
      <c r="G222" s="90"/>
      <c r="H222" s="90">
        <f>SUMIF(INGRESO_MERCADERIA[CODIGO],STOCKSANLUIS[[#This Row],[CODIGO]],INGRESO_MERCADERIA[INGRESO])</f>
        <v>0</v>
      </c>
      <c r="I222" s="90">
        <f>SUMIF(SALIDA[CODIGO],STOCKSANLUIS[[#This Row],[CODIGO]],SALIDA[CANTIDAD])</f>
        <v>0</v>
      </c>
      <c r="J222" s="90">
        <f>STOCKSANLUIS[[#This Row],[STOCK ALM1]]-STOCKSANLUIS[[#This Row],[SALIDA]]</f>
        <v>0</v>
      </c>
      <c r="K222" s="90" t="str">
        <f>VLOOKUP(STOCKSANLUIS[[#This Row],[CODIGO]],CLASIFICACION[],6,FALSE)</f>
        <v>C</v>
      </c>
      <c r="L222" s="90">
        <f>IFERROR(VLOOKUP(STOCKSANLUIS[[#This Row],[CODIGO]],STOCK_STARSOFT[],3,FALSE),0)</f>
        <v>0</v>
      </c>
      <c r="M222" s="90" t="str">
        <f>IF(STOCKSANLUIS[[#This Row],[STOCK ACTUAL]]=STOCKSANLUIS[[#This Row],[STOCK_STARSOFT]],"SIN DIFERENCIA","DIFERENCIA")</f>
        <v>SIN DIFERENCIA</v>
      </c>
    </row>
    <row r="223" spans="1:13" ht="15" hidden="1" customHeight="1" x14ac:dyDescent="0.25">
      <c r="A223" s="144" t="s">
        <v>463</v>
      </c>
      <c r="B223" s="87" t="s">
        <v>464</v>
      </c>
      <c r="C223" s="88">
        <v>0</v>
      </c>
      <c r="D223" s="89" t="s">
        <v>6</v>
      </c>
      <c r="E223" s="90" t="str">
        <f>VLOOKUP(STOCKSANLUIS[[#This Row],[CODIGO]],FAMILIAS[],4,FALSE)</f>
        <v>MIPAL</v>
      </c>
      <c r="F223" s="90">
        <v>1</v>
      </c>
      <c r="G223" s="90"/>
      <c r="H223" s="90">
        <f>SUMIF(INGRESO_MERCADERIA[CODIGO],STOCKSANLUIS[[#This Row],[CODIGO]],INGRESO_MERCADERIA[INGRESO])</f>
        <v>0</v>
      </c>
      <c r="I223" s="90">
        <f>SUMIF(SALIDA[CODIGO],STOCKSANLUIS[[#This Row],[CODIGO]],SALIDA[CANTIDAD])</f>
        <v>0</v>
      </c>
      <c r="J223" s="90">
        <f>STOCKSANLUIS[[#This Row],[STOCK ALM1]]-STOCKSANLUIS[[#This Row],[SALIDA]]</f>
        <v>0</v>
      </c>
      <c r="K223" s="90" t="str">
        <f>VLOOKUP(STOCKSANLUIS[[#This Row],[CODIGO]],CLASIFICACION[],6,FALSE)</f>
        <v>C</v>
      </c>
      <c r="L223" s="90">
        <f>IFERROR(VLOOKUP(STOCKSANLUIS[[#This Row],[CODIGO]],STOCK_STARSOFT[],3,FALSE),0)</f>
        <v>0</v>
      </c>
      <c r="M223" s="90" t="str">
        <f>IF(STOCKSANLUIS[[#This Row],[STOCK ACTUAL]]=STOCKSANLUIS[[#This Row],[STOCK_STARSOFT]],"SIN DIFERENCIA","DIFERENCIA")</f>
        <v>SIN DIFERENCIA</v>
      </c>
    </row>
    <row r="224" spans="1:13" ht="15" hidden="1" customHeight="1" x14ac:dyDescent="0.25">
      <c r="A224" s="144" t="s">
        <v>465</v>
      </c>
      <c r="B224" s="87" t="s">
        <v>466</v>
      </c>
      <c r="C224" s="88">
        <v>0</v>
      </c>
      <c r="D224" s="89" t="s">
        <v>6</v>
      </c>
      <c r="E224" s="90" t="str">
        <f>VLOOKUP(STOCKSANLUIS[[#This Row],[CODIGO]],FAMILIAS[],4,FALSE)</f>
        <v>MIPAL</v>
      </c>
      <c r="F224" s="90">
        <v>1</v>
      </c>
      <c r="G224" s="90"/>
      <c r="H224" s="90">
        <f>SUMIF(INGRESO_MERCADERIA[CODIGO],STOCKSANLUIS[[#This Row],[CODIGO]],INGRESO_MERCADERIA[INGRESO])</f>
        <v>0</v>
      </c>
      <c r="I224" s="90">
        <f>SUMIF(SALIDA[CODIGO],STOCKSANLUIS[[#This Row],[CODIGO]],SALIDA[CANTIDAD])</f>
        <v>0</v>
      </c>
      <c r="J224" s="90">
        <f>STOCKSANLUIS[[#This Row],[STOCK ALM1]]-STOCKSANLUIS[[#This Row],[SALIDA]]</f>
        <v>0</v>
      </c>
      <c r="K224" s="90" t="str">
        <f>VLOOKUP(STOCKSANLUIS[[#This Row],[CODIGO]],CLASIFICACION[],6,FALSE)</f>
        <v>C</v>
      </c>
      <c r="L224" s="90">
        <f>IFERROR(VLOOKUP(STOCKSANLUIS[[#This Row],[CODIGO]],STOCK_STARSOFT[],3,FALSE),0)</f>
        <v>0</v>
      </c>
      <c r="M224" s="90" t="str">
        <f>IF(STOCKSANLUIS[[#This Row],[STOCK ACTUAL]]=STOCKSANLUIS[[#This Row],[STOCK_STARSOFT]],"SIN DIFERENCIA","DIFERENCIA")</f>
        <v>SIN DIFERENCIA</v>
      </c>
    </row>
    <row r="225" spans="1:13" ht="15" hidden="1" customHeight="1" x14ac:dyDescent="0.25">
      <c r="A225" s="144" t="s">
        <v>467</v>
      </c>
      <c r="B225" s="87" t="s">
        <v>468</v>
      </c>
      <c r="C225" s="88">
        <v>0</v>
      </c>
      <c r="D225" s="89" t="s">
        <v>6</v>
      </c>
      <c r="E225" s="90" t="str">
        <f>VLOOKUP(STOCKSANLUIS[[#This Row],[CODIGO]],FAMILIAS[],4,FALSE)</f>
        <v>MIPAL</v>
      </c>
      <c r="F225" s="90">
        <v>1</v>
      </c>
      <c r="G225" s="90"/>
      <c r="H225" s="90">
        <f>SUMIF(INGRESO_MERCADERIA[CODIGO],STOCKSANLUIS[[#This Row],[CODIGO]],INGRESO_MERCADERIA[INGRESO])</f>
        <v>0</v>
      </c>
      <c r="I225" s="90">
        <f>SUMIF(SALIDA[CODIGO],STOCKSANLUIS[[#This Row],[CODIGO]],SALIDA[CANTIDAD])</f>
        <v>0</v>
      </c>
      <c r="J225" s="90">
        <f>STOCKSANLUIS[[#This Row],[STOCK ALM1]]-STOCKSANLUIS[[#This Row],[SALIDA]]</f>
        <v>0</v>
      </c>
      <c r="K225" s="90" t="str">
        <f>VLOOKUP(STOCKSANLUIS[[#This Row],[CODIGO]],CLASIFICACION[],6,FALSE)</f>
        <v>C</v>
      </c>
      <c r="L225" s="90">
        <f>IFERROR(VLOOKUP(STOCKSANLUIS[[#This Row],[CODIGO]],STOCK_STARSOFT[],3,FALSE),0)</f>
        <v>0</v>
      </c>
      <c r="M225" s="90" t="str">
        <f>IF(STOCKSANLUIS[[#This Row],[STOCK ACTUAL]]=STOCKSANLUIS[[#This Row],[STOCK_STARSOFT]],"SIN DIFERENCIA","DIFERENCIA")</f>
        <v>SIN DIFERENCIA</v>
      </c>
    </row>
    <row r="226" spans="1:13" ht="15" hidden="1" customHeight="1" x14ac:dyDescent="0.25">
      <c r="A226" s="144" t="s">
        <v>469</v>
      </c>
      <c r="B226" s="87" t="s">
        <v>470</v>
      </c>
      <c r="C226" s="88">
        <v>0</v>
      </c>
      <c r="D226" s="89" t="s">
        <v>6</v>
      </c>
      <c r="E226" s="90" t="str">
        <f>VLOOKUP(STOCKSANLUIS[[#This Row],[CODIGO]],FAMILIAS[],4,FALSE)</f>
        <v>MIPAL</v>
      </c>
      <c r="F226" s="90">
        <v>1</v>
      </c>
      <c r="G226" s="90"/>
      <c r="H226" s="90">
        <f>SUMIF(INGRESO_MERCADERIA[CODIGO],STOCKSANLUIS[[#This Row],[CODIGO]],INGRESO_MERCADERIA[INGRESO])</f>
        <v>0</v>
      </c>
      <c r="I226" s="90">
        <f>SUMIF(SALIDA[CODIGO],STOCKSANLUIS[[#This Row],[CODIGO]],SALIDA[CANTIDAD])</f>
        <v>0</v>
      </c>
      <c r="J226" s="90">
        <f>STOCKSANLUIS[[#This Row],[STOCK ALM1]]-STOCKSANLUIS[[#This Row],[SALIDA]]</f>
        <v>0</v>
      </c>
      <c r="K226" s="90" t="str">
        <f>VLOOKUP(STOCKSANLUIS[[#This Row],[CODIGO]],CLASIFICACION[],6,FALSE)</f>
        <v>C</v>
      </c>
      <c r="L226" s="90">
        <f>IFERROR(VLOOKUP(STOCKSANLUIS[[#This Row],[CODIGO]],STOCK_STARSOFT[],3,FALSE),0)</f>
        <v>0</v>
      </c>
      <c r="M226" s="90" t="str">
        <f>IF(STOCKSANLUIS[[#This Row],[STOCK ACTUAL]]=STOCKSANLUIS[[#This Row],[STOCK_STARSOFT]],"SIN DIFERENCIA","DIFERENCIA")</f>
        <v>SIN DIFERENCIA</v>
      </c>
    </row>
    <row r="227" spans="1:13" ht="15" hidden="1" customHeight="1" x14ac:dyDescent="0.25">
      <c r="A227" s="144" t="s">
        <v>471</v>
      </c>
      <c r="B227" s="87" t="s">
        <v>472</v>
      </c>
      <c r="C227" s="88">
        <v>0</v>
      </c>
      <c r="D227" s="89" t="s">
        <v>6</v>
      </c>
      <c r="E227" s="90" t="str">
        <f>VLOOKUP(STOCKSANLUIS[[#This Row],[CODIGO]],FAMILIAS[],4,FALSE)</f>
        <v>MIPAL</v>
      </c>
      <c r="F227" s="90">
        <v>1</v>
      </c>
      <c r="G227" s="90"/>
      <c r="H227" s="90">
        <f>SUMIF(INGRESO_MERCADERIA[CODIGO],STOCKSANLUIS[[#This Row],[CODIGO]],INGRESO_MERCADERIA[INGRESO])</f>
        <v>0</v>
      </c>
      <c r="I227" s="90">
        <f>SUMIF(SALIDA[CODIGO],STOCKSANLUIS[[#This Row],[CODIGO]],SALIDA[CANTIDAD])</f>
        <v>0</v>
      </c>
      <c r="J227" s="90">
        <f>STOCKSANLUIS[[#This Row],[STOCK ALM1]]-STOCKSANLUIS[[#This Row],[SALIDA]]</f>
        <v>0</v>
      </c>
      <c r="K227" s="90" t="str">
        <f>VLOOKUP(STOCKSANLUIS[[#This Row],[CODIGO]],CLASIFICACION[],6,FALSE)</f>
        <v>C</v>
      </c>
      <c r="L227" s="90">
        <f>IFERROR(VLOOKUP(STOCKSANLUIS[[#This Row],[CODIGO]],STOCK_STARSOFT[],3,FALSE),0)</f>
        <v>0</v>
      </c>
      <c r="M227" s="90" t="str">
        <f>IF(STOCKSANLUIS[[#This Row],[STOCK ACTUAL]]=STOCKSANLUIS[[#This Row],[STOCK_STARSOFT]],"SIN DIFERENCIA","DIFERENCIA")</f>
        <v>SIN DIFERENCIA</v>
      </c>
    </row>
    <row r="228" spans="1:13" ht="15" hidden="1" customHeight="1" x14ac:dyDescent="0.25">
      <c r="A228" s="144" t="s">
        <v>473</v>
      </c>
      <c r="B228" s="87" t="s">
        <v>474</v>
      </c>
      <c r="C228" s="88">
        <v>0</v>
      </c>
      <c r="D228" s="89" t="s">
        <v>6</v>
      </c>
      <c r="E228" s="90" t="str">
        <f>VLOOKUP(STOCKSANLUIS[[#This Row],[CODIGO]],FAMILIAS[],4,FALSE)</f>
        <v>MIPAL</v>
      </c>
      <c r="F228" s="90">
        <v>1</v>
      </c>
      <c r="G228" s="90"/>
      <c r="H228" s="90">
        <f>SUMIF(INGRESO_MERCADERIA[CODIGO],STOCKSANLUIS[[#This Row],[CODIGO]],INGRESO_MERCADERIA[INGRESO])</f>
        <v>0</v>
      </c>
      <c r="I228" s="90">
        <f>SUMIF(SALIDA[CODIGO],STOCKSANLUIS[[#This Row],[CODIGO]],SALIDA[CANTIDAD])</f>
        <v>0</v>
      </c>
      <c r="J228" s="90">
        <f>STOCKSANLUIS[[#This Row],[STOCK ALM1]]-STOCKSANLUIS[[#This Row],[SALIDA]]</f>
        <v>0</v>
      </c>
      <c r="K228" s="90" t="str">
        <f>VLOOKUP(STOCKSANLUIS[[#This Row],[CODIGO]],CLASIFICACION[],6,FALSE)</f>
        <v>C</v>
      </c>
      <c r="L228" s="90">
        <f>IFERROR(VLOOKUP(STOCKSANLUIS[[#This Row],[CODIGO]],STOCK_STARSOFT[],3,FALSE),0)</f>
        <v>0</v>
      </c>
      <c r="M228" s="90" t="str">
        <f>IF(STOCKSANLUIS[[#This Row],[STOCK ACTUAL]]=STOCKSANLUIS[[#This Row],[STOCK_STARSOFT]],"SIN DIFERENCIA","DIFERENCIA")</f>
        <v>SIN DIFERENCIA</v>
      </c>
    </row>
    <row r="229" spans="1:13" ht="15" hidden="1" customHeight="1" x14ac:dyDescent="0.25">
      <c r="A229" s="144" t="s">
        <v>475</v>
      </c>
      <c r="B229" s="87" t="s">
        <v>476</v>
      </c>
      <c r="C229" s="88">
        <v>0</v>
      </c>
      <c r="D229" s="89" t="s">
        <v>6</v>
      </c>
      <c r="E229" s="90" t="str">
        <f>VLOOKUP(STOCKSANLUIS[[#This Row],[CODIGO]],FAMILIAS[],4,FALSE)</f>
        <v>MIPAL</v>
      </c>
      <c r="F229" s="90">
        <v>1</v>
      </c>
      <c r="G229" s="90"/>
      <c r="H229" s="90">
        <f>SUMIF(INGRESO_MERCADERIA[CODIGO],STOCKSANLUIS[[#This Row],[CODIGO]],INGRESO_MERCADERIA[INGRESO])</f>
        <v>0</v>
      </c>
      <c r="I229" s="90">
        <f>SUMIF(SALIDA[CODIGO],STOCKSANLUIS[[#This Row],[CODIGO]],SALIDA[CANTIDAD])</f>
        <v>0</v>
      </c>
      <c r="J229" s="90">
        <f>STOCKSANLUIS[[#This Row],[STOCK ALM1]]-STOCKSANLUIS[[#This Row],[SALIDA]]</f>
        <v>0</v>
      </c>
      <c r="K229" s="90" t="str">
        <f>VLOOKUP(STOCKSANLUIS[[#This Row],[CODIGO]],CLASIFICACION[],6,FALSE)</f>
        <v>C</v>
      </c>
      <c r="L229" s="90">
        <f>IFERROR(VLOOKUP(STOCKSANLUIS[[#This Row],[CODIGO]],STOCK_STARSOFT[],3,FALSE),0)</f>
        <v>0</v>
      </c>
      <c r="M229" s="90" t="str">
        <f>IF(STOCKSANLUIS[[#This Row],[STOCK ACTUAL]]=STOCKSANLUIS[[#This Row],[STOCK_STARSOFT]],"SIN DIFERENCIA","DIFERENCIA")</f>
        <v>SIN DIFERENCIA</v>
      </c>
    </row>
    <row r="230" spans="1:13" ht="15" hidden="1" customHeight="1" x14ac:dyDescent="0.25">
      <c r="A230" s="144" t="s">
        <v>477</v>
      </c>
      <c r="B230" s="87" t="s">
        <v>478</v>
      </c>
      <c r="C230" s="88">
        <v>0</v>
      </c>
      <c r="D230" s="89" t="s">
        <v>6</v>
      </c>
      <c r="E230" s="90" t="str">
        <f>VLOOKUP(STOCKSANLUIS[[#This Row],[CODIGO]],FAMILIAS[],4,FALSE)</f>
        <v>MIPAL</v>
      </c>
      <c r="F230" s="90">
        <v>1</v>
      </c>
      <c r="G230" s="90"/>
      <c r="H230" s="90">
        <f>SUMIF(INGRESO_MERCADERIA[CODIGO],STOCKSANLUIS[[#This Row],[CODIGO]],INGRESO_MERCADERIA[INGRESO])</f>
        <v>0</v>
      </c>
      <c r="I230" s="90">
        <f>SUMIF(SALIDA[CODIGO],STOCKSANLUIS[[#This Row],[CODIGO]],SALIDA[CANTIDAD])</f>
        <v>0</v>
      </c>
      <c r="J230" s="90">
        <f>STOCKSANLUIS[[#This Row],[STOCK ALM1]]-STOCKSANLUIS[[#This Row],[SALIDA]]</f>
        <v>0</v>
      </c>
      <c r="K230" s="90" t="str">
        <f>VLOOKUP(STOCKSANLUIS[[#This Row],[CODIGO]],CLASIFICACION[],6,FALSE)</f>
        <v>C</v>
      </c>
      <c r="L230" s="90">
        <f>IFERROR(VLOOKUP(STOCKSANLUIS[[#This Row],[CODIGO]],STOCK_STARSOFT[],3,FALSE),0)</f>
        <v>0</v>
      </c>
      <c r="M230" s="90" t="str">
        <f>IF(STOCKSANLUIS[[#This Row],[STOCK ACTUAL]]=STOCKSANLUIS[[#This Row],[STOCK_STARSOFT]],"SIN DIFERENCIA","DIFERENCIA")</f>
        <v>SIN DIFERENCIA</v>
      </c>
    </row>
    <row r="231" spans="1:13" ht="15" hidden="1" customHeight="1" x14ac:dyDescent="0.25">
      <c r="A231" s="144" t="s">
        <v>479</v>
      </c>
      <c r="B231" s="87" t="s">
        <v>480</v>
      </c>
      <c r="C231" s="88">
        <v>0</v>
      </c>
      <c r="D231" s="89" t="s">
        <v>6</v>
      </c>
      <c r="E231" s="90" t="str">
        <f>VLOOKUP(STOCKSANLUIS[[#This Row],[CODIGO]],FAMILIAS[],4,FALSE)</f>
        <v>MIPAL</v>
      </c>
      <c r="F231" s="90">
        <v>1</v>
      </c>
      <c r="G231" s="90"/>
      <c r="H231" s="90">
        <f>SUMIF(INGRESO_MERCADERIA[CODIGO],STOCKSANLUIS[[#This Row],[CODIGO]],INGRESO_MERCADERIA[INGRESO])</f>
        <v>0</v>
      </c>
      <c r="I231" s="90">
        <f>SUMIF(SALIDA[CODIGO],STOCKSANLUIS[[#This Row],[CODIGO]],SALIDA[CANTIDAD])</f>
        <v>0</v>
      </c>
      <c r="J231" s="90">
        <f>STOCKSANLUIS[[#This Row],[STOCK ALM1]]-STOCKSANLUIS[[#This Row],[SALIDA]]</f>
        <v>0</v>
      </c>
      <c r="K231" s="90" t="str">
        <f>VLOOKUP(STOCKSANLUIS[[#This Row],[CODIGO]],CLASIFICACION[],6,FALSE)</f>
        <v>C</v>
      </c>
      <c r="L231" s="90">
        <f>IFERROR(VLOOKUP(STOCKSANLUIS[[#This Row],[CODIGO]],STOCK_STARSOFT[],3,FALSE),0)</f>
        <v>0</v>
      </c>
      <c r="M231" s="90" t="str">
        <f>IF(STOCKSANLUIS[[#This Row],[STOCK ACTUAL]]=STOCKSANLUIS[[#This Row],[STOCK_STARSOFT]],"SIN DIFERENCIA","DIFERENCIA")</f>
        <v>SIN DIFERENCIA</v>
      </c>
    </row>
    <row r="232" spans="1:13" ht="15" hidden="1" customHeight="1" x14ac:dyDescent="0.25">
      <c r="A232" s="144" t="s">
        <v>481</v>
      </c>
      <c r="B232" s="87" t="s">
        <v>482</v>
      </c>
      <c r="C232" s="88">
        <v>0</v>
      </c>
      <c r="D232" s="89" t="s">
        <v>6</v>
      </c>
      <c r="E232" s="90" t="str">
        <f>VLOOKUP(STOCKSANLUIS[[#This Row],[CODIGO]],FAMILIAS[],4,FALSE)</f>
        <v>MIPAL</v>
      </c>
      <c r="F232" s="90">
        <v>1</v>
      </c>
      <c r="G232" s="90"/>
      <c r="H232" s="90">
        <f>SUMIF(INGRESO_MERCADERIA[CODIGO],STOCKSANLUIS[[#This Row],[CODIGO]],INGRESO_MERCADERIA[INGRESO])</f>
        <v>0</v>
      </c>
      <c r="I232" s="90">
        <f>SUMIF(SALIDA[CODIGO],STOCKSANLUIS[[#This Row],[CODIGO]],SALIDA[CANTIDAD])</f>
        <v>0</v>
      </c>
      <c r="J232" s="90">
        <f>STOCKSANLUIS[[#This Row],[STOCK ALM1]]-STOCKSANLUIS[[#This Row],[SALIDA]]</f>
        <v>0</v>
      </c>
      <c r="K232" s="90" t="str">
        <f>VLOOKUP(STOCKSANLUIS[[#This Row],[CODIGO]],CLASIFICACION[],6,FALSE)</f>
        <v>C</v>
      </c>
      <c r="L232" s="90">
        <f>IFERROR(VLOOKUP(STOCKSANLUIS[[#This Row],[CODIGO]],STOCK_STARSOFT[],3,FALSE),0)</f>
        <v>0</v>
      </c>
      <c r="M232" s="90" t="str">
        <f>IF(STOCKSANLUIS[[#This Row],[STOCK ACTUAL]]=STOCKSANLUIS[[#This Row],[STOCK_STARSOFT]],"SIN DIFERENCIA","DIFERENCIA")</f>
        <v>SIN DIFERENCIA</v>
      </c>
    </row>
    <row r="233" spans="1:13" ht="15" hidden="1" customHeight="1" x14ac:dyDescent="0.25">
      <c r="A233" s="144" t="s">
        <v>483</v>
      </c>
      <c r="B233" s="87" t="s">
        <v>484</v>
      </c>
      <c r="C233" s="88">
        <v>0</v>
      </c>
      <c r="D233" s="89" t="s">
        <v>6</v>
      </c>
      <c r="E233" s="90" t="str">
        <f>VLOOKUP(STOCKSANLUIS[[#This Row],[CODIGO]],FAMILIAS[],4,FALSE)</f>
        <v>MIPAL</v>
      </c>
      <c r="F233" s="90">
        <v>1</v>
      </c>
      <c r="G233" s="90"/>
      <c r="H233" s="90">
        <f>SUMIF(INGRESO_MERCADERIA[CODIGO],STOCKSANLUIS[[#This Row],[CODIGO]],INGRESO_MERCADERIA[INGRESO])</f>
        <v>0</v>
      </c>
      <c r="I233" s="90">
        <f>SUMIF(SALIDA[CODIGO],STOCKSANLUIS[[#This Row],[CODIGO]],SALIDA[CANTIDAD])</f>
        <v>0</v>
      </c>
      <c r="J233" s="90">
        <f>STOCKSANLUIS[[#This Row],[STOCK ALM1]]-STOCKSANLUIS[[#This Row],[SALIDA]]</f>
        <v>0</v>
      </c>
      <c r="K233" s="90" t="str">
        <f>VLOOKUP(STOCKSANLUIS[[#This Row],[CODIGO]],CLASIFICACION[],6,FALSE)</f>
        <v>C</v>
      </c>
      <c r="L233" s="90">
        <f>IFERROR(VLOOKUP(STOCKSANLUIS[[#This Row],[CODIGO]],STOCK_STARSOFT[],3,FALSE),0)</f>
        <v>0</v>
      </c>
      <c r="M233" s="90" t="str">
        <f>IF(STOCKSANLUIS[[#This Row],[STOCK ACTUAL]]=STOCKSANLUIS[[#This Row],[STOCK_STARSOFT]],"SIN DIFERENCIA","DIFERENCIA")</f>
        <v>SIN DIFERENCIA</v>
      </c>
    </row>
    <row r="234" spans="1:13" ht="15" customHeight="1" x14ac:dyDescent="0.25">
      <c r="A234" s="144" t="s">
        <v>3776</v>
      </c>
      <c r="B234" s="87" t="s">
        <v>3777</v>
      </c>
      <c r="C234" s="88">
        <v>252</v>
      </c>
      <c r="D234" s="89" t="s">
        <v>1253</v>
      </c>
      <c r="E234" s="90" t="str">
        <f>VLOOKUP(STOCKSANLUIS[[#This Row],[CODIGO]],FAMILIAS[],4,FALSE)</f>
        <v>CLEARWAY</v>
      </c>
      <c r="F234" s="90">
        <v>91.44</v>
      </c>
      <c r="G234" s="90" t="s">
        <v>21525</v>
      </c>
      <c r="H234" s="90">
        <f>SUMIF(INGRESO_MERCADERIA[CODIGO],STOCKSANLUIS[[#This Row],[CODIGO]],INGRESO_MERCADERIA[INGRESO])</f>
        <v>4915.0000000000009</v>
      </c>
      <c r="I234" s="90">
        <f>SUMIF(SALIDA[CODIGO],STOCKSANLUIS[[#This Row],[CODIGO]],SALIDA[CANTIDAD])</f>
        <v>4518.3599999999997</v>
      </c>
      <c r="J234" s="90">
        <f>STOCKSANLUIS[[#This Row],[STOCK ALM1]]-STOCKSANLUIS[[#This Row],[SALIDA]]</f>
        <v>396.64000000000124</v>
      </c>
      <c r="K234" s="90" t="str">
        <f>VLOOKUP(STOCKSANLUIS[[#This Row],[CODIGO]],CLASIFICACION[],6,FALSE)</f>
        <v>B</v>
      </c>
      <c r="L234" s="90">
        <f>IFERROR(VLOOKUP(STOCKSANLUIS[[#This Row],[CODIGO]],STOCK_STARSOFT[],3,FALSE),0)</f>
        <v>396.64</v>
      </c>
      <c r="M234" s="90" t="str">
        <f>IF(STOCKSANLUIS[[#This Row],[STOCK ACTUAL]]=STOCKSANLUIS[[#This Row],[STOCK_STARSOFT]],"SIN DIFERENCIA","DIFERENCIA")</f>
        <v>DIFERENCIA</v>
      </c>
    </row>
    <row r="235" spans="1:13" ht="15" hidden="1" customHeight="1" x14ac:dyDescent="0.25">
      <c r="A235" s="144" t="s">
        <v>3084</v>
      </c>
      <c r="B235" s="87" t="s">
        <v>3085</v>
      </c>
      <c r="C235" s="88">
        <v>1</v>
      </c>
      <c r="D235" s="89" t="s">
        <v>6</v>
      </c>
      <c r="E235" s="90" t="str">
        <f>VLOOKUP(STOCKSANLUIS[[#This Row],[CODIGO]],FAMILIAS[],4,FALSE)</f>
        <v>DANFOSS</v>
      </c>
      <c r="F235" s="90">
        <v>1</v>
      </c>
      <c r="G235" s="90" t="s">
        <v>19526</v>
      </c>
      <c r="H235" s="90">
        <f>SUMIF(INGRESO_MERCADERIA[CODIGO],STOCKSANLUIS[[#This Row],[CODIGO]],INGRESO_MERCADERIA[INGRESO])</f>
        <v>1</v>
      </c>
      <c r="I235" s="90">
        <f>SUMIF(SALIDA[CODIGO],STOCKSANLUIS[[#This Row],[CODIGO]],SALIDA[CANTIDAD])</f>
        <v>1</v>
      </c>
      <c r="J235" s="90">
        <f>STOCKSANLUIS[[#This Row],[STOCK ALM1]]-STOCKSANLUIS[[#This Row],[SALIDA]]</f>
        <v>0</v>
      </c>
      <c r="K235" s="90" t="str">
        <f>VLOOKUP(STOCKSANLUIS[[#This Row],[CODIGO]],CLASIFICACION[],6,FALSE)</f>
        <v>C</v>
      </c>
      <c r="L235" s="90">
        <f>IFERROR(VLOOKUP(STOCKSANLUIS[[#This Row],[CODIGO]],STOCK_STARSOFT[],3,FALSE),0)</f>
        <v>0</v>
      </c>
      <c r="M235" s="90" t="str">
        <f>IF(STOCKSANLUIS[[#This Row],[STOCK ACTUAL]]=STOCKSANLUIS[[#This Row],[STOCK_STARSOFT]],"SIN DIFERENCIA","DIFERENCIA")</f>
        <v>SIN DIFERENCIA</v>
      </c>
    </row>
    <row r="236" spans="1:13" ht="15" hidden="1" customHeight="1" x14ac:dyDescent="0.25">
      <c r="A236" s="144" t="s">
        <v>139</v>
      </c>
      <c r="B236" s="87" t="s">
        <v>140</v>
      </c>
      <c r="C236" s="88">
        <v>0</v>
      </c>
      <c r="D236" s="89" t="s">
        <v>6</v>
      </c>
      <c r="E236" s="90" t="str">
        <f>VLOOKUP(STOCKSANLUIS[[#This Row],[CODIGO]],FAMILIAS[],4,FALSE)</f>
        <v>DANFOSS</v>
      </c>
      <c r="F236" s="90">
        <v>1</v>
      </c>
      <c r="G236" s="90" t="s">
        <v>19524</v>
      </c>
      <c r="H236" s="90">
        <f>SUMIF(INGRESO_MERCADERIA[CODIGO],STOCKSANLUIS[[#This Row],[CODIGO]],INGRESO_MERCADERIA[INGRESO])</f>
        <v>2</v>
      </c>
      <c r="I236" s="90">
        <f>SUMIF(SALIDA[CODIGO],STOCKSANLUIS[[#This Row],[CODIGO]],SALIDA[CANTIDAD])</f>
        <v>2</v>
      </c>
      <c r="J236" s="90">
        <f>STOCKSANLUIS[[#This Row],[STOCK ALM1]]-STOCKSANLUIS[[#This Row],[SALIDA]]</f>
        <v>0</v>
      </c>
      <c r="K236" s="90" t="str">
        <f>VLOOKUP(STOCKSANLUIS[[#This Row],[CODIGO]],CLASIFICACION[],6,FALSE)</f>
        <v>C</v>
      </c>
      <c r="L236" s="90">
        <f>IFERROR(VLOOKUP(STOCKSANLUIS[[#This Row],[CODIGO]],STOCK_STARSOFT[],3,FALSE),0)</f>
        <v>0</v>
      </c>
      <c r="M236" s="90" t="str">
        <f>IF(STOCKSANLUIS[[#This Row],[STOCK ACTUAL]]=STOCKSANLUIS[[#This Row],[STOCK_STARSOFT]],"SIN DIFERENCIA","DIFERENCIA")</f>
        <v>SIN DIFERENCIA</v>
      </c>
    </row>
    <row r="237" spans="1:13" ht="15" hidden="1" customHeight="1" x14ac:dyDescent="0.25">
      <c r="A237" s="144" t="s">
        <v>493</v>
      </c>
      <c r="B237" s="87" t="s">
        <v>494</v>
      </c>
      <c r="C237" s="88">
        <v>0</v>
      </c>
      <c r="D237" s="89" t="s">
        <v>6</v>
      </c>
      <c r="E237" s="90" t="str">
        <f>VLOOKUP(STOCKSANLUIS[[#This Row],[CODIGO]],FAMILIAS[],4,FALSE)</f>
        <v>MIPAL</v>
      </c>
      <c r="F237" s="90">
        <v>1</v>
      </c>
      <c r="G237" s="90"/>
      <c r="H237" s="90">
        <f>SUMIF(INGRESO_MERCADERIA[CODIGO],STOCKSANLUIS[[#This Row],[CODIGO]],INGRESO_MERCADERIA[INGRESO])</f>
        <v>0</v>
      </c>
      <c r="I237" s="90">
        <f>SUMIF(SALIDA[CODIGO],STOCKSANLUIS[[#This Row],[CODIGO]],SALIDA[CANTIDAD])</f>
        <v>0</v>
      </c>
      <c r="J237" s="90">
        <f>STOCKSANLUIS[[#This Row],[STOCK ALM1]]-STOCKSANLUIS[[#This Row],[SALIDA]]</f>
        <v>0</v>
      </c>
      <c r="K237" s="90" t="str">
        <f>VLOOKUP(STOCKSANLUIS[[#This Row],[CODIGO]],CLASIFICACION[],6,FALSE)</f>
        <v>C</v>
      </c>
      <c r="L237" s="90">
        <f>IFERROR(VLOOKUP(STOCKSANLUIS[[#This Row],[CODIGO]],STOCK_STARSOFT[],3,FALSE),0)</f>
        <v>0</v>
      </c>
      <c r="M237" s="90" t="str">
        <f>IF(STOCKSANLUIS[[#This Row],[STOCK ACTUAL]]=STOCKSANLUIS[[#This Row],[STOCK_STARSOFT]],"SIN DIFERENCIA","DIFERENCIA")</f>
        <v>SIN DIFERENCIA</v>
      </c>
    </row>
    <row r="238" spans="1:13" ht="15" hidden="1" customHeight="1" x14ac:dyDescent="0.25">
      <c r="A238" s="144" t="s">
        <v>495</v>
      </c>
      <c r="B238" s="87" t="s">
        <v>496</v>
      </c>
      <c r="C238" s="88">
        <v>0</v>
      </c>
      <c r="D238" s="89" t="s">
        <v>6</v>
      </c>
      <c r="E238" s="90" t="str">
        <f>VLOOKUP(STOCKSANLUIS[[#This Row],[CODIGO]],FAMILIAS[],4,FALSE)</f>
        <v>MIPAL</v>
      </c>
      <c r="F238" s="90">
        <v>1</v>
      </c>
      <c r="G238" s="90"/>
      <c r="H238" s="90">
        <f>SUMIF(INGRESO_MERCADERIA[CODIGO],STOCKSANLUIS[[#This Row],[CODIGO]],INGRESO_MERCADERIA[INGRESO])</f>
        <v>0</v>
      </c>
      <c r="I238" s="90">
        <f>SUMIF(SALIDA[CODIGO],STOCKSANLUIS[[#This Row],[CODIGO]],SALIDA[CANTIDAD])</f>
        <v>0</v>
      </c>
      <c r="J238" s="90">
        <f>STOCKSANLUIS[[#This Row],[STOCK ALM1]]-STOCKSANLUIS[[#This Row],[SALIDA]]</f>
        <v>0</v>
      </c>
      <c r="K238" s="90" t="str">
        <f>VLOOKUP(STOCKSANLUIS[[#This Row],[CODIGO]],CLASIFICACION[],6,FALSE)</f>
        <v>C</v>
      </c>
      <c r="L238" s="90">
        <f>IFERROR(VLOOKUP(STOCKSANLUIS[[#This Row],[CODIGO]],STOCK_STARSOFT[],3,FALSE),0)</f>
        <v>0</v>
      </c>
      <c r="M238" s="90" t="str">
        <f>IF(STOCKSANLUIS[[#This Row],[STOCK ACTUAL]]=STOCKSANLUIS[[#This Row],[STOCK_STARSOFT]],"SIN DIFERENCIA","DIFERENCIA")</f>
        <v>SIN DIFERENCIA</v>
      </c>
    </row>
    <row r="239" spans="1:13" ht="15" hidden="1" customHeight="1" x14ac:dyDescent="0.25">
      <c r="A239" s="144" t="s">
        <v>497</v>
      </c>
      <c r="B239" s="87" t="s">
        <v>498</v>
      </c>
      <c r="C239" s="88">
        <v>0</v>
      </c>
      <c r="D239" s="89" t="s">
        <v>6</v>
      </c>
      <c r="E239" s="90" t="str">
        <f>VLOOKUP(STOCKSANLUIS[[#This Row],[CODIGO]],FAMILIAS[],4,FALSE)</f>
        <v>ES ROBBINS</v>
      </c>
      <c r="F239" s="90">
        <v>1</v>
      </c>
      <c r="G239" s="90"/>
      <c r="H239" s="90">
        <f>SUMIF(INGRESO_MERCADERIA[CODIGO],STOCKSANLUIS[[#This Row],[CODIGO]],INGRESO_MERCADERIA[INGRESO])</f>
        <v>0</v>
      </c>
      <c r="I239" s="90">
        <f>SUMIF(SALIDA[CODIGO],STOCKSANLUIS[[#This Row],[CODIGO]],SALIDA[CANTIDAD])</f>
        <v>0</v>
      </c>
      <c r="J239" s="90">
        <f>STOCKSANLUIS[[#This Row],[STOCK ALM1]]-STOCKSANLUIS[[#This Row],[SALIDA]]</f>
        <v>0</v>
      </c>
      <c r="K239" s="90" t="str">
        <f>VLOOKUP(STOCKSANLUIS[[#This Row],[CODIGO]],CLASIFICACION[],6,FALSE)</f>
        <v>C</v>
      </c>
      <c r="L239" s="90">
        <f>IFERROR(VLOOKUP(STOCKSANLUIS[[#This Row],[CODIGO]],STOCK_STARSOFT[],3,FALSE),0)</f>
        <v>0</v>
      </c>
      <c r="M239" s="90" t="str">
        <f>IF(STOCKSANLUIS[[#This Row],[STOCK ACTUAL]]=STOCKSANLUIS[[#This Row],[STOCK_STARSOFT]],"SIN DIFERENCIA","DIFERENCIA")</f>
        <v>SIN DIFERENCIA</v>
      </c>
    </row>
    <row r="240" spans="1:13" ht="15" hidden="1" customHeight="1" x14ac:dyDescent="0.25">
      <c r="A240" s="144" t="s">
        <v>499</v>
      </c>
      <c r="B240" s="87" t="s">
        <v>500</v>
      </c>
      <c r="C240" s="88">
        <v>0</v>
      </c>
      <c r="D240" s="89" t="s">
        <v>6</v>
      </c>
      <c r="E240" s="90" t="str">
        <f>VLOOKUP(STOCKSANLUIS[[#This Row],[CODIGO]],FAMILIAS[],4,FALSE)</f>
        <v>DANFOSS</v>
      </c>
      <c r="F240" s="90">
        <v>1</v>
      </c>
      <c r="G240" s="90"/>
      <c r="H240" s="90">
        <f>SUMIF(INGRESO_MERCADERIA[CODIGO],STOCKSANLUIS[[#This Row],[CODIGO]],INGRESO_MERCADERIA[INGRESO])</f>
        <v>0</v>
      </c>
      <c r="I240" s="90">
        <f>SUMIF(SALIDA[CODIGO],STOCKSANLUIS[[#This Row],[CODIGO]],SALIDA[CANTIDAD])</f>
        <v>0</v>
      </c>
      <c r="J240" s="90">
        <f>STOCKSANLUIS[[#This Row],[STOCK ALM1]]-STOCKSANLUIS[[#This Row],[SALIDA]]</f>
        <v>0</v>
      </c>
      <c r="K240" s="90" t="str">
        <f>VLOOKUP(STOCKSANLUIS[[#This Row],[CODIGO]],CLASIFICACION[],6,FALSE)</f>
        <v>C</v>
      </c>
      <c r="L240" s="90">
        <f>IFERROR(VLOOKUP(STOCKSANLUIS[[#This Row],[CODIGO]],STOCK_STARSOFT[],3,FALSE),0)</f>
        <v>0</v>
      </c>
      <c r="M240" s="90" t="str">
        <f>IF(STOCKSANLUIS[[#This Row],[STOCK ACTUAL]]=STOCKSANLUIS[[#This Row],[STOCK_STARSOFT]],"SIN DIFERENCIA","DIFERENCIA")</f>
        <v>SIN DIFERENCIA</v>
      </c>
    </row>
    <row r="241" spans="1:13" ht="15" hidden="1" customHeight="1" x14ac:dyDescent="0.25">
      <c r="A241" s="144" t="s">
        <v>501</v>
      </c>
      <c r="B241" s="87" t="s">
        <v>502</v>
      </c>
      <c r="C241" s="88">
        <v>0</v>
      </c>
      <c r="D241" s="89" t="s">
        <v>6</v>
      </c>
      <c r="E241" s="90" t="str">
        <f>VLOOKUP(STOCKSANLUIS[[#This Row],[CODIGO]],FAMILIAS[],4,FALSE)</f>
        <v>DANFOSS</v>
      </c>
      <c r="F241" s="90">
        <v>1</v>
      </c>
      <c r="G241" s="90"/>
      <c r="H241" s="90">
        <f>SUMIF(INGRESO_MERCADERIA[CODIGO],STOCKSANLUIS[[#This Row],[CODIGO]],INGRESO_MERCADERIA[INGRESO])</f>
        <v>0</v>
      </c>
      <c r="I241" s="90">
        <f>SUMIF(SALIDA[CODIGO],STOCKSANLUIS[[#This Row],[CODIGO]],SALIDA[CANTIDAD])</f>
        <v>0</v>
      </c>
      <c r="J241" s="90">
        <f>STOCKSANLUIS[[#This Row],[STOCK ALM1]]-STOCKSANLUIS[[#This Row],[SALIDA]]</f>
        <v>0</v>
      </c>
      <c r="K241" s="90" t="str">
        <f>VLOOKUP(STOCKSANLUIS[[#This Row],[CODIGO]],CLASIFICACION[],6,FALSE)</f>
        <v>C</v>
      </c>
      <c r="L241" s="90">
        <f>IFERROR(VLOOKUP(STOCKSANLUIS[[#This Row],[CODIGO]],STOCK_STARSOFT[],3,FALSE),0)</f>
        <v>0</v>
      </c>
      <c r="M241" s="90" t="str">
        <f>IF(STOCKSANLUIS[[#This Row],[STOCK ACTUAL]]=STOCKSANLUIS[[#This Row],[STOCK_STARSOFT]],"SIN DIFERENCIA","DIFERENCIA")</f>
        <v>SIN DIFERENCIA</v>
      </c>
    </row>
    <row r="242" spans="1:13" ht="15" hidden="1" customHeight="1" x14ac:dyDescent="0.25">
      <c r="A242" s="144" t="s">
        <v>503</v>
      </c>
      <c r="B242" s="87" t="s">
        <v>504</v>
      </c>
      <c r="C242" s="88">
        <v>0</v>
      </c>
      <c r="D242" s="89" t="s">
        <v>6</v>
      </c>
      <c r="E242" s="90" t="str">
        <f>VLOOKUP(STOCKSANLUIS[[#This Row],[CODIGO]],FAMILIAS[],4,FALSE)</f>
        <v>DANFOSS</v>
      </c>
      <c r="F242" s="90">
        <v>1</v>
      </c>
      <c r="G242" s="90"/>
      <c r="H242" s="90">
        <f>SUMIF(INGRESO_MERCADERIA[CODIGO],STOCKSANLUIS[[#This Row],[CODIGO]],INGRESO_MERCADERIA[INGRESO])</f>
        <v>0</v>
      </c>
      <c r="I242" s="90">
        <f>SUMIF(SALIDA[CODIGO],STOCKSANLUIS[[#This Row],[CODIGO]],SALIDA[CANTIDAD])</f>
        <v>0</v>
      </c>
      <c r="J242" s="90">
        <f>STOCKSANLUIS[[#This Row],[STOCK ALM1]]-STOCKSANLUIS[[#This Row],[SALIDA]]</f>
        <v>0</v>
      </c>
      <c r="K242" s="90" t="str">
        <f>VLOOKUP(STOCKSANLUIS[[#This Row],[CODIGO]],CLASIFICACION[],6,FALSE)</f>
        <v>C</v>
      </c>
      <c r="L242" s="90">
        <f>IFERROR(VLOOKUP(STOCKSANLUIS[[#This Row],[CODIGO]],STOCK_STARSOFT[],3,FALSE),0)</f>
        <v>0</v>
      </c>
      <c r="M242" s="90" t="str">
        <f>IF(STOCKSANLUIS[[#This Row],[STOCK ACTUAL]]=STOCKSANLUIS[[#This Row],[STOCK_STARSOFT]],"SIN DIFERENCIA","DIFERENCIA")</f>
        <v>SIN DIFERENCIA</v>
      </c>
    </row>
    <row r="243" spans="1:13" ht="15" hidden="1" customHeight="1" x14ac:dyDescent="0.25">
      <c r="A243" s="144" t="s">
        <v>505</v>
      </c>
      <c r="B243" s="87" t="s">
        <v>506</v>
      </c>
      <c r="C243" s="88">
        <v>0</v>
      </c>
      <c r="D243" s="89" t="s">
        <v>6</v>
      </c>
      <c r="E243" s="90" t="str">
        <f>VLOOKUP(STOCKSANLUIS[[#This Row],[CODIGO]],FAMILIAS[],4,FALSE)</f>
        <v>DANFOSS</v>
      </c>
      <c r="F243" s="90">
        <v>1</v>
      </c>
      <c r="G243" s="90"/>
      <c r="H243" s="90">
        <f>SUMIF(INGRESO_MERCADERIA[CODIGO],STOCKSANLUIS[[#This Row],[CODIGO]],INGRESO_MERCADERIA[INGRESO])</f>
        <v>0</v>
      </c>
      <c r="I243" s="90">
        <f>SUMIF(SALIDA[CODIGO],STOCKSANLUIS[[#This Row],[CODIGO]],SALIDA[CANTIDAD])</f>
        <v>0</v>
      </c>
      <c r="J243" s="90">
        <f>STOCKSANLUIS[[#This Row],[STOCK ALM1]]-STOCKSANLUIS[[#This Row],[SALIDA]]</f>
        <v>0</v>
      </c>
      <c r="K243" s="90" t="str">
        <f>VLOOKUP(STOCKSANLUIS[[#This Row],[CODIGO]],CLASIFICACION[],6,FALSE)</f>
        <v>C</v>
      </c>
      <c r="L243" s="90">
        <f>IFERROR(VLOOKUP(STOCKSANLUIS[[#This Row],[CODIGO]],STOCK_STARSOFT[],3,FALSE),0)</f>
        <v>0</v>
      </c>
      <c r="M243" s="90" t="str">
        <f>IF(STOCKSANLUIS[[#This Row],[STOCK ACTUAL]]=STOCKSANLUIS[[#This Row],[STOCK_STARSOFT]],"SIN DIFERENCIA","DIFERENCIA")</f>
        <v>SIN DIFERENCIA</v>
      </c>
    </row>
    <row r="244" spans="1:13" ht="15" hidden="1" customHeight="1" x14ac:dyDescent="0.25">
      <c r="A244" s="144" t="s">
        <v>507</v>
      </c>
      <c r="B244" s="87" t="s">
        <v>508</v>
      </c>
      <c r="C244" s="88">
        <v>0</v>
      </c>
      <c r="D244" s="89" t="s">
        <v>6</v>
      </c>
      <c r="E244" s="90" t="str">
        <f>VLOOKUP(STOCKSANLUIS[[#This Row],[CODIGO]],FAMILIAS[],4,FALSE)</f>
        <v>DANFOSS</v>
      </c>
      <c r="F244" s="90">
        <v>1</v>
      </c>
      <c r="G244" s="90"/>
      <c r="H244" s="90">
        <f>SUMIF(INGRESO_MERCADERIA[CODIGO],STOCKSANLUIS[[#This Row],[CODIGO]],INGRESO_MERCADERIA[INGRESO])</f>
        <v>0</v>
      </c>
      <c r="I244" s="90">
        <f>SUMIF(SALIDA[CODIGO],STOCKSANLUIS[[#This Row],[CODIGO]],SALIDA[CANTIDAD])</f>
        <v>0</v>
      </c>
      <c r="J244" s="90">
        <f>STOCKSANLUIS[[#This Row],[STOCK ALM1]]-STOCKSANLUIS[[#This Row],[SALIDA]]</f>
        <v>0</v>
      </c>
      <c r="K244" s="90" t="str">
        <f>VLOOKUP(STOCKSANLUIS[[#This Row],[CODIGO]],CLASIFICACION[],6,FALSE)</f>
        <v>C</v>
      </c>
      <c r="L244" s="90">
        <f>IFERROR(VLOOKUP(STOCKSANLUIS[[#This Row],[CODIGO]],STOCK_STARSOFT[],3,FALSE),0)</f>
        <v>0</v>
      </c>
      <c r="M244" s="90" t="str">
        <f>IF(STOCKSANLUIS[[#This Row],[STOCK ACTUAL]]=STOCKSANLUIS[[#This Row],[STOCK_STARSOFT]],"SIN DIFERENCIA","DIFERENCIA")</f>
        <v>SIN DIFERENCIA</v>
      </c>
    </row>
    <row r="245" spans="1:13" ht="15" hidden="1" customHeight="1" x14ac:dyDescent="0.25">
      <c r="A245" s="144" t="s">
        <v>509</v>
      </c>
      <c r="B245" s="87" t="s">
        <v>510</v>
      </c>
      <c r="C245" s="88">
        <v>0</v>
      </c>
      <c r="D245" s="89" t="s">
        <v>6</v>
      </c>
      <c r="E245" s="90" t="str">
        <f>VLOOKUP(STOCKSANLUIS[[#This Row],[CODIGO]],FAMILIAS[],4,FALSE)</f>
        <v>DANFOSS</v>
      </c>
      <c r="F245" s="90">
        <v>1</v>
      </c>
      <c r="G245" s="90"/>
      <c r="H245" s="90">
        <f>SUMIF(INGRESO_MERCADERIA[CODIGO],STOCKSANLUIS[[#This Row],[CODIGO]],INGRESO_MERCADERIA[INGRESO])</f>
        <v>0</v>
      </c>
      <c r="I245" s="90">
        <f>SUMIF(SALIDA[CODIGO],STOCKSANLUIS[[#This Row],[CODIGO]],SALIDA[CANTIDAD])</f>
        <v>0</v>
      </c>
      <c r="J245" s="90">
        <f>STOCKSANLUIS[[#This Row],[STOCK ALM1]]-STOCKSANLUIS[[#This Row],[SALIDA]]</f>
        <v>0</v>
      </c>
      <c r="K245" s="90" t="str">
        <f>VLOOKUP(STOCKSANLUIS[[#This Row],[CODIGO]],CLASIFICACION[],6,FALSE)</f>
        <v>C</v>
      </c>
      <c r="L245" s="90">
        <f>IFERROR(VLOOKUP(STOCKSANLUIS[[#This Row],[CODIGO]],STOCK_STARSOFT[],3,FALSE),0)</f>
        <v>0</v>
      </c>
      <c r="M245" s="90" t="str">
        <f>IF(STOCKSANLUIS[[#This Row],[STOCK ACTUAL]]=STOCKSANLUIS[[#This Row],[STOCK_STARSOFT]],"SIN DIFERENCIA","DIFERENCIA")</f>
        <v>SIN DIFERENCIA</v>
      </c>
    </row>
    <row r="246" spans="1:13" ht="15" hidden="1" customHeight="1" x14ac:dyDescent="0.25">
      <c r="A246" s="144" t="s">
        <v>511</v>
      </c>
      <c r="B246" s="87" t="s">
        <v>512</v>
      </c>
      <c r="C246" s="88">
        <v>0</v>
      </c>
      <c r="D246" s="89" t="s">
        <v>6</v>
      </c>
      <c r="E246" s="90" t="str">
        <f>VLOOKUP(STOCKSANLUIS[[#This Row],[CODIGO]],FAMILIAS[],4,FALSE)</f>
        <v>DANFOSS</v>
      </c>
      <c r="F246" s="90">
        <v>1</v>
      </c>
      <c r="G246" s="90"/>
      <c r="H246" s="90">
        <f>SUMIF(INGRESO_MERCADERIA[CODIGO],STOCKSANLUIS[[#This Row],[CODIGO]],INGRESO_MERCADERIA[INGRESO])</f>
        <v>0</v>
      </c>
      <c r="I246" s="90">
        <f>SUMIF(SALIDA[CODIGO],STOCKSANLUIS[[#This Row],[CODIGO]],SALIDA[CANTIDAD])</f>
        <v>0</v>
      </c>
      <c r="J246" s="90">
        <f>STOCKSANLUIS[[#This Row],[STOCK ALM1]]-STOCKSANLUIS[[#This Row],[SALIDA]]</f>
        <v>0</v>
      </c>
      <c r="K246" s="90" t="str">
        <f>VLOOKUP(STOCKSANLUIS[[#This Row],[CODIGO]],CLASIFICACION[],6,FALSE)</f>
        <v>C</v>
      </c>
      <c r="L246" s="90">
        <f>IFERROR(VLOOKUP(STOCKSANLUIS[[#This Row],[CODIGO]],STOCK_STARSOFT[],3,FALSE),0)</f>
        <v>0</v>
      </c>
      <c r="M246" s="90" t="str">
        <f>IF(STOCKSANLUIS[[#This Row],[STOCK ACTUAL]]=STOCKSANLUIS[[#This Row],[STOCK_STARSOFT]],"SIN DIFERENCIA","DIFERENCIA")</f>
        <v>SIN DIFERENCIA</v>
      </c>
    </row>
    <row r="247" spans="1:13" ht="15" hidden="1" customHeight="1" x14ac:dyDescent="0.25">
      <c r="A247" s="144" t="s">
        <v>513</v>
      </c>
      <c r="B247" s="87" t="s">
        <v>514</v>
      </c>
      <c r="C247" s="88">
        <v>0</v>
      </c>
      <c r="D247" s="89" t="s">
        <v>6</v>
      </c>
      <c r="E247" s="90" t="str">
        <f>VLOOKUP(STOCKSANLUIS[[#This Row],[CODIGO]],FAMILIAS[],4,FALSE)</f>
        <v>DANFOSS</v>
      </c>
      <c r="F247" s="90">
        <v>1</v>
      </c>
      <c r="G247" s="90"/>
      <c r="H247" s="90">
        <f>SUMIF(INGRESO_MERCADERIA[CODIGO],STOCKSANLUIS[[#This Row],[CODIGO]],INGRESO_MERCADERIA[INGRESO])</f>
        <v>0</v>
      </c>
      <c r="I247" s="90">
        <f>SUMIF(SALIDA[CODIGO],STOCKSANLUIS[[#This Row],[CODIGO]],SALIDA[CANTIDAD])</f>
        <v>0</v>
      </c>
      <c r="J247" s="90">
        <f>STOCKSANLUIS[[#This Row],[STOCK ALM1]]-STOCKSANLUIS[[#This Row],[SALIDA]]</f>
        <v>0</v>
      </c>
      <c r="K247" s="90" t="str">
        <f>VLOOKUP(STOCKSANLUIS[[#This Row],[CODIGO]],CLASIFICACION[],6,FALSE)</f>
        <v>C</v>
      </c>
      <c r="L247" s="90">
        <f>IFERROR(VLOOKUP(STOCKSANLUIS[[#This Row],[CODIGO]],STOCK_STARSOFT[],3,FALSE),0)</f>
        <v>0</v>
      </c>
      <c r="M247" s="90" t="str">
        <f>IF(STOCKSANLUIS[[#This Row],[STOCK ACTUAL]]=STOCKSANLUIS[[#This Row],[STOCK_STARSOFT]],"SIN DIFERENCIA","DIFERENCIA")</f>
        <v>SIN DIFERENCIA</v>
      </c>
    </row>
    <row r="248" spans="1:13" ht="15" hidden="1" customHeight="1" x14ac:dyDescent="0.25">
      <c r="A248" s="144" t="s">
        <v>515</v>
      </c>
      <c r="B248" s="87" t="s">
        <v>516</v>
      </c>
      <c r="C248" s="88">
        <v>0</v>
      </c>
      <c r="D248" s="89" t="s">
        <v>6</v>
      </c>
      <c r="E248" s="90" t="str">
        <f>VLOOKUP(STOCKSANLUIS[[#This Row],[CODIGO]],FAMILIAS[],4,FALSE)</f>
        <v>DANFOSS</v>
      </c>
      <c r="F248" s="90">
        <v>1</v>
      </c>
      <c r="G248" s="90"/>
      <c r="H248" s="90">
        <f>SUMIF(INGRESO_MERCADERIA[CODIGO],STOCKSANLUIS[[#This Row],[CODIGO]],INGRESO_MERCADERIA[INGRESO])</f>
        <v>0</v>
      </c>
      <c r="I248" s="90">
        <f>SUMIF(SALIDA[CODIGO],STOCKSANLUIS[[#This Row],[CODIGO]],SALIDA[CANTIDAD])</f>
        <v>0</v>
      </c>
      <c r="J248" s="90">
        <f>STOCKSANLUIS[[#This Row],[STOCK ALM1]]-STOCKSANLUIS[[#This Row],[SALIDA]]</f>
        <v>0</v>
      </c>
      <c r="K248" s="90" t="str">
        <f>VLOOKUP(STOCKSANLUIS[[#This Row],[CODIGO]],CLASIFICACION[],6,FALSE)</f>
        <v>C</v>
      </c>
      <c r="L248" s="90">
        <f>IFERROR(VLOOKUP(STOCKSANLUIS[[#This Row],[CODIGO]],STOCK_STARSOFT[],3,FALSE),0)</f>
        <v>0</v>
      </c>
      <c r="M248" s="90" t="str">
        <f>IF(STOCKSANLUIS[[#This Row],[STOCK ACTUAL]]=STOCKSANLUIS[[#This Row],[STOCK_STARSOFT]],"SIN DIFERENCIA","DIFERENCIA")</f>
        <v>SIN DIFERENCIA</v>
      </c>
    </row>
    <row r="249" spans="1:13" ht="15" hidden="1" customHeight="1" x14ac:dyDescent="0.25">
      <c r="A249" s="144" t="s">
        <v>517</v>
      </c>
      <c r="B249" s="87" t="s">
        <v>518</v>
      </c>
      <c r="C249" s="88">
        <v>0</v>
      </c>
      <c r="D249" s="89" t="s">
        <v>6</v>
      </c>
      <c r="E249" s="90" t="str">
        <f>VLOOKUP(STOCKSANLUIS[[#This Row],[CODIGO]],FAMILIAS[],4,FALSE)</f>
        <v>DANFOSS</v>
      </c>
      <c r="F249" s="90">
        <v>1</v>
      </c>
      <c r="G249" s="90"/>
      <c r="H249" s="90">
        <f>SUMIF(INGRESO_MERCADERIA[CODIGO],STOCKSANLUIS[[#This Row],[CODIGO]],INGRESO_MERCADERIA[INGRESO])</f>
        <v>0</v>
      </c>
      <c r="I249" s="90">
        <f>SUMIF(SALIDA[CODIGO],STOCKSANLUIS[[#This Row],[CODIGO]],SALIDA[CANTIDAD])</f>
        <v>0</v>
      </c>
      <c r="J249" s="90">
        <f>STOCKSANLUIS[[#This Row],[STOCK ALM1]]-STOCKSANLUIS[[#This Row],[SALIDA]]</f>
        <v>0</v>
      </c>
      <c r="K249" s="90" t="str">
        <f>VLOOKUP(STOCKSANLUIS[[#This Row],[CODIGO]],CLASIFICACION[],6,FALSE)</f>
        <v>C</v>
      </c>
      <c r="L249" s="90">
        <f>IFERROR(VLOOKUP(STOCKSANLUIS[[#This Row],[CODIGO]],STOCK_STARSOFT[],3,FALSE),0)</f>
        <v>0</v>
      </c>
      <c r="M249" s="90" t="str">
        <f>IF(STOCKSANLUIS[[#This Row],[STOCK ACTUAL]]=STOCKSANLUIS[[#This Row],[STOCK_STARSOFT]],"SIN DIFERENCIA","DIFERENCIA")</f>
        <v>SIN DIFERENCIA</v>
      </c>
    </row>
    <row r="250" spans="1:13" ht="15" hidden="1" customHeight="1" x14ac:dyDescent="0.25">
      <c r="A250" s="144" t="s">
        <v>163</v>
      </c>
      <c r="B250" s="87" t="s">
        <v>164</v>
      </c>
      <c r="C250" s="88">
        <v>0</v>
      </c>
      <c r="D250" s="89" t="s">
        <v>6</v>
      </c>
      <c r="E250" s="90" t="str">
        <f>VLOOKUP(STOCKSANLUIS[[#This Row],[CODIGO]],FAMILIAS[],4,FALSE)</f>
        <v>DANFOSS</v>
      </c>
      <c r="F250" s="90">
        <v>1</v>
      </c>
      <c r="G250" s="90" t="s">
        <v>19524</v>
      </c>
      <c r="H250" s="90">
        <f>SUMIF(INGRESO_MERCADERIA[CODIGO],STOCKSANLUIS[[#This Row],[CODIGO]],INGRESO_MERCADERIA[INGRESO])</f>
        <v>12</v>
      </c>
      <c r="I250" s="90">
        <f>SUMIF(SALIDA[CODIGO],STOCKSANLUIS[[#This Row],[CODIGO]],SALIDA[CANTIDAD])</f>
        <v>12</v>
      </c>
      <c r="J250" s="90">
        <f>STOCKSANLUIS[[#This Row],[STOCK ALM1]]-STOCKSANLUIS[[#This Row],[SALIDA]]</f>
        <v>0</v>
      </c>
      <c r="K250" s="90" t="str">
        <f>VLOOKUP(STOCKSANLUIS[[#This Row],[CODIGO]],CLASIFICACION[],6,FALSE)</f>
        <v>B</v>
      </c>
      <c r="L250" s="90">
        <f>IFERROR(VLOOKUP(STOCKSANLUIS[[#This Row],[CODIGO]],STOCK_STARSOFT[],3,FALSE),0)</f>
        <v>0</v>
      </c>
      <c r="M250" s="90" t="str">
        <f>IF(STOCKSANLUIS[[#This Row],[STOCK ACTUAL]]=STOCKSANLUIS[[#This Row],[STOCK_STARSOFT]],"SIN DIFERENCIA","DIFERENCIA")</f>
        <v>SIN DIFERENCIA</v>
      </c>
    </row>
    <row r="251" spans="1:13" ht="15" hidden="1" customHeight="1" x14ac:dyDescent="0.25">
      <c r="A251" s="144" t="s">
        <v>523</v>
      </c>
      <c r="B251" s="87" t="s">
        <v>524</v>
      </c>
      <c r="C251" s="88">
        <v>0</v>
      </c>
      <c r="D251" s="89" t="s">
        <v>6</v>
      </c>
      <c r="E251" s="90" t="str">
        <f>VLOOKUP(STOCKSANLUIS[[#This Row],[CODIGO]],FAMILIAS[],4,FALSE)</f>
        <v>DANFOSS</v>
      </c>
      <c r="F251" s="90">
        <v>1</v>
      </c>
      <c r="G251" s="90"/>
      <c r="H251" s="90">
        <f>SUMIF(INGRESO_MERCADERIA[CODIGO],STOCKSANLUIS[[#This Row],[CODIGO]],INGRESO_MERCADERIA[INGRESO])</f>
        <v>0</v>
      </c>
      <c r="I251" s="90">
        <f>SUMIF(SALIDA[CODIGO],STOCKSANLUIS[[#This Row],[CODIGO]],SALIDA[CANTIDAD])</f>
        <v>0</v>
      </c>
      <c r="J251" s="90">
        <f>STOCKSANLUIS[[#This Row],[STOCK ALM1]]-STOCKSANLUIS[[#This Row],[SALIDA]]</f>
        <v>0</v>
      </c>
      <c r="K251" s="90" t="str">
        <f>VLOOKUP(STOCKSANLUIS[[#This Row],[CODIGO]],CLASIFICACION[],6,FALSE)</f>
        <v>C</v>
      </c>
      <c r="L251" s="90">
        <f>IFERROR(VLOOKUP(STOCKSANLUIS[[#This Row],[CODIGO]],STOCK_STARSOFT[],3,FALSE),0)</f>
        <v>0</v>
      </c>
      <c r="M251" s="90" t="str">
        <f>IF(STOCKSANLUIS[[#This Row],[STOCK ACTUAL]]=STOCKSANLUIS[[#This Row],[STOCK_STARSOFT]],"SIN DIFERENCIA","DIFERENCIA")</f>
        <v>SIN DIFERENCIA</v>
      </c>
    </row>
    <row r="252" spans="1:13" ht="15" hidden="1" customHeight="1" x14ac:dyDescent="0.25">
      <c r="A252" s="144" t="s">
        <v>525</v>
      </c>
      <c r="B252" s="87" t="s">
        <v>526</v>
      </c>
      <c r="C252" s="88">
        <v>0</v>
      </c>
      <c r="D252" s="89" t="s">
        <v>6</v>
      </c>
      <c r="E252" s="90" t="str">
        <f>VLOOKUP(STOCKSANLUIS[[#This Row],[CODIGO]],FAMILIAS[],4,FALSE)</f>
        <v>DANFOSS</v>
      </c>
      <c r="F252" s="90">
        <v>1</v>
      </c>
      <c r="G252" s="90"/>
      <c r="H252" s="90">
        <f>SUMIF(INGRESO_MERCADERIA[CODIGO],STOCKSANLUIS[[#This Row],[CODIGO]],INGRESO_MERCADERIA[INGRESO])</f>
        <v>0</v>
      </c>
      <c r="I252" s="90">
        <f>SUMIF(SALIDA[CODIGO],STOCKSANLUIS[[#This Row],[CODIGO]],SALIDA[CANTIDAD])</f>
        <v>0</v>
      </c>
      <c r="J252" s="90">
        <f>STOCKSANLUIS[[#This Row],[STOCK ALM1]]-STOCKSANLUIS[[#This Row],[SALIDA]]</f>
        <v>0</v>
      </c>
      <c r="K252" s="90" t="str">
        <f>VLOOKUP(STOCKSANLUIS[[#This Row],[CODIGO]],CLASIFICACION[],6,FALSE)</f>
        <v>C</v>
      </c>
      <c r="L252" s="90">
        <f>IFERROR(VLOOKUP(STOCKSANLUIS[[#This Row],[CODIGO]],STOCK_STARSOFT[],3,FALSE),0)</f>
        <v>0</v>
      </c>
      <c r="M252" s="90" t="str">
        <f>IF(STOCKSANLUIS[[#This Row],[STOCK ACTUAL]]=STOCKSANLUIS[[#This Row],[STOCK_STARSOFT]],"SIN DIFERENCIA","DIFERENCIA")</f>
        <v>SIN DIFERENCIA</v>
      </c>
    </row>
    <row r="253" spans="1:13" ht="15" hidden="1" customHeight="1" x14ac:dyDescent="0.25">
      <c r="A253" s="144" t="s">
        <v>527</v>
      </c>
      <c r="B253" s="87" t="s">
        <v>528</v>
      </c>
      <c r="C253" s="88">
        <v>0</v>
      </c>
      <c r="D253" s="89" t="s">
        <v>6</v>
      </c>
      <c r="E253" s="90" t="str">
        <f>VLOOKUP(STOCKSANLUIS[[#This Row],[CODIGO]],FAMILIAS[],4,FALSE)</f>
        <v>DANFOSS</v>
      </c>
      <c r="F253" s="90">
        <v>1</v>
      </c>
      <c r="G253" s="90"/>
      <c r="H253" s="90">
        <f>SUMIF(INGRESO_MERCADERIA[CODIGO],STOCKSANLUIS[[#This Row],[CODIGO]],INGRESO_MERCADERIA[INGRESO])</f>
        <v>0</v>
      </c>
      <c r="I253" s="90">
        <f>SUMIF(SALIDA[CODIGO],STOCKSANLUIS[[#This Row],[CODIGO]],SALIDA[CANTIDAD])</f>
        <v>0</v>
      </c>
      <c r="J253" s="90">
        <f>STOCKSANLUIS[[#This Row],[STOCK ALM1]]-STOCKSANLUIS[[#This Row],[SALIDA]]</f>
        <v>0</v>
      </c>
      <c r="K253" s="90" t="str">
        <f>VLOOKUP(STOCKSANLUIS[[#This Row],[CODIGO]],CLASIFICACION[],6,FALSE)</f>
        <v>C</v>
      </c>
      <c r="L253" s="90">
        <f>IFERROR(VLOOKUP(STOCKSANLUIS[[#This Row],[CODIGO]],STOCK_STARSOFT[],3,FALSE),0)</f>
        <v>0</v>
      </c>
      <c r="M253" s="90" t="str">
        <f>IF(STOCKSANLUIS[[#This Row],[STOCK ACTUAL]]=STOCKSANLUIS[[#This Row],[STOCK_STARSOFT]],"SIN DIFERENCIA","DIFERENCIA")</f>
        <v>SIN DIFERENCIA</v>
      </c>
    </row>
    <row r="254" spans="1:13" ht="15" hidden="1" customHeight="1" x14ac:dyDescent="0.25">
      <c r="A254" s="144" t="s">
        <v>529</v>
      </c>
      <c r="B254" s="87" t="s">
        <v>530</v>
      </c>
      <c r="C254" s="88">
        <v>0</v>
      </c>
      <c r="D254" s="89" t="s">
        <v>6</v>
      </c>
      <c r="E254" s="90" t="str">
        <f>VLOOKUP(STOCKSANLUIS[[#This Row],[CODIGO]],FAMILIAS[],4,FALSE)</f>
        <v>DANFOSS</v>
      </c>
      <c r="F254" s="90">
        <v>1</v>
      </c>
      <c r="G254" s="90"/>
      <c r="H254" s="90">
        <f>SUMIF(INGRESO_MERCADERIA[CODIGO],STOCKSANLUIS[[#This Row],[CODIGO]],INGRESO_MERCADERIA[INGRESO])</f>
        <v>0</v>
      </c>
      <c r="I254" s="90">
        <f>SUMIF(SALIDA[CODIGO],STOCKSANLUIS[[#This Row],[CODIGO]],SALIDA[CANTIDAD])</f>
        <v>0</v>
      </c>
      <c r="J254" s="90">
        <f>STOCKSANLUIS[[#This Row],[STOCK ALM1]]-STOCKSANLUIS[[#This Row],[SALIDA]]</f>
        <v>0</v>
      </c>
      <c r="K254" s="90" t="str">
        <f>VLOOKUP(STOCKSANLUIS[[#This Row],[CODIGO]],CLASIFICACION[],6,FALSE)</f>
        <v>C</v>
      </c>
      <c r="L254" s="90">
        <f>IFERROR(VLOOKUP(STOCKSANLUIS[[#This Row],[CODIGO]],STOCK_STARSOFT[],3,FALSE),0)</f>
        <v>0</v>
      </c>
      <c r="M254" s="90" t="str">
        <f>IF(STOCKSANLUIS[[#This Row],[STOCK ACTUAL]]=STOCKSANLUIS[[#This Row],[STOCK_STARSOFT]],"SIN DIFERENCIA","DIFERENCIA")</f>
        <v>SIN DIFERENCIA</v>
      </c>
    </row>
    <row r="255" spans="1:13" ht="15" hidden="1" customHeight="1" x14ac:dyDescent="0.25">
      <c r="A255" s="144" t="s">
        <v>531</v>
      </c>
      <c r="B255" s="87" t="s">
        <v>532</v>
      </c>
      <c r="C255" s="88">
        <v>0</v>
      </c>
      <c r="D255" s="89" t="s">
        <v>6</v>
      </c>
      <c r="E255" s="90" t="str">
        <f>VLOOKUP(STOCKSANLUIS[[#This Row],[CODIGO]],FAMILIAS[],4,FALSE)</f>
        <v>INNOVAIR</v>
      </c>
      <c r="F255" s="90">
        <v>1</v>
      </c>
      <c r="G255" s="90"/>
      <c r="H255" s="90">
        <f>SUMIF(INGRESO_MERCADERIA[CODIGO],STOCKSANLUIS[[#This Row],[CODIGO]],INGRESO_MERCADERIA[INGRESO])</f>
        <v>0</v>
      </c>
      <c r="I255" s="90">
        <f>SUMIF(SALIDA[CODIGO],STOCKSANLUIS[[#This Row],[CODIGO]],SALIDA[CANTIDAD])</f>
        <v>0</v>
      </c>
      <c r="J255" s="90">
        <f>STOCKSANLUIS[[#This Row],[STOCK ALM1]]-STOCKSANLUIS[[#This Row],[SALIDA]]</f>
        <v>0</v>
      </c>
      <c r="K255" s="90" t="str">
        <f>VLOOKUP(STOCKSANLUIS[[#This Row],[CODIGO]],CLASIFICACION[],6,FALSE)</f>
        <v>C</v>
      </c>
      <c r="L255" s="90">
        <f>IFERROR(VLOOKUP(STOCKSANLUIS[[#This Row],[CODIGO]],STOCK_STARSOFT[],3,FALSE),0)</f>
        <v>0</v>
      </c>
      <c r="M255" s="90" t="str">
        <f>IF(STOCKSANLUIS[[#This Row],[STOCK ACTUAL]]=STOCKSANLUIS[[#This Row],[STOCK_STARSOFT]],"SIN DIFERENCIA","DIFERENCIA")</f>
        <v>SIN DIFERENCIA</v>
      </c>
    </row>
    <row r="256" spans="1:13" ht="15" hidden="1" customHeight="1" x14ac:dyDescent="0.25">
      <c r="A256" s="144" t="s">
        <v>533</v>
      </c>
      <c r="B256" s="87" t="s">
        <v>534</v>
      </c>
      <c r="C256" s="88">
        <v>0</v>
      </c>
      <c r="D256" s="89" t="s">
        <v>6</v>
      </c>
      <c r="E256" s="90" t="str">
        <f>VLOOKUP(STOCKSANLUIS[[#This Row],[CODIGO]],FAMILIAS[],4,FALSE)</f>
        <v>INNOVAIR</v>
      </c>
      <c r="F256" s="90">
        <v>1</v>
      </c>
      <c r="G256" s="90"/>
      <c r="H256" s="90">
        <f>SUMIF(INGRESO_MERCADERIA[CODIGO],STOCKSANLUIS[[#This Row],[CODIGO]],INGRESO_MERCADERIA[INGRESO])</f>
        <v>0</v>
      </c>
      <c r="I256" s="90">
        <f>SUMIF(SALIDA[CODIGO],STOCKSANLUIS[[#This Row],[CODIGO]],SALIDA[CANTIDAD])</f>
        <v>0</v>
      </c>
      <c r="J256" s="90">
        <f>STOCKSANLUIS[[#This Row],[STOCK ALM1]]-STOCKSANLUIS[[#This Row],[SALIDA]]</f>
        <v>0</v>
      </c>
      <c r="K256" s="90" t="str">
        <f>VLOOKUP(STOCKSANLUIS[[#This Row],[CODIGO]],CLASIFICACION[],6,FALSE)</f>
        <v>C</v>
      </c>
      <c r="L256" s="90">
        <f>IFERROR(VLOOKUP(STOCKSANLUIS[[#This Row],[CODIGO]],STOCK_STARSOFT[],3,FALSE),0)</f>
        <v>0</v>
      </c>
      <c r="M256" s="90" t="str">
        <f>IF(STOCKSANLUIS[[#This Row],[STOCK ACTUAL]]=STOCKSANLUIS[[#This Row],[STOCK_STARSOFT]],"SIN DIFERENCIA","DIFERENCIA")</f>
        <v>SIN DIFERENCIA</v>
      </c>
    </row>
    <row r="257" spans="1:13" ht="15" hidden="1" customHeight="1" x14ac:dyDescent="0.25">
      <c r="A257" s="144" t="s">
        <v>535</v>
      </c>
      <c r="B257" s="87" t="s">
        <v>536</v>
      </c>
      <c r="C257" s="88">
        <v>0</v>
      </c>
      <c r="D257" s="89" t="s">
        <v>6</v>
      </c>
      <c r="E257" s="90" t="str">
        <f>VLOOKUP(STOCKSANLUIS[[#This Row],[CODIGO]],FAMILIAS[],4,FALSE)</f>
        <v>INNOVAIR</v>
      </c>
      <c r="F257" s="90">
        <v>1</v>
      </c>
      <c r="G257" s="90"/>
      <c r="H257" s="90">
        <f>SUMIF(INGRESO_MERCADERIA[CODIGO],STOCKSANLUIS[[#This Row],[CODIGO]],INGRESO_MERCADERIA[INGRESO])</f>
        <v>0</v>
      </c>
      <c r="I257" s="90">
        <f>SUMIF(SALIDA[CODIGO],STOCKSANLUIS[[#This Row],[CODIGO]],SALIDA[CANTIDAD])</f>
        <v>0</v>
      </c>
      <c r="J257" s="90">
        <f>STOCKSANLUIS[[#This Row],[STOCK ALM1]]-STOCKSANLUIS[[#This Row],[SALIDA]]</f>
        <v>0</v>
      </c>
      <c r="K257" s="90" t="str">
        <f>VLOOKUP(STOCKSANLUIS[[#This Row],[CODIGO]],CLASIFICACION[],6,FALSE)</f>
        <v>C</v>
      </c>
      <c r="L257" s="90">
        <f>IFERROR(VLOOKUP(STOCKSANLUIS[[#This Row],[CODIGO]],STOCK_STARSOFT[],3,FALSE),0)</f>
        <v>0</v>
      </c>
      <c r="M257" s="90" t="str">
        <f>IF(STOCKSANLUIS[[#This Row],[STOCK ACTUAL]]=STOCKSANLUIS[[#This Row],[STOCK_STARSOFT]],"SIN DIFERENCIA","DIFERENCIA")</f>
        <v>SIN DIFERENCIA</v>
      </c>
    </row>
    <row r="258" spans="1:13" ht="15" hidden="1" customHeight="1" x14ac:dyDescent="0.25">
      <c r="A258" s="144" t="s">
        <v>537</v>
      </c>
      <c r="B258" s="87" t="s">
        <v>538</v>
      </c>
      <c r="C258" s="88">
        <v>0</v>
      </c>
      <c r="D258" s="89" t="s">
        <v>6</v>
      </c>
      <c r="E258" s="90" t="str">
        <f>VLOOKUP(STOCKSANLUIS[[#This Row],[CODIGO]],FAMILIAS[],4,FALSE)</f>
        <v>FULL GAUGE</v>
      </c>
      <c r="F258" s="90">
        <v>1</v>
      </c>
      <c r="G258" s="90"/>
      <c r="H258" s="90">
        <f>SUMIF(INGRESO_MERCADERIA[CODIGO],STOCKSANLUIS[[#This Row],[CODIGO]],INGRESO_MERCADERIA[INGRESO])</f>
        <v>0</v>
      </c>
      <c r="I258" s="90">
        <f>SUMIF(SALIDA[CODIGO],STOCKSANLUIS[[#This Row],[CODIGO]],SALIDA[CANTIDAD])</f>
        <v>0</v>
      </c>
      <c r="J258" s="90">
        <f>STOCKSANLUIS[[#This Row],[STOCK ALM1]]-STOCKSANLUIS[[#This Row],[SALIDA]]</f>
        <v>0</v>
      </c>
      <c r="K258" s="90" t="str">
        <f>VLOOKUP(STOCKSANLUIS[[#This Row],[CODIGO]],CLASIFICACION[],6,FALSE)</f>
        <v>C</v>
      </c>
      <c r="L258" s="90">
        <f>IFERROR(VLOOKUP(STOCKSANLUIS[[#This Row],[CODIGO]],STOCK_STARSOFT[],3,FALSE),0)</f>
        <v>0</v>
      </c>
      <c r="M258" s="90" t="str">
        <f>IF(STOCKSANLUIS[[#This Row],[STOCK ACTUAL]]=STOCKSANLUIS[[#This Row],[STOCK_STARSOFT]],"SIN DIFERENCIA","DIFERENCIA")</f>
        <v>SIN DIFERENCIA</v>
      </c>
    </row>
    <row r="259" spans="1:13" ht="15" hidden="1" customHeight="1" x14ac:dyDescent="0.25">
      <c r="A259" s="144" t="s">
        <v>539</v>
      </c>
      <c r="B259" s="87" t="s">
        <v>540</v>
      </c>
      <c r="C259" s="88">
        <v>0</v>
      </c>
      <c r="D259" s="89" t="s">
        <v>6</v>
      </c>
      <c r="E259" s="90" t="str">
        <f>VLOOKUP(STOCKSANLUIS[[#This Row],[CODIGO]],FAMILIAS[],4,FALSE)</f>
        <v>FULL GAUGE</v>
      </c>
      <c r="F259" s="90">
        <v>1</v>
      </c>
      <c r="G259" s="90"/>
      <c r="H259" s="90">
        <f>SUMIF(INGRESO_MERCADERIA[CODIGO],STOCKSANLUIS[[#This Row],[CODIGO]],INGRESO_MERCADERIA[INGRESO])</f>
        <v>0</v>
      </c>
      <c r="I259" s="90">
        <f>SUMIF(SALIDA[CODIGO],STOCKSANLUIS[[#This Row],[CODIGO]],SALIDA[CANTIDAD])</f>
        <v>0</v>
      </c>
      <c r="J259" s="90">
        <f>STOCKSANLUIS[[#This Row],[STOCK ALM1]]-STOCKSANLUIS[[#This Row],[SALIDA]]</f>
        <v>0</v>
      </c>
      <c r="K259" s="90" t="str">
        <f>VLOOKUP(STOCKSANLUIS[[#This Row],[CODIGO]],CLASIFICACION[],6,FALSE)</f>
        <v>C</v>
      </c>
      <c r="L259" s="90">
        <f>IFERROR(VLOOKUP(STOCKSANLUIS[[#This Row],[CODIGO]],STOCK_STARSOFT[],3,FALSE),0)</f>
        <v>0</v>
      </c>
      <c r="M259" s="90" t="str">
        <f>IF(STOCKSANLUIS[[#This Row],[STOCK ACTUAL]]=STOCKSANLUIS[[#This Row],[STOCK_STARSOFT]],"SIN DIFERENCIA","DIFERENCIA")</f>
        <v>SIN DIFERENCIA</v>
      </c>
    </row>
    <row r="260" spans="1:13" ht="15" hidden="1" customHeight="1" x14ac:dyDescent="0.25">
      <c r="A260" s="144" t="s">
        <v>541</v>
      </c>
      <c r="B260" s="87" t="s">
        <v>542</v>
      </c>
      <c r="C260" s="88">
        <v>0</v>
      </c>
      <c r="D260" s="89" t="s">
        <v>6</v>
      </c>
      <c r="E260" s="90" t="str">
        <f>VLOOKUP(STOCKSANLUIS[[#This Row],[CODIGO]],FAMILIAS[],4,FALSE)</f>
        <v>FULL GAUGE</v>
      </c>
      <c r="F260" s="90">
        <v>1</v>
      </c>
      <c r="G260" s="90"/>
      <c r="H260" s="90">
        <f>SUMIF(INGRESO_MERCADERIA[CODIGO],STOCKSANLUIS[[#This Row],[CODIGO]],INGRESO_MERCADERIA[INGRESO])</f>
        <v>0</v>
      </c>
      <c r="I260" s="90">
        <f>SUMIF(SALIDA[CODIGO],STOCKSANLUIS[[#This Row],[CODIGO]],SALIDA[CANTIDAD])</f>
        <v>0</v>
      </c>
      <c r="J260" s="90">
        <f>STOCKSANLUIS[[#This Row],[STOCK ALM1]]-STOCKSANLUIS[[#This Row],[SALIDA]]</f>
        <v>0</v>
      </c>
      <c r="K260" s="90" t="str">
        <f>VLOOKUP(STOCKSANLUIS[[#This Row],[CODIGO]],CLASIFICACION[],6,FALSE)</f>
        <v>C</v>
      </c>
      <c r="L260" s="90">
        <f>IFERROR(VLOOKUP(STOCKSANLUIS[[#This Row],[CODIGO]],STOCK_STARSOFT[],3,FALSE),0)</f>
        <v>0</v>
      </c>
      <c r="M260" s="90" t="str">
        <f>IF(STOCKSANLUIS[[#This Row],[STOCK ACTUAL]]=STOCKSANLUIS[[#This Row],[STOCK_STARSOFT]],"SIN DIFERENCIA","DIFERENCIA")</f>
        <v>SIN DIFERENCIA</v>
      </c>
    </row>
    <row r="261" spans="1:13" ht="15" hidden="1" customHeight="1" x14ac:dyDescent="0.25">
      <c r="A261" s="144" t="s">
        <v>543</v>
      </c>
      <c r="B261" s="87" t="s">
        <v>544</v>
      </c>
      <c r="C261" s="88">
        <v>0</v>
      </c>
      <c r="D261" s="89" t="s">
        <v>6</v>
      </c>
      <c r="E261" s="90" t="str">
        <f>VLOOKUP(STOCKSANLUIS[[#This Row],[CODIGO]],FAMILIAS[],4,FALSE)</f>
        <v>ELBAC</v>
      </c>
      <c r="F261" s="90">
        <v>1</v>
      </c>
      <c r="G261" s="90"/>
      <c r="H261" s="90">
        <f>SUMIF(INGRESO_MERCADERIA[CODIGO],STOCKSANLUIS[[#This Row],[CODIGO]],INGRESO_MERCADERIA[INGRESO])</f>
        <v>0</v>
      </c>
      <c r="I261" s="90">
        <f>SUMIF(SALIDA[CODIGO],STOCKSANLUIS[[#This Row],[CODIGO]],SALIDA[CANTIDAD])</f>
        <v>0</v>
      </c>
      <c r="J261" s="90">
        <f>STOCKSANLUIS[[#This Row],[STOCK ALM1]]-STOCKSANLUIS[[#This Row],[SALIDA]]</f>
        <v>0</v>
      </c>
      <c r="K261" s="90" t="str">
        <f>VLOOKUP(STOCKSANLUIS[[#This Row],[CODIGO]],CLASIFICACION[],6,FALSE)</f>
        <v>C</v>
      </c>
      <c r="L261" s="90">
        <f>IFERROR(VLOOKUP(STOCKSANLUIS[[#This Row],[CODIGO]],STOCK_STARSOFT[],3,FALSE),0)</f>
        <v>0</v>
      </c>
      <c r="M261" s="90" t="str">
        <f>IF(STOCKSANLUIS[[#This Row],[STOCK ACTUAL]]=STOCKSANLUIS[[#This Row],[STOCK_STARSOFT]],"SIN DIFERENCIA","DIFERENCIA")</f>
        <v>SIN DIFERENCIA</v>
      </c>
    </row>
    <row r="262" spans="1:13" ht="15" hidden="1" customHeight="1" x14ac:dyDescent="0.25">
      <c r="A262" s="144" t="s">
        <v>545</v>
      </c>
      <c r="B262" s="87" t="s">
        <v>546</v>
      </c>
      <c r="C262" s="88">
        <v>0</v>
      </c>
      <c r="D262" s="89" t="s">
        <v>6</v>
      </c>
      <c r="E262" s="90" t="str">
        <f>VLOOKUP(STOCKSANLUIS[[#This Row],[CODIGO]],FAMILIAS[],4,FALSE)</f>
        <v>DUPONT</v>
      </c>
      <c r="F262" s="90">
        <v>1</v>
      </c>
      <c r="G262" s="90"/>
      <c r="H262" s="90">
        <f>SUMIF(INGRESO_MERCADERIA[CODIGO],STOCKSANLUIS[[#This Row],[CODIGO]],INGRESO_MERCADERIA[INGRESO])</f>
        <v>0</v>
      </c>
      <c r="I262" s="90">
        <f>SUMIF(SALIDA[CODIGO],STOCKSANLUIS[[#This Row],[CODIGO]],SALIDA[CANTIDAD])</f>
        <v>0</v>
      </c>
      <c r="J262" s="90">
        <f>STOCKSANLUIS[[#This Row],[STOCK ALM1]]-STOCKSANLUIS[[#This Row],[SALIDA]]</f>
        <v>0</v>
      </c>
      <c r="K262" s="90" t="str">
        <f>VLOOKUP(STOCKSANLUIS[[#This Row],[CODIGO]],CLASIFICACION[],6,FALSE)</f>
        <v>C</v>
      </c>
      <c r="L262" s="90">
        <f>IFERROR(VLOOKUP(STOCKSANLUIS[[#This Row],[CODIGO]],STOCK_STARSOFT[],3,FALSE),0)</f>
        <v>0</v>
      </c>
      <c r="M262" s="90" t="str">
        <f>IF(STOCKSANLUIS[[#This Row],[STOCK ACTUAL]]=STOCKSANLUIS[[#This Row],[STOCK_STARSOFT]],"SIN DIFERENCIA","DIFERENCIA")</f>
        <v>SIN DIFERENCIA</v>
      </c>
    </row>
    <row r="263" spans="1:13" ht="15" hidden="1" customHeight="1" x14ac:dyDescent="0.25">
      <c r="A263" s="144" t="s">
        <v>547</v>
      </c>
      <c r="B263" s="87" t="s">
        <v>548</v>
      </c>
      <c r="C263" s="88">
        <v>0</v>
      </c>
      <c r="D263" s="89" t="s">
        <v>6</v>
      </c>
      <c r="E263" s="90" t="str">
        <f>VLOOKUP(STOCKSANLUIS[[#This Row],[CODIGO]],FAMILIAS[],4,FALSE)</f>
        <v>BITZER</v>
      </c>
      <c r="F263" s="90">
        <v>1</v>
      </c>
      <c r="G263" s="90"/>
      <c r="H263" s="90">
        <f>SUMIF(INGRESO_MERCADERIA[CODIGO],STOCKSANLUIS[[#This Row],[CODIGO]],INGRESO_MERCADERIA[INGRESO])</f>
        <v>0</v>
      </c>
      <c r="I263" s="90">
        <f>SUMIF(SALIDA[CODIGO],STOCKSANLUIS[[#This Row],[CODIGO]],SALIDA[CANTIDAD])</f>
        <v>0</v>
      </c>
      <c r="J263" s="90">
        <f>STOCKSANLUIS[[#This Row],[STOCK ALM1]]-STOCKSANLUIS[[#This Row],[SALIDA]]</f>
        <v>0</v>
      </c>
      <c r="K263" s="90" t="str">
        <f>VLOOKUP(STOCKSANLUIS[[#This Row],[CODIGO]],CLASIFICACION[],6,FALSE)</f>
        <v>C</v>
      </c>
      <c r="L263" s="90">
        <f>IFERROR(VLOOKUP(STOCKSANLUIS[[#This Row],[CODIGO]],STOCK_STARSOFT[],3,FALSE),0)</f>
        <v>0</v>
      </c>
      <c r="M263" s="90" t="str">
        <f>IF(STOCKSANLUIS[[#This Row],[STOCK ACTUAL]]=STOCKSANLUIS[[#This Row],[STOCK_STARSOFT]],"SIN DIFERENCIA","DIFERENCIA")</f>
        <v>SIN DIFERENCIA</v>
      </c>
    </row>
    <row r="264" spans="1:13" ht="15" hidden="1" customHeight="1" x14ac:dyDescent="0.25">
      <c r="A264" s="144" t="s">
        <v>549</v>
      </c>
      <c r="B264" s="87" t="s">
        <v>550</v>
      </c>
      <c r="C264" s="88">
        <v>0</v>
      </c>
      <c r="D264" s="89" t="s">
        <v>6</v>
      </c>
      <c r="E264" s="90" t="str">
        <f>VLOOKUP(STOCKSANLUIS[[#This Row],[CODIGO]],FAMILIAS[],4,FALSE)</f>
        <v>BITZER</v>
      </c>
      <c r="F264" s="90">
        <v>1</v>
      </c>
      <c r="G264" s="90"/>
      <c r="H264" s="90">
        <f>SUMIF(INGRESO_MERCADERIA[CODIGO],STOCKSANLUIS[[#This Row],[CODIGO]],INGRESO_MERCADERIA[INGRESO])</f>
        <v>0</v>
      </c>
      <c r="I264" s="90">
        <f>SUMIF(SALIDA[CODIGO],STOCKSANLUIS[[#This Row],[CODIGO]],SALIDA[CANTIDAD])</f>
        <v>0</v>
      </c>
      <c r="J264" s="90">
        <f>STOCKSANLUIS[[#This Row],[STOCK ALM1]]-STOCKSANLUIS[[#This Row],[SALIDA]]</f>
        <v>0</v>
      </c>
      <c r="K264" s="90" t="str">
        <f>VLOOKUP(STOCKSANLUIS[[#This Row],[CODIGO]],CLASIFICACION[],6,FALSE)</f>
        <v>C</v>
      </c>
      <c r="L264" s="90">
        <f>IFERROR(VLOOKUP(STOCKSANLUIS[[#This Row],[CODIGO]],STOCK_STARSOFT[],3,FALSE),0)</f>
        <v>0</v>
      </c>
      <c r="M264" s="90" t="str">
        <f>IF(STOCKSANLUIS[[#This Row],[STOCK ACTUAL]]=STOCKSANLUIS[[#This Row],[STOCK_STARSOFT]],"SIN DIFERENCIA","DIFERENCIA")</f>
        <v>SIN DIFERENCIA</v>
      </c>
    </row>
    <row r="265" spans="1:13" ht="15" hidden="1" customHeight="1" x14ac:dyDescent="0.25">
      <c r="A265" s="144" t="s">
        <v>551</v>
      </c>
      <c r="B265" s="87" t="s">
        <v>552</v>
      </c>
      <c r="C265" s="88">
        <v>0</v>
      </c>
      <c r="D265" s="89" t="s">
        <v>6</v>
      </c>
      <c r="E265" s="90" t="str">
        <f>VLOOKUP(STOCKSANLUIS[[#This Row],[CODIGO]],FAMILIAS[],4,FALSE)</f>
        <v>BITZER</v>
      </c>
      <c r="F265" s="90">
        <v>1</v>
      </c>
      <c r="G265" s="90"/>
      <c r="H265" s="90">
        <f>SUMIF(INGRESO_MERCADERIA[CODIGO],STOCKSANLUIS[[#This Row],[CODIGO]],INGRESO_MERCADERIA[INGRESO])</f>
        <v>0</v>
      </c>
      <c r="I265" s="90">
        <f>SUMIF(SALIDA[CODIGO],STOCKSANLUIS[[#This Row],[CODIGO]],SALIDA[CANTIDAD])</f>
        <v>0</v>
      </c>
      <c r="J265" s="90">
        <f>STOCKSANLUIS[[#This Row],[STOCK ALM1]]-STOCKSANLUIS[[#This Row],[SALIDA]]</f>
        <v>0</v>
      </c>
      <c r="K265" s="90" t="str">
        <f>VLOOKUP(STOCKSANLUIS[[#This Row],[CODIGO]],CLASIFICACION[],6,FALSE)</f>
        <v>C</v>
      </c>
      <c r="L265" s="90">
        <f>IFERROR(VLOOKUP(STOCKSANLUIS[[#This Row],[CODIGO]],STOCK_STARSOFT[],3,FALSE),0)</f>
        <v>0</v>
      </c>
      <c r="M265" s="90" t="str">
        <f>IF(STOCKSANLUIS[[#This Row],[STOCK ACTUAL]]=STOCKSANLUIS[[#This Row],[STOCK_STARSOFT]],"SIN DIFERENCIA","DIFERENCIA")</f>
        <v>SIN DIFERENCIA</v>
      </c>
    </row>
    <row r="266" spans="1:13" ht="15" hidden="1" customHeight="1" x14ac:dyDescent="0.25">
      <c r="A266" s="144" t="s">
        <v>555</v>
      </c>
      <c r="B266" s="87" t="s">
        <v>556</v>
      </c>
      <c r="C266" s="88">
        <v>0</v>
      </c>
      <c r="D266" s="89" t="s">
        <v>6</v>
      </c>
      <c r="E266" s="90" t="str">
        <f>VLOOKUP(STOCKSANLUIS[[#This Row],[CODIGO]],FAMILIAS[],4,FALSE)</f>
        <v>BITZER</v>
      </c>
      <c r="F266" s="90">
        <v>1</v>
      </c>
      <c r="G266" s="90"/>
      <c r="H266" s="90">
        <f>SUMIF(INGRESO_MERCADERIA[CODIGO],STOCKSANLUIS[[#This Row],[CODIGO]],INGRESO_MERCADERIA[INGRESO])</f>
        <v>0</v>
      </c>
      <c r="I266" s="90">
        <f>SUMIF(SALIDA[CODIGO],STOCKSANLUIS[[#This Row],[CODIGO]],SALIDA[CANTIDAD])</f>
        <v>0</v>
      </c>
      <c r="J266" s="90">
        <f>STOCKSANLUIS[[#This Row],[STOCK ALM1]]-STOCKSANLUIS[[#This Row],[SALIDA]]</f>
        <v>0</v>
      </c>
      <c r="K266" s="90" t="str">
        <f>VLOOKUP(STOCKSANLUIS[[#This Row],[CODIGO]],CLASIFICACION[],6,FALSE)</f>
        <v>C</v>
      </c>
      <c r="L266" s="90">
        <f>IFERROR(VLOOKUP(STOCKSANLUIS[[#This Row],[CODIGO]],STOCK_STARSOFT[],3,FALSE),0)</f>
        <v>0</v>
      </c>
      <c r="M266" s="90" t="str">
        <f>IF(STOCKSANLUIS[[#This Row],[STOCK ACTUAL]]=STOCKSANLUIS[[#This Row],[STOCK_STARSOFT]],"SIN DIFERENCIA","DIFERENCIA")</f>
        <v>SIN DIFERENCIA</v>
      </c>
    </row>
    <row r="267" spans="1:13" ht="15" hidden="1" customHeight="1" x14ac:dyDescent="0.25">
      <c r="A267" s="144" t="s">
        <v>557</v>
      </c>
      <c r="B267" s="87" t="s">
        <v>558</v>
      </c>
      <c r="C267" s="88">
        <v>0</v>
      </c>
      <c r="D267" s="89" t="s">
        <v>6</v>
      </c>
      <c r="E267" s="90" t="str">
        <f>VLOOKUP(STOCKSANLUIS[[#This Row],[CODIGO]],FAMILIAS[],4,FALSE)</f>
        <v>BITZER</v>
      </c>
      <c r="F267" s="90">
        <v>1</v>
      </c>
      <c r="G267" s="90"/>
      <c r="H267" s="90">
        <f>SUMIF(INGRESO_MERCADERIA[CODIGO],STOCKSANLUIS[[#This Row],[CODIGO]],INGRESO_MERCADERIA[INGRESO])</f>
        <v>0</v>
      </c>
      <c r="I267" s="90">
        <f>SUMIF(SALIDA[CODIGO],STOCKSANLUIS[[#This Row],[CODIGO]],SALIDA[CANTIDAD])</f>
        <v>0</v>
      </c>
      <c r="J267" s="90">
        <f>STOCKSANLUIS[[#This Row],[STOCK ALM1]]-STOCKSANLUIS[[#This Row],[SALIDA]]</f>
        <v>0</v>
      </c>
      <c r="K267" s="90" t="str">
        <f>VLOOKUP(STOCKSANLUIS[[#This Row],[CODIGO]],CLASIFICACION[],6,FALSE)</f>
        <v>C</v>
      </c>
      <c r="L267" s="90">
        <f>IFERROR(VLOOKUP(STOCKSANLUIS[[#This Row],[CODIGO]],STOCK_STARSOFT[],3,FALSE),0)</f>
        <v>0</v>
      </c>
      <c r="M267" s="90" t="str">
        <f>IF(STOCKSANLUIS[[#This Row],[STOCK ACTUAL]]=STOCKSANLUIS[[#This Row],[STOCK_STARSOFT]],"SIN DIFERENCIA","DIFERENCIA")</f>
        <v>SIN DIFERENCIA</v>
      </c>
    </row>
    <row r="268" spans="1:13" ht="15" hidden="1" customHeight="1" x14ac:dyDescent="0.25">
      <c r="A268" s="144" t="s">
        <v>3922</v>
      </c>
      <c r="B268" s="87" t="s">
        <v>3923</v>
      </c>
      <c r="C268" s="88">
        <v>1</v>
      </c>
      <c r="D268" s="89" t="s">
        <v>6</v>
      </c>
      <c r="E268" s="90" t="str">
        <f>VLOOKUP(STOCKSANLUIS[[#This Row],[CODIGO]],FAMILIAS[],4,FALSE)</f>
        <v>CIAC</v>
      </c>
      <c r="F268" s="90">
        <v>1</v>
      </c>
      <c r="G268" s="90" t="s">
        <v>19526</v>
      </c>
      <c r="H268" s="90">
        <f>SUMIF(INGRESO_MERCADERIA[CODIGO],STOCKSANLUIS[[#This Row],[CODIGO]],INGRESO_MERCADERIA[INGRESO])</f>
        <v>7</v>
      </c>
      <c r="I268" s="90">
        <f>SUMIF(SALIDA[CODIGO],STOCKSANLUIS[[#This Row],[CODIGO]],SALIDA[CANTIDAD])</f>
        <v>7</v>
      </c>
      <c r="J268" s="90">
        <f>STOCKSANLUIS[[#This Row],[STOCK ALM1]]-STOCKSANLUIS[[#This Row],[SALIDA]]</f>
        <v>0</v>
      </c>
      <c r="K268" s="90" t="str">
        <f>VLOOKUP(STOCKSANLUIS[[#This Row],[CODIGO]],CLASIFICACION[],6,FALSE)</f>
        <v>C</v>
      </c>
      <c r="L268" s="90">
        <f>IFERROR(VLOOKUP(STOCKSANLUIS[[#This Row],[CODIGO]],STOCK_STARSOFT[],3,FALSE),0)</f>
        <v>0</v>
      </c>
      <c r="M268" s="90" t="str">
        <f>IF(STOCKSANLUIS[[#This Row],[STOCK ACTUAL]]=STOCKSANLUIS[[#This Row],[STOCK_STARSOFT]],"SIN DIFERENCIA","DIFERENCIA")</f>
        <v>SIN DIFERENCIA</v>
      </c>
    </row>
    <row r="269" spans="1:13" ht="15" hidden="1" customHeight="1" x14ac:dyDescent="0.25">
      <c r="A269" s="144" t="s">
        <v>561</v>
      </c>
      <c r="B269" s="87" t="s">
        <v>562</v>
      </c>
      <c r="C269" s="88">
        <v>0</v>
      </c>
      <c r="D269" s="89" t="s">
        <v>6</v>
      </c>
      <c r="E269" s="90" t="str">
        <f>VLOOKUP(STOCKSANLUIS[[#This Row],[CODIGO]],FAMILIAS[],4,FALSE)</f>
        <v>BITZER</v>
      </c>
      <c r="F269" s="90">
        <v>1</v>
      </c>
      <c r="G269" s="90"/>
      <c r="H269" s="90">
        <f>SUMIF(INGRESO_MERCADERIA[CODIGO],STOCKSANLUIS[[#This Row],[CODIGO]],INGRESO_MERCADERIA[INGRESO])</f>
        <v>0</v>
      </c>
      <c r="I269" s="90">
        <f>SUMIF(SALIDA[CODIGO],STOCKSANLUIS[[#This Row],[CODIGO]],SALIDA[CANTIDAD])</f>
        <v>0</v>
      </c>
      <c r="J269" s="90">
        <f>STOCKSANLUIS[[#This Row],[STOCK ALM1]]-STOCKSANLUIS[[#This Row],[SALIDA]]</f>
        <v>0</v>
      </c>
      <c r="K269" s="90" t="str">
        <f>VLOOKUP(STOCKSANLUIS[[#This Row],[CODIGO]],CLASIFICACION[],6,FALSE)</f>
        <v>C</v>
      </c>
      <c r="L269" s="90">
        <f>IFERROR(VLOOKUP(STOCKSANLUIS[[#This Row],[CODIGO]],STOCK_STARSOFT[],3,FALSE),0)</f>
        <v>0</v>
      </c>
      <c r="M269" s="90" t="str">
        <f>IF(STOCKSANLUIS[[#This Row],[STOCK ACTUAL]]=STOCKSANLUIS[[#This Row],[STOCK_STARSOFT]],"SIN DIFERENCIA","DIFERENCIA")</f>
        <v>SIN DIFERENCIA</v>
      </c>
    </row>
    <row r="270" spans="1:13" ht="15" hidden="1" customHeight="1" x14ac:dyDescent="0.25">
      <c r="A270" s="144" t="s">
        <v>563</v>
      </c>
      <c r="B270" s="87" t="s">
        <v>564</v>
      </c>
      <c r="C270" s="88">
        <v>0</v>
      </c>
      <c r="D270" s="89" t="s">
        <v>6</v>
      </c>
      <c r="E270" s="90" t="str">
        <f>VLOOKUP(STOCKSANLUIS[[#This Row],[CODIGO]],FAMILIAS[],4,FALSE)</f>
        <v>BITZER</v>
      </c>
      <c r="F270" s="90">
        <v>1</v>
      </c>
      <c r="G270" s="90"/>
      <c r="H270" s="90">
        <f>SUMIF(INGRESO_MERCADERIA[CODIGO],STOCKSANLUIS[[#This Row],[CODIGO]],INGRESO_MERCADERIA[INGRESO])</f>
        <v>0</v>
      </c>
      <c r="I270" s="90">
        <f>SUMIF(SALIDA[CODIGO],STOCKSANLUIS[[#This Row],[CODIGO]],SALIDA[CANTIDAD])</f>
        <v>0</v>
      </c>
      <c r="J270" s="90">
        <f>STOCKSANLUIS[[#This Row],[STOCK ALM1]]-STOCKSANLUIS[[#This Row],[SALIDA]]</f>
        <v>0</v>
      </c>
      <c r="K270" s="90" t="str">
        <f>VLOOKUP(STOCKSANLUIS[[#This Row],[CODIGO]],CLASIFICACION[],6,FALSE)</f>
        <v>C</v>
      </c>
      <c r="L270" s="90">
        <f>IFERROR(VLOOKUP(STOCKSANLUIS[[#This Row],[CODIGO]],STOCK_STARSOFT[],3,FALSE),0)</f>
        <v>0</v>
      </c>
      <c r="M270" s="90" t="str">
        <f>IF(STOCKSANLUIS[[#This Row],[STOCK ACTUAL]]=STOCKSANLUIS[[#This Row],[STOCK_STARSOFT]],"SIN DIFERENCIA","DIFERENCIA")</f>
        <v>SIN DIFERENCIA</v>
      </c>
    </row>
    <row r="271" spans="1:13" ht="15" hidden="1" customHeight="1" x14ac:dyDescent="0.25">
      <c r="A271" s="144" t="s">
        <v>565</v>
      </c>
      <c r="B271" s="87" t="s">
        <v>566</v>
      </c>
      <c r="C271" s="88">
        <v>0</v>
      </c>
      <c r="D271" s="89" t="s">
        <v>6</v>
      </c>
      <c r="E271" s="90" t="str">
        <f>VLOOKUP(STOCKSANLUIS[[#This Row],[CODIGO]],FAMILIAS[],4,FALSE)</f>
        <v>BITZER</v>
      </c>
      <c r="F271" s="90">
        <v>1</v>
      </c>
      <c r="G271" s="90"/>
      <c r="H271" s="90">
        <f>SUMIF(INGRESO_MERCADERIA[CODIGO],STOCKSANLUIS[[#This Row],[CODIGO]],INGRESO_MERCADERIA[INGRESO])</f>
        <v>0</v>
      </c>
      <c r="I271" s="90">
        <f>SUMIF(SALIDA[CODIGO],STOCKSANLUIS[[#This Row],[CODIGO]],SALIDA[CANTIDAD])</f>
        <v>0</v>
      </c>
      <c r="J271" s="90">
        <f>STOCKSANLUIS[[#This Row],[STOCK ALM1]]-STOCKSANLUIS[[#This Row],[SALIDA]]</f>
        <v>0</v>
      </c>
      <c r="K271" s="90" t="str">
        <f>VLOOKUP(STOCKSANLUIS[[#This Row],[CODIGO]],CLASIFICACION[],6,FALSE)</f>
        <v>C</v>
      </c>
      <c r="L271" s="90">
        <f>IFERROR(VLOOKUP(STOCKSANLUIS[[#This Row],[CODIGO]],STOCK_STARSOFT[],3,FALSE),0)</f>
        <v>0</v>
      </c>
      <c r="M271" s="90" t="str">
        <f>IF(STOCKSANLUIS[[#This Row],[STOCK ACTUAL]]=STOCKSANLUIS[[#This Row],[STOCK_STARSOFT]],"SIN DIFERENCIA","DIFERENCIA")</f>
        <v>SIN DIFERENCIA</v>
      </c>
    </row>
    <row r="272" spans="1:13" ht="15" hidden="1" customHeight="1" x14ac:dyDescent="0.25">
      <c r="A272" s="144" t="s">
        <v>569</v>
      </c>
      <c r="B272" s="87" t="s">
        <v>570</v>
      </c>
      <c r="C272" s="88">
        <v>0</v>
      </c>
      <c r="D272" s="89" t="s">
        <v>6</v>
      </c>
      <c r="E272" s="90" t="str">
        <f>VLOOKUP(STOCKSANLUIS[[#This Row],[CODIGO]],FAMILIAS[],4,FALSE)</f>
        <v>BITZER</v>
      </c>
      <c r="F272" s="90">
        <v>1</v>
      </c>
      <c r="G272" s="90"/>
      <c r="H272" s="90">
        <f>SUMIF(INGRESO_MERCADERIA[CODIGO],STOCKSANLUIS[[#This Row],[CODIGO]],INGRESO_MERCADERIA[INGRESO])</f>
        <v>0</v>
      </c>
      <c r="I272" s="90">
        <f>SUMIF(SALIDA[CODIGO],STOCKSANLUIS[[#This Row],[CODIGO]],SALIDA[CANTIDAD])</f>
        <v>0</v>
      </c>
      <c r="J272" s="90">
        <f>STOCKSANLUIS[[#This Row],[STOCK ALM1]]-STOCKSANLUIS[[#This Row],[SALIDA]]</f>
        <v>0</v>
      </c>
      <c r="K272" s="90" t="str">
        <f>VLOOKUP(STOCKSANLUIS[[#This Row],[CODIGO]],CLASIFICACION[],6,FALSE)</f>
        <v>C</v>
      </c>
      <c r="L272" s="90">
        <f>IFERROR(VLOOKUP(STOCKSANLUIS[[#This Row],[CODIGO]],STOCK_STARSOFT[],3,FALSE),0)</f>
        <v>0</v>
      </c>
      <c r="M272" s="90" t="str">
        <f>IF(STOCKSANLUIS[[#This Row],[STOCK ACTUAL]]=STOCKSANLUIS[[#This Row],[STOCK_STARSOFT]],"SIN DIFERENCIA","DIFERENCIA")</f>
        <v>SIN DIFERENCIA</v>
      </c>
    </row>
    <row r="273" spans="1:13" ht="15" hidden="1" customHeight="1" x14ac:dyDescent="0.25">
      <c r="A273" s="144" t="s">
        <v>571</v>
      </c>
      <c r="B273" s="87" t="s">
        <v>572</v>
      </c>
      <c r="C273" s="88">
        <v>0</v>
      </c>
      <c r="D273" s="89" t="s">
        <v>6</v>
      </c>
      <c r="E273" s="90" t="str">
        <f>VLOOKUP(STOCKSANLUIS[[#This Row],[CODIGO]],FAMILIAS[],4,FALSE)</f>
        <v>FULL GAUGE</v>
      </c>
      <c r="F273" s="90">
        <v>1</v>
      </c>
      <c r="G273" s="90"/>
      <c r="H273" s="90">
        <f>SUMIF(INGRESO_MERCADERIA[CODIGO],STOCKSANLUIS[[#This Row],[CODIGO]],INGRESO_MERCADERIA[INGRESO])</f>
        <v>0</v>
      </c>
      <c r="I273" s="90">
        <f>SUMIF(SALIDA[CODIGO],STOCKSANLUIS[[#This Row],[CODIGO]],SALIDA[CANTIDAD])</f>
        <v>0</v>
      </c>
      <c r="J273" s="90">
        <f>STOCKSANLUIS[[#This Row],[STOCK ALM1]]-STOCKSANLUIS[[#This Row],[SALIDA]]</f>
        <v>0</v>
      </c>
      <c r="K273" s="90" t="str">
        <f>VLOOKUP(STOCKSANLUIS[[#This Row],[CODIGO]],CLASIFICACION[],6,FALSE)</f>
        <v>C</v>
      </c>
      <c r="L273" s="90">
        <f>IFERROR(VLOOKUP(STOCKSANLUIS[[#This Row],[CODIGO]],STOCK_STARSOFT[],3,FALSE),0)</f>
        <v>0</v>
      </c>
      <c r="M273" s="90" t="str">
        <f>IF(STOCKSANLUIS[[#This Row],[STOCK ACTUAL]]=STOCKSANLUIS[[#This Row],[STOCK_STARSOFT]],"SIN DIFERENCIA","DIFERENCIA")</f>
        <v>SIN DIFERENCIA</v>
      </c>
    </row>
    <row r="274" spans="1:13" ht="15" hidden="1" customHeight="1" x14ac:dyDescent="0.25">
      <c r="A274" s="144" t="s">
        <v>573</v>
      </c>
      <c r="B274" s="87" t="s">
        <v>574</v>
      </c>
      <c r="C274" s="88">
        <v>0</v>
      </c>
      <c r="D274" s="89" t="s">
        <v>6</v>
      </c>
      <c r="E274" s="90" t="str">
        <f>VLOOKUP(STOCKSANLUIS[[#This Row],[CODIGO]],FAMILIAS[],4,FALSE)</f>
        <v>ELKHART</v>
      </c>
      <c r="F274" s="90">
        <v>1</v>
      </c>
      <c r="G274" s="90"/>
      <c r="H274" s="90">
        <f>SUMIF(INGRESO_MERCADERIA[CODIGO],STOCKSANLUIS[[#This Row],[CODIGO]],INGRESO_MERCADERIA[INGRESO])</f>
        <v>0</v>
      </c>
      <c r="I274" s="90">
        <f>SUMIF(SALIDA[CODIGO],STOCKSANLUIS[[#This Row],[CODIGO]],SALIDA[CANTIDAD])</f>
        <v>0</v>
      </c>
      <c r="J274" s="90">
        <f>STOCKSANLUIS[[#This Row],[STOCK ALM1]]-STOCKSANLUIS[[#This Row],[SALIDA]]</f>
        <v>0</v>
      </c>
      <c r="K274" s="90" t="str">
        <f>VLOOKUP(STOCKSANLUIS[[#This Row],[CODIGO]],CLASIFICACION[],6,FALSE)</f>
        <v>C</v>
      </c>
      <c r="L274" s="90">
        <f>IFERROR(VLOOKUP(STOCKSANLUIS[[#This Row],[CODIGO]],STOCK_STARSOFT[],3,FALSE),0)</f>
        <v>0</v>
      </c>
      <c r="M274" s="90" t="str">
        <f>IF(STOCKSANLUIS[[#This Row],[STOCK ACTUAL]]=STOCKSANLUIS[[#This Row],[STOCK_STARSOFT]],"SIN DIFERENCIA","DIFERENCIA")</f>
        <v>SIN DIFERENCIA</v>
      </c>
    </row>
    <row r="275" spans="1:13" ht="15" hidden="1" customHeight="1" x14ac:dyDescent="0.25">
      <c r="A275" s="144" t="s">
        <v>575</v>
      </c>
      <c r="B275" s="87" t="s">
        <v>576</v>
      </c>
      <c r="C275" s="88">
        <v>0</v>
      </c>
      <c r="D275" s="89" t="s">
        <v>6</v>
      </c>
      <c r="E275" s="90" t="str">
        <f>VLOOKUP(STOCKSANLUIS[[#This Row],[CODIGO]],FAMILIAS[],4,FALSE)</f>
        <v>GUJARAT FLUOROCHEMICALS LIMITED</v>
      </c>
      <c r="F275" s="90">
        <v>1</v>
      </c>
      <c r="G275" s="90"/>
      <c r="H275" s="90">
        <f>SUMIF(INGRESO_MERCADERIA[CODIGO],STOCKSANLUIS[[#This Row],[CODIGO]],INGRESO_MERCADERIA[INGRESO])</f>
        <v>0</v>
      </c>
      <c r="I275" s="90">
        <f>SUMIF(SALIDA[CODIGO],STOCKSANLUIS[[#This Row],[CODIGO]],SALIDA[CANTIDAD])</f>
        <v>0</v>
      </c>
      <c r="J275" s="90">
        <f>STOCKSANLUIS[[#This Row],[STOCK ALM1]]-STOCKSANLUIS[[#This Row],[SALIDA]]</f>
        <v>0</v>
      </c>
      <c r="K275" s="90" t="str">
        <f>VLOOKUP(STOCKSANLUIS[[#This Row],[CODIGO]],CLASIFICACION[],6,FALSE)</f>
        <v>C</v>
      </c>
      <c r="L275" s="90">
        <f>IFERROR(VLOOKUP(STOCKSANLUIS[[#This Row],[CODIGO]],STOCK_STARSOFT[],3,FALSE),0)</f>
        <v>0</v>
      </c>
      <c r="M275" s="90" t="str">
        <f>IF(STOCKSANLUIS[[#This Row],[STOCK ACTUAL]]=STOCKSANLUIS[[#This Row],[STOCK_STARSOFT]],"SIN DIFERENCIA","DIFERENCIA")</f>
        <v>SIN DIFERENCIA</v>
      </c>
    </row>
    <row r="276" spans="1:13" ht="15" hidden="1" customHeight="1" x14ac:dyDescent="0.25">
      <c r="A276" s="144" t="s">
        <v>577</v>
      </c>
      <c r="B276" s="87" t="s">
        <v>578</v>
      </c>
      <c r="C276" s="88">
        <v>0</v>
      </c>
      <c r="D276" s="89" t="s">
        <v>6</v>
      </c>
      <c r="E276" s="90" t="str">
        <f>VLOOKUP(STOCKSANLUIS[[#This Row],[CODIGO]],FAMILIAS[],4,FALSE)</f>
        <v>VARIOS</v>
      </c>
      <c r="F276" s="90">
        <v>1</v>
      </c>
      <c r="G276" s="90"/>
      <c r="H276" s="90">
        <f>SUMIF(INGRESO_MERCADERIA[CODIGO],STOCKSANLUIS[[#This Row],[CODIGO]],INGRESO_MERCADERIA[INGRESO])</f>
        <v>0</v>
      </c>
      <c r="I276" s="90">
        <f>SUMIF(SALIDA[CODIGO],STOCKSANLUIS[[#This Row],[CODIGO]],SALIDA[CANTIDAD])</f>
        <v>0</v>
      </c>
      <c r="J276" s="90">
        <f>STOCKSANLUIS[[#This Row],[STOCK ALM1]]-STOCKSANLUIS[[#This Row],[SALIDA]]</f>
        <v>0</v>
      </c>
      <c r="K276" s="90" t="str">
        <f>VLOOKUP(STOCKSANLUIS[[#This Row],[CODIGO]],CLASIFICACION[],6,FALSE)</f>
        <v>C</v>
      </c>
      <c r="L276" s="90">
        <f>IFERROR(VLOOKUP(STOCKSANLUIS[[#This Row],[CODIGO]],STOCK_STARSOFT[],3,FALSE),0)</f>
        <v>0</v>
      </c>
      <c r="M276" s="90" t="str">
        <f>IF(STOCKSANLUIS[[#This Row],[STOCK ACTUAL]]=STOCKSANLUIS[[#This Row],[STOCK_STARSOFT]],"SIN DIFERENCIA","DIFERENCIA")</f>
        <v>SIN DIFERENCIA</v>
      </c>
    </row>
    <row r="277" spans="1:13" ht="15" hidden="1" customHeight="1" x14ac:dyDescent="0.25">
      <c r="A277" s="144" t="s">
        <v>579</v>
      </c>
      <c r="B277" s="87" t="s">
        <v>580</v>
      </c>
      <c r="C277" s="88">
        <v>0</v>
      </c>
      <c r="D277" s="89" t="s">
        <v>6</v>
      </c>
      <c r="E277" s="90" t="str">
        <f>VLOOKUP(STOCKSANLUIS[[#This Row],[CODIGO]],FAMILIAS[],4,FALSE)</f>
        <v>VARIOS</v>
      </c>
      <c r="F277" s="90">
        <v>1</v>
      </c>
      <c r="G277" s="90"/>
      <c r="H277" s="90">
        <f>SUMIF(INGRESO_MERCADERIA[CODIGO],STOCKSANLUIS[[#This Row],[CODIGO]],INGRESO_MERCADERIA[INGRESO])</f>
        <v>0</v>
      </c>
      <c r="I277" s="90">
        <f>SUMIF(SALIDA[CODIGO],STOCKSANLUIS[[#This Row],[CODIGO]],SALIDA[CANTIDAD])</f>
        <v>0</v>
      </c>
      <c r="J277" s="90">
        <f>STOCKSANLUIS[[#This Row],[STOCK ALM1]]-STOCKSANLUIS[[#This Row],[SALIDA]]</f>
        <v>0</v>
      </c>
      <c r="K277" s="90" t="str">
        <f>VLOOKUP(STOCKSANLUIS[[#This Row],[CODIGO]],CLASIFICACION[],6,FALSE)</f>
        <v>C</v>
      </c>
      <c r="L277" s="90">
        <f>IFERROR(VLOOKUP(STOCKSANLUIS[[#This Row],[CODIGO]],STOCK_STARSOFT[],3,FALSE),0)</f>
        <v>0</v>
      </c>
      <c r="M277" s="90" t="str">
        <f>IF(STOCKSANLUIS[[#This Row],[STOCK ACTUAL]]=STOCKSANLUIS[[#This Row],[STOCK_STARSOFT]],"SIN DIFERENCIA","DIFERENCIA")</f>
        <v>SIN DIFERENCIA</v>
      </c>
    </row>
    <row r="278" spans="1:13" ht="15" hidden="1" customHeight="1" x14ac:dyDescent="0.25">
      <c r="A278" s="144" t="s">
        <v>171</v>
      </c>
      <c r="B278" s="87" t="s">
        <v>172</v>
      </c>
      <c r="C278" s="88">
        <v>0</v>
      </c>
      <c r="D278" s="89" t="s">
        <v>6</v>
      </c>
      <c r="E278" s="90" t="str">
        <f>VLOOKUP(STOCKSANLUIS[[#This Row],[CODIGO]],FAMILIAS[],4,FALSE)</f>
        <v>DANFOSS</v>
      </c>
      <c r="F278" s="90">
        <v>1</v>
      </c>
      <c r="G278" s="90" t="s">
        <v>19524</v>
      </c>
      <c r="H278" s="90">
        <f>SUMIF(INGRESO_MERCADERIA[CODIGO],STOCKSANLUIS[[#This Row],[CODIGO]],INGRESO_MERCADERIA[INGRESO])</f>
        <v>26</v>
      </c>
      <c r="I278" s="90">
        <f>SUMIF(SALIDA[CODIGO],STOCKSANLUIS[[#This Row],[CODIGO]],SALIDA[CANTIDAD])</f>
        <v>16</v>
      </c>
      <c r="J278" s="90">
        <f>STOCKSANLUIS[[#This Row],[STOCK ALM1]]-STOCKSANLUIS[[#This Row],[SALIDA]]</f>
        <v>10</v>
      </c>
      <c r="K278" s="90" t="str">
        <f>VLOOKUP(STOCKSANLUIS[[#This Row],[CODIGO]],CLASIFICACION[],6,FALSE)</f>
        <v>C</v>
      </c>
      <c r="L278" s="90">
        <f>IFERROR(VLOOKUP(STOCKSANLUIS[[#This Row],[CODIGO]],STOCK_STARSOFT[],3,FALSE),0)</f>
        <v>10</v>
      </c>
      <c r="M278" s="90" t="str">
        <f>IF(STOCKSANLUIS[[#This Row],[STOCK ACTUAL]]=STOCKSANLUIS[[#This Row],[STOCK_STARSOFT]],"SIN DIFERENCIA","DIFERENCIA")</f>
        <v>SIN DIFERENCIA</v>
      </c>
    </row>
    <row r="279" spans="1:13" ht="15" hidden="1" customHeight="1" x14ac:dyDescent="0.25">
      <c r="A279" s="144" t="s">
        <v>583</v>
      </c>
      <c r="B279" s="87" t="s">
        <v>584</v>
      </c>
      <c r="C279" s="88">
        <v>0</v>
      </c>
      <c r="D279" s="89" t="s">
        <v>6</v>
      </c>
      <c r="E279" s="90" t="str">
        <f>VLOOKUP(STOCKSANLUIS[[#This Row],[CODIGO]],FAMILIAS[],4,FALSE)</f>
        <v>DANFOSS</v>
      </c>
      <c r="F279" s="90">
        <v>1</v>
      </c>
      <c r="G279" s="90"/>
      <c r="H279" s="90">
        <f>SUMIF(INGRESO_MERCADERIA[CODIGO],STOCKSANLUIS[[#This Row],[CODIGO]],INGRESO_MERCADERIA[INGRESO])</f>
        <v>0</v>
      </c>
      <c r="I279" s="90">
        <f>SUMIF(SALIDA[CODIGO],STOCKSANLUIS[[#This Row],[CODIGO]],SALIDA[CANTIDAD])</f>
        <v>0</v>
      </c>
      <c r="J279" s="90">
        <f>STOCKSANLUIS[[#This Row],[STOCK ALM1]]-STOCKSANLUIS[[#This Row],[SALIDA]]</f>
        <v>0</v>
      </c>
      <c r="K279" s="90" t="str">
        <f>VLOOKUP(STOCKSANLUIS[[#This Row],[CODIGO]],CLASIFICACION[],6,FALSE)</f>
        <v>C</v>
      </c>
      <c r="L279" s="90">
        <f>IFERROR(VLOOKUP(STOCKSANLUIS[[#This Row],[CODIGO]],STOCK_STARSOFT[],3,FALSE),0)</f>
        <v>0</v>
      </c>
      <c r="M279" s="90" t="str">
        <f>IF(STOCKSANLUIS[[#This Row],[STOCK ACTUAL]]=STOCKSANLUIS[[#This Row],[STOCK_STARSOFT]],"SIN DIFERENCIA","DIFERENCIA")</f>
        <v>SIN DIFERENCIA</v>
      </c>
    </row>
    <row r="280" spans="1:13" ht="15" hidden="1" customHeight="1" x14ac:dyDescent="0.25">
      <c r="A280" s="144" t="s">
        <v>177</v>
      </c>
      <c r="B280" s="87" t="s">
        <v>178</v>
      </c>
      <c r="C280" s="88">
        <v>6</v>
      </c>
      <c r="D280" s="89" t="s">
        <v>6</v>
      </c>
      <c r="E280" s="90" t="str">
        <f>VLOOKUP(STOCKSANLUIS[[#This Row],[CODIGO]],FAMILIAS[],4,FALSE)</f>
        <v>DANFOSS</v>
      </c>
      <c r="F280" s="90">
        <v>1</v>
      </c>
      <c r="G280" s="90" t="s">
        <v>19524</v>
      </c>
      <c r="H280" s="90">
        <f>SUMIF(INGRESO_MERCADERIA[CODIGO],STOCKSANLUIS[[#This Row],[CODIGO]],INGRESO_MERCADERIA[INGRESO])</f>
        <v>26</v>
      </c>
      <c r="I280" s="90">
        <f>SUMIF(SALIDA[CODIGO],STOCKSANLUIS[[#This Row],[CODIGO]],SALIDA[CANTIDAD])</f>
        <v>16</v>
      </c>
      <c r="J280" s="90">
        <f>STOCKSANLUIS[[#This Row],[STOCK ALM1]]-STOCKSANLUIS[[#This Row],[SALIDA]]</f>
        <v>10</v>
      </c>
      <c r="K280" s="90" t="str">
        <f>VLOOKUP(STOCKSANLUIS[[#This Row],[CODIGO]],CLASIFICACION[],6,FALSE)</f>
        <v>C</v>
      </c>
      <c r="L280" s="90">
        <f>IFERROR(VLOOKUP(STOCKSANLUIS[[#This Row],[CODIGO]],STOCK_STARSOFT[],3,FALSE),0)</f>
        <v>10</v>
      </c>
      <c r="M280" s="90" t="str">
        <f>IF(STOCKSANLUIS[[#This Row],[STOCK ACTUAL]]=STOCKSANLUIS[[#This Row],[STOCK_STARSOFT]],"SIN DIFERENCIA","DIFERENCIA")</f>
        <v>SIN DIFERENCIA</v>
      </c>
    </row>
    <row r="281" spans="1:13" ht="15" hidden="1" customHeight="1" x14ac:dyDescent="0.25">
      <c r="A281" s="144" t="s">
        <v>587</v>
      </c>
      <c r="B281" s="87" t="s">
        <v>588</v>
      </c>
      <c r="C281" s="88">
        <v>0</v>
      </c>
      <c r="D281" s="89" t="s">
        <v>6</v>
      </c>
      <c r="E281" s="90" t="str">
        <f>VLOOKUP(STOCKSANLUIS[[#This Row],[CODIGO]],FAMILIAS[],4,FALSE)</f>
        <v>FULL GAUGE</v>
      </c>
      <c r="F281" s="90">
        <v>1</v>
      </c>
      <c r="G281" s="90"/>
      <c r="H281" s="90">
        <f>SUMIF(INGRESO_MERCADERIA[CODIGO],STOCKSANLUIS[[#This Row],[CODIGO]],INGRESO_MERCADERIA[INGRESO])</f>
        <v>0</v>
      </c>
      <c r="I281" s="90">
        <f>SUMIF(SALIDA[CODIGO],STOCKSANLUIS[[#This Row],[CODIGO]],SALIDA[CANTIDAD])</f>
        <v>0</v>
      </c>
      <c r="J281" s="90">
        <f>STOCKSANLUIS[[#This Row],[STOCK ALM1]]-STOCKSANLUIS[[#This Row],[SALIDA]]</f>
        <v>0</v>
      </c>
      <c r="K281" s="90" t="str">
        <f>VLOOKUP(STOCKSANLUIS[[#This Row],[CODIGO]],CLASIFICACION[],6,FALSE)</f>
        <v>C</v>
      </c>
      <c r="L281" s="90">
        <f>IFERROR(VLOOKUP(STOCKSANLUIS[[#This Row],[CODIGO]],STOCK_STARSOFT[],3,FALSE),0)</f>
        <v>0</v>
      </c>
      <c r="M281" s="90" t="str">
        <f>IF(STOCKSANLUIS[[#This Row],[STOCK ACTUAL]]=STOCKSANLUIS[[#This Row],[STOCK_STARSOFT]],"SIN DIFERENCIA","DIFERENCIA")</f>
        <v>SIN DIFERENCIA</v>
      </c>
    </row>
    <row r="282" spans="1:13" hidden="1" x14ac:dyDescent="0.25">
      <c r="A282" s="144" t="s">
        <v>189</v>
      </c>
      <c r="B282" s="87" t="s">
        <v>190</v>
      </c>
      <c r="C282" s="88">
        <v>0</v>
      </c>
      <c r="D282" s="89" t="s">
        <v>6</v>
      </c>
      <c r="E282" s="90" t="str">
        <f>VLOOKUP(STOCKSANLUIS[[#This Row],[CODIGO]],FAMILIAS[],4,FALSE)</f>
        <v>DANFOSS</v>
      </c>
      <c r="F282" s="90">
        <v>1</v>
      </c>
      <c r="G282" s="90" t="s">
        <v>19524</v>
      </c>
      <c r="H282" s="90">
        <f>SUMIF(INGRESO_MERCADERIA[CODIGO],STOCKSANLUIS[[#This Row],[CODIGO]],INGRESO_MERCADERIA[INGRESO])</f>
        <v>26</v>
      </c>
      <c r="I282" s="90">
        <f>SUMIF(SALIDA[CODIGO],STOCKSANLUIS[[#This Row],[CODIGO]],SALIDA[CANTIDAD])</f>
        <v>26</v>
      </c>
      <c r="J282" s="90">
        <f>STOCKSANLUIS[[#This Row],[STOCK ALM1]]-STOCKSANLUIS[[#This Row],[SALIDA]]</f>
        <v>0</v>
      </c>
      <c r="K282" s="90" t="str">
        <f>VLOOKUP(STOCKSANLUIS[[#This Row],[CODIGO]],CLASIFICACION[],6,FALSE)</f>
        <v>B</v>
      </c>
      <c r="L282" s="90">
        <f>IFERROR(VLOOKUP(STOCKSANLUIS[[#This Row],[CODIGO]],STOCK_STARSOFT[],3,FALSE),0)</f>
        <v>0</v>
      </c>
      <c r="M282" s="90" t="str">
        <f>IF(STOCKSANLUIS[[#This Row],[STOCK ACTUAL]]=STOCKSANLUIS[[#This Row],[STOCK_STARSOFT]],"SIN DIFERENCIA","DIFERENCIA")</f>
        <v>SIN DIFERENCIA</v>
      </c>
    </row>
    <row r="283" spans="1:13" ht="15" hidden="1" customHeight="1" x14ac:dyDescent="0.25">
      <c r="A283" s="144" t="s">
        <v>591</v>
      </c>
      <c r="B283" s="87" t="s">
        <v>592</v>
      </c>
      <c r="C283" s="88">
        <v>0</v>
      </c>
      <c r="D283" s="89" t="s">
        <v>6</v>
      </c>
      <c r="E283" s="90" t="str">
        <f>VLOOKUP(STOCKSANLUIS[[#This Row],[CODIGO]],FAMILIAS[],4,FALSE)</f>
        <v>ELKHART</v>
      </c>
      <c r="F283" s="90">
        <v>1</v>
      </c>
      <c r="G283" s="90"/>
      <c r="H283" s="90">
        <f>SUMIF(INGRESO_MERCADERIA[CODIGO],STOCKSANLUIS[[#This Row],[CODIGO]],INGRESO_MERCADERIA[INGRESO])</f>
        <v>0</v>
      </c>
      <c r="I283" s="90">
        <f>SUMIF(SALIDA[CODIGO],STOCKSANLUIS[[#This Row],[CODIGO]],SALIDA[CANTIDAD])</f>
        <v>0</v>
      </c>
      <c r="J283" s="90">
        <f>STOCKSANLUIS[[#This Row],[STOCK ALM1]]-STOCKSANLUIS[[#This Row],[SALIDA]]</f>
        <v>0</v>
      </c>
      <c r="K283" s="90" t="str">
        <f>VLOOKUP(STOCKSANLUIS[[#This Row],[CODIGO]],CLASIFICACION[],6,FALSE)</f>
        <v>C</v>
      </c>
      <c r="L283" s="90">
        <f>IFERROR(VLOOKUP(STOCKSANLUIS[[#This Row],[CODIGO]],STOCK_STARSOFT[],3,FALSE),0)</f>
        <v>0</v>
      </c>
      <c r="M283" s="90" t="str">
        <f>IF(STOCKSANLUIS[[#This Row],[STOCK ACTUAL]]=STOCKSANLUIS[[#This Row],[STOCK_STARSOFT]],"SIN DIFERENCIA","DIFERENCIA")</f>
        <v>SIN DIFERENCIA</v>
      </c>
    </row>
    <row r="284" spans="1:13" ht="15" hidden="1" customHeight="1" x14ac:dyDescent="0.25">
      <c r="A284" s="144" t="s">
        <v>593</v>
      </c>
      <c r="B284" s="87" t="s">
        <v>594</v>
      </c>
      <c r="C284" s="88">
        <v>0</v>
      </c>
      <c r="D284" s="89" t="s">
        <v>6</v>
      </c>
      <c r="E284" s="90" t="str">
        <f>VLOOKUP(STOCKSANLUIS[[#This Row],[CODIGO]],FAMILIAS[],4,FALSE)</f>
        <v>DANFOSS</v>
      </c>
      <c r="F284" s="90">
        <v>1</v>
      </c>
      <c r="G284" s="90"/>
      <c r="H284" s="90">
        <f>SUMIF(INGRESO_MERCADERIA[CODIGO],STOCKSANLUIS[[#This Row],[CODIGO]],INGRESO_MERCADERIA[INGRESO])</f>
        <v>0</v>
      </c>
      <c r="I284" s="90">
        <f>SUMIF(SALIDA[CODIGO],STOCKSANLUIS[[#This Row],[CODIGO]],SALIDA[CANTIDAD])</f>
        <v>0</v>
      </c>
      <c r="J284" s="90">
        <f>STOCKSANLUIS[[#This Row],[STOCK ALM1]]-STOCKSANLUIS[[#This Row],[SALIDA]]</f>
        <v>0</v>
      </c>
      <c r="K284" s="90" t="str">
        <f>VLOOKUP(STOCKSANLUIS[[#This Row],[CODIGO]],CLASIFICACION[],6,FALSE)</f>
        <v>C</v>
      </c>
      <c r="L284" s="90">
        <f>IFERROR(VLOOKUP(STOCKSANLUIS[[#This Row],[CODIGO]],STOCK_STARSOFT[],3,FALSE),0)</f>
        <v>0</v>
      </c>
      <c r="M284" s="90" t="str">
        <f>IF(STOCKSANLUIS[[#This Row],[STOCK ACTUAL]]=STOCKSANLUIS[[#This Row],[STOCK_STARSOFT]],"SIN DIFERENCIA","DIFERENCIA")</f>
        <v>SIN DIFERENCIA</v>
      </c>
    </row>
    <row r="285" spans="1:13" ht="15" hidden="1" customHeight="1" x14ac:dyDescent="0.25">
      <c r="A285" s="144" t="s">
        <v>137</v>
      </c>
      <c r="B285" s="87" t="s">
        <v>138</v>
      </c>
      <c r="C285" s="88">
        <v>1</v>
      </c>
      <c r="D285" s="89" t="s">
        <v>6</v>
      </c>
      <c r="E285" s="90" t="str">
        <f>VLOOKUP(STOCKSANLUIS[[#This Row],[CODIGO]],FAMILIAS[],4,FALSE)</f>
        <v>DANFOSS</v>
      </c>
      <c r="F285" s="90">
        <v>1</v>
      </c>
      <c r="G285" s="90" t="s">
        <v>19524</v>
      </c>
      <c r="H285" s="90">
        <f>SUMIF(INGRESO_MERCADERIA[CODIGO],STOCKSANLUIS[[#This Row],[CODIGO]],INGRESO_MERCADERIA[INGRESO])</f>
        <v>3</v>
      </c>
      <c r="I285" s="90">
        <f>SUMIF(SALIDA[CODIGO],STOCKSANLUIS[[#This Row],[CODIGO]],SALIDA[CANTIDAD])</f>
        <v>3</v>
      </c>
      <c r="J285" s="90">
        <f>STOCKSANLUIS[[#This Row],[STOCK ALM1]]-STOCKSANLUIS[[#This Row],[SALIDA]]</f>
        <v>0</v>
      </c>
      <c r="K285" s="90" t="str">
        <f>VLOOKUP(STOCKSANLUIS[[#This Row],[CODIGO]],CLASIFICACION[],6,FALSE)</f>
        <v>C</v>
      </c>
      <c r="L285" s="90">
        <f>IFERROR(VLOOKUP(STOCKSANLUIS[[#This Row],[CODIGO]],STOCK_STARSOFT[],3,FALSE),0)</f>
        <v>0</v>
      </c>
      <c r="M285" s="90" t="str">
        <f>IF(STOCKSANLUIS[[#This Row],[STOCK ACTUAL]]=STOCKSANLUIS[[#This Row],[STOCK_STARSOFT]],"SIN DIFERENCIA","DIFERENCIA")</f>
        <v>SIN DIFERENCIA</v>
      </c>
    </row>
    <row r="286" spans="1:13" ht="15" hidden="1" customHeight="1" x14ac:dyDescent="0.25">
      <c r="A286" s="144" t="s">
        <v>147</v>
      </c>
      <c r="B286" s="87" t="s">
        <v>148</v>
      </c>
      <c r="C286" s="88">
        <v>11</v>
      </c>
      <c r="D286" s="89" t="s">
        <v>6</v>
      </c>
      <c r="E286" s="90" t="str">
        <f>VLOOKUP(STOCKSANLUIS[[#This Row],[CODIGO]],FAMILIAS[],4,FALSE)</f>
        <v>DANFOSS</v>
      </c>
      <c r="F286" s="90">
        <v>1</v>
      </c>
      <c r="G286" s="90" t="s">
        <v>19524</v>
      </c>
      <c r="H286" s="90">
        <f>SUMIF(INGRESO_MERCADERIA[CODIGO],STOCKSANLUIS[[#This Row],[CODIGO]],INGRESO_MERCADERIA[INGRESO])</f>
        <v>56</v>
      </c>
      <c r="I286" s="90">
        <f>SUMIF(SALIDA[CODIGO],STOCKSANLUIS[[#This Row],[CODIGO]],SALIDA[CANTIDAD])</f>
        <v>41</v>
      </c>
      <c r="J286" s="90">
        <f>STOCKSANLUIS[[#This Row],[STOCK ALM1]]-STOCKSANLUIS[[#This Row],[SALIDA]]</f>
        <v>15</v>
      </c>
      <c r="K286" s="90" t="str">
        <f>VLOOKUP(STOCKSANLUIS[[#This Row],[CODIGO]],CLASIFICACION[],6,FALSE)</f>
        <v>A</v>
      </c>
      <c r="L286" s="90">
        <f>IFERROR(VLOOKUP(STOCKSANLUIS[[#This Row],[CODIGO]],STOCK_STARSOFT[],3,FALSE),0)</f>
        <v>15</v>
      </c>
      <c r="M286" s="90" t="str">
        <f>IF(STOCKSANLUIS[[#This Row],[STOCK ACTUAL]]=STOCKSANLUIS[[#This Row],[STOCK_STARSOFT]],"SIN DIFERENCIA","DIFERENCIA")</f>
        <v>SIN DIFERENCIA</v>
      </c>
    </row>
    <row r="287" spans="1:13" ht="15" hidden="1" customHeight="1" x14ac:dyDescent="0.25">
      <c r="A287" s="144" t="s">
        <v>599</v>
      </c>
      <c r="B287" s="87" t="s">
        <v>600</v>
      </c>
      <c r="C287" s="88">
        <v>0</v>
      </c>
      <c r="D287" s="89" t="s">
        <v>6</v>
      </c>
      <c r="E287" s="90" t="str">
        <f>VLOOKUP(STOCKSANLUIS[[#This Row],[CODIGO]],FAMILIAS[],4,FALSE)</f>
        <v>DANFOSS</v>
      </c>
      <c r="F287" s="90">
        <v>1</v>
      </c>
      <c r="G287" s="90" t="s">
        <v>19524</v>
      </c>
      <c r="H287" s="90">
        <f>SUMIF(INGRESO_MERCADERIA[CODIGO],STOCKSANLUIS[[#This Row],[CODIGO]],INGRESO_MERCADERIA[INGRESO])</f>
        <v>2</v>
      </c>
      <c r="I287" s="90">
        <f>SUMIF(SALIDA[CODIGO],STOCKSANLUIS[[#This Row],[CODIGO]],SALIDA[CANTIDAD])</f>
        <v>2</v>
      </c>
      <c r="J287" s="90">
        <f>STOCKSANLUIS[[#This Row],[STOCK ALM1]]-STOCKSANLUIS[[#This Row],[SALIDA]]</f>
        <v>0</v>
      </c>
      <c r="K287" s="90" t="str">
        <f>VLOOKUP(STOCKSANLUIS[[#This Row],[CODIGO]],CLASIFICACION[],6,FALSE)</f>
        <v>C</v>
      </c>
      <c r="L287" s="90">
        <f>IFERROR(VLOOKUP(STOCKSANLUIS[[#This Row],[CODIGO]],STOCK_STARSOFT[],3,FALSE),0)</f>
        <v>0</v>
      </c>
      <c r="M287" s="90" t="str">
        <f>IF(STOCKSANLUIS[[#This Row],[STOCK ACTUAL]]=STOCKSANLUIS[[#This Row],[STOCK_STARSOFT]],"SIN DIFERENCIA","DIFERENCIA")</f>
        <v>SIN DIFERENCIA</v>
      </c>
    </row>
    <row r="288" spans="1:13" ht="15" hidden="1" customHeight="1" x14ac:dyDescent="0.25">
      <c r="A288" s="144" t="s">
        <v>601</v>
      </c>
      <c r="B288" s="87" t="s">
        <v>602</v>
      </c>
      <c r="C288" s="88">
        <v>0</v>
      </c>
      <c r="D288" s="89" t="s">
        <v>6</v>
      </c>
      <c r="E288" s="90" t="str">
        <f>VLOOKUP(STOCKSANLUIS[[#This Row],[CODIGO]],FAMILIAS[],4,FALSE)</f>
        <v>DANFOSS</v>
      </c>
      <c r="F288" s="90">
        <v>1</v>
      </c>
      <c r="G288" s="90"/>
      <c r="H288" s="90">
        <f>SUMIF(INGRESO_MERCADERIA[CODIGO],STOCKSANLUIS[[#This Row],[CODIGO]],INGRESO_MERCADERIA[INGRESO])</f>
        <v>0</v>
      </c>
      <c r="I288" s="90">
        <f>SUMIF(SALIDA[CODIGO],STOCKSANLUIS[[#This Row],[CODIGO]],SALIDA[CANTIDAD])</f>
        <v>0</v>
      </c>
      <c r="J288" s="90">
        <f>STOCKSANLUIS[[#This Row],[STOCK ALM1]]-STOCKSANLUIS[[#This Row],[SALIDA]]</f>
        <v>0</v>
      </c>
      <c r="K288" s="90" t="str">
        <f>VLOOKUP(STOCKSANLUIS[[#This Row],[CODIGO]],CLASIFICACION[],6,FALSE)</f>
        <v>C</v>
      </c>
      <c r="L288" s="90">
        <f>IFERROR(VLOOKUP(STOCKSANLUIS[[#This Row],[CODIGO]],STOCK_STARSOFT[],3,FALSE),0)</f>
        <v>0</v>
      </c>
      <c r="M288" s="90" t="str">
        <f>IF(STOCKSANLUIS[[#This Row],[STOCK ACTUAL]]=STOCKSANLUIS[[#This Row],[STOCK_STARSOFT]],"SIN DIFERENCIA","DIFERENCIA")</f>
        <v>SIN DIFERENCIA</v>
      </c>
    </row>
    <row r="289" spans="1:13" ht="15" hidden="1" customHeight="1" x14ac:dyDescent="0.25">
      <c r="A289" s="144" t="s">
        <v>603</v>
      </c>
      <c r="B289" s="87" t="s">
        <v>604</v>
      </c>
      <c r="C289" s="88">
        <v>0</v>
      </c>
      <c r="D289" s="89" t="s">
        <v>6</v>
      </c>
      <c r="E289" s="90" t="str">
        <f>VLOOKUP(STOCKSANLUIS[[#This Row],[CODIGO]],FAMILIAS[],4,FALSE)</f>
        <v>DANFOSS</v>
      </c>
      <c r="F289" s="90">
        <v>1</v>
      </c>
      <c r="G289" s="90"/>
      <c r="H289" s="90">
        <f>SUMIF(INGRESO_MERCADERIA[CODIGO],STOCKSANLUIS[[#This Row],[CODIGO]],INGRESO_MERCADERIA[INGRESO])</f>
        <v>0</v>
      </c>
      <c r="I289" s="90">
        <f>SUMIF(SALIDA[CODIGO],STOCKSANLUIS[[#This Row],[CODIGO]],SALIDA[CANTIDAD])</f>
        <v>0</v>
      </c>
      <c r="J289" s="90">
        <f>STOCKSANLUIS[[#This Row],[STOCK ALM1]]-STOCKSANLUIS[[#This Row],[SALIDA]]</f>
        <v>0</v>
      </c>
      <c r="K289" s="90" t="str">
        <f>VLOOKUP(STOCKSANLUIS[[#This Row],[CODIGO]],CLASIFICACION[],6,FALSE)</f>
        <v>C</v>
      </c>
      <c r="L289" s="90">
        <f>IFERROR(VLOOKUP(STOCKSANLUIS[[#This Row],[CODIGO]],STOCK_STARSOFT[],3,FALSE),0)</f>
        <v>0</v>
      </c>
      <c r="M289" s="90" t="str">
        <f>IF(STOCKSANLUIS[[#This Row],[STOCK ACTUAL]]=STOCKSANLUIS[[#This Row],[STOCK_STARSOFT]],"SIN DIFERENCIA","DIFERENCIA")</f>
        <v>SIN DIFERENCIA</v>
      </c>
    </row>
    <row r="290" spans="1:13" ht="15" hidden="1" customHeight="1" x14ac:dyDescent="0.25">
      <c r="A290" s="144" t="s">
        <v>605</v>
      </c>
      <c r="B290" s="87" t="s">
        <v>606</v>
      </c>
      <c r="C290" s="88">
        <v>0</v>
      </c>
      <c r="D290" s="89" t="s">
        <v>6</v>
      </c>
      <c r="E290" s="90" t="str">
        <f>VLOOKUP(STOCKSANLUIS[[#This Row],[CODIGO]],FAMILIAS[],4,FALSE)</f>
        <v>DANFOSS</v>
      </c>
      <c r="F290" s="90">
        <v>1</v>
      </c>
      <c r="G290" s="90"/>
      <c r="H290" s="90">
        <f>SUMIF(INGRESO_MERCADERIA[CODIGO],STOCKSANLUIS[[#This Row],[CODIGO]],INGRESO_MERCADERIA[INGRESO])</f>
        <v>0</v>
      </c>
      <c r="I290" s="90">
        <f>SUMIF(SALIDA[CODIGO],STOCKSANLUIS[[#This Row],[CODIGO]],SALIDA[CANTIDAD])</f>
        <v>0</v>
      </c>
      <c r="J290" s="90">
        <f>STOCKSANLUIS[[#This Row],[STOCK ALM1]]-STOCKSANLUIS[[#This Row],[SALIDA]]</f>
        <v>0</v>
      </c>
      <c r="K290" s="90" t="str">
        <f>VLOOKUP(STOCKSANLUIS[[#This Row],[CODIGO]],CLASIFICACION[],6,FALSE)</f>
        <v>C</v>
      </c>
      <c r="L290" s="90">
        <f>IFERROR(VLOOKUP(STOCKSANLUIS[[#This Row],[CODIGO]],STOCK_STARSOFT[],3,FALSE),0)</f>
        <v>0</v>
      </c>
      <c r="M290" s="90" t="str">
        <f>IF(STOCKSANLUIS[[#This Row],[STOCK ACTUAL]]=STOCKSANLUIS[[#This Row],[STOCK_STARSOFT]],"SIN DIFERENCIA","DIFERENCIA")</f>
        <v>SIN DIFERENCIA</v>
      </c>
    </row>
    <row r="291" spans="1:13" ht="15" hidden="1" customHeight="1" x14ac:dyDescent="0.25">
      <c r="A291" s="144" t="s">
        <v>609</v>
      </c>
      <c r="B291" s="87" t="s">
        <v>610</v>
      </c>
      <c r="C291" s="88">
        <v>0</v>
      </c>
      <c r="D291" s="89" t="s">
        <v>6</v>
      </c>
      <c r="E291" s="90" t="str">
        <f>VLOOKUP(STOCKSANLUIS[[#This Row],[CODIGO]],FAMILIAS[],4,FALSE)</f>
        <v>MIPAL</v>
      </c>
      <c r="F291" s="90">
        <v>1</v>
      </c>
      <c r="G291" s="90"/>
      <c r="H291" s="90">
        <f>SUMIF(INGRESO_MERCADERIA[CODIGO],STOCKSANLUIS[[#This Row],[CODIGO]],INGRESO_MERCADERIA[INGRESO])</f>
        <v>0</v>
      </c>
      <c r="I291" s="90">
        <f>SUMIF(SALIDA[CODIGO],STOCKSANLUIS[[#This Row],[CODIGO]],SALIDA[CANTIDAD])</f>
        <v>0</v>
      </c>
      <c r="J291" s="90">
        <f>STOCKSANLUIS[[#This Row],[STOCK ALM1]]-STOCKSANLUIS[[#This Row],[SALIDA]]</f>
        <v>0</v>
      </c>
      <c r="K291" s="90" t="str">
        <f>VLOOKUP(STOCKSANLUIS[[#This Row],[CODIGO]],CLASIFICACION[],6,FALSE)</f>
        <v>C</v>
      </c>
      <c r="L291" s="90">
        <f>IFERROR(VLOOKUP(STOCKSANLUIS[[#This Row],[CODIGO]],STOCK_STARSOFT[],3,FALSE),0)</f>
        <v>0</v>
      </c>
      <c r="M291" s="90" t="str">
        <f>IF(STOCKSANLUIS[[#This Row],[STOCK ACTUAL]]=STOCKSANLUIS[[#This Row],[STOCK_STARSOFT]],"SIN DIFERENCIA","DIFERENCIA")</f>
        <v>SIN DIFERENCIA</v>
      </c>
    </row>
    <row r="292" spans="1:13" ht="15" hidden="1" customHeight="1" x14ac:dyDescent="0.25">
      <c r="A292" s="144" t="s">
        <v>611</v>
      </c>
      <c r="B292" s="87" t="s">
        <v>612</v>
      </c>
      <c r="C292" s="88">
        <v>0</v>
      </c>
      <c r="D292" s="89" t="s">
        <v>6</v>
      </c>
      <c r="E292" s="90" t="str">
        <f>VLOOKUP(STOCKSANLUIS[[#This Row],[CODIGO]],FAMILIAS[],4,FALSE)</f>
        <v>ELKHART</v>
      </c>
      <c r="F292" s="90">
        <v>1</v>
      </c>
      <c r="G292" s="90"/>
      <c r="H292" s="90">
        <f>SUMIF(INGRESO_MERCADERIA[CODIGO],STOCKSANLUIS[[#This Row],[CODIGO]],INGRESO_MERCADERIA[INGRESO])</f>
        <v>0</v>
      </c>
      <c r="I292" s="90">
        <f>SUMIF(SALIDA[CODIGO],STOCKSANLUIS[[#This Row],[CODIGO]],SALIDA[CANTIDAD])</f>
        <v>0</v>
      </c>
      <c r="J292" s="90">
        <f>STOCKSANLUIS[[#This Row],[STOCK ALM1]]-STOCKSANLUIS[[#This Row],[SALIDA]]</f>
        <v>0</v>
      </c>
      <c r="K292" s="90" t="str">
        <f>VLOOKUP(STOCKSANLUIS[[#This Row],[CODIGO]],CLASIFICACION[],6,FALSE)</f>
        <v>C</v>
      </c>
      <c r="L292" s="90">
        <f>IFERROR(VLOOKUP(STOCKSANLUIS[[#This Row],[CODIGO]],STOCK_STARSOFT[],3,FALSE),0)</f>
        <v>0</v>
      </c>
      <c r="M292" s="90" t="str">
        <f>IF(STOCKSANLUIS[[#This Row],[STOCK ACTUAL]]=STOCKSANLUIS[[#This Row],[STOCK_STARSOFT]],"SIN DIFERENCIA","DIFERENCIA")</f>
        <v>SIN DIFERENCIA</v>
      </c>
    </row>
    <row r="293" spans="1:13" ht="15" hidden="1" customHeight="1" x14ac:dyDescent="0.25">
      <c r="A293" s="144" t="s">
        <v>613</v>
      </c>
      <c r="B293" s="87" t="s">
        <v>614</v>
      </c>
      <c r="C293" s="88">
        <v>0</v>
      </c>
      <c r="D293" s="89" t="s">
        <v>6</v>
      </c>
      <c r="E293" s="90" t="str">
        <f>VLOOKUP(STOCKSANLUIS[[#This Row],[CODIGO]],FAMILIAS[],4,FALSE)</f>
        <v>BVA</v>
      </c>
      <c r="F293" s="90">
        <v>1</v>
      </c>
      <c r="G293" s="90"/>
      <c r="H293" s="90">
        <f>SUMIF(INGRESO_MERCADERIA[CODIGO],STOCKSANLUIS[[#This Row],[CODIGO]],INGRESO_MERCADERIA[INGRESO])</f>
        <v>0</v>
      </c>
      <c r="I293" s="90">
        <f>SUMIF(SALIDA[CODIGO],STOCKSANLUIS[[#This Row],[CODIGO]],SALIDA[CANTIDAD])</f>
        <v>0</v>
      </c>
      <c r="J293" s="90">
        <f>STOCKSANLUIS[[#This Row],[STOCK ALM1]]-STOCKSANLUIS[[#This Row],[SALIDA]]</f>
        <v>0</v>
      </c>
      <c r="K293" s="90" t="str">
        <f>VLOOKUP(STOCKSANLUIS[[#This Row],[CODIGO]],CLASIFICACION[],6,FALSE)</f>
        <v>C</v>
      </c>
      <c r="L293" s="90">
        <f>IFERROR(VLOOKUP(STOCKSANLUIS[[#This Row],[CODIGO]],STOCK_STARSOFT[],3,FALSE),0)</f>
        <v>0</v>
      </c>
      <c r="M293" s="90" t="str">
        <f>IF(STOCKSANLUIS[[#This Row],[STOCK ACTUAL]]=STOCKSANLUIS[[#This Row],[STOCK_STARSOFT]],"SIN DIFERENCIA","DIFERENCIA")</f>
        <v>SIN DIFERENCIA</v>
      </c>
    </row>
    <row r="294" spans="1:13" ht="15" hidden="1" customHeight="1" x14ac:dyDescent="0.25">
      <c r="A294" s="144" t="s">
        <v>615</v>
      </c>
      <c r="B294" s="87" t="s">
        <v>616</v>
      </c>
      <c r="C294" s="88">
        <v>0</v>
      </c>
      <c r="D294" s="89" t="s">
        <v>6</v>
      </c>
      <c r="E294" s="90" t="str">
        <f>VLOOKUP(STOCKSANLUIS[[#This Row],[CODIGO]],FAMILIAS[],4,FALSE)</f>
        <v>BVA</v>
      </c>
      <c r="F294" s="90">
        <v>1</v>
      </c>
      <c r="G294" s="90"/>
      <c r="H294" s="90">
        <f>SUMIF(INGRESO_MERCADERIA[CODIGO],STOCKSANLUIS[[#This Row],[CODIGO]],INGRESO_MERCADERIA[INGRESO])</f>
        <v>0</v>
      </c>
      <c r="I294" s="90">
        <f>SUMIF(SALIDA[CODIGO],STOCKSANLUIS[[#This Row],[CODIGO]],SALIDA[CANTIDAD])</f>
        <v>0</v>
      </c>
      <c r="J294" s="90">
        <f>STOCKSANLUIS[[#This Row],[STOCK ALM1]]-STOCKSANLUIS[[#This Row],[SALIDA]]</f>
        <v>0</v>
      </c>
      <c r="K294" s="90" t="str">
        <f>VLOOKUP(STOCKSANLUIS[[#This Row],[CODIGO]],CLASIFICACION[],6,FALSE)</f>
        <v>C</v>
      </c>
      <c r="L294" s="90">
        <f>IFERROR(VLOOKUP(STOCKSANLUIS[[#This Row],[CODIGO]],STOCK_STARSOFT[],3,FALSE),0)</f>
        <v>0</v>
      </c>
      <c r="M294" s="90" t="str">
        <f>IF(STOCKSANLUIS[[#This Row],[STOCK ACTUAL]]=STOCKSANLUIS[[#This Row],[STOCK_STARSOFT]],"SIN DIFERENCIA","DIFERENCIA")</f>
        <v>SIN DIFERENCIA</v>
      </c>
    </row>
    <row r="295" spans="1:13" ht="15" hidden="1" customHeight="1" x14ac:dyDescent="0.25">
      <c r="A295" s="144" t="s">
        <v>617</v>
      </c>
      <c r="B295" s="87" t="s">
        <v>618</v>
      </c>
      <c r="C295" s="88">
        <v>0</v>
      </c>
      <c r="D295" s="89" t="s">
        <v>6</v>
      </c>
      <c r="E295" s="90" t="str">
        <f>VLOOKUP(STOCKSANLUIS[[#This Row],[CODIGO]],FAMILIAS[],4,FALSE)</f>
        <v>MIPAL</v>
      </c>
      <c r="F295" s="90">
        <v>1</v>
      </c>
      <c r="G295" s="90"/>
      <c r="H295" s="90">
        <f>SUMIF(INGRESO_MERCADERIA[CODIGO],STOCKSANLUIS[[#This Row],[CODIGO]],INGRESO_MERCADERIA[INGRESO])</f>
        <v>0</v>
      </c>
      <c r="I295" s="90">
        <f>SUMIF(SALIDA[CODIGO],STOCKSANLUIS[[#This Row],[CODIGO]],SALIDA[CANTIDAD])</f>
        <v>0</v>
      </c>
      <c r="J295" s="90">
        <f>STOCKSANLUIS[[#This Row],[STOCK ALM1]]-STOCKSANLUIS[[#This Row],[SALIDA]]</f>
        <v>0</v>
      </c>
      <c r="K295" s="90" t="str">
        <f>VLOOKUP(STOCKSANLUIS[[#This Row],[CODIGO]],CLASIFICACION[],6,FALSE)</f>
        <v>C</v>
      </c>
      <c r="L295" s="90">
        <f>IFERROR(VLOOKUP(STOCKSANLUIS[[#This Row],[CODIGO]],STOCK_STARSOFT[],3,FALSE),0)</f>
        <v>0</v>
      </c>
      <c r="M295" s="90" t="str">
        <f>IF(STOCKSANLUIS[[#This Row],[STOCK ACTUAL]]=STOCKSANLUIS[[#This Row],[STOCK_STARSOFT]],"SIN DIFERENCIA","DIFERENCIA")</f>
        <v>SIN DIFERENCIA</v>
      </c>
    </row>
    <row r="296" spans="1:13" ht="15" hidden="1" customHeight="1" x14ac:dyDescent="0.25">
      <c r="A296" s="144" t="s">
        <v>619</v>
      </c>
      <c r="B296" s="87" t="s">
        <v>620</v>
      </c>
      <c r="C296" s="88">
        <v>0</v>
      </c>
      <c r="D296" s="89" t="s">
        <v>6</v>
      </c>
      <c r="E296" s="90" t="str">
        <f>VLOOKUP(STOCKSANLUIS[[#This Row],[CODIGO]],FAMILIAS[],4,FALSE)</f>
        <v>QUALITY</v>
      </c>
      <c r="F296" s="90">
        <v>1</v>
      </c>
      <c r="G296" s="90"/>
      <c r="H296" s="90">
        <f>SUMIF(INGRESO_MERCADERIA[CODIGO],STOCKSANLUIS[[#This Row],[CODIGO]],INGRESO_MERCADERIA[INGRESO])</f>
        <v>0</v>
      </c>
      <c r="I296" s="90">
        <f>SUMIF(SALIDA[CODIGO],STOCKSANLUIS[[#This Row],[CODIGO]],SALIDA[CANTIDAD])</f>
        <v>0</v>
      </c>
      <c r="J296" s="90">
        <f>STOCKSANLUIS[[#This Row],[STOCK ALM1]]-STOCKSANLUIS[[#This Row],[SALIDA]]</f>
        <v>0</v>
      </c>
      <c r="K296" s="90" t="str">
        <f>VLOOKUP(STOCKSANLUIS[[#This Row],[CODIGO]],CLASIFICACION[],6,FALSE)</f>
        <v>C</v>
      </c>
      <c r="L296" s="90">
        <f>IFERROR(VLOOKUP(STOCKSANLUIS[[#This Row],[CODIGO]],STOCK_STARSOFT[],3,FALSE),0)</f>
        <v>0</v>
      </c>
      <c r="M296" s="90" t="str">
        <f>IF(STOCKSANLUIS[[#This Row],[STOCK ACTUAL]]=STOCKSANLUIS[[#This Row],[STOCK_STARSOFT]],"SIN DIFERENCIA","DIFERENCIA")</f>
        <v>SIN DIFERENCIA</v>
      </c>
    </row>
    <row r="297" spans="1:13" ht="15" hidden="1" customHeight="1" x14ac:dyDescent="0.25">
      <c r="A297" s="144" t="s">
        <v>621</v>
      </c>
      <c r="B297" s="87" t="s">
        <v>622</v>
      </c>
      <c r="C297" s="88">
        <v>0</v>
      </c>
      <c r="D297" s="89" t="s">
        <v>6</v>
      </c>
      <c r="E297" s="90" t="str">
        <f>VLOOKUP(STOCKSANLUIS[[#This Row],[CODIGO]],FAMILIAS[],4,FALSE)</f>
        <v>DUPONT</v>
      </c>
      <c r="F297" s="90">
        <v>1</v>
      </c>
      <c r="G297" s="90"/>
      <c r="H297" s="90">
        <f>SUMIF(INGRESO_MERCADERIA[CODIGO],STOCKSANLUIS[[#This Row],[CODIGO]],INGRESO_MERCADERIA[INGRESO])</f>
        <v>0</v>
      </c>
      <c r="I297" s="90">
        <f>SUMIF(SALIDA[CODIGO],STOCKSANLUIS[[#This Row],[CODIGO]],SALIDA[CANTIDAD])</f>
        <v>0</v>
      </c>
      <c r="J297" s="90">
        <f>STOCKSANLUIS[[#This Row],[STOCK ALM1]]-STOCKSANLUIS[[#This Row],[SALIDA]]</f>
        <v>0</v>
      </c>
      <c r="K297" s="90" t="str">
        <f>VLOOKUP(STOCKSANLUIS[[#This Row],[CODIGO]],CLASIFICACION[],6,FALSE)</f>
        <v>C</v>
      </c>
      <c r="L297" s="90">
        <f>IFERROR(VLOOKUP(STOCKSANLUIS[[#This Row],[CODIGO]],STOCK_STARSOFT[],3,FALSE),0)</f>
        <v>0</v>
      </c>
      <c r="M297" s="90" t="str">
        <f>IF(STOCKSANLUIS[[#This Row],[STOCK ACTUAL]]=STOCKSANLUIS[[#This Row],[STOCK_STARSOFT]],"SIN DIFERENCIA","DIFERENCIA")</f>
        <v>SIN DIFERENCIA</v>
      </c>
    </row>
    <row r="298" spans="1:13" ht="15" hidden="1" customHeight="1" x14ac:dyDescent="0.25">
      <c r="A298" s="144" t="s">
        <v>623</v>
      </c>
      <c r="B298" s="87" t="s">
        <v>624</v>
      </c>
      <c r="C298" s="88">
        <v>0</v>
      </c>
      <c r="D298" s="89" t="s">
        <v>6</v>
      </c>
      <c r="E298" s="90" t="str">
        <f>VLOOKUP(STOCKSANLUIS[[#This Row],[CODIGO]],FAMILIAS[],4,FALSE)</f>
        <v>FULL GAUGE</v>
      </c>
      <c r="F298" s="90">
        <v>1</v>
      </c>
      <c r="G298" s="90"/>
      <c r="H298" s="90">
        <f>SUMIF(INGRESO_MERCADERIA[CODIGO],STOCKSANLUIS[[#This Row],[CODIGO]],INGRESO_MERCADERIA[INGRESO])</f>
        <v>0</v>
      </c>
      <c r="I298" s="90">
        <f>SUMIF(SALIDA[CODIGO],STOCKSANLUIS[[#This Row],[CODIGO]],SALIDA[CANTIDAD])</f>
        <v>0</v>
      </c>
      <c r="J298" s="90">
        <f>STOCKSANLUIS[[#This Row],[STOCK ALM1]]-STOCKSANLUIS[[#This Row],[SALIDA]]</f>
        <v>0</v>
      </c>
      <c r="K298" s="90" t="str">
        <f>VLOOKUP(STOCKSANLUIS[[#This Row],[CODIGO]],CLASIFICACION[],6,FALSE)</f>
        <v>C</v>
      </c>
      <c r="L298" s="90">
        <f>IFERROR(VLOOKUP(STOCKSANLUIS[[#This Row],[CODIGO]],STOCK_STARSOFT[],3,FALSE),0)</f>
        <v>0</v>
      </c>
      <c r="M298" s="90" t="str">
        <f>IF(STOCKSANLUIS[[#This Row],[STOCK ACTUAL]]=STOCKSANLUIS[[#This Row],[STOCK_STARSOFT]],"SIN DIFERENCIA","DIFERENCIA")</f>
        <v>SIN DIFERENCIA</v>
      </c>
    </row>
    <row r="299" spans="1:13" ht="15" hidden="1" customHeight="1" x14ac:dyDescent="0.25">
      <c r="A299" s="144" t="s">
        <v>625</v>
      </c>
      <c r="B299" s="87" t="s">
        <v>626</v>
      </c>
      <c r="C299" s="88">
        <v>0</v>
      </c>
      <c r="D299" s="89" t="s">
        <v>6</v>
      </c>
      <c r="E299" s="90" t="str">
        <f>VLOOKUP(STOCKSANLUIS[[#This Row],[CODIGO]],FAMILIAS[],4,FALSE)</f>
        <v>FULL GAUGE</v>
      </c>
      <c r="F299" s="90">
        <v>1</v>
      </c>
      <c r="G299" s="90"/>
      <c r="H299" s="90">
        <f>SUMIF(INGRESO_MERCADERIA[CODIGO],STOCKSANLUIS[[#This Row],[CODIGO]],INGRESO_MERCADERIA[INGRESO])</f>
        <v>0</v>
      </c>
      <c r="I299" s="90">
        <f>SUMIF(SALIDA[CODIGO],STOCKSANLUIS[[#This Row],[CODIGO]],SALIDA[CANTIDAD])</f>
        <v>0</v>
      </c>
      <c r="J299" s="90">
        <f>STOCKSANLUIS[[#This Row],[STOCK ALM1]]-STOCKSANLUIS[[#This Row],[SALIDA]]</f>
        <v>0</v>
      </c>
      <c r="K299" s="90" t="str">
        <f>VLOOKUP(STOCKSANLUIS[[#This Row],[CODIGO]],CLASIFICACION[],6,FALSE)</f>
        <v>C</v>
      </c>
      <c r="L299" s="90">
        <f>IFERROR(VLOOKUP(STOCKSANLUIS[[#This Row],[CODIGO]],STOCK_STARSOFT[],3,FALSE),0)</f>
        <v>0</v>
      </c>
      <c r="M299" s="90" t="str">
        <f>IF(STOCKSANLUIS[[#This Row],[STOCK ACTUAL]]=STOCKSANLUIS[[#This Row],[STOCK_STARSOFT]],"SIN DIFERENCIA","DIFERENCIA")</f>
        <v>SIN DIFERENCIA</v>
      </c>
    </row>
    <row r="300" spans="1:13" ht="15" hidden="1" customHeight="1" x14ac:dyDescent="0.25">
      <c r="A300" s="144" t="s">
        <v>627</v>
      </c>
      <c r="B300" s="87" t="s">
        <v>628</v>
      </c>
      <c r="C300" s="88">
        <v>0</v>
      </c>
      <c r="D300" s="89" t="s">
        <v>6</v>
      </c>
      <c r="E300" s="90" t="str">
        <f>VLOOKUP(STOCKSANLUIS[[#This Row],[CODIGO]],FAMILIAS[],4,FALSE)</f>
        <v>EBM</v>
      </c>
      <c r="F300" s="90">
        <v>1</v>
      </c>
      <c r="G300" s="90"/>
      <c r="H300" s="90">
        <f>SUMIF(INGRESO_MERCADERIA[CODIGO],STOCKSANLUIS[[#This Row],[CODIGO]],INGRESO_MERCADERIA[INGRESO])</f>
        <v>0</v>
      </c>
      <c r="I300" s="90">
        <f>SUMIF(SALIDA[CODIGO],STOCKSANLUIS[[#This Row],[CODIGO]],SALIDA[CANTIDAD])</f>
        <v>0</v>
      </c>
      <c r="J300" s="90">
        <f>STOCKSANLUIS[[#This Row],[STOCK ALM1]]-STOCKSANLUIS[[#This Row],[SALIDA]]</f>
        <v>0</v>
      </c>
      <c r="K300" s="90" t="str">
        <f>VLOOKUP(STOCKSANLUIS[[#This Row],[CODIGO]],CLASIFICACION[],6,FALSE)</f>
        <v>C</v>
      </c>
      <c r="L300" s="90">
        <f>IFERROR(VLOOKUP(STOCKSANLUIS[[#This Row],[CODIGO]],STOCK_STARSOFT[],3,FALSE),0)</f>
        <v>0</v>
      </c>
      <c r="M300" s="90" t="str">
        <f>IF(STOCKSANLUIS[[#This Row],[STOCK ACTUAL]]=STOCKSANLUIS[[#This Row],[STOCK_STARSOFT]],"SIN DIFERENCIA","DIFERENCIA")</f>
        <v>SIN DIFERENCIA</v>
      </c>
    </row>
    <row r="301" spans="1:13" ht="15" hidden="1" customHeight="1" x14ac:dyDescent="0.25">
      <c r="A301" s="144" t="s">
        <v>629</v>
      </c>
      <c r="B301" s="87" t="s">
        <v>630</v>
      </c>
      <c r="C301" s="88">
        <v>0</v>
      </c>
      <c r="D301" s="89" t="s">
        <v>6</v>
      </c>
      <c r="E301" s="90" t="str">
        <f>VLOOKUP(STOCKSANLUIS[[#This Row],[CODIGO]],FAMILIAS[],4,FALSE)</f>
        <v>DANFOSS</v>
      </c>
      <c r="F301" s="90">
        <v>1</v>
      </c>
      <c r="G301" s="90"/>
      <c r="H301" s="90">
        <f>SUMIF(INGRESO_MERCADERIA[CODIGO],STOCKSANLUIS[[#This Row],[CODIGO]],INGRESO_MERCADERIA[INGRESO])</f>
        <v>0</v>
      </c>
      <c r="I301" s="90">
        <f>SUMIF(SALIDA[CODIGO],STOCKSANLUIS[[#This Row],[CODIGO]],SALIDA[CANTIDAD])</f>
        <v>0</v>
      </c>
      <c r="J301" s="90">
        <f>STOCKSANLUIS[[#This Row],[STOCK ALM1]]-STOCKSANLUIS[[#This Row],[SALIDA]]</f>
        <v>0</v>
      </c>
      <c r="K301" s="90" t="str">
        <f>VLOOKUP(STOCKSANLUIS[[#This Row],[CODIGO]],CLASIFICACION[],6,FALSE)</f>
        <v>C</v>
      </c>
      <c r="L301" s="90">
        <f>IFERROR(VLOOKUP(STOCKSANLUIS[[#This Row],[CODIGO]],STOCK_STARSOFT[],3,FALSE),0)</f>
        <v>0</v>
      </c>
      <c r="M301" s="90" t="str">
        <f>IF(STOCKSANLUIS[[#This Row],[STOCK ACTUAL]]=STOCKSANLUIS[[#This Row],[STOCK_STARSOFT]],"SIN DIFERENCIA","DIFERENCIA")</f>
        <v>SIN DIFERENCIA</v>
      </c>
    </row>
    <row r="302" spans="1:13" hidden="1" x14ac:dyDescent="0.25">
      <c r="A302" s="144" t="s">
        <v>631</v>
      </c>
      <c r="B302" s="87" t="s">
        <v>632</v>
      </c>
      <c r="C302" s="88">
        <v>0</v>
      </c>
      <c r="D302" s="89" t="s">
        <v>6</v>
      </c>
      <c r="E302" s="90" t="str">
        <f>VLOOKUP(STOCKSANLUIS[[#This Row],[CODIGO]],FAMILIAS[],4,FALSE)</f>
        <v>DANFOSS</v>
      </c>
      <c r="F302" s="90">
        <v>1</v>
      </c>
      <c r="G302" s="90"/>
      <c r="H302" s="90">
        <f>SUMIF(INGRESO_MERCADERIA[CODIGO],STOCKSANLUIS[[#This Row],[CODIGO]],INGRESO_MERCADERIA[INGRESO])</f>
        <v>0</v>
      </c>
      <c r="I302" s="90">
        <f>SUMIF(SALIDA[CODIGO],STOCKSANLUIS[[#This Row],[CODIGO]],SALIDA[CANTIDAD])</f>
        <v>0</v>
      </c>
      <c r="J302" s="90">
        <f>STOCKSANLUIS[[#This Row],[STOCK ALM1]]-STOCKSANLUIS[[#This Row],[SALIDA]]</f>
        <v>0</v>
      </c>
      <c r="K302" s="90" t="str">
        <f>VLOOKUP(STOCKSANLUIS[[#This Row],[CODIGO]],CLASIFICACION[],6,FALSE)</f>
        <v>C</v>
      </c>
      <c r="L302" s="90">
        <f>IFERROR(VLOOKUP(STOCKSANLUIS[[#This Row],[CODIGO]],STOCK_STARSOFT[],3,FALSE),0)</f>
        <v>0</v>
      </c>
      <c r="M302" s="90" t="str">
        <f>IF(STOCKSANLUIS[[#This Row],[STOCK ACTUAL]]=STOCKSANLUIS[[#This Row],[STOCK_STARSOFT]],"SIN DIFERENCIA","DIFERENCIA")</f>
        <v>SIN DIFERENCIA</v>
      </c>
    </row>
    <row r="303" spans="1:13" ht="15" hidden="1" customHeight="1" x14ac:dyDescent="0.25">
      <c r="A303" s="144" t="s">
        <v>633</v>
      </c>
      <c r="B303" s="87" t="s">
        <v>634</v>
      </c>
      <c r="C303" s="88">
        <v>0</v>
      </c>
      <c r="D303" s="89" t="s">
        <v>6</v>
      </c>
      <c r="E303" s="90" t="str">
        <f>VLOOKUP(STOCKSANLUIS[[#This Row],[CODIGO]],FAMILIAS[],4,FALSE)</f>
        <v>DANFOSS</v>
      </c>
      <c r="F303" s="90">
        <v>1</v>
      </c>
      <c r="G303" s="90"/>
      <c r="H303" s="90">
        <f>SUMIF(INGRESO_MERCADERIA[CODIGO],STOCKSANLUIS[[#This Row],[CODIGO]],INGRESO_MERCADERIA[INGRESO])</f>
        <v>0</v>
      </c>
      <c r="I303" s="90">
        <f>SUMIF(SALIDA[CODIGO],STOCKSANLUIS[[#This Row],[CODIGO]],SALIDA[CANTIDAD])</f>
        <v>0</v>
      </c>
      <c r="J303" s="90">
        <f>STOCKSANLUIS[[#This Row],[STOCK ALM1]]-STOCKSANLUIS[[#This Row],[SALIDA]]</f>
        <v>0</v>
      </c>
      <c r="K303" s="90" t="str">
        <f>VLOOKUP(STOCKSANLUIS[[#This Row],[CODIGO]],CLASIFICACION[],6,FALSE)</f>
        <v>C</v>
      </c>
      <c r="L303" s="90">
        <f>IFERROR(VLOOKUP(STOCKSANLUIS[[#This Row],[CODIGO]],STOCK_STARSOFT[],3,FALSE),0)</f>
        <v>0</v>
      </c>
      <c r="M303" s="90" t="str">
        <f>IF(STOCKSANLUIS[[#This Row],[STOCK ACTUAL]]=STOCKSANLUIS[[#This Row],[STOCK_STARSOFT]],"SIN DIFERENCIA","DIFERENCIA")</f>
        <v>SIN DIFERENCIA</v>
      </c>
    </row>
    <row r="304" spans="1:13" ht="15" hidden="1" customHeight="1" x14ac:dyDescent="0.25">
      <c r="A304" s="144" t="s">
        <v>635</v>
      </c>
      <c r="B304" s="87" t="s">
        <v>636</v>
      </c>
      <c r="C304" s="88">
        <v>0</v>
      </c>
      <c r="D304" s="89" t="s">
        <v>6</v>
      </c>
      <c r="E304" s="90" t="str">
        <f>VLOOKUP(STOCKSANLUIS[[#This Row],[CODIGO]],FAMILIAS[],4,FALSE)</f>
        <v>ICEAGE- ZHEJIANG JIAHE PIPES</v>
      </c>
      <c r="F304" s="90">
        <v>1</v>
      </c>
      <c r="G304" s="90"/>
      <c r="H304" s="90">
        <f>SUMIF(INGRESO_MERCADERIA[CODIGO],STOCKSANLUIS[[#This Row],[CODIGO]],INGRESO_MERCADERIA[INGRESO])</f>
        <v>0</v>
      </c>
      <c r="I304" s="90">
        <f>SUMIF(SALIDA[CODIGO],STOCKSANLUIS[[#This Row],[CODIGO]],SALIDA[CANTIDAD])</f>
        <v>0</v>
      </c>
      <c r="J304" s="90">
        <f>STOCKSANLUIS[[#This Row],[STOCK ALM1]]-STOCKSANLUIS[[#This Row],[SALIDA]]</f>
        <v>0</v>
      </c>
      <c r="K304" s="90" t="str">
        <f>VLOOKUP(STOCKSANLUIS[[#This Row],[CODIGO]],CLASIFICACION[],6,FALSE)</f>
        <v>C</v>
      </c>
      <c r="L304" s="90">
        <f>IFERROR(VLOOKUP(STOCKSANLUIS[[#This Row],[CODIGO]],STOCK_STARSOFT[],3,FALSE),0)</f>
        <v>0</v>
      </c>
      <c r="M304" s="90" t="str">
        <f>IF(STOCKSANLUIS[[#This Row],[STOCK ACTUAL]]=STOCKSANLUIS[[#This Row],[STOCK_STARSOFT]],"SIN DIFERENCIA","DIFERENCIA")</f>
        <v>SIN DIFERENCIA</v>
      </c>
    </row>
    <row r="305" spans="1:13" ht="15" hidden="1" customHeight="1" x14ac:dyDescent="0.25">
      <c r="A305" s="144" t="s">
        <v>637</v>
      </c>
      <c r="B305" s="87" t="s">
        <v>638</v>
      </c>
      <c r="C305" s="88">
        <v>0</v>
      </c>
      <c r="D305" s="89" t="s">
        <v>6</v>
      </c>
      <c r="E305" s="90" t="str">
        <f>VLOOKUP(STOCKSANLUIS[[#This Row],[CODIGO]],FAMILIAS[],4,FALSE)</f>
        <v>FULL GAUGE</v>
      </c>
      <c r="F305" s="90">
        <v>1</v>
      </c>
      <c r="G305" s="90"/>
      <c r="H305" s="90">
        <f>SUMIF(INGRESO_MERCADERIA[CODIGO],STOCKSANLUIS[[#This Row],[CODIGO]],INGRESO_MERCADERIA[INGRESO])</f>
        <v>0</v>
      </c>
      <c r="I305" s="90">
        <f>SUMIF(SALIDA[CODIGO],STOCKSANLUIS[[#This Row],[CODIGO]],SALIDA[CANTIDAD])</f>
        <v>0</v>
      </c>
      <c r="J305" s="90">
        <f>STOCKSANLUIS[[#This Row],[STOCK ALM1]]-STOCKSANLUIS[[#This Row],[SALIDA]]</f>
        <v>0</v>
      </c>
      <c r="K305" s="90" t="str">
        <f>VLOOKUP(STOCKSANLUIS[[#This Row],[CODIGO]],CLASIFICACION[],6,FALSE)</f>
        <v>C</v>
      </c>
      <c r="L305" s="90">
        <f>IFERROR(VLOOKUP(STOCKSANLUIS[[#This Row],[CODIGO]],STOCK_STARSOFT[],3,FALSE),0)</f>
        <v>0</v>
      </c>
      <c r="M305" s="90" t="str">
        <f>IF(STOCKSANLUIS[[#This Row],[STOCK ACTUAL]]=STOCKSANLUIS[[#This Row],[STOCK_STARSOFT]],"SIN DIFERENCIA","DIFERENCIA")</f>
        <v>SIN DIFERENCIA</v>
      </c>
    </row>
    <row r="306" spans="1:13" ht="15" hidden="1" customHeight="1" x14ac:dyDescent="0.25">
      <c r="A306" s="144" t="s">
        <v>639</v>
      </c>
      <c r="B306" s="87" t="s">
        <v>640</v>
      </c>
      <c r="C306" s="88">
        <v>0</v>
      </c>
      <c r="D306" s="89" t="s">
        <v>6</v>
      </c>
      <c r="E306" s="90" t="str">
        <f>VLOOKUP(STOCKSANLUIS[[#This Row],[CODIGO]],FAMILIAS[],4,FALSE)</f>
        <v>FULL GAUGE</v>
      </c>
      <c r="F306" s="90">
        <v>1</v>
      </c>
      <c r="G306" s="90"/>
      <c r="H306" s="90">
        <f>SUMIF(INGRESO_MERCADERIA[CODIGO],STOCKSANLUIS[[#This Row],[CODIGO]],INGRESO_MERCADERIA[INGRESO])</f>
        <v>0</v>
      </c>
      <c r="I306" s="90">
        <f>SUMIF(SALIDA[CODIGO],STOCKSANLUIS[[#This Row],[CODIGO]],SALIDA[CANTIDAD])</f>
        <v>0</v>
      </c>
      <c r="J306" s="90">
        <f>STOCKSANLUIS[[#This Row],[STOCK ALM1]]-STOCKSANLUIS[[#This Row],[SALIDA]]</f>
        <v>0</v>
      </c>
      <c r="K306" s="90" t="str">
        <f>VLOOKUP(STOCKSANLUIS[[#This Row],[CODIGO]],CLASIFICACION[],6,FALSE)</f>
        <v>C</v>
      </c>
      <c r="L306" s="90">
        <f>IFERROR(VLOOKUP(STOCKSANLUIS[[#This Row],[CODIGO]],STOCK_STARSOFT[],3,FALSE),0)</f>
        <v>0</v>
      </c>
      <c r="M306" s="90" t="str">
        <f>IF(STOCKSANLUIS[[#This Row],[STOCK ACTUAL]]=STOCKSANLUIS[[#This Row],[STOCK_STARSOFT]],"SIN DIFERENCIA","DIFERENCIA")</f>
        <v>SIN DIFERENCIA</v>
      </c>
    </row>
    <row r="307" spans="1:13" ht="15" hidden="1" customHeight="1" x14ac:dyDescent="0.25">
      <c r="A307" s="144" t="s">
        <v>641</v>
      </c>
      <c r="B307" s="87" t="s">
        <v>642</v>
      </c>
      <c r="C307" s="88">
        <v>0</v>
      </c>
      <c r="D307" s="89" t="s">
        <v>6</v>
      </c>
      <c r="E307" s="90" t="str">
        <f>VLOOKUP(STOCKSANLUIS[[#This Row],[CODIGO]],FAMILIAS[],4,FALSE)</f>
        <v>FULL GAUGE</v>
      </c>
      <c r="F307" s="90">
        <v>1</v>
      </c>
      <c r="G307" s="90"/>
      <c r="H307" s="90">
        <f>SUMIF(INGRESO_MERCADERIA[CODIGO],STOCKSANLUIS[[#This Row],[CODIGO]],INGRESO_MERCADERIA[INGRESO])</f>
        <v>0</v>
      </c>
      <c r="I307" s="90">
        <f>SUMIF(SALIDA[CODIGO],STOCKSANLUIS[[#This Row],[CODIGO]],SALIDA[CANTIDAD])</f>
        <v>0</v>
      </c>
      <c r="J307" s="90">
        <f>STOCKSANLUIS[[#This Row],[STOCK ALM1]]-STOCKSANLUIS[[#This Row],[SALIDA]]</f>
        <v>0</v>
      </c>
      <c r="K307" s="90" t="str">
        <f>VLOOKUP(STOCKSANLUIS[[#This Row],[CODIGO]],CLASIFICACION[],6,FALSE)</f>
        <v>C</v>
      </c>
      <c r="L307" s="90">
        <f>IFERROR(VLOOKUP(STOCKSANLUIS[[#This Row],[CODIGO]],STOCK_STARSOFT[],3,FALSE),0)</f>
        <v>0</v>
      </c>
      <c r="M307" s="90" t="str">
        <f>IF(STOCKSANLUIS[[#This Row],[STOCK ACTUAL]]=STOCKSANLUIS[[#This Row],[STOCK_STARSOFT]],"SIN DIFERENCIA","DIFERENCIA")</f>
        <v>SIN DIFERENCIA</v>
      </c>
    </row>
    <row r="308" spans="1:13" ht="15" hidden="1" customHeight="1" x14ac:dyDescent="0.25">
      <c r="A308" s="144" t="s">
        <v>643</v>
      </c>
      <c r="B308" s="87" t="s">
        <v>644</v>
      </c>
      <c r="C308" s="88">
        <v>0</v>
      </c>
      <c r="D308" s="89" t="s">
        <v>6</v>
      </c>
      <c r="E308" s="90" t="str">
        <f>VLOOKUP(STOCKSANLUIS[[#This Row],[CODIGO]],FAMILIAS[],4,FALSE)</f>
        <v>DANFOSS</v>
      </c>
      <c r="F308" s="90">
        <v>1</v>
      </c>
      <c r="G308" s="90"/>
      <c r="H308" s="90">
        <f>SUMIF(INGRESO_MERCADERIA[CODIGO],STOCKSANLUIS[[#This Row],[CODIGO]],INGRESO_MERCADERIA[INGRESO])</f>
        <v>0</v>
      </c>
      <c r="I308" s="90">
        <f>SUMIF(SALIDA[CODIGO],STOCKSANLUIS[[#This Row],[CODIGO]],SALIDA[CANTIDAD])</f>
        <v>0</v>
      </c>
      <c r="J308" s="90">
        <f>STOCKSANLUIS[[#This Row],[STOCK ALM1]]-STOCKSANLUIS[[#This Row],[SALIDA]]</f>
        <v>0</v>
      </c>
      <c r="K308" s="90" t="str">
        <f>VLOOKUP(STOCKSANLUIS[[#This Row],[CODIGO]],CLASIFICACION[],6,FALSE)</f>
        <v>C</v>
      </c>
      <c r="L308" s="90">
        <f>IFERROR(VLOOKUP(STOCKSANLUIS[[#This Row],[CODIGO]],STOCK_STARSOFT[],3,FALSE),0)</f>
        <v>0</v>
      </c>
      <c r="M308" s="90" t="str">
        <f>IF(STOCKSANLUIS[[#This Row],[STOCK ACTUAL]]=STOCKSANLUIS[[#This Row],[STOCK_STARSOFT]],"SIN DIFERENCIA","DIFERENCIA")</f>
        <v>SIN DIFERENCIA</v>
      </c>
    </row>
    <row r="309" spans="1:13" ht="15" hidden="1" customHeight="1" x14ac:dyDescent="0.25">
      <c r="A309" s="144" t="s">
        <v>645</v>
      </c>
      <c r="B309" s="87" t="s">
        <v>646</v>
      </c>
      <c r="C309" s="88">
        <v>0</v>
      </c>
      <c r="D309" s="89" t="s">
        <v>6</v>
      </c>
      <c r="E309" s="90" t="str">
        <f>VLOOKUP(STOCKSANLUIS[[#This Row],[CODIGO]],FAMILIAS[],4,FALSE)</f>
        <v>DUPONT</v>
      </c>
      <c r="F309" s="90">
        <v>1</v>
      </c>
      <c r="G309" s="90"/>
      <c r="H309" s="90">
        <f>SUMIF(INGRESO_MERCADERIA[CODIGO],STOCKSANLUIS[[#This Row],[CODIGO]],INGRESO_MERCADERIA[INGRESO])</f>
        <v>0</v>
      </c>
      <c r="I309" s="90">
        <f>SUMIF(SALIDA[CODIGO],STOCKSANLUIS[[#This Row],[CODIGO]],SALIDA[CANTIDAD])</f>
        <v>0</v>
      </c>
      <c r="J309" s="90">
        <f>STOCKSANLUIS[[#This Row],[STOCK ALM1]]-STOCKSANLUIS[[#This Row],[SALIDA]]</f>
        <v>0</v>
      </c>
      <c r="K309" s="90" t="str">
        <f>VLOOKUP(STOCKSANLUIS[[#This Row],[CODIGO]],CLASIFICACION[],6,FALSE)</f>
        <v>C</v>
      </c>
      <c r="L309" s="90">
        <f>IFERROR(VLOOKUP(STOCKSANLUIS[[#This Row],[CODIGO]],STOCK_STARSOFT[],3,FALSE),0)</f>
        <v>0</v>
      </c>
      <c r="M309" s="90" t="str">
        <f>IF(STOCKSANLUIS[[#This Row],[STOCK ACTUAL]]=STOCKSANLUIS[[#This Row],[STOCK_STARSOFT]],"SIN DIFERENCIA","DIFERENCIA")</f>
        <v>SIN DIFERENCIA</v>
      </c>
    </row>
    <row r="310" spans="1:13" ht="15" hidden="1" customHeight="1" x14ac:dyDescent="0.25">
      <c r="A310" s="144" t="s">
        <v>647</v>
      </c>
      <c r="B310" s="87" t="s">
        <v>648</v>
      </c>
      <c r="C310" s="88">
        <v>0</v>
      </c>
      <c r="D310" s="89" t="s">
        <v>6</v>
      </c>
      <c r="E310" s="90" t="str">
        <f>VLOOKUP(STOCKSANLUIS[[#This Row],[CODIGO]],FAMILIAS[],4,FALSE)</f>
        <v>VARIOS</v>
      </c>
      <c r="F310" s="90">
        <v>1</v>
      </c>
      <c r="G310" s="90"/>
      <c r="H310" s="90">
        <f>SUMIF(INGRESO_MERCADERIA[CODIGO],STOCKSANLUIS[[#This Row],[CODIGO]],INGRESO_MERCADERIA[INGRESO])</f>
        <v>0</v>
      </c>
      <c r="I310" s="90">
        <f>SUMIF(SALIDA[CODIGO],STOCKSANLUIS[[#This Row],[CODIGO]],SALIDA[CANTIDAD])</f>
        <v>0</v>
      </c>
      <c r="J310" s="90">
        <f>STOCKSANLUIS[[#This Row],[STOCK ALM1]]-STOCKSANLUIS[[#This Row],[SALIDA]]</f>
        <v>0</v>
      </c>
      <c r="K310" s="90" t="str">
        <f>VLOOKUP(STOCKSANLUIS[[#This Row],[CODIGO]],CLASIFICACION[],6,FALSE)</f>
        <v>C</v>
      </c>
      <c r="L310" s="90">
        <f>IFERROR(VLOOKUP(STOCKSANLUIS[[#This Row],[CODIGO]],STOCK_STARSOFT[],3,FALSE),0)</f>
        <v>0</v>
      </c>
      <c r="M310" s="90" t="str">
        <f>IF(STOCKSANLUIS[[#This Row],[STOCK ACTUAL]]=STOCKSANLUIS[[#This Row],[STOCK_STARSOFT]],"SIN DIFERENCIA","DIFERENCIA")</f>
        <v>SIN DIFERENCIA</v>
      </c>
    </row>
    <row r="311" spans="1:13" ht="15" hidden="1" customHeight="1" x14ac:dyDescent="0.25">
      <c r="A311" s="144" t="s">
        <v>3212</v>
      </c>
      <c r="B311" s="87" t="s">
        <v>3213</v>
      </c>
      <c r="C311" s="88">
        <v>1</v>
      </c>
      <c r="D311" s="89" t="s">
        <v>6</v>
      </c>
      <c r="E311" s="90" t="str">
        <f>VLOOKUP(STOCKSANLUIS[[#This Row],[CODIGO]],FAMILIAS[],4,FALSE)</f>
        <v>DANFOSS</v>
      </c>
      <c r="F311" s="90">
        <v>1</v>
      </c>
      <c r="G311" s="90" t="s">
        <v>19526</v>
      </c>
      <c r="H311" s="90">
        <f>SUMIF(INGRESO_MERCADERIA[CODIGO],STOCKSANLUIS[[#This Row],[CODIGO]],INGRESO_MERCADERIA[INGRESO])</f>
        <v>1</v>
      </c>
      <c r="I311" s="90">
        <f>SUMIF(SALIDA[CODIGO],STOCKSANLUIS[[#This Row],[CODIGO]],SALIDA[CANTIDAD])</f>
        <v>1</v>
      </c>
      <c r="J311" s="90">
        <f>STOCKSANLUIS[[#This Row],[STOCK ALM1]]-STOCKSANLUIS[[#This Row],[SALIDA]]</f>
        <v>0</v>
      </c>
      <c r="K311" s="90" t="str">
        <f>VLOOKUP(STOCKSANLUIS[[#This Row],[CODIGO]],CLASIFICACION[],6,FALSE)</f>
        <v>C</v>
      </c>
      <c r="L311" s="90">
        <f>IFERROR(VLOOKUP(STOCKSANLUIS[[#This Row],[CODIGO]],STOCK_STARSOFT[],3,FALSE),0)</f>
        <v>0</v>
      </c>
      <c r="M311" s="90" t="str">
        <f>IF(STOCKSANLUIS[[#This Row],[STOCK ACTUAL]]=STOCKSANLUIS[[#This Row],[STOCK_STARSOFT]],"SIN DIFERENCIA","DIFERENCIA")</f>
        <v>SIN DIFERENCIA</v>
      </c>
    </row>
    <row r="312" spans="1:13" ht="15" hidden="1" customHeight="1" x14ac:dyDescent="0.25">
      <c r="A312" s="144" t="s">
        <v>651</v>
      </c>
      <c r="B312" s="87" t="s">
        <v>652</v>
      </c>
      <c r="C312" s="88">
        <v>0</v>
      </c>
      <c r="D312" s="89" t="s">
        <v>6</v>
      </c>
      <c r="E312" s="90" t="str">
        <f>VLOOKUP(STOCKSANLUIS[[#This Row],[CODIGO]],FAMILIAS[],4,FALSE)</f>
        <v>MIPAL</v>
      </c>
      <c r="F312" s="90">
        <v>1</v>
      </c>
      <c r="G312" s="90"/>
      <c r="H312" s="90">
        <f>SUMIF(INGRESO_MERCADERIA[CODIGO],STOCKSANLUIS[[#This Row],[CODIGO]],INGRESO_MERCADERIA[INGRESO])</f>
        <v>0</v>
      </c>
      <c r="I312" s="90">
        <f>SUMIF(SALIDA[CODIGO],STOCKSANLUIS[[#This Row],[CODIGO]],SALIDA[CANTIDAD])</f>
        <v>0</v>
      </c>
      <c r="J312" s="90">
        <f>STOCKSANLUIS[[#This Row],[STOCK ALM1]]-STOCKSANLUIS[[#This Row],[SALIDA]]</f>
        <v>0</v>
      </c>
      <c r="K312" s="90" t="str">
        <f>VLOOKUP(STOCKSANLUIS[[#This Row],[CODIGO]],CLASIFICACION[],6,FALSE)</f>
        <v>C</v>
      </c>
      <c r="L312" s="90">
        <f>IFERROR(VLOOKUP(STOCKSANLUIS[[#This Row],[CODIGO]],STOCK_STARSOFT[],3,FALSE),0)</f>
        <v>0</v>
      </c>
      <c r="M312" s="90" t="str">
        <f>IF(STOCKSANLUIS[[#This Row],[STOCK ACTUAL]]=STOCKSANLUIS[[#This Row],[STOCK_STARSOFT]],"SIN DIFERENCIA","DIFERENCIA")</f>
        <v>SIN DIFERENCIA</v>
      </c>
    </row>
    <row r="313" spans="1:13" ht="15" hidden="1" customHeight="1" x14ac:dyDescent="0.25">
      <c r="A313" s="144" t="s">
        <v>653</v>
      </c>
      <c r="B313" s="87" t="s">
        <v>654</v>
      </c>
      <c r="C313" s="88">
        <v>2</v>
      </c>
      <c r="D313" s="89" t="s">
        <v>6</v>
      </c>
      <c r="E313" s="90" t="str">
        <f>VLOOKUP(STOCKSANLUIS[[#This Row],[CODIGO]],FAMILIAS[],4,FALSE)</f>
        <v>DANFOSS</v>
      </c>
      <c r="F313" s="90">
        <v>1</v>
      </c>
      <c r="G313" s="90" t="s">
        <v>19524</v>
      </c>
      <c r="H313" s="90">
        <f>SUMIF(INGRESO_MERCADERIA[CODIGO],STOCKSANLUIS[[#This Row],[CODIGO]],INGRESO_MERCADERIA[INGRESO])</f>
        <v>28</v>
      </c>
      <c r="I313" s="90">
        <f>SUMIF(SALIDA[CODIGO],STOCKSANLUIS[[#This Row],[CODIGO]],SALIDA[CANTIDAD])</f>
        <v>20</v>
      </c>
      <c r="J313" s="90">
        <f>STOCKSANLUIS[[#This Row],[STOCK ALM1]]-STOCKSANLUIS[[#This Row],[SALIDA]]</f>
        <v>8</v>
      </c>
      <c r="K313" s="90" t="str">
        <f>VLOOKUP(STOCKSANLUIS[[#This Row],[CODIGO]],CLASIFICACION[],6,FALSE)</f>
        <v>C</v>
      </c>
      <c r="L313" s="90">
        <f>IFERROR(VLOOKUP(STOCKSANLUIS[[#This Row],[CODIGO]],STOCK_STARSOFT[],3,FALSE),0)</f>
        <v>8</v>
      </c>
      <c r="M313" s="90" t="str">
        <f>IF(STOCKSANLUIS[[#This Row],[STOCK ACTUAL]]=STOCKSANLUIS[[#This Row],[STOCK_STARSOFT]],"SIN DIFERENCIA","DIFERENCIA")</f>
        <v>SIN DIFERENCIA</v>
      </c>
    </row>
    <row r="314" spans="1:13" ht="15" hidden="1" customHeight="1" x14ac:dyDescent="0.25">
      <c r="A314" s="144" t="s">
        <v>195</v>
      </c>
      <c r="B314" s="87" t="s">
        <v>196</v>
      </c>
      <c r="C314" s="88">
        <v>0</v>
      </c>
      <c r="D314" s="89" t="s">
        <v>6</v>
      </c>
      <c r="E314" s="90" t="str">
        <f>VLOOKUP(STOCKSANLUIS[[#This Row],[CODIGO]],FAMILIAS[],4,FALSE)</f>
        <v>DANFOSS</v>
      </c>
      <c r="F314" s="90">
        <v>1</v>
      </c>
      <c r="G314" s="90" t="s">
        <v>19524</v>
      </c>
      <c r="H314" s="90">
        <f>SUMIF(INGRESO_MERCADERIA[CODIGO],STOCKSANLUIS[[#This Row],[CODIGO]],INGRESO_MERCADERIA[INGRESO])</f>
        <v>7</v>
      </c>
      <c r="I314" s="90">
        <f>SUMIF(SALIDA[CODIGO],STOCKSANLUIS[[#This Row],[CODIGO]],SALIDA[CANTIDAD])</f>
        <v>7</v>
      </c>
      <c r="J314" s="90">
        <f>STOCKSANLUIS[[#This Row],[STOCK ALM1]]-STOCKSANLUIS[[#This Row],[SALIDA]]</f>
        <v>0</v>
      </c>
      <c r="K314" s="90" t="str">
        <f>VLOOKUP(STOCKSANLUIS[[#This Row],[CODIGO]],CLASIFICACION[],6,FALSE)</f>
        <v>C</v>
      </c>
      <c r="L314" s="90">
        <f>IFERROR(VLOOKUP(STOCKSANLUIS[[#This Row],[CODIGO]],STOCK_STARSOFT[],3,FALSE),0)</f>
        <v>0</v>
      </c>
      <c r="M314" s="90" t="str">
        <f>IF(STOCKSANLUIS[[#This Row],[STOCK ACTUAL]]=STOCKSANLUIS[[#This Row],[STOCK_STARSOFT]],"SIN DIFERENCIA","DIFERENCIA")</f>
        <v>SIN DIFERENCIA</v>
      </c>
    </row>
    <row r="315" spans="1:13" ht="15" hidden="1" customHeight="1" x14ac:dyDescent="0.25">
      <c r="A315" s="144" t="s">
        <v>227</v>
      </c>
      <c r="B315" s="87" t="s">
        <v>228</v>
      </c>
      <c r="C315" s="88">
        <v>0</v>
      </c>
      <c r="D315" s="89" t="s">
        <v>6</v>
      </c>
      <c r="E315" s="90" t="str">
        <f>VLOOKUP(STOCKSANLUIS[[#This Row],[CODIGO]],FAMILIAS[],4,FALSE)</f>
        <v>DANFOSS</v>
      </c>
      <c r="F315" s="90">
        <v>1</v>
      </c>
      <c r="G315" s="90" t="s">
        <v>19524</v>
      </c>
      <c r="H315" s="90">
        <f>SUMIF(INGRESO_MERCADERIA[CODIGO],STOCKSANLUIS[[#This Row],[CODIGO]],INGRESO_MERCADERIA[INGRESO])</f>
        <v>5</v>
      </c>
      <c r="I315" s="90">
        <f>SUMIF(SALIDA[CODIGO],STOCKSANLUIS[[#This Row],[CODIGO]],SALIDA[CANTIDAD])</f>
        <v>1</v>
      </c>
      <c r="J315" s="90">
        <f>STOCKSANLUIS[[#This Row],[STOCK ALM1]]-STOCKSANLUIS[[#This Row],[SALIDA]]</f>
        <v>4</v>
      </c>
      <c r="K315" s="90" t="str">
        <f>VLOOKUP(STOCKSANLUIS[[#This Row],[CODIGO]],CLASIFICACION[],6,FALSE)</f>
        <v>C</v>
      </c>
      <c r="L315" s="90">
        <f>IFERROR(VLOOKUP(STOCKSANLUIS[[#This Row],[CODIGO]],STOCK_STARSOFT[],3,FALSE),0)</f>
        <v>4</v>
      </c>
      <c r="M315" s="90" t="str">
        <f>IF(STOCKSANLUIS[[#This Row],[STOCK ACTUAL]]=STOCKSANLUIS[[#This Row],[STOCK_STARSOFT]],"SIN DIFERENCIA","DIFERENCIA")</f>
        <v>SIN DIFERENCIA</v>
      </c>
    </row>
    <row r="316" spans="1:13" ht="15" hidden="1" customHeight="1" x14ac:dyDescent="0.25">
      <c r="A316" s="144" t="s">
        <v>659</v>
      </c>
      <c r="B316" s="87" t="s">
        <v>660</v>
      </c>
      <c r="C316" s="88">
        <v>0</v>
      </c>
      <c r="D316" s="89" t="s">
        <v>6</v>
      </c>
      <c r="E316" s="90" t="str">
        <f>VLOOKUP(STOCKSANLUIS[[#This Row],[CODIGO]],FAMILIAS[],4,FALSE)</f>
        <v>ARTICCO</v>
      </c>
      <c r="F316" s="90">
        <v>1</v>
      </c>
      <c r="G316" s="90"/>
      <c r="H316" s="90">
        <f>SUMIF(INGRESO_MERCADERIA[CODIGO],STOCKSANLUIS[[#This Row],[CODIGO]],INGRESO_MERCADERIA[INGRESO])</f>
        <v>0</v>
      </c>
      <c r="I316" s="90">
        <f>SUMIF(SALIDA[CODIGO],STOCKSANLUIS[[#This Row],[CODIGO]],SALIDA[CANTIDAD])</f>
        <v>0</v>
      </c>
      <c r="J316" s="90">
        <f>STOCKSANLUIS[[#This Row],[STOCK ALM1]]-STOCKSANLUIS[[#This Row],[SALIDA]]</f>
        <v>0</v>
      </c>
      <c r="K316" s="90" t="str">
        <f>VLOOKUP(STOCKSANLUIS[[#This Row],[CODIGO]],CLASIFICACION[],6,FALSE)</f>
        <v>C</v>
      </c>
      <c r="L316" s="90">
        <f>IFERROR(VLOOKUP(STOCKSANLUIS[[#This Row],[CODIGO]],STOCK_STARSOFT[],3,FALSE),0)</f>
        <v>0</v>
      </c>
      <c r="M316" s="90" t="str">
        <f>IF(STOCKSANLUIS[[#This Row],[STOCK ACTUAL]]=STOCKSANLUIS[[#This Row],[STOCK_STARSOFT]],"SIN DIFERENCIA","DIFERENCIA")</f>
        <v>SIN DIFERENCIA</v>
      </c>
    </row>
    <row r="317" spans="1:13" ht="15" hidden="1" customHeight="1" x14ac:dyDescent="0.25">
      <c r="A317" s="144" t="s">
        <v>661</v>
      </c>
      <c r="B317" s="87" t="s">
        <v>662</v>
      </c>
      <c r="C317" s="88">
        <v>0</v>
      </c>
      <c r="D317" s="89" t="s">
        <v>6</v>
      </c>
      <c r="E317" s="90" t="str">
        <f>VLOOKUP(STOCKSANLUIS[[#This Row],[CODIGO]],FAMILIAS[],4,FALSE)</f>
        <v>ARTICCO</v>
      </c>
      <c r="F317" s="90">
        <v>1</v>
      </c>
      <c r="G317" s="90"/>
      <c r="H317" s="90">
        <f>SUMIF(INGRESO_MERCADERIA[CODIGO],STOCKSANLUIS[[#This Row],[CODIGO]],INGRESO_MERCADERIA[INGRESO])</f>
        <v>0</v>
      </c>
      <c r="I317" s="90">
        <f>SUMIF(SALIDA[CODIGO],STOCKSANLUIS[[#This Row],[CODIGO]],SALIDA[CANTIDAD])</f>
        <v>0</v>
      </c>
      <c r="J317" s="90">
        <f>STOCKSANLUIS[[#This Row],[STOCK ALM1]]-STOCKSANLUIS[[#This Row],[SALIDA]]</f>
        <v>0</v>
      </c>
      <c r="K317" s="90" t="str">
        <f>VLOOKUP(STOCKSANLUIS[[#This Row],[CODIGO]],CLASIFICACION[],6,FALSE)</f>
        <v>C</v>
      </c>
      <c r="L317" s="90">
        <f>IFERROR(VLOOKUP(STOCKSANLUIS[[#This Row],[CODIGO]],STOCK_STARSOFT[],3,FALSE),0)</f>
        <v>0</v>
      </c>
      <c r="M317" s="90" t="str">
        <f>IF(STOCKSANLUIS[[#This Row],[STOCK ACTUAL]]=STOCKSANLUIS[[#This Row],[STOCK_STARSOFT]],"SIN DIFERENCIA","DIFERENCIA")</f>
        <v>SIN DIFERENCIA</v>
      </c>
    </row>
    <row r="318" spans="1:13" ht="15" hidden="1" customHeight="1" x14ac:dyDescent="0.25">
      <c r="A318" s="144" t="s">
        <v>663</v>
      </c>
      <c r="B318" s="87" t="s">
        <v>664</v>
      </c>
      <c r="C318" s="88">
        <v>0</v>
      </c>
      <c r="D318" s="89" t="s">
        <v>6</v>
      </c>
      <c r="E318" s="90" t="str">
        <f>VLOOKUP(STOCKSANLUIS[[#This Row],[CODIGO]],FAMILIAS[],4,FALSE)</f>
        <v>ARTICCO</v>
      </c>
      <c r="F318" s="90">
        <v>1</v>
      </c>
      <c r="G318" s="90"/>
      <c r="H318" s="90">
        <f>SUMIF(INGRESO_MERCADERIA[CODIGO],STOCKSANLUIS[[#This Row],[CODIGO]],INGRESO_MERCADERIA[INGRESO])</f>
        <v>0</v>
      </c>
      <c r="I318" s="90">
        <f>SUMIF(SALIDA[CODIGO],STOCKSANLUIS[[#This Row],[CODIGO]],SALIDA[CANTIDAD])</f>
        <v>0</v>
      </c>
      <c r="J318" s="90">
        <f>STOCKSANLUIS[[#This Row],[STOCK ALM1]]-STOCKSANLUIS[[#This Row],[SALIDA]]</f>
        <v>0</v>
      </c>
      <c r="K318" s="90" t="str">
        <f>VLOOKUP(STOCKSANLUIS[[#This Row],[CODIGO]],CLASIFICACION[],6,FALSE)</f>
        <v>C</v>
      </c>
      <c r="L318" s="90">
        <f>IFERROR(VLOOKUP(STOCKSANLUIS[[#This Row],[CODIGO]],STOCK_STARSOFT[],3,FALSE),0)</f>
        <v>0</v>
      </c>
      <c r="M318" s="90" t="str">
        <f>IF(STOCKSANLUIS[[#This Row],[STOCK ACTUAL]]=STOCKSANLUIS[[#This Row],[STOCK_STARSOFT]],"SIN DIFERENCIA","DIFERENCIA")</f>
        <v>SIN DIFERENCIA</v>
      </c>
    </row>
    <row r="319" spans="1:13" ht="15" hidden="1" customHeight="1" x14ac:dyDescent="0.25">
      <c r="A319" s="144" t="s">
        <v>665</v>
      </c>
      <c r="B319" s="87" t="s">
        <v>666</v>
      </c>
      <c r="C319" s="88">
        <v>0</v>
      </c>
      <c r="D319" s="89" t="s">
        <v>6</v>
      </c>
      <c r="E319" s="90" t="str">
        <f>VLOOKUP(STOCKSANLUIS[[#This Row],[CODIGO]],FAMILIAS[],4,FALSE)</f>
        <v>ARTICCO</v>
      </c>
      <c r="F319" s="90">
        <v>1</v>
      </c>
      <c r="G319" s="90"/>
      <c r="H319" s="90">
        <f>SUMIF(INGRESO_MERCADERIA[CODIGO],STOCKSANLUIS[[#This Row],[CODIGO]],INGRESO_MERCADERIA[INGRESO])</f>
        <v>0</v>
      </c>
      <c r="I319" s="90">
        <f>SUMIF(SALIDA[CODIGO],STOCKSANLUIS[[#This Row],[CODIGO]],SALIDA[CANTIDAD])</f>
        <v>0</v>
      </c>
      <c r="J319" s="90">
        <f>STOCKSANLUIS[[#This Row],[STOCK ALM1]]-STOCKSANLUIS[[#This Row],[SALIDA]]</f>
        <v>0</v>
      </c>
      <c r="K319" s="90" t="str">
        <f>VLOOKUP(STOCKSANLUIS[[#This Row],[CODIGO]],CLASIFICACION[],6,FALSE)</f>
        <v>C</v>
      </c>
      <c r="L319" s="90">
        <f>IFERROR(VLOOKUP(STOCKSANLUIS[[#This Row],[CODIGO]],STOCK_STARSOFT[],3,FALSE),0)</f>
        <v>0</v>
      </c>
      <c r="M319" s="90" t="str">
        <f>IF(STOCKSANLUIS[[#This Row],[STOCK ACTUAL]]=STOCKSANLUIS[[#This Row],[STOCK_STARSOFT]],"SIN DIFERENCIA","DIFERENCIA")</f>
        <v>SIN DIFERENCIA</v>
      </c>
    </row>
    <row r="320" spans="1:13" ht="15" hidden="1" customHeight="1" x14ac:dyDescent="0.25">
      <c r="A320" s="144" t="s">
        <v>667</v>
      </c>
      <c r="B320" s="87" t="s">
        <v>668</v>
      </c>
      <c r="C320" s="88">
        <v>0</v>
      </c>
      <c r="D320" s="89" t="s">
        <v>6</v>
      </c>
      <c r="E320" s="90" t="str">
        <f>VLOOKUP(STOCKSANLUIS[[#This Row],[CODIGO]],FAMILIAS[],4,FALSE)</f>
        <v>ARTICCO</v>
      </c>
      <c r="F320" s="90">
        <v>1</v>
      </c>
      <c r="G320" s="90"/>
      <c r="H320" s="90">
        <f>SUMIF(INGRESO_MERCADERIA[CODIGO],STOCKSANLUIS[[#This Row],[CODIGO]],INGRESO_MERCADERIA[INGRESO])</f>
        <v>0</v>
      </c>
      <c r="I320" s="90">
        <f>SUMIF(SALIDA[CODIGO],STOCKSANLUIS[[#This Row],[CODIGO]],SALIDA[CANTIDAD])</f>
        <v>0</v>
      </c>
      <c r="J320" s="90">
        <f>STOCKSANLUIS[[#This Row],[STOCK ALM1]]-STOCKSANLUIS[[#This Row],[SALIDA]]</f>
        <v>0</v>
      </c>
      <c r="K320" s="90" t="str">
        <f>VLOOKUP(STOCKSANLUIS[[#This Row],[CODIGO]],CLASIFICACION[],6,FALSE)</f>
        <v>C</v>
      </c>
      <c r="L320" s="90">
        <f>IFERROR(VLOOKUP(STOCKSANLUIS[[#This Row],[CODIGO]],STOCK_STARSOFT[],3,FALSE),0)</f>
        <v>0</v>
      </c>
      <c r="M320" s="90" t="str">
        <f>IF(STOCKSANLUIS[[#This Row],[STOCK ACTUAL]]=STOCKSANLUIS[[#This Row],[STOCK_STARSOFT]],"SIN DIFERENCIA","DIFERENCIA")</f>
        <v>SIN DIFERENCIA</v>
      </c>
    </row>
    <row r="321" spans="1:13" ht="15" hidden="1" customHeight="1" x14ac:dyDescent="0.25">
      <c r="A321" s="144" t="s">
        <v>669</v>
      </c>
      <c r="B321" s="87" t="s">
        <v>670</v>
      </c>
      <c r="C321" s="88">
        <v>0</v>
      </c>
      <c r="D321" s="89" t="s">
        <v>6</v>
      </c>
      <c r="E321" s="90" t="str">
        <f>VLOOKUP(STOCKSANLUIS[[#This Row],[CODIGO]],FAMILIAS[],4,FALSE)</f>
        <v>ARTICCO</v>
      </c>
      <c r="F321" s="90">
        <v>1</v>
      </c>
      <c r="G321" s="90"/>
      <c r="H321" s="90">
        <f>SUMIF(INGRESO_MERCADERIA[CODIGO],STOCKSANLUIS[[#This Row],[CODIGO]],INGRESO_MERCADERIA[INGRESO])</f>
        <v>0</v>
      </c>
      <c r="I321" s="90">
        <f>SUMIF(SALIDA[CODIGO],STOCKSANLUIS[[#This Row],[CODIGO]],SALIDA[CANTIDAD])</f>
        <v>0</v>
      </c>
      <c r="J321" s="90">
        <f>STOCKSANLUIS[[#This Row],[STOCK ALM1]]-STOCKSANLUIS[[#This Row],[SALIDA]]</f>
        <v>0</v>
      </c>
      <c r="K321" s="90" t="str">
        <f>VLOOKUP(STOCKSANLUIS[[#This Row],[CODIGO]],CLASIFICACION[],6,FALSE)</f>
        <v>C</v>
      </c>
      <c r="L321" s="90">
        <f>IFERROR(VLOOKUP(STOCKSANLUIS[[#This Row],[CODIGO]],STOCK_STARSOFT[],3,FALSE),0)</f>
        <v>0</v>
      </c>
      <c r="M321" s="90" t="str">
        <f>IF(STOCKSANLUIS[[#This Row],[STOCK ACTUAL]]=STOCKSANLUIS[[#This Row],[STOCK_STARSOFT]],"SIN DIFERENCIA","DIFERENCIA")</f>
        <v>SIN DIFERENCIA</v>
      </c>
    </row>
    <row r="322" spans="1:13" ht="15" hidden="1" customHeight="1" x14ac:dyDescent="0.25">
      <c r="A322" s="144" t="s">
        <v>671</v>
      </c>
      <c r="B322" s="87" t="s">
        <v>672</v>
      </c>
      <c r="C322" s="88">
        <v>0</v>
      </c>
      <c r="D322" s="89" t="s">
        <v>6</v>
      </c>
      <c r="E322" s="90" t="str">
        <f>VLOOKUP(STOCKSANLUIS[[#This Row],[CODIGO]],FAMILIAS[],4,FALSE)</f>
        <v>ARTICCO</v>
      </c>
      <c r="F322" s="90">
        <v>1</v>
      </c>
      <c r="G322" s="90"/>
      <c r="H322" s="90">
        <f>SUMIF(INGRESO_MERCADERIA[CODIGO],STOCKSANLUIS[[#This Row],[CODIGO]],INGRESO_MERCADERIA[INGRESO])</f>
        <v>0</v>
      </c>
      <c r="I322" s="90">
        <f>SUMIF(SALIDA[CODIGO],STOCKSANLUIS[[#This Row],[CODIGO]],SALIDA[CANTIDAD])</f>
        <v>0</v>
      </c>
      <c r="J322" s="90">
        <f>STOCKSANLUIS[[#This Row],[STOCK ALM1]]-STOCKSANLUIS[[#This Row],[SALIDA]]</f>
        <v>0</v>
      </c>
      <c r="K322" s="90" t="str">
        <f>VLOOKUP(STOCKSANLUIS[[#This Row],[CODIGO]],CLASIFICACION[],6,FALSE)</f>
        <v>C</v>
      </c>
      <c r="L322" s="90">
        <f>IFERROR(VLOOKUP(STOCKSANLUIS[[#This Row],[CODIGO]],STOCK_STARSOFT[],3,FALSE),0)</f>
        <v>0</v>
      </c>
      <c r="M322" s="90" t="str">
        <f>IF(STOCKSANLUIS[[#This Row],[STOCK ACTUAL]]=STOCKSANLUIS[[#This Row],[STOCK_STARSOFT]],"SIN DIFERENCIA","DIFERENCIA")</f>
        <v>SIN DIFERENCIA</v>
      </c>
    </row>
    <row r="323" spans="1:13" ht="15" hidden="1" customHeight="1" x14ac:dyDescent="0.25">
      <c r="A323" s="144" t="s">
        <v>2262</v>
      </c>
      <c r="B323" s="87" t="s">
        <v>2263</v>
      </c>
      <c r="C323" s="88">
        <v>0</v>
      </c>
      <c r="D323" s="89" t="s">
        <v>6</v>
      </c>
      <c r="E323" s="90" t="str">
        <f>VLOOKUP(STOCKSANLUIS[[#This Row],[CODIGO]],FAMILIAS[],4,FALSE)</f>
        <v>CAFF</v>
      </c>
      <c r="F323" s="90">
        <v>1</v>
      </c>
      <c r="G323" s="90" t="s">
        <v>19524</v>
      </c>
      <c r="H323" s="90">
        <f>SUMIF(INGRESO_MERCADERIA[CODIGO],STOCKSANLUIS[[#This Row],[CODIGO]],INGRESO_MERCADERIA[INGRESO])</f>
        <v>6</v>
      </c>
      <c r="I323" s="90">
        <f>SUMIF(SALIDA[CODIGO],STOCKSANLUIS[[#This Row],[CODIGO]],SALIDA[CANTIDAD])</f>
        <v>1</v>
      </c>
      <c r="J323" s="90">
        <f>STOCKSANLUIS[[#This Row],[STOCK ALM1]]-STOCKSANLUIS[[#This Row],[SALIDA]]</f>
        <v>5</v>
      </c>
      <c r="K323" s="90" t="str">
        <f>VLOOKUP(STOCKSANLUIS[[#This Row],[CODIGO]],CLASIFICACION[],6,FALSE)</f>
        <v>C</v>
      </c>
      <c r="L323" s="90">
        <f>IFERROR(VLOOKUP(STOCKSANLUIS[[#This Row],[CODIGO]],STOCK_STARSOFT[],3,FALSE),0)</f>
        <v>5</v>
      </c>
      <c r="M323" s="90" t="str">
        <f>IF(STOCKSANLUIS[[#This Row],[STOCK ACTUAL]]=STOCKSANLUIS[[#This Row],[STOCK_STARSOFT]],"SIN DIFERENCIA","DIFERENCIA")</f>
        <v>SIN DIFERENCIA</v>
      </c>
    </row>
    <row r="324" spans="1:13" ht="15" hidden="1" customHeight="1" x14ac:dyDescent="0.25">
      <c r="A324" s="144" t="s">
        <v>675</v>
      </c>
      <c r="B324" s="87" t="s">
        <v>676</v>
      </c>
      <c r="C324" s="88">
        <v>0</v>
      </c>
      <c r="D324" s="89" t="s">
        <v>6</v>
      </c>
      <c r="E324" s="90" t="str">
        <f>VLOOKUP(STOCKSANLUIS[[#This Row],[CODIGO]],FAMILIAS[],4,FALSE)</f>
        <v>ARTICCO</v>
      </c>
      <c r="F324" s="90">
        <v>1</v>
      </c>
      <c r="G324" s="90"/>
      <c r="H324" s="90">
        <f>SUMIF(INGRESO_MERCADERIA[CODIGO],STOCKSANLUIS[[#This Row],[CODIGO]],INGRESO_MERCADERIA[INGRESO])</f>
        <v>0</v>
      </c>
      <c r="I324" s="90">
        <f>SUMIF(SALIDA[CODIGO],STOCKSANLUIS[[#This Row],[CODIGO]],SALIDA[CANTIDAD])</f>
        <v>0</v>
      </c>
      <c r="J324" s="90">
        <f>STOCKSANLUIS[[#This Row],[STOCK ALM1]]-STOCKSANLUIS[[#This Row],[SALIDA]]</f>
        <v>0</v>
      </c>
      <c r="K324" s="90" t="str">
        <f>VLOOKUP(STOCKSANLUIS[[#This Row],[CODIGO]],CLASIFICACION[],6,FALSE)</f>
        <v>C</v>
      </c>
      <c r="L324" s="90">
        <f>IFERROR(VLOOKUP(STOCKSANLUIS[[#This Row],[CODIGO]],STOCK_STARSOFT[],3,FALSE),0)</f>
        <v>0</v>
      </c>
      <c r="M324" s="90" t="str">
        <f>IF(STOCKSANLUIS[[#This Row],[STOCK ACTUAL]]=STOCKSANLUIS[[#This Row],[STOCK_STARSOFT]],"SIN DIFERENCIA","DIFERENCIA")</f>
        <v>SIN DIFERENCIA</v>
      </c>
    </row>
    <row r="325" spans="1:13" ht="15" hidden="1" customHeight="1" x14ac:dyDescent="0.25">
      <c r="A325" s="144" t="s">
        <v>677</v>
      </c>
      <c r="B325" s="87" t="s">
        <v>678</v>
      </c>
      <c r="C325" s="88">
        <v>0</v>
      </c>
      <c r="D325" s="89" t="s">
        <v>6</v>
      </c>
      <c r="E325" s="90" t="str">
        <f>VLOOKUP(STOCKSANLUIS[[#This Row],[CODIGO]],FAMILIAS[],4,FALSE)</f>
        <v>DUPONT</v>
      </c>
      <c r="F325" s="90">
        <v>1</v>
      </c>
      <c r="G325" s="90"/>
      <c r="H325" s="90">
        <f>SUMIF(INGRESO_MERCADERIA[CODIGO],STOCKSANLUIS[[#This Row],[CODIGO]],INGRESO_MERCADERIA[INGRESO])</f>
        <v>0</v>
      </c>
      <c r="I325" s="90">
        <f>SUMIF(SALIDA[CODIGO],STOCKSANLUIS[[#This Row],[CODIGO]],SALIDA[CANTIDAD])</f>
        <v>0</v>
      </c>
      <c r="J325" s="90">
        <f>STOCKSANLUIS[[#This Row],[STOCK ALM1]]-STOCKSANLUIS[[#This Row],[SALIDA]]</f>
        <v>0</v>
      </c>
      <c r="K325" s="90" t="str">
        <f>VLOOKUP(STOCKSANLUIS[[#This Row],[CODIGO]],CLASIFICACION[],6,FALSE)</f>
        <v>C</v>
      </c>
      <c r="L325" s="90">
        <f>IFERROR(VLOOKUP(STOCKSANLUIS[[#This Row],[CODIGO]],STOCK_STARSOFT[],3,FALSE),0)</f>
        <v>0</v>
      </c>
      <c r="M325" s="90" t="str">
        <f>IF(STOCKSANLUIS[[#This Row],[STOCK ACTUAL]]=STOCKSANLUIS[[#This Row],[STOCK_STARSOFT]],"SIN DIFERENCIA","DIFERENCIA")</f>
        <v>SIN DIFERENCIA</v>
      </c>
    </row>
    <row r="326" spans="1:13" ht="15" hidden="1" customHeight="1" x14ac:dyDescent="0.25">
      <c r="A326" s="144" t="s">
        <v>679</v>
      </c>
      <c r="B326" s="87" t="s">
        <v>680</v>
      </c>
      <c r="C326" s="88">
        <v>0</v>
      </c>
      <c r="D326" s="89" t="s">
        <v>6</v>
      </c>
      <c r="E326" s="90" t="str">
        <f>VLOOKUP(STOCKSANLUIS[[#This Row],[CODIGO]],FAMILIAS[],4,FALSE)</f>
        <v>ARTICCO</v>
      </c>
      <c r="F326" s="90">
        <v>1</v>
      </c>
      <c r="G326" s="90"/>
      <c r="H326" s="90">
        <f>SUMIF(INGRESO_MERCADERIA[CODIGO],STOCKSANLUIS[[#This Row],[CODIGO]],INGRESO_MERCADERIA[INGRESO])</f>
        <v>0</v>
      </c>
      <c r="I326" s="90">
        <f>SUMIF(SALIDA[CODIGO],STOCKSANLUIS[[#This Row],[CODIGO]],SALIDA[CANTIDAD])</f>
        <v>0</v>
      </c>
      <c r="J326" s="90">
        <f>STOCKSANLUIS[[#This Row],[STOCK ALM1]]-STOCKSANLUIS[[#This Row],[SALIDA]]</f>
        <v>0</v>
      </c>
      <c r="K326" s="90" t="str">
        <f>VLOOKUP(STOCKSANLUIS[[#This Row],[CODIGO]],CLASIFICACION[],6,FALSE)</f>
        <v>C</v>
      </c>
      <c r="L326" s="90">
        <f>IFERROR(VLOOKUP(STOCKSANLUIS[[#This Row],[CODIGO]],STOCK_STARSOFT[],3,FALSE),0)</f>
        <v>0</v>
      </c>
      <c r="M326" s="90" t="str">
        <f>IF(STOCKSANLUIS[[#This Row],[STOCK ACTUAL]]=STOCKSANLUIS[[#This Row],[STOCK_STARSOFT]],"SIN DIFERENCIA","DIFERENCIA")</f>
        <v>SIN DIFERENCIA</v>
      </c>
    </row>
    <row r="327" spans="1:13" ht="15" hidden="1" customHeight="1" x14ac:dyDescent="0.25">
      <c r="A327" s="144" t="s">
        <v>681</v>
      </c>
      <c r="B327" s="87" t="s">
        <v>682</v>
      </c>
      <c r="C327" s="88">
        <v>0</v>
      </c>
      <c r="D327" s="89" t="s">
        <v>6</v>
      </c>
      <c r="E327" s="90" t="str">
        <f>VLOOKUP(STOCKSANLUIS[[#This Row],[CODIGO]],FAMILIAS[],4,FALSE)</f>
        <v>ARTICCO</v>
      </c>
      <c r="F327" s="90">
        <v>1</v>
      </c>
      <c r="G327" s="90" t="s">
        <v>19524</v>
      </c>
      <c r="H327" s="90">
        <f>SUMIF(INGRESO_MERCADERIA[CODIGO],STOCKSANLUIS[[#This Row],[CODIGO]],INGRESO_MERCADERIA[INGRESO])</f>
        <v>6</v>
      </c>
      <c r="I327" s="90">
        <f>SUMIF(SALIDA[CODIGO],STOCKSANLUIS[[#This Row],[CODIGO]],SALIDA[CANTIDAD])</f>
        <v>3</v>
      </c>
      <c r="J327" s="90">
        <f>STOCKSANLUIS[[#This Row],[STOCK ALM1]]-STOCKSANLUIS[[#This Row],[SALIDA]]</f>
        <v>3</v>
      </c>
      <c r="K327" s="90" t="str">
        <f>VLOOKUP(STOCKSANLUIS[[#This Row],[CODIGO]],CLASIFICACION[],6,FALSE)</f>
        <v>C</v>
      </c>
      <c r="L327" s="90">
        <f>IFERROR(VLOOKUP(STOCKSANLUIS[[#This Row],[CODIGO]],STOCK_STARSOFT[],3,FALSE),0)</f>
        <v>3</v>
      </c>
      <c r="M327" s="90" t="str">
        <f>IF(STOCKSANLUIS[[#This Row],[STOCK ACTUAL]]=STOCKSANLUIS[[#This Row],[STOCK_STARSOFT]],"SIN DIFERENCIA","DIFERENCIA")</f>
        <v>SIN DIFERENCIA</v>
      </c>
    </row>
    <row r="328" spans="1:13" ht="15" hidden="1" customHeight="1" x14ac:dyDescent="0.25">
      <c r="A328" s="144" t="s">
        <v>121</v>
      </c>
      <c r="B328" s="87" t="s">
        <v>122</v>
      </c>
      <c r="C328" s="88">
        <v>2</v>
      </c>
      <c r="D328" s="89" t="s">
        <v>6</v>
      </c>
      <c r="E328" s="90" t="str">
        <f>VLOOKUP(STOCKSANLUIS[[#This Row],[CODIGO]],FAMILIAS[],4,FALSE)</f>
        <v>DUPONT</v>
      </c>
      <c r="F328" s="90">
        <v>1</v>
      </c>
      <c r="G328" s="90" t="s">
        <v>19526</v>
      </c>
      <c r="H328" s="90">
        <f>SUMIF(INGRESO_MERCADERIA[CODIGO],STOCKSANLUIS[[#This Row],[CODIGO]],INGRESO_MERCADERIA[INGRESO])</f>
        <v>2</v>
      </c>
      <c r="I328" s="90">
        <f>SUMIF(SALIDA[CODIGO],STOCKSANLUIS[[#This Row],[CODIGO]],SALIDA[CANTIDAD])</f>
        <v>2</v>
      </c>
      <c r="J328" s="90">
        <f>STOCKSANLUIS[[#This Row],[STOCK ALM1]]-STOCKSANLUIS[[#This Row],[SALIDA]]</f>
        <v>0</v>
      </c>
      <c r="K328" s="90" t="str">
        <f>VLOOKUP(STOCKSANLUIS[[#This Row],[CODIGO]],CLASIFICACION[],6,FALSE)</f>
        <v>C</v>
      </c>
      <c r="L328" s="90">
        <f>IFERROR(VLOOKUP(STOCKSANLUIS[[#This Row],[CODIGO]],STOCK_STARSOFT[],3,FALSE),0)</f>
        <v>0</v>
      </c>
      <c r="M328" s="90" t="str">
        <f>IF(STOCKSANLUIS[[#This Row],[STOCK ACTUAL]]=STOCKSANLUIS[[#This Row],[STOCK_STARSOFT]],"SIN DIFERENCIA","DIFERENCIA")</f>
        <v>SIN DIFERENCIA</v>
      </c>
    </row>
    <row r="329" spans="1:13" ht="15" hidden="1" customHeight="1" x14ac:dyDescent="0.25">
      <c r="A329" s="144" t="s">
        <v>19182</v>
      </c>
      <c r="B329" s="87" t="s">
        <v>19185</v>
      </c>
      <c r="C329" s="88">
        <v>1</v>
      </c>
      <c r="D329" s="89" t="s">
        <v>6</v>
      </c>
      <c r="E329" s="90" t="str">
        <f>VLOOKUP(STOCKSANLUIS[[#This Row],[CODIGO]],FAMILIAS[],4,FALSE)</f>
        <v>DAIKIN</v>
      </c>
      <c r="F329" s="90">
        <v>1</v>
      </c>
      <c r="G329" s="90" t="s">
        <v>19526</v>
      </c>
      <c r="H329" s="90">
        <f>SUMIF(INGRESO_MERCADERIA[CODIGO],STOCKSANLUIS[[#This Row],[CODIGO]],INGRESO_MERCADERIA[INGRESO])</f>
        <v>4</v>
      </c>
      <c r="I329" s="90">
        <f>SUMIF(SALIDA[CODIGO],STOCKSANLUIS[[#This Row],[CODIGO]],SALIDA[CANTIDAD])</f>
        <v>4</v>
      </c>
      <c r="J329" s="90">
        <f>STOCKSANLUIS[[#This Row],[STOCK ALM1]]-STOCKSANLUIS[[#This Row],[SALIDA]]</f>
        <v>0</v>
      </c>
      <c r="K329" s="90" t="str">
        <f>VLOOKUP(STOCKSANLUIS[[#This Row],[CODIGO]],CLASIFICACION[],6,FALSE)</f>
        <v>B</v>
      </c>
      <c r="L329" s="90">
        <f>IFERROR(VLOOKUP(STOCKSANLUIS[[#This Row],[CODIGO]],STOCK_STARSOFT[],3,FALSE),0)</f>
        <v>0</v>
      </c>
      <c r="M329" s="90" t="str">
        <f>IF(STOCKSANLUIS[[#This Row],[STOCK ACTUAL]]=STOCKSANLUIS[[#This Row],[STOCK_STARSOFT]],"SIN DIFERENCIA","DIFERENCIA")</f>
        <v>SIN DIFERENCIA</v>
      </c>
    </row>
    <row r="330" spans="1:13" ht="15" hidden="1" customHeight="1" x14ac:dyDescent="0.25">
      <c r="A330" s="144" t="s">
        <v>687</v>
      </c>
      <c r="B330" s="87" t="s">
        <v>688</v>
      </c>
      <c r="C330" s="88">
        <v>0</v>
      </c>
      <c r="D330" s="89" t="s">
        <v>6</v>
      </c>
      <c r="E330" s="90" t="str">
        <f>VLOOKUP(STOCKSANLUIS[[#This Row],[CODIGO]],FAMILIAS[],4,FALSE)</f>
        <v>FULL GAUGE</v>
      </c>
      <c r="F330" s="90">
        <v>1</v>
      </c>
      <c r="G330" s="90"/>
      <c r="H330" s="90">
        <f>SUMIF(INGRESO_MERCADERIA[CODIGO],STOCKSANLUIS[[#This Row],[CODIGO]],INGRESO_MERCADERIA[INGRESO])</f>
        <v>0</v>
      </c>
      <c r="I330" s="90">
        <f>SUMIF(SALIDA[CODIGO],STOCKSANLUIS[[#This Row],[CODIGO]],SALIDA[CANTIDAD])</f>
        <v>0</v>
      </c>
      <c r="J330" s="90">
        <f>STOCKSANLUIS[[#This Row],[STOCK ALM1]]-STOCKSANLUIS[[#This Row],[SALIDA]]</f>
        <v>0</v>
      </c>
      <c r="K330" s="90" t="str">
        <f>VLOOKUP(STOCKSANLUIS[[#This Row],[CODIGO]],CLASIFICACION[],6,FALSE)</f>
        <v>C</v>
      </c>
      <c r="L330" s="90">
        <f>IFERROR(VLOOKUP(STOCKSANLUIS[[#This Row],[CODIGO]],STOCK_STARSOFT[],3,FALSE),0)</f>
        <v>0</v>
      </c>
      <c r="M330" s="90" t="str">
        <f>IF(STOCKSANLUIS[[#This Row],[STOCK ACTUAL]]=STOCKSANLUIS[[#This Row],[STOCK_STARSOFT]],"SIN DIFERENCIA","DIFERENCIA")</f>
        <v>SIN DIFERENCIA</v>
      </c>
    </row>
    <row r="331" spans="1:13" ht="15" hidden="1" customHeight="1" x14ac:dyDescent="0.25">
      <c r="A331" s="144" t="s">
        <v>689</v>
      </c>
      <c r="B331" s="87" t="s">
        <v>690</v>
      </c>
      <c r="C331" s="88">
        <v>0</v>
      </c>
      <c r="D331" s="89" t="s">
        <v>6</v>
      </c>
      <c r="E331" s="90" t="str">
        <f>VLOOKUP(STOCKSANLUIS[[#This Row],[CODIGO]],FAMILIAS[],4,FALSE)</f>
        <v>DANFOSS</v>
      </c>
      <c r="F331" s="90">
        <v>1</v>
      </c>
      <c r="G331" s="90"/>
      <c r="H331" s="90">
        <f>SUMIF(INGRESO_MERCADERIA[CODIGO],STOCKSANLUIS[[#This Row],[CODIGO]],INGRESO_MERCADERIA[INGRESO])</f>
        <v>0</v>
      </c>
      <c r="I331" s="90">
        <f>SUMIF(SALIDA[CODIGO],STOCKSANLUIS[[#This Row],[CODIGO]],SALIDA[CANTIDAD])</f>
        <v>0</v>
      </c>
      <c r="J331" s="90">
        <f>STOCKSANLUIS[[#This Row],[STOCK ALM1]]-STOCKSANLUIS[[#This Row],[SALIDA]]</f>
        <v>0</v>
      </c>
      <c r="K331" s="90" t="str">
        <f>VLOOKUP(STOCKSANLUIS[[#This Row],[CODIGO]],CLASIFICACION[],6,FALSE)</f>
        <v>C</v>
      </c>
      <c r="L331" s="90">
        <f>IFERROR(VLOOKUP(STOCKSANLUIS[[#This Row],[CODIGO]],STOCK_STARSOFT[],3,FALSE),0)</f>
        <v>0</v>
      </c>
      <c r="M331" s="90" t="str">
        <f>IF(STOCKSANLUIS[[#This Row],[STOCK ACTUAL]]=STOCKSANLUIS[[#This Row],[STOCK_STARSOFT]],"SIN DIFERENCIA","DIFERENCIA")</f>
        <v>SIN DIFERENCIA</v>
      </c>
    </row>
    <row r="332" spans="1:13" ht="15" hidden="1" customHeight="1" x14ac:dyDescent="0.25">
      <c r="A332" s="144" t="s">
        <v>691</v>
      </c>
      <c r="B332" s="87" t="s">
        <v>692</v>
      </c>
      <c r="C332" s="88">
        <v>0</v>
      </c>
      <c r="D332" s="89" t="s">
        <v>6</v>
      </c>
      <c r="E332" s="90" t="str">
        <f>VLOOKUP(STOCKSANLUIS[[#This Row],[CODIGO]],FAMILIAS[],4,FALSE)</f>
        <v>DANFOSS</v>
      </c>
      <c r="F332" s="90">
        <v>1</v>
      </c>
      <c r="G332" s="90"/>
      <c r="H332" s="90">
        <f>SUMIF(INGRESO_MERCADERIA[CODIGO],STOCKSANLUIS[[#This Row],[CODIGO]],INGRESO_MERCADERIA[INGRESO])</f>
        <v>0</v>
      </c>
      <c r="I332" s="90">
        <f>SUMIF(SALIDA[CODIGO],STOCKSANLUIS[[#This Row],[CODIGO]],SALIDA[CANTIDAD])</f>
        <v>0</v>
      </c>
      <c r="J332" s="90">
        <f>STOCKSANLUIS[[#This Row],[STOCK ALM1]]-STOCKSANLUIS[[#This Row],[SALIDA]]</f>
        <v>0</v>
      </c>
      <c r="K332" s="90" t="str">
        <f>VLOOKUP(STOCKSANLUIS[[#This Row],[CODIGO]],CLASIFICACION[],6,FALSE)</f>
        <v>C</v>
      </c>
      <c r="L332" s="90">
        <f>IFERROR(VLOOKUP(STOCKSANLUIS[[#This Row],[CODIGO]],STOCK_STARSOFT[],3,FALSE),0)</f>
        <v>0</v>
      </c>
      <c r="M332" s="90" t="str">
        <f>IF(STOCKSANLUIS[[#This Row],[STOCK ACTUAL]]=STOCKSANLUIS[[#This Row],[STOCK_STARSOFT]],"SIN DIFERENCIA","DIFERENCIA")</f>
        <v>SIN DIFERENCIA</v>
      </c>
    </row>
    <row r="333" spans="1:13" ht="15" hidden="1" customHeight="1" x14ac:dyDescent="0.25">
      <c r="A333" s="144" t="s">
        <v>693</v>
      </c>
      <c r="B333" s="87" t="s">
        <v>694</v>
      </c>
      <c r="C333" s="88">
        <v>0</v>
      </c>
      <c r="D333" s="89" t="s">
        <v>6</v>
      </c>
      <c r="E333" s="90" t="str">
        <f>VLOOKUP(STOCKSANLUIS[[#This Row],[CODIGO]],FAMILIAS[],4,FALSE)</f>
        <v>DANFOSS</v>
      </c>
      <c r="F333" s="90">
        <v>1</v>
      </c>
      <c r="G333" s="90"/>
      <c r="H333" s="90">
        <f>SUMIF(INGRESO_MERCADERIA[CODIGO],STOCKSANLUIS[[#This Row],[CODIGO]],INGRESO_MERCADERIA[INGRESO])</f>
        <v>0</v>
      </c>
      <c r="I333" s="90">
        <f>SUMIF(SALIDA[CODIGO],STOCKSANLUIS[[#This Row],[CODIGO]],SALIDA[CANTIDAD])</f>
        <v>0</v>
      </c>
      <c r="J333" s="90">
        <f>STOCKSANLUIS[[#This Row],[STOCK ALM1]]-STOCKSANLUIS[[#This Row],[SALIDA]]</f>
        <v>0</v>
      </c>
      <c r="K333" s="90" t="str">
        <f>VLOOKUP(STOCKSANLUIS[[#This Row],[CODIGO]],CLASIFICACION[],6,FALSE)</f>
        <v>C</v>
      </c>
      <c r="L333" s="90">
        <f>IFERROR(VLOOKUP(STOCKSANLUIS[[#This Row],[CODIGO]],STOCK_STARSOFT[],3,FALSE),0)</f>
        <v>0</v>
      </c>
      <c r="M333" s="90" t="str">
        <f>IF(STOCKSANLUIS[[#This Row],[STOCK ACTUAL]]=STOCKSANLUIS[[#This Row],[STOCK_STARSOFT]],"SIN DIFERENCIA","DIFERENCIA")</f>
        <v>SIN DIFERENCIA</v>
      </c>
    </row>
    <row r="334" spans="1:13" ht="15" hidden="1" customHeight="1" x14ac:dyDescent="0.25">
      <c r="A334" s="144" t="s">
        <v>695</v>
      </c>
      <c r="B334" s="87" t="s">
        <v>696</v>
      </c>
      <c r="C334" s="88">
        <v>0</v>
      </c>
      <c r="D334" s="89" t="s">
        <v>6</v>
      </c>
      <c r="E334" s="90" t="str">
        <f>VLOOKUP(STOCKSANLUIS[[#This Row],[CODIGO]],FAMILIAS[],4,FALSE)</f>
        <v>ARTICCO</v>
      </c>
      <c r="F334" s="90">
        <v>1</v>
      </c>
      <c r="G334" s="90"/>
      <c r="H334" s="90">
        <f>SUMIF(INGRESO_MERCADERIA[CODIGO],STOCKSANLUIS[[#This Row],[CODIGO]],INGRESO_MERCADERIA[INGRESO])</f>
        <v>0</v>
      </c>
      <c r="I334" s="90">
        <f>SUMIF(SALIDA[CODIGO],STOCKSANLUIS[[#This Row],[CODIGO]],SALIDA[CANTIDAD])</f>
        <v>0</v>
      </c>
      <c r="J334" s="90">
        <f>STOCKSANLUIS[[#This Row],[STOCK ALM1]]-STOCKSANLUIS[[#This Row],[SALIDA]]</f>
        <v>0</v>
      </c>
      <c r="K334" s="90" t="str">
        <f>VLOOKUP(STOCKSANLUIS[[#This Row],[CODIGO]],CLASIFICACION[],6,FALSE)</f>
        <v>C</v>
      </c>
      <c r="L334" s="90">
        <f>IFERROR(VLOOKUP(STOCKSANLUIS[[#This Row],[CODIGO]],STOCK_STARSOFT[],3,FALSE),0)</f>
        <v>0</v>
      </c>
      <c r="M334" s="90" t="str">
        <f>IF(STOCKSANLUIS[[#This Row],[STOCK ACTUAL]]=STOCKSANLUIS[[#This Row],[STOCK_STARSOFT]],"SIN DIFERENCIA","DIFERENCIA")</f>
        <v>SIN DIFERENCIA</v>
      </c>
    </row>
    <row r="335" spans="1:13" ht="15" hidden="1" customHeight="1" x14ac:dyDescent="0.25">
      <c r="A335" s="144" t="s">
        <v>697</v>
      </c>
      <c r="B335" s="87" t="s">
        <v>698</v>
      </c>
      <c r="C335" s="88">
        <v>0</v>
      </c>
      <c r="D335" s="89" t="s">
        <v>6</v>
      </c>
      <c r="E335" s="90" t="str">
        <f>VLOOKUP(STOCKSANLUIS[[#This Row],[CODIGO]],FAMILIAS[],4,FALSE)</f>
        <v>ARTICCO</v>
      </c>
      <c r="F335" s="90">
        <v>1</v>
      </c>
      <c r="G335" s="90"/>
      <c r="H335" s="90">
        <f>SUMIF(INGRESO_MERCADERIA[CODIGO],STOCKSANLUIS[[#This Row],[CODIGO]],INGRESO_MERCADERIA[INGRESO])</f>
        <v>0</v>
      </c>
      <c r="I335" s="90">
        <f>SUMIF(SALIDA[CODIGO],STOCKSANLUIS[[#This Row],[CODIGO]],SALIDA[CANTIDAD])</f>
        <v>0</v>
      </c>
      <c r="J335" s="90">
        <f>STOCKSANLUIS[[#This Row],[STOCK ALM1]]-STOCKSANLUIS[[#This Row],[SALIDA]]</f>
        <v>0</v>
      </c>
      <c r="K335" s="90" t="str">
        <f>VLOOKUP(STOCKSANLUIS[[#This Row],[CODIGO]],CLASIFICACION[],6,FALSE)</f>
        <v>C</v>
      </c>
      <c r="L335" s="90">
        <f>IFERROR(VLOOKUP(STOCKSANLUIS[[#This Row],[CODIGO]],STOCK_STARSOFT[],3,FALSE),0)</f>
        <v>0</v>
      </c>
      <c r="M335" s="90" t="str">
        <f>IF(STOCKSANLUIS[[#This Row],[STOCK ACTUAL]]=STOCKSANLUIS[[#This Row],[STOCK_STARSOFT]],"SIN DIFERENCIA","DIFERENCIA")</f>
        <v>SIN DIFERENCIA</v>
      </c>
    </row>
    <row r="336" spans="1:13" ht="15" hidden="1" customHeight="1" x14ac:dyDescent="0.25">
      <c r="A336" s="144" t="s">
        <v>699</v>
      </c>
      <c r="B336" s="87" t="s">
        <v>700</v>
      </c>
      <c r="C336" s="88">
        <v>0</v>
      </c>
      <c r="D336" s="89" t="s">
        <v>6</v>
      </c>
      <c r="E336" s="90" t="str">
        <f>VLOOKUP(STOCKSANLUIS[[#This Row],[CODIGO]],FAMILIAS[],4,FALSE)</f>
        <v>ARTICCO</v>
      </c>
      <c r="F336" s="90">
        <v>1</v>
      </c>
      <c r="G336" s="90"/>
      <c r="H336" s="90">
        <f>SUMIF(INGRESO_MERCADERIA[CODIGO],STOCKSANLUIS[[#This Row],[CODIGO]],INGRESO_MERCADERIA[INGRESO])</f>
        <v>0</v>
      </c>
      <c r="I336" s="90">
        <f>SUMIF(SALIDA[CODIGO],STOCKSANLUIS[[#This Row],[CODIGO]],SALIDA[CANTIDAD])</f>
        <v>0</v>
      </c>
      <c r="J336" s="90">
        <f>STOCKSANLUIS[[#This Row],[STOCK ALM1]]-STOCKSANLUIS[[#This Row],[SALIDA]]</f>
        <v>0</v>
      </c>
      <c r="K336" s="90" t="str">
        <f>VLOOKUP(STOCKSANLUIS[[#This Row],[CODIGO]],CLASIFICACION[],6,FALSE)</f>
        <v>C</v>
      </c>
      <c r="L336" s="90">
        <f>IFERROR(VLOOKUP(STOCKSANLUIS[[#This Row],[CODIGO]],STOCK_STARSOFT[],3,FALSE),0)</f>
        <v>0</v>
      </c>
      <c r="M336" s="90" t="str">
        <f>IF(STOCKSANLUIS[[#This Row],[STOCK ACTUAL]]=STOCKSANLUIS[[#This Row],[STOCK_STARSOFT]],"SIN DIFERENCIA","DIFERENCIA")</f>
        <v>SIN DIFERENCIA</v>
      </c>
    </row>
    <row r="337" spans="1:13" ht="15" hidden="1" customHeight="1" x14ac:dyDescent="0.25">
      <c r="A337" s="144" t="s">
        <v>701</v>
      </c>
      <c r="B337" s="87" t="s">
        <v>702</v>
      </c>
      <c r="C337" s="88">
        <v>0</v>
      </c>
      <c r="D337" s="89" t="s">
        <v>6</v>
      </c>
      <c r="E337" s="90" t="str">
        <f>VLOOKUP(STOCKSANLUIS[[#This Row],[CODIGO]],FAMILIAS[],4,FALSE)</f>
        <v>QUALITY</v>
      </c>
      <c r="F337" s="90">
        <v>1</v>
      </c>
      <c r="G337" s="90"/>
      <c r="H337" s="90">
        <f>SUMIF(INGRESO_MERCADERIA[CODIGO],STOCKSANLUIS[[#This Row],[CODIGO]],INGRESO_MERCADERIA[INGRESO])</f>
        <v>0</v>
      </c>
      <c r="I337" s="90">
        <f>SUMIF(SALIDA[CODIGO],STOCKSANLUIS[[#This Row],[CODIGO]],SALIDA[CANTIDAD])</f>
        <v>0</v>
      </c>
      <c r="J337" s="90">
        <f>STOCKSANLUIS[[#This Row],[STOCK ALM1]]-STOCKSANLUIS[[#This Row],[SALIDA]]</f>
        <v>0</v>
      </c>
      <c r="K337" s="90" t="str">
        <f>VLOOKUP(STOCKSANLUIS[[#This Row],[CODIGO]],CLASIFICACION[],6,FALSE)</f>
        <v>C</v>
      </c>
      <c r="L337" s="90">
        <f>IFERROR(VLOOKUP(STOCKSANLUIS[[#This Row],[CODIGO]],STOCK_STARSOFT[],3,FALSE),0)</f>
        <v>0</v>
      </c>
      <c r="M337" s="90" t="str">
        <f>IF(STOCKSANLUIS[[#This Row],[STOCK ACTUAL]]=STOCKSANLUIS[[#This Row],[STOCK_STARSOFT]],"SIN DIFERENCIA","DIFERENCIA")</f>
        <v>SIN DIFERENCIA</v>
      </c>
    </row>
    <row r="338" spans="1:13" ht="15" hidden="1" customHeight="1" x14ac:dyDescent="0.25">
      <c r="A338" s="144" t="s">
        <v>703</v>
      </c>
      <c r="B338" s="87" t="s">
        <v>704</v>
      </c>
      <c r="C338" s="88">
        <v>0</v>
      </c>
      <c r="D338" s="89" t="s">
        <v>6</v>
      </c>
      <c r="E338" s="90" t="str">
        <f>VLOOKUP(STOCKSANLUIS[[#This Row],[CODIGO]],FAMILIAS[],4,FALSE)</f>
        <v>QUALITY</v>
      </c>
      <c r="F338" s="90">
        <v>1</v>
      </c>
      <c r="G338" s="90"/>
      <c r="H338" s="90">
        <f>SUMIF(INGRESO_MERCADERIA[CODIGO],STOCKSANLUIS[[#This Row],[CODIGO]],INGRESO_MERCADERIA[INGRESO])</f>
        <v>0</v>
      </c>
      <c r="I338" s="90">
        <f>SUMIF(SALIDA[CODIGO],STOCKSANLUIS[[#This Row],[CODIGO]],SALIDA[CANTIDAD])</f>
        <v>0</v>
      </c>
      <c r="J338" s="90">
        <f>STOCKSANLUIS[[#This Row],[STOCK ALM1]]-STOCKSANLUIS[[#This Row],[SALIDA]]</f>
        <v>0</v>
      </c>
      <c r="K338" s="90" t="str">
        <f>VLOOKUP(STOCKSANLUIS[[#This Row],[CODIGO]],CLASIFICACION[],6,FALSE)</f>
        <v>C</v>
      </c>
      <c r="L338" s="90">
        <f>IFERROR(VLOOKUP(STOCKSANLUIS[[#This Row],[CODIGO]],STOCK_STARSOFT[],3,FALSE),0)</f>
        <v>0</v>
      </c>
      <c r="M338" s="90" t="str">
        <f>IF(STOCKSANLUIS[[#This Row],[STOCK ACTUAL]]=STOCKSANLUIS[[#This Row],[STOCK_STARSOFT]],"SIN DIFERENCIA","DIFERENCIA")</f>
        <v>SIN DIFERENCIA</v>
      </c>
    </row>
    <row r="339" spans="1:13" ht="15" hidden="1" customHeight="1" x14ac:dyDescent="0.25">
      <c r="A339" s="144" t="s">
        <v>151</v>
      </c>
      <c r="B339" s="87" t="s">
        <v>152</v>
      </c>
      <c r="C339" s="88">
        <v>1</v>
      </c>
      <c r="D339" s="89" t="s">
        <v>6</v>
      </c>
      <c r="E339" s="90" t="str">
        <f>VLOOKUP(STOCKSANLUIS[[#This Row],[CODIGO]],FAMILIAS[],4,FALSE)</f>
        <v>DANFOSS</v>
      </c>
      <c r="F339" s="90">
        <v>1</v>
      </c>
      <c r="G339" s="90" t="s">
        <v>19524</v>
      </c>
      <c r="H339" s="90">
        <f>SUMIF(INGRESO_MERCADERIA[CODIGO],STOCKSANLUIS[[#This Row],[CODIGO]],INGRESO_MERCADERIA[INGRESO])</f>
        <v>1</v>
      </c>
      <c r="I339" s="90">
        <f>SUMIF(SALIDA[CODIGO],STOCKSANLUIS[[#This Row],[CODIGO]],SALIDA[CANTIDAD])</f>
        <v>0</v>
      </c>
      <c r="J339" s="90">
        <f>STOCKSANLUIS[[#This Row],[STOCK ALM1]]-STOCKSANLUIS[[#This Row],[SALIDA]]</f>
        <v>1</v>
      </c>
      <c r="K339" s="90" t="str">
        <f>VLOOKUP(STOCKSANLUIS[[#This Row],[CODIGO]],CLASIFICACION[],6,FALSE)</f>
        <v>C</v>
      </c>
      <c r="L339" s="90">
        <f>IFERROR(VLOOKUP(STOCKSANLUIS[[#This Row],[CODIGO]],STOCK_STARSOFT[],3,FALSE),0)</f>
        <v>1</v>
      </c>
      <c r="M339" s="90" t="str">
        <f>IF(STOCKSANLUIS[[#This Row],[STOCK ACTUAL]]=STOCKSANLUIS[[#This Row],[STOCK_STARSOFT]],"SIN DIFERENCIA","DIFERENCIA")</f>
        <v>SIN DIFERENCIA</v>
      </c>
    </row>
    <row r="340" spans="1:13" ht="15" hidden="1" customHeight="1" x14ac:dyDescent="0.25">
      <c r="A340" s="144" t="s">
        <v>707</v>
      </c>
      <c r="B340" s="87" t="s">
        <v>708</v>
      </c>
      <c r="C340" s="88">
        <v>0</v>
      </c>
      <c r="D340" s="89" t="s">
        <v>6</v>
      </c>
      <c r="E340" s="90" t="str">
        <f>VLOOKUP(STOCKSANLUIS[[#This Row],[CODIGO]],FAMILIAS[],4,FALSE)</f>
        <v>QUALITY</v>
      </c>
      <c r="F340" s="90">
        <v>1</v>
      </c>
      <c r="G340" s="90"/>
      <c r="H340" s="90">
        <f>SUMIF(INGRESO_MERCADERIA[CODIGO],STOCKSANLUIS[[#This Row],[CODIGO]],INGRESO_MERCADERIA[INGRESO])</f>
        <v>0</v>
      </c>
      <c r="I340" s="90">
        <f>SUMIF(SALIDA[CODIGO],STOCKSANLUIS[[#This Row],[CODIGO]],SALIDA[CANTIDAD])</f>
        <v>0</v>
      </c>
      <c r="J340" s="90">
        <f>STOCKSANLUIS[[#This Row],[STOCK ALM1]]-STOCKSANLUIS[[#This Row],[SALIDA]]</f>
        <v>0</v>
      </c>
      <c r="K340" s="90" t="str">
        <f>VLOOKUP(STOCKSANLUIS[[#This Row],[CODIGO]],CLASIFICACION[],6,FALSE)</f>
        <v>C</v>
      </c>
      <c r="L340" s="90">
        <f>IFERROR(VLOOKUP(STOCKSANLUIS[[#This Row],[CODIGO]],STOCK_STARSOFT[],3,FALSE),0)</f>
        <v>0</v>
      </c>
      <c r="M340" s="90" t="str">
        <f>IF(STOCKSANLUIS[[#This Row],[STOCK ACTUAL]]=STOCKSANLUIS[[#This Row],[STOCK_STARSOFT]],"SIN DIFERENCIA","DIFERENCIA")</f>
        <v>SIN DIFERENCIA</v>
      </c>
    </row>
    <row r="341" spans="1:13" ht="15" hidden="1" customHeight="1" x14ac:dyDescent="0.25">
      <c r="A341" s="144" t="s">
        <v>709</v>
      </c>
      <c r="B341" s="87" t="s">
        <v>710</v>
      </c>
      <c r="C341" s="88">
        <v>0</v>
      </c>
      <c r="D341" s="89" t="s">
        <v>6</v>
      </c>
      <c r="E341" s="90" t="str">
        <f>VLOOKUP(STOCKSANLUIS[[#This Row],[CODIGO]],FAMILIAS[],4,FALSE)</f>
        <v>QUALITY</v>
      </c>
      <c r="F341" s="90">
        <v>1</v>
      </c>
      <c r="G341" s="90"/>
      <c r="H341" s="90">
        <f>SUMIF(INGRESO_MERCADERIA[CODIGO],STOCKSANLUIS[[#This Row],[CODIGO]],INGRESO_MERCADERIA[INGRESO])</f>
        <v>0</v>
      </c>
      <c r="I341" s="90">
        <f>SUMIF(SALIDA[CODIGO],STOCKSANLUIS[[#This Row],[CODIGO]],SALIDA[CANTIDAD])</f>
        <v>0</v>
      </c>
      <c r="J341" s="90">
        <f>STOCKSANLUIS[[#This Row],[STOCK ALM1]]-STOCKSANLUIS[[#This Row],[SALIDA]]</f>
        <v>0</v>
      </c>
      <c r="K341" s="90" t="str">
        <f>VLOOKUP(STOCKSANLUIS[[#This Row],[CODIGO]],CLASIFICACION[],6,FALSE)</f>
        <v>C</v>
      </c>
      <c r="L341" s="90">
        <f>IFERROR(VLOOKUP(STOCKSANLUIS[[#This Row],[CODIGO]],STOCK_STARSOFT[],3,FALSE),0)</f>
        <v>0</v>
      </c>
      <c r="M341" s="90" t="str">
        <f>IF(STOCKSANLUIS[[#This Row],[STOCK ACTUAL]]=STOCKSANLUIS[[#This Row],[STOCK_STARSOFT]],"SIN DIFERENCIA","DIFERENCIA")</f>
        <v>SIN DIFERENCIA</v>
      </c>
    </row>
    <row r="342" spans="1:13" ht="15" hidden="1" customHeight="1" x14ac:dyDescent="0.25">
      <c r="A342" s="144" t="s">
        <v>711</v>
      </c>
      <c r="B342" s="87" t="s">
        <v>712</v>
      </c>
      <c r="C342" s="88">
        <v>0</v>
      </c>
      <c r="D342" s="89" t="s">
        <v>6</v>
      </c>
      <c r="E342" s="90" t="str">
        <f>VLOOKUP(STOCKSANLUIS[[#This Row],[CODIGO]],FAMILIAS[],4,FALSE)</f>
        <v>QUALITY</v>
      </c>
      <c r="F342" s="90">
        <v>1</v>
      </c>
      <c r="G342" s="90"/>
      <c r="H342" s="90">
        <f>SUMIF(INGRESO_MERCADERIA[CODIGO],STOCKSANLUIS[[#This Row],[CODIGO]],INGRESO_MERCADERIA[INGRESO])</f>
        <v>0</v>
      </c>
      <c r="I342" s="90">
        <f>SUMIF(SALIDA[CODIGO],STOCKSANLUIS[[#This Row],[CODIGO]],SALIDA[CANTIDAD])</f>
        <v>0</v>
      </c>
      <c r="J342" s="90">
        <f>STOCKSANLUIS[[#This Row],[STOCK ALM1]]-STOCKSANLUIS[[#This Row],[SALIDA]]</f>
        <v>0</v>
      </c>
      <c r="K342" s="90" t="str">
        <f>VLOOKUP(STOCKSANLUIS[[#This Row],[CODIGO]],CLASIFICACION[],6,FALSE)</f>
        <v>C</v>
      </c>
      <c r="L342" s="90">
        <f>IFERROR(VLOOKUP(STOCKSANLUIS[[#This Row],[CODIGO]],STOCK_STARSOFT[],3,FALSE),0)</f>
        <v>0</v>
      </c>
      <c r="M342" s="90" t="str">
        <f>IF(STOCKSANLUIS[[#This Row],[STOCK ACTUAL]]=STOCKSANLUIS[[#This Row],[STOCK_STARSOFT]],"SIN DIFERENCIA","DIFERENCIA")</f>
        <v>SIN DIFERENCIA</v>
      </c>
    </row>
    <row r="343" spans="1:13" ht="15" hidden="1" customHeight="1" x14ac:dyDescent="0.25">
      <c r="A343" s="144" t="s">
        <v>713</v>
      </c>
      <c r="B343" s="87" t="s">
        <v>714</v>
      </c>
      <c r="C343" s="88">
        <v>6</v>
      </c>
      <c r="D343" s="89" t="s">
        <v>6</v>
      </c>
      <c r="E343" s="90" t="str">
        <f>VLOOKUP(STOCKSANLUIS[[#This Row],[CODIGO]],FAMILIAS[],4,FALSE)</f>
        <v>QUALITY</v>
      </c>
      <c r="F343" s="90">
        <v>1</v>
      </c>
      <c r="G343" s="90" t="s">
        <v>19524</v>
      </c>
      <c r="H343" s="90">
        <f>SUMIF(INGRESO_MERCADERIA[CODIGO],STOCKSANLUIS[[#This Row],[CODIGO]],INGRESO_MERCADERIA[INGRESO])</f>
        <v>6</v>
      </c>
      <c r="I343" s="90">
        <f>SUMIF(SALIDA[CODIGO],STOCKSANLUIS[[#This Row],[CODIGO]],SALIDA[CANTIDAD])</f>
        <v>6</v>
      </c>
      <c r="J343" s="90">
        <f>STOCKSANLUIS[[#This Row],[STOCK ALM1]]-STOCKSANLUIS[[#This Row],[SALIDA]]</f>
        <v>0</v>
      </c>
      <c r="K343" s="90" t="str">
        <f>VLOOKUP(STOCKSANLUIS[[#This Row],[CODIGO]],CLASIFICACION[],6,FALSE)</f>
        <v>A</v>
      </c>
      <c r="L343" s="90">
        <f>IFERROR(VLOOKUP(STOCKSANLUIS[[#This Row],[CODIGO]],STOCK_STARSOFT[],3,FALSE),0)</f>
        <v>0</v>
      </c>
      <c r="M343" s="90" t="str">
        <f>IF(STOCKSANLUIS[[#This Row],[STOCK ACTUAL]]=STOCKSANLUIS[[#This Row],[STOCK_STARSOFT]],"SIN DIFERENCIA","DIFERENCIA")</f>
        <v>SIN DIFERENCIA</v>
      </c>
    </row>
    <row r="344" spans="1:13" ht="15" hidden="1" customHeight="1" x14ac:dyDescent="0.25">
      <c r="A344" s="144" t="s">
        <v>715</v>
      </c>
      <c r="B344" s="87" t="s">
        <v>716</v>
      </c>
      <c r="C344" s="88">
        <v>0</v>
      </c>
      <c r="D344" s="89" t="s">
        <v>6</v>
      </c>
      <c r="E344" s="90" t="str">
        <f>VLOOKUP(STOCKSANLUIS[[#This Row],[CODIGO]],FAMILIAS[],4,FALSE)</f>
        <v>QUALITY</v>
      </c>
      <c r="F344" s="90">
        <v>1</v>
      </c>
      <c r="G344" s="90"/>
      <c r="H344" s="90">
        <f>SUMIF(INGRESO_MERCADERIA[CODIGO],STOCKSANLUIS[[#This Row],[CODIGO]],INGRESO_MERCADERIA[INGRESO])</f>
        <v>0</v>
      </c>
      <c r="I344" s="90">
        <f>SUMIF(SALIDA[CODIGO],STOCKSANLUIS[[#This Row],[CODIGO]],SALIDA[CANTIDAD])</f>
        <v>0</v>
      </c>
      <c r="J344" s="90">
        <f>STOCKSANLUIS[[#This Row],[STOCK ALM1]]-STOCKSANLUIS[[#This Row],[SALIDA]]</f>
        <v>0</v>
      </c>
      <c r="K344" s="90" t="str">
        <f>VLOOKUP(STOCKSANLUIS[[#This Row],[CODIGO]],CLASIFICACION[],6,FALSE)</f>
        <v>C</v>
      </c>
      <c r="L344" s="90">
        <f>IFERROR(VLOOKUP(STOCKSANLUIS[[#This Row],[CODIGO]],STOCK_STARSOFT[],3,FALSE),0)</f>
        <v>0</v>
      </c>
      <c r="M344" s="90" t="str">
        <f>IF(STOCKSANLUIS[[#This Row],[STOCK ACTUAL]]=STOCKSANLUIS[[#This Row],[STOCK_STARSOFT]],"SIN DIFERENCIA","DIFERENCIA")</f>
        <v>SIN DIFERENCIA</v>
      </c>
    </row>
    <row r="345" spans="1:13" ht="15" hidden="1" customHeight="1" x14ac:dyDescent="0.25">
      <c r="A345" s="144" t="s">
        <v>717</v>
      </c>
      <c r="B345" s="87" t="s">
        <v>718</v>
      </c>
      <c r="C345" s="88">
        <v>0</v>
      </c>
      <c r="D345" s="89" t="s">
        <v>6</v>
      </c>
      <c r="E345" s="90" t="str">
        <f>VLOOKUP(STOCKSANLUIS[[#This Row],[CODIGO]],FAMILIAS[],4,FALSE)</f>
        <v>QUALITY</v>
      </c>
      <c r="F345" s="90">
        <v>1</v>
      </c>
      <c r="G345" s="90"/>
      <c r="H345" s="90">
        <f>SUMIF(INGRESO_MERCADERIA[CODIGO],STOCKSANLUIS[[#This Row],[CODIGO]],INGRESO_MERCADERIA[INGRESO])</f>
        <v>0</v>
      </c>
      <c r="I345" s="90">
        <f>SUMIF(SALIDA[CODIGO],STOCKSANLUIS[[#This Row],[CODIGO]],SALIDA[CANTIDAD])</f>
        <v>0</v>
      </c>
      <c r="J345" s="90">
        <f>STOCKSANLUIS[[#This Row],[STOCK ALM1]]-STOCKSANLUIS[[#This Row],[SALIDA]]</f>
        <v>0</v>
      </c>
      <c r="K345" s="90" t="str">
        <f>VLOOKUP(STOCKSANLUIS[[#This Row],[CODIGO]],CLASIFICACION[],6,FALSE)</f>
        <v>C</v>
      </c>
      <c r="L345" s="90">
        <f>IFERROR(VLOOKUP(STOCKSANLUIS[[#This Row],[CODIGO]],STOCK_STARSOFT[],3,FALSE),0)</f>
        <v>0</v>
      </c>
      <c r="M345" s="90" t="str">
        <f>IF(STOCKSANLUIS[[#This Row],[STOCK ACTUAL]]=STOCKSANLUIS[[#This Row],[STOCK_STARSOFT]],"SIN DIFERENCIA","DIFERENCIA")</f>
        <v>SIN DIFERENCIA</v>
      </c>
    </row>
    <row r="346" spans="1:13" ht="15" hidden="1" customHeight="1" x14ac:dyDescent="0.25">
      <c r="A346" s="144" t="s">
        <v>153</v>
      </c>
      <c r="B346" s="87" t="s">
        <v>154</v>
      </c>
      <c r="C346" s="88">
        <v>3</v>
      </c>
      <c r="D346" s="89" t="s">
        <v>6</v>
      </c>
      <c r="E346" s="90" t="str">
        <f>VLOOKUP(STOCKSANLUIS[[#This Row],[CODIGO]],FAMILIAS[],4,FALSE)</f>
        <v>DANFOSS</v>
      </c>
      <c r="F346" s="90">
        <v>1</v>
      </c>
      <c r="G346" s="90" t="s">
        <v>19524</v>
      </c>
      <c r="H346" s="90">
        <f>SUMIF(INGRESO_MERCADERIA[CODIGO],STOCKSANLUIS[[#This Row],[CODIGO]],INGRESO_MERCADERIA[INGRESO])</f>
        <v>7</v>
      </c>
      <c r="I346" s="90">
        <f>SUMIF(SALIDA[CODIGO],STOCKSANLUIS[[#This Row],[CODIGO]],SALIDA[CANTIDAD])</f>
        <v>7</v>
      </c>
      <c r="J346" s="90">
        <f>STOCKSANLUIS[[#This Row],[STOCK ALM1]]-STOCKSANLUIS[[#This Row],[SALIDA]]</f>
        <v>0</v>
      </c>
      <c r="K346" s="90" t="str">
        <f>VLOOKUP(STOCKSANLUIS[[#This Row],[CODIGO]],CLASIFICACION[],6,FALSE)</f>
        <v>C</v>
      </c>
      <c r="L346" s="90">
        <f>IFERROR(VLOOKUP(STOCKSANLUIS[[#This Row],[CODIGO]],STOCK_STARSOFT[],3,FALSE),0)</f>
        <v>0</v>
      </c>
      <c r="M346" s="90" t="str">
        <f>IF(STOCKSANLUIS[[#This Row],[STOCK ACTUAL]]=STOCKSANLUIS[[#This Row],[STOCK_STARSOFT]],"SIN DIFERENCIA","DIFERENCIA")</f>
        <v>SIN DIFERENCIA</v>
      </c>
    </row>
    <row r="347" spans="1:13" ht="15" hidden="1" customHeight="1" x14ac:dyDescent="0.25">
      <c r="A347" s="144" t="s">
        <v>155</v>
      </c>
      <c r="B347" s="87" t="s">
        <v>156</v>
      </c>
      <c r="C347" s="88">
        <v>24</v>
      </c>
      <c r="D347" s="89" t="s">
        <v>6</v>
      </c>
      <c r="E347" s="90" t="str">
        <f>VLOOKUP(STOCKSANLUIS[[#This Row],[CODIGO]],FAMILIAS[],4,FALSE)</f>
        <v>DANFOSS</v>
      </c>
      <c r="F347" s="90">
        <v>1</v>
      </c>
      <c r="G347" s="90" t="s">
        <v>19524</v>
      </c>
      <c r="H347" s="90">
        <f>SUMIF(INGRESO_MERCADERIA[CODIGO],STOCKSANLUIS[[#This Row],[CODIGO]],INGRESO_MERCADERIA[INGRESO])</f>
        <v>65</v>
      </c>
      <c r="I347" s="90">
        <f>SUMIF(SALIDA[CODIGO],STOCKSANLUIS[[#This Row],[CODIGO]],SALIDA[CANTIDAD])</f>
        <v>65</v>
      </c>
      <c r="J347" s="90">
        <f>STOCKSANLUIS[[#This Row],[STOCK ALM1]]-STOCKSANLUIS[[#This Row],[SALIDA]]</f>
        <v>0</v>
      </c>
      <c r="K347" s="90" t="str">
        <f>VLOOKUP(STOCKSANLUIS[[#This Row],[CODIGO]],CLASIFICACION[],6,FALSE)</f>
        <v>B</v>
      </c>
      <c r="L347" s="90">
        <f>IFERROR(VLOOKUP(STOCKSANLUIS[[#This Row],[CODIGO]],STOCK_STARSOFT[],3,FALSE),0)</f>
        <v>0</v>
      </c>
      <c r="M347" s="90" t="str">
        <f>IF(STOCKSANLUIS[[#This Row],[STOCK ACTUAL]]=STOCKSANLUIS[[#This Row],[STOCK_STARSOFT]],"SIN DIFERENCIA","DIFERENCIA")</f>
        <v>SIN DIFERENCIA</v>
      </c>
    </row>
    <row r="348" spans="1:13" ht="15" hidden="1" customHeight="1" x14ac:dyDescent="0.25">
      <c r="A348" s="144" t="s">
        <v>175</v>
      </c>
      <c r="B348" s="87" t="s">
        <v>176</v>
      </c>
      <c r="C348" s="88">
        <v>17</v>
      </c>
      <c r="D348" s="89" t="s">
        <v>6</v>
      </c>
      <c r="E348" s="90" t="str">
        <f>VLOOKUP(STOCKSANLUIS[[#This Row],[CODIGO]],FAMILIAS[],4,FALSE)</f>
        <v>DANFOSS</v>
      </c>
      <c r="F348" s="90">
        <v>1</v>
      </c>
      <c r="G348" s="90" t="s">
        <v>19524</v>
      </c>
      <c r="H348" s="90">
        <f>SUMIF(INGRESO_MERCADERIA[CODIGO],STOCKSANLUIS[[#This Row],[CODIGO]],INGRESO_MERCADERIA[INGRESO])</f>
        <v>17</v>
      </c>
      <c r="I348" s="90">
        <f>SUMIF(SALIDA[CODIGO],STOCKSANLUIS[[#This Row],[CODIGO]],SALIDA[CANTIDAD])</f>
        <v>12</v>
      </c>
      <c r="J348" s="90">
        <f>STOCKSANLUIS[[#This Row],[STOCK ALM1]]-STOCKSANLUIS[[#This Row],[SALIDA]]</f>
        <v>5</v>
      </c>
      <c r="K348" s="90" t="str">
        <f>VLOOKUP(STOCKSANLUIS[[#This Row],[CODIGO]],CLASIFICACION[],6,FALSE)</f>
        <v>C</v>
      </c>
      <c r="L348" s="90">
        <f>IFERROR(VLOOKUP(STOCKSANLUIS[[#This Row],[CODIGO]],STOCK_STARSOFT[],3,FALSE),0)</f>
        <v>5</v>
      </c>
      <c r="M348" s="90" t="str">
        <f>IF(STOCKSANLUIS[[#This Row],[STOCK ACTUAL]]=STOCKSANLUIS[[#This Row],[STOCK_STARSOFT]],"SIN DIFERENCIA","DIFERENCIA")</f>
        <v>SIN DIFERENCIA</v>
      </c>
    </row>
    <row r="349" spans="1:13" ht="15" hidden="1" customHeight="1" x14ac:dyDescent="0.25">
      <c r="A349" s="144" t="s">
        <v>181</v>
      </c>
      <c r="B349" s="87" t="s">
        <v>182</v>
      </c>
      <c r="C349" s="88">
        <v>16</v>
      </c>
      <c r="D349" s="89" t="s">
        <v>6</v>
      </c>
      <c r="E349" s="90" t="str">
        <f>VLOOKUP(STOCKSANLUIS[[#This Row],[CODIGO]],FAMILIAS[],4,FALSE)</f>
        <v>DANFOSS</v>
      </c>
      <c r="F349" s="90">
        <v>1</v>
      </c>
      <c r="G349" s="90" t="s">
        <v>19524</v>
      </c>
      <c r="H349" s="90">
        <f>SUMIF(INGRESO_MERCADERIA[CODIGO],STOCKSANLUIS[[#This Row],[CODIGO]],INGRESO_MERCADERIA[INGRESO])</f>
        <v>17</v>
      </c>
      <c r="I349" s="90">
        <f>SUMIF(SALIDA[CODIGO],STOCKSANLUIS[[#This Row],[CODIGO]],SALIDA[CANTIDAD])</f>
        <v>3</v>
      </c>
      <c r="J349" s="90">
        <f>STOCKSANLUIS[[#This Row],[STOCK ALM1]]-STOCKSANLUIS[[#This Row],[SALIDA]]</f>
        <v>14</v>
      </c>
      <c r="K349" s="90" t="str">
        <f>VLOOKUP(STOCKSANLUIS[[#This Row],[CODIGO]],CLASIFICACION[],6,FALSE)</f>
        <v>C</v>
      </c>
      <c r="L349" s="90">
        <f>IFERROR(VLOOKUP(STOCKSANLUIS[[#This Row],[CODIGO]],STOCK_STARSOFT[],3,FALSE),0)</f>
        <v>14</v>
      </c>
      <c r="M349" s="90" t="str">
        <f>IF(STOCKSANLUIS[[#This Row],[STOCK ACTUAL]]=STOCKSANLUIS[[#This Row],[STOCK_STARSOFT]],"SIN DIFERENCIA","DIFERENCIA")</f>
        <v>SIN DIFERENCIA</v>
      </c>
    </row>
    <row r="350" spans="1:13" ht="15" hidden="1" customHeight="1" x14ac:dyDescent="0.25">
      <c r="A350" s="144" t="s">
        <v>727</v>
      </c>
      <c r="B350" s="87" t="s">
        <v>728</v>
      </c>
      <c r="C350" s="88">
        <v>0</v>
      </c>
      <c r="D350" s="89" t="s">
        <v>6</v>
      </c>
      <c r="E350" s="90" t="str">
        <f>VLOOKUP(STOCKSANLUIS[[#This Row],[CODIGO]],FAMILIAS[],4,FALSE)</f>
        <v>DANFOSS</v>
      </c>
      <c r="F350" s="90">
        <v>1</v>
      </c>
      <c r="G350" s="90"/>
      <c r="H350" s="90">
        <f>SUMIF(INGRESO_MERCADERIA[CODIGO],STOCKSANLUIS[[#This Row],[CODIGO]],INGRESO_MERCADERIA[INGRESO])</f>
        <v>0</v>
      </c>
      <c r="I350" s="90">
        <f>SUMIF(SALIDA[CODIGO],STOCKSANLUIS[[#This Row],[CODIGO]],SALIDA[CANTIDAD])</f>
        <v>0</v>
      </c>
      <c r="J350" s="90">
        <f>STOCKSANLUIS[[#This Row],[STOCK ALM1]]-STOCKSANLUIS[[#This Row],[SALIDA]]</f>
        <v>0</v>
      </c>
      <c r="K350" s="90" t="str">
        <f>VLOOKUP(STOCKSANLUIS[[#This Row],[CODIGO]],CLASIFICACION[],6,FALSE)</f>
        <v>C</v>
      </c>
      <c r="L350" s="90">
        <f>IFERROR(VLOOKUP(STOCKSANLUIS[[#This Row],[CODIGO]],STOCK_STARSOFT[],3,FALSE),0)</f>
        <v>0</v>
      </c>
      <c r="M350" s="90" t="str">
        <f>IF(STOCKSANLUIS[[#This Row],[STOCK ACTUAL]]=STOCKSANLUIS[[#This Row],[STOCK_STARSOFT]],"SIN DIFERENCIA","DIFERENCIA")</f>
        <v>SIN DIFERENCIA</v>
      </c>
    </row>
    <row r="351" spans="1:13" ht="15" hidden="1" customHeight="1" x14ac:dyDescent="0.25">
      <c r="A351" s="144" t="s">
        <v>187</v>
      </c>
      <c r="B351" s="87" t="s">
        <v>188</v>
      </c>
      <c r="C351" s="88">
        <v>8</v>
      </c>
      <c r="D351" s="89" t="s">
        <v>6</v>
      </c>
      <c r="E351" s="90" t="str">
        <f>VLOOKUP(STOCKSANLUIS[[#This Row],[CODIGO]],FAMILIAS[],4,FALSE)</f>
        <v>DANFOSS</v>
      </c>
      <c r="F351" s="90">
        <v>1</v>
      </c>
      <c r="G351" s="90" t="s">
        <v>19524</v>
      </c>
      <c r="H351" s="90">
        <f>SUMIF(INGRESO_MERCADERIA[CODIGO],STOCKSANLUIS[[#This Row],[CODIGO]],INGRESO_MERCADERIA[INGRESO])</f>
        <v>19</v>
      </c>
      <c r="I351" s="90">
        <f>SUMIF(SALIDA[CODIGO],STOCKSANLUIS[[#This Row],[CODIGO]],SALIDA[CANTIDAD])</f>
        <v>15</v>
      </c>
      <c r="J351" s="90">
        <f>STOCKSANLUIS[[#This Row],[STOCK ALM1]]-STOCKSANLUIS[[#This Row],[SALIDA]]</f>
        <v>4</v>
      </c>
      <c r="K351" s="90" t="str">
        <f>VLOOKUP(STOCKSANLUIS[[#This Row],[CODIGO]],CLASIFICACION[],6,FALSE)</f>
        <v>C</v>
      </c>
      <c r="L351" s="90">
        <f>IFERROR(VLOOKUP(STOCKSANLUIS[[#This Row],[CODIGO]],STOCK_STARSOFT[],3,FALSE),0)</f>
        <v>4</v>
      </c>
      <c r="M351" s="90" t="str">
        <f>IF(STOCKSANLUIS[[#This Row],[STOCK ACTUAL]]=STOCKSANLUIS[[#This Row],[STOCK_STARSOFT]],"SIN DIFERENCIA","DIFERENCIA")</f>
        <v>SIN DIFERENCIA</v>
      </c>
    </row>
    <row r="352" spans="1:13" ht="15" hidden="1" customHeight="1" x14ac:dyDescent="0.25">
      <c r="A352" s="144" t="s">
        <v>731</v>
      </c>
      <c r="B352" s="87" t="s">
        <v>732</v>
      </c>
      <c r="C352" s="88">
        <v>0</v>
      </c>
      <c r="D352" s="89" t="s">
        <v>6</v>
      </c>
      <c r="E352" s="90" t="str">
        <f>VLOOKUP(STOCKSANLUIS[[#This Row],[CODIGO]],FAMILIAS[],4,FALSE)</f>
        <v>DANFOSS</v>
      </c>
      <c r="F352" s="90">
        <v>1</v>
      </c>
      <c r="G352" s="90"/>
      <c r="H352" s="90">
        <f>SUMIF(INGRESO_MERCADERIA[CODIGO],STOCKSANLUIS[[#This Row],[CODIGO]],INGRESO_MERCADERIA[INGRESO])</f>
        <v>0</v>
      </c>
      <c r="I352" s="90">
        <f>SUMIF(SALIDA[CODIGO],STOCKSANLUIS[[#This Row],[CODIGO]],SALIDA[CANTIDAD])</f>
        <v>0</v>
      </c>
      <c r="J352" s="90">
        <f>STOCKSANLUIS[[#This Row],[STOCK ALM1]]-STOCKSANLUIS[[#This Row],[SALIDA]]</f>
        <v>0</v>
      </c>
      <c r="K352" s="90" t="str">
        <f>VLOOKUP(STOCKSANLUIS[[#This Row],[CODIGO]],CLASIFICACION[],6,FALSE)</f>
        <v>C</v>
      </c>
      <c r="L352" s="90">
        <f>IFERROR(VLOOKUP(STOCKSANLUIS[[#This Row],[CODIGO]],STOCK_STARSOFT[],3,FALSE),0)</f>
        <v>0</v>
      </c>
      <c r="M352" s="90" t="str">
        <f>IF(STOCKSANLUIS[[#This Row],[STOCK ACTUAL]]=STOCKSANLUIS[[#This Row],[STOCK_STARSOFT]],"SIN DIFERENCIA","DIFERENCIA")</f>
        <v>SIN DIFERENCIA</v>
      </c>
    </row>
    <row r="353" spans="1:13" ht="15" hidden="1" customHeight="1" x14ac:dyDescent="0.25">
      <c r="A353" s="144" t="s">
        <v>733</v>
      </c>
      <c r="B353" s="87" t="s">
        <v>734</v>
      </c>
      <c r="C353" s="88">
        <v>0</v>
      </c>
      <c r="D353" s="89" t="s">
        <v>6</v>
      </c>
      <c r="E353" s="90" t="str">
        <f>VLOOKUP(STOCKSANLUIS[[#This Row],[CODIGO]],FAMILIAS[],4,FALSE)</f>
        <v>DUPONT</v>
      </c>
      <c r="F353" s="90">
        <v>1</v>
      </c>
      <c r="G353" s="90"/>
      <c r="H353" s="90">
        <f>SUMIF(INGRESO_MERCADERIA[CODIGO],STOCKSANLUIS[[#This Row],[CODIGO]],INGRESO_MERCADERIA[INGRESO])</f>
        <v>0</v>
      </c>
      <c r="I353" s="90">
        <f>SUMIF(SALIDA[CODIGO],STOCKSANLUIS[[#This Row],[CODIGO]],SALIDA[CANTIDAD])</f>
        <v>0</v>
      </c>
      <c r="J353" s="90">
        <f>STOCKSANLUIS[[#This Row],[STOCK ALM1]]-STOCKSANLUIS[[#This Row],[SALIDA]]</f>
        <v>0</v>
      </c>
      <c r="K353" s="90" t="str">
        <f>VLOOKUP(STOCKSANLUIS[[#This Row],[CODIGO]],CLASIFICACION[],6,FALSE)</f>
        <v>C</v>
      </c>
      <c r="L353" s="90">
        <f>IFERROR(VLOOKUP(STOCKSANLUIS[[#This Row],[CODIGO]],STOCK_STARSOFT[],3,FALSE),0)</f>
        <v>0</v>
      </c>
      <c r="M353" s="90" t="str">
        <f>IF(STOCKSANLUIS[[#This Row],[STOCK ACTUAL]]=STOCKSANLUIS[[#This Row],[STOCK_STARSOFT]],"SIN DIFERENCIA","DIFERENCIA")</f>
        <v>SIN DIFERENCIA</v>
      </c>
    </row>
    <row r="354" spans="1:13" ht="15" hidden="1" customHeight="1" x14ac:dyDescent="0.25">
      <c r="A354" s="144" t="s">
        <v>735</v>
      </c>
      <c r="B354" s="87" t="s">
        <v>736</v>
      </c>
      <c r="C354" s="88">
        <v>0</v>
      </c>
      <c r="D354" s="89" t="s">
        <v>6</v>
      </c>
      <c r="E354" s="90" t="str">
        <f>VLOOKUP(STOCKSANLUIS[[#This Row],[CODIGO]],FAMILIAS[],4,FALSE)</f>
        <v>DANFOSS</v>
      </c>
      <c r="F354" s="90">
        <v>1</v>
      </c>
      <c r="G354" s="90"/>
      <c r="H354" s="90">
        <f>SUMIF(INGRESO_MERCADERIA[CODIGO],STOCKSANLUIS[[#This Row],[CODIGO]],INGRESO_MERCADERIA[INGRESO])</f>
        <v>0</v>
      </c>
      <c r="I354" s="90">
        <f>SUMIF(SALIDA[CODIGO],STOCKSANLUIS[[#This Row],[CODIGO]],SALIDA[CANTIDAD])</f>
        <v>0</v>
      </c>
      <c r="J354" s="90">
        <f>STOCKSANLUIS[[#This Row],[STOCK ALM1]]-STOCKSANLUIS[[#This Row],[SALIDA]]</f>
        <v>0</v>
      </c>
      <c r="K354" s="90" t="str">
        <f>VLOOKUP(STOCKSANLUIS[[#This Row],[CODIGO]],CLASIFICACION[],6,FALSE)</f>
        <v>C</v>
      </c>
      <c r="L354" s="90">
        <f>IFERROR(VLOOKUP(STOCKSANLUIS[[#This Row],[CODIGO]],STOCK_STARSOFT[],3,FALSE),0)</f>
        <v>0</v>
      </c>
      <c r="M354" s="90" t="str">
        <f>IF(STOCKSANLUIS[[#This Row],[STOCK ACTUAL]]=STOCKSANLUIS[[#This Row],[STOCK_STARSOFT]],"SIN DIFERENCIA","DIFERENCIA")</f>
        <v>SIN DIFERENCIA</v>
      </c>
    </row>
    <row r="355" spans="1:13" ht="15" hidden="1" customHeight="1" x14ac:dyDescent="0.25">
      <c r="A355" s="144" t="s">
        <v>737</v>
      </c>
      <c r="B355" s="87" t="s">
        <v>738</v>
      </c>
      <c r="C355" s="88">
        <v>0</v>
      </c>
      <c r="D355" s="89" t="s">
        <v>6</v>
      </c>
      <c r="E355" s="90" t="str">
        <f>VLOOKUP(STOCKSANLUIS[[#This Row],[CODIGO]],FAMILIAS[],4,FALSE)</f>
        <v>DANFOSS</v>
      </c>
      <c r="F355" s="90">
        <v>1</v>
      </c>
      <c r="G355" s="90"/>
      <c r="H355" s="90">
        <f>SUMIF(INGRESO_MERCADERIA[CODIGO],STOCKSANLUIS[[#This Row],[CODIGO]],INGRESO_MERCADERIA[INGRESO])</f>
        <v>0</v>
      </c>
      <c r="I355" s="90">
        <f>SUMIF(SALIDA[CODIGO],STOCKSANLUIS[[#This Row],[CODIGO]],SALIDA[CANTIDAD])</f>
        <v>0</v>
      </c>
      <c r="J355" s="90">
        <f>STOCKSANLUIS[[#This Row],[STOCK ALM1]]-STOCKSANLUIS[[#This Row],[SALIDA]]</f>
        <v>0</v>
      </c>
      <c r="K355" s="90" t="str">
        <f>VLOOKUP(STOCKSANLUIS[[#This Row],[CODIGO]],CLASIFICACION[],6,FALSE)</f>
        <v>C</v>
      </c>
      <c r="L355" s="90">
        <f>IFERROR(VLOOKUP(STOCKSANLUIS[[#This Row],[CODIGO]],STOCK_STARSOFT[],3,FALSE),0)</f>
        <v>0</v>
      </c>
      <c r="M355" s="90" t="str">
        <f>IF(STOCKSANLUIS[[#This Row],[STOCK ACTUAL]]=STOCKSANLUIS[[#This Row],[STOCK_STARSOFT]],"SIN DIFERENCIA","DIFERENCIA")</f>
        <v>SIN DIFERENCIA</v>
      </c>
    </row>
    <row r="356" spans="1:13" ht="15" hidden="1" customHeight="1" x14ac:dyDescent="0.25">
      <c r="A356" s="144" t="s">
        <v>739</v>
      </c>
      <c r="B356" s="87" t="s">
        <v>740</v>
      </c>
      <c r="C356" s="88">
        <v>0</v>
      </c>
      <c r="D356" s="89" t="s">
        <v>6</v>
      </c>
      <c r="E356" s="90" t="str">
        <f>VLOOKUP(STOCKSANLUIS[[#This Row],[CODIGO]],FAMILIAS[],4,FALSE)</f>
        <v>DANFOSS</v>
      </c>
      <c r="F356" s="90">
        <v>1</v>
      </c>
      <c r="G356" s="90"/>
      <c r="H356" s="90">
        <f>SUMIF(INGRESO_MERCADERIA[CODIGO],STOCKSANLUIS[[#This Row],[CODIGO]],INGRESO_MERCADERIA[INGRESO])</f>
        <v>0</v>
      </c>
      <c r="I356" s="90">
        <f>SUMIF(SALIDA[CODIGO],STOCKSANLUIS[[#This Row],[CODIGO]],SALIDA[CANTIDAD])</f>
        <v>0</v>
      </c>
      <c r="J356" s="90">
        <f>STOCKSANLUIS[[#This Row],[STOCK ALM1]]-STOCKSANLUIS[[#This Row],[SALIDA]]</f>
        <v>0</v>
      </c>
      <c r="K356" s="90" t="str">
        <f>VLOOKUP(STOCKSANLUIS[[#This Row],[CODIGO]],CLASIFICACION[],6,FALSE)</f>
        <v>C</v>
      </c>
      <c r="L356" s="90">
        <f>IFERROR(VLOOKUP(STOCKSANLUIS[[#This Row],[CODIGO]],STOCK_STARSOFT[],3,FALSE),0)</f>
        <v>0</v>
      </c>
      <c r="M356" s="90" t="str">
        <f>IF(STOCKSANLUIS[[#This Row],[STOCK ACTUAL]]=STOCKSANLUIS[[#This Row],[STOCK_STARSOFT]],"SIN DIFERENCIA","DIFERENCIA")</f>
        <v>SIN DIFERENCIA</v>
      </c>
    </row>
    <row r="357" spans="1:13" ht="15" hidden="1" customHeight="1" x14ac:dyDescent="0.25">
      <c r="A357" s="144" t="s">
        <v>741</v>
      </c>
      <c r="B357" s="87" t="s">
        <v>742</v>
      </c>
      <c r="C357" s="88">
        <v>0</v>
      </c>
      <c r="D357" s="89" t="s">
        <v>6</v>
      </c>
      <c r="E357" s="90" t="str">
        <f>VLOOKUP(STOCKSANLUIS[[#This Row],[CODIGO]],FAMILIAS[],4,FALSE)</f>
        <v>DANFOSS</v>
      </c>
      <c r="F357" s="90">
        <v>1</v>
      </c>
      <c r="G357" s="90"/>
      <c r="H357" s="90">
        <f>SUMIF(INGRESO_MERCADERIA[CODIGO],STOCKSANLUIS[[#This Row],[CODIGO]],INGRESO_MERCADERIA[INGRESO])</f>
        <v>0</v>
      </c>
      <c r="I357" s="90">
        <f>SUMIF(SALIDA[CODIGO],STOCKSANLUIS[[#This Row],[CODIGO]],SALIDA[CANTIDAD])</f>
        <v>0</v>
      </c>
      <c r="J357" s="90">
        <f>STOCKSANLUIS[[#This Row],[STOCK ALM1]]-STOCKSANLUIS[[#This Row],[SALIDA]]</f>
        <v>0</v>
      </c>
      <c r="K357" s="90" t="str">
        <f>VLOOKUP(STOCKSANLUIS[[#This Row],[CODIGO]],CLASIFICACION[],6,FALSE)</f>
        <v>C</v>
      </c>
      <c r="L357" s="90">
        <f>IFERROR(VLOOKUP(STOCKSANLUIS[[#This Row],[CODIGO]],STOCK_STARSOFT[],3,FALSE),0)</f>
        <v>0</v>
      </c>
      <c r="M357" s="90" t="str">
        <f>IF(STOCKSANLUIS[[#This Row],[STOCK ACTUAL]]=STOCKSANLUIS[[#This Row],[STOCK_STARSOFT]],"SIN DIFERENCIA","DIFERENCIA")</f>
        <v>SIN DIFERENCIA</v>
      </c>
    </row>
    <row r="358" spans="1:13" ht="15" hidden="1" customHeight="1" x14ac:dyDescent="0.25">
      <c r="A358" s="144" t="s">
        <v>743</v>
      </c>
      <c r="B358" s="87" t="s">
        <v>744</v>
      </c>
      <c r="C358" s="88">
        <v>0</v>
      </c>
      <c r="D358" s="89" t="s">
        <v>6</v>
      </c>
      <c r="E358" s="90" t="str">
        <f>VLOOKUP(STOCKSANLUIS[[#This Row],[CODIGO]],FAMILIAS[],4,FALSE)</f>
        <v>DANFOSS</v>
      </c>
      <c r="F358" s="90">
        <v>1</v>
      </c>
      <c r="G358" s="90"/>
      <c r="H358" s="90">
        <f>SUMIF(INGRESO_MERCADERIA[CODIGO],STOCKSANLUIS[[#This Row],[CODIGO]],INGRESO_MERCADERIA[INGRESO])</f>
        <v>0</v>
      </c>
      <c r="I358" s="90">
        <f>SUMIF(SALIDA[CODIGO],STOCKSANLUIS[[#This Row],[CODIGO]],SALIDA[CANTIDAD])</f>
        <v>0</v>
      </c>
      <c r="J358" s="90">
        <f>STOCKSANLUIS[[#This Row],[STOCK ALM1]]-STOCKSANLUIS[[#This Row],[SALIDA]]</f>
        <v>0</v>
      </c>
      <c r="K358" s="90" t="str">
        <f>VLOOKUP(STOCKSANLUIS[[#This Row],[CODIGO]],CLASIFICACION[],6,FALSE)</f>
        <v>C</v>
      </c>
      <c r="L358" s="90">
        <f>IFERROR(VLOOKUP(STOCKSANLUIS[[#This Row],[CODIGO]],STOCK_STARSOFT[],3,FALSE),0)</f>
        <v>0</v>
      </c>
      <c r="M358" s="90" t="str">
        <f>IF(STOCKSANLUIS[[#This Row],[STOCK ACTUAL]]=STOCKSANLUIS[[#This Row],[STOCK_STARSOFT]],"SIN DIFERENCIA","DIFERENCIA")</f>
        <v>SIN DIFERENCIA</v>
      </c>
    </row>
    <row r="359" spans="1:13" ht="15" hidden="1" customHeight="1" x14ac:dyDescent="0.25">
      <c r="A359" s="144" t="s">
        <v>745</v>
      </c>
      <c r="B359" s="87" t="s">
        <v>746</v>
      </c>
      <c r="C359" s="88">
        <v>0</v>
      </c>
      <c r="D359" s="89" t="s">
        <v>6</v>
      </c>
      <c r="E359" s="90" t="str">
        <f>VLOOKUP(STOCKSANLUIS[[#This Row],[CODIGO]],FAMILIAS[],4,FALSE)</f>
        <v>DANFOSS</v>
      </c>
      <c r="F359" s="90">
        <v>1</v>
      </c>
      <c r="G359" s="90"/>
      <c r="H359" s="90">
        <f>SUMIF(INGRESO_MERCADERIA[CODIGO],STOCKSANLUIS[[#This Row],[CODIGO]],INGRESO_MERCADERIA[INGRESO])</f>
        <v>0</v>
      </c>
      <c r="I359" s="90">
        <f>SUMIF(SALIDA[CODIGO],STOCKSANLUIS[[#This Row],[CODIGO]],SALIDA[CANTIDAD])</f>
        <v>0</v>
      </c>
      <c r="J359" s="90">
        <f>STOCKSANLUIS[[#This Row],[STOCK ALM1]]-STOCKSANLUIS[[#This Row],[SALIDA]]</f>
        <v>0</v>
      </c>
      <c r="K359" s="90" t="str">
        <f>VLOOKUP(STOCKSANLUIS[[#This Row],[CODIGO]],CLASIFICACION[],6,FALSE)</f>
        <v>C</v>
      </c>
      <c r="L359" s="90">
        <f>IFERROR(VLOOKUP(STOCKSANLUIS[[#This Row],[CODIGO]],STOCK_STARSOFT[],3,FALSE),0)</f>
        <v>0</v>
      </c>
      <c r="M359" s="90" t="str">
        <f>IF(STOCKSANLUIS[[#This Row],[STOCK ACTUAL]]=STOCKSANLUIS[[#This Row],[STOCK_STARSOFT]],"SIN DIFERENCIA","DIFERENCIA")</f>
        <v>SIN DIFERENCIA</v>
      </c>
    </row>
    <row r="360" spans="1:13" ht="15" hidden="1" customHeight="1" x14ac:dyDescent="0.25">
      <c r="A360" s="144" t="s">
        <v>747</v>
      </c>
      <c r="B360" s="87" t="s">
        <v>748</v>
      </c>
      <c r="C360" s="88">
        <v>0</v>
      </c>
      <c r="D360" s="89" t="s">
        <v>6</v>
      </c>
      <c r="E360" s="90" t="str">
        <f>VLOOKUP(STOCKSANLUIS[[#This Row],[CODIGO]],FAMILIAS[],4,FALSE)</f>
        <v>DANFOSS</v>
      </c>
      <c r="F360" s="90">
        <v>1</v>
      </c>
      <c r="G360" s="90"/>
      <c r="H360" s="90">
        <f>SUMIF(INGRESO_MERCADERIA[CODIGO],STOCKSANLUIS[[#This Row],[CODIGO]],INGRESO_MERCADERIA[INGRESO])</f>
        <v>0</v>
      </c>
      <c r="I360" s="90">
        <f>SUMIF(SALIDA[CODIGO],STOCKSANLUIS[[#This Row],[CODIGO]],SALIDA[CANTIDAD])</f>
        <v>0</v>
      </c>
      <c r="J360" s="90">
        <f>STOCKSANLUIS[[#This Row],[STOCK ALM1]]-STOCKSANLUIS[[#This Row],[SALIDA]]</f>
        <v>0</v>
      </c>
      <c r="K360" s="90" t="str">
        <f>VLOOKUP(STOCKSANLUIS[[#This Row],[CODIGO]],CLASIFICACION[],6,FALSE)</f>
        <v>C</v>
      </c>
      <c r="L360" s="90">
        <f>IFERROR(VLOOKUP(STOCKSANLUIS[[#This Row],[CODIGO]],STOCK_STARSOFT[],3,FALSE),0)</f>
        <v>0</v>
      </c>
      <c r="M360" s="90" t="str">
        <f>IF(STOCKSANLUIS[[#This Row],[STOCK ACTUAL]]=STOCKSANLUIS[[#This Row],[STOCK_STARSOFT]],"SIN DIFERENCIA","DIFERENCIA")</f>
        <v>SIN DIFERENCIA</v>
      </c>
    </row>
    <row r="361" spans="1:13" ht="15" hidden="1" customHeight="1" x14ac:dyDescent="0.25">
      <c r="A361" s="144" t="s">
        <v>749</v>
      </c>
      <c r="B361" s="87" t="s">
        <v>750</v>
      </c>
      <c r="C361" s="88">
        <v>0</v>
      </c>
      <c r="D361" s="89" t="s">
        <v>6</v>
      </c>
      <c r="E361" s="90" t="str">
        <f>VLOOKUP(STOCKSANLUIS[[#This Row],[CODIGO]],FAMILIAS[],4,FALSE)</f>
        <v>DANFOSS</v>
      </c>
      <c r="F361" s="90">
        <v>1</v>
      </c>
      <c r="G361" s="90"/>
      <c r="H361" s="90">
        <f>SUMIF(INGRESO_MERCADERIA[CODIGO],STOCKSANLUIS[[#This Row],[CODIGO]],INGRESO_MERCADERIA[INGRESO])</f>
        <v>0</v>
      </c>
      <c r="I361" s="90">
        <f>SUMIF(SALIDA[CODIGO],STOCKSANLUIS[[#This Row],[CODIGO]],SALIDA[CANTIDAD])</f>
        <v>0</v>
      </c>
      <c r="J361" s="90">
        <f>STOCKSANLUIS[[#This Row],[STOCK ALM1]]-STOCKSANLUIS[[#This Row],[SALIDA]]</f>
        <v>0</v>
      </c>
      <c r="K361" s="90" t="str">
        <f>VLOOKUP(STOCKSANLUIS[[#This Row],[CODIGO]],CLASIFICACION[],6,FALSE)</f>
        <v>C</v>
      </c>
      <c r="L361" s="90">
        <f>IFERROR(VLOOKUP(STOCKSANLUIS[[#This Row],[CODIGO]],STOCK_STARSOFT[],3,FALSE),0)</f>
        <v>0</v>
      </c>
      <c r="M361" s="90" t="str">
        <f>IF(STOCKSANLUIS[[#This Row],[STOCK ACTUAL]]=STOCKSANLUIS[[#This Row],[STOCK_STARSOFT]],"SIN DIFERENCIA","DIFERENCIA")</f>
        <v>SIN DIFERENCIA</v>
      </c>
    </row>
    <row r="362" spans="1:13" ht="15" hidden="1" customHeight="1" x14ac:dyDescent="0.25">
      <c r="A362" s="144" t="s">
        <v>751</v>
      </c>
      <c r="B362" s="87" t="s">
        <v>752</v>
      </c>
      <c r="C362" s="88">
        <v>0</v>
      </c>
      <c r="D362" s="89" t="s">
        <v>6</v>
      </c>
      <c r="E362" s="90" t="str">
        <f>VLOOKUP(STOCKSANLUIS[[#This Row],[CODIGO]],FAMILIAS[],4,FALSE)</f>
        <v>DANFOSS</v>
      </c>
      <c r="F362" s="90">
        <v>1</v>
      </c>
      <c r="G362" s="90"/>
      <c r="H362" s="90">
        <f>SUMIF(INGRESO_MERCADERIA[CODIGO],STOCKSANLUIS[[#This Row],[CODIGO]],INGRESO_MERCADERIA[INGRESO])</f>
        <v>0</v>
      </c>
      <c r="I362" s="90">
        <f>SUMIF(SALIDA[CODIGO],STOCKSANLUIS[[#This Row],[CODIGO]],SALIDA[CANTIDAD])</f>
        <v>0</v>
      </c>
      <c r="J362" s="90">
        <f>STOCKSANLUIS[[#This Row],[STOCK ALM1]]-STOCKSANLUIS[[#This Row],[SALIDA]]</f>
        <v>0</v>
      </c>
      <c r="K362" s="90" t="str">
        <f>VLOOKUP(STOCKSANLUIS[[#This Row],[CODIGO]],CLASIFICACION[],6,FALSE)</f>
        <v>C</v>
      </c>
      <c r="L362" s="90">
        <f>IFERROR(VLOOKUP(STOCKSANLUIS[[#This Row],[CODIGO]],STOCK_STARSOFT[],3,FALSE),0)</f>
        <v>0</v>
      </c>
      <c r="M362" s="90" t="str">
        <f>IF(STOCKSANLUIS[[#This Row],[STOCK ACTUAL]]=STOCKSANLUIS[[#This Row],[STOCK_STARSOFT]],"SIN DIFERENCIA","DIFERENCIA")</f>
        <v>SIN DIFERENCIA</v>
      </c>
    </row>
    <row r="363" spans="1:13" ht="15" hidden="1" customHeight="1" x14ac:dyDescent="0.25">
      <c r="A363" s="144" t="s">
        <v>753</v>
      </c>
      <c r="B363" s="87" t="s">
        <v>754</v>
      </c>
      <c r="C363" s="88">
        <v>0</v>
      </c>
      <c r="D363" s="89" t="s">
        <v>6</v>
      </c>
      <c r="E363" s="90" t="str">
        <f>VLOOKUP(STOCKSANLUIS[[#This Row],[CODIGO]],FAMILIAS[],4,FALSE)</f>
        <v>DANFOSS</v>
      </c>
      <c r="F363" s="90">
        <v>1</v>
      </c>
      <c r="G363" s="90"/>
      <c r="H363" s="90">
        <f>SUMIF(INGRESO_MERCADERIA[CODIGO],STOCKSANLUIS[[#This Row],[CODIGO]],INGRESO_MERCADERIA[INGRESO])</f>
        <v>0</v>
      </c>
      <c r="I363" s="90">
        <f>SUMIF(SALIDA[CODIGO],STOCKSANLUIS[[#This Row],[CODIGO]],SALIDA[CANTIDAD])</f>
        <v>0</v>
      </c>
      <c r="J363" s="90">
        <f>STOCKSANLUIS[[#This Row],[STOCK ALM1]]-STOCKSANLUIS[[#This Row],[SALIDA]]</f>
        <v>0</v>
      </c>
      <c r="K363" s="90" t="str">
        <f>VLOOKUP(STOCKSANLUIS[[#This Row],[CODIGO]],CLASIFICACION[],6,FALSE)</f>
        <v>C</v>
      </c>
      <c r="L363" s="90">
        <f>IFERROR(VLOOKUP(STOCKSANLUIS[[#This Row],[CODIGO]],STOCK_STARSOFT[],3,FALSE),0)</f>
        <v>0</v>
      </c>
      <c r="M363" s="90" t="str">
        <f>IF(STOCKSANLUIS[[#This Row],[STOCK ACTUAL]]=STOCKSANLUIS[[#This Row],[STOCK_STARSOFT]],"SIN DIFERENCIA","DIFERENCIA")</f>
        <v>SIN DIFERENCIA</v>
      </c>
    </row>
    <row r="364" spans="1:13" ht="15" hidden="1" customHeight="1" x14ac:dyDescent="0.25">
      <c r="A364" s="144" t="s">
        <v>755</v>
      </c>
      <c r="B364" s="87" t="s">
        <v>756</v>
      </c>
      <c r="C364" s="88">
        <v>0</v>
      </c>
      <c r="D364" s="89" t="s">
        <v>6</v>
      </c>
      <c r="E364" s="90" t="str">
        <f>VLOOKUP(STOCKSANLUIS[[#This Row],[CODIGO]],FAMILIAS[],4,FALSE)</f>
        <v>MIPAL</v>
      </c>
      <c r="F364" s="90">
        <v>1</v>
      </c>
      <c r="G364" s="90"/>
      <c r="H364" s="90">
        <f>SUMIF(INGRESO_MERCADERIA[CODIGO],STOCKSANLUIS[[#This Row],[CODIGO]],INGRESO_MERCADERIA[INGRESO])</f>
        <v>0</v>
      </c>
      <c r="I364" s="90">
        <f>SUMIF(SALIDA[CODIGO],STOCKSANLUIS[[#This Row],[CODIGO]],SALIDA[CANTIDAD])</f>
        <v>0</v>
      </c>
      <c r="J364" s="90">
        <f>STOCKSANLUIS[[#This Row],[STOCK ALM1]]-STOCKSANLUIS[[#This Row],[SALIDA]]</f>
        <v>0</v>
      </c>
      <c r="K364" s="90" t="str">
        <f>VLOOKUP(STOCKSANLUIS[[#This Row],[CODIGO]],CLASIFICACION[],6,FALSE)</f>
        <v>C</v>
      </c>
      <c r="L364" s="90">
        <f>IFERROR(VLOOKUP(STOCKSANLUIS[[#This Row],[CODIGO]],STOCK_STARSOFT[],3,FALSE),0)</f>
        <v>0</v>
      </c>
      <c r="M364" s="90" t="str">
        <f>IF(STOCKSANLUIS[[#This Row],[STOCK ACTUAL]]=STOCKSANLUIS[[#This Row],[STOCK_STARSOFT]],"SIN DIFERENCIA","DIFERENCIA")</f>
        <v>SIN DIFERENCIA</v>
      </c>
    </row>
    <row r="365" spans="1:13" ht="15" hidden="1" customHeight="1" x14ac:dyDescent="0.25">
      <c r="A365" s="144" t="s">
        <v>757</v>
      </c>
      <c r="B365" s="87" t="s">
        <v>758</v>
      </c>
      <c r="C365" s="88">
        <v>0</v>
      </c>
      <c r="D365" s="89" t="s">
        <v>6</v>
      </c>
      <c r="E365" s="90" t="str">
        <f>VLOOKUP(STOCKSANLUIS[[#This Row],[CODIGO]],FAMILIAS[],4,FALSE)</f>
        <v>FULL GAUGE</v>
      </c>
      <c r="F365" s="90">
        <v>1</v>
      </c>
      <c r="G365" s="90"/>
      <c r="H365" s="90">
        <f>SUMIF(INGRESO_MERCADERIA[CODIGO],STOCKSANLUIS[[#This Row],[CODIGO]],INGRESO_MERCADERIA[INGRESO])</f>
        <v>0</v>
      </c>
      <c r="I365" s="90">
        <f>SUMIF(SALIDA[CODIGO],STOCKSANLUIS[[#This Row],[CODIGO]],SALIDA[CANTIDAD])</f>
        <v>0</v>
      </c>
      <c r="J365" s="90">
        <f>STOCKSANLUIS[[#This Row],[STOCK ALM1]]-STOCKSANLUIS[[#This Row],[SALIDA]]</f>
        <v>0</v>
      </c>
      <c r="K365" s="90" t="str">
        <f>VLOOKUP(STOCKSANLUIS[[#This Row],[CODIGO]],CLASIFICACION[],6,FALSE)</f>
        <v>C</v>
      </c>
      <c r="L365" s="90">
        <f>IFERROR(VLOOKUP(STOCKSANLUIS[[#This Row],[CODIGO]],STOCK_STARSOFT[],3,FALSE),0)</f>
        <v>0</v>
      </c>
      <c r="M365" s="90" t="str">
        <f>IF(STOCKSANLUIS[[#This Row],[STOCK ACTUAL]]=STOCKSANLUIS[[#This Row],[STOCK_STARSOFT]],"SIN DIFERENCIA","DIFERENCIA")</f>
        <v>SIN DIFERENCIA</v>
      </c>
    </row>
    <row r="366" spans="1:13" ht="15" hidden="1" customHeight="1" x14ac:dyDescent="0.25">
      <c r="A366" s="144" t="s">
        <v>191</v>
      </c>
      <c r="B366" s="87" t="s">
        <v>192</v>
      </c>
      <c r="C366" s="88">
        <v>8</v>
      </c>
      <c r="D366" s="89" t="s">
        <v>6</v>
      </c>
      <c r="E366" s="90" t="str">
        <f>VLOOKUP(STOCKSANLUIS[[#This Row],[CODIGO]],FAMILIAS[],4,FALSE)</f>
        <v>DANFOSS</v>
      </c>
      <c r="F366" s="90">
        <v>1</v>
      </c>
      <c r="G366" s="90" t="s">
        <v>19524</v>
      </c>
      <c r="H366" s="90">
        <f>SUMIF(INGRESO_MERCADERIA[CODIGO],STOCKSANLUIS[[#This Row],[CODIGO]],INGRESO_MERCADERIA[INGRESO])</f>
        <v>44</v>
      </c>
      <c r="I366" s="90">
        <f>SUMIF(SALIDA[CODIGO],STOCKSANLUIS[[#This Row],[CODIGO]],SALIDA[CANTIDAD])</f>
        <v>23</v>
      </c>
      <c r="J366" s="90">
        <f>STOCKSANLUIS[[#This Row],[STOCK ALM1]]-STOCKSANLUIS[[#This Row],[SALIDA]]</f>
        <v>21</v>
      </c>
      <c r="K366" s="90" t="str">
        <f>VLOOKUP(STOCKSANLUIS[[#This Row],[CODIGO]],CLASIFICACION[],6,FALSE)</f>
        <v>B</v>
      </c>
      <c r="L366" s="90">
        <f>IFERROR(VLOOKUP(STOCKSANLUIS[[#This Row],[CODIGO]],STOCK_STARSOFT[],3,FALSE),0)</f>
        <v>21</v>
      </c>
      <c r="M366" s="90" t="str">
        <f>IF(STOCKSANLUIS[[#This Row],[STOCK ACTUAL]]=STOCKSANLUIS[[#This Row],[STOCK_STARSOFT]],"SIN DIFERENCIA","DIFERENCIA")</f>
        <v>SIN DIFERENCIA</v>
      </c>
    </row>
    <row r="367" spans="1:13" ht="15" hidden="1" customHeight="1" x14ac:dyDescent="0.25">
      <c r="A367" s="144" t="s">
        <v>2182</v>
      </c>
      <c r="B367" s="87" t="s">
        <v>2183</v>
      </c>
      <c r="C367" s="88">
        <v>1</v>
      </c>
      <c r="D367" s="89" t="s">
        <v>6</v>
      </c>
      <c r="E367" s="90" t="str">
        <f>VLOOKUP(STOCKSANLUIS[[#This Row],[CODIGO]],FAMILIAS[],4,FALSE)</f>
        <v>DANFOSS</v>
      </c>
      <c r="F367" s="90">
        <v>1</v>
      </c>
      <c r="G367" s="90" t="s">
        <v>19526</v>
      </c>
      <c r="H367" s="90">
        <f>SUMIF(INGRESO_MERCADERIA[CODIGO],STOCKSANLUIS[[#This Row],[CODIGO]],INGRESO_MERCADERIA[INGRESO])</f>
        <v>1</v>
      </c>
      <c r="I367" s="90">
        <f>SUMIF(SALIDA[CODIGO],STOCKSANLUIS[[#This Row],[CODIGO]],SALIDA[CANTIDAD])</f>
        <v>0</v>
      </c>
      <c r="J367" s="90">
        <f>STOCKSANLUIS[[#This Row],[STOCK ALM1]]-STOCKSANLUIS[[#This Row],[SALIDA]]</f>
        <v>1</v>
      </c>
      <c r="K367" s="90" t="str">
        <f>VLOOKUP(STOCKSANLUIS[[#This Row],[CODIGO]],CLASIFICACION[],6,FALSE)</f>
        <v>C</v>
      </c>
      <c r="L367" s="90">
        <f>IFERROR(VLOOKUP(STOCKSANLUIS[[#This Row],[CODIGO]],STOCK_STARSOFT[],3,FALSE),0)</f>
        <v>1</v>
      </c>
      <c r="M367" s="90" t="str">
        <f>IF(STOCKSANLUIS[[#This Row],[STOCK ACTUAL]]=STOCKSANLUIS[[#This Row],[STOCK_STARSOFT]],"SIN DIFERENCIA","DIFERENCIA")</f>
        <v>SIN DIFERENCIA</v>
      </c>
    </row>
    <row r="368" spans="1:13" ht="15" hidden="1" customHeight="1" x14ac:dyDescent="0.25">
      <c r="A368" s="144" t="s">
        <v>763</v>
      </c>
      <c r="B368" s="87" t="s">
        <v>764</v>
      </c>
      <c r="C368" s="88">
        <v>0</v>
      </c>
      <c r="D368" s="89" t="s">
        <v>6</v>
      </c>
      <c r="E368" s="90" t="str">
        <f>VLOOKUP(STOCKSANLUIS[[#This Row],[CODIGO]],FAMILIAS[],4,FALSE)</f>
        <v>MIPAL</v>
      </c>
      <c r="F368" s="90">
        <v>1</v>
      </c>
      <c r="G368" s="90"/>
      <c r="H368" s="90">
        <f>SUMIF(INGRESO_MERCADERIA[CODIGO],STOCKSANLUIS[[#This Row],[CODIGO]],INGRESO_MERCADERIA[INGRESO])</f>
        <v>0</v>
      </c>
      <c r="I368" s="90">
        <f>SUMIF(SALIDA[CODIGO],STOCKSANLUIS[[#This Row],[CODIGO]],SALIDA[CANTIDAD])</f>
        <v>0</v>
      </c>
      <c r="J368" s="90">
        <f>STOCKSANLUIS[[#This Row],[STOCK ALM1]]-STOCKSANLUIS[[#This Row],[SALIDA]]</f>
        <v>0</v>
      </c>
      <c r="K368" s="90" t="str">
        <f>VLOOKUP(STOCKSANLUIS[[#This Row],[CODIGO]],CLASIFICACION[],6,FALSE)</f>
        <v>C</v>
      </c>
      <c r="L368" s="90">
        <f>IFERROR(VLOOKUP(STOCKSANLUIS[[#This Row],[CODIGO]],STOCK_STARSOFT[],3,FALSE),0)</f>
        <v>0</v>
      </c>
      <c r="M368" s="90" t="str">
        <f>IF(STOCKSANLUIS[[#This Row],[STOCK ACTUAL]]=STOCKSANLUIS[[#This Row],[STOCK_STARSOFT]],"SIN DIFERENCIA","DIFERENCIA")</f>
        <v>SIN DIFERENCIA</v>
      </c>
    </row>
    <row r="369" spans="1:13" ht="15" hidden="1" customHeight="1" x14ac:dyDescent="0.25">
      <c r="A369" s="144" t="s">
        <v>765</v>
      </c>
      <c r="B369" s="87" t="s">
        <v>766</v>
      </c>
      <c r="C369" s="88">
        <v>0</v>
      </c>
      <c r="D369" s="89" t="s">
        <v>6</v>
      </c>
      <c r="E369" s="90" t="str">
        <f>VLOOKUP(STOCKSANLUIS[[#This Row],[CODIGO]],FAMILIAS[],4,FALSE)</f>
        <v>MIPAL</v>
      </c>
      <c r="F369" s="90">
        <v>1</v>
      </c>
      <c r="G369" s="90"/>
      <c r="H369" s="90">
        <f>SUMIF(INGRESO_MERCADERIA[CODIGO],STOCKSANLUIS[[#This Row],[CODIGO]],INGRESO_MERCADERIA[INGRESO])</f>
        <v>0</v>
      </c>
      <c r="I369" s="90">
        <f>SUMIF(SALIDA[CODIGO],STOCKSANLUIS[[#This Row],[CODIGO]],SALIDA[CANTIDAD])</f>
        <v>0</v>
      </c>
      <c r="J369" s="90">
        <f>STOCKSANLUIS[[#This Row],[STOCK ALM1]]-STOCKSANLUIS[[#This Row],[SALIDA]]</f>
        <v>0</v>
      </c>
      <c r="K369" s="90" t="str">
        <f>VLOOKUP(STOCKSANLUIS[[#This Row],[CODIGO]],CLASIFICACION[],6,FALSE)</f>
        <v>C</v>
      </c>
      <c r="L369" s="90">
        <f>IFERROR(VLOOKUP(STOCKSANLUIS[[#This Row],[CODIGO]],STOCK_STARSOFT[],3,FALSE),0)</f>
        <v>0</v>
      </c>
      <c r="M369" s="90" t="str">
        <f>IF(STOCKSANLUIS[[#This Row],[STOCK ACTUAL]]=STOCKSANLUIS[[#This Row],[STOCK_STARSOFT]],"SIN DIFERENCIA","DIFERENCIA")</f>
        <v>SIN DIFERENCIA</v>
      </c>
    </row>
    <row r="370" spans="1:13" ht="15" hidden="1" customHeight="1" x14ac:dyDescent="0.25">
      <c r="A370" s="144" t="s">
        <v>767</v>
      </c>
      <c r="B370" s="87" t="s">
        <v>768</v>
      </c>
      <c r="C370" s="88">
        <v>0</v>
      </c>
      <c r="D370" s="89" t="s">
        <v>6</v>
      </c>
      <c r="E370" s="90" t="str">
        <f>VLOOKUP(STOCKSANLUIS[[#This Row],[CODIGO]],FAMILIAS[],4,FALSE)</f>
        <v>MIPAL</v>
      </c>
      <c r="F370" s="90">
        <v>1</v>
      </c>
      <c r="G370" s="90"/>
      <c r="H370" s="90">
        <f>SUMIF(INGRESO_MERCADERIA[CODIGO],STOCKSANLUIS[[#This Row],[CODIGO]],INGRESO_MERCADERIA[INGRESO])</f>
        <v>0</v>
      </c>
      <c r="I370" s="90">
        <f>SUMIF(SALIDA[CODIGO],STOCKSANLUIS[[#This Row],[CODIGO]],SALIDA[CANTIDAD])</f>
        <v>0</v>
      </c>
      <c r="J370" s="90">
        <f>STOCKSANLUIS[[#This Row],[STOCK ALM1]]-STOCKSANLUIS[[#This Row],[SALIDA]]</f>
        <v>0</v>
      </c>
      <c r="K370" s="90" t="str">
        <f>VLOOKUP(STOCKSANLUIS[[#This Row],[CODIGO]],CLASIFICACION[],6,FALSE)</f>
        <v>C</v>
      </c>
      <c r="L370" s="90">
        <f>IFERROR(VLOOKUP(STOCKSANLUIS[[#This Row],[CODIGO]],STOCK_STARSOFT[],3,FALSE),0)</f>
        <v>0</v>
      </c>
      <c r="M370" s="90" t="str">
        <f>IF(STOCKSANLUIS[[#This Row],[STOCK ACTUAL]]=STOCKSANLUIS[[#This Row],[STOCK_STARSOFT]],"SIN DIFERENCIA","DIFERENCIA")</f>
        <v>SIN DIFERENCIA</v>
      </c>
    </row>
    <row r="371" spans="1:13" ht="15" hidden="1" customHeight="1" x14ac:dyDescent="0.25">
      <c r="A371" s="144" t="s">
        <v>203</v>
      </c>
      <c r="B371" s="87" t="s">
        <v>204</v>
      </c>
      <c r="C371" s="88">
        <v>3</v>
      </c>
      <c r="D371" s="89" t="s">
        <v>6</v>
      </c>
      <c r="E371" s="90" t="str">
        <f>VLOOKUP(STOCKSANLUIS[[#This Row],[CODIGO]],FAMILIAS[],4,FALSE)</f>
        <v>DANFOSS</v>
      </c>
      <c r="F371" s="90">
        <v>1</v>
      </c>
      <c r="G371" s="90" t="s">
        <v>19524</v>
      </c>
      <c r="H371" s="90">
        <f>SUMIF(INGRESO_MERCADERIA[CODIGO],STOCKSANLUIS[[#This Row],[CODIGO]],INGRESO_MERCADERIA[INGRESO])</f>
        <v>3</v>
      </c>
      <c r="I371" s="90">
        <f>SUMIF(SALIDA[CODIGO],STOCKSANLUIS[[#This Row],[CODIGO]],SALIDA[CANTIDAD])</f>
        <v>0</v>
      </c>
      <c r="J371" s="90">
        <f>STOCKSANLUIS[[#This Row],[STOCK ALM1]]-STOCKSANLUIS[[#This Row],[SALIDA]]</f>
        <v>3</v>
      </c>
      <c r="K371" s="90" t="str">
        <f>VLOOKUP(STOCKSANLUIS[[#This Row],[CODIGO]],CLASIFICACION[],6,FALSE)</f>
        <v>C</v>
      </c>
      <c r="L371" s="90">
        <f>IFERROR(VLOOKUP(STOCKSANLUIS[[#This Row],[CODIGO]],STOCK_STARSOFT[],3,FALSE),0)</f>
        <v>3</v>
      </c>
      <c r="M371" s="90" t="str">
        <f>IF(STOCKSANLUIS[[#This Row],[STOCK ACTUAL]]=STOCKSANLUIS[[#This Row],[STOCK_STARSOFT]],"SIN DIFERENCIA","DIFERENCIA")</f>
        <v>SIN DIFERENCIA</v>
      </c>
    </row>
    <row r="372" spans="1:13" ht="15" hidden="1" customHeight="1" x14ac:dyDescent="0.25">
      <c r="A372" s="144" t="s">
        <v>729</v>
      </c>
      <c r="B372" s="87" t="s">
        <v>730</v>
      </c>
      <c r="C372" s="88">
        <v>0</v>
      </c>
      <c r="D372" s="89" t="s">
        <v>6</v>
      </c>
      <c r="E372" s="90" t="str">
        <f>VLOOKUP(STOCKSANLUIS[[#This Row],[CODIGO]],FAMILIAS[],4,FALSE)</f>
        <v>DANFOSS</v>
      </c>
      <c r="F372" s="90">
        <v>1</v>
      </c>
      <c r="G372" s="90" t="s">
        <v>19524</v>
      </c>
      <c r="H372" s="90">
        <f>SUMIF(INGRESO_MERCADERIA[CODIGO],STOCKSANLUIS[[#This Row],[CODIGO]],INGRESO_MERCADERIA[INGRESO])</f>
        <v>34</v>
      </c>
      <c r="I372" s="90">
        <f>SUMIF(SALIDA[CODIGO],STOCKSANLUIS[[#This Row],[CODIGO]],SALIDA[CANTIDAD])</f>
        <v>14</v>
      </c>
      <c r="J372" s="90">
        <f>STOCKSANLUIS[[#This Row],[STOCK ALM1]]-STOCKSANLUIS[[#This Row],[SALIDA]]</f>
        <v>20</v>
      </c>
      <c r="K372" s="90" t="str">
        <f>VLOOKUP(STOCKSANLUIS[[#This Row],[CODIGO]],CLASIFICACION[],6,FALSE)</f>
        <v>B</v>
      </c>
      <c r="L372" s="90">
        <f>IFERROR(VLOOKUP(STOCKSANLUIS[[#This Row],[CODIGO]],STOCK_STARSOFT[],3,FALSE),0)</f>
        <v>20</v>
      </c>
      <c r="M372" s="90" t="str">
        <f>IF(STOCKSANLUIS[[#This Row],[STOCK ACTUAL]]=STOCKSANLUIS[[#This Row],[STOCK_STARSOFT]],"SIN DIFERENCIA","DIFERENCIA")</f>
        <v>SIN DIFERENCIA</v>
      </c>
    </row>
    <row r="373" spans="1:13" ht="15" hidden="1" customHeight="1" x14ac:dyDescent="0.25">
      <c r="A373" s="144" t="s">
        <v>759</v>
      </c>
      <c r="B373" s="87" t="s">
        <v>760</v>
      </c>
      <c r="C373" s="88">
        <v>0</v>
      </c>
      <c r="D373" s="89" t="s">
        <v>6</v>
      </c>
      <c r="E373" s="90" t="str">
        <f>VLOOKUP(STOCKSANLUIS[[#This Row],[CODIGO]],FAMILIAS[],4,FALSE)</f>
        <v>DANFOSS</v>
      </c>
      <c r="F373" s="90">
        <v>1</v>
      </c>
      <c r="G373" s="90" t="s">
        <v>19524</v>
      </c>
      <c r="H373" s="90">
        <f>SUMIF(INGRESO_MERCADERIA[CODIGO],STOCKSANLUIS[[#This Row],[CODIGO]],INGRESO_MERCADERIA[INGRESO])</f>
        <v>8</v>
      </c>
      <c r="I373" s="90">
        <f>SUMIF(SALIDA[CODIGO],STOCKSANLUIS[[#This Row],[CODIGO]],SALIDA[CANTIDAD])</f>
        <v>8</v>
      </c>
      <c r="J373" s="90">
        <f>STOCKSANLUIS[[#This Row],[STOCK ALM1]]-STOCKSANLUIS[[#This Row],[SALIDA]]</f>
        <v>0</v>
      </c>
      <c r="K373" s="90" t="str">
        <f>VLOOKUP(STOCKSANLUIS[[#This Row],[CODIGO]],CLASIFICACION[],6,FALSE)</f>
        <v>C</v>
      </c>
      <c r="L373" s="90">
        <f>IFERROR(VLOOKUP(STOCKSANLUIS[[#This Row],[CODIGO]],STOCK_STARSOFT[],3,FALSE),0)</f>
        <v>0</v>
      </c>
      <c r="M373" s="90" t="str">
        <f>IF(STOCKSANLUIS[[#This Row],[STOCK ACTUAL]]=STOCKSANLUIS[[#This Row],[STOCK_STARSOFT]],"SIN DIFERENCIA","DIFERENCIA")</f>
        <v>SIN DIFERENCIA</v>
      </c>
    </row>
    <row r="374" spans="1:13" ht="15" hidden="1" customHeight="1" x14ac:dyDescent="0.25">
      <c r="A374" s="144" t="s">
        <v>775</v>
      </c>
      <c r="B374" s="87" t="s">
        <v>776</v>
      </c>
      <c r="C374" s="88">
        <v>0</v>
      </c>
      <c r="D374" s="89" t="s">
        <v>6</v>
      </c>
      <c r="E374" s="90" t="str">
        <f>VLOOKUP(STOCKSANLUIS[[#This Row],[CODIGO]],FAMILIAS[],4,FALSE)</f>
        <v>QUALITY</v>
      </c>
      <c r="F374" s="90">
        <v>1</v>
      </c>
      <c r="G374" s="90"/>
      <c r="H374" s="90">
        <f>SUMIF(INGRESO_MERCADERIA[CODIGO],STOCKSANLUIS[[#This Row],[CODIGO]],INGRESO_MERCADERIA[INGRESO])</f>
        <v>0</v>
      </c>
      <c r="I374" s="90">
        <f>SUMIF(SALIDA[CODIGO],STOCKSANLUIS[[#This Row],[CODIGO]],SALIDA[CANTIDAD])</f>
        <v>0</v>
      </c>
      <c r="J374" s="90">
        <f>STOCKSANLUIS[[#This Row],[STOCK ALM1]]-STOCKSANLUIS[[#This Row],[SALIDA]]</f>
        <v>0</v>
      </c>
      <c r="K374" s="90" t="str">
        <f>VLOOKUP(STOCKSANLUIS[[#This Row],[CODIGO]],CLASIFICACION[],6,FALSE)</f>
        <v>C</v>
      </c>
      <c r="L374" s="90">
        <f>IFERROR(VLOOKUP(STOCKSANLUIS[[#This Row],[CODIGO]],STOCK_STARSOFT[],3,FALSE),0)</f>
        <v>0</v>
      </c>
      <c r="M374" s="90" t="str">
        <f>IF(STOCKSANLUIS[[#This Row],[STOCK ACTUAL]]=STOCKSANLUIS[[#This Row],[STOCK_STARSOFT]],"SIN DIFERENCIA","DIFERENCIA")</f>
        <v>SIN DIFERENCIA</v>
      </c>
    </row>
    <row r="375" spans="1:13" ht="15" hidden="1" customHeight="1" x14ac:dyDescent="0.25">
      <c r="A375" s="144" t="s">
        <v>217</v>
      </c>
      <c r="B375" s="87" t="s">
        <v>218</v>
      </c>
      <c r="C375" s="88">
        <v>3</v>
      </c>
      <c r="D375" s="89" t="s">
        <v>6</v>
      </c>
      <c r="E375" s="90" t="str">
        <f>VLOOKUP(STOCKSANLUIS[[#This Row],[CODIGO]],FAMILIAS[],4,FALSE)</f>
        <v>DANFOSS</v>
      </c>
      <c r="F375" s="90">
        <v>1</v>
      </c>
      <c r="G375" s="90" t="s">
        <v>19524</v>
      </c>
      <c r="H375" s="90">
        <f>SUMIF(INGRESO_MERCADERIA[CODIGO],STOCKSANLUIS[[#This Row],[CODIGO]],INGRESO_MERCADERIA[INGRESO])</f>
        <v>3</v>
      </c>
      <c r="I375" s="90">
        <f>SUMIF(SALIDA[CODIGO],STOCKSANLUIS[[#This Row],[CODIGO]],SALIDA[CANTIDAD])</f>
        <v>0</v>
      </c>
      <c r="J375" s="90">
        <f>STOCKSANLUIS[[#This Row],[STOCK ALM1]]-STOCKSANLUIS[[#This Row],[SALIDA]]</f>
        <v>3</v>
      </c>
      <c r="K375" s="90" t="str">
        <f>VLOOKUP(STOCKSANLUIS[[#This Row],[CODIGO]],CLASIFICACION[],6,FALSE)</f>
        <v>C</v>
      </c>
      <c r="L375" s="90">
        <f>IFERROR(VLOOKUP(STOCKSANLUIS[[#This Row],[CODIGO]],STOCK_STARSOFT[],3,FALSE),0)</f>
        <v>3</v>
      </c>
      <c r="M375" s="90" t="str">
        <f>IF(STOCKSANLUIS[[#This Row],[STOCK ACTUAL]]=STOCKSANLUIS[[#This Row],[STOCK_STARSOFT]],"SIN DIFERENCIA","DIFERENCIA")</f>
        <v>SIN DIFERENCIA</v>
      </c>
    </row>
    <row r="376" spans="1:13" ht="15" hidden="1" customHeight="1" x14ac:dyDescent="0.25">
      <c r="A376" s="144" t="s">
        <v>779</v>
      </c>
      <c r="B376" s="87" t="s">
        <v>780</v>
      </c>
      <c r="C376" s="88">
        <v>0</v>
      </c>
      <c r="D376" s="89" t="s">
        <v>6</v>
      </c>
      <c r="E376" s="90" t="str">
        <f>VLOOKUP(STOCKSANLUIS[[#This Row],[CODIGO]],FAMILIAS[],4,FALSE)</f>
        <v>QUALITY</v>
      </c>
      <c r="F376" s="90">
        <v>1</v>
      </c>
      <c r="G376" s="90"/>
      <c r="H376" s="90">
        <f>SUMIF(INGRESO_MERCADERIA[CODIGO],STOCKSANLUIS[[#This Row],[CODIGO]],INGRESO_MERCADERIA[INGRESO])</f>
        <v>0</v>
      </c>
      <c r="I376" s="90">
        <f>SUMIF(SALIDA[CODIGO],STOCKSANLUIS[[#This Row],[CODIGO]],SALIDA[CANTIDAD])</f>
        <v>0</v>
      </c>
      <c r="J376" s="90">
        <f>STOCKSANLUIS[[#This Row],[STOCK ALM1]]-STOCKSANLUIS[[#This Row],[SALIDA]]</f>
        <v>0</v>
      </c>
      <c r="K376" s="90" t="str">
        <f>VLOOKUP(STOCKSANLUIS[[#This Row],[CODIGO]],CLASIFICACION[],6,FALSE)</f>
        <v>C</v>
      </c>
      <c r="L376" s="90">
        <f>IFERROR(VLOOKUP(STOCKSANLUIS[[#This Row],[CODIGO]],STOCK_STARSOFT[],3,FALSE),0)</f>
        <v>0</v>
      </c>
      <c r="M376" s="90" t="str">
        <f>IF(STOCKSANLUIS[[#This Row],[STOCK ACTUAL]]=STOCKSANLUIS[[#This Row],[STOCK_STARSOFT]],"SIN DIFERENCIA","DIFERENCIA")</f>
        <v>SIN DIFERENCIA</v>
      </c>
    </row>
    <row r="377" spans="1:13" ht="15" hidden="1" customHeight="1" x14ac:dyDescent="0.25">
      <c r="A377" s="144" t="s">
        <v>223</v>
      </c>
      <c r="B377" s="87" t="s">
        <v>224</v>
      </c>
      <c r="C377" s="88">
        <v>7</v>
      </c>
      <c r="D377" s="89" t="s">
        <v>6</v>
      </c>
      <c r="E377" s="90" t="str">
        <f>VLOOKUP(STOCKSANLUIS[[#This Row],[CODIGO]],FAMILIAS[],4,FALSE)</f>
        <v>DANFOSS</v>
      </c>
      <c r="F377" s="90">
        <v>1</v>
      </c>
      <c r="G377" s="90" t="s">
        <v>19524</v>
      </c>
      <c r="H377" s="90">
        <f>SUMIF(INGRESO_MERCADERIA[CODIGO],STOCKSANLUIS[[#This Row],[CODIGO]],INGRESO_MERCADERIA[INGRESO])</f>
        <v>7</v>
      </c>
      <c r="I377" s="90">
        <f>SUMIF(SALIDA[CODIGO],STOCKSANLUIS[[#This Row],[CODIGO]],SALIDA[CANTIDAD])</f>
        <v>0</v>
      </c>
      <c r="J377" s="90">
        <f>STOCKSANLUIS[[#This Row],[STOCK ALM1]]-STOCKSANLUIS[[#This Row],[SALIDA]]</f>
        <v>7</v>
      </c>
      <c r="K377" s="90" t="str">
        <f>VLOOKUP(STOCKSANLUIS[[#This Row],[CODIGO]],CLASIFICACION[],6,FALSE)</f>
        <v>C</v>
      </c>
      <c r="L377" s="90">
        <f>IFERROR(VLOOKUP(STOCKSANLUIS[[#This Row],[CODIGO]],STOCK_STARSOFT[],3,FALSE),0)</f>
        <v>7</v>
      </c>
      <c r="M377" s="90" t="str">
        <f>IF(STOCKSANLUIS[[#This Row],[STOCK ACTUAL]]=STOCKSANLUIS[[#This Row],[STOCK_STARSOFT]],"SIN DIFERENCIA","DIFERENCIA")</f>
        <v>SIN DIFERENCIA</v>
      </c>
    </row>
    <row r="378" spans="1:13" ht="15" hidden="1" customHeight="1" x14ac:dyDescent="0.25">
      <c r="A378" s="144" t="s">
        <v>783</v>
      </c>
      <c r="B378" s="87" t="s">
        <v>784</v>
      </c>
      <c r="C378" s="88">
        <v>0</v>
      </c>
      <c r="D378" s="89" t="s">
        <v>6</v>
      </c>
      <c r="E378" s="90" t="str">
        <f>VLOOKUP(STOCKSANLUIS[[#This Row],[CODIGO]],FAMILIAS[],4,FALSE)</f>
        <v>QUALITY</v>
      </c>
      <c r="F378" s="90">
        <v>1</v>
      </c>
      <c r="G378" s="90"/>
      <c r="H378" s="90">
        <f>SUMIF(INGRESO_MERCADERIA[CODIGO],STOCKSANLUIS[[#This Row],[CODIGO]],INGRESO_MERCADERIA[INGRESO])</f>
        <v>0</v>
      </c>
      <c r="I378" s="90">
        <f>SUMIF(SALIDA[CODIGO],STOCKSANLUIS[[#This Row],[CODIGO]],SALIDA[CANTIDAD])</f>
        <v>0</v>
      </c>
      <c r="J378" s="90">
        <f>STOCKSANLUIS[[#This Row],[STOCK ALM1]]-STOCKSANLUIS[[#This Row],[SALIDA]]</f>
        <v>0</v>
      </c>
      <c r="K378" s="90" t="str">
        <f>VLOOKUP(STOCKSANLUIS[[#This Row],[CODIGO]],CLASIFICACION[],6,FALSE)</f>
        <v>C</v>
      </c>
      <c r="L378" s="90">
        <f>IFERROR(VLOOKUP(STOCKSANLUIS[[#This Row],[CODIGO]],STOCK_STARSOFT[],3,FALSE),0)</f>
        <v>0</v>
      </c>
      <c r="M378" s="90" t="str">
        <f>IF(STOCKSANLUIS[[#This Row],[STOCK ACTUAL]]=STOCKSANLUIS[[#This Row],[STOCK_STARSOFT]],"SIN DIFERENCIA","DIFERENCIA")</f>
        <v>SIN DIFERENCIA</v>
      </c>
    </row>
    <row r="379" spans="1:13" ht="15" hidden="1" customHeight="1" x14ac:dyDescent="0.25">
      <c r="A379" s="144" t="s">
        <v>785</v>
      </c>
      <c r="B379" s="87" t="s">
        <v>786</v>
      </c>
      <c r="C379" s="88">
        <v>0</v>
      </c>
      <c r="D379" s="89" t="s">
        <v>6</v>
      </c>
      <c r="E379" s="90" t="str">
        <f>VLOOKUP(STOCKSANLUIS[[#This Row],[CODIGO]],FAMILIAS[],4,FALSE)</f>
        <v>QUALITY</v>
      </c>
      <c r="F379" s="90">
        <v>1</v>
      </c>
      <c r="G379" s="90"/>
      <c r="H379" s="90">
        <f>SUMIF(INGRESO_MERCADERIA[CODIGO],STOCKSANLUIS[[#This Row],[CODIGO]],INGRESO_MERCADERIA[INGRESO])</f>
        <v>0</v>
      </c>
      <c r="I379" s="90">
        <f>SUMIF(SALIDA[CODIGO],STOCKSANLUIS[[#This Row],[CODIGO]],SALIDA[CANTIDAD])</f>
        <v>0</v>
      </c>
      <c r="J379" s="90">
        <f>STOCKSANLUIS[[#This Row],[STOCK ALM1]]-STOCKSANLUIS[[#This Row],[SALIDA]]</f>
        <v>0</v>
      </c>
      <c r="K379" s="90" t="str">
        <f>VLOOKUP(STOCKSANLUIS[[#This Row],[CODIGO]],CLASIFICACION[],6,FALSE)</f>
        <v>C</v>
      </c>
      <c r="L379" s="90">
        <f>IFERROR(VLOOKUP(STOCKSANLUIS[[#This Row],[CODIGO]],STOCK_STARSOFT[],3,FALSE),0)</f>
        <v>0</v>
      </c>
      <c r="M379" s="90" t="str">
        <f>IF(STOCKSANLUIS[[#This Row],[STOCK ACTUAL]]=STOCKSANLUIS[[#This Row],[STOCK_STARSOFT]],"SIN DIFERENCIA","DIFERENCIA")</f>
        <v>SIN DIFERENCIA</v>
      </c>
    </row>
    <row r="380" spans="1:13" ht="15" hidden="1" customHeight="1" x14ac:dyDescent="0.25">
      <c r="A380" s="144" t="s">
        <v>787</v>
      </c>
      <c r="B380" s="87" t="s">
        <v>788</v>
      </c>
      <c r="C380" s="88">
        <v>0</v>
      </c>
      <c r="D380" s="89" t="s">
        <v>6</v>
      </c>
      <c r="E380" s="90" t="str">
        <f>VLOOKUP(STOCKSANLUIS[[#This Row],[CODIGO]],FAMILIAS[],4,FALSE)</f>
        <v>ARTICCO</v>
      </c>
      <c r="F380" s="90">
        <v>1</v>
      </c>
      <c r="G380" s="90"/>
      <c r="H380" s="90">
        <f>SUMIF(INGRESO_MERCADERIA[CODIGO],STOCKSANLUIS[[#This Row],[CODIGO]],INGRESO_MERCADERIA[INGRESO])</f>
        <v>0</v>
      </c>
      <c r="I380" s="90">
        <f>SUMIF(SALIDA[CODIGO],STOCKSANLUIS[[#This Row],[CODIGO]],SALIDA[CANTIDAD])</f>
        <v>0</v>
      </c>
      <c r="J380" s="90">
        <f>STOCKSANLUIS[[#This Row],[STOCK ALM1]]-STOCKSANLUIS[[#This Row],[SALIDA]]</f>
        <v>0</v>
      </c>
      <c r="K380" s="90" t="str">
        <f>VLOOKUP(STOCKSANLUIS[[#This Row],[CODIGO]],CLASIFICACION[],6,FALSE)</f>
        <v>C</v>
      </c>
      <c r="L380" s="90">
        <f>IFERROR(VLOOKUP(STOCKSANLUIS[[#This Row],[CODIGO]],STOCK_STARSOFT[],3,FALSE),0)</f>
        <v>0</v>
      </c>
      <c r="M380" s="90" t="str">
        <f>IF(STOCKSANLUIS[[#This Row],[STOCK ACTUAL]]=STOCKSANLUIS[[#This Row],[STOCK_STARSOFT]],"SIN DIFERENCIA","DIFERENCIA")</f>
        <v>SIN DIFERENCIA</v>
      </c>
    </row>
    <row r="381" spans="1:13" ht="15" hidden="1" customHeight="1" x14ac:dyDescent="0.25">
      <c r="A381" s="144" t="s">
        <v>225</v>
      </c>
      <c r="B381" s="87" t="s">
        <v>226</v>
      </c>
      <c r="C381" s="88">
        <v>2</v>
      </c>
      <c r="D381" s="89" t="s">
        <v>6</v>
      </c>
      <c r="E381" s="90" t="str">
        <f>VLOOKUP(STOCKSANLUIS[[#This Row],[CODIGO]],FAMILIAS[],4,FALSE)</f>
        <v>DANFOSS</v>
      </c>
      <c r="F381" s="90">
        <v>1</v>
      </c>
      <c r="G381" s="90" t="s">
        <v>19524</v>
      </c>
      <c r="H381" s="90">
        <f>SUMIF(INGRESO_MERCADERIA[CODIGO],STOCKSANLUIS[[#This Row],[CODIGO]],INGRESO_MERCADERIA[INGRESO])</f>
        <v>2</v>
      </c>
      <c r="I381" s="90">
        <f>SUMIF(SALIDA[CODIGO],STOCKSANLUIS[[#This Row],[CODIGO]],SALIDA[CANTIDAD])</f>
        <v>0</v>
      </c>
      <c r="J381" s="90">
        <f>STOCKSANLUIS[[#This Row],[STOCK ALM1]]-STOCKSANLUIS[[#This Row],[SALIDA]]</f>
        <v>2</v>
      </c>
      <c r="K381" s="90" t="str">
        <f>VLOOKUP(STOCKSANLUIS[[#This Row],[CODIGO]],CLASIFICACION[],6,FALSE)</f>
        <v>C</v>
      </c>
      <c r="L381" s="90">
        <f>IFERROR(VLOOKUP(STOCKSANLUIS[[#This Row],[CODIGO]],STOCK_STARSOFT[],3,FALSE),0)</f>
        <v>2</v>
      </c>
      <c r="M381" s="90" t="str">
        <f>IF(STOCKSANLUIS[[#This Row],[STOCK ACTUAL]]=STOCKSANLUIS[[#This Row],[STOCK_STARSOFT]],"SIN DIFERENCIA","DIFERENCIA")</f>
        <v>SIN DIFERENCIA</v>
      </c>
    </row>
    <row r="382" spans="1:13" ht="15" hidden="1" customHeight="1" x14ac:dyDescent="0.25">
      <c r="A382" s="144" t="s">
        <v>229</v>
      </c>
      <c r="B382" s="87" t="s">
        <v>230</v>
      </c>
      <c r="C382" s="88">
        <v>15</v>
      </c>
      <c r="D382" s="89" t="s">
        <v>6</v>
      </c>
      <c r="E382" s="90" t="str">
        <f>VLOOKUP(STOCKSANLUIS[[#This Row],[CODIGO]],FAMILIAS[],4,FALSE)</f>
        <v>DANFOSS</v>
      </c>
      <c r="F382" s="90">
        <v>1</v>
      </c>
      <c r="G382" s="90" t="s">
        <v>19524</v>
      </c>
      <c r="H382" s="90">
        <f>SUMIF(INGRESO_MERCADERIA[CODIGO],STOCKSANLUIS[[#This Row],[CODIGO]],INGRESO_MERCADERIA[INGRESO])</f>
        <v>53</v>
      </c>
      <c r="I382" s="90">
        <f>SUMIF(SALIDA[CODIGO],STOCKSANLUIS[[#This Row],[CODIGO]],SALIDA[CANTIDAD])</f>
        <v>53</v>
      </c>
      <c r="J382" s="90">
        <f>STOCKSANLUIS[[#This Row],[STOCK ALM1]]-STOCKSANLUIS[[#This Row],[SALIDA]]</f>
        <v>0</v>
      </c>
      <c r="K382" s="90" t="str">
        <f>VLOOKUP(STOCKSANLUIS[[#This Row],[CODIGO]],CLASIFICACION[],6,FALSE)</f>
        <v>A</v>
      </c>
      <c r="L382" s="90">
        <f>IFERROR(VLOOKUP(STOCKSANLUIS[[#This Row],[CODIGO]],STOCK_STARSOFT[],3,FALSE),0)</f>
        <v>0</v>
      </c>
      <c r="M382" s="90" t="str">
        <f>IF(STOCKSANLUIS[[#This Row],[STOCK ACTUAL]]=STOCKSANLUIS[[#This Row],[STOCK_STARSOFT]],"SIN DIFERENCIA","DIFERENCIA")</f>
        <v>SIN DIFERENCIA</v>
      </c>
    </row>
    <row r="383" spans="1:13" ht="15" hidden="1" customHeight="1" x14ac:dyDescent="0.25">
      <c r="A383" s="144" t="s">
        <v>793</v>
      </c>
      <c r="B383" s="87" t="s">
        <v>794</v>
      </c>
      <c r="C383" s="88">
        <v>0</v>
      </c>
      <c r="D383" s="89" t="s">
        <v>6</v>
      </c>
      <c r="E383" s="90" t="str">
        <f>VLOOKUP(STOCKSANLUIS[[#This Row],[CODIGO]],FAMILIAS[],4,FALSE)</f>
        <v>DANFOSS</v>
      </c>
      <c r="F383" s="90">
        <v>1</v>
      </c>
      <c r="G383" s="90"/>
      <c r="H383" s="90">
        <f>SUMIF(INGRESO_MERCADERIA[CODIGO],STOCKSANLUIS[[#This Row],[CODIGO]],INGRESO_MERCADERIA[INGRESO])</f>
        <v>0</v>
      </c>
      <c r="I383" s="90">
        <f>SUMIF(SALIDA[CODIGO],STOCKSANLUIS[[#This Row],[CODIGO]],SALIDA[CANTIDAD])</f>
        <v>0</v>
      </c>
      <c r="J383" s="90">
        <f>STOCKSANLUIS[[#This Row],[STOCK ALM1]]-STOCKSANLUIS[[#This Row],[SALIDA]]</f>
        <v>0</v>
      </c>
      <c r="K383" s="90" t="str">
        <f>VLOOKUP(STOCKSANLUIS[[#This Row],[CODIGO]],CLASIFICACION[],6,FALSE)</f>
        <v>C</v>
      </c>
      <c r="L383" s="90">
        <f>IFERROR(VLOOKUP(STOCKSANLUIS[[#This Row],[CODIGO]],STOCK_STARSOFT[],3,FALSE),0)</f>
        <v>0</v>
      </c>
      <c r="M383" s="90" t="str">
        <f>IF(STOCKSANLUIS[[#This Row],[STOCK ACTUAL]]=STOCKSANLUIS[[#This Row],[STOCK_STARSOFT]],"SIN DIFERENCIA","DIFERENCIA")</f>
        <v>SIN DIFERENCIA</v>
      </c>
    </row>
    <row r="384" spans="1:13" ht="15" hidden="1" customHeight="1" x14ac:dyDescent="0.25">
      <c r="A384" s="144" t="s">
        <v>795</v>
      </c>
      <c r="B384" s="87" t="s">
        <v>796</v>
      </c>
      <c r="C384" s="88">
        <v>0</v>
      </c>
      <c r="D384" s="89" t="s">
        <v>6</v>
      </c>
      <c r="E384" s="90" t="str">
        <f>VLOOKUP(STOCKSANLUIS[[#This Row],[CODIGO]],FAMILIAS[],4,FALSE)</f>
        <v>DANFOSS</v>
      </c>
      <c r="F384" s="90">
        <v>1</v>
      </c>
      <c r="G384" s="90"/>
      <c r="H384" s="90">
        <f>SUMIF(INGRESO_MERCADERIA[CODIGO],STOCKSANLUIS[[#This Row],[CODIGO]],INGRESO_MERCADERIA[INGRESO])</f>
        <v>0</v>
      </c>
      <c r="I384" s="90">
        <f>SUMIF(SALIDA[CODIGO],STOCKSANLUIS[[#This Row],[CODIGO]],SALIDA[CANTIDAD])</f>
        <v>0</v>
      </c>
      <c r="J384" s="90">
        <f>STOCKSANLUIS[[#This Row],[STOCK ALM1]]-STOCKSANLUIS[[#This Row],[SALIDA]]</f>
        <v>0</v>
      </c>
      <c r="K384" s="90" t="str">
        <f>VLOOKUP(STOCKSANLUIS[[#This Row],[CODIGO]],CLASIFICACION[],6,FALSE)</f>
        <v>C</v>
      </c>
      <c r="L384" s="90">
        <f>IFERROR(VLOOKUP(STOCKSANLUIS[[#This Row],[CODIGO]],STOCK_STARSOFT[],3,FALSE),0)</f>
        <v>0</v>
      </c>
      <c r="M384" s="90" t="str">
        <f>IF(STOCKSANLUIS[[#This Row],[STOCK ACTUAL]]=STOCKSANLUIS[[#This Row],[STOCK_STARSOFT]],"SIN DIFERENCIA","DIFERENCIA")</f>
        <v>SIN DIFERENCIA</v>
      </c>
    </row>
    <row r="385" spans="1:13" ht="15" hidden="1" customHeight="1" x14ac:dyDescent="0.25">
      <c r="A385" s="144" t="s">
        <v>797</v>
      </c>
      <c r="B385" s="87" t="s">
        <v>798</v>
      </c>
      <c r="C385" s="88">
        <v>0</v>
      </c>
      <c r="D385" s="89" t="s">
        <v>6</v>
      </c>
      <c r="E385" s="90" t="str">
        <f>VLOOKUP(STOCKSANLUIS[[#This Row],[CODIGO]],FAMILIAS[],4,FALSE)</f>
        <v>DANFOSS</v>
      </c>
      <c r="F385" s="90">
        <v>1</v>
      </c>
      <c r="G385" s="90"/>
      <c r="H385" s="90">
        <f>SUMIF(INGRESO_MERCADERIA[CODIGO],STOCKSANLUIS[[#This Row],[CODIGO]],INGRESO_MERCADERIA[INGRESO])</f>
        <v>0</v>
      </c>
      <c r="I385" s="90">
        <f>SUMIF(SALIDA[CODIGO],STOCKSANLUIS[[#This Row],[CODIGO]],SALIDA[CANTIDAD])</f>
        <v>0</v>
      </c>
      <c r="J385" s="90">
        <f>STOCKSANLUIS[[#This Row],[STOCK ALM1]]-STOCKSANLUIS[[#This Row],[SALIDA]]</f>
        <v>0</v>
      </c>
      <c r="K385" s="90" t="str">
        <f>VLOOKUP(STOCKSANLUIS[[#This Row],[CODIGO]],CLASIFICACION[],6,FALSE)</f>
        <v>C</v>
      </c>
      <c r="L385" s="90">
        <f>IFERROR(VLOOKUP(STOCKSANLUIS[[#This Row],[CODIGO]],STOCK_STARSOFT[],3,FALSE),0)</f>
        <v>0</v>
      </c>
      <c r="M385" s="90" t="str">
        <f>IF(STOCKSANLUIS[[#This Row],[STOCK ACTUAL]]=STOCKSANLUIS[[#This Row],[STOCK_STARSOFT]],"SIN DIFERENCIA","DIFERENCIA")</f>
        <v>SIN DIFERENCIA</v>
      </c>
    </row>
    <row r="386" spans="1:13" ht="15" hidden="1" customHeight="1" x14ac:dyDescent="0.25">
      <c r="A386" s="144" t="s">
        <v>799</v>
      </c>
      <c r="B386" s="87" t="s">
        <v>800</v>
      </c>
      <c r="C386" s="88">
        <v>0</v>
      </c>
      <c r="D386" s="89" t="s">
        <v>6</v>
      </c>
      <c r="E386" s="90" t="str">
        <f>VLOOKUP(STOCKSANLUIS[[#This Row],[CODIGO]],FAMILIAS[],4,FALSE)</f>
        <v>DANFOSS</v>
      </c>
      <c r="F386" s="90">
        <v>1</v>
      </c>
      <c r="G386" s="90"/>
      <c r="H386" s="90">
        <f>SUMIF(INGRESO_MERCADERIA[CODIGO],STOCKSANLUIS[[#This Row],[CODIGO]],INGRESO_MERCADERIA[INGRESO])</f>
        <v>0</v>
      </c>
      <c r="I386" s="90">
        <f>SUMIF(SALIDA[CODIGO],STOCKSANLUIS[[#This Row],[CODIGO]],SALIDA[CANTIDAD])</f>
        <v>0</v>
      </c>
      <c r="J386" s="90">
        <f>STOCKSANLUIS[[#This Row],[STOCK ALM1]]-STOCKSANLUIS[[#This Row],[SALIDA]]</f>
        <v>0</v>
      </c>
      <c r="K386" s="90" t="str">
        <f>VLOOKUP(STOCKSANLUIS[[#This Row],[CODIGO]],CLASIFICACION[],6,FALSE)</f>
        <v>C</v>
      </c>
      <c r="L386" s="90">
        <f>IFERROR(VLOOKUP(STOCKSANLUIS[[#This Row],[CODIGO]],STOCK_STARSOFT[],3,FALSE),0)</f>
        <v>0</v>
      </c>
      <c r="M386" s="90" t="str">
        <f>IF(STOCKSANLUIS[[#This Row],[STOCK ACTUAL]]=STOCKSANLUIS[[#This Row],[STOCK_STARSOFT]],"SIN DIFERENCIA","DIFERENCIA")</f>
        <v>SIN DIFERENCIA</v>
      </c>
    </row>
    <row r="387" spans="1:13" ht="15" hidden="1" customHeight="1" x14ac:dyDescent="0.25">
      <c r="A387" s="144" t="s">
        <v>801</v>
      </c>
      <c r="B387" s="87" t="s">
        <v>802</v>
      </c>
      <c r="C387" s="88">
        <v>0</v>
      </c>
      <c r="D387" s="89" t="s">
        <v>6</v>
      </c>
      <c r="E387" s="90" t="str">
        <f>VLOOKUP(STOCKSANLUIS[[#This Row],[CODIGO]],FAMILIAS[],4,FALSE)</f>
        <v>DANFOSS</v>
      </c>
      <c r="F387" s="90">
        <v>1</v>
      </c>
      <c r="G387" s="90"/>
      <c r="H387" s="90">
        <f>SUMIF(INGRESO_MERCADERIA[CODIGO],STOCKSANLUIS[[#This Row],[CODIGO]],INGRESO_MERCADERIA[INGRESO])</f>
        <v>0</v>
      </c>
      <c r="I387" s="90">
        <f>SUMIF(SALIDA[CODIGO],STOCKSANLUIS[[#This Row],[CODIGO]],SALIDA[CANTIDAD])</f>
        <v>0</v>
      </c>
      <c r="J387" s="90">
        <f>STOCKSANLUIS[[#This Row],[STOCK ALM1]]-STOCKSANLUIS[[#This Row],[SALIDA]]</f>
        <v>0</v>
      </c>
      <c r="K387" s="90" t="str">
        <f>VLOOKUP(STOCKSANLUIS[[#This Row],[CODIGO]],CLASIFICACION[],6,FALSE)</f>
        <v>C</v>
      </c>
      <c r="L387" s="90">
        <f>IFERROR(VLOOKUP(STOCKSANLUIS[[#This Row],[CODIGO]],STOCK_STARSOFT[],3,FALSE),0)</f>
        <v>0</v>
      </c>
      <c r="M387" s="90" t="str">
        <f>IF(STOCKSANLUIS[[#This Row],[STOCK ACTUAL]]=STOCKSANLUIS[[#This Row],[STOCK_STARSOFT]],"SIN DIFERENCIA","DIFERENCIA")</f>
        <v>SIN DIFERENCIA</v>
      </c>
    </row>
    <row r="388" spans="1:13" ht="15" hidden="1" customHeight="1" x14ac:dyDescent="0.25">
      <c r="A388" s="144" t="s">
        <v>803</v>
      </c>
      <c r="B388" s="87" t="s">
        <v>804</v>
      </c>
      <c r="C388" s="88">
        <v>0</v>
      </c>
      <c r="D388" s="89" t="s">
        <v>6</v>
      </c>
      <c r="E388" s="90" t="str">
        <f>VLOOKUP(STOCKSANLUIS[[#This Row],[CODIGO]],FAMILIAS[],4,FALSE)</f>
        <v>FULL GAUGE</v>
      </c>
      <c r="F388" s="90">
        <v>1</v>
      </c>
      <c r="G388" s="90"/>
      <c r="H388" s="90">
        <f>SUMIF(INGRESO_MERCADERIA[CODIGO],STOCKSANLUIS[[#This Row],[CODIGO]],INGRESO_MERCADERIA[INGRESO])</f>
        <v>0</v>
      </c>
      <c r="I388" s="90">
        <f>SUMIF(SALIDA[CODIGO],STOCKSANLUIS[[#This Row],[CODIGO]],SALIDA[CANTIDAD])</f>
        <v>0</v>
      </c>
      <c r="J388" s="90">
        <f>STOCKSANLUIS[[#This Row],[STOCK ALM1]]-STOCKSANLUIS[[#This Row],[SALIDA]]</f>
        <v>0</v>
      </c>
      <c r="K388" s="90" t="str">
        <f>VLOOKUP(STOCKSANLUIS[[#This Row],[CODIGO]],CLASIFICACION[],6,FALSE)</f>
        <v>C</v>
      </c>
      <c r="L388" s="90">
        <f>IFERROR(VLOOKUP(STOCKSANLUIS[[#This Row],[CODIGO]],STOCK_STARSOFT[],3,FALSE),0)</f>
        <v>0</v>
      </c>
      <c r="M388" s="90" t="str">
        <f>IF(STOCKSANLUIS[[#This Row],[STOCK ACTUAL]]=STOCKSANLUIS[[#This Row],[STOCK_STARSOFT]],"SIN DIFERENCIA","DIFERENCIA")</f>
        <v>SIN DIFERENCIA</v>
      </c>
    </row>
    <row r="389" spans="1:13" ht="15" hidden="1" customHeight="1" x14ac:dyDescent="0.25">
      <c r="A389" s="144" t="s">
        <v>805</v>
      </c>
      <c r="B389" s="87" t="s">
        <v>806</v>
      </c>
      <c r="C389" s="88">
        <v>0</v>
      </c>
      <c r="D389" s="89" t="s">
        <v>6</v>
      </c>
      <c r="E389" s="90" t="str">
        <f>VLOOKUP(STOCKSANLUIS[[#This Row],[CODIGO]],FAMILIAS[],4,FALSE)</f>
        <v>DANFOSS</v>
      </c>
      <c r="F389" s="90">
        <v>1</v>
      </c>
      <c r="G389" s="90"/>
      <c r="H389" s="90">
        <f>SUMIF(INGRESO_MERCADERIA[CODIGO],STOCKSANLUIS[[#This Row],[CODIGO]],INGRESO_MERCADERIA[INGRESO])</f>
        <v>0</v>
      </c>
      <c r="I389" s="90">
        <f>SUMIF(SALIDA[CODIGO],STOCKSANLUIS[[#This Row],[CODIGO]],SALIDA[CANTIDAD])</f>
        <v>0</v>
      </c>
      <c r="J389" s="90">
        <f>STOCKSANLUIS[[#This Row],[STOCK ALM1]]-STOCKSANLUIS[[#This Row],[SALIDA]]</f>
        <v>0</v>
      </c>
      <c r="K389" s="90" t="str">
        <f>VLOOKUP(STOCKSANLUIS[[#This Row],[CODIGO]],CLASIFICACION[],6,FALSE)</f>
        <v>C</v>
      </c>
      <c r="L389" s="90">
        <f>IFERROR(VLOOKUP(STOCKSANLUIS[[#This Row],[CODIGO]],STOCK_STARSOFT[],3,FALSE),0)</f>
        <v>0</v>
      </c>
      <c r="M389" s="90" t="str">
        <f>IF(STOCKSANLUIS[[#This Row],[STOCK ACTUAL]]=STOCKSANLUIS[[#This Row],[STOCK_STARSOFT]],"SIN DIFERENCIA","DIFERENCIA")</f>
        <v>SIN DIFERENCIA</v>
      </c>
    </row>
    <row r="390" spans="1:13" ht="15" hidden="1" customHeight="1" x14ac:dyDescent="0.25">
      <c r="A390" s="144" t="s">
        <v>807</v>
      </c>
      <c r="B390" s="87" t="s">
        <v>808</v>
      </c>
      <c r="C390" s="88">
        <v>0</v>
      </c>
      <c r="D390" s="89" t="s">
        <v>6</v>
      </c>
      <c r="E390" s="90" t="str">
        <f>VLOOKUP(STOCKSANLUIS[[#This Row],[CODIGO]],FAMILIAS[],4,FALSE)</f>
        <v>DANFOSS</v>
      </c>
      <c r="F390" s="90">
        <v>1</v>
      </c>
      <c r="G390" s="90"/>
      <c r="H390" s="90">
        <f>SUMIF(INGRESO_MERCADERIA[CODIGO],STOCKSANLUIS[[#This Row],[CODIGO]],INGRESO_MERCADERIA[INGRESO])</f>
        <v>0</v>
      </c>
      <c r="I390" s="90">
        <f>SUMIF(SALIDA[CODIGO],STOCKSANLUIS[[#This Row],[CODIGO]],SALIDA[CANTIDAD])</f>
        <v>0</v>
      </c>
      <c r="J390" s="90">
        <f>STOCKSANLUIS[[#This Row],[STOCK ALM1]]-STOCKSANLUIS[[#This Row],[SALIDA]]</f>
        <v>0</v>
      </c>
      <c r="K390" s="90" t="str">
        <f>VLOOKUP(STOCKSANLUIS[[#This Row],[CODIGO]],CLASIFICACION[],6,FALSE)</f>
        <v>C</v>
      </c>
      <c r="L390" s="90">
        <f>IFERROR(VLOOKUP(STOCKSANLUIS[[#This Row],[CODIGO]],STOCK_STARSOFT[],3,FALSE),0)</f>
        <v>0</v>
      </c>
      <c r="M390" s="90" t="str">
        <f>IF(STOCKSANLUIS[[#This Row],[STOCK ACTUAL]]=STOCKSANLUIS[[#This Row],[STOCK_STARSOFT]],"SIN DIFERENCIA","DIFERENCIA")</f>
        <v>SIN DIFERENCIA</v>
      </c>
    </row>
    <row r="391" spans="1:13" ht="15" hidden="1" customHeight="1" x14ac:dyDescent="0.25">
      <c r="A391" s="144" t="s">
        <v>809</v>
      </c>
      <c r="B391" s="87" t="s">
        <v>810</v>
      </c>
      <c r="C391" s="88">
        <v>0</v>
      </c>
      <c r="D391" s="89" t="s">
        <v>6</v>
      </c>
      <c r="E391" s="90" t="str">
        <f>VLOOKUP(STOCKSANLUIS[[#This Row],[CODIGO]],FAMILIAS[],4,FALSE)</f>
        <v>DANFOSS</v>
      </c>
      <c r="F391" s="90">
        <v>1</v>
      </c>
      <c r="G391" s="90"/>
      <c r="H391" s="90">
        <f>SUMIF(INGRESO_MERCADERIA[CODIGO],STOCKSANLUIS[[#This Row],[CODIGO]],INGRESO_MERCADERIA[INGRESO])</f>
        <v>0</v>
      </c>
      <c r="I391" s="90">
        <f>SUMIF(SALIDA[CODIGO],STOCKSANLUIS[[#This Row],[CODIGO]],SALIDA[CANTIDAD])</f>
        <v>0</v>
      </c>
      <c r="J391" s="90">
        <f>STOCKSANLUIS[[#This Row],[STOCK ALM1]]-STOCKSANLUIS[[#This Row],[SALIDA]]</f>
        <v>0</v>
      </c>
      <c r="K391" s="90" t="str">
        <f>VLOOKUP(STOCKSANLUIS[[#This Row],[CODIGO]],CLASIFICACION[],6,FALSE)</f>
        <v>C</v>
      </c>
      <c r="L391" s="90">
        <f>IFERROR(VLOOKUP(STOCKSANLUIS[[#This Row],[CODIGO]],STOCK_STARSOFT[],3,FALSE),0)</f>
        <v>0</v>
      </c>
      <c r="M391" s="90" t="str">
        <f>IF(STOCKSANLUIS[[#This Row],[STOCK ACTUAL]]=STOCKSANLUIS[[#This Row],[STOCK_STARSOFT]],"SIN DIFERENCIA","DIFERENCIA")</f>
        <v>SIN DIFERENCIA</v>
      </c>
    </row>
    <row r="392" spans="1:13" ht="15" hidden="1" customHeight="1" x14ac:dyDescent="0.25">
      <c r="A392" s="144" t="s">
        <v>811</v>
      </c>
      <c r="B392" s="87" t="s">
        <v>812</v>
      </c>
      <c r="C392" s="88">
        <v>0</v>
      </c>
      <c r="D392" s="89" t="s">
        <v>6</v>
      </c>
      <c r="E392" s="90" t="str">
        <f>VLOOKUP(STOCKSANLUIS[[#This Row],[CODIGO]],FAMILIAS[],4,FALSE)</f>
        <v>DANFOSS</v>
      </c>
      <c r="F392" s="90">
        <v>1</v>
      </c>
      <c r="G392" s="90"/>
      <c r="H392" s="90">
        <f>SUMIF(INGRESO_MERCADERIA[CODIGO],STOCKSANLUIS[[#This Row],[CODIGO]],INGRESO_MERCADERIA[INGRESO])</f>
        <v>0</v>
      </c>
      <c r="I392" s="90">
        <f>SUMIF(SALIDA[CODIGO],STOCKSANLUIS[[#This Row],[CODIGO]],SALIDA[CANTIDAD])</f>
        <v>0</v>
      </c>
      <c r="J392" s="90">
        <f>STOCKSANLUIS[[#This Row],[STOCK ALM1]]-STOCKSANLUIS[[#This Row],[SALIDA]]</f>
        <v>0</v>
      </c>
      <c r="K392" s="90" t="str">
        <f>VLOOKUP(STOCKSANLUIS[[#This Row],[CODIGO]],CLASIFICACION[],6,FALSE)</f>
        <v>C</v>
      </c>
      <c r="L392" s="90">
        <f>IFERROR(VLOOKUP(STOCKSANLUIS[[#This Row],[CODIGO]],STOCK_STARSOFT[],3,FALSE),0)</f>
        <v>0</v>
      </c>
      <c r="M392" s="90" t="str">
        <f>IF(STOCKSANLUIS[[#This Row],[STOCK ACTUAL]]=STOCKSANLUIS[[#This Row],[STOCK_STARSOFT]],"SIN DIFERENCIA","DIFERENCIA")</f>
        <v>SIN DIFERENCIA</v>
      </c>
    </row>
    <row r="393" spans="1:13" ht="15" hidden="1" customHeight="1" x14ac:dyDescent="0.25">
      <c r="A393" s="144" t="s">
        <v>813</v>
      </c>
      <c r="B393" s="87" t="s">
        <v>814</v>
      </c>
      <c r="C393" s="88">
        <v>0</v>
      </c>
      <c r="D393" s="89" t="s">
        <v>6</v>
      </c>
      <c r="E393" s="90" t="str">
        <f>VLOOKUP(STOCKSANLUIS[[#This Row],[CODIGO]],FAMILIAS[],4,FALSE)</f>
        <v>MIPAL</v>
      </c>
      <c r="F393" s="90">
        <v>1</v>
      </c>
      <c r="G393" s="90"/>
      <c r="H393" s="90">
        <f>SUMIF(INGRESO_MERCADERIA[CODIGO],STOCKSANLUIS[[#This Row],[CODIGO]],INGRESO_MERCADERIA[INGRESO])</f>
        <v>0</v>
      </c>
      <c r="I393" s="90">
        <f>SUMIF(SALIDA[CODIGO],STOCKSANLUIS[[#This Row],[CODIGO]],SALIDA[CANTIDAD])</f>
        <v>0</v>
      </c>
      <c r="J393" s="90">
        <f>STOCKSANLUIS[[#This Row],[STOCK ALM1]]-STOCKSANLUIS[[#This Row],[SALIDA]]</f>
        <v>0</v>
      </c>
      <c r="K393" s="90" t="str">
        <f>VLOOKUP(STOCKSANLUIS[[#This Row],[CODIGO]],CLASIFICACION[],6,FALSE)</f>
        <v>C</v>
      </c>
      <c r="L393" s="90">
        <f>IFERROR(VLOOKUP(STOCKSANLUIS[[#This Row],[CODIGO]],STOCK_STARSOFT[],3,FALSE),0)</f>
        <v>0</v>
      </c>
      <c r="M393" s="90" t="str">
        <f>IF(STOCKSANLUIS[[#This Row],[STOCK ACTUAL]]=STOCKSANLUIS[[#This Row],[STOCK_STARSOFT]],"SIN DIFERENCIA","DIFERENCIA")</f>
        <v>SIN DIFERENCIA</v>
      </c>
    </row>
    <row r="394" spans="1:13" ht="15" hidden="1" customHeight="1" x14ac:dyDescent="0.25">
      <c r="A394" s="144" t="s">
        <v>815</v>
      </c>
      <c r="B394" s="87" t="s">
        <v>816</v>
      </c>
      <c r="C394" s="88">
        <v>0</v>
      </c>
      <c r="D394" s="89" t="s">
        <v>6</v>
      </c>
      <c r="E394" s="90" t="str">
        <f>VLOOKUP(STOCKSANLUIS[[#This Row],[CODIGO]],FAMILIAS[],4,FALSE)</f>
        <v>QUALITY</v>
      </c>
      <c r="F394" s="90">
        <v>1</v>
      </c>
      <c r="G394" s="90"/>
      <c r="H394" s="90">
        <f>SUMIF(INGRESO_MERCADERIA[CODIGO],STOCKSANLUIS[[#This Row],[CODIGO]],INGRESO_MERCADERIA[INGRESO])</f>
        <v>0</v>
      </c>
      <c r="I394" s="90">
        <f>SUMIF(SALIDA[CODIGO],STOCKSANLUIS[[#This Row],[CODIGO]],SALIDA[CANTIDAD])</f>
        <v>0</v>
      </c>
      <c r="J394" s="90">
        <f>STOCKSANLUIS[[#This Row],[STOCK ALM1]]-STOCKSANLUIS[[#This Row],[SALIDA]]</f>
        <v>0</v>
      </c>
      <c r="K394" s="90" t="str">
        <f>VLOOKUP(STOCKSANLUIS[[#This Row],[CODIGO]],CLASIFICACION[],6,FALSE)</f>
        <v>C</v>
      </c>
      <c r="L394" s="90">
        <f>IFERROR(VLOOKUP(STOCKSANLUIS[[#This Row],[CODIGO]],STOCK_STARSOFT[],3,FALSE),0)</f>
        <v>0</v>
      </c>
      <c r="M394" s="90" t="str">
        <f>IF(STOCKSANLUIS[[#This Row],[STOCK ACTUAL]]=STOCKSANLUIS[[#This Row],[STOCK_STARSOFT]],"SIN DIFERENCIA","DIFERENCIA")</f>
        <v>SIN DIFERENCIA</v>
      </c>
    </row>
    <row r="395" spans="1:13" ht="15" hidden="1" customHeight="1" x14ac:dyDescent="0.25">
      <c r="A395" s="144" t="s">
        <v>817</v>
      </c>
      <c r="B395" s="87" t="s">
        <v>818</v>
      </c>
      <c r="C395" s="88">
        <v>0</v>
      </c>
      <c r="D395" s="89" t="s">
        <v>6</v>
      </c>
      <c r="E395" s="90" t="str">
        <f>VLOOKUP(STOCKSANLUIS[[#This Row],[CODIGO]],FAMILIAS[],4,FALSE)</f>
        <v>QUALITY</v>
      </c>
      <c r="F395" s="90">
        <v>1</v>
      </c>
      <c r="G395" s="90"/>
      <c r="H395" s="90">
        <f>SUMIF(INGRESO_MERCADERIA[CODIGO],STOCKSANLUIS[[#This Row],[CODIGO]],INGRESO_MERCADERIA[INGRESO])</f>
        <v>0</v>
      </c>
      <c r="I395" s="90">
        <f>SUMIF(SALIDA[CODIGO],STOCKSANLUIS[[#This Row],[CODIGO]],SALIDA[CANTIDAD])</f>
        <v>0</v>
      </c>
      <c r="J395" s="90">
        <f>STOCKSANLUIS[[#This Row],[STOCK ALM1]]-STOCKSANLUIS[[#This Row],[SALIDA]]</f>
        <v>0</v>
      </c>
      <c r="K395" s="90" t="str">
        <f>VLOOKUP(STOCKSANLUIS[[#This Row],[CODIGO]],CLASIFICACION[],6,FALSE)</f>
        <v>C</v>
      </c>
      <c r="L395" s="90">
        <f>IFERROR(VLOOKUP(STOCKSANLUIS[[#This Row],[CODIGO]],STOCK_STARSOFT[],3,FALSE),0)</f>
        <v>0</v>
      </c>
      <c r="M395" s="90" t="str">
        <f>IF(STOCKSANLUIS[[#This Row],[STOCK ACTUAL]]=STOCKSANLUIS[[#This Row],[STOCK_STARSOFT]],"SIN DIFERENCIA","DIFERENCIA")</f>
        <v>SIN DIFERENCIA</v>
      </c>
    </row>
    <row r="396" spans="1:13" ht="15" hidden="1" customHeight="1" x14ac:dyDescent="0.25">
      <c r="A396" s="144" t="s">
        <v>819</v>
      </c>
      <c r="B396" s="87" t="s">
        <v>820</v>
      </c>
      <c r="C396" s="88">
        <v>0</v>
      </c>
      <c r="D396" s="89" t="s">
        <v>6</v>
      </c>
      <c r="E396" s="90" t="str">
        <f>VLOOKUP(STOCKSANLUIS[[#This Row],[CODIGO]],FAMILIAS[],4,FALSE)</f>
        <v>QUALITY</v>
      </c>
      <c r="F396" s="90">
        <v>1</v>
      </c>
      <c r="G396" s="90"/>
      <c r="H396" s="90">
        <f>SUMIF(INGRESO_MERCADERIA[CODIGO],STOCKSANLUIS[[#This Row],[CODIGO]],INGRESO_MERCADERIA[INGRESO])</f>
        <v>0</v>
      </c>
      <c r="I396" s="90">
        <f>SUMIF(SALIDA[CODIGO],STOCKSANLUIS[[#This Row],[CODIGO]],SALIDA[CANTIDAD])</f>
        <v>0</v>
      </c>
      <c r="J396" s="90">
        <f>STOCKSANLUIS[[#This Row],[STOCK ALM1]]-STOCKSANLUIS[[#This Row],[SALIDA]]</f>
        <v>0</v>
      </c>
      <c r="K396" s="90" t="str">
        <f>VLOOKUP(STOCKSANLUIS[[#This Row],[CODIGO]],CLASIFICACION[],6,FALSE)</f>
        <v>C</v>
      </c>
      <c r="L396" s="90">
        <f>IFERROR(VLOOKUP(STOCKSANLUIS[[#This Row],[CODIGO]],STOCK_STARSOFT[],3,FALSE),0)</f>
        <v>0</v>
      </c>
      <c r="M396" s="90" t="str">
        <f>IF(STOCKSANLUIS[[#This Row],[STOCK ACTUAL]]=STOCKSANLUIS[[#This Row],[STOCK_STARSOFT]],"SIN DIFERENCIA","DIFERENCIA")</f>
        <v>SIN DIFERENCIA</v>
      </c>
    </row>
    <row r="397" spans="1:13" ht="15" hidden="1" customHeight="1" x14ac:dyDescent="0.25">
      <c r="A397" s="144" t="s">
        <v>235</v>
      </c>
      <c r="B397" s="87" t="s">
        <v>236</v>
      </c>
      <c r="C397" s="88">
        <v>1</v>
      </c>
      <c r="D397" s="89" t="s">
        <v>6</v>
      </c>
      <c r="E397" s="90" t="str">
        <f>VLOOKUP(STOCKSANLUIS[[#This Row],[CODIGO]],FAMILIAS[],4,FALSE)</f>
        <v>DANFOSS</v>
      </c>
      <c r="F397" s="90">
        <v>1</v>
      </c>
      <c r="G397" s="90" t="s">
        <v>19524</v>
      </c>
      <c r="H397" s="90">
        <f>SUMIF(INGRESO_MERCADERIA[CODIGO],STOCKSANLUIS[[#This Row],[CODIGO]],INGRESO_MERCADERIA[INGRESO])</f>
        <v>1</v>
      </c>
      <c r="I397" s="90">
        <f>SUMIF(SALIDA[CODIGO],STOCKSANLUIS[[#This Row],[CODIGO]],SALIDA[CANTIDAD])</f>
        <v>1</v>
      </c>
      <c r="J397" s="90">
        <f>STOCKSANLUIS[[#This Row],[STOCK ALM1]]-STOCKSANLUIS[[#This Row],[SALIDA]]</f>
        <v>0</v>
      </c>
      <c r="K397" s="90" t="str">
        <f>VLOOKUP(STOCKSANLUIS[[#This Row],[CODIGO]],CLASIFICACION[],6,FALSE)</f>
        <v>C</v>
      </c>
      <c r="L397" s="90">
        <f>IFERROR(VLOOKUP(STOCKSANLUIS[[#This Row],[CODIGO]],STOCK_STARSOFT[],3,FALSE),0)</f>
        <v>0</v>
      </c>
      <c r="M397" s="90" t="str">
        <f>IF(STOCKSANLUIS[[#This Row],[STOCK ACTUAL]]=STOCKSANLUIS[[#This Row],[STOCK_STARSOFT]],"SIN DIFERENCIA","DIFERENCIA")</f>
        <v>SIN DIFERENCIA</v>
      </c>
    </row>
    <row r="398" spans="1:13" ht="15" hidden="1" customHeight="1" x14ac:dyDescent="0.25">
      <c r="A398" s="144" t="s">
        <v>823</v>
      </c>
      <c r="B398" s="87" t="s">
        <v>824</v>
      </c>
      <c r="C398" s="88">
        <v>0</v>
      </c>
      <c r="D398" s="89" t="s">
        <v>6</v>
      </c>
      <c r="E398" s="90" t="str">
        <f>VLOOKUP(STOCKSANLUIS[[#This Row],[CODIGO]],FAMILIAS[],4,FALSE)</f>
        <v>QUALITY</v>
      </c>
      <c r="F398" s="90">
        <v>1</v>
      </c>
      <c r="G398" s="90"/>
      <c r="H398" s="90">
        <f>SUMIF(INGRESO_MERCADERIA[CODIGO],STOCKSANLUIS[[#This Row],[CODIGO]],INGRESO_MERCADERIA[INGRESO])</f>
        <v>0</v>
      </c>
      <c r="I398" s="90">
        <f>SUMIF(SALIDA[CODIGO],STOCKSANLUIS[[#This Row],[CODIGO]],SALIDA[CANTIDAD])</f>
        <v>0</v>
      </c>
      <c r="J398" s="90">
        <f>STOCKSANLUIS[[#This Row],[STOCK ALM1]]-STOCKSANLUIS[[#This Row],[SALIDA]]</f>
        <v>0</v>
      </c>
      <c r="K398" s="90" t="str">
        <f>VLOOKUP(STOCKSANLUIS[[#This Row],[CODIGO]],CLASIFICACION[],6,FALSE)</f>
        <v>C</v>
      </c>
      <c r="L398" s="90">
        <f>IFERROR(VLOOKUP(STOCKSANLUIS[[#This Row],[CODIGO]],STOCK_STARSOFT[],3,FALSE),0)</f>
        <v>0</v>
      </c>
      <c r="M398" s="90" t="str">
        <f>IF(STOCKSANLUIS[[#This Row],[STOCK ACTUAL]]=STOCKSANLUIS[[#This Row],[STOCK_STARSOFT]],"SIN DIFERENCIA","DIFERENCIA")</f>
        <v>SIN DIFERENCIA</v>
      </c>
    </row>
    <row r="399" spans="1:13" ht="15" hidden="1" customHeight="1" x14ac:dyDescent="0.25">
      <c r="A399" s="144" t="s">
        <v>825</v>
      </c>
      <c r="B399" s="87" t="s">
        <v>826</v>
      </c>
      <c r="C399" s="88">
        <v>0</v>
      </c>
      <c r="D399" s="89" t="s">
        <v>6</v>
      </c>
      <c r="E399" s="90" t="str">
        <f>VLOOKUP(STOCKSANLUIS[[#This Row],[CODIGO]],FAMILIAS[],4,FALSE)</f>
        <v>QUALITY</v>
      </c>
      <c r="F399" s="90">
        <v>1</v>
      </c>
      <c r="G399" s="90"/>
      <c r="H399" s="90">
        <f>SUMIF(INGRESO_MERCADERIA[CODIGO],STOCKSANLUIS[[#This Row],[CODIGO]],INGRESO_MERCADERIA[INGRESO])</f>
        <v>0</v>
      </c>
      <c r="I399" s="90">
        <f>SUMIF(SALIDA[CODIGO],STOCKSANLUIS[[#This Row],[CODIGO]],SALIDA[CANTIDAD])</f>
        <v>0</v>
      </c>
      <c r="J399" s="90">
        <f>STOCKSANLUIS[[#This Row],[STOCK ALM1]]-STOCKSANLUIS[[#This Row],[SALIDA]]</f>
        <v>0</v>
      </c>
      <c r="K399" s="90" t="str">
        <f>VLOOKUP(STOCKSANLUIS[[#This Row],[CODIGO]],CLASIFICACION[],6,FALSE)</f>
        <v>C</v>
      </c>
      <c r="L399" s="90">
        <f>IFERROR(VLOOKUP(STOCKSANLUIS[[#This Row],[CODIGO]],STOCK_STARSOFT[],3,FALSE),0)</f>
        <v>0</v>
      </c>
      <c r="M399" s="90" t="str">
        <f>IF(STOCKSANLUIS[[#This Row],[STOCK ACTUAL]]=STOCKSANLUIS[[#This Row],[STOCK_STARSOFT]],"SIN DIFERENCIA","DIFERENCIA")</f>
        <v>SIN DIFERENCIA</v>
      </c>
    </row>
    <row r="400" spans="1:13" ht="15" hidden="1" customHeight="1" x14ac:dyDescent="0.25">
      <c r="A400" s="144" t="s">
        <v>827</v>
      </c>
      <c r="B400" s="87" t="s">
        <v>828</v>
      </c>
      <c r="C400" s="88">
        <v>0</v>
      </c>
      <c r="D400" s="89" t="s">
        <v>6</v>
      </c>
      <c r="E400" s="90" t="str">
        <f>VLOOKUP(STOCKSANLUIS[[#This Row],[CODIGO]],FAMILIAS[],4,FALSE)</f>
        <v>QUALITY</v>
      </c>
      <c r="F400" s="90">
        <v>1</v>
      </c>
      <c r="G400" s="90"/>
      <c r="H400" s="90">
        <f>SUMIF(INGRESO_MERCADERIA[CODIGO],STOCKSANLUIS[[#This Row],[CODIGO]],INGRESO_MERCADERIA[INGRESO])</f>
        <v>0</v>
      </c>
      <c r="I400" s="90">
        <f>SUMIF(SALIDA[CODIGO],STOCKSANLUIS[[#This Row],[CODIGO]],SALIDA[CANTIDAD])</f>
        <v>0</v>
      </c>
      <c r="J400" s="90">
        <f>STOCKSANLUIS[[#This Row],[STOCK ALM1]]-STOCKSANLUIS[[#This Row],[SALIDA]]</f>
        <v>0</v>
      </c>
      <c r="K400" s="90" t="str">
        <f>VLOOKUP(STOCKSANLUIS[[#This Row],[CODIGO]],CLASIFICACION[],6,FALSE)</f>
        <v>C</v>
      </c>
      <c r="L400" s="90">
        <f>IFERROR(VLOOKUP(STOCKSANLUIS[[#This Row],[CODIGO]],STOCK_STARSOFT[],3,FALSE),0)</f>
        <v>0</v>
      </c>
      <c r="M400" s="90" t="str">
        <f>IF(STOCKSANLUIS[[#This Row],[STOCK ACTUAL]]=STOCKSANLUIS[[#This Row],[STOCK_STARSOFT]],"SIN DIFERENCIA","DIFERENCIA")</f>
        <v>SIN DIFERENCIA</v>
      </c>
    </row>
    <row r="401" spans="1:13" ht="15" hidden="1" customHeight="1" x14ac:dyDescent="0.25">
      <c r="A401" s="144" t="s">
        <v>829</v>
      </c>
      <c r="B401" s="87" t="s">
        <v>830</v>
      </c>
      <c r="C401" s="88">
        <v>0</v>
      </c>
      <c r="D401" s="89" t="s">
        <v>6</v>
      </c>
      <c r="E401" s="90" t="str">
        <f>VLOOKUP(STOCKSANLUIS[[#This Row],[CODIGO]],FAMILIAS[],4,FALSE)</f>
        <v>QUALITY</v>
      </c>
      <c r="F401" s="90">
        <v>1</v>
      </c>
      <c r="G401" s="90"/>
      <c r="H401" s="90">
        <f>SUMIF(INGRESO_MERCADERIA[CODIGO],STOCKSANLUIS[[#This Row],[CODIGO]],INGRESO_MERCADERIA[INGRESO])</f>
        <v>0</v>
      </c>
      <c r="I401" s="90">
        <f>SUMIF(SALIDA[CODIGO],STOCKSANLUIS[[#This Row],[CODIGO]],SALIDA[CANTIDAD])</f>
        <v>0</v>
      </c>
      <c r="J401" s="90">
        <f>STOCKSANLUIS[[#This Row],[STOCK ALM1]]-STOCKSANLUIS[[#This Row],[SALIDA]]</f>
        <v>0</v>
      </c>
      <c r="K401" s="90" t="str">
        <f>VLOOKUP(STOCKSANLUIS[[#This Row],[CODIGO]],CLASIFICACION[],6,FALSE)</f>
        <v>C</v>
      </c>
      <c r="L401" s="90">
        <f>IFERROR(VLOOKUP(STOCKSANLUIS[[#This Row],[CODIGO]],STOCK_STARSOFT[],3,FALSE),0)</f>
        <v>0</v>
      </c>
      <c r="M401" s="90" t="str">
        <f>IF(STOCKSANLUIS[[#This Row],[STOCK ACTUAL]]=STOCKSANLUIS[[#This Row],[STOCK_STARSOFT]],"SIN DIFERENCIA","DIFERENCIA")</f>
        <v>SIN DIFERENCIA</v>
      </c>
    </row>
    <row r="402" spans="1:13" ht="15" hidden="1" customHeight="1" x14ac:dyDescent="0.25">
      <c r="A402" s="144" t="s">
        <v>249</v>
      </c>
      <c r="B402" s="87" t="s">
        <v>250</v>
      </c>
      <c r="C402" s="88">
        <v>5</v>
      </c>
      <c r="D402" s="89" t="s">
        <v>6</v>
      </c>
      <c r="E402" s="90" t="str">
        <f>VLOOKUP(STOCKSANLUIS[[#This Row],[CODIGO]],FAMILIAS[],4,FALSE)</f>
        <v>DANFOSS</v>
      </c>
      <c r="F402" s="90">
        <v>1</v>
      </c>
      <c r="G402" s="90" t="s">
        <v>19524</v>
      </c>
      <c r="H402" s="90">
        <f>SUMIF(INGRESO_MERCADERIA[CODIGO],STOCKSANLUIS[[#This Row],[CODIGO]],INGRESO_MERCADERIA[INGRESO])</f>
        <v>5</v>
      </c>
      <c r="I402" s="90">
        <f>SUMIF(SALIDA[CODIGO],STOCKSANLUIS[[#This Row],[CODIGO]],SALIDA[CANTIDAD])</f>
        <v>0</v>
      </c>
      <c r="J402" s="90">
        <f>STOCKSANLUIS[[#This Row],[STOCK ALM1]]-STOCKSANLUIS[[#This Row],[SALIDA]]</f>
        <v>5</v>
      </c>
      <c r="K402" s="90" t="str">
        <f>VLOOKUP(STOCKSANLUIS[[#This Row],[CODIGO]],CLASIFICACION[],6,FALSE)</f>
        <v>C</v>
      </c>
      <c r="L402" s="90">
        <f>IFERROR(VLOOKUP(STOCKSANLUIS[[#This Row],[CODIGO]],STOCK_STARSOFT[],3,FALSE),0)</f>
        <v>5</v>
      </c>
      <c r="M402" s="90" t="str">
        <f>IF(STOCKSANLUIS[[#This Row],[STOCK ACTUAL]]=STOCKSANLUIS[[#This Row],[STOCK_STARSOFT]],"SIN DIFERENCIA","DIFERENCIA")</f>
        <v>SIN DIFERENCIA</v>
      </c>
    </row>
    <row r="403" spans="1:13" ht="15" hidden="1" customHeight="1" x14ac:dyDescent="0.25">
      <c r="A403" s="144" t="s">
        <v>833</v>
      </c>
      <c r="B403" s="87" t="s">
        <v>834</v>
      </c>
      <c r="C403" s="88">
        <v>0</v>
      </c>
      <c r="D403" s="89" t="s">
        <v>6</v>
      </c>
      <c r="E403" s="90" t="str">
        <f>VLOOKUP(STOCKSANLUIS[[#This Row],[CODIGO]],FAMILIAS[],4,FALSE)</f>
        <v>QUALITY</v>
      </c>
      <c r="F403" s="90">
        <v>1</v>
      </c>
      <c r="G403" s="90"/>
      <c r="H403" s="90">
        <f>SUMIF(INGRESO_MERCADERIA[CODIGO],STOCKSANLUIS[[#This Row],[CODIGO]],INGRESO_MERCADERIA[INGRESO])</f>
        <v>0</v>
      </c>
      <c r="I403" s="90">
        <f>SUMIF(SALIDA[CODIGO],STOCKSANLUIS[[#This Row],[CODIGO]],SALIDA[CANTIDAD])</f>
        <v>0</v>
      </c>
      <c r="J403" s="90">
        <f>STOCKSANLUIS[[#This Row],[STOCK ALM1]]-STOCKSANLUIS[[#This Row],[SALIDA]]</f>
        <v>0</v>
      </c>
      <c r="K403" s="90" t="str">
        <f>VLOOKUP(STOCKSANLUIS[[#This Row],[CODIGO]],CLASIFICACION[],6,FALSE)</f>
        <v>C</v>
      </c>
      <c r="L403" s="90">
        <f>IFERROR(VLOOKUP(STOCKSANLUIS[[#This Row],[CODIGO]],STOCK_STARSOFT[],3,FALSE),0)</f>
        <v>0</v>
      </c>
      <c r="M403" s="90" t="str">
        <f>IF(STOCKSANLUIS[[#This Row],[STOCK ACTUAL]]=STOCKSANLUIS[[#This Row],[STOCK_STARSOFT]],"SIN DIFERENCIA","DIFERENCIA")</f>
        <v>SIN DIFERENCIA</v>
      </c>
    </row>
    <row r="404" spans="1:13" ht="15" hidden="1" customHeight="1" x14ac:dyDescent="0.25">
      <c r="A404" s="144" t="s">
        <v>835</v>
      </c>
      <c r="B404" s="87" t="s">
        <v>836</v>
      </c>
      <c r="C404" s="88">
        <v>0</v>
      </c>
      <c r="D404" s="89" t="s">
        <v>6</v>
      </c>
      <c r="E404" s="90" t="str">
        <f>VLOOKUP(STOCKSANLUIS[[#This Row],[CODIGO]],FAMILIAS[],4,FALSE)</f>
        <v>QUALITY</v>
      </c>
      <c r="F404" s="90">
        <v>1</v>
      </c>
      <c r="G404" s="90"/>
      <c r="H404" s="90">
        <f>SUMIF(INGRESO_MERCADERIA[CODIGO],STOCKSANLUIS[[#This Row],[CODIGO]],INGRESO_MERCADERIA[INGRESO])</f>
        <v>0</v>
      </c>
      <c r="I404" s="90">
        <f>SUMIF(SALIDA[CODIGO],STOCKSANLUIS[[#This Row],[CODIGO]],SALIDA[CANTIDAD])</f>
        <v>0</v>
      </c>
      <c r="J404" s="90">
        <f>STOCKSANLUIS[[#This Row],[STOCK ALM1]]-STOCKSANLUIS[[#This Row],[SALIDA]]</f>
        <v>0</v>
      </c>
      <c r="K404" s="90" t="str">
        <f>VLOOKUP(STOCKSANLUIS[[#This Row],[CODIGO]],CLASIFICACION[],6,FALSE)</f>
        <v>C</v>
      </c>
      <c r="L404" s="90">
        <f>IFERROR(VLOOKUP(STOCKSANLUIS[[#This Row],[CODIGO]],STOCK_STARSOFT[],3,FALSE),0)</f>
        <v>0</v>
      </c>
      <c r="M404" s="90" t="str">
        <f>IF(STOCKSANLUIS[[#This Row],[STOCK ACTUAL]]=STOCKSANLUIS[[#This Row],[STOCK_STARSOFT]],"SIN DIFERENCIA","DIFERENCIA")</f>
        <v>SIN DIFERENCIA</v>
      </c>
    </row>
    <row r="405" spans="1:13" ht="15" hidden="1" customHeight="1" x14ac:dyDescent="0.25">
      <c r="A405" s="144" t="s">
        <v>837</v>
      </c>
      <c r="B405" s="87" t="s">
        <v>838</v>
      </c>
      <c r="C405" s="88">
        <v>0</v>
      </c>
      <c r="D405" s="89" t="s">
        <v>6</v>
      </c>
      <c r="E405" s="90" t="str">
        <f>VLOOKUP(STOCKSANLUIS[[#This Row],[CODIGO]],FAMILIAS[],4,FALSE)</f>
        <v>QUALITY</v>
      </c>
      <c r="F405" s="90">
        <v>1</v>
      </c>
      <c r="G405" s="90"/>
      <c r="H405" s="90">
        <f>SUMIF(INGRESO_MERCADERIA[CODIGO],STOCKSANLUIS[[#This Row],[CODIGO]],INGRESO_MERCADERIA[INGRESO])</f>
        <v>0</v>
      </c>
      <c r="I405" s="90">
        <f>SUMIF(SALIDA[CODIGO],STOCKSANLUIS[[#This Row],[CODIGO]],SALIDA[CANTIDAD])</f>
        <v>0</v>
      </c>
      <c r="J405" s="90">
        <f>STOCKSANLUIS[[#This Row],[STOCK ALM1]]-STOCKSANLUIS[[#This Row],[SALIDA]]</f>
        <v>0</v>
      </c>
      <c r="K405" s="90" t="str">
        <f>VLOOKUP(STOCKSANLUIS[[#This Row],[CODIGO]],CLASIFICACION[],6,FALSE)</f>
        <v>C</v>
      </c>
      <c r="L405" s="90">
        <f>IFERROR(VLOOKUP(STOCKSANLUIS[[#This Row],[CODIGO]],STOCK_STARSOFT[],3,FALSE),0)</f>
        <v>0</v>
      </c>
      <c r="M405" s="90" t="str">
        <f>IF(STOCKSANLUIS[[#This Row],[STOCK ACTUAL]]=STOCKSANLUIS[[#This Row],[STOCK_STARSOFT]],"SIN DIFERENCIA","DIFERENCIA")</f>
        <v>SIN DIFERENCIA</v>
      </c>
    </row>
    <row r="406" spans="1:13" ht="15" hidden="1" customHeight="1" x14ac:dyDescent="0.25">
      <c r="A406" s="144" t="s">
        <v>839</v>
      </c>
      <c r="B406" s="87" t="s">
        <v>840</v>
      </c>
      <c r="C406" s="88">
        <v>0</v>
      </c>
      <c r="D406" s="89" t="s">
        <v>6</v>
      </c>
      <c r="E406" s="90" t="str">
        <f>VLOOKUP(STOCKSANLUIS[[#This Row],[CODIGO]],FAMILIAS[],4,FALSE)</f>
        <v>QUALITY</v>
      </c>
      <c r="F406" s="90">
        <v>1</v>
      </c>
      <c r="G406" s="90"/>
      <c r="H406" s="90">
        <f>SUMIF(INGRESO_MERCADERIA[CODIGO],STOCKSANLUIS[[#This Row],[CODIGO]],INGRESO_MERCADERIA[INGRESO])</f>
        <v>0</v>
      </c>
      <c r="I406" s="90">
        <f>SUMIF(SALIDA[CODIGO],STOCKSANLUIS[[#This Row],[CODIGO]],SALIDA[CANTIDAD])</f>
        <v>0</v>
      </c>
      <c r="J406" s="90">
        <f>STOCKSANLUIS[[#This Row],[STOCK ALM1]]-STOCKSANLUIS[[#This Row],[SALIDA]]</f>
        <v>0</v>
      </c>
      <c r="K406" s="90" t="str">
        <f>VLOOKUP(STOCKSANLUIS[[#This Row],[CODIGO]],CLASIFICACION[],6,FALSE)</f>
        <v>C</v>
      </c>
      <c r="L406" s="90">
        <f>IFERROR(VLOOKUP(STOCKSANLUIS[[#This Row],[CODIGO]],STOCK_STARSOFT[],3,FALSE),0)</f>
        <v>0</v>
      </c>
      <c r="M406" s="90" t="str">
        <f>IF(STOCKSANLUIS[[#This Row],[STOCK ACTUAL]]=STOCKSANLUIS[[#This Row],[STOCK_STARSOFT]],"SIN DIFERENCIA","DIFERENCIA")</f>
        <v>SIN DIFERENCIA</v>
      </c>
    </row>
    <row r="407" spans="1:13" ht="15" hidden="1" customHeight="1" x14ac:dyDescent="0.25">
      <c r="A407" s="144" t="s">
        <v>841</v>
      </c>
      <c r="B407" s="87" t="s">
        <v>842</v>
      </c>
      <c r="C407" s="88">
        <v>0</v>
      </c>
      <c r="D407" s="89" t="s">
        <v>6</v>
      </c>
      <c r="E407" s="90" t="str">
        <f>VLOOKUP(STOCKSANLUIS[[#This Row],[CODIGO]],FAMILIAS[],4,FALSE)</f>
        <v>ARTICCO</v>
      </c>
      <c r="F407" s="90">
        <v>1</v>
      </c>
      <c r="G407" s="90"/>
      <c r="H407" s="90">
        <f>SUMIF(INGRESO_MERCADERIA[CODIGO],STOCKSANLUIS[[#This Row],[CODIGO]],INGRESO_MERCADERIA[INGRESO])</f>
        <v>0</v>
      </c>
      <c r="I407" s="90">
        <f>SUMIF(SALIDA[CODIGO],STOCKSANLUIS[[#This Row],[CODIGO]],SALIDA[CANTIDAD])</f>
        <v>0</v>
      </c>
      <c r="J407" s="90">
        <f>STOCKSANLUIS[[#This Row],[STOCK ALM1]]-STOCKSANLUIS[[#This Row],[SALIDA]]</f>
        <v>0</v>
      </c>
      <c r="K407" s="90" t="str">
        <f>VLOOKUP(STOCKSANLUIS[[#This Row],[CODIGO]],CLASIFICACION[],6,FALSE)</f>
        <v>C</v>
      </c>
      <c r="L407" s="90">
        <f>IFERROR(VLOOKUP(STOCKSANLUIS[[#This Row],[CODIGO]],STOCK_STARSOFT[],3,FALSE),0)</f>
        <v>0</v>
      </c>
      <c r="M407" s="90" t="str">
        <f>IF(STOCKSANLUIS[[#This Row],[STOCK ACTUAL]]=STOCKSANLUIS[[#This Row],[STOCK_STARSOFT]],"SIN DIFERENCIA","DIFERENCIA")</f>
        <v>SIN DIFERENCIA</v>
      </c>
    </row>
    <row r="408" spans="1:13" ht="15" hidden="1" customHeight="1" x14ac:dyDescent="0.25">
      <c r="A408" s="144" t="s">
        <v>843</v>
      </c>
      <c r="B408" s="87" t="s">
        <v>844</v>
      </c>
      <c r="C408" s="88">
        <v>0</v>
      </c>
      <c r="D408" s="89" t="s">
        <v>6</v>
      </c>
      <c r="E408" s="90" t="str">
        <f>VLOOKUP(STOCKSANLUIS[[#This Row],[CODIGO]],FAMILIAS[],4,FALSE)</f>
        <v>ARTICCO</v>
      </c>
      <c r="F408" s="90">
        <v>1</v>
      </c>
      <c r="G408" s="90"/>
      <c r="H408" s="90">
        <f>SUMIF(INGRESO_MERCADERIA[CODIGO],STOCKSANLUIS[[#This Row],[CODIGO]],INGRESO_MERCADERIA[INGRESO])</f>
        <v>0</v>
      </c>
      <c r="I408" s="90">
        <f>SUMIF(SALIDA[CODIGO],STOCKSANLUIS[[#This Row],[CODIGO]],SALIDA[CANTIDAD])</f>
        <v>0</v>
      </c>
      <c r="J408" s="90">
        <f>STOCKSANLUIS[[#This Row],[STOCK ALM1]]-STOCKSANLUIS[[#This Row],[SALIDA]]</f>
        <v>0</v>
      </c>
      <c r="K408" s="90" t="str">
        <f>VLOOKUP(STOCKSANLUIS[[#This Row],[CODIGO]],CLASIFICACION[],6,FALSE)</f>
        <v>C</v>
      </c>
      <c r="L408" s="90">
        <f>IFERROR(VLOOKUP(STOCKSANLUIS[[#This Row],[CODIGO]],STOCK_STARSOFT[],3,FALSE),0)</f>
        <v>0</v>
      </c>
      <c r="M408" s="90" t="str">
        <f>IF(STOCKSANLUIS[[#This Row],[STOCK ACTUAL]]=STOCKSANLUIS[[#This Row],[STOCK_STARSOFT]],"SIN DIFERENCIA","DIFERENCIA")</f>
        <v>SIN DIFERENCIA</v>
      </c>
    </row>
    <row r="409" spans="1:13" ht="15" hidden="1" customHeight="1" x14ac:dyDescent="0.25">
      <c r="A409" s="144" t="s">
        <v>845</v>
      </c>
      <c r="B409" s="87" t="s">
        <v>846</v>
      </c>
      <c r="C409" s="88">
        <v>0</v>
      </c>
      <c r="D409" s="89" t="s">
        <v>6</v>
      </c>
      <c r="E409" s="90" t="str">
        <f>VLOOKUP(STOCKSANLUIS[[#This Row],[CODIGO]],FAMILIAS[],4,FALSE)</f>
        <v>DANFOSS</v>
      </c>
      <c r="F409" s="90">
        <v>1</v>
      </c>
      <c r="G409" s="90"/>
      <c r="H409" s="90">
        <f>SUMIF(INGRESO_MERCADERIA[CODIGO],STOCKSANLUIS[[#This Row],[CODIGO]],INGRESO_MERCADERIA[INGRESO])</f>
        <v>0</v>
      </c>
      <c r="I409" s="90">
        <f>SUMIF(SALIDA[CODIGO],STOCKSANLUIS[[#This Row],[CODIGO]],SALIDA[CANTIDAD])</f>
        <v>0</v>
      </c>
      <c r="J409" s="90">
        <f>STOCKSANLUIS[[#This Row],[STOCK ALM1]]-STOCKSANLUIS[[#This Row],[SALIDA]]</f>
        <v>0</v>
      </c>
      <c r="K409" s="90" t="str">
        <f>VLOOKUP(STOCKSANLUIS[[#This Row],[CODIGO]],CLASIFICACION[],6,FALSE)</f>
        <v>C</v>
      </c>
      <c r="L409" s="90">
        <f>IFERROR(VLOOKUP(STOCKSANLUIS[[#This Row],[CODIGO]],STOCK_STARSOFT[],3,FALSE),0)</f>
        <v>0</v>
      </c>
      <c r="M409" s="90" t="str">
        <f>IF(STOCKSANLUIS[[#This Row],[STOCK ACTUAL]]=STOCKSANLUIS[[#This Row],[STOCK_STARSOFT]],"SIN DIFERENCIA","DIFERENCIA")</f>
        <v>SIN DIFERENCIA</v>
      </c>
    </row>
    <row r="410" spans="1:13" ht="15" hidden="1" customHeight="1" x14ac:dyDescent="0.25">
      <c r="A410" s="144" t="s">
        <v>519</v>
      </c>
      <c r="B410" s="87" t="s">
        <v>520</v>
      </c>
      <c r="C410" s="88">
        <v>4</v>
      </c>
      <c r="D410" s="89" t="s">
        <v>6</v>
      </c>
      <c r="E410" s="90" t="str">
        <f>VLOOKUP(STOCKSANLUIS[[#This Row],[CODIGO]],FAMILIAS[],4,FALSE)</f>
        <v>DANFOSS</v>
      </c>
      <c r="F410" s="90">
        <v>1</v>
      </c>
      <c r="G410" s="90" t="s">
        <v>19524</v>
      </c>
      <c r="H410" s="90">
        <f>SUMIF(INGRESO_MERCADERIA[CODIGO],STOCKSANLUIS[[#This Row],[CODIGO]],INGRESO_MERCADERIA[INGRESO])</f>
        <v>4</v>
      </c>
      <c r="I410" s="90">
        <f>SUMIF(SALIDA[CODIGO],STOCKSANLUIS[[#This Row],[CODIGO]],SALIDA[CANTIDAD])</f>
        <v>0</v>
      </c>
      <c r="J410" s="90">
        <f>STOCKSANLUIS[[#This Row],[STOCK ALM1]]-STOCKSANLUIS[[#This Row],[SALIDA]]</f>
        <v>4</v>
      </c>
      <c r="K410" s="90" t="str">
        <f>VLOOKUP(STOCKSANLUIS[[#This Row],[CODIGO]],CLASIFICACION[],6,FALSE)</f>
        <v>C</v>
      </c>
      <c r="L410" s="90">
        <f>IFERROR(VLOOKUP(STOCKSANLUIS[[#This Row],[CODIGO]],STOCK_STARSOFT[],3,FALSE),0)</f>
        <v>4</v>
      </c>
      <c r="M410" s="90" t="str">
        <f>IF(STOCKSANLUIS[[#This Row],[STOCK ACTUAL]]=STOCKSANLUIS[[#This Row],[STOCK_STARSOFT]],"SIN DIFERENCIA","DIFERENCIA")</f>
        <v>SIN DIFERENCIA</v>
      </c>
    </row>
    <row r="411" spans="1:13" ht="15" hidden="1" customHeight="1" x14ac:dyDescent="0.25">
      <c r="A411" s="144" t="s">
        <v>849</v>
      </c>
      <c r="B411" s="87" t="s">
        <v>850</v>
      </c>
      <c r="C411" s="88">
        <v>0</v>
      </c>
      <c r="D411" s="89" t="s">
        <v>6</v>
      </c>
      <c r="E411" s="90" t="str">
        <f>VLOOKUP(STOCKSANLUIS[[#This Row],[CODIGO]],FAMILIAS[],4,FALSE)</f>
        <v>DANFOSS</v>
      </c>
      <c r="F411" s="90">
        <v>1</v>
      </c>
      <c r="G411" s="90"/>
      <c r="H411" s="90">
        <f>SUMIF(INGRESO_MERCADERIA[CODIGO],STOCKSANLUIS[[#This Row],[CODIGO]],INGRESO_MERCADERIA[INGRESO])</f>
        <v>0</v>
      </c>
      <c r="I411" s="90">
        <f>SUMIF(SALIDA[CODIGO],STOCKSANLUIS[[#This Row],[CODIGO]],SALIDA[CANTIDAD])</f>
        <v>0</v>
      </c>
      <c r="J411" s="90">
        <f>STOCKSANLUIS[[#This Row],[STOCK ALM1]]-STOCKSANLUIS[[#This Row],[SALIDA]]</f>
        <v>0</v>
      </c>
      <c r="K411" s="90" t="str">
        <f>VLOOKUP(STOCKSANLUIS[[#This Row],[CODIGO]],CLASIFICACION[],6,FALSE)</f>
        <v>C</v>
      </c>
      <c r="L411" s="90">
        <f>IFERROR(VLOOKUP(STOCKSANLUIS[[#This Row],[CODIGO]],STOCK_STARSOFT[],3,FALSE),0)</f>
        <v>0</v>
      </c>
      <c r="M411" s="90" t="str">
        <f>IF(STOCKSANLUIS[[#This Row],[STOCK ACTUAL]]=STOCKSANLUIS[[#This Row],[STOCK_STARSOFT]],"SIN DIFERENCIA","DIFERENCIA")</f>
        <v>SIN DIFERENCIA</v>
      </c>
    </row>
    <row r="412" spans="1:13" ht="15" hidden="1" customHeight="1" x14ac:dyDescent="0.25">
      <c r="A412" s="144" t="s">
        <v>851</v>
      </c>
      <c r="B412" s="87" t="s">
        <v>852</v>
      </c>
      <c r="C412" s="88">
        <v>0</v>
      </c>
      <c r="D412" s="89" t="s">
        <v>6</v>
      </c>
      <c r="E412" s="90" t="str">
        <f>VLOOKUP(STOCKSANLUIS[[#This Row],[CODIGO]],FAMILIAS[],4,FALSE)</f>
        <v>QUALITY</v>
      </c>
      <c r="F412" s="90">
        <v>1</v>
      </c>
      <c r="G412" s="90"/>
      <c r="H412" s="90">
        <f>SUMIF(INGRESO_MERCADERIA[CODIGO],STOCKSANLUIS[[#This Row],[CODIGO]],INGRESO_MERCADERIA[INGRESO])</f>
        <v>0</v>
      </c>
      <c r="I412" s="90">
        <f>SUMIF(SALIDA[CODIGO],STOCKSANLUIS[[#This Row],[CODIGO]],SALIDA[CANTIDAD])</f>
        <v>0</v>
      </c>
      <c r="J412" s="90">
        <f>STOCKSANLUIS[[#This Row],[STOCK ALM1]]-STOCKSANLUIS[[#This Row],[SALIDA]]</f>
        <v>0</v>
      </c>
      <c r="K412" s="90" t="str">
        <f>VLOOKUP(STOCKSANLUIS[[#This Row],[CODIGO]],CLASIFICACION[],6,FALSE)</f>
        <v>C</v>
      </c>
      <c r="L412" s="90">
        <f>IFERROR(VLOOKUP(STOCKSANLUIS[[#This Row],[CODIGO]],STOCK_STARSOFT[],3,FALSE),0)</f>
        <v>0</v>
      </c>
      <c r="M412" s="90" t="str">
        <f>IF(STOCKSANLUIS[[#This Row],[STOCK ACTUAL]]=STOCKSANLUIS[[#This Row],[STOCK_STARSOFT]],"SIN DIFERENCIA","DIFERENCIA")</f>
        <v>SIN DIFERENCIA</v>
      </c>
    </row>
    <row r="413" spans="1:13" ht="15" hidden="1" customHeight="1" x14ac:dyDescent="0.25">
      <c r="A413" s="144" t="s">
        <v>853</v>
      </c>
      <c r="B413" s="87" t="s">
        <v>854</v>
      </c>
      <c r="C413" s="88">
        <v>0</v>
      </c>
      <c r="D413" s="89" t="s">
        <v>6</v>
      </c>
      <c r="E413" s="90" t="str">
        <f>VLOOKUP(STOCKSANLUIS[[#This Row],[CODIGO]],FAMILIAS[],4,FALSE)</f>
        <v>QUALITY</v>
      </c>
      <c r="F413" s="90">
        <v>1</v>
      </c>
      <c r="G413" s="90"/>
      <c r="H413" s="90">
        <f>SUMIF(INGRESO_MERCADERIA[CODIGO],STOCKSANLUIS[[#This Row],[CODIGO]],INGRESO_MERCADERIA[INGRESO])</f>
        <v>0</v>
      </c>
      <c r="I413" s="90">
        <f>SUMIF(SALIDA[CODIGO],STOCKSANLUIS[[#This Row],[CODIGO]],SALIDA[CANTIDAD])</f>
        <v>0</v>
      </c>
      <c r="J413" s="90">
        <f>STOCKSANLUIS[[#This Row],[STOCK ALM1]]-STOCKSANLUIS[[#This Row],[SALIDA]]</f>
        <v>0</v>
      </c>
      <c r="K413" s="90" t="str">
        <f>VLOOKUP(STOCKSANLUIS[[#This Row],[CODIGO]],CLASIFICACION[],6,FALSE)</f>
        <v>C</v>
      </c>
      <c r="L413" s="90">
        <f>IFERROR(VLOOKUP(STOCKSANLUIS[[#This Row],[CODIGO]],STOCK_STARSOFT[],3,FALSE),0)</f>
        <v>0</v>
      </c>
      <c r="M413" s="90" t="str">
        <f>IF(STOCKSANLUIS[[#This Row],[STOCK ACTUAL]]=STOCKSANLUIS[[#This Row],[STOCK_STARSOFT]],"SIN DIFERENCIA","DIFERENCIA")</f>
        <v>SIN DIFERENCIA</v>
      </c>
    </row>
    <row r="414" spans="1:13" ht="15" hidden="1" customHeight="1" x14ac:dyDescent="0.25">
      <c r="A414" s="144" t="s">
        <v>855</v>
      </c>
      <c r="B414" s="87" t="s">
        <v>856</v>
      </c>
      <c r="C414" s="88">
        <v>0</v>
      </c>
      <c r="D414" s="89" t="s">
        <v>6</v>
      </c>
      <c r="E414" s="90" t="str">
        <f>VLOOKUP(STOCKSANLUIS[[#This Row],[CODIGO]],FAMILIAS[],4,FALSE)</f>
        <v>QUALITY</v>
      </c>
      <c r="F414" s="90">
        <v>1</v>
      </c>
      <c r="G414" s="90"/>
      <c r="H414" s="90">
        <f>SUMIF(INGRESO_MERCADERIA[CODIGO],STOCKSANLUIS[[#This Row],[CODIGO]],INGRESO_MERCADERIA[INGRESO])</f>
        <v>0</v>
      </c>
      <c r="I414" s="90">
        <f>SUMIF(SALIDA[CODIGO],STOCKSANLUIS[[#This Row],[CODIGO]],SALIDA[CANTIDAD])</f>
        <v>0</v>
      </c>
      <c r="J414" s="90">
        <f>STOCKSANLUIS[[#This Row],[STOCK ALM1]]-STOCKSANLUIS[[#This Row],[SALIDA]]</f>
        <v>0</v>
      </c>
      <c r="K414" s="90" t="str">
        <f>VLOOKUP(STOCKSANLUIS[[#This Row],[CODIGO]],CLASIFICACION[],6,FALSE)</f>
        <v>C</v>
      </c>
      <c r="L414" s="90">
        <f>IFERROR(VLOOKUP(STOCKSANLUIS[[#This Row],[CODIGO]],STOCK_STARSOFT[],3,FALSE),0)</f>
        <v>0</v>
      </c>
      <c r="M414" s="90" t="str">
        <f>IF(STOCKSANLUIS[[#This Row],[STOCK ACTUAL]]=STOCKSANLUIS[[#This Row],[STOCK_STARSOFT]],"SIN DIFERENCIA","DIFERENCIA")</f>
        <v>SIN DIFERENCIA</v>
      </c>
    </row>
    <row r="415" spans="1:13" ht="15" hidden="1" customHeight="1" x14ac:dyDescent="0.25">
      <c r="A415" s="144" t="s">
        <v>857</v>
      </c>
      <c r="B415" s="87" t="s">
        <v>858</v>
      </c>
      <c r="C415" s="88">
        <v>2</v>
      </c>
      <c r="D415" s="89" t="s">
        <v>6</v>
      </c>
      <c r="E415" s="90" t="str">
        <f>VLOOKUP(STOCKSANLUIS[[#This Row],[CODIGO]],FAMILIAS[],4,FALSE)</f>
        <v>QUALITY</v>
      </c>
      <c r="F415" s="90">
        <v>1</v>
      </c>
      <c r="G415" s="90" t="s">
        <v>19526</v>
      </c>
      <c r="H415" s="90">
        <f>SUMIF(INGRESO_MERCADERIA[CODIGO],STOCKSANLUIS[[#This Row],[CODIGO]],INGRESO_MERCADERIA[INGRESO])</f>
        <v>2</v>
      </c>
      <c r="I415" s="90">
        <f>SUMIF(SALIDA[CODIGO],STOCKSANLUIS[[#This Row],[CODIGO]],SALIDA[CANTIDAD])</f>
        <v>2</v>
      </c>
      <c r="J415" s="90">
        <f>STOCKSANLUIS[[#This Row],[STOCK ALM1]]-STOCKSANLUIS[[#This Row],[SALIDA]]</f>
        <v>0</v>
      </c>
      <c r="K415" s="90" t="str">
        <f>VLOOKUP(STOCKSANLUIS[[#This Row],[CODIGO]],CLASIFICACION[],6,FALSE)</f>
        <v>C</v>
      </c>
      <c r="L415" s="90">
        <f>IFERROR(VLOOKUP(STOCKSANLUIS[[#This Row],[CODIGO]],STOCK_STARSOFT[],3,FALSE),0)</f>
        <v>0</v>
      </c>
      <c r="M415" s="90" t="str">
        <f>IF(STOCKSANLUIS[[#This Row],[STOCK ACTUAL]]=STOCKSANLUIS[[#This Row],[STOCK_STARSOFT]],"SIN DIFERENCIA","DIFERENCIA")</f>
        <v>SIN DIFERENCIA</v>
      </c>
    </row>
    <row r="416" spans="1:13" ht="15" hidden="1" customHeight="1" x14ac:dyDescent="0.25">
      <c r="A416" s="144" t="s">
        <v>3238</v>
      </c>
      <c r="B416" s="87" t="s">
        <v>3153</v>
      </c>
      <c r="C416" s="88">
        <v>1</v>
      </c>
      <c r="D416" s="89" t="s">
        <v>6</v>
      </c>
      <c r="E416" s="90" t="str">
        <f>VLOOKUP(STOCKSANLUIS[[#This Row],[CODIGO]],FAMILIAS[],4,FALSE)</f>
        <v>DANFOSS</v>
      </c>
      <c r="F416" s="90">
        <v>1</v>
      </c>
      <c r="G416" s="90" t="s">
        <v>19526</v>
      </c>
      <c r="H416" s="90">
        <f>SUMIF(INGRESO_MERCADERIA[CODIGO],STOCKSANLUIS[[#This Row],[CODIGO]],INGRESO_MERCADERIA[INGRESO])</f>
        <v>3</v>
      </c>
      <c r="I416" s="90">
        <f>SUMIF(SALIDA[CODIGO],STOCKSANLUIS[[#This Row],[CODIGO]],SALIDA[CANTIDAD])</f>
        <v>2</v>
      </c>
      <c r="J416" s="90">
        <f>STOCKSANLUIS[[#This Row],[STOCK ALM1]]-STOCKSANLUIS[[#This Row],[SALIDA]]</f>
        <v>1</v>
      </c>
      <c r="K416" s="90" t="str">
        <f>VLOOKUP(STOCKSANLUIS[[#This Row],[CODIGO]],CLASIFICACION[],6,FALSE)</f>
        <v>C</v>
      </c>
      <c r="L416" s="90">
        <f>IFERROR(VLOOKUP(STOCKSANLUIS[[#This Row],[CODIGO]],STOCK_STARSOFT[],3,FALSE),0)</f>
        <v>1</v>
      </c>
      <c r="M416" s="90" t="str">
        <f>IF(STOCKSANLUIS[[#This Row],[STOCK ACTUAL]]=STOCKSANLUIS[[#This Row],[STOCK_STARSOFT]],"SIN DIFERENCIA","DIFERENCIA")</f>
        <v>SIN DIFERENCIA</v>
      </c>
    </row>
    <row r="417" spans="1:13" ht="15" hidden="1" customHeight="1" x14ac:dyDescent="0.25">
      <c r="A417" s="144" t="s">
        <v>861</v>
      </c>
      <c r="B417" s="87" t="s">
        <v>862</v>
      </c>
      <c r="C417" s="88">
        <v>0</v>
      </c>
      <c r="D417" s="89" t="s">
        <v>6</v>
      </c>
      <c r="E417" s="90" t="str">
        <f>VLOOKUP(STOCKSANLUIS[[#This Row],[CODIGO]],FAMILIAS[],4,FALSE)</f>
        <v>QUALITY</v>
      </c>
      <c r="F417" s="90">
        <v>1</v>
      </c>
      <c r="G417" s="90"/>
      <c r="H417" s="90">
        <f>SUMIF(INGRESO_MERCADERIA[CODIGO],STOCKSANLUIS[[#This Row],[CODIGO]],INGRESO_MERCADERIA[INGRESO])</f>
        <v>0</v>
      </c>
      <c r="I417" s="90">
        <f>SUMIF(SALIDA[CODIGO],STOCKSANLUIS[[#This Row],[CODIGO]],SALIDA[CANTIDAD])</f>
        <v>0</v>
      </c>
      <c r="J417" s="90">
        <f>STOCKSANLUIS[[#This Row],[STOCK ALM1]]-STOCKSANLUIS[[#This Row],[SALIDA]]</f>
        <v>0</v>
      </c>
      <c r="K417" s="90" t="str">
        <f>VLOOKUP(STOCKSANLUIS[[#This Row],[CODIGO]],CLASIFICACION[],6,FALSE)</f>
        <v>C</v>
      </c>
      <c r="L417" s="90">
        <f>IFERROR(VLOOKUP(STOCKSANLUIS[[#This Row],[CODIGO]],STOCK_STARSOFT[],3,FALSE),0)</f>
        <v>0</v>
      </c>
      <c r="M417" s="90" t="str">
        <f>IF(STOCKSANLUIS[[#This Row],[STOCK ACTUAL]]=STOCKSANLUIS[[#This Row],[STOCK_STARSOFT]],"SIN DIFERENCIA","DIFERENCIA")</f>
        <v>SIN DIFERENCIA</v>
      </c>
    </row>
    <row r="418" spans="1:13" ht="15" hidden="1" customHeight="1" x14ac:dyDescent="0.25">
      <c r="A418" s="144" t="s">
        <v>863</v>
      </c>
      <c r="B418" s="87" t="s">
        <v>864</v>
      </c>
      <c r="C418" s="88">
        <v>0</v>
      </c>
      <c r="D418" s="89" t="s">
        <v>6</v>
      </c>
      <c r="E418" s="90" t="str">
        <f>VLOOKUP(STOCKSANLUIS[[#This Row],[CODIGO]],FAMILIAS[],4,FALSE)</f>
        <v>QUALITY</v>
      </c>
      <c r="F418" s="90">
        <v>1</v>
      </c>
      <c r="G418" s="90"/>
      <c r="H418" s="90">
        <f>SUMIF(INGRESO_MERCADERIA[CODIGO],STOCKSANLUIS[[#This Row],[CODIGO]],INGRESO_MERCADERIA[INGRESO])</f>
        <v>0</v>
      </c>
      <c r="I418" s="90">
        <f>SUMIF(SALIDA[CODIGO],STOCKSANLUIS[[#This Row],[CODIGO]],SALIDA[CANTIDAD])</f>
        <v>0</v>
      </c>
      <c r="J418" s="90">
        <f>STOCKSANLUIS[[#This Row],[STOCK ALM1]]-STOCKSANLUIS[[#This Row],[SALIDA]]</f>
        <v>0</v>
      </c>
      <c r="K418" s="90" t="str">
        <f>VLOOKUP(STOCKSANLUIS[[#This Row],[CODIGO]],CLASIFICACION[],6,FALSE)</f>
        <v>C</v>
      </c>
      <c r="L418" s="90">
        <f>IFERROR(VLOOKUP(STOCKSANLUIS[[#This Row],[CODIGO]],STOCK_STARSOFT[],3,FALSE),0)</f>
        <v>0</v>
      </c>
      <c r="M418" s="90" t="str">
        <f>IF(STOCKSANLUIS[[#This Row],[STOCK ACTUAL]]=STOCKSANLUIS[[#This Row],[STOCK_STARSOFT]],"SIN DIFERENCIA","DIFERENCIA")</f>
        <v>SIN DIFERENCIA</v>
      </c>
    </row>
    <row r="419" spans="1:13" ht="15" hidden="1" customHeight="1" x14ac:dyDescent="0.25">
      <c r="A419" s="144" t="s">
        <v>865</v>
      </c>
      <c r="B419" s="87" t="s">
        <v>866</v>
      </c>
      <c r="C419" s="88">
        <v>0</v>
      </c>
      <c r="D419" s="89" t="s">
        <v>6</v>
      </c>
      <c r="E419" s="90" t="str">
        <f>VLOOKUP(STOCKSANLUIS[[#This Row],[CODIGO]],FAMILIAS[],4,FALSE)</f>
        <v>QUALITY</v>
      </c>
      <c r="F419" s="90">
        <v>1</v>
      </c>
      <c r="G419" s="90"/>
      <c r="H419" s="90">
        <f>SUMIF(INGRESO_MERCADERIA[CODIGO],STOCKSANLUIS[[#This Row],[CODIGO]],INGRESO_MERCADERIA[INGRESO])</f>
        <v>0</v>
      </c>
      <c r="I419" s="90">
        <f>SUMIF(SALIDA[CODIGO],STOCKSANLUIS[[#This Row],[CODIGO]],SALIDA[CANTIDAD])</f>
        <v>0</v>
      </c>
      <c r="J419" s="90">
        <f>STOCKSANLUIS[[#This Row],[STOCK ALM1]]-STOCKSANLUIS[[#This Row],[SALIDA]]</f>
        <v>0</v>
      </c>
      <c r="K419" s="90" t="str">
        <f>VLOOKUP(STOCKSANLUIS[[#This Row],[CODIGO]],CLASIFICACION[],6,FALSE)</f>
        <v>C</v>
      </c>
      <c r="L419" s="90">
        <f>IFERROR(VLOOKUP(STOCKSANLUIS[[#This Row],[CODIGO]],STOCK_STARSOFT[],3,FALSE),0)</f>
        <v>0</v>
      </c>
      <c r="M419" s="90" t="str">
        <f>IF(STOCKSANLUIS[[#This Row],[STOCK ACTUAL]]=STOCKSANLUIS[[#This Row],[STOCK_STARSOFT]],"SIN DIFERENCIA","DIFERENCIA")</f>
        <v>SIN DIFERENCIA</v>
      </c>
    </row>
    <row r="420" spans="1:13" ht="15" hidden="1" customHeight="1" x14ac:dyDescent="0.25">
      <c r="A420" s="144" t="s">
        <v>521</v>
      </c>
      <c r="B420" s="87" t="s">
        <v>522</v>
      </c>
      <c r="C420" s="88">
        <v>2</v>
      </c>
      <c r="D420" s="89" t="s">
        <v>6</v>
      </c>
      <c r="E420" s="90" t="str">
        <f>VLOOKUP(STOCKSANLUIS[[#This Row],[CODIGO]],FAMILIAS[],4,FALSE)</f>
        <v>DANFOSS</v>
      </c>
      <c r="F420" s="90">
        <v>1</v>
      </c>
      <c r="G420" s="90" t="s">
        <v>19524</v>
      </c>
      <c r="H420" s="90">
        <f>SUMIF(INGRESO_MERCADERIA[CODIGO],STOCKSANLUIS[[#This Row],[CODIGO]],INGRESO_MERCADERIA[INGRESO])</f>
        <v>2</v>
      </c>
      <c r="I420" s="90">
        <f>SUMIF(SALIDA[CODIGO],STOCKSANLUIS[[#This Row],[CODIGO]],SALIDA[CANTIDAD])</f>
        <v>0</v>
      </c>
      <c r="J420" s="90">
        <f>STOCKSANLUIS[[#This Row],[STOCK ALM1]]-STOCKSANLUIS[[#This Row],[SALIDA]]</f>
        <v>2</v>
      </c>
      <c r="K420" s="90" t="str">
        <f>VLOOKUP(STOCKSANLUIS[[#This Row],[CODIGO]],CLASIFICACION[],6,FALSE)</f>
        <v>C</v>
      </c>
      <c r="L420" s="90">
        <f>IFERROR(VLOOKUP(STOCKSANLUIS[[#This Row],[CODIGO]],STOCK_STARSOFT[],3,FALSE),0)</f>
        <v>2</v>
      </c>
      <c r="M420" s="90" t="str">
        <f>IF(STOCKSANLUIS[[#This Row],[STOCK ACTUAL]]=STOCKSANLUIS[[#This Row],[STOCK_STARSOFT]],"SIN DIFERENCIA","DIFERENCIA")</f>
        <v>SIN DIFERENCIA</v>
      </c>
    </row>
    <row r="421" spans="1:13" ht="15" hidden="1" customHeight="1" x14ac:dyDescent="0.25">
      <c r="A421" s="144" t="s">
        <v>871</v>
      </c>
      <c r="B421" s="87" t="s">
        <v>872</v>
      </c>
      <c r="C421" s="88">
        <v>0</v>
      </c>
      <c r="D421" s="89" t="s">
        <v>6</v>
      </c>
      <c r="E421" s="90" t="str">
        <f>VLOOKUP(STOCKSANLUIS[[#This Row],[CODIGO]],FAMILIAS[],4,FALSE)</f>
        <v>DANFOSS</v>
      </c>
      <c r="F421" s="90">
        <v>1</v>
      </c>
      <c r="G421" s="90"/>
      <c r="H421" s="90">
        <f>SUMIF(INGRESO_MERCADERIA[CODIGO],STOCKSANLUIS[[#This Row],[CODIGO]],INGRESO_MERCADERIA[INGRESO])</f>
        <v>0</v>
      </c>
      <c r="I421" s="90">
        <f>SUMIF(SALIDA[CODIGO],STOCKSANLUIS[[#This Row],[CODIGO]],SALIDA[CANTIDAD])</f>
        <v>0</v>
      </c>
      <c r="J421" s="90">
        <f>STOCKSANLUIS[[#This Row],[STOCK ALM1]]-STOCKSANLUIS[[#This Row],[SALIDA]]</f>
        <v>0</v>
      </c>
      <c r="K421" s="90" t="str">
        <f>VLOOKUP(STOCKSANLUIS[[#This Row],[CODIGO]],CLASIFICACION[],6,FALSE)</f>
        <v>C</v>
      </c>
      <c r="L421" s="90">
        <f>IFERROR(VLOOKUP(STOCKSANLUIS[[#This Row],[CODIGO]],STOCK_STARSOFT[],3,FALSE),0)</f>
        <v>0</v>
      </c>
      <c r="M421" s="90" t="str">
        <f>IF(STOCKSANLUIS[[#This Row],[STOCK ACTUAL]]=STOCKSANLUIS[[#This Row],[STOCK_STARSOFT]],"SIN DIFERENCIA","DIFERENCIA")</f>
        <v>SIN DIFERENCIA</v>
      </c>
    </row>
    <row r="422" spans="1:13" ht="15" hidden="1" customHeight="1" x14ac:dyDescent="0.25">
      <c r="A422" s="144" t="s">
        <v>873</v>
      </c>
      <c r="B422" s="87" t="s">
        <v>874</v>
      </c>
      <c r="C422" s="88">
        <v>0</v>
      </c>
      <c r="D422" s="89" t="s">
        <v>6</v>
      </c>
      <c r="E422" s="90" t="str">
        <f>VLOOKUP(STOCKSANLUIS[[#This Row],[CODIGO]],FAMILIAS[],4,FALSE)</f>
        <v>DANFOSS</v>
      </c>
      <c r="F422" s="90">
        <v>1</v>
      </c>
      <c r="G422" s="90"/>
      <c r="H422" s="90">
        <f>SUMIF(INGRESO_MERCADERIA[CODIGO],STOCKSANLUIS[[#This Row],[CODIGO]],INGRESO_MERCADERIA[INGRESO])</f>
        <v>0</v>
      </c>
      <c r="I422" s="90">
        <f>SUMIF(SALIDA[CODIGO],STOCKSANLUIS[[#This Row],[CODIGO]],SALIDA[CANTIDAD])</f>
        <v>0</v>
      </c>
      <c r="J422" s="90">
        <f>STOCKSANLUIS[[#This Row],[STOCK ALM1]]-STOCKSANLUIS[[#This Row],[SALIDA]]</f>
        <v>0</v>
      </c>
      <c r="K422" s="90" t="str">
        <f>VLOOKUP(STOCKSANLUIS[[#This Row],[CODIGO]],CLASIFICACION[],6,FALSE)</f>
        <v>C</v>
      </c>
      <c r="L422" s="90">
        <f>IFERROR(VLOOKUP(STOCKSANLUIS[[#This Row],[CODIGO]],STOCK_STARSOFT[],3,FALSE),0)</f>
        <v>0</v>
      </c>
      <c r="M422" s="90" t="str">
        <f>IF(STOCKSANLUIS[[#This Row],[STOCK ACTUAL]]=STOCKSANLUIS[[#This Row],[STOCK_STARSOFT]],"SIN DIFERENCIA","DIFERENCIA")</f>
        <v>SIN DIFERENCIA</v>
      </c>
    </row>
    <row r="423" spans="1:13" ht="15" hidden="1" customHeight="1" x14ac:dyDescent="0.25">
      <c r="A423" s="144" t="s">
        <v>875</v>
      </c>
      <c r="B423" s="87" t="s">
        <v>876</v>
      </c>
      <c r="C423" s="88">
        <v>0</v>
      </c>
      <c r="D423" s="89" t="s">
        <v>6</v>
      </c>
      <c r="E423" s="90" t="str">
        <f>VLOOKUP(STOCKSANLUIS[[#This Row],[CODIGO]],FAMILIAS[],4,FALSE)</f>
        <v>VARIOS</v>
      </c>
      <c r="F423" s="90">
        <v>1</v>
      </c>
      <c r="G423" s="90"/>
      <c r="H423" s="90">
        <f>SUMIF(INGRESO_MERCADERIA[CODIGO],STOCKSANLUIS[[#This Row],[CODIGO]],INGRESO_MERCADERIA[INGRESO])</f>
        <v>0</v>
      </c>
      <c r="I423" s="90">
        <f>SUMIF(SALIDA[CODIGO],STOCKSANLUIS[[#This Row],[CODIGO]],SALIDA[CANTIDAD])</f>
        <v>0</v>
      </c>
      <c r="J423" s="90">
        <f>STOCKSANLUIS[[#This Row],[STOCK ALM1]]-STOCKSANLUIS[[#This Row],[SALIDA]]</f>
        <v>0</v>
      </c>
      <c r="K423" s="90" t="str">
        <f>VLOOKUP(STOCKSANLUIS[[#This Row],[CODIGO]],CLASIFICACION[],6,FALSE)</f>
        <v>C</v>
      </c>
      <c r="L423" s="90">
        <f>IFERROR(VLOOKUP(STOCKSANLUIS[[#This Row],[CODIGO]],STOCK_STARSOFT[],3,FALSE),0)</f>
        <v>0</v>
      </c>
      <c r="M423" s="90" t="str">
        <f>IF(STOCKSANLUIS[[#This Row],[STOCK ACTUAL]]=STOCKSANLUIS[[#This Row],[STOCK_STARSOFT]],"SIN DIFERENCIA","DIFERENCIA")</f>
        <v>SIN DIFERENCIA</v>
      </c>
    </row>
    <row r="424" spans="1:13" ht="15" hidden="1" customHeight="1" x14ac:dyDescent="0.25">
      <c r="A424" s="144" t="s">
        <v>877</v>
      </c>
      <c r="B424" s="87" t="s">
        <v>878</v>
      </c>
      <c r="C424" s="88">
        <v>0</v>
      </c>
      <c r="D424" s="89" t="s">
        <v>6</v>
      </c>
      <c r="E424" s="90" t="str">
        <f>VLOOKUP(STOCKSANLUIS[[#This Row],[CODIGO]],FAMILIAS[],4,FALSE)</f>
        <v>QUALITY</v>
      </c>
      <c r="F424" s="90">
        <v>1</v>
      </c>
      <c r="G424" s="90"/>
      <c r="H424" s="90">
        <f>SUMIF(INGRESO_MERCADERIA[CODIGO],STOCKSANLUIS[[#This Row],[CODIGO]],INGRESO_MERCADERIA[INGRESO])</f>
        <v>0</v>
      </c>
      <c r="I424" s="90">
        <f>SUMIF(SALIDA[CODIGO],STOCKSANLUIS[[#This Row],[CODIGO]],SALIDA[CANTIDAD])</f>
        <v>0</v>
      </c>
      <c r="J424" s="90">
        <f>STOCKSANLUIS[[#This Row],[STOCK ALM1]]-STOCKSANLUIS[[#This Row],[SALIDA]]</f>
        <v>0</v>
      </c>
      <c r="K424" s="90" t="str">
        <f>VLOOKUP(STOCKSANLUIS[[#This Row],[CODIGO]],CLASIFICACION[],6,FALSE)</f>
        <v>C</v>
      </c>
      <c r="L424" s="90">
        <f>IFERROR(VLOOKUP(STOCKSANLUIS[[#This Row],[CODIGO]],STOCK_STARSOFT[],3,FALSE),0)</f>
        <v>0</v>
      </c>
      <c r="M424" s="90" t="str">
        <f>IF(STOCKSANLUIS[[#This Row],[STOCK ACTUAL]]=STOCKSANLUIS[[#This Row],[STOCK_STARSOFT]],"SIN DIFERENCIA","DIFERENCIA")</f>
        <v>SIN DIFERENCIA</v>
      </c>
    </row>
    <row r="425" spans="1:13" ht="15" hidden="1" customHeight="1" x14ac:dyDescent="0.25">
      <c r="A425" s="144" t="s">
        <v>581</v>
      </c>
      <c r="B425" s="87" t="s">
        <v>582</v>
      </c>
      <c r="C425" s="88">
        <v>20</v>
      </c>
      <c r="D425" s="89" t="s">
        <v>6</v>
      </c>
      <c r="E425" s="90" t="str">
        <f>VLOOKUP(STOCKSANLUIS[[#This Row],[CODIGO]],FAMILIAS[],4,FALSE)</f>
        <v>DANFOSS</v>
      </c>
      <c r="F425" s="90">
        <v>1</v>
      </c>
      <c r="G425" s="90" t="s">
        <v>19524</v>
      </c>
      <c r="H425" s="90">
        <f>SUMIF(INGRESO_MERCADERIA[CODIGO],STOCKSANLUIS[[#This Row],[CODIGO]],INGRESO_MERCADERIA[INGRESO])</f>
        <v>20</v>
      </c>
      <c r="I425" s="90">
        <f>SUMIF(SALIDA[CODIGO],STOCKSANLUIS[[#This Row],[CODIGO]],SALIDA[CANTIDAD])</f>
        <v>9</v>
      </c>
      <c r="J425" s="90">
        <f>STOCKSANLUIS[[#This Row],[STOCK ALM1]]-STOCKSANLUIS[[#This Row],[SALIDA]]</f>
        <v>11</v>
      </c>
      <c r="K425" s="90" t="str">
        <f>VLOOKUP(STOCKSANLUIS[[#This Row],[CODIGO]],CLASIFICACION[],6,FALSE)</f>
        <v>C</v>
      </c>
      <c r="L425" s="90">
        <f>IFERROR(VLOOKUP(STOCKSANLUIS[[#This Row],[CODIGO]],STOCK_STARSOFT[],3,FALSE),0)</f>
        <v>11</v>
      </c>
      <c r="M425" s="90" t="str">
        <f>IF(STOCKSANLUIS[[#This Row],[STOCK ACTUAL]]=STOCKSANLUIS[[#This Row],[STOCK_STARSOFT]],"SIN DIFERENCIA","DIFERENCIA")</f>
        <v>SIN DIFERENCIA</v>
      </c>
    </row>
    <row r="426" spans="1:13" ht="15" hidden="1" customHeight="1" x14ac:dyDescent="0.25">
      <c r="A426" s="144" t="s">
        <v>881</v>
      </c>
      <c r="B426" s="87" t="s">
        <v>882</v>
      </c>
      <c r="C426" s="88">
        <v>0</v>
      </c>
      <c r="D426" s="89" t="s">
        <v>6</v>
      </c>
      <c r="E426" s="90" t="str">
        <f>VLOOKUP(STOCKSANLUIS[[#This Row],[CODIGO]],FAMILIAS[],4,FALSE)</f>
        <v>QUALITY</v>
      </c>
      <c r="F426" s="90">
        <v>1</v>
      </c>
      <c r="G426" s="90"/>
      <c r="H426" s="90">
        <f>SUMIF(INGRESO_MERCADERIA[CODIGO],STOCKSANLUIS[[#This Row],[CODIGO]],INGRESO_MERCADERIA[INGRESO])</f>
        <v>0</v>
      </c>
      <c r="I426" s="90">
        <f>SUMIF(SALIDA[CODIGO],STOCKSANLUIS[[#This Row],[CODIGO]],SALIDA[CANTIDAD])</f>
        <v>0</v>
      </c>
      <c r="J426" s="90">
        <f>STOCKSANLUIS[[#This Row],[STOCK ALM1]]-STOCKSANLUIS[[#This Row],[SALIDA]]</f>
        <v>0</v>
      </c>
      <c r="K426" s="90" t="str">
        <f>VLOOKUP(STOCKSANLUIS[[#This Row],[CODIGO]],CLASIFICACION[],6,FALSE)</f>
        <v>C</v>
      </c>
      <c r="L426" s="90">
        <f>IFERROR(VLOOKUP(STOCKSANLUIS[[#This Row],[CODIGO]],STOCK_STARSOFT[],3,FALSE),0)</f>
        <v>0</v>
      </c>
      <c r="M426" s="90" t="str">
        <f>IF(STOCKSANLUIS[[#This Row],[STOCK ACTUAL]]=STOCKSANLUIS[[#This Row],[STOCK_STARSOFT]],"SIN DIFERENCIA","DIFERENCIA")</f>
        <v>SIN DIFERENCIA</v>
      </c>
    </row>
    <row r="427" spans="1:13" ht="15" hidden="1" customHeight="1" x14ac:dyDescent="0.25">
      <c r="A427" s="144" t="s">
        <v>883</v>
      </c>
      <c r="B427" s="87" t="s">
        <v>884</v>
      </c>
      <c r="C427" s="88">
        <v>0</v>
      </c>
      <c r="D427" s="89" t="s">
        <v>6</v>
      </c>
      <c r="E427" s="90" t="str">
        <f>VLOOKUP(STOCKSANLUIS[[#This Row],[CODIGO]],FAMILIAS[],4,FALSE)</f>
        <v>QUALITY</v>
      </c>
      <c r="F427" s="90">
        <v>1</v>
      </c>
      <c r="G427" s="90"/>
      <c r="H427" s="90">
        <f>SUMIF(INGRESO_MERCADERIA[CODIGO],STOCKSANLUIS[[#This Row],[CODIGO]],INGRESO_MERCADERIA[INGRESO])</f>
        <v>0</v>
      </c>
      <c r="I427" s="90">
        <f>SUMIF(SALIDA[CODIGO],STOCKSANLUIS[[#This Row],[CODIGO]],SALIDA[CANTIDAD])</f>
        <v>0</v>
      </c>
      <c r="J427" s="90">
        <f>STOCKSANLUIS[[#This Row],[STOCK ALM1]]-STOCKSANLUIS[[#This Row],[SALIDA]]</f>
        <v>0</v>
      </c>
      <c r="K427" s="90" t="str">
        <f>VLOOKUP(STOCKSANLUIS[[#This Row],[CODIGO]],CLASIFICACION[],6,FALSE)</f>
        <v>C</v>
      </c>
      <c r="L427" s="90">
        <f>IFERROR(VLOOKUP(STOCKSANLUIS[[#This Row],[CODIGO]],STOCK_STARSOFT[],3,FALSE),0)</f>
        <v>0</v>
      </c>
      <c r="M427" s="90" t="str">
        <f>IF(STOCKSANLUIS[[#This Row],[STOCK ACTUAL]]=STOCKSANLUIS[[#This Row],[STOCK_STARSOFT]],"SIN DIFERENCIA","DIFERENCIA")</f>
        <v>SIN DIFERENCIA</v>
      </c>
    </row>
    <row r="428" spans="1:13" ht="15" hidden="1" customHeight="1" x14ac:dyDescent="0.25">
      <c r="A428" s="144" t="s">
        <v>885</v>
      </c>
      <c r="B428" s="87" t="s">
        <v>886</v>
      </c>
      <c r="C428" s="88">
        <v>0</v>
      </c>
      <c r="D428" s="89" t="s">
        <v>6</v>
      </c>
      <c r="E428" s="90" t="str">
        <f>VLOOKUP(STOCKSANLUIS[[#This Row],[CODIGO]],FAMILIAS[],4,FALSE)</f>
        <v>QUALITY</v>
      </c>
      <c r="F428" s="90">
        <v>1</v>
      </c>
      <c r="G428" s="90"/>
      <c r="H428" s="90">
        <f>SUMIF(INGRESO_MERCADERIA[CODIGO],STOCKSANLUIS[[#This Row],[CODIGO]],INGRESO_MERCADERIA[INGRESO])</f>
        <v>0</v>
      </c>
      <c r="I428" s="90">
        <f>SUMIF(SALIDA[CODIGO],STOCKSANLUIS[[#This Row],[CODIGO]],SALIDA[CANTIDAD])</f>
        <v>0</v>
      </c>
      <c r="J428" s="90">
        <f>STOCKSANLUIS[[#This Row],[STOCK ALM1]]-STOCKSANLUIS[[#This Row],[SALIDA]]</f>
        <v>0</v>
      </c>
      <c r="K428" s="90" t="str">
        <f>VLOOKUP(STOCKSANLUIS[[#This Row],[CODIGO]],CLASIFICACION[],6,FALSE)</f>
        <v>C</v>
      </c>
      <c r="L428" s="90">
        <f>IFERROR(VLOOKUP(STOCKSANLUIS[[#This Row],[CODIGO]],STOCK_STARSOFT[],3,FALSE),0)</f>
        <v>0</v>
      </c>
      <c r="M428" s="90" t="str">
        <f>IF(STOCKSANLUIS[[#This Row],[STOCK ACTUAL]]=STOCKSANLUIS[[#This Row],[STOCK_STARSOFT]],"SIN DIFERENCIA","DIFERENCIA")</f>
        <v>SIN DIFERENCIA</v>
      </c>
    </row>
    <row r="429" spans="1:13" ht="15" hidden="1" customHeight="1" x14ac:dyDescent="0.25">
      <c r="A429" s="144" t="s">
        <v>887</v>
      </c>
      <c r="B429" s="87" t="s">
        <v>888</v>
      </c>
      <c r="C429" s="88">
        <v>0</v>
      </c>
      <c r="D429" s="89" t="s">
        <v>6</v>
      </c>
      <c r="E429" s="90" t="str">
        <f>VLOOKUP(STOCKSANLUIS[[#This Row],[CODIGO]],FAMILIAS[],4,FALSE)</f>
        <v>QUALITY</v>
      </c>
      <c r="F429" s="90">
        <v>1</v>
      </c>
      <c r="G429" s="90"/>
      <c r="H429" s="90">
        <f>SUMIF(INGRESO_MERCADERIA[CODIGO],STOCKSANLUIS[[#This Row],[CODIGO]],INGRESO_MERCADERIA[INGRESO])</f>
        <v>0</v>
      </c>
      <c r="I429" s="90">
        <f>SUMIF(SALIDA[CODIGO],STOCKSANLUIS[[#This Row],[CODIGO]],SALIDA[CANTIDAD])</f>
        <v>0</v>
      </c>
      <c r="J429" s="90">
        <f>STOCKSANLUIS[[#This Row],[STOCK ALM1]]-STOCKSANLUIS[[#This Row],[SALIDA]]</f>
        <v>0</v>
      </c>
      <c r="K429" s="90" t="str">
        <f>VLOOKUP(STOCKSANLUIS[[#This Row],[CODIGO]],CLASIFICACION[],6,FALSE)</f>
        <v>C</v>
      </c>
      <c r="L429" s="90">
        <f>IFERROR(VLOOKUP(STOCKSANLUIS[[#This Row],[CODIGO]],STOCK_STARSOFT[],3,FALSE),0)</f>
        <v>0</v>
      </c>
      <c r="M429" s="90" t="str">
        <f>IF(STOCKSANLUIS[[#This Row],[STOCK ACTUAL]]=STOCKSANLUIS[[#This Row],[STOCK_STARSOFT]],"SIN DIFERENCIA","DIFERENCIA")</f>
        <v>SIN DIFERENCIA</v>
      </c>
    </row>
    <row r="430" spans="1:13" ht="15" hidden="1" customHeight="1" x14ac:dyDescent="0.25">
      <c r="A430" s="144" t="s">
        <v>889</v>
      </c>
      <c r="B430" s="87" t="s">
        <v>890</v>
      </c>
      <c r="C430" s="88">
        <v>0</v>
      </c>
      <c r="D430" s="89" t="s">
        <v>6</v>
      </c>
      <c r="E430" s="90" t="str">
        <f>VLOOKUP(STOCKSANLUIS[[#This Row],[CODIGO]],FAMILIAS[],4,FALSE)</f>
        <v>QUALITY</v>
      </c>
      <c r="F430" s="90">
        <v>1</v>
      </c>
      <c r="G430" s="90"/>
      <c r="H430" s="90">
        <f>SUMIF(INGRESO_MERCADERIA[CODIGO],STOCKSANLUIS[[#This Row],[CODIGO]],INGRESO_MERCADERIA[INGRESO])</f>
        <v>0</v>
      </c>
      <c r="I430" s="90">
        <f>SUMIF(SALIDA[CODIGO],STOCKSANLUIS[[#This Row],[CODIGO]],SALIDA[CANTIDAD])</f>
        <v>0</v>
      </c>
      <c r="J430" s="90">
        <f>STOCKSANLUIS[[#This Row],[STOCK ALM1]]-STOCKSANLUIS[[#This Row],[SALIDA]]</f>
        <v>0</v>
      </c>
      <c r="K430" s="90" t="str">
        <f>VLOOKUP(STOCKSANLUIS[[#This Row],[CODIGO]],CLASIFICACION[],6,FALSE)</f>
        <v>C</v>
      </c>
      <c r="L430" s="90">
        <f>IFERROR(VLOOKUP(STOCKSANLUIS[[#This Row],[CODIGO]],STOCK_STARSOFT[],3,FALSE),0)</f>
        <v>0</v>
      </c>
      <c r="M430" s="90" t="str">
        <f>IF(STOCKSANLUIS[[#This Row],[STOCK ACTUAL]]=STOCKSANLUIS[[#This Row],[STOCK_STARSOFT]],"SIN DIFERENCIA","DIFERENCIA")</f>
        <v>SIN DIFERENCIA</v>
      </c>
    </row>
    <row r="431" spans="1:13" ht="15" hidden="1" customHeight="1" x14ac:dyDescent="0.25">
      <c r="A431" s="144" t="s">
        <v>891</v>
      </c>
      <c r="B431" s="87" t="s">
        <v>892</v>
      </c>
      <c r="C431" s="88">
        <v>0</v>
      </c>
      <c r="D431" s="89" t="s">
        <v>6</v>
      </c>
      <c r="E431" s="90" t="str">
        <f>VLOOKUP(STOCKSANLUIS[[#This Row],[CODIGO]],FAMILIAS[],4,FALSE)</f>
        <v>QUALITY</v>
      </c>
      <c r="F431" s="90">
        <v>1</v>
      </c>
      <c r="G431" s="90"/>
      <c r="H431" s="90">
        <f>SUMIF(INGRESO_MERCADERIA[CODIGO],STOCKSANLUIS[[#This Row],[CODIGO]],INGRESO_MERCADERIA[INGRESO])</f>
        <v>0</v>
      </c>
      <c r="I431" s="90">
        <f>SUMIF(SALIDA[CODIGO],STOCKSANLUIS[[#This Row],[CODIGO]],SALIDA[CANTIDAD])</f>
        <v>0</v>
      </c>
      <c r="J431" s="90">
        <f>STOCKSANLUIS[[#This Row],[STOCK ALM1]]-STOCKSANLUIS[[#This Row],[SALIDA]]</f>
        <v>0</v>
      </c>
      <c r="K431" s="90" t="str">
        <f>VLOOKUP(STOCKSANLUIS[[#This Row],[CODIGO]],CLASIFICACION[],6,FALSE)</f>
        <v>C</v>
      </c>
      <c r="L431" s="90">
        <f>IFERROR(VLOOKUP(STOCKSANLUIS[[#This Row],[CODIGO]],STOCK_STARSOFT[],3,FALSE),0)</f>
        <v>0</v>
      </c>
      <c r="M431" s="90" t="str">
        <f>IF(STOCKSANLUIS[[#This Row],[STOCK ACTUAL]]=STOCKSANLUIS[[#This Row],[STOCK_STARSOFT]],"SIN DIFERENCIA","DIFERENCIA")</f>
        <v>SIN DIFERENCIA</v>
      </c>
    </row>
    <row r="432" spans="1:13" ht="15" hidden="1" customHeight="1" x14ac:dyDescent="0.25">
      <c r="A432" s="144" t="s">
        <v>893</v>
      </c>
      <c r="B432" s="87" t="s">
        <v>894</v>
      </c>
      <c r="C432" s="88">
        <v>0</v>
      </c>
      <c r="D432" s="89" t="s">
        <v>6</v>
      </c>
      <c r="E432" s="90" t="str">
        <f>VLOOKUP(STOCKSANLUIS[[#This Row],[CODIGO]],FAMILIAS[],4,FALSE)</f>
        <v>QUALITY</v>
      </c>
      <c r="F432" s="90">
        <v>1</v>
      </c>
      <c r="G432" s="90"/>
      <c r="H432" s="90">
        <f>SUMIF(INGRESO_MERCADERIA[CODIGO],STOCKSANLUIS[[#This Row],[CODIGO]],INGRESO_MERCADERIA[INGRESO])</f>
        <v>0</v>
      </c>
      <c r="I432" s="90">
        <f>SUMIF(SALIDA[CODIGO],STOCKSANLUIS[[#This Row],[CODIGO]],SALIDA[CANTIDAD])</f>
        <v>0</v>
      </c>
      <c r="J432" s="90">
        <f>STOCKSANLUIS[[#This Row],[STOCK ALM1]]-STOCKSANLUIS[[#This Row],[SALIDA]]</f>
        <v>0</v>
      </c>
      <c r="K432" s="90" t="str">
        <f>VLOOKUP(STOCKSANLUIS[[#This Row],[CODIGO]],CLASIFICACION[],6,FALSE)</f>
        <v>C</v>
      </c>
      <c r="L432" s="90">
        <f>IFERROR(VLOOKUP(STOCKSANLUIS[[#This Row],[CODIGO]],STOCK_STARSOFT[],3,FALSE),0)</f>
        <v>0</v>
      </c>
      <c r="M432" s="90" t="str">
        <f>IF(STOCKSANLUIS[[#This Row],[STOCK ACTUAL]]=STOCKSANLUIS[[#This Row],[STOCK_STARSOFT]],"SIN DIFERENCIA","DIFERENCIA")</f>
        <v>SIN DIFERENCIA</v>
      </c>
    </row>
    <row r="433" spans="1:13" ht="15" hidden="1" customHeight="1" x14ac:dyDescent="0.25">
      <c r="A433" s="144" t="s">
        <v>589</v>
      </c>
      <c r="B433" s="87" t="s">
        <v>590</v>
      </c>
      <c r="C433" s="88">
        <v>6</v>
      </c>
      <c r="D433" s="89" t="s">
        <v>6</v>
      </c>
      <c r="E433" s="90" t="str">
        <f>VLOOKUP(STOCKSANLUIS[[#This Row],[CODIGO]],FAMILIAS[],4,FALSE)</f>
        <v>DANFOSS</v>
      </c>
      <c r="F433" s="90">
        <v>1</v>
      </c>
      <c r="G433" s="90" t="s">
        <v>19524</v>
      </c>
      <c r="H433" s="90">
        <f>SUMIF(INGRESO_MERCADERIA[CODIGO],STOCKSANLUIS[[#This Row],[CODIGO]],INGRESO_MERCADERIA[INGRESO])</f>
        <v>54</v>
      </c>
      <c r="I433" s="90">
        <f>SUMIF(SALIDA[CODIGO],STOCKSANLUIS[[#This Row],[CODIGO]],SALIDA[CANTIDAD])</f>
        <v>54</v>
      </c>
      <c r="J433" s="90">
        <f>STOCKSANLUIS[[#This Row],[STOCK ALM1]]-STOCKSANLUIS[[#This Row],[SALIDA]]</f>
        <v>0</v>
      </c>
      <c r="K433" s="90" t="str">
        <f>VLOOKUP(STOCKSANLUIS[[#This Row],[CODIGO]],CLASIFICACION[],6,FALSE)</f>
        <v>B</v>
      </c>
      <c r="L433" s="90">
        <f>IFERROR(VLOOKUP(STOCKSANLUIS[[#This Row],[CODIGO]],STOCK_STARSOFT[],3,FALSE),0)</f>
        <v>0</v>
      </c>
      <c r="M433" s="90" t="str">
        <f>IF(STOCKSANLUIS[[#This Row],[STOCK ACTUAL]]=STOCKSANLUIS[[#This Row],[STOCK_STARSOFT]],"SIN DIFERENCIA","DIFERENCIA")</f>
        <v>SIN DIFERENCIA</v>
      </c>
    </row>
    <row r="434" spans="1:13" ht="15" hidden="1" customHeight="1" x14ac:dyDescent="0.25">
      <c r="A434" s="144" t="s">
        <v>897</v>
      </c>
      <c r="B434" s="87" t="s">
        <v>898</v>
      </c>
      <c r="C434" s="88">
        <v>0</v>
      </c>
      <c r="D434" s="89" t="s">
        <v>6</v>
      </c>
      <c r="E434" s="90" t="str">
        <f>VLOOKUP(STOCKSANLUIS[[#This Row],[CODIGO]],FAMILIAS[],4,FALSE)</f>
        <v>QUALITY</v>
      </c>
      <c r="F434" s="90">
        <v>1</v>
      </c>
      <c r="G434" s="90"/>
      <c r="H434" s="90">
        <f>SUMIF(INGRESO_MERCADERIA[CODIGO],STOCKSANLUIS[[#This Row],[CODIGO]],INGRESO_MERCADERIA[INGRESO])</f>
        <v>0</v>
      </c>
      <c r="I434" s="90">
        <f>SUMIF(SALIDA[CODIGO],STOCKSANLUIS[[#This Row],[CODIGO]],SALIDA[CANTIDAD])</f>
        <v>0</v>
      </c>
      <c r="J434" s="90">
        <f>STOCKSANLUIS[[#This Row],[STOCK ALM1]]-STOCKSANLUIS[[#This Row],[SALIDA]]</f>
        <v>0</v>
      </c>
      <c r="K434" s="90" t="str">
        <f>VLOOKUP(STOCKSANLUIS[[#This Row],[CODIGO]],CLASIFICACION[],6,FALSE)</f>
        <v>C</v>
      </c>
      <c r="L434" s="90">
        <f>IFERROR(VLOOKUP(STOCKSANLUIS[[#This Row],[CODIGO]],STOCK_STARSOFT[],3,FALSE),0)</f>
        <v>0</v>
      </c>
      <c r="M434" s="90" t="str">
        <f>IF(STOCKSANLUIS[[#This Row],[STOCK ACTUAL]]=STOCKSANLUIS[[#This Row],[STOCK_STARSOFT]],"SIN DIFERENCIA","DIFERENCIA")</f>
        <v>SIN DIFERENCIA</v>
      </c>
    </row>
    <row r="435" spans="1:13" ht="15" hidden="1" customHeight="1" x14ac:dyDescent="0.25">
      <c r="A435" s="144" t="s">
        <v>595</v>
      </c>
      <c r="B435" s="87" t="s">
        <v>596</v>
      </c>
      <c r="C435" s="88">
        <v>3</v>
      </c>
      <c r="D435" s="89" t="s">
        <v>6</v>
      </c>
      <c r="E435" s="90" t="str">
        <f>VLOOKUP(STOCKSANLUIS[[#This Row],[CODIGO]],FAMILIAS[],4,FALSE)</f>
        <v>DANFOSS</v>
      </c>
      <c r="F435" s="90">
        <v>1</v>
      </c>
      <c r="G435" s="90" t="s">
        <v>19524</v>
      </c>
      <c r="H435" s="90">
        <f>SUMIF(INGRESO_MERCADERIA[CODIGO],STOCKSANLUIS[[#This Row],[CODIGO]],INGRESO_MERCADERIA[INGRESO])</f>
        <v>16</v>
      </c>
      <c r="I435" s="90">
        <f>SUMIF(SALIDA[CODIGO],STOCKSANLUIS[[#This Row],[CODIGO]],SALIDA[CANTIDAD])</f>
        <v>16</v>
      </c>
      <c r="J435" s="90">
        <f>STOCKSANLUIS[[#This Row],[STOCK ALM1]]-STOCKSANLUIS[[#This Row],[SALIDA]]</f>
        <v>0</v>
      </c>
      <c r="K435" s="90" t="str">
        <f>VLOOKUP(STOCKSANLUIS[[#This Row],[CODIGO]],CLASIFICACION[],6,FALSE)</f>
        <v>B</v>
      </c>
      <c r="L435" s="90">
        <f>IFERROR(VLOOKUP(STOCKSANLUIS[[#This Row],[CODIGO]],STOCK_STARSOFT[],3,FALSE),0)</f>
        <v>0</v>
      </c>
      <c r="M435" s="90" t="str">
        <f>IF(STOCKSANLUIS[[#This Row],[STOCK ACTUAL]]=STOCKSANLUIS[[#This Row],[STOCK_STARSOFT]],"SIN DIFERENCIA","DIFERENCIA")</f>
        <v>SIN DIFERENCIA</v>
      </c>
    </row>
    <row r="436" spans="1:13" ht="15" hidden="1" customHeight="1" x14ac:dyDescent="0.25">
      <c r="A436" s="144" t="s">
        <v>901</v>
      </c>
      <c r="B436" s="87" t="s">
        <v>902</v>
      </c>
      <c r="C436" s="88">
        <v>0</v>
      </c>
      <c r="D436" s="89" t="s">
        <v>6</v>
      </c>
      <c r="E436" s="90" t="str">
        <f>VLOOKUP(STOCKSANLUIS[[#This Row],[CODIGO]],FAMILIAS[],4,FALSE)</f>
        <v>QUALITY</v>
      </c>
      <c r="F436" s="90">
        <v>1</v>
      </c>
      <c r="G436" s="90"/>
      <c r="H436" s="90">
        <f>SUMIF(INGRESO_MERCADERIA[CODIGO],STOCKSANLUIS[[#This Row],[CODIGO]],INGRESO_MERCADERIA[INGRESO])</f>
        <v>0</v>
      </c>
      <c r="I436" s="90">
        <f>SUMIF(SALIDA[CODIGO],STOCKSANLUIS[[#This Row],[CODIGO]],SALIDA[CANTIDAD])</f>
        <v>0</v>
      </c>
      <c r="J436" s="90">
        <f>STOCKSANLUIS[[#This Row],[STOCK ALM1]]-STOCKSANLUIS[[#This Row],[SALIDA]]</f>
        <v>0</v>
      </c>
      <c r="K436" s="90" t="str">
        <f>VLOOKUP(STOCKSANLUIS[[#This Row],[CODIGO]],CLASIFICACION[],6,FALSE)</f>
        <v>C</v>
      </c>
      <c r="L436" s="90">
        <f>IFERROR(VLOOKUP(STOCKSANLUIS[[#This Row],[CODIGO]],STOCK_STARSOFT[],3,FALSE),0)</f>
        <v>0</v>
      </c>
      <c r="M436" s="90" t="str">
        <f>IF(STOCKSANLUIS[[#This Row],[STOCK ACTUAL]]=STOCKSANLUIS[[#This Row],[STOCK_STARSOFT]],"SIN DIFERENCIA","DIFERENCIA")</f>
        <v>SIN DIFERENCIA</v>
      </c>
    </row>
    <row r="437" spans="1:13" ht="15" hidden="1" customHeight="1" x14ac:dyDescent="0.25">
      <c r="A437" s="144" t="s">
        <v>903</v>
      </c>
      <c r="B437" s="87" t="s">
        <v>904</v>
      </c>
      <c r="C437" s="88">
        <v>1</v>
      </c>
      <c r="D437" s="89" t="s">
        <v>6</v>
      </c>
      <c r="E437" s="90" t="str">
        <f>VLOOKUP(STOCKSANLUIS[[#This Row],[CODIGO]],FAMILIAS[],4,FALSE)</f>
        <v>QUALITY</v>
      </c>
      <c r="F437" s="90">
        <v>1</v>
      </c>
      <c r="G437" s="90" t="s">
        <v>19524</v>
      </c>
      <c r="H437" s="90">
        <f>SUMIF(INGRESO_MERCADERIA[CODIGO],STOCKSANLUIS[[#This Row],[CODIGO]],INGRESO_MERCADERIA[INGRESO])</f>
        <v>1</v>
      </c>
      <c r="I437" s="90">
        <f>SUMIF(SALIDA[CODIGO],STOCKSANLUIS[[#This Row],[CODIGO]],SALIDA[CANTIDAD])</f>
        <v>1</v>
      </c>
      <c r="J437" s="90">
        <f>STOCKSANLUIS[[#This Row],[STOCK ALM1]]-STOCKSANLUIS[[#This Row],[SALIDA]]</f>
        <v>0</v>
      </c>
      <c r="K437" s="90" t="str">
        <f>VLOOKUP(STOCKSANLUIS[[#This Row],[CODIGO]],CLASIFICACION[],6,FALSE)</f>
        <v>C</v>
      </c>
      <c r="L437" s="90">
        <f>IFERROR(VLOOKUP(STOCKSANLUIS[[#This Row],[CODIGO]],STOCK_STARSOFT[],3,FALSE),0)</f>
        <v>0</v>
      </c>
      <c r="M437" s="90" t="str">
        <f>IF(STOCKSANLUIS[[#This Row],[STOCK ACTUAL]]=STOCKSANLUIS[[#This Row],[STOCK_STARSOFT]],"SIN DIFERENCIA","DIFERENCIA")</f>
        <v>SIN DIFERENCIA</v>
      </c>
    </row>
    <row r="438" spans="1:13" ht="15" hidden="1" customHeight="1" x14ac:dyDescent="0.25">
      <c r="A438" s="144" t="s">
        <v>905</v>
      </c>
      <c r="B438" s="87" t="s">
        <v>906</v>
      </c>
      <c r="C438" s="88">
        <v>0</v>
      </c>
      <c r="D438" s="89" t="s">
        <v>6</v>
      </c>
      <c r="E438" s="90" t="str">
        <f>VLOOKUP(STOCKSANLUIS[[#This Row],[CODIGO]],FAMILIAS[],4,FALSE)</f>
        <v>GALPA</v>
      </c>
      <c r="F438" s="90">
        <v>1</v>
      </c>
      <c r="G438" s="90"/>
      <c r="H438" s="90">
        <f>SUMIF(INGRESO_MERCADERIA[CODIGO],STOCKSANLUIS[[#This Row],[CODIGO]],INGRESO_MERCADERIA[INGRESO])</f>
        <v>0</v>
      </c>
      <c r="I438" s="90">
        <f>SUMIF(SALIDA[CODIGO],STOCKSANLUIS[[#This Row],[CODIGO]],SALIDA[CANTIDAD])</f>
        <v>0</v>
      </c>
      <c r="J438" s="90">
        <f>STOCKSANLUIS[[#This Row],[STOCK ALM1]]-STOCKSANLUIS[[#This Row],[SALIDA]]</f>
        <v>0</v>
      </c>
      <c r="K438" s="90" t="str">
        <f>VLOOKUP(STOCKSANLUIS[[#This Row],[CODIGO]],CLASIFICACION[],6,FALSE)</f>
        <v>C</v>
      </c>
      <c r="L438" s="90">
        <f>IFERROR(VLOOKUP(STOCKSANLUIS[[#This Row],[CODIGO]],STOCK_STARSOFT[],3,FALSE),0)</f>
        <v>0</v>
      </c>
      <c r="M438" s="90" t="str">
        <f>IF(STOCKSANLUIS[[#This Row],[STOCK ACTUAL]]=STOCKSANLUIS[[#This Row],[STOCK_STARSOFT]],"SIN DIFERENCIA","DIFERENCIA")</f>
        <v>SIN DIFERENCIA</v>
      </c>
    </row>
    <row r="439" spans="1:13" ht="15" hidden="1" customHeight="1" x14ac:dyDescent="0.25">
      <c r="A439" s="144" t="s">
        <v>907</v>
      </c>
      <c r="B439" s="87" t="s">
        <v>908</v>
      </c>
      <c r="C439" s="88">
        <v>0</v>
      </c>
      <c r="D439" s="89" t="s">
        <v>6</v>
      </c>
      <c r="E439" s="90" t="str">
        <f>VLOOKUP(STOCKSANLUIS[[#This Row],[CODIGO]],FAMILIAS[],4,FALSE)</f>
        <v>GALPA</v>
      </c>
      <c r="F439" s="90">
        <v>1</v>
      </c>
      <c r="G439" s="90"/>
      <c r="H439" s="90">
        <f>SUMIF(INGRESO_MERCADERIA[CODIGO],STOCKSANLUIS[[#This Row],[CODIGO]],INGRESO_MERCADERIA[INGRESO])</f>
        <v>0</v>
      </c>
      <c r="I439" s="90">
        <f>SUMIF(SALIDA[CODIGO],STOCKSANLUIS[[#This Row],[CODIGO]],SALIDA[CANTIDAD])</f>
        <v>0</v>
      </c>
      <c r="J439" s="90">
        <f>STOCKSANLUIS[[#This Row],[STOCK ALM1]]-STOCKSANLUIS[[#This Row],[SALIDA]]</f>
        <v>0</v>
      </c>
      <c r="K439" s="90" t="str">
        <f>VLOOKUP(STOCKSANLUIS[[#This Row],[CODIGO]],CLASIFICACION[],6,FALSE)</f>
        <v>C</v>
      </c>
      <c r="L439" s="90">
        <f>IFERROR(VLOOKUP(STOCKSANLUIS[[#This Row],[CODIGO]],STOCK_STARSOFT[],3,FALSE),0)</f>
        <v>0</v>
      </c>
      <c r="M439" s="90" t="str">
        <f>IF(STOCKSANLUIS[[#This Row],[STOCK ACTUAL]]=STOCKSANLUIS[[#This Row],[STOCK_STARSOFT]],"SIN DIFERENCIA","DIFERENCIA")</f>
        <v>SIN DIFERENCIA</v>
      </c>
    </row>
    <row r="440" spans="1:13" ht="15" hidden="1" customHeight="1" x14ac:dyDescent="0.25">
      <c r="A440" s="144" t="s">
        <v>909</v>
      </c>
      <c r="B440" s="87" t="s">
        <v>910</v>
      </c>
      <c r="C440" s="88">
        <v>0</v>
      </c>
      <c r="D440" s="89" t="s">
        <v>6</v>
      </c>
      <c r="E440" s="90" t="str">
        <f>VLOOKUP(STOCKSANLUIS[[#This Row],[CODIGO]],FAMILIAS[],4,FALSE)</f>
        <v>GALPA</v>
      </c>
      <c r="F440" s="90">
        <v>1</v>
      </c>
      <c r="G440" s="90"/>
      <c r="H440" s="90">
        <f>SUMIF(INGRESO_MERCADERIA[CODIGO],STOCKSANLUIS[[#This Row],[CODIGO]],INGRESO_MERCADERIA[INGRESO])</f>
        <v>0</v>
      </c>
      <c r="I440" s="90">
        <f>SUMIF(SALIDA[CODIGO],STOCKSANLUIS[[#This Row],[CODIGO]],SALIDA[CANTIDAD])</f>
        <v>0</v>
      </c>
      <c r="J440" s="90">
        <f>STOCKSANLUIS[[#This Row],[STOCK ALM1]]-STOCKSANLUIS[[#This Row],[SALIDA]]</f>
        <v>0</v>
      </c>
      <c r="K440" s="90" t="str">
        <f>VLOOKUP(STOCKSANLUIS[[#This Row],[CODIGO]],CLASIFICACION[],6,FALSE)</f>
        <v>C</v>
      </c>
      <c r="L440" s="90">
        <f>IFERROR(VLOOKUP(STOCKSANLUIS[[#This Row],[CODIGO]],STOCK_STARSOFT[],3,FALSE),0)</f>
        <v>0</v>
      </c>
      <c r="M440" s="90" t="str">
        <f>IF(STOCKSANLUIS[[#This Row],[STOCK ACTUAL]]=STOCKSANLUIS[[#This Row],[STOCK_STARSOFT]],"SIN DIFERENCIA","DIFERENCIA")</f>
        <v>SIN DIFERENCIA</v>
      </c>
    </row>
    <row r="441" spans="1:13" ht="15" hidden="1" customHeight="1" x14ac:dyDescent="0.25">
      <c r="A441" s="144" t="s">
        <v>911</v>
      </c>
      <c r="B441" s="87" t="s">
        <v>912</v>
      </c>
      <c r="C441" s="88">
        <v>0</v>
      </c>
      <c r="D441" s="89" t="s">
        <v>6</v>
      </c>
      <c r="E441" s="90" t="str">
        <f>VLOOKUP(STOCKSANLUIS[[#This Row],[CODIGO]],FAMILIAS[],4,FALSE)</f>
        <v>GALPA</v>
      </c>
      <c r="F441" s="90">
        <v>1</v>
      </c>
      <c r="G441" s="90"/>
      <c r="H441" s="90">
        <f>SUMIF(INGRESO_MERCADERIA[CODIGO],STOCKSANLUIS[[#This Row],[CODIGO]],INGRESO_MERCADERIA[INGRESO])</f>
        <v>0</v>
      </c>
      <c r="I441" s="90">
        <f>SUMIF(SALIDA[CODIGO],STOCKSANLUIS[[#This Row],[CODIGO]],SALIDA[CANTIDAD])</f>
        <v>0</v>
      </c>
      <c r="J441" s="90">
        <f>STOCKSANLUIS[[#This Row],[STOCK ALM1]]-STOCKSANLUIS[[#This Row],[SALIDA]]</f>
        <v>0</v>
      </c>
      <c r="K441" s="90" t="str">
        <f>VLOOKUP(STOCKSANLUIS[[#This Row],[CODIGO]],CLASIFICACION[],6,FALSE)</f>
        <v>C</v>
      </c>
      <c r="L441" s="90">
        <f>IFERROR(VLOOKUP(STOCKSANLUIS[[#This Row],[CODIGO]],STOCK_STARSOFT[],3,FALSE),0)</f>
        <v>0</v>
      </c>
      <c r="M441" s="90" t="str">
        <f>IF(STOCKSANLUIS[[#This Row],[STOCK ACTUAL]]=STOCKSANLUIS[[#This Row],[STOCK_STARSOFT]],"SIN DIFERENCIA","DIFERENCIA")</f>
        <v>SIN DIFERENCIA</v>
      </c>
    </row>
    <row r="442" spans="1:13" ht="15" hidden="1" customHeight="1" x14ac:dyDescent="0.25">
      <c r="A442" s="144" t="s">
        <v>913</v>
      </c>
      <c r="B442" s="87" t="s">
        <v>914</v>
      </c>
      <c r="C442" s="88">
        <v>0</v>
      </c>
      <c r="D442" s="89" t="s">
        <v>6</v>
      </c>
      <c r="E442" s="90" t="str">
        <f>VLOOKUP(STOCKSANLUIS[[#This Row],[CODIGO]],FAMILIAS[],4,FALSE)</f>
        <v>GALPA</v>
      </c>
      <c r="F442" s="90">
        <v>1</v>
      </c>
      <c r="G442" s="90"/>
      <c r="H442" s="90">
        <f>SUMIF(INGRESO_MERCADERIA[CODIGO],STOCKSANLUIS[[#This Row],[CODIGO]],INGRESO_MERCADERIA[INGRESO])</f>
        <v>0</v>
      </c>
      <c r="I442" s="90">
        <f>SUMIF(SALIDA[CODIGO],STOCKSANLUIS[[#This Row],[CODIGO]],SALIDA[CANTIDAD])</f>
        <v>0</v>
      </c>
      <c r="J442" s="90">
        <f>STOCKSANLUIS[[#This Row],[STOCK ALM1]]-STOCKSANLUIS[[#This Row],[SALIDA]]</f>
        <v>0</v>
      </c>
      <c r="K442" s="90" t="str">
        <f>VLOOKUP(STOCKSANLUIS[[#This Row],[CODIGO]],CLASIFICACION[],6,FALSE)</f>
        <v>C</v>
      </c>
      <c r="L442" s="90">
        <f>IFERROR(VLOOKUP(STOCKSANLUIS[[#This Row],[CODIGO]],STOCK_STARSOFT[],3,FALSE),0)</f>
        <v>0</v>
      </c>
      <c r="M442" s="90" t="str">
        <f>IF(STOCKSANLUIS[[#This Row],[STOCK ACTUAL]]=STOCKSANLUIS[[#This Row],[STOCK_STARSOFT]],"SIN DIFERENCIA","DIFERENCIA")</f>
        <v>SIN DIFERENCIA</v>
      </c>
    </row>
    <row r="443" spans="1:13" ht="15" hidden="1" customHeight="1" x14ac:dyDescent="0.25">
      <c r="A443" s="144" t="s">
        <v>915</v>
      </c>
      <c r="B443" s="87" t="s">
        <v>916</v>
      </c>
      <c r="C443" s="88">
        <v>0</v>
      </c>
      <c r="D443" s="89" t="s">
        <v>6</v>
      </c>
      <c r="E443" s="90" t="str">
        <f>VLOOKUP(STOCKSANLUIS[[#This Row],[CODIGO]],FAMILIAS[],4,FALSE)</f>
        <v>GALPA</v>
      </c>
      <c r="F443" s="90">
        <v>1</v>
      </c>
      <c r="G443" s="90"/>
      <c r="H443" s="90">
        <f>SUMIF(INGRESO_MERCADERIA[CODIGO],STOCKSANLUIS[[#This Row],[CODIGO]],INGRESO_MERCADERIA[INGRESO])</f>
        <v>0</v>
      </c>
      <c r="I443" s="90">
        <f>SUMIF(SALIDA[CODIGO],STOCKSANLUIS[[#This Row],[CODIGO]],SALIDA[CANTIDAD])</f>
        <v>0</v>
      </c>
      <c r="J443" s="90">
        <f>STOCKSANLUIS[[#This Row],[STOCK ALM1]]-STOCKSANLUIS[[#This Row],[SALIDA]]</f>
        <v>0</v>
      </c>
      <c r="K443" s="90" t="str">
        <f>VLOOKUP(STOCKSANLUIS[[#This Row],[CODIGO]],CLASIFICACION[],6,FALSE)</f>
        <v>C</v>
      </c>
      <c r="L443" s="90">
        <f>IFERROR(VLOOKUP(STOCKSANLUIS[[#This Row],[CODIGO]],STOCK_STARSOFT[],3,FALSE),0)</f>
        <v>0</v>
      </c>
      <c r="M443" s="90" t="str">
        <f>IF(STOCKSANLUIS[[#This Row],[STOCK ACTUAL]]=STOCKSANLUIS[[#This Row],[STOCK_STARSOFT]],"SIN DIFERENCIA","DIFERENCIA")</f>
        <v>SIN DIFERENCIA</v>
      </c>
    </row>
    <row r="444" spans="1:13" ht="15" hidden="1" customHeight="1" x14ac:dyDescent="0.25">
      <c r="A444" s="144" t="s">
        <v>917</v>
      </c>
      <c r="B444" s="87" t="s">
        <v>918</v>
      </c>
      <c r="C444" s="88">
        <v>0</v>
      </c>
      <c r="D444" s="89" t="s">
        <v>6</v>
      </c>
      <c r="E444" s="90" t="str">
        <f>VLOOKUP(STOCKSANLUIS[[#This Row],[CODIGO]],FAMILIAS[],4,FALSE)</f>
        <v>ELKHART</v>
      </c>
      <c r="F444" s="90">
        <v>1</v>
      </c>
      <c r="G444" s="90"/>
      <c r="H444" s="90">
        <f>SUMIF(INGRESO_MERCADERIA[CODIGO],STOCKSANLUIS[[#This Row],[CODIGO]],INGRESO_MERCADERIA[INGRESO])</f>
        <v>0</v>
      </c>
      <c r="I444" s="90">
        <f>SUMIF(SALIDA[CODIGO],STOCKSANLUIS[[#This Row],[CODIGO]],SALIDA[CANTIDAD])</f>
        <v>0</v>
      </c>
      <c r="J444" s="90">
        <f>STOCKSANLUIS[[#This Row],[STOCK ALM1]]-STOCKSANLUIS[[#This Row],[SALIDA]]</f>
        <v>0</v>
      </c>
      <c r="K444" s="90" t="str">
        <f>VLOOKUP(STOCKSANLUIS[[#This Row],[CODIGO]],CLASIFICACION[],6,FALSE)</f>
        <v>C</v>
      </c>
      <c r="L444" s="90">
        <f>IFERROR(VLOOKUP(STOCKSANLUIS[[#This Row],[CODIGO]],STOCK_STARSOFT[],3,FALSE),0)</f>
        <v>0</v>
      </c>
      <c r="M444" s="90" t="str">
        <f>IF(STOCKSANLUIS[[#This Row],[STOCK ACTUAL]]=STOCKSANLUIS[[#This Row],[STOCK_STARSOFT]],"SIN DIFERENCIA","DIFERENCIA")</f>
        <v>SIN DIFERENCIA</v>
      </c>
    </row>
    <row r="445" spans="1:13" ht="15" hidden="1" customHeight="1" x14ac:dyDescent="0.25">
      <c r="A445" s="144" t="s">
        <v>919</v>
      </c>
      <c r="B445" s="87" t="s">
        <v>920</v>
      </c>
      <c r="C445" s="88">
        <v>0</v>
      </c>
      <c r="D445" s="89" t="s">
        <v>6</v>
      </c>
      <c r="E445" s="90" t="str">
        <f>VLOOKUP(STOCKSANLUIS[[#This Row],[CODIGO]],FAMILIAS[],4,FALSE)</f>
        <v>GALPA</v>
      </c>
      <c r="F445" s="90">
        <v>1</v>
      </c>
      <c r="G445" s="90"/>
      <c r="H445" s="90">
        <f>SUMIF(INGRESO_MERCADERIA[CODIGO],STOCKSANLUIS[[#This Row],[CODIGO]],INGRESO_MERCADERIA[INGRESO])</f>
        <v>0</v>
      </c>
      <c r="I445" s="90">
        <f>SUMIF(SALIDA[CODIGO],STOCKSANLUIS[[#This Row],[CODIGO]],SALIDA[CANTIDAD])</f>
        <v>0</v>
      </c>
      <c r="J445" s="90">
        <f>STOCKSANLUIS[[#This Row],[STOCK ALM1]]-STOCKSANLUIS[[#This Row],[SALIDA]]</f>
        <v>0</v>
      </c>
      <c r="K445" s="90" t="str">
        <f>VLOOKUP(STOCKSANLUIS[[#This Row],[CODIGO]],CLASIFICACION[],6,FALSE)</f>
        <v>C</v>
      </c>
      <c r="L445" s="90">
        <f>IFERROR(VLOOKUP(STOCKSANLUIS[[#This Row],[CODIGO]],STOCK_STARSOFT[],3,FALSE),0)</f>
        <v>0</v>
      </c>
      <c r="M445" s="90" t="str">
        <f>IF(STOCKSANLUIS[[#This Row],[STOCK ACTUAL]]=STOCKSANLUIS[[#This Row],[STOCK_STARSOFT]],"SIN DIFERENCIA","DIFERENCIA")</f>
        <v>SIN DIFERENCIA</v>
      </c>
    </row>
    <row r="446" spans="1:13" ht="15" hidden="1" customHeight="1" x14ac:dyDescent="0.25">
      <c r="A446" s="144" t="s">
        <v>921</v>
      </c>
      <c r="B446" s="87" t="s">
        <v>922</v>
      </c>
      <c r="C446" s="88">
        <v>0</v>
      </c>
      <c r="D446" s="89" t="s">
        <v>6</v>
      </c>
      <c r="E446" s="90" t="str">
        <f>VLOOKUP(STOCKSANLUIS[[#This Row],[CODIGO]],FAMILIAS[],4,FALSE)</f>
        <v>GALPA</v>
      </c>
      <c r="F446" s="90">
        <v>1</v>
      </c>
      <c r="G446" s="90"/>
      <c r="H446" s="90">
        <f>SUMIF(INGRESO_MERCADERIA[CODIGO],STOCKSANLUIS[[#This Row],[CODIGO]],INGRESO_MERCADERIA[INGRESO])</f>
        <v>0</v>
      </c>
      <c r="I446" s="90">
        <f>SUMIF(SALIDA[CODIGO],STOCKSANLUIS[[#This Row],[CODIGO]],SALIDA[CANTIDAD])</f>
        <v>0</v>
      </c>
      <c r="J446" s="90">
        <f>STOCKSANLUIS[[#This Row],[STOCK ALM1]]-STOCKSANLUIS[[#This Row],[SALIDA]]</f>
        <v>0</v>
      </c>
      <c r="K446" s="90" t="str">
        <f>VLOOKUP(STOCKSANLUIS[[#This Row],[CODIGO]],CLASIFICACION[],6,FALSE)</f>
        <v>C</v>
      </c>
      <c r="L446" s="90">
        <f>IFERROR(VLOOKUP(STOCKSANLUIS[[#This Row],[CODIGO]],STOCK_STARSOFT[],3,FALSE),0)</f>
        <v>0</v>
      </c>
      <c r="M446" s="90" t="str">
        <f>IF(STOCKSANLUIS[[#This Row],[STOCK ACTUAL]]=STOCKSANLUIS[[#This Row],[STOCK_STARSOFT]],"SIN DIFERENCIA","DIFERENCIA")</f>
        <v>SIN DIFERENCIA</v>
      </c>
    </row>
    <row r="447" spans="1:13" ht="15" hidden="1" customHeight="1" x14ac:dyDescent="0.25">
      <c r="A447" s="144" t="s">
        <v>923</v>
      </c>
      <c r="B447" s="87" t="s">
        <v>924</v>
      </c>
      <c r="C447" s="88">
        <v>0</v>
      </c>
      <c r="D447" s="89" t="s">
        <v>6</v>
      </c>
      <c r="E447" s="90" t="str">
        <f>VLOOKUP(STOCKSANLUIS[[#This Row],[CODIGO]],FAMILIAS[],4,FALSE)</f>
        <v>GALPA</v>
      </c>
      <c r="F447" s="90">
        <v>1</v>
      </c>
      <c r="G447" s="90"/>
      <c r="H447" s="90">
        <f>SUMIF(INGRESO_MERCADERIA[CODIGO],STOCKSANLUIS[[#This Row],[CODIGO]],INGRESO_MERCADERIA[INGRESO])</f>
        <v>0</v>
      </c>
      <c r="I447" s="90">
        <f>SUMIF(SALIDA[CODIGO],STOCKSANLUIS[[#This Row],[CODIGO]],SALIDA[CANTIDAD])</f>
        <v>0</v>
      </c>
      <c r="J447" s="90">
        <f>STOCKSANLUIS[[#This Row],[STOCK ALM1]]-STOCKSANLUIS[[#This Row],[SALIDA]]</f>
        <v>0</v>
      </c>
      <c r="K447" s="90" t="str">
        <f>VLOOKUP(STOCKSANLUIS[[#This Row],[CODIGO]],CLASIFICACION[],6,FALSE)</f>
        <v>C</v>
      </c>
      <c r="L447" s="90">
        <f>IFERROR(VLOOKUP(STOCKSANLUIS[[#This Row],[CODIGO]],STOCK_STARSOFT[],3,FALSE),0)</f>
        <v>0</v>
      </c>
      <c r="M447" s="90" t="str">
        <f>IF(STOCKSANLUIS[[#This Row],[STOCK ACTUAL]]=STOCKSANLUIS[[#This Row],[STOCK_STARSOFT]],"SIN DIFERENCIA","DIFERENCIA")</f>
        <v>SIN DIFERENCIA</v>
      </c>
    </row>
    <row r="448" spans="1:13" ht="15" hidden="1" customHeight="1" x14ac:dyDescent="0.25">
      <c r="A448" s="144" t="s">
        <v>925</v>
      </c>
      <c r="B448" s="87" t="s">
        <v>926</v>
      </c>
      <c r="C448" s="88">
        <v>0</v>
      </c>
      <c r="D448" s="89" t="s">
        <v>6</v>
      </c>
      <c r="E448" s="90" t="str">
        <f>VLOOKUP(STOCKSANLUIS[[#This Row],[CODIGO]],FAMILIAS[],4,FALSE)</f>
        <v>GALPA</v>
      </c>
      <c r="F448" s="90">
        <v>1</v>
      </c>
      <c r="G448" s="90"/>
      <c r="H448" s="90">
        <f>SUMIF(INGRESO_MERCADERIA[CODIGO],STOCKSANLUIS[[#This Row],[CODIGO]],INGRESO_MERCADERIA[INGRESO])</f>
        <v>0</v>
      </c>
      <c r="I448" s="90">
        <f>SUMIF(SALIDA[CODIGO],STOCKSANLUIS[[#This Row],[CODIGO]],SALIDA[CANTIDAD])</f>
        <v>0</v>
      </c>
      <c r="J448" s="90">
        <f>STOCKSANLUIS[[#This Row],[STOCK ALM1]]-STOCKSANLUIS[[#This Row],[SALIDA]]</f>
        <v>0</v>
      </c>
      <c r="K448" s="90" t="str">
        <f>VLOOKUP(STOCKSANLUIS[[#This Row],[CODIGO]],CLASIFICACION[],6,FALSE)</f>
        <v>C</v>
      </c>
      <c r="L448" s="90">
        <f>IFERROR(VLOOKUP(STOCKSANLUIS[[#This Row],[CODIGO]],STOCK_STARSOFT[],3,FALSE),0)</f>
        <v>0</v>
      </c>
      <c r="M448" s="90" t="str">
        <f>IF(STOCKSANLUIS[[#This Row],[STOCK ACTUAL]]=STOCKSANLUIS[[#This Row],[STOCK_STARSOFT]],"SIN DIFERENCIA","DIFERENCIA")</f>
        <v>SIN DIFERENCIA</v>
      </c>
    </row>
    <row r="449" spans="1:13" ht="15" hidden="1" customHeight="1" x14ac:dyDescent="0.25">
      <c r="A449" s="144" t="s">
        <v>929</v>
      </c>
      <c r="B449" s="87" t="s">
        <v>930</v>
      </c>
      <c r="C449" s="88">
        <v>0</v>
      </c>
      <c r="D449" s="89" t="s">
        <v>6</v>
      </c>
      <c r="E449" s="90" t="str">
        <f>VLOOKUP(STOCKSANLUIS[[#This Row],[CODIGO]],FAMILIAS[],4,FALSE)</f>
        <v>SICCOM</v>
      </c>
      <c r="F449" s="90">
        <v>1</v>
      </c>
      <c r="G449" s="90"/>
      <c r="H449" s="90">
        <f>SUMIF(INGRESO_MERCADERIA[CODIGO],STOCKSANLUIS[[#This Row],[CODIGO]],INGRESO_MERCADERIA[INGRESO])</f>
        <v>0</v>
      </c>
      <c r="I449" s="90">
        <f>SUMIF(SALIDA[CODIGO],STOCKSANLUIS[[#This Row],[CODIGO]],SALIDA[CANTIDAD])</f>
        <v>0</v>
      </c>
      <c r="J449" s="90">
        <f>STOCKSANLUIS[[#This Row],[STOCK ALM1]]-STOCKSANLUIS[[#This Row],[SALIDA]]</f>
        <v>0</v>
      </c>
      <c r="K449" s="90" t="str">
        <f>VLOOKUP(STOCKSANLUIS[[#This Row],[CODIGO]],CLASIFICACION[],6,FALSE)</f>
        <v>C</v>
      </c>
      <c r="L449" s="90">
        <f>IFERROR(VLOOKUP(STOCKSANLUIS[[#This Row],[CODIGO]],STOCK_STARSOFT[],3,FALSE),0)</f>
        <v>0</v>
      </c>
      <c r="M449" s="90" t="str">
        <f>IF(STOCKSANLUIS[[#This Row],[STOCK ACTUAL]]=STOCKSANLUIS[[#This Row],[STOCK_STARSOFT]],"SIN DIFERENCIA","DIFERENCIA")</f>
        <v>SIN DIFERENCIA</v>
      </c>
    </row>
    <row r="450" spans="1:13" ht="15" hidden="1" customHeight="1" x14ac:dyDescent="0.25">
      <c r="A450" s="144" t="s">
        <v>933</v>
      </c>
      <c r="B450" s="87" t="s">
        <v>934</v>
      </c>
      <c r="C450" s="88">
        <v>0</v>
      </c>
      <c r="D450" s="89" t="s">
        <v>6</v>
      </c>
      <c r="E450" s="90" t="str">
        <f>VLOOKUP(STOCKSANLUIS[[#This Row],[CODIGO]],FAMILIAS[],4,FALSE)</f>
        <v>QUALITY</v>
      </c>
      <c r="F450" s="90">
        <v>1</v>
      </c>
      <c r="G450" s="90"/>
      <c r="H450" s="90">
        <f>SUMIF(INGRESO_MERCADERIA[CODIGO],STOCKSANLUIS[[#This Row],[CODIGO]],INGRESO_MERCADERIA[INGRESO])</f>
        <v>0</v>
      </c>
      <c r="I450" s="90">
        <f>SUMIF(SALIDA[CODIGO],STOCKSANLUIS[[#This Row],[CODIGO]],SALIDA[CANTIDAD])</f>
        <v>0</v>
      </c>
      <c r="J450" s="90">
        <f>STOCKSANLUIS[[#This Row],[STOCK ALM1]]-STOCKSANLUIS[[#This Row],[SALIDA]]</f>
        <v>0</v>
      </c>
      <c r="K450" s="90" t="str">
        <f>VLOOKUP(STOCKSANLUIS[[#This Row],[CODIGO]],CLASIFICACION[],6,FALSE)</f>
        <v>C</v>
      </c>
      <c r="L450" s="90">
        <f>IFERROR(VLOOKUP(STOCKSANLUIS[[#This Row],[CODIGO]],STOCK_STARSOFT[],3,FALSE),0)</f>
        <v>0</v>
      </c>
      <c r="M450" s="90" t="str">
        <f>IF(STOCKSANLUIS[[#This Row],[STOCK ACTUAL]]=STOCKSANLUIS[[#This Row],[STOCK_STARSOFT]],"SIN DIFERENCIA","DIFERENCIA")</f>
        <v>SIN DIFERENCIA</v>
      </c>
    </row>
    <row r="451" spans="1:13" ht="15" hidden="1" customHeight="1" x14ac:dyDescent="0.25">
      <c r="A451" s="144" t="s">
        <v>935</v>
      </c>
      <c r="B451" s="87" t="s">
        <v>936</v>
      </c>
      <c r="C451" s="88">
        <v>0</v>
      </c>
      <c r="D451" s="89" t="s">
        <v>6</v>
      </c>
      <c r="E451" s="90" t="str">
        <f>VLOOKUP(STOCKSANLUIS[[#This Row],[CODIGO]],FAMILIAS[],4,FALSE)</f>
        <v>QUALITY</v>
      </c>
      <c r="F451" s="90">
        <v>1</v>
      </c>
      <c r="G451" s="90"/>
      <c r="H451" s="90">
        <f>SUMIF(INGRESO_MERCADERIA[CODIGO],STOCKSANLUIS[[#This Row],[CODIGO]],INGRESO_MERCADERIA[INGRESO])</f>
        <v>0</v>
      </c>
      <c r="I451" s="90">
        <f>SUMIF(SALIDA[CODIGO],STOCKSANLUIS[[#This Row],[CODIGO]],SALIDA[CANTIDAD])</f>
        <v>0</v>
      </c>
      <c r="J451" s="90">
        <f>STOCKSANLUIS[[#This Row],[STOCK ALM1]]-STOCKSANLUIS[[#This Row],[SALIDA]]</f>
        <v>0</v>
      </c>
      <c r="K451" s="90" t="str">
        <f>VLOOKUP(STOCKSANLUIS[[#This Row],[CODIGO]],CLASIFICACION[],6,FALSE)</f>
        <v>C</v>
      </c>
      <c r="L451" s="90">
        <f>IFERROR(VLOOKUP(STOCKSANLUIS[[#This Row],[CODIGO]],STOCK_STARSOFT[],3,FALSE),0)</f>
        <v>0</v>
      </c>
      <c r="M451" s="90" t="str">
        <f>IF(STOCKSANLUIS[[#This Row],[STOCK ACTUAL]]=STOCKSANLUIS[[#This Row],[STOCK_STARSOFT]],"SIN DIFERENCIA","DIFERENCIA")</f>
        <v>SIN DIFERENCIA</v>
      </c>
    </row>
    <row r="452" spans="1:13" ht="15" hidden="1" customHeight="1" x14ac:dyDescent="0.25">
      <c r="A452" s="144" t="s">
        <v>937</v>
      </c>
      <c r="B452" s="87" t="s">
        <v>938</v>
      </c>
      <c r="C452" s="88">
        <v>0</v>
      </c>
      <c r="D452" s="89" t="s">
        <v>6</v>
      </c>
      <c r="E452" s="90" t="str">
        <f>VLOOKUP(STOCKSANLUIS[[#This Row],[CODIGO]],FAMILIAS[],4,FALSE)</f>
        <v>DANFOSS</v>
      </c>
      <c r="F452" s="90">
        <v>1</v>
      </c>
      <c r="G452" s="90"/>
      <c r="H452" s="90">
        <f>SUMIF(INGRESO_MERCADERIA[CODIGO],STOCKSANLUIS[[#This Row],[CODIGO]],INGRESO_MERCADERIA[INGRESO])</f>
        <v>0</v>
      </c>
      <c r="I452" s="90">
        <f>SUMIF(SALIDA[CODIGO],STOCKSANLUIS[[#This Row],[CODIGO]],SALIDA[CANTIDAD])</f>
        <v>0</v>
      </c>
      <c r="J452" s="90">
        <f>STOCKSANLUIS[[#This Row],[STOCK ALM1]]-STOCKSANLUIS[[#This Row],[SALIDA]]</f>
        <v>0</v>
      </c>
      <c r="K452" s="90" t="str">
        <f>VLOOKUP(STOCKSANLUIS[[#This Row],[CODIGO]],CLASIFICACION[],6,FALSE)</f>
        <v>C</v>
      </c>
      <c r="L452" s="90">
        <f>IFERROR(VLOOKUP(STOCKSANLUIS[[#This Row],[CODIGO]],STOCK_STARSOFT[],3,FALSE),0)</f>
        <v>0</v>
      </c>
      <c r="M452" s="90" t="str">
        <f>IF(STOCKSANLUIS[[#This Row],[STOCK ACTUAL]]=STOCKSANLUIS[[#This Row],[STOCK_STARSOFT]],"SIN DIFERENCIA","DIFERENCIA")</f>
        <v>SIN DIFERENCIA</v>
      </c>
    </row>
    <row r="453" spans="1:13" ht="15" hidden="1" customHeight="1" x14ac:dyDescent="0.25">
      <c r="A453" s="144" t="s">
        <v>939</v>
      </c>
      <c r="B453" s="87" t="s">
        <v>940</v>
      </c>
      <c r="C453" s="88">
        <v>0</v>
      </c>
      <c r="D453" s="89" t="s">
        <v>6</v>
      </c>
      <c r="E453" s="90" t="str">
        <f>VLOOKUP(STOCKSANLUIS[[#This Row],[CODIGO]],FAMILIAS[],4,FALSE)</f>
        <v>DANFOSS</v>
      </c>
      <c r="F453" s="90">
        <v>1</v>
      </c>
      <c r="G453" s="90"/>
      <c r="H453" s="90">
        <f>SUMIF(INGRESO_MERCADERIA[CODIGO],STOCKSANLUIS[[#This Row],[CODIGO]],INGRESO_MERCADERIA[INGRESO])</f>
        <v>0</v>
      </c>
      <c r="I453" s="90">
        <f>SUMIF(SALIDA[CODIGO],STOCKSANLUIS[[#This Row],[CODIGO]],SALIDA[CANTIDAD])</f>
        <v>0</v>
      </c>
      <c r="J453" s="90">
        <f>STOCKSANLUIS[[#This Row],[STOCK ALM1]]-STOCKSANLUIS[[#This Row],[SALIDA]]</f>
        <v>0</v>
      </c>
      <c r="K453" s="90" t="str">
        <f>VLOOKUP(STOCKSANLUIS[[#This Row],[CODIGO]],CLASIFICACION[],6,FALSE)</f>
        <v>C</v>
      </c>
      <c r="L453" s="90">
        <f>IFERROR(VLOOKUP(STOCKSANLUIS[[#This Row],[CODIGO]],STOCK_STARSOFT[],3,FALSE),0)</f>
        <v>0</v>
      </c>
      <c r="M453" s="90" t="str">
        <f>IF(STOCKSANLUIS[[#This Row],[STOCK ACTUAL]]=STOCKSANLUIS[[#This Row],[STOCK_STARSOFT]],"SIN DIFERENCIA","DIFERENCIA")</f>
        <v>SIN DIFERENCIA</v>
      </c>
    </row>
    <row r="454" spans="1:13" ht="15" hidden="1" customHeight="1" x14ac:dyDescent="0.25">
      <c r="A454" s="144" t="s">
        <v>941</v>
      </c>
      <c r="B454" s="87" t="s">
        <v>942</v>
      </c>
      <c r="C454" s="88">
        <v>0</v>
      </c>
      <c r="D454" s="89" t="s">
        <v>6</v>
      </c>
      <c r="E454" s="90" t="str">
        <f>VLOOKUP(STOCKSANLUIS[[#This Row],[CODIGO]],FAMILIAS[],4,FALSE)</f>
        <v>DANFOSS</v>
      </c>
      <c r="F454" s="90">
        <v>1</v>
      </c>
      <c r="G454" s="90"/>
      <c r="H454" s="90">
        <f>SUMIF(INGRESO_MERCADERIA[CODIGO],STOCKSANLUIS[[#This Row],[CODIGO]],INGRESO_MERCADERIA[INGRESO])</f>
        <v>0</v>
      </c>
      <c r="I454" s="90">
        <f>SUMIF(SALIDA[CODIGO],STOCKSANLUIS[[#This Row],[CODIGO]],SALIDA[CANTIDAD])</f>
        <v>0</v>
      </c>
      <c r="J454" s="90">
        <f>STOCKSANLUIS[[#This Row],[STOCK ALM1]]-STOCKSANLUIS[[#This Row],[SALIDA]]</f>
        <v>0</v>
      </c>
      <c r="K454" s="90" t="str">
        <f>VLOOKUP(STOCKSANLUIS[[#This Row],[CODIGO]],CLASIFICACION[],6,FALSE)</f>
        <v>C</v>
      </c>
      <c r="L454" s="90">
        <f>IFERROR(VLOOKUP(STOCKSANLUIS[[#This Row],[CODIGO]],STOCK_STARSOFT[],3,FALSE),0)</f>
        <v>0</v>
      </c>
      <c r="M454" s="90" t="str">
        <f>IF(STOCKSANLUIS[[#This Row],[STOCK ACTUAL]]=STOCKSANLUIS[[#This Row],[STOCK_STARSOFT]],"SIN DIFERENCIA","DIFERENCIA")</f>
        <v>SIN DIFERENCIA</v>
      </c>
    </row>
    <row r="455" spans="1:13" ht="15" hidden="1" customHeight="1" x14ac:dyDescent="0.25">
      <c r="A455" s="144" t="s">
        <v>943</v>
      </c>
      <c r="B455" s="87" t="s">
        <v>944</v>
      </c>
      <c r="C455" s="88">
        <v>0</v>
      </c>
      <c r="D455" s="89" t="s">
        <v>6</v>
      </c>
      <c r="E455" s="90" t="str">
        <f>VLOOKUP(STOCKSANLUIS[[#This Row],[CODIGO]],FAMILIAS[],4,FALSE)</f>
        <v>DANFOSS</v>
      </c>
      <c r="F455" s="90">
        <v>1</v>
      </c>
      <c r="G455" s="90"/>
      <c r="H455" s="90">
        <f>SUMIF(INGRESO_MERCADERIA[CODIGO],STOCKSANLUIS[[#This Row],[CODIGO]],INGRESO_MERCADERIA[INGRESO])</f>
        <v>0</v>
      </c>
      <c r="I455" s="90">
        <f>SUMIF(SALIDA[CODIGO],STOCKSANLUIS[[#This Row],[CODIGO]],SALIDA[CANTIDAD])</f>
        <v>0</v>
      </c>
      <c r="J455" s="90">
        <f>STOCKSANLUIS[[#This Row],[STOCK ALM1]]-STOCKSANLUIS[[#This Row],[SALIDA]]</f>
        <v>0</v>
      </c>
      <c r="K455" s="90" t="str">
        <f>VLOOKUP(STOCKSANLUIS[[#This Row],[CODIGO]],CLASIFICACION[],6,FALSE)</f>
        <v>C</v>
      </c>
      <c r="L455" s="90">
        <f>IFERROR(VLOOKUP(STOCKSANLUIS[[#This Row],[CODIGO]],STOCK_STARSOFT[],3,FALSE),0)</f>
        <v>0</v>
      </c>
      <c r="M455" s="90" t="str">
        <f>IF(STOCKSANLUIS[[#This Row],[STOCK ACTUAL]]=STOCKSANLUIS[[#This Row],[STOCK_STARSOFT]],"SIN DIFERENCIA","DIFERENCIA")</f>
        <v>SIN DIFERENCIA</v>
      </c>
    </row>
    <row r="456" spans="1:13" ht="15" hidden="1" customHeight="1" x14ac:dyDescent="0.25">
      <c r="A456" s="144" t="s">
        <v>597</v>
      </c>
      <c r="B456" s="87" t="s">
        <v>598</v>
      </c>
      <c r="C456" s="88">
        <v>2</v>
      </c>
      <c r="D456" s="89" t="s">
        <v>6</v>
      </c>
      <c r="E456" s="90" t="str">
        <f>VLOOKUP(STOCKSANLUIS[[#This Row],[CODIGO]],FAMILIAS[],4,FALSE)</f>
        <v>DANFOSS</v>
      </c>
      <c r="F456" s="90">
        <v>1</v>
      </c>
      <c r="G456" s="90" t="s">
        <v>19524</v>
      </c>
      <c r="H456" s="90">
        <f>SUMIF(INGRESO_MERCADERIA[CODIGO],STOCKSANLUIS[[#This Row],[CODIGO]],INGRESO_MERCADERIA[INGRESO])</f>
        <v>5</v>
      </c>
      <c r="I456" s="90">
        <f>SUMIF(SALIDA[CODIGO],STOCKSANLUIS[[#This Row],[CODIGO]],SALIDA[CANTIDAD])</f>
        <v>5</v>
      </c>
      <c r="J456" s="90">
        <f>STOCKSANLUIS[[#This Row],[STOCK ALM1]]-STOCKSANLUIS[[#This Row],[SALIDA]]</f>
        <v>0</v>
      </c>
      <c r="K456" s="90" t="str">
        <f>VLOOKUP(STOCKSANLUIS[[#This Row],[CODIGO]],CLASIFICACION[],6,FALSE)</f>
        <v>C</v>
      </c>
      <c r="L456" s="90">
        <f>IFERROR(VLOOKUP(STOCKSANLUIS[[#This Row],[CODIGO]],STOCK_STARSOFT[],3,FALSE),0)</f>
        <v>0</v>
      </c>
      <c r="M456" s="90" t="str">
        <f>IF(STOCKSANLUIS[[#This Row],[STOCK ACTUAL]]=STOCKSANLUIS[[#This Row],[STOCK_STARSOFT]],"SIN DIFERENCIA","DIFERENCIA")</f>
        <v>SIN DIFERENCIA</v>
      </c>
    </row>
    <row r="457" spans="1:13" ht="15" hidden="1" customHeight="1" x14ac:dyDescent="0.25">
      <c r="A457" s="144" t="s">
        <v>655</v>
      </c>
      <c r="B457" s="87" t="s">
        <v>656</v>
      </c>
      <c r="C457" s="88">
        <v>5</v>
      </c>
      <c r="D457" s="89" t="s">
        <v>6</v>
      </c>
      <c r="E457" s="90" t="str">
        <f>VLOOKUP(STOCKSANLUIS[[#This Row],[CODIGO]],FAMILIAS[],4,FALSE)</f>
        <v>DANFOSS</v>
      </c>
      <c r="F457" s="90">
        <v>1</v>
      </c>
      <c r="G457" s="90" t="s">
        <v>19524</v>
      </c>
      <c r="H457" s="90">
        <f>SUMIF(INGRESO_MERCADERIA[CODIGO],STOCKSANLUIS[[#This Row],[CODIGO]],INGRESO_MERCADERIA[INGRESO])</f>
        <v>21</v>
      </c>
      <c r="I457" s="90">
        <f>SUMIF(SALIDA[CODIGO],STOCKSANLUIS[[#This Row],[CODIGO]],SALIDA[CANTIDAD])</f>
        <v>4</v>
      </c>
      <c r="J457" s="90">
        <f>STOCKSANLUIS[[#This Row],[STOCK ALM1]]-STOCKSANLUIS[[#This Row],[SALIDA]]</f>
        <v>17</v>
      </c>
      <c r="K457" s="90" t="str">
        <f>VLOOKUP(STOCKSANLUIS[[#This Row],[CODIGO]],CLASIFICACION[],6,FALSE)</f>
        <v>B</v>
      </c>
      <c r="L457" s="90">
        <f>IFERROR(VLOOKUP(STOCKSANLUIS[[#This Row],[CODIGO]],STOCK_STARSOFT[],3,FALSE),0)</f>
        <v>17</v>
      </c>
      <c r="M457" s="90" t="str">
        <f>IF(STOCKSANLUIS[[#This Row],[STOCK ACTUAL]]=STOCKSANLUIS[[#This Row],[STOCK_STARSOFT]],"SIN DIFERENCIA","DIFERENCIA")</f>
        <v>SIN DIFERENCIA</v>
      </c>
    </row>
    <row r="458" spans="1:13" ht="15" hidden="1" customHeight="1" x14ac:dyDescent="0.25">
      <c r="A458" s="144" t="s">
        <v>949</v>
      </c>
      <c r="B458" s="87" t="s">
        <v>950</v>
      </c>
      <c r="C458" s="88">
        <v>0</v>
      </c>
      <c r="D458" s="89" t="s">
        <v>6</v>
      </c>
      <c r="E458" s="90" t="str">
        <f>VLOOKUP(STOCKSANLUIS[[#This Row],[CODIGO]],FAMILIAS[],4,FALSE)</f>
        <v>DANFOSS</v>
      </c>
      <c r="F458" s="90">
        <v>1</v>
      </c>
      <c r="G458" s="90"/>
      <c r="H458" s="90">
        <f>SUMIF(INGRESO_MERCADERIA[CODIGO],STOCKSANLUIS[[#This Row],[CODIGO]],INGRESO_MERCADERIA[INGRESO])</f>
        <v>0</v>
      </c>
      <c r="I458" s="90">
        <f>SUMIF(SALIDA[CODIGO],STOCKSANLUIS[[#This Row],[CODIGO]],SALIDA[CANTIDAD])</f>
        <v>0</v>
      </c>
      <c r="J458" s="90">
        <f>STOCKSANLUIS[[#This Row],[STOCK ALM1]]-STOCKSANLUIS[[#This Row],[SALIDA]]</f>
        <v>0</v>
      </c>
      <c r="K458" s="90" t="str">
        <f>VLOOKUP(STOCKSANLUIS[[#This Row],[CODIGO]],CLASIFICACION[],6,FALSE)</f>
        <v>C</v>
      </c>
      <c r="L458" s="90">
        <f>IFERROR(VLOOKUP(STOCKSANLUIS[[#This Row],[CODIGO]],STOCK_STARSOFT[],3,FALSE),0)</f>
        <v>0</v>
      </c>
      <c r="M458" s="90" t="str">
        <f>IF(STOCKSANLUIS[[#This Row],[STOCK ACTUAL]]=STOCKSANLUIS[[#This Row],[STOCK_STARSOFT]],"SIN DIFERENCIA","DIFERENCIA")</f>
        <v>SIN DIFERENCIA</v>
      </c>
    </row>
    <row r="459" spans="1:13" ht="15" hidden="1" customHeight="1" x14ac:dyDescent="0.25">
      <c r="A459" s="144" t="s">
        <v>951</v>
      </c>
      <c r="B459" s="87" t="s">
        <v>952</v>
      </c>
      <c r="C459" s="88">
        <v>0</v>
      </c>
      <c r="D459" s="89" t="s">
        <v>6</v>
      </c>
      <c r="E459" s="90" t="str">
        <f>VLOOKUP(STOCKSANLUIS[[#This Row],[CODIGO]],FAMILIAS[],4,FALSE)</f>
        <v>DANFOSS</v>
      </c>
      <c r="F459" s="90">
        <v>1</v>
      </c>
      <c r="G459" s="90"/>
      <c r="H459" s="90">
        <f>SUMIF(INGRESO_MERCADERIA[CODIGO],STOCKSANLUIS[[#This Row],[CODIGO]],INGRESO_MERCADERIA[INGRESO])</f>
        <v>0</v>
      </c>
      <c r="I459" s="90">
        <f>SUMIF(SALIDA[CODIGO],STOCKSANLUIS[[#This Row],[CODIGO]],SALIDA[CANTIDAD])</f>
        <v>0</v>
      </c>
      <c r="J459" s="90">
        <f>STOCKSANLUIS[[#This Row],[STOCK ALM1]]-STOCKSANLUIS[[#This Row],[SALIDA]]</f>
        <v>0</v>
      </c>
      <c r="K459" s="90" t="str">
        <f>VLOOKUP(STOCKSANLUIS[[#This Row],[CODIGO]],CLASIFICACION[],6,FALSE)</f>
        <v>C</v>
      </c>
      <c r="L459" s="90">
        <f>IFERROR(VLOOKUP(STOCKSANLUIS[[#This Row],[CODIGO]],STOCK_STARSOFT[],3,FALSE),0)</f>
        <v>0</v>
      </c>
      <c r="M459" s="90" t="str">
        <f>IF(STOCKSANLUIS[[#This Row],[STOCK ACTUAL]]=STOCKSANLUIS[[#This Row],[STOCK_STARSOFT]],"SIN DIFERENCIA","DIFERENCIA")</f>
        <v>SIN DIFERENCIA</v>
      </c>
    </row>
    <row r="460" spans="1:13" ht="15" hidden="1" customHeight="1" x14ac:dyDescent="0.25">
      <c r="A460" s="144" t="s">
        <v>657</v>
      </c>
      <c r="B460" s="87" t="s">
        <v>658</v>
      </c>
      <c r="C460" s="88">
        <v>1</v>
      </c>
      <c r="D460" s="89" t="s">
        <v>6</v>
      </c>
      <c r="E460" s="90" t="str">
        <f>VLOOKUP(STOCKSANLUIS[[#This Row],[CODIGO]],FAMILIAS[],4,FALSE)</f>
        <v>DANFOSS</v>
      </c>
      <c r="F460" s="90">
        <v>1</v>
      </c>
      <c r="G460" s="90" t="s">
        <v>19524</v>
      </c>
      <c r="H460" s="90">
        <f>SUMIF(INGRESO_MERCADERIA[CODIGO],STOCKSANLUIS[[#This Row],[CODIGO]],INGRESO_MERCADERIA[INGRESO])</f>
        <v>1</v>
      </c>
      <c r="I460" s="90">
        <f>SUMIF(SALIDA[CODIGO],STOCKSANLUIS[[#This Row],[CODIGO]],SALIDA[CANTIDAD])</f>
        <v>0</v>
      </c>
      <c r="J460" s="90">
        <f>STOCKSANLUIS[[#This Row],[STOCK ALM1]]-STOCKSANLUIS[[#This Row],[SALIDA]]</f>
        <v>1</v>
      </c>
      <c r="K460" s="90" t="str">
        <f>VLOOKUP(STOCKSANLUIS[[#This Row],[CODIGO]],CLASIFICACION[],6,FALSE)</f>
        <v>C</v>
      </c>
      <c r="L460" s="90">
        <f>IFERROR(VLOOKUP(STOCKSANLUIS[[#This Row],[CODIGO]],STOCK_STARSOFT[],3,FALSE),0)</f>
        <v>1</v>
      </c>
      <c r="M460" s="90" t="str">
        <f>IF(STOCKSANLUIS[[#This Row],[STOCK ACTUAL]]=STOCKSANLUIS[[#This Row],[STOCK_STARSOFT]],"SIN DIFERENCIA","DIFERENCIA")</f>
        <v>SIN DIFERENCIA</v>
      </c>
    </row>
    <row r="461" spans="1:13" ht="15" hidden="1" customHeight="1" x14ac:dyDescent="0.25">
      <c r="A461" s="144" t="s">
        <v>789</v>
      </c>
      <c r="B461" s="87" t="s">
        <v>790</v>
      </c>
      <c r="C461" s="88">
        <v>5</v>
      </c>
      <c r="D461" s="89" t="s">
        <v>6</v>
      </c>
      <c r="E461" s="90" t="str">
        <f>VLOOKUP(STOCKSANLUIS[[#This Row],[CODIGO]],FAMILIAS[],4,FALSE)</f>
        <v>DANFOSS</v>
      </c>
      <c r="F461" s="90">
        <v>1</v>
      </c>
      <c r="G461" s="90" t="s">
        <v>19524</v>
      </c>
      <c r="H461" s="90">
        <f>SUMIF(INGRESO_MERCADERIA[CODIGO],STOCKSANLUIS[[#This Row],[CODIGO]],INGRESO_MERCADERIA[INGRESO])</f>
        <v>12</v>
      </c>
      <c r="I461" s="90">
        <f>SUMIF(SALIDA[CODIGO],STOCKSANLUIS[[#This Row],[CODIGO]],SALIDA[CANTIDAD])</f>
        <v>11</v>
      </c>
      <c r="J461" s="90">
        <f>STOCKSANLUIS[[#This Row],[STOCK ALM1]]-STOCKSANLUIS[[#This Row],[SALIDA]]</f>
        <v>1</v>
      </c>
      <c r="K461" s="90" t="str">
        <f>VLOOKUP(STOCKSANLUIS[[#This Row],[CODIGO]],CLASIFICACION[],6,FALSE)</f>
        <v>C</v>
      </c>
      <c r="L461" s="90">
        <f>IFERROR(VLOOKUP(STOCKSANLUIS[[#This Row],[CODIGO]],STOCK_STARSOFT[],3,FALSE),0)</f>
        <v>1</v>
      </c>
      <c r="M461" s="90" t="str">
        <f>IF(STOCKSANLUIS[[#This Row],[STOCK ACTUAL]]=STOCKSANLUIS[[#This Row],[STOCK_STARSOFT]],"SIN DIFERENCIA","DIFERENCIA")</f>
        <v>SIN DIFERENCIA</v>
      </c>
    </row>
    <row r="462" spans="1:13" hidden="1" x14ac:dyDescent="0.25">
      <c r="A462" s="144" t="s">
        <v>957</v>
      </c>
      <c r="B462" s="87" t="s">
        <v>958</v>
      </c>
      <c r="C462" s="88">
        <v>0</v>
      </c>
      <c r="D462" s="89" t="s">
        <v>6</v>
      </c>
      <c r="E462" s="90" t="str">
        <f>VLOOKUP(STOCKSANLUIS[[#This Row],[CODIGO]],FAMILIAS[],4,FALSE)</f>
        <v>QUALITY</v>
      </c>
      <c r="F462" s="90">
        <v>1</v>
      </c>
      <c r="G462" s="90"/>
      <c r="H462" s="90">
        <f>SUMIF(INGRESO_MERCADERIA[CODIGO],STOCKSANLUIS[[#This Row],[CODIGO]],INGRESO_MERCADERIA[INGRESO])</f>
        <v>0</v>
      </c>
      <c r="I462" s="90">
        <f>SUMIF(SALIDA[CODIGO],STOCKSANLUIS[[#This Row],[CODIGO]],SALIDA[CANTIDAD])</f>
        <v>0</v>
      </c>
      <c r="J462" s="90">
        <f>STOCKSANLUIS[[#This Row],[STOCK ALM1]]-STOCKSANLUIS[[#This Row],[SALIDA]]</f>
        <v>0</v>
      </c>
      <c r="K462" s="90" t="str">
        <f>VLOOKUP(STOCKSANLUIS[[#This Row],[CODIGO]],CLASIFICACION[],6,FALSE)</f>
        <v>C</v>
      </c>
      <c r="L462" s="90">
        <f>IFERROR(VLOOKUP(STOCKSANLUIS[[#This Row],[CODIGO]],STOCK_STARSOFT[],3,FALSE),0)</f>
        <v>0</v>
      </c>
      <c r="M462" s="90" t="str">
        <f>IF(STOCKSANLUIS[[#This Row],[STOCK ACTUAL]]=STOCKSANLUIS[[#This Row],[STOCK_STARSOFT]],"SIN DIFERENCIA","DIFERENCIA")</f>
        <v>SIN DIFERENCIA</v>
      </c>
    </row>
    <row r="463" spans="1:13" ht="15" hidden="1" customHeight="1" x14ac:dyDescent="0.25">
      <c r="A463" s="144" t="s">
        <v>959</v>
      </c>
      <c r="B463" s="87" t="s">
        <v>960</v>
      </c>
      <c r="C463" s="88">
        <v>0</v>
      </c>
      <c r="D463" s="89" t="s">
        <v>6</v>
      </c>
      <c r="E463" s="90" t="str">
        <f>VLOOKUP(STOCKSANLUIS[[#This Row],[CODIGO]],FAMILIAS[],4,FALSE)</f>
        <v>QUALITY</v>
      </c>
      <c r="F463" s="90">
        <v>1</v>
      </c>
      <c r="G463" s="90"/>
      <c r="H463" s="90">
        <f>SUMIF(INGRESO_MERCADERIA[CODIGO],STOCKSANLUIS[[#This Row],[CODIGO]],INGRESO_MERCADERIA[INGRESO])</f>
        <v>0</v>
      </c>
      <c r="I463" s="90">
        <f>SUMIF(SALIDA[CODIGO],STOCKSANLUIS[[#This Row],[CODIGO]],SALIDA[CANTIDAD])</f>
        <v>0</v>
      </c>
      <c r="J463" s="90">
        <f>STOCKSANLUIS[[#This Row],[STOCK ALM1]]-STOCKSANLUIS[[#This Row],[SALIDA]]</f>
        <v>0</v>
      </c>
      <c r="K463" s="90" t="str">
        <f>VLOOKUP(STOCKSANLUIS[[#This Row],[CODIGO]],CLASIFICACION[],6,FALSE)</f>
        <v>C</v>
      </c>
      <c r="L463" s="90">
        <f>IFERROR(VLOOKUP(STOCKSANLUIS[[#This Row],[CODIGO]],STOCK_STARSOFT[],3,FALSE),0)</f>
        <v>0</v>
      </c>
      <c r="M463" s="90" t="str">
        <f>IF(STOCKSANLUIS[[#This Row],[STOCK ACTUAL]]=STOCKSANLUIS[[#This Row],[STOCK_STARSOFT]],"SIN DIFERENCIA","DIFERENCIA")</f>
        <v>SIN DIFERENCIA</v>
      </c>
    </row>
    <row r="464" spans="1:13" hidden="1" x14ac:dyDescent="0.25">
      <c r="A464" s="144" t="s">
        <v>961</v>
      </c>
      <c r="B464" s="87" t="s">
        <v>962</v>
      </c>
      <c r="C464" s="88">
        <v>0</v>
      </c>
      <c r="D464" s="89" t="s">
        <v>6</v>
      </c>
      <c r="E464" s="90" t="str">
        <f>VLOOKUP(STOCKSANLUIS[[#This Row],[CODIGO]],FAMILIAS[],4,FALSE)</f>
        <v>QUALITY</v>
      </c>
      <c r="F464" s="90">
        <v>1</v>
      </c>
      <c r="G464" s="90"/>
      <c r="H464" s="90">
        <f>SUMIF(INGRESO_MERCADERIA[CODIGO],STOCKSANLUIS[[#This Row],[CODIGO]],INGRESO_MERCADERIA[INGRESO])</f>
        <v>0</v>
      </c>
      <c r="I464" s="90">
        <f>SUMIF(SALIDA[CODIGO],STOCKSANLUIS[[#This Row],[CODIGO]],SALIDA[CANTIDAD])</f>
        <v>0</v>
      </c>
      <c r="J464" s="90">
        <f>STOCKSANLUIS[[#This Row],[STOCK ALM1]]-STOCKSANLUIS[[#This Row],[SALIDA]]</f>
        <v>0</v>
      </c>
      <c r="K464" s="90" t="str">
        <f>VLOOKUP(STOCKSANLUIS[[#This Row],[CODIGO]],CLASIFICACION[],6,FALSE)</f>
        <v>C</v>
      </c>
      <c r="L464" s="90">
        <f>IFERROR(VLOOKUP(STOCKSANLUIS[[#This Row],[CODIGO]],STOCK_STARSOFT[],3,FALSE),0)</f>
        <v>0</v>
      </c>
      <c r="M464" s="90" t="str">
        <f>IF(STOCKSANLUIS[[#This Row],[STOCK ACTUAL]]=STOCKSANLUIS[[#This Row],[STOCK_STARSOFT]],"SIN DIFERENCIA","DIFERENCIA")</f>
        <v>SIN DIFERENCIA</v>
      </c>
    </row>
    <row r="465" spans="1:13" ht="15" hidden="1" customHeight="1" x14ac:dyDescent="0.25">
      <c r="A465" s="144" t="s">
        <v>963</v>
      </c>
      <c r="B465" s="87" t="s">
        <v>964</v>
      </c>
      <c r="C465" s="88">
        <v>0</v>
      </c>
      <c r="D465" s="89" t="s">
        <v>6</v>
      </c>
      <c r="E465" s="90" t="str">
        <f>VLOOKUP(STOCKSANLUIS[[#This Row],[CODIGO]],FAMILIAS[],4,FALSE)</f>
        <v>QUALITY</v>
      </c>
      <c r="F465" s="90">
        <v>1</v>
      </c>
      <c r="G465" s="90"/>
      <c r="H465" s="90">
        <f>SUMIF(INGRESO_MERCADERIA[CODIGO],STOCKSANLUIS[[#This Row],[CODIGO]],INGRESO_MERCADERIA[INGRESO])</f>
        <v>0</v>
      </c>
      <c r="I465" s="90">
        <f>SUMIF(SALIDA[CODIGO],STOCKSANLUIS[[#This Row],[CODIGO]],SALIDA[CANTIDAD])</f>
        <v>0</v>
      </c>
      <c r="J465" s="90">
        <f>STOCKSANLUIS[[#This Row],[STOCK ALM1]]-STOCKSANLUIS[[#This Row],[SALIDA]]</f>
        <v>0</v>
      </c>
      <c r="K465" s="90" t="str">
        <f>VLOOKUP(STOCKSANLUIS[[#This Row],[CODIGO]],CLASIFICACION[],6,FALSE)</f>
        <v>C</v>
      </c>
      <c r="L465" s="90">
        <f>IFERROR(VLOOKUP(STOCKSANLUIS[[#This Row],[CODIGO]],STOCK_STARSOFT[],3,FALSE),0)</f>
        <v>0</v>
      </c>
      <c r="M465" s="90" t="str">
        <f>IF(STOCKSANLUIS[[#This Row],[STOCK ACTUAL]]=STOCKSANLUIS[[#This Row],[STOCK_STARSOFT]],"SIN DIFERENCIA","DIFERENCIA")</f>
        <v>SIN DIFERENCIA</v>
      </c>
    </row>
    <row r="466" spans="1:13" ht="15" hidden="1" customHeight="1" x14ac:dyDescent="0.25">
      <c r="A466" s="144" t="s">
        <v>965</v>
      </c>
      <c r="B466" s="87" t="s">
        <v>966</v>
      </c>
      <c r="C466" s="88">
        <v>0</v>
      </c>
      <c r="D466" s="89" t="s">
        <v>6</v>
      </c>
      <c r="E466" s="90" t="str">
        <f>VLOOKUP(STOCKSANLUIS[[#This Row],[CODIGO]],FAMILIAS[],4,FALSE)</f>
        <v>QUALITY</v>
      </c>
      <c r="F466" s="90">
        <v>1</v>
      </c>
      <c r="G466" s="90"/>
      <c r="H466" s="90">
        <f>SUMIF(INGRESO_MERCADERIA[CODIGO],STOCKSANLUIS[[#This Row],[CODIGO]],INGRESO_MERCADERIA[INGRESO])</f>
        <v>0</v>
      </c>
      <c r="I466" s="90">
        <f>SUMIF(SALIDA[CODIGO],STOCKSANLUIS[[#This Row],[CODIGO]],SALIDA[CANTIDAD])</f>
        <v>0</v>
      </c>
      <c r="J466" s="90">
        <f>STOCKSANLUIS[[#This Row],[STOCK ALM1]]-STOCKSANLUIS[[#This Row],[SALIDA]]</f>
        <v>0</v>
      </c>
      <c r="K466" s="90" t="str">
        <f>VLOOKUP(STOCKSANLUIS[[#This Row],[CODIGO]],CLASIFICACION[],6,FALSE)</f>
        <v>C</v>
      </c>
      <c r="L466" s="90">
        <f>IFERROR(VLOOKUP(STOCKSANLUIS[[#This Row],[CODIGO]],STOCK_STARSOFT[],3,FALSE),0)</f>
        <v>0</v>
      </c>
      <c r="M466" s="90" t="str">
        <f>IF(STOCKSANLUIS[[#This Row],[STOCK ACTUAL]]=STOCKSANLUIS[[#This Row],[STOCK_STARSOFT]],"SIN DIFERENCIA","DIFERENCIA")</f>
        <v>SIN DIFERENCIA</v>
      </c>
    </row>
    <row r="467" spans="1:13" ht="15" hidden="1" customHeight="1" x14ac:dyDescent="0.25">
      <c r="A467" s="144" t="s">
        <v>945</v>
      </c>
      <c r="B467" s="87" t="s">
        <v>946</v>
      </c>
      <c r="C467" s="88">
        <v>1</v>
      </c>
      <c r="D467" s="89" t="s">
        <v>6</v>
      </c>
      <c r="E467" s="90" t="str">
        <f>VLOOKUP(STOCKSANLUIS[[#This Row],[CODIGO]],FAMILIAS[],4,FALSE)</f>
        <v>DANFOSS</v>
      </c>
      <c r="F467" s="90">
        <v>1</v>
      </c>
      <c r="G467" s="90" t="s">
        <v>19524</v>
      </c>
      <c r="H467" s="90">
        <f>SUMIF(INGRESO_MERCADERIA[CODIGO],STOCKSANLUIS[[#This Row],[CODIGO]],INGRESO_MERCADERIA[INGRESO])</f>
        <v>10</v>
      </c>
      <c r="I467" s="90">
        <f>SUMIF(SALIDA[CODIGO],STOCKSANLUIS[[#This Row],[CODIGO]],SALIDA[CANTIDAD])</f>
        <v>10</v>
      </c>
      <c r="J467" s="90">
        <f>STOCKSANLUIS[[#This Row],[STOCK ALM1]]-STOCKSANLUIS[[#This Row],[SALIDA]]</f>
        <v>0</v>
      </c>
      <c r="K467" s="90" t="str">
        <f>VLOOKUP(STOCKSANLUIS[[#This Row],[CODIGO]],CLASIFICACION[],6,FALSE)</f>
        <v>C</v>
      </c>
      <c r="L467" s="90">
        <f>IFERROR(VLOOKUP(STOCKSANLUIS[[#This Row],[CODIGO]],STOCK_STARSOFT[],3,FALSE),0)</f>
        <v>0</v>
      </c>
      <c r="M467" s="90" t="str">
        <f>IF(STOCKSANLUIS[[#This Row],[STOCK ACTUAL]]=STOCKSANLUIS[[#This Row],[STOCK_STARSOFT]],"SIN DIFERENCIA","DIFERENCIA")</f>
        <v>SIN DIFERENCIA</v>
      </c>
    </row>
    <row r="468" spans="1:13" ht="15" hidden="1" customHeight="1" x14ac:dyDescent="0.25">
      <c r="A468" s="144" t="s">
        <v>723</v>
      </c>
      <c r="B468" s="87" t="s">
        <v>724</v>
      </c>
      <c r="C468" s="88">
        <v>5</v>
      </c>
      <c r="D468" s="89" t="s">
        <v>6</v>
      </c>
      <c r="E468" s="90" t="str">
        <f>VLOOKUP(STOCKSANLUIS[[#This Row],[CODIGO]],FAMILIAS[],4,FALSE)</f>
        <v>DANFOSS</v>
      </c>
      <c r="F468" s="90">
        <v>1</v>
      </c>
      <c r="G468" s="90" t="s">
        <v>19524</v>
      </c>
      <c r="H468" s="90">
        <f>SUMIF(INGRESO_MERCADERIA[CODIGO],STOCKSANLUIS[[#This Row],[CODIGO]],INGRESO_MERCADERIA[INGRESO])</f>
        <v>24</v>
      </c>
      <c r="I468" s="90">
        <f>SUMIF(SALIDA[CODIGO],STOCKSANLUIS[[#This Row],[CODIGO]],SALIDA[CANTIDAD])</f>
        <v>16</v>
      </c>
      <c r="J468" s="90">
        <f>STOCKSANLUIS[[#This Row],[STOCK ALM1]]-STOCKSANLUIS[[#This Row],[SALIDA]]</f>
        <v>8</v>
      </c>
      <c r="K468" s="90" t="str">
        <f>VLOOKUP(STOCKSANLUIS[[#This Row],[CODIGO]],CLASIFICACION[],6,FALSE)</f>
        <v>C</v>
      </c>
      <c r="L468" s="90">
        <f>IFERROR(VLOOKUP(STOCKSANLUIS[[#This Row],[CODIGO]],STOCK_STARSOFT[],3,FALSE),0)</f>
        <v>8</v>
      </c>
      <c r="M468" s="90" t="str">
        <f>IF(STOCKSANLUIS[[#This Row],[STOCK ACTUAL]]=STOCKSANLUIS[[#This Row],[STOCK_STARSOFT]],"SIN DIFERENCIA","DIFERENCIA")</f>
        <v>SIN DIFERENCIA</v>
      </c>
    </row>
    <row r="469" spans="1:13" ht="15" hidden="1" customHeight="1" x14ac:dyDescent="0.25">
      <c r="A469" s="144" t="s">
        <v>725</v>
      </c>
      <c r="B469" s="87" t="s">
        <v>726</v>
      </c>
      <c r="C469" s="88">
        <v>5</v>
      </c>
      <c r="D469" s="89" t="s">
        <v>6</v>
      </c>
      <c r="E469" s="90" t="str">
        <f>VLOOKUP(STOCKSANLUIS[[#This Row],[CODIGO]],FAMILIAS[],4,FALSE)</f>
        <v>DANFOSS</v>
      </c>
      <c r="F469" s="90">
        <v>1</v>
      </c>
      <c r="G469" s="90" t="s">
        <v>19524</v>
      </c>
      <c r="H469" s="90">
        <f>SUMIF(INGRESO_MERCADERIA[CODIGO],STOCKSANLUIS[[#This Row],[CODIGO]],INGRESO_MERCADERIA[INGRESO])</f>
        <v>39</v>
      </c>
      <c r="I469" s="90">
        <f>SUMIF(SALIDA[CODIGO],STOCKSANLUIS[[#This Row],[CODIGO]],SALIDA[CANTIDAD])</f>
        <v>31</v>
      </c>
      <c r="J469" s="90">
        <f>STOCKSANLUIS[[#This Row],[STOCK ALM1]]-STOCKSANLUIS[[#This Row],[SALIDA]]</f>
        <v>8</v>
      </c>
      <c r="K469" s="90" t="str">
        <f>VLOOKUP(STOCKSANLUIS[[#This Row],[CODIGO]],CLASIFICACION[],6,FALSE)</f>
        <v>B</v>
      </c>
      <c r="L469" s="90">
        <f>IFERROR(VLOOKUP(STOCKSANLUIS[[#This Row],[CODIGO]],STOCK_STARSOFT[],3,FALSE),0)</f>
        <v>8</v>
      </c>
      <c r="M469" s="90" t="str">
        <f>IF(STOCKSANLUIS[[#This Row],[STOCK ACTUAL]]=STOCKSANLUIS[[#This Row],[STOCK_STARSOFT]],"SIN DIFERENCIA","DIFERENCIA")</f>
        <v>SIN DIFERENCIA</v>
      </c>
    </row>
    <row r="470" spans="1:13" ht="15" hidden="1" customHeight="1" x14ac:dyDescent="0.25">
      <c r="A470" s="144" t="s">
        <v>973</v>
      </c>
      <c r="B470" s="87" t="s">
        <v>974</v>
      </c>
      <c r="C470" s="88">
        <v>0</v>
      </c>
      <c r="D470" s="89" t="s">
        <v>6</v>
      </c>
      <c r="E470" s="90" t="str">
        <f>VLOOKUP(STOCKSANLUIS[[#This Row],[CODIGO]],FAMILIAS[],4,FALSE)</f>
        <v>QUALITY</v>
      </c>
      <c r="F470" s="90">
        <v>1</v>
      </c>
      <c r="G470" s="90"/>
      <c r="H470" s="90">
        <f>SUMIF(INGRESO_MERCADERIA[CODIGO],STOCKSANLUIS[[#This Row],[CODIGO]],INGRESO_MERCADERIA[INGRESO])</f>
        <v>0</v>
      </c>
      <c r="I470" s="90">
        <f>SUMIF(SALIDA[CODIGO],STOCKSANLUIS[[#This Row],[CODIGO]],SALIDA[CANTIDAD])</f>
        <v>0</v>
      </c>
      <c r="J470" s="90">
        <f>STOCKSANLUIS[[#This Row],[STOCK ALM1]]-STOCKSANLUIS[[#This Row],[SALIDA]]</f>
        <v>0</v>
      </c>
      <c r="K470" s="90" t="str">
        <f>VLOOKUP(STOCKSANLUIS[[#This Row],[CODIGO]],CLASIFICACION[],6,FALSE)</f>
        <v>C</v>
      </c>
      <c r="L470" s="90">
        <f>IFERROR(VLOOKUP(STOCKSANLUIS[[#This Row],[CODIGO]],STOCK_STARSOFT[],3,FALSE),0)</f>
        <v>0</v>
      </c>
      <c r="M470" s="90" t="str">
        <f>IF(STOCKSANLUIS[[#This Row],[STOCK ACTUAL]]=STOCKSANLUIS[[#This Row],[STOCK_STARSOFT]],"SIN DIFERENCIA","DIFERENCIA")</f>
        <v>SIN DIFERENCIA</v>
      </c>
    </row>
    <row r="471" spans="1:13" ht="15" hidden="1" customHeight="1" x14ac:dyDescent="0.25">
      <c r="A471" s="144" t="s">
        <v>975</v>
      </c>
      <c r="B471" s="87" t="s">
        <v>976</v>
      </c>
      <c r="C471" s="88">
        <v>0</v>
      </c>
      <c r="D471" s="89" t="s">
        <v>6</v>
      </c>
      <c r="E471" s="90" t="str">
        <f>VLOOKUP(STOCKSANLUIS[[#This Row],[CODIGO]],FAMILIAS[],4,FALSE)</f>
        <v>QUALITY</v>
      </c>
      <c r="F471" s="90">
        <v>1</v>
      </c>
      <c r="G471" s="90"/>
      <c r="H471" s="90">
        <f>SUMIF(INGRESO_MERCADERIA[CODIGO],STOCKSANLUIS[[#This Row],[CODIGO]],INGRESO_MERCADERIA[INGRESO])</f>
        <v>0</v>
      </c>
      <c r="I471" s="90">
        <f>SUMIF(SALIDA[CODIGO],STOCKSANLUIS[[#This Row],[CODIGO]],SALIDA[CANTIDAD])</f>
        <v>0</v>
      </c>
      <c r="J471" s="90">
        <f>STOCKSANLUIS[[#This Row],[STOCK ALM1]]-STOCKSANLUIS[[#This Row],[SALIDA]]</f>
        <v>0</v>
      </c>
      <c r="K471" s="90" t="str">
        <f>VLOOKUP(STOCKSANLUIS[[#This Row],[CODIGO]],CLASIFICACION[],6,FALSE)</f>
        <v>C</v>
      </c>
      <c r="L471" s="90">
        <f>IFERROR(VLOOKUP(STOCKSANLUIS[[#This Row],[CODIGO]],STOCK_STARSOFT[],3,FALSE),0)</f>
        <v>0</v>
      </c>
      <c r="M471" s="90" t="str">
        <f>IF(STOCKSANLUIS[[#This Row],[STOCK ACTUAL]]=STOCKSANLUIS[[#This Row],[STOCK_STARSOFT]],"SIN DIFERENCIA","DIFERENCIA")</f>
        <v>SIN DIFERENCIA</v>
      </c>
    </row>
    <row r="472" spans="1:13" ht="15" hidden="1" customHeight="1" x14ac:dyDescent="0.25">
      <c r="A472" s="144" t="s">
        <v>977</v>
      </c>
      <c r="B472" s="87" t="s">
        <v>978</v>
      </c>
      <c r="C472" s="88">
        <v>0</v>
      </c>
      <c r="D472" s="89" t="s">
        <v>6</v>
      </c>
      <c r="E472" s="90" t="str">
        <f>VLOOKUP(STOCKSANLUIS[[#This Row],[CODIGO]],FAMILIAS[],4,FALSE)</f>
        <v>QUALITY</v>
      </c>
      <c r="F472" s="90">
        <v>1</v>
      </c>
      <c r="G472" s="90"/>
      <c r="H472" s="90">
        <f>SUMIF(INGRESO_MERCADERIA[CODIGO],STOCKSANLUIS[[#This Row],[CODIGO]],INGRESO_MERCADERIA[INGRESO])</f>
        <v>0</v>
      </c>
      <c r="I472" s="90">
        <f>SUMIF(SALIDA[CODIGO],STOCKSANLUIS[[#This Row],[CODIGO]],SALIDA[CANTIDAD])</f>
        <v>0</v>
      </c>
      <c r="J472" s="90">
        <f>STOCKSANLUIS[[#This Row],[STOCK ALM1]]-STOCKSANLUIS[[#This Row],[SALIDA]]</f>
        <v>0</v>
      </c>
      <c r="K472" s="90" t="str">
        <f>VLOOKUP(STOCKSANLUIS[[#This Row],[CODIGO]],CLASIFICACION[],6,FALSE)</f>
        <v>C</v>
      </c>
      <c r="L472" s="90">
        <f>IFERROR(VLOOKUP(STOCKSANLUIS[[#This Row],[CODIGO]],STOCK_STARSOFT[],3,FALSE),0)</f>
        <v>0</v>
      </c>
      <c r="M472" s="90" t="str">
        <f>IF(STOCKSANLUIS[[#This Row],[STOCK ACTUAL]]=STOCKSANLUIS[[#This Row],[STOCK_STARSOFT]],"SIN DIFERENCIA","DIFERENCIA")</f>
        <v>SIN DIFERENCIA</v>
      </c>
    </row>
    <row r="473" spans="1:13" ht="15" hidden="1" customHeight="1" x14ac:dyDescent="0.25">
      <c r="A473" s="144" t="s">
        <v>979</v>
      </c>
      <c r="B473" s="87" t="s">
        <v>980</v>
      </c>
      <c r="C473" s="88">
        <v>0</v>
      </c>
      <c r="D473" s="89" t="s">
        <v>6</v>
      </c>
      <c r="E473" s="90" t="str">
        <f>VLOOKUP(STOCKSANLUIS[[#This Row],[CODIGO]],FAMILIAS[],4,FALSE)</f>
        <v>QUALITY</v>
      </c>
      <c r="F473" s="90">
        <v>1</v>
      </c>
      <c r="G473" s="90"/>
      <c r="H473" s="90">
        <f>SUMIF(INGRESO_MERCADERIA[CODIGO],STOCKSANLUIS[[#This Row],[CODIGO]],INGRESO_MERCADERIA[INGRESO])</f>
        <v>0</v>
      </c>
      <c r="I473" s="90">
        <f>SUMIF(SALIDA[CODIGO],STOCKSANLUIS[[#This Row],[CODIGO]],SALIDA[CANTIDAD])</f>
        <v>0</v>
      </c>
      <c r="J473" s="90">
        <f>STOCKSANLUIS[[#This Row],[STOCK ALM1]]-STOCKSANLUIS[[#This Row],[SALIDA]]</f>
        <v>0</v>
      </c>
      <c r="K473" s="90" t="str">
        <f>VLOOKUP(STOCKSANLUIS[[#This Row],[CODIGO]],CLASIFICACION[],6,FALSE)</f>
        <v>C</v>
      </c>
      <c r="L473" s="90">
        <f>IFERROR(VLOOKUP(STOCKSANLUIS[[#This Row],[CODIGO]],STOCK_STARSOFT[],3,FALSE),0)</f>
        <v>0</v>
      </c>
      <c r="M473" s="90" t="str">
        <f>IF(STOCKSANLUIS[[#This Row],[STOCK ACTUAL]]=STOCKSANLUIS[[#This Row],[STOCK_STARSOFT]],"SIN DIFERENCIA","DIFERENCIA")</f>
        <v>SIN DIFERENCIA</v>
      </c>
    </row>
    <row r="474" spans="1:13" ht="15" hidden="1" customHeight="1" x14ac:dyDescent="0.25">
      <c r="A474" s="144" t="s">
        <v>981</v>
      </c>
      <c r="B474" s="87" t="s">
        <v>982</v>
      </c>
      <c r="C474" s="88">
        <v>0</v>
      </c>
      <c r="D474" s="89" t="s">
        <v>6</v>
      </c>
      <c r="E474" s="90" t="str">
        <f>VLOOKUP(STOCKSANLUIS[[#This Row],[CODIGO]],FAMILIAS[],4,FALSE)</f>
        <v>QUALITY</v>
      </c>
      <c r="F474" s="90">
        <v>1</v>
      </c>
      <c r="G474" s="90"/>
      <c r="H474" s="90">
        <f>SUMIF(INGRESO_MERCADERIA[CODIGO],STOCKSANLUIS[[#This Row],[CODIGO]],INGRESO_MERCADERIA[INGRESO])</f>
        <v>0</v>
      </c>
      <c r="I474" s="90">
        <f>SUMIF(SALIDA[CODIGO],STOCKSANLUIS[[#This Row],[CODIGO]],SALIDA[CANTIDAD])</f>
        <v>0</v>
      </c>
      <c r="J474" s="90">
        <f>STOCKSANLUIS[[#This Row],[STOCK ALM1]]-STOCKSANLUIS[[#This Row],[SALIDA]]</f>
        <v>0</v>
      </c>
      <c r="K474" s="90" t="str">
        <f>VLOOKUP(STOCKSANLUIS[[#This Row],[CODIGO]],CLASIFICACION[],6,FALSE)</f>
        <v>C</v>
      </c>
      <c r="L474" s="90">
        <f>IFERROR(VLOOKUP(STOCKSANLUIS[[#This Row],[CODIGO]],STOCK_STARSOFT[],3,FALSE),0)</f>
        <v>0</v>
      </c>
      <c r="M474" s="90" t="str">
        <f>IF(STOCKSANLUIS[[#This Row],[STOCK ACTUAL]]=STOCKSANLUIS[[#This Row],[STOCK_STARSOFT]],"SIN DIFERENCIA","DIFERENCIA")</f>
        <v>SIN DIFERENCIA</v>
      </c>
    </row>
    <row r="475" spans="1:13" ht="15" hidden="1" customHeight="1" x14ac:dyDescent="0.25">
      <c r="A475" s="144" t="s">
        <v>983</v>
      </c>
      <c r="B475" s="87" t="s">
        <v>984</v>
      </c>
      <c r="C475" s="88">
        <v>0</v>
      </c>
      <c r="D475" s="89" t="s">
        <v>6</v>
      </c>
      <c r="E475" s="90" t="str">
        <f>VLOOKUP(STOCKSANLUIS[[#This Row],[CODIGO]],FAMILIAS[],4,FALSE)</f>
        <v>QUALITY</v>
      </c>
      <c r="F475" s="90">
        <v>1</v>
      </c>
      <c r="G475" s="90"/>
      <c r="H475" s="90">
        <f>SUMIF(INGRESO_MERCADERIA[CODIGO],STOCKSANLUIS[[#This Row],[CODIGO]],INGRESO_MERCADERIA[INGRESO])</f>
        <v>0</v>
      </c>
      <c r="I475" s="90">
        <f>SUMIF(SALIDA[CODIGO],STOCKSANLUIS[[#This Row],[CODIGO]],SALIDA[CANTIDAD])</f>
        <v>0</v>
      </c>
      <c r="J475" s="90">
        <f>STOCKSANLUIS[[#This Row],[STOCK ALM1]]-STOCKSANLUIS[[#This Row],[SALIDA]]</f>
        <v>0</v>
      </c>
      <c r="K475" s="90" t="str">
        <f>VLOOKUP(STOCKSANLUIS[[#This Row],[CODIGO]],CLASIFICACION[],6,FALSE)</f>
        <v>C</v>
      </c>
      <c r="L475" s="90">
        <f>IFERROR(VLOOKUP(STOCKSANLUIS[[#This Row],[CODIGO]],STOCK_STARSOFT[],3,FALSE),0)</f>
        <v>0</v>
      </c>
      <c r="M475" s="90" t="str">
        <f>IF(STOCKSANLUIS[[#This Row],[STOCK ACTUAL]]=STOCKSANLUIS[[#This Row],[STOCK_STARSOFT]],"SIN DIFERENCIA","DIFERENCIA")</f>
        <v>SIN DIFERENCIA</v>
      </c>
    </row>
    <row r="476" spans="1:13" ht="15" hidden="1" customHeight="1" x14ac:dyDescent="0.25">
      <c r="A476" s="144" t="s">
        <v>985</v>
      </c>
      <c r="B476" s="87" t="s">
        <v>986</v>
      </c>
      <c r="C476" s="88">
        <v>0</v>
      </c>
      <c r="D476" s="89" t="s">
        <v>6</v>
      </c>
      <c r="E476" s="90" t="str">
        <f>VLOOKUP(STOCKSANLUIS[[#This Row],[CODIGO]],FAMILIAS[],4,FALSE)</f>
        <v>QUALITY</v>
      </c>
      <c r="F476" s="90">
        <v>1</v>
      </c>
      <c r="G476" s="90"/>
      <c r="H476" s="90">
        <f>SUMIF(INGRESO_MERCADERIA[CODIGO],STOCKSANLUIS[[#This Row],[CODIGO]],INGRESO_MERCADERIA[INGRESO])</f>
        <v>0</v>
      </c>
      <c r="I476" s="90">
        <f>SUMIF(SALIDA[CODIGO],STOCKSANLUIS[[#This Row],[CODIGO]],SALIDA[CANTIDAD])</f>
        <v>0</v>
      </c>
      <c r="J476" s="90">
        <f>STOCKSANLUIS[[#This Row],[STOCK ALM1]]-STOCKSANLUIS[[#This Row],[SALIDA]]</f>
        <v>0</v>
      </c>
      <c r="K476" s="90" t="str">
        <f>VLOOKUP(STOCKSANLUIS[[#This Row],[CODIGO]],CLASIFICACION[],6,FALSE)</f>
        <v>C</v>
      </c>
      <c r="L476" s="90">
        <f>IFERROR(VLOOKUP(STOCKSANLUIS[[#This Row],[CODIGO]],STOCK_STARSOFT[],3,FALSE),0)</f>
        <v>0</v>
      </c>
      <c r="M476" s="90" t="str">
        <f>IF(STOCKSANLUIS[[#This Row],[STOCK ACTUAL]]=STOCKSANLUIS[[#This Row],[STOCK_STARSOFT]],"SIN DIFERENCIA","DIFERENCIA")</f>
        <v>SIN DIFERENCIA</v>
      </c>
    </row>
    <row r="477" spans="1:13" ht="15" hidden="1" customHeight="1" x14ac:dyDescent="0.25">
      <c r="A477" s="144" t="s">
        <v>987</v>
      </c>
      <c r="B477" s="87" t="s">
        <v>988</v>
      </c>
      <c r="C477" s="88">
        <v>0</v>
      </c>
      <c r="D477" s="89" t="s">
        <v>6</v>
      </c>
      <c r="E477" s="90" t="str">
        <f>VLOOKUP(STOCKSANLUIS[[#This Row],[CODIGO]],FAMILIAS[],4,FALSE)</f>
        <v>ARTICCO</v>
      </c>
      <c r="F477" s="90">
        <v>1</v>
      </c>
      <c r="G477" s="90"/>
      <c r="H477" s="90">
        <f>SUMIF(INGRESO_MERCADERIA[CODIGO],STOCKSANLUIS[[#This Row],[CODIGO]],INGRESO_MERCADERIA[INGRESO])</f>
        <v>0</v>
      </c>
      <c r="I477" s="90">
        <f>SUMIF(SALIDA[CODIGO],STOCKSANLUIS[[#This Row],[CODIGO]],SALIDA[CANTIDAD])</f>
        <v>0</v>
      </c>
      <c r="J477" s="90">
        <f>STOCKSANLUIS[[#This Row],[STOCK ALM1]]-STOCKSANLUIS[[#This Row],[SALIDA]]</f>
        <v>0</v>
      </c>
      <c r="K477" s="90" t="str">
        <f>VLOOKUP(STOCKSANLUIS[[#This Row],[CODIGO]],CLASIFICACION[],6,FALSE)</f>
        <v>C</v>
      </c>
      <c r="L477" s="90">
        <f>IFERROR(VLOOKUP(STOCKSANLUIS[[#This Row],[CODIGO]],STOCK_STARSOFT[],3,FALSE),0)</f>
        <v>0</v>
      </c>
      <c r="M477" s="90" t="str">
        <f>IF(STOCKSANLUIS[[#This Row],[STOCK ACTUAL]]=STOCKSANLUIS[[#This Row],[STOCK_STARSOFT]],"SIN DIFERENCIA","DIFERENCIA")</f>
        <v>SIN DIFERENCIA</v>
      </c>
    </row>
    <row r="478" spans="1:13" ht="15" hidden="1" customHeight="1" x14ac:dyDescent="0.25">
      <c r="A478" s="144" t="s">
        <v>989</v>
      </c>
      <c r="B478" s="87" t="s">
        <v>990</v>
      </c>
      <c r="C478" s="88">
        <v>0</v>
      </c>
      <c r="D478" s="89" t="s">
        <v>6</v>
      </c>
      <c r="E478" s="90" t="str">
        <f>VLOOKUP(STOCKSANLUIS[[#This Row],[CODIGO]],FAMILIAS[],4,FALSE)</f>
        <v>ARTICCO</v>
      </c>
      <c r="F478" s="90">
        <v>1</v>
      </c>
      <c r="G478" s="90"/>
      <c r="H478" s="90">
        <f>SUMIF(INGRESO_MERCADERIA[CODIGO],STOCKSANLUIS[[#This Row],[CODIGO]],INGRESO_MERCADERIA[INGRESO])</f>
        <v>0</v>
      </c>
      <c r="I478" s="90">
        <f>SUMIF(SALIDA[CODIGO],STOCKSANLUIS[[#This Row],[CODIGO]],SALIDA[CANTIDAD])</f>
        <v>0</v>
      </c>
      <c r="J478" s="90">
        <f>STOCKSANLUIS[[#This Row],[STOCK ALM1]]-STOCKSANLUIS[[#This Row],[SALIDA]]</f>
        <v>0</v>
      </c>
      <c r="K478" s="90" t="str">
        <f>VLOOKUP(STOCKSANLUIS[[#This Row],[CODIGO]],CLASIFICACION[],6,FALSE)</f>
        <v>C</v>
      </c>
      <c r="L478" s="90">
        <f>IFERROR(VLOOKUP(STOCKSANLUIS[[#This Row],[CODIGO]],STOCK_STARSOFT[],3,FALSE),0)</f>
        <v>0</v>
      </c>
      <c r="M478" s="90" t="str">
        <f>IF(STOCKSANLUIS[[#This Row],[STOCK ACTUAL]]=STOCKSANLUIS[[#This Row],[STOCK_STARSOFT]],"SIN DIFERENCIA","DIFERENCIA")</f>
        <v>SIN DIFERENCIA</v>
      </c>
    </row>
    <row r="479" spans="1:13" ht="15" hidden="1" customHeight="1" x14ac:dyDescent="0.25">
      <c r="A479" s="144" t="s">
        <v>991</v>
      </c>
      <c r="B479" s="87" t="s">
        <v>992</v>
      </c>
      <c r="C479" s="88">
        <v>0</v>
      </c>
      <c r="D479" s="89" t="s">
        <v>6</v>
      </c>
      <c r="E479" s="90" t="str">
        <f>VLOOKUP(STOCKSANLUIS[[#This Row],[CODIGO]],FAMILIAS[],4,FALSE)</f>
        <v>QUALITY</v>
      </c>
      <c r="F479" s="90">
        <v>1</v>
      </c>
      <c r="G479" s="90"/>
      <c r="H479" s="90">
        <f>SUMIF(INGRESO_MERCADERIA[CODIGO],STOCKSANLUIS[[#This Row],[CODIGO]],INGRESO_MERCADERIA[INGRESO])</f>
        <v>0</v>
      </c>
      <c r="I479" s="90">
        <f>SUMIF(SALIDA[CODIGO],STOCKSANLUIS[[#This Row],[CODIGO]],SALIDA[CANTIDAD])</f>
        <v>0</v>
      </c>
      <c r="J479" s="90">
        <f>STOCKSANLUIS[[#This Row],[STOCK ALM1]]-STOCKSANLUIS[[#This Row],[SALIDA]]</f>
        <v>0</v>
      </c>
      <c r="K479" s="90" t="str">
        <f>VLOOKUP(STOCKSANLUIS[[#This Row],[CODIGO]],CLASIFICACION[],6,FALSE)</f>
        <v>C</v>
      </c>
      <c r="L479" s="90">
        <f>IFERROR(VLOOKUP(STOCKSANLUIS[[#This Row],[CODIGO]],STOCK_STARSOFT[],3,FALSE),0)</f>
        <v>0</v>
      </c>
      <c r="M479" s="90" t="str">
        <f>IF(STOCKSANLUIS[[#This Row],[STOCK ACTUAL]]=STOCKSANLUIS[[#This Row],[STOCK_STARSOFT]],"SIN DIFERENCIA","DIFERENCIA")</f>
        <v>SIN DIFERENCIA</v>
      </c>
    </row>
    <row r="480" spans="1:13" ht="15" hidden="1" customHeight="1" x14ac:dyDescent="0.25">
      <c r="A480" s="144" t="s">
        <v>993</v>
      </c>
      <c r="B480" s="87" t="s">
        <v>994</v>
      </c>
      <c r="C480" s="88">
        <v>0</v>
      </c>
      <c r="D480" s="89" t="s">
        <v>6</v>
      </c>
      <c r="E480" s="90" t="str">
        <f>VLOOKUP(STOCKSANLUIS[[#This Row],[CODIGO]],FAMILIAS[],4,FALSE)</f>
        <v>QUALITY</v>
      </c>
      <c r="F480" s="90">
        <v>1</v>
      </c>
      <c r="G480" s="90"/>
      <c r="H480" s="90">
        <f>SUMIF(INGRESO_MERCADERIA[CODIGO],STOCKSANLUIS[[#This Row],[CODIGO]],INGRESO_MERCADERIA[INGRESO])</f>
        <v>0</v>
      </c>
      <c r="I480" s="90">
        <f>SUMIF(SALIDA[CODIGO],STOCKSANLUIS[[#This Row],[CODIGO]],SALIDA[CANTIDAD])</f>
        <v>0</v>
      </c>
      <c r="J480" s="90">
        <f>STOCKSANLUIS[[#This Row],[STOCK ALM1]]-STOCKSANLUIS[[#This Row],[SALIDA]]</f>
        <v>0</v>
      </c>
      <c r="K480" s="90" t="str">
        <f>VLOOKUP(STOCKSANLUIS[[#This Row],[CODIGO]],CLASIFICACION[],6,FALSE)</f>
        <v>C</v>
      </c>
      <c r="L480" s="90">
        <f>IFERROR(VLOOKUP(STOCKSANLUIS[[#This Row],[CODIGO]],STOCK_STARSOFT[],3,FALSE),0)</f>
        <v>0</v>
      </c>
      <c r="M480" s="90" t="str">
        <f>IF(STOCKSANLUIS[[#This Row],[STOCK ACTUAL]]=STOCKSANLUIS[[#This Row],[STOCK_STARSOFT]],"SIN DIFERENCIA","DIFERENCIA")</f>
        <v>SIN DIFERENCIA</v>
      </c>
    </row>
    <row r="481" spans="1:13" ht="15" hidden="1" customHeight="1" x14ac:dyDescent="0.25">
      <c r="A481" s="144" t="s">
        <v>791</v>
      </c>
      <c r="B481" s="87" t="s">
        <v>792</v>
      </c>
      <c r="C481" s="88">
        <v>4</v>
      </c>
      <c r="D481" s="89" t="s">
        <v>6</v>
      </c>
      <c r="E481" s="90" t="str">
        <f>VLOOKUP(STOCKSANLUIS[[#This Row],[CODIGO]],FAMILIAS[],4,FALSE)</f>
        <v>DANFOSS</v>
      </c>
      <c r="F481" s="90">
        <v>1</v>
      </c>
      <c r="G481" s="90" t="s">
        <v>19524</v>
      </c>
      <c r="H481" s="90">
        <f>SUMIF(INGRESO_MERCADERIA[CODIGO],STOCKSANLUIS[[#This Row],[CODIGO]],INGRESO_MERCADERIA[INGRESO])</f>
        <v>4</v>
      </c>
      <c r="I481" s="90">
        <f>SUMIF(SALIDA[CODIGO],STOCKSANLUIS[[#This Row],[CODIGO]],SALIDA[CANTIDAD])</f>
        <v>3</v>
      </c>
      <c r="J481" s="90">
        <f>STOCKSANLUIS[[#This Row],[STOCK ALM1]]-STOCKSANLUIS[[#This Row],[SALIDA]]</f>
        <v>1</v>
      </c>
      <c r="K481" s="90" t="str">
        <f>VLOOKUP(STOCKSANLUIS[[#This Row],[CODIGO]],CLASIFICACION[],6,FALSE)</f>
        <v>C</v>
      </c>
      <c r="L481" s="90">
        <f>IFERROR(VLOOKUP(STOCKSANLUIS[[#This Row],[CODIGO]],STOCK_STARSOFT[],3,FALSE),0)</f>
        <v>1</v>
      </c>
      <c r="M481" s="90" t="str">
        <f>IF(STOCKSANLUIS[[#This Row],[STOCK ACTUAL]]=STOCKSANLUIS[[#This Row],[STOCK_STARSOFT]],"SIN DIFERENCIA","DIFERENCIA")</f>
        <v>SIN DIFERENCIA</v>
      </c>
    </row>
    <row r="482" spans="1:13" ht="15" hidden="1" customHeight="1" x14ac:dyDescent="0.25">
      <c r="A482" s="144" t="s">
        <v>3575</v>
      </c>
      <c r="B482" s="87" t="s">
        <v>3576</v>
      </c>
      <c r="C482" s="88">
        <v>6</v>
      </c>
      <c r="D482" s="89" t="s">
        <v>6</v>
      </c>
      <c r="E482" s="90" t="str">
        <f>VLOOKUP(STOCKSANLUIS[[#This Row],[CODIGO]],FAMILIAS[],4,FALSE)</f>
        <v>EBM</v>
      </c>
      <c r="F482" s="90">
        <v>1</v>
      </c>
      <c r="G482" s="90" t="s">
        <v>19526</v>
      </c>
      <c r="H482" s="90">
        <f>SUMIF(INGRESO_MERCADERIA[CODIGO],STOCKSANLUIS[[#This Row],[CODIGO]],INGRESO_MERCADERIA[INGRESO])</f>
        <v>8</v>
      </c>
      <c r="I482" s="90">
        <f>SUMIF(SALIDA[CODIGO],STOCKSANLUIS[[#This Row],[CODIGO]],SALIDA[CANTIDAD])</f>
        <v>6</v>
      </c>
      <c r="J482" s="90">
        <f>STOCKSANLUIS[[#This Row],[STOCK ALM1]]-STOCKSANLUIS[[#This Row],[SALIDA]]</f>
        <v>2</v>
      </c>
      <c r="K482" s="90" t="str">
        <f>VLOOKUP(STOCKSANLUIS[[#This Row],[CODIGO]],CLASIFICACION[],6,FALSE)</f>
        <v>C</v>
      </c>
      <c r="L482" s="90">
        <f>IFERROR(VLOOKUP(STOCKSANLUIS[[#This Row],[CODIGO]],STOCK_STARSOFT[],3,FALSE),0)</f>
        <v>2</v>
      </c>
      <c r="M482" s="90" t="str">
        <f>IF(STOCKSANLUIS[[#This Row],[STOCK ACTUAL]]=STOCKSANLUIS[[#This Row],[STOCK_STARSOFT]],"SIN DIFERENCIA","DIFERENCIA")</f>
        <v>SIN DIFERENCIA</v>
      </c>
    </row>
    <row r="483" spans="1:13" ht="15" hidden="1" customHeight="1" x14ac:dyDescent="0.25">
      <c r="A483" s="144" t="s">
        <v>847</v>
      </c>
      <c r="B483" s="87" t="s">
        <v>848</v>
      </c>
      <c r="C483" s="88">
        <v>2</v>
      </c>
      <c r="D483" s="89" t="s">
        <v>6</v>
      </c>
      <c r="E483" s="90" t="str">
        <f>VLOOKUP(STOCKSANLUIS[[#This Row],[CODIGO]],FAMILIAS[],4,FALSE)</f>
        <v>DANFOSS</v>
      </c>
      <c r="F483" s="90">
        <v>1</v>
      </c>
      <c r="G483" s="90" t="s">
        <v>19524</v>
      </c>
      <c r="H483" s="90">
        <f>SUMIF(INGRESO_MERCADERIA[CODIGO],STOCKSANLUIS[[#This Row],[CODIGO]],INGRESO_MERCADERIA[INGRESO])</f>
        <v>2</v>
      </c>
      <c r="I483" s="90">
        <f>SUMIF(SALIDA[CODIGO],STOCKSANLUIS[[#This Row],[CODIGO]],SALIDA[CANTIDAD])</f>
        <v>0</v>
      </c>
      <c r="J483" s="90">
        <f>STOCKSANLUIS[[#This Row],[STOCK ALM1]]-STOCKSANLUIS[[#This Row],[SALIDA]]</f>
        <v>2</v>
      </c>
      <c r="K483" s="90" t="str">
        <f>VLOOKUP(STOCKSANLUIS[[#This Row],[CODIGO]],CLASIFICACION[],6,FALSE)</f>
        <v>C</v>
      </c>
      <c r="L483" s="90">
        <f>IFERROR(VLOOKUP(STOCKSANLUIS[[#This Row],[CODIGO]],STOCK_STARSOFT[],3,FALSE),0)</f>
        <v>2</v>
      </c>
      <c r="M483" s="90" t="str">
        <f>IF(STOCKSANLUIS[[#This Row],[STOCK ACTUAL]]=STOCKSANLUIS[[#This Row],[STOCK_STARSOFT]],"SIN DIFERENCIA","DIFERENCIA")</f>
        <v>SIN DIFERENCIA</v>
      </c>
    </row>
    <row r="484" spans="1:13" ht="15" hidden="1" customHeight="1" x14ac:dyDescent="0.25">
      <c r="A484" s="144" t="s">
        <v>1001</v>
      </c>
      <c r="B484" s="87" t="s">
        <v>1002</v>
      </c>
      <c r="C484" s="88">
        <v>0</v>
      </c>
      <c r="D484" s="89" t="s">
        <v>6</v>
      </c>
      <c r="E484" s="90" t="str">
        <f>VLOOKUP(STOCKSANLUIS[[#This Row],[CODIGO]],FAMILIAS[],4,FALSE)</f>
        <v>QUALITY</v>
      </c>
      <c r="F484" s="90">
        <v>1</v>
      </c>
      <c r="G484" s="90"/>
      <c r="H484" s="90">
        <f>SUMIF(INGRESO_MERCADERIA[CODIGO],STOCKSANLUIS[[#This Row],[CODIGO]],INGRESO_MERCADERIA[INGRESO])</f>
        <v>0</v>
      </c>
      <c r="I484" s="90">
        <f>SUMIF(SALIDA[CODIGO],STOCKSANLUIS[[#This Row],[CODIGO]],SALIDA[CANTIDAD])</f>
        <v>0</v>
      </c>
      <c r="J484" s="90">
        <f>STOCKSANLUIS[[#This Row],[STOCK ALM1]]-STOCKSANLUIS[[#This Row],[SALIDA]]</f>
        <v>0</v>
      </c>
      <c r="K484" s="90" t="str">
        <f>VLOOKUP(STOCKSANLUIS[[#This Row],[CODIGO]],CLASIFICACION[],6,FALSE)</f>
        <v>C</v>
      </c>
      <c r="L484" s="90">
        <f>IFERROR(VLOOKUP(STOCKSANLUIS[[#This Row],[CODIGO]],STOCK_STARSOFT[],3,FALSE),0)</f>
        <v>0</v>
      </c>
      <c r="M484" s="90" t="str">
        <f>IF(STOCKSANLUIS[[#This Row],[STOCK ACTUAL]]=STOCKSANLUIS[[#This Row],[STOCK_STARSOFT]],"SIN DIFERENCIA","DIFERENCIA")</f>
        <v>SIN DIFERENCIA</v>
      </c>
    </row>
    <row r="485" spans="1:13" ht="15" hidden="1" customHeight="1" x14ac:dyDescent="0.25">
      <c r="A485" s="144" t="s">
        <v>1003</v>
      </c>
      <c r="B485" s="87" t="s">
        <v>1004</v>
      </c>
      <c r="C485" s="88">
        <v>0</v>
      </c>
      <c r="D485" s="89" t="s">
        <v>6</v>
      </c>
      <c r="E485" s="90" t="str">
        <f>VLOOKUP(STOCKSANLUIS[[#This Row],[CODIGO]],FAMILIAS[],4,FALSE)</f>
        <v>QUALITY</v>
      </c>
      <c r="F485" s="90">
        <v>1</v>
      </c>
      <c r="G485" s="90"/>
      <c r="H485" s="90">
        <f>SUMIF(INGRESO_MERCADERIA[CODIGO],STOCKSANLUIS[[#This Row],[CODIGO]],INGRESO_MERCADERIA[INGRESO])</f>
        <v>0</v>
      </c>
      <c r="I485" s="90">
        <f>SUMIF(SALIDA[CODIGO],STOCKSANLUIS[[#This Row],[CODIGO]],SALIDA[CANTIDAD])</f>
        <v>0</v>
      </c>
      <c r="J485" s="90">
        <f>STOCKSANLUIS[[#This Row],[STOCK ALM1]]-STOCKSANLUIS[[#This Row],[SALIDA]]</f>
        <v>0</v>
      </c>
      <c r="K485" s="90" t="str">
        <f>VLOOKUP(STOCKSANLUIS[[#This Row],[CODIGO]],CLASIFICACION[],6,FALSE)</f>
        <v>C</v>
      </c>
      <c r="L485" s="90">
        <f>IFERROR(VLOOKUP(STOCKSANLUIS[[#This Row],[CODIGO]],STOCK_STARSOFT[],3,FALSE),0)</f>
        <v>0</v>
      </c>
      <c r="M485" s="90" t="str">
        <f>IF(STOCKSANLUIS[[#This Row],[STOCK ACTUAL]]=STOCKSANLUIS[[#This Row],[STOCK_STARSOFT]],"SIN DIFERENCIA","DIFERENCIA")</f>
        <v>SIN DIFERENCIA</v>
      </c>
    </row>
    <row r="486" spans="1:13" ht="15" hidden="1" customHeight="1" x14ac:dyDescent="0.25">
      <c r="A486" s="144" t="s">
        <v>1005</v>
      </c>
      <c r="B486" s="87" t="s">
        <v>1006</v>
      </c>
      <c r="C486" s="88">
        <v>0</v>
      </c>
      <c r="D486" s="89" t="s">
        <v>6</v>
      </c>
      <c r="E486" s="90" t="str">
        <f>VLOOKUP(STOCKSANLUIS[[#This Row],[CODIGO]],FAMILIAS[],4,FALSE)</f>
        <v>DANFOSS</v>
      </c>
      <c r="F486" s="90">
        <v>1</v>
      </c>
      <c r="G486" s="90"/>
      <c r="H486" s="90">
        <f>SUMIF(INGRESO_MERCADERIA[CODIGO],STOCKSANLUIS[[#This Row],[CODIGO]],INGRESO_MERCADERIA[INGRESO])</f>
        <v>0</v>
      </c>
      <c r="I486" s="90">
        <f>SUMIF(SALIDA[CODIGO],STOCKSANLUIS[[#This Row],[CODIGO]],SALIDA[CANTIDAD])</f>
        <v>0</v>
      </c>
      <c r="J486" s="90">
        <f>STOCKSANLUIS[[#This Row],[STOCK ALM1]]-STOCKSANLUIS[[#This Row],[SALIDA]]</f>
        <v>0</v>
      </c>
      <c r="K486" s="90" t="str">
        <f>VLOOKUP(STOCKSANLUIS[[#This Row],[CODIGO]],CLASIFICACION[],6,FALSE)</f>
        <v>C</v>
      </c>
      <c r="L486" s="90">
        <f>IFERROR(VLOOKUP(STOCKSANLUIS[[#This Row],[CODIGO]],STOCK_STARSOFT[],3,FALSE),0)</f>
        <v>0</v>
      </c>
      <c r="M486" s="90" t="str">
        <f>IF(STOCKSANLUIS[[#This Row],[STOCK ACTUAL]]=STOCKSANLUIS[[#This Row],[STOCK_STARSOFT]],"SIN DIFERENCIA","DIFERENCIA")</f>
        <v>SIN DIFERENCIA</v>
      </c>
    </row>
    <row r="487" spans="1:13" ht="15" hidden="1" customHeight="1" x14ac:dyDescent="0.25">
      <c r="A487" s="144" t="s">
        <v>1007</v>
      </c>
      <c r="B487" s="87" t="s">
        <v>1008</v>
      </c>
      <c r="C487" s="88">
        <v>0</v>
      </c>
      <c r="D487" s="89" t="s">
        <v>6</v>
      </c>
      <c r="E487" s="90" t="str">
        <f>VLOOKUP(STOCKSANLUIS[[#This Row],[CODIGO]],FAMILIAS[],4,FALSE)</f>
        <v>VARIOS</v>
      </c>
      <c r="F487" s="90">
        <v>1</v>
      </c>
      <c r="G487" s="90"/>
      <c r="H487" s="90">
        <f>SUMIF(INGRESO_MERCADERIA[CODIGO],STOCKSANLUIS[[#This Row],[CODIGO]],INGRESO_MERCADERIA[INGRESO])</f>
        <v>0</v>
      </c>
      <c r="I487" s="90">
        <f>SUMIF(SALIDA[CODIGO],STOCKSANLUIS[[#This Row],[CODIGO]],SALIDA[CANTIDAD])</f>
        <v>0</v>
      </c>
      <c r="J487" s="90">
        <f>STOCKSANLUIS[[#This Row],[STOCK ALM1]]-STOCKSANLUIS[[#This Row],[SALIDA]]</f>
        <v>0</v>
      </c>
      <c r="K487" s="90" t="str">
        <f>VLOOKUP(STOCKSANLUIS[[#This Row],[CODIGO]],CLASIFICACION[],6,FALSE)</f>
        <v>C</v>
      </c>
      <c r="L487" s="90">
        <f>IFERROR(VLOOKUP(STOCKSANLUIS[[#This Row],[CODIGO]],STOCK_STARSOFT[],3,FALSE),0)</f>
        <v>0</v>
      </c>
      <c r="M487" s="90" t="str">
        <f>IF(STOCKSANLUIS[[#This Row],[STOCK ACTUAL]]=STOCKSANLUIS[[#This Row],[STOCK_STARSOFT]],"SIN DIFERENCIA","DIFERENCIA")</f>
        <v>SIN DIFERENCIA</v>
      </c>
    </row>
    <row r="488" spans="1:13" ht="15" hidden="1" customHeight="1" x14ac:dyDescent="0.25">
      <c r="A488" s="144" t="s">
        <v>1009</v>
      </c>
      <c r="B488" s="87" t="s">
        <v>1010</v>
      </c>
      <c r="C488" s="88">
        <v>0</v>
      </c>
      <c r="D488" s="89" t="s">
        <v>6</v>
      </c>
      <c r="E488" s="90" t="str">
        <f>VLOOKUP(STOCKSANLUIS[[#This Row],[CODIGO]],FAMILIAS[],4,FALSE)</f>
        <v>DANFOSS</v>
      </c>
      <c r="F488" s="90">
        <v>1</v>
      </c>
      <c r="G488" s="90"/>
      <c r="H488" s="90">
        <f>SUMIF(INGRESO_MERCADERIA[CODIGO],STOCKSANLUIS[[#This Row],[CODIGO]],INGRESO_MERCADERIA[INGRESO])</f>
        <v>0</v>
      </c>
      <c r="I488" s="90">
        <f>SUMIF(SALIDA[CODIGO],STOCKSANLUIS[[#This Row],[CODIGO]],SALIDA[CANTIDAD])</f>
        <v>0</v>
      </c>
      <c r="J488" s="90">
        <f>STOCKSANLUIS[[#This Row],[STOCK ALM1]]-STOCKSANLUIS[[#This Row],[SALIDA]]</f>
        <v>0</v>
      </c>
      <c r="K488" s="90" t="str">
        <f>VLOOKUP(STOCKSANLUIS[[#This Row],[CODIGO]],CLASIFICACION[],6,FALSE)</f>
        <v>C</v>
      </c>
      <c r="L488" s="90">
        <f>IFERROR(VLOOKUP(STOCKSANLUIS[[#This Row],[CODIGO]],STOCK_STARSOFT[],3,FALSE),0)</f>
        <v>0</v>
      </c>
      <c r="M488" s="90" t="str">
        <f>IF(STOCKSANLUIS[[#This Row],[STOCK ACTUAL]]=STOCKSANLUIS[[#This Row],[STOCK_STARSOFT]],"SIN DIFERENCIA","DIFERENCIA")</f>
        <v>SIN DIFERENCIA</v>
      </c>
    </row>
    <row r="489" spans="1:13" ht="15" hidden="1" customHeight="1" x14ac:dyDescent="0.25">
      <c r="A489" s="144" t="s">
        <v>1011</v>
      </c>
      <c r="B489" s="87" t="s">
        <v>1012</v>
      </c>
      <c r="C489" s="88">
        <v>0</v>
      </c>
      <c r="D489" s="89" t="s">
        <v>6</v>
      </c>
      <c r="E489" s="90" t="str">
        <f>VLOOKUP(STOCKSANLUIS[[#This Row],[CODIGO]],FAMILIAS[],4,FALSE)</f>
        <v>DANFOSS</v>
      </c>
      <c r="F489" s="90">
        <v>1</v>
      </c>
      <c r="G489" s="90"/>
      <c r="H489" s="90">
        <f>SUMIF(INGRESO_MERCADERIA[CODIGO],STOCKSANLUIS[[#This Row],[CODIGO]],INGRESO_MERCADERIA[INGRESO])</f>
        <v>0</v>
      </c>
      <c r="I489" s="90">
        <f>SUMIF(SALIDA[CODIGO],STOCKSANLUIS[[#This Row],[CODIGO]],SALIDA[CANTIDAD])</f>
        <v>0</v>
      </c>
      <c r="J489" s="90">
        <f>STOCKSANLUIS[[#This Row],[STOCK ALM1]]-STOCKSANLUIS[[#This Row],[SALIDA]]</f>
        <v>0</v>
      </c>
      <c r="K489" s="90" t="str">
        <f>VLOOKUP(STOCKSANLUIS[[#This Row],[CODIGO]],CLASIFICACION[],6,FALSE)</f>
        <v>C</v>
      </c>
      <c r="L489" s="90">
        <f>IFERROR(VLOOKUP(STOCKSANLUIS[[#This Row],[CODIGO]],STOCK_STARSOFT[],3,FALSE),0)</f>
        <v>0</v>
      </c>
      <c r="M489" s="90" t="str">
        <f>IF(STOCKSANLUIS[[#This Row],[STOCK ACTUAL]]=STOCKSANLUIS[[#This Row],[STOCK_STARSOFT]],"SIN DIFERENCIA","DIFERENCIA")</f>
        <v>SIN DIFERENCIA</v>
      </c>
    </row>
    <row r="490" spans="1:13" ht="15" hidden="1" customHeight="1" x14ac:dyDescent="0.25">
      <c r="A490" s="144" t="s">
        <v>1013</v>
      </c>
      <c r="B490" s="87" t="s">
        <v>1014</v>
      </c>
      <c r="C490" s="88">
        <v>0</v>
      </c>
      <c r="D490" s="89" t="s">
        <v>6</v>
      </c>
      <c r="E490" s="90" t="str">
        <f>VLOOKUP(STOCKSANLUIS[[#This Row],[CODIGO]],FAMILIAS[],4,FALSE)</f>
        <v>DANFOSS</v>
      </c>
      <c r="F490" s="90">
        <v>1</v>
      </c>
      <c r="G490" s="90"/>
      <c r="H490" s="90">
        <f>SUMIF(INGRESO_MERCADERIA[CODIGO],STOCKSANLUIS[[#This Row],[CODIGO]],INGRESO_MERCADERIA[INGRESO])</f>
        <v>0</v>
      </c>
      <c r="I490" s="90">
        <f>SUMIF(SALIDA[CODIGO],STOCKSANLUIS[[#This Row],[CODIGO]],SALIDA[CANTIDAD])</f>
        <v>0</v>
      </c>
      <c r="J490" s="90">
        <f>STOCKSANLUIS[[#This Row],[STOCK ALM1]]-STOCKSANLUIS[[#This Row],[SALIDA]]</f>
        <v>0</v>
      </c>
      <c r="K490" s="90" t="str">
        <f>VLOOKUP(STOCKSANLUIS[[#This Row],[CODIGO]],CLASIFICACION[],6,FALSE)</f>
        <v>C</v>
      </c>
      <c r="L490" s="90">
        <f>IFERROR(VLOOKUP(STOCKSANLUIS[[#This Row],[CODIGO]],STOCK_STARSOFT[],3,FALSE),0)</f>
        <v>0</v>
      </c>
      <c r="M490" s="90" t="str">
        <f>IF(STOCKSANLUIS[[#This Row],[STOCK ACTUAL]]=STOCKSANLUIS[[#This Row],[STOCK_STARSOFT]],"SIN DIFERENCIA","DIFERENCIA")</f>
        <v>SIN DIFERENCIA</v>
      </c>
    </row>
    <row r="491" spans="1:13" ht="15" hidden="1" customHeight="1" x14ac:dyDescent="0.25">
      <c r="A491" s="144" t="s">
        <v>1015</v>
      </c>
      <c r="B491" s="87" t="s">
        <v>1016</v>
      </c>
      <c r="C491" s="88">
        <v>0</v>
      </c>
      <c r="D491" s="89" t="s">
        <v>6</v>
      </c>
      <c r="E491" s="90" t="str">
        <f>VLOOKUP(STOCKSANLUIS[[#This Row],[CODIGO]],FAMILIAS[],4,FALSE)</f>
        <v>DANFOSS</v>
      </c>
      <c r="F491" s="90">
        <v>1</v>
      </c>
      <c r="G491" s="90"/>
      <c r="H491" s="90">
        <f>SUMIF(INGRESO_MERCADERIA[CODIGO],STOCKSANLUIS[[#This Row],[CODIGO]],INGRESO_MERCADERIA[INGRESO])</f>
        <v>0</v>
      </c>
      <c r="I491" s="90">
        <f>SUMIF(SALIDA[CODIGO],STOCKSANLUIS[[#This Row],[CODIGO]],SALIDA[CANTIDAD])</f>
        <v>0</v>
      </c>
      <c r="J491" s="90">
        <f>STOCKSANLUIS[[#This Row],[STOCK ALM1]]-STOCKSANLUIS[[#This Row],[SALIDA]]</f>
        <v>0</v>
      </c>
      <c r="K491" s="90" t="str">
        <f>VLOOKUP(STOCKSANLUIS[[#This Row],[CODIGO]],CLASIFICACION[],6,FALSE)</f>
        <v>C</v>
      </c>
      <c r="L491" s="90">
        <f>IFERROR(VLOOKUP(STOCKSANLUIS[[#This Row],[CODIGO]],STOCK_STARSOFT[],3,FALSE),0)</f>
        <v>0</v>
      </c>
      <c r="M491" s="90" t="str">
        <f>IF(STOCKSANLUIS[[#This Row],[STOCK ACTUAL]]=STOCKSANLUIS[[#This Row],[STOCK_STARSOFT]],"SIN DIFERENCIA","DIFERENCIA")</f>
        <v>SIN DIFERENCIA</v>
      </c>
    </row>
    <row r="492" spans="1:13" ht="15" hidden="1" customHeight="1" x14ac:dyDescent="0.25">
      <c r="A492" s="144" t="s">
        <v>1017</v>
      </c>
      <c r="B492" s="87" t="s">
        <v>1018</v>
      </c>
      <c r="C492" s="88">
        <v>0</v>
      </c>
      <c r="D492" s="89" t="s">
        <v>6</v>
      </c>
      <c r="E492" s="90" t="str">
        <f>VLOOKUP(STOCKSANLUIS[[#This Row],[CODIGO]],FAMILIAS[],4,FALSE)</f>
        <v>DANFOSS</v>
      </c>
      <c r="F492" s="90">
        <v>1</v>
      </c>
      <c r="G492" s="90"/>
      <c r="H492" s="90">
        <f>SUMIF(INGRESO_MERCADERIA[CODIGO],STOCKSANLUIS[[#This Row],[CODIGO]],INGRESO_MERCADERIA[INGRESO])</f>
        <v>0</v>
      </c>
      <c r="I492" s="90">
        <f>SUMIF(SALIDA[CODIGO],STOCKSANLUIS[[#This Row],[CODIGO]],SALIDA[CANTIDAD])</f>
        <v>0</v>
      </c>
      <c r="J492" s="90">
        <f>STOCKSANLUIS[[#This Row],[STOCK ALM1]]-STOCKSANLUIS[[#This Row],[SALIDA]]</f>
        <v>0</v>
      </c>
      <c r="K492" s="90" t="str">
        <f>VLOOKUP(STOCKSANLUIS[[#This Row],[CODIGO]],CLASIFICACION[],6,FALSE)</f>
        <v>C</v>
      </c>
      <c r="L492" s="90">
        <f>IFERROR(VLOOKUP(STOCKSANLUIS[[#This Row],[CODIGO]],STOCK_STARSOFT[],3,FALSE),0)</f>
        <v>0</v>
      </c>
      <c r="M492" s="90" t="str">
        <f>IF(STOCKSANLUIS[[#This Row],[STOCK ACTUAL]]=STOCKSANLUIS[[#This Row],[STOCK_STARSOFT]],"SIN DIFERENCIA","DIFERENCIA")</f>
        <v>SIN DIFERENCIA</v>
      </c>
    </row>
    <row r="493" spans="1:13" ht="15" hidden="1" customHeight="1" x14ac:dyDescent="0.25">
      <c r="A493" s="144" t="s">
        <v>1019</v>
      </c>
      <c r="B493" s="87" t="s">
        <v>1020</v>
      </c>
      <c r="C493" s="88">
        <v>0</v>
      </c>
      <c r="D493" s="89" t="s">
        <v>6</v>
      </c>
      <c r="E493" s="90" t="str">
        <f>VLOOKUP(STOCKSANLUIS[[#This Row],[CODIGO]],FAMILIAS[],4,FALSE)</f>
        <v>DANFOSS</v>
      </c>
      <c r="F493" s="90">
        <v>1</v>
      </c>
      <c r="G493" s="90"/>
      <c r="H493" s="90">
        <f>SUMIF(INGRESO_MERCADERIA[CODIGO],STOCKSANLUIS[[#This Row],[CODIGO]],INGRESO_MERCADERIA[INGRESO])</f>
        <v>0</v>
      </c>
      <c r="I493" s="90">
        <f>SUMIF(SALIDA[CODIGO],STOCKSANLUIS[[#This Row],[CODIGO]],SALIDA[CANTIDAD])</f>
        <v>0</v>
      </c>
      <c r="J493" s="90">
        <f>STOCKSANLUIS[[#This Row],[STOCK ALM1]]-STOCKSANLUIS[[#This Row],[SALIDA]]</f>
        <v>0</v>
      </c>
      <c r="K493" s="90" t="str">
        <f>VLOOKUP(STOCKSANLUIS[[#This Row],[CODIGO]],CLASIFICACION[],6,FALSE)</f>
        <v>C</v>
      </c>
      <c r="L493" s="90">
        <f>IFERROR(VLOOKUP(STOCKSANLUIS[[#This Row],[CODIGO]],STOCK_STARSOFT[],3,FALSE),0)</f>
        <v>0</v>
      </c>
      <c r="M493" s="90" t="str">
        <f>IF(STOCKSANLUIS[[#This Row],[STOCK ACTUAL]]=STOCKSANLUIS[[#This Row],[STOCK_STARSOFT]],"SIN DIFERENCIA","DIFERENCIA")</f>
        <v>SIN DIFERENCIA</v>
      </c>
    </row>
    <row r="494" spans="1:13" ht="15" hidden="1" customHeight="1" x14ac:dyDescent="0.25">
      <c r="A494" s="144" t="s">
        <v>1021</v>
      </c>
      <c r="B494" s="87" t="s">
        <v>1022</v>
      </c>
      <c r="C494" s="88">
        <v>0</v>
      </c>
      <c r="D494" s="89" t="s">
        <v>6</v>
      </c>
      <c r="E494" s="90" t="str">
        <f>VLOOKUP(STOCKSANLUIS[[#This Row],[CODIGO]],FAMILIAS[],4,FALSE)</f>
        <v>DANFOSS</v>
      </c>
      <c r="F494" s="90">
        <v>1</v>
      </c>
      <c r="G494" s="90"/>
      <c r="H494" s="90">
        <f>SUMIF(INGRESO_MERCADERIA[CODIGO],STOCKSANLUIS[[#This Row],[CODIGO]],INGRESO_MERCADERIA[INGRESO])</f>
        <v>0</v>
      </c>
      <c r="I494" s="90">
        <f>SUMIF(SALIDA[CODIGO],STOCKSANLUIS[[#This Row],[CODIGO]],SALIDA[CANTIDAD])</f>
        <v>0</v>
      </c>
      <c r="J494" s="90">
        <f>STOCKSANLUIS[[#This Row],[STOCK ALM1]]-STOCKSANLUIS[[#This Row],[SALIDA]]</f>
        <v>0</v>
      </c>
      <c r="K494" s="90" t="str">
        <f>VLOOKUP(STOCKSANLUIS[[#This Row],[CODIGO]],CLASIFICACION[],6,FALSE)</f>
        <v>C</v>
      </c>
      <c r="L494" s="90">
        <f>IFERROR(VLOOKUP(STOCKSANLUIS[[#This Row],[CODIGO]],STOCK_STARSOFT[],3,FALSE),0)</f>
        <v>0</v>
      </c>
      <c r="M494" s="90" t="str">
        <f>IF(STOCKSANLUIS[[#This Row],[STOCK ACTUAL]]=STOCKSANLUIS[[#This Row],[STOCK_STARSOFT]],"SIN DIFERENCIA","DIFERENCIA")</f>
        <v>SIN DIFERENCIA</v>
      </c>
    </row>
    <row r="495" spans="1:13" ht="15" hidden="1" customHeight="1" x14ac:dyDescent="0.25">
      <c r="A495" s="144" t="s">
        <v>1023</v>
      </c>
      <c r="B495" s="87" t="s">
        <v>1024</v>
      </c>
      <c r="C495" s="88">
        <v>0</v>
      </c>
      <c r="D495" s="89" t="s">
        <v>6</v>
      </c>
      <c r="E495" s="90" t="str">
        <f>VLOOKUP(STOCKSANLUIS[[#This Row],[CODIGO]],FAMILIAS[],4,FALSE)</f>
        <v>DANFOSS</v>
      </c>
      <c r="F495" s="90">
        <v>1</v>
      </c>
      <c r="G495" s="90"/>
      <c r="H495" s="90">
        <f>SUMIF(INGRESO_MERCADERIA[CODIGO],STOCKSANLUIS[[#This Row],[CODIGO]],INGRESO_MERCADERIA[INGRESO])</f>
        <v>0</v>
      </c>
      <c r="I495" s="90">
        <f>SUMIF(SALIDA[CODIGO],STOCKSANLUIS[[#This Row],[CODIGO]],SALIDA[CANTIDAD])</f>
        <v>0</v>
      </c>
      <c r="J495" s="90">
        <f>STOCKSANLUIS[[#This Row],[STOCK ALM1]]-STOCKSANLUIS[[#This Row],[SALIDA]]</f>
        <v>0</v>
      </c>
      <c r="K495" s="90" t="str">
        <f>VLOOKUP(STOCKSANLUIS[[#This Row],[CODIGO]],CLASIFICACION[],6,FALSE)</f>
        <v>C</v>
      </c>
      <c r="L495" s="90">
        <f>IFERROR(VLOOKUP(STOCKSANLUIS[[#This Row],[CODIGO]],STOCK_STARSOFT[],3,FALSE),0)</f>
        <v>0</v>
      </c>
      <c r="M495" s="90" t="str">
        <f>IF(STOCKSANLUIS[[#This Row],[STOCK ACTUAL]]=STOCKSANLUIS[[#This Row],[STOCK_STARSOFT]],"SIN DIFERENCIA","DIFERENCIA")</f>
        <v>SIN DIFERENCIA</v>
      </c>
    </row>
    <row r="496" spans="1:13" ht="15" hidden="1" customHeight="1" x14ac:dyDescent="0.25">
      <c r="A496" s="144" t="s">
        <v>1025</v>
      </c>
      <c r="B496" s="87" t="s">
        <v>1026</v>
      </c>
      <c r="C496" s="88">
        <v>0</v>
      </c>
      <c r="D496" s="89" t="s">
        <v>6</v>
      </c>
      <c r="E496" s="90" t="str">
        <f>VLOOKUP(STOCKSANLUIS[[#This Row],[CODIGO]],FAMILIAS[],4,FALSE)</f>
        <v>MIPAL</v>
      </c>
      <c r="F496" s="90">
        <v>1</v>
      </c>
      <c r="G496" s="90"/>
      <c r="H496" s="90">
        <f>SUMIF(INGRESO_MERCADERIA[CODIGO],STOCKSANLUIS[[#This Row],[CODIGO]],INGRESO_MERCADERIA[INGRESO])</f>
        <v>0</v>
      </c>
      <c r="I496" s="90">
        <f>SUMIF(SALIDA[CODIGO],STOCKSANLUIS[[#This Row],[CODIGO]],SALIDA[CANTIDAD])</f>
        <v>0</v>
      </c>
      <c r="J496" s="90">
        <f>STOCKSANLUIS[[#This Row],[STOCK ALM1]]-STOCKSANLUIS[[#This Row],[SALIDA]]</f>
        <v>0</v>
      </c>
      <c r="K496" s="90" t="str">
        <f>VLOOKUP(STOCKSANLUIS[[#This Row],[CODIGO]],CLASIFICACION[],6,FALSE)</f>
        <v>C</v>
      </c>
      <c r="L496" s="90">
        <f>IFERROR(VLOOKUP(STOCKSANLUIS[[#This Row],[CODIGO]],STOCK_STARSOFT[],3,FALSE),0)</f>
        <v>0</v>
      </c>
      <c r="M496" s="90" t="str">
        <f>IF(STOCKSANLUIS[[#This Row],[STOCK ACTUAL]]=STOCKSANLUIS[[#This Row],[STOCK_STARSOFT]],"SIN DIFERENCIA","DIFERENCIA")</f>
        <v>SIN DIFERENCIA</v>
      </c>
    </row>
    <row r="497" spans="1:13" ht="15" hidden="1" customHeight="1" x14ac:dyDescent="0.25">
      <c r="A497" s="144" t="s">
        <v>1027</v>
      </c>
      <c r="B497" s="87" t="s">
        <v>1028</v>
      </c>
      <c r="C497" s="88">
        <v>0</v>
      </c>
      <c r="D497" s="89" t="s">
        <v>6</v>
      </c>
      <c r="E497" s="90" t="str">
        <f>VLOOKUP(STOCKSANLUIS[[#This Row],[CODIGO]],FAMILIAS[],4,FALSE)</f>
        <v>MIPAL</v>
      </c>
      <c r="F497" s="90">
        <v>1</v>
      </c>
      <c r="G497" s="90"/>
      <c r="H497" s="90">
        <f>SUMIF(INGRESO_MERCADERIA[CODIGO],STOCKSANLUIS[[#This Row],[CODIGO]],INGRESO_MERCADERIA[INGRESO])</f>
        <v>0</v>
      </c>
      <c r="I497" s="90">
        <f>SUMIF(SALIDA[CODIGO],STOCKSANLUIS[[#This Row],[CODIGO]],SALIDA[CANTIDAD])</f>
        <v>0</v>
      </c>
      <c r="J497" s="90">
        <f>STOCKSANLUIS[[#This Row],[STOCK ALM1]]-STOCKSANLUIS[[#This Row],[SALIDA]]</f>
        <v>0</v>
      </c>
      <c r="K497" s="90" t="str">
        <f>VLOOKUP(STOCKSANLUIS[[#This Row],[CODIGO]],CLASIFICACION[],6,FALSE)</f>
        <v>C</v>
      </c>
      <c r="L497" s="90">
        <f>IFERROR(VLOOKUP(STOCKSANLUIS[[#This Row],[CODIGO]],STOCK_STARSOFT[],3,FALSE),0)</f>
        <v>0</v>
      </c>
      <c r="M497" s="90" t="str">
        <f>IF(STOCKSANLUIS[[#This Row],[STOCK ACTUAL]]=STOCKSANLUIS[[#This Row],[STOCK_STARSOFT]],"SIN DIFERENCIA","DIFERENCIA")</f>
        <v>SIN DIFERENCIA</v>
      </c>
    </row>
    <row r="498" spans="1:13" ht="15" hidden="1" customHeight="1" x14ac:dyDescent="0.25">
      <c r="A498" s="144" t="s">
        <v>1029</v>
      </c>
      <c r="B498" s="87" t="s">
        <v>1030</v>
      </c>
      <c r="C498" s="88">
        <v>0</v>
      </c>
      <c r="D498" s="89" t="s">
        <v>6</v>
      </c>
      <c r="E498" s="90" t="str">
        <f>VLOOKUP(STOCKSANLUIS[[#This Row],[CODIGO]],FAMILIAS[],4,FALSE)</f>
        <v>MIPAL</v>
      </c>
      <c r="F498" s="90">
        <v>1</v>
      </c>
      <c r="G498" s="90"/>
      <c r="H498" s="90">
        <f>SUMIF(INGRESO_MERCADERIA[CODIGO],STOCKSANLUIS[[#This Row],[CODIGO]],INGRESO_MERCADERIA[INGRESO])</f>
        <v>0</v>
      </c>
      <c r="I498" s="90">
        <f>SUMIF(SALIDA[CODIGO],STOCKSANLUIS[[#This Row],[CODIGO]],SALIDA[CANTIDAD])</f>
        <v>0</v>
      </c>
      <c r="J498" s="90">
        <f>STOCKSANLUIS[[#This Row],[STOCK ALM1]]-STOCKSANLUIS[[#This Row],[SALIDA]]</f>
        <v>0</v>
      </c>
      <c r="K498" s="90" t="str">
        <f>VLOOKUP(STOCKSANLUIS[[#This Row],[CODIGO]],CLASIFICACION[],6,FALSE)</f>
        <v>C</v>
      </c>
      <c r="L498" s="90">
        <f>IFERROR(VLOOKUP(STOCKSANLUIS[[#This Row],[CODIGO]],STOCK_STARSOFT[],3,FALSE),0)</f>
        <v>0</v>
      </c>
      <c r="M498" s="90" t="str">
        <f>IF(STOCKSANLUIS[[#This Row],[STOCK ACTUAL]]=STOCKSANLUIS[[#This Row],[STOCK_STARSOFT]],"SIN DIFERENCIA","DIFERENCIA")</f>
        <v>SIN DIFERENCIA</v>
      </c>
    </row>
    <row r="499" spans="1:13" ht="15" hidden="1" customHeight="1" x14ac:dyDescent="0.25">
      <c r="A499" s="144" t="s">
        <v>1031</v>
      </c>
      <c r="B499" s="87" t="s">
        <v>1032</v>
      </c>
      <c r="C499" s="88">
        <v>0</v>
      </c>
      <c r="D499" s="89" t="s">
        <v>6</v>
      </c>
      <c r="E499" s="90" t="str">
        <f>VLOOKUP(STOCKSANLUIS[[#This Row],[CODIGO]],FAMILIAS[],4,FALSE)</f>
        <v>MIPAL</v>
      </c>
      <c r="F499" s="90">
        <v>1</v>
      </c>
      <c r="G499" s="90"/>
      <c r="H499" s="90">
        <f>SUMIF(INGRESO_MERCADERIA[CODIGO],STOCKSANLUIS[[#This Row],[CODIGO]],INGRESO_MERCADERIA[INGRESO])</f>
        <v>0</v>
      </c>
      <c r="I499" s="90">
        <f>SUMIF(SALIDA[CODIGO],STOCKSANLUIS[[#This Row],[CODIGO]],SALIDA[CANTIDAD])</f>
        <v>0</v>
      </c>
      <c r="J499" s="90">
        <f>STOCKSANLUIS[[#This Row],[STOCK ALM1]]-STOCKSANLUIS[[#This Row],[SALIDA]]</f>
        <v>0</v>
      </c>
      <c r="K499" s="90" t="str">
        <f>VLOOKUP(STOCKSANLUIS[[#This Row],[CODIGO]],CLASIFICACION[],6,FALSE)</f>
        <v>C</v>
      </c>
      <c r="L499" s="90">
        <f>IFERROR(VLOOKUP(STOCKSANLUIS[[#This Row],[CODIGO]],STOCK_STARSOFT[],3,FALSE),0)</f>
        <v>0</v>
      </c>
      <c r="M499" s="90" t="str">
        <f>IF(STOCKSANLUIS[[#This Row],[STOCK ACTUAL]]=STOCKSANLUIS[[#This Row],[STOCK_STARSOFT]],"SIN DIFERENCIA","DIFERENCIA")</f>
        <v>SIN DIFERENCIA</v>
      </c>
    </row>
    <row r="500" spans="1:13" ht="15" hidden="1" customHeight="1" x14ac:dyDescent="0.25">
      <c r="A500" s="144" t="s">
        <v>1033</v>
      </c>
      <c r="B500" s="87" t="s">
        <v>1034</v>
      </c>
      <c r="C500" s="88">
        <v>0</v>
      </c>
      <c r="D500" s="89" t="s">
        <v>6</v>
      </c>
      <c r="E500" s="90" t="str">
        <f>VLOOKUP(STOCKSANLUIS[[#This Row],[CODIGO]],FAMILIAS[],4,FALSE)</f>
        <v>FULL GAUGE</v>
      </c>
      <c r="F500" s="90">
        <v>1</v>
      </c>
      <c r="G500" s="90"/>
      <c r="H500" s="90">
        <f>SUMIF(INGRESO_MERCADERIA[CODIGO],STOCKSANLUIS[[#This Row],[CODIGO]],INGRESO_MERCADERIA[INGRESO])</f>
        <v>0</v>
      </c>
      <c r="I500" s="90">
        <f>SUMIF(SALIDA[CODIGO],STOCKSANLUIS[[#This Row],[CODIGO]],SALIDA[CANTIDAD])</f>
        <v>0</v>
      </c>
      <c r="J500" s="90">
        <f>STOCKSANLUIS[[#This Row],[STOCK ALM1]]-STOCKSANLUIS[[#This Row],[SALIDA]]</f>
        <v>0</v>
      </c>
      <c r="K500" s="90" t="str">
        <f>VLOOKUP(STOCKSANLUIS[[#This Row],[CODIGO]],CLASIFICACION[],6,FALSE)</f>
        <v>C</v>
      </c>
      <c r="L500" s="90">
        <f>IFERROR(VLOOKUP(STOCKSANLUIS[[#This Row],[CODIGO]],STOCK_STARSOFT[],3,FALSE),0)</f>
        <v>0</v>
      </c>
      <c r="M500" s="90" t="str">
        <f>IF(STOCKSANLUIS[[#This Row],[STOCK ACTUAL]]=STOCKSANLUIS[[#This Row],[STOCK_STARSOFT]],"SIN DIFERENCIA","DIFERENCIA")</f>
        <v>SIN DIFERENCIA</v>
      </c>
    </row>
    <row r="501" spans="1:13" ht="15" hidden="1" customHeight="1" x14ac:dyDescent="0.25">
      <c r="A501" s="144" t="s">
        <v>1035</v>
      </c>
      <c r="B501" s="87" t="s">
        <v>1036</v>
      </c>
      <c r="C501" s="88">
        <v>0</v>
      </c>
      <c r="D501" s="89" t="s">
        <v>6</v>
      </c>
      <c r="E501" s="90" t="str">
        <f>VLOOKUP(STOCKSANLUIS[[#This Row],[CODIGO]],FAMILIAS[],4,FALSE)</f>
        <v>FULL GAUGE</v>
      </c>
      <c r="F501" s="90">
        <v>1</v>
      </c>
      <c r="G501" s="90"/>
      <c r="H501" s="90">
        <f>SUMIF(INGRESO_MERCADERIA[CODIGO],STOCKSANLUIS[[#This Row],[CODIGO]],INGRESO_MERCADERIA[INGRESO])</f>
        <v>0</v>
      </c>
      <c r="I501" s="90">
        <f>SUMIF(SALIDA[CODIGO],STOCKSANLUIS[[#This Row],[CODIGO]],SALIDA[CANTIDAD])</f>
        <v>0</v>
      </c>
      <c r="J501" s="90">
        <f>STOCKSANLUIS[[#This Row],[STOCK ALM1]]-STOCKSANLUIS[[#This Row],[SALIDA]]</f>
        <v>0</v>
      </c>
      <c r="K501" s="90" t="str">
        <f>VLOOKUP(STOCKSANLUIS[[#This Row],[CODIGO]],CLASIFICACION[],6,FALSE)</f>
        <v>C</v>
      </c>
      <c r="L501" s="90">
        <f>IFERROR(VLOOKUP(STOCKSANLUIS[[#This Row],[CODIGO]],STOCK_STARSOFT[],3,FALSE),0)</f>
        <v>0</v>
      </c>
      <c r="M501" s="90" t="str">
        <f>IF(STOCKSANLUIS[[#This Row],[STOCK ACTUAL]]=STOCKSANLUIS[[#This Row],[STOCK_STARSOFT]],"SIN DIFERENCIA","DIFERENCIA")</f>
        <v>SIN DIFERENCIA</v>
      </c>
    </row>
    <row r="502" spans="1:13" ht="15" hidden="1" customHeight="1" x14ac:dyDescent="0.25">
      <c r="A502" s="144" t="s">
        <v>1037</v>
      </c>
      <c r="B502" s="87" t="s">
        <v>1038</v>
      </c>
      <c r="C502" s="88">
        <v>0</v>
      </c>
      <c r="D502" s="89" t="s">
        <v>6</v>
      </c>
      <c r="E502" s="90" t="str">
        <f>VLOOKUP(STOCKSANLUIS[[#This Row],[CODIGO]],FAMILIAS[],4,FALSE)</f>
        <v>FULL GAUGE</v>
      </c>
      <c r="F502" s="90">
        <v>1</v>
      </c>
      <c r="G502" s="90"/>
      <c r="H502" s="90">
        <f>SUMIF(INGRESO_MERCADERIA[CODIGO],STOCKSANLUIS[[#This Row],[CODIGO]],INGRESO_MERCADERIA[INGRESO])</f>
        <v>0</v>
      </c>
      <c r="I502" s="90">
        <f>SUMIF(SALIDA[CODIGO],STOCKSANLUIS[[#This Row],[CODIGO]],SALIDA[CANTIDAD])</f>
        <v>0</v>
      </c>
      <c r="J502" s="90">
        <f>STOCKSANLUIS[[#This Row],[STOCK ALM1]]-STOCKSANLUIS[[#This Row],[SALIDA]]</f>
        <v>0</v>
      </c>
      <c r="K502" s="90" t="str">
        <f>VLOOKUP(STOCKSANLUIS[[#This Row],[CODIGO]],CLASIFICACION[],6,FALSE)</f>
        <v>C</v>
      </c>
      <c r="L502" s="90">
        <f>IFERROR(VLOOKUP(STOCKSANLUIS[[#This Row],[CODIGO]],STOCK_STARSOFT[],3,FALSE),0)</f>
        <v>0</v>
      </c>
      <c r="M502" s="90" t="str">
        <f>IF(STOCKSANLUIS[[#This Row],[STOCK ACTUAL]]=STOCKSANLUIS[[#This Row],[STOCK_STARSOFT]],"SIN DIFERENCIA","DIFERENCIA")</f>
        <v>SIN DIFERENCIA</v>
      </c>
    </row>
    <row r="503" spans="1:13" ht="15" hidden="1" customHeight="1" x14ac:dyDescent="0.25">
      <c r="A503" s="144" t="s">
        <v>1039</v>
      </c>
      <c r="B503" s="87" t="s">
        <v>1040</v>
      </c>
      <c r="C503" s="88">
        <v>0</v>
      </c>
      <c r="D503" s="89" t="s">
        <v>6</v>
      </c>
      <c r="E503" s="90" t="str">
        <f>VLOOKUP(STOCKSANLUIS[[#This Row],[CODIGO]],FAMILIAS[],4,FALSE)</f>
        <v>ARTICCO</v>
      </c>
      <c r="F503" s="90">
        <v>1</v>
      </c>
      <c r="G503" s="90"/>
      <c r="H503" s="90">
        <f>SUMIF(INGRESO_MERCADERIA[CODIGO],STOCKSANLUIS[[#This Row],[CODIGO]],INGRESO_MERCADERIA[INGRESO])</f>
        <v>0</v>
      </c>
      <c r="I503" s="90">
        <f>SUMIF(SALIDA[CODIGO],STOCKSANLUIS[[#This Row],[CODIGO]],SALIDA[CANTIDAD])</f>
        <v>0</v>
      </c>
      <c r="J503" s="90">
        <f>STOCKSANLUIS[[#This Row],[STOCK ALM1]]-STOCKSANLUIS[[#This Row],[SALIDA]]</f>
        <v>0</v>
      </c>
      <c r="K503" s="90" t="str">
        <f>VLOOKUP(STOCKSANLUIS[[#This Row],[CODIGO]],CLASIFICACION[],6,FALSE)</f>
        <v>C</v>
      </c>
      <c r="L503" s="90">
        <f>IFERROR(VLOOKUP(STOCKSANLUIS[[#This Row],[CODIGO]],STOCK_STARSOFT[],3,FALSE),0)</f>
        <v>0</v>
      </c>
      <c r="M503" s="90" t="str">
        <f>IF(STOCKSANLUIS[[#This Row],[STOCK ACTUAL]]=STOCKSANLUIS[[#This Row],[STOCK_STARSOFT]],"SIN DIFERENCIA","DIFERENCIA")</f>
        <v>SIN DIFERENCIA</v>
      </c>
    </row>
    <row r="504" spans="1:13" ht="15" hidden="1" customHeight="1" x14ac:dyDescent="0.25">
      <c r="A504" s="144" t="s">
        <v>869</v>
      </c>
      <c r="B504" s="87" t="s">
        <v>870</v>
      </c>
      <c r="C504" s="88">
        <v>4</v>
      </c>
      <c r="D504" s="89" t="s">
        <v>6</v>
      </c>
      <c r="E504" s="90" t="str">
        <f>VLOOKUP(STOCKSANLUIS[[#This Row],[CODIGO]],FAMILIAS[],4,FALSE)</f>
        <v>DANFOSS</v>
      </c>
      <c r="F504" s="90">
        <v>1</v>
      </c>
      <c r="G504" s="90" t="s">
        <v>19524</v>
      </c>
      <c r="H504" s="90">
        <f>SUMIF(INGRESO_MERCADERIA[CODIGO],STOCKSANLUIS[[#This Row],[CODIGO]],INGRESO_MERCADERIA[INGRESO])</f>
        <v>7</v>
      </c>
      <c r="I504" s="90">
        <f>SUMIF(SALIDA[CODIGO],STOCKSANLUIS[[#This Row],[CODIGO]],SALIDA[CANTIDAD])</f>
        <v>7</v>
      </c>
      <c r="J504" s="90">
        <f>STOCKSANLUIS[[#This Row],[STOCK ALM1]]-STOCKSANLUIS[[#This Row],[SALIDA]]</f>
        <v>0</v>
      </c>
      <c r="K504" s="90" t="str">
        <f>VLOOKUP(STOCKSANLUIS[[#This Row],[CODIGO]],CLASIFICACION[],6,FALSE)</f>
        <v>C</v>
      </c>
      <c r="L504" s="90">
        <f>IFERROR(VLOOKUP(STOCKSANLUIS[[#This Row],[CODIGO]],STOCK_STARSOFT[],3,FALSE),0)</f>
        <v>0</v>
      </c>
      <c r="M504" s="90" t="str">
        <f>IF(STOCKSANLUIS[[#This Row],[STOCK ACTUAL]]=STOCKSANLUIS[[#This Row],[STOCK_STARSOFT]],"SIN DIFERENCIA","DIFERENCIA")</f>
        <v>SIN DIFERENCIA</v>
      </c>
    </row>
    <row r="505" spans="1:13" ht="15" hidden="1" customHeight="1" x14ac:dyDescent="0.25">
      <c r="A505" s="144" t="s">
        <v>1043</v>
      </c>
      <c r="B505" s="87" t="s">
        <v>1044</v>
      </c>
      <c r="C505" s="88">
        <v>0</v>
      </c>
      <c r="D505" s="89" t="s">
        <v>6</v>
      </c>
      <c r="E505" s="90" t="str">
        <f>VLOOKUP(STOCKSANLUIS[[#This Row],[CODIGO]],FAMILIAS[],4,FALSE)</f>
        <v>ARTICCO</v>
      </c>
      <c r="F505" s="90">
        <v>1</v>
      </c>
      <c r="G505" s="90"/>
      <c r="H505" s="90">
        <f>SUMIF(INGRESO_MERCADERIA[CODIGO],STOCKSANLUIS[[#This Row],[CODIGO]],INGRESO_MERCADERIA[INGRESO])</f>
        <v>0</v>
      </c>
      <c r="I505" s="90">
        <f>SUMIF(SALIDA[CODIGO],STOCKSANLUIS[[#This Row],[CODIGO]],SALIDA[CANTIDAD])</f>
        <v>0</v>
      </c>
      <c r="J505" s="90">
        <f>STOCKSANLUIS[[#This Row],[STOCK ALM1]]-STOCKSANLUIS[[#This Row],[SALIDA]]</f>
        <v>0</v>
      </c>
      <c r="K505" s="90" t="str">
        <f>VLOOKUP(STOCKSANLUIS[[#This Row],[CODIGO]],CLASIFICACION[],6,FALSE)</f>
        <v>C</v>
      </c>
      <c r="L505" s="90">
        <f>IFERROR(VLOOKUP(STOCKSANLUIS[[#This Row],[CODIGO]],STOCK_STARSOFT[],3,FALSE),0)</f>
        <v>0</v>
      </c>
      <c r="M505" s="90" t="str">
        <f>IF(STOCKSANLUIS[[#This Row],[STOCK ACTUAL]]=STOCKSANLUIS[[#This Row],[STOCK_STARSOFT]],"SIN DIFERENCIA","DIFERENCIA")</f>
        <v>SIN DIFERENCIA</v>
      </c>
    </row>
    <row r="506" spans="1:13" ht="15" hidden="1" customHeight="1" x14ac:dyDescent="0.25">
      <c r="A506" s="144" t="s">
        <v>1045</v>
      </c>
      <c r="B506" s="87" t="s">
        <v>1046</v>
      </c>
      <c r="C506" s="88">
        <v>0</v>
      </c>
      <c r="D506" s="89" t="s">
        <v>6</v>
      </c>
      <c r="E506" s="90" t="str">
        <f>VLOOKUP(STOCKSANLUIS[[#This Row],[CODIGO]],FAMILIAS[],4,FALSE)</f>
        <v>ARTICCO</v>
      </c>
      <c r="F506" s="90">
        <v>1</v>
      </c>
      <c r="G506" s="90"/>
      <c r="H506" s="90">
        <f>SUMIF(INGRESO_MERCADERIA[CODIGO],STOCKSANLUIS[[#This Row],[CODIGO]],INGRESO_MERCADERIA[INGRESO])</f>
        <v>0</v>
      </c>
      <c r="I506" s="90">
        <f>SUMIF(SALIDA[CODIGO],STOCKSANLUIS[[#This Row],[CODIGO]],SALIDA[CANTIDAD])</f>
        <v>0</v>
      </c>
      <c r="J506" s="90">
        <f>STOCKSANLUIS[[#This Row],[STOCK ALM1]]-STOCKSANLUIS[[#This Row],[SALIDA]]</f>
        <v>0</v>
      </c>
      <c r="K506" s="90" t="str">
        <f>VLOOKUP(STOCKSANLUIS[[#This Row],[CODIGO]],CLASIFICACION[],6,FALSE)</f>
        <v>C</v>
      </c>
      <c r="L506" s="90">
        <f>IFERROR(VLOOKUP(STOCKSANLUIS[[#This Row],[CODIGO]],STOCK_STARSOFT[],3,FALSE),0)</f>
        <v>0</v>
      </c>
      <c r="M506" s="90" t="str">
        <f>IF(STOCKSANLUIS[[#This Row],[STOCK ACTUAL]]=STOCKSANLUIS[[#This Row],[STOCK_STARSOFT]],"SIN DIFERENCIA","DIFERENCIA")</f>
        <v>SIN DIFERENCIA</v>
      </c>
    </row>
    <row r="507" spans="1:13" ht="15" hidden="1" customHeight="1" x14ac:dyDescent="0.25">
      <c r="A507" s="144" t="s">
        <v>1047</v>
      </c>
      <c r="B507" s="87" t="s">
        <v>1048</v>
      </c>
      <c r="C507" s="88">
        <v>0</v>
      </c>
      <c r="D507" s="89" t="s">
        <v>6</v>
      </c>
      <c r="E507" s="90" t="str">
        <f>VLOOKUP(STOCKSANLUIS[[#This Row],[CODIGO]],FAMILIAS[],4,FALSE)</f>
        <v>ARTICCO</v>
      </c>
      <c r="F507" s="90">
        <v>1</v>
      </c>
      <c r="G507" s="90"/>
      <c r="H507" s="90">
        <f>SUMIF(INGRESO_MERCADERIA[CODIGO],STOCKSANLUIS[[#This Row],[CODIGO]],INGRESO_MERCADERIA[INGRESO])</f>
        <v>0</v>
      </c>
      <c r="I507" s="90">
        <f>SUMIF(SALIDA[CODIGO],STOCKSANLUIS[[#This Row],[CODIGO]],SALIDA[CANTIDAD])</f>
        <v>0</v>
      </c>
      <c r="J507" s="90">
        <f>STOCKSANLUIS[[#This Row],[STOCK ALM1]]-STOCKSANLUIS[[#This Row],[SALIDA]]</f>
        <v>0</v>
      </c>
      <c r="K507" s="90" t="str">
        <f>VLOOKUP(STOCKSANLUIS[[#This Row],[CODIGO]],CLASIFICACION[],6,FALSE)</f>
        <v>C</v>
      </c>
      <c r="L507" s="90">
        <f>IFERROR(VLOOKUP(STOCKSANLUIS[[#This Row],[CODIGO]],STOCK_STARSOFT[],3,FALSE),0)</f>
        <v>0</v>
      </c>
      <c r="M507" s="90" t="str">
        <f>IF(STOCKSANLUIS[[#This Row],[STOCK ACTUAL]]=STOCKSANLUIS[[#This Row],[STOCK_STARSOFT]],"SIN DIFERENCIA","DIFERENCIA")</f>
        <v>SIN DIFERENCIA</v>
      </c>
    </row>
    <row r="508" spans="1:13" ht="15" hidden="1" customHeight="1" x14ac:dyDescent="0.25">
      <c r="A508" s="144" t="s">
        <v>1049</v>
      </c>
      <c r="B508" s="87" t="s">
        <v>1050</v>
      </c>
      <c r="C508" s="88">
        <v>0</v>
      </c>
      <c r="D508" s="89" t="s">
        <v>6</v>
      </c>
      <c r="E508" s="90" t="str">
        <f>VLOOKUP(STOCKSANLUIS[[#This Row],[CODIGO]],FAMILIAS[],4,FALSE)</f>
        <v>ARTICCO</v>
      </c>
      <c r="F508" s="90">
        <v>1</v>
      </c>
      <c r="G508" s="90"/>
      <c r="H508" s="90">
        <f>SUMIF(INGRESO_MERCADERIA[CODIGO],STOCKSANLUIS[[#This Row],[CODIGO]],INGRESO_MERCADERIA[INGRESO])</f>
        <v>0</v>
      </c>
      <c r="I508" s="90">
        <f>SUMIF(SALIDA[CODIGO],STOCKSANLUIS[[#This Row],[CODIGO]],SALIDA[CANTIDAD])</f>
        <v>0</v>
      </c>
      <c r="J508" s="90">
        <f>STOCKSANLUIS[[#This Row],[STOCK ALM1]]-STOCKSANLUIS[[#This Row],[SALIDA]]</f>
        <v>0</v>
      </c>
      <c r="K508" s="90" t="str">
        <f>VLOOKUP(STOCKSANLUIS[[#This Row],[CODIGO]],CLASIFICACION[],6,FALSE)</f>
        <v>C</v>
      </c>
      <c r="L508" s="90">
        <f>IFERROR(VLOOKUP(STOCKSANLUIS[[#This Row],[CODIGO]],STOCK_STARSOFT[],3,FALSE),0)</f>
        <v>0</v>
      </c>
      <c r="M508" s="90" t="str">
        <f>IF(STOCKSANLUIS[[#This Row],[STOCK ACTUAL]]=STOCKSANLUIS[[#This Row],[STOCK_STARSOFT]],"SIN DIFERENCIA","DIFERENCIA")</f>
        <v>SIN DIFERENCIA</v>
      </c>
    </row>
    <row r="509" spans="1:13" ht="15" hidden="1" customHeight="1" x14ac:dyDescent="0.25">
      <c r="A509" s="144" t="s">
        <v>1051</v>
      </c>
      <c r="B509" s="87" t="s">
        <v>1052</v>
      </c>
      <c r="C509" s="88">
        <v>0</v>
      </c>
      <c r="D509" s="89" t="s">
        <v>6</v>
      </c>
      <c r="E509" s="90" t="str">
        <f>VLOOKUP(STOCKSANLUIS[[#This Row],[CODIGO]],FAMILIAS[],4,FALSE)</f>
        <v>QUALITY</v>
      </c>
      <c r="F509" s="90">
        <v>1</v>
      </c>
      <c r="G509" s="90"/>
      <c r="H509" s="90">
        <f>SUMIF(INGRESO_MERCADERIA[CODIGO],STOCKSANLUIS[[#This Row],[CODIGO]],INGRESO_MERCADERIA[INGRESO])</f>
        <v>0</v>
      </c>
      <c r="I509" s="90">
        <f>SUMIF(SALIDA[CODIGO],STOCKSANLUIS[[#This Row],[CODIGO]],SALIDA[CANTIDAD])</f>
        <v>0</v>
      </c>
      <c r="J509" s="90">
        <f>STOCKSANLUIS[[#This Row],[STOCK ALM1]]-STOCKSANLUIS[[#This Row],[SALIDA]]</f>
        <v>0</v>
      </c>
      <c r="K509" s="90" t="str">
        <f>VLOOKUP(STOCKSANLUIS[[#This Row],[CODIGO]],CLASIFICACION[],6,FALSE)</f>
        <v>C</v>
      </c>
      <c r="L509" s="90">
        <f>IFERROR(VLOOKUP(STOCKSANLUIS[[#This Row],[CODIGO]],STOCK_STARSOFT[],3,FALSE),0)</f>
        <v>0</v>
      </c>
      <c r="M509" s="90" t="str">
        <f>IF(STOCKSANLUIS[[#This Row],[STOCK ACTUAL]]=STOCKSANLUIS[[#This Row],[STOCK_STARSOFT]],"SIN DIFERENCIA","DIFERENCIA")</f>
        <v>SIN DIFERENCIA</v>
      </c>
    </row>
    <row r="510" spans="1:13" ht="15" hidden="1" customHeight="1" x14ac:dyDescent="0.25">
      <c r="A510" s="144" t="s">
        <v>1053</v>
      </c>
      <c r="B510" s="87" t="s">
        <v>1054</v>
      </c>
      <c r="C510" s="88">
        <v>0</v>
      </c>
      <c r="D510" s="89" t="s">
        <v>6</v>
      </c>
      <c r="E510" s="90" t="str">
        <f>VLOOKUP(STOCKSANLUIS[[#This Row],[CODIGO]],FAMILIAS[],4,FALSE)</f>
        <v>QUALITY</v>
      </c>
      <c r="F510" s="90">
        <v>1</v>
      </c>
      <c r="G510" s="90"/>
      <c r="H510" s="90">
        <f>SUMIF(INGRESO_MERCADERIA[CODIGO],STOCKSANLUIS[[#This Row],[CODIGO]],INGRESO_MERCADERIA[INGRESO])</f>
        <v>0</v>
      </c>
      <c r="I510" s="90">
        <f>SUMIF(SALIDA[CODIGO],STOCKSANLUIS[[#This Row],[CODIGO]],SALIDA[CANTIDAD])</f>
        <v>0</v>
      </c>
      <c r="J510" s="90">
        <f>STOCKSANLUIS[[#This Row],[STOCK ALM1]]-STOCKSANLUIS[[#This Row],[SALIDA]]</f>
        <v>0</v>
      </c>
      <c r="K510" s="90" t="str">
        <f>VLOOKUP(STOCKSANLUIS[[#This Row],[CODIGO]],CLASIFICACION[],6,FALSE)</f>
        <v>C</v>
      </c>
      <c r="L510" s="90">
        <f>IFERROR(VLOOKUP(STOCKSANLUIS[[#This Row],[CODIGO]],STOCK_STARSOFT[],3,FALSE),0)</f>
        <v>0</v>
      </c>
      <c r="M510" s="90" t="str">
        <f>IF(STOCKSANLUIS[[#This Row],[STOCK ACTUAL]]=STOCKSANLUIS[[#This Row],[STOCK_STARSOFT]],"SIN DIFERENCIA","DIFERENCIA")</f>
        <v>SIN DIFERENCIA</v>
      </c>
    </row>
    <row r="511" spans="1:13" ht="15" hidden="1" customHeight="1" x14ac:dyDescent="0.25">
      <c r="A511" s="144" t="s">
        <v>1055</v>
      </c>
      <c r="B511" s="87" t="s">
        <v>1056</v>
      </c>
      <c r="C511" s="88">
        <v>0</v>
      </c>
      <c r="D511" s="89" t="s">
        <v>6</v>
      </c>
      <c r="E511" s="90" t="str">
        <f>VLOOKUP(STOCKSANLUIS[[#This Row],[CODIGO]],FAMILIAS[],4,FALSE)</f>
        <v>DANFOSS</v>
      </c>
      <c r="F511" s="90">
        <v>1</v>
      </c>
      <c r="G511" s="90"/>
      <c r="H511" s="90">
        <f>SUMIF(INGRESO_MERCADERIA[CODIGO],STOCKSANLUIS[[#This Row],[CODIGO]],INGRESO_MERCADERIA[INGRESO])</f>
        <v>0</v>
      </c>
      <c r="I511" s="90">
        <f>SUMIF(SALIDA[CODIGO],STOCKSANLUIS[[#This Row],[CODIGO]],SALIDA[CANTIDAD])</f>
        <v>0</v>
      </c>
      <c r="J511" s="90">
        <f>STOCKSANLUIS[[#This Row],[STOCK ALM1]]-STOCKSANLUIS[[#This Row],[SALIDA]]</f>
        <v>0</v>
      </c>
      <c r="K511" s="90" t="str">
        <f>VLOOKUP(STOCKSANLUIS[[#This Row],[CODIGO]],CLASIFICACION[],6,FALSE)</f>
        <v>C</v>
      </c>
      <c r="L511" s="90">
        <f>IFERROR(VLOOKUP(STOCKSANLUIS[[#This Row],[CODIGO]],STOCK_STARSOFT[],3,FALSE),0)</f>
        <v>0</v>
      </c>
      <c r="M511" s="90" t="str">
        <f>IF(STOCKSANLUIS[[#This Row],[STOCK ACTUAL]]=STOCKSANLUIS[[#This Row],[STOCK_STARSOFT]],"SIN DIFERENCIA","DIFERENCIA")</f>
        <v>SIN DIFERENCIA</v>
      </c>
    </row>
    <row r="512" spans="1:13" ht="15" hidden="1" customHeight="1" x14ac:dyDescent="0.25">
      <c r="A512" s="144" t="s">
        <v>1057</v>
      </c>
      <c r="B512" s="87" t="s">
        <v>1058</v>
      </c>
      <c r="C512" s="88">
        <v>0</v>
      </c>
      <c r="D512" s="89" t="s">
        <v>6</v>
      </c>
      <c r="E512" s="90" t="str">
        <f>VLOOKUP(STOCKSANLUIS[[#This Row],[CODIGO]],FAMILIAS[],4,FALSE)</f>
        <v>DANFOSS</v>
      </c>
      <c r="F512" s="90">
        <v>1</v>
      </c>
      <c r="G512" s="90"/>
      <c r="H512" s="90">
        <f>SUMIF(INGRESO_MERCADERIA[CODIGO],STOCKSANLUIS[[#This Row],[CODIGO]],INGRESO_MERCADERIA[INGRESO])</f>
        <v>0</v>
      </c>
      <c r="I512" s="90">
        <f>SUMIF(SALIDA[CODIGO],STOCKSANLUIS[[#This Row],[CODIGO]],SALIDA[CANTIDAD])</f>
        <v>0</v>
      </c>
      <c r="J512" s="90">
        <f>STOCKSANLUIS[[#This Row],[STOCK ALM1]]-STOCKSANLUIS[[#This Row],[SALIDA]]</f>
        <v>0</v>
      </c>
      <c r="K512" s="90" t="str">
        <f>VLOOKUP(STOCKSANLUIS[[#This Row],[CODIGO]],CLASIFICACION[],6,FALSE)</f>
        <v>C</v>
      </c>
      <c r="L512" s="90">
        <f>IFERROR(VLOOKUP(STOCKSANLUIS[[#This Row],[CODIGO]],STOCK_STARSOFT[],3,FALSE),0)</f>
        <v>0</v>
      </c>
      <c r="M512" s="90" t="str">
        <f>IF(STOCKSANLUIS[[#This Row],[STOCK ACTUAL]]=STOCKSANLUIS[[#This Row],[STOCK_STARSOFT]],"SIN DIFERENCIA","DIFERENCIA")</f>
        <v>SIN DIFERENCIA</v>
      </c>
    </row>
    <row r="513" spans="1:13" ht="15" hidden="1" customHeight="1" x14ac:dyDescent="0.25">
      <c r="A513" s="144" t="s">
        <v>1059</v>
      </c>
      <c r="B513" s="87" t="s">
        <v>1060</v>
      </c>
      <c r="C513" s="88">
        <v>0</v>
      </c>
      <c r="D513" s="89" t="s">
        <v>6</v>
      </c>
      <c r="E513" s="90" t="str">
        <f>VLOOKUP(STOCKSANLUIS[[#This Row],[CODIGO]],FAMILIAS[],4,FALSE)</f>
        <v>DANFOSS</v>
      </c>
      <c r="F513" s="90">
        <v>1</v>
      </c>
      <c r="G513" s="90"/>
      <c r="H513" s="90">
        <f>SUMIF(INGRESO_MERCADERIA[CODIGO],STOCKSANLUIS[[#This Row],[CODIGO]],INGRESO_MERCADERIA[INGRESO])</f>
        <v>0</v>
      </c>
      <c r="I513" s="90">
        <f>SUMIF(SALIDA[CODIGO],STOCKSANLUIS[[#This Row],[CODIGO]],SALIDA[CANTIDAD])</f>
        <v>0</v>
      </c>
      <c r="J513" s="90">
        <f>STOCKSANLUIS[[#This Row],[STOCK ALM1]]-STOCKSANLUIS[[#This Row],[SALIDA]]</f>
        <v>0</v>
      </c>
      <c r="K513" s="90" t="str">
        <f>VLOOKUP(STOCKSANLUIS[[#This Row],[CODIGO]],CLASIFICACION[],6,FALSE)</f>
        <v>C</v>
      </c>
      <c r="L513" s="90">
        <f>IFERROR(VLOOKUP(STOCKSANLUIS[[#This Row],[CODIGO]],STOCK_STARSOFT[],3,FALSE),0)</f>
        <v>0</v>
      </c>
      <c r="M513" s="90" t="str">
        <f>IF(STOCKSANLUIS[[#This Row],[STOCK ACTUAL]]=STOCKSANLUIS[[#This Row],[STOCK_STARSOFT]],"SIN DIFERENCIA","DIFERENCIA")</f>
        <v>SIN DIFERENCIA</v>
      </c>
    </row>
    <row r="514" spans="1:13" ht="15" hidden="1" customHeight="1" x14ac:dyDescent="0.25">
      <c r="A514" s="144" t="s">
        <v>1061</v>
      </c>
      <c r="B514" s="87" t="s">
        <v>1062</v>
      </c>
      <c r="C514" s="88">
        <v>0</v>
      </c>
      <c r="D514" s="89" t="s">
        <v>6</v>
      </c>
      <c r="E514" s="90" t="str">
        <f>VLOOKUP(STOCKSANLUIS[[#This Row],[CODIGO]],FAMILIAS[],4,FALSE)</f>
        <v>DANFOSS</v>
      </c>
      <c r="F514" s="90">
        <v>1</v>
      </c>
      <c r="G514" s="90"/>
      <c r="H514" s="90">
        <f>SUMIF(INGRESO_MERCADERIA[CODIGO],STOCKSANLUIS[[#This Row],[CODIGO]],INGRESO_MERCADERIA[INGRESO])</f>
        <v>0</v>
      </c>
      <c r="I514" s="90">
        <f>SUMIF(SALIDA[CODIGO],STOCKSANLUIS[[#This Row],[CODIGO]],SALIDA[CANTIDAD])</f>
        <v>0</v>
      </c>
      <c r="J514" s="90">
        <f>STOCKSANLUIS[[#This Row],[STOCK ALM1]]-STOCKSANLUIS[[#This Row],[SALIDA]]</f>
        <v>0</v>
      </c>
      <c r="K514" s="90" t="str">
        <f>VLOOKUP(STOCKSANLUIS[[#This Row],[CODIGO]],CLASIFICACION[],6,FALSE)</f>
        <v>C</v>
      </c>
      <c r="L514" s="90">
        <f>IFERROR(VLOOKUP(STOCKSANLUIS[[#This Row],[CODIGO]],STOCK_STARSOFT[],3,FALSE),0)</f>
        <v>0</v>
      </c>
      <c r="M514" s="90" t="str">
        <f>IF(STOCKSANLUIS[[#This Row],[STOCK ACTUAL]]=STOCKSANLUIS[[#This Row],[STOCK_STARSOFT]],"SIN DIFERENCIA","DIFERENCIA")</f>
        <v>SIN DIFERENCIA</v>
      </c>
    </row>
    <row r="515" spans="1:13" ht="15" hidden="1" customHeight="1" x14ac:dyDescent="0.25">
      <c r="A515" s="144" t="s">
        <v>1063</v>
      </c>
      <c r="B515" s="87" t="s">
        <v>1064</v>
      </c>
      <c r="C515" s="88">
        <v>0</v>
      </c>
      <c r="D515" s="89" t="s">
        <v>6</v>
      </c>
      <c r="E515" s="90" t="str">
        <f>VLOOKUP(STOCKSANLUIS[[#This Row],[CODIGO]],FAMILIAS[],4,FALSE)</f>
        <v>DANFOSS</v>
      </c>
      <c r="F515" s="90">
        <v>1</v>
      </c>
      <c r="G515" s="90"/>
      <c r="H515" s="90">
        <f>SUMIF(INGRESO_MERCADERIA[CODIGO],STOCKSANLUIS[[#This Row],[CODIGO]],INGRESO_MERCADERIA[INGRESO])</f>
        <v>0</v>
      </c>
      <c r="I515" s="90">
        <f>SUMIF(SALIDA[CODIGO],STOCKSANLUIS[[#This Row],[CODIGO]],SALIDA[CANTIDAD])</f>
        <v>0</v>
      </c>
      <c r="J515" s="90">
        <f>STOCKSANLUIS[[#This Row],[STOCK ALM1]]-STOCKSANLUIS[[#This Row],[SALIDA]]</f>
        <v>0</v>
      </c>
      <c r="K515" s="90" t="str">
        <f>VLOOKUP(STOCKSANLUIS[[#This Row],[CODIGO]],CLASIFICACION[],6,FALSE)</f>
        <v>C</v>
      </c>
      <c r="L515" s="90">
        <f>IFERROR(VLOOKUP(STOCKSANLUIS[[#This Row],[CODIGO]],STOCK_STARSOFT[],3,FALSE),0)</f>
        <v>0</v>
      </c>
      <c r="M515" s="90" t="str">
        <f>IF(STOCKSANLUIS[[#This Row],[STOCK ACTUAL]]=STOCKSANLUIS[[#This Row],[STOCK_STARSOFT]],"SIN DIFERENCIA","DIFERENCIA")</f>
        <v>SIN DIFERENCIA</v>
      </c>
    </row>
    <row r="516" spans="1:13" ht="15" hidden="1" customHeight="1" x14ac:dyDescent="0.25">
      <c r="A516" s="144" t="s">
        <v>1065</v>
      </c>
      <c r="B516" s="87" t="s">
        <v>1066</v>
      </c>
      <c r="C516" s="88">
        <v>0</v>
      </c>
      <c r="D516" s="89" t="s">
        <v>6</v>
      </c>
      <c r="E516" s="90" t="str">
        <f>VLOOKUP(STOCKSANLUIS[[#This Row],[CODIGO]],FAMILIAS[],4,FALSE)</f>
        <v>ASPEN</v>
      </c>
      <c r="F516" s="90">
        <v>1</v>
      </c>
      <c r="G516" s="90"/>
      <c r="H516" s="90">
        <f>SUMIF(INGRESO_MERCADERIA[CODIGO],STOCKSANLUIS[[#This Row],[CODIGO]],INGRESO_MERCADERIA[INGRESO])</f>
        <v>0</v>
      </c>
      <c r="I516" s="90">
        <f>SUMIF(SALIDA[CODIGO],STOCKSANLUIS[[#This Row],[CODIGO]],SALIDA[CANTIDAD])</f>
        <v>0</v>
      </c>
      <c r="J516" s="90">
        <f>STOCKSANLUIS[[#This Row],[STOCK ALM1]]-STOCKSANLUIS[[#This Row],[SALIDA]]</f>
        <v>0</v>
      </c>
      <c r="K516" s="90" t="str">
        <f>VLOOKUP(STOCKSANLUIS[[#This Row],[CODIGO]],CLASIFICACION[],6,FALSE)</f>
        <v>C</v>
      </c>
      <c r="L516" s="90">
        <f>IFERROR(VLOOKUP(STOCKSANLUIS[[#This Row],[CODIGO]],STOCK_STARSOFT[],3,FALSE),0)</f>
        <v>0</v>
      </c>
      <c r="M516" s="90" t="str">
        <f>IF(STOCKSANLUIS[[#This Row],[STOCK ACTUAL]]=STOCKSANLUIS[[#This Row],[STOCK_STARSOFT]],"SIN DIFERENCIA","DIFERENCIA")</f>
        <v>SIN DIFERENCIA</v>
      </c>
    </row>
    <row r="517" spans="1:13" ht="15" hidden="1" customHeight="1" x14ac:dyDescent="0.25">
      <c r="A517" s="144" t="s">
        <v>1067</v>
      </c>
      <c r="B517" s="87" t="s">
        <v>1068</v>
      </c>
      <c r="C517" s="88">
        <v>0</v>
      </c>
      <c r="D517" s="89" t="s">
        <v>6</v>
      </c>
      <c r="E517" s="90" t="str">
        <f>VLOOKUP(STOCKSANLUIS[[#This Row],[CODIGO]],FAMILIAS[],4,FALSE)</f>
        <v>ASPEN</v>
      </c>
      <c r="F517" s="90">
        <v>1</v>
      </c>
      <c r="G517" s="90"/>
      <c r="H517" s="90">
        <f>SUMIF(INGRESO_MERCADERIA[CODIGO],STOCKSANLUIS[[#This Row],[CODIGO]],INGRESO_MERCADERIA[INGRESO])</f>
        <v>0</v>
      </c>
      <c r="I517" s="90">
        <f>SUMIF(SALIDA[CODIGO],STOCKSANLUIS[[#This Row],[CODIGO]],SALIDA[CANTIDAD])</f>
        <v>0</v>
      </c>
      <c r="J517" s="90">
        <f>STOCKSANLUIS[[#This Row],[STOCK ALM1]]-STOCKSANLUIS[[#This Row],[SALIDA]]</f>
        <v>0</v>
      </c>
      <c r="K517" s="90" t="str">
        <f>VLOOKUP(STOCKSANLUIS[[#This Row],[CODIGO]],CLASIFICACION[],6,FALSE)</f>
        <v>C</v>
      </c>
      <c r="L517" s="90">
        <f>IFERROR(VLOOKUP(STOCKSANLUIS[[#This Row],[CODIGO]],STOCK_STARSOFT[],3,FALSE),0)</f>
        <v>0</v>
      </c>
      <c r="M517" s="90" t="str">
        <f>IF(STOCKSANLUIS[[#This Row],[STOCK ACTUAL]]=STOCKSANLUIS[[#This Row],[STOCK_STARSOFT]],"SIN DIFERENCIA","DIFERENCIA")</f>
        <v>SIN DIFERENCIA</v>
      </c>
    </row>
    <row r="518" spans="1:13" ht="15" hidden="1" customHeight="1" x14ac:dyDescent="0.25">
      <c r="A518" s="144" t="s">
        <v>1069</v>
      </c>
      <c r="B518" s="87" t="s">
        <v>1070</v>
      </c>
      <c r="C518" s="88">
        <v>0</v>
      </c>
      <c r="D518" s="89" t="s">
        <v>6</v>
      </c>
      <c r="E518" s="90" t="str">
        <f>VLOOKUP(STOCKSANLUIS[[#This Row],[CODIGO]],FAMILIAS[],4,FALSE)</f>
        <v>BVA</v>
      </c>
      <c r="F518" s="90">
        <v>1</v>
      </c>
      <c r="G518" s="90"/>
      <c r="H518" s="90">
        <f>SUMIF(INGRESO_MERCADERIA[CODIGO],STOCKSANLUIS[[#This Row],[CODIGO]],INGRESO_MERCADERIA[INGRESO])</f>
        <v>0</v>
      </c>
      <c r="I518" s="90">
        <f>SUMIF(SALIDA[CODIGO],STOCKSANLUIS[[#This Row],[CODIGO]],SALIDA[CANTIDAD])</f>
        <v>0</v>
      </c>
      <c r="J518" s="90">
        <f>STOCKSANLUIS[[#This Row],[STOCK ALM1]]-STOCKSANLUIS[[#This Row],[SALIDA]]</f>
        <v>0</v>
      </c>
      <c r="K518" s="90" t="str">
        <f>VLOOKUP(STOCKSANLUIS[[#This Row],[CODIGO]],CLASIFICACION[],6,FALSE)</f>
        <v>C</v>
      </c>
      <c r="L518" s="90">
        <f>IFERROR(VLOOKUP(STOCKSANLUIS[[#This Row],[CODIGO]],STOCK_STARSOFT[],3,FALSE),0)</f>
        <v>0</v>
      </c>
      <c r="M518" s="90" t="str">
        <f>IF(STOCKSANLUIS[[#This Row],[STOCK ACTUAL]]=STOCKSANLUIS[[#This Row],[STOCK_STARSOFT]],"SIN DIFERENCIA","DIFERENCIA")</f>
        <v>SIN DIFERENCIA</v>
      </c>
    </row>
    <row r="519" spans="1:13" ht="15" hidden="1" customHeight="1" x14ac:dyDescent="0.25">
      <c r="A519" s="144" t="s">
        <v>1071</v>
      </c>
      <c r="B519" s="87" t="s">
        <v>1072</v>
      </c>
      <c r="C519" s="88">
        <v>0</v>
      </c>
      <c r="D519" s="89" t="s">
        <v>6</v>
      </c>
      <c r="E519" s="90" t="str">
        <f>VLOOKUP(STOCKSANLUIS[[#This Row],[CODIGO]],FAMILIAS[],4,FALSE)</f>
        <v>GALPA</v>
      </c>
      <c r="F519" s="90">
        <v>1</v>
      </c>
      <c r="G519" s="90"/>
      <c r="H519" s="90">
        <f>SUMIF(INGRESO_MERCADERIA[CODIGO],STOCKSANLUIS[[#This Row],[CODIGO]],INGRESO_MERCADERIA[INGRESO])</f>
        <v>0</v>
      </c>
      <c r="I519" s="90">
        <f>SUMIF(SALIDA[CODIGO],STOCKSANLUIS[[#This Row],[CODIGO]],SALIDA[CANTIDAD])</f>
        <v>0</v>
      </c>
      <c r="J519" s="90">
        <f>STOCKSANLUIS[[#This Row],[STOCK ALM1]]-STOCKSANLUIS[[#This Row],[SALIDA]]</f>
        <v>0</v>
      </c>
      <c r="K519" s="90" t="str">
        <f>VLOOKUP(STOCKSANLUIS[[#This Row],[CODIGO]],CLASIFICACION[],6,FALSE)</f>
        <v>C</v>
      </c>
      <c r="L519" s="90">
        <f>IFERROR(VLOOKUP(STOCKSANLUIS[[#This Row],[CODIGO]],STOCK_STARSOFT[],3,FALSE),0)</f>
        <v>0</v>
      </c>
      <c r="M519" s="90" t="str">
        <f>IF(STOCKSANLUIS[[#This Row],[STOCK ACTUAL]]=STOCKSANLUIS[[#This Row],[STOCK_STARSOFT]],"SIN DIFERENCIA","DIFERENCIA")</f>
        <v>SIN DIFERENCIA</v>
      </c>
    </row>
    <row r="520" spans="1:13" ht="15" hidden="1" customHeight="1" x14ac:dyDescent="0.25">
      <c r="A520" s="144" t="s">
        <v>1075</v>
      </c>
      <c r="B520" s="87" t="s">
        <v>1076</v>
      </c>
      <c r="C520" s="88">
        <v>0</v>
      </c>
      <c r="D520" s="89" t="s">
        <v>6</v>
      </c>
      <c r="E520" s="90" t="str">
        <f>VLOOKUP(STOCKSANLUIS[[#This Row],[CODIGO]],FAMILIAS[],4,FALSE)</f>
        <v>GALPA</v>
      </c>
      <c r="F520" s="90">
        <v>1</v>
      </c>
      <c r="G520" s="90"/>
      <c r="H520" s="90">
        <f>SUMIF(INGRESO_MERCADERIA[CODIGO],STOCKSANLUIS[[#This Row],[CODIGO]],INGRESO_MERCADERIA[INGRESO])</f>
        <v>0</v>
      </c>
      <c r="I520" s="90">
        <f>SUMIF(SALIDA[CODIGO],STOCKSANLUIS[[#This Row],[CODIGO]],SALIDA[CANTIDAD])</f>
        <v>0</v>
      </c>
      <c r="J520" s="90">
        <f>STOCKSANLUIS[[#This Row],[STOCK ALM1]]-STOCKSANLUIS[[#This Row],[SALIDA]]</f>
        <v>0</v>
      </c>
      <c r="K520" s="90" t="str">
        <f>VLOOKUP(STOCKSANLUIS[[#This Row],[CODIGO]],CLASIFICACION[],6,FALSE)</f>
        <v>C</v>
      </c>
      <c r="L520" s="90">
        <f>IFERROR(VLOOKUP(STOCKSANLUIS[[#This Row],[CODIGO]],STOCK_STARSOFT[],3,FALSE),0)</f>
        <v>0</v>
      </c>
      <c r="M520" s="90" t="str">
        <f>IF(STOCKSANLUIS[[#This Row],[STOCK ACTUAL]]=STOCKSANLUIS[[#This Row],[STOCK_STARSOFT]],"SIN DIFERENCIA","DIFERENCIA")</f>
        <v>SIN DIFERENCIA</v>
      </c>
    </row>
    <row r="521" spans="1:13" ht="15" hidden="1" customHeight="1" x14ac:dyDescent="0.25">
      <c r="A521" s="144" t="s">
        <v>1077</v>
      </c>
      <c r="B521" s="87" t="s">
        <v>1078</v>
      </c>
      <c r="C521" s="88">
        <v>0</v>
      </c>
      <c r="D521" s="89" t="s">
        <v>6</v>
      </c>
      <c r="E521" s="90" t="str">
        <f>VLOOKUP(STOCKSANLUIS[[#This Row],[CODIGO]],FAMILIAS[],4,FALSE)</f>
        <v>DANFOSS</v>
      </c>
      <c r="F521" s="90">
        <v>1</v>
      </c>
      <c r="G521" s="90"/>
      <c r="H521" s="90">
        <f>SUMIF(INGRESO_MERCADERIA[CODIGO],STOCKSANLUIS[[#This Row],[CODIGO]],INGRESO_MERCADERIA[INGRESO])</f>
        <v>0</v>
      </c>
      <c r="I521" s="90">
        <f>SUMIF(SALIDA[CODIGO],STOCKSANLUIS[[#This Row],[CODIGO]],SALIDA[CANTIDAD])</f>
        <v>0</v>
      </c>
      <c r="J521" s="90">
        <f>STOCKSANLUIS[[#This Row],[STOCK ALM1]]-STOCKSANLUIS[[#This Row],[SALIDA]]</f>
        <v>0</v>
      </c>
      <c r="K521" s="90" t="str">
        <f>VLOOKUP(STOCKSANLUIS[[#This Row],[CODIGO]],CLASIFICACION[],6,FALSE)</f>
        <v>C</v>
      </c>
      <c r="L521" s="90">
        <f>IFERROR(VLOOKUP(STOCKSANLUIS[[#This Row],[CODIGO]],STOCK_STARSOFT[],3,FALSE),0)</f>
        <v>0</v>
      </c>
      <c r="M521" s="90" t="str">
        <f>IF(STOCKSANLUIS[[#This Row],[STOCK ACTUAL]]=STOCKSANLUIS[[#This Row],[STOCK_STARSOFT]],"SIN DIFERENCIA","DIFERENCIA")</f>
        <v>SIN DIFERENCIA</v>
      </c>
    </row>
    <row r="522" spans="1:13" ht="15" hidden="1" customHeight="1" x14ac:dyDescent="0.25">
      <c r="A522" s="144" t="s">
        <v>1079</v>
      </c>
      <c r="B522" s="87" t="s">
        <v>1080</v>
      </c>
      <c r="C522" s="88">
        <v>0</v>
      </c>
      <c r="D522" s="89" t="s">
        <v>6</v>
      </c>
      <c r="E522" s="90" t="str">
        <f>VLOOKUP(STOCKSANLUIS[[#This Row],[CODIGO]],FAMILIAS[],4,FALSE)</f>
        <v>DANFOSS</v>
      </c>
      <c r="F522" s="90">
        <v>1</v>
      </c>
      <c r="G522" s="90"/>
      <c r="H522" s="90">
        <f>SUMIF(INGRESO_MERCADERIA[CODIGO],STOCKSANLUIS[[#This Row],[CODIGO]],INGRESO_MERCADERIA[INGRESO])</f>
        <v>0</v>
      </c>
      <c r="I522" s="90">
        <f>SUMIF(SALIDA[CODIGO],STOCKSANLUIS[[#This Row],[CODIGO]],SALIDA[CANTIDAD])</f>
        <v>0</v>
      </c>
      <c r="J522" s="90">
        <f>STOCKSANLUIS[[#This Row],[STOCK ALM1]]-STOCKSANLUIS[[#This Row],[SALIDA]]</f>
        <v>0</v>
      </c>
      <c r="K522" s="90" t="str">
        <f>VLOOKUP(STOCKSANLUIS[[#This Row],[CODIGO]],CLASIFICACION[],6,FALSE)</f>
        <v>C</v>
      </c>
      <c r="L522" s="90">
        <f>IFERROR(VLOOKUP(STOCKSANLUIS[[#This Row],[CODIGO]],STOCK_STARSOFT[],3,FALSE),0)</f>
        <v>0</v>
      </c>
      <c r="M522" s="90" t="str">
        <f>IF(STOCKSANLUIS[[#This Row],[STOCK ACTUAL]]=STOCKSANLUIS[[#This Row],[STOCK_STARSOFT]],"SIN DIFERENCIA","DIFERENCIA")</f>
        <v>SIN DIFERENCIA</v>
      </c>
    </row>
    <row r="523" spans="1:13" ht="15" hidden="1" customHeight="1" x14ac:dyDescent="0.25">
      <c r="A523" s="144" t="s">
        <v>1081</v>
      </c>
      <c r="B523" s="87" t="s">
        <v>1082</v>
      </c>
      <c r="C523" s="88">
        <v>0</v>
      </c>
      <c r="D523" s="89" t="s">
        <v>6</v>
      </c>
      <c r="E523" s="90" t="str">
        <f>VLOOKUP(STOCKSANLUIS[[#This Row],[CODIGO]],FAMILIAS[],4,FALSE)</f>
        <v>SHANDONG</v>
      </c>
      <c r="F523" s="90">
        <v>1</v>
      </c>
      <c r="G523" s="90"/>
      <c r="H523" s="90">
        <f>SUMIF(INGRESO_MERCADERIA[CODIGO],STOCKSANLUIS[[#This Row],[CODIGO]],INGRESO_MERCADERIA[INGRESO])</f>
        <v>0</v>
      </c>
      <c r="I523" s="90">
        <f>SUMIF(SALIDA[CODIGO],STOCKSANLUIS[[#This Row],[CODIGO]],SALIDA[CANTIDAD])</f>
        <v>0</v>
      </c>
      <c r="J523" s="90">
        <f>STOCKSANLUIS[[#This Row],[STOCK ALM1]]-STOCKSANLUIS[[#This Row],[SALIDA]]</f>
        <v>0</v>
      </c>
      <c r="K523" s="90" t="str">
        <f>VLOOKUP(STOCKSANLUIS[[#This Row],[CODIGO]],CLASIFICACION[],6,FALSE)</f>
        <v>C</v>
      </c>
      <c r="L523" s="90">
        <f>IFERROR(VLOOKUP(STOCKSANLUIS[[#This Row],[CODIGO]],STOCK_STARSOFT[],3,FALSE),0)</f>
        <v>0</v>
      </c>
      <c r="M523" s="90" t="str">
        <f>IF(STOCKSANLUIS[[#This Row],[STOCK ACTUAL]]=STOCKSANLUIS[[#This Row],[STOCK_STARSOFT]],"SIN DIFERENCIA","DIFERENCIA")</f>
        <v>SIN DIFERENCIA</v>
      </c>
    </row>
    <row r="524" spans="1:13" ht="15" hidden="1" customHeight="1" x14ac:dyDescent="0.25">
      <c r="A524" s="144" t="s">
        <v>1083</v>
      </c>
      <c r="B524" s="87" t="s">
        <v>1084</v>
      </c>
      <c r="C524" s="88">
        <v>0</v>
      </c>
      <c r="D524" s="89" t="s">
        <v>6</v>
      </c>
      <c r="E524" s="90" t="str">
        <f>VLOOKUP(STOCKSANLUIS[[#This Row],[CODIGO]],FAMILIAS[],4,FALSE)</f>
        <v>SHANDONG</v>
      </c>
      <c r="F524" s="90">
        <v>1</v>
      </c>
      <c r="G524" s="90"/>
      <c r="H524" s="90">
        <f>SUMIF(INGRESO_MERCADERIA[CODIGO],STOCKSANLUIS[[#This Row],[CODIGO]],INGRESO_MERCADERIA[INGRESO])</f>
        <v>0</v>
      </c>
      <c r="I524" s="90">
        <f>SUMIF(SALIDA[CODIGO],STOCKSANLUIS[[#This Row],[CODIGO]],SALIDA[CANTIDAD])</f>
        <v>0</v>
      </c>
      <c r="J524" s="90">
        <f>STOCKSANLUIS[[#This Row],[STOCK ALM1]]-STOCKSANLUIS[[#This Row],[SALIDA]]</f>
        <v>0</v>
      </c>
      <c r="K524" s="90" t="str">
        <f>VLOOKUP(STOCKSANLUIS[[#This Row],[CODIGO]],CLASIFICACION[],6,FALSE)</f>
        <v>C</v>
      </c>
      <c r="L524" s="90">
        <f>IFERROR(VLOOKUP(STOCKSANLUIS[[#This Row],[CODIGO]],STOCK_STARSOFT[],3,FALSE),0)</f>
        <v>0</v>
      </c>
      <c r="M524" s="90" t="str">
        <f>IF(STOCKSANLUIS[[#This Row],[STOCK ACTUAL]]=STOCKSANLUIS[[#This Row],[STOCK_STARSOFT]],"SIN DIFERENCIA","DIFERENCIA")</f>
        <v>SIN DIFERENCIA</v>
      </c>
    </row>
    <row r="525" spans="1:13" ht="15" hidden="1" customHeight="1" x14ac:dyDescent="0.25">
      <c r="A525" s="144" t="s">
        <v>1085</v>
      </c>
      <c r="B525" s="87" t="s">
        <v>1086</v>
      </c>
      <c r="C525" s="88">
        <v>0</v>
      </c>
      <c r="D525" s="89" t="s">
        <v>6</v>
      </c>
      <c r="E525" s="90" t="str">
        <f>VLOOKUP(STOCKSANLUIS[[#This Row],[CODIGO]],FAMILIAS[],4,FALSE)</f>
        <v>SHANDONG</v>
      </c>
      <c r="F525" s="90">
        <v>1</v>
      </c>
      <c r="G525" s="90"/>
      <c r="H525" s="90">
        <f>SUMIF(INGRESO_MERCADERIA[CODIGO],STOCKSANLUIS[[#This Row],[CODIGO]],INGRESO_MERCADERIA[INGRESO])</f>
        <v>0</v>
      </c>
      <c r="I525" s="90">
        <f>SUMIF(SALIDA[CODIGO],STOCKSANLUIS[[#This Row],[CODIGO]],SALIDA[CANTIDAD])</f>
        <v>0</v>
      </c>
      <c r="J525" s="90">
        <f>STOCKSANLUIS[[#This Row],[STOCK ALM1]]-STOCKSANLUIS[[#This Row],[SALIDA]]</f>
        <v>0</v>
      </c>
      <c r="K525" s="90" t="str">
        <f>VLOOKUP(STOCKSANLUIS[[#This Row],[CODIGO]],CLASIFICACION[],6,FALSE)</f>
        <v>C</v>
      </c>
      <c r="L525" s="90">
        <f>IFERROR(VLOOKUP(STOCKSANLUIS[[#This Row],[CODIGO]],STOCK_STARSOFT[],3,FALSE),0)</f>
        <v>0</v>
      </c>
      <c r="M525" s="90" t="str">
        <f>IF(STOCKSANLUIS[[#This Row],[STOCK ACTUAL]]=STOCKSANLUIS[[#This Row],[STOCK_STARSOFT]],"SIN DIFERENCIA","DIFERENCIA")</f>
        <v>SIN DIFERENCIA</v>
      </c>
    </row>
    <row r="526" spans="1:13" ht="15" hidden="1" customHeight="1" x14ac:dyDescent="0.25">
      <c r="A526" s="144" t="s">
        <v>1087</v>
      </c>
      <c r="B526" s="87" t="s">
        <v>1088</v>
      </c>
      <c r="C526" s="88">
        <v>0</v>
      </c>
      <c r="D526" s="89" t="s">
        <v>6</v>
      </c>
      <c r="E526" s="90" t="str">
        <f>VLOOKUP(STOCKSANLUIS[[#This Row],[CODIGO]],FAMILIAS[],4,FALSE)</f>
        <v>SHANDONG</v>
      </c>
      <c r="F526" s="90">
        <v>1</v>
      </c>
      <c r="G526" s="90"/>
      <c r="H526" s="90">
        <f>SUMIF(INGRESO_MERCADERIA[CODIGO],STOCKSANLUIS[[#This Row],[CODIGO]],INGRESO_MERCADERIA[INGRESO])</f>
        <v>0</v>
      </c>
      <c r="I526" s="90">
        <f>SUMIF(SALIDA[CODIGO],STOCKSANLUIS[[#This Row],[CODIGO]],SALIDA[CANTIDAD])</f>
        <v>0</v>
      </c>
      <c r="J526" s="90">
        <f>STOCKSANLUIS[[#This Row],[STOCK ALM1]]-STOCKSANLUIS[[#This Row],[SALIDA]]</f>
        <v>0</v>
      </c>
      <c r="K526" s="90" t="str">
        <f>VLOOKUP(STOCKSANLUIS[[#This Row],[CODIGO]],CLASIFICACION[],6,FALSE)</f>
        <v>C</v>
      </c>
      <c r="L526" s="90">
        <f>IFERROR(VLOOKUP(STOCKSANLUIS[[#This Row],[CODIGO]],STOCK_STARSOFT[],3,FALSE),0)</f>
        <v>0</v>
      </c>
      <c r="M526" s="90" t="str">
        <f>IF(STOCKSANLUIS[[#This Row],[STOCK ACTUAL]]=STOCKSANLUIS[[#This Row],[STOCK_STARSOFT]],"SIN DIFERENCIA","DIFERENCIA")</f>
        <v>SIN DIFERENCIA</v>
      </c>
    </row>
    <row r="527" spans="1:13" ht="15" hidden="1" customHeight="1" x14ac:dyDescent="0.25">
      <c r="A527" s="144" t="s">
        <v>1089</v>
      </c>
      <c r="B527" s="87" t="s">
        <v>1090</v>
      </c>
      <c r="C527" s="88">
        <v>0</v>
      </c>
      <c r="D527" s="89" t="s">
        <v>6</v>
      </c>
      <c r="E527" s="90" t="str">
        <f>VLOOKUP(STOCKSANLUIS[[#This Row],[CODIGO]],FAMILIAS[],4,FALSE)</f>
        <v>SHANDONG</v>
      </c>
      <c r="F527" s="90">
        <v>1</v>
      </c>
      <c r="G527" s="90"/>
      <c r="H527" s="90">
        <f>SUMIF(INGRESO_MERCADERIA[CODIGO],STOCKSANLUIS[[#This Row],[CODIGO]],INGRESO_MERCADERIA[INGRESO])</f>
        <v>0</v>
      </c>
      <c r="I527" s="90">
        <f>SUMIF(SALIDA[CODIGO],STOCKSANLUIS[[#This Row],[CODIGO]],SALIDA[CANTIDAD])</f>
        <v>0</v>
      </c>
      <c r="J527" s="90">
        <f>STOCKSANLUIS[[#This Row],[STOCK ALM1]]-STOCKSANLUIS[[#This Row],[SALIDA]]</f>
        <v>0</v>
      </c>
      <c r="K527" s="90" t="str">
        <f>VLOOKUP(STOCKSANLUIS[[#This Row],[CODIGO]],CLASIFICACION[],6,FALSE)</f>
        <v>C</v>
      </c>
      <c r="L527" s="90">
        <f>IFERROR(VLOOKUP(STOCKSANLUIS[[#This Row],[CODIGO]],STOCK_STARSOFT[],3,FALSE),0)</f>
        <v>0</v>
      </c>
      <c r="M527" s="90" t="str">
        <f>IF(STOCKSANLUIS[[#This Row],[STOCK ACTUAL]]=STOCKSANLUIS[[#This Row],[STOCK_STARSOFT]],"SIN DIFERENCIA","DIFERENCIA")</f>
        <v>SIN DIFERENCIA</v>
      </c>
    </row>
    <row r="528" spans="1:13" ht="15" hidden="1" customHeight="1" x14ac:dyDescent="0.25">
      <c r="A528" s="144" t="s">
        <v>947</v>
      </c>
      <c r="B528" s="87" t="s">
        <v>948</v>
      </c>
      <c r="C528" s="88">
        <v>0</v>
      </c>
      <c r="D528" s="89" t="s">
        <v>6</v>
      </c>
      <c r="E528" s="90" t="str">
        <f>VLOOKUP(STOCKSANLUIS[[#This Row],[CODIGO]],FAMILIAS[],4,FALSE)</f>
        <v>DANFOSS</v>
      </c>
      <c r="F528" s="90">
        <v>1</v>
      </c>
      <c r="G528" s="90" t="s">
        <v>19524</v>
      </c>
      <c r="H528" s="90">
        <f>SUMIF(INGRESO_MERCADERIA[CODIGO],STOCKSANLUIS[[#This Row],[CODIGO]],INGRESO_MERCADERIA[INGRESO])</f>
        <v>27</v>
      </c>
      <c r="I528" s="90">
        <f>SUMIF(SALIDA[CODIGO],STOCKSANLUIS[[#This Row],[CODIGO]],SALIDA[CANTIDAD])</f>
        <v>22</v>
      </c>
      <c r="J528" s="90">
        <f>STOCKSANLUIS[[#This Row],[STOCK ALM1]]-STOCKSANLUIS[[#This Row],[SALIDA]]</f>
        <v>5</v>
      </c>
      <c r="K528" s="90" t="str">
        <f>VLOOKUP(STOCKSANLUIS[[#This Row],[CODIGO]],CLASIFICACION[],6,FALSE)</f>
        <v>B</v>
      </c>
      <c r="L528" s="90">
        <f>IFERROR(VLOOKUP(STOCKSANLUIS[[#This Row],[CODIGO]],STOCK_STARSOFT[],3,FALSE),0)</f>
        <v>5</v>
      </c>
      <c r="M528" s="90" t="str">
        <f>IF(STOCKSANLUIS[[#This Row],[STOCK ACTUAL]]=STOCKSANLUIS[[#This Row],[STOCK_STARSOFT]],"SIN DIFERENCIA","DIFERENCIA")</f>
        <v>SIN DIFERENCIA</v>
      </c>
    </row>
    <row r="529" spans="1:13" ht="15" hidden="1" customHeight="1" x14ac:dyDescent="0.25">
      <c r="A529" s="144" t="s">
        <v>1173</v>
      </c>
      <c r="B529" s="87" t="s">
        <v>1174</v>
      </c>
      <c r="C529" s="88">
        <v>9</v>
      </c>
      <c r="D529" s="89" t="s">
        <v>6</v>
      </c>
      <c r="E529" s="90" t="str">
        <f>VLOOKUP(STOCKSANLUIS[[#This Row],[CODIGO]],FAMILIAS[],4,FALSE)</f>
        <v>DANFOSS</v>
      </c>
      <c r="F529" s="90">
        <v>1</v>
      </c>
      <c r="G529" s="90" t="s">
        <v>19524</v>
      </c>
      <c r="H529" s="90">
        <f>SUMIF(INGRESO_MERCADERIA[CODIGO],STOCKSANLUIS[[#This Row],[CODIGO]],INGRESO_MERCADERIA[INGRESO])</f>
        <v>25</v>
      </c>
      <c r="I529" s="90">
        <f>SUMIF(SALIDA[CODIGO],STOCKSANLUIS[[#This Row],[CODIGO]],SALIDA[CANTIDAD])</f>
        <v>18</v>
      </c>
      <c r="J529" s="90">
        <f>STOCKSANLUIS[[#This Row],[STOCK ALM1]]-STOCKSANLUIS[[#This Row],[SALIDA]]</f>
        <v>7</v>
      </c>
      <c r="K529" s="90" t="str">
        <f>VLOOKUP(STOCKSANLUIS[[#This Row],[CODIGO]],CLASIFICACION[],6,FALSE)</f>
        <v>C</v>
      </c>
      <c r="L529" s="90">
        <f>IFERROR(VLOOKUP(STOCKSANLUIS[[#This Row],[CODIGO]],STOCK_STARSOFT[],3,FALSE),0)</f>
        <v>7</v>
      </c>
      <c r="M529" s="90" t="str">
        <f>IF(STOCKSANLUIS[[#This Row],[STOCK ACTUAL]]=STOCKSANLUIS[[#This Row],[STOCK_STARSOFT]],"SIN DIFERENCIA","DIFERENCIA")</f>
        <v>SIN DIFERENCIA</v>
      </c>
    </row>
    <row r="530" spans="1:13" ht="15" hidden="1" customHeight="1" x14ac:dyDescent="0.25">
      <c r="A530" s="144" t="s">
        <v>1095</v>
      </c>
      <c r="B530" s="87" t="s">
        <v>1096</v>
      </c>
      <c r="C530" s="88">
        <v>0</v>
      </c>
      <c r="D530" s="89" t="s">
        <v>6</v>
      </c>
      <c r="E530" s="90" t="str">
        <f>VLOOKUP(STOCKSANLUIS[[#This Row],[CODIGO]],FAMILIAS[],4,FALSE)</f>
        <v>GALPA</v>
      </c>
      <c r="F530" s="90">
        <v>1</v>
      </c>
      <c r="G530" s="90"/>
      <c r="H530" s="90">
        <f>SUMIF(INGRESO_MERCADERIA[CODIGO],STOCKSANLUIS[[#This Row],[CODIGO]],INGRESO_MERCADERIA[INGRESO])</f>
        <v>0</v>
      </c>
      <c r="I530" s="90">
        <f>SUMIF(SALIDA[CODIGO],STOCKSANLUIS[[#This Row],[CODIGO]],SALIDA[CANTIDAD])</f>
        <v>0</v>
      </c>
      <c r="J530" s="90">
        <f>STOCKSANLUIS[[#This Row],[STOCK ALM1]]-STOCKSANLUIS[[#This Row],[SALIDA]]</f>
        <v>0</v>
      </c>
      <c r="K530" s="90" t="str">
        <f>VLOOKUP(STOCKSANLUIS[[#This Row],[CODIGO]],CLASIFICACION[],6,FALSE)</f>
        <v>C</v>
      </c>
      <c r="L530" s="90">
        <f>IFERROR(VLOOKUP(STOCKSANLUIS[[#This Row],[CODIGO]],STOCK_STARSOFT[],3,FALSE),0)</f>
        <v>0</v>
      </c>
      <c r="M530" s="90" t="str">
        <f>IF(STOCKSANLUIS[[#This Row],[STOCK ACTUAL]]=STOCKSANLUIS[[#This Row],[STOCK_STARSOFT]],"SIN DIFERENCIA","DIFERENCIA")</f>
        <v>SIN DIFERENCIA</v>
      </c>
    </row>
    <row r="531" spans="1:13" ht="15" hidden="1" customHeight="1" x14ac:dyDescent="0.25">
      <c r="A531" s="144" t="s">
        <v>1097</v>
      </c>
      <c r="B531" s="87" t="s">
        <v>1098</v>
      </c>
      <c r="C531" s="88">
        <v>0</v>
      </c>
      <c r="D531" s="89" t="s">
        <v>6</v>
      </c>
      <c r="E531" s="90" t="str">
        <f>VLOOKUP(STOCKSANLUIS[[#This Row],[CODIGO]],FAMILIAS[],4,FALSE)</f>
        <v>APPLI PARTS</v>
      </c>
      <c r="F531" s="90">
        <v>1</v>
      </c>
      <c r="G531" s="90"/>
      <c r="H531" s="90">
        <f>SUMIF(INGRESO_MERCADERIA[CODIGO],STOCKSANLUIS[[#This Row],[CODIGO]],INGRESO_MERCADERIA[INGRESO])</f>
        <v>0</v>
      </c>
      <c r="I531" s="90">
        <f>SUMIF(SALIDA[CODIGO],STOCKSANLUIS[[#This Row],[CODIGO]],SALIDA[CANTIDAD])</f>
        <v>0</v>
      </c>
      <c r="J531" s="90">
        <f>STOCKSANLUIS[[#This Row],[STOCK ALM1]]-STOCKSANLUIS[[#This Row],[SALIDA]]</f>
        <v>0</v>
      </c>
      <c r="K531" s="90" t="str">
        <f>VLOOKUP(STOCKSANLUIS[[#This Row],[CODIGO]],CLASIFICACION[],6,FALSE)</f>
        <v>C</v>
      </c>
      <c r="L531" s="90">
        <f>IFERROR(VLOOKUP(STOCKSANLUIS[[#This Row],[CODIGO]],STOCK_STARSOFT[],3,FALSE),0)</f>
        <v>0</v>
      </c>
      <c r="M531" s="90" t="str">
        <f>IF(STOCKSANLUIS[[#This Row],[STOCK ACTUAL]]=STOCKSANLUIS[[#This Row],[STOCK_STARSOFT]],"SIN DIFERENCIA","DIFERENCIA")</f>
        <v>SIN DIFERENCIA</v>
      </c>
    </row>
    <row r="532" spans="1:13" ht="15" hidden="1" customHeight="1" x14ac:dyDescent="0.25">
      <c r="A532" s="144" t="s">
        <v>1099</v>
      </c>
      <c r="B532" s="87" t="s">
        <v>1100</v>
      </c>
      <c r="C532" s="88">
        <v>0</v>
      </c>
      <c r="D532" s="89" t="s">
        <v>6</v>
      </c>
      <c r="E532" s="90" t="str">
        <f>VLOOKUP(STOCKSANLUIS[[#This Row],[CODIGO]],FAMILIAS[],4,FALSE)</f>
        <v>GALPA</v>
      </c>
      <c r="F532" s="90">
        <v>1</v>
      </c>
      <c r="G532" s="90"/>
      <c r="H532" s="90">
        <f>SUMIF(INGRESO_MERCADERIA[CODIGO],STOCKSANLUIS[[#This Row],[CODIGO]],INGRESO_MERCADERIA[INGRESO])</f>
        <v>0</v>
      </c>
      <c r="I532" s="90">
        <f>SUMIF(SALIDA[CODIGO],STOCKSANLUIS[[#This Row],[CODIGO]],SALIDA[CANTIDAD])</f>
        <v>0</v>
      </c>
      <c r="J532" s="90">
        <f>STOCKSANLUIS[[#This Row],[STOCK ALM1]]-STOCKSANLUIS[[#This Row],[SALIDA]]</f>
        <v>0</v>
      </c>
      <c r="K532" s="90" t="str">
        <f>VLOOKUP(STOCKSANLUIS[[#This Row],[CODIGO]],CLASIFICACION[],6,FALSE)</f>
        <v>C</v>
      </c>
      <c r="L532" s="90">
        <f>IFERROR(VLOOKUP(STOCKSANLUIS[[#This Row],[CODIGO]],STOCK_STARSOFT[],3,FALSE),0)</f>
        <v>0</v>
      </c>
      <c r="M532" s="90" t="str">
        <f>IF(STOCKSANLUIS[[#This Row],[STOCK ACTUAL]]=STOCKSANLUIS[[#This Row],[STOCK_STARSOFT]],"SIN DIFERENCIA","DIFERENCIA")</f>
        <v>SIN DIFERENCIA</v>
      </c>
    </row>
    <row r="533" spans="1:13" ht="15" hidden="1" customHeight="1" x14ac:dyDescent="0.25">
      <c r="A533" s="144" t="s">
        <v>1101</v>
      </c>
      <c r="B533" s="87" t="s">
        <v>1102</v>
      </c>
      <c r="C533" s="88">
        <v>0</v>
      </c>
      <c r="D533" s="89" t="s">
        <v>6</v>
      </c>
      <c r="E533" s="90" t="str">
        <f>VLOOKUP(STOCKSANLUIS[[#This Row],[CODIGO]],FAMILIAS[],4,FALSE)</f>
        <v>GALPA</v>
      </c>
      <c r="F533" s="90">
        <v>1</v>
      </c>
      <c r="G533" s="90"/>
      <c r="H533" s="90">
        <f>SUMIF(INGRESO_MERCADERIA[CODIGO],STOCKSANLUIS[[#This Row],[CODIGO]],INGRESO_MERCADERIA[INGRESO])</f>
        <v>0</v>
      </c>
      <c r="I533" s="90">
        <f>SUMIF(SALIDA[CODIGO],STOCKSANLUIS[[#This Row],[CODIGO]],SALIDA[CANTIDAD])</f>
        <v>0</v>
      </c>
      <c r="J533" s="90">
        <f>STOCKSANLUIS[[#This Row],[STOCK ALM1]]-STOCKSANLUIS[[#This Row],[SALIDA]]</f>
        <v>0</v>
      </c>
      <c r="K533" s="90" t="str">
        <f>VLOOKUP(STOCKSANLUIS[[#This Row],[CODIGO]],CLASIFICACION[],6,FALSE)</f>
        <v>C</v>
      </c>
      <c r="L533" s="90">
        <f>IFERROR(VLOOKUP(STOCKSANLUIS[[#This Row],[CODIGO]],STOCK_STARSOFT[],3,FALSE),0)</f>
        <v>0</v>
      </c>
      <c r="M533" s="90" t="str">
        <f>IF(STOCKSANLUIS[[#This Row],[STOCK ACTUAL]]=STOCKSANLUIS[[#This Row],[STOCK_STARSOFT]],"SIN DIFERENCIA","DIFERENCIA")</f>
        <v>SIN DIFERENCIA</v>
      </c>
    </row>
    <row r="534" spans="1:13" ht="15" hidden="1" customHeight="1" x14ac:dyDescent="0.25">
      <c r="A534" s="144" t="s">
        <v>1502</v>
      </c>
      <c r="B534" s="87" t="s">
        <v>1503</v>
      </c>
      <c r="C534" s="88">
        <v>3</v>
      </c>
      <c r="D534" s="89" t="s">
        <v>6</v>
      </c>
      <c r="E534" s="90" t="str">
        <f>VLOOKUP(STOCKSANLUIS[[#This Row],[CODIGO]],FAMILIAS[],4,FALSE)</f>
        <v>DANFOSS</v>
      </c>
      <c r="F534" s="90">
        <v>1</v>
      </c>
      <c r="G534" s="90" t="s">
        <v>19524</v>
      </c>
      <c r="H534" s="90">
        <f>SUMIF(INGRESO_MERCADERIA[CODIGO],STOCKSANLUIS[[#This Row],[CODIGO]],INGRESO_MERCADERIA[INGRESO])</f>
        <v>6</v>
      </c>
      <c r="I534" s="90">
        <f>SUMIF(SALIDA[CODIGO],STOCKSANLUIS[[#This Row],[CODIGO]],SALIDA[CANTIDAD])</f>
        <v>0</v>
      </c>
      <c r="J534" s="90">
        <f>STOCKSANLUIS[[#This Row],[STOCK ALM1]]-STOCKSANLUIS[[#This Row],[SALIDA]]</f>
        <v>6</v>
      </c>
      <c r="K534" s="90" t="str">
        <f>VLOOKUP(STOCKSANLUIS[[#This Row],[CODIGO]],CLASIFICACION[],6,FALSE)</f>
        <v>C</v>
      </c>
      <c r="L534" s="90">
        <f>IFERROR(VLOOKUP(STOCKSANLUIS[[#This Row],[CODIGO]],STOCK_STARSOFT[],3,FALSE),0)</f>
        <v>6</v>
      </c>
      <c r="M534" s="90" t="str">
        <f>IF(STOCKSANLUIS[[#This Row],[STOCK ACTUAL]]=STOCKSANLUIS[[#This Row],[STOCK_STARSOFT]],"SIN DIFERENCIA","DIFERENCIA")</f>
        <v>SIN DIFERENCIA</v>
      </c>
    </row>
    <row r="535" spans="1:13" hidden="1" x14ac:dyDescent="0.25">
      <c r="A535" s="144" t="s">
        <v>1105</v>
      </c>
      <c r="B535" s="87" t="s">
        <v>1106</v>
      </c>
      <c r="C535" s="88">
        <v>0</v>
      </c>
      <c r="D535" s="89" t="s">
        <v>6</v>
      </c>
      <c r="E535" s="90" t="str">
        <f>VLOOKUP(STOCKSANLUIS[[#This Row],[CODIGO]],FAMILIAS[],4,FALSE)</f>
        <v>QUALITY</v>
      </c>
      <c r="F535" s="90">
        <v>1</v>
      </c>
      <c r="G535" s="90"/>
      <c r="H535" s="90">
        <f>SUMIF(INGRESO_MERCADERIA[CODIGO],STOCKSANLUIS[[#This Row],[CODIGO]],INGRESO_MERCADERIA[INGRESO])</f>
        <v>0</v>
      </c>
      <c r="I535" s="90">
        <f>SUMIF(SALIDA[CODIGO],STOCKSANLUIS[[#This Row],[CODIGO]],SALIDA[CANTIDAD])</f>
        <v>0</v>
      </c>
      <c r="J535" s="90">
        <f>STOCKSANLUIS[[#This Row],[STOCK ALM1]]-STOCKSANLUIS[[#This Row],[SALIDA]]</f>
        <v>0</v>
      </c>
      <c r="K535" s="90" t="str">
        <f>VLOOKUP(STOCKSANLUIS[[#This Row],[CODIGO]],CLASIFICACION[],6,FALSE)</f>
        <v>C</v>
      </c>
      <c r="L535" s="90">
        <f>IFERROR(VLOOKUP(STOCKSANLUIS[[#This Row],[CODIGO]],STOCK_STARSOFT[],3,FALSE),0)</f>
        <v>0</v>
      </c>
      <c r="M535" s="90" t="str">
        <f>IF(STOCKSANLUIS[[#This Row],[STOCK ACTUAL]]=STOCKSANLUIS[[#This Row],[STOCK_STARSOFT]],"SIN DIFERENCIA","DIFERENCIA")</f>
        <v>SIN DIFERENCIA</v>
      </c>
    </row>
    <row r="536" spans="1:13" ht="15" hidden="1" customHeight="1" x14ac:dyDescent="0.25">
      <c r="A536" s="144" t="s">
        <v>1107</v>
      </c>
      <c r="B536" s="87" t="s">
        <v>1108</v>
      </c>
      <c r="C536" s="88">
        <v>0</v>
      </c>
      <c r="D536" s="89" t="s">
        <v>6</v>
      </c>
      <c r="E536" s="90" t="str">
        <f>VLOOKUP(STOCKSANLUIS[[#This Row],[CODIGO]],FAMILIAS[],4,FALSE)</f>
        <v>QUALITY</v>
      </c>
      <c r="F536" s="90">
        <v>1</v>
      </c>
      <c r="G536" s="90"/>
      <c r="H536" s="90">
        <f>SUMIF(INGRESO_MERCADERIA[CODIGO],STOCKSANLUIS[[#This Row],[CODIGO]],INGRESO_MERCADERIA[INGRESO])</f>
        <v>0</v>
      </c>
      <c r="I536" s="90">
        <f>SUMIF(SALIDA[CODIGO],STOCKSANLUIS[[#This Row],[CODIGO]],SALIDA[CANTIDAD])</f>
        <v>0</v>
      </c>
      <c r="J536" s="90">
        <f>STOCKSANLUIS[[#This Row],[STOCK ALM1]]-STOCKSANLUIS[[#This Row],[SALIDA]]</f>
        <v>0</v>
      </c>
      <c r="K536" s="90" t="str">
        <f>VLOOKUP(STOCKSANLUIS[[#This Row],[CODIGO]],CLASIFICACION[],6,FALSE)</f>
        <v>C</v>
      </c>
      <c r="L536" s="90">
        <f>IFERROR(VLOOKUP(STOCKSANLUIS[[#This Row],[CODIGO]],STOCK_STARSOFT[],3,FALSE),0)</f>
        <v>0</v>
      </c>
      <c r="M536" s="90" t="str">
        <f>IF(STOCKSANLUIS[[#This Row],[STOCK ACTUAL]]=STOCKSANLUIS[[#This Row],[STOCK_STARSOFT]],"SIN DIFERENCIA","DIFERENCIA")</f>
        <v>SIN DIFERENCIA</v>
      </c>
    </row>
    <row r="537" spans="1:13" ht="15" hidden="1" customHeight="1" x14ac:dyDescent="0.25">
      <c r="A537" s="144" t="s">
        <v>1109</v>
      </c>
      <c r="B537" s="87" t="s">
        <v>1110</v>
      </c>
      <c r="C537" s="88">
        <v>0</v>
      </c>
      <c r="D537" s="89" t="s">
        <v>6</v>
      </c>
      <c r="E537" s="90" t="str">
        <f>VLOOKUP(STOCKSANLUIS[[#This Row],[CODIGO]],FAMILIAS[],4,FALSE)</f>
        <v>DANFOSS</v>
      </c>
      <c r="F537" s="90">
        <v>1</v>
      </c>
      <c r="G537" s="90"/>
      <c r="H537" s="90">
        <f>SUMIF(INGRESO_MERCADERIA[CODIGO],STOCKSANLUIS[[#This Row],[CODIGO]],INGRESO_MERCADERIA[INGRESO])</f>
        <v>0</v>
      </c>
      <c r="I537" s="90">
        <f>SUMIF(SALIDA[CODIGO],STOCKSANLUIS[[#This Row],[CODIGO]],SALIDA[CANTIDAD])</f>
        <v>0</v>
      </c>
      <c r="J537" s="90">
        <f>STOCKSANLUIS[[#This Row],[STOCK ALM1]]-STOCKSANLUIS[[#This Row],[SALIDA]]</f>
        <v>0</v>
      </c>
      <c r="K537" s="90" t="str">
        <f>VLOOKUP(STOCKSANLUIS[[#This Row],[CODIGO]],CLASIFICACION[],6,FALSE)</f>
        <v>C</v>
      </c>
      <c r="L537" s="90">
        <f>IFERROR(VLOOKUP(STOCKSANLUIS[[#This Row],[CODIGO]],STOCK_STARSOFT[],3,FALSE),0)</f>
        <v>0</v>
      </c>
      <c r="M537" s="90" t="str">
        <f>IF(STOCKSANLUIS[[#This Row],[STOCK ACTUAL]]=STOCKSANLUIS[[#This Row],[STOCK_STARSOFT]],"SIN DIFERENCIA","DIFERENCIA")</f>
        <v>SIN DIFERENCIA</v>
      </c>
    </row>
    <row r="538" spans="1:13" ht="15" hidden="1" customHeight="1" x14ac:dyDescent="0.25">
      <c r="A538" s="144" t="s">
        <v>1111</v>
      </c>
      <c r="B538" s="87" t="s">
        <v>1112</v>
      </c>
      <c r="C538" s="88">
        <v>0</v>
      </c>
      <c r="D538" s="89" t="s">
        <v>6</v>
      </c>
      <c r="E538" s="90" t="str">
        <f>VLOOKUP(STOCKSANLUIS[[#This Row],[CODIGO]],FAMILIAS[],4,FALSE)</f>
        <v>DANFOSS</v>
      </c>
      <c r="F538" s="90">
        <v>1</v>
      </c>
      <c r="G538" s="90"/>
      <c r="H538" s="90">
        <f>SUMIF(INGRESO_MERCADERIA[CODIGO],STOCKSANLUIS[[#This Row],[CODIGO]],INGRESO_MERCADERIA[INGRESO])</f>
        <v>0</v>
      </c>
      <c r="I538" s="90">
        <f>SUMIF(SALIDA[CODIGO],STOCKSANLUIS[[#This Row],[CODIGO]],SALIDA[CANTIDAD])</f>
        <v>0</v>
      </c>
      <c r="J538" s="90">
        <f>STOCKSANLUIS[[#This Row],[STOCK ALM1]]-STOCKSANLUIS[[#This Row],[SALIDA]]</f>
        <v>0</v>
      </c>
      <c r="K538" s="90" t="str">
        <f>VLOOKUP(STOCKSANLUIS[[#This Row],[CODIGO]],CLASIFICACION[],6,FALSE)</f>
        <v>C</v>
      </c>
      <c r="L538" s="90">
        <f>IFERROR(VLOOKUP(STOCKSANLUIS[[#This Row],[CODIGO]],STOCK_STARSOFT[],3,FALSE),0)</f>
        <v>0</v>
      </c>
      <c r="M538" s="90" t="str">
        <f>IF(STOCKSANLUIS[[#This Row],[STOCK ACTUAL]]=STOCKSANLUIS[[#This Row],[STOCK_STARSOFT]],"SIN DIFERENCIA","DIFERENCIA")</f>
        <v>SIN DIFERENCIA</v>
      </c>
    </row>
    <row r="539" spans="1:13" ht="15" hidden="1" customHeight="1" x14ac:dyDescent="0.25">
      <c r="A539" s="144" t="s">
        <v>1113</v>
      </c>
      <c r="B539" s="87" t="s">
        <v>1114</v>
      </c>
      <c r="C539" s="88">
        <v>0</v>
      </c>
      <c r="D539" s="89" t="s">
        <v>6</v>
      </c>
      <c r="E539" s="90" t="str">
        <f>VLOOKUP(STOCKSANLUIS[[#This Row],[CODIGO]],FAMILIAS[],4,FALSE)</f>
        <v>DANFOSS</v>
      </c>
      <c r="F539" s="90">
        <v>1</v>
      </c>
      <c r="G539" s="90"/>
      <c r="H539" s="90">
        <f>SUMIF(INGRESO_MERCADERIA[CODIGO],STOCKSANLUIS[[#This Row],[CODIGO]],INGRESO_MERCADERIA[INGRESO])</f>
        <v>0</v>
      </c>
      <c r="I539" s="90">
        <f>SUMIF(SALIDA[CODIGO],STOCKSANLUIS[[#This Row],[CODIGO]],SALIDA[CANTIDAD])</f>
        <v>0</v>
      </c>
      <c r="J539" s="90">
        <f>STOCKSANLUIS[[#This Row],[STOCK ALM1]]-STOCKSANLUIS[[#This Row],[SALIDA]]</f>
        <v>0</v>
      </c>
      <c r="K539" s="90" t="str">
        <f>VLOOKUP(STOCKSANLUIS[[#This Row],[CODIGO]],CLASIFICACION[],6,FALSE)</f>
        <v>C</v>
      </c>
      <c r="L539" s="90">
        <f>IFERROR(VLOOKUP(STOCKSANLUIS[[#This Row],[CODIGO]],STOCK_STARSOFT[],3,FALSE),0)</f>
        <v>0</v>
      </c>
      <c r="M539" s="90" t="str">
        <f>IF(STOCKSANLUIS[[#This Row],[STOCK ACTUAL]]=STOCKSANLUIS[[#This Row],[STOCK_STARSOFT]],"SIN DIFERENCIA","DIFERENCIA")</f>
        <v>SIN DIFERENCIA</v>
      </c>
    </row>
    <row r="540" spans="1:13" ht="15" hidden="1" customHeight="1" x14ac:dyDescent="0.25">
      <c r="A540" s="144" t="s">
        <v>1115</v>
      </c>
      <c r="B540" s="87" t="s">
        <v>1116</v>
      </c>
      <c r="C540" s="88">
        <v>0</v>
      </c>
      <c r="D540" s="89" t="s">
        <v>6</v>
      </c>
      <c r="E540" s="90" t="str">
        <f>VLOOKUP(STOCKSANLUIS[[#This Row],[CODIGO]],FAMILIAS[],4,FALSE)</f>
        <v>DANFOSS</v>
      </c>
      <c r="F540" s="90">
        <v>1</v>
      </c>
      <c r="G540" s="90"/>
      <c r="H540" s="90">
        <f>SUMIF(INGRESO_MERCADERIA[CODIGO],STOCKSANLUIS[[#This Row],[CODIGO]],INGRESO_MERCADERIA[INGRESO])</f>
        <v>0</v>
      </c>
      <c r="I540" s="90">
        <f>SUMIF(SALIDA[CODIGO],STOCKSANLUIS[[#This Row],[CODIGO]],SALIDA[CANTIDAD])</f>
        <v>0</v>
      </c>
      <c r="J540" s="90">
        <f>STOCKSANLUIS[[#This Row],[STOCK ALM1]]-STOCKSANLUIS[[#This Row],[SALIDA]]</f>
        <v>0</v>
      </c>
      <c r="K540" s="90" t="str">
        <f>VLOOKUP(STOCKSANLUIS[[#This Row],[CODIGO]],CLASIFICACION[],6,FALSE)</f>
        <v>C</v>
      </c>
      <c r="L540" s="90">
        <f>IFERROR(VLOOKUP(STOCKSANLUIS[[#This Row],[CODIGO]],STOCK_STARSOFT[],3,FALSE),0)</f>
        <v>0</v>
      </c>
      <c r="M540" s="90" t="str">
        <f>IF(STOCKSANLUIS[[#This Row],[STOCK ACTUAL]]=STOCKSANLUIS[[#This Row],[STOCK_STARSOFT]],"SIN DIFERENCIA","DIFERENCIA")</f>
        <v>SIN DIFERENCIA</v>
      </c>
    </row>
    <row r="541" spans="1:13" ht="15" hidden="1" customHeight="1" x14ac:dyDescent="0.25">
      <c r="A541" s="144" t="s">
        <v>1117</v>
      </c>
      <c r="B541" s="87" t="s">
        <v>1118</v>
      </c>
      <c r="C541" s="88">
        <v>0</v>
      </c>
      <c r="D541" s="89" t="s">
        <v>6</v>
      </c>
      <c r="E541" s="90" t="str">
        <f>VLOOKUP(STOCKSANLUIS[[#This Row],[CODIGO]],FAMILIAS[],4,FALSE)</f>
        <v>DANFOSS</v>
      </c>
      <c r="F541" s="90">
        <v>1</v>
      </c>
      <c r="G541" s="90"/>
      <c r="H541" s="90">
        <f>SUMIF(INGRESO_MERCADERIA[CODIGO],STOCKSANLUIS[[#This Row],[CODIGO]],INGRESO_MERCADERIA[INGRESO])</f>
        <v>0</v>
      </c>
      <c r="I541" s="90">
        <f>SUMIF(SALIDA[CODIGO],STOCKSANLUIS[[#This Row],[CODIGO]],SALIDA[CANTIDAD])</f>
        <v>0</v>
      </c>
      <c r="J541" s="90">
        <f>STOCKSANLUIS[[#This Row],[STOCK ALM1]]-STOCKSANLUIS[[#This Row],[SALIDA]]</f>
        <v>0</v>
      </c>
      <c r="K541" s="90" t="str">
        <f>VLOOKUP(STOCKSANLUIS[[#This Row],[CODIGO]],CLASIFICACION[],6,FALSE)</f>
        <v>C</v>
      </c>
      <c r="L541" s="90">
        <f>IFERROR(VLOOKUP(STOCKSANLUIS[[#This Row],[CODIGO]],STOCK_STARSOFT[],3,FALSE),0)</f>
        <v>0</v>
      </c>
      <c r="M541" s="90" t="str">
        <f>IF(STOCKSANLUIS[[#This Row],[STOCK ACTUAL]]=STOCKSANLUIS[[#This Row],[STOCK_STARSOFT]],"SIN DIFERENCIA","DIFERENCIA")</f>
        <v>SIN DIFERENCIA</v>
      </c>
    </row>
    <row r="542" spans="1:13" ht="15" hidden="1" customHeight="1" x14ac:dyDescent="0.25">
      <c r="A542" s="144" t="s">
        <v>1119</v>
      </c>
      <c r="B542" s="87" t="s">
        <v>1120</v>
      </c>
      <c r="C542" s="88">
        <v>0</v>
      </c>
      <c r="D542" s="89" t="s">
        <v>6</v>
      </c>
      <c r="E542" s="90" t="str">
        <f>VLOOKUP(STOCKSANLUIS[[#This Row],[CODIGO]],FAMILIAS[],4,FALSE)</f>
        <v>ELGIN</v>
      </c>
      <c r="F542" s="90">
        <v>1</v>
      </c>
      <c r="G542" s="90"/>
      <c r="H542" s="90">
        <f>SUMIF(INGRESO_MERCADERIA[CODIGO],STOCKSANLUIS[[#This Row],[CODIGO]],INGRESO_MERCADERIA[INGRESO])</f>
        <v>0</v>
      </c>
      <c r="I542" s="90">
        <f>SUMIF(SALIDA[CODIGO],STOCKSANLUIS[[#This Row],[CODIGO]],SALIDA[CANTIDAD])</f>
        <v>0</v>
      </c>
      <c r="J542" s="90">
        <f>STOCKSANLUIS[[#This Row],[STOCK ALM1]]-STOCKSANLUIS[[#This Row],[SALIDA]]</f>
        <v>0</v>
      </c>
      <c r="K542" s="90" t="str">
        <f>VLOOKUP(STOCKSANLUIS[[#This Row],[CODIGO]],CLASIFICACION[],6,FALSE)</f>
        <v>C</v>
      </c>
      <c r="L542" s="90">
        <f>IFERROR(VLOOKUP(STOCKSANLUIS[[#This Row],[CODIGO]],STOCK_STARSOFT[],3,FALSE),0)</f>
        <v>0</v>
      </c>
      <c r="M542" s="90" t="str">
        <f>IF(STOCKSANLUIS[[#This Row],[STOCK ACTUAL]]=STOCKSANLUIS[[#This Row],[STOCK_STARSOFT]],"SIN DIFERENCIA","DIFERENCIA")</f>
        <v>SIN DIFERENCIA</v>
      </c>
    </row>
    <row r="543" spans="1:13" ht="15" hidden="1" customHeight="1" x14ac:dyDescent="0.25">
      <c r="A543" s="144" t="s">
        <v>1121</v>
      </c>
      <c r="B543" s="87" t="s">
        <v>1122</v>
      </c>
      <c r="C543" s="88">
        <v>0</v>
      </c>
      <c r="D543" s="89" t="s">
        <v>6</v>
      </c>
      <c r="E543" s="90" t="str">
        <f>VLOOKUP(STOCKSANLUIS[[#This Row],[CODIGO]],FAMILIAS[],4,FALSE)</f>
        <v>ELGIN</v>
      </c>
      <c r="F543" s="90">
        <v>1</v>
      </c>
      <c r="G543" s="90"/>
      <c r="H543" s="90">
        <f>SUMIF(INGRESO_MERCADERIA[CODIGO],STOCKSANLUIS[[#This Row],[CODIGO]],INGRESO_MERCADERIA[INGRESO])</f>
        <v>0</v>
      </c>
      <c r="I543" s="90">
        <f>SUMIF(SALIDA[CODIGO],STOCKSANLUIS[[#This Row],[CODIGO]],SALIDA[CANTIDAD])</f>
        <v>0</v>
      </c>
      <c r="J543" s="90">
        <f>STOCKSANLUIS[[#This Row],[STOCK ALM1]]-STOCKSANLUIS[[#This Row],[SALIDA]]</f>
        <v>0</v>
      </c>
      <c r="K543" s="90" t="str">
        <f>VLOOKUP(STOCKSANLUIS[[#This Row],[CODIGO]],CLASIFICACION[],6,FALSE)</f>
        <v>C</v>
      </c>
      <c r="L543" s="90">
        <f>IFERROR(VLOOKUP(STOCKSANLUIS[[#This Row],[CODIGO]],STOCK_STARSOFT[],3,FALSE),0)</f>
        <v>0</v>
      </c>
      <c r="M543" s="90" t="str">
        <f>IF(STOCKSANLUIS[[#This Row],[STOCK ACTUAL]]=STOCKSANLUIS[[#This Row],[STOCK_STARSOFT]],"SIN DIFERENCIA","DIFERENCIA")</f>
        <v>SIN DIFERENCIA</v>
      </c>
    </row>
    <row r="544" spans="1:13" ht="15" hidden="1" customHeight="1" x14ac:dyDescent="0.25">
      <c r="A544" s="144" t="s">
        <v>1123</v>
      </c>
      <c r="B544" s="87" t="s">
        <v>1124</v>
      </c>
      <c r="C544" s="88">
        <v>0</v>
      </c>
      <c r="D544" s="89" t="s">
        <v>6</v>
      </c>
      <c r="E544" s="90" t="str">
        <f>VLOOKUP(STOCKSANLUIS[[#This Row],[CODIGO]],FAMILIAS[],4,FALSE)</f>
        <v>ELGIN</v>
      </c>
      <c r="F544" s="90">
        <v>1</v>
      </c>
      <c r="G544" s="90"/>
      <c r="H544" s="90">
        <f>SUMIF(INGRESO_MERCADERIA[CODIGO],STOCKSANLUIS[[#This Row],[CODIGO]],INGRESO_MERCADERIA[INGRESO])</f>
        <v>0</v>
      </c>
      <c r="I544" s="90">
        <f>SUMIF(SALIDA[CODIGO],STOCKSANLUIS[[#This Row],[CODIGO]],SALIDA[CANTIDAD])</f>
        <v>0</v>
      </c>
      <c r="J544" s="90">
        <f>STOCKSANLUIS[[#This Row],[STOCK ALM1]]-STOCKSANLUIS[[#This Row],[SALIDA]]</f>
        <v>0</v>
      </c>
      <c r="K544" s="90" t="str">
        <f>VLOOKUP(STOCKSANLUIS[[#This Row],[CODIGO]],CLASIFICACION[],6,FALSE)</f>
        <v>C</v>
      </c>
      <c r="L544" s="90">
        <f>IFERROR(VLOOKUP(STOCKSANLUIS[[#This Row],[CODIGO]],STOCK_STARSOFT[],3,FALSE),0)</f>
        <v>0</v>
      </c>
      <c r="M544" s="90" t="str">
        <f>IF(STOCKSANLUIS[[#This Row],[STOCK ACTUAL]]=STOCKSANLUIS[[#This Row],[STOCK_STARSOFT]],"SIN DIFERENCIA","DIFERENCIA")</f>
        <v>SIN DIFERENCIA</v>
      </c>
    </row>
    <row r="545" spans="1:13" ht="15" hidden="1" customHeight="1" x14ac:dyDescent="0.25">
      <c r="A545" s="144" t="s">
        <v>1125</v>
      </c>
      <c r="B545" s="87" t="s">
        <v>1126</v>
      </c>
      <c r="C545" s="88">
        <v>0</v>
      </c>
      <c r="D545" s="89" t="s">
        <v>6</v>
      </c>
      <c r="E545" s="90" t="str">
        <f>VLOOKUP(STOCKSANLUIS[[#This Row],[CODIGO]],FAMILIAS[],4,FALSE)</f>
        <v>ELGIN</v>
      </c>
      <c r="F545" s="90">
        <v>1</v>
      </c>
      <c r="G545" s="90"/>
      <c r="H545" s="90">
        <f>SUMIF(INGRESO_MERCADERIA[CODIGO],STOCKSANLUIS[[#This Row],[CODIGO]],INGRESO_MERCADERIA[INGRESO])</f>
        <v>0</v>
      </c>
      <c r="I545" s="90">
        <f>SUMIF(SALIDA[CODIGO],STOCKSANLUIS[[#This Row],[CODIGO]],SALIDA[CANTIDAD])</f>
        <v>0</v>
      </c>
      <c r="J545" s="90">
        <f>STOCKSANLUIS[[#This Row],[STOCK ALM1]]-STOCKSANLUIS[[#This Row],[SALIDA]]</f>
        <v>0</v>
      </c>
      <c r="K545" s="90" t="str">
        <f>VLOOKUP(STOCKSANLUIS[[#This Row],[CODIGO]],CLASIFICACION[],6,FALSE)</f>
        <v>C</v>
      </c>
      <c r="L545" s="90">
        <f>IFERROR(VLOOKUP(STOCKSANLUIS[[#This Row],[CODIGO]],STOCK_STARSOFT[],3,FALSE),0)</f>
        <v>0</v>
      </c>
      <c r="M545" s="90" t="str">
        <f>IF(STOCKSANLUIS[[#This Row],[STOCK ACTUAL]]=STOCKSANLUIS[[#This Row],[STOCK_STARSOFT]],"SIN DIFERENCIA","DIFERENCIA")</f>
        <v>SIN DIFERENCIA</v>
      </c>
    </row>
    <row r="546" spans="1:13" ht="15" hidden="1" customHeight="1" x14ac:dyDescent="0.25">
      <c r="A546" s="144" t="s">
        <v>1127</v>
      </c>
      <c r="B546" s="87" t="s">
        <v>1128</v>
      </c>
      <c r="C546" s="88">
        <v>0</v>
      </c>
      <c r="D546" s="89" t="s">
        <v>6</v>
      </c>
      <c r="E546" s="90" t="str">
        <f>VLOOKUP(STOCKSANLUIS[[#This Row],[CODIGO]],FAMILIAS[],4,FALSE)</f>
        <v>ELGIN</v>
      </c>
      <c r="F546" s="90">
        <v>1</v>
      </c>
      <c r="G546" s="90"/>
      <c r="H546" s="90">
        <f>SUMIF(INGRESO_MERCADERIA[CODIGO],STOCKSANLUIS[[#This Row],[CODIGO]],INGRESO_MERCADERIA[INGRESO])</f>
        <v>0</v>
      </c>
      <c r="I546" s="90">
        <f>SUMIF(SALIDA[CODIGO],STOCKSANLUIS[[#This Row],[CODIGO]],SALIDA[CANTIDAD])</f>
        <v>0</v>
      </c>
      <c r="J546" s="90">
        <f>STOCKSANLUIS[[#This Row],[STOCK ALM1]]-STOCKSANLUIS[[#This Row],[SALIDA]]</f>
        <v>0</v>
      </c>
      <c r="K546" s="90" t="str">
        <f>VLOOKUP(STOCKSANLUIS[[#This Row],[CODIGO]],CLASIFICACION[],6,FALSE)</f>
        <v>C</v>
      </c>
      <c r="L546" s="90">
        <f>IFERROR(VLOOKUP(STOCKSANLUIS[[#This Row],[CODIGO]],STOCK_STARSOFT[],3,FALSE),0)</f>
        <v>0</v>
      </c>
      <c r="M546" s="90" t="str">
        <f>IF(STOCKSANLUIS[[#This Row],[STOCK ACTUAL]]=STOCKSANLUIS[[#This Row],[STOCK_STARSOFT]],"SIN DIFERENCIA","DIFERENCIA")</f>
        <v>SIN DIFERENCIA</v>
      </c>
    </row>
    <row r="547" spans="1:13" ht="15" hidden="1" customHeight="1" x14ac:dyDescent="0.25">
      <c r="A547" s="144" t="s">
        <v>1129</v>
      </c>
      <c r="B547" s="87" t="s">
        <v>1130</v>
      </c>
      <c r="C547" s="88">
        <v>0</v>
      </c>
      <c r="D547" s="89" t="s">
        <v>6</v>
      </c>
      <c r="E547" s="90" t="str">
        <f>VLOOKUP(STOCKSANLUIS[[#This Row],[CODIGO]],FAMILIAS[],4,FALSE)</f>
        <v>ELGIN</v>
      </c>
      <c r="F547" s="90">
        <v>1</v>
      </c>
      <c r="G547" s="90"/>
      <c r="H547" s="90">
        <f>SUMIF(INGRESO_MERCADERIA[CODIGO],STOCKSANLUIS[[#This Row],[CODIGO]],INGRESO_MERCADERIA[INGRESO])</f>
        <v>0</v>
      </c>
      <c r="I547" s="90">
        <f>SUMIF(SALIDA[CODIGO],STOCKSANLUIS[[#This Row],[CODIGO]],SALIDA[CANTIDAD])</f>
        <v>0</v>
      </c>
      <c r="J547" s="90">
        <f>STOCKSANLUIS[[#This Row],[STOCK ALM1]]-STOCKSANLUIS[[#This Row],[SALIDA]]</f>
        <v>0</v>
      </c>
      <c r="K547" s="90" t="str">
        <f>VLOOKUP(STOCKSANLUIS[[#This Row],[CODIGO]],CLASIFICACION[],6,FALSE)</f>
        <v>C</v>
      </c>
      <c r="L547" s="90">
        <f>IFERROR(VLOOKUP(STOCKSANLUIS[[#This Row],[CODIGO]],STOCK_STARSOFT[],3,FALSE),0)</f>
        <v>0</v>
      </c>
      <c r="M547" s="90" t="str">
        <f>IF(STOCKSANLUIS[[#This Row],[STOCK ACTUAL]]=STOCKSANLUIS[[#This Row],[STOCK_STARSOFT]],"SIN DIFERENCIA","DIFERENCIA")</f>
        <v>SIN DIFERENCIA</v>
      </c>
    </row>
    <row r="548" spans="1:13" ht="15" hidden="1" customHeight="1" x14ac:dyDescent="0.25">
      <c r="A548" s="144" t="s">
        <v>1131</v>
      </c>
      <c r="B548" s="87" t="s">
        <v>1132</v>
      </c>
      <c r="C548" s="88">
        <v>0</v>
      </c>
      <c r="D548" s="89" t="s">
        <v>6</v>
      </c>
      <c r="E548" s="90" t="str">
        <f>VLOOKUP(STOCKSANLUIS[[#This Row],[CODIGO]],FAMILIAS[],4,FALSE)</f>
        <v>ELGIN</v>
      </c>
      <c r="F548" s="90">
        <v>1</v>
      </c>
      <c r="G548" s="90"/>
      <c r="H548" s="90">
        <f>SUMIF(INGRESO_MERCADERIA[CODIGO],STOCKSANLUIS[[#This Row],[CODIGO]],INGRESO_MERCADERIA[INGRESO])</f>
        <v>0</v>
      </c>
      <c r="I548" s="90">
        <f>SUMIF(SALIDA[CODIGO],STOCKSANLUIS[[#This Row],[CODIGO]],SALIDA[CANTIDAD])</f>
        <v>0</v>
      </c>
      <c r="J548" s="90">
        <f>STOCKSANLUIS[[#This Row],[STOCK ALM1]]-STOCKSANLUIS[[#This Row],[SALIDA]]</f>
        <v>0</v>
      </c>
      <c r="K548" s="90" t="str">
        <f>VLOOKUP(STOCKSANLUIS[[#This Row],[CODIGO]],CLASIFICACION[],6,FALSE)</f>
        <v>C</v>
      </c>
      <c r="L548" s="90">
        <f>IFERROR(VLOOKUP(STOCKSANLUIS[[#This Row],[CODIGO]],STOCK_STARSOFT[],3,FALSE),0)</f>
        <v>0</v>
      </c>
      <c r="M548" s="90" t="str">
        <f>IF(STOCKSANLUIS[[#This Row],[STOCK ACTUAL]]=STOCKSANLUIS[[#This Row],[STOCK_STARSOFT]],"SIN DIFERENCIA","DIFERENCIA")</f>
        <v>SIN DIFERENCIA</v>
      </c>
    </row>
    <row r="549" spans="1:13" ht="15" hidden="1" customHeight="1" x14ac:dyDescent="0.25">
      <c r="A549" s="144" t="s">
        <v>1133</v>
      </c>
      <c r="B549" s="87" t="s">
        <v>1134</v>
      </c>
      <c r="C549" s="88">
        <v>0</v>
      </c>
      <c r="D549" s="89" t="s">
        <v>6</v>
      </c>
      <c r="E549" s="90" t="str">
        <f>VLOOKUP(STOCKSANLUIS[[#This Row],[CODIGO]],FAMILIAS[],4,FALSE)</f>
        <v>ELGIN</v>
      </c>
      <c r="F549" s="90">
        <v>1</v>
      </c>
      <c r="G549" s="90"/>
      <c r="H549" s="90">
        <f>SUMIF(INGRESO_MERCADERIA[CODIGO],STOCKSANLUIS[[#This Row],[CODIGO]],INGRESO_MERCADERIA[INGRESO])</f>
        <v>0</v>
      </c>
      <c r="I549" s="90">
        <f>SUMIF(SALIDA[CODIGO],STOCKSANLUIS[[#This Row],[CODIGO]],SALIDA[CANTIDAD])</f>
        <v>0</v>
      </c>
      <c r="J549" s="90">
        <f>STOCKSANLUIS[[#This Row],[STOCK ALM1]]-STOCKSANLUIS[[#This Row],[SALIDA]]</f>
        <v>0</v>
      </c>
      <c r="K549" s="90" t="str">
        <f>VLOOKUP(STOCKSANLUIS[[#This Row],[CODIGO]],CLASIFICACION[],6,FALSE)</f>
        <v>C</v>
      </c>
      <c r="L549" s="90">
        <f>IFERROR(VLOOKUP(STOCKSANLUIS[[#This Row],[CODIGO]],STOCK_STARSOFT[],3,FALSE),0)</f>
        <v>0</v>
      </c>
      <c r="M549" s="90" t="str">
        <f>IF(STOCKSANLUIS[[#This Row],[STOCK ACTUAL]]=STOCKSANLUIS[[#This Row],[STOCK_STARSOFT]],"SIN DIFERENCIA","DIFERENCIA")</f>
        <v>SIN DIFERENCIA</v>
      </c>
    </row>
    <row r="550" spans="1:13" ht="15" hidden="1" customHeight="1" x14ac:dyDescent="0.25">
      <c r="A550" s="144" t="s">
        <v>1135</v>
      </c>
      <c r="B550" s="87" t="s">
        <v>1136</v>
      </c>
      <c r="C550" s="88">
        <v>0</v>
      </c>
      <c r="D550" s="89" t="s">
        <v>6</v>
      </c>
      <c r="E550" s="90" t="str">
        <f>VLOOKUP(STOCKSANLUIS[[#This Row],[CODIGO]],FAMILIAS[],4,FALSE)</f>
        <v>ELGIN</v>
      </c>
      <c r="F550" s="90">
        <v>1</v>
      </c>
      <c r="G550" s="90"/>
      <c r="H550" s="90">
        <f>SUMIF(INGRESO_MERCADERIA[CODIGO],STOCKSANLUIS[[#This Row],[CODIGO]],INGRESO_MERCADERIA[INGRESO])</f>
        <v>0</v>
      </c>
      <c r="I550" s="90">
        <f>SUMIF(SALIDA[CODIGO],STOCKSANLUIS[[#This Row],[CODIGO]],SALIDA[CANTIDAD])</f>
        <v>0</v>
      </c>
      <c r="J550" s="90">
        <f>STOCKSANLUIS[[#This Row],[STOCK ALM1]]-STOCKSANLUIS[[#This Row],[SALIDA]]</f>
        <v>0</v>
      </c>
      <c r="K550" s="90" t="str">
        <f>VLOOKUP(STOCKSANLUIS[[#This Row],[CODIGO]],CLASIFICACION[],6,FALSE)</f>
        <v>C</v>
      </c>
      <c r="L550" s="90">
        <f>IFERROR(VLOOKUP(STOCKSANLUIS[[#This Row],[CODIGO]],STOCK_STARSOFT[],3,FALSE),0)</f>
        <v>0</v>
      </c>
      <c r="M550" s="90" t="str">
        <f>IF(STOCKSANLUIS[[#This Row],[STOCK ACTUAL]]=STOCKSANLUIS[[#This Row],[STOCK_STARSOFT]],"SIN DIFERENCIA","DIFERENCIA")</f>
        <v>SIN DIFERENCIA</v>
      </c>
    </row>
    <row r="551" spans="1:13" ht="15" hidden="1" customHeight="1" x14ac:dyDescent="0.25">
      <c r="A551" s="144" t="s">
        <v>1137</v>
      </c>
      <c r="B551" s="87" t="s">
        <v>1138</v>
      </c>
      <c r="C551" s="88">
        <v>0</v>
      </c>
      <c r="D551" s="89" t="s">
        <v>6</v>
      </c>
      <c r="E551" s="90" t="str">
        <f>VLOOKUP(STOCKSANLUIS[[#This Row],[CODIGO]],FAMILIAS[],4,FALSE)</f>
        <v>ELGIN</v>
      </c>
      <c r="F551" s="90">
        <v>1</v>
      </c>
      <c r="G551" s="90"/>
      <c r="H551" s="90">
        <f>SUMIF(INGRESO_MERCADERIA[CODIGO],STOCKSANLUIS[[#This Row],[CODIGO]],INGRESO_MERCADERIA[INGRESO])</f>
        <v>0</v>
      </c>
      <c r="I551" s="90">
        <f>SUMIF(SALIDA[CODIGO],STOCKSANLUIS[[#This Row],[CODIGO]],SALIDA[CANTIDAD])</f>
        <v>0</v>
      </c>
      <c r="J551" s="90">
        <f>STOCKSANLUIS[[#This Row],[STOCK ALM1]]-STOCKSANLUIS[[#This Row],[SALIDA]]</f>
        <v>0</v>
      </c>
      <c r="K551" s="90" t="str">
        <f>VLOOKUP(STOCKSANLUIS[[#This Row],[CODIGO]],CLASIFICACION[],6,FALSE)</f>
        <v>C</v>
      </c>
      <c r="L551" s="90">
        <f>IFERROR(VLOOKUP(STOCKSANLUIS[[#This Row],[CODIGO]],STOCK_STARSOFT[],3,FALSE),0)</f>
        <v>0</v>
      </c>
      <c r="M551" s="90" t="str">
        <f>IF(STOCKSANLUIS[[#This Row],[STOCK ACTUAL]]=STOCKSANLUIS[[#This Row],[STOCK_STARSOFT]],"SIN DIFERENCIA","DIFERENCIA")</f>
        <v>SIN DIFERENCIA</v>
      </c>
    </row>
    <row r="552" spans="1:13" ht="15" hidden="1" customHeight="1" x14ac:dyDescent="0.25">
      <c r="A552" s="144" t="s">
        <v>1139</v>
      </c>
      <c r="B552" s="87" t="s">
        <v>1140</v>
      </c>
      <c r="C552" s="88">
        <v>0</v>
      </c>
      <c r="D552" s="89" t="s">
        <v>6</v>
      </c>
      <c r="E552" s="90" t="str">
        <f>VLOOKUP(STOCKSANLUIS[[#This Row],[CODIGO]],FAMILIAS[],4,FALSE)</f>
        <v>ELGIN</v>
      </c>
      <c r="F552" s="90">
        <v>1</v>
      </c>
      <c r="G552" s="90"/>
      <c r="H552" s="90">
        <f>SUMIF(INGRESO_MERCADERIA[CODIGO],STOCKSANLUIS[[#This Row],[CODIGO]],INGRESO_MERCADERIA[INGRESO])</f>
        <v>0</v>
      </c>
      <c r="I552" s="90">
        <f>SUMIF(SALIDA[CODIGO],STOCKSANLUIS[[#This Row],[CODIGO]],SALIDA[CANTIDAD])</f>
        <v>0</v>
      </c>
      <c r="J552" s="90">
        <f>STOCKSANLUIS[[#This Row],[STOCK ALM1]]-STOCKSANLUIS[[#This Row],[SALIDA]]</f>
        <v>0</v>
      </c>
      <c r="K552" s="90" t="str">
        <f>VLOOKUP(STOCKSANLUIS[[#This Row],[CODIGO]],CLASIFICACION[],6,FALSE)</f>
        <v>C</v>
      </c>
      <c r="L552" s="90">
        <f>IFERROR(VLOOKUP(STOCKSANLUIS[[#This Row],[CODIGO]],STOCK_STARSOFT[],3,FALSE),0)</f>
        <v>0</v>
      </c>
      <c r="M552" s="90" t="str">
        <f>IF(STOCKSANLUIS[[#This Row],[STOCK ACTUAL]]=STOCKSANLUIS[[#This Row],[STOCK_STARSOFT]],"SIN DIFERENCIA","DIFERENCIA")</f>
        <v>SIN DIFERENCIA</v>
      </c>
    </row>
    <row r="553" spans="1:13" ht="15" hidden="1" customHeight="1" x14ac:dyDescent="0.25">
      <c r="A553" s="144" t="s">
        <v>1141</v>
      </c>
      <c r="B553" s="87" t="s">
        <v>1142</v>
      </c>
      <c r="C553" s="88">
        <v>0</v>
      </c>
      <c r="D553" s="89" t="s">
        <v>6</v>
      </c>
      <c r="E553" s="90" t="str">
        <f>VLOOKUP(STOCKSANLUIS[[#This Row],[CODIGO]],FAMILIAS[],4,FALSE)</f>
        <v>ELGIN</v>
      </c>
      <c r="F553" s="90">
        <v>1</v>
      </c>
      <c r="G553" s="90"/>
      <c r="H553" s="90">
        <f>SUMIF(INGRESO_MERCADERIA[CODIGO],STOCKSANLUIS[[#This Row],[CODIGO]],INGRESO_MERCADERIA[INGRESO])</f>
        <v>0</v>
      </c>
      <c r="I553" s="90">
        <f>SUMIF(SALIDA[CODIGO],STOCKSANLUIS[[#This Row],[CODIGO]],SALIDA[CANTIDAD])</f>
        <v>0</v>
      </c>
      <c r="J553" s="90">
        <f>STOCKSANLUIS[[#This Row],[STOCK ALM1]]-STOCKSANLUIS[[#This Row],[SALIDA]]</f>
        <v>0</v>
      </c>
      <c r="K553" s="90" t="str">
        <f>VLOOKUP(STOCKSANLUIS[[#This Row],[CODIGO]],CLASIFICACION[],6,FALSE)</f>
        <v>C</v>
      </c>
      <c r="L553" s="90">
        <f>IFERROR(VLOOKUP(STOCKSANLUIS[[#This Row],[CODIGO]],STOCK_STARSOFT[],3,FALSE),0)</f>
        <v>0</v>
      </c>
      <c r="M553" s="90" t="str">
        <f>IF(STOCKSANLUIS[[#This Row],[STOCK ACTUAL]]=STOCKSANLUIS[[#This Row],[STOCK_STARSOFT]],"SIN DIFERENCIA","DIFERENCIA")</f>
        <v>SIN DIFERENCIA</v>
      </c>
    </row>
    <row r="554" spans="1:13" ht="15" hidden="1" customHeight="1" x14ac:dyDescent="0.25">
      <c r="A554" s="144" t="s">
        <v>1143</v>
      </c>
      <c r="B554" s="87" t="s">
        <v>1144</v>
      </c>
      <c r="C554" s="88">
        <v>0</v>
      </c>
      <c r="D554" s="89" t="s">
        <v>6</v>
      </c>
      <c r="E554" s="90" t="str">
        <f>VLOOKUP(STOCKSANLUIS[[#This Row],[CODIGO]],FAMILIAS[],4,FALSE)</f>
        <v>ELGIN</v>
      </c>
      <c r="F554" s="90">
        <v>1</v>
      </c>
      <c r="G554" s="90"/>
      <c r="H554" s="90">
        <f>SUMIF(INGRESO_MERCADERIA[CODIGO],STOCKSANLUIS[[#This Row],[CODIGO]],INGRESO_MERCADERIA[INGRESO])</f>
        <v>0</v>
      </c>
      <c r="I554" s="90">
        <f>SUMIF(SALIDA[CODIGO],STOCKSANLUIS[[#This Row],[CODIGO]],SALIDA[CANTIDAD])</f>
        <v>0</v>
      </c>
      <c r="J554" s="90">
        <f>STOCKSANLUIS[[#This Row],[STOCK ALM1]]-STOCKSANLUIS[[#This Row],[SALIDA]]</f>
        <v>0</v>
      </c>
      <c r="K554" s="90" t="str">
        <f>VLOOKUP(STOCKSANLUIS[[#This Row],[CODIGO]],CLASIFICACION[],6,FALSE)</f>
        <v>C</v>
      </c>
      <c r="L554" s="90">
        <f>IFERROR(VLOOKUP(STOCKSANLUIS[[#This Row],[CODIGO]],STOCK_STARSOFT[],3,FALSE),0)</f>
        <v>0</v>
      </c>
      <c r="M554" s="90" t="str">
        <f>IF(STOCKSANLUIS[[#This Row],[STOCK ACTUAL]]=STOCKSANLUIS[[#This Row],[STOCK_STARSOFT]],"SIN DIFERENCIA","DIFERENCIA")</f>
        <v>SIN DIFERENCIA</v>
      </c>
    </row>
    <row r="555" spans="1:13" ht="15" hidden="1" customHeight="1" x14ac:dyDescent="0.25">
      <c r="A555" s="144" t="s">
        <v>1145</v>
      </c>
      <c r="B555" s="87" t="s">
        <v>1146</v>
      </c>
      <c r="C555" s="88">
        <v>0</v>
      </c>
      <c r="D555" s="89" t="s">
        <v>6</v>
      </c>
      <c r="E555" s="90" t="str">
        <f>VLOOKUP(STOCKSANLUIS[[#This Row],[CODIGO]],FAMILIAS[],4,FALSE)</f>
        <v>ELGIN</v>
      </c>
      <c r="F555" s="90">
        <v>1</v>
      </c>
      <c r="G555" s="90"/>
      <c r="H555" s="90">
        <f>SUMIF(INGRESO_MERCADERIA[CODIGO],STOCKSANLUIS[[#This Row],[CODIGO]],INGRESO_MERCADERIA[INGRESO])</f>
        <v>0</v>
      </c>
      <c r="I555" s="90">
        <f>SUMIF(SALIDA[CODIGO],STOCKSANLUIS[[#This Row],[CODIGO]],SALIDA[CANTIDAD])</f>
        <v>0</v>
      </c>
      <c r="J555" s="90">
        <f>STOCKSANLUIS[[#This Row],[STOCK ALM1]]-STOCKSANLUIS[[#This Row],[SALIDA]]</f>
        <v>0</v>
      </c>
      <c r="K555" s="90" t="str">
        <f>VLOOKUP(STOCKSANLUIS[[#This Row],[CODIGO]],CLASIFICACION[],6,FALSE)</f>
        <v>C</v>
      </c>
      <c r="L555" s="90">
        <f>IFERROR(VLOOKUP(STOCKSANLUIS[[#This Row],[CODIGO]],STOCK_STARSOFT[],3,FALSE),0)</f>
        <v>0</v>
      </c>
      <c r="M555" s="90" t="str">
        <f>IF(STOCKSANLUIS[[#This Row],[STOCK ACTUAL]]=STOCKSANLUIS[[#This Row],[STOCK_STARSOFT]],"SIN DIFERENCIA","DIFERENCIA")</f>
        <v>SIN DIFERENCIA</v>
      </c>
    </row>
    <row r="556" spans="1:13" ht="15" hidden="1" customHeight="1" x14ac:dyDescent="0.25">
      <c r="A556" s="144" t="s">
        <v>1147</v>
      </c>
      <c r="B556" s="87" t="s">
        <v>1148</v>
      </c>
      <c r="C556" s="88">
        <v>0</v>
      </c>
      <c r="D556" s="89" t="s">
        <v>6</v>
      </c>
      <c r="E556" s="90" t="str">
        <f>VLOOKUP(STOCKSANLUIS[[#This Row],[CODIGO]],FAMILIAS[],4,FALSE)</f>
        <v>ELGIN</v>
      </c>
      <c r="F556" s="90">
        <v>1</v>
      </c>
      <c r="G556" s="90"/>
      <c r="H556" s="90">
        <f>SUMIF(INGRESO_MERCADERIA[CODIGO],STOCKSANLUIS[[#This Row],[CODIGO]],INGRESO_MERCADERIA[INGRESO])</f>
        <v>0</v>
      </c>
      <c r="I556" s="90">
        <f>SUMIF(SALIDA[CODIGO],STOCKSANLUIS[[#This Row],[CODIGO]],SALIDA[CANTIDAD])</f>
        <v>0</v>
      </c>
      <c r="J556" s="90">
        <f>STOCKSANLUIS[[#This Row],[STOCK ALM1]]-STOCKSANLUIS[[#This Row],[SALIDA]]</f>
        <v>0</v>
      </c>
      <c r="K556" s="90" t="str">
        <f>VLOOKUP(STOCKSANLUIS[[#This Row],[CODIGO]],CLASIFICACION[],6,FALSE)</f>
        <v>C</v>
      </c>
      <c r="L556" s="90">
        <f>IFERROR(VLOOKUP(STOCKSANLUIS[[#This Row],[CODIGO]],STOCK_STARSOFT[],3,FALSE),0)</f>
        <v>0</v>
      </c>
      <c r="M556" s="90" t="str">
        <f>IF(STOCKSANLUIS[[#This Row],[STOCK ACTUAL]]=STOCKSANLUIS[[#This Row],[STOCK_STARSOFT]],"SIN DIFERENCIA","DIFERENCIA")</f>
        <v>SIN DIFERENCIA</v>
      </c>
    </row>
    <row r="557" spans="1:13" ht="15" hidden="1" customHeight="1" x14ac:dyDescent="0.25">
      <c r="A557" s="144" t="s">
        <v>1149</v>
      </c>
      <c r="B557" s="87" t="s">
        <v>1150</v>
      </c>
      <c r="C557" s="88">
        <v>0</v>
      </c>
      <c r="D557" s="89" t="s">
        <v>6</v>
      </c>
      <c r="E557" s="90" t="str">
        <f>VLOOKUP(STOCKSANLUIS[[#This Row],[CODIGO]],FAMILIAS[],4,FALSE)</f>
        <v>ELGIN</v>
      </c>
      <c r="F557" s="90">
        <v>1</v>
      </c>
      <c r="G557" s="90"/>
      <c r="H557" s="90">
        <f>SUMIF(INGRESO_MERCADERIA[CODIGO],STOCKSANLUIS[[#This Row],[CODIGO]],INGRESO_MERCADERIA[INGRESO])</f>
        <v>0</v>
      </c>
      <c r="I557" s="90">
        <f>SUMIF(SALIDA[CODIGO],STOCKSANLUIS[[#This Row],[CODIGO]],SALIDA[CANTIDAD])</f>
        <v>0</v>
      </c>
      <c r="J557" s="90">
        <f>STOCKSANLUIS[[#This Row],[STOCK ALM1]]-STOCKSANLUIS[[#This Row],[SALIDA]]</f>
        <v>0</v>
      </c>
      <c r="K557" s="90" t="str">
        <f>VLOOKUP(STOCKSANLUIS[[#This Row],[CODIGO]],CLASIFICACION[],6,FALSE)</f>
        <v>C</v>
      </c>
      <c r="L557" s="90">
        <f>IFERROR(VLOOKUP(STOCKSANLUIS[[#This Row],[CODIGO]],STOCK_STARSOFT[],3,FALSE),0)</f>
        <v>0</v>
      </c>
      <c r="M557" s="90" t="str">
        <f>IF(STOCKSANLUIS[[#This Row],[STOCK ACTUAL]]=STOCKSANLUIS[[#This Row],[STOCK_STARSOFT]],"SIN DIFERENCIA","DIFERENCIA")</f>
        <v>SIN DIFERENCIA</v>
      </c>
    </row>
    <row r="558" spans="1:13" ht="15" hidden="1" customHeight="1" x14ac:dyDescent="0.25">
      <c r="A558" s="144" t="s">
        <v>1151</v>
      </c>
      <c r="B558" s="87" t="s">
        <v>1152</v>
      </c>
      <c r="C558" s="88">
        <v>0</v>
      </c>
      <c r="D558" s="89" t="s">
        <v>6</v>
      </c>
      <c r="E558" s="90" t="str">
        <f>VLOOKUP(STOCKSANLUIS[[#This Row],[CODIGO]],FAMILIAS[],4,FALSE)</f>
        <v>ELGIN</v>
      </c>
      <c r="F558" s="90">
        <v>1</v>
      </c>
      <c r="G558" s="90"/>
      <c r="H558" s="90">
        <f>SUMIF(INGRESO_MERCADERIA[CODIGO],STOCKSANLUIS[[#This Row],[CODIGO]],INGRESO_MERCADERIA[INGRESO])</f>
        <v>0</v>
      </c>
      <c r="I558" s="90">
        <f>SUMIF(SALIDA[CODIGO],STOCKSANLUIS[[#This Row],[CODIGO]],SALIDA[CANTIDAD])</f>
        <v>0</v>
      </c>
      <c r="J558" s="90">
        <f>STOCKSANLUIS[[#This Row],[STOCK ALM1]]-STOCKSANLUIS[[#This Row],[SALIDA]]</f>
        <v>0</v>
      </c>
      <c r="K558" s="90" t="str">
        <f>VLOOKUP(STOCKSANLUIS[[#This Row],[CODIGO]],CLASIFICACION[],6,FALSE)</f>
        <v>C</v>
      </c>
      <c r="L558" s="90">
        <f>IFERROR(VLOOKUP(STOCKSANLUIS[[#This Row],[CODIGO]],STOCK_STARSOFT[],3,FALSE),0)</f>
        <v>0</v>
      </c>
      <c r="M558" s="90" t="str">
        <f>IF(STOCKSANLUIS[[#This Row],[STOCK ACTUAL]]=STOCKSANLUIS[[#This Row],[STOCK_STARSOFT]],"SIN DIFERENCIA","DIFERENCIA")</f>
        <v>SIN DIFERENCIA</v>
      </c>
    </row>
    <row r="559" spans="1:13" ht="15" hidden="1" customHeight="1" x14ac:dyDescent="0.25">
      <c r="A559" s="144" t="s">
        <v>1153</v>
      </c>
      <c r="B559" s="87" t="s">
        <v>1154</v>
      </c>
      <c r="C559" s="88">
        <v>0</v>
      </c>
      <c r="D559" s="89" t="s">
        <v>6</v>
      </c>
      <c r="E559" s="90" t="str">
        <f>VLOOKUP(STOCKSANLUIS[[#This Row],[CODIGO]],FAMILIAS[],4,FALSE)</f>
        <v>ELGIN</v>
      </c>
      <c r="F559" s="90">
        <v>1</v>
      </c>
      <c r="G559" s="90"/>
      <c r="H559" s="90">
        <f>SUMIF(INGRESO_MERCADERIA[CODIGO],STOCKSANLUIS[[#This Row],[CODIGO]],INGRESO_MERCADERIA[INGRESO])</f>
        <v>0</v>
      </c>
      <c r="I559" s="90">
        <f>SUMIF(SALIDA[CODIGO],STOCKSANLUIS[[#This Row],[CODIGO]],SALIDA[CANTIDAD])</f>
        <v>0</v>
      </c>
      <c r="J559" s="90">
        <f>STOCKSANLUIS[[#This Row],[STOCK ALM1]]-STOCKSANLUIS[[#This Row],[SALIDA]]</f>
        <v>0</v>
      </c>
      <c r="K559" s="90" t="str">
        <f>VLOOKUP(STOCKSANLUIS[[#This Row],[CODIGO]],CLASIFICACION[],6,FALSE)</f>
        <v>C</v>
      </c>
      <c r="L559" s="90">
        <f>IFERROR(VLOOKUP(STOCKSANLUIS[[#This Row],[CODIGO]],STOCK_STARSOFT[],3,FALSE),0)</f>
        <v>0</v>
      </c>
      <c r="M559" s="90" t="str">
        <f>IF(STOCKSANLUIS[[#This Row],[STOCK ACTUAL]]=STOCKSANLUIS[[#This Row],[STOCK_STARSOFT]],"SIN DIFERENCIA","DIFERENCIA")</f>
        <v>SIN DIFERENCIA</v>
      </c>
    </row>
    <row r="560" spans="1:13" ht="15" hidden="1" customHeight="1" x14ac:dyDescent="0.25">
      <c r="A560" s="144" t="s">
        <v>1155</v>
      </c>
      <c r="B560" s="87" t="s">
        <v>1156</v>
      </c>
      <c r="C560" s="88">
        <v>0</v>
      </c>
      <c r="D560" s="89" t="s">
        <v>6</v>
      </c>
      <c r="E560" s="90" t="str">
        <f>VLOOKUP(STOCKSANLUIS[[#This Row],[CODIGO]],FAMILIAS[],4,FALSE)</f>
        <v>ELGIN</v>
      </c>
      <c r="F560" s="90">
        <v>1</v>
      </c>
      <c r="G560" s="90"/>
      <c r="H560" s="90">
        <f>SUMIF(INGRESO_MERCADERIA[CODIGO],STOCKSANLUIS[[#This Row],[CODIGO]],INGRESO_MERCADERIA[INGRESO])</f>
        <v>0</v>
      </c>
      <c r="I560" s="90">
        <f>SUMIF(SALIDA[CODIGO],STOCKSANLUIS[[#This Row],[CODIGO]],SALIDA[CANTIDAD])</f>
        <v>0</v>
      </c>
      <c r="J560" s="90">
        <f>STOCKSANLUIS[[#This Row],[STOCK ALM1]]-STOCKSANLUIS[[#This Row],[SALIDA]]</f>
        <v>0</v>
      </c>
      <c r="K560" s="90" t="str">
        <f>VLOOKUP(STOCKSANLUIS[[#This Row],[CODIGO]],CLASIFICACION[],6,FALSE)</f>
        <v>C</v>
      </c>
      <c r="L560" s="90">
        <f>IFERROR(VLOOKUP(STOCKSANLUIS[[#This Row],[CODIGO]],STOCK_STARSOFT[],3,FALSE),0)</f>
        <v>0</v>
      </c>
      <c r="M560" s="90" t="str">
        <f>IF(STOCKSANLUIS[[#This Row],[STOCK ACTUAL]]=STOCKSANLUIS[[#This Row],[STOCK_STARSOFT]],"SIN DIFERENCIA","DIFERENCIA")</f>
        <v>SIN DIFERENCIA</v>
      </c>
    </row>
    <row r="561" spans="1:13" ht="15" hidden="1" customHeight="1" x14ac:dyDescent="0.25">
      <c r="A561" s="144" t="s">
        <v>1157</v>
      </c>
      <c r="B561" s="87" t="s">
        <v>1158</v>
      </c>
      <c r="C561" s="88">
        <v>0</v>
      </c>
      <c r="D561" s="89" t="s">
        <v>6</v>
      </c>
      <c r="E561" s="90" t="str">
        <f>VLOOKUP(STOCKSANLUIS[[#This Row],[CODIGO]],FAMILIAS[],4,FALSE)</f>
        <v>ELGIN</v>
      </c>
      <c r="F561" s="90">
        <v>1</v>
      </c>
      <c r="G561" s="90"/>
      <c r="H561" s="90">
        <f>SUMIF(INGRESO_MERCADERIA[CODIGO],STOCKSANLUIS[[#This Row],[CODIGO]],INGRESO_MERCADERIA[INGRESO])</f>
        <v>0</v>
      </c>
      <c r="I561" s="90">
        <f>SUMIF(SALIDA[CODIGO],STOCKSANLUIS[[#This Row],[CODIGO]],SALIDA[CANTIDAD])</f>
        <v>0</v>
      </c>
      <c r="J561" s="90">
        <f>STOCKSANLUIS[[#This Row],[STOCK ALM1]]-STOCKSANLUIS[[#This Row],[SALIDA]]</f>
        <v>0</v>
      </c>
      <c r="K561" s="90" t="str">
        <f>VLOOKUP(STOCKSANLUIS[[#This Row],[CODIGO]],CLASIFICACION[],6,FALSE)</f>
        <v>C</v>
      </c>
      <c r="L561" s="90">
        <f>IFERROR(VLOOKUP(STOCKSANLUIS[[#This Row],[CODIGO]],STOCK_STARSOFT[],3,FALSE),0)</f>
        <v>0</v>
      </c>
      <c r="M561" s="90" t="str">
        <f>IF(STOCKSANLUIS[[#This Row],[STOCK ACTUAL]]=STOCKSANLUIS[[#This Row],[STOCK_STARSOFT]],"SIN DIFERENCIA","DIFERENCIA")</f>
        <v>SIN DIFERENCIA</v>
      </c>
    </row>
    <row r="562" spans="1:13" ht="15" hidden="1" customHeight="1" x14ac:dyDescent="0.25">
      <c r="A562" s="144" t="s">
        <v>1159</v>
      </c>
      <c r="B562" s="87" t="s">
        <v>1160</v>
      </c>
      <c r="C562" s="88">
        <v>0</v>
      </c>
      <c r="D562" s="89" t="s">
        <v>6</v>
      </c>
      <c r="E562" s="90" t="str">
        <f>VLOOKUP(STOCKSANLUIS[[#This Row],[CODIGO]],FAMILIAS[],4,FALSE)</f>
        <v>ELGIN</v>
      </c>
      <c r="F562" s="90">
        <v>1</v>
      </c>
      <c r="G562" s="90"/>
      <c r="H562" s="90">
        <f>SUMIF(INGRESO_MERCADERIA[CODIGO],STOCKSANLUIS[[#This Row],[CODIGO]],INGRESO_MERCADERIA[INGRESO])</f>
        <v>0</v>
      </c>
      <c r="I562" s="90">
        <f>SUMIF(SALIDA[CODIGO],STOCKSANLUIS[[#This Row],[CODIGO]],SALIDA[CANTIDAD])</f>
        <v>0</v>
      </c>
      <c r="J562" s="90">
        <f>STOCKSANLUIS[[#This Row],[STOCK ALM1]]-STOCKSANLUIS[[#This Row],[SALIDA]]</f>
        <v>0</v>
      </c>
      <c r="K562" s="90" t="str">
        <f>VLOOKUP(STOCKSANLUIS[[#This Row],[CODIGO]],CLASIFICACION[],6,FALSE)</f>
        <v>C</v>
      </c>
      <c r="L562" s="90">
        <f>IFERROR(VLOOKUP(STOCKSANLUIS[[#This Row],[CODIGO]],STOCK_STARSOFT[],3,FALSE),0)</f>
        <v>0</v>
      </c>
      <c r="M562" s="90" t="str">
        <f>IF(STOCKSANLUIS[[#This Row],[STOCK ACTUAL]]=STOCKSANLUIS[[#This Row],[STOCK_STARSOFT]],"SIN DIFERENCIA","DIFERENCIA")</f>
        <v>SIN DIFERENCIA</v>
      </c>
    </row>
    <row r="563" spans="1:13" ht="15" hidden="1" customHeight="1" x14ac:dyDescent="0.25">
      <c r="A563" s="144" t="s">
        <v>1161</v>
      </c>
      <c r="B563" s="87" t="s">
        <v>1162</v>
      </c>
      <c r="C563" s="88">
        <v>0</v>
      </c>
      <c r="D563" s="89" t="s">
        <v>6</v>
      </c>
      <c r="E563" s="90" t="str">
        <f>VLOOKUP(STOCKSANLUIS[[#This Row],[CODIGO]],FAMILIAS[],4,FALSE)</f>
        <v>ELGIN</v>
      </c>
      <c r="F563" s="90">
        <v>1</v>
      </c>
      <c r="G563" s="90"/>
      <c r="H563" s="90">
        <f>SUMIF(INGRESO_MERCADERIA[CODIGO],STOCKSANLUIS[[#This Row],[CODIGO]],INGRESO_MERCADERIA[INGRESO])</f>
        <v>0</v>
      </c>
      <c r="I563" s="90">
        <f>SUMIF(SALIDA[CODIGO],STOCKSANLUIS[[#This Row],[CODIGO]],SALIDA[CANTIDAD])</f>
        <v>0</v>
      </c>
      <c r="J563" s="90">
        <f>STOCKSANLUIS[[#This Row],[STOCK ALM1]]-STOCKSANLUIS[[#This Row],[SALIDA]]</f>
        <v>0</v>
      </c>
      <c r="K563" s="90" t="str">
        <f>VLOOKUP(STOCKSANLUIS[[#This Row],[CODIGO]],CLASIFICACION[],6,FALSE)</f>
        <v>C</v>
      </c>
      <c r="L563" s="90">
        <f>IFERROR(VLOOKUP(STOCKSANLUIS[[#This Row],[CODIGO]],STOCK_STARSOFT[],3,FALSE),0)</f>
        <v>0</v>
      </c>
      <c r="M563" s="90" t="str">
        <f>IF(STOCKSANLUIS[[#This Row],[STOCK ACTUAL]]=STOCKSANLUIS[[#This Row],[STOCK_STARSOFT]],"SIN DIFERENCIA","DIFERENCIA")</f>
        <v>SIN DIFERENCIA</v>
      </c>
    </row>
    <row r="564" spans="1:13" ht="15" hidden="1" customHeight="1" x14ac:dyDescent="0.25">
      <c r="A564" s="144" t="s">
        <v>1163</v>
      </c>
      <c r="B564" s="87" t="s">
        <v>1164</v>
      </c>
      <c r="C564" s="88">
        <v>0</v>
      </c>
      <c r="D564" s="89" t="s">
        <v>6</v>
      </c>
      <c r="E564" s="90" t="str">
        <f>VLOOKUP(STOCKSANLUIS[[#This Row],[CODIGO]],FAMILIAS[],4,FALSE)</f>
        <v>ELGIN</v>
      </c>
      <c r="F564" s="90">
        <v>1</v>
      </c>
      <c r="G564" s="90"/>
      <c r="H564" s="90">
        <f>SUMIF(INGRESO_MERCADERIA[CODIGO],STOCKSANLUIS[[#This Row],[CODIGO]],INGRESO_MERCADERIA[INGRESO])</f>
        <v>0</v>
      </c>
      <c r="I564" s="90">
        <f>SUMIF(SALIDA[CODIGO],STOCKSANLUIS[[#This Row],[CODIGO]],SALIDA[CANTIDAD])</f>
        <v>0</v>
      </c>
      <c r="J564" s="90">
        <f>STOCKSANLUIS[[#This Row],[STOCK ALM1]]-STOCKSANLUIS[[#This Row],[SALIDA]]</f>
        <v>0</v>
      </c>
      <c r="K564" s="90" t="str">
        <f>VLOOKUP(STOCKSANLUIS[[#This Row],[CODIGO]],CLASIFICACION[],6,FALSE)</f>
        <v>C</v>
      </c>
      <c r="L564" s="90">
        <f>IFERROR(VLOOKUP(STOCKSANLUIS[[#This Row],[CODIGO]],STOCK_STARSOFT[],3,FALSE),0)</f>
        <v>0</v>
      </c>
      <c r="M564" s="90" t="str">
        <f>IF(STOCKSANLUIS[[#This Row],[STOCK ACTUAL]]=STOCKSANLUIS[[#This Row],[STOCK_STARSOFT]],"SIN DIFERENCIA","DIFERENCIA")</f>
        <v>SIN DIFERENCIA</v>
      </c>
    </row>
    <row r="565" spans="1:13" ht="15" hidden="1" customHeight="1" x14ac:dyDescent="0.25">
      <c r="A565" s="144" t="s">
        <v>1165</v>
      </c>
      <c r="B565" s="87" t="s">
        <v>1166</v>
      </c>
      <c r="C565" s="88">
        <v>0</v>
      </c>
      <c r="D565" s="89" t="s">
        <v>6</v>
      </c>
      <c r="E565" s="90" t="str">
        <f>VLOOKUP(STOCKSANLUIS[[#This Row],[CODIGO]],FAMILIAS[],4,FALSE)</f>
        <v>ELGIN</v>
      </c>
      <c r="F565" s="90">
        <v>1</v>
      </c>
      <c r="G565" s="90"/>
      <c r="H565" s="90">
        <f>SUMIF(INGRESO_MERCADERIA[CODIGO],STOCKSANLUIS[[#This Row],[CODIGO]],INGRESO_MERCADERIA[INGRESO])</f>
        <v>0</v>
      </c>
      <c r="I565" s="90">
        <f>SUMIF(SALIDA[CODIGO],STOCKSANLUIS[[#This Row],[CODIGO]],SALIDA[CANTIDAD])</f>
        <v>0</v>
      </c>
      <c r="J565" s="90">
        <f>STOCKSANLUIS[[#This Row],[STOCK ALM1]]-STOCKSANLUIS[[#This Row],[SALIDA]]</f>
        <v>0</v>
      </c>
      <c r="K565" s="90" t="str">
        <f>VLOOKUP(STOCKSANLUIS[[#This Row],[CODIGO]],CLASIFICACION[],6,FALSE)</f>
        <v>C</v>
      </c>
      <c r="L565" s="90">
        <f>IFERROR(VLOOKUP(STOCKSANLUIS[[#This Row],[CODIGO]],STOCK_STARSOFT[],3,FALSE),0)</f>
        <v>0</v>
      </c>
      <c r="M565" s="90" t="str">
        <f>IF(STOCKSANLUIS[[#This Row],[STOCK ACTUAL]]=STOCKSANLUIS[[#This Row],[STOCK_STARSOFT]],"SIN DIFERENCIA","DIFERENCIA")</f>
        <v>SIN DIFERENCIA</v>
      </c>
    </row>
    <row r="566" spans="1:13" ht="15" hidden="1" customHeight="1" x14ac:dyDescent="0.25">
      <c r="A566" s="144" t="s">
        <v>1167</v>
      </c>
      <c r="B566" s="87" t="s">
        <v>1168</v>
      </c>
      <c r="C566" s="88">
        <v>0</v>
      </c>
      <c r="D566" s="89" t="s">
        <v>6</v>
      </c>
      <c r="E566" s="90" t="str">
        <f>VLOOKUP(STOCKSANLUIS[[#This Row],[CODIGO]],FAMILIAS[],4,FALSE)</f>
        <v>ELGIN</v>
      </c>
      <c r="F566" s="90">
        <v>1</v>
      </c>
      <c r="G566" s="90"/>
      <c r="H566" s="90">
        <f>SUMIF(INGRESO_MERCADERIA[CODIGO],STOCKSANLUIS[[#This Row],[CODIGO]],INGRESO_MERCADERIA[INGRESO])</f>
        <v>0</v>
      </c>
      <c r="I566" s="90">
        <f>SUMIF(SALIDA[CODIGO],STOCKSANLUIS[[#This Row],[CODIGO]],SALIDA[CANTIDAD])</f>
        <v>0</v>
      </c>
      <c r="J566" s="90">
        <f>STOCKSANLUIS[[#This Row],[STOCK ALM1]]-STOCKSANLUIS[[#This Row],[SALIDA]]</f>
        <v>0</v>
      </c>
      <c r="K566" s="90" t="str">
        <f>VLOOKUP(STOCKSANLUIS[[#This Row],[CODIGO]],CLASIFICACION[],6,FALSE)</f>
        <v>C</v>
      </c>
      <c r="L566" s="90">
        <f>IFERROR(VLOOKUP(STOCKSANLUIS[[#This Row],[CODIGO]],STOCK_STARSOFT[],3,FALSE),0)</f>
        <v>0</v>
      </c>
      <c r="M566" s="90" t="str">
        <f>IF(STOCKSANLUIS[[#This Row],[STOCK ACTUAL]]=STOCKSANLUIS[[#This Row],[STOCK_STARSOFT]],"SIN DIFERENCIA","DIFERENCIA")</f>
        <v>SIN DIFERENCIA</v>
      </c>
    </row>
    <row r="567" spans="1:13" ht="15" hidden="1" customHeight="1" x14ac:dyDescent="0.25">
      <c r="A567" s="144" t="s">
        <v>1169</v>
      </c>
      <c r="B567" s="87" t="s">
        <v>1170</v>
      </c>
      <c r="C567" s="88">
        <v>0</v>
      </c>
      <c r="D567" s="89" t="s">
        <v>6</v>
      </c>
      <c r="E567" s="90" t="str">
        <f>VLOOKUP(STOCKSANLUIS[[#This Row],[CODIGO]],FAMILIAS[],4,FALSE)</f>
        <v>ELGIN</v>
      </c>
      <c r="F567" s="90">
        <v>1</v>
      </c>
      <c r="G567" s="90"/>
      <c r="H567" s="90">
        <f>SUMIF(INGRESO_MERCADERIA[CODIGO],STOCKSANLUIS[[#This Row],[CODIGO]],INGRESO_MERCADERIA[INGRESO])</f>
        <v>0</v>
      </c>
      <c r="I567" s="90">
        <f>SUMIF(SALIDA[CODIGO],STOCKSANLUIS[[#This Row],[CODIGO]],SALIDA[CANTIDAD])</f>
        <v>0</v>
      </c>
      <c r="J567" s="90">
        <f>STOCKSANLUIS[[#This Row],[STOCK ALM1]]-STOCKSANLUIS[[#This Row],[SALIDA]]</f>
        <v>0</v>
      </c>
      <c r="K567" s="90" t="str">
        <f>VLOOKUP(STOCKSANLUIS[[#This Row],[CODIGO]],CLASIFICACION[],6,FALSE)</f>
        <v>C</v>
      </c>
      <c r="L567" s="90">
        <f>IFERROR(VLOOKUP(STOCKSANLUIS[[#This Row],[CODIGO]],STOCK_STARSOFT[],3,FALSE),0)</f>
        <v>0</v>
      </c>
      <c r="M567" s="90" t="str">
        <f>IF(STOCKSANLUIS[[#This Row],[STOCK ACTUAL]]=STOCKSANLUIS[[#This Row],[STOCK_STARSOFT]],"SIN DIFERENCIA","DIFERENCIA")</f>
        <v>SIN DIFERENCIA</v>
      </c>
    </row>
    <row r="568" spans="1:13" ht="15" hidden="1" customHeight="1" x14ac:dyDescent="0.25">
      <c r="A568" s="144" t="s">
        <v>1171</v>
      </c>
      <c r="B568" s="87" t="s">
        <v>1172</v>
      </c>
      <c r="C568" s="88">
        <v>0</v>
      </c>
      <c r="D568" s="89" t="s">
        <v>6</v>
      </c>
      <c r="E568" s="90" t="str">
        <f>VLOOKUP(STOCKSANLUIS[[#This Row],[CODIGO]],FAMILIAS[],4,FALSE)</f>
        <v>ELGIN</v>
      </c>
      <c r="F568" s="90">
        <v>1</v>
      </c>
      <c r="G568" s="90"/>
      <c r="H568" s="90">
        <f>SUMIF(INGRESO_MERCADERIA[CODIGO],STOCKSANLUIS[[#This Row],[CODIGO]],INGRESO_MERCADERIA[INGRESO])</f>
        <v>0</v>
      </c>
      <c r="I568" s="90">
        <f>SUMIF(SALIDA[CODIGO],STOCKSANLUIS[[#This Row],[CODIGO]],SALIDA[CANTIDAD])</f>
        <v>0</v>
      </c>
      <c r="J568" s="90">
        <f>STOCKSANLUIS[[#This Row],[STOCK ALM1]]-STOCKSANLUIS[[#This Row],[SALIDA]]</f>
        <v>0</v>
      </c>
      <c r="K568" s="90" t="str">
        <f>VLOOKUP(STOCKSANLUIS[[#This Row],[CODIGO]],CLASIFICACION[],6,FALSE)</f>
        <v>C</v>
      </c>
      <c r="L568" s="90">
        <f>IFERROR(VLOOKUP(STOCKSANLUIS[[#This Row],[CODIGO]],STOCK_STARSOFT[],3,FALSE),0)</f>
        <v>0</v>
      </c>
      <c r="M568" s="90" t="str">
        <f>IF(STOCKSANLUIS[[#This Row],[STOCK ACTUAL]]=STOCKSANLUIS[[#This Row],[STOCK_STARSOFT]],"SIN DIFERENCIA","DIFERENCIA")</f>
        <v>SIN DIFERENCIA</v>
      </c>
    </row>
    <row r="569" spans="1:13" ht="15" hidden="1" customHeight="1" x14ac:dyDescent="0.25">
      <c r="A569" s="144" t="s">
        <v>1506</v>
      </c>
      <c r="B569" s="87" t="s">
        <v>1507</v>
      </c>
      <c r="C569" s="88">
        <v>1</v>
      </c>
      <c r="D569" s="89" t="s">
        <v>6</v>
      </c>
      <c r="E569" s="90" t="str">
        <f>VLOOKUP(STOCKSANLUIS[[#This Row],[CODIGO]],FAMILIAS[],4,FALSE)</f>
        <v>DANFOSS</v>
      </c>
      <c r="F569" s="90">
        <v>1</v>
      </c>
      <c r="G569" s="90" t="s">
        <v>19524</v>
      </c>
      <c r="H569" s="90">
        <f>SUMIF(INGRESO_MERCADERIA[CODIGO],STOCKSANLUIS[[#This Row],[CODIGO]],INGRESO_MERCADERIA[INGRESO])</f>
        <v>9</v>
      </c>
      <c r="I569" s="90">
        <f>SUMIF(SALIDA[CODIGO],STOCKSANLUIS[[#This Row],[CODIGO]],SALIDA[CANTIDAD])</f>
        <v>9</v>
      </c>
      <c r="J569" s="90">
        <f>STOCKSANLUIS[[#This Row],[STOCK ALM1]]-STOCKSANLUIS[[#This Row],[SALIDA]]</f>
        <v>0</v>
      </c>
      <c r="K569" s="90" t="str">
        <f>VLOOKUP(STOCKSANLUIS[[#This Row],[CODIGO]],CLASIFICACION[],6,FALSE)</f>
        <v>C</v>
      </c>
      <c r="L569" s="90">
        <f>IFERROR(VLOOKUP(STOCKSANLUIS[[#This Row],[CODIGO]],STOCK_STARSOFT[],3,FALSE),0)</f>
        <v>0</v>
      </c>
      <c r="M569" s="90" t="str">
        <f>IF(STOCKSANLUIS[[#This Row],[STOCK ACTUAL]]=STOCKSANLUIS[[#This Row],[STOCK_STARSOFT]],"SIN DIFERENCIA","DIFERENCIA")</f>
        <v>SIN DIFERENCIA</v>
      </c>
    </row>
    <row r="570" spans="1:13" ht="15" hidden="1" customHeight="1" x14ac:dyDescent="0.25">
      <c r="A570" s="144" t="s">
        <v>1175</v>
      </c>
      <c r="B570" s="87" t="s">
        <v>1176</v>
      </c>
      <c r="C570" s="88">
        <v>0</v>
      </c>
      <c r="D570" s="89" t="s">
        <v>6</v>
      </c>
      <c r="E570" s="90" t="str">
        <f>VLOOKUP(STOCKSANLUIS[[#This Row],[CODIGO]],FAMILIAS[],4,FALSE)</f>
        <v>VARIOS</v>
      </c>
      <c r="F570" s="90">
        <v>1</v>
      </c>
      <c r="G570" s="90"/>
      <c r="H570" s="90">
        <f>SUMIF(INGRESO_MERCADERIA[CODIGO],STOCKSANLUIS[[#This Row],[CODIGO]],INGRESO_MERCADERIA[INGRESO])</f>
        <v>0</v>
      </c>
      <c r="I570" s="90">
        <f>SUMIF(SALIDA[CODIGO],STOCKSANLUIS[[#This Row],[CODIGO]],SALIDA[CANTIDAD])</f>
        <v>0</v>
      </c>
      <c r="J570" s="90">
        <f>STOCKSANLUIS[[#This Row],[STOCK ALM1]]-STOCKSANLUIS[[#This Row],[SALIDA]]</f>
        <v>0</v>
      </c>
      <c r="K570" s="90" t="str">
        <f>VLOOKUP(STOCKSANLUIS[[#This Row],[CODIGO]],CLASIFICACION[],6,FALSE)</f>
        <v>C</v>
      </c>
      <c r="L570" s="90">
        <f>IFERROR(VLOOKUP(STOCKSANLUIS[[#This Row],[CODIGO]],STOCK_STARSOFT[],3,FALSE),0)</f>
        <v>0</v>
      </c>
      <c r="M570" s="90" t="str">
        <f>IF(STOCKSANLUIS[[#This Row],[STOCK ACTUAL]]=STOCKSANLUIS[[#This Row],[STOCK_STARSOFT]],"SIN DIFERENCIA","DIFERENCIA")</f>
        <v>SIN DIFERENCIA</v>
      </c>
    </row>
    <row r="571" spans="1:13" ht="15" hidden="1" customHeight="1" x14ac:dyDescent="0.25">
      <c r="A571" s="144" t="s">
        <v>1177</v>
      </c>
      <c r="B571" s="87" t="s">
        <v>1178</v>
      </c>
      <c r="C571" s="88">
        <v>0</v>
      </c>
      <c r="D571" s="89" t="s">
        <v>6</v>
      </c>
      <c r="E571" s="90" t="str">
        <f>VLOOKUP(STOCKSANLUIS[[#This Row],[CODIGO]],FAMILIAS[],4,FALSE)</f>
        <v>ELGIN</v>
      </c>
      <c r="F571" s="90">
        <v>1</v>
      </c>
      <c r="G571" s="90"/>
      <c r="H571" s="90">
        <f>SUMIF(INGRESO_MERCADERIA[CODIGO],STOCKSANLUIS[[#This Row],[CODIGO]],INGRESO_MERCADERIA[INGRESO])</f>
        <v>0</v>
      </c>
      <c r="I571" s="90">
        <f>SUMIF(SALIDA[CODIGO],STOCKSANLUIS[[#This Row],[CODIGO]],SALIDA[CANTIDAD])</f>
        <v>0</v>
      </c>
      <c r="J571" s="90">
        <f>STOCKSANLUIS[[#This Row],[STOCK ALM1]]-STOCKSANLUIS[[#This Row],[SALIDA]]</f>
        <v>0</v>
      </c>
      <c r="K571" s="90" t="str">
        <f>VLOOKUP(STOCKSANLUIS[[#This Row],[CODIGO]],CLASIFICACION[],6,FALSE)</f>
        <v>C</v>
      </c>
      <c r="L571" s="90">
        <f>IFERROR(VLOOKUP(STOCKSANLUIS[[#This Row],[CODIGO]],STOCK_STARSOFT[],3,FALSE),0)</f>
        <v>0</v>
      </c>
      <c r="M571" s="90" t="str">
        <f>IF(STOCKSANLUIS[[#This Row],[STOCK ACTUAL]]=STOCKSANLUIS[[#This Row],[STOCK_STARSOFT]],"SIN DIFERENCIA","DIFERENCIA")</f>
        <v>SIN DIFERENCIA</v>
      </c>
    </row>
    <row r="572" spans="1:13" ht="15" hidden="1" customHeight="1" x14ac:dyDescent="0.25">
      <c r="A572" s="144" t="s">
        <v>1179</v>
      </c>
      <c r="B572" s="87" t="s">
        <v>1180</v>
      </c>
      <c r="C572" s="88">
        <v>0</v>
      </c>
      <c r="D572" s="89" t="s">
        <v>6</v>
      </c>
      <c r="E572" s="90" t="str">
        <f>VLOOKUP(STOCKSANLUIS[[#This Row],[CODIGO]],FAMILIAS[],4,FALSE)</f>
        <v>VARIOS</v>
      </c>
      <c r="F572" s="90">
        <v>1</v>
      </c>
      <c r="G572" s="90"/>
      <c r="H572" s="90">
        <f>SUMIF(INGRESO_MERCADERIA[CODIGO],STOCKSANLUIS[[#This Row],[CODIGO]],INGRESO_MERCADERIA[INGRESO])</f>
        <v>0</v>
      </c>
      <c r="I572" s="90">
        <f>SUMIF(SALIDA[CODIGO],STOCKSANLUIS[[#This Row],[CODIGO]],SALIDA[CANTIDAD])</f>
        <v>0</v>
      </c>
      <c r="J572" s="90">
        <f>STOCKSANLUIS[[#This Row],[STOCK ALM1]]-STOCKSANLUIS[[#This Row],[SALIDA]]</f>
        <v>0</v>
      </c>
      <c r="K572" s="90" t="str">
        <f>VLOOKUP(STOCKSANLUIS[[#This Row],[CODIGO]],CLASIFICACION[],6,FALSE)</f>
        <v>C</v>
      </c>
      <c r="L572" s="90">
        <f>IFERROR(VLOOKUP(STOCKSANLUIS[[#This Row],[CODIGO]],STOCK_STARSOFT[],3,FALSE),0)</f>
        <v>0</v>
      </c>
      <c r="M572" s="90" t="str">
        <f>IF(STOCKSANLUIS[[#This Row],[STOCK ACTUAL]]=STOCKSANLUIS[[#This Row],[STOCK_STARSOFT]],"SIN DIFERENCIA","DIFERENCIA")</f>
        <v>SIN DIFERENCIA</v>
      </c>
    </row>
    <row r="573" spans="1:13" ht="15" hidden="1" customHeight="1" x14ac:dyDescent="0.25">
      <c r="A573" s="144" t="s">
        <v>1181</v>
      </c>
      <c r="B573" s="87" t="s">
        <v>1182</v>
      </c>
      <c r="C573" s="88">
        <v>0</v>
      </c>
      <c r="D573" s="89" t="s">
        <v>6</v>
      </c>
      <c r="E573" s="90" t="str">
        <f>VLOOKUP(STOCKSANLUIS[[#This Row],[CODIGO]],FAMILIAS[],4,FALSE)</f>
        <v>ELGIN</v>
      </c>
      <c r="F573" s="90">
        <v>1</v>
      </c>
      <c r="G573" s="90"/>
      <c r="H573" s="90">
        <f>SUMIF(INGRESO_MERCADERIA[CODIGO],STOCKSANLUIS[[#This Row],[CODIGO]],INGRESO_MERCADERIA[INGRESO])</f>
        <v>0</v>
      </c>
      <c r="I573" s="90">
        <f>SUMIF(SALIDA[CODIGO],STOCKSANLUIS[[#This Row],[CODIGO]],SALIDA[CANTIDAD])</f>
        <v>0</v>
      </c>
      <c r="J573" s="90">
        <f>STOCKSANLUIS[[#This Row],[STOCK ALM1]]-STOCKSANLUIS[[#This Row],[SALIDA]]</f>
        <v>0</v>
      </c>
      <c r="K573" s="90" t="str">
        <f>VLOOKUP(STOCKSANLUIS[[#This Row],[CODIGO]],CLASIFICACION[],6,FALSE)</f>
        <v>C</v>
      </c>
      <c r="L573" s="90">
        <f>IFERROR(VLOOKUP(STOCKSANLUIS[[#This Row],[CODIGO]],STOCK_STARSOFT[],3,FALSE),0)</f>
        <v>0</v>
      </c>
      <c r="M573" s="90" t="str">
        <f>IF(STOCKSANLUIS[[#This Row],[STOCK ACTUAL]]=STOCKSANLUIS[[#This Row],[STOCK_STARSOFT]],"SIN DIFERENCIA","DIFERENCIA")</f>
        <v>SIN DIFERENCIA</v>
      </c>
    </row>
    <row r="574" spans="1:13" ht="15" hidden="1" customHeight="1" x14ac:dyDescent="0.25">
      <c r="A574" s="144" t="s">
        <v>1183</v>
      </c>
      <c r="B574" s="87" t="s">
        <v>1184</v>
      </c>
      <c r="C574" s="88">
        <v>0</v>
      </c>
      <c r="D574" s="89" t="s">
        <v>6</v>
      </c>
      <c r="E574" s="90" t="str">
        <f>VLOOKUP(STOCKSANLUIS[[#This Row],[CODIGO]],FAMILIAS[],4,FALSE)</f>
        <v>VARIOS</v>
      </c>
      <c r="F574" s="90">
        <v>1</v>
      </c>
      <c r="G574" s="90"/>
      <c r="H574" s="90">
        <f>SUMIF(INGRESO_MERCADERIA[CODIGO],STOCKSANLUIS[[#This Row],[CODIGO]],INGRESO_MERCADERIA[INGRESO])</f>
        <v>0</v>
      </c>
      <c r="I574" s="90">
        <f>SUMIF(SALIDA[CODIGO],STOCKSANLUIS[[#This Row],[CODIGO]],SALIDA[CANTIDAD])</f>
        <v>0</v>
      </c>
      <c r="J574" s="90">
        <f>STOCKSANLUIS[[#This Row],[STOCK ALM1]]-STOCKSANLUIS[[#This Row],[SALIDA]]</f>
        <v>0</v>
      </c>
      <c r="K574" s="90" t="str">
        <f>VLOOKUP(STOCKSANLUIS[[#This Row],[CODIGO]],CLASIFICACION[],6,FALSE)</f>
        <v>C</v>
      </c>
      <c r="L574" s="90">
        <f>IFERROR(VLOOKUP(STOCKSANLUIS[[#This Row],[CODIGO]],STOCK_STARSOFT[],3,FALSE),0)</f>
        <v>0</v>
      </c>
      <c r="M574" s="90" t="str">
        <f>IF(STOCKSANLUIS[[#This Row],[STOCK ACTUAL]]=STOCKSANLUIS[[#This Row],[STOCK_STARSOFT]],"SIN DIFERENCIA","DIFERENCIA")</f>
        <v>SIN DIFERENCIA</v>
      </c>
    </row>
    <row r="575" spans="1:13" ht="15" hidden="1" customHeight="1" x14ac:dyDescent="0.25">
      <c r="A575" s="144" t="s">
        <v>1185</v>
      </c>
      <c r="B575" s="87" t="s">
        <v>1186</v>
      </c>
      <c r="C575" s="88">
        <v>0</v>
      </c>
      <c r="D575" s="89" t="s">
        <v>6</v>
      </c>
      <c r="E575" s="90" t="str">
        <f>VLOOKUP(STOCKSANLUIS[[#This Row],[CODIGO]],FAMILIAS[],4,FALSE)</f>
        <v>ELGIN</v>
      </c>
      <c r="F575" s="90">
        <v>1</v>
      </c>
      <c r="G575" s="90"/>
      <c r="H575" s="90">
        <f>SUMIF(INGRESO_MERCADERIA[CODIGO],STOCKSANLUIS[[#This Row],[CODIGO]],INGRESO_MERCADERIA[INGRESO])</f>
        <v>0</v>
      </c>
      <c r="I575" s="90">
        <f>SUMIF(SALIDA[CODIGO],STOCKSANLUIS[[#This Row],[CODIGO]],SALIDA[CANTIDAD])</f>
        <v>0</v>
      </c>
      <c r="J575" s="90">
        <f>STOCKSANLUIS[[#This Row],[STOCK ALM1]]-STOCKSANLUIS[[#This Row],[SALIDA]]</f>
        <v>0</v>
      </c>
      <c r="K575" s="90" t="str">
        <f>VLOOKUP(STOCKSANLUIS[[#This Row],[CODIGO]],CLASIFICACION[],6,FALSE)</f>
        <v>C</v>
      </c>
      <c r="L575" s="90">
        <f>IFERROR(VLOOKUP(STOCKSANLUIS[[#This Row],[CODIGO]],STOCK_STARSOFT[],3,FALSE),0)</f>
        <v>0</v>
      </c>
      <c r="M575" s="90" t="str">
        <f>IF(STOCKSANLUIS[[#This Row],[STOCK ACTUAL]]=STOCKSANLUIS[[#This Row],[STOCK_STARSOFT]],"SIN DIFERENCIA","DIFERENCIA")</f>
        <v>SIN DIFERENCIA</v>
      </c>
    </row>
    <row r="576" spans="1:13" ht="15" hidden="1" customHeight="1" x14ac:dyDescent="0.25">
      <c r="A576" s="144" t="s">
        <v>1187</v>
      </c>
      <c r="B576" s="87" t="s">
        <v>1188</v>
      </c>
      <c r="C576" s="88">
        <v>0</v>
      </c>
      <c r="D576" s="89" t="s">
        <v>6</v>
      </c>
      <c r="E576" s="90" t="str">
        <f>VLOOKUP(STOCKSANLUIS[[#This Row],[CODIGO]],FAMILIAS[],4,FALSE)</f>
        <v>DANFOSS</v>
      </c>
      <c r="F576" s="90">
        <v>1</v>
      </c>
      <c r="G576" s="90"/>
      <c r="H576" s="90">
        <f>SUMIF(INGRESO_MERCADERIA[CODIGO],STOCKSANLUIS[[#This Row],[CODIGO]],INGRESO_MERCADERIA[INGRESO])</f>
        <v>0</v>
      </c>
      <c r="I576" s="90">
        <f>SUMIF(SALIDA[CODIGO],STOCKSANLUIS[[#This Row],[CODIGO]],SALIDA[CANTIDAD])</f>
        <v>0</v>
      </c>
      <c r="J576" s="90">
        <f>STOCKSANLUIS[[#This Row],[STOCK ALM1]]-STOCKSANLUIS[[#This Row],[SALIDA]]</f>
        <v>0</v>
      </c>
      <c r="K576" s="90" t="str">
        <f>VLOOKUP(STOCKSANLUIS[[#This Row],[CODIGO]],CLASIFICACION[],6,FALSE)</f>
        <v>C</v>
      </c>
      <c r="L576" s="90">
        <f>IFERROR(VLOOKUP(STOCKSANLUIS[[#This Row],[CODIGO]],STOCK_STARSOFT[],3,FALSE),0)</f>
        <v>0</v>
      </c>
      <c r="M576" s="90" t="str">
        <f>IF(STOCKSANLUIS[[#This Row],[STOCK ACTUAL]]=STOCKSANLUIS[[#This Row],[STOCK_STARSOFT]],"SIN DIFERENCIA","DIFERENCIA")</f>
        <v>SIN DIFERENCIA</v>
      </c>
    </row>
    <row r="577" spans="1:13" ht="15" hidden="1" customHeight="1" x14ac:dyDescent="0.25">
      <c r="A577" s="144" t="s">
        <v>1189</v>
      </c>
      <c r="B577" s="87" t="s">
        <v>1190</v>
      </c>
      <c r="C577" s="88">
        <v>0</v>
      </c>
      <c r="D577" s="89" t="s">
        <v>6</v>
      </c>
      <c r="E577" s="90" t="str">
        <f>VLOOKUP(STOCKSANLUIS[[#This Row],[CODIGO]],FAMILIAS[],4,FALSE)</f>
        <v>DANFOSS</v>
      </c>
      <c r="F577" s="90">
        <v>1</v>
      </c>
      <c r="G577" s="90"/>
      <c r="H577" s="90">
        <f>SUMIF(INGRESO_MERCADERIA[CODIGO],STOCKSANLUIS[[#This Row],[CODIGO]],INGRESO_MERCADERIA[INGRESO])</f>
        <v>0</v>
      </c>
      <c r="I577" s="90">
        <f>SUMIF(SALIDA[CODIGO],STOCKSANLUIS[[#This Row],[CODIGO]],SALIDA[CANTIDAD])</f>
        <v>0</v>
      </c>
      <c r="J577" s="90">
        <f>STOCKSANLUIS[[#This Row],[STOCK ALM1]]-STOCKSANLUIS[[#This Row],[SALIDA]]</f>
        <v>0</v>
      </c>
      <c r="K577" s="90" t="str">
        <f>VLOOKUP(STOCKSANLUIS[[#This Row],[CODIGO]],CLASIFICACION[],6,FALSE)</f>
        <v>C</v>
      </c>
      <c r="L577" s="90">
        <f>IFERROR(VLOOKUP(STOCKSANLUIS[[#This Row],[CODIGO]],STOCK_STARSOFT[],3,FALSE),0)</f>
        <v>0</v>
      </c>
      <c r="M577" s="90" t="str">
        <f>IF(STOCKSANLUIS[[#This Row],[STOCK ACTUAL]]=STOCKSANLUIS[[#This Row],[STOCK_STARSOFT]],"SIN DIFERENCIA","DIFERENCIA")</f>
        <v>SIN DIFERENCIA</v>
      </c>
    </row>
    <row r="578" spans="1:13" ht="15" hidden="1" customHeight="1" x14ac:dyDescent="0.25">
      <c r="A578" s="144" t="s">
        <v>1191</v>
      </c>
      <c r="B578" s="87" t="s">
        <v>1192</v>
      </c>
      <c r="C578" s="88">
        <v>0</v>
      </c>
      <c r="D578" s="89" t="s">
        <v>6</v>
      </c>
      <c r="E578" s="90" t="str">
        <f>VLOOKUP(STOCKSANLUIS[[#This Row],[CODIGO]],FAMILIAS[],4,FALSE)</f>
        <v>FULL GAUGE</v>
      </c>
      <c r="F578" s="90">
        <v>1</v>
      </c>
      <c r="G578" s="90"/>
      <c r="H578" s="90">
        <f>SUMIF(INGRESO_MERCADERIA[CODIGO],STOCKSANLUIS[[#This Row],[CODIGO]],INGRESO_MERCADERIA[INGRESO])</f>
        <v>0</v>
      </c>
      <c r="I578" s="90">
        <f>SUMIF(SALIDA[CODIGO],STOCKSANLUIS[[#This Row],[CODIGO]],SALIDA[CANTIDAD])</f>
        <v>0</v>
      </c>
      <c r="J578" s="90">
        <f>STOCKSANLUIS[[#This Row],[STOCK ALM1]]-STOCKSANLUIS[[#This Row],[SALIDA]]</f>
        <v>0</v>
      </c>
      <c r="K578" s="90" t="str">
        <f>VLOOKUP(STOCKSANLUIS[[#This Row],[CODIGO]],CLASIFICACION[],6,FALSE)</f>
        <v>C</v>
      </c>
      <c r="L578" s="90">
        <f>IFERROR(VLOOKUP(STOCKSANLUIS[[#This Row],[CODIGO]],STOCK_STARSOFT[],3,FALSE),0)</f>
        <v>0</v>
      </c>
      <c r="M578" s="90" t="str">
        <f>IF(STOCKSANLUIS[[#This Row],[STOCK ACTUAL]]=STOCKSANLUIS[[#This Row],[STOCK_STARSOFT]],"SIN DIFERENCIA","DIFERENCIA")</f>
        <v>SIN DIFERENCIA</v>
      </c>
    </row>
    <row r="579" spans="1:13" ht="15" hidden="1" customHeight="1" x14ac:dyDescent="0.25">
      <c r="A579" s="144" t="s">
        <v>1193</v>
      </c>
      <c r="B579" s="87" t="s">
        <v>1194</v>
      </c>
      <c r="C579" s="88">
        <v>1</v>
      </c>
      <c r="D579" s="89" t="s">
        <v>6</v>
      </c>
      <c r="E579" s="90" t="str">
        <f>VLOOKUP(STOCKSANLUIS[[#This Row],[CODIGO]],FAMILIAS[],4,FALSE)</f>
        <v>FULL GAUGE</v>
      </c>
      <c r="F579" s="90">
        <v>1</v>
      </c>
      <c r="G579" s="90" t="s">
        <v>19524</v>
      </c>
      <c r="H579" s="90">
        <f>SUMIF(INGRESO_MERCADERIA[CODIGO],STOCKSANLUIS[[#This Row],[CODIGO]],INGRESO_MERCADERIA[INGRESO])</f>
        <v>1</v>
      </c>
      <c r="I579" s="90">
        <f>SUMIF(SALIDA[CODIGO],STOCKSANLUIS[[#This Row],[CODIGO]],SALIDA[CANTIDAD])</f>
        <v>1</v>
      </c>
      <c r="J579" s="90">
        <f>STOCKSANLUIS[[#This Row],[STOCK ALM1]]-STOCKSANLUIS[[#This Row],[SALIDA]]</f>
        <v>0</v>
      </c>
      <c r="K579" s="90" t="str">
        <f>VLOOKUP(STOCKSANLUIS[[#This Row],[CODIGO]],CLASIFICACION[],6,FALSE)</f>
        <v>C</v>
      </c>
      <c r="L579" s="90">
        <f>IFERROR(VLOOKUP(STOCKSANLUIS[[#This Row],[CODIGO]],STOCK_STARSOFT[],3,FALSE),0)</f>
        <v>0</v>
      </c>
      <c r="M579" s="90" t="str">
        <f>IF(STOCKSANLUIS[[#This Row],[STOCK ACTUAL]]=STOCKSANLUIS[[#This Row],[STOCK_STARSOFT]],"SIN DIFERENCIA","DIFERENCIA")</f>
        <v>SIN DIFERENCIA</v>
      </c>
    </row>
    <row r="580" spans="1:13" ht="15" hidden="1" customHeight="1" x14ac:dyDescent="0.25">
      <c r="A580" s="144" t="s">
        <v>1195</v>
      </c>
      <c r="B580" s="87" t="s">
        <v>1196</v>
      </c>
      <c r="C580" s="88">
        <v>0</v>
      </c>
      <c r="D580" s="89" t="s">
        <v>6</v>
      </c>
      <c r="E580" s="90" t="str">
        <f>VLOOKUP(STOCKSANLUIS[[#This Row],[CODIGO]],FAMILIAS[],4,FALSE)</f>
        <v>FULL GAUGE</v>
      </c>
      <c r="F580" s="90">
        <v>1</v>
      </c>
      <c r="G580" s="90"/>
      <c r="H580" s="90">
        <f>SUMIF(INGRESO_MERCADERIA[CODIGO],STOCKSANLUIS[[#This Row],[CODIGO]],INGRESO_MERCADERIA[INGRESO])</f>
        <v>0</v>
      </c>
      <c r="I580" s="90">
        <f>SUMIF(SALIDA[CODIGO],STOCKSANLUIS[[#This Row],[CODIGO]],SALIDA[CANTIDAD])</f>
        <v>0</v>
      </c>
      <c r="J580" s="90">
        <f>STOCKSANLUIS[[#This Row],[STOCK ALM1]]-STOCKSANLUIS[[#This Row],[SALIDA]]</f>
        <v>0</v>
      </c>
      <c r="K580" s="90" t="str">
        <f>VLOOKUP(STOCKSANLUIS[[#This Row],[CODIGO]],CLASIFICACION[],6,FALSE)</f>
        <v>C</v>
      </c>
      <c r="L580" s="90">
        <f>IFERROR(VLOOKUP(STOCKSANLUIS[[#This Row],[CODIGO]],STOCK_STARSOFT[],3,FALSE),0)</f>
        <v>0</v>
      </c>
      <c r="M580" s="90" t="str">
        <f>IF(STOCKSANLUIS[[#This Row],[STOCK ACTUAL]]=STOCKSANLUIS[[#This Row],[STOCK_STARSOFT]],"SIN DIFERENCIA","DIFERENCIA")</f>
        <v>SIN DIFERENCIA</v>
      </c>
    </row>
    <row r="581" spans="1:13" ht="15" hidden="1" customHeight="1" x14ac:dyDescent="0.25">
      <c r="A581" s="144" t="s">
        <v>1197</v>
      </c>
      <c r="B581" s="87" t="s">
        <v>1198</v>
      </c>
      <c r="C581" s="88">
        <v>0</v>
      </c>
      <c r="D581" s="89" t="s">
        <v>6</v>
      </c>
      <c r="E581" s="90" t="str">
        <f>VLOOKUP(STOCKSANLUIS[[#This Row],[CODIGO]],FAMILIAS[],4,FALSE)</f>
        <v>FULL GAUGE</v>
      </c>
      <c r="F581" s="90">
        <v>1</v>
      </c>
      <c r="G581" s="90"/>
      <c r="H581" s="90">
        <f>SUMIF(INGRESO_MERCADERIA[CODIGO],STOCKSANLUIS[[#This Row],[CODIGO]],INGRESO_MERCADERIA[INGRESO])</f>
        <v>0</v>
      </c>
      <c r="I581" s="90">
        <f>SUMIF(SALIDA[CODIGO],STOCKSANLUIS[[#This Row],[CODIGO]],SALIDA[CANTIDAD])</f>
        <v>0</v>
      </c>
      <c r="J581" s="90">
        <f>STOCKSANLUIS[[#This Row],[STOCK ALM1]]-STOCKSANLUIS[[#This Row],[SALIDA]]</f>
        <v>0</v>
      </c>
      <c r="K581" s="90" t="str">
        <f>VLOOKUP(STOCKSANLUIS[[#This Row],[CODIGO]],CLASIFICACION[],6,FALSE)</f>
        <v>C</v>
      </c>
      <c r="L581" s="90">
        <f>IFERROR(VLOOKUP(STOCKSANLUIS[[#This Row],[CODIGO]],STOCK_STARSOFT[],3,FALSE),0)</f>
        <v>0</v>
      </c>
      <c r="M581" s="90" t="str">
        <f>IF(STOCKSANLUIS[[#This Row],[STOCK ACTUAL]]=STOCKSANLUIS[[#This Row],[STOCK_STARSOFT]],"SIN DIFERENCIA","DIFERENCIA")</f>
        <v>SIN DIFERENCIA</v>
      </c>
    </row>
    <row r="582" spans="1:13" ht="15" hidden="1" customHeight="1" x14ac:dyDescent="0.25">
      <c r="A582" s="144" t="s">
        <v>1944</v>
      </c>
      <c r="B582" s="87" t="s">
        <v>1945</v>
      </c>
      <c r="C582" s="88">
        <v>8</v>
      </c>
      <c r="D582" s="89" t="s">
        <v>6</v>
      </c>
      <c r="E582" s="90" t="str">
        <f>VLOOKUP(STOCKSANLUIS[[#This Row],[CODIGO]],FAMILIAS[],4,FALSE)</f>
        <v>DANFOSS</v>
      </c>
      <c r="F582" s="90">
        <v>1</v>
      </c>
      <c r="G582" s="90" t="s">
        <v>19524</v>
      </c>
      <c r="H582" s="90">
        <f>SUMIF(INGRESO_MERCADERIA[CODIGO],STOCKSANLUIS[[#This Row],[CODIGO]],INGRESO_MERCADERIA[INGRESO])</f>
        <v>8</v>
      </c>
      <c r="I582" s="90">
        <f>SUMIF(SALIDA[CODIGO],STOCKSANLUIS[[#This Row],[CODIGO]],SALIDA[CANTIDAD])</f>
        <v>1</v>
      </c>
      <c r="J582" s="90">
        <f>STOCKSANLUIS[[#This Row],[STOCK ALM1]]-STOCKSANLUIS[[#This Row],[SALIDA]]</f>
        <v>7</v>
      </c>
      <c r="K582" s="90" t="str">
        <f>VLOOKUP(STOCKSANLUIS[[#This Row],[CODIGO]],CLASIFICACION[],6,FALSE)</f>
        <v>C</v>
      </c>
      <c r="L582" s="90">
        <f>IFERROR(VLOOKUP(STOCKSANLUIS[[#This Row],[CODIGO]],STOCK_STARSOFT[],3,FALSE),0)</f>
        <v>7</v>
      </c>
      <c r="M582" s="90" t="str">
        <f>IF(STOCKSANLUIS[[#This Row],[STOCK ACTUAL]]=STOCKSANLUIS[[#This Row],[STOCK_STARSOFT]],"SIN DIFERENCIA","DIFERENCIA")</f>
        <v>SIN DIFERENCIA</v>
      </c>
    </row>
    <row r="583" spans="1:13" ht="15" hidden="1" customHeight="1" x14ac:dyDescent="0.25">
      <c r="A583" s="144" t="s">
        <v>1946</v>
      </c>
      <c r="B583" s="87" t="s">
        <v>1947</v>
      </c>
      <c r="C583" s="88">
        <v>13</v>
      </c>
      <c r="D583" s="89" t="s">
        <v>6</v>
      </c>
      <c r="E583" s="90" t="str">
        <f>VLOOKUP(STOCKSANLUIS[[#This Row],[CODIGO]],FAMILIAS[],4,FALSE)</f>
        <v>DANFOSS</v>
      </c>
      <c r="F583" s="90">
        <v>1</v>
      </c>
      <c r="G583" s="90" t="s">
        <v>19524</v>
      </c>
      <c r="H583" s="90">
        <f>SUMIF(INGRESO_MERCADERIA[CODIGO],STOCKSANLUIS[[#This Row],[CODIGO]],INGRESO_MERCADERIA[INGRESO])</f>
        <v>13</v>
      </c>
      <c r="I583" s="90">
        <f>SUMIF(SALIDA[CODIGO],STOCKSANLUIS[[#This Row],[CODIGO]],SALIDA[CANTIDAD])</f>
        <v>3</v>
      </c>
      <c r="J583" s="90">
        <f>STOCKSANLUIS[[#This Row],[STOCK ALM1]]-STOCKSANLUIS[[#This Row],[SALIDA]]</f>
        <v>10</v>
      </c>
      <c r="K583" s="90" t="str">
        <f>VLOOKUP(STOCKSANLUIS[[#This Row],[CODIGO]],CLASIFICACION[],6,FALSE)</f>
        <v>C</v>
      </c>
      <c r="L583" s="90">
        <f>IFERROR(VLOOKUP(STOCKSANLUIS[[#This Row],[CODIGO]],STOCK_STARSOFT[],3,FALSE),0)</f>
        <v>10</v>
      </c>
      <c r="M583" s="90" t="str">
        <f>IF(STOCKSANLUIS[[#This Row],[STOCK ACTUAL]]=STOCKSANLUIS[[#This Row],[STOCK_STARSOFT]],"SIN DIFERENCIA","DIFERENCIA")</f>
        <v>SIN DIFERENCIA</v>
      </c>
    </row>
    <row r="584" spans="1:13" ht="15" hidden="1" customHeight="1" x14ac:dyDescent="0.25">
      <c r="A584" s="144" t="s">
        <v>1203</v>
      </c>
      <c r="B584" s="87" t="s">
        <v>1204</v>
      </c>
      <c r="C584" s="88">
        <v>0</v>
      </c>
      <c r="D584" s="89" t="s">
        <v>6</v>
      </c>
      <c r="E584" s="90" t="str">
        <f>VLOOKUP(STOCKSANLUIS[[#This Row],[CODIGO]],FAMILIAS[],4,FALSE)</f>
        <v>DANFOSS</v>
      </c>
      <c r="F584" s="90">
        <v>1</v>
      </c>
      <c r="G584" s="90"/>
      <c r="H584" s="90">
        <f>SUMIF(INGRESO_MERCADERIA[CODIGO],STOCKSANLUIS[[#This Row],[CODIGO]],INGRESO_MERCADERIA[INGRESO])</f>
        <v>0</v>
      </c>
      <c r="I584" s="90">
        <f>SUMIF(SALIDA[CODIGO],STOCKSANLUIS[[#This Row],[CODIGO]],SALIDA[CANTIDAD])</f>
        <v>0</v>
      </c>
      <c r="J584" s="90">
        <f>STOCKSANLUIS[[#This Row],[STOCK ALM1]]-STOCKSANLUIS[[#This Row],[SALIDA]]</f>
        <v>0</v>
      </c>
      <c r="K584" s="90" t="str">
        <f>VLOOKUP(STOCKSANLUIS[[#This Row],[CODIGO]],CLASIFICACION[],6,FALSE)</f>
        <v>C</v>
      </c>
      <c r="L584" s="90">
        <f>IFERROR(VLOOKUP(STOCKSANLUIS[[#This Row],[CODIGO]],STOCK_STARSOFT[],3,FALSE),0)</f>
        <v>0</v>
      </c>
      <c r="M584" s="90" t="str">
        <f>IF(STOCKSANLUIS[[#This Row],[STOCK ACTUAL]]=STOCKSANLUIS[[#This Row],[STOCK_STARSOFT]],"SIN DIFERENCIA","DIFERENCIA")</f>
        <v>SIN DIFERENCIA</v>
      </c>
    </row>
    <row r="585" spans="1:13" ht="15" hidden="1" customHeight="1" x14ac:dyDescent="0.25">
      <c r="A585" s="144" t="s">
        <v>1205</v>
      </c>
      <c r="B585" s="87" t="s">
        <v>1206</v>
      </c>
      <c r="C585" s="88">
        <v>0</v>
      </c>
      <c r="D585" s="89" t="s">
        <v>6</v>
      </c>
      <c r="E585" s="90" t="str">
        <f>VLOOKUP(STOCKSANLUIS[[#This Row],[CODIGO]],FAMILIAS[],4,FALSE)</f>
        <v>PRECOR</v>
      </c>
      <c r="F585" s="90">
        <v>1</v>
      </c>
      <c r="G585" s="90"/>
      <c r="H585" s="90">
        <f>SUMIF(INGRESO_MERCADERIA[CODIGO],STOCKSANLUIS[[#This Row],[CODIGO]],INGRESO_MERCADERIA[INGRESO])</f>
        <v>0</v>
      </c>
      <c r="I585" s="90">
        <f>SUMIF(SALIDA[CODIGO],STOCKSANLUIS[[#This Row],[CODIGO]],SALIDA[CANTIDAD])</f>
        <v>0</v>
      </c>
      <c r="J585" s="90">
        <f>STOCKSANLUIS[[#This Row],[STOCK ALM1]]-STOCKSANLUIS[[#This Row],[SALIDA]]</f>
        <v>0</v>
      </c>
      <c r="K585" s="90" t="str">
        <f>VLOOKUP(STOCKSANLUIS[[#This Row],[CODIGO]],CLASIFICACION[],6,FALSE)</f>
        <v>C</v>
      </c>
      <c r="L585" s="90">
        <f>IFERROR(VLOOKUP(STOCKSANLUIS[[#This Row],[CODIGO]],STOCK_STARSOFT[],3,FALSE),0)</f>
        <v>0</v>
      </c>
      <c r="M585" s="90" t="str">
        <f>IF(STOCKSANLUIS[[#This Row],[STOCK ACTUAL]]=STOCKSANLUIS[[#This Row],[STOCK_STARSOFT]],"SIN DIFERENCIA","DIFERENCIA")</f>
        <v>SIN DIFERENCIA</v>
      </c>
    </row>
    <row r="586" spans="1:13" ht="15" hidden="1" customHeight="1" x14ac:dyDescent="0.25">
      <c r="A586" s="144" t="s">
        <v>1207</v>
      </c>
      <c r="B586" s="87" t="s">
        <v>1208</v>
      </c>
      <c r="C586" s="88">
        <v>0</v>
      </c>
      <c r="D586" s="89" t="s">
        <v>6</v>
      </c>
      <c r="E586" s="90" t="str">
        <f>VLOOKUP(STOCKSANLUIS[[#This Row],[CODIGO]],FAMILIAS[],4,FALSE)</f>
        <v>DANFOSS</v>
      </c>
      <c r="F586" s="90">
        <v>1</v>
      </c>
      <c r="G586" s="90"/>
      <c r="H586" s="90">
        <f>SUMIF(INGRESO_MERCADERIA[CODIGO],STOCKSANLUIS[[#This Row],[CODIGO]],INGRESO_MERCADERIA[INGRESO])</f>
        <v>0</v>
      </c>
      <c r="I586" s="90">
        <f>SUMIF(SALIDA[CODIGO],STOCKSANLUIS[[#This Row],[CODIGO]],SALIDA[CANTIDAD])</f>
        <v>0</v>
      </c>
      <c r="J586" s="90">
        <f>STOCKSANLUIS[[#This Row],[STOCK ALM1]]-STOCKSANLUIS[[#This Row],[SALIDA]]</f>
        <v>0</v>
      </c>
      <c r="K586" s="90" t="str">
        <f>VLOOKUP(STOCKSANLUIS[[#This Row],[CODIGO]],CLASIFICACION[],6,FALSE)</f>
        <v>C</v>
      </c>
      <c r="L586" s="90">
        <f>IFERROR(VLOOKUP(STOCKSANLUIS[[#This Row],[CODIGO]],STOCK_STARSOFT[],3,FALSE),0)</f>
        <v>0</v>
      </c>
      <c r="M586" s="90" t="str">
        <f>IF(STOCKSANLUIS[[#This Row],[STOCK ACTUAL]]=STOCKSANLUIS[[#This Row],[STOCK_STARSOFT]],"SIN DIFERENCIA","DIFERENCIA")</f>
        <v>SIN DIFERENCIA</v>
      </c>
    </row>
    <row r="587" spans="1:13" ht="15" hidden="1" customHeight="1" x14ac:dyDescent="0.25">
      <c r="A587" s="144" t="s">
        <v>1209</v>
      </c>
      <c r="B587" s="87" t="s">
        <v>1210</v>
      </c>
      <c r="C587" s="88">
        <v>0</v>
      </c>
      <c r="D587" s="89" t="s">
        <v>6</v>
      </c>
      <c r="E587" s="90" t="str">
        <f>VLOOKUP(STOCKSANLUIS[[#This Row],[CODIGO]],FAMILIAS[],4,FALSE)</f>
        <v>SHANDONG</v>
      </c>
      <c r="F587" s="90">
        <v>1</v>
      </c>
      <c r="G587" s="90"/>
      <c r="H587" s="90">
        <f>SUMIF(INGRESO_MERCADERIA[CODIGO],STOCKSANLUIS[[#This Row],[CODIGO]],INGRESO_MERCADERIA[INGRESO])</f>
        <v>0</v>
      </c>
      <c r="I587" s="90">
        <f>SUMIF(SALIDA[CODIGO],STOCKSANLUIS[[#This Row],[CODIGO]],SALIDA[CANTIDAD])</f>
        <v>0</v>
      </c>
      <c r="J587" s="90">
        <f>STOCKSANLUIS[[#This Row],[STOCK ALM1]]-STOCKSANLUIS[[#This Row],[SALIDA]]</f>
        <v>0</v>
      </c>
      <c r="K587" s="90" t="str">
        <f>VLOOKUP(STOCKSANLUIS[[#This Row],[CODIGO]],CLASIFICACION[],6,FALSE)</f>
        <v>C</v>
      </c>
      <c r="L587" s="90">
        <f>IFERROR(VLOOKUP(STOCKSANLUIS[[#This Row],[CODIGO]],STOCK_STARSOFT[],3,FALSE),0)</f>
        <v>0</v>
      </c>
      <c r="M587" s="90" t="str">
        <f>IF(STOCKSANLUIS[[#This Row],[STOCK ACTUAL]]=STOCKSANLUIS[[#This Row],[STOCK_STARSOFT]],"SIN DIFERENCIA","DIFERENCIA")</f>
        <v>SIN DIFERENCIA</v>
      </c>
    </row>
    <row r="588" spans="1:13" ht="15" hidden="1" customHeight="1" x14ac:dyDescent="0.25">
      <c r="A588" s="144" t="s">
        <v>1211</v>
      </c>
      <c r="B588" s="87" t="s">
        <v>1212</v>
      </c>
      <c r="C588" s="88">
        <v>0</v>
      </c>
      <c r="D588" s="89" t="s">
        <v>6</v>
      </c>
      <c r="E588" s="90" t="str">
        <f>VLOOKUP(STOCKSANLUIS[[#This Row],[CODIGO]],FAMILIAS[],4,FALSE)</f>
        <v>DANFOSS</v>
      </c>
      <c r="F588" s="90">
        <v>1</v>
      </c>
      <c r="G588" s="90"/>
      <c r="H588" s="90">
        <f>SUMIF(INGRESO_MERCADERIA[CODIGO],STOCKSANLUIS[[#This Row],[CODIGO]],INGRESO_MERCADERIA[INGRESO])</f>
        <v>0</v>
      </c>
      <c r="I588" s="90">
        <f>SUMIF(SALIDA[CODIGO],STOCKSANLUIS[[#This Row],[CODIGO]],SALIDA[CANTIDAD])</f>
        <v>0</v>
      </c>
      <c r="J588" s="90">
        <f>STOCKSANLUIS[[#This Row],[STOCK ALM1]]-STOCKSANLUIS[[#This Row],[SALIDA]]</f>
        <v>0</v>
      </c>
      <c r="K588" s="90" t="str">
        <f>VLOOKUP(STOCKSANLUIS[[#This Row],[CODIGO]],CLASIFICACION[],6,FALSE)</f>
        <v>C</v>
      </c>
      <c r="L588" s="90">
        <f>IFERROR(VLOOKUP(STOCKSANLUIS[[#This Row],[CODIGO]],STOCK_STARSOFT[],3,FALSE),0)</f>
        <v>0</v>
      </c>
      <c r="M588" s="90" t="str">
        <f>IF(STOCKSANLUIS[[#This Row],[STOCK ACTUAL]]=STOCKSANLUIS[[#This Row],[STOCK_STARSOFT]],"SIN DIFERENCIA","DIFERENCIA")</f>
        <v>SIN DIFERENCIA</v>
      </c>
    </row>
    <row r="589" spans="1:13" ht="15" hidden="1" customHeight="1" x14ac:dyDescent="0.25">
      <c r="A589" s="144" t="s">
        <v>1213</v>
      </c>
      <c r="B589" s="87" t="s">
        <v>1214</v>
      </c>
      <c r="C589" s="88">
        <v>0</v>
      </c>
      <c r="D589" s="89" t="s">
        <v>6</v>
      </c>
      <c r="E589" s="90" t="str">
        <f>VLOOKUP(STOCKSANLUIS[[#This Row],[CODIGO]],FAMILIAS[],4,FALSE)</f>
        <v>SHANDONG</v>
      </c>
      <c r="F589" s="90">
        <v>1</v>
      </c>
      <c r="G589" s="90"/>
      <c r="H589" s="90">
        <f>SUMIF(INGRESO_MERCADERIA[CODIGO],STOCKSANLUIS[[#This Row],[CODIGO]],INGRESO_MERCADERIA[INGRESO])</f>
        <v>0</v>
      </c>
      <c r="I589" s="90">
        <f>SUMIF(SALIDA[CODIGO],STOCKSANLUIS[[#This Row],[CODIGO]],SALIDA[CANTIDAD])</f>
        <v>0</v>
      </c>
      <c r="J589" s="90">
        <f>STOCKSANLUIS[[#This Row],[STOCK ALM1]]-STOCKSANLUIS[[#This Row],[SALIDA]]</f>
        <v>0</v>
      </c>
      <c r="K589" s="90" t="str">
        <f>VLOOKUP(STOCKSANLUIS[[#This Row],[CODIGO]],CLASIFICACION[],6,FALSE)</f>
        <v>C</v>
      </c>
      <c r="L589" s="90">
        <f>IFERROR(VLOOKUP(STOCKSANLUIS[[#This Row],[CODIGO]],STOCK_STARSOFT[],3,FALSE),0)</f>
        <v>0</v>
      </c>
      <c r="M589" s="90" t="str">
        <f>IF(STOCKSANLUIS[[#This Row],[STOCK ACTUAL]]=STOCKSANLUIS[[#This Row],[STOCK_STARSOFT]],"SIN DIFERENCIA","DIFERENCIA")</f>
        <v>SIN DIFERENCIA</v>
      </c>
    </row>
    <row r="590" spans="1:13" ht="15" hidden="1" customHeight="1" x14ac:dyDescent="0.25">
      <c r="A590" s="144" t="s">
        <v>1215</v>
      </c>
      <c r="B590" s="87" t="s">
        <v>1216</v>
      </c>
      <c r="C590" s="88">
        <v>0</v>
      </c>
      <c r="D590" s="89" t="s">
        <v>6</v>
      </c>
      <c r="E590" s="90" t="str">
        <f>VLOOKUP(STOCKSANLUIS[[#This Row],[CODIGO]],FAMILIAS[],4,FALSE)</f>
        <v>BITZER</v>
      </c>
      <c r="F590" s="90">
        <v>1</v>
      </c>
      <c r="G590" s="90"/>
      <c r="H590" s="90">
        <f>SUMIF(INGRESO_MERCADERIA[CODIGO],STOCKSANLUIS[[#This Row],[CODIGO]],INGRESO_MERCADERIA[INGRESO])</f>
        <v>0</v>
      </c>
      <c r="I590" s="90">
        <f>SUMIF(SALIDA[CODIGO],STOCKSANLUIS[[#This Row],[CODIGO]],SALIDA[CANTIDAD])</f>
        <v>0</v>
      </c>
      <c r="J590" s="90">
        <f>STOCKSANLUIS[[#This Row],[STOCK ALM1]]-STOCKSANLUIS[[#This Row],[SALIDA]]</f>
        <v>0</v>
      </c>
      <c r="K590" s="90" t="str">
        <f>VLOOKUP(STOCKSANLUIS[[#This Row],[CODIGO]],CLASIFICACION[],6,FALSE)</f>
        <v>C</v>
      </c>
      <c r="L590" s="90">
        <f>IFERROR(VLOOKUP(STOCKSANLUIS[[#This Row],[CODIGO]],STOCK_STARSOFT[],3,FALSE),0)</f>
        <v>0</v>
      </c>
      <c r="M590" s="90" t="str">
        <f>IF(STOCKSANLUIS[[#This Row],[STOCK ACTUAL]]=STOCKSANLUIS[[#This Row],[STOCK_STARSOFT]],"SIN DIFERENCIA","DIFERENCIA")</f>
        <v>SIN DIFERENCIA</v>
      </c>
    </row>
    <row r="591" spans="1:13" ht="15" hidden="1" customHeight="1" x14ac:dyDescent="0.25">
      <c r="A591" s="144" t="s">
        <v>1217</v>
      </c>
      <c r="B591" s="87" t="s">
        <v>1218</v>
      </c>
      <c r="C591" s="88">
        <v>0</v>
      </c>
      <c r="D591" s="89" t="s">
        <v>6</v>
      </c>
      <c r="E591" s="90" t="str">
        <f>VLOOKUP(STOCKSANLUIS[[#This Row],[CODIGO]],FAMILIAS[],4,FALSE)</f>
        <v>APPLI PARTS</v>
      </c>
      <c r="F591" s="90">
        <v>1</v>
      </c>
      <c r="G591" s="90"/>
      <c r="H591" s="90">
        <f>SUMIF(INGRESO_MERCADERIA[CODIGO],STOCKSANLUIS[[#This Row],[CODIGO]],INGRESO_MERCADERIA[INGRESO])</f>
        <v>0</v>
      </c>
      <c r="I591" s="90">
        <f>SUMIF(SALIDA[CODIGO],STOCKSANLUIS[[#This Row],[CODIGO]],SALIDA[CANTIDAD])</f>
        <v>0</v>
      </c>
      <c r="J591" s="90">
        <f>STOCKSANLUIS[[#This Row],[STOCK ALM1]]-STOCKSANLUIS[[#This Row],[SALIDA]]</f>
        <v>0</v>
      </c>
      <c r="K591" s="90" t="str">
        <f>VLOOKUP(STOCKSANLUIS[[#This Row],[CODIGO]],CLASIFICACION[],6,FALSE)</f>
        <v>C</v>
      </c>
      <c r="L591" s="90">
        <f>IFERROR(VLOOKUP(STOCKSANLUIS[[#This Row],[CODIGO]],STOCK_STARSOFT[],3,FALSE),0)</f>
        <v>0</v>
      </c>
      <c r="M591" s="90" t="str">
        <f>IF(STOCKSANLUIS[[#This Row],[STOCK ACTUAL]]=STOCKSANLUIS[[#This Row],[STOCK_STARSOFT]],"SIN DIFERENCIA","DIFERENCIA")</f>
        <v>SIN DIFERENCIA</v>
      </c>
    </row>
    <row r="592" spans="1:13" ht="15" hidden="1" customHeight="1" x14ac:dyDescent="0.25">
      <c r="A592" s="144" t="s">
        <v>1219</v>
      </c>
      <c r="B592" s="87" t="s">
        <v>1220</v>
      </c>
      <c r="C592" s="88">
        <v>0</v>
      </c>
      <c r="D592" s="89" t="s">
        <v>6</v>
      </c>
      <c r="E592" s="90" t="str">
        <f>VLOOKUP(STOCKSANLUIS[[#This Row],[CODIGO]],FAMILIAS[],4,FALSE)</f>
        <v>GALPA</v>
      </c>
      <c r="F592" s="90">
        <v>1</v>
      </c>
      <c r="G592" s="90"/>
      <c r="H592" s="90">
        <f>SUMIF(INGRESO_MERCADERIA[CODIGO],STOCKSANLUIS[[#This Row],[CODIGO]],INGRESO_MERCADERIA[INGRESO])</f>
        <v>0</v>
      </c>
      <c r="I592" s="90">
        <f>SUMIF(SALIDA[CODIGO],STOCKSANLUIS[[#This Row],[CODIGO]],SALIDA[CANTIDAD])</f>
        <v>0</v>
      </c>
      <c r="J592" s="90">
        <f>STOCKSANLUIS[[#This Row],[STOCK ALM1]]-STOCKSANLUIS[[#This Row],[SALIDA]]</f>
        <v>0</v>
      </c>
      <c r="K592" s="90" t="str">
        <f>VLOOKUP(STOCKSANLUIS[[#This Row],[CODIGO]],CLASIFICACION[],6,FALSE)</f>
        <v>C</v>
      </c>
      <c r="L592" s="90">
        <f>IFERROR(VLOOKUP(STOCKSANLUIS[[#This Row],[CODIGO]],STOCK_STARSOFT[],3,FALSE),0)</f>
        <v>0</v>
      </c>
      <c r="M592" s="90" t="str">
        <f>IF(STOCKSANLUIS[[#This Row],[STOCK ACTUAL]]=STOCKSANLUIS[[#This Row],[STOCK_STARSOFT]],"SIN DIFERENCIA","DIFERENCIA")</f>
        <v>SIN DIFERENCIA</v>
      </c>
    </row>
    <row r="593" spans="1:13" ht="15" hidden="1" customHeight="1" x14ac:dyDescent="0.25">
      <c r="A593" s="144" t="s">
        <v>1221</v>
      </c>
      <c r="B593" s="87" t="s">
        <v>1222</v>
      </c>
      <c r="C593" s="88">
        <v>0</v>
      </c>
      <c r="D593" s="89" t="s">
        <v>6</v>
      </c>
      <c r="E593" s="90" t="str">
        <f>VLOOKUP(STOCKSANLUIS[[#This Row],[CODIGO]],FAMILIAS[],4,FALSE)</f>
        <v>GALPA</v>
      </c>
      <c r="F593" s="90">
        <v>1</v>
      </c>
      <c r="G593" s="90"/>
      <c r="H593" s="90">
        <f>SUMIF(INGRESO_MERCADERIA[CODIGO],STOCKSANLUIS[[#This Row],[CODIGO]],INGRESO_MERCADERIA[INGRESO])</f>
        <v>0</v>
      </c>
      <c r="I593" s="90">
        <f>SUMIF(SALIDA[CODIGO],STOCKSANLUIS[[#This Row],[CODIGO]],SALIDA[CANTIDAD])</f>
        <v>0</v>
      </c>
      <c r="J593" s="90">
        <f>STOCKSANLUIS[[#This Row],[STOCK ALM1]]-STOCKSANLUIS[[#This Row],[SALIDA]]</f>
        <v>0</v>
      </c>
      <c r="K593" s="90" t="str">
        <f>VLOOKUP(STOCKSANLUIS[[#This Row],[CODIGO]],CLASIFICACION[],6,FALSE)</f>
        <v>C</v>
      </c>
      <c r="L593" s="90">
        <f>IFERROR(VLOOKUP(STOCKSANLUIS[[#This Row],[CODIGO]],STOCK_STARSOFT[],3,FALSE),0)</f>
        <v>0</v>
      </c>
      <c r="M593" s="90" t="str">
        <f>IF(STOCKSANLUIS[[#This Row],[STOCK ACTUAL]]=STOCKSANLUIS[[#This Row],[STOCK_STARSOFT]],"SIN DIFERENCIA","DIFERENCIA")</f>
        <v>SIN DIFERENCIA</v>
      </c>
    </row>
    <row r="594" spans="1:13" ht="15" hidden="1" customHeight="1" x14ac:dyDescent="0.25">
      <c r="A594" s="144" t="s">
        <v>1223</v>
      </c>
      <c r="B594" s="87" t="s">
        <v>1224</v>
      </c>
      <c r="C594" s="88">
        <v>0</v>
      </c>
      <c r="D594" s="89" t="s">
        <v>6</v>
      </c>
      <c r="E594" s="90" t="str">
        <f>VLOOKUP(STOCKSANLUIS[[#This Row],[CODIGO]],FAMILIAS[],4,FALSE)</f>
        <v>GALPA</v>
      </c>
      <c r="F594" s="90">
        <v>1</v>
      </c>
      <c r="G594" s="90"/>
      <c r="H594" s="90">
        <f>SUMIF(INGRESO_MERCADERIA[CODIGO],STOCKSANLUIS[[#This Row],[CODIGO]],INGRESO_MERCADERIA[INGRESO])</f>
        <v>0</v>
      </c>
      <c r="I594" s="90">
        <f>SUMIF(SALIDA[CODIGO],STOCKSANLUIS[[#This Row],[CODIGO]],SALIDA[CANTIDAD])</f>
        <v>0</v>
      </c>
      <c r="J594" s="90">
        <f>STOCKSANLUIS[[#This Row],[STOCK ALM1]]-STOCKSANLUIS[[#This Row],[SALIDA]]</f>
        <v>0</v>
      </c>
      <c r="K594" s="90" t="str">
        <f>VLOOKUP(STOCKSANLUIS[[#This Row],[CODIGO]],CLASIFICACION[],6,FALSE)</f>
        <v>C</v>
      </c>
      <c r="L594" s="90">
        <f>IFERROR(VLOOKUP(STOCKSANLUIS[[#This Row],[CODIGO]],STOCK_STARSOFT[],3,FALSE),0)</f>
        <v>0</v>
      </c>
      <c r="M594" s="90" t="str">
        <f>IF(STOCKSANLUIS[[#This Row],[STOCK ACTUAL]]=STOCKSANLUIS[[#This Row],[STOCK_STARSOFT]],"SIN DIFERENCIA","DIFERENCIA")</f>
        <v>SIN DIFERENCIA</v>
      </c>
    </row>
    <row r="595" spans="1:13" ht="15" hidden="1" customHeight="1" x14ac:dyDescent="0.25">
      <c r="A595" s="144" t="s">
        <v>1225</v>
      </c>
      <c r="B595" s="87" t="s">
        <v>1226</v>
      </c>
      <c r="C595" s="88">
        <v>0</v>
      </c>
      <c r="D595" s="89" t="s">
        <v>6</v>
      </c>
      <c r="E595" s="90" t="str">
        <f>VLOOKUP(STOCKSANLUIS[[#This Row],[CODIGO]],FAMILIAS[],4,FALSE)</f>
        <v>GALPA</v>
      </c>
      <c r="F595" s="90">
        <v>1</v>
      </c>
      <c r="G595" s="90"/>
      <c r="H595" s="90">
        <f>SUMIF(INGRESO_MERCADERIA[CODIGO],STOCKSANLUIS[[#This Row],[CODIGO]],INGRESO_MERCADERIA[INGRESO])</f>
        <v>0</v>
      </c>
      <c r="I595" s="90">
        <f>SUMIF(SALIDA[CODIGO],STOCKSANLUIS[[#This Row],[CODIGO]],SALIDA[CANTIDAD])</f>
        <v>0</v>
      </c>
      <c r="J595" s="90">
        <f>STOCKSANLUIS[[#This Row],[STOCK ALM1]]-STOCKSANLUIS[[#This Row],[SALIDA]]</f>
        <v>0</v>
      </c>
      <c r="K595" s="90" t="str">
        <f>VLOOKUP(STOCKSANLUIS[[#This Row],[CODIGO]],CLASIFICACION[],6,FALSE)</f>
        <v>C</v>
      </c>
      <c r="L595" s="90">
        <f>IFERROR(VLOOKUP(STOCKSANLUIS[[#This Row],[CODIGO]],STOCK_STARSOFT[],3,FALSE),0)</f>
        <v>0</v>
      </c>
      <c r="M595" s="90" t="str">
        <f>IF(STOCKSANLUIS[[#This Row],[STOCK ACTUAL]]=STOCKSANLUIS[[#This Row],[STOCK_STARSOFT]],"SIN DIFERENCIA","DIFERENCIA")</f>
        <v>SIN DIFERENCIA</v>
      </c>
    </row>
    <row r="596" spans="1:13" ht="15" hidden="1" customHeight="1" x14ac:dyDescent="0.25">
      <c r="A596" s="144" t="s">
        <v>1227</v>
      </c>
      <c r="B596" s="87" t="s">
        <v>1228</v>
      </c>
      <c r="C596" s="88">
        <v>0</v>
      </c>
      <c r="D596" s="89" t="s">
        <v>6</v>
      </c>
      <c r="E596" s="90" t="str">
        <f>VLOOKUP(STOCKSANLUIS[[#This Row],[CODIGO]],FAMILIAS[],4,FALSE)</f>
        <v>GALPA</v>
      </c>
      <c r="F596" s="90">
        <v>1</v>
      </c>
      <c r="G596" s="90"/>
      <c r="H596" s="90">
        <f>SUMIF(INGRESO_MERCADERIA[CODIGO],STOCKSANLUIS[[#This Row],[CODIGO]],INGRESO_MERCADERIA[INGRESO])</f>
        <v>0</v>
      </c>
      <c r="I596" s="90">
        <f>SUMIF(SALIDA[CODIGO],STOCKSANLUIS[[#This Row],[CODIGO]],SALIDA[CANTIDAD])</f>
        <v>0</v>
      </c>
      <c r="J596" s="90">
        <f>STOCKSANLUIS[[#This Row],[STOCK ALM1]]-STOCKSANLUIS[[#This Row],[SALIDA]]</f>
        <v>0</v>
      </c>
      <c r="K596" s="90" t="str">
        <f>VLOOKUP(STOCKSANLUIS[[#This Row],[CODIGO]],CLASIFICACION[],6,FALSE)</f>
        <v>C</v>
      </c>
      <c r="L596" s="90">
        <f>IFERROR(VLOOKUP(STOCKSANLUIS[[#This Row],[CODIGO]],STOCK_STARSOFT[],3,FALSE),0)</f>
        <v>0</v>
      </c>
      <c r="M596" s="90" t="str">
        <f>IF(STOCKSANLUIS[[#This Row],[STOCK ACTUAL]]=STOCKSANLUIS[[#This Row],[STOCK_STARSOFT]],"SIN DIFERENCIA","DIFERENCIA")</f>
        <v>SIN DIFERENCIA</v>
      </c>
    </row>
    <row r="597" spans="1:13" ht="15" hidden="1" customHeight="1" x14ac:dyDescent="0.25">
      <c r="A597" s="144" t="s">
        <v>1229</v>
      </c>
      <c r="B597" s="87" t="s">
        <v>1230</v>
      </c>
      <c r="C597" s="88">
        <v>0</v>
      </c>
      <c r="D597" s="89" t="s">
        <v>6</v>
      </c>
      <c r="E597" s="90" t="str">
        <f>VLOOKUP(STOCKSANLUIS[[#This Row],[CODIGO]],FAMILIAS[],4,FALSE)</f>
        <v>MIPAL</v>
      </c>
      <c r="F597" s="90">
        <v>1</v>
      </c>
      <c r="G597" s="90"/>
      <c r="H597" s="90">
        <f>SUMIF(INGRESO_MERCADERIA[CODIGO],STOCKSANLUIS[[#This Row],[CODIGO]],INGRESO_MERCADERIA[INGRESO])</f>
        <v>0</v>
      </c>
      <c r="I597" s="90">
        <f>SUMIF(SALIDA[CODIGO],STOCKSANLUIS[[#This Row],[CODIGO]],SALIDA[CANTIDAD])</f>
        <v>0</v>
      </c>
      <c r="J597" s="90">
        <f>STOCKSANLUIS[[#This Row],[STOCK ALM1]]-STOCKSANLUIS[[#This Row],[SALIDA]]</f>
        <v>0</v>
      </c>
      <c r="K597" s="90" t="str">
        <f>VLOOKUP(STOCKSANLUIS[[#This Row],[CODIGO]],CLASIFICACION[],6,FALSE)</f>
        <v>C</v>
      </c>
      <c r="L597" s="90">
        <f>IFERROR(VLOOKUP(STOCKSANLUIS[[#This Row],[CODIGO]],STOCK_STARSOFT[],3,FALSE),0)</f>
        <v>0</v>
      </c>
      <c r="M597" s="90" t="str">
        <f>IF(STOCKSANLUIS[[#This Row],[STOCK ACTUAL]]=STOCKSANLUIS[[#This Row],[STOCK_STARSOFT]],"SIN DIFERENCIA","DIFERENCIA")</f>
        <v>SIN DIFERENCIA</v>
      </c>
    </row>
    <row r="598" spans="1:13" ht="15" hidden="1" customHeight="1" x14ac:dyDescent="0.25">
      <c r="A598" s="144" t="s">
        <v>1231</v>
      </c>
      <c r="B598" s="87" t="s">
        <v>1232</v>
      </c>
      <c r="C598" s="88">
        <v>0</v>
      </c>
      <c r="D598" s="89" t="s">
        <v>6</v>
      </c>
      <c r="E598" s="90" t="str">
        <f>VLOOKUP(STOCKSANLUIS[[#This Row],[CODIGO]],FAMILIAS[],4,FALSE)</f>
        <v>EBM</v>
      </c>
      <c r="F598" s="90">
        <v>1</v>
      </c>
      <c r="G598" s="90"/>
      <c r="H598" s="90">
        <f>SUMIF(INGRESO_MERCADERIA[CODIGO],STOCKSANLUIS[[#This Row],[CODIGO]],INGRESO_MERCADERIA[INGRESO])</f>
        <v>0</v>
      </c>
      <c r="I598" s="90">
        <f>SUMIF(SALIDA[CODIGO],STOCKSANLUIS[[#This Row],[CODIGO]],SALIDA[CANTIDAD])</f>
        <v>0</v>
      </c>
      <c r="J598" s="90">
        <f>STOCKSANLUIS[[#This Row],[STOCK ALM1]]-STOCKSANLUIS[[#This Row],[SALIDA]]</f>
        <v>0</v>
      </c>
      <c r="K598" s="90" t="str">
        <f>VLOOKUP(STOCKSANLUIS[[#This Row],[CODIGO]],CLASIFICACION[],6,FALSE)</f>
        <v>C</v>
      </c>
      <c r="L598" s="90">
        <f>IFERROR(VLOOKUP(STOCKSANLUIS[[#This Row],[CODIGO]],STOCK_STARSOFT[],3,FALSE),0)</f>
        <v>0</v>
      </c>
      <c r="M598" s="90" t="str">
        <f>IF(STOCKSANLUIS[[#This Row],[STOCK ACTUAL]]=STOCKSANLUIS[[#This Row],[STOCK_STARSOFT]],"SIN DIFERENCIA","DIFERENCIA")</f>
        <v>SIN DIFERENCIA</v>
      </c>
    </row>
    <row r="599" spans="1:13" ht="15" hidden="1" customHeight="1" x14ac:dyDescent="0.25">
      <c r="A599" s="144" t="s">
        <v>1235</v>
      </c>
      <c r="B599" s="87" t="s">
        <v>1236</v>
      </c>
      <c r="C599" s="88">
        <v>0</v>
      </c>
      <c r="D599" s="89" t="s">
        <v>6</v>
      </c>
      <c r="E599" s="90" t="str">
        <f>VLOOKUP(STOCKSANLUIS[[#This Row],[CODIGO]],FAMILIAS[],4,FALSE)</f>
        <v>DANFOSS</v>
      </c>
      <c r="F599" s="90">
        <v>1</v>
      </c>
      <c r="G599" s="90"/>
      <c r="H599" s="90">
        <f>SUMIF(INGRESO_MERCADERIA[CODIGO],STOCKSANLUIS[[#This Row],[CODIGO]],INGRESO_MERCADERIA[INGRESO])</f>
        <v>0</v>
      </c>
      <c r="I599" s="90">
        <f>SUMIF(SALIDA[CODIGO],STOCKSANLUIS[[#This Row],[CODIGO]],SALIDA[CANTIDAD])</f>
        <v>0</v>
      </c>
      <c r="J599" s="90">
        <f>STOCKSANLUIS[[#This Row],[STOCK ALM1]]-STOCKSANLUIS[[#This Row],[SALIDA]]</f>
        <v>0</v>
      </c>
      <c r="K599" s="90" t="str">
        <f>VLOOKUP(STOCKSANLUIS[[#This Row],[CODIGO]],CLASIFICACION[],6,FALSE)</f>
        <v>C</v>
      </c>
      <c r="L599" s="90">
        <f>IFERROR(VLOOKUP(STOCKSANLUIS[[#This Row],[CODIGO]],STOCK_STARSOFT[],3,FALSE),0)</f>
        <v>0</v>
      </c>
      <c r="M599" s="90" t="str">
        <f>IF(STOCKSANLUIS[[#This Row],[STOCK ACTUAL]]=STOCKSANLUIS[[#This Row],[STOCK_STARSOFT]],"SIN DIFERENCIA","DIFERENCIA")</f>
        <v>SIN DIFERENCIA</v>
      </c>
    </row>
    <row r="600" spans="1:13" ht="15" hidden="1" customHeight="1" x14ac:dyDescent="0.25">
      <c r="A600" s="144" t="s">
        <v>1237</v>
      </c>
      <c r="B600" s="87" t="s">
        <v>1238</v>
      </c>
      <c r="C600" s="88">
        <v>0</v>
      </c>
      <c r="D600" s="89" t="s">
        <v>6</v>
      </c>
      <c r="E600" s="90" t="str">
        <f>VLOOKUP(STOCKSANLUIS[[#This Row],[CODIGO]],FAMILIAS[],4,FALSE)</f>
        <v>DANFOSS</v>
      </c>
      <c r="F600" s="90">
        <v>1</v>
      </c>
      <c r="G600" s="90"/>
      <c r="H600" s="90">
        <f>SUMIF(INGRESO_MERCADERIA[CODIGO],STOCKSANLUIS[[#This Row],[CODIGO]],INGRESO_MERCADERIA[INGRESO])</f>
        <v>0</v>
      </c>
      <c r="I600" s="90">
        <f>SUMIF(SALIDA[CODIGO],STOCKSANLUIS[[#This Row],[CODIGO]],SALIDA[CANTIDAD])</f>
        <v>0</v>
      </c>
      <c r="J600" s="90">
        <f>STOCKSANLUIS[[#This Row],[STOCK ALM1]]-STOCKSANLUIS[[#This Row],[SALIDA]]</f>
        <v>0</v>
      </c>
      <c r="K600" s="90" t="str">
        <f>VLOOKUP(STOCKSANLUIS[[#This Row],[CODIGO]],CLASIFICACION[],6,FALSE)</f>
        <v>C</v>
      </c>
      <c r="L600" s="90">
        <f>IFERROR(VLOOKUP(STOCKSANLUIS[[#This Row],[CODIGO]],STOCK_STARSOFT[],3,FALSE),0)</f>
        <v>0</v>
      </c>
      <c r="M600" s="90" t="str">
        <f>IF(STOCKSANLUIS[[#This Row],[STOCK ACTUAL]]=STOCKSANLUIS[[#This Row],[STOCK_STARSOFT]],"SIN DIFERENCIA","DIFERENCIA")</f>
        <v>SIN DIFERENCIA</v>
      </c>
    </row>
    <row r="601" spans="1:13" ht="15" hidden="1" customHeight="1" x14ac:dyDescent="0.25">
      <c r="A601" s="144" t="s">
        <v>2296</v>
      </c>
      <c r="B601" s="87" t="s">
        <v>2297</v>
      </c>
      <c r="C601" s="88">
        <v>10</v>
      </c>
      <c r="D601" s="89" t="s">
        <v>6</v>
      </c>
      <c r="E601" s="90" t="str">
        <f>VLOOKUP(STOCKSANLUIS[[#This Row],[CODIGO]],FAMILIAS[],4,FALSE)</f>
        <v>DANFOSS</v>
      </c>
      <c r="F601" s="90">
        <v>1</v>
      </c>
      <c r="G601" s="90" t="s">
        <v>19524</v>
      </c>
      <c r="H601" s="90">
        <f>SUMIF(INGRESO_MERCADERIA[CODIGO],STOCKSANLUIS[[#This Row],[CODIGO]],INGRESO_MERCADERIA[INGRESO])</f>
        <v>10</v>
      </c>
      <c r="I601" s="90">
        <f>SUMIF(SALIDA[CODIGO],STOCKSANLUIS[[#This Row],[CODIGO]],SALIDA[CANTIDAD])</f>
        <v>0</v>
      </c>
      <c r="J601" s="90">
        <f>STOCKSANLUIS[[#This Row],[STOCK ALM1]]-STOCKSANLUIS[[#This Row],[SALIDA]]</f>
        <v>10</v>
      </c>
      <c r="K601" s="90" t="str">
        <f>VLOOKUP(STOCKSANLUIS[[#This Row],[CODIGO]],CLASIFICACION[],6,FALSE)</f>
        <v>C</v>
      </c>
      <c r="L601" s="90">
        <f>IFERROR(VLOOKUP(STOCKSANLUIS[[#This Row],[CODIGO]],STOCK_STARSOFT[],3,FALSE),0)</f>
        <v>10</v>
      </c>
      <c r="M601" s="90" t="str">
        <f>IF(STOCKSANLUIS[[#This Row],[STOCK ACTUAL]]=STOCKSANLUIS[[#This Row],[STOCK_STARSOFT]],"SIN DIFERENCIA","DIFERENCIA")</f>
        <v>SIN DIFERENCIA</v>
      </c>
    </row>
    <row r="602" spans="1:13" ht="15" hidden="1" customHeight="1" x14ac:dyDescent="0.25">
      <c r="A602" s="144" t="s">
        <v>2371</v>
      </c>
      <c r="B602" s="87" t="s">
        <v>2372</v>
      </c>
      <c r="C602" s="88">
        <v>1</v>
      </c>
      <c r="D602" s="89" t="s">
        <v>6</v>
      </c>
      <c r="E602" s="90" t="str">
        <f>VLOOKUP(STOCKSANLUIS[[#This Row],[CODIGO]],FAMILIAS[],4,FALSE)</f>
        <v>DANFOSS</v>
      </c>
      <c r="F602" s="90">
        <v>1</v>
      </c>
      <c r="G602" s="90" t="s">
        <v>19524</v>
      </c>
      <c r="H602" s="90">
        <f>SUMIF(INGRESO_MERCADERIA[CODIGO],STOCKSANLUIS[[#This Row],[CODIGO]],INGRESO_MERCADERIA[INGRESO])</f>
        <v>1</v>
      </c>
      <c r="I602" s="90">
        <f>SUMIF(SALIDA[CODIGO],STOCKSANLUIS[[#This Row],[CODIGO]],SALIDA[CANTIDAD])</f>
        <v>0</v>
      </c>
      <c r="J602" s="90">
        <f>STOCKSANLUIS[[#This Row],[STOCK ALM1]]-STOCKSANLUIS[[#This Row],[SALIDA]]</f>
        <v>1</v>
      </c>
      <c r="K602" s="90" t="str">
        <f>VLOOKUP(STOCKSANLUIS[[#This Row],[CODIGO]],CLASIFICACION[],6,FALSE)</f>
        <v>C</v>
      </c>
      <c r="L602" s="90">
        <f>IFERROR(VLOOKUP(STOCKSANLUIS[[#This Row],[CODIGO]],STOCK_STARSOFT[],3,FALSE),0)</f>
        <v>1</v>
      </c>
      <c r="M602" s="90" t="str">
        <f>IF(STOCKSANLUIS[[#This Row],[STOCK ACTUAL]]=STOCKSANLUIS[[#This Row],[STOCK_STARSOFT]],"SIN DIFERENCIA","DIFERENCIA")</f>
        <v>SIN DIFERENCIA</v>
      </c>
    </row>
    <row r="603" spans="1:13" ht="15" hidden="1" customHeight="1" x14ac:dyDescent="0.25">
      <c r="A603" s="144" t="s">
        <v>2373</v>
      </c>
      <c r="B603" s="87" t="s">
        <v>2374</v>
      </c>
      <c r="C603" s="88">
        <v>2</v>
      </c>
      <c r="D603" s="89" t="s">
        <v>6</v>
      </c>
      <c r="E603" s="90" t="str">
        <f>VLOOKUP(STOCKSANLUIS[[#This Row],[CODIGO]],FAMILIAS[],4,FALSE)</f>
        <v>DANFOSS</v>
      </c>
      <c r="F603" s="90">
        <v>1</v>
      </c>
      <c r="G603" s="90" t="s">
        <v>19524</v>
      </c>
      <c r="H603" s="90">
        <f>SUMIF(INGRESO_MERCADERIA[CODIGO],STOCKSANLUIS[[#This Row],[CODIGO]],INGRESO_MERCADERIA[INGRESO])</f>
        <v>2</v>
      </c>
      <c r="I603" s="90">
        <f>SUMIF(SALIDA[CODIGO],STOCKSANLUIS[[#This Row],[CODIGO]],SALIDA[CANTIDAD])</f>
        <v>1</v>
      </c>
      <c r="J603" s="90">
        <f>STOCKSANLUIS[[#This Row],[STOCK ALM1]]-STOCKSANLUIS[[#This Row],[SALIDA]]</f>
        <v>1</v>
      </c>
      <c r="K603" s="90" t="str">
        <f>VLOOKUP(STOCKSANLUIS[[#This Row],[CODIGO]],CLASIFICACION[],6,FALSE)</f>
        <v>C</v>
      </c>
      <c r="L603" s="90">
        <f>IFERROR(VLOOKUP(STOCKSANLUIS[[#This Row],[CODIGO]],STOCK_STARSOFT[],3,FALSE),0)</f>
        <v>1</v>
      </c>
      <c r="M603" s="90" t="str">
        <f>IF(STOCKSANLUIS[[#This Row],[STOCK ACTUAL]]=STOCKSANLUIS[[#This Row],[STOCK_STARSOFT]],"SIN DIFERENCIA","DIFERENCIA")</f>
        <v>SIN DIFERENCIA</v>
      </c>
    </row>
    <row r="604" spans="1:13" ht="15" hidden="1" customHeight="1" x14ac:dyDescent="0.25">
      <c r="A604" s="144" t="s">
        <v>2375</v>
      </c>
      <c r="B604" s="87" t="s">
        <v>2376</v>
      </c>
      <c r="C604" s="88">
        <v>2</v>
      </c>
      <c r="D604" s="89" t="s">
        <v>6</v>
      </c>
      <c r="E604" s="90" t="str">
        <f>VLOOKUP(STOCKSANLUIS[[#This Row],[CODIGO]],FAMILIAS[],4,FALSE)</f>
        <v>DANFOSS</v>
      </c>
      <c r="F604" s="90">
        <v>1</v>
      </c>
      <c r="G604" s="90" t="s">
        <v>19524</v>
      </c>
      <c r="H604" s="90">
        <f>SUMIF(INGRESO_MERCADERIA[CODIGO],STOCKSANLUIS[[#This Row],[CODIGO]],INGRESO_MERCADERIA[INGRESO])</f>
        <v>2</v>
      </c>
      <c r="I604" s="90">
        <f>SUMIF(SALIDA[CODIGO],STOCKSANLUIS[[#This Row],[CODIGO]],SALIDA[CANTIDAD])</f>
        <v>1</v>
      </c>
      <c r="J604" s="90">
        <f>STOCKSANLUIS[[#This Row],[STOCK ALM1]]-STOCKSANLUIS[[#This Row],[SALIDA]]</f>
        <v>1</v>
      </c>
      <c r="K604" s="90" t="str">
        <f>VLOOKUP(STOCKSANLUIS[[#This Row],[CODIGO]],CLASIFICACION[],6,FALSE)</f>
        <v>C</v>
      </c>
      <c r="L604" s="90">
        <f>IFERROR(VLOOKUP(STOCKSANLUIS[[#This Row],[CODIGO]],STOCK_STARSOFT[],3,FALSE),0)</f>
        <v>1</v>
      </c>
      <c r="M604" s="90" t="str">
        <f>IF(STOCKSANLUIS[[#This Row],[STOCK ACTUAL]]=STOCKSANLUIS[[#This Row],[STOCK_STARSOFT]],"SIN DIFERENCIA","DIFERENCIA")</f>
        <v>SIN DIFERENCIA</v>
      </c>
    </row>
    <row r="605" spans="1:13" ht="15" hidden="1" customHeight="1" x14ac:dyDescent="0.25">
      <c r="A605" s="144" t="s">
        <v>1247</v>
      </c>
      <c r="B605" s="87" t="s">
        <v>1248</v>
      </c>
      <c r="C605" s="88">
        <v>0</v>
      </c>
      <c r="D605" s="89" t="s">
        <v>6</v>
      </c>
      <c r="E605" s="90" t="str">
        <f>VLOOKUP(STOCKSANLUIS[[#This Row],[CODIGO]],FAMILIAS[],4,FALSE)</f>
        <v>QUALITY</v>
      </c>
      <c r="F605" s="90">
        <v>1</v>
      </c>
      <c r="G605" s="90"/>
      <c r="H605" s="90">
        <f>SUMIF(INGRESO_MERCADERIA[CODIGO],STOCKSANLUIS[[#This Row],[CODIGO]],INGRESO_MERCADERIA[INGRESO])</f>
        <v>0</v>
      </c>
      <c r="I605" s="90">
        <f>SUMIF(SALIDA[CODIGO],STOCKSANLUIS[[#This Row],[CODIGO]],SALIDA[CANTIDAD])</f>
        <v>0</v>
      </c>
      <c r="J605" s="90">
        <f>STOCKSANLUIS[[#This Row],[STOCK ALM1]]-STOCKSANLUIS[[#This Row],[SALIDA]]</f>
        <v>0</v>
      </c>
      <c r="K605" s="90" t="str">
        <f>VLOOKUP(STOCKSANLUIS[[#This Row],[CODIGO]],CLASIFICACION[],6,FALSE)</f>
        <v>C</v>
      </c>
      <c r="L605" s="90">
        <f>IFERROR(VLOOKUP(STOCKSANLUIS[[#This Row],[CODIGO]],STOCK_STARSOFT[],3,FALSE),0)</f>
        <v>0</v>
      </c>
      <c r="M605" s="90" t="str">
        <f>IF(STOCKSANLUIS[[#This Row],[STOCK ACTUAL]]=STOCKSANLUIS[[#This Row],[STOCK_STARSOFT]],"SIN DIFERENCIA","DIFERENCIA")</f>
        <v>SIN DIFERENCIA</v>
      </c>
    </row>
    <row r="606" spans="1:13" ht="15" hidden="1" customHeight="1" x14ac:dyDescent="0.25">
      <c r="A606" s="144" t="s">
        <v>1249</v>
      </c>
      <c r="B606" s="87" t="s">
        <v>1250</v>
      </c>
      <c r="C606" s="88">
        <v>0</v>
      </c>
      <c r="D606" s="89" t="s">
        <v>6</v>
      </c>
      <c r="E606" s="90" t="str">
        <f>VLOOKUP(STOCKSANLUIS[[#This Row],[CODIGO]],FAMILIAS[],4,FALSE)</f>
        <v>QUALITY</v>
      </c>
      <c r="F606" s="90">
        <v>1</v>
      </c>
      <c r="G606" s="90"/>
      <c r="H606" s="90">
        <f>SUMIF(INGRESO_MERCADERIA[CODIGO],STOCKSANLUIS[[#This Row],[CODIGO]],INGRESO_MERCADERIA[INGRESO])</f>
        <v>0</v>
      </c>
      <c r="I606" s="90">
        <f>SUMIF(SALIDA[CODIGO],STOCKSANLUIS[[#This Row],[CODIGO]],SALIDA[CANTIDAD])</f>
        <v>0</v>
      </c>
      <c r="J606" s="90">
        <f>STOCKSANLUIS[[#This Row],[STOCK ALM1]]-STOCKSANLUIS[[#This Row],[SALIDA]]</f>
        <v>0</v>
      </c>
      <c r="K606" s="90" t="str">
        <f>VLOOKUP(STOCKSANLUIS[[#This Row],[CODIGO]],CLASIFICACION[],6,FALSE)</f>
        <v>C</v>
      </c>
      <c r="L606" s="90">
        <f>IFERROR(VLOOKUP(STOCKSANLUIS[[#This Row],[CODIGO]],STOCK_STARSOFT[],3,FALSE),0)</f>
        <v>0</v>
      </c>
      <c r="M606" s="90" t="str">
        <f>IF(STOCKSANLUIS[[#This Row],[STOCK ACTUAL]]=STOCKSANLUIS[[#This Row],[STOCK_STARSOFT]],"SIN DIFERENCIA","DIFERENCIA")</f>
        <v>SIN DIFERENCIA</v>
      </c>
    </row>
    <row r="607" spans="1:13" ht="15" hidden="1" customHeight="1" x14ac:dyDescent="0.25">
      <c r="A607" s="144" t="s">
        <v>2082</v>
      </c>
      <c r="B607" s="87" t="s">
        <v>2083</v>
      </c>
      <c r="C607" s="88">
        <v>2</v>
      </c>
      <c r="D607" s="89" t="s">
        <v>6</v>
      </c>
      <c r="E607" s="90" t="str">
        <f>VLOOKUP(STOCKSANLUIS[[#This Row],[CODIGO]],FAMILIAS[],4,FALSE)</f>
        <v>EBM</v>
      </c>
      <c r="F607" s="90">
        <v>1</v>
      </c>
      <c r="G607" s="90" t="s">
        <v>19526</v>
      </c>
      <c r="H607" s="90">
        <f>SUMIF(INGRESO_MERCADERIA[CODIGO],STOCKSANLUIS[[#This Row],[CODIGO]],INGRESO_MERCADERIA[INGRESO])</f>
        <v>5</v>
      </c>
      <c r="I607" s="90">
        <f>SUMIF(SALIDA[CODIGO],STOCKSANLUIS[[#This Row],[CODIGO]],SALIDA[CANTIDAD])</f>
        <v>4</v>
      </c>
      <c r="J607" s="90">
        <f>STOCKSANLUIS[[#This Row],[STOCK ALM1]]-STOCKSANLUIS[[#This Row],[SALIDA]]</f>
        <v>1</v>
      </c>
      <c r="K607" s="90" t="str">
        <f>VLOOKUP(STOCKSANLUIS[[#This Row],[CODIGO]],CLASIFICACION[],6,FALSE)</f>
        <v>A</v>
      </c>
      <c r="L607" s="90">
        <f>IFERROR(VLOOKUP(STOCKSANLUIS[[#This Row],[CODIGO]],STOCK_STARSOFT[],3,FALSE),0)</f>
        <v>1</v>
      </c>
      <c r="M607" s="90" t="str">
        <f>IF(STOCKSANLUIS[[#This Row],[STOCK ACTUAL]]=STOCKSANLUIS[[#This Row],[STOCK_STARSOFT]],"SIN DIFERENCIA","DIFERENCIA")</f>
        <v>SIN DIFERENCIA</v>
      </c>
    </row>
    <row r="608" spans="1:13" ht="15" hidden="1" customHeight="1" x14ac:dyDescent="0.25">
      <c r="A608" s="144" t="s">
        <v>1882</v>
      </c>
      <c r="B608" s="87" t="s">
        <v>1883</v>
      </c>
      <c r="C608" s="88">
        <v>1</v>
      </c>
      <c r="D608" s="89" t="s">
        <v>6</v>
      </c>
      <c r="E608" s="90" t="str">
        <f>VLOOKUP(STOCKSANLUIS[[#This Row],[CODIGO]],FAMILIAS[],4,FALSE)</f>
        <v>EBM</v>
      </c>
      <c r="F608" s="90">
        <v>1</v>
      </c>
      <c r="G608" s="90" t="s">
        <v>19526</v>
      </c>
      <c r="H608" s="90">
        <f>SUMIF(INGRESO_MERCADERIA[CODIGO],STOCKSANLUIS[[#This Row],[CODIGO]],INGRESO_MERCADERIA[INGRESO])</f>
        <v>17</v>
      </c>
      <c r="I608" s="90">
        <f>SUMIF(SALIDA[CODIGO],STOCKSANLUIS[[#This Row],[CODIGO]],SALIDA[CANTIDAD])</f>
        <v>17</v>
      </c>
      <c r="J608" s="90">
        <f>STOCKSANLUIS[[#This Row],[STOCK ALM1]]-STOCKSANLUIS[[#This Row],[SALIDA]]</f>
        <v>0</v>
      </c>
      <c r="K608" s="90" t="str">
        <f>VLOOKUP(STOCKSANLUIS[[#This Row],[CODIGO]],CLASIFICACION[],6,FALSE)</f>
        <v>A</v>
      </c>
      <c r="L608" s="90">
        <f>IFERROR(VLOOKUP(STOCKSANLUIS[[#This Row],[CODIGO]],STOCK_STARSOFT[],3,FALSE),0)</f>
        <v>0</v>
      </c>
      <c r="M608" s="90" t="str">
        <f>IF(STOCKSANLUIS[[#This Row],[STOCK ACTUAL]]=STOCKSANLUIS[[#This Row],[STOCK_STARSOFT]],"SIN DIFERENCIA","DIFERENCIA")</f>
        <v>SIN DIFERENCIA</v>
      </c>
    </row>
    <row r="609" spans="1:13" ht="15" hidden="1" customHeight="1" x14ac:dyDescent="0.25">
      <c r="A609" s="144" t="s">
        <v>1258</v>
      </c>
      <c r="B609" s="87" t="s">
        <v>1259</v>
      </c>
      <c r="C609" s="88">
        <v>0</v>
      </c>
      <c r="D609" s="89" t="s">
        <v>6</v>
      </c>
      <c r="E609" s="90" t="str">
        <f>VLOOKUP(STOCKSANLUIS[[#This Row],[CODIGO]],FAMILIAS[],4,FALSE)</f>
        <v>DANFOSS</v>
      </c>
      <c r="F609" s="90">
        <v>1</v>
      </c>
      <c r="G609" s="90"/>
      <c r="H609" s="90">
        <f>SUMIF(INGRESO_MERCADERIA[CODIGO],STOCKSANLUIS[[#This Row],[CODIGO]],INGRESO_MERCADERIA[INGRESO])</f>
        <v>0</v>
      </c>
      <c r="I609" s="90">
        <f>SUMIF(SALIDA[CODIGO],STOCKSANLUIS[[#This Row],[CODIGO]],SALIDA[CANTIDAD])</f>
        <v>0</v>
      </c>
      <c r="J609" s="90">
        <f>STOCKSANLUIS[[#This Row],[STOCK ALM1]]-STOCKSANLUIS[[#This Row],[SALIDA]]</f>
        <v>0</v>
      </c>
      <c r="K609" s="90" t="str">
        <f>VLOOKUP(STOCKSANLUIS[[#This Row],[CODIGO]],CLASIFICACION[],6,FALSE)</f>
        <v>C</v>
      </c>
      <c r="L609" s="90">
        <f>IFERROR(VLOOKUP(STOCKSANLUIS[[#This Row],[CODIGO]],STOCK_STARSOFT[],3,FALSE),0)</f>
        <v>0</v>
      </c>
      <c r="M609" s="90" t="str">
        <f>IF(STOCKSANLUIS[[#This Row],[STOCK ACTUAL]]=STOCKSANLUIS[[#This Row],[STOCK_STARSOFT]],"SIN DIFERENCIA","DIFERENCIA")</f>
        <v>SIN DIFERENCIA</v>
      </c>
    </row>
    <row r="610" spans="1:13" ht="15" hidden="1" customHeight="1" x14ac:dyDescent="0.25">
      <c r="A610" s="144" t="s">
        <v>1260</v>
      </c>
      <c r="B610" s="87" t="s">
        <v>1261</v>
      </c>
      <c r="C610" s="88">
        <v>0</v>
      </c>
      <c r="D610" s="89" t="s">
        <v>6</v>
      </c>
      <c r="E610" s="90" t="str">
        <f>VLOOKUP(STOCKSANLUIS[[#This Row],[CODIGO]],FAMILIAS[],4,FALSE)</f>
        <v>ELGIN</v>
      </c>
      <c r="F610" s="90">
        <v>1</v>
      </c>
      <c r="G610" s="90"/>
      <c r="H610" s="90">
        <f>SUMIF(INGRESO_MERCADERIA[CODIGO],STOCKSANLUIS[[#This Row],[CODIGO]],INGRESO_MERCADERIA[INGRESO])</f>
        <v>0</v>
      </c>
      <c r="I610" s="90">
        <f>SUMIF(SALIDA[CODIGO],STOCKSANLUIS[[#This Row],[CODIGO]],SALIDA[CANTIDAD])</f>
        <v>0</v>
      </c>
      <c r="J610" s="90">
        <f>STOCKSANLUIS[[#This Row],[STOCK ALM1]]-STOCKSANLUIS[[#This Row],[SALIDA]]</f>
        <v>0</v>
      </c>
      <c r="K610" s="90" t="str">
        <f>VLOOKUP(STOCKSANLUIS[[#This Row],[CODIGO]],CLASIFICACION[],6,FALSE)</f>
        <v>C</v>
      </c>
      <c r="L610" s="90">
        <f>IFERROR(VLOOKUP(STOCKSANLUIS[[#This Row],[CODIGO]],STOCK_STARSOFT[],3,FALSE),0)</f>
        <v>0</v>
      </c>
      <c r="M610" s="90" t="str">
        <f>IF(STOCKSANLUIS[[#This Row],[STOCK ACTUAL]]=STOCKSANLUIS[[#This Row],[STOCK_STARSOFT]],"SIN DIFERENCIA","DIFERENCIA")</f>
        <v>SIN DIFERENCIA</v>
      </c>
    </row>
    <row r="611" spans="1:13" ht="15" hidden="1" customHeight="1" x14ac:dyDescent="0.25">
      <c r="A611" s="144" t="s">
        <v>1262</v>
      </c>
      <c r="B611" s="87" t="s">
        <v>1263</v>
      </c>
      <c r="C611" s="88">
        <v>0</v>
      </c>
      <c r="D611" s="89" t="s">
        <v>6</v>
      </c>
      <c r="E611" s="90" t="str">
        <f>VLOOKUP(STOCKSANLUIS[[#This Row],[CODIGO]],FAMILIAS[],4,FALSE)</f>
        <v>ELGIN</v>
      </c>
      <c r="F611" s="90">
        <v>1</v>
      </c>
      <c r="G611" s="90"/>
      <c r="H611" s="90">
        <f>SUMIF(INGRESO_MERCADERIA[CODIGO],STOCKSANLUIS[[#This Row],[CODIGO]],INGRESO_MERCADERIA[INGRESO])</f>
        <v>0</v>
      </c>
      <c r="I611" s="90">
        <f>SUMIF(SALIDA[CODIGO],STOCKSANLUIS[[#This Row],[CODIGO]],SALIDA[CANTIDAD])</f>
        <v>0</v>
      </c>
      <c r="J611" s="90">
        <f>STOCKSANLUIS[[#This Row],[STOCK ALM1]]-STOCKSANLUIS[[#This Row],[SALIDA]]</f>
        <v>0</v>
      </c>
      <c r="K611" s="90" t="str">
        <f>VLOOKUP(STOCKSANLUIS[[#This Row],[CODIGO]],CLASIFICACION[],6,FALSE)</f>
        <v>C</v>
      </c>
      <c r="L611" s="90">
        <f>IFERROR(VLOOKUP(STOCKSANLUIS[[#This Row],[CODIGO]],STOCK_STARSOFT[],3,FALSE),0)</f>
        <v>0</v>
      </c>
      <c r="M611" s="90" t="str">
        <f>IF(STOCKSANLUIS[[#This Row],[STOCK ACTUAL]]=STOCKSANLUIS[[#This Row],[STOCK_STARSOFT]],"SIN DIFERENCIA","DIFERENCIA")</f>
        <v>SIN DIFERENCIA</v>
      </c>
    </row>
    <row r="612" spans="1:13" ht="15" hidden="1" customHeight="1" x14ac:dyDescent="0.25">
      <c r="A612" s="144" t="s">
        <v>1264</v>
      </c>
      <c r="B612" s="87" t="s">
        <v>1265</v>
      </c>
      <c r="C612" s="88">
        <v>0</v>
      </c>
      <c r="D612" s="89" t="s">
        <v>6</v>
      </c>
      <c r="E612" s="90" t="str">
        <f>VLOOKUP(STOCKSANLUIS[[#This Row],[CODIGO]],FAMILIAS[],4,FALSE)</f>
        <v>ELGIN</v>
      </c>
      <c r="F612" s="90">
        <v>1</v>
      </c>
      <c r="G612" s="90"/>
      <c r="H612" s="90">
        <f>SUMIF(INGRESO_MERCADERIA[CODIGO],STOCKSANLUIS[[#This Row],[CODIGO]],INGRESO_MERCADERIA[INGRESO])</f>
        <v>0</v>
      </c>
      <c r="I612" s="90">
        <f>SUMIF(SALIDA[CODIGO],STOCKSANLUIS[[#This Row],[CODIGO]],SALIDA[CANTIDAD])</f>
        <v>0</v>
      </c>
      <c r="J612" s="90">
        <f>STOCKSANLUIS[[#This Row],[STOCK ALM1]]-STOCKSANLUIS[[#This Row],[SALIDA]]</f>
        <v>0</v>
      </c>
      <c r="K612" s="90" t="str">
        <f>VLOOKUP(STOCKSANLUIS[[#This Row],[CODIGO]],CLASIFICACION[],6,FALSE)</f>
        <v>C</v>
      </c>
      <c r="L612" s="90">
        <f>IFERROR(VLOOKUP(STOCKSANLUIS[[#This Row],[CODIGO]],STOCK_STARSOFT[],3,FALSE),0)</f>
        <v>0</v>
      </c>
      <c r="M612" s="90" t="str">
        <f>IF(STOCKSANLUIS[[#This Row],[STOCK ACTUAL]]=STOCKSANLUIS[[#This Row],[STOCK_STARSOFT]],"SIN DIFERENCIA","DIFERENCIA")</f>
        <v>SIN DIFERENCIA</v>
      </c>
    </row>
    <row r="613" spans="1:13" ht="15" hidden="1" customHeight="1" x14ac:dyDescent="0.25">
      <c r="A613" s="144" t="s">
        <v>1266</v>
      </c>
      <c r="B613" s="87" t="s">
        <v>1267</v>
      </c>
      <c r="C613" s="88">
        <v>0</v>
      </c>
      <c r="D613" s="89" t="s">
        <v>6</v>
      </c>
      <c r="E613" s="90" t="str">
        <f>VLOOKUP(STOCKSANLUIS[[#This Row],[CODIGO]],FAMILIAS[],4,FALSE)</f>
        <v>ELGIN</v>
      </c>
      <c r="F613" s="90">
        <v>1</v>
      </c>
      <c r="G613" s="90"/>
      <c r="H613" s="90">
        <f>SUMIF(INGRESO_MERCADERIA[CODIGO],STOCKSANLUIS[[#This Row],[CODIGO]],INGRESO_MERCADERIA[INGRESO])</f>
        <v>0</v>
      </c>
      <c r="I613" s="90">
        <f>SUMIF(SALIDA[CODIGO],STOCKSANLUIS[[#This Row],[CODIGO]],SALIDA[CANTIDAD])</f>
        <v>0</v>
      </c>
      <c r="J613" s="90">
        <f>STOCKSANLUIS[[#This Row],[STOCK ALM1]]-STOCKSANLUIS[[#This Row],[SALIDA]]</f>
        <v>0</v>
      </c>
      <c r="K613" s="90" t="str">
        <f>VLOOKUP(STOCKSANLUIS[[#This Row],[CODIGO]],CLASIFICACION[],6,FALSE)</f>
        <v>C</v>
      </c>
      <c r="L613" s="90">
        <f>IFERROR(VLOOKUP(STOCKSANLUIS[[#This Row],[CODIGO]],STOCK_STARSOFT[],3,FALSE),0)</f>
        <v>0</v>
      </c>
      <c r="M613" s="90" t="str">
        <f>IF(STOCKSANLUIS[[#This Row],[STOCK ACTUAL]]=STOCKSANLUIS[[#This Row],[STOCK_STARSOFT]],"SIN DIFERENCIA","DIFERENCIA")</f>
        <v>SIN DIFERENCIA</v>
      </c>
    </row>
    <row r="614" spans="1:13" ht="15" hidden="1" customHeight="1" x14ac:dyDescent="0.25">
      <c r="A614" s="144" t="s">
        <v>1268</v>
      </c>
      <c r="B614" s="87" t="s">
        <v>1269</v>
      </c>
      <c r="C614" s="88">
        <v>0</v>
      </c>
      <c r="D614" s="89" t="s">
        <v>6</v>
      </c>
      <c r="E614" s="90" t="str">
        <f>VLOOKUP(STOCKSANLUIS[[#This Row],[CODIGO]],FAMILIAS[],4,FALSE)</f>
        <v>ELGIN</v>
      </c>
      <c r="F614" s="90">
        <v>1</v>
      </c>
      <c r="G614" s="90"/>
      <c r="H614" s="90">
        <f>SUMIF(INGRESO_MERCADERIA[CODIGO],STOCKSANLUIS[[#This Row],[CODIGO]],INGRESO_MERCADERIA[INGRESO])</f>
        <v>0</v>
      </c>
      <c r="I614" s="90">
        <f>SUMIF(SALIDA[CODIGO],STOCKSANLUIS[[#This Row],[CODIGO]],SALIDA[CANTIDAD])</f>
        <v>0</v>
      </c>
      <c r="J614" s="90">
        <f>STOCKSANLUIS[[#This Row],[STOCK ALM1]]-STOCKSANLUIS[[#This Row],[SALIDA]]</f>
        <v>0</v>
      </c>
      <c r="K614" s="90" t="str">
        <f>VLOOKUP(STOCKSANLUIS[[#This Row],[CODIGO]],CLASIFICACION[],6,FALSE)</f>
        <v>C</v>
      </c>
      <c r="L614" s="90">
        <f>IFERROR(VLOOKUP(STOCKSANLUIS[[#This Row],[CODIGO]],STOCK_STARSOFT[],3,FALSE),0)</f>
        <v>0</v>
      </c>
      <c r="M614" s="90" t="str">
        <f>IF(STOCKSANLUIS[[#This Row],[STOCK ACTUAL]]=STOCKSANLUIS[[#This Row],[STOCK_STARSOFT]],"SIN DIFERENCIA","DIFERENCIA")</f>
        <v>SIN DIFERENCIA</v>
      </c>
    </row>
    <row r="615" spans="1:13" hidden="1" x14ac:dyDescent="0.25">
      <c r="A615" s="144" t="s">
        <v>1270</v>
      </c>
      <c r="B615" s="87" t="s">
        <v>1271</v>
      </c>
      <c r="C615" s="88">
        <v>0</v>
      </c>
      <c r="D615" s="89" t="s">
        <v>6</v>
      </c>
      <c r="E615" s="90" t="str">
        <f>VLOOKUP(STOCKSANLUIS[[#This Row],[CODIGO]],FAMILIAS[],4,FALSE)</f>
        <v>ELGIN</v>
      </c>
      <c r="F615" s="90">
        <v>1</v>
      </c>
      <c r="G615" s="90"/>
      <c r="H615" s="90">
        <f>SUMIF(INGRESO_MERCADERIA[CODIGO],STOCKSANLUIS[[#This Row],[CODIGO]],INGRESO_MERCADERIA[INGRESO])</f>
        <v>0</v>
      </c>
      <c r="I615" s="90">
        <f>SUMIF(SALIDA[CODIGO],STOCKSANLUIS[[#This Row],[CODIGO]],SALIDA[CANTIDAD])</f>
        <v>0</v>
      </c>
      <c r="J615" s="90">
        <f>STOCKSANLUIS[[#This Row],[STOCK ALM1]]-STOCKSANLUIS[[#This Row],[SALIDA]]</f>
        <v>0</v>
      </c>
      <c r="K615" s="90" t="str">
        <f>VLOOKUP(STOCKSANLUIS[[#This Row],[CODIGO]],CLASIFICACION[],6,FALSE)</f>
        <v>C</v>
      </c>
      <c r="L615" s="90">
        <f>IFERROR(VLOOKUP(STOCKSANLUIS[[#This Row],[CODIGO]],STOCK_STARSOFT[],3,FALSE),0)</f>
        <v>0</v>
      </c>
      <c r="M615" s="90" t="str">
        <f>IF(STOCKSANLUIS[[#This Row],[STOCK ACTUAL]]=STOCKSANLUIS[[#This Row],[STOCK_STARSOFT]],"SIN DIFERENCIA","DIFERENCIA")</f>
        <v>SIN DIFERENCIA</v>
      </c>
    </row>
    <row r="616" spans="1:13" ht="15" hidden="1" customHeight="1" x14ac:dyDescent="0.25">
      <c r="A616" s="144" t="s">
        <v>1272</v>
      </c>
      <c r="B616" s="87" t="s">
        <v>1273</v>
      </c>
      <c r="C616" s="88">
        <v>0</v>
      </c>
      <c r="D616" s="89" t="s">
        <v>6</v>
      </c>
      <c r="E616" s="90" t="str">
        <f>VLOOKUP(STOCKSANLUIS[[#This Row],[CODIGO]],FAMILIAS[],4,FALSE)</f>
        <v>ELGIN</v>
      </c>
      <c r="F616" s="90">
        <v>1</v>
      </c>
      <c r="G616" s="90"/>
      <c r="H616" s="90">
        <f>SUMIF(INGRESO_MERCADERIA[CODIGO],STOCKSANLUIS[[#This Row],[CODIGO]],INGRESO_MERCADERIA[INGRESO])</f>
        <v>0</v>
      </c>
      <c r="I616" s="90">
        <f>SUMIF(SALIDA[CODIGO],STOCKSANLUIS[[#This Row],[CODIGO]],SALIDA[CANTIDAD])</f>
        <v>0</v>
      </c>
      <c r="J616" s="90">
        <f>STOCKSANLUIS[[#This Row],[STOCK ALM1]]-STOCKSANLUIS[[#This Row],[SALIDA]]</f>
        <v>0</v>
      </c>
      <c r="K616" s="90" t="str">
        <f>VLOOKUP(STOCKSANLUIS[[#This Row],[CODIGO]],CLASIFICACION[],6,FALSE)</f>
        <v>C</v>
      </c>
      <c r="L616" s="90">
        <f>IFERROR(VLOOKUP(STOCKSANLUIS[[#This Row],[CODIGO]],STOCK_STARSOFT[],3,FALSE),0)</f>
        <v>0</v>
      </c>
      <c r="M616" s="90" t="str">
        <f>IF(STOCKSANLUIS[[#This Row],[STOCK ACTUAL]]=STOCKSANLUIS[[#This Row],[STOCK_STARSOFT]],"SIN DIFERENCIA","DIFERENCIA")</f>
        <v>SIN DIFERENCIA</v>
      </c>
    </row>
    <row r="617" spans="1:13" ht="15" hidden="1" customHeight="1" x14ac:dyDescent="0.25">
      <c r="A617" s="144" t="s">
        <v>1274</v>
      </c>
      <c r="B617" s="87" t="s">
        <v>1275</v>
      </c>
      <c r="C617" s="88">
        <v>0</v>
      </c>
      <c r="D617" s="89" t="s">
        <v>6</v>
      </c>
      <c r="E617" s="90" t="str">
        <f>VLOOKUP(STOCKSANLUIS[[#This Row],[CODIGO]],FAMILIAS[],4,FALSE)</f>
        <v>GREE</v>
      </c>
      <c r="F617" s="90">
        <v>1</v>
      </c>
      <c r="G617" s="90"/>
      <c r="H617" s="90">
        <f>SUMIF(INGRESO_MERCADERIA[CODIGO],STOCKSANLUIS[[#This Row],[CODIGO]],INGRESO_MERCADERIA[INGRESO])</f>
        <v>0</v>
      </c>
      <c r="I617" s="90">
        <f>SUMIF(SALIDA[CODIGO],STOCKSANLUIS[[#This Row],[CODIGO]],SALIDA[CANTIDAD])</f>
        <v>0</v>
      </c>
      <c r="J617" s="90">
        <f>STOCKSANLUIS[[#This Row],[STOCK ALM1]]-STOCKSANLUIS[[#This Row],[SALIDA]]</f>
        <v>0</v>
      </c>
      <c r="K617" s="90" t="str">
        <f>VLOOKUP(STOCKSANLUIS[[#This Row],[CODIGO]],CLASIFICACION[],6,FALSE)</f>
        <v>C</v>
      </c>
      <c r="L617" s="90">
        <f>IFERROR(VLOOKUP(STOCKSANLUIS[[#This Row],[CODIGO]],STOCK_STARSOFT[],3,FALSE),0)</f>
        <v>0</v>
      </c>
      <c r="M617" s="90" t="str">
        <f>IF(STOCKSANLUIS[[#This Row],[STOCK ACTUAL]]=STOCKSANLUIS[[#This Row],[STOCK_STARSOFT]],"SIN DIFERENCIA","DIFERENCIA")</f>
        <v>SIN DIFERENCIA</v>
      </c>
    </row>
    <row r="618" spans="1:13" ht="15" hidden="1" customHeight="1" x14ac:dyDescent="0.25">
      <c r="A618" s="144" t="s">
        <v>1276</v>
      </c>
      <c r="B618" s="87" t="s">
        <v>1277</v>
      </c>
      <c r="C618" s="88">
        <v>0</v>
      </c>
      <c r="D618" s="89" t="s">
        <v>6</v>
      </c>
      <c r="E618" s="90" t="str">
        <f>VLOOKUP(STOCKSANLUIS[[#This Row],[CODIGO]],FAMILIAS[],4,FALSE)</f>
        <v>GREE</v>
      </c>
      <c r="F618" s="90">
        <v>1</v>
      </c>
      <c r="G618" s="90"/>
      <c r="H618" s="90">
        <f>SUMIF(INGRESO_MERCADERIA[CODIGO],STOCKSANLUIS[[#This Row],[CODIGO]],INGRESO_MERCADERIA[INGRESO])</f>
        <v>0</v>
      </c>
      <c r="I618" s="90">
        <f>SUMIF(SALIDA[CODIGO],STOCKSANLUIS[[#This Row],[CODIGO]],SALIDA[CANTIDAD])</f>
        <v>0</v>
      </c>
      <c r="J618" s="90">
        <f>STOCKSANLUIS[[#This Row],[STOCK ALM1]]-STOCKSANLUIS[[#This Row],[SALIDA]]</f>
        <v>0</v>
      </c>
      <c r="K618" s="90" t="str">
        <f>VLOOKUP(STOCKSANLUIS[[#This Row],[CODIGO]],CLASIFICACION[],6,FALSE)</f>
        <v>C</v>
      </c>
      <c r="L618" s="90">
        <f>IFERROR(VLOOKUP(STOCKSANLUIS[[#This Row],[CODIGO]],STOCK_STARSOFT[],3,FALSE),0)</f>
        <v>0</v>
      </c>
      <c r="M618" s="90" t="str">
        <f>IF(STOCKSANLUIS[[#This Row],[STOCK ACTUAL]]=STOCKSANLUIS[[#This Row],[STOCK_STARSOFT]],"SIN DIFERENCIA","DIFERENCIA")</f>
        <v>SIN DIFERENCIA</v>
      </c>
    </row>
    <row r="619" spans="1:13" ht="15" hidden="1" customHeight="1" x14ac:dyDescent="0.25">
      <c r="A619" s="144" t="s">
        <v>1278</v>
      </c>
      <c r="B619" s="87" t="s">
        <v>1279</v>
      </c>
      <c r="C619" s="88">
        <v>0</v>
      </c>
      <c r="D619" s="89" t="s">
        <v>6</v>
      </c>
      <c r="E619" s="90" t="str">
        <f>VLOOKUP(STOCKSANLUIS[[#This Row],[CODIGO]],FAMILIAS[],4,FALSE)</f>
        <v>GREE</v>
      </c>
      <c r="F619" s="90">
        <v>1</v>
      </c>
      <c r="G619" s="90"/>
      <c r="H619" s="90">
        <f>SUMIF(INGRESO_MERCADERIA[CODIGO],STOCKSANLUIS[[#This Row],[CODIGO]],INGRESO_MERCADERIA[INGRESO])</f>
        <v>0</v>
      </c>
      <c r="I619" s="90">
        <f>SUMIF(SALIDA[CODIGO],STOCKSANLUIS[[#This Row],[CODIGO]],SALIDA[CANTIDAD])</f>
        <v>0</v>
      </c>
      <c r="J619" s="90">
        <f>STOCKSANLUIS[[#This Row],[STOCK ALM1]]-STOCKSANLUIS[[#This Row],[SALIDA]]</f>
        <v>0</v>
      </c>
      <c r="K619" s="90" t="str">
        <f>VLOOKUP(STOCKSANLUIS[[#This Row],[CODIGO]],CLASIFICACION[],6,FALSE)</f>
        <v>C</v>
      </c>
      <c r="L619" s="90">
        <f>IFERROR(VLOOKUP(STOCKSANLUIS[[#This Row],[CODIGO]],STOCK_STARSOFT[],3,FALSE),0)</f>
        <v>0</v>
      </c>
      <c r="M619" s="90" t="str">
        <f>IF(STOCKSANLUIS[[#This Row],[STOCK ACTUAL]]=STOCKSANLUIS[[#This Row],[STOCK_STARSOFT]],"SIN DIFERENCIA","DIFERENCIA")</f>
        <v>SIN DIFERENCIA</v>
      </c>
    </row>
    <row r="620" spans="1:13" ht="15" hidden="1" customHeight="1" x14ac:dyDescent="0.25">
      <c r="A620" s="144" t="s">
        <v>1280</v>
      </c>
      <c r="B620" s="87" t="s">
        <v>1281</v>
      </c>
      <c r="C620" s="88">
        <v>0</v>
      </c>
      <c r="D620" s="89" t="s">
        <v>6</v>
      </c>
      <c r="E620" s="90" t="str">
        <f>VLOOKUP(STOCKSANLUIS[[#This Row],[CODIGO]],FAMILIAS[],4,FALSE)</f>
        <v>GREE</v>
      </c>
      <c r="F620" s="90">
        <v>1</v>
      </c>
      <c r="G620" s="90"/>
      <c r="H620" s="90">
        <f>SUMIF(INGRESO_MERCADERIA[CODIGO],STOCKSANLUIS[[#This Row],[CODIGO]],INGRESO_MERCADERIA[INGRESO])</f>
        <v>0</v>
      </c>
      <c r="I620" s="90">
        <f>SUMIF(SALIDA[CODIGO],STOCKSANLUIS[[#This Row],[CODIGO]],SALIDA[CANTIDAD])</f>
        <v>0</v>
      </c>
      <c r="J620" s="90">
        <f>STOCKSANLUIS[[#This Row],[STOCK ALM1]]-STOCKSANLUIS[[#This Row],[SALIDA]]</f>
        <v>0</v>
      </c>
      <c r="K620" s="90" t="str">
        <f>VLOOKUP(STOCKSANLUIS[[#This Row],[CODIGO]],CLASIFICACION[],6,FALSE)</f>
        <v>C</v>
      </c>
      <c r="L620" s="90">
        <f>IFERROR(VLOOKUP(STOCKSANLUIS[[#This Row],[CODIGO]],STOCK_STARSOFT[],3,FALSE),0)</f>
        <v>0</v>
      </c>
      <c r="M620" s="90" t="str">
        <f>IF(STOCKSANLUIS[[#This Row],[STOCK ACTUAL]]=STOCKSANLUIS[[#This Row],[STOCK_STARSOFT]],"SIN DIFERENCIA","DIFERENCIA")</f>
        <v>SIN DIFERENCIA</v>
      </c>
    </row>
    <row r="621" spans="1:13" ht="15" hidden="1" customHeight="1" x14ac:dyDescent="0.25">
      <c r="A621" s="144" t="s">
        <v>1282</v>
      </c>
      <c r="B621" s="87" t="s">
        <v>1283</v>
      </c>
      <c r="C621" s="88">
        <v>0</v>
      </c>
      <c r="D621" s="89" t="s">
        <v>6</v>
      </c>
      <c r="E621" s="90" t="str">
        <f>VLOOKUP(STOCKSANLUIS[[#This Row],[CODIGO]],FAMILIAS[],4,FALSE)</f>
        <v>GREE</v>
      </c>
      <c r="F621" s="90">
        <v>1</v>
      </c>
      <c r="G621" s="90"/>
      <c r="H621" s="90">
        <f>SUMIF(INGRESO_MERCADERIA[CODIGO],STOCKSANLUIS[[#This Row],[CODIGO]],INGRESO_MERCADERIA[INGRESO])</f>
        <v>0</v>
      </c>
      <c r="I621" s="90">
        <f>SUMIF(SALIDA[CODIGO],STOCKSANLUIS[[#This Row],[CODIGO]],SALIDA[CANTIDAD])</f>
        <v>0</v>
      </c>
      <c r="J621" s="90">
        <f>STOCKSANLUIS[[#This Row],[STOCK ALM1]]-STOCKSANLUIS[[#This Row],[SALIDA]]</f>
        <v>0</v>
      </c>
      <c r="K621" s="90" t="str">
        <f>VLOOKUP(STOCKSANLUIS[[#This Row],[CODIGO]],CLASIFICACION[],6,FALSE)</f>
        <v>C</v>
      </c>
      <c r="L621" s="90">
        <f>IFERROR(VLOOKUP(STOCKSANLUIS[[#This Row],[CODIGO]],STOCK_STARSOFT[],3,FALSE),0)</f>
        <v>0</v>
      </c>
      <c r="M621" s="90" t="str">
        <f>IF(STOCKSANLUIS[[#This Row],[STOCK ACTUAL]]=STOCKSANLUIS[[#This Row],[STOCK_STARSOFT]],"SIN DIFERENCIA","DIFERENCIA")</f>
        <v>SIN DIFERENCIA</v>
      </c>
    </row>
    <row r="622" spans="1:13" ht="15" hidden="1" customHeight="1" x14ac:dyDescent="0.25">
      <c r="A622" s="144" t="s">
        <v>1284</v>
      </c>
      <c r="B622" s="87" t="s">
        <v>1285</v>
      </c>
      <c r="C622" s="88">
        <v>0</v>
      </c>
      <c r="D622" s="89" t="s">
        <v>6</v>
      </c>
      <c r="E622" s="90" t="str">
        <f>VLOOKUP(STOCKSANLUIS[[#This Row],[CODIGO]],FAMILIAS[],4,FALSE)</f>
        <v>GREE</v>
      </c>
      <c r="F622" s="90">
        <v>1</v>
      </c>
      <c r="G622" s="90"/>
      <c r="H622" s="90">
        <f>SUMIF(INGRESO_MERCADERIA[CODIGO],STOCKSANLUIS[[#This Row],[CODIGO]],INGRESO_MERCADERIA[INGRESO])</f>
        <v>0</v>
      </c>
      <c r="I622" s="90">
        <f>SUMIF(SALIDA[CODIGO],STOCKSANLUIS[[#This Row],[CODIGO]],SALIDA[CANTIDAD])</f>
        <v>0</v>
      </c>
      <c r="J622" s="90">
        <f>STOCKSANLUIS[[#This Row],[STOCK ALM1]]-STOCKSANLUIS[[#This Row],[SALIDA]]</f>
        <v>0</v>
      </c>
      <c r="K622" s="90" t="str">
        <f>VLOOKUP(STOCKSANLUIS[[#This Row],[CODIGO]],CLASIFICACION[],6,FALSE)</f>
        <v>C</v>
      </c>
      <c r="L622" s="90">
        <f>IFERROR(VLOOKUP(STOCKSANLUIS[[#This Row],[CODIGO]],STOCK_STARSOFT[],3,FALSE),0)</f>
        <v>0</v>
      </c>
      <c r="M622" s="90" t="str">
        <f>IF(STOCKSANLUIS[[#This Row],[STOCK ACTUAL]]=STOCKSANLUIS[[#This Row],[STOCK_STARSOFT]],"SIN DIFERENCIA","DIFERENCIA")</f>
        <v>SIN DIFERENCIA</v>
      </c>
    </row>
    <row r="623" spans="1:13" ht="15" hidden="1" customHeight="1" x14ac:dyDescent="0.25">
      <c r="A623" s="144" t="s">
        <v>1286</v>
      </c>
      <c r="B623" s="87" t="s">
        <v>1287</v>
      </c>
      <c r="C623" s="88">
        <v>0</v>
      </c>
      <c r="D623" s="89" t="s">
        <v>6</v>
      </c>
      <c r="E623" s="90" t="str">
        <f>VLOOKUP(STOCKSANLUIS[[#This Row],[CODIGO]],FAMILIAS[],4,FALSE)</f>
        <v>GREE</v>
      </c>
      <c r="F623" s="90">
        <v>1</v>
      </c>
      <c r="G623" s="90"/>
      <c r="H623" s="90">
        <f>SUMIF(INGRESO_MERCADERIA[CODIGO],STOCKSANLUIS[[#This Row],[CODIGO]],INGRESO_MERCADERIA[INGRESO])</f>
        <v>0</v>
      </c>
      <c r="I623" s="90">
        <f>SUMIF(SALIDA[CODIGO],STOCKSANLUIS[[#This Row],[CODIGO]],SALIDA[CANTIDAD])</f>
        <v>0</v>
      </c>
      <c r="J623" s="90">
        <f>STOCKSANLUIS[[#This Row],[STOCK ALM1]]-STOCKSANLUIS[[#This Row],[SALIDA]]</f>
        <v>0</v>
      </c>
      <c r="K623" s="90" t="str">
        <f>VLOOKUP(STOCKSANLUIS[[#This Row],[CODIGO]],CLASIFICACION[],6,FALSE)</f>
        <v>C</v>
      </c>
      <c r="L623" s="90">
        <f>IFERROR(VLOOKUP(STOCKSANLUIS[[#This Row],[CODIGO]],STOCK_STARSOFT[],3,FALSE),0)</f>
        <v>0</v>
      </c>
      <c r="M623" s="90" t="str">
        <f>IF(STOCKSANLUIS[[#This Row],[STOCK ACTUAL]]=STOCKSANLUIS[[#This Row],[STOCK_STARSOFT]],"SIN DIFERENCIA","DIFERENCIA")</f>
        <v>SIN DIFERENCIA</v>
      </c>
    </row>
    <row r="624" spans="1:13" hidden="1" x14ac:dyDescent="0.25">
      <c r="A624" s="144" t="s">
        <v>1288</v>
      </c>
      <c r="B624" s="87" t="s">
        <v>1289</v>
      </c>
      <c r="C624" s="88">
        <v>0</v>
      </c>
      <c r="D624" s="89" t="s">
        <v>6</v>
      </c>
      <c r="E624" s="90" t="str">
        <f>VLOOKUP(STOCKSANLUIS[[#This Row],[CODIGO]],FAMILIAS[],4,FALSE)</f>
        <v>GREE</v>
      </c>
      <c r="F624" s="90">
        <v>1</v>
      </c>
      <c r="G624" s="90"/>
      <c r="H624" s="90">
        <f>SUMIF(INGRESO_MERCADERIA[CODIGO],STOCKSANLUIS[[#This Row],[CODIGO]],INGRESO_MERCADERIA[INGRESO])</f>
        <v>0</v>
      </c>
      <c r="I624" s="90">
        <f>SUMIF(SALIDA[CODIGO],STOCKSANLUIS[[#This Row],[CODIGO]],SALIDA[CANTIDAD])</f>
        <v>0</v>
      </c>
      <c r="J624" s="90">
        <f>STOCKSANLUIS[[#This Row],[STOCK ALM1]]-STOCKSANLUIS[[#This Row],[SALIDA]]</f>
        <v>0</v>
      </c>
      <c r="K624" s="90" t="str">
        <f>VLOOKUP(STOCKSANLUIS[[#This Row],[CODIGO]],CLASIFICACION[],6,FALSE)</f>
        <v>C</v>
      </c>
      <c r="L624" s="90">
        <f>IFERROR(VLOOKUP(STOCKSANLUIS[[#This Row],[CODIGO]],STOCK_STARSOFT[],3,FALSE),0)</f>
        <v>0</v>
      </c>
      <c r="M624" s="90" t="str">
        <f>IF(STOCKSANLUIS[[#This Row],[STOCK ACTUAL]]=STOCKSANLUIS[[#This Row],[STOCK_STARSOFT]],"SIN DIFERENCIA","DIFERENCIA")</f>
        <v>SIN DIFERENCIA</v>
      </c>
    </row>
    <row r="625" spans="1:13" ht="15" hidden="1" customHeight="1" x14ac:dyDescent="0.25">
      <c r="A625" s="144" t="s">
        <v>1290</v>
      </c>
      <c r="B625" s="87" t="s">
        <v>1291</v>
      </c>
      <c r="C625" s="88">
        <v>0</v>
      </c>
      <c r="D625" s="89" t="s">
        <v>6</v>
      </c>
      <c r="E625" s="90" t="str">
        <f>VLOOKUP(STOCKSANLUIS[[#This Row],[CODIGO]],FAMILIAS[],4,FALSE)</f>
        <v>GREE</v>
      </c>
      <c r="F625" s="90">
        <v>1</v>
      </c>
      <c r="G625" s="90"/>
      <c r="H625" s="90">
        <f>SUMIF(INGRESO_MERCADERIA[CODIGO],STOCKSANLUIS[[#This Row],[CODIGO]],INGRESO_MERCADERIA[INGRESO])</f>
        <v>0</v>
      </c>
      <c r="I625" s="90">
        <f>SUMIF(SALIDA[CODIGO],STOCKSANLUIS[[#This Row],[CODIGO]],SALIDA[CANTIDAD])</f>
        <v>0</v>
      </c>
      <c r="J625" s="90">
        <f>STOCKSANLUIS[[#This Row],[STOCK ALM1]]-STOCKSANLUIS[[#This Row],[SALIDA]]</f>
        <v>0</v>
      </c>
      <c r="K625" s="90" t="str">
        <f>VLOOKUP(STOCKSANLUIS[[#This Row],[CODIGO]],CLASIFICACION[],6,FALSE)</f>
        <v>C</v>
      </c>
      <c r="L625" s="90">
        <f>IFERROR(VLOOKUP(STOCKSANLUIS[[#This Row],[CODIGO]],STOCK_STARSOFT[],3,FALSE),0)</f>
        <v>0</v>
      </c>
      <c r="M625" s="90" t="str">
        <f>IF(STOCKSANLUIS[[#This Row],[STOCK ACTUAL]]=STOCKSANLUIS[[#This Row],[STOCK_STARSOFT]],"SIN DIFERENCIA","DIFERENCIA")</f>
        <v>SIN DIFERENCIA</v>
      </c>
    </row>
    <row r="626" spans="1:13" ht="15" hidden="1" customHeight="1" x14ac:dyDescent="0.25">
      <c r="A626" s="144" t="s">
        <v>1292</v>
      </c>
      <c r="B626" s="87" t="s">
        <v>1293</v>
      </c>
      <c r="C626" s="88">
        <v>0</v>
      </c>
      <c r="D626" s="89" t="s">
        <v>6</v>
      </c>
      <c r="E626" s="90" t="str">
        <f>VLOOKUP(STOCKSANLUIS[[#This Row],[CODIGO]],FAMILIAS[],4,FALSE)</f>
        <v>GREE</v>
      </c>
      <c r="F626" s="90">
        <v>1</v>
      </c>
      <c r="G626" s="90"/>
      <c r="H626" s="90">
        <f>SUMIF(INGRESO_MERCADERIA[CODIGO],STOCKSANLUIS[[#This Row],[CODIGO]],INGRESO_MERCADERIA[INGRESO])</f>
        <v>0</v>
      </c>
      <c r="I626" s="90">
        <f>SUMIF(SALIDA[CODIGO],STOCKSANLUIS[[#This Row],[CODIGO]],SALIDA[CANTIDAD])</f>
        <v>0</v>
      </c>
      <c r="J626" s="90">
        <f>STOCKSANLUIS[[#This Row],[STOCK ALM1]]-STOCKSANLUIS[[#This Row],[SALIDA]]</f>
        <v>0</v>
      </c>
      <c r="K626" s="90" t="str">
        <f>VLOOKUP(STOCKSANLUIS[[#This Row],[CODIGO]],CLASIFICACION[],6,FALSE)</f>
        <v>C</v>
      </c>
      <c r="L626" s="90">
        <f>IFERROR(VLOOKUP(STOCKSANLUIS[[#This Row],[CODIGO]],STOCK_STARSOFT[],3,FALSE),0)</f>
        <v>0</v>
      </c>
      <c r="M626" s="90" t="str">
        <f>IF(STOCKSANLUIS[[#This Row],[STOCK ACTUAL]]=STOCKSANLUIS[[#This Row],[STOCK_STARSOFT]],"SIN DIFERENCIA","DIFERENCIA")</f>
        <v>SIN DIFERENCIA</v>
      </c>
    </row>
    <row r="627" spans="1:13" ht="15" hidden="1" customHeight="1" x14ac:dyDescent="0.25">
      <c r="A627" s="144" t="s">
        <v>1294</v>
      </c>
      <c r="B627" s="87" t="s">
        <v>1295</v>
      </c>
      <c r="C627" s="88">
        <v>0</v>
      </c>
      <c r="D627" s="89" t="s">
        <v>6</v>
      </c>
      <c r="E627" s="90" t="str">
        <f>VLOOKUP(STOCKSANLUIS[[#This Row],[CODIGO]],FAMILIAS[],4,FALSE)</f>
        <v>ELGIN</v>
      </c>
      <c r="F627" s="90">
        <v>1</v>
      </c>
      <c r="G627" s="90"/>
      <c r="H627" s="90">
        <f>SUMIF(INGRESO_MERCADERIA[CODIGO],STOCKSANLUIS[[#This Row],[CODIGO]],INGRESO_MERCADERIA[INGRESO])</f>
        <v>0</v>
      </c>
      <c r="I627" s="90">
        <f>SUMIF(SALIDA[CODIGO],STOCKSANLUIS[[#This Row],[CODIGO]],SALIDA[CANTIDAD])</f>
        <v>0</v>
      </c>
      <c r="J627" s="90">
        <f>STOCKSANLUIS[[#This Row],[STOCK ALM1]]-STOCKSANLUIS[[#This Row],[SALIDA]]</f>
        <v>0</v>
      </c>
      <c r="K627" s="90" t="str">
        <f>VLOOKUP(STOCKSANLUIS[[#This Row],[CODIGO]],CLASIFICACION[],6,FALSE)</f>
        <v>C</v>
      </c>
      <c r="L627" s="90">
        <f>IFERROR(VLOOKUP(STOCKSANLUIS[[#This Row],[CODIGO]],STOCK_STARSOFT[],3,FALSE),0)</f>
        <v>0</v>
      </c>
      <c r="M627" s="90" t="str">
        <f>IF(STOCKSANLUIS[[#This Row],[STOCK ACTUAL]]=STOCKSANLUIS[[#This Row],[STOCK_STARSOFT]],"SIN DIFERENCIA","DIFERENCIA")</f>
        <v>SIN DIFERENCIA</v>
      </c>
    </row>
    <row r="628" spans="1:13" ht="15" hidden="1" customHeight="1" x14ac:dyDescent="0.25">
      <c r="A628" s="144" t="s">
        <v>1296</v>
      </c>
      <c r="B628" s="87" t="s">
        <v>1297</v>
      </c>
      <c r="C628" s="88">
        <v>0</v>
      </c>
      <c r="D628" s="89" t="s">
        <v>6</v>
      </c>
      <c r="E628" s="90" t="str">
        <f>VLOOKUP(STOCKSANLUIS[[#This Row],[CODIGO]],FAMILIAS[],4,FALSE)</f>
        <v>ELGIN</v>
      </c>
      <c r="F628" s="90">
        <v>1</v>
      </c>
      <c r="G628" s="90"/>
      <c r="H628" s="90">
        <f>SUMIF(INGRESO_MERCADERIA[CODIGO],STOCKSANLUIS[[#This Row],[CODIGO]],INGRESO_MERCADERIA[INGRESO])</f>
        <v>0</v>
      </c>
      <c r="I628" s="90">
        <f>SUMIF(SALIDA[CODIGO],STOCKSANLUIS[[#This Row],[CODIGO]],SALIDA[CANTIDAD])</f>
        <v>0</v>
      </c>
      <c r="J628" s="90">
        <f>STOCKSANLUIS[[#This Row],[STOCK ALM1]]-STOCKSANLUIS[[#This Row],[SALIDA]]</f>
        <v>0</v>
      </c>
      <c r="K628" s="90" t="str">
        <f>VLOOKUP(STOCKSANLUIS[[#This Row],[CODIGO]],CLASIFICACION[],6,FALSE)</f>
        <v>C</v>
      </c>
      <c r="L628" s="90">
        <f>IFERROR(VLOOKUP(STOCKSANLUIS[[#This Row],[CODIGO]],STOCK_STARSOFT[],3,FALSE),0)</f>
        <v>0</v>
      </c>
      <c r="M628" s="90" t="str">
        <f>IF(STOCKSANLUIS[[#This Row],[STOCK ACTUAL]]=STOCKSANLUIS[[#This Row],[STOCK_STARSOFT]],"SIN DIFERENCIA","DIFERENCIA")</f>
        <v>SIN DIFERENCIA</v>
      </c>
    </row>
    <row r="629" spans="1:13" ht="15" hidden="1" customHeight="1" x14ac:dyDescent="0.25">
      <c r="A629" s="144" t="s">
        <v>1298</v>
      </c>
      <c r="B629" s="87" t="s">
        <v>1299</v>
      </c>
      <c r="C629" s="88">
        <v>0</v>
      </c>
      <c r="D629" s="89" t="s">
        <v>6</v>
      </c>
      <c r="E629" s="90" t="str">
        <f>VLOOKUP(STOCKSANLUIS[[#This Row],[CODIGO]],FAMILIAS[],4,FALSE)</f>
        <v>ELGIN</v>
      </c>
      <c r="F629" s="90">
        <v>1</v>
      </c>
      <c r="G629" s="90"/>
      <c r="H629" s="90">
        <f>SUMIF(INGRESO_MERCADERIA[CODIGO],STOCKSANLUIS[[#This Row],[CODIGO]],INGRESO_MERCADERIA[INGRESO])</f>
        <v>0</v>
      </c>
      <c r="I629" s="90">
        <f>SUMIF(SALIDA[CODIGO],STOCKSANLUIS[[#This Row],[CODIGO]],SALIDA[CANTIDAD])</f>
        <v>0</v>
      </c>
      <c r="J629" s="90">
        <f>STOCKSANLUIS[[#This Row],[STOCK ALM1]]-STOCKSANLUIS[[#This Row],[SALIDA]]</f>
        <v>0</v>
      </c>
      <c r="K629" s="90" t="str">
        <f>VLOOKUP(STOCKSANLUIS[[#This Row],[CODIGO]],CLASIFICACION[],6,FALSE)</f>
        <v>C</v>
      </c>
      <c r="L629" s="90">
        <f>IFERROR(VLOOKUP(STOCKSANLUIS[[#This Row],[CODIGO]],STOCK_STARSOFT[],3,FALSE),0)</f>
        <v>0</v>
      </c>
      <c r="M629" s="90" t="str">
        <f>IF(STOCKSANLUIS[[#This Row],[STOCK ACTUAL]]=STOCKSANLUIS[[#This Row],[STOCK_STARSOFT]],"SIN DIFERENCIA","DIFERENCIA")</f>
        <v>SIN DIFERENCIA</v>
      </c>
    </row>
    <row r="630" spans="1:13" ht="15" hidden="1" customHeight="1" x14ac:dyDescent="0.25">
      <c r="A630" s="144" t="s">
        <v>1300</v>
      </c>
      <c r="B630" s="87" t="s">
        <v>1301</v>
      </c>
      <c r="C630" s="88">
        <v>0</v>
      </c>
      <c r="D630" s="89" t="s">
        <v>6</v>
      </c>
      <c r="E630" s="90" t="str">
        <f>VLOOKUP(STOCKSANLUIS[[#This Row],[CODIGO]],FAMILIAS[],4,FALSE)</f>
        <v>ELGIN</v>
      </c>
      <c r="F630" s="90">
        <v>1</v>
      </c>
      <c r="G630" s="90"/>
      <c r="H630" s="90">
        <f>SUMIF(INGRESO_MERCADERIA[CODIGO],STOCKSANLUIS[[#This Row],[CODIGO]],INGRESO_MERCADERIA[INGRESO])</f>
        <v>0</v>
      </c>
      <c r="I630" s="90">
        <f>SUMIF(SALIDA[CODIGO],STOCKSANLUIS[[#This Row],[CODIGO]],SALIDA[CANTIDAD])</f>
        <v>0</v>
      </c>
      <c r="J630" s="90">
        <f>STOCKSANLUIS[[#This Row],[STOCK ALM1]]-STOCKSANLUIS[[#This Row],[SALIDA]]</f>
        <v>0</v>
      </c>
      <c r="K630" s="90" t="str">
        <f>VLOOKUP(STOCKSANLUIS[[#This Row],[CODIGO]],CLASIFICACION[],6,FALSE)</f>
        <v>C</v>
      </c>
      <c r="L630" s="90">
        <f>IFERROR(VLOOKUP(STOCKSANLUIS[[#This Row],[CODIGO]],STOCK_STARSOFT[],3,FALSE),0)</f>
        <v>0</v>
      </c>
      <c r="M630" s="90" t="str">
        <f>IF(STOCKSANLUIS[[#This Row],[STOCK ACTUAL]]=STOCKSANLUIS[[#This Row],[STOCK_STARSOFT]],"SIN DIFERENCIA","DIFERENCIA")</f>
        <v>SIN DIFERENCIA</v>
      </c>
    </row>
    <row r="631" spans="1:13" ht="15" hidden="1" customHeight="1" x14ac:dyDescent="0.25">
      <c r="A631" s="144" t="s">
        <v>1302</v>
      </c>
      <c r="B631" s="87" t="s">
        <v>1303</v>
      </c>
      <c r="C631" s="88">
        <v>0</v>
      </c>
      <c r="D631" s="89" t="s">
        <v>6</v>
      </c>
      <c r="E631" s="90" t="str">
        <f>VLOOKUP(STOCKSANLUIS[[#This Row],[CODIGO]],FAMILIAS[],4,FALSE)</f>
        <v>ELGIN</v>
      </c>
      <c r="F631" s="90">
        <v>1</v>
      </c>
      <c r="G631" s="90"/>
      <c r="H631" s="90">
        <f>SUMIF(INGRESO_MERCADERIA[CODIGO],STOCKSANLUIS[[#This Row],[CODIGO]],INGRESO_MERCADERIA[INGRESO])</f>
        <v>0</v>
      </c>
      <c r="I631" s="90">
        <f>SUMIF(SALIDA[CODIGO],STOCKSANLUIS[[#This Row],[CODIGO]],SALIDA[CANTIDAD])</f>
        <v>0</v>
      </c>
      <c r="J631" s="90">
        <f>STOCKSANLUIS[[#This Row],[STOCK ALM1]]-STOCKSANLUIS[[#This Row],[SALIDA]]</f>
        <v>0</v>
      </c>
      <c r="K631" s="90" t="str">
        <f>VLOOKUP(STOCKSANLUIS[[#This Row],[CODIGO]],CLASIFICACION[],6,FALSE)</f>
        <v>C</v>
      </c>
      <c r="L631" s="90">
        <f>IFERROR(VLOOKUP(STOCKSANLUIS[[#This Row],[CODIGO]],STOCK_STARSOFT[],3,FALSE),0)</f>
        <v>0</v>
      </c>
      <c r="M631" s="90" t="str">
        <f>IF(STOCKSANLUIS[[#This Row],[STOCK ACTUAL]]=STOCKSANLUIS[[#This Row],[STOCK_STARSOFT]],"SIN DIFERENCIA","DIFERENCIA")</f>
        <v>SIN DIFERENCIA</v>
      </c>
    </row>
    <row r="632" spans="1:13" ht="15" hidden="1" customHeight="1" x14ac:dyDescent="0.25">
      <c r="A632" s="144" t="s">
        <v>1304</v>
      </c>
      <c r="B632" s="87" t="s">
        <v>1305</v>
      </c>
      <c r="C632" s="88">
        <v>0</v>
      </c>
      <c r="D632" s="89" t="s">
        <v>6</v>
      </c>
      <c r="E632" s="90" t="str">
        <f>VLOOKUP(STOCKSANLUIS[[#This Row],[CODIGO]],FAMILIAS[],4,FALSE)</f>
        <v>ELGIN</v>
      </c>
      <c r="F632" s="90">
        <v>1</v>
      </c>
      <c r="G632" s="90"/>
      <c r="H632" s="90">
        <f>SUMIF(INGRESO_MERCADERIA[CODIGO],STOCKSANLUIS[[#This Row],[CODIGO]],INGRESO_MERCADERIA[INGRESO])</f>
        <v>0</v>
      </c>
      <c r="I632" s="90">
        <f>SUMIF(SALIDA[CODIGO],STOCKSANLUIS[[#This Row],[CODIGO]],SALIDA[CANTIDAD])</f>
        <v>0</v>
      </c>
      <c r="J632" s="90">
        <f>STOCKSANLUIS[[#This Row],[STOCK ALM1]]-STOCKSANLUIS[[#This Row],[SALIDA]]</f>
        <v>0</v>
      </c>
      <c r="K632" s="90" t="str">
        <f>VLOOKUP(STOCKSANLUIS[[#This Row],[CODIGO]],CLASIFICACION[],6,FALSE)</f>
        <v>C</v>
      </c>
      <c r="L632" s="90">
        <f>IFERROR(VLOOKUP(STOCKSANLUIS[[#This Row],[CODIGO]],STOCK_STARSOFT[],3,FALSE),0)</f>
        <v>0</v>
      </c>
      <c r="M632" s="90" t="str">
        <f>IF(STOCKSANLUIS[[#This Row],[STOCK ACTUAL]]=STOCKSANLUIS[[#This Row],[STOCK_STARSOFT]],"SIN DIFERENCIA","DIFERENCIA")</f>
        <v>SIN DIFERENCIA</v>
      </c>
    </row>
    <row r="633" spans="1:13" ht="15" hidden="1" customHeight="1" x14ac:dyDescent="0.25">
      <c r="A633" s="144" t="s">
        <v>1306</v>
      </c>
      <c r="B633" s="87" t="s">
        <v>1307</v>
      </c>
      <c r="C633" s="88">
        <v>0</v>
      </c>
      <c r="D633" s="89" t="s">
        <v>6</v>
      </c>
      <c r="E633" s="90" t="str">
        <f>VLOOKUP(STOCKSANLUIS[[#This Row],[CODIGO]],FAMILIAS[],4,FALSE)</f>
        <v>ELGIN</v>
      </c>
      <c r="F633" s="90">
        <v>1</v>
      </c>
      <c r="G633" s="90"/>
      <c r="H633" s="90">
        <f>SUMIF(INGRESO_MERCADERIA[CODIGO],STOCKSANLUIS[[#This Row],[CODIGO]],INGRESO_MERCADERIA[INGRESO])</f>
        <v>0</v>
      </c>
      <c r="I633" s="90">
        <f>SUMIF(SALIDA[CODIGO],STOCKSANLUIS[[#This Row],[CODIGO]],SALIDA[CANTIDAD])</f>
        <v>0</v>
      </c>
      <c r="J633" s="90">
        <f>STOCKSANLUIS[[#This Row],[STOCK ALM1]]-STOCKSANLUIS[[#This Row],[SALIDA]]</f>
        <v>0</v>
      </c>
      <c r="K633" s="90" t="str">
        <f>VLOOKUP(STOCKSANLUIS[[#This Row],[CODIGO]],CLASIFICACION[],6,FALSE)</f>
        <v>C</v>
      </c>
      <c r="L633" s="90">
        <f>IFERROR(VLOOKUP(STOCKSANLUIS[[#This Row],[CODIGO]],STOCK_STARSOFT[],3,FALSE),0)</f>
        <v>0</v>
      </c>
      <c r="M633" s="90" t="str">
        <f>IF(STOCKSANLUIS[[#This Row],[STOCK ACTUAL]]=STOCKSANLUIS[[#This Row],[STOCK_STARSOFT]],"SIN DIFERENCIA","DIFERENCIA")</f>
        <v>SIN DIFERENCIA</v>
      </c>
    </row>
    <row r="634" spans="1:13" ht="15" hidden="1" customHeight="1" x14ac:dyDescent="0.25">
      <c r="A634" s="144" t="s">
        <v>1308</v>
      </c>
      <c r="B634" s="87" t="s">
        <v>1309</v>
      </c>
      <c r="C634" s="88">
        <v>0</v>
      </c>
      <c r="D634" s="89" t="s">
        <v>6</v>
      </c>
      <c r="E634" s="90" t="str">
        <f>VLOOKUP(STOCKSANLUIS[[#This Row],[CODIGO]],FAMILIAS[],4,FALSE)</f>
        <v>ELGIN</v>
      </c>
      <c r="F634" s="90">
        <v>1</v>
      </c>
      <c r="G634" s="90"/>
      <c r="H634" s="90">
        <f>SUMIF(INGRESO_MERCADERIA[CODIGO],STOCKSANLUIS[[#This Row],[CODIGO]],INGRESO_MERCADERIA[INGRESO])</f>
        <v>0</v>
      </c>
      <c r="I634" s="90">
        <f>SUMIF(SALIDA[CODIGO],STOCKSANLUIS[[#This Row],[CODIGO]],SALIDA[CANTIDAD])</f>
        <v>0</v>
      </c>
      <c r="J634" s="90">
        <f>STOCKSANLUIS[[#This Row],[STOCK ALM1]]-STOCKSANLUIS[[#This Row],[SALIDA]]</f>
        <v>0</v>
      </c>
      <c r="K634" s="90" t="str">
        <f>VLOOKUP(STOCKSANLUIS[[#This Row],[CODIGO]],CLASIFICACION[],6,FALSE)</f>
        <v>C</v>
      </c>
      <c r="L634" s="90">
        <f>IFERROR(VLOOKUP(STOCKSANLUIS[[#This Row],[CODIGO]],STOCK_STARSOFT[],3,FALSE),0)</f>
        <v>0</v>
      </c>
      <c r="M634" s="90" t="str">
        <f>IF(STOCKSANLUIS[[#This Row],[STOCK ACTUAL]]=STOCKSANLUIS[[#This Row],[STOCK_STARSOFT]],"SIN DIFERENCIA","DIFERENCIA")</f>
        <v>SIN DIFERENCIA</v>
      </c>
    </row>
    <row r="635" spans="1:13" ht="15" hidden="1" customHeight="1" x14ac:dyDescent="0.25">
      <c r="A635" s="144" t="s">
        <v>1310</v>
      </c>
      <c r="B635" s="87" t="s">
        <v>1311</v>
      </c>
      <c r="C635" s="88">
        <v>0</v>
      </c>
      <c r="D635" s="89" t="s">
        <v>6</v>
      </c>
      <c r="E635" s="90" t="str">
        <f>VLOOKUP(STOCKSANLUIS[[#This Row],[CODIGO]],FAMILIAS[],4,FALSE)</f>
        <v>COPELAND</v>
      </c>
      <c r="F635" s="90">
        <v>1</v>
      </c>
      <c r="G635" s="90"/>
      <c r="H635" s="90">
        <f>SUMIF(INGRESO_MERCADERIA[CODIGO],STOCKSANLUIS[[#This Row],[CODIGO]],INGRESO_MERCADERIA[INGRESO])</f>
        <v>0</v>
      </c>
      <c r="I635" s="90">
        <f>SUMIF(SALIDA[CODIGO],STOCKSANLUIS[[#This Row],[CODIGO]],SALIDA[CANTIDAD])</f>
        <v>0</v>
      </c>
      <c r="J635" s="90">
        <f>STOCKSANLUIS[[#This Row],[STOCK ALM1]]-STOCKSANLUIS[[#This Row],[SALIDA]]</f>
        <v>0</v>
      </c>
      <c r="K635" s="90" t="str">
        <f>VLOOKUP(STOCKSANLUIS[[#This Row],[CODIGO]],CLASIFICACION[],6,FALSE)</f>
        <v>C</v>
      </c>
      <c r="L635" s="90">
        <f>IFERROR(VLOOKUP(STOCKSANLUIS[[#This Row],[CODIGO]],STOCK_STARSOFT[],3,FALSE),0)</f>
        <v>0</v>
      </c>
      <c r="M635" s="90" t="str">
        <f>IF(STOCKSANLUIS[[#This Row],[STOCK ACTUAL]]=STOCKSANLUIS[[#This Row],[STOCK_STARSOFT]],"SIN DIFERENCIA","DIFERENCIA")</f>
        <v>SIN DIFERENCIA</v>
      </c>
    </row>
    <row r="636" spans="1:13" ht="15" hidden="1" customHeight="1" x14ac:dyDescent="0.25">
      <c r="A636" s="144" t="s">
        <v>1312</v>
      </c>
      <c r="B636" s="87" t="s">
        <v>1313</v>
      </c>
      <c r="C636" s="88">
        <v>0</v>
      </c>
      <c r="D636" s="89" t="s">
        <v>6</v>
      </c>
      <c r="E636" s="90" t="str">
        <f>VLOOKUP(STOCKSANLUIS[[#This Row],[CODIGO]],FAMILIAS[],4,FALSE)</f>
        <v>COPELAND</v>
      </c>
      <c r="F636" s="90">
        <v>1</v>
      </c>
      <c r="G636" s="90"/>
      <c r="H636" s="90">
        <f>SUMIF(INGRESO_MERCADERIA[CODIGO],STOCKSANLUIS[[#This Row],[CODIGO]],INGRESO_MERCADERIA[INGRESO])</f>
        <v>0</v>
      </c>
      <c r="I636" s="90">
        <f>SUMIF(SALIDA[CODIGO],STOCKSANLUIS[[#This Row],[CODIGO]],SALIDA[CANTIDAD])</f>
        <v>0</v>
      </c>
      <c r="J636" s="90">
        <f>STOCKSANLUIS[[#This Row],[STOCK ALM1]]-STOCKSANLUIS[[#This Row],[SALIDA]]</f>
        <v>0</v>
      </c>
      <c r="K636" s="90" t="str">
        <f>VLOOKUP(STOCKSANLUIS[[#This Row],[CODIGO]],CLASIFICACION[],6,FALSE)</f>
        <v>C</v>
      </c>
      <c r="L636" s="90">
        <f>IFERROR(VLOOKUP(STOCKSANLUIS[[#This Row],[CODIGO]],STOCK_STARSOFT[],3,FALSE),0)</f>
        <v>0</v>
      </c>
      <c r="M636" s="90" t="str">
        <f>IF(STOCKSANLUIS[[#This Row],[STOCK ACTUAL]]=STOCKSANLUIS[[#This Row],[STOCK_STARSOFT]],"SIN DIFERENCIA","DIFERENCIA")</f>
        <v>SIN DIFERENCIA</v>
      </c>
    </row>
    <row r="637" spans="1:13" ht="15" hidden="1" customHeight="1" x14ac:dyDescent="0.25">
      <c r="A637" s="144" t="s">
        <v>1314</v>
      </c>
      <c r="B637" s="87" t="s">
        <v>1315</v>
      </c>
      <c r="C637" s="88">
        <v>0</v>
      </c>
      <c r="D637" s="89" t="s">
        <v>6</v>
      </c>
      <c r="E637" s="90" t="str">
        <f>VLOOKUP(STOCKSANLUIS[[#This Row],[CODIGO]],FAMILIAS[],4,FALSE)</f>
        <v>COPELAND</v>
      </c>
      <c r="F637" s="90">
        <v>1</v>
      </c>
      <c r="G637" s="90"/>
      <c r="H637" s="90">
        <f>SUMIF(INGRESO_MERCADERIA[CODIGO],STOCKSANLUIS[[#This Row],[CODIGO]],INGRESO_MERCADERIA[INGRESO])</f>
        <v>0</v>
      </c>
      <c r="I637" s="90">
        <f>SUMIF(SALIDA[CODIGO],STOCKSANLUIS[[#This Row],[CODIGO]],SALIDA[CANTIDAD])</f>
        <v>0</v>
      </c>
      <c r="J637" s="90">
        <f>STOCKSANLUIS[[#This Row],[STOCK ALM1]]-STOCKSANLUIS[[#This Row],[SALIDA]]</f>
        <v>0</v>
      </c>
      <c r="K637" s="90" t="str">
        <f>VLOOKUP(STOCKSANLUIS[[#This Row],[CODIGO]],CLASIFICACION[],6,FALSE)</f>
        <v>C</v>
      </c>
      <c r="L637" s="90">
        <f>IFERROR(VLOOKUP(STOCKSANLUIS[[#This Row],[CODIGO]],STOCK_STARSOFT[],3,FALSE),0)</f>
        <v>0</v>
      </c>
      <c r="M637" s="90" t="str">
        <f>IF(STOCKSANLUIS[[#This Row],[STOCK ACTUAL]]=STOCKSANLUIS[[#This Row],[STOCK_STARSOFT]],"SIN DIFERENCIA","DIFERENCIA")</f>
        <v>SIN DIFERENCIA</v>
      </c>
    </row>
    <row r="638" spans="1:13" ht="15" hidden="1" customHeight="1" x14ac:dyDescent="0.25">
      <c r="A638" s="144" t="s">
        <v>1316</v>
      </c>
      <c r="B638" s="87" t="s">
        <v>1317</v>
      </c>
      <c r="C638" s="88">
        <v>0</v>
      </c>
      <c r="D638" s="89" t="s">
        <v>6</v>
      </c>
      <c r="E638" s="90" t="str">
        <f>VLOOKUP(STOCKSANLUIS[[#This Row],[CODIGO]],FAMILIAS[],4,FALSE)</f>
        <v>ELGIN</v>
      </c>
      <c r="F638" s="90">
        <v>1</v>
      </c>
      <c r="G638" s="90"/>
      <c r="H638" s="90">
        <f>SUMIF(INGRESO_MERCADERIA[CODIGO],STOCKSANLUIS[[#This Row],[CODIGO]],INGRESO_MERCADERIA[INGRESO])</f>
        <v>0</v>
      </c>
      <c r="I638" s="90">
        <f>SUMIF(SALIDA[CODIGO],STOCKSANLUIS[[#This Row],[CODIGO]],SALIDA[CANTIDAD])</f>
        <v>0</v>
      </c>
      <c r="J638" s="90">
        <f>STOCKSANLUIS[[#This Row],[STOCK ALM1]]-STOCKSANLUIS[[#This Row],[SALIDA]]</f>
        <v>0</v>
      </c>
      <c r="K638" s="90" t="str">
        <f>VLOOKUP(STOCKSANLUIS[[#This Row],[CODIGO]],CLASIFICACION[],6,FALSE)</f>
        <v>C</v>
      </c>
      <c r="L638" s="90">
        <f>IFERROR(VLOOKUP(STOCKSANLUIS[[#This Row],[CODIGO]],STOCK_STARSOFT[],3,FALSE),0)</f>
        <v>0</v>
      </c>
      <c r="M638" s="90" t="str">
        <f>IF(STOCKSANLUIS[[#This Row],[STOCK ACTUAL]]=STOCKSANLUIS[[#This Row],[STOCK_STARSOFT]],"SIN DIFERENCIA","DIFERENCIA")</f>
        <v>SIN DIFERENCIA</v>
      </c>
    </row>
    <row r="639" spans="1:13" ht="15" hidden="1" customHeight="1" x14ac:dyDescent="0.25">
      <c r="A639" s="144" t="s">
        <v>1318</v>
      </c>
      <c r="B639" s="87" t="s">
        <v>1319</v>
      </c>
      <c r="C639" s="88">
        <v>0</v>
      </c>
      <c r="D639" s="89" t="s">
        <v>6</v>
      </c>
      <c r="E639" s="90" t="str">
        <f>VLOOKUP(STOCKSANLUIS[[#This Row],[CODIGO]],FAMILIAS[],4,FALSE)</f>
        <v>ELGIN</v>
      </c>
      <c r="F639" s="90">
        <v>1</v>
      </c>
      <c r="G639" s="90"/>
      <c r="H639" s="90">
        <f>SUMIF(INGRESO_MERCADERIA[CODIGO],STOCKSANLUIS[[#This Row],[CODIGO]],INGRESO_MERCADERIA[INGRESO])</f>
        <v>0</v>
      </c>
      <c r="I639" s="90">
        <f>SUMIF(SALIDA[CODIGO],STOCKSANLUIS[[#This Row],[CODIGO]],SALIDA[CANTIDAD])</f>
        <v>0</v>
      </c>
      <c r="J639" s="90">
        <f>STOCKSANLUIS[[#This Row],[STOCK ALM1]]-STOCKSANLUIS[[#This Row],[SALIDA]]</f>
        <v>0</v>
      </c>
      <c r="K639" s="90" t="str">
        <f>VLOOKUP(STOCKSANLUIS[[#This Row],[CODIGO]],CLASIFICACION[],6,FALSE)</f>
        <v>C</v>
      </c>
      <c r="L639" s="90">
        <f>IFERROR(VLOOKUP(STOCKSANLUIS[[#This Row],[CODIGO]],STOCK_STARSOFT[],3,FALSE),0)</f>
        <v>0</v>
      </c>
      <c r="M639" s="90" t="str">
        <f>IF(STOCKSANLUIS[[#This Row],[STOCK ACTUAL]]=STOCKSANLUIS[[#This Row],[STOCK_STARSOFT]],"SIN DIFERENCIA","DIFERENCIA")</f>
        <v>SIN DIFERENCIA</v>
      </c>
    </row>
    <row r="640" spans="1:13" ht="15" hidden="1" customHeight="1" x14ac:dyDescent="0.25">
      <c r="A640" s="144" t="s">
        <v>1320</v>
      </c>
      <c r="B640" s="87" t="s">
        <v>1321</v>
      </c>
      <c r="C640" s="88">
        <v>0</v>
      </c>
      <c r="D640" s="89" t="s">
        <v>6</v>
      </c>
      <c r="E640" s="90" t="str">
        <f>VLOOKUP(STOCKSANLUIS[[#This Row],[CODIGO]],FAMILIAS[],4,FALSE)</f>
        <v>QUALITY</v>
      </c>
      <c r="F640" s="90">
        <v>1</v>
      </c>
      <c r="G640" s="90"/>
      <c r="H640" s="90">
        <f>SUMIF(INGRESO_MERCADERIA[CODIGO],STOCKSANLUIS[[#This Row],[CODIGO]],INGRESO_MERCADERIA[INGRESO])</f>
        <v>0</v>
      </c>
      <c r="I640" s="90">
        <f>SUMIF(SALIDA[CODIGO],STOCKSANLUIS[[#This Row],[CODIGO]],SALIDA[CANTIDAD])</f>
        <v>0</v>
      </c>
      <c r="J640" s="90">
        <f>STOCKSANLUIS[[#This Row],[STOCK ALM1]]-STOCKSANLUIS[[#This Row],[SALIDA]]</f>
        <v>0</v>
      </c>
      <c r="K640" s="90" t="str">
        <f>VLOOKUP(STOCKSANLUIS[[#This Row],[CODIGO]],CLASIFICACION[],6,FALSE)</f>
        <v>C</v>
      </c>
      <c r="L640" s="90">
        <f>IFERROR(VLOOKUP(STOCKSANLUIS[[#This Row],[CODIGO]],STOCK_STARSOFT[],3,FALSE),0)</f>
        <v>0</v>
      </c>
      <c r="M640" s="90" t="str">
        <f>IF(STOCKSANLUIS[[#This Row],[STOCK ACTUAL]]=STOCKSANLUIS[[#This Row],[STOCK_STARSOFT]],"SIN DIFERENCIA","DIFERENCIA")</f>
        <v>SIN DIFERENCIA</v>
      </c>
    </row>
    <row r="641" spans="1:13" ht="15" hidden="1" customHeight="1" x14ac:dyDescent="0.25">
      <c r="A641" s="144" t="s">
        <v>1322</v>
      </c>
      <c r="B641" s="87" t="s">
        <v>1323</v>
      </c>
      <c r="C641" s="88">
        <v>0</v>
      </c>
      <c r="D641" s="89" t="s">
        <v>6</v>
      </c>
      <c r="E641" s="90" t="str">
        <f>VLOOKUP(STOCKSANLUIS[[#This Row],[CODIGO]],FAMILIAS[],4,FALSE)</f>
        <v>QUALITY</v>
      </c>
      <c r="F641" s="90">
        <v>1</v>
      </c>
      <c r="G641" s="90"/>
      <c r="H641" s="90">
        <f>SUMIF(INGRESO_MERCADERIA[CODIGO],STOCKSANLUIS[[#This Row],[CODIGO]],INGRESO_MERCADERIA[INGRESO])</f>
        <v>0</v>
      </c>
      <c r="I641" s="90">
        <f>SUMIF(SALIDA[CODIGO],STOCKSANLUIS[[#This Row],[CODIGO]],SALIDA[CANTIDAD])</f>
        <v>0</v>
      </c>
      <c r="J641" s="90">
        <f>STOCKSANLUIS[[#This Row],[STOCK ALM1]]-STOCKSANLUIS[[#This Row],[SALIDA]]</f>
        <v>0</v>
      </c>
      <c r="K641" s="90" t="str">
        <f>VLOOKUP(STOCKSANLUIS[[#This Row],[CODIGO]],CLASIFICACION[],6,FALSE)</f>
        <v>C</v>
      </c>
      <c r="L641" s="90">
        <f>IFERROR(VLOOKUP(STOCKSANLUIS[[#This Row],[CODIGO]],STOCK_STARSOFT[],3,FALSE),0)</f>
        <v>0</v>
      </c>
      <c r="M641" s="90" t="str">
        <f>IF(STOCKSANLUIS[[#This Row],[STOCK ACTUAL]]=STOCKSANLUIS[[#This Row],[STOCK_STARSOFT]],"SIN DIFERENCIA","DIFERENCIA")</f>
        <v>SIN DIFERENCIA</v>
      </c>
    </row>
    <row r="642" spans="1:13" ht="15" hidden="1" customHeight="1" x14ac:dyDescent="0.25">
      <c r="A642" s="144" t="s">
        <v>1324</v>
      </c>
      <c r="B642" s="87" t="s">
        <v>1325</v>
      </c>
      <c r="C642" s="88">
        <v>0</v>
      </c>
      <c r="D642" s="89" t="s">
        <v>6</v>
      </c>
      <c r="E642" s="90" t="str">
        <f>VLOOKUP(STOCKSANLUIS[[#This Row],[CODIGO]],FAMILIAS[],4,FALSE)</f>
        <v>QUALITY</v>
      </c>
      <c r="F642" s="90">
        <v>1</v>
      </c>
      <c r="G642" s="90"/>
      <c r="H642" s="90">
        <f>SUMIF(INGRESO_MERCADERIA[CODIGO],STOCKSANLUIS[[#This Row],[CODIGO]],INGRESO_MERCADERIA[INGRESO])</f>
        <v>0</v>
      </c>
      <c r="I642" s="90">
        <f>SUMIF(SALIDA[CODIGO],STOCKSANLUIS[[#This Row],[CODIGO]],SALIDA[CANTIDAD])</f>
        <v>0</v>
      </c>
      <c r="J642" s="90">
        <f>STOCKSANLUIS[[#This Row],[STOCK ALM1]]-STOCKSANLUIS[[#This Row],[SALIDA]]</f>
        <v>0</v>
      </c>
      <c r="K642" s="90" t="str">
        <f>VLOOKUP(STOCKSANLUIS[[#This Row],[CODIGO]],CLASIFICACION[],6,FALSE)</f>
        <v>C</v>
      </c>
      <c r="L642" s="90">
        <f>IFERROR(VLOOKUP(STOCKSANLUIS[[#This Row],[CODIGO]],STOCK_STARSOFT[],3,FALSE),0)</f>
        <v>0</v>
      </c>
      <c r="M642" s="90" t="str">
        <f>IF(STOCKSANLUIS[[#This Row],[STOCK ACTUAL]]=STOCKSANLUIS[[#This Row],[STOCK_STARSOFT]],"SIN DIFERENCIA","DIFERENCIA")</f>
        <v>SIN DIFERENCIA</v>
      </c>
    </row>
    <row r="643" spans="1:13" ht="15" hidden="1" customHeight="1" x14ac:dyDescent="0.25">
      <c r="A643" s="144" t="s">
        <v>1326</v>
      </c>
      <c r="B643" s="87" t="s">
        <v>1327</v>
      </c>
      <c r="C643" s="88">
        <v>0</v>
      </c>
      <c r="D643" s="89" t="s">
        <v>6</v>
      </c>
      <c r="E643" s="90" t="str">
        <f>VLOOKUP(STOCKSANLUIS[[#This Row],[CODIGO]],FAMILIAS[],4,FALSE)</f>
        <v>ELGIN</v>
      </c>
      <c r="F643" s="90">
        <v>1</v>
      </c>
      <c r="G643" s="90"/>
      <c r="H643" s="90">
        <f>SUMIF(INGRESO_MERCADERIA[CODIGO],STOCKSANLUIS[[#This Row],[CODIGO]],INGRESO_MERCADERIA[INGRESO])</f>
        <v>0</v>
      </c>
      <c r="I643" s="90">
        <f>SUMIF(SALIDA[CODIGO],STOCKSANLUIS[[#This Row],[CODIGO]],SALIDA[CANTIDAD])</f>
        <v>0</v>
      </c>
      <c r="J643" s="90">
        <f>STOCKSANLUIS[[#This Row],[STOCK ALM1]]-STOCKSANLUIS[[#This Row],[SALIDA]]</f>
        <v>0</v>
      </c>
      <c r="K643" s="90" t="str">
        <f>VLOOKUP(STOCKSANLUIS[[#This Row],[CODIGO]],CLASIFICACION[],6,FALSE)</f>
        <v>C</v>
      </c>
      <c r="L643" s="90">
        <f>IFERROR(VLOOKUP(STOCKSANLUIS[[#This Row],[CODIGO]],STOCK_STARSOFT[],3,FALSE),0)</f>
        <v>0</v>
      </c>
      <c r="M643" s="90" t="str">
        <f>IF(STOCKSANLUIS[[#This Row],[STOCK ACTUAL]]=STOCKSANLUIS[[#This Row],[STOCK_STARSOFT]],"SIN DIFERENCIA","DIFERENCIA")</f>
        <v>SIN DIFERENCIA</v>
      </c>
    </row>
    <row r="644" spans="1:13" ht="15" hidden="1" customHeight="1" x14ac:dyDescent="0.25">
      <c r="A644" s="144" t="s">
        <v>3577</v>
      </c>
      <c r="B644" s="87" t="s">
        <v>3578</v>
      </c>
      <c r="C644" s="88">
        <v>0</v>
      </c>
      <c r="D644" s="89" t="s">
        <v>6</v>
      </c>
      <c r="E644" s="90" t="str">
        <f>VLOOKUP(STOCKSANLUIS[[#This Row],[CODIGO]],FAMILIAS[],4,FALSE)</f>
        <v>EBM</v>
      </c>
      <c r="F644" s="90">
        <v>1</v>
      </c>
      <c r="G644" s="90" t="s">
        <v>19526</v>
      </c>
      <c r="H644" s="90">
        <f>SUMIF(INGRESO_MERCADERIA[CODIGO],STOCKSANLUIS[[#This Row],[CODIGO]],INGRESO_MERCADERIA[INGRESO])</f>
        <v>6</v>
      </c>
      <c r="I644" s="90">
        <f>SUMIF(SALIDA[CODIGO],STOCKSANLUIS[[#This Row],[CODIGO]],SALIDA[CANTIDAD])</f>
        <v>5</v>
      </c>
      <c r="J644" s="90">
        <f>STOCKSANLUIS[[#This Row],[STOCK ALM1]]-STOCKSANLUIS[[#This Row],[SALIDA]]</f>
        <v>1</v>
      </c>
      <c r="K644" s="90" t="str">
        <f>VLOOKUP(STOCKSANLUIS[[#This Row],[CODIGO]],CLASIFICACION[],6,FALSE)</f>
        <v>C</v>
      </c>
      <c r="L644" s="90">
        <f>IFERROR(VLOOKUP(STOCKSANLUIS[[#This Row],[CODIGO]],STOCK_STARSOFT[],3,FALSE),0)</f>
        <v>1</v>
      </c>
      <c r="M644" s="90" t="str">
        <f>IF(STOCKSANLUIS[[#This Row],[STOCK ACTUAL]]=STOCKSANLUIS[[#This Row],[STOCK_STARSOFT]],"SIN DIFERENCIA","DIFERENCIA")</f>
        <v>SIN DIFERENCIA</v>
      </c>
    </row>
    <row r="645" spans="1:13" ht="15" hidden="1" customHeight="1" x14ac:dyDescent="0.25">
      <c r="A645" s="144" t="s">
        <v>2264</v>
      </c>
      <c r="B645" s="87" t="s">
        <v>2265</v>
      </c>
      <c r="C645" s="88">
        <v>0</v>
      </c>
      <c r="D645" s="89" t="s">
        <v>6</v>
      </c>
      <c r="E645" s="90" t="str">
        <f>VLOOKUP(STOCKSANLUIS[[#This Row],[CODIGO]],FAMILIAS[],4,FALSE)</f>
        <v>CAFF</v>
      </c>
      <c r="F645" s="90">
        <v>1</v>
      </c>
      <c r="G645" s="90" t="s">
        <v>19524</v>
      </c>
      <c r="H645" s="90">
        <f>SUMIF(INGRESO_MERCADERIA[CODIGO],STOCKSANLUIS[[#This Row],[CODIGO]],INGRESO_MERCADERIA[INGRESO])</f>
        <v>6</v>
      </c>
      <c r="I645" s="90">
        <f>SUMIF(SALIDA[CODIGO],STOCKSANLUIS[[#This Row],[CODIGO]],SALIDA[CANTIDAD])</f>
        <v>5</v>
      </c>
      <c r="J645" s="90">
        <f>STOCKSANLUIS[[#This Row],[STOCK ALM1]]-STOCKSANLUIS[[#This Row],[SALIDA]]</f>
        <v>1</v>
      </c>
      <c r="K645" s="90" t="str">
        <f>VLOOKUP(STOCKSANLUIS[[#This Row],[CODIGO]],CLASIFICACION[],6,FALSE)</f>
        <v>C</v>
      </c>
      <c r="L645" s="90">
        <f>IFERROR(VLOOKUP(STOCKSANLUIS[[#This Row],[CODIGO]],STOCK_STARSOFT[],3,FALSE),0)</f>
        <v>1</v>
      </c>
      <c r="M645" s="90" t="str">
        <f>IF(STOCKSANLUIS[[#This Row],[STOCK ACTUAL]]=STOCKSANLUIS[[#This Row],[STOCK_STARSOFT]],"SIN DIFERENCIA","DIFERENCIA")</f>
        <v>SIN DIFERENCIA</v>
      </c>
    </row>
    <row r="646" spans="1:13" ht="15" hidden="1" customHeight="1" x14ac:dyDescent="0.25">
      <c r="A646" s="144" t="s">
        <v>1332</v>
      </c>
      <c r="B646" s="87" t="s">
        <v>1333</v>
      </c>
      <c r="C646" s="88">
        <v>0</v>
      </c>
      <c r="D646" s="89" t="s">
        <v>6</v>
      </c>
      <c r="E646" s="90" t="str">
        <f>VLOOKUP(STOCKSANLUIS[[#This Row],[CODIGO]],FAMILIAS[],4,FALSE)</f>
        <v>ELGIN</v>
      </c>
      <c r="F646" s="90">
        <v>1</v>
      </c>
      <c r="G646" s="90"/>
      <c r="H646" s="90">
        <f>SUMIF(INGRESO_MERCADERIA[CODIGO],STOCKSANLUIS[[#This Row],[CODIGO]],INGRESO_MERCADERIA[INGRESO])</f>
        <v>0</v>
      </c>
      <c r="I646" s="90">
        <f>SUMIF(SALIDA[CODIGO],STOCKSANLUIS[[#This Row],[CODIGO]],SALIDA[CANTIDAD])</f>
        <v>0</v>
      </c>
      <c r="J646" s="90">
        <f>STOCKSANLUIS[[#This Row],[STOCK ALM1]]-STOCKSANLUIS[[#This Row],[SALIDA]]</f>
        <v>0</v>
      </c>
      <c r="K646" s="90" t="str">
        <f>VLOOKUP(STOCKSANLUIS[[#This Row],[CODIGO]],CLASIFICACION[],6,FALSE)</f>
        <v>C</v>
      </c>
      <c r="L646" s="90">
        <f>IFERROR(VLOOKUP(STOCKSANLUIS[[#This Row],[CODIGO]],STOCK_STARSOFT[],3,FALSE),0)</f>
        <v>0</v>
      </c>
      <c r="M646" s="90" t="str">
        <f>IF(STOCKSANLUIS[[#This Row],[STOCK ACTUAL]]=STOCKSANLUIS[[#This Row],[STOCK_STARSOFT]],"SIN DIFERENCIA","DIFERENCIA")</f>
        <v>SIN DIFERENCIA</v>
      </c>
    </row>
    <row r="647" spans="1:13" ht="15" hidden="1" customHeight="1" x14ac:dyDescent="0.25">
      <c r="A647" s="144" t="s">
        <v>1334</v>
      </c>
      <c r="B647" s="87" t="s">
        <v>1335</v>
      </c>
      <c r="C647" s="88">
        <v>0</v>
      </c>
      <c r="D647" s="89" t="s">
        <v>6</v>
      </c>
      <c r="E647" s="90" t="str">
        <f>VLOOKUP(STOCKSANLUIS[[#This Row],[CODIGO]],FAMILIAS[],4,FALSE)</f>
        <v>ELGIN</v>
      </c>
      <c r="F647" s="90">
        <v>1</v>
      </c>
      <c r="G647" s="90"/>
      <c r="H647" s="90">
        <f>SUMIF(INGRESO_MERCADERIA[CODIGO],STOCKSANLUIS[[#This Row],[CODIGO]],INGRESO_MERCADERIA[INGRESO])</f>
        <v>0</v>
      </c>
      <c r="I647" s="90">
        <f>SUMIF(SALIDA[CODIGO],STOCKSANLUIS[[#This Row],[CODIGO]],SALIDA[CANTIDAD])</f>
        <v>0</v>
      </c>
      <c r="J647" s="90">
        <f>STOCKSANLUIS[[#This Row],[STOCK ALM1]]-STOCKSANLUIS[[#This Row],[SALIDA]]</f>
        <v>0</v>
      </c>
      <c r="K647" s="90" t="str">
        <f>VLOOKUP(STOCKSANLUIS[[#This Row],[CODIGO]],CLASIFICACION[],6,FALSE)</f>
        <v>C</v>
      </c>
      <c r="L647" s="90">
        <f>IFERROR(VLOOKUP(STOCKSANLUIS[[#This Row],[CODIGO]],STOCK_STARSOFT[],3,FALSE),0)</f>
        <v>0</v>
      </c>
      <c r="M647" s="90" t="str">
        <f>IF(STOCKSANLUIS[[#This Row],[STOCK ACTUAL]]=STOCKSANLUIS[[#This Row],[STOCK_STARSOFT]],"SIN DIFERENCIA","DIFERENCIA")</f>
        <v>SIN DIFERENCIA</v>
      </c>
    </row>
    <row r="648" spans="1:13" ht="15" hidden="1" customHeight="1" x14ac:dyDescent="0.25">
      <c r="A648" s="144" t="s">
        <v>1336</v>
      </c>
      <c r="B648" s="87" t="s">
        <v>1337</v>
      </c>
      <c r="C648" s="88">
        <v>0</v>
      </c>
      <c r="D648" s="89" t="s">
        <v>6</v>
      </c>
      <c r="E648" s="90" t="str">
        <f>VLOOKUP(STOCKSANLUIS[[#This Row],[CODIGO]],FAMILIAS[],4,FALSE)</f>
        <v>ELGIN</v>
      </c>
      <c r="F648" s="90">
        <v>1</v>
      </c>
      <c r="G648" s="90"/>
      <c r="H648" s="90">
        <f>SUMIF(INGRESO_MERCADERIA[CODIGO],STOCKSANLUIS[[#This Row],[CODIGO]],INGRESO_MERCADERIA[INGRESO])</f>
        <v>0</v>
      </c>
      <c r="I648" s="90">
        <f>SUMIF(SALIDA[CODIGO],STOCKSANLUIS[[#This Row],[CODIGO]],SALIDA[CANTIDAD])</f>
        <v>0</v>
      </c>
      <c r="J648" s="90">
        <f>STOCKSANLUIS[[#This Row],[STOCK ALM1]]-STOCKSANLUIS[[#This Row],[SALIDA]]</f>
        <v>0</v>
      </c>
      <c r="K648" s="90" t="str">
        <f>VLOOKUP(STOCKSANLUIS[[#This Row],[CODIGO]],CLASIFICACION[],6,FALSE)</f>
        <v>C</v>
      </c>
      <c r="L648" s="90">
        <f>IFERROR(VLOOKUP(STOCKSANLUIS[[#This Row],[CODIGO]],STOCK_STARSOFT[],3,FALSE),0)</f>
        <v>0</v>
      </c>
      <c r="M648" s="90" t="str">
        <f>IF(STOCKSANLUIS[[#This Row],[STOCK ACTUAL]]=STOCKSANLUIS[[#This Row],[STOCK_STARSOFT]],"SIN DIFERENCIA","DIFERENCIA")</f>
        <v>SIN DIFERENCIA</v>
      </c>
    </row>
    <row r="649" spans="1:13" ht="15" hidden="1" customHeight="1" x14ac:dyDescent="0.25">
      <c r="A649" s="144" t="s">
        <v>1338</v>
      </c>
      <c r="B649" s="87" t="s">
        <v>1339</v>
      </c>
      <c r="C649" s="88">
        <v>0</v>
      </c>
      <c r="D649" s="89" t="s">
        <v>6</v>
      </c>
      <c r="E649" s="90" t="str">
        <f>VLOOKUP(STOCKSANLUIS[[#This Row],[CODIGO]],FAMILIAS[],4,FALSE)</f>
        <v>ELGIN</v>
      </c>
      <c r="F649" s="90">
        <v>1</v>
      </c>
      <c r="G649" s="90"/>
      <c r="H649" s="90">
        <f>SUMIF(INGRESO_MERCADERIA[CODIGO],STOCKSANLUIS[[#This Row],[CODIGO]],INGRESO_MERCADERIA[INGRESO])</f>
        <v>0</v>
      </c>
      <c r="I649" s="90">
        <f>SUMIF(SALIDA[CODIGO],STOCKSANLUIS[[#This Row],[CODIGO]],SALIDA[CANTIDAD])</f>
        <v>0</v>
      </c>
      <c r="J649" s="90">
        <f>STOCKSANLUIS[[#This Row],[STOCK ALM1]]-STOCKSANLUIS[[#This Row],[SALIDA]]</f>
        <v>0</v>
      </c>
      <c r="K649" s="90" t="str">
        <f>VLOOKUP(STOCKSANLUIS[[#This Row],[CODIGO]],CLASIFICACION[],6,FALSE)</f>
        <v>C</v>
      </c>
      <c r="L649" s="90">
        <f>IFERROR(VLOOKUP(STOCKSANLUIS[[#This Row],[CODIGO]],STOCK_STARSOFT[],3,FALSE),0)</f>
        <v>0</v>
      </c>
      <c r="M649" s="90" t="str">
        <f>IF(STOCKSANLUIS[[#This Row],[STOCK ACTUAL]]=STOCKSANLUIS[[#This Row],[STOCK_STARSOFT]],"SIN DIFERENCIA","DIFERENCIA")</f>
        <v>SIN DIFERENCIA</v>
      </c>
    </row>
    <row r="650" spans="1:13" ht="15" hidden="1" customHeight="1" x14ac:dyDescent="0.25">
      <c r="A650" s="144" t="s">
        <v>1340</v>
      </c>
      <c r="B650" s="87" t="s">
        <v>1341</v>
      </c>
      <c r="C650" s="88">
        <v>0</v>
      </c>
      <c r="D650" s="89" t="s">
        <v>6</v>
      </c>
      <c r="E650" s="90" t="str">
        <f>VLOOKUP(STOCKSANLUIS[[#This Row],[CODIGO]],FAMILIAS[],4,FALSE)</f>
        <v>ELGIN</v>
      </c>
      <c r="F650" s="90">
        <v>1</v>
      </c>
      <c r="G650" s="90"/>
      <c r="H650" s="90">
        <f>SUMIF(INGRESO_MERCADERIA[CODIGO],STOCKSANLUIS[[#This Row],[CODIGO]],INGRESO_MERCADERIA[INGRESO])</f>
        <v>0</v>
      </c>
      <c r="I650" s="90">
        <f>SUMIF(SALIDA[CODIGO],STOCKSANLUIS[[#This Row],[CODIGO]],SALIDA[CANTIDAD])</f>
        <v>0</v>
      </c>
      <c r="J650" s="90">
        <f>STOCKSANLUIS[[#This Row],[STOCK ALM1]]-STOCKSANLUIS[[#This Row],[SALIDA]]</f>
        <v>0</v>
      </c>
      <c r="K650" s="90" t="str">
        <f>VLOOKUP(STOCKSANLUIS[[#This Row],[CODIGO]],CLASIFICACION[],6,FALSE)</f>
        <v>C</v>
      </c>
      <c r="L650" s="90">
        <f>IFERROR(VLOOKUP(STOCKSANLUIS[[#This Row],[CODIGO]],STOCK_STARSOFT[],3,FALSE),0)</f>
        <v>0</v>
      </c>
      <c r="M650" s="90" t="str">
        <f>IF(STOCKSANLUIS[[#This Row],[STOCK ACTUAL]]=STOCKSANLUIS[[#This Row],[STOCK_STARSOFT]],"SIN DIFERENCIA","DIFERENCIA")</f>
        <v>SIN DIFERENCIA</v>
      </c>
    </row>
    <row r="651" spans="1:13" ht="15" hidden="1" customHeight="1" x14ac:dyDescent="0.25">
      <c r="A651" s="144" t="s">
        <v>1342</v>
      </c>
      <c r="B651" s="87" t="s">
        <v>1343</v>
      </c>
      <c r="C651" s="88">
        <v>0</v>
      </c>
      <c r="D651" s="89" t="s">
        <v>6</v>
      </c>
      <c r="E651" s="90" t="str">
        <f>VLOOKUP(STOCKSANLUIS[[#This Row],[CODIGO]],FAMILIAS[],4,FALSE)</f>
        <v>ELGIN</v>
      </c>
      <c r="F651" s="90">
        <v>1</v>
      </c>
      <c r="G651" s="90"/>
      <c r="H651" s="90">
        <f>SUMIF(INGRESO_MERCADERIA[CODIGO],STOCKSANLUIS[[#This Row],[CODIGO]],INGRESO_MERCADERIA[INGRESO])</f>
        <v>0</v>
      </c>
      <c r="I651" s="90">
        <f>SUMIF(SALIDA[CODIGO],STOCKSANLUIS[[#This Row],[CODIGO]],SALIDA[CANTIDAD])</f>
        <v>0</v>
      </c>
      <c r="J651" s="90">
        <f>STOCKSANLUIS[[#This Row],[STOCK ALM1]]-STOCKSANLUIS[[#This Row],[SALIDA]]</f>
        <v>0</v>
      </c>
      <c r="K651" s="90" t="str">
        <f>VLOOKUP(STOCKSANLUIS[[#This Row],[CODIGO]],CLASIFICACION[],6,FALSE)</f>
        <v>C</v>
      </c>
      <c r="L651" s="90">
        <f>IFERROR(VLOOKUP(STOCKSANLUIS[[#This Row],[CODIGO]],STOCK_STARSOFT[],3,FALSE),0)</f>
        <v>0</v>
      </c>
      <c r="M651" s="90" t="str">
        <f>IF(STOCKSANLUIS[[#This Row],[STOCK ACTUAL]]=STOCKSANLUIS[[#This Row],[STOCK_STARSOFT]],"SIN DIFERENCIA","DIFERENCIA")</f>
        <v>SIN DIFERENCIA</v>
      </c>
    </row>
    <row r="652" spans="1:13" ht="15" hidden="1" customHeight="1" x14ac:dyDescent="0.25">
      <c r="A652" s="144" t="s">
        <v>3579</v>
      </c>
      <c r="B652" s="87" t="s">
        <v>3580</v>
      </c>
      <c r="C652" s="88">
        <v>3</v>
      </c>
      <c r="D652" s="89" t="s">
        <v>6</v>
      </c>
      <c r="E652" s="90" t="str">
        <f>VLOOKUP(STOCKSANLUIS[[#This Row],[CODIGO]],FAMILIAS[],4,FALSE)</f>
        <v>EBM</v>
      </c>
      <c r="F652" s="90">
        <v>1</v>
      </c>
      <c r="G652" s="90" t="s">
        <v>19526</v>
      </c>
      <c r="H652" s="90">
        <f>SUMIF(INGRESO_MERCADERIA[CODIGO],STOCKSANLUIS[[#This Row],[CODIGO]],INGRESO_MERCADERIA[INGRESO])</f>
        <v>20</v>
      </c>
      <c r="I652" s="90">
        <f>SUMIF(SALIDA[CODIGO],STOCKSANLUIS[[#This Row],[CODIGO]],SALIDA[CANTIDAD])</f>
        <v>19</v>
      </c>
      <c r="J652" s="90">
        <f>STOCKSANLUIS[[#This Row],[STOCK ALM1]]-STOCKSANLUIS[[#This Row],[SALIDA]]</f>
        <v>1</v>
      </c>
      <c r="K652" s="90" t="str">
        <f>VLOOKUP(STOCKSANLUIS[[#This Row],[CODIGO]],CLASIFICACION[],6,FALSE)</f>
        <v>A</v>
      </c>
      <c r="L652" s="90">
        <f>IFERROR(VLOOKUP(STOCKSANLUIS[[#This Row],[CODIGO]],STOCK_STARSOFT[],3,FALSE),0)</f>
        <v>1</v>
      </c>
      <c r="M652" s="90" t="str">
        <f>IF(STOCKSANLUIS[[#This Row],[STOCK ACTUAL]]=STOCKSANLUIS[[#This Row],[STOCK_STARSOFT]],"SIN DIFERENCIA","DIFERENCIA")</f>
        <v>SIN DIFERENCIA</v>
      </c>
    </row>
    <row r="653" spans="1:13" ht="15" hidden="1" customHeight="1" x14ac:dyDescent="0.25">
      <c r="A653" s="144" t="s">
        <v>2458</v>
      </c>
      <c r="B653" s="87" t="s">
        <v>2459</v>
      </c>
      <c r="C653" s="88">
        <v>1</v>
      </c>
      <c r="D653" s="89" t="s">
        <v>6</v>
      </c>
      <c r="E653" s="90" t="str">
        <f>VLOOKUP(STOCKSANLUIS[[#This Row],[CODIGO]],FAMILIAS[],4,FALSE)</f>
        <v>DANFOSS</v>
      </c>
      <c r="F653" s="90">
        <v>1</v>
      </c>
      <c r="G653" s="90" t="s">
        <v>19524</v>
      </c>
      <c r="H653" s="90">
        <f>SUMIF(INGRESO_MERCADERIA[CODIGO],STOCKSANLUIS[[#This Row],[CODIGO]],INGRESO_MERCADERIA[INGRESO])</f>
        <v>1</v>
      </c>
      <c r="I653" s="90">
        <f>SUMIF(SALIDA[CODIGO],STOCKSANLUIS[[#This Row],[CODIGO]],SALIDA[CANTIDAD])</f>
        <v>0</v>
      </c>
      <c r="J653" s="90">
        <f>STOCKSANLUIS[[#This Row],[STOCK ALM1]]-STOCKSANLUIS[[#This Row],[SALIDA]]</f>
        <v>1</v>
      </c>
      <c r="K653" s="90" t="str">
        <f>VLOOKUP(STOCKSANLUIS[[#This Row],[CODIGO]],CLASIFICACION[],6,FALSE)</f>
        <v>C</v>
      </c>
      <c r="L653" s="90">
        <f>IFERROR(VLOOKUP(STOCKSANLUIS[[#This Row],[CODIGO]],STOCK_STARSOFT[],3,FALSE),0)</f>
        <v>1</v>
      </c>
      <c r="M653" s="90" t="str">
        <f>IF(STOCKSANLUIS[[#This Row],[STOCK ACTUAL]]=STOCKSANLUIS[[#This Row],[STOCK_STARSOFT]],"SIN DIFERENCIA","DIFERENCIA")</f>
        <v>SIN DIFERENCIA</v>
      </c>
    </row>
    <row r="654" spans="1:13" ht="15" hidden="1" customHeight="1" x14ac:dyDescent="0.25">
      <c r="A654" s="144" t="s">
        <v>1348</v>
      </c>
      <c r="B654" s="87" t="s">
        <v>1349</v>
      </c>
      <c r="C654" s="88">
        <v>0</v>
      </c>
      <c r="D654" s="89" t="s">
        <v>6</v>
      </c>
      <c r="E654" s="90" t="str">
        <f>VLOOKUP(STOCKSANLUIS[[#This Row],[CODIGO]],FAMILIAS[],4,FALSE)</f>
        <v>ARMACELL</v>
      </c>
      <c r="F654" s="90">
        <v>1</v>
      </c>
      <c r="G654" s="90"/>
      <c r="H654" s="90">
        <f>SUMIF(INGRESO_MERCADERIA[CODIGO],STOCKSANLUIS[[#This Row],[CODIGO]],INGRESO_MERCADERIA[INGRESO])</f>
        <v>0</v>
      </c>
      <c r="I654" s="90">
        <f>SUMIF(SALIDA[CODIGO],STOCKSANLUIS[[#This Row],[CODIGO]],SALIDA[CANTIDAD])</f>
        <v>0</v>
      </c>
      <c r="J654" s="90">
        <f>STOCKSANLUIS[[#This Row],[STOCK ALM1]]-STOCKSANLUIS[[#This Row],[SALIDA]]</f>
        <v>0</v>
      </c>
      <c r="K654" s="90" t="str">
        <f>VLOOKUP(STOCKSANLUIS[[#This Row],[CODIGO]],CLASIFICACION[],6,FALSE)</f>
        <v>C</v>
      </c>
      <c r="L654" s="90">
        <f>IFERROR(VLOOKUP(STOCKSANLUIS[[#This Row],[CODIGO]],STOCK_STARSOFT[],3,FALSE),0)</f>
        <v>0</v>
      </c>
      <c r="M654" s="90" t="str">
        <f>IF(STOCKSANLUIS[[#This Row],[STOCK ACTUAL]]=STOCKSANLUIS[[#This Row],[STOCK_STARSOFT]],"SIN DIFERENCIA","DIFERENCIA")</f>
        <v>SIN DIFERENCIA</v>
      </c>
    </row>
    <row r="655" spans="1:13" ht="15" hidden="1" customHeight="1" x14ac:dyDescent="0.25">
      <c r="A655" s="144" t="s">
        <v>3458</v>
      </c>
      <c r="B655" s="87" t="s">
        <v>3459</v>
      </c>
      <c r="C655" s="88">
        <v>3</v>
      </c>
      <c r="D655" s="89" t="s">
        <v>6</v>
      </c>
      <c r="E655" s="90" t="str">
        <f>VLOOKUP(STOCKSANLUIS[[#This Row],[CODIGO]],FAMILIAS[],4,FALSE)</f>
        <v>DANFOSS</v>
      </c>
      <c r="F655" s="90">
        <v>1</v>
      </c>
      <c r="G655" s="90" t="s">
        <v>19524</v>
      </c>
      <c r="H655" s="90">
        <f>SUMIF(INGRESO_MERCADERIA[CODIGO],STOCKSANLUIS[[#This Row],[CODIGO]],INGRESO_MERCADERIA[INGRESO])</f>
        <v>13</v>
      </c>
      <c r="I655" s="90">
        <f>SUMIF(SALIDA[CODIGO],STOCKSANLUIS[[#This Row],[CODIGO]],SALIDA[CANTIDAD])</f>
        <v>7</v>
      </c>
      <c r="J655" s="90">
        <f>STOCKSANLUIS[[#This Row],[STOCK ALM1]]-STOCKSANLUIS[[#This Row],[SALIDA]]</f>
        <v>6</v>
      </c>
      <c r="K655" s="90" t="str">
        <f>VLOOKUP(STOCKSANLUIS[[#This Row],[CODIGO]],CLASIFICACION[],6,FALSE)</f>
        <v>C</v>
      </c>
      <c r="L655" s="90">
        <f>IFERROR(VLOOKUP(STOCKSANLUIS[[#This Row],[CODIGO]],STOCK_STARSOFT[],3,FALSE),0)</f>
        <v>6</v>
      </c>
      <c r="M655" s="90" t="str">
        <f>IF(STOCKSANLUIS[[#This Row],[STOCK ACTUAL]]=STOCKSANLUIS[[#This Row],[STOCK_STARSOFT]],"SIN DIFERENCIA","DIFERENCIA")</f>
        <v>SIN DIFERENCIA</v>
      </c>
    </row>
    <row r="656" spans="1:13" ht="15" hidden="1" customHeight="1" x14ac:dyDescent="0.25">
      <c r="A656" s="144" t="s">
        <v>2812</v>
      </c>
      <c r="B656" s="87" t="s">
        <v>2813</v>
      </c>
      <c r="C656" s="88">
        <v>2</v>
      </c>
      <c r="D656" s="89" t="s">
        <v>6</v>
      </c>
      <c r="E656" s="90" t="str">
        <f>VLOOKUP(STOCKSANLUIS[[#This Row],[CODIGO]],FAMILIAS[],4,FALSE)</f>
        <v>DANFOSS</v>
      </c>
      <c r="F656" s="90">
        <v>1</v>
      </c>
      <c r="G656" s="90" t="s">
        <v>19524</v>
      </c>
      <c r="H656" s="90">
        <f>SUMIF(INGRESO_MERCADERIA[CODIGO],STOCKSANLUIS[[#This Row],[CODIGO]],INGRESO_MERCADERIA[INGRESO])</f>
        <v>2</v>
      </c>
      <c r="I656" s="90">
        <f>SUMIF(SALIDA[CODIGO],STOCKSANLUIS[[#This Row],[CODIGO]],SALIDA[CANTIDAD])</f>
        <v>0</v>
      </c>
      <c r="J656" s="90">
        <f>STOCKSANLUIS[[#This Row],[STOCK ALM1]]-STOCKSANLUIS[[#This Row],[SALIDA]]</f>
        <v>2</v>
      </c>
      <c r="K656" s="90" t="str">
        <f>VLOOKUP(STOCKSANLUIS[[#This Row],[CODIGO]],CLASIFICACION[],6,FALSE)</f>
        <v>C</v>
      </c>
      <c r="L656" s="90">
        <f>IFERROR(VLOOKUP(STOCKSANLUIS[[#This Row],[CODIGO]],STOCK_STARSOFT[],3,FALSE),0)</f>
        <v>2</v>
      </c>
      <c r="M656" s="90" t="str">
        <f>IF(STOCKSANLUIS[[#This Row],[STOCK ACTUAL]]=STOCKSANLUIS[[#This Row],[STOCK_STARSOFT]],"SIN DIFERENCIA","DIFERENCIA")</f>
        <v>SIN DIFERENCIA</v>
      </c>
    </row>
    <row r="657" spans="1:13" ht="15" hidden="1" customHeight="1" x14ac:dyDescent="0.25">
      <c r="A657" s="144" t="s">
        <v>3562</v>
      </c>
      <c r="B657" s="87" t="s">
        <v>3563</v>
      </c>
      <c r="C657" s="88">
        <v>4</v>
      </c>
      <c r="D657" s="89" t="s">
        <v>6</v>
      </c>
      <c r="E657" s="90" t="str">
        <f>VLOOKUP(STOCKSANLUIS[[#This Row],[CODIGO]],FAMILIAS[],4,FALSE)</f>
        <v>DHEK</v>
      </c>
      <c r="F657" s="90">
        <v>1</v>
      </c>
      <c r="G657" s="90" t="s">
        <v>19524</v>
      </c>
      <c r="H657" s="90">
        <f>SUMIF(INGRESO_MERCADERIA[CODIGO],STOCKSANLUIS[[#This Row],[CODIGO]],INGRESO_MERCADERIA[INGRESO])</f>
        <v>4</v>
      </c>
      <c r="I657" s="90">
        <f>SUMIF(SALIDA[CODIGO],STOCKSANLUIS[[#This Row],[CODIGO]],SALIDA[CANTIDAD])</f>
        <v>4</v>
      </c>
      <c r="J657" s="90">
        <f>STOCKSANLUIS[[#This Row],[STOCK ALM1]]-STOCKSANLUIS[[#This Row],[SALIDA]]</f>
        <v>0</v>
      </c>
      <c r="K657" s="90" t="str">
        <f>VLOOKUP(STOCKSANLUIS[[#This Row],[CODIGO]],CLASIFICACION[],6,FALSE)</f>
        <v>C</v>
      </c>
      <c r="L657" s="90">
        <f>IFERROR(VLOOKUP(STOCKSANLUIS[[#This Row],[CODIGO]],STOCK_STARSOFT[],3,FALSE),0)</f>
        <v>0</v>
      </c>
      <c r="M657" s="90" t="str">
        <f>IF(STOCKSANLUIS[[#This Row],[STOCK ACTUAL]]=STOCKSANLUIS[[#This Row],[STOCK_STARSOFT]],"SIN DIFERENCIA","DIFERENCIA")</f>
        <v>SIN DIFERENCIA</v>
      </c>
    </row>
    <row r="658" spans="1:13" ht="15" hidden="1" customHeight="1" x14ac:dyDescent="0.25">
      <c r="A658" s="144" t="s">
        <v>3566</v>
      </c>
      <c r="B658" s="87" t="s">
        <v>3567</v>
      </c>
      <c r="C658" s="88">
        <v>4</v>
      </c>
      <c r="D658" s="89" t="s">
        <v>6</v>
      </c>
      <c r="E658" s="90" t="str">
        <f>VLOOKUP(STOCKSANLUIS[[#This Row],[CODIGO]],FAMILIAS[],4,FALSE)</f>
        <v>DHEK</v>
      </c>
      <c r="F658" s="90">
        <v>1</v>
      </c>
      <c r="G658" s="90" t="s">
        <v>19524</v>
      </c>
      <c r="H658" s="90">
        <f>SUMIF(INGRESO_MERCADERIA[CODIGO],STOCKSANLUIS[[#This Row],[CODIGO]],INGRESO_MERCADERIA[INGRESO])</f>
        <v>4</v>
      </c>
      <c r="I658" s="90">
        <f>SUMIF(SALIDA[CODIGO],STOCKSANLUIS[[#This Row],[CODIGO]],SALIDA[CANTIDAD])</f>
        <v>4</v>
      </c>
      <c r="J658" s="90">
        <f>STOCKSANLUIS[[#This Row],[STOCK ALM1]]-STOCKSANLUIS[[#This Row],[SALIDA]]</f>
        <v>0</v>
      </c>
      <c r="K658" s="90" t="str">
        <f>VLOOKUP(STOCKSANLUIS[[#This Row],[CODIGO]],CLASIFICACION[],6,FALSE)</f>
        <v>C</v>
      </c>
      <c r="L658" s="90">
        <f>IFERROR(VLOOKUP(STOCKSANLUIS[[#This Row],[CODIGO]],STOCK_STARSOFT[],3,FALSE),0)</f>
        <v>0</v>
      </c>
      <c r="M658" s="90" t="str">
        <f>IF(STOCKSANLUIS[[#This Row],[STOCK ACTUAL]]=STOCKSANLUIS[[#This Row],[STOCK_STARSOFT]],"SIN DIFERENCIA","DIFERENCIA")</f>
        <v>SIN DIFERENCIA</v>
      </c>
    </row>
    <row r="659" spans="1:13" ht="15" hidden="1" customHeight="1" x14ac:dyDescent="0.25">
      <c r="A659" s="144" t="s">
        <v>1358</v>
      </c>
      <c r="B659" s="87" t="s">
        <v>1359</v>
      </c>
      <c r="C659" s="88">
        <v>0</v>
      </c>
      <c r="D659" s="89" t="s">
        <v>6</v>
      </c>
      <c r="E659" s="90" t="str">
        <f>VLOOKUP(STOCKSANLUIS[[#This Row],[CODIGO]],FAMILIAS[],4,FALSE)</f>
        <v>ARMACELL</v>
      </c>
      <c r="F659" s="90">
        <v>1</v>
      </c>
      <c r="G659" s="90"/>
      <c r="H659" s="90">
        <f>SUMIF(INGRESO_MERCADERIA[CODIGO],STOCKSANLUIS[[#This Row],[CODIGO]],INGRESO_MERCADERIA[INGRESO])</f>
        <v>0</v>
      </c>
      <c r="I659" s="90">
        <f>SUMIF(SALIDA[CODIGO],STOCKSANLUIS[[#This Row],[CODIGO]],SALIDA[CANTIDAD])</f>
        <v>0</v>
      </c>
      <c r="J659" s="90">
        <f>STOCKSANLUIS[[#This Row],[STOCK ALM1]]-STOCKSANLUIS[[#This Row],[SALIDA]]</f>
        <v>0</v>
      </c>
      <c r="K659" s="90" t="str">
        <f>VLOOKUP(STOCKSANLUIS[[#This Row],[CODIGO]],CLASIFICACION[],6,FALSE)</f>
        <v>C</v>
      </c>
      <c r="L659" s="90">
        <f>IFERROR(VLOOKUP(STOCKSANLUIS[[#This Row],[CODIGO]],STOCK_STARSOFT[],3,FALSE),0)</f>
        <v>0</v>
      </c>
      <c r="M659" s="90" t="str">
        <f>IF(STOCKSANLUIS[[#This Row],[STOCK ACTUAL]]=STOCKSANLUIS[[#This Row],[STOCK_STARSOFT]],"SIN DIFERENCIA","DIFERENCIA")</f>
        <v>SIN DIFERENCIA</v>
      </c>
    </row>
    <row r="660" spans="1:13" ht="15" hidden="1" customHeight="1" x14ac:dyDescent="0.25">
      <c r="A660" s="144" t="s">
        <v>1360</v>
      </c>
      <c r="B660" s="87" t="s">
        <v>1361</v>
      </c>
      <c r="C660" s="88">
        <v>0</v>
      </c>
      <c r="D660" s="89" t="s">
        <v>6</v>
      </c>
      <c r="E660" s="90" t="str">
        <f>VLOOKUP(STOCKSANLUIS[[#This Row],[CODIGO]],FAMILIAS[],4,FALSE)</f>
        <v>ARMACELL</v>
      </c>
      <c r="F660" s="90">
        <v>1</v>
      </c>
      <c r="G660" s="90"/>
      <c r="H660" s="90">
        <f>SUMIF(INGRESO_MERCADERIA[CODIGO],STOCKSANLUIS[[#This Row],[CODIGO]],INGRESO_MERCADERIA[INGRESO])</f>
        <v>0</v>
      </c>
      <c r="I660" s="90">
        <f>SUMIF(SALIDA[CODIGO],STOCKSANLUIS[[#This Row],[CODIGO]],SALIDA[CANTIDAD])</f>
        <v>0</v>
      </c>
      <c r="J660" s="90">
        <f>STOCKSANLUIS[[#This Row],[STOCK ALM1]]-STOCKSANLUIS[[#This Row],[SALIDA]]</f>
        <v>0</v>
      </c>
      <c r="K660" s="90" t="str">
        <f>VLOOKUP(STOCKSANLUIS[[#This Row],[CODIGO]],CLASIFICACION[],6,FALSE)</f>
        <v>C</v>
      </c>
      <c r="L660" s="90">
        <f>IFERROR(VLOOKUP(STOCKSANLUIS[[#This Row],[CODIGO]],STOCK_STARSOFT[],3,FALSE),0)</f>
        <v>0</v>
      </c>
      <c r="M660" s="90" t="str">
        <f>IF(STOCKSANLUIS[[#This Row],[STOCK ACTUAL]]=STOCKSANLUIS[[#This Row],[STOCK_STARSOFT]],"SIN DIFERENCIA","DIFERENCIA")</f>
        <v>SIN DIFERENCIA</v>
      </c>
    </row>
    <row r="661" spans="1:13" ht="15" hidden="1" customHeight="1" x14ac:dyDescent="0.25">
      <c r="A661" s="144" t="s">
        <v>1362</v>
      </c>
      <c r="B661" s="87" t="s">
        <v>1363</v>
      </c>
      <c r="C661" s="88">
        <v>0</v>
      </c>
      <c r="D661" s="89" t="s">
        <v>6</v>
      </c>
      <c r="E661" s="90" t="str">
        <f>VLOOKUP(STOCKSANLUIS[[#This Row],[CODIGO]],FAMILIAS[],4,FALSE)</f>
        <v>ARMACELL</v>
      </c>
      <c r="F661" s="90">
        <v>1</v>
      </c>
      <c r="G661" s="90"/>
      <c r="H661" s="90">
        <f>SUMIF(INGRESO_MERCADERIA[CODIGO],STOCKSANLUIS[[#This Row],[CODIGO]],INGRESO_MERCADERIA[INGRESO])</f>
        <v>0</v>
      </c>
      <c r="I661" s="90">
        <f>SUMIF(SALIDA[CODIGO],STOCKSANLUIS[[#This Row],[CODIGO]],SALIDA[CANTIDAD])</f>
        <v>0</v>
      </c>
      <c r="J661" s="90">
        <f>STOCKSANLUIS[[#This Row],[STOCK ALM1]]-STOCKSANLUIS[[#This Row],[SALIDA]]</f>
        <v>0</v>
      </c>
      <c r="K661" s="90" t="str">
        <f>VLOOKUP(STOCKSANLUIS[[#This Row],[CODIGO]],CLASIFICACION[],6,FALSE)</f>
        <v>B</v>
      </c>
      <c r="L661" s="90">
        <f>IFERROR(VLOOKUP(STOCKSANLUIS[[#This Row],[CODIGO]],STOCK_STARSOFT[],3,FALSE),0)</f>
        <v>0</v>
      </c>
      <c r="M661" s="90" t="str">
        <f>IF(STOCKSANLUIS[[#This Row],[STOCK ACTUAL]]=STOCKSANLUIS[[#This Row],[STOCK_STARSOFT]],"SIN DIFERENCIA","DIFERENCIA")</f>
        <v>SIN DIFERENCIA</v>
      </c>
    </row>
    <row r="662" spans="1:13" ht="15" hidden="1" customHeight="1" x14ac:dyDescent="0.25">
      <c r="A662" s="144" t="s">
        <v>1364</v>
      </c>
      <c r="B662" s="87" t="s">
        <v>1365</v>
      </c>
      <c r="C662" s="88">
        <v>0</v>
      </c>
      <c r="D662" s="89" t="s">
        <v>6</v>
      </c>
      <c r="E662" s="90" t="str">
        <f>VLOOKUP(STOCKSANLUIS[[#This Row],[CODIGO]],FAMILIAS[],4,FALSE)</f>
        <v>ARMACELL</v>
      </c>
      <c r="F662" s="90">
        <v>1</v>
      </c>
      <c r="G662" s="90"/>
      <c r="H662" s="90">
        <f>SUMIF(INGRESO_MERCADERIA[CODIGO],STOCKSANLUIS[[#This Row],[CODIGO]],INGRESO_MERCADERIA[INGRESO])</f>
        <v>0</v>
      </c>
      <c r="I662" s="90">
        <f>SUMIF(SALIDA[CODIGO],STOCKSANLUIS[[#This Row],[CODIGO]],SALIDA[CANTIDAD])</f>
        <v>0</v>
      </c>
      <c r="J662" s="90">
        <f>STOCKSANLUIS[[#This Row],[STOCK ALM1]]-STOCKSANLUIS[[#This Row],[SALIDA]]</f>
        <v>0</v>
      </c>
      <c r="K662" s="90" t="str">
        <f>VLOOKUP(STOCKSANLUIS[[#This Row],[CODIGO]],CLASIFICACION[],6,FALSE)</f>
        <v>B</v>
      </c>
      <c r="L662" s="90">
        <f>IFERROR(VLOOKUP(STOCKSANLUIS[[#This Row],[CODIGO]],STOCK_STARSOFT[],3,FALSE),0)</f>
        <v>0</v>
      </c>
      <c r="M662" s="90" t="str">
        <f>IF(STOCKSANLUIS[[#This Row],[STOCK ACTUAL]]=STOCKSANLUIS[[#This Row],[STOCK_STARSOFT]],"SIN DIFERENCIA","DIFERENCIA")</f>
        <v>SIN DIFERENCIA</v>
      </c>
    </row>
    <row r="663" spans="1:13" ht="15" hidden="1" customHeight="1" x14ac:dyDescent="0.25">
      <c r="A663" s="144" t="s">
        <v>1366</v>
      </c>
      <c r="B663" s="87" t="s">
        <v>1367</v>
      </c>
      <c r="C663" s="88">
        <v>0</v>
      </c>
      <c r="D663" s="89" t="s">
        <v>6</v>
      </c>
      <c r="E663" s="90" t="str">
        <f>VLOOKUP(STOCKSANLUIS[[#This Row],[CODIGO]],FAMILIAS[],4,FALSE)</f>
        <v>ARMACELL</v>
      </c>
      <c r="F663" s="90">
        <v>1</v>
      </c>
      <c r="G663" s="90"/>
      <c r="H663" s="90">
        <f>SUMIF(INGRESO_MERCADERIA[CODIGO],STOCKSANLUIS[[#This Row],[CODIGO]],INGRESO_MERCADERIA[INGRESO])</f>
        <v>0</v>
      </c>
      <c r="I663" s="90">
        <f>SUMIF(SALIDA[CODIGO],STOCKSANLUIS[[#This Row],[CODIGO]],SALIDA[CANTIDAD])</f>
        <v>0</v>
      </c>
      <c r="J663" s="90">
        <f>STOCKSANLUIS[[#This Row],[STOCK ALM1]]-STOCKSANLUIS[[#This Row],[SALIDA]]</f>
        <v>0</v>
      </c>
      <c r="K663" s="90" t="str">
        <f>VLOOKUP(STOCKSANLUIS[[#This Row],[CODIGO]],CLASIFICACION[],6,FALSE)</f>
        <v>C</v>
      </c>
      <c r="L663" s="90">
        <f>IFERROR(VLOOKUP(STOCKSANLUIS[[#This Row],[CODIGO]],STOCK_STARSOFT[],3,FALSE),0)</f>
        <v>0</v>
      </c>
      <c r="M663" s="90" t="str">
        <f>IF(STOCKSANLUIS[[#This Row],[STOCK ACTUAL]]=STOCKSANLUIS[[#This Row],[STOCK_STARSOFT]],"SIN DIFERENCIA","DIFERENCIA")</f>
        <v>SIN DIFERENCIA</v>
      </c>
    </row>
    <row r="664" spans="1:13" ht="15" hidden="1" customHeight="1" x14ac:dyDescent="0.25">
      <c r="A664" s="144" t="s">
        <v>3259</v>
      </c>
      <c r="B664" s="87" t="s">
        <v>3260</v>
      </c>
      <c r="C664" s="88">
        <v>6</v>
      </c>
      <c r="D664" s="89" t="s">
        <v>6</v>
      </c>
      <c r="E664" s="90" t="str">
        <f>VLOOKUP(STOCKSANLUIS[[#This Row],[CODIGO]],FAMILIAS[],4,FALSE)</f>
        <v>DANFOSS</v>
      </c>
      <c r="F664" s="90">
        <v>1</v>
      </c>
      <c r="G664" s="90" t="s">
        <v>19524</v>
      </c>
      <c r="H664" s="90">
        <f>SUMIF(INGRESO_MERCADERIA[CODIGO],STOCKSANLUIS[[#This Row],[CODIGO]],INGRESO_MERCADERIA[INGRESO])</f>
        <v>14</v>
      </c>
      <c r="I664" s="90">
        <f>SUMIF(SALIDA[CODIGO],STOCKSANLUIS[[#This Row],[CODIGO]],SALIDA[CANTIDAD])</f>
        <v>14</v>
      </c>
      <c r="J664" s="90">
        <f>STOCKSANLUIS[[#This Row],[STOCK ALM1]]-STOCKSANLUIS[[#This Row],[SALIDA]]</f>
        <v>0</v>
      </c>
      <c r="K664" s="90" t="str">
        <f>VLOOKUP(STOCKSANLUIS[[#This Row],[CODIGO]],CLASIFICACION[],6,FALSE)</f>
        <v>B</v>
      </c>
      <c r="L664" s="90">
        <f>IFERROR(VLOOKUP(STOCKSANLUIS[[#This Row],[CODIGO]],STOCK_STARSOFT[],3,FALSE),0)</f>
        <v>0</v>
      </c>
      <c r="M664" s="90" t="str">
        <f>IF(STOCKSANLUIS[[#This Row],[STOCK ACTUAL]]=STOCKSANLUIS[[#This Row],[STOCK_STARSOFT]],"SIN DIFERENCIA","DIFERENCIA")</f>
        <v>SIN DIFERENCIA</v>
      </c>
    </row>
    <row r="665" spans="1:13" ht="15" hidden="1" customHeight="1" x14ac:dyDescent="0.25">
      <c r="A665" s="144" t="s">
        <v>1370</v>
      </c>
      <c r="B665" s="87" t="s">
        <v>1371</v>
      </c>
      <c r="C665" s="88">
        <v>0</v>
      </c>
      <c r="D665" s="89" t="s">
        <v>6</v>
      </c>
      <c r="E665" s="90" t="str">
        <f>VLOOKUP(STOCKSANLUIS[[#This Row],[CODIGO]],FAMILIAS[],4,FALSE)</f>
        <v>ELGIN</v>
      </c>
      <c r="F665" s="90">
        <v>1</v>
      </c>
      <c r="G665" s="90"/>
      <c r="H665" s="90">
        <f>SUMIF(INGRESO_MERCADERIA[CODIGO],STOCKSANLUIS[[#This Row],[CODIGO]],INGRESO_MERCADERIA[INGRESO])</f>
        <v>0</v>
      </c>
      <c r="I665" s="90">
        <f>SUMIF(SALIDA[CODIGO],STOCKSANLUIS[[#This Row],[CODIGO]],SALIDA[CANTIDAD])</f>
        <v>0</v>
      </c>
      <c r="J665" s="90">
        <f>STOCKSANLUIS[[#This Row],[STOCK ALM1]]-STOCKSANLUIS[[#This Row],[SALIDA]]</f>
        <v>0</v>
      </c>
      <c r="K665" s="90" t="str">
        <f>VLOOKUP(STOCKSANLUIS[[#This Row],[CODIGO]],CLASIFICACION[],6,FALSE)</f>
        <v>C</v>
      </c>
      <c r="L665" s="90">
        <f>IFERROR(VLOOKUP(STOCKSANLUIS[[#This Row],[CODIGO]],STOCK_STARSOFT[],3,FALSE),0)</f>
        <v>0</v>
      </c>
      <c r="M665" s="90" t="str">
        <f>IF(STOCKSANLUIS[[#This Row],[STOCK ACTUAL]]=STOCKSANLUIS[[#This Row],[STOCK_STARSOFT]],"SIN DIFERENCIA","DIFERENCIA")</f>
        <v>SIN DIFERENCIA</v>
      </c>
    </row>
    <row r="666" spans="1:13" ht="15" hidden="1" customHeight="1" x14ac:dyDescent="0.25">
      <c r="A666" s="144" t="s">
        <v>1372</v>
      </c>
      <c r="B666" s="87" t="s">
        <v>1373</v>
      </c>
      <c r="C666" s="88">
        <v>0</v>
      </c>
      <c r="D666" s="89" t="s">
        <v>6</v>
      </c>
      <c r="E666" s="90" t="str">
        <f>VLOOKUP(STOCKSANLUIS[[#This Row],[CODIGO]],FAMILIAS[],4,FALSE)</f>
        <v>DANFOSS</v>
      </c>
      <c r="F666" s="90">
        <v>1</v>
      </c>
      <c r="G666" s="90"/>
      <c r="H666" s="90">
        <f>SUMIF(INGRESO_MERCADERIA[CODIGO],STOCKSANLUIS[[#This Row],[CODIGO]],INGRESO_MERCADERIA[INGRESO])</f>
        <v>0</v>
      </c>
      <c r="I666" s="90">
        <f>SUMIF(SALIDA[CODIGO],STOCKSANLUIS[[#This Row],[CODIGO]],SALIDA[CANTIDAD])</f>
        <v>0</v>
      </c>
      <c r="J666" s="90">
        <f>STOCKSANLUIS[[#This Row],[STOCK ALM1]]-STOCKSANLUIS[[#This Row],[SALIDA]]</f>
        <v>0</v>
      </c>
      <c r="K666" s="90" t="str">
        <f>VLOOKUP(STOCKSANLUIS[[#This Row],[CODIGO]],CLASIFICACION[],6,FALSE)</f>
        <v>C</v>
      </c>
      <c r="L666" s="90">
        <f>IFERROR(VLOOKUP(STOCKSANLUIS[[#This Row],[CODIGO]],STOCK_STARSOFT[],3,FALSE),0)</f>
        <v>0</v>
      </c>
      <c r="M666" s="90" t="str">
        <f>IF(STOCKSANLUIS[[#This Row],[STOCK ACTUAL]]=STOCKSANLUIS[[#This Row],[STOCK_STARSOFT]],"SIN DIFERENCIA","DIFERENCIA")</f>
        <v>SIN DIFERENCIA</v>
      </c>
    </row>
    <row r="667" spans="1:13" ht="15" hidden="1" customHeight="1" x14ac:dyDescent="0.25">
      <c r="A667" s="144" t="s">
        <v>1374</v>
      </c>
      <c r="B667" s="87" t="s">
        <v>1375</v>
      </c>
      <c r="C667" s="88">
        <v>0</v>
      </c>
      <c r="D667" s="89" t="s">
        <v>6</v>
      </c>
      <c r="E667" s="90" t="str">
        <f>VLOOKUP(STOCKSANLUIS[[#This Row],[CODIGO]],FAMILIAS[],4,FALSE)</f>
        <v>SHANDONG</v>
      </c>
      <c r="F667" s="90">
        <v>1</v>
      </c>
      <c r="G667" s="90"/>
      <c r="H667" s="90">
        <f>SUMIF(INGRESO_MERCADERIA[CODIGO],STOCKSANLUIS[[#This Row],[CODIGO]],INGRESO_MERCADERIA[INGRESO])</f>
        <v>0</v>
      </c>
      <c r="I667" s="90">
        <f>SUMIF(SALIDA[CODIGO],STOCKSANLUIS[[#This Row],[CODIGO]],SALIDA[CANTIDAD])</f>
        <v>0</v>
      </c>
      <c r="J667" s="90">
        <f>STOCKSANLUIS[[#This Row],[STOCK ALM1]]-STOCKSANLUIS[[#This Row],[SALIDA]]</f>
        <v>0</v>
      </c>
      <c r="K667" s="90" t="str">
        <f>VLOOKUP(STOCKSANLUIS[[#This Row],[CODIGO]],CLASIFICACION[],6,FALSE)</f>
        <v>C</v>
      </c>
      <c r="L667" s="90">
        <f>IFERROR(VLOOKUP(STOCKSANLUIS[[#This Row],[CODIGO]],STOCK_STARSOFT[],3,FALSE),0)</f>
        <v>0</v>
      </c>
      <c r="M667" s="90" t="str">
        <f>IF(STOCKSANLUIS[[#This Row],[STOCK ACTUAL]]=STOCKSANLUIS[[#This Row],[STOCK_STARSOFT]],"SIN DIFERENCIA","DIFERENCIA")</f>
        <v>SIN DIFERENCIA</v>
      </c>
    </row>
    <row r="668" spans="1:13" ht="15" hidden="1" customHeight="1" x14ac:dyDescent="0.25">
      <c r="A668" s="144" t="s">
        <v>1376</v>
      </c>
      <c r="B668" s="87" t="s">
        <v>1377</v>
      </c>
      <c r="C668" s="88">
        <v>0</v>
      </c>
      <c r="D668" s="89" t="s">
        <v>6</v>
      </c>
      <c r="E668" s="90" t="str">
        <f>VLOOKUP(STOCKSANLUIS[[#This Row],[CODIGO]],FAMILIAS[],4,FALSE)</f>
        <v>PRECOR</v>
      </c>
      <c r="F668" s="90">
        <v>1</v>
      </c>
      <c r="G668" s="90"/>
      <c r="H668" s="90">
        <f>SUMIF(INGRESO_MERCADERIA[CODIGO],STOCKSANLUIS[[#This Row],[CODIGO]],INGRESO_MERCADERIA[INGRESO])</f>
        <v>0</v>
      </c>
      <c r="I668" s="90">
        <f>SUMIF(SALIDA[CODIGO],STOCKSANLUIS[[#This Row],[CODIGO]],SALIDA[CANTIDAD])</f>
        <v>0</v>
      </c>
      <c r="J668" s="90">
        <f>STOCKSANLUIS[[#This Row],[STOCK ALM1]]-STOCKSANLUIS[[#This Row],[SALIDA]]</f>
        <v>0</v>
      </c>
      <c r="K668" s="90" t="str">
        <f>VLOOKUP(STOCKSANLUIS[[#This Row],[CODIGO]],CLASIFICACION[],6,FALSE)</f>
        <v>C</v>
      </c>
      <c r="L668" s="90">
        <f>IFERROR(VLOOKUP(STOCKSANLUIS[[#This Row],[CODIGO]],STOCK_STARSOFT[],3,FALSE),0)</f>
        <v>0</v>
      </c>
      <c r="M668" s="90" t="str">
        <f>IF(STOCKSANLUIS[[#This Row],[STOCK ACTUAL]]=STOCKSANLUIS[[#This Row],[STOCK_STARSOFT]],"SIN DIFERENCIA","DIFERENCIA")</f>
        <v>SIN DIFERENCIA</v>
      </c>
    </row>
    <row r="669" spans="1:13" ht="15" hidden="1" customHeight="1" x14ac:dyDescent="0.25">
      <c r="A669" s="151" t="s">
        <v>21886</v>
      </c>
      <c r="B669" s="104" t="s">
        <v>21887</v>
      </c>
      <c r="C669" s="105"/>
      <c r="D669" s="89" t="s">
        <v>6</v>
      </c>
      <c r="E669" s="107" t="str">
        <f>VLOOKUP(STOCKSANLUIS[[#This Row],[CODIGO]],FAMILIAS[],4,FALSE)</f>
        <v>COPELAND</v>
      </c>
      <c r="F669" s="107">
        <v>1</v>
      </c>
      <c r="G669" s="90" t="s">
        <v>21525</v>
      </c>
      <c r="H669" s="107">
        <f>SUMIF(INGRESO_MERCADERIA[CODIGO],STOCKSANLUIS[[#This Row],[CODIGO]],INGRESO_MERCADERIA[INGRESO])</f>
        <v>3</v>
      </c>
      <c r="I669" s="107">
        <f>SUMIF(SALIDA[CODIGO],STOCKSANLUIS[[#This Row],[CODIGO]],SALIDA[CANTIDAD])</f>
        <v>1</v>
      </c>
      <c r="J669" s="107">
        <f>STOCKSANLUIS[[#This Row],[STOCK ALM1]]-STOCKSANLUIS[[#This Row],[SALIDA]]</f>
        <v>2</v>
      </c>
      <c r="K669" s="107" t="str">
        <f>VLOOKUP(STOCKSANLUIS[[#This Row],[CODIGO]],CLASIFICACION[],6,FALSE)</f>
        <v>B</v>
      </c>
      <c r="L669" s="107">
        <f>IFERROR(VLOOKUP(STOCKSANLUIS[[#This Row],[CODIGO]],STOCK_STARSOFT[],3,FALSE),0)</f>
        <v>2</v>
      </c>
      <c r="M669" s="107" t="str">
        <f>IF(STOCKSANLUIS[[#This Row],[STOCK ACTUAL]]=STOCKSANLUIS[[#This Row],[STOCK_STARSOFT]],"SIN DIFERENCIA","DIFERENCIA")</f>
        <v>SIN DIFERENCIA</v>
      </c>
    </row>
    <row r="670" spans="1:13" ht="15" hidden="1" customHeight="1" x14ac:dyDescent="0.25">
      <c r="A670" s="144" t="s">
        <v>1380</v>
      </c>
      <c r="B670" s="87" t="s">
        <v>1381</v>
      </c>
      <c r="C670" s="88">
        <v>0</v>
      </c>
      <c r="D670" s="89" t="s">
        <v>6</v>
      </c>
      <c r="E670" s="90" t="str">
        <f>VLOOKUP(STOCKSANLUIS[[#This Row],[CODIGO]],FAMILIAS[],4,FALSE)</f>
        <v>FULL GAUGE</v>
      </c>
      <c r="F670" s="90">
        <v>1</v>
      </c>
      <c r="G670" s="90"/>
      <c r="H670" s="90">
        <f>SUMIF(INGRESO_MERCADERIA[CODIGO],STOCKSANLUIS[[#This Row],[CODIGO]],INGRESO_MERCADERIA[INGRESO])</f>
        <v>0</v>
      </c>
      <c r="I670" s="90">
        <f>SUMIF(SALIDA[CODIGO],STOCKSANLUIS[[#This Row],[CODIGO]],SALIDA[CANTIDAD])</f>
        <v>0</v>
      </c>
      <c r="J670" s="90">
        <f>STOCKSANLUIS[[#This Row],[STOCK ALM1]]-STOCKSANLUIS[[#This Row],[SALIDA]]</f>
        <v>0</v>
      </c>
      <c r="K670" s="90" t="str">
        <f>VLOOKUP(STOCKSANLUIS[[#This Row],[CODIGO]],CLASIFICACION[],6,FALSE)</f>
        <v>C</v>
      </c>
      <c r="L670" s="90">
        <f>IFERROR(VLOOKUP(STOCKSANLUIS[[#This Row],[CODIGO]],STOCK_STARSOFT[],3,FALSE),0)</f>
        <v>0</v>
      </c>
      <c r="M670" s="90" t="str">
        <f>IF(STOCKSANLUIS[[#This Row],[STOCK ACTUAL]]=STOCKSANLUIS[[#This Row],[STOCK_STARSOFT]],"SIN DIFERENCIA","DIFERENCIA")</f>
        <v>SIN DIFERENCIA</v>
      </c>
    </row>
    <row r="671" spans="1:13" ht="15" hidden="1" customHeight="1" x14ac:dyDescent="0.25">
      <c r="A671" s="144" t="s">
        <v>1382</v>
      </c>
      <c r="B671" s="87" t="s">
        <v>1383</v>
      </c>
      <c r="C671" s="88">
        <v>0</v>
      </c>
      <c r="D671" s="89" t="s">
        <v>6</v>
      </c>
      <c r="E671" s="90" t="str">
        <f>VLOOKUP(STOCKSANLUIS[[#This Row],[CODIGO]],FAMILIAS[],4,FALSE)</f>
        <v>DANFOSS</v>
      </c>
      <c r="F671" s="90">
        <v>1</v>
      </c>
      <c r="G671" s="90"/>
      <c r="H671" s="90">
        <f>SUMIF(INGRESO_MERCADERIA[CODIGO],STOCKSANLUIS[[#This Row],[CODIGO]],INGRESO_MERCADERIA[INGRESO])</f>
        <v>0</v>
      </c>
      <c r="I671" s="90">
        <f>SUMIF(SALIDA[CODIGO],STOCKSANLUIS[[#This Row],[CODIGO]],SALIDA[CANTIDAD])</f>
        <v>0</v>
      </c>
      <c r="J671" s="90">
        <f>STOCKSANLUIS[[#This Row],[STOCK ALM1]]-STOCKSANLUIS[[#This Row],[SALIDA]]</f>
        <v>0</v>
      </c>
      <c r="K671" s="90" t="str">
        <f>VLOOKUP(STOCKSANLUIS[[#This Row],[CODIGO]],CLASIFICACION[],6,FALSE)</f>
        <v>C</v>
      </c>
      <c r="L671" s="90">
        <f>IFERROR(VLOOKUP(STOCKSANLUIS[[#This Row],[CODIGO]],STOCK_STARSOFT[],3,FALSE),0)</f>
        <v>0</v>
      </c>
      <c r="M671" s="90" t="str">
        <f>IF(STOCKSANLUIS[[#This Row],[STOCK ACTUAL]]=STOCKSANLUIS[[#This Row],[STOCK_STARSOFT]],"SIN DIFERENCIA","DIFERENCIA")</f>
        <v>SIN DIFERENCIA</v>
      </c>
    </row>
    <row r="672" spans="1:13" ht="15" hidden="1" customHeight="1" x14ac:dyDescent="0.25">
      <c r="A672" s="144" t="s">
        <v>1384</v>
      </c>
      <c r="B672" s="87" t="s">
        <v>1385</v>
      </c>
      <c r="C672" s="88">
        <v>0</v>
      </c>
      <c r="D672" s="89" t="s">
        <v>6</v>
      </c>
      <c r="E672" s="90" t="str">
        <f>VLOOKUP(STOCKSANLUIS[[#This Row],[CODIGO]],FAMILIAS[],4,FALSE)</f>
        <v>ELGIN</v>
      </c>
      <c r="F672" s="90">
        <v>1</v>
      </c>
      <c r="G672" s="90"/>
      <c r="H672" s="90">
        <f>SUMIF(INGRESO_MERCADERIA[CODIGO],STOCKSANLUIS[[#This Row],[CODIGO]],INGRESO_MERCADERIA[INGRESO])</f>
        <v>0</v>
      </c>
      <c r="I672" s="90">
        <f>SUMIF(SALIDA[CODIGO],STOCKSANLUIS[[#This Row],[CODIGO]],SALIDA[CANTIDAD])</f>
        <v>0</v>
      </c>
      <c r="J672" s="90">
        <f>STOCKSANLUIS[[#This Row],[STOCK ALM1]]-STOCKSANLUIS[[#This Row],[SALIDA]]</f>
        <v>0</v>
      </c>
      <c r="K672" s="90" t="str">
        <f>VLOOKUP(STOCKSANLUIS[[#This Row],[CODIGO]],CLASIFICACION[],6,FALSE)</f>
        <v>C</v>
      </c>
      <c r="L672" s="90">
        <f>IFERROR(VLOOKUP(STOCKSANLUIS[[#This Row],[CODIGO]],STOCK_STARSOFT[],3,FALSE),0)</f>
        <v>0</v>
      </c>
      <c r="M672" s="90" t="str">
        <f>IF(STOCKSANLUIS[[#This Row],[STOCK ACTUAL]]=STOCKSANLUIS[[#This Row],[STOCK_STARSOFT]],"SIN DIFERENCIA","DIFERENCIA")</f>
        <v>SIN DIFERENCIA</v>
      </c>
    </row>
    <row r="673" spans="1:13" ht="15" hidden="1" customHeight="1" x14ac:dyDescent="0.25">
      <c r="A673" s="144" t="s">
        <v>19180</v>
      </c>
      <c r="B673" s="87" t="s">
        <v>19183</v>
      </c>
      <c r="C673" s="88">
        <v>2</v>
      </c>
      <c r="D673" s="89" t="s">
        <v>6</v>
      </c>
      <c r="E673" s="90" t="str">
        <f>VLOOKUP(STOCKSANLUIS[[#This Row],[CODIGO]],FAMILIAS[],4,FALSE)</f>
        <v>DAIKIN</v>
      </c>
      <c r="F673" s="90">
        <v>1</v>
      </c>
      <c r="G673" s="90" t="s">
        <v>19525</v>
      </c>
      <c r="H673" s="90">
        <f>SUMIF(INGRESO_MERCADERIA[CODIGO],STOCKSANLUIS[[#This Row],[CODIGO]],INGRESO_MERCADERIA[INGRESO])</f>
        <v>6</v>
      </c>
      <c r="I673" s="90">
        <f>SUMIF(SALIDA[CODIGO],STOCKSANLUIS[[#This Row],[CODIGO]],SALIDA[CANTIDAD])</f>
        <v>4</v>
      </c>
      <c r="J673" s="90">
        <f>STOCKSANLUIS[[#This Row],[STOCK ALM1]]-STOCKSANLUIS[[#This Row],[SALIDA]]</f>
        <v>2</v>
      </c>
      <c r="K673" s="90" t="str">
        <f>VLOOKUP(STOCKSANLUIS[[#This Row],[CODIGO]],CLASIFICACION[],6,FALSE)</f>
        <v>B</v>
      </c>
      <c r="L673" s="90">
        <f>IFERROR(VLOOKUP(STOCKSANLUIS[[#This Row],[CODIGO]],STOCK_STARSOFT[],3,FALSE),0)</f>
        <v>2</v>
      </c>
      <c r="M673" s="90" t="str">
        <f>IF(STOCKSANLUIS[[#This Row],[STOCK ACTUAL]]=STOCKSANLUIS[[#This Row],[STOCK_STARSOFT]],"SIN DIFERENCIA","DIFERENCIA")</f>
        <v>SIN DIFERENCIA</v>
      </c>
    </row>
    <row r="674" spans="1:13" ht="15" hidden="1" customHeight="1" x14ac:dyDescent="0.25">
      <c r="A674" s="144" t="s">
        <v>1388</v>
      </c>
      <c r="B674" s="87" t="s">
        <v>1389</v>
      </c>
      <c r="C674" s="88">
        <v>0</v>
      </c>
      <c r="D674" s="89" t="s">
        <v>6</v>
      </c>
      <c r="E674" s="90" t="str">
        <f>VLOOKUP(STOCKSANLUIS[[#This Row],[CODIGO]],FAMILIAS[],4,FALSE)</f>
        <v>ELGIN</v>
      </c>
      <c r="F674" s="90">
        <v>1</v>
      </c>
      <c r="G674" s="90"/>
      <c r="H674" s="90">
        <f>SUMIF(INGRESO_MERCADERIA[CODIGO],STOCKSANLUIS[[#This Row],[CODIGO]],INGRESO_MERCADERIA[INGRESO])</f>
        <v>0</v>
      </c>
      <c r="I674" s="90">
        <f>SUMIF(SALIDA[CODIGO],STOCKSANLUIS[[#This Row],[CODIGO]],SALIDA[CANTIDAD])</f>
        <v>0</v>
      </c>
      <c r="J674" s="90">
        <f>STOCKSANLUIS[[#This Row],[STOCK ALM1]]-STOCKSANLUIS[[#This Row],[SALIDA]]</f>
        <v>0</v>
      </c>
      <c r="K674" s="90" t="str">
        <f>VLOOKUP(STOCKSANLUIS[[#This Row],[CODIGO]],CLASIFICACION[],6,FALSE)</f>
        <v>C</v>
      </c>
      <c r="L674" s="90">
        <f>IFERROR(VLOOKUP(STOCKSANLUIS[[#This Row],[CODIGO]],STOCK_STARSOFT[],3,FALSE),0)</f>
        <v>0</v>
      </c>
      <c r="M674" s="90" t="str">
        <f>IF(STOCKSANLUIS[[#This Row],[STOCK ACTUAL]]=STOCKSANLUIS[[#This Row],[STOCK_STARSOFT]],"SIN DIFERENCIA","DIFERENCIA")</f>
        <v>SIN DIFERENCIA</v>
      </c>
    </row>
    <row r="675" spans="1:13" ht="15" hidden="1" customHeight="1" x14ac:dyDescent="0.25">
      <c r="A675" s="144" t="s">
        <v>1390</v>
      </c>
      <c r="B675" s="87" t="s">
        <v>1391</v>
      </c>
      <c r="C675" s="88">
        <v>0</v>
      </c>
      <c r="D675" s="89" t="s">
        <v>6</v>
      </c>
      <c r="E675" s="90" t="str">
        <f>VLOOKUP(STOCKSANLUIS[[#This Row],[CODIGO]],FAMILIAS[],4,FALSE)</f>
        <v>ELGIN</v>
      </c>
      <c r="F675" s="90">
        <v>1</v>
      </c>
      <c r="G675" s="90"/>
      <c r="H675" s="90">
        <f>SUMIF(INGRESO_MERCADERIA[CODIGO],STOCKSANLUIS[[#This Row],[CODIGO]],INGRESO_MERCADERIA[INGRESO])</f>
        <v>0</v>
      </c>
      <c r="I675" s="90">
        <f>SUMIF(SALIDA[CODIGO],STOCKSANLUIS[[#This Row],[CODIGO]],SALIDA[CANTIDAD])</f>
        <v>0</v>
      </c>
      <c r="J675" s="90">
        <f>STOCKSANLUIS[[#This Row],[STOCK ALM1]]-STOCKSANLUIS[[#This Row],[SALIDA]]</f>
        <v>0</v>
      </c>
      <c r="K675" s="90" t="str">
        <f>VLOOKUP(STOCKSANLUIS[[#This Row],[CODIGO]],CLASIFICACION[],6,FALSE)</f>
        <v>C</v>
      </c>
      <c r="L675" s="90">
        <f>IFERROR(VLOOKUP(STOCKSANLUIS[[#This Row],[CODIGO]],STOCK_STARSOFT[],3,FALSE),0)</f>
        <v>0</v>
      </c>
      <c r="M675" s="90" t="str">
        <f>IF(STOCKSANLUIS[[#This Row],[STOCK ACTUAL]]=STOCKSANLUIS[[#This Row],[STOCK_STARSOFT]],"SIN DIFERENCIA","DIFERENCIA")</f>
        <v>SIN DIFERENCIA</v>
      </c>
    </row>
    <row r="676" spans="1:13" ht="15" hidden="1" customHeight="1" x14ac:dyDescent="0.25">
      <c r="A676" s="144" t="s">
        <v>1392</v>
      </c>
      <c r="B676" s="87" t="s">
        <v>1393</v>
      </c>
      <c r="C676" s="88">
        <v>0</v>
      </c>
      <c r="D676" s="89" t="s">
        <v>6</v>
      </c>
      <c r="E676" s="90" t="str">
        <f>VLOOKUP(STOCKSANLUIS[[#This Row],[CODIGO]],FAMILIAS[],4,FALSE)</f>
        <v>ELGIN</v>
      </c>
      <c r="F676" s="90">
        <v>1</v>
      </c>
      <c r="G676" s="90"/>
      <c r="H676" s="90">
        <f>SUMIF(INGRESO_MERCADERIA[CODIGO],STOCKSANLUIS[[#This Row],[CODIGO]],INGRESO_MERCADERIA[INGRESO])</f>
        <v>0</v>
      </c>
      <c r="I676" s="90">
        <f>SUMIF(SALIDA[CODIGO],STOCKSANLUIS[[#This Row],[CODIGO]],SALIDA[CANTIDAD])</f>
        <v>0</v>
      </c>
      <c r="J676" s="90">
        <f>STOCKSANLUIS[[#This Row],[STOCK ALM1]]-STOCKSANLUIS[[#This Row],[SALIDA]]</f>
        <v>0</v>
      </c>
      <c r="K676" s="90" t="str">
        <f>VLOOKUP(STOCKSANLUIS[[#This Row],[CODIGO]],CLASIFICACION[],6,FALSE)</f>
        <v>C</v>
      </c>
      <c r="L676" s="90">
        <f>IFERROR(VLOOKUP(STOCKSANLUIS[[#This Row],[CODIGO]],STOCK_STARSOFT[],3,FALSE),0)</f>
        <v>0</v>
      </c>
      <c r="M676" s="90" t="str">
        <f>IF(STOCKSANLUIS[[#This Row],[STOCK ACTUAL]]=STOCKSANLUIS[[#This Row],[STOCK_STARSOFT]],"SIN DIFERENCIA","DIFERENCIA")</f>
        <v>SIN DIFERENCIA</v>
      </c>
    </row>
    <row r="677" spans="1:13" ht="15" hidden="1" customHeight="1" x14ac:dyDescent="0.25">
      <c r="A677" s="144" t="s">
        <v>1394</v>
      </c>
      <c r="B677" s="87" t="s">
        <v>1395</v>
      </c>
      <c r="C677" s="88">
        <v>0</v>
      </c>
      <c r="D677" s="89" t="s">
        <v>6</v>
      </c>
      <c r="E677" s="90" t="str">
        <f>VLOOKUP(STOCKSANLUIS[[#This Row],[CODIGO]],FAMILIAS[],4,FALSE)</f>
        <v>ELGIN</v>
      </c>
      <c r="F677" s="90">
        <v>1</v>
      </c>
      <c r="G677" s="90"/>
      <c r="H677" s="90">
        <f>SUMIF(INGRESO_MERCADERIA[CODIGO],STOCKSANLUIS[[#This Row],[CODIGO]],INGRESO_MERCADERIA[INGRESO])</f>
        <v>0</v>
      </c>
      <c r="I677" s="90">
        <f>SUMIF(SALIDA[CODIGO],STOCKSANLUIS[[#This Row],[CODIGO]],SALIDA[CANTIDAD])</f>
        <v>0</v>
      </c>
      <c r="J677" s="90">
        <f>STOCKSANLUIS[[#This Row],[STOCK ALM1]]-STOCKSANLUIS[[#This Row],[SALIDA]]</f>
        <v>0</v>
      </c>
      <c r="K677" s="90" t="str">
        <f>VLOOKUP(STOCKSANLUIS[[#This Row],[CODIGO]],CLASIFICACION[],6,FALSE)</f>
        <v>C</v>
      </c>
      <c r="L677" s="90">
        <f>IFERROR(VLOOKUP(STOCKSANLUIS[[#This Row],[CODIGO]],STOCK_STARSOFT[],3,FALSE),0)</f>
        <v>0</v>
      </c>
      <c r="M677" s="90" t="str">
        <f>IF(STOCKSANLUIS[[#This Row],[STOCK ACTUAL]]=STOCKSANLUIS[[#This Row],[STOCK_STARSOFT]],"SIN DIFERENCIA","DIFERENCIA")</f>
        <v>SIN DIFERENCIA</v>
      </c>
    </row>
    <row r="678" spans="1:13" ht="15" hidden="1" customHeight="1" x14ac:dyDescent="0.25">
      <c r="A678" s="144" t="s">
        <v>3719</v>
      </c>
      <c r="B678" s="87" t="s">
        <v>3720</v>
      </c>
      <c r="C678" s="88">
        <v>2</v>
      </c>
      <c r="D678" s="89" t="s">
        <v>6</v>
      </c>
      <c r="E678" s="90" t="str">
        <f>VLOOKUP(STOCKSANLUIS[[#This Row],[CODIGO]],FAMILIAS[],4,FALSE)</f>
        <v>EBM</v>
      </c>
      <c r="F678" s="90">
        <v>1</v>
      </c>
      <c r="G678" s="90" t="s">
        <v>19526</v>
      </c>
      <c r="H678" s="90">
        <f>SUMIF(INGRESO_MERCADERIA[CODIGO],STOCKSANLUIS[[#This Row],[CODIGO]],INGRESO_MERCADERIA[INGRESO])</f>
        <v>16</v>
      </c>
      <c r="I678" s="90">
        <f>SUMIF(SALIDA[CODIGO],STOCKSANLUIS[[#This Row],[CODIGO]],SALIDA[CANTIDAD])</f>
        <v>16</v>
      </c>
      <c r="J678" s="90">
        <f>STOCKSANLUIS[[#This Row],[STOCK ALM1]]-STOCKSANLUIS[[#This Row],[SALIDA]]</f>
        <v>0</v>
      </c>
      <c r="K678" s="90" t="str">
        <f>VLOOKUP(STOCKSANLUIS[[#This Row],[CODIGO]],CLASIFICACION[],6,FALSE)</f>
        <v>C</v>
      </c>
      <c r="L678" s="90">
        <f>IFERROR(VLOOKUP(STOCKSANLUIS[[#This Row],[CODIGO]],STOCK_STARSOFT[],3,FALSE),0)</f>
        <v>0</v>
      </c>
      <c r="M678" s="90" t="str">
        <f>IF(STOCKSANLUIS[[#This Row],[STOCK ACTUAL]]=STOCKSANLUIS[[#This Row],[STOCK_STARSOFT]],"SIN DIFERENCIA","DIFERENCIA")</f>
        <v>SIN DIFERENCIA</v>
      </c>
    </row>
    <row r="679" spans="1:13" ht="15" hidden="1" customHeight="1" x14ac:dyDescent="0.25">
      <c r="A679" s="144" t="s">
        <v>1398</v>
      </c>
      <c r="B679" s="87" t="s">
        <v>1399</v>
      </c>
      <c r="C679" s="88">
        <v>0</v>
      </c>
      <c r="D679" s="89" t="s">
        <v>6</v>
      </c>
      <c r="E679" s="90" t="str">
        <f>VLOOKUP(STOCKSANLUIS[[#This Row],[CODIGO]],FAMILIAS[],4,FALSE)</f>
        <v>NACOBRE</v>
      </c>
      <c r="F679" s="90">
        <v>1</v>
      </c>
      <c r="G679" s="90"/>
      <c r="H679" s="90">
        <f>SUMIF(INGRESO_MERCADERIA[CODIGO],STOCKSANLUIS[[#This Row],[CODIGO]],INGRESO_MERCADERIA[INGRESO])</f>
        <v>0</v>
      </c>
      <c r="I679" s="90">
        <f>SUMIF(SALIDA[CODIGO],STOCKSANLUIS[[#This Row],[CODIGO]],SALIDA[CANTIDAD])</f>
        <v>0</v>
      </c>
      <c r="J679" s="90">
        <f>STOCKSANLUIS[[#This Row],[STOCK ALM1]]-STOCKSANLUIS[[#This Row],[SALIDA]]</f>
        <v>0</v>
      </c>
      <c r="K679" s="90" t="str">
        <f>VLOOKUP(STOCKSANLUIS[[#This Row],[CODIGO]],CLASIFICACION[],6,FALSE)</f>
        <v>C</v>
      </c>
      <c r="L679" s="90">
        <f>IFERROR(VLOOKUP(STOCKSANLUIS[[#This Row],[CODIGO]],STOCK_STARSOFT[],3,FALSE),0)</f>
        <v>0</v>
      </c>
      <c r="M679" s="90" t="str">
        <f>IF(STOCKSANLUIS[[#This Row],[STOCK ACTUAL]]=STOCKSANLUIS[[#This Row],[STOCK_STARSOFT]],"SIN DIFERENCIA","DIFERENCIA")</f>
        <v>SIN DIFERENCIA</v>
      </c>
    </row>
    <row r="680" spans="1:13" ht="15" hidden="1" customHeight="1" x14ac:dyDescent="0.25">
      <c r="A680" s="144" t="s">
        <v>1400</v>
      </c>
      <c r="B680" s="87" t="s">
        <v>1401</v>
      </c>
      <c r="C680" s="88">
        <v>0</v>
      </c>
      <c r="D680" s="89" t="s">
        <v>6</v>
      </c>
      <c r="E680" s="90" t="str">
        <f>VLOOKUP(STOCKSANLUIS[[#This Row],[CODIGO]],FAMILIAS[],4,FALSE)</f>
        <v>NACOBRE</v>
      </c>
      <c r="F680" s="90">
        <v>1</v>
      </c>
      <c r="G680" s="90"/>
      <c r="H680" s="90">
        <f>SUMIF(INGRESO_MERCADERIA[CODIGO],STOCKSANLUIS[[#This Row],[CODIGO]],INGRESO_MERCADERIA[INGRESO])</f>
        <v>0</v>
      </c>
      <c r="I680" s="90">
        <f>SUMIF(SALIDA[CODIGO],STOCKSANLUIS[[#This Row],[CODIGO]],SALIDA[CANTIDAD])</f>
        <v>0</v>
      </c>
      <c r="J680" s="90">
        <f>STOCKSANLUIS[[#This Row],[STOCK ALM1]]-STOCKSANLUIS[[#This Row],[SALIDA]]</f>
        <v>0</v>
      </c>
      <c r="K680" s="90" t="str">
        <f>VLOOKUP(STOCKSANLUIS[[#This Row],[CODIGO]],CLASIFICACION[],6,FALSE)</f>
        <v>C</v>
      </c>
      <c r="L680" s="90">
        <f>IFERROR(VLOOKUP(STOCKSANLUIS[[#This Row],[CODIGO]],STOCK_STARSOFT[],3,FALSE),0)</f>
        <v>0</v>
      </c>
      <c r="M680" s="90" t="str">
        <f>IF(STOCKSANLUIS[[#This Row],[STOCK ACTUAL]]=STOCKSANLUIS[[#This Row],[STOCK_STARSOFT]],"SIN DIFERENCIA","DIFERENCIA")</f>
        <v>SIN DIFERENCIA</v>
      </c>
    </row>
    <row r="681" spans="1:13" ht="15" hidden="1" customHeight="1" x14ac:dyDescent="0.25">
      <c r="A681" s="144" t="s">
        <v>1402</v>
      </c>
      <c r="B681" s="87" t="s">
        <v>1403</v>
      </c>
      <c r="C681" s="88">
        <v>0</v>
      </c>
      <c r="D681" s="89" t="s">
        <v>6</v>
      </c>
      <c r="E681" s="90" t="str">
        <f>VLOOKUP(STOCKSANLUIS[[#This Row],[CODIGO]],FAMILIAS[],4,FALSE)</f>
        <v>NACOBRE</v>
      </c>
      <c r="F681" s="90">
        <v>1</v>
      </c>
      <c r="G681" s="90"/>
      <c r="H681" s="90">
        <f>SUMIF(INGRESO_MERCADERIA[CODIGO],STOCKSANLUIS[[#This Row],[CODIGO]],INGRESO_MERCADERIA[INGRESO])</f>
        <v>0</v>
      </c>
      <c r="I681" s="90">
        <f>SUMIF(SALIDA[CODIGO],STOCKSANLUIS[[#This Row],[CODIGO]],SALIDA[CANTIDAD])</f>
        <v>0</v>
      </c>
      <c r="J681" s="90">
        <f>STOCKSANLUIS[[#This Row],[STOCK ALM1]]-STOCKSANLUIS[[#This Row],[SALIDA]]</f>
        <v>0</v>
      </c>
      <c r="K681" s="90" t="str">
        <f>VLOOKUP(STOCKSANLUIS[[#This Row],[CODIGO]],CLASIFICACION[],6,FALSE)</f>
        <v>C</v>
      </c>
      <c r="L681" s="90">
        <f>IFERROR(VLOOKUP(STOCKSANLUIS[[#This Row],[CODIGO]],STOCK_STARSOFT[],3,FALSE),0)</f>
        <v>0</v>
      </c>
      <c r="M681" s="90" t="str">
        <f>IF(STOCKSANLUIS[[#This Row],[STOCK ACTUAL]]=STOCKSANLUIS[[#This Row],[STOCK_STARSOFT]],"SIN DIFERENCIA","DIFERENCIA")</f>
        <v>SIN DIFERENCIA</v>
      </c>
    </row>
    <row r="682" spans="1:13" ht="15" hidden="1" customHeight="1" x14ac:dyDescent="0.25">
      <c r="A682" s="144" t="s">
        <v>1404</v>
      </c>
      <c r="B682" s="87" t="s">
        <v>1405</v>
      </c>
      <c r="C682" s="88">
        <v>0</v>
      </c>
      <c r="D682" s="89" t="s">
        <v>6</v>
      </c>
      <c r="E682" s="90" t="str">
        <f>VLOOKUP(STOCKSANLUIS[[#This Row],[CODIGO]],FAMILIAS[],4,FALSE)</f>
        <v>NACOBRE</v>
      </c>
      <c r="F682" s="90">
        <v>1</v>
      </c>
      <c r="G682" s="90"/>
      <c r="H682" s="90">
        <f>SUMIF(INGRESO_MERCADERIA[CODIGO],STOCKSANLUIS[[#This Row],[CODIGO]],INGRESO_MERCADERIA[INGRESO])</f>
        <v>0</v>
      </c>
      <c r="I682" s="90">
        <f>SUMIF(SALIDA[CODIGO],STOCKSANLUIS[[#This Row],[CODIGO]],SALIDA[CANTIDAD])</f>
        <v>0</v>
      </c>
      <c r="J682" s="90">
        <f>STOCKSANLUIS[[#This Row],[STOCK ALM1]]-STOCKSANLUIS[[#This Row],[SALIDA]]</f>
        <v>0</v>
      </c>
      <c r="K682" s="90" t="str">
        <f>VLOOKUP(STOCKSANLUIS[[#This Row],[CODIGO]],CLASIFICACION[],6,FALSE)</f>
        <v>C</v>
      </c>
      <c r="L682" s="90">
        <f>IFERROR(VLOOKUP(STOCKSANLUIS[[#This Row],[CODIGO]],STOCK_STARSOFT[],3,FALSE),0)</f>
        <v>0</v>
      </c>
      <c r="M682" s="90" t="str">
        <f>IF(STOCKSANLUIS[[#This Row],[STOCK ACTUAL]]=STOCKSANLUIS[[#This Row],[STOCK_STARSOFT]],"SIN DIFERENCIA","DIFERENCIA")</f>
        <v>SIN DIFERENCIA</v>
      </c>
    </row>
    <row r="683" spans="1:13" ht="15" hidden="1" customHeight="1" x14ac:dyDescent="0.25">
      <c r="A683" s="144" t="s">
        <v>1406</v>
      </c>
      <c r="B683" s="87" t="s">
        <v>1407</v>
      </c>
      <c r="C683" s="88">
        <v>0</v>
      </c>
      <c r="D683" s="89" t="s">
        <v>6</v>
      </c>
      <c r="E683" s="90" t="str">
        <f>VLOOKUP(STOCKSANLUIS[[#This Row],[CODIGO]],FAMILIAS[],4,FALSE)</f>
        <v>NACOBRE</v>
      </c>
      <c r="F683" s="90">
        <v>1</v>
      </c>
      <c r="G683" s="90"/>
      <c r="H683" s="90">
        <f>SUMIF(INGRESO_MERCADERIA[CODIGO],STOCKSANLUIS[[#This Row],[CODIGO]],INGRESO_MERCADERIA[INGRESO])</f>
        <v>0</v>
      </c>
      <c r="I683" s="90">
        <f>SUMIF(SALIDA[CODIGO],STOCKSANLUIS[[#This Row],[CODIGO]],SALIDA[CANTIDAD])</f>
        <v>0</v>
      </c>
      <c r="J683" s="90">
        <f>STOCKSANLUIS[[#This Row],[STOCK ALM1]]-STOCKSANLUIS[[#This Row],[SALIDA]]</f>
        <v>0</v>
      </c>
      <c r="K683" s="90" t="str">
        <f>VLOOKUP(STOCKSANLUIS[[#This Row],[CODIGO]],CLASIFICACION[],6,FALSE)</f>
        <v>C</v>
      </c>
      <c r="L683" s="90">
        <f>IFERROR(VLOOKUP(STOCKSANLUIS[[#This Row],[CODIGO]],STOCK_STARSOFT[],3,FALSE),0)</f>
        <v>0</v>
      </c>
      <c r="M683" s="90" t="str">
        <f>IF(STOCKSANLUIS[[#This Row],[STOCK ACTUAL]]=STOCKSANLUIS[[#This Row],[STOCK_STARSOFT]],"SIN DIFERENCIA","DIFERENCIA")</f>
        <v>SIN DIFERENCIA</v>
      </c>
    </row>
    <row r="684" spans="1:13" ht="15" hidden="1" customHeight="1" x14ac:dyDescent="0.25">
      <c r="A684" s="144" t="s">
        <v>1408</v>
      </c>
      <c r="B684" s="87" t="s">
        <v>1409</v>
      </c>
      <c r="C684" s="88">
        <v>0</v>
      </c>
      <c r="D684" s="89" t="s">
        <v>6</v>
      </c>
      <c r="E684" s="90" t="str">
        <f>VLOOKUP(STOCKSANLUIS[[#This Row],[CODIGO]],FAMILIAS[],4,FALSE)</f>
        <v>NACOBRE</v>
      </c>
      <c r="F684" s="90">
        <v>1</v>
      </c>
      <c r="G684" s="90"/>
      <c r="H684" s="90">
        <f>SUMIF(INGRESO_MERCADERIA[CODIGO],STOCKSANLUIS[[#This Row],[CODIGO]],INGRESO_MERCADERIA[INGRESO])</f>
        <v>0</v>
      </c>
      <c r="I684" s="90">
        <f>SUMIF(SALIDA[CODIGO],STOCKSANLUIS[[#This Row],[CODIGO]],SALIDA[CANTIDAD])</f>
        <v>0</v>
      </c>
      <c r="J684" s="90">
        <f>STOCKSANLUIS[[#This Row],[STOCK ALM1]]-STOCKSANLUIS[[#This Row],[SALIDA]]</f>
        <v>0</v>
      </c>
      <c r="K684" s="90" t="str">
        <f>VLOOKUP(STOCKSANLUIS[[#This Row],[CODIGO]],CLASIFICACION[],6,FALSE)</f>
        <v>C</v>
      </c>
      <c r="L684" s="90">
        <f>IFERROR(VLOOKUP(STOCKSANLUIS[[#This Row],[CODIGO]],STOCK_STARSOFT[],3,FALSE),0)</f>
        <v>0</v>
      </c>
      <c r="M684" s="90" t="str">
        <f>IF(STOCKSANLUIS[[#This Row],[STOCK ACTUAL]]=STOCKSANLUIS[[#This Row],[STOCK_STARSOFT]],"SIN DIFERENCIA","DIFERENCIA")</f>
        <v>SIN DIFERENCIA</v>
      </c>
    </row>
    <row r="685" spans="1:13" ht="15" hidden="1" customHeight="1" x14ac:dyDescent="0.25">
      <c r="A685" s="144" t="s">
        <v>1410</v>
      </c>
      <c r="B685" s="87" t="s">
        <v>1411</v>
      </c>
      <c r="C685" s="88">
        <v>0</v>
      </c>
      <c r="D685" s="89" t="s">
        <v>6</v>
      </c>
      <c r="E685" s="90" t="str">
        <f>VLOOKUP(STOCKSANLUIS[[#This Row],[CODIGO]],FAMILIAS[],4,FALSE)</f>
        <v>NACOBRE</v>
      </c>
      <c r="F685" s="90">
        <v>1</v>
      </c>
      <c r="G685" s="90"/>
      <c r="H685" s="90">
        <f>SUMIF(INGRESO_MERCADERIA[CODIGO],STOCKSANLUIS[[#This Row],[CODIGO]],INGRESO_MERCADERIA[INGRESO])</f>
        <v>0</v>
      </c>
      <c r="I685" s="90">
        <f>SUMIF(SALIDA[CODIGO],STOCKSANLUIS[[#This Row],[CODIGO]],SALIDA[CANTIDAD])</f>
        <v>0</v>
      </c>
      <c r="J685" s="90">
        <f>STOCKSANLUIS[[#This Row],[STOCK ALM1]]-STOCKSANLUIS[[#This Row],[SALIDA]]</f>
        <v>0</v>
      </c>
      <c r="K685" s="90" t="str">
        <f>VLOOKUP(STOCKSANLUIS[[#This Row],[CODIGO]],CLASIFICACION[],6,FALSE)</f>
        <v>C</v>
      </c>
      <c r="L685" s="90">
        <f>IFERROR(VLOOKUP(STOCKSANLUIS[[#This Row],[CODIGO]],STOCK_STARSOFT[],3,FALSE),0)</f>
        <v>0</v>
      </c>
      <c r="M685" s="90" t="str">
        <f>IF(STOCKSANLUIS[[#This Row],[STOCK ACTUAL]]=STOCKSANLUIS[[#This Row],[STOCK_STARSOFT]],"SIN DIFERENCIA","DIFERENCIA")</f>
        <v>SIN DIFERENCIA</v>
      </c>
    </row>
    <row r="686" spans="1:13" ht="15" hidden="1" customHeight="1" x14ac:dyDescent="0.25">
      <c r="A686" s="144" t="s">
        <v>1412</v>
      </c>
      <c r="B686" s="87" t="s">
        <v>1413</v>
      </c>
      <c r="C686" s="88">
        <v>0</v>
      </c>
      <c r="D686" s="89" t="s">
        <v>6</v>
      </c>
      <c r="E686" s="90" t="str">
        <f>VLOOKUP(STOCKSANLUIS[[#This Row],[CODIGO]],FAMILIAS[],4,FALSE)</f>
        <v>NACOBRE</v>
      </c>
      <c r="F686" s="90">
        <v>1</v>
      </c>
      <c r="G686" s="90"/>
      <c r="H686" s="90">
        <f>SUMIF(INGRESO_MERCADERIA[CODIGO],STOCKSANLUIS[[#This Row],[CODIGO]],INGRESO_MERCADERIA[INGRESO])</f>
        <v>0</v>
      </c>
      <c r="I686" s="90">
        <f>SUMIF(SALIDA[CODIGO],STOCKSANLUIS[[#This Row],[CODIGO]],SALIDA[CANTIDAD])</f>
        <v>0</v>
      </c>
      <c r="J686" s="90">
        <f>STOCKSANLUIS[[#This Row],[STOCK ALM1]]-STOCKSANLUIS[[#This Row],[SALIDA]]</f>
        <v>0</v>
      </c>
      <c r="K686" s="90" t="str">
        <f>VLOOKUP(STOCKSANLUIS[[#This Row],[CODIGO]],CLASIFICACION[],6,FALSE)</f>
        <v>C</v>
      </c>
      <c r="L686" s="90">
        <f>IFERROR(VLOOKUP(STOCKSANLUIS[[#This Row],[CODIGO]],STOCK_STARSOFT[],3,FALSE),0)</f>
        <v>0</v>
      </c>
      <c r="M686" s="90" t="str">
        <f>IF(STOCKSANLUIS[[#This Row],[STOCK ACTUAL]]=STOCKSANLUIS[[#This Row],[STOCK_STARSOFT]],"SIN DIFERENCIA","DIFERENCIA")</f>
        <v>SIN DIFERENCIA</v>
      </c>
    </row>
    <row r="687" spans="1:13" ht="15" hidden="1" customHeight="1" x14ac:dyDescent="0.25">
      <c r="A687" s="144" t="s">
        <v>1414</v>
      </c>
      <c r="B687" s="87" t="s">
        <v>1415</v>
      </c>
      <c r="C687" s="88">
        <v>0</v>
      </c>
      <c r="D687" s="89" t="s">
        <v>6</v>
      </c>
      <c r="E687" s="90" t="str">
        <f>VLOOKUP(STOCKSANLUIS[[#This Row],[CODIGO]],FAMILIAS[],4,FALSE)</f>
        <v>MIPAL</v>
      </c>
      <c r="F687" s="90">
        <v>1</v>
      </c>
      <c r="G687" s="90"/>
      <c r="H687" s="90">
        <f>SUMIF(INGRESO_MERCADERIA[CODIGO],STOCKSANLUIS[[#This Row],[CODIGO]],INGRESO_MERCADERIA[INGRESO])</f>
        <v>0</v>
      </c>
      <c r="I687" s="90">
        <f>SUMIF(SALIDA[CODIGO],STOCKSANLUIS[[#This Row],[CODIGO]],SALIDA[CANTIDAD])</f>
        <v>0</v>
      </c>
      <c r="J687" s="90">
        <f>STOCKSANLUIS[[#This Row],[STOCK ALM1]]-STOCKSANLUIS[[#This Row],[SALIDA]]</f>
        <v>0</v>
      </c>
      <c r="K687" s="90" t="str">
        <f>VLOOKUP(STOCKSANLUIS[[#This Row],[CODIGO]],CLASIFICACION[],6,FALSE)</f>
        <v>C</v>
      </c>
      <c r="L687" s="90">
        <f>IFERROR(VLOOKUP(STOCKSANLUIS[[#This Row],[CODIGO]],STOCK_STARSOFT[],3,FALSE),0)</f>
        <v>0</v>
      </c>
      <c r="M687" s="90" t="str">
        <f>IF(STOCKSANLUIS[[#This Row],[STOCK ACTUAL]]=STOCKSANLUIS[[#This Row],[STOCK_STARSOFT]],"SIN DIFERENCIA","DIFERENCIA")</f>
        <v>SIN DIFERENCIA</v>
      </c>
    </row>
    <row r="688" spans="1:13" ht="15" hidden="1" customHeight="1" x14ac:dyDescent="0.25">
      <c r="A688" s="144" t="s">
        <v>1416</v>
      </c>
      <c r="B688" s="87" t="s">
        <v>1417</v>
      </c>
      <c r="C688" s="88">
        <v>0</v>
      </c>
      <c r="D688" s="89" t="s">
        <v>6</v>
      </c>
      <c r="E688" s="90" t="str">
        <f>VLOOKUP(STOCKSANLUIS[[#This Row],[CODIGO]],FAMILIAS[],4,FALSE)</f>
        <v>MIPAL</v>
      </c>
      <c r="F688" s="90">
        <v>1</v>
      </c>
      <c r="G688" s="90"/>
      <c r="H688" s="90">
        <f>SUMIF(INGRESO_MERCADERIA[CODIGO],STOCKSANLUIS[[#This Row],[CODIGO]],INGRESO_MERCADERIA[INGRESO])</f>
        <v>0</v>
      </c>
      <c r="I688" s="90">
        <f>SUMIF(SALIDA[CODIGO],STOCKSANLUIS[[#This Row],[CODIGO]],SALIDA[CANTIDAD])</f>
        <v>0</v>
      </c>
      <c r="J688" s="90">
        <f>STOCKSANLUIS[[#This Row],[STOCK ALM1]]-STOCKSANLUIS[[#This Row],[SALIDA]]</f>
        <v>0</v>
      </c>
      <c r="K688" s="90" t="str">
        <f>VLOOKUP(STOCKSANLUIS[[#This Row],[CODIGO]],CLASIFICACION[],6,FALSE)</f>
        <v>C</v>
      </c>
      <c r="L688" s="90">
        <f>IFERROR(VLOOKUP(STOCKSANLUIS[[#This Row],[CODIGO]],STOCK_STARSOFT[],3,FALSE),0)</f>
        <v>0</v>
      </c>
      <c r="M688" s="90" t="str">
        <f>IF(STOCKSANLUIS[[#This Row],[STOCK ACTUAL]]=STOCKSANLUIS[[#This Row],[STOCK_STARSOFT]],"SIN DIFERENCIA","DIFERENCIA")</f>
        <v>SIN DIFERENCIA</v>
      </c>
    </row>
    <row r="689" spans="1:13" ht="15" hidden="1" customHeight="1" x14ac:dyDescent="0.25">
      <c r="A689" s="144" t="s">
        <v>1418</v>
      </c>
      <c r="B689" s="87" t="s">
        <v>1419</v>
      </c>
      <c r="C689" s="88">
        <v>0</v>
      </c>
      <c r="D689" s="89" t="s">
        <v>6</v>
      </c>
      <c r="E689" s="90" t="str">
        <f>VLOOKUP(STOCKSANLUIS[[#This Row],[CODIGO]],FAMILIAS[],4,FALSE)</f>
        <v>MIPAL</v>
      </c>
      <c r="F689" s="90">
        <v>1</v>
      </c>
      <c r="G689" s="90"/>
      <c r="H689" s="90">
        <f>SUMIF(INGRESO_MERCADERIA[CODIGO],STOCKSANLUIS[[#This Row],[CODIGO]],INGRESO_MERCADERIA[INGRESO])</f>
        <v>0</v>
      </c>
      <c r="I689" s="90">
        <f>SUMIF(SALIDA[CODIGO],STOCKSANLUIS[[#This Row],[CODIGO]],SALIDA[CANTIDAD])</f>
        <v>0</v>
      </c>
      <c r="J689" s="90">
        <f>STOCKSANLUIS[[#This Row],[STOCK ALM1]]-STOCKSANLUIS[[#This Row],[SALIDA]]</f>
        <v>0</v>
      </c>
      <c r="K689" s="90" t="str">
        <f>VLOOKUP(STOCKSANLUIS[[#This Row],[CODIGO]],CLASIFICACION[],6,FALSE)</f>
        <v>C</v>
      </c>
      <c r="L689" s="90">
        <f>IFERROR(VLOOKUP(STOCKSANLUIS[[#This Row],[CODIGO]],STOCK_STARSOFT[],3,FALSE),0)</f>
        <v>0</v>
      </c>
      <c r="M689" s="90" t="str">
        <f>IF(STOCKSANLUIS[[#This Row],[STOCK ACTUAL]]=STOCKSANLUIS[[#This Row],[STOCK_STARSOFT]],"SIN DIFERENCIA","DIFERENCIA")</f>
        <v>SIN DIFERENCIA</v>
      </c>
    </row>
    <row r="690" spans="1:13" ht="15" hidden="1" customHeight="1" x14ac:dyDescent="0.25">
      <c r="A690" s="144" t="s">
        <v>1420</v>
      </c>
      <c r="B690" s="87" t="s">
        <v>1421</v>
      </c>
      <c r="C690" s="88">
        <v>0</v>
      </c>
      <c r="D690" s="89" t="s">
        <v>6</v>
      </c>
      <c r="E690" s="90" t="str">
        <f>VLOOKUP(STOCKSANLUIS[[#This Row],[CODIGO]],FAMILIAS[],4,FALSE)</f>
        <v>MIPAL</v>
      </c>
      <c r="F690" s="90">
        <v>1</v>
      </c>
      <c r="G690" s="90"/>
      <c r="H690" s="90">
        <f>SUMIF(INGRESO_MERCADERIA[CODIGO],STOCKSANLUIS[[#This Row],[CODIGO]],INGRESO_MERCADERIA[INGRESO])</f>
        <v>0</v>
      </c>
      <c r="I690" s="90">
        <f>SUMIF(SALIDA[CODIGO],STOCKSANLUIS[[#This Row],[CODIGO]],SALIDA[CANTIDAD])</f>
        <v>0</v>
      </c>
      <c r="J690" s="90">
        <f>STOCKSANLUIS[[#This Row],[STOCK ALM1]]-STOCKSANLUIS[[#This Row],[SALIDA]]</f>
        <v>0</v>
      </c>
      <c r="K690" s="90" t="str">
        <f>VLOOKUP(STOCKSANLUIS[[#This Row],[CODIGO]],CLASIFICACION[],6,FALSE)</f>
        <v>A</v>
      </c>
      <c r="L690" s="90">
        <f>IFERROR(VLOOKUP(STOCKSANLUIS[[#This Row],[CODIGO]],STOCK_STARSOFT[],3,FALSE),0)</f>
        <v>0</v>
      </c>
      <c r="M690" s="90" t="str">
        <f>IF(STOCKSANLUIS[[#This Row],[STOCK ACTUAL]]=STOCKSANLUIS[[#This Row],[STOCK_STARSOFT]],"SIN DIFERENCIA","DIFERENCIA")</f>
        <v>SIN DIFERENCIA</v>
      </c>
    </row>
    <row r="691" spans="1:13" ht="15" hidden="1" customHeight="1" x14ac:dyDescent="0.25">
      <c r="A691" s="144" t="s">
        <v>1422</v>
      </c>
      <c r="B691" s="87" t="s">
        <v>1423</v>
      </c>
      <c r="C691" s="88">
        <v>0</v>
      </c>
      <c r="D691" s="89" t="s">
        <v>6</v>
      </c>
      <c r="E691" s="90" t="str">
        <f>VLOOKUP(STOCKSANLUIS[[#This Row],[CODIGO]],FAMILIAS[],4,FALSE)</f>
        <v>MIPAL</v>
      </c>
      <c r="F691" s="90">
        <v>1</v>
      </c>
      <c r="G691" s="90"/>
      <c r="H691" s="90">
        <f>SUMIF(INGRESO_MERCADERIA[CODIGO],STOCKSANLUIS[[#This Row],[CODIGO]],INGRESO_MERCADERIA[INGRESO])</f>
        <v>0</v>
      </c>
      <c r="I691" s="90">
        <f>SUMIF(SALIDA[CODIGO],STOCKSANLUIS[[#This Row],[CODIGO]],SALIDA[CANTIDAD])</f>
        <v>0</v>
      </c>
      <c r="J691" s="90">
        <f>STOCKSANLUIS[[#This Row],[STOCK ALM1]]-STOCKSANLUIS[[#This Row],[SALIDA]]</f>
        <v>0</v>
      </c>
      <c r="K691" s="90" t="str">
        <f>VLOOKUP(STOCKSANLUIS[[#This Row],[CODIGO]],CLASIFICACION[],6,FALSE)</f>
        <v>A</v>
      </c>
      <c r="L691" s="90">
        <f>IFERROR(VLOOKUP(STOCKSANLUIS[[#This Row],[CODIGO]],STOCK_STARSOFT[],3,FALSE),0)</f>
        <v>0</v>
      </c>
      <c r="M691" s="90" t="str">
        <f>IF(STOCKSANLUIS[[#This Row],[STOCK ACTUAL]]=STOCKSANLUIS[[#This Row],[STOCK_STARSOFT]],"SIN DIFERENCIA","DIFERENCIA")</f>
        <v>SIN DIFERENCIA</v>
      </c>
    </row>
    <row r="692" spans="1:13" ht="15" hidden="1" customHeight="1" x14ac:dyDescent="0.25">
      <c r="A692" s="144" t="s">
        <v>1424</v>
      </c>
      <c r="B692" s="87" t="s">
        <v>1425</v>
      </c>
      <c r="C692" s="88">
        <v>0</v>
      </c>
      <c r="D692" s="89" t="s">
        <v>6</v>
      </c>
      <c r="E692" s="90" t="str">
        <f>VLOOKUP(STOCKSANLUIS[[#This Row],[CODIGO]],FAMILIAS[],4,FALSE)</f>
        <v>MIPAL</v>
      </c>
      <c r="F692" s="90">
        <v>1</v>
      </c>
      <c r="G692" s="90"/>
      <c r="H692" s="90">
        <f>SUMIF(INGRESO_MERCADERIA[CODIGO],STOCKSANLUIS[[#This Row],[CODIGO]],INGRESO_MERCADERIA[INGRESO])</f>
        <v>0</v>
      </c>
      <c r="I692" s="90">
        <f>SUMIF(SALIDA[CODIGO],STOCKSANLUIS[[#This Row],[CODIGO]],SALIDA[CANTIDAD])</f>
        <v>0</v>
      </c>
      <c r="J692" s="90">
        <f>STOCKSANLUIS[[#This Row],[STOCK ALM1]]-STOCKSANLUIS[[#This Row],[SALIDA]]</f>
        <v>0</v>
      </c>
      <c r="K692" s="90" t="str">
        <f>VLOOKUP(STOCKSANLUIS[[#This Row],[CODIGO]],CLASIFICACION[],6,FALSE)</f>
        <v>C</v>
      </c>
      <c r="L692" s="90">
        <f>IFERROR(VLOOKUP(STOCKSANLUIS[[#This Row],[CODIGO]],STOCK_STARSOFT[],3,FALSE),0)</f>
        <v>0</v>
      </c>
      <c r="M692" s="90" t="str">
        <f>IF(STOCKSANLUIS[[#This Row],[STOCK ACTUAL]]=STOCKSANLUIS[[#This Row],[STOCK_STARSOFT]],"SIN DIFERENCIA","DIFERENCIA")</f>
        <v>SIN DIFERENCIA</v>
      </c>
    </row>
    <row r="693" spans="1:13" ht="15" hidden="1" customHeight="1" x14ac:dyDescent="0.25">
      <c r="A693" s="144" t="s">
        <v>1426</v>
      </c>
      <c r="B693" s="87" t="s">
        <v>1427</v>
      </c>
      <c r="C693" s="88">
        <v>0</v>
      </c>
      <c r="D693" s="89" t="s">
        <v>6</v>
      </c>
      <c r="E693" s="90" t="str">
        <f>VLOOKUP(STOCKSANLUIS[[#This Row],[CODIGO]],FAMILIAS[],4,FALSE)</f>
        <v>MIPAL</v>
      </c>
      <c r="F693" s="90">
        <v>1</v>
      </c>
      <c r="G693" s="90"/>
      <c r="H693" s="90">
        <f>SUMIF(INGRESO_MERCADERIA[CODIGO],STOCKSANLUIS[[#This Row],[CODIGO]],INGRESO_MERCADERIA[INGRESO])</f>
        <v>0</v>
      </c>
      <c r="I693" s="90">
        <f>SUMIF(SALIDA[CODIGO],STOCKSANLUIS[[#This Row],[CODIGO]],SALIDA[CANTIDAD])</f>
        <v>0</v>
      </c>
      <c r="J693" s="90">
        <f>STOCKSANLUIS[[#This Row],[STOCK ALM1]]-STOCKSANLUIS[[#This Row],[SALIDA]]</f>
        <v>0</v>
      </c>
      <c r="K693" s="90" t="str">
        <f>VLOOKUP(STOCKSANLUIS[[#This Row],[CODIGO]],CLASIFICACION[],6,FALSE)</f>
        <v>C</v>
      </c>
      <c r="L693" s="90">
        <f>IFERROR(VLOOKUP(STOCKSANLUIS[[#This Row],[CODIGO]],STOCK_STARSOFT[],3,FALSE),0)</f>
        <v>0</v>
      </c>
      <c r="M693" s="90" t="str">
        <f>IF(STOCKSANLUIS[[#This Row],[STOCK ACTUAL]]=STOCKSANLUIS[[#This Row],[STOCK_STARSOFT]],"SIN DIFERENCIA","DIFERENCIA")</f>
        <v>SIN DIFERENCIA</v>
      </c>
    </row>
    <row r="694" spans="1:13" ht="15" hidden="1" customHeight="1" x14ac:dyDescent="0.25">
      <c r="A694" s="144" t="s">
        <v>1428</v>
      </c>
      <c r="B694" s="87" t="s">
        <v>1429</v>
      </c>
      <c r="C694" s="88">
        <v>0</v>
      </c>
      <c r="D694" s="89" t="s">
        <v>6</v>
      </c>
      <c r="E694" s="90" t="str">
        <f>VLOOKUP(STOCKSANLUIS[[#This Row],[CODIGO]],FAMILIAS[],4,FALSE)</f>
        <v>MIPAL</v>
      </c>
      <c r="F694" s="90">
        <v>1</v>
      </c>
      <c r="G694" s="90"/>
      <c r="H694" s="90">
        <f>SUMIF(INGRESO_MERCADERIA[CODIGO],STOCKSANLUIS[[#This Row],[CODIGO]],INGRESO_MERCADERIA[INGRESO])</f>
        <v>0</v>
      </c>
      <c r="I694" s="90">
        <f>SUMIF(SALIDA[CODIGO],STOCKSANLUIS[[#This Row],[CODIGO]],SALIDA[CANTIDAD])</f>
        <v>0</v>
      </c>
      <c r="J694" s="90">
        <f>STOCKSANLUIS[[#This Row],[STOCK ALM1]]-STOCKSANLUIS[[#This Row],[SALIDA]]</f>
        <v>0</v>
      </c>
      <c r="K694" s="90" t="str">
        <f>VLOOKUP(STOCKSANLUIS[[#This Row],[CODIGO]],CLASIFICACION[],6,FALSE)</f>
        <v>C</v>
      </c>
      <c r="L694" s="90">
        <f>IFERROR(VLOOKUP(STOCKSANLUIS[[#This Row],[CODIGO]],STOCK_STARSOFT[],3,FALSE),0)</f>
        <v>0</v>
      </c>
      <c r="M694" s="90" t="str">
        <f>IF(STOCKSANLUIS[[#This Row],[STOCK ACTUAL]]=STOCKSANLUIS[[#This Row],[STOCK_STARSOFT]],"SIN DIFERENCIA","DIFERENCIA")</f>
        <v>SIN DIFERENCIA</v>
      </c>
    </row>
    <row r="695" spans="1:13" ht="15" hidden="1" customHeight="1" x14ac:dyDescent="0.25">
      <c r="A695" s="144" t="s">
        <v>1430</v>
      </c>
      <c r="B695" s="87" t="s">
        <v>1431</v>
      </c>
      <c r="C695" s="88">
        <v>0</v>
      </c>
      <c r="D695" s="89" t="s">
        <v>6</v>
      </c>
      <c r="E695" s="90" t="str">
        <f>VLOOKUP(STOCKSANLUIS[[#This Row],[CODIGO]],FAMILIAS[],4,FALSE)</f>
        <v>MIPAL</v>
      </c>
      <c r="F695" s="90">
        <v>1</v>
      </c>
      <c r="G695" s="90"/>
      <c r="H695" s="90">
        <f>SUMIF(INGRESO_MERCADERIA[CODIGO],STOCKSANLUIS[[#This Row],[CODIGO]],INGRESO_MERCADERIA[INGRESO])</f>
        <v>0</v>
      </c>
      <c r="I695" s="90">
        <f>SUMIF(SALIDA[CODIGO],STOCKSANLUIS[[#This Row],[CODIGO]],SALIDA[CANTIDAD])</f>
        <v>0</v>
      </c>
      <c r="J695" s="90">
        <f>STOCKSANLUIS[[#This Row],[STOCK ALM1]]-STOCKSANLUIS[[#This Row],[SALIDA]]</f>
        <v>0</v>
      </c>
      <c r="K695" s="90" t="str">
        <f>VLOOKUP(STOCKSANLUIS[[#This Row],[CODIGO]],CLASIFICACION[],6,FALSE)</f>
        <v>C</v>
      </c>
      <c r="L695" s="90">
        <f>IFERROR(VLOOKUP(STOCKSANLUIS[[#This Row],[CODIGO]],STOCK_STARSOFT[],3,FALSE),0)</f>
        <v>0</v>
      </c>
      <c r="M695" s="90" t="str">
        <f>IF(STOCKSANLUIS[[#This Row],[STOCK ACTUAL]]=STOCKSANLUIS[[#This Row],[STOCK_STARSOFT]],"SIN DIFERENCIA","DIFERENCIA")</f>
        <v>SIN DIFERENCIA</v>
      </c>
    </row>
    <row r="696" spans="1:13" ht="15" hidden="1" customHeight="1" x14ac:dyDescent="0.25">
      <c r="A696" s="144" t="s">
        <v>1432</v>
      </c>
      <c r="B696" s="87" t="s">
        <v>1433</v>
      </c>
      <c r="C696" s="88">
        <v>0</v>
      </c>
      <c r="D696" s="89" t="s">
        <v>6</v>
      </c>
      <c r="E696" s="90" t="str">
        <f>VLOOKUP(STOCKSANLUIS[[#This Row],[CODIGO]],FAMILIAS[],4,FALSE)</f>
        <v>MIPAL</v>
      </c>
      <c r="F696" s="90">
        <v>1</v>
      </c>
      <c r="G696" s="90"/>
      <c r="H696" s="90">
        <f>SUMIF(INGRESO_MERCADERIA[CODIGO],STOCKSANLUIS[[#This Row],[CODIGO]],INGRESO_MERCADERIA[INGRESO])</f>
        <v>0</v>
      </c>
      <c r="I696" s="90">
        <f>SUMIF(SALIDA[CODIGO],STOCKSANLUIS[[#This Row],[CODIGO]],SALIDA[CANTIDAD])</f>
        <v>0</v>
      </c>
      <c r="J696" s="90">
        <f>STOCKSANLUIS[[#This Row],[STOCK ALM1]]-STOCKSANLUIS[[#This Row],[SALIDA]]</f>
        <v>0</v>
      </c>
      <c r="K696" s="90" t="str">
        <f>VLOOKUP(STOCKSANLUIS[[#This Row],[CODIGO]],CLASIFICACION[],6,FALSE)</f>
        <v>A</v>
      </c>
      <c r="L696" s="90">
        <f>IFERROR(VLOOKUP(STOCKSANLUIS[[#This Row],[CODIGO]],STOCK_STARSOFT[],3,FALSE),0)</f>
        <v>0</v>
      </c>
      <c r="M696" s="90" t="str">
        <f>IF(STOCKSANLUIS[[#This Row],[STOCK ACTUAL]]=STOCKSANLUIS[[#This Row],[STOCK_STARSOFT]],"SIN DIFERENCIA","DIFERENCIA")</f>
        <v>SIN DIFERENCIA</v>
      </c>
    </row>
    <row r="697" spans="1:13" ht="15" hidden="1" customHeight="1" x14ac:dyDescent="0.25">
      <c r="A697" s="144" t="s">
        <v>1434</v>
      </c>
      <c r="B697" s="87" t="s">
        <v>1435</v>
      </c>
      <c r="C697" s="88">
        <v>0</v>
      </c>
      <c r="D697" s="89" t="s">
        <v>6</v>
      </c>
      <c r="E697" s="90" t="str">
        <f>VLOOKUP(STOCKSANLUIS[[#This Row],[CODIGO]],FAMILIAS[],4,FALSE)</f>
        <v>MIPAL</v>
      </c>
      <c r="F697" s="90">
        <v>1</v>
      </c>
      <c r="G697" s="90"/>
      <c r="H697" s="90">
        <f>SUMIF(INGRESO_MERCADERIA[CODIGO],STOCKSANLUIS[[#This Row],[CODIGO]],INGRESO_MERCADERIA[INGRESO])</f>
        <v>0</v>
      </c>
      <c r="I697" s="90">
        <f>SUMIF(SALIDA[CODIGO],STOCKSANLUIS[[#This Row],[CODIGO]],SALIDA[CANTIDAD])</f>
        <v>0</v>
      </c>
      <c r="J697" s="90">
        <f>STOCKSANLUIS[[#This Row],[STOCK ALM1]]-STOCKSANLUIS[[#This Row],[SALIDA]]</f>
        <v>0</v>
      </c>
      <c r="K697" s="90" t="str">
        <f>VLOOKUP(STOCKSANLUIS[[#This Row],[CODIGO]],CLASIFICACION[],6,FALSE)</f>
        <v>B</v>
      </c>
      <c r="L697" s="90">
        <f>IFERROR(VLOOKUP(STOCKSANLUIS[[#This Row],[CODIGO]],STOCK_STARSOFT[],3,FALSE),0)</f>
        <v>0</v>
      </c>
      <c r="M697" s="90" t="str">
        <f>IF(STOCKSANLUIS[[#This Row],[STOCK ACTUAL]]=STOCKSANLUIS[[#This Row],[STOCK_STARSOFT]],"SIN DIFERENCIA","DIFERENCIA")</f>
        <v>SIN DIFERENCIA</v>
      </c>
    </row>
    <row r="698" spans="1:13" ht="15" hidden="1" customHeight="1" x14ac:dyDescent="0.25">
      <c r="A698" s="144" t="s">
        <v>1436</v>
      </c>
      <c r="B698" s="87" t="s">
        <v>1437</v>
      </c>
      <c r="C698" s="88">
        <v>0</v>
      </c>
      <c r="D698" s="89" t="s">
        <v>6</v>
      </c>
      <c r="E698" s="90" t="str">
        <f>VLOOKUP(STOCKSANLUIS[[#This Row],[CODIGO]],FAMILIAS[],4,FALSE)</f>
        <v>MIPAL</v>
      </c>
      <c r="F698" s="90">
        <v>1</v>
      </c>
      <c r="G698" s="90"/>
      <c r="H698" s="90">
        <f>SUMIF(INGRESO_MERCADERIA[CODIGO],STOCKSANLUIS[[#This Row],[CODIGO]],INGRESO_MERCADERIA[INGRESO])</f>
        <v>0</v>
      </c>
      <c r="I698" s="90">
        <f>SUMIF(SALIDA[CODIGO],STOCKSANLUIS[[#This Row],[CODIGO]],SALIDA[CANTIDAD])</f>
        <v>0</v>
      </c>
      <c r="J698" s="90">
        <f>STOCKSANLUIS[[#This Row],[STOCK ALM1]]-STOCKSANLUIS[[#This Row],[SALIDA]]</f>
        <v>0</v>
      </c>
      <c r="K698" s="90" t="str">
        <f>VLOOKUP(STOCKSANLUIS[[#This Row],[CODIGO]],CLASIFICACION[],6,FALSE)</f>
        <v>B</v>
      </c>
      <c r="L698" s="90">
        <f>IFERROR(VLOOKUP(STOCKSANLUIS[[#This Row],[CODIGO]],STOCK_STARSOFT[],3,FALSE),0)</f>
        <v>0</v>
      </c>
      <c r="M698" s="90" t="str">
        <f>IF(STOCKSANLUIS[[#This Row],[STOCK ACTUAL]]=STOCKSANLUIS[[#This Row],[STOCK_STARSOFT]],"SIN DIFERENCIA","DIFERENCIA")</f>
        <v>SIN DIFERENCIA</v>
      </c>
    </row>
    <row r="699" spans="1:13" ht="15" hidden="1" customHeight="1" x14ac:dyDescent="0.25">
      <c r="A699" s="144" t="s">
        <v>1438</v>
      </c>
      <c r="B699" s="87" t="s">
        <v>1439</v>
      </c>
      <c r="C699" s="88">
        <v>0</v>
      </c>
      <c r="D699" s="89" t="s">
        <v>6</v>
      </c>
      <c r="E699" s="90" t="str">
        <f>VLOOKUP(STOCKSANLUIS[[#This Row],[CODIGO]],FAMILIAS[],4,FALSE)</f>
        <v>MIPAL</v>
      </c>
      <c r="F699" s="90">
        <v>1</v>
      </c>
      <c r="G699" s="90"/>
      <c r="H699" s="90">
        <f>SUMIF(INGRESO_MERCADERIA[CODIGO],STOCKSANLUIS[[#This Row],[CODIGO]],INGRESO_MERCADERIA[INGRESO])</f>
        <v>0</v>
      </c>
      <c r="I699" s="90">
        <f>SUMIF(SALIDA[CODIGO],STOCKSANLUIS[[#This Row],[CODIGO]],SALIDA[CANTIDAD])</f>
        <v>0</v>
      </c>
      <c r="J699" s="90">
        <f>STOCKSANLUIS[[#This Row],[STOCK ALM1]]-STOCKSANLUIS[[#This Row],[SALIDA]]</f>
        <v>0</v>
      </c>
      <c r="K699" s="90" t="str">
        <f>VLOOKUP(STOCKSANLUIS[[#This Row],[CODIGO]],CLASIFICACION[],6,FALSE)</f>
        <v>C</v>
      </c>
      <c r="L699" s="90">
        <f>IFERROR(VLOOKUP(STOCKSANLUIS[[#This Row],[CODIGO]],STOCK_STARSOFT[],3,FALSE),0)</f>
        <v>0</v>
      </c>
      <c r="M699" s="90" t="str">
        <f>IF(STOCKSANLUIS[[#This Row],[STOCK ACTUAL]]=STOCKSANLUIS[[#This Row],[STOCK_STARSOFT]],"SIN DIFERENCIA","DIFERENCIA")</f>
        <v>SIN DIFERENCIA</v>
      </c>
    </row>
    <row r="700" spans="1:13" ht="15" hidden="1" customHeight="1" x14ac:dyDescent="0.25">
      <c r="A700" s="144" t="s">
        <v>1440</v>
      </c>
      <c r="B700" s="87" t="s">
        <v>1441</v>
      </c>
      <c r="C700" s="88">
        <v>0</v>
      </c>
      <c r="D700" s="89" t="s">
        <v>6</v>
      </c>
      <c r="E700" s="90" t="str">
        <f>VLOOKUP(STOCKSANLUIS[[#This Row],[CODIGO]],FAMILIAS[],4,FALSE)</f>
        <v>MIPAL</v>
      </c>
      <c r="F700" s="90">
        <v>1</v>
      </c>
      <c r="G700" s="90"/>
      <c r="H700" s="90">
        <f>SUMIF(INGRESO_MERCADERIA[CODIGO],STOCKSANLUIS[[#This Row],[CODIGO]],INGRESO_MERCADERIA[INGRESO])</f>
        <v>0</v>
      </c>
      <c r="I700" s="90">
        <f>SUMIF(SALIDA[CODIGO],STOCKSANLUIS[[#This Row],[CODIGO]],SALIDA[CANTIDAD])</f>
        <v>0</v>
      </c>
      <c r="J700" s="90">
        <f>STOCKSANLUIS[[#This Row],[STOCK ALM1]]-STOCKSANLUIS[[#This Row],[SALIDA]]</f>
        <v>0</v>
      </c>
      <c r="K700" s="90" t="str">
        <f>VLOOKUP(STOCKSANLUIS[[#This Row],[CODIGO]],CLASIFICACION[],6,FALSE)</f>
        <v>B</v>
      </c>
      <c r="L700" s="90">
        <f>IFERROR(VLOOKUP(STOCKSANLUIS[[#This Row],[CODIGO]],STOCK_STARSOFT[],3,FALSE),0)</f>
        <v>0</v>
      </c>
      <c r="M700" s="90" t="str">
        <f>IF(STOCKSANLUIS[[#This Row],[STOCK ACTUAL]]=STOCKSANLUIS[[#This Row],[STOCK_STARSOFT]],"SIN DIFERENCIA","DIFERENCIA")</f>
        <v>SIN DIFERENCIA</v>
      </c>
    </row>
    <row r="701" spans="1:13" ht="15" hidden="1" customHeight="1" x14ac:dyDescent="0.25">
      <c r="A701" s="144" t="s">
        <v>1442</v>
      </c>
      <c r="B701" s="87" t="s">
        <v>1443</v>
      </c>
      <c r="C701" s="88">
        <v>0</v>
      </c>
      <c r="D701" s="89" t="s">
        <v>6</v>
      </c>
      <c r="E701" s="90" t="str">
        <f>VLOOKUP(STOCKSANLUIS[[#This Row],[CODIGO]],FAMILIAS[],4,FALSE)</f>
        <v>MIPAL</v>
      </c>
      <c r="F701" s="90">
        <v>1</v>
      </c>
      <c r="G701" s="90"/>
      <c r="H701" s="90">
        <f>SUMIF(INGRESO_MERCADERIA[CODIGO],STOCKSANLUIS[[#This Row],[CODIGO]],INGRESO_MERCADERIA[INGRESO])</f>
        <v>0</v>
      </c>
      <c r="I701" s="90">
        <f>SUMIF(SALIDA[CODIGO],STOCKSANLUIS[[#This Row],[CODIGO]],SALIDA[CANTIDAD])</f>
        <v>0</v>
      </c>
      <c r="J701" s="90">
        <f>STOCKSANLUIS[[#This Row],[STOCK ALM1]]-STOCKSANLUIS[[#This Row],[SALIDA]]</f>
        <v>0</v>
      </c>
      <c r="K701" s="90" t="str">
        <f>VLOOKUP(STOCKSANLUIS[[#This Row],[CODIGO]],CLASIFICACION[],6,FALSE)</f>
        <v>A</v>
      </c>
      <c r="L701" s="90">
        <f>IFERROR(VLOOKUP(STOCKSANLUIS[[#This Row],[CODIGO]],STOCK_STARSOFT[],3,FALSE),0)</f>
        <v>0</v>
      </c>
      <c r="M701" s="90" t="str">
        <f>IF(STOCKSANLUIS[[#This Row],[STOCK ACTUAL]]=STOCKSANLUIS[[#This Row],[STOCK_STARSOFT]],"SIN DIFERENCIA","DIFERENCIA")</f>
        <v>SIN DIFERENCIA</v>
      </c>
    </row>
    <row r="702" spans="1:13" ht="15" hidden="1" customHeight="1" x14ac:dyDescent="0.25">
      <c r="A702" s="144" t="s">
        <v>1444</v>
      </c>
      <c r="B702" s="87" t="s">
        <v>1445</v>
      </c>
      <c r="C702" s="88">
        <v>1</v>
      </c>
      <c r="D702" s="89" t="s">
        <v>6</v>
      </c>
      <c r="E702" s="90" t="str">
        <f>VLOOKUP(STOCKSANLUIS[[#This Row],[CODIGO]],FAMILIAS[],4,FALSE)</f>
        <v>MIPAL</v>
      </c>
      <c r="F702" s="90">
        <v>1</v>
      </c>
      <c r="G702" s="90" t="s">
        <v>19526</v>
      </c>
      <c r="H702" s="90">
        <f>SUMIF(INGRESO_MERCADERIA[CODIGO],STOCKSANLUIS[[#This Row],[CODIGO]],INGRESO_MERCADERIA[INGRESO])</f>
        <v>1</v>
      </c>
      <c r="I702" s="90">
        <f>SUMIF(SALIDA[CODIGO],STOCKSANLUIS[[#This Row],[CODIGO]],SALIDA[CANTIDAD])</f>
        <v>1</v>
      </c>
      <c r="J702" s="90">
        <f>STOCKSANLUIS[[#This Row],[STOCK ALM1]]-STOCKSANLUIS[[#This Row],[SALIDA]]</f>
        <v>0</v>
      </c>
      <c r="K702" s="90" t="str">
        <f>VLOOKUP(STOCKSANLUIS[[#This Row],[CODIGO]],CLASIFICACION[],6,FALSE)</f>
        <v>A</v>
      </c>
      <c r="L702" s="90">
        <f>IFERROR(VLOOKUP(STOCKSANLUIS[[#This Row],[CODIGO]],STOCK_STARSOFT[],3,FALSE),0)</f>
        <v>0</v>
      </c>
      <c r="M702" s="90" t="str">
        <f>IF(STOCKSANLUIS[[#This Row],[STOCK ACTUAL]]=STOCKSANLUIS[[#This Row],[STOCK_STARSOFT]],"SIN DIFERENCIA","DIFERENCIA")</f>
        <v>SIN DIFERENCIA</v>
      </c>
    </row>
    <row r="703" spans="1:13" ht="15" hidden="1" customHeight="1" x14ac:dyDescent="0.25">
      <c r="A703" s="144" t="s">
        <v>1446</v>
      </c>
      <c r="B703" s="87" t="s">
        <v>1447</v>
      </c>
      <c r="C703" s="88">
        <v>0</v>
      </c>
      <c r="D703" s="89" t="s">
        <v>6</v>
      </c>
      <c r="E703" s="90" t="str">
        <f>VLOOKUP(STOCKSANLUIS[[#This Row],[CODIGO]],FAMILIAS[],4,FALSE)</f>
        <v>MIPAL</v>
      </c>
      <c r="F703" s="90">
        <v>1</v>
      </c>
      <c r="G703" s="90"/>
      <c r="H703" s="90">
        <f>SUMIF(INGRESO_MERCADERIA[CODIGO],STOCKSANLUIS[[#This Row],[CODIGO]],INGRESO_MERCADERIA[INGRESO])</f>
        <v>0</v>
      </c>
      <c r="I703" s="90">
        <f>SUMIF(SALIDA[CODIGO],STOCKSANLUIS[[#This Row],[CODIGO]],SALIDA[CANTIDAD])</f>
        <v>0</v>
      </c>
      <c r="J703" s="90">
        <f>STOCKSANLUIS[[#This Row],[STOCK ALM1]]-STOCKSANLUIS[[#This Row],[SALIDA]]</f>
        <v>0</v>
      </c>
      <c r="K703" s="90" t="str">
        <f>VLOOKUP(STOCKSANLUIS[[#This Row],[CODIGO]],CLASIFICACION[],6,FALSE)</f>
        <v>A</v>
      </c>
      <c r="L703" s="90">
        <f>IFERROR(VLOOKUP(STOCKSANLUIS[[#This Row],[CODIGO]],STOCK_STARSOFT[],3,FALSE),0)</f>
        <v>0</v>
      </c>
      <c r="M703" s="90" t="str">
        <f>IF(STOCKSANLUIS[[#This Row],[STOCK ACTUAL]]=STOCKSANLUIS[[#This Row],[STOCK_STARSOFT]],"SIN DIFERENCIA","DIFERENCIA")</f>
        <v>SIN DIFERENCIA</v>
      </c>
    </row>
    <row r="704" spans="1:13" ht="15" hidden="1" customHeight="1" x14ac:dyDescent="0.25">
      <c r="A704" s="144" t="s">
        <v>1448</v>
      </c>
      <c r="B704" s="87" t="s">
        <v>1449</v>
      </c>
      <c r="C704" s="88">
        <v>0</v>
      </c>
      <c r="D704" s="89" t="s">
        <v>6</v>
      </c>
      <c r="E704" s="90" t="str">
        <f>VLOOKUP(STOCKSANLUIS[[#This Row],[CODIGO]],FAMILIAS[],4,FALSE)</f>
        <v>MIPAL</v>
      </c>
      <c r="F704" s="90">
        <v>1</v>
      </c>
      <c r="G704" s="90"/>
      <c r="H704" s="90">
        <f>SUMIF(INGRESO_MERCADERIA[CODIGO],STOCKSANLUIS[[#This Row],[CODIGO]],INGRESO_MERCADERIA[INGRESO])</f>
        <v>0</v>
      </c>
      <c r="I704" s="90">
        <f>SUMIF(SALIDA[CODIGO],STOCKSANLUIS[[#This Row],[CODIGO]],SALIDA[CANTIDAD])</f>
        <v>0</v>
      </c>
      <c r="J704" s="90">
        <f>STOCKSANLUIS[[#This Row],[STOCK ALM1]]-STOCKSANLUIS[[#This Row],[SALIDA]]</f>
        <v>0</v>
      </c>
      <c r="K704" s="90" t="str">
        <f>VLOOKUP(STOCKSANLUIS[[#This Row],[CODIGO]],CLASIFICACION[],6,FALSE)</f>
        <v>C</v>
      </c>
      <c r="L704" s="90">
        <f>IFERROR(VLOOKUP(STOCKSANLUIS[[#This Row],[CODIGO]],STOCK_STARSOFT[],3,FALSE),0)</f>
        <v>0</v>
      </c>
      <c r="M704" s="90" t="str">
        <f>IF(STOCKSANLUIS[[#This Row],[STOCK ACTUAL]]=STOCKSANLUIS[[#This Row],[STOCK_STARSOFT]],"SIN DIFERENCIA","DIFERENCIA")</f>
        <v>SIN DIFERENCIA</v>
      </c>
    </row>
    <row r="705" spans="1:13" ht="15" hidden="1" customHeight="1" x14ac:dyDescent="0.25">
      <c r="A705" s="144" t="s">
        <v>1450</v>
      </c>
      <c r="B705" s="87" t="s">
        <v>1451</v>
      </c>
      <c r="C705" s="88">
        <v>0</v>
      </c>
      <c r="D705" s="89" t="s">
        <v>6</v>
      </c>
      <c r="E705" s="90" t="str">
        <f>VLOOKUP(STOCKSANLUIS[[#This Row],[CODIGO]],FAMILIAS[],4,FALSE)</f>
        <v>TRADE PRO</v>
      </c>
      <c r="F705" s="90">
        <v>1</v>
      </c>
      <c r="G705" s="90"/>
      <c r="H705" s="90">
        <f>SUMIF(INGRESO_MERCADERIA[CODIGO],STOCKSANLUIS[[#This Row],[CODIGO]],INGRESO_MERCADERIA[INGRESO])</f>
        <v>0</v>
      </c>
      <c r="I705" s="90">
        <f>SUMIF(SALIDA[CODIGO],STOCKSANLUIS[[#This Row],[CODIGO]],SALIDA[CANTIDAD])</f>
        <v>0</v>
      </c>
      <c r="J705" s="90">
        <f>STOCKSANLUIS[[#This Row],[STOCK ALM1]]-STOCKSANLUIS[[#This Row],[SALIDA]]</f>
        <v>0</v>
      </c>
      <c r="K705" s="90" t="str">
        <f>VLOOKUP(STOCKSANLUIS[[#This Row],[CODIGO]],CLASIFICACION[],6,FALSE)</f>
        <v>C</v>
      </c>
      <c r="L705" s="90">
        <f>IFERROR(VLOOKUP(STOCKSANLUIS[[#This Row],[CODIGO]],STOCK_STARSOFT[],3,FALSE),0)</f>
        <v>0</v>
      </c>
      <c r="M705" s="90" t="str">
        <f>IF(STOCKSANLUIS[[#This Row],[STOCK ACTUAL]]=STOCKSANLUIS[[#This Row],[STOCK_STARSOFT]],"SIN DIFERENCIA","DIFERENCIA")</f>
        <v>SIN DIFERENCIA</v>
      </c>
    </row>
    <row r="706" spans="1:13" ht="15" hidden="1" customHeight="1" x14ac:dyDescent="0.25">
      <c r="A706" s="144" t="s">
        <v>1452</v>
      </c>
      <c r="B706" s="87" t="s">
        <v>1453</v>
      </c>
      <c r="C706" s="88">
        <v>0</v>
      </c>
      <c r="D706" s="89" t="s">
        <v>6</v>
      </c>
      <c r="E706" s="90" t="str">
        <f>VLOOKUP(STOCKSANLUIS[[#This Row],[CODIGO]],FAMILIAS[],4,FALSE)</f>
        <v>CARRIER</v>
      </c>
      <c r="F706" s="90">
        <v>1</v>
      </c>
      <c r="G706" s="90"/>
      <c r="H706" s="90">
        <f>SUMIF(INGRESO_MERCADERIA[CODIGO],STOCKSANLUIS[[#This Row],[CODIGO]],INGRESO_MERCADERIA[INGRESO])</f>
        <v>0</v>
      </c>
      <c r="I706" s="90">
        <f>SUMIF(SALIDA[CODIGO],STOCKSANLUIS[[#This Row],[CODIGO]],SALIDA[CANTIDAD])</f>
        <v>0</v>
      </c>
      <c r="J706" s="90">
        <f>STOCKSANLUIS[[#This Row],[STOCK ALM1]]-STOCKSANLUIS[[#This Row],[SALIDA]]</f>
        <v>0</v>
      </c>
      <c r="K706" s="90" t="str">
        <f>VLOOKUP(STOCKSANLUIS[[#This Row],[CODIGO]],CLASIFICACION[],6,FALSE)</f>
        <v>C</v>
      </c>
      <c r="L706" s="90">
        <f>IFERROR(VLOOKUP(STOCKSANLUIS[[#This Row],[CODIGO]],STOCK_STARSOFT[],3,FALSE),0)</f>
        <v>0</v>
      </c>
      <c r="M706" s="90" t="str">
        <f>IF(STOCKSANLUIS[[#This Row],[STOCK ACTUAL]]=STOCKSANLUIS[[#This Row],[STOCK_STARSOFT]],"SIN DIFERENCIA","DIFERENCIA")</f>
        <v>SIN DIFERENCIA</v>
      </c>
    </row>
    <row r="707" spans="1:13" ht="15" hidden="1" customHeight="1" x14ac:dyDescent="0.25">
      <c r="A707" s="144" t="s">
        <v>1454</v>
      </c>
      <c r="B707" s="87" t="s">
        <v>1455</v>
      </c>
      <c r="C707" s="88">
        <v>0</v>
      </c>
      <c r="D707" s="89" t="s">
        <v>6</v>
      </c>
      <c r="E707" s="90" t="str">
        <f>VLOOKUP(STOCKSANLUIS[[#This Row],[CODIGO]],FAMILIAS[],4,FALSE)</f>
        <v>CARRIER</v>
      </c>
      <c r="F707" s="90">
        <v>1</v>
      </c>
      <c r="G707" s="90"/>
      <c r="H707" s="90">
        <f>SUMIF(INGRESO_MERCADERIA[CODIGO],STOCKSANLUIS[[#This Row],[CODIGO]],INGRESO_MERCADERIA[INGRESO])</f>
        <v>0</v>
      </c>
      <c r="I707" s="90">
        <f>SUMIF(SALIDA[CODIGO],STOCKSANLUIS[[#This Row],[CODIGO]],SALIDA[CANTIDAD])</f>
        <v>0</v>
      </c>
      <c r="J707" s="90">
        <f>STOCKSANLUIS[[#This Row],[STOCK ALM1]]-STOCKSANLUIS[[#This Row],[SALIDA]]</f>
        <v>0</v>
      </c>
      <c r="K707" s="90" t="str">
        <f>VLOOKUP(STOCKSANLUIS[[#This Row],[CODIGO]],CLASIFICACION[],6,FALSE)</f>
        <v>C</v>
      </c>
      <c r="L707" s="90">
        <f>IFERROR(VLOOKUP(STOCKSANLUIS[[#This Row],[CODIGO]],STOCK_STARSOFT[],3,FALSE),0)</f>
        <v>0</v>
      </c>
      <c r="M707" s="90" t="str">
        <f>IF(STOCKSANLUIS[[#This Row],[STOCK ACTUAL]]=STOCKSANLUIS[[#This Row],[STOCK_STARSOFT]],"SIN DIFERENCIA","DIFERENCIA")</f>
        <v>SIN DIFERENCIA</v>
      </c>
    </row>
    <row r="708" spans="1:13" ht="15" hidden="1" customHeight="1" x14ac:dyDescent="0.25">
      <c r="A708" s="144" t="s">
        <v>1456</v>
      </c>
      <c r="B708" s="87" t="s">
        <v>1457</v>
      </c>
      <c r="C708" s="88">
        <v>0</v>
      </c>
      <c r="D708" s="89" t="s">
        <v>6</v>
      </c>
      <c r="E708" s="90" t="str">
        <f>VLOOKUP(STOCKSANLUIS[[#This Row],[CODIGO]],FAMILIAS[],4,FALSE)</f>
        <v>CARRIER</v>
      </c>
      <c r="F708" s="90">
        <v>1</v>
      </c>
      <c r="G708" s="90"/>
      <c r="H708" s="90">
        <f>SUMIF(INGRESO_MERCADERIA[CODIGO],STOCKSANLUIS[[#This Row],[CODIGO]],INGRESO_MERCADERIA[INGRESO])</f>
        <v>0</v>
      </c>
      <c r="I708" s="90">
        <f>SUMIF(SALIDA[CODIGO],STOCKSANLUIS[[#This Row],[CODIGO]],SALIDA[CANTIDAD])</f>
        <v>0</v>
      </c>
      <c r="J708" s="90">
        <f>STOCKSANLUIS[[#This Row],[STOCK ALM1]]-STOCKSANLUIS[[#This Row],[SALIDA]]</f>
        <v>0</v>
      </c>
      <c r="K708" s="90" t="str">
        <f>VLOOKUP(STOCKSANLUIS[[#This Row],[CODIGO]],CLASIFICACION[],6,FALSE)</f>
        <v>C</v>
      </c>
      <c r="L708" s="90">
        <f>IFERROR(VLOOKUP(STOCKSANLUIS[[#This Row],[CODIGO]],STOCK_STARSOFT[],3,FALSE),0)</f>
        <v>0</v>
      </c>
      <c r="M708" s="90" t="str">
        <f>IF(STOCKSANLUIS[[#This Row],[STOCK ACTUAL]]=STOCKSANLUIS[[#This Row],[STOCK_STARSOFT]],"SIN DIFERENCIA","DIFERENCIA")</f>
        <v>SIN DIFERENCIA</v>
      </c>
    </row>
    <row r="709" spans="1:13" ht="15" hidden="1" customHeight="1" x14ac:dyDescent="0.25">
      <c r="A709" s="144" t="s">
        <v>1458</v>
      </c>
      <c r="B709" s="87" t="s">
        <v>1459</v>
      </c>
      <c r="C709" s="88">
        <v>0</v>
      </c>
      <c r="D709" s="89" t="s">
        <v>6</v>
      </c>
      <c r="E709" s="90" t="str">
        <f>VLOOKUP(STOCKSANLUIS[[#This Row],[CODIGO]],FAMILIAS[],4,FALSE)</f>
        <v>CARRIER</v>
      </c>
      <c r="F709" s="90">
        <v>1</v>
      </c>
      <c r="G709" s="90"/>
      <c r="H709" s="90">
        <f>SUMIF(INGRESO_MERCADERIA[CODIGO],STOCKSANLUIS[[#This Row],[CODIGO]],INGRESO_MERCADERIA[INGRESO])</f>
        <v>0</v>
      </c>
      <c r="I709" s="90">
        <f>SUMIF(SALIDA[CODIGO],STOCKSANLUIS[[#This Row],[CODIGO]],SALIDA[CANTIDAD])</f>
        <v>0</v>
      </c>
      <c r="J709" s="90">
        <f>STOCKSANLUIS[[#This Row],[STOCK ALM1]]-STOCKSANLUIS[[#This Row],[SALIDA]]</f>
        <v>0</v>
      </c>
      <c r="K709" s="90" t="str">
        <f>VLOOKUP(STOCKSANLUIS[[#This Row],[CODIGO]],CLASIFICACION[],6,FALSE)</f>
        <v>C</v>
      </c>
      <c r="L709" s="90">
        <f>IFERROR(VLOOKUP(STOCKSANLUIS[[#This Row],[CODIGO]],STOCK_STARSOFT[],3,FALSE),0)</f>
        <v>0</v>
      </c>
      <c r="M709" s="90" t="str">
        <f>IF(STOCKSANLUIS[[#This Row],[STOCK ACTUAL]]=STOCKSANLUIS[[#This Row],[STOCK_STARSOFT]],"SIN DIFERENCIA","DIFERENCIA")</f>
        <v>SIN DIFERENCIA</v>
      </c>
    </row>
    <row r="710" spans="1:13" ht="15" hidden="1" customHeight="1" x14ac:dyDescent="0.25">
      <c r="A710" s="144" t="s">
        <v>3558</v>
      </c>
      <c r="B710" s="87" t="s">
        <v>3559</v>
      </c>
      <c r="C710" s="88">
        <v>4</v>
      </c>
      <c r="D710" s="89" t="s">
        <v>6</v>
      </c>
      <c r="E710" s="90" t="str">
        <f>VLOOKUP(STOCKSANLUIS[[#This Row],[CODIGO]],FAMILIAS[],4,FALSE)</f>
        <v>DHEK</v>
      </c>
      <c r="F710" s="90">
        <v>1</v>
      </c>
      <c r="G710" s="90" t="s">
        <v>19524</v>
      </c>
      <c r="H710" s="90">
        <f>SUMIF(INGRESO_MERCADERIA[CODIGO],STOCKSANLUIS[[#This Row],[CODIGO]],INGRESO_MERCADERIA[INGRESO])</f>
        <v>4</v>
      </c>
      <c r="I710" s="90">
        <f>SUMIF(SALIDA[CODIGO],STOCKSANLUIS[[#This Row],[CODIGO]],SALIDA[CANTIDAD])</f>
        <v>4</v>
      </c>
      <c r="J710" s="90">
        <f>STOCKSANLUIS[[#This Row],[STOCK ALM1]]-STOCKSANLUIS[[#This Row],[SALIDA]]</f>
        <v>0</v>
      </c>
      <c r="K710" s="90" t="str">
        <f>VLOOKUP(STOCKSANLUIS[[#This Row],[CODIGO]],CLASIFICACION[],6,FALSE)</f>
        <v>C</v>
      </c>
      <c r="L710" s="90">
        <f>IFERROR(VLOOKUP(STOCKSANLUIS[[#This Row],[CODIGO]],STOCK_STARSOFT[],3,FALSE),0)</f>
        <v>0</v>
      </c>
      <c r="M710" s="90" t="str">
        <f>IF(STOCKSANLUIS[[#This Row],[STOCK ACTUAL]]=STOCKSANLUIS[[#This Row],[STOCK_STARSOFT]],"SIN DIFERENCIA","DIFERENCIA")</f>
        <v>SIN DIFERENCIA</v>
      </c>
    </row>
    <row r="711" spans="1:13" ht="15" hidden="1" customHeight="1" x14ac:dyDescent="0.25">
      <c r="A711" s="144" t="s">
        <v>1462</v>
      </c>
      <c r="B711" s="87" t="s">
        <v>1463</v>
      </c>
      <c r="C711" s="88">
        <v>0</v>
      </c>
      <c r="D711" s="89" t="s">
        <v>6</v>
      </c>
      <c r="E711" s="90" t="str">
        <f>VLOOKUP(STOCKSANLUIS[[#This Row],[CODIGO]],FAMILIAS[],4,FALSE)</f>
        <v>BITZER</v>
      </c>
      <c r="F711" s="90">
        <v>1</v>
      </c>
      <c r="G711" s="90"/>
      <c r="H711" s="90">
        <f>SUMIF(INGRESO_MERCADERIA[CODIGO],STOCKSANLUIS[[#This Row],[CODIGO]],INGRESO_MERCADERIA[INGRESO])</f>
        <v>0</v>
      </c>
      <c r="I711" s="90">
        <f>SUMIF(SALIDA[CODIGO],STOCKSANLUIS[[#This Row],[CODIGO]],SALIDA[CANTIDAD])</f>
        <v>0</v>
      </c>
      <c r="J711" s="90">
        <f>STOCKSANLUIS[[#This Row],[STOCK ALM1]]-STOCKSANLUIS[[#This Row],[SALIDA]]</f>
        <v>0</v>
      </c>
      <c r="K711" s="90" t="str">
        <f>VLOOKUP(STOCKSANLUIS[[#This Row],[CODIGO]],CLASIFICACION[],6,FALSE)</f>
        <v>C</v>
      </c>
      <c r="L711" s="90">
        <f>IFERROR(VLOOKUP(STOCKSANLUIS[[#This Row],[CODIGO]],STOCK_STARSOFT[],3,FALSE),0)</f>
        <v>0</v>
      </c>
      <c r="M711" s="90" t="str">
        <f>IF(STOCKSANLUIS[[#This Row],[STOCK ACTUAL]]=STOCKSANLUIS[[#This Row],[STOCK_STARSOFT]],"SIN DIFERENCIA","DIFERENCIA")</f>
        <v>SIN DIFERENCIA</v>
      </c>
    </row>
    <row r="712" spans="1:13" ht="15" hidden="1" customHeight="1" x14ac:dyDescent="0.25">
      <c r="A712" s="144" t="s">
        <v>1328</v>
      </c>
      <c r="B712" s="87" t="s">
        <v>1329</v>
      </c>
      <c r="C712" s="88">
        <v>0</v>
      </c>
      <c r="D712" s="89" t="s">
        <v>6</v>
      </c>
      <c r="E712" s="90" t="str">
        <f>VLOOKUP(STOCKSANLUIS[[#This Row],[CODIGO]],FAMILIAS[],4,FALSE)</f>
        <v>ELGIN</v>
      </c>
      <c r="F712" s="90">
        <v>1</v>
      </c>
      <c r="G712" s="90" t="s">
        <v>19526</v>
      </c>
      <c r="H712" s="90">
        <f>SUMIF(INGRESO_MERCADERIA[CODIGO],STOCKSANLUIS[[#This Row],[CODIGO]],INGRESO_MERCADERIA[INGRESO])</f>
        <v>1</v>
      </c>
      <c r="I712" s="90">
        <f>SUMIF(SALIDA[CODIGO],STOCKSANLUIS[[#This Row],[CODIGO]],SALIDA[CANTIDAD])</f>
        <v>1</v>
      </c>
      <c r="J712" s="90">
        <f>STOCKSANLUIS[[#This Row],[STOCK ALM1]]-STOCKSANLUIS[[#This Row],[SALIDA]]</f>
        <v>0</v>
      </c>
      <c r="K712" s="90" t="str">
        <f>VLOOKUP(STOCKSANLUIS[[#This Row],[CODIGO]],CLASIFICACION[],6,FALSE)</f>
        <v>C</v>
      </c>
      <c r="L712" s="90">
        <f>IFERROR(VLOOKUP(STOCKSANLUIS[[#This Row],[CODIGO]],STOCK_STARSOFT[],3,FALSE),0)</f>
        <v>0</v>
      </c>
      <c r="M712" s="90" t="str">
        <f>IF(STOCKSANLUIS[[#This Row],[STOCK ACTUAL]]=STOCKSANLUIS[[#This Row],[STOCK_STARSOFT]],"SIN DIFERENCIA","DIFERENCIA")</f>
        <v>SIN DIFERENCIA</v>
      </c>
    </row>
    <row r="713" spans="1:13" ht="15" hidden="1" customHeight="1" x14ac:dyDescent="0.25">
      <c r="A713" s="144" t="s">
        <v>3896</v>
      </c>
      <c r="B713" s="87" t="s">
        <v>3897</v>
      </c>
      <c r="C713" s="88">
        <v>3</v>
      </c>
      <c r="D713" s="89" t="s">
        <v>6</v>
      </c>
      <c r="E713" s="90" t="str">
        <f>VLOOKUP(STOCKSANLUIS[[#This Row],[CODIGO]],FAMILIAS[],4,FALSE)</f>
        <v>EBM</v>
      </c>
      <c r="F713" s="90">
        <v>1</v>
      </c>
      <c r="G713" s="90" t="s">
        <v>22119</v>
      </c>
      <c r="H713" s="90">
        <f>SUMIF(INGRESO_MERCADERIA[CODIGO],STOCKSANLUIS[[#This Row],[CODIGO]],INGRESO_MERCADERIA[INGRESO])</f>
        <v>5</v>
      </c>
      <c r="I713" s="90">
        <f>SUMIF(SALIDA[CODIGO],STOCKSANLUIS[[#This Row],[CODIGO]],SALIDA[CANTIDAD])</f>
        <v>4</v>
      </c>
      <c r="J713" s="90">
        <f>STOCKSANLUIS[[#This Row],[STOCK ALM1]]-STOCKSANLUIS[[#This Row],[SALIDA]]</f>
        <v>1</v>
      </c>
      <c r="K713" s="90" t="str">
        <f>VLOOKUP(STOCKSANLUIS[[#This Row],[CODIGO]],CLASIFICACION[],6,FALSE)</f>
        <v>C</v>
      </c>
      <c r="L713" s="90">
        <f>IFERROR(VLOOKUP(STOCKSANLUIS[[#This Row],[CODIGO]],STOCK_STARSOFT[],3,FALSE),0)</f>
        <v>1</v>
      </c>
      <c r="M713" s="90" t="str">
        <f>IF(STOCKSANLUIS[[#This Row],[STOCK ACTUAL]]=STOCKSANLUIS[[#This Row],[STOCK_STARSOFT]],"SIN DIFERENCIA","DIFERENCIA")</f>
        <v>SIN DIFERENCIA</v>
      </c>
    </row>
    <row r="714" spans="1:13" ht="15" hidden="1" customHeight="1" x14ac:dyDescent="0.25">
      <c r="A714" s="144" t="s">
        <v>1201</v>
      </c>
      <c r="B714" s="87" t="s">
        <v>1202</v>
      </c>
      <c r="C714" s="88">
        <v>20.03</v>
      </c>
      <c r="D714" s="89" t="s">
        <v>6</v>
      </c>
      <c r="E714" s="90" t="str">
        <f>VLOOKUP(STOCKSANLUIS[[#This Row],[CODIGO]],FAMILIAS[],4,FALSE)</f>
        <v>ELBAC</v>
      </c>
      <c r="F714" s="90">
        <v>1</v>
      </c>
      <c r="G714" s="90" t="s">
        <v>19524</v>
      </c>
      <c r="H714" s="90">
        <f>SUMIF(INGRESO_MERCADERIA[CODIGO],STOCKSANLUIS[[#This Row],[CODIGO]],INGRESO_MERCADERIA[INGRESO])</f>
        <v>20.03</v>
      </c>
      <c r="I714" s="90">
        <f>SUMIF(SALIDA[CODIGO],STOCKSANLUIS[[#This Row],[CODIGO]],SALIDA[CANTIDAD])</f>
        <v>0</v>
      </c>
      <c r="J714" s="90">
        <f>STOCKSANLUIS[[#This Row],[STOCK ALM1]]-STOCKSANLUIS[[#This Row],[SALIDA]]</f>
        <v>20.03</v>
      </c>
      <c r="K714" s="90" t="str">
        <f>VLOOKUP(STOCKSANLUIS[[#This Row],[CODIGO]],CLASIFICACION[],6,FALSE)</f>
        <v>C</v>
      </c>
      <c r="L714" s="90">
        <f>IFERROR(VLOOKUP(STOCKSANLUIS[[#This Row],[CODIGO]],STOCK_STARSOFT[],3,FALSE),0)</f>
        <v>20.03</v>
      </c>
      <c r="M714" s="90" t="str">
        <f>IF(STOCKSANLUIS[[#This Row],[STOCK ACTUAL]]=STOCKSANLUIS[[#This Row],[STOCK_STARSOFT]],"SIN DIFERENCIA","DIFERENCIA")</f>
        <v>SIN DIFERENCIA</v>
      </c>
    </row>
    <row r="715" spans="1:13" ht="15" hidden="1" customHeight="1" x14ac:dyDescent="0.25">
      <c r="A715" s="144" t="s">
        <v>1368</v>
      </c>
      <c r="B715" s="87" t="s">
        <v>1369</v>
      </c>
      <c r="C715" s="88">
        <v>9.2100000000000009</v>
      </c>
      <c r="D715" s="89" t="s">
        <v>6</v>
      </c>
      <c r="E715" s="90" t="str">
        <f>VLOOKUP(STOCKSANLUIS[[#This Row],[CODIGO]],FAMILIAS[],4,FALSE)</f>
        <v>ELBAC</v>
      </c>
      <c r="F715" s="90">
        <v>1</v>
      </c>
      <c r="G715" s="90" t="s">
        <v>19524</v>
      </c>
      <c r="H715" s="90">
        <f>SUMIF(INGRESO_MERCADERIA[CODIGO],STOCKSANLUIS[[#This Row],[CODIGO]],INGRESO_MERCADERIA[INGRESO])</f>
        <v>9.2100000000000009</v>
      </c>
      <c r="I715" s="90">
        <f>SUMIF(SALIDA[CODIGO],STOCKSANLUIS[[#This Row],[CODIGO]],SALIDA[CANTIDAD])</f>
        <v>0.91</v>
      </c>
      <c r="J715" s="90">
        <f>STOCKSANLUIS[[#This Row],[STOCK ALM1]]-STOCKSANLUIS[[#This Row],[SALIDA]]</f>
        <v>8.3000000000000007</v>
      </c>
      <c r="K715" s="90" t="str">
        <f>VLOOKUP(STOCKSANLUIS[[#This Row],[CODIGO]],CLASIFICACION[],6,FALSE)</f>
        <v>C</v>
      </c>
      <c r="L715" s="90">
        <f>IFERROR(VLOOKUP(STOCKSANLUIS[[#This Row],[CODIGO]],STOCK_STARSOFT[],3,FALSE),0)</f>
        <v>8.3000000000000007</v>
      </c>
      <c r="M715" s="90" t="str">
        <f>IF(STOCKSANLUIS[[#This Row],[STOCK ACTUAL]]=STOCKSANLUIS[[#This Row],[STOCK_STARSOFT]],"SIN DIFERENCIA","DIFERENCIA")</f>
        <v>SIN DIFERENCIA</v>
      </c>
    </row>
    <row r="716" spans="1:13" ht="15" hidden="1" customHeight="1" x14ac:dyDescent="0.25">
      <c r="A716" s="144" t="s">
        <v>2144</v>
      </c>
      <c r="B716" s="87" t="s">
        <v>2145</v>
      </c>
      <c r="C716" s="88">
        <v>3</v>
      </c>
      <c r="D716" s="89" t="s">
        <v>6</v>
      </c>
      <c r="E716" s="90" t="str">
        <f>VLOOKUP(STOCKSANLUIS[[#This Row],[CODIGO]],FAMILIAS[],4,FALSE)</f>
        <v>ES ROBBINS</v>
      </c>
      <c r="F716" s="90">
        <v>1</v>
      </c>
      <c r="G716" s="90" t="s">
        <v>19524</v>
      </c>
      <c r="H716" s="90">
        <f>SUMIF(INGRESO_MERCADERIA[CODIGO],STOCKSANLUIS[[#This Row],[CODIGO]],INGRESO_MERCADERIA[INGRESO])</f>
        <v>3</v>
      </c>
      <c r="I716" s="90">
        <f>SUMIF(SALIDA[CODIGO],STOCKSANLUIS[[#This Row],[CODIGO]],SALIDA[CANTIDAD])</f>
        <v>0</v>
      </c>
      <c r="J716" s="90">
        <f>STOCKSANLUIS[[#This Row],[STOCK ALM1]]-STOCKSANLUIS[[#This Row],[SALIDA]]</f>
        <v>3</v>
      </c>
      <c r="K716" s="90" t="str">
        <f>VLOOKUP(STOCKSANLUIS[[#This Row],[CODIGO]],CLASIFICACION[],6,FALSE)</f>
        <v>C</v>
      </c>
      <c r="L716" s="90">
        <f>IFERROR(VLOOKUP(STOCKSANLUIS[[#This Row],[CODIGO]],STOCK_STARSOFT[],3,FALSE),0)</f>
        <v>3</v>
      </c>
      <c r="M716" s="90" t="str">
        <f>IF(STOCKSANLUIS[[#This Row],[STOCK ACTUAL]]=STOCKSANLUIS[[#This Row],[STOCK_STARSOFT]],"SIN DIFERENCIA","DIFERENCIA")</f>
        <v>SIN DIFERENCIA</v>
      </c>
    </row>
    <row r="717" spans="1:13" ht="15" hidden="1" customHeight="1" x14ac:dyDescent="0.25">
      <c r="A717" s="144" t="s">
        <v>2363</v>
      </c>
      <c r="B717" s="87" t="s">
        <v>2364</v>
      </c>
      <c r="C717" s="88">
        <v>3</v>
      </c>
      <c r="D717" s="89" t="s">
        <v>6</v>
      </c>
      <c r="E717" s="90" t="str">
        <f>VLOOKUP(STOCKSANLUIS[[#This Row],[CODIGO]],FAMILIAS[],4,FALSE)</f>
        <v>ES ROBBINS</v>
      </c>
      <c r="F717" s="90">
        <v>1</v>
      </c>
      <c r="G717" s="90" t="s">
        <v>19524</v>
      </c>
      <c r="H717" s="90">
        <f>SUMIF(INGRESO_MERCADERIA[CODIGO],STOCKSANLUIS[[#This Row],[CODIGO]],INGRESO_MERCADERIA[INGRESO])</f>
        <v>3</v>
      </c>
      <c r="I717" s="90">
        <f>SUMIF(SALIDA[CODIGO],STOCKSANLUIS[[#This Row],[CODIGO]],SALIDA[CANTIDAD])</f>
        <v>0</v>
      </c>
      <c r="J717" s="90">
        <f>STOCKSANLUIS[[#This Row],[STOCK ALM1]]-STOCKSANLUIS[[#This Row],[SALIDA]]</f>
        <v>3</v>
      </c>
      <c r="K717" s="90" t="str">
        <f>VLOOKUP(STOCKSANLUIS[[#This Row],[CODIGO]],CLASIFICACION[],6,FALSE)</f>
        <v>C</v>
      </c>
      <c r="L717" s="90">
        <f>IFERROR(VLOOKUP(STOCKSANLUIS[[#This Row],[CODIGO]],STOCK_STARSOFT[],3,FALSE),0)</f>
        <v>3</v>
      </c>
      <c r="M717" s="90" t="str">
        <f>IF(STOCKSANLUIS[[#This Row],[STOCK ACTUAL]]=STOCKSANLUIS[[#This Row],[STOCK_STARSOFT]],"SIN DIFERENCIA","DIFERENCIA")</f>
        <v>SIN DIFERENCIA</v>
      </c>
    </row>
    <row r="718" spans="1:13" ht="15" hidden="1" customHeight="1" x14ac:dyDescent="0.25">
      <c r="A718" s="144" t="s">
        <v>1476</v>
      </c>
      <c r="B718" s="87" t="s">
        <v>1477</v>
      </c>
      <c r="C718" s="88">
        <v>0</v>
      </c>
      <c r="D718" s="89" t="s">
        <v>6</v>
      </c>
      <c r="E718" s="90" t="str">
        <f>VLOOKUP(STOCKSANLUIS[[#This Row],[CODIGO]],FAMILIAS[],4,FALSE)</f>
        <v>EBM</v>
      </c>
      <c r="F718" s="90">
        <v>1</v>
      </c>
      <c r="G718" s="90"/>
      <c r="H718" s="90">
        <f>SUMIF(INGRESO_MERCADERIA[CODIGO],STOCKSANLUIS[[#This Row],[CODIGO]],INGRESO_MERCADERIA[INGRESO])</f>
        <v>0</v>
      </c>
      <c r="I718" s="90">
        <f>SUMIF(SALIDA[CODIGO],STOCKSANLUIS[[#This Row],[CODIGO]],SALIDA[CANTIDAD])</f>
        <v>0</v>
      </c>
      <c r="J718" s="90">
        <f>STOCKSANLUIS[[#This Row],[STOCK ALM1]]-STOCKSANLUIS[[#This Row],[SALIDA]]</f>
        <v>0</v>
      </c>
      <c r="K718" s="90" t="str">
        <f>VLOOKUP(STOCKSANLUIS[[#This Row],[CODIGO]],CLASIFICACION[],6,FALSE)</f>
        <v>C</v>
      </c>
      <c r="L718" s="90">
        <f>IFERROR(VLOOKUP(STOCKSANLUIS[[#This Row],[CODIGO]],STOCK_STARSOFT[],3,FALSE),0)</f>
        <v>0</v>
      </c>
      <c r="M718" s="90" t="str">
        <f>IF(STOCKSANLUIS[[#This Row],[STOCK ACTUAL]]=STOCKSANLUIS[[#This Row],[STOCK_STARSOFT]],"SIN DIFERENCIA","DIFERENCIA")</f>
        <v>SIN DIFERENCIA</v>
      </c>
    </row>
    <row r="719" spans="1:13" ht="15" hidden="1" customHeight="1" x14ac:dyDescent="0.25">
      <c r="A719" s="144" t="s">
        <v>1478</v>
      </c>
      <c r="B719" s="87" t="s">
        <v>1479</v>
      </c>
      <c r="C719" s="88">
        <v>0</v>
      </c>
      <c r="D719" s="89" t="s">
        <v>6</v>
      </c>
      <c r="E719" s="90" t="str">
        <f>VLOOKUP(STOCKSANLUIS[[#This Row],[CODIGO]],FAMILIAS[],4,FALSE)</f>
        <v>PRECOR</v>
      </c>
      <c r="F719" s="90">
        <v>1</v>
      </c>
      <c r="G719" s="90"/>
      <c r="H719" s="90">
        <f>SUMIF(INGRESO_MERCADERIA[CODIGO],STOCKSANLUIS[[#This Row],[CODIGO]],INGRESO_MERCADERIA[INGRESO])</f>
        <v>0</v>
      </c>
      <c r="I719" s="90">
        <f>SUMIF(SALIDA[CODIGO],STOCKSANLUIS[[#This Row],[CODIGO]],SALIDA[CANTIDAD])</f>
        <v>0</v>
      </c>
      <c r="J719" s="90">
        <f>STOCKSANLUIS[[#This Row],[STOCK ALM1]]-STOCKSANLUIS[[#This Row],[SALIDA]]</f>
        <v>0</v>
      </c>
      <c r="K719" s="90" t="str">
        <f>VLOOKUP(STOCKSANLUIS[[#This Row],[CODIGO]],CLASIFICACION[],6,FALSE)</f>
        <v>C</v>
      </c>
      <c r="L719" s="90">
        <f>IFERROR(VLOOKUP(STOCKSANLUIS[[#This Row],[CODIGO]],STOCK_STARSOFT[],3,FALSE),0)</f>
        <v>0</v>
      </c>
      <c r="M719" s="90" t="str">
        <f>IF(STOCKSANLUIS[[#This Row],[STOCK ACTUAL]]=STOCKSANLUIS[[#This Row],[STOCK_STARSOFT]],"SIN DIFERENCIA","DIFERENCIA")</f>
        <v>SIN DIFERENCIA</v>
      </c>
    </row>
    <row r="720" spans="1:13" ht="15" hidden="1" customHeight="1" x14ac:dyDescent="0.25">
      <c r="A720" s="144" t="s">
        <v>1480</v>
      </c>
      <c r="B720" s="87" t="s">
        <v>1481</v>
      </c>
      <c r="C720" s="88">
        <v>0</v>
      </c>
      <c r="D720" s="89" t="s">
        <v>6</v>
      </c>
      <c r="E720" s="90" t="str">
        <f>VLOOKUP(STOCKSANLUIS[[#This Row],[CODIGO]],FAMILIAS[],4,FALSE)</f>
        <v>PRECOR</v>
      </c>
      <c r="F720" s="90">
        <v>1</v>
      </c>
      <c r="G720" s="90"/>
      <c r="H720" s="90">
        <f>SUMIF(INGRESO_MERCADERIA[CODIGO],STOCKSANLUIS[[#This Row],[CODIGO]],INGRESO_MERCADERIA[INGRESO])</f>
        <v>0</v>
      </c>
      <c r="I720" s="90">
        <f>SUMIF(SALIDA[CODIGO],STOCKSANLUIS[[#This Row],[CODIGO]],SALIDA[CANTIDAD])</f>
        <v>0</v>
      </c>
      <c r="J720" s="90">
        <f>STOCKSANLUIS[[#This Row],[STOCK ALM1]]-STOCKSANLUIS[[#This Row],[SALIDA]]</f>
        <v>0</v>
      </c>
      <c r="K720" s="90" t="str">
        <f>VLOOKUP(STOCKSANLUIS[[#This Row],[CODIGO]],CLASIFICACION[],6,FALSE)</f>
        <v>C</v>
      </c>
      <c r="L720" s="90">
        <f>IFERROR(VLOOKUP(STOCKSANLUIS[[#This Row],[CODIGO]],STOCK_STARSOFT[],3,FALSE),0)</f>
        <v>0</v>
      </c>
      <c r="M720" s="90" t="str">
        <f>IF(STOCKSANLUIS[[#This Row],[STOCK ACTUAL]]=STOCKSANLUIS[[#This Row],[STOCK_STARSOFT]],"SIN DIFERENCIA","DIFERENCIA")</f>
        <v>SIN DIFERENCIA</v>
      </c>
    </row>
    <row r="721" spans="1:13" ht="15" hidden="1" customHeight="1" x14ac:dyDescent="0.25">
      <c r="A721" s="144" t="s">
        <v>1482</v>
      </c>
      <c r="B721" s="87" t="s">
        <v>1483</v>
      </c>
      <c r="C721" s="88">
        <v>0</v>
      </c>
      <c r="D721" s="89" t="s">
        <v>6</v>
      </c>
      <c r="E721" s="90" t="str">
        <f>VLOOKUP(STOCKSANLUIS[[#This Row],[CODIGO]],FAMILIAS[],4,FALSE)</f>
        <v>PRECOR</v>
      </c>
      <c r="F721" s="90">
        <v>1</v>
      </c>
      <c r="G721" s="90"/>
      <c r="H721" s="90">
        <f>SUMIF(INGRESO_MERCADERIA[CODIGO],STOCKSANLUIS[[#This Row],[CODIGO]],INGRESO_MERCADERIA[INGRESO])</f>
        <v>0</v>
      </c>
      <c r="I721" s="90">
        <f>SUMIF(SALIDA[CODIGO],STOCKSANLUIS[[#This Row],[CODIGO]],SALIDA[CANTIDAD])</f>
        <v>0</v>
      </c>
      <c r="J721" s="90">
        <f>STOCKSANLUIS[[#This Row],[STOCK ALM1]]-STOCKSANLUIS[[#This Row],[SALIDA]]</f>
        <v>0</v>
      </c>
      <c r="K721" s="90" t="str">
        <f>VLOOKUP(STOCKSANLUIS[[#This Row],[CODIGO]],CLASIFICACION[],6,FALSE)</f>
        <v>C</v>
      </c>
      <c r="L721" s="90">
        <f>IFERROR(VLOOKUP(STOCKSANLUIS[[#This Row],[CODIGO]],STOCK_STARSOFT[],3,FALSE),0)</f>
        <v>0</v>
      </c>
      <c r="M721" s="90" t="str">
        <f>IF(STOCKSANLUIS[[#This Row],[STOCK ACTUAL]]=STOCKSANLUIS[[#This Row],[STOCK_STARSOFT]],"SIN DIFERENCIA","DIFERENCIA")</f>
        <v>SIN DIFERENCIA</v>
      </c>
    </row>
    <row r="722" spans="1:13" ht="15" hidden="1" customHeight="1" x14ac:dyDescent="0.25">
      <c r="A722" s="144" t="s">
        <v>1484</v>
      </c>
      <c r="B722" s="87" t="s">
        <v>1485</v>
      </c>
      <c r="C722" s="88">
        <v>0</v>
      </c>
      <c r="D722" s="89" t="s">
        <v>6</v>
      </c>
      <c r="E722" s="90" t="str">
        <f>VLOOKUP(STOCKSANLUIS[[#This Row],[CODIGO]],FAMILIAS[],4,FALSE)</f>
        <v>PRECOR</v>
      </c>
      <c r="F722" s="90">
        <v>1</v>
      </c>
      <c r="G722" s="90"/>
      <c r="H722" s="90">
        <f>SUMIF(INGRESO_MERCADERIA[CODIGO],STOCKSANLUIS[[#This Row],[CODIGO]],INGRESO_MERCADERIA[INGRESO])</f>
        <v>0</v>
      </c>
      <c r="I722" s="90">
        <f>SUMIF(SALIDA[CODIGO],STOCKSANLUIS[[#This Row],[CODIGO]],SALIDA[CANTIDAD])</f>
        <v>0</v>
      </c>
      <c r="J722" s="90">
        <f>STOCKSANLUIS[[#This Row],[STOCK ALM1]]-STOCKSANLUIS[[#This Row],[SALIDA]]</f>
        <v>0</v>
      </c>
      <c r="K722" s="90" t="str">
        <f>VLOOKUP(STOCKSANLUIS[[#This Row],[CODIGO]],CLASIFICACION[],6,FALSE)</f>
        <v>C</v>
      </c>
      <c r="L722" s="90">
        <f>IFERROR(VLOOKUP(STOCKSANLUIS[[#This Row],[CODIGO]],STOCK_STARSOFT[],3,FALSE),0)</f>
        <v>0</v>
      </c>
      <c r="M722" s="90" t="str">
        <f>IF(STOCKSANLUIS[[#This Row],[STOCK ACTUAL]]=STOCKSANLUIS[[#This Row],[STOCK_STARSOFT]],"SIN DIFERENCIA","DIFERENCIA")</f>
        <v>SIN DIFERENCIA</v>
      </c>
    </row>
    <row r="723" spans="1:13" ht="15" hidden="1" customHeight="1" x14ac:dyDescent="0.25">
      <c r="A723" s="144" t="s">
        <v>1486</v>
      </c>
      <c r="B723" s="87" t="s">
        <v>1487</v>
      </c>
      <c r="C723" s="88">
        <v>0</v>
      </c>
      <c r="D723" s="89" t="s">
        <v>6</v>
      </c>
      <c r="E723" s="90" t="str">
        <f>VLOOKUP(STOCKSANLUIS[[#This Row],[CODIGO]],FAMILIAS[],4,FALSE)</f>
        <v>PRECOR</v>
      </c>
      <c r="F723" s="90">
        <v>1</v>
      </c>
      <c r="G723" s="90"/>
      <c r="H723" s="90">
        <f>SUMIF(INGRESO_MERCADERIA[CODIGO],STOCKSANLUIS[[#This Row],[CODIGO]],INGRESO_MERCADERIA[INGRESO])</f>
        <v>0</v>
      </c>
      <c r="I723" s="90">
        <f>SUMIF(SALIDA[CODIGO],STOCKSANLUIS[[#This Row],[CODIGO]],SALIDA[CANTIDAD])</f>
        <v>0</v>
      </c>
      <c r="J723" s="90">
        <f>STOCKSANLUIS[[#This Row],[STOCK ALM1]]-STOCKSANLUIS[[#This Row],[SALIDA]]</f>
        <v>0</v>
      </c>
      <c r="K723" s="90" t="str">
        <f>VLOOKUP(STOCKSANLUIS[[#This Row],[CODIGO]],CLASIFICACION[],6,FALSE)</f>
        <v>C</v>
      </c>
      <c r="L723" s="90">
        <f>IFERROR(VLOOKUP(STOCKSANLUIS[[#This Row],[CODIGO]],STOCK_STARSOFT[],3,FALSE),0)</f>
        <v>0</v>
      </c>
      <c r="M723" s="90" t="str">
        <f>IF(STOCKSANLUIS[[#This Row],[STOCK ACTUAL]]=STOCKSANLUIS[[#This Row],[STOCK_STARSOFT]],"SIN DIFERENCIA","DIFERENCIA")</f>
        <v>SIN DIFERENCIA</v>
      </c>
    </row>
    <row r="724" spans="1:13" ht="15" hidden="1" customHeight="1" x14ac:dyDescent="0.25">
      <c r="A724" s="144" t="s">
        <v>1488</v>
      </c>
      <c r="B724" s="87" t="s">
        <v>1489</v>
      </c>
      <c r="C724" s="88">
        <v>0</v>
      </c>
      <c r="D724" s="89" t="s">
        <v>6</v>
      </c>
      <c r="E724" s="90" t="str">
        <f>VLOOKUP(STOCKSANLUIS[[#This Row],[CODIGO]],FAMILIAS[],4,FALSE)</f>
        <v>PRECOR</v>
      </c>
      <c r="F724" s="90">
        <v>1</v>
      </c>
      <c r="G724" s="90"/>
      <c r="H724" s="90">
        <f>SUMIF(INGRESO_MERCADERIA[CODIGO],STOCKSANLUIS[[#This Row],[CODIGO]],INGRESO_MERCADERIA[INGRESO])</f>
        <v>0</v>
      </c>
      <c r="I724" s="90">
        <f>SUMIF(SALIDA[CODIGO],STOCKSANLUIS[[#This Row],[CODIGO]],SALIDA[CANTIDAD])</f>
        <v>0</v>
      </c>
      <c r="J724" s="90">
        <f>STOCKSANLUIS[[#This Row],[STOCK ALM1]]-STOCKSANLUIS[[#This Row],[SALIDA]]</f>
        <v>0</v>
      </c>
      <c r="K724" s="90" t="str">
        <f>VLOOKUP(STOCKSANLUIS[[#This Row],[CODIGO]],CLASIFICACION[],6,FALSE)</f>
        <v>C</v>
      </c>
      <c r="L724" s="90">
        <f>IFERROR(VLOOKUP(STOCKSANLUIS[[#This Row],[CODIGO]],STOCK_STARSOFT[],3,FALSE),0)</f>
        <v>0</v>
      </c>
      <c r="M724" s="90" t="str">
        <f>IF(STOCKSANLUIS[[#This Row],[STOCK ACTUAL]]=STOCKSANLUIS[[#This Row],[STOCK_STARSOFT]],"SIN DIFERENCIA","DIFERENCIA")</f>
        <v>SIN DIFERENCIA</v>
      </c>
    </row>
    <row r="725" spans="1:13" ht="15" hidden="1" customHeight="1" x14ac:dyDescent="0.25">
      <c r="A725" s="144" t="s">
        <v>1490</v>
      </c>
      <c r="B725" s="87" t="s">
        <v>1491</v>
      </c>
      <c r="C725" s="88">
        <v>0</v>
      </c>
      <c r="D725" s="89" t="s">
        <v>6</v>
      </c>
      <c r="E725" s="90" t="str">
        <f>VLOOKUP(STOCKSANLUIS[[#This Row],[CODIGO]],FAMILIAS[],4,FALSE)</f>
        <v>MIPAL</v>
      </c>
      <c r="F725" s="90">
        <v>1</v>
      </c>
      <c r="G725" s="90"/>
      <c r="H725" s="90">
        <f>SUMIF(INGRESO_MERCADERIA[CODIGO],STOCKSANLUIS[[#This Row],[CODIGO]],INGRESO_MERCADERIA[INGRESO])</f>
        <v>0</v>
      </c>
      <c r="I725" s="90">
        <f>SUMIF(SALIDA[CODIGO],STOCKSANLUIS[[#This Row],[CODIGO]],SALIDA[CANTIDAD])</f>
        <v>0</v>
      </c>
      <c r="J725" s="90">
        <f>STOCKSANLUIS[[#This Row],[STOCK ALM1]]-STOCKSANLUIS[[#This Row],[SALIDA]]</f>
        <v>0</v>
      </c>
      <c r="K725" s="90" t="str">
        <f>VLOOKUP(STOCKSANLUIS[[#This Row],[CODIGO]],CLASIFICACION[],6,FALSE)</f>
        <v>C</v>
      </c>
      <c r="L725" s="90">
        <f>IFERROR(VLOOKUP(STOCKSANLUIS[[#This Row],[CODIGO]],STOCK_STARSOFT[],3,FALSE),0)</f>
        <v>0</v>
      </c>
      <c r="M725" s="90" t="str">
        <f>IF(STOCKSANLUIS[[#This Row],[STOCK ACTUAL]]=STOCKSANLUIS[[#This Row],[STOCK_STARSOFT]],"SIN DIFERENCIA","DIFERENCIA")</f>
        <v>SIN DIFERENCIA</v>
      </c>
    </row>
    <row r="726" spans="1:13" ht="15" hidden="1" customHeight="1" x14ac:dyDescent="0.25">
      <c r="A726" s="144" t="s">
        <v>1492</v>
      </c>
      <c r="B726" s="87" t="s">
        <v>1493</v>
      </c>
      <c r="C726" s="88">
        <v>0</v>
      </c>
      <c r="D726" s="89" t="s">
        <v>6</v>
      </c>
      <c r="E726" s="90" t="str">
        <f>VLOOKUP(STOCKSANLUIS[[#This Row],[CODIGO]],FAMILIAS[],4,FALSE)</f>
        <v>MIPAL</v>
      </c>
      <c r="F726" s="90">
        <v>1</v>
      </c>
      <c r="G726" s="90"/>
      <c r="H726" s="90">
        <f>SUMIF(INGRESO_MERCADERIA[CODIGO],STOCKSANLUIS[[#This Row],[CODIGO]],INGRESO_MERCADERIA[INGRESO])</f>
        <v>0</v>
      </c>
      <c r="I726" s="90">
        <f>SUMIF(SALIDA[CODIGO],STOCKSANLUIS[[#This Row],[CODIGO]],SALIDA[CANTIDAD])</f>
        <v>0</v>
      </c>
      <c r="J726" s="90">
        <f>STOCKSANLUIS[[#This Row],[STOCK ALM1]]-STOCKSANLUIS[[#This Row],[SALIDA]]</f>
        <v>0</v>
      </c>
      <c r="K726" s="90" t="str">
        <f>VLOOKUP(STOCKSANLUIS[[#This Row],[CODIGO]],CLASIFICACION[],6,FALSE)</f>
        <v>C</v>
      </c>
      <c r="L726" s="90">
        <f>IFERROR(VLOOKUP(STOCKSANLUIS[[#This Row],[CODIGO]],STOCK_STARSOFT[],3,FALSE),0)</f>
        <v>0</v>
      </c>
      <c r="M726" s="90" t="str">
        <f>IF(STOCKSANLUIS[[#This Row],[STOCK ACTUAL]]=STOCKSANLUIS[[#This Row],[STOCK_STARSOFT]],"SIN DIFERENCIA","DIFERENCIA")</f>
        <v>SIN DIFERENCIA</v>
      </c>
    </row>
    <row r="727" spans="1:13" ht="15" hidden="1" customHeight="1" x14ac:dyDescent="0.25">
      <c r="A727" s="144" t="s">
        <v>1494</v>
      </c>
      <c r="B727" s="87" t="s">
        <v>1495</v>
      </c>
      <c r="C727" s="88">
        <v>0</v>
      </c>
      <c r="D727" s="89" t="s">
        <v>6</v>
      </c>
      <c r="E727" s="90" t="str">
        <f>VLOOKUP(STOCKSANLUIS[[#This Row],[CODIGO]],FAMILIAS[],4,FALSE)</f>
        <v>SHANDONG</v>
      </c>
      <c r="F727" s="90">
        <v>1</v>
      </c>
      <c r="G727" s="90"/>
      <c r="H727" s="90">
        <f>SUMIF(INGRESO_MERCADERIA[CODIGO],STOCKSANLUIS[[#This Row],[CODIGO]],INGRESO_MERCADERIA[INGRESO])</f>
        <v>0</v>
      </c>
      <c r="I727" s="90">
        <f>SUMIF(SALIDA[CODIGO],STOCKSANLUIS[[#This Row],[CODIGO]],SALIDA[CANTIDAD])</f>
        <v>0</v>
      </c>
      <c r="J727" s="90">
        <f>STOCKSANLUIS[[#This Row],[STOCK ALM1]]-STOCKSANLUIS[[#This Row],[SALIDA]]</f>
        <v>0</v>
      </c>
      <c r="K727" s="90" t="str">
        <f>VLOOKUP(STOCKSANLUIS[[#This Row],[CODIGO]],CLASIFICACION[],6,FALSE)</f>
        <v>C</v>
      </c>
      <c r="L727" s="90">
        <f>IFERROR(VLOOKUP(STOCKSANLUIS[[#This Row],[CODIGO]],STOCK_STARSOFT[],3,FALSE),0)</f>
        <v>0</v>
      </c>
      <c r="M727" s="90" t="str">
        <f>IF(STOCKSANLUIS[[#This Row],[STOCK ACTUAL]]=STOCKSANLUIS[[#This Row],[STOCK_STARSOFT]],"SIN DIFERENCIA","DIFERENCIA")</f>
        <v>SIN DIFERENCIA</v>
      </c>
    </row>
    <row r="728" spans="1:13" ht="15" hidden="1" customHeight="1" x14ac:dyDescent="0.25">
      <c r="A728" s="144" t="s">
        <v>1496</v>
      </c>
      <c r="B728" s="87" t="s">
        <v>1497</v>
      </c>
      <c r="C728" s="88">
        <v>0</v>
      </c>
      <c r="D728" s="89" t="s">
        <v>6</v>
      </c>
      <c r="E728" s="90" t="str">
        <f>VLOOKUP(STOCKSANLUIS[[#This Row],[CODIGO]],FAMILIAS[],4,FALSE)</f>
        <v>SHANDONG</v>
      </c>
      <c r="F728" s="90">
        <v>1</v>
      </c>
      <c r="G728" s="90"/>
      <c r="H728" s="90">
        <f>SUMIF(INGRESO_MERCADERIA[CODIGO],STOCKSANLUIS[[#This Row],[CODIGO]],INGRESO_MERCADERIA[INGRESO])</f>
        <v>0</v>
      </c>
      <c r="I728" s="90">
        <f>SUMIF(SALIDA[CODIGO],STOCKSANLUIS[[#This Row],[CODIGO]],SALIDA[CANTIDAD])</f>
        <v>0</v>
      </c>
      <c r="J728" s="90">
        <f>STOCKSANLUIS[[#This Row],[STOCK ALM1]]-STOCKSANLUIS[[#This Row],[SALIDA]]</f>
        <v>0</v>
      </c>
      <c r="K728" s="90" t="str">
        <f>VLOOKUP(STOCKSANLUIS[[#This Row],[CODIGO]],CLASIFICACION[],6,FALSE)</f>
        <v>C</v>
      </c>
      <c r="L728" s="90">
        <f>IFERROR(VLOOKUP(STOCKSANLUIS[[#This Row],[CODIGO]],STOCK_STARSOFT[],3,FALSE),0)</f>
        <v>0</v>
      </c>
      <c r="M728" s="90" t="str">
        <f>IF(STOCKSANLUIS[[#This Row],[STOCK ACTUAL]]=STOCKSANLUIS[[#This Row],[STOCK_STARSOFT]],"SIN DIFERENCIA","DIFERENCIA")</f>
        <v>SIN DIFERENCIA</v>
      </c>
    </row>
    <row r="729" spans="1:13" ht="15" hidden="1" customHeight="1" x14ac:dyDescent="0.25">
      <c r="A729" s="144" t="s">
        <v>1498</v>
      </c>
      <c r="B729" s="87" t="s">
        <v>1499</v>
      </c>
      <c r="C729" s="88">
        <v>0</v>
      </c>
      <c r="D729" s="89" t="s">
        <v>6</v>
      </c>
      <c r="E729" s="90" t="str">
        <f>VLOOKUP(STOCKSANLUIS[[#This Row],[CODIGO]],FAMILIAS[],4,FALSE)</f>
        <v>SHANDONG</v>
      </c>
      <c r="F729" s="90">
        <v>1</v>
      </c>
      <c r="G729" s="90"/>
      <c r="H729" s="90">
        <f>SUMIF(INGRESO_MERCADERIA[CODIGO],STOCKSANLUIS[[#This Row],[CODIGO]],INGRESO_MERCADERIA[INGRESO])</f>
        <v>0</v>
      </c>
      <c r="I729" s="90">
        <f>SUMIF(SALIDA[CODIGO],STOCKSANLUIS[[#This Row],[CODIGO]],SALIDA[CANTIDAD])</f>
        <v>0</v>
      </c>
      <c r="J729" s="90">
        <f>STOCKSANLUIS[[#This Row],[STOCK ALM1]]-STOCKSANLUIS[[#This Row],[SALIDA]]</f>
        <v>0</v>
      </c>
      <c r="K729" s="90" t="str">
        <f>VLOOKUP(STOCKSANLUIS[[#This Row],[CODIGO]],CLASIFICACION[],6,FALSE)</f>
        <v>C</v>
      </c>
      <c r="L729" s="90">
        <f>IFERROR(VLOOKUP(STOCKSANLUIS[[#This Row],[CODIGO]],STOCK_STARSOFT[],3,FALSE),0)</f>
        <v>0</v>
      </c>
      <c r="M729" s="90" t="str">
        <f>IF(STOCKSANLUIS[[#This Row],[STOCK ACTUAL]]=STOCKSANLUIS[[#This Row],[STOCK_STARSOFT]],"SIN DIFERENCIA","DIFERENCIA")</f>
        <v>SIN DIFERENCIA</v>
      </c>
    </row>
    <row r="730" spans="1:13" ht="15" hidden="1" customHeight="1" x14ac:dyDescent="0.25">
      <c r="A730" s="144" t="s">
        <v>1500</v>
      </c>
      <c r="B730" s="87" t="s">
        <v>1501</v>
      </c>
      <c r="C730" s="88">
        <v>0</v>
      </c>
      <c r="D730" s="89" t="s">
        <v>6</v>
      </c>
      <c r="E730" s="90" t="str">
        <f>VLOOKUP(STOCKSANLUIS[[#This Row],[CODIGO]],FAMILIAS[],4,FALSE)</f>
        <v>SHANDONG</v>
      </c>
      <c r="F730" s="90">
        <v>1</v>
      </c>
      <c r="G730" s="90"/>
      <c r="H730" s="90">
        <f>SUMIF(INGRESO_MERCADERIA[CODIGO],STOCKSANLUIS[[#This Row],[CODIGO]],INGRESO_MERCADERIA[INGRESO])</f>
        <v>0</v>
      </c>
      <c r="I730" s="90">
        <f>SUMIF(SALIDA[CODIGO],STOCKSANLUIS[[#This Row],[CODIGO]],SALIDA[CANTIDAD])</f>
        <v>0</v>
      </c>
      <c r="J730" s="90">
        <f>STOCKSANLUIS[[#This Row],[STOCK ALM1]]-STOCKSANLUIS[[#This Row],[SALIDA]]</f>
        <v>0</v>
      </c>
      <c r="K730" s="90" t="str">
        <f>VLOOKUP(STOCKSANLUIS[[#This Row],[CODIGO]],CLASIFICACION[],6,FALSE)</f>
        <v>C</v>
      </c>
      <c r="L730" s="90">
        <f>IFERROR(VLOOKUP(STOCKSANLUIS[[#This Row],[CODIGO]],STOCK_STARSOFT[],3,FALSE),0)</f>
        <v>0</v>
      </c>
      <c r="M730" s="90" t="str">
        <f>IF(STOCKSANLUIS[[#This Row],[STOCK ACTUAL]]=STOCKSANLUIS[[#This Row],[STOCK_STARSOFT]],"SIN DIFERENCIA","DIFERENCIA")</f>
        <v>SIN DIFERENCIA</v>
      </c>
    </row>
    <row r="731" spans="1:13" ht="15" hidden="1" customHeight="1" x14ac:dyDescent="0.25">
      <c r="A731" s="91" t="s">
        <v>2314</v>
      </c>
      <c r="B731" s="87" t="s">
        <v>2315</v>
      </c>
      <c r="C731" s="88">
        <v>23</v>
      </c>
      <c r="D731" s="89" t="s">
        <v>6</v>
      </c>
      <c r="E731" s="90" t="str">
        <f>VLOOKUP(STOCKSANLUIS[[#This Row],[CODIGO]],FAMILIAS[],4,FALSE)</f>
        <v>EVERWELL</v>
      </c>
      <c r="F731" s="90">
        <v>1</v>
      </c>
      <c r="G731" s="90" t="s">
        <v>19524</v>
      </c>
      <c r="H731" s="90">
        <f>SUMIF(INGRESO_MERCADERIA[CODIGO],STOCKSANLUIS[[#This Row],[CODIGO]],INGRESO_MERCADERIA[INGRESO])</f>
        <v>27</v>
      </c>
      <c r="I731" s="90">
        <f>SUMIF(SALIDA[CODIGO],STOCKSANLUIS[[#This Row],[CODIGO]],SALIDA[CANTIDAD])</f>
        <v>26</v>
      </c>
      <c r="J731" s="90">
        <f>STOCKSANLUIS[[#This Row],[STOCK ALM1]]-STOCKSANLUIS[[#This Row],[SALIDA]]</f>
        <v>1</v>
      </c>
      <c r="K731" s="90" t="str">
        <f>VLOOKUP(STOCKSANLUIS[[#This Row],[CODIGO]],CLASIFICACION[],6,FALSE)</f>
        <v>C</v>
      </c>
      <c r="L731" s="90">
        <f>IFERROR(VLOOKUP(STOCKSANLUIS[[#This Row],[CODIGO]],STOCK_STARSOFT[],3,FALSE),0)</f>
        <v>1</v>
      </c>
      <c r="M731" s="90" t="str">
        <f>IF(STOCKSANLUIS[[#This Row],[STOCK ACTUAL]]=STOCKSANLUIS[[#This Row],[STOCK_STARSOFT]],"SIN DIFERENCIA","DIFERENCIA")</f>
        <v>SIN DIFERENCIA</v>
      </c>
    </row>
    <row r="732" spans="1:13" ht="15" hidden="1" customHeight="1" x14ac:dyDescent="0.25">
      <c r="A732" s="144" t="s">
        <v>1504</v>
      </c>
      <c r="B732" s="87" t="s">
        <v>1505</v>
      </c>
      <c r="C732" s="88">
        <v>0</v>
      </c>
      <c r="D732" s="89" t="s">
        <v>6</v>
      </c>
      <c r="E732" s="90" t="str">
        <f>VLOOKUP(STOCKSANLUIS[[#This Row],[CODIGO]],FAMILIAS[],4,FALSE)</f>
        <v>DANFOSS</v>
      </c>
      <c r="F732" s="90">
        <v>1</v>
      </c>
      <c r="G732" s="90"/>
      <c r="H732" s="90">
        <f>SUMIF(INGRESO_MERCADERIA[CODIGO],STOCKSANLUIS[[#This Row],[CODIGO]],INGRESO_MERCADERIA[INGRESO])</f>
        <v>0</v>
      </c>
      <c r="I732" s="90">
        <f>SUMIF(SALIDA[CODIGO],STOCKSANLUIS[[#This Row],[CODIGO]],SALIDA[CANTIDAD])</f>
        <v>0</v>
      </c>
      <c r="J732" s="90">
        <f>STOCKSANLUIS[[#This Row],[STOCK ALM1]]-STOCKSANLUIS[[#This Row],[SALIDA]]</f>
        <v>0</v>
      </c>
      <c r="K732" s="90" t="str">
        <f>VLOOKUP(STOCKSANLUIS[[#This Row],[CODIGO]],CLASIFICACION[],6,FALSE)</f>
        <v>C</v>
      </c>
      <c r="L732" s="90">
        <f>IFERROR(VLOOKUP(STOCKSANLUIS[[#This Row],[CODIGO]],STOCK_STARSOFT[],3,FALSE),0)</f>
        <v>0</v>
      </c>
      <c r="M732" s="90" t="str">
        <f>IF(STOCKSANLUIS[[#This Row],[STOCK ACTUAL]]=STOCKSANLUIS[[#This Row],[STOCK_STARSOFT]],"SIN DIFERENCIA","DIFERENCIA")</f>
        <v>SIN DIFERENCIA</v>
      </c>
    </row>
    <row r="733" spans="1:13" ht="15" hidden="1" customHeight="1" x14ac:dyDescent="0.25">
      <c r="A733" s="144" t="s">
        <v>2928</v>
      </c>
      <c r="B733" s="87" t="s">
        <v>2929</v>
      </c>
      <c r="C733" s="88">
        <v>11</v>
      </c>
      <c r="D733" s="89" t="s">
        <v>6</v>
      </c>
      <c r="E733" s="90" t="str">
        <f>VLOOKUP(STOCKSANLUIS[[#This Row],[CODIGO]],FAMILIAS[],4,FALSE)</f>
        <v>EVERWELL</v>
      </c>
      <c r="F733" s="90">
        <v>1</v>
      </c>
      <c r="G733" s="90" t="s">
        <v>19524</v>
      </c>
      <c r="H733" s="90">
        <f>SUMIF(INGRESO_MERCADERIA[CODIGO],STOCKSANLUIS[[#This Row],[CODIGO]],INGRESO_MERCADERIA[INGRESO])</f>
        <v>43</v>
      </c>
      <c r="I733" s="90">
        <f>SUMIF(SALIDA[CODIGO],STOCKSANLUIS[[#This Row],[CODIGO]],SALIDA[CANTIDAD])</f>
        <v>15</v>
      </c>
      <c r="J733" s="90">
        <f>STOCKSANLUIS[[#This Row],[STOCK ALM1]]-STOCKSANLUIS[[#This Row],[SALIDA]]</f>
        <v>28</v>
      </c>
      <c r="K733" s="90" t="str">
        <f>VLOOKUP(STOCKSANLUIS[[#This Row],[CODIGO]],CLASIFICACION[],6,FALSE)</f>
        <v>C</v>
      </c>
      <c r="L733" s="90">
        <f>IFERROR(VLOOKUP(STOCKSANLUIS[[#This Row],[CODIGO]],STOCK_STARSOFT[],3,FALSE),0)</f>
        <v>28</v>
      </c>
      <c r="M733" s="90" t="str">
        <f>IF(STOCKSANLUIS[[#This Row],[STOCK ACTUAL]]=STOCKSANLUIS[[#This Row],[STOCK_STARSOFT]],"SIN DIFERENCIA","DIFERENCIA")</f>
        <v>SIN DIFERENCIA</v>
      </c>
    </row>
    <row r="734" spans="1:13" ht="15" hidden="1" customHeight="1" x14ac:dyDescent="0.25">
      <c r="A734" s="144" t="s">
        <v>1508</v>
      </c>
      <c r="B734" s="87" t="s">
        <v>1509</v>
      </c>
      <c r="C734" s="88">
        <v>0</v>
      </c>
      <c r="D734" s="89" t="s">
        <v>6</v>
      </c>
      <c r="E734" s="90" t="str">
        <f>VLOOKUP(STOCKSANLUIS[[#This Row],[CODIGO]],FAMILIAS[],4,FALSE)</f>
        <v>PRECOR</v>
      </c>
      <c r="F734" s="90">
        <v>1</v>
      </c>
      <c r="G734" s="90"/>
      <c r="H734" s="90">
        <f>SUMIF(INGRESO_MERCADERIA[CODIGO],STOCKSANLUIS[[#This Row],[CODIGO]],INGRESO_MERCADERIA[INGRESO])</f>
        <v>0</v>
      </c>
      <c r="I734" s="90">
        <f>SUMIF(SALIDA[CODIGO],STOCKSANLUIS[[#This Row],[CODIGO]],SALIDA[CANTIDAD])</f>
        <v>0</v>
      </c>
      <c r="J734" s="90">
        <f>STOCKSANLUIS[[#This Row],[STOCK ALM1]]-STOCKSANLUIS[[#This Row],[SALIDA]]</f>
        <v>0</v>
      </c>
      <c r="K734" s="90" t="str">
        <f>VLOOKUP(STOCKSANLUIS[[#This Row],[CODIGO]],CLASIFICACION[],6,FALSE)</f>
        <v>C</v>
      </c>
      <c r="L734" s="90">
        <f>IFERROR(VLOOKUP(STOCKSANLUIS[[#This Row],[CODIGO]],STOCK_STARSOFT[],3,FALSE),0)</f>
        <v>0</v>
      </c>
      <c r="M734" s="90" t="str">
        <f>IF(STOCKSANLUIS[[#This Row],[STOCK ACTUAL]]=STOCKSANLUIS[[#This Row],[STOCK_STARSOFT]],"SIN DIFERENCIA","DIFERENCIA")</f>
        <v>SIN DIFERENCIA</v>
      </c>
    </row>
    <row r="735" spans="1:13" ht="15" hidden="1" customHeight="1" x14ac:dyDescent="0.25">
      <c r="A735" s="144" t="s">
        <v>1510</v>
      </c>
      <c r="B735" s="87" t="s">
        <v>1511</v>
      </c>
      <c r="C735" s="88">
        <v>0</v>
      </c>
      <c r="D735" s="89" t="s">
        <v>6</v>
      </c>
      <c r="E735" s="90" t="str">
        <f>VLOOKUP(STOCKSANLUIS[[#This Row],[CODIGO]],FAMILIAS[],4,FALSE)</f>
        <v>ZHEJIANG SANMEI CHEMINCAL</v>
      </c>
      <c r="F735" s="90">
        <v>1</v>
      </c>
      <c r="G735" s="90"/>
      <c r="H735" s="90">
        <f>SUMIF(INGRESO_MERCADERIA[CODIGO],STOCKSANLUIS[[#This Row],[CODIGO]],INGRESO_MERCADERIA[INGRESO])</f>
        <v>0</v>
      </c>
      <c r="I735" s="90">
        <f>SUMIF(SALIDA[CODIGO],STOCKSANLUIS[[#This Row],[CODIGO]],SALIDA[CANTIDAD])</f>
        <v>0</v>
      </c>
      <c r="J735" s="90">
        <f>STOCKSANLUIS[[#This Row],[STOCK ALM1]]-STOCKSANLUIS[[#This Row],[SALIDA]]</f>
        <v>0</v>
      </c>
      <c r="K735" s="90" t="str">
        <f>VLOOKUP(STOCKSANLUIS[[#This Row],[CODIGO]],CLASIFICACION[],6,FALSE)</f>
        <v>C</v>
      </c>
      <c r="L735" s="90">
        <f>IFERROR(VLOOKUP(STOCKSANLUIS[[#This Row],[CODIGO]],STOCK_STARSOFT[],3,FALSE),0)</f>
        <v>0</v>
      </c>
      <c r="M735" s="90" t="str">
        <f>IF(STOCKSANLUIS[[#This Row],[STOCK ACTUAL]]=STOCKSANLUIS[[#This Row],[STOCK_STARSOFT]],"SIN DIFERENCIA","DIFERENCIA")</f>
        <v>SIN DIFERENCIA</v>
      </c>
    </row>
    <row r="736" spans="1:13" ht="15" hidden="1" customHeight="1" x14ac:dyDescent="0.25">
      <c r="A736" s="144" t="s">
        <v>1512</v>
      </c>
      <c r="B736" s="87" t="s">
        <v>1513</v>
      </c>
      <c r="C736" s="88">
        <v>0</v>
      </c>
      <c r="D736" s="89" t="s">
        <v>6</v>
      </c>
      <c r="E736" s="90" t="str">
        <f>VLOOKUP(STOCKSANLUIS[[#This Row],[CODIGO]],FAMILIAS[],4,FALSE)</f>
        <v>ZHEJIANG SANMEI CHEMINCAL</v>
      </c>
      <c r="F736" s="90">
        <v>1</v>
      </c>
      <c r="G736" s="90"/>
      <c r="H736" s="90">
        <f>SUMIF(INGRESO_MERCADERIA[CODIGO],STOCKSANLUIS[[#This Row],[CODIGO]],INGRESO_MERCADERIA[INGRESO])</f>
        <v>0</v>
      </c>
      <c r="I736" s="90">
        <f>SUMIF(SALIDA[CODIGO],STOCKSANLUIS[[#This Row],[CODIGO]],SALIDA[CANTIDAD])</f>
        <v>0</v>
      </c>
      <c r="J736" s="90">
        <f>STOCKSANLUIS[[#This Row],[STOCK ALM1]]-STOCKSANLUIS[[#This Row],[SALIDA]]</f>
        <v>0</v>
      </c>
      <c r="K736" s="90" t="str">
        <f>VLOOKUP(STOCKSANLUIS[[#This Row],[CODIGO]],CLASIFICACION[],6,FALSE)</f>
        <v>C</v>
      </c>
      <c r="L736" s="90">
        <f>IFERROR(VLOOKUP(STOCKSANLUIS[[#This Row],[CODIGO]],STOCK_STARSOFT[],3,FALSE),0)</f>
        <v>0</v>
      </c>
      <c r="M736" s="90" t="str">
        <f>IF(STOCKSANLUIS[[#This Row],[STOCK ACTUAL]]=STOCKSANLUIS[[#This Row],[STOCK_STARSOFT]],"SIN DIFERENCIA","DIFERENCIA")</f>
        <v>SIN DIFERENCIA</v>
      </c>
    </row>
    <row r="737" spans="1:13" ht="15" hidden="1" customHeight="1" x14ac:dyDescent="0.25">
      <c r="A737" s="144" t="s">
        <v>1514</v>
      </c>
      <c r="B737" s="87" t="s">
        <v>1515</v>
      </c>
      <c r="C737" s="88">
        <v>0</v>
      </c>
      <c r="D737" s="89" t="s">
        <v>6</v>
      </c>
      <c r="E737" s="90" t="str">
        <f>VLOOKUP(STOCKSANLUIS[[#This Row],[CODIGO]],FAMILIAS[],4,FALSE)</f>
        <v>ZHEJIANG SANMEI CHEMINCAL</v>
      </c>
      <c r="F737" s="90">
        <v>1</v>
      </c>
      <c r="G737" s="90"/>
      <c r="H737" s="90">
        <f>SUMIF(INGRESO_MERCADERIA[CODIGO],STOCKSANLUIS[[#This Row],[CODIGO]],INGRESO_MERCADERIA[INGRESO])</f>
        <v>0</v>
      </c>
      <c r="I737" s="90">
        <f>SUMIF(SALIDA[CODIGO],STOCKSANLUIS[[#This Row],[CODIGO]],SALIDA[CANTIDAD])</f>
        <v>0</v>
      </c>
      <c r="J737" s="90">
        <f>STOCKSANLUIS[[#This Row],[STOCK ALM1]]-STOCKSANLUIS[[#This Row],[SALIDA]]</f>
        <v>0</v>
      </c>
      <c r="K737" s="90" t="str">
        <f>VLOOKUP(STOCKSANLUIS[[#This Row],[CODIGO]],CLASIFICACION[],6,FALSE)</f>
        <v>C</v>
      </c>
      <c r="L737" s="90">
        <f>IFERROR(VLOOKUP(STOCKSANLUIS[[#This Row],[CODIGO]],STOCK_STARSOFT[],3,FALSE),0)</f>
        <v>0</v>
      </c>
      <c r="M737" s="90" t="str">
        <f>IF(STOCKSANLUIS[[#This Row],[STOCK ACTUAL]]=STOCKSANLUIS[[#This Row],[STOCK_STARSOFT]],"SIN DIFERENCIA","DIFERENCIA")</f>
        <v>SIN DIFERENCIA</v>
      </c>
    </row>
    <row r="738" spans="1:13" ht="15" hidden="1" customHeight="1" x14ac:dyDescent="0.25">
      <c r="A738" s="144" t="s">
        <v>1516</v>
      </c>
      <c r="B738" s="87" t="s">
        <v>1517</v>
      </c>
      <c r="C738" s="88">
        <v>0</v>
      </c>
      <c r="D738" s="89" t="s">
        <v>6</v>
      </c>
      <c r="E738" s="90" t="str">
        <f>VLOOKUP(STOCKSANLUIS[[#This Row],[CODIGO]],FAMILIAS[],4,FALSE)</f>
        <v>ZHEJIANG SANMEI CHEMINCAL</v>
      </c>
      <c r="F738" s="90">
        <v>1</v>
      </c>
      <c r="G738" s="90"/>
      <c r="H738" s="90">
        <f>SUMIF(INGRESO_MERCADERIA[CODIGO],STOCKSANLUIS[[#This Row],[CODIGO]],INGRESO_MERCADERIA[INGRESO])</f>
        <v>0</v>
      </c>
      <c r="I738" s="90">
        <f>SUMIF(SALIDA[CODIGO],STOCKSANLUIS[[#This Row],[CODIGO]],SALIDA[CANTIDAD])</f>
        <v>0</v>
      </c>
      <c r="J738" s="90">
        <f>STOCKSANLUIS[[#This Row],[STOCK ALM1]]-STOCKSANLUIS[[#This Row],[SALIDA]]</f>
        <v>0</v>
      </c>
      <c r="K738" s="90" t="str">
        <f>VLOOKUP(STOCKSANLUIS[[#This Row],[CODIGO]],CLASIFICACION[],6,FALSE)</f>
        <v>C</v>
      </c>
      <c r="L738" s="90">
        <f>IFERROR(VLOOKUP(STOCKSANLUIS[[#This Row],[CODIGO]],STOCK_STARSOFT[],3,FALSE),0)</f>
        <v>0</v>
      </c>
      <c r="M738" s="90" t="str">
        <f>IF(STOCKSANLUIS[[#This Row],[STOCK ACTUAL]]=STOCKSANLUIS[[#This Row],[STOCK_STARSOFT]],"SIN DIFERENCIA","DIFERENCIA")</f>
        <v>SIN DIFERENCIA</v>
      </c>
    </row>
    <row r="739" spans="1:13" ht="15" hidden="1" customHeight="1" x14ac:dyDescent="0.25">
      <c r="A739" s="144" t="s">
        <v>1518</v>
      </c>
      <c r="B739" s="87" t="s">
        <v>1519</v>
      </c>
      <c r="C739" s="88">
        <v>0</v>
      </c>
      <c r="D739" s="89" t="s">
        <v>6</v>
      </c>
      <c r="E739" s="90" t="str">
        <f>VLOOKUP(STOCKSANLUIS[[#This Row],[CODIGO]],FAMILIAS[],4,FALSE)</f>
        <v>DANFOSS</v>
      </c>
      <c r="F739" s="90">
        <v>1</v>
      </c>
      <c r="G739" s="90"/>
      <c r="H739" s="90">
        <f>SUMIF(INGRESO_MERCADERIA[CODIGO],STOCKSANLUIS[[#This Row],[CODIGO]],INGRESO_MERCADERIA[INGRESO])</f>
        <v>0</v>
      </c>
      <c r="I739" s="90">
        <f>SUMIF(SALIDA[CODIGO],STOCKSANLUIS[[#This Row],[CODIGO]],SALIDA[CANTIDAD])</f>
        <v>0</v>
      </c>
      <c r="J739" s="90">
        <f>STOCKSANLUIS[[#This Row],[STOCK ALM1]]-STOCKSANLUIS[[#This Row],[SALIDA]]</f>
        <v>0</v>
      </c>
      <c r="K739" s="90" t="str">
        <f>VLOOKUP(STOCKSANLUIS[[#This Row],[CODIGO]],CLASIFICACION[],6,FALSE)</f>
        <v>C</v>
      </c>
      <c r="L739" s="90">
        <f>IFERROR(VLOOKUP(STOCKSANLUIS[[#This Row],[CODIGO]],STOCK_STARSOFT[],3,FALSE),0)</f>
        <v>0</v>
      </c>
      <c r="M739" s="90" t="str">
        <f>IF(STOCKSANLUIS[[#This Row],[STOCK ACTUAL]]=STOCKSANLUIS[[#This Row],[STOCK_STARSOFT]],"SIN DIFERENCIA","DIFERENCIA")</f>
        <v>SIN DIFERENCIA</v>
      </c>
    </row>
    <row r="740" spans="1:13" ht="15" hidden="1" customHeight="1" x14ac:dyDescent="0.25">
      <c r="A740" s="144" t="s">
        <v>1520</v>
      </c>
      <c r="B740" s="87" t="s">
        <v>1521</v>
      </c>
      <c r="C740" s="88">
        <v>0</v>
      </c>
      <c r="D740" s="89" t="s">
        <v>6</v>
      </c>
      <c r="E740" s="90" t="str">
        <f>VLOOKUP(STOCKSANLUIS[[#This Row],[CODIGO]],FAMILIAS[],4,FALSE)</f>
        <v>ELGIN</v>
      </c>
      <c r="F740" s="90">
        <v>1</v>
      </c>
      <c r="G740" s="90"/>
      <c r="H740" s="90">
        <f>SUMIF(INGRESO_MERCADERIA[CODIGO],STOCKSANLUIS[[#This Row],[CODIGO]],INGRESO_MERCADERIA[INGRESO])</f>
        <v>0</v>
      </c>
      <c r="I740" s="90">
        <f>SUMIF(SALIDA[CODIGO],STOCKSANLUIS[[#This Row],[CODIGO]],SALIDA[CANTIDAD])</f>
        <v>0</v>
      </c>
      <c r="J740" s="90">
        <f>STOCKSANLUIS[[#This Row],[STOCK ALM1]]-STOCKSANLUIS[[#This Row],[SALIDA]]</f>
        <v>0</v>
      </c>
      <c r="K740" s="90" t="str">
        <f>VLOOKUP(STOCKSANLUIS[[#This Row],[CODIGO]],CLASIFICACION[],6,FALSE)</f>
        <v>C</v>
      </c>
      <c r="L740" s="90">
        <f>IFERROR(VLOOKUP(STOCKSANLUIS[[#This Row],[CODIGO]],STOCK_STARSOFT[],3,FALSE),0)</f>
        <v>0</v>
      </c>
      <c r="M740" s="90" t="str">
        <f>IF(STOCKSANLUIS[[#This Row],[STOCK ACTUAL]]=STOCKSANLUIS[[#This Row],[STOCK_STARSOFT]],"SIN DIFERENCIA","DIFERENCIA")</f>
        <v>SIN DIFERENCIA</v>
      </c>
    </row>
    <row r="741" spans="1:13" ht="15" hidden="1" customHeight="1" x14ac:dyDescent="0.25">
      <c r="A741" s="144" t="s">
        <v>1522</v>
      </c>
      <c r="B741" s="87" t="s">
        <v>1523</v>
      </c>
      <c r="C741" s="88">
        <v>0</v>
      </c>
      <c r="D741" s="89" t="s">
        <v>6</v>
      </c>
      <c r="E741" s="90" t="str">
        <f>VLOOKUP(STOCKSANLUIS[[#This Row],[CODIGO]],FAMILIAS[],4,FALSE)</f>
        <v>ELGIN</v>
      </c>
      <c r="F741" s="90">
        <v>1</v>
      </c>
      <c r="G741" s="90"/>
      <c r="H741" s="90">
        <f>SUMIF(INGRESO_MERCADERIA[CODIGO],STOCKSANLUIS[[#This Row],[CODIGO]],INGRESO_MERCADERIA[INGRESO])</f>
        <v>0</v>
      </c>
      <c r="I741" s="90">
        <f>SUMIF(SALIDA[CODIGO],STOCKSANLUIS[[#This Row],[CODIGO]],SALIDA[CANTIDAD])</f>
        <v>0</v>
      </c>
      <c r="J741" s="90">
        <f>STOCKSANLUIS[[#This Row],[STOCK ALM1]]-STOCKSANLUIS[[#This Row],[SALIDA]]</f>
        <v>0</v>
      </c>
      <c r="K741" s="90" t="str">
        <f>VLOOKUP(STOCKSANLUIS[[#This Row],[CODIGO]],CLASIFICACION[],6,FALSE)</f>
        <v>C</v>
      </c>
      <c r="L741" s="90">
        <f>IFERROR(VLOOKUP(STOCKSANLUIS[[#This Row],[CODIGO]],STOCK_STARSOFT[],3,FALSE),0)</f>
        <v>0</v>
      </c>
      <c r="M741" s="90" t="str">
        <f>IF(STOCKSANLUIS[[#This Row],[STOCK ACTUAL]]=STOCKSANLUIS[[#This Row],[STOCK_STARSOFT]],"SIN DIFERENCIA","DIFERENCIA")</f>
        <v>SIN DIFERENCIA</v>
      </c>
    </row>
    <row r="742" spans="1:13" ht="15" hidden="1" customHeight="1" x14ac:dyDescent="0.25">
      <c r="A742" s="144" t="s">
        <v>1524</v>
      </c>
      <c r="B742" s="87" t="s">
        <v>1525</v>
      </c>
      <c r="C742" s="88">
        <v>0</v>
      </c>
      <c r="D742" s="89" t="s">
        <v>6</v>
      </c>
      <c r="E742" s="90" t="str">
        <f>VLOOKUP(STOCKSANLUIS[[#This Row],[CODIGO]],FAMILIAS[],4,FALSE)</f>
        <v>ELGIN</v>
      </c>
      <c r="F742" s="90">
        <v>1</v>
      </c>
      <c r="G742" s="90"/>
      <c r="H742" s="90">
        <f>SUMIF(INGRESO_MERCADERIA[CODIGO],STOCKSANLUIS[[#This Row],[CODIGO]],INGRESO_MERCADERIA[INGRESO])</f>
        <v>0</v>
      </c>
      <c r="I742" s="90">
        <f>SUMIF(SALIDA[CODIGO],STOCKSANLUIS[[#This Row],[CODIGO]],SALIDA[CANTIDAD])</f>
        <v>0</v>
      </c>
      <c r="J742" s="90">
        <f>STOCKSANLUIS[[#This Row],[STOCK ALM1]]-STOCKSANLUIS[[#This Row],[SALIDA]]</f>
        <v>0</v>
      </c>
      <c r="K742" s="90" t="str">
        <f>VLOOKUP(STOCKSANLUIS[[#This Row],[CODIGO]],CLASIFICACION[],6,FALSE)</f>
        <v>C</v>
      </c>
      <c r="L742" s="90">
        <f>IFERROR(VLOOKUP(STOCKSANLUIS[[#This Row],[CODIGO]],STOCK_STARSOFT[],3,FALSE),0)</f>
        <v>0</v>
      </c>
      <c r="M742" s="90" t="str">
        <f>IF(STOCKSANLUIS[[#This Row],[STOCK ACTUAL]]=STOCKSANLUIS[[#This Row],[STOCK_STARSOFT]],"SIN DIFERENCIA","DIFERENCIA")</f>
        <v>SIN DIFERENCIA</v>
      </c>
    </row>
    <row r="743" spans="1:13" ht="15" hidden="1" customHeight="1" x14ac:dyDescent="0.25">
      <c r="A743" s="144" t="s">
        <v>1526</v>
      </c>
      <c r="B743" s="87" t="s">
        <v>1527</v>
      </c>
      <c r="C743" s="88">
        <v>0</v>
      </c>
      <c r="D743" s="89" t="s">
        <v>6</v>
      </c>
      <c r="E743" s="90" t="str">
        <f>VLOOKUP(STOCKSANLUIS[[#This Row],[CODIGO]],FAMILIAS[],4,FALSE)</f>
        <v>ELGIN</v>
      </c>
      <c r="F743" s="90">
        <v>1</v>
      </c>
      <c r="G743" s="90"/>
      <c r="H743" s="90">
        <f>SUMIF(INGRESO_MERCADERIA[CODIGO],STOCKSANLUIS[[#This Row],[CODIGO]],INGRESO_MERCADERIA[INGRESO])</f>
        <v>0</v>
      </c>
      <c r="I743" s="90">
        <f>SUMIF(SALIDA[CODIGO],STOCKSANLUIS[[#This Row],[CODIGO]],SALIDA[CANTIDAD])</f>
        <v>0</v>
      </c>
      <c r="J743" s="90">
        <f>STOCKSANLUIS[[#This Row],[STOCK ALM1]]-STOCKSANLUIS[[#This Row],[SALIDA]]</f>
        <v>0</v>
      </c>
      <c r="K743" s="90" t="str">
        <f>VLOOKUP(STOCKSANLUIS[[#This Row],[CODIGO]],CLASIFICACION[],6,FALSE)</f>
        <v>C</v>
      </c>
      <c r="L743" s="90">
        <f>IFERROR(VLOOKUP(STOCKSANLUIS[[#This Row],[CODIGO]],STOCK_STARSOFT[],3,FALSE),0)</f>
        <v>0</v>
      </c>
      <c r="M743" s="90" t="str">
        <f>IF(STOCKSANLUIS[[#This Row],[STOCK ACTUAL]]=STOCKSANLUIS[[#This Row],[STOCK_STARSOFT]],"SIN DIFERENCIA","DIFERENCIA")</f>
        <v>SIN DIFERENCIA</v>
      </c>
    </row>
    <row r="744" spans="1:13" ht="15" hidden="1" customHeight="1" x14ac:dyDescent="0.25">
      <c r="A744" s="144" t="s">
        <v>1528</v>
      </c>
      <c r="B744" s="87" t="s">
        <v>1529</v>
      </c>
      <c r="C744" s="88">
        <v>0</v>
      </c>
      <c r="D744" s="89" t="s">
        <v>6</v>
      </c>
      <c r="E744" s="90" t="str">
        <f>VLOOKUP(STOCKSANLUIS[[#This Row],[CODIGO]],FAMILIAS[],4,FALSE)</f>
        <v>ELGIN</v>
      </c>
      <c r="F744" s="90">
        <v>1</v>
      </c>
      <c r="G744" s="90"/>
      <c r="H744" s="90">
        <f>SUMIF(INGRESO_MERCADERIA[CODIGO],STOCKSANLUIS[[#This Row],[CODIGO]],INGRESO_MERCADERIA[INGRESO])</f>
        <v>0</v>
      </c>
      <c r="I744" s="90">
        <f>SUMIF(SALIDA[CODIGO],STOCKSANLUIS[[#This Row],[CODIGO]],SALIDA[CANTIDAD])</f>
        <v>0</v>
      </c>
      <c r="J744" s="90">
        <f>STOCKSANLUIS[[#This Row],[STOCK ALM1]]-STOCKSANLUIS[[#This Row],[SALIDA]]</f>
        <v>0</v>
      </c>
      <c r="K744" s="90" t="str">
        <f>VLOOKUP(STOCKSANLUIS[[#This Row],[CODIGO]],CLASIFICACION[],6,FALSE)</f>
        <v>C</v>
      </c>
      <c r="L744" s="90">
        <f>IFERROR(VLOOKUP(STOCKSANLUIS[[#This Row],[CODIGO]],STOCK_STARSOFT[],3,FALSE),0)</f>
        <v>0</v>
      </c>
      <c r="M744" s="90" t="str">
        <f>IF(STOCKSANLUIS[[#This Row],[STOCK ACTUAL]]=STOCKSANLUIS[[#This Row],[STOCK_STARSOFT]],"SIN DIFERENCIA","DIFERENCIA")</f>
        <v>SIN DIFERENCIA</v>
      </c>
    </row>
    <row r="745" spans="1:13" ht="15" hidden="1" customHeight="1" x14ac:dyDescent="0.25">
      <c r="A745" s="144" t="s">
        <v>1530</v>
      </c>
      <c r="B745" s="87" t="s">
        <v>1531</v>
      </c>
      <c r="C745" s="88">
        <v>0</v>
      </c>
      <c r="D745" s="89" t="s">
        <v>6</v>
      </c>
      <c r="E745" s="90" t="str">
        <f>VLOOKUP(STOCKSANLUIS[[#This Row],[CODIGO]],FAMILIAS[],4,FALSE)</f>
        <v>ELGIN</v>
      </c>
      <c r="F745" s="90">
        <v>1</v>
      </c>
      <c r="G745" s="90"/>
      <c r="H745" s="90">
        <f>SUMIF(INGRESO_MERCADERIA[CODIGO],STOCKSANLUIS[[#This Row],[CODIGO]],INGRESO_MERCADERIA[INGRESO])</f>
        <v>0</v>
      </c>
      <c r="I745" s="90">
        <f>SUMIF(SALIDA[CODIGO],STOCKSANLUIS[[#This Row],[CODIGO]],SALIDA[CANTIDAD])</f>
        <v>0</v>
      </c>
      <c r="J745" s="90">
        <f>STOCKSANLUIS[[#This Row],[STOCK ALM1]]-STOCKSANLUIS[[#This Row],[SALIDA]]</f>
        <v>0</v>
      </c>
      <c r="K745" s="90" t="str">
        <f>VLOOKUP(STOCKSANLUIS[[#This Row],[CODIGO]],CLASIFICACION[],6,FALSE)</f>
        <v>C</v>
      </c>
      <c r="L745" s="90">
        <f>IFERROR(VLOOKUP(STOCKSANLUIS[[#This Row],[CODIGO]],STOCK_STARSOFT[],3,FALSE),0)</f>
        <v>0</v>
      </c>
      <c r="M745" s="90" t="str">
        <f>IF(STOCKSANLUIS[[#This Row],[STOCK ACTUAL]]=STOCKSANLUIS[[#This Row],[STOCK_STARSOFT]],"SIN DIFERENCIA","DIFERENCIA")</f>
        <v>SIN DIFERENCIA</v>
      </c>
    </row>
    <row r="746" spans="1:13" ht="15" hidden="1" customHeight="1" x14ac:dyDescent="0.25">
      <c r="A746" s="144" t="s">
        <v>1532</v>
      </c>
      <c r="B746" s="87" t="s">
        <v>1533</v>
      </c>
      <c r="C746" s="88">
        <v>0</v>
      </c>
      <c r="D746" s="89" t="s">
        <v>6</v>
      </c>
      <c r="E746" s="90" t="str">
        <f>VLOOKUP(STOCKSANLUIS[[#This Row],[CODIGO]],FAMILIAS[],4,FALSE)</f>
        <v>ELGIN</v>
      </c>
      <c r="F746" s="90">
        <v>1</v>
      </c>
      <c r="G746" s="90"/>
      <c r="H746" s="90">
        <f>SUMIF(INGRESO_MERCADERIA[CODIGO],STOCKSANLUIS[[#This Row],[CODIGO]],INGRESO_MERCADERIA[INGRESO])</f>
        <v>0</v>
      </c>
      <c r="I746" s="90">
        <f>SUMIF(SALIDA[CODIGO],STOCKSANLUIS[[#This Row],[CODIGO]],SALIDA[CANTIDAD])</f>
        <v>0</v>
      </c>
      <c r="J746" s="90">
        <f>STOCKSANLUIS[[#This Row],[STOCK ALM1]]-STOCKSANLUIS[[#This Row],[SALIDA]]</f>
        <v>0</v>
      </c>
      <c r="K746" s="90" t="str">
        <f>VLOOKUP(STOCKSANLUIS[[#This Row],[CODIGO]],CLASIFICACION[],6,FALSE)</f>
        <v>C</v>
      </c>
      <c r="L746" s="90">
        <f>IFERROR(VLOOKUP(STOCKSANLUIS[[#This Row],[CODIGO]],STOCK_STARSOFT[],3,FALSE),0)</f>
        <v>0</v>
      </c>
      <c r="M746" s="90" t="str">
        <f>IF(STOCKSANLUIS[[#This Row],[STOCK ACTUAL]]=STOCKSANLUIS[[#This Row],[STOCK_STARSOFT]],"SIN DIFERENCIA","DIFERENCIA")</f>
        <v>SIN DIFERENCIA</v>
      </c>
    </row>
    <row r="747" spans="1:13" ht="15" hidden="1" customHeight="1" x14ac:dyDescent="0.25">
      <c r="A747" s="144" t="s">
        <v>1534</v>
      </c>
      <c r="B747" s="87" t="s">
        <v>1535</v>
      </c>
      <c r="C747" s="88">
        <v>0</v>
      </c>
      <c r="D747" s="89" t="s">
        <v>6</v>
      </c>
      <c r="E747" s="90" t="str">
        <f>VLOOKUP(STOCKSANLUIS[[#This Row],[CODIGO]],FAMILIAS[],4,FALSE)</f>
        <v>ELGIN</v>
      </c>
      <c r="F747" s="90">
        <v>1</v>
      </c>
      <c r="G747" s="90"/>
      <c r="H747" s="90">
        <f>SUMIF(INGRESO_MERCADERIA[CODIGO],STOCKSANLUIS[[#This Row],[CODIGO]],INGRESO_MERCADERIA[INGRESO])</f>
        <v>0</v>
      </c>
      <c r="I747" s="90">
        <f>SUMIF(SALIDA[CODIGO],STOCKSANLUIS[[#This Row],[CODIGO]],SALIDA[CANTIDAD])</f>
        <v>0</v>
      </c>
      <c r="J747" s="90">
        <f>STOCKSANLUIS[[#This Row],[STOCK ALM1]]-STOCKSANLUIS[[#This Row],[SALIDA]]</f>
        <v>0</v>
      </c>
      <c r="K747" s="90" t="str">
        <f>VLOOKUP(STOCKSANLUIS[[#This Row],[CODIGO]],CLASIFICACION[],6,FALSE)</f>
        <v>C</v>
      </c>
      <c r="L747" s="90">
        <f>IFERROR(VLOOKUP(STOCKSANLUIS[[#This Row],[CODIGO]],STOCK_STARSOFT[],3,FALSE),0)</f>
        <v>0</v>
      </c>
      <c r="M747" s="90" t="str">
        <f>IF(STOCKSANLUIS[[#This Row],[STOCK ACTUAL]]=STOCKSANLUIS[[#This Row],[STOCK_STARSOFT]],"SIN DIFERENCIA","DIFERENCIA")</f>
        <v>SIN DIFERENCIA</v>
      </c>
    </row>
    <row r="748" spans="1:13" ht="15" hidden="1" customHeight="1" x14ac:dyDescent="0.25">
      <c r="A748" s="144" t="s">
        <v>1536</v>
      </c>
      <c r="B748" s="87" t="s">
        <v>1537</v>
      </c>
      <c r="C748" s="88">
        <v>0</v>
      </c>
      <c r="D748" s="89" t="s">
        <v>6</v>
      </c>
      <c r="E748" s="90" t="str">
        <f>VLOOKUP(STOCKSANLUIS[[#This Row],[CODIGO]],FAMILIAS[],4,FALSE)</f>
        <v>ELGIN</v>
      </c>
      <c r="F748" s="90">
        <v>1</v>
      </c>
      <c r="G748" s="90"/>
      <c r="H748" s="90">
        <f>SUMIF(INGRESO_MERCADERIA[CODIGO],STOCKSANLUIS[[#This Row],[CODIGO]],INGRESO_MERCADERIA[INGRESO])</f>
        <v>0</v>
      </c>
      <c r="I748" s="90">
        <f>SUMIF(SALIDA[CODIGO],STOCKSANLUIS[[#This Row],[CODIGO]],SALIDA[CANTIDAD])</f>
        <v>0</v>
      </c>
      <c r="J748" s="90">
        <f>STOCKSANLUIS[[#This Row],[STOCK ALM1]]-STOCKSANLUIS[[#This Row],[SALIDA]]</f>
        <v>0</v>
      </c>
      <c r="K748" s="90" t="str">
        <f>VLOOKUP(STOCKSANLUIS[[#This Row],[CODIGO]],CLASIFICACION[],6,FALSE)</f>
        <v>C</v>
      </c>
      <c r="L748" s="90">
        <f>IFERROR(VLOOKUP(STOCKSANLUIS[[#This Row],[CODIGO]],STOCK_STARSOFT[],3,FALSE),0)</f>
        <v>0</v>
      </c>
      <c r="M748" s="90" t="str">
        <f>IF(STOCKSANLUIS[[#This Row],[STOCK ACTUAL]]=STOCKSANLUIS[[#This Row],[STOCK_STARSOFT]],"SIN DIFERENCIA","DIFERENCIA")</f>
        <v>SIN DIFERENCIA</v>
      </c>
    </row>
    <row r="749" spans="1:13" ht="15" hidden="1" customHeight="1" x14ac:dyDescent="0.25">
      <c r="A749" s="144" t="s">
        <v>1538</v>
      </c>
      <c r="B749" s="87" t="s">
        <v>1539</v>
      </c>
      <c r="C749" s="88">
        <v>0</v>
      </c>
      <c r="D749" s="89" t="s">
        <v>6</v>
      </c>
      <c r="E749" s="90" t="str">
        <f>VLOOKUP(STOCKSANLUIS[[#This Row],[CODIGO]],FAMILIAS[],4,FALSE)</f>
        <v>ELGIN</v>
      </c>
      <c r="F749" s="90">
        <v>1</v>
      </c>
      <c r="G749" s="90"/>
      <c r="H749" s="90">
        <f>SUMIF(INGRESO_MERCADERIA[CODIGO],STOCKSANLUIS[[#This Row],[CODIGO]],INGRESO_MERCADERIA[INGRESO])</f>
        <v>0</v>
      </c>
      <c r="I749" s="90">
        <f>SUMIF(SALIDA[CODIGO],STOCKSANLUIS[[#This Row],[CODIGO]],SALIDA[CANTIDAD])</f>
        <v>0</v>
      </c>
      <c r="J749" s="90">
        <f>STOCKSANLUIS[[#This Row],[STOCK ALM1]]-STOCKSANLUIS[[#This Row],[SALIDA]]</f>
        <v>0</v>
      </c>
      <c r="K749" s="90" t="str">
        <f>VLOOKUP(STOCKSANLUIS[[#This Row],[CODIGO]],CLASIFICACION[],6,FALSE)</f>
        <v>C</v>
      </c>
      <c r="L749" s="90">
        <f>IFERROR(VLOOKUP(STOCKSANLUIS[[#This Row],[CODIGO]],STOCK_STARSOFT[],3,FALSE),0)</f>
        <v>0</v>
      </c>
      <c r="M749" s="90" t="str">
        <f>IF(STOCKSANLUIS[[#This Row],[STOCK ACTUAL]]=STOCKSANLUIS[[#This Row],[STOCK_STARSOFT]],"SIN DIFERENCIA","DIFERENCIA")</f>
        <v>SIN DIFERENCIA</v>
      </c>
    </row>
    <row r="750" spans="1:13" ht="15" hidden="1" customHeight="1" x14ac:dyDescent="0.25">
      <c r="A750" s="144" t="s">
        <v>1540</v>
      </c>
      <c r="B750" s="87" t="s">
        <v>1541</v>
      </c>
      <c r="C750" s="88">
        <v>0</v>
      </c>
      <c r="D750" s="89" t="s">
        <v>6</v>
      </c>
      <c r="E750" s="90" t="str">
        <f>VLOOKUP(STOCKSANLUIS[[#This Row],[CODIGO]],FAMILIAS[],4,FALSE)</f>
        <v>FULL GAUGE</v>
      </c>
      <c r="F750" s="90">
        <v>1</v>
      </c>
      <c r="G750" s="90"/>
      <c r="H750" s="90">
        <f>SUMIF(INGRESO_MERCADERIA[CODIGO],STOCKSANLUIS[[#This Row],[CODIGO]],INGRESO_MERCADERIA[INGRESO])</f>
        <v>0</v>
      </c>
      <c r="I750" s="90">
        <f>SUMIF(SALIDA[CODIGO],STOCKSANLUIS[[#This Row],[CODIGO]],SALIDA[CANTIDAD])</f>
        <v>0</v>
      </c>
      <c r="J750" s="90">
        <f>STOCKSANLUIS[[#This Row],[STOCK ALM1]]-STOCKSANLUIS[[#This Row],[SALIDA]]</f>
        <v>0</v>
      </c>
      <c r="K750" s="90" t="str">
        <f>VLOOKUP(STOCKSANLUIS[[#This Row],[CODIGO]],CLASIFICACION[],6,FALSE)</f>
        <v>C</v>
      </c>
      <c r="L750" s="90">
        <f>IFERROR(VLOOKUP(STOCKSANLUIS[[#This Row],[CODIGO]],STOCK_STARSOFT[],3,FALSE),0)</f>
        <v>0</v>
      </c>
      <c r="M750" s="90" t="str">
        <f>IF(STOCKSANLUIS[[#This Row],[STOCK ACTUAL]]=STOCKSANLUIS[[#This Row],[STOCK_STARSOFT]],"SIN DIFERENCIA","DIFERENCIA")</f>
        <v>SIN DIFERENCIA</v>
      </c>
    </row>
    <row r="751" spans="1:13" ht="15" hidden="1" customHeight="1" x14ac:dyDescent="0.25">
      <c r="A751" s="144" t="s">
        <v>1542</v>
      </c>
      <c r="B751" s="87" t="s">
        <v>1543</v>
      </c>
      <c r="C751" s="88">
        <v>0</v>
      </c>
      <c r="D751" s="89" t="s">
        <v>6</v>
      </c>
      <c r="E751" s="90" t="str">
        <f>VLOOKUP(STOCKSANLUIS[[#This Row],[CODIGO]],FAMILIAS[],4,FALSE)</f>
        <v>DANFOSS</v>
      </c>
      <c r="F751" s="90">
        <v>1</v>
      </c>
      <c r="G751" s="90"/>
      <c r="H751" s="90">
        <f>SUMIF(INGRESO_MERCADERIA[CODIGO],STOCKSANLUIS[[#This Row],[CODIGO]],INGRESO_MERCADERIA[INGRESO])</f>
        <v>0</v>
      </c>
      <c r="I751" s="90">
        <f>SUMIF(SALIDA[CODIGO],STOCKSANLUIS[[#This Row],[CODIGO]],SALIDA[CANTIDAD])</f>
        <v>0</v>
      </c>
      <c r="J751" s="90">
        <f>STOCKSANLUIS[[#This Row],[STOCK ALM1]]-STOCKSANLUIS[[#This Row],[SALIDA]]</f>
        <v>0</v>
      </c>
      <c r="K751" s="90" t="str">
        <f>VLOOKUP(STOCKSANLUIS[[#This Row],[CODIGO]],CLASIFICACION[],6,FALSE)</f>
        <v>C</v>
      </c>
      <c r="L751" s="90">
        <f>IFERROR(VLOOKUP(STOCKSANLUIS[[#This Row],[CODIGO]],STOCK_STARSOFT[],3,FALSE),0)</f>
        <v>0</v>
      </c>
      <c r="M751" s="90" t="str">
        <f>IF(STOCKSANLUIS[[#This Row],[STOCK ACTUAL]]=STOCKSANLUIS[[#This Row],[STOCK_STARSOFT]],"SIN DIFERENCIA","DIFERENCIA")</f>
        <v>SIN DIFERENCIA</v>
      </c>
    </row>
    <row r="752" spans="1:13" ht="15" hidden="1" customHeight="1" x14ac:dyDescent="0.25">
      <c r="A752" s="144" t="s">
        <v>2930</v>
      </c>
      <c r="B752" s="87" t="s">
        <v>2931</v>
      </c>
      <c r="C752" s="88">
        <v>0</v>
      </c>
      <c r="D752" s="89" t="s">
        <v>6</v>
      </c>
      <c r="E752" s="90" t="str">
        <f>VLOOKUP(STOCKSANLUIS[[#This Row],[CODIGO]],FAMILIAS[],4,FALSE)</f>
        <v>EVERWELL</v>
      </c>
      <c r="F752" s="90">
        <v>1</v>
      </c>
      <c r="G752" s="90" t="s">
        <v>19524</v>
      </c>
      <c r="H752" s="90">
        <f>SUMIF(INGRESO_MERCADERIA[CODIGO],STOCKSANLUIS[[#This Row],[CODIGO]],INGRESO_MERCADERIA[INGRESO])</f>
        <v>10</v>
      </c>
      <c r="I752" s="90">
        <f>SUMIF(SALIDA[CODIGO],STOCKSANLUIS[[#This Row],[CODIGO]],SALIDA[CANTIDAD])</f>
        <v>5</v>
      </c>
      <c r="J752" s="90">
        <f>STOCKSANLUIS[[#This Row],[STOCK ALM1]]-STOCKSANLUIS[[#This Row],[SALIDA]]</f>
        <v>5</v>
      </c>
      <c r="K752" s="90" t="str">
        <f>VLOOKUP(STOCKSANLUIS[[#This Row],[CODIGO]],CLASIFICACION[],6,FALSE)</f>
        <v>C</v>
      </c>
      <c r="L752" s="90">
        <f>IFERROR(VLOOKUP(STOCKSANLUIS[[#This Row],[CODIGO]],STOCK_STARSOFT[],3,FALSE),0)</f>
        <v>5</v>
      </c>
      <c r="M752" s="90" t="str">
        <f>IF(STOCKSANLUIS[[#This Row],[STOCK ACTUAL]]=STOCKSANLUIS[[#This Row],[STOCK_STARSOFT]],"SIN DIFERENCIA","DIFERENCIA")</f>
        <v>SIN DIFERENCIA</v>
      </c>
    </row>
    <row r="753" spans="1:13" ht="15" hidden="1" customHeight="1" x14ac:dyDescent="0.25">
      <c r="A753" s="144" t="s">
        <v>1546</v>
      </c>
      <c r="B753" s="87" t="s">
        <v>1547</v>
      </c>
      <c r="C753" s="88">
        <v>0</v>
      </c>
      <c r="D753" s="89" t="s">
        <v>6</v>
      </c>
      <c r="E753" s="90" t="str">
        <f>VLOOKUP(STOCKSANLUIS[[#This Row],[CODIGO]],FAMILIAS[],4,FALSE)</f>
        <v>FULL GAUGE</v>
      </c>
      <c r="F753" s="90">
        <v>1</v>
      </c>
      <c r="G753" s="90"/>
      <c r="H753" s="90">
        <f>SUMIF(INGRESO_MERCADERIA[CODIGO],STOCKSANLUIS[[#This Row],[CODIGO]],INGRESO_MERCADERIA[INGRESO])</f>
        <v>0</v>
      </c>
      <c r="I753" s="90">
        <f>SUMIF(SALIDA[CODIGO],STOCKSANLUIS[[#This Row],[CODIGO]],SALIDA[CANTIDAD])</f>
        <v>0</v>
      </c>
      <c r="J753" s="90">
        <f>STOCKSANLUIS[[#This Row],[STOCK ALM1]]-STOCKSANLUIS[[#This Row],[SALIDA]]</f>
        <v>0</v>
      </c>
      <c r="K753" s="90" t="str">
        <f>VLOOKUP(STOCKSANLUIS[[#This Row],[CODIGO]],CLASIFICACION[],6,FALSE)</f>
        <v>C</v>
      </c>
      <c r="L753" s="90">
        <f>IFERROR(VLOOKUP(STOCKSANLUIS[[#This Row],[CODIGO]],STOCK_STARSOFT[],3,FALSE),0)</f>
        <v>0</v>
      </c>
      <c r="M753" s="90" t="str">
        <f>IF(STOCKSANLUIS[[#This Row],[STOCK ACTUAL]]=STOCKSANLUIS[[#This Row],[STOCK_STARSOFT]],"SIN DIFERENCIA","DIFERENCIA")</f>
        <v>SIN DIFERENCIA</v>
      </c>
    </row>
    <row r="754" spans="1:13" ht="15" hidden="1" customHeight="1" x14ac:dyDescent="0.25">
      <c r="A754" s="144" t="s">
        <v>1548</v>
      </c>
      <c r="B754" s="87" t="s">
        <v>1549</v>
      </c>
      <c r="C754" s="88">
        <v>0</v>
      </c>
      <c r="D754" s="89" t="s">
        <v>6</v>
      </c>
      <c r="E754" s="90" t="str">
        <f>VLOOKUP(STOCKSANLUIS[[#This Row],[CODIGO]],FAMILIAS[],4,FALSE)</f>
        <v>FULL GAUGE</v>
      </c>
      <c r="F754" s="90">
        <v>1</v>
      </c>
      <c r="G754" s="90"/>
      <c r="H754" s="90">
        <f>SUMIF(INGRESO_MERCADERIA[CODIGO],STOCKSANLUIS[[#This Row],[CODIGO]],INGRESO_MERCADERIA[INGRESO])</f>
        <v>0</v>
      </c>
      <c r="I754" s="90">
        <f>SUMIF(SALIDA[CODIGO],STOCKSANLUIS[[#This Row],[CODIGO]],SALIDA[CANTIDAD])</f>
        <v>0</v>
      </c>
      <c r="J754" s="90">
        <f>STOCKSANLUIS[[#This Row],[STOCK ALM1]]-STOCKSANLUIS[[#This Row],[SALIDA]]</f>
        <v>0</v>
      </c>
      <c r="K754" s="90" t="str">
        <f>VLOOKUP(STOCKSANLUIS[[#This Row],[CODIGO]],CLASIFICACION[],6,FALSE)</f>
        <v>C</v>
      </c>
      <c r="L754" s="90">
        <f>IFERROR(VLOOKUP(STOCKSANLUIS[[#This Row],[CODIGO]],STOCK_STARSOFT[],3,FALSE),0)</f>
        <v>0</v>
      </c>
      <c r="M754" s="90" t="str">
        <f>IF(STOCKSANLUIS[[#This Row],[STOCK ACTUAL]]=STOCKSANLUIS[[#This Row],[STOCK_STARSOFT]],"SIN DIFERENCIA","DIFERENCIA")</f>
        <v>SIN DIFERENCIA</v>
      </c>
    </row>
    <row r="755" spans="1:13" ht="15" hidden="1" customHeight="1" x14ac:dyDescent="0.25">
      <c r="A755" s="144" t="s">
        <v>1344</v>
      </c>
      <c r="B755" s="87" t="s">
        <v>1345</v>
      </c>
      <c r="C755" s="88">
        <v>2</v>
      </c>
      <c r="D755" s="89" t="s">
        <v>6</v>
      </c>
      <c r="E755" s="90" t="str">
        <f>VLOOKUP(STOCKSANLUIS[[#This Row],[CODIGO]],FAMILIAS[],4,FALSE)</f>
        <v>ELGIN</v>
      </c>
      <c r="F755" s="90">
        <v>1</v>
      </c>
      <c r="G755" s="90" t="s">
        <v>19526</v>
      </c>
      <c r="H755" s="90">
        <f>SUMIF(INGRESO_MERCADERIA[CODIGO],STOCKSANLUIS[[#This Row],[CODIGO]],INGRESO_MERCADERIA[INGRESO])</f>
        <v>2</v>
      </c>
      <c r="I755" s="90">
        <f>SUMIF(SALIDA[CODIGO],STOCKSANLUIS[[#This Row],[CODIGO]],SALIDA[CANTIDAD])</f>
        <v>1</v>
      </c>
      <c r="J755" s="90">
        <f>STOCKSANLUIS[[#This Row],[STOCK ALM1]]-STOCKSANLUIS[[#This Row],[SALIDA]]</f>
        <v>1</v>
      </c>
      <c r="K755" s="90" t="str">
        <f>VLOOKUP(STOCKSANLUIS[[#This Row],[CODIGO]],CLASIFICACION[],6,FALSE)</f>
        <v>C</v>
      </c>
      <c r="L755" s="90">
        <f>IFERROR(VLOOKUP(STOCKSANLUIS[[#This Row],[CODIGO]],STOCK_STARSOFT[],3,FALSE),0)</f>
        <v>1</v>
      </c>
      <c r="M755" s="90" t="str">
        <f>IF(STOCKSANLUIS[[#This Row],[STOCK ACTUAL]]=STOCKSANLUIS[[#This Row],[STOCK_STARSOFT]],"SIN DIFERENCIA","DIFERENCIA")</f>
        <v>SIN DIFERENCIA</v>
      </c>
    </row>
    <row r="756" spans="1:13" ht="15" hidden="1" customHeight="1" x14ac:dyDescent="0.25">
      <c r="A756" s="144" t="s">
        <v>1552</v>
      </c>
      <c r="B756" s="87" t="s">
        <v>1553</v>
      </c>
      <c r="C756" s="88">
        <v>0</v>
      </c>
      <c r="D756" s="89" t="s">
        <v>6</v>
      </c>
      <c r="E756" s="90" t="str">
        <f>VLOOKUP(STOCKSANLUIS[[#This Row],[CODIGO]],FAMILIAS[],4,FALSE)</f>
        <v>MIPAL</v>
      </c>
      <c r="F756" s="90">
        <v>1</v>
      </c>
      <c r="G756" s="90"/>
      <c r="H756" s="90">
        <f>SUMIF(INGRESO_MERCADERIA[CODIGO],STOCKSANLUIS[[#This Row],[CODIGO]],INGRESO_MERCADERIA[INGRESO])</f>
        <v>0</v>
      </c>
      <c r="I756" s="90">
        <f>SUMIF(SALIDA[CODIGO],STOCKSANLUIS[[#This Row],[CODIGO]],SALIDA[CANTIDAD])</f>
        <v>0</v>
      </c>
      <c r="J756" s="90">
        <f>STOCKSANLUIS[[#This Row],[STOCK ALM1]]-STOCKSANLUIS[[#This Row],[SALIDA]]</f>
        <v>0</v>
      </c>
      <c r="K756" s="90" t="str">
        <f>VLOOKUP(STOCKSANLUIS[[#This Row],[CODIGO]],CLASIFICACION[],6,FALSE)</f>
        <v>B</v>
      </c>
      <c r="L756" s="90">
        <f>IFERROR(VLOOKUP(STOCKSANLUIS[[#This Row],[CODIGO]],STOCK_STARSOFT[],3,FALSE),0)</f>
        <v>0</v>
      </c>
      <c r="M756" s="90" t="str">
        <f>IF(STOCKSANLUIS[[#This Row],[STOCK ACTUAL]]=STOCKSANLUIS[[#This Row],[STOCK_STARSOFT]],"SIN DIFERENCIA","DIFERENCIA")</f>
        <v>SIN DIFERENCIA</v>
      </c>
    </row>
    <row r="757" spans="1:13" ht="15" hidden="1" customHeight="1" x14ac:dyDescent="0.25">
      <c r="A757" s="144" t="s">
        <v>1554</v>
      </c>
      <c r="B757" s="87" t="s">
        <v>1555</v>
      </c>
      <c r="C757" s="88">
        <v>0</v>
      </c>
      <c r="D757" s="89" t="s">
        <v>6</v>
      </c>
      <c r="E757" s="90" t="str">
        <f>VLOOKUP(STOCKSANLUIS[[#This Row],[CODIGO]],FAMILIAS[],4,FALSE)</f>
        <v>MIPAL</v>
      </c>
      <c r="F757" s="90">
        <v>1</v>
      </c>
      <c r="G757" s="90"/>
      <c r="H757" s="90">
        <f>SUMIF(INGRESO_MERCADERIA[CODIGO],STOCKSANLUIS[[#This Row],[CODIGO]],INGRESO_MERCADERIA[INGRESO])</f>
        <v>0</v>
      </c>
      <c r="I757" s="90">
        <f>SUMIF(SALIDA[CODIGO],STOCKSANLUIS[[#This Row],[CODIGO]],SALIDA[CANTIDAD])</f>
        <v>0</v>
      </c>
      <c r="J757" s="90">
        <f>STOCKSANLUIS[[#This Row],[STOCK ALM1]]-STOCKSANLUIS[[#This Row],[SALIDA]]</f>
        <v>0</v>
      </c>
      <c r="K757" s="90" t="str">
        <f>VLOOKUP(STOCKSANLUIS[[#This Row],[CODIGO]],CLASIFICACION[],6,FALSE)</f>
        <v>A</v>
      </c>
      <c r="L757" s="90">
        <f>IFERROR(VLOOKUP(STOCKSANLUIS[[#This Row],[CODIGO]],STOCK_STARSOFT[],3,FALSE),0)</f>
        <v>0</v>
      </c>
      <c r="M757" s="90" t="str">
        <f>IF(STOCKSANLUIS[[#This Row],[STOCK ACTUAL]]=STOCKSANLUIS[[#This Row],[STOCK_STARSOFT]],"SIN DIFERENCIA","DIFERENCIA")</f>
        <v>SIN DIFERENCIA</v>
      </c>
    </row>
    <row r="758" spans="1:13" ht="15" hidden="1" customHeight="1" x14ac:dyDescent="0.25">
      <c r="A758" s="144" t="s">
        <v>1556</v>
      </c>
      <c r="B758" s="87" t="s">
        <v>1557</v>
      </c>
      <c r="C758" s="88">
        <v>0</v>
      </c>
      <c r="D758" s="89" t="s">
        <v>6</v>
      </c>
      <c r="E758" s="90" t="str">
        <f>VLOOKUP(STOCKSANLUIS[[#This Row],[CODIGO]],FAMILIAS[],4,FALSE)</f>
        <v>MIPAL</v>
      </c>
      <c r="F758" s="90">
        <v>1</v>
      </c>
      <c r="G758" s="90"/>
      <c r="H758" s="90">
        <f>SUMIF(INGRESO_MERCADERIA[CODIGO],STOCKSANLUIS[[#This Row],[CODIGO]],INGRESO_MERCADERIA[INGRESO])</f>
        <v>0</v>
      </c>
      <c r="I758" s="90">
        <f>SUMIF(SALIDA[CODIGO],STOCKSANLUIS[[#This Row],[CODIGO]],SALIDA[CANTIDAD])</f>
        <v>0</v>
      </c>
      <c r="J758" s="90">
        <f>STOCKSANLUIS[[#This Row],[STOCK ALM1]]-STOCKSANLUIS[[#This Row],[SALIDA]]</f>
        <v>0</v>
      </c>
      <c r="K758" s="90" t="str">
        <f>VLOOKUP(STOCKSANLUIS[[#This Row],[CODIGO]],CLASIFICACION[],6,FALSE)</f>
        <v>C</v>
      </c>
      <c r="L758" s="90">
        <f>IFERROR(VLOOKUP(STOCKSANLUIS[[#This Row],[CODIGO]],STOCK_STARSOFT[],3,FALSE),0)</f>
        <v>0</v>
      </c>
      <c r="M758" s="90" t="str">
        <f>IF(STOCKSANLUIS[[#This Row],[STOCK ACTUAL]]=STOCKSANLUIS[[#This Row],[STOCK_STARSOFT]],"SIN DIFERENCIA","DIFERENCIA")</f>
        <v>SIN DIFERENCIA</v>
      </c>
    </row>
    <row r="759" spans="1:13" ht="15" hidden="1" customHeight="1" x14ac:dyDescent="0.25">
      <c r="A759" s="144" t="s">
        <v>1558</v>
      </c>
      <c r="B759" s="87" t="s">
        <v>1559</v>
      </c>
      <c r="C759" s="88">
        <v>0</v>
      </c>
      <c r="D759" s="89" t="s">
        <v>6</v>
      </c>
      <c r="E759" s="90" t="str">
        <f>VLOOKUP(STOCKSANLUIS[[#This Row],[CODIGO]],FAMILIAS[],4,FALSE)</f>
        <v>MIPAL</v>
      </c>
      <c r="F759" s="90">
        <v>1</v>
      </c>
      <c r="G759" s="90"/>
      <c r="H759" s="90">
        <f>SUMIF(INGRESO_MERCADERIA[CODIGO],STOCKSANLUIS[[#This Row],[CODIGO]],INGRESO_MERCADERIA[INGRESO])</f>
        <v>0</v>
      </c>
      <c r="I759" s="90">
        <f>SUMIF(SALIDA[CODIGO],STOCKSANLUIS[[#This Row],[CODIGO]],SALIDA[CANTIDAD])</f>
        <v>0</v>
      </c>
      <c r="J759" s="90">
        <f>STOCKSANLUIS[[#This Row],[STOCK ALM1]]-STOCKSANLUIS[[#This Row],[SALIDA]]</f>
        <v>0</v>
      </c>
      <c r="K759" s="90" t="str">
        <f>VLOOKUP(STOCKSANLUIS[[#This Row],[CODIGO]],CLASIFICACION[],6,FALSE)</f>
        <v>C</v>
      </c>
      <c r="L759" s="90">
        <f>IFERROR(VLOOKUP(STOCKSANLUIS[[#This Row],[CODIGO]],STOCK_STARSOFT[],3,FALSE),0)</f>
        <v>0</v>
      </c>
      <c r="M759" s="90" t="str">
        <f>IF(STOCKSANLUIS[[#This Row],[STOCK ACTUAL]]=STOCKSANLUIS[[#This Row],[STOCK_STARSOFT]],"SIN DIFERENCIA","DIFERENCIA")</f>
        <v>SIN DIFERENCIA</v>
      </c>
    </row>
    <row r="760" spans="1:13" ht="15" hidden="1" customHeight="1" x14ac:dyDescent="0.25">
      <c r="A760" s="144" t="s">
        <v>1560</v>
      </c>
      <c r="B760" s="87" t="s">
        <v>1561</v>
      </c>
      <c r="C760" s="88">
        <v>0</v>
      </c>
      <c r="D760" s="89" t="s">
        <v>6</v>
      </c>
      <c r="E760" s="90" t="str">
        <f>VLOOKUP(STOCKSANLUIS[[#This Row],[CODIGO]],FAMILIAS[],4,FALSE)</f>
        <v>MIPAL</v>
      </c>
      <c r="F760" s="90">
        <v>1</v>
      </c>
      <c r="G760" s="90"/>
      <c r="H760" s="90">
        <f>SUMIF(INGRESO_MERCADERIA[CODIGO],STOCKSANLUIS[[#This Row],[CODIGO]],INGRESO_MERCADERIA[INGRESO])</f>
        <v>0</v>
      </c>
      <c r="I760" s="90">
        <f>SUMIF(SALIDA[CODIGO],STOCKSANLUIS[[#This Row],[CODIGO]],SALIDA[CANTIDAD])</f>
        <v>0</v>
      </c>
      <c r="J760" s="90">
        <f>STOCKSANLUIS[[#This Row],[STOCK ALM1]]-STOCKSANLUIS[[#This Row],[SALIDA]]</f>
        <v>0</v>
      </c>
      <c r="K760" s="90" t="str">
        <f>VLOOKUP(STOCKSANLUIS[[#This Row],[CODIGO]],CLASIFICACION[],6,FALSE)</f>
        <v>B</v>
      </c>
      <c r="L760" s="90">
        <f>IFERROR(VLOOKUP(STOCKSANLUIS[[#This Row],[CODIGO]],STOCK_STARSOFT[],3,FALSE),0)</f>
        <v>0</v>
      </c>
      <c r="M760" s="90" t="str">
        <f>IF(STOCKSANLUIS[[#This Row],[STOCK ACTUAL]]=STOCKSANLUIS[[#This Row],[STOCK_STARSOFT]],"SIN DIFERENCIA","DIFERENCIA")</f>
        <v>SIN DIFERENCIA</v>
      </c>
    </row>
    <row r="761" spans="1:13" ht="15" hidden="1" customHeight="1" x14ac:dyDescent="0.25">
      <c r="A761" s="144" t="s">
        <v>1562</v>
      </c>
      <c r="B761" s="87" t="s">
        <v>1563</v>
      </c>
      <c r="C761" s="88">
        <v>0</v>
      </c>
      <c r="D761" s="89" t="s">
        <v>6</v>
      </c>
      <c r="E761" s="90" t="str">
        <f>VLOOKUP(STOCKSANLUIS[[#This Row],[CODIGO]],FAMILIAS[],4,FALSE)</f>
        <v>MIPAL</v>
      </c>
      <c r="F761" s="90">
        <v>1</v>
      </c>
      <c r="G761" s="90"/>
      <c r="H761" s="90">
        <f>SUMIF(INGRESO_MERCADERIA[CODIGO],STOCKSANLUIS[[#This Row],[CODIGO]],INGRESO_MERCADERIA[INGRESO])</f>
        <v>0</v>
      </c>
      <c r="I761" s="90">
        <f>SUMIF(SALIDA[CODIGO],STOCKSANLUIS[[#This Row],[CODIGO]],SALIDA[CANTIDAD])</f>
        <v>0</v>
      </c>
      <c r="J761" s="90">
        <f>STOCKSANLUIS[[#This Row],[STOCK ALM1]]-STOCKSANLUIS[[#This Row],[SALIDA]]</f>
        <v>0</v>
      </c>
      <c r="K761" s="90" t="str">
        <f>VLOOKUP(STOCKSANLUIS[[#This Row],[CODIGO]],CLASIFICACION[],6,FALSE)</f>
        <v>C</v>
      </c>
      <c r="L761" s="90">
        <f>IFERROR(VLOOKUP(STOCKSANLUIS[[#This Row],[CODIGO]],STOCK_STARSOFT[],3,FALSE),0)</f>
        <v>0</v>
      </c>
      <c r="M761" s="90" t="str">
        <f>IF(STOCKSANLUIS[[#This Row],[STOCK ACTUAL]]=STOCKSANLUIS[[#This Row],[STOCK_STARSOFT]],"SIN DIFERENCIA","DIFERENCIA")</f>
        <v>SIN DIFERENCIA</v>
      </c>
    </row>
    <row r="762" spans="1:13" ht="15" hidden="1" customHeight="1" x14ac:dyDescent="0.25">
      <c r="A762" s="144" t="s">
        <v>1564</v>
      </c>
      <c r="B762" s="87" t="s">
        <v>1565</v>
      </c>
      <c r="C762" s="88">
        <v>0</v>
      </c>
      <c r="D762" s="89" t="s">
        <v>6</v>
      </c>
      <c r="E762" s="90" t="str">
        <f>VLOOKUP(STOCKSANLUIS[[#This Row],[CODIGO]],FAMILIAS[],4,FALSE)</f>
        <v>MIPAL</v>
      </c>
      <c r="F762" s="90">
        <v>1</v>
      </c>
      <c r="G762" s="90"/>
      <c r="H762" s="90">
        <f>SUMIF(INGRESO_MERCADERIA[CODIGO],STOCKSANLUIS[[#This Row],[CODIGO]],INGRESO_MERCADERIA[INGRESO])</f>
        <v>0</v>
      </c>
      <c r="I762" s="90">
        <f>SUMIF(SALIDA[CODIGO],STOCKSANLUIS[[#This Row],[CODIGO]],SALIDA[CANTIDAD])</f>
        <v>0</v>
      </c>
      <c r="J762" s="90">
        <f>STOCKSANLUIS[[#This Row],[STOCK ALM1]]-STOCKSANLUIS[[#This Row],[SALIDA]]</f>
        <v>0</v>
      </c>
      <c r="K762" s="90" t="str">
        <f>VLOOKUP(STOCKSANLUIS[[#This Row],[CODIGO]],CLASIFICACION[],6,FALSE)</f>
        <v>C</v>
      </c>
      <c r="L762" s="90">
        <f>IFERROR(VLOOKUP(STOCKSANLUIS[[#This Row],[CODIGO]],STOCK_STARSOFT[],3,FALSE),0)</f>
        <v>0</v>
      </c>
      <c r="M762" s="90" t="str">
        <f>IF(STOCKSANLUIS[[#This Row],[STOCK ACTUAL]]=STOCKSANLUIS[[#This Row],[STOCK_STARSOFT]],"SIN DIFERENCIA","DIFERENCIA")</f>
        <v>SIN DIFERENCIA</v>
      </c>
    </row>
    <row r="763" spans="1:13" ht="15" hidden="1" customHeight="1" x14ac:dyDescent="0.25">
      <c r="A763" s="144" t="s">
        <v>1566</v>
      </c>
      <c r="B763" s="87" t="s">
        <v>1567</v>
      </c>
      <c r="C763" s="88">
        <v>0</v>
      </c>
      <c r="D763" s="89" t="s">
        <v>6</v>
      </c>
      <c r="E763" s="90" t="str">
        <f>VLOOKUP(STOCKSANLUIS[[#This Row],[CODIGO]],FAMILIAS[],4,FALSE)</f>
        <v>VARIOS</v>
      </c>
      <c r="F763" s="90">
        <v>1</v>
      </c>
      <c r="G763" s="90"/>
      <c r="H763" s="90">
        <f>SUMIF(INGRESO_MERCADERIA[CODIGO],STOCKSANLUIS[[#This Row],[CODIGO]],INGRESO_MERCADERIA[INGRESO])</f>
        <v>0</v>
      </c>
      <c r="I763" s="90">
        <f>SUMIF(SALIDA[CODIGO],STOCKSANLUIS[[#This Row],[CODIGO]],SALIDA[CANTIDAD])</f>
        <v>0</v>
      </c>
      <c r="J763" s="90">
        <f>STOCKSANLUIS[[#This Row],[STOCK ALM1]]-STOCKSANLUIS[[#This Row],[SALIDA]]</f>
        <v>0</v>
      </c>
      <c r="K763" s="90" t="str">
        <f>VLOOKUP(STOCKSANLUIS[[#This Row],[CODIGO]],CLASIFICACION[],6,FALSE)</f>
        <v>C</v>
      </c>
      <c r="L763" s="90">
        <f>IFERROR(VLOOKUP(STOCKSANLUIS[[#This Row],[CODIGO]],STOCK_STARSOFT[],3,FALSE),0)</f>
        <v>0</v>
      </c>
      <c r="M763" s="90" t="str">
        <f>IF(STOCKSANLUIS[[#This Row],[STOCK ACTUAL]]=STOCKSANLUIS[[#This Row],[STOCK_STARSOFT]],"SIN DIFERENCIA","DIFERENCIA")</f>
        <v>SIN DIFERENCIA</v>
      </c>
    </row>
    <row r="764" spans="1:13" ht="15" hidden="1" customHeight="1" x14ac:dyDescent="0.25">
      <c r="A764" s="144" t="s">
        <v>2954</v>
      </c>
      <c r="B764" s="87" t="s">
        <v>2955</v>
      </c>
      <c r="C764" s="88">
        <v>1</v>
      </c>
      <c r="D764" s="89" t="s">
        <v>6</v>
      </c>
      <c r="E764" s="90" t="str">
        <f>VLOOKUP(STOCKSANLUIS[[#This Row],[CODIGO]],FAMILIAS[],4,FALSE)</f>
        <v>EVERWELL</v>
      </c>
      <c r="F764" s="90">
        <v>1</v>
      </c>
      <c r="G764" s="90" t="s">
        <v>19524</v>
      </c>
      <c r="H764" s="90">
        <f>SUMIF(INGRESO_MERCADERIA[CODIGO],STOCKSANLUIS[[#This Row],[CODIGO]],INGRESO_MERCADERIA[INGRESO])</f>
        <v>1</v>
      </c>
      <c r="I764" s="90">
        <f>SUMIF(SALIDA[CODIGO],STOCKSANLUIS[[#This Row],[CODIGO]],SALIDA[CANTIDAD])</f>
        <v>1</v>
      </c>
      <c r="J764" s="90">
        <f>STOCKSANLUIS[[#This Row],[STOCK ALM1]]-STOCKSANLUIS[[#This Row],[SALIDA]]</f>
        <v>0</v>
      </c>
      <c r="K764" s="90" t="str">
        <f>VLOOKUP(STOCKSANLUIS[[#This Row],[CODIGO]],CLASIFICACION[],6,FALSE)</f>
        <v>C</v>
      </c>
      <c r="L764" s="90">
        <f>IFERROR(VLOOKUP(STOCKSANLUIS[[#This Row],[CODIGO]],STOCK_STARSOFT[],3,FALSE),0)</f>
        <v>0</v>
      </c>
      <c r="M764" s="90" t="str">
        <f>IF(STOCKSANLUIS[[#This Row],[STOCK ACTUAL]]=STOCKSANLUIS[[#This Row],[STOCK_STARSOFT]],"SIN DIFERENCIA","DIFERENCIA")</f>
        <v>SIN DIFERENCIA</v>
      </c>
    </row>
    <row r="765" spans="1:13" ht="15" hidden="1" customHeight="1" x14ac:dyDescent="0.25">
      <c r="A765" s="144" t="s">
        <v>1570</v>
      </c>
      <c r="B765" s="87" t="s">
        <v>1571</v>
      </c>
      <c r="C765" s="88">
        <v>0</v>
      </c>
      <c r="D765" s="89" t="s">
        <v>6</v>
      </c>
      <c r="E765" s="90" t="str">
        <f>VLOOKUP(STOCKSANLUIS[[#This Row],[CODIGO]],FAMILIAS[],4,FALSE)</f>
        <v>QUALITY</v>
      </c>
      <c r="F765" s="90">
        <v>1</v>
      </c>
      <c r="G765" s="90"/>
      <c r="H765" s="90">
        <f>SUMIF(INGRESO_MERCADERIA[CODIGO],STOCKSANLUIS[[#This Row],[CODIGO]],INGRESO_MERCADERIA[INGRESO])</f>
        <v>0</v>
      </c>
      <c r="I765" s="90">
        <f>SUMIF(SALIDA[CODIGO],STOCKSANLUIS[[#This Row],[CODIGO]],SALIDA[CANTIDAD])</f>
        <v>0</v>
      </c>
      <c r="J765" s="90">
        <f>STOCKSANLUIS[[#This Row],[STOCK ALM1]]-STOCKSANLUIS[[#This Row],[SALIDA]]</f>
        <v>0</v>
      </c>
      <c r="K765" s="90" t="str">
        <f>VLOOKUP(STOCKSANLUIS[[#This Row],[CODIGO]],CLASIFICACION[],6,FALSE)</f>
        <v>C</v>
      </c>
      <c r="L765" s="90">
        <f>IFERROR(VLOOKUP(STOCKSANLUIS[[#This Row],[CODIGO]],STOCK_STARSOFT[],3,FALSE),0)</f>
        <v>0</v>
      </c>
      <c r="M765" s="90" t="str">
        <f>IF(STOCKSANLUIS[[#This Row],[STOCK ACTUAL]]=STOCKSANLUIS[[#This Row],[STOCK_STARSOFT]],"SIN DIFERENCIA","DIFERENCIA")</f>
        <v>SIN DIFERENCIA</v>
      </c>
    </row>
    <row r="766" spans="1:13" ht="15" hidden="1" customHeight="1" x14ac:dyDescent="0.25">
      <c r="A766" s="144" t="s">
        <v>1572</v>
      </c>
      <c r="B766" s="87" t="s">
        <v>1573</v>
      </c>
      <c r="C766" s="88">
        <v>0</v>
      </c>
      <c r="D766" s="89" t="s">
        <v>6</v>
      </c>
      <c r="E766" s="90" t="str">
        <f>VLOOKUP(STOCKSANLUIS[[#This Row],[CODIGO]],FAMILIAS[],4,FALSE)</f>
        <v>QUALITY</v>
      </c>
      <c r="F766" s="90">
        <v>1</v>
      </c>
      <c r="G766" s="90"/>
      <c r="H766" s="90">
        <f>SUMIF(INGRESO_MERCADERIA[CODIGO],STOCKSANLUIS[[#This Row],[CODIGO]],INGRESO_MERCADERIA[INGRESO])</f>
        <v>0</v>
      </c>
      <c r="I766" s="90">
        <f>SUMIF(SALIDA[CODIGO],STOCKSANLUIS[[#This Row],[CODIGO]],SALIDA[CANTIDAD])</f>
        <v>0</v>
      </c>
      <c r="J766" s="90">
        <f>STOCKSANLUIS[[#This Row],[STOCK ALM1]]-STOCKSANLUIS[[#This Row],[SALIDA]]</f>
        <v>0</v>
      </c>
      <c r="K766" s="90" t="str">
        <f>VLOOKUP(STOCKSANLUIS[[#This Row],[CODIGO]],CLASIFICACION[],6,FALSE)</f>
        <v>C</v>
      </c>
      <c r="L766" s="90">
        <f>IFERROR(VLOOKUP(STOCKSANLUIS[[#This Row],[CODIGO]],STOCK_STARSOFT[],3,FALSE),0)</f>
        <v>0</v>
      </c>
      <c r="M766" s="90" t="str">
        <f>IF(STOCKSANLUIS[[#This Row],[STOCK ACTUAL]]=STOCKSANLUIS[[#This Row],[STOCK_STARSOFT]],"SIN DIFERENCIA","DIFERENCIA")</f>
        <v>SIN DIFERENCIA</v>
      </c>
    </row>
    <row r="767" spans="1:13" ht="15" hidden="1" customHeight="1" x14ac:dyDescent="0.25">
      <c r="A767" s="144" t="s">
        <v>1574</v>
      </c>
      <c r="B767" s="87" t="s">
        <v>1575</v>
      </c>
      <c r="C767" s="88">
        <v>0</v>
      </c>
      <c r="D767" s="89" t="s">
        <v>6</v>
      </c>
      <c r="E767" s="90" t="str">
        <f>VLOOKUP(STOCKSANLUIS[[#This Row],[CODIGO]],FAMILIAS[],4,FALSE)</f>
        <v>QUALITY</v>
      </c>
      <c r="F767" s="90">
        <v>1</v>
      </c>
      <c r="G767" s="90"/>
      <c r="H767" s="90">
        <f>SUMIF(INGRESO_MERCADERIA[CODIGO],STOCKSANLUIS[[#This Row],[CODIGO]],INGRESO_MERCADERIA[INGRESO])</f>
        <v>0</v>
      </c>
      <c r="I767" s="90">
        <f>SUMIF(SALIDA[CODIGO],STOCKSANLUIS[[#This Row],[CODIGO]],SALIDA[CANTIDAD])</f>
        <v>0</v>
      </c>
      <c r="J767" s="90">
        <f>STOCKSANLUIS[[#This Row],[STOCK ALM1]]-STOCKSANLUIS[[#This Row],[SALIDA]]</f>
        <v>0</v>
      </c>
      <c r="K767" s="90" t="str">
        <f>VLOOKUP(STOCKSANLUIS[[#This Row],[CODIGO]],CLASIFICACION[],6,FALSE)</f>
        <v>C</v>
      </c>
      <c r="L767" s="90">
        <f>IFERROR(VLOOKUP(STOCKSANLUIS[[#This Row],[CODIGO]],STOCK_STARSOFT[],3,FALSE),0)</f>
        <v>0</v>
      </c>
      <c r="M767" s="90" t="str">
        <f>IF(STOCKSANLUIS[[#This Row],[STOCK ACTUAL]]=STOCKSANLUIS[[#This Row],[STOCK_STARSOFT]],"SIN DIFERENCIA","DIFERENCIA")</f>
        <v>SIN DIFERENCIA</v>
      </c>
    </row>
    <row r="768" spans="1:13" ht="15" hidden="1" customHeight="1" x14ac:dyDescent="0.25">
      <c r="A768" s="144" t="s">
        <v>1386</v>
      </c>
      <c r="B768" s="87" t="s">
        <v>1387</v>
      </c>
      <c r="C768" s="88">
        <v>2</v>
      </c>
      <c r="D768" s="89" t="s">
        <v>6</v>
      </c>
      <c r="E768" s="90" t="str">
        <f>VLOOKUP(STOCKSANLUIS[[#This Row],[CODIGO]],FAMILIAS[],4,FALSE)</f>
        <v>ELGIN</v>
      </c>
      <c r="F768" s="90">
        <v>1</v>
      </c>
      <c r="G768" s="90" t="s">
        <v>19526</v>
      </c>
      <c r="H768" s="90">
        <f>SUMIF(INGRESO_MERCADERIA[CODIGO],STOCKSANLUIS[[#This Row],[CODIGO]],INGRESO_MERCADERIA[INGRESO])</f>
        <v>2</v>
      </c>
      <c r="I768" s="90">
        <f>SUMIF(SALIDA[CODIGO],STOCKSANLUIS[[#This Row],[CODIGO]],SALIDA[CANTIDAD])</f>
        <v>0</v>
      </c>
      <c r="J768" s="90">
        <f>STOCKSANLUIS[[#This Row],[STOCK ALM1]]-STOCKSANLUIS[[#This Row],[SALIDA]]</f>
        <v>2</v>
      </c>
      <c r="K768" s="90" t="str">
        <f>VLOOKUP(STOCKSANLUIS[[#This Row],[CODIGO]],CLASIFICACION[],6,FALSE)</f>
        <v>C</v>
      </c>
      <c r="L768" s="90">
        <f>IFERROR(VLOOKUP(STOCKSANLUIS[[#This Row],[CODIGO]],STOCK_STARSOFT[],3,FALSE),0)</f>
        <v>2</v>
      </c>
      <c r="M768" s="90" t="str">
        <f>IF(STOCKSANLUIS[[#This Row],[STOCK ACTUAL]]=STOCKSANLUIS[[#This Row],[STOCK_STARSOFT]],"SIN DIFERENCIA","DIFERENCIA")</f>
        <v>SIN DIFERENCIA</v>
      </c>
    </row>
    <row r="769" spans="1:13" ht="15" hidden="1" customHeight="1" x14ac:dyDescent="0.25">
      <c r="A769" s="144" t="s">
        <v>1578</v>
      </c>
      <c r="B769" s="87" t="s">
        <v>1579</v>
      </c>
      <c r="C769" s="88">
        <v>0</v>
      </c>
      <c r="D769" s="89" t="s">
        <v>6</v>
      </c>
      <c r="E769" s="90" t="str">
        <f>VLOOKUP(STOCKSANLUIS[[#This Row],[CODIGO]],FAMILIAS[],4,FALSE)</f>
        <v>GALPA</v>
      </c>
      <c r="F769" s="90">
        <v>1</v>
      </c>
      <c r="G769" s="90"/>
      <c r="H769" s="90">
        <f>SUMIF(INGRESO_MERCADERIA[CODIGO],STOCKSANLUIS[[#This Row],[CODIGO]],INGRESO_MERCADERIA[INGRESO])</f>
        <v>0</v>
      </c>
      <c r="I769" s="90">
        <f>SUMIF(SALIDA[CODIGO],STOCKSANLUIS[[#This Row],[CODIGO]],SALIDA[CANTIDAD])</f>
        <v>0</v>
      </c>
      <c r="J769" s="90">
        <f>STOCKSANLUIS[[#This Row],[STOCK ALM1]]-STOCKSANLUIS[[#This Row],[SALIDA]]</f>
        <v>0</v>
      </c>
      <c r="K769" s="90" t="str">
        <f>VLOOKUP(STOCKSANLUIS[[#This Row],[CODIGO]],CLASIFICACION[],6,FALSE)</f>
        <v>C</v>
      </c>
      <c r="L769" s="90">
        <f>IFERROR(VLOOKUP(STOCKSANLUIS[[#This Row],[CODIGO]],STOCK_STARSOFT[],3,FALSE),0)</f>
        <v>0</v>
      </c>
      <c r="M769" s="90" t="str">
        <f>IF(STOCKSANLUIS[[#This Row],[STOCK ACTUAL]]=STOCKSANLUIS[[#This Row],[STOCK_STARSOFT]],"SIN DIFERENCIA","DIFERENCIA")</f>
        <v>SIN DIFERENCIA</v>
      </c>
    </row>
    <row r="770" spans="1:13" ht="15" hidden="1" customHeight="1" x14ac:dyDescent="0.25">
      <c r="A770" s="144" t="s">
        <v>1580</v>
      </c>
      <c r="B770" s="87" t="s">
        <v>1581</v>
      </c>
      <c r="C770" s="88">
        <v>0</v>
      </c>
      <c r="D770" s="89" t="s">
        <v>6</v>
      </c>
      <c r="E770" s="90" t="str">
        <f>VLOOKUP(STOCKSANLUIS[[#This Row],[CODIGO]],FAMILIAS[],4,FALSE)</f>
        <v>APPLI PARTS</v>
      </c>
      <c r="F770" s="90">
        <v>1</v>
      </c>
      <c r="G770" s="90"/>
      <c r="H770" s="90">
        <f>SUMIF(INGRESO_MERCADERIA[CODIGO],STOCKSANLUIS[[#This Row],[CODIGO]],INGRESO_MERCADERIA[INGRESO])</f>
        <v>0</v>
      </c>
      <c r="I770" s="90">
        <f>SUMIF(SALIDA[CODIGO],STOCKSANLUIS[[#This Row],[CODIGO]],SALIDA[CANTIDAD])</f>
        <v>0</v>
      </c>
      <c r="J770" s="90">
        <f>STOCKSANLUIS[[#This Row],[STOCK ALM1]]-STOCKSANLUIS[[#This Row],[SALIDA]]</f>
        <v>0</v>
      </c>
      <c r="K770" s="90" t="str">
        <f>VLOOKUP(STOCKSANLUIS[[#This Row],[CODIGO]],CLASIFICACION[],6,FALSE)</f>
        <v>C</v>
      </c>
      <c r="L770" s="90">
        <f>IFERROR(VLOOKUP(STOCKSANLUIS[[#This Row],[CODIGO]],STOCK_STARSOFT[],3,FALSE),0)</f>
        <v>0</v>
      </c>
      <c r="M770" s="90" t="str">
        <f>IF(STOCKSANLUIS[[#This Row],[STOCK ACTUAL]]=STOCKSANLUIS[[#This Row],[STOCK_STARSOFT]],"SIN DIFERENCIA","DIFERENCIA")</f>
        <v>SIN DIFERENCIA</v>
      </c>
    </row>
    <row r="771" spans="1:13" ht="15" hidden="1" customHeight="1" x14ac:dyDescent="0.25">
      <c r="A771" s="144" t="s">
        <v>1582</v>
      </c>
      <c r="B771" s="87" t="s">
        <v>1583</v>
      </c>
      <c r="C771" s="88">
        <v>0</v>
      </c>
      <c r="D771" s="89" t="s">
        <v>6</v>
      </c>
      <c r="E771" s="90" t="str">
        <f>VLOOKUP(STOCKSANLUIS[[#This Row],[CODIGO]],FAMILIAS[],4,FALSE)</f>
        <v>GALPA</v>
      </c>
      <c r="F771" s="90">
        <v>1</v>
      </c>
      <c r="G771" s="90"/>
      <c r="H771" s="90">
        <f>SUMIF(INGRESO_MERCADERIA[CODIGO],STOCKSANLUIS[[#This Row],[CODIGO]],INGRESO_MERCADERIA[INGRESO])</f>
        <v>0</v>
      </c>
      <c r="I771" s="90">
        <f>SUMIF(SALIDA[CODIGO],STOCKSANLUIS[[#This Row],[CODIGO]],SALIDA[CANTIDAD])</f>
        <v>0</v>
      </c>
      <c r="J771" s="90">
        <f>STOCKSANLUIS[[#This Row],[STOCK ALM1]]-STOCKSANLUIS[[#This Row],[SALIDA]]</f>
        <v>0</v>
      </c>
      <c r="K771" s="90" t="str">
        <f>VLOOKUP(STOCKSANLUIS[[#This Row],[CODIGO]],CLASIFICACION[],6,FALSE)</f>
        <v>C</v>
      </c>
      <c r="L771" s="90">
        <f>IFERROR(VLOOKUP(STOCKSANLUIS[[#This Row],[CODIGO]],STOCK_STARSOFT[],3,FALSE),0)</f>
        <v>0</v>
      </c>
      <c r="M771" s="90" t="str">
        <f>IF(STOCKSANLUIS[[#This Row],[STOCK ACTUAL]]=STOCKSANLUIS[[#This Row],[STOCK_STARSOFT]],"SIN DIFERENCIA","DIFERENCIA")</f>
        <v>SIN DIFERENCIA</v>
      </c>
    </row>
    <row r="772" spans="1:13" ht="15" hidden="1" customHeight="1" x14ac:dyDescent="0.25">
      <c r="A772" s="144" t="s">
        <v>2940</v>
      </c>
      <c r="B772" s="87" t="s">
        <v>2941</v>
      </c>
      <c r="C772" s="88">
        <v>13</v>
      </c>
      <c r="D772" s="89" t="s">
        <v>6</v>
      </c>
      <c r="E772" s="90" t="str">
        <f>VLOOKUP(STOCKSANLUIS[[#This Row],[CODIGO]],FAMILIAS[],4,FALSE)</f>
        <v>EVERWELL</v>
      </c>
      <c r="F772" s="90">
        <v>1</v>
      </c>
      <c r="G772" s="90" t="s">
        <v>19524</v>
      </c>
      <c r="H772" s="90">
        <f>SUMIF(INGRESO_MERCADERIA[CODIGO],STOCKSANLUIS[[#This Row],[CODIGO]],INGRESO_MERCADERIA[INGRESO])</f>
        <v>13</v>
      </c>
      <c r="I772" s="90">
        <f>SUMIF(SALIDA[CODIGO],STOCKSANLUIS[[#This Row],[CODIGO]],SALIDA[CANTIDAD])</f>
        <v>0</v>
      </c>
      <c r="J772" s="90">
        <f>STOCKSANLUIS[[#This Row],[STOCK ALM1]]-STOCKSANLUIS[[#This Row],[SALIDA]]</f>
        <v>13</v>
      </c>
      <c r="K772" s="90" t="str">
        <f>VLOOKUP(STOCKSANLUIS[[#This Row],[CODIGO]],CLASIFICACION[],6,FALSE)</f>
        <v>C</v>
      </c>
      <c r="L772" s="90">
        <f>IFERROR(VLOOKUP(STOCKSANLUIS[[#This Row],[CODIGO]],STOCK_STARSOFT[],3,FALSE),0)</f>
        <v>13</v>
      </c>
      <c r="M772" s="90" t="str">
        <f>IF(STOCKSANLUIS[[#This Row],[STOCK ACTUAL]]=STOCKSANLUIS[[#This Row],[STOCK_STARSOFT]],"SIN DIFERENCIA","DIFERENCIA")</f>
        <v>SIN DIFERENCIA</v>
      </c>
    </row>
    <row r="773" spans="1:13" ht="15" hidden="1" customHeight="1" x14ac:dyDescent="0.25">
      <c r="A773" s="144" t="s">
        <v>1586</v>
      </c>
      <c r="B773" s="87" t="s">
        <v>1587</v>
      </c>
      <c r="C773" s="88">
        <v>0</v>
      </c>
      <c r="D773" s="89" t="s">
        <v>6</v>
      </c>
      <c r="E773" s="90" t="str">
        <f>VLOOKUP(STOCKSANLUIS[[#This Row],[CODIGO]],FAMILIAS[],4,FALSE)</f>
        <v>GALPA</v>
      </c>
      <c r="F773" s="90">
        <v>1</v>
      </c>
      <c r="G773" s="90"/>
      <c r="H773" s="90">
        <f>SUMIF(INGRESO_MERCADERIA[CODIGO],STOCKSANLUIS[[#This Row],[CODIGO]],INGRESO_MERCADERIA[INGRESO])</f>
        <v>0</v>
      </c>
      <c r="I773" s="90">
        <f>SUMIF(SALIDA[CODIGO],STOCKSANLUIS[[#This Row],[CODIGO]],SALIDA[CANTIDAD])</f>
        <v>0</v>
      </c>
      <c r="J773" s="90">
        <f>STOCKSANLUIS[[#This Row],[STOCK ALM1]]-STOCKSANLUIS[[#This Row],[SALIDA]]</f>
        <v>0</v>
      </c>
      <c r="K773" s="90" t="str">
        <f>VLOOKUP(STOCKSANLUIS[[#This Row],[CODIGO]],CLASIFICACION[],6,FALSE)</f>
        <v>C</v>
      </c>
      <c r="L773" s="90">
        <f>IFERROR(VLOOKUP(STOCKSANLUIS[[#This Row],[CODIGO]],STOCK_STARSOFT[],3,FALSE),0)</f>
        <v>0</v>
      </c>
      <c r="M773" s="90" t="str">
        <f>IF(STOCKSANLUIS[[#This Row],[STOCK ACTUAL]]=STOCKSANLUIS[[#This Row],[STOCK_STARSOFT]],"SIN DIFERENCIA","DIFERENCIA")</f>
        <v>SIN DIFERENCIA</v>
      </c>
    </row>
    <row r="774" spans="1:13" ht="15" hidden="1" customHeight="1" x14ac:dyDescent="0.25">
      <c r="A774" s="144" t="s">
        <v>1588</v>
      </c>
      <c r="B774" s="87" t="s">
        <v>1589</v>
      </c>
      <c r="C774" s="88">
        <v>0</v>
      </c>
      <c r="D774" s="89" t="s">
        <v>6</v>
      </c>
      <c r="E774" s="90" t="str">
        <f>VLOOKUP(STOCKSANLUIS[[#This Row],[CODIGO]],FAMILIAS[],4,FALSE)</f>
        <v>GALPA</v>
      </c>
      <c r="F774" s="90">
        <v>1</v>
      </c>
      <c r="G774" s="90"/>
      <c r="H774" s="90">
        <f>SUMIF(INGRESO_MERCADERIA[CODIGO],STOCKSANLUIS[[#This Row],[CODIGO]],INGRESO_MERCADERIA[INGRESO])</f>
        <v>0</v>
      </c>
      <c r="I774" s="90">
        <f>SUMIF(SALIDA[CODIGO],STOCKSANLUIS[[#This Row],[CODIGO]],SALIDA[CANTIDAD])</f>
        <v>0</v>
      </c>
      <c r="J774" s="90">
        <f>STOCKSANLUIS[[#This Row],[STOCK ALM1]]-STOCKSANLUIS[[#This Row],[SALIDA]]</f>
        <v>0</v>
      </c>
      <c r="K774" s="90" t="str">
        <f>VLOOKUP(STOCKSANLUIS[[#This Row],[CODIGO]],CLASIFICACION[],6,FALSE)</f>
        <v>C</v>
      </c>
      <c r="L774" s="90">
        <f>IFERROR(VLOOKUP(STOCKSANLUIS[[#This Row],[CODIGO]],STOCK_STARSOFT[],3,FALSE),0)</f>
        <v>0</v>
      </c>
      <c r="M774" s="90" t="str">
        <f>IF(STOCKSANLUIS[[#This Row],[STOCK ACTUAL]]=STOCKSANLUIS[[#This Row],[STOCK_STARSOFT]],"SIN DIFERENCIA","DIFERENCIA")</f>
        <v>SIN DIFERENCIA</v>
      </c>
    </row>
    <row r="775" spans="1:13" ht="15" hidden="1" customHeight="1" x14ac:dyDescent="0.25">
      <c r="A775" s="144" t="s">
        <v>1590</v>
      </c>
      <c r="B775" s="87" t="s">
        <v>1591</v>
      </c>
      <c r="C775" s="88">
        <v>0</v>
      </c>
      <c r="D775" s="89" t="s">
        <v>6</v>
      </c>
      <c r="E775" s="90" t="str">
        <f>VLOOKUP(STOCKSANLUIS[[#This Row],[CODIGO]],FAMILIAS[],4,FALSE)</f>
        <v>APPLI PARTS</v>
      </c>
      <c r="F775" s="90">
        <v>1</v>
      </c>
      <c r="G775" s="90"/>
      <c r="H775" s="90">
        <f>SUMIF(INGRESO_MERCADERIA[CODIGO],STOCKSANLUIS[[#This Row],[CODIGO]],INGRESO_MERCADERIA[INGRESO])</f>
        <v>0</v>
      </c>
      <c r="I775" s="90">
        <f>SUMIF(SALIDA[CODIGO],STOCKSANLUIS[[#This Row],[CODIGO]],SALIDA[CANTIDAD])</f>
        <v>0</v>
      </c>
      <c r="J775" s="90">
        <f>STOCKSANLUIS[[#This Row],[STOCK ALM1]]-STOCKSANLUIS[[#This Row],[SALIDA]]</f>
        <v>0</v>
      </c>
      <c r="K775" s="90" t="str">
        <f>VLOOKUP(STOCKSANLUIS[[#This Row],[CODIGO]],CLASIFICACION[],6,FALSE)</f>
        <v>C</v>
      </c>
      <c r="L775" s="90">
        <f>IFERROR(VLOOKUP(STOCKSANLUIS[[#This Row],[CODIGO]],STOCK_STARSOFT[],3,FALSE),0)</f>
        <v>0</v>
      </c>
      <c r="M775" s="90" t="str">
        <f>IF(STOCKSANLUIS[[#This Row],[STOCK ACTUAL]]=STOCKSANLUIS[[#This Row],[STOCK_STARSOFT]],"SIN DIFERENCIA","DIFERENCIA")</f>
        <v>SIN DIFERENCIA</v>
      </c>
    </row>
    <row r="776" spans="1:13" ht="15" hidden="1" customHeight="1" x14ac:dyDescent="0.25">
      <c r="A776" s="144" t="s">
        <v>1592</v>
      </c>
      <c r="B776" s="87" t="s">
        <v>1593</v>
      </c>
      <c r="C776" s="88">
        <v>0</v>
      </c>
      <c r="D776" s="89" t="s">
        <v>6</v>
      </c>
      <c r="E776" s="90" t="str">
        <f>VLOOKUP(STOCKSANLUIS[[#This Row],[CODIGO]],FAMILIAS[],4,FALSE)</f>
        <v>VARIOS</v>
      </c>
      <c r="F776" s="90">
        <v>1</v>
      </c>
      <c r="G776" s="90"/>
      <c r="H776" s="90">
        <f>SUMIF(INGRESO_MERCADERIA[CODIGO],STOCKSANLUIS[[#This Row],[CODIGO]],INGRESO_MERCADERIA[INGRESO])</f>
        <v>0</v>
      </c>
      <c r="I776" s="90">
        <f>SUMIF(SALIDA[CODIGO],STOCKSANLUIS[[#This Row],[CODIGO]],SALIDA[CANTIDAD])</f>
        <v>0</v>
      </c>
      <c r="J776" s="90">
        <f>STOCKSANLUIS[[#This Row],[STOCK ALM1]]-STOCKSANLUIS[[#This Row],[SALIDA]]</f>
        <v>0</v>
      </c>
      <c r="K776" s="90" t="str">
        <f>VLOOKUP(STOCKSANLUIS[[#This Row],[CODIGO]],CLASIFICACION[],6,FALSE)</f>
        <v>C</v>
      </c>
      <c r="L776" s="90">
        <f>IFERROR(VLOOKUP(STOCKSANLUIS[[#This Row],[CODIGO]],STOCK_STARSOFT[],3,FALSE),0)</f>
        <v>0</v>
      </c>
      <c r="M776" s="90" t="str">
        <f>IF(STOCKSANLUIS[[#This Row],[STOCK ACTUAL]]=STOCKSANLUIS[[#This Row],[STOCK_STARSOFT]],"SIN DIFERENCIA","DIFERENCIA")</f>
        <v>SIN DIFERENCIA</v>
      </c>
    </row>
    <row r="777" spans="1:13" ht="15" hidden="1" customHeight="1" x14ac:dyDescent="0.25">
      <c r="A777" s="144" t="s">
        <v>1594</v>
      </c>
      <c r="B777" s="87" t="s">
        <v>1595</v>
      </c>
      <c r="C777" s="88">
        <v>0</v>
      </c>
      <c r="D777" s="89" t="s">
        <v>6</v>
      </c>
      <c r="E777" s="90" t="str">
        <f>VLOOKUP(STOCKSANLUIS[[#This Row],[CODIGO]],FAMILIAS[],4,FALSE)</f>
        <v>VARIOS</v>
      </c>
      <c r="F777" s="90">
        <v>1</v>
      </c>
      <c r="G777" s="90"/>
      <c r="H777" s="90">
        <f>SUMIF(INGRESO_MERCADERIA[CODIGO],STOCKSANLUIS[[#This Row],[CODIGO]],INGRESO_MERCADERIA[INGRESO])</f>
        <v>0</v>
      </c>
      <c r="I777" s="90">
        <f>SUMIF(SALIDA[CODIGO],STOCKSANLUIS[[#This Row],[CODIGO]],SALIDA[CANTIDAD])</f>
        <v>0</v>
      </c>
      <c r="J777" s="90">
        <f>STOCKSANLUIS[[#This Row],[STOCK ALM1]]-STOCKSANLUIS[[#This Row],[SALIDA]]</f>
        <v>0</v>
      </c>
      <c r="K777" s="90" t="str">
        <f>VLOOKUP(STOCKSANLUIS[[#This Row],[CODIGO]],CLASIFICACION[],6,FALSE)</f>
        <v>C</v>
      </c>
      <c r="L777" s="90">
        <f>IFERROR(VLOOKUP(STOCKSANLUIS[[#This Row],[CODIGO]],STOCK_STARSOFT[],3,FALSE),0)</f>
        <v>0</v>
      </c>
      <c r="M777" s="90" t="str">
        <f>IF(STOCKSANLUIS[[#This Row],[STOCK ACTUAL]]=STOCKSANLUIS[[#This Row],[STOCK_STARSOFT]],"SIN DIFERENCIA","DIFERENCIA")</f>
        <v>SIN DIFERENCIA</v>
      </c>
    </row>
    <row r="778" spans="1:13" ht="15" hidden="1" customHeight="1" x14ac:dyDescent="0.25">
      <c r="A778" s="144" t="s">
        <v>1596</v>
      </c>
      <c r="B778" s="87" t="s">
        <v>1597</v>
      </c>
      <c r="C778" s="88">
        <v>0</v>
      </c>
      <c r="D778" s="89" t="s">
        <v>6</v>
      </c>
      <c r="E778" s="90" t="str">
        <f>VLOOKUP(STOCKSANLUIS[[#This Row],[CODIGO]],FAMILIAS[],4,FALSE)</f>
        <v>VARIOS</v>
      </c>
      <c r="F778" s="90">
        <v>1</v>
      </c>
      <c r="G778" s="90"/>
      <c r="H778" s="90">
        <f>SUMIF(INGRESO_MERCADERIA[CODIGO],STOCKSANLUIS[[#This Row],[CODIGO]],INGRESO_MERCADERIA[INGRESO])</f>
        <v>0</v>
      </c>
      <c r="I778" s="90">
        <f>SUMIF(SALIDA[CODIGO],STOCKSANLUIS[[#This Row],[CODIGO]],SALIDA[CANTIDAD])</f>
        <v>0</v>
      </c>
      <c r="J778" s="90">
        <f>STOCKSANLUIS[[#This Row],[STOCK ALM1]]-STOCKSANLUIS[[#This Row],[SALIDA]]</f>
        <v>0</v>
      </c>
      <c r="K778" s="90" t="str">
        <f>VLOOKUP(STOCKSANLUIS[[#This Row],[CODIGO]],CLASIFICACION[],6,FALSE)</f>
        <v>C</v>
      </c>
      <c r="L778" s="90">
        <f>IFERROR(VLOOKUP(STOCKSANLUIS[[#This Row],[CODIGO]],STOCK_STARSOFT[],3,FALSE),0)</f>
        <v>0</v>
      </c>
      <c r="M778" s="90" t="str">
        <f>IF(STOCKSANLUIS[[#This Row],[STOCK ACTUAL]]=STOCKSANLUIS[[#This Row],[STOCK_STARSOFT]],"SIN DIFERENCIA","DIFERENCIA")</f>
        <v>SIN DIFERENCIA</v>
      </c>
    </row>
    <row r="779" spans="1:13" ht="15" hidden="1" customHeight="1" x14ac:dyDescent="0.25">
      <c r="A779" s="144" t="s">
        <v>1598</v>
      </c>
      <c r="B779" s="87" t="s">
        <v>1599</v>
      </c>
      <c r="C779" s="88">
        <v>0</v>
      </c>
      <c r="D779" s="89" t="s">
        <v>6</v>
      </c>
      <c r="E779" s="90" t="str">
        <f>VLOOKUP(STOCKSANLUIS[[#This Row],[CODIGO]],FAMILIAS[],4,FALSE)</f>
        <v>QUALITY</v>
      </c>
      <c r="F779" s="90">
        <v>1</v>
      </c>
      <c r="G779" s="90"/>
      <c r="H779" s="90">
        <f>SUMIF(INGRESO_MERCADERIA[CODIGO],STOCKSANLUIS[[#This Row],[CODIGO]],INGRESO_MERCADERIA[INGRESO])</f>
        <v>0</v>
      </c>
      <c r="I779" s="90">
        <f>SUMIF(SALIDA[CODIGO],STOCKSANLUIS[[#This Row],[CODIGO]],SALIDA[CANTIDAD])</f>
        <v>0</v>
      </c>
      <c r="J779" s="90">
        <f>STOCKSANLUIS[[#This Row],[STOCK ALM1]]-STOCKSANLUIS[[#This Row],[SALIDA]]</f>
        <v>0</v>
      </c>
      <c r="K779" s="90" t="str">
        <f>VLOOKUP(STOCKSANLUIS[[#This Row],[CODIGO]],CLASIFICACION[],6,FALSE)</f>
        <v>C</v>
      </c>
      <c r="L779" s="90">
        <f>IFERROR(VLOOKUP(STOCKSANLUIS[[#This Row],[CODIGO]],STOCK_STARSOFT[],3,FALSE),0)</f>
        <v>0</v>
      </c>
      <c r="M779" s="90" t="str">
        <f>IF(STOCKSANLUIS[[#This Row],[STOCK ACTUAL]]=STOCKSANLUIS[[#This Row],[STOCK_STARSOFT]],"SIN DIFERENCIA","DIFERENCIA")</f>
        <v>SIN DIFERENCIA</v>
      </c>
    </row>
    <row r="780" spans="1:13" ht="15" hidden="1" customHeight="1" x14ac:dyDescent="0.25">
      <c r="A780" s="144" t="s">
        <v>1600</v>
      </c>
      <c r="B780" s="87" t="s">
        <v>1601</v>
      </c>
      <c r="C780" s="88">
        <v>0</v>
      </c>
      <c r="D780" s="89" t="s">
        <v>6</v>
      </c>
      <c r="E780" s="90" t="str">
        <f>VLOOKUP(STOCKSANLUIS[[#This Row],[CODIGO]],FAMILIAS[],4,FALSE)</f>
        <v>VARIOS</v>
      </c>
      <c r="F780" s="90">
        <v>1</v>
      </c>
      <c r="G780" s="90"/>
      <c r="H780" s="90">
        <f>SUMIF(INGRESO_MERCADERIA[CODIGO],STOCKSANLUIS[[#This Row],[CODIGO]],INGRESO_MERCADERIA[INGRESO])</f>
        <v>0</v>
      </c>
      <c r="I780" s="90">
        <f>SUMIF(SALIDA[CODIGO],STOCKSANLUIS[[#This Row],[CODIGO]],SALIDA[CANTIDAD])</f>
        <v>0</v>
      </c>
      <c r="J780" s="90">
        <f>STOCKSANLUIS[[#This Row],[STOCK ALM1]]-STOCKSANLUIS[[#This Row],[SALIDA]]</f>
        <v>0</v>
      </c>
      <c r="K780" s="90" t="str">
        <f>VLOOKUP(STOCKSANLUIS[[#This Row],[CODIGO]],CLASIFICACION[],6,FALSE)</f>
        <v>C</v>
      </c>
      <c r="L780" s="90">
        <f>IFERROR(VLOOKUP(STOCKSANLUIS[[#This Row],[CODIGO]],STOCK_STARSOFT[],3,FALSE),0)</f>
        <v>0</v>
      </c>
      <c r="M780" s="90" t="str">
        <f>IF(STOCKSANLUIS[[#This Row],[STOCK ACTUAL]]=STOCKSANLUIS[[#This Row],[STOCK_STARSOFT]],"SIN DIFERENCIA","DIFERENCIA")</f>
        <v>SIN DIFERENCIA</v>
      </c>
    </row>
    <row r="781" spans="1:13" ht="15" hidden="1" customHeight="1" x14ac:dyDescent="0.25">
      <c r="A781" s="144" t="s">
        <v>1602</v>
      </c>
      <c r="B781" s="87" t="s">
        <v>1603</v>
      </c>
      <c r="C781" s="88">
        <v>0</v>
      </c>
      <c r="D781" s="89" t="s">
        <v>6</v>
      </c>
      <c r="E781" s="90" t="str">
        <f>VLOOKUP(STOCKSANLUIS[[#This Row],[CODIGO]],FAMILIAS[],4,FALSE)</f>
        <v>VARIOS</v>
      </c>
      <c r="F781" s="90">
        <v>1</v>
      </c>
      <c r="G781" s="90"/>
      <c r="H781" s="90">
        <f>SUMIF(INGRESO_MERCADERIA[CODIGO],STOCKSANLUIS[[#This Row],[CODIGO]],INGRESO_MERCADERIA[INGRESO])</f>
        <v>0</v>
      </c>
      <c r="I781" s="90">
        <f>SUMIF(SALIDA[CODIGO],STOCKSANLUIS[[#This Row],[CODIGO]],SALIDA[CANTIDAD])</f>
        <v>0</v>
      </c>
      <c r="J781" s="90">
        <f>STOCKSANLUIS[[#This Row],[STOCK ALM1]]-STOCKSANLUIS[[#This Row],[SALIDA]]</f>
        <v>0</v>
      </c>
      <c r="K781" s="90" t="str">
        <f>VLOOKUP(STOCKSANLUIS[[#This Row],[CODIGO]],CLASIFICACION[],6,FALSE)</f>
        <v>C</v>
      </c>
      <c r="L781" s="90">
        <f>IFERROR(VLOOKUP(STOCKSANLUIS[[#This Row],[CODIGO]],STOCK_STARSOFT[],3,FALSE),0)</f>
        <v>0</v>
      </c>
      <c r="M781" s="90" t="str">
        <f>IF(STOCKSANLUIS[[#This Row],[STOCK ACTUAL]]=STOCKSANLUIS[[#This Row],[STOCK_STARSOFT]],"SIN DIFERENCIA","DIFERENCIA")</f>
        <v>SIN DIFERENCIA</v>
      </c>
    </row>
    <row r="782" spans="1:13" ht="15" hidden="1" customHeight="1" x14ac:dyDescent="0.25">
      <c r="A782" s="144" t="s">
        <v>1604</v>
      </c>
      <c r="B782" s="87" t="s">
        <v>1605</v>
      </c>
      <c r="C782" s="88">
        <v>0</v>
      </c>
      <c r="D782" s="89" t="s">
        <v>6</v>
      </c>
      <c r="E782" s="90" t="str">
        <f>VLOOKUP(STOCKSANLUIS[[#This Row],[CODIGO]],FAMILIAS[],4,FALSE)</f>
        <v>ICEAGE- ZHEJIANG JIAHE PIPES</v>
      </c>
      <c r="F782" s="90">
        <v>1</v>
      </c>
      <c r="G782" s="90"/>
      <c r="H782" s="90">
        <f>SUMIF(INGRESO_MERCADERIA[CODIGO],STOCKSANLUIS[[#This Row],[CODIGO]],INGRESO_MERCADERIA[INGRESO])</f>
        <v>0</v>
      </c>
      <c r="I782" s="90">
        <f>SUMIF(SALIDA[CODIGO],STOCKSANLUIS[[#This Row],[CODIGO]],SALIDA[CANTIDAD])</f>
        <v>0</v>
      </c>
      <c r="J782" s="90">
        <f>STOCKSANLUIS[[#This Row],[STOCK ALM1]]-STOCKSANLUIS[[#This Row],[SALIDA]]</f>
        <v>0</v>
      </c>
      <c r="K782" s="90" t="str">
        <f>VLOOKUP(STOCKSANLUIS[[#This Row],[CODIGO]],CLASIFICACION[],6,FALSE)</f>
        <v>C</v>
      </c>
      <c r="L782" s="90">
        <f>IFERROR(VLOOKUP(STOCKSANLUIS[[#This Row],[CODIGO]],STOCK_STARSOFT[],3,FALSE),0)</f>
        <v>0</v>
      </c>
      <c r="M782" s="90" t="str">
        <f>IF(STOCKSANLUIS[[#This Row],[STOCK ACTUAL]]=STOCKSANLUIS[[#This Row],[STOCK_STARSOFT]],"SIN DIFERENCIA","DIFERENCIA")</f>
        <v>SIN DIFERENCIA</v>
      </c>
    </row>
    <row r="783" spans="1:13" ht="15" hidden="1" customHeight="1" x14ac:dyDescent="0.25">
      <c r="A783" s="144" t="s">
        <v>1606</v>
      </c>
      <c r="B783" s="87" t="s">
        <v>1607</v>
      </c>
      <c r="C783" s="88">
        <v>0</v>
      </c>
      <c r="D783" s="89" t="s">
        <v>6</v>
      </c>
      <c r="E783" s="90" t="str">
        <f>VLOOKUP(STOCKSANLUIS[[#This Row],[CODIGO]],FAMILIAS[],4,FALSE)</f>
        <v>VARIOS</v>
      </c>
      <c r="F783" s="90">
        <v>1</v>
      </c>
      <c r="G783" s="90"/>
      <c r="H783" s="90">
        <f>SUMIF(INGRESO_MERCADERIA[CODIGO],STOCKSANLUIS[[#This Row],[CODIGO]],INGRESO_MERCADERIA[INGRESO])</f>
        <v>0</v>
      </c>
      <c r="I783" s="90">
        <f>SUMIF(SALIDA[CODIGO],STOCKSANLUIS[[#This Row],[CODIGO]],SALIDA[CANTIDAD])</f>
        <v>0</v>
      </c>
      <c r="J783" s="90">
        <f>STOCKSANLUIS[[#This Row],[STOCK ALM1]]-STOCKSANLUIS[[#This Row],[SALIDA]]</f>
        <v>0</v>
      </c>
      <c r="K783" s="90" t="str">
        <f>VLOOKUP(STOCKSANLUIS[[#This Row],[CODIGO]],CLASIFICACION[],6,FALSE)</f>
        <v>C</v>
      </c>
      <c r="L783" s="90">
        <f>IFERROR(VLOOKUP(STOCKSANLUIS[[#This Row],[CODIGO]],STOCK_STARSOFT[],3,FALSE),0)</f>
        <v>0</v>
      </c>
      <c r="M783" s="90" t="str">
        <f>IF(STOCKSANLUIS[[#This Row],[STOCK ACTUAL]]=STOCKSANLUIS[[#This Row],[STOCK_STARSOFT]],"SIN DIFERENCIA","DIFERENCIA")</f>
        <v>SIN DIFERENCIA</v>
      </c>
    </row>
    <row r="784" spans="1:13" ht="15" hidden="1" customHeight="1" x14ac:dyDescent="0.25">
      <c r="A784" s="144" t="s">
        <v>1608</v>
      </c>
      <c r="B784" s="87" t="s">
        <v>1609</v>
      </c>
      <c r="C784" s="88">
        <v>0</v>
      </c>
      <c r="D784" s="89" t="s">
        <v>6</v>
      </c>
      <c r="E784" s="90" t="str">
        <f>VLOOKUP(STOCKSANLUIS[[#This Row],[CODIGO]],FAMILIAS[],4,FALSE)</f>
        <v>DANFOSS</v>
      </c>
      <c r="F784" s="90">
        <v>1</v>
      </c>
      <c r="G784" s="90"/>
      <c r="H784" s="90">
        <f>SUMIF(INGRESO_MERCADERIA[CODIGO],STOCKSANLUIS[[#This Row],[CODIGO]],INGRESO_MERCADERIA[INGRESO])</f>
        <v>0</v>
      </c>
      <c r="I784" s="90">
        <f>SUMIF(SALIDA[CODIGO],STOCKSANLUIS[[#This Row],[CODIGO]],SALIDA[CANTIDAD])</f>
        <v>0</v>
      </c>
      <c r="J784" s="90">
        <f>STOCKSANLUIS[[#This Row],[STOCK ALM1]]-STOCKSANLUIS[[#This Row],[SALIDA]]</f>
        <v>0</v>
      </c>
      <c r="K784" s="90" t="str">
        <f>VLOOKUP(STOCKSANLUIS[[#This Row],[CODIGO]],CLASIFICACION[],6,FALSE)</f>
        <v>C</v>
      </c>
      <c r="L784" s="90">
        <f>IFERROR(VLOOKUP(STOCKSANLUIS[[#This Row],[CODIGO]],STOCK_STARSOFT[],3,FALSE),0)</f>
        <v>0</v>
      </c>
      <c r="M784" s="90" t="str">
        <f>IF(STOCKSANLUIS[[#This Row],[STOCK ACTUAL]]=STOCKSANLUIS[[#This Row],[STOCK_STARSOFT]],"SIN DIFERENCIA","DIFERENCIA")</f>
        <v>SIN DIFERENCIA</v>
      </c>
    </row>
    <row r="785" spans="1:13" ht="15" hidden="1" customHeight="1" x14ac:dyDescent="0.25">
      <c r="A785" s="144" t="s">
        <v>1610</v>
      </c>
      <c r="B785" s="87" t="s">
        <v>1611</v>
      </c>
      <c r="C785" s="88">
        <v>0</v>
      </c>
      <c r="D785" s="89" t="s">
        <v>6</v>
      </c>
      <c r="E785" s="90" t="str">
        <f>VLOOKUP(STOCKSANLUIS[[#This Row],[CODIGO]],FAMILIAS[],4,FALSE)</f>
        <v>QINGDAO TIANYICOOL</v>
      </c>
      <c r="F785" s="90">
        <v>1</v>
      </c>
      <c r="G785" s="90"/>
      <c r="H785" s="90">
        <f>SUMIF(INGRESO_MERCADERIA[CODIGO],STOCKSANLUIS[[#This Row],[CODIGO]],INGRESO_MERCADERIA[INGRESO])</f>
        <v>0</v>
      </c>
      <c r="I785" s="90">
        <f>SUMIF(SALIDA[CODIGO],STOCKSANLUIS[[#This Row],[CODIGO]],SALIDA[CANTIDAD])</f>
        <v>0</v>
      </c>
      <c r="J785" s="90">
        <f>STOCKSANLUIS[[#This Row],[STOCK ALM1]]-STOCKSANLUIS[[#This Row],[SALIDA]]</f>
        <v>0</v>
      </c>
      <c r="K785" s="90" t="str">
        <f>VLOOKUP(STOCKSANLUIS[[#This Row],[CODIGO]],CLASIFICACION[],6,FALSE)</f>
        <v>C</v>
      </c>
      <c r="L785" s="90">
        <f>IFERROR(VLOOKUP(STOCKSANLUIS[[#This Row],[CODIGO]],STOCK_STARSOFT[],3,FALSE),0)</f>
        <v>0</v>
      </c>
      <c r="M785" s="90" t="str">
        <f>IF(STOCKSANLUIS[[#This Row],[STOCK ACTUAL]]=STOCKSANLUIS[[#This Row],[STOCK_STARSOFT]],"SIN DIFERENCIA","DIFERENCIA")</f>
        <v>SIN DIFERENCIA</v>
      </c>
    </row>
    <row r="786" spans="1:13" ht="15" hidden="1" customHeight="1" x14ac:dyDescent="0.25">
      <c r="A786" s="144" t="s">
        <v>1612</v>
      </c>
      <c r="B786" s="87" t="s">
        <v>1613</v>
      </c>
      <c r="C786" s="88">
        <v>0</v>
      </c>
      <c r="D786" s="89" t="s">
        <v>6</v>
      </c>
      <c r="E786" s="90" t="str">
        <f>VLOOKUP(STOCKSANLUIS[[#This Row],[CODIGO]],FAMILIAS[],4,FALSE)</f>
        <v>QINGDAO TIANYICOOL</v>
      </c>
      <c r="F786" s="90">
        <v>1</v>
      </c>
      <c r="G786" s="90"/>
      <c r="H786" s="90">
        <f>SUMIF(INGRESO_MERCADERIA[CODIGO],STOCKSANLUIS[[#This Row],[CODIGO]],INGRESO_MERCADERIA[INGRESO])</f>
        <v>0</v>
      </c>
      <c r="I786" s="90">
        <f>SUMIF(SALIDA[CODIGO],STOCKSANLUIS[[#This Row],[CODIGO]],SALIDA[CANTIDAD])</f>
        <v>0</v>
      </c>
      <c r="J786" s="90">
        <f>STOCKSANLUIS[[#This Row],[STOCK ALM1]]-STOCKSANLUIS[[#This Row],[SALIDA]]</f>
        <v>0</v>
      </c>
      <c r="K786" s="90" t="str">
        <f>VLOOKUP(STOCKSANLUIS[[#This Row],[CODIGO]],CLASIFICACION[],6,FALSE)</f>
        <v>C</v>
      </c>
      <c r="L786" s="90">
        <f>IFERROR(VLOOKUP(STOCKSANLUIS[[#This Row],[CODIGO]],STOCK_STARSOFT[],3,FALSE),0)</f>
        <v>0</v>
      </c>
      <c r="M786" s="90" t="str">
        <f>IF(STOCKSANLUIS[[#This Row],[STOCK ACTUAL]]=STOCKSANLUIS[[#This Row],[STOCK_STARSOFT]],"SIN DIFERENCIA","DIFERENCIA")</f>
        <v>SIN DIFERENCIA</v>
      </c>
    </row>
    <row r="787" spans="1:13" ht="15" hidden="1" customHeight="1" x14ac:dyDescent="0.25">
      <c r="A787" s="144" t="s">
        <v>1614</v>
      </c>
      <c r="B787" s="87" t="s">
        <v>1615</v>
      </c>
      <c r="C787" s="88">
        <v>0</v>
      </c>
      <c r="D787" s="89" t="s">
        <v>6</v>
      </c>
      <c r="E787" s="90" t="str">
        <f>VLOOKUP(STOCKSANLUIS[[#This Row],[CODIGO]],FAMILIAS[],4,FALSE)</f>
        <v>QINGDAO TIANYICOOL</v>
      </c>
      <c r="F787" s="90">
        <v>1</v>
      </c>
      <c r="G787" s="90"/>
      <c r="H787" s="90">
        <f>SUMIF(INGRESO_MERCADERIA[CODIGO],STOCKSANLUIS[[#This Row],[CODIGO]],INGRESO_MERCADERIA[INGRESO])</f>
        <v>0</v>
      </c>
      <c r="I787" s="90">
        <f>SUMIF(SALIDA[CODIGO],STOCKSANLUIS[[#This Row],[CODIGO]],SALIDA[CANTIDAD])</f>
        <v>0</v>
      </c>
      <c r="J787" s="90">
        <f>STOCKSANLUIS[[#This Row],[STOCK ALM1]]-STOCKSANLUIS[[#This Row],[SALIDA]]</f>
        <v>0</v>
      </c>
      <c r="K787" s="90" t="str">
        <f>VLOOKUP(STOCKSANLUIS[[#This Row],[CODIGO]],CLASIFICACION[],6,FALSE)</f>
        <v>C</v>
      </c>
      <c r="L787" s="90">
        <f>IFERROR(VLOOKUP(STOCKSANLUIS[[#This Row],[CODIGO]],STOCK_STARSOFT[],3,FALSE),0)</f>
        <v>0</v>
      </c>
      <c r="M787" s="90" t="str">
        <f>IF(STOCKSANLUIS[[#This Row],[STOCK ACTUAL]]=STOCKSANLUIS[[#This Row],[STOCK_STARSOFT]],"SIN DIFERENCIA","DIFERENCIA")</f>
        <v>SIN DIFERENCIA</v>
      </c>
    </row>
    <row r="788" spans="1:13" ht="15" hidden="1" customHeight="1" x14ac:dyDescent="0.25">
      <c r="A788" s="144" t="s">
        <v>1616</v>
      </c>
      <c r="B788" s="87" t="s">
        <v>1617</v>
      </c>
      <c r="C788" s="88">
        <v>0</v>
      </c>
      <c r="D788" s="89" t="s">
        <v>6</v>
      </c>
      <c r="E788" s="90" t="str">
        <f>VLOOKUP(STOCKSANLUIS[[#This Row],[CODIGO]],FAMILIAS[],4,FALSE)</f>
        <v>QINGDAO TIANYICOOL</v>
      </c>
      <c r="F788" s="90">
        <v>1</v>
      </c>
      <c r="G788" s="90"/>
      <c r="H788" s="90">
        <f>SUMIF(INGRESO_MERCADERIA[CODIGO],STOCKSANLUIS[[#This Row],[CODIGO]],INGRESO_MERCADERIA[INGRESO])</f>
        <v>0</v>
      </c>
      <c r="I788" s="90">
        <f>SUMIF(SALIDA[CODIGO],STOCKSANLUIS[[#This Row],[CODIGO]],SALIDA[CANTIDAD])</f>
        <v>0</v>
      </c>
      <c r="J788" s="90">
        <f>STOCKSANLUIS[[#This Row],[STOCK ALM1]]-STOCKSANLUIS[[#This Row],[SALIDA]]</f>
        <v>0</v>
      </c>
      <c r="K788" s="90" t="str">
        <f>VLOOKUP(STOCKSANLUIS[[#This Row],[CODIGO]],CLASIFICACION[],6,FALSE)</f>
        <v>C</v>
      </c>
      <c r="L788" s="90">
        <f>IFERROR(VLOOKUP(STOCKSANLUIS[[#This Row],[CODIGO]],STOCK_STARSOFT[],3,FALSE),0)</f>
        <v>0</v>
      </c>
      <c r="M788" s="90" t="str">
        <f>IF(STOCKSANLUIS[[#This Row],[STOCK ACTUAL]]=STOCKSANLUIS[[#This Row],[STOCK_STARSOFT]],"SIN DIFERENCIA","DIFERENCIA")</f>
        <v>SIN DIFERENCIA</v>
      </c>
    </row>
    <row r="789" spans="1:13" ht="15" hidden="1" customHeight="1" x14ac:dyDescent="0.25">
      <c r="A789" s="144" t="s">
        <v>1618</v>
      </c>
      <c r="B789" s="87" t="s">
        <v>1619</v>
      </c>
      <c r="C789" s="88">
        <v>0</v>
      </c>
      <c r="D789" s="89" t="s">
        <v>6</v>
      </c>
      <c r="E789" s="90" t="str">
        <f>VLOOKUP(STOCKSANLUIS[[#This Row],[CODIGO]],FAMILIAS[],4,FALSE)</f>
        <v>QINGDAO TIANYICOOL</v>
      </c>
      <c r="F789" s="90">
        <v>1</v>
      </c>
      <c r="G789" s="90"/>
      <c r="H789" s="90">
        <f>SUMIF(INGRESO_MERCADERIA[CODIGO],STOCKSANLUIS[[#This Row],[CODIGO]],INGRESO_MERCADERIA[INGRESO])</f>
        <v>0</v>
      </c>
      <c r="I789" s="90">
        <f>SUMIF(SALIDA[CODIGO],STOCKSANLUIS[[#This Row],[CODIGO]],SALIDA[CANTIDAD])</f>
        <v>0</v>
      </c>
      <c r="J789" s="90">
        <f>STOCKSANLUIS[[#This Row],[STOCK ALM1]]-STOCKSANLUIS[[#This Row],[SALIDA]]</f>
        <v>0</v>
      </c>
      <c r="K789" s="90" t="str">
        <f>VLOOKUP(STOCKSANLUIS[[#This Row],[CODIGO]],CLASIFICACION[],6,FALSE)</f>
        <v>C</v>
      </c>
      <c r="L789" s="90">
        <f>IFERROR(VLOOKUP(STOCKSANLUIS[[#This Row],[CODIGO]],STOCK_STARSOFT[],3,FALSE),0)</f>
        <v>0</v>
      </c>
      <c r="M789" s="90" t="str">
        <f>IF(STOCKSANLUIS[[#This Row],[STOCK ACTUAL]]=STOCKSANLUIS[[#This Row],[STOCK_STARSOFT]],"SIN DIFERENCIA","DIFERENCIA")</f>
        <v>SIN DIFERENCIA</v>
      </c>
    </row>
    <row r="790" spans="1:13" ht="15" hidden="1" customHeight="1" x14ac:dyDescent="0.25">
      <c r="A790" s="144" t="s">
        <v>1620</v>
      </c>
      <c r="B790" s="87" t="s">
        <v>1621</v>
      </c>
      <c r="C790" s="88">
        <v>0</v>
      </c>
      <c r="D790" s="89" t="s">
        <v>6</v>
      </c>
      <c r="E790" s="90" t="str">
        <f>VLOOKUP(STOCKSANLUIS[[#This Row],[CODIGO]],FAMILIAS[],4,FALSE)</f>
        <v>DANFOSS</v>
      </c>
      <c r="F790" s="90">
        <v>1</v>
      </c>
      <c r="G790" s="90"/>
      <c r="H790" s="90">
        <f>SUMIF(INGRESO_MERCADERIA[CODIGO],STOCKSANLUIS[[#This Row],[CODIGO]],INGRESO_MERCADERIA[INGRESO])</f>
        <v>0</v>
      </c>
      <c r="I790" s="90">
        <f>SUMIF(SALIDA[CODIGO],STOCKSANLUIS[[#This Row],[CODIGO]],SALIDA[CANTIDAD])</f>
        <v>0</v>
      </c>
      <c r="J790" s="90">
        <f>STOCKSANLUIS[[#This Row],[STOCK ALM1]]-STOCKSANLUIS[[#This Row],[SALIDA]]</f>
        <v>0</v>
      </c>
      <c r="K790" s="90" t="str">
        <f>VLOOKUP(STOCKSANLUIS[[#This Row],[CODIGO]],CLASIFICACION[],6,FALSE)</f>
        <v>C</v>
      </c>
      <c r="L790" s="90">
        <f>IFERROR(VLOOKUP(STOCKSANLUIS[[#This Row],[CODIGO]],STOCK_STARSOFT[],3,FALSE),0)</f>
        <v>0</v>
      </c>
      <c r="M790" s="90" t="str">
        <f>IF(STOCKSANLUIS[[#This Row],[STOCK ACTUAL]]=STOCKSANLUIS[[#This Row],[STOCK_STARSOFT]],"SIN DIFERENCIA","DIFERENCIA")</f>
        <v>SIN DIFERENCIA</v>
      </c>
    </row>
    <row r="791" spans="1:13" ht="15" hidden="1" customHeight="1" x14ac:dyDescent="0.25">
      <c r="A791" s="144" t="s">
        <v>1622</v>
      </c>
      <c r="B791" s="87" t="s">
        <v>1623</v>
      </c>
      <c r="C791" s="88">
        <v>0</v>
      </c>
      <c r="D791" s="89" t="s">
        <v>6</v>
      </c>
      <c r="E791" s="90" t="str">
        <f>VLOOKUP(STOCKSANLUIS[[#This Row],[CODIGO]],FAMILIAS[],4,FALSE)</f>
        <v>DANFOSS</v>
      </c>
      <c r="F791" s="90">
        <v>1</v>
      </c>
      <c r="G791" s="90"/>
      <c r="H791" s="90">
        <f>SUMIF(INGRESO_MERCADERIA[CODIGO],STOCKSANLUIS[[#This Row],[CODIGO]],INGRESO_MERCADERIA[INGRESO])</f>
        <v>0</v>
      </c>
      <c r="I791" s="90">
        <f>SUMIF(SALIDA[CODIGO],STOCKSANLUIS[[#This Row],[CODIGO]],SALIDA[CANTIDAD])</f>
        <v>0</v>
      </c>
      <c r="J791" s="90">
        <f>STOCKSANLUIS[[#This Row],[STOCK ALM1]]-STOCKSANLUIS[[#This Row],[SALIDA]]</f>
        <v>0</v>
      </c>
      <c r="K791" s="90" t="str">
        <f>VLOOKUP(STOCKSANLUIS[[#This Row],[CODIGO]],CLASIFICACION[],6,FALSE)</f>
        <v>C</v>
      </c>
      <c r="L791" s="90">
        <f>IFERROR(VLOOKUP(STOCKSANLUIS[[#This Row],[CODIGO]],STOCK_STARSOFT[],3,FALSE),0)</f>
        <v>0</v>
      </c>
      <c r="M791" s="90" t="str">
        <f>IF(STOCKSANLUIS[[#This Row],[STOCK ACTUAL]]=STOCKSANLUIS[[#This Row],[STOCK_STARSOFT]],"SIN DIFERENCIA","DIFERENCIA")</f>
        <v>SIN DIFERENCIA</v>
      </c>
    </row>
    <row r="792" spans="1:13" ht="15" hidden="1" customHeight="1" x14ac:dyDescent="0.25">
      <c r="A792" s="144" t="s">
        <v>1624</v>
      </c>
      <c r="B792" s="87" t="s">
        <v>1625</v>
      </c>
      <c r="C792" s="88">
        <v>0</v>
      </c>
      <c r="D792" s="89" t="s">
        <v>6</v>
      </c>
      <c r="E792" s="90" t="str">
        <f>VLOOKUP(STOCKSANLUIS[[#This Row],[CODIGO]],FAMILIAS[],4,FALSE)</f>
        <v>DANFOSS</v>
      </c>
      <c r="F792" s="90">
        <v>1</v>
      </c>
      <c r="G792" s="90"/>
      <c r="H792" s="90">
        <f>SUMIF(INGRESO_MERCADERIA[CODIGO],STOCKSANLUIS[[#This Row],[CODIGO]],INGRESO_MERCADERIA[INGRESO])</f>
        <v>0</v>
      </c>
      <c r="I792" s="90">
        <f>SUMIF(SALIDA[CODIGO],STOCKSANLUIS[[#This Row],[CODIGO]],SALIDA[CANTIDAD])</f>
        <v>0</v>
      </c>
      <c r="J792" s="90">
        <f>STOCKSANLUIS[[#This Row],[STOCK ALM1]]-STOCKSANLUIS[[#This Row],[SALIDA]]</f>
        <v>0</v>
      </c>
      <c r="K792" s="90" t="str">
        <f>VLOOKUP(STOCKSANLUIS[[#This Row],[CODIGO]],CLASIFICACION[],6,FALSE)</f>
        <v>C</v>
      </c>
      <c r="L792" s="90">
        <f>IFERROR(VLOOKUP(STOCKSANLUIS[[#This Row],[CODIGO]],STOCK_STARSOFT[],3,FALSE),0)</f>
        <v>0</v>
      </c>
      <c r="M792" s="90" t="str">
        <f>IF(STOCKSANLUIS[[#This Row],[STOCK ACTUAL]]=STOCKSANLUIS[[#This Row],[STOCK_STARSOFT]],"SIN DIFERENCIA","DIFERENCIA")</f>
        <v>SIN DIFERENCIA</v>
      </c>
    </row>
    <row r="793" spans="1:13" ht="15" hidden="1" customHeight="1" x14ac:dyDescent="0.25">
      <c r="A793" s="144" t="s">
        <v>1626</v>
      </c>
      <c r="B793" s="87" t="s">
        <v>1627</v>
      </c>
      <c r="C793" s="88">
        <v>0</v>
      </c>
      <c r="D793" s="89" t="s">
        <v>6</v>
      </c>
      <c r="E793" s="90" t="str">
        <f>VLOOKUP(STOCKSANLUIS[[#This Row],[CODIGO]],FAMILIAS[],4,FALSE)</f>
        <v>DANFOSS</v>
      </c>
      <c r="F793" s="90">
        <v>1</v>
      </c>
      <c r="G793" s="90"/>
      <c r="H793" s="90">
        <f>SUMIF(INGRESO_MERCADERIA[CODIGO],STOCKSANLUIS[[#This Row],[CODIGO]],INGRESO_MERCADERIA[INGRESO])</f>
        <v>0</v>
      </c>
      <c r="I793" s="90">
        <f>SUMIF(SALIDA[CODIGO],STOCKSANLUIS[[#This Row],[CODIGO]],SALIDA[CANTIDAD])</f>
        <v>0</v>
      </c>
      <c r="J793" s="90">
        <f>STOCKSANLUIS[[#This Row],[STOCK ALM1]]-STOCKSANLUIS[[#This Row],[SALIDA]]</f>
        <v>0</v>
      </c>
      <c r="K793" s="90" t="str">
        <f>VLOOKUP(STOCKSANLUIS[[#This Row],[CODIGO]],CLASIFICACION[],6,FALSE)</f>
        <v>C</v>
      </c>
      <c r="L793" s="90">
        <f>IFERROR(VLOOKUP(STOCKSANLUIS[[#This Row],[CODIGO]],STOCK_STARSOFT[],3,FALSE),0)</f>
        <v>0</v>
      </c>
      <c r="M793" s="90" t="str">
        <f>IF(STOCKSANLUIS[[#This Row],[STOCK ACTUAL]]=STOCKSANLUIS[[#This Row],[STOCK_STARSOFT]],"SIN DIFERENCIA","DIFERENCIA")</f>
        <v>SIN DIFERENCIA</v>
      </c>
    </row>
    <row r="794" spans="1:13" ht="15" hidden="1" customHeight="1" x14ac:dyDescent="0.25">
      <c r="A794" s="144" t="s">
        <v>1628</v>
      </c>
      <c r="B794" s="87" t="s">
        <v>1629</v>
      </c>
      <c r="C794" s="88">
        <v>0</v>
      </c>
      <c r="D794" s="89" t="s">
        <v>6</v>
      </c>
      <c r="E794" s="90" t="str">
        <f>VLOOKUP(STOCKSANLUIS[[#This Row],[CODIGO]],FAMILIAS[],4,FALSE)</f>
        <v>DANFOSS</v>
      </c>
      <c r="F794" s="90">
        <v>1</v>
      </c>
      <c r="G794" s="90"/>
      <c r="H794" s="90">
        <f>SUMIF(INGRESO_MERCADERIA[CODIGO],STOCKSANLUIS[[#This Row],[CODIGO]],INGRESO_MERCADERIA[INGRESO])</f>
        <v>0</v>
      </c>
      <c r="I794" s="90">
        <f>SUMIF(SALIDA[CODIGO],STOCKSANLUIS[[#This Row],[CODIGO]],SALIDA[CANTIDAD])</f>
        <v>0</v>
      </c>
      <c r="J794" s="90">
        <f>STOCKSANLUIS[[#This Row],[STOCK ALM1]]-STOCKSANLUIS[[#This Row],[SALIDA]]</f>
        <v>0</v>
      </c>
      <c r="K794" s="90" t="str">
        <f>VLOOKUP(STOCKSANLUIS[[#This Row],[CODIGO]],CLASIFICACION[],6,FALSE)</f>
        <v>C</v>
      </c>
      <c r="L794" s="90">
        <f>IFERROR(VLOOKUP(STOCKSANLUIS[[#This Row],[CODIGO]],STOCK_STARSOFT[],3,FALSE),0)</f>
        <v>0</v>
      </c>
      <c r="M794" s="90" t="str">
        <f>IF(STOCKSANLUIS[[#This Row],[STOCK ACTUAL]]=STOCKSANLUIS[[#This Row],[STOCK_STARSOFT]],"SIN DIFERENCIA","DIFERENCIA")</f>
        <v>SIN DIFERENCIA</v>
      </c>
    </row>
    <row r="795" spans="1:13" ht="15" hidden="1" customHeight="1" x14ac:dyDescent="0.25">
      <c r="A795" s="144" t="s">
        <v>1630</v>
      </c>
      <c r="B795" s="87" t="s">
        <v>1631</v>
      </c>
      <c r="C795" s="88">
        <v>0</v>
      </c>
      <c r="D795" s="89" t="s">
        <v>6</v>
      </c>
      <c r="E795" s="90" t="str">
        <f>VLOOKUP(STOCKSANLUIS[[#This Row],[CODIGO]],FAMILIAS[],4,FALSE)</f>
        <v>DANFOSS</v>
      </c>
      <c r="F795" s="90">
        <v>1</v>
      </c>
      <c r="G795" s="90"/>
      <c r="H795" s="90">
        <f>SUMIF(INGRESO_MERCADERIA[CODIGO],STOCKSANLUIS[[#This Row],[CODIGO]],INGRESO_MERCADERIA[INGRESO])</f>
        <v>0</v>
      </c>
      <c r="I795" s="90">
        <f>SUMIF(SALIDA[CODIGO],STOCKSANLUIS[[#This Row],[CODIGO]],SALIDA[CANTIDAD])</f>
        <v>0</v>
      </c>
      <c r="J795" s="90">
        <f>STOCKSANLUIS[[#This Row],[STOCK ALM1]]-STOCKSANLUIS[[#This Row],[SALIDA]]</f>
        <v>0</v>
      </c>
      <c r="K795" s="90" t="str">
        <f>VLOOKUP(STOCKSANLUIS[[#This Row],[CODIGO]],CLASIFICACION[],6,FALSE)</f>
        <v>C</v>
      </c>
      <c r="L795" s="90">
        <f>IFERROR(VLOOKUP(STOCKSANLUIS[[#This Row],[CODIGO]],STOCK_STARSOFT[],3,FALSE),0)</f>
        <v>0</v>
      </c>
      <c r="M795" s="90" t="str">
        <f>IF(STOCKSANLUIS[[#This Row],[STOCK ACTUAL]]=STOCKSANLUIS[[#This Row],[STOCK_STARSOFT]],"SIN DIFERENCIA","DIFERENCIA")</f>
        <v>SIN DIFERENCIA</v>
      </c>
    </row>
    <row r="796" spans="1:13" ht="15" hidden="1" customHeight="1" x14ac:dyDescent="0.25">
      <c r="A796" s="144" t="s">
        <v>1632</v>
      </c>
      <c r="B796" s="87" t="s">
        <v>1633</v>
      </c>
      <c r="C796" s="88">
        <v>0</v>
      </c>
      <c r="D796" s="89" t="s">
        <v>6</v>
      </c>
      <c r="E796" s="90" t="str">
        <f>VLOOKUP(STOCKSANLUIS[[#This Row],[CODIGO]],FAMILIAS[],4,FALSE)</f>
        <v>DANFOSS</v>
      </c>
      <c r="F796" s="90">
        <v>1</v>
      </c>
      <c r="G796" s="90"/>
      <c r="H796" s="90">
        <f>SUMIF(INGRESO_MERCADERIA[CODIGO],STOCKSANLUIS[[#This Row],[CODIGO]],INGRESO_MERCADERIA[INGRESO])</f>
        <v>0</v>
      </c>
      <c r="I796" s="90">
        <f>SUMIF(SALIDA[CODIGO],STOCKSANLUIS[[#This Row],[CODIGO]],SALIDA[CANTIDAD])</f>
        <v>0</v>
      </c>
      <c r="J796" s="90">
        <f>STOCKSANLUIS[[#This Row],[STOCK ALM1]]-STOCKSANLUIS[[#This Row],[SALIDA]]</f>
        <v>0</v>
      </c>
      <c r="K796" s="90" t="str">
        <f>VLOOKUP(STOCKSANLUIS[[#This Row],[CODIGO]],CLASIFICACION[],6,FALSE)</f>
        <v>C</v>
      </c>
      <c r="L796" s="90">
        <f>IFERROR(VLOOKUP(STOCKSANLUIS[[#This Row],[CODIGO]],STOCK_STARSOFT[],3,FALSE),0)</f>
        <v>0</v>
      </c>
      <c r="M796" s="90" t="str">
        <f>IF(STOCKSANLUIS[[#This Row],[STOCK ACTUAL]]=STOCKSANLUIS[[#This Row],[STOCK_STARSOFT]],"SIN DIFERENCIA","DIFERENCIA")</f>
        <v>SIN DIFERENCIA</v>
      </c>
    </row>
    <row r="797" spans="1:13" ht="15" hidden="1" customHeight="1" x14ac:dyDescent="0.25">
      <c r="A797" s="144" t="s">
        <v>1634</v>
      </c>
      <c r="B797" s="87" t="s">
        <v>1635</v>
      </c>
      <c r="C797" s="88">
        <v>0</v>
      </c>
      <c r="D797" s="89" t="s">
        <v>6</v>
      </c>
      <c r="E797" s="90" t="str">
        <f>VLOOKUP(STOCKSANLUIS[[#This Row],[CODIGO]],FAMILIAS[],4,FALSE)</f>
        <v>DANFOSS</v>
      </c>
      <c r="F797" s="90">
        <v>1</v>
      </c>
      <c r="G797" s="90"/>
      <c r="H797" s="90">
        <f>SUMIF(INGRESO_MERCADERIA[CODIGO],STOCKSANLUIS[[#This Row],[CODIGO]],INGRESO_MERCADERIA[INGRESO])</f>
        <v>0</v>
      </c>
      <c r="I797" s="90">
        <f>SUMIF(SALIDA[CODIGO],STOCKSANLUIS[[#This Row],[CODIGO]],SALIDA[CANTIDAD])</f>
        <v>0</v>
      </c>
      <c r="J797" s="90">
        <f>STOCKSANLUIS[[#This Row],[STOCK ALM1]]-STOCKSANLUIS[[#This Row],[SALIDA]]</f>
        <v>0</v>
      </c>
      <c r="K797" s="90" t="str">
        <f>VLOOKUP(STOCKSANLUIS[[#This Row],[CODIGO]],CLASIFICACION[],6,FALSE)</f>
        <v>C</v>
      </c>
      <c r="L797" s="90">
        <f>IFERROR(VLOOKUP(STOCKSANLUIS[[#This Row],[CODIGO]],STOCK_STARSOFT[],3,FALSE),0)</f>
        <v>0</v>
      </c>
      <c r="M797" s="90" t="str">
        <f>IF(STOCKSANLUIS[[#This Row],[STOCK ACTUAL]]=STOCKSANLUIS[[#This Row],[STOCK_STARSOFT]],"SIN DIFERENCIA","DIFERENCIA")</f>
        <v>SIN DIFERENCIA</v>
      </c>
    </row>
    <row r="798" spans="1:13" ht="15" hidden="1" customHeight="1" x14ac:dyDescent="0.25">
      <c r="A798" s="144" t="s">
        <v>1636</v>
      </c>
      <c r="B798" s="87" t="s">
        <v>1637</v>
      </c>
      <c r="C798" s="88">
        <v>0</v>
      </c>
      <c r="D798" s="89" t="s">
        <v>6</v>
      </c>
      <c r="E798" s="90" t="str">
        <f>VLOOKUP(STOCKSANLUIS[[#This Row],[CODIGO]],FAMILIAS[],4,FALSE)</f>
        <v>DANFOSS</v>
      </c>
      <c r="F798" s="90">
        <v>1</v>
      </c>
      <c r="G798" s="90"/>
      <c r="H798" s="90">
        <f>SUMIF(INGRESO_MERCADERIA[CODIGO],STOCKSANLUIS[[#This Row],[CODIGO]],INGRESO_MERCADERIA[INGRESO])</f>
        <v>0</v>
      </c>
      <c r="I798" s="90">
        <f>SUMIF(SALIDA[CODIGO],STOCKSANLUIS[[#This Row],[CODIGO]],SALIDA[CANTIDAD])</f>
        <v>0</v>
      </c>
      <c r="J798" s="90">
        <f>STOCKSANLUIS[[#This Row],[STOCK ALM1]]-STOCKSANLUIS[[#This Row],[SALIDA]]</f>
        <v>0</v>
      </c>
      <c r="K798" s="90" t="str">
        <f>VLOOKUP(STOCKSANLUIS[[#This Row],[CODIGO]],CLASIFICACION[],6,FALSE)</f>
        <v>C</v>
      </c>
      <c r="L798" s="90">
        <f>IFERROR(VLOOKUP(STOCKSANLUIS[[#This Row],[CODIGO]],STOCK_STARSOFT[],3,FALSE),0)</f>
        <v>0</v>
      </c>
      <c r="M798" s="90" t="str">
        <f>IF(STOCKSANLUIS[[#This Row],[STOCK ACTUAL]]=STOCKSANLUIS[[#This Row],[STOCK_STARSOFT]],"SIN DIFERENCIA","DIFERENCIA")</f>
        <v>SIN DIFERENCIA</v>
      </c>
    </row>
    <row r="799" spans="1:13" ht="15" hidden="1" customHeight="1" x14ac:dyDescent="0.25">
      <c r="A799" s="144" t="s">
        <v>1638</v>
      </c>
      <c r="B799" s="87" t="s">
        <v>1639</v>
      </c>
      <c r="C799" s="88">
        <v>0</v>
      </c>
      <c r="D799" s="89" t="s">
        <v>6</v>
      </c>
      <c r="E799" s="90" t="str">
        <f>VLOOKUP(STOCKSANLUIS[[#This Row],[CODIGO]],FAMILIAS[],4,FALSE)</f>
        <v>DANFOSS</v>
      </c>
      <c r="F799" s="90">
        <v>1</v>
      </c>
      <c r="G799" s="90"/>
      <c r="H799" s="90">
        <f>SUMIF(INGRESO_MERCADERIA[CODIGO],STOCKSANLUIS[[#This Row],[CODIGO]],INGRESO_MERCADERIA[INGRESO])</f>
        <v>0</v>
      </c>
      <c r="I799" s="90">
        <f>SUMIF(SALIDA[CODIGO],STOCKSANLUIS[[#This Row],[CODIGO]],SALIDA[CANTIDAD])</f>
        <v>0</v>
      </c>
      <c r="J799" s="90">
        <f>STOCKSANLUIS[[#This Row],[STOCK ALM1]]-STOCKSANLUIS[[#This Row],[SALIDA]]</f>
        <v>0</v>
      </c>
      <c r="K799" s="90" t="str">
        <f>VLOOKUP(STOCKSANLUIS[[#This Row],[CODIGO]],CLASIFICACION[],6,FALSE)</f>
        <v>C</v>
      </c>
      <c r="L799" s="90">
        <f>IFERROR(VLOOKUP(STOCKSANLUIS[[#This Row],[CODIGO]],STOCK_STARSOFT[],3,FALSE),0)</f>
        <v>0</v>
      </c>
      <c r="M799" s="90" t="str">
        <f>IF(STOCKSANLUIS[[#This Row],[STOCK ACTUAL]]=STOCKSANLUIS[[#This Row],[STOCK_STARSOFT]],"SIN DIFERENCIA","DIFERENCIA")</f>
        <v>SIN DIFERENCIA</v>
      </c>
    </row>
    <row r="800" spans="1:13" ht="15" hidden="1" customHeight="1" x14ac:dyDescent="0.25">
      <c r="A800" s="144" t="s">
        <v>1640</v>
      </c>
      <c r="B800" s="87" t="s">
        <v>1641</v>
      </c>
      <c r="C800" s="88">
        <v>0</v>
      </c>
      <c r="D800" s="89" t="s">
        <v>6</v>
      </c>
      <c r="E800" s="90" t="str">
        <f>VLOOKUP(STOCKSANLUIS[[#This Row],[CODIGO]],FAMILIAS[],4,FALSE)</f>
        <v>DANFOSS</v>
      </c>
      <c r="F800" s="90">
        <v>1</v>
      </c>
      <c r="G800" s="90"/>
      <c r="H800" s="90">
        <f>SUMIF(INGRESO_MERCADERIA[CODIGO],STOCKSANLUIS[[#This Row],[CODIGO]],INGRESO_MERCADERIA[INGRESO])</f>
        <v>0</v>
      </c>
      <c r="I800" s="90">
        <f>SUMIF(SALIDA[CODIGO],STOCKSANLUIS[[#This Row],[CODIGO]],SALIDA[CANTIDAD])</f>
        <v>0</v>
      </c>
      <c r="J800" s="90">
        <f>STOCKSANLUIS[[#This Row],[STOCK ALM1]]-STOCKSANLUIS[[#This Row],[SALIDA]]</f>
        <v>0</v>
      </c>
      <c r="K800" s="90" t="str">
        <f>VLOOKUP(STOCKSANLUIS[[#This Row],[CODIGO]],CLASIFICACION[],6,FALSE)</f>
        <v>C</v>
      </c>
      <c r="L800" s="90">
        <f>IFERROR(VLOOKUP(STOCKSANLUIS[[#This Row],[CODIGO]],STOCK_STARSOFT[],3,FALSE),0)</f>
        <v>0</v>
      </c>
      <c r="M800" s="90" t="str">
        <f>IF(STOCKSANLUIS[[#This Row],[STOCK ACTUAL]]=STOCKSANLUIS[[#This Row],[STOCK_STARSOFT]],"SIN DIFERENCIA","DIFERENCIA")</f>
        <v>SIN DIFERENCIA</v>
      </c>
    </row>
    <row r="801" spans="1:13" ht="15" hidden="1" customHeight="1" x14ac:dyDescent="0.25">
      <c r="A801" s="144" t="s">
        <v>1642</v>
      </c>
      <c r="B801" s="87" t="s">
        <v>1643</v>
      </c>
      <c r="C801" s="88">
        <v>0</v>
      </c>
      <c r="D801" s="89" t="s">
        <v>6</v>
      </c>
      <c r="E801" s="90" t="str">
        <f>VLOOKUP(STOCKSANLUIS[[#This Row],[CODIGO]],FAMILIAS[],4,FALSE)</f>
        <v>DANFOSS</v>
      </c>
      <c r="F801" s="90">
        <v>1</v>
      </c>
      <c r="G801" s="90"/>
      <c r="H801" s="90">
        <f>SUMIF(INGRESO_MERCADERIA[CODIGO],STOCKSANLUIS[[#This Row],[CODIGO]],INGRESO_MERCADERIA[INGRESO])</f>
        <v>0</v>
      </c>
      <c r="I801" s="90">
        <f>SUMIF(SALIDA[CODIGO],STOCKSANLUIS[[#This Row],[CODIGO]],SALIDA[CANTIDAD])</f>
        <v>0</v>
      </c>
      <c r="J801" s="90">
        <f>STOCKSANLUIS[[#This Row],[STOCK ALM1]]-STOCKSANLUIS[[#This Row],[SALIDA]]</f>
        <v>0</v>
      </c>
      <c r="K801" s="90" t="str">
        <f>VLOOKUP(STOCKSANLUIS[[#This Row],[CODIGO]],CLASIFICACION[],6,FALSE)</f>
        <v>C</v>
      </c>
      <c r="L801" s="90">
        <f>IFERROR(VLOOKUP(STOCKSANLUIS[[#This Row],[CODIGO]],STOCK_STARSOFT[],3,FALSE),0)</f>
        <v>0</v>
      </c>
      <c r="M801" s="90" t="str">
        <f>IF(STOCKSANLUIS[[#This Row],[STOCK ACTUAL]]=STOCKSANLUIS[[#This Row],[STOCK_STARSOFT]],"SIN DIFERENCIA","DIFERENCIA")</f>
        <v>SIN DIFERENCIA</v>
      </c>
    </row>
    <row r="802" spans="1:13" ht="15" hidden="1" customHeight="1" x14ac:dyDescent="0.25">
      <c r="A802" s="144" t="s">
        <v>1644</v>
      </c>
      <c r="B802" s="87" t="s">
        <v>1645</v>
      </c>
      <c r="C802" s="88">
        <v>0</v>
      </c>
      <c r="D802" s="89" t="s">
        <v>6</v>
      </c>
      <c r="E802" s="90" t="str">
        <f>VLOOKUP(STOCKSANLUIS[[#This Row],[CODIGO]],FAMILIAS[],4,FALSE)</f>
        <v>DANFOSS</v>
      </c>
      <c r="F802" s="90">
        <v>1</v>
      </c>
      <c r="G802" s="90"/>
      <c r="H802" s="90">
        <f>SUMIF(INGRESO_MERCADERIA[CODIGO],STOCKSANLUIS[[#This Row],[CODIGO]],INGRESO_MERCADERIA[INGRESO])</f>
        <v>0</v>
      </c>
      <c r="I802" s="90">
        <f>SUMIF(SALIDA[CODIGO],STOCKSANLUIS[[#This Row],[CODIGO]],SALIDA[CANTIDAD])</f>
        <v>0</v>
      </c>
      <c r="J802" s="90">
        <f>STOCKSANLUIS[[#This Row],[STOCK ALM1]]-STOCKSANLUIS[[#This Row],[SALIDA]]</f>
        <v>0</v>
      </c>
      <c r="K802" s="90" t="str">
        <f>VLOOKUP(STOCKSANLUIS[[#This Row],[CODIGO]],CLASIFICACION[],6,FALSE)</f>
        <v>C</v>
      </c>
      <c r="L802" s="90">
        <f>IFERROR(VLOOKUP(STOCKSANLUIS[[#This Row],[CODIGO]],STOCK_STARSOFT[],3,FALSE),0)</f>
        <v>0</v>
      </c>
      <c r="M802" s="90" t="str">
        <f>IF(STOCKSANLUIS[[#This Row],[STOCK ACTUAL]]=STOCKSANLUIS[[#This Row],[STOCK_STARSOFT]],"SIN DIFERENCIA","DIFERENCIA")</f>
        <v>SIN DIFERENCIA</v>
      </c>
    </row>
    <row r="803" spans="1:13" ht="15" hidden="1" customHeight="1" x14ac:dyDescent="0.25">
      <c r="A803" s="144" t="s">
        <v>1646</v>
      </c>
      <c r="B803" s="87" t="s">
        <v>1647</v>
      </c>
      <c r="C803" s="88">
        <v>0</v>
      </c>
      <c r="D803" s="89" t="s">
        <v>6</v>
      </c>
      <c r="E803" s="90" t="str">
        <f>VLOOKUP(STOCKSANLUIS[[#This Row],[CODIGO]],FAMILIAS[],4,FALSE)</f>
        <v>DANFOSS</v>
      </c>
      <c r="F803" s="90">
        <v>1</v>
      </c>
      <c r="G803" s="90"/>
      <c r="H803" s="90">
        <f>SUMIF(INGRESO_MERCADERIA[CODIGO],STOCKSANLUIS[[#This Row],[CODIGO]],INGRESO_MERCADERIA[INGRESO])</f>
        <v>0</v>
      </c>
      <c r="I803" s="90">
        <f>SUMIF(SALIDA[CODIGO],STOCKSANLUIS[[#This Row],[CODIGO]],SALIDA[CANTIDAD])</f>
        <v>0</v>
      </c>
      <c r="J803" s="90">
        <f>STOCKSANLUIS[[#This Row],[STOCK ALM1]]-STOCKSANLUIS[[#This Row],[SALIDA]]</f>
        <v>0</v>
      </c>
      <c r="K803" s="90" t="str">
        <f>VLOOKUP(STOCKSANLUIS[[#This Row],[CODIGO]],CLASIFICACION[],6,FALSE)</f>
        <v>C</v>
      </c>
      <c r="L803" s="90">
        <f>IFERROR(VLOOKUP(STOCKSANLUIS[[#This Row],[CODIGO]],STOCK_STARSOFT[],3,FALSE),0)</f>
        <v>0</v>
      </c>
      <c r="M803" s="90" t="str">
        <f>IF(STOCKSANLUIS[[#This Row],[STOCK ACTUAL]]=STOCKSANLUIS[[#This Row],[STOCK_STARSOFT]],"SIN DIFERENCIA","DIFERENCIA")</f>
        <v>SIN DIFERENCIA</v>
      </c>
    </row>
    <row r="804" spans="1:13" ht="15" hidden="1" customHeight="1" x14ac:dyDescent="0.25">
      <c r="A804" s="144" t="s">
        <v>1648</v>
      </c>
      <c r="B804" s="87" t="s">
        <v>1649</v>
      </c>
      <c r="C804" s="88">
        <v>0</v>
      </c>
      <c r="D804" s="89" t="s">
        <v>6</v>
      </c>
      <c r="E804" s="90" t="str">
        <f>VLOOKUP(STOCKSANLUIS[[#This Row],[CODIGO]],FAMILIAS[],4,FALSE)</f>
        <v>DANFOSS</v>
      </c>
      <c r="F804" s="90">
        <v>1</v>
      </c>
      <c r="G804" s="90"/>
      <c r="H804" s="90">
        <f>SUMIF(INGRESO_MERCADERIA[CODIGO],STOCKSANLUIS[[#This Row],[CODIGO]],INGRESO_MERCADERIA[INGRESO])</f>
        <v>0</v>
      </c>
      <c r="I804" s="90">
        <f>SUMIF(SALIDA[CODIGO],STOCKSANLUIS[[#This Row],[CODIGO]],SALIDA[CANTIDAD])</f>
        <v>0</v>
      </c>
      <c r="J804" s="90">
        <f>STOCKSANLUIS[[#This Row],[STOCK ALM1]]-STOCKSANLUIS[[#This Row],[SALIDA]]</f>
        <v>0</v>
      </c>
      <c r="K804" s="90" t="str">
        <f>VLOOKUP(STOCKSANLUIS[[#This Row],[CODIGO]],CLASIFICACION[],6,FALSE)</f>
        <v>C</v>
      </c>
      <c r="L804" s="90">
        <f>IFERROR(VLOOKUP(STOCKSANLUIS[[#This Row],[CODIGO]],STOCK_STARSOFT[],3,FALSE),0)</f>
        <v>0</v>
      </c>
      <c r="M804" s="90" t="str">
        <f>IF(STOCKSANLUIS[[#This Row],[STOCK ACTUAL]]=STOCKSANLUIS[[#This Row],[STOCK_STARSOFT]],"SIN DIFERENCIA","DIFERENCIA")</f>
        <v>SIN DIFERENCIA</v>
      </c>
    </row>
    <row r="805" spans="1:13" ht="15" hidden="1" customHeight="1" x14ac:dyDescent="0.25">
      <c r="A805" s="144" t="s">
        <v>1650</v>
      </c>
      <c r="B805" s="87" t="s">
        <v>1651</v>
      </c>
      <c r="C805" s="88">
        <v>0</v>
      </c>
      <c r="D805" s="89" t="s">
        <v>6</v>
      </c>
      <c r="E805" s="90" t="str">
        <f>VLOOKUP(STOCKSANLUIS[[#This Row],[CODIGO]],FAMILIAS[],4,FALSE)</f>
        <v>DANFOSS</v>
      </c>
      <c r="F805" s="90">
        <v>1</v>
      </c>
      <c r="G805" s="90"/>
      <c r="H805" s="90">
        <f>SUMIF(INGRESO_MERCADERIA[CODIGO],STOCKSANLUIS[[#This Row],[CODIGO]],INGRESO_MERCADERIA[INGRESO])</f>
        <v>0</v>
      </c>
      <c r="I805" s="90">
        <f>SUMIF(SALIDA[CODIGO],STOCKSANLUIS[[#This Row],[CODIGO]],SALIDA[CANTIDAD])</f>
        <v>0</v>
      </c>
      <c r="J805" s="90">
        <f>STOCKSANLUIS[[#This Row],[STOCK ALM1]]-STOCKSANLUIS[[#This Row],[SALIDA]]</f>
        <v>0</v>
      </c>
      <c r="K805" s="90" t="str">
        <f>VLOOKUP(STOCKSANLUIS[[#This Row],[CODIGO]],CLASIFICACION[],6,FALSE)</f>
        <v>C</v>
      </c>
      <c r="L805" s="90">
        <f>IFERROR(VLOOKUP(STOCKSANLUIS[[#This Row],[CODIGO]],STOCK_STARSOFT[],3,FALSE),0)</f>
        <v>0</v>
      </c>
      <c r="M805" s="90" t="str">
        <f>IF(STOCKSANLUIS[[#This Row],[STOCK ACTUAL]]=STOCKSANLUIS[[#This Row],[STOCK_STARSOFT]],"SIN DIFERENCIA","DIFERENCIA")</f>
        <v>SIN DIFERENCIA</v>
      </c>
    </row>
    <row r="806" spans="1:13" ht="15" hidden="1" customHeight="1" x14ac:dyDescent="0.25">
      <c r="A806" s="144" t="s">
        <v>1652</v>
      </c>
      <c r="B806" s="87" t="s">
        <v>1653</v>
      </c>
      <c r="C806" s="88">
        <v>0</v>
      </c>
      <c r="D806" s="89" t="s">
        <v>6</v>
      </c>
      <c r="E806" s="90" t="str">
        <f>VLOOKUP(STOCKSANLUIS[[#This Row],[CODIGO]],FAMILIAS[],4,FALSE)</f>
        <v>DANFOSS</v>
      </c>
      <c r="F806" s="90">
        <v>1</v>
      </c>
      <c r="G806" s="90"/>
      <c r="H806" s="90">
        <f>SUMIF(INGRESO_MERCADERIA[CODIGO],STOCKSANLUIS[[#This Row],[CODIGO]],INGRESO_MERCADERIA[INGRESO])</f>
        <v>0</v>
      </c>
      <c r="I806" s="90">
        <f>SUMIF(SALIDA[CODIGO],STOCKSANLUIS[[#This Row],[CODIGO]],SALIDA[CANTIDAD])</f>
        <v>0</v>
      </c>
      <c r="J806" s="90">
        <f>STOCKSANLUIS[[#This Row],[STOCK ALM1]]-STOCKSANLUIS[[#This Row],[SALIDA]]</f>
        <v>0</v>
      </c>
      <c r="K806" s="90" t="str">
        <f>VLOOKUP(STOCKSANLUIS[[#This Row],[CODIGO]],CLASIFICACION[],6,FALSE)</f>
        <v>C</v>
      </c>
      <c r="L806" s="90">
        <f>IFERROR(VLOOKUP(STOCKSANLUIS[[#This Row],[CODIGO]],STOCK_STARSOFT[],3,FALSE),0)</f>
        <v>0</v>
      </c>
      <c r="M806" s="90" t="str">
        <f>IF(STOCKSANLUIS[[#This Row],[STOCK ACTUAL]]=STOCKSANLUIS[[#This Row],[STOCK_STARSOFT]],"SIN DIFERENCIA","DIFERENCIA")</f>
        <v>SIN DIFERENCIA</v>
      </c>
    </row>
    <row r="807" spans="1:13" ht="15" hidden="1" customHeight="1" x14ac:dyDescent="0.25">
      <c r="A807" s="144" t="s">
        <v>1654</v>
      </c>
      <c r="B807" s="87" t="s">
        <v>1655</v>
      </c>
      <c r="C807" s="88">
        <v>0</v>
      </c>
      <c r="D807" s="89" t="s">
        <v>6</v>
      </c>
      <c r="E807" s="90" t="str">
        <f>VLOOKUP(STOCKSANLUIS[[#This Row],[CODIGO]],FAMILIAS[],4,FALSE)</f>
        <v>DANFOSS</v>
      </c>
      <c r="F807" s="90">
        <v>1</v>
      </c>
      <c r="G807" s="90"/>
      <c r="H807" s="90">
        <f>SUMIF(INGRESO_MERCADERIA[CODIGO],STOCKSANLUIS[[#This Row],[CODIGO]],INGRESO_MERCADERIA[INGRESO])</f>
        <v>0</v>
      </c>
      <c r="I807" s="90">
        <f>SUMIF(SALIDA[CODIGO],STOCKSANLUIS[[#This Row],[CODIGO]],SALIDA[CANTIDAD])</f>
        <v>0</v>
      </c>
      <c r="J807" s="90">
        <f>STOCKSANLUIS[[#This Row],[STOCK ALM1]]-STOCKSANLUIS[[#This Row],[SALIDA]]</f>
        <v>0</v>
      </c>
      <c r="K807" s="90" t="str">
        <f>VLOOKUP(STOCKSANLUIS[[#This Row],[CODIGO]],CLASIFICACION[],6,FALSE)</f>
        <v>C</v>
      </c>
      <c r="L807" s="90">
        <f>IFERROR(VLOOKUP(STOCKSANLUIS[[#This Row],[CODIGO]],STOCK_STARSOFT[],3,FALSE),0)</f>
        <v>0</v>
      </c>
      <c r="M807" s="90" t="str">
        <f>IF(STOCKSANLUIS[[#This Row],[STOCK ACTUAL]]=STOCKSANLUIS[[#This Row],[STOCK_STARSOFT]],"SIN DIFERENCIA","DIFERENCIA")</f>
        <v>SIN DIFERENCIA</v>
      </c>
    </row>
    <row r="808" spans="1:13" ht="15" hidden="1" customHeight="1" x14ac:dyDescent="0.25">
      <c r="A808" s="144" t="s">
        <v>1656</v>
      </c>
      <c r="B808" s="87" t="s">
        <v>1657</v>
      </c>
      <c r="C808" s="88">
        <v>0</v>
      </c>
      <c r="D808" s="89" t="s">
        <v>6</v>
      </c>
      <c r="E808" s="90" t="str">
        <f>VLOOKUP(STOCKSANLUIS[[#This Row],[CODIGO]],FAMILIAS[],4,FALSE)</f>
        <v>DANFOSS</v>
      </c>
      <c r="F808" s="90">
        <v>1</v>
      </c>
      <c r="G808" s="90"/>
      <c r="H808" s="90">
        <f>SUMIF(INGRESO_MERCADERIA[CODIGO],STOCKSANLUIS[[#This Row],[CODIGO]],INGRESO_MERCADERIA[INGRESO])</f>
        <v>0</v>
      </c>
      <c r="I808" s="90">
        <f>SUMIF(SALIDA[CODIGO],STOCKSANLUIS[[#This Row],[CODIGO]],SALIDA[CANTIDAD])</f>
        <v>0</v>
      </c>
      <c r="J808" s="90">
        <f>STOCKSANLUIS[[#This Row],[STOCK ALM1]]-STOCKSANLUIS[[#This Row],[SALIDA]]</f>
        <v>0</v>
      </c>
      <c r="K808" s="90" t="str">
        <f>VLOOKUP(STOCKSANLUIS[[#This Row],[CODIGO]],CLASIFICACION[],6,FALSE)</f>
        <v>C</v>
      </c>
      <c r="L808" s="90">
        <f>IFERROR(VLOOKUP(STOCKSANLUIS[[#This Row],[CODIGO]],STOCK_STARSOFT[],3,FALSE),0)</f>
        <v>0</v>
      </c>
      <c r="M808" s="90" t="str">
        <f>IF(STOCKSANLUIS[[#This Row],[STOCK ACTUAL]]=STOCKSANLUIS[[#This Row],[STOCK_STARSOFT]],"SIN DIFERENCIA","DIFERENCIA")</f>
        <v>SIN DIFERENCIA</v>
      </c>
    </row>
    <row r="809" spans="1:13" ht="15" hidden="1" customHeight="1" x14ac:dyDescent="0.25">
      <c r="A809" s="144" t="s">
        <v>1658</v>
      </c>
      <c r="B809" s="87" t="s">
        <v>1659</v>
      </c>
      <c r="C809" s="88">
        <v>0</v>
      </c>
      <c r="D809" s="89" t="s">
        <v>6</v>
      </c>
      <c r="E809" s="90" t="str">
        <f>VLOOKUP(STOCKSANLUIS[[#This Row],[CODIGO]],FAMILIAS[],4,FALSE)</f>
        <v>DANFOSS</v>
      </c>
      <c r="F809" s="90">
        <v>1</v>
      </c>
      <c r="G809" s="90"/>
      <c r="H809" s="90">
        <f>SUMIF(INGRESO_MERCADERIA[CODIGO],STOCKSANLUIS[[#This Row],[CODIGO]],INGRESO_MERCADERIA[INGRESO])</f>
        <v>0</v>
      </c>
      <c r="I809" s="90">
        <f>SUMIF(SALIDA[CODIGO],STOCKSANLUIS[[#This Row],[CODIGO]],SALIDA[CANTIDAD])</f>
        <v>0</v>
      </c>
      <c r="J809" s="90">
        <f>STOCKSANLUIS[[#This Row],[STOCK ALM1]]-STOCKSANLUIS[[#This Row],[SALIDA]]</f>
        <v>0</v>
      </c>
      <c r="K809" s="90" t="str">
        <f>VLOOKUP(STOCKSANLUIS[[#This Row],[CODIGO]],CLASIFICACION[],6,FALSE)</f>
        <v>C</v>
      </c>
      <c r="L809" s="90">
        <f>IFERROR(VLOOKUP(STOCKSANLUIS[[#This Row],[CODIGO]],STOCK_STARSOFT[],3,FALSE),0)</f>
        <v>0</v>
      </c>
      <c r="M809" s="90" t="str">
        <f>IF(STOCKSANLUIS[[#This Row],[STOCK ACTUAL]]=STOCKSANLUIS[[#This Row],[STOCK_STARSOFT]],"SIN DIFERENCIA","DIFERENCIA")</f>
        <v>SIN DIFERENCIA</v>
      </c>
    </row>
    <row r="810" spans="1:13" ht="15" hidden="1" customHeight="1" x14ac:dyDescent="0.25">
      <c r="A810" s="144" t="s">
        <v>1660</v>
      </c>
      <c r="B810" s="87" t="s">
        <v>1661</v>
      </c>
      <c r="C810" s="88">
        <v>0</v>
      </c>
      <c r="D810" s="89" t="s">
        <v>6</v>
      </c>
      <c r="E810" s="90" t="str">
        <f>VLOOKUP(STOCKSANLUIS[[#This Row],[CODIGO]],FAMILIAS[],4,FALSE)</f>
        <v>DANFOSS</v>
      </c>
      <c r="F810" s="90">
        <v>1</v>
      </c>
      <c r="G810" s="90"/>
      <c r="H810" s="90">
        <f>SUMIF(INGRESO_MERCADERIA[CODIGO],STOCKSANLUIS[[#This Row],[CODIGO]],INGRESO_MERCADERIA[INGRESO])</f>
        <v>0</v>
      </c>
      <c r="I810" s="90">
        <f>SUMIF(SALIDA[CODIGO],STOCKSANLUIS[[#This Row],[CODIGO]],SALIDA[CANTIDAD])</f>
        <v>0</v>
      </c>
      <c r="J810" s="90">
        <f>STOCKSANLUIS[[#This Row],[STOCK ALM1]]-STOCKSANLUIS[[#This Row],[SALIDA]]</f>
        <v>0</v>
      </c>
      <c r="K810" s="90" t="str">
        <f>VLOOKUP(STOCKSANLUIS[[#This Row],[CODIGO]],CLASIFICACION[],6,FALSE)</f>
        <v>C</v>
      </c>
      <c r="L810" s="90">
        <f>IFERROR(VLOOKUP(STOCKSANLUIS[[#This Row],[CODIGO]],STOCK_STARSOFT[],3,FALSE),0)</f>
        <v>0</v>
      </c>
      <c r="M810" s="90" t="str">
        <f>IF(STOCKSANLUIS[[#This Row],[STOCK ACTUAL]]=STOCKSANLUIS[[#This Row],[STOCK_STARSOFT]],"SIN DIFERENCIA","DIFERENCIA")</f>
        <v>SIN DIFERENCIA</v>
      </c>
    </row>
    <row r="811" spans="1:13" ht="15" hidden="1" customHeight="1" x14ac:dyDescent="0.25">
      <c r="A811" s="144" t="s">
        <v>1662</v>
      </c>
      <c r="B811" s="87" t="s">
        <v>1663</v>
      </c>
      <c r="C811" s="88">
        <v>0</v>
      </c>
      <c r="D811" s="89" t="s">
        <v>6</v>
      </c>
      <c r="E811" s="90" t="str">
        <f>VLOOKUP(STOCKSANLUIS[[#This Row],[CODIGO]],FAMILIAS[],4,FALSE)</f>
        <v>DANFOSS</v>
      </c>
      <c r="F811" s="90">
        <v>1</v>
      </c>
      <c r="G811" s="90"/>
      <c r="H811" s="90">
        <f>SUMIF(INGRESO_MERCADERIA[CODIGO],STOCKSANLUIS[[#This Row],[CODIGO]],INGRESO_MERCADERIA[INGRESO])</f>
        <v>0</v>
      </c>
      <c r="I811" s="90">
        <f>SUMIF(SALIDA[CODIGO],STOCKSANLUIS[[#This Row],[CODIGO]],SALIDA[CANTIDAD])</f>
        <v>0</v>
      </c>
      <c r="J811" s="90">
        <f>STOCKSANLUIS[[#This Row],[STOCK ALM1]]-STOCKSANLUIS[[#This Row],[SALIDA]]</f>
        <v>0</v>
      </c>
      <c r="K811" s="90" t="str">
        <f>VLOOKUP(STOCKSANLUIS[[#This Row],[CODIGO]],CLASIFICACION[],6,FALSE)</f>
        <v>C</v>
      </c>
      <c r="L811" s="90">
        <f>IFERROR(VLOOKUP(STOCKSANLUIS[[#This Row],[CODIGO]],STOCK_STARSOFT[],3,FALSE),0)</f>
        <v>0</v>
      </c>
      <c r="M811" s="90" t="str">
        <f>IF(STOCKSANLUIS[[#This Row],[STOCK ACTUAL]]=STOCKSANLUIS[[#This Row],[STOCK_STARSOFT]],"SIN DIFERENCIA","DIFERENCIA")</f>
        <v>SIN DIFERENCIA</v>
      </c>
    </row>
    <row r="812" spans="1:13" ht="15" hidden="1" customHeight="1" x14ac:dyDescent="0.25">
      <c r="A812" s="144" t="s">
        <v>1664</v>
      </c>
      <c r="B812" s="87" t="s">
        <v>1665</v>
      </c>
      <c r="C812" s="88">
        <v>0</v>
      </c>
      <c r="D812" s="89" t="s">
        <v>6</v>
      </c>
      <c r="E812" s="90" t="str">
        <f>VLOOKUP(STOCKSANLUIS[[#This Row],[CODIGO]],FAMILIAS[],4,FALSE)</f>
        <v>DANFOSS</v>
      </c>
      <c r="F812" s="90">
        <v>1</v>
      </c>
      <c r="G812" s="90"/>
      <c r="H812" s="90">
        <f>SUMIF(INGRESO_MERCADERIA[CODIGO],STOCKSANLUIS[[#This Row],[CODIGO]],INGRESO_MERCADERIA[INGRESO])</f>
        <v>0</v>
      </c>
      <c r="I812" s="90">
        <f>SUMIF(SALIDA[CODIGO],STOCKSANLUIS[[#This Row],[CODIGO]],SALIDA[CANTIDAD])</f>
        <v>0</v>
      </c>
      <c r="J812" s="90">
        <f>STOCKSANLUIS[[#This Row],[STOCK ALM1]]-STOCKSANLUIS[[#This Row],[SALIDA]]</f>
        <v>0</v>
      </c>
      <c r="K812" s="90" t="str">
        <f>VLOOKUP(STOCKSANLUIS[[#This Row],[CODIGO]],CLASIFICACION[],6,FALSE)</f>
        <v>C</v>
      </c>
      <c r="L812" s="90">
        <f>IFERROR(VLOOKUP(STOCKSANLUIS[[#This Row],[CODIGO]],STOCK_STARSOFT[],3,FALSE),0)</f>
        <v>0</v>
      </c>
      <c r="M812" s="90" t="str">
        <f>IF(STOCKSANLUIS[[#This Row],[STOCK ACTUAL]]=STOCKSANLUIS[[#This Row],[STOCK_STARSOFT]],"SIN DIFERENCIA","DIFERENCIA")</f>
        <v>SIN DIFERENCIA</v>
      </c>
    </row>
    <row r="813" spans="1:13" ht="15" hidden="1" customHeight="1" x14ac:dyDescent="0.25">
      <c r="A813" s="144" t="s">
        <v>1666</v>
      </c>
      <c r="B813" s="87" t="s">
        <v>868</v>
      </c>
      <c r="C813" s="88">
        <v>0</v>
      </c>
      <c r="D813" s="89" t="s">
        <v>6</v>
      </c>
      <c r="E813" s="90" t="str">
        <f>VLOOKUP(STOCKSANLUIS[[#This Row],[CODIGO]],FAMILIAS[],4,FALSE)</f>
        <v>BVA</v>
      </c>
      <c r="F813" s="90">
        <v>1</v>
      </c>
      <c r="G813" s="90"/>
      <c r="H813" s="90">
        <f>SUMIF(INGRESO_MERCADERIA[CODIGO],STOCKSANLUIS[[#This Row],[CODIGO]],INGRESO_MERCADERIA[INGRESO])</f>
        <v>0</v>
      </c>
      <c r="I813" s="90">
        <f>SUMIF(SALIDA[CODIGO],STOCKSANLUIS[[#This Row],[CODIGO]],SALIDA[CANTIDAD])</f>
        <v>0</v>
      </c>
      <c r="J813" s="90">
        <f>STOCKSANLUIS[[#This Row],[STOCK ALM1]]-STOCKSANLUIS[[#This Row],[SALIDA]]</f>
        <v>0</v>
      </c>
      <c r="K813" s="90" t="str">
        <f>VLOOKUP(STOCKSANLUIS[[#This Row],[CODIGO]],CLASIFICACION[],6,FALSE)</f>
        <v>C</v>
      </c>
      <c r="L813" s="90">
        <f>IFERROR(VLOOKUP(STOCKSANLUIS[[#This Row],[CODIGO]],STOCK_STARSOFT[],3,FALSE),0)</f>
        <v>0</v>
      </c>
      <c r="M813" s="90" t="str">
        <f>IF(STOCKSANLUIS[[#This Row],[STOCK ACTUAL]]=STOCKSANLUIS[[#This Row],[STOCK_STARSOFT]],"SIN DIFERENCIA","DIFERENCIA")</f>
        <v>SIN DIFERENCIA</v>
      </c>
    </row>
    <row r="814" spans="1:13" ht="15" hidden="1" customHeight="1" x14ac:dyDescent="0.25">
      <c r="A814" s="144" t="s">
        <v>1667</v>
      </c>
      <c r="B814" s="87" t="s">
        <v>1668</v>
      </c>
      <c r="C814" s="88">
        <v>0</v>
      </c>
      <c r="D814" s="89" t="s">
        <v>6</v>
      </c>
      <c r="E814" s="90" t="str">
        <f>VLOOKUP(STOCKSANLUIS[[#This Row],[CODIGO]],FAMILIAS[],4,FALSE)</f>
        <v>GALPA</v>
      </c>
      <c r="F814" s="90">
        <v>1</v>
      </c>
      <c r="G814" s="90"/>
      <c r="H814" s="90">
        <f>SUMIF(INGRESO_MERCADERIA[CODIGO],STOCKSANLUIS[[#This Row],[CODIGO]],INGRESO_MERCADERIA[INGRESO])</f>
        <v>0</v>
      </c>
      <c r="I814" s="90">
        <f>SUMIF(SALIDA[CODIGO],STOCKSANLUIS[[#This Row],[CODIGO]],SALIDA[CANTIDAD])</f>
        <v>0</v>
      </c>
      <c r="J814" s="90">
        <f>STOCKSANLUIS[[#This Row],[STOCK ALM1]]-STOCKSANLUIS[[#This Row],[SALIDA]]</f>
        <v>0</v>
      </c>
      <c r="K814" s="90" t="str">
        <f>VLOOKUP(STOCKSANLUIS[[#This Row],[CODIGO]],CLASIFICACION[],6,FALSE)</f>
        <v>C</v>
      </c>
      <c r="L814" s="90">
        <f>IFERROR(VLOOKUP(STOCKSANLUIS[[#This Row],[CODIGO]],STOCK_STARSOFT[],3,FALSE),0)</f>
        <v>0</v>
      </c>
      <c r="M814" s="90" t="str">
        <f>IF(STOCKSANLUIS[[#This Row],[STOCK ACTUAL]]=STOCKSANLUIS[[#This Row],[STOCK_STARSOFT]],"SIN DIFERENCIA","DIFERENCIA")</f>
        <v>SIN DIFERENCIA</v>
      </c>
    </row>
    <row r="815" spans="1:13" ht="15" hidden="1" customHeight="1" x14ac:dyDescent="0.25">
      <c r="A815" s="144" t="s">
        <v>1669</v>
      </c>
      <c r="B815" s="87" t="s">
        <v>1670</v>
      </c>
      <c r="C815" s="88">
        <v>0</v>
      </c>
      <c r="D815" s="89" t="s">
        <v>6</v>
      </c>
      <c r="E815" s="90" t="str">
        <f>VLOOKUP(STOCKSANLUIS[[#This Row],[CODIGO]],FAMILIAS[],4,FALSE)</f>
        <v>GALPA</v>
      </c>
      <c r="F815" s="90">
        <v>1</v>
      </c>
      <c r="G815" s="90"/>
      <c r="H815" s="90">
        <f>SUMIF(INGRESO_MERCADERIA[CODIGO],STOCKSANLUIS[[#This Row],[CODIGO]],INGRESO_MERCADERIA[INGRESO])</f>
        <v>0</v>
      </c>
      <c r="I815" s="90">
        <f>SUMIF(SALIDA[CODIGO],STOCKSANLUIS[[#This Row],[CODIGO]],SALIDA[CANTIDAD])</f>
        <v>0</v>
      </c>
      <c r="J815" s="90">
        <f>STOCKSANLUIS[[#This Row],[STOCK ALM1]]-STOCKSANLUIS[[#This Row],[SALIDA]]</f>
        <v>0</v>
      </c>
      <c r="K815" s="90" t="str">
        <f>VLOOKUP(STOCKSANLUIS[[#This Row],[CODIGO]],CLASIFICACION[],6,FALSE)</f>
        <v>C</v>
      </c>
      <c r="L815" s="90">
        <f>IFERROR(VLOOKUP(STOCKSANLUIS[[#This Row],[CODIGO]],STOCK_STARSOFT[],3,FALSE),0)</f>
        <v>0</v>
      </c>
      <c r="M815" s="90" t="str">
        <f>IF(STOCKSANLUIS[[#This Row],[STOCK ACTUAL]]=STOCKSANLUIS[[#This Row],[STOCK_STARSOFT]],"SIN DIFERENCIA","DIFERENCIA")</f>
        <v>SIN DIFERENCIA</v>
      </c>
    </row>
    <row r="816" spans="1:13" ht="15" hidden="1" customHeight="1" x14ac:dyDescent="0.25">
      <c r="A816" s="144" t="s">
        <v>1671</v>
      </c>
      <c r="B816" s="87" t="s">
        <v>1672</v>
      </c>
      <c r="C816" s="88">
        <v>0</v>
      </c>
      <c r="D816" s="89" t="s">
        <v>6</v>
      </c>
      <c r="E816" s="90" t="str">
        <f>VLOOKUP(STOCKSANLUIS[[#This Row],[CODIGO]],FAMILIAS[],4,FALSE)</f>
        <v>GALPA</v>
      </c>
      <c r="F816" s="90">
        <v>1</v>
      </c>
      <c r="G816" s="90"/>
      <c r="H816" s="90">
        <f>SUMIF(INGRESO_MERCADERIA[CODIGO],STOCKSANLUIS[[#This Row],[CODIGO]],INGRESO_MERCADERIA[INGRESO])</f>
        <v>0</v>
      </c>
      <c r="I816" s="90">
        <f>SUMIF(SALIDA[CODIGO],STOCKSANLUIS[[#This Row],[CODIGO]],SALIDA[CANTIDAD])</f>
        <v>0</v>
      </c>
      <c r="J816" s="90">
        <f>STOCKSANLUIS[[#This Row],[STOCK ALM1]]-STOCKSANLUIS[[#This Row],[SALIDA]]</f>
        <v>0</v>
      </c>
      <c r="K816" s="90" t="str">
        <f>VLOOKUP(STOCKSANLUIS[[#This Row],[CODIGO]],CLASIFICACION[],6,FALSE)</f>
        <v>C</v>
      </c>
      <c r="L816" s="90">
        <f>IFERROR(VLOOKUP(STOCKSANLUIS[[#This Row],[CODIGO]],STOCK_STARSOFT[],3,FALSE),0)</f>
        <v>0</v>
      </c>
      <c r="M816" s="90" t="str">
        <f>IF(STOCKSANLUIS[[#This Row],[STOCK ACTUAL]]=STOCKSANLUIS[[#This Row],[STOCK_STARSOFT]],"SIN DIFERENCIA","DIFERENCIA")</f>
        <v>SIN DIFERENCIA</v>
      </c>
    </row>
    <row r="817" spans="1:13" ht="15" hidden="1" customHeight="1" x14ac:dyDescent="0.25">
      <c r="A817" s="144" t="s">
        <v>1673</v>
      </c>
      <c r="B817" s="87" t="s">
        <v>1674</v>
      </c>
      <c r="C817" s="88">
        <v>0</v>
      </c>
      <c r="D817" s="89" t="s">
        <v>6</v>
      </c>
      <c r="E817" s="90" t="str">
        <f>VLOOKUP(STOCKSANLUIS[[#This Row],[CODIGO]],FAMILIAS[],4,FALSE)</f>
        <v>GALPA</v>
      </c>
      <c r="F817" s="90">
        <v>1</v>
      </c>
      <c r="G817" s="90"/>
      <c r="H817" s="90">
        <f>SUMIF(INGRESO_MERCADERIA[CODIGO],STOCKSANLUIS[[#This Row],[CODIGO]],INGRESO_MERCADERIA[INGRESO])</f>
        <v>0</v>
      </c>
      <c r="I817" s="90">
        <f>SUMIF(SALIDA[CODIGO],STOCKSANLUIS[[#This Row],[CODIGO]],SALIDA[CANTIDAD])</f>
        <v>0</v>
      </c>
      <c r="J817" s="90">
        <f>STOCKSANLUIS[[#This Row],[STOCK ALM1]]-STOCKSANLUIS[[#This Row],[SALIDA]]</f>
        <v>0</v>
      </c>
      <c r="K817" s="90" t="str">
        <f>VLOOKUP(STOCKSANLUIS[[#This Row],[CODIGO]],CLASIFICACION[],6,FALSE)</f>
        <v>C</v>
      </c>
      <c r="L817" s="90">
        <f>IFERROR(VLOOKUP(STOCKSANLUIS[[#This Row],[CODIGO]],STOCK_STARSOFT[],3,FALSE),0)</f>
        <v>0</v>
      </c>
      <c r="M817" s="90" t="str">
        <f>IF(STOCKSANLUIS[[#This Row],[STOCK ACTUAL]]=STOCKSANLUIS[[#This Row],[STOCK_STARSOFT]],"SIN DIFERENCIA","DIFERENCIA")</f>
        <v>SIN DIFERENCIA</v>
      </c>
    </row>
    <row r="818" spans="1:13" ht="15" hidden="1" customHeight="1" x14ac:dyDescent="0.25">
      <c r="A818" s="144" t="s">
        <v>1675</v>
      </c>
      <c r="B818" s="87" t="s">
        <v>1676</v>
      </c>
      <c r="C818" s="88">
        <v>0</v>
      </c>
      <c r="D818" s="89" t="s">
        <v>6</v>
      </c>
      <c r="E818" s="90" t="str">
        <f>VLOOKUP(STOCKSANLUIS[[#This Row],[CODIGO]],FAMILIAS[],4,FALSE)</f>
        <v>GALPA</v>
      </c>
      <c r="F818" s="90">
        <v>1</v>
      </c>
      <c r="G818" s="90"/>
      <c r="H818" s="90">
        <f>SUMIF(INGRESO_MERCADERIA[CODIGO],STOCKSANLUIS[[#This Row],[CODIGO]],INGRESO_MERCADERIA[INGRESO])</f>
        <v>0</v>
      </c>
      <c r="I818" s="90">
        <f>SUMIF(SALIDA[CODIGO],STOCKSANLUIS[[#This Row],[CODIGO]],SALIDA[CANTIDAD])</f>
        <v>0</v>
      </c>
      <c r="J818" s="90">
        <f>STOCKSANLUIS[[#This Row],[STOCK ALM1]]-STOCKSANLUIS[[#This Row],[SALIDA]]</f>
        <v>0</v>
      </c>
      <c r="K818" s="90" t="str">
        <f>VLOOKUP(STOCKSANLUIS[[#This Row],[CODIGO]],CLASIFICACION[],6,FALSE)</f>
        <v>C</v>
      </c>
      <c r="L818" s="90">
        <f>IFERROR(VLOOKUP(STOCKSANLUIS[[#This Row],[CODIGO]],STOCK_STARSOFT[],3,FALSE),0)</f>
        <v>0</v>
      </c>
      <c r="M818" s="90" t="str">
        <f>IF(STOCKSANLUIS[[#This Row],[STOCK ACTUAL]]=STOCKSANLUIS[[#This Row],[STOCK_STARSOFT]],"SIN DIFERENCIA","DIFERENCIA")</f>
        <v>SIN DIFERENCIA</v>
      </c>
    </row>
    <row r="819" spans="1:13" ht="15" hidden="1" customHeight="1" x14ac:dyDescent="0.25">
      <c r="A819" s="144" t="s">
        <v>1677</v>
      </c>
      <c r="B819" s="87" t="s">
        <v>1678</v>
      </c>
      <c r="C819" s="88">
        <v>0</v>
      </c>
      <c r="D819" s="89" t="s">
        <v>6</v>
      </c>
      <c r="E819" s="90" t="str">
        <f>VLOOKUP(STOCKSANLUIS[[#This Row],[CODIGO]],FAMILIAS[],4,FALSE)</f>
        <v>GALPA</v>
      </c>
      <c r="F819" s="90">
        <v>1</v>
      </c>
      <c r="G819" s="90"/>
      <c r="H819" s="90">
        <f>SUMIF(INGRESO_MERCADERIA[CODIGO],STOCKSANLUIS[[#This Row],[CODIGO]],INGRESO_MERCADERIA[INGRESO])</f>
        <v>0</v>
      </c>
      <c r="I819" s="90">
        <f>SUMIF(SALIDA[CODIGO],STOCKSANLUIS[[#This Row],[CODIGO]],SALIDA[CANTIDAD])</f>
        <v>0</v>
      </c>
      <c r="J819" s="90">
        <f>STOCKSANLUIS[[#This Row],[STOCK ALM1]]-STOCKSANLUIS[[#This Row],[SALIDA]]</f>
        <v>0</v>
      </c>
      <c r="K819" s="90" t="str">
        <f>VLOOKUP(STOCKSANLUIS[[#This Row],[CODIGO]],CLASIFICACION[],6,FALSE)</f>
        <v>C</v>
      </c>
      <c r="L819" s="90">
        <f>IFERROR(VLOOKUP(STOCKSANLUIS[[#This Row],[CODIGO]],STOCK_STARSOFT[],3,FALSE),0)</f>
        <v>0</v>
      </c>
      <c r="M819" s="90" t="str">
        <f>IF(STOCKSANLUIS[[#This Row],[STOCK ACTUAL]]=STOCKSANLUIS[[#This Row],[STOCK_STARSOFT]],"SIN DIFERENCIA","DIFERENCIA")</f>
        <v>SIN DIFERENCIA</v>
      </c>
    </row>
    <row r="820" spans="1:13" ht="15" hidden="1" customHeight="1" x14ac:dyDescent="0.25">
      <c r="A820" s="144" t="s">
        <v>1679</v>
      </c>
      <c r="B820" s="87" t="s">
        <v>1680</v>
      </c>
      <c r="C820" s="88">
        <v>0</v>
      </c>
      <c r="D820" s="89" t="s">
        <v>6</v>
      </c>
      <c r="E820" s="90" t="str">
        <f>VLOOKUP(STOCKSANLUIS[[#This Row],[CODIGO]],FAMILIAS[],4,FALSE)</f>
        <v>GALPA</v>
      </c>
      <c r="F820" s="90">
        <v>1</v>
      </c>
      <c r="G820" s="90"/>
      <c r="H820" s="90">
        <f>SUMIF(INGRESO_MERCADERIA[CODIGO],STOCKSANLUIS[[#This Row],[CODIGO]],INGRESO_MERCADERIA[INGRESO])</f>
        <v>0</v>
      </c>
      <c r="I820" s="90">
        <f>SUMIF(SALIDA[CODIGO],STOCKSANLUIS[[#This Row],[CODIGO]],SALIDA[CANTIDAD])</f>
        <v>0</v>
      </c>
      <c r="J820" s="90">
        <f>STOCKSANLUIS[[#This Row],[STOCK ALM1]]-STOCKSANLUIS[[#This Row],[SALIDA]]</f>
        <v>0</v>
      </c>
      <c r="K820" s="90" t="str">
        <f>VLOOKUP(STOCKSANLUIS[[#This Row],[CODIGO]],CLASIFICACION[],6,FALSE)</f>
        <v>C</v>
      </c>
      <c r="L820" s="90">
        <f>IFERROR(VLOOKUP(STOCKSANLUIS[[#This Row],[CODIGO]],STOCK_STARSOFT[],3,FALSE),0)</f>
        <v>0</v>
      </c>
      <c r="M820" s="90" t="str">
        <f>IF(STOCKSANLUIS[[#This Row],[STOCK ACTUAL]]=STOCKSANLUIS[[#This Row],[STOCK_STARSOFT]],"SIN DIFERENCIA","DIFERENCIA")</f>
        <v>SIN DIFERENCIA</v>
      </c>
    </row>
    <row r="821" spans="1:13" ht="15" hidden="1" customHeight="1" x14ac:dyDescent="0.25">
      <c r="A821" s="144" t="s">
        <v>1681</v>
      </c>
      <c r="B821" s="87" t="s">
        <v>1682</v>
      </c>
      <c r="C821" s="88">
        <v>0</v>
      </c>
      <c r="D821" s="89" t="s">
        <v>6</v>
      </c>
      <c r="E821" s="90" t="str">
        <f>VLOOKUP(STOCKSANLUIS[[#This Row],[CODIGO]],FAMILIAS[],4,FALSE)</f>
        <v>GALPA</v>
      </c>
      <c r="F821" s="90">
        <v>1</v>
      </c>
      <c r="G821" s="90"/>
      <c r="H821" s="90">
        <f>SUMIF(INGRESO_MERCADERIA[CODIGO],STOCKSANLUIS[[#This Row],[CODIGO]],INGRESO_MERCADERIA[INGRESO])</f>
        <v>0</v>
      </c>
      <c r="I821" s="90">
        <f>SUMIF(SALIDA[CODIGO],STOCKSANLUIS[[#This Row],[CODIGO]],SALIDA[CANTIDAD])</f>
        <v>0</v>
      </c>
      <c r="J821" s="90">
        <f>STOCKSANLUIS[[#This Row],[STOCK ALM1]]-STOCKSANLUIS[[#This Row],[SALIDA]]</f>
        <v>0</v>
      </c>
      <c r="K821" s="90" t="str">
        <f>VLOOKUP(STOCKSANLUIS[[#This Row],[CODIGO]],CLASIFICACION[],6,FALSE)</f>
        <v>C</v>
      </c>
      <c r="L821" s="90">
        <f>IFERROR(VLOOKUP(STOCKSANLUIS[[#This Row],[CODIGO]],STOCK_STARSOFT[],3,FALSE),0)</f>
        <v>0</v>
      </c>
      <c r="M821" s="90" t="str">
        <f>IF(STOCKSANLUIS[[#This Row],[STOCK ACTUAL]]=STOCKSANLUIS[[#This Row],[STOCK_STARSOFT]],"SIN DIFERENCIA","DIFERENCIA")</f>
        <v>SIN DIFERENCIA</v>
      </c>
    </row>
    <row r="822" spans="1:13" ht="15" hidden="1" customHeight="1" x14ac:dyDescent="0.25">
      <c r="A822" s="144" t="s">
        <v>1683</v>
      </c>
      <c r="B822" s="87" t="s">
        <v>1684</v>
      </c>
      <c r="C822" s="88">
        <v>0</v>
      </c>
      <c r="D822" s="89" t="s">
        <v>6</v>
      </c>
      <c r="E822" s="90" t="str">
        <f>VLOOKUP(STOCKSANLUIS[[#This Row],[CODIGO]],FAMILIAS[],4,FALSE)</f>
        <v>GALPA</v>
      </c>
      <c r="F822" s="90">
        <v>1</v>
      </c>
      <c r="G822" s="90"/>
      <c r="H822" s="90">
        <f>SUMIF(INGRESO_MERCADERIA[CODIGO],STOCKSANLUIS[[#This Row],[CODIGO]],INGRESO_MERCADERIA[INGRESO])</f>
        <v>0</v>
      </c>
      <c r="I822" s="90">
        <f>SUMIF(SALIDA[CODIGO],STOCKSANLUIS[[#This Row],[CODIGO]],SALIDA[CANTIDAD])</f>
        <v>0</v>
      </c>
      <c r="J822" s="90">
        <f>STOCKSANLUIS[[#This Row],[STOCK ALM1]]-STOCKSANLUIS[[#This Row],[SALIDA]]</f>
        <v>0</v>
      </c>
      <c r="K822" s="90" t="str">
        <f>VLOOKUP(STOCKSANLUIS[[#This Row],[CODIGO]],CLASIFICACION[],6,FALSE)</f>
        <v>C</v>
      </c>
      <c r="L822" s="90">
        <f>IFERROR(VLOOKUP(STOCKSANLUIS[[#This Row],[CODIGO]],STOCK_STARSOFT[],3,FALSE),0)</f>
        <v>0</v>
      </c>
      <c r="M822" s="90" t="str">
        <f>IF(STOCKSANLUIS[[#This Row],[STOCK ACTUAL]]=STOCKSANLUIS[[#This Row],[STOCK_STARSOFT]],"SIN DIFERENCIA","DIFERENCIA")</f>
        <v>SIN DIFERENCIA</v>
      </c>
    </row>
    <row r="823" spans="1:13" ht="15" hidden="1" customHeight="1" x14ac:dyDescent="0.25">
      <c r="A823" s="144" t="s">
        <v>1685</v>
      </c>
      <c r="B823" s="87" t="s">
        <v>1686</v>
      </c>
      <c r="C823" s="88">
        <v>0</v>
      </c>
      <c r="D823" s="89" t="s">
        <v>6</v>
      </c>
      <c r="E823" s="90" t="str">
        <f>VLOOKUP(STOCKSANLUIS[[#This Row],[CODIGO]],FAMILIAS[],4,FALSE)</f>
        <v>GALPA</v>
      </c>
      <c r="F823" s="90">
        <v>1</v>
      </c>
      <c r="G823" s="90"/>
      <c r="H823" s="90">
        <f>SUMIF(INGRESO_MERCADERIA[CODIGO],STOCKSANLUIS[[#This Row],[CODIGO]],INGRESO_MERCADERIA[INGRESO])</f>
        <v>0</v>
      </c>
      <c r="I823" s="90">
        <f>SUMIF(SALIDA[CODIGO],STOCKSANLUIS[[#This Row],[CODIGO]],SALIDA[CANTIDAD])</f>
        <v>0</v>
      </c>
      <c r="J823" s="90">
        <f>STOCKSANLUIS[[#This Row],[STOCK ALM1]]-STOCKSANLUIS[[#This Row],[SALIDA]]</f>
        <v>0</v>
      </c>
      <c r="K823" s="90" t="str">
        <f>VLOOKUP(STOCKSANLUIS[[#This Row],[CODIGO]],CLASIFICACION[],6,FALSE)</f>
        <v>C</v>
      </c>
      <c r="L823" s="90">
        <f>IFERROR(VLOOKUP(STOCKSANLUIS[[#This Row],[CODIGO]],STOCK_STARSOFT[],3,FALSE),0)</f>
        <v>0</v>
      </c>
      <c r="M823" s="90" t="str">
        <f>IF(STOCKSANLUIS[[#This Row],[STOCK ACTUAL]]=STOCKSANLUIS[[#This Row],[STOCK_STARSOFT]],"SIN DIFERENCIA","DIFERENCIA")</f>
        <v>SIN DIFERENCIA</v>
      </c>
    </row>
    <row r="824" spans="1:13" ht="15" hidden="1" customHeight="1" x14ac:dyDescent="0.25">
      <c r="A824" s="144" t="s">
        <v>1687</v>
      </c>
      <c r="B824" s="87" t="s">
        <v>1688</v>
      </c>
      <c r="C824" s="88">
        <v>0</v>
      </c>
      <c r="D824" s="89" t="s">
        <v>6</v>
      </c>
      <c r="E824" s="90" t="str">
        <f>VLOOKUP(STOCKSANLUIS[[#This Row],[CODIGO]],FAMILIAS[],4,FALSE)</f>
        <v>GALPA</v>
      </c>
      <c r="F824" s="90">
        <v>1</v>
      </c>
      <c r="G824" s="90"/>
      <c r="H824" s="90">
        <f>SUMIF(INGRESO_MERCADERIA[CODIGO],STOCKSANLUIS[[#This Row],[CODIGO]],INGRESO_MERCADERIA[INGRESO])</f>
        <v>0</v>
      </c>
      <c r="I824" s="90">
        <f>SUMIF(SALIDA[CODIGO],STOCKSANLUIS[[#This Row],[CODIGO]],SALIDA[CANTIDAD])</f>
        <v>0</v>
      </c>
      <c r="J824" s="90">
        <f>STOCKSANLUIS[[#This Row],[STOCK ALM1]]-STOCKSANLUIS[[#This Row],[SALIDA]]</f>
        <v>0</v>
      </c>
      <c r="K824" s="90" t="str">
        <f>VLOOKUP(STOCKSANLUIS[[#This Row],[CODIGO]],CLASIFICACION[],6,FALSE)</f>
        <v>C</v>
      </c>
      <c r="L824" s="90">
        <f>IFERROR(VLOOKUP(STOCKSANLUIS[[#This Row],[CODIGO]],STOCK_STARSOFT[],3,FALSE),0)</f>
        <v>0</v>
      </c>
      <c r="M824" s="90" t="str">
        <f>IF(STOCKSANLUIS[[#This Row],[STOCK ACTUAL]]=STOCKSANLUIS[[#This Row],[STOCK_STARSOFT]],"SIN DIFERENCIA","DIFERENCIA")</f>
        <v>SIN DIFERENCIA</v>
      </c>
    </row>
    <row r="825" spans="1:13" ht="15" hidden="1" customHeight="1" x14ac:dyDescent="0.25">
      <c r="A825" s="144" t="s">
        <v>1689</v>
      </c>
      <c r="B825" s="87" t="s">
        <v>1690</v>
      </c>
      <c r="C825" s="88">
        <v>0</v>
      </c>
      <c r="D825" s="89" t="s">
        <v>6</v>
      </c>
      <c r="E825" s="90" t="str">
        <f>VLOOKUP(STOCKSANLUIS[[#This Row],[CODIGO]],FAMILIAS[],4,FALSE)</f>
        <v>GALPA</v>
      </c>
      <c r="F825" s="90">
        <v>1</v>
      </c>
      <c r="G825" s="90"/>
      <c r="H825" s="90">
        <f>SUMIF(INGRESO_MERCADERIA[CODIGO],STOCKSANLUIS[[#This Row],[CODIGO]],INGRESO_MERCADERIA[INGRESO])</f>
        <v>0</v>
      </c>
      <c r="I825" s="90">
        <f>SUMIF(SALIDA[CODIGO],STOCKSANLUIS[[#This Row],[CODIGO]],SALIDA[CANTIDAD])</f>
        <v>0</v>
      </c>
      <c r="J825" s="90">
        <f>STOCKSANLUIS[[#This Row],[STOCK ALM1]]-STOCKSANLUIS[[#This Row],[SALIDA]]</f>
        <v>0</v>
      </c>
      <c r="K825" s="90" t="str">
        <f>VLOOKUP(STOCKSANLUIS[[#This Row],[CODIGO]],CLASIFICACION[],6,FALSE)</f>
        <v>C</v>
      </c>
      <c r="L825" s="90">
        <f>IFERROR(VLOOKUP(STOCKSANLUIS[[#This Row],[CODIGO]],STOCK_STARSOFT[],3,FALSE),0)</f>
        <v>0</v>
      </c>
      <c r="M825" s="90" t="str">
        <f>IF(STOCKSANLUIS[[#This Row],[STOCK ACTUAL]]=STOCKSANLUIS[[#This Row],[STOCK_STARSOFT]],"SIN DIFERENCIA","DIFERENCIA")</f>
        <v>SIN DIFERENCIA</v>
      </c>
    </row>
    <row r="826" spans="1:13" ht="15" hidden="1" customHeight="1" x14ac:dyDescent="0.25">
      <c r="A826" s="144" t="s">
        <v>1691</v>
      </c>
      <c r="B826" s="87" t="s">
        <v>1692</v>
      </c>
      <c r="C826" s="88">
        <v>0</v>
      </c>
      <c r="D826" s="89" t="s">
        <v>6</v>
      </c>
      <c r="E826" s="90" t="str">
        <f>VLOOKUP(STOCKSANLUIS[[#This Row],[CODIGO]],FAMILIAS[],4,FALSE)</f>
        <v>GALPA</v>
      </c>
      <c r="F826" s="90">
        <v>1</v>
      </c>
      <c r="G826" s="90"/>
      <c r="H826" s="90">
        <f>SUMIF(INGRESO_MERCADERIA[CODIGO],STOCKSANLUIS[[#This Row],[CODIGO]],INGRESO_MERCADERIA[INGRESO])</f>
        <v>0</v>
      </c>
      <c r="I826" s="90">
        <f>SUMIF(SALIDA[CODIGO],STOCKSANLUIS[[#This Row],[CODIGO]],SALIDA[CANTIDAD])</f>
        <v>0</v>
      </c>
      <c r="J826" s="90">
        <f>STOCKSANLUIS[[#This Row],[STOCK ALM1]]-STOCKSANLUIS[[#This Row],[SALIDA]]</f>
        <v>0</v>
      </c>
      <c r="K826" s="90" t="str">
        <f>VLOOKUP(STOCKSANLUIS[[#This Row],[CODIGO]],CLASIFICACION[],6,FALSE)</f>
        <v>C</v>
      </c>
      <c r="L826" s="90">
        <f>IFERROR(VLOOKUP(STOCKSANLUIS[[#This Row],[CODIGO]],STOCK_STARSOFT[],3,FALSE),0)</f>
        <v>0</v>
      </c>
      <c r="M826" s="90" t="str">
        <f>IF(STOCKSANLUIS[[#This Row],[STOCK ACTUAL]]=STOCKSANLUIS[[#This Row],[STOCK_STARSOFT]],"SIN DIFERENCIA","DIFERENCIA")</f>
        <v>SIN DIFERENCIA</v>
      </c>
    </row>
    <row r="827" spans="1:13" ht="15" hidden="1" customHeight="1" x14ac:dyDescent="0.25">
      <c r="A827" s="144" t="s">
        <v>1693</v>
      </c>
      <c r="B827" s="87" t="s">
        <v>1694</v>
      </c>
      <c r="C827" s="88">
        <v>0</v>
      </c>
      <c r="D827" s="89" t="s">
        <v>6</v>
      </c>
      <c r="E827" s="90" t="str">
        <f>VLOOKUP(STOCKSANLUIS[[#This Row],[CODIGO]],FAMILIAS[],4,FALSE)</f>
        <v>GALPA</v>
      </c>
      <c r="F827" s="90">
        <v>1</v>
      </c>
      <c r="G827" s="90"/>
      <c r="H827" s="90">
        <f>SUMIF(INGRESO_MERCADERIA[CODIGO],STOCKSANLUIS[[#This Row],[CODIGO]],INGRESO_MERCADERIA[INGRESO])</f>
        <v>0</v>
      </c>
      <c r="I827" s="90">
        <f>SUMIF(SALIDA[CODIGO],STOCKSANLUIS[[#This Row],[CODIGO]],SALIDA[CANTIDAD])</f>
        <v>0</v>
      </c>
      <c r="J827" s="90">
        <f>STOCKSANLUIS[[#This Row],[STOCK ALM1]]-STOCKSANLUIS[[#This Row],[SALIDA]]</f>
        <v>0</v>
      </c>
      <c r="K827" s="90" t="str">
        <f>VLOOKUP(STOCKSANLUIS[[#This Row],[CODIGO]],CLASIFICACION[],6,FALSE)</f>
        <v>C</v>
      </c>
      <c r="L827" s="90">
        <f>IFERROR(VLOOKUP(STOCKSANLUIS[[#This Row],[CODIGO]],STOCK_STARSOFT[],3,FALSE),0)</f>
        <v>0</v>
      </c>
      <c r="M827" s="90" t="str">
        <f>IF(STOCKSANLUIS[[#This Row],[STOCK ACTUAL]]=STOCKSANLUIS[[#This Row],[STOCK_STARSOFT]],"SIN DIFERENCIA","DIFERENCIA")</f>
        <v>SIN DIFERENCIA</v>
      </c>
    </row>
    <row r="828" spans="1:13" ht="15" hidden="1" customHeight="1" x14ac:dyDescent="0.25">
      <c r="A828" s="144" t="s">
        <v>1695</v>
      </c>
      <c r="B828" s="87" t="s">
        <v>1696</v>
      </c>
      <c r="C828" s="88">
        <v>0</v>
      </c>
      <c r="D828" s="89" t="s">
        <v>6</v>
      </c>
      <c r="E828" s="90" t="str">
        <f>VLOOKUP(STOCKSANLUIS[[#This Row],[CODIGO]],FAMILIAS[],4,FALSE)</f>
        <v>GALPA</v>
      </c>
      <c r="F828" s="90">
        <v>1</v>
      </c>
      <c r="G828" s="90"/>
      <c r="H828" s="90">
        <f>SUMIF(INGRESO_MERCADERIA[CODIGO],STOCKSANLUIS[[#This Row],[CODIGO]],INGRESO_MERCADERIA[INGRESO])</f>
        <v>0</v>
      </c>
      <c r="I828" s="90">
        <f>SUMIF(SALIDA[CODIGO],STOCKSANLUIS[[#This Row],[CODIGO]],SALIDA[CANTIDAD])</f>
        <v>0</v>
      </c>
      <c r="J828" s="90">
        <f>STOCKSANLUIS[[#This Row],[STOCK ALM1]]-STOCKSANLUIS[[#This Row],[SALIDA]]</f>
        <v>0</v>
      </c>
      <c r="K828" s="90" t="str">
        <f>VLOOKUP(STOCKSANLUIS[[#This Row],[CODIGO]],CLASIFICACION[],6,FALSE)</f>
        <v>C</v>
      </c>
      <c r="L828" s="90">
        <f>IFERROR(VLOOKUP(STOCKSANLUIS[[#This Row],[CODIGO]],STOCK_STARSOFT[],3,FALSE),0)</f>
        <v>0</v>
      </c>
      <c r="M828" s="90" t="str">
        <f>IF(STOCKSANLUIS[[#This Row],[STOCK ACTUAL]]=STOCKSANLUIS[[#This Row],[STOCK_STARSOFT]],"SIN DIFERENCIA","DIFERENCIA")</f>
        <v>SIN DIFERENCIA</v>
      </c>
    </row>
    <row r="829" spans="1:13" ht="15" hidden="1" customHeight="1" x14ac:dyDescent="0.25">
      <c r="A829" s="144" t="s">
        <v>1697</v>
      </c>
      <c r="B829" s="87" t="s">
        <v>1698</v>
      </c>
      <c r="C829" s="88">
        <v>0</v>
      </c>
      <c r="D829" s="89" t="s">
        <v>6</v>
      </c>
      <c r="E829" s="90" t="str">
        <f>VLOOKUP(STOCKSANLUIS[[#This Row],[CODIGO]],FAMILIAS[],4,FALSE)</f>
        <v>GALPA</v>
      </c>
      <c r="F829" s="90">
        <v>1</v>
      </c>
      <c r="G829" s="90"/>
      <c r="H829" s="90">
        <f>SUMIF(INGRESO_MERCADERIA[CODIGO],STOCKSANLUIS[[#This Row],[CODIGO]],INGRESO_MERCADERIA[INGRESO])</f>
        <v>0</v>
      </c>
      <c r="I829" s="90">
        <f>SUMIF(SALIDA[CODIGO],STOCKSANLUIS[[#This Row],[CODIGO]],SALIDA[CANTIDAD])</f>
        <v>0</v>
      </c>
      <c r="J829" s="90">
        <f>STOCKSANLUIS[[#This Row],[STOCK ALM1]]-STOCKSANLUIS[[#This Row],[SALIDA]]</f>
        <v>0</v>
      </c>
      <c r="K829" s="90" t="str">
        <f>VLOOKUP(STOCKSANLUIS[[#This Row],[CODIGO]],CLASIFICACION[],6,FALSE)</f>
        <v>C</v>
      </c>
      <c r="L829" s="90">
        <f>IFERROR(VLOOKUP(STOCKSANLUIS[[#This Row],[CODIGO]],STOCK_STARSOFT[],3,FALSE),0)</f>
        <v>0</v>
      </c>
      <c r="M829" s="90" t="str">
        <f>IF(STOCKSANLUIS[[#This Row],[STOCK ACTUAL]]=STOCKSANLUIS[[#This Row],[STOCK_STARSOFT]],"SIN DIFERENCIA","DIFERENCIA")</f>
        <v>SIN DIFERENCIA</v>
      </c>
    </row>
    <row r="830" spans="1:13" ht="15" hidden="1" customHeight="1" x14ac:dyDescent="0.25">
      <c r="A830" s="144" t="s">
        <v>1699</v>
      </c>
      <c r="B830" s="87" t="s">
        <v>1700</v>
      </c>
      <c r="C830" s="88">
        <v>0</v>
      </c>
      <c r="D830" s="89" t="s">
        <v>6</v>
      </c>
      <c r="E830" s="90" t="str">
        <f>VLOOKUP(STOCKSANLUIS[[#This Row],[CODIGO]],FAMILIAS[],4,FALSE)</f>
        <v>GALPA</v>
      </c>
      <c r="F830" s="90">
        <v>1</v>
      </c>
      <c r="G830" s="90"/>
      <c r="H830" s="90">
        <f>SUMIF(INGRESO_MERCADERIA[CODIGO],STOCKSANLUIS[[#This Row],[CODIGO]],INGRESO_MERCADERIA[INGRESO])</f>
        <v>0</v>
      </c>
      <c r="I830" s="90">
        <f>SUMIF(SALIDA[CODIGO],STOCKSANLUIS[[#This Row],[CODIGO]],SALIDA[CANTIDAD])</f>
        <v>0</v>
      </c>
      <c r="J830" s="90">
        <f>STOCKSANLUIS[[#This Row],[STOCK ALM1]]-STOCKSANLUIS[[#This Row],[SALIDA]]</f>
        <v>0</v>
      </c>
      <c r="K830" s="90" t="str">
        <f>VLOOKUP(STOCKSANLUIS[[#This Row],[CODIGO]],CLASIFICACION[],6,FALSE)</f>
        <v>C</v>
      </c>
      <c r="L830" s="90">
        <f>IFERROR(VLOOKUP(STOCKSANLUIS[[#This Row],[CODIGO]],STOCK_STARSOFT[],3,FALSE),0)</f>
        <v>0</v>
      </c>
      <c r="M830" s="90" t="str">
        <f>IF(STOCKSANLUIS[[#This Row],[STOCK ACTUAL]]=STOCKSANLUIS[[#This Row],[STOCK_STARSOFT]],"SIN DIFERENCIA","DIFERENCIA")</f>
        <v>SIN DIFERENCIA</v>
      </c>
    </row>
    <row r="831" spans="1:13" ht="15" hidden="1" customHeight="1" x14ac:dyDescent="0.25">
      <c r="A831" s="144" t="s">
        <v>1701</v>
      </c>
      <c r="B831" s="87" t="s">
        <v>1702</v>
      </c>
      <c r="C831" s="88">
        <v>0</v>
      </c>
      <c r="D831" s="89" t="s">
        <v>6</v>
      </c>
      <c r="E831" s="90" t="str">
        <f>VLOOKUP(STOCKSANLUIS[[#This Row],[CODIGO]],FAMILIAS[],4,FALSE)</f>
        <v>GALPA</v>
      </c>
      <c r="F831" s="90">
        <v>1</v>
      </c>
      <c r="G831" s="90"/>
      <c r="H831" s="90">
        <f>SUMIF(INGRESO_MERCADERIA[CODIGO],STOCKSANLUIS[[#This Row],[CODIGO]],INGRESO_MERCADERIA[INGRESO])</f>
        <v>0</v>
      </c>
      <c r="I831" s="90">
        <f>SUMIF(SALIDA[CODIGO],STOCKSANLUIS[[#This Row],[CODIGO]],SALIDA[CANTIDAD])</f>
        <v>0</v>
      </c>
      <c r="J831" s="90">
        <f>STOCKSANLUIS[[#This Row],[STOCK ALM1]]-STOCKSANLUIS[[#This Row],[SALIDA]]</f>
        <v>0</v>
      </c>
      <c r="K831" s="90" t="str">
        <f>VLOOKUP(STOCKSANLUIS[[#This Row],[CODIGO]],CLASIFICACION[],6,FALSE)</f>
        <v>C</v>
      </c>
      <c r="L831" s="90">
        <f>IFERROR(VLOOKUP(STOCKSANLUIS[[#This Row],[CODIGO]],STOCK_STARSOFT[],3,FALSE),0)</f>
        <v>0</v>
      </c>
      <c r="M831" s="90" t="str">
        <f>IF(STOCKSANLUIS[[#This Row],[STOCK ACTUAL]]=STOCKSANLUIS[[#This Row],[STOCK_STARSOFT]],"SIN DIFERENCIA","DIFERENCIA")</f>
        <v>SIN DIFERENCIA</v>
      </c>
    </row>
    <row r="832" spans="1:13" ht="15" hidden="1" customHeight="1" x14ac:dyDescent="0.25">
      <c r="A832" s="144" t="s">
        <v>1703</v>
      </c>
      <c r="B832" s="87" t="s">
        <v>1704</v>
      </c>
      <c r="C832" s="88">
        <v>0</v>
      </c>
      <c r="D832" s="89" t="s">
        <v>6</v>
      </c>
      <c r="E832" s="90" t="str">
        <f>VLOOKUP(STOCKSANLUIS[[#This Row],[CODIGO]],FAMILIAS[],4,FALSE)</f>
        <v>GALPA</v>
      </c>
      <c r="F832" s="90">
        <v>1</v>
      </c>
      <c r="G832" s="90"/>
      <c r="H832" s="90">
        <f>SUMIF(INGRESO_MERCADERIA[CODIGO],STOCKSANLUIS[[#This Row],[CODIGO]],INGRESO_MERCADERIA[INGRESO])</f>
        <v>0</v>
      </c>
      <c r="I832" s="90">
        <f>SUMIF(SALIDA[CODIGO],STOCKSANLUIS[[#This Row],[CODIGO]],SALIDA[CANTIDAD])</f>
        <v>0</v>
      </c>
      <c r="J832" s="90">
        <f>STOCKSANLUIS[[#This Row],[STOCK ALM1]]-STOCKSANLUIS[[#This Row],[SALIDA]]</f>
        <v>0</v>
      </c>
      <c r="K832" s="90" t="str">
        <f>VLOOKUP(STOCKSANLUIS[[#This Row],[CODIGO]],CLASIFICACION[],6,FALSE)</f>
        <v>C</v>
      </c>
      <c r="L832" s="90">
        <f>IFERROR(VLOOKUP(STOCKSANLUIS[[#This Row],[CODIGO]],STOCK_STARSOFT[],3,FALSE),0)</f>
        <v>0</v>
      </c>
      <c r="M832" s="90" t="str">
        <f>IF(STOCKSANLUIS[[#This Row],[STOCK ACTUAL]]=STOCKSANLUIS[[#This Row],[STOCK_STARSOFT]],"SIN DIFERENCIA","DIFERENCIA")</f>
        <v>SIN DIFERENCIA</v>
      </c>
    </row>
    <row r="833" spans="1:13" ht="15" hidden="1" customHeight="1" x14ac:dyDescent="0.25">
      <c r="A833" s="144" t="s">
        <v>1705</v>
      </c>
      <c r="B833" s="87" t="s">
        <v>1706</v>
      </c>
      <c r="C833" s="88">
        <v>0</v>
      </c>
      <c r="D833" s="89" t="s">
        <v>6</v>
      </c>
      <c r="E833" s="90" t="str">
        <f>VLOOKUP(STOCKSANLUIS[[#This Row],[CODIGO]],FAMILIAS[],4,FALSE)</f>
        <v>GALPA</v>
      </c>
      <c r="F833" s="90">
        <v>1</v>
      </c>
      <c r="G833" s="90"/>
      <c r="H833" s="90">
        <f>SUMIF(INGRESO_MERCADERIA[CODIGO],STOCKSANLUIS[[#This Row],[CODIGO]],INGRESO_MERCADERIA[INGRESO])</f>
        <v>0</v>
      </c>
      <c r="I833" s="90">
        <f>SUMIF(SALIDA[CODIGO],STOCKSANLUIS[[#This Row],[CODIGO]],SALIDA[CANTIDAD])</f>
        <v>0</v>
      </c>
      <c r="J833" s="90">
        <f>STOCKSANLUIS[[#This Row],[STOCK ALM1]]-STOCKSANLUIS[[#This Row],[SALIDA]]</f>
        <v>0</v>
      </c>
      <c r="K833" s="90" t="str">
        <f>VLOOKUP(STOCKSANLUIS[[#This Row],[CODIGO]],CLASIFICACION[],6,FALSE)</f>
        <v>C</v>
      </c>
      <c r="L833" s="90">
        <f>IFERROR(VLOOKUP(STOCKSANLUIS[[#This Row],[CODIGO]],STOCK_STARSOFT[],3,FALSE),0)</f>
        <v>0</v>
      </c>
      <c r="M833" s="90" t="str">
        <f>IF(STOCKSANLUIS[[#This Row],[STOCK ACTUAL]]=STOCKSANLUIS[[#This Row],[STOCK_STARSOFT]],"SIN DIFERENCIA","DIFERENCIA")</f>
        <v>SIN DIFERENCIA</v>
      </c>
    </row>
    <row r="834" spans="1:13" ht="15" hidden="1" customHeight="1" x14ac:dyDescent="0.25">
      <c r="A834" s="144" t="s">
        <v>1707</v>
      </c>
      <c r="B834" s="87" t="s">
        <v>1708</v>
      </c>
      <c r="C834" s="88">
        <v>0</v>
      </c>
      <c r="D834" s="89" t="s">
        <v>6</v>
      </c>
      <c r="E834" s="90" t="str">
        <f>VLOOKUP(STOCKSANLUIS[[#This Row],[CODIGO]],FAMILIAS[],4,FALSE)</f>
        <v>GALPA</v>
      </c>
      <c r="F834" s="90">
        <v>1</v>
      </c>
      <c r="G834" s="90"/>
      <c r="H834" s="90">
        <f>SUMIF(INGRESO_MERCADERIA[CODIGO],STOCKSANLUIS[[#This Row],[CODIGO]],INGRESO_MERCADERIA[INGRESO])</f>
        <v>0</v>
      </c>
      <c r="I834" s="90">
        <f>SUMIF(SALIDA[CODIGO],STOCKSANLUIS[[#This Row],[CODIGO]],SALIDA[CANTIDAD])</f>
        <v>0</v>
      </c>
      <c r="J834" s="90">
        <f>STOCKSANLUIS[[#This Row],[STOCK ALM1]]-STOCKSANLUIS[[#This Row],[SALIDA]]</f>
        <v>0</v>
      </c>
      <c r="K834" s="90" t="str">
        <f>VLOOKUP(STOCKSANLUIS[[#This Row],[CODIGO]],CLASIFICACION[],6,FALSE)</f>
        <v>C</v>
      </c>
      <c r="L834" s="90">
        <f>IFERROR(VLOOKUP(STOCKSANLUIS[[#This Row],[CODIGO]],STOCK_STARSOFT[],3,FALSE),0)</f>
        <v>0</v>
      </c>
      <c r="M834" s="90" t="str">
        <f>IF(STOCKSANLUIS[[#This Row],[STOCK ACTUAL]]=STOCKSANLUIS[[#This Row],[STOCK_STARSOFT]],"SIN DIFERENCIA","DIFERENCIA")</f>
        <v>SIN DIFERENCIA</v>
      </c>
    </row>
    <row r="835" spans="1:13" ht="15" hidden="1" customHeight="1" x14ac:dyDescent="0.25">
      <c r="A835" s="144" t="s">
        <v>1709</v>
      </c>
      <c r="B835" s="87" t="s">
        <v>1710</v>
      </c>
      <c r="C835" s="88">
        <v>0</v>
      </c>
      <c r="D835" s="89" t="s">
        <v>6</v>
      </c>
      <c r="E835" s="90" t="str">
        <f>VLOOKUP(STOCKSANLUIS[[#This Row],[CODIGO]],FAMILIAS[],4,FALSE)</f>
        <v>GALPA</v>
      </c>
      <c r="F835" s="90">
        <v>1</v>
      </c>
      <c r="G835" s="90"/>
      <c r="H835" s="90">
        <f>SUMIF(INGRESO_MERCADERIA[CODIGO],STOCKSANLUIS[[#This Row],[CODIGO]],INGRESO_MERCADERIA[INGRESO])</f>
        <v>0</v>
      </c>
      <c r="I835" s="90">
        <f>SUMIF(SALIDA[CODIGO],STOCKSANLUIS[[#This Row],[CODIGO]],SALIDA[CANTIDAD])</f>
        <v>0</v>
      </c>
      <c r="J835" s="90">
        <f>STOCKSANLUIS[[#This Row],[STOCK ALM1]]-STOCKSANLUIS[[#This Row],[SALIDA]]</f>
        <v>0</v>
      </c>
      <c r="K835" s="90" t="str">
        <f>VLOOKUP(STOCKSANLUIS[[#This Row],[CODIGO]],CLASIFICACION[],6,FALSE)</f>
        <v>C</v>
      </c>
      <c r="L835" s="90">
        <f>IFERROR(VLOOKUP(STOCKSANLUIS[[#This Row],[CODIGO]],STOCK_STARSOFT[],3,FALSE),0)</f>
        <v>0</v>
      </c>
      <c r="M835" s="90" t="str">
        <f>IF(STOCKSANLUIS[[#This Row],[STOCK ACTUAL]]=STOCKSANLUIS[[#This Row],[STOCK_STARSOFT]],"SIN DIFERENCIA","DIFERENCIA")</f>
        <v>SIN DIFERENCIA</v>
      </c>
    </row>
    <row r="836" spans="1:13" ht="15" hidden="1" customHeight="1" x14ac:dyDescent="0.25">
      <c r="A836" s="144" t="s">
        <v>1711</v>
      </c>
      <c r="B836" s="87" t="s">
        <v>1712</v>
      </c>
      <c r="C836" s="88">
        <v>0</v>
      </c>
      <c r="D836" s="89" t="s">
        <v>6</v>
      </c>
      <c r="E836" s="90" t="str">
        <f>VLOOKUP(STOCKSANLUIS[[#This Row],[CODIGO]],FAMILIAS[],4,FALSE)</f>
        <v>GALPA</v>
      </c>
      <c r="F836" s="90">
        <v>1</v>
      </c>
      <c r="G836" s="90"/>
      <c r="H836" s="90">
        <f>SUMIF(INGRESO_MERCADERIA[CODIGO],STOCKSANLUIS[[#This Row],[CODIGO]],INGRESO_MERCADERIA[INGRESO])</f>
        <v>0</v>
      </c>
      <c r="I836" s="90">
        <f>SUMIF(SALIDA[CODIGO],STOCKSANLUIS[[#This Row],[CODIGO]],SALIDA[CANTIDAD])</f>
        <v>0</v>
      </c>
      <c r="J836" s="90">
        <f>STOCKSANLUIS[[#This Row],[STOCK ALM1]]-STOCKSANLUIS[[#This Row],[SALIDA]]</f>
        <v>0</v>
      </c>
      <c r="K836" s="90" t="str">
        <f>VLOOKUP(STOCKSANLUIS[[#This Row],[CODIGO]],CLASIFICACION[],6,FALSE)</f>
        <v>C</v>
      </c>
      <c r="L836" s="90">
        <f>IFERROR(VLOOKUP(STOCKSANLUIS[[#This Row],[CODIGO]],STOCK_STARSOFT[],3,FALSE),0)</f>
        <v>0</v>
      </c>
      <c r="M836" s="90" t="str">
        <f>IF(STOCKSANLUIS[[#This Row],[STOCK ACTUAL]]=STOCKSANLUIS[[#This Row],[STOCK_STARSOFT]],"SIN DIFERENCIA","DIFERENCIA")</f>
        <v>SIN DIFERENCIA</v>
      </c>
    </row>
    <row r="837" spans="1:13" ht="15" hidden="1" customHeight="1" x14ac:dyDescent="0.25">
      <c r="A837" s="144" t="s">
        <v>1713</v>
      </c>
      <c r="B837" s="87" t="s">
        <v>1714</v>
      </c>
      <c r="C837" s="88">
        <v>0</v>
      </c>
      <c r="D837" s="89" t="s">
        <v>6</v>
      </c>
      <c r="E837" s="90" t="str">
        <f>VLOOKUP(STOCKSANLUIS[[#This Row],[CODIGO]],FAMILIAS[],4,FALSE)</f>
        <v>GALPA</v>
      </c>
      <c r="F837" s="90">
        <v>1</v>
      </c>
      <c r="G837" s="90"/>
      <c r="H837" s="90">
        <f>SUMIF(INGRESO_MERCADERIA[CODIGO],STOCKSANLUIS[[#This Row],[CODIGO]],INGRESO_MERCADERIA[INGRESO])</f>
        <v>0</v>
      </c>
      <c r="I837" s="90">
        <f>SUMIF(SALIDA[CODIGO],STOCKSANLUIS[[#This Row],[CODIGO]],SALIDA[CANTIDAD])</f>
        <v>0</v>
      </c>
      <c r="J837" s="90">
        <f>STOCKSANLUIS[[#This Row],[STOCK ALM1]]-STOCKSANLUIS[[#This Row],[SALIDA]]</f>
        <v>0</v>
      </c>
      <c r="K837" s="90" t="str">
        <f>VLOOKUP(STOCKSANLUIS[[#This Row],[CODIGO]],CLASIFICACION[],6,FALSE)</f>
        <v>C</v>
      </c>
      <c r="L837" s="90">
        <f>IFERROR(VLOOKUP(STOCKSANLUIS[[#This Row],[CODIGO]],STOCK_STARSOFT[],3,FALSE),0)</f>
        <v>0</v>
      </c>
      <c r="M837" s="90" t="str">
        <f>IF(STOCKSANLUIS[[#This Row],[STOCK ACTUAL]]=STOCKSANLUIS[[#This Row],[STOCK_STARSOFT]],"SIN DIFERENCIA","DIFERENCIA")</f>
        <v>SIN DIFERENCIA</v>
      </c>
    </row>
    <row r="838" spans="1:13" ht="15" hidden="1" customHeight="1" x14ac:dyDescent="0.25">
      <c r="A838" s="144" t="s">
        <v>1715</v>
      </c>
      <c r="B838" s="87" t="s">
        <v>1716</v>
      </c>
      <c r="C838" s="88">
        <v>0</v>
      </c>
      <c r="D838" s="89" t="s">
        <v>6</v>
      </c>
      <c r="E838" s="90" t="str">
        <f>VLOOKUP(STOCKSANLUIS[[#This Row],[CODIGO]],FAMILIAS[],4,FALSE)</f>
        <v>GALPA</v>
      </c>
      <c r="F838" s="90">
        <v>1</v>
      </c>
      <c r="G838" s="90"/>
      <c r="H838" s="90">
        <f>SUMIF(INGRESO_MERCADERIA[CODIGO],STOCKSANLUIS[[#This Row],[CODIGO]],INGRESO_MERCADERIA[INGRESO])</f>
        <v>0</v>
      </c>
      <c r="I838" s="90">
        <f>SUMIF(SALIDA[CODIGO],STOCKSANLUIS[[#This Row],[CODIGO]],SALIDA[CANTIDAD])</f>
        <v>0</v>
      </c>
      <c r="J838" s="90">
        <f>STOCKSANLUIS[[#This Row],[STOCK ALM1]]-STOCKSANLUIS[[#This Row],[SALIDA]]</f>
        <v>0</v>
      </c>
      <c r="K838" s="90" t="str">
        <f>VLOOKUP(STOCKSANLUIS[[#This Row],[CODIGO]],CLASIFICACION[],6,FALSE)</f>
        <v>C</v>
      </c>
      <c r="L838" s="90">
        <f>IFERROR(VLOOKUP(STOCKSANLUIS[[#This Row],[CODIGO]],STOCK_STARSOFT[],3,FALSE),0)</f>
        <v>0</v>
      </c>
      <c r="M838" s="90" t="str">
        <f>IF(STOCKSANLUIS[[#This Row],[STOCK ACTUAL]]=STOCKSANLUIS[[#This Row],[STOCK_STARSOFT]],"SIN DIFERENCIA","DIFERENCIA")</f>
        <v>SIN DIFERENCIA</v>
      </c>
    </row>
    <row r="839" spans="1:13" ht="15" hidden="1" customHeight="1" x14ac:dyDescent="0.25">
      <c r="A839" s="144" t="s">
        <v>1717</v>
      </c>
      <c r="B839" s="87" t="s">
        <v>1718</v>
      </c>
      <c r="C839" s="88">
        <v>0</v>
      </c>
      <c r="D839" s="89" t="s">
        <v>6</v>
      </c>
      <c r="E839" s="90" t="str">
        <f>VLOOKUP(STOCKSANLUIS[[#This Row],[CODIGO]],FAMILIAS[],4,FALSE)</f>
        <v>GALPA</v>
      </c>
      <c r="F839" s="90">
        <v>1</v>
      </c>
      <c r="G839" s="90"/>
      <c r="H839" s="90">
        <f>SUMIF(INGRESO_MERCADERIA[CODIGO],STOCKSANLUIS[[#This Row],[CODIGO]],INGRESO_MERCADERIA[INGRESO])</f>
        <v>0</v>
      </c>
      <c r="I839" s="90">
        <f>SUMIF(SALIDA[CODIGO],STOCKSANLUIS[[#This Row],[CODIGO]],SALIDA[CANTIDAD])</f>
        <v>0</v>
      </c>
      <c r="J839" s="90">
        <f>STOCKSANLUIS[[#This Row],[STOCK ALM1]]-STOCKSANLUIS[[#This Row],[SALIDA]]</f>
        <v>0</v>
      </c>
      <c r="K839" s="90" t="str">
        <f>VLOOKUP(STOCKSANLUIS[[#This Row],[CODIGO]],CLASIFICACION[],6,FALSE)</f>
        <v>C</v>
      </c>
      <c r="L839" s="90">
        <f>IFERROR(VLOOKUP(STOCKSANLUIS[[#This Row],[CODIGO]],STOCK_STARSOFT[],3,FALSE),0)</f>
        <v>0</v>
      </c>
      <c r="M839" s="90" t="str">
        <f>IF(STOCKSANLUIS[[#This Row],[STOCK ACTUAL]]=STOCKSANLUIS[[#This Row],[STOCK_STARSOFT]],"SIN DIFERENCIA","DIFERENCIA")</f>
        <v>SIN DIFERENCIA</v>
      </c>
    </row>
    <row r="840" spans="1:13" ht="15" hidden="1" customHeight="1" x14ac:dyDescent="0.25">
      <c r="A840" s="144" t="s">
        <v>1719</v>
      </c>
      <c r="B840" s="87" t="s">
        <v>1720</v>
      </c>
      <c r="C840" s="88">
        <v>0</v>
      </c>
      <c r="D840" s="89" t="s">
        <v>6</v>
      </c>
      <c r="E840" s="90" t="str">
        <f>VLOOKUP(STOCKSANLUIS[[#This Row],[CODIGO]],FAMILIAS[],4,FALSE)</f>
        <v>GALPA</v>
      </c>
      <c r="F840" s="90">
        <v>1</v>
      </c>
      <c r="G840" s="90"/>
      <c r="H840" s="90">
        <f>SUMIF(INGRESO_MERCADERIA[CODIGO],STOCKSANLUIS[[#This Row],[CODIGO]],INGRESO_MERCADERIA[INGRESO])</f>
        <v>0</v>
      </c>
      <c r="I840" s="90">
        <f>SUMIF(SALIDA[CODIGO],STOCKSANLUIS[[#This Row],[CODIGO]],SALIDA[CANTIDAD])</f>
        <v>0</v>
      </c>
      <c r="J840" s="90">
        <f>STOCKSANLUIS[[#This Row],[STOCK ALM1]]-STOCKSANLUIS[[#This Row],[SALIDA]]</f>
        <v>0</v>
      </c>
      <c r="K840" s="90" t="str">
        <f>VLOOKUP(STOCKSANLUIS[[#This Row],[CODIGO]],CLASIFICACION[],6,FALSE)</f>
        <v>C</v>
      </c>
      <c r="L840" s="90">
        <f>IFERROR(VLOOKUP(STOCKSANLUIS[[#This Row],[CODIGO]],STOCK_STARSOFT[],3,FALSE),0)</f>
        <v>0</v>
      </c>
      <c r="M840" s="90" t="str">
        <f>IF(STOCKSANLUIS[[#This Row],[STOCK ACTUAL]]=STOCKSANLUIS[[#This Row],[STOCK_STARSOFT]],"SIN DIFERENCIA","DIFERENCIA")</f>
        <v>SIN DIFERENCIA</v>
      </c>
    </row>
    <row r="841" spans="1:13" ht="15" hidden="1" customHeight="1" x14ac:dyDescent="0.25">
      <c r="A841" s="144" t="s">
        <v>1721</v>
      </c>
      <c r="B841" s="87" t="s">
        <v>1722</v>
      </c>
      <c r="C841" s="88">
        <v>0</v>
      </c>
      <c r="D841" s="89" t="s">
        <v>6</v>
      </c>
      <c r="E841" s="90" t="str">
        <f>VLOOKUP(STOCKSANLUIS[[#This Row],[CODIGO]],FAMILIAS[],4,FALSE)</f>
        <v>GALPA</v>
      </c>
      <c r="F841" s="90">
        <v>1</v>
      </c>
      <c r="G841" s="90"/>
      <c r="H841" s="90">
        <f>SUMIF(INGRESO_MERCADERIA[CODIGO],STOCKSANLUIS[[#This Row],[CODIGO]],INGRESO_MERCADERIA[INGRESO])</f>
        <v>0</v>
      </c>
      <c r="I841" s="90">
        <f>SUMIF(SALIDA[CODIGO],STOCKSANLUIS[[#This Row],[CODIGO]],SALIDA[CANTIDAD])</f>
        <v>0</v>
      </c>
      <c r="J841" s="90">
        <f>STOCKSANLUIS[[#This Row],[STOCK ALM1]]-STOCKSANLUIS[[#This Row],[SALIDA]]</f>
        <v>0</v>
      </c>
      <c r="K841" s="90" t="str">
        <f>VLOOKUP(STOCKSANLUIS[[#This Row],[CODIGO]],CLASIFICACION[],6,FALSE)</f>
        <v>C</v>
      </c>
      <c r="L841" s="90">
        <f>IFERROR(VLOOKUP(STOCKSANLUIS[[#This Row],[CODIGO]],STOCK_STARSOFT[],3,FALSE),0)</f>
        <v>0</v>
      </c>
      <c r="M841" s="90" t="str">
        <f>IF(STOCKSANLUIS[[#This Row],[STOCK ACTUAL]]=STOCKSANLUIS[[#This Row],[STOCK_STARSOFT]],"SIN DIFERENCIA","DIFERENCIA")</f>
        <v>SIN DIFERENCIA</v>
      </c>
    </row>
    <row r="842" spans="1:13" ht="15" hidden="1" customHeight="1" x14ac:dyDescent="0.25">
      <c r="A842" s="144" t="s">
        <v>1723</v>
      </c>
      <c r="B842" s="87" t="s">
        <v>1722</v>
      </c>
      <c r="C842" s="88">
        <v>0</v>
      </c>
      <c r="D842" s="89" t="s">
        <v>6</v>
      </c>
      <c r="E842" s="90" t="str">
        <f>VLOOKUP(STOCKSANLUIS[[#This Row],[CODIGO]],FAMILIAS[],4,FALSE)</f>
        <v>GALPA</v>
      </c>
      <c r="F842" s="90">
        <v>1</v>
      </c>
      <c r="G842" s="90"/>
      <c r="H842" s="90">
        <f>SUMIF(INGRESO_MERCADERIA[CODIGO],STOCKSANLUIS[[#This Row],[CODIGO]],INGRESO_MERCADERIA[INGRESO])</f>
        <v>0</v>
      </c>
      <c r="I842" s="90">
        <f>SUMIF(SALIDA[CODIGO],STOCKSANLUIS[[#This Row],[CODIGO]],SALIDA[CANTIDAD])</f>
        <v>0</v>
      </c>
      <c r="J842" s="90">
        <f>STOCKSANLUIS[[#This Row],[STOCK ALM1]]-STOCKSANLUIS[[#This Row],[SALIDA]]</f>
        <v>0</v>
      </c>
      <c r="K842" s="90" t="str">
        <f>VLOOKUP(STOCKSANLUIS[[#This Row],[CODIGO]],CLASIFICACION[],6,FALSE)</f>
        <v>C</v>
      </c>
      <c r="L842" s="90">
        <f>IFERROR(VLOOKUP(STOCKSANLUIS[[#This Row],[CODIGO]],STOCK_STARSOFT[],3,FALSE),0)</f>
        <v>0</v>
      </c>
      <c r="M842" s="90" t="str">
        <f>IF(STOCKSANLUIS[[#This Row],[STOCK ACTUAL]]=STOCKSANLUIS[[#This Row],[STOCK_STARSOFT]],"SIN DIFERENCIA","DIFERENCIA")</f>
        <v>SIN DIFERENCIA</v>
      </c>
    </row>
    <row r="843" spans="1:13" ht="15" hidden="1" customHeight="1" x14ac:dyDescent="0.25">
      <c r="A843" s="144" t="s">
        <v>1724</v>
      </c>
      <c r="B843" s="87" t="s">
        <v>1725</v>
      </c>
      <c r="C843" s="88">
        <v>0</v>
      </c>
      <c r="D843" s="89" t="s">
        <v>6</v>
      </c>
      <c r="E843" s="90" t="str">
        <f>VLOOKUP(STOCKSANLUIS[[#This Row],[CODIGO]],FAMILIAS[],4,FALSE)</f>
        <v>GALPA</v>
      </c>
      <c r="F843" s="90">
        <v>1</v>
      </c>
      <c r="G843" s="90"/>
      <c r="H843" s="90">
        <f>SUMIF(INGRESO_MERCADERIA[CODIGO],STOCKSANLUIS[[#This Row],[CODIGO]],INGRESO_MERCADERIA[INGRESO])</f>
        <v>0</v>
      </c>
      <c r="I843" s="90">
        <f>SUMIF(SALIDA[CODIGO],STOCKSANLUIS[[#This Row],[CODIGO]],SALIDA[CANTIDAD])</f>
        <v>0</v>
      </c>
      <c r="J843" s="90">
        <f>STOCKSANLUIS[[#This Row],[STOCK ALM1]]-STOCKSANLUIS[[#This Row],[SALIDA]]</f>
        <v>0</v>
      </c>
      <c r="K843" s="90" t="str">
        <f>VLOOKUP(STOCKSANLUIS[[#This Row],[CODIGO]],CLASIFICACION[],6,FALSE)</f>
        <v>C</v>
      </c>
      <c r="L843" s="90">
        <f>IFERROR(VLOOKUP(STOCKSANLUIS[[#This Row],[CODIGO]],STOCK_STARSOFT[],3,FALSE),0)</f>
        <v>0</v>
      </c>
      <c r="M843" s="90" t="str">
        <f>IF(STOCKSANLUIS[[#This Row],[STOCK ACTUAL]]=STOCKSANLUIS[[#This Row],[STOCK_STARSOFT]],"SIN DIFERENCIA","DIFERENCIA")</f>
        <v>SIN DIFERENCIA</v>
      </c>
    </row>
    <row r="844" spans="1:13" ht="15" hidden="1" customHeight="1" x14ac:dyDescent="0.25">
      <c r="A844" s="144" t="s">
        <v>1726</v>
      </c>
      <c r="B844" s="87" t="s">
        <v>1727</v>
      </c>
      <c r="C844" s="88">
        <v>0</v>
      </c>
      <c r="D844" s="89" t="s">
        <v>6</v>
      </c>
      <c r="E844" s="90" t="str">
        <f>VLOOKUP(STOCKSANLUIS[[#This Row],[CODIGO]],FAMILIAS[],4,FALSE)</f>
        <v>GALPA</v>
      </c>
      <c r="F844" s="90">
        <v>1</v>
      </c>
      <c r="G844" s="90"/>
      <c r="H844" s="90">
        <f>SUMIF(INGRESO_MERCADERIA[CODIGO],STOCKSANLUIS[[#This Row],[CODIGO]],INGRESO_MERCADERIA[INGRESO])</f>
        <v>0</v>
      </c>
      <c r="I844" s="90">
        <f>SUMIF(SALIDA[CODIGO],STOCKSANLUIS[[#This Row],[CODIGO]],SALIDA[CANTIDAD])</f>
        <v>0</v>
      </c>
      <c r="J844" s="90">
        <f>STOCKSANLUIS[[#This Row],[STOCK ALM1]]-STOCKSANLUIS[[#This Row],[SALIDA]]</f>
        <v>0</v>
      </c>
      <c r="K844" s="90" t="str">
        <f>VLOOKUP(STOCKSANLUIS[[#This Row],[CODIGO]],CLASIFICACION[],6,FALSE)</f>
        <v>C</v>
      </c>
      <c r="L844" s="90">
        <f>IFERROR(VLOOKUP(STOCKSANLUIS[[#This Row],[CODIGO]],STOCK_STARSOFT[],3,FALSE),0)</f>
        <v>0</v>
      </c>
      <c r="M844" s="90" t="str">
        <f>IF(STOCKSANLUIS[[#This Row],[STOCK ACTUAL]]=STOCKSANLUIS[[#This Row],[STOCK_STARSOFT]],"SIN DIFERENCIA","DIFERENCIA")</f>
        <v>SIN DIFERENCIA</v>
      </c>
    </row>
    <row r="845" spans="1:13" ht="15" hidden="1" customHeight="1" x14ac:dyDescent="0.25">
      <c r="A845" s="144" t="s">
        <v>1728</v>
      </c>
      <c r="B845" s="87" t="s">
        <v>1729</v>
      </c>
      <c r="C845" s="88">
        <v>0</v>
      </c>
      <c r="D845" s="89" t="s">
        <v>6</v>
      </c>
      <c r="E845" s="90" t="str">
        <f>VLOOKUP(STOCKSANLUIS[[#This Row],[CODIGO]],FAMILIAS[],4,FALSE)</f>
        <v>GALPA</v>
      </c>
      <c r="F845" s="90">
        <v>1</v>
      </c>
      <c r="G845" s="90"/>
      <c r="H845" s="90">
        <f>SUMIF(INGRESO_MERCADERIA[CODIGO],STOCKSANLUIS[[#This Row],[CODIGO]],INGRESO_MERCADERIA[INGRESO])</f>
        <v>0</v>
      </c>
      <c r="I845" s="90">
        <f>SUMIF(SALIDA[CODIGO],STOCKSANLUIS[[#This Row],[CODIGO]],SALIDA[CANTIDAD])</f>
        <v>0</v>
      </c>
      <c r="J845" s="90">
        <f>STOCKSANLUIS[[#This Row],[STOCK ALM1]]-STOCKSANLUIS[[#This Row],[SALIDA]]</f>
        <v>0</v>
      </c>
      <c r="K845" s="90" t="str">
        <f>VLOOKUP(STOCKSANLUIS[[#This Row],[CODIGO]],CLASIFICACION[],6,FALSE)</f>
        <v>C</v>
      </c>
      <c r="L845" s="90">
        <f>IFERROR(VLOOKUP(STOCKSANLUIS[[#This Row],[CODIGO]],STOCK_STARSOFT[],3,FALSE),0)</f>
        <v>0</v>
      </c>
      <c r="M845" s="90" t="str">
        <f>IF(STOCKSANLUIS[[#This Row],[STOCK ACTUAL]]=STOCKSANLUIS[[#This Row],[STOCK_STARSOFT]],"SIN DIFERENCIA","DIFERENCIA")</f>
        <v>SIN DIFERENCIA</v>
      </c>
    </row>
    <row r="846" spans="1:13" ht="15" hidden="1" customHeight="1" x14ac:dyDescent="0.25">
      <c r="A846" s="144" t="s">
        <v>1730</v>
      </c>
      <c r="B846" s="87" t="s">
        <v>1731</v>
      </c>
      <c r="C846" s="88">
        <v>0</v>
      </c>
      <c r="D846" s="89" t="s">
        <v>6</v>
      </c>
      <c r="E846" s="90" t="str">
        <f>VLOOKUP(STOCKSANLUIS[[#This Row],[CODIGO]],FAMILIAS[],4,FALSE)</f>
        <v>GALPA</v>
      </c>
      <c r="F846" s="90">
        <v>1</v>
      </c>
      <c r="G846" s="90"/>
      <c r="H846" s="90">
        <f>SUMIF(INGRESO_MERCADERIA[CODIGO],STOCKSANLUIS[[#This Row],[CODIGO]],INGRESO_MERCADERIA[INGRESO])</f>
        <v>0</v>
      </c>
      <c r="I846" s="90">
        <f>SUMIF(SALIDA[CODIGO],STOCKSANLUIS[[#This Row],[CODIGO]],SALIDA[CANTIDAD])</f>
        <v>0</v>
      </c>
      <c r="J846" s="90">
        <f>STOCKSANLUIS[[#This Row],[STOCK ALM1]]-STOCKSANLUIS[[#This Row],[SALIDA]]</f>
        <v>0</v>
      </c>
      <c r="K846" s="90" t="str">
        <f>VLOOKUP(STOCKSANLUIS[[#This Row],[CODIGO]],CLASIFICACION[],6,FALSE)</f>
        <v>C</v>
      </c>
      <c r="L846" s="90">
        <f>IFERROR(VLOOKUP(STOCKSANLUIS[[#This Row],[CODIGO]],STOCK_STARSOFT[],3,FALSE),0)</f>
        <v>0</v>
      </c>
      <c r="M846" s="90" t="str">
        <f>IF(STOCKSANLUIS[[#This Row],[STOCK ACTUAL]]=STOCKSANLUIS[[#This Row],[STOCK_STARSOFT]],"SIN DIFERENCIA","DIFERENCIA")</f>
        <v>SIN DIFERENCIA</v>
      </c>
    </row>
    <row r="847" spans="1:13" ht="15" hidden="1" customHeight="1" x14ac:dyDescent="0.25">
      <c r="A847" s="144" t="s">
        <v>1732</v>
      </c>
      <c r="B847" s="87" t="s">
        <v>1733</v>
      </c>
      <c r="C847" s="88">
        <v>0</v>
      </c>
      <c r="D847" s="89" t="s">
        <v>6</v>
      </c>
      <c r="E847" s="90" t="str">
        <f>VLOOKUP(STOCKSANLUIS[[#This Row],[CODIGO]],FAMILIAS[],4,FALSE)</f>
        <v>GALPA</v>
      </c>
      <c r="F847" s="90">
        <v>1</v>
      </c>
      <c r="G847" s="90"/>
      <c r="H847" s="90">
        <f>SUMIF(INGRESO_MERCADERIA[CODIGO],STOCKSANLUIS[[#This Row],[CODIGO]],INGRESO_MERCADERIA[INGRESO])</f>
        <v>0</v>
      </c>
      <c r="I847" s="90">
        <f>SUMIF(SALIDA[CODIGO],STOCKSANLUIS[[#This Row],[CODIGO]],SALIDA[CANTIDAD])</f>
        <v>0</v>
      </c>
      <c r="J847" s="90">
        <f>STOCKSANLUIS[[#This Row],[STOCK ALM1]]-STOCKSANLUIS[[#This Row],[SALIDA]]</f>
        <v>0</v>
      </c>
      <c r="K847" s="90" t="str">
        <f>VLOOKUP(STOCKSANLUIS[[#This Row],[CODIGO]],CLASIFICACION[],6,FALSE)</f>
        <v>C</v>
      </c>
      <c r="L847" s="90">
        <f>IFERROR(VLOOKUP(STOCKSANLUIS[[#This Row],[CODIGO]],STOCK_STARSOFT[],3,FALSE),0)</f>
        <v>0</v>
      </c>
      <c r="M847" s="90" t="str">
        <f>IF(STOCKSANLUIS[[#This Row],[STOCK ACTUAL]]=STOCKSANLUIS[[#This Row],[STOCK_STARSOFT]],"SIN DIFERENCIA","DIFERENCIA")</f>
        <v>SIN DIFERENCIA</v>
      </c>
    </row>
    <row r="848" spans="1:13" ht="15" hidden="1" customHeight="1" x14ac:dyDescent="0.25">
      <c r="A848" s="144" t="s">
        <v>1734</v>
      </c>
      <c r="B848" s="87" t="s">
        <v>1735</v>
      </c>
      <c r="C848" s="88">
        <v>0</v>
      </c>
      <c r="D848" s="89" t="s">
        <v>6</v>
      </c>
      <c r="E848" s="90" t="str">
        <f>VLOOKUP(STOCKSANLUIS[[#This Row],[CODIGO]],FAMILIAS[],4,FALSE)</f>
        <v>GALPA</v>
      </c>
      <c r="F848" s="90">
        <v>1</v>
      </c>
      <c r="G848" s="90"/>
      <c r="H848" s="90">
        <f>SUMIF(INGRESO_MERCADERIA[CODIGO],STOCKSANLUIS[[#This Row],[CODIGO]],INGRESO_MERCADERIA[INGRESO])</f>
        <v>0</v>
      </c>
      <c r="I848" s="90">
        <f>SUMIF(SALIDA[CODIGO],STOCKSANLUIS[[#This Row],[CODIGO]],SALIDA[CANTIDAD])</f>
        <v>0</v>
      </c>
      <c r="J848" s="90">
        <f>STOCKSANLUIS[[#This Row],[STOCK ALM1]]-STOCKSANLUIS[[#This Row],[SALIDA]]</f>
        <v>0</v>
      </c>
      <c r="K848" s="90" t="str">
        <f>VLOOKUP(STOCKSANLUIS[[#This Row],[CODIGO]],CLASIFICACION[],6,FALSE)</f>
        <v>C</v>
      </c>
      <c r="L848" s="90">
        <f>IFERROR(VLOOKUP(STOCKSANLUIS[[#This Row],[CODIGO]],STOCK_STARSOFT[],3,FALSE),0)</f>
        <v>0</v>
      </c>
      <c r="M848" s="90" t="str">
        <f>IF(STOCKSANLUIS[[#This Row],[STOCK ACTUAL]]=STOCKSANLUIS[[#This Row],[STOCK_STARSOFT]],"SIN DIFERENCIA","DIFERENCIA")</f>
        <v>SIN DIFERENCIA</v>
      </c>
    </row>
    <row r="849" spans="1:13" ht="15" hidden="1" customHeight="1" x14ac:dyDescent="0.25">
      <c r="A849" s="144" t="s">
        <v>1736</v>
      </c>
      <c r="B849" s="87" t="s">
        <v>1737</v>
      </c>
      <c r="C849" s="88">
        <v>0</v>
      </c>
      <c r="D849" s="89" t="s">
        <v>6</v>
      </c>
      <c r="E849" s="90" t="str">
        <f>VLOOKUP(STOCKSANLUIS[[#This Row],[CODIGO]],FAMILIAS[],4,FALSE)</f>
        <v>GALPA</v>
      </c>
      <c r="F849" s="90">
        <v>1</v>
      </c>
      <c r="G849" s="90"/>
      <c r="H849" s="90">
        <f>SUMIF(INGRESO_MERCADERIA[CODIGO],STOCKSANLUIS[[#This Row],[CODIGO]],INGRESO_MERCADERIA[INGRESO])</f>
        <v>0</v>
      </c>
      <c r="I849" s="90">
        <f>SUMIF(SALIDA[CODIGO],STOCKSANLUIS[[#This Row],[CODIGO]],SALIDA[CANTIDAD])</f>
        <v>0</v>
      </c>
      <c r="J849" s="90">
        <f>STOCKSANLUIS[[#This Row],[STOCK ALM1]]-STOCKSANLUIS[[#This Row],[SALIDA]]</f>
        <v>0</v>
      </c>
      <c r="K849" s="90" t="str">
        <f>VLOOKUP(STOCKSANLUIS[[#This Row],[CODIGO]],CLASIFICACION[],6,FALSE)</f>
        <v>C</v>
      </c>
      <c r="L849" s="90">
        <f>IFERROR(VLOOKUP(STOCKSANLUIS[[#This Row],[CODIGO]],STOCK_STARSOFT[],3,FALSE),0)</f>
        <v>0</v>
      </c>
      <c r="M849" s="90" t="str">
        <f>IF(STOCKSANLUIS[[#This Row],[STOCK ACTUAL]]=STOCKSANLUIS[[#This Row],[STOCK_STARSOFT]],"SIN DIFERENCIA","DIFERENCIA")</f>
        <v>SIN DIFERENCIA</v>
      </c>
    </row>
    <row r="850" spans="1:13" ht="15" hidden="1" customHeight="1" x14ac:dyDescent="0.25">
      <c r="A850" s="144" t="s">
        <v>1738</v>
      </c>
      <c r="B850" s="87" t="s">
        <v>1739</v>
      </c>
      <c r="C850" s="88">
        <v>0</v>
      </c>
      <c r="D850" s="89" t="s">
        <v>6</v>
      </c>
      <c r="E850" s="90" t="str">
        <f>VLOOKUP(STOCKSANLUIS[[#This Row],[CODIGO]],FAMILIAS[],4,FALSE)</f>
        <v>GALPA</v>
      </c>
      <c r="F850" s="90">
        <v>1</v>
      </c>
      <c r="G850" s="90"/>
      <c r="H850" s="90">
        <f>SUMIF(INGRESO_MERCADERIA[CODIGO],STOCKSANLUIS[[#This Row],[CODIGO]],INGRESO_MERCADERIA[INGRESO])</f>
        <v>0</v>
      </c>
      <c r="I850" s="90">
        <f>SUMIF(SALIDA[CODIGO],STOCKSANLUIS[[#This Row],[CODIGO]],SALIDA[CANTIDAD])</f>
        <v>0</v>
      </c>
      <c r="J850" s="90">
        <f>STOCKSANLUIS[[#This Row],[STOCK ALM1]]-STOCKSANLUIS[[#This Row],[SALIDA]]</f>
        <v>0</v>
      </c>
      <c r="K850" s="90" t="str">
        <f>VLOOKUP(STOCKSANLUIS[[#This Row],[CODIGO]],CLASIFICACION[],6,FALSE)</f>
        <v>C</v>
      </c>
      <c r="L850" s="90">
        <f>IFERROR(VLOOKUP(STOCKSANLUIS[[#This Row],[CODIGO]],STOCK_STARSOFT[],3,FALSE),0)</f>
        <v>0</v>
      </c>
      <c r="M850" s="90" t="str">
        <f>IF(STOCKSANLUIS[[#This Row],[STOCK ACTUAL]]=STOCKSANLUIS[[#This Row],[STOCK_STARSOFT]],"SIN DIFERENCIA","DIFERENCIA")</f>
        <v>SIN DIFERENCIA</v>
      </c>
    </row>
    <row r="851" spans="1:13" ht="15" hidden="1" customHeight="1" x14ac:dyDescent="0.25">
      <c r="A851" s="144" t="s">
        <v>1740</v>
      </c>
      <c r="B851" s="87" t="s">
        <v>1741</v>
      </c>
      <c r="C851" s="88">
        <v>0</v>
      </c>
      <c r="D851" s="89" t="s">
        <v>6</v>
      </c>
      <c r="E851" s="90" t="str">
        <f>VLOOKUP(STOCKSANLUIS[[#This Row],[CODIGO]],FAMILIAS[],4,FALSE)</f>
        <v>GALPA</v>
      </c>
      <c r="F851" s="90">
        <v>1</v>
      </c>
      <c r="G851" s="90"/>
      <c r="H851" s="90">
        <f>SUMIF(INGRESO_MERCADERIA[CODIGO],STOCKSANLUIS[[#This Row],[CODIGO]],INGRESO_MERCADERIA[INGRESO])</f>
        <v>0</v>
      </c>
      <c r="I851" s="90">
        <f>SUMIF(SALIDA[CODIGO],STOCKSANLUIS[[#This Row],[CODIGO]],SALIDA[CANTIDAD])</f>
        <v>0</v>
      </c>
      <c r="J851" s="90">
        <f>STOCKSANLUIS[[#This Row],[STOCK ALM1]]-STOCKSANLUIS[[#This Row],[SALIDA]]</f>
        <v>0</v>
      </c>
      <c r="K851" s="90" t="str">
        <f>VLOOKUP(STOCKSANLUIS[[#This Row],[CODIGO]],CLASIFICACION[],6,FALSE)</f>
        <v>C</v>
      </c>
      <c r="L851" s="90">
        <f>IFERROR(VLOOKUP(STOCKSANLUIS[[#This Row],[CODIGO]],STOCK_STARSOFT[],3,FALSE),0)</f>
        <v>0</v>
      </c>
      <c r="M851" s="90" t="str">
        <f>IF(STOCKSANLUIS[[#This Row],[STOCK ACTUAL]]=STOCKSANLUIS[[#This Row],[STOCK_STARSOFT]],"SIN DIFERENCIA","DIFERENCIA")</f>
        <v>SIN DIFERENCIA</v>
      </c>
    </row>
    <row r="852" spans="1:13" ht="15" hidden="1" customHeight="1" x14ac:dyDescent="0.25">
      <c r="A852" s="144" t="s">
        <v>1742</v>
      </c>
      <c r="B852" s="87" t="s">
        <v>1743</v>
      </c>
      <c r="C852" s="88">
        <v>0</v>
      </c>
      <c r="D852" s="89" t="s">
        <v>6</v>
      </c>
      <c r="E852" s="90" t="str">
        <f>VLOOKUP(STOCKSANLUIS[[#This Row],[CODIGO]],FAMILIAS[],4,FALSE)</f>
        <v>GALPA</v>
      </c>
      <c r="F852" s="90">
        <v>1</v>
      </c>
      <c r="G852" s="90"/>
      <c r="H852" s="90">
        <f>SUMIF(INGRESO_MERCADERIA[CODIGO],STOCKSANLUIS[[#This Row],[CODIGO]],INGRESO_MERCADERIA[INGRESO])</f>
        <v>0</v>
      </c>
      <c r="I852" s="90">
        <f>SUMIF(SALIDA[CODIGO],STOCKSANLUIS[[#This Row],[CODIGO]],SALIDA[CANTIDAD])</f>
        <v>0</v>
      </c>
      <c r="J852" s="90">
        <f>STOCKSANLUIS[[#This Row],[STOCK ALM1]]-STOCKSANLUIS[[#This Row],[SALIDA]]</f>
        <v>0</v>
      </c>
      <c r="K852" s="90" t="str">
        <f>VLOOKUP(STOCKSANLUIS[[#This Row],[CODIGO]],CLASIFICACION[],6,FALSE)</f>
        <v>C</v>
      </c>
      <c r="L852" s="90">
        <f>IFERROR(VLOOKUP(STOCKSANLUIS[[#This Row],[CODIGO]],STOCK_STARSOFT[],3,FALSE),0)</f>
        <v>0</v>
      </c>
      <c r="M852" s="90" t="str">
        <f>IF(STOCKSANLUIS[[#This Row],[STOCK ACTUAL]]=STOCKSANLUIS[[#This Row],[STOCK_STARSOFT]],"SIN DIFERENCIA","DIFERENCIA")</f>
        <v>SIN DIFERENCIA</v>
      </c>
    </row>
    <row r="853" spans="1:13" ht="15" hidden="1" customHeight="1" x14ac:dyDescent="0.25">
      <c r="A853" s="144" t="s">
        <v>1744</v>
      </c>
      <c r="B853" s="87" t="s">
        <v>1743</v>
      </c>
      <c r="C853" s="88">
        <v>0</v>
      </c>
      <c r="D853" s="89" t="s">
        <v>6</v>
      </c>
      <c r="E853" s="90" t="str">
        <f>VLOOKUP(STOCKSANLUIS[[#This Row],[CODIGO]],FAMILIAS[],4,FALSE)</f>
        <v>GALPA</v>
      </c>
      <c r="F853" s="90">
        <v>1</v>
      </c>
      <c r="G853" s="90"/>
      <c r="H853" s="90">
        <f>SUMIF(INGRESO_MERCADERIA[CODIGO],STOCKSANLUIS[[#This Row],[CODIGO]],INGRESO_MERCADERIA[INGRESO])</f>
        <v>0</v>
      </c>
      <c r="I853" s="90">
        <f>SUMIF(SALIDA[CODIGO],STOCKSANLUIS[[#This Row],[CODIGO]],SALIDA[CANTIDAD])</f>
        <v>0</v>
      </c>
      <c r="J853" s="90">
        <f>STOCKSANLUIS[[#This Row],[STOCK ALM1]]-STOCKSANLUIS[[#This Row],[SALIDA]]</f>
        <v>0</v>
      </c>
      <c r="K853" s="90" t="str">
        <f>VLOOKUP(STOCKSANLUIS[[#This Row],[CODIGO]],CLASIFICACION[],6,FALSE)</f>
        <v>C</v>
      </c>
      <c r="L853" s="90">
        <f>IFERROR(VLOOKUP(STOCKSANLUIS[[#This Row],[CODIGO]],STOCK_STARSOFT[],3,FALSE),0)</f>
        <v>0</v>
      </c>
      <c r="M853" s="90" t="str">
        <f>IF(STOCKSANLUIS[[#This Row],[STOCK ACTUAL]]=STOCKSANLUIS[[#This Row],[STOCK_STARSOFT]],"SIN DIFERENCIA","DIFERENCIA")</f>
        <v>SIN DIFERENCIA</v>
      </c>
    </row>
    <row r="854" spans="1:13" ht="15" hidden="1" customHeight="1" x14ac:dyDescent="0.25">
      <c r="A854" s="144" t="s">
        <v>1745</v>
      </c>
      <c r="B854" s="87" t="s">
        <v>1746</v>
      </c>
      <c r="C854" s="88">
        <v>0</v>
      </c>
      <c r="D854" s="89" t="s">
        <v>6</v>
      </c>
      <c r="E854" s="90" t="str">
        <f>VLOOKUP(STOCKSANLUIS[[#This Row],[CODIGO]],FAMILIAS[],4,FALSE)</f>
        <v>GALPA</v>
      </c>
      <c r="F854" s="90">
        <v>1</v>
      </c>
      <c r="G854" s="90"/>
      <c r="H854" s="90">
        <f>SUMIF(INGRESO_MERCADERIA[CODIGO],STOCKSANLUIS[[#This Row],[CODIGO]],INGRESO_MERCADERIA[INGRESO])</f>
        <v>0</v>
      </c>
      <c r="I854" s="90">
        <f>SUMIF(SALIDA[CODIGO],STOCKSANLUIS[[#This Row],[CODIGO]],SALIDA[CANTIDAD])</f>
        <v>0</v>
      </c>
      <c r="J854" s="90">
        <f>STOCKSANLUIS[[#This Row],[STOCK ALM1]]-STOCKSANLUIS[[#This Row],[SALIDA]]</f>
        <v>0</v>
      </c>
      <c r="K854" s="90" t="str">
        <f>VLOOKUP(STOCKSANLUIS[[#This Row],[CODIGO]],CLASIFICACION[],6,FALSE)</f>
        <v>C</v>
      </c>
      <c r="L854" s="90">
        <f>IFERROR(VLOOKUP(STOCKSANLUIS[[#This Row],[CODIGO]],STOCK_STARSOFT[],3,FALSE),0)</f>
        <v>0</v>
      </c>
      <c r="M854" s="90" t="str">
        <f>IF(STOCKSANLUIS[[#This Row],[STOCK ACTUAL]]=STOCKSANLUIS[[#This Row],[STOCK_STARSOFT]],"SIN DIFERENCIA","DIFERENCIA")</f>
        <v>SIN DIFERENCIA</v>
      </c>
    </row>
    <row r="855" spans="1:13" ht="15" hidden="1" customHeight="1" x14ac:dyDescent="0.25">
      <c r="A855" s="144" t="s">
        <v>1747</v>
      </c>
      <c r="B855" s="87" t="s">
        <v>1748</v>
      </c>
      <c r="C855" s="88">
        <v>0</v>
      </c>
      <c r="D855" s="89" t="s">
        <v>6</v>
      </c>
      <c r="E855" s="90" t="str">
        <f>VLOOKUP(STOCKSANLUIS[[#This Row],[CODIGO]],FAMILIAS[],4,FALSE)</f>
        <v>GALPA</v>
      </c>
      <c r="F855" s="90">
        <v>1</v>
      </c>
      <c r="G855" s="90"/>
      <c r="H855" s="90">
        <f>SUMIF(INGRESO_MERCADERIA[CODIGO],STOCKSANLUIS[[#This Row],[CODIGO]],INGRESO_MERCADERIA[INGRESO])</f>
        <v>0</v>
      </c>
      <c r="I855" s="90">
        <f>SUMIF(SALIDA[CODIGO],STOCKSANLUIS[[#This Row],[CODIGO]],SALIDA[CANTIDAD])</f>
        <v>0</v>
      </c>
      <c r="J855" s="90">
        <f>STOCKSANLUIS[[#This Row],[STOCK ALM1]]-STOCKSANLUIS[[#This Row],[SALIDA]]</f>
        <v>0</v>
      </c>
      <c r="K855" s="90" t="str">
        <f>VLOOKUP(STOCKSANLUIS[[#This Row],[CODIGO]],CLASIFICACION[],6,FALSE)</f>
        <v>C</v>
      </c>
      <c r="L855" s="90">
        <f>IFERROR(VLOOKUP(STOCKSANLUIS[[#This Row],[CODIGO]],STOCK_STARSOFT[],3,FALSE),0)</f>
        <v>0</v>
      </c>
      <c r="M855" s="90" t="str">
        <f>IF(STOCKSANLUIS[[#This Row],[STOCK ACTUAL]]=STOCKSANLUIS[[#This Row],[STOCK_STARSOFT]],"SIN DIFERENCIA","DIFERENCIA")</f>
        <v>SIN DIFERENCIA</v>
      </c>
    </row>
    <row r="856" spans="1:13" ht="15" hidden="1" customHeight="1" x14ac:dyDescent="0.25">
      <c r="A856" s="144" t="s">
        <v>1749</v>
      </c>
      <c r="B856" s="87" t="s">
        <v>1750</v>
      </c>
      <c r="C856" s="88">
        <v>0</v>
      </c>
      <c r="D856" s="89" t="s">
        <v>6</v>
      </c>
      <c r="E856" s="90" t="str">
        <f>VLOOKUP(STOCKSANLUIS[[#This Row],[CODIGO]],FAMILIAS[],4,FALSE)</f>
        <v>GALPA</v>
      </c>
      <c r="F856" s="90">
        <v>1</v>
      </c>
      <c r="G856" s="90"/>
      <c r="H856" s="90">
        <f>SUMIF(INGRESO_MERCADERIA[CODIGO],STOCKSANLUIS[[#This Row],[CODIGO]],INGRESO_MERCADERIA[INGRESO])</f>
        <v>0</v>
      </c>
      <c r="I856" s="90">
        <f>SUMIF(SALIDA[CODIGO],STOCKSANLUIS[[#This Row],[CODIGO]],SALIDA[CANTIDAD])</f>
        <v>0</v>
      </c>
      <c r="J856" s="90">
        <f>STOCKSANLUIS[[#This Row],[STOCK ALM1]]-STOCKSANLUIS[[#This Row],[SALIDA]]</f>
        <v>0</v>
      </c>
      <c r="K856" s="90" t="str">
        <f>VLOOKUP(STOCKSANLUIS[[#This Row],[CODIGO]],CLASIFICACION[],6,FALSE)</f>
        <v>C</v>
      </c>
      <c r="L856" s="90">
        <f>IFERROR(VLOOKUP(STOCKSANLUIS[[#This Row],[CODIGO]],STOCK_STARSOFT[],3,FALSE),0)</f>
        <v>0</v>
      </c>
      <c r="M856" s="90" t="str">
        <f>IF(STOCKSANLUIS[[#This Row],[STOCK ACTUAL]]=STOCKSANLUIS[[#This Row],[STOCK_STARSOFT]],"SIN DIFERENCIA","DIFERENCIA")</f>
        <v>SIN DIFERENCIA</v>
      </c>
    </row>
    <row r="857" spans="1:13" ht="15" hidden="1" customHeight="1" x14ac:dyDescent="0.25">
      <c r="A857" s="144" t="s">
        <v>1751</v>
      </c>
      <c r="B857" s="87" t="s">
        <v>1752</v>
      </c>
      <c r="C857" s="88">
        <v>0</v>
      </c>
      <c r="D857" s="89" t="s">
        <v>6</v>
      </c>
      <c r="E857" s="90" t="str">
        <f>VLOOKUP(STOCKSANLUIS[[#This Row],[CODIGO]],FAMILIAS[],4,FALSE)</f>
        <v>GALPA</v>
      </c>
      <c r="F857" s="90">
        <v>1</v>
      </c>
      <c r="G857" s="90"/>
      <c r="H857" s="90">
        <f>SUMIF(INGRESO_MERCADERIA[CODIGO],STOCKSANLUIS[[#This Row],[CODIGO]],INGRESO_MERCADERIA[INGRESO])</f>
        <v>0</v>
      </c>
      <c r="I857" s="90">
        <f>SUMIF(SALIDA[CODIGO],STOCKSANLUIS[[#This Row],[CODIGO]],SALIDA[CANTIDAD])</f>
        <v>0</v>
      </c>
      <c r="J857" s="90">
        <f>STOCKSANLUIS[[#This Row],[STOCK ALM1]]-STOCKSANLUIS[[#This Row],[SALIDA]]</f>
        <v>0</v>
      </c>
      <c r="K857" s="90" t="str">
        <f>VLOOKUP(STOCKSANLUIS[[#This Row],[CODIGO]],CLASIFICACION[],6,FALSE)</f>
        <v>C</v>
      </c>
      <c r="L857" s="90">
        <f>IFERROR(VLOOKUP(STOCKSANLUIS[[#This Row],[CODIGO]],STOCK_STARSOFT[],3,FALSE),0)</f>
        <v>0</v>
      </c>
      <c r="M857" s="90" t="str">
        <f>IF(STOCKSANLUIS[[#This Row],[STOCK ACTUAL]]=STOCKSANLUIS[[#This Row],[STOCK_STARSOFT]],"SIN DIFERENCIA","DIFERENCIA")</f>
        <v>SIN DIFERENCIA</v>
      </c>
    </row>
    <row r="858" spans="1:13" ht="15" hidden="1" customHeight="1" x14ac:dyDescent="0.25">
      <c r="A858" s="144" t="s">
        <v>1753</v>
      </c>
      <c r="B858" s="87" t="s">
        <v>1754</v>
      </c>
      <c r="C858" s="88">
        <v>0</v>
      </c>
      <c r="D858" s="89" t="s">
        <v>6</v>
      </c>
      <c r="E858" s="90" t="str">
        <f>VLOOKUP(STOCKSANLUIS[[#This Row],[CODIGO]],FAMILIAS[],4,FALSE)</f>
        <v>GALPA</v>
      </c>
      <c r="F858" s="90">
        <v>1</v>
      </c>
      <c r="G858" s="90"/>
      <c r="H858" s="90">
        <f>SUMIF(INGRESO_MERCADERIA[CODIGO],STOCKSANLUIS[[#This Row],[CODIGO]],INGRESO_MERCADERIA[INGRESO])</f>
        <v>0</v>
      </c>
      <c r="I858" s="90">
        <f>SUMIF(SALIDA[CODIGO],STOCKSANLUIS[[#This Row],[CODIGO]],SALIDA[CANTIDAD])</f>
        <v>0</v>
      </c>
      <c r="J858" s="90">
        <f>STOCKSANLUIS[[#This Row],[STOCK ALM1]]-STOCKSANLUIS[[#This Row],[SALIDA]]</f>
        <v>0</v>
      </c>
      <c r="K858" s="90" t="str">
        <f>VLOOKUP(STOCKSANLUIS[[#This Row],[CODIGO]],CLASIFICACION[],6,FALSE)</f>
        <v>C</v>
      </c>
      <c r="L858" s="90">
        <f>IFERROR(VLOOKUP(STOCKSANLUIS[[#This Row],[CODIGO]],STOCK_STARSOFT[],3,FALSE),0)</f>
        <v>0</v>
      </c>
      <c r="M858" s="90" t="str">
        <f>IF(STOCKSANLUIS[[#This Row],[STOCK ACTUAL]]=STOCKSANLUIS[[#This Row],[STOCK_STARSOFT]],"SIN DIFERENCIA","DIFERENCIA")</f>
        <v>SIN DIFERENCIA</v>
      </c>
    </row>
    <row r="859" spans="1:13" ht="15" hidden="1" customHeight="1" x14ac:dyDescent="0.25">
      <c r="A859" s="144" t="s">
        <v>1755</v>
      </c>
      <c r="B859" s="87" t="s">
        <v>1756</v>
      </c>
      <c r="C859" s="88">
        <v>0</v>
      </c>
      <c r="D859" s="89" t="s">
        <v>6</v>
      </c>
      <c r="E859" s="90" t="str">
        <f>VLOOKUP(STOCKSANLUIS[[#This Row],[CODIGO]],FAMILIAS[],4,FALSE)</f>
        <v>GALPA</v>
      </c>
      <c r="F859" s="90">
        <v>1</v>
      </c>
      <c r="G859" s="90"/>
      <c r="H859" s="90">
        <f>SUMIF(INGRESO_MERCADERIA[CODIGO],STOCKSANLUIS[[#This Row],[CODIGO]],INGRESO_MERCADERIA[INGRESO])</f>
        <v>0</v>
      </c>
      <c r="I859" s="90">
        <f>SUMIF(SALIDA[CODIGO],STOCKSANLUIS[[#This Row],[CODIGO]],SALIDA[CANTIDAD])</f>
        <v>0</v>
      </c>
      <c r="J859" s="90">
        <f>STOCKSANLUIS[[#This Row],[STOCK ALM1]]-STOCKSANLUIS[[#This Row],[SALIDA]]</f>
        <v>0</v>
      </c>
      <c r="K859" s="90" t="str">
        <f>VLOOKUP(STOCKSANLUIS[[#This Row],[CODIGO]],CLASIFICACION[],6,FALSE)</f>
        <v>C</v>
      </c>
      <c r="L859" s="90">
        <f>IFERROR(VLOOKUP(STOCKSANLUIS[[#This Row],[CODIGO]],STOCK_STARSOFT[],3,FALSE),0)</f>
        <v>0</v>
      </c>
      <c r="M859" s="90" t="str">
        <f>IF(STOCKSANLUIS[[#This Row],[STOCK ACTUAL]]=STOCKSANLUIS[[#This Row],[STOCK_STARSOFT]],"SIN DIFERENCIA","DIFERENCIA")</f>
        <v>SIN DIFERENCIA</v>
      </c>
    </row>
    <row r="860" spans="1:13" ht="15" hidden="1" customHeight="1" x14ac:dyDescent="0.25">
      <c r="A860" s="144" t="s">
        <v>1757</v>
      </c>
      <c r="B860" s="87" t="s">
        <v>1758</v>
      </c>
      <c r="C860" s="88">
        <v>0</v>
      </c>
      <c r="D860" s="89" t="s">
        <v>6</v>
      </c>
      <c r="E860" s="90" t="str">
        <f>VLOOKUP(STOCKSANLUIS[[#This Row],[CODIGO]],FAMILIAS[],4,FALSE)</f>
        <v>GALPA</v>
      </c>
      <c r="F860" s="90">
        <v>1</v>
      </c>
      <c r="G860" s="90"/>
      <c r="H860" s="90">
        <f>SUMIF(INGRESO_MERCADERIA[CODIGO],STOCKSANLUIS[[#This Row],[CODIGO]],INGRESO_MERCADERIA[INGRESO])</f>
        <v>0</v>
      </c>
      <c r="I860" s="90">
        <f>SUMIF(SALIDA[CODIGO],STOCKSANLUIS[[#This Row],[CODIGO]],SALIDA[CANTIDAD])</f>
        <v>0</v>
      </c>
      <c r="J860" s="90">
        <f>STOCKSANLUIS[[#This Row],[STOCK ALM1]]-STOCKSANLUIS[[#This Row],[SALIDA]]</f>
        <v>0</v>
      </c>
      <c r="K860" s="90" t="str">
        <f>VLOOKUP(STOCKSANLUIS[[#This Row],[CODIGO]],CLASIFICACION[],6,FALSE)</f>
        <v>C</v>
      </c>
      <c r="L860" s="90">
        <f>IFERROR(VLOOKUP(STOCKSANLUIS[[#This Row],[CODIGO]],STOCK_STARSOFT[],3,FALSE),0)</f>
        <v>0</v>
      </c>
      <c r="M860" s="90" t="str">
        <f>IF(STOCKSANLUIS[[#This Row],[STOCK ACTUAL]]=STOCKSANLUIS[[#This Row],[STOCK_STARSOFT]],"SIN DIFERENCIA","DIFERENCIA")</f>
        <v>SIN DIFERENCIA</v>
      </c>
    </row>
    <row r="861" spans="1:13" ht="15" hidden="1" customHeight="1" x14ac:dyDescent="0.25">
      <c r="A861" s="144" t="s">
        <v>1759</v>
      </c>
      <c r="B861" s="87" t="s">
        <v>1760</v>
      </c>
      <c r="C861" s="88">
        <v>0</v>
      </c>
      <c r="D861" s="89" t="s">
        <v>6</v>
      </c>
      <c r="E861" s="90" t="str">
        <f>VLOOKUP(STOCKSANLUIS[[#This Row],[CODIGO]],FAMILIAS[],4,FALSE)</f>
        <v>GALPA</v>
      </c>
      <c r="F861" s="90">
        <v>1</v>
      </c>
      <c r="G861" s="90"/>
      <c r="H861" s="90">
        <f>SUMIF(INGRESO_MERCADERIA[CODIGO],STOCKSANLUIS[[#This Row],[CODIGO]],INGRESO_MERCADERIA[INGRESO])</f>
        <v>0</v>
      </c>
      <c r="I861" s="90">
        <f>SUMIF(SALIDA[CODIGO],STOCKSANLUIS[[#This Row],[CODIGO]],SALIDA[CANTIDAD])</f>
        <v>0</v>
      </c>
      <c r="J861" s="90">
        <f>STOCKSANLUIS[[#This Row],[STOCK ALM1]]-STOCKSANLUIS[[#This Row],[SALIDA]]</f>
        <v>0</v>
      </c>
      <c r="K861" s="90" t="str">
        <f>VLOOKUP(STOCKSANLUIS[[#This Row],[CODIGO]],CLASIFICACION[],6,FALSE)</f>
        <v>C</v>
      </c>
      <c r="L861" s="90">
        <f>IFERROR(VLOOKUP(STOCKSANLUIS[[#This Row],[CODIGO]],STOCK_STARSOFT[],3,FALSE),0)</f>
        <v>0</v>
      </c>
      <c r="M861" s="90" t="str">
        <f>IF(STOCKSANLUIS[[#This Row],[STOCK ACTUAL]]=STOCKSANLUIS[[#This Row],[STOCK_STARSOFT]],"SIN DIFERENCIA","DIFERENCIA")</f>
        <v>SIN DIFERENCIA</v>
      </c>
    </row>
    <row r="862" spans="1:13" ht="15" hidden="1" customHeight="1" x14ac:dyDescent="0.25">
      <c r="A862" s="144" t="s">
        <v>1761</v>
      </c>
      <c r="B862" s="87" t="s">
        <v>1762</v>
      </c>
      <c r="C862" s="88">
        <v>0</v>
      </c>
      <c r="D862" s="89" t="s">
        <v>6</v>
      </c>
      <c r="E862" s="90" t="str">
        <f>VLOOKUP(STOCKSANLUIS[[#This Row],[CODIGO]],FAMILIAS[],4,FALSE)</f>
        <v>GALPA</v>
      </c>
      <c r="F862" s="90">
        <v>1</v>
      </c>
      <c r="G862" s="90"/>
      <c r="H862" s="90">
        <f>SUMIF(INGRESO_MERCADERIA[CODIGO],STOCKSANLUIS[[#This Row],[CODIGO]],INGRESO_MERCADERIA[INGRESO])</f>
        <v>0</v>
      </c>
      <c r="I862" s="90">
        <f>SUMIF(SALIDA[CODIGO],STOCKSANLUIS[[#This Row],[CODIGO]],SALIDA[CANTIDAD])</f>
        <v>0</v>
      </c>
      <c r="J862" s="90">
        <f>STOCKSANLUIS[[#This Row],[STOCK ALM1]]-STOCKSANLUIS[[#This Row],[SALIDA]]</f>
        <v>0</v>
      </c>
      <c r="K862" s="90" t="str">
        <f>VLOOKUP(STOCKSANLUIS[[#This Row],[CODIGO]],CLASIFICACION[],6,FALSE)</f>
        <v>C</v>
      </c>
      <c r="L862" s="90">
        <f>IFERROR(VLOOKUP(STOCKSANLUIS[[#This Row],[CODIGO]],STOCK_STARSOFT[],3,FALSE),0)</f>
        <v>0</v>
      </c>
      <c r="M862" s="90" t="str">
        <f>IF(STOCKSANLUIS[[#This Row],[STOCK ACTUAL]]=STOCKSANLUIS[[#This Row],[STOCK_STARSOFT]],"SIN DIFERENCIA","DIFERENCIA")</f>
        <v>SIN DIFERENCIA</v>
      </c>
    </row>
    <row r="863" spans="1:13" ht="15" hidden="1" customHeight="1" x14ac:dyDescent="0.25">
      <c r="A863" s="144" t="s">
        <v>1763</v>
      </c>
      <c r="B863" s="87" t="s">
        <v>1764</v>
      </c>
      <c r="C863" s="88">
        <v>0</v>
      </c>
      <c r="D863" s="89" t="s">
        <v>6</v>
      </c>
      <c r="E863" s="90" t="str">
        <f>VLOOKUP(STOCKSANLUIS[[#This Row],[CODIGO]],FAMILIAS[],4,FALSE)</f>
        <v>GALPA</v>
      </c>
      <c r="F863" s="90">
        <v>1</v>
      </c>
      <c r="G863" s="90"/>
      <c r="H863" s="90">
        <f>SUMIF(INGRESO_MERCADERIA[CODIGO],STOCKSANLUIS[[#This Row],[CODIGO]],INGRESO_MERCADERIA[INGRESO])</f>
        <v>0</v>
      </c>
      <c r="I863" s="90">
        <f>SUMIF(SALIDA[CODIGO],STOCKSANLUIS[[#This Row],[CODIGO]],SALIDA[CANTIDAD])</f>
        <v>0</v>
      </c>
      <c r="J863" s="90">
        <f>STOCKSANLUIS[[#This Row],[STOCK ALM1]]-STOCKSANLUIS[[#This Row],[SALIDA]]</f>
        <v>0</v>
      </c>
      <c r="K863" s="90" t="str">
        <f>VLOOKUP(STOCKSANLUIS[[#This Row],[CODIGO]],CLASIFICACION[],6,FALSE)</f>
        <v>C</v>
      </c>
      <c r="L863" s="90">
        <f>IFERROR(VLOOKUP(STOCKSANLUIS[[#This Row],[CODIGO]],STOCK_STARSOFT[],3,FALSE),0)</f>
        <v>0</v>
      </c>
      <c r="M863" s="90" t="str">
        <f>IF(STOCKSANLUIS[[#This Row],[STOCK ACTUAL]]=STOCKSANLUIS[[#This Row],[STOCK_STARSOFT]],"SIN DIFERENCIA","DIFERENCIA")</f>
        <v>SIN DIFERENCIA</v>
      </c>
    </row>
    <row r="864" spans="1:13" ht="15" hidden="1" customHeight="1" x14ac:dyDescent="0.25">
      <c r="A864" s="144" t="s">
        <v>1765</v>
      </c>
      <c r="B864" s="87" t="s">
        <v>1766</v>
      </c>
      <c r="C864" s="88">
        <v>0</v>
      </c>
      <c r="D864" s="89" t="s">
        <v>6</v>
      </c>
      <c r="E864" s="90" t="str">
        <f>VLOOKUP(STOCKSANLUIS[[#This Row],[CODIGO]],FAMILIAS[],4,FALSE)</f>
        <v>GALPA</v>
      </c>
      <c r="F864" s="90">
        <v>1</v>
      </c>
      <c r="G864" s="90"/>
      <c r="H864" s="90">
        <f>SUMIF(INGRESO_MERCADERIA[CODIGO],STOCKSANLUIS[[#This Row],[CODIGO]],INGRESO_MERCADERIA[INGRESO])</f>
        <v>0</v>
      </c>
      <c r="I864" s="90">
        <f>SUMIF(SALIDA[CODIGO],STOCKSANLUIS[[#This Row],[CODIGO]],SALIDA[CANTIDAD])</f>
        <v>0</v>
      </c>
      <c r="J864" s="90">
        <f>STOCKSANLUIS[[#This Row],[STOCK ALM1]]-STOCKSANLUIS[[#This Row],[SALIDA]]</f>
        <v>0</v>
      </c>
      <c r="K864" s="90" t="str">
        <f>VLOOKUP(STOCKSANLUIS[[#This Row],[CODIGO]],CLASIFICACION[],6,FALSE)</f>
        <v>C</v>
      </c>
      <c r="L864" s="90">
        <f>IFERROR(VLOOKUP(STOCKSANLUIS[[#This Row],[CODIGO]],STOCK_STARSOFT[],3,FALSE),0)</f>
        <v>0</v>
      </c>
      <c r="M864" s="90" t="str">
        <f>IF(STOCKSANLUIS[[#This Row],[STOCK ACTUAL]]=STOCKSANLUIS[[#This Row],[STOCK_STARSOFT]],"SIN DIFERENCIA","DIFERENCIA")</f>
        <v>SIN DIFERENCIA</v>
      </c>
    </row>
    <row r="865" spans="1:13" ht="15" hidden="1" customHeight="1" x14ac:dyDescent="0.25">
      <c r="A865" s="144" t="s">
        <v>1767</v>
      </c>
      <c r="B865" s="87" t="s">
        <v>1766</v>
      </c>
      <c r="C865" s="88">
        <v>0</v>
      </c>
      <c r="D865" s="89" t="s">
        <v>6</v>
      </c>
      <c r="E865" s="90" t="str">
        <f>VLOOKUP(STOCKSANLUIS[[#This Row],[CODIGO]],FAMILIAS[],4,FALSE)</f>
        <v>GALPA</v>
      </c>
      <c r="F865" s="90">
        <v>1</v>
      </c>
      <c r="G865" s="90"/>
      <c r="H865" s="90">
        <f>SUMIF(INGRESO_MERCADERIA[CODIGO],STOCKSANLUIS[[#This Row],[CODIGO]],INGRESO_MERCADERIA[INGRESO])</f>
        <v>0</v>
      </c>
      <c r="I865" s="90">
        <f>SUMIF(SALIDA[CODIGO],STOCKSANLUIS[[#This Row],[CODIGO]],SALIDA[CANTIDAD])</f>
        <v>0</v>
      </c>
      <c r="J865" s="90">
        <f>STOCKSANLUIS[[#This Row],[STOCK ALM1]]-STOCKSANLUIS[[#This Row],[SALIDA]]</f>
        <v>0</v>
      </c>
      <c r="K865" s="90" t="str">
        <f>VLOOKUP(STOCKSANLUIS[[#This Row],[CODIGO]],CLASIFICACION[],6,FALSE)</f>
        <v>C</v>
      </c>
      <c r="L865" s="90">
        <f>IFERROR(VLOOKUP(STOCKSANLUIS[[#This Row],[CODIGO]],STOCK_STARSOFT[],3,FALSE),0)</f>
        <v>0</v>
      </c>
      <c r="M865" s="90" t="str">
        <f>IF(STOCKSANLUIS[[#This Row],[STOCK ACTUAL]]=STOCKSANLUIS[[#This Row],[STOCK_STARSOFT]],"SIN DIFERENCIA","DIFERENCIA")</f>
        <v>SIN DIFERENCIA</v>
      </c>
    </row>
    <row r="866" spans="1:13" ht="15" hidden="1" customHeight="1" x14ac:dyDescent="0.25">
      <c r="A866" s="144" t="s">
        <v>1768</v>
      </c>
      <c r="B866" s="87" t="s">
        <v>1769</v>
      </c>
      <c r="C866" s="88">
        <v>0</v>
      </c>
      <c r="D866" s="89" t="s">
        <v>6</v>
      </c>
      <c r="E866" s="90" t="str">
        <f>VLOOKUP(STOCKSANLUIS[[#This Row],[CODIGO]],FAMILIAS[],4,FALSE)</f>
        <v>GALPA</v>
      </c>
      <c r="F866" s="90">
        <v>1</v>
      </c>
      <c r="G866" s="90"/>
      <c r="H866" s="90">
        <f>SUMIF(INGRESO_MERCADERIA[CODIGO],STOCKSANLUIS[[#This Row],[CODIGO]],INGRESO_MERCADERIA[INGRESO])</f>
        <v>0</v>
      </c>
      <c r="I866" s="90">
        <f>SUMIF(SALIDA[CODIGO],STOCKSANLUIS[[#This Row],[CODIGO]],SALIDA[CANTIDAD])</f>
        <v>0</v>
      </c>
      <c r="J866" s="90">
        <f>STOCKSANLUIS[[#This Row],[STOCK ALM1]]-STOCKSANLUIS[[#This Row],[SALIDA]]</f>
        <v>0</v>
      </c>
      <c r="K866" s="90" t="str">
        <f>VLOOKUP(STOCKSANLUIS[[#This Row],[CODIGO]],CLASIFICACION[],6,FALSE)</f>
        <v>C</v>
      </c>
      <c r="L866" s="90">
        <f>IFERROR(VLOOKUP(STOCKSANLUIS[[#This Row],[CODIGO]],STOCK_STARSOFT[],3,FALSE),0)</f>
        <v>0</v>
      </c>
      <c r="M866" s="90" t="str">
        <f>IF(STOCKSANLUIS[[#This Row],[STOCK ACTUAL]]=STOCKSANLUIS[[#This Row],[STOCK_STARSOFT]],"SIN DIFERENCIA","DIFERENCIA")</f>
        <v>SIN DIFERENCIA</v>
      </c>
    </row>
    <row r="867" spans="1:13" ht="15" hidden="1" customHeight="1" x14ac:dyDescent="0.25">
      <c r="A867" s="144" t="s">
        <v>1770</v>
      </c>
      <c r="B867" s="87" t="s">
        <v>1769</v>
      </c>
      <c r="C867" s="88">
        <v>0</v>
      </c>
      <c r="D867" s="89" t="s">
        <v>6</v>
      </c>
      <c r="E867" s="90" t="str">
        <f>VLOOKUP(STOCKSANLUIS[[#This Row],[CODIGO]],FAMILIAS[],4,FALSE)</f>
        <v>GALPA</v>
      </c>
      <c r="F867" s="90">
        <v>1</v>
      </c>
      <c r="G867" s="90"/>
      <c r="H867" s="90">
        <f>SUMIF(INGRESO_MERCADERIA[CODIGO],STOCKSANLUIS[[#This Row],[CODIGO]],INGRESO_MERCADERIA[INGRESO])</f>
        <v>0</v>
      </c>
      <c r="I867" s="90">
        <f>SUMIF(SALIDA[CODIGO],STOCKSANLUIS[[#This Row],[CODIGO]],SALIDA[CANTIDAD])</f>
        <v>0</v>
      </c>
      <c r="J867" s="90">
        <f>STOCKSANLUIS[[#This Row],[STOCK ALM1]]-STOCKSANLUIS[[#This Row],[SALIDA]]</f>
        <v>0</v>
      </c>
      <c r="K867" s="90" t="str">
        <f>VLOOKUP(STOCKSANLUIS[[#This Row],[CODIGO]],CLASIFICACION[],6,FALSE)</f>
        <v>C</v>
      </c>
      <c r="L867" s="90">
        <f>IFERROR(VLOOKUP(STOCKSANLUIS[[#This Row],[CODIGO]],STOCK_STARSOFT[],3,FALSE),0)</f>
        <v>0</v>
      </c>
      <c r="M867" s="90" t="str">
        <f>IF(STOCKSANLUIS[[#This Row],[STOCK ACTUAL]]=STOCKSANLUIS[[#This Row],[STOCK_STARSOFT]],"SIN DIFERENCIA","DIFERENCIA")</f>
        <v>SIN DIFERENCIA</v>
      </c>
    </row>
    <row r="868" spans="1:13" ht="15" hidden="1" customHeight="1" x14ac:dyDescent="0.25">
      <c r="A868" s="144" t="s">
        <v>1771</v>
      </c>
      <c r="B868" s="87" t="s">
        <v>1772</v>
      </c>
      <c r="C868" s="88">
        <v>0</v>
      </c>
      <c r="D868" s="89" t="s">
        <v>6</v>
      </c>
      <c r="E868" s="90" t="str">
        <f>VLOOKUP(STOCKSANLUIS[[#This Row],[CODIGO]],FAMILIAS[],4,FALSE)</f>
        <v>GALPA</v>
      </c>
      <c r="F868" s="90">
        <v>1</v>
      </c>
      <c r="G868" s="90"/>
      <c r="H868" s="90">
        <f>SUMIF(INGRESO_MERCADERIA[CODIGO],STOCKSANLUIS[[#This Row],[CODIGO]],INGRESO_MERCADERIA[INGRESO])</f>
        <v>0</v>
      </c>
      <c r="I868" s="90">
        <f>SUMIF(SALIDA[CODIGO],STOCKSANLUIS[[#This Row],[CODIGO]],SALIDA[CANTIDAD])</f>
        <v>0</v>
      </c>
      <c r="J868" s="90">
        <f>STOCKSANLUIS[[#This Row],[STOCK ALM1]]-STOCKSANLUIS[[#This Row],[SALIDA]]</f>
        <v>0</v>
      </c>
      <c r="K868" s="90" t="str">
        <f>VLOOKUP(STOCKSANLUIS[[#This Row],[CODIGO]],CLASIFICACION[],6,FALSE)</f>
        <v>C</v>
      </c>
      <c r="L868" s="90">
        <f>IFERROR(VLOOKUP(STOCKSANLUIS[[#This Row],[CODIGO]],STOCK_STARSOFT[],3,FALSE),0)</f>
        <v>0</v>
      </c>
      <c r="M868" s="90" t="str">
        <f>IF(STOCKSANLUIS[[#This Row],[STOCK ACTUAL]]=STOCKSANLUIS[[#This Row],[STOCK_STARSOFT]],"SIN DIFERENCIA","DIFERENCIA")</f>
        <v>SIN DIFERENCIA</v>
      </c>
    </row>
    <row r="869" spans="1:13" ht="15" hidden="1" customHeight="1" x14ac:dyDescent="0.25">
      <c r="A869" s="144" t="s">
        <v>1773</v>
      </c>
      <c r="B869" s="87" t="s">
        <v>1774</v>
      </c>
      <c r="C869" s="88">
        <v>0</v>
      </c>
      <c r="D869" s="89" t="s">
        <v>6</v>
      </c>
      <c r="E869" s="90" t="str">
        <f>VLOOKUP(STOCKSANLUIS[[#This Row],[CODIGO]],FAMILIAS[],4,FALSE)</f>
        <v>GALPA</v>
      </c>
      <c r="F869" s="90">
        <v>1</v>
      </c>
      <c r="G869" s="90"/>
      <c r="H869" s="90">
        <f>SUMIF(INGRESO_MERCADERIA[CODIGO],STOCKSANLUIS[[#This Row],[CODIGO]],INGRESO_MERCADERIA[INGRESO])</f>
        <v>0</v>
      </c>
      <c r="I869" s="90">
        <f>SUMIF(SALIDA[CODIGO],STOCKSANLUIS[[#This Row],[CODIGO]],SALIDA[CANTIDAD])</f>
        <v>0</v>
      </c>
      <c r="J869" s="90">
        <f>STOCKSANLUIS[[#This Row],[STOCK ALM1]]-STOCKSANLUIS[[#This Row],[SALIDA]]</f>
        <v>0</v>
      </c>
      <c r="K869" s="90" t="str">
        <f>VLOOKUP(STOCKSANLUIS[[#This Row],[CODIGO]],CLASIFICACION[],6,FALSE)</f>
        <v>C</v>
      </c>
      <c r="L869" s="90">
        <f>IFERROR(VLOOKUP(STOCKSANLUIS[[#This Row],[CODIGO]],STOCK_STARSOFT[],3,FALSE),0)</f>
        <v>0</v>
      </c>
      <c r="M869" s="90" t="str">
        <f>IF(STOCKSANLUIS[[#This Row],[STOCK ACTUAL]]=STOCKSANLUIS[[#This Row],[STOCK_STARSOFT]],"SIN DIFERENCIA","DIFERENCIA")</f>
        <v>SIN DIFERENCIA</v>
      </c>
    </row>
    <row r="870" spans="1:13" ht="15" hidden="1" customHeight="1" x14ac:dyDescent="0.25">
      <c r="A870" s="144" t="s">
        <v>1775</v>
      </c>
      <c r="B870" s="87" t="s">
        <v>1776</v>
      </c>
      <c r="C870" s="88">
        <v>0</v>
      </c>
      <c r="D870" s="89" t="s">
        <v>6</v>
      </c>
      <c r="E870" s="90" t="str">
        <f>VLOOKUP(STOCKSANLUIS[[#This Row],[CODIGO]],FAMILIAS[],4,FALSE)</f>
        <v>GALPA</v>
      </c>
      <c r="F870" s="90">
        <v>1</v>
      </c>
      <c r="G870" s="90"/>
      <c r="H870" s="90">
        <f>SUMIF(INGRESO_MERCADERIA[CODIGO],STOCKSANLUIS[[#This Row],[CODIGO]],INGRESO_MERCADERIA[INGRESO])</f>
        <v>0</v>
      </c>
      <c r="I870" s="90">
        <f>SUMIF(SALIDA[CODIGO],STOCKSANLUIS[[#This Row],[CODIGO]],SALIDA[CANTIDAD])</f>
        <v>0</v>
      </c>
      <c r="J870" s="90">
        <f>STOCKSANLUIS[[#This Row],[STOCK ALM1]]-STOCKSANLUIS[[#This Row],[SALIDA]]</f>
        <v>0</v>
      </c>
      <c r="K870" s="90" t="str">
        <f>VLOOKUP(STOCKSANLUIS[[#This Row],[CODIGO]],CLASIFICACION[],6,FALSE)</f>
        <v>C</v>
      </c>
      <c r="L870" s="90">
        <f>IFERROR(VLOOKUP(STOCKSANLUIS[[#This Row],[CODIGO]],STOCK_STARSOFT[],3,FALSE),0)</f>
        <v>0</v>
      </c>
      <c r="M870" s="90" t="str">
        <f>IF(STOCKSANLUIS[[#This Row],[STOCK ACTUAL]]=STOCKSANLUIS[[#This Row],[STOCK_STARSOFT]],"SIN DIFERENCIA","DIFERENCIA")</f>
        <v>SIN DIFERENCIA</v>
      </c>
    </row>
    <row r="871" spans="1:13" ht="15" hidden="1" customHeight="1" x14ac:dyDescent="0.25">
      <c r="A871" s="144" t="s">
        <v>1777</v>
      </c>
      <c r="B871" s="87" t="s">
        <v>1778</v>
      </c>
      <c r="C871" s="88">
        <v>0</v>
      </c>
      <c r="D871" s="89" t="s">
        <v>6</v>
      </c>
      <c r="E871" s="90" t="str">
        <f>VLOOKUP(STOCKSANLUIS[[#This Row],[CODIGO]],FAMILIAS[],4,FALSE)</f>
        <v>GALPA</v>
      </c>
      <c r="F871" s="90">
        <v>1</v>
      </c>
      <c r="G871" s="90"/>
      <c r="H871" s="90">
        <f>SUMIF(INGRESO_MERCADERIA[CODIGO],STOCKSANLUIS[[#This Row],[CODIGO]],INGRESO_MERCADERIA[INGRESO])</f>
        <v>0</v>
      </c>
      <c r="I871" s="90">
        <f>SUMIF(SALIDA[CODIGO],STOCKSANLUIS[[#This Row],[CODIGO]],SALIDA[CANTIDAD])</f>
        <v>0</v>
      </c>
      <c r="J871" s="90">
        <f>STOCKSANLUIS[[#This Row],[STOCK ALM1]]-STOCKSANLUIS[[#This Row],[SALIDA]]</f>
        <v>0</v>
      </c>
      <c r="K871" s="90" t="str">
        <f>VLOOKUP(STOCKSANLUIS[[#This Row],[CODIGO]],CLASIFICACION[],6,FALSE)</f>
        <v>C</v>
      </c>
      <c r="L871" s="90">
        <f>IFERROR(VLOOKUP(STOCKSANLUIS[[#This Row],[CODIGO]],STOCK_STARSOFT[],3,FALSE),0)</f>
        <v>0</v>
      </c>
      <c r="M871" s="90" t="str">
        <f>IF(STOCKSANLUIS[[#This Row],[STOCK ACTUAL]]=STOCKSANLUIS[[#This Row],[STOCK_STARSOFT]],"SIN DIFERENCIA","DIFERENCIA")</f>
        <v>SIN DIFERENCIA</v>
      </c>
    </row>
    <row r="872" spans="1:13" ht="15" hidden="1" customHeight="1" x14ac:dyDescent="0.25">
      <c r="A872" s="144" t="s">
        <v>1779</v>
      </c>
      <c r="B872" s="87" t="s">
        <v>1780</v>
      </c>
      <c r="C872" s="88">
        <v>0</v>
      </c>
      <c r="D872" s="89" t="s">
        <v>6</v>
      </c>
      <c r="E872" s="90" t="str">
        <f>VLOOKUP(STOCKSANLUIS[[#This Row],[CODIGO]],FAMILIAS[],4,FALSE)</f>
        <v>GALPA</v>
      </c>
      <c r="F872" s="90">
        <v>1</v>
      </c>
      <c r="G872" s="90"/>
      <c r="H872" s="90">
        <f>SUMIF(INGRESO_MERCADERIA[CODIGO],STOCKSANLUIS[[#This Row],[CODIGO]],INGRESO_MERCADERIA[INGRESO])</f>
        <v>0</v>
      </c>
      <c r="I872" s="90">
        <f>SUMIF(SALIDA[CODIGO],STOCKSANLUIS[[#This Row],[CODIGO]],SALIDA[CANTIDAD])</f>
        <v>0</v>
      </c>
      <c r="J872" s="90">
        <f>STOCKSANLUIS[[#This Row],[STOCK ALM1]]-STOCKSANLUIS[[#This Row],[SALIDA]]</f>
        <v>0</v>
      </c>
      <c r="K872" s="90" t="str">
        <f>VLOOKUP(STOCKSANLUIS[[#This Row],[CODIGO]],CLASIFICACION[],6,FALSE)</f>
        <v>C</v>
      </c>
      <c r="L872" s="90">
        <f>IFERROR(VLOOKUP(STOCKSANLUIS[[#This Row],[CODIGO]],STOCK_STARSOFT[],3,FALSE),0)</f>
        <v>0</v>
      </c>
      <c r="M872" s="90" t="str">
        <f>IF(STOCKSANLUIS[[#This Row],[STOCK ACTUAL]]=STOCKSANLUIS[[#This Row],[STOCK_STARSOFT]],"SIN DIFERENCIA","DIFERENCIA")</f>
        <v>SIN DIFERENCIA</v>
      </c>
    </row>
    <row r="873" spans="1:13" ht="15" hidden="1" customHeight="1" x14ac:dyDescent="0.25">
      <c r="A873" s="144" t="s">
        <v>1781</v>
      </c>
      <c r="B873" s="87" t="s">
        <v>1782</v>
      </c>
      <c r="C873" s="88">
        <v>0</v>
      </c>
      <c r="D873" s="89" t="s">
        <v>6</v>
      </c>
      <c r="E873" s="90" t="str">
        <f>VLOOKUP(STOCKSANLUIS[[#This Row],[CODIGO]],FAMILIAS[],4,FALSE)</f>
        <v>GALPA</v>
      </c>
      <c r="F873" s="90">
        <v>1</v>
      </c>
      <c r="G873" s="90"/>
      <c r="H873" s="90">
        <f>SUMIF(INGRESO_MERCADERIA[CODIGO],STOCKSANLUIS[[#This Row],[CODIGO]],INGRESO_MERCADERIA[INGRESO])</f>
        <v>0</v>
      </c>
      <c r="I873" s="90">
        <f>SUMIF(SALIDA[CODIGO],STOCKSANLUIS[[#This Row],[CODIGO]],SALIDA[CANTIDAD])</f>
        <v>0</v>
      </c>
      <c r="J873" s="90">
        <f>STOCKSANLUIS[[#This Row],[STOCK ALM1]]-STOCKSANLUIS[[#This Row],[SALIDA]]</f>
        <v>0</v>
      </c>
      <c r="K873" s="90" t="str">
        <f>VLOOKUP(STOCKSANLUIS[[#This Row],[CODIGO]],CLASIFICACION[],6,FALSE)</f>
        <v>C</v>
      </c>
      <c r="L873" s="90">
        <f>IFERROR(VLOOKUP(STOCKSANLUIS[[#This Row],[CODIGO]],STOCK_STARSOFT[],3,FALSE),0)</f>
        <v>0</v>
      </c>
      <c r="M873" s="90" t="str">
        <f>IF(STOCKSANLUIS[[#This Row],[STOCK ACTUAL]]=STOCKSANLUIS[[#This Row],[STOCK_STARSOFT]],"SIN DIFERENCIA","DIFERENCIA")</f>
        <v>SIN DIFERENCIA</v>
      </c>
    </row>
    <row r="874" spans="1:13" ht="15" hidden="1" customHeight="1" x14ac:dyDescent="0.25">
      <c r="A874" s="144" t="s">
        <v>1783</v>
      </c>
      <c r="B874" s="87" t="s">
        <v>1784</v>
      </c>
      <c r="C874" s="88">
        <v>0</v>
      </c>
      <c r="D874" s="89" t="s">
        <v>6</v>
      </c>
      <c r="E874" s="90" t="str">
        <f>VLOOKUP(STOCKSANLUIS[[#This Row],[CODIGO]],FAMILIAS[],4,FALSE)</f>
        <v>GALPA</v>
      </c>
      <c r="F874" s="90">
        <v>1</v>
      </c>
      <c r="G874" s="90"/>
      <c r="H874" s="90">
        <f>SUMIF(INGRESO_MERCADERIA[CODIGO],STOCKSANLUIS[[#This Row],[CODIGO]],INGRESO_MERCADERIA[INGRESO])</f>
        <v>0</v>
      </c>
      <c r="I874" s="90">
        <f>SUMIF(SALIDA[CODIGO],STOCKSANLUIS[[#This Row],[CODIGO]],SALIDA[CANTIDAD])</f>
        <v>0</v>
      </c>
      <c r="J874" s="90">
        <f>STOCKSANLUIS[[#This Row],[STOCK ALM1]]-STOCKSANLUIS[[#This Row],[SALIDA]]</f>
        <v>0</v>
      </c>
      <c r="K874" s="90" t="str">
        <f>VLOOKUP(STOCKSANLUIS[[#This Row],[CODIGO]],CLASIFICACION[],6,FALSE)</f>
        <v>C</v>
      </c>
      <c r="L874" s="90">
        <f>IFERROR(VLOOKUP(STOCKSANLUIS[[#This Row],[CODIGO]],STOCK_STARSOFT[],3,FALSE),0)</f>
        <v>0</v>
      </c>
      <c r="M874" s="90" t="str">
        <f>IF(STOCKSANLUIS[[#This Row],[STOCK ACTUAL]]=STOCKSANLUIS[[#This Row],[STOCK_STARSOFT]],"SIN DIFERENCIA","DIFERENCIA")</f>
        <v>SIN DIFERENCIA</v>
      </c>
    </row>
    <row r="875" spans="1:13" ht="15" hidden="1" customHeight="1" x14ac:dyDescent="0.25">
      <c r="A875" s="144" t="s">
        <v>1785</v>
      </c>
      <c r="B875" s="87" t="s">
        <v>1786</v>
      </c>
      <c r="C875" s="88">
        <v>0</v>
      </c>
      <c r="D875" s="89" t="s">
        <v>6</v>
      </c>
      <c r="E875" s="90" t="str">
        <f>VLOOKUP(STOCKSANLUIS[[#This Row],[CODIGO]],FAMILIAS[],4,FALSE)</f>
        <v>GALPA</v>
      </c>
      <c r="F875" s="90">
        <v>1</v>
      </c>
      <c r="G875" s="90"/>
      <c r="H875" s="90">
        <f>SUMIF(INGRESO_MERCADERIA[CODIGO],STOCKSANLUIS[[#This Row],[CODIGO]],INGRESO_MERCADERIA[INGRESO])</f>
        <v>0</v>
      </c>
      <c r="I875" s="90">
        <f>SUMIF(SALIDA[CODIGO],STOCKSANLUIS[[#This Row],[CODIGO]],SALIDA[CANTIDAD])</f>
        <v>0</v>
      </c>
      <c r="J875" s="90">
        <f>STOCKSANLUIS[[#This Row],[STOCK ALM1]]-STOCKSANLUIS[[#This Row],[SALIDA]]</f>
        <v>0</v>
      </c>
      <c r="K875" s="90" t="str">
        <f>VLOOKUP(STOCKSANLUIS[[#This Row],[CODIGO]],CLASIFICACION[],6,FALSE)</f>
        <v>C</v>
      </c>
      <c r="L875" s="90">
        <f>IFERROR(VLOOKUP(STOCKSANLUIS[[#This Row],[CODIGO]],STOCK_STARSOFT[],3,FALSE),0)</f>
        <v>0</v>
      </c>
      <c r="M875" s="90" t="str">
        <f>IF(STOCKSANLUIS[[#This Row],[STOCK ACTUAL]]=STOCKSANLUIS[[#This Row],[STOCK_STARSOFT]],"SIN DIFERENCIA","DIFERENCIA")</f>
        <v>SIN DIFERENCIA</v>
      </c>
    </row>
    <row r="876" spans="1:13" ht="15" hidden="1" customHeight="1" x14ac:dyDescent="0.25">
      <c r="A876" s="144" t="s">
        <v>1787</v>
      </c>
      <c r="B876" s="87" t="s">
        <v>1788</v>
      </c>
      <c r="C876" s="88">
        <v>0</v>
      </c>
      <c r="D876" s="89" t="s">
        <v>6</v>
      </c>
      <c r="E876" s="90" t="str">
        <f>VLOOKUP(STOCKSANLUIS[[#This Row],[CODIGO]],FAMILIAS[],4,FALSE)</f>
        <v>GALPA</v>
      </c>
      <c r="F876" s="90">
        <v>1</v>
      </c>
      <c r="G876" s="90"/>
      <c r="H876" s="90">
        <f>SUMIF(INGRESO_MERCADERIA[CODIGO],STOCKSANLUIS[[#This Row],[CODIGO]],INGRESO_MERCADERIA[INGRESO])</f>
        <v>0</v>
      </c>
      <c r="I876" s="90">
        <f>SUMIF(SALIDA[CODIGO],STOCKSANLUIS[[#This Row],[CODIGO]],SALIDA[CANTIDAD])</f>
        <v>0</v>
      </c>
      <c r="J876" s="90">
        <f>STOCKSANLUIS[[#This Row],[STOCK ALM1]]-STOCKSANLUIS[[#This Row],[SALIDA]]</f>
        <v>0</v>
      </c>
      <c r="K876" s="90" t="str">
        <f>VLOOKUP(STOCKSANLUIS[[#This Row],[CODIGO]],CLASIFICACION[],6,FALSE)</f>
        <v>C</v>
      </c>
      <c r="L876" s="90">
        <f>IFERROR(VLOOKUP(STOCKSANLUIS[[#This Row],[CODIGO]],STOCK_STARSOFT[],3,FALSE),0)</f>
        <v>0</v>
      </c>
      <c r="M876" s="90" t="str">
        <f>IF(STOCKSANLUIS[[#This Row],[STOCK ACTUAL]]=STOCKSANLUIS[[#This Row],[STOCK_STARSOFT]],"SIN DIFERENCIA","DIFERENCIA")</f>
        <v>SIN DIFERENCIA</v>
      </c>
    </row>
    <row r="877" spans="1:13" ht="15" hidden="1" customHeight="1" x14ac:dyDescent="0.25">
      <c r="A877" s="144" t="s">
        <v>1789</v>
      </c>
      <c r="B877" s="87" t="s">
        <v>1790</v>
      </c>
      <c r="C877" s="88">
        <v>0</v>
      </c>
      <c r="D877" s="89" t="s">
        <v>6</v>
      </c>
      <c r="E877" s="90" t="str">
        <f>VLOOKUP(STOCKSANLUIS[[#This Row],[CODIGO]],FAMILIAS[],4,FALSE)</f>
        <v>GALPA</v>
      </c>
      <c r="F877" s="90">
        <v>1</v>
      </c>
      <c r="G877" s="90"/>
      <c r="H877" s="90">
        <f>SUMIF(INGRESO_MERCADERIA[CODIGO],STOCKSANLUIS[[#This Row],[CODIGO]],INGRESO_MERCADERIA[INGRESO])</f>
        <v>0</v>
      </c>
      <c r="I877" s="90">
        <f>SUMIF(SALIDA[CODIGO],STOCKSANLUIS[[#This Row],[CODIGO]],SALIDA[CANTIDAD])</f>
        <v>0</v>
      </c>
      <c r="J877" s="90">
        <f>STOCKSANLUIS[[#This Row],[STOCK ALM1]]-STOCKSANLUIS[[#This Row],[SALIDA]]</f>
        <v>0</v>
      </c>
      <c r="K877" s="90" t="str">
        <f>VLOOKUP(STOCKSANLUIS[[#This Row],[CODIGO]],CLASIFICACION[],6,FALSE)</f>
        <v>C</v>
      </c>
      <c r="L877" s="90">
        <f>IFERROR(VLOOKUP(STOCKSANLUIS[[#This Row],[CODIGO]],STOCK_STARSOFT[],3,FALSE),0)</f>
        <v>0</v>
      </c>
      <c r="M877" s="90" t="str">
        <f>IF(STOCKSANLUIS[[#This Row],[STOCK ACTUAL]]=STOCKSANLUIS[[#This Row],[STOCK_STARSOFT]],"SIN DIFERENCIA","DIFERENCIA")</f>
        <v>SIN DIFERENCIA</v>
      </c>
    </row>
    <row r="878" spans="1:13" ht="15" hidden="1" customHeight="1" x14ac:dyDescent="0.25">
      <c r="A878" s="144" t="s">
        <v>1791</v>
      </c>
      <c r="B878" s="87" t="s">
        <v>1792</v>
      </c>
      <c r="C878" s="88">
        <v>0</v>
      </c>
      <c r="D878" s="89" t="s">
        <v>6</v>
      </c>
      <c r="E878" s="90" t="str">
        <f>VLOOKUP(STOCKSANLUIS[[#This Row],[CODIGO]],FAMILIAS[],4,FALSE)</f>
        <v>GALPA</v>
      </c>
      <c r="F878" s="90">
        <v>1</v>
      </c>
      <c r="G878" s="90"/>
      <c r="H878" s="90">
        <f>SUMIF(INGRESO_MERCADERIA[CODIGO],STOCKSANLUIS[[#This Row],[CODIGO]],INGRESO_MERCADERIA[INGRESO])</f>
        <v>0</v>
      </c>
      <c r="I878" s="90">
        <f>SUMIF(SALIDA[CODIGO],STOCKSANLUIS[[#This Row],[CODIGO]],SALIDA[CANTIDAD])</f>
        <v>0</v>
      </c>
      <c r="J878" s="90">
        <f>STOCKSANLUIS[[#This Row],[STOCK ALM1]]-STOCKSANLUIS[[#This Row],[SALIDA]]</f>
        <v>0</v>
      </c>
      <c r="K878" s="90" t="str">
        <f>VLOOKUP(STOCKSANLUIS[[#This Row],[CODIGO]],CLASIFICACION[],6,FALSE)</f>
        <v>C</v>
      </c>
      <c r="L878" s="90">
        <f>IFERROR(VLOOKUP(STOCKSANLUIS[[#This Row],[CODIGO]],STOCK_STARSOFT[],3,FALSE),0)</f>
        <v>0</v>
      </c>
      <c r="M878" s="90" t="str">
        <f>IF(STOCKSANLUIS[[#This Row],[STOCK ACTUAL]]=STOCKSANLUIS[[#This Row],[STOCK_STARSOFT]],"SIN DIFERENCIA","DIFERENCIA")</f>
        <v>SIN DIFERENCIA</v>
      </c>
    </row>
    <row r="879" spans="1:13" ht="15" hidden="1" customHeight="1" x14ac:dyDescent="0.25">
      <c r="A879" s="144" t="s">
        <v>1793</v>
      </c>
      <c r="B879" s="87" t="s">
        <v>1794</v>
      </c>
      <c r="C879" s="88">
        <v>0</v>
      </c>
      <c r="D879" s="89" t="s">
        <v>6</v>
      </c>
      <c r="E879" s="90" t="str">
        <f>VLOOKUP(STOCKSANLUIS[[#This Row],[CODIGO]],FAMILIAS[],4,FALSE)</f>
        <v>GALPA</v>
      </c>
      <c r="F879" s="90">
        <v>1</v>
      </c>
      <c r="G879" s="90"/>
      <c r="H879" s="90">
        <f>SUMIF(INGRESO_MERCADERIA[CODIGO],STOCKSANLUIS[[#This Row],[CODIGO]],INGRESO_MERCADERIA[INGRESO])</f>
        <v>0</v>
      </c>
      <c r="I879" s="90">
        <f>SUMIF(SALIDA[CODIGO],STOCKSANLUIS[[#This Row],[CODIGO]],SALIDA[CANTIDAD])</f>
        <v>0</v>
      </c>
      <c r="J879" s="90">
        <f>STOCKSANLUIS[[#This Row],[STOCK ALM1]]-STOCKSANLUIS[[#This Row],[SALIDA]]</f>
        <v>0</v>
      </c>
      <c r="K879" s="90" t="str">
        <f>VLOOKUP(STOCKSANLUIS[[#This Row],[CODIGO]],CLASIFICACION[],6,FALSE)</f>
        <v>C</v>
      </c>
      <c r="L879" s="90">
        <f>IFERROR(VLOOKUP(STOCKSANLUIS[[#This Row],[CODIGO]],STOCK_STARSOFT[],3,FALSE),0)</f>
        <v>0</v>
      </c>
      <c r="M879" s="90" t="str">
        <f>IF(STOCKSANLUIS[[#This Row],[STOCK ACTUAL]]=STOCKSANLUIS[[#This Row],[STOCK_STARSOFT]],"SIN DIFERENCIA","DIFERENCIA")</f>
        <v>SIN DIFERENCIA</v>
      </c>
    </row>
    <row r="880" spans="1:13" ht="15" hidden="1" customHeight="1" x14ac:dyDescent="0.25">
      <c r="A880" s="144" t="s">
        <v>1795</v>
      </c>
      <c r="B880" s="87" t="s">
        <v>1796</v>
      </c>
      <c r="C880" s="88">
        <v>0</v>
      </c>
      <c r="D880" s="89" t="s">
        <v>6</v>
      </c>
      <c r="E880" s="90" t="str">
        <f>VLOOKUP(STOCKSANLUIS[[#This Row],[CODIGO]],FAMILIAS[],4,FALSE)</f>
        <v>GALPA</v>
      </c>
      <c r="F880" s="90">
        <v>1</v>
      </c>
      <c r="G880" s="90"/>
      <c r="H880" s="90">
        <f>SUMIF(INGRESO_MERCADERIA[CODIGO],STOCKSANLUIS[[#This Row],[CODIGO]],INGRESO_MERCADERIA[INGRESO])</f>
        <v>0</v>
      </c>
      <c r="I880" s="90">
        <f>SUMIF(SALIDA[CODIGO],STOCKSANLUIS[[#This Row],[CODIGO]],SALIDA[CANTIDAD])</f>
        <v>0</v>
      </c>
      <c r="J880" s="90">
        <f>STOCKSANLUIS[[#This Row],[STOCK ALM1]]-STOCKSANLUIS[[#This Row],[SALIDA]]</f>
        <v>0</v>
      </c>
      <c r="K880" s="90" t="str">
        <f>VLOOKUP(STOCKSANLUIS[[#This Row],[CODIGO]],CLASIFICACION[],6,FALSE)</f>
        <v>C</v>
      </c>
      <c r="L880" s="90">
        <f>IFERROR(VLOOKUP(STOCKSANLUIS[[#This Row],[CODIGO]],STOCK_STARSOFT[],3,FALSE),0)</f>
        <v>0</v>
      </c>
      <c r="M880" s="90" t="str">
        <f>IF(STOCKSANLUIS[[#This Row],[STOCK ACTUAL]]=STOCKSANLUIS[[#This Row],[STOCK_STARSOFT]],"SIN DIFERENCIA","DIFERENCIA")</f>
        <v>SIN DIFERENCIA</v>
      </c>
    </row>
    <row r="881" spans="1:13" ht="15" hidden="1" customHeight="1" x14ac:dyDescent="0.25">
      <c r="A881" s="144" t="s">
        <v>1797</v>
      </c>
      <c r="B881" s="87" t="s">
        <v>1798</v>
      </c>
      <c r="C881" s="88">
        <v>0</v>
      </c>
      <c r="D881" s="89" t="s">
        <v>6</v>
      </c>
      <c r="E881" s="90" t="str">
        <f>VLOOKUP(STOCKSANLUIS[[#This Row],[CODIGO]],FAMILIAS[],4,FALSE)</f>
        <v>GALPA</v>
      </c>
      <c r="F881" s="90">
        <v>1</v>
      </c>
      <c r="G881" s="90"/>
      <c r="H881" s="90">
        <f>SUMIF(INGRESO_MERCADERIA[CODIGO],STOCKSANLUIS[[#This Row],[CODIGO]],INGRESO_MERCADERIA[INGRESO])</f>
        <v>0</v>
      </c>
      <c r="I881" s="90">
        <f>SUMIF(SALIDA[CODIGO],STOCKSANLUIS[[#This Row],[CODIGO]],SALIDA[CANTIDAD])</f>
        <v>0</v>
      </c>
      <c r="J881" s="90">
        <f>STOCKSANLUIS[[#This Row],[STOCK ALM1]]-STOCKSANLUIS[[#This Row],[SALIDA]]</f>
        <v>0</v>
      </c>
      <c r="K881" s="90" t="str">
        <f>VLOOKUP(STOCKSANLUIS[[#This Row],[CODIGO]],CLASIFICACION[],6,FALSE)</f>
        <v>C</v>
      </c>
      <c r="L881" s="90">
        <f>IFERROR(VLOOKUP(STOCKSANLUIS[[#This Row],[CODIGO]],STOCK_STARSOFT[],3,FALSE),0)</f>
        <v>0</v>
      </c>
      <c r="M881" s="90" t="str">
        <f>IF(STOCKSANLUIS[[#This Row],[STOCK ACTUAL]]=STOCKSANLUIS[[#This Row],[STOCK_STARSOFT]],"SIN DIFERENCIA","DIFERENCIA")</f>
        <v>SIN DIFERENCIA</v>
      </c>
    </row>
    <row r="882" spans="1:13" ht="15" hidden="1" customHeight="1" x14ac:dyDescent="0.25">
      <c r="A882" s="144" t="s">
        <v>1799</v>
      </c>
      <c r="B882" s="87" t="s">
        <v>1800</v>
      </c>
      <c r="C882" s="88">
        <v>0</v>
      </c>
      <c r="D882" s="89" t="s">
        <v>6</v>
      </c>
      <c r="E882" s="90" t="str">
        <f>VLOOKUP(STOCKSANLUIS[[#This Row],[CODIGO]],FAMILIAS[],4,FALSE)</f>
        <v>GALPA</v>
      </c>
      <c r="F882" s="90">
        <v>1</v>
      </c>
      <c r="G882" s="90"/>
      <c r="H882" s="90">
        <f>SUMIF(INGRESO_MERCADERIA[CODIGO],STOCKSANLUIS[[#This Row],[CODIGO]],INGRESO_MERCADERIA[INGRESO])</f>
        <v>0</v>
      </c>
      <c r="I882" s="90">
        <f>SUMIF(SALIDA[CODIGO],STOCKSANLUIS[[#This Row],[CODIGO]],SALIDA[CANTIDAD])</f>
        <v>0</v>
      </c>
      <c r="J882" s="90">
        <f>STOCKSANLUIS[[#This Row],[STOCK ALM1]]-STOCKSANLUIS[[#This Row],[SALIDA]]</f>
        <v>0</v>
      </c>
      <c r="K882" s="90" t="str">
        <f>VLOOKUP(STOCKSANLUIS[[#This Row],[CODIGO]],CLASIFICACION[],6,FALSE)</f>
        <v>C</v>
      </c>
      <c r="L882" s="90">
        <f>IFERROR(VLOOKUP(STOCKSANLUIS[[#This Row],[CODIGO]],STOCK_STARSOFT[],3,FALSE),0)</f>
        <v>0</v>
      </c>
      <c r="M882" s="90" t="str">
        <f>IF(STOCKSANLUIS[[#This Row],[STOCK ACTUAL]]=STOCKSANLUIS[[#This Row],[STOCK_STARSOFT]],"SIN DIFERENCIA","DIFERENCIA")</f>
        <v>SIN DIFERENCIA</v>
      </c>
    </row>
    <row r="883" spans="1:13" ht="15" hidden="1" customHeight="1" x14ac:dyDescent="0.25">
      <c r="A883" s="144" t="s">
        <v>1801</v>
      </c>
      <c r="B883" s="87" t="s">
        <v>1802</v>
      </c>
      <c r="C883" s="88">
        <v>0</v>
      </c>
      <c r="D883" s="89" t="s">
        <v>6</v>
      </c>
      <c r="E883" s="90" t="str">
        <f>VLOOKUP(STOCKSANLUIS[[#This Row],[CODIGO]],FAMILIAS[],4,FALSE)</f>
        <v>GALPA</v>
      </c>
      <c r="F883" s="90">
        <v>1</v>
      </c>
      <c r="G883" s="90"/>
      <c r="H883" s="90">
        <f>SUMIF(INGRESO_MERCADERIA[CODIGO],STOCKSANLUIS[[#This Row],[CODIGO]],INGRESO_MERCADERIA[INGRESO])</f>
        <v>0</v>
      </c>
      <c r="I883" s="90">
        <f>SUMIF(SALIDA[CODIGO],STOCKSANLUIS[[#This Row],[CODIGO]],SALIDA[CANTIDAD])</f>
        <v>0</v>
      </c>
      <c r="J883" s="90">
        <f>STOCKSANLUIS[[#This Row],[STOCK ALM1]]-STOCKSANLUIS[[#This Row],[SALIDA]]</f>
        <v>0</v>
      </c>
      <c r="K883" s="90" t="str">
        <f>VLOOKUP(STOCKSANLUIS[[#This Row],[CODIGO]],CLASIFICACION[],6,FALSE)</f>
        <v>C</v>
      </c>
      <c r="L883" s="90">
        <f>IFERROR(VLOOKUP(STOCKSANLUIS[[#This Row],[CODIGO]],STOCK_STARSOFT[],3,FALSE),0)</f>
        <v>0</v>
      </c>
      <c r="M883" s="90" t="str">
        <f>IF(STOCKSANLUIS[[#This Row],[STOCK ACTUAL]]=STOCKSANLUIS[[#This Row],[STOCK_STARSOFT]],"SIN DIFERENCIA","DIFERENCIA")</f>
        <v>SIN DIFERENCIA</v>
      </c>
    </row>
    <row r="884" spans="1:13" ht="15" hidden="1" customHeight="1" x14ac:dyDescent="0.25">
      <c r="A884" s="144" t="s">
        <v>1803</v>
      </c>
      <c r="B884" s="87" t="s">
        <v>1804</v>
      </c>
      <c r="C884" s="88">
        <v>0</v>
      </c>
      <c r="D884" s="89" t="s">
        <v>6</v>
      </c>
      <c r="E884" s="90" t="str">
        <f>VLOOKUP(STOCKSANLUIS[[#This Row],[CODIGO]],FAMILIAS[],4,FALSE)</f>
        <v>GALPA</v>
      </c>
      <c r="F884" s="90">
        <v>1</v>
      </c>
      <c r="G884" s="90"/>
      <c r="H884" s="90">
        <f>SUMIF(INGRESO_MERCADERIA[CODIGO],STOCKSANLUIS[[#This Row],[CODIGO]],INGRESO_MERCADERIA[INGRESO])</f>
        <v>0</v>
      </c>
      <c r="I884" s="90">
        <f>SUMIF(SALIDA[CODIGO],STOCKSANLUIS[[#This Row],[CODIGO]],SALIDA[CANTIDAD])</f>
        <v>0</v>
      </c>
      <c r="J884" s="90">
        <f>STOCKSANLUIS[[#This Row],[STOCK ALM1]]-STOCKSANLUIS[[#This Row],[SALIDA]]</f>
        <v>0</v>
      </c>
      <c r="K884" s="90" t="str">
        <f>VLOOKUP(STOCKSANLUIS[[#This Row],[CODIGO]],CLASIFICACION[],6,FALSE)</f>
        <v>C</v>
      </c>
      <c r="L884" s="90">
        <f>IFERROR(VLOOKUP(STOCKSANLUIS[[#This Row],[CODIGO]],STOCK_STARSOFT[],3,FALSE),0)</f>
        <v>0</v>
      </c>
      <c r="M884" s="90" t="str">
        <f>IF(STOCKSANLUIS[[#This Row],[STOCK ACTUAL]]=STOCKSANLUIS[[#This Row],[STOCK_STARSOFT]],"SIN DIFERENCIA","DIFERENCIA")</f>
        <v>SIN DIFERENCIA</v>
      </c>
    </row>
    <row r="885" spans="1:13" ht="15" hidden="1" customHeight="1" x14ac:dyDescent="0.25">
      <c r="A885" s="144" t="s">
        <v>1805</v>
      </c>
      <c r="B885" s="87" t="s">
        <v>1804</v>
      </c>
      <c r="C885" s="88">
        <v>0</v>
      </c>
      <c r="D885" s="89" t="s">
        <v>6</v>
      </c>
      <c r="E885" s="90" t="str">
        <f>VLOOKUP(STOCKSANLUIS[[#This Row],[CODIGO]],FAMILIAS[],4,FALSE)</f>
        <v>GALPA</v>
      </c>
      <c r="F885" s="90">
        <v>1</v>
      </c>
      <c r="G885" s="90"/>
      <c r="H885" s="90">
        <f>SUMIF(INGRESO_MERCADERIA[CODIGO],STOCKSANLUIS[[#This Row],[CODIGO]],INGRESO_MERCADERIA[INGRESO])</f>
        <v>0</v>
      </c>
      <c r="I885" s="90">
        <f>SUMIF(SALIDA[CODIGO],STOCKSANLUIS[[#This Row],[CODIGO]],SALIDA[CANTIDAD])</f>
        <v>0</v>
      </c>
      <c r="J885" s="90">
        <f>STOCKSANLUIS[[#This Row],[STOCK ALM1]]-STOCKSANLUIS[[#This Row],[SALIDA]]</f>
        <v>0</v>
      </c>
      <c r="K885" s="90" t="str">
        <f>VLOOKUP(STOCKSANLUIS[[#This Row],[CODIGO]],CLASIFICACION[],6,FALSE)</f>
        <v>C</v>
      </c>
      <c r="L885" s="90">
        <f>IFERROR(VLOOKUP(STOCKSANLUIS[[#This Row],[CODIGO]],STOCK_STARSOFT[],3,FALSE),0)</f>
        <v>0</v>
      </c>
      <c r="M885" s="90" t="str">
        <f>IF(STOCKSANLUIS[[#This Row],[STOCK ACTUAL]]=STOCKSANLUIS[[#This Row],[STOCK_STARSOFT]],"SIN DIFERENCIA","DIFERENCIA")</f>
        <v>SIN DIFERENCIA</v>
      </c>
    </row>
    <row r="886" spans="1:13" ht="15" hidden="1" customHeight="1" x14ac:dyDescent="0.25">
      <c r="A886" s="144" t="s">
        <v>1806</v>
      </c>
      <c r="B886" s="87" t="s">
        <v>1807</v>
      </c>
      <c r="C886" s="88">
        <v>0</v>
      </c>
      <c r="D886" s="89" t="s">
        <v>6</v>
      </c>
      <c r="E886" s="90" t="str">
        <f>VLOOKUP(STOCKSANLUIS[[#This Row],[CODIGO]],FAMILIAS[],4,FALSE)</f>
        <v>TOPTECH</v>
      </c>
      <c r="F886" s="90">
        <v>1</v>
      </c>
      <c r="G886" s="90"/>
      <c r="H886" s="90">
        <f>SUMIF(INGRESO_MERCADERIA[CODIGO],STOCKSANLUIS[[#This Row],[CODIGO]],INGRESO_MERCADERIA[INGRESO])</f>
        <v>0</v>
      </c>
      <c r="I886" s="90">
        <f>SUMIF(SALIDA[CODIGO],STOCKSANLUIS[[#This Row],[CODIGO]],SALIDA[CANTIDAD])</f>
        <v>0</v>
      </c>
      <c r="J886" s="90">
        <f>STOCKSANLUIS[[#This Row],[STOCK ALM1]]-STOCKSANLUIS[[#This Row],[SALIDA]]</f>
        <v>0</v>
      </c>
      <c r="K886" s="90" t="str">
        <f>VLOOKUP(STOCKSANLUIS[[#This Row],[CODIGO]],CLASIFICACION[],6,FALSE)</f>
        <v>B</v>
      </c>
      <c r="L886" s="90">
        <f>IFERROR(VLOOKUP(STOCKSANLUIS[[#This Row],[CODIGO]],STOCK_STARSOFT[],3,FALSE),0)</f>
        <v>0</v>
      </c>
      <c r="M886" s="90" t="str">
        <f>IF(STOCKSANLUIS[[#This Row],[STOCK ACTUAL]]=STOCKSANLUIS[[#This Row],[STOCK_STARSOFT]],"SIN DIFERENCIA","DIFERENCIA")</f>
        <v>SIN DIFERENCIA</v>
      </c>
    </row>
    <row r="887" spans="1:13" ht="15" hidden="1" customHeight="1" x14ac:dyDescent="0.25">
      <c r="A887" s="144" t="s">
        <v>1808</v>
      </c>
      <c r="B887" s="87" t="s">
        <v>1809</v>
      </c>
      <c r="C887" s="88">
        <v>0</v>
      </c>
      <c r="D887" s="89" t="s">
        <v>6</v>
      </c>
      <c r="E887" s="90" t="str">
        <f>VLOOKUP(STOCKSANLUIS[[#This Row],[CODIGO]],FAMILIAS[],4,FALSE)</f>
        <v>TOPTECH</v>
      </c>
      <c r="F887" s="90">
        <v>1</v>
      </c>
      <c r="G887" s="90"/>
      <c r="H887" s="90">
        <f>SUMIF(INGRESO_MERCADERIA[CODIGO],STOCKSANLUIS[[#This Row],[CODIGO]],INGRESO_MERCADERIA[INGRESO])</f>
        <v>0</v>
      </c>
      <c r="I887" s="90">
        <f>SUMIF(SALIDA[CODIGO],STOCKSANLUIS[[#This Row],[CODIGO]],SALIDA[CANTIDAD])</f>
        <v>0</v>
      </c>
      <c r="J887" s="90">
        <f>STOCKSANLUIS[[#This Row],[STOCK ALM1]]-STOCKSANLUIS[[#This Row],[SALIDA]]</f>
        <v>0</v>
      </c>
      <c r="K887" s="90" t="str">
        <f>VLOOKUP(STOCKSANLUIS[[#This Row],[CODIGO]],CLASIFICACION[],6,FALSE)</f>
        <v>B</v>
      </c>
      <c r="L887" s="90">
        <f>IFERROR(VLOOKUP(STOCKSANLUIS[[#This Row],[CODIGO]],STOCK_STARSOFT[],3,FALSE),0)</f>
        <v>0</v>
      </c>
      <c r="M887" s="90" t="str">
        <f>IF(STOCKSANLUIS[[#This Row],[STOCK ACTUAL]]=STOCKSANLUIS[[#This Row],[STOCK_STARSOFT]],"SIN DIFERENCIA","DIFERENCIA")</f>
        <v>SIN DIFERENCIA</v>
      </c>
    </row>
    <row r="888" spans="1:13" ht="15" hidden="1" customHeight="1" x14ac:dyDescent="0.25">
      <c r="A888" s="144" t="s">
        <v>1810</v>
      </c>
      <c r="B888" s="87" t="s">
        <v>1811</v>
      </c>
      <c r="C888" s="88">
        <v>0</v>
      </c>
      <c r="D888" s="89" t="s">
        <v>6</v>
      </c>
      <c r="E888" s="90" t="str">
        <f>VLOOKUP(STOCKSANLUIS[[#This Row],[CODIGO]],FAMILIAS[],4,FALSE)</f>
        <v>TOPTECH</v>
      </c>
      <c r="F888" s="90">
        <v>1</v>
      </c>
      <c r="G888" s="90"/>
      <c r="H888" s="90">
        <f>SUMIF(INGRESO_MERCADERIA[CODIGO],STOCKSANLUIS[[#This Row],[CODIGO]],INGRESO_MERCADERIA[INGRESO])</f>
        <v>0</v>
      </c>
      <c r="I888" s="90">
        <f>SUMIF(SALIDA[CODIGO],STOCKSANLUIS[[#This Row],[CODIGO]],SALIDA[CANTIDAD])</f>
        <v>0</v>
      </c>
      <c r="J888" s="90">
        <f>STOCKSANLUIS[[#This Row],[STOCK ALM1]]-STOCKSANLUIS[[#This Row],[SALIDA]]</f>
        <v>0</v>
      </c>
      <c r="K888" s="90" t="str">
        <f>VLOOKUP(STOCKSANLUIS[[#This Row],[CODIGO]],CLASIFICACION[],6,FALSE)</f>
        <v>B</v>
      </c>
      <c r="L888" s="90">
        <f>IFERROR(VLOOKUP(STOCKSANLUIS[[#This Row],[CODIGO]],STOCK_STARSOFT[],3,FALSE),0)</f>
        <v>0</v>
      </c>
      <c r="M888" s="90" t="str">
        <f>IF(STOCKSANLUIS[[#This Row],[STOCK ACTUAL]]=STOCKSANLUIS[[#This Row],[STOCK_STARSOFT]],"SIN DIFERENCIA","DIFERENCIA")</f>
        <v>SIN DIFERENCIA</v>
      </c>
    </row>
    <row r="889" spans="1:13" ht="15" hidden="1" customHeight="1" x14ac:dyDescent="0.25">
      <c r="A889" s="144" t="s">
        <v>1812</v>
      </c>
      <c r="B889" s="87" t="s">
        <v>1813</v>
      </c>
      <c r="C889" s="88">
        <v>0</v>
      </c>
      <c r="D889" s="89" t="s">
        <v>6</v>
      </c>
      <c r="E889" s="90" t="str">
        <f>VLOOKUP(STOCKSANLUIS[[#This Row],[CODIGO]],FAMILIAS[],4,FALSE)</f>
        <v>CARRIER</v>
      </c>
      <c r="F889" s="90">
        <v>1</v>
      </c>
      <c r="G889" s="90"/>
      <c r="H889" s="90">
        <f>SUMIF(INGRESO_MERCADERIA[CODIGO],STOCKSANLUIS[[#This Row],[CODIGO]],INGRESO_MERCADERIA[INGRESO])</f>
        <v>0</v>
      </c>
      <c r="I889" s="90">
        <f>SUMIF(SALIDA[CODIGO],STOCKSANLUIS[[#This Row],[CODIGO]],SALIDA[CANTIDAD])</f>
        <v>0</v>
      </c>
      <c r="J889" s="90">
        <f>STOCKSANLUIS[[#This Row],[STOCK ALM1]]-STOCKSANLUIS[[#This Row],[SALIDA]]</f>
        <v>0</v>
      </c>
      <c r="K889" s="90" t="str">
        <f>VLOOKUP(STOCKSANLUIS[[#This Row],[CODIGO]],CLASIFICACION[],6,FALSE)</f>
        <v>C</v>
      </c>
      <c r="L889" s="90">
        <f>IFERROR(VLOOKUP(STOCKSANLUIS[[#This Row],[CODIGO]],STOCK_STARSOFT[],3,FALSE),0)</f>
        <v>0</v>
      </c>
      <c r="M889" s="90" t="str">
        <f>IF(STOCKSANLUIS[[#This Row],[STOCK ACTUAL]]=STOCKSANLUIS[[#This Row],[STOCK_STARSOFT]],"SIN DIFERENCIA","DIFERENCIA")</f>
        <v>SIN DIFERENCIA</v>
      </c>
    </row>
    <row r="890" spans="1:13" ht="15" hidden="1" customHeight="1" x14ac:dyDescent="0.25">
      <c r="A890" s="144" t="s">
        <v>1814</v>
      </c>
      <c r="B890" s="87" t="s">
        <v>1815</v>
      </c>
      <c r="C890" s="88">
        <v>0</v>
      </c>
      <c r="D890" s="89" t="s">
        <v>1816</v>
      </c>
      <c r="E890" s="90" t="str">
        <f>VLOOKUP(STOCKSANLUIS[[#This Row],[CODIGO]],FAMILIAS[],4,FALSE)</f>
        <v>ICEAGE- ZHEJIANG JIAHE PIPES</v>
      </c>
      <c r="F890" s="90">
        <v>1</v>
      </c>
      <c r="G890" s="90"/>
      <c r="H890" s="90">
        <f>SUMIF(INGRESO_MERCADERIA[CODIGO],STOCKSANLUIS[[#This Row],[CODIGO]],INGRESO_MERCADERIA[INGRESO])</f>
        <v>0</v>
      </c>
      <c r="I890" s="90">
        <f>SUMIF(SALIDA[CODIGO],STOCKSANLUIS[[#This Row],[CODIGO]],SALIDA[CANTIDAD])</f>
        <v>0</v>
      </c>
      <c r="J890" s="90">
        <f>STOCKSANLUIS[[#This Row],[STOCK ALM1]]-STOCKSANLUIS[[#This Row],[SALIDA]]</f>
        <v>0</v>
      </c>
      <c r="K890" s="90" t="str">
        <f>VLOOKUP(STOCKSANLUIS[[#This Row],[CODIGO]],CLASIFICACION[],6,FALSE)</f>
        <v>C</v>
      </c>
      <c r="L890" s="90">
        <f>IFERROR(VLOOKUP(STOCKSANLUIS[[#This Row],[CODIGO]],STOCK_STARSOFT[],3,FALSE),0)</f>
        <v>0</v>
      </c>
      <c r="M890" s="90" t="str">
        <f>IF(STOCKSANLUIS[[#This Row],[STOCK ACTUAL]]=STOCKSANLUIS[[#This Row],[STOCK_STARSOFT]],"SIN DIFERENCIA","DIFERENCIA")</f>
        <v>SIN DIFERENCIA</v>
      </c>
    </row>
    <row r="891" spans="1:13" ht="15" hidden="1" customHeight="1" x14ac:dyDescent="0.25">
      <c r="A891" s="144" t="s">
        <v>1817</v>
      </c>
      <c r="B891" s="87" t="s">
        <v>1818</v>
      </c>
      <c r="C891" s="88">
        <v>0</v>
      </c>
      <c r="D891" s="89" t="s">
        <v>1816</v>
      </c>
      <c r="E891" s="90" t="str">
        <f>VLOOKUP(STOCKSANLUIS[[#This Row],[CODIGO]],FAMILIAS[],4,FALSE)</f>
        <v>ICEAGE- ZHEJIANG JIAHE PIPES</v>
      </c>
      <c r="F891" s="90">
        <v>1</v>
      </c>
      <c r="G891" s="90"/>
      <c r="H891" s="90">
        <f>SUMIF(INGRESO_MERCADERIA[CODIGO],STOCKSANLUIS[[#This Row],[CODIGO]],INGRESO_MERCADERIA[INGRESO])</f>
        <v>0</v>
      </c>
      <c r="I891" s="90">
        <f>SUMIF(SALIDA[CODIGO],STOCKSANLUIS[[#This Row],[CODIGO]],SALIDA[CANTIDAD])</f>
        <v>0</v>
      </c>
      <c r="J891" s="90">
        <f>STOCKSANLUIS[[#This Row],[STOCK ALM1]]-STOCKSANLUIS[[#This Row],[SALIDA]]</f>
        <v>0</v>
      </c>
      <c r="K891" s="90" t="str">
        <f>VLOOKUP(STOCKSANLUIS[[#This Row],[CODIGO]],CLASIFICACION[],6,FALSE)</f>
        <v>C</v>
      </c>
      <c r="L891" s="90">
        <f>IFERROR(VLOOKUP(STOCKSANLUIS[[#This Row],[CODIGO]],STOCK_STARSOFT[],3,FALSE),0)</f>
        <v>0</v>
      </c>
      <c r="M891" s="90" t="str">
        <f>IF(STOCKSANLUIS[[#This Row],[STOCK ACTUAL]]=STOCKSANLUIS[[#This Row],[STOCK_STARSOFT]],"SIN DIFERENCIA","DIFERENCIA")</f>
        <v>SIN DIFERENCIA</v>
      </c>
    </row>
    <row r="892" spans="1:13" ht="15" hidden="1" customHeight="1" x14ac:dyDescent="0.25">
      <c r="A892" s="144" t="s">
        <v>2080</v>
      </c>
      <c r="B892" s="87" t="s">
        <v>2081</v>
      </c>
      <c r="C892" s="88">
        <v>2</v>
      </c>
      <c r="D892" s="89" t="s">
        <v>6</v>
      </c>
      <c r="E892" s="90" t="str">
        <f>VLOOKUP(STOCKSANLUIS[[#This Row],[CODIGO]],FAMILIAS[],4,FALSE)</f>
        <v>EBM</v>
      </c>
      <c r="F892" s="90">
        <v>1</v>
      </c>
      <c r="G892" s="90" t="s">
        <v>19526</v>
      </c>
      <c r="H892" s="90">
        <f>SUMIF(INGRESO_MERCADERIA[CODIGO],STOCKSANLUIS[[#This Row],[CODIGO]],INGRESO_MERCADERIA[INGRESO])</f>
        <v>10</v>
      </c>
      <c r="I892" s="90">
        <f>SUMIF(SALIDA[CODIGO],STOCKSANLUIS[[#This Row],[CODIGO]],SALIDA[CANTIDAD])</f>
        <v>10</v>
      </c>
      <c r="J892" s="90">
        <f>STOCKSANLUIS[[#This Row],[STOCK ALM1]]-STOCKSANLUIS[[#This Row],[SALIDA]]</f>
        <v>0</v>
      </c>
      <c r="K892" s="90" t="str">
        <f>VLOOKUP(STOCKSANLUIS[[#This Row],[CODIGO]],CLASIFICACION[],6,FALSE)</f>
        <v>B</v>
      </c>
      <c r="L892" s="90">
        <f>IFERROR(VLOOKUP(STOCKSANLUIS[[#This Row],[CODIGO]],STOCK_STARSOFT[],3,FALSE),0)</f>
        <v>0</v>
      </c>
      <c r="M892" s="90" t="str">
        <f>IF(STOCKSANLUIS[[#This Row],[STOCK ACTUAL]]=STOCKSANLUIS[[#This Row],[STOCK_STARSOFT]],"SIN DIFERENCIA","DIFERENCIA")</f>
        <v>SIN DIFERENCIA</v>
      </c>
    </row>
    <row r="893" spans="1:13" ht="15" hidden="1" customHeight="1" x14ac:dyDescent="0.25">
      <c r="A893" s="144" t="s">
        <v>1821</v>
      </c>
      <c r="B893" s="87" t="s">
        <v>1822</v>
      </c>
      <c r="C893" s="88">
        <v>0</v>
      </c>
      <c r="D893" s="89" t="s">
        <v>6</v>
      </c>
      <c r="E893" s="90" t="str">
        <f>VLOOKUP(STOCKSANLUIS[[#This Row],[CODIGO]],FAMILIAS[],4,FALSE)</f>
        <v>ELGIN</v>
      </c>
      <c r="F893" s="90">
        <v>1</v>
      </c>
      <c r="G893" s="90"/>
      <c r="H893" s="90">
        <f>SUMIF(INGRESO_MERCADERIA[CODIGO],STOCKSANLUIS[[#This Row],[CODIGO]],INGRESO_MERCADERIA[INGRESO])</f>
        <v>0</v>
      </c>
      <c r="I893" s="90">
        <f>SUMIF(SALIDA[CODIGO],STOCKSANLUIS[[#This Row],[CODIGO]],SALIDA[CANTIDAD])</f>
        <v>0</v>
      </c>
      <c r="J893" s="90">
        <f>STOCKSANLUIS[[#This Row],[STOCK ALM1]]-STOCKSANLUIS[[#This Row],[SALIDA]]</f>
        <v>0</v>
      </c>
      <c r="K893" s="90" t="str">
        <f>VLOOKUP(STOCKSANLUIS[[#This Row],[CODIGO]],CLASIFICACION[],6,FALSE)</f>
        <v>C</v>
      </c>
      <c r="L893" s="90">
        <f>IFERROR(VLOOKUP(STOCKSANLUIS[[#This Row],[CODIGO]],STOCK_STARSOFT[],3,FALSE),0)</f>
        <v>0</v>
      </c>
      <c r="M893" s="90" t="str">
        <f>IF(STOCKSANLUIS[[#This Row],[STOCK ACTUAL]]=STOCKSANLUIS[[#This Row],[STOCK_STARSOFT]],"SIN DIFERENCIA","DIFERENCIA")</f>
        <v>SIN DIFERENCIA</v>
      </c>
    </row>
    <row r="894" spans="1:13" ht="15" hidden="1" customHeight="1" x14ac:dyDescent="0.25">
      <c r="A894" s="144" t="s">
        <v>1823</v>
      </c>
      <c r="B894" s="87" t="s">
        <v>1824</v>
      </c>
      <c r="C894" s="88">
        <v>0</v>
      </c>
      <c r="D894" s="89" t="s">
        <v>6</v>
      </c>
      <c r="E894" s="90" t="str">
        <f>VLOOKUP(STOCKSANLUIS[[#This Row],[CODIGO]],FAMILIAS[],4,FALSE)</f>
        <v>GELPHA</v>
      </c>
      <c r="F894" s="90">
        <v>1</v>
      </c>
      <c r="G894" s="90"/>
      <c r="H894" s="90">
        <f>SUMIF(INGRESO_MERCADERIA[CODIGO],STOCKSANLUIS[[#This Row],[CODIGO]],INGRESO_MERCADERIA[INGRESO])</f>
        <v>0</v>
      </c>
      <c r="I894" s="90">
        <f>SUMIF(SALIDA[CODIGO],STOCKSANLUIS[[#This Row],[CODIGO]],SALIDA[CANTIDAD])</f>
        <v>0</v>
      </c>
      <c r="J894" s="90">
        <f>STOCKSANLUIS[[#This Row],[STOCK ALM1]]-STOCKSANLUIS[[#This Row],[SALIDA]]</f>
        <v>0</v>
      </c>
      <c r="K894" s="90" t="str">
        <f>VLOOKUP(STOCKSANLUIS[[#This Row],[CODIGO]],CLASIFICACION[],6,FALSE)</f>
        <v>C</v>
      </c>
      <c r="L894" s="90">
        <f>IFERROR(VLOOKUP(STOCKSANLUIS[[#This Row],[CODIGO]],STOCK_STARSOFT[],3,FALSE),0)</f>
        <v>0</v>
      </c>
      <c r="M894" s="90" t="str">
        <f>IF(STOCKSANLUIS[[#This Row],[STOCK ACTUAL]]=STOCKSANLUIS[[#This Row],[STOCK_STARSOFT]],"SIN DIFERENCIA","DIFERENCIA")</f>
        <v>SIN DIFERENCIA</v>
      </c>
    </row>
    <row r="895" spans="1:13" ht="15" hidden="1" customHeight="1" x14ac:dyDescent="0.25">
      <c r="A895" s="144" t="s">
        <v>1825</v>
      </c>
      <c r="B895" s="87" t="s">
        <v>1826</v>
      </c>
      <c r="C895" s="88">
        <v>0</v>
      </c>
      <c r="D895" s="89" t="s">
        <v>6</v>
      </c>
      <c r="E895" s="90" t="str">
        <f>VLOOKUP(STOCKSANLUIS[[#This Row],[CODIGO]],FAMILIAS[],4,FALSE)</f>
        <v>MIPAL</v>
      </c>
      <c r="F895" s="90">
        <v>1</v>
      </c>
      <c r="G895" s="90"/>
      <c r="H895" s="90">
        <f>SUMIF(INGRESO_MERCADERIA[CODIGO],STOCKSANLUIS[[#This Row],[CODIGO]],INGRESO_MERCADERIA[INGRESO])</f>
        <v>0</v>
      </c>
      <c r="I895" s="90">
        <f>SUMIF(SALIDA[CODIGO],STOCKSANLUIS[[#This Row],[CODIGO]],SALIDA[CANTIDAD])</f>
        <v>0</v>
      </c>
      <c r="J895" s="90">
        <f>STOCKSANLUIS[[#This Row],[STOCK ALM1]]-STOCKSANLUIS[[#This Row],[SALIDA]]</f>
        <v>0</v>
      </c>
      <c r="K895" s="90" t="str">
        <f>VLOOKUP(STOCKSANLUIS[[#This Row],[CODIGO]],CLASIFICACION[],6,FALSE)</f>
        <v>C</v>
      </c>
      <c r="L895" s="90">
        <f>IFERROR(VLOOKUP(STOCKSANLUIS[[#This Row],[CODIGO]],STOCK_STARSOFT[],3,FALSE),0)</f>
        <v>0</v>
      </c>
      <c r="M895" s="90" t="str">
        <f>IF(STOCKSANLUIS[[#This Row],[STOCK ACTUAL]]=STOCKSANLUIS[[#This Row],[STOCK_STARSOFT]],"SIN DIFERENCIA","DIFERENCIA")</f>
        <v>SIN DIFERENCIA</v>
      </c>
    </row>
    <row r="896" spans="1:13" ht="15" hidden="1" customHeight="1" x14ac:dyDescent="0.25">
      <c r="A896" s="144" t="s">
        <v>1827</v>
      </c>
      <c r="B896" s="87" t="s">
        <v>1828</v>
      </c>
      <c r="C896" s="88">
        <v>0</v>
      </c>
      <c r="D896" s="89" t="s">
        <v>1816</v>
      </c>
      <c r="E896" s="90" t="str">
        <f>VLOOKUP(STOCKSANLUIS[[#This Row],[CODIGO]],FAMILIAS[],4,FALSE)</f>
        <v>VARIOS</v>
      </c>
      <c r="F896" s="90">
        <v>1</v>
      </c>
      <c r="G896" s="90"/>
      <c r="H896" s="90">
        <f>SUMIF(INGRESO_MERCADERIA[CODIGO],STOCKSANLUIS[[#This Row],[CODIGO]],INGRESO_MERCADERIA[INGRESO])</f>
        <v>0</v>
      </c>
      <c r="I896" s="90">
        <f>SUMIF(SALIDA[CODIGO],STOCKSANLUIS[[#This Row],[CODIGO]],SALIDA[CANTIDAD])</f>
        <v>0</v>
      </c>
      <c r="J896" s="90">
        <f>STOCKSANLUIS[[#This Row],[STOCK ALM1]]-STOCKSANLUIS[[#This Row],[SALIDA]]</f>
        <v>0</v>
      </c>
      <c r="K896" s="90" t="str">
        <f>VLOOKUP(STOCKSANLUIS[[#This Row],[CODIGO]],CLASIFICACION[],6,FALSE)</f>
        <v>C</v>
      </c>
      <c r="L896" s="90">
        <f>IFERROR(VLOOKUP(STOCKSANLUIS[[#This Row],[CODIGO]],STOCK_STARSOFT[],3,FALSE),0)</f>
        <v>0</v>
      </c>
      <c r="M896" s="90" t="str">
        <f>IF(STOCKSANLUIS[[#This Row],[STOCK ACTUAL]]=STOCKSANLUIS[[#This Row],[STOCK_STARSOFT]],"SIN DIFERENCIA","DIFERENCIA")</f>
        <v>SIN DIFERENCIA</v>
      </c>
    </row>
    <row r="897" spans="1:13" ht="15" hidden="1" customHeight="1" x14ac:dyDescent="0.25">
      <c r="A897" s="144" t="s">
        <v>1829</v>
      </c>
      <c r="B897" s="87" t="s">
        <v>1830</v>
      </c>
      <c r="C897" s="88">
        <v>0</v>
      </c>
      <c r="D897" s="89" t="s">
        <v>6</v>
      </c>
      <c r="E897" s="90" t="str">
        <f>VLOOKUP(STOCKSANLUIS[[#This Row],[CODIGO]],FAMILIAS[],4,FALSE)</f>
        <v>DANFOSS</v>
      </c>
      <c r="F897" s="90">
        <v>1</v>
      </c>
      <c r="G897" s="90"/>
      <c r="H897" s="90">
        <f>SUMIF(INGRESO_MERCADERIA[CODIGO],STOCKSANLUIS[[#This Row],[CODIGO]],INGRESO_MERCADERIA[INGRESO])</f>
        <v>0</v>
      </c>
      <c r="I897" s="90">
        <f>SUMIF(SALIDA[CODIGO],STOCKSANLUIS[[#This Row],[CODIGO]],SALIDA[CANTIDAD])</f>
        <v>0</v>
      </c>
      <c r="J897" s="90">
        <f>STOCKSANLUIS[[#This Row],[STOCK ALM1]]-STOCKSANLUIS[[#This Row],[SALIDA]]</f>
        <v>0</v>
      </c>
      <c r="K897" s="90" t="str">
        <f>VLOOKUP(STOCKSANLUIS[[#This Row],[CODIGO]],CLASIFICACION[],6,FALSE)</f>
        <v>C</v>
      </c>
      <c r="L897" s="90">
        <f>IFERROR(VLOOKUP(STOCKSANLUIS[[#This Row],[CODIGO]],STOCK_STARSOFT[],3,FALSE),0)</f>
        <v>0</v>
      </c>
      <c r="M897" s="90" t="str">
        <f>IF(STOCKSANLUIS[[#This Row],[STOCK ACTUAL]]=STOCKSANLUIS[[#This Row],[STOCK_STARSOFT]],"SIN DIFERENCIA","DIFERENCIA")</f>
        <v>SIN DIFERENCIA</v>
      </c>
    </row>
    <row r="898" spans="1:13" ht="15" hidden="1" customHeight="1" x14ac:dyDescent="0.25">
      <c r="A898" s="144" t="s">
        <v>1831</v>
      </c>
      <c r="B898" s="87" t="s">
        <v>1832</v>
      </c>
      <c r="C898" s="88">
        <v>0</v>
      </c>
      <c r="D898" s="89" t="s">
        <v>6</v>
      </c>
      <c r="E898" s="90" t="str">
        <f>VLOOKUP(STOCKSANLUIS[[#This Row],[CODIGO]],FAMILIAS[],4,FALSE)</f>
        <v>DANFOSS</v>
      </c>
      <c r="F898" s="90">
        <v>1</v>
      </c>
      <c r="G898" s="90"/>
      <c r="H898" s="90">
        <f>SUMIF(INGRESO_MERCADERIA[CODIGO],STOCKSANLUIS[[#This Row],[CODIGO]],INGRESO_MERCADERIA[INGRESO])</f>
        <v>0</v>
      </c>
      <c r="I898" s="90">
        <f>SUMIF(SALIDA[CODIGO],STOCKSANLUIS[[#This Row],[CODIGO]],SALIDA[CANTIDAD])</f>
        <v>0</v>
      </c>
      <c r="J898" s="90">
        <f>STOCKSANLUIS[[#This Row],[STOCK ALM1]]-STOCKSANLUIS[[#This Row],[SALIDA]]</f>
        <v>0</v>
      </c>
      <c r="K898" s="90" t="str">
        <f>VLOOKUP(STOCKSANLUIS[[#This Row],[CODIGO]],CLASIFICACION[],6,FALSE)</f>
        <v>C</v>
      </c>
      <c r="L898" s="90">
        <f>IFERROR(VLOOKUP(STOCKSANLUIS[[#This Row],[CODIGO]],STOCK_STARSOFT[],3,FALSE),0)</f>
        <v>0</v>
      </c>
      <c r="M898" s="90" t="str">
        <f>IF(STOCKSANLUIS[[#This Row],[STOCK ACTUAL]]=STOCKSANLUIS[[#This Row],[STOCK_STARSOFT]],"SIN DIFERENCIA","DIFERENCIA")</f>
        <v>SIN DIFERENCIA</v>
      </c>
    </row>
    <row r="899" spans="1:13" ht="15" hidden="1" customHeight="1" x14ac:dyDescent="0.25">
      <c r="A899" s="144" t="s">
        <v>1833</v>
      </c>
      <c r="B899" s="87" t="s">
        <v>1834</v>
      </c>
      <c r="C899" s="88">
        <v>0</v>
      </c>
      <c r="D899" s="89" t="s">
        <v>6</v>
      </c>
      <c r="E899" s="90" t="str">
        <f>VLOOKUP(STOCKSANLUIS[[#This Row],[CODIGO]],FAMILIAS[],4,FALSE)</f>
        <v>DANFOSS</v>
      </c>
      <c r="F899" s="90">
        <v>1</v>
      </c>
      <c r="G899" s="90"/>
      <c r="H899" s="90">
        <f>SUMIF(INGRESO_MERCADERIA[CODIGO],STOCKSANLUIS[[#This Row],[CODIGO]],INGRESO_MERCADERIA[INGRESO])</f>
        <v>0</v>
      </c>
      <c r="I899" s="90">
        <f>SUMIF(SALIDA[CODIGO],STOCKSANLUIS[[#This Row],[CODIGO]],SALIDA[CANTIDAD])</f>
        <v>0</v>
      </c>
      <c r="J899" s="90">
        <f>STOCKSANLUIS[[#This Row],[STOCK ALM1]]-STOCKSANLUIS[[#This Row],[SALIDA]]</f>
        <v>0</v>
      </c>
      <c r="K899" s="90" t="str">
        <f>VLOOKUP(STOCKSANLUIS[[#This Row],[CODIGO]],CLASIFICACION[],6,FALSE)</f>
        <v>C</v>
      </c>
      <c r="L899" s="90">
        <f>IFERROR(VLOOKUP(STOCKSANLUIS[[#This Row],[CODIGO]],STOCK_STARSOFT[],3,FALSE),0)</f>
        <v>0</v>
      </c>
      <c r="M899" s="90" t="str">
        <f>IF(STOCKSANLUIS[[#This Row],[STOCK ACTUAL]]=STOCKSANLUIS[[#This Row],[STOCK_STARSOFT]],"SIN DIFERENCIA","DIFERENCIA")</f>
        <v>SIN DIFERENCIA</v>
      </c>
    </row>
    <row r="900" spans="1:13" ht="15" hidden="1" customHeight="1" x14ac:dyDescent="0.25">
      <c r="A900" s="144" t="s">
        <v>1835</v>
      </c>
      <c r="B900" s="87" t="s">
        <v>1836</v>
      </c>
      <c r="C900" s="88">
        <v>0</v>
      </c>
      <c r="D900" s="89" t="s">
        <v>6</v>
      </c>
      <c r="E900" s="90" t="str">
        <f>VLOOKUP(STOCKSANLUIS[[#This Row],[CODIGO]],FAMILIAS[],4,FALSE)</f>
        <v>DANFOSS</v>
      </c>
      <c r="F900" s="90">
        <v>1</v>
      </c>
      <c r="G900" s="90"/>
      <c r="H900" s="90">
        <f>SUMIF(INGRESO_MERCADERIA[CODIGO],STOCKSANLUIS[[#This Row],[CODIGO]],INGRESO_MERCADERIA[INGRESO])</f>
        <v>0</v>
      </c>
      <c r="I900" s="90">
        <f>SUMIF(SALIDA[CODIGO],STOCKSANLUIS[[#This Row],[CODIGO]],SALIDA[CANTIDAD])</f>
        <v>0</v>
      </c>
      <c r="J900" s="90">
        <f>STOCKSANLUIS[[#This Row],[STOCK ALM1]]-STOCKSANLUIS[[#This Row],[SALIDA]]</f>
        <v>0</v>
      </c>
      <c r="K900" s="90" t="str">
        <f>VLOOKUP(STOCKSANLUIS[[#This Row],[CODIGO]],CLASIFICACION[],6,FALSE)</f>
        <v>C</v>
      </c>
      <c r="L900" s="90">
        <f>IFERROR(VLOOKUP(STOCKSANLUIS[[#This Row],[CODIGO]],STOCK_STARSOFT[],3,FALSE),0)</f>
        <v>0</v>
      </c>
      <c r="M900" s="90" t="str">
        <f>IF(STOCKSANLUIS[[#This Row],[STOCK ACTUAL]]=STOCKSANLUIS[[#This Row],[STOCK_STARSOFT]],"SIN DIFERENCIA","DIFERENCIA")</f>
        <v>SIN DIFERENCIA</v>
      </c>
    </row>
    <row r="901" spans="1:13" ht="15" hidden="1" customHeight="1" x14ac:dyDescent="0.25">
      <c r="A901" s="144" t="s">
        <v>1837</v>
      </c>
      <c r="B901" s="87" t="s">
        <v>1838</v>
      </c>
      <c r="C901" s="88">
        <v>0</v>
      </c>
      <c r="D901" s="89" t="s">
        <v>6</v>
      </c>
      <c r="E901" s="90" t="str">
        <f>VLOOKUP(STOCKSANLUIS[[#This Row],[CODIGO]],FAMILIAS[],4,FALSE)</f>
        <v>DANFOSS</v>
      </c>
      <c r="F901" s="90">
        <v>1</v>
      </c>
      <c r="G901" s="90"/>
      <c r="H901" s="90">
        <f>SUMIF(INGRESO_MERCADERIA[CODIGO],STOCKSANLUIS[[#This Row],[CODIGO]],INGRESO_MERCADERIA[INGRESO])</f>
        <v>0</v>
      </c>
      <c r="I901" s="90">
        <f>SUMIF(SALIDA[CODIGO],STOCKSANLUIS[[#This Row],[CODIGO]],SALIDA[CANTIDAD])</f>
        <v>0</v>
      </c>
      <c r="J901" s="90">
        <f>STOCKSANLUIS[[#This Row],[STOCK ALM1]]-STOCKSANLUIS[[#This Row],[SALIDA]]</f>
        <v>0</v>
      </c>
      <c r="K901" s="90" t="str">
        <f>VLOOKUP(STOCKSANLUIS[[#This Row],[CODIGO]],CLASIFICACION[],6,FALSE)</f>
        <v>C</v>
      </c>
      <c r="L901" s="90">
        <f>IFERROR(VLOOKUP(STOCKSANLUIS[[#This Row],[CODIGO]],STOCK_STARSOFT[],3,FALSE),0)</f>
        <v>0</v>
      </c>
      <c r="M901" s="90" t="str">
        <f>IF(STOCKSANLUIS[[#This Row],[STOCK ACTUAL]]=STOCKSANLUIS[[#This Row],[STOCK_STARSOFT]],"SIN DIFERENCIA","DIFERENCIA")</f>
        <v>SIN DIFERENCIA</v>
      </c>
    </row>
    <row r="902" spans="1:13" ht="15" hidden="1" customHeight="1" x14ac:dyDescent="0.25">
      <c r="A902" s="144" t="s">
        <v>1839</v>
      </c>
      <c r="B902" s="87" t="s">
        <v>1840</v>
      </c>
      <c r="C902" s="88">
        <v>0</v>
      </c>
      <c r="D902" s="89" t="s">
        <v>6</v>
      </c>
      <c r="E902" s="90" t="str">
        <f>VLOOKUP(STOCKSANLUIS[[#This Row],[CODIGO]],FAMILIAS[],4,FALSE)</f>
        <v>DANFOSS</v>
      </c>
      <c r="F902" s="90">
        <v>1</v>
      </c>
      <c r="G902" s="90"/>
      <c r="H902" s="90">
        <f>SUMIF(INGRESO_MERCADERIA[CODIGO],STOCKSANLUIS[[#This Row],[CODIGO]],INGRESO_MERCADERIA[INGRESO])</f>
        <v>0</v>
      </c>
      <c r="I902" s="90">
        <f>SUMIF(SALIDA[CODIGO],STOCKSANLUIS[[#This Row],[CODIGO]],SALIDA[CANTIDAD])</f>
        <v>0</v>
      </c>
      <c r="J902" s="90">
        <f>STOCKSANLUIS[[#This Row],[STOCK ALM1]]-STOCKSANLUIS[[#This Row],[SALIDA]]</f>
        <v>0</v>
      </c>
      <c r="K902" s="90" t="str">
        <f>VLOOKUP(STOCKSANLUIS[[#This Row],[CODIGO]],CLASIFICACION[],6,FALSE)</f>
        <v>C</v>
      </c>
      <c r="L902" s="90">
        <f>IFERROR(VLOOKUP(STOCKSANLUIS[[#This Row],[CODIGO]],STOCK_STARSOFT[],3,FALSE),0)</f>
        <v>0</v>
      </c>
      <c r="M902" s="90" t="str">
        <f>IF(STOCKSANLUIS[[#This Row],[STOCK ACTUAL]]=STOCKSANLUIS[[#This Row],[STOCK_STARSOFT]],"SIN DIFERENCIA","DIFERENCIA")</f>
        <v>SIN DIFERENCIA</v>
      </c>
    </row>
    <row r="903" spans="1:13" ht="15" hidden="1" customHeight="1" x14ac:dyDescent="0.25">
      <c r="A903" s="144" t="s">
        <v>1841</v>
      </c>
      <c r="B903" s="87" t="s">
        <v>1842</v>
      </c>
      <c r="C903" s="88">
        <v>0</v>
      </c>
      <c r="D903" s="89" t="s">
        <v>6</v>
      </c>
      <c r="E903" s="90" t="str">
        <f>VLOOKUP(STOCKSANLUIS[[#This Row],[CODIGO]],FAMILIAS[],4,FALSE)</f>
        <v>DANFOSS</v>
      </c>
      <c r="F903" s="90">
        <v>1</v>
      </c>
      <c r="G903" s="90"/>
      <c r="H903" s="90">
        <f>SUMIF(INGRESO_MERCADERIA[CODIGO],STOCKSANLUIS[[#This Row],[CODIGO]],INGRESO_MERCADERIA[INGRESO])</f>
        <v>0</v>
      </c>
      <c r="I903" s="90">
        <f>SUMIF(SALIDA[CODIGO],STOCKSANLUIS[[#This Row],[CODIGO]],SALIDA[CANTIDAD])</f>
        <v>0</v>
      </c>
      <c r="J903" s="90">
        <f>STOCKSANLUIS[[#This Row],[STOCK ALM1]]-STOCKSANLUIS[[#This Row],[SALIDA]]</f>
        <v>0</v>
      </c>
      <c r="K903" s="90" t="str">
        <f>VLOOKUP(STOCKSANLUIS[[#This Row],[CODIGO]],CLASIFICACION[],6,FALSE)</f>
        <v>C</v>
      </c>
      <c r="L903" s="90">
        <f>IFERROR(VLOOKUP(STOCKSANLUIS[[#This Row],[CODIGO]],STOCK_STARSOFT[],3,FALSE),0)</f>
        <v>0</v>
      </c>
      <c r="M903" s="90" t="str">
        <f>IF(STOCKSANLUIS[[#This Row],[STOCK ACTUAL]]=STOCKSANLUIS[[#This Row],[STOCK_STARSOFT]],"SIN DIFERENCIA","DIFERENCIA")</f>
        <v>SIN DIFERENCIA</v>
      </c>
    </row>
    <row r="904" spans="1:13" ht="15" hidden="1" customHeight="1" x14ac:dyDescent="0.25">
      <c r="A904" s="144" t="s">
        <v>1843</v>
      </c>
      <c r="B904" s="87" t="s">
        <v>1844</v>
      </c>
      <c r="C904" s="88">
        <v>0</v>
      </c>
      <c r="D904" s="89" t="s">
        <v>6</v>
      </c>
      <c r="E904" s="90" t="str">
        <f>VLOOKUP(STOCKSANLUIS[[#This Row],[CODIGO]],FAMILIAS[],4,FALSE)</f>
        <v>DANFOSS</v>
      </c>
      <c r="F904" s="90">
        <v>1</v>
      </c>
      <c r="G904" s="90"/>
      <c r="H904" s="90">
        <f>SUMIF(INGRESO_MERCADERIA[CODIGO],STOCKSANLUIS[[#This Row],[CODIGO]],INGRESO_MERCADERIA[INGRESO])</f>
        <v>0</v>
      </c>
      <c r="I904" s="90">
        <f>SUMIF(SALIDA[CODIGO],STOCKSANLUIS[[#This Row],[CODIGO]],SALIDA[CANTIDAD])</f>
        <v>0</v>
      </c>
      <c r="J904" s="90">
        <f>STOCKSANLUIS[[#This Row],[STOCK ALM1]]-STOCKSANLUIS[[#This Row],[SALIDA]]</f>
        <v>0</v>
      </c>
      <c r="K904" s="90" t="str">
        <f>VLOOKUP(STOCKSANLUIS[[#This Row],[CODIGO]],CLASIFICACION[],6,FALSE)</f>
        <v>C</v>
      </c>
      <c r="L904" s="90">
        <f>IFERROR(VLOOKUP(STOCKSANLUIS[[#This Row],[CODIGO]],STOCK_STARSOFT[],3,FALSE),0)</f>
        <v>0</v>
      </c>
      <c r="M904" s="90" t="str">
        <f>IF(STOCKSANLUIS[[#This Row],[STOCK ACTUAL]]=STOCKSANLUIS[[#This Row],[STOCK_STARSOFT]],"SIN DIFERENCIA","DIFERENCIA")</f>
        <v>SIN DIFERENCIA</v>
      </c>
    </row>
    <row r="905" spans="1:13" ht="15" hidden="1" customHeight="1" x14ac:dyDescent="0.25">
      <c r="A905" s="144" t="s">
        <v>1845</v>
      </c>
      <c r="B905" s="87" t="s">
        <v>1846</v>
      </c>
      <c r="C905" s="88">
        <v>0</v>
      </c>
      <c r="D905" s="89" t="s">
        <v>6</v>
      </c>
      <c r="E905" s="90" t="str">
        <f>VLOOKUP(STOCKSANLUIS[[#This Row],[CODIGO]],FAMILIAS[],4,FALSE)</f>
        <v>DANFOSS</v>
      </c>
      <c r="F905" s="90">
        <v>1</v>
      </c>
      <c r="G905" s="90"/>
      <c r="H905" s="90">
        <f>SUMIF(INGRESO_MERCADERIA[CODIGO],STOCKSANLUIS[[#This Row],[CODIGO]],INGRESO_MERCADERIA[INGRESO])</f>
        <v>0</v>
      </c>
      <c r="I905" s="90">
        <f>SUMIF(SALIDA[CODIGO],STOCKSANLUIS[[#This Row],[CODIGO]],SALIDA[CANTIDAD])</f>
        <v>0</v>
      </c>
      <c r="J905" s="90">
        <f>STOCKSANLUIS[[#This Row],[STOCK ALM1]]-STOCKSANLUIS[[#This Row],[SALIDA]]</f>
        <v>0</v>
      </c>
      <c r="K905" s="90" t="str">
        <f>VLOOKUP(STOCKSANLUIS[[#This Row],[CODIGO]],CLASIFICACION[],6,FALSE)</f>
        <v>C</v>
      </c>
      <c r="L905" s="90">
        <f>IFERROR(VLOOKUP(STOCKSANLUIS[[#This Row],[CODIGO]],STOCK_STARSOFT[],3,FALSE),0)</f>
        <v>0</v>
      </c>
      <c r="M905" s="90" t="str">
        <f>IF(STOCKSANLUIS[[#This Row],[STOCK ACTUAL]]=STOCKSANLUIS[[#This Row],[STOCK_STARSOFT]],"SIN DIFERENCIA","DIFERENCIA")</f>
        <v>SIN DIFERENCIA</v>
      </c>
    </row>
    <row r="906" spans="1:13" ht="15" hidden="1" customHeight="1" x14ac:dyDescent="0.25">
      <c r="A906" s="144" t="s">
        <v>3000</v>
      </c>
      <c r="B906" s="87" t="s">
        <v>3001</v>
      </c>
      <c r="C906" s="88">
        <v>1</v>
      </c>
      <c r="D906" s="89" t="s">
        <v>6</v>
      </c>
      <c r="E906" s="90" t="str">
        <f>VLOOKUP(STOCKSANLUIS[[#This Row],[CODIGO]],FAMILIAS[],4,FALSE)</f>
        <v>EVERWELL</v>
      </c>
      <c r="F906" s="90">
        <v>1</v>
      </c>
      <c r="G906" s="90" t="s">
        <v>19524</v>
      </c>
      <c r="H906" s="90">
        <f>SUMIF(INGRESO_MERCADERIA[CODIGO],STOCKSANLUIS[[#This Row],[CODIGO]],INGRESO_MERCADERIA[INGRESO])</f>
        <v>11</v>
      </c>
      <c r="I906" s="90">
        <f>SUMIF(SALIDA[CODIGO],STOCKSANLUIS[[#This Row],[CODIGO]],SALIDA[CANTIDAD])</f>
        <v>11</v>
      </c>
      <c r="J906" s="90">
        <f>STOCKSANLUIS[[#This Row],[STOCK ALM1]]-STOCKSANLUIS[[#This Row],[SALIDA]]</f>
        <v>0</v>
      </c>
      <c r="K906" s="90" t="str">
        <f>VLOOKUP(STOCKSANLUIS[[#This Row],[CODIGO]],CLASIFICACION[],6,FALSE)</f>
        <v>B</v>
      </c>
      <c r="L906" s="90">
        <f>IFERROR(VLOOKUP(STOCKSANLUIS[[#This Row],[CODIGO]],STOCK_STARSOFT[],3,FALSE),0)</f>
        <v>0</v>
      </c>
      <c r="M906" s="90" t="str">
        <f>IF(STOCKSANLUIS[[#This Row],[STOCK ACTUAL]]=STOCKSANLUIS[[#This Row],[STOCK_STARSOFT]],"SIN DIFERENCIA","DIFERENCIA")</f>
        <v>SIN DIFERENCIA</v>
      </c>
    </row>
    <row r="907" spans="1:13" ht="15" hidden="1" customHeight="1" x14ac:dyDescent="0.25">
      <c r="A907" s="144" t="s">
        <v>1849</v>
      </c>
      <c r="B907" s="87" t="s">
        <v>1850</v>
      </c>
      <c r="C907" s="88">
        <v>0</v>
      </c>
      <c r="D907" s="89" t="s">
        <v>6</v>
      </c>
      <c r="E907" s="90" t="str">
        <f>VLOOKUP(STOCKSANLUIS[[#This Row],[CODIGO]],FAMILIAS[],4,FALSE)</f>
        <v>FULL GAUGE</v>
      </c>
      <c r="F907" s="90">
        <v>1</v>
      </c>
      <c r="G907" s="90"/>
      <c r="H907" s="90">
        <f>SUMIF(INGRESO_MERCADERIA[CODIGO],STOCKSANLUIS[[#This Row],[CODIGO]],INGRESO_MERCADERIA[INGRESO])</f>
        <v>0</v>
      </c>
      <c r="I907" s="90">
        <f>SUMIF(SALIDA[CODIGO],STOCKSANLUIS[[#This Row],[CODIGO]],SALIDA[CANTIDAD])</f>
        <v>0</v>
      </c>
      <c r="J907" s="90">
        <f>STOCKSANLUIS[[#This Row],[STOCK ALM1]]-STOCKSANLUIS[[#This Row],[SALIDA]]</f>
        <v>0</v>
      </c>
      <c r="K907" s="90" t="str">
        <f>VLOOKUP(STOCKSANLUIS[[#This Row],[CODIGO]],CLASIFICACION[],6,FALSE)</f>
        <v>C</v>
      </c>
      <c r="L907" s="90">
        <f>IFERROR(VLOOKUP(STOCKSANLUIS[[#This Row],[CODIGO]],STOCK_STARSOFT[],3,FALSE),0)</f>
        <v>0</v>
      </c>
      <c r="M907" s="90" t="str">
        <f>IF(STOCKSANLUIS[[#This Row],[STOCK ACTUAL]]=STOCKSANLUIS[[#This Row],[STOCK_STARSOFT]],"SIN DIFERENCIA","DIFERENCIA")</f>
        <v>SIN DIFERENCIA</v>
      </c>
    </row>
    <row r="908" spans="1:13" ht="15" hidden="1" customHeight="1" x14ac:dyDescent="0.25">
      <c r="A908" s="144" t="s">
        <v>1851</v>
      </c>
      <c r="B908" s="87" t="s">
        <v>1852</v>
      </c>
      <c r="C908" s="88">
        <v>0</v>
      </c>
      <c r="D908" s="89" t="s">
        <v>6</v>
      </c>
      <c r="E908" s="90" t="str">
        <f>VLOOKUP(STOCKSANLUIS[[#This Row],[CODIGO]],FAMILIAS[],4,FALSE)</f>
        <v>DUPONT</v>
      </c>
      <c r="F908" s="90">
        <v>1</v>
      </c>
      <c r="G908" s="90"/>
      <c r="H908" s="90">
        <f>SUMIF(INGRESO_MERCADERIA[CODIGO],STOCKSANLUIS[[#This Row],[CODIGO]],INGRESO_MERCADERIA[INGRESO])</f>
        <v>0</v>
      </c>
      <c r="I908" s="90">
        <f>SUMIF(SALIDA[CODIGO],STOCKSANLUIS[[#This Row],[CODIGO]],SALIDA[CANTIDAD])</f>
        <v>0</v>
      </c>
      <c r="J908" s="90">
        <f>STOCKSANLUIS[[#This Row],[STOCK ALM1]]-STOCKSANLUIS[[#This Row],[SALIDA]]</f>
        <v>0</v>
      </c>
      <c r="K908" s="90" t="str">
        <f>VLOOKUP(STOCKSANLUIS[[#This Row],[CODIGO]],CLASIFICACION[],6,FALSE)</f>
        <v>C</v>
      </c>
      <c r="L908" s="90">
        <f>IFERROR(VLOOKUP(STOCKSANLUIS[[#This Row],[CODIGO]],STOCK_STARSOFT[],3,FALSE),0)</f>
        <v>0</v>
      </c>
      <c r="M908" s="90" t="str">
        <f>IF(STOCKSANLUIS[[#This Row],[STOCK ACTUAL]]=STOCKSANLUIS[[#This Row],[STOCK_STARSOFT]],"SIN DIFERENCIA","DIFERENCIA")</f>
        <v>SIN DIFERENCIA</v>
      </c>
    </row>
    <row r="909" spans="1:13" ht="15" hidden="1" customHeight="1" x14ac:dyDescent="0.25">
      <c r="A909" s="144" t="s">
        <v>1853</v>
      </c>
      <c r="B909" s="87" t="s">
        <v>1854</v>
      </c>
      <c r="C909" s="88">
        <v>0</v>
      </c>
      <c r="D909" s="89" t="s">
        <v>6</v>
      </c>
      <c r="E909" s="90" t="str">
        <f>VLOOKUP(STOCKSANLUIS[[#This Row],[CODIGO]],FAMILIAS[],4,FALSE)</f>
        <v>DANFOSS</v>
      </c>
      <c r="F909" s="90">
        <v>1</v>
      </c>
      <c r="G909" s="90"/>
      <c r="H909" s="90">
        <f>SUMIF(INGRESO_MERCADERIA[CODIGO],STOCKSANLUIS[[#This Row],[CODIGO]],INGRESO_MERCADERIA[INGRESO])</f>
        <v>0</v>
      </c>
      <c r="I909" s="90">
        <f>SUMIF(SALIDA[CODIGO],STOCKSANLUIS[[#This Row],[CODIGO]],SALIDA[CANTIDAD])</f>
        <v>0</v>
      </c>
      <c r="J909" s="90">
        <f>STOCKSANLUIS[[#This Row],[STOCK ALM1]]-STOCKSANLUIS[[#This Row],[SALIDA]]</f>
        <v>0</v>
      </c>
      <c r="K909" s="90" t="str">
        <f>VLOOKUP(STOCKSANLUIS[[#This Row],[CODIGO]],CLASIFICACION[],6,FALSE)</f>
        <v>C</v>
      </c>
      <c r="L909" s="90">
        <f>IFERROR(VLOOKUP(STOCKSANLUIS[[#This Row],[CODIGO]],STOCK_STARSOFT[],3,FALSE),0)</f>
        <v>0</v>
      </c>
      <c r="M909" s="90" t="str">
        <f>IF(STOCKSANLUIS[[#This Row],[STOCK ACTUAL]]=STOCKSANLUIS[[#This Row],[STOCK_STARSOFT]],"SIN DIFERENCIA","DIFERENCIA")</f>
        <v>SIN DIFERENCIA</v>
      </c>
    </row>
    <row r="910" spans="1:13" ht="15" hidden="1" customHeight="1" x14ac:dyDescent="0.25">
      <c r="A910" s="144" t="s">
        <v>1855</v>
      </c>
      <c r="B910" s="87" t="s">
        <v>1856</v>
      </c>
      <c r="C910" s="88">
        <v>0</v>
      </c>
      <c r="D910" s="89" t="s">
        <v>6</v>
      </c>
      <c r="E910" s="90" t="str">
        <f>VLOOKUP(STOCKSANLUIS[[#This Row],[CODIGO]],FAMILIAS[],4,FALSE)</f>
        <v>DANFOSS</v>
      </c>
      <c r="F910" s="90">
        <v>1</v>
      </c>
      <c r="G910" s="90"/>
      <c r="H910" s="90">
        <f>SUMIF(INGRESO_MERCADERIA[CODIGO],STOCKSANLUIS[[#This Row],[CODIGO]],INGRESO_MERCADERIA[INGRESO])</f>
        <v>0</v>
      </c>
      <c r="I910" s="90">
        <f>SUMIF(SALIDA[CODIGO],STOCKSANLUIS[[#This Row],[CODIGO]],SALIDA[CANTIDAD])</f>
        <v>0</v>
      </c>
      <c r="J910" s="90">
        <f>STOCKSANLUIS[[#This Row],[STOCK ALM1]]-STOCKSANLUIS[[#This Row],[SALIDA]]</f>
        <v>0</v>
      </c>
      <c r="K910" s="90" t="str">
        <f>VLOOKUP(STOCKSANLUIS[[#This Row],[CODIGO]],CLASIFICACION[],6,FALSE)</f>
        <v>C</v>
      </c>
      <c r="L910" s="90">
        <f>IFERROR(VLOOKUP(STOCKSANLUIS[[#This Row],[CODIGO]],STOCK_STARSOFT[],3,FALSE),0)</f>
        <v>0</v>
      </c>
      <c r="M910" s="90" t="str">
        <f>IF(STOCKSANLUIS[[#This Row],[STOCK ACTUAL]]=STOCKSANLUIS[[#This Row],[STOCK_STARSOFT]],"SIN DIFERENCIA","DIFERENCIA")</f>
        <v>SIN DIFERENCIA</v>
      </c>
    </row>
    <row r="911" spans="1:13" ht="15" hidden="1" customHeight="1" x14ac:dyDescent="0.25">
      <c r="A911" s="144" t="s">
        <v>1857</v>
      </c>
      <c r="B911" s="87" t="s">
        <v>1858</v>
      </c>
      <c r="C911" s="88">
        <v>0</v>
      </c>
      <c r="D911" s="89" t="s">
        <v>6</v>
      </c>
      <c r="E911" s="90" t="str">
        <f>VLOOKUP(STOCKSANLUIS[[#This Row],[CODIGO]],FAMILIAS[],4,FALSE)</f>
        <v>DANFOSS</v>
      </c>
      <c r="F911" s="90">
        <v>1</v>
      </c>
      <c r="G911" s="90"/>
      <c r="H911" s="90">
        <f>SUMIF(INGRESO_MERCADERIA[CODIGO],STOCKSANLUIS[[#This Row],[CODIGO]],INGRESO_MERCADERIA[INGRESO])</f>
        <v>0</v>
      </c>
      <c r="I911" s="90">
        <f>SUMIF(SALIDA[CODIGO],STOCKSANLUIS[[#This Row],[CODIGO]],SALIDA[CANTIDAD])</f>
        <v>0</v>
      </c>
      <c r="J911" s="90">
        <f>STOCKSANLUIS[[#This Row],[STOCK ALM1]]-STOCKSANLUIS[[#This Row],[SALIDA]]</f>
        <v>0</v>
      </c>
      <c r="K911" s="90" t="str">
        <f>VLOOKUP(STOCKSANLUIS[[#This Row],[CODIGO]],CLASIFICACION[],6,FALSE)</f>
        <v>C</v>
      </c>
      <c r="L911" s="90">
        <f>IFERROR(VLOOKUP(STOCKSANLUIS[[#This Row],[CODIGO]],STOCK_STARSOFT[],3,FALSE),0)</f>
        <v>0</v>
      </c>
      <c r="M911" s="90" t="str">
        <f>IF(STOCKSANLUIS[[#This Row],[STOCK ACTUAL]]=STOCKSANLUIS[[#This Row],[STOCK_STARSOFT]],"SIN DIFERENCIA","DIFERENCIA")</f>
        <v>SIN DIFERENCIA</v>
      </c>
    </row>
    <row r="912" spans="1:13" ht="15" hidden="1" customHeight="1" x14ac:dyDescent="0.25">
      <c r="A912" s="144" t="s">
        <v>1859</v>
      </c>
      <c r="B912" s="87" t="s">
        <v>1860</v>
      </c>
      <c r="C912" s="88">
        <v>0</v>
      </c>
      <c r="D912" s="89" t="s">
        <v>6</v>
      </c>
      <c r="E912" s="90" t="str">
        <f>VLOOKUP(STOCKSANLUIS[[#This Row],[CODIGO]],FAMILIAS[],4,FALSE)</f>
        <v>DANFOSS</v>
      </c>
      <c r="F912" s="90">
        <v>1</v>
      </c>
      <c r="G912" s="90"/>
      <c r="H912" s="90">
        <f>SUMIF(INGRESO_MERCADERIA[CODIGO],STOCKSANLUIS[[#This Row],[CODIGO]],INGRESO_MERCADERIA[INGRESO])</f>
        <v>0</v>
      </c>
      <c r="I912" s="90">
        <f>SUMIF(SALIDA[CODIGO],STOCKSANLUIS[[#This Row],[CODIGO]],SALIDA[CANTIDAD])</f>
        <v>0</v>
      </c>
      <c r="J912" s="90">
        <f>STOCKSANLUIS[[#This Row],[STOCK ALM1]]-STOCKSANLUIS[[#This Row],[SALIDA]]</f>
        <v>0</v>
      </c>
      <c r="K912" s="90" t="str">
        <f>VLOOKUP(STOCKSANLUIS[[#This Row],[CODIGO]],CLASIFICACION[],6,FALSE)</f>
        <v>C</v>
      </c>
      <c r="L912" s="90">
        <f>IFERROR(VLOOKUP(STOCKSANLUIS[[#This Row],[CODIGO]],STOCK_STARSOFT[],3,FALSE),0)</f>
        <v>0</v>
      </c>
      <c r="M912" s="90" t="str">
        <f>IF(STOCKSANLUIS[[#This Row],[STOCK ACTUAL]]=STOCKSANLUIS[[#This Row],[STOCK_STARSOFT]],"SIN DIFERENCIA","DIFERENCIA")</f>
        <v>SIN DIFERENCIA</v>
      </c>
    </row>
    <row r="913" spans="1:13" ht="15" hidden="1" customHeight="1" x14ac:dyDescent="0.25">
      <c r="A913" s="144" t="s">
        <v>1861</v>
      </c>
      <c r="B913" s="87" t="s">
        <v>1862</v>
      </c>
      <c r="C913" s="88">
        <v>0</v>
      </c>
      <c r="D913" s="89" t="s">
        <v>6</v>
      </c>
      <c r="E913" s="90" t="str">
        <f>VLOOKUP(STOCKSANLUIS[[#This Row],[CODIGO]],FAMILIAS[],4,FALSE)</f>
        <v>DANFOSS</v>
      </c>
      <c r="F913" s="90">
        <v>1</v>
      </c>
      <c r="G913" s="90"/>
      <c r="H913" s="90">
        <f>SUMIF(INGRESO_MERCADERIA[CODIGO],STOCKSANLUIS[[#This Row],[CODIGO]],INGRESO_MERCADERIA[INGRESO])</f>
        <v>0</v>
      </c>
      <c r="I913" s="90">
        <f>SUMIF(SALIDA[CODIGO],STOCKSANLUIS[[#This Row],[CODIGO]],SALIDA[CANTIDAD])</f>
        <v>0</v>
      </c>
      <c r="J913" s="90">
        <f>STOCKSANLUIS[[#This Row],[STOCK ALM1]]-STOCKSANLUIS[[#This Row],[SALIDA]]</f>
        <v>0</v>
      </c>
      <c r="K913" s="90" t="str">
        <f>VLOOKUP(STOCKSANLUIS[[#This Row],[CODIGO]],CLASIFICACION[],6,FALSE)</f>
        <v>C</v>
      </c>
      <c r="L913" s="90">
        <f>IFERROR(VLOOKUP(STOCKSANLUIS[[#This Row],[CODIGO]],STOCK_STARSOFT[],3,FALSE),0)</f>
        <v>0</v>
      </c>
      <c r="M913" s="90" t="str">
        <f>IF(STOCKSANLUIS[[#This Row],[STOCK ACTUAL]]=STOCKSANLUIS[[#This Row],[STOCK_STARSOFT]],"SIN DIFERENCIA","DIFERENCIA")</f>
        <v>SIN DIFERENCIA</v>
      </c>
    </row>
    <row r="914" spans="1:13" ht="15" hidden="1" customHeight="1" x14ac:dyDescent="0.25">
      <c r="A914" s="144" t="s">
        <v>1863</v>
      </c>
      <c r="B914" s="87" t="s">
        <v>1864</v>
      </c>
      <c r="C914" s="88">
        <v>0</v>
      </c>
      <c r="D914" s="89" t="s">
        <v>6</v>
      </c>
      <c r="E914" s="90" t="str">
        <f>VLOOKUP(STOCKSANLUIS[[#This Row],[CODIGO]],FAMILIAS[],4,FALSE)</f>
        <v>DANFOSS</v>
      </c>
      <c r="F914" s="90">
        <v>1</v>
      </c>
      <c r="G914" s="90"/>
      <c r="H914" s="90">
        <f>SUMIF(INGRESO_MERCADERIA[CODIGO],STOCKSANLUIS[[#This Row],[CODIGO]],INGRESO_MERCADERIA[INGRESO])</f>
        <v>0</v>
      </c>
      <c r="I914" s="90">
        <f>SUMIF(SALIDA[CODIGO],STOCKSANLUIS[[#This Row],[CODIGO]],SALIDA[CANTIDAD])</f>
        <v>0</v>
      </c>
      <c r="J914" s="90">
        <f>STOCKSANLUIS[[#This Row],[STOCK ALM1]]-STOCKSANLUIS[[#This Row],[SALIDA]]</f>
        <v>0</v>
      </c>
      <c r="K914" s="90" t="str">
        <f>VLOOKUP(STOCKSANLUIS[[#This Row],[CODIGO]],CLASIFICACION[],6,FALSE)</f>
        <v>C</v>
      </c>
      <c r="L914" s="90">
        <f>IFERROR(VLOOKUP(STOCKSANLUIS[[#This Row],[CODIGO]],STOCK_STARSOFT[],3,FALSE),0)</f>
        <v>0</v>
      </c>
      <c r="M914" s="90" t="str">
        <f>IF(STOCKSANLUIS[[#This Row],[STOCK ACTUAL]]=STOCKSANLUIS[[#This Row],[STOCK_STARSOFT]],"SIN DIFERENCIA","DIFERENCIA")</f>
        <v>SIN DIFERENCIA</v>
      </c>
    </row>
    <row r="915" spans="1:13" ht="15" hidden="1" customHeight="1" x14ac:dyDescent="0.25">
      <c r="A915" s="144" t="s">
        <v>1865</v>
      </c>
      <c r="B915" s="87" t="s">
        <v>1866</v>
      </c>
      <c r="C915" s="88">
        <v>0</v>
      </c>
      <c r="D915" s="89" t="s">
        <v>6</v>
      </c>
      <c r="E915" s="90" t="str">
        <f>VLOOKUP(STOCKSANLUIS[[#This Row],[CODIGO]],FAMILIAS[],4,FALSE)</f>
        <v>DANFOSS</v>
      </c>
      <c r="F915" s="90">
        <v>1</v>
      </c>
      <c r="G915" s="90"/>
      <c r="H915" s="90">
        <f>SUMIF(INGRESO_MERCADERIA[CODIGO],STOCKSANLUIS[[#This Row],[CODIGO]],INGRESO_MERCADERIA[INGRESO])</f>
        <v>0</v>
      </c>
      <c r="I915" s="90">
        <f>SUMIF(SALIDA[CODIGO],STOCKSANLUIS[[#This Row],[CODIGO]],SALIDA[CANTIDAD])</f>
        <v>0</v>
      </c>
      <c r="J915" s="90">
        <f>STOCKSANLUIS[[#This Row],[STOCK ALM1]]-STOCKSANLUIS[[#This Row],[SALIDA]]</f>
        <v>0</v>
      </c>
      <c r="K915" s="90" t="str">
        <f>VLOOKUP(STOCKSANLUIS[[#This Row],[CODIGO]],CLASIFICACION[],6,FALSE)</f>
        <v>C</v>
      </c>
      <c r="L915" s="90">
        <f>IFERROR(VLOOKUP(STOCKSANLUIS[[#This Row],[CODIGO]],STOCK_STARSOFT[],3,FALSE),0)</f>
        <v>0</v>
      </c>
      <c r="M915" s="90" t="str">
        <f>IF(STOCKSANLUIS[[#This Row],[STOCK ACTUAL]]=STOCKSANLUIS[[#This Row],[STOCK_STARSOFT]],"SIN DIFERENCIA","DIFERENCIA")</f>
        <v>SIN DIFERENCIA</v>
      </c>
    </row>
    <row r="916" spans="1:13" ht="15" hidden="1" customHeight="1" x14ac:dyDescent="0.25">
      <c r="A916" s="144" t="s">
        <v>1867</v>
      </c>
      <c r="B916" s="87" t="s">
        <v>1868</v>
      </c>
      <c r="C916" s="88">
        <v>0</v>
      </c>
      <c r="D916" s="89" t="s">
        <v>6</v>
      </c>
      <c r="E916" s="90" t="str">
        <f>VLOOKUP(STOCKSANLUIS[[#This Row],[CODIGO]],FAMILIAS[],4,FALSE)</f>
        <v>DANFOSS</v>
      </c>
      <c r="F916" s="90">
        <v>1</v>
      </c>
      <c r="G916" s="90"/>
      <c r="H916" s="90">
        <f>SUMIF(INGRESO_MERCADERIA[CODIGO],STOCKSANLUIS[[#This Row],[CODIGO]],INGRESO_MERCADERIA[INGRESO])</f>
        <v>0</v>
      </c>
      <c r="I916" s="90">
        <f>SUMIF(SALIDA[CODIGO],STOCKSANLUIS[[#This Row],[CODIGO]],SALIDA[CANTIDAD])</f>
        <v>0</v>
      </c>
      <c r="J916" s="90">
        <f>STOCKSANLUIS[[#This Row],[STOCK ALM1]]-STOCKSANLUIS[[#This Row],[SALIDA]]</f>
        <v>0</v>
      </c>
      <c r="K916" s="90" t="str">
        <f>VLOOKUP(STOCKSANLUIS[[#This Row],[CODIGO]],CLASIFICACION[],6,FALSE)</f>
        <v>C</v>
      </c>
      <c r="L916" s="90">
        <f>IFERROR(VLOOKUP(STOCKSANLUIS[[#This Row],[CODIGO]],STOCK_STARSOFT[],3,FALSE),0)</f>
        <v>0</v>
      </c>
      <c r="M916" s="90" t="str">
        <f>IF(STOCKSANLUIS[[#This Row],[STOCK ACTUAL]]=STOCKSANLUIS[[#This Row],[STOCK_STARSOFT]],"SIN DIFERENCIA","DIFERENCIA")</f>
        <v>SIN DIFERENCIA</v>
      </c>
    </row>
    <row r="917" spans="1:13" ht="15" hidden="1" customHeight="1" x14ac:dyDescent="0.25">
      <c r="A917" s="144" t="s">
        <v>1869</v>
      </c>
      <c r="B917" s="87" t="s">
        <v>1870</v>
      </c>
      <c r="C917" s="88">
        <v>0</v>
      </c>
      <c r="D917" s="89" t="s">
        <v>6</v>
      </c>
      <c r="E917" s="90" t="str">
        <f>VLOOKUP(STOCKSANLUIS[[#This Row],[CODIGO]],FAMILIAS[],4,FALSE)</f>
        <v>DANFOSS</v>
      </c>
      <c r="F917" s="90">
        <v>1</v>
      </c>
      <c r="G917" s="90"/>
      <c r="H917" s="90">
        <f>SUMIF(INGRESO_MERCADERIA[CODIGO],STOCKSANLUIS[[#This Row],[CODIGO]],INGRESO_MERCADERIA[INGRESO])</f>
        <v>0</v>
      </c>
      <c r="I917" s="90">
        <f>SUMIF(SALIDA[CODIGO],STOCKSANLUIS[[#This Row],[CODIGO]],SALIDA[CANTIDAD])</f>
        <v>0</v>
      </c>
      <c r="J917" s="90">
        <f>STOCKSANLUIS[[#This Row],[STOCK ALM1]]-STOCKSANLUIS[[#This Row],[SALIDA]]</f>
        <v>0</v>
      </c>
      <c r="K917" s="90" t="str">
        <f>VLOOKUP(STOCKSANLUIS[[#This Row],[CODIGO]],CLASIFICACION[],6,FALSE)</f>
        <v>C</v>
      </c>
      <c r="L917" s="90">
        <f>IFERROR(VLOOKUP(STOCKSANLUIS[[#This Row],[CODIGO]],STOCK_STARSOFT[],3,FALSE),0)</f>
        <v>0</v>
      </c>
      <c r="M917" s="90" t="str">
        <f>IF(STOCKSANLUIS[[#This Row],[STOCK ACTUAL]]=STOCKSANLUIS[[#This Row],[STOCK_STARSOFT]],"SIN DIFERENCIA","DIFERENCIA")</f>
        <v>SIN DIFERENCIA</v>
      </c>
    </row>
    <row r="918" spans="1:13" ht="15" hidden="1" customHeight="1" x14ac:dyDescent="0.25">
      <c r="A918" s="144" t="s">
        <v>1871</v>
      </c>
      <c r="B918" s="87" t="s">
        <v>1872</v>
      </c>
      <c r="C918" s="88">
        <v>0</v>
      </c>
      <c r="D918" s="89" t="s">
        <v>6</v>
      </c>
      <c r="E918" s="90" t="str">
        <f>VLOOKUP(STOCKSANLUIS[[#This Row],[CODIGO]],FAMILIAS[],4,FALSE)</f>
        <v>DANFOSS</v>
      </c>
      <c r="F918" s="90">
        <v>1</v>
      </c>
      <c r="G918" s="90"/>
      <c r="H918" s="90">
        <f>SUMIF(INGRESO_MERCADERIA[CODIGO],STOCKSANLUIS[[#This Row],[CODIGO]],INGRESO_MERCADERIA[INGRESO])</f>
        <v>0</v>
      </c>
      <c r="I918" s="90">
        <f>SUMIF(SALIDA[CODIGO],STOCKSANLUIS[[#This Row],[CODIGO]],SALIDA[CANTIDAD])</f>
        <v>0</v>
      </c>
      <c r="J918" s="90">
        <f>STOCKSANLUIS[[#This Row],[STOCK ALM1]]-STOCKSANLUIS[[#This Row],[SALIDA]]</f>
        <v>0</v>
      </c>
      <c r="K918" s="90" t="str">
        <f>VLOOKUP(STOCKSANLUIS[[#This Row],[CODIGO]],CLASIFICACION[],6,FALSE)</f>
        <v>C</v>
      </c>
      <c r="L918" s="90">
        <f>IFERROR(VLOOKUP(STOCKSANLUIS[[#This Row],[CODIGO]],STOCK_STARSOFT[],3,FALSE),0)</f>
        <v>0</v>
      </c>
      <c r="M918" s="90" t="str">
        <f>IF(STOCKSANLUIS[[#This Row],[STOCK ACTUAL]]=STOCKSANLUIS[[#This Row],[STOCK_STARSOFT]],"SIN DIFERENCIA","DIFERENCIA")</f>
        <v>SIN DIFERENCIA</v>
      </c>
    </row>
    <row r="919" spans="1:13" ht="15" hidden="1" customHeight="1" x14ac:dyDescent="0.25">
      <c r="A919" s="144" t="s">
        <v>1873</v>
      </c>
      <c r="B919" s="87" t="s">
        <v>1874</v>
      </c>
      <c r="C919" s="88">
        <v>0</v>
      </c>
      <c r="D919" s="89" t="s">
        <v>6</v>
      </c>
      <c r="E919" s="90" t="str">
        <f>VLOOKUP(STOCKSANLUIS[[#This Row],[CODIGO]],FAMILIAS[],4,FALSE)</f>
        <v>DANFOSS</v>
      </c>
      <c r="F919" s="90">
        <v>1</v>
      </c>
      <c r="G919" s="90"/>
      <c r="H919" s="90">
        <f>SUMIF(INGRESO_MERCADERIA[CODIGO],STOCKSANLUIS[[#This Row],[CODIGO]],INGRESO_MERCADERIA[INGRESO])</f>
        <v>0</v>
      </c>
      <c r="I919" s="90">
        <f>SUMIF(SALIDA[CODIGO],STOCKSANLUIS[[#This Row],[CODIGO]],SALIDA[CANTIDAD])</f>
        <v>0</v>
      </c>
      <c r="J919" s="90">
        <f>STOCKSANLUIS[[#This Row],[STOCK ALM1]]-STOCKSANLUIS[[#This Row],[SALIDA]]</f>
        <v>0</v>
      </c>
      <c r="K919" s="90" t="str">
        <f>VLOOKUP(STOCKSANLUIS[[#This Row],[CODIGO]],CLASIFICACION[],6,FALSE)</f>
        <v>C</v>
      </c>
      <c r="L919" s="90">
        <f>IFERROR(VLOOKUP(STOCKSANLUIS[[#This Row],[CODIGO]],STOCK_STARSOFT[],3,FALSE),0)</f>
        <v>0</v>
      </c>
      <c r="M919" s="90" t="str">
        <f>IF(STOCKSANLUIS[[#This Row],[STOCK ACTUAL]]=STOCKSANLUIS[[#This Row],[STOCK_STARSOFT]],"SIN DIFERENCIA","DIFERENCIA")</f>
        <v>SIN DIFERENCIA</v>
      </c>
    </row>
    <row r="920" spans="1:13" ht="15" hidden="1" customHeight="1" x14ac:dyDescent="0.25">
      <c r="A920" s="144" t="s">
        <v>1875</v>
      </c>
      <c r="B920" s="87" t="s">
        <v>1876</v>
      </c>
      <c r="C920" s="88">
        <v>0</v>
      </c>
      <c r="D920" s="89" t="s">
        <v>6</v>
      </c>
      <c r="E920" s="90" t="str">
        <f>VLOOKUP(STOCKSANLUIS[[#This Row],[CODIGO]],FAMILIAS[],4,FALSE)</f>
        <v>DANFOSS</v>
      </c>
      <c r="F920" s="90">
        <v>1</v>
      </c>
      <c r="G920" s="90"/>
      <c r="H920" s="90">
        <f>SUMIF(INGRESO_MERCADERIA[CODIGO],STOCKSANLUIS[[#This Row],[CODIGO]],INGRESO_MERCADERIA[INGRESO])</f>
        <v>0</v>
      </c>
      <c r="I920" s="90">
        <f>SUMIF(SALIDA[CODIGO],STOCKSANLUIS[[#This Row],[CODIGO]],SALIDA[CANTIDAD])</f>
        <v>0</v>
      </c>
      <c r="J920" s="90">
        <f>STOCKSANLUIS[[#This Row],[STOCK ALM1]]-STOCKSANLUIS[[#This Row],[SALIDA]]</f>
        <v>0</v>
      </c>
      <c r="K920" s="90" t="str">
        <f>VLOOKUP(STOCKSANLUIS[[#This Row],[CODIGO]],CLASIFICACION[],6,FALSE)</f>
        <v>C</v>
      </c>
      <c r="L920" s="90">
        <f>IFERROR(VLOOKUP(STOCKSANLUIS[[#This Row],[CODIGO]],STOCK_STARSOFT[],3,FALSE),0)</f>
        <v>0</v>
      </c>
      <c r="M920" s="90" t="str">
        <f>IF(STOCKSANLUIS[[#This Row],[STOCK ACTUAL]]=STOCKSANLUIS[[#This Row],[STOCK_STARSOFT]],"SIN DIFERENCIA","DIFERENCIA")</f>
        <v>SIN DIFERENCIA</v>
      </c>
    </row>
    <row r="921" spans="1:13" ht="15" hidden="1" customHeight="1" x14ac:dyDescent="0.25">
      <c r="A921" s="144" t="s">
        <v>1877</v>
      </c>
      <c r="B921" s="87" t="s">
        <v>1878</v>
      </c>
      <c r="C921" s="88">
        <v>0</v>
      </c>
      <c r="D921" s="89" t="s">
        <v>6</v>
      </c>
      <c r="E921" s="90" t="str">
        <f>VLOOKUP(STOCKSANLUIS[[#This Row],[CODIGO]],FAMILIAS[],4,FALSE)</f>
        <v>DANFOSS</v>
      </c>
      <c r="F921" s="90">
        <v>1</v>
      </c>
      <c r="G921" s="90"/>
      <c r="H921" s="90">
        <f>SUMIF(INGRESO_MERCADERIA[CODIGO],STOCKSANLUIS[[#This Row],[CODIGO]],INGRESO_MERCADERIA[INGRESO])</f>
        <v>0</v>
      </c>
      <c r="I921" s="90">
        <f>SUMIF(SALIDA[CODIGO],STOCKSANLUIS[[#This Row],[CODIGO]],SALIDA[CANTIDAD])</f>
        <v>0</v>
      </c>
      <c r="J921" s="90">
        <f>STOCKSANLUIS[[#This Row],[STOCK ALM1]]-STOCKSANLUIS[[#This Row],[SALIDA]]</f>
        <v>0</v>
      </c>
      <c r="K921" s="90" t="str">
        <f>VLOOKUP(STOCKSANLUIS[[#This Row],[CODIGO]],CLASIFICACION[],6,FALSE)</f>
        <v>C</v>
      </c>
      <c r="L921" s="90">
        <f>IFERROR(VLOOKUP(STOCKSANLUIS[[#This Row],[CODIGO]],STOCK_STARSOFT[],3,FALSE),0)</f>
        <v>0</v>
      </c>
      <c r="M921" s="90" t="str">
        <f>IF(STOCKSANLUIS[[#This Row],[STOCK ACTUAL]]=STOCKSANLUIS[[#This Row],[STOCK_STARSOFT]],"SIN DIFERENCIA","DIFERENCIA")</f>
        <v>SIN DIFERENCIA</v>
      </c>
    </row>
    <row r="922" spans="1:13" ht="15" hidden="1" customHeight="1" x14ac:dyDescent="0.25">
      <c r="A922" s="144" t="s">
        <v>1879</v>
      </c>
      <c r="B922" s="87" t="s">
        <v>1854</v>
      </c>
      <c r="C922" s="88">
        <v>0</v>
      </c>
      <c r="D922" s="89" t="s">
        <v>6</v>
      </c>
      <c r="E922" s="90" t="str">
        <f>VLOOKUP(STOCKSANLUIS[[#This Row],[CODIGO]],FAMILIAS[],4,FALSE)</f>
        <v>DANFOSS</v>
      </c>
      <c r="F922" s="90">
        <v>1</v>
      </c>
      <c r="G922" s="90"/>
      <c r="H922" s="90">
        <f>SUMIF(INGRESO_MERCADERIA[CODIGO],STOCKSANLUIS[[#This Row],[CODIGO]],INGRESO_MERCADERIA[INGRESO])</f>
        <v>0</v>
      </c>
      <c r="I922" s="90">
        <f>SUMIF(SALIDA[CODIGO],STOCKSANLUIS[[#This Row],[CODIGO]],SALIDA[CANTIDAD])</f>
        <v>0</v>
      </c>
      <c r="J922" s="90">
        <f>STOCKSANLUIS[[#This Row],[STOCK ALM1]]-STOCKSANLUIS[[#This Row],[SALIDA]]</f>
        <v>0</v>
      </c>
      <c r="K922" s="90" t="str">
        <f>VLOOKUP(STOCKSANLUIS[[#This Row],[CODIGO]],CLASIFICACION[],6,FALSE)</f>
        <v>C</v>
      </c>
      <c r="L922" s="90">
        <f>IFERROR(VLOOKUP(STOCKSANLUIS[[#This Row],[CODIGO]],STOCK_STARSOFT[],3,FALSE),0)</f>
        <v>0</v>
      </c>
      <c r="M922" s="90" t="str">
        <f>IF(STOCKSANLUIS[[#This Row],[STOCK ACTUAL]]=STOCKSANLUIS[[#This Row],[STOCK_STARSOFT]],"SIN DIFERENCIA","DIFERENCIA")</f>
        <v>SIN DIFERENCIA</v>
      </c>
    </row>
    <row r="923" spans="1:13" ht="15" hidden="1" customHeight="1" x14ac:dyDescent="0.25">
      <c r="A923" s="144" t="s">
        <v>1880</v>
      </c>
      <c r="B923" s="87" t="s">
        <v>1881</v>
      </c>
      <c r="C923" s="88">
        <v>0</v>
      </c>
      <c r="D923" s="89" t="s">
        <v>6</v>
      </c>
      <c r="E923" s="90" t="str">
        <f>VLOOKUP(STOCKSANLUIS[[#This Row],[CODIGO]],FAMILIAS[],4,FALSE)</f>
        <v>DANFOSS</v>
      </c>
      <c r="F923" s="90">
        <v>1</v>
      </c>
      <c r="G923" s="90"/>
      <c r="H923" s="90">
        <f>SUMIF(INGRESO_MERCADERIA[CODIGO],STOCKSANLUIS[[#This Row],[CODIGO]],INGRESO_MERCADERIA[INGRESO])</f>
        <v>0</v>
      </c>
      <c r="I923" s="90">
        <f>SUMIF(SALIDA[CODIGO],STOCKSANLUIS[[#This Row],[CODIGO]],SALIDA[CANTIDAD])</f>
        <v>0</v>
      </c>
      <c r="J923" s="90">
        <f>STOCKSANLUIS[[#This Row],[STOCK ALM1]]-STOCKSANLUIS[[#This Row],[SALIDA]]</f>
        <v>0</v>
      </c>
      <c r="K923" s="90" t="str">
        <f>VLOOKUP(STOCKSANLUIS[[#This Row],[CODIGO]],CLASIFICACION[],6,FALSE)</f>
        <v>C</v>
      </c>
      <c r="L923" s="90">
        <f>IFERROR(VLOOKUP(STOCKSANLUIS[[#This Row],[CODIGO]],STOCK_STARSOFT[],3,FALSE),0)</f>
        <v>0</v>
      </c>
      <c r="M923" s="90" t="str">
        <f>IF(STOCKSANLUIS[[#This Row],[STOCK ACTUAL]]=STOCKSANLUIS[[#This Row],[STOCK_STARSOFT]],"SIN DIFERENCIA","DIFERENCIA")</f>
        <v>SIN DIFERENCIA</v>
      </c>
    </row>
    <row r="924" spans="1:13" ht="15" hidden="1" customHeight="1" x14ac:dyDescent="0.25">
      <c r="A924" s="144" t="s">
        <v>1330</v>
      </c>
      <c r="B924" s="87" t="s">
        <v>1331</v>
      </c>
      <c r="C924" s="88">
        <v>0</v>
      </c>
      <c r="D924" s="89" t="s">
        <v>6</v>
      </c>
      <c r="E924" s="90" t="str">
        <f>VLOOKUP(STOCKSANLUIS[[#This Row],[CODIGO]],FAMILIAS[],4,FALSE)</f>
        <v>ELGIN</v>
      </c>
      <c r="F924" s="90">
        <v>1</v>
      </c>
      <c r="G924" s="90" t="s">
        <v>19526</v>
      </c>
      <c r="H924" s="90">
        <f>SUMIF(INGRESO_MERCADERIA[CODIGO],STOCKSANLUIS[[#This Row],[CODIGO]],INGRESO_MERCADERIA[INGRESO])</f>
        <v>8</v>
      </c>
      <c r="I924" s="90">
        <f>SUMIF(SALIDA[CODIGO],STOCKSANLUIS[[#This Row],[CODIGO]],SALIDA[CANTIDAD])</f>
        <v>6</v>
      </c>
      <c r="J924" s="90">
        <f>STOCKSANLUIS[[#This Row],[STOCK ALM1]]-STOCKSANLUIS[[#This Row],[SALIDA]]</f>
        <v>2</v>
      </c>
      <c r="K924" s="90" t="str">
        <f>VLOOKUP(STOCKSANLUIS[[#This Row],[CODIGO]],CLASIFICACION[],6,FALSE)</f>
        <v>C</v>
      </c>
      <c r="L924" s="90">
        <f>IFERROR(VLOOKUP(STOCKSANLUIS[[#This Row],[CODIGO]],STOCK_STARSOFT[],3,FALSE),0)</f>
        <v>2</v>
      </c>
      <c r="M924" s="90" t="str">
        <f>IF(STOCKSANLUIS[[#This Row],[STOCK ACTUAL]]=STOCKSANLUIS[[#This Row],[STOCK_STARSOFT]],"SIN DIFERENCIA","DIFERENCIA")</f>
        <v>SIN DIFERENCIA</v>
      </c>
    </row>
    <row r="925" spans="1:13" ht="15" hidden="1" customHeight="1" x14ac:dyDescent="0.25">
      <c r="A925" s="144" t="s">
        <v>1884</v>
      </c>
      <c r="B925" s="87" t="s">
        <v>1885</v>
      </c>
      <c r="C925" s="88">
        <v>0</v>
      </c>
      <c r="D925" s="89" t="s">
        <v>6</v>
      </c>
      <c r="E925" s="90" t="str">
        <f>VLOOKUP(STOCKSANLUIS[[#This Row],[CODIGO]],FAMILIAS[],4,FALSE)</f>
        <v>EBM</v>
      </c>
      <c r="F925" s="90">
        <v>1</v>
      </c>
      <c r="G925" s="90"/>
      <c r="H925" s="90">
        <f>SUMIF(INGRESO_MERCADERIA[CODIGO],STOCKSANLUIS[[#This Row],[CODIGO]],INGRESO_MERCADERIA[INGRESO])</f>
        <v>0</v>
      </c>
      <c r="I925" s="90">
        <f>SUMIF(SALIDA[CODIGO],STOCKSANLUIS[[#This Row],[CODIGO]],SALIDA[CANTIDAD])</f>
        <v>0</v>
      </c>
      <c r="J925" s="90">
        <f>STOCKSANLUIS[[#This Row],[STOCK ALM1]]-STOCKSANLUIS[[#This Row],[SALIDA]]</f>
        <v>0</v>
      </c>
      <c r="K925" s="90" t="str">
        <f>VLOOKUP(STOCKSANLUIS[[#This Row],[CODIGO]],CLASIFICACION[],6,FALSE)</f>
        <v>C</v>
      </c>
      <c r="L925" s="90">
        <f>IFERROR(VLOOKUP(STOCKSANLUIS[[#This Row],[CODIGO]],STOCK_STARSOFT[],3,FALSE),0)</f>
        <v>0</v>
      </c>
      <c r="M925" s="90" t="str">
        <f>IF(STOCKSANLUIS[[#This Row],[STOCK ACTUAL]]=STOCKSANLUIS[[#This Row],[STOCK_STARSOFT]],"SIN DIFERENCIA","DIFERENCIA")</f>
        <v>SIN DIFERENCIA</v>
      </c>
    </row>
    <row r="926" spans="1:13" ht="15" hidden="1" customHeight="1" x14ac:dyDescent="0.25">
      <c r="A926" s="144" t="s">
        <v>1886</v>
      </c>
      <c r="B926" s="87" t="s">
        <v>1887</v>
      </c>
      <c r="C926" s="88">
        <v>0</v>
      </c>
      <c r="D926" s="89" t="s">
        <v>6</v>
      </c>
      <c r="E926" s="90" t="str">
        <f>VLOOKUP(STOCKSANLUIS[[#This Row],[CODIGO]],FAMILIAS[],4,FALSE)</f>
        <v>DANFOSS</v>
      </c>
      <c r="F926" s="90">
        <v>1</v>
      </c>
      <c r="G926" s="90"/>
      <c r="H926" s="90">
        <f>SUMIF(INGRESO_MERCADERIA[CODIGO],STOCKSANLUIS[[#This Row],[CODIGO]],INGRESO_MERCADERIA[INGRESO])</f>
        <v>0</v>
      </c>
      <c r="I926" s="90">
        <f>SUMIF(SALIDA[CODIGO],STOCKSANLUIS[[#This Row],[CODIGO]],SALIDA[CANTIDAD])</f>
        <v>0</v>
      </c>
      <c r="J926" s="90">
        <f>STOCKSANLUIS[[#This Row],[STOCK ALM1]]-STOCKSANLUIS[[#This Row],[SALIDA]]</f>
        <v>0</v>
      </c>
      <c r="K926" s="90" t="str">
        <f>VLOOKUP(STOCKSANLUIS[[#This Row],[CODIGO]],CLASIFICACION[],6,FALSE)</f>
        <v>C</v>
      </c>
      <c r="L926" s="90">
        <f>IFERROR(VLOOKUP(STOCKSANLUIS[[#This Row],[CODIGO]],STOCK_STARSOFT[],3,FALSE),0)</f>
        <v>0</v>
      </c>
      <c r="M926" s="90" t="str">
        <f>IF(STOCKSANLUIS[[#This Row],[STOCK ACTUAL]]=STOCKSANLUIS[[#This Row],[STOCK_STARSOFT]],"SIN DIFERENCIA","DIFERENCIA")</f>
        <v>SIN DIFERENCIA</v>
      </c>
    </row>
    <row r="927" spans="1:13" ht="15" hidden="1" customHeight="1" x14ac:dyDescent="0.25">
      <c r="A927" s="144" t="s">
        <v>305</v>
      </c>
      <c r="B927" s="87" t="s">
        <v>306</v>
      </c>
      <c r="C927" s="88">
        <v>1</v>
      </c>
      <c r="D927" s="89" t="s">
        <v>6</v>
      </c>
      <c r="E927" s="90" t="str">
        <f>VLOOKUP(STOCKSANLUIS[[#This Row],[CODIGO]],FAMILIAS[],4,FALSE)</f>
        <v>ELKHART</v>
      </c>
      <c r="F927" s="90">
        <v>1</v>
      </c>
      <c r="G927" s="90" t="s">
        <v>19526</v>
      </c>
      <c r="H927" s="90">
        <f>SUMIF(INGRESO_MERCADERIA[CODIGO],STOCKSANLUIS[[#This Row],[CODIGO]],INGRESO_MERCADERIA[INGRESO])</f>
        <v>1</v>
      </c>
      <c r="I927" s="90">
        <f>SUMIF(SALIDA[CODIGO],STOCKSANLUIS[[#This Row],[CODIGO]],SALIDA[CANTIDAD])</f>
        <v>0</v>
      </c>
      <c r="J927" s="90">
        <f>STOCKSANLUIS[[#This Row],[STOCK ALM1]]-STOCKSANLUIS[[#This Row],[SALIDA]]</f>
        <v>1</v>
      </c>
      <c r="K927" s="90" t="str">
        <f>VLOOKUP(STOCKSANLUIS[[#This Row],[CODIGO]],CLASIFICACION[],6,FALSE)</f>
        <v>C</v>
      </c>
      <c r="L927" s="90">
        <f>IFERROR(VLOOKUP(STOCKSANLUIS[[#This Row],[CODIGO]],STOCK_STARSOFT[],3,FALSE),0)</f>
        <v>1</v>
      </c>
      <c r="M927" s="90" t="str">
        <f>IF(STOCKSANLUIS[[#This Row],[STOCK ACTUAL]]=STOCKSANLUIS[[#This Row],[STOCK_STARSOFT]],"SIN DIFERENCIA","DIFERENCIA")</f>
        <v>SIN DIFERENCIA</v>
      </c>
    </row>
    <row r="928" spans="1:13" ht="15" hidden="1" customHeight="1" x14ac:dyDescent="0.25">
      <c r="A928" s="144" t="s">
        <v>1890</v>
      </c>
      <c r="B928" s="87" t="s">
        <v>1891</v>
      </c>
      <c r="C928" s="88">
        <v>0</v>
      </c>
      <c r="D928" s="89" t="s">
        <v>6</v>
      </c>
      <c r="E928" s="90" t="str">
        <f>VLOOKUP(STOCKSANLUIS[[#This Row],[CODIGO]],FAMILIAS[],4,FALSE)</f>
        <v>DANFOSS</v>
      </c>
      <c r="F928" s="90">
        <v>1</v>
      </c>
      <c r="G928" s="90"/>
      <c r="H928" s="90">
        <f>SUMIF(INGRESO_MERCADERIA[CODIGO],STOCKSANLUIS[[#This Row],[CODIGO]],INGRESO_MERCADERIA[INGRESO])</f>
        <v>0</v>
      </c>
      <c r="I928" s="90">
        <f>SUMIF(SALIDA[CODIGO],STOCKSANLUIS[[#This Row],[CODIGO]],SALIDA[CANTIDAD])</f>
        <v>0</v>
      </c>
      <c r="J928" s="90">
        <f>STOCKSANLUIS[[#This Row],[STOCK ALM1]]-STOCKSANLUIS[[#This Row],[SALIDA]]</f>
        <v>0</v>
      </c>
      <c r="K928" s="90" t="str">
        <f>VLOOKUP(STOCKSANLUIS[[#This Row],[CODIGO]],CLASIFICACION[],6,FALSE)</f>
        <v>C</v>
      </c>
      <c r="L928" s="90">
        <f>IFERROR(VLOOKUP(STOCKSANLUIS[[#This Row],[CODIGO]],STOCK_STARSOFT[],3,FALSE),0)</f>
        <v>0</v>
      </c>
      <c r="M928" s="90" t="str">
        <f>IF(STOCKSANLUIS[[#This Row],[STOCK ACTUAL]]=STOCKSANLUIS[[#This Row],[STOCK_STARSOFT]],"SIN DIFERENCIA","DIFERENCIA")</f>
        <v>SIN DIFERENCIA</v>
      </c>
    </row>
    <row r="929" spans="1:13" ht="15" hidden="1" customHeight="1" x14ac:dyDescent="0.25">
      <c r="A929" s="144" t="s">
        <v>1892</v>
      </c>
      <c r="B929" s="87" t="s">
        <v>1893</v>
      </c>
      <c r="C929" s="88">
        <v>0</v>
      </c>
      <c r="D929" s="89" t="s">
        <v>6</v>
      </c>
      <c r="E929" s="90" t="str">
        <f>VLOOKUP(STOCKSANLUIS[[#This Row],[CODIGO]],FAMILIAS[],4,FALSE)</f>
        <v>QUALITY</v>
      </c>
      <c r="F929" s="90">
        <v>1</v>
      </c>
      <c r="G929" s="90"/>
      <c r="H929" s="90">
        <f>SUMIF(INGRESO_MERCADERIA[CODIGO],STOCKSANLUIS[[#This Row],[CODIGO]],INGRESO_MERCADERIA[INGRESO])</f>
        <v>0</v>
      </c>
      <c r="I929" s="90">
        <f>SUMIF(SALIDA[CODIGO],STOCKSANLUIS[[#This Row],[CODIGO]],SALIDA[CANTIDAD])</f>
        <v>0</v>
      </c>
      <c r="J929" s="90">
        <f>STOCKSANLUIS[[#This Row],[STOCK ALM1]]-STOCKSANLUIS[[#This Row],[SALIDA]]</f>
        <v>0</v>
      </c>
      <c r="K929" s="90" t="str">
        <f>VLOOKUP(STOCKSANLUIS[[#This Row],[CODIGO]],CLASIFICACION[],6,FALSE)</f>
        <v>C</v>
      </c>
      <c r="L929" s="90">
        <f>IFERROR(VLOOKUP(STOCKSANLUIS[[#This Row],[CODIGO]],STOCK_STARSOFT[],3,FALSE),0)</f>
        <v>0</v>
      </c>
      <c r="M929" s="90" t="str">
        <f>IF(STOCKSANLUIS[[#This Row],[STOCK ACTUAL]]=STOCKSANLUIS[[#This Row],[STOCK_STARSOFT]],"SIN DIFERENCIA","DIFERENCIA")</f>
        <v>SIN DIFERENCIA</v>
      </c>
    </row>
    <row r="930" spans="1:13" ht="15" hidden="1" customHeight="1" x14ac:dyDescent="0.25">
      <c r="A930" s="144" t="s">
        <v>1894</v>
      </c>
      <c r="B930" s="87" t="s">
        <v>1895</v>
      </c>
      <c r="C930" s="88">
        <v>0</v>
      </c>
      <c r="D930" s="89" t="s">
        <v>6</v>
      </c>
      <c r="E930" s="90" t="str">
        <f>VLOOKUP(STOCKSANLUIS[[#This Row],[CODIGO]],FAMILIAS[],4,FALSE)</f>
        <v>DANFOSS</v>
      </c>
      <c r="F930" s="90">
        <v>1</v>
      </c>
      <c r="G930" s="90"/>
      <c r="H930" s="90">
        <f>SUMIF(INGRESO_MERCADERIA[CODIGO],STOCKSANLUIS[[#This Row],[CODIGO]],INGRESO_MERCADERIA[INGRESO])</f>
        <v>0</v>
      </c>
      <c r="I930" s="90">
        <f>SUMIF(SALIDA[CODIGO],STOCKSANLUIS[[#This Row],[CODIGO]],SALIDA[CANTIDAD])</f>
        <v>0</v>
      </c>
      <c r="J930" s="90">
        <f>STOCKSANLUIS[[#This Row],[STOCK ALM1]]-STOCKSANLUIS[[#This Row],[SALIDA]]</f>
        <v>0</v>
      </c>
      <c r="K930" s="90" t="str">
        <f>VLOOKUP(STOCKSANLUIS[[#This Row],[CODIGO]],CLASIFICACION[],6,FALSE)</f>
        <v>C</v>
      </c>
      <c r="L930" s="90">
        <f>IFERROR(VLOOKUP(STOCKSANLUIS[[#This Row],[CODIGO]],STOCK_STARSOFT[],3,FALSE),0)</f>
        <v>0</v>
      </c>
      <c r="M930" s="90" t="str">
        <f>IF(STOCKSANLUIS[[#This Row],[STOCK ACTUAL]]=STOCKSANLUIS[[#This Row],[STOCK_STARSOFT]],"SIN DIFERENCIA","DIFERENCIA")</f>
        <v>SIN DIFERENCIA</v>
      </c>
    </row>
    <row r="931" spans="1:13" ht="15" hidden="1" customHeight="1" x14ac:dyDescent="0.25">
      <c r="A931" s="144" t="s">
        <v>1896</v>
      </c>
      <c r="B931" s="87" t="s">
        <v>1897</v>
      </c>
      <c r="C931" s="88">
        <v>0</v>
      </c>
      <c r="D931" s="89" t="s">
        <v>6</v>
      </c>
      <c r="E931" s="90" t="str">
        <f>VLOOKUP(STOCKSANLUIS[[#This Row],[CODIGO]],FAMILIAS[],4,FALSE)</f>
        <v>VARIOS</v>
      </c>
      <c r="F931" s="90">
        <v>1</v>
      </c>
      <c r="G931" s="90"/>
      <c r="H931" s="90">
        <f>SUMIF(INGRESO_MERCADERIA[CODIGO],STOCKSANLUIS[[#This Row],[CODIGO]],INGRESO_MERCADERIA[INGRESO])</f>
        <v>0</v>
      </c>
      <c r="I931" s="90">
        <f>SUMIF(SALIDA[CODIGO],STOCKSANLUIS[[#This Row],[CODIGO]],SALIDA[CANTIDAD])</f>
        <v>0</v>
      </c>
      <c r="J931" s="90">
        <f>STOCKSANLUIS[[#This Row],[STOCK ALM1]]-STOCKSANLUIS[[#This Row],[SALIDA]]</f>
        <v>0</v>
      </c>
      <c r="K931" s="90" t="str">
        <f>VLOOKUP(STOCKSANLUIS[[#This Row],[CODIGO]],CLASIFICACION[],6,FALSE)</f>
        <v>C</v>
      </c>
      <c r="L931" s="90">
        <f>IFERROR(VLOOKUP(STOCKSANLUIS[[#This Row],[CODIGO]],STOCK_STARSOFT[],3,FALSE),0)</f>
        <v>0</v>
      </c>
      <c r="M931" s="90" t="str">
        <f>IF(STOCKSANLUIS[[#This Row],[STOCK ACTUAL]]=STOCKSANLUIS[[#This Row],[STOCK_STARSOFT]],"SIN DIFERENCIA","DIFERENCIA")</f>
        <v>SIN DIFERENCIA</v>
      </c>
    </row>
    <row r="932" spans="1:13" ht="15" hidden="1" customHeight="1" x14ac:dyDescent="0.25">
      <c r="A932" s="144" t="s">
        <v>1898</v>
      </c>
      <c r="B932" s="87" t="s">
        <v>1899</v>
      </c>
      <c r="C932" s="88">
        <v>0</v>
      </c>
      <c r="D932" s="89" t="s">
        <v>6</v>
      </c>
      <c r="E932" s="90" t="str">
        <f>VLOOKUP(STOCKSANLUIS[[#This Row],[CODIGO]],FAMILIAS[],4,FALSE)</f>
        <v>DANFOSS</v>
      </c>
      <c r="F932" s="90">
        <v>1</v>
      </c>
      <c r="G932" s="90"/>
      <c r="H932" s="90">
        <f>SUMIF(INGRESO_MERCADERIA[CODIGO],STOCKSANLUIS[[#This Row],[CODIGO]],INGRESO_MERCADERIA[INGRESO])</f>
        <v>0</v>
      </c>
      <c r="I932" s="90">
        <f>SUMIF(SALIDA[CODIGO],STOCKSANLUIS[[#This Row],[CODIGO]],SALIDA[CANTIDAD])</f>
        <v>0</v>
      </c>
      <c r="J932" s="90">
        <f>STOCKSANLUIS[[#This Row],[STOCK ALM1]]-STOCKSANLUIS[[#This Row],[SALIDA]]</f>
        <v>0</v>
      </c>
      <c r="K932" s="90" t="str">
        <f>VLOOKUP(STOCKSANLUIS[[#This Row],[CODIGO]],CLASIFICACION[],6,FALSE)</f>
        <v>C</v>
      </c>
      <c r="L932" s="90">
        <f>IFERROR(VLOOKUP(STOCKSANLUIS[[#This Row],[CODIGO]],STOCK_STARSOFT[],3,FALSE),0)</f>
        <v>0</v>
      </c>
      <c r="M932" s="90" t="str">
        <f>IF(STOCKSANLUIS[[#This Row],[STOCK ACTUAL]]=STOCKSANLUIS[[#This Row],[STOCK_STARSOFT]],"SIN DIFERENCIA","DIFERENCIA")</f>
        <v>SIN DIFERENCIA</v>
      </c>
    </row>
    <row r="933" spans="1:13" ht="15" hidden="1" customHeight="1" x14ac:dyDescent="0.25">
      <c r="A933" s="144" t="s">
        <v>1900</v>
      </c>
      <c r="B933" s="87" t="s">
        <v>1901</v>
      </c>
      <c r="C933" s="88">
        <v>0</v>
      </c>
      <c r="D933" s="89" t="s">
        <v>6</v>
      </c>
      <c r="E933" s="90" t="str">
        <f>VLOOKUP(STOCKSANLUIS[[#This Row],[CODIGO]],FAMILIAS[],4,FALSE)</f>
        <v>APPLI PARTS</v>
      </c>
      <c r="F933" s="90">
        <v>1</v>
      </c>
      <c r="G933" s="90"/>
      <c r="H933" s="90">
        <f>SUMIF(INGRESO_MERCADERIA[CODIGO],STOCKSANLUIS[[#This Row],[CODIGO]],INGRESO_MERCADERIA[INGRESO])</f>
        <v>0</v>
      </c>
      <c r="I933" s="90">
        <f>SUMIF(SALIDA[CODIGO],STOCKSANLUIS[[#This Row],[CODIGO]],SALIDA[CANTIDAD])</f>
        <v>0</v>
      </c>
      <c r="J933" s="90">
        <f>STOCKSANLUIS[[#This Row],[STOCK ALM1]]-STOCKSANLUIS[[#This Row],[SALIDA]]</f>
        <v>0</v>
      </c>
      <c r="K933" s="90" t="str">
        <f>VLOOKUP(STOCKSANLUIS[[#This Row],[CODIGO]],CLASIFICACION[],6,FALSE)</f>
        <v>C</v>
      </c>
      <c r="L933" s="90">
        <f>IFERROR(VLOOKUP(STOCKSANLUIS[[#This Row],[CODIGO]],STOCK_STARSOFT[],3,FALSE),0)</f>
        <v>0</v>
      </c>
      <c r="M933" s="90" t="str">
        <f>IF(STOCKSANLUIS[[#This Row],[STOCK ACTUAL]]=STOCKSANLUIS[[#This Row],[STOCK_STARSOFT]],"SIN DIFERENCIA","DIFERENCIA")</f>
        <v>SIN DIFERENCIA</v>
      </c>
    </row>
    <row r="934" spans="1:13" ht="15" hidden="1" customHeight="1" x14ac:dyDescent="0.25">
      <c r="A934" s="144" t="s">
        <v>1902</v>
      </c>
      <c r="B934" s="87" t="s">
        <v>1903</v>
      </c>
      <c r="C934" s="88">
        <v>0</v>
      </c>
      <c r="D934" s="89" t="s">
        <v>6</v>
      </c>
      <c r="E934" s="90" t="str">
        <f>VLOOKUP(STOCKSANLUIS[[#This Row],[CODIGO]],FAMILIAS[],4,FALSE)</f>
        <v>FULL GAUGE</v>
      </c>
      <c r="F934" s="90">
        <v>1</v>
      </c>
      <c r="G934" s="90"/>
      <c r="H934" s="90">
        <f>SUMIF(INGRESO_MERCADERIA[CODIGO],STOCKSANLUIS[[#This Row],[CODIGO]],INGRESO_MERCADERIA[INGRESO])</f>
        <v>0</v>
      </c>
      <c r="I934" s="90">
        <f>SUMIF(SALIDA[CODIGO],STOCKSANLUIS[[#This Row],[CODIGO]],SALIDA[CANTIDAD])</f>
        <v>0</v>
      </c>
      <c r="J934" s="90">
        <f>STOCKSANLUIS[[#This Row],[STOCK ALM1]]-STOCKSANLUIS[[#This Row],[SALIDA]]</f>
        <v>0</v>
      </c>
      <c r="K934" s="90" t="str">
        <f>VLOOKUP(STOCKSANLUIS[[#This Row],[CODIGO]],CLASIFICACION[],6,FALSE)</f>
        <v>C</v>
      </c>
      <c r="L934" s="90">
        <f>IFERROR(VLOOKUP(STOCKSANLUIS[[#This Row],[CODIGO]],STOCK_STARSOFT[],3,FALSE),0)</f>
        <v>0</v>
      </c>
      <c r="M934" s="90" t="str">
        <f>IF(STOCKSANLUIS[[#This Row],[STOCK ACTUAL]]=STOCKSANLUIS[[#This Row],[STOCK_STARSOFT]],"SIN DIFERENCIA","DIFERENCIA")</f>
        <v>SIN DIFERENCIA</v>
      </c>
    </row>
    <row r="935" spans="1:13" ht="15" hidden="1" customHeight="1" x14ac:dyDescent="0.25">
      <c r="A935" s="144" t="s">
        <v>2952</v>
      </c>
      <c r="B935" s="87" t="s">
        <v>2953</v>
      </c>
      <c r="C935" s="88">
        <v>7</v>
      </c>
      <c r="D935" s="89" t="s">
        <v>6</v>
      </c>
      <c r="E935" s="90" t="str">
        <f>VLOOKUP(STOCKSANLUIS[[#This Row],[CODIGO]],FAMILIAS[],4,FALSE)</f>
        <v>EVERWELL</v>
      </c>
      <c r="F935" s="90">
        <v>1</v>
      </c>
      <c r="G935" s="90" t="s">
        <v>19524</v>
      </c>
      <c r="H935" s="90">
        <f>SUMIF(INGRESO_MERCADERIA[CODIGO],STOCKSANLUIS[[#This Row],[CODIGO]],INGRESO_MERCADERIA[INGRESO])</f>
        <v>12</v>
      </c>
      <c r="I935" s="90">
        <f>SUMIF(SALIDA[CODIGO],STOCKSANLUIS[[#This Row],[CODIGO]],SALIDA[CANTIDAD])</f>
        <v>1</v>
      </c>
      <c r="J935" s="90">
        <f>STOCKSANLUIS[[#This Row],[STOCK ALM1]]-STOCKSANLUIS[[#This Row],[SALIDA]]</f>
        <v>11</v>
      </c>
      <c r="K935" s="90" t="str">
        <f>VLOOKUP(STOCKSANLUIS[[#This Row],[CODIGO]],CLASIFICACION[],6,FALSE)</f>
        <v>C</v>
      </c>
      <c r="L935" s="90">
        <f>IFERROR(VLOOKUP(STOCKSANLUIS[[#This Row],[CODIGO]],STOCK_STARSOFT[],3,FALSE),0)</f>
        <v>11</v>
      </c>
      <c r="M935" s="90" t="str">
        <f>IF(STOCKSANLUIS[[#This Row],[STOCK ACTUAL]]=STOCKSANLUIS[[#This Row],[STOCK_STARSOFT]],"SIN DIFERENCIA","DIFERENCIA")</f>
        <v>SIN DIFERENCIA</v>
      </c>
    </row>
    <row r="936" spans="1:13" ht="15" hidden="1" customHeight="1" x14ac:dyDescent="0.25">
      <c r="A936" s="144" t="s">
        <v>1906</v>
      </c>
      <c r="B936" s="87" t="s">
        <v>1907</v>
      </c>
      <c r="C936" s="88">
        <v>0</v>
      </c>
      <c r="D936" s="89" t="s">
        <v>6</v>
      </c>
      <c r="E936" s="90" t="str">
        <f>VLOOKUP(STOCKSANLUIS[[#This Row],[CODIGO]],FAMILIAS[],4,FALSE)</f>
        <v>FULL GAUGE</v>
      </c>
      <c r="F936" s="90">
        <v>1</v>
      </c>
      <c r="G936" s="90"/>
      <c r="H936" s="90">
        <f>SUMIF(INGRESO_MERCADERIA[CODIGO],STOCKSANLUIS[[#This Row],[CODIGO]],INGRESO_MERCADERIA[INGRESO])</f>
        <v>0</v>
      </c>
      <c r="I936" s="90">
        <f>SUMIF(SALIDA[CODIGO],STOCKSANLUIS[[#This Row],[CODIGO]],SALIDA[CANTIDAD])</f>
        <v>0</v>
      </c>
      <c r="J936" s="90">
        <f>STOCKSANLUIS[[#This Row],[STOCK ALM1]]-STOCKSANLUIS[[#This Row],[SALIDA]]</f>
        <v>0</v>
      </c>
      <c r="K936" s="90" t="str">
        <f>VLOOKUP(STOCKSANLUIS[[#This Row],[CODIGO]],CLASIFICACION[],6,FALSE)</f>
        <v>C</v>
      </c>
      <c r="L936" s="90">
        <f>IFERROR(VLOOKUP(STOCKSANLUIS[[#This Row],[CODIGO]],STOCK_STARSOFT[],3,FALSE),0)</f>
        <v>0</v>
      </c>
      <c r="M936" s="90" t="str">
        <f>IF(STOCKSANLUIS[[#This Row],[STOCK ACTUAL]]=STOCKSANLUIS[[#This Row],[STOCK_STARSOFT]],"SIN DIFERENCIA","DIFERENCIA")</f>
        <v>SIN DIFERENCIA</v>
      </c>
    </row>
    <row r="937" spans="1:13" ht="15" hidden="1" customHeight="1" x14ac:dyDescent="0.25">
      <c r="A937" s="144" t="s">
        <v>1908</v>
      </c>
      <c r="B937" s="87" t="s">
        <v>1909</v>
      </c>
      <c r="C937" s="88">
        <v>0</v>
      </c>
      <c r="D937" s="89" t="s">
        <v>6</v>
      </c>
      <c r="E937" s="90" t="str">
        <f>VLOOKUP(STOCKSANLUIS[[#This Row],[CODIGO]],FAMILIAS[],4,FALSE)</f>
        <v>FULL GAUGE</v>
      </c>
      <c r="F937" s="90">
        <v>1</v>
      </c>
      <c r="G937" s="90"/>
      <c r="H937" s="90">
        <f>SUMIF(INGRESO_MERCADERIA[CODIGO],STOCKSANLUIS[[#This Row],[CODIGO]],INGRESO_MERCADERIA[INGRESO])</f>
        <v>0</v>
      </c>
      <c r="I937" s="90">
        <f>SUMIF(SALIDA[CODIGO],STOCKSANLUIS[[#This Row],[CODIGO]],SALIDA[CANTIDAD])</f>
        <v>0</v>
      </c>
      <c r="J937" s="90">
        <f>STOCKSANLUIS[[#This Row],[STOCK ALM1]]-STOCKSANLUIS[[#This Row],[SALIDA]]</f>
        <v>0</v>
      </c>
      <c r="K937" s="90" t="str">
        <f>VLOOKUP(STOCKSANLUIS[[#This Row],[CODIGO]],CLASIFICACION[],6,FALSE)</f>
        <v>C</v>
      </c>
      <c r="L937" s="90">
        <f>IFERROR(VLOOKUP(STOCKSANLUIS[[#This Row],[CODIGO]],STOCK_STARSOFT[],3,FALSE),0)</f>
        <v>0</v>
      </c>
      <c r="M937" s="90" t="str">
        <f>IF(STOCKSANLUIS[[#This Row],[STOCK ACTUAL]]=STOCKSANLUIS[[#This Row],[STOCK_STARSOFT]],"SIN DIFERENCIA","DIFERENCIA")</f>
        <v>SIN DIFERENCIA</v>
      </c>
    </row>
    <row r="938" spans="1:13" ht="15" hidden="1" customHeight="1" x14ac:dyDescent="0.25">
      <c r="A938" s="144" t="s">
        <v>1910</v>
      </c>
      <c r="B938" s="87" t="s">
        <v>1911</v>
      </c>
      <c r="C938" s="88">
        <v>0</v>
      </c>
      <c r="D938" s="89" t="s">
        <v>6</v>
      </c>
      <c r="E938" s="90" t="str">
        <f>VLOOKUP(STOCKSANLUIS[[#This Row],[CODIGO]],FAMILIAS[],4,FALSE)</f>
        <v>FULL GAUGE</v>
      </c>
      <c r="F938" s="90">
        <v>1</v>
      </c>
      <c r="G938" s="90"/>
      <c r="H938" s="90">
        <f>SUMIF(INGRESO_MERCADERIA[CODIGO],STOCKSANLUIS[[#This Row],[CODIGO]],INGRESO_MERCADERIA[INGRESO])</f>
        <v>0</v>
      </c>
      <c r="I938" s="90">
        <f>SUMIF(SALIDA[CODIGO],STOCKSANLUIS[[#This Row],[CODIGO]],SALIDA[CANTIDAD])</f>
        <v>0</v>
      </c>
      <c r="J938" s="90">
        <f>STOCKSANLUIS[[#This Row],[STOCK ALM1]]-STOCKSANLUIS[[#This Row],[SALIDA]]</f>
        <v>0</v>
      </c>
      <c r="K938" s="90" t="str">
        <f>VLOOKUP(STOCKSANLUIS[[#This Row],[CODIGO]],CLASIFICACION[],6,FALSE)</f>
        <v>C</v>
      </c>
      <c r="L938" s="90">
        <f>IFERROR(VLOOKUP(STOCKSANLUIS[[#This Row],[CODIGO]],STOCK_STARSOFT[],3,FALSE),0)</f>
        <v>0</v>
      </c>
      <c r="M938" s="90" t="str">
        <f>IF(STOCKSANLUIS[[#This Row],[STOCK ACTUAL]]=STOCKSANLUIS[[#This Row],[STOCK_STARSOFT]],"SIN DIFERENCIA","DIFERENCIA")</f>
        <v>SIN DIFERENCIA</v>
      </c>
    </row>
    <row r="939" spans="1:13" ht="15" hidden="1" customHeight="1" x14ac:dyDescent="0.25">
      <c r="A939" s="144" t="s">
        <v>1912</v>
      </c>
      <c r="B939" s="87" t="s">
        <v>1913</v>
      </c>
      <c r="C939" s="88">
        <v>0</v>
      </c>
      <c r="D939" s="89" t="s">
        <v>6</v>
      </c>
      <c r="E939" s="90" t="str">
        <f>VLOOKUP(STOCKSANLUIS[[#This Row],[CODIGO]],FAMILIAS[],4,FALSE)</f>
        <v>ELKHART</v>
      </c>
      <c r="F939" s="90">
        <v>1</v>
      </c>
      <c r="G939" s="90"/>
      <c r="H939" s="90">
        <f>SUMIF(INGRESO_MERCADERIA[CODIGO],STOCKSANLUIS[[#This Row],[CODIGO]],INGRESO_MERCADERIA[INGRESO])</f>
        <v>0</v>
      </c>
      <c r="I939" s="90">
        <f>SUMIF(SALIDA[CODIGO],STOCKSANLUIS[[#This Row],[CODIGO]],SALIDA[CANTIDAD])</f>
        <v>0</v>
      </c>
      <c r="J939" s="90">
        <f>STOCKSANLUIS[[#This Row],[STOCK ALM1]]-STOCKSANLUIS[[#This Row],[SALIDA]]</f>
        <v>0</v>
      </c>
      <c r="K939" s="90" t="str">
        <f>VLOOKUP(STOCKSANLUIS[[#This Row],[CODIGO]],CLASIFICACION[],6,FALSE)</f>
        <v>C</v>
      </c>
      <c r="L939" s="90">
        <f>IFERROR(VLOOKUP(STOCKSANLUIS[[#This Row],[CODIGO]],STOCK_STARSOFT[],3,FALSE),0)</f>
        <v>0</v>
      </c>
      <c r="M939" s="90" t="str">
        <f>IF(STOCKSANLUIS[[#This Row],[STOCK ACTUAL]]=STOCKSANLUIS[[#This Row],[STOCK_STARSOFT]],"SIN DIFERENCIA","DIFERENCIA")</f>
        <v>SIN DIFERENCIA</v>
      </c>
    </row>
    <row r="940" spans="1:13" ht="15" hidden="1" customHeight="1" x14ac:dyDescent="0.25">
      <c r="A940" s="144" t="s">
        <v>1914</v>
      </c>
      <c r="B940" s="87" t="s">
        <v>1915</v>
      </c>
      <c r="C940" s="88">
        <v>0</v>
      </c>
      <c r="D940" s="89" t="s">
        <v>6</v>
      </c>
      <c r="E940" s="90" t="str">
        <f>VLOOKUP(STOCKSANLUIS[[#This Row],[CODIGO]],FAMILIAS[],4,FALSE)</f>
        <v>ELKHART</v>
      </c>
      <c r="F940" s="90">
        <v>1</v>
      </c>
      <c r="G940" s="90"/>
      <c r="H940" s="90">
        <f>SUMIF(INGRESO_MERCADERIA[CODIGO],STOCKSANLUIS[[#This Row],[CODIGO]],INGRESO_MERCADERIA[INGRESO])</f>
        <v>0</v>
      </c>
      <c r="I940" s="90">
        <f>SUMIF(SALIDA[CODIGO],STOCKSANLUIS[[#This Row],[CODIGO]],SALIDA[CANTIDAD])</f>
        <v>0</v>
      </c>
      <c r="J940" s="90">
        <f>STOCKSANLUIS[[#This Row],[STOCK ALM1]]-STOCKSANLUIS[[#This Row],[SALIDA]]</f>
        <v>0</v>
      </c>
      <c r="K940" s="90" t="str">
        <f>VLOOKUP(STOCKSANLUIS[[#This Row],[CODIGO]],CLASIFICACION[],6,FALSE)</f>
        <v>C</v>
      </c>
      <c r="L940" s="90">
        <f>IFERROR(VLOOKUP(STOCKSANLUIS[[#This Row],[CODIGO]],STOCK_STARSOFT[],3,FALSE),0)</f>
        <v>0</v>
      </c>
      <c r="M940" s="90" t="str">
        <f>IF(STOCKSANLUIS[[#This Row],[STOCK ACTUAL]]=STOCKSANLUIS[[#This Row],[STOCK_STARSOFT]],"SIN DIFERENCIA","DIFERENCIA")</f>
        <v>SIN DIFERENCIA</v>
      </c>
    </row>
    <row r="941" spans="1:13" ht="15" hidden="1" customHeight="1" x14ac:dyDescent="0.25">
      <c r="A941" s="144" t="s">
        <v>1916</v>
      </c>
      <c r="B941" s="87" t="s">
        <v>1917</v>
      </c>
      <c r="C941" s="88">
        <v>0</v>
      </c>
      <c r="D941" s="89" t="s">
        <v>6</v>
      </c>
      <c r="E941" s="90" t="str">
        <f>VLOOKUP(STOCKSANLUIS[[#This Row],[CODIGO]],FAMILIAS[],4,FALSE)</f>
        <v>ELKHART</v>
      </c>
      <c r="F941" s="90">
        <v>1</v>
      </c>
      <c r="G941" s="90"/>
      <c r="H941" s="90">
        <f>SUMIF(INGRESO_MERCADERIA[CODIGO],STOCKSANLUIS[[#This Row],[CODIGO]],INGRESO_MERCADERIA[INGRESO])</f>
        <v>0</v>
      </c>
      <c r="I941" s="90">
        <f>SUMIF(SALIDA[CODIGO],STOCKSANLUIS[[#This Row],[CODIGO]],SALIDA[CANTIDAD])</f>
        <v>0</v>
      </c>
      <c r="J941" s="90">
        <f>STOCKSANLUIS[[#This Row],[STOCK ALM1]]-STOCKSANLUIS[[#This Row],[SALIDA]]</f>
        <v>0</v>
      </c>
      <c r="K941" s="90" t="str">
        <f>VLOOKUP(STOCKSANLUIS[[#This Row],[CODIGO]],CLASIFICACION[],6,FALSE)</f>
        <v>C</v>
      </c>
      <c r="L941" s="90">
        <f>IFERROR(VLOOKUP(STOCKSANLUIS[[#This Row],[CODIGO]],STOCK_STARSOFT[],3,FALSE),0)</f>
        <v>0</v>
      </c>
      <c r="M941" s="90" t="str">
        <f>IF(STOCKSANLUIS[[#This Row],[STOCK ACTUAL]]=STOCKSANLUIS[[#This Row],[STOCK_STARSOFT]],"SIN DIFERENCIA","DIFERENCIA")</f>
        <v>SIN DIFERENCIA</v>
      </c>
    </row>
    <row r="942" spans="1:13" ht="15" hidden="1" customHeight="1" x14ac:dyDescent="0.25">
      <c r="A942" s="144" t="s">
        <v>3016</v>
      </c>
      <c r="B942" s="87" t="s">
        <v>3017</v>
      </c>
      <c r="C942" s="88">
        <v>5</v>
      </c>
      <c r="D942" s="89" t="s">
        <v>6</v>
      </c>
      <c r="E942" s="90" t="str">
        <f>VLOOKUP(STOCKSANLUIS[[#This Row],[CODIGO]],FAMILIAS[],4,FALSE)</f>
        <v>EVERWELL</v>
      </c>
      <c r="F942" s="90">
        <v>1</v>
      </c>
      <c r="G942" s="90" t="s">
        <v>19524</v>
      </c>
      <c r="H942" s="90">
        <f>SUMIF(INGRESO_MERCADERIA[CODIGO],STOCKSANLUIS[[#This Row],[CODIGO]],INGRESO_MERCADERIA[INGRESO])</f>
        <v>5</v>
      </c>
      <c r="I942" s="90">
        <f>SUMIF(SALIDA[CODIGO],STOCKSANLUIS[[#This Row],[CODIGO]],SALIDA[CANTIDAD])</f>
        <v>5</v>
      </c>
      <c r="J942" s="90">
        <f>STOCKSANLUIS[[#This Row],[STOCK ALM1]]-STOCKSANLUIS[[#This Row],[SALIDA]]</f>
        <v>0</v>
      </c>
      <c r="K942" s="90" t="str">
        <f>VLOOKUP(STOCKSANLUIS[[#This Row],[CODIGO]],CLASIFICACION[],6,FALSE)</f>
        <v>C</v>
      </c>
      <c r="L942" s="90">
        <f>IFERROR(VLOOKUP(STOCKSANLUIS[[#This Row],[CODIGO]],STOCK_STARSOFT[],3,FALSE),0)</f>
        <v>0</v>
      </c>
      <c r="M942" s="90" t="str">
        <f>IF(STOCKSANLUIS[[#This Row],[STOCK ACTUAL]]=STOCKSANLUIS[[#This Row],[STOCK_STARSOFT]],"SIN DIFERENCIA","DIFERENCIA")</f>
        <v>SIN DIFERENCIA</v>
      </c>
    </row>
    <row r="943" spans="1:13" ht="15" hidden="1" customHeight="1" x14ac:dyDescent="0.25">
      <c r="A943" s="144" t="s">
        <v>1920</v>
      </c>
      <c r="B943" s="87" t="s">
        <v>1921</v>
      </c>
      <c r="C943" s="88">
        <v>0</v>
      </c>
      <c r="D943" s="89" t="s">
        <v>6</v>
      </c>
      <c r="E943" s="90" t="str">
        <f>VLOOKUP(STOCKSANLUIS[[#This Row],[CODIGO]],FAMILIAS[],4,FALSE)</f>
        <v>VARIOS</v>
      </c>
      <c r="F943" s="90">
        <v>1</v>
      </c>
      <c r="G943" s="90"/>
      <c r="H943" s="90">
        <f>SUMIF(INGRESO_MERCADERIA[CODIGO],STOCKSANLUIS[[#This Row],[CODIGO]],INGRESO_MERCADERIA[INGRESO])</f>
        <v>0</v>
      </c>
      <c r="I943" s="90">
        <f>SUMIF(SALIDA[CODIGO],STOCKSANLUIS[[#This Row],[CODIGO]],SALIDA[CANTIDAD])</f>
        <v>0</v>
      </c>
      <c r="J943" s="90">
        <f>STOCKSANLUIS[[#This Row],[STOCK ALM1]]-STOCKSANLUIS[[#This Row],[SALIDA]]</f>
        <v>0</v>
      </c>
      <c r="K943" s="90" t="str">
        <f>VLOOKUP(STOCKSANLUIS[[#This Row],[CODIGO]],CLASIFICACION[],6,FALSE)</f>
        <v>C</v>
      </c>
      <c r="L943" s="90">
        <f>IFERROR(VLOOKUP(STOCKSANLUIS[[#This Row],[CODIGO]],STOCK_STARSOFT[],3,FALSE),0)</f>
        <v>0</v>
      </c>
      <c r="M943" s="90" t="str">
        <f>IF(STOCKSANLUIS[[#This Row],[STOCK ACTUAL]]=STOCKSANLUIS[[#This Row],[STOCK_STARSOFT]],"SIN DIFERENCIA","DIFERENCIA")</f>
        <v>SIN DIFERENCIA</v>
      </c>
    </row>
    <row r="944" spans="1:13" ht="15" hidden="1" customHeight="1" x14ac:dyDescent="0.25">
      <c r="A944" s="144" t="s">
        <v>1922</v>
      </c>
      <c r="B944" s="87" t="s">
        <v>1923</v>
      </c>
      <c r="C944" s="88">
        <v>0</v>
      </c>
      <c r="D944" s="89" t="s">
        <v>6</v>
      </c>
      <c r="E944" s="90" t="str">
        <f>VLOOKUP(STOCKSANLUIS[[#This Row],[CODIGO]],FAMILIAS[],4,FALSE)</f>
        <v>VARIOS</v>
      </c>
      <c r="F944" s="90">
        <v>1</v>
      </c>
      <c r="G944" s="90"/>
      <c r="H944" s="90">
        <f>SUMIF(INGRESO_MERCADERIA[CODIGO],STOCKSANLUIS[[#This Row],[CODIGO]],INGRESO_MERCADERIA[INGRESO])</f>
        <v>0</v>
      </c>
      <c r="I944" s="90">
        <f>SUMIF(SALIDA[CODIGO],STOCKSANLUIS[[#This Row],[CODIGO]],SALIDA[CANTIDAD])</f>
        <v>0</v>
      </c>
      <c r="J944" s="90">
        <f>STOCKSANLUIS[[#This Row],[STOCK ALM1]]-STOCKSANLUIS[[#This Row],[SALIDA]]</f>
        <v>0</v>
      </c>
      <c r="K944" s="90" t="str">
        <f>VLOOKUP(STOCKSANLUIS[[#This Row],[CODIGO]],CLASIFICACION[],6,FALSE)</f>
        <v>C</v>
      </c>
      <c r="L944" s="90">
        <f>IFERROR(VLOOKUP(STOCKSANLUIS[[#This Row],[CODIGO]],STOCK_STARSOFT[],3,FALSE),0)</f>
        <v>0</v>
      </c>
      <c r="M944" s="90" t="str">
        <f>IF(STOCKSANLUIS[[#This Row],[STOCK ACTUAL]]=STOCKSANLUIS[[#This Row],[STOCK_STARSOFT]],"SIN DIFERENCIA","DIFERENCIA")</f>
        <v>SIN DIFERENCIA</v>
      </c>
    </row>
    <row r="945" spans="1:13" ht="15" hidden="1" customHeight="1" x14ac:dyDescent="0.25">
      <c r="A945" s="144" t="s">
        <v>1924</v>
      </c>
      <c r="B945" s="87" t="s">
        <v>1925</v>
      </c>
      <c r="C945" s="88">
        <v>0</v>
      </c>
      <c r="D945" s="89" t="s">
        <v>6</v>
      </c>
      <c r="E945" s="90" t="str">
        <f>VLOOKUP(STOCKSANLUIS[[#This Row],[CODIGO]],FAMILIAS[],4,FALSE)</f>
        <v>QUALITY</v>
      </c>
      <c r="F945" s="90">
        <v>1</v>
      </c>
      <c r="G945" s="90"/>
      <c r="H945" s="90">
        <f>SUMIF(INGRESO_MERCADERIA[CODIGO],STOCKSANLUIS[[#This Row],[CODIGO]],INGRESO_MERCADERIA[INGRESO])</f>
        <v>0</v>
      </c>
      <c r="I945" s="90">
        <f>SUMIF(SALIDA[CODIGO],STOCKSANLUIS[[#This Row],[CODIGO]],SALIDA[CANTIDAD])</f>
        <v>0</v>
      </c>
      <c r="J945" s="90">
        <f>STOCKSANLUIS[[#This Row],[STOCK ALM1]]-STOCKSANLUIS[[#This Row],[SALIDA]]</f>
        <v>0</v>
      </c>
      <c r="K945" s="90" t="str">
        <f>VLOOKUP(STOCKSANLUIS[[#This Row],[CODIGO]],CLASIFICACION[],6,FALSE)</f>
        <v>C</v>
      </c>
      <c r="L945" s="90">
        <f>IFERROR(VLOOKUP(STOCKSANLUIS[[#This Row],[CODIGO]],STOCK_STARSOFT[],3,FALSE),0)</f>
        <v>0</v>
      </c>
      <c r="M945" s="90" t="str">
        <f>IF(STOCKSANLUIS[[#This Row],[STOCK ACTUAL]]=STOCKSANLUIS[[#This Row],[STOCK_STARSOFT]],"SIN DIFERENCIA","DIFERENCIA")</f>
        <v>SIN DIFERENCIA</v>
      </c>
    </row>
    <row r="946" spans="1:13" ht="15" hidden="1" customHeight="1" x14ac:dyDescent="0.25">
      <c r="A946" s="144" t="s">
        <v>1926</v>
      </c>
      <c r="B946" s="87" t="s">
        <v>1927</v>
      </c>
      <c r="C946" s="88">
        <v>0</v>
      </c>
      <c r="D946" s="89" t="s">
        <v>6</v>
      </c>
      <c r="E946" s="90" t="str">
        <f>VLOOKUP(STOCKSANLUIS[[#This Row],[CODIGO]],FAMILIAS[],4,FALSE)</f>
        <v>VARIOS</v>
      </c>
      <c r="F946" s="90">
        <v>1</v>
      </c>
      <c r="G946" s="90"/>
      <c r="H946" s="90">
        <f>SUMIF(INGRESO_MERCADERIA[CODIGO],STOCKSANLUIS[[#This Row],[CODIGO]],INGRESO_MERCADERIA[INGRESO])</f>
        <v>0</v>
      </c>
      <c r="I946" s="90">
        <f>SUMIF(SALIDA[CODIGO],STOCKSANLUIS[[#This Row],[CODIGO]],SALIDA[CANTIDAD])</f>
        <v>0</v>
      </c>
      <c r="J946" s="90">
        <f>STOCKSANLUIS[[#This Row],[STOCK ALM1]]-STOCKSANLUIS[[#This Row],[SALIDA]]</f>
        <v>0</v>
      </c>
      <c r="K946" s="90" t="str">
        <f>VLOOKUP(STOCKSANLUIS[[#This Row],[CODIGO]],CLASIFICACION[],6,FALSE)</f>
        <v>C</v>
      </c>
      <c r="L946" s="90">
        <f>IFERROR(VLOOKUP(STOCKSANLUIS[[#This Row],[CODIGO]],STOCK_STARSOFT[],3,FALSE),0)</f>
        <v>0</v>
      </c>
      <c r="M946" s="90" t="str">
        <f>IF(STOCKSANLUIS[[#This Row],[STOCK ACTUAL]]=STOCKSANLUIS[[#This Row],[STOCK_STARSOFT]],"SIN DIFERENCIA","DIFERENCIA")</f>
        <v>SIN DIFERENCIA</v>
      </c>
    </row>
    <row r="947" spans="1:13" ht="15" hidden="1" customHeight="1" x14ac:dyDescent="0.25">
      <c r="A947" s="144" t="s">
        <v>1928</v>
      </c>
      <c r="B947" s="87" t="s">
        <v>1929</v>
      </c>
      <c r="C947" s="88">
        <v>0</v>
      </c>
      <c r="D947" s="89" t="s">
        <v>6</v>
      </c>
      <c r="E947" s="90" t="str">
        <f>VLOOKUP(STOCKSANLUIS[[#This Row],[CODIGO]],FAMILIAS[],4,FALSE)</f>
        <v>VARIOS</v>
      </c>
      <c r="F947" s="90">
        <v>1</v>
      </c>
      <c r="G947" s="90"/>
      <c r="H947" s="90">
        <f>SUMIF(INGRESO_MERCADERIA[CODIGO],STOCKSANLUIS[[#This Row],[CODIGO]],INGRESO_MERCADERIA[INGRESO])</f>
        <v>0</v>
      </c>
      <c r="I947" s="90">
        <f>SUMIF(SALIDA[CODIGO],STOCKSANLUIS[[#This Row],[CODIGO]],SALIDA[CANTIDAD])</f>
        <v>0</v>
      </c>
      <c r="J947" s="90">
        <f>STOCKSANLUIS[[#This Row],[STOCK ALM1]]-STOCKSANLUIS[[#This Row],[SALIDA]]</f>
        <v>0</v>
      </c>
      <c r="K947" s="90" t="str">
        <f>VLOOKUP(STOCKSANLUIS[[#This Row],[CODIGO]],CLASIFICACION[],6,FALSE)</f>
        <v>C</v>
      </c>
      <c r="L947" s="90">
        <f>IFERROR(VLOOKUP(STOCKSANLUIS[[#This Row],[CODIGO]],STOCK_STARSOFT[],3,FALSE),0)</f>
        <v>0</v>
      </c>
      <c r="M947" s="90" t="str">
        <f>IF(STOCKSANLUIS[[#This Row],[STOCK ACTUAL]]=STOCKSANLUIS[[#This Row],[STOCK_STARSOFT]],"SIN DIFERENCIA","DIFERENCIA")</f>
        <v>SIN DIFERENCIA</v>
      </c>
    </row>
    <row r="948" spans="1:13" ht="15" hidden="1" customHeight="1" x14ac:dyDescent="0.25">
      <c r="A948" s="144" t="s">
        <v>1930</v>
      </c>
      <c r="B948" s="87" t="s">
        <v>1931</v>
      </c>
      <c r="C948" s="88">
        <v>0</v>
      </c>
      <c r="D948" s="89" t="s">
        <v>6</v>
      </c>
      <c r="E948" s="90" t="str">
        <f>VLOOKUP(STOCKSANLUIS[[#This Row],[CODIGO]],FAMILIAS[],4,FALSE)</f>
        <v>FULL GAUGE</v>
      </c>
      <c r="F948" s="90">
        <v>1</v>
      </c>
      <c r="G948" s="90"/>
      <c r="H948" s="90">
        <f>SUMIF(INGRESO_MERCADERIA[CODIGO],STOCKSANLUIS[[#This Row],[CODIGO]],INGRESO_MERCADERIA[INGRESO])</f>
        <v>0</v>
      </c>
      <c r="I948" s="90">
        <f>SUMIF(SALIDA[CODIGO],STOCKSANLUIS[[#This Row],[CODIGO]],SALIDA[CANTIDAD])</f>
        <v>0</v>
      </c>
      <c r="J948" s="90">
        <f>STOCKSANLUIS[[#This Row],[STOCK ALM1]]-STOCKSANLUIS[[#This Row],[SALIDA]]</f>
        <v>0</v>
      </c>
      <c r="K948" s="90" t="str">
        <f>VLOOKUP(STOCKSANLUIS[[#This Row],[CODIGO]],CLASIFICACION[],6,FALSE)</f>
        <v>C</v>
      </c>
      <c r="L948" s="90">
        <f>IFERROR(VLOOKUP(STOCKSANLUIS[[#This Row],[CODIGO]],STOCK_STARSOFT[],3,FALSE),0)</f>
        <v>0</v>
      </c>
      <c r="M948" s="90" t="str">
        <f>IF(STOCKSANLUIS[[#This Row],[STOCK ACTUAL]]=STOCKSANLUIS[[#This Row],[STOCK_STARSOFT]],"SIN DIFERENCIA","DIFERENCIA")</f>
        <v>SIN DIFERENCIA</v>
      </c>
    </row>
    <row r="949" spans="1:13" ht="15" hidden="1" customHeight="1" x14ac:dyDescent="0.25">
      <c r="A949" s="144" t="s">
        <v>1932</v>
      </c>
      <c r="B949" s="87" t="s">
        <v>1933</v>
      </c>
      <c r="C949" s="88">
        <v>0</v>
      </c>
      <c r="D949" s="89" t="s">
        <v>6</v>
      </c>
      <c r="E949" s="90" t="str">
        <f>VLOOKUP(STOCKSANLUIS[[#This Row],[CODIGO]],FAMILIAS[],4,FALSE)</f>
        <v>VARIOS</v>
      </c>
      <c r="F949" s="90">
        <v>1</v>
      </c>
      <c r="G949" s="90"/>
      <c r="H949" s="90">
        <f>SUMIF(INGRESO_MERCADERIA[CODIGO],STOCKSANLUIS[[#This Row],[CODIGO]],INGRESO_MERCADERIA[INGRESO])</f>
        <v>0</v>
      </c>
      <c r="I949" s="90">
        <f>SUMIF(SALIDA[CODIGO],STOCKSANLUIS[[#This Row],[CODIGO]],SALIDA[CANTIDAD])</f>
        <v>0</v>
      </c>
      <c r="J949" s="90">
        <f>STOCKSANLUIS[[#This Row],[STOCK ALM1]]-STOCKSANLUIS[[#This Row],[SALIDA]]</f>
        <v>0</v>
      </c>
      <c r="K949" s="90" t="str">
        <f>VLOOKUP(STOCKSANLUIS[[#This Row],[CODIGO]],CLASIFICACION[],6,FALSE)</f>
        <v>C</v>
      </c>
      <c r="L949" s="90">
        <f>IFERROR(VLOOKUP(STOCKSANLUIS[[#This Row],[CODIGO]],STOCK_STARSOFT[],3,FALSE),0)</f>
        <v>0</v>
      </c>
      <c r="M949" s="90" t="str">
        <f>IF(STOCKSANLUIS[[#This Row],[STOCK ACTUAL]]=STOCKSANLUIS[[#This Row],[STOCK_STARSOFT]],"SIN DIFERENCIA","DIFERENCIA")</f>
        <v>SIN DIFERENCIA</v>
      </c>
    </row>
    <row r="950" spans="1:13" ht="15" hidden="1" customHeight="1" x14ac:dyDescent="0.25">
      <c r="A950" s="144" t="s">
        <v>1936</v>
      </c>
      <c r="B950" s="87" t="s">
        <v>1937</v>
      </c>
      <c r="C950" s="88">
        <v>0</v>
      </c>
      <c r="D950" s="89" t="s">
        <v>6</v>
      </c>
      <c r="E950" s="90" t="str">
        <f>VLOOKUP(STOCKSANLUIS[[#This Row],[CODIGO]],FAMILIAS[],4,FALSE)</f>
        <v>DANFOSS</v>
      </c>
      <c r="F950" s="90">
        <v>1</v>
      </c>
      <c r="G950" s="90"/>
      <c r="H950" s="90">
        <f>SUMIF(INGRESO_MERCADERIA[CODIGO],STOCKSANLUIS[[#This Row],[CODIGO]],INGRESO_MERCADERIA[INGRESO])</f>
        <v>0</v>
      </c>
      <c r="I950" s="90">
        <f>SUMIF(SALIDA[CODIGO],STOCKSANLUIS[[#This Row],[CODIGO]],SALIDA[CANTIDAD])</f>
        <v>0</v>
      </c>
      <c r="J950" s="90">
        <f>STOCKSANLUIS[[#This Row],[STOCK ALM1]]-STOCKSANLUIS[[#This Row],[SALIDA]]</f>
        <v>0</v>
      </c>
      <c r="K950" s="90" t="str">
        <f>VLOOKUP(STOCKSANLUIS[[#This Row],[CODIGO]],CLASIFICACION[],6,FALSE)</f>
        <v>C</v>
      </c>
      <c r="L950" s="90">
        <f>IFERROR(VLOOKUP(STOCKSANLUIS[[#This Row],[CODIGO]],STOCK_STARSOFT[],3,FALSE),0)</f>
        <v>0</v>
      </c>
      <c r="M950" s="90" t="str">
        <f>IF(STOCKSANLUIS[[#This Row],[STOCK ACTUAL]]=STOCKSANLUIS[[#This Row],[STOCK_STARSOFT]],"SIN DIFERENCIA","DIFERENCIA")</f>
        <v>SIN DIFERENCIA</v>
      </c>
    </row>
    <row r="951" spans="1:13" ht="15" hidden="1" customHeight="1" x14ac:dyDescent="0.25">
      <c r="A951" s="144" t="s">
        <v>1938</v>
      </c>
      <c r="B951" s="87" t="s">
        <v>1939</v>
      </c>
      <c r="C951" s="88">
        <v>0</v>
      </c>
      <c r="D951" s="89" t="s">
        <v>6</v>
      </c>
      <c r="E951" s="90" t="str">
        <f>VLOOKUP(STOCKSANLUIS[[#This Row],[CODIGO]],FAMILIAS[],4,FALSE)</f>
        <v>DANFOSS</v>
      </c>
      <c r="F951" s="90">
        <v>1</v>
      </c>
      <c r="G951" s="90"/>
      <c r="H951" s="90">
        <f>SUMIF(INGRESO_MERCADERIA[CODIGO],STOCKSANLUIS[[#This Row],[CODIGO]],INGRESO_MERCADERIA[INGRESO])</f>
        <v>0</v>
      </c>
      <c r="I951" s="90">
        <f>SUMIF(SALIDA[CODIGO],STOCKSANLUIS[[#This Row],[CODIGO]],SALIDA[CANTIDAD])</f>
        <v>0</v>
      </c>
      <c r="J951" s="90">
        <f>STOCKSANLUIS[[#This Row],[STOCK ALM1]]-STOCKSANLUIS[[#This Row],[SALIDA]]</f>
        <v>0</v>
      </c>
      <c r="K951" s="90" t="str">
        <f>VLOOKUP(STOCKSANLUIS[[#This Row],[CODIGO]],CLASIFICACION[],6,FALSE)</f>
        <v>C</v>
      </c>
      <c r="L951" s="90">
        <f>IFERROR(VLOOKUP(STOCKSANLUIS[[#This Row],[CODIGO]],STOCK_STARSOFT[],3,FALSE),0)</f>
        <v>0</v>
      </c>
      <c r="M951" s="90" t="str">
        <f>IF(STOCKSANLUIS[[#This Row],[STOCK ACTUAL]]=STOCKSANLUIS[[#This Row],[STOCK_STARSOFT]],"SIN DIFERENCIA","DIFERENCIA")</f>
        <v>SIN DIFERENCIA</v>
      </c>
    </row>
    <row r="952" spans="1:13" ht="15" hidden="1" customHeight="1" x14ac:dyDescent="0.25">
      <c r="A952" s="144" t="s">
        <v>1940</v>
      </c>
      <c r="B952" s="87" t="s">
        <v>1941</v>
      </c>
      <c r="C952" s="88">
        <v>0</v>
      </c>
      <c r="D952" s="89" t="s">
        <v>6</v>
      </c>
      <c r="E952" s="90" t="str">
        <f>VLOOKUP(STOCKSANLUIS[[#This Row],[CODIGO]],FAMILIAS[],4,FALSE)</f>
        <v>DANFOSS</v>
      </c>
      <c r="F952" s="90">
        <v>1</v>
      </c>
      <c r="G952" s="90"/>
      <c r="H952" s="90">
        <f>SUMIF(INGRESO_MERCADERIA[CODIGO],STOCKSANLUIS[[#This Row],[CODIGO]],INGRESO_MERCADERIA[INGRESO])</f>
        <v>0</v>
      </c>
      <c r="I952" s="90">
        <f>SUMIF(SALIDA[CODIGO],STOCKSANLUIS[[#This Row],[CODIGO]],SALIDA[CANTIDAD])</f>
        <v>0</v>
      </c>
      <c r="J952" s="90">
        <f>STOCKSANLUIS[[#This Row],[STOCK ALM1]]-STOCKSANLUIS[[#This Row],[SALIDA]]</f>
        <v>0</v>
      </c>
      <c r="K952" s="90" t="str">
        <f>VLOOKUP(STOCKSANLUIS[[#This Row],[CODIGO]],CLASIFICACION[],6,FALSE)</f>
        <v>C</v>
      </c>
      <c r="L952" s="90">
        <f>IFERROR(VLOOKUP(STOCKSANLUIS[[#This Row],[CODIGO]],STOCK_STARSOFT[],3,FALSE),0)</f>
        <v>0</v>
      </c>
      <c r="M952" s="90" t="str">
        <f>IF(STOCKSANLUIS[[#This Row],[STOCK ACTUAL]]=STOCKSANLUIS[[#This Row],[STOCK_STARSOFT]],"SIN DIFERENCIA","DIFERENCIA")</f>
        <v>SIN DIFERENCIA</v>
      </c>
    </row>
    <row r="953" spans="1:13" ht="15" hidden="1" customHeight="1" x14ac:dyDescent="0.25">
      <c r="A953" s="144" t="s">
        <v>1942</v>
      </c>
      <c r="B953" s="87" t="s">
        <v>1943</v>
      </c>
      <c r="C953" s="88">
        <v>0</v>
      </c>
      <c r="D953" s="89" t="s">
        <v>6</v>
      </c>
      <c r="E953" s="90" t="str">
        <f>VLOOKUP(STOCKSANLUIS[[#This Row],[CODIGO]],FAMILIAS[],4,FALSE)</f>
        <v>DANFOSS</v>
      </c>
      <c r="F953" s="90">
        <v>1</v>
      </c>
      <c r="G953" s="90"/>
      <c r="H953" s="90">
        <f>SUMIF(INGRESO_MERCADERIA[CODIGO],STOCKSANLUIS[[#This Row],[CODIGO]],INGRESO_MERCADERIA[INGRESO])</f>
        <v>0</v>
      </c>
      <c r="I953" s="90">
        <f>SUMIF(SALIDA[CODIGO],STOCKSANLUIS[[#This Row],[CODIGO]],SALIDA[CANTIDAD])</f>
        <v>0</v>
      </c>
      <c r="J953" s="90">
        <f>STOCKSANLUIS[[#This Row],[STOCK ALM1]]-STOCKSANLUIS[[#This Row],[SALIDA]]</f>
        <v>0</v>
      </c>
      <c r="K953" s="90" t="str">
        <f>VLOOKUP(STOCKSANLUIS[[#This Row],[CODIGO]],CLASIFICACION[],6,FALSE)</f>
        <v>C</v>
      </c>
      <c r="L953" s="90">
        <f>IFERROR(VLOOKUP(STOCKSANLUIS[[#This Row],[CODIGO]],STOCK_STARSOFT[],3,FALSE),0)</f>
        <v>0</v>
      </c>
      <c r="M953" s="90" t="str">
        <f>IF(STOCKSANLUIS[[#This Row],[STOCK ACTUAL]]=STOCKSANLUIS[[#This Row],[STOCK_STARSOFT]],"SIN DIFERENCIA","DIFERENCIA")</f>
        <v>SIN DIFERENCIA</v>
      </c>
    </row>
    <row r="954" spans="1:13" ht="15" hidden="1" customHeight="1" x14ac:dyDescent="0.25">
      <c r="A954" s="144" t="s">
        <v>3004</v>
      </c>
      <c r="B954" s="87" t="s">
        <v>3005</v>
      </c>
      <c r="C954" s="88">
        <v>7</v>
      </c>
      <c r="D954" s="89" t="s">
        <v>6</v>
      </c>
      <c r="E954" s="90" t="str">
        <f>VLOOKUP(STOCKSANLUIS[[#This Row],[CODIGO]],FAMILIAS[],4,FALSE)</f>
        <v>EVERWELL</v>
      </c>
      <c r="F954" s="90">
        <v>1</v>
      </c>
      <c r="G954" s="90" t="s">
        <v>19524</v>
      </c>
      <c r="H954" s="90">
        <f>SUMIF(INGRESO_MERCADERIA[CODIGO],STOCKSANLUIS[[#This Row],[CODIGO]],INGRESO_MERCADERIA[INGRESO])</f>
        <v>7</v>
      </c>
      <c r="I954" s="90">
        <f>SUMIF(SALIDA[CODIGO],STOCKSANLUIS[[#This Row],[CODIGO]],SALIDA[CANTIDAD])</f>
        <v>0</v>
      </c>
      <c r="J954" s="90">
        <f>STOCKSANLUIS[[#This Row],[STOCK ALM1]]-STOCKSANLUIS[[#This Row],[SALIDA]]</f>
        <v>7</v>
      </c>
      <c r="K954" s="90" t="str">
        <f>VLOOKUP(STOCKSANLUIS[[#This Row],[CODIGO]],CLASIFICACION[],6,FALSE)</f>
        <v>C</v>
      </c>
      <c r="L954" s="90">
        <f>IFERROR(VLOOKUP(STOCKSANLUIS[[#This Row],[CODIGO]],STOCK_STARSOFT[],3,FALSE),0)</f>
        <v>7</v>
      </c>
      <c r="M954" s="90" t="str">
        <f>IF(STOCKSANLUIS[[#This Row],[STOCK ACTUAL]]=STOCKSANLUIS[[#This Row],[STOCK_STARSOFT]],"SIN DIFERENCIA","DIFERENCIA")</f>
        <v>SIN DIFERENCIA</v>
      </c>
    </row>
    <row r="955" spans="1:13" ht="15" hidden="1" customHeight="1" x14ac:dyDescent="0.25">
      <c r="A955" s="144" t="s">
        <v>3044</v>
      </c>
      <c r="B955" s="87" t="s">
        <v>3045</v>
      </c>
      <c r="C955" s="88">
        <v>7</v>
      </c>
      <c r="D955" s="89" t="s">
        <v>6</v>
      </c>
      <c r="E955" s="90" t="str">
        <f>VLOOKUP(STOCKSANLUIS[[#This Row],[CODIGO]],FAMILIAS[],4,FALSE)</f>
        <v>EVERWELL</v>
      </c>
      <c r="F955" s="90">
        <v>1</v>
      </c>
      <c r="G955" s="90" t="s">
        <v>19524</v>
      </c>
      <c r="H955" s="90">
        <f>SUMIF(INGRESO_MERCADERIA[CODIGO],STOCKSANLUIS[[#This Row],[CODIGO]],INGRESO_MERCADERIA[INGRESO])</f>
        <v>12</v>
      </c>
      <c r="I955" s="90">
        <f>SUMIF(SALIDA[CODIGO],STOCKSANLUIS[[#This Row],[CODIGO]],SALIDA[CANTIDAD])</f>
        <v>12</v>
      </c>
      <c r="J955" s="90">
        <f>STOCKSANLUIS[[#This Row],[STOCK ALM1]]-STOCKSANLUIS[[#This Row],[SALIDA]]</f>
        <v>0</v>
      </c>
      <c r="K955" s="90" t="str">
        <f>VLOOKUP(STOCKSANLUIS[[#This Row],[CODIGO]],CLASIFICACION[],6,FALSE)</f>
        <v>C</v>
      </c>
      <c r="L955" s="90">
        <f>IFERROR(VLOOKUP(STOCKSANLUIS[[#This Row],[CODIGO]],STOCK_STARSOFT[],3,FALSE),0)</f>
        <v>0</v>
      </c>
      <c r="M955" s="90" t="str">
        <f>IF(STOCKSANLUIS[[#This Row],[STOCK ACTUAL]]=STOCKSANLUIS[[#This Row],[STOCK_STARSOFT]],"SIN DIFERENCIA","DIFERENCIA")</f>
        <v>SIN DIFERENCIA</v>
      </c>
    </row>
    <row r="956" spans="1:13" ht="15" hidden="1" customHeight="1" x14ac:dyDescent="0.25">
      <c r="A956" s="144" t="s">
        <v>1948</v>
      </c>
      <c r="B956" s="87" t="s">
        <v>1949</v>
      </c>
      <c r="C956" s="88">
        <v>0</v>
      </c>
      <c r="D956" s="89" t="s">
        <v>6</v>
      </c>
      <c r="E956" s="90" t="str">
        <f>VLOOKUP(STOCKSANLUIS[[#This Row],[CODIGO]],FAMILIAS[],4,FALSE)</f>
        <v>VARIOS</v>
      </c>
      <c r="F956" s="90">
        <v>1</v>
      </c>
      <c r="G956" s="90"/>
      <c r="H956" s="90">
        <f>SUMIF(INGRESO_MERCADERIA[CODIGO],STOCKSANLUIS[[#This Row],[CODIGO]],INGRESO_MERCADERIA[INGRESO])</f>
        <v>0</v>
      </c>
      <c r="I956" s="90">
        <f>SUMIF(SALIDA[CODIGO],STOCKSANLUIS[[#This Row],[CODIGO]],SALIDA[CANTIDAD])</f>
        <v>0</v>
      </c>
      <c r="J956" s="90">
        <f>STOCKSANLUIS[[#This Row],[STOCK ALM1]]-STOCKSANLUIS[[#This Row],[SALIDA]]</f>
        <v>0</v>
      </c>
      <c r="K956" s="90" t="str">
        <f>VLOOKUP(STOCKSANLUIS[[#This Row],[CODIGO]],CLASIFICACION[],6,FALSE)</f>
        <v>C</v>
      </c>
      <c r="L956" s="90">
        <f>IFERROR(VLOOKUP(STOCKSANLUIS[[#This Row],[CODIGO]],STOCK_STARSOFT[],3,FALSE),0)</f>
        <v>0</v>
      </c>
      <c r="M956" s="90" t="str">
        <f>IF(STOCKSANLUIS[[#This Row],[STOCK ACTUAL]]=STOCKSANLUIS[[#This Row],[STOCK_STARSOFT]],"SIN DIFERENCIA","DIFERENCIA")</f>
        <v>SIN DIFERENCIA</v>
      </c>
    </row>
    <row r="957" spans="1:13" ht="15" hidden="1" customHeight="1" x14ac:dyDescent="0.25">
      <c r="A957" s="144" t="s">
        <v>1950</v>
      </c>
      <c r="B957" s="87" t="s">
        <v>1951</v>
      </c>
      <c r="C957" s="88">
        <v>0</v>
      </c>
      <c r="D957" s="89" t="s">
        <v>6</v>
      </c>
      <c r="E957" s="90" t="str">
        <f>VLOOKUP(STOCKSANLUIS[[#This Row],[CODIGO]],FAMILIAS[],4,FALSE)</f>
        <v>ARTICCO</v>
      </c>
      <c r="F957" s="90">
        <v>1</v>
      </c>
      <c r="G957" s="90"/>
      <c r="H957" s="90">
        <f>SUMIF(INGRESO_MERCADERIA[CODIGO],STOCKSANLUIS[[#This Row],[CODIGO]],INGRESO_MERCADERIA[INGRESO])</f>
        <v>0</v>
      </c>
      <c r="I957" s="90">
        <f>SUMIF(SALIDA[CODIGO],STOCKSANLUIS[[#This Row],[CODIGO]],SALIDA[CANTIDAD])</f>
        <v>0</v>
      </c>
      <c r="J957" s="90">
        <f>STOCKSANLUIS[[#This Row],[STOCK ALM1]]-STOCKSANLUIS[[#This Row],[SALIDA]]</f>
        <v>0</v>
      </c>
      <c r="K957" s="90" t="str">
        <f>VLOOKUP(STOCKSANLUIS[[#This Row],[CODIGO]],CLASIFICACION[],6,FALSE)</f>
        <v>C</v>
      </c>
      <c r="L957" s="90">
        <f>IFERROR(VLOOKUP(STOCKSANLUIS[[#This Row],[CODIGO]],STOCK_STARSOFT[],3,FALSE),0)</f>
        <v>0</v>
      </c>
      <c r="M957" s="90" t="str">
        <f>IF(STOCKSANLUIS[[#This Row],[STOCK ACTUAL]]=STOCKSANLUIS[[#This Row],[STOCK_STARSOFT]],"SIN DIFERENCIA","DIFERENCIA")</f>
        <v>SIN DIFERENCIA</v>
      </c>
    </row>
    <row r="958" spans="1:13" ht="15" hidden="1" customHeight="1" x14ac:dyDescent="0.25">
      <c r="A958" s="144" t="s">
        <v>1952</v>
      </c>
      <c r="B958" s="87" t="s">
        <v>1953</v>
      </c>
      <c r="C958" s="88">
        <v>0</v>
      </c>
      <c r="D958" s="89" t="s">
        <v>6</v>
      </c>
      <c r="E958" s="90" t="str">
        <f>VLOOKUP(STOCKSANLUIS[[#This Row],[CODIGO]],FAMILIAS[],4,FALSE)</f>
        <v>DANFOSS</v>
      </c>
      <c r="F958" s="90">
        <v>1</v>
      </c>
      <c r="G958" s="90"/>
      <c r="H958" s="90">
        <f>SUMIF(INGRESO_MERCADERIA[CODIGO],STOCKSANLUIS[[#This Row],[CODIGO]],INGRESO_MERCADERIA[INGRESO])</f>
        <v>0</v>
      </c>
      <c r="I958" s="90">
        <f>SUMIF(SALIDA[CODIGO],STOCKSANLUIS[[#This Row],[CODIGO]],SALIDA[CANTIDAD])</f>
        <v>0</v>
      </c>
      <c r="J958" s="90">
        <f>STOCKSANLUIS[[#This Row],[STOCK ALM1]]-STOCKSANLUIS[[#This Row],[SALIDA]]</f>
        <v>0</v>
      </c>
      <c r="K958" s="90" t="str">
        <f>VLOOKUP(STOCKSANLUIS[[#This Row],[CODIGO]],CLASIFICACION[],6,FALSE)</f>
        <v>C</v>
      </c>
      <c r="L958" s="90">
        <f>IFERROR(VLOOKUP(STOCKSANLUIS[[#This Row],[CODIGO]],STOCK_STARSOFT[],3,FALSE),0)</f>
        <v>0</v>
      </c>
      <c r="M958" s="90" t="str">
        <f>IF(STOCKSANLUIS[[#This Row],[STOCK ACTUAL]]=STOCKSANLUIS[[#This Row],[STOCK_STARSOFT]],"SIN DIFERENCIA","DIFERENCIA")</f>
        <v>SIN DIFERENCIA</v>
      </c>
    </row>
    <row r="959" spans="1:13" ht="15" hidden="1" customHeight="1" x14ac:dyDescent="0.25">
      <c r="A959" s="144" t="s">
        <v>1954</v>
      </c>
      <c r="B959" s="87" t="s">
        <v>1955</v>
      </c>
      <c r="C959" s="88">
        <v>0</v>
      </c>
      <c r="D959" s="89" t="s">
        <v>6</v>
      </c>
      <c r="E959" s="90" t="str">
        <f>VLOOKUP(STOCKSANLUIS[[#This Row],[CODIGO]],FAMILIAS[],4,FALSE)</f>
        <v>DANFOSS</v>
      </c>
      <c r="F959" s="90">
        <v>1</v>
      </c>
      <c r="G959" s="90"/>
      <c r="H959" s="90">
        <f>SUMIF(INGRESO_MERCADERIA[CODIGO],STOCKSANLUIS[[#This Row],[CODIGO]],INGRESO_MERCADERIA[INGRESO])</f>
        <v>0</v>
      </c>
      <c r="I959" s="90">
        <f>SUMIF(SALIDA[CODIGO],STOCKSANLUIS[[#This Row],[CODIGO]],SALIDA[CANTIDAD])</f>
        <v>0</v>
      </c>
      <c r="J959" s="90">
        <f>STOCKSANLUIS[[#This Row],[STOCK ALM1]]-STOCKSANLUIS[[#This Row],[SALIDA]]</f>
        <v>0</v>
      </c>
      <c r="K959" s="90" t="str">
        <f>VLOOKUP(STOCKSANLUIS[[#This Row],[CODIGO]],CLASIFICACION[],6,FALSE)</f>
        <v>C</v>
      </c>
      <c r="L959" s="90">
        <f>IFERROR(VLOOKUP(STOCKSANLUIS[[#This Row],[CODIGO]],STOCK_STARSOFT[],3,FALSE),0)</f>
        <v>0</v>
      </c>
      <c r="M959" s="90" t="str">
        <f>IF(STOCKSANLUIS[[#This Row],[STOCK ACTUAL]]=STOCKSANLUIS[[#This Row],[STOCK_STARSOFT]],"SIN DIFERENCIA","DIFERENCIA")</f>
        <v>SIN DIFERENCIA</v>
      </c>
    </row>
    <row r="960" spans="1:13" ht="15" hidden="1" customHeight="1" x14ac:dyDescent="0.25">
      <c r="A960" s="144" t="s">
        <v>1956</v>
      </c>
      <c r="B960" s="87" t="s">
        <v>1957</v>
      </c>
      <c r="C960" s="88">
        <v>0</v>
      </c>
      <c r="D960" s="89" t="s">
        <v>6</v>
      </c>
      <c r="E960" s="90" t="str">
        <f>VLOOKUP(STOCKSANLUIS[[#This Row],[CODIGO]],FAMILIAS[],4,FALSE)</f>
        <v>GREE</v>
      </c>
      <c r="F960" s="90">
        <v>1</v>
      </c>
      <c r="G960" s="90"/>
      <c r="H960" s="90">
        <f>SUMIF(INGRESO_MERCADERIA[CODIGO],STOCKSANLUIS[[#This Row],[CODIGO]],INGRESO_MERCADERIA[INGRESO])</f>
        <v>0</v>
      </c>
      <c r="I960" s="90">
        <f>SUMIF(SALIDA[CODIGO],STOCKSANLUIS[[#This Row],[CODIGO]],SALIDA[CANTIDAD])</f>
        <v>0</v>
      </c>
      <c r="J960" s="90">
        <f>STOCKSANLUIS[[#This Row],[STOCK ALM1]]-STOCKSANLUIS[[#This Row],[SALIDA]]</f>
        <v>0</v>
      </c>
      <c r="K960" s="90" t="str">
        <f>VLOOKUP(STOCKSANLUIS[[#This Row],[CODIGO]],CLASIFICACION[],6,FALSE)</f>
        <v>C</v>
      </c>
      <c r="L960" s="90">
        <f>IFERROR(VLOOKUP(STOCKSANLUIS[[#This Row],[CODIGO]],STOCK_STARSOFT[],3,FALSE),0)</f>
        <v>0</v>
      </c>
      <c r="M960" s="90" t="str">
        <f>IF(STOCKSANLUIS[[#This Row],[STOCK ACTUAL]]=STOCKSANLUIS[[#This Row],[STOCK_STARSOFT]],"SIN DIFERENCIA","DIFERENCIA")</f>
        <v>SIN DIFERENCIA</v>
      </c>
    </row>
    <row r="961" spans="1:13" ht="15" hidden="1" customHeight="1" x14ac:dyDescent="0.25">
      <c r="A961" s="144" t="s">
        <v>1958</v>
      </c>
      <c r="B961" s="87" t="s">
        <v>1959</v>
      </c>
      <c r="C961" s="88">
        <v>0</v>
      </c>
      <c r="D961" s="89" t="s">
        <v>6</v>
      </c>
      <c r="E961" s="90" t="str">
        <f>VLOOKUP(STOCKSANLUIS[[#This Row],[CODIGO]],FAMILIAS[],4,FALSE)</f>
        <v>QUALITY</v>
      </c>
      <c r="F961" s="90">
        <v>1</v>
      </c>
      <c r="G961" s="90"/>
      <c r="H961" s="90">
        <f>SUMIF(INGRESO_MERCADERIA[CODIGO],STOCKSANLUIS[[#This Row],[CODIGO]],INGRESO_MERCADERIA[INGRESO])</f>
        <v>0</v>
      </c>
      <c r="I961" s="90">
        <f>SUMIF(SALIDA[CODIGO],STOCKSANLUIS[[#This Row],[CODIGO]],SALIDA[CANTIDAD])</f>
        <v>0</v>
      </c>
      <c r="J961" s="90">
        <f>STOCKSANLUIS[[#This Row],[STOCK ALM1]]-STOCKSANLUIS[[#This Row],[SALIDA]]</f>
        <v>0</v>
      </c>
      <c r="K961" s="90" t="str">
        <f>VLOOKUP(STOCKSANLUIS[[#This Row],[CODIGO]],CLASIFICACION[],6,FALSE)</f>
        <v>C</v>
      </c>
      <c r="L961" s="90">
        <f>IFERROR(VLOOKUP(STOCKSANLUIS[[#This Row],[CODIGO]],STOCK_STARSOFT[],3,FALSE),0)</f>
        <v>0</v>
      </c>
      <c r="M961" s="90" t="str">
        <f>IF(STOCKSANLUIS[[#This Row],[STOCK ACTUAL]]=STOCKSANLUIS[[#This Row],[STOCK_STARSOFT]],"SIN DIFERENCIA","DIFERENCIA")</f>
        <v>SIN DIFERENCIA</v>
      </c>
    </row>
    <row r="962" spans="1:13" ht="15" hidden="1" customHeight="1" x14ac:dyDescent="0.25">
      <c r="A962" s="144" t="s">
        <v>1960</v>
      </c>
      <c r="B962" s="87" t="s">
        <v>1961</v>
      </c>
      <c r="C962" s="88">
        <v>0</v>
      </c>
      <c r="D962" s="89" t="s">
        <v>6</v>
      </c>
      <c r="E962" s="90" t="str">
        <f>VLOOKUP(STOCKSANLUIS[[#This Row],[CODIGO]],FAMILIAS[],4,FALSE)</f>
        <v>DANFOSS</v>
      </c>
      <c r="F962" s="90">
        <v>1</v>
      </c>
      <c r="G962" s="90"/>
      <c r="H962" s="90">
        <f>SUMIF(INGRESO_MERCADERIA[CODIGO],STOCKSANLUIS[[#This Row],[CODIGO]],INGRESO_MERCADERIA[INGRESO])</f>
        <v>0</v>
      </c>
      <c r="I962" s="90">
        <f>SUMIF(SALIDA[CODIGO],STOCKSANLUIS[[#This Row],[CODIGO]],SALIDA[CANTIDAD])</f>
        <v>0</v>
      </c>
      <c r="J962" s="90">
        <f>STOCKSANLUIS[[#This Row],[STOCK ALM1]]-STOCKSANLUIS[[#This Row],[SALIDA]]</f>
        <v>0</v>
      </c>
      <c r="K962" s="90" t="str">
        <f>VLOOKUP(STOCKSANLUIS[[#This Row],[CODIGO]],CLASIFICACION[],6,FALSE)</f>
        <v>C</v>
      </c>
      <c r="L962" s="90">
        <f>IFERROR(VLOOKUP(STOCKSANLUIS[[#This Row],[CODIGO]],STOCK_STARSOFT[],3,FALSE),0)</f>
        <v>0</v>
      </c>
      <c r="M962" s="90" t="str">
        <f>IF(STOCKSANLUIS[[#This Row],[STOCK ACTUAL]]=STOCKSANLUIS[[#This Row],[STOCK_STARSOFT]],"SIN DIFERENCIA","DIFERENCIA")</f>
        <v>SIN DIFERENCIA</v>
      </c>
    </row>
    <row r="963" spans="1:13" ht="15" hidden="1" customHeight="1" x14ac:dyDescent="0.25">
      <c r="A963" s="144" t="s">
        <v>1962</v>
      </c>
      <c r="B963" s="87" t="s">
        <v>1963</v>
      </c>
      <c r="C963" s="88">
        <v>0</v>
      </c>
      <c r="D963" s="89" t="s">
        <v>6</v>
      </c>
      <c r="E963" s="90" t="str">
        <f>VLOOKUP(STOCKSANLUIS[[#This Row],[CODIGO]],FAMILIAS[],4,FALSE)</f>
        <v>DANFOSS</v>
      </c>
      <c r="F963" s="90">
        <v>1</v>
      </c>
      <c r="G963" s="90"/>
      <c r="H963" s="90">
        <f>SUMIF(INGRESO_MERCADERIA[CODIGO],STOCKSANLUIS[[#This Row],[CODIGO]],INGRESO_MERCADERIA[INGRESO])</f>
        <v>0</v>
      </c>
      <c r="I963" s="90">
        <f>SUMIF(SALIDA[CODIGO],STOCKSANLUIS[[#This Row],[CODIGO]],SALIDA[CANTIDAD])</f>
        <v>0</v>
      </c>
      <c r="J963" s="90">
        <f>STOCKSANLUIS[[#This Row],[STOCK ALM1]]-STOCKSANLUIS[[#This Row],[SALIDA]]</f>
        <v>0</v>
      </c>
      <c r="K963" s="90" t="str">
        <f>VLOOKUP(STOCKSANLUIS[[#This Row],[CODIGO]],CLASIFICACION[],6,FALSE)</f>
        <v>C</v>
      </c>
      <c r="L963" s="90">
        <f>IFERROR(VLOOKUP(STOCKSANLUIS[[#This Row],[CODIGO]],STOCK_STARSOFT[],3,FALSE),0)</f>
        <v>0</v>
      </c>
      <c r="M963" s="90" t="str">
        <f>IF(STOCKSANLUIS[[#This Row],[STOCK ACTUAL]]=STOCKSANLUIS[[#This Row],[STOCK_STARSOFT]],"SIN DIFERENCIA","DIFERENCIA")</f>
        <v>SIN DIFERENCIA</v>
      </c>
    </row>
    <row r="964" spans="1:13" ht="15" hidden="1" customHeight="1" x14ac:dyDescent="0.25">
      <c r="A964" s="144" t="s">
        <v>1964</v>
      </c>
      <c r="B964" s="87" t="s">
        <v>1965</v>
      </c>
      <c r="C964" s="88">
        <v>0</v>
      </c>
      <c r="D964" s="89" t="s">
        <v>6</v>
      </c>
      <c r="E964" s="90" t="str">
        <f>VLOOKUP(STOCKSANLUIS[[#This Row],[CODIGO]],FAMILIAS[],4,FALSE)</f>
        <v>DANFOSS</v>
      </c>
      <c r="F964" s="90">
        <v>1</v>
      </c>
      <c r="G964" s="90"/>
      <c r="H964" s="90">
        <f>SUMIF(INGRESO_MERCADERIA[CODIGO],STOCKSANLUIS[[#This Row],[CODIGO]],INGRESO_MERCADERIA[INGRESO])</f>
        <v>0</v>
      </c>
      <c r="I964" s="90">
        <f>SUMIF(SALIDA[CODIGO],STOCKSANLUIS[[#This Row],[CODIGO]],SALIDA[CANTIDAD])</f>
        <v>0</v>
      </c>
      <c r="J964" s="90">
        <f>STOCKSANLUIS[[#This Row],[STOCK ALM1]]-STOCKSANLUIS[[#This Row],[SALIDA]]</f>
        <v>0</v>
      </c>
      <c r="K964" s="90" t="str">
        <f>VLOOKUP(STOCKSANLUIS[[#This Row],[CODIGO]],CLASIFICACION[],6,FALSE)</f>
        <v>C</v>
      </c>
      <c r="L964" s="90">
        <f>IFERROR(VLOOKUP(STOCKSANLUIS[[#This Row],[CODIGO]],STOCK_STARSOFT[],3,FALSE),0)</f>
        <v>0</v>
      </c>
      <c r="M964" s="90" t="str">
        <f>IF(STOCKSANLUIS[[#This Row],[STOCK ACTUAL]]=STOCKSANLUIS[[#This Row],[STOCK_STARSOFT]],"SIN DIFERENCIA","DIFERENCIA")</f>
        <v>SIN DIFERENCIA</v>
      </c>
    </row>
    <row r="965" spans="1:13" ht="15" hidden="1" customHeight="1" x14ac:dyDescent="0.25">
      <c r="A965" s="144" t="s">
        <v>1966</v>
      </c>
      <c r="B965" s="87" t="s">
        <v>1967</v>
      </c>
      <c r="C965" s="88">
        <v>0</v>
      </c>
      <c r="D965" s="89" t="s">
        <v>6</v>
      </c>
      <c r="E965" s="90" t="str">
        <f>VLOOKUP(STOCKSANLUIS[[#This Row],[CODIGO]],FAMILIAS[],4,FALSE)</f>
        <v>DANFOSS</v>
      </c>
      <c r="F965" s="90">
        <v>1</v>
      </c>
      <c r="G965" s="90"/>
      <c r="H965" s="90">
        <f>SUMIF(INGRESO_MERCADERIA[CODIGO],STOCKSANLUIS[[#This Row],[CODIGO]],INGRESO_MERCADERIA[INGRESO])</f>
        <v>0</v>
      </c>
      <c r="I965" s="90">
        <f>SUMIF(SALIDA[CODIGO],STOCKSANLUIS[[#This Row],[CODIGO]],SALIDA[CANTIDAD])</f>
        <v>0</v>
      </c>
      <c r="J965" s="90">
        <f>STOCKSANLUIS[[#This Row],[STOCK ALM1]]-STOCKSANLUIS[[#This Row],[SALIDA]]</f>
        <v>0</v>
      </c>
      <c r="K965" s="90" t="str">
        <f>VLOOKUP(STOCKSANLUIS[[#This Row],[CODIGO]],CLASIFICACION[],6,FALSE)</f>
        <v>C</v>
      </c>
      <c r="L965" s="90">
        <f>IFERROR(VLOOKUP(STOCKSANLUIS[[#This Row],[CODIGO]],STOCK_STARSOFT[],3,FALSE),0)</f>
        <v>0</v>
      </c>
      <c r="M965" s="90" t="str">
        <f>IF(STOCKSANLUIS[[#This Row],[STOCK ACTUAL]]=STOCKSANLUIS[[#This Row],[STOCK_STARSOFT]],"SIN DIFERENCIA","DIFERENCIA")</f>
        <v>SIN DIFERENCIA</v>
      </c>
    </row>
    <row r="966" spans="1:13" ht="15" hidden="1" customHeight="1" x14ac:dyDescent="0.25">
      <c r="A966" s="144" t="s">
        <v>1968</v>
      </c>
      <c r="B966" s="87" t="s">
        <v>1969</v>
      </c>
      <c r="C966" s="88">
        <v>0</v>
      </c>
      <c r="D966" s="89" t="s">
        <v>6</v>
      </c>
      <c r="E966" s="90" t="str">
        <f>VLOOKUP(STOCKSANLUIS[[#This Row],[CODIGO]],FAMILIAS[],4,FALSE)</f>
        <v>DANFOSS</v>
      </c>
      <c r="F966" s="90">
        <v>1</v>
      </c>
      <c r="G966" s="90"/>
      <c r="H966" s="90">
        <f>SUMIF(INGRESO_MERCADERIA[CODIGO],STOCKSANLUIS[[#This Row],[CODIGO]],INGRESO_MERCADERIA[INGRESO])</f>
        <v>0</v>
      </c>
      <c r="I966" s="90">
        <f>SUMIF(SALIDA[CODIGO],STOCKSANLUIS[[#This Row],[CODIGO]],SALIDA[CANTIDAD])</f>
        <v>0</v>
      </c>
      <c r="J966" s="90">
        <f>STOCKSANLUIS[[#This Row],[STOCK ALM1]]-STOCKSANLUIS[[#This Row],[SALIDA]]</f>
        <v>0</v>
      </c>
      <c r="K966" s="90" t="str">
        <f>VLOOKUP(STOCKSANLUIS[[#This Row],[CODIGO]],CLASIFICACION[],6,FALSE)</f>
        <v>C</v>
      </c>
      <c r="L966" s="90">
        <f>IFERROR(VLOOKUP(STOCKSANLUIS[[#This Row],[CODIGO]],STOCK_STARSOFT[],3,FALSE),0)</f>
        <v>0</v>
      </c>
      <c r="M966" s="90" t="str">
        <f>IF(STOCKSANLUIS[[#This Row],[STOCK ACTUAL]]=STOCKSANLUIS[[#This Row],[STOCK_STARSOFT]],"SIN DIFERENCIA","DIFERENCIA")</f>
        <v>SIN DIFERENCIA</v>
      </c>
    </row>
    <row r="967" spans="1:13" ht="15" hidden="1" customHeight="1" x14ac:dyDescent="0.25">
      <c r="A967" s="144" t="s">
        <v>1970</v>
      </c>
      <c r="B967" s="87" t="s">
        <v>1971</v>
      </c>
      <c r="C967" s="88">
        <v>0</v>
      </c>
      <c r="D967" s="89" t="s">
        <v>6</v>
      </c>
      <c r="E967" s="90" t="str">
        <f>VLOOKUP(STOCKSANLUIS[[#This Row],[CODIGO]],FAMILIAS[],4,FALSE)</f>
        <v>DANFOSS</v>
      </c>
      <c r="F967" s="90">
        <v>1</v>
      </c>
      <c r="G967" s="90"/>
      <c r="H967" s="90">
        <f>SUMIF(INGRESO_MERCADERIA[CODIGO],STOCKSANLUIS[[#This Row],[CODIGO]],INGRESO_MERCADERIA[INGRESO])</f>
        <v>0</v>
      </c>
      <c r="I967" s="90">
        <f>SUMIF(SALIDA[CODIGO],STOCKSANLUIS[[#This Row],[CODIGO]],SALIDA[CANTIDAD])</f>
        <v>0</v>
      </c>
      <c r="J967" s="90">
        <f>STOCKSANLUIS[[#This Row],[STOCK ALM1]]-STOCKSANLUIS[[#This Row],[SALIDA]]</f>
        <v>0</v>
      </c>
      <c r="K967" s="90" t="str">
        <f>VLOOKUP(STOCKSANLUIS[[#This Row],[CODIGO]],CLASIFICACION[],6,FALSE)</f>
        <v>C</v>
      </c>
      <c r="L967" s="90">
        <f>IFERROR(VLOOKUP(STOCKSANLUIS[[#This Row],[CODIGO]],STOCK_STARSOFT[],3,FALSE),0)</f>
        <v>0</v>
      </c>
      <c r="M967" s="90" t="str">
        <f>IF(STOCKSANLUIS[[#This Row],[STOCK ACTUAL]]=STOCKSANLUIS[[#This Row],[STOCK_STARSOFT]],"SIN DIFERENCIA","DIFERENCIA")</f>
        <v>SIN DIFERENCIA</v>
      </c>
    </row>
    <row r="968" spans="1:13" hidden="1" x14ac:dyDescent="0.25">
      <c r="A968" s="144" t="s">
        <v>1972</v>
      </c>
      <c r="B968" s="87" t="s">
        <v>1973</v>
      </c>
      <c r="C968" s="88">
        <v>0</v>
      </c>
      <c r="D968" s="89" t="s">
        <v>6</v>
      </c>
      <c r="E968" s="90" t="str">
        <f>VLOOKUP(STOCKSANLUIS[[#This Row],[CODIGO]],FAMILIAS[],4,FALSE)</f>
        <v>DANFOSS</v>
      </c>
      <c r="F968" s="90">
        <v>1</v>
      </c>
      <c r="G968" s="90"/>
      <c r="H968" s="90">
        <f>SUMIF(INGRESO_MERCADERIA[CODIGO],STOCKSANLUIS[[#This Row],[CODIGO]],INGRESO_MERCADERIA[INGRESO])</f>
        <v>0</v>
      </c>
      <c r="I968" s="90">
        <f>SUMIF(SALIDA[CODIGO],STOCKSANLUIS[[#This Row],[CODIGO]],SALIDA[CANTIDAD])</f>
        <v>0</v>
      </c>
      <c r="J968" s="90">
        <f>STOCKSANLUIS[[#This Row],[STOCK ALM1]]-STOCKSANLUIS[[#This Row],[SALIDA]]</f>
        <v>0</v>
      </c>
      <c r="K968" s="90" t="str">
        <f>VLOOKUP(STOCKSANLUIS[[#This Row],[CODIGO]],CLASIFICACION[],6,FALSE)</f>
        <v>C</v>
      </c>
      <c r="L968" s="90">
        <f>IFERROR(VLOOKUP(STOCKSANLUIS[[#This Row],[CODIGO]],STOCK_STARSOFT[],3,FALSE),0)</f>
        <v>0</v>
      </c>
      <c r="M968" s="90" t="str">
        <f>IF(STOCKSANLUIS[[#This Row],[STOCK ACTUAL]]=STOCKSANLUIS[[#This Row],[STOCK_STARSOFT]],"SIN DIFERENCIA","DIFERENCIA")</f>
        <v>SIN DIFERENCIA</v>
      </c>
    </row>
    <row r="969" spans="1:13" ht="15" hidden="1" customHeight="1" x14ac:dyDescent="0.25">
      <c r="A969" s="144" t="s">
        <v>1974</v>
      </c>
      <c r="B969" s="87" t="s">
        <v>1975</v>
      </c>
      <c r="C969" s="88">
        <v>0</v>
      </c>
      <c r="D969" s="89" t="s">
        <v>6</v>
      </c>
      <c r="E969" s="90" t="str">
        <f>VLOOKUP(STOCKSANLUIS[[#This Row],[CODIGO]],FAMILIAS[],4,FALSE)</f>
        <v>DANFOSS</v>
      </c>
      <c r="F969" s="90">
        <v>1</v>
      </c>
      <c r="G969" s="90"/>
      <c r="H969" s="90">
        <f>SUMIF(INGRESO_MERCADERIA[CODIGO],STOCKSANLUIS[[#This Row],[CODIGO]],INGRESO_MERCADERIA[INGRESO])</f>
        <v>0</v>
      </c>
      <c r="I969" s="90">
        <f>SUMIF(SALIDA[CODIGO],STOCKSANLUIS[[#This Row],[CODIGO]],SALIDA[CANTIDAD])</f>
        <v>0</v>
      </c>
      <c r="J969" s="90">
        <f>STOCKSANLUIS[[#This Row],[STOCK ALM1]]-STOCKSANLUIS[[#This Row],[SALIDA]]</f>
        <v>0</v>
      </c>
      <c r="K969" s="90" t="str">
        <f>VLOOKUP(STOCKSANLUIS[[#This Row],[CODIGO]],CLASIFICACION[],6,FALSE)</f>
        <v>C</v>
      </c>
      <c r="L969" s="90">
        <f>IFERROR(VLOOKUP(STOCKSANLUIS[[#This Row],[CODIGO]],STOCK_STARSOFT[],3,FALSE),0)</f>
        <v>0</v>
      </c>
      <c r="M969" s="90" t="str">
        <f>IF(STOCKSANLUIS[[#This Row],[STOCK ACTUAL]]=STOCKSANLUIS[[#This Row],[STOCK_STARSOFT]],"SIN DIFERENCIA","DIFERENCIA")</f>
        <v>SIN DIFERENCIA</v>
      </c>
    </row>
    <row r="970" spans="1:13" ht="15" hidden="1" customHeight="1" x14ac:dyDescent="0.25">
      <c r="A970" s="144" t="s">
        <v>1976</v>
      </c>
      <c r="B970" s="87" t="s">
        <v>1977</v>
      </c>
      <c r="C970" s="88">
        <v>0</v>
      </c>
      <c r="D970" s="89" t="s">
        <v>6</v>
      </c>
      <c r="E970" s="90" t="str">
        <f>VLOOKUP(STOCKSANLUIS[[#This Row],[CODIGO]],FAMILIAS[],4,FALSE)</f>
        <v>MIPAL</v>
      </c>
      <c r="F970" s="90">
        <v>1</v>
      </c>
      <c r="G970" s="90"/>
      <c r="H970" s="90">
        <f>SUMIF(INGRESO_MERCADERIA[CODIGO],STOCKSANLUIS[[#This Row],[CODIGO]],INGRESO_MERCADERIA[INGRESO])</f>
        <v>0</v>
      </c>
      <c r="I970" s="90">
        <f>SUMIF(SALIDA[CODIGO],STOCKSANLUIS[[#This Row],[CODIGO]],SALIDA[CANTIDAD])</f>
        <v>0</v>
      </c>
      <c r="J970" s="90">
        <f>STOCKSANLUIS[[#This Row],[STOCK ALM1]]-STOCKSANLUIS[[#This Row],[SALIDA]]</f>
        <v>0</v>
      </c>
      <c r="K970" s="90" t="str">
        <f>VLOOKUP(STOCKSANLUIS[[#This Row],[CODIGO]],CLASIFICACION[],6,FALSE)</f>
        <v>B</v>
      </c>
      <c r="L970" s="90">
        <f>IFERROR(VLOOKUP(STOCKSANLUIS[[#This Row],[CODIGO]],STOCK_STARSOFT[],3,FALSE),0)</f>
        <v>0</v>
      </c>
      <c r="M970" s="90" t="str">
        <f>IF(STOCKSANLUIS[[#This Row],[STOCK ACTUAL]]=STOCKSANLUIS[[#This Row],[STOCK_STARSOFT]],"SIN DIFERENCIA","DIFERENCIA")</f>
        <v>SIN DIFERENCIA</v>
      </c>
    </row>
    <row r="971" spans="1:13" ht="15" hidden="1" customHeight="1" x14ac:dyDescent="0.25">
      <c r="A971" s="144" t="s">
        <v>1978</v>
      </c>
      <c r="B971" s="87" t="s">
        <v>1979</v>
      </c>
      <c r="C971" s="88">
        <v>0</v>
      </c>
      <c r="D971" s="89" t="s">
        <v>6</v>
      </c>
      <c r="E971" s="90" t="str">
        <f>VLOOKUP(STOCKSANLUIS[[#This Row],[CODIGO]],FAMILIAS[],4,FALSE)</f>
        <v>CARRIER</v>
      </c>
      <c r="F971" s="90">
        <v>1</v>
      </c>
      <c r="G971" s="90"/>
      <c r="H971" s="90">
        <f>SUMIF(INGRESO_MERCADERIA[CODIGO],STOCKSANLUIS[[#This Row],[CODIGO]],INGRESO_MERCADERIA[INGRESO])</f>
        <v>0</v>
      </c>
      <c r="I971" s="90">
        <f>SUMIF(SALIDA[CODIGO],STOCKSANLUIS[[#This Row],[CODIGO]],SALIDA[CANTIDAD])</f>
        <v>0</v>
      </c>
      <c r="J971" s="90">
        <f>STOCKSANLUIS[[#This Row],[STOCK ALM1]]-STOCKSANLUIS[[#This Row],[SALIDA]]</f>
        <v>0</v>
      </c>
      <c r="K971" s="90" t="str">
        <f>VLOOKUP(STOCKSANLUIS[[#This Row],[CODIGO]],CLASIFICACION[],6,FALSE)</f>
        <v>C</v>
      </c>
      <c r="L971" s="90">
        <f>IFERROR(VLOOKUP(STOCKSANLUIS[[#This Row],[CODIGO]],STOCK_STARSOFT[],3,FALSE),0)</f>
        <v>0</v>
      </c>
      <c r="M971" s="90" t="str">
        <f>IF(STOCKSANLUIS[[#This Row],[STOCK ACTUAL]]=STOCKSANLUIS[[#This Row],[STOCK_STARSOFT]],"SIN DIFERENCIA","DIFERENCIA")</f>
        <v>SIN DIFERENCIA</v>
      </c>
    </row>
    <row r="972" spans="1:13" ht="15" hidden="1" customHeight="1" x14ac:dyDescent="0.25">
      <c r="A972" s="144" t="s">
        <v>1980</v>
      </c>
      <c r="B972" s="87" t="s">
        <v>1981</v>
      </c>
      <c r="C972" s="88">
        <v>0</v>
      </c>
      <c r="D972" s="89" t="s">
        <v>6</v>
      </c>
      <c r="E972" s="90" t="str">
        <f>VLOOKUP(STOCKSANLUIS[[#This Row],[CODIGO]],FAMILIAS[],4,FALSE)</f>
        <v>CARRIER</v>
      </c>
      <c r="F972" s="90">
        <v>1</v>
      </c>
      <c r="G972" s="90"/>
      <c r="H972" s="90">
        <f>SUMIF(INGRESO_MERCADERIA[CODIGO],STOCKSANLUIS[[#This Row],[CODIGO]],INGRESO_MERCADERIA[INGRESO])</f>
        <v>0</v>
      </c>
      <c r="I972" s="90">
        <f>SUMIF(SALIDA[CODIGO],STOCKSANLUIS[[#This Row],[CODIGO]],SALIDA[CANTIDAD])</f>
        <v>0</v>
      </c>
      <c r="J972" s="90">
        <f>STOCKSANLUIS[[#This Row],[STOCK ALM1]]-STOCKSANLUIS[[#This Row],[SALIDA]]</f>
        <v>0</v>
      </c>
      <c r="K972" s="90" t="str">
        <f>VLOOKUP(STOCKSANLUIS[[#This Row],[CODIGO]],CLASIFICACION[],6,FALSE)</f>
        <v>C</v>
      </c>
      <c r="L972" s="90">
        <f>IFERROR(VLOOKUP(STOCKSANLUIS[[#This Row],[CODIGO]],STOCK_STARSOFT[],3,FALSE),0)</f>
        <v>0</v>
      </c>
      <c r="M972" s="90" t="str">
        <f>IF(STOCKSANLUIS[[#This Row],[STOCK ACTUAL]]=STOCKSANLUIS[[#This Row],[STOCK_STARSOFT]],"SIN DIFERENCIA","DIFERENCIA")</f>
        <v>SIN DIFERENCIA</v>
      </c>
    </row>
    <row r="973" spans="1:13" ht="15" hidden="1" customHeight="1" x14ac:dyDescent="0.25">
      <c r="A973" s="144" t="s">
        <v>1982</v>
      </c>
      <c r="B973" s="87" t="s">
        <v>1983</v>
      </c>
      <c r="C973" s="88">
        <v>0</v>
      </c>
      <c r="D973" s="89" t="s">
        <v>6</v>
      </c>
      <c r="E973" s="90" t="str">
        <f>VLOOKUP(STOCKSANLUIS[[#This Row],[CODIGO]],FAMILIAS[],4,FALSE)</f>
        <v>CARRIER</v>
      </c>
      <c r="F973" s="90">
        <v>1</v>
      </c>
      <c r="G973" s="90"/>
      <c r="H973" s="90">
        <f>SUMIF(INGRESO_MERCADERIA[CODIGO],STOCKSANLUIS[[#This Row],[CODIGO]],INGRESO_MERCADERIA[INGRESO])</f>
        <v>0</v>
      </c>
      <c r="I973" s="90">
        <f>SUMIF(SALIDA[CODIGO],STOCKSANLUIS[[#This Row],[CODIGO]],SALIDA[CANTIDAD])</f>
        <v>0</v>
      </c>
      <c r="J973" s="90">
        <f>STOCKSANLUIS[[#This Row],[STOCK ALM1]]-STOCKSANLUIS[[#This Row],[SALIDA]]</f>
        <v>0</v>
      </c>
      <c r="K973" s="90" t="str">
        <f>VLOOKUP(STOCKSANLUIS[[#This Row],[CODIGO]],CLASIFICACION[],6,FALSE)</f>
        <v>C</v>
      </c>
      <c r="L973" s="90">
        <f>IFERROR(VLOOKUP(STOCKSANLUIS[[#This Row],[CODIGO]],STOCK_STARSOFT[],3,FALSE),0)</f>
        <v>0</v>
      </c>
      <c r="M973" s="90" t="str">
        <f>IF(STOCKSANLUIS[[#This Row],[STOCK ACTUAL]]=STOCKSANLUIS[[#This Row],[STOCK_STARSOFT]],"SIN DIFERENCIA","DIFERENCIA")</f>
        <v>SIN DIFERENCIA</v>
      </c>
    </row>
    <row r="974" spans="1:13" ht="15" hidden="1" customHeight="1" x14ac:dyDescent="0.25">
      <c r="A974" s="144" t="s">
        <v>313</v>
      </c>
      <c r="B974" s="87" t="s">
        <v>314</v>
      </c>
      <c r="C974" s="88">
        <v>22</v>
      </c>
      <c r="D974" s="89" t="s">
        <v>6</v>
      </c>
      <c r="E974" s="90" t="str">
        <f>VLOOKUP(STOCKSANLUIS[[#This Row],[CODIGO]],FAMILIAS[],4,FALSE)</f>
        <v>ELKHART</v>
      </c>
      <c r="F974" s="90">
        <v>1</v>
      </c>
      <c r="G974" s="90" t="s">
        <v>19526</v>
      </c>
      <c r="H974" s="90">
        <f>SUMIF(INGRESO_MERCADERIA[CODIGO],STOCKSANLUIS[[#This Row],[CODIGO]],INGRESO_MERCADERIA[INGRESO])</f>
        <v>22</v>
      </c>
      <c r="I974" s="90">
        <f>SUMIF(SALIDA[CODIGO],STOCKSANLUIS[[#This Row],[CODIGO]],SALIDA[CANTIDAD])</f>
        <v>22</v>
      </c>
      <c r="J974" s="90">
        <f>STOCKSANLUIS[[#This Row],[STOCK ALM1]]-STOCKSANLUIS[[#This Row],[SALIDA]]</f>
        <v>0</v>
      </c>
      <c r="K974" s="90" t="str">
        <f>VLOOKUP(STOCKSANLUIS[[#This Row],[CODIGO]],CLASIFICACION[],6,FALSE)</f>
        <v>C</v>
      </c>
      <c r="L974" s="90">
        <f>IFERROR(VLOOKUP(STOCKSANLUIS[[#This Row],[CODIGO]],STOCK_STARSOFT[],3,FALSE),0)</f>
        <v>0</v>
      </c>
      <c r="M974" s="90" t="str">
        <f>IF(STOCKSANLUIS[[#This Row],[STOCK ACTUAL]]=STOCKSANLUIS[[#This Row],[STOCK_STARSOFT]],"SIN DIFERENCIA","DIFERENCIA")</f>
        <v>SIN DIFERENCIA</v>
      </c>
    </row>
    <row r="975" spans="1:13" ht="15" hidden="1" customHeight="1" x14ac:dyDescent="0.25">
      <c r="A975" s="144" t="s">
        <v>1986</v>
      </c>
      <c r="B975" s="87" t="s">
        <v>1987</v>
      </c>
      <c r="C975" s="88">
        <v>0</v>
      </c>
      <c r="D975" s="89" t="s">
        <v>6</v>
      </c>
      <c r="E975" s="90" t="str">
        <f>VLOOKUP(STOCKSANLUIS[[#This Row],[CODIGO]],FAMILIAS[],4,FALSE)</f>
        <v>QUALITY</v>
      </c>
      <c r="F975" s="90">
        <v>1</v>
      </c>
      <c r="G975" s="90"/>
      <c r="H975" s="90">
        <f>SUMIF(INGRESO_MERCADERIA[CODIGO],STOCKSANLUIS[[#This Row],[CODIGO]],INGRESO_MERCADERIA[INGRESO])</f>
        <v>0</v>
      </c>
      <c r="I975" s="90">
        <f>SUMIF(SALIDA[CODIGO],STOCKSANLUIS[[#This Row],[CODIGO]],SALIDA[CANTIDAD])</f>
        <v>0</v>
      </c>
      <c r="J975" s="90">
        <f>STOCKSANLUIS[[#This Row],[STOCK ALM1]]-STOCKSANLUIS[[#This Row],[SALIDA]]</f>
        <v>0</v>
      </c>
      <c r="K975" s="90" t="str">
        <f>VLOOKUP(STOCKSANLUIS[[#This Row],[CODIGO]],CLASIFICACION[],6,FALSE)</f>
        <v>C</v>
      </c>
      <c r="L975" s="90">
        <f>IFERROR(VLOOKUP(STOCKSANLUIS[[#This Row],[CODIGO]],STOCK_STARSOFT[],3,FALSE),0)</f>
        <v>0</v>
      </c>
      <c r="M975" s="90" t="str">
        <f>IF(STOCKSANLUIS[[#This Row],[STOCK ACTUAL]]=STOCKSANLUIS[[#This Row],[STOCK_STARSOFT]],"SIN DIFERENCIA","DIFERENCIA")</f>
        <v>SIN DIFERENCIA</v>
      </c>
    </row>
    <row r="976" spans="1:13" ht="15" hidden="1" customHeight="1" x14ac:dyDescent="0.25">
      <c r="A976" s="144" t="s">
        <v>2988</v>
      </c>
      <c r="B976" s="87" t="s">
        <v>2989</v>
      </c>
      <c r="C976" s="88">
        <v>3</v>
      </c>
      <c r="D976" s="89" t="s">
        <v>6</v>
      </c>
      <c r="E976" s="90" t="str">
        <f>VLOOKUP(STOCKSANLUIS[[#This Row],[CODIGO]],FAMILIAS[],4,FALSE)</f>
        <v>EVERWELL</v>
      </c>
      <c r="F976" s="90">
        <v>1</v>
      </c>
      <c r="G976" s="90" t="s">
        <v>19524</v>
      </c>
      <c r="H976" s="90">
        <f>SUMIF(INGRESO_MERCADERIA[CODIGO],STOCKSANLUIS[[#This Row],[CODIGO]],INGRESO_MERCADERIA[INGRESO])</f>
        <v>3</v>
      </c>
      <c r="I976" s="90">
        <f>SUMIF(SALIDA[CODIGO],STOCKSANLUIS[[#This Row],[CODIGO]],SALIDA[CANTIDAD])</f>
        <v>3</v>
      </c>
      <c r="J976" s="90">
        <f>STOCKSANLUIS[[#This Row],[STOCK ALM1]]-STOCKSANLUIS[[#This Row],[SALIDA]]</f>
        <v>0</v>
      </c>
      <c r="K976" s="90" t="str">
        <f>VLOOKUP(STOCKSANLUIS[[#This Row],[CODIGO]],CLASIFICACION[],6,FALSE)</f>
        <v>C</v>
      </c>
      <c r="L976" s="90">
        <f>IFERROR(VLOOKUP(STOCKSANLUIS[[#This Row],[CODIGO]],STOCK_STARSOFT[],3,FALSE),0)</f>
        <v>0</v>
      </c>
      <c r="M976" s="90" t="str">
        <f>IF(STOCKSANLUIS[[#This Row],[STOCK ACTUAL]]=STOCKSANLUIS[[#This Row],[STOCK_STARSOFT]],"SIN DIFERENCIA","DIFERENCIA")</f>
        <v>SIN DIFERENCIA</v>
      </c>
    </row>
    <row r="977" spans="1:13" ht="15" hidden="1" customHeight="1" x14ac:dyDescent="0.25">
      <c r="A977" s="144" t="s">
        <v>1990</v>
      </c>
      <c r="B977" s="87" t="s">
        <v>1991</v>
      </c>
      <c r="C977" s="88">
        <v>0</v>
      </c>
      <c r="D977" s="89" t="s">
        <v>6</v>
      </c>
      <c r="E977" s="90" t="str">
        <f>VLOOKUP(STOCKSANLUIS[[#This Row],[CODIGO]],FAMILIAS[],4,FALSE)</f>
        <v>QUALITY</v>
      </c>
      <c r="F977" s="90">
        <v>1</v>
      </c>
      <c r="G977" s="90"/>
      <c r="H977" s="90">
        <f>SUMIF(INGRESO_MERCADERIA[CODIGO],STOCKSANLUIS[[#This Row],[CODIGO]],INGRESO_MERCADERIA[INGRESO])</f>
        <v>0</v>
      </c>
      <c r="I977" s="90">
        <f>SUMIF(SALIDA[CODIGO],STOCKSANLUIS[[#This Row],[CODIGO]],SALIDA[CANTIDAD])</f>
        <v>0</v>
      </c>
      <c r="J977" s="90">
        <f>STOCKSANLUIS[[#This Row],[STOCK ALM1]]-STOCKSANLUIS[[#This Row],[SALIDA]]</f>
        <v>0</v>
      </c>
      <c r="K977" s="90" t="str">
        <f>VLOOKUP(STOCKSANLUIS[[#This Row],[CODIGO]],CLASIFICACION[],6,FALSE)</f>
        <v>C</v>
      </c>
      <c r="L977" s="90">
        <f>IFERROR(VLOOKUP(STOCKSANLUIS[[#This Row],[CODIGO]],STOCK_STARSOFT[],3,FALSE),0)</f>
        <v>0</v>
      </c>
      <c r="M977" s="90" t="str">
        <f>IF(STOCKSANLUIS[[#This Row],[STOCK ACTUAL]]=STOCKSANLUIS[[#This Row],[STOCK_STARSOFT]],"SIN DIFERENCIA","DIFERENCIA")</f>
        <v>SIN DIFERENCIA</v>
      </c>
    </row>
    <row r="978" spans="1:13" ht="15" hidden="1" customHeight="1" x14ac:dyDescent="0.25">
      <c r="A978" s="144" t="s">
        <v>3042</v>
      </c>
      <c r="B978" s="87" t="s">
        <v>3043</v>
      </c>
      <c r="C978" s="88">
        <v>21</v>
      </c>
      <c r="D978" s="89" t="s">
        <v>6</v>
      </c>
      <c r="E978" s="90" t="str">
        <f>VLOOKUP(STOCKSANLUIS[[#This Row],[CODIGO]],FAMILIAS[],4,FALSE)</f>
        <v>EVERWELL</v>
      </c>
      <c r="F978" s="90">
        <v>1</v>
      </c>
      <c r="G978" s="90" t="s">
        <v>19524</v>
      </c>
      <c r="H978" s="90">
        <f>SUMIF(INGRESO_MERCADERIA[CODIGO],STOCKSANLUIS[[#This Row],[CODIGO]],INGRESO_MERCADERIA[INGRESO])</f>
        <v>21</v>
      </c>
      <c r="I978" s="90">
        <f>SUMIF(SALIDA[CODIGO],STOCKSANLUIS[[#This Row],[CODIGO]],SALIDA[CANTIDAD])</f>
        <v>21</v>
      </c>
      <c r="J978" s="90">
        <f>STOCKSANLUIS[[#This Row],[STOCK ALM1]]-STOCKSANLUIS[[#This Row],[SALIDA]]</f>
        <v>0</v>
      </c>
      <c r="K978" s="90" t="str">
        <f>VLOOKUP(STOCKSANLUIS[[#This Row],[CODIGO]],CLASIFICACION[],6,FALSE)</f>
        <v>C</v>
      </c>
      <c r="L978" s="90">
        <f>IFERROR(VLOOKUP(STOCKSANLUIS[[#This Row],[CODIGO]],STOCK_STARSOFT[],3,FALSE),0)</f>
        <v>0</v>
      </c>
      <c r="M978" s="90" t="str">
        <f>IF(STOCKSANLUIS[[#This Row],[STOCK ACTUAL]]=STOCKSANLUIS[[#This Row],[STOCK_STARSOFT]],"SIN DIFERENCIA","DIFERENCIA")</f>
        <v>SIN DIFERENCIA</v>
      </c>
    </row>
    <row r="979" spans="1:13" ht="15" hidden="1" customHeight="1" x14ac:dyDescent="0.25">
      <c r="A979" s="144" t="s">
        <v>1994</v>
      </c>
      <c r="B979" s="87" t="s">
        <v>1995</v>
      </c>
      <c r="C979" s="88">
        <v>0</v>
      </c>
      <c r="D979" s="89" t="s">
        <v>6</v>
      </c>
      <c r="E979" s="90" t="str">
        <f>VLOOKUP(STOCKSANLUIS[[#This Row],[CODIGO]],FAMILIAS[],4,FALSE)</f>
        <v>QUALITY</v>
      </c>
      <c r="F979" s="90">
        <v>1</v>
      </c>
      <c r="G979" s="90"/>
      <c r="H979" s="90">
        <f>SUMIF(INGRESO_MERCADERIA[CODIGO],STOCKSANLUIS[[#This Row],[CODIGO]],INGRESO_MERCADERIA[INGRESO])</f>
        <v>0</v>
      </c>
      <c r="I979" s="90">
        <f>SUMIF(SALIDA[CODIGO],STOCKSANLUIS[[#This Row],[CODIGO]],SALIDA[CANTIDAD])</f>
        <v>0</v>
      </c>
      <c r="J979" s="90">
        <f>STOCKSANLUIS[[#This Row],[STOCK ALM1]]-STOCKSANLUIS[[#This Row],[SALIDA]]</f>
        <v>0</v>
      </c>
      <c r="K979" s="90" t="str">
        <f>VLOOKUP(STOCKSANLUIS[[#This Row],[CODIGO]],CLASIFICACION[],6,FALSE)</f>
        <v>C</v>
      </c>
      <c r="L979" s="90">
        <f>IFERROR(VLOOKUP(STOCKSANLUIS[[#This Row],[CODIGO]],STOCK_STARSOFT[],3,FALSE),0)</f>
        <v>0</v>
      </c>
      <c r="M979" s="90" t="str">
        <f>IF(STOCKSANLUIS[[#This Row],[STOCK ACTUAL]]=STOCKSANLUIS[[#This Row],[STOCK_STARSOFT]],"SIN DIFERENCIA","DIFERENCIA")</f>
        <v>SIN DIFERENCIA</v>
      </c>
    </row>
    <row r="980" spans="1:13" ht="15" hidden="1" customHeight="1" x14ac:dyDescent="0.25">
      <c r="A980" s="144" t="s">
        <v>1996</v>
      </c>
      <c r="B980" s="87" t="s">
        <v>1997</v>
      </c>
      <c r="C980" s="88">
        <v>0</v>
      </c>
      <c r="D980" s="89" t="s">
        <v>6</v>
      </c>
      <c r="E980" s="90" t="str">
        <f>VLOOKUP(STOCKSANLUIS[[#This Row],[CODIGO]],FAMILIAS[],4,FALSE)</f>
        <v>QUALITY</v>
      </c>
      <c r="F980" s="90">
        <v>1</v>
      </c>
      <c r="G980" s="90"/>
      <c r="H980" s="90">
        <f>SUMIF(INGRESO_MERCADERIA[CODIGO],STOCKSANLUIS[[#This Row],[CODIGO]],INGRESO_MERCADERIA[INGRESO])</f>
        <v>0</v>
      </c>
      <c r="I980" s="90">
        <f>SUMIF(SALIDA[CODIGO],STOCKSANLUIS[[#This Row],[CODIGO]],SALIDA[CANTIDAD])</f>
        <v>0</v>
      </c>
      <c r="J980" s="90">
        <f>STOCKSANLUIS[[#This Row],[STOCK ALM1]]-STOCKSANLUIS[[#This Row],[SALIDA]]</f>
        <v>0</v>
      </c>
      <c r="K980" s="90" t="str">
        <f>VLOOKUP(STOCKSANLUIS[[#This Row],[CODIGO]],CLASIFICACION[],6,FALSE)</f>
        <v>C</v>
      </c>
      <c r="L980" s="90">
        <f>IFERROR(VLOOKUP(STOCKSANLUIS[[#This Row],[CODIGO]],STOCK_STARSOFT[],3,FALSE),0)</f>
        <v>0</v>
      </c>
      <c r="M980" s="90" t="str">
        <f>IF(STOCKSANLUIS[[#This Row],[STOCK ACTUAL]]=STOCKSANLUIS[[#This Row],[STOCK_STARSOFT]],"SIN DIFERENCIA","DIFERENCIA")</f>
        <v>SIN DIFERENCIA</v>
      </c>
    </row>
    <row r="981" spans="1:13" ht="15" hidden="1" customHeight="1" x14ac:dyDescent="0.25">
      <c r="A981" s="144" t="s">
        <v>3052</v>
      </c>
      <c r="B981" s="87" t="s">
        <v>3053</v>
      </c>
      <c r="C981" s="88">
        <v>9</v>
      </c>
      <c r="D981" s="89" t="s">
        <v>6</v>
      </c>
      <c r="E981" s="90" t="str">
        <f>VLOOKUP(STOCKSANLUIS[[#This Row],[CODIGO]],FAMILIAS[],4,FALSE)</f>
        <v>EVERWELL</v>
      </c>
      <c r="F981" s="90">
        <v>1</v>
      </c>
      <c r="G981" s="90" t="s">
        <v>19524</v>
      </c>
      <c r="H981" s="90">
        <f>SUMIF(INGRESO_MERCADERIA[CODIGO],STOCKSANLUIS[[#This Row],[CODIGO]],INGRESO_MERCADERIA[INGRESO])</f>
        <v>9</v>
      </c>
      <c r="I981" s="90">
        <f>SUMIF(SALIDA[CODIGO],STOCKSANLUIS[[#This Row],[CODIGO]],SALIDA[CANTIDAD])</f>
        <v>0</v>
      </c>
      <c r="J981" s="90">
        <f>STOCKSANLUIS[[#This Row],[STOCK ALM1]]-STOCKSANLUIS[[#This Row],[SALIDA]]</f>
        <v>9</v>
      </c>
      <c r="K981" s="90" t="str">
        <f>VLOOKUP(STOCKSANLUIS[[#This Row],[CODIGO]],CLASIFICACION[],6,FALSE)</f>
        <v>C</v>
      </c>
      <c r="L981" s="90">
        <f>IFERROR(VLOOKUP(STOCKSANLUIS[[#This Row],[CODIGO]],STOCK_STARSOFT[],3,FALSE),0)</f>
        <v>9</v>
      </c>
      <c r="M981" s="90" t="str">
        <f>IF(STOCKSANLUIS[[#This Row],[STOCK ACTUAL]]=STOCKSANLUIS[[#This Row],[STOCK_STARSOFT]],"SIN DIFERENCIA","DIFERENCIA")</f>
        <v>SIN DIFERENCIA</v>
      </c>
    </row>
    <row r="982" spans="1:13" ht="15" hidden="1" customHeight="1" x14ac:dyDescent="0.25">
      <c r="A982" s="144" t="s">
        <v>3056</v>
      </c>
      <c r="B982" s="87" t="s">
        <v>3057</v>
      </c>
      <c r="C982" s="88">
        <v>1</v>
      </c>
      <c r="D982" s="89" t="s">
        <v>6</v>
      </c>
      <c r="E982" s="90" t="str">
        <f>VLOOKUP(STOCKSANLUIS[[#This Row],[CODIGO]],FAMILIAS[],4,FALSE)</f>
        <v>EVERWELL</v>
      </c>
      <c r="F982" s="90">
        <v>1</v>
      </c>
      <c r="G982" s="90" t="s">
        <v>19524</v>
      </c>
      <c r="H982" s="90">
        <f>SUMIF(INGRESO_MERCADERIA[CODIGO],STOCKSANLUIS[[#This Row],[CODIGO]],INGRESO_MERCADERIA[INGRESO])</f>
        <v>1</v>
      </c>
      <c r="I982" s="90">
        <f>SUMIF(SALIDA[CODIGO],STOCKSANLUIS[[#This Row],[CODIGO]],SALIDA[CANTIDAD])</f>
        <v>0</v>
      </c>
      <c r="J982" s="90">
        <f>STOCKSANLUIS[[#This Row],[STOCK ALM1]]-STOCKSANLUIS[[#This Row],[SALIDA]]</f>
        <v>1</v>
      </c>
      <c r="K982" s="90" t="str">
        <f>VLOOKUP(STOCKSANLUIS[[#This Row],[CODIGO]],CLASIFICACION[],6,FALSE)</f>
        <v>C</v>
      </c>
      <c r="L982" s="90">
        <f>IFERROR(VLOOKUP(STOCKSANLUIS[[#This Row],[CODIGO]],STOCK_STARSOFT[],3,FALSE),0)</f>
        <v>1</v>
      </c>
      <c r="M982" s="90" t="str">
        <f>IF(STOCKSANLUIS[[#This Row],[STOCK ACTUAL]]=STOCKSANLUIS[[#This Row],[STOCK_STARSOFT]],"SIN DIFERENCIA","DIFERENCIA")</f>
        <v>SIN DIFERENCIA</v>
      </c>
    </row>
    <row r="983" spans="1:13" ht="15" hidden="1" customHeight="1" x14ac:dyDescent="0.25">
      <c r="A983" s="144" t="s">
        <v>2002</v>
      </c>
      <c r="B983" s="87" t="s">
        <v>2003</v>
      </c>
      <c r="C983" s="88">
        <v>0</v>
      </c>
      <c r="D983" s="89" t="s">
        <v>6</v>
      </c>
      <c r="E983" s="90" t="str">
        <f>VLOOKUP(STOCKSANLUIS[[#This Row],[CODIGO]],FAMILIAS[],4,FALSE)</f>
        <v>QUALITY</v>
      </c>
      <c r="F983" s="90">
        <v>1</v>
      </c>
      <c r="G983" s="90"/>
      <c r="H983" s="90">
        <f>SUMIF(INGRESO_MERCADERIA[CODIGO],STOCKSANLUIS[[#This Row],[CODIGO]],INGRESO_MERCADERIA[INGRESO])</f>
        <v>0</v>
      </c>
      <c r="I983" s="90">
        <f>SUMIF(SALIDA[CODIGO],STOCKSANLUIS[[#This Row],[CODIGO]],SALIDA[CANTIDAD])</f>
        <v>0</v>
      </c>
      <c r="J983" s="90">
        <f>STOCKSANLUIS[[#This Row],[STOCK ALM1]]-STOCKSANLUIS[[#This Row],[SALIDA]]</f>
        <v>0</v>
      </c>
      <c r="K983" s="90" t="str">
        <f>VLOOKUP(STOCKSANLUIS[[#This Row],[CODIGO]],CLASIFICACION[],6,FALSE)</f>
        <v>C</v>
      </c>
      <c r="L983" s="90">
        <f>IFERROR(VLOOKUP(STOCKSANLUIS[[#This Row],[CODIGO]],STOCK_STARSOFT[],3,FALSE),0)</f>
        <v>0</v>
      </c>
      <c r="M983" s="90" t="str">
        <f>IF(STOCKSANLUIS[[#This Row],[STOCK ACTUAL]]=STOCKSANLUIS[[#This Row],[STOCK_STARSOFT]],"SIN DIFERENCIA","DIFERENCIA")</f>
        <v>SIN DIFERENCIA</v>
      </c>
    </row>
    <row r="984" spans="1:13" ht="15" hidden="1" customHeight="1" x14ac:dyDescent="0.25">
      <c r="A984" s="144" t="s">
        <v>2004</v>
      </c>
      <c r="B984" s="87" t="s">
        <v>2005</v>
      </c>
      <c r="C984" s="88">
        <v>0</v>
      </c>
      <c r="D984" s="89" t="s">
        <v>6</v>
      </c>
      <c r="E984" s="90" t="str">
        <f>VLOOKUP(STOCKSANLUIS[[#This Row],[CODIGO]],FAMILIAS[],4,FALSE)</f>
        <v>QUALITY</v>
      </c>
      <c r="F984" s="90">
        <v>1</v>
      </c>
      <c r="G984" s="90"/>
      <c r="H984" s="90">
        <f>SUMIF(INGRESO_MERCADERIA[CODIGO],STOCKSANLUIS[[#This Row],[CODIGO]],INGRESO_MERCADERIA[INGRESO])</f>
        <v>0</v>
      </c>
      <c r="I984" s="90">
        <f>SUMIF(SALIDA[CODIGO],STOCKSANLUIS[[#This Row],[CODIGO]],SALIDA[CANTIDAD])</f>
        <v>0</v>
      </c>
      <c r="J984" s="90">
        <f>STOCKSANLUIS[[#This Row],[STOCK ALM1]]-STOCKSANLUIS[[#This Row],[SALIDA]]</f>
        <v>0</v>
      </c>
      <c r="K984" s="90" t="str">
        <f>VLOOKUP(STOCKSANLUIS[[#This Row],[CODIGO]],CLASIFICACION[],6,FALSE)</f>
        <v>C</v>
      </c>
      <c r="L984" s="90">
        <f>IFERROR(VLOOKUP(STOCKSANLUIS[[#This Row],[CODIGO]],STOCK_STARSOFT[],3,FALSE),0)</f>
        <v>0</v>
      </c>
      <c r="M984" s="90" t="str">
        <f>IF(STOCKSANLUIS[[#This Row],[STOCK ACTUAL]]=STOCKSANLUIS[[#This Row],[STOCK_STARSOFT]],"SIN DIFERENCIA","DIFERENCIA")</f>
        <v>SIN DIFERENCIA</v>
      </c>
    </row>
    <row r="985" spans="1:13" ht="15" hidden="1" customHeight="1" x14ac:dyDescent="0.25">
      <c r="A985" s="144" t="s">
        <v>3062</v>
      </c>
      <c r="B985" s="87" t="s">
        <v>3063</v>
      </c>
      <c r="C985" s="88">
        <v>47</v>
      </c>
      <c r="D985" s="89" t="s">
        <v>6</v>
      </c>
      <c r="E985" s="90" t="str">
        <f>VLOOKUP(STOCKSANLUIS[[#This Row],[CODIGO]],FAMILIAS[],4,FALSE)</f>
        <v>EVERWELL</v>
      </c>
      <c r="F985" s="90">
        <v>1</v>
      </c>
      <c r="G985" s="90" t="s">
        <v>19524</v>
      </c>
      <c r="H985" s="90">
        <f>SUMIF(INGRESO_MERCADERIA[CODIGO],STOCKSANLUIS[[#This Row],[CODIGO]],INGRESO_MERCADERIA[INGRESO])</f>
        <v>47</v>
      </c>
      <c r="I985" s="90">
        <f>SUMIF(SALIDA[CODIGO],STOCKSANLUIS[[#This Row],[CODIGO]],SALIDA[CANTIDAD])</f>
        <v>43</v>
      </c>
      <c r="J985" s="90">
        <f>STOCKSANLUIS[[#This Row],[STOCK ALM1]]-STOCKSANLUIS[[#This Row],[SALIDA]]</f>
        <v>4</v>
      </c>
      <c r="K985" s="90" t="str">
        <f>VLOOKUP(STOCKSANLUIS[[#This Row],[CODIGO]],CLASIFICACION[],6,FALSE)</f>
        <v>C</v>
      </c>
      <c r="L985" s="90">
        <f>IFERROR(VLOOKUP(STOCKSANLUIS[[#This Row],[CODIGO]],STOCK_STARSOFT[],3,FALSE),0)</f>
        <v>4</v>
      </c>
      <c r="M985" s="90" t="str">
        <f>IF(STOCKSANLUIS[[#This Row],[STOCK ACTUAL]]=STOCKSANLUIS[[#This Row],[STOCK_STARSOFT]],"SIN DIFERENCIA","DIFERENCIA")</f>
        <v>SIN DIFERENCIA</v>
      </c>
    </row>
    <row r="986" spans="1:13" ht="15" hidden="1" customHeight="1" x14ac:dyDescent="0.25">
      <c r="A986" s="144" t="s">
        <v>2008</v>
      </c>
      <c r="B986" s="87" t="s">
        <v>2009</v>
      </c>
      <c r="C986" s="88">
        <v>0</v>
      </c>
      <c r="D986" s="89" t="s">
        <v>6</v>
      </c>
      <c r="E986" s="90" t="str">
        <f>VLOOKUP(STOCKSANLUIS[[#This Row],[CODIGO]],FAMILIAS[],4,FALSE)</f>
        <v>QUALITY</v>
      </c>
      <c r="F986" s="90">
        <v>1</v>
      </c>
      <c r="G986" s="90"/>
      <c r="H986" s="90">
        <f>SUMIF(INGRESO_MERCADERIA[CODIGO],STOCKSANLUIS[[#This Row],[CODIGO]],INGRESO_MERCADERIA[INGRESO])</f>
        <v>0</v>
      </c>
      <c r="I986" s="90">
        <f>SUMIF(SALIDA[CODIGO],STOCKSANLUIS[[#This Row],[CODIGO]],SALIDA[CANTIDAD])</f>
        <v>0</v>
      </c>
      <c r="J986" s="90">
        <f>STOCKSANLUIS[[#This Row],[STOCK ALM1]]-STOCKSANLUIS[[#This Row],[SALIDA]]</f>
        <v>0</v>
      </c>
      <c r="K986" s="90" t="str">
        <f>VLOOKUP(STOCKSANLUIS[[#This Row],[CODIGO]],CLASIFICACION[],6,FALSE)</f>
        <v>C</v>
      </c>
      <c r="L986" s="90">
        <f>IFERROR(VLOOKUP(STOCKSANLUIS[[#This Row],[CODIGO]],STOCK_STARSOFT[],3,FALSE),0)</f>
        <v>0</v>
      </c>
      <c r="M986" s="90" t="str">
        <f>IF(STOCKSANLUIS[[#This Row],[STOCK ACTUAL]]=STOCKSANLUIS[[#This Row],[STOCK_STARSOFT]],"SIN DIFERENCIA","DIFERENCIA")</f>
        <v>SIN DIFERENCIA</v>
      </c>
    </row>
    <row r="987" spans="1:13" ht="15" hidden="1" customHeight="1" x14ac:dyDescent="0.25">
      <c r="A987" s="144" t="s">
        <v>3064</v>
      </c>
      <c r="B987" s="87" t="s">
        <v>3065</v>
      </c>
      <c r="C987" s="88">
        <v>17</v>
      </c>
      <c r="D987" s="89" t="s">
        <v>6</v>
      </c>
      <c r="E987" s="90" t="str">
        <f>VLOOKUP(STOCKSANLUIS[[#This Row],[CODIGO]],FAMILIAS[],4,FALSE)</f>
        <v>EVERWELL</v>
      </c>
      <c r="F987" s="90">
        <v>1</v>
      </c>
      <c r="G987" s="90" t="s">
        <v>19524</v>
      </c>
      <c r="H987" s="90">
        <f>SUMIF(INGRESO_MERCADERIA[CODIGO],STOCKSANLUIS[[#This Row],[CODIGO]],INGRESO_MERCADERIA[INGRESO])</f>
        <v>17</v>
      </c>
      <c r="I987" s="90">
        <f>SUMIF(SALIDA[CODIGO],STOCKSANLUIS[[#This Row],[CODIGO]],SALIDA[CANTIDAD])</f>
        <v>12</v>
      </c>
      <c r="J987" s="90">
        <f>STOCKSANLUIS[[#This Row],[STOCK ALM1]]-STOCKSANLUIS[[#This Row],[SALIDA]]</f>
        <v>5</v>
      </c>
      <c r="K987" s="90" t="str">
        <f>VLOOKUP(STOCKSANLUIS[[#This Row],[CODIGO]],CLASIFICACION[],6,FALSE)</f>
        <v>C</v>
      </c>
      <c r="L987" s="90">
        <f>IFERROR(VLOOKUP(STOCKSANLUIS[[#This Row],[CODIGO]],STOCK_STARSOFT[],3,FALSE),0)</f>
        <v>5</v>
      </c>
      <c r="M987" s="90" t="str">
        <f>IF(STOCKSANLUIS[[#This Row],[STOCK ACTUAL]]=STOCKSANLUIS[[#This Row],[STOCK_STARSOFT]],"SIN DIFERENCIA","DIFERENCIA")</f>
        <v>SIN DIFERENCIA</v>
      </c>
    </row>
    <row r="988" spans="1:13" ht="15" hidden="1" customHeight="1" x14ac:dyDescent="0.25">
      <c r="A988" s="144" t="s">
        <v>2012</v>
      </c>
      <c r="B988" s="87" t="s">
        <v>2013</v>
      </c>
      <c r="C988" s="88">
        <v>0</v>
      </c>
      <c r="D988" s="89" t="s">
        <v>6</v>
      </c>
      <c r="E988" s="90" t="str">
        <f>VLOOKUP(STOCKSANLUIS[[#This Row],[CODIGO]],FAMILIAS[],4,FALSE)</f>
        <v>QUALITY</v>
      </c>
      <c r="F988" s="90">
        <v>1</v>
      </c>
      <c r="G988" s="90"/>
      <c r="H988" s="90">
        <f>SUMIF(INGRESO_MERCADERIA[CODIGO],STOCKSANLUIS[[#This Row],[CODIGO]],INGRESO_MERCADERIA[INGRESO])</f>
        <v>0</v>
      </c>
      <c r="I988" s="90">
        <f>SUMIF(SALIDA[CODIGO],STOCKSANLUIS[[#This Row],[CODIGO]],SALIDA[CANTIDAD])</f>
        <v>0</v>
      </c>
      <c r="J988" s="90">
        <f>STOCKSANLUIS[[#This Row],[STOCK ALM1]]-STOCKSANLUIS[[#This Row],[SALIDA]]</f>
        <v>0</v>
      </c>
      <c r="K988" s="90" t="str">
        <f>VLOOKUP(STOCKSANLUIS[[#This Row],[CODIGO]],CLASIFICACION[],6,FALSE)</f>
        <v>C</v>
      </c>
      <c r="L988" s="90">
        <f>IFERROR(VLOOKUP(STOCKSANLUIS[[#This Row],[CODIGO]],STOCK_STARSOFT[],3,FALSE),0)</f>
        <v>0</v>
      </c>
      <c r="M988" s="90" t="str">
        <f>IF(STOCKSANLUIS[[#This Row],[STOCK ACTUAL]]=STOCKSANLUIS[[#This Row],[STOCK_STARSOFT]],"SIN DIFERENCIA","DIFERENCIA")</f>
        <v>SIN DIFERENCIA</v>
      </c>
    </row>
    <row r="989" spans="1:13" ht="15" hidden="1" customHeight="1" x14ac:dyDescent="0.25">
      <c r="A989" s="144" t="s">
        <v>2014</v>
      </c>
      <c r="B989" s="87" t="s">
        <v>2015</v>
      </c>
      <c r="C989" s="88">
        <v>0</v>
      </c>
      <c r="D989" s="89" t="s">
        <v>6</v>
      </c>
      <c r="E989" s="90" t="str">
        <f>VLOOKUP(STOCKSANLUIS[[#This Row],[CODIGO]],FAMILIAS[],4,FALSE)</f>
        <v>QUALITY</v>
      </c>
      <c r="F989" s="90">
        <v>1</v>
      </c>
      <c r="G989" s="90"/>
      <c r="H989" s="90">
        <f>SUMIF(INGRESO_MERCADERIA[CODIGO],STOCKSANLUIS[[#This Row],[CODIGO]],INGRESO_MERCADERIA[INGRESO])</f>
        <v>0</v>
      </c>
      <c r="I989" s="90">
        <f>SUMIF(SALIDA[CODIGO],STOCKSANLUIS[[#This Row],[CODIGO]],SALIDA[CANTIDAD])</f>
        <v>0</v>
      </c>
      <c r="J989" s="90">
        <f>STOCKSANLUIS[[#This Row],[STOCK ALM1]]-STOCKSANLUIS[[#This Row],[SALIDA]]</f>
        <v>0</v>
      </c>
      <c r="K989" s="90" t="str">
        <f>VLOOKUP(STOCKSANLUIS[[#This Row],[CODIGO]],CLASIFICACION[],6,FALSE)</f>
        <v>C</v>
      </c>
      <c r="L989" s="90">
        <f>IFERROR(VLOOKUP(STOCKSANLUIS[[#This Row],[CODIGO]],STOCK_STARSOFT[],3,FALSE),0)</f>
        <v>0</v>
      </c>
      <c r="M989" s="90" t="str">
        <f>IF(STOCKSANLUIS[[#This Row],[STOCK ACTUAL]]=STOCKSANLUIS[[#This Row],[STOCK_STARSOFT]],"SIN DIFERENCIA","DIFERENCIA")</f>
        <v>SIN DIFERENCIA</v>
      </c>
    </row>
    <row r="990" spans="1:13" ht="15" hidden="1" customHeight="1" x14ac:dyDescent="0.25">
      <c r="A990" s="144" t="s">
        <v>2016</v>
      </c>
      <c r="B990" s="87" t="s">
        <v>2017</v>
      </c>
      <c r="C990" s="88">
        <v>0</v>
      </c>
      <c r="D990" s="89" t="s">
        <v>6</v>
      </c>
      <c r="E990" s="90" t="str">
        <f>VLOOKUP(STOCKSANLUIS[[#This Row],[CODIGO]],FAMILIAS[],4,FALSE)</f>
        <v>QUALITY</v>
      </c>
      <c r="F990" s="90">
        <v>1</v>
      </c>
      <c r="G990" s="90"/>
      <c r="H990" s="90">
        <f>SUMIF(INGRESO_MERCADERIA[CODIGO],STOCKSANLUIS[[#This Row],[CODIGO]],INGRESO_MERCADERIA[INGRESO])</f>
        <v>0</v>
      </c>
      <c r="I990" s="90">
        <f>SUMIF(SALIDA[CODIGO],STOCKSANLUIS[[#This Row],[CODIGO]],SALIDA[CANTIDAD])</f>
        <v>0</v>
      </c>
      <c r="J990" s="90">
        <f>STOCKSANLUIS[[#This Row],[STOCK ALM1]]-STOCKSANLUIS[[#This Row],[SALIDA]]</f>
        <v>0</v>
      </c>
      <c r="K990" s="90" t="str">
        <f>VLOOKUP(STOCKSANLUIS[[#This Row],[CODIGO]],CLASIFICACION[],6,FALSE)</f>
        <v>C</v>
      </c>
      <c r="L990" s="90">
        <f>IFERROR(VLOOKUP(STOCKSANLUIS[[#This Row],[CODIGO]],STOCK_STARSOFT[],3,FALSE),0)</f>
        <v>0</v>
      </c>
      <c r="M990" s="90" t="str">
        <f>IF(STOCKSANLUIS[[#This Row],[STOCK ACTUAL]]=STOCKSANLUIS[[#This Row],[STOCK_STARSOFT]],"SIN DIFERENCIA","DIFERENCIA")</f>
        <v>SIN DIFERENCIA</v>
      </c>
    </row>
    <row r="991" spans="1:13" ht="15" hidden="1" customHeight="1" x14ac:dyDescent="0.25">
      <c r="A991" s="144" t="s">
        <v>2018</v>
      </c>
      <c r="B991" s="87" t="s">
        <v>2019</v>
      </c>
      <c r="C991" s="88">
        <v>0</v>
      </c>
      <c r="D991" s="89" t="s">
        <v>6</v>
      </c>
      <c r="E991" s="90" t="str">
        <f>VLOOKUP(STOCKSANLUIS[[#This Row],[CODIGO]],FAMILIAS[],4,FALSE)</f>
        <v>ELGIN</v>
      </c>
      <c r="F991" s="90">
        <v>1</v>
      </c>
      <c r="G991" s="90"/>
      <c r="H991" s="90">
        <f>SUMIF(INGRESO_MERCADERIA[CODIGO],STOCKSANLUIS[[#This Row],[CODIGO]],INGRESO_MERCADERIA[INGRESO])</f>
        <v>0</v>
      </c>
      <c r="I991" s="90">
        <f>SUMIF(SALIDA[CODIGO],STOCKSANLUIS[[#This Row],[CODIGO]],SALIDA[CANTIDAD])</f>
        <v>0</v>
      </c>
      <c r="J991" s="90">
        <f>STOCKSANLUIS[[#This Row],[STOCK ALM1]]-STOCKSANLUIS[[#This Row],[SALIDA]]</f>
        <v>0</v>
      </c>
      <c r="K991" s="90" t="str">
        <f>VLOOKUP(STOCKSANLUIS[[#This Row],[CODIGO]],CLASIFICACION[],6,FALSE)</f>
        <v>C</v>
      </c>
      <c r="L991" s="90">
        <f>IFERROR(VLOOKUP(STOCKSANLUIS[[#This Row],[CODIGO]],STOCK_STARSOFT[],3,FALSE),0)</f>
        <v>0</v>
      </c>
      <c r="M991" s="90" t="str">
        <f>IF(STOCKSANLUIS[[#This Row],[STOCK ACTUAL]]=STOCKSANLUIS[[#This Row],[STOCK_STARSOFT]],"SIN DIFERENCIA","DIFERENCIA")</f>
        <v>SIN DIFERENCIA</v>
      </c>
    </row>
    <row r="992" spans="1:13" ht="15" hidden="1" customHeight="1" x14ac:dyDescent="0.25">
      <c r="A992" s="144" t="s">
        <v>3110</v>
      </c>
      <c r="B992" s="87" t="s">
        <v>3111</v>
      </c>
      <c r="C992" s="88">
        <v>8</v>
      </c>
      <c r="D992" s="89" t="s">
        <v>6</v>
      </c>
      <c r="E992" s="90" t="str">
        <f>VLOOKUP(STOCKSANLUIS[[#This Row],[CODIGO]],FAMILIAS[],4,FALSE)</f>
        <v>EVERWELL</v>
      </c>
      <c r="F992" s="90">
        <v>1</v>
      </c>
      <c r="G992" s="90" t="s">
        <v>19524</v>
      </c>
      <c r="H992" s="90">
        <f>SUMIF(INGRESO_MERCADERIA[CODIGO],STOCKSANLUIS[[#This Row],[CODIGO]],INGRESO_MERCADERIA[INGRESO])</f>
        <v>58</v>
      </c>
      <c r="I992" s="90">
        <f>SUMIF(SALIDA[CODIGO],STOCKSANLUIS[[#This Row],[CODIGO]],SALIDA[CANTIDAD])</f>
        <v>8</v>
      </c>
      <c r="J992" s="90">
        <f>STOCKSANLUIS[[#This Row],[STOCK ALM1]]-STOCKSANLUIS[[#This Row],[SALIDA]]</f>
        <v>50</v>
      </c>
      <c r="K992" s="90" t="str">
        <f>VLOOKUP(STOCKSANLUIS[[#This Row],[CODIGO]],CLASIFICACION[],6,FALSE)</f>
        <v>C</v>
      </c>
      <c r="L992" s="90">
        <f>IFERROR(VLOOKUP(STOCKSANLUIS[[#This Row],[CODIGO]],STOCK_STARSOFT[],3,FALSE),0)</f>
        <v>50</v>
      </c>
      <c r="M992" s="90" t="str">
        <f>IF(STOCKSANLUIS[[#This Row],[STOCK ACTUAL]]=STOCKSANLUIS[[#This Row],[STOCK_STARSOFT]],"SIN DIFERENCIA","DIFERENCIA")</f>
        <v>SIN DIFERENCIA</v>
      </c>
    </row>
    <row r="993" spans="1:13" ht="15" hidden="1" customHeight="1" x14ac:dyDescent="0.25">
      <c r="A993" s="144" t="s">
        <v>2024</v>
      </c>
      <c r="B993" s="87" t="s">
        <v>2025</v>
      </c>
      <c r="C993" s="88">
        <v>0</v>
      </c>
      <c r="D993" s="89" t="s">
        <v>6</v>
      </c>
      <c r="E993" s="90" t="str">
        <f>VLOOKUP(STOCKSANLUIS[[#This Row],[CODIGO]],FAMILIAS[],4,FALSE)</f>
        <v>DANFOSS</v>
      </c>
      <c r="F993" s="90">
        <v>1</v>
      </c>
      <c r="G993" s="90"/>
      <c r="H993" s="90">
        <f>SUMIF(INGRESO_MERCADERIA[CODIGO],STOCKSANLUIS[[#This Row],[CODIGO]],INGRESO_MERCADERIA[INGRESO])</f>
        <v>0</v>
      </c>
      <c r="I993" s="90">
        <f>SUMIF(SALIDA[CODIGO],STOCKSANLUIS[[#This Row],[CODIGO]],SALIDA[CANTIDAD])</f>
        <v>0</v>
      </c>
      <c r="J993" s="90">
        <f>STOCKSANLUIS[[#This Row],[STOCK ALM1]]-STOCKSANLUIS[[#This Row],[SALIDA]]</f>
        <v>0</v>
      </c>
      <c r="K993" s="90" t="str">
        <f>VLOOKUP(STOCKSANLUIS[[#This Row],[CODIGO]],CLASIFICACION[],6,FALSE)</f>
        <v>C</v>
      </c>
      <c r="L993" s="90">
        <f>IFERROR(VLOOKUP(STOCKSANLUIS[[#This Row],[CODIGO]],STOCK_STARSOFT[],3,FALSE),0)</f>
        <v>0</v>
      </c>
      <c r="M993" s="90" t="str">
        <f>IF(STOCKSANLUIS[[#This Row],[STOCK ACTUAL]]=STOCKSANLUIS[[#This Row],[STOCK_STARSOFT]],"SIN DIFERENCIA","DIFERENCIA")</f>
        <v>SIN DIFERENCIA</v>
      </c>
    </row>
    <row r="994" spans="1:13" ht="15" hidden="1" customHeight="1" x14ac:dyDescent="0.25">
      <c r="A994" s="144" t="s">
        <v>2026</v>
      </c>
      <c r="B994" s="87" t="s">
        <v>2027</v>
      </c>
      <c r="C994" s="88">
        <v>0</v>
      </c>
      <c r="D994" s="89" t="s">
        <v>6</v>
      </c>
      <c r="E994" s="90" t="str">
        <f>VLOOKUP(STOCKSANLUIS[[#This Row],[CODIGO]],FAMILIAS[],4,FALSE)</f>
        <v>REFRIGERANT</v>
      </c>
      <c r="F994" s="90">
        <v>1</v>
      </c>
      <c r="G994" s="90"/>
      <c r="H994" s="90">
        <f>SUMIF(INGRESO_MERCADERIA[CODIGO],STOCKSANLUIS[[#This Row],[CODIGO]],INGRESO_MERCADERIA[INGRESO])</f>
        <v>0</v>
      </c>
      <c r="I994" s="90">
        <f>SUMIF(SALIDA[CODIGO],STOCKSANLUIS[[#This Row],[CODIGO]],SALIDA[CANTIDAD])</f>
        <v>0</v>
      </c>
      <c r="J994" s="90">
        <f>STOCKSANLUIS[[#This Row],[STOCK ALM1]]-STOCKSANLUIS[[#This Row],[SALIDA]]</f>
        <v>0</v>
      </c>
      <c r="K994" s="90" t="str">
        <f>VLOOKUP(STOCKSANLUIS[[#This Row],[CODIGO]],CLASIFICACION[],6,FALSE)</f>
        <v>C</v>
      </c>
      <c r="L994" s="90">
        <f>IFERROR(VLOOKUP(STOCKSANLUIS[[#This Row],[CODIGO]],STOCK_STARSOFT[],3,FALSE),0)</f>
        <v>0</v>
      </c>
      <c r="M994" s="90" t="str">
        <f>IF(STOCKSANLUIS[[#This Row],[STOCK ACTUAL]]=STOCKSANLUIS[[#This Row],[STOCK_STARSOFT]],"SIN DIFERENCIA","DIFERENCIA")</f>
        <v>SIN DIFERENCIA</v>
      </c>
    </row>
    <row r="995" spans="1:13" ht="15" hidden="1" customHeight="1" x14ac:dyDescent="0.25">
      <c r="A995" s="144" t="s">
        <v>3114</v>
      </c>
      <c r="B995" s="87" t="s">
        <v>3115</v>
      </c>
      <c r="C995" s="88">
        <v>0</v>
      </c>
      <c r="D995" s="89" t="s">
        <v>6</v>
      </c>
      <c r="E995" s="90" t="str">
        <f>VLOOKUP(STOCKSANLUIS[[#This Row],[CODIGO]],FAMILIAS[],4,FALSE)</f>
        <v>EVERWELL</v>
      </c>
      <c r="F995" s="90">
        <v>1</v>
      </c>
      <c r="G995" s="90" t="s">
        <v>19524</v>
      </c>
      <c r="H995" s="90">
        <f>SUMIF(INGRESO_MERCADERIA[CODIGO],STOCKSANLUIS[[#This Row],[CODIGO]],INGRESO_MERCADERIA[INGRESO])</f>
        <v>10</v>
      </c>
      <c r="I995" s="90">
        <f>SUMIF(SALIDA[CODIGO],STOCKSANLUIS[[#This Row],[CODIGO]],SALIDA[CANTIDAD])</f>
        <v>7</v>
      </c>
      <c r="J995" s="90">
        <f>STOCKSANLUIS[[#This Row],[STOCK ALM1]]-STOCKSANLUIS[[#This Row],[SALIDA]]</f>
        <v>3</v>
      </c>
      <c r="K995" s="90" t="str">
        <f>VLOOKUP(STOCKSANLUIS[[#This Row],[CODIGO]],CLASIFICACION[],6,FALSE)</f>
        <v>C</v>
      </c>
      <c r="L995" s="90">
        <f>IFERROR(VLOOKUP(STOCKSANLUIS[[#This Row],[CODIGO]],STOCK_STARSOFT[],3,FALSE),0)</f>
        <v>3</v>
      </c>
      <c r="M995" s="90" t="str">
        <f>IF(STOCKSANLUIS[[#This Row],[STOCK ACTUAL]]=STOCKSANLUIS[[#This Row],[STOCK_STARSOFT]],"SIN DIFERENCIA","DIFERENCIA")</f>
        <v>SIN DIFERENCIA</v>
      </c>
    </row>
    <row r="996" spans="1:13" ht="15" hidden="1" customHeight="1" x14ac:dyDescent="0.25">
      <c r="A996" s="144" t="s">
        <v>2030</v>
      </c>
      <c r="B996" s="87" t="s">
        <v>2031</v>
      </c>
      <c r="C996" s="88">
        <v>0</v>
      </c>
      <c r="D996" s="89" t="s">
        <v>6</v>
      </c>
      <c r="E996" s="90" t="str">
        <f>VLOOKUP(STOCKSANLUIS[[#This Row],[CODIGO]],FAMILIAS[],4,FALSE)</f>
        <v>DANFOSS</v>
      </c>
      <c r="F996" s="90">
        <v>1</v>
      </c>
      <c r="G996" s="90"/>
      <c r="H996" s="90">
        <f>SUMIF(INGRESO_MERCADERIA[CODIGO],STOCKSANLUIS[[#This Row],[CODIGO]],INGRESO_MERCADERIA[INGRESO])</f>
        <v>0</v>
      </c>
      <c r="I996" s="90">
        <f>SUMIF(SALIDA[CODIGO],STOCKSANLUIS[[#This Row],[CODIGO]],SALIDA[CANTIDAD])</f>
        <v>0</v>
      </c>
      <c r="J996" s="90">
        <f>STOCKSANLUIS[[#This Row],[STOCK ALM1]]-STOCKSANLUIS[[#This Row],[SALIDA]]</f>
        <v>0</v>
      </c>
      <c r="K996" s="90" t="str">
        <f>VLOOKUP(STOCKSANLUIS[[#This Row],[CODIGO]],CLASIFICACION[],6,FALSE)</f>
        <v>C</v>
      </c>
      <c r="L996" s="90">
        <f>IFERROR(VLOOKUP(STOCKSANLUIS[[#This Row],[CODIGO]],STOCK_STARSOFT[],3,FALSE),0)</f>
        <v>0</v>
      </c>
      <c r="M996" s="90" t="str">
        <f>IF(STOCKSANLUIS[[#This Row],[STOCK ACTUAL]]=STOCKSANLUIS[[#This Row],[STOCK_STARSOFT]],"SIN DIFERENCIA","DIFERENCIA")</f>
        <v>SIN DIFERENCIA</v>
      </c>
    </row>
    <row r="997" spans="1:13" ht="15" hidden="1" customHeight="1" x14ac:dyDescent="0.25">
      <c r="A997" s="144" t="s">
        <v>2032</v>
      </c>
      <c r="B997" s="87" t="s">
        <v>2033</v>
      </c>
      <c r="C997" s="88">
        <v>0</v>
      </c>
      <c r="D997" s="89" t="s">
        <v>6</v>
      </c>
      <c r="E997" s="90" t="str">
        <f>VLOOKUP(STOCKSANLUIS[[#This Row],[CODIGO]],FAMILIAS[],4,FALSE)</f>
        <v>DANFOSS</v>
      </c>
      <c r="F997" s="90">
        <v>1</v>
      </c>
      <c r="G997" s="90"/>
      <c r="H997" s="90">
        <f>SUMIF(INGRESO_MERCADERIA[CODIGO],STOCKSANLUIS[[#This Row],[CODIGO]],INGRESO_MERCADERIA[INGRESO])</f>
        <v>0</v>
      </c>
      <c r="I997" s="90">
        <f>SUMIF(SALIDA[CODIGO],STOCKSANLUIS[[#This Row],[CODIGO]],SALIDA[CANTIDAD])</f>
        <v>0</v>
      </c>
      <c r="J997" s="90">
        <f>STOCKSANLUIS[[#This Row],[STOCK ALM1]]-STOCKSANLUIS[[#This Row],[SALIDA]]</f>
        <v>0</v>
      </c>
      <c r="K997" s="90" t="str">
        <f>VLOOKUP(STOCKSANLUIS[[#This Row],[CODIGO]],CLASIFICACION[],6,FALSE)</f>
        <v>C</v>
      </c>
      <c r="L997" s="90">
        <f>IFERROR(VLOOKUP(STOCKSANLUIS[[#This Row],[CODIGO]],STOCK_STARSOFT[],3,FALSE),0)</f>
        <v>0</v>
      </c>
      <c r="M997" s="90" t="str">
        <f>IF(STOCKSANLUIS[[#This Row],[STOCK ACTUAL]]=STOCKSANLUIS[[#This Row],[STOCK_STARSOFT]],"SIN DIFERENCIA","DIFERENCIA")</f>
        <v>SIN DIFERENCIA</v>
      </c>
    </row>
    <row r="998" spans="1:13" ht="15" hidden="1" customHeight="1" x14ac:dyDescent="0.25">
      <c r="A998" s="144" t="s">
        <v>2034</v>
      </c>
      <c r="B998" s="87" t="s">
        <v>2035</v>
      </c>
      <c r="C998" s="88">
        <v>0</v>
      </c>
      <c r="D998" s="89" t="s">
        <v>6</v>
      </c>
      <c r="E998" s="90" t="str">
        <f>VLOOKUP(STOCKSANLUIS[[#This Row],[CODIGO]],FAMILIAS[],4,FALSE)</f>
        <v>DANFOSS</v>
      </c>
      <c r="F998" s="90">
        <v>1</v>
      </c>
      <c r="G998" s="90"/>
      <c r="H998" s="90">
        <f>SUMIF(INGRESO_MERCADERIA[CODIGO],STOCKSANLUIS[[#This Row],[CODIGO]],INGRESO_MERCADERIA[INGRESO])</f>
        <v>0</v>
      </c>
      <c r="I998" s="90">
        <f>SUMIF(SALIDA[CODIGO],STOCKSANLUIS[[#This Row],[CODIGO]],SALIDA[CANTIDAD])</f>
        <v>0</v>
      </c>
      <c r="J998" s="90">
        <f>STOCKSANLUIS[[#This Row],[STOCK ALM1]]-STOCKSANLUIS[[#This Row],[SALIDA]]</f>
        <v>0</v>
      </c>
      <c r="K998" s="90" t="str">
        <f>VLOOKUP(STOCKSANLUIS[[#This Row],[CODIGO]],CLASIFICACION[],6,FALSE)</f>
        <v>C</v>
      </c>
      <c r="L998" s="90">
        <f>IFERROR(VLOOKUP(STOCKSANLUIS[[#This Row],[CODIGO]],STOCK_STARSOFT[],3,FALSE),0)</f>
        <v>0</v>
      </c>
      <c r="M998" s="90" t="str">
        <f>IF(STOCKSANLUIS[[#This Row],[STOCK ACTUAL]]=STOCKSANLUIS[[#This Row],[STOCK_STARSOFT]],"SIN DIFERENCIA","DIFERENCIA")</f>
        <v>SIN DIFERENCIA</v>
      </c>
    </row>
    <row r="999" spans="1:13" ht="15" hidden="1" customHeight="1" x14ac:dyDescent="0.25">
      <c r="A999" s="144" t="s">
        <v>2036</v>
      </c>
      <c r="B999" s="87" t="s">
        <v>2037</v>
      </c>
      <c r="C999" s="88">
        <v>0</v>
      </c>
      <c r="D999" s="89" t="s">
        <v>6</v>
      </c>
      <c r="E999" s="90" t="str">
        <f>VLOOKUP(STOCKSANLUIS[[#This Row],[CODIGO]],FAMILIAS[],4,FALSE)</f>
        <v>DANFOSS</v>
      </c>
      <c r="F999" s="90">
        <v>1</v>
      </c>
      <c r="G999" s="90"/>
      <c r="H999" s="90">
        <f>SUMIF(INGRESO_MERCADERIA[CODIGO],STOCKSANLUIS[[#This Row],[CODIGO]],INGRESO_MERCADERIA[INGRESO])</f>
        <v>0</v>
      </c>
      <c r="I999" s="90">
        <f>SUMIF(SALIDA[CODIGO],STOCKSANLUIS[[#This Row],[CODIGO]],SALIDA[CANTIDAD])</f>
        <v>0</v>
      </c>
      <c r="J999" s="90">
        <f>STOCKSANLUIS[[#This Row],[STOCK ALM1]]-STOCKSANLUIS[[#This Row],[SALIDA]]</f>
        <v>0</v>
      </c>
      <c r="K999" s="90" t="str">
        <f>VLOOKUP(STOCKSANLUIS[[#This Row],[CODIGO]],CLASIFICACION[],6,FALSE)</f>
        <v>C</v>
      </c>
      <c r="L999" s="90">
        <f>IFERROR(VLOOKUP(STOCKSANLUIS[[#This Row],[CODIGO]],STOCK_STARSOFT[],3,FALSE),0)</f>
        <v>0</v>
      </c>
      <c r="M999" s="90" t="str">
        <f>IF(STOCKSANLUIS[[#This Row],[STOCK ACTUAL]]=STOCKSANLUIS[[#This Row],[STOCK_STARSOFT]],"SIN DIFERENCIA","DIFERENCIA")</f>
        <v>SIN DIFERENCIA</v>
      </c>
    </row>
    <row r="1000" spans="1:13" ht="15" hidden="1" customHeight="1" x14ac:dyDescent="0.25">
      <c r="A1000" s="144" t="s">
        <v>2038</v>
      </c>
      <c r="B1000" s="87" t="s">
        <v>2039</v>
      </c>
      <c r="C1000" s="88">
        <v>0</v>
      </c>
      <c r="D1000" s="89" t="s">
        <v>6</v>
      </c>
      <c r="E1000" s="90" t="str">
        <f>VLOOKUP(STOCKSANLUIS[[#This Row],[CODIGO]],FAMILIAS[],4,FALSE)</f>
        <v>GREE</v>
      </c>
      <c r="F1000" s="90">
        <v>1</v>
      </c>
      <c r="G1000" s="90"/>
      <c r="H1000" s="90">
        <f>SUMIF(INGRESO_MERCADERIA[CODIGO],STOCKSANLUIS[[#This Row],[CODIGO]],INGRESO_MERCADERIA[INGRESO])</f>
        <v>0</v>
      </c>
      <c r="I1000" s="90">
        <f>SUMIF(SALIDA[CODIGO],STOCKSANLUIS[[#This Row],[CODIGO]],SALIDA[CANTIDAD])</f>
        <v>0</v>
      </c>
      <c r="J1000" s="90">
        <f>STOCKSANLUIS[[#This Row],[STOCK ALM1]]-STOCKSANLUIS[[#This Row],[SALIDA]]</f>
        <v>0</v>
      </c>
      <c r="K1000" s="90" t="str">
        <f>VLOOKUP(STOCKSANLUIS[[#This Row],[CODIGO]],CLASIFICACION[],6,FALSE)</f>
        <v>C</v>
      </c>
      <c r="L1000" s="90">
        <f>IFERROR(VLOOKUP(STOCKSANLUIS[[#This Row],[CODIGO]],STOCK_STARSOFT[],3,FALSE),0)</f>
        <v>0</v>
      </c>
      <c r="M1000" s="90" t="str">
        <f>IF(STOCKSANLUIS[[#This Row],[STOCK ACTUAL]]=STOCKSANLUIS[[#This Row],[STOCK_STARSOFT]],"SIN DIFERENCIA","DIFERENCIA")</f>
        <v>SIN DIFERENCIA</v>
      </c>
    </row>
    <row r="1001" spans="1:13" ht="15" hidden="1" customHeight="1" x14ac:dyDescent="0.25">
      <c r="A1001" s="144" t="s">
        <v>2040</v>
      </c>
      <c r="B1001" s="87" t="s">
        <v>2041</v>
      </c>
      <c r="C1001" s="88">
        <v>0</v>
      </c>
      <c r="D1001" s="89" t="s">
        <v>6</v>
      </c>
      <c r="E1001" s="90" t="str">
        <f>VLOOKUP(STOCKSANLUIS[[#This Row],[CODIGO]],FAMILIAS[],4,FALSE)</f>
        <v>GREE</v>
      </c>
      <c r="F1001" s="90">
        <v>1</v>
      </c>
      <c r="G1001" s="90"/>
      <c r="H1001" s="90">
        <f>SUMIF(INGRESO_MERCADERIA[CODIGO],STOCKSANLUIS[[#This Row],[CODIGO]],INGRESO_MERCADERIA[INGRESO])</f>
        <v>0</v>
      </c>
      <c r="I1001" s="90">
        <f>SUMIF(SALIDA[CODIGO],STOCKSANLUIS[[#This Row],[CODIGO]],SALIDA[CANTIDAD])</f>
        <v>0</v>
      </c>
      <c r="J1001" s="90">
        <f>STOCKSANLUIS[[#This Row],[STOCK ALM1]]-STOCKSANLUIS[[#This Row],[SALIDA]]</f>
        <v>0</v>
      </c>
      <c r="K1001" s="90" t="str">
        <f>VLOOKUP(STOCKSANLUIS[[#This Row],[CODIGO]],CLASIFICACION[],6,FALSE)</f>
        <v>C</v>
      </c>
      <c r="L1001" s="90">
        <f>IFERROR(VLOOKUP(STOCKSANLUIS[[#This Row],[CODIGO]],STOCK_STARSOFT[],3,FALSE),0)</f>
        <v>0</v>
      </c>
      <c r="M1001" s="90" t="str">
        <f>IF(STOCKSANLUIS[[#This Row],[STOCK ACTUAL]]=STOCKSANLUIS[[#This Row],[STOCK_STARSOFT]],"SIN DIFERENCIA","DIFERENCIA")</f>
        <v>SIN DIFERENCIA</v>
      </c>
    </row>
    <row r="1002" spans="1:13" ht="15" hidden="1" customHeight="1" x14ac:dyDescent="0.25">
      <c r="A1002" s="144" t="s">
        <v>2042</v>
      </c>
      <c r="B1002" s="87" t="s">
        <v>2043</v>
      </c>
      <c r="C1002" s="88">
        <v>0</v>
      </c>
      <c r="D1002" s="89" t="s">
        <v>6</v>
      </c>
      <c r="E1002" s="90" t="str">
        <f>VLOOKUP(STOCKSANLUIS[[#This Row],[CODIGO]],FAMILIAS[],4,FALSE)</f>
        <v>GREE</v>
      </c>
      <c r="F1002" s="90">
        <v>1</v>
      </c>
      <c r="G1002" s="90"/>
      <c r="H1002" s="90">
        <f>SUMIF(INGRESO_MERCADERIA[CODIGO],STOCKSANLUIS[[#This Row],[CODIGO]],INGRESO_MERCADERIA[INGRESO])</f>
        <v>0</v>
      </c>
      <c r="I1002" s="90">
        <f>SUMIF(SALIDA[CODIGO],STOCKSANLUIS[[#This Row],[CODIGO]],SALIDA[CANTIDAD])</f>
        <v>0</v>
      </c>
      <c r="J1002" s="90">
        <f>STOCKSANLUIS[[#This Row],[STOCK ALM1]]-STOCKSANLUIS[[#This Row],[SALIDA]]</f>
        <v>0</v>
      </c>
      <c r="K1002" s="90" t="str">
        <f>VLOOKUP(STOCKSANLUIS[[#This Row],[CODIGO]],CLASIFICACION[],6,FALSE)</f>
        <v>C</v>
      </c>
      <c r="L1002" s="90">
        <f>IFERROR(VLOOKUP(STOCKSANLUIS[[#This Row],[CODIGO]],STOCK_STARSOFT[],3,FALSE),0)</f>
        <v>0</v>
      </c>
      <c r="M1002" s="90" t="str">
        <f>IF(STOCKSANLUIS[[#This Row],[STOCK ACTUAL]]=STOCKSANLUIS[[#This Row],[STOCK_STARSOFT]],"SIN DIFERENCIA","DIFERENCIA")</f>
        <v>SIN DIFERENCIA</v>
      </c>
    </row>
    <row r="1003" spans="1:13" ht="15" hidden="1" customHeight="1" x14ac:dyDescent="0.25">
      <c r="A1003" s="144" t="s">
        <v>2044</v>
      </c>
      <c r="B1003" s="87" t="s">
        <v>2045</v>
      </c>
      <c r="C1003" s="88">
        <v>0</v>
      </c>
      <c r="D1003" s="89" t="s">
        <v>6</v>
      </c>
      <c r="E1003" s="90" t="str">
        <f>VLOOKUP(STOCKSANLUIS[[#This Row],[CODIGO]],FAMILIAS[],4,FALSE)</f>
        <v>GREE</v>
      </c>
      <c r="F1003" s="90">
        <v>1</v>
      </c>
      <c r="G1003" s="90"/>
      <c r="H1003" s="90">
        <f>SUMIF(INGRESO_MERCADERIA[CODIGO],STOCKSANLUIS[[#This Row],[CODIGO]],INGRESO_MERCADERIA[INGRESO])</f>
        <v>0</v>
      </c>
      <c r="I1003" s="90">
        <f>SUMIF(SALIDA[CODIGO],STOCKSANLUIS[[#This Row],[CODIGO]],SALIDA[CANTIDAD])</f>
        <v>0</v>
      </c>
      <c r="J1003" s="90">
        <f>STOCKSANLUIS[[#This Row],[STOCK ALM1]]-STOCKSANLUIS[[#This Row],[SALIDA]]</f>
        <v>0</v>
      </c>
      <c r="K1003" s="90" t="str">
        <f>VLOOKUP(STOCKSANLUIS[[#This Row],[CODIGO]],CLASIFICACION[],6,FALSE)</f>
        <v>C</v>
      </c>
      <c r="L1003" s="90">
        <f>IFERROR(VLOOKUP(STOCKSANLUIS[[#This Row],[CODIGO]],STOCK_STARSOFT[],3,FALSE),0)</f>
        <v>0</v>
      </c>
      <c r="M1003" s="90" t="str">
        <f>IF(STOCKSANLUIS[[#This Row],[STOCK ACTUAL]]=STOCKSANLUIS[[#This Row],[STOCK_STARSOFT]],"SIN DIFERENCIA","DIFERENCIA")</f>
        <v>SIN DIFERENCIA</v>
      </c>
    </row>
    <row r="1004" spans="1:13" ht="15" hidden="1" customHeight="1" x14ac:dyDescent="0.25">
      <c r="A1004" s="144" t="s">
        <v>2046</v>
      </c>
      <c r="B1004" s="87" t="s">
        <v>2047</v>
      </c>
      <c r="C1004" s="88">
        <v>0</v>
      </c>
      <c r="D1004" s="89" t="s">
        <v>6</v>
      </c>
      <c r="E1004" s="90" t="str">
        <f>VLOOKUP(STOCKSANLUIS[[#This Row],[CODIGO]],FAMILIAS[],4,FALSE)</f>
        <v>GREE</v>
      </c>
      <c r="F1004" s="90">
        <v>1</v>
      </c>
      <c r="G1004" s="90"/>
      <c r="H1004" s="90">
        <f>SUMIF(INGRESO_MERCADERIA[CODIGO],STOCKSANLUIS[[#This Row],[CODIGO]],INGRESO_MERCADERIA[INGRESO])</f>
        <v>0</v>
      </c>
      <c r="I1004" s="90">
        <f>SUMIF(SALIDA[CODIGO],STOCKSANLUIS[[#This Row],[CODIGO]],SALIDA[CANTIDAD])</f>
        <v>0</v>
      </c>
      <c r="J1004" s="90">
        <f>STOCKSANLUIS[[#This Row],[STOCK ALM1]]-STOCKSANLUIS[[#This Row],[SALIDA]]</f>
        <v>0</v>
      </c>
      <c r="K1004" s="90" t="str">
        <f>VLOOKUP(STOCKSANLUIS[[#This Row],[CODIGO]],CLASIFICACION[],6,FALSE)</f>
        <v>C</v>
      </c>
      <c r="L1004" s="90">
        <f>IFERROR(VLOOKUP(STOCKSANLUIS[[#This Row],[CODIGO]],STOCK_STARSOFT[],3,FALSE),0)</f>
        <v>0</v>
      </c>
      <c r="M1004" s="90" t="str">
        <f>IF(STOCKSANLUIS[[#This Row],[STOCK ACTUAL]]=STOCKSANLUIS[[#This Row],[STOCK_STARSOFT]],"SIN DIFERENCIA","DIFERENCIA")</f>
        <v>SIN DIFERENCIA</v>
      </c>
    </row>
    <row r="1005" spans="1:13" ht="15" hidden="1" customHeight="1" x14ac:dyDescent="0.25">
      <c r="A1005" s="144" t="s">
        <v>2048</v>
      </c>
      <c r="B1005" s="87" t="s">
        <v>2049</v>
      </c>
      <c r="C1005" s="88">
        <v>0</v>
      </c>
      <c r="D1005" s="89" t="s">
        <v>6</v>
      </c>
      <c r="E1005" s="90" t="str">
        <f>VLOOKUP(STOCKSANLUIS[[#This Row],[CODIGO]],FAMILIAS[],4,FALSE)</f>
        <v>DANFOSS</v>
      </c>
      <c r="F1005" s="90">
        <v>1</v>
      </c>
      <c r="G1005" s="90"/>
      <c r="H1005" s="90">
        <f>SUMIF(INGRESO_MERCADERIA[CODIGO],STOCKSANLUIS[[#This Row],[CODIGO]],INGRESO_MERCADERIA[INGRESO])</f>
        <v>0</v>
      </c>
      <c r="I1005" s="90">
        <f>SUMIF(SALIDA[CODIGO],STOCKSANLUIS[[#This Row],[CODIGO]],SALIDA[CANTIDAD])</f>
        <v>0</v>
      </c>
      <c r="J1005" s="90">
        <f>STOCKSANLUIS[[#This Row],[STOCK ALM1]]-STOCKSANLUIS[[#This Row],[SALIDA]]</f>
        <v>0</v>
      </c>
      <c r="K1005" s="90" t="str">
        <f>VLOOKUP(STOCKSANLUIS[[#This Row],[CODIGO]],CLASIFICACION[],6,FALSE)</f>
        <v>C</v>
      </c>
      <c r="L1005" s="90">
        <f>IFERROR(VLOOKUP(STOCKSANLUIS[[#This Row],[CODIGO]],STOCK_STARSOFT[],3,FALSE),0)</f>
        <v>0</v>
      </c>
      <c r="M1005" s="90" t="str">
        <f>IF(STOCKSANLUIS[[#This Row],[STOCK ACTUAL]]=STOCKSANLUIS[[#This Row],[STOCK_STARSOFT]],"SIN DIFERENCIA","DIFERENCIA")</f>
        <v>SIN DIFERENCIA</v>
      </c>
    </row>
    <row r="1006" spans="1:13" ht="15" hidden="1" customHeight="1" x14ac:dyDescent="0.25">
      <c r="A1006" s="144" t="s">
        <v>3128</v>
      </c>
      <c r="B1006" s="87" t="s">
        <v>3129</v>
      </c>
      <c r="C1006" s="88">
        <v>1168</v>
      </c>
      <c r="D1006" s="89" t="s">
        <v>6</v>
      </c>
      <c r="E1006" s="90" t="str">
        <f>VLOOKUP(STOCKSANLUIS[[#This Row],[CODIGO]],FAMILIAS[],4,FALSE)</f>
        <v>EVERWELL</v>
      </c>
      <c r="F1006" s="90">
        <v>1</v>
      </c>
      <c r="G1006" s="90" t="s">
        <v>19524</v>
      </c>
      <c r="H1006" s="90">
        <f>SUMIF(INGRESO_MERCADERIA[CODIGO],STOCKSANLUIS[[#This Row],[CODIGO]],INGRESO_MERCADERIA[INGRESO])</f>
        <v>1168</v>
      </c>
      <c r="I1006" s="90">
        <f>SUMIF(SALIDA[CODIGO],STOCKSANLUIS[[#This Row],[CODIGO]],SALIDA[CANTIDAD])</f>
        <v>1168</v>
      </c>
      <c r="J1006" s="90">
        <f>STOCKSANLUIS[[#This Row],[STOCK ALM1]]-STOCKSANLUIS[[#This Row],[SALIDA]]</f>
        <v>0</v>
      </c>
      <c r="K1006" s="90" t="str">
        <f>VLOOKUP(STOCKSANLUIS[[#This Row],[CODIGO]],CLASIFICACION[],6,FALSE)</f>
        <v>A</v>
      </c>
      <c r="L1006" s="90">
        <f>IFERROR(VLOOKUP(STOCKSANLUIS[[#This Row],[CODIGO]],STOCK_STARSOFT[],3,FALSE),0)</f>
        <v>0</v>
      </c>
      <c r="M1006" s="90" t="str">
        <f>IF(STOCKSANLUIS[[#This Row],[STOCK ACTUAL]]=STOCKSANLUIS[[#This Row],[STOCK_STARSOFT]],"SIN DIFERENCIA","DIFERENCIA")</f>
        <v>SIN DIFERENCIA</v>
      </c>
    </row>
    <row r="1007" spans="1:13" ht="15" hidden="1" customHeight="1" x14ac:dyDescent="0.25">
      <c r="A1007" s="144" t="s">
        <v>3154</v>
      </c>
      <c r="B1007" s="87" t="s">
        <v>3155</v>
      </c>
      <c r="C1007" s="88">
        <v>10</v>
      </c>
      <c r="D1007" s="89" t="s">
        <v>6</v>
      </c>
      <c r="E1007" s="90" t="str">
        <f>VLOOKUP(STOCKSANLUIS[[#This Row],[CODIGO]],FAMILIAS[],4,FALSE)</f>
        <v>EVERWELL</v>
      </c>
      <c r="F1007" s="90">
        <v>1</v>
      </c>
      <c r="G1007" s="90" t="s">
        <v>19524</v>
      </c>
      <c r="H1007" s="90">
        <f>SUMIF(INGRESO_MERCADERIA[CODIGO],STOCKSANLUIS[[#This Row],[CODIGO]],INGRESO_MERCADERIA[INGRESO])</f>
        <v>11</v>
      </c>
      <c r="I1007" s="90">
        <f>SUMIF(SALIDA[CODIGO],STOCKSANLUIS[[#This Row],[CODIGO]],SALIDA[CANTIDAD])</f>
        <v>11</v>
      </c>
      <c r="J1007" s="90">
        <f>STOCKSANLUIS[[#This Row],[STOCK ALM1]]-STOCKSANLUIS[[#This Row],[SALIDA]]</f>
        <v>0</v>
      </c>
      <c r="K1007" s="90" t="str">
        <f>VLOOKUP(STOCKSANLUIS[[#This Row],[CODIGO]],CLASIFICACION[],6,FALSE)</f>
        <v>C</v>
      </c>
      <c r="L1007" s="90">
        <f>IFERROR(VLOOKUP(STOCKSANLUIS[[#This Row],[CODIGO]],STOCK_STARSOFT[],3,FALSE),0)</f>
        <v>0</v>
      </c>
      <c r="M1007" s="90" t="str">
        <f>IF(STOCKSANLUIS[[#This Row],[STOCK ACTUAL]]=STOCKSANLUIS[[#This Row],[STOCK_STARSOFT]],"SIN DIFERENCIA","DIFERENCIA")</f>
        <v>SIN DIFERENCIA</v>
      </c>
    </row>
    <row r="1008" spans="1:13" ht="15" hidden="1" customHeight="1" x14ac:dyDescent="0.25">
      <c r="A1008" s="144" t="s">
        <v>307</v>
      </c>
      <c r="B1008" s="87" t="s">
        <v>308</v>
      </c>
      <c r="C1008" s="88">
        <v>11</v>
      </c>
      <c r="D1008" s="89" t="s">
        <v>6</v>
      </c>
      <c r="E1008" s="90" t="str">
        <f>VLOOKUP(STOCKSANLUIS[[#This Row],[CODIGO]],FAMILIAS[],4,FALSE)</f>
        <v>ELKHART</v>
      </c>
      <c r="F1008" s="90">
        <v>1</v>
      </c>
      <c r="G1008" s="90" t="s">
        <v>19526</v>
      </c>
      <c r="H1008" s="90">
        <f>SUMIF(INGRESO_MERCADERIA[CODIGO],STOCKSANLUIS[[#This Row],[CODIGO]],INGRESO_MERCADERIA[INGRESO])</f>
        <v>11</v>
      </c>
      <c r="I1008" s="90">
        <f>SUMIF(SALIDA[CODIGO],STOCKSANLUIS[[#This Row],[CODIGO]],SALIDA[CANTIDAD])</f>
        <v>1</v>
      </c>
      <c r="J1008" s="90">
        <f>STOCKSANLUIS[[#This Row],[STOCK ALM1]]-STOCKSANLUIS[[#This Row],[SALIDA]]</f>
        <v>10</v>
      </c>
      <c r="K1008" s="90" t="str">
        <f>VLOOKUP(STOCKSANLUIS[[#This Row],[CODIGO]],CLASIFICACION[],6,FALSE)</f>
        <v>C</v>
      </c>
      <c r="L1008" s="90">
        <f>IFERROR(VLOOKUP(STOCKSANLUIS[[#This Row],[CODIGO]],STOCK_STARSOFT[],3,FALSE),0)</f>
        <v>10</v>
      </c>
      <c r="M1008" s="90" t="str">
        <f>IF(STOCKSANLUIS[[#This Row],[STOCK ACTUAL]]=STOCKSANLUIS[[#This Row],[STOCK_STARSOFT]],"SIN DIFERENCIA","DIFERENCIA")</f>
        <v>SIN DIFERENCIA</v>
      </c>
    </row>
    <row r="1009" spans="1:13" ht="15" hidden="1" customHeight="1" x14ac:dyDescent="0.25">
      <c r="A1009" s="144" t="s">
        <v>2056</v>
      </c>
      <c r="B1009" s="87" t="s">
        <v>2057</v>
      </c>
      <c r="C1009" s="88">
        <v>0</v>
      </c>
      <c r="D1009" s="89" t="s">
        <v>6</v>
      </c>
      <c r="E1009" s="90" t="str">
        <f>VLOOKUP(STOCKSANLUIS[[#This Row],[CODIGO]],FAMILIAS[],4,FALSE)</f>
        <v>APPLI PARTS</v>
      </c>
      <c r="F1009" s="90">
        <v>1</v>
      </c>
      <c r="G1009" s="90"/>
      <c r="H1009" s="90">
        <f>SUMIF(INGRESO_MERCADERIA[CODIGO],STOCKSANLUIS[[#This Row],[CODIGO]],INGRESO_MERCADERIA[INGRESO])</f>
        <v>0</v>
      </c>
      <c r="I1009" s="90">
        <f>SUMIF(SALIDA[CODIGO],STOCKSANLUIS[[#This Row],[CODIGO]],SALIDA[CANTIDAD])</f>
        <v>0</v>
      </c>
      <c r="J1009" s="90">
        <f>STOCKSANLUIS[[#This Row],[STOCK ALM1]]-STOCKSANLUIS[[#This Row],[SALIDA]]</f>
        <v>0</v>
      </c>
      <c r="K1009" s="90" t="str">
        <f>VLOOKUP(STOCKSANLUIS[[#This Row],[CODIGO]],CLASIFICACION[],6,FALSE)</f>
        <v>C</v>
      </c>
      <c r="L1009" s="90">
        <f>IFERROR(VLOOKUP(STOCKSANLUIS[[#This Row],[CODIGO]],STOCK_STARSOFT[],3,FALSE),0)</f>
        <v>0</v>
      </c>
      <c r="M1009" s="90" t="str">
        <f>IF(STOCKSANLUIS[[#This Row],[STOCK ACTUAL]]=STOCKSANLUIS[[#This Row],[STOCK_STARSOFT]],"SIN DIFERENCIA","DIFERENCIA")</f>
        <v>SIN DIFERENCIA</v>
      </c>
    </row>
    <row r="1010" spans="1:13" ht="15" hidden="1" customHeight="1" x14ac:dyDescent="0.25">
      <c r="A1010" s="144" t="s">
        <v>2058</v>
      </c>
      <c r="B1010" s="87" t="s">
        <v>2059</v>
      </c>
      <c r="C1010" s="88">
        <v>0</v>
      </c>
      <c r="D1010" s="89" t="s">
        <v>6</v>
      </c>
      <c r="E1010" s="90" t="str">
        <f>VLOOKUP(STOCKSANLUIS[[#This Row],[CODIGO]],FAMILIAS[],4,FALSE)</f>
        <v>APPLI PARTS</v>
      </c>
      <c r="F1010" s="90">
        <v>1</v>
      </c>
      <c r="G1010" s="90"/>
      <c r="H1010" s="90">
        <f>SUMIF(INGRESO_MERCADERIA[CODIGO],STOCKSANLUIS[[#This Row],[CODIGO]],INGRESO_MERCADERIA[INGRESO])</f>
        <v>0</v>
      </c>
      <c r="I1010" s="90">
        <f>SUMIF(SALIDA[CODIGO],STOCKSANLUIS[[#This Row],[CODIGO]],SALIDA[CANTIDAD])</f>
        <v>0</v>
      </c>
      <c r="J1010" s="90">
        <f>STOCKSANLUIS[[#This Row],[STOCK ALM1]]-STOCKSANLUIS[[#This Row],[SALIDA]]</f>
        <v>0</v>
      </c>
      <c r="K1010" s="90" t="str">
        <f>VLOOKUP(STOCKSANLUIS[[#This Row],[CODIGO]],CLASIFICACION[],6,FALSE)</f>
        <v>C</v>
      </c>
      <c r="L1010" s="90">
        <f>IFERROR(VLOOKUP(STOCKSANLUIS[[#This Row],[CODIGO]],STOCK_STARSOFT[],3,FALSE),0)</f>
        <v>0</v>
      </c>
      <c r="M1010" s="90" t="str">
        <f>IF(STOCKSANLUIS[[#This Row],[STOCK ACTUAL]]=STOCKSANLUIS[[#This Row],[STOCK_STARSOFT]],"SIN DIFERENCIA","DIFERENCIA")</f>
        <v>SIN DIFERENCIA</v>
      </c>
    </row>
    <row r="1011" spans="1:13" hidden="1" x14ac:dyDescent="0.25">
      <c r="A1011" s="144" t="s">
        <v>2060</v>
      </c>
      <c r="B1011" s="87" t="s">
        <v>2061</v>
      </c>
      <c r="C1011" s="88">
        <v>0</v>
      </c>
      <c r="D1011" s="89" t="s">
        <v>6</v>
      </c>
      <c r="E1011" s="90" t="str">
        <f>VLOOKUP(STOCKSANLUIS[[#This Row],[CODIGO]],FAMILIAS[],4,FALSE)</f>
        <v>GALPA</v>
      </c>
      <c r="F1011" s="90">
        <v>1</v>
      </c>
      <c r="G1011" s="90"/>
      <c r="H1011" s="90">
        <f>SUMIF(INGRESO_MERCADERIA[CODIGO],STOCKSANLUIS[[#This Row],[CODIGO]],INGRESO_MERCADERIA[INGRESO])</f>
        <v>0</v>
      </c>
      <c r="I1011" s="90">
        <f>SUMIF(SALIDA[CODIGO],STOCKSANLUIS[[#This Row],[CODIGO]],SALIDA[CANTIDAD])</f>
        <v>0</v>
      </c>
      <c r="J1011" s="90">
        <f>STOCKSANLUIS[[#This Row],[STOCK ALM1]]-STOCKSANLUIS[[#This Row],[SALIDA]]</f>
        <v>0</v>
      </c>
      <c r="K1011" s="90" t="str">
        <f>VLOOKUP(STOCKSANLUIS[[#This Row],[CODIGO]],CLASIFICACION[],6,FALSE)</f>
        <v>C</v>
      </c>
      <c r="L1011" s="90">
        <f>IFERROR(VLOOKUP(STOCKSANLUIS[[#This Row],[CODIGO]],STOCK_STARSOFT[],3,FALSE),0)</f>
        <v>0</v>
      </c>
      <c r="M1011" s="90" t="str">
        <f>IF(STOCKSANLUIS[[#This Row],[STOCK ACTUAL]]=STOCKSANLUIS[[#This Row],[STOCK_STARSOFT]],"SIN DIFERENCIA","DIFERENCIA")</f>
        <v>SIN DIFERENCIA</v>
      </c>
    </row>
    <row r="1012" spans="1:13" ht="15" hidden="1" customHeight="1" x14ac:dyDescent="0.25">
      <c r="A1012" s="144" t="s">
        <v>2062</v>
      </c>
      <c r="B1012" s="87" t="s">
        <v>2063</v>
      </c>
      <c r="C1012" s="88">
        <v>0</v>
      </c>
      <c r="D1012" s="89" t="s">
        <v>6</v>
      </c>
      <c r="E1012" s="90" t="str">
        <f>VLOOKUP(STOCKSANLUIS[[#This Row],[CODIGO]],FAMILIAS[],4,FALSE)</f>
        <v>DANFOSS</v>
      </c>
      <c r="F1012" s="90">
        <v>1</v>
      </c>
      <c r="G1012" s="90"/>
      <c r="H1012" s="90">
        <f>SUMIF(INGRESO_MERCADERIA[CODIGO],STOCKSANLUIS[[#This Row],[CODIGO]],INGRESO_MERCADERIA[INGRESO])</f>
        <v>0</v>
      </c>
      <c r="I1012" s="90">
        <f>SUMIF(SALIDA[CODIGO],STOCKSANLUIS[[#This Row],[CODIGO]],SALIDA[CANTIDAD])</f>
        <v>0</v>
      </c>
      <c r="J1012" s="90">
        <f>STOCKSANLUIS[[#This Row],[STOCK ALM1]]-STOCKSANLUIS[[#This Row],[SALIDA]]</f>
        <v>0</v>
      </c>
      <c r="K1012" s="90" t="str">
        <f>VLOOKUP(STOCKSANLUIS[[#This Row],[CODIGO]],CLASIFICACION[],6,FALSE)</f>
        <v>C</v>
      </c>
      <c r="L1012" s="90">
        <f>IFERROR(VLOOKUP(STOCKSANLUIS[[#This Row],[CODIGO]],STOCK_STARSOFT[],3,FALSE),0)</f>
        <v>0</v>
      </c>
      <c r="M1012" s="90" t="str">
        <f>IF(STOCKSANLUIS[[#This Row],[STOCK ACTUAL]]=STOCKSANLUIS[[#This Row],[STOCK_STARSOFT]],"SIN DIFERENCIA","DIFERENCIA")</f>
        <v>SIN DIFERENCIA</v>
      </c>
    </row>
    <row r="1013" spans="1:13" ht="15" hidden="1" customHeight="1" x14ac:dyDescent="0.25">
      <c r="A1013" s="144" t="s">
        <v>2064</v>
      </c>
      <c r="B1013" s="87" t="s">
        <v>2065</v>
      </c>
      <c r="C1013" s="88">
        <v>0</v>
      </c>
      <c r="D1013" s="89" t="s">
        <v>6</v>
      </c>
      <c r="E1013" s="90" t="str">
        <f>VLOOKUP(STOCKSANLUIS[[#This Row],[CODIGO]],FAMILIAS[],4,FALSE)</f>
        <v>DANFOSS</v>
      </c>
      <c r="F1013" s="90">
        <v>1</v>
      </c>
      <c r="G1013" s="90"/>
      <c r="H1013" s="90">
        <f>SUMIF(INGRESO_MERCADERIA[CODIGO],STOCKSANLUIS[[#This Row],[CODIGO]],INGRESO_MERCADERIA[INGRESO])</f>
        <v>0</v>
      </c>
      <c r="I1013" s="90">
        <f>SUMIF(SALIDA[CODIGO],STOCKSANLUIS[[#This Row],[CODIGO]],SALIDA[CANTIDAD])</f>
        <v>0</v>
      </c>
      <c r="J1013" s="90">
        <f>STOCKSANLUIS[[#This Row],[STOCK ALM1]]-STOCKSANLUIS[[#This Row],[SALIDA]]</f>
        <v>0</v>
      </c>
      <c r="K1013" s="90" t="str">
        <f>VLOOKUP(STOCKSANLUIS[[#This Row],[CODIGO]],CLASIFICACION[],6,FALSE)</f>
        <v>C</v>
      </c>
      <c r="L1013" s="90">
        <f>IFERROR(VLOOKUP(STOCKSANLUIS[[#This Row],[CODIGO]],STOCK_STARSOFT[],3,FALSE),0)</f>
        <v>0</v>
      </c>
      <c r="M1013" s="90" t="str">
        <f>IF(STOCKSANLUIS[[#This Row],[STOCK ACTUAL]]=STOCKSANLUIS[[#This Row],[STOCK_STARSOFT]],"SIN DIFERENCIA","DIFERENCIA")</f>
        <v>SIN DIFERENCIA</v>
      </c>
    </row>
    <row r="1014" spans="1:13" ht="15" hidden="1" customHeight="1" x14ac:dyDescent="0.25">
      <c r="A1014" s="144" t="s">
        <v>2066</v>
      </c>
      <c r="B1014" s="87" t="s">
        <v>2067</v>
      </c>
      <c r="C1014" s="88">
        <v>0</v>
      </c>
      <c r="D1014" s="89" t="s">
        <v>6</v>
      </c>
      <c r="E1014" s="90" t="str">
        <f>VLOOKUP(STOCKSANLUIS[[#This Row],[CODIGO]],FAMILIAS[],4,FALSE)</f>
        <v>ICEAGE- ZHEJIANG JIAHE PIPES</v>
      </c>
      <c r="F1014" s="90">
        <v>1</v>
      </c>
      <c r="G1014" s="90"/>
      <c r="H1014" s="90">
        <f>SUMIF(INGRESO_MERCADERIA[CODIGO],STOCKSANLUIS[[#This Row],[CODIGO]],INGRESO_MERCADERIA[INGRESO])</f>
        <v>0</v>
      </c>
      <c r="I1014" s="90">
        <f>SUMIF(SALIDA[CODIGO],STOCKSANLUIS[[#This Row],[CODIGO]],SALIDA[CANTIDAD])</f>
        <v>0</v>
      </c>
      <c r="J1014" s="90">
        <f>STOCKSANLUIS[[#This Row],[STOCK ALM1]]-STOCKSANLUIS[[#This Row],[SALIDA]]</f>
        <v>0</v>
      </c>
      <c r="K1014" s="90" t="str">
        <f>VLOOKUP(STOCKSANLUIS[[#This Row],[CODIGO]],CLASIFICACION[],6,FALSE)</f>
        <v>C</v>
      </c>
      <c r="L1014" s="90">
        <f>IFERROR(VLOOKUP(STOCKSANLUIS[[#This Row],[CODIGO]],STOCK_STARSOFT[],3,FALSE),0)</f>
        <v>0</v>
      </c>
      <c r="M1014" s="90" t="str">
        <f>IF(STOCKSANLUIS[[#This Row],[STOCK ACTUAL]]=STOCKSANLUIS[[#This Row],[STOCK_STARSOFT]],"SIN DIFERENCIA","DIFERENCIA")</f>
        <v>SIN DIFERENCIA</v>
      </c>
    </row>
    <row r="1015" spans="1:13" ht="15" hidden="1" customHeight="1" x14ac:dyDescent="0.25">
      <c r="A1015" s="144" t="s">
        <v>2068</v>
      </c>
      <c r="B1015" s="87" t="s">
        <v>2069</v>
      </c>
      <c r="C1015" s="88">
        <v>0</v>
      </c>
      <c r="D1015" s="89" t="s">
        <v>6</v>
      </c>
      <c r="E1015" s="90" t="str">
        <f>VLOOKUP(STOCKSANLUIS[[#This Row],[CODIGO]],FAMILIAS[],4,FALSE)</f>
        <v>DANFOSS</v>
      </c>
      <c r="F1015" s="90">
        <v>1</v>
      </c>
      <c r="G1015" s="90"/>
      <c r="H1015" s="90">
        <f>SUMIF(INGRESO_MERCADERIA[CODIGO],STOCKSANLUIS[[#This Row],[CODIGO]],INGRESO_MERCADERIA[INGRESO])</f>
        <v>0</v>
      </c>
      <c r="I1015" s="90">
        <f>SUMIF(SALIDA[CODIGO],STOCKSANLUIS[[#This Row],[CODIGO]],SALIDA[CANTIDAD])</f>
        <v>0</v>
      </c>
      <c r="J1015" s="90">
        <f>STOCKSANLUIS[[#This Row],[STOCK ALM1]]-STOCKSANLUIS[[#This Row],[SALIDA]]</f>
        <v>0</v>
      </c>
      <c r="K1015" s="90" t="str">
        <f>VLOOKUP(STOCKSANLUIS[[#This Row],[CODIGO]],CLASIFICACION[],6,FALSE)</f>
        <v>C</v>
      </c>
      <c r="L1015" s="90">
        <f>IFERROR(VLOOKUP(STOCKSANLUIS[[#This Row],[CODIGO]],STOCK_STARSOFT[],3,FALSE),0)</f>
        <v>0</v>
      </c>
      <c r="M1015" s="90" t="str">
        <f>IF(STOCKSANLUIS[[#This Row],[STOCK ACTUAL]]=STOCKSANLUIS[[#This Row],[STOCK_STARSOFT]],"SIN DIFERENCIA","DIFERENCIA")</f>
        <v>SIN DIFERENCIA</v>
      </c>
    </row>
    <row r="1016" spans="1:13" ht="15" hidden="1" customHeight="1" x14ac:dyDescent="0.25">
      <c r="A1016" s="144" t="s">
        <v>2070</v>
      </c>
      <c r="B1016" s="87" t="s">
        <v>2071</v>
      </c>
      <c r="C1016" s="88">
        <v>0</v>
      </c>
      <c r="D1016" s="89" t="s">
        <v>6</v>
      </c>
      <c r="E1016" s="90" t="str">
        <f>VLOOKUP(STOCKSANLUIS[[#This Row],[CODIGO]],FAMILIAS[],4,FALSE)</f>
        <v>DANFOSS</v>
      </c>
      <c r="F1016" s="90">
        <v>1</v>
      </c>
      <c r="G1016" s="90"/>
      <c r="H1016" s="90">
        <f>SUMIF(INGRESO_MERCADERIA[CODIGO],STOCKSANLUIS[[#This Row],[CODIGO]],INGRESO_MERCADERIA[INGRESO])</f>
        <v>0</v>
      </c>
      <c r="I1016" s="90">
        <f>SUMIF(SALIDA[CODIGO],STOCKSANLUIS[[#This Row],[CODIGO]],SALIDA[CANTIDAD])</f>
        <v>0</v>
      </c>
      <c r="J1016" s="90">
        <f>STOCKSANLUIS[[#This Row],[STOCK ALM1]]-STOCKSANLUIS[[#This Row],[SALIDA]]</f>
        <v>0</v>
      </c>
      <c r="K1016" s="90" t="str">
        <f>VLOOKUP(STOCKSANLUIS[[#This Row],[CODIGO]],CLASIFICACION[],6,FALSE)</f>
        <v>C</v>
      </c>
      <c r="L1016" s="90">
        <f>IFERROR(VLOOKUP(STOCKSANLUIS[[#This Row],[CODIGO]],STOCK_STARSOFT[],3,FALSE),0)</f>
        <v>0</v>
      </c>
      <c r="M1016" s="90" t="str">
        <f>IF(STOCKSANLUIS[[#This Row],[STOCK ACTUAL]]=STOCKSANLUIS[[#This Row],[STOCK_STARSOFT]],"SIN DIFERENCIA","DIFERENCIA")</f>
        <v>SIN DIFERENCIA</v>
      </c>
    </row>
    <row r="1017" spans="1:13" ht="15" hidden="1" customHeight="1" x14ac:dyDescent="0.25">
      <c r="A1017" s="144" t="s">
        <v>2072</v>
      </c>
      <c r="B1017" s="87" t="s">
        <v>2073</v>
      </c>
      <c r="C1017" s="88">
        <v>0</v>
      </c>
      <c r="D1017" s="89" t="s">
        <v>6</v>
      </c>
      <c r="E1017" s="90" t="str">
        <f>VLOOKUP(STOCKSANLUIS[[#This Row],[CODIGO]],FAMILIAS[],4,FALSE)</f>
        <v>VARIOS</v>
      </c>
      <c r="F1017" s="90">
        <v>1</v>
      </c>
      <c r="G1017" s="90"/>
      <c r="H1017" s="90">
        <f>SUMIF(INGRESO_MERCADERIA[CODIGO],STOCKSANLUIS[[#This Row],[CODIGO]],INGRESO_MERCADERIA[INGRESO])</f>
        <v>0</v>
      </c>
      <c r="I1017" s="90">
        <f>SUMIF(SALIDA[CODIGO],STOCKSANLUIS[[#This Row],[CODIGO]],SALIDA[CANTIDAD])</f>
        <v>0</v>
      </c>
      <c r="J1017" s="90">
        <f>STOCKSANLUIS[[#This Row],[STOCK ALM1]]-STOCKSANLUIS[[#This Row],[SALIDA]]</f>
        <v>0</v>
      </c>
      <c r="K1017" s="90" t="str">
        <f>VLOOKUP(STOCKSANLUIS[[#This Row],[CODIGO]],CLASIFICACION[],6,FALSE)</f>
        <v>C</v>
      </c>
      <c r="L1017" s="90">
        <f>IFERROR(VLOOKUP(STOCKSANLUIS[[#This Row],[CODIGO]],STOCK_STARSOFT[],3,FALSE),0)</f>
        <v>0</v>
      </c>
      <c r="M1017" s="90" t="str">
        <f>IF(STOCKSANLUIS[[#This Row],[STOCK ACTUAL]]=STOCKSANLUIS[[#This Row],[STOCK_STARSOFT]],"SIN DIFERENCIA","DIFERENCIA")</f>
        <v>SIN DIFERENCIA</v>
      </c>
    </row>
    <row r="1018" spans="1:13" ht="15" hidden="1" customHeight="1" x14ac:dyDescent="0.25">
      <c r="A1018" s="144" t="s">
        <v>2074</v>
      </c>
      <c r="B1018" s="87" t="s">
        <v>2075</v>
      </c>
      <c r="C1018" s="88">
        <v>0</v>
      </c>
      <c r="D1018" s="89" t="s">
        <v>6</v>
      </c>
      <c r="E1018" s="90" t="str">
        <f>VLOOKUP(STOCKSANLUIS[[#This Row],[CODIGO]],FAMILIAS[],4,FALSE)</f>
        <v>DANFOSS</v>
      </c>
      <c r="F1018" s="90">
        <v>1</v>
      </c>
      <c r="G1018" s="90"/>
      <c r="H1018" s="90">
        <f>SUMIF(INGRESO_MERCADERIA[CODIGO],STOCKSANLUIS[[#This Row],[CODIGO]],INGRESO_MERCADERIA[INGRESO])</f>
        <v>0</v>
      </c>
      <c r="I1018" s="90">
        <f>SUMIF(SALIDA[CODIGO],STOCKSANLUIS[[#This Row],[CODIGO]],SALIDA[CANTIDAD])</f>
        <v>0</v>
      </c>
      <c r="J1018" s="90">
        <f>STOCKSANLUIS[[#This Row],[STOCK ALM1]]-STOCKSANLUIS[[#This Row],[SALIDA]]</f>
        <v>0</v>
      </c>
      <c r="K1018" s="90" t="str">
        <f>VLOOKUP(STOCKSANLUIS[[#This Row],[CODIGO]],CLASIFICACION[],6,FALSE)</f>
        <v>C</v>
      </c>
      <c r="L1018" s="90">
        <f>IFERROR(VLOOKUP(STOCKSANLUIS[[#This Row],[CODIGO]],STOCK_STARSOFT[],3,FALSE),0)</f>
        <v>0</v>
      </c>
      <c r="M1018" s="90" t="str">
        <f>IF(STOCKSANLUIS[[#This Row],[STOCK ACTUAL]]=STOCKSANLUIS[[#This Row],[STOCK_STARSOFT]],"SIN DIFERENCIA","DIFERENCIA")</f>
        <v>SIN DIFERENCIA</v>
      </c>
    </row>
    <row r="1019" spans="1:13" ht="15" hidden="1" customHeight="1" x14ac:dyDescent="0.25">
      <c r="A1019" s="144" t="s">
        <v>2076</v>
      </c>
      <c r="B1019" s="87" t="s">
        <v>2077</v>
      </c>
      <c r="C1019" s="88">
        <v>0</v>
      </c>
      <c r="D1019" s="89" t="s">
        <v>6</v>
      </c>
      <c r="E1019" s="90" t="str">
        <f>VLOOKUP(STOCKSANLUIS[[#This Row],[CODIGO]],FAMILIAS[],4,FALSE)</f>
        <v>DANFOSS</v>
      </c>
      <c r="F1019" s="90">
        <v>1</v>
      </c>
      <c r="G1019" s="90"/>
      <c r="H1019" s="90">
        <f>SUMIF(INGRESO_MERCADERIA[CODIGO],STOCKSANLUIS[[#This Row],[CODIGO]],INGRESO_MERCADERIA[INGRESO])</f>
        <v>0</v>
      </c>
      <c r="I1019" s="90">
        <f>SUMIF(SALIDA[CODIGO],STOCKSANLUIS[[#This Row],[CODIGO]],SALIDA[CANTIDAD])</f>
        <v>0</v>
      </c>
      <c r="J1019" s="90">
        <f>STOCKSANLUIS[[#This Row],[STOCK ALM1]]-STOCKSANLUIS[[#This Row],[SALIDA]]</f>
        <v>0</v>
      </c>
      <c r="K1019" s="90" t="str">
        <f>VLOOKUP(STOCKSANLUIS[[#This Row],[CODIGO]],CLASIFICACION[],6,FALSE)</f>
        <v>C</v>
      </c>
      <c r="L1019" s="90">
        <f>IFERROR(VLOOKUP(STOCKSANLUIS[[#This Row],[CODIGO]],STOCK_STARSOFT[],3,FALSE),0)</f>
        <v>0</v>
      </c>
      <c r="M1019" s="90" t="str">
        <f>IF(STOCKSANLUIS[[#This Row],[STOCK ACTUAL]]=STOCKSANLUIS[[#This Row],[STOCK_STARSOFT]],"SIN DIFERENCIA","DIFERENCIA")</f>
        <v>SIN DIFERENCIA</v>
      </c>
    </row>
    <row r="1020" spans="1:13" ht="15" hidden="1" customHeight="1" x14ac:dyDescent="0.25">
      <c r="A1020" s="144" t="s">
        <v>2078</v>
      </c>
      <c r="B1020" s="87" t="s">
        <v>2079</v>
      </c>
      <c r="C1020" s="88">
        <v>0</v>
      </c>
      <c r="D1020" s="89" t="s">
        <v>6</v>
      </c>
      <c r="E1020" s="90" t="str">
        <f>VLOOKUP(STOCKSANLUIS[[#This Row],[CODIGO]],FAMILIAS[],4,FALSE)</f>
        <v>DANFOSS</v>
      </c>
      <c r="F1020" s="90">
        <v>1</v>
      </c>
      <c r="G1020" s="90"/>
      <c r="H1020" s="90">
        <f>SUMIF(INGRESO_MERCADERIA[CODIGO],STOCKSANLUIS[[#This Row],[CODIGO]],INGRESO_MERCADERIA[INGRESO])</f>
        <v>0</v>
      </c>
      <c r="I1020" s="90">
        <f>SUMIF(SALIDA[CODIGO],STOCKSANLUIS[[#This Row],[CODIGO]],SALIDA[CANTIDAD])</f>
        <v>0</v>
      </c>
      <c r="J1020" s="90">
        <f>STOCKSANLUIS[[#This Row],[STOCK ALM1]]-STOCKSANLUIS[[#This Row],[SALIDA]]</f>
        <v>0</v>
      </c>
      <c r="K1020" s="90" t="str">
        <f>VLOOKUP(STOCKSANLUIS[[#This Row],[CODIGO]],CLASIFICACION[],6,FALSE)</f>
        <v>C</v>
      </c>
      <c r="L1020" s="90">
        <f>IFERROR(VLOOKUP(STOCKSANLUIS[[#This Row],[CODIGO]],STOCK_STARSOFT[],3,FALSE),0)</f>
        <v>0</v>
      </c>
      <c r="M1020" s="90" t="str">
        <f>IF(STOCKSANLUIS[[#This Row],[STOCK ACTUAL]]=STOCKSANLUIS[[#This Row],[STOCK_STARSOFT]],"SIN DIFERENCIA","DIFERENCIA")</f>
        <v>SIN DIFERENCIA</v>
      </c>
    </row>
    <row r="1021" spans="1:13" ht="15" hidden="1" customHeight="1" x14ac:dyDescent="0.25">
      <c r="A1021" s="144" t="s">
        <v>311</v>
      </c>
      <c r="B1021" s="87" t="s">
        <v>312</v>
      </c>
      <c r="C1021" s="88">
        <v>15</v>
      </c>
      <c r="D1021" s="89" t="s">
        <v>6</v>
      </c>
      <c r="E1021" s="90" t="str">
        <f>VLOOKUP(STOCKSANLUIS[[#This Row],[CODIGO]],FAMILIAS[],4,FALSE)</f>
        <v>ELKHART</v>
      </c>
      <c r="F1021" s="90">
        <v>1</v>
      </c>
      <c r="G1021" s="90" t="s">
        <v>19526</v>
      </c>
      <c r="H1021" s="90">
        <f>SUMIF(INGRESO_MERCADERIA[CODIGO],STOCKSANLUIS[[#This Row],[CODIGO]],INGRESO_MERCADERIA[INGRESO])</f>
        <v>19</v>
      </c>
      <c r="I1021" s="90">
        <f>SUMIF(SALIDA[CODIGO],STOCKSANLUIS[[#This Row],[CODIGO]],SALIDA[CANTIDAD])</f>
        <v>8</v>
      </c>
      <c r="J1021" s="90">
        <f>STOCKSANLUIS[[#This Row],[STOCK ALM1]]-STOCKSANLUIS[[#This Row],[SALIDA]]</f>
        <v>11</v>
      </c>
      <c r="K1021" s="90" t="str">
        <f>VLOOKUP(STOCKSANLUIS[[#This Row],[CODIGO]],CLASIFICACION[],6,FALSE)</f>
        <v>C</v>
      </c>
      <c r="L1021" s="90">
        <f>IFERROR(VLOOKUP(STOCKSANLUIS[[#This Row],[CODIGO]],STOCK_STARSOFT[],3,FALSE),0)</f>
        <v>11</v>
      </c>
      <c r="M1021" s="90" t="str">
        <f>IF(STOCKSANLUIS[[#This Row],[STOCK ACTUAL]]=STOCKSANLUIS[[#This Row],[STOCK_STARSOFT]],"SIN DIFERENCIA","DIFERENCIA")</f>
        <v>SIN DIFERENCIA</v>
      </c>
    </row>
    <row r="1022" spans="1:13" ht="15" hidden="1" customHeight="1" x14ac:dyDescent="0.25">
      <c r="A1022" s="144" t="s">
        <v>2474</v>
      </c>
      <c r="B1022" s="87" t="s">
        <v>2475</v>
      </c>
      <c r="C1022" s="88">
        <v>0</v>
      </c>
      <c r="D1022" s="89" t="s">
        <v>6</v>
      </c>
      <c r="E1022" s="90" t="str">
        <f>VLOOKUP(STOCKSANLUIS[[#This Row],[CODIGO]],FAMILIAS[],4,FALSE)</f>
        <v>DANFOSS</v>
      </c>
      <c r="F1022" s="90">
        <v>1</v>
      </c>
      <c r="G1022" s="90" t="s">
        <v>19525</v>
      </c>
      <c r="H1022" s="90">
        <f>SUMIF(INGRESO_MERCADERIA[CODIGO],STOCKSANLUIS[[#This Row],[CODIGO]],INGRESO_MERCADERIA[INGRESO])</f>
        <v>2</v>
      </c>
      <c r="I1022" s="90">
        <f>SUMIF(SALIDA[CODIGO],STOCKSANLUIS[[#This Row],[CODIGO]],SALIDA[CANTIDAD])</f>
        <v>2</v>
      </c>
      <c r="J1022" s="90">
        <f>STOCKSANLUIS[[#This Row],[STOCK ALM1]]-STOCKSANLUIS[[#This Row],[SALIDA]]</f>
        <v>0</v>
      </c>
      <c r="K1022" s="90" t="str">
        <f>VLOOKUP(STOCKSANLUIS[[#This Row],[CODIGO]],CLASIFICACION[],6,FALSE)</f>
        <v>B</v>
      </c>
      <c r="L1022" s="90">
        <f>IFERROR(VLOOKUP(STOCKSANLUIS[[#This Row],[CODIGO]],STOCK_STARSOFT[],3,FALSE),0)</f>
        <v>0</v>
      </c>
      <c r="M1022" s="90" t="str">
        <f>IF(STOCKSANLUIS[[#This Row],[STOCK ACTUAL]]=STOCKSANLUIS[[#This Row],[STOCK_STARSOFT]],"SIN DIFERENCIA","DIFERENCIA")</f>
        <v>SIN DIFERENCIA</v>
      </c>
    </row>
    <row r="1023" spans="1:13" ht="15" hidden="1" customHeight="1" x14ac:dyDescent="0.25">
      <c r="A1023" s="144" t="s">
        <v>2084</v>
      </c>
      <c r="B1023" s="87" t="s">
        <v>2085</v>
      </c>
      <c r="C1023" s="88">
        <v>0</v>
      </c>
      <c r="D1023" s="89" t="s">
        <v>6</v>
      </c>
      <c r="E1023" s="90" t="str">
        <f>VLOOKUP(STOCKSANLUIS[[#This Row],[CODIGO]],FAMILIAS[],4,FALSE)</f>
        <v>EBM</v>
      </c>
      <c r="F1023" s="90">
        <v>1</v>
      </c>
      <c r="G1023" s="90"/>
      <c r="H1023" s="90">
        <f>SUMIF(INGRESO_MERCADERIA[CODIGO],STOCKSANLUIS[[#This Row],[CODIGO]],INGRESO_MERCADERIA[INGRESO])</f>
        <v>0</v>
      </c>
      <c r="I1023" s="90">
        <f>SUMIF(SALIDA[CODIGO],STOCKSANLUIS[[#This Row],[CODIGO]],SALIDA[CANTIDAD])</f>
        <v>0</v>
      </c>
      <c r="J1023" s="90">
        <f>STOCKSANLUIS[[#This Row],[STOCK ALM1]]-STOCKSANLUIS[[#This Row],[SALIDA]]</f>
        <v>0</v>
      </c>
      <c r="K1023" s="90" t="str">
        <f>VLOOKUP(STOCKSANLUIS[[#This Row],[CODIGO]],CLASIFICACION[],6,FALSE)</f>
        <v>C</v>
      </c>
      <c r="L1023" s="90">
        <f>IFERROR(VLOOKUP(STOCKSANLUIS[[#This Row],[CODIGO]],STOCK_STARSOFT[],3,FALSE),0)</f>
        <v>0</v>
      </c>
      <c r="M1023" s="90" t="str">
        <f>IF(STOCKSANLUIS[[#This Row],[STOCK ACTUAL]]=STOCKSANLUIS[[#This Row],[STOCK_STARSOFT]],"SIN DIFERENCIA","DIFERENCIA")</f>
        <v>SIN DIFERENCIA</v>
      </c>
    </row>
    <row r="1024" spans="1:13" ht="15" hidden="1" customHeight="1" x14ac:dyDescent="0.25">
      <c r="A1024" s="144" t="s">
        <v>2086</v>
      </c>
      <c r="B1024" s="87" t="s">
        <v>2087</v>
      </c>
      <c r="C1024" s="88">
        <v>0</v>
      </c>
      <c r="D1024" s="89" t="s">
        <v>6</v>
      </c>
      <c r="E1024" s="90" t="str">
        <f>VLOOKUP(STOCKSANLUIS[[#This Row],[CODIGO]],FAMILIAS[],4,FALSE)</f>
        <v>CARRIER</v>
      </c>
      <c r="F1024" s="90">
        <v>1</v>
      </c>
      <c r="G1024" s="90"/>
      <c r="H1024" s="90">
        <f>SUMIF(INGRESO_MERCADERIA[CODIGO],STOCKSANLUIS[[#This Row],[CODIGO]],INGRESO_MERCADERIA[INGRESO])</f>
        <v>0</v>
      </c>
      <c r="I1024" s="90">
        <f>SUMIF(SALIDA[CODIGO],STOCKSANLUIS[[#This Row],[CODIGO]],SALIDA[CANTIDAD])</f>
        <v>0</v>
      </c>
      <c r="J1024" s="90">
        <f>STOCKSANLUIS[[#This Row],[STOCK ALM1]]-STOCKSANLUIS[[#This Row],[SALIDA]]</f>
        <v>0</v>
      </c>
      <c r="K1024" s="90" t="str">
        <f>VLOOKUP(STOCKSANLUIS[[#This Row],[CODIGO]],CLASIFICACION[],6,FALSE)</f>
        <v>C</v>
      </c>
      <c r="L1024" s="90">
        <f>IFERROR(VLOOKUP(STOCKSANLUIS[[#This Row],[CODIGO]],STOCK_STARSOFT[],3,FALSE),0)</f>
        <v>0</v>
      </c>
      <c r="M1024" s="90" t="str">
        <f>IF(STOCKSANLUIS[[#This Row],[STOCK ACTUAL]]=STOCKSANLUIS[[#This Row],[STOCK_STARSOFT]],"SIN DIFERENCIA","DIFERENCIA")</f>
        <v>SIN DIFERENCIA</v>
      </c>
    </row>
    <row r="1025" spans="1:13" ht="15" hidden="1" customHeight="1" x14ac:dyDescent="0.25">
      <c r="A1025" s="144" t="s">
        <v>2088</v>
      </c>
      <c r="B1025" s="87" t="s">
        <v>2089</v>
      </c>
      <c r="C1025" s="88">
        <v>0</v>
      </c>
      <c r="D1025" s="89" t="s">
        <v>6</v>
      </c>
      <c r="E1025" s="90" t="str">
        <f>VLOOKUP(STOCKSANLUIS[[#This Row],[CODIGO]],FAMILIAS[],4,FALSE)</f>
        <v>ARTICCO</v>
      </c>
      <c r="F1025" s="90">
        <v>1</v>
      </c>
      <c r="G1025" s="90"/>
      <c r="H1025" s="90">
        <f>SUMIF(INGRESO_MERCADERIA[CODIGO],STOCKSANLUIS[[#This Row],[CODIGO]],INGRESO_MERCADERIA[INGRESO])</f>
        <v>0</v>
      </c>
      <c r="I1025" s="90">
        <f>SUMIF(SALIDA[CODIGO],STOCKSANLUIS[[#This Row],[CODIGO]],SALIDA[CANTIDAD])</f>
        <v>0</v>
      </c>
      <c r="J1025" s="90">
        <f>STOCKSANLUIS[[#This Row],[STOCK ALM1]]-STOCKSANLUIS[[#This Row],[SALIDA]]</f>
        <v>0</v>
      </c>
      <c r="K1025" s="90" t="str">
        <f>VLOOKUP(STOCKSANLUIS[[#This Row],[CODIGO]],CLASIFICACION[],6,FALSE)</f>
        <v>C</v>
      </c>
      <c r="L1025" s="90">
        <f>IFERROR(VLOOKUP(STOCKSANLUIS[[#This Row],[CODIGO]],STOCK_STARSOFT[],3,FALSE),0)</f>
        <v>0</v>
      </c>
      <c r="M1025" s="90" t="str">
        <f>IF(STOCKSANLUIS[[#This Row],[STOCK ACTUAL]]=STOCKSANLUIS[[#This Row],[STOCK_STARSOFT]],"SIN DIFERENCIA","DIFERENCIA")</f>
        <v>SIN DIFERENCIA</v>
      </c>
    </row>
    <row r="1026" spans="1:13" ht="15" hidden="1" customHeight="1" x14ac:dyDescent="0.25">
      <c r="A1026" s="144" t="s">
        <v>2090</v>
      </c>
      <c r="B1026" s="87" t="s">
        <v>2091</v>
      </c>
      <c r="C1026" s="88">
        <v>0</v>
      </c>
      <c r="D1026" s="89" t="s">
        <v>6</v>
      </c>
      <c r="E1026" s="90" t="str">
        <f>VLOOKUP(STOCKSANLUIS[[#This Row],[CODIGO]],FAMILIAS[],4,FALSE)</f>
        <v>DANFOSS</v>
      </c>
      <c r="F1026" s="90">
        <v>1</v>
      </c>
      <c r="G1026" s="90"/>
      <c r="H1026" s="90">
        <f>SUMIF(INGRESO_MERCADERIA[CODIGO],STOCKSANLUIS[[#This Row],[CODIGO]],INGRESO_MERCADERIA[INGRESO])</f>
        <v>0</v>
      </c>
      <c r="I1026" s="90">
        <f>SUMIF(SALIDA[CODIGO],STOCKSANLUIS[[#This Row],[CODIGO]],SALIDA[CANTIDAD])</f>
        <v>0</v>
      </c>
      <c r="J1026" s="90">
        <f>STOCKSANLUIS[[#This Row],[STOCK ALM1]]-STOCKSANLUIS[[#This Row],[SALIDA]]</f>
        <v>0</v>
      </c>
      <c r="K1026" s="90" t="str">
        <f>VLOOKUP(STOCKSANLUIS[[#This Row],[CODIGO]],CLASIFICACION[],6,FALSE)</f>
        <v>C</v>
      </c>
      <c r="L1026" s="90">
        <f>IFERROR(VLOOKUP(STOCKSANLUIS[[#This Row],[CODIGO]],STOCK_STARSOFT[],3,FALSE),0)</f>
        <v>0</v>
      </c>
      <c r="M1026" s="90" t="str">
        <f>IF(STOCKSANLUIS[[#This Row],[STOCK ACTUAL]]=STOCKSANLUIS[[#This Row],[STOCK_STARSOFT]],"SIN DIFERENCIA","DIFERENCIA")</f>
        <v>SIN DIFERENCIA</v>
      </c>
    </row>
    <row r="1027" spans="1:13" ht="15" hidden="1" customHeight="1" x14ac:dyDescent="0.25">
      <c r="A1027" s="144" t="s">
        <v>3192</v>
      </c>
      <c r="B1027" s="87" t="s">
        <v>3193</v>
      </c>
      <c r="C1027" s="88">
        <v>1</v>
      </c>
      <c r="D1027" s="89" t="s">
        <v>6</v>
      </c>
      <c r="E1027" s="90" t="str">
        <f>VLOOKUP(STOCKSANLUIS[[#This Row],[CODIGO]],FAMILIAS[],4,FALSE)</f>
        <v>EVERWELL</v>
      </c>
      <c r="F1027" s="90">
        <v>1</v>
      </c>
      <c r="G1027" s="90" t="s">
        <v>19524</v>
      </c>
      <c r="H1027" s="90">
        <f>SUMIF(INGRESO_MERCADERIA[CODIGO],STOCKSANLUIS[[#This Row],[CODIGO]],INGRESO_MERCADERIA[INGRESO])</f>
        <v>7</v>
      </c>
      <c r="I1027" s="90">
        <f>SUMIF(SALIDA[CODIGO],STOCKSANLUIS[[#This Row],[CODIGO]],SALIDA[CANTIDAD])</f>
        <v>7</v>
      </c>
      <c r="J1027" s="90">
        <f>STOCKSANLUIS[[#This Row],[STOCK ALM1]]-STOCKSANLUIS[[#This Row],[SALIDA]]</f>
        <v>0</v>
      </c>
      <c r="K1027" s="90" t="str">
        <f>VLOOKUP(STOCKSANLUIS[[#This Row],[CODIGO]],CLASIFICACION[],6,FALSE)</f>
        <v>C</v>
      </c>
      <c r="L1027" s="90">
        <f>IFERROR(VLOOKUP(STOCKSANLUIS[[#This Row],[CODIGO]],STOCK_STARSOFT[],3,FALSE),0)</f>
        <v>0</v>
      </c>
      <c r="M1027" s="90" t="str">
        <f>IF(STOCKSANLUIS[[#This Row],[STOCK ACTUAL]]=STOCKSANLUIS[[#This Row],[STOCK_STARSOFT]],"SIN DIFERENCIA","DIFERENCIA")</f>
        <v>SIN DIFERENCIA</v>
      </c>
    </row>
    <row r="1028" spans="1:13" ht="15" hidden="1" customHeight="1" x14ac:dyDescent="0.25">
      <c r="A1028" s="144" t="s">
        <v>2094</v>
      </c>
      <c r="B1028" s="87" t="s">
        <v>2095</v>
      </c>
      <c r="C1028" s="88">
        <v>0</v>
      </c>
      <c r="D1028" s="89" t="s">
        <v>6</v>
      </c>
      <c r="E1028" s="90" t="str">
        <f>VLOOKUP(STOCKSANLUIS[[#This Row],[CODIGO]],FAMILIAS[],4,FALSE)</f>
        <v>DANFOSS</v>
      </c>
      <c r="F1028" s="90">
        <v>1</v>
      </c>
      <c r="G1028" s="90"/>
      <c r="H1028" s="90">
        <f>SUMIF(INGRESO_MERCADERIA[CODIGO],STOCKSANLUIS[[#This Row],[CODIGO]],INGRESO_MERCADERIA[INGRESO])</f>
        <v>0</v>
      </c>
      <c r="I1028" s="90">
        <f>SUMIF(SALIDA[CODIGO],STOCKSANLUIS[[#This Row],[CODIGO]],SALIDA[CANTIDAD])</f>
        <v>0</v>
      </c>
      <c r="J1028" s="90">
        <f>STOCKSANLUIS[[#This Row],[STOCK ALM1]]-STOCKSANLUIS[[#This Row],[SALIDA]]</f>
        <v>0</v>
      </c>
      <c r="K1028" s="90" t="str">
        <f>VLOOKUP(STOCKSANLUIS[[#This Row],[CODIGO]],CLASIFICACION[],6,FALSE)</f>
        <v>C</v>
      </c>
      <c r="L1028" s="90">
        <f>IFERROR(VLOOKUP(STOCKSANLUIS[[#This Row],[CODIGO]],STOCK_STARSOFT[],3,FALSE),0)</f>
        <v>0</v>
      </c>
      <c r="M1028" s="90" t="str">
        <f>IF(STOCKSANLUIS[[#This Row],[STOCK ACTUAL]]=STOCKSANLUIS[[#This Row],[STOCK_STARSOFT]],"SIN DIFERENCIA","DIFERENCIA")</f>
        <v>SIN DIFERENCIA</v>
      </c>
    </row>
    <row r="1029" spans="1:13" ht="15" hidden="1" customHeight="1" x14ac:dyDescent="0.25">
      <c r="A1029" s="144" t="s">
        <v>2096</v>
      </c>
      <c r="B1029" s="87" t="s">
        <v>2097</v>
      </c>
      <c r="C1029" s="88">
        <v>0</v>
      </c>
      <c r="D1029" s="89" t="s">
        <v>6</v>
      </c>
      <c r="E1029" s="90" t="str">
        <f>VLOOKUP(STOCKSANLUIS[[#This Row],[CODIGO]],FAMILIAS[],4,FALSE)</f>
        <v>DANFOSS</v>
      </c>
      <c r="F1029" s="90">
        <v>1</v>
      </c>
      <c r="G1029" s="90"/>
      <c r="H1029" s="90">
        <f>SUMIF(INGRESO_MERCADERIA[CODIGO],STOCKSANLUIS[[#This Row],[CODIGO]],INGRESO_MERCADERIA[INGRESO])</f>
        <v>0</v>
      </c>
      <c r="I1029" s="90">
        <f>SUMIF(SALIDA[CODIGO],STOCKSANLUIS[[#This Row],[CODIGO]],SALIDA[CANTIDAD])</f>
        <v>0</v>
      </c>
      <c r="J1029" s="90">
        <f>STOCKSANLUIS[[#This Row],[STOCK ALM1]]-STOCKSANLUIS[[#This Row],[SALIDA]]</f>
        <v>0</v>
      </c>
      <c r="K1029" s="90" t="str">
        <f>VLOOKUP(STOCKSANLUIS[[#This Row],[CODIGO]],CLASIFICACION[],6,FALSE)</f>
        <v>C</v>
      </c>
      <c r="L1029" s="90">
        <f>IFERROR(VLOOKUP(STOCKSANLUIS[[#This Row],[CODIGO]],STOCK_STARSOFT[],3,FALSE),0)</f>
        <v>0</v>
      </c>
      <c r="M1029" s="90" t="str">
        <f>IF(STOCKSANLUIS[[#This Row],[STOCK ACTUAL]]=STOCKSANLUIS[[#This Row],[STOCK_STARSOFT]],"SIN DIFERENCIA","DIFERENCIA")</f>
        <v>SIN DIFERENCIA</v>
      </c>
    </row>
    <row r="1030" spans="1:13" ht="15" hidden="1" customHeight="1" x14ac:dyDescent="0.25">
      <c r="A1030" s="144" t="s">
        <v>2098</v>
      </c>
      <c r="B1030" s="87" t="s">
        <v>2099</v>
      </c>
      <c r="C1030" s="88">
        <v>0</v>
      </c>
      <c r="D1030" s="89" t="s">
        <v>6</v>
      </c>
      <c r="E1030" s="90" t="str">
        <f>VLOOKUP(STOCKSANLUIS[[#This Row],[CODIGO]],FAMILIAS[],4,FALSE)</f>
        <v>DANFOSS</v>
      </c>
      <c r="F1030" s="90">
        <v>1</v>
      </c>
      <c r="G1030" s="90"/>
      <c r="H1030" s="90">
        <f>SUMIF(INGRESO_MERCADERIA[CODIGO],STOCKSANLUIS[[#This Row],[CODIGO]],INGRESO_MERCADERIA[INGRESO])</f>
        <v>0</v>
      </c>
      <c r="I1030" s="90">
        <f>SUMIF(SALIDA[CODIGO],STOCKSANLUIS[[#This Row],[CODIGO]],SALIDA[CANTIDAD])</f>
        <v>0</v>
      </c>
      <c r="J1030" s="90">
        <f>STOCKSANLUIS[[#This Row],[STOCK ALM1]]-STOCKSANLUIS[[#This Row],[SALIDA]]</f>
        <v>0</v>
      </c>
      <c r="K1030" s="90" t="str">
        <f>VLOOKUP(STOCKSANLUIS[[#This Row],[CODIGO]],CLASIFICACION[],6,FALSE)</f>
        <v>C</v>
      </c>
      <c r="L1030" s="90">
        <f>IFERROR(VLOOKUP(STOCKSANLUIS[[#This Row],[CODIGO]],STOCK_STARSOFT[],3,FALSE),0)</f>
        <v>0</v>
      </c>
      <c r="M1030" s="90" t="str">
        <f>IF(STOCKSANLUIS[[#This Row],[STOCK ACTUAL]]=STOCKSANLUIS[[#This Row],[STOCK_STARSOFT]],"SIN DIFERENCIA","DIFERENCIA")</f>
        <v>SIN DIFERENCIA</v>
      </c>
    </row>
    <row r="1031" spans="1:13" ht="15" hidden="1" customHeight="1" x14ac:dyDescent="0.25">
      <c r="A1031" s="144" t="s">
        <v>2100</v>
      </c>
      <c r="B1031" s="87" t="s">
        <v>2101</v>
      </c>
      <c r="C1031" s="88">
        <v>0</v>
      </c>
      <c r="D1031" s="89" t="s">
        <v>6</v>
      </c>
      <c r="E1031" s="90" t="str">
        <f>VLOOKUP(STOCKSANLUIS[[#This Row],[CODIGO]],FAMILIAS[],4,FALSE)</f>
        <v>DANFOSS</v>
      </c>
      <c r="F1031" s="90">
        <v>1</v>
      </c>
      <c r="G1031" s="90"/>
      <c r="H1031" s="90">
        <f>SUMIF(INGRESO_MERCADERIA[CODIGO],STOCKSANLUIS[[#This Row],[CODIGO]],INGRESO_MERCADERIA[INGRESO])</f>
        <v>0</v>
      </c>
      <c r="I1031" s="90">
        <f>SUMIF(SALIDA[CODIGO],STOCKSANLUIS[[#This Row],[CODIGO]],SALIDA[CANTIDAD])</f>
        <v>0</v>
      </c>
      <c r="J1031" s="90">
        <f>STOCKSANLUIS[[#This Row],[STOCK ALM1]]-STOCKSANLUIS[[#This Row],[SALIDA]]</f>
        <v>0</v>
      </c>
      <c r="K1031" s="90" t="str">
        <f>VLOOKUP(STOCKSANLUIS[[#This Row],[CODIGO]],CLASIFICACION[],6,FALSE)</f>
        <v>C</v>
      </c>
      <c r="L1031" s="90">
        <f>IFERROR(VLOOKUP(STOCKSANLUIS[[#This Row],[CODIGO]],STOCK_STARSOFT[],3,FALSE),0)</f>
        <v>0</v>
      </c>
      <c r="M1031" s="90" t="str">
        <f>IF(STOCKSANLUIS[[#This Row],[STOCK ACTUAL]]=STOCKSANLUIS[[#This Row],[STOCK_STARSOFT]],"SIN DIFERENCIA","DIFERENCIA")</f>
        <v>SIN DIFERENCIA</v>
      </c>
    </row>
    <row r="1032" spans="1:13" ht="15" hidden="1" customHeight="1" x14ac:dyDescent="0.25">
      <c r="A1032" s="144" t="s">
        <v>2102</v>
      </c>
      <c r="B1032" s="87" t="s">
        <v>2103</v>
      </c>
      <c r="C1032" s="88">
        <v>0</v>
      </c>
      <c r="D1032" s="89" t="s">
        <v>6</v>
      </c>
      <c r="E1032" s="90" t="str">
        <f>VLOOKUP(STOCKSANLUIS[[#This Row],[CODIGO]],FAMILIAS[],4,FALSE)</f>
        <v>ES ROBBINS</v>
      </c>
      <c r="F1032" s="90">
        <v>1</v>
      </c>
      <c r="G1032" s="90"/>
      <c r="H1032" s="90">
        <f>SUMIF(INGRESO_MERCADERIA[CODIGO],STOCKSANLUIS[[#This Row],[CODIGO]],INGRESO_MERCADERIA[INGRESO])</f>
        <v>0</v>
      </c>
      <c r="I1032" s="90">
        <f>SUMIF(SALIDA[CODIGO],STOCKSANLUIS[[#This Row],[CODIGO]],SALIDA[CANTIDAD])</f>
        <v>0</v>
      </c>
      <c r="J1032" s="90">
        <f>STOCKSANLUIS[[#This Row],[STOCK ALM1]]-STOCKSANLUIS[[#This Row],[SALIDA]]</f>
        <v>0</v>
      </c>
      <c r="K1032" s="90" t="str">
        <f>VLOOKUP(STOCKSANLUIS[[#This Row],[CODIGO]],CLASIFICACION[],6,FALSE)</f>
        <v>C</v>
      </c>
      <c r="L1032" s="90">
        <f>IFERROR(VLOOKUP(STOCKSANLUIS[[#This Row],[CODIGO]],STOCK_STARSOFT[],3,FALSE),0)</f>
        <v>0</v>
      </c>
      <c r="M1032" s="90" t="str">
        <f>IF(STOCKSANLUIS[[#This Row],[STOCK ACTUAL]]=STOCKSANLUIS[[#This Row],[STOCK_STARSOFT]],"SIN DIFERENCIA","DIFERENCIA")</f>
        <v>SIN DIFERENCIA</v>
      </c>
    </row>
    <row r="1033" spans="1:13" ht="15" hidden="1" customHeight="1" x14ac:dyDescent="0.25">
      <c r="A1033" s="144" t="s">
        <v>2104</v>
      </c>
      <c r="B1033" s="87" t="s">
        <v>2105</v>
      </c>
      <c r="C1033" s="88">
        <v>0</v>
      </c>
      <c r="D1033" s="89" t="s">
        <v>6</v>
      </c>
      <c r="E1033" s="90" t="str">
        <f>VLOOKUP(STOCKSANLUIS[[#This Row],[CODIGO]],FAMILIAS[],4,FALSE)</f>
        <v>AMUCO</v>
      </c>
      <c r="F1033" s="90">
        <v>1</v>
      </c>
      <c r="G1033" s="90"/>
      <c r="H1033" s="90">
        <f>SUMIF(INGRESO_MERCADERIA[CODIGO],STOCKSANLUIS[[#This Row],[CODIGO]],INGRESO_MERCADERIA[INGRESO])</f>
        <v>0</v>
      </c>
      <c r="I1033" s="90">
        <f>SUMIF(SALIDA[CODIGO],STOCKSANLUIS[[#This Row],[CODIGO]],SALIDA[CANTIDAD])</f>
        <v>0</v>
      </c>
      <c r="J1033" s="90">
        <f>STOCKSANLUIS[[#This Row],[STOCK ALM1]]-STOCKSANLUIS[[#This Row],[SALIDA]]</f>
        <v>0</v>
      </c>
      <c r="K1033" s="90" t="str">
        <f>VLOOKUP(STOCKSANLUIS[[#This Row],[CODIGO]],CLASIFICACION[],6,FALSE)</f>
        <v>C</v>
      </c>
      <c r="L1033" s="90">
        <f>IFERROR(VLOOKUP(STOCKSANLUIS[[#This Row],[CODIGO]],STOCK_STARSOFT[],3,FALSE),0)</f>
        <v>0</v>
      </c>
      <c r="M1033" s="90" t="str">
        <f>IF(STOCKSANLUIS[[#This Row],[STOCK ACTUAL]]=STOCKSANLUIS[[#This Row],[STOCK_STARSOFT]],"SIN DIFERENCIA","DIFERENCIA")</f>
        <v>SIN DIFERENCIA</v>
      </c>
    </row>
    <row r="1034" spans="1:13" ht="15" hidden="1" customHeight="1" x14ac:dyDescent="0.25">
      <c r="A1034" s="144" t="s">
        <v>2106</v>
      </c>
      <c r="B1034" s="87" t="s">
        <v>2107</v>
      </c>
      <c r="C1034" s="88">
        <v>0</v>
      </c>
      <c r="D1034" s="89" t="s">
        <v>6</v>
      </c>
      <c r="E1034" s="90" t="str">
        <f>VLOOKUP(STOCKSANLUIS[[#This Row],[CODIGO]],FAMILIAS[],4,FALSE)</f>
        <v>AMUCO</v>
      </c>
      <c r="F1034" s="90">
        <v>1</v>
      </c>
      <c r="G1034" s="90"/>
      <c r="H1034" s="90">
        <f>SUMIF(INGRESO_MERCADERIA[CODIGO],STOCKSANLUIS[[#This Row],[CODIGO]],INGRESO_MERCADERIA[INGRESO])</f>
        <v>0</v>
      </c>
      <c r="I1034" s="90">
        <f>SUMIF(SALIDA[CODIGO],STOCKSANLUIS[[#This Row],[CODIGO]],SALIDA[CANTIDAD])</f>
        <v>0</v>
      </c>
      <c r="J1034" s="90">
        <f>STOCKSANLUIS[[#This Row],[STOCK ALM1]]-STOCKSANLUIS[[#This Row],[SALIDA]]</f>
        <v>0</v>
      </c>
      <c r="K1034" s="90" t="str">
        <f>VLOOKUP(STOCKSANLUIS[[#This Row],[CODIGO]],CLASIFICACION[],6,FALSE)</f>
        <v>B</v>
      </c>
      <c r="L1034" s="90">
        <f>IFERROR(VLOOKUP(STOCKSANLUIS[[#This Row],[CODIGO]],STOCK_STARSOFT[],3,FALSE),0)</f>
        <v>0</v>
      </c>
      <c r="M1034" s="90" t="str">
        <f>IF(STOCKSANLUIS[[#This Row],[STOCK ACTUAL]]=STOCKSANLUIS[[#This Row],[STOCK_STARSOFT]],"SIN DIFERENCIA","DIFERENCIA")</f>
        <v>SIN DIFERENCIA</v>
      </c>
    </row>
    <row r="1035" spans="1:13" ht="15" hidden="1" customHeight="1" x14ac:dyDescent="0.25">
      <c r="A1035" s="144" t="s">
        <v>2108</v>
      </c>
      <c r="B1035" s="87" t="s">
        <v>2109</v>
      </c>
      <c r="C1035" s="88">
        <v>0</v>
      </c>
      <c r="D1035" s="89" t="s">
        <v>6</v>
      </c>
      <c r="E1035" s="90" t="str">
        <f>VLOOKUP(STOCKSANLUIS[[#This Row],[CODIGO]],FAMILIAS[],4,FALSE)</f>
        <v>AMUCO</v>
      </c>
      <c r="F1035" s="90">
        <v>1</v>
      </c>
      <c r="G1035" s="90"/>
      <c r="H1035" s="90">
        <f>SUMIF(INGRESO_MERCADERIA[CODIGO],STOCKSANLUIS[[#This Row],[CODIGO]],INGRESO_MERCADERIA[INGRESO])</f>
        <v>0</v>
      </c>
      <c r="I1035" s="90">
        <f>SUMIF(SALIDA[CODIGO],STOCKSANLUIS[[#This Row],[CODIGO]],SALIDA[CANTIDAD])</f>
        <v>0</v>
      </c>
      <c r="J1035" s="90">
        <f>STOCKSANLUIS[[#This Row],[STOCK ALM1]]-STOCKSANLUIS[[#This Row],[SALIDA]]</f>
        <v>0</v>
      </c>
      <c r="K1035" s="90" t="str">
        <f>VLOOKUP(STOCKSANLUIS[[#This Row],[CODIGO]],CLASIFICACION[],6,FALSE)</f>
        <v>A</v>
      </c>
      <c r="L1035" s="90">
        <f>IFERROR(VLOOKUP(STOCKSANLUIS[[#This Row],[CODIGO]],STOCK_STARSOFT[],3,FALSE),0)</f>
        <v>0</v>
      </c>
      <c r="M1035" s="90" t="str">
        <f>IF(STOCKSANLUIS[[#This Row],[STOCK ACTUAL]]=STOCKSANLUIS[[#This Row],[STOCK_STARSOFT]],"SIN DIFERENCIA","DIFERENCIA")</f>
        <v>SIN DIFERENCIA</v>
      </c>
    </row>
    <row r="1036" spans="1:13" ht="15" hidden="1" customHeight="1" x14ac:dyDescent="0.25">
      <c r="A1036" s="144" t="s">
        <v>2110</v>
      </c>
      <c r="B1036" s="87" t="s">
        <v>2111</v>
      </c>
      <c r="C1036" s="88">
        <v>0</v>
      </c>
      <c r="D1036" s="89" t="s">
        <v>6</v>
      </c>
      <c r="E1036" s="90" t="str">
        <f>VLOOKUP(STOCKSANLUIS[[#This Row],[CODIGO]],FAMILIAS[],4,FALSE)</f>
        <v>AMUCO</v>
      </c>
      <c r="F1036" s="90">
        <v>1</v>
      </c>
      <c r="G1036" s="90"/>
      <c r="H1036" s="90">
        <f>SUMIF(INGRESO_MERCADERIA[CODIGO],STOCKSANLUIS[[#This Row],[CODIGO]],INGRESO_MERCADERIA[INGRESO])</f>
        <v>0</v>
      </c>
      <c r="I1036" s="90">
        <f>SUMIF(SALIDA[CODIGO],STOCKSANLUIS[[#This Row],[CODIGO]],SALIDA[CANTIDAD])</f>
        <v>0</v>
      </c>
      <c r="J1036" s="90">
        <f>STOCKSANLUIS[[#This Row],[STOCK ALM1]]-STOCKSANLUIS[[#This Row],[SALIDA]]</f>
        <v>0</v>
      </c>
      <c r="K1036" s="90" t="str">
        <f>VLOOKUP(STOCKSANLUIS[[#This Row],[CODIGO]],CLASIFICACION[],6,FALSE)</f>
        <v>A</v>
      </c>
      <c r="L1036" s="90">
        <f>IFERROR(VLOOKUP(STOCKSANLUIS[[#This Row],[CODIGO]],STOCK_STARSOFT[],3,FALSE),0)</f>
        <v>0</v>
      </c>
      <c r="M1036" s="90" t="str">
        <f>IF(STOCKSANLUIS[[#This Row],[STOCK ACTUAL]]=STOCKSANLUIS[[#This Row],[STOCK_STARSOFT]],"SIN DIFERENCIA","DIFERENCIA")</f>
        <v>SIN DIFERENCIA</v>
      </c>
    </row>
    <row r="1037" spans="1:13" ht="15" hidden="1" customHeight="1" x14ac:dyDescent="0.25">
      <c r="A1037" s="144" t="s">
        <v>2112</v>
      </c>
      <c r="B1037" s="87" t="s">
        <v>2113</v>
      </c>
      <c r="C1037" s="88">
        <v>0</v>
      </c>
      <c r="D1037" s="89" t="s">
        <v>6</v>
      </c>
      <c r="E1037" s="90" t="str">
        <f>VLOOKUP(STOCKSANLUIS[[#This Row],[CODIGO]],FAMILIAS[],4,FALSE)</f>
        <v>AMUCO</v>
      </c>
      <c r="F1037" s="90">
        <v>1</v>
      </c>
      <c r="G1037" s="90"/>
      <c r="H1037" s="90">
        <f>SUMIF(INGRESO_MERCADERIA[CODIGO],STOCKSANLUIS[[#This Row],[CODIGO]],INGRESO_MERCADERIA[INGRESO])</f>
        <v>0</v>
      </c>
      <c r="I1037" s="90">
        <f>SUMIF(SALIDA[CODIGO],STOCKSANLUIS[[#This Row],[CODIGO]],SALIDA[CANTIDAD])</f>
        <v>0</v>
      </c>
      <c r="J1037" s="90">
        <f>STOCKSANLUIS[[#This Row],[STOCK ALM1]]-STOCKSANLUIS[[#This Row],[SALIDA]]</f>
        <v>0</v>
      </c>
      <c r="K1037" s="90" t="str">
        <f>VLOOKUP(STOCKSANLUIS[[#This Row],[CODIGO]],CLASIFICACION[],6,FALSE)</f>
        <v>B</v>
      </c>
      <c r="L1037" s="90">
        <f>IFERROR(VLOOKUP(STOCKSANLUIS[[#This Row],[CODIGO]],STOCK_STARSOFT[],3,FALSE),0)</f>
        <v>0</v>
      </c>
      <c r="M1037" s="90" t="str">
        <f>IF(STOCKSANLUIS[[#This Row],[STOCK ACTUAL]]=STOCKSANLUIS[[#This Row],[STOCK_STARSOFT]],"SIN DIFERENCIA","DIFERENCIA")</f>
        <v>SIN DIFERENCIA</v>
      </c>
    </row>
    <row r="1038" spans="1:13" ht="15" hidden="1" customHeight="1" x14ac:dyDescent="0.25">
      <c r="A1038" s="144" t="s">
        <v>2114</v>
      </c>
      <c r="B1038" s="87" t="s">
        <v>2115</v>
      </c>
      <c r="C1038" s="88">
        <v>0</v>
      </c>
      <c r="D1038" s="89" t="s">
        <v>6</v>
      </c>
      <c r="E1038" s="90" t="str">
        <f>VLOOKUP(STOCKSANLUIS[[#This Row],[CODIGO]],FAMILIAS[],4,FALSE)</f>
        <v>VARIOS</v>
      </c>
      <c r="F1038" s="90">
        <v>1</v>
      </c>
      <c r="G1038" s="90"/>
      <c r="H1038" s="90">
        <f>SUMIF(INGRESO_MERCADERIA[CODIGO],STOCKSANLUIS[[#This Row],[CODIGO]],INGRESO_MERCADERIA[INGRESO])</f>
        <v>0</v>
      </c>
      <c r="I1038" s="90">
        <f>SUMIF(SALIDA[CODIGO],STOCKSANLUIS[[#This Row],[CODIGO]],SALIDA[CANTIDAD])</f>
        <v>0</v>
      </c>
      <c r="J1038" s="90">
        <f>STOCKSANLUIS[[#This Row],[STOCK ALM1]]-STOCKSANLUIS[[#This Row],[SALIDA]]</f>
        <v>0</v>
      </c>
      <c r="K1038" s="90" t="str">
        <f>VLOOKUP(STOCKSANLUIS[[#This Row],[CODIGO]],CLASIFICACION[],6,FALSE)</f>
        <v>C</v>
      </c>
      <c r="L1038" s="90">
        <f>IFERROR(VLOOKUP(STOCKSANLUIS[[#This Row],[CODIGO]],STOCK_STARSOFT[],3,FALSE),0)</f>
        <v>0</v>
      </c>
      <c r="M1038" s="90" t="str">
        <f>IF(STOCKSANLUIS[[#This Row],[STOCK ACTUAL]]=STOCKSANLUIS[[#This Row],[STOCK_STARSOFT]],"SIN DIFERENCIA","DIFERENCIA")</f>
        <v>SIN DIFERENCIA</v>
      </c>
    </row>
    <row r="1039" spans="1:13" ht="15" hidden="1" customHeight="1" x14ac:dyDescent="0.25">
      <c r="A1039" s="144" t="s">
        <v>2116</v>
      </c>
      <c r="B1039" s="87" t="s">
        <v>2117</v>
      </c>
      <c r="C1039" s="88">
        <v>0</v>
      </c>
      <c r="D1039" s="89" t="s">
        <v>6</v>
      </c>
      <c r="E1039" s="90" t="str">
        <f>VLOOKUP(STOCKSANLUIS[[#This Row],[CODIGO]],FAMILIAS[],4,FALSE)</f>
        <v>DANFOSS</v>
      </c>
      <c r="F1039" s="90">
        <v>1</v>
      </c>
      <c r="G1039" s="90"/>
      <c r="H1039" s="90">
        <f>SUMIF(INGRESO_MERCADERIA[CODIGO],STOCKSANLUIS[[#This Row],[CODIGO]],INGRESO_MERCADERIA[INGRESO])</f>
        <v>0</v>
      </c>
      <c r="I1039" s="90">
        <f>SUMIF(SALIDA[CODIGO],STOCKSANLUIS[[#This Row],[CODIGO]],SALIDA[CANTIDAD])</f>
        <v>0</v>
      </c>
      <c r="J1039" s="90">
        <f>STOCKSANLUIS[[#This Row],[STOCK ALM1]]-STOCKSANLUIS[[#This Row],[SALIDA]]</f>
        <v>0</v>
      </c>
      <c r="K1039" s="90" t="str">
        <f>VLOOKUP(STOCKSANLUIS[[#This Row],[CODIGO]],CLASIFICACION[],6,FALSE)</f>
        <v>C</v>
      </c>
      <c r="L1039" s="90">
        <f>IFERROR(VLOOKUP(STOCKSANLUIS[[#This Row],[CODIGO]],STOCK_STARSOFT[],3,FALSE),0)</f>
        <v>0</v>
      </c>
      <c r="M1039" s="90" t="str">
        <f>IF(STOCKSANLUIS[[#This Row],[STOCK ACTUAL]]=STOCKSANLUIS[[#This Row],[STOCK_STARSOFT]],"SIN DIFERENCIA","DIFERENCIA")</f>
        <v>SIN DIFERENCIA</v>
      </c>
    </row>
    <row r="1040" spans="1:13" ht="15" hidden="1" customHeight="1" x14ac:dyDescent="0.25">
      <c r="A1040" s="144" t="s">
        <v>2118</v>
      </c>
      <c r="B1040" s="87" t="s">
        <v>2119</v>
      </c>
      <c r="C1040" s="88">
        <v>0</v>
      </c>
      <c r="D1040" s="89" t="s">
        <v>6</v>
      </c>
      <c r="E1040" s="90" t="str">
        <f>VLOOKUP(STOCKSANLUIS[[#This Row],[CODIGO]],FAMILIAS[],4,FALSE)</f>
        <v>DANFOSS</v>
      </c>
      <c r="F1040" s="90">
        <v>1</v>
      </c>
      <c r="G1040" s="90"/>
      <c r="H1040" s="90">
        <f>SUMIF(INGRESO_MERCADERIA[CODIGO],STOCKSANLUIS[[#This Row],[CODIGO]],INGRESO_MERCADERIA[INGRESO])</f>
        <v>0</v>
      </c>
      <c r="I1040" s="90">
        <f>SUMIF(SALIDA[CODIGO],STOCKSANLUIS[[#This Row],[CODIGO]],SALIDA[CANTIDAD])</f>
        <v>0</v>
      </c>
      <c r="J1040" s="90">
        <f>STOCKSANLUIS[[#This Row],[STOCK ALM1]]-STOCKSANLUIS[[#This Row],[SALIDA]]</f>
        <v>0</v>
      </c>
      <c r="K1040" s="90" t="str">
        <f>VLOOKUP(STOCKSANLUIS[[#This Row],[CODIGO]],CLASIFICACION[],6,FALSE)</f>
        <v>C</v>
      </c>
      <c r="L1040" s="90">
        <f>IFERROR(VLOOKUP(STOCKSANLUIS[[#This Row],[CODIGO]],STOCK_STARSOFT[],3,FALSE),0)</f>
        <v>0</v>
      </c>
      <c r="M1040" s="90" t="str">
        <f>IF(STOCKSANLUIS[[#This Row],[STOCK ACTUAL]]=STOCKSANLUIS[[#This Row],[STOCK_STARSOFT]],"SIN DIFERENCIA","DIFERENCIA")</f>
        <v>SIN DIFERENCIA</v>
      </c>
    </row>
    <row r="1041" spans="1:13" ht="15" hidden="1" customHeight="1" x14ac:dyDescent="0.25">
      <c r="A1041" s="144" t="s">
        <v>2120</v>
      </c>
      <c r="B1041" s="87" t="s">
        <v>2121</v>
      </c>
      <c r="C1041" s="88">
        <v>0</v>
      </c>
      <c r="D1041" s="89" t="s">
        <v>6</v>
      </c>
      <c r="E1041" s="90" t="str">
        <f>VLOOKUP(STOCKSANLUIS[[#This Row],[CODIGO]],FAMILIAS[],4,FALSE)</f>
        <v>DANFOSS</v>
      </c>
      <c r="F1041" s="90">
        <v>1</v>
      </c>
      <c r="G1041" s="90"/>
      <c r="H1041" s="90">
        <f>SUMIF(INGRESO_MERCADERIA[CODIGO],STOCKSANLUIS[[#This Row],[CODIGO]],INGRESO_MERCADERIA[INGRESO])</f>
        <v>0</v>
      </c>
      <c r="I1041" s="90">
        <f>SUMIF(SALIDA[CODIGO],STOCKSANLUIS[[#This Row],[CODIGO]],SALIDA[CANTIDAD])</f>
        <v>0</v>
      </c>
      <c r="J1041" s="90">
        <f>STOCKSANLUIS[[#This Row],[STOCK ALM1]]-STOCKSANLUIS[[#This Row],[SALIDA]]</f>
        <v>0</v>
      </c>
      <c r="K1041" s="90" t="str">
        <f>VLOOKUP(STOCKSANLUIS[[#This Row],[CODIGO]],CLASIFICACION[],6,FALSE)</f>
        <v>C</v>
      </c>
      <c r="L1041" s="90">
        <f>IFERROR(VLOOKUP(STOCKSANLUIS[[#This Row],[CODIGO]],STOCK_STARSOFT[],3,FALSE),0)</f>
        <v>0</v>
      </c>
      <c r="M1041" s="90" t="str">
        <f>IF(STOCKSANLUIS[[#This Row],[STOCK ACTUAL]]=STOCKSANLUIS[[#This Row],[STOCK_STARSOFT]],"SIN DIFERENCIA","DIFERENCIA")</f>
        <v>SIN DIFERENCIA</v>
      </c>
    </row>
    <row r="1042" spans="1:13" ht="15" hidden="1" customHeight="1" x14ac:dyDescent="0.25">
      <c r="A1042" s="144" t="s">
        <v>2786</v>
      </c>
      <c r="B1042" s="87" t="s">
        <v>2787</v>
      </c>
      <c r="C1042" s="88">
        <v>12</v>
      </c>
      <c r="D1042" s="89" t="s">
        <v>6</v>
      </c>
      <c r="E1042" s="90" t="str">
        <f>VLOOKUP(STOCKSANLUIS[[#This Row],[CODIGO]],FAMILIAS[],4,FALSE)</f>
        <v>ERRECOM</v>
      </c>
      <c r="F1042" s="90">
        <v>1</v>
      </c>
      <c r="G1042" s="90" t="s">
        <v>19526</v>
      </c>
      <c r="H1042" s="90">
        <f>SUMIF(INGRESO_MERCADERIA[CODIGO],STOCKSANLUIS[[#This Row],[CODIGO]],INGRESO_MERCADERIA[INGRESO])</f>
        <v>12</v>
      </c>
      <c r="I1042" s="90">
        <f>SUMIF(SALIDA[CODIGO],STOCKSANLUIS[[#This Row],[CODIGO]],SALIDA[CANTIDAD])</f>
        <v>0</v>
      </c>
      <c r="J1042" s="90">
        <f>STOCKSANLUIS[[#This Row],[STOCK ALM1]]-STOCKSANLUIS[[#This Row],[SALIDA]]</f>
        <v>12</v>
      </c>
      <c r="K1042" s="90" t="str">
        <f>VLOOKUP(STOCKSANLUIS[[#This Row],[CODIGO]],CLASIFICACION[],6,FALSE)</f>
        <v>C</v>
      </c>
      <c r="L1042" s="90">
        <f>IFERROR(VLOOKUP(STOCKSANLUIS[[#This Row],[CODIGO]],STOCK_STARSOFT[],3,FALSE),0)</f>
        <v>12</v>
      </c>
      <c r="M1042" s="90" t="str">
        <f>IF(STOCKSANLUIS[[#This Row],[STOCK ACTUAL]]=STOCKSANLUIS[[#This Row],[STOCK_STARSOFT]],"SIN DIFERENCIA","DIFERENCIA")</f>
        <v>SIN DIFERENCIA</v>
      </c>
    </row>
    <row r="1043" spans="1:13" ht="15" hidden="1" customHeight="1" x14ac:dyDescent="0.25">
      <c r="A1043" s="144" t="s">
        <v>2124</v>
      </c>
      <c r="B1043" s="87" t="s">
        <v>2125</v>
      </c>
      <c r="C1043" s="88">
        <v>0</v>
      </c>
      <c r="D1043" s="89" t="s">
        <v>6</v>
      </c>
      <c r="E1043" s="90" t="str">
        <f>VLOOKUP(STOCKSANLUIS[[#This Row],[CODIGO]],FAMILIAS[],4,FALSE)</f>
        <v>DANFOSS</v>
      </c>
      <c r="F1043" s="90">
        <v>1</v>
      </c>
      <c r="G1043" s="90"/>
      <c r="H1043" s="90">
        <f>SUMIF(INGRESO_MERCADERIA[CODIGO],STOCKSANLUIS[[#This Row],[CODIGO]],INGRESO_MERCADERIA[INGRESO])</f>
        <v>0</v>
      </c>
      <c r="I1043" s="90">
        <f>SUMIF(SALIDA[CODIGO],STOCKSANLUIS[[#This Row],[CODIGO]],SALIDA[CANTIDAD])</f>
        <v>0</v>
      </c>
      <c r="J1043" s="90">
        <f>STOCKSANLUIS[[#This Row],[STOCK ALM1]]-STOCKSANLUIS[[#This Row],[SALIDA]]</f>
        <v>0</v>
      </c>
      <c r="K1043" s="90" t="str">
        <f>VLOOKUP(STOCKSANLUIS[[#This Row],[CODIGO]],CLASIFICACION[],6,FALSE)</f>
        <v>C</v>
      </c>
      <c r="L1043" s="90">
        <f>IFERROR(VLOOKUP(STOCKSANLUIS[[#This Row],[CODIGO]],STOCK_STARSOFT[],3,FALSE),0)</f>
        <v>0</v>
      </c>
      <c r="M1043" s="90" t="str">
        <f>IF(STOCKSANLUIS[[#This Row],[STOCK ACTUAL]]=STOCKSANLUIS[[#This Row],[STOCK_STARSOFT]],"SIN DIFERENCIA","DIFERENCIA")</f>
        <v>SIN DIFERENCIA</v>
      </c>
    </row>
    <row r="1044" spans="1:13" ht="15" hidden="1" customHeight="1" x14ac:dyDescent="0.25">
      <c r="A1044" s="144" t="s">
        <v>2126</v>
      </c>
      <c r="B1044" s="87" t="s">
        <v>2127</v>
      </c>
      <c r="C1044" s="88">
        <v>0</v>
      </c>
      <c r="D1044" s="89" t="s">
        <v>6</v>
      </c>
      <c r="E1044" s="90" t="str">
        <f>VLOOKUP(STOCKSANLUIS[[#This Row],[CODIGO]],FAMILIAS[],4,FALSE)</f>
        <v>VARIOS</v>
      </c>
      <c r="F1044" s="90">
        <v>1</v>
      </c>
      <c r="G1044" s="90"/>
      <c r="H1044" s="90">
        <f>SUMIF(INGRESO_MERCADERIA[CODIGO],STOCKSANLUIS[[#This Row],[CODIGO]],INGRESO_MERCADERIA[INGRESO])</f>
        <v>0</v>
      </c>
      <c r="I1044" s="90">
        <f>SUMIF(SALIDA[CODIGO],STOCKSANLUIS[[#This Row],[CODIGO]],SALIDA[CANTIDAD])</f>
        <v>0</v>
      </c>
      <c r="J1044" s="90">
        <f>STOCKSANLUIS[[#This Row],[STOCK ALM1]]-STOCKSANLUIS[[#This Row],[SALIDA]]</f>
        <v>0</v>
      </c>
      <c r="K1044" s="90" t="str">
        <f>VLOOKUP(STOCKSANLUIS[[#This Row],[CODIGO]],CLASIFICACION[],6,FALSE)</f>
        <v>C</v>
      </c>
      <c r="L1044" s="90">
        <f>IFERROR(VLOOKUP(STOCKSANLUIS[[#This Row],[CODIGO]],STOCK_STARSOFT[],3,FALSE),0)</f>
        <v>0</v>
      </c>
      <c r="M1044" s="90" t="str">
        <f>IF(STOCKSANLUIS[[#This Row],[STOCK ACTUAL]]=STOCKSANLUIS[[#This Row],[STOCK_STARSOFT]],"SIN DIFERENCIA","DIFERENCIA")</f>
        <v>SIN DIFERENCIA</v>
      </c>
    </row>
    <row r="1045" spans="1:13" ht="15" hidden="1" customHeight="1" x14ac:dyDescent="0.25">
      <c r="A1045" s="144" t="s">
        <v>2128</v>
      </c>
      <c r="B1045" s="87" t="s">
        <v>2129</v>
      </c>
      <c r="C1045" s="88">
        <v>0</v>
      </c>
      <c r="D1045" s="89" t="s">
        <v>6</v>
      </c>
      <c r="E1045" s="90" t="str">
        <f>VLOOKUP(STOCKSANLUIS[[#This Row],[CODIGO]],FAMILIAS[],4,FALSE)</f>
        <v>DANFOSS</v>
      </c>
      <c r="F1045" s="90">
        <v>1</v>
      </c>
      <c r="G1045" s="90"/>
      <c r="H1045" s="90">
        <f>SUMIF(INGRESO_MERCADERIA[CODIGO],STOCKSANLUIS[[#This Row],[CODIGO]],INGRESO_MERCADERIA[INGRESO])</f>
        <v>0</v>
      </c>
      <c r="I1045" s="90">
        <f>SUMIF(SALIDA[CODIGO],STOCKSANLUIS[[#This Row],[CODIGO]],SALIDA[CANTIDAD])</f>
        <v>0</v>
      </c>
      <c r="J1045" s="90">
        <f>STOCKSANLUIS[[#This Row],[STOCK ALM1]]-STOCKSANLUIS[[#This Row],[SALIDA]]</f>
        <v>0</v>
      </c>
      <c r="K1045" s="90" t="str">
        <f>VLOOKUP(STOCKSANLUIS[[#This Row],[CODIGO]],CLASIFICACION[],6,FALSE)</f>
        <v>C</v>
      </c>
      <c r="L1045" s="90">
        <f>IFERROR(VLOOKUP(STOCKSANLUIS[[#This Row],[CODIGO]],STOCK_STARSOFT[],3,FALSE),0)</f>
        <v>0</v>
      </c>
      <c r="M1045" s="90" t="str">
        <f>IF(STOCKSANLUIS[[#This Row],[STOCK ACTUAL]]=STOCKSANLUIS[[#This Row],[STOCK_STARSOFT]],"SIN DIFERENCIA","DIFERENCIA")</f>
        <v>SIN DIFERENCIA</v>
      </c>
    </row>
    <row r="1046" spans="1:13" ht="15" hidden="1" customHeight="1" x14ac:dyDescent="0.25">
      <c r="A1046" s="144" t="s">
        <v>2130</v>
      </c>
      <c r="B1046" s="87" t="s">
        <v>2131</v>
      </c>
      <c r="C1046" s="88">
        <v>0</v>
      </c>
      <c r="D1046" s="89" t="s">
        <v>6</v>
      </c>
      <c r="E1046" s="90" t="str">
        <f>VLOOKUP(STOCKSANLUIS[[#This Row],[CODIGO]],FAMILIAS[],4,FALSE)</f>
        <v>DANFOSS</v>
      </c>
      <c r="F1046" s="90">
        <v>1</v>
      </c>
      <c r="G1046" s="90"/>
      <c r="H1046" s="90">
        <f>SUMIF(INGRESO_MERCADERIA[CODIGO],STOCKSANLUIS[[#This Row],[CODIGO]],INGRESO_MERCADERIA[INGRESO])</f>
        <v>0</v>
      </c>
      <c r="I1046" s="90">
        <f>SUMIF(SALIDA[CODIGO],STOCKSANLUIS[[#This Row],[CODIGO]],SALIDA[CANTIDAD])</f>
        <v>0</v>
      </c>
      <c r="J1046" s="90">
        <f>STOCKSANLUIS[[#This Row],[STOCK ALM1]]-STOCKSANLUIS[[#This Row],[SALIDA]]</f>
        <v>0</v>
      </c>
      <c r="K1046" s="90" t="str">
        <f>VLOOKUP(STOCKSANLUIS[[#This Row],[CODIGO]],CLASIFICACION[],6,FALSE)</f>
        <v>C</v>
      </c>
      <c r="L1046" s="90">
        <f>IFERROR(VLOOKUP(STOCKSANLUIS[[#This Row],[CODIGO]],STOCK_STARSOFT[],3,FALSE),0)</f>
        <v>0</v>
      </c>
      <c r="M1046" s="90" t="str">
        <f>IF(STOCKSANLUIS[[#This Row],[STOCK ACTUAL]]=STOCKSANLUIS[[#This Row],[STOCK_STARSOFT]],"SIN DIFERENCIA","DIFERENCIA")</f>
        <v>SIN DIFERENCIA</v>
      </c>
    </row>
    <row r="1047" spans="1:13" ht="15" hidden="1" customHeight="1" x14ac:dyDescent="0.25">
      <c r="A1047" s="144" t="s">
        <v>2132</v>
      </c>
      <c r="B1047" s="87" t="s">
        <v>2133</v>
      </c>
      <c r="C1047" s="88">
        <v>0</v>
      </c>
      <c r="D1047" s="89" t="s">
        <v>6</v>
      </c>
      <c r="E1047" s="90" t="str">
        <f>VLOOKUP(STOCKSANLUIS[[#This Row],[CODIGO]],FAMILIAS[],4,FALSE)</f>
        <v>DANFOSS</v>
      </c>
      <c r="F1047" s="90">
        <v>1</v>
      </c>
      <c r="G1047" s="90"/>
      <c r="H1047" s="90">
        <f>SUMIF(INGRESO_MERCADERIA[CODIGO],STOCKSANLUIS[[#This Row],[CODIGO]],INGRESO_MERCADERIA[INGRESO])</f>
        <v>0</v>
      </c>
      <c r="I1047" s="90">
        <f>SUMIF(SALIDA[CODIGO],STOCKSANLUIS[[#This Row],[CODIGO]],SALIDA[CANTIDAD])</f>
        <v>0</v>
      </c>
      <c r="J1047" s="90">
        <f>STOCKSANLUIS[[#This Row],[STOCK ALM1]]-STOCKSANLUIS[[#This Row],[SALIDA]]</f>
        <v>0</v>
      </c>
      <c r="K1047" s="90" t="str">
        <f>VLOOKUP(STOCKSANLUIS[[#This Row],[CODIGO]],CLASIFICACION[],6,FALSE)</f>
        <v>C</v>
      </c>
      <c r="L1047" s="90">
        <f>IFERROR(VLOOKUP(STOCKSANLUIS[[#This Row],[CODIGO]],STOCK_STARSOFT[],3,FALSE),0)</f>
        <v>0</v>
      </c>
      <c r="M1047" s="90" t="str">
        <f>IF(STOCKSANLUIS[[#This Row],[STOCK ACTUAL]]=STOCKSANLUIS[[#This Row],[STOCK_STARSOFT]],"SIN DIFERENCIA","DIFERENCIA")</f>
        <v>SIN DIFERENCIA</v>
      </c>
    </row>
    <row r="1048" spans="1:13" ht="15" hidden="1" customHeight="1" x14ac:dyDescent="0.25">
      <c r="A1048" s="144" t="s">
        <v>2134</v>
      </c>
      <c r="B1048" s="87" t="s">
        <v>2135</v>
      </c>
      <c r="C1048" s="88">
        <v>0</v>
      </c>
      <c r="D1048" s="89" t="s">
        <v>6</v>
      </c>
      <c r="E1048" s="90" t="str">
        <f>VLOOKUP(STOCKSANLUIS[[#This Row],[CODIGO]],FAMILIAS[],4,FALSE)</f>
        <v>DANFOSS</v>
      </c>
      <c r="F1048" s="90">
        <v>1</v>
      </c>
      <c r="G1048" s="90"/>
      <c r="H1048" s="90">
        <f>SUMIF(INGRESO_MERCADERIA[CODIGO],STOCKSANLUIS[[#This Row],[CODIGO]],INGRESO_MERCADERIA[INGRESO])</f>
        <v>0</v>
      </c>
      <c r="I1048" s="90">
        <f>SUMIF(SALIDA[CODIGO],STOCKSANLUIS[[#This Row],[CODIGO]],SALIDA[CANTIDAD])</f>
        <v>0</v>
      </c>
      <c r="J1048" s="90">
        <f>STOCKSANLUIS[[#This Row],[STOCK ALM1]]-STOCKSANLUIS[[#This Row],[SALIDA]]</f>
        <v>0</v>
      </c>
      <c r="K1048" s="90" t="str">
        <f>VLOOKUP(STOCKSANLUIS[[#This Row],[CODIGO]],CLASIFICACION[],6,FALSE)</f>
        <v>C</v>
      </c>
      <c r="L1048" s="90">
        <f>IFERROR(VLOOKUP(STOCKSANLUIS[[#This Row],[CODIGO]],STOCK_STARSOFT[],3,FALSE),0)</f>
        <v>0</v>
      </c>
      <c r="M1048" s="90" t="str">
        <f>IF(STOCKSANLUIS[[#This Row],[STOCK ACTUAL]]=STOCKSANLUIS[[#This Row],[STOCK_STARSOFT]],"SIN DIFERENCIA","DIFERENCIA")</f>
        <v>SIN DIFERENCIA</v>
      </c>
    </row>
    <row r="1049" spans="1:13" ht="15" hidden="1" customHeight="1" x14ac:dyDescent="0.25">
      <c r="A1049" s="144" t="s">
        <v>2136</v>
      </c>
      <c r="B1049" s="87" t="s">
        <v>2137</v>
      </c>
      <c r="C1049" s="88">
        <v>0</v>
      </c>
      <c r="D1049" s="89" t="s">
        <v>6</v>
      </c>
      <c r="E1049" s="90" t="str">
        <f>VLOOKUP(STOCKSANLUIS[[#This Row],[CODIGO]],FAMILIAS[],4,FALSE)</f>
        <v>DANFOSS</v>
      </c>
      <c r="F1049" s="90">
        <v>1</v>
      </c>
      <c r="G1049" s="90"/>
      <c r="H1049" s="90">
        <f>SUMIF(INGRESO_MERCADERIA[CODIGO],STOCKSANLUIS[[#This Row],[CODIGO]],INGRESO_MERCADERIA[INGRESO])</f>
        <v>0</v>
      </c>
      <c r="I1049" s="90">
        <f>SUMIF(SALIDA[CODIGO],STOCKSANLUIS[[#This Row],[CODIGO]],SALIDA[CANTIDAD])</f>
        <v>0</v>
      </c>
      <c r="J1049" s="90">
        <f>STOCKSANLUIS[[#This Row],[STOCK ALM1]]-STOCKSANLUIS[[#This Row],[SALIDA]]</f>
        <v>0</v>
      </c>
      <c r="K1049" s="90" t="str">
        <f>VLOOKUP(STOCKSANLUIS[[#This Row],[CODIGO]],CLASIFICACION[],6,FALSE)</f>
        <v>C</v>
      </c>
      <c r="L1049" s="90">
        <f>IFERROR(VLOOKUP(STOCKSANLUIS[[#This Row],[CODIGO]],STOCK_STARSOFT[],3,FALSE),0)</f>
        <v>0</v>
      </c>
      <c r="M1049" s="90" t="str">
        <f>IF(STOCKSANLUIS[[#This Row],[STOCK ACTUAL]]=STOCKSANLUIS[[#This Row],[STOCK_STARSOFT]],"SIN DIFERENCIA","DIFERENCIA")</f>
        <v>SIN DIFERENCIA</v>
      </c>
    </row>
    <row r="1050" spans="1:13" ht="15" hidden="1" customHeight="1" x14ac:dyDescent="0.25">
      <c r="A1050" s="144" t="s">
        <v>2138</v>
      </c>
      <c r="B1050" s="87" t="s">
        <v>2139</v>
      </c>
      <c r="C1050" s="88">
        <v>0</v>
      </c>
      <c r="D1050" s="89" t="s">
        <v>6</v>
      </c>
      <c r="E1050" s="90" t="str">
        <f>VLOOKUP(STOCKSANLUIS[[#This Row],[CODIGO]],FAMILIAS[],4,FALSE)</f>
        <v>DANFOSS</v>
      </c>
      <c r="F1050" s="90">
        <v>1</v>
      </c>
      <c r="G1050" s="90"/>
      <c r="H1050" s="90">
        <f>SUMIF(INGRESO_MERCADERIA[CODIGO],STOCKSANLUIS[[#This Row],[CODIGO]],INGRESO_MERCADERIA[INGRESO])</f>
        <v>0</v>
      </c>
      <c r="I1050" s="90">
        <f>SUMIF(SALIDA[CODIGO],STOCKSANLUIS[[#This Row],[CODIGO]],SALIDA[CANTIDAD])</f>
        <v>0</v>
      </c>
      <c r="J1050" s="90">
        <f>STOCKSANLUIS[[#This Row],[STOCK ALM1]]-STOCKSANLUIS[[#This Row],[SALIDA]]</f>
        <v>0</v>
      </c>
      <c r="K1050" s="90" t="str">
        <f>VLOOKUP(STOCKSANLUIS[[#This Row],[CODIGO]],CLASIFICACION[],6,FALSE)</f>
        <v>C</v>
      </c>
      <c r="L1050" s="90">
        <f>IFERROR(VLOOKUP(STOCKSANLUIS[[#This Row],[CODIGO]],STOCK_STARSOFT[],3,FALSE),0)</f>
        <v>0</v>
      </c>
      <c r="M1050" s="90" t="str">
        <f>IF(STOCKSANLUIS[[#This Row],[STOCK ACTUAL]]=STOCKSANLUIS[[#This Row],[STOCK_STARSOFT]],"SIN DIFERENCIA","DIFERENCIA")</f>
        <v>SIN DIFERENCIA</v>
      </c>
    </row>
    <row r="1051" spans="1:13" ht="15" hidden="1" customHeight="1" x14ac:dyDescent="0.25">
      <c r="A1051" s="144" t="s">
        <v>2140</v>
      </c>
      <c r="B1051" s="87" t="s">
        <v>2141</v>
      </c>
      <c r="C1051" s="88">
        <v>0</v>
      </c>
      <c r="D1051" s="89" t="s">
        <v>6</v>
      </c>
      <c r="E1051" s="90" t="str">
        <f>VLOOKUP(STOCKSANLUIS[[#This Row],[CODIGO]],FAMILIAS[],4,FALSE)</f>
        <v>DANFOSS</v>
      </c>
      <c r="F1051" s="90">
        <v>1</v>
      </c>
      <c r="G1051" s="90"/>
      <c r="H1051" s="90">
        <f>SUMIF(INGRESO_MERCADERIA[CODIGO],STOCKSANLUIS[[#This Row],[CODIGO]],INGRESO_MERCADERIA[INGRESO])</f>
        <v>0</v>
      </c>
      <c r="I1051" s="90">
        <f>SUMIF(SALIDA[CODIGO],STOCKSANLUIS[[#This Row],[CODIGO]],SALIDA[CANTIDAD])</f>
        <v>0</v>
      </c>
      <c r="J1051" s="90">
        <f>STOCKSANLUIS[[#This Row],[STOCK ALM1]]-STOCKSANLUIS[[#This Row],[SALIDA]]</f>
        <v>0</v>
      </c>
      <c r="K1051" s="90" t="str">
        <f>VLOOKUP(STOCKSANLUIS[[#This Row],[CODIGO]],CLASIFICACION[],6,FALSE)</f>
        <v>C</v>
      </c>
      <c r="L1051" s="90">
        <f>IFERROR(VLOOKUP(STOCKSANLUIS[[#This Row],[CODIGO]],STOCK_STARSOFT[],3,FALSE),0)</f>
        <v>0</v>
      </c>
      <c r="M1051" s="90" t="str">
        <f>IF(STOCKSANLUIS[[#This Row],[STOCK ACTUAL]]=STOCKSANLUIS[[#This Row],[STOCK_STARSOFT]],"SIN DIFERENCIA","DIFERENCIA")</f>
        <v>SIN DIFERENCIA</v>
      </c>
    </row>
    <row r="1052" spans="1:13" ht="15" hidden="1" customHeight="1" x14ac:dyDescent="0.25">
      <c r="A1052" s="144" t="s">
        <v>2142</v>
      </c>
      <c r="B1052" s="87" t="s">
        <v>2143</v>
      </c>
      <c r="C1052" s="88">
        <v>0</v>
      </c>
      <c r="D1052" s="89" t="s">
        <v>6</v>
      </c>
      <c r="E1052" s="90" t="str">
        <f>VLOOKUP(STOCKSANLUIS[[#This Row],[CODIGO]],FAMILIAS[],4,FALSE)</f>
        <v>VARIOS</v>
      </c>
      <c r="F1052" s="90">
        <v>1</v>
      </c>
      <c r="G1052" s="90"/>
      <c r="H1052" s="90">
        <f>SUMIF(INGRESO_MERCADERIA[CODIGO],STOCKSANLUIS[[#This Row],[CODIGO]],INGRESO_MERCADERIA[INGRESO])</f>
        <v>0</v>
      </c>
      <c r="I1052" s="90">
        <f>SUMIF(SALIDA[CODIGO],STOCKSANLUIS[[#This Row],[CODIGO]],SALIDA[CANTIDAD])</f>
        <v>0</v>
      </c>
      <c r="J1052" s="90">
        <f>STOCKSANLUIS[[#This Row],[STOCK ALM1]]-STOCKSANLUIS[[#This Row],[SALIDA]]</f>
        <v>0</v>
      </c>
      <c r="K1052" s="90" t="str">
        <f>VLOOKUP(STOCKSANLUIS[[#This Row],[CODIGO]],CLASIFICACION[],6,FALSE)</f>
        <v>C</v>
      </c>
      <c r="L1052" s="90">
        <f>IFERROR(VLOOKUP(STOCKSANLUIS[[#This Row],[CODIGO]],STOCK_STARSOFT[],3,FALSE),0)</f>
        <v>0</v>
      </c>
      <c r="M1052" s="90" t="str">
        <f>IF(STOCKSANLUIS[[#This Row],[STOCK ACTUAL]]=STOCKSANLUIS[[#This Row],[STOCK_STARSOFT]],"SIN DIFERENCIA","DIFERENCIA")</f>
        <v>SIN DIFERENCIA</v>
      </c>
    </row>
    <row r="1053" spans="1:13" ht="15" hidden="1" customHeight="1" x14ac:dyDescent="0.25">
      <c r="A1053" s="144" t="s">
        <v>3118</v>
      </c>
      <c r="B1053" s="87" t="s">
        <v>3119</v>
      </c>
      <c r="C1053" s="88">
        <v>21</v>
      </c>
      <c r="D1053" s="89" t="s">
        <v>6</v>
      </c>
      <c r="E1053" s="90" t="str">
        <f>VLOOKUP(STOCKSANLUIS[[#This Row],[CODIGO]],FAMILIAS[],4,FALSE)</f>
        <v>EVERWELL</v>
      </c>
      <c r="F1053" s="90">
        <v>1</v>
      </c>
      <c r="G1053" s="90" t="s">
        <v>19524</v>
      </c>
      <c r="H1053" s="90">
        <f>SUMIF(INGRESO_MERCADERIA[CODIGO],STOCKSANLUIS[[#This Row],[CODIGO]],INGRESO_MERCADERIA[INGRESO])</f>
        <v>21</v>
      </c>
      <c r="I1053" s="90">
        <f>SUMIF(SALIDA[CODIGO],STOCKSANLUIS[[#This Row],[CODIGO]],SALIDA[CANTIDAD])</f>
        <v>0</v>
      </c>
      <c r="J1053" s="90">
        <f>STOCKSANLUIS[[#This Row],[STOCK ALM1]]-STOCKSANLUIS[[#This Row],[SALIDA]]</f>
        <v>21</v>
      </c>
      <c r="K1053" s="90" t="str">
        <f>VLOOKUP(STOCKSANLUIS[[#This Row],[CODIGO]],CLASIFICACION[],6,FALSE)</f>
        <v>C</v>
      </c>
      <c r="L1053" s="90">
        <f>IFERROR(VLOOKUP(STOCKSANLUIS[[#This Row],[CODIGO]],STOCK_STARSOFT[],3,FALSE),0)</f>
        <v>21</v>
      </c>
      <c r="M1053" s="90" t="str">
        <f>IF(STOCKSANLUIS[[#This Row],[STOCK ACTUAL]]=STOCKSANLUIS[[#This Row],[STOCK_STARSOFT]],"SIN DIFERENCIA","DIFERENCIA")</f>
        <v>SIN DIFERENCIA</v>
      </c>
    </row>
    <row r="1054" spans="1:13" ht="15" hidden="1" customHeight="1" x14ac:dyDescent="0.25">
      <c r="A1054" s="144" t="s">
        <v>2146</v>
      </c>
      <c r="B1054" s="87" t="s">
        <v>2147</v>
      </c>
      <c r="C1054" s="88">
        <v>0</v>
      </c>
      <c r="D1054" s="89" t="s">
        <v>6</v>
      </c>
      <c r="E1054" s="90" t="str">
        <f>VLOOKUP(STOCKSANLUIS[[#This Row],[CODIGO]],FAMILIAS[],4,FALSE)</f>
        <v>DANFOSS</v>
      </c>
      <c r="F1054" s="90">
        <v>1</v>
      </c>
      <c r="G1054" s="90"/>
      <c r="H1054" s="90">
        <f>SUMIF(INGRESO_MERCADERIA[CODIGO],STOCKSANLUIS[[#This Row],[CODIGO]],INGRESO_MERCADERIA[INGRESO])</f>
        <v>0</v>
      </c>
      <c r="I1054" s="90">
        <f>SUMIF(SALIDA[CODIGO],STOCKSANLUIS[[#This Row],[CODIGO]],SALIDA[CANTIDAD])</f>
        <v>0</v>
      </c>
      <c r="J1054" s="90">
        <f>STOCKSANLUIS[[#This Row],[STOCK ALM1]]-STOCKSANLUIS[[#This Row],[SALIDA]]</f>
        <v>0</v>
      </c>
      <c r="K1054" s="90" t="str">
        <f>VLOOKUP(STOCKSANLUIS[[#This Row],[CODIGO]],CLASIFICACION[],6,FALSE)</f>
        <v>C</v>
      </c>
      <c r="L1054" s="90">
        <f>IFERROR(VLOOKUP(STOCKSANLUIS[[#This Row],[CODIGO]],STOCK_STARSOFT[],3,FALSE),0)</f>
        <v>0</v>
      </c>
      <c r="M1054" s="90" t="str">
        <f>IF(STOCKSANLUIS[[#This Row],[STOCK ACTUAL]]=STOCKSANLUIS[[#This Row],[STOCK_STARSOFT]],"SIN DIFERENCIA","DIFERENCIA")</f>
        <v>SIN DIFERENCIA</v>
      </c>
    </row>
    <row r="1055" spans="1:13" ht="15" hidden="1" customHeight="1" x14ac:dyDescent="0.25">
      <c r="A1055" s="144" t="s">
        <v>2148</v>
      </c>
      <c r="B1055" s="87" t="s">
        <v>2149</v>
      </c>
      <c r="C1055" s="88">
        <v>0</v>
      </c>
      <c r="D1055" s="89" t="s">
        <v>6</v>
      </c>
      <c r="E1055" s="90" t="str">
        <f>VLOOKUP(STOCKSANLUIS[[#This Row],[CODIGO]],FAMILIAS[],4,FALSE)</f>
        <v>VARIOS</v>
      </c>
      <c r="F1055" s="90">
        <v>1</v>
      </c>
      <c r="G1055" s="90"/>
      <c r="H1055" s="90">
        <f>SUMIF(INGRESO_MERCADERIA[CODIGO],STOCKSANLUIS[[#This Row],[CODIGO]],INGRESO_MERCADERIA[INGRESO])</f>
        <v>0</v>
      </c>
      <c r="I1055" s="90">
        <f>SUMIF(SALIDA[CODIGO],STOCKSANLUIS[[#This Row],[CODIGO]],SALIDA[CANTIDAD])</f>
        <v>0</v>
      </c>
      <c r="J1055" s="90">
        <f>STOCKSANLUIS[[#This Row],[STOCK ALM1]]-STOCKSANLUIS[[#This Row],[SALIDA]]</f>
        <v>0</v>
      </c>
      <c r="K1055" s="90" t="str">
        <f>VLOOKUP(STOCKSANLUIS[[#This Row],[CODIGO]],CLASIFICACION[],6,FALSE)</f>
        <v>C</v>
      </c>
      <c r="L1055" s="90">
        <f>IFERROR(VLOOKUP(STOCKSANLUIS[[#This Row],[CODIGO]],STOCK_STARSOFT[],3,FALSE),0)</f>
        <v>0</v>
      </c>
      <c r="M1055" s="90" t="str">
        <f>IF(STOCKSANLUIS[[#This Row],[STOCK ACTUAL]]=STOCKSANLUIS[[#This Row],[STOCK_STARSOFT]],"SIN DIFERENCIA","DIFERENCIA")</f>
        <v>SIN DIFERENCIA</v>
      </c>
    </row>
    <row r="1056" spans="1:13" ht="15" hidden="1" customHeight="1" x14ac:dyDescent="0.25">
      <c r="A1056" s="144" t="s">
        <v>2150</v>
      </c>
      <c r="B1056" s="87" t="s">
        <v>2151</v>
      </c>
      <c r="C1056" s="88">
        <v>0</v>
      </c>
      <c r="D1056" s="89" t="s">
        <v>6</v>
      </c>
      <c r="E1056" s="90" t="str">
        <f>VLOOKUP(STOCKSANLUIS[[#This Row],[CODIGO]],FAMILIAS[],4,FALSE)</f>
        <v>VARIOS</v>
      </c>
      <c r="F1056" s="90">
        <v>1</v>
      </c>
      <c r="G1056" s="90"/>
      <c r="H1056" s="90">
        <f>SUMIF(INGRESO_MERCADERIA[CODIGO],STOCKSANLUIS[[#This Row],[CODIGO]],INGRESO_MERCADERIA[INGRESO])</f>
        <v>0</v>
      </c>
      <c r="I1056" s="90">
        <f>SUMIF(SALIDA[CODIGO],STOCKSANLUIS[[#This Row],[CODIGO]],SALIDA[CANTIDAD])</f>
        <v>0</v>
      </c>
      <c r="J1056" s="90">
        <f>STOCKSANLUIS[[#This Row],[STOCK ALM1]]-STOCKSANLUIS[[#This Row],[SALIDA]]</f>
        <v>0</v>
      </c>
      <c r="K1056" s="90" t="str">
        <f>VLOOKUP(STOCKSANLUIS[[#This Row],[CODIGO]],CLASIFICACION[],6,FALSE)</f>
        <v>C</v>
      </c>
      <c r="L1056" s="90">
        <f>IFERROR(VLOOKUP(STOCKSANLUIS[[#This Row],[CODIGO]],STOCK_STARSOFT[],3,FALSE),0)</f>
        <v>0</v>
      </c>
      <c r="M1056" s="90" t="str">
        <f>IF(STOCKSANLUIS[[#This Row],[STOCK ACTUAL]]=STOCKSANLUIS[[#This Row],[STOCK_STARSOFT]],"SIN DIFERENCIA","DIFERENCIA")</f>
        <v>SIN DIFERENCIA</v>
      </c>
    </row>
    <row r="1057" spans="1:13" ht="15" hidden="1" customHeight="1" x14ac:dyDescent="0.25">
      <c r="A1057" s="144" t="s">
        <v>2152</v>
      </c>
      <c r="B1057" s="87" t="s">
        <v>2153</v>
      </c>
      <c r="C1057" s="88">
        <v>0</v>
      </c>
      <c r="D1057" s="89" t="s">
        <v>6</v>
      </c>
      <c r="E1057" s="90" t="str">
        <f>VLOOKUP(STOCKSANLUIS[[#This Row],[CODIGO]],FAMILIAS[],4,FALSE)</f>
        <v>VARIOS</v>
      </c>
      <c r="F1057" s="90">
        <v>1</v>
      </c>
      <c r="G1057" s="90"/>
      <c r="H1057" s="90">
        <f>SUMIF(INGRESO_MERCADERIA[CODIGO],STOCKSANLUIS[[#This Row],[CODIGO]],INGRESO_MERCADERIA[INGRESO])</f>
        <v>0</v>
      </c>
      <c r="I1057" s="90">
        <f>SUMIF(SALIDA[CODIGO],STOCKSANLUIS[[#This Row],[CODIGO]],SALIDA[CANTIDAD])</f>
        <v>0</v>
      </c>
      <c r="J1057" s="90">
        <f>STOCKSANLUIS[[#This Row],[STOCK ALM1]]-STOCKSANLUIS[[#This Row],[SALIDA]]</f>
        <v>0</v>
      </c>
      <c r="K1057" s="90" t="str">
        <f>VLOOKUP(STOCKSANLUIS[[#This Row],[CODIGO]],CLASIFICACION[],6,FALSE)</f>
        <v>C</v>
      </c>
      <c r="L1057" s="90">
        <f>IFERROR(VLOOKUP(STOCKSANLUIS[[#This Row],[CODIGO]],STOCK_STARSOFT[],3,FALSE),0)</f>
        <v>0</v>
      </c>
      <c r="M1057" s="90" t="str">
        <f>IF(STOCKSANLUIS[[#This Row],[STOCK ACTUAL]]=STOCKSANLUIS[[#This Row],[STOCK_STARSOFT]],"SIN DIFERENCIA","DIFERENCIA")</f>
        <v>SIN DIFERENCIA</v>
      </c>
    </row>
    <row r="1058" spans="1:13" ht="15" hidden="1" customHeight="1" x14ac:dyDescent="0.25">
      <c r="A1058" s="144" t="s">
        <v>2154</v>
      </c>
      <c r="B1058" s="87" t="s">
        <v>2155</v>
      </c>
      <c r="C1058" s="88">
        <v>0</v>
      </c>
      <c r="D1058" s="89" t="s">
        <v>6</v>
      </c>
      <c r="E1058" s="90" t="str">
        <f>VLOOKUP(STOCKSANLUIS[[#This Row],[CODIGO]],FAMILIAS[],4,FALSE)</f>
        <v>VARIOS</v>
      </c>
      <c r="F1058" s="90">
        <v>1</v>
      </c>
      <c r="G1058" s="90"/>
      <c r="H1058" s="90">
        <f>SUMIF(INGRESO_MERCADERIA[CODIGO],STOCKSANLUIS[[#This Row],[CODIGO]],INGRESO_MERCADERIA[INGRESO])</f>
        <v>0</v>
      </c>
      <c r="I1058" s="90">
        <f>SUMIF(SALIDA[CODIGO],STOCKSANLUIS[[#This Row],[CODIGO]],SALIDA[CANTIDAD])</f>
        <v>0</v>
      </c>
      <c r="J1058" s="90">
        <f>STOCKSANLUIS[[#This Row],[STOCK ALM1]]-STOCKSANLUIS[[#This Row],[SALIDA]]</f>
        <v>0</v>
      </c>
      <c r="K1058" s="90" t="str">
        <f>VLOOKUP(STOCKSANLUIS[[#This Row],[CODIGO]],CLASIFICACION[],6,FALSE)</f>
        <v>C</v>
      </c>
      <c r="L1058" s="90">
        <f>IFERROR(VLOOKUP(STOCKSANLUIS[[#This Row],[CODIGO]],STOCK_STARSOFT[],3,FALSE),0)</f>
        <v>0</v>
      </c>
      <c r="M1058" s="90" t="str">
        <f>IF(STOCKSANLUIS[[#This Row],[STOCK ACTUAL]]=STOCKSANLUIS[[#This Row],[STOCK_STARSOFT]],"SIN DIFERENCIA","DIFERENCIA")</f>
        <v>SIN DIFERENCIA</v>
      </c>
    </row>
    <row r="1059" spans="1:13" ht="15" hidden="1" customHeight="1" x14ac:dyDescent="0.25">
      <c r="A1059" s="144" t="s">
        <v>2156</v>
      </c>
      <c r="B1059" s="87" t="s">
        <v>2157</v>
      </c>
      <c r="C1059" s="88">
        <v>0</v>
      </c>
      <c r="D1059" s="89" t="s">
        <v>6</v>
      </c>
      <c r="E1059" s="90" t="str">
        <f>VLOOKUP(STOCKSANLUIS[[#This Row],[CODIGO]],FAMILIAS[],4,FALSE)</f>
        <v>VARIOS</v>
      </c>
      <c r="F1059" s="90">
        <v>1</v>
      </c>
      <c r="G1059" s="90"/>
      <c r="H1059" s="90">
        <f>SUMIF(INGRESO_MERCADERIA[CODIGO],STOCKSANLUIS[[#This Row],[CODIGO]],INGRESO_MERCADERIA[INGRESO])</f>
        <v>0</v>
      </c>
      <c r="I1059" s="90">
        <f>SUMIF(SALIDA[CODIGO],STOCKSANLUIS[[#This Row],[CODIGO]],SALIDA[CANTIDAD])</f>
        <v>0</v>
      </c>
      <c r="J1059" s="90">
        <f>STOCKSANLUIS[[#This Row],[STOCK ALM1]]-STOCKSANLUIS[[#This Row],[SALIDA]]</f>
        <v>0</v>
      </c>
      <c r="K1059" s="90" t="str">
        <f>VLOOKUP(STOCKSANLUIS[[#This Row],[CODIGO]],CLASIFICACION[],6,FALSE)</f>
        <v>C</v>
      </c>
      <c r="L1059" s="90">
        <f>IFERROR(VLOOKUP(STOCKSANLUIS[[#This Row],[CODIGO]],STOCK_STARSOFT[],3,FALSE),0)</f>
        <v>0</v>
      </c>
      <c r="M1059" s="90" t="str">
        <f>IF(STOCKSANLUIS[[#This Row],[STOCK ACTUAL]]=STOCKSANLUIS[[#This Row],[STOCK_STARSOFT]],"SIN DIFERENCIA","DIFERENCIA")</f>
        <v>SIN DIFERENCIA</v>
      </c>
    </row>
    <row r="1060" spans="1:13" ht="15" hidden="1" customHeight="1" x14ac:dyDescent="0.25">
      <c r="A1060" s="144" t="s">
        <v>2158</v>
      </c>
      <c r="B1060" s="87" t="s">
        <v>2159</v>
      </c>
      <c r="C1060" s="88">
        <v>0</v>
      </c>
      <c r="D1060" s="89" t="s">
        <v>6</v>
      </c>
      <c r="E1060" s="90" t="str">
        <f>VLOOKUP(STOCKSANLUIS[[#This Row],[CODIGO]],FAMILIAS[],4,FALSE)</f>
        <v>VARIOS</v>
      </c>
      <c r="F1060" s="90">
        <v>1</v>
      </c>
      <c r="G1060" s="90"/>
      <c r="H1060" s="90">
        <f>SUMIF(INGRESO_MERCADERIA[CODIGO],STOCKSANLUIS[[#This Row],[CODIGO]],INGRESO_MERCADERIA[INGRESO])</f>
        <v>0</v>
      </c>
      <c r="I1060" s="90">
        <f>SUMIF(SALIDA[CODIGO],STOCKSANLUIS[[#This Row],[CODIGO]],SALIDA[CANTIDAD])</f>
        <v>0</v>
      </c>
      <c r="J1060" s="90">
        <f>STOCKSANLUIS[[#This Row],[STOCK ALM1]]-STOCKSANLUIS[[#This Row],[SALIDA]]</f>
        <v>0</v>
      </c>
      <c r="K1060" s="90" t="str">
        <f>VLOOKUP(STOCKSANLUIS[[#This Row],[CODIGO]],CLASIFICACION[],6,FALSE)</f>
        <v>C</v>
      </c>
      <c r="L1060" s="90">
        <f>IFERROR(VLOOKUP(STOCKSANLUIS[[#This Row],[CODIGO]],STOCK_STARSOFT[],3,FALSE),0)</f>
        <v>0</v>
      </c>
      <c r="M1060" s="90" t="str">
        <f>IF(STOCKSANLUIS[[#This Row],[STOCK ACTUAL]]=STOCKSANLUIS[[#This Row],[STOCK_STARSOFT]],"SIN DIFERENCIA","DIFERENCIA")</f>
        <v>SIN DIFERENCIA</v>
      </c>
    </row>
    <row r="1061" spans="1:13" ht="15" hidden="1" customHeight="1" x14ac:dyDescent="0.25">
      <c r="A1061" s="144" t="s">
        <v>2160</v>
      </c>
      <c r="B1061" s="87" t="s">
        <v>2161</v>
      </c>
      <c r="C1061" s="88">
        <v>0</v>
      </c>
      <c r="D1061" s="89" t="s">
        <v>6</v>
      </c>
      <c r="E1061" s="90" t="str">
        <f>VLOOKUP(STOCKSANLUIS[[#This Row],[CODIGO]],FAMILIAS[],4,FALSE)</f>
        <v>CAFF</v>
      </c>
      <c r="F1061" s="90">
        <v>1</v>
      </c>
      <c r="G1061" s="90"/>
      <c r="H1061" s="90">
        <f>SUMIF(INGRESO_MERCADERIA[CODIGO],STOCKSANLUIS[[#This Row],[CODIGO]],INGRESO_MERCADERIA[INGRESO])</f>
        <v>0</v>
      </c>
      <c r="I1061" s="90">
        <f>SUMIF(SALIDA[CODIGO],STOCKSANLUIS[[#This Row],[CODIGO]],SALIDA[CANTIDAD])</f>
        <v>0</v>
      </c>
      <c r="J1061" s="90">
        <f>STOCKSANLUIS[[#This Row],[STOCK ALM1]]-STOCKSANLUIS[[#This Row],[SALIDA]]</f>
        <v>0</v>
      </c>
      <c r="K1061" s="90" t="str">
        <f>VLOOKUP(STOCKSANLUIS[[#This Row],[CODIGO]],CLASIFICACION[],6,FALSE)</f>
        <v>C</v>
      </c>
      <c r="L1061" s="90">
        <f>IFERROR(VLOOKUP(STOCKSANLUIS[[#This Row],[CODIGO]],STOCK_STARSOFT[],3,FALSE),0)</f>
        <v>0</v>
      </c>
      <c r="M1061" s="90" t="str">
        <f>IF(STOCKSANLUIS[[#This Row],[STOCK ACTUAL]]=STOCKSANLUIS[[#This Row],[STOCK_STARSOFT]],"SIN DIFERENCIA","DIFERENCIA")</f>
        <v>SIN DIFERENCIA</v>
      </c>
    </row>
    <row r="1062" spans="1:13" ht="15" hidden="1" customHeight="1" x14ac:dyDescent="0.25">
      <c r="A1062" s="144" t="s">
        <v>2162</v>
      </c>
      <c r="B1062" s="87" t="s">
        <v>2163</v>
      </c>
      <c r="C1062" s="88">
        <v>0</v>
      </c>
      <c r="D1062" s="89" t="s">
        <v>6</v>
      </c>
      <c r="E1062" s="90" t="str">
        <f>VLOOKUP(STOCKSANLUIS[[#This Row],[CODIGO]],FAMILIAS[],4,FALSE)</f>
        <v>DANFOSS</v>
      </c>
      <c r="F1062" s="90">
        <v>1</v>
      </c>
      <c r="G1062" s="90"/>
      <c r="H1062" s="90">
        <f>SUMIF(INGRESO_MERCADERIA[CODIGO],STOCKSANLUIS[[#This Row],[CODIGO]],INGRESO_MERCADERIA[INGRESO])</f>
        <v>0</v>
      </c>
      <c r="I1062" s="90">
        <f>SUMIF(SALIDA[CODIGO],STOCKSANLUIS[[#This Row],[CODIGO]],SALIDA[CANTIDAD])</f>
        <v>0</v>
      </c>
      <c r="J1062" s="90">
        <f>STOCKSANLUIS[[#This Row],[STOCK ALM1]]-STOCKSANLUIS[[#This Row],[SALIDA]]</f>
        <v>0</v>
      </c>
      <c r="K1062" s="90" t="str">
        <f>VLOOKUP(STOCKSANLUIS[[#This Row],[CODIGO]],CLASIFICACION[],6,FALSE)</f>
        <v>C</v>
      </c>
      <c r="L1062" s="90">
        <f>IFERROR(VLOOKUP(STOCKSANLUIS[[#This Row],[CODIGO]],STOCK_STARSOFT[],3,FALSE),0)</f>
        <v>0</v>
      </c>
      <c r="M1062" s="90" t="str">
        <f>IF(STOCKSANLUIS[[#This Row],[STOCK ACTUAL]]=STOCKSANLUIS[[#This Row],[STOCK_STARSOFT]],"SIN DIFERENCIA","DIFERENCIA")</f>
        <v>SIN DIFERENCIA</v>
      </c>
    </row>
    <row r="1063" spans="1:13" ht="15" hidden="1" customHeight="1" x14ac:dyDescent="0.25">
      <c r="A1063" s="144" t="s">
        <v>2164</v>
      </c>
      <c r="B1063" s="87" t="s">
        <v>2165</v>
      </c>
      <c r="C1063" s="88">
        <v>0</v>
      </c>
      <c r="D1063" s="89" t="s">
        <v>6</v>
      </c>
      <c r="E1063" s="90" t="str">
        <f>VLOOKUP(STOCKSANLUIS[[#This Row],[CODIGO]],FAMILIAS[],4,FALSE)</f>
        <v>DANFOSS</v>
      </c>
      <c r="F1063" s="90">
        <v>1</v>
      </c>
      <c r="G1063" s="90"/>
      <c r="H1063" s="90">
        <f>SUMIF(INGRESO_MERCADERIA[CODIGO],STOCKSANLUIS[[#This Row],[CODIGO]],INGRESO_MERCADERIA[INGRESO])</f>
        <v>0</v>
      </c>
      <c r="I1063" s="90">
        <f>SUMIF(SALIDA[CODIGO],STOCKSANLUIS[[#This Row],[CODIGO]],SALIDA[CANTIDAD])</f>
        <v>0</v>
      </c>
      <c r="J1063" s="90">
        <f>STOCKSANLUIS[[#This Row],[STOCK ALM1]]-STOCKSANLUIS[[#This Row],[SALIDA]]</f>
        <v>0</v>
      </c>
      <c r="K1063" s="90" t="str">
        <f>VLOOKUP(STOCKSANLUIS[[#This Row],[CODIGO]],CLASIFICACION[],6,FALSE)</f>
        <v>C</v>
      </c>
      <c r="L1063" s="90">
        <f>IFERROR(VLOOKUP(STOCKSANLUIS[[#This Row],[CODIGO]],STOCK_STARSOFT[],3,FALSE),0)</f>
        <v>0</v>
      </c>
      <c r="M1063" s="90" t="str">
        <f>IF(STOCKSANLUIS[[#This Row],[STOCK ACTUAL]]=STOCKSANLUIS[[#This Row],[STOCK_STARSOFT]],"SIN DIFERENCIA","DIFERENCIA")</f>
        <v>SIN DIFERENCIA</v>
      </c>
    </row>
    <row r="1064" spans="1:13" ht="15" hidden="1" customHeight="1" x14ac:dyDescent="0.25">
      <c r="A1064" s="144" t="s">
        <v>2166</v>
      </c>
      <c r="B1064" s="87" t="s">
        <v>2167</v>
      </c>
      <c r="C1064" s="88">
        <v>0</v>
      </c>
      <c r="D1064" s="89" t="s">
        <v>6</v>
      </c>
      <c r="E1064" s="90" t="str">
        <f>VLOOKUP(STOCKSANLUIS[[#This Row],[CODIGO]],FAMILIAS[],4,FALSE)</f>
        <v>DANFOSS</v>
      </c>
      <c r="F1064" s="90">
        <v>1</v>
      </c>
      <c r="G1064" s="90"/>
      <c r="H1064" s="90">
        <f>SUMIF(INGRESO_MERCADERIA[CODIGO],STOCKSANLUIS[[#This Row],[CODIGO]],INGRESO_MERCADERIA[INGRESO])</f>
        <v>0</v>
      </c>
      <c r="I1064" s="90">
        <f>SUMIF(SALIDA[CODIGO],STOCKSANLUIS[[#This Row],[CODIGO]],SALIDA[CANTIDAD])</f>
        <v>0</v>
      </c>
      <c r="J1064" s="90">
        <f>STOCKSANLUIS[[#This Row],[STOCK ALM1]]-STOCKSANLUIS[[#This Row],[SALIDA]]</f>
        <v>0</v>
      </c>
      <c r="K1064" s="90" t="str">
        <f>VLOOKUP(STOCKSANLUIS[[#This Row],[CODIGO]],CLASIFICACION[],6,FALSE)</f>
        <v>C</v>
      </c>
      <c r="L1064" s="90">
        <f>IFERROR(VLOOKUP(STOCKSANLUIS[[#This Row],[CODIGO]],STOCK_STARSOFT[],3,FALSE),0)</f>
        <v>0</v>
      </c>
      <c r="M1064" s="90" t="str">
        <f>IF(STOCKSANLUIS[[#This Row],[STOCK ACTUAL]]=STOCKSANLUIS[[#This Row],[STOCK_STARSOFT]],"SIN DIFERENCIA","DIFERENCIA")</f>
        <v>SIN DIFERENCIA</v>
      </c>
    </row>
    <row r="1065" spans="1:13" ht="15" hidden="1" customHeight="1" x14ac:dyDescent="0.25">
      <c r="A1065" s="144" t="s">
        <v>2168</v>
      </c>
      <c r="B1065" s="87" t="s">
        <v>2169</v>
      </c>
      <c r="C1065" s="88">
        <v>0</v>
      </c>
      <c r="D1065" s="89" t="s">
        <v>6</v>
      </c>
      <c r="E1065" s="90" t="str">
        <f>VLOOKUP(STOCKSANLUIS[[#This Row],[CODIGO]],FAMILIAS[],4,FALSE)</f>
        <v>DANFOSS</v>
      </c>
      <c r="F1065" s="90">
        <v>1</v>
      </c>
      <c r="G1065" s="90"/>
      <c r="H1065" s="90">
        <f>SUMIF(INGRESO_MERCADERIA[CODIGO],STOCKSANLUIS[[#This Row],[CODIGO]],INGRESO_MERCADERIA[INGRESO])</f>
        <v>0</v>
      </c>
      <c r="I1065" s="90">
        <f>SUMIF(SALIDA[CODIGO],STOCKSANLUIS[[#This Row],[CODIGO]],SALIDA[CANTIDAD])</f>
        <v>0</v>
      </c>
      <c r="J1065" s="90">
        <f>STOCKSANLUIS[[#This Row],[STOCK ALM1]]-STOCKSANLUIS[[#This Row],[SALIDA]]</f>
        <v>0</v>
      </c>
      <c r="K1065" s="90" t="str">
        <f>VLOOKUP(STOCKSANLUIS[[#This Row],[CODIGO]],CLASIFICACION[],6,FALSE)</f>
        <v>C</v>
      </c>
      <c r="L1065" s="90">
        <f>IFERROR(VLOOKUP(STOCKSANLUIS[[#This Row],[CODIGO]],STOCK_STARSOFT[],3,FALSE),0)</f>
        <v>0</v>
      </c>
      <c r="M1065" s="90" t="str">
        <f>IF(STOCKSANLUIS[[#This Row],[STOCK ACTUAL]]=STOCKSANLUIS[[#This Row],[STOCK_STARSOFT]],"SIN DIFERENCIA","DIFERENCIA")</f>
        <v>SIN DIFERENCIA</v>
      </c>
    </row>
    <row r="1066" spans="1:13" ht="15" hidden="1" customHeight="1" x14ac:dyDescent="0.25">
      <c r="A1066" s="144" t="s">
        <v>2170</v>
      </c>
      <c r="B1066" s="87" t="s">
        <v>2171</v>
      </c>
      <c r="C1066" s="88">
        <v>0</v>
      </c>
      <c r="D1066" s="89" t="s">
        <v>6</v>
      </c>
      <c r="E1066" s="90" t="str">
        <f>VLOOKUP(STOCKSANLUIS[[#This Row],[CODIGO]],FAMILIAS[],4,FALSE)</f>
        <v>REFRIGERANT</v>
      </c>
      <c r="F1066" s="90">
        <v>1</v>
      </c>
      <c r="G1066" s="90"/>
      <c r="H1066" s="90">
        <f>SUMIF(INGRESO_MERCADERIA[CODIGO],STOCKSANLUIS[[#This Row],[CODIGO]],INGRESO_MERCADERIA[INGRESO])</f>
        <v>0</v>
      </c>
      <c r="I1066" s="90">
        <f>SUMIF(SALIDA[CODIGO],STOCKSANLUIS[[#This Row],[CODIGO]],SALIDA[CANTIDAD])</f>
        <v>0</v>
      </c>
      <c r="J1066" s="90">
        <f>STOCKSANLUIS[[#This Row],[STOCK ALM1]]-STOCKSANLUIS[[#This Row],[SALIDA]]</f>
        <v>0</v>
      </c>
      <c r="K1066" s="90" t="str">
        <f>VLOOKUP(STOCKSANLUIS[[#This Row],[CODIGO]],CLASIFICACION[],6,FALSE)</f>
        <v>C</v>
      </c>
      <c r="L1066" s="90">
        <f>IFERROR(VLOOKUP(STOCKSANLUIS[[#This Row],[CODIGO]],STOCK_STARSOFT[],3,FALSE),0)</f>
        <v>0</v>
      </c>
      <c r="M1066" s="90" t="str">
        <f>IF(STOCKSANLUIS[[#This Row],[STOCK ACTUAL]]=STOCKSANLUIS[[#This Row],[STOCK_STARSOFT]],"SIN DIFERENCIA","DIFERENCIA")</f>
        <v>SIN DIFERENCIA</v>
      </c>
    </row>
    <row r="1067" spans="1:13" ht="15" hidden="1" customHeight="1" x14ac:dyDescent="0.25">
      <c r="A1067" s="144" t="s">
        <v>2172</v>
      </c>
      <c r="B1067" s="87" t="s">
        <v>2173</v>
      </c>
      <c r="C1067" s="88">
        <v>0</v>
      </c>
      <c r="D1067" s="89" t="s">
        <v>6</v>
      </c>
      <c r="E1067" s="90" t="str">
        <f>VLOOKUP(STOCKSANLUIS[[#This Row],[CODIGO]],FAMILIAS[],4,FALSE)</f>
        <v>CAFF</v>
      </c>
      <c r="F1067" s="90">
        <v>1</v>
      </c>
      <c r="G1067" s="90"/>
      <c r="H1067" s="90">
        <f>SUMIF(INGRESO_MERCADERIA[CODIGO],STOCKSANLUIS[[#This Row],[CODIGO]],INGRESO_MERCADERIA[INGRESO])</f>
        <v>0</v>
      </c>
      <c r="I1067" s="90">
        <f>SUMIF(SALIDA[CODIGO],STOCKSANLUIS[[#This Row],[CODIGO]],SALIDA[CANTIDAD])</f>
        <v>0</v>
      </c>
      <c r="J1067" s="90">
        <f>STOCKSANLUIS[[#This Row],[STOCK ALM1]]-STOCKSANLUIS[[#This Row],[SALIDA]]</f>
        <v>0</v>
      </c>
      <c r="K1067" s="90" t="str">
        <f>VLOOKUP(STOCKSANLUIS[[#This Row],[CODIGO]],CLASIFICACION[],6,FALSE)</f>
        <v>C</v>
      </c>
      <c r="L1067" s="90">
        <f>IFERROR(VLOOKUP(STOCKSANLUIS[[#This Row],[CODIGO]],STOCK_STARSOFT[],3,FALSE),0)</f>
        <v>0</v>
      </c>
      <c r="M1067" s="90" t="str">
        <f>IF(STOCKSANLUIS[[#This Row],[STOCK ACTUAL]]=STOCKSANLUIS[[#This Row],[STOCK_STARSOFT]],"SIN DIFERENCIA","DIFERENCIA")</f>
        <v>SIN DIFERENCIA</v>
      </c>
    </row>
    <row r="1068" spans="1:13" ht="15" hidden="1" customHeight="1" x14ac:dyDescent="0.25">
      <c r="A1068" s="144" t="s">
        <v>2174</v>
      </c>
      <c r="B1068" s="87" t="s">
        <v>2175</v>
      </c>
      <c r="C1068" s="88">
        <v>0</v>
      </c>
      <c r="D1068" s="89" t="s">
        <v>6</v>
      </c>
      <c r="E1068" s="90" t="str">
        <f>VLOOKUP(STOCKSANLUIS[[#This Row],[CODIGO]],FAMILIAS[],4,FALSE)</f>
        <v>CAFF</v>
      </c>
      <c r="F1068" s="90">
        <v>1</v>
      </c>
      <c r="G1068" s="90"/>
      <c r="H1068" s="90">
        <f>SUMIF(INGRESO_MERCADERIA[CODIGO],STOCKSANLUIS[[#This Row],[CODIGO]],INGRESO_MERCADERIA[INGRESO])</f>
        <v>0</v>
      </c>
      <c r="I1068" s="90">
        <f>SUMIF(SALIDA[CODIGO],STOCKSANLUIS[[#This Row],[CODIGO]],SALIDA[CANTIDAD])</f>
        <v>0</v>
      </c>
      <c r="J1068" s="90">
        <f>STOCKSANLUIS[[#This Row],[STOCK ALM1]]-STOCKSANLUIS[[#This Row],[SALIDA]]</f>
        <v>0</v>
      </c>
      <c r="K1068" s="90" t="str">
        <f>VLOOKUP(STOCKSANLUIS[[#This Row],[CODIGO]],CLASIFICACION[],6,FALSE)</f>
        <v>C</v>
      </c>
      <c r="L1068" s="90">
        <f>IFERROR(VLOOKUP(STOCKSANLUIS[[#This Row],[CODIGO]],STOCK_STARSOFT[],3,FALSE),0)</f>
        <v>0</v>
      </c>
      <c r="M1068" s="90" t="str">
        <f>IF(STOCKSANLUIS[[#This Row],[STOCK ACTUAL]]=STOCKSANLUIS[[#This Row],[STOCK_STARSOFT]],"SIN DIFERENCIA","DIFERENCIA")</f>
        <v>SIN DIFERENCIA</v>
      </c>
    </row>
    <row r="1069" spans="1:13" ht="15" hidden="1" customHeight="1" x14ac:dyDescent="0.25">
      <c r="A1069" s="144" t="s">
        <v>2176</v>
      </c>
      <c r="B1069" s="87" t="s">
        <v>2177</v>
      </c>
      <c r="C1069" s="88">
        <v>0</v>
      </c>
      <c r="D1069" s="89" t="s">
        <v>6</v>
      </c>
      <c r="E1069" s="90" t="str">
        <f>VLOOKUP(STOCKSANLUIS[[#This Row],[CODIGO]],FAMILIAS[],4,FALSE)</f>
        <v>VARIOS</v>
      </c>
      <c r="F1069" s="90">
        <v>1</v>
      </c>
      <c r="G1069" s="90"/>
      <c r="H1069" s="90">
        <f>SUMIF(INGRESO_MERCADERIA[CODIGO],STOCKSANLUIS[[#This Row],[CODIGO]],INGRESO_MERCADERIA[INGRESO])</f>
        <v>0</v>
      </c>
      <c r="I1069" s="90">
        <f>SUMIF(SALIDA[CODIGO],STOCKSANLUIS[[#This Row],[CODIGO]],SALIDA[CANTIDAD])</f>
        <v>0</v>
      </c>
      <c r="J1069" s="90">
        <f>STOCKSANLUIS[[#This Row],[STOCK ALM1]]-STOCKSANLUIS[[#This Row],[SALIDA]]</f>
        <v>0</v>
      </c>
      <c r="K1069" s="90" t="str">
        <f>VLOOKUP(STOCKSANLUIS[[#This Row],[CODIGO]],CLASIFICACION[],6,FALSE)</f>
        <v>C</v>
      </c>
      <c r="L1069" s="90">
        <f>IFERROR(VLOOKUP(STOCKSANLUIS[[#This Row],[CODIGO]],STOCK_STARSOFT[],3,FALSE),0)</f>
        <v>0</v>
      </c>
      <c r="M1069" s="90" t="str">
        <f>IF(STOCKSANLUIS[[#This Row],[STOCK ACTUAL]]=STOCKSANLUIS[[#This Row],[STOCK_STARSOFT]],"SIN DIFERENCIA","DIFERENCIA")</f>
        <v>SIN DIFERENCIA</v>
      </c>
    </row>
    <row r="1070" spans="1:13" ht="15" hidden="1" customHeight="1" x14ac:dyDescent="0.25">
      <c r="A1070" s="144" t="s">
        <v>2178</v>
      </c>
      <c r="B1070" s="87" t="s">
        <v>2179</v>
      </c>
      <c r="C1070" s="88">
        <v>0</v>
      </c>
      <c r="D1070" s="89" t="s">
        <v>6</v>
      </c>
      <c r="E1070" s="90" t="str">
        <f>VLOOKUP(STOCKSANLUIS[[#This Row],[CODIGO]],FAMILIAS[],4,FALSE)</f>
        <v>VARIOS</v>
      </c>
      <c r="F1070" s="90">
        <v>1</v>
      </c>
      <c r="G1070" s="90"/>
      <c r="H1070" s="90">
        <f>SUMIF(INGRESO_MERCADERIA[CODIGO],STOCKSANLUIS[[#This Row],[CODIGO]],INGRESO_MERCADERIA[INGRESO])</f>
        <v>0</v>
      </c>
      <c r="I1070" s="90">
        <f>SUMIF(SALIDA[CODIGO],STOCKSANLUIS[[#This Row],[CODIGO]],SALIDA[CANTIDAD])</f>
        <v>0</v>
      </c>
      <c r="J1070" s="90">
        <f>STOCKSANLUIS[[#This Row],[STOCK ALM1]]-STOCKSANLUIS[[#This Row],[SALIDA]]</f>
        <v>0</v>
      </c>
      <c r="K1070" s="90" t="str">
        <f>VLOOKUP(STOCKSANLUIS[[#This Row],[CODIGO]],CLASIFICACION[],6,FALSE)</f>
        <v>C</v>
      </c>
      <c r="L1070" s="90">
        <f>IFERROR(VLOOKUP(STOCKSANLUIS[[#This Row],[CODIGO]],STOCK_STARSOFT[],3,FALSE),0)</f>
        <v>0</v>
      </c>
      <c r="M1070" s="90" t="str">
        <f>IF(STOCKSANLUIS[[#This Row],[STOCK ACTUAL]]=STOCKSANLUIS[[#This Row],[STOCK_STARSOFT]],"SIN DIFERENCIA","DIFERENCIA")</f>
        <v>SIN DIFERENCIA</v>
      </c>
    </row>
    <row r="1071" spans="1:13" ht="15" hidden="1" customHeight="1" x14ac:dyDescent="0.25">
      <c r="A1071" s="144" t="s">
        <v>2180</v>
      </c>
      <c r="B1071" s="87" t="s">
        <v>2181</v>
      </c>
      <c r="C1071" s="88">
        <v>0</v>
      </c>
      <c r="D1071" s="89" t="s">
        <v>6</v>
      </c>
      <c r="E1071" s="90" t="str">
        <f>VLOOKUP(STOCKSANLUIS[[#This Row],[CODIGO]],FAMILIAS[],4,FALSE)</f>
        <v>DANFOSS</v>
      </c>
      <c r="F1071" s="90">
        <v>1</v>
      </c>
      <c r="G1071" s="90"/>
      <c r="H1071" s="90">
        <f>SUMIF(INGRESO_MERCADERIA[CODIGO],STOCKSANLUIS[[#This Row],[CODIGO]],INGRESO_MERCADERIA[INGRESO])</f>
        <v>0</v>
      </c>
      <c r="I1071" s="90">
        <f>SUMIF(SALIDA[CODIGO],STOCKSANLUIS[[#This Row],[CODIGO]],SALIDA[CANTIDAD])</f>
        <v>0</v>
      </c>
      <c r="J1071" s="90">
        <f>STOCKSANLUIS[[#This Row],[STOCK ALM1]]-STOCKSANLUIS[[#This Row],[SALIDA]]</f>
        <v>0</v>
      </c>
      <c r="K1071" s="90" t="str">
        <f>VLOOKUP(STOCKSANLUIS[[#This Row],[CODIGO]],CLASIFICACION[],6,FALSE)</f>
        <v>C</v>
      </c>
      <c r="L1071" s="90">
        <f>IFERROR(VLOOKUP(STOCKSANLUIS[[#This Row],[CODIGO]],STOCK_STARSOFT[],3,FALSE),0)</f>
        <v>0</v>
      </c>
      <c r="M1071" s="90" t="str">
        <f>IF(STOCKSANLUIS[[#This Row],[STOCK ACTUAL]]=STOCKSANLUIS[[#This Row],[STOCK_STARSOFT]],"SIN DIFERENCIA","DIFERENCIA")</f>
        <v>SIN DIFERENCIA</v>
      </c>
    </row>
    <row r="1072" spans="1:13" ht="15" hidden="1" customHeight="1" x14ac:dyDescent="0.25">
      <c r="A1072" s="144" t="s">
        <v>2565</v>
      </c>
      <c r="B1072" s="87" t="s">
        <v>2566</v>
      </c>
      <c r="C1072" s="88">
        <v>0</v>
      </c>
      <c r="D1072" s="89" t="s">
        <v>6</v>
      </c>
      <c r="E1072" s="90" t="str">
        <f>VLOOKUP(STOCKSANLUIS[[#This Row],[CODIGO]],FAMILIAS[],4,FALSE)</f>
        <v>DANFOSS</v>
      </c>
      <c r="F1072" s="90">
        <v>1</v>
      </c>
      <c r="G1072" s="90" t="s">
        <v>19526</v>
      </c>
      <c r="H1072" s="90">
        <f>SUMIF(INGRESO_MERCADERIA[CODIGO],STOCKSANLUIS[[#This Row],[CODIGO]],INGRESO_MERCADERIA[INGRESO])</f>
        <v>4</v>
      </c>
      <c r="I1072" s="90">
        <f>SUMIF(SALIDA[CODIGO],STOCKSANLUIS[[#This Row],[CODIGO]],SALIDA[CANTIDAD])</f>
        <v>3</v>
      </c>
      <c r="J1072" s="90">
        <f>STOCKSANLUIS[[#This Row],[STOCK ALM1]]-STOCKSANLUIS[[#This Row],[SALIDA]]</f>
        <v>1</v>
      </c>
      <c r="K1072" s="90" t="str">
        <f>VLOOKUP(STOCKSANLUIS[[#This Row],[CODIGO]],CLASIFICACION[],6,FALSE)</f>
        <v>B</v>
      </c>
      <c r="L1072" s="90">
        <f>IFERROR(VLOOKUP(STOCKSANLUIS[[#This Row],[CODIGO]],STOCK_STARSOFT[],3,FALSE),0)</f>
        <v>1</v>
      </c>
      <c r="M1072" s="90" t="str">
        <f>IF(STOCKSANLUIS[[#This Row],[STOCK ACTUAL]]=STOCKSANLUIS[[#This Row],[STOCK_STARSOFT]],"SIN DIFERENCIA","DIFERENCIA")</f>
        <v>SIN DIFERENCIA</v>
      </c>
    </row>
    <row r="1073" spans="1:13" ht="15" hidden="1" customHeight="1" x14ac:dyDescent="0.25">
      <c r="A1073" s="144" t="s">
        <v>2184</v>
      </c>
      <c r="B1073" s="87" t="s">
        <v>2185</v>
      </c>
      <c r="C1073" s="88">
        <v>0</v>
      </c>
      <c r="D1073" s="89" t="s">
        <v>6</v>
      </c>
      <c r="E1073" s="90" t="str">
        <f>VLOOKUP(STOCKSANLUIS[[#This Row],[CODIGO]],FAMILIAS[],4,FALSE)</f>
        <v>BITZER</v>
      </c>
      <c r="F1073" s="90">
        <v>1</v>
      </c>
      <c r="G1073" s="90"/>
      <c r="H1073" s="90">
        <f>SUMIF(INGRESO_MERCADERIA[CODIGO],STOCKSANLUIS[[#This Row],[CODIGO]],INGRESO_MERCADERIA[INGRESO])</f>
        <v>0</v>
      </c>
      <c r="I1073" s="90">
        <f>SUMIF(SALIDA[CODIGO],STOCKSANLUIS[[#This Row],[CODIGO]],SALIDA[CANTIDAD])</f>
        <v>0</v>
      </c>
      <c r="J1073" s="90">
        <f>STOCKSANLUIS[[#This Row],[STOCK ALM1]]-STOCKSANLUIS[[#This Row],[SALIDA]]</f>
        <v>0</v>
      </c>
      <c r="K1073" s="90" t="str">
        <f>VLOOKUP(STOCKSANLUIS[[#This Row],[CODIGO]],CLASIFICACION[],6,FALSE)</f>
        <v>C</v>
      </c>
      <c r="L1073" s="90">
        <f>IFERROR(VLOOKUP(STOCKSANLUIS[[#This Row],[CODIGO]],STOCK_STARSOFT[],3,FALSE),0)</f>
        <v>0</v>
      </c>
      <c r="M1073" s="90" t="str">
        <f>IF(STOCKSANLUIS[[#This Row],[STOCK ACTUAL]]=STOCKSANLUIS[[#This Row],[STOCK_STARSOFT]],"SIN DIFERENCIA","DIFERENCIA")</f>
        <v>SIN DIFERENCIA</v>
      </c>
    </row>
    <row r="1074" spans="1:13" ht="15" hidden="1" customHeight="1" x14ac:dyDescent="0.25">
      <c r="A1074" s="144" t="s">
        <v>2186</v>
      </c>
      <c r="B1074" s="87" t="s">
        <v>2187</v>
      </c>
      <c r="C1074" s="88">
        <v>0</v>
      </c>
      <c r="D1074" s="89" t="s">
        <v>6</v>
      </c>
      <c r="E1074" s="90" t="str">
        <f>VLOOKUP(STOCKSANLUIS[[#This Row],[CODIGO]],FAMILIAS[],4,FALSE)</f>
        <v>GELPHA</v>
      </c>
      <c r="F1074" s="90">
        <v>1</v>
      </c>
      <c r="G1074" s="90"/>
      <c r="H1074" s="90">
        <f>SUMIF(INGRESO_MERCADERIA[CODIGO],STOCKSANLUIS[[#This Row],[CODIGO]],INGRESO_MERCADERIA[INGRESO])</f>
        <v>0</v>
      </c>
      <c r="I1074" s="90">
        <f>SUMIF(SALIDA[CODIGO],STOCKSANLUIS[[#This Row],[CODIGO]],SALIDA[CANTIDAD])</f>
        <v>0</v>
      </c>
      <c r="J1074" s="90">
        <f>STOCKSANLUIS[[#This Row],[STOCK ALM1]]-STOCKSANLUIS[[#This Row],[SALIDA]]</f>
        <v>0</v>
      </c>
      <c r="K1074" s="90" t="str">
        <f>VLOOKUP(STOCKSANLUIS[[#This Row],[CODIGO]],CLASIFICACION[],6,FALSE)</f>
        <v>C</v>
      </c>
      <c r="L1074" s="90">
        <f>IFERROR(VLOOKUP(STOCKSANLUIS[[#This Row],[CODIGO]],STOCK_STARSOFT[],3,FALSE),0)</f>
        <v>0</v>
      </c>
      <c r="M1074" s="90" t="str">
        <f>IF(STOCKSANLUIS[[#This Row],[STOCK ACTUAL]]=STOCKSANLUIS[[#This Row],[STOCK_STARSOFT]],"SIN DIFERENCIA","DIFERENCIA")</f>
        <v>SIN DIFERENCIA</v>
      </c>
    </row>
    <row r="1075" spans="1:13" ht="15" hidden="1" customHeight="1" x14ac:dyDescent="0.25">
      <c r="A1075" s="144" t="s">
        <v>2188</v>
      </c>
      <c r="B1075" s="87" t="s">
        <v>2189</v>
      </c>
      <c r="C1075" s="88">
        <v>0</v>
      </c>
      <c r="D1075" s="89" t="s">
        <v>6</v>
      </c>
      <c r="E1075" s="90" t="str">
        <f>VLOOKUP(STOCKSANLUIS[[#This Row],[CODIGO]],FAMILIAS[],4,FALSE)</f>
        <v>VARIOS</v>
      </c>
      <c r="F1075" s="90">
        <v>1</v>
      </c>
      <c r="G1075" s="90"/>
      <c r="H1075" s="90">
        <f>SUMIF(INGRESO_MERCADERIA[CODIGO],STOCKSANLUIS[[#This Row],[CODIGO]],INGRESO_MERCADERIA[INGRESO])</f>
        <v>0</v>
      </c>
      <c r="I1075" s="90">
        <f>SUMIF(SALIDA[CODIGO],STOCKSANLUIS[[#This Row],[CODIGO]],SALIDA[CANTIDAD])</f>
        <v>0</v>
      </c>
      <c r="J1075" s="90">
        <f>STOCKSANLUIS[[#This Row],[STOCK ALM1]]-STOCKSANLUIS[[#This Row],[SALIDA]]</f>
        <v>0</v>
      </c>
      <c r="K1075" s="90" t="str">
        <f>VLOOKUP(STOCKSANLUIS[[#This Row],[CODIGO]],CLASIFICACION[],6,FALSE)</f>
        <v>C</v>
      </c>
      <c r="L1075" s="90">
        <f>IFERROR(VLOOKUP(STOCKSANLUIS[[#This Row],[CODIGO]],STOCK_STARSOFT[],3,FALSE),0)</f>
        <v>0</v>
      </c>
      <c r="M1075" s="90" t="str">
        <f>IF(STOCKSANLUIS[[#This Row],[STOCK ACTUAL]]=STOCKSANLUIS[[#This Row],[STOCK_STARSOFT]],"SIN DIFERENCIA","DIFERENCIA")</f>
        <v>SIN DIFERENCIA</v>
      </c>
    </row>
    <row r="1076" spans="1:13" ht="15" hidden="1" customHeight="1" x14ac:dyDescent="0.25">
      <c r="A1076" s="144" t="s">
        <v>2190</v>
      </c>
      <c r="B1076" s="87" t="s">
        <v>2191</v>
      </c>
      <c r="C1076" s="88">
        <v>0</v>
      </c>
      <c r="D1076" s="89" t="s">
        <v>6</v>
      </c>
      <c r="E1076" s="90" t="str">
        <f>VLOOKUP(STOCKSANLUIS[[#This Row],[CODIGO]],FAMILIAS[],4,FALSE)</f>
        <v>VARIOS</v>
      </c>
      <c r="F1076" s="90">
        <v>1</v>
      </c>
      <c r="G1076" s="90"/>
      <c r="H1076" s="90">
        <f>SUMIF(INGRESO_MERCADERIA[CODIGO],STOCKSANLUIS[[#This Row],[CODIGO]],INGRESO_MERCADERIA[INGRESO])</f>
        <v>0</v>
      </c>
      <c r="I1076" s="90">
        <f>SUMIF(SALIDA[CODIGO],STOCKSANLUIS[[#This Row],[CODIGO]],SALIDA[CANTIDAD])</f>
        <v>0</v>
      </c>
      <c r="J1076" s="90">
        <f>STOCKSANLUIS[[#This Row],[STOCK ALM1]]-STOCKSANLUIS[[#This Row],[SALIDA]]</f>
        <v>0</v>
      </c>
      <c r="K1076" s="90" t="str">
        <f>VLOOKUP(STOCKSANLUIS[[#This Row],[CODIGO]],CLASIFICACION[],6,FALSE)</f>
        <v>C</v>
      </c>
      <c r="L1076" s="90">
        <f>IFERROR(VLOOKUP(STOCKSANLUIS[[#This Row],[CODIGO]],STOCK_STARSOFT[],3,FALSE),0)</f>
        <v>0</v>
      </c>
      <c r="M1076" s="90" t="str">
        <f>IF(STOCKSANLUIS[[#This Row],[STOCK ACTUAL]]=STOCKSANLUIS[[#This Row],[STOCK_STARSOFT]],"SIN DIFERENCIA","DIFERENCIA")</f>
        <v>SIN DIFERENCIA</v>
      </c>
    </row>
    <row r="1077" spans="1:13" ht="15" hidden="1" customHeight="1" x14ac:dyDescent="0.25">
      <c r="A1077" s="144" t="s">
        <v>2192</v>
      </c>
      <c r="B1077" s="87" t="s">
        <v>2193</v>
      </c>
      <c r="C1077" s="88">
        <v>0</v>
      </c>
      <c r="D1077" s="89" t="s">
        <v>6</v>
      </c>
      <c r="E1077" s="90" t="str">
        <f>VLOOKUP(STOCKSANLUIS[[#This Row],[CODIGO]],FAMILIAS[],4,FALSE)</f>
        <v>FULL GAUGE</v>
      </c>
      <c r="F1077" s="90">
        <v>1</v>
      </c>
      <c r="G1077" s="90"/>
      <c r="H1077" s="90">
        <f>SUMIF(INGRESO_MERCADERIA[CODIGO],STOCKSANLUIS[[#This Row],[CODIGO]],INGRESO_MERCADERIA[INGRESO])</f>
        <v>0</v>
      </c>
      <c r="I1077" s="90">
        <f>SUMIF(SALIDA[CODIGO],STOCKSANLUIS[[#This Row],[CODIGO]],SALIDA[CANTIDAD])</f>
        <v>0</v>
      </c>
      <c r="J1077" s="90">
        <f>STOCKSANLUIS[[#This Row],[STOCK ALM1]]-STOCKSANLUIS[[#This Row],[SALIDA]]</f>
        <v>0</v>
      </c>
      <c r="K1077" s="90" t="str">
        <f>VLOOKUP(STOCKSANLUIS[[#This Row],[CODIGO]],CLASIFICACION[],6,FALSE)</f>
        <v>C</v>
      </c>
      <c r="L1077" s="90">
        <f>IFERROR(VLOOKUP(STOCKSANLUIS[[#This Row],[CODIGO]],STOCK_STARSOFT[],3,FALSE),0)</f>
        <v>0</v>
      </c>
      <c r="M1077" s="90" t="str">
        <f>IF(STOCKSANLUIS[[#This Row],[STOCK ACTUAL]]=STOCKSANLUIS[[#This Row],[STOCK_STARSOFT]],"SIN DIFERENCIA","DIFERENCIA")</f>
        <v>SIN DIFERENCIA</v>
      </c>
    </row>
    <row r="1078" spans="1:13" ht="15" hidden="1" customHeight="1" x14ac:dyDescent="0.25">
      <c r="A1078" s="144" t="s">
        <v>2194</v>
      </c>
      <c r="B1078" s="87" t="s">
        <v>2195</v>
      </c>
      <c r="C1078" s="88">
        <v>0</v>
      </c>
      <c r="D1078" s="89" t="s">
        <v>6</v>
      </c>
      <c r="E1078" s="90" t="str">
        <f>VLOOKUP(STOCKSANLUIS[[#This Row],[CODIGO]],FAMILIAS[],4,FALSE)</f>
        <v>VARIOS</v>
      </c>
      <c r="F1078" s="90">
        <v>1</v>
      </c>
      <c r="G1078" s="90"/>
      <c r="H1078" s="90">
        <f>SUMIF(INGRESO_MERCADERIA[CODIGO],STOCKSANLUIS[[#This Row],[CODIGO]],INGRESO_MERCADERIA[INGRESO])</f>
        <v>0</v>
      </c>
      <c r="I1078" s="90">
        <f>SUMIF(SALIDA[CODIGO],STOCKSANLUIS[[#This Row],[CODIGO]],SALIDA[CANTIDAD])</f>
        <v>0</v>
      </c>
      <c r="J1078" s="90">
        <f>STOCKSANLUIS[[#This Row],[STOCK ALM1]]-STOCKSANLUIS[[#This Row],[SALIDA]]</f>
        <v>0</v>
      </c>
      <c r="K1078" s="90" t="str">
        <f>VLOOKUP(STOCKSANLUIS[[#This Row],[CODIGO]],CLASIFICACION[],6,FALSE)</f>
        <v>C</v>
      </c>
      <c r="L1078" s="90">
        <f>IFERROR(VLOOKUP(STOCKSANLUIS[[#This Row],[CODIGO]],STOCK_STARSOFT[],3,FALSE),0)</f>
        <v>0</v>
      </c>
      <c r="M1078" s="90" t="str">
        <f>IF(STOCKSANLUIS[[#This Row],[STOCK ACTUAL]]=STOCKSANLUIS[[#This Row],[STOCK_STARSOFT]],"SIN DIFERENCIA","DIFERENCIA")</f>
        <v>SIN DIFERENCIA</v>
      </c>
    </row>
    <row r="1079" spans="1:13" ht="15" hidden="1" customHeight="1" x14ac:dyDescent="0.25">
      <c r="A1079" s="144" t="s">
        <v>2196</v>
      </c>
      <c r="B1079" s="87" t="s">
        <v>2197</v>
      </c>
      <c r="C1079" s="88">
        <v>0</v>
      </c>
      <c r="D1079" s="89" t="s">
        <v>6</v>
      </c>
      <c r="E1079" s="90" t="str">
        <f>VLOOKUP(STOCKSANLUIS[[#This Row],[CODIGO]],FAMILIAS[],4,FALSE)</f>
        <v>EBM</v>
      </c>
      <c r="F1079" s="90">
        <v>1</v>
      </c>
      <c r="G1079" s="90"/>
      <c r="H1079" s="90">
        <f>SUMIF(INGRESO_MERCADERIA[CODIGO],STOCKSANLUIS[[#This Row],[CODIGO]],INGRESO_MERCADERIA[INGRESO])</f>
        <v>0</v>
      </c>
      <c r="I1079" s="90">
        <f>SUMIF(SALIDA[CODIGO],STOCKSANLUIS[[#This Row],[CODIGO]],SALIDA[CANTIDAD])</f>
        <v>0</v>
      </c>
      <c r="J1079" s="90">
        <f>STOCKSANLUIS[[#This Row],[STOCK ALM1]]-STOCKSANLUIS[[#This Row],[SALIDA]]</f>
        <v>0</v>
      </c>
      <c r="K1079" s="90" t="str">
        <f>VLOOKUP(STOCKSANLUIS[[#This Row],[CODIGO]],CLASIFICACION[],6,FALSE)</f>
        <v>C</v>
      </c>
      <c r="L1079" s="90">
        <f>IFERROR(VLOOKUP(STOCKSANLUIS[[#This Row],[CODIGO]],STOCK_STARSOFT[],3,FALSE),0)</f>
        <v>0</v>
      </c>
      <c r="M1079" s="90" t="str">
        <f>IF(STOCKSANLUIS[[#This Row],[STOCK ACTUAL]]=STOCKSANLUIS[[#This Row],[STOCK_STARSOFT]],"SIN DIFERENCIA","DIFERENCIA")</f>
        <v>SIN DIFERENCIA</v>
      </c>
    </row>
    <row r="1080" spans="1:13" ht="15" hidden="1" customHeight="1" x14ac:dyDescent="0.25">
      <c r="A1080" s="144" t="s">
        <v>2198</v>
      </c>
      <c r="B1080" s="87" t="s">
        <v>2199</v>
      </c>
      <c r="C1080" s="88">
        <v>0</v>
      </c>
      <c r="D1080" s="89" t="s">
        <v>6</v>
      </c>
      <c r="E1080" s="90" t="str">
        <f>VLOOKUP(STOCKSANLUIS[[#This Row],[CODIGO]],FAMILIAS[],4,FALSE)</f>
        <v>VARIOS</v>
      </c>
      <c r="F1080" s="90">
        <v>1</v>
      </c>
      <c r="G1080" s="90"/>
      <c r="H1080" s="90">
        <f>SUMIF(INGRESO_MERCADERIA[CODIGO],STOCKSANLUIS[[#This Row],[CODIGO]],INGRESO_MERCADERIA[INGRESO])</f>
        <v>0</v>
      </c>
      <c r="I1080" s="90">
        <f>SUMIF(SALIDA[CODIGO],STOCKSANLUIS[[#This Row],[CODIGO]],SALIDA[CANTIDAD])</f>
        <v>0</v>
      </c>
      <c r="J1080" s="90">
        <f>STOCKSANLUIS[[#This Row],[STOCK ALM1]]-STOCKSANLUIS[[#This Row],[SALIDA]]</f>
        <v>0</v>
      </c>
      <c r="K1080" s="90" t="str">
        <f>VLOOKUP(STOCKSANLUIS[[#This Row],[CODIGO]],CLASIFICACION[],6,FALSE)</f>
        <v>C</v>
      </c>
      <c r="L1080" s="90">
        <f>IFERROR(VLOOKUP(STOCKSANLUIS[[#This Row],[CODIGO]],STOCK_STARSOFT[],3,FALSE),0)</f>
        <v>0</v>
      </c>
      <c r="M1080" s="90" t="str">
        <f>IF(STOCKSANLUIS[[#This Row],[STOCK ACTUAL]]=STOCKSANLUIS[[#This Row],[STOCK_STARSOFT]],"SIN DIFERENCIA","DIFERENCIA")</f>
        <v>SIN DIFERENCIA</v>
      </c>
    </row>
    <row r="1081" spans="1:13" ht="15" hidden="1" customHeight="1" x14ac:dyDescent="0.25">
      <c r="A1081" s="144" t="s">
        <v>2200</v>
      </c>
      <c r="B1081" s="87" t="s">
        <v>2201</v>
      </c>
      <c r="C1081" s="88">
        <v>0</v>
      </c>
      <c r="D1081" s="89" t="s">
        <v>6</v>
      </c>
      <c r="E1081" s="90" t="str">
        <f>VLOOKUP(STOCKSANLUIS[[#This Row],[CODIGO]],FAMILIAS[],4,FALSE)</f>
        <v>DANFOSS</v>
      </c>
      <c r="F1081" s="90">
        <v>1</v>
      </c>
      <c r="G1081" s="90"/>
      <c r="H1081" s="90">
        <f>SUMIF(INGRESO_MERCADERIA[CODIGO],STOCKSANLUIS[[#This Row],[CODIGO]],INGRESO_MERCADERIA[INGRESO])</f>
        <v>0</v>
      </c>
      <c r="I1081" s="90">
        <f>SUMIF(SALIDA[CODIGO],STOCKSANLUIS[[#This Row],[CODIGO]],SALIDA[CANTIDAD])</f>
        <v>0</v>
      </c>
      <c r="J1081" s="90">
        <f>STOCKSANLUIS[[#This Row],[STOCK ALM1]]-STOCKSANLUIS[[#This Row],[SALIDA]]</f>
        <v>0</v>
      </c>
      <c r="K1081" s="90" t="str">
        <f>VLOOKUP(STOCKSANLUIS[[#This Row],[CODIGO]],CLASIFICACION[],6,FALSE)</f>
        <v>C</v>
      </c>
      <c r="L1081" s="90">
        <f>IFERROR(VLOOKUP(STOCKSANLUIS[[#This Row],[CODIGO]],STOCK_STARSOFT[],3,FALSE),0)</f>
        <v>0</v>
      </c>
      <c r="M1081" s="90" t="str">
        <f>IF(STOCKSANLUIS[[#This Row],[STOCK ACTUAL]]=STOCKSANLUIS[[#This Row],[STOCK_STARSOFT]],"SIN DIFERENCIA","DIFERENCIA")</f>
        <v>SIN DIFERENCIA</v>
      </c>
    </row>
    <row r="1082" spans="1:13" ht="15" hidden="1" customHeight="1" x14ac:dyDescent="0.25">
      <c r="A1082" s="144" t="s">
        <v>2202</v>
      </c>
      <c r="B1082" s="87" t="s">
        <v>2203</v>
      </c>
      <c r="C1082" s="88">
        <v>0</v>
      </c>
      <c r="D1082" s="89" t="s">
        <v>6</v>
      </c>
      <c r="E1082" s="90" t="str">
        <f>VLOOKUP(STOCKSANLUIS[[#This Row],[CODIGO]],FAMILIAS[],4,FALSE)</f>
        <v>DANFOSS</v>
      </c>
      <c r="F1082" s="90">
        <v>1</v>
      </c>
      <c r="G1082" s="90"/>
      <c r="H1082" s="90">
        <f>SUMIF(INGRESO_MERCADERIA[CODIGO],STOCKSANLUIS[[#This Row],[CODIGO]],INGRESO_MERCADERIA[INGRESO])</f>
        <v>0</v>
      </c>
      <c r="I1082" s="90">
        <f>SUMIF(SALIDA[CODIGO],STOCKSANLUIS[[#This Row],[CODIGO]],SALIDA[CANTIDAD])</f>
        <v>0</v>
      </c>
      <c r="J1082" s="90">
        <f>STOCKSANLUIS[[#This Row],[STOCK ALM1]]-STOCKSANLUIS[[#This Row],[SALIDA]]</f>
        <v>0</v>
      </c>
      <c r="K1082" s="90" t="str">
        <f>VLOOKUP(STOCKSANLUIS[[#This Row],[CODIGO]],CLASIFICACION[],6,FALSE)</f>
        <v>C</v>
      </c>
      <c r="L1082" s="90">
        <f>IFERROR(VLOOKUP(STOCKSANLUIS[[#This Row],[CODIGO]],STOCK_STARSOFT[],3,FALSE),0)</f>
        <v>0</v>
      </c>
      <c r="M1082" s="90" t="str">
        <f>IF(STOCKSANLUIS[[#This Row],[STOCK ACTUAL]]=STOCKSANLUIS[[#This Row],[STOCK_STARSOFT]],"SIN DIFERENCIA","DIFERENCIA")</f>
        <v>SIN DIFERENCIA</v>
      </c>
    </row>
    <row r="1083" spans="1:13" ht="15" hidden="1" customHeight="1" x14ac:dyDescent="0.25">
      <c r="A1083" s="144" t="s">
        <v>3196</v>
      </c>
      <c r="B1083" s="87" t="s">
        <v>3197</v>
      </c>
      <c r="C1083" s="88">
        <v>22</v>
      </c>
      <c r="D1083" s="89" t="s">
        <v>6</v>
      </c>
      <c r="E1083" s="90" t="str">
        <f>VLOOKUP(STOCKSANLUIS[[#This Row],[CODIGO]],FAMILIAS[],4,FALSE)</f>
        <v>EVERWELL</v>
      </c>
      <c r="F1083" s="90">
        <v>1</v>
      </c>
      <c r="G1083" s="90" t="s">
        <v>19524</v>
      </c>
      <c r="H1083" s="90">
        <f>SUMIF(INGRESO_MERCADERIA[CODIGO],STOCKSANLUIS[[#This Row],[CODIGO]],INGRESO_MERCADERIA[INGRESO])</f>
        <v>22</v>
      </c>
      <c r="I1083" s="90">
        <f>SUMIF(SALIDA[CODIGO],STOCKSANLUIS[[#This Row],[CODIGO]],SALIDA[CANTIDAD])</f>
        <v>17</v>
      </c>
      <c r="J1083" s="90">
        <f>STOCKSANLUIS[[#This Row],[STOCK ALM1]]-STOCKSANLUIS[[#This Row],[SALIDA]]</f>
        <v>5</v>
      </c>
      <c r="K1083" s="90" t="str">
        <f>VLOOKUP(STOCKSANLUIS[[#This Row],[CODIGO]],CLASIFICACION[],6,FALSE)</f>
        <v>C</v>
      </c>
      <c r="L1083" s="90">
        <f>IFERROR(VLOOKUP(STOCKSANLUIS[[#This Row],[CODIGO]],STOCK_STARSOFT[],3,FALSE),0)</f>
        <v>5</v>
      </c>
      <c r="M1083" s="90" t="str">
        <f>IF(STOCKSANLUIS[[#This Row],[STOCK ACTUAL]]=STOCKSANLUIS[[#This Row],[STOCK_STARSOFT]],"SIN DIFERENCIA","DIFERENCIA")</f>
        <v>SIN DIFERENCIA</v>
      </c>
    </row>
    <row r="1084" spans="1:13" ht="15" hidden="1" customHeight="1" x14ac:dyDescent="0.25">
      <c r="A1084" s="144" t="s">
        <v>2206</v>
      </c>
      <c r="B1084" s="87" t="s">
        <v>2207</v>
      </c>
      <c r="C1084" s="88">
        <v>0</v>
      </c>
      <c r="D1084" s="89" t="s">
        <v>6</v>
      </c>
      <c r="E1084" s="90" t="str">
        <f>VLOOKUP(STOCKSANLUIS[[#This Row],[CODIGO]],FAMILIAS[],4,FALSE)</f>
        <v>COPELAND</v>
      </c>
      <c r="F1084" s="90">
        <v>1</v>
      </c>
      <c r="G1084" s="90"/>
      <c r="H1084" s="90">
        <f>SUMIF(INGRESO_MERCADERIA[CODIGO],STOCKSANLUIS[[#This Row],[CODIGO]],INGRESO_MERCADERIA[INGRESO])</f>
        <v>0</v>
      </c>
      <c r="I1084" s="90">
        <f>SUMIF(SALIDA[CODIGO],STOCKSANLUIS[[#This Row],[CODIGO]],SALIDA[CANTIDAD])</f>
        <v>0</v>
      </c>
      <c r="J1084" s="90">
        <f>STOCKSANLUIS[[#This Row],[STOCK ALM1]]-STOCKSANLUIS[[#This Row],[SALIDA]]</f>
        <v>0</v>
      </c>
      <c r="K1084" s="90" t="str">
        <f>VLOOKUP(STOCKSANLUIS[[#This Row],[CODIGO]],CLASIFICACION[],6,FALSE)</f>
        <v>C</v>
      </c>
      <c r="L1084" s="90">
        <f>IFERROR(VLOOKUP(STOCKSANLUIS[[#This Row],[CODIGO]],STOCK_STARSOFT[],3,FALSE),0)</f>
        <v>0</v>
      </c>
      <c r="M1084" s="90" t="str">
        <f>IF(STOCKSANLUIS[[#This Row],[STOCK ACTUAL]]=STOCKSANLUIS[[#This Row],[STOCK_STARSOFT]],"SIN DIFERENCIA","DIFERENCIA")</f>
        <v>SIN DIFERENCIA</v>
      </c>
    </row>
    <row r="1085" spans="1:13" ht="15" hidden="1" customHeight="1" x14ac:dyDescent="0.25">
      <c r="A1085" s="144" t="s">
        <v>2208</v>
      </c>
      <c r="B1085" s="87" t="s">
        <v>2209</v>
      </c>
      <c r="C1085" s="88">
        <v>0</v>
      </c>
      <c r="D1085" s="89" t="s">
        <v>6</v>
      </c>
      <c r="E1085" s="90" t="str">
        <f>VLOOKUP(STOCKSANLUIS[[#This Row],[CODIGO]],FAMILIAS[],4,FALSE)</f>
        <v>GREE</v>
      </c>
      <c r="F1085" s="90">
        <v>1</v>
      </c>
      <c r="G1085" s="90"/>
      <c r="H1085" s="90">
        <f>SUMIF(INGRESO_MERCADERIA[CODIGO],STOCKSANLUIS[[#This Row],[CODIGO]],INGRESO_MERCADERIA[INGRESO])</f>
        <v>0</v>
      </c>
      <c r="I1085" s="90">
        <f>SUMIF(SALIDA[CODIGO],STOCKSANLUIS[[#This Row],[CODIGO]],SALIDA[CANTIDAD])</f>
        <v>0</v>
      </c>
      <c r="J1085" s="90">
        <f>STOCKSANLUIS[[#This Row],[STOCK ALM1]]-STOCKSANLUIS[[#This Row],[SALIDA]]</f>
        <v>0</v>
      </c>
      <c r="K1085" s="90" t="str">
        <f>VLOOKUP(STOCKSANLUIS[[#This Row],[CODIGO]],CLASIFICACION[],6,FALSE)</f>
        <v>C</v>
      </c>
      <c r="L1085" s="90">
        <f>IFERROR(VLOOKUP(STOCKSANLUIS[[#This Row],[CODIGO]],STOCK_STARSOFT[],3,FALSE),0)</f>
        <v>0</v>
      </c>
      <c r="M1085" s="90" t="str">
        <f>IF(STOCKSANLUIS[[#This Row],[STOCK ACTUAL]]=STOCKSANLUIS[[#This Row],[STOCK_STARSOFT]],"SIN DIFERENCIA","DIFERENCIA")</f>
        <v>SIN DIFERENCIA</v>
      </c>
    </row>
    <row r="1086" spans="1:13" ht="15" hidden="1" customHeight="1" x14ac:dyDescent="0.25">
      <c r="A1086" s="144" t="s">
        <v>2210</v>
      </c>
      <c r="B1086" s="87" t="s">
        <v>2211</v>
      </c>
      <c r="C1086" s="88">
        <v>0</v>
      </c>
      <c r="D1086" s="89" t="s">
        <v>6</v>
      </c>
      <c r="E1086" s="90" t="str">
        <f>VLOOKUP(STOCKSANLUIS[[#This Row],[CODIGO]],FAMILIAS[],4,FALSE)</f>
        <v>GREE</v>
      </c>
      <c r="F1086" s="90">
        <v>1</v>
      </c>
      <c r="G1086" s="90"/>
      <c r="H1086" s="90">
        <f>SUMIF(INGRESO_MERCADERIA[CODIGO],STOCKSANLUIS[[#This Row],[CODIGO]],INGRESO_MERCADERIA[INGRESO])</f>
        <v>0</v>
      </c>
      <c r="I1086" s="90">
        <f>SUMIF(SALIDA[CODIGO],STOCKSANLUIS[[#This Row],[CODIGO]],SALIDA[CANTIDAD])</f>
        <v>0</v>
      </c>
      <c r="J1086" s="90">
        <f>STOCKSANLUIS[[#This Row],[STOCK ALM1]]-STOCKSANLUIS[[#This Row],[SALIDA]]</f>
        <v>0</v>
      </c>
      <c r="K1086" s="90" t="str">
        <f>VLOOKUP(STOCKSANLUIS[[#This Row],[CODIGO]],CLASIFICACION[],6,FALSE)</f>
        <v>C</v>
      </c>
      <c r="L1086" s="90">
        <f>IFERROR(VLOOKUP(STOCKSANLUIS[[#This Row],[CODIGO]],STOCK_STARSOFT[],3,FALSE),0)</f>
        <v>0</v>
      </c>
      <c r="M1086" s="90" t="str">
        <f>IF(STOCKSANLUIS[[#This Row],[STOCK ACTUAL]]=STOCKSANLUIS[[#This Row],[STOCK_STARSOFT]],"SIN DIFERENCIA","DIFERENCIA")</f>
        <v>SIN DIFERENCIA</v>
      </c>
    </row>
    <row r="1087" spans="1:13" ht="15" hidden="1" customHeight="1" x14ac:dyDescent="0.25">
      <c r="A1087" s="144" t="s">
        <v>2212</v>
      </c>
      <c r="B1087" s="87" t="s">
        <v>2213</v>
      </c>
      <c r="C1087" s="88">
        <v>0</v>
      </c>
      <c r="D1087" s="89" t="s">
        <v>6</v>
      </c>
      <c r="E1087" s="90" t="str">
        <f>VLOOKUP(STOCKSANLUIS[[#This Row],[CODIGO]],FAMILIAS[],4,FALSE)</f>
        <v>GREE</v>
      </c>
      <c r="F1087" s="90">
        <v>1</v>
      </c>
      <c r="G1087" s="90"/>
      <c r="H1087" s="90">
        <f>SUMIF(INGRESO_MERCADERIA[CODIGO],STOCKSANLUIS[[#This Row],[CODIGO]],INGRESO_MERCADERIA[INGRESO])</f>
        <v>0</v>
      </c>
      <c r="I1087" s="90">
        <f>SUMIF(SALIDA[CODIGO],STOCKSANLUIS[[#This Row],[CODIGO]],SALIDA[CANTIDAD])</f>
        <v>0</v>
      </c>
      <c r="J1087" s="90">
        <f>STOCKSANLUIS[[#This Row],[STOCK ALM1]]-STOCKSANLUIS[[#This Row],[SALIDA]]</f>
        <v>0</v>
      </c>
      <c r="K1087" s="90" t="str">
        <f>VLOOKUP(STOCKSANLUIS[[#This Row],[CODIGO]],CLASIFICACION[],6,FALSE)</f>
        <v>C</v>
      </c>
      <c r="L1087" s="90">
        <f>IFERROR(VLOOKUP(STOCKSANLUIS[[#This Row],[CODIGO]],STOCK_STARSOFT[],3,FALSE),0)</f>
        <v>0</v>
      </c>
      <c r="M1087" s="90" t="str">
        <f>IF(STOCKSANLUIS[[#This Row],[STOCK ACTUAL]]=STOCKSANLUIS[[#This Row],[STOCK_STARSOFT]],"SIN DIFERENCIA","DIFERENCIA")</f>
        <v>SIN DIFERENCIA</v>
      </c>
    </row>
    <row r="1088" spans="1:13" ht="15" hidden="1" customHeight="1" x14ac:dyDescent="0.25">
      <c r="A1088" s="144" t="s">
        <v>2214</v>
      </c>
      <c r="B1088" s="87" t="s">
        <v>2215</v>
      </c>
      <c r="C1088" s="88">
        <v>0</v>
      </c>
      <c r="D1088" s="89" t="s">
        <v>6</v>
      </c>
      <c r="E1088" s="90" t="str">
        <f>VLOOKUP(STOCKSANLUIS[[#This Row],[CODIGO]],FAMILIAS[],4,FALSE)</f>
        <v>VARIOS</v>
      </c>
      <c r="F1088" s="90">
        <v>1</v>
      </c>
      <c r="G1088" s="90"/>
      <c r="H1088" s="90">
        <f>SUMIF(INGRESO_MERCADERIA[CODIGO],STOCKSANLUIS[[#This Row],[CODIGO]],INGRESO_MERCADERIA[INGRESO])</f>
        <v>0</v>
      </c>
      <c r="I1088" s="90">
        <f>SUMIF(SALIDA[CODIGO],STOCKSANLUIS[[#This Row],[CODIGO]],SALIDA[CANTIDAD])</f>
        <v>0</v>
      </c>
      <c r="J1088" s="90">
        <f>STOCKSANLUIS[[#This Row],[STOCK ALM1]]-STOCKSANLUIS[[#This Row],[SALIDA]]</f>
        <v>0</v>
      </c>
      <c r="K1088" s="90" t="str">
        <f>VLOOKUP(STOCKSANLUIS[[#This Row],[CODIGO]],CLASIFICACION[],6,FALSE)</f>
        <v>C</v>
      </c>
      <c r="L1088" s="90">
        <f>IFERROR(VLOOKUP(STOCKSANLUIS[[#This Row],[CODIGO]],STOCK_STARSOFT[],3,FALSE),0)</f>
        <v>0</v>
      </c>
      <c r="M1088" s="90" t="str">
        <f>IF(STOCKSANLUIS[[#This Row],[STOCK ACTUAL]]=STOCKSANLUIS[[#This Row],[STOCK_STARSOFT]],"SIN DIFERENCIA","DIFERENCIA")</f>
        <v>SIN DIFERENCIA</v>
      </c>
    </row>
    <row r="1089" spans="1:13" ht="15" hidden="1" customHeight="1" x14ac:dyDescent="0.25">
      <c r="A1089" s="144" t="s">
        <v>2216</v>
      </c>
      <c r="B1089" s="87" t="s">
        <v>2217</v>
      </c>
      <c r="C1089" s="88">
        <v>0</v>
      </c>
      <c r="D1089" s="89" t="s">
        <v>6</v>
      </c>
      <c r="E1089" s="90" t="str">
        <f>VLOOKUP(STOCKSANLUIS[[#This Row],[CODIGO]],FAMILIAS[],4,FALSE)</f>
        <v>VARIOS</v>
      </c>
      <c r="F1089" s="90">
        <v>1</v>
      </c>
      <c r="G1089" s="90"/>
      <c r="H1089" s="90">
        <f>SUMIF(INGRESO_MERCADERIA[CODIGO],STOCKSANLUIS[[#This Row],[CODIGO]],INGRESO_MERCADERIA[INGRESO])</f>
        <v>0</v>
      </c>
      <c r="I1089" s="90">
        <f>SUMIF(SALIDA[CODIGO],STOCKSANLUIS[[#This Row],[CODIGO]],SALIDA[CANTIDAD])</f>
        <v>0</v>
      </c>
      <c r="J1089" s="90">
        <f>STOCKSANLUIS[[#This Row],[STOCK ALM1]]-STOCKSANLUIS[[#This Row],[SALIDA]]</f>
        <v>0</v>
      </c>
      <c r="K1089" s="90" t="str">
        <f>VLOOKUP(STOCKSANLUIS[[#This Row],[CODIGO]],CLASIFICACION[],6,FALSE)</f>
        <v>C</v>
      </c>
      <c r="L1089" s="90">
        <f>IFERROR(VLOOKUP(STOCKSANLUIS[[#This Row],[CODIGO]],STOCK_STARSOFT[],3,FALSE),0)</f>
        <v>0</v>
      </c>
      <c r="M1089" s="90" t="str">
        <f>IF(STOCKSANLUIS[[#This Row],[STOCK ACTUAL]]=STOCKSANLUIS[[#This Row],[STOCK_STARSOFT]],"SIN DIFERENCIA","DIFERENCIA")</f>
        <v>SIN DIFERENCIA</v>
      </c>
    </row>
    <row r="1090" spans="1:13" ht="15" hidden="1" customHeight="1" x14ac:dyDescent="0.25">
      <c r="A1090" s="144" t="s">
        <v>2218</v>
      </c>
      <c r="B1090" s="87" t="s">
        <v>2219</v>
      </c>
      <c r="C1090" s="88">
        <v>0</v>
      </c>
      <c r="D1090" s="89" t="s">
        <v>6</v>
      </c>
      <c r="E1090" s="90" t="str">
        <f>VLOOKUP(STOCKSANLUIS[[#This Row],[CODIGO]],FAMILIAS[],4,FALSE)</f>
        <v>VARIOS</v>
      </c>
      <c r="F1090" s="90">
        <v>1</v>
      </c>
      <c r="G1090" s="90"/>
      <c r="H1090" s="90">
        <f>SUMIF(INGRESO_MERCADERIA[CODIGO],STOCKSANLUIS[[#This Row],[CODIGO]],INGRESO_MERCADERIA[INGRESO])</f>
        <v>0</v>
      </c>
      <c r="I1090" s="90">
        <f>SUMIF(SALIDA[CODIGO],STOCKSANLUIS[[#This Row],[CODIGO]],SALIDA[CANTIDAD])</f>
        <v>0</v>
      </c>
      <c r="J1090" s="90">
        <f>STOCKSANLUIS[[#This Row],[STOCK ALM1]]-STOCKSANLUIS[[#This Row],[SALIDA]]</f>
        <v>0</v>
      </c>
      <c r="K1090" s="90" t="str">
        <f>VLOOKUP(STOCKSANLUIS[[#This Row],[CODIGO]],CLASIFICACION[],6,FALSE)</f>
        <v>C</v>
      </c>
      <c r="L1090" s="90">
        <f>IFERROR(VLOOKUP(STOCKSANLUIS[[#This Row],[CODIGO]],STOCK_STARSOFT[],3,FALSE),0)</f>
        <v>0</v>
      </c>
      <c r="M1090" s="90" t="str">
        <f>IF(STOCKSANLUIS[[#This Row],[STOCK ACTUAL]]=STOCKSANLUIS[[#This Row],[STOCK_STARSOFT]],"SIN DIFERENCIA","DIFERENCIA")</f>
        <v>SIN DIFERENCIA</v>
      </c>
    </row>
    <row r="1091" spans="1:13" ht="15" hidden="1" customHeight="1" x14ac:dyDescent="0.25">
      <c r="A1091" s="144" t="s">
        <v>2220</v>
      </c>
      <c r="B1091" s="87" t="s">
        <v>2221</v>
      </c>
      <c r="C1091" s="88">
        <v>0</v>
      </c>
      <c r="D1091" s="89" t="s">
        <v>6</v>
      </c>
      <c r="E1091" s="90" t="str">
        <f>VLOOKUP(STOCKSANLUIS[[#This Row],[CODIGO]],FAMILIAS[],4,FALSE)</f>
        <v>VARIOS</v>
      </c>
      <c r="F1091" s="90">
        <v>1</v>
      </c>
      <c r="G1091" s="90"/>
      <c r="H1091" s="90">
        <f>SUMIF(INGRESO_MERCADERIA[CODIGO],STOCKSANLUIS[[#This Row],[CODIGO]],INGRESO_MERCADERIA[INGRESO])</f>
        <v>0</v>
      </c>
      <c r="I1091" s="90">
        <f>SUMIF(SALIDA[CODIGO],STOCKSANLUIS[[#This Row],[CODIGO]],SALIDA[CANTIDAD])</f>
        <v>0</v>
      </c>
      <c r="J1091" s="90">
        <f>STOCKSANLUIS[[#This Row],[STOCK ALM1]]-STOCKSANLUIS[[#This Row],[SALIDA]]</f>
        <v>0</v>
      </c>
      <c r="K1091" s="90" t="str">
        <f>VLOOKUP(STOCKSANLUIS[[#This Row],[CODIGO]],CLASIFICACION[],6,FALSE)</f>
        <v>C</v>
      </c>
      <c r="L1091" s="90">
        <f>IFERROR(VLOOKUP(STOCKSANLUIS[[#This Row],[CODIGO]],STOCK_STARSOFT[],3,FALSE),0)</f>
        <v>0</v>
      </c>
      <c r="M1091" s="90" t="str">
        <f>IF(STOCKSANLUIS[[#This Row],[STOCK ACTUAL]]=STOCKSANLUIS[[#This Row],[STOCK_STARSOFT]],"SIN DIFERENCIA","DIFERENCIA")</f>
        <v>SIN DIFERENCIA</v>
      </c>
    </row>
    <row r="1092" spans="1:13" ht="15" hidden="1" customHeight="1" x14ac:dyDescent="0.25">
      <c r="A1092" s="144" t="s">
        <v>2222</v>
      </c>
      <c r="B1092" s="87" t="s">
        <v>2223</v>
      </c>
      <c r="C1092" s="88">
        <v>0</v>
      </c>
      <c r="D1092" s="89" t="s">
        <v>6</v>
      </c>
      <c r="E1092" s="90" t="str">
        <f>VLOOKUP(STOCKSANLUIS[[#This Row],[CODIGO]],FAMILIAS[],4,FALSE)</f>
        <v>VARIOS</v>
      </c>
      <c r="F1092" s="90">
        <v>1</v>
      </c>
      <c r="G1092" s="90"/>
      <c r="H1092" s="90">
        <f>SUMIF(INGRESO_MERCADERIA[CODIGO],STOCKSANLUIS[[#This Row],[CODIGO]],INGRESO_MERCADERIA[INGRESO])</f>
        <v>0</v>
      </c>
      <c r="I1092" s="90">
        <f>SUMIF(SALIDA[CODIGO],STOCKSANLUIS[[#This Row],[CODIGO]],SALIDA[CANTIDAD])</f>
        <v>0</v>
      </c>
      <c r="J1092" s="90">
        <f>STOCKSANLUIS[[#This Row],[STOCK ALM1]]-STOCKSANLUIS[[#This Row],[SALIDA]]</f>
        <v>0</v>
      </c>
      <c r="K1092" s="90" t="str">
        <f>VLOOKUP(STOCKSANLUIS[[#This Row],[CODIGO]],CLASIFICACION[],6,FALSE)</f>
        <v>C</v>
      </c>
      <c r="L1092" s="90">
        <f>IFERROR(VLOOKUP(STOCKSANLUIS[[#This Row],[CODIGO]],STOCK_STARSOFT[],3,FALSE),0)</f>
        <v>0</v>
      </c>
      <c r="M1092" s="90" t="str">
        <f>IF(STOCKSANLUIS[[#This Row],[STOCK ACTUAL]]=STOCKSANLUIS[[#This Row],[STOCK_STARSOFT]],"SIN DIFERENCIA","DIFERENCIA")</f>
        <v>SIN DIFERENCIA</v>
      </c>
    </row>
    <row r="1093" spans="1:13" ht="15" hidden="1" customHeight="1" x14ac:dyDescent="0.25">
      <c r="A1093" s="144" t="s">
        <v>2224</v>
      </c>
      <c r="B1093" s="87" t="s">
        <v>2225</v>
      </c>
      <c r="C1093" s="88">
        <v>0</v>
      </c>
      <c r="D1093" s="89" t="s">
        <v>6</v>
      </c>
      <c r="E1093" s="90" t="str">
        <f>VLOOKUP(STOCKSANLUIS[[#This Row],[CODIGO]],FAMILIAS[],4,FALSE)</f>
        <v>VARIOS</v>
      </c>
      <c r="F1093" s="90">
        <v>1</v>
      </c>
      <c r="G1093" s="90"/>
      <c r="H1093" s="90">
        <f>SUMIF(INGRESO_MERCADERIA[CODIGO],STOCKSANLUIS[[#This Row],[CODIGO]],INGRESO_MERCADERIA[INGRESO])</f>
        <v>0</v>
      </c>
      <c r="I1093" s="90">
        <f>SUMIF(SALIDA[CODIGO],STOCKSANLUIS[[#This Row],[CODIGO]],SALIDA[CANTIDAD])</f>
        <v>0</v>
      </c>
      <c r="J1093" s="90">
        <f>STOCKSANLUIS[[#This Row],[STOCK ALM1]]-STOCKSANLUIS[[#This Row],[SALIDA]]</f>
        <v>0</v>
      </c>
      <c r="K1093" s="90" t="str">
        <f>VLOOKUP(STOCKSANLUIS[[#This Row],[CODIGO]],CLASIFICACION[],6,FALSE)</f>
        <v>C</v>
      </c>
      <c r="L1093" s="90">
        <f>IFERROR(VLOOKUP(STOCKSANLUIS[[#This Row],[CODIGO]],STOCK_STARSOFT[],3,FALSE),0)</f>
        <v>0</v>
      </c>
      <c r="M1093" s="90" t="str">
        <f>IF(STOCKSANLUIS[[#This Row],[STOCK ACTUAL]]=STOCKSANLUIS[[#This Row],[STOCK_STARSOFT]],"SIN DIFERENCIA","DIFERENCIA")</f>
        <v>SIN DIFERENCIA</v>
      </c>
    </row>
    <row r="1094" spans="1:13" ht="15" hidden="1" customHeight="1" x14ac:dyDescent="0.25">
      <c r="A1094" s="144" t="s">
        <v>2226</v>
      </c>
      <c r="B1094" s="87" t="s">
        <v>2227</v>
      </c>
      <c r="C1094" s="88">
        <v>0</v>
      </c>
      <c r="D1094" s="89" t="s">
        <v>6</v>
      </c>
      <c r="E1094" s="90" t="str">
        <f>VLOOKUP(STOCKSANLUIS[[#This Row],[CODIGO]],FAMILIAS[],4,FALSE)</f>
        <v>VARIOS</v>
      </c>
      <c r="F1094" s="90">
        <v>1</v>
      </c>
      <c r="G1094" s="90"/>
      <c r="H1094" s="90">
        <f>SUMIF(INGRESO_MERCADERIA[CODIGO],STOCKSANLUIS[[#This Row],[CODIGO]],INGRESO_MERCADERIA[INGRESO])</f>
        <v>0</v>
      </c>
      <c r="I1094" s="90">
        <f>SUMIF(SALIDA[CODIGO],STOCKSANLUIS[[#This Row],[CODIGO]],SALIDA[CANTIDAD])</f>
        <v>0</v>
      </c>
      <c r="J1094" s="90">
        <f>STOCKSANLUIS[[#This Row],[STOCK ALM1]]-STOCKSANLUIS[[#This Row],[SALIDA]]</f>
        <v>0</v>
      </c>
      <c r="K1094" s="90" t="str">
        <f>VLOOKUP(STOCKSANLUIS[[#This Row],[CODIGO]],CLASIFICACION[],6,FALSE)</f>
        <v>C</v>
      </c>
      <c r="L1094" s="90">
        <f>IFERROR(VLOOKUP(STOCKSANLUIS[[#This Row],[CODIGO]],STOCK_STARSOFT[],3,FALSE),0)</f>
        <v>0</v>
      </c>
      <c r="M1094" s="90" t="str">
        <f>IF(STOCKSANLUIS[[#This Row],[STOCK ACTUAL]]=STOCKSANLUIS[[#This Row],[STOCK_STARSOFT]],"SIN DIFERENCIA","DIFERENCIA")</f>
        <v>SIN DIFERENCIA</v>
      </c>
    </row>
    <row r="1095" spans="1:13" ht="15" hidden="1" customHeight="1" x14ac:dyDescent="0.25">
      <c r="A1095" s="144" t="s">
        <v>2228</v>
      </c>
      <c r="B1095" s="87" t="s">
        <v>2229</v>
      </c>
      <c r="C1095" s="88">
        <v>0</v>
      </c>
      <c r="D1095" s="89" t="s">
        <v>6</v>
      </c>
      <c r="E1095" s="90" t="str">
        <f>VLOOKUP(STOCKSANLUIS[[#This Row],[CODIGO]],FAMILIAS[],4,FALSE)</f>
        <v>VARIOS</v>
      </c>
      <c r="F1095" s="90">
        <v>1</v>
      </c>
      <c r="G1095" s="90"/>
      <c r="H1095" s="90">
        <f>SUMIF(INGRESO_MERCADERIA[CODIGO],STOCKSANLUIS[[#This Row],[CODIGO]],INGRESO_MERCADERIA[INGRESO])</f>
        <v>0</v>
      </c>
      <c r="I1095" s="90">
        <f>SUMIF(SALIDA[CODIGO],STOCKSANLUIS[[#This Row],[CODIGO]],SALIDA[CANTIDAD])</f>
        <v>0</v>
      </c>
      <c r="J1095" s="90">
        <f>STOCKSANLUIS[[#This Row],[STOCK ALM1]]-STOCKSANLUIS[[#This Row],[SALIDA]]</f>
        <v>0</v>
      </c>
      <c r="K1095" s="90" t="str">
        <f>VLOOKUP(STOCKSANLUIS[[#This Row],[CODIGO]],CLASIFICACION[],6,FALSE)</f>
        <v>C</v>
      </c>
      <c r="L1095" s="90">
        <f>IFERROR(VLOOKUP(STOCKSANLUIS[[#This Row],[CODIGO]],STOCK_STARSOFT[],3,FALSE),0)</f>
        <v>0</v>
      </c>
      <c r="M1095" s="90" t="str">
        <f>IF(STOCKSANLUIS[[#This Row],[STOCK ACTUAL]]=STOCKSANLUIS[[#This Row],[STOCK_STARSOFT]],"SIN DIFERENCIA","DIFERENCIA")</f>
        <v>SIN DIFERENCIA</v>
      </c>
    </row>
    <row r="1096" spans="1:13" ht="15" hidden="1" customHeight="1" x14ac:dyDescent="0.25">
      <c r="A1096" s="144" t="s">
        <v>2230</v>
      </c>
      <c r="B1096" s="87" t="s">
        <v>2231</v>
      </c>
      <c r="C1096" s="88">
        <v>0</v>
      </c>
      <c r="D1096" s="89" t="s">
        <v>6</v>
      </c>
      <c r="E1096" s="90" t="str">
        <f>VLOOKUP(STOCKSANLUIS[[#This Row],[CODIGO]],FAMILIAS[],4,FALSE)</f>
        <v>DANFOSS</v>
      </c>
      <c r="F1096" s="90">
        <v>1</v>
      </c>
      <c r="G1096" s="90"/>
      <c r="H1096" s="90">
        <f>SUMIF(INGRESO_MERCADERIA[CODIGO],STOCKSANLUIS[[#This Row],[CODIGO]],INGRESO_MERCADERIA[INGRESO])</f>
        <v>0</v>
      </c>
      <c r="I1096" s="90">
        <f>SUMIF(SALIDA[CODIGO],STOCKSANLUIS[[#This Row],[CODIGO]],SALIDA[CANTIDAD])</f>
        <v>0</v>
      </c>
      <c r="J1096" s="90">
        <f>STOCKSANLUIS[[#This Row],[STOCK ALM1]]-STOCKSANLUIS[[#This Row],[SALIDA]]</f>
        <v>0</v>
      </c>
      <c r="K1096" s="90" t="str">
        <f>VLOOKUP(STOCKSANLUIS[[#This Row],[CODIGO]],CLASIFICACION[],6,FALSE)</f>
        <v>C</v>
      </c>
      <c r="L1096" s="90">
        <f>IFERROR(VLOOKUP(STOCKSANLUIS[[#This Row],[CODIGO]],STOCK_STARSOFT[],3,FALSE),0)</f>
        <v>0</v>
      </c>
      <c r="M1096" s="90" t="str">
        <f>IF(STOCKSANLUIS[[#This Row],[STOCK ACTUAL]]=STOCKSANLUIS[[#This Row],[STOCK_STARSOFT]],"SIN DIFERENCIA","DIFERENCIA")</f>
        <v>SIN DIFERENCIA</v>
      </c>
    </row>
    <row r="1097" spans="1:13" ht="15" hidden="1" customHeight="1" x14ac:dyDescent="0.25">
      <c r="A1097" s="144" t="s">
        <v>3228</v>
      </c>
      <c r="B1097" s="87" t="s">
        <v>3229</v>
      </c>
      <c r="C1097" s="88">
        <v>250</v>
      </c>
      <c r="D1097" s="89" t="s">
        <v>6</v>
      </c>
      <c r="E1097" s="90" t="str">
        <f>VLOOKUP(STOCKSANLUIS[[#This Row],[CODIGO]],FAMILIAS[],4,FALSE)</f>
        <v>EVERWELL</v>
      </c>
      <c r="F1097" s="90">
        <v>1</v>
      </c>
      <c r="G1097" s="90" t="s">
        <v>19524</v>
      </c>
      <c r="H1097" s="90">
        <f>SUMIF(INGRESO_MERCADERIA[CODIGO],STOCKSANLUIS[[#This Row],[CODIGO]],INGRESO_MERCADERIA[INGRESO])</f>
        <v>250</v>
      </c>
      <c r="I1097" s="90">
        <f>SUMIF(SALIDA[CODIGO],STOCKSANLUIS[[#This Row],[CODIGO]],SALIDA[CANTIDAD])</f>
        <v>0</v>
      </c>
      <c r="J1097" s="90">
        <f>STOCKSANLUIS[[#This Row],[STOCK ALM1]]-STOCKSANLUIS[[#This Row],[SALIDA]]</f>
        <v>250</v>
      </c>
      <c r="K1097" s="90" t="str">
        <f>VLOOKUP(STOCKSANLUIS[[#This Row],[CODIGO]],CLASIFICACION[],6,FALSE)</f>
        <v>C</v>
      </c>
      <c r="L1097" s="90">
        <f>IFERROR(VLOOKUP(STOCKSANLUIS[[#This Row],[CODIGO]],STOCK_STARSOFT[],3,FALSE),0)</f>
        <v>250</v>
      </c>
      <c r="M1097" s="90" t="str">
        <f>IF(STOCKSANLUIS[[#This Row],[STOCK ACTUAL]]=STOCKSANLUIS[[#This Row],[STOCK_STARSOFT]],"SIN DIFERENCIA","DIFERENCIA")</f>
        <v>SIN DIFERENCIA</v>
      </c>
    </row>
    <row r="1098" spans="1:13" ht="15" hidden="1" customHeight="1" x14ac:dyDescent="0.25">
      <c r="A1098" s="144" t="s">
        <v>2234</v>
      </c>
      <c r="B1098" s="87" t="s">
        <v>2235</v>
      </c>
      <c r="C1098" s="88">
        <v>0</v>
      </c>
      <c r="D1098" s="89" t="s">
        <v>6</v>
      </c>
      <c r="E1098" s="90" t="str">
        <f>VLOOKUP(STOCKSANLUIS[[#This Row],[CODIGO]],FAMILIAS[],4,FALSE)</f>
        <v>DANFOSS</v>
      </c>
      <c r="F1098" s="90">
        <v>1</v>
      </c>
      <c r="G1098" s="90"/>
      <c r="H1098" s="90">
        <f>SUMIF(INGRESO_MERCADERIA[CODIGO],STOCKSANLUIS[[#This Row],[CODIGO]],INGRESO_MERCADERIA[INGRESO])</f>
        <v>0</v>
      </c>
      <c r="I1098" s="90">
        <f>SUMIF(SALIDA[CODIGO],STOCKSANLUIS[[#This Row],[CODIGO]],SALIDA[CANTIDAD])</f>
        <v>0</v>
      </c>
      <c r="J1098" s="90">
        <f>STOCKSANLUIS[[#This Row],[STOCK ALM1]]-STOCKSANLUIS[[#This Row],[SALIDA]]</f>
        <v>0</v>
      </c>
      <c r="K1098" s="90" t="str">
        <f>VLOOKUP(STOCKSANLUIS[[#This Row],[CODIGO]],CLASIFICACION[],6,FALSE)</f>
        <v>C</v>
      </c>
      <c r="L1098" s="90">
        <f>IFERROR(VLOOKUP(STOCKSANLUIS[[#This Row],[CODIGO]],STOCK_STARSOFT[],3,FALSE),0)</f>
        <v>0</v>
      </c>
      <c r="M1098" s="90" t="str">
        <f>IF(STOCKSANLUIS[[#This Row],[STOCK ACTUAL]]=STOCKSANLUIS[[#This Row],[STOCK_STARSOFT]],"SIN DIFERENCIA","DIFERENCIA")</f>
        <v>SIN DIFERENCIA</v>
      </c>
    </row>
    <row r="1099" spans="1:13" ht="15" hidden="1" customHeight="1" x14ac:dyDescent="0.25">
      <c r="A1099" s="144" t="s">
        <v>2236</v>
      </c>
      <c r="B1099" s="87" t="s">
        <v>2237</v>
      </c>
      <c r="C1099" s="88">
        <v>0</v>
      </c>
      <c r="D1099" s="89" t="s">
        <v>6</v>
      </c>
      <c r="E1099" s="90" t="str">
        <f>VLOOKUP(STOCKSANLUIS[[#This Row],[CODIGO]],FAMILIAS[],4,FALSE)</f>
        <v>VARIOS</v>
      </c>
      <c r="F1099" s="90">
        <v>1</v>
      </c>
      <c r="G1099" s="90"/>
      <c r="H1099" s="90">
        <f>SUMIF(INGRESO_MERCADERIA[CODIGO],STOCKSANLUIS[[#This Row],[CODIGO]],INGRESO_MERCADERIA[INGRESO])</f>
        <v>0</v>
      </c>
      <c r="I1099" s="90">
        <f>SUMIF(SALIDA[CODIGO],STOCKSANLUIS[[#This Row],[CODIGO]],SALIDA[CANTIDAD])</f>
        <v>0</v>
      </c>
      <c r="J1099" s="90">
        <f>STOCKSANLUIS[[#This Row],[STOCK ALM1]]-STOCKSANLUIS[[#This Row],[SALIDA]]</f>
        <v>0</v>
      </c>
      <c r="K1099" s="90" t="str">
        <f>VLOOKUP(STOCKSANLUIS[[#This Row],[CODIGO]],CLASIFICACION[],6,FALSE)</f>
        <v>C</v>
      </c>
      <c r="L1099" s="90">
        <f>IFERROR(VLOOKUP(STOCKSANLUIS[[#This Row],[CODIGO]],STOCK_STARSOFT[],3,FALSE),0)</f>
        <v>0</v>
      </c>
      <c r="M1099" s="90" t="str">
        <f>IF(STOCKSANLUIS[[#This Row],[STOCK ACTUAL]]=STOCKSANLUIS[[#This Row],[STOCK_STARSOFT]],"SIN DIFERENCIA","DIFERENCIA")</f>
        <v>SIN DIFERENCIA</v>
      </c>
    </row>
    <row r="1100" spans="1:13" ht="15" hidden="1" customHeight="1" x14ac:dyDescent="0.25">
      <c r="A1100" s="144" t="s">
        <v>2238</v>
      </c>
      <c r="B1100" s="87" t="s">
        <v>2239</v>
      </c>
      <c r="C1100" s="88">
        <v>0</v>
      </c>
      <c r="D1100" s="89" t="s">
        <v>6</v>
      </c>
      <c r="E1100" s="90" t="str">
        <f>VLOOKUP(STOCKSANLUIS[[#This Row],[CODIGO]],FAMILIAS[],4,FALSE)</f>
        <v>DANFOSS</v>
      </c>
      <c r="F1100" s="90">
        <v>1</v>
      </c>
      <c r="G1100" s="90"/>
      <c r="H1100" s="90">
        <f>SUMIF(INGRESO_MERCADERIA[CODIGO],STOCKSANLUIS[[#This Row],[CODIGO]],INGRESO_MERCADERIA[INGRESO])</f>
        <v>0</v>
      </c>
      <c r="I1100" s="90">
        <f>SUMIF(SALIDA[CODIGO],STOCKSANLUIS[[#This Row],[CODIGO]],SALIDA[CANTIDAD])</f>
        <v>0</v>
      </c>
      <c r="J1100" s="90">
        <f>STOCKSANLUIS[[#This Row],[STOCK ALM1]]-STOCKSANLUIS[[#This Row],[SALIDA]]</f>
        <v>0</v>
      </c>
      <c r="K1100" s="90" t="str">
        <f>VLOOKUP(STOCKSANLUIS[[#This Row],[CODIGO]],CLASIFICACION[],6,FALSE)</f>
        <v>C</v>
      </c>
      <c r="L1100" s="90">
        <f>IFERROR(VLOOKUP(STOCKSANLUIS[[#This Row],[CODIGO]],STOCK_STARSOFT[],3,FALSE),0)</f>
        <v>0</v>
      </c>
      <c r="M1100" s="90" t="str">
        <f>IF(STOCKSANLUIS[[#This Row],[STOCK ACTUAL]]=STOCKSANLUIS[[#This Row],[STOCK_STARSOFT]],"SIN DIFERENCIA","DIFERENCIA")</f>
        <v>SIN DIFERENCIA</v>
      </c>
    </row>
    <row r="1101" spans="1:13" ht="15" hidden="1" customHeight="1" x14ac:dyDescent="0.25">
      <c r="A1101" s="144" t="s">
        <v>2240</v>
      </c>
      <c r="B1101" s="87" t="s">
        <v>2241</v>
      </c>
      <c r="C1101" s="88">
        <v>0</v>
      </c>
      <c r="D1101" s="89" t="s">
        <v>6</v>
      </c>
      <c r="E1101" s="90" t="str">
        <f>VLOOKUP(STOCKSANLUIS[[#This Row],[CODIGO]],FAMILIAS[],4,FALSE)</f>
        <v>VARIOS</v>
      </c>
      <c r="F1101" s="90">
        <v>1</v>
      </c>
      <c r="G1101" s="90"/>
      <c r="H1101" s="90">
        <f>SUMIF(INGRESO_MERCADERIA[CODIGO],STOCKSANLUIS[[#This Row],[CODIGO]],INGRESO_MERCADERIA[INGRESO])</f>
        <v>0</v>
      </c>
      <c r="I1101" s="90">
        <f>SUMIF(SALIDA[CODIGO],STOCKSANLUIS[[#This Row],[CODIGO]],SALIDA[CANTIDAD])</f>
        <v>0</v>
      </c>
      <c r="J1101" s="90">
        <f>STOCKSANLUIS[[#This Row],[STOCK ALM1]]-STOCKSANLUIS[[#This Row],[SALIDA]]</f>
        <v>0</v>
      </c>
      <c r="K1101" s="90" t="str">
        <f>VLOOKUP(STOCKSANLUIS[[#This Row],[CODIGO]],CLASIFICACION[],6,FALSE)</f>
        <v>C</v>
      </c>
      <c r="L1101" s="90">
        <f>IFERROR(VLOOKUP(STOCKSANLUIS[[#This Row],[CODIGO]],STOCK_STARSOFT[],3,FALSE),0)</f>
        <v>0</v>
      </c>
      <c r="M1101" s="90" t="str">
        <f>IF(STOCKSANLUIS[[#This Row],[STOCK ACTUAL]]=STOCKSANLUIS[[#This Row],[STOCK_STARSOFT]],"SIN DIFERENCIA","DIFERENCIA")</f>
        <v>SIN DIFERENCIA</v>
      </c>
    </row>
    <row r="1102" spans="1:13" ht="15" hidden="1" customHeight="1" x14ac:dyDescent="0.25">
      <c r="A1102" s="144" t="s">
        <v>2242</v>
      </c>
      <c r="B1102" s="87" t="s">
        <v>2243</v>
      </c>
      <c r="C1102" s="88">
        <v>0</v>
      </c>
      <c r="D1102" s="89" t="s">
        <v>6</v>
      </c>
      <c r="E1102" s="90" t="str">
        <f>VLOOKUP(STOCKSANLUIS[[#This Row],[CODIGO]],FAMILIAS[],4,FALSE)</f>
        <v>FULL GAUGE</v>
      </c>
      <c r="F1102" s="90">
        <v>1</v>
      </c>
      <c r="G1102" s="90"/>
      <c r="H1102" s="90">
        <f>SUMIF(INGRESO_MERCADERIA[CODIGO],STOCKSANLUIS[[#This Row],[CODIGO]],INGRESO_MERCADERIA[INGRESO])</f>
        <v>0</v>
      </c>
      <c r="I1102" s="90">
        <f>SUMIF(SALIDA[CODIGO],STOCKSANLUIS[[#This Row],[CODIGO]],SALIDA[CANTIDAD])</f>
        <v>0</v>
      </c>
      <c r="J1102" s="90">
        <f>STOCKSANLUIS[[#This Row],[STOCK ALM1]]-STOCKSANLUIS[[#This Row],[SALIDA]]</f>
        <v>0</v>
      </c>
      <c r="K1102" s="90" t="str">
        <f>VLOOKUP(STOCKSANLUIS[[#This Row],[CODIGO]],CLASIFICACION[],6,FALSE)</f>
        <v>C</v>
      </c>
      <c r="L1102" s="90">
        <f>IFERROR(VLOOKUP(STOCKSANLUIS[[#This Row],[CODIGO]],STOCK_STARSOFT[],3,FALSE),0)</f>
        <v>0</v>
      </c>
      <c r="M1102" s="90" t="str">
        <f>IF(STOCKSANLUIS[[#This Row],[STOCK ACTUAL]]=STOCKSANLUIS[[#This Row],[STOCK_STARSOFT]],"SIN DIFERENCIA","DIFERENCIA")</f>
        <v>SIN DIFERENCIA</v>
      </c>
    </row>
    <row r="1103" spans="1:13" ht="15" hidden="1" customHeight="1" x14ac:dyDescent="0.25">
      <c r="A1103" s="144" t="s">
        <v>2244</v>
      </c>
      <c r="B1103" s="87" t="s">
        <v>2245</v>
      </c>
      <c r="C1103" s="88">
        <v>0</v>
      </c>
      <c r="D1103" s="89" t="s">
        <v>6</v>
      </c>
      <c r="E1103" s="90" t="str">
        <f>VLOOKUP(STOCKSANLUIS[[#This Row],[CODIGO]],FAMILIAS[],4,FALSE)</f>
        <v>MIPAL</v>
      </c>
      <c r="F1103" s="90">
        <v>1</v>
      </c>
      <c r="G1103" s="90"/>
      <c r="H1103" s="90">
        <f>SUMIF(INGRESO_MERCADERIA[CODIGO],STOCKSANLUIS[[#This Row],[CODIGO]],INGRESO_MERCADERIA[INGRESO])</f>
        <v>0</v>
      </c>
      <c r="I1103" s="90">
        <f>SUMIF(SALIDA[CODIGO],STOCKSANLUIS[[#This Row],[CODIGO]],SALIDA[CANTIDAD])</f>
        <v>0</v>
      </c>
      <c r="J1103" s="90">
        <f>STOCKSANLUIS[[#This Row],[STOCK ALM1]]-STOCKSANLUIS[[#This Row],[SALIDA]]</f>
        <v>0</v>
      </c>
      <c r="K1103" s="90" t="str">
        <f>VLOOKUP(STOCKSANLUIS[[#This Row],[CODIGO]],CLASIFICACION[],6,FALSE)</f>
        <v>C</v>
      </c>
      <c r="L1103" s="90">
        <f>IFERROR(VLOOKUP(STOCKSANLUIS[[#This Row],[CODIGO]],STOCK_STARSOFT[],3,FALSE),0)</f>
        <v>0</v>
      </c>
      <c r="M1103" s="90" t="str">
        <f>IF(STOCKSANLUIS[[#This Row],[STOCK ACTUAL]]=STOCKSANLUIS[[#This Row],[STOCK_STARSOFT]],"SIN DIFERENCIA","DIFERENCIA")</f>
        <v>SIN DIFERENCIA</v>
      </c>
    </row>
    <row r="1104" spans="1:13" ht="15" hidden="1" customHeight="1" x14ac:dyDescent="0.25">
      <c r="A1104" s="144" t="s">
        <v>2246</v>
      </c>
      <c r="B1104" s="87" t="s">
        <v>2247</v>
      </c>
      <c r="C1104" s="88">
        <v>2</v>
      </c>
      <c r="D1104" s="89" t="s">
        <v>6</v>
      </c>
      <c r="E1104" s="90" t="str">
        <f>VLOOKUP(STOCKSANLUIS[[#This Row],[CODIGO]],FAMILIAS[],4,FALSE)</f>
        <v>ES ROBBINS</v>
      </c>
      <c r="F1104" s="90">
        <v>1</v>
      </c>
      <c r="G1104" s="90" t="s">
        <v>19526</v>
      </c>
      <c r="H1104" s="90">
        <f>SUMIF(INGRESO_MERCADERIA[CODIGO],STOCKSANLUIS[[#This Row],[CODIGO]],INGRESO_MERCADERIA[INGRESO])</f>
        <v>2</v>
      </c>
      <c r="I1104" s="90">
        <f>SUMIF(SALIDA[CODIGO],STOCKSANLUIS[[#This Row],[CODIGO]],SALIDA[CANTIDAD])</f>
        <v>0</v>
      </c>
      <c r="J1104" s="90">
        <f>STOCKSANLUIS[[#This Row],[STOCK ALM1]]-STOCKSANLUIS[[#This Row],[SALIDA]]</f>
        <v>2</v>
      </c>
      <c r="K1104" s="90" t="str">
        <f>VLOOKUP(STOCKSANLUIS[[#This Row],[CODIGO]],CLASIFICACION[],6,FALSE)</f>
        <v>C</v>
      </c>
      <c r="L1104" s="90">
        <f>IFERROR(VLOOKUP(STOCKSANLUIS[[#This Row],[CODIGO]],STOCK_STARSOFT[],3,FALSE),0)</f>
        <v>2</v>
      </c>
      <c r="M1104" s="90" t="str">
        <f>IF(STOCKSANLUIS[[#This Row],[STOCK ACTUAL]]=STOCKSANLUIS[[#This Row],[STOCK_STARSOFT]],"SIN DIFERENCIA","DIFERENCIA")</f>
        <v>SIN DIFERENCIA</v>
      </c>
    </row>
    <row r="1105" spans="1:13" ht="15" hidden="1" customHeight="1" x14ac:dyDescent="0.25">
      <c r="A1105" s="144" t="s">
        <v>2248</v>
      </c>
      <c r="B1105" s="87" t="s">
        <v>2249</v>
      </c>
      <c r="C1105" s="88">
        <v>0</v>
      </c>
      <c r="D1105" s="89" t="s">
        <v>6</v>
      </c>
      <c r="E1105" s="90" t="str">
        <f>VLOOKUP(STOCKSANLUIS[[#This Row],[CODIGO]],FAMILIAS[],4,FALSE)</f>
        <v>ES ROBBINS</v>
      </c>
      <c r="F1105" s="90">
        <v>1</v>
      </c>
      <c r="G1105" s="90"/>
      <c r="H1105" s="90">
        <f>SUMIF(INGRESO_MERCADERIA[CODIGO],STOCKSANLUIS[[#This Row],[CODIGO]],INGRESO_MERCADERIA[INGRESO])</f>
        <v>0</v>
      </c>
      <c r="I1105" s="90">
        <f>SUMIF(SALIDA[CODIGO],STOCKSANLUIS[[#This Row],[CODIGO]],SALIDA[CANTIDAD])</f>
        <v>0</v>
      </c>
      <c r="J1105" s="90">
        <f>STOCKSANLUIS[[#This Row],[STOCK ALM1]]-STOCKSANLUIS[[#This Row],[SALIDA]]</f>
        <v>0</v>
      </c>
      <c r="K1105" s="90" t="str">
        <f>VLOOKUP(STOCKSANLUIS[[#This Row],[CODIGO]],CLASIFICACION[],6,FALSE)</f>
        <v>C</v>
      </c>
      <c r="L1105" s="90">
        <f>IFERROR(VLOOKUP(STOCKSANLUIS[[#This Row],[CODIGO]],STOCK_STARSOFT[],3,FALSE),0)</f>
        <v>0</v>
      </c>
      <c r="M1105" s="90" t="str">
        <f>IF(STOCKSANLUIS[[#This Row],[STOCK ACTUAL]]=STOCKSANLUIS[[#This Row],[STOCK_STARSOFT]],"SIN DIFERENCIA","DIFERENCIA")</f>
        <v>SIN DIFERENCIA</v>
      </c>
    </row>
    <row r="1106" spans="1:13" ht="15" hidden="1" customHeight="1" x14ac:dyDescent="0.25">
      <c r="A1106" s="144" t="s">
        <v>3234</v>
      </c>
      <c r="B1106" s="87" t="s">
        <v>3235</v>
      </c>
      <c r="C1106" s="88">
        <v>34</v>
      </c>
      <c r="D1106" s="89" t="s">
        <v>6</v>
      </c>
      <c r="E1106" s="90" t="str">
        <f>VLOOKUP(STOCKSANLUIS[[#This Row],[CODIGO]],FAMILIAS[],4,FALSE)</f>
        <v>EVERWELL</v>
      </c>
      <c r="F1106" s="90">
        <v>1</v>
      </c>
      <c r="G1106" s="90" t="s">
        <v>19524</v>
      </c>
      <c r="H1106" s="90">
        <f>SUMIF(INGRESO_MERCADERIA[CODIGO],STOCKSANLUIS[[#This Row],[CODIGO]],INGRESO_MERCADERIA[INGRESO])</f>
        <v>34</v>
      </c>
      <c r="I1106" s="90">
        <f>SUMIF(SALIDA[CODIGO],STOCKSANLUIS[[#This Row],[CODIGO]],SALIDA[CANTIDAD])</f>
        <v>34</v>
      </c>
      <c r="J1106" s="90">
        <f>STOCKSANLUIS[[#This Row],[STOCK ALM1]]-STOCKSANLUIS[[#This Row],[SALIDA]]</f>
        <v>0</v>
      </c>
      <c r="K1106" s="90" t="str">
        <f>VLOOKUP(STOCKSANLUIS[[#This Row],[CODIGO]],CLASIFICACION[],6,FALSE)</f>
        <v>C</v>
      </c>
      <c r="L1106" s="90">
        <f>IFERROR(VLOOKUP(STOCKSANLUIS[[#This Row],[CODIGO]],STOCK_STARSOFT[],3,FALSE),0)</f>
        <v>0</v>
      </c>
      <c r="M1106" s="90" t="str">
        <f>IF(STOCKSANLUIS[[#This Row],[STOCK ACTUAL]]=STOCKSANLUIS[[#This Row],[STOCK_STARSOFT]],"SIN DIFERENCIA","DIFERENCIA")</f>
        <v>SIN DIFERENCIA</v>
      </c>
    </row>
    <row r="1107" spans="1:13" ht="15" hidden="1" customHeight="1" x14ac:dyDescent="0.25">
      <c r="A1107" s="144" t="s">
        <v>3241</v>
      </c>
      <c r="B1107" s="87" t="s">
        <v>3242</v>
      </c>
      <c r="C1107" s="88">
        <v>12</v>
      </c>
      <c r="D1107" s="89" t="s">
        <v>6</v>
      </c>
      <c r="E1107" s="90" t="str">
        <f>VLOOKUP(STOCKSANLUIS[[#This Row],[CODIGO]],FAMILIAS[],4,FALSE)</f>
        <v>EVERWELL</v>
      </c>
      <c r="F1107" s="90">
        <v>1</v>
      </c>
      <c r="G1107" s="90" t="s">
        <v>19524</v>
      </c>
      <c r="H1107" s="90">
        <f>SUMIF(INGRESO_MERCADERIA[CODIGO],STOCKSANLUIS[[#This Row],[CODIGO]],INGRESO_MERCADERIA[INGRESO])</f>
        <v>12</v>
      </c>
      <c r="I1107" s="90">
        <f>SUMIF(SALIDA[CODIGO],STOCKSANLUIS[[#This Row],[CODIGO]],SALIDA[CANTIDAD])</f>
        <v>10</v>
      </c>
      <c r="J1107" s="90">
        <f>STOCKSANLUIS[[#This Row],[STOCK ALM1]]-STOCKSANLUIS[[#This Row],[SALIDA]]</f>
        <v>2</v>
      </c>
      <c r="K1107" s="90" t="str">
        <f>VLOOKUP(STOCKSANLUIS[[#This Row],[CODIGO]],CLASIFICACION[],6,FALSE)</f>
        <v>C</v>
      </c>
      <c r="L1107" s="90">
        <f>IFERROR(VLOOKUP(STOCKSANLUIS[[#This Row],[CODIGO]],STOCK_STARSOFT[],3,FALSE),0)</f>
        <v>2</v>
      </c>
      <c r="M1107" s="90" t="str">
        <f>IF(STOCKSANLUIS[[#This Row],[STOCK ACTUAL]]=STOCKSANLUIS[[#This Row],[STOCK_STARSOFT]],"SIN DIFERENCIA","DIFERENCIA")</f>
        <v>SIN DIFERENCIA</v>
      </c>
    </row>
    <row r="1108" spans="1:13" ht="15" hidden="1" customHeight="1" x14ac:dyDescent="0.25">
      <c r="A1108" s="144" t="s">
        <v>2254</v>
      </c>
      <c r="B1108" s="87" t="s">
        <v>2255</v>
      </c>
      <c r="C1108" s="88">
        <v>1</v>
      </c>
      <c r="D1108" s="89" t="s">
        <v>6</v>
      </c>
      <c r="E1108" s="90" t="str">
        <f>VLOOKUP(STOCKSANLUIS[[#This Row],[CODIGO]],FAMILIAS[],4,FALSE)</f>
        <v>CAFF</v>
      </c>
      <c r="F1108" s="90">
        <v>1</v>
      </c>
      <c r="G1108" s="90" t="s">
        <v>19524</v>
      </c>
      <c r="H1108" s="90">
        <f>SUMIF(INGRESO_MERCADERIA[CODIGO],STOCKSANLUIS[[#This Row],[CODIGO]],INGRESO_MERCADERIA[INGRESO])</f>
        <v>5</v>
      </c>
      <c r="I1108" s="90">
        <f>SUMIF(SALIDA[CODIGO],STOCKSANLUIS[[#This Row],[CODIGO]],SALIDA[CANTIDAD])</f>
        <v>1</v>
      </c>
      <c r="J1108" s="90">
        <f>STOCKSANLUIS[[#This Row],[STOCK ALM1]]-STOCKSANLUIS[[#This Row],[SALIDA]]</f>
        <v>4</v>
      </c>
      <c r="K1108" s="90" t="str">
        <f>VLOOKUP(STOCKSANLUIS[[#This Row],[CODIGO]],CLASIFICACION[],6,FALSE)</f>
        <v>C</v>
      </c>
      <c r="L1108" s="90">
        <f>IFERROR(VLOOKUP(STOCKSANLUIS[[#This Row],[CODIGO]],STOCK_STARSOFT[],3,FALSE),0)</f>
        <v>4</v>
      </c>
      <c r="M1108" s="90" t="str">
        <f>IF(STOCKSANLUIS[[#This Row],[STOCK ACTUAL]]=STOCKSANLUIS[[#This Row],[STOCK_STARSOFT]],"SIN DIFERENCIA","DIFERENCIA")</f>
        <v>SIN DIFERENCIA</v>
      </c>
    </row>
    <row r="1109" spans="1:13" ht="15" hidden="1" customHeight="1" x14ac:dyDescent="0.25">
      <c r="A1109" s="144" t="s">
        <v>2256</v>
      </c>
      <c r="B1109" s="87" t="s">
        <v>2257</v>
      </c>
      <c r="C1109" s="88">
        <v>0</v>
      </c>
      <c r="D1109" s="89" t="s">
        <v>6</v>
      </c>
      <c r="E1109" s="90" t="str">
        <f>VLOOKUP(STOCKSANLUIS[[#This Row],[CODIGO]],FAMILIAS[],4,FALSE)</f>
        <v>CAFF</v>
      </c>
      <c r="F1109" s="90">
        <v>1</v>
      </c>
      <c r="G1109" s="90" t="s">
        <v>19524</v>
      </c>
      <c r="H1109" s="90">
        <f>SUMIF(INGRESO_MERCADERIA[CODIGO],STOCKSANLUIS[[#This Row],[CODIGO]],INGRESO_MERCADERIA[INGRESO])</f>
        <v>4</v>
      </c>
      <c r="I1109" s="90">
        <f>SUMIF(SALIDA[CODIGO],STOCKSANLUIS[[#This Row],[CODIGO]],SALIDA[CANTIDAD])</f>
        <v>0</v>
      </c>
      <c r="J1109" s="90">
        <f>STOCKSANLUIS[[#This Row],[STOCK ALM1]]-STOCKSANLUIS[[#This Row],[SALIDA]]</f>
        <v>4</v>
      </c>
      <c r="K1109" s="90" t="str">
        <f>VLOOKUP(STOCKSANLUIS[[#This Row],[CODIGO]],CLASIFICACION[],6,FALSE)</f>
        <v>C</v>
      </c>
      <c r="L1109" s="90">
        <f>IFERROR(VLOOKUP(STOCKSANLUIS[[#This Row],[CODIGO]],STOCK_STARSOFT[],3,FALSE),0)</f>
        <v>4</v>
      </c>
      <c r="M1109" s="90" t="str">
        <f>IF(STOCKSANLUIS[[#This Row],[STOCK ACTUAL]]=STOCKSANLUIS[[#This Row],[STOCK_STARSOFT]],"SIN DIFERENCIA","DIFERENCIA")</f>
        <v>SIN DIFERENCIA</v>
      </c>
    </row>
    <row r="1110" spans="1:13" ht="15" hidden="1" customHeight="1" x14ac:dyDescent="0.25">
      <c r="A1110" s="144" t="s">
        <v>2258</v>
      </c>
      <c r="B1110" s="87" t="s">
        <v>2259</v>
      </c>
      <c r="C1110" s="88">
        <v>0</v>
      </c>
      <c r="D1110" s="89" t="s">
        <v>6</v>
      </c>
      <c r="E1110" s="90" t="str">
        <f>VLOOKUP(STOCKSANLUIS[[#This Row],[CODIGO]],FAMILIAS[],4,FALSE)</f>
        <v>VARIOS</v>
      </c>
      <c r="F1110" s="90">
        <v>1</v>
      </c>
      <c r="G1110" s="90"/>
      <c r="H1110" s="90">
        <f>SUMIF(INGRESO_MERCADERIA[CODIGO],STOCKSANLUIS[[#This Row],[CODIGO]],INGRESO_MERCADERIA[INGRESO])</f>
        <v>0</v>
      </c>
      <c r="I1110" s="90">
        <f>SUMIF(SALIDA[CODIGO],STOCKSANLUIS[[#This Row],[CODIGO]],SALIDA[CANTIDAD])</f>
        <v>0</v>
      </c>
      <c r="J1110" s="90">
        <f>STOCKSANLUIS[[#This Row],[STOCK ALM1]]-STOCKSANLUIS[[#This Row],[SALIDA]]</f>
        <v>0</v>
      </c>
      <c r="K1110" s="90" t="str">
        <f>VLOOKUP(STOCKSANLUIS[[#This Row],[CODIGO]],CLASIFICACION[],6,FALSE)</f>
        <v>C</v>
      </c>
      <c r="L1110" s="90">
        <f>IFERROR(VLOOKUP(STOCKSANLUIS[[#This Row],[CODIGO]],STOCK_STARSOFT[],3,FALSE),0)</f>
        <v>0</v>
      </c>
      <c r="M1110" s="90" t="str">
        <f>IF(STOCKSANLUIS[[#This Row],[STOCK ACTUAL]]=STOCKSANLUIS[[#This Row],[STOCK_STARSOFT]],"SIN DIFERENCIA","DIFERENCIA")</f>
        <v>SIN DIFERENCIA</v>
      </c>
    </row>
    <row r="1111" spans="1:13" ht="15" hidden="1" customHeight="1" x14ac:dyDescent="0.25">
      <c r="A1111" s="144" t="s">
        <v>2260</v>
      </c>
      <c r="B1111" s="87" t="s">
        <v>2261</v>
      </c>
      <c r="C1111" s="88">
        <v>1</v>
      </c>
      <c r="D1111" s="89" t="s">
        <v>6</v>
      </c>
      <c r="E1111" s="90" t="str">
        <f>VLOOKUP(STOCKSANLUIS[[#This Row],[CODIGO]],FAMILIAS[],4,FALSE)</f>
        <v>CAFF</v>
      </c>
      <c r="F1111" s="90">
        <v>1</v>
      </c>
      <c r="G1111" s="90" t="s">
        <v>19524</v>
      </c>
      <c r="H1111" s="90">
        <f>SUMIF(INGRESO_MERCADERIA[CODIGO],STOCKSANLUIS[[#This Row],[CODIGO]],INGRESO_MERCADERIA[INGRESO])</f>
        <v>5</v>
      </c>
      <c r="I1111" s="90">
        <f>SUMIF(SALIDA[CODIGO],STOCKSANLUIS[[#This Row],[CODIGO]],SALIDA[CANTIDAD])</f>
        <v>5</v>
      </c>
      <c r="J1111" s="90">
        <f>STOCKSANLUIS[[#This Row],[STOCK ALM1]]-STOCKSANLUIS[[#This Row],[SALIDA]]</f>
        <v>0</v>
      </c>
      <c r="K1111" s="90" t="str">
        <f>VLOOKUP(STOCKSANLUIS[[#This Row],[CODIGO]],CLASIFICACION[],6,FALSE)</f>
        <v>C</v>
      </c>
      <c r="L1111" s="90">
        <f>IFERROR(VLOOKUP(STOCKSANLUIS[[#This Row],[CODIGO]],STOCK_STARSOFT[],3,FALSE),0)</f>
        <v>0</v>
      </c>
      <c r="M1111" s="90" t="str">
        <f>IF(STOCKSANLUIS[[#This Row],[STOCK ACTUAL]]=STOCKSANLUIS[[#This Row],[STOCK_STARSOFT]],"SIN DIFERENCIA","DIFERENCIA")</f>
        <v>SIN DIFERENCIA</v>
      </c>
    </row>
    <row r="1112" spans="1:13" ht="15" hidden="1" customHeight="1" x14ac:dyDescent="0.25">
      <c r="A1112" s="91" t="s">
        <v>3343</v>
      </c>
      <c r="B1112" s="87" t="s">
        <v>3344</v>
      </c>
      <c r="C1112" s="88">
        <v>13</v>
      </c>
      <c r="D1112" s="89" t="s">
        <v>6</v>
      </c>
      <c r="E1112" s="90" t="str">
        <f>VLOOKUP(STOCKSANLUIS[[#This Row],[CODIGO]],FAMILIAS[],4,FALSE)</f>
        <v>ZHEJIANG YONGHE</v>
      </c>
      <c r="F1112" s="90">
        <v>1</v>
      </c>
      <c r="G1112" s="90" t="s">
        <v>19526</v>
      </c>
      <c r="H1112" s="90">
        <f>SUMIF(INGRESO_MERCADERIA[CODIGO],STOCKSANLUIS[[#This Row],[CODIGO]],INGRESO_MERCADERIA[INGRESO])</f>
        <v>196</v>
      </c>
      <c r="I1112" s="90">
        <f>SUMIF(SALIDA[CODIGO],STOCKSANLUIS[[#This Row],[CODIGO]],SALIDA[CANTIDAD])</f>
        <v>175</v>
      </c>
      <c r="J1112" s="90">
        <f>STOCKSANLUIS[[#This Row],[STOCK ALM1]]-STOCKSANLUIS[[#This Row],[SALIDA]]</f>
        <v>21</v>
      </c>
      <c r="K1112" s="90" t="str">
        <f>VLOOKUP(STOCKSANLUIS[[#This Row],[CODIGO]],CLASIFICACION[],6,FALSE)</f>
        <v>A</v>
      </c>
      <c r="L1112" s="90">
        <f>IFERROR(VLOOKUP(STOCKSANLUIS[[#This Row],[CODIGO]],STOCK_STARSOFT[],3,FALSE),0)</f>
        <v>21</v>
      </c>
      <c r="M1112" s="90" t="str">
        <f>IF(STOCKSANLUIS[[#This Row],[STOCK ACTUAL]]=STOCKSANLUIS[[#This Row],[STOCK_STARSOFT]],"SIN DIFERENCIA","DIFERENCIA")</f>
        <v>SIN DIFERENCIA</v>
      </c>
    </row>
    <row r="1113" spans="1:13" ht="15" hidden="1" customHeight="1" x14ac:dyDescent="0.25">
      <c r="A1113" s="144" t="s">
        <v>2466</v>
      </c>
      <c r="B1113" s="87" t="s">
        <v>2467</v>
      </c>
      <c r="C1113" s="88">
        <v>31</v>
      </c>
      <c r="D1113" s="89" t="s">
        <v>6</v>
      </c>
      <c r="E1113" s="90" t="str">
        <f>VLOOKUP(STOCKSANLUIS[[#This Row],[CODIGO]],FAMILIAS[],4,FALSE)</f>
        <v>NU CALGON</v>
      </c>
      <c r="F1113" s="90">
        <v>1</v>
      </c>
      <c r="G1113" s="90" t="s">
        <v>19526</v>
      </c>
      <c r="H1113" s="90">
        <f>SUMIF(INGRESO_MERCADERIA[CODIGO],STOCKSANLUIS[[#This Row],[CODIGO]],INGRESO_MERCADERIA[INGRESO])</f>
        <v>168</v>
      </c>
      <c r="I1113" s="90">
        <f>SUMIF(SALIDA[CODIGO],STOCKSANLUIS[[#This Row],[CODIGO]],SALIDA[CANTIDAD])</f>
        <v>150</v>
      </c>
      <c r="J1113" s="90">
        <f>STOCKSANLUIS[[#This Row],[STOCK ALM1]]-STOCKSANLUIS[[#This Row],[SALIDA]]</f>
        <v>18</v>
      </c>
      <c r="K1113" s="90" t="str">
        <f>VLOOKUP(STOCKSANLUIS[[#This Row],[CODIGO]],CLASIFICACION[],6,FALSE)</f>
        <v>A</v>
      </c>
      <c r="L1113" s="90">
        <f>IFERROR(VLOOKUP(STOCKSANLUIS[[#This Row],[CODIGO]],STOCK_STARSOFT[],3,FALSE),0)</f>
        <v>18</v>
      </c>
      <c r="M1113" s="90" t="str">
        <f>IF(STOCKSANLUIS[[#This Row],[STOCK ACTUAL]]=STOCKSANLUIS[[#This Row],[STOCK_STARSOFT]],"SIN DIFERENCIA","DIFERENCIA")</f>
        <v>SIN DIFERENCIA</v>
      </c>
    </row>
    <row r="1114" spans="1:13" ht="15" hidden="1" customHeight="1" x14ac:dyDescent="0.25">
      <c r="A1114" s="144" t="s">
        <v>2266</v>
      </c>
      <c r="B1114" s="87" t="s">
        <v>2267</v>
      </c>
      <c r="C1114" s="88">
        <v>0</v>
      </c>
      <c r="D1114" s="89" t="s">
        <v>6</v>
      </c>
      <c r="E1114" s="90" t="str">
        <f>VLOOKUP(STOCKSANLUIS[[#This Row],[CODIGO]],FAMILIAS[],4,FALSE)</f>
        <v>CAFF</v>
      </c>
      <c r="F1114" s="90">
        <v>1</v>
      </c>
      <c r="G1114" s="90" t="s">
        <v>19524</v>
      </c>
      <c r="H1114" s="90">
        <f>SUMIF(INGRESO_MERCADERIA[CODIGO],STOCKSANLUIS[[#This Row],[CODIGO]],INGRESO_MERCADERIA[INGRESO])</f>
        <v>6</v>
      </c>
      <c r="I1114" s="90">
        <f>SUMIF(SALIDA[CODIGO],STOCKSANLUIS[[#This Row],[CODIGO]],SALIDA[CANTIDAD])</f>
        <v>4</v>
      </c>
      <c r="J1114" s="90">
        <f>STOCKSANLUIS[[#This Row],[STOCK ALM1]]-STOCKSANLUIS[[#This Row],[SALIDA]]</f>
        <v>2</v>
      </c>
      <c r="K1114" s="90" t="str">
        <f>VLOOKUP(STOCKSANLUIS[[#This Row],[CODIGO]],CLASIFICACION[],6,FALSE)</f>
        <v>C</v>
      </c>
      <c r="L1114" s="90">
        <f>IFERROR(VLOOKUP(STOCKSANLUIS[[#This Row],[CODIGO]],STOCK_STARSOFT[],3,FALSE),0)</f>
        <v>2</v>
      </c>
      <c r="M1114" s="90" t="str">
        <f>IF(STOCKSANLUIS[[#This Row],[STOCK ACTUAL]]=STOCKSANLUIS[[#This Row],[STOCK_STARSOFT]],"SIN DIFERENCIA","DIFERENCIA")</f>
        <v>SIN DIFERENCIA</v>
      </c>
    </row>
    <row r="1115" spans="1:13" ht="15" hidden="1" customHeight="1" x14ac:dyDescent="0.25">
      <c r="A1115" s="144" t="s">
        <v>3243</v>
      </c>
      <c r="B1115" s="87" t="s">
        <v>3244</v>
      </c>
      <c r="C1115" s="88">
        <v>10</v>
      </c>
      <c r="D1115" s="89" t="s">
        <v>6</v>
      </c>
      <c r="E1115" s="90" t="str">
        <f>VLOOKUP(STOCKSANLUIS[[#This Row],[CODIGO]],FAMILIAS[],4,FALSE)</f>
        <v>EVERWELL</v>
      </c>
      <c r="F1115" s="90">
        <v>1</v>
      </c>
      <c r="G1115" s="90" t="s">
        <v>19524</v>
      </c>
      <c r="H1115" s="90">
        <f>SUMIF(INGRESO_MERCADERIA[CODIGO],STOCKSANLUIS[[#This Row],[CODIGO]],INGRESO_MERCADERIA[INGRESO])</f>
        <v>10</v>
      </c>
      <c r="I1115" s="90">
        <f>SUMIF(SALIDA[CODIGO],STOCKSANLUIS[[#This Row],[CODIGO]],SALIDA[CANTIDAD])</f>
        <v>9</v>
      </c>
      <c r="J1115" s="90">
        <f>STOCKSANLUIS[[#This Row],[STOCK ALM1]]-STOCKSANLUIS[[#This Row],[SALIDA]]</f>
        <v>1</v>
      </c>
      <c r="K1115" s="90" t="str">
        <f>VLOOKUP(STOCKSANLUIS[[#This Row],[CODIGO]],CLASIFICACION[],6,FALSE)</f>
        <v>C</v>
      </c>
      <c r="L1115" s="90">
        <f>IFERROR(VLOOKUP(STOCKSANLUIS[[#This Row],[CODIGO]],STOCK_STARSOFT[],3,FALSE),0)</f>
        <v>1</v>
      </c>
      <c r="M1115" s="90" t="str">
        <f>IF(STOCKSANLUIS[[#This Row],[STOCK ACTUAL]]=STOCKSANLUIS[[#This Row],[STOCK_STARSOFT]],"SIN DIFERENCIA","DIFERENCIA")</f>
        <v>SIN DIFERENCIA</v>
      </c>
    </row>
    <row r="1116" spans="1:13" ht="15" hidden="1" customHeight="1" x14ac:dyDescent="0.25">
      <c r="A1116" s="144" t="s">
        <v>2270</v>
      </c>
      <c r="B1116" s="87" t="s">
        <v>2271</v>
      </c>
      <c r="C1116" s="88">
        <v>1</v>
      </c>
      <c r="D1116" s="89" t="s">
        <v>6</v>
      </c>
      <c r="E1116" s="90" t="str">
        <f>VLOOKUP(STOCKSANLUIS[[#This Row],[CODIGO]],FAMILIAS[],4,FALSE)</f>
        <v>CAFF</v>
      </c>
      <c r="F1116" s="90">
        <v>1</v>
      </c>
      <c r="G1116" s="90" t="s">
        <v>19524</v>
      </c>
      <c r="H1116" s="90">
        <f>SUMIF(INGRESO_MERCADERIA[CODIGO],STOCKSANLUIS[[#This Row],[CODIGO]],INGRESO_MERCADERIA[INGRESO])</f>
        <v>1</v>
      </c>
      <c r="I1116" s="90">
        <f>SUMIF(SALIDA[CODIGO],STOCKSANLUIS[[#This Row],[CODIGO]],SALIDA[CANTIDAD])</f>
        <v>1</v>
      </c>
      <c r="J1116" s="90">
        <f>STOCKSANLUIS[[#This Row],[STOCK ALM1]]-STOCKSANLUIS[[#This Row],[SALIDA]]</f>
        <v>0</v>
      </c>
      <c r="K1116" s="90" t="str">
        <f>VLOOKUP(STOCKSANLUIS[[#This Row],[CODIGO]],CLASIFICACION[],6,FALSE)</f>
        <v>C</v>
      </c>
      <c r="L1116" s="90">
        <f>IFERROR(VLOOKUP(STOCKSANLUIS[[#This Row],[CODIGO]],STOCK_STARSOFT[],3,FALSE),0)</f>
        <v>0</v>
      </c>
      <c r="M1116" s="90" t="str">
        <f>IF(STOCKSANLUIS[[#This Row],[STOCK ACTUAL]]=STOCKSANLUIS[[#This Row],[STOCK_STARSOFT]],"SIN DIFERENCIA","DIFERENCIA")</f>
        <v>SIN DIFERENCIA</v>
      </c>
    </row>
    <row r="1117" spans="1:13" ht="15" hidden="1" customHeight="1" x14ac:dyDescent="0.25">
      <c r="A1117" s="144" t="s">
        <v>2272</v>
      </c>
      <c r="B1117" s="87" t="s">
        <v>2273</v>
      </c>
      <c r="C1117" s="88">
        <v>0</v>
      </c>
      <c r="D1117" s="89" t="s">
        <v>6</v>
      </c>
      <c r="E1117" s="90" t="str">
        <f>VLOOKUP(STOCKSANLUIS[[#This Row],[CODIGO]],FAMILIAS[],4,FALSE)</f>
        <v>CAFF</v>
      </c>
      <c r="F1117" s="90">
        <v>1</v>
      </c>
      <c r="G1117" s="90"/>
      <c r="H1117" s="90">
        <f>SUMIF(INGRESO_MERCADERIA[CODIGO],STOCKSANLUIS[[#This Row],[CODIGO]],INGRESO_MERCADERIA[INGRESO])</f>
        <v>0</v>
      </c>
      <c r="I1117" s="90">
        <f>SUMIF(SALIDA[CODIGO],STOCKSANLUIS[[#This Row],[CODIGO]],SALIDA[CANTIDAD])</f>
        <v>0</v>
      </c>
      <c r="J1117" s="90">
        <f>STOCKSANLUIS[[#This Row],[STOCK ALM1]]-STOCKSANLUIS[[#This Row],[SALIDA]]</f>
        <v>0</v>
      </c>
      <c r="K1117" s="90" t="str">
        <f>VLOOKUP(STOCKSANLUIS[[#This Row],[CODIGO]],CLASIFICACION[],6,FALSE)</f>
        <v>C</v>
      </c>
      <c r="L1117" s="90">
        <f>IFERROR(VLOOKUP(STOCKSANLUIS[[#This Row],[CODIGO]],STOCK_STARSOFT[],3,FALSE),0)</f>
        <v>0</v>
      </c>
      <c r="M1117" s="90" t="str">
        <f>IF(STOCKSANLUIS[[#This Row],[STOCK ACTUAL]]=STOCKSANLUIS[[#This Row],[STOCK_STARSOFT]],"SIN DIFERENCIA","DIFERENCIA")</f>
        <v>SIN DIFERENCIA</v>
      </c>
    </row>
    <row r="1118" spans="1:13" ht="15" hidden="1" customHeight="1" x14ac:dyDescent="0.25">
      <c r="A1118" s="144" t="s">
        <v>2274</v>
      </c>
      <c r="B1118" s="87" t="s">
        <v>2275</v>
      </c>
      <c r="C1118" s="88">
        <v>0</v>
      </c>
      <c r="D1118" s="89" t="s">
        <v>6</v>
      </c>
      <c r="E1118" s="90" t="str">
        <f>VLOOKUP(STOCKSANLUIS[[#This Row],[CODIGO]],FAMILIAS[],4,FALSE)</f>
        <v>CAFF</v>
      </c>
      <c r="F1118" s="90">
        <v>1</v>
      </c>
      <c r="G1118" s="90" t="s">
        <v>19524</v>
      </c>
      <c r="H1118" s="90">
        <f>SUMIF(INGRESO_MERCADERIA[CODIGO],STOCKSANLUIS[[#This Row],[CODIGO]],INGRESO_MERCADERIA[INGRESO])</f>
        <v>2</v>
      </c>
      <c r="I1118" s="90">
        <f>SUMIF(SALIDA[CODIGO],STOCKSANLUIS[[#This Row],[CODIGO]],SALIDA[CANTIDAD])</f>
        <v>1</v>
      </c>
      <c r="J1118" s="90">
        <f>STOCKSANLUIS[[#This Row],[STOCK ALM1]]-STOCKSANLUIS[[#This Row],[SALIDA]]</f>
        <v>1</v>
      </c>
      <c r="K1118" s="90" t="str">
        <f>VLOOKUP(STOCKSANLUIS[[#This Row],[CODIGO]],CLASIFICACION[],6,FALSE)</f>
        <v>C</v>
      </c>
      <c r="L1118" s="90">
        <f>IFERROR(VLOOKUP(STOCKSANLUIS[[#This Row],[CODIGO]],STOCK_STARSOFT[],3,FALSE),0)</f>
        <v>1</v>
      </c>
      <c r="M1118" s="90" t="str">
        <f>IF(STOCKSANLUIS[[#This Row],[STOCK ACTUAL]]=STOCKSANLUIS[[#This Row],[STOCK_STARSOFT]],"SIN DIFERENCIA","DIFERENCIA")</f>
        <v>SIN DIFERENCIA</v>
      </c>
    </row>
    <row r="1119" spans="1:13" ht="15" hidden="1" customHeight="1" x14ac:dyDescent="0.25">
      <c r="A1119" s="144" t="s">
        <v>3245</v>
      </c>
      <c r="B1119" s="87" t="s">
        <v>3246</v>
      </c>
      <c r="C1119" s="88">
        <v>19</v>
      </c>
      <c r="D1119" s="89" t="s">
        <v>6</v>
      </c>
      <c r="E1119" s="90" t="str">
        <f>VLOOKUP(STOCKSANLUIS[[#This Row],[CODIGO]],FAMILIAS[],4,FALSE)</f>
        <v>EVERWELL</v>
      </c>
      <c r="F1119" s="90">
        <v>1</v>
      </c>
      <c r="G1119" s="90" t="s">
        <v>19524</v>
      </c>
      <c r="H1119" s="90">
        <f>SUMIF(INGRESO_MERCADERIA[CODIGO],STOCKSANLUIS[[#This Row],[CODIGO]],INGRESO_MERCADERIA[INGRESO])</f>
        <v>19</v>
      </c>
      <c r="I1119" s="90">
        <f>SUMIF(SALIDA[CODIGO],STOCKSANLUIS[[#This Row],[CODIGO]],SALIDA[CANTIDAD])</f>
        <v>4</v>
      </c>
      <c r="J1119" s="90">
        <f>STOCKSANLUIS[[#This Row],[STOCK ALM1]]-STOCKSANLUIS[[#This Row],[SALIDA]]</f>
        <v>15</v>
      </c>
      <c r="K1119" s="90" t="str">
        <f>VLOOKUP(STOCKSANLUIS[[#This Row],[CODIGO]],CLASIFICACION[],6,FALSE)</f>
        <v>C</v>
      </c>
      <c r="L1119" s="90">
        <f>IFERROR(VLOOKUP(STOCKSANLUIS[[#This Row],[CODIGO]],STOCK_STARSOFT[],3,FALSE),0)</f>
        <v>15</v>
      </c>
      <c r="M1119" s="90" t="str">
        <f>IF(STOCKSANLUIS[[#This Row],[STOCK ACTUAL]]=STOCKSANLUIS[[#This Row],[STOCK_STARSOFT]],"SIN DIFERENCIA","DIFERENCIA")</f>
        <v>SIN DIFERENCIA</v>
      </c>
    </row>
    <row r="1120" spans="1:13" ht="15" hidden="1" customHeight="1" x14ac:dyDescent="0.25">
      <c r="A1120" s="144" t="s">
        <v>2278</v>
      </c>
      <c r="B1120" s="87" t="s">
        <v>2279</v>
      </c>
      <c r="C1120" s="88">
        <v>0</v>
      </c>
      <c r="D1120" s="89" t="s">
        <v>6</v>
      </c>
      <c r="E1120" s="90" t="str">
        <f>VLOOKUP(STOCKSANLUIS[[#This Row],[CODIGO]],FAMILIAS[],4,FALSE)</f>
        <v>VARIOS</v>
      </c>
      <c r="F1120" s="90">
        <v>1</v>
      </c>
      <c r="G1120" s="90"/>
      <c r="H1120" s="90">
        <f>SUMIF(INGRESO_MERCADERIA[CODIGO],STOCKSANLUIS[[#This Row],[CODIGO]],INGRESO_MERCADERIA[INGRESO])</f>
        <v>0</v>
      </c>
      <c r="I1120" s="90">
        <f>SUMIF(SALIDA[CODIGO],STOCKSANLUIS[[#This Row],[CODIGO]],SALIDA[CANTIDAD])</f>
        <v>0</v>
      </c>
      <c r="J1120" s="90">
        <f>STOCKSANLUIS[[#This Row],[STOCK ALM1]]-STOCKSANLUIS[[#This Row],[SALIDA]]</f>
        <v>0</v>
      </c>
      <c r="K1120" s="90" t="str">
        <f>VLOOKUP(STOCKSANLUIS[[#This Row],[CODIGO]],CLASIFICACION[],6,FALSE)</f>
        <v>C</v>
      </c>
      <c r="L1120" s="90">
        <f>IFERROR(VLOOKUP(STOCKSANLUIS[[#This Row],[CODIGO]],STOCK_STARSOFT[],3,FALSE),0)</f>
        <v>0</v>
      </c>
      <c r="M1120" s="90" t="str">
        <f>IF(STOCKSANLUIS[[#This Row],[STOCK ACTUAL]]=STOCKSANLUIS[[#This Row],[STOCK_STARSOFT]],"SIN DIFERENCIA","DIFERENCIA")</f>
        <v>SIN DIFERENCIA</v>
      </c>
    </row>
    <row r="1121" spans="1:13" ht="15" hidden="1" customHeight="1" x14ac:dyDescent="0.25">
      <c r="A1121" s="144" t="s">
        <v>3277</v>
      </c>
      <c r="B1121" s="87" t="s">
        <v>3278</v>
      </c>
      <c r="C1121" s="88">
        <v>2</v>
      </c>
      <c r="D1121" s="89" t="s">
        <v>6</v>
      </c>
      <c r="E1121" s="90" t="str">
        <f>VLOOKUP(STOCKSANLUIS[[#This Row],[CODIGO]],FAMILIAS[],4,FALSE)</f>
        <v>EVERWELL</v>
      </c>
      <c r="F1121" s="90">
        <v>1</v>
      </c>
      <c r="G1121" s="90" t="s">
        <v>19524</v>
      </c>
      <c r="H1121" s="90">
        <f>SUMIF(INGRESO_MERCADERIA[CODIGO],STOCKSANLUIS[[#This Row],[CODIGO]],INGRESO_MERCADERIA[INGRESO])</f>
        <v>2</v>
      </c>
      <c r="I1121" s="90">
        <f>SUMIF(SALIDA[CODIGO],STOCKSANLUIS[[#This Row],[CODIGO]],SALIDA[CANTIDAD])</f>
        <v>0</v>
      </c>
      <c r="J1121" s="90">
        <f>STOCKSANLUIS[[#This Row],[STOCK ALM1]]-STOCKSANLUIS[[#This Row],[SALIDA]]</f>
        <v>2</v>
      </c>
      <c r="K1121" s="90" t="str">
        <f>VLOOKUP(STOCKSANLUIS[[#This Row],[CODIGO]],CLASIFICACION[],6,FALSE)</f>
        <v>C</v>
      </c>
      <c r="L1121" s="90">
        <f>IFERROR(VLOOKUP(STOCKSANLUIS[[#This Row],[CODIGO]],STOCK_STARSOFT[],3,FALSE),0)</f>
        <v>2</v>
      </c>
      <c r="M1121" s="90" t="str">
        <f>IF(STOCKSANLUIS[[#This Row],[STOCK ACTUAL]]=STOCKSANLUIS[[#This Row],[STOCK_STARSOFT]],"SIN DIFERENCIA","DIFERENCIA")</f>
        <v>SIN DIFERENCIA</v>
      </c>
    </row>
    <row r="1122" spans="1:13" ht="15" hidden="1" customHeight="1" x14ac:dyDescent="0.25">
      <c r="A1122" s="144" t="s">
        <v>2282</v>
      </c>
      <c r="B1122" s="87" t="s">
        <v>2283</v>
      </c>
      <c r="C1122" s="88">
        <v>0</v>
      </c>
      <c r="D1122" s="89" t="s">
        <v>6</v>
      </c>
      <c r="E1122" s="90" t="str">
        <f>VLOOKUP(STOCKSANLUIS[[#This Row],[CODIGO]],FAMILIAS[],4,FALSE)</f>
        <v>QUALITY</v>
      </c>
      <c r="F1122" s="90">
        <v>1</v>
      </c>
      <c r="G1122" s="90"/>
      <c r="H1122" s="90">
        <f>SUMIF(INGRESO_MERCADERIA[CODIGO],STOCKSANLUIS[[#This Row],[CODIGO]],INGRESO_MERCADERIA[INGRESO])</f>
        <v>0</v>
      </c>
      <c r="I1122" s="90">
        <f>SUMIF(SALIDA[CODIGO],STOCKSANLUIS[[#This Row],[CODIGO]],SALIDA[CANTIDAD])</f>
        <v>0</v>
      </c>
      <c r="J1122" s="90">
        <f>STOCKSANLUIS[[#This Row],[STOCK ALM1]]-STOCKSANLUIS[[#This Row],[SALIDA]]</f>
        <v>0</v>
      </c>
      <c r="K1122" s="90" t="str">
        <f>VLOOKUP(STOCKSANLUIS[[#This Row],[CODIGO]],CLASIFICACION[],6,FALSE)</f>
        <v>C</v>
      </c>
      <c r="L1122" s="90">
        <f>IFERROR(VLOOKUP(STOCKSANLUIS[[#This Row],[CODIGO]],STOCK_STARSOFT[],3,FALSE),0)</f>
        <v>0</v>
      </c>
      <c r="M1122" s="90" t="str">
        <f>IF(STOCKSANLUIS[[#This Row],[STOCK ACTUAL]]=STOCKSANLUIS[[#This Row],[STOCK_STARSOFT]],"SIN DIFERENCIA","DIFERENCIA")</f>
        <v>SIN DIFERENCIA</v>
      </c>
    </row>
    <row r="1123" spans="1:13" ht="15" hidden="1" customHeight="1" x14ac:dyDescent="0.25">
      <c r="A1123" s="144" t="s">
        <v>2284</v>
      </c>
      <c r="B1123" s="87" t="s">
        <v>2285</v>
      </c>
      <c r="C1123" s="88">
        <v>0</v>
      </c>
      <c r="D1123" s="89" t="s">
        <v>6</v>
      </c>
      <c r="E1123" s="90" t="str">
        <f>VLOOKUP(STOCKSANLUIS[[#This Row],[CODIGO]],FAMILIAS[],4,FALSE)</f>
        <v>DIVERSITECH</v>
      </c>
      <c r="F1123" s="90">
        <v>1</v>
      </c>
      <c r="G1123" s="90"/>
      <c r="H1123" s="90">
        <f>SUMIF(INGRESO_MERCADERIA[CODIGO],STOCKSANLUIS[[#This Row],[CODIGO]],INGRESO_MERCADERIA[INGRESO])</f>
        <v>0</v>
      </c>
      <c r="I1123" s="90">
        <f>SUMIF(SALIDA[CODIGO],STOCKSANLUIS[[#This Row],[CODIGO]],SALIDA[CANTIDAD])</f>
        <v>0</v>
      </c>
      <c r="J1123" s="90">
        <f>STOCKSANLUIS[[#This Row],[STOCK ALM1]]-STOCKSANLUIS[[#This Row],[SALIDA]]</f>
        <v>0</v>
      </c>
      <c r="K1123" s="90" t="str">
        <f>VLOOKUP(STOCKSANLUIS[[#This Row],[CODIGO]],CLASIFICACION[],6,FALSE)</f>
        <v>C</v>
      </c>
      <c r="L1123" s="90">
        <f>IFERROR(VLOOKUP(STOCKSANLUIS[[#This Row],[CODIGO]],STOCK_STARSOFT[],3,FALSE),0)</f>
        <v>0</v>
      </c>
      <c r="M1123" s="90" t="str">
        <f>IF(STOCKSANLUIS[[#This Row],[STOCK ACTUAL]]=STOCKSANLUIS[[#This Row],[STOCK_STARSOFT]],"SIN DIFERENCIA","DIFERENCIA")</f>
        <v>SIN DIFERENCIA</v>
      </c>
    </row>
    <row r="1124" spans="1:13" ht="15" hidden="1" customHeight="1" x14ac:dyDescent="0.25">
      <c r="A1124" s="144" t="s">
        <v>2286</v>
      </c>
      <c r="B1124" s="87" t="s">
        <v>2287</v>
      </c>
      <c r="C1124" s="88">
        <v>0</v>
      </c>
      <c r="D1124" s="89" t="s">
        <v>6</v>
      </c>
      <c r="E1124" s="90" t="str">
        <f>VLOOKUP(STOCKSANLUIS[[#This Row],[CODIGO]],FAMILIAS[],4,FALSE)</f>
        <v>TOPTECH</v>
      </c>
      <c r="F1124" s="90">
        <v>1</v>
      </c>
      <c r="G1124" s="90"/>
      <c r="H1124" s="90">
        <f>SUMIF(INGRESO_MERCADERIA[CODIGO],STOCKSANLUIS[[#This Row],[CODIGO]],INGRESO_MERCADERIA[INGRESO])</f>
        <v>0</v>
      </c>
      <c r="I1124" s="90">
        <f>SUMIF(SALIDA[CODIGO],STOCKSANLUIS[[#This Row],[CODIGO]],SALIDA[CANTIDAD])</f>
        <v>0</v>
      </c>
      <c r="J1124" s="90">
        <f>STOCKSANLUIS[[#This Row],[STOCK ALM1]]-STOCKSANLUIS[[#This Row],[SALIDA]]</f>
        <v>0</v>
      </c>
      <c r="K1124" s="90" t="str">
        <f>VLOOKUP(STOCKSANLUIS[[#This Row],[CODIGO]],CLASIFICACION[],6,FALSE)</f>
        <v>C</v>
      </c>
      <c r="L1124" s="90">
        <f>IFERROR(VLOOKUP(STOCKSANLUIS[[#This Row],[CODIGO]],STOCK_STARSOFT[],3,FALSE),0)</f>
        <v>0</v>
      </c>
      <c r="M1124" s="90" t="str">
        <f>IF(STOCKSANLUIS[[#This Row],[STOCK ACTUAL]]=STOCKSANLUIS[[#This Row],[STOCK_STARSOFT]],"SIN DIFERENCIA","DIFERENCIA")</f>
        <v>SIN DIFERENCIA</v>
      </c>
    </row>
    <row r="1125" spans="1:13" ht="15" hidden="1" customHeight="1" x14ac:dyDescent="0.25">
      <c r="A1125" s="144" t="s">
        <v>2288</v>
      </c>
      <c r="B1125" s="87" t="s">
        <v>2289</v>
      </c>
      <c r="C1125" s="88">
        <v>0</v>
      </c>
      <c r="D1125" s="89" t="s">
        <v>6</v>
      </c>
      <c r="E1125" s="90" t="str">
        <f>VLOOKUP(STOCKSANLUIS[[#This Row],[CODIGO]],FAMILIAS[],4,FALSE)</f>
        <v>TOPTECH</v>
      </c>
      <c r="F1125" s="90">
        <v>1</v>
      </c>
      <c r="G1125" s="90"/>
      <c r="H1125" s="90">
        <f>SUMIF(INGRESO_MERCADERIA[CODIGO],STOCKSANLUIS[[#This Row],[CODIGO]],INGRESO_MERCADERIA[INGRESO])</f>
        <v>0</v>
      </c>
      <c r="I1125" s="90">
        <f>SUMIF(SALIDA[CODIGO],STOCKSANLUIS[[#This Row],[CODIGO]],SALIDA[CANTIDAD])</f>
        <v>0</v>
      </c>
      <c r="J1125" s="90">
        <f>STOCKSANLUIS[[#This Row],[STOCK ALM1]]-STOCKSANLUIS[[#This Row],[SALIDA]]</f>
        <v>0</v>
      </c>
      <c r="K1125" s="90" t="str">
        <f>VLOOKUP(STOCKSANLUIS[[#This Row],[CODIGO]],CLASIFICACION[],6,FALSE)</f>
        <v>C</v>
      </c>
      <c r="L1125" s="90">
        <f>IFERROR(VLOOKUP(STOCKSANLUIS[[#This Row],[CODIGO]],STOCK_STARSOFT[],3,FALSE),0)</f>
        <v>0</v>
      </c>
      <c r="M1125" s="90" t="str">
        <f>IF(STOCKSANLUIS[[#This Row],[STOCK ACTUAL]]=STOCKSANLUIS[[#This Row],[STOCK_STARSOFT]],"SIN DIFERENCIA","DIFERENCIA")</f>
        <v>SIN DIFERENCIA</v>
      </c>
    </row>
    <row r="1126" spans="1:13" ht="15" hidden="1" customHeight="1" x14ac:dyDescent="0.25">
      <c r="A1126" s="144" t="s">
        <v>2290</v>
      </c>
      <c r="B1126" s="87" t="s">
        <v>2291</v>
      </c>
      <c r="C1126" s="88">
        <v>0</v>
      </c>
      <c r="D1126" s="89" t="s">
        <v>6</v>
      </c>
      <c r="E1126" s="90" t="str">
        <f>VLOOKUP(STOCKSANLUIS[[#This Row],[CODIGO]],FAMILIAS[],4,FALSE)</f>
        <v>CARRIER</v>
      </c>
      <c r="F1126" s="90">
        <v>1</v>
      </c>
      <c r="G1126" s="90"/>
      <c r="H1126" s="90">
        <f>SUMIF(INGRESO_MERCADERIA[CODIGO],STOCKSANLUIS[[#This Row],[CODIGO]],INGRESO_MERCADERIA[INGRESO])</f>
        <v>0</v>
      </c>
      <c r="I1126" s="90">
        <f>SUMIF(SALIDA[CODIGO],STOCKSANLUIS[[#This Row],[CODIGO]],SALIDA[CANTIDAD])</f>
        <v>0</v>
      </c>
      <c r="J1126" s="90">
        <f>STOCKSANLUIS[[#This Row],[STOCK ALM1]]-STOCKSANLUIS[[#This Row],[SALIDA]]</f>
        <v>0</v>
      </c>
      <c r="K1126" s="90" t="str">
        <f>VLOOKUP(STOCKSANLUIS[[#This Row],[CODIGO]],CLASIFICACION[],6,FALSE)</f>
        <v>B</v>
      </c>
      <c r="L1126" s="90">
        <f>IFERROR(VLOOKUP(STOCKSANLUIS[[#This Row],[CODIGO]],STOCK_STARSOFT[],3,FALSE),0)</f>
        <v>0</v>
      </c>
      <c r="M1126" s="90" t="str">
        <f>IF(STOCKSANLUIS[[#This Row],[STOCK ACTUAL]]=STOCKSANLUIS[[#This Row],[STOCK_STARSOFT]],"SIN DIFERENCIA","DIFERENCIA")</f>
        <v>SIN DIFERENCIA</v>
      </c>
    </row>
    <row r="1127" spans="1:13" ht="15" hidden="1" customHeight="1" x14ac:dyDescent="0.25">
      <c r="A1127" s="144" t="s">
        <v>2292</v>
      </c>
      <c r="B1127" s="87" t="s">
        <v>2293</v>
      </c>
      <c r="C1127" s="88">
        <v>0</v>
      </c>
      <c r="D1127" s="89" t="s">
        <v>6</v>
      </c>
      <c r="E1127" s="90" t="str">
        <f>VLOOKUP(STOCKSANLUIS[[#This Row],[CODIGO]],FAMILIAS[],4,FALSE)</f>
        <v>DANFOSS</v>
      </c>
      <c r="F1127" s="90">
        <v>1</v>
      </c>
      <c r="G1127" s="90"/>
      <c r="H1127" s="90">
        <f>SUMIF(INGRESO_MERCADERIA[CODIGO],STOCKSANLUIS[[#This Row],[CODIGO]],INGRESO_MERCADERIA[INGRESO])</f>
        <v>0</v>
      </c>
      <c r="I1127" s="90">
        <f>SUMIF(SALIDA[CODIGO],STOCKSANLUIS[[#This Row],[CODIGO]],SALIDA[CANTIDAD])</f>
        <v>0</v>
      </c>
      <c r="J1127" s="90">
        <f>STOCKSANLUIS[[#This Row],[STOCK ALM1]]-STOCKSANLUIS[[#This Row],[SALIDA]]</f>
        <v>0</v>
      </c>
      <c r="K1127" s="90" t="str">
        <f>VLOOKUP(STOCKSANLUIS[[#This Row],[CODIGO]],CLASIFICACION[],6,FALSE)</f>
        <v>C</v>
      </c>
      <c r="L1127" s="90">
        <f>IFERROR(VLOOKUP(STOCKSANLUIS[[#This Row],[CODIGO]],STOCK_STARSOFT[],3,FALSE),0)</f>
        <v>0</v>
      </c>
      <c r="M1127" s="90" t="str">
        <f>IF(STOCKSANLUIS[[#This Row],[STOCK ACTUAL]]=STOCKSANLUIS[[#This Row],[STOCK_STARSOFT]],"SIN DIFERENCIA","DIFERENCIA")</f>
        <v>SIN DIFERENCIA</v>
      </c>
    </row>
    <row r="1128" spans="1:13" ht="15" hidden="1" customHeight="1" x14ac:dyDescent="0.25">
      <c r="A1128" s="144" t="s">
        <v>3313</v>
      </c>
      <c r="B1128" s="87" t="s">
        <v>3314</v>
      </c>
      <c r="C1128" s="88">
        <v>8</v>
      </c>
      <c r="D1128" s="89" t="s">
        <v>6</v>
      </c>
      <c r="E1128" s="90" t="str">
        <f>VLOOKUP(STOCKSANLUIS[[#This Row],[CODIGO]],FAMILIAS[],4,FALSE)</f>
        <v>EVERWELL</v>
      </c>
      <c r="F1128" s="90">
        <v>1</v>
      </c>
      <c r="G1128" s="90" t="s">
        <v>19524</v>
      </c>
      <c r="H1128" s="90">
        <f>SUMIF(INGRESO_MERCADERIA[CODIGO],STOCKSANLUIS[[#This Row],[CODIGO]],INGRESO_MERCADERIA[INGRESO])</f>
        <v>8</v>
      </c>
      <c r="I1128" s="90">
        <f>SUMIF(SALIDA[CODIGO],STOCKSANLUIS[[#This Row],[CODIGO]],SALIDA[CANTIDAD])</f>
        <v>4</v>
      </c>
      <c r="J1128" s="90">
        <f>STOCKSANLUIS[[#This Row],[STOCK ALM1]]-STOCKSANLUIS[[#This Row],[SALIDA]]</f>
        <v>4</v>
      </c>
      <c r="K1128" s="90" t="str">
        <f>VLOOKUP(STOCKSANLUIS[[#This Row],[CODIGO]],CLASIFICACION[],6,FALSE)</f>
        <v>C</v>
      </c>
      <c r="L1128" s="90">
        <f>IFERROR(VLOOKUP(STOCKSANLUIS[[#This Row],[CODIGO]],STOCK_STARSOFT[],3,FALSE),0)</f>
        <v>4</v>
      </c>
      <c r="M1128" s="90" t="str">
        <f>IF(STOCKSANLUIS[[#This Row],[STOCK ACTUAL]]=STOCKSANLUIS[[#This Row],[STOCK_STARSOFT]],"SIN DIFERENCIA","DIFERENCIA")</f>
        <v>SIN DIFERENCIA</v>
      </c>
    </row>
    <row r="1129" spans="1:13" ht="15" hidden="1" customHeight="1" x14ac:dyDescent="0.25">
      <c r="A1129" s="144" t="s">
        <v>3281</v>
      </c>
      <c r="B1129" s="87" t="s">
        <v>3282</v>
      </c>
      <c r="C1129" s="88">
        <v>7</v>
      </c>
      <c r="D1129" s="89" t="s">
        <v>6</v>
      </c>
      <c r="E1129" s="90" t="str">
        <f>VLOOKUP(STOCKSANLUIS[[#This Row],[CODIGO]],FAMILIAS[],4,FALSE)</f>
        <v>EVERWELL</v>
      </c>
      <c r="F1129" s="90">
        <v>1</v>
      </c>
      <c r="G1129" s="90" t="s">
        <v>19524</v>
      </c>
      <c r="H1129" s="90">
        <f>SUMIF(INGRESO_MERCADERIA[CODIGO],STOCKSANLUIS[[#This Row],[CODIGO]],INGRESO_MERCADERIA[INGRESO])</f>
        <v>22</v>
      </c>
      <c r="I1129" s="90">
        <f>SUMIF(SALIDA[CODIGO],STOCKSANLUIS[[#This Row],[CODIGO]],SALIDA[CANTIDAD])</f>
        <v>22</v>
      </c>
      <c r="J1129" s="90">
        <f>STOCKSANLUIS[[#This Row],[STOCK ALM1]]-STOCKSANLUIS[[#This Row],[SALIDA]]</f>
        <v>0</v>
      </c>
      <c r="K1129" s="90" t="str">
        <f>VLOOKUP(STOCKSANLUIS[[#This Row],[CODIGO]],CLASIFICACION[],6,FALSE)</f>
        <v>C</v>
      </c>
      <c r="L1129" s="90">
        <f>IFERROR(VLOOKUP(STOCKSANLUIS[[#This Row],[CODIGO]],STOCK_STARSOFT[],3,FALSE),0)</f>
        <v>0</v>
      </c>
      <c r="M1129" s="90" t="str">
        <f>IF(STOCKSANLUIS[[#This Row],[STOCK ACTUAL]]=STOCKSANLUIS[[#This Row],[STOCK_STARSOFT]],"SIN DIFERENCIA","DIFERENCIA")</f>
        <v>SIN DIFERENCIA</v>
      </c>
    </row>
    <row r="1130" spans="1:13" ht="15" hidden="1" customHeight="1" x14ac:dyDescent="0.25">
      <c r="A1130" s="144" t="s">
        <v>2298</v>
      </c>
      <c r="B1130" s="87" t="s">
        <v>2299</v>
      </c>
      <c r="C1130" s="88">
        <v>0</v>
      </c>
      <c r="D1130" s="89" t="s">
        <v>6</v>
      </c>
      <c r="E1130" s="90" t="str">
        <f>VLOOKUP(STOCKSANLUIS[[#This Row],[CODIGO]],FAMILIAS[],4,FALSE)</f>
        <v>VARIOS</v>
      </c>
      <c r="F1130" s="90">
        <v>1</v>
      </c>
      <c r="G1130" s="90"/>
      <c r="H1130" s="90">
        <f>SUMIF(INGRESO_MERCADERIA[CODIGO],STOCKSANLUIS[[#This Row],[CODIGO]],INGRESO_MERCADERIA[INGRESO])</f>
        <v>0</v>
      </c>
      <c r="I1130" s="90">
        <f>SUMIF(SALIDA[CODIGO],STOCKSANLUIS[[#This Row],[CODIGO]],SALIDA[CANTIDAD])</f>
        <v>0</v>
      </c>
      <c r="J1130" s="90">
        <f>STOCKSANLUIS[[#This Row],[STOCK ALM1]]-STOCKSANLUIS[[#This Row],[SALIDA]]</f>
        <v>0</v>
      </c>
      <c r="K1130" s="90" t="str">
        <f>VLOOKUP(STOCKSANLUIS[[#This Row],[CODIGO]],CLASIFICACION[],6,FALSE)</f>
        <v>C</v>
      </c>
      <c r="L1130" s="90">
        <f>IFERROR(VLOOKUP(STOCKSANLUIS[[#This Row],[CODIGO]],STOCK_STARSOFT[],3,FALSE),0)</f>
        <v>0</v>
      </c>
      <c r="M1130" s="90" t="str">
        <f>IF(STOCKSANLUIS[[#This Row],[STOCK ACTUAL]]=STOCKSANLUIS[[#This Row],[STOCK_STARSOFT]],"SIN DIFERENCIA","DIFERENCIA")</f>
        <v>SIN DIFERENCIA</v>
      </c>
    </row>
    <row r="1131" spans="1:13" ht="15" hidden="1" customHeight="1" x14ac:dyDescent="0.25">
      <c r="A1131" s="144" t="s">
        <v>2300</v>
      </c>
      <c r="B1131" s="87" t="s">
        <v>2301</v>
      </c>
      <c r="C1131" s="88">
        <v>0</v>
      </c>
      <c r="D1131" s="89" t="s">
        <v>6</v>
      </c>
      <c r="E1131" s="90" t="str">
        <f>VLOOKUP(STOCKSANLUIS[[#This Row],[CODIGO]],FAMILIAS[],4,FALSE)</f>
        <v>VARIOS</v>
      </c>
      <c r="F1131" s="90">
        <v>1</v>
      </c>
      <c r="G1131" s="90"/>
      <c r="H1131" s="90">
        <f>SUMIF(INGRESO_MERCADERIA[CODIGO],STOCKSANLUIS[[#This Row],[CODIGO]],INGRESO_MERCADERIA[INGRESO])</f>
        <v>0</v>
      </c>
      <c r="I1131" s="90">
        <f>SUMIF(SALIDA[CODIGO],STOCKSANLUIS[[#This Row],[CODIGO]],SALIDA[CANTIDAD])</f>
        <v>0</v>
      </c>
      <c r="J1131" s="90">
        <f>STOCKSANLUIS[[#This Row],[STOCK ALM1]]-STOCKSANLUIS[[#This Row],[SALIDA]]</f>
        <v>0</v>
      </c>
      <c r="K1131" s="90" t="str">
        <f>VLOOKUP(STOCKSANLUIS[[#This Row],[CODIGO]],CLASIFICACION[],6,FALSE)</f>
        <v>C</v>
      </c>
      <c r="L1131" s="90">
        <f>IFERROR(VLOOKUP(STOCKSANLUIS[[#This Row],[CODIGO]],STOCK_STARSOFT[],3,FALSE),0)</f>
        <v>0</v>
      </c>
      <c r="M1131" s="90" t="str">
        <f>IF(STOCKSANLUIS[[#This Row],[STOCK ACTUAL]]=STOCKSANLUIS[[#This Row],[STOCK_STARSOFT]],"SIN DIFERENCIA","DIFERENCIA")</f>
        <v>SIN DIFERENCIA</v>
      </c>
    </row>
    <row r="1132" spans="1:13" ht="15" hidden="1" customHeight="1" x14ac:dyDescent="0.25">
      <c r="A1132" s="144" t="s">
        <v>2302</v>
      </c>
      <c r="B1132" s="87" t="s">
        <v>2303</v>
      </c>
      <c r="C1132" s="88">
        <v>0</v>
      </c>
      <c r="D1132" s="89" t="s">
        <v>6</v>
      </c>
      <c r="E1132" s="90" t="str">
        <f>VLOOKUP(STOCKSANLUIS[[#This Row],[CODIGO]],FAMILIAS[],4,FALSE)</f>
        <v>VARIOS</v>
      </c>
      <c r="F1132" s="90">
        <v>1</v>
      </c>
      <c r="G1132" s="90"/>
      <c r="H1132" s="90">
        <f>SUMIF(INGRESO_MERCADERIA[CODIGO],STOCKSANLUIS[[#This Row],[CODIGO]],INGRESO_MERCADERIA[INGRESO])</f>
        <v>0</v>
      </c>
      <c r="I1132" s="90">
        <f>SUMIF(SALIDA[CODIGO],STOCKSANLUIS[[#This Row],[CODIGO]],SALIDA[CANTIDAD])</f>
        <v>0</v>
      </c>
      <c r="J1132" s="90">
        <f>STOCKSANLUIS[[#This Row],[STOCK ALM1]]-STOCKSANLUIS[[#This Row],[SALIDA]]</f>
        <v>0</v>
      </c>
      <c r="K1132" s="90" t="str">
        <f>VLOOKUP(STOCKSANLUIS[[#This Row],[CODIGO]],CLASIFICACION[],6,FALSE)</f>
        <v>C</v>
      </c>
      <c r="L1132" s="90">
        <f>IFERROR(VLOOKUP(STOCKSANLUIS[[#This Row],[CODIGO]],STOCK_STARSOFT[],3,FALSE),0)</f>
        <v>0</v>
      </c>
      <c r="M1132" s="90" t="str">
        <f>IF(STOCKSANLUIS[[#This Row],[STOCK ACTUAL]]=STOCKSANLUIS[[#This Row],[STOCK_STARSOFT]],"SIN DIFERENCIA","DIFERENCIA")</f>
        <v>SIN DIFERENCIA</v>
      </c>
    </row>
    <row r="1133" spans="1:13" ht="15" hidden="1" customHeight="1" x14ac:dyDescent="0.25">
      <c r="A1133" s="144" t="s">
        <v>2304</v>
      </c>
      <c r="B1133" s="87" t="s">
        <v>2305</v>
      </c>
      <c r="C1133" s="88">
        <v>0</v>
      </c>
      <c r="D1133" s="89" t="s">
        <v>6</v>
      </c>
      <c r="E1133" s="90" t="str">
        <f>VLOOKUP(STOCKSANLUIS[[#This Row],[CODIGO]],FAMILIAS[],4,FALSE)</f>
        <v>VARIOS</v>
      </c>
      <c r="F1133" s="90">
        <v>1</v>
      </c>
      <c r="G1133" s="90"/>
      <c r="H1133" s="90">
        <f>SUMIF(INGRESO_MERCADERIA[CODIGO],STOCKSANLUIS[[#This Row],[CODIGO]],INGRESO_MERCADERIA[INGRESO])</f>
        <v>0</v>
      </c>
      <c r="I1133" s="90">
        <f>SUMIF(SALIDA[CODIGO],STOCKSANLUIS[[#This Row],[CODIGO]],SALIDA[CANTIDAD])</f>
        <v>0</v>
      </c>
      <c r="J1133" s="90">
        <f>STOCKSANLUIS[[#This Row],[STOCK ALM1]]-STOCKSANLUIS[[#This Row],[SALIDA]]</f>
        <v>0</v>
      </c>
      <c r="K1133" s="90" t="str">
        <f>VLOOKUP(STOCKSANLUIS[[#This Row],[CODIGO]],CLASIFICACION[],6,FALSE)</f>
        <v>C</v>
      </c>
      <c r="L1133" s="90">
        <f>IFERROR(VLOOKUP(STOCKSANLUIS[[#This Row],[CODIGO]],STOCK_STARSOFT[],3,FALSE),0)</f>
        <v>0</v>
      </c>
      <c r="M1133" s="90" t="str">
        <f>IF(STOCKSANLUIS[[#This Row],[STOCK ACTUAL]]=STOCKSANLUIS[[#This Row],[STOCK_STARSOFT]],"SIN DIFERENCIA","DIFERENCIA")</f>
        <v>SIN DIFERENCIA</v>
      </c>
    </row>
    <row r="1134" spans="1:13" ht="15" hidden="1" customHeight="1" x14ac:dyDescent="0.25">
      <c r="A1134" s="144" t="s">
        <v>2306</v>
      </c>
      <c r="B1134" s="87" t="s">
        <v>2307</v>
      </c>
      <c r="C1134" s="88">
        <v>0</v>
      </c>
      <c r="D1134" s="89" t="s">
        <v>6</v>
      </c>
      <c r="E1134" s="90" t="str">
        <f>VLOOKUP(STOCKSANLUIS[[#This Row],[CODIGO]],FAMILIAS[],4,FALSE)</f>
        <v>VARIOS</v>
      </c>
      <c r="F1134" s="90">
        <v>1</v>
      </c>
      <c r="G1134" s="90"/>
      <c r="H1134" s="90">
        <f>SUMIF(INGRESO_MERCADERIA[CODIGO],STOCKSANLUIS[[#This Row],[CODIGO]],INGRESO_MERCADERIA[INGRESO])</f>
        <v>0</v>
      </c>
      <c r="I1134" s="90">
        <f>SUMIF(SALIDA[CODIGO],STOCKSANLUIS[[#This Row],[CODIGO]],SALIDA[CANTIDAD])</f>
        <v>0</v>
      </c>
      <c r="J1134" s="90">
        <f>STOCKSANLUIS[[#This Row],[STOCK ALM1]]-STOCKSANLUIS[[#This Row],[SALIDA]]</f>
        <v>0</v>
      </c>
      <c r="K1134" s="90" t="str">
        <f>VLOOKUP(STOCKSANLUIS[[#This Row],[CODIGO]],CLASIFICACION[],6,FALSE)</f>
        <v>C</v>
      </c>
      <c r="L1134" s="90">
        <f>IFERROR(VLOOKUP(STOCKSANLUIS[[#This Row],[CODIGO]],STOCK_STARSOFT[],3,FALSE),0)</f>
        <v>0</v>
      </c>
      <c r="M1134" s="90" t="str">
        <f>IF(STOCKSANLUIS[[#This Row],[STOCK ACTUAL]]=STOCKSANLUIS[[#This Row],[STOCK_STARSOFT]],"SIN DIFERENCIA","DIFERENCIA")</f>
        <v>SIN DIFERENCIA</v>
      </c>
    </row>
    <row r="1135" spans="1:13" ht="15" hidden="1" customHeight="1" x14ac:dyDescent="0.25">
      <c r="A1135" s="144" t="s">
        <v>2308</v>
      </c>
      <c r="B1135" s="87" t="s">
        <v>2309</v>
      </c>
      <c r="C1135" s="88">
        <v>0</v>
      </c>
      <c r="D1135" s="89" t="s">
        <v>6</v>
      </c>
      <c r="E1135" s="90" t="str">
        <f>VLOOKUP(STOCKSANLUIS[[#This Row],[CODIGO]],FAMILIAS[],4,FALSE)</f>
        <v>VARIOS</v>
      </c>
      <c r="F1135" s="90">
        <v>1</v>
      </c>
      <c r="G1135" s="90"/>
      <c r="H1135" s="90">
        <f>SUMIF(INGRESO_MERCADERIA[CODIGO],STOCKSANLUIS[[#This Row],[CODIGO]],INGRESO_MERCADERIA[INGRESO])</f>
        <v>0</v>
      </c>
      <c r="I1135" s="90">
        <f>SUMIF(SALIDA[CODIGO],STOCKSANLUIS[[#This Row],[CODIGO]],SALIDA[CANTIDAD])</f>
        <v>0</v>
      </c>
      <c r="J1135" s="90">
        <f>STOCKSANLUIS[[#This Row],[STOCK ALM1]]-STOCKSANLUIS[[#This Row],[SALIDA]]</f>
        <v>0</v>
      </c>
      <c r="K1135" s="90" t="str">
        <f>VLOOKUP(STOCKSANLUIS[[#This Row],[CODIGO]],CLASIFICACION[],6,FALSE)</f>
        <v>C</v>
      </c>
      <c r="L1135" s="90">
        <f>IFERROR(VLOOKUP(STOCKSANLUIS[[#This Row],[CODIGO]],STOCK_STARSOFT[],3,FALSE),0)</f>
        <v>0</v>
      </c>
      <c r="M1135" s="90" t="str">
        <f>IF(STOCKSANLUIS[[#This Row],[STOCK ACTUAL]]=STOCKSANLUIS[[#This Row],[STOCK_STARSOFT]],"SIN DIFERENCIA","DIFERENCIA")</f>
        <v>SIN DIFERENCIA</v>
      </c>
    </row>
    <row r="1136" spans="1:13" ht="15" hidden="1" customHeight="1" x14ac:dyDescent="0.25">
      <c r="A1136" s="144" t="s">
        <v>2310</v>
      </c>
      <c r="B1136" s="87" t="s">
        <v>2311</v>
      </c>
      <c r="C1136" s="88">
        <v>0</v>
      </c>
      <c r="D1136" s="89" t="s">
        <v>6</v>
      </c>
      <c r="E1136" s="90" t="str">
        <f>VLOOKUP(STOCKSANLUIS[[#This Row],[CODIGO]],FAMILIAS[],4,FALSE)</f>
        <v>VARIOS</v>
      </c>
      <c r="F1136" s="90">
        <v>1</v>
      </c>
      <c r="G1136" s="90"/>
      <c r="H1136" s="90">
        <f>SUMIF(INGRESO_MERCADERIA[CODIGO],STOCKSANLUIS[[#This Row],[CODIGO]],INGRESO_MERCADERIA[INGRESO])</f>
        <v>0</v>
      </c>
      <c r="I1136" s="90">
        <f>SUMIF(SALIDA[CODIGO],STOCKSANLUIS[[#This Row],[CODIGO]],SALIDA[CANTIDAD])</f>
        <v>0</v>
      </c>
      <c r="J1136" s="90">
        <f>STOCKSANLUIS[[#This Row],[STOCK ALM1]]-STOCKSANLUIS[[#This Row],[SALIDA]]</f>
        <v>0</v>
      </c>
      <c r="K1136" s="90" t="str">
        <f>VLOOKUP(STOCKSANLUIS[[#This Row],[CODIGO]],CLASIFICACION[],6,FALSE)</f>
        <v>C</v>
      </c>
      <c r="L1136" s="90">
        <f>IFERROR(VLOOKUP(STOCKSANLUIS[[#This Row],[CODIGO]],STOCK_STARSOFT[],3,FALSE),0)</f>
        <v>0</v>
      </c>
      <c r="M1136" s="90" t="str">
        <f>IF(STOCKSANLUIS[[#This Row],[STOCK ACTUAL]]=STOCKSANLUIS[[#This Row],[STOCK_STARSOFT]],"SIN DIFERENCIA","DIFERENCIA")</f>
        <v>SIN DIFERENCIA</v>
      </c>
    </row>
    <row r="1137" spans="1:13" ht="15" hidden="1" customHeight="1" x14ac:dyDescent="0.25">
      <c r="A1137" s="144" t="s">
        <v>2312</v>
      </c>
      <c r="B1137" s="87" t="s">
        <v>2313</v>
      </c>
      <c r="C1137" s="88">
        <v>0</v>
      </c>
      <c r="D1137" s="89" t="s">
        <v>6</v>
      </c>
      <c r="E1137" s="90" t="str">
        <f>VLOOKUP(STOCKSANLUIS[[#This Row],[CODIGO]],FAMILIAS[],4,FALSE)</f>
        <v>BITZER</v>
      </c>
      <c r="F1137" s="90">
        <v>1</v>
      </c>
      <c r="G1137" s="90"/>
      <c r="H1137" s="90">
        <f>SUMIF(INGRESO_MERCADERIA[CODIGO],STOCKSANLUIS[[#This Row],[CODIGO]],INGRESO_MERCADERIA[INGRESO])</f>
        <v>0</v>
      </c>
      <c r="I1137" s="90">
        <f>SUMIF(SALIDA[CODIGO],STOCKSANLUIS[[#This Row],[CODIGO]],SALIDA[CANTIDAD])</f>
        <v>0</v>
      </c>
      <c r="J1137" s="90">
        <f>STOCKSANLUIS[[#This Row],[STOCK ALM1]]-STOCKSANLUIS[[#This Row],[SALIDA]]</f>
        <v>0</v>
      </c>
      <c r="K1137" s="90" t="str">
        <f>VLOOKUP(STOCKSANLUIS[[#This Row],[CODIGO]],CLASIFICACION[],6,FALSE)</f>
        <v>C</v>
      </c>
      <c r="L1137" s="90">
        <f>IFERROR(VLOOKUP(STOCKSANLUIS[[#This Row],[CODIGO]],STOCK_STARSOFT[],3,FALSE),0)</f>
        <v>0</v>
      </c>
      <c r="M1137" s="90" t="str">
        <f>IF(STOCKSANLUIS[[#This Row],[STOCK ACTUAL]]=STOCKSANLUIS[[#This Row],[STOCK_STARSOFT]],"SIN DIFERENCIA","DIFERENCIA")</f>
        <v>SIN DIFERENCIA</v>
      </c>
    </row>
    <row r="1138" spans="1:13" ht="15" hidden="1" customHeight="1" x14ac:dyDescent="0.25">
      <c r="A1138" s="144" t="s">
        <v>3303</v>
      </c>
      <c r="B1138" s="87" t="s">
        <v>3304</v>
      </c>
      <c r="C1138" s="88">
        <v>1</v>
      </c>
      <c r="D1138" s="89" t="s">
        <v>6</v>
      </c>
      <c r="E1138" s="90" t="str">
        <f>VLOOKUP(STOCKSANLUIS[[#This Row],[CODIGO]],FAMILIAS[],4,FALSE)</f>
        <v>EVERWELL</v>
      </c>
      <c r="F1138" s="90">
        <v>1</v>
      </c>
      <c r="G1138" s="90" t="s">
        <v>19524</v>
      </c>
      <c r="H1138" s="90">
        <f>SUMIF(INGRESO_MERCADERIA[CODIGO],STOCKSANLUIS[[#This Row],[CODIGO]],INGRESO_MERCADERIA[INGRESO])</f>
        <v>1</v>
      </c>
      <c r="I1138" s="90">
        <f>SUMIF(SALIDA[CODIGO],STOCKSANLUIS[[#This Row],[CODIGO]],SALIDA[CANTIDAD])</f>
        <v>1</v>
      </c>
      <c r="J1138" s="90">
        <f>STOCKSANLUIS[[#This Row],[STOCK ALM1]]-STOCKSANLUIS[[#This Row],[SALIDA]]</f>
        <v>0</v>
      </c>
      <c r="K1138" s="90" t="str">
        <f>VLOOKUP(STOCKSANLUIS[[#This Row],[CODIGO]],CLASIFICACION[],6,FALSE)</f>
        <v>C</v>
      </c>
      <c r="L1138" s="90">
        <f>IFERROR(VLOOKUP(STOCKSANLUIS[[#This Row],[CODIGO]],STOCK_STARSOFT[],3,FALSE),0)</f>
        <v>0</v>
      </c>
      <c r="M1138" s="90" t="str">
        <f>IF(STOCKSANLUIS[[#This Row],[STOCK ACTUAL]]=STOCKSANLUIS[[#This Row],[STOCK_STARSOFT]],"SIN DIFERENCIA","DIFERENCIA")</f>
        <v>SIN DIFERENCIA</v>
      </c>
    </row>
    <row r="1139" spans="1:13" ht="15" hidden="1" customHeight="1" x14ac:dyDescent="0.25">
      <c r="A1139" s="144" t="s">
        <v>2316</v>
      </c>
      <c r="B1139" s="87" t="s">
        <v>2317</v>
      </c>
      <c r="C1139" s="88">
        <v>0</v>
      </c>
      <c r="D1139" s="89" t="s">
        <v>6</v>
      </c>
      <c r="E1139" s="90" t="str">
        <f>VLOOKUP(STOCKSANLUIS[[#This Row],[CODIGO]],FAMILIAS[],4,FALSE)</f>
        <v>VARIOS</v>
      </c>
      <c r="F1139" s="90">
        <v>1</v>
      </c>
      <c r="G1139" s="90"/>
      <c r="H1139" s="90">
        <f>SUMIF(INGRESO_MERCADERIA[CODIGO],STOCKSANLUIS[[#This Row],[CODIGO]],INGRESO_MERCADERIA[INGRESO])</f>
        <v>0</v>
      </c>
      <c r="I1139" s="90">
        <f>SUMIF(SALIDA[CODIGO],STOCKSANLUIS[[#This Row],[CODIGO]],SALIDA[CANTIDAD])</f>
        <v>0</v>
      </c>
      <c r="J1139" s="90">
        <f>STOCKSANLUIS[[#This Row],[STOCK ALM1]]-STOCKSANLUIS[[#This Row],[SALIDA]]</f>
        <v>0</v>
      </c>
      <c r="K1139" s="90" t="str">
        <f>VLOOKUP(STOCKSANLUIS[[#This Row],[CODIGO]],CLASIFICACION[],6,FALSE)</f>
        <v>C</v>
      </c>
      <c r="L1139" s="90">
        <f>IFERROR(VLOOKUP(STOCKSANLUIS[[#This Row],[CODIGO]],STOCK_STARSOFT[],3,FALSE),0)</f>
        <v>0</v>
      </c>
      <c r="M1139" s="90" t="str">
        <f>IF(STOCKSANLUIS[[#This Row],[STOCK ACTUAL]]=STOCKSANLUIS[[#This Row],[STOCK_STARSOFT]],"SIN DIFERENCIA","DIFERENCIA")</f>
        <v>SIN DIFERENCIA</v>
      </c>
    </row>
    <row r="1140" spans="1:13" ht="15" hidden="1" customHeight="1" x14ac:dyDescent="0.25">
      <c r="A1140" s="144" t="s">
        <v>2318</v>
      </c>
      <c r="B1140" s="87" t="s">
        <v>2319</v>
      </c>
      <c r="C1140" s="88">
        <v>0</v>
      </c>
      <c r="D1140" s="89" t="s">
        <v>6</v>
      </c>
      <c r="E1140" s="90" t="str">
        <f>VLOOKUP(STOCKSANLUIS[[#This Row],[CODIGO]],FAMILIAS[],4,FALSE)</f>
        <v>VARIOS</v>
      </c>
      <c r="F1140" s="90">
        <v>1</v>
      </c>
      <c r="G1140" s="90"/>
      <c r="H1140" s="90">
        <f>SUMIF(INGRESO_MERCADERIA[CODIGO],STOCKSANLUIS[[#This Row],[CODIGO]],INGRESO_MERCADERIA[INGRESO])</f>
        <v>0</v>
      </c>
      <c r="I1140" s="90">
        <f>SUMIF(SALIDA[CODIGO],STOCKSANLUIS[[#This Row],[CODIGO]],SALIDA[CANTIDAD])</f>
        <v>0</v>
      </c>
      <c r="J1140" s="90">
        <f>STOCKSANLUIS[[#This Row],[STOCK ALM1]]-STOCKSANLUIS[[#This Row],[SALIDA]]</f>
        <v>0</v>
      </c>
      <c r="K1140" s="90" t="str">
        <f>VLOOKUP(STOCKSANLUIS[[#This Row],[CODIGO]],CLASIFICACION[],6,FALSE)</f>
        <v>C</v>
      </c>
      <c r="L1140" s="90">
        <f>IFERROR(VLOOKUP(STOCKSANLUIS[[#This Row],[CODIGO]],STOCK_STARSOFT[],3,FALSE),0)</f>
        <v>0</v>
      </c>
      <c r="M1140" s="90" t="str">
        <f>IF(STOCKSANLUIS[[#This Row],[STOCK ACTUAL]]=STOCKSANLUIS[[#This Row],[STOCK_STARSOFT]],"SIN DIFERENCIA","DIFERENCIA")</f>
        <v>SIN DIFERENCIA</v>
      </c>
    </row>
    <row r="1141" spans="1:13" ht="15" hidden="1" customHeight="1" x14ac:dyDescent="0.25">
      <c r="A1141" s="144" t="s">
        <v>2320</v>
      </c>
      <c r="B1141" s="87" t="s">
        <v>2321</v>
      </c>
      <c r="C1141" s="88">
        <v>0</v>
      </c>
      <c r="D1141" s="89" t="s">
        <v>6</v>
      </c>
      <c r="E1141" s="90" t="str">
        <f>VLOOKUP(STOCKSANLUIS[[#This Row],[CODIGO]],FAMILIAS[],4,FALSE)</f>
        <v>VARIOS</v>
      </c>
      <c r="F1141" s="90">
        <v>1</v>
      </c>
      <c r="G1141" s="90"/>
      <c r="H1141" s="90">
        <f>SUMIF(INGRESO_MERCADERIA[CODIGO],STOCKSANLUIS[[#This Row],[CODIGO]],INGRESO_MERCADERIA[INGRESO])</f>
        <v>0</v>
      </c>
      <c r="I1141" s="90">
        <f>SUMIF(SALIDA[CODIGO],STOCKSANLUIS[[#This Row],[CODIGO]],SALIDA[CANTIDAD])</f>
        <v>0</v>
      </c>
      <c r="J1141" s="90">
        <f>STOCKSANLUIS[[#This Row],[STOCK ALM1]]-STOCKSANLUIS[[#This Row],[SALIDA]]</f>
        <v>0</v>
      </c>
      <c r="K1141" s="90" t="str">
        <f>VLOOKUP(STOCKSANLUIS[[#This Row],[CODIGO]],CLASIFICACION[],6,FALSE)</f>
        <v>C</v>
      </c>
      <c r="L1141" s="90">
        <f>IFERROR(VLOOKUP(STOCKSANLUIS[[#This Row],[CODIGO]],STOCK_STARSOFT[],3,FALSE),0)</f>
        <v>0</v>
      </c>
      <c r="M1141" s="90" t="str">
        <f>IF(STOCKSANLUIS[[#This Row],[STOCK ACTUAL]]=STOCKSANLUIS[[#This Row],[STOCK_STARSOFT]],"SIN DIFERENCIA","DIFERENCIA")</f>
        <v>SIN DIFERENCIA</v>
      </c>
    </row>
    <row r="1142" spans="1:13" ht="15" hidden="1" customHeight="1" x14ac:dyDescent="0.25">
      <c r="A1142" s="144" t="s">
        <v>2322</v>
      </c>
      <c r="B1142" s="87" t="s">
        <v>2323</v>
      </c>
      <c r="C1142" s="88">
        <v>0</v>
      </c>
      <c r="D1142" s="89" t="s">
        <v>6</v>
      </c>
      <c r="E1142" s="90" t="str">
        <f>VLOOKUP(STOCKSANLUIS[[#This Row],[CODIGO]],FAMILIAS[],4,FALSE)</f>
        <v>VARIOS</v>
      </c>
      <c r="F1142" s="90">
        <v>1</v>
      </c>
      <c r="G1142" s="90"/>
      <c r="H1142" s="90">
        <f>SUMIF(INGRESO_MERCADERIA[CODIGO],STOCKSANLUIS[[#This Row],[CODIGO]],INGRESO_MERCADERIA[INGRESO])</f>
        <v>0</v>
      </c>
      <c r="I1142" s="90">
        <f>SUMIF(SALIDA[CODIGO],STOCKSANLUIS[[#This Row],[CODIGO]],SALIDA[CANTIDAD])</f>
        <v>0</v>
      </c>
      <c r="J1142" s="90">
        <f>STOCKSANLUIS[[#This Row],[STOCK ALM1]]-STOCKSANLUIS[[#This Row],[SALIDA]]</f>
        <v>0</v>
      </c>
      <c r="K1142" s="90" t="str">
        <f>VLOOKUP(STOCKSANLUIS[[#This Row],[CODIGO]],CLASIFICACION[],6,FALSE)</f>
        <v>C</v>
      </c>
      <c r="L1142" s="90">
        <f>IFERROR(VLOOKUP(STOCKSANLUIS[[#This Row],[CODIGO]],STOCK_STARSOFT[],3,FALSE),0)</f>
        <v>0</v>
      </c>
      <c r="M1142" s="90" t="str">
        <f>IF(STOCKSANLUIS[[#This Row],[STOCK ACTUAL]]=STOCKSANLUIS[[#This Row],[STOCK_STARSOFT]],"SIN DIFERENCIA","DIFERENCIA")</f>
        <v>SIN DIFERENCIA</v>
      </c>
    </row>
    <row r="1143" spans="1:13" ht="15" hidden="1" customHeight="1" x14ac:dyDescent="0.25">
      <c r="A1143" s="144" t="s">
        <v>2324</v>
      </c>
      <c r="B1143" s="87" t="s">
        <v>2325</v>
      </c>
      <c r="C1143" s="88">
        <v>0</v>
      </c>
      <c r="D1143" s="89" t="s">
        <v>6</v>
      </c>
      <c r="E1143" s="90" t="str">
        <f>VLOOKUP(STOCKSANLUIS[[#This Row],[CODIGO]],FAMILIAS[],4,FALSE)</f>
        <v>VARIOS</v>
      </c>
      <c r="F1143" s="90">
        <v>1</v>
      </c>
      <c r="G1143" s="90"/>
      <c r="H1143" s="90">
        <f>SUMIF(INGRESO_MERCADERIA[CODIGO],STOCKSANLUIS[[#This Row],[CODIGO]],INGRESO_MERCADERIA[INGRESO])</f>
        <v>0</v>
      </c>
      <c r="I1143" s="90">
        <f>SUMIF(SALIDA[CODIGO],STOCKSANLUIS[[#This Row],[CODIGO]],SALIDA[CANTIDAD])</f>
        <v>0</v>
      </c>
      <c r="J1143" s="90">
        <f>STOCKSANLUIS[[#This Row],[STOCK ALM1]]-STOCKSANLUIS[[#This Row],[SALIDA]]</f>
        <v>0</v>
      </c>
      <c r="K1143" s="90" t="str">
        <f>VLOOKUP(STOCKSANLUIS[[#This Row],[CODIGO]],CLASIFICACION[],6,FALSE)</f>
        <v>C</v>
      </c>
      <c r="L1143" s="90">
        <f>IFERROR(VLOOKUP(STOCKSANLUIS[[#This Row],[CODIGO]],STOCK_STARSOFT[],3,FALSE),0)</f>
        <v>0</v>
      </c>
      <c r="M1143" s="90" t="str">
        <f>IF(STOCKSANLUIS[[#This Row],[STOCK ACTUAL]]=STOCKSANLUIS[[#This Row],[STOCK_STARSOFT]],"SIN DIFERENCIA","DIFERENCIA")</f>
        <v>SIN DIFERENCIA</v>
      </c>
    </row>
    <row r="1144" spans="1:13" ht="15" hidden="1" customHeight="1" x14ac:dyDescent="0.25">
      <c r="A1144" s="144" t="s">
        <v>2326</v>
      </c>
      <c r="B1144" s="87" t="s">
        <v>2327</v>
      </c>
      <c r="C1144" s="88">
        <v>0</v>
      </c>
      <c r="D1144" s="89" t="s">
        <v>6</v>
      </c>
      <c r="E1144" s="90" t="str">
        <f>VLOOKUP(STOCKSANLUIS[[#This Row],[CODIGO]],FAMILIAS[],4,FALSE)</f>
        <v>GREE</v>
      </c>
      <c r="F1144" s="90">
        <v>1</v>
      </c>
      <c r="G1144" s="90"/>
      <c r="H1144" s="90">
        <f>SUMIF(INGRESO_MERCADERIA[CODIGO],STOCKSANLUIS[[#This Row],[CODIGO]],INGRESO_MERCADERIA[INGRESO])</f>
        <v>0</v>
      </c>
      <c r="I1144" s="90">
        <f>SUMIF(SALIDA[CODIGO],STOCKSANLUIS[[#This Row],[CODIGO]],SALIDA[CANTIDAD])</f>
        <v>0</v>
      </c>
      <c r="J1144" s="90">
        <f>STOCKSANLUIS[[#This Row],[STOCK ALM1]]-STOCKSANLUIS[[#This Row],[SALIDA]]</f>
        <v>0</v>
      </c>
      <c r="K1144" s="90" t="str">
        <f>VLOOKUP(STOCKSANLUIS[[#This Row],[CODIGO]],CLASIFICACION[],6,FALSE)</f>
        <v>C</v>
      </c>
      <c r="L1144" s="90">
        <f>IFERROR(VLOOKUP(STOCKSANLUIS[[#This Row],[CODIGO]],STOCK_STARSOFT[],3,FALSE),0)</f>
        <v>0</v>
      </c>
      <c r="M1144" s="90" t="str">
        <f>IF(STOCKSANLUIS[[#This Row],[STOCK ACTUAL]]=STOCKSANLUIS[[#This Row],[STOCK_STARSOFT]],"SIN DIFERENCIA","DIFERENCIA")</f>
        <v>SIN DIFERENCIA</v>
      </c>
    </row>
    <row r="1145" spans="1:13" ht="15" hidden="1" customHeight="1" x14ac:dyDescent="0.25">
      <c r="A1145" s="144" t="s">
        <v>2328</v>
      </c>
      <c r="B1145" s="87" t="s">
        <v>2329</v>
      </c>
      <c r="C1145" s="88">
        <v>0</v>
      </c>
      <c r="D1145" s="89" t="s">
        <v>6</v>
      </c>
      <c r="E1145" s="90" t="str">
        <f>VLOOKUP(STOCKSANLUIS[[#This Row],[CODIGO]],FAMILIAS[],4,FALSE)</f>
        <v>GREE</v>
      </c>
      <c r="F1145" s="90">
        <v>1</v>
      </c>
      <c r="G1145" s="90"/>
      <c r="H1145" s="90">
        <f>SUMIF(INGRESO_MERCADERIA[CODIGO],STOCKSANLUIS[[#This Row],[CODIGO]],INGRESO_MERCADERIA[INGRESO])</f>
        <v>0</v>
      </c>
      <c r="I1145" s="90">
        <f>SUMIF(SALIDA[CODIGO],STOCKSANLUIS[[#This Row],[CODIGO]],SALIDA[CANTIDAD])</f>
        <v>0</v>
      </c>
      <c r="J1145" s="90">
        <f>STOCKSANLUIS[[#This Row],[STOCK ALM1]]-STOCKSANLUIS[[#This Row],[SALIDA]]</f>
        <v>0</v>
      </c>
      <c r="K1145" s="90" t="str">
        <f>VLOOKUP(STOCKSANLUIS[[#This Row],[CODIGO]],CLASIFICACION[],6,FALSE)</f>
        <v>C</v>
      </c>
      <c r="L1145" s="90">
        <f>IFERROR(VLOOKUP(STOCKSANLUIS[[#This Row],[CODIGO]],STOCK_STARSOFT[],3,FALSE),0)</f>
        <v>0</v>
      </c>
      <c r="M1145" s="90" t="str">
        <f>IF(STOCKSANLUIS[[#This Row],[STOCK ACTUAL]]=STOCKSANLUIS[[#This Row],[STOCK_STARSOFT]],"SIN DIFERENCIA","DIFERENCIA")</f>
        <v>SIN DIFERENCIA</v>
      </c>
    </row>
    <row r="1146" spans="1:13" ht="15" hidden="1" customHeight="1" x14ac:dyDescent="0.25">
      <c r="A1146" s="144" t="s">
        <v>2330</v>
      </c>
      <c r="B1146" s="87" t="s">
        <v>2331</v>
      </c>
      <c r="C1146" s="88">
        <v>0</v>
      </c>
      <c r="D1146" s="89" t="s">
        <v>6</v>
      </c>
      <c r="E1146" s="90" t="str">
        <f>VLOOKUP(STOCKSANLUIS[[#This Row],[CODIGO]],FAMILIAS[],4,FALSE)</f>
        <v>TRADE PRO</v>
      </c>
      <c r="F1146" s="90">
        <v>1</v>
      </c>
      <c r="G1146" s="90"/>
      <c r="H1146" s="90">
        <f>SUMIF(INGRESO_MERCADERIA[CODIGO],STOCKSANLUIS[[#This Row],[CODIGO]],INGRESO_MERCADERIA[INGRESO])</f>
        <v>0</v>
      </c>
      <c r="I1146" s="90">
        <f>SUMIF(SALIDA[CODIGO],STOCKSANLUIS[[#This Row],[CODIGO]],SALIDA[CANTIDAD])</f>
        <v>0</v>
      </c>
      <c r="J1146" s="90">
        <f>STOCKSANLUIS[[#This Row],[STOCK ALM1]]-STOCKSANLUIS[[#This Row],[SALIDA]]</f>
        <v>0</v>
      </c>
      <c r="K1146" s="90" t="str">
        <f>VLOOKUP(STOCKSANLUIS[[#This Row],[CODIGO]],CLASIFICACION[],6,FALSE)</f>
        <v>C</v>
      </c>
      <c r="L1146" s="90">
        <f>IFERROR(VLOOKUP(STOCKSANLUIS[[#This Row],[CODIGO]],STOCK_STARSOFT[],3,FALSE),0)</f>
        <v>0</v>
      </c>
      <c r="M1146" s="90" t="str">
        <f>IF(STOCKSANLUIS[[#This Row],[STOCK ACTUAL]]=STOCKSANLUIS[[#This Row],[STOCK_STARSOFT]],"SIN DIFERENCIA","DIFERENCIA")</f>
        <v>SIN DIFERENCIA</v>
      </c>
    </row>
    <row r="1147" spans="1:13" ht="15" hidden="1" customHeight="1" x14ac:dyDescent="0.25">
      <c r="A1147" s="144" t="s">
        <v>2332</v>
      </c>
      <c r="B1147" s="87" t="s">
        <v>2333</v>
      </c>
      <c r="C1147" s="88">
        <v>0</v>
      </c>
      <c r="D1147" s="89" t="s">
        <v>6</v>
      </c>
      <c r="E1147" s="90" t="str">
        <f>VLOOKUP(STOCKSANLUIS[[#This Row],[CODIGO]],FAMILIAS[],4,FALSE)</f>
        <v>QUALITY</v>
      </c>
      <c r="F1147" s="90">
        <v>1</v>
      </c>
      <c r="G1147" s="90"/>
      <c r="H1147" s="90">
        <f>SUMIF(INGRESO_MERCADERIA[CODIGO],STOCKSANLUIS[[#This Row],[CODIGO]],INGRESO_MERCADERIA[INGRESO])</f>
        <v>0</v>
      </c>
      <c r="I1147" s="90">
        <f>SUMIF(SALIDA[CODIGO],STOCKSANLUIS[[#This Row],[CODIGO]],SALIDA[CANTIDAD])</f>
        <v>0</v>
      </c>
      <c r="J1147" s="90">
        <f>STOCKSANLUIS[[#This Row],[STOCK ALM1]]-STOCKSANLUIS[[#This Row],[SALIDA]]</f>
        <v>0</v>
      </c>
      <c r="K1147" s="90" t="str">
        <f>VLOOKUP(STOCKSANLUIS[[#This Row],[CODIGO]],CLASIFICACION[],6,FALSE)</f>
        <v>C</v>
      </c>
      <c r="L1147" s="90">
        <f>IFERROR(VLOOKUP(STOCKSANLUIS[[#This Row],[CODIGO]],STOCK_STARSOFT[],3,FALSE),0)</f>
        <v>0</v>
      </c>
      <c r="M1147" s="90" t="str">
        <f>IF(STOCKSANLUIS[[#This Row],[STOCK ACTUAL]]=STOCKSANLUIS[[#This Row],[STOCK_STARSOFT]],"SIN DIFERENCIA","DIFERENCIA")</f>
        <v>SIN DIFERENCIA</v>
      </c>
    </row>
    <row r="1148" spans="1:13" ht="15" hidden="1" customHeight="1" x14ac:dyDescent="0.25">
      <c r="A1148" s="144" t="s">
        <v>2334</v>
      </c>
      <c r="B1148" s="87" t="s">
        <v>2335</v>
      </c>
      <c r="C1148" s="88">
        <v>0</v>
      </c>
      <c r="D1148" s="89" t="s">
        <v>6</v>
      </c>
      <c r="E1148" s="90" t="str">
        <f>VLOOKUP(STOCKSANLUIS[[#This Row],[CODIGO]],FAMILIAS[],4,FALSE)</f>
        <v>DANFOSS</v>
      </c>
      <c r="F1148" s="90">
        <v>1</v>
      </c>
      <c r="G1148" s="90"/>
      <c r="H1148" s="90">
        <f>SUMIF(INGRESO_MERCADERIA[CODIGO],STOCKSANLUIS[[#This Row],[CODIGO]],INGRESO_MERCADERIA[INGRESO])</f>
        <v>0</v>
      </c>
      <c r="I1148" s="90">
        <f>SUMIF(SALIDA[CODIGO],STOCKSANLUIS[[#This Row],[CODIGO]],SALIDA[CANTIDAD])</f>
        <v>0</v>
      </c>
      <c r="J1148" s="90">
        <f>STOCKSANLUIS[[#This Row],[STOCK ALM1]]-STOCKSANLUIS[[#This Row],[SALIDA]]</f>
        <v>0</v>
      </c>
      <c r="K1148" s="90" t="str">
        <f>VLOOKUP(STOCKSANLUIS[[#This Row],[CODIGO]],CLASIFICACION[],6,FALSE)</f>
        <v>C</v>
      </c>
      <c r="L1148" s="90">
        <f>IFERROR(VLOOKUP(STOCKSANLUIS[[#This Row],[CODIGO]],STOCK_STARSOFT[],3,FALSE),0)</f>
        <v>0</v>
      </c>
      <c r="M1148" s="90" t="str">
        <f>IF(STOCKSANLUIS[[#This Row],[STOCK ACTUAL]]=STOCKSANLUIS[[#This Row],[STOCK_STARSOFT]],"SIN DIFERENCIA","DIFERENCIA")</f>
        <v>SIN DIFERENCIA</v>
      </c>
    </row>
    <row r="1149" spans="1:13" ht="15" hidden="1" customHeight="1" x14ac:dyDescent="0.25">
      <c r="A1149" s="144" t="s">
        <v>2336</v>
      </c>
      <c r="B1149" s="87" t="s">
        <v>2337</v>
      </c>
      <c r="C1149" s="88">
        <v>0</v>
      </c>
      <c r="D1149" s="89" t="s">
        <v>6</v>
      </c>
      <c r="E1149" s="90" t="str">
        <f>VLOOKUP(STOCKSANLUIS[[#This Row],[CODIGO]],FAMILIAS[],4,FALSE)</f>
        <v>GREE</v>
      </c>
      <c r="F1149" s="90">
        <v>1</v>
      </c>
      <c r="G1149" s="90"/>
      <c r="H1149" s="90">
        <f>SUMIF(INGRESO_MERCADERIA[CODIGO],STOCKSANLUIS[[#This Row],[CODIGO]],INGRESO_MERCADERIA[INGRESO])</f>
        <v>0</v>
      </c>
      <c r="I1149" s="90">
        <f>SUMIF(SALIDA[CODIGO],STOCKSANLUIS[[#This Row],[CODIGO]],SALIDA[CANTIDAD])</f>
        <v>0</v>
      </c>
      <c r="J1149" s="90">
        <f>STOCKSANLUIS[[#This Row],[STOCK ALM1]]-STOCKSANLUIS[[#This Row],[SALIDA]]</f>
        <v>0</v>
      </c>
      <c r="K1149" s="90" t="str">
        <f>VLOOKUP(STOCKSANLUIS[[#This Row],[CODIGO]],CLASIFICACION[],6,FALSE)</f>
        <v>C</v>
      </c>
      <c r="L1149" s="90">
        <f>IFERROR(VLOOKUP(STOCKSANLUIS[[#This Row],[CODIGO]],STOCK_STARSOFT[],3,FALSE),0)</f>
        <v>0</v>
      </c>
      <c r="M1149" s="90" t="str">
        <f>IF(STOCKSANLUIS[[#This Row],[STOCK ACTUAL]]=STOCKSANLUIS[[#This Row],[STOCK_STARSOFT]],"SIN DIFERENCIA","DIFERENCIA")</f>
        <v>SIN DIFERENCIA</v>
      </c>
    </row>
    <row r="1150" spans="1:13" ht="15" hidden="1" customHeight="1" x14ac:dyDescent="0.25">
      <c r="A1150" s="144" t="s">
        <v>3309</v>
      </c>
      <c r="B1150" s="87" t="s">
        <v>3310</v>
      </c>
      <c r="C1150" s="88">
        <v>5</v>
      </c>
      <c r="D1150" s="89" t="s">
        <v>6</v>
      </c>
      <c r="E1150" s="90" t="str">
        <f>VLOOKUP(STOCKSANLUIS[[#This Row],[CODIGO]],FAMILIAS[],4,FALSE)</f>
        <v>EVERWELL</v>
      </c>
      <c r="F1150" s="90">
        <v>1</v>
      </c>
      <c r="G1150" s="90" t="s">
        <v>19524</v>
      </c>
      <c r="H1150" s="90">
        <f>SUMIF(INGRESO_MERCADERIA[CODIGO],STOCKSANLUIS[[#This Row],[CODIGO]],INGRESO_MERCADERIA[INGRESO])</f>
        <v>5</v>
      </c>
      <c r="I1150" s="90">
        <f>SUMIF(SALIDA[CODIGO],STOCKSANLUIS[[#This Row],[CODIGO]],SALIDA[CANTIDAD])</f>
        <v>5</v>
      </c>
      <c r="J1150" s="90">
        <f>STOCKSANLUIS[[#This Row],[STOCK ALM1]]-STOCKSANLUIS[[#This Row],[SALIDA]]</f>
        <v>0</v>
      </c>
      <c r="K1150" s="90" t="str">
        <f>VLOOKUP(STOCKSANLUIS[[#This Row],[CODIGO]],CLASIFICACION[],6,FALSE)</f>
        <v>C</v>
      </c>
      <c r="L1150" s="90">
        <f>IFERROR(VLOOKUP(STOCKSANLUIS[[#This Row],[CODIGO]],STOCK_STARSOFT[],3,FALSE),0)</f>
        <v>0</v>
      </c>
      <c r="M1150" s="90" t="str">
        <f>IF(STOCKSANLUIS[[#This Row],[STOCK ACTUAL]]=STOCKSANLUIS[[#This Row],[STOCK_STARSOFT]],"SIN DIFERENCIA","DIFERENCIA")</f>
        <v>SIN DIFERENCIA</v>
      </c>
    </row>
    <row r="1151" spans="1:13" ht="15" hidden="1" customHeight="1" x14ac:dyDescent="0.25">
      <c r="A1151" s="144" t="s">
        <v>2340</v>
      </c>
      <c r="B1151" s="87" t="s">
        <v>2341</v>
      </c>
      <c r="C1151" s="88">
        <v>0</v>
      </c>
      <c r="D1151" s="89" t="s">
        <v>6</v>
      </c>
      <c r="E1151" s="90" t="str">
        <f>VLOOKUP(STOCKSANLUIS[[#This Row],[CODIGO]],FAMILIAS[],4,FALSE)</f>
        <v>VARIOS</v>
      </c>
      <c r="F1151" s="90">
        <v>1</v>
      </c>
      <c r="G1151" s="90"/>
      <c r="H1151" s="90">
        <f>SUMIF(INGRESO_MERCADERIA[CODIGO],STOCKSANLUIS[[#This Row],[CODIGO]],INGRESO_MERCADERIA[INGRESO])</f>
        <v>0</v>
      </c>
      <c r="I1151" s="90">
        <f>SUMIF(SALIDA[CODIGO],STOCKSANLUIS[[#This Row],[CODIGO]],SALIDA[CANTIDAD])</f>
        <v>0</v>
      </c>
      <c r="J1151" s="90">
        <f>STOCKSANLUIS[[#This Row],[STOCK ALM1]]-STOCKSANLUIS[[#This Row],[SALIDA]]</f>
        <v>0</v>
      </c>
      <c r="K1151" s="90" t="str">
        <f>VLOOKUP(STOCKSANLUIS[[#This Row],[CODIGO]],CLASIFICACION[],6,FALSE)</f>
        <v>C</v>
      </c>
      <c r="L1151" s="90">
        <f>IFERROR(VLOOKUP(STOCKSANLUIS[[#This Row],[CODIGO]],STOCK_STARSOFT[],3,FALSE),0)</f>
        <v>0</v>
      </c>
      <c r="M1151" s="90" t="str">
        <f>IF(STOCKSANLUIS[[#This Row],[STOCK ACTUAL]]=STOCKSANLUIS[[#This Row],[STOCK_STARSOFT]],"SIN DIFERENCIA","DIFERENCIA")</f>
        <v>SIN DIFERENCIA</v>
      </c>
    </row>
    <row r="1152" spans="1:13" ht="15" hidden="1" customHeight="1" x14ac:dyDescent="0.25">
      <c r="A1152" s="144" t="s">
        <v>3315</v>
      </c>
      <c r="B1152" s="87" t="s">
        <v>3316</v>
      </c>
      <c r="C1152" s="88">
        <v>0</v>
      </c>
      <c r="D1152" s="89" t="s">
        <v>6</v>
      </c>
      <c r="E1152" s="90" t="str">
        <f>VLOOKUP(STOCKSANLUIS[[#This Row],[CODIGO]],FAMILIAS[],4,FALSE)</f>
        <v>EVERWELL</v>
      </c>
      <c r="F1152" s="90">
        <v>1</v>
      </c>
      <c r="G1152" s="90" t="s">
        <v>19524</v>
      </c>
      <c r="H1152" s="90">
        <f>SUMIF(INGRESO_MERCADERIA[CODIGO],STOCKSANLUIS[[#This Row],[CODIGO]],INGRESO_MERCADERIA[INGRESO])</f>
        <v>10</v>
      </c>
      <c r="I1152" s="90">
        <f>SUMIF(SALIDA[CODIGO],STOCKSANLUIS[[#This Row],[CODIGO]],SALIDA[CANTIDAD])</f>
        <v>9</v>
      </c>
      <c r="J1152" s="90">
        <f>STOCKSANLUIS[[#This Row],[STOCK ALM1]]-STOCKSANLUIS[[#This Row],[SALIDA]]</f>
        <v>1</v>
      </c>
      <c r="K1152" s="90" t="str">
        <f>VLOOKUP(STOCKSANLUIS[[#This Row],[CODIGO]],CLASIFICACION[],6,FALSE)</f>
        <v>B</v>
      </c>
      <c r="L1152" s="90">
        <f>IFERROR(VLOOKUP(STOCKSANLUIS[[#This Row],[CODIGO]],STOCK_STARSOFT[],3,FALSE),0)</f>
        <v>1</v>
      </c>
      <c r="M1152" s="90" t="str">
        <f>IF(STOCKSANLUIS[[#This Row],[STOCK ACTUAL]]=STOCKSANLUIS[[#This Row],[STOCK_STARSOFT]],"SIN DIFERENCIA","DIFERENCIA")</f>
        <v>SIN DIFERENCIA</v>
      </c>
    </row>
    <row r="1153" spans="1:13" ht="15" hidden="1" customHeight="1" x14ac:dyDescent="0.25">
      <c r="A1153" s="144" t="s">
        <v>3349</v>
      </c>
      <c r="B1153" s="87" t="s">
        <v>3350</v>
      </c>
      <c r="C1153" s="88">
        <v>10</v>
      </c>
      <c r="D1153" s="89" t="s">
        <v>6</v>
      </c>
      <c r="E1153" s="90" t="str">
        <f>VLOOKUP(STOCKSANLUIS[[#This Row],[CODIGO]],FAMILIAS[],4,FALSE)</f>
        <v>EVERWELL</v>
      </c>
      <c r="F1153" s="90">
        <v>1</v>
      </c>
      <c r="G1153" s="90" t="s">
        <v>19524</v>
      </c>
      <c r="H1153" s="90">
        <f>SUMIF(INGRESO_MERCADERIA[CODIGO],STOCKSANLUIS[[#This Row],[CODIGO]],INGRESO_MERCADERIA[INGRESO])</f>
        <v>10</v>
      </c>
      <c r="I1153" s="90">
        <f>SUMIF(SALIDA[CODIGO],STOCKSANLUIS[[#This Row],[CODIGO]],SALIDA[CANTIDAD])</f>
        <v>7</v>
      </c>
      <c r="J1153" s="90">
        <f>STOCKSANLUIS[[#This Row],[STOCK ALM1]]-STOCKSANLUIS[[#This Row],[SALIDA]]</f>
        <v>3</v>
      </c>
      <c r="K1153" s="90" t="str">
        <f>VLOOKUP(STOCKSANLUIS[[#This Row],[CODIGO]],CLASIFICACION[],6,FALSE)</f>
        <v>C</v>
      </c>
      <c r="L1153" s="90">
        <f>IFERROR(VLOOKUP(STOCKSANLUIS[[#This Row],[CODIGO]],STOCK_STARSOFT[],3,FALSE),0)</f>
        <v>3</v>
      </c>
      <c r="M1153" s="90" t="str">
        <f>IF(STOCKSANLUIS[[#This Row],[STOCK ACTUAL]]=STOCKSANLUIS[[#This Row],[STOCK_STARSOFT]],"SIN DIFERENCIA","DIFERENCIA")</f>
        <v>SIN DIFERENCIA</v>
      </c>
    </row>
    <row r="1154" spans="1:13" ht="15" hidden="1" customHeight="1" x14ac:dyDescent="0.25">
      <c r="A1154" s="144" t="s">
        <v>2346</v>
      </c>
      <c r="B1154" s="87" t="s">
        <v>2347</v>
      </c>
      <c r="C1154" s="88">
        <v>0</v>
      </c>
      <c r="D1154" s="89" t="s">
        <v>6</v>
      </c>
      <c r="E1154" s="90" t="str">
        <f>VLOOKUP(STOCKSANLUIS[[#This Row],[CODIGO]],FAMILIAS[],4,FALSE)</f>
        <v>VARIOS</v>
      </c>
      <c r="F1154" s="90">
        <v>1</v>
      </c>
      <c r="G1154" s="90"/>
      <c r="H1154" s="90">
        <f>SUMIF(INGRESO_MERCADERIA[CODIGO],STOCKSANLUIS[[#This Row],[CODIGO]],INGRESO_MERCADERIA[INGRESO])</f>
        <v>0</v>
      </c>
      <c r="I1154" s="90">
        <f>SUMIF(SALIDA[CODIGO],STOCKSANLUIS[[#This Row],[CODIGO]],SALIDA[CANTIDAD])</f>
        <v>0</v>
      </c>
      <c r="J1154" s="90">
        <f>STOCKSANLUIS[[#This Row],[STOCK ALM1]]-STOCKSANLUIS[[#This Row],[SALIDA]]</f>
        <v>0</v>
      </c>
      <c r="K1154" s="90" t="str">
        <f>VLOOKUP(STOCKSANLUIS[[#This Row],[CODIGO]],CLASIFICACION[],6,FALSE)</f>
        <v>C</v>
      </c>
      <c r="L1154" s="90">
        <f>IFERROR(VLOOKUP(STOCKSANLUIS[[#This Row],[CODIGO]],STOCK_STARSOFT[],3,FALSE),0)</f>
        <v>0</v>
      </c>
      <c r="M1154" s="90" t="str">
        <f>IF(STOCKSANLUIS[[#This Row],[STOCK ACTUAL]]=STOCKSANLUIS[[#This Row],[STOCK_STARSOFT]],"SIN DIFERENCIA","DIFERENCIA")</f>
        <v>SIN DIFERENCIA</v>
      </c>
    </row>
    <row r="1155" spans="1:13" ht="15" hidden="1" customHeight="1" x14ac:dyDescent="0.25">
      <c r="A1155" s="144" t="s">
        <v>2348</v>
      </c>
      <c r="B1155" s="87" t="s">
        <v>2349</v>
      </c>
      <c r="C1155" s="88">
        <v>0</v>
      </c>
      <c r="D1155" s="89" t="s">
        <v>2350</v>
      </c>
      <c r="E1155" s="90" t="str">
        <f>VLOOKUP(STOCKSANLUIS[[#This Row],[CODIGO]],FAMILIAS[],4,FALSE)</f>
        <v>HARRIS</v>
      </c>
      <c r="F1155" s="90">
        <v>1</v>
      </c>
      <c r="G1155" s="90"/>
      <c r="H1155" s="90">
        <f>SUMIF(INGRESO_MERCADERIA[CODIGO],STOCKSANLUIS[[#This Row],[CODIGO]],INGRESO_MERCADERIA[INGRESO])</f>
        <v>0</v>
      </c>
      <c r="I1155" s="90">
        <f>SUMIF(SALIDA[CODIGO],STOCKSANLUIS[[#This Row],[CODIGO]],SALIDA[CANTIDAD])</f>
        <v>0</v>
      </c>
      <c r="J1155" s="90">
        <f>STOCKSANLUIS[[#This Row],[STOCK ALM1]]-STOCKSANLUIS[[#This Row],[SALIDA]]</f>
        <v>0</v>
      </c>
      <c r="K1155" s="90" t="str">
        <f>VLOOKUP(STOCKSANLUIS[[#This Row],[CODIGO]],CLASIFICACION[],6,FALSE)</f>
        <v>C</v>
      </c>
      <c r="L1155" s="90">
        <f>IFERROR(VLOOKUP(STOCKSANLUIS[[#This Row],[CODIGO]],STOCK_STARSOFT[],3,FALSE),0)</f>
        <v>0</v>
      </c>
      <c r="M1155" s="90" t="str">
        <f>IF(STOCKSANLUIS[[#This Row],[STOCK ACTUAL]]=STOCKSANLUIS[[#This Row],[STOCK_STARSOFT]],"SIN DIFERENCIA","DIFERENCIA")</f>
        <v>SIN DIFERENCIA</v>
      </c>
    </row>
    <row r="1156" spans="1:13" ht="15" hidden="1" customHeight="1" x14ac:dyDescent="0.25">
      <c r="A1156" s="144" t="s">
        <v>2351</v>
      </c>
      <c r="B1156" s="87" t="s">
        <v>2352</v>
      </c>
      <c r="C1156" s="88">
        <v>0</v>
      </c>
      <c r="D1156" s="89" t="s">
        <v>6</v>
      </c>
      <c r="E1156" s="90" t="str">
        <f>VLOOKUP(STOCKSANLUIS[[#This Row],[CODIGO]],FAMILIAS[],4,FALSE)</f>
        <v>THE CHEMOURS</v>
      </c>
      <c r="F1156" s="90">
        <v>1</v>
      </c>
      <c r="G1156" s="90"/>
      <c r="H1156" s="90">
        <f>SUMIF(INGRESO_MERCADERIA[CODIGO],STOCKSANLUIS[[#This Row],[CODIGO]],INGRESO_MERCADERIA[INGRESO])</f>
        <v>0</v>
      </c>
      <c r="I1156" s="90">
        <f>SUMIF(SALIDA[CODIGO],STOCKSANLUIS[[#This Row],[CODIGO]],SALIDA[CANTIDAD])</f>
        <v>0</v>
      </c>
      <c r="J1156" s="90">
        <f>STOCKSANLUIS[[#This Row],[STOCK ALM1]]-STOCKSANLUIS[[#This Row],[SALIDA]]</f>
        <v>0</v>
      </c>
      <c r="K1156" s="90" t="str">
        <f>VLOOKUP(STOCKSANLUIS[[#This Row],[CODIGO]],CLASIFICACION[],6,FALSE)</f>
        <v>C</v>
      </c>
      <c r="L1156" s="90">
        <f>IFERROR(VLOOKUP(STOCKSANLUIS[[#This Row],[CODIGO]],STOCK_STARSOFT[],3,FALSE),0)</f>
        <v>0</v>
      </c>
      <c r="M1156" s="90" t="str">
        <f>IF(STOCKSANLUIS[[#This Row],[STOCK ACTUAL]]=STOCKSANLUIS[[#This Row],[STOCK_STARSOFT]],"SIN DIFERENCIA","DIFERENCIA")</f>
        <v>SIN DIFERENCIA</v>
      </c>
    </row>
    <row r="1157" spans="1:13" ht="15" hidden="1" customHeight="1" x14ac:dyDescent="0.25">
      <c r="A1157" s="144" t="s">
        <v>2353</v>
      </c>
      <c r="B1157" s="87" t="s">
        <v>2354</v>
      </c>
      <c r="C1157" s="88">
        <v>0</v>
      </c>
      <c r="D1157" s="89" t="s">
        <v>6</v>
      </c>
      <c r="E1157" s="90" t="str">
        <f>VLOOKUP(STOCKSANLUIS[[#This Row],[CODIGO]],FAMILIAS[],4,FALSE)</f>
        <v>THE CHEMOURS</v>
      </c>
      <c r="F1157" s="90">
        <v>1</v>
      </c>
      <c r="G1157" s="90"/>
      <c r="H1157" s="90">
        <f>SUMIF(INGRESO_MERCADERIA[CODIGO],STOCKSANLUIS[[#This Row],[CODIGO]],INGRESO_MERCADERIA[INGRESO])</f>
        <v>0</v>
      </c>
      <c r="I1157" s="90">
        <f>SUMIF(SALIDA[CODIGO],STOCKSANLUIS[[#This Row],[CODIGO]],SALIDA[CANTIDAD])</f>
        <v>0</v>
      </c>
      <c r="J1157" s="90">
        <f>STOCKSANLUIS[[#This Row],[STOCK ALM1]]-STOCKSANLUIS[[#This Row],[SALIDA]]</f>
        <v>0</v>
      </c>
      <c r="K1157" s="90" t="str">
        <f>VLOOKUP(STOCKSANLUIS[[#This Row],[CODIGO]],CLASIFICACION[],6,FALSE)</f>
        <v>C</v>
      </c>
      <c r="L1157" s="90">
        <f>IFERROR(VLOOKUP(STOCKSANLUIS[[#This Row],[CODIGO]],STOCK_STARSOFT[],3,FALSE),0)</f>
        <v>0</v>
      </c>
      <c r="M1157" s="90" t="str">
        <f>IF(STOCKSANLUIS[[#This Row],[STOCK ACTUAL]]=STOCKSANLUIS[[#This Row],[STOCK_STARSOFT]],"SIN DIFERENCIA","DIFERENCIA")</f>
        <v>SIN DIFERENCIA</v>
      </c>
    </row>
    <row r="1158" spans="1:13" ht="15" hidden="1" customHeight="1" x14ac:dyDescent="0.25">
      <c r="A1158" s="144" t="s">
        <v>2355</v>
      </c>
      <c r="B1158" s="87" t="s">
        <v>2356</v>
      </c>
      <c r="C1158" s="88">
        <v>0</v>
      </c>
      <c r="D1158" s="89" t="s">
        <v>6</v>
      </c>
      <c r="E1158" s="90" t="str">
        <f>VLOOKUP(STOCKSANLUIS[[#This Row],[CODIGO]],FAMILIAS[],4,FALSE)</f>
        <v>THE CHEMOURS</v>
      </c>
      <c r="F1158" s="90">
        <v>1</v>
      </c>
      <c r="G1158" s="90"/>
      <c r="H1158" s="90">
        <f>SUMIF(INGRESO_MERCADERIA[CODIGO],STOCKSANLUIS[[#This Row],[CODIGO]],INGRESO_MERCADERIA[INGRESO])</f>
        <v>0</v>
      </c>
      <c r="I1158" s="90">
        <f>SUMIF(SALIDA[CODIGO],STOCKSANLUIS[[#This Row],[CODIGO]],SALIDA[CANTIDAD])</f>
        <v>0</v>
      </c>
      <c r="J1158" s="90">
        <f>STOCKSANLUIS[[#This Row],[STOCK ALM1]]-STOCKSANLUIS[[#This Row],[SALIDA]]</f>
        <v>0</v>
      </c>
      <c r="K1158" s="90" t="str">
        <f>VLOOKUP(STOCKSANLUIS[[#This Row],[CODIGO]],CLASIFICACION[],6,FALSE)</f>
        <v>C</v>
      </c>
      <c r="L1158" s="90">
        <f>IFERROR(VLOOKUP(STOCKSANLUIS[[#This Row],[CODIGO]],STOCK_STARSOFT[],3,FALSE),0)</f>
        <v>0</v>
      </c>
      <c r="M1158" s="90" t="str">
        <f>IF(STOCKSANLUIS[[#This Row],[STOCK ACTUAL]]=STOCKSANLUIS[[#This Row],[STOCK_STARSOFT]],"SIN DIFERENCIA","DIFERENCIA")</f>
        <v>SIN DIFERENCIA</v>
      </c>
    </row>
    <row r="1159" spans="1:13" ht="15" hidden="1" customHeight="1" x14ac:dyDescent="0.25">
      <c r="A1159" s="144" t="s">
        <v>2357</v>
      </c>
      <c r="B1159" s="87" t="s">
        <v>2358</v>
      </c>
      <c r="C1159" s="88">
        <v>0</v>
      </c>
      <c r="D1159" s="89" t="s">
        <v>6</v>
      </c>
      <c r="E1159" s="90" t="str">
        <f>VLOOKUP(STOCKSANLUIS[[#This Row],[CODIGO]],FAMILIAS[],4,FALSE)</f>
        <v>THE CHEMOURS</v>
      </c>
      <c r="F1159" s="90">
        <v>1</v>
      </c>
      <c r="G1159" s="90"/>
      <c r="H1159" s="90">
        <f>SUMIF(INGRESO_MERCADERIA[CODIGO],STOCKSANLUIS[[#This Row],[CODIGO]],INGRESO_MERCADERIA[INGRESO])</f>
        <v>0</v>
      </c>
      <c r="I1159" s="90">
        <f>SUMIF(SALIDA[CODIGO],STOCKSANLUIS[[#This Row],[CODIGO]],SALIDA[CANTIDAD])</f>
        <v>0</v>
      </c>
      <c r="J1159" s="90">
        <f>STOCKSANLUIS[[#This Row],[STOCK ALM1]]-STOCKSANLUIS[[#This Row],[SALIDA]]</f>
        <v>0</v>
      </c>
      <c r="K1159" s="90" t="str">
        <f>VLOOKUP(STOCKSANLUIS[[#This Row],[CODIGO]],CLASIFICACION[],6,FALSE)</f>
        <v>C</v>
      </c>
      <c r="L1159" s="90">
        <f>IFERROR(VLOOKUP(STOCKSANLUIS[[#This Row],[CODIGO]],STOCK_STARSOFT[],3,FALSE),0)</f>
        <v>0</v>
      </c>
      <c r="M1159" s="90" t="str">
        <f>IF(STOCKSANLUIS[[#This Row],[STOCK ACTUAL]]=STOCKSANLUIS[[#This Row],[STOCK_STARSOFT]],"SIN DIFERENCIA","DIFERENCIA")</f>
        <v>SIN DIFERENCIA</v>
      </c>
    </row>
    <row r="1160" spans="1:13" ht="15" hidden="1" customHeight="1" x14ac:dyDescent="0.25">
      <c r="A1160" s="144" t="s">
        <v>2359</v>
      </c>
      <c r="B1160" s="87" t="s">
        <v>2360</v>
      </c>
      <c r="C1160" s="88">
        <v>0</v>
      </c>
      <c r="D1160" s="89" t="s">
        <v>6</v>
      </c>
      <c r="E1160" s="90" t="str">
        <f>VLOOKUP(STOCKSANLUIS[[#This Row],[CODIGO]],FAMILIAS[],4,FALSE)</f>
        <v>VARIOS</v>
      </c>
      <c r="F1160" s="90">
        <v>1</v>
      </c>
      <c r="G1160" s="90"/>
      <c r="H1160" s="90">
        <f>SUMIF(INGRESO_MERCADERIA[CODIGO],STOCKSANLUIS[[#This Row],[CODIGO]],INGRESO_MERCADERIA[INGRESO])</f>
        <v>0</v>
      </c>
      <c r="I1160" s="90">
        <f>SUMIF(SALIDA[CODIGO],STOCKSANLUIS[[#This Row],[CODIGO]],SALIDA[CANTIDAD])</f>
        <v>0</v>
      </c>
      <c r="J1160" s="90">
        <f>STOCKSANLUIS[[#This Row],[STOCK ALM1]]-STOCKSANLUIS[[#This Row],[SALIDA]]</f>
        <v>0</v>
      </c>
      <c r="K1160" s="90" t="str">
        <f>VLOOKUP(STOCKSANLUIS[[#This Row],[CODIGO]],CLASIFICACION[],6,FALSE)</f>
        <v>C</v>
      </c>
      <c r="L1160" s="90">
        <f>IFERROR(VLOOKUP(STOCKSANLUIS[[#This Row],[CODIGO]],STOCK_STARSOFT[],3,FALSE),0)</f>
        <v>0</v>
      </c>
      <c r="M1160" s="90" t="str">
        <f>IF(STOCKSANLUIS[[#This Row],[STOCK ACTUAL]]=STOCKSANLUIS[[#This Row],[STOCK_STARSOFT]],"SIN DIFERENCIA","DIFERENCIA")</f>
        <v>SIN DIFERENCIA</v>
      </c>
    </row>
    <row r="1161" spans="1:13" ht="15" hidden="1" customHeight="1" x14ac:dyDescent="0.25">
      <c r="A1161" s="144" t="s">
        <v>2361</v>
      </c>
      <c r="B1161" s="87" t="s">
        <v>2362</v>
      </c>
      <c r="C1161" s="88">
        <v>0</v>
      </c>
      <c r="D1161" s="89" t="s">
        <v>6</v>
      </c>
      <c r="E1161" s="90" t="str">
        <f>VLOOKUP(STOCKSANLUIS[[#This Row],[CODIGO]],FAMILIAS[],4,FALSE)</f>
        <v>ES ROBBINS</v>
      </c>
      <c r="F1161" s="90">
        <v>1</v>
      </c>
      <c r="G1161" s="90"/>
      <c r="H1161" s="90">
        <f>SUMIF(INGRESO_MERCADERIA[CODIGO],STOCKSANLUIS[[#This Row],[CODIGO]],INGRESO_MERCADERIA[INGRESO])</f>
        <v>0</v>
      </c>
      <c r="I1161" s="90">
        <f>SUMIF(SALIDA[CODIGO],STOCKSANLUIS[[#This Row],[CODIGO]],SALIDA[CANTIDAD])</f>
        <v>0</v>
      </c>
      <c r="J1161" s="90">
        <f>STOCKSANLUIS[[#This Row],[STOCK ALM1]]-STOCKSANLUIS[[#This Row],[SALIDA]]</f>
        <v>0</v>
      </c>
      <c r="K1161" s="90" t="str">
        <f>VLOOKUP(STOCKSANLUIS[[#This Row],[CODIGO]],CLASIFICACION[],6,FALSE)</f>
        <v>C</v>
      </c>
      <c r="L1161" s="90">
        <f>IFERROR(VLOOKUP(STOCKSANLUIS[[#This Row],[CODIGO]],STOCK_STARSOFT[],3,FALSE),0)</f>
        <v>0</v>
      </c>
      <c r="M1161" s="90" t="str">
        <f>IF(STOCKSANLUIS[[#This Row],[STOCK ACTUAL]]=STOCKSANLUIS[[#This Row],[STOCK_STARSOFT]],"SIN DIFERENCIA","DIFERENCIA")</f>
        <v>SIN DIFERENCIA</v>
      </c>
    </row>
    <row r="1162" spans="1:13" ht="15" hidden="1" customHeight="1" x14ac:dyDescent="0.25">
      <c r="A1162" s="144" t="s">
        <v>3365</v>
      </c>
      <c r="B1162" s="87" t="s">
        <v>3366</v>
      </c>
      <c r="C1162" s="88">
        <v>2</v>
      </c>
      <c r="D1162" s="89" t="s">
        <v>6</v>
      </c>
      <c r="E1162" s="90" t="str">
        <f>VLOOKUP(STOCKSANLUIS[[#This Row],[CODIGO]],FAMILIAS[],4,FALSE)</f>
        <v>EVERWELL</v>
      </c>
      <c r="F1162" s="90">
        <v>1</v>
      </c>
      <c r="G1162" s="90" t="s">
        <v>19524</v>
      </c>
      <c r="H1162" s="90">
        <f>SUMIF(INGRESO_MERCADERIA[CODIGO],STOCKSANLUIS[[#This Row],[CODIGO]],INGRESO_MERCADERIA[INGRESO])</f>
        <v>4</v>
      </c>
      <c r="I1162" s="90">
        <f>SUMIF(SALIDA[CODIGO],STOCKSANLUIS[[#This Row],[CODIGO]],SALIDA[CANTIDAD])</f>
        <v>4</v>
      </c>
      <c r="J1162" s="90">
        <f>STOCKSANLUIS[[#This Row],[STOCK ALM1]]-STOCKSANLUIS[[#This Row],[SALIDA]]</f>
        <v>0</v>
      </c>
      <c r="K1162" s="90" t="str">
        <f>VLOOKUP(STOCKSANLUIS[[#This Row],[CODIGO]],CLASIFICACION[],6,FALSE)</f>
        <v>C</v>
      </c>
      <c r="L1162" s="90">
        <f>IFERROR(VLOOKUP(STOCKSANLUIS[[#This Row],[CODIGO]],STOCK_STARSOFT[],3,FALSE),0)</f>
        <v>0</v>
      </c>
      <c r="M1162" s="90" t="str">
        <f>IF(STOCKSANLUIS[[#This Row],[STOCK ACTUAL]]=STOCKSANLUIS[[#This Row],[STOCK_STARSOFT]],"SIN DIFERENCIA","DIFERENCIA")</f>
        <v>SIN DIFERENCIA</v>
      </c>
    </row>
    <row r="1163" spans="1:13" ht="15" hidden="1" customHeight="1" x14ac:dyDescent="0.25">
      <c r="A1163" s="144" t="s">
        <v>2365</v>
      </c>
      <c r="B1163" s="87" t="s">
        <v>2366</v>
      </c>
      <c r="C1163" s="88">
        <v>0</v>
      </c>
      <c r="D1163" s="89" t="s">
        <v>6</v>
      </c>
      <c r="E1163" s="90" t="str">
        <f>VLOOKUP(STOCKSANLUIS[[#This Row],[CODIGO]],FAMILIAS[],4,FALSE)</f>
        <v>ES ROBBINS</v>
      </c>
      <c r="F1163" s="90">
        <v>1</v>
      </c>
      <c r="G1163" s="90"/>
      <c r="H1163" s="90">
        <f>SUMIF(INGRESO_MERCADERIA[CODIGO],STOCKSANLUIS[[#This Row],[CODIGO]],INGRESO_MERCADERIA[INGRESO])</f>
        <v>0</v>
      </c>
      <c r="I1163" s="90">
        <f>SUMIF(SALIDA[CODIGO],STOCKSANLUIS[[#This Row],[CODIGO]],SALIDA[CANTIDAD])</f>
        <v>0</v>
      </c>
      <c r="J1163" s="90">
        <f>STOCKSANLUIS[[#This Row],[STOCK ALM1]]-STOCKSANLUIS[[#This Row],[SALIDA]]</f>
        <v>0</v>
      </c>
      <c r="K1163" s="90" t="str">
        <f>VLOOKUP(STOCKSANLUIS[[#This Row],[CODIGO]],CLASIFICACION[],6,FALSE)</f>
        <v>C</v>
      </c>
      <c r="L1163" s="90">
        <f>IFERROR(VLOOKUP(STOCKSANLUIS[[#This Row],[CODIGO]],STOCK_STARSOFT[],3,FALSE),0)</f>
        <v>0</v>
      </c>
      <c r="M1163" s="90" t="str">
        <f>IF(STOCKSANLUIS[[#This Row],[STOCK ACTUAL]]=STOCKSANLUIS[[#This Row],[STOCK_STARSOFT]],"SIN DIFERENCIA","DIFERENCIA")</f>
        <v>SIN DIFERENCIA</v>
      </c>
    </row>
    <row r="1164" spans="1:13" ht="15" hidden="1" customHeight="1" x14ac:dyDescent="0.25">
      <c r="A1164" s="144" t="s">
        <v>2367</v>
      </c>
      <c r="B1164" s="87" t="s">
        <v>2368</v>
      </c>
      <c r="C1164" s="88">
        <v>0</v>
      </c>
      <c r="D1164" s="89" t="s">
        <v>6</v>
      </c>
      <c r="E1164" s="90" t="str">
        <f>VLOOKUP(STOCKSANLUIS[[#This Row],[CODIGO]],FAMILIAS[],4,FALSE)</f>
        <v>VARIOS</v>
      </c>
      <c r="F1164" s="90">
        <v>1</v>
      </c>
      <c r="G1164" s="90"/>
      <c r="H1164" s="90">
        <f>SUMIF(INGRESO_MERCADERIA[CODIGO],STOCKSANLUIS[[#This Row],[CODIGO]],INGRESO_MERCADERIA[INGRESO])</f>
        <v>0</v>
      </c>
      <c r="I1164" s="90">
        <f>SUMIF(SALIDA[CODIGO],STOCKSANLUIS[[#This Row],[CODIGO]],SALIDA[CANTIDAD])</f>
        <v>0</v>
      </c>
      <c r="J1164" s="90">
        <f>STOCKSANLUIS[[#This Row],[STOCK ALM1]]-STOCKSANLUIS[[#This Row],[SALIDA]]</f>
        <v>0</v>
      </c>
      <c r="K1164" s="90" t="str">
        <f>VLOOKUP(STOCKSANLUIS[[#This Row],[CODIGO]],CLASIFICACION[],6,FALSE)</f>
        <v>C</v>
      </c>
      <c r="L1164" s="90">
        <f>IFERROR(VLOOKUP(STOCKSANLUIS[[#This Row],[CODIGO]],STOCK_STARSOFT[],3,FALSE),0)</f>
        <v>0</v>
      </c>
      <c r="M1164" s="90" t="str">
        <f>IF(STOCKSANLUIS[[#This Row],[STOCK ACTUAL]]=STOCKSANLUIS[[#This Row],[STOCK_STARSOFT]],"SIN DIFERENCIA","DIFERENCIA")</f>
        <v>SIN DIFERENCIA</v>
      </c>
    </row>
    <row r="1165" spans="1:13" ht="15" hidden="1" customHeight="1" x14ac:dyDescent="0.25">
      <c r="A1165" s="144" t="s">
        <v>2369</v>
      </c>
      <c r="B1165" s="87" t="s">
        <v>2370</v>
      </c>
      <c r="C1165" s="88">
        <v>0</v>
      </c>
      <c r="D1165" s="89" t="s">
        <v>6</v>
      </c>
      <c r="E1165" s="90" t="str">
        <f>VLOOKUP(STOCKSANLUIS[[#This Row],[CODIGO]],FAMILIAS[],4,FALSE)</f>
        <v>VARIOS</v>
      </c>
      <c r="F1165" s="90">
        <v>1</v>
      </c>
      <c r="G1165" s="90"/>
      <c r="H1165" s="90">
        <f>SUMIF(INGRESO_MERCADERIA[CODIGO],STOCKSANLUIS[[#This Row],[CODIGO]],INGRESO_MERCADERIA[INGRESO])</f>
        <v>0</v>
      </c>
      <c r="I1165" s="90">
        <f>SUMIF(SALIDA[CODIGO],STOCKSANLUIS[[#This Row],[CODIGO]],SALIDA[CANTIDAD])</f>
        <v>0</v>
      </c>
      <c r="J1165" s="90">
        <f>STOCKSANLUIS[[#This Row],[STOCK ALM1]]-STOCKSANLUIS[[#This Row],[SALIDA]]</f>
        <v>0</v>
      </c>
      <c r="K1165" s="90" t="str">
        <f>VLOOKUP(STOCKSANLUIS[[#This Row],[CODIGO]],CLASIFICACION[],6,FALSE)</f>
        <v>C</v>
      </c>
      <c r="L1165" s="90">
        <f>IFERROR(VLOOKUP(STOCKSANLUIS[[#This Row],[CODIGO]],STOCK_STARSOFT[],3,FALSE),0)</f>
        <v>0</v>
      </c>
      <c r="M1165" s="90" t="str">
        <f>IF(STOCKSANLUIS[[#This Row],[STOCK ACTUAL]]=STOCKSANLUIS[[#This Row],[STOCK_STARSOFT]],"SIN DIFERENCIA","DIFERENCIA")</f>
        <v>SIN DIFERENCIA</v>
      </c>
    </row>
    <row r="1166" spans="1:13" ht="15" hidden="1" customHeight="1" x14ac:dyDescent="0.25">
      <c r="A1166" s="144" t="s">
        <v>3446</v>
      </c>
      <c r="B1166" s="87" t="s">
        <v>3447</v>
      </c>
      <c r="C1166" s="88">
        <v>1</v>
      </c>
      <c r="D1166" s="89" t="s">
        <v>6</v>
      </c>
      <c r="E1166" s="90" t="str">
        <f>VLOOKUP(STOCKSANLUIS[[#This Row],[CODIGO]],FAMILIAS[],4,FALSE)</f>
        <v>EVERWELL</v>
      </c>
      <c r="F1166" s="90">
        <v>1</v>
      </c>
      <c r="G1166" s="90" t="s">
        <v>19524</v>
      </c>
      <c r="H1166" s="90">
        <f>SUMIF(INGRESO_MERCADERIA[CODIGO],STOCKSANLUIS[[#This Row],[CODIGO]],INGRESO_MERCADERIA[INGRESO])</f>
        <v>1</v>
      </c>
      <c r="I1166" s="90">
        <f>SUMIF(SALIDA[CODIGO],STOCKSANLUIS[[#This Row],[CODIGO]],SALIDA[CANTIDAD])</f>
        <v>0</v>
      </c>
      <c r="J1166" s="90">
        <f>STOCKSANLUIS[[#This Row],[STOCK ALM1]]-STOCKSANLUIS[[#This Row],[SALIDA]]</f>
        <v>1</v>
      </c>
      <c r="K1166" s="90" t="str">
        <f>VLOOKUP(STOCKSANLUIS[[#This Row],[CODIGO]],CLASIFICACION[],6,FALSE)</f>
        <v>C</v>
      </c>
      <c r="L1166" s="90">
        <f>IFERROR(VLOOKUP(STOCKSANLUIS[[#This Row],[CODIGO]],STOCK_STARSOFT[],3,FALSE),0)</f>
        <v>1</v>
      </c>
      <c r="M1166" s="90" t="str">
        <f>IF(STOCKSANLUIS[[#This Row],[STOCK ACTUAL]]=STOCKSANLUIS[[#This Row],[STOCK_STARSOFT]],"SIN DIFERENCIA","DIFERENCIA")</f>
        <v>SIN DIFERENCIA</v>
      </c>
    </row>
    <row r="1167" spans="1:13" ht="15" hidden="1" customHeight="1" x14ac:dyDescent="0.25">
      <c r="A1167" s="144" t="s">
        <v>3483</v>
      </c>
      <c r="B1167" s="87" t="s">
        <v>3484</v>
      </c>
      <c r="C1167" s="88">
        <v>3</v>
      </c>
      <c r="D1167" s="89" t="s">
        <v>6</v>
      </c>
      <c r="E1167" s="90" t="str">
        <f>VLOOKUP(STOCKSANLUIS[[#This Row],[CODIGO]],FAMILIAS[],4,FALSE)</f>
        <v>EVERWELL</v>
      </c>
      <c r="F1167" s="90">
        <v>1</v>
      </c>
      <c r="G1167" s="90" t="s">
        <v>19524</v>
      </c>
      <c r="H1167" s="90">
        <f>SUMIF(INGRESO_MERCADERIA[CODIGO],STOCKSANLUIS[[#This Row],[CODIGO]],INGRESO_MERCADERIA[INGRESO])</f>
        <v>3</v>
      </c>
      <c r="I1167" s="90">
        <f>SUMIF(SALIDA[CODIGO],STOCKSANLUIS[[#This Row],[CODIGO]],SALIDA[CANTIDAD])</f>
        <v>3</v>
      </c>
      <c r="J1167" s="90">
        <f>STOCKSANLUIS[[#This Row],[STOCK ALM1]]-STOCKSANLUIS[[#This Row],[SALIDA]]</f>
        <v>0</v>
      </c>
      <c r="K1167" s="90" t="str">
        <f>VLOOKUP(STOCKSANLUIS[[#This Row],[CODIGO]],CLASIFICACION[],6,FALSE)</f>
        <v>C</v>
      </c>
      <c r="L1167" s="90">
        <f>IFERROR(VLOOKUP(STOCKSANLUIS[[#This Row],[CODIGO]],STOCK_STARSOFT[],3,FALSE),0)</f>
        <v>0</v>
      </c>
      <c r="M1167" s="90" t="str">
        <f>IF(STOCKSANLUIS[[#This Row],[STOCK ACTUAL]]=STOCKSANLUIS[[#This Row],[STOCK_STARSOFT]],"SIN DIFERENCIA","DIFERENCIA")</f>
        <v>SIN DIFERENCIA</v>
      </c>
    </row>
    <row r="1168" spans="1:13" ht="15" hidden="1" customHeight="1" x14ac:dyDescent="0.25">
      <c r="A1168" s="144" t="s">
        <v>3491</v>
      </c>
      <c r="B1168" s="87" t="s">
        <v>3492</v>
      </c>
      <c r="C1168" s="88">
        <v>1</v>
      </c>
      <c r="D1168" s="89" t="s">
        <v>6</v>
      </c>
      <c r="E1168" s="90" t="str">
        <f>VLOOKUP(STOCKSANLUIS[[#This Row],[CODIGO]],FAMILIAS[],4,FALSE)</f>
        <v>EVERWELL</v>
      </c>
      <c r="F1168" s="90">
        <v>1</v>
      </c>
      <c r="G1168" s="90" t="s">
        <v>19524</v>
      </c>
      <c r="H1168" s="90">
        <f>SUMIF(INGRESO_MERCADERIA[CODIGO],STOCKSANLUIS[[#This Row],[CODIGO]],INGRESO_MERCADERIA[INGRESO])</f>
        <v>1</v>
      </c>
      <c r="I1168" s="90">
        <f>SUMIF(SALIDA[CODIGO],STOCKSANLUIS[[#This Row],[CODIGO]],SALIDA[CANTIDAD])</f>
        <v>0</v>
      </c>
      <c r="J1168" s="90">
        <f>STOCKSANLUIS[[#This Row],[STOCK ALM1]]-STOCKSANLUIS[[#This Row],[SALIDA]]</f>
        <v>1</v>
      </c>
      <c r="K1168" s="90" t="str">
        <f>VLOOKUP(STOCKSANLUIS[[#This Row],[CODIGO]],CLASIFICACION[],6,FALSE)</f>
        <v>C</v>
      </c>
      <c r="L1168" s="90">
        <f>IFERROR(VLOOKUP(STOCKSANLUIS[[#This Row],[CODIGO]],STOCK_STARSOFT[],3,FALSE),0)</f>
        <v>1</v>
      </c>
      <c r="M1168" s="90" t="str">
        <f>IF(STOCKSANLUIS[[#This Row],[STOCK ACTUAL]]=STOCKSANLUIS[[#This Row],[STOCK_STARSOFT]],"SIN DIFERENCIA","DIFERENCIA")</f>
        <v>SIN DIFERENCIA</v>
      </c>
    </row>
    <row r="1169" spans="1:13" ht="15" hidden="1" customHeight="1" x14ac:dyDescent="0.25">
      <c r="A1169" s="144" t="s">
        <v>2379</v>
      </c>
      <c r="B1169" s="87" t="s">
        <v>2380</v>
      </c>
      <c r="C1169" s="88">
        <v>0</v>
      </c>
      <c r="D1169" s="89" t="s">
        <v>6</v>
      </c>
      <c r="E1169" s="90" t="str">
        <f>VLOOKUP(STOCKSANLUIS[[#This Row],[CODIGO]],FAMILIAS[],4,FALSE)</f>
        <v>MIPAL</v>
      </c>
      <c r="F1169" s="90">
        <v>1</v>
      </c>
      <c r="G1169" s="90"/>
      <c r="H1169" s="90">
        <f>SUMIF(INGRESO_MERCADERIA[CODIGO],STOCKSANLUIS[[#This Row],[CODIGO]],INGRESO_MERCADERIA[INGRESO])</f>
        <v>0</v>
      </c>
      <c r="I1169" s="90">
        <f>SUMIF(SALIDA[CODIGO],STOCKSANLUIS[[#This Row],[CODIGO]],SALIDA[CANTIDAD])</f>
        <v>0</v>
      </c>
      <c r="J1169" s="90">
        <f>STOCKSANLUIS[[#This Row],[STOCK ALM1]]-STOCKSANLUIS[[#This Row],[SALIDA]]</f>
        <v>0</v>
      </c>
      <c r="K1169" s="90" t="str">
        <f>VLOOKUP(STOCKSANLUIS[[#This Row],[CODIGO]],CLASIFICACION[],6,FALSE)</f>
        <v>B</v>
      </c>
      <c r="L1169" s="90">
        <f>IFERROR(VLOOKUP(STOCKSANLUIS[[#This Row],[CODIGO]],STOCK_STARSOFT[],3,FALSE),0)</f>
        <v>0</v>
      </c>
      <c r="M1169" s="90" t="str">
        <f>IF(STOCKSANLUIS[[#This Row],[STOCK ACTUAL]]=STOCKSANLUIS[[#This Row],[STOCK_STARSOFT]],"SIN DIFERENCIA","DIFERENCIA")</f>
        <v>SIN DIFERENCIA</v>
      </c>
    </row>
    <row r="1170" spans="1:13" ht="15" hidden="1" customHeight="1" x14ac:dyDescent="0.25">
      <c r="A1170" s="144" t="s">
        <v>2381</v>
      </c>
      <c r="B1170" s="87" t="s">
        <v>2382</v>
      </c>
      <c r="C1170" s="88">
        <v>0</v>
      </c>
      <c r="D1170" s="89" t="s">
        <v>6</v>
      </c>
      <c r="E1170" s="90" t="str">
        <f>VLOOKUP(STOCKSANLUIS[[#This Row],[CODIGO]],FAMILIAS[],4,FALSE)</f>
        <v>MIPAL</v>
      </c>
      <c r="F1170" s="90">
        <v>1</v>
      </c>
      <c r="G1170" s="90" t="s">
        <v>19525</v>
      </c>
      <c r="H1170" s="90">
        <f>SUMIF(INGRESO_MERCADERIA[CODIGO],STOCKSANLUIS[[#This Row],[CODIGO]],INGRESO_MERCADERIA[INGRESO])</f>
        <v>1</v>
      </c>
      <c r="I1170" s="90">
        <f>SUMIF(SALIDA[CODIGO],STOCKSANLUIS[[#This Row],[CODIGO]],SALIDA[CANTIDAD])</f>
        <v>1</v>
      </c>
      <c r="J1170" s="90">
        <f>STOCKSANLUIS[[#This Row],[STOCK ALM1]]-STOCKSANLUIS[[#This Row],[SALIDA]]</f>
        <v>0</v>
      </c>
      <c r="K1170" s="90" t="str">
        <f>VLOOKUP(STOCKSANLUIS[[#This Row],[CODIGO]],CLASIFICACION[],6,FALSE)</f>
        <v>B</v>
      </c>
      <c r="L1170" s="90">
        <f>IFERROR(VLOOKUP(STOCKSANLUIS[[#This Row],[CODIGO]],STOCK_STARSOFT[],3,FALSE),0)</f>
        <v>0</v>
      </c>
      <c r="M1170" s="90" t="str">
        <f>IF(STOCKSANLUIS[[#This Row],[STOCK ACTUAL]]=STOCKSANLUIS[[#This Row],[STOCK_STARSOFT]],"SIN DIFERENCIA","DIFERENCIA")</f>
        <v>SIN DIFERENCIA</v>
      </c>
    </row>
    <row r="1171" spans="1:13" ht="15" hidden="1" customHeight="1" x14ac:dyDescent="0.25">
      <c r="A1171" s="144" t="s">
        <v>2383</v>
      </c>
      <c r="B1171" s="87" t="s">
        <v>2384</v>
      </c>
      <c r="C1171" s="88">
        <v>0</v>
      </c>
      <c r="D1171" s="89" t="s">
        <v>6</v>
      </c>
      <c r="E1171" s="90" t="str">
        <f>VLOOKUP(STOCKSANLUIS[[#This Row],[CODIGO]],FAMILIAS[],4,FALSE)</f>
        <v>VARIOS</v>
      </c>
      <c r="F1171" s="90">
        <v>1</v>
      </c>
      <c r="G1171" s="90"/>
      <c r="H1171" s="90">
        <f>SUMIF(INGRESO_MERCADERIA[CODIGO],STOCKSANLUIS[[#This Row],[CODIGO]],INGRESO_MERCADERIA[INGRESO])</f>
        <v>0</v>
      </c>
      <c r="I1171" s="90">
        <f>SUMIF(SALIDA[CODIGO],STOCKSANLUIS[[#This Row],[CODIGO]],SALIDA[CANTIDAD])</f>
        <v>0</v>
      </c>
      <c r="J1171" s="90">
        <f>STOCKSANLUIS[[#This Row],[STOCK ALM1]]-STOCKSANLUIS[[#This Row],[SALIDA]]</f>
        <v>0</v>
      </c>
      <c r="K1171" s="90" t="str">
        <f>VLOOKUP(STOCKSANLUIS[[#This Row],[CODIGO]],CLASIFICACION[],6,FALSE)</f>
        <v>C</v>
      </c>
      <c r="L1171" s="90">
        <f>IFERROR(VLOOKUP(STOCKSANLUIS[[#This Row],[CODIGO]],STOCK_STARSOFT[],3,FALSE),0)</f>
        <v>0</v>
      </c>
      <c r="M1171" s="90" t="str">
        <f>IF(STOCKSANLUIS[[#This Row],[STOCK ACTUAL]]=STOCKSANLUIS[[#This Row],[STOCK_STARSOFT]],"SIN DIFERENCIA","DIFERENCIA")</f>
        <v>SIN DIFERENCIA</v>
      </c>
    </row>
    <row r="1172" spans="1:13" ht="15" hidden="1" customHeight="1" x14ac:dyDescent="0.25">
      <c r="A1172" s="144" t="s">
        <v>2385</v>
      </c>
      <c r="B1172" s="87" t="s">
        <v>2386</v>
      </c>
      <c r="C1172" s="88">
        <v>0</v>
      </c>
      <c r="D1172" s="89" t="s">
        <v>6</v>
      </c>
      <c r="E1172" s="90" t="str">
        <f>VLOOKUP(STOCKSANLUIS[[#This Row],[CODIGO]],FAMILIAS[],4,FALSE)</f>
        <v>WORTHINGTON</v>
      </c>
      <c r="F1172" s="90">
        <v>1</v>
      </c>
      <c r="G1172" s="90"/>
      <c r="H1172" s="90">
        <f>SUMIF(INGRESO_MERCADERIA[CODIGO],STOCKSANLUIS[[#This Row],[CODIGO]],INGRESO_MERCADERIA[INGRESO])</f>
        <v>0</v>
      </c>
      <c r="I1172" s="90">
        <f>SUMIF(SALIDA[CODIGO],STOCKSANLUIS[[#This Row],[CODIGO]],SALIDA[CANTIDAD])</f>
        <v>0</v>
      </c>
      <c r="J1172" s="90">
        <f>STOCKSANLUIS[[#This Row],[STOCK ALM1]]-STOCKSANLUIS[[#This Row],[SALIDA]]</f>
        <v>0</v>
      </c>
      <c r="K1172" s="90" t="str">
        <f>VLOOKUP(STOCKSANLUIS[[#This Row],[CODIGO]],CLASIFICACION[],6,FALSE)</f>
        <v>C</v>
      </c>
      <c r="L1172" s="90">
        <f>IFERROR(VLOOKUP(STOCKSANLUIS[[#This Row],[CODIGO]],STOCK_STARSOFT[],3,FALSE),0)</f>
        <v>0</v>
      </c>
      <c r="M1172" s="90" t="str">
        <f>IF(STOCKSANLUIS[[#This Row],[STOCK ACTUAL]]=STOCKSANLUIS[[#This Row],[STOCK_STARSOFT]],"SIN DIFERENCIA","DIFERENCIA")</f>
        <v>SIN DIFERENCIA</v>
      </c>
    </row>
    <row r="1173" spans="1:13" ht="15" hidden="1" customHeight="1" x14ac:dyDescent="0.25">
      <c r="A1173" s="144" t="s">
        <v>3002</v>
      </c>
      <c r="B1173" s="87" t="s">
        <v>3003</v>
      </c>
      <c r="C1173" s="88">
        <v>0</v>
      </c>
      <c r="D1173" s="89" t="s">
        <v>6</v>
      </c>
      <c r="E1173" s="90" t="str">
        <f>VLOOKUP(STOCKSANLUIS[[#This Row],[CODIGO]],FAMILIAS[],4,FALSE)</f>
        <v>EVERWELL</v>
      </c>
      <c r="F1173" s="90">
        <v>1</v>
      </c>
      <c r="G1173" s="90" t="s">
        <v>19524</v>
      </c>
      <c r="H1173" s="90">
        <f>SUMIF(INGRESO_MERCADERIA[CODIGO],STOCKSANLUIS[[#This Row],[CODIGO]],INGRESO_MERCADERIA[INGRESO])</f>
        <v>10</v>
      </c>
      <c r="I1173" s="90">
        <f>SUMIF(SALIDA[CODIGO],STOCKSANLUIS[[#This Row],[CODIGO]],SALIDA[CANTIDAD])</f>
        <v>10</v>
      </c>
      <c r="J1173" s="90">
        <f>STOCKSANLUIS[[#This Row],[STOCK ALM1]]-STOCKSANLUIS[[#This Row],[SALIDA]]</f>
        <v>0</v>
      </c>
      <c r="K1173" s="90" t="str">
        <f>VLOOKUP(STOCKSANLUIS[[#This Row],[CODIGO]],CLASIFICACION[],6,FALSE)</f>
        <v>B</v>
      </c>
      <c r="L1173" s="90">
        <f>IFERROR(VLOOKUP(STOCKSANLUIS[[#This Row],[CODIGO]],STOCK_STARSOFT[],3,FALSE),0)</f>
        <v>0</v>
      </c>
      <c r="M1173" s="90" t="str">
        <f>IF(STOCKSANLUIS[[#This Row],[STOCK ACTUAL]]=STOCKSANLUIS[[#This Row],[STOCK_STARSOFT]],"SIN DIFERENCIA","DIFERENCIA")</f>
        <v>SIN DIFERENCIA</v>
      </c>
    </row>
    <row r="1174" spans="1:13" ht="15" hidden="1" customHeight="1" x14ac:dyDescent="0.25">
      <c r="A1174" s="144" t="s">
        <v>2389</v>
      </c>
      <c r="B1174" s="87" t="s">
        <v>2390</v>
      </c>
      <c r="C1174" s="88">
        <v>0</v>
      </c>
      <c r="D1174" s="89" t="s">
        <v>6</v>
      </c>
      <c r="E1174" s="90" t="str">
        <f>VLOOKUP(STOCKSANLUIS[[#This Row],[CODIGO]],FAMILIAS[],4,FALSE)</f>
        <v>APPLI PARTS</v>
      </c>
      <c r="F1174" s="90">
        <v>1</v>
      </c>
      <c r="G1174" s="90"/>
      <c r="H1174" s="90">
        <f>SUMIF(INGRESO_MERCADERIA[CODIGO],STOCKSANLUIS[[#This Row],[CODIGO]],INGRESO_MERCADERIA[INGRESO])</f>
        <v>0</v>
      </c>
      <c r="I1174" s="90">
        <f>SUMIF(SALIDA[CODIGO],STOCKSANLUIS[[#This Row],[CODIGO]],SALIDA[CANTIDAD])</f>
        <v>0</v>
      </c>
      <c r="J1174" s="90">
        <f>STOCKSANLUIS[[#This Row],[STOCK ALM1]]-STOCKSANLUIS[[#This Row],[SALIDA]]</f>
        <v>0</v>
      </c>
      <c r="K1174" s="90" t="str">
        <f>VLOOKUP(STOCKSANLUIS[[#This Row],[CODIGO]],CLASIFICACION[],6,FALSE)</f>
        <v>C</v>
      </c>
      <c r="L1174" s="90">
        <f>IFERROR(VLOOKUP(STOCKSANLUIS[[#This Row],[CODIGO]],STOCK_STARSOFT[],3,FALSE),0)</f>
        <v>0</v>
      </c>
      <c r="M1174" s="90" t="str">
        <f>IF(STOCKSANLUIS[[#This Row],[STOCK ACTUAL]]=STOCKSANLUIS[[#This Row],[STOCK_STARSOFT]],"SIN DIFERENCIA","DIFERENCIA")</f>
        <v>SIN DIFERENCIA</v>
      </c>
    </row>
    <row r="1175" spans="1:13" ht="15" hidden="1" customHeight="1" x14ac:dyDescent="0.25">
      <c r="A1175" s="144" t="s">
        <v>2391</v>
      </c>
      <c r="B1175" s="87" t="s">
        <v>2392</v>
      </c>
      <c r="C1175" s="88">
        <v>0</v>
      </c>
      <c r="D1175" s="89" t="s">
        <v>6</v>
      </c>
      <c r="E1175" s="90" t="str">
        <f>VLOOKUP(STOCKSANLUIS[[#This Row],[CODIGO]],FAMILIAS[],4,FALSE)</f>
        <v>APPLI PARTS</v>
      </c>
      <c r="F1175" s="90">
        <v>1</v>
      </c>
      <c r="G1175" s="90"/>
      <c r="H1175" s="90">
        <f>SUMIF(INGRESO_MERCADERIA[CODIGO],STOCKSANLUIS[[#This Row],[CODIGO]],INGRESO_MERCADERIA[INGRESO])</f>
        <v>0</v>
      </c>
      <c r="I1175" s="90">
        <f>SUMIF(SALIDA[CODIGO],STOCKSANLUIS[[#This Row],[CODIGO]],SALIDA[CANTIDAD])</f>
        <v>0</v>
      </c>
      <c r="J1175" s="90">
        <f>STOCKSANLUIS[[#This Row],[STOCK ALM1]]-STOCKSANLUIS[[#This Row],[SALIDA]]</f>
        <v>0</v>
      </c>
      <c r="K1175" s="90" t="str">
        <f>VLOOKUP(STOCKSANLUIS[[#This Row],[CODIGO]],CLASIFICACION[],6,FALSE)</f>
        <v>C</v>
      </c>
      <c r="L1175" s="90">
        <f>IFERROR(VLOOKUP(STOCKSANLUIS[[#This Row],[CODIGO]],STOCK_STARSOFT[],3,FALSE),0)</f>
        <v>0</v>
      </c>
      <c r="M1175" s="90" t="str">
        <f>IF(STOCKSANLUIS[[#This Row],[STOCK ACTUAL]]=STOCKSANLUIS[[#This Row],[STOCK_STARSOFT]],"SIN DIFERENCIA","DIFERENCIA")</f>
        <v>SIN DIFERENCIA</v>
      </c>
    </row>
    <row r="1176" spans="1:13" ht="15" hidden="1" customHeight="1" x14ac:dyDescent="0.25">
      <c r="A1176" s="144" t="s">
        <v>2393</v>
      </c>
      <c r="B1176" s="87" t="s">
        <v>2394</v>
      </c>
      <c r="C1176" s="88">
        <v>0</v>
      </c>
      <c r="D1176" s="89" t="s">
        <v>6</v>
      </c>
      <c r="E1176" s="90" t="str">
        <f>VLOOKUP(STOCKSANLUIS[[#This Row],[CODIGO]],FAMILIAS[],4,FALSE)</f>
        <v>QUALITY</v>
      </c>
      <c r="F1176" s="90">
        <v>1</v>
      </c>
      <c r="G1176" s="90"/>
      <c r="H1176" s="90">
        <f>SUMIF(INGRESO_MERCADERIA[CODIGO],STOCKSANLUIS[[#This Row],[CODIGO]],INGRESO_MERCADERIA[INGRESO])</f>
        <v>0</v>
      </c>
      <c r="I1176" s="90">
        <f>SUMIF(SALIDA[CODIGO],STOCKSANLUIS[[#This Row],[CODIGO]],SALIDA[CANTIDAD])</f>
        <v>0</v>
      </c>
      <c r="J1176" s="90">
        <f>STOCKSANLUIS[[#This Row],[STOCK ALM1]]-STOCKSANLUIS[[#This Row],[SALIDA]]</f>
        <v>0</v>
      </c>
      <c r="K1176" s="90" t="str">
        <f>VLOOKUP(STOCKSANLUIS[[#This Row],[CODIGO]],CLASIFICACION[],6,FALSE)</f>
        <v>C</v>
      </c>
      <c r="L1176" s="90">
        <f>IFERROR(VLOOKUP(STOCKSANLUIS[[#This Row],[CODIGO]],STOCK_STARSOFT[],3,FALSE),0)</f>
        <v>0</v>
      </c>
      <c r="M1176" s="90" t="str">
        <f>IF(STOCKSANLUIS[[#This Row],[STOCK ACTUAL]]=STOCKSANLUIS[[#This Row],[STOCK_STARSOFT]],"SIN DIFERENCIA","DIFERENCIA")</f>
        <v>SIN DIFERENCIA</v>
      </c>
    </row>
    <row r="1177" spans="1:13" ht="15" hidden="1" customHeight="1" x14ac:dyDescent="0.25">
      <c r="A1177" s="144" t="s">
        <v>3595</v>
      </c>
      <c r="B1177" s="87" t="s">
        <v>3596</v>
      </c>
      <c r="C1177" s="88">
        <v>3</v>
      </c>
      <c r="D1177" s="89" t="s">
        <v>6</v>
      </c>
      <c r="E1177" s="90" t="str">
        <f>VLOOKUP(STOCKSANLUIS[[#This Row],[CODIGO]],FAMILIAS[],4,FALSE)</f>
        <v>EVERWELL</v>
      </c>
      <c r="F1177" s="90">
        <v>1</v>
      </c>
      <c r="G1177" s="90" t="s">
        <v>19524</v>
      </c>
      <c r="H1177" s="90">
        <f>SUMIF(INGRESO_MERCADERIA[CODIGO],STOCKSANLUIS[[#This Row],[CODIGO]],INGRESO_MERCADERIA[INGRESO])</f>
        <v>3</v>
      </c>
      <c r="I1177" s="90">
        <f>SUMIF(SALIDA[CODIGO],STOCKSANLUIS[[#This Row],[CODIGO]],SALIDA[CANTIDAD])</f>
        <v>2</v>
      </c>
      <c r="J1177" s="90">
        <f>STOCKSANLUIS[[#This Row],[STOCK ALM1]]-STOCKSANLUIS[[#This Row],[SALIDA]]</f>
        <v>1</v>
      </c>
      <c r="K1177" s="90" t="str">
        <f>VLOOKUP(STOCKSANLUIS[[#This Row],[CODIGO]],CLASIFICACION[],6,FALSE)</f>
        <v>C</v>
      </c>
      <c r="L1177" s="90">
        <f>IFERROR(VLOOKUP(STOCKSANLUIS[[#This Row],[CODIGO]],STOCK_STARSOFT[],3,FALSE),0)</f>
        <v>1</v>
      </c>
      <c r="M1177" s="90" t="str">
        <f>IF(STOCKSANLUIS[[#This Row],[STOCK ACTUAL]]=STOCKSANLUIS[[#This Row],[STOCK_STARSOFT]],"SIN DIFERENCIA","DIFERENCIA")</f>
        <v>SIN DIFERENCIA</v>
      </c>
    </row>
    <row r="1178" spans="1:13" ht="15" hidden="1" customHeight="1" x14ac:dyDescent="0.25">
      <c r="A1178" s="144" t="s">
        <v>2397</v>
      </c>
      <c r="B1178" s="87" t="s">
        <v>2398</v>
      </c>
      <c r="C1178" s="88">
        <v>0</v>
      </c>
      <c r="D1178" s="89" t="s">
        <v>6</v>
      </c>
      <c r="E1178" s="90" t="str">
        <f>VLOOKUP(STOCKSANLUIS[[#This Row],[CODIGO]],FAMILIAS[],4,FALSE)</f>
        <v>QUALITY</v>
      </c>
      <c r="F1178" s="90">
        <v>1</v>
      </c>
      <c r="G1178" s="90"/>
      <c r="H1178" s="90">
        <f>SUMIF(INGRESO_MERCADERIA[CODIGO],STOCKSANLUIS[[#This Row],[CODIGO]],INGRESO_MERCADERIA[INGRESO])</f>
        <v>0</v>
      </c>
      <c r="I1178" s="90">
        <f>SUMIF(SALIDA[CODIGO],STOCKSANLUIS[[#This Row],[CODIGO]],SALIDA[CANTIDAD])</f>
        <v>0</v>
      </c>
      <c r="J1178" s="90">
        <f>STOCKSANLUIS[[#This Row],[STOCK ALM1]]-STOCKSANLUIS[[#This Row],[SALIDA]]</f>
        <v>0</v>
      </c>
      <c r="K1178" s="90" t="str">
        <f>VLOOKUP(STOCKSANLUIS[[#This Row],[CODIGO]],CLASIFICACION[],6,FALSE)</f>
        <v>C</v>
      </c>
      <c r="L1178" s="90">
        <f>IFERROR(VLOOKUP(STOCKSANLUIS[[#This Row],[CODIGO]],STOCK_STARSOFT[],3,FALSE),0)</f>
        <v>0</v>
      </c>
      <c r="M1178" s="90" t="str">
        <f>IF(STOCKSANLUIS[[#This Row],[STOCK ACTUAL]]=STOCKSANLUIS[[#This Row],[STOCK_STARSOFT]],"SIN DIFERENCIA","DIFERENCIA")</f>
        <v>SIN DIFERENCIA</v>
      </c>
    </row>
    <row r="1179" spans="1:13" ht="15" hidden="1" customHeight="1" x14ac:dyDescent="0.25">
      <c r="A1179" s="144" t="s">
        <v>2399</v>
      </c>
      <c r="B1179" s="87" t="s">
        <v>2400</v>
      </c>
      <c r="C1179" s="88">
        <v>0</v>
      </c>
      <c r="D1179" s="89" t="s">
        <v>6</v>
      </c>
      <c r="E1179" s="90" t="str">
        <f>VLOOKUP(STOCKSANLUIS[[#This Row],[CODIGO]],FAMILIAS[],4,FALSE)</f>
        <v>QUALITY</v>
      </c>
      <c r="F1179" s="90">
        <v>1</v>
      </c>
      <c r="G1179" s="90"/>
      <c r="H1179" s="90">
        <f>SUMIF(INGRESO_MERCADERIA[CODIGO],STOCKSANLUIS[[#This Row],[CODIGO]],INGRESO_MERCADERIA[INGRESO])</f>
        <v>0</v>
      </c>
      <c r="I1179" s="90">
        <f>SUMIF(SALIDA[CODIGO],STOCKSANLUIS[[#This Row],[CODIGO]],SALIDA[CANTIDAD])</f>
        <v>0</v>
      </c>
      <c r="J1179" s="90">
        <f>STOCKSANLUIS[[#This Row],[STOCK ALM1]]-STOCKSANLUIS[[#This Row],[SALIDA]]</f>
        <v>0</v>
      </c>
      <c r="K1179" s="90" t="str">
        <f>VLOOKUP(STOCKSANLUIS[[#This Row],[CODIGO]],CLASIFICACION[],6,FALSE)</f>
        <v>C</v>
      </c>
      <c r="L1179" s="90">
        <f>IFERROR(VLOOKUP(STOCKSANLUIS[[#This Row],[CODIGO]],STOCK_STARSOFT[],3,FALSE),0)</f>
        <v>0</v>
      </c>
      <c r="M1179" s="90" t="str">
        <f>IF(STOCKSANLUIS[[#This Row],[STOCK ACTUAL]]=STOCKSANLUIS[[#This Row],[STOCK_STARSOFT]],"SIN DIFERENCIA","DIFERENCIA")</f>
        <v>SIN DIFERENCIA</v>
      </c>
    </row>
    <row r="1180" spans="1:13" ht="15" hidden="1" customHeight="1" x14ac:dyDescent="0.25">
      <c r="A1180" s="144" t="s">
        <v>2401</v>
      </c>
      <c r="B1180" s="87" t="s">
        <v>2402</v>
      </c>
      <c r="C1180" s="88">
        <v>0</v>
      </c>
      <c r="D1180" s="89" t="s">
        <v>6</v>
      </c>
      <c r="E1180" s="90" t="str">
        <f>VLOOKUP(STOCKSANLUIS[[#This Row],[CODIGO]],FAMILIAS[],4,FALSE)</f>
        <v>VARIOS</v>
      </c>
      <c r="F1180" s="90">
        <v>1</v>
      </c>
      <c r="G1180" s="90"/>
      <c r="H1180" s="90">
        <f>SUMIF(INGRESO_MERCADERIA[CODIGO],STOCKSANLUIS[[#This Row],[CODIGO]],INGRESO_MERCADERIA[INGRESO])</f>
        <v>0</v>
      </c>
      <c r="I1180" s="90">
        <f>SUMIF(SALIDA[CODIGO],STOCKSANLUIS[[#This Row],[CODIGO]],SALIDA[CANTIDAD])</f>
        <v>0</v>
      </c>
      <c r="J1180" s="90">
        <f>STOCKSANLUIS[[#This Row],[STOCK ALM1]]-STOCKSANLUIS[[#This Row],[SALIDA]]</f>
        <v>0</v>
      </c>
      <c r="K1180" s="90" t="str">
        <f>VLOOKUP(STOCKSANLUIS[[#This Row],[CODIGO]],CLASIFICACION[],6,FALSE)</f>
        <v>C</v>
      </c>
      <c r="L1180" s="90">
        <f>IFERROR(VLOOKUP(STOCKSANLUIS[[#This Row],[CODIGO]],STOCK_STARSOFT[],3,FALSE),0)</f>
        <v>0</v>
      </c>
      <c r="M1180" s="90" t="str">
        <f>IF(STOCKSANLUIS[[#This Row],[STOCK ACTUAL]]=STOCKSANLUIS[[#This Row],[STOCK_STARSOFT]],"SIN DIFERENCIA","DIFERENCIA")</f>
        <v>SIN DIFERENCIA</v>
      </c>
    </row>
    <row r="1181" spans="1:13" ht="15" hidden="1" customHeight="1" x14ac:dyDescent="0.25">
      <c r="A1181" s="144" t="s">
        <v>2403</v>
      </c>
      <c r="B1181" s="87" t="s">
        <v>2404</v>
      </c>
      <c r="C1181" s="88">
        <v>0</v>
      </c>
      <c r="D1181" s="89" t="s">
        <v>6</v>
      </c>
      <c r="E1181" s="90" t="str">
        <f>VLOOKUP(STOCKSANLUIS[[#This Row],[CODIGO]],FAMILIAS[],4,FALSE)</f>
        <v>DANFOSS</v>
      </c>
      <c r="F1181" s="90">
        <v>1</v>
      </c>
      <c r="G1181" s="90"/>
      <c r="H1181" s="90">
        <f>SUMIF(INGRESO_MERCADERIA[CODIGO],STOCKSANLUIS[[#This Row],[CODIGO]],INGRESO_MERCADERIA[INGRESO])</f>
        <v>0</v>
      </c>
      <c r="I1181" s="90">
        <f>SUMIF(SALIDA[CODIGO],STOCKSANLUIS[[#This Row],[CODIGO]],SALIDA[CANTIDAD])</f>
        <v>0</v>
      </c>
      <c r="J1181" s="90">
        <f>STOCKSANLUIS[[#This Row],[STOCK ALM1]]-STOCKSANLUIS[[#This Row],[SALIDA]]</f>
        <v>0</v>
      </c>
      <c r="K1181" s="90" t="str">
        <f>VLOOKUP(STOCKSANLUIS[[#This Row],[CODIGO]],CLASIFICACION[],6,FALSE)</f>
        <v>C</v>
      </c>
      <c r="L1181" s="90">
        <f>IFERROR(VLOOKUP(STOCKSANLUIS[[#This Row],[CODIGO]],STOCK_STARSOFT[],3,FALSE),0)</f>
        <v>0</v>
      </c>
      <c r="M1181" s="90" t="str">
        <f>IF(STOCKSANLUIS[[#This Row],[STOCK ACTUAL]]=STOCKSANLUIS[[#This Row],[STOCK_STARSOFT]],"SIN DIFERENCIA","DIFERENCIA")</f>
        <v>SIN DIFERENCIA</v>
      </c>
    </row>
    <row r="1182" spans="1:13" ht="15" hidden="1" customHeight="1" x14ac:dyDescent="0.25">
      <c r="A1182" s="144" t="s">
        <v>2405</v>
      </c>
      <c r="B1182" s="87" t="s">
        <v>2406</v>
      </c>
      <c r="C1182" s="88">
        <v>0</v>
      </c>
      <c r="D1182" s="89" t="s">
        <v>6</v>
      </c>
      <c r="E1182" s="90" t="str">
        <f>VLOOKUP(STOCKSANLUIS[[#This Row],[CODIGO]],FAMILIAS[],4,FALSE)</f>
        <v>BOREAL</v>
      </c>
      <c r="F1182" s="90">
        <v>1</v>
      </c>
      <c r="G1182" s="90"/>
      <c r="H1182" s="90">
        <f>SUMIF(INGRESO_MERCADERIA[CODIGO],STOCKSANLUIS[[#This Row],[CODIGO]],INGRESO_MERCADERIA[INGRESO])</f>
        <v>0</v>
      </c>
      <c r="I1182" s="90">
        <f>SUMIF(SALIDA[CODIGO],STOCKSANLUIS[[#This Row],[CODIGO]],SALIDA[CANTIDAD])</f>
        <v>0</v>
      </c>
      <c r="J1182" s="90">
        <f>STOCKSANLUIS[[#This Row],[STOCK ALM1]]-STOCKSANLUIS[[#This Row],[SALIDA]]</f>
        <v>0</v>
      </c>
      <c r="K1182" s="90" t="str">
        <f>VLOOKUP(STOCKSANLUIS[[#This Row],[CODIGO]],CLASIFICACION[],6,FALSE)</f>
        <v>C</v>
      </c>
      <c r="L1182" s="90">
        <f>IFERROR(VLOOKUP(STOCKSANLUIS[[#This Row],[CODIGO]],STOCK_STARSOFT[],3,FALSE),0)</f>
        <v>0</v>
      </c>
      <c r="M1182" s="90" t="str">
        <f>IF(STOCKSANLUIS[[#This Row],[STOCK ACTUAL]]=STOCKSANLUIS[[#This Row],[STOCK_STARSOFT]],"SIN DIFERENCIA","DIFERENCIA")</f>
        <v>SIN DIFERENCIA</v>
      </c>
    </row>
    <row r="1183" spans="1:13" ht="15" hidden="1" customHeight="1" x14ac:dyDescent="0.25">
      <c r="A1183" s="144" t="s">
        <v>2407</v>
      </c>
      <c r="B1183" s="87" t="s">
        <v>2408</v>
      </c>
      <c r="C1183" s="88">
        <v>0</v>
      </c>
      <c r="D1183" s="89" t="s">
        <v>6</v>
      </c>
      <c r="E1183" s="90" t="str">
        <f>VLOOKUP(STOCKSANLUIS[[#This Row],[CODIGO]],FAMILIAS[],4,FALSE)</f>
        <v>GREE</v>
      </c>
      <c r="F1183" s="90">
        <v>1</v>
      </c>
      <c r="G1183" s="90"/>
      <c r="H1183" s="90">
        <f>SUMIF(INGRESO_MERCADERIA[CODIGO],STOCKSANLUIS[[#This Row],[CODIGO]],INGRESO_MERCADERIA[INGRESO])</f>
        <v>0</v>
      </c>
      <c r="I1183" s="90">
        <f>SUMIF(SALIDA[CODIGO],STOCKSANLUIS[[#This Row],[CODIGO]],SALIDA[CANTIDAD])</f>
        <v>0</v>
      </c>
      <c r="J1183" s="90">
        <f>STOCKSANLUIS[[#This Row],[STOCK ALM1]]-STOCKSANLUIS[[#This Row],[SALIDA]]</f>
        <v>0</v>
      </c>
      <c r="K1183" s="90" t="str">
        <f>VLOOKUP(STOCKSANLUIS[[#This Row],[CODIGO]],CLASIFICACION[],6,FALSE)</f>
        <v>C</v>
      </c>
      <c r="L1183" s="90">
        <f>IFERROR(VLOOKUP(STOCKSANLUIS[[#This Row],[CODIGO]],STOCK_STARSOFT[],3,FALSE),0)</f>
        <v>0</v>
      </c>
      <c r="M1183" s="90" t="str">
        <f>IF(STOCKSANLUIS[[#This Row],[STOCK ACTUAL]]=STOCKSANLUIS[[#This Row],[STOCK_STARSOFT]],"SIN DIFERENCIA","DIFERENCIA")</f>
        <v>SIN DIFERENCIA</v>
      </c>
    </row>
    <row r="1184" spans="1:13" ht="15" hidden="1" customHeight="1" x14ac:dyDescent="0.25">
      <c r="A1184" s="144" t="s">
        <v>2409</v>
      </c>
      <c r="B1184" s="87" t="s">
        <v>2410</v>
      </c>
      <c r="C1184" s="88">
        <v>0</v>
      </c>
      <c r="D1184" s="89" t="s">
        <v>6</v>
      </c>
      <c r="E1184" s="90" t="str">
        <f>VLOOKUP(STOCKSANLUIS[[#This Row],[CODIGO]],FAMILIAS[],4,FALSE)</f>
        <v>DANFOSS</v>
      </c>
      <c r="F1184" s="90">
        <v>1</v>
      </c>
      <c r="G1184" s="90"/>
      <c r="H1184" s="90">
        <f>SUMIF(INGRESO_MERCADERIA[CODIGO],STOCKSANLUIS[[#This Row],[CODIGO]],INGRESO_MERCADERIA[INGRESO])</f>
        <v>0</v>
      </c>
      <c r="I1184" s="90">
        <f>SUMIF(SALIDA[CODIGO],STOCKSANLUIS[[#This Row],[CODIGO]],SALIDA[CANTIDAD])</f>
        <v>0</v>
      </c>
      <c r="J1184" s="90">
        <f>STOCKSANLUIS[[#This Row],[STOCK ALM1]]-STOCKSANLUIS[[#This Row],[SALIDA]]</f>
        <v>0</v>
      </c>
      <c r="K1184" s="90" t="str">
        <f>VLOOKUP(STOCKSANLUIS[[#This Row],[CODIGO]],CLASIFICACION[],6,FALSE)</f>
        <v>C</v>
      </c>
      <c r="L1184" s="90">
        <f>IFERROR(VLOOKUP(STOCKSANLUIS[[#This Row],[CODIGO]],STOCK_STARSOFT[],3,FALSE),0)</f>
        <v>0</v>
      </c>
      <c r="M1184" s="90" t="str">
        <f>IF(STOCKSANLUIS[[#This Row],[STOCK ACTUAL]]=STOCKSANLUIS[[#This Row],[STOCK_STARSOFT]],"SIN DIFERENCIA","DIFERENCIA")</f>
        <v>SIN DIFERENCIA</v>
      </c>
    </row>
    <row r="1185" spans="1:13" ht="15" hidden="1" customHeight="1" x14ac:dyDescent="0.25">
      <c r="A1185" s="144" t="s">
        <v>2411</v>
      </c>
      <c r="B1185" s="87" t="s">
        <v>2412</v>
      </c>
      <c r="C1185" s="88">
        <v>0</v>
      </c>
      <c r="D1185" s="89" t="s">
        <v>6</v>
      </c>
      <c r="E1185" s="90" t="str">
        <f>VLOOKUP(STOCKSANLUIS[[#This Row],[CODIGO]],FAMILIAS[],4,FALSE)</f>
        <v>DANFOSS</v>
      </c>
      <c r="F1185" s="90">
        <v>1</v>
      </c>
      <c r="G1185" s="90"/>
      <c r="H1185" s="90">
        <f>SUMIF(INGRESO_MERCADERIA[CODIGO],STOCKSANLUIS[[#This Row],[CODIGO]],INGRESO_MERCADERIA[INGRESO])</f>
        <v>0</v>
      </c>
      <c r="I1185" s="90">
        <f>SUMIF(SALIDA[CODIGO],STOCKSANLUIS[[#This Row],[CODIGO]],SALIDA[CANTIDAD])</f>
        <v>0</v>
      </c>
      <c r="J1185" s="90">
        <f>STOCKSANLUIS[[#This Row],[STOCK ALM1]]-STOCKSANLUIS[[#This Row],[SALIDA]]</f>
        <v>0</v>
      </c>
      <c r="K1185" s="90" t="str">
        <f>VLOOKUP(STOCKSANLUIS[[#This Row],[CODIGO]],CLASIFICACION[],6,FALSE)</f>
        <v>C</v>
      </c>
      <c r="L1185" s="90">
        <f>IFERROR(VLOOKUP(STOCKSANLUIS[[#This Row],[CODIGO]],STOCK_STARSOFT[],3,FALSE),0)</f>
        <v>0</v>
      </c>
      <c r="M1185" s="90" t="str">
        <f>IF(STOCKSANLUIS[[#This Row],[STOCK ACTUAL]]=STOCKSANLUIS[[#This Row],[STOCK_STARSOFT]],"SIN DIFERENCIA","DIFERENCIA")</f>
        <v>SIN DIFERENCIA</v>
      </c>
    </row>
    <row r="1186" spans="1:13" ht="15" hidden="1" customHeight="1" x14ac:dyDescent="0.25">
      <c r="A1186" s="144" t="s">
        <v>2413</v>
      </c>
      <c r="B1186" s="87" t="s">
        <v>2414</v>
      </c>
      <c r="C1186" s="88">
        <v>0</v>
      </c>
      <c r="D1186" s="89" t="s">
        <v>6</v>
      </c>
      <c r="E1186" s="90" t="str">
        <f>VLOOKUP(STOCKSANLUIS[[#This Row],[CODIGO]],FAMILIAS[],4,FALSE)</f>
        <v>DANFOSS</v>
      </c>
      <c r="F1186" s="90">
        <v>1</v>
      </c>
      <c r="G1186" s="90"/>
      <c r="H1186" s="90">
        <f>SUMIF(INGRESO_MERCADERIA[CODIGO],STOCKSANLUIS[[#This Row],[CODIGO]],INGRESO_MERCADERIA[INGRESO])</f>
        <v>0</v>
      </c>
      <c r="I1186" s="90">
        <f>SUMIF(SALIDA[CODIGO],STOCKSANLUIS[[#This Row],[CODIGO]],SALIDA[CANTIDAD])</f>
        <v>0</v>
      </c>
      <c r="J1186" s="90">
        <f>STOCKSANLUIS[[#This Row],[STOCK ALM1]]-STOCKSANLUIS[[#This Row],[SALIDA]]</f>
        <v>0</v>
      </c>
      <c r="K1186" s="90" t="str">
        <f>VLOOKUP(STOCKSANLUIS[[#This Row],[CODIGO]],CLASIFICACION[],6,FALSE)</f>
        <v>C</v>
      </c>
      <c r="L1186" s="90">
        <f>IFERROR(VLOOKUP(STOCKSANLUIS[[#This Row],[CODIGO]],STOCK_STARSOFT[],3,FALSE),0)</f>
        <v>0</v>
      </c>
      <c r="M1186" s="90" t="str">
        <f>IF(STOCKSANLUIS[[#This Row],[STOCK ACTUAL]]=STOCKSANLUIS[[#This Row],[STOCK_STARSOFT]],"SIN DIFERENCIA","DIFERENCIA")</f>
        <v>SIN DIFERENCIA</v>
      </c>
    </row>
    <row r="1187" spans="1:13" ht="15" hidden="1" customHeight="1" x14ac:dyDescent="0.25">
      <c r="A1187" s="144" t="s">
        <v>2415</v>
      </c>
      <c r="B1187" s="87" t="s">
        <v>2416</v>
      </c>
      <c r="C1187" s="88">
        <v>0</v>
      </c>
      <c r="D1187" s="89" t="s">
        <v>6</v>
      </c>
      <c r="E1187" s="90" t="str">
        <f>VLOOKUP(STOCKSANLUIS[[#This Row],[CODIGO]],FAMILIAS[],4,FALSE)</f>
        <v>VARIOS</v>
      </c>
      <c r="F1187" s="90">
        <v>1</v>
      </c>
      <c r="G1187" s="90"/>
      <c r="H1187" s="90">
        <f>SUMIF(INGRESO_MERCADERIA[CODIGO],STOCKSANLUIS[[#This Row],[CODIGO]],INGRESO_MERCADERIA[INGRESO])</f>
        <v>0</v>
      </c>
      <c r="I1187" s="90">
        <f>SUMIF(SALIDA[CODIGO],STOCKSANLUIS[[#This Row],[CODIGO]],SALIDA[CANTIDAD])</f>
        <v>0</v>
      </c>
      <c r="J1187" s="90">
        <f>STOCKSANLUIS[[#This Row],[STOCK ALM1]]-STOCKSANLUIS[[#This Row],[SALIDA]]</f>
        <v>0</v>
      </c>
      <c r="K1187" s="90" t="str">
        <f>VLOOKUP(STOCKSANLUIS[[#This Row],[CODIGO]],CLASIFICACION[],6,FALSE)</f>
        <v>C</v>
      </c>
      <c r="L1187" s="90">
        <f>IFERROR(VLOOKUP(STOCKSANLUIS[[#This Row],[CODIGO]],STOCK_STARSOFT[],3,FALSE),0)</f>
        <v>0</v>
      </c>
      <c r="M1187" s="90" t="str">
        <f>IF(STOCKSANLUIS[[#This Row],[STOCK ACTUAL]]=STOCKSANLUIS[[#This Row],[STOCK_STARSOFT]],"SIN DIFERENCIA","DIFERENCIA")</f>
        <v>SIN DIFERENCIA</v>
      </c>
    </row>
    <row r="1188" spans="1:13" ht="15" hidden="1" customHeight="1" x14ac:dyDescent="0.25">
      <c r="A1188" s="144" t="s">
        <v>2417</v>
      </c>
      <c r="B1188" s="87" t="s">
        <v>2418</v>
      </c>
      <c r="C1188" s="88">
        <v>0</v>
      </c>
      <c r="D1188" s="89" t="s">
        <v>6</v>
      </c>
      <c r="E1188" s="90" t="str">
        <f>VLOOKUP(STOCKSANLUIS[[#This Row],[CODIGO]],FAMILIAS[],4,FALSE)</f>
        <v>BITZER</v>
      </c>
      <c r="F1188" s="90">
        <v>1</v>
      </c>
      <c r="G1188" s="90"/>
      <c r="H1188" s="90">
        <f>SUMIF(INGRESO_MERCADERIA[CODIGO],STOCKSANLUIS[[#This Row],[CODIGO]],INGRESO_MERCADERIA[INGRESO])</f>
        <v>0</v>
      </c>
      <c r="I1188" s="90">
        <f>SUMIF(SALIDA[CODIGO],STOCKSANLUIS[[#This Row],[CODIGO]],SALIDA[CANTIDAD])</f>
        <v>0</v>
      </c>
      <c r="J1188" s="90">
        <f>STOCKSANLUIS[[#This Row],[STOCK ALM1]]-STOCKSANLUIS[[#This Row],[SALIDA]]</f>
        <v>0</v>
      </c>
      <c r="K1188" s="90" t="str">
        <f>VLOOKUP(STOCKSANLUIS[[#This Row],[CODIGO]],CLASIFICACION[],6,FALSE)</f>
        <v>C</v>
      </c>
      <c r="L1188" s="90">
        <f>IFERROR(VLOOKUP(STOCKSANLUIS[[#This Row],[CODIGO]],STOCK_STARSOFT[],3,FALSE),0)</f>
        <v>0</v>
      </c>
      <c r="M1188" s="90" t="str">
        <f>IF(STOCKSANLUIS[[#This Row],[STOCK ACTUAL]]=STOCKSANLUIS[[#This Row],[STOCK_STARSOFT]],"SIN DIFERENCIA","DIFERENCIA")</f>
        <v>SIN DIFERENCIA</v>
      </c>
    </row>
    <row r="1189" spans="1:13" hidden="1" x14ac:dyDescent="0.25">
      <c r="A1189" s="144" t="s">
        <v>2419</v>
      </c>
      <c r="B1189" s="87" t="s">
        <v>2420</v>
      </c>
      <c r="C1189" s="88">
        <v>0</v>
      </c>
      <c r="D1189" s="89" t="s">
        <v>6</v>
      </c>
      <c r="E1189" s="90" t="str">
        <f>VLOOKUP(STOCKSANLUIS[[#This Row],[CODIGO]],FAMILIAS[],4,FALSE)</f>
        <v>BITZER</v>
      </c>
      <c r="F1189" s="90">
        <v>1</v>
      </c>
      <c r="G1189" s="90"/>
      <c r="H1189" s="90">
        <f>SUMIF(INGRESO_MERCADERIA[CODIGO],STOCKSANLUIS[[#This Row],[CODIGO]],INGRESO_MERCADERIA[INGRESO])</f>
        <v>0</v>
      </c>
      <c r="I1189" s="90">
        <f>SUMIF(SALIDA[CODIGO],STOCKSANLUIS[[#This Row],[CODIGO]],SALIDA[CANTIDAD])</f>
        <v>0</v>
      </c>
      <c r="J1189" s="90">
        <f>STOCKSANLUIS[[#This Row],[STOCK ALM1]]-STOCKSANLUIS[[#This Row],[SALIDA]]</f>
        <v>0</v>
      </c>
      <c r="K1189" s="90" t="str">
        <f>VLOOKUP(STOCKSANLUIS[[#This Row],[CODIGO]],CLASIFICACION[],6,FALSE)</f>
        <v>C</v>
      </c>
      <c r="L1189" s="90">
        <f>IFERROR(VLOOKUP(STOCKSANLUIS[[#This Row],[CODIGO]],STOCK_STARSOFT[],3,FALSE),0)</f>
        <v>0</v>
      </c>
      <c r="M1189" s="90" t="str">
        <f>IF(STOCKSANLUIS[[#This Row],[STOCK ACTUAL]]=STOCKSANLUIS[[#This Row],[STOCK_STARSOFT]],"SIN DIFERENCIA","DIFERENCIA")</f>
        <v>SIN DIFERENCIA</v>
      </c>
    </row>
    <row r="1190" spans="1:13" ht="15" hidden="1" customHeight="1" x14ac:dyDescent="0.25">
      <c r="A1190" s="144" t="s">
        <v>2421</v>
      </c>
      <c r="B1190" s="87" t="s">
        <v>2422</v>
      </c>
      <c r="C1190" s="88">
        <v>0</v>
      </c>
      <c r="D1190" s="89" t="s">
        <v>6</v>
      </c>
      <c r="E1190" s="90" t="str">
        <f>VLOOKUP(STOCKSANLUIS[[#This Row],[CODIGO]],FAMILIAS[],4,FALSE)</f>
        <v>BITZER</v>
      </c>
      <c r="F1190" s="90">
        <v>1</v>
      </c>
      <c r="G1190" s="90"/>
      <c r="H1190" s="90">
        <f>SUMIF(INGRESO_MERCADERIA[CODIGO],STOCKSANLUIS[[#This Row],[CODIGO]],INGRESO_MERCADERIA[INGRESO])</f>
        <v>0</v>
      </c>
      <c r="I1190" s="90">
        <f>SUMIF(SALIDA[CODIGO],STOCKSANLUIS[[#This Row],[CODIGO]],SALIDA[CANTIDAD])</f>
        <v>0</v>
      </c>
      <c r="J1190" s="90">
        <f>STOCKSANLUIS[[#This Row],[STOCK ALM1]]-STOCKSANLUIS[[#This Row],[SALIDA]]</f>
        <v>0</v>
      </c>
      <c r="K1190" s="90" t="str">
        <f>VLOOKUP(STOCKSANLUIS[[#This Row],[CODIGO]],CLASIFICACION[],6,FALSE)</f>
        <v>C</v>
      </c>
      <c r="L1190" s="90">
        <f>IFERROR(VLOOKUP(STOCKSANLUIS[[#This Row],[CODIGO]],STOCK_STARSOFT[],3,FALSE),0)</f>
        <v>0</v>
      </c>
      <c r="M1190" s="90" t="str">
        <f>IF(STOCKSANLUIS[[#This Row],[STOCK ACTUAL]]=STOCKSANLUIS[[#This Row],[STOCK_STARSOFT]],"SIN DIFERENCIA","DIFERENCIA")</f>
        <v>SIN DIFERENCIA</v>
      </c>
    </row>
    <row r="1191" spans="1:13" ht="15" hidden="1" customHeight="1" x14ac:dyDescent="0.25">
      <c r="A1191" s="144" t="s">
        <v>2423</v>
      </c>
      <c r="B1191" s="87" t="s">
        <v>2424</v>
      </c>
      <c r="C1191" s="88">
        <v>0</v>
      </c>
      <c r="D1191" s="89" t="s">
        <v>6</v>
      </c>
      <c r="E1191" s="90" t="str">
        <f>VLOOKUP(STOCKSANLUIS[[#This Row],[CODIGO]],FAMILIAS[],4,FALSE)</f>
        <v>BITZER</v>
      </c>
      <c r="F1191" s="90">
        <v>1</v>
      </c>
      <c r="G1191" s="90"/>
      <c r="H1191" s="90">
        <f>SUMIF(INGRESO_MERCADERIA[CODIGO],STOCKSANLUIS[[#This Row],[CODIGO]],INGRESO_MERCADERIA[INGRESO])</f>
        <v>0</v>
      </c>
      <c r="I1191" s="90">
        <f>SUMIF(SALIDA[CODIGO],STOCKSANLUIS[[#This Row],[CODIGO]],SALIDA[CANTIDAD])</f>
        <v>0</v>
      </c>
      <c r="J1191" s="90">
        <f>STOCKSANLUIS[[#This Row],[STOCK ALM1]]-STOCKSANLUIS[[#This Row],[SALIDA]]</f>
        <v>0</v>
      </c>
      <c r="K1191" s="90" t="str">
        <f>VLOOKUP(STOCKSANLUIS[[#This Row],[CODIGO]],CLASIFICACION[],6,FALSE)</f>
        <v>C</v>
      </c>
      <c r="L1191" s="90">
        <f>IFERROR(VLOOKUP(STOCKSANLUIS[[#This Row],[CODIGO]],STOCK_STARSOFT[],3,FALSE),0)</f>
        <v>0</v>
      </c>
      <c r="M1191" s="90" t="str">
        <f>IF(STOCKSANLUIS[[#This Row],[STOCK ACTUAL]]=STOCKSANLUIS[[#This Row],[STOCK_STARSOFT]],"SIN DIFERENCIA","DIFERENCIA")</f>
        <v>SIN DIFERENCIA</v>
      </c>
    </row>
    <row r="1192" spans="1:13" ht="15" hidden="1" customHeight="1" x14ac:dyDescent="0.25">
      <c r="A1192" s="144" t="s">
        <v>2425</v>
      </c>
      <c r="B1192" s="87" t="s">
        <v>2426</v>
      </c>
      <c r="C1192" s="88">
        <v>0</v>
      </c>
      <c r="D1192" s="89" t="s">
        <v>6</v>
      </c>
      <c r="E1192" s="90" t="str">
        <f>VLOOKUP(STOCKSANLUIS[[#This Row],[CODIGO]],FAMILIAS[],4,FALSE)</f>
        <v>BITZER</v>
      </c>
      <c r="F1192" s="90">
        <v>1</v>
      </c>
      <c r="G1192" s="90"/>
      <c r="H1192" s="90">
        <f>SUMIF(INGRESO_MERCADERIA[CODIGO],STOCKSANLUIS[[#This Row],[CODIGO]],INGRESO_MERCADERIA[INGRESO])</f>
        <v>0</v>
      </c>
      <c r="I1192" s="90">
        <f>SUMIF(SALIDA[CODIGO],STOCKSANLUIS[[#This Row],[CODIGO]],SALIDA[CANTIDAD])</f>
        <v>0</v>
      </c>
      <c r="J1192" s="90">
        <f>STOCKSANLUIS[[#This Row],[STOCK ALM1]]-STOCKSANLUIS[[#This Row],[SALIDA]]</f>
        <v>0</v>
      </c>
      <c r="K1192" s="90" t="str">
        <f>VLOOKUP(STOCKSANLUIS[[#This Row],[CODIGO]],CLASIFICACION[],6,FALSE)</f>
        <v>C</v>
      </c>
      <c r="L1192" s="90">
        <f>IFERROR(VLOOKUP(STOCKSANLUIS[[#This Row],[CODIGO]],STOCK_STARSOFT[],3,FALSE),0)</f>
        <v>0</v>
      </c>
      <c r="M1192" s="90" t="str">
        <f>IF(STOCKSANLUIS[[#This Row],[STOCK ACTUAL]]=STOCKSANLUIS[[#This Row],[STOCK_STARSOFT]],"SIN DIFERENCIA","DIFERENCIA")</f>
        <v>SIN DIFERENCIA</v>
      </c>
    </row>
    <row r="1193" spans="1:13" ht="15" hidden="1" customHeight="1" x14ac:dyDescent="0.25">
      <c r="A1193" s="144" t="s">
        <v>2429</v>
      </c>
      <c r="B1193" s="87" t="s">
        <v>2430</v>
      </c>
      <c r="C1193" s="88">
        <v>0</v>
      </c>
      <c r="D1193" s="89" t="s">
        <v>6</v>
      </c>
      <c r="E1193" s="90" t="str">
        <f>VLOOKUP(STOCKSANLUIS[[#This Row],[CODIGO]],FAMILIAS[],4,FALSE)</f>
        <v>FULL GAUGE</v>
      </c>
      <c r="F1193" s="90">
        <v>1</v>
      </c>
      <c r="G1193" s="90"/>
      <c r="H1193" s="90">
        <f>SUMIF(INGRESO_MERCADERIA[CODIGO],STOCKSANLUIS[[#This Row],[CODIGO]],INGRESO_MERCADERIA[INGRESO])</f>
        <v>0</v>
      </c>
      <c r="I1193" s="90">
        <f>SUMIF(SALIDA[CODIGO],STOCKSANLUIS[[#This Row],[CODIGO]],SALIDA[CANTIDAD])</f>
        <v>0</v>
      </c>
      <c r="J1193" s="90">
        <f>STOCKSANLUIS[[#This Row],[STOCK ALM1]]-STOCKSANLUIS[[#This Row],[SALIDA]]</f>
        <v>0</v>
      </c>
      <c r="K1193" s="90" t="str">
        <f>VLOOKUP(STOCKSANLUIS[[#This Row],[CODIGO]],CLASIFICACION[],6,FALSE)</f>
        <v>C</v>
      </c>
      <c r="L1193" s="90">
        <f>IFERROR(VLOOKUP(STOCKSANLUIS[[#This Row],[CODIGO]],STOCK_STARSOFT[],3,FALSE),0)</f>
        <v>0</v>
      </c>
      <c r="M1193" s="90" t="str">
        <f>IF(STOCKSANLUIS[[#This Row],[STOCK ACTUAL]]=STOCKSANLUIS[[#This Row],[STOCK_STARSOFT]],"SIN DIFERENCIA","DIFERENCIA")</f>
        <v>SIN DIFERENCIA</v>
      </c>
    </row>
    <row r="1194" spans="1:13" ht="15" hidden="1" customHeight="1" x14ac:dyDescent="0.25">
      <c r="A1194" s="144" t="s">
        <v>2433</v>
      </c>
      <c r="B1194" s="87" t="s">
        <v>2434</v>
      </c>
      <c r="C1194" s="88">
        <v>0</v>
      </c>
      <c r="D1194" s="89" t="s">
        <v>6</v>
      </c>
      <c r="E1194" s="90" t="str">
        <f>VLOOKUP(STOCKSANLUIS[[#This Row],[CODIGO]],FAMILIAS[],4,FALSE)</f>
        <v>DANFOSS</v>
      </c>
      <c r="F1194" s="90">
        <v>1</v>
      </c>
      <c r="G1194" s="90"/>
      <c r="H1194" s="90">
        <f>SUMIF(INGRESO_MERCADERIA[CODIGO],STOCKSANLUIS[[#This Row],[CODIGO]],INGRESO_MERCADERIA[INGRESO])</f>
        <v>0</v>
      </c>
      <c r="I1194" s="90">
        <f>SUMIF(SALIDA[CODIGO],STOCKSANLUIS[[#This Row],[CODIGO]],SALIDA[CANTIDAD])</f>
        <v>0</v>
      </c>
      <c r="J1194" s="90">
        <f>STOCKSANLUIS[[#This Row],[STOCK ALM1]]-STOCKSANLUIS[[#This Row],[SALIDA]]</f>
        <v>0</v>
      </c>
      <c r="K1194" s="90" t="str">
        <f>VLOOKUP(STOCKSANLUIS[[#This Row],[CODIGO]],CLASIFICACION[],6,FALSE)</f>
        <v>C</v>
      </c>
      <c r="L1194" s="90">
        <f>IFERROR(VLOOKUP(STOCKSANLUIS[[#This Row],[CODIGO]],STOCK_STARSOFT[],3,FALSE),0)</f>
        <v>0</v>
      </c>
      <c r="M1194" s="90" t="str">
        <f>IF(STOCKSANLUIS[[#This Row],[STOCK ACTUAL]]=STOCKSANLUIS[[#This Row],[STOCK_STARSOFT]],"SIN DIFERENCIA","DIFERENCIA")</f>
        <v>SIN DIFERENCIA</v>
      </c>
    </row>
    <row r="1195" spans="1:13" ht="15" hidden="1" customHeight="1" x14ac:dyDescent="0.25">
      <c r="A1195" s="144" t="s">
        <v>2435</v>
      </c>
      <c r="B1195" s="87" t="s">
        <v>2436</v>
      </c>
      <c r="C1195" s="88">
        <v>0</v>
      </c>
      <c r="D1195" s="89" t="s">
        <v>6</v>
      </c>
      <c r="E1195" s="90" t="str">
        <f>VLOOKUP(STOCKSANLUIS[[#This Row],[CODIGO]],FAMILIAS[],4,FALSE)</f>
        <v>THE CHEMOURS</v>
      </c>
      <c r="F1195" s="90">
        <v>1</v>
      </c>
      <c r="G1195" s="90"/>
      <c r="H1195" s="90">
        <f>SUMIF(INGRESO_MERCADERIA[CODIGO],STOCKSANLUIS[[#This Row],[CODIGO]],INGRESO_MERCADERIA[INGRESO])</f>
        <v>0</v>
      </c>
      <c r="I1195" s="90">
        <f>SUMIF(SALIDA[CODIGO],STOCKSANLUIS[[#This Row],[CODIGO]],SALIDA[CANTIDAD])</f>
        <v>0</v>
      </c>
      <c r="J1195" s="90">
        <f>STOCKSANLUIS[[#This Row],[STOCK ALM1]]-STOCKSANLUIS[[#This Row],[SALIDA]]</f>
        <v>0</v>
      </c>
      <c r="K1195" s="90" t="str">
        <f>VLOOKUP(STOCKSANLUIS[[#This Row],[CODIGO]],CLASIFICACION[],6,FALSE)</f>
        <v>C</v>
      </c>
      <c r="L1195" s="90">
        <f>IFERROR(VLOOKUP(STOCKSANLUIS[[#This Row],[CODIGO]],STOCK_STARSOFT[],3,FALSE),0)</f>
        <v>0</v>
      </c>
      <c r="M1195" s="90" t="str">
        <f>IF(STOCKSANLUIS[[#This Row],[STOCK ACTUAL]]=STOCKSANLUIS[[#This Row],[STOCK_STARSOFT]],"SIN DIFERENCIA","DIFERENCIA")</f>
        <v>SIN DIFERENCIA</v>
      </c>
    </row>
    <row r="1196" spans="1:13" ht="15" hidden="1" customHeight="1" x14ac:dyDescent="0.25">
      <c r="A1196" s="144" t="s">
        <v>2437</v>
      </c>
      <c r="B1196" s="87" t="s">
        <v>2438</v>
      </c>
      <c r="C1196" s="88">
        <v>0</v>
      </c>
      <c r="D1196" s="89" t="s">
        <v>6</v>
      </c>
      <c r="E1196" s="90" t="str">
        <f>VLOOKUP(STOCKSANLUIS[[#This Row],[CODIGO]],FAMILIAS[],4,FALSE)</f>
        <v>DANFOSS</v>
      </c>
      <c r="F1196" s="90">
        <v>1</v>
      </c>
      <c r="G1196" s="90"/>
      <c r="H1196" s="90">
        <f>SUMIF(INGRESO_MERCADERIA[CODIGO],STOCKSANLUIS[[#This Row],[CODIGO]],INGRESO_MERCADERIA[INGRESO])</f>
        <v>0</v>
      </c>
      <c r="I1196" s="90">
        <f>SUMIF(SALIDA[CODIGO],STOCKSANLUIS[[#This Row],[CODIGO]],SALIDA[CANTIDAD])</f>
        <v>0</v>
      </c>
      <c r="J1196" s="90">
        <f>STOCKSANLUIS[[#This Row],[STOCK ALM1]]-STOCKSANLUIS[[#This Row],[SALIDA]]</f>
        <v>0</v>
      </c>
      <c r="K1196" s="90" t="str">
        <f>VLOOKUP(STOCKSANLUIS[[#This Row],[CODIGO]],CLASIFICACION[],6,FALSE)</f>
        <v>C</v>
      </c>
      <c r="L1196" s="90">
        <f>IFERROR(VLOOKUP(STOCKSANLUIS[[#This Row],[CODIGO]],STOCK_STARSOFT[],3,FALSE),0)</f>
        <v>0</v>
      </c>
      <c r="M1196" s="90" t="str">
        <f>IF(STOCKSANLUIS[[#This Row],[STOCK ACTUAL]]=STOCKSANLUIS[[#This Row],[STOCK_STARSOFT]],"SIN DIFERENCIA","DIFERENCIA")</f>
        <v>SIN DIFERENCIA</v>
      </c>
    </row>
    <row r="1197" spans="1:13" ht="15" hidden="1" customHeight="1" x14ac:dyDescent="0.25">
      <c r="A1197" s="144" t="s">
        <v>2439</v>
      </c>
      <c r="B1197" s="87" t="s">
        <v>2440</v>
      </c>
      <c r="C1197" s="88">
        <v>0</v>
      </c>
      <c r="D1197" s="89" t="s">
        <v>6</v>
      </c>
      <c r="E1197" s="90" t="str">
        <f>VLOOKUP(STOCKSANLUIS[[#This Row],[CODIGO]],FAMILIAS[],4,FALSE)</f>
        <v>AMUCO</v>
      </c>
      <c r="F1197" s="90">
        <v>1</v>
      </c>
      <c r="G1197" s="90"/>
      <c r="H1197" s="90">
        <f>SUMIF(INGRESO_MERCADERIA[CODIGO],STOCKSANLUIS[[#This Row],[CODIGO]],INGRESO_MERCADERIA[INGRESO])</f>
        <v>0</v>
      </c>
      <c r="I1197" s="90">
        <f>SUMIF(SALIDA[CODIGO],STOCKSANLUIS[[#This Row],[CODIGO]],SALIDA[CANTIDAD])</f>
        <v>0</v>
      </c>
      <c r="J1197" s="90">
        <f>STOCKSANLUIS[[#This Row],[STOCK ALM1]]-STOCKSANLUIS[[#This Row],[SALIDA]]</f>
        <v>0</v>
      </c>
      <c r="K1197" s="90" t="str">
        <f>VLOOKUP(STOCKSANLUIS[[#This Row],[CODIGO]],CLASIFICACION[],6,FALSE)</f>
        <v>C</v>
      </c>
      <c r="L1197" s="90">
        <f>IFERROR(VLOOKUP(STOCKSANLUIS[[#This Row],[CODIGO]],STOCK_STARSOFT[],3,FALSE),0)</f>
        <v>0</v>
      </c>
      <c r="M1197" s="90" t="str">
        <f>IF(STOCKSANLUIS[[#This Row],[STOCK ACTUAL]]=STOCKSANLUIS[[#This Row],[STOCK_STARSOFT]],"SIN DIFERENCIA","DIFERENCIA")</f>
        <v>SIN DIFERENCIA</v>
      </c>
    </row>
    <row r="1198" spans="1:13" ht="15" hidden="1" customHeight="1" x14ac:dyDescent="0.25">
      <c r="A1198" s="144" t="s">
        <v>2441</v>
      </c>
      <c r="B1198" s="87" t="s">
        <v>2442</v>
      </c>
      <c r="C1198" s="88">
        <v>0</v>
      </c>
      <c r="D1198" s="89" t="s">
        <v>6</v>
      </c>
      <c r="E1198" s="90" t="str">
        <f>VLOOKUP(STOCKSANLUIS[[#This Row],[CODIGO]],FAMILIAS[],4,FALSE)</f>
        <v>GREE</v>
      </c>
      <c r="F1198" s="90">
        <v>1</v>
      </c>
      <c r="G1198" s="90"/>
      <c r="H1198" s="90">
        <f>SUMIF(INGRESO_MERCADERIA[CODIGO],STOCKSANLUIS[[#This Row],[CODIGO]],INGRESO_MERCADERIA[INGRESO])</f>
        <v>0</v>
      </c>
      <c r="I1198" s="90">
        <f>SUMIF(SALIDA[CODIGO],STOCKSANLUIS[[#This Row],[CODIGO]],SALIDA[CANTIDAD])</f>
        <v>0</v>
      </c>
      <c r="J1198" s="90">
        <f>STOCKSANLUIS[[#This Row],[STOCK ALM1]]-STOCKSANLUIS[[#This Row],[SALIDA]]</f>
        <v>0</v>
      </c>
      <c r="K1198" s="90" t="str">
        <f>VLOOKUP(STOCKSANLUIS[[#This Row],[CODIGO]],CLASIFICACION[],6,FALSE)</f>
        <v>C</v>
      </c>
      <c r="L1198" s="90">
        <f>IFERROR(VLOOKUP(STOCKSANLUIS[[#This Row],[CODIGO]],STOCK_STARSOFT[],3,FALSE),0)</f>
        <v>0</v>
      </c>
      <c r="M1198" s="90" t="str">
        <f>IF(STOCKSANLUIS[[#This Row],[STOCK ACTUAL]]=STOCKSANLUIS[[#This Row],[STOCK_STARSOFT]],"SIN DIFERENCIA","DIFERENCIA")</f>
        <v>SIN DIFERENCIA</v>
      </c>
    </row>
    <row r="1199" spans="1:13" ht="15" hidden="1" customHeight="1" x14ac:dyDescent="0.25">
      <c r="A1199" s="144" t="s">
        <v>2443</v>
      </c>
      <c r="B1199" s="87" t="s">
        <v>2444</v>
      </c>
      <c r="C1199" s="88">
        <v>0</v>
      </c>
      <c r="D1199" s="89" t="s">
        <v>6</v>
      </c>
      <c r="E1199" s="90" t="str">
        <f>VLOOKUP(STOCKSANLUIS[[#This Row],[CODIGO]],FAMILIAS[],4,FALSE)</f>
        <v>DANFOSS</v>
      </c>
      <c r="F1199" s="90">
        <v>1</v>
      </c>
      <c r="G1199" s="90"/>
      <c r="H1199" s="90">
        <f>SUMIF(INGRESO_MERCADERIA[CODIGO],STOCKSANLUIS[[#This Row],[CODIGO]],INGRESO_MERCADERIA[INGRESO])</f>
        <v>0</v>
      </c>
      <c r="I1199" s="90">
        <f>SUMIF(SALIDA[CODIGO],STOCKSANLUIS[[#This Row],[CODIGO]],SALIDA[CANTIDAD])</f>
        <v>0</v>
      </c>
      <c r="J1199" s="90">
        <f>STOCKSANLUIS[[#This Row],[STOCK ALM1]]-STOCKSANLUIS[[#This Row],[SALIDA]]</f>
        <v>0</v>
      </c>
      <c r="K1199" s="90" t="str">
        <f>VLOOKUP(STOCKSANLUIS[[#This Row],[CODIGO]],CLASIFICACION[],6,FALSE)</f>
        <v>C</v>
      </c>
      <c r="L1199" s="90">
        <f>IFERROR(VLOOKUP(STOCKSANLUIS[[#This Row],[CODIGO]],STOCK_STARSOFT[],3,FALSE),0)</f>
        <v>0</v>
      </c>
      <c r="M1199" s="90" t="str">
        <f>IF(STOCKSANLUIS[[#This Row],[STOCK ACTUAL]]=STOCKSANLUIS[[#This Row],[STOCK_STARSOFT]],"SIN DIFERENCIA","DIFERENCIA")</f>
        <v>SIN DIFERENCIA</v>
      </c>
    </row>
    <row r="1200" spans="1:13" ht="15" hidden="1" customHeight="1" x14ac:dyDescent="0.25">
      <c r="A1200" s="144" t="s">
        <v>2445</v>
      </c>
      <c r="B1200" s="87" t="s">
        <v>2446</v>
      </c>
      <c r="C1200" s="88">
        <v>0</v>
      </c>
      <c r="D1200" s="89" t="s">
        <v>6</v>
      </c>
      <c r="E1200" s="90" t="str">
        <f>VLOOKUP(STOCKSANLUIS[[#This Row],[CODIGO]],FAMILIAS[],4,FALSE)</f>
        <v>DANFOSS</v>
      </c>
      <c r="F1200" s="90">
        <v>1</v>
      </c>
      <c r="G1200" s="90"/>
      <c r="H1200" s="90">
        <f>SUMIF(INGRESO_MERCADERIA[CODIGO],STOCKSANLUIS[[#This Row],[CODIGO]],INGRESO_MERCADERIA[INGRESO])</f>
        <v>0</v>
      </c>
      <c r="I1200" s="90">
        <f>SUMIF(SALIDA[CODIGO],STOCKSANLUIS[[#This Row],[CODIGO]],SALIDA[CANTIDAD])</f>
        <v>0</v>
      </c>
      <c r="J1200" s="90">
        <f>STOCKSANLUIS[[#This Row],[STOCK ALM1]]-STOCKSANLUIS[[#This Row],[SALIDA]]</f>
        <v>0</v>
      </c>
      <c r="K1200" s="90" t="str">
        <f>VLOOKUP(STOCKSANLUIS[[#This Row],[CODIGO]],CLASIFICACION[],6,FALSE)</f>
        <v>C</v>
      </c>
      <c r="L1200" s="90">
        <f>IFERROR(VLOOKUP(STOCKSANLUIS[[#This Row],[CODIGO]],STOCK_STARSOFT[],3,FALSE),0)</f>
        <v>0</v>
      </c>
      <c r="M1200" s="90" t="str">
        <f>IF(STOCKSANLUIS[[#This Row],[STOCK ACTUAL]]=STOCKSANLUIS[[#This Row],[STOCK_STARSOFT]],"SIN DIFERENCIA","DIFERENCIA")</f>
        <v>SIN DIFERENCIA</v>
      </c>
    </row>
    <row r="1201" spans="1:13" ht="15" hidden="1" customHeight="1" x14ac:dyDescent="0.25">
      <c r="A1201" s="144" t="s">
        <v>2447</v>
      </c>
      <c r="B1201" s="87" t="s">
        <v>2448</v>
      </c>
      <c r="C1201" s="88">
        <v>0</v>
      </c>
      <c r="D1201" s="89" t="s">
        <v>6</v>
      </c>
      <c r="E1201" s="90" t="str">
        <f>VLOOKUP(STOCKSANLUIS[[#This Row],[CODIGO]],FAMILIAS[],4,FALSE)</f>
        <v>DANFOSS</v>
      </c>
      <c r="F1201" s="90">
        <v>1</v>
      </c>
      <c r="G1201" s="90"/>
      <c r="H1201" s="90">
        <f>SUMIF(INGRESO_MERCADERIA[CODIGO],STOCKSANLUIS[[#This Row],[CODIGO]],INGRESO_MERCADERIA[INGRESO])</f>
        <v>0</v>
      </c>
      <c r="I1201" s="90">
        <f>SUMIF(SALIDA[CODIGO],STOCKSANLUIS[[#This Row],[CODIGO]],SALIDA[CANTIDAD])</f>
        <v>0</v>
      </c>
      <c r="J1201" s="90">
        <f>STOCKSANLUIS[[#This Row],[STOCK ALM1]]-STOCKSANLUIS[[#This Row],[SALIDA]]</f>
        <v>0</v>
      </c>
      <c r="K1201" s="90" t="str">
        <f>VLOOKUP(STOCKSANLUIS[[#This Row],[CODIGO]],CLASIFICACION[],6,FALSE)</f>
        <v>C</v>
      </c>
      <c r="L1201" s="90">
        <f>IFERROR(VLOOKUP(STOCKSANLUIS[[#This Row],[CODIGO]],STOCK_STARSOFT[],3,FALSE),0)</f>
        <v>0</v>
      </c>
      <c r="M1201" s="90" t="str">
        <f>IF(STOCKSANLUIS[[#This Row],[STOCK ACTUAL]]=STOCKSANLUIS[[#This Row],[STOCK_STARSOFT]],"SIN DIFERENCIA","DIFERENCIA")</f>
        <v>SIN DIFERENCIA</v>
      </c>
    </row>
    <row r="1202" spans="1:13" ht="15" hidden="1" customHeight="1" x14ac:dyDescent="0.25">
      <c r="A1202" s="144" t="s">
        <v>2449</v>
      </c>
      <c r="B1202" s="87" t="s">
        <v>2450</v>
      </c>
      <c r="C1202" s="88">
        <v>27</v>
      </c>
      <c r="D1202" s="89" t="s">
        <v>6</v>
      </c>
      <c r="E1202" s="90" t="str">
        <f>VLOOKUP(STOCKSANLUIS[[#This Row],[CODIGO]],FAMILIAS[],4,FALSE)</f>
        <v>QUALITY</v>
      </c>
      <c r="F1202" s="90">
        <v>1</v>
      </c>
      <c r="G1202" s="90" t="s">
        <v>19524</v>
      </c>
      <c r="H1202" s="90">
        <f>SUMIF(INGRESO_MERCADERIA[CODIGO],STOCKSANLUIS[[#This Row],[CODIGO]],INGRESO_MERCADERIA[INGRESO])</f>
        <v>27</v>
      </c>
      <c r="I1202" s="90">
        <f>SUMIF(SALIDA[CODIGO],STOCKSANLUIS[[#This Row],[CODIGO]],SALIDA[CANTIDAD])</f>
        <v>27</v>
      </c>
      <c r="J1202" s="90">
        <f>STOCKSANLUIS[[#This Row],[STOCK ALM1]]-STOCKSANLUIS[[#This Row],[SALIDA]]</f>
        <v>0</v>
      </c>
      <c r="K1202" s="90" t="str">
        <f>VLOOKUP(STOCKSANLUIS[[#This Row],[CODIGO]],CLASIFICACION[],6,FALSE)</f>
        <v>C</v>
      </c>
      <c r="L1202" s="90">
        <f>IFERROR(VLOOKUP(STOCKSANLUIS[[#This Row],[CODIGO]],STOCK_STARSOFT[],3,FALSE),0)</f>
        <v>0</v>
      </c>
      <c r="M1202" s="90" t="str">
        <f>IF(STOCKSANLUIS[[#This Row],[STOCK ACTUAL]]=STOCKSANLUIS[[#This Row],[STOCK_STARSOFT]],"SIN DIFERENCIA","DIFERENCIA")</f>
        <v>SIN DIFERENCIA</v>
      </c>
    </row>
    <row r="1203" spans="1:13" ht="15" hidden="1" customHeight="1" x14ac:dyDescent="0.25">
      <c r="A1203" s="144" t="s">
        <v>2451</v>
      </c>
      <c r="B1203" s="87" t="s">
        <v>2452</v>
      </c>
      <c r="C1203" s="88">
        <v>0</v>
      </c>
      <c r="D1203" s="89" t="s">
        <v>6</v>
      </c>
      <c r="E1203" s="90" t="str">
        <f>VLOOKUP(STOCKSANLUIS[[#This Row],[CODIGO]],FAMILIAS[],4,FALSE)</f>
        <v>QUALITY</v>
      </c>
      <c r="F1203" s="90">
        <v>1</v>
      </c>
      <c r="G1203" s="90"/>
      <c r="H1203" s="90">
        <f>SUMIF(INGRESO_MERCADERIA[CODIGO],STOCKSANLUIS[[#This Row],[CODIGO]],INGRESO_MERCADERIA[INGRESO])</f>
        <v>0</v>
      </c>
      <c r="I1203" s="90">
        <f>SUMIF(SALIDA[CODIGO],STOCKSANLUIS[[#This Row],[CODIGO]],SALIDA[CANTIDAD])</f>
        <v>0</v>
      </c>
      <c r="J1203" s="90">
        <f>STOCKSANLUIS[[#This Row],[STOCK ALM1]]-STOCKSANLUIS[[#This Row],[SALIDA]]</f>
        <v>0</v>
      </c>
      <c r="K1203" s="90" t="str">
        <f>VLOOKUP(STOCKSANLUIS[[#This Row],[CODIGO]],CLASIFICACION[],6,FALSE)</f>
        <v>C</v>
      </c>
      <c r="L1203" s="90">
        <f>IFERROR(VLOOKUP(STOCKSANLUIS[[#This Row],[CODIGO]],STOCK_STARSOFT[],3,FALSE),0)</f>
        <v>0</v>
      </c>
      <c r="M1203" s="90" t="str">
        <f>IF(STOCKSANLUIS[[#This Row],[STOCK ACTUAL]]=STOCKSANLUIS[[#This Row],[STOCK_STARSOFT]],"SIN DIFERENCIA","DIFERENCIA")</f>
        <v>SIN DIFERENCIA</v>
      </c>
    </row>
    <row r="1204" spans="1:13" ht="15" hidden="1" customHeight="1" x14ac:dyDescent="0.25">
      <c r="A1204" s="144" t="s">
        <v>2453</v>
      </c>
      <c r="B1204" s="87" t="s">
        <v>2454</v>
      </c>
      <c r="C1204" s="88">
        <v>0</v>
      </c>
      <c r="D1204" s="89" t="s">
        <v>6</v>
      </c>
      <c r="E1204" s="90" t="str">
        <f>VLOOKUP(STOCKSANLUIS[[#This Row],[CODIGO]],FAMILIAS[],4,FALSE)</f>
        <v>QUALITY</v>
      </c>
      <c r="F1204" s="90">
        <v>1</v>
      </c>
      <c r="G1204" s="90"/>
      <c r="H1204" s="90">
        <f>SUMIF(INGRESO_MERCADERIA[CODIGO],STOCKSANLUIS[[#This Row],[CODIGO]],INGRESO_MERCADERIA[INGRESO])</f>
        <v>0</v>
      </c>
      <c r="I1204" s="90">
        <f>SUMIF(SALIDA[CODIGO],STOCKSANLUIS[[#This Row],[CODIGO]],SALIDA[CANTIDAD])</f>
        <v>0</v>
      </c>
      <c r="J1204" s="90">
        <f>STOCKSANLUIS[[#This Row],[STOCK ALM1]]-STOCKSANLUIS[[#This Row],[SALIDA]]</f>
        <v>0</v>
      </c>
      <c r="K1204" s="90" t="str">
        <f>VLOOKUP(STOCKSANLUIS[[#This Row],[CODIGO]],CLASIFICACION[],6,FALSE)</f>
        <v>C</v>
      </c>
      <c r="L1204" s="90">
        <f>IFERROR(VLOOKUP(STOCKSANLUIS[[#This Row],[CODIGO]],STOCK_STARSOFT[],3,FALSE),0)</f>
        <v>0</v>
      </c>
      <c r="M1204" s="90" t="str">
        <f>IF(STOCKSANLUIS[[#This Row],[STOCK ACTUAL]]=STOCKSANLUIS[[#This Row],[STOCK_STARSOFT]],"SIN DIFERENCIA","DIFERENCIA")</f>
        <v>SIN DIFERENCIA</v>
      </c>
    </row>
    <row r="1205" spans="1:13" ht="15" hidden="1" customHeight="1" x14ac:dyDescent="0.25">
      <c r="A1205" s="144" t="s">
        <v>2455</v>
      </c>
      <c r="B1205" s="87" t="s">
        <v>2456</v>
      </c>
      <c r="C1205" s="88">
        <v>0</v>
      </c>
      <c r="D1205" s="89" t="s">
        <v>2457</v>
      </c>
      <c r="E1205" s="90" t="str">
        <f>VLOOKUP(STOCKSANLUIS[[#This Row],[CODIGO]],FAMILIAS[],4,FALSE)</f>
        <v>VARIOS</v>
      </c>
      <c r="F1205" s="90">
        <v>1</v>
      </c>
      <c r="G1205" s="90"/>
      <c r="H1205" s="90">
        <f>SUMIF(INGRESO_MERCADERIA[CODIGO],STOCKSANLUIS[[#This Row],[CODIGO]],INGRESO_MERCADERIA[INGRESO])</f>
        <v>0</v>
      </c>
      <c r="I1205" s="90">
        <f>SUMIF(SALIDA[CODIGO],STOCKSANLUIS[[#This Row],[CODIGO]],SALIDA[CANTIDAD])</f>
        <v>0</v>
      </c>
      <c r="J1205" s="90">
        <f>STOCKSANLUIS[[#This Row],[STOCK ALM1]]-STOCKSANLUIS[[#This Row],[SALIDA]]</f>
        <v>0</v>
      </c>
      <c r="K1205" s="90" t="str">
        <f>VLOOKUP(STOCKSANLUIS[[#This Row],[CODIGO]],CLASIFICACION[],6,FALSE)</f>
        <v>C</v>
      </c>
      <c r="L1205" s="90">
        <f>IFERROR(VLOOKUP(STOCKSANLUIS[[#This Row],[CODIGO]],STOCK_STARSOFT[],3,FALSE),0)</f>
        <v>0</v>
      </c>
      <c r="M1205" s="90" t="str">
        <f>IF(STOCKSANLUIS[[#This Row],[STOCK ACTUAL]]=STOCKSANLUIS[[#This Row],[STOCK_STARSOFT]],"SIN DIFERENCIA","DIFERENCIA")</f>
        <v>SIN DIFERENCIA</v>
      </c>
    </row>
    <row r="1206" spans="1:13" ht="15" hidden="1" customHeight="1" x14ac:dyDescent="0.25">
      <c r="A1206" s="144" t="s">
        <v>3448</v>
      </c>
      <c r="B1206" s="87" t="s">
        <v>3449</v>
      </c>
      <c r="C1206" s="88">
        <v>0</v>
      </c>
      <c r="D1206" s="89" t="s">
        <v>6</v>
      </c>
      <c r="E1206" s="90" t="str">
        <f>VLOOKUP(STOCKSANLUIS[[#This Row],[CODIGO]],FAMILIAS[],4,FALSE)</f>
        <v>EVERWELL</v>
      </c>
      <c r="F1206" s="90">
        <v>1</v>
      </c>
      <c r="G1206" s="90" t="s">
        <v>19524</v>
      </c>
      <c r="H1206" s="90">
        <f>SUMIF(INGRESO_MERCADERIA[CODIGO],STOCKSANLUIS[[#This Row],[CODIGO]],INGRESO_MERCADERIA[INGRESO])</f>
        <v>2</v>
      </c>
      <c r="I1206" s="90">
        <f>SUMIF(SALIDA[CODIGO],STOCKSANLUIS[[#This Row],[CODIGO]],SALIDA[CANTIDAD])</f>
        <v>2</v>
      </c>
      <c r="J1206" s="90">
        <f>STOCKSANLUIS[[#This Row],[STOCK ALM1]]-STOCKSANLUIS[[#This Row],[SALIDA]]</f>
        <v>0</v>
      </c>
      <c r="K1206" s="90" t="str">
        <f>VLOOKUP(STOCKSANLUIS[[#This Row],[CODIGO]],CLASIFICACION[],6,FALSE)</f>
        <v>C</v>
      </c>
      <c r="L1206" s="90">
        <f>IFERROR(VLOOKUP(STOCKSANLUIS[[#This Row],[CODIGO]],STOCK_STARSOFT[],3,FALSE),0)</f>
        <v>0</v>
      </c>
      <c r="M1206" s="90" t="str">
        <f>IF(STOCKSANLUIS[[#This Row],[STOCK ACTUAL]]=STOCKSANLUIS[[#This Row],[STOCK_STARSOFT]],"SIN DIFERENCIA","DIFERENCIA")</f>
        <v>SIN DIFERENCIA</v>
      </c>
    </row>
    <row r="1207" spans="1:13" ht="15" hidden="1" customHeight="1" x14ac:dyDescent="0.25">
      <c r="A1207" s="144" t="s">
        <v>2460</v>
      </c>
      <c r="B1207" s="87" t="s">
        <v>2461</v>
      </c>
      <c r="C1207" s="88">
        <v>0</v>
      </c>
      <c r="D1207" s="89" t="s">
        <v>6</v>
      </c>
      <c r="E1207" s="90" t="str">
        <f>VLOOKUP(STOCKSANLUIS[[#This Row],[CODIGO]],FAMILIAS[],4,FALSE)</f>
        <v>DANFOSS</v>
      </c>
      <c r="F1207" s="90">
        <v>1</v>
      </c>
      <c r="G1207" s="90"/>
      <c r="H1207" s="90">
        <f>SUMIF(INGRESO_MERCADERIA[CODIGO],STOCKSANLUIS[[#This Row],[CODIGO]],INGRESO_MERCADERIA[INGRESO])</f>
        <v>0</v>
      </c>
      <c r="I1207" s="90">
        <f>SUMIF(SALIDA[CODIGO],STOCKSANLUIS[[#This Row],[CODIGO]],SALIDA[CANTIDAD])</f>
        <v>0</v>
      </c>
      <c r="J1207" s="90">
        <f>STOCKSANLUIS[[#This Row],[STOCK ALM1]]-STOCKSANLUIS[[#This Row],[SALIDA]]</f>
        <v>0</v>
      </c>
      <c r="K1207" s="90" t="str">
        <f>VLOOKUP(STOCKSANLUIS[[#This Row],[CODIGO]],CLASIFICACION[],6,FALSE)</f>
        <v>C</v>
      </c>
      <c r="L1207" s="90">
        <f>IFERROR(VLOOKUP(STOCKSANLUIS[[#This Row],[CODIGO]],STOCK_STARSOFT[],3,FALSE),0)</f>
        <v>0</v>
      </c>
      <c r="M1207" s="90" t="str">
        <f>IF(STOCKSANLUIS[[#This Row],[STOCK ACTUAL]]=STOCKSANLUIS[[#This Row],[STOCK_STARSOFT]],"SIN DIFERENCIA","DIFERENCIA")</f>
        <v>SIN DIFERENCIA</v>
      </c>
    </row>
    <row r="1208" spans="1:13" ht="15" hidden="1" customHeight="1" x14ac:dyDescent="0.25">
      <c r="A1208" s="144" t="s">
        <v>2462</v>
      </c>
      <c r="B1208" s="87" t="s">
        <v>2463</v>
      </c>
      <c r="C1208" s="88">
        <v>0</v>
      </c>
      <c r="D1208" s="89" t="s">
        <v>6</v>
      </c>
      <c r="E1208" s="90" t="str">
        <f>VLOOKUP(STOCKSANLUIS[[#This Row],[CODIGO]],FAMILIAS[],4,FALSE)</f>
        <v>THE CHEMOURS</v>
      </c>
      <c r="F1208" s="90">
        <v>1</v>
      </c>
      <c r="G1208" s="90"/>
      <c r="H1208" s="90">
        <f>SUMIF(INGRESO_MERCADERIA[CODIGO],STOCKSANLUIS[[#This Row],[CODIGO]],INGRESO_MERCADERIA[INGRESO])</f>
        <v>0</v>
      </c>
      <c r="I1208" s="90">
        <f>SUMIF(SALIDA[CODIGO],STOCKSANLUIS[[#This Row],[CODIGO]],SALIDA[CANTIDAD])</f>
        <v>0</v>
      </c>
      <c r="J1208" s="90">
        <f>STOCKSANLUIS[[#This Row],[STOCK ALM1]]-STOCKSANLUIS[[#This Row],[SALIDA]]</f>
        <v>0</v>
      </c>
      <c r="K1208" s="90" t="str">
        <f>VLOOKUP(STOCKSANLUIS[[#This Row],[CODIGO]],CLASIFICACION[],6,FALSE)</f>
        <v>A</v>
      </c>
      <c r="L1208" s="90">
        <f>IFERROR(VLOOKUP(STOCKSANLUIS[[#This Row],[CODIGO]],STOCK_STARSOFT[],3,FALSE),0)</f>
        <v>0</v>
      </c>
      <c r="M1208" s="90" t="str">
        <f>IF(STOCKSANLUIS[[#This Row],[STOCK ACTUAL]]=STOCKSANLUIS[[#This Row],[STOCK_STARSOFT]],"SIN DIFERENCIA","DIFERENCIA")</f>
        <v>SIN DIFERENCIA</v>
      </c>
    </row>
    <row r="1209" spans="1:13" ht="15" hidden="1" customHeight="1" x14ac:dyDescent="0.25">
      <c r="A1209" s="144" t="s">
        <v>2468</v>
      </c>
      <c r="B1209" s="87" t="s">
        <v>2469</v>
      </c>
      <c r="C1209" s="88">
        <v>0</v>
      </c>
      <c r="D1209" s="89" t="s">
        <v>6</v>
      </c>
      <c r="E1209" s="90" t="str">
        <f>VLOOKUP(STOCKSANLUIS[[#This Row],[CODIGO]],FAMILIAS[],4,FALSE)</f>
        <v>MASTER FRIGO</v>
      </c>
      <c r="F1209" s="90">
        <v>1</v>
      </c>
      <c r="G1209" s="90"/>
      <c r="H1209" s="90">
        <f>SUMIF(INGRESO_MERCADERIA[CODIGO],STOCKSANLUIS[[#This Row],[CODIGO]],INGRESO_MERCADERIA[INGRESO])</f>
        <v>0</v>
      </c>
      <c r="I1209" s="90">
        <f>SUMIF(SALIDA[CODIGO],STOCKSANLUIS[[#This Row],[CODIGO]],SALIDA[CANTIDAD])</f>
        <v>0</v>
      </c>
      <c r="J1209" s="90">
        <f>STOCKSANLUIS[[#This Row],[STOCK ALM1]]-STOCKSANLUIS[[#This Row],[SALIDA]]</f>
        <v>0</v>
      </c>
      <c r="K1209" s="90" t="str">
        <f>VLOOKUP(STOCKSANLUIS[[#This Row],[CODIGO]],CLASIFICACION[],6,FALSE)</f>
        <v>C</v>
      </c>
      <c r="L1209" s="90">
        <f>IFERROR(VLOOKUP(STOCKSANLUIS[[#This Row],[CODIGO]],STOCK_STARSOFT[],3,FALSE),0)</f>
        <v>0</v>
      </c>
      <c r="M1209" s="90" t="str">
        <f>IF(STOCKSANLUIS[[#This Row],[STOCK ACTUAL]]=STOCKSANLUIS[[#This Row],[STOCK_STARSOFT]],"SIN DIFERENCIA","DIFERENCIA")</f>
        <v>SIN DIFERENCIA</v>
      </c>
    </row>
    <row r="1210" spans="1:13" ht="15" hidden="1" customHeight="1" x14ac:dyDescent="0.25">
      <c r="A1210" s="144" t="s">
        <v>2470</v>
      </c>
      <c r="B1210" s="87" t="s">
        <v>2471</v>
      </c>
      <c r="C1210" s="88">
        <v>0</v>
      </c>
      <c r="D1210" s="89" t="s">
        <v>6</v>
      </c>
      <c r="E1210" s="90" t="str">
        <f>VLOOKUP(STOCKSANLUIS[[#This Row],[CODIGO]],FAMILIAS[],4,FALSE)</f>
        <v>CAFF</v>
      </c>
      <c r="F1210" s="90">
        <v>1</v>
      </c>
      <c r="G1210" s="90"/>
      <c r="H1210" s="90">
        <f>SUMIF(INGRESO_MERCADERIA[CODIGO],STOCKSANLUIS[[#This Row],[CODIGO]],INGRESO_MERCADERIA[INGRESO])</f>
        <v>0</v>
      </c>
      <c r="I1210" s="90">
        <f>SUMIF(SALIDA[CODIGO],STOCKSANLUIS[[#This Row],[CODIGO]],SALIDA[CANTIDAD])</f>
        <v>0</v>
      </c>
      <c r="J1210" s="90">
        <f>STOCKSANLUIS[[#This Row],[STOCK ALM1]]-STOCKSANLUIS[[#This Row],[SALIDA]]</f>
        <v>0</v>
      </c>
      <c r="K1210" s="90" t="str">
        <f>VLOOKUP(STOCKSANLUIS[[#This Row],[CODIGO]],CLASIFICACION[],6,FALSE)</f>
        <v>C</v>
      </c>
      <c r="L1210" s="90">
        <f>IFERROR(VLOOKUP(STOCKSANLUIS[[#This Row],[CODIGO]],STOCK_STARSOFT[],3,FALSE),0)</f>
        <v>0</v>
      </c>
      <c r="M1210" s="90" t="str">
        <f>IF(STOCKSANLUIS[[#This Row],[STOCK ACTUAL]]=STOCKSANLUIS[[#This Row],[STOCK_STARSOFT]],"SIN DIFERENCIA","DIFERENCIA")</f>
        <v>SIN DIFERENCIA</v>
      </c>
    </row>
    <row r="1211" spans="1:13" ht="15" hidden="1" customHeight="1" x14ac:dyDescent="0.25">
      <c r="A1211" s="144" t="s">
        <v>2472</v>
      </c>
      <c r="B1211" s="87" t="s">
        <v>2473</v>
      </c>
      <c r="C1211" s="88">
        <v>0</v>
      </c>
      <c r="D1211" s="89" t="s">
        <v>6</v>
      </c>
      <c r="E1211" s="90" t="str">
        <f>VLOOKUP(STOCKSANLUIS[[#This Row],[CODIGO]],FAMILIAS[],4,FALSE)</f>
        <v>CAFF</v>
      </c>
      <c r="F1211" s="90">
        <v>1</v>
      </c>
      <c r="G1211" s="90" t="s">
        <v>19526</v>
      </c>
      <c r="H1211" s="90">
        <f>SUMIF(INGRESO_MERCADERIA[CODIGO],STOCKSANLUIS[[#This Row],[CODIGO]],INGRESO_MERCADERIA[INGRESO])</f>
        <v>12</v>
      </c>
      <c r="I1211" s="90">
        <f>SUMIF(SALIDA[CODIGO],STOCKSANLUIS[[#This Row],[CODIGO]],SALIDA[CANTIDAD])</f>
        <v>12</v>
      </c>
      <c r="J1211" s="90">
        <f>STOCKSANLUIS[[#This Row],[STOCK ALM1]]-STOCKSANLUIS[[#This Row],[SALIDA]]</f>
        <v>0</v>
      </c>
      <c r="K1211" s="90" t="str">
        <f>VLOOKUP(STOCKSANLUIS[[#This Row],[CODIGO]],CLASIFICACION[],6,FALSE)</f>
        <v>C</v>
      </c>
      <c r="L1211" s="90">
        <f>IFERROR(VLOOKUP(STOCKSANLUIS[[#This Row],[CODIGO]],STOCK_STARSOFT[],3,FALSE),0)</f>
        <v>0</v>
      </c>
      <c r="M1211" s="90" t="str">
        <f>IF(STOCKSANLUIS[[#This Row],[STOCK ACTUAL]]=STOCKSANLUIS[[#This Row],[STOCK_STARSOFT]],"SIN DIFERENCIA","DIFERENCIA")</f>
        <v>SIN DIFERENCIA</v>
      </c>
    </row>
    <row r="1212" spans="1:13" ht="15" hidden="1" customHeight="1" x14ac:dyDescent="0.25">
      <c r="A1212" s="151" t="s">
        <v>22058</v>
      </c>
      <c r="B1212" s="104" t="s">
        <v>22059</v>
      </c>
      <c r="C1212" s="105"/>
      <c r="D1212" s="89" t="s">
        <v>6</v>
      </c>
      <c r="E1212" s="107" t="str">
        <f>VLOOKUP(STOCKSANLUIS[[#This Row],[CODIGO]],FAMILIAS[],4,FALSE)</f>
        <v>DANFOSS</v>
      </c>
      <c r="F1212" s="107">
        <v>1</v>
      </c>
      <c r="G1212" s="90" t="s">
        <v>19525</v>
      </c>
      <c r="H1212" s="107">
        <f>SUMIF(INGRESO_MERCADERIA[CODIGO],STOCKSANLUIS[[#This Row],[CODIGO]],INGRESO_MERCADERIA[INGRESO])</f>
        <v>0</v>
      </c>
      <c r="I1212" s="107">
        <f>SUMIF(SALIDA[CODIGO],STOCKSANLUIS[[#This Row],[CODIGO]],SALIDA[CANTIDAD])</f>
        <v>0</v>
      </c>
      <c r="J1212" s="107">
        <f>STOCKSANLUIS[[#This Row],[STOCK ALM1]]-STOCKSANLUIS[[#This Row],[SALIDA]]</f>
        <v>0</v>
      </c>
      <c r="K1212" s="107" t="str">
        <f>VLOOKUP(STOCKSANLUIS[[#This Row],[CODIGO]],CLASIFICACION[],6,FALSE)</f>
        <v>B</v>
      </c>
      <c r="L1212" s="107">
        <f>IFERROR(VLOOKUP(STOCKSANLUIS[[#This Row],[CODIGO]],STOCK_STARSOFT[],3,FALSE),0)</f>
        <v>0</v>
      </c>
      <c r="M1212" s="107" t="str">
        <f>IF(STOCKSANLUIS[[#This Row],[STOCK ACTUAL]]=STOCKSANLUIS[[#This Row],[STOCK_STARSOFT]],"SIN DIFERENCIA","DIFERENCIA")</f>
        <v>SIN DIFERENCIA</v>
      </c>
    </row>
    <row r="1213" spans="1:13" ht="15" hidden="1" customHeight="1" x14ac:dyDescent="0.25">
      <c r="A1213" s="144" t="s">
        <v>2476</v>
      </c>
      <c r="B1213" s="87" t="s">
        <v>2477</v>
      </c>
      <c r="C1213" s="88">
        <v>0</v>
      </c>
      <c r="D1213" s="89" t="s">
        <v>6</v>
      </c>
      <c r="E1213" s="90" t="str">
        <f>VLOOKUP(STOCKSANLUIS[[#This Row],[CODIGO]],FAMILIAS[],4,FALSE)</f>
        <v>MIPAL</v>
      </c>
      <c r="F1213" s="90">
        <v>1</v>
      </c>
      <c r="G1213" s="90" t="s">
        <v>19525</v>
      </c>
      <c r="H1213" s="90">
        <f>SUMIF(INGRESO_MERCADERIA[CODIGO],STOCKSANLUIS[[#This Row],[CODIGO]],INGRESO_MERCADERIA[INGRESO])</f>
        <v>1</v>
      </c>
      <c r="I1213" s="90">
        <f>SUMIF(SALIDA[CODIGO],STOCKSANLUIS[[#This Row],[CODIGO]],SALIDA[CANTIDAD])</f>
        <v>1</v>
      </c>
      <c r="J1213" s="90">
        <f>STOCKSANLUIS[[#This Row],[STOCK ALM1]]-STOCKSANLUIS[[#This Row],[SALIDA]]</f>
        <v>0</v>
      </c>
      <c r="K1213" s="90" t="str">
        <f>VLOOKUP(STOCKSANLUIS[[#This Row],[CODIGO]],CLASIFICACION[],6,FALSE)</f>
        <v>C</v>
      </c>
      <c r="L1213" s="90">
        <f>IFERROR(VLOOKUP(STOCKSANLUIS[[#This Row],[CODIGO]],STOCK_STARSOFT[],3,FALSE),0)</f>
        <v>0</v>
      </c>
      <c r="M1213" s="90" t="str">
        <f>IF(STOCKSANLUIS[[#This Row],[STOCK ACTUAL]]=STOCKSANLUIS[[#This Row],[STOCK_STARSOFT]],"SIN DIFERENCIA","DIFERENCIA")</f>
        <v>SIN DIFERENCIA</v>
      </c>
    </row>
    <row r="1214" spans="1:13" hidden="1" x14ac:dyDescent="0.25">
      <c r="A1214" s="144" t="s">
        <v>2478</v>
      </c>
      <c r="B1214" s="87" t="s">
        <v>2479</v>
      </c>
      <c r="C1214" s="88">
        <v>0</v>
      </c>
      <c r="D1214" s="89" t="s">
        <v>6</v>
      </c>
      <c r="E1214" s="90" t="str">
        <f>VLOOKUP(STOCKSANLUIS[[#This Row],[CODIGO]],FAMILIAS[],4,FALSE)</f>
        <v>MIPAL</v>
      </c>
      <c r="F1214" s="90">
        <v>1</v>
      </c>
      <c r="G1214" s="90"/>
      <c r="H1214" s="90">
        <f>SUMIF(INGRESO_MERCADERIA[CODIGO],STOCKSANLUIS[[#This Row],[CODIGO]],INGRESO_MERCADERIA[INGRESO])</f>
        <v>0</v>
      </c>
      <c r="I1214" s="90">
        <f>SUMIF(SALIDA[CODIGO],STOCKSANLUIS[[#This Row],[CODIGO]],SALIDA[CANTIDAD])</f>
        <v>0</v>
      </c>
      <c r="J1214" s="90">
        <f>STOCKSANLUIS[[#This Row],[STOCK ALM1]]-STOCKSANLUIS[[#This Row],[SALIDA]]</f>
        <v>0</v>
      </c>
      <c r="K1214" s="90" t="str">
        <f>VLOOKUP(STOCKSANLUIS[[#This Row],[CODIGO]],CLASIFICACION[],6,FALSE)</f>
        <v>C</v>
      </c>
      <c r="L1214" s="90">
        <f>IFERROR(VLOOKUP(STOCKSANLUIS[[#This Row],[CODIGO]],STOCK_STARSOFT[],3,FALSE),0)</f>
        <v>0</v>
      </c>
      <c r="M1214" s="90" t="str">
        <f>IF(STOCKSANLUIS[[#This Row],[STOCK ACTUAL]]=STOCKSANLUIS[[#This Row],[STOCK_STARSOFT]],"SIN DIFERENCIA","DIFERENCIA")</f>
        <v>SIN DIFERENCIA</v>
      </c>
    </row>
    <row r="1215" spans="1:13" ht="15" hidden="1" customHeight="1" x14ac:dyDescent="0.25">
      <c r="A1215" s="144" t="s">
        <v>2480</v>
      </c>
      <c r="B1215" s="87" t="s">
        <v>2481</v>
      </c>
      <c r="C1215" s="88">
        <v>0</v>
      </c>
      <c r="D1215" s="89" t="s">
        <v>6</v>
      </c>
      <c r="E1215" s="90" t="str">
        <f>VLOOKUP(STOCKSANLUIS[[#This Row],[CODIGO]],FAMILIAS[],4,FALSE)</f>
        <v>MIPAL</v>
      </c>
      <c r="F1215" s="90">
        <v>1</v>
      </c>
      <c r="G1215" s="90"/>
      <c r="H1215" s="90">
        <f>SUMIF(INGRESO_MERCADERIA[CODIGO],STOCKSANLUIS[[#This Row],[CODIGO]],INGRESO_MERCADERIA[INGRESO])</f>
        <v>0</v>
      </c>
      <c r="I1215" s="90">
        <f>SUMIF(SALIDA[CODIGO],STOCKSANLUIS[[#This Row],[CODIGO]],SALIDA[CANTIDAD])</f>
        <v>0</v>
      </c>
      <c r="J1215" s="90">
        <f>STOCKSANLUIS[[#This Row],[STOCK ALM1]]-STOCKSANLUIS[[#This Row],[SALIDA]]</f>
        <v>0</v>
      </c>
      <c r="K1215" s="90" t="str">
        <f>VLOOKUP(STOCKSANLUIS[[#This Row],[CODIGO]],CLASIFICACION[],6,FALSE)</f>
        <v>C</v>
      </c>
      <c r="L1215" s="90">
        <f>IFERROR(VLOOKUP(STOCKSANLUIS[[#This Row],[CODIGO]],STOCK_STARSOFT[],3,FALSE),0)</f>
        <v>0</v>
      </c>
      <c r="M1215" s="90" t="str">
        <f>IF(STOCKSANLUIS[[#This Row],[STOCK ACTUAL]]=STOCKSANLUIS[[#This Row],[STOCK_STARSOFT]],"SIN DIFERENCIA","DIFERENCIA")</f>
        <v>SIN DIFERENCIA</v>
      </c>
    </row>
    <row r="1216" spans="1:13" hidden="1" x14ac:dyDescent="0.25">
      <c r="A1216" s="144" t="s">
        <v>2482</v>
      </c>
      <c r="B1216" s="149" t="s">
        <v>2483</v>
      </c>
      <c r="C1216" s="88">
        <v>0</v>
      </c>
      <c r="D1216" s="89" t="s">
        <v>6</v>
      </c>
      <c r="E1216" s="150" t="str">
        <f>VLOOKUP(STOCKSANLUIS[[#This Row],[CODIGO]],FAMILIAS[],4,FALSE)</f>
        <v>DANFOSS</v>
      </c>
      <c r="F1216" s="150">
        <v>1</v>
      </c>
      <c r="G1216" s="150" t="s">
        <v>19526</v>
      </c>
      <c r="H1216" s="90">
        <f>SUMIF(INGRESO_MERCADERIA[CODIGO],STOCKSANLUIS[[#This Row],[CODIGO]],INGRESO_MERCADERIA[INGRESO])</f>
        <v>2</v>
      </c>
      <c r="I1216" s="90">
        <f>SUMIF(SALIDA[CODIGO],STOCKSANLUIS[[#This Row],[CODIGO]],SALIDA[CANTIDAD])</f>
        <v>2</v>
      </c>
      <c r="J1216" s="150">
        <f>STOCKSANLUIS[[#This Row],[STOCK ALM1]]-STOCKSANLUIS[[#This Row],[SALIDA]]</f>
        <v>0</v>
      </c>
      <c r="K1216" s="150" t="str">
        <f>VLOOKUP(STOCKSANLUIS[[#This Row],[CODIGO]],CLASIFICACION[],6,FALSE)</f>
        <v>C</v>
      </c>
      <c r="L1216" s="150">
        <f>IFERROR(VLOOKUP(STOCKSANLUIS[[#This Row],[CODIGO]],STOCK_STARSOFT[],3,FALSE),0)</f>
        <v>0</v>
      </c>
      <c r="M1216" s="90" t="str">
        <f>IF(STOCKSANLUIS[[#This Row],[STOCK ACTUAL]]=STOCKSANLUIS[[#This Row],[STOCK_STARSOFT]],"SIN DIFERENCIA","DIFERENCIA")</f>
        <v>SIN DIFERENCIA</v>
      </c>
    </row>
    <row r="1217" spans="1:13" ht="15" hidden="1" customHeight="1" x14ac:dyDescent="0.25">
      <c r="A1217" s="144" t="s">
        <v>2484</v>
      </c>
      <c r="B1217" s="87" t="s">
        <v>2485</v>
      </c>
      <c r="C1217" s="88">
        <v>0</v>
      </c>
      <c r="D1217" s="89" t="s">
        <v>6</v>
      </c>
      <c r="E1217" s="90" t="str">
        <f>VLOOKUP(STOCKSANLUIS[[#This Row],[CODIGO]],FAMILIAS[],4,FALSE)</f>
        <v>GALPA</v>
      </c>
      <c r="F1217" s="90">
        <v>1</v>
      </c>
      <c r="G1217" s="90"/>
      <c r="H1217" s="90">
        <f>SUMIF(INGRESO_MERCADERIA[CODIGO],STOCKSANLUIS[[#This Row],[CODIGO]],INGRESO_MERCADERIA[INGRESO])</f>
        <v>0</v>
      </c>
      <c r="I1217" s="90">
        <f>SUMIF(SALIDA[CODIGO],STOCKSANLUIS[[#This Row],[CODIGO]],SALIDA[CANTIDAD])</f>
        <v>0</v>
      </c>
      <c r="J1217" s="90">
        <f>STOCKSANLUIS[[#This Row],[STOCK ALM1]]-STOCKSANLUIS[[#This Row],[SALIDA]]</f>
        <v>0</v>
      </c>
      <c r="K1217" s="90" t="str">
        <f>VLOOKUP(STOCKSANLUIS[[#This Row],[CODIGO]],CLASIFICACION[],6,FALSE)</f>
        <v>C</v>
      </c>
      <c r="L1217" s="90">
        <f>IFERROR(VLOOKUP(STOCKSANLUIS[[#This Row],[CODIGO]],STOCK_STARSOFT[],3,FALSE),0)</f>
        <v>0</v>
      </c>
      <c r="M1217" s="90" t="str">
        <f>IF(STOCKSANLUIS[[#This Row],[STOCK ACTUAL]]=STOCKSANLUIS[[#This Row],[STOCK_STARSOFT]],"SIN DIFERENCIA","DIFERENCIA")</f>
        <v>SIN DIFERENCIA</v>
      </c>
    </row>
    <row r="1218" spans="1:13" ht="15" hidden="1" customHeight="1" x14ac:dyDescent="0.25">
      <c r="A1218" s="144" t="s">
        <v>2486</v>
      </c>
      <c r="B1218" s="87" t="s">
        <v>2487</v>
      </c>
      <c r="C1218" s="88">
        <v>0</v>
      </c>
      <c r="D1218" s="89" t="s">
        <v>6</v>
      </c>
      <c r="E1218" s="90" t="str">
        <f>VLOOKUP(STOCKSANLUIS[[#This Row],[CODIGO]],FAMILIAS[],4,FALSE)</f>
        <v>GALPA</v>
      </c>
      <c r="F1218" s="90">
        <v>1</v>
      </c>
      <c r="G1218" s="90"/>
      <c r="H1218" s="90">
        <f>SUMIF(INGRESO_MERCADERIA[CODIGO],STOCKSANLUIS[[#This Row],[CODIGO]],INGRESO_MERCADERIA[INGRESO])</f>
        <v>0</v>
      </c>
      <c r="I1218" s="90">
        <f>SUMIF(SALIDA[CODIGO],STOCKSANLUIS[[#This Row],[CODIGO]],SALIDA[CANTIDAD])</f>
        <v>0</v>
      </c>
      <c r="J1218" s="90">
        <f>STOCKSANLUIS[[#This Row],[STOCK ALM1]]-STOCKSANLUIS[[#This Row],[SALIDA]]</f>
        <v>0</v>
      </c>
      <c r="K1218" s="90" t="str">
        <f>VLOOKUP(STOCKSANLUIS[[#This Row],[CODIGO]],CLASIFICACION[],6,FALSE)</f>
        <v>C</v>
      </c>
      <c r="L1218" s="90">
        <f>IFERROR(VLOOKUP(STOCKSANLUIS[[#This Row],[CODIGO]],STOCK_STARSOFT[],3,FALSE),0)</f>
        <v>0</v>
      </c>
      <c r="M1218" s="90" t="str">
        <f>IF(STOCKSANLUIS[[#This Row],[STOCK ACTUAL]]=STOCKSANLUIS[[#This Row],[STOCK_STARSOFT]],"SIN DIFERENCIA","DIFERENCIA")</f>
        <v>SIN DIFERENCIA</v>
      </c>
    </row>
    <row r="1219" spans="1:13" ht="15" hidden="1" customHeight="1" x14ac:dyDescent="0.25">
      <c r="A1219" s="144" t="s">
        <v>2488</v>
      </c>
      <c r="B1219" s="87" t="s">
        <v>2489</v>
      </c>
      <c r="C1219" s="88">
        <v>0</v>
      </c>
      <c r="D1219" s="89" t="s">
        <v>6</v>
      </c>
      <c r="E1219" s="90" t="str">
        <f>VLOOKUP(STOCKSANLUIS[[#This Row],[CODIGO]],FAMILIAS[],4,FALSE)</f>
        <v>VARIOS</v>
      </c>
      <c r="F1219" s="90">
        <v>1</v>
      </c>
      <c r="G1219" s="90"/>
      <c r="H1219" s="90">
        <f>SUMIF(INGRESO_MERCADERIA[CODIGO],STOCKSANLUIS[[#This Row],[CODIGO]],INGRESO_MERCADERIA[INGRESO])</f>
        <v>0</v>
      </c>
      <c r="I1219" s="90">
        <f>SUMIF(SALIDA[CODIGO],STOCKSANLUIS[[#This Row],[CODIGO]],SALIDA[CANTIDAD])</f>
        <v>0</v>
      </c>
      <c r="J1219" s="90">
        <f>STOCKSANLUIS[[#This Row],[STOCK ALM1]]-STOCKSANLUIS[[#This Row],[SALIDA]]</f>
        <v>0</v>
      </c>
      <c r="K1219" s="90" t="str">
        <f>VLOOKUP(STOCKSANLUIS[[#This Row],[CODIGO]],CLASIFICACION[],6,FALSE)</f>
        <v>C</v>
      </c>
      <c r="L1219" s="90">
        <f>IFERROR(VLOOKUP(STOCKSANLUIS[[#This Row],[CODIGO]],STOCK_STARSOFT[],3,FALSE),0)</f>
        <v>0</v>
      </c>
      <c r="M1219" s="90" t="str">
        <f>IF(STOCKSANLUIS[[#This Row],[STOCK ACTUAL]]=STOCKSANLUIS[[#This Row],[STOCK_STARSOFT]],"SIN DIFERENCIA","DIFERENCIA")</f>
        <v>SIN DIFERENCIA</v>
      </c>
    </row>
    <row r="1220" spans="1:13" ht="15" hidden="1" customHeight="1" x14ac:dyDescent="0.25">
      <c r="A1220" s="144" t="s">
        <v>3623</v>
      </c>
      <c r="B1220" s="87" t="s">
        <v>3624</v>
      </c>
      <c r="C1220" s="88">
        <v>9</v>
      </c>
      <c r="D1220" s="89" t="s">
        <v>6</v>
      </c>
      <c r="E1220" s="90" t="str">
        <f>VLOOKUP(STOCKSANLUIS[[#This Row],[CODIGO]],FAMILIAS[],4,FALSE)</f>
        <v>EVERWELL</v>
      </c>
      <c r="F1220" s="90">
        <v>1</v>
      </c>
      <c r="G1220" s="90" t="s">
        <v>19524</v>
      </c>
      <c r="H1220" s="90">
        <f>SUMIF(INGRESO_MERCADERIA[CODIGO],STOCKSANLUIS[[#This Row],[CODIGO]],INGRESO_MERCADERIA[INGRESO])</f>
        <v>9</v>
      </c>
      <c r="I1220" s="90">
        <f>SUMIF(SALIDA[CODIGO],STOCKSANLUIS[[#This Row],[CODIGO]],SALIDA[CANTIDAD])</f>
        <v>9</v>
      </c>
      <c r="J1220" s="90">
        <f>STOCKSANLUIS[[#This Row],[STOCK ALM1]]-STOCKSANLUIS[[#This Row],[SALIDA]]</f>
        <v>0</v>
      </c>
      <c r="K1220" s="90" t="str">
        <f>VLOOKUP(STOCKSANLUIS[[#This Row],[CODIGO]],CLASIFICACION[],6,FALSE)</f>
        <v>C</v>
      </c>
      <c r="L1220" s="90">
        <f>IFERROR(VLOOKUP(STOCKSANLUIS[[#This Row],[CODIGO]],STOCK_STARSOFT[],3,FALSE),0)</f>
        <v>0</v>
      </c>
      <c r="M1220" s="90" t="str">
        <f>IF(STOCKSANLUIS[[#This Row],[STOCK ACTUAL]]=STOCKSANLUIS[[#This Row],[STOCK_STARSOFT]],"SIN DIFERENCIA","DIFERENCIA")</f>
        <v>SIN DIFERENCIA</v>
      </c>
    </row>
    <row r="1221" spans="1:13" ht="15" hidden="1" customHeight="1" x14ac:dyDescent="0.25">
      <c r="A1221" s="144" t="s">
        <v>2494</v>
      </c>
      <c r="B1221" s="87" t="s">
        <v>2495</v>
      </c>
      <c r="C1221" s="88">
        <v>0</v>
      </c>
      <c r="D1221" s="89" t="s">
        <v>6</v>
      </c>
      <c r="E1221" s="90" t="str">
        <f>VLOOKUP(STOCKSANLUIS[[#This Row],[CODIGO]],FAMILIAS[],4,FALSE)</f>
        <v>DANFOSS</v>
      </c>
      <c r="F1221" s="90">
        <v>1</v>
      </c>
      <c r="G1221" s="90"/>
      <c r="H1221" s="90">
        <f>SUMIF(INGRESO_MERCADERIA[CODIGO],STOCKSANLUIS[[#This Row],[CODIGO]],INGRESO_MERCADERIA[INGRESO])</f>
        <v>0</v>
      </c>
      <c r="I1221" s="90">
        <f>SUMIF(SALIDA[CODIGO],STOCKSANLUIS[[#This Row],[CODIGO]],SALIDA[CANTIDAD])</f>
        <v>0</v>
      </c>
      <c r="J1221" s="90">
        <f>STOCKSANLUIS[[#This Row],[STOCK ALM1]]-STOCKSANLUIS[[#This Row],[SALIDA]]</f>
        <v>0</v>
      </c>
      <c r="K1221" s="90" t="str">
        <f>VLOOKUP(STOCKSANLUIS[[#This Row],[CODIGO]],CLASIFICACION[],6,FALSE)</f>
        <v>C</v>
      </c>
      <c r="L1221" s="90">
        <f>IFERROR(VLOOKUP(STOCKSANLUIS[[#This Row],[CODIGO]],STOCK_STARSOFT[],3,FALSE),0)</f>
        <v>0</v>
      </c>
      <c r="M1221" s="90" t="str">
        <f>IF(STOCKSANLUIS[[#This Row],[STOCK ACTUAL]]=STOCKSANLUIS[[#This Row],[STOCK_STARSOFT]],"SIN DIFERENCIA","DIFERENCIA")</f>
        <v>SIN DIFERENCIA</v>
      </c>
    </row>
    <row r="1222" spans="1:13" ht="15" hidden="1" customHeight="1" x14ac:dyDescent="0.25">
      <c r="A1222" s="144" t="s">
        <v>2496</v>
      </c>
      <c r="B1222" s="87" t="s">
        <v>2497</v>
      </c>
      <c r="C1222" s="88">
        <v>0</v>
      </c>
      <c r="D1222" s="89" t="s">
        <v>6</v>
      </c>
      <c r="E1222" s="90" t="str">
        <f>VLOOKUP(STOCKSANLUIS[[#This Row],[CODIGO]],FAMILIAS[],4,FALSE)</f>
        <v>VARIOS</v>
      </c>
      <c r="F1222" s="90">
        <v>1</v>
      </c>
      <c r="G1222" s="90"/>
      <c r="H1222" s="90">
        <f>SUMIF(INGRESO_MERCADERIA[CODIGO],STOCKSANLUIS[[#This Row],[CODIGO]],INGRESO_MERCADERIA[INGRESO])</f>
        <v>0</v>
      </c>
      <c r="I1222" s="90">
        <f>SUMIF(SALIDA[CODIGO],STOCKSANLUIS[[#This Row],[CODIGO]],SALIDA[CANTIDAD])</f>
        <v>0</v>
      </c>
      <c r="J1222" s="90">
        <f>STOCKSANLUIS[[#This Row],[STOCK ALM1]]-STOCKSANLUIS[[#This Row],[SALIDA]]</f>
        <v>0</v>
      </c>
      <c r="K1222" s="90" t="str">
        <f>VLOOKUP(STOCKSANLUIS[[#This Row],[CODIGO]],CLASIFICACION[],6,FALSE)</f>
        <v>C</v>
      </c>
      <c r="L1222" s="90">
        <f>IFERROR(VLOOKUP(STOCKSANLUIS[[#This Row],[CODIGO]],STOCK_STARSOFT[],3,FALSE),0)</f>
        <v>0</v>
      </c>
      <c r="M1222" s="90" t="str">
        <f>IF(STOCKSANLUIS[[#This Row],[STOCK ACTUAL]]=STOCKSANLUIS[[#This Row],[STOCK_STARSOFT]],"SIN DIFERENCIA","DIFERENCIA")</f>
        <v>SIN DIFERENCIA</v>
      </c>
    </row>
    <row r="1223" spans="1:13" ht="15" hidden="1" customHeight="1" x14ac:dyDescent="0.25">
      <c r="A1223" s="144" t="s">
        <v>2498</v>
      </c>
      <c r="B1223" s="87" t="s">
        <v>2499</v>
      </c>
      <c r="C1223" s="88">
        <v>0</v>
      </c>
      <c r="D1223" s="89" t="s">
        <v>6</v>
      </c>
      <c r="E1223" s="90" t="str">
        <f>VLOOKUP(STOCKSANLUIS[[#This Row],[CODIGO]],FAMILIAS[],4,FALSE)</f>
        <v>BITZER</v>
      </c>
      <c r="F1223" s="90">
        <v>1</v>
      </c>
      <c r="G1223" s="90"/>
      <c r="H1223" s="90">
        <f>SUMIF(INGRESO_MERCADERIA[CODIGO],STOCKSANLUIS[[#This Row],[CODIGO]],INGRESO_MERCADERIA[INGRESO])</f>
        <v>0</v>
      </c>
      <c r="I1223" s="90">
        <f>SUMIF(SALIDA[CODIGO],STOCKSANLUIS[[#This Row],[CODIGO]],SALIDA[CANTIDAD])</f>
        <v>0</v>
      </c>
      <c r="J1223" s="90">
        <f>STOCKSANLUIS[[#This Row],[STOCK ALM1]]-STOCKSANLUIS[[#This Row],[SALIDA]]</f>
        <v>0</v>
      </c>
      <c r="K1223" s="90" t="str">
        <f>VLOOKUP(STOCKSANLUIS[[#This Row],[CODIGO]],CLASIFICACION[],6,FALSE)</f>
        <v>C</v>
      </c>
      <c r="L1223" s="90">
        <f>IFERROR(VLOOKUP(STOCKSANLUIS[[#This Row],[CODIGO]],STOCK_STARSOFT[],3,FALSE),0)</f>
        <v>0</v>
      </c>
      <c r="M1223" s="90" t="str">
        <f>IF(STOCKSANLUIS[[#This Row],[STOCK ACTUAL]]=STOCKSANLUIS[[#This Row],[STOCK_STARSOFT]],"SIN DIFERENCIA","DIFERENCIA")</f>
        <v>SIN DIFERENCIA</v>
      </c>
    </row>
    <row r="1224" spans="1:13" ht="15" hidden="1" customHeight="1" x14ac:dyDescent="0.25">
      <c r="A1224" s="144" t="s">
        <v>2500</v>
      </c>
      <c r="B1224" s="87" t="s">
        <v>2501</v>
      </c>
      <c r="C1224" s="88">
        <v>0</v>
      </c>
      <c r="D1224" s="89" t="s">
        <v>6</v>
      </c>
      <c r="E1224" s="90" t="str">
        <f>VLOOKUP(STOCKSANLUIS[[#This Row],[CODIGO]],FAMILIAS[],4,FALSE)</f>
        <v>QUALITY</v>
      </c>
      <c r="F1224" s="90">
        <v>1</v>
      </c>
      <c r="G1224" s="90"/>
      <c r="H1224" s="90">
        <f>SUMIF(INGRESO_MERCADERIA[CODIGO],STOCKSANLUIS[[#This Row],[CODIGO]],INGRESO_MERCADERIA[INGRESO])</f>
        <v>0</v>
      </c>
      <c r="I1224" s="90">
        <f>SUMIF(SALIDA[CODIGO],STOCKSANLUIS[[#This Row],[CODIGO]],SALIDA[CANTIDAD])</f>
        <v>0</v>
      </c>
      <c r="J1224" s="90">
        <f>STOCKSANLUIS[[#This Row],[STOCK ALM1]]-STOCKSANLUIS[[#This Row],[SALIDA]]</f>
        <v>0</v>
      </c>
      <c r="K1224" s="90" t="str">
        <f>VLOOKUP(STOCKSANLUIS[[#This Row],[CODIGO]],CLASIFICACION[],6,FALSE)</f>
        <v>C</v>
      </c>
      <c r="L1224" s="90">
        <f>IFERROR(VLOOKUP(STOCKSANLUIS[[#This Row],[CODIGO]],STOCK_STARSOFT[],3,FALSE),0)</f>
        <v>0</v>
      </c>
      <c r="M1224" s="90" t="str">
        <f>IF(STOCKSANLUIS[[#This Row],[STOCK ACTUAL]]=STOCKSANLUIS[[#This Row],[STOCK_STARSOFT]],"SIN DIFERENCIA","DIFERENCIA")</f>
        <v>SIN DIFERENCIA</v>
      </c>
    </row>
    <row r="1225" spans="1:13" ht="15" hidden="1" customHeight="1" x14ac:dyDescent="0.25">
      <c r="A1225" s="144" t="s">
        <v>2502</v>
      </c>
      <c r="B1225" s="87" t="s">
        <v>2503</v>
      </c>
      <c r="C1225" s="88">
        <v>0</v>
      </c>
      <c r="D1225" s="89" t="s">
        <v>6</v>
      </c>
      <c r="E1225" s="90" t="str">
        <f>VLOOKUP(STOCKSANLUIS[[#This Row],[CODIGO]],FAMILIAS[],4,FALSE)</f>
        <v>QUALITY</v>
      </c>
      <c r="F1225" s="90">
        <v>1</v>
      </c>
      <c r="G1225" s="90"/>
      <c r="H1225" s="90">
        <f>SUMIF(INGRESO_MERCADERIA[CODIGO],STOCKSANLUIS[[#This Row],[CODIGO]],INGRESO_MERCADERIA[INGRESO])</f>
        <v>0</v>
      </c>
      <c r="I1225" s="90">
        <f>SUMIF(SALIDA[CODIGO],STOCKSANLUIS[[#This Row],[CODIGO]],SALIDA[CANTIDAD])</f>
        <v>0</v>
      </c>
      <c r="J1225" s="90">
        <f>STOCKSANLUIS[[#This Row],[STOCK ALM1]]-STOCKSANLUIS[[#This Row],[SALIDA]]</f>
        <v>0</v>
      </c>
      <c r="K1225" s="90" t="str">
        <f>VLOOKUP(STOCKSANLUIS[[#This Row],[CODIGO]],CLASIFICACION[],6,FALSE)</f>
        <v>C</v>
      </c>
      <c r="L1225" s="90">
        <f>IFERROR(VLOOKUP(STOCKSANLUIS[[#This Row],[CODIGO]],STOCK_STARSOFT[],3,FALSE),0)</f>
        <v>0</v>
      </c>
      <c r="M1225" s="90" t="str">
        <f>IF(STOCKSANLUIS[[#This Row],[STOCK ACTUAL]]=STOCKSANLUIS[[#This Row],[STOCK_STARSOFT]],"SIN DIFERENCIA","DIFERENCIA")</f>
        <v>SIN DIFERENCIA</v>
      </c>
    </row>
    <row r="1226" spans="1:13" ht="15" hidden="1" customHeight="1" x14ac:dyDescent="0.25">
      <c r="A1226" s="144" t="s">
        <v>2504</v>
      </c>
      <c r="B1226" s="87" t="s">
        <v>1893</v>
      </c>
      <c r="C1226" s="88">
        <v>0</v>
      </c>
      <c r="D1226" s="89" t="s">
        <v>6</v>
      </c>
      <c r="E1226" s="90" t="str">
        <f>VLOOKUP(STOCKSANLUIS[[#This Row],[CODIGO]],FAMILIAS[],4,FALSE)</f>
        <v>QUALITY</v>
      </c>
      <c r="F1226" s="90">
        <v>1</v>
      </c>
      <c r="G1226" s="90"/>
      <c r="H1226" s="90">
        <f>SUMIF(INGRESO_MERCADERIA[CODIGO],STOCKSANLUIS[[#This Row],[CODIGO]],INGRESO_MERCADERIA[INGRESO])</f>
        <v>0</v>
      </c>
      <c r="I1226" s="90">
        <f>SUMIF(SALIDA[CODIGO],STOCKSANLUIS[[#This Row],[CODIGO]],SALIDA[CANTIDAD])</f>
        <v>0</v>
      </c>
      <c r="J1226" s="90">
        <f>STOCKSANLUIS[[#This Row],[STOCK ALM1]]-STOCKSANLUIS[[#This Row],[SALIDA]]</f>
        <v>0</v>
      </c>
      <c r="K1226" s="90" t="str">
        <f>VLOOKUP(STOCKSANLUIS[[#This Row],[CODIGO]],CLASIFICACION[],6,FALSE)</f>
        <v>C</v>
      </c>
      <c r="L1226" s="90">
        <f>IFERROR(VLOOKUP(STOCKSANLUIS[[#This Row],[CODIGO]],STOCK_STARSOFT[],3,FALSE),0)</f>
        <v>0</v>
      </c>
      <c r="M1226" s="90" t="str">
        <f>IF(STOCKSANLUIS[[#This Row],[STOCK ACTUAL]]=STOCKSANLUIS[[#This Row],[STOCK_STARSOFT]],"SIN DIFERENCIA","DIFERENCIA")</f>
        <v>SIN DIFERENCIA</v>
      </c>
    </row>
    <row r="1227" spans="1:13" ht="15" customHeight="1" x14ac:dyDescent="0.25">
      <c r="A1227" s="246" t="s">
        <v>259</v>
      </c>
      <c r="B1227" s="108" t="s">
        <v>260</v>
      </c>
      <c r="C1227" s="88">
        <v>104</v>
      </c>
      <c r="D1227" s="89" t="s">
        <v>6</v>
      </c>
      <c r="E1227" s="90" t="str">
        <f>VLOOKUP(STOCKSANLUIS[[#This Row],[CODIGO]],FAMILIAS[],4,FALSE)</f>
        <v>ES ROBBINS</v>
      </c>
      <c r="F1227" s="90">
        <v>1</v>
      </c>
      <c r="G1227" s="90" t="s">
        <v>19526</v>
      </c>
      <c r="H1227" s="90">
        <f>SUMIF(INGRESO_MERCADERIA[CODIGO],STOCKSANLUIS[[#This Row],[CODIGO]],INGRESO_MERCADERIA[INGRESO])</f>
        <v>1056</v>
      </c>
      <c r="I1227" s="90">
        <f>SUMIF(SALIDA[CODIGO],STOCKSANLUIS[[#This Row],[CODIGO]],SALIDA[CANTIDAD])</f>
        <v>929</v>
      </c>
      <c r="J1227" s="90">
        <f>STOCKSANLUIS[[#This Row],[STOCK ALM1]]-STOCKSANLUIS[[#This Row],[SALIDA]]</f>
        <v>127</v>
      </c>
      <c r="K1227" s="90" t="str">
        <f>VLOOKUP(STOCKSANLUIS[[#This Row],[CODIGO]],CLASIFICACION[],6,FALSE)</f>
        <v>A</v>
      </c>
      <c r="L1227" s="90">
        <f>IFERROR(VLOOKUP(STOCKSANLUIS[[#This Row],[CODIGO]],STOCK_STARSOFT[],3,FALSE),0)</f>
        <v>129</v>
      </c>
      <c r="M1227" s="90" t="str">
        <f>IF(STOCKSANLUIS[[#This Row],[STOCK ACTUAL]]=STOCKSANLUIS[[#This Row],[STOCK_STARSOFT]],"SIN DIFERENCIA","DIFERENCIA")</f>
        <v>DIFERENCIA</v>
      </c>
    </row>
    <row r="1228" spans="1:13" ht="15" hidden="1" customHeight="1" x14ac:dyDescent="0.25">
      <c r="A1228" s="144" t="s">
        <v>2509</v>
      </c>
      <c r="B1228" s="87" t="s">
        <v>2510</v>
      </c>
      <c r="C1228" s="88">
        <v>0</v>
      </c>
      <c r="D1228" s="89" t="s">
        <v>6</v>
      </c>
      <c r="E1228" s="90" t="str">
        <f>VLOOKUP(STOCKSANLUIS[[#This Row],[CODIGO]],FAMILIAS[],4,FALSE)</f>
        <v>GMCC</v>
      </c>
      <c r="F1228" s="90">
        <v>1</v>
      </c>
      <c r="G1228" s="90"/>
      <c r="H1228" s="90">
        <f>SUMIF(INGRESO_MERCADERIA[CODIGO],STOCKSANLUIS[[#This Row],[CODIGO]],INGRESO_MERCADERIA[INGRESO])</f>
        <v>0</v>
      </c>
      <c r="I1228" s="90">
        <f>SUMIF(SALIDA[CODIGO],STOCKSANLUIS[[#This Row],[CODIGO]],SALIDA[CANTIDAD])</f>
        <v>0</v>
      </c>
      <c r="J1228" s="90">
        <f>STOCKSANLUIS[[#This Row],[STOCK ALM1]]-STOCKSANLUIS[[#This Row],[SALIDA]]</f>
        <v>0</v>
      </c>
      <c r="K1228" s="90" t="str">
        <f>VLOOKUP(STOCKSANLUIS[[#This Row],[CODIGO]],CLASIFICACION[],6,FALSE)</f>
        <v>B</v>
      </c>
      <c r="L1228" s="90">
        <f>IFERROR(VLOOKUP(STOCKSANLUIS[[#This Row],[CODIGO]],STOCK_STARSOFT[],3,FALSE),0)</f>
        <v>0</v>
      </c>
      <c r="M1228" s="90" t="str">
        <f>IF(STOCKSANLUIS[[#This Row],[STOCK ACTUAL]]=STOCKSANLUIS[[#This Row],[STOCK_STARSOFT]],"SIN DIFERENCIA","DIFERENCIA")</f>
        <v>SIN DIFERENCIA</v>
      </c>
    </row>
    <row r="1229" spans="1:13" ht="15" hidden="1" customHeight="1" x14ac:dyDescent="0.25">
      <c r="A1229" s="91" t="s">
        <v>19298</v>
      </c>
      <c r="B1229" s="87" t="s">
        <v>19305</v>
      </c>
      <c r="C1229" s="88">
        <v>63</v>
      </c>
      <c r="D1229" s="89" t="s">
        <v>6</v>
      </c>
      <c r="E1229" s="90" t="str">
        <f>VLOOKUP(STOCKSANLUIS[[#This Row],[CODIGO]],FAMILIAS[],4,FALSE)</f>
        <v>EVERFROST</v>
      </c>
      <c r="F1229" s="90">
        <v>1</v>
      </c>
      <c r="G1229" s="90" t="s">
        <v>19526</v>
      </c>
      <c r="H1229" s="90">
        <f>SUMIF(INGRESO_MERCADERIA[CODIGO],STOCKSANLUIS[[#This Row],[CODIGO]],INGRESO_MERCADERIA[INGRESO])</f>
        <v>694</v>
      </c>
      <c r="I1229" s="90">
        <f>SUMIF(SALIDA[CODIGO],STOCKSANLUIS[[#This Row],[CODIGO]],SALIDA[CANTIDAD])</f>
        <v>470</v>
      </c>
      <c r="J1229" s="90">
        <f>STOCKSANLUIS[[#This Row],[STOCK ALM1]]-STOCKSANLUIS[[#This Row],[SALIDA]]</f>
        <v>224</v>
      </c>
      <c r="K1229" s="90" t="str">
        <f>VLOOKUP(STOCKSANLUIS[[#This Row],[CODIGO]],CLASIFICACION[],6,FALSE)</f>
        <v>B</v>
      </c>
      <c r="L1229" s="90">
        <f>IFERROR(VLOOKUP(STOCKSANLUIS[[#This Row],[CODIGO]],STOCK_STARSOFT[],3,FALSE),0)</f>
        <v>224</v>
      </c>
      <c r="M1229" s="90" t="str">
        <f>IF(STOCKSANLUIS[[#This Row],[STOCK ACTUAL]]=STOCKSANLUIS[[#This Row],[STOCK_STARSOFT]],"SIN DIFERENCIA","DIFERENCIA")</f>
        <v>SIN DIFERENCIA</v>
      </c>
    </row>
    <row r="1230" spans="1:13" ht="15" hidden="1" customHeight="1" x14ac:dyDescent="0.25">
      <c r="A1230" s="91" t="s">
        <v>19300</v>
      </c>
      <c r="B1230" s="87" t="s">
        <v>19307</v>
      </c>
      <c r="C1230" s="88">
        <v>17</v>
      </c>
      <c r="D1230" s="89" t="s">
        <v>6</v>
      </c>
      <c r="E1230" s="90" t="str">
        <f>VLOOKUP(STOCKSANLUIS[[#This Row],[CODIGO]],FAMILIAS[],4,FALSE)</f>
        <v>EVERFROST</v>
      </c>
      <c r="F1230" s="90">
        <v>1</v>
      </c>
      <c r="G1230" s="90" t="s">
        <v>19526</v>
      </c>
      <c r="H1230" s="90">
        <f>SUMIF(INGRESO_MERCADERIA[CODIGO],STOCKSANLUIS[[#This Row],[CODIGO]],INGRESO_MERCADERIA[INGRESO])</f>
        <v>1174</v>
      </c>
      <c r="I1230" s="90">
        <f>SUMIF(SALIDA[CODIGO],STOCKSANLUIS[[#This Row],[CODIGO]],SALIDA[CANTIDAD])</f>
        <v>1133</v>
      </c>
      <c r="J1230" s="90">
        <f>STOCKSANLUIS[[#This Row],[STOCK ALM1]]-STOCKSANLUIS[[#This Row],[SALIDA]]</f>
        <v>41</v>
      </c>
      <c r="K1230" s="90" t="str">
        <f>VLOOKUP(STOCKSANLUIS[[#This Row],[CODIGO]],CLASIFICACION[],6,FALSE)</f>
        <v>B</v>
      </c>
      <c r="L1230" s="90">
        <f>IFERROR(VLOOKUP(STOCKSANLUIS[[#This Row],[CODIGO]],STOCK_STARSOFT[],3,FALSE),0)</f>
        <v>41</v>
      </c>
      <c r="M1230" s="90" t="str">
        <f>IF(STOCKSANLUIS[[#This Row],[STOCK ACTUAL]]=STOCKSANLUIS[[#This Row],[STOCK_STARSOFT]],"SIN DIFERENCIA","DIFERENCIA")</f>
        <v>SIN DIFERENCIA</v>
      </c>
    </row>
    <row r="1231" spans="1:13" ht="15" hidden="1" customHeight="1" x14ac:dyDescent="0.25">
      <c r="A1231" s="144" t="s">
        <v>2515</v>
      </c>
      <c r="B1231" s="87" t="s">
        <v>2516</v>
      </c>
      <c r="C1231" s="88">
        <v>0</v>
      </c>
      <c r="D1231" s="89" t="s">
        <v>6</v>
      </c>
      <c r="E1231" s="90" t="str">
        <f>VLOOKUP(STOCKSANLUIS[[#This Row],[CODIGO]],FAMILIAS[],4,FALSE)</f>
        <v>DANFOSS</v>
      </c>
      <c r="F1231" s="90">
        <v>1</v>
      </c>
      <c r="G1231" s="90"/>
      <c r="H1231" s="90">
        <f>SUMIF(INGRESO_MERCADERIA[CODIGO],STOCKSANLUIS[[#This Row],[CODIGO]],INGRESO_MERCADERIA[INGRESO])</f>
        <v>0</v>
      </c>
      <c r="I1231" s="90">
        <f>SUMIF(SALIDA[CODIGO],STOCKSANLUIS[[#This Row],[CODIGO]],SALIDA[CANTIDAD])</f>
        <v>0</v>
      </c>
      <c r="J1231" s="90">
        <f>STOCKSANLUIS[[#This Row],[STOCK ALM1]]-STOCKSANLUIS[[#This Row],[SALIDA]]</f>
        <v>0</v>
      </c>
      <c r="K1231" s="90" t="str">
        <f>VLOOKUP(STOCKSANLUIS[[#This Row],[CODIGO]],CLASIFICACION[],6,FALSE)</f>
        <v>C</v>
      </c>
      <c r="L1231" s="90">
        <f>IFERROR(VLOOKUP(STOCKSANLUIS[[#This Row],[CODIGO]],STOCK_STARSOFT[],3,FALSE),0)</f>
        <v>0</v>
      </c>
      <c r="M1231" s="90" t="str">
        <f>IF(STOCKSANLUIS[[#This Row],[STOCK ACTUAL]]=STOCKSANLUIS[[#This Row],[STOCK_STARSOFT]],"SIN DIFERENCIA","DIFERENCIA")</f>
        <v>SIN DIFERENCIA</v>
      </c>
    </row>
    <row r="1232" spans="1:13" hidden="1" x14ac:dyDescent="0.25">
      <c r="A1232" s="144" t="s">
        <v>2517</v>
      </c>
      <c r="B1232" s="87" t="s">
        <v>2518</v>
      </c>
      <c r="C1232" s="88">
        <v>0</v>
      </c>
      <c r="D1232" s="89" t="s">
        <v>6</v>
      </c>
      <c r="E1232" s="90" t="str">
        <f>VLOOKUP(STOCKSANLUIS[[#This Row],[CODIGO]],FAMILIAS[],4,FALSE)</f>
        <v>DANFOSS</v>
      </c>
      <c r="F1232" s="90">
        <v>1</v>
      </c>
      <c r="G1232" s="90"/>
      <c r="H1232" s="90">
        <f>SUMIF(INGRESO_MERCADERIA[CODIGO],STOCKSANLUIS[[#This Row],[CODIGO]],INGRESO_MERCADERIA[INGRESO])</f>
        <v>0</v>
      </c>
      <c r="I1232" s="90">
        <f>SUMIF(SALIDA[CODIGO],STOCKSANLUIS[[#This Row],[CODIGO]],SALIDA[CANTIDAD])</f>
        <v>0</v>
      </c>
      <c r="J1232" s="90">
        <f>STOCKSANLUIS[[#This Row],[STOCK ALM1]]-STOCKSANLUIS[[#This Row],[SALIDA]]</f>
        <v>0</v>
      </c>
      <c r="K1232" s="90" t="str">
        <f>VLOOKUP(STOCKSANLUIS[[#This Row],[CODIGO]],CLASIFICACION[],6,FALSE)</f>
        <v>C</v>
      </c>
      <c r="L1232" s="90">
        <f>IFERROR(VLOOKUP(STOCKSANLUIS[[#This Row],[CODIGO]],STOCK_STARSOFT[],3,FALSE),0)</f>
        <v>0</v>
      </c>
      <c r="M1232" s="90" t="str">
        <f>IF(STOCKSANLUIS[[#This Row],[STOCK ACTUAL]]=STOCKSANLUIS[[#This Row],[STOCK_STARSOFT]],"SIN DIFERENCIA","DIFERENCIA")</f>
        <v>SIN DIFERENCIA</v>
      </c>
    </row>
    <row r="1233" spans="1:13" ht="15" hidden="1" customHeight="1" x14ac:dyDescent="0.25">
      <c r="A1233" s="144" t="s">
        <v>2519</v>
      </c>
      <c r="B1233" s="87" t="s">
        <v>2520</v>
      </c>
      <c r="C1233" s="88">
        <v>0</v>
      </c>
      <c r="D1233" s="89" t="s">
        <v>6</v>
      </c>
      <c r="E1233" s="90" t="str">
        <f>VLOOKUP(STOCKSANLUIS[[#This Row],[CODIGO]],FAMILIAS[],4,FALSE)</f>
        <v>FULL GAUGE</v>
      </c>
      <c r="F1233" s="90">
        <v>1</v>
      </c>
      <c r="G1233" s="90"/>
      <c r="H1233" s="90">
        <f>SUMIF(INGRESO_MERCADERIA[CODIGO],STOCKSANLUIS[[#This Row],[CODIGO]],INGRESO_MERCADERIA[INGRESO])</f>
        <v>0</v>
      </c>
      <c r="I1233" s="90">
        <f>SUMIF(SALIDA[CODIGO],STOCKSANLUIS[[#This Row],[CODIGO]],SALIDA[CANTIDAD])</f>
        <v>0</v>
      </c>
      <c r="J1233" s="90">
        <f>STOCKSANLUIS[[#This Row],[STOCK ALM1]]-STOCKSANLUIS[[#This Row],[SALIDA]]</f>
        <v>0</v>
      </c>
      <c r="K1233" s="90" t="str">
        <f>VLOOKUP(STOCKSANLUIS[[#This Row],[CODIGO]],CLASIFICACION[],6,FALSE)</f>
        <v>C</v>
      </c>
      <c r="L1233" s="90">
        <f>IFERROR(VLOOKUP(STOCKSANLUIS[[#This Row],[CODIGO]],STOCK_STARSOFT[],3,FALSE),0)</f>
        <v>0</v>
      </c>
      <c r="M1233" s="90" t="str">
        <f>IF(STOCKSANLUIS[[#This Row],[STOCK ACTUAL]]=STOCKSANLUIS[[#This Row],[STOCK_STARSOFT]],"SIN DIFERENCIA","DIFERENCIA")</f>
        <v>SIN DIFERENCIA</v>
      </c>
    </row>
    <row r="1234" spans="1:13" ht="15" hidden="1" customHeight="1" x14ac:dyDescent="0.25">
      <c r="A1234" s="144" t="s">
        <v>2521</v>
      </c>
      <c r="B1234" s="87" t="s">
        <v>2522</v>
      </c>
      <c r="C1234" s="88">
        <v>0</v>
      </c>
      <c r="D1234" s="89" t="s">
        <v>6</v>
      </c>
      <c r="E1234" s="90" t="str">
        <f>VLOOKUP(STOCKSANLUIS[[#This Row],[CODIGO]],FAMILIAS[],4,FALSE)</f>
        <v>FULL GAUGE</v>
      </c>
      <c r="F1234" s="90">
        <v>1</v>
      </c>
      <c r="G1234" s="90"/>
      <c r="H1234" s="90">
        <f>SUMIF(INGRESO_MERCADERIA[CODIGO],STOCKSANLUIS[[#This Row],[CODIGO]],INGRESO_MERCADERIA[INGRESO])</f>
        <v>0</v>
      </c>
      <c r="I1234" s="90">
        <f>SUMIF(SALIDA[CODIGO],STOCKSANLUIS[[#This Row],[CODIGO]],SALIDA[CANTIDAD])</f>
        <v>0</v>
      </c>
      <c r="J1234" s="90">
        <f>STOCKSANLUIS[[#This Row],[STOCK ALM1]]-STOCKSANLUIS[[#This Row],[SALIDA]]</f>
        <v>0</v>
      </c>
      <c r="K1234" s="90" t="str">
        <f>VLOOKUP(STOCKSANLUIS[[#This Row],[CODIGO]],CLASIFICACION[],6,FALSE)</f>
        <v>C</v>
      </c>
      <c r="L1234" s="90">
        <f>IFERROR(VLOOKUP(STOCKSANLUIS[[#This Row],[CODIGO]],STOCK_STARSOFT[],3,FALSE),0)</f>
        <v>0</v>
      </c>
      <c r="M1234" s="90" t="str">
        <f>IF(STOCKSANLUIS[[#This Row],[STOCK ACTUAL]]=STOCKSANLUIS[[#This Row],[STOCK_STARSOFT]],"SIN DIFERENCIA","DIFERENCIA")</f>
        <v>SIN DIFERENCIA</v>
      </c>
    </row>
    <row r="1235" spans="1:13" ht="15" hidden="1" customHeight="1" x14ac:dyDescent="0.25">
      <c r="A1235" s="91" t="s">
        <v>19299</v>
      </c>
      <c r="B1235" s="87" t="s">
        <v>19306</v>
      </c>
      <c r="C1235" s="88">
        <v>54</v>
      </c>
      <c r="D1235" s="89" t="s">
        <v>6</v>
      </c>
      <c r="E1235" s="90" t="str">
        <f>VLOOKUP(STOCKSANLUIS[[#This Row],[CODIGO]],FAMILIAS[],4,FALSE)</f>
        <v>EVERFROST</v>
      </c>
      <c r="F1235" s="90">
        <v>1</v>
      </c>
      <c r="G1235" s="90" t="s">
        <v>19526</v>
      </c>
      <c r="H1235" s="90">
        <f>SUMIF(INGRESO_MERCADERIA[CODIGO],STOCKSANLUIS[[#This Row],[CODIGO]],INGRESO_MERCADERIA[INGRESO])</f>
        <v>1098</v>
      </c>
      <c r="I1235" s="90">
        <f>SUMIF(SALIDA[CODIGO],STOCKSANLUIS[[#This Row],[CODIGO]],SALIDA[CANTIDAD])</f>
        <v>748</v>
      </c>
      <c r="J1235" s="90">
        <f>STOCKSANLUIS[[#This Row],[STOCK ALM1]]-STOCKSANLUIS[[#This Row],[SALIDA]]</f>
        <v>350</v>
      </c>
      <c r="K1235" s="90" t="str">
        <f>VLOOKUP(STOCKSANLUIS[[#This Row],[CODIGO]],CLASIFICACION[],6,FALSE)</f>
        <v>B</v>
      </c>
      <c r="L1235" s="90">
        <f>IFERROR(VLOOKUP(STOCKSANLUIS[[#This Row],[CODIGO]],STOCK_STARSOFT[],3,FALSE),0)</f>
        <v>350</v>
      </c>
      <c r="M1235" s="90" t="str">
        <f>IF(STOCKSANLUIS[[#This Row],[STOCK ACTUAL]]=STOCKSANLUIS[[#This Row],[STOCK_STARSOFT]],"SIN DIFERENCIA","DIFERENCIA")</f>
        <v>SIN DIFERENCIA</v>
      </c>
    </row>
    <row r="1236" spans="1:13" ht="15" hidden="1" customHeight="1" x14ac:dyDescent="0.25">
      <c r="A1236" s="151" t="s">
        <v>22232</v>
      </c>
      <c r="B1236" s="104" t="s">
        <v>22233</v>
      </c>
      <c r="C1236" s="105"/>
      <c r="D1236" s="89" t="s">
        <v>6</v>
      </c>
      <c r="E1236" s="107" t="str">
        <f>VLOOKUP(STOCKSANLUIS[[#This Row],[CODIGO]],FAMILIAS[],4,FALSE)</f>
        <v>EVERFROST</v>
      </c>
      <c r="F1236" s="107"/>
      <c r="G1236" s="90" t="s">
        <v>19526</v>
      </c>
      <c r="H1236" s="107">
        <f>SUMIF(INGRESO_MERCADERIA[CODIGO],STOCKSANLUIS[[#This Row],[CODIGO]],INGRESO_MERCADERIA[INGRESO])</f>
        <v>10</v>
      </c>
      <c r="I1236" s="107">
        <f>SUMIF(SALIDA[CODIGO],STOCKSANLUIS[[#This Row],[CODIGO]],SALIDA[CANTIDAD])</f>
        <v>3</v>
      </c>
      <c r="J1236" s="107">
        <f>STOCKSANLUIS[[#This Row],[STOCK ALM1]]-STOCKSANLUIS[[#This Row],[SALIDA]]</f>
        <v>7</v>
      </c>
      <c r="K1236" s="107" t="str">
        <f>VLOOKUP(STOCKSANLUIS[[#This Row],[CODIGO]],CLASIFICACION[],6,FALSE)</f>
        <v>B</v>
      </c>
      <c r="L1236" s="107">
        <f>IFERROR(VLOOKUP(STOCKSANLUIS[[#This Row],[CODIGO]],STOCK_STARSOFT[],3,FALSE),0)</f>
        <v>7</v>
      </c>
      <c r="M1236" s="107" t="str">
        <f>IF(STOCKSANLUIS[[#This Row],[STOCK ACTUAL]]=STOCKSANLUIS[[#This Row],[STOCK_STARSOFT]],"SIN DIFERENCIA","DIFERENCIA")</f>
        <v>SIN DIFERENCIA</v>
      </c>
    </row>
    <row r="1237" spans="1:13" ht="15" hidden="1" customHeight="1" x14ac:dyDescent="0.25">
      <c r="A1237" s="144" t="s">
        <v>2531</v>
      </c>
      <c r="B1237" s="87" t="s">
        <v>2532</v>
      </c>
      <c r="C1237" s="88">
        <v>0</v>
      </c>
      <c r="D1237" s="89" t="s">
        <v>6</v>
      </c>
      <c r="E1237" s="90" t="str">
        <f>VLOOKUP(STOCKSANLUIS[[#This Row],[CODIGO]],FAMILIAS[],4,FALSE)</f>
        <v>DANFOSS</v>
      </c>
      <c r="F1237" s="90">
        <v>1</v>
      </c>
      <c r="G1237" s="90"/>
      <c r="H1237" s="90">
        <f>SUMIF(INGRESO_MERCADERIA[CODIGO],STOCKSANLUIS[[#This Row],[CODIGO]],INGRESO_MERCADERIA[INGRESO])</f>
        <v>0</v>
      </c>
      <c r="I1237" s="90">
        <f>SUMIF(SALIDA[CODIGO],STOCKSANLUIS[[#This Row],[CODIGO]],SALIDA[CANTIDAD])</f>
        <v>0</v>
      </c>
      <c r="J1237" s="90">
        <f>STOCKSANLUIS[[#This Row],[STOCK ALM1]]-STOCKSANLUIS[[#This Row],[SALIDA]]</f>
        <v>0</v>
      </c>
      <c r="K1237" s="90" t="str">
        <f>VLOOKUP(STOCKSANLUIS[[#This Row],[CODIGO]],CLASIFICACION[],6,FALSE)</f>
        <v>C</v>
      </c>
      <c r="L1237" s="90">
        <f>IFERROR(VLOOKUP(STOCKSANLUIS[[#This Row],[CODIGO]],STOCK_STARSOFT[],3,FALSE),0)</f>
        <v>0</v>
      </c>
      <c r="M1237" s="90" t="str">
        <f>IF(STOCKSANLUIS[[#This Row],[STOCK ACTUAL]]=STOCKSANLUIS[[#This Row],[STOCK_STARSOFT]],"SIN DIFERENCIA","DIFERENCIA")</f>
        <v>SIN DIFERENCIA</v>
      </c>
    </row>
    <row r="1238" spans="1:13" ht="15" hidden="1" customHeight="1" x14ac:dyDescent="0.25">
      <c r="A1238" s="144" t="s">
        <v>2533</v>
      </c>
      <c r="B1238" s="87" t="s">
        <v>2534</v>
      </c>
      <c r="C1238" s="88">
        <v>0</v>
      </c>
      <c r="D1238" s="89" t="s">
        <v>6</v>
      </c>
      <c r="E1238" s="90" t="str">
        <f>VLOOKUP(STOCKSANLUIS[[#This Row],[CODIGO]],FAMILIAS[],4,FALSE)</f>
        <v>DANFOSS</v>
      </c>
      <c r="F1238" s="90">
        <v>1</v>
      </c>
      <c r="G1238" s="90"/>
      <c r="H1238" s="90">
        <f>SUMIF(INGRESO_MERCADERIA[CODIGO],STOCKSANLUIS[[#This Row],[CODIGO]],INGRESO_MERCADERIA[INGRESO])</f>
        <v>0</v>
      </c>
      <c r="I1238" s="90">
        <f>SUMIF(SALIDA[CODIGO],STOCKSANLUIS[[#This Row],[CODIGO]],SALIDA[CANTIDAD])</f>
        <v>0</v>
      </c>
      <c r="J1238" s="90">
        <f>STOCKSANLUIS[[#This Row],[STOCK ALM1]]-STOCKSANLUIS[[#This Row],[SALIDA]]</f>
        <v>0</v>
      </c>
      <c r="K1238" s="90" t="str">
        <f>VLOOKUP(STOCKSANLUIS[[#This Row],[CODIGO]],CLASIFICACION[],6,FALSE)</f>
        <v>C</v>
      </c>
      <c r="L1238" s="90">
        <f>IFERROR(VLOOKUP(STOCKSANLUIS[[#This Row],[CODIGO]],STOCK_STARSOFT[],3,FALSE),0)</f>
        <v>0</v>
      </c>
      <c r="M1238" s="90" t="str">
        <f>IF(STOCKSANLUIS[[#This Row],[STOCK ACTUAL]]=STOCKSANLUIS[[#This Row],[STOCK_STARSOFT]],"SIN DIFERENCIA","DIFERENCIA")</f>
        <v>SIN DIFERENCIA</v>
      </c>
    </row>
    <row r="1239" spans="1:13" ht="15" hidden="1" customHeight="1" x14ac:dyDescent="0.25">
      <c r="A1239" s="144" t="s">
        <v>2535</v>
      </c>
      <c r="B1239" s="87" t="s">
        <v>2536</v>
      </c>
      <c r="C1239" s="88">
        <v>0</v>
      </c>
      <c r="D1239" s="89" t="s">
        <v>6</v>
      </c>
      <c r="E1239" s="90" t="str">
        <f>VLOOKUP(STOCKSANLUIS[[#This Row],[CODIGO]],FAMILIAS[],4,FALSE)</f>
        <v>APPLI PARTS</v>
      </c>
      <c r="F1239" s="90">
        <v>1</v>
      </c>
      <c r="G1239" s="90"/>
      <c r="H1239" s="90">
        <f>SUMIF(INGRESO_MERCADERIA[CODIGO],STOCKSANLUIS[[#This Row],[CODIGO]],INGRESO_MERCADERIA[INGRESO])</f>
        <v>0</v>
      </c>
      <c r="I1239" s="90">
        <f>SUMIF(SALIDA[CODIGO],STOCKSANLUIS[[#This Row],[CODIGO]],SALIDA[CANTIDAD])</f>
        <v>0</v>
      </c>
      <c r="J1239" s="90">
        <f>STOCKSANLUIS[[#This Row],[STOCK ALM1]]-STOCKSANLUIS[[#This Row],[SALIDA]]</f>
        <v>0</v>
      </c>
      <c r="K1239" s="90" t="str">
        <f>VLOOKUP(STOCKSANLUIS[[#This Row],[CODIGO]],CLASIFICACION[],6,FALSE)</f>
        <v>C</v>
      </c>
      <c r="L1239" s="90">
        <f>IFERROR(VLOOKUP(STOCKSANLUIS[[#This Row],[CODIGO]],STOCK_STARSOFT[],3,FALSE),0)</f>
        <v>0</v>
      </c>
      <c r="M1239" s="90" t="str">
        <f>IF(STOCKSANLUIS[[#This Row],[STOCK ACTUAL]]=STOCKSANLUIS[[#This Row],[STOCK_STARSOFT]],"SIN DIFERENCIA","DIFERENCIA")</f>
        <v>SIN DIFERENCIA</v>
      </c>
    </row>
    <row r="1240" spans="1:13" ht="15" hidden="1" customHeight="1" x14ac:dyDescent="0.25">
      <c r="A1240" s="144" t="s">
        <v>2537</v>
      </c>
      <c r="B1240" s="87" t="s">
        <v>2538</v>
      </c>
      <c r="C1240" s="88">
        <v>0</v>
      </c>
      <c r="D1240" s="89" t="s">
        <v>6</v>
      </c>
      <c r="E1240" s="90" t="str">
        <f>VLOOKUP(STOCKSANLUIS[[#This Row],[CODIGO]],FAMILIAS[],4,FALSE)</f>
        <v>VARIOS</v>
      </c>
      <c r="F1240" s="90">
        <v>1</v>
      </c>
      <c r="G1240" s="90"/>
      <c r="H1240" s="90">
        <f>SUMIF(INGRESO_MERCADERIA[CODIGO],STOCKSANLUIS[[#This Row],[CODIGO]],INGRESO_MERCADERIA[INGRESO])</f>
        <v>0</v>
      </c>
      <c r="I1240" s="90">
        <f>SUMIF(SALIDA[CODIGO],STOCKSANLUIS[[#This Row],[CODIGO]],SALIDA[CANTIDAD])</f>
        <v>0</v>
      </c>
      <c r="J1240" s="90">
        <f>STOCKSANLUIS[[#This Row],[STOCK ALM1]]-STOCKSANLUIS[[#This Row],[SALIDA]]</f>
        <v>0</v>
      </c>
      <c r="K1240" s="90" t="str">
        <f>VLOOKUP(STOCKSANLUIS[[#This Row],[CODIGO]],CLASIFICACION[],6,FALSE)</f>
        <v>C</v>
      </c>
      <c r="L1240" s="90">
        <f>IFERROR(VLOOKUP(STOCKSANLUIS[[#This Row],[CODIGO]],STOCK_STARSOFT[],3,FALSE),0)</f>
        <v>0</v>
      </c>
      <c r="M1240" s="90" t="str">
        <f>IF(STOCKSANLUIS[[#This Row],[STOCK ACTUAL]]=STOCKSANLUIS[[#This Row],[STOCK_STARSOFT]],"SIN DIFERENCIA","DIFERENCIA")</f>
        <v>SIN DIFERENCIA</v>
      </c>
    </row>
    <row r="1241" spans="1:13" ht="15" hidden="1" customHeight="1" x14ac:dyDescent="0.25">
      <c r="A1241" s="144" t="s">
        <v>3723</v>
      </c>
      <c r="B1241" s="87" t="s">
        <v>3724</v>
      </c>
      <c r="C1241" s="88">
        <v>20</v>
      </c>
      <c r="D1241" s="89" t="s">
        <v>6</v>
      </c>
      <c r="E1241" s="90" t="str">
        <f>VLOOKUP(STOCKSANLUIS[[#This Row],[CODIGO]],FAMILIAS[],4,FALSE)</f>
        <v>EVERWELL</v>
      </c>
      <c r="F1241" s="90">
        <v>1</v>
      </c>
      <c r="G1241" s="90" t="s">
        <v>19524</v>
      </c>
      <c r="H1241" s="90">
        <f>SUMIF(INGRESO_MERCADERIA[CODIGO],STOCKSANLUIS[[#This Row],[CODIGO]],INGRESO_MERCADERIA[INGRESO])</f>
        <v>152</v>
      </c>
      <c r="I1241" s="90">
        <f>SUMIF(SALIDA[CODIGO],STOCKSANLUIS[[#This Row],[CODIGO]],SALIDA[CANTIDAD])</f>
        <v>151</v>
      </c>
      <c r="J1241" s="90">
        <f>STOCKSANLUIS[[#This Row],[STOCK ALM1]]-STOCKSANLUIS[[#This Row],[SALIDA]]</f>
        <v>1</v>
      </c>
      <c r="K1241" s="90" t="str">
        <f>VLOOKUP(STOCKSANLUIS[[#This Row],[CODIGO]],CLASIFICACION[],6,FALSE)</f>
        <v>B</v>
      </c>
      <c r="L1241" s="90">
        <f>IFERROR(VLOOKUP(STOCKSANLUIS[[#This Row],[CODIGO]],STOCK_STARSOFT[],3,FALSE),0)</f>
        <v>1</v>
      </c>
      <c r="M1241" s="90" t="str">
        <f>IF(STOCKSANLUIS[[#This Row],[STOCK ACTUAL]]=STOCKSANLUIS[[#This Row],[STOCK_STARSOFT]],"SIN DIFERENCIA","DIFERENCIA")</f>
        <v>SIN DIFERENCIA</v>
      </c>
    </row>
    <row r="1242" spans="1:13" ht="15" hidden="1" customHeight="1" x14ac:dyDescent="0.25">
      <c r="A1242" s="151" t="s">
        <v>22060</v>
      </c>
      <c r="B1242" s="104" t="s">
        <v>22061</v>
      </c>
      <c r="C1242" s="105"/>
      <c r="D1242" s="89" t="s">
        <v>6</v>
      </c>
      <c r="E1242" s="107" t="str">
        <f>VLOOKUP(STOCKSANLUIS[[#This Row],[CODIGO]],FAMILIAS[],4,FALSE)</f>
        <v>DANFOSS</v>
      </c>
      <c r="F1242" s="107">
        <v>1</v>
      </c>
      <c r="G1242" s="90" t="s">
        <v>19525</v>
      </c>
      <c r="H1242" s="107">
        <f>SUMIF(INGRESO_MERCADERIA[CODIGO],STOCKSANLUIS[[#This Row],[CODIGO]],INGRESO_MERCADERIA[INGRESO])</f>
        <v>0</v>
      </c>
      <c r="I1242" s="107">
        <f>SUMIF(SALIDA[CODIGO],STOCKSANLUIS[[#This Row],[CODIGO]],SALIDA[CANTIDAD])</f>
        <v>0</v>
      </c>
      <c r="J1242" s="107">
        <f>STOCKSANLUIS[[#This Row],[STOCK ALM1]]-STOCKSANLUIS[[#This Row],[SALIDA]]</f>
        <v>0</v>
      </c>
      <c r="K1242" s="107" t="str">
        <f>VLOOKUP(STOCKSANLUIS[[#This Row],[CODIGO]],CLASIFICACION[],6,FALSE)</f>
        <v>B</v>
      </c>
      <c r="L1242" s="107">
        <f>IFERROR(VLOOKUP(STOCKSANLUIS[[#This Row],[CODIGO]],STOCK_STARSOFT[],3,FALSE),0)</f>
        <v>0</v>
      </c>
      <c r="M1242" s="107" t="str">
        <f>IF(STOCKSANLUIS[[#This Row],[STOCK ACTUAL]]=STOCKSANLUIS[[#This Row],[STOCK_STARSOFT]],"SIN DIFERENCIA","DIFERENCIA")</f>
        <v>SIN DIFERENCIA</v>
      </c>
    </row>
    <row r="1243" spans="1:13" ht="15" hidden="1" customHeight="1" x14ac:dyDescent="0.25">
      <c r="A1243" s="151" t="s">
        <v>22062</v>
      </c>
      <c r="B1243" s="104" t="s">
        <v>22063</v>
      </c>
      <c r="C1243" s="105"/>
      <c r="D1243" s="89" t="s">
        <v>6</v>
      </c>
      <c r="E1243" s="107" t="str">
        <f>VLOOKUP(STOCKSANLUIS[[#This Row],[CODIGO]],FAMILIAS[],4,FALSE)</f>
        <v>DANFOSS</v>
      </c>
      <c r="F1243" s="107">
        <v>1</v>
      </c>
      <c r="G1243" s="90" t="s">
        <v>19525</v>
      </c>
      <c r="H1243" s="107">
        <f>SUMIF(INGRESO_MERCADERIA[CODIGO],STOCKSANLUIS[[#This Row],[CODIGO]],INGRESO_MERCADERIA[INGRESO])</f>
        <v>0</v>
      </c>
      <c r="I1243" s="107">
        <f>SUMIF(SALIDA[CODIGO],STOCKSANLUIS[[#This Row],[CODIGO]],SALIDA[CANTIDAD])</f>
        <v>0</v>
      </c>
      <c r="J1243" s="107">
        <f>STOCKSANLUIS[[#This Row],[STOCK ALM1]]-STOCKSANLUIS[[#This Row],[SALIDA]]</f>
        <v>0</v>
      </c>
      <c r="K1243" s="107" t="str">
        <f>VLOOKUP(STOCKSANLUIS[[#This Row],[CODIGO]],CLASIFICACION[],6,FALSE)</f>
        <v>B</v>
      </c>
      <c r="L1243" s="107">
        <f>IFERROR(VLOOKUP(STOCKSANLUIS[[#This Row],[CODIGO]],STOCK_STARSOFT[],3,FALSE),0)</f>
        <v>0</v>
      </c>
      <c r="M1243" s="107" t="str">
        <f>IF(STOCKSANLUIS[[#This Row],[STOCK ACTUAL]]=STOCKSANLUIS[[#This Row],[STOCK_STARSOFT]],"SIN DIFERENCIA","DIFERENCIA")</f>
        <v>SIN DIFERENCIA</v>
      </c>
    </row>
    <row r="1244" spans="1:13" ht="15" hidden="1" customHeight="1" x14ac:dyDescent="0.25">
      <c r="A1244" s="144" t="s">
        <v>3697</v>
      </c>
      <c r="B1244" s="87" t="s">
        <v>3698</v>
      </c>
      <c r="C1244" s="88">
        <v>25</v>
      </c>
      <c r="D1244" s="89" t="s">
        <v>6</v>
      </c>
      <c r="E1244" s="90" t="str">
        <f>VLOOKUP(STOCKSANLUIS[[#This Row],[CODIGO]],FAMILIAS[],4,FALSE)</f>
        <v>EVERWELL</v>
      </c>
      <c r="F1244" s="90">
        <v>1</v>
      </c>
      <c r="G1244" s="90" t="s">
        <v>19524</v>
      </c>
      <c r="H1244" s="90">
        <f>SUMIF(INGRESO_MERCADERIA[CODIGO],STOCKSANLUIS[[#This Row],[CODIGO]],INGRESO_MERCADERIA[INGRESO])</f>
        <v>25</v>
      </c>
      <c r="I1244" s="90">
        <f>SUMIF(SALIDA[CODIGO],STOCKSANLUIS[[#This Row],[CODIGO]],SALIDA[CANTIDAD])</f>
        <v>10</v>
      </c>
      <c r="J1244" s="90">
        <f>STOCKSANLUIS[[#This Row],[STOCK ALM1]]-STOCKSANLUIS[[#This Row],[SALIDA]]</f>
        <v>15</v>
      </c>
      <c r="K1244" s="90" t="str">
        <f>VLOOKUP(STOCKSANLUIS[[#This Row],[CODIGO]],CLASIFICACION[],6,FALSE)</f>
        <v>C</v>
      </c>
      <c r="L1244" s="90">
        <f>IFERROR(VLOOKUP(STOCKSANLUIS[[#This Row],[CODIGO]],STOCK_STARSOFT[],3,FALSE),0)</f>
        <v>15</v>
      </c>
      <c r="M1244" s="90" t="str">
        <f>IF(STOCKSANLUIS[[#This Row],[STOCK ACTUAL]]=STOCKSANLUIS[[#This Row],[STOCK_STARSOFT]],"SIN DIFERENCIA","DIFERENCIA")</f>
        <v>SIN DIFERENCIA</v>
      </c>
    </row>
    <row r="1245" spans="1:13" ht="15" hidden="1" customHeight="1" x14ac:dyDescent="0.25">
      <c r="A1245" s="151" t="s">
        <v>22064</v>
      </c>
      <c r="B1245" s="104" t="s">
        <v>22065</v>
      </c>
      <c r="C1245" s="105"/>
      <c r="D1245" s="89" t="s">
        <v>6</v>
      </c>
      <c r="E1245" s="107" t="str">
        <f>VLOOKUP(STOCKSANLUIS[[#This Row],[CODIGO]],FAMILIAS[],4,FALSE)</f>
        <v>DANFOSS</v>
      </c>
      <c r="F1245" s="107">
        <v>1</v>
      </c>
      <c r="G1245" s="90" t="s">
        <v>19525</v>
      </c>
      <c r="H1245" s="107">
        <f>SUMIF(INGRESO_MERCADERIA[CODIGO],STOCKSANLUIS[[#This Row],[CODIGO]],INGRESO_MERCADERIA[INGRESO])</f>
        <v>0</v>
      </c>
      <c r="I1245" s="107">
        <f>SUMIF(SALIDA[CODIGO],STOCKSANLUIS[[#This Row],[CODIGO]],SALIDA[CANTIDAD])</f>
        <v>0</v>
      </c>
      <c r="J1245" s="107">
        <f>STOCKSANLUIS[[#This Row],[STOCK ALM1]]-STOCKSANLUIS[[#This Row],[SALIDA]]</f>
        <v>0</v>
      </c>
      <c r="K1245" s="107" t="str">
        <f>VLOOKUP(STOCKSANLUIS[[#This Row],[CODIGO]],CLASIFICACION[],6,FALSE)</f>
        <v>B</v>
      </c>
      <c r="L1245" s="107">
        <f>IFERROR(VLOOKUP(STOCKSANLUIS[[#This Row],[CODIGO]],STOCK_STARSOFT[],3,FALSE),0)</f>
        <v>0</v>
      </c>
      <c r="M1245" s="107" t="str">
        <f>IF(STOCKSANLUIS[[#This Row],[STOCK ACTUAL]]=STOCKSANLUIS[[#This Row],[STOCK_STARSOFT]],"SIN DIFERENCIA","DIFERENCIA")</f>
        <v>SIN DIFERENCIA</v>
      </c>
    </row>
    <row r="1246" spans="1:13" ht="15" hidden="1" customHeight="1" x14ac:dyDescent="0.25">
      <c r="A1246" s="144" t="s">
        <v>2549</v>
      </c>
      <c r="B1246" s="87" t="s">
        <v>2550</v>
      </c>
      <c r="C1246" s="88">
        <v>0</v>
      </c>
      <c r="D1246" s="89" t="s">
        <v>6</v>
      </c>
      <c r="E1246" s="90" t="str">
        <f>VLOOKUP(STOCKSANLUIS[[#This Row],[CODIGO]],FAMILIAS[],4,FALSE)</f>
        <v>PECOMARK</v>
      </c>
      <c r="F1246" s="90">
        <v>1</v>
      </c>
      <c r="G1246" s="90"/>
      <c r="H1246" s="90">
        <f>SUMIF(INGRESO_MERCADERIA[CODIGO],STOCKSANLUIS[[#This Row],[CODIGO]],INGRESO_MERCADERIA[INGRESO])</f>
        <v>0</v>
      </c>
      <c r="I1246" s="90">
        <f>SUMIF(SALIDA[CODIGO],STOCKSANLUIS[[#This Row],[CODIGO]],SALIDA[CANTIDAD])</f>
        <v>0</v>
      </c>
      <c r="J1246" s="90">
        <f>STOCKSANLUIS[[#This Row],[STOCK ALM1]]-STOCKSANLUIS[[#This Row],[SALIDA]]</f>
        <v>0</v>
      </c>
      <c r="K1246" s="90" t="str">
        <f>VLOOKUP(STOCKSANLUIS[[#This Row],[CODIGO]],CLASIFICACION[],6,FALSE)</f>
        <v>C</v>
      </c>
      <c r="L1246" s="90">
        <f>IFERROR(VLOOKUP(STOCKSANLUIS[[#This Row],[CODIGO]],STOCK_STARSOFT[],3,FALSE),0)</f>
        <v>0</v>
      </c>
      <c r="M1246" s="90" t="str">
        <f>IF(STOCKSANLUIS[[#This Row],[STOCK ACTUAL]]=STOCKSANLUIS[[#This Row],[STOCK_STARSOFT]],"SIN DIFERENCIA","DIFERENCIA")</f>
        <v>SIN DIFERENCIA</v>
      </c>
    </row>
    <row r="1247" spans="1:13" ht="15" hidden="1" customHeight="1" x14ac:dyDescent="0.25">
      <c r="A1247" s="144" t="s">
        <v>2553</v>
      </c>
      <c r="B1247" s="87" t="s">
        <v>2554</v>
      </c>
      <c r="C1247" s="88">
        <v>0</v>
      </c>
      <c r="D1247" s="89" t="s">
        <v>6</v>
      </c>
      <c r="E1247" s="90" t="str">
        <f>VLOOKUP(STOCKSANLUIS[[#This Row],[CODIGO]],FAMILIAS[],4,FALSE)</f>
        <v>APPLI PARTS</v>
      </c>
      <c r="F1247" s="90">
        <v>1</v>
      </c>
      <c r="G1247" s="90"/>
      <c r="H1247" s="90">
        <f>SUMIF(INGRESO_MERCADERIA[CODIGO],STOCKSANLUIS[[#This Row],[CODIGO]],INGRESO_MERCADERIA[INGRESO])</f>
        <v>0</v>
      </c>
      <c r="I1247" s="90">
        <f>SUMIF(SALIDA[CODIGO],STOCKSANLUIS[[#This Row],[CODIGO]],SALIDA[CANTIDAD])</f>
        <v>0</v>
      </c>
      <c r="J1247" s="90">
        <f>STOCKSANLUIS[[#This Row],[STOCK ALM1]]-STOCKSANLUIS[[#This Row],[SALIDA]]</f>
        <v>0</v>
      </c>
      <c r="K1247" s="90" t="str">
        <f>VLOOKUP(STOCKSANLUIS[[#This Row],[CODIGO]],CLASIFICACION[],6,FALSE)</f>
        <v>C</v>
      </c>
      <c r="L1247" s="90">
        <f>IFERROR(VLOOKUP(STOCKSANLUIS[[#This Row],[CODIGO]],STOCK_STARSOFT[],3,FALSE),0)</f>
        <v>0</v>
      </c>
      <c r="M1247" s="90" t="str">
        <f>IF(STOCKSANLUIS[[#This Row],[STOCK ACTUAL]]=STOCKSANLUIS[[#This Row],[STOCK_STARSOFT]],"SIN DIFERENCIA","DIFERENCIA")</f>
        <v>SIN DIFERENCIA</v>
      </c>
    </row>
    <row r="1248" spans="1:13" ht="15" hidden="1" customHeight="1" x14ac:dyDescent="0.25">
      <c r="A1248" s="144" t="s">
        <v>2555</v>
      </c>
      <c r="B1248" s="87" t="s">
        <v>2556</v>
      </c>
      <c r="C1248" s="88">
        <v>0</v>
      </c>
      <c r="D1248" s="89" t="s">
        <v>6</v>
      </c>
      <c r="E1248" s="90" t="str">
        <f>VLOOKUP(STOCKSANLUIS[[#This Row],[CODIGO]],FAMILIAS[],4,FALSE)</f>
        <v>DANFOSS</v>
      </c>
      <c r="F1248" s="90">
        <v>1</v>
      </c>
      <c r="G1248" s="90"/>
      <c r="H1248" s="90">
        <f>SUMIF(INGRESO_MERCADERIA[CODIGO],STOCKSANLUIS[[#This Row],[CODIGO]],INGRESO_MERCADERIA[INGRESO])</f>
        <v>0</v>
      </c>
      <c r="I1248" s="90">
        <f>SUMIF(SALIDA[CODIGO],STOCKSANLUIS[[#This Row],[CODIGO]],SALIDA[CANTIDAD])</f>
        <v>0</v>
      </c>
      <c r="J1248" s="90">
        <f>STOCKSANLUIS[[#This Row],[STOCK ALM1]]-STOCKSANLUIS[[#This Row],[SALIDA]]</f>
        <v>0</v>
      </c>
      <c r="K1248" s="90" t="str">
        <f>VLOOKUP(STOCKSANLUIS[[#This Row],[CODIGO]],CLASIFICACION[],6,FALSE)</f>
        <v>C</v>
      </c>
      <c r="L1248" s="90">
        <f>IFERROR(VLOOKUP(STOCKSANLUIS[[#This Row],[CODIGO]],STOCK_STARSOFT[],3,FALSE),0)</f>
        <v>0</v>
      </c>
      <c r="M1248" s="90" t="str">
        <f>IF(STOCKSANLUIS[[#This Row],[STOCK ACTUAL]]=STOCKSANLUIS[[#This Row],[STOCK_STARSOFT]],"SIN DIFERENCIA","DIFERENCIA")</f>
        <v>SIN DIFERENCIA</v>
      </c>
    </row>
    <row r="1249" spans="1:13" ht="15" hidden="1" customHeight="1" x14ac:dyDescent="0.25">
      <c r="A1249" s="144" t="s">
        <v>2557</v>
      </c>
      <c r="B1249" s="87" t="s">
        <v>2558</v>
      </c>
      <c r="C1249" s="88">
        <v>0</v>
      </c>
      <c r="D1249" s="89" t="s">
        <v>6</v>
      </c>
      <c r="E1249" s="90" t="str">
        <f>VLOOKUP(STOCKSANLUIS[[#This Row],[CODIGO]],FAMILIAS[],4,FALSE)</f>
        <v>DANFOSS</v>
      </c>
      <c r="F1249" s="90">
        <v>1</v>
      </c>
      <c r="G1249" s="90"/>
      <c r="H1249" s="90">
        <f>SUMIF(INGRESO_MERCADERIA[CODIGO],STOCKSANLUIS[[#This Row],[CODIGO]],INGRESO_MERCADERIA[INGRESO])</f>
        <v>0</v>
      </c>
      <c r="I1249" s="90">
        <f>SUMIF(SALIDA[CODIGO],STOCKSANLUIS[[#This Row],[CODIGO]],SALIDA[CANTIDAD])</f>
        <v>0</v>
      </c>
      <c r="J1249" s="90">
        <f>STOCKSANLUIS[[#This Row],[STOCK ALM1]]-STOCKSANLUIS[[#This Row],[SALIDA]]</f>
        <v>0</v>
      </c>
      <c r="K1249" s="90" t="str">
        <f>VLOOKUP(STOCKSANLUIS[[#This Row],[CODIGO]],CLASIFICACION[],6,FALSE)</f>
        <v>C</v>
      </c>
      <c r="L1249" s="90">
        <f>IFERROR(VLOOKUP(STOCKSANLUIS[[#This Row],[CODIGO]],STOCK_STARSOFT[],3,FALSE),0)</f>
        <v>0</v>
      </c>
      <c r="M1249" s="90" t="str">
        <f>IF(STOCKSANLUIS[[#This Row],[STOCK ACTUAL]]=STOCKSANLUIS[[#This Row],[STOCK_STARSOFT]],"SIN DIFERENCIA","DIFERENCIA")</f>
        <v>SIN DIFERENCIA</v>
      </c>
    </row>
    <row r="1250" spans="1:13" ht="15" hidden="1" customHeight="1" x14ac:dyDescent="0.25">
      <c r="A1250" s="144" t="s">
        <v>3731</v>
      </c>
      <c r="B1250" s="87" t="s">
        <v>3732</v>
      </c>
      <c r="C1250" s="88">
        <v>2</v>
      </c>
      <c r="D1250" s="89" t="s">
        <v>6</v>
      </c>
      <c r="E1250" s="90" t="str">
        <f>VLOOKUP(STOCKSANLUIS[[#This Row],[CODIGO]],FAMILIAS[],4,FALSE)</f>
        <v>EVERWELL</v>
      </c>
      <c r="F1250" s="90">
        <v>1</v>
      </c>
      <c r="G1250" s="90" t="s">
        <v>19524</v>
      </c>
      <c r="H1250" s="90">
        <f>SUMIF(INGRESO_MERCADERIA[CODIGO],STOCKSANLUIS[[#This Row],[CODIGO]],INGRESO_MERCADERIA[INGRESO])</f>
        <v>2</v>
      </c>
      <c r="I1250" s="90">
        <f>SUMIF(SALIDA[CODIGO],STOCKSANLUIS[[#This Row],[CODIGO]],SALIDA[CANTIDAD])</f>
        <v>0</v>
      </c>
      <c r="J1250" s="90">
        <f>STOCKSANLUIS[[#This Row],[STOCK ALM1]]-STOCKSANLUIS[[#This Row],[SALIDA]]</f>
        <v>2</v>
      </c>
      <c r="K1250" s="90" t="str">
        <f>VLOOKUP(STOCKSANLUIS[[#This Row],[CODIGO]],CLASIFICACION[],6,FALSE)</f>
        <v>C</v>
      </c>
      <c r="L1250" s="90">
        <f>IFERROR(VLOOKUP(STOCKSANLUIS[[#This Row],[CODIGO]],STOCK_STARSOFT[],3,FALSE),0)</f>
        <v>2</v>
      </c>
      <c r="M1250" s="90" t="str">
        <f>IF(STOCKSANLUIS[[#This Row],[STOCK ACTUAL]]=STOCKSANLUIS[[#This Row],[STOCK_STARSOFT]],"SIN DIFERENCIA","DIFERENCIA")</f>
        <v>SIN DIFERENCIA</v>
      </c>
    </row>
    <row r="1251" spans="1:13" ht="15" hidden="1" customHeight="1" x14ac:dyDescent="0.25">
      <c r="A1251" s="144" t="s">
        <v>2561</v>
      </c>
      <c r="B1251" s="87" t="s">
        <v>2562</v>
      </c>
      <c r="C1251" s="88">
        <v>0</v>
      </c>
      <c r="D1251" s="89" t="s">
        <v>6</v>
      </c>
      <c r="E1251" s="90" t="str">
        <f>VLOOKUP(STOCKSANLUIS[[#This Row],[CODIGO]],FAMILIAS[],4,FALSE)</f>
        <v>MASTER FRIGO</v>
      </c>
      <c r="F1251" s="90">
        <v>1</v>
      </c>
      <c r="G1251" s="90"/>
      <c r="H1251" s="90">
        <f>SUMIF(INGRESO_MERCADERIA[CODIGO],STOCKSANLUIS[[#This Row],[CODIGO]],INGRESO_MERCADERIA[INGRESO])</f>
        <v>0</v>
      </c>
      <c r="I1251" s="90">
        <f>SUMIF(SALIDA[CODIGO],STOCKSANLUIS[[#This Row],[CODIGO]],SALIDA[CANTIDAD])</f>
        <v>0</v>
      </c>
      <c r="J1251" s="90">
        <f>STOCKSANLUIS[[#This Row],[STOCK ALM1]]-STOCKSANLUIS[[#This Row],[SALIDA]]</f>
        <v>0</v>
      </c>
      <c r="K1251" s="90" t="str">
        <f>VLOOKUP(STOCKSANLUIS[[#This Row],[CODIGO]],CLASIFICACION[],6,FALSE)</f>
        <v>C</v>
      </c>
      <c r="L1251" s="90">
        <f>IFERROR(VLOOKUP(STOCKSANLUIS[[#This Row],[CODIGO]],STOCK_STARSOFT[],3,FALSE),0)</f>
        <v>0</v>
      </c>
      <c r="M1251" s="90" t="str">
        <f>IF(STOCKSANLUIS[[#This Row],[STOCK ACTUAL]]=STOCKSANLUIS[[#This Row],[STOCK_STARSOFT]],"SIN DIFERENCIA","DIFERENCIA")</f>
        <v>SIN DIFERENCIA</v>
      </c>
    </row>
    <row r="1252" spans="1:13" ht="15" hidden="1" customHeight="1" x14ac:dyDescent="0.25">
      <c r="A1252" s="144" t="s">
        <v>2563</v>
      </c>
      <c r="B1252" s="87" t="s">
        <v>2564</v>
      </c>
      <c r="C1252" s="88">
        <v>0</v>
      </c>
      <c r="D1252" s="89" t="s">
        <v>6</v>
      </c>
      <c r="E1252" s="90" t="str">
        <f>VLOOKUP(STOCKSANLUIS[[#This Row],[CODIGO]],FAMILIAS[],4,FALSE)</f>
        <v>DANFOSS</v>
      </c>
      <c r="F1252" s="90">
        <v>1</v>
      </c>
      <c r="G1252" s="90"/>
      <c r="H1252" s="90">
        <f>SUMIF(INGRESO_MERCADERIA[CODIGO],STOCKSANLUIS[[#This Row],[CODIGO]],INGRESO_MERCADERIA[INGRESO])</f>
        <v>0</v>
      </c>
      <c r="I1252" s="90">
        <f>SUMIF(SALIDA[CODIGO],STOCKSANLUIS[[#This Row],[CODIGO]],SALIDA[CANTIDAD])</f>
        <v>0</v>
      </c>
      <c r="J1252" s="90">
        <f>STOCKSANLUIS[[#This Row],[STOCK ALM1]]-STOCKSANLUIS[[#This Row],[SALIDA]]</f>
        <v>0</v>
      </c>
      <c r="K1252" s="90" t="str">
        <f>VLOOKUP(STOCKSANLUIS[[#This Row],[CODIGO]],CLASIFICACION[],6,FALSE)</f>
        <v>C</v>
      </c>
      <c r="L1252" s="90">
        <f>IFERROR(VLOOKUP(STOCKSANLUIS[[#This Row],[CODIGO]],STOCK_STARSOFT[],3,FALSE),0)</f>
        <v>0</v>
      </c>
      <c r="M1252" s="90" t="str">
        <f>IF(STOCKSANLUIS[[#This Row],[STOCK ACTUAL]]=STOCKSANLUIS[[#This Row],[STOCK_STARSOFT]],"SIN DIFERENCIA","DIFERENCIA")</f>
        <v>SIN DIFERENCIA</v>
      </c>
    </row>
    <row r="1253" spans="1:13" ht="15" hidden="1" customHeight="1" x14ac:dyDescent="0.25">
      <c r="A1253" s="144" t="s">
        <v>2567</v>
      </c>
      <c r="B1253" s="87" t="s">
        <v>2568</v>
      </c>
      <c r="C1253" s="88">
        <v>0</v>
      </c>
      <c r="D1253" s="89" t="s">
        <v>6</v>
      </c>
      <c r="E1253" s="90" t="str">
        <f>VLOOKUP(STOCKSANLUIS[[#This Row],[CODIGO]],FAMILIAS[],4,FALSE)</f>
        <v>DANFOSS</v>
      </c>
      <c r="F1253" s="90">
        <v>1</v>
      </c>
      <c r="G1253" s="90"/>
      <c r="H1253" s="90">
        <f>SUMIF(INGRESO_MERCADERIA[CODIGO],STOCKSANLUIS[[#This Row],[CODIGO]],INGRESO_MERCADERIA[INGRESO])</f>
        <v>0</v>
      </c>
      <c r="I1253" s="90">
        <f>SUMIF(SALIDA[CODIGO],STOCKSANLUIS[[#This Row],[CODIGO]],SALIDA[CANTIDAD])</f>
        <v>0</v>
      </c>
      <c r="J1253" s="90">
        <f>STOCKSANLUIS[[#This Row],[STOCK ALM1]]-STOCKSANLUIS[[#This Row],[SALIDA]]</f>
        <v>0</v>
      </c>
      <c r="K1253" s="90" t="str">
        <f>VLOOKUP(STOCKSANLUIS[[#This Row],[CODIGO]],CLASIFICACION[],6,FALSE)</f>
        <v>C</v>
      </c>
      <c r="L1253" s="90">
        <f>IFERROR(VLOOKUP(STOCKSANLUIS[[#This Row],[CODIGO]],STOCK_STARSOFT[],3,FALSE),0)</f>
        <v>0</v>
      </c>
      <c r="M1253" s="90" t="str">
        <f>IF(STOCKSANLUIS[[#This Row],[STOCK ACTUAL]]=STOCKSANLUIS[[#This Row],[STOCK_STARSOFT]],"SIN DIFERENCIA","DIFERENCIA")</f>
        <v>SIN DIFERENCIA</v>
      </c>
    </row>
    <row r="1254" spans="1:13" hidden="1" x14ac:dyDescent="0.25">
      <c r="A1254" s="144" t="s">
        <v>2569</v>
      </c>
      <c r="B1254" s="87" t="s">
        <v>2570</v>
      </c>
      <c r="C1254" s="88">
        <v>0</v>
      </c>
      <c r="D1254" s="89" t="s">
        <v>6</v>
      </c>
      <c r="E1254" s="90" t="str">
        <f>VLOOKUP(STOCKSANLUIS[[#This Row],[CODIGO]],FAMILIAS[],4,FALSE)</f>
        <v>DANFOSS</v>
      </c>
      <c r="F1254" s="90">
        <v>1</v>
      </c>
      <c r="G1254" s="90"/>
      <c r="H1254" s="90">
        <f>SUMIF(INGRESO_MERCADERIA[CODIGO],STOCKSANLUIS[[#This Row],[CODIGO]],INGRESO_MERCADERIA[INGRESO])</f>
        <v>0</v>
      </c>
      <c r="I1254" s="90">
        <f>SUMIF(SALIDA[CODIGO],STOCKSANLUIS[[#This Row],[CODIGO]],SALIDA[CANTIDAD])</f>
        <v>0</v>
      </c>
      <c r="J1254" s="90">
        <f>STOCKSANLUIS[[#This Row],[STOCK ALM1]]-STOCKSANLUIS[[#This Row],[SALIDA]]</f>
        <v>0</v>
      </c>
      <c r="K1254" s="90" t="str">
        <f>VLOOKUP(STOCKSANLUIS[[#This Row],[CODIGO]],CLASIFICACION[],6,FALSE)</f>
        <v>C</v>
      </c>
      <c r="L1254" s="90">
        <f>IFERROR(VLOOKUP(STOCKSANLUIS[[#This Row],[CODIGO]],STOCK_STARSOFT[],3,FALSE),0)</f>
        <v>0</v>
      </c>
      <c r="M1254" s="90" t="str">
        <f>IF(STOCKSANLUIS[[#This Row],[STOCK ACTUAL]]=STOCKSANLUIS[[#This Row],[STOCK_STARSOFT]],"SIN DIFERENCIA","DIFERENCIA")</f>
        <v>SIN DIFERENCIA</v>
      </c>
    </row>
    <row r="1255" spans="1:13" ht="15" hidden="1" customHeight="1" x14ac:dyDescent="0.25">
      <c r="A1255" s="144" t="s">
        <v>3745</v>
      </c>
      <c r="B1255" s="87" t="s">
        <v>3622</v>
      </c>
      <c r="C1255" s="88">
        <v>2</v>
      </c>
      <c r="D1255" s="89" t="s">
        <v>6</v>
      </c>
      <c r="E1255" s="90" t="str">
        <f>VLOOKUP(STOCKSANLUIS[[#This Row],[CODIGO]],FAMILIAS[],4,FALSE)</f>
        <v>EVERWELL</v>
      </c>
      <c r="F1255" s="90">
        <v>1</v>
      </c>
      <c r="G1255" s="90" t="s">
        <v>19524</v>
      </c>
      <c r="H1255" s="90">
        <f>SUMIF(INGRESO_MERCADERIA[CODIGO],STOCKSANLUIS[[#This Row],[CODIGO]],INGRESO_MERCADERIA[INGRESO])</f>
        <v>2</v>
      </c>
      <c r="I1255" s="90">
        <f>SUMIF(SALIDA[CODIGO],STOCKSANLUIS[[#This Row],[CODIGO]],SALIDA[CANTIDAD])</f>
        <v>0</v>
      </c>
      <c r="J1255" s="90">
        <f>STOCKSANLUIS[[#This Row],[STOCK ALM1]]-STOCKSANLUIS[[#This Row],[SALIDA]]</f>
        <v>2</v>
      </c>
      <c r="K1255" s="90" t="str">
        <f>VLOOKUP(STOCKSANLUIS[[#This Row],[CODIGO]],CLASIFICACION[],6,FALSE)</f>
        <v>C</v>
      </c>
      <c r="L1255" s="90">
        <f>IFERROR(VLOOKUP(STOCKSANLUIS[[#This Row],[CODIGO]],STOCK_STARSOFT[],3,FALSE),0)</f>
        <v>2</v>
      </c>
      <c r="M1255" s="90" t="str">
        <f>IF(STOCKSANLUIS[[#This Row],[STOCK ACTUAL]]=STOCKSANLUIS[[#This Row],[STOCK_STARSOFT]],"SIN DIFERENCIA","DIFERENCIA")</f>
        <v>SIN DIFERENCIA</v>
      </c>
    </row>
    <row r="1256" spans="1:13" ht="15" hidden="1" customHeight="1" x14ac:dyDescent="0.25">
      <c r="A1256" s="144" t="s">
        <v>2573</v>
      </c>
      <c r="B1256" s="87" t="s">
        <v>2574</v>
      </c>
      <c r="C1256" s="88">
        <v>0</v>
      </c>
      <c r="D1256" s="89" t="s">
        <v>6</v>
      </c>
      <c r="E1256" s="90" t="str">
        <f>VLOOKUP(STOCKSANLUIS[[#This Row],[CODIGO]],FAMILIAS[],4,FALSE)</f>
        <v>GREE</v>
      </c>
      <c r="F1256" s="90">
        <v>1</v>
      </c>
      <c r="G1256" s="90"/>
      <c r="H1256" s="90">
        <f>SUMIF(INGRESO_MERCADERIA[CODIGO],STOCKSANLUIS[[#This Row],[CODIGO]],INGRESO_MERCADERIA[INGRESO])</f>
        <v>0</v>
      </c>
      <c r="I1256" s="90">
        <f>SUMIF(SALIDA[CODIGO],STOCKSANLUIS[[#This Row],[CODIGO]],SALIDA[CANTIDAD])</f>
        <v>0</v>
      </c>
      <c r="J1256" s="90">
        <f>STOCKSANLUIS[[#This Row],[STOCK ALM1]]-STOCKSANLUIS[[#This Row],[SALIDA]]</f>
        <v>0</v>
      </c>
      <c r="K1256" s="90" t="str">
        <f>VLOOKUP(STOCKSANLUIS[[#This Row],[CODIGO]],CLASIFICACION[],6,FALSE)</f>
        <v>C</v>
      </c>
      <c r="L1256" s="90">
        <f>IFERROR(VLOOKUP(STOCKSANLUIS[[#This Row],[CODIGO]],STOCK_STARSOFT[],3,FALSE),0)</f>
        <v>0</v>
      </c>
      <c r="M1256" s="90" t="str">
        <f>IF(STOCKSANLUIS[[#This Row],[STOCK ACTUAL]]=STOCKSANLUIS[[#This Row],[STOCK_STARSOFT]],"SIN DIFERENCIA","DIFERENCIA")</f>
        <v>SIN DIFERENCIA</v>
      </c>
    </row>
    <row r="1257" spans="1:13" ht="15" hidden="1" customHeight="1" x14ac:dyDescent="0.25">
      <c r="A1257" s="144" t="s">
        <v>2575</v>
      </c>
      <c r="B1257" s="87" t="s">
        <v>2576</v>
      </c>
      <c r="C1257" s="88">
        <v>0</v>
      </c>
      <c r="D1257" s="89" t="s">
        <v>6</v>
      </c>
      <c r="E1257" s="90" t="str">
        <f>VLOOKUP(STOCKSANLUIS[[#This Row],[CODIGO]],FAMILIAS[],4,FALSE)</f>
        <v>DORIN</v>
      </c>
      <c r="F1257" s="90">
        <v>1</v>
      </c>
      <c r="G1257" s="90"/>
      <c r="H1257" s="90">
        <f>SUMIF(INGRESO_MERCADERIA[CODIGO],STOCKSANLUIS[[#This Row],[CODIGO]],INGRESO_MERCADERIA[INGRESO])</f>
        <v>0</v>
      </c>
      <c r="I1257" s="90">
        <f>SUMIF(SALIDA[CODIGO],STOCKSANLUIS[[#This Row],[CODIGO]],SALIDA[CANTIDAD])</f>
        <v>0</v>
      </c>
      <c r="J1257" s="90">
        <f>STOCKSANLUIS[[#This Row],[STOCK ALM1]]-STOCKSANLUIS[[#This Row],[SALIDA]]</f>
        <v>0</v>
      </c>
      <c r="K1257" s="90" t="str">
        <f>VLOOKUP(STOCKSANLUIS[[#This Row],[CODIGO]],CLASIFICACION[],6,FALSE)</f>
        <v>C</v>
      </c>
      <c r="L1257" s="90">
        <f>IFERROR(VLOOKUP(STOCKSANLUIS[[#This Row],[CODIGO]],STOCK_STARSOFT[],3,FALSE),0)</f>
        <v>0</v>
      </c>
      <c r="M1257" s="90" t="str">
        <f>IF(STOCKSANLUIS[[#This Row],[STOCK ACTUAL]]=STOCKSANLUIS[[#This Row],[STOCK_STARSOFT]],"SIN DIFERENCIA","DIFERENCIA")</f>
        <v>SIN DIFERENCIA</v>
      </c>
    </row>
    <row r="1258" spans="1:13" ht="15" hidden="1" customHeight="1" x14ac:dyDescent="0.25">
      <c r="A1258" s="144" t="s">
        <v>2577</v>
      </c>
      <c r="B1258" s="87" t="s">
        <v>2578</v>
      </c>
      <c r="C1258" s="88">
        <v>0</v>
      </c>
      <c r="D1258" s="89" t="s">
        <v>6</v>
      </c>
      <c r="E1258" s="90" t="str">
        <f>VLOOKUP(STOCKSANLUIS[[#This Row],[CODIGO]],FAMILIAS[],4,FALSE)</f>
        <v>HONEYWELL</v>
      </c>
      <c r="F1258" s="90">
        <v>1</v>
      </c>
      <c r="G1258" s="90"/>
      <c r="H1258" s="90">
        <f>SUMIF(INGRESO_MERCADERIA[CODIGO],STOCKSANLUIS[[#This Row],[CODIGO]],INGRESO_MERCADERIA[INGRESO])</f>
        <v>0</v>
      </c>
      <c r="I1258" s="90">
        <f>SUMIF(SALIDA[CODIGO],STOCKSANLUIS[[#This Row],[CODIGO]],SALIDA[CANTIDAD])</f>
        <v>0</v>
      </c>
      <c r="J1258" s="90">
        <f>STOCKSANLUIS[[#This Row],[STOCK ALM1]]-STOCKSANLUIS[[#This Row],[SALIDA]]</f>
        <v>0</v>
      </c>
      <c r="K1258" s="90" t="str">
        <f>VLOOKUP(STOCKSANLUIS[[#This Row],[CODIGO]],CLASIFICACION[],6,FALSE)</f>
        <v>C</v>
      </c>
      <c r="L1258" s="90">
        <f>IFERROR(VLOOKUP(STOCKSANLUIS[[#This Row],[CODIGO]],STOCK_STARSOFT[],3,FALSE),0)</f>
        <v>0</v>
      </c>
      <c r="M1258" s="90" t="str">
        <f>IF(STOCKSANLUIS[[#This Row],[STOCK ACTUAL]]=STOCKSANLUIS[[#This Row],[STOCK_STARSOFT]],"SIN DIFERENCIA","DIFERENCIA")</f>
        <v>SIN DIFERENCIA</v>
      </c>
    </row>
    <row r="1259" spans="1:13" ht="15" hidden="1" customHeight="1" x14ac:dyDescent="0.25">
      <c r="A1259" s="144" t="s">
        <v>2579</v>
      </c>
      <c r="B1259" s="87" t="s">
        <v>2580</v>
      </c>
      <c r="C1259" s="88">
        <v>0</v>
      </c>
      <c r="D1259" s="89" t="s">
        <v>6</v>
      </c>
      <c r="E1259" s="90" t="str">
        <f>VLOOKUP(STOCKSANLUIS[[#This Row],[CODIGO]],FAMILIAS[],4,FALSE)</f>
        <v>VARIOS</v>
      </c>
      <c r="F1259" s="90">
        <v>1</v>
      </c>
      <c r="G1259" s="90"/>
      <c r="H1259" s="90">
        <f>SUMIF(INGRESO_MERCADERIA[CODIGO],STOCKSANLUIS[[#This Row],[CODIGO]],INGRESO_MERCADERIA[INGRESO])</f>
        <v>0</v>
      </c>
      <c r="I1259" s="90">
        <f>SUMIF(SALIDA[CODIGO],STOCKSANLUIS[[#This Row],[CODIGO]],SALIDA[CANTIDAD])</f>
        <v>0</v>
      </c>
      <c r="J1259" s="90">
        <f>STOCKSANLUIS[[#This Row],[STOCK ALM1]]-STOCKSANLUIS[[#This Row],[SALIDA]]</f>
        <v>0</v>
      </c>
      <c r="K1259" s="90" t="str">
        <f>VLOOKUP(STOCKSANLUIS[[#This Row],[CODIGO]],CLASIFICACION[],6,FALSE)</f>
        <v>C</v>
      </c>
      <c r="L1259" s="90">
        <f>IFERROR(VLOOKUP(STOCKSANLUIS[[#This Row],[CODIGO]],STOCK_STARSOFT[],3,FALSE),0)</f>
        <v>0</v>
      </c>
      <c r="M1259" s="90" t="str">
        <f>IF(STOCKSANLUIS[[#This Row],[STOCK ACTUAL]]=STOCKSANLUIS[[#This Row],[STOCK_STARSOFT]],"SIN DIFERENCIA","DIFERENCIA")</f>
        <v>SIN DIFERENCIA</v>
      </c>
    </row>
    <row r="1260" spans="1:13" ht="15" hidden="1" customHeight="1" x14ac:dyDescent="0.25">
      <c r="A1260" s="144" t="s">
        <v>2581</v>
      </c>
      <c r="B1260" s="87" t="s">
        <v>2582</v>
      </c>
      <c r="C1260" s="88">
        <v>0</v>
      </c>
      <c r="D1260" s="89" t="s">
        <v>6</v>
      </c>
      <c r="E1260" s="90" t="str">
        <f>VLOOKUP(STOCKSANLUIS[[#This Row],[CODIGO]],FAMILIAS[],4,FALSE)</f>
        <v>VARIOS</v>
      </c>
      <c r="F1260" s="90">
        <v>1</v>
      </c>
      <c r="G1260" s="90"/>
      <c r="H1260" s="90">
        <f>SUMIF(INGRESO_MERCADERIA[CODIGO],STOCKSANLUIS[[#This Row],[CODIGO]],INGRESO_MERCADERIA[INGRESO])</f>
        <v>0</v>
      </c>
      <c r="I1260" s="90">
        <f>SUMIF(SALIDA[CODIGO],STOCKSANLUIS[[#This Row],[CODIGO]],SALIDA[CANTIDAD])</f>
        <v>0</v>
      </c>
      <c r="J1260" s="90">
        <f>STOCKSANLUIS[[#This Row],[STOCK ALM1]]-STOCKSANLUIS[[#This Row],[SALIDA]]</f>
        <v>0</v>
      </c>
      <c r="K1260" s="90" t="str">
        <f>VLOOKUP(STOCKSANLUIS[[#This Row],[CODIGO]],CLASIFICACION[],6,FALSE)</f>
        <v>C</v>
      </c>
      <c r="L1260" s="90">
        <f>IFERROR(VLOOKUP(STOCKSANLUIS[[#This Row],[CODIGO]],STOCK_STARSOFT[],3,FALSE),0)</f>
        <v>0</v>
      </c>
      <c r="M1260" s="90" t="str">
        <f>IF(STOCKSANLUIS[[#This Row],[STOCK ACTUAL]]=STOCKSANLUIS[[#This Row],[STOCK_STARSOFT]],"SIN DIFERENCIA","DIFERENCIA")</f>
        <v>SIN DIFERENCIA</v>
      </c>
    </row>
    <row r="1261" spans="1:13" ht="15" hidden="1" customHeight="1" x14ac:dyDescent="0.25">
      <c r="A1261" s="144" t="s">
        <v>2583</v>
      </c>
      <c r="B1261" s="87" t="s">
        <v>2584</v>
      </c>
      <c r="C1261" s="88">
        <v>0</v>
      </c>
      <c r="D1261" s="89" t="s">
        <v>6</v>
      </c>
      <c r="E1261" s="90" t="str">
        <f>VLOOKUP(STOCKSANLUIS[[#This Row],[CODIGO]],FAMILIAS[],4,FALSE)</f>
        <v>DANFOSS</v>
      </c>
      <c r="F1261" s="90">
        <v>1</v>
      </c>
      <c r="G1261" s="90"/>
      <c r="H1261" s="90">
        <f>SUMIF(INGRESO_MERCADERIA[CODIGO],STOCKSANLUIS[[#This Row],[CODIGO]],INGRESO_MERCADERIA[INGRESO])</f>
        <v>0</v>
      </c>
      <c r="I1261" s="90">
        <f>SUMIF(SALIDA[CODIGO],STOCKSANLUIS[[#This Row],[CODIGO]],SALIDA[CANTIDAD])</f>
        <v>0</v>
      </c>
      <c r="J1261" s="90">
        <f>STOCKSANLUIS[[#This Row],[STOCK ALM1]]-STOCKSANLUIS[[#This Row],[SALIDA]]</f>
        <v>0</v>
      </c>
      <c r="K1261" s="90" t="str">
        <f>VLOOKUP(STOCKSANLUIS[[#This Row],[CODIGO]],CLASIFICACION[],6,FALSE)</f>
        <v>C</v>
      </c>
      <c r="L1261" s="90">
        <f>IFERROR(VLOOKUP(STOCKSANLUIS[[#This Row],[CODIGO]],STOCK_STARSOFT[],3,FALSE),0)</f>
        <v>0</v>
      </c>
      <c r="M1261" s="90" t="str">
        <f>IF(STOCKSANLUIS[[#This Row],[STOCK ACTUAL]]=STOCKSANLUIS[[#This Row],[STOCK_STARSOFT]],"SIN DIFERENCIA","DIFERENCIA")</f>
        <v>SIN DIFERENCIA</v>
      </c>
    </row>
    <row r="1262" spans="1:13" hidden="1" x14ac:dyDescent="0.25">
      <c r="A1262" s="144" t="s">
        <v>2585</v>
      </c>
      <c r="B1262" s="87" t="s">
        <v>2586</v>
      </c>
      <c r="C1262" s="88">
        <v>0</v>
      </c>
      <c r="D1262" s="89" t="s">
        <v>6</v>
      </c>
      <c r="E1262" s="90" t="str">
        <f>VLOOKUP(STOCKSANLUIS[[#This Row],[CODIGO]],FAMILIAS[],4,FALSE)</f>
        <v>SMART ELECTRIC</v>
      </c>
      <c r="F1262" s="90">
        <v>1</v>
      </c>
      <c r="G1262" s="90"/>
      <c r="H1262" s="90">
        <f>SUMIF(INGRESO_MERCADERIA[CODIGO],STOCKSANLUIS[[#This Row],[CODIGO]],INGRESO_MERCADERIA[INGRESO])</f>
        <v>0</v>
      </c>
      <c r="I1262" s="90">
        <f>SUMIF(SALIDA[CODIGO],STOCKSANLUIS[[#This Row],[CODIGO]],SALIDA[CANTIDAD])</f>
        <v>0</v>
      </c>
      <c r="J1262" s="90">
        <f>STOCKSANLUIS[[#This Row],[STOCK ALM1]]-STOCKSANLUIS[[#This Row],[SALIDA]]</f>
        <v>0</v>
      </c>
      <c r="K1262" s="90" t="str">
        <f>VLOOKUP(STOCKSANLUIS[[#This Row],[CODIGO]],CLASIFICACION[],6,FALSE)</f>
        <v>C</v>
      </c>
      <c r="L1262" s="90">
        <f>IFERROR(VLOOKUP(STOCKSANLUIS[[#This Row],[CODIGO]],STOCK_STARSOFT[],3,FALSE),0)</f>
        <v>0</v>
      </c>
      <c r="M1262" s="90" t="str">
        <f>IF(STOCKSANLUIS[[#This Row],[STOCK ACTUAL]]=STOCKSANLUIS[[#This Row],[STOCK_STARSOFT]],"SIN DIFERENCIA","DIFERENCIA")</f>
        <v>SIN DIFERENCIA</v>
      </c>
    </row>
    <row r="1263" spans="1:13" hidden="1" x14ac:dyDescent="0.25">
      <c r="A1263" s="144" t="s">
        <v>2593</v>
      </c>
      <c r="B1263" s="87" t="s">
        <v>2594</v>
      </c>
      <c r="C1263" s="88">
        <v>0</v>
      </c>
      <c r="D1263" s="89" t="s">
        <v>6</v>
      </c>
      <c r="E1263" s="90" t="str">
        <f>VLOOKUP(STOCKSANLUIS[[#This Row],[CODIGO]],FAMILIAS[],4,FALSE)</f>
        <v>THE CHEMOURS</v>
      </c>
      <c r="F1263" s="90">
        <v>1</v>
      </c>
      <c r="G1263" s="90"/>
      <c r="H1263" s="90">
        <f>SUMIF(INGRESO_MERCADERIA[CODIGO],STOCKSANLUIS[[#This Row],[CODIGO]],INGRESO_MERCADERIA[INGRESO])</f>
        <v>0</v>
      </c>
      <c r="I1263" s="90">
        <f>SUMIF(SALIDA[CODIGO],STOCKSANLUIS[[#This Row],[CODIGO]],SALIDA[CANTIDAD])</f>
        <v>0</v>
      </c>
      <c r="J1263" s="90">
        <f>STOCKSANLUIS[[#This Row],[STOCK ALM1]]-STOCKSANLUIS[[#This Row],[SALIDA]]</f>
        <v>0</v>
      </c>
      <c r="K1263" s="90" t="str">
        <f>VLOOKUP(STOCKSANLUIS[[#This Row],[CODIGO]],CLASIFICACION[],6,FALSE)</f>
        <v>A</v>
      </c>
      <c r="L1263" s="90">
        <f>IFERROR(VLOOKUP(STOCKSANLUIS[[#This Row],[CODIGO]],STOCK_STARSOFT[],3,FALSE),0)</f>
        <v>0</v>
      </c>
      <c r="M1263" s="90" t="str">
        <f>IF(STOCKSANLUIS[[#This Row],[STOCK ACTUAL]]=STOCKSANLUIS[[#This Row],[STOCK_STARSOFT]],"SIN DIFERENCIA","DIFERENCIA")</f>
        <v>SIN DIFERENCIA</v>
      </c>
    </row>
    <row r="1264" spans="1:13" ht="15" hidden="1" customHeight="1" x14ac:dyDescent="0.25">
      <c r="A1264" s="144" t="s">
        <v>2595</v>
      </c>
      <c r="B1264" s="87" t="s">
        <v>2596</v>
      </c>
      <c r="C1264" s="88">
        <v>0</v>
      </c>
      <c r="D1264" s="89" t="s">
        <v>6</v>
      </c>
      <c r="E1264" s="90" t="str">
        <f>VLOOKUP(STOCKSANLUIS[[#This Row],[CODIGO]],FAMILIAS[],4,FALSE)</f>
        <v>DANFOSS</v>
      </c>
      <c r="F1264" s="90">
        <v>1</v>
      </c>
      <c r="G1264" s="90"/>
      <c r="H1264" s="90">
        <f>SUMIF(INGRESO_MERCADERIA[CODIGO],STOCKSANLUIS[[#This Row],[CODIGO]],INGRESO_MERCADERIA[INGRESO])</f>
        <v>0</v>
      </c>
      <c r="I1264" s="90">
        <f>SUMIF(SALIDA[CODIGO],STOCKSANLUIS[[#This Row],[CODIGO]],SALIDA[CANTIDAD])</f>
        <v>0</v>
      </c>
      <c r="J1264" s="90">
        <f>STOCKSANLUIS[[#This Row],[STOCK ALM1]]-STOCKSANLUIS[[#This Row],[SALIDA]]</f>
        <v>0</v>
      </c>
      <c r="K1264" s="90" t="str">
        <f>VLOOKUP(STOCKSANLUIS[[#This Row],[CODIGO]],CLASIFICACION[],6,FALSE)</f>
        <v>C</v>
      </c>
      <c r="L1264" s="90">
        <f>IFERROR(VLOOKUP(STOCKSANLUIS[[#This Row],[CODIGO]],STOCK_STARSOFT[],3,FALSE),0)</f>
        <v>0</v>
      </c>
      <c r="M1264" s="90" t="str">
        <f>IF(STOCKSANLUIS[[#This Row],[STOCK ACTUAL]]=STOCKSANLUIS[[#This Row],[STOCK_STARSOFT]],"SIN DIFERENCIA","DIFERENCIA")</f>
        <v>SIN DIFERENCIA</v>
      </c>
    </row>
    <row r="1265" spans="1:13" ht="15" hidden="1" customHeight="1" x14ac:dyDescent="0.25">
      <c r="A1265" s="144" t="s">
        <v>2597</v>
      </c>
      <c r="B1265" s="87" t="s">
        <v>2598</v>
      </c>
      <c r="C1265" s="88">
        <v>0</v>
      </c>
      <c r="D1265" s="89" t="s">
        <v>6</v>
      </c>
      <c r="E1265" s="90" t="str">
        <f>VLOOKUP(STOCKSANLUIS[[#This Row],[CODIGO]],FAMILIAS[],4,FALSE)</f>
        <v>DANFOSS</v>
      </c>
      <c r="F1265" s="90">
        <v>1</v>
      </c>
      <c r="G1265" s="90"/>
      <c r="H1265" s="90">
        <f>SUMIF(INGRESO_MERCADERIA[CODIGO],STOCKSANLUIS[[#This Row],[CODIGO]],INGRESO_MERCADERIA[INGRESO])</f>
        <v>0</v>
      </c>
      <c r="I1265" s="90">
        <f>SUMIF(SALIDA[CODIGO],STOCKSANLUIS[[#This Row],[CODIGO]],SALIDA[CANTIDAD])</f>
        <v>0</v>
      </c>
      <c r="J1265" s="90">
        <f>STOCKSANLUIS[[#This Row],[STOCK ALM1]]-STOCKSANLUIS[[#This Row],[SALIDA]]</f>
        <v>0</v>
      </c>
      <c r="K1265" s="90" t="str">
        <f>VLOOKUP(STOCKSANLUIS[[#This Row],[CODIGO]],CLASIFICACION[],6,FALSE)</f>
        <v>C</v>
      </c>
      <c r="L1265" s="90">
        <f>IFERROR(VLOOKUP(STOCKSANLUIS[[#This Row],[CODIGO]],STOCK_STARSOFT[],3,FALSE),0)</f>
        <v>0</v>
      </c>
      <c r="M1265" s="90" t="str">
        <f>IF(STOCKSANLUIS[[#This Row],[STOCK ACTUAL]]=STOCKSANLUIS[[#This Row],[STOCK_STARSOFT]],"SIN DIFERENCIA","DIFERENCIA")</f>
        <v>SIN DIFERENCIA</v>
      </c>
    </row>
    <row r="1266" spans="1:13" ht="15" hidden="1" customHeight="1" x14ac:dyDescent="0.25">
      <c r="A1266" s="144" t="s">
        <v>2599</v>
      </c>
      <c r="B1266" s="87" t="s">
        <v>2600</v>
      </c>
      <c r="C1266" s="88">
        <v>0</v>
      </c>
      <c r="D1266" s="89" t="s">
        <v>6</v>
      </c>
      <c r="E1266" s="90" t="str">
        <f>VLOOKUP(STOCKSANLUIS[[#This Row],[CODIGO]],FAMILIAS[],4,FALSE)</f>
        <v>SMART ELECTRIC</v>
      </c>
      <c r="F1266" s="90">
        <v>1</v>
      </c>
      <c r="G1266" s="90"/>
      <c r="H1266" s="90">
        <f>SUMIF(INGRESO_MERCADERIA[CODIGO],STOCKSANLUIS[[#This Row],[CODIGO]],INGRESO_MERCADERIA[INGRESO])</f>
        <v>0</v>
      </c>
      <c r="I1266" s="90">
        <f>SUMIF(SALIDA[CODIGO],STOCKSANLUIS[[#This Row],[CODIGO]],SALIDA[CANTIDAD])</f>
        <v>0</v>
      </c>
      <c r="J1266" s="90">
        <f>STOCKSANLUIS[[#This Row],[STOCK ALM1]]-STOCKSANLUIS[[#This Row],[SALIDA]]</f>
        <v>0</v>
      </c>
      <c r="K1266" s="90" t="str">
        <f>VLOOKUP(STOCKSANLUIS[[#This Row],[CODIGO]],CLASIFICACION[],6,FALSE)</f>
        <v>C</v>
      </c>
      <c r="L1266" s="90">
        <f>IFERROR(VLOOKUP(STOCKSANLUIS[[#This Row],[CODIGO]],STOCK_STARSOFT[],3,FALSE),0)</f>
        <v>0</v>
      </c>
      <c r="M1266" s="90" t="str">
        <f>IF(STOCKSANLUIS[[#This Row],[STOCK ACTUAL]]=STOCKSANLUIS[[#This Row],[STOCK_STARSOFT]],"SIN DIFERENCIA","DIFERENCIA")</f>
        <v>SIN DIFERENCIA</v>
      </c>
    </row>
    <row r="1267" spans="1:13" ht="15" hidden="1" customHeight="1" x14ac:dyDescent="0.25">
      <c r="A1267" s="144" t="s">
        <v>2601</v>
      </c>
      <c r="B1267" s="87" t="s">
        <v>2602</v>
      </c>
      <c r="C1267" s="88">
        <v>0</v>
      </c>
      <c r="D1267" s="89" t="s">
        <v>6</v>
      </c>
      <c r="E1267" s="90" t="str">
        <f>VLOOKUP(STOCKSANLUIS[[#This Row],[CODIGO]],FAMILIAS[],4,FALSE)</f>
        <v>SMART ELECTRIC</v>
      </c>
      <c r="F1267" s="90">
        <v>1</v>
      </c>
      <c r="G1267" s="90"/>
      <c r="H1267" s="90">
        <f>SUMIF(INGRESO_MERCADERIA[CODIGO],STOCKSANLUIS[[#This Row],[CODIGO]],INGRESO_MERCADERIA[INGRESO])</f>
        <v>0</v>
      </c>
      <c r="I1267" s="90">
        <f>SUMIF(SALIDA[CODIGO],STOCKSANLUIS[[#This Row],[CODIGO]],SALIDA[CANTIDAD])</f>
        <v>0</v>
      </c>
      <c r="J1267" s="90">
        <f>STOCKSANLUIS[[#This Row],[STOCK ALM1]]-STOCKSANLUIS[[#This Row],[SALIDA]]</f>
        <v>0</v>
      </c>
      <c r="K1267" s="90" t="str">
        <f>VLOOKUP(STOCKSANLUIS[[#This Row],[CODIGO]],CLASIFICACION[],6,FALSE)</f>
        <v>C</v>
      </c>
      <c r="L1267" s="90">
        <f>IFERROR(VLOOKUP(STOCKSANLUIS[[#This Row],[CODIGO]],STOCK_STARSOFT[],3,FALSE),0)</f>
        <v>0</v>
      </c>
      <c r="M1267" s="90" t="str">
        <f>IF(STOCKSANLUIS[[#This Row],[STOCK ACTUAL]]=STOCKSANLUIS[[#This Row],[STOCK_STARSOFT]],"SIN DIFERENCIA","DIFERENCIA")</f>
        <v>SIN DIFERENCIA</v>
      </c>
    </row>
    <row r="1268" spans="1:13" ht="15" hidden="1" customHeight="1" x14ac:dyDescent="0.25">
      <c r="A1268" s="144" t="s">
        <v>2603</v>
      </c>
      <c r="B1268" s="87" t="s">
        <v>2604</v>
      </c>
      <c r="C1268" s="88">
        <v>0</v>
      </c>
      <c r="D1268" s="89" t="s">
        <v>6</v>
      </c>
      <c r="E1268" s="90" t="str">
        <f>VLOOKUP(STOCKSANLUIS[[#This Row],[CODIGO]],FAMILIAS[],4,FALSE)</f>
        <v>SMART ELECTRIC</v>
      </c>
      <c r="F1268" s="90">
        <v>1</v>
      </c>
      <c r="G1268" s="90"/>
      <c r="H1268" s="90">
        <f>SUMIF(INGRESO_MERCADERIA[CODIGO],STOCKSANLUIS[[#This Row],[CODIGO]],INGRESO_MERCADERIA[INGRESO])</f>
        <v>0</v>
      </c>
      <c r="I1268" s="90">
        <f>SUMIF(SALIDA[CODIGO],STOCKSANLUIS[[#This Row],[CODIGO]],SALIDA[CANTIDAD])</f>
        <v>0</v>
      </c>
      <c r="J1268" s="90">
        <f>STOCKSANLUIS[[#This Row],[STOCK ALM1]]-STOCKSANLUIS[[#This Row],[SALIDA]]</f>
        <v>0</v>
      </c>
      <c r="K1268" s="90" t="str">
        <f>VLOOKUP(STOCKSANLUIS[[#This Row],[CODIGO]],CLASIFICACION[],6,FALSE)</f>
        <v>C</v>
      </c>
      <c r="L1268" s="90">
        <f>IFERROR(VLOOKUP(STOCKSANLUIS[[#This Row],[CODIGO]],STOCK_STARSOFT[],3,FALSE),0)</f>
        <v>0</v>
      </c>
      <c r="M1268" s="90" t="str">
        <f>IF(STOCKSANLUIS[[#This Row],[STOCK ACTUAL]]=STOCKSANLUIS[[#This Row],[STOCK_STARSOFT]],"SIN DIFERENCIA","DIFERENCIA")</f>
        <v>SIN DIFERENCIA</v>
      </c>
    </row>
    <row r="1269" spans="1:13" ht="15" hidden="1" customHeight="1" x14ac:dyDescent="0.25">
      <c r="A1269" s="144" t="s">
        <v>2605</v>
      </c>
      <c r="B1269" s="87" t="s">
        <v>2606</v>
      </c>
      <c r="C1269" s="88">
        <v>0</v>
      </c>
      <c r="D1269" s="89" t="s">
        <v>6</v>
      </c>
      <c r="E1269" s="90" t="str">
        <f>VLOOKUP(STOCKSANLUIS[[#This Row],[CODIGO]],FAMILIAS[],4,FALSE)</f>
        <v>SMART ELECTRIC</v>
      </c>
      <c r="F1269" s="90">
        <v>1</v>
      </c>
      <c r="G1269" s="90"/>
      <c r="H1269" s="90">
        <f>SUMIF(INGRESO_MERCADERIA[CODIGO],STOCKSANLUIS[[#This Row],[CODIGO]],INGRESO_MERCADERIA[INGRESO])</f>
        <v>0</v>
      </c>
      <c r="I1269" s="90">
        <f>SUMIF(SALIDA[CODIGO],STOCKSANLUIS[[#This Row],[CODIGO]],SALIDA[CANTIDAD])</f>
        <v>0</v>
      </c>
      <c r="J1269" s="90">
        <f>STOCKSANLUIS[[#This Row],[STOCK ALM1]]-STOCKSANLUIS[[#This Row],[SALIDA]]</f>
        <v>0</v>
      </c>
      <c r="K1269" s="90" t="str">
        <f>VLOOKUP(STOCKSANLUIS[[#This Row],[CODIGO]],CLASIFICACION[],6,FALSE)</f>
        <v>C</v>
      </c>
      <c r="L1269" s="90">
        <f>IFERROR(VLOOKUP(STOCKSANLUIS[[#This Row],[CODIGO]],STOCK_STARSOFT[],3,FALSE),0)</f>
        <v>0</v>
      </c>
      <c r="M1269" s="90" t="str">
        <f>IF(STOCKSANLUIS[[#This Row],[STOCK ACTUAL]]=STOCKSANLUIS[[#This Row],[STOCK_STARSOFT]],"SIN DIFERENCIA","DIFERENCIA")</f>
        <v>SIN DIFERENCIA</v>
      </c>
    </row>
    <row r="1270" spans="1:13" ht="15" hidden="1" customHeight="1" x14ac:dyDescent="0.25">
      <c r="A1270" s="144" t="s">
        <v>2607</v>
      </c>
      <c r="B1270" s="87" t="s">
        <v>2608</v>
      </c>
      <c r="C1270" s="88">
        <v>0</v>
      </c>
      <c r="D1270" s="89" t="s">
        <v>6</v>
      </c>
      <c r="E1270" s="90" t="str">
        <f>VLOOKUP(STOCKSANLUIS[[#This Row],[CODIGO]],FAMILIAS[],4,FALSE)</f>
        <v>SMART ELECTRIC</v>
      </c>
      <c r="F1270" s="90">
        <v>1</v>
      </c>
      <c r="G1270" s="90"/>
      <c r="H1270" s="90">
        <f>SUMIF(INGRESO_MERCADERIA[CODIGO],STOCKSANLUIS[[#This Row],[CODIGO]],INGRESO_MERCADERIA[INGRESO])</f>
        <v>0</v>
      </c>
      <c r="I1270" s="90">
        <f>SUMIF(SALIDA[CODIGO],STOCKSANLUIS[[#This Row],[CODIGO]],SALIDA[CANTIDAD])</f>
        <v>0</v>
      </c>
      <c r="J1270" s="90">
        <f>STOCKSANLUIS[[#This Row],[STOCK ALM1]]-STOCKSANLUIS[[#This Row],[SALIDA]]</f>
        <v>0</v>
      </c>
      <c r="K1270" s="90" t="str">
        <f>VLOOKUP(STOCKSANLUIS[[#This Row],[CODIGO]],CLASIFICACION[],6,FALSE)</f>
        <v>C</v>
      </c>
      <c r="L1270" s="90">
        <f>IFERROR(VLOOKUP(STOCKSANLUIS[[#This Row],[CODIGO]],STOCK_STARSOFT[],3,FALSE),0)</f>
        <v>0</v>
      </c>
      <c r="M1270" s="90" t="str">
        <f>IF(STOCKSANLUIS[[#This Row],[STOCK ACTUAL]]=STOCKSANLUIS[[#This Row],[STOCK_STARSOFT]],"SIN DIFERENCIA","DIFERENCIA")</f>
        <v>SIN DIFERENCIA</v>
      </c>
    </row>
    <row r="1271" spans="1:13" ht="15" hidden="1" customHeight="1" x14ac:dyDescent="0.25">
      <c r="A1271" s="144" t="s">
        <v>2609</v>
      </c>
      <c r="B1271" s="87" t="s">
        <v>2610</v>
      </c>
      <c r="C1271" s="88">
        <v>0</v>
      </c>
      <c r="D1271" s="89" t="s">
        <v>6</v>
      </c>
      <c r="E1271" s="90" t="str">
        <f>VLOOKUP(STOCKSANLUIS[[#This Row],[CODIGO]],FAMILIAS[],4,FALSE)</f>
        <v>SMART ELECTRIC</v>
      </c>
      <c r="F1271" s="90">
        <v>1</v>
      </c>
      <c r="G1271" s="90"/>
      <c r="H1271" s="90">
        <f>SUMIF(INGRESO_MERCADERIA[CODIGO],STOCKSANLUIS[[#This Row],[CODIGO]],INGRESO_MERCADERIA[INGRESO])</f>
        <v>0</v>
      </c>
      <c r="I1271" s="90">
        <f>SUMIF(SALIDA[CODIGO],STOCKSANLUIS[[#This Row],[CODIGO]],SALIDA[CANTIDAD])</f>
        <v>0</v>
      </c>
      <c r="J1271" s="90">
        <f>STOCKSANLUIS[[#This Row],[STOCK ALM1]]-STOCKSANLUIS[[#This Row],[SALIDA]]</f>
        <v>0</v>
      </c>
      <c r="K1271" s="90" t="str">
        <f>VLOOKUP(STOCKSANLUIS[[#This Row],[CODIGO]],CLASIFICACION[],6,FALSE)</f>
        <v>C</v>
      </c>
      <c r="L1271" s="90">
        <f>IFERROR(VLOOKUP(STOCKSANLUIS[[#This Row],[CODIGO]],STOCK_STARSOFT[],3,FALSE),0)</f>
        <v>0</v>
      </c>
      <c r="M1271" s="90" t="str">
        <f>IF(STOCKSANLUIS[[#This Row],[STOCK ACTUAL]]=STOCKSANLUIS[[#This Row],[STOCK_STARSOFT]],"SIN DIFERENCIA","DIFERENCIA")</f>
        <v>SIN DIFERENCIA</v>
      </c>
    </row>
    <row r="1272" spans="1:13" ht="15" hidden="1" customHeight="1" x14ac:dyDescent="0.25">
      <c r="A1272" s="144" t="s">
        <v>2611</v>
      </c>
      <c r="B1272" s="87" t="s">
        <v>2612</v>
      </c>
      <c r="C1272" s="88">
        <v>0</v>
      </c>
      <c r="D1272" s="89" t="s">
        <v>6</v>
      </c>
      <c r="E1272" s="90" t="str">
        <f>VLOOKUP(STOCKSANLUIS[[#This Row],[CODIGO]],FAMILIAS[],4,FALSE)</f>
        <v>SMART ELECTRIC</v>
      </c>
      <c r="F1272" s="90">
        <v>1</v>
      </c>
      <c r="G1272" s="90"/>
      <c r="H1272" s="90">
        <f>SUMIF(INGRESO_MERCADERIA[CODIGO],STOCKSANLUIS[[#This Row],[CODIGO]],INGRESO_MERCADERIA[INGRESO])</f>
        <v>0</v>
      </c>
      <c r="I1272" s="90">
        <f>SUMIF(SALIDA[CODIGO],STOCKSANLUIS[[#This Row],[CODIGO]],SALIDA[CANTIDAD])</f>
        <v>0</v>
      </c>
      <c r="J1272" s="90">
        <f>STOCKSANLUIS[[#This Row],[STOCK ALM1]]-STOCKSANLUIS[[#This Row],[SALIDA]]</f>
        <v>0</v>
      </c>
      <c r="K1272" s="90" t="str">
        <f>VLOOKUP(STOCKSANLUIS[[#This Row],[CODIGO]],CLASIFICACION[],6,FALSE)</f>
        <v>C</v>
      </c>
      <c r="L1272" s="90">
        <f>IFERROR(VLOOKUP(STOCKSANLUIS[[#This Row],[CODIGO]],STOCK_STARSOFT[],3,FALSE),0)</f>
        <v>0</v>
      </c>
      <c r="M1272" s="90" t="str">
        <f>IF(STOCKSANLUIS[[#This Row],[STOCK ACTUAL]]=STOCKSANLUIS[[#This Row],[STOCK_STARSOFT]],"SIN DIFERENCIA","DIFERENCIA")</f>
        <v>SIN DIFERENCIA</v>
      </c>
    </row>
    <row r="1273" spans="1:13" ht="15" hidden="1" customHeight="1" x14ac:dyDescent="0.25">
      <c r="A1273" s="144" t="s">
        <v>2613</v>
      </c>
      <c r="B1273" s="87" t="s">
        <v>2614</v>
      </c>
      <c r="C1273" s="88">
        <v>0</v>
      </c>
      <c r="D1273" s="89" t="s">
        <v>6</v>
      </c>
      <c r="E1273" s="90" t="str">
        <f>VLOOKUP(STOCKSANLUIS[[#This Row],[CODIGO]],FAMILIAS[],4,FALSE)</f>
        <v>SMART ELECTRIC</v>
      </c>
      <c r="F1273" s="90">
        <v>1</v>
      </c>
      <c r="G1273" s="90"/>
      <c r="H1273" s="90">
        <f>SUMIF(INGRESO_MERCADERIA[CODIGO],STOCKSANLUIS[[#This Row],[CODIGO]],INGRESO_MERCADERIA[INGRESO])</f>
        <v>0</v>
      </c>
      <c r="I1273" s="90">
        <f>SUMIF(SALIDA[CODIGO],STOCKSANLUIS[[#This Row],[CODIGO]],SALIDA[CANTIDAD])</f>
        <v>0</v>
      </c>
      <c r="J1273" s="90">
        <f>STOCKSANLUIS[[#This Row],[STOCK ALM1]]-STOCKSANLUIS[[#This Row],[SALIDA]]</f>
        <v>0</v>
      </c>
      <c r="K1273" s="90" t="str">
        <f>VLOOKUP(STOCKSANLUIS[[#This Row],[CODIGO]],CLASIFICACION[],6,FALSE)</f>
        <v>C</v>
      </c>
      <c r="L1273" s="90">
        <f>IFERROR(VLOOKUP(STOCKSANLUIS[[#This Row],[CODIGO]],STOCK_STARSOFT[],3,FALSE),0)</f>
        <v>0</v>
      </c>
      <c r="M1273" s="90" t="str">
        <f>IF(STOCKSANLUIS[[#This Row],[STOCK ACTUAL]]=STOCKSANLUIS[[#This Row],[STOCK_STARSOFT]],"SIN DIFERENCIA","DIFERENCIA")</f>
        <v>SIN DIFERENCIA</v>
      </c>
    </row>
    <row r="1274" spans="1:13" ht="15" hidden="1" customHeight="1" x14ac:dyDescent="0.25">
      <c r="A1274" s="144" t="s">
        <v>2615</v>
      </c>
      <c r="B1274" s="87" t="s">
        <v>2616</v>
      </c>
      <c r="C1274" s="88">
        <v>0</v>
      </c>
      <c r="D1274" s="89" t="s">
        <v>6</v>
      </c>
      <c r="E1274" s="90" t="str">
        <f>VLOOKUP(STOCKSANLUIS[[#This Row],[CODIGO]],FAMILIAS[],4,FALSE)</f>
        <v>SMART ELECTRIC</v>
      </c>
      <c r="F1274" s="90">
        <v>1</v>
      </c>
      <c r="G1274" s="90"/>
      <c r="H1274" s="90">
        <f>SUMIF(INGRESO_MERCADERIA[CODIGO],STOCKSANLUIS[[#This Row],[CODIGO]],INGRESO_MERCADERIA[INGRESO])</f>
        <v>0</v>
      </c>
      <c r="I1274" s="90">
        <f>SUMIF(SALIDA[CODIGO],STOCKSANLUIS[[#This Row],[CODIGO]],SALIDA[CANTIDAD])</f>
        <v>0</v>
      </c>
      <c r="J1274" s="90">
        <f>STOCKSANLUIS[[#This Row],[STOCK ALM1]]-STOCKSANLUIS[[#This Row],[SALIDA]]</f>
        <v>0</v>
      </c>
      <c r="K1274" s="90" t="str">
        <f>VLOOKUP(STOCKSANLUIS[[#This Row],[CODIGO]],CLASIFICACION[],6,FALSE)</f>
        <v>C</v>
      </c>
      <c r="L1274" s="90">
        <f>IFERROR(VLOOKUP(STOCKSANLUIS[[#This Row],[CODIGO]],STOCK_STARSOFT[],3,FALSE),0)</f>
        <v>0</v>
      </c>
      <c r="M1274" s="90" t="str">
        <f>IF(STOCKSANLUIS[[#This Row],[STOCK ACTUAL]]=STOCKSANLUIS[[#This Row],[STOCK_STARSOFT]],"SIN DIFERENCIA","DIFERENCIA")</f>
        <v>SIN DIFERENCIA</v>
      </c>
    </row>
    <row r="1275" spans="1:13" ht="15" hidden="1" customHeight="1" x14ac:dyDescent="0.25">
      <c r="A1275" s="144" t="s">
        <v>2617</v>
      </c>
      <c r="B1275" s="87" t="s">
        <v>2618</v>
      </c>
      <c r="C1275" s="88">
        <v>0</v>
      </c>
      <c r="D1275" s="89" t="s">
        <v>6</v>
      </c>
      <c r="E1275" s="90" t="str">
        <f>VLOOKUP(STOCKSANLUIS[[#This Row],[CODIGO]],FAMILIAS[],4,FALSE)</f>
        <v>SMART ELECTRIC</v>
      </c>
      <c r="F1275" s="90">
        <v>1</v>
      </c>
      <c r="G1275" s="90"/>
      <c r="H1275" s="90">
        <f>SUMIF(INGRESO_MERCADERIA[CODIGO],STOCKSANLUIS[[#This Row],[CODIGO]],INGRESO_MERCADERIA[INGRESO])</f>
        <v>0</v>
      </c>
      <c r="I1275" s="90">
        <f>SUMIF(SALIDA[CODIGO],STOCKSANLUIS[[#This Row],[CODIGO]],SALIDA[CANTIDAD])</f>
        <v>0</v>
      </c>
      <c r="J1275" s="90">
        <f>STOCKSANLUIS[[#This Row],[STOCK ALM1]]-STOCKSANLUIS[[#This Row],[SALIDA]]</f>
        <v>0</v>
      </c>
      <c r="K1275" s="90" t="str">
        <f>VLOOKUP(STOCKSANLUIS[[#This Row],[CODIGO]],CLASIFICACION[],6,FALSE)</f>
        <v>C</v>
      </c>
      <c r="L1275" s="90">
        <f>IFERROR(VLOOKUP(STOCKSANLUIS[[#This Row],[CODIGO]],STOCK_STARSOFT[],3,FALSE),0)</f>
        <v>0</v>
      </c>
      <c r="M1275" s="90" t="str">
        <f>IF(STOCKSANLUIS[[#This Row],[STOCK ACTUAL]]=STOCKSANLUIS[[#This Row],[STOCK_STARSOFT]],"SIN DIFERENCIA","DIFERENCIA")</f>
        <v>SIN DIFERENCIA</v>
      </c>
    </row>
    <row r="1276" spans="1:13" hidden="1" x14ac:dyDescent="0.25">
      <c r="A1276" s="144" t="s">
        <v>2619</v>
      </c>
      <c r="B1276" s="87" t="s">
        <v>2620</v>
      </c>
      <c r="C1276" s="88">
        <v>0</v>
      </c>
      <c r="D1276" s="89" t="s">
        <v>6</v>
      </c>
      <c r="E1276" s="90" t="str">
        <f>VLOOKUP(STOCKSANLUIS[[#This Row],[CODIGO]],FAMILIAS[],4,FALSE)</f>
        <v>ERRECOM</v>
      </c>
      <c r="F1276" s="90">
        <v>1</v>
      </c>
      <c r="G1276" s="90"/>
      <c r="H1276" s="90">
        <f>SUMIF(INGRESO_MERCADERIA[CODIGO],STOCKSANLUIS[[#This Row],[CODIGO]],INGRESO_MERCADERIA[INGRESO])</f>
        <v>0</v>
      </c>
      <c r="I1276" s="90">
        <f>SUMIF(SALIDA[CODIGO],STOCKSANLUIS[[#This Row],[CODIGO]],SALIDA[CANTIDAD])</f>
        <v>0</v>
      </c>
      <c r="J1276" s="90">
        <f>STOCKSANLUIS[[#This Row],[STOCK ALM1]]-STOCKSANLUIS[[#This Row],[SALIDA]]</f>
        <v>0</v>
      </c>
      <c r="K1276" s="90" t="str">
        <f>VLOOKUP(STOCKSANLUIS[[#This Row],[CODIGO]],CLASIFICACION[],6,FALSE)</f>
        <v>C</v>
      </c>
      <c r="L1276" s="90">
        <f>IFERROR(VLOOKUP(STOCKSANLUIS[[#This Row],[CODIGO]],STOCK_STARSOFT[],3,FALSE),0)</f>
        <v>0</v>
      </c>
      <c r="M1276" s="90" t="str">
        <f>IF(STOCKSANLUIS[[#This Row],[STOCK ACTUAL]]=STOCKSANLUIS[[#This Row],[STOCK_STARSOFT]],"SIN DIFERENCIA","DIFERENCIA")</f>
        <v>SIN DIFERENCIA</v>
      </c>
    </row>
    <row r="1277" spans="1:13" ht="15" hidden="1" customHeight="1" x14ac:dyDescent="0.25">
      <c r="A1277" s="144" t="s">
        <v>2621</v>
      </c>
      <c r="B1277" s="87" t="s">
        <v>2622</v>
      </c>
      <c r="C1277" s="88">
        <v>0</v>
      </c>
      <c r="D1277" s="89" t="s">
        <v>6</v>
      </c>
      <c r="E1277" s="90" t="str">
        <f>VLOOKUP(STOCKSANLUIS[[#This Row],[CODIGO]],FAMILIAS[],4,FALSE)</f>
        <v>ERRECOM</v>
      </c>
      <c r="F1277" s="90">
        <v>1</v>
      </c>
      <c r="G1277" s="90"/>
      <c r="H1277" s="90">
        <f>SUMIF(INGRESO_MERCADERIA[CODIGO],STOCKSANLUIS[[#This Row],[CODIGO]],INGRESO_MERCADERIA[INGRESO])</f>
        <v>0</v>
      </c>
      <c r="I1277" s="90">
        <f>SUMIF(SALIDA[CODIGO],STOCKSANLUIS[[#This Row],[CODIGO]],SALIDA[CANTIDAD])</f>
        <v>0</v>
      </c>
      <c r="J1277" s="90">
        <f>STOCKSANLUIS[[#This Row],[STOCK ALM1]]-STOCKSANLUIS[[#This Row],[SALIDA]]</f>
        <v>0</v>
      </c>
      <c r="K1277" s="90" t="str">
        <f>VLOOKUP(STOCKSANLUIS[[#This Row],[CODIGO]],CLASIFICACION[],6,FALSE)</f>
        <v>C</v>
      </c>
      <c r="L1277" s="90">
        <f>IFERROR(VLOOKUP(STOCKSANLUIS[[#This Row],[CODIGO]],STOCK_STARSOFT[],3,FALSE),0)</f>
        <v>0</v>
      </c>
      <c r="M1277" s="90" t="str">
        <f>IF(STOCKSANLUIS[[#This Row],[STOCK ACTUAL]]=STOCKSANLUIS[[#This Row],[STOCK_STARSOFT]],"SIN DIFERENCIA","DIFERENCIA")</f>
        <v>SIN DIFERENCIA</v>
      </c>
    </row>
    <row r="1278" spans="1:13" ht="15" hidden="1" customHeight="1" x14ac:dyDescent="0.25">
      <c r="A1278" s="144" t="s">
        <v>2623</v>
      </c>
      <c r="B1278" s="87" t="s">
        <v>2624</v>
      </c>
      <c r="C1278" s="88">
        <v>0</v>
      </c>
      <c r="D1278" s="89" t="s">
        <v>6</v>
      </c>
      <c r="E1278" s="90" t="str">
        <f>VLOOKUP(STOCKSANLUIS[[#This Row],[CODIGO]],FAMILIAS[],4,FALSE)</f>
        <v>SMART ELECTRIC</v>
      </c>
      <c r="F1278" s="90">
        <v>1</v>
      </c>
      <c r="G1278" s="90"/>
      <c r="H1278" s="90">
        <f>SUMIF(INGRESO_MERCADERIA[CODIGO],STOCKSANLUIS[[#This Row],[CODIGO]],INGRESO_MERCADERIA[INGRESO])</f>
        <v>0</v>
      </c>
      <c r="I1278" s="90">
        <f>SUMIF(SALIDA[CODIGO],STOCKSANLUIS[[#This Row],[CODIGO]],SALIDA[CANTIDAD])</f>
        <v>0</v>
      </c>
      <c r="J1278" s="90">
        <f>STOCKSANLUIS[[#This Row],[STOCK ALM1]]-STOCKSANLUIS[[#This Row],[SALIDA]]</f>
        <v>0</v>
      </c>
      <c r="K1278" s="90" t="str">
        <f>VLOOKUP(STOCKSANLUIS[[#This Row],[CODIGO]],CLASIFICACION[],6,FALSE)</f>
        <v>C</v>
      </c>
      <c r="L1278" s="90">
        <f>IFERROR(VLOOKUP(STOCKSANLUIS[[#This Row],[CODIGO]],STOCK_STARSOFT[],3,FALSE),0)</f>
        <v>0</v>
      </c>
      <c r="M1278" s="90" t="str">
        <f>IF(STOCKSANLUIS[[#This Row],[STOCK ACTUAL]]=STOCKSANLUIS[[#This Row],[STOCK_STARSOFT]],"SIN DIFERENCIA","DIFERENCIA")</f>
        <v>SIN DIFERENCIA</v>
      </c>
    </row>
    <row r="1279" spans="1:13" ht="15" hidden="1" customHeight="1" x14ac:dyDescent="0.25">
      <c r="A1279" s="144" t="s">
        <v>2625</v>
      </c>
      <c r="B1279" s="87" t="s">
        <v>2626</v>
      </c>
      <c r="C1279" s="88">
        <v>0</v>
      </c>
      <c r="D1279" s="89" t="s">
        <v>6</v>
      </c>
      <c r="E1279" s="90" t="str">
        <f>VLOOKUP(STOCKSANLUIS[[#This Row],[CODIGO]],FAMILIAS[],4,FALSE)</f>
        <v>SMART ELECTRIC</v>
      </c>
      <c r="F1279" s="90">
        <v>1</v>
      </c>
      <c r="G1279" s="90"/>
      <c r="H1279" s="90">
        <f>SUMIF(INGRESO_MERCADERIA[CODIGO],STOCKSANLUIS[[#This Row],[CODIGO]],INGRESO_MERCADERIA[INGRESO])</f>
        <v>0</v>
      </c>
      <c r="I1279" s="90">
        <f>SUMIF(SALIDA[CODIGO],STOCKSANLUIS[[#This Row],[CODIGO]],SALIDA[CANTIDAD])</f>
        <v>0</v>
      </c>
      <c r="J1279" s="90">
        <f>STOCKSANLUIS[[#This Row],[STOCK ALM1]]-STOCKSANLUIS[[#This Row],[SALIDA]]</f>
        <v>0</v>
      </c>
      <c r="K1279" s="90" t="str">
        <f>VLOOKUP(STOCKSANLUIS[[#This Row],[CODIGO]],CLASIFICACION[],6,FALSE)</f>
        <v>C</v>
      </c>
      <c r="L1279" s="90">
        <f>IFERROR(VLOOKUP(STOCKSANLUIS[[#This Row],[CODIGO]],STOCK_STARSOFT[],3,FALSE),0)</f>
        <v>0</v>
      </c>
      <c r="M1279" s="90" t="str">
        <f>IF(STOCKSANLUIS[[#This Row],[STOCK ACTUAL]]=STOCKSANLUIS[[#This Row],[STOCK_STARSOFT]],"SIN DIFERENCIA","DIFERENCIA")</f>
        <v>SIN DIFERENCIA</v>
      </c>
    </row>
    <row r="1280" spans="1:13" ht="15" hidden="1" customHeight="1" x14ac:dyDescent="0.25">
      <c r="A1280" s="144" t="s">
        <v>3754</v>
      </c>
      <c r="B1280" s="87" t="s">
        <v>3755</v>
      </c>
      <c r="C1280" s="88">
        <v>5</v>
      </c>
      <c r="D1280" s="89" t="s">
        <v>6</v>
      </c>
      <c r="E1280" s="90" t="str">
        <f>VLOOKUP(STOCKSANLUIS[[#This Row],[CODIGO]],FAMILIAS[],4,FALSE)</f>
        <v>EVERWELL</v>
      </c>
      <c r="F1280" s="90">
        <v>1</v>
      </c>
      <c r="G1280" s="90" t="s">
        <v>19524</v>
      </c>
      <c r="H1280" s="90">
        <f>SUMIF(INGRESO_MERCADERIA[CODIGO],STOCKSANLUIS[[#This Row],[CODIGO]],INGRESO_MERCADERIA[INGRESO])</f>
        <v>5</v>
      </c>
      <c r="I1280" s="90">
        <f>SUMIF(SALIDA[CODIGO],STOCKSANLUIS[[#This Row],[CODIGO]],SALIDA[CANTIDAD])</f>
        <v>0</v>
      </c>
      <c r="J1280" s="90">
        <f>STOCKSANLUIS[[#This Row],[STOCK ALM1]]-STOCKSANLUIS[[#This Row],[SALIDA]]</f>
        <v>5</v>
      </c>
      <c r="K1280" s="90" t="str">
        <f>VLOOKUP(STOCKSANLUIS[[#This Row],[CODIGO]],CLASIFICACION[],6,FALSE)</f>
        <v>C</v>
      </c>
      <c r="L1280" s="90">
        <f>IFERROR(VLOOKUP(STOCKSANLUIS[[#This Row],[CODIGO]],STOCK_STARSOFT[],3,FALSE),0)</f>
        <v>5</v>
      </c>
      <c r="M1280" s="90" t="str">
        <f>IF(STOCKSANLUIS[[#This Row],[STOCK ACTUAL]]=STOCKSANLUIS[[#This Row],[STOCK_STARSOFT]],"SIN DIFERENCIA","DIFERENCIA")</f>
        <v>SIN DIFERENCIA</v>
      </c>
    </row>
    <row r="1281" spans="1:13" ht="15" hidden="1" customHeight="1" x14ac:dyDescent="0.25">
      <c r="A1281" s="144" t="s">
        <v>2629</v>
      </c>
      <c r="B1281" s="87" t="s">
        <v>2630</v>
      </c>
      <c r="C1281" s="88">
        <v>0</v>
      </c>
      <c r="D1281" s="89" t="s">
        <v>6</v>
      </c>
      <c r="E1281" s="90" t="str">
        <f>VLOOKUP(STOCKSANLUIS[[#This Row],[CODIGO]],FAMILIAS[],4,FALSE)</f>
        <v>NU CALGON</v>
      </c>
      <c r="F1281" s="90">
        <v>1</v>
      </c>
      <c r="G1281" s="90"/>
      <c r="H1281" s="90">
        <f>SUMIF(INGRESO_MERCADERIA[CODIGO],STOCKSANLUIS[[#This Row],[CODIGO]],INGRESO_MERCADERIA[INGRESO])</f>
        <v>0</v>
      </c>
      <c r="I1281" s="90">
        <f>SUMIF(SALIDA[CODIGO],STOCKSANLUIS[[#This Row],[CODIGO]],SALIDA[CANTIDAD])</f>
        <v>0</v>
      </c>
      <c r="J1281" s="90">
        <f>STOCKSANLUIS[[#This Row],[STOCK ALM1]]-STOCKSANLUIS[[#This Row],[SALIDA]]</f>
        <v>0</v>
      </c>
      <c r="K1281" s="90" t="str">
        <f>VLOOKUP(STOCKSANLUIS[[#This Row],[CODIGO]],CLASIFICACION[],6,FALSE)</f>
        <v>C</v>
      </c>
      <c r="L1281" s="90">
        <f>IFERROR(VLOOKUP(STOCKSANLUIS[[#This Row],[CODIGO]],STOCK_STARSOFT[],3,FALSE),0)</f>
        <v>0</v>
      </c>
      <c r="M1281" s="90" t="str">
        <f>IF(STOCKSANLUIS[[#This Row],[STOCK ACTUAL]]=STOCKSANLUIS[[#This Row],[STOCK_STARSOFT]],"SIN DIFERENCIA","DIFERENCIA")</f>
        <v>SIN DIFERENCIA</v>
      </c>
    </row>
    <row r="1282" spans="1:13" ht="15" hidden="1" customHeight="1" x14ac:dyDescent="0.25">
      <c r="A1282" s="144" t="s">
        <v>2631</v>
      </c>
      <c r="B1282" s="87" t="s">
        <v>2632</v>
      </c>
      <c r="C1282" s="88">
        <v>0</v>
      </c>
      <c r="D1282" s="89" t="s">
        <v>6</v>
      </c>
      <c r="E1282" s="90" t="str">
        <f>VLOOKUP(STOCKSANLUIS[[#This Row],[CODIGO]],FAMILIAS[],4,FALSE)</f>
        <v>QUALITY</v>
      </c>
      <c r="F1282" s="90">
        <v>1</v>
      </c>
      <c r="G1282" s="90"/>
      <c r="H1282" s="90">
        <f>SUMIF(INGRESO_MERCADERIA[CODIGO],STOCKSANLUIS[[#This Row],[CODIGO]],INGRESO_MERCADERIA[INGRESO])</f>
        <v>0</v>
      </c>
      <c r="I1282" s="90">
        <f>SUMIF(SALIDA[CODIGO],STOCKSANLUIS[[#This Row],[CODIGO]],SALIDA[CANTIDAD])</f>
        <v>0</v>
      </c>
      <c r="J1282" s="90">
        <f>STOCKSANLUIS[[#This Row],[STOCK ALM1]]-STOCKSANLUIS[[#This Row],[SALIDA]]</f>
        <v>0</v>
      </c>
      <c r="K1282" s="90" t="str">
        <f>VLOOKUP(STOCKSANLUIS[[#This Row],[CODIGO]],CLASIFICACION[],6,FALSE)</f>
        <v>C</v>
      </c>
      <c r="L1282" s="90">
        <f>IFERROR(VLOOKUP(STOCKSANLUIS[[#This Row],[CODIGO]],STOCK_STARSOFT[],3,FALSE),0)</f>
        <v>0</v>
      </c>
      <c r="M1282" s="90" t="str">
        <f>IF(STOCKSANLUIS[[#This Row],[STOCK ACTUAL]]=STOCKSANLUIS[[#This Row],[STOCK_STARSOFT]],"SIN DIFERENCIA","DIFERENCIA")</f>
        <v>SIN DIFERENCIA</v>
      </c>
    </row>
    <row r="1283" spans="1:13" hidden="1" x14ac:dyDescent="0.25">
      <c r="A1283" s="144" t="s">
        <v>3756</v>
      </c>
      <c r="B1283" s="87" t="s">
        <v>3757</v>
      </c>
      <c r="C1283" s="88">
        <v>5</v>
      </c>
      <c r="D1283" s="89" t="s">
        <v>6</v>
      </c>
      <c r="E1283" s="90" t="str">
        <f>VLOOKUP(STOCKSANLUIS[[#This Row],[CODIGO]],FAMILIAS[],4,FALSE)</f>
        <v>EVERWELL</v>
      </c>
      <c r="F1283" s="90">
        <v>1</v>
      </c>
      <c r="G1283" s="90" t="s">
        <v>19524</v>
      </c>
      <c r="H1283" s="90">
        <f>SUMIF(INGRESO_MERCADERIA[CODIGO],STOCKSANLUIS[[#This Row],[CODIGO]],INGRESO_MERCADERIA[INGRESO])</f>
        <v>5</v>
      </c>
      <c r="I1283" s="90">
        <f>SUMIF(SALIDA[CODIGO],STOCKSANLUIS[[#This Row],[CODIGO]],SALIDA[CANTIDAD])</f>
        <v>0</v>
      </c>
      <c r="J1283" s="90">
        <f>STOCKSANLUIS[[#This Row],[STOCK ALM1]]-STOCKSANLUIS[[#This Row],[SALIDA]]</f>
        <v>5</v>
      </c>
      <c r="K1283" s="90" t="str">
        <f>VLOOKUP(STOCKSANLUIS[[#This Row],[CODIGO]],CLASIFICACION[],6,FALSE)</f>
        <v>C</v>
      </c>
      <c r="L1283" s="90">
        <f>IFERROR(VLOOKUP(STOCKSANLUIS[[#This Row],[CODIGO]],STOCK_STARSOFT[],3,FALSE),0)</f>
        <v>5</v>
      </c>
      <c r="M1283" s="90" t="str">
        <f>IF(STOCKSANLUIS[[#This Row],[STOCK ACTUAL]]=STOCKSANLUIS[[#This Row],[STOCK_STARSOFT]],"SIN DIFERENCIA","DIFERENCIA")</f>
        <v>SIN DIFERENCIA</v>
      </c>
    </row>
    <row r="1284" spans="1:13" ht="15" hidden="1" customHeight="1" x14ac:dyDescent="0.25">
      <c r="A1284" s="144" t="s">
        <v>2635</v>
      </c>
      <c r="B1284" s="87" t="s">
        <v>2636</v>
      </c>
      <c r="C1284" s="88">
        <v>0</v>
      </c>
      <c r="D1284" s="89" t="s">
        <v>6</v>
      </c>
      <c r="E1284" s="90" t="str">
        <f>VLOOKUP(STOCKSANLUIS[[#This Row],[CODIGO]],FAMILIAS[],4,FALSE)</f>
        <v>QUALITY</v>
      </c>
      <c r="F1284" s="90">
        <v>1</v>
      </c>
      <c r="G1284" s="90"/>
      <c r="H1284" s="90">
        <f>SUMIF(INGRESO_MERCADERIA[CODIGO],STOCKSANLUIS[[#This Row],[CODIGO]],INGRESO_MERCADERIA[INGRESO])</f>
        <v>0</v>
      </c>
      <c r="I1284" s="90">
        <f>SUMIF(SALIDA[CODIGO],STOCKSANLUIS[[#This Row],[CODIGO]],SALIDA[CANTIDAD])</f>
        <v>0</v>
      </c>
      <c r="J1284" s="90">
        <f>STOCKSANLUIS[[#This Row],[STOCK ALM1]]-STOCKSANLUIS[[#This Row],[SALIDA]]</f>
        <v>0</v>
      </c>
      <c r="K1284" s="90" t="str">
        <f>VLOOKUP(STOCKSANLUIS[[#This Row],[CODIGO]],CLASIFICACION[],6,FALSE)</f>
        <v>C</v>
      </c>
      <c r="L1284" s="90">
        <f>IFERROR(VLOOKUP(STOCKSANLUIS[[#This Row],[CODIGO]],STOCK_STARSOFT[],3,FALSE),0)</f>
        <v>0</v>
      </c>
      <c r="M1284" s="90" t="str">
        <f>IF(STOCKSANLUIS[[#This Row],[STOCK ACTUAL]]=STOCKSANLUIS[[#This Row],[STOCK_STARSOFT]],"SIN DIFERENCIA","DIFERENCIA")</f>
        <v>SIN DIFERENCIA</v>
      </c>
    </row>
    <row r="1285" spans="1:13" ht="15" hidden="1" customHeight="1" x14ac:dyDescent="0.25">
      <c r="A1285" s="144" t="s">
        <v>2637</v>
      </c>
      <c r="B1285" s="87" t="s">
        <v>2638</v>
      </c>
      <c r="C1285" s="88">
        <v>0</v>
      </c>
      <c r="D1285" s="89" t="s">
        <v>6</v>
      </c>
      <c r="E1285" s="90" t="str">
        <f>VLOOKUP(STOCKSANLUIS[[#This Row],[CODIGO]],FAMILIAS[],4,FALSE)</f>
        <v>QUALITY</v>
      </c>
      <c r="F1285" s="90">
        <v>1</v>
      </c>
      <c r="G1285" s="90"/>
      <c r="H1285" s="90">
        <f>SUMIF(INGRESO_MERCADERIA[CODIGO],STOCKSANLUIS[[#This Row],[CODIGO]],INGRESO_MERCADERIA[INGRESO])</f>
        <v>0</v>
      </c>
      <c r="I1285" s="90">
        <f>SUMIF(SALIDA[CODIGO],STOCKSANLUIS[[#This Row],[CODIGO]],SALIDA[CANTIDAD])</f>
        <v>0</v>
      </c>
      <c r="J1285" s="90">
        <f>STOCKSANLUIS[[#This Row],[STOCK ALM1]]-STOCKSANLUIS[[#This Row],[SALIDA]]</f>
        <v>0</v>
      </c>
      <c r="K1285" s="90" t="str">
        <f>VLOOKUP(STOCKSANLUIS[[#This Row],[CODIGO]],CLASIFICACION[],6,FALSE)</f>
        <v>C</v>
      </c>
      <c r="L1285" s="90">
        <f>IFERROR(VLOOKUP(STOCKSANLUIS[[#This Row],[CODIGO]],STOCK_STARSOFT[],3,FALSE),0)</f>
        <v>0</v>
      </c>
      <c r="M1285" s="90" t="str">
        <f>IF(STOCKSANLUIS[[#This Row],[STOCK ACTUAL]]=STOCKSANLUIS[[#This Row],[STOCK_STARSOFT]],"SIN DIFERENCIA","DIFERENCIA")</f>
        <v>SIN DIFERENCIA</v>
      </c>
    </row>
    <row r="1286" spans="1:13" ht="15" hidden="1" customHeight="1" x14ac:dyDescent="0.25">
      <c r="A1286" s="144" t="s">
        <v>2639</v>
      </c>
      <c r="B1286" s="87" t="s">
        <v>2640</v>
      </c>
      <c r="C1286" s="88">
        <v>0</v>
      </c>
      <c r="D1286" s="89" t="s">
        <v>6</v>
      </c>
      <c r="E1286" s="90" t="str">
        <f>VLOOKUP(STOCKSANLUIS[[#This Row],[CODIGO]],FAMILIAS[],4,FALSE)</f>
        <v>VARIOS</v>
      </c>
      <c r="F1286" s="90">
        <v>1</v>
      </c>
      <c r="G1286" s="90"/>
      <c r="H1286" s="90">
        <f>SUMIF(INGRESO_MERCADERIA[CODIGO],STOCKSANLUIS[[#This Row],[CODIGO]],INGRESO_MERCADERIA[INGRESO])</f>
        <v>0</v>
      </c>
      <c r="I1286" s="90">
        <f>SUMIF(SALIDA[CODIGO],STOCKSANLUIS[[#This Row],[CODIGO]],SALIDA[CANTIDAD])</f>
        <v>0</v>
      </c>
      <c r="J1286" s="90">
        <f>STOCKSANLUIS[[#This Row],[STOCK ALM1]]-STOCKSANLUIS[[#This Row],[SALIDA]]</f>
        <v>0</v>
      </c>
      <c r="K1286" s="90" t="str">
        <f>VLOOKUP(STOCKSANLUIS[[#This Row],[CODIGO]],CLASIFICACION[],6,FALSE)</f>
        <v>C</v>
      </c>
      <c r="L1286" s="90">
        <f>IFERROR(VLOOKUP(STOCKSANLUIS[[#This Row],[CODIGO]],STOCK_STARSOFT[],3,FALSE),0)</f>
        <v>0</v>
      </c>
      <c r="M1286" s="90" t="str">
        <f>IF(STOCKSANLUIS[[#This Row],[STOCK ACTUAL]]=STOCKSANLUIS[[#This Row],[STOCK_STARSOFT]],"SIN DIFERENCIA","DIFERENCIA")</f>
        <v>SIN DIFERENCIA</v>
      </c>
    </row>
    <row r="1287" spans="1:13" ht="15" hidden="1" customHeight="1" x14ac:dyDescent="0.25">
      <c r="A1287" s="144" t="s">
        <v>3784</v>
      </c>
      <c r="B1287" s="87" t="s">
        <v>3785</v>
      </c>
      <c r="C1287" s="88">
        <v>2</v>
      </c>
      <c r="D1287" s="89" t="s">
        <v>6</v>
      </c>
      <c r="E1287" s="90" t="str">
        <f>VLOOKUP(STOCKSANLUIS[[#This Row],[CODIGO]],FAMILIAS[],4,FALSE)</f>
        <v>EVERWELL</v>
      </c>
      <c r="F1287" s="90">
        <v>1</v>
      </c>
      <c r="G1287" s="90" t="s">
        <v>19524</v>
      </c>
      <c r="H1287" s="90">
        <f>SUMIF(INGRESO_MERCADERIA[CODIGO],STOCKSANLUIS[[#This Row],[CODIGO]],INGRESO_MERCADERIA[INGRESO])</f>
        <v>2</v>
      </c>
      <c r="I1287" s="90">
        <f>SUMIF(SALIDA[CODIGO],STOCKSANLUIS[[#This Row],[CODIGO]],SALIDA[CANTIDAD])</f>
        <v>1</v>
      </c>
      <c r="J1287" s="90">
        <f>STOCKSANLUIS[[#This Row],[STOCK ALM1]]-STOCKSANLUIS[[#This Row],[SALIDA]]</f>
        <v>1</v>
      </c>
      <c r="K1287" s="90" t="str">
        <f>VLOOKUP(STOCKSANLUIS[[#This Row],[CODIGO]],CLASIFICACION[],6,FALSE)</f>
        <v>C</v>
      </c>
      <c r="L1287" s="90">
        <f>IFERROR(VLOOKUP(STOCKSANLUIS[[#This Row],[CODIGO]],STOCK_STARSOFT[],3,FALSE),0)</f>
        <v>1</v>
      </c>
      <c r="M1287" s="90" t="str">
        <f>IF(STOCKSANLUIS[[#This Row],[STOCK ACTUAL]]=STOCKSANLUIS[[#This Row],[STOCK_STARSOFT]],"SIN DIFERENCIA","DIFERENCIA")</f>
        <v>SIN DIFERENCIA</v>
      </c>
    </row>
    <row r="1288" spans="1:13" ht="15" hidden="1" customHeight="1" x14ac:dyDescent="0.25">
      <c r="A1288" s="144" t="s">
        <v>2643</v>
      </c>
      <c r="B1288" s="87" t="s">
        <v>2644</v>
      </c>
      <c r="C1288" s="88">
        <v>0</v>
      </c>
      <c r="D1288" s="89" t="s">
        <v>6</v>
      </c>
      <c r="E1288" s="90" t="str">
        <f>VLOOKUP(STOCKSANLUIS[[#This Row],[CODIGO]],FAMILIAS[],4,FALSE)</f>
        <v>EMBRACO</v>
      </c>
      <c r="F1288" s="90">
        <v>1</v>
      </c>
      <c r="G1288" s="90"/>
      <c r="H1288" s="90">
        <f>SUMIF(INGRESO_MERCADERIA[CODIGO],STOCKSANLUIS[[#This Row],[CODIGO]],INGRESO_MERCADERIA[INGRESO])</f>
        <v>0</v>
      </c>
      <c r="I1288" s="90">
        <f>SUMIF(SALIDA[CODIGO],STOCKSANLUIS[[#This Row],[CODIGO]],SALIDA[CANTIDAD])</f>
        <v>0</v>
      </c>
      <c r="J1288" s="90">
        <f>STOCKSANLUIS[[#This Row],[STOCK ALM1]]-STOCKSANLUIS[[#This Row],[SALIDA]]</f>
        <v>0</v>
      </c>
      <c r="K1288" s="90" t="str">
        <f>VLOOKUP(STOCKSANLUIS[[#This Row],[CODIGO]],CLASIFICACION[],6,FALSE)</f>
        <v>C</v>
      </c>
      <c r="L1288" s="90">
        <f>IFERROR(VLOOKUP(STOCKSANLUIS[[#This Row],[CODIGO]],STOCK_STARSOFT[],3,FALSE),0)</f>
        <v>0</v>
      </c>
      <c r="M1288" s="90" t="str">
        <f>IF(STOCKSANLUIS[[#This Row],[STOCK ACTUAL]]=STOCKSANLUIS[[#This Row],[STOCK_STARSOFT]],"SIN DIFERENCIA","DIFERENCIA")</f>
        <v>SIN DIFERENCIA</v>
      </c>
    </row>
    <row r="1289" spans="1:13" ht="15" hidden="1" customHeight="1" x14ac:dyDescent="0.25">
      <c r="A1289" s="144" t="s">
        <v>2645</v>
      </c>
      <c r="B1289" s="87" t="s">
        <v>2646</v>
      </c>
      <c r="C1289" s="88">
        <v>0</v>
      </c>
      <c r="D1289" s="89" t="s">
        <v>6</v>
      </c>
      <c r="E1289" s="90" t="str">
        <f>VLOOKUP(STOCKSANLUIS[[#This Row],[CODIGO]],FAMILIAS[],4,FALSE)</f>
        <v>DANFOSS</v>
      </c>
      <c r="F1289" s="90">
        <v>1</v>
      </c>
      <c r="G1289" s="90"/>
      <c r="H1289" s="90">
        <f>SUMIF(INGRESO_MERCADERIA[CODIGO],STOCKSANLUIS[[#This Row],[CODIGO]],INGRESO_MERCADERIA[INGRESO])</f>
        <v>0</v>
      </c>
      <c r="I1289" s="90">
        <f>SUMIF(SALIDA[CODIGO],STOCKSANLUIS[[#This Row],[CODIGO]],SALIDA[CANTIDAD])</f>
        <v>0</v>
      </c>
      <c r="J1289" s="90">
        <f>STOCKSANLUIS[[#This Row],[STOCK ALM1]]-STOCKSANLUIS[[#This Row],[SALIDA]]</f>
        <v>0</v>
      </c>
      <c r="K1289" s="90" t="str">
        <f>VLOOKUP(STOCKSANLUIS[[#This Row],[CODIGO]],CLASIFICACION[],6,FALSE)</f>
        <v>C</v>
      </c>
      <c r="L1289" s="90">
        <f>IFERROR(VLOOKUP(STOCKSANLUIS[[#This Row],[CODIGO]],STOCK_STARSOFT[],3,FALSE),0)</f>
        <v>0</v>
      </c>
      <c r="M1289" s="90" t="str">
        <f>IF(STOCKSANLUIS[[#This Row],[STOCK ACTUAL]]=STOCKSANLUIS[[#This Row],[STOCK_STARSOFT]],"SIN DIFERENCIA","DIFERENCIA")</f>
        <v>SIN DIFERENCIA</v>
      </c>
    </row>
    <row r="1290" spans="1:13" ht="15" hidden="1" customHeight="1" x14ac:dyDescent="0.25">
      <c r="A1290" s="144" t="s">
        <v>2647</v>
      </c>
      <c r="B1290" s="87" t="s">
        <v>2648</v>
      </c>
      <c r="C1290" s="88">
        <v>0</v>
      </c>
      <c r="D1290" s="89" t="s">
        <v>6</v>
      </c>
      <c r="E1290" s="90" t="str">
        <f>VLOOKUP(STOCKSANLUIS[[#This Row],[CODIGO]],FAMILIAS[],4,FALSE)</f>
        <v>EBM</v>
      </c>
      <c r="F1290" s="90">
        <v>1</v>
      </c>
      <c r="G1290" s="90"/>
      <c r="H1290" s="90">
        <f>SUMIF(INGRESO_MERCADERIA[CODIGO],STOCKSANLUIS[[#This Row],[CODIGO]],INGRESO_MERCADERIA[INGRESO])</f>
        <v>0</v>
      </c>
      <c r="I1290" s="90">
        <f>SUMIF(SALIDA[CODIGO],STOCKSANLUIS[[#This Row],[CODIGO]],SALIDA[CANTIDAD])</f>
        <v>0</v>
      </c>
      <c r="J1290" s="90">
        <f>STOCKSANLUIS[[#This Row],[STOCK ALM1]]-STOCKSANLUIS[[#This Row],[SALIDA]]</f>
        <v>0</v>
      </c>
      <c r="K1290" s="90" t="str">
        <f>VLOOKUP(STOCKSANLUIS[[#This Row],[CODIGO]],CLASIFICACION[],6,FALSE)</f>
        <v>C</v>
      </c>
      <c r="L1290" s="90">
        <f>IFERROR(VLOOKUP(STOCKSANLUIS[[#This Row],[CODIGO]],STOCK_STARSOFT[],3,FALSE),0)</f>
        <v>0</v>
      </c>
      <c r="M1290" s="90" t="str">
        <f>IF(STOCKSANLUIS[[#This Row],[STOCK ACTUAL]]=STOCKSANLUIS[[#This Row],[STOCK_STARSOFT]],"SIN DIFERENCIA","DIFERENCIA")</f>
        <v>SIN DIFERENCIA</v>
      </c>
    </row>
    <row r="1291" spans="1:13" ht="15" hidden="1" customHeight="1" x14ac:dyDescent="0.25">
      <c r="A1291" s="144" t="s">
        <v>2649</v>
      </c>
      <c r="B1291" s="87" t="s">
        <v>2650</v>
      </c>
      <c r="C1291" s="88">
        <v>0</v>
      </c>
      <c r="D1291" s="89" t="s">
        <v>6</v>
      </c>
      <c r="E1291" s="90" t="str">
        <f>VLOOKUP(STOCKSANLUIS[[#This Row],[CODIGO]],FAMILIAS[],4,FALSE)</f>
        <v>EBM</v>
      </c>
      <c r="F1291" s="90">
        <v>1</v>
      </c>
      <c r="G1291" s="90"/>
      <c r="H1291" s="90">
        <f>SUMIF(INGRESO_MERCADERIA[CODIGO],STOCKSANLUIS[[#This Row],[CODIGO]],INGRESO_MERCADERIA[INGRESO])</f>
        <v>0</v>
      </c>
      <c r="I1291" s="90">
        <f>SUMIF(SALIDA[CODIGO],STOCKSANLUIS[[#This Row],[CODIGO]],SALIDA[CANTIDAD])</f>
        <v>0</v>
      </c>
      <c r="J1291" s="90">
        <f>STOCKSANLUIS[[#This Row],[STOCK ALM1]]-STOCKSANLUIS[[#This Row],[SALIDA]]</f>
        <v>0</v>
      </c>
      <c r="K1291" s="90" t="str">
        <f>VLOOKUP(STOCKSANLUIS[[#This Row],[CODIGO]],CLASIFICACION[],6,FALSE)</f>
        <v>C</v>
      </c>
      <c r="L1291" s="90">
        <f>IFERROR(VLOOKUP(STOCKSANLUIS[[#This Row],[CODIGO]],STOCK_STARSOFT[],3,FALSE),0)</f>
        <v>0</v>
      </c>
      <c r="M1291" s="90" t="str">
        <f>IF(STOCKSANLUIS[[#This Row],[STOCK ACTUAL]]=STOCKSANLUIS[[#This Row],[STOCK_STARSOFT]],"SIN DIFERENCIA","DIFERENCIA")</f>
        <v>SIN DIFERENCIA</v>
      </c>
    </row>
    <row r="1292" spans="1:13" ht="15" hidden="1" customHeight="1" x14ac:dyDescent="0.25">
      <c r="A1292" s="144" t="s">
        <v>2651</v>
      </c>
      <c r="B1292" s="87" t="s">
        <v>2652</v>
      </c>
      <c r="C1292" s="88">
        <v>0</v>
      </c>
      <c r="D1292" s="89" t="s">
        <v>6</v>
      </c>
      <c r="E1292" s="90" t="str">
        <f>VLOOKUP(STOCKSANLUIS[[#This Row],[CODIGO]],FAMILIAS[],4,FALSE)</f>
        <v>PECOMARK</v>
      </c>
      <c r="F1292" s="90">
        <v>1</v>
      </c>
      <c r="G1292" s="90"/>
      <c r="H1292" s="90">
        <f>SUMIF(INGRESO_MERCADERIA[CODIGO],STOCKSANLUIS[[#This Row],[CODIGO]],INGRESO_MERCADERIA[INGRESO])</f>
        <v>0</v>
      </c>
      <c r="I1292" s="90">
        <f>SUMIF(SALIDA[CODIGO],STOCKSANLUIS[[#This Row],[CODIGO]],SALIDA[CANTIDAD])</f>
        <v>0</v>
      </c>
      <c r="J1292" s="90">
        <f>STOCKSANLUIS[[#This Row],[STOCK ALM1]]-STOCKSANLUIS[[#This Row],[SALIDA]]</f>
        <v>0</v>
      </c>
      <c r="K1292" s="90" t="str">
        <f>VLOOKUP(STOCKSANLUIS[[#This Row],[CODIGO]],CLASIFICACION[],6,FALSE)</f>
        <v>C</v>
      </c>
      <c r="L1292" s="90">
        <f>IFERROR(VLOOKUP(STOCKSANLUIS[[#This Row],[CODIGO]],STOCK_STARSOFT[],3,FALSE),0)</f>
        <v>0</v>
      </c>
      <c r="M1292" s="90" t="str">
        <f>IF(STOCKSANLUIS[[#This Row],[STOCK ACTUAL]]=STOCKSANLUIS[[#This Row],[STOCK_STARSOFT]],"SIN DIFERENCIA","DIFERENCIA")</f>
        <v>SIN DIFERENCIA</v>
      </c>
    </row>
    <row r="1293" spans="1:13" ht="15" hidden="1" customHeight="1" x14ac:dyDescent="0.25">
      <c r="A1293" s="144" t="s">
        <v>2653</v>
      </c>
      <c r="B1293" s="87" t="s">
        <v>2654</v>
      </c>
      <c r="C1293" s="88">
        <v>0</v>
      </c>
      <c r="D1293" s="89" t="s">
        <v>6</v>
      </c>
      <c r="E1293" s="90" t="str">
        <f>VLOOKUP(STOCKSANLUIS[[#This Row],[CODIGO]],FAMILIAS[],4,FALSE)</f>
        <v>PECOMARK</v>
      </c>
      <c r="F1293" s="90">
        <v>1</v>
      </c>
      <c r="G1293" s="90"/>
      <c r="H1293" s="90">
        <f>SUMIF(INGRESO_MERCADERIA[CODIGO],STOCKSANLUIS[[#This Row],[CODIGO]],INGRESO_MERCADERIA[INGRESO])</f>
        <v>0</v>
      </c>
      <c r="I1293" s="90">
        <f>SUMIF(SALIDA[CODIGO],STOCKSANLUIS[[#This Row],[CODIGO]],SALIDA[CANTIDAD])</f>
        <v>0</v>
      </c>
      <c r="J1293" s="90">
        <f>STOCKSANLUIS[[#This Row],[STOCK ALM1]]-STOCKSANLUIS[[#This Row],[SALIDA]]</f>
        <v>0</v>
      </c>
      <c r="K1293" s="90" t="str">
        <f>VLOOKUP(STOCKSANLUIS[[#This Row],[CODIGO]],CLASIFICACION[],6,FALSE)</f>
        <v>C</v>
      </c>
      <c r="L1293" s="90">
        <f>IFERROR(VLOOKUP(STOCKSANLUIS[[#This Row],[CODIGO]],STOCK_STARSOFT[],3,FALSE),0)</f>
        <v>0</v>
      </c>
      <c r="M1293" s="90" t="str">
        <f>IF(STOCKSANLUIS[[#This Row],[STOCK ACTUAL]]=STOCKSANLUIS[[#This Row],[STOCK_STARSOFT]],"SIN DIFERENCIA","DIFERENCIA")</f>
        <v>SIN DIFERENCIA</v>
      </c>
    </row>
    <row r="1294" spans="1:13" hidden="1" x14ac:dyDescent="0.25">
      <c r="A1294" s="144" t="s">
        <v>2655</v>
      </c>
      <c r="B1294" s="87" t="s">
        <v>2656</v>
      </c>
      <c r="C1294" s="88">
        <v>0</v>
      </c>
      <c r="D1294" s="89" t="s">
        <v>6</v>
      </c>
      <c r="E1294" s="90" t="str">
        <f>VLOOKUP(STOCKSANLUIS[[#This Row],[CODIGO]],FAMILIAS[],4,FALSE)</f>
        <v>THE CHEMOURS</v>
      </c>
      <c r="F1294" s="90">
        <v>1</v>
      </c>
      <c r="G1294" s="90"/>
      <c r="H1294" s="90">
        <f>SUMIF(INGRESO_MERCADERIA[CODIGO],STOCKSANLUIS[[#This Row],[CODIGO]],INGRESO_MERCADERIA[INGRESO])</f>
        <v>0</v>
      </c>
      <c r="I1294" s="90">
        <f>SUMIF(SALIDA[CODIGO],STOCKSANLUIS[[#This Row],[CODIGO]],SALIDA[CANTIDAD])</f>
        <v>0</v>
      </c>
      <c r="J1294" s="90">
        <f>STOCKSANLUIS[[#This Row],[STOCK ALM1]]-STOCKSANLUIS[[#This Row],[SALIDA]]</f>
        <v>0</v>
      </c>
      <c r="K1294" s="90" t="str">
        <f>VLOOKUP(STOCKSANLUIS[[#This Row],[CODIGO]],CLASIFICACION[],6,FALSE)</f>
        <v>C</v>
      </c>
      <c r="L1294" s="90">
        <f>IFERROR(VLOOKUP(STOCKSANLUIS[[#This Row],[CODIGO]],STOCK_STARSOFT[],3,FALSE),0)</f>
        <v>0</v>
      </c>
      <c r="M1294" s="90" t="str">
        <f>IF(STOCKSANLUIS[[#This Row],[STOCK ACTUAL]]=STOCKSANLUIS[[#This Row],[STOCK_STARSOFT]],"SIN DIFERENCIA","DIFERENCIA")</f>
        <v>SIN DIFERENCIA</v>
      </c>
    </row>
    <row r="1295" spans="1:13" hidden="1" x14ac:dyDescent="0.25">
      <c r="A1295" s="144" t="s">
        <v>2657</v>
      </c>
      <c r="B1295" s="87" t="s">
        <v>2658</v>
      </c>
      <c r="C1295" s="88">
        <v>0</v>
      </c>
      <c r="D1295" s="89" t="s">
        <v>6</v>
      </c>
      <c r="E1295" s="90" t="str">
        <f>VLOOKUP(STOCKSANLUIS[[#This Row],[CODIGO]],FAMILIAS[],4,FALSE)</f>
        <v>REFRIGERANT</v>
      </c>
      <c r="F1295" s="90">
        <v>1</v>
      </c>
      <c r="G1295" s="90"/>
      <c r="H1295" s="90">
        <f>SUMIF(INGRESO_MERCADERIA[CODIGO],STOCKSANLUIS[[#This Row],[CODIGO]],INGRESO_MERCADERIA[INGRESO])</f>
        <v>0</v>
      </c>
      <c r="I1295" s="90">
        <f>SUMIF(SALIDA[CODIGO],STOCKSANLUIS[[#This Row],[CODIGO]],SALIDA[CANTIDAD])</f>
        <v>0</v>
      </c>
      <c r="J1295" s="90">
        <f>STOCKSANLUIS[[#This Row],[STOCK ALM1]]-STOCKSANLUIS[[#This Row],[SALIDA]]</f>
        <v>0</v>
      </c>
      <c r="K1295" s="90" t="str">
        <f>VLOOKUP(STOCKSANLUIS[[#This Row],[CODIGO]],CLASIFICACION[],6,FALSE)</f>
        <v>C</v>
      </c>
      <c r="L1295" s="90">
        <f>IFERROR(VLOOKUP(STOCKSANLUIS[[#This Row],[CODIGO]],STOCK_STARSOFT[],3,FALSE),0)</f>
        <v>0</v>
      </c>
      <c r="M1295" s="90" t="str">
        <f>IF(STOCKSANLUIS[[#This Row],[STOCK ACTUAL]]=STOCKSANLUIS[[#This Row],[STOCK_STARSOFT]],"SIN DIFERENCIA","DIFERENCIA")</f>
        <v>SIN DIFERENCIA</v>
      </c>
    </row>
    <row r="1296" spans="1:13" hidden="1" x14ac:dyDescent="0.25">
      <c r="A1296" s="144" t="s">
        <v>3886</v>
      </c>
      <c r="B1296" s="87" t="s">
        <v>3887</v>
      </c>
      <c r="C1296" s="88">
        <v>5</v>
      </c>
      <c r="D1296" s="89" t="s">
        <v>6</v>
      </c>
      <c r="E1296" s="90" t="str">
        <f>VLOOKUP(STOCKSANLUIS[[#This Row],[CODIGO]],FAMILIAS[],4,FALSE)</f>
        <v>EVERWELL</v>
      </c>
      <c r="F1296" s="90">
        <v>1</v>
      </c>
      <c r="G1296" s="90" t="s">
        <v>19524</v>
      </c>
      <c r="H1296" s="90">
        <f>SUMIF(INGRESO_MERCADERIA[CODIGO],STOCKSANLUIS[[#This Row],[CODIGO]],INGRESO_MERCADERIA[INGRESO])</f>
        <v>5</v>
      </c>
      <c r="I1296" s="90">
        <f>SUMIF(SALIDA[CODIGO],STOCKSANLUIS[[#This Row],[CODIGO]],SALIDA[CANTIDAD])</f>
        <v>1</v>
      </c>
      <c r="J1296" s="90">
        <f>STOCKSANLUIS[[#This Row],[STOCK ALM1]]-STOCKSANLUIS[[#This Row],[SALIDA]]</f>
        <v>4</v>
      </c>
      <c r="K1296" s="90" t="str">
        <f>VLOOKUP(STOCKSANLUIS[[#This Row],[CODIGO]],CLASIFICACION[],6,FALSE)</f>
        <v>C</v>
      </c>
      <c r="L1296" s="90">
        <f>IFERROR(VLOOKUP(STOCKSANLUIS[[#This Row],[CODIGO]],STOCK_STARSOFT[],3,FALSE),0)</f>
        <v>4</v>
      </c>
      <c r="M1296" s="90" t="str">
        <f>IF(STOCKSANLUIS[[#This Row],[STOCK ACTUAL]]=STOCKSANLUIS[[#This Row],[STOCK_STARSOFT]],"SIN DIFERENCIA","DIFERENCIA")</f>
        <v>SIN DIFERENCIA</v>
      </c>
    </row>
    <row r="1297" spans="1:13" ht="15" hidden="1" customHeight="1" x14ac:dyDescent="0.25">
      <c r="A1297" s="144" t="s">
        <v>2661</v>
      </c>
      <c r="B1297" s="87" t="s">
        <v>2662</v>
      </c>
      <c r="C1297" s="88">
        <v>0</v>
      </c>
      <c r="D1297" s="89" t="s">
        <v>6</v>
      </c>
      <c r="E1297" s="90" t="str">
        <f>VLOOKUP(STOCKSANLUIS[[#This Row],[CODIGO]],FAMILIAS[],4,FALSE)</f>
        <v>CAFF</v>
      </c>
      <c r="F1297" s="90">
        <v>1</v>
      </c>
      <c r="G1297" s="90"/>
      <c r="H1297" s="90">
        <f>SUMIF(INGRESO_MERCADERIA[CODIGO],STOCKSANLUIS[[#This Row],[CODIGO]],INGRESO_MERCADERIA[INGRESO])</f>
        <v>0</v>
      </c>
      <c r="I1297" s="90">
        <f>SUMIF(SALIDA[CODIGO],STOCKSANLUIS[[#This Row],[CODIGO]],SALIDA[CANTIDAD])</f>
        <v>0</v>
      </c>
      <c r="J1297" s="90">
        <f>STOCKSANLUIS[[#This Row],[STOCK ALM1]]-STOCKSANLUIS[[#This Row],[SALIDA]]</f>
        <v>0</v>
      </c>
      <c r="K1297" s="90" t="str">
        <f>VLOOKUP(STOCKSANLUIS[[#This Row],[CODIGO]],CLASIFICACION[],6,FALSE)</f>
        <v>C</v>
      </c>
      <c r="L1297" s="90">
        <f>IFERROR(VLOOKUP(STOCKSANLUIS[[#This Row],[CODIGO]],STOCK_STARSOFT[],3,FALSE),0)</f>
        <v>0</v>
      </c>
      <c r="M1297" s="90" t="str">
        <f>IF(STOCKSANLUIS[[#This Row],[STOCK ACTUAL]]=STOCKSANLUIS[[#This Row],[STOCK_STARSOFT]],"SIN DIFERENCIA","DIFERENCIA")</f>
        <v>SIN DIFERENCIA</v>
      </c>
    </row>
    <row r="1298" spans="1:13" ht="15" hidden="1" customHeight="1" x14ac:dyDescent="0.25">
      <c r="A1298" s="144" t="s">
        <v>2663</v>
      </c>
      <c r="B1298" s="87" t="s">
        <v>2664</v>
      </c>
      <c r="C1298" s="88">
        <v>0</v>
      </c>
      <c r="D1298" s="89" t="s">
        <v>6</v>
      </c>
      <c r="E1298" s="90" t="str">
        <f>VLOOKUP(STOCKSANLUIS[[#This Row],[CODIGO]],FAMILIAS[],4,FALSE)</f>
        <v>CAFF</v>
      </c>
      <c r="F1298" s="90">
        <v>1</v>
      </c>
      <c r="G1298" s="90" t="s">
        <v>19524</v>
      </c>
      <c r="H1298" s="90">
        <f>SUMIF(INGRESO_MERCADERIA[CODIGO],STOCKSANLUIS[[#This Row],[CODIGO]],INGRESO_MERCADERIA[INGRESO])</f>
        <v>8</v>
      </c>
      <c r="I1298" s="90">
        <f>SUMIF(SALIDA[CODIGO],STOCKSANLUIS[[#This Row],[CODIGO]],SALIDA[CANTIDAD])</f>
        <v>7</v>
      </c>
      <c r="J1298" s="90">
        <f>STOCKSANLUIS[[#This Row],[STOCK ALM1]]-STOCKSANLUIS[[#This Row],[SALIDA]]</f>
        <v>1</v>
      </c>
      <c r="K1298" s="90" t="str">
        <f>VLOOKUP(STOCKSANLUIS[[#This Row],[CODIGO]],CLASIFICACION[],6,FALSE)</f>
        <v>B</v>
      </c>
      <c r="L1298" s="90">
        <f>IFERROR(VLOOKUP(STOCKSANLUIS[[#This Row],[CODIGO]],STOCK_STARSOFT[],3,FALSE),0)</f>
        <v>1</v>
      </c>
      <c r="M1298" s="90" t="str">
        <f>IF(STOCKSANLUIS[[#This Row],[STOCK ACTUAL]]=STOCKSANLUIS[[#This Row],[STOCK_STARSOFT]],"SIN DIFERENCIA","DIFERENCIA")</f>
        <v>SIN DIFERENCIA</v>
      </c>
    </row>
    <row r="1299" spans="1:13" ht="15" hidden="1" customHeight="1" x14ac:dyDescent="0.25">
      <c r="A1299" s="144" t="s">
        <v>3943</v>
      </c>
      <c r="B1299" s="87" t="s">
        <v>3944</v>
      </c>
      <c r="C1299" s="88">
        <v>3</v>
      </c>
      <c r="D1299" s="89" t="s">
        <v>6</v>
      </c>
      <c r="E1299" s="90" t="str">
        <f>VLOOKUP(STOCKSANLUIS[[#This Row],[CODIGO]],FAMILIAS[],4,FALSE)</f>
        <v>EVERWELL</v>
      </c>
      <c r="F1299" s="90">
        <v>1</v>
      </c>
      <c r="G1299" s="90" t="s">
        <v>19524</v>
      </c>
      <c r="H1299" s="90">
        <f>SUMIF(INGRESO_MERCADERIA[CODIGO],STOCKSANLUIS[[#This Row],[CODIGO]],INGRESO_MERCADERIA[INGRESO])</f>
        <v>3</v>
      </c>
      <c r="I1299" s="90">
        <f>SUMIF(SALIDA[CODIGO],STOCKSANLUIS[[#This Row],[CODIGO]],SALIDA[CANTIDAD])</f>
        <v>3</v>
      </c>
      <c r="J1299" s="90">
        <f>STOCKSANLUIS[[#This Row],[STOCK ALM1]]-STOCKSANLUIS[[#This Row],[SALIDA]]</f>
        <v>0</v>
      </c>
      <c r="K1299" s="90" t="str">
        <f>VLOOKUP(STOCKSANLUIS[[#This Row],[CODIGO]],CLASIFICACION[],6,FALSE)</f>
        <v>C</v>
      </c>
      <c r="L1299" s="90">
        <f>IFERROR(VLOOKUP(STOCKSANLUIS[[#This Row],[CODIGO]],STOCK_STARSOFT[],3,FALSE),0)</f>
        <v>0</v>
      </c>
      <c r="M1299" s="90" t="str">
        <f>IF(STOCKSANLUIS[[#This Row],[STOCK ACTUAL]]=STOCKSANLUIS[[#This Row],[STOCK_STARSOFT]],"SIN DIFERENCIA","DIFERENCIA")</f>
        <v>SIN DIFERENCIA</v>
      </c>
    </row>
    <row r="1300" spans="1:13" ht="15" hidden="1" customHeight="1" x14ac:dyDescent="0.25">
      <c r="A1300" s="144" t="s">
        <v>11</v>
      </c>
      <c r="B1300" s="87" t="s">
        <v>12</v>
      </c>
      <c r="C1300" s="88">
        <v>1</v>
      </c>
      <c r="D1300" s="89" t="s">
        <v>6</v>
      </c>
      <c r="E1300" s="90" t="str">
        <f>VLOOKUP(STOCKSANLUIS[[#This Row],[CODIGO]],FAMILIAS[],4,FALSE)</f>
        <v>FULL GAUGE</v>
      </c>
      <c r="F1300" s="90">
        <v>1</v>
      </c>
      <c r="G1300" s="90" t="s">
        <v>19524</v>
      </c>
      <c r="H1300" s="90">
        <f>SUMIF(INGRESO_MERCADERIA[CODIGO],STOCKSANLUIS[[#This Row],[CODIGO]],INGRESO_MERCADERIA[INGRESO])</f>
        <v>7</v>
      </c>
      <c r="I1300" s="90">
        <f>SUMIF(SALIDA[CODIGO],STOCKSANLUIS[[#This Row],[CODIGO]],SALIDA[CANTIDAD])</f>
        <v>5</v>
      </c>
      <c r="J1300" s="90">
        <f>STOCKSANLUIS[[#This Row],[STOCK ALM1]]-STOCKSANLUIS[[#This Row],[SALIDA]]</f>
        <v>2</v>
      </c>
      <c r="K1300" s="90" t="str">
        <f>VLOOKUP(STOCKSANLUIS[[#This Row],[CODIGO]],CLASIFICACION[],6,FALSE)</f>
        <v>C</v>
      </c>
      <c r="L1300" s="90">
        <f>IFERROR(VLOOKUP(STOCKSANLUIS[[#This Row],[CODIGO]],STOCK_STARSOFT[],3,FALSE),0)</f>
        <v>2</v>
      </c>
      <c r="M1300" s="90" t="str">
        <f>IF(STOCKSANLUIS[[#This Row],[STOCK ACTUAL]]=STOCKSANLUIS[[#This Row],[STOCK_STARSOFT]],"SIN DIFERENCIA","DIFERENCIA")</f>
        <v>SIN DIFERENCIA</v>
      </c>
    </row>
    <row r="1301" spans="1:13" ht="15" hidden="1" customHeight="1" x14ac:dyDescent="0.25">
      <c r="A1301" s="144" t="s">
        <v>2944</v>
      </c>
      <c r="B1301" s="87" t="s">
        <v>2945</v>
      </c>
      <c r="C1301" s="88">
        <v>0</v>
      </c>
      <c r="D1301" s="89" t="s">
        <v>6</v>
      </c>
      <c r="E1301" s="90" t="str">
        <f>VLOOKUP(STOCKSANLUIS[[#This Row],[CODIGO]],FAMILIAS[],4,FALSE)</f>
        <v>EVERWELL</v>
      </c>
      <c r="F1301" s="90">
        <v>1</v>
      </c>
      <c r="G1301" s="90" t="s">
        <v>19526</v>
      </c>
      <c r="H1301" s="90">
        <f>SUMIF(INGRESO_MERCADERIA[CODIGO],STOCKSANLUIS[[#This Row],[CODIGO]],INGRESO_MERCADERIA[INGRESO])</f>
        <v>60</v>
      </c>
      <c r="I1301" s="90">
        <f>SUMIF(SALIDA[CODIGO],STOCKSANLUIS[[#This Row],[CODIGO]],SALIDA[CANTIDAD])</f>
        <v>60</v>
      </c>
      <c r="J1301" s="90">
        <f>STOCKSANLUIS[[#This Row],[STOCK ALM1]]-STOCKSANLUIS[[#This Row],[SALIDA]]</f>
        <v>0</v>
      </c>
      <c r="K1301" s="90" t="str">
        <f>VLOOKUP(STOCKSANLUIS[[#This Row],[CODIGO]],CLASIFICACION[],6,FALSE)</f>
        <v>C</v>
      </c>
      <c r="L1301" s="90">
        <f>IFERROR(VLOOKUP(STOCKSANLUIS[[#This Row],[CODIGO]],STOCK_STARSOFT[],3,FALSE),0)</f>
        <v>0</v>
      </c>
      <c r="M1301" s="90" t="str">
        <f>IF(STOCKSANLUIS[[#This Row],[STOCK ACTUAL]]=STOCKSANLUIS[[#This Row],[STOCK_STARSOFT]],"SIN DIFERENCIA","DIFERENCIA")</f>
        <v>SIN DIFERENCIA</v>
      </c>
    </row>
    <row r="1302" spans="1:13" ht="15" hidden="1" customHeight="1" x14ac:dyDescent="0.25">
      <c r="A1302" s="144" t="s">
        <v>2671</v>
      </c>
      <c r="B1302" s="87" t="s">
        <v>2672</v>
      </c>
      <c r="C1302" s="88">
        <v>0</v>
      </c>
      <c r="D1302" s="89" t="s">
        <v>6</v>
      </c>
      <c r="E1302" s="90" t="str">
        <f>VLOOKUP(STOCKSANLUIS[[#This Row],[CODIGO]],FAMILIAS[],4,FALSE)</f>
        <v>CAFF</v>
      </c>
      <c r="F1302" s="90">
        <v>1</v>
      </c>
      <c r="G1302" s="90"/>
      <c r="H1302" s="90">
        <f>SUMIF(INGRESO_MERCADERIA[CODIGO],STOCKSANLUIS[[#This Row],[CODIGO]],INGRESO_MERCADERIA[INGRESO])</f>
        <v>0</v>
      </c>
      <c r="I1302" s="90">
        <f>SUMIF(SALIDA[CODIGO],STOCKSANLUIS[[#This Row],[CODIGO]],SALIDA[CANTIDAD])</f>
        <v>0</v>
      </c>
      <c r="J1302" s="90">
        <f>STOCKSANLUIS[[#This Row],[STOCK ALM1]]-STOCKSANLUIS[[#This Row],[SALIDA]]</f>
        <v>0</v>
      </c>
      <c r="K1302" s="90" t="str">
        <f>VLOOKUP(STOCKSANLUIS[[#This Row],[CODIGO]],CLASIFICACION[],6,FALSE)</f>
        <v>C</v>
      </c>
      <c r="L1302" s="90">
        <f>IFERROR(VLOOKUP(STOCKSANLUIS[[#This Row],[CODIGO]],STOCK_STARSOFT[],3,FALSE),0)</f>
        <v>0</v>
      </c>
      <c r="M1302" s="90" t="str">
        <f>IF(STOCKSANLUIS[[#This Row],[STOCK ACTUAL]]=STOCKSANLUIS[[#This Row],[STOCK_STARSOFT]],"SIN DIFERENCIA","DIFERENCIA")</f>
        <v>SIN DIFERENCIA</v>
      </c>
    </row>
    <row r="1303" spans="1:13" ht="15" hidden="1" customHeight="1" x14ac:dyDescent="0.25">
      <c r="A1303" s="144" t="s">
        <v>3058</v>
      </c>
      <c r="B1303" s="87" t="s">
        <v>3059</v>
      </c>
      <c r="C1303" s="88">
        <v>0</v>
      </c>
      <c r="D1303" s="89" t="s">
        <v>6</v>
      </c>
      <c r="E1303" s="90" t="str">
        <f>VLOOKUP(STOCKSANLUIS[[#This Row],[CODIGO]],FAMILIAS[],4,FALSE)</f>
        <v>EVERWELL</v>
      </c>
      <c r="F1303" s="90">
        <v>1</v>
      </c>
      <c r="G1303" s="90" t="s">
        <v>19524</v>
      </c>
      <c r="H1303" s="90">
        <f>SUMIF(INGRESO_MERCADERIA[CODIGO],STOCKSANLUIS[[#This Row],[CODIGO]],INGRESO_MERCADERIA[INGRESO])</f>
        <v>2</v>
      </c>
      <c r="I1303" s="90">
        <f>SUMIF(SALIDA[CODIGO],STOCKSANLUIS[[#This Row],[CODIGO]],SALIDA[CANTIDAD])</f>
        <v>1</v>
      </c>
      <c r="J1303" s="90">
        <f>STOCKSANLUIS[[#This Row],[STOCK ALM1]]-STOCKSANLUIS[[#This Row],[SALIDA]]</f>
        <v>1</v>
      </c>
      <c r="K1303" s="90" t="str">
        <f>VLOOKUP(STOCKSANLUIS[[#This Row],[CODIGO]],CLASIFICACION[],6,FALSE)</f>
        <v>C</v>
      </c>
      <c r="L1303" s="90">
        <f>IFERROR(VLOOKUP(STOCKSANLUIS[[#This Row],[CODIGO]],STOCK_STARSOFT[],3,FALSE),0)</f>
        <v>1</v>
      </c>
      <c r="M1303" s="90" t="str">
        <f>IF(STOCKSANLUIS[[#This Row],[STOCK ACTUAL]]=STOCKSANLUIS[[#This Row],[STOCK_STARSOFT]],"SIN DIFERENCIA","DIFERENCIA")</f>
        <v>SIN DIFERENCIA</v>
      </c>
    </row>
    <row r="1304" spans="1:13" ht="15" hidden="1" customHeight="1" x14ac:dyDescent="0.25">
      <c r="A1304" s="144" t="s">
        <v>3230</v>
      </c>
      <c r="B1304" s="87" t="s">
        <v>3231</v>
      </c>
      <c r="C1304" s="88">
        <v>0</v>
      </c>
      <c r="D1304" s="89" t="s">
        <v>6</v>
      </c>
      <c r="E1304" s="90" t="str">
        <f>VLOOKUP(STOCKSANLUIS[[#This Row],[CODIGO]],FAMILIAS[],4,FALSE)</f>
        <v>EVERWELL</v>
      </c>
      <c r="F1304" s="90">
        <v>1</v>
      </c>
      <c r="G1304" s="90" t="s">
        <v>19524</v>
      </c>
      <c r="H1304" s="90">
        <f>SUMIF(INGRESO_MERCADERIA[CODIGO],STOCKSANLUIS[[#This Row],[CODIGO]],INGRESO_MERCADERIA[INGRESO])</f>
        <v>12</v>
      </c>
      <c r="I1304" s="90">
        <f>SUMIF(SALIDA[CODIGO],STOCKSANLUIS[[#This Row],[CODIGO]],SALIDA[CANTIDAD])</f>
        <v>12</v>
      </c>
      <c r="J1304" s="90">
        <f>STOCKSANLUIS[[#This Row],[STOCK ALM1]]-STOCKSANLUIS[[#This Row],[SALIDA]]</f>
        <v>0</v>
      </c>
      <c r="K1304" s="90" t="str">
        <f>VLOOKUP(STOCKSANLUIS[[#This Row],[CODIGO]],CLASIFICACION[],6,FALSE)</f>
        <v>C</v>
      </c>
      <c r="L1304" s="90">
        <f>IFERROR(VLOOKUP(STOCKSANLUIS[[#This Row],[CODIGO]],STOCK_STARSOFT[],3,FALSE),0)</f>
        <v>0</v>
      </c>
      <c r="M1304" s="90" t="str">
        <f>IF(STOCKSANLUIS[[#This Row],[STOCK ACTUAL]]=STOCKSANLUIS[[#This Row],[STOCK_STARSOFT]],"SIN DIFERENCIA","DIFERENCIA")</f>
        <v>SIN DIFERENCIA</v>
      </c>
    </row>
    <row r="1305" spans="1:13" ht="15" hidden="1" customHeight="1" x14ac:dyDescent="0.25">
      <c r="A1305" s="144" t="s">
        <v>2677</v>
      </c>
      <c r="B1305" s="87" t="s">
        <v>2678</v>
      </c>
      <c r="C1305" s="88">
        <v>0</v>
      </c>
      <c r="D1305" s="89" t="s">
        <v>6</v>
      </c>
      <c r="E1305" s="90" t="str">
        <f>VLOOKUP(STOCKSANLUIS[[#This Row],[CODIGO]],FAMILIAS[],4,FALSE)</f>
        <v>CAFF</v>
      </c>
      <c r="F1305" s="90">
        <v>1</v>
      </c>
      <c r="G1305" s="90"/>
      <c r="H1305" s="90">
        <f>SUMIF(INGRESO_MERCADERIA[CODIGO],STOCKSANLUIS[[#This Row],[CODIGO]],INGRESO_MERCADERIA[INGRESO])</f>
        <v>0</v>
      </c>
      <c r="I1305" s="90">
        <f>SUMIF(SALIDA[CODIGO],STOCKSANLUIS[[#This Row],[CODIGO]],SALIDA[CANTIDAD])</f>
        <v>0</v>
      </c>
      <c r="J1305" s="90">
        <f>STOCKSANLUIS[[#This Row],[STOCK ALM1]]-STOCKSANLUIS[[#This Row],[SALIDA]]</f>
        <v>0</v>
      </c>
      <c r="K1305" s="90" t="str">
        <f>VLOOKUP(STOCKSANLUIS[[#This Row],[CODIGO]],CLASIFICACION[],6,FALSE)</f>
        <v>C</v>
      </c>
      <c r="L1305" s="90">
        <f>IFERROR(VLOOKUP(STOCKSANLUIS[[#This Row],[CODIGO]],STOCK_STARSOFT[],3,FALSE),0)</f>
        <v>0</v>
      </c>
      <c r="M1305" s="90" t="str">
        <f>IF(STOCKSANLUIS[[#This Row],[STOCK ACTUAL]]=STOCKSANLUIS[[#This Row],[STOCK_STARSOFT]],"SIN DIFERENCIA","DIFERENCIA")</f>
        <v>SIN DIFERENCIA</v>
      </c>
    </row>
    <row r="1306" spans="1:13" ht="15" hidden="1" customHeight="1" x14ac:dyDescent="0.25">
      <c r="A1306" s="144" t="s">
        <v>2679</v>
      </c>
      <c r="B1306" s="87" t="s">
        <v>2680</v>
      </c>
      <c r="C1306" s="88">
        <v>0</v>
      </c>
      <c r="D1306" s="89" t="s">
        <v>6</v>
      </c>
      <c r="E1306" s="90" t="str">
        <f>VLOOKUP(STOCKSANLUIS[[#This Row],[CODIGO]],FAMILIAS[],4,FALSE)</f>
        <v>CAFF</v>
      </c>
      <c r="F1306" s="90">
        <v>1</v>
      </c>
      <c r="G1306" s="90"/>
      <c r="H1306" s="90">
        <f>SUMIF(INGRESO_MERCADERIA[CODIGO],STOCKSANLUIS[[#This Row],[CODIGO]],INGRESO_MERCADERIA[INGRESO])</f>
        <v>0</v>
      </c>
      <c r="I1306" s="90">
        <f>SUMIF(SALIDA[CODIGO],STOCKSANLUIS[[#This Row],[CODIGO]],SALIDA[CANTIDAD])</f>
        <v>0</v>
      </c>
      <c r="J1306" s="90">
        <f>STOCKSANLUIS[[#This Row],[STOCK ALM1]]-STOCKSANLUIS[[#This Row],[SALIDA]]</f>
        <v>0</v>
      </c>
      <c r="K1306" s="90" t="str">
        <f>VLOOKUP(STOCKSANLUIS[[#This Row],[CODIGO]],CLASIFICACION[],6,FALSE)</f>
        <v>C</v>
      </c>
      <c r="L1306" s="90">
        <f>IFERROR(VLOOKUP(STOCKSANLUIS[[#This Row],[CODIGO]],STOCK_STARSOFT[],3,FALSE),0)</f>
        <v>0</v>
      </c>
      <c r="M1306" s="90" t="str">
        <f>IF(STOCKSANLUIS[[#This Row],[STOCK ACTUAL]]=STOCKSANLUIS[[#This Row],[STOCK_STARSOFT]],"SIN DIFERENCIA","DIFERENCIA")</f>
        <v>SIN DIFERENCIA</v>
      </c>
    </row>
    <row r="1307" spans="1:13" ht="15" hidden="1" customHeight="1" x14ac:dyDescent="0.25">
      <c r="A1307" s="144" t="s">
        <v>2681</v>
      </c>
      <c r="B1307" s="87" t="s">
        <v>2682</v>
      </c>
      <c r="C1307" s="88">
        <v>0</v>
      </c>
      <c r="D1307" s="89" t="s">
        <v>6</v>
      </c>
      <c r="E1307" s="90" t="str">
        <f>VLOOKUP(STOCKSANLUIS[[#This Row],[CODIGO]],FAMILIAS[],4,FALSE)</f>
        <v>BITZER</v>
      </c>
      <c r="F1307" s="90">
        <v>1</v>
      </c>
      <c r="G1307" s="90"/>
      <c r="H1307" s="90">
        <f>SUMIF(INGRESO_MERCADERIA[CODIGO],STOCKSANLUIS[[#This Row],[CODIGO]],INGRESO_MERCADERIA[INGRESO])</f>
        <v>0</v>
      </c>
      <c r="I1307" s="90">
        <f>SUMIF(SALIDA[CODIGO],STOCKSANLUIS[[#This Row],[CODIGO]],SALIDA[CANTIDAD])</f>
        <v>0</v>
      </c>
      <c r="J1307" s="90">
        <f>STOCKSANLUIS[[#This Row],[STOCK ALM1]]-STOCKSANLUIS[[#This Row],[SALIDA]]</f>
        <v>0</v>
      </c>
      <c r="K1307" s="90" t="str">
        <f>VLOOKUP(STOCKSANLUIS[[#This Row],[CODIGO]],CLASIFICACION[],6,FALSE)</f>
        <v>C</v>
      </c>
      <c r="L1307" s="90">
        <f>IFERROR(VLOOKUP(STOCKSANLUIS[[#This Row],[CODIGO]],STOCK_STARSOFT[],3,FALSE),0)</f>
        <v>0</v>
      </c>
      <c r="M1307" s="90" t="str">
        <f>IF(STOCKSANLUIS[[#This Row],[STOCK ACTUAL]]=STOCKSANLUIS[[#This Row],[STOCK_STARSOFT]],"SIN DIFERENCIA","DIFERENCIA")</f>
        <v>SIN DIFERENCIA</v>
      </c>
    </row>
    <row r="1308" spans="1:13" ht="15" hidden="1" customHeight="1" x14ac:dyDescent="0.25">
      <c r="A1308" s="144" t="s">
        <v>2683</v>
      </c>
      <c r="B1308" s="87" t="s">
        <v>2684</v>
      </c>
      <c r="C1308" s="88">
        <v>0</v>
      </c>
      <c r="D1308" s="89" t="s">
        <v>6</v>
      </c>
      <c r="E1308" s="90" t="str">
        <f>VLOOKUP(STOCKSANLUIS[[#This Row],[CODIGO]],FAMILIAS[],4,FALSE)</f>
        <v>BITZER</v>
      </c>
      <c r="F1308" s="90">
        <v>1</v>
      </c>
      <c r="G1308" s="90"/>
      <c r="H1308" s="90">
        <f>SUMIF(INGRESO_MERCADERIA[CODIGO],STOCKSANLUIS[[#This Row],[CODIGO]],INGRESO_MERCADERIA[INGRESO])</f>
        <v>0</v>
      </c>
      <c r="I1308" s="90">
        <f>SUMIF(SALIDA[CODIGO],STOCKSANLUIS[[#This Row],[CODIGO]],SALIDA[CANTIDAD])</f>
        <v>0</v>
      </c>
      <c r="J1308" s="90">
        <f>STOCKSANLUIS[[#This Row],[STOCK ALM1]]-STOCKSANLUIS[[#This Row],[SALIDA]]</f>
        <v>0</v>
      </c>
      <c r="K1308" s="90" t="str">
        <f>VLOOKUP(STOCKSANLUIS[[#This Row],[CODIGO]],CLASIFICACION[],6,FALSE)</f>
        <v>C</v>
      </c>
      <c r="L1308" s="90">
        <f>IFERROR(VLOOKUP(STOCKSANLUIS[[#This Row],[CODIGO]],STOCK_STARSOFT[],3,FALSE),0)</f>
        <v>0</v>
      </c>
      <c r="M1308" s="90" t="str">
        <f>IF(STOCKSANLUIS[[#This Row],[STOCK ACTUAL]]=STOCKSANLUIS[[#This Row],[STOCK_STARSOFT]],"SIN DIFERENCIA","DIFERENCIA")</f>
        <v>SIN DIFERENCIA</v>
      </c>
    </row>
    <row r="1309" spans="1:13" ht="15" hidden="1" customHeight="1" x14ac:dyDescent="0.25">
      <c r="A1309" s="144" t="s">
        <v>2685</v>
      </c>
      <c r="B1309" s="87" t="s">
        <v>2686</v>
      </c>
      <c r="C1309" s="88">
        <v>0</v>
      </c>
      <c r="D1309" s="89" t="s">
        <v>6</v>
      </c>
      <c r="E1309" s="90" t="str">
        <f>VLOOKUP(STOCKSANLUIS[[#This Row],[CODIGO]],FAMILIAS[],4,FALSE)</f>
        <v>DANFOSS</v>
      </c>
      <c r="F1309" s="90">
        <v>1</v>
      </c>
      <c r="G1309" s="90"/>
      <c r="H1309" s="90">
        <f>SUMIF(INGRESO_MERCADERIA[CODIGO],STOCKSANLUIS[[#This Row],[CODIGO]],INGRESO_MERCADERIA[INGRESO])</f>
        <v>0</v>
      </c>
      <c r="I1309" s="90">
        <f>SUMIF(SALIDA[CODIGO],STOCKSANLUIS[[#This Row],[CODIGO]],SALIDA[CANTIDAD])</f>
        <v>0</v>
      </c>
      <c r="J1309" s="90">
        <f>STOCKSANLUIS[[#This Row],[STOCK ALM1]]-STOCKSANLUIS[[#This Row],[SALIDA]]</f>
        <v>0</v>
      </c>
      <c r="K1309" s="90" t="str">
        <f>VLOOKUP(STOCKSANLUIS[[#This Row],[CODIGO]],CLASIFICACION[],6,FALSE)</f>
        <v>C</v>
      </c>
      <c r="L1309" s="90">
        <f>IFERROR(VLOOKUP(STOCKSANLUIS[[#This Row],[CODIGO]],STOCK_STARSOFT[],3,FALSE),0)</f>
        <v>0</v>
      </c>
      <c r="M1309" s="90" t="str">
        <f>IF(STOCKSANLUIS[[#This Row],[STOCK ACTUAL]]=STOCKSANLUIS[[#This Row],[STOCK_STARSOFT]],"SIN DIFERENCIA","DIFERENCIA")</f>
        <v>SIN DIFERENCIA</v>
      </c>
    </row>
    <row r="1310" spans="1:13" ht="15" hidden="1" customHeight="1" x14ac:dyDescent="0.25">
      <c r="A1310" s="144" t="s">
        <v>2687</v>
      </c>
      <c r="B1310" s="87" t="s">
        <v>2688</v>
      </c>
      <c r="C1310" s="88">
        <v>0</v>
      </c>
      <c r="D1310" s="89" t="s">
        <v>6</v>
      </c>
      <c r="E1310" s="90" t="str">
        <f>VLOOKUP(STOCKSANLUIS[[#This Row],[CODIGO]],FAMILIAS[],4,FALSE)</f>
        <v>DANFOSS</v>
      </c>
      <c r="F1310" s="90">
        <v>1</v>
      </c>
      <c r="G1310" s="90"/>
      <c r="H1310" s="90">
        <f>SUMIF(INGRESO_MERCADERIA[CODIGO],STOCKSANLUIS[[#This Row],[CODIGO]],INGRESO_MERCADERIA[INGRESO])</f>
        <v>0</v>
      </c>
      <c r="I1310" s="90">
        <f>SUMIF(SALIDA[CODIGO],STOCKSANLUIS[[#This Row],[CODIGO]],SALIDA[CANTIDAD])</f>
        <v>0</v>
      </c>
      <c r="J1310" s="90">
        <f>STOCKSANLUIS[[#This Row],[STOCK ALM1]]-STOCKSANLUIS[[#This Row],[SALIDA]]</f>
        <v>0</v>
      </c>
      <c r="K1310" s="90" t="str">
        <f>VLOOKUP(STOCKSANLUIS[[#This Row],[CODIGO]],CLASIFICACION[],6,FALSE)</f>
        <v>C</v>
      </c>
      <c r="L1310" s="90">
        <f>IFERROR(VLOOKUP(STOCKSANLUIS[[#This Row],[CODIGO]],STOCK_STARSOFT[],3,FALSE),0)</f>
        <v>0</v>
      </c>
      <c r="M1310" s="90" t="str">
        <f>IF(STOCKSANLUIS[[#This Row],[STOCK ACTUAL]]=STOCKSANLUIS[[#This Row],[STOCK_STARSOFT]],"SIN DIFERENCIA","DIFERENCIA")</f>
        <v>SIN DIFERENCIA</v>
      </c>
    </row>
    <row r="1311" spans="1:13" ht="15" hidden="1" customHeight="1" x14ac:dyDescent="0.25">
      <c r="A1311" s="144" t="s">
        <v>2689</v>
      </c>
      <c r="B1311" s="87" t="s">
        <v>2690</v>
      </c>
      <c r="C1311" s="88">
        <v>0</v>
      </c>
      <c r="D1311" s="89" t="s">
        <v>6</v>
      </c>
      <c r="E1311" s="90" t="str">
        <f>VLOOKUP(STOCKSANLUIS[[#This Row],[CODIGO]],FAMILIAS[],4,FALSE)</f>
        <v>DANFOSS</v>
      </c>
      <c r="F1311" s="90">
        <v>1</v>
      </c>
      <c r="G1311" s="90"/>
      <c r="H1311" s="90">
        <f>SUMIF(INGRESO_MERCADERIA[CODIGO],STOCKSANLUIS[[#This Row],[CODIGO]],INGRESO_MERCADERIA[INGRESO])</f>
        <v>0</v>
      </c>
      <c r="I1311" s="90">
        <f>SUMIF(SALIDA[CODIGO],STOCKSANLUIS[[#This Row],[CODIGO]],SALIDA[CANTIDAD])</f>
        <v>0</v>
      </c>
      <c r="J1311" s="90">
        <f>STOCKSANLUIS[[#This Row],[STOCK ALM1]]-STOCKSANLUIS[[#This Row],[SALIDA]]</f>
        <v>0</v>
      </c>
      <c r="K1311" s="90" t="str">
        <f>VLOOKUP(STOCKSANLUIS[[#This Row],[CODIGO]],CLASIFICACION[],6,FALSE)</f>
        <v>C</v>
      </c>
      <c r="L1311" s="90">
        <f>IFERROR(VLOOKUP(STOCKSANLUIS[[#This Row],[CODIGO]],STOCK_STARSOFT[],3,FALSE),0)</f>
        <v>0</v>
      </c>
      <c r="M1311" s="90" t="str">
        <f>IF(STOCKSANLUIS[[#This Row],[STOCK ACTUAL]]=STOCKSANLUIS[[#This Row],[STOCK_STARSOFT]],"SIN DIFERENCIA","DIFERENCIA")</f>
        <v>SIN DIFERENCIA</v>
      </c>
    </row>
    <row r="1312" spans="1:13" ht="15" hidden="1" customHeight="1" x14ac:dyDescent="0.25">
      <c r="A1312" s="151" t="s">
        <v>22234</v>
      </c>
      <c r="B1312" s="104" t="s">
        <v>22235</v>
      </c>
      <c r="C1312" s="105"/>
      <c r="D1312" s="89" t="s">
        <v>6</v>
      </c>
      <c r="E1312" s="107" t="str">
        <f>VLOOKUP(STOCKSANLUIS[[#This Row],[CODIGO]],FAMILIAS[],4,FALSE)</f>
        <v>EVERFROST</v>
      </c>
      <c r="F1312" s="107"/>
      <c r="G1312" s="90" t="s">
        <v>19526</v>
      </c>
      <c r="H1312" s="107">
        <f>SUMIF(INGRESO_MERCADERIA[CODIGO],STOCKSANLUIS[[#This Row],[CODIGO]],INGRESO_MERCADERIA[INGRESO])</f>
        <v>10</v>
      </c>
      <c r="I1312" s="107">
        <f>SUMIF(SALIDA[CODIGO],STOCKSANLUIS[[#This Row],[CODIGO]],SALIDA[CANTIDAD])</f>
        <v>2</v>
      </c>
      <c r="J1312" s="107">
        <f>STOCKSANLUIS[[#This Row],[STOCK ALM1]]-STOCKSANLUIS[[#This Row],[SALIDA]]</f>
        <v>8</v>
      </c>
      <c r="K1312" s="107" t="str">
        <f>VLOOKUP(STOCKSANLUIS[[#This Row],[CODIGO]],CLASIFICACION[],6,FALSE)</f>
        <v>B</v>
      </c>
      <c r="L1312" s="107">
        <f>IFERROR(VLOOKUP(STOCKSANLUIS[[#This Row],[CODIGO]],STOCK_STARSOFT[],3,FALSE),0)</f>
        <v>8</v>
      </c>
      <c r="M1312" s="107" t="str">
        <f>IF(STOCKSANLUIS[[#This Row],[STOCK ACTUAL]]=STOCKSANLUIS[[#This Row],[STOCK_STARSOFT]],"SIN DIFERENCIA","DIFERENCIA")</f>
        <v>SIN DIFERENCIA</v>
      </c>
    </row>
    <row r="1313" spans="1:13" ht="15" hidden="1" customHeight="1" x14ac:dyDescent="0.25">
      <c r="A1313" s="144" t="s">
        <v>2695</v>
      </c>
      <c r="B1313" s="87" t="s">
        <v>2696</v>
      </c>
      <c r="C1313" s="88">
        <v>0</v>
      </c>
      <c r="D1313" s="89" t="s">
        <v>6</v>
      </c>
      <c r="E1313" s="90" t="str">
        <f>VLOOKUP(STOCKSANLUIS[[#This Row],[CODIGO]],FAMILIAS[],4,FALSE)</f>
        <v>BITZER</v>
      </c>
      <c r="F1313" s="90">
        <v>1</v>
      </c>
      <c r="G1313" s="90"/>
      <c r="H1313" s="90">
        <f>SUMIF(INGRESO_MERCADERIA[CODIGO],STOCKSANLUIS[[#This Row],[CODIGO]],INGRESO_MERCADERIA[INGRESO])</f>
        <v>0</v>
      </c>
      <c r="I1313" s="90">
        <f>SUMIF(SALIDA[CODIGO],STOCKSANLUIS[[#This Row],[CODIGO]],SALIDA[CANTIDAD])</f>
        <v>0</v>
      </c>
      <c r="J1313" s="90">
        <f>STOCKSANLUIS[[#This Row],[STOCK ALM1]]-STOCKSANLUIS[[#This Row],[SALIDA]]</f>
        <v>0</v>
      </c>
      <c r="K1313" s="90" t="str">
        <f>VLOOKUP(STOCKSANLUIS[[#This Row],[CODIGO]],CLASIFICACION[],6,FALSE)</f>
        <v>C</v>
      </c>
      <c r="L1313" s="90">
        <f>IFERROR(VLOOKUP(STOCKSANLUIS[[#This Row],[CODIGO]],STOCK_STARSOFT[],3,FALSE),0)</f>
        <v>0</v>
      </c>
      <c r="M1313" s="90" t="str">
        <f>IF(STOCKSANLUIS[[#This Row],[STOCK ACTUAL]]=STOCKSANLUIS[[#This Row],[STOCK_STARSOFT]],"SIN DIFERENCIA","DIFERENCIA")</f>
        <v>SIN DIFERENCIA</v>
      </c>
    </row>
    <row r="1314" spans="1:13" ht="15" hidden="1" customHeight="1" x14ac:dyDescent="0.25">
      <c r="A1314" s="144" t="s">
        <v>2697</v>
      </c>
      <c r="B1314" s="87" t="s">
        <v>2698</v>
      </c>
      <c r="C1314" s="88">
        <v>1</v>
      </c>
      <c r="D1314" s="89" t="s">
        <v>6</v>
      </c>
      <c r="E1314" s="90" t="str">
        <f>VLOOKUP(STOCKSANLUIS[[#This Row],[CODIGO]],FAMILIAS[],4,FALSE)</f>
        <v>DANFOSS</v>
      </c>
      <c r="F1314" s="90">
        <v>1</v>
      </c>
      <c r="G1314" s="90" t="s">
        <v>19526</v>
      </c>
      <c r="H1314" s="90">
        <f>SUMIF(INGRESO_MERCADERIA[CODIGO],STOCKSANLUIS[[#This Row],[CODIGO]],INGRESO_MERCADERIA[INGRESO])</f>
        <v>1</v>
      </c>
      <c r="I1314" s="90">
        <f>SUMIF(SALIDA[CODIGO],STOCKSANLUIS[[#This Row],[CODIGO]],SALIDA[CANTIDAD])</f>
        <v>1</v>
      </c>
      <c r="J1314" s="90">
        <f>STOCKSANLUIS[[#This Row],[STOCK ALM1]]-STOCKSANLUIS[[#This Row],[SALIDA]]</f>
        <v>0</v>
      </c>
      <c r="K1314" s="90" t="str">
        <f>VLOOKUP(STOCKSANLUIS[[#This Row],[CODIGO]],CLASIFICACION[],6,FALSE)</f>
        <v>C</v>
      </c>
      <c r="L1314" s="90">
        <f>IFERROR(VLOOKUP(STOCKSANLUIS[[#This Row],[CODIGO]],STOCK_STARSOFT[],3,FALSE),0)</f>
        <v>0</v>
      </c>
      <c r="M1314" s="90" t="str">
        <f>IF(STOCKSANLUIS[[#This Row],[STOCK ACTUAL]]=STOCKSANLUIS[[#This Row],[STOCK_STARSOFT]],"SIN DIFERENCIA","DIFERENCIA")</f>
        <v>SIN DIFERENCIA</v>
      </c>
    </row>
    <row r="1315" spans="1:13" ht="15" hidden="1" customHeight="1" x14ac:dyDescent="0.25">
      <c r="A1315" s="144" t="s">
        <v>2699</v>
      </c>
      <c r="B1315" s="87" t="s">
        <v>2700</v>
      </c>
      <c r="C1315" s="88">
        <v>0</v>
      </c>
      <c r="D1315" s="89" t="s">
        <v>6</v>
      </c>
      <c r="E1315" s="90" t="str">
        <f>VLOOKUP(STOCKSANLUIS[[#This Row],[CODIGO]],FAMILIAS[],4,FALSE)</f>
        <v>VARIOS</v>
      </c>
      <c r="F1315" s="90">
        <v>1</v>
      </c>
      <c r="G1315" s="90"/>
      <c r="H1315" s="90">
        <f>SUMIF(INGRESO_MERCADERIA[CODIGO],STOCKSANLUIS[[#This Row],[CODIGO]],INGRESO_MERCADERIA[INGRESO])</f>
        <v>0</v>
      </c>
      <c r="I1315" s="90">
        <f>SUMIF(SALIDA[CODIGO],STOCKSANLUIS[[#This Row],[CODIGO]],SALIDA[CANTIDAD])</f>
        <v>0</v>
      </c>
      <c r="J1315" s="90">
        <f>STOCKSANLUIS[[#This Row],[STOCK ALM1]]-STOCKSANLUIS[[#This Row],[SALIDA]]</f>
        <v>0</v>
      </c>
      <c r="K1315" s="90" t="str">
        <f>VLOOKUP(STOCKSANLUIS[[#This Row],[CODIGO]],CLASIFICACION[],6,FALSE)</f>
        <v>C</v>
      </c>
      <c r="L1315" s="90">
        <f>IFERROR(VLOOKUP(STOCKSANLUIS[[#This Row],[CODIGO]],STOCK_STARSOFT[],3,FALSE),0)</f>
        <v>0</v>
      </c>
      <c r="M1315" s="90" t="str">
        <f>IF(STOCKSANLUIS[[#This Row],[STOCK ACTUAL]]=STOCKSANLUIS[[#This Row],[STOCK_STARSOFT]],"SIN DIFERENCIA","DIFERENCIA")</f>
        <v>SIN DIFERENCIA</v>
      </c>
    </row>
    <row r="1316" spans="1:13" ht="15" hidden="1" customHeight="1" x14ac:dyDescent="0.25">
      <c r="A1316" s="144" t="s">
        <v>2701</v>
      </c>
      <c r="B1316" s="87" t="s">
        <v>2702</v>
      </c>
      <c r="C1316" s="88">
        <v>0</v>
      </c>
      <c r="D1316" s="89" t="s">
        <v>6</v>
      </c>
      <c r="E1316" s="90" t="str">
        <f>VLOOKUP(STOCKSANLUIS[[#This Row],[CODIGO]],FAMILIAS[],4,FALSE)</f>
        <v>VARIOS</v>
      </c>
      <c r="F1316" s="90">
        <v>1</v>
      </c>
      <c r="G1316" s="90"/>
      <c r="H1316" s="90">
        <f>SUMIF(INGRESO_MERCADERIA[CODIGO],STOCKSANLUIS[[#This Row],[CODIGO]],INGRESO_MERCADERIA[INGRESO])</f>
        <v>0</v>
      </c>
      <c r="I1316" s="90">
        <f>SUMIF(SALIDA[CODIGO],STOCKSANLUIS[[#This Row],[CODIGO]],SALIDA[CANTIDAD])</f>
        <v>0</v>
      </c>
      <c r="J1316" s="90">
        <f>STOCKSANLUIS[[#This Row],[STOCK ALM1]]-STOCKSANLUIS[[#This Row],[SALIDA]]</f>
        <v>0</v>
      </c>
      <c r="K1316" s="90" t="str">
        <f>VLOOKUP(STOCKSANLUIS[[#This Row],[CODIGO]],CLASIFICACION[],6,FALSE)</f>
        <v>C</v>
      </c>
      <c r="L1316" s="90">
        <f>IFERROR(VLOOKUP(STOCKSANLUIS[[#This Row],[CODIGO]],STOCK_STARSOFT[],3,FALSE),0)</f>
        <v>0</v>
      </c>
      <c r="M1316" s="90" t="str">
        <f>IF(STOCKSANLUIS[[#This Row],[STOCK ACTUAL]]=STOCKSANLUIS[[#This Row],[STOCK_STARSOFT]],"SIN DIFERENCIA","DIFERENCIA")</f>
        <v>SIN DIFERENCIA</v>
      </c>
    </row>
    <row r="1317" spans="1:13" ht="15" hidden="1" customHeight="1" x14ac:dyDescent="0.25">
      <c r="A1317" s="144" t="s">
        <v>2703</v>
      </c>
      <c r="B1317" s="87" t="s">
        <v>2704</v>
      </c>
      <c r="C1317" s="88">
        <v>0</v>
      </c>
      <c r="D1317" s="89" t="s">
        <v>6</v>
      </c>
      <c r="E1317" s="90" t="str">
        <f>VLOOKUP(STOCKSANLUIS[[#This Row],[CODIGO]],FAMILIAS[],4,FALSE)</f>
        <v>SMART ELECTRIC</v>
      </c>
      <c r="F1317" s="90">
        <v>1</v>
      </c>
      <c r="G1317" s="90"/>
      <c r="H1317" s="90">
        <f>SUMIF(INGRESO_MERCADERIA[CODIGO],STOCKSANLUIS[[#This Row],[CODIGO]],INGRESO_MERCADERIA[INGRESO])</f>
        <v>0</v>
      </c>
      <c r="I1317" s="90">
        <f>SUMIF(SALIDA[CODIGO],STOCKSANLUIS[[#This Row],[CODIGO]],SALIDA[CANTIDAD])</f>
        <v>0</v>
      </c>
      <c r="J1317" s="90">
        <f>STOCKSANLUIS[[#This Row],[STOCK ALM1]]-STOCKSANLUIS[[#This Row],[SALIDA]]</f>
        <v>0</v>
      </c>
      <c r="K1317" s="90" t="str">
        <f>VLOOKUP(STOCKSANLUIS[[#This Row],[CODIGO]],CLASIFICACION[],6,FALSE)</f>
        <v>C</v>
      </c>
      <c r="L1317" s="90">
        <f>IFERROR(VLOOKUP(STOCKSANLUIS[[#This Row],[CODIGO]],STOCK_STARSOFT[],3,FALSE),0)</f>
        <v>0</v>
      </c>
      <c r="M1317" s="90" t="str">
        <f>IF(STOCKSANLUIS[[#This Row],[STOCK ACTUAL]]=STOCKSANLUIS[[#This Row],[STOCK_STARSOFT]],"SIN DIFERENCIA","DIFERENCIA")</f>
        <v>SIN DIFERENCIA</v>
      </c>
    </row>
    <row r="1318" spans="1:13" ht="15" hidden="1" customHeight="1" x14ac:dyDescent="0.25">
      <c r="A1318" s="144" t="s">
        <v>2705</v>
      </c>
      <c r="B1318" s="87" t="s">
        <v>2706</v>
      </c>
      <c r="C1318" s="88">
        <v>0</v>
      </c>
      <c r="D1318" s="89" t="s">
        <v>6</v>
      </c>
      <c r="E1318" s="90" t="str">
        <f>VLOOKUP(STOCKSANLUIS[[#This Row],[CODIGO]],FAMILIAS[],4,FALSE)</f>
        <v>SMART ELECTRIC</v>
      </c>
      <c r="F1318" s="90">
        <v>1</v>
      </c>
      <c r="G1318" s="90"/>
      <c r="H1318" s="90">
        <f>SUMIF(INGRESO_MERCADERIA[CODIGO],STOCKSANLUIS[[#This Row],[CODIGO]],INGRESO_MERCADERIA[INGRESO])</f>
        <v>0</v>
      </c>
      <c r="I1318" s="90">
        <f>SUMIF(SALIDA[CODIGO],STOCKSANLUIS[[#This Row],[CODIGO]],SALIDA[CANTIDAD])</f>
        <v>0</v>
      </c>
      <c r="J1318" s="90">
        <f>STOCKSANLUIS[[#This Row],[STOCK ALM1]]-STOCKSANLUIS[[#This Row],[SALIDA]]</f>
        <v>0</v>
      </c>
      <c r="K1318" s="90" t="str">
        <f>VLOOKUP(STOCKSANLUIS[[#This Row],[CODIGO]],CLASIFICACION[],6,FALSE)</f>
        <v>C</v>
      </c>
      <c r="L1318" s="90">
        <f>IFERROR(VLOOKUP(STOCKSANLUIS[[#This Row],[CODIGO]],STOCK_STARSOFT[],3,FALSE),0)</f>
        <v>0</v>
      </c>
      <c r="M1318" s="90" t="str">
        <f>IF(STOCKSANLUIS[[#This Row],[STOCK ACTUAL]]=STOCKSANLUIS[[#This Row],[STOCK_STARSOFT]],"SIN DIFERENCIA","DIFERENCIA")</f>
        <v>SIN DIFERENCIA</v>
      </c>
    </row>
    <row r="1319" spans="1:13" ht="15" hidden="1" customHeight="1" x14ac:dyDescent="0.25">
      <c r="A1319" s="151" t="s">
        <v>22236</v>
      </c>
      <c r="B1319" s="104" t="s">
        <v>22237</v>
      </c>
      <c r="C1319" s="105"/>
      <c r="D1319" s="89" t="s">
        <v>6</v>
      </c>
      <c r="E1319" s="107" t="str">
        <f>VLOOKUP(STOCKSANLUIS[[#This Row],[CODIGO]],FAMILIAS[],4,FALSE)</f>
        <v>EVERFROST</v>
      </c>
      <c r="F1319" s="107"/>
      <c r="G1319" s="90" t="s">
        <v>19526</v>
      </c>
      <c r="H1319" s="107">
        <f>SUMIF(INGRESO_MERCADERIA[CODIGO],STOCKSANLUIS[[#This Row],[CODIGO]],INGRESO_MERCADERIA[INGRESO])</f>
        <v>10</v>
      </c>
      <c r="I1319" s="107">
        <f>SUMIF(SALIDA[CODIGO],STOCKSANLUIS[[#This Row],[CODIGO]],SALIDA[CANTIDAD])</f>
        <v>0</v>
      </c>
      <c r="J1319" s="107">
        <f>STOCKSANLUIS[[#This Row],[STOCK ALM1]]-STOCKSANLUIS[[#This Row],[SALIDA]]</f>
        <v>10</v>
      </c>
      <c r="K1319" s="107" t="str">
        <f>VLOOKUP(STOCKSANLUIS[[#This Row],[CODIGO]],CLASIFICACION[],6,FALSE)</f>
        <v>B</v>
      </c>
      <c r="L1319" s="107">
        <f>IFERROR(VLOOKUP(STOCKSANLUIS[[#This Row],[CODIGO]],STOCK_STARSOFT[],3,FALSE),0)</f>
        <v>10</v>
      </c>
      <c r="M1319" s="107" t="str">
        <f>IF(STOCKSANLUIS[[#This Row],[STOCK ACTUAL]]=STOCKSANLUIS[[#This Row],[STOCK_STARSOFT]],"SIN DIFERENCIA","DIFERENCIA")</f>
        <v>SIN DIFERENCIA</v>
      </c>
    </row>
    <row r="1320" spans="1:13" ht="15" hidden="1" customHeight="1" x14ac:dyDescent="0.25">
      <c r="A1320" s="144" t="s">
        <v>2709</v>
      </c>
      <c r="B1320" s="87" t="s">
        <v>2710</v>
      </c>
      <c r="C1320" s="88">
        <v>0</v>
      </c>
      <c r="D1320" s="89" t="s">
        <v>6</v>
      </c>
      <c r="E1320" s="90" t="str">
        <f>VLOOKUP(STOCKSANLUIS[[#This Row],[CODIGO]],FAMILIAS[],4,FALSE)</f>
        <v>OYON</v>
      </c>
      <c r="F1320" s="90">
        <v>1</v>
      </c>
      <c r="G1320" s="90"/>
      <c r="H1320" s="90">
        <f>SUMIF(INGRESO_MERCADERIA[CODIGO],STOCKSANLUIS[[#This Row],[CODIGO]],INGRESO_MERCADERIA[INGRESO])</f>
        <v>0</v>
      </c>
      <c r="I1320" s="90">
        <f>SUMIF(SALIDA[CODIGO],STOCKSANLUIS[[#This Row],[CODIGO]],SALIDA[CANTIDAD])</f>
        <v>0</v>
      </c>
      <c r="J1320" s="90">
        <f>STOCKSANLUIS[[#This Row],[STOCK ALM1]]-STOCKSANLUIS[[#This Row],[SALIDA]]</f>
        <v>0</v>
      </c>
      <c r="K1320" s="90" t="str">
        <f>VLOOKUP(STOCKSANLUIS[[#This Row],[CODIGO]],CLASIFICACION[],6,FALSE)</f>
        <v>C</v>
      </c>
      <c r="L1320" s="90">
        <f>IFERROR(VLOOKUP(STOCKSANLUIS[[#This Row],[CODIGO]],STOCK_STARSOFT[],3,FALSE),0)</f>
        <v>0</v>
      </c>
      <c r="M1320" s="90" t="str">
        <f>IF(STOCKSANLUIS[[#This Row],[STOCK ACTUAL]]=STOCKSANLUIS[[#This Row],[STOCK_STARSOFT]],"SIN DIFERENCIA","DIFERENCIA")</f>
        <v>SIN DIFERENCIA</v>
      </c>
    </row>
    <row r="1321" spans="1:13" ht="15" hidden="1" customHeight="1" x14ac:dyDescent="0.25">
      <c r="A1321" s="144" t="s">
        <v>2711</v>
      </c>
      <c r="B1321" s="87" t="s">
        <v>2712</v>
      </c>
      <c r="C1321" s="88">
        <v>0</v>
      </c>
      <c r="D1321" s="89" t="s">
        <v>6</v>
      </c>
      <c r="E1321" s="90" t="str">
        <f>VLOOKUP(STOCKSANLUIS[[#This Row],[CODIGO]],FAMILIAS[],4,FALSE)</f>
        <v>APPLI PARTS</v>
      </c>
      <c r="F1321" s="90">
        <v>1</v>
      </c>
      <c r="G1321" s="90"/>
      <c r="H1321" s="90">
        <f>SUMIF(INGRESO_MERCADERIA[CODIGO],STOCKSANLUIS[[#This Row],[CODIGO]],INGRESO_MERCADERIA[INGRESO])</f>
        <v>0</v>
      </c>
      <c r="I1321" s="90">
        <f>SUMIF(SALIDA[CODIGO],STOCKSANLUIS[[#This Row],[CODIGO]],SALIDA[CANTIDAD])</f>
        <v>0</v>
      </c>
      <c r="J1321" s="90">
        <f>STOCKSANLUIS[[#This Row],[STOCK ALM1]]-STOCKSANLUIS[[#This Row],[SALIDA]]</f>
        <v>0</v>
      </c>
      <c r="K1321" s="90" t="str">
        <f>VLOOKUP(STOCKSANLUIS[[#This Row],[CODIGO]],CLASIFICACION[],6,FALSE)</f>
        <v>C</v>
      </c>
      <c r="L1321" s="90">
        <f>IFERROR(VLOOKUP(STOCKSANLUIS[[#This Row],[CODIGO]],STOCK_STARSOFT[],3,FALSE),0)</f>
        <v>0</v>
      </c>
      <c r="M1321" s="90" t="str">
        <f>IF(STOCKSANLUIS[[#This Row],[STOCK ACTUAL]]=STOCKSANLUIS[[#This Row],[STOCK_STARSOFT]],"SIN DIFERENCIA","DIFERENCIA")</f>
        <v>SIN DIFERENCIA</v>
      </c>
    </row>
    <row r="1322" spans="1:13" ht="15" hidden="1" customHeight="1" x14ac:dyDescent="0.25">
      <c r="A1322" s="144" t="s">
        <v>2713</v>
      </c>
      <c r="B1322" s="87" t="s">
        <v>2714</v>
      </c>
      <c r="C1322" s="88">
        <v>0</v>
      </c>
      <c r="D1322" s="89" t="s">
        <v>6</v>
      </c>
      <c r="E1322" s="90" t="str">
        <f>VLOOKUP(STOCKSANLUIS[[#This Row],[CODIGO]],FAMILIAS[],4,FALSE)</f>
        <v>QUALITY</v>
      </c>
      <c r="F1322" s="90">
        <v>1</v>
      </c>
      <c r="G1322" s="90"/>
      <c r="H1322" s="90">
        <f>SUMIF(INGRESO_MERCADERIA[CODIGO],STOCKSANLUIS[[#This Row],[CODIGO]],INGRESO_MERCADERIA[INGRESO])</f>
        <v>0</v>
      </c>
      <c r="I1322" s="90">
        <f>SUMIF(SALIDA[CODIGO],STOCKSANLUIS[[#This Row],[CODIGO]],SALIDA[CANTIDAD])</f>
        <v>0</v>
      </c>
      <c r="J1322" s="90">
        <f>STOCKSANLUIS[[#This Row],[STOCK ALM1]]-STOCKSANLUIS[[#This Row],[SALIDA]]</f>
        <v>0</v>
      </c>
      <c r="K1322" s="90" t="str">
        <f>VLOOKUP(STOCKSANLUIS[[#This Row],[CODIGO]],CLASIFICACION[],6,FALSE)</f>
        <v>C</v>
      </c>
      <c r="L1322" s="90">
        <f>IFERROR(VLOOKUP(STOCKSANLUIS[[#This Row],[CODIGO]],STOCK_STARSOFT[],3,FALSE),0)</f>
        <v>0</v>
      </c>
      <c r="M1322" s="90" t="str">
        <f>IF(STOCKSANLUIS[[#This Row],[STOCK ACTUAL]]=STOCKSANLUIS[[#This Row],[STOCK_STARSOFT]],"SIN DIFERENCIA","DIFERENCIA")</f>
        <v>SIN DIFERENCIA</v>
      </c>
    </row>
    <row r="1323" spans="1:13" ht="15" hidden="1" customHeight="1" x14ac:dyDescent="0.25">
      <c r="A1323" s="144" t="s">
        <v>2715</v>
      </c>
      <c r="B1323" s="87" t="s">
        <v>2716</v>
      </c>
      <c r="C1323" s="88">
        <v>0</v>
      </c>
      <c r="D1323" s="89" t="s">
        <v>6</v>
      </c>
      <c r="E1323" s="90" t="str">
        <f>VLOOKUP(STOCKSANLUIS[[#This Row],[CODIGO]],FAMILIAS[],4,FALSE)</f>
        <v>QUALITY</v>
      </c>
      <c r="F1323" s="90">
        <v>1</v>
      </c>
      <c r="G1323" s="90"/>
      <c r="H1323" s="90">
        <f>SUMIF(INGRESO_MERCADERIA[CODIGO],STOCKSANLUIS[[#This Row],[CODIGO]],INGRESO_MERCADERIA[INGRESO])</f>
        <v>0</v>
      </c>
      <c r="I1323" s="90">
        <f>SUMIF(SALIDA[CODIGO],STOCKSANLUIS[[#This Row],[CODIGO]],SALIDA[CANTIDAD])</f>
        <v>0</v>
      </c>
      <c r="J1323" s="90">
        <f>STOCKSANLUIS[[#This Row],[STOCK ALM1]]-STOCKSANLUIS[[#This Row],[SALIDA]]</f>
        <v>0</v>
      </c>
      <c r="K1323" s="90" t="str">
        <f>VLOOKUP(STOCKSANLUIS[[#This Row],[CODIGO]],CLASIFICACION[],6,FALSE)</f>
        <v>C</v>
      </c>
      <c r="L1323" s="90">
        <f>IFERROR(VLOOKUP(STOCKSANLUIS[[#This Row],[CODIGO]],STOCK_STARSOFT[],3,FALSE),0)</f>
        <v>0</v>
      </c>
      <c r="M1323" s="90" t="str">
        <f>IF(STOCKSANLUIS[[#This Row],[STOCK ACTUAL]]=STOCKSANLUIS[[#This Row],[STOCK_STARSOFT]],"SIN DIFERENCIA","DIFERENCIA")</f>
        <v>SIN DIFERENCIA</v>
      </c>
    </row>
    <row r="1324" spans="1:13" ht="15" hidden="1" customHeight="1" x14ac:dyDescent="0.25">
      <c r="A1324" s="144" t="s">
        <v>2717</v>
      </c>
      <c r="B1324" s="87" t="s">
        <v>2718</v>
      </c>
      <c r="C1324" s="88">
        <v>0</v>
      </c>
      <c r="D1324" s="89" t="s">
        <v>6</v>
      </c>
      <c r="E1324" s="90" t="str">
        <f>VLOOKUP(STOCKSANLUIS[[#This Row],[CODIGO]],FAMILIAS[],4,FALSE)</f>
        <v>QUALITY</v>
      </c>
      <c r="F1324" s="90">
        <v>1</v>
      </c>
      <c r="G1324" s="90"/>
      <c r="H1324" s="90">
        <f>SUMIF(INGRESO_MERCADERIA[CODIGO],STOCKSANLUIS[[#This Row],[CODIGO]],INGRESO_MERCADERIA[INGRESO])</f>
        <v>0</v>
      </c>
      <c r="I1324" s="90">
        <f>SUMIF(SALIDA[CODIGO],STOCKSANLUIS[[#This Row],[CODIGO]],SALIDA[CANTIDAD])</f>
        <v>0</v>
      </c>
      <c r="J1324" s="90">
        <f>STOCKSANLUIS[[#This Row],[STOCK ALM1]]-STOCKSANLUIS[[#This Row],[SALIDA]]</f>
        <v>0</v>
      </c>
      <c r="K1324" s="90" t="str">
        <f>VLOOKUP(STOCKSANLUIS[[#This Row],[CODIGO]],CLASIFICACION[],6,FALSE)</f>
        <v>C</v>
      </c>
      <c r="L1324" s="90">
        <f>IFERROR(VLOOKUP(STOCKSANLUIS[[#This Row],[CODIGO]],STOCK_STARSOFT[],3,FALSE),0)</f>
        <v>0</v>
      </c>
      <c r="M1324" s="90" t="str">
        <f>IF(STOCKSANLUIS[[#This Row],[STOCK ACTUAL]]=STOCKSANLUIS[[#This Row],[STOCK_STARSOFT]],"SIN DIFERENCIA","DIFERENCIA")</f>
        <v>SIN DIFERENCIA</v>
      </c>
    </row>
    <row r="1325" spans="1:13" ht="15" hidden="1" customHeight="1" x14ac:dyDescent="0.25">
      <c r="A1325" s="144" t="s">
        <v>2720</v>
      </c>
      <c r="B1325" s="87" t="s">
        <v>2721</v>
      </c>
      <c r="C1325" s="88">
        <v>0</v>
      </c>
      <c r="D1325" s="89" t="s">
        <v>6</v>
      </c>
      <c r="E1325" s="90" t="str">
        <f>VLOOKUP(STOCKSANLUIS[[#This Row],[CODIGO]],FAMILIAS[],4,FALSE)</f>
        <v>CASTEL</v>
      </c>
      <c r="F1325" s="90">
        <v>1</v>
      </c>
      <c r="G1325" s="90"/>
      <c r="H1325" s="90">
        <f>SUMIF(INGRESO_MERCADERIA[CODIGO],STOCKSANLUIS[[#This Row],[CODIGO]],INGRESO_MERCADERIA[INGRESO])</f>
        <v>0</v>
      </c>
      <c r="I1325" s="90">
        <f>SUMIF(SALIDA[CODIGO],STOCKSANLUIS[[#This Row],[CODIGO]],SALIDA[CANTIDAD])</f>
        <v>0</v>
      </c>
      <c r="J1325" s="90">
        <f>STOCKSANLUIS[[#This Row],[STOCK ALM1]]-STOCKSANLUIS[[#This Row],[SALIDA]]</f>
        <v>0</v>
      </c>
      <c r="K1325" s="90" t="str">
        <f>VLOOKUP(STOCKSANLUIS[[#This Row],[CODIGO]],CLASIFICACION[],6,FALSE)</f>
        <v>C</v>
      </c>
      <c r="L1325" s="90">
        <f>IFERROR(VLOOKUP(STOCKSANLUIS[[#This Row],[CODIGO]],STOCK_STARSOFT[],3,FALSE),0)</f>
        <v>0</v>
      </c>
      <c r="M1325" s="90" t="str">
        <f>IF(STOCKSANLUIS[[#This Row],[STOCK ACTUAL]]=STOCKSANLUIS[[#This Row],[STOCK_STARSOFT]],"SIN DIFERENCIA","DIFERENCIA")</f>
        <v>SIN DIFERENCIA</v>
      </c>
    </row>
    <row r="1326" spans="1:13" ht="15" hidden="1" customHeight="1" x14ac:dyDescent="0.25">
      <c r="A1326" s="144" t="s">
        <v>2722</v>
      </c>
      <c r="B1326" s="87" t="s">
        <v>2723</v>
      </c>
      <c r="C1326" s="88">
        <v>0</v>
      </c>
      <c r="D1326" s="89" t="s">
        <v>6</v>
      </c>
      <c r="E1326" s="90" t="str">
        <f>VLOOKUP(STOCKSANLUIS[[#This Row],[CODIGO]],FAMILIAS[],4,FALSE)</f>
        <v>FULL GAUGE</v>
      </c>
      <c r="F1326" s="90">
        <v>1</v>
      </c>
      <c r="G1326" s="90"/>
      <c r="H1326" s="90">
        <f>SUMIF(INGRESO_MERCADERIA[CODIGO],STOCKSANLUIS[[#This Row],[CODIGO]],INGRESO_MERCADERIA[INGRESO])</f>
        <v>0</v>
      </c>
      <c r="I1326" s="90">
        <f>SUMIF(SALIDA[CODIGO],STOCKSANLUIS[[#This Row],[CODIGO]],SALIDA[CANTIDAD])</f>
        <v>0</v>
      </c>
      <c r="J1326" s="90">
        <f>STOCKSANLUIS[[#This Row],[STOCK ALM1]]-STOCKSANLUIS[[#This Row],[SALIDA]]</f>
        <v>0</v>
      </c>
      <c r="K1326" s="90" t="str">
        <f>VLOOKUP(STOCKSANLUIS[[#This Row],[CODIGO]],CLASIFICACION[],6,FALSE)</f>
        <v>C</v>
      </c>
      <c r="L1326" s="90">
        <f>IFERROR(VLOOKUP(STOCKSANLUIS[[#This Row],[CODIGO]],STOCK_STARSOFT[],3,FALSE),0)</f>
        <v>0</v>
      </c>
      <c r="M1326" s="90" t="str">
        <f>IF(STOCKSANLUIS[[#This Row],[STOCK ACTUAL]]=STOCKSANLUIS[[#This Row],[STOCK_STARSOFT]],"SIN DIFERENCIA","DIFERENCIA")</f>
        <v>SIN DIFERENCIA</v>
      </c>
    </row>
    <row r="1327" spans="1:13" ht="15" hidden="1" customHeight="1" x14ac:dyDescent="0.25">
      <c r="A1327" s="144" t="s">
        <v>2724</v>
      </c>
      <c r="B1327" s="87" t="s">
        <v>2725</v>
      </c>
      <c r="C1327" s="88">
        <v>0</v>
      </c>
      <c r="D1327" s="89" t="s">
        <v>6</v>
      </c>
      <c r="E1327" s="90" t="str">
        <f>VLOOKUP(STOCKSANLUIS[[#This Row],[CODIGO]],FAMILIAS[],4,FALSE)</f>
        <v>DANFOSS</v>
      </c>
      <c r="F1327" s="90">
        <v>1</v>
      </c>
      <c r="G1327" s="90"/>
      <c r="H1327" s="90">
        <f>SUMIF(INGRESO_MERCADERIA[CODIGO],STOCKSANLUIS[[#This Row],[CODIGO]],INGRESO_MERCADERIA[INGRESO])</f>
        <v>0</v>
      </c>
      <c r="I1327" s="90">
        <f>SUMIF(SALIDA[CODIGO],STOCKSANLUIS[[#This Row],[CODIGO]],SALIDA[CANTIDAD])</f>
        <v>0</v>
      </c>
      <c r="J1327" s="90">
        <f>STOCKSANLUIS[[#This Row],[STOCK ALM1]]-STOCKSANLUIS[[#This Row],[SALIDA]]</f>
        <v>0</v>
      </c>
      <c r="K1327" s="90" t="str">
        <f>VLOOKUP(STOCKSANLUIS[[#This Row],[CODIGO]],CLASIFICACION[],6,FALSE)</f>
        <v>C</v>
      </c>
      <c r="L1327" s="90">
        <f>IFERROR(VLOOKUP(STOCKSANLUIS[[#This Row],[CODIGO]],STOCK_STARSOFT[],3,FALSE),0)</f>
        <v>0</v>
      </c>
      <c r="M1327" s="90" t="str">
        <f>IF(STOCKSANLUIS[[#This Row],[STOCK ACTUAL]]=STOCKSANLUIS[[#This Row],[STOCK_STARSOFT]],"SIN DIFERENCIA","DIFERENCIA")</f>
        <v>SIN DIFERENCIA</v>
      </c>
    </row>
    <row r="1328" spans="1:13" ht="15" hidden="1" customHeight="1" x14ac:dyDescent="0.25">
      <c r="A1328" s="144" t="s">
        <v>2726</v>
      </c>
      <c r="B1328" s="87" t="s">
        <v>2727</v>
      </c>
      <c r="C1328" s="88">
        <v>1</v>
      </c>
      <c r="D1328" s="89" t="s">
        <v>6</v>
      </c>
      <c r="E1328" s="90" t="str">
        <f>VLOOKUP(STOCKSANLUIS[[#This Row],[CODIGO]],FAMILIAS[],4,FALSE)</f>
        <v>DANFOSS</v>
      </c>
      <c r="F1328" s="90">
        <v>1</v>
      </c>
      <c r="G1328" s="90" t="s">
        <v>19526</v>
      </c>
      <c r="H1328" s="90">
        <f>SUMIF(INGRESO_MERCADERIA[CODIGO],STOCKSANLUIS[[#This Row],[CODIGO]],INGRESO_MERCADERIA[INGRESO])</f>
        <v>1</v>
      </c>
      <c r="I1328" s="90">
        <f>SUMIF(SALIDA[CODIGO],STOCKSANLUIS[[#This Row],[CODIGO]],SALIDA[CANTIDAD])</f>
        <v>1</v>
      </c>
      <c r="J1328" s="90">
        <f>STOCKSANLUIS[[#This Row],[STOCK ALM1]]-STOCKSANLUIS[[#This Row],[SALIDA]]</f>
        <v>0</v>
      </c>
      <c r="K1328" s="90" t="str">
        <f>VLOOKUP(STOCKSANLUIS[[#This Row],[CODIGO]],CLASIFICACION[],6,FALSE)</f>
        <v>C</v>
      </c>
      <c r="L1328" s="90">
        <f>IFERROR(VLOOKUP(STOCKSANLUIS[[#This Row],[CODIGO]],STOCK_STARSOFT[],3,FALSE),0)</f>
        <v>0</v>
      </c>
      <c r="M1328" s="90" t="str">
        <f>IF(STOCKSANLUIS[[#This Row],[STOCK ACTUAL]]=STOCKSANLUIS[[#This Row],[STOCK_STARSOFT]],"SIN DIFERENCIA","DIFERENCIA")</f>
        <v>SIN DIFERENCIA</v>
      </c>
    </row>
    <row r="1329" spans="1:13" ht="15" hidden="1" customHeight="1" x14ac:dyDescent="0.25">
      <c r="A1329" s="144" t="s">
        <v>2728</v>
      </c>
      <c r="B1329" s="87" t="s">
        <v>2729</v>
      </c>
      <c r="C1329" s="88">
        <v>0</v>
      </c>
      <c r="D1329" s="89" t="s">
        <v>6</v>
      </c>
      <c r="E1329" s="90" t="str">
        <f>VLOOKUP(STOCKSANLUIS[[#This Row],[CODIGO]],FAMILIAS[],4,FALSE)</f>
        <v>VARIOS</v>
      </c>
      <c r="F1329" s="90">
        <v>1</v>
      </c>
      <c r="G1329" s="90"/>
      <c r="H1329" s="90">
        <f>SUMIF(INGRESO_MERCADERIA[CODIGO],STOCKSANLUIS[[#This Row],[CODIGO]],INGRESO_MERCADERIA[INGRESO])</f>
        <v>0</v>
      </c>
      <c r="I1329" s="90">
        <f>SUMIF(SALIDA[CODIGO],STOCKSANLUIS[[#This Row],[CODIGO]],SALIDA[CANTIDAD])</f>
        <v>0</v>
      </c>
      <c r="J1329" s="90">
        <f>STOCKSANLUIS[[#This Row],[STOCK ALM1]]-STOCKSANLUIS[[#This Row],[SALIDA]]</f>
        <v>0</v>
      </c>
      <c r="K1329" s="90" t="str">
        <f>VLOOKUP(STOCKSANLUIS[[#This Row],[CODIGO]],CLASIFICACION[],6,FALSE)</f>
        <v>C</v>
      </c>
      <c r="L1329" s="90">
        <f>IFERROR(VLOOKUP(STOCKSANLUIS[[#This Row],[CODIGO]],STOCK_STARSOFT[],3,FALSE),0)</f>
        <v>0</v>
      </c>
      <c r="M1329" s="90" t="str">
        <f>IF(STOCKSANLUIS[[#This Row],[STOCK ACTUAL]]=STOCKSANLUIS[[#This Row],[STOCK_STARSOFT]],"SIN DIFERENCIA","DIFERENCIA")</f>
        <v>SIN DIFERENCIA</v>
      </c>
    </row>
    <row r="1330" spans="1:13" ht="15" hidden="1" customHeight="1" x14ac:dyDescent="0.25">
      <c r="A1330" s="144" t="s">
        <v>2730</v>
      </c>
      <c r="B1330" s="87" t="s">
        <v>2731</v>
      </c>
      <c r="C1330" s="88">
        <v>0</v>
      </c>
      <c r="D1330" s="89" t="s">
        <v>2732</v>
      </c>
      <c r="E1330" s="90" t="str">
        <f>VLOOKUP(STOCKSANLUIS[[#This Row],[CODIGO]],FAMILIAS[],4,FALSE)</f>
        <v>TUPEMESA</v>
      </c>
      <c r="F1330" s="90">
        <v>1</v>
      </c>
      <c r="G1330" s="90"/>
      <c r="H1330" s="90">
        <f>SUMIF(INGRESO_MERCADERIA[CODIGO],STOCKSANLUIS[[#This Row],[CODIGO]],INGRESO_MERCADERIA[INGRESO])</f>
        <v>0</v>
      </c>
      <c r="I1330" s="90">
        <f>SUMIF(SALIDA[CODIGO],STOCKSANLUIS[[#This Row],[CODIGO]],SALIDA[CANTIDAD])</f>
        <v>0</v>
      </c>
      <c r="J1330" s="90">
        <f>STOCKSANLUIS[[#This Row],[STOCK ALM1]]-STOCKSANLUIS[[#This Row],[SALIDA]]</f>
        <v>0</v>
      </c>
      <c r="K1330" s="90" t="str">
        <f>VLOOKUP(STOCKSANLUIS[[#This Row],[CODIGO]],CLASIFICACION[],6,FALSE)</f>
        <v>C</v>
      </c>
      <c r="L1330" s="90">
        <f>IFERROR(VLOOKUP(STOCKSANLUIS[[#This Row],[CODIGO]],STOCK_STARSOFT[],3,FALSE),0)</f>
        <v>0</v>
      </c>
      <c r="M1330" s="90" t="str">
        <f>IF(STOCKSANLUIS[[#This Row],[STOCK ACTUAL]]=STOCKSANLUIS[[#This Row],[STOCK_STARSOFT]],"SIN DIFERENCIA","DIFERENCIA")</f>
        <v>SIN DIFERENCIA</v>
      </c>
    </row>
    <row r="1331" spans="1:13" ht="15" hidden="1" customHeight="1" x14ac:dyDescent="0.25">
      <c r="A1331" s="144" t="s">
        <v>2733</v>
      </c>
      <c r="B1331" s="87" t="s">
        <v>2734</v>
      </c>
      <c r="C1331" s="88">
        <v>0</v>
      </c>
      <c r="D1331" s="89" t="s">
        <v>6</v>
      </c>
      <c r="E1331" s="90" t="str">
        <f>VLOOKUP(STOCKSANLUIS[[#This Row],[CODIGO]],FAMILIAS[],4,FALSE)</f>
        <v>MASTER FRIGO</v>
      </c>
      <c r="F1331" s="90">
        <v>1</v>
      </c>
      <c r="G1331" s="90"/>
      <c r="H1331" s="90">
        <f>SUMIF(INGRESO_MERCADERIA[CODIGO],STOCKSANLUIS[[#This Row],[CODIGO]],INGRESO_MERCADERIA[INGRESO])</f>
        <v>0</v>
      </c>
      <c r="I1331" s="90">
        <f>SUMIF(SALIDA[CODIGO],STOCKSANLUIS[[#This Row],[CODIGO]],SALIDA[CANTIDAD])</f>
        <v>0</v>
      </c>
      <c r="J1331" s="90">
        <f>STOCKSANLUIS[[#This Row],[STOCK ALM1]]-STOCKSANLUIS[[#This Row],[SALIDA]]</f>
        <v>0</v>
      </c>
      <c r="K1331" s="90" t="str">
        <f>VLOOKUP(STOCKSANLUIS[[#This Row],[CODIGO]],CLASIFICACION[],6,FALSE)</f>
        <v>C</v>
      </c>
      <c r="L1331" s="90">
        <f>IFERROR(VLOOKUP(STOCKSANLUIS[[#This Row],[CODIGO]],STOCK_STARSOFT[],3,FALSE),0)</f>
        <v>0</v>
      </c>
      <c r="M1331" s="90" t="str">
        <f>IF(STOCKSANLUIS[[#This Row],[STOCK ACTUAL]]=STOCKSANLUIS[[#This Row],[STOCK_STARSOFT]],"SIN DIFERENCIA","DIFERENCIA")</f>
        <v>SIN DIFERENCIA</v>
      </c>
    </row>
    <row r="1332" spans="1:13" ht="15" hidden="1" customHeight="1" x14ac:dyDescent="0.25">
      <c r="A1332" s="144" t="s">
        <v>2735</v>
      </c>
      <c r="B1332" s="87" t="s">
        <v>2736</v>
      </c>
      <c r="C1332" s="88">
        <v>0</v>
      </c>
      <c r="D1332" s="89" t="s">
        <v>6</v>
      </c>
      <c r="E1332" s="90" t="str">
        <f>VLOOKUP(STOCKSANLUIS[[#This Row],[CODIGO]],FAMILIAS[],4,FALSE)</f>
        <v>VARIOS</v>
      </c>
      <c r="F1332" s="90">
        <v>1</v>
      </c>
      <c r="G1332" s="90"/>
      <c r="H1332" s="90">
        <f>SUMIF(INGRESO_MERCADERIA[CODIGO],STOCKSANLUIS[[#This Row],[CODIGO]],INGRESO_MERCADERIA[INGRESO])</f>
        <v>0</v>
      </c>
      <c r="I1332" s="90">
        <f>SUMIF(SALIDA[CODIGO],STOCKSANLUIS[[#This Row],[CODIGO]],SALIDA[CANTIDAD])</f>
        <v>0</v>
      </c>
      <c r="J1332" s="90">
        <f>STOCKSANLUIS[[#This Row],[STOCK ALM1]]-STOCKSANLUIS[[#This Row],[SALIDA]]</f>
        <v>0</v>
      </c>
      <c r="K1332" s="90" t="str">
        <f>VLOOKUP(STOCKSANLUIS[[#This Row],[CODIGO]],CLASIFICACION[],6,FALSE)</f>
        <v>C</v>
      </c>
      <c r="L1332" s="90">
        <f>IFERROR(VLOOKUP(STOCKSANLUIS[[#This Row],[CODIGO]],STOCK_STARSOFT[],3,FALSE),0)</f>
        <v>0</v>
      </c>
      <c r="M1332" s="90" t="str">
        <f>IF(STOCKSANLUIS[[#This Row],[STOCK ACTUAL]]=STOCKSANLUIS[[#This Row],[STOCK_STARSOFT]],"SIN DIFERENCIA","DIFERENCIA")</f>
        <v>SIN DIFERENCIA</v>
      </c>
    </row>
    <row r="1333" spans="1:13" ht="15" hidden="1" customHeight="1" x14ac:dyDescent="0.25">
      <c r="A1333" s="144" t="s">
        <v>2737</v>
      </c>
      <c r="B1333" s="87" t="s">
        <v>2738</v>
      </c>
      <c r="C1333" s="88">
        <v>0</v>
      </c>
      <c r="D1333" s="89" t="s">
        <v>6</v>
      </c>
      <c r="E1333" s="90" t="str">
        <f>VLOOKUP(STOCKSANLUIS[[#This Row],[CODIGO]],FAMILIAS[],4,FALSE)</f>
        <v>ELGIN</v>
      </c>
      <c r="F1333" s="90">
        <v>1</v>
      </c>
      <c r="G1333" s="90"/>
      <c r="H1333" s="90">
        <f>SUMIF(INGRESO_MERCADERIA[CODIGO],STOCKSANLUIS[[#This Row],[CODIGO]],INGRESO_MERCADERIA[INGRESO])</f>
        <v>0</v>
      </c>
      <c r="I1333" s="90">
        <f>SUMIF(SALIDA[CODIGO],STOCKSANLUIS[[#This Row],[CODIGO]],SALIDA[CANTIDAD])</f>
        <v>0</v>
      </c>
      <c r="J1333" s="90">
        <f>STOCKSANLUIS[[#This Row],[STOCK ALM1]]-STOCKSANLUIS[[#This Row],[SALIDA]]</f>
        <v>0</v>
      </c>
      <c r="K1333" s="90" t="str">
        <f>VLOOKUP(STOCKSANLUIS[[#This Row],[CODIGO]],CLASIFICACION[],6,FALSE)</f>
        <v>C</v>
      </c>
      <c r="L1333" s="90">
        <f>IFERROR(VLOOKUP(STOCKSANLUIS[[#This Row],[CODIGO]],STOCK_STARSOFT[],3,FALSE),0)</f>
        <v>0</v>
      </c>
      <c r="M1333" s="90" t="str">
        <f>IF(STOCKSANLUIS[[#This Row],[STOCK ACTUAL]]=STOCKSANLUIS[[#This Row],[STOCK_STARSOFT]],"SIN DIFERENCIA","DIFERENCIA")</f>
        <v>SIN DIFERENCIA</v>
      </c>
    </row>
    <row r="1334" spans="1:13" ht="15" hidden="1" customHeight="1" x14ac:dyDescent="0.25">
      <c r="A1334" s="144" t="s">
        <v>2739</v>
      </c>
      <c r="B1334" s="87" t="s">
        <v>2740</v>
      </c>
      <c r="C1334" s="88">
        <v>0</v>
      </c>
      <c r="D1334" s="89" t="s">
        <v>6</v>
      </c>
      <c r="E1334" s="90" t="str">
        <f>VLOOKUP(STOCKSANLUIS[[#This Row],[CODIGO]],FAMILIAS[],4,FALSE)</f>
        <v>DANFOSS</v>
      </c>
      <c r="F1334" s="90">
        <v>1</v>
      </c>
      <c r="G1334" s="90"/>
      <c r="H1334" s="90">
        <f>SUMIF(INGRESO_MERCADERIA[CODIGO],STOCKSANLUIS[[#This Row],[CODIGO]],INGRESO_MERCADERIA[INGRESO])</f>
        <v>0</v>
      </c>
      <c r="I1334" s="90">
        <f>SUMIF(SALIDA[CODIGO],STOCKSANLUIS[[#This Row],[CODIGO]],SALIDA[CANTIDAD])</f>
        <v>0</v>
      </c>
      <c r="J1334" s="90">
        <f>STOCKSANLUIS[[#This Row],[STOCK ALM1]]-STOCKSANLUIS[[#This Row],[SALIDA]]</f>
        <v>0</v>
      </c>
      <c r="K1334" s="90" t="str">
        <f>VLOOKUP(STOCKSANLUIS[[#This Row],[CODIGO]],CLASIFICACION[],6,FALSE)</f>
        <v>C</v>
      </c>
      <c r="L1334" s="90">
        <f>IFERROR(VLOOKUP(STOCKSANLUIS[[#This Row],[CODIGO]],STOCK_STARSOFT[],3,FALSE),0)</f>
        <v>0</v>
      </c>
      <c r="M1334" s="90" t="str">
        <f>IF(STOCKSANLUIS[[#This Row],[STOCK ACTUAL]]=STOCKSANLUIS[[#This Row],[STOCK_STARSOFT]],"SIN DIFERENCIA","DIFERENCIA")</f>
        <v>SIN DIFERENCIA</v>
      </c>
    </row>
    <row r="1335" spans="1:13" ht="15" hidden="1" customHeight="1" x14ac:dyDescent="0.25">
      <c r="A1335" s="144" t="s">
        <v>2743</v>
      </c>
      <c r="B1335" s="87" t="s">
        <v>2744</v>
      </c>
      <c r="C1335" s="88">
        <v>0</v>
      </c>
      <c r="D1335" s="89" t="s">
        <v>6</v>
      </c>
      <c r="E1335" s="90" t="str">
        <f>VLOOKUP(STOCKSANLUIS[[#This Row],[CODIGO]],FAMILIAS[],4,FALSE)</f>
        <v>SMART ELECTRIC</v>
      </c>
      <c r="F1335" s="90">
        <v>1</v>
      </c>
      <c r="G1335" s="90"/>
      <c r="H1335" s="90">
        <f>SUMIF(INGRESO_MERCADERIA[CODIGO],STOCKSANLUIS[[#This Row],[CODIGO]],INGRESO_MERCADERIA[INGRESO])</f>
        <v>0</v>
      </c>
      <c r="I1335" s="90">
        <f>SUMIF(SALIDA[CODIGO],STOCKSANLUIS[[#This Row],[CODIGO]],SALIDA[CANTIDAD])</f>
        <v>0</v>
      </c>
      <c r="J1335" s="90">
        <f>STOCKSANLUIS[[#This Row],[STOCK ALM1]]-STOCKSANLUIS[[#This Row],[SALIDA]]</f>
        <v>0</v>
      </c>
      <c r="K1335" s="90" t="str">
        <f>VLOOKUP(STOCKSANLUIS[[#This Row],[CODIGO]],CLASIFICACION[],6,FALSE)</f>
        <v>C</v>
      </c>
      <c r="L1335" s="90">
        <f>IFERROR(VLOOKUP(STOCKSANLUIS[[#This Row],[CODIGO]],STOCK_STARSOFT[],3,FALSE),0)</f>
        <v>0</v>
      </c>
      <c r="M1335" s="90" t="str">
        <f>IF(STOCKSANLUIS[[#This Row],[STOCK ACTUAL]]=STOCKSANLUIS[[#This Row],[STOCK_STARSOFT]],"SIN DIFERENCIA","DIFERENCIA")</f>
        <v>SIN DIFERENCIA</v>
      </c>
    </row>
    <row r="1336" spans="1:13" ht="15" hidden="1" customHeight="1" x14ac:dyDescent="0.25">
      <c r="A1336" s="144" t="s">
        <v>3148</v>
      </c>
      <c r="B1336" s="87" t="s">
        <v>3149</v>
      </c>
      <c r="C1336" s="88">
        <v>0</v>
      </c>
      <c r="D1336" s="89" t="s">
        <v>6</v>
      </c>
      <c r="E1336" s="90" t="str">
        <f>VLOOKUP(STOCKSANLUIS[[#This Row],[CODIGO]],FAMILIAS[],4,FALSE)</f>
        <v>EVERWELL</v>
      </c>
      <c r="F1336" s="90">
        <v>1</v>
      </c>
      <c r="G1336" s="90" t="s">
        <v>19524</v>
      </c>
      <c r="H1336" s="90">
        <f>SUMIF(INGRESO_MERCADERIA[CODIGO],STOCKSANLUIS[[#This Row],[CODIGO]],INGRESO_MERCADERIA[INGRESO])</f>
        <v>5</v>
      </c>
      <c r="I1336" s="90">
        <f>SUMIF(SALIDA[CODIGO],STOCKSANLUIS[[#This Row],[CODIGO]],SALIDA[CANTIDAD])</f>
        <v>5</v>
      </c>
      <c r="J1336" s="90">
        <f>STOCKSANLUIS[[#This Row],[STOCK ALM1]]-STOCKSANLUIS[[#This Row],[SALIDA]]</f>
        <v>0</v>
      </c>
      <c r="K1336" s="90" t="str">
        <f>VLOOKUP(STOCKSANLUIS[[#This Row],[CODIGO]],CLASIFICACION[],6,FALSE)</f>
        <v>C</v>
      </c>
      <c r="L1336" s="90">
        <f>IFERROR(VLOOKUP(STOCKSANLUIS[[#This Row],[CODIGO]],STOCK_STARSOFT[],3,FALSE),0)</f>
        <v>0</v>
      </c>
      <c r="M1336" s="90" t="str">
        <f>IF(STOCKSANLUIS[[#This Row],[STOCK ACTUAL]]=STOCKSANLUIS[[#This Row],[STOCK_STARSOFT]],"SIN DIFERENCIA","DIFERENCIA")</f>
        <v>SIN DIFERENCIA</v>
      </c>
    </row>
    <row r="1337" spans="1:13" ht="15" hidden="1" customHeight="1" x14ac:dyDescent="0.25">
      <c r="A1337" s="144" t="s">
        <v>3050</v>
      </c>
      <c r="B1337" s="87" t="s">
        <v>3051</v>
      </c>
      <c r="C1337" s="88">
        <v>0</v>
      </c>
      <c r="D1337" s="89" t="s">
        <v>6</v>
      </c>
      <c r="E1337" s="90" t="str">
        <f>VLOOKUP(STOCKSANLUIS[[#This Row],[CODIGO]],FAMILIAS[],4,FALSE)</f>
        <v>EVERWELL</v>
      </c>
      <c r="F1337" s="90">
        <v>1</v>
      </c>
      <c r="G1337" s="90" t="s">
        <v>19524</v>
      </c>
      <c r="H1337" s="90">
        <f>SUMIF(INGRESO_MERCADERIA[CODIGO],STOCKSANLUIS[[#This Row],[CODIGO]],INGRESO_MERCADERIA[INGRESO])</f>
        <v>2</v>
      </c>
      <c r="I1337" s="90">
        <f>SUMIF(SALIDA[CODIGO],STOCKSANLUIS[[#This Row],[CODIGO]],SALIDA[CANTIDAD])</f>
        <v>2</v>
      </c>
      <c r="J1337" s="90">
        <f>STOCKSANLUIS[[#This Row],[STOCK ALM1]]-STOCKSANLUIS[[#This Row],[SALIDA]]</f>
        <v>0</v>
      </c>
      <c r="K1337" s="90" t="str">
        <f>VLOOKUP(STOCKSANLUIS[[#This Row],[CODIGO]],CLASIFICACION[],6,FALSE)</f>
        <v>B</v>
      </c>
      <c r="L1337" s="90">
        <f>IFERROR(VLOOKUP(STOCKSANLUIS[[#This Row],[CODIGO]],STOCK_STARSOFT[],3,FALSE),0)</f>
        <v>0</v>
      </c>
      <c r="M1337" s="90" t="str">
        <f>IF(STOCKSANLUIS[[#This Row],[STOCK ACTUAL]]=STOCKSANLUIS[[#This Row],[STOCK_STARSOFT]],"SIN DIFERENCIA","DIFERENCIA")</f>
        <v>SIN DIFERENCIA</v>
      </c>
    </row>
    <row r="1338" spans="1:13" ht="15" hidden="1" customHeight="1" x14ac:dyDescent="0.25">
      <c r="A1338" s="144" t="s">
        <v>2749</v>
      </c>
      <c r="B1338" s="87" t="s">
        <v>2750</v>
      </c>
      <c r="C1338" s="88">
        <v>0</v>
      </c>
      <c r="D1338" s="89" t="s">
        <v>6</v>
      </c>
      <c r="E1338" s="90" t="str">
        <f>VLOOKUP(STOCKSANLUIS[[#This Row],[CODIGO]],FAMILIAS[],4,FALSE)</f>
        <v>QUALITY</v>
      </c>
      <c r="F1338" s="90">
        <v>1</v>
      </c>
      <c r="G1338" s="90"/>
      <c r="H1338" s="90">
        <f>SUMIF(INGRESO_MERCADERIA[CODIGO],STOCKSANLUIS[[#This Row],[CODIGO]],INGRESO_MERCADERIA[INGRESO])</f>
        <v>0</v>
      </c>
      <c r="I1338" s="90">
        <f>SUMIF(SALIDA[CODIGO],STOCKSANLUIS[[#This Row],[CODIGO]],SALIDA[CANTIDAD])</f>
        <v>0</v>
      </c>
      <c r="J1338" s="90">
        <f>STOCKSANLUIS[[#This Row],[STOCK ALM1]]-STOCKSANLUIS[[#This Row],[SALIDA]]</f>
        <v>0</v>
      </c>
      <c r="K1338" s="90" t="str">
        <f>VLOOKUP(STOCKSANLUIS[[#This Row],[CODIGO]],CLASIFICACION[],6,FALSE)</f>
        <v>C</v>
      </c>
      <c r="L1338" s="90">
        <f>IFERROR(VLOOKUP(STOCKSANLUIS[[#This Row],[CODIGO]],STOCK_STARSOFT[],3,FALSE),0)</f>
        <v>0</v>
      </c>
      <c r="M1338" s="90" t="str">
        <f>IF(STOCKSANLUIS[[#This Row],[STOCK ACTUAL]]=STOCKSANLUIS[[#This Row],[STOCK_STARSOFT]],"SIN DIFERENCIA","DIFERENCIA")</f>
        <v>SIN DIFERENCIA</v>
      </c>
    </row>
    <row r="1339" spans="1:13" ht="15" hidden="1" customHeight="1" x14ac:dyDescent="0.25">
      <c r="A1339" s="144" t="s">
        <v>2751</v>
      </c>
      <c r="B1339" s="87" t="s">
        <v>2752</v>
      </c>
      <c r="C1339" s="88">
        <v>0</v>
      </c>
      <c r="D1339" s="89" t="s">
        <v>6</v>
      </c>
      <c r="E1339" s="90" t="str">
        <f>VLOOKUP(STOCKSANLUIS[[#This Row],[CODIGO]],FAMILIAS[],4,FALSE)</f>
        <v>QUALITY</v>
      </c>
      <c r="F1339" s="90">
        <v>1</v>
      </c>
      <c r="G1339" s="90"/>
      <c r="H1339" s="90">
        <f>SUMIF(INGRESO_MERCADERIA[CODIGO],STOCKSANLUIS[[#This Row],[CODIGO]],INGRESO_MERCADERIA[INGRESO])</f>
        <v>0</v>
      </c>
      <c r="I1339" s="90">
        <f>SUMIF(SALIDA[CODIGO],STOCKSANLUIS[[#This Row],[CODIGO]],SALIDA[CANTIDAD])</f>
        <v>0</v>
      </c>
      <c r="J1339" s="90">
        <f>STOCKSANLUIS[[#This Row],[STOCK ALM1]]-STOCKSANLUIS[[#This Row],[SALIDA]]</f>
        <v>0</v>
      </c>
      <c r="K1339" s="90" t="str">
        <f>VLOOKUP(STOCKSANLUIS[[#This Row],[CODIGO]],CLASIFICACION[],6,FALSE)</f>
        <v>C</v>
      </c>
      <c r="L1339" s="90">
        <f>IFERROR(VLOOKUP(STOCKSANLUIS[[#This Row],[CODIGO]],STOCK_STARSOFT[],3,FALSE),0)</f>
        <v>0</v>
      </c>
      <c r="M1339" s="90" t="str">
        <f>IF(STOCKSANLUIS[[#This Row],[STOCK ACTUAL]]=STOCKSANLUIS[[#This Row],[STOCK_STARSOFT]],"SIN DIFERENCIA","DIFERENCIA")</f>
        <v>SIN DIFERENCIA</v>
      </c>
    </row>
    <row r="1340" spans="1:13" ht="15" hidden="1" customHeight="1" x14ac:dyDescent="0.25">
      <c r="A1340" s="144" t="s">
        <v>2753</v>
      </c>
      <c r="B1340" s="87" t="s">
        <v>2754</v>
      </c>
      <c r="C1340" s="88">
        <v>0</v>
      </c>
      <c r="D1340" s="89" t="s">
        <v>6</v>
      </c>
      <c r="E1340" s="90" t="str">
        <f>VLOOKUP(STOCKSANLUIS[[#This Row],[CODIGO]],FAMILIAS[],4,FALSE)</f>
        <v>GMCC</v>
      </c>
      <c r="F1340" s="90">
        <v>1</v>
      </c>
      <c r="G1340" s="90"/>
      <c r="H1340" s="90">
        <f>SUMIF(INGRESO_MERCADERIA[CODIGO],STOCKSANLUIS[[#This Row],[CODIGO]],INGRESO_MERCADERIA[INGRESO])</f>
        <v>0</v>
      </c>
      <c r="I1340" s="90">
        <f>SUMIF(SALIDA[CODIGO],STOCKSANLUIS[[#This Row],[CODIGO]],SALIDA[CANTIDAD])</f>
        <v>0</v>
      </c>
      <c r="J1340" s="90">
        <f>STOCKSANLUIS[[#This Row],[STOCK ALM1]]-STOCKSANLUIS[[#This Row],[SALIDA]]</f>
        <v>0</v>
      </c>
      <c r="K1340" s="90" t="str">
        <f>VLOOKUP(STOCKSANLUIS[[#This Row],[CODIGO]],CLASIFICACION[],6,FALSE)</f>
        <v>B</v>
      </c>
      <c r="L1340" s="90">
        <f>IFERROR(VLOOKUP(STOCKSANLUIS[[#This Row],[CODIGO]],STOCK_STARSOFT[],3,FALSE),0)</f>
        <v>0</v>
      </c>
      <c r="M1340" s="90" t="str">
        <f>IF(STOCKSANLUIS[[#This Row],[STOCK ACTUAL]]=STOCKSANLUIS[[#This Row],[STOCK_STARSOFT]],"SIN DIFERENCIA","DIFERENCIA")</f>
        <v>SIN DIFERENCIA</v>
      </c>
    </row>
    <row r="1341" spans="1:13" ht="15" hidden="1" customHeight="1" x14ac:dyDescent="0.25">
      <c r="A1341" s="144" t="s">
        <v>2755</v>
      </c>
      <c r="B1341" s="87" t="s">
        <v>2756</v>
      </c>
      <c r="C1341" s="88">
        <v>0</v>
      </c>
      <c r="D1341" s="89" t="s">
        <v>6</v>
      </c>
      <c r="E1341" s="90" t="str">
        <f>VLOOKUP(STOCKSANLUIS[[#This Row],[CODIGO]],FAMILIAS[],4,FALSE)</f>
        <v>VARIOS</v>
      </c>
      <c r="F1341" s="90">
        <v>1</v>
      </c>
      <c r="G1341" s="90"/>
      <c r="H1341" s="90">
        <f>SUMIF(INGRESO_MERCADERIA[CODIGO],STOCKSANLUIS[[#This Row],[CODIGO]],INGRESO_MERCADERIA[INGRESO])</f>
        <v>0</v>
      </c>
      <c r="I1341" s="90">
        <f>SUMIF(SALIDA[CODIGO],STOCKSANLUIS[[#This Row],[CODIGO]],SALIDA[CANTIDAD])</f>
        <v>0</v>
      </c>
      <c r="J1341" s="90">
        <f>STOCKSANLUIS[[#This Row],[STOCK ALM1]]-STOCKSANLUIS[[#This Row],[SALIDA]]</f>
        <v>0</v>
      </c>
      <c r="K1341" s="90" t="str">
        <f>VLOOKUP(STOCKSANLUIS[[#This Row],[CODIGO]],CLASIFICACION[],6,FALSE)</f>
        <v>C</v>
      </c>
      <c r="L1341" s="90">
        <f>IFERROR(VLOOKUP(STOCKSANLUIS[[#This Row],[CODIGO]],STOCK_STARSOFT[],3,FALSE),0)</f>
        <v>0</v>
      </c>
      <c r="M1341" s="90" t="str">
        <f>IF(STOCKSANLUIS[[#This Row],[STOCK ACTUAL]]=STOCKSANLUIS[[#This Row],[STOCK_STARSOFT]],"SIN DIFERENCIA","DIFERENCIA")</f>
        <v>SIN DIFERENCIA</v>
      </c>
    </row>
    <row r="1342" spans="1:13" ht="15" hidden="1" customHeight="1" x14ac:dyDescent="0.25">
      <c r="A1342" s="144" t="s">
        <v>2757</v>
      </c>
      <c r="B1342" s="87" t="s">
        <v>2758</v>
      </c>
      <c r="C1342" s="88">
        <v>0</v>
      </c>
      <c r="D1342" s="89" t="s">
        <v>6</v>
      </c>
      <c r="E1342" s="90" t="str">
        <f>VLOOKUP(STOCKSANLUIS[[#This Row],[CODIGO]],FAMILIAS[],4,FALSE)</f>
        <v>VARIOS</v>
      </c>
      <c r="F1342" s="90">
        <v>1</v>
      </c>
      <c r="G1342" s="90"/>
      <c r="H1342" s="90">
        <f>SUMIF(INGRESO_MERCADERIA[CODIGO],STOCKSANLUIS[[#This Row],[CODIGO]],INGRESO_MERCADERIA[INGRESO])</f>
        <v>0</v>
      </c>
      <c r="I1342" s="90">
        <f>SUMIF(SALIDA[CODIGO],STOCKSANLUIS[[#This Row],[CODIGO]],SALIDA[CANTIDAD])</f>
        <v>0</v>
      </c>
      <c r="J1342" s="90">
        <f>STOCKSANLUIS[[#This Row],[STOCK ALM1]]-STOCKSANLUIS[[#This Row],[SALIDA]]</f>
        <v>0</v>
      </c>
      <c r="K1342" s="90" t="str">
        <f>VLOOKUP(STOCKSANLUIS[[#This Row],[CODIGO]],CLASIFICACION[],6,FALSE)</f>
        <v>C</v>
      </c>
      <c r="L1342" s="90">
        <f>IFERROR(VLOOKUP(STOCKSANLUIS[[#This Row],[CODIGO]],STOCK_STARSOFT[],3,FALSE),0)</f>
        <v>0</v>
      </c>
      <c r="M1342" s="90" t="str">
        <f>IF(STOCKSANLUIS[[#This Row],[STOCK ACTUAL]]=STOCKSANLUIS[[#This Row],[STOCK_STARSOFT]],"SIN DIFERENCIA","DIFERENCIA")</f>
        <v>SIN DIFERENCIA</v>
      </c>
    </row>
    <row r="1343" spans="1:13" ht="15" hidden="1" customHeight="1" x14ac:dyDescent="0.25">
      <c r="A1343" s="144" t="s">
        <v>2759</v>
      </c>
      <c r="B1343" s="87" t="s">
        <v>2760</v>
      </c>
      <c r="C1343" s="88">
        <v>0</v>
      </c>
      <c r="D1343" s="89" t="s">
        <v>6</v>
      </c>
      <c r="E1343" s="90" t="str">
        <f>VLOOKUP(STOCKSANLUIS[[#This Row],[CODIGO]],FAMILIAS[],4,FALSE)</f>
        <v>VARIOS</v>
      </c>
      <c r="F1343" s="90">
        <v>1</v>
      </c>
      <c r="G1343" s="90"/>
      <c r="H1343" s="90">
        <f>SUMIF(INGRESO_MERCADERIA[CODIGO],STOCKSANLUIS[[#This Row],[CODIGO]],INGRESO_MERCADERIA[INGRESO])</f>
        <v>0</v>
      </c>
      <c r="I1343" s="90">
        <f>SUMIF(SALIDA[CODIGO],STOCKSANLUIS[[#This Row],[CODIGO]],SALIDA[CANTIDAD])</f>
        <v>0</v>
      </c>
      <c r="J1343" s="90">
        <f>STOCKSANLUIS[[#This Row],[STOCK ALM1]]-STOCKSANLUIS[[#This Row],[SALIDA]]</f>
        <v>0</v>
      </c>
      <c r="K1343" s="90" t="str">
        <f>VLOOKUP(STOCKSANLUIS[[#This Row],[CODIGO]],CLASIFICACION[],6,FALSE)</f>
        <v>C</v>
      </c>
      <c r="L1343" s="90">
        <f>IFERROR(VLOOKUP(STOCKSANLUIS[[#This Row],[CODIGO]],STOCK_STARSOFT[],3,FALSE),0)</f>
        <v>0</v>
      </c>
      <c r="M1343" s="90" t="str">
        <f>IF(STOCKSANLUIS[[#This Row],[STOCK ACTUAL]]=STOCKSANLUIS[[#This Row],[STOCK_STARSOFT]],"SIN DIFERENCIA","DIFERENCIA")</f>
        <v>SIN DIFERENCIA</v>
      </c>
    </row>
    <row r="1344" spans="1:13" ht="15" hidden="1" customHeight="1" x14ac:dyDescent="0.25">
      <c r="A1344" s="144" t="s">
        <v>2761</v>
      </c>
      <c r="B1344" s="87" t="s">
        <v>2762</v>
      </c>
      <c r="C1344" s="88">
        <v>0</v>
      </c>
      <c r="D1344" s="89" t="s">
        <v>6</v>
      </c>
      <c r="E1344" s="90" t="str">
        <f>VLOOKUP(STOCKSANLUIS[[#This Row],[CODIGO]],FAMILIAS[],4,FALSE)</f>
        <v>VARIOS</v>
      </c>
      <c r="F1344" s="90">
        <v>1</v>
      </c>
      <c r="G1344" s="90"/>
      <c r="H1344" s="90">
        <f>SUMIF(INGRESO_MERCADERIA[CODIGO],STOCKSANLUIS[[#This Row],[CODIGO]],INGRESO_MERCADERIA[INGRESO])</f>
        <v>0</v>
      </c>
      <c r="I1344" s="90">
        <f>SUMIF(SALIDA[CODIGO],STOCKSANLUIS[[#This Row],[CODIGO]],SALIDA[CANTIDAD])</f>
        <v>0</v>
      </c>
      <c r="J1344" s="90">
        <f>STOCKSANLUIS[[#This Row],[STOCK ALM1]]-STOCKSANLUIS[[#This Row],[SALIDA]]</f>
        <v>0</v>
      </c>
      <c r="K1344" s="90" t="str">
        <f>VLOOKUP(STOCKSANLUIS[[#This Row],[CODIGO]],CLASIFICACION[],6,FALSE)</f>
        <v>C</v>
      </c>
      <c r="L1344" s="90">
        <f>IFERROR(VLOOKUP(STOCKSANLUIS[[#This Row],[CODIGO]],STOCK_STARSOFT[],3,FALSE),0)</f>
        <v>0</v>
      </c>
      <c r="M1344" s="90" t="str">
        <f>IF(STOCKSANLUIS[[#This Row],[STOCK ACTUAL]]=STOCKSANLUIS[[#This Row],[STOCK_STARSOFT]],"SIN DIFERENCIA","DIFERENCIA")</f>
        <v>SIN DIFERENCIA</v>
      </c>
    </row>
    <row r="1345" spans="1:13" ht="15" hidden="1" customHeight="1" x14ac:dyDescent="0.25">
      <c r="A1345" s="144" t="s">
        <v>2763</v>
      </c>
      <c r="B1345" s="87" t="s">
        <v>2764</v>
      </c>
      <c r="C1345" s="88">
        <v>0</v>
      </c>
      <c r="D1345" s="89" t="s">
        <v>6</v>
      </c>
      <c r="E1345" s="90" t="str">
        <f>VLOOKUP(STOCKSANLUIS[[#This Row],[CODIGO]],FAMILIAS[],4,FALSE)</f>
        <v>VARIOS</v>
      </c>
      <c r="F1345" s="90">
        <v>1</v>
      </c>
      <c r="G1345" s="90"/>
      <c r="H1345" s="90">
        <f>SUMIF(INGRESO_MERCADERIA[CODIGO],STOCKSANLUIS[[#This Row],[CODIGO]],INGRESO_MERCADERIA[INGRESO])</f>
        <v>0</v>
      </c>
      <c r="I1345" s="90">
        <f>SUMIF(SALIDA[CODIGO],STOCKSANLUIS[[#This Row],[CODIGO]],SALIDA[CANTIDAD])</f>
        <v>0</v>
      </c>
      <c r="J1345" s="90">
        <f>STOCKSANLUIS[[#This Row],[STOCK ALM1]]-STOCKSANLUIS[[#This Row],[SALIDA]]</f>
        <v>0</v>
      </c>
      <c r="K1345" s="90" t="str">
        <f>VLOOKUP(STOCKSANLUIS[[#This Row],[CODIGO]],CLASIFICACION[],6,FALSE)</f>
        <v>C</v>
      </c>
      <c r="L1345" s="90">
        <f>IFERROR(VLOOKUP(STOCKSANLUIS[[#This Row],[CODIGO]],STOCK_STARSOFT[],3,FALSE),0)</f>
        <v>0</v>
      </c>
      <c r="M1345" s="90" t="str">
        <f>IF(STOCKSANLUIS[[#This Row],[STOCK ACTUAL]]=STOCKSANLUIS[[#This Row],[STOCK_STARSOFT]],"SIN DIFERENCIA","DIFERENCIA")</f>
        <v>SIN DIFERENCIA</v>
      </c>
    </row>
    <row r="1346" spans="1:13" ht="15" hidden="1" customHeight="1" x14ac:dyDescent="0.25">
      <c r="A1346" s="144" t="s">
        <v>2765</v>
      </c>
      <c r="B1346" s="87" t="s">
        <v>2766</v>
      </c>
      <c r="C1346" s="88">
        <v>0</v>
      </c>
      <c r="D1346" s="89" t="s">
        <v>6</v>
      </c>
      <c r="E1346" s="90" t="str">
        <f>VLOOKUP(STOCKSANLUIS[[#This Row],[CODIGO]],FAMILIAS[],4,FALSE)</f>
        <v>QUALITY</v>
      </c>
      <c r="F1346" s="90">
        <v>1</v>
      </c>
      <c r="G1346" s="90"/>
      <c r="H1346" s="90">
        <f>SUMIF(INGRESO_MERCADERIA[CODIGO],STOCKSANLUIS[[#This Row],[CODIGO]],INGRESO_MERCADERIA[INGRESO])</f>
        <v>0</v>
      </c>
      <c r="I1346" s="90">
        <f>SUMIF(SALIDA[CODIGO],STOCKSANLUIS[[#This Row],[CODIGO]],SALIDA[CANTIDAD])</f>
        <v>0</v>
      </c>
      <c r="J1346" s="90">
        <f>STOCKSANLUIS[[#This Row],[STOCK ALM1]]-STOCKSANLUIS[[#This Row],[SALIDA]]</f>
        <v>0</v>
      </c>
      <c r="K1346" s="90" t="str">
        <f>VLOOKUP(STOCKSANLUIS[[#This Row],[CODIGO]],CLASIFICACION[],6,FALSE)</f>
        <v>C</v>
      </c>
      <c r="L1346" s="90">
        <f>IFERROR(VLOOKUP(STOCKSANLUIS[[#This Row],[CODIGO]],STOCK_STARSOFT[],3,FALSE),0)</f>
        <v>0</v>
      </c>
      <c r="M1346" s="90" t="str">
        <f>IF(STOCKSANLUIS[[#This Row],[STOCK ACTUAL]]=STOCKSANLUIS[[#This Row],[STOCK_STARSOFT]],"SIN DIFERENCIA","DIFERENCIA")</f>
        <v>SIN DIFERENCIA</v>
      </c>
    </row>
    <row r="1347" spans="1:13" hidden="1" x14ac:dyDescent="0.25">
      <c r="A1347" s="144" t="s">
        <v>2767</v>
      </c>
      <c r="B1347" s="87" t="s">
        <v>728</v>
      </c>
      <c r="C1347" s="88">
        <v>0</v>
      </c>
      <c r="D1347" s="89" t="s">
        <v>6</v>
      </c>
      <c r="E1347" s="90" t="str">
        <f>VLOOKUP(STOCKSANLUIS[[#This Row],[CODIGO]],FAMILIAS[],4,FALSE)</f>
        <v>VARIOS</v>
      </c>
      <c r="F1347" s="90">
        <v>1</v>
      </c>
      <c r="G1347" s="90"/>
      <c r="H1347" s="90">
        <f>SUMIF(INGRESO_MERCADERIA[CODIGO],STOCKSANLUIS[[#This Row],[CODIGO]],INGRESO_MERCADERIA[INGRESO])</f>
        <v>0</v>
      </c>
      <c r="I1347" s="90">
        <f>SUMIF(SALIDA[CODIGO],STOCKSANLUIS[[#This Row],[CODIGO]],SALIDA[CANTIDAD])</f>
        <v>0</v>
      </c>
      <c r="J1347" s="90">
        <f>STOCKSANLUIS[[#This Row],[STOCK ALM1]]-STOCKSANLUIS[[#This Row],[SALIDA]]</f>
        <v>0</v>
      </c>
      <c r="K1347" s="90" t="str">
        <f>VLOOKUP(STOCKSANLUIS[[#This Row],[CODIGO]],CLASIFICACION[],6,FALSE)</f>
        <v>C</v>
      </c>
      <c r="L1347" s="90">
        <f>IFERROR(VLOOKUP(STOCKSANLUIS[[#This Row],[CODIGO]],STOCK_STARSOFT[],3,FALSE),0)</f>
        <v>0</v>
      </c>
      <c r="M1347" s="90" t="str">
        <f>IF(STOCKSANLUIS[[#This Row],[STOCK ACTUAL]]=STOCKSANLUIS[[#This Row],[STOCK_STARSOFT]],"SIN DIFERENCIA","DIFERENCIA")</f>
        <v>SIN DIFERENCIA</v>
      </c>
    </row>
    <row r="1348" spans="1:13" ht="15" hidden="1" customHeight="1" x14ac:dyDescent="0.25">
      <c r="A1348" s="144" t="s">
        <v>2768</v>
      </c>
      <c r="B1348" s="87" t="s">
        <v>2769</v>
      </c>
      <c r="C1348" s="88">
        <v>0</v>
      </c>
      <c r="D1348" s="89" t="s">
        <v>6</v>
      </c>
      <c r="E1348" s="90" t="str">
        <f>VLOOKUP(STOCKSANLUIS[[#This Row],[CODIGO]],FAMILIAS[],4,FALSE)</f>
        <v>VARIOS</v>
      </c>
      <c r="F1348" s="90">
        <v>1</v>
      </c>
      <c r="G1348" s="90"/>
      <c r="H1348" s="90">
        <f>SUMIF(INGRESO_MERCADERIA[CODIGO],STOCKSANLUIS[[#This Row],[CODIGO]],INGRESO_MERCADERIA[INGRESO])</f>
        <v>0</v>
      </c>
      <c r="I1348" s="90">
        <f>SUMIF(SALIDA[CODIGO],STOCKSANLUIS[[#This Row],[CODIGO]],SALIDA[CANTIDAD])</f>
        <v>0</v>
      </c>
      <c r="J1348" s="90">
        <f>STOCKSANLUIS[[#This Row],[STOCK ALM1]]-STOCKSANLUIS[[#This Row],[SALIDA]]</f>
        <v>0</v>
      </c>
      <c r="K1348" s="90" t="str">
        <f>VLOOKUP(STOCKSANLUIS[[#This Row],[CODIGO]],CLASIFICACION[],6,FALSE)</f>
        <v>C</v>
      </c>
      <c r="L1348" s="90">
        <f>IFERROR(VLOOKUP(STOCKSANLUIS[[#This Row],[CODIGO]],STOCK_STARSOFT[],3,FALSE),0)</f>
        <v>0</v>
      </c>
      <c r="M1348" s="90" t="str">
        <f>IF(STOCKSANLUIS[[#This Row],[STOCK ACTUAL]]=STOCKSANLUIS[[#This Row],[STOCK_STARSOFT]],"SIN DIFERENCIA","DIFERENCIA")</f>
        <v>SIN DIFERENCIA</v>
      </c>
    </row>
    <row r="1349" spans="1:13" ht="15" hidden="1" customHeight="1" x14ac:dyDescent="0.25">
      <c r="A1349" s="144" t="s">
        <v>2770</v>
      </c>
      <c r="B1349" s="87" t="s">
        <v>2771</v>
      </c>
      <c r="C1349" s="88">
        <v>0</v>
      </c>
      <c r="D1349" s="89" t="s">
        <v>6</v>
      </c>
      <c r="E1349" s="90" t="str">
        <f>VLOOKUP(STOCKSANLUIS[[#This Row],[CODIGO]],FAMILIAS[],4,FALSE)</f>
        <v>VARIOS</v>
      </c>
      <c r="F1349" s="90">
        <v>1</v>
      </c>
      <c r="G1349" s="90"/>
      <c r="H1349" s="90">
        <f>SUMIF(INGRESO_MERCADERIA[CODIGO],STOCKSANLUIS[[#This Row],[CODIGO]],INGRESO_MERCADERIA[INGRESO])</f>
        <v>0</v>
      </c>
      <c r="I1349" s="90">
        <f>SUMIF(SALIDA[CODIGO],STOCKSANLUIS[[#This Row],[CODIGO]],SALIDA[CANTIDAD])</f>
        <v>0</v>
      </c>
      <c r="J1349" s="90">
        <f>STOCKSANLUIS[[#This Row],[STOCK ALM1]]-STOCKSANLUIS[[#This Row],[SALIDA]]</f>
        <v>0</v>
      </c>
      <c r="K1349" s="90" t="str">
        <f>VLOOKUP(STOCKSANLUIS[[#This Row],[CODIGO]],CLASIFICACION[],6,FALSE)</f>
        <v>C</v>
      </c>
      <c r="L1349" s="90">
        <f>IFERROR(VLOOKUP(STOCKSANLUIS[[#This Row],[CODIGO]],STOCK_STARSOFT[],3,FALSE),0)</f>
        <v>0</v>
      </c>
      <c r="M1349" s="90" t="str">
        <f>IF(STOCKSANLUIS[[#This Row],[STOCK ACTUAL]]=STOCKSANLUIS[[#This Row],[STOCK_STARSOFT]],"SIN DIFERENCIA","DIFERENCIA")</f>
        <v>SIN DIFERENCIA</v>
      </c>
    </row>
    <row r="1350" spans="1:13" ht="15" hidden="1" customHeight="1" x14ac:dyDescent="0.25">
      <c r="A1350" s="144" t="s">
        <v>2772</v>
      </c>
      <c r="B1350" s="87" t="s">
        <v>2773</v>
      </c>
      <c r="C1350" s="88">
        <v>0</v>
      </c>
      <c r="D1350" s="89" t="s">
        <v>6</v>
      </c>
      <c r="E1350" s="90" t="str">
        <f>VLOOKUP(STOCKSANLUIS[[#This Row],[CODIGO]],FAMILIAS[],4,FALSE)</f>
        <v>VARIOS</v>
      </c>
      <c r="F1350" s="90">
        <v>1</v>
      </c>
      <c r="G1350" s="90"/>
      <c r="H1350" s="90">
        <f>SUMIF(INGRESO_MERCADERIA[CODIGO],STOCKSANLUIS[[#This Row],[CODIGO]],INGRESO_MERCADERIA[INGRESO])</f>
        <v>0</v>
      </c>
      <c r="I1350" s="90">
        <f>SUMIF(SALIDA[CODIGO],STOCKSANLUIS[[#This Row],[CODIGO]],SALIDA[CANTIDAD])</f>
        <v>0</v>
      </c>
      <c r="J1350" s="90">
        <f>STOCKSANLUIS[[#This Row],[STOCK ALM1]]-STOCKSANLUIS[[#This Row],[SALIDA]]</f>
        <v>0</v>
      </c>
      <c r="K1350" s="90" t="str">
        <f>VLOOKUP(STOCKSANLUIS[[#This Row],[CODIGO]],CLASIFICACION[],6,FALSE)</f>
        <v>C</v>
      </c>
      <c r="L1350" s="90">
        <f>IFERROR(VLOOKUP(STOCKSANLUIS[[#This Row],[CODIGO]],STOCK_STARSOFT[],3,FALSE),0)</f>
        <v>0</v>
      </c>
      <c r="M1350" s="90" t="str">
        <f>IF(STOCKSANLUIS[[#This Row],[STOCK ACTUAL]]=STOCKSANLUIS[[#This Row],[STOCK_STARSOFT]],"SIN DIFERENCIA","DIFERENCIA")</f>
        <v>SIN DIFERENCIA</v>
      </c>
    </row>
    <row r="1351" spans="1:13" ht="15" hidden="1" customHeight="1" x14ac:dyDescent="0.25">
      <c r="A1351" s="144" t="s">
        <v>2774</v>
      </c>
      <c r="B1351" s="87" t="s">
        <v>2775</v>
      </c>
      <c r="C1351" s="88">
        <v>0</v>
      </c>
      <c r="D1351" s="89" t="s">
        <v>6</v>
      </c>
      <c r="E1351" s="90" t="str">
        <f>VLOOKUP(STOCKSANLUIS[[#This Row],[CODIGO]],FAMILIAS[],4,FALSE)</f>
        <v>YORK</v>
      </c>
      <c r="F1351" s="90">
        <v>1</v>
      </c>
      <c r="G1351" s="90"/>
      <c r="H1351" s="90">
        <f>SUMIF(INGRESO_MERCADERIA[CODIGO],STOCKSANLUIS[[#This Row],[CODIGO]],INGRESO_MERCADERIA[INGRESO])</f>
        <v>0</v>
      </c>
      <c r="I1351" s="90">
        <f>SUMIF(SALIDA[CODIGO],STOCKSANLUIS[[#This Row],[CODIGO]],SALIDA[CANTIDAD])</f>
        <v>0</v>
      </c>
      <c r="J1351" s="90">
        <f>STOCKSANLUIS[[#This Row],[STOCK ALM1]]-STOCKSANLUIS[[#This Row],[SALIDA]]</f>
        <v>0</v>
      </c>
      <c r="K1351" s="90" t="str">
        <f>VLOOKUP(STOCKSANLUIS[[#This Row],[CODIGO]],CLASIFICACION[],6,FALSE)</f>
        <v>C</v>
      </c>
      <c r="L1351" s="90">
        <f>IFERROR(VLOOKUP(STOCKSANLUIS[[#This Row],[CODIGO]],STOCK_STARSOFT[],3,FALSE),0)</f>
        <v>0</v>
      </c>
      <c r="M1351" s="90" t="str">
        <f>IF(STOCKSANLUIS[[#This Row],[STOCK ACTUAL]]=STOCKSANLUIS[[#This Row],[STOCK_STARSOFT]],"SIN DIFERENCIA","DIFERENCIA")</f>
        <v>SIN DIFERENCIA</v>
      </c>
    </row>
    <row r="1352" spans="1:13" ht="15" hidden="1" customHeight="1" x14ac:dyDescent="0.25">
      <c r="A1352" s="144" t="s">
        <v>2776</v>
      </c>
      <c r="B1352" s="87" t="s">
        <v>2777</v>
      </c>
      <c r="C1352" s="88">
        <v>0</v>
      </c>
      <c r="D1352" s="89" t="s">
        <v>6</v>
      </c>
      <c r="E1352" s="90" t="str">
        <f>VLOOKUP(STOCKSANLUIS[[#This Row],[CODIGO]],FAMILIAS[],4,FALSE)</f>
        <v>YORK</v>
      </c>
      <c r="F1352" s="90">
        <v>1</v>
      </c>
      <c r="G1352" s="90"/>
      <c r="H1352" s="90">
        <f>SUMIF(INGRESO_MERCADERIA[CODIGO],STOCKSANLUIS[[#This Row],[CODIGO]],INGRESO_MERCADERIA[INGRESO])</f>
        <v>0</v>
      </c>
      <c r="I1352" s="90">
        <f>SUMIF(SALIDA[CODIGO],STOCKSANLUIS[[#This Row],[CODIGO]],SALIDA[CANTIDAD])</f>
        <v>0</v>
      </c>
      <c r="J1352" s="90">
        <f>STOCKSANLUIS[[#This Row],[STOCK ALM1]]-STOCKSANLUIS[[#This Row],[SALIDA]]</f>
        <v>0</v>
      </c>
      <c r="K1352" s="90" t="str">
        <f>VLOOKUP(STOCKSANLUIS[[#This Row],[CODIGO]],CLASIFICACION[],6,FALSE)</f>
        <v>C</v>
      </c>
      <c r="L1352" s="90">
        <f>IFERROR(VLOOKUP(STOCKSANLUIS[[#This Row],[CODIGO]],STOCK_STARSOFT[],3,FALSE),0)</f>
        <v>0</v>
      </c>
      <c r="M1352" s="90" t="str">
        <f>IF(STOCKSANLUIS[[#This Row],[STOCK ACTUAL]]=STOCKSANLUIS[[#This Row],[STOCK_STARSOFT]],"SIN DIFERENCIA","DIFERENCIA")</f>
        <v>SIN DIFERENCIA</v>
      </c>
    </row>
    <row r="1353" spans="1:13" ht="15" hidden="1" customHeight="1" x14ac:dyDescent="0.25">
      <c r="A1353" s="144" t="s">
        <v>2778</v>
      </c>
      <c r="B1353" s="87" t="s">
        <v>2779</v>
      </c>
      <c r="C1353" s="88">
        <v>0</v>
      </c>
      <c r="D1353" s="89" t="s">
        <v>6</v>
      </c>
      <c r="E1353" s="90" t="str">
        <f>VLOOKUP(STOCKSANLUIS[[#This Row],[CODIGO]],FAMILIAS[],4,FALSE)</f>
        <v>VARIOS</v>
      </c>
      <c r="F1353" s="90">
        <v>1</v>
      </c>
      <c r="G1353" s="90"/>
      <c r="H1353" s="90">
        <f>SUMIF(INGRESO_MERCADERIA[CODIGO],STOCKSANLUIS[[#This Row],[CODIGO]],INGRESO_MERCADERIA[INGRESO])</f>
        <v>0</v>
      </c>
      <c r="I1353" s="90">
        <f>SUMIF(SALIDA[CODIGO],STOCKSANLUIS[[#This Row],[CODIGO]],SALIDA[CANTIDAD])</f>
        <v>0</v>
      </c>
      <c r="J1353" s="90">
        <f>STOCKSANLUIS[[#This Row],[STOCK ALM1]]-STOCKSANLUIS[[#This Row],[SALIDA]]</f>
        <v>0</v>
      </c>
      <c r="K1353" s="90" t="str">
        <f>VLOOKUP(STOCKSANLUIS[[#This Row],[CODIGO]],CLASIFICACION[],6,FALSE)</f>
        <v>C</v>
      </c>
      <c r="L1353" s="90">
        <f>IFERROR(VLOOKUP(STOCKSANLUIS[[#This Row],[CODIGO]],STOCK_STARSOFT[],3,FALSE),0)</f>
        <v>0</v>
      </c>
      <c r="M1353" s="90" t="str">
        <f>IF(STOCKSANLUIS[[#This Row],[STOCK ACTUAL]]=STOCKSANLUIS[[#This Row],[STOCK_STARSOFT]],"SIN DIFERENCIA","DIFERENCIA")</f>
        <v>SIN DIFERENCIA</v>
      </c>
    </row>
    <row r="1354" spans="1:13" ht="15" hidden="1" customHeight="1" x14ac:dyDescent="0.25">
      <c r="A1354" s="144" t="s">
        <v>2780</v>
      </c>
      <c r="B1354" s="87" t="s">
        <v>2781</v>
      </c>
      <c r="C1354" s="88">
        <v>0</v>
      </c>
      <c r="D1354" s="89" t="s">
        <v>6</v>
      </c>
      <c r="E1354" s="90" t="str">
        <f>VLOOKUP(STOCKSANLUIS[[#This Row],[CODIGO]],FAMILIAS[],4,FALSE)</f>
        <v>VARIOS</v>
      </c>
      <c r="F1354" s="90">
        <v>1</v>
      </c>
      <c r="G1354" s="90"/>
      <c r="H1354" s="90">
        <f>SUMIF(INGRESO_MERCADERIA[CODIGO],STOCKSANLUIS[[#This Row],[CODIGO]],INGRESO_MERCADERIA[INGRESO])</f>
        <v>0</v>
      </c>
      <c r="I1354" s="90">
        <f>SUMIF(SALIDA[CODIGO],STOCKSANLUIS[[#This Row],[CODIGO]],SALIDA[CANTIDAD])</f>
        <v>0</v>
      </c>
      <c r="J1354" s="90">
        <f>STOCKSANLUIS[[#This Row],[STOCK ALM1]]-STOCKSANLUIS[[#This Row],[SALIDA]]</f>
        <v>0</v>
      </c>
      <c r="K1354" s="90" t="str">
        <f>VLOOKUP(STOCKSANLUIS[[#This Row],[CODIGO]],CLASIFICACION[],6,FALSE)</f>
        <v>C</v>
      </c>
      <c r="L1354" s="90">
        <f>IFERROR(VLOOKUP(STOCKSANLUIS[[#This Row],[CODIGO]],STOCK_STARSOFT[],3,FALSE),0)</f>
        <v>0</v>
      </c>
      <c r="M1354" s="90" t="str">
        <f>IF(STOCKSANLUIS[[#This Row],[STOCK ACTUAL]]=STOCKSANLUIS[[#This Row],[STOCK_STARSOFT]],"SIN DIFERENCIA","DIFERENCIA")</f>
        <v>SIN DIFERENCIA</v>
      </c>
    </row>
    <row r="1355" spans="1:13" ht="15" hidden="1" customHeight="1" x14ac:dyDescent="0.25">
      <c r="A1355" s="144" t="s">
        <v>2782</v>
      </c>
      <c r="B1355" s="87" t="s">
        <v>2783</v>
      </c>
      <c r="C1355" s="88">
        <v>0</v>
      </c>
      <c r="D1355" s="89" t="s">
        <v>6</v>
      </c>
      <c r="E1355" s="90" t="str">
        <f>VLOOKUP(STOCKSANLUIS[[#This Row],[CODIGO]],FAMILIAS[],4,FALSE)</f>
        <v>QUALITY</v>
      </c>
      <c r="F1355" s="90">
        <v>1</v>
      </c>
      <c r="G1355" s="90"/>
      <c r="H1355" s="90">
        <f>SUMIF(INGRESO_MERCADERIA[CODIGO],STOCKSANLUIS[[#This Row],[CODIGO]],INGRESO_MERCADERIA[INGRESO])</f>
        <v>0</v>
      </c>
      <c r="I1355" s="90">
        <f>SUMIF(SALIDA[CODIGO],STOCKSANLUIS[[#This Row],[CODIGO]],SALIDA[CANTIDAD])</f>
        <v>0</v>
      </c>
      <c r="J1355" s="90">
        <f>STOCKSANLUIS[[#This Row],[STOCK ALM1]]-STOCKSANLUIS[[#This Row],[SALIDA]]</f>
        <v>0</v>
      </c>
      <c r="K1355" s="90" t="str">
        <f>VLOOKUP(STOCKSANLUIS[[#This Row],[CODIGO]],CLASIFICACION[],6,FALSE)</f>
        <v>C</v>
      </c>
      <c r="L1355" s="90">
        <f>IFERROR(VLOOKUP(STOCKSANLUIS[[#This Row],[CODIGO]],STOCK_STARSOFT[],3,FALSE),0)</f>
        <v>0</v>
      </c>
      <c r="M1355" s="90" t="str">
        <f>IF(STOCKSANLUIS[[#This Row],[STOCK ACTUAL]]=STOCKSANLUIS[[#This Row],[STOCK_STARSOFT]],"SIN DIFERENCIA","DIFERENCIA")</f>
        <v>SIN DIFERENCIA</v>
      </c>
    </row>
    <row r="1356" spans="1:13" ht="15" hidden="1" customHeight="1" x14ac:dyDescent="0.25">
      <c r="A1356" s="144" t="s">
        <v>69</v>
      </c>
      <c r="B1356" s="87" t="s">
        <v>70</v>
      </c>
      <c r="C1356" s="88">
        <v>7</v>
      </c>
      <c r="D1356" s="89" t="s">
        <v>6</v>
      </c>
      <c r="E1356" s="90" t="str">
        <f>VLOOKUP(STOCKSANLUIS[[#This Row],[CODIGO]],FAMILIAS[],4,FALSE)</f>
        <v>FULL GAUGE</v>
      </c>
      <c r="F1356" s="90">
        <v>1</v>
      </c>
      <c r="G1356" s="90" t="s">
        <v>19524</v>
      </c>
      <c r="H1356" s="90">
        <f>SUMIF(INGRESO_MERCADERIA[CODIGO],STOCKSANLUIS[[#This Row],[CODIGO]],INGRESO_MERCADERIA[INGRESO])</f>
        <v>32</v>
      </c>
      <c r="I1356" s="90">
        <f>SUMIF(SALIDA[CODIGO],STOCKSANLUIS[[#This Row],[CODIGO]],SALIDA[CANTIDAD])</f>
        <v>22</v>
      </c>
      <c r="J1356" s="90">
        <f>STOCKSANLUIS[[#This Row],[STOCK ALM1]]-STOCKSANLUIS[[#This Row],[SALIDA]]</f>
        <v>10</v>
      </c>
      <c r="K1356" s="90" t="str">
        <f>VLOOKUP(STOCKSANLUIS[[#This Row],[CODIGO]],CLASIFICACION[],6,FALSE)</f>
        <v>C</v>
      </c>
      <c r="L1356" s="90">
        <f>IFERROR(VLOOKUP(STOCKSANLUIS[[#This Row],[CODIGO]],STOCK_STARSOFT[],3,FALSE),0)</f>
        <v>10</v>
      </c>
      <c r="M1356" s="90" t="str">
        <f>IF(STOCKSANLUIS[[#This Row],[STOCK ACTUAL]]=STOCKSANLUIS[[#This Row],[STOCK_STARSOFT]],"SIN DIFERENCIA","DIFERENCIA")</f>
        <v>SIN DIFERENCIA</v>
      </c>
    </row>
    <row r="1357" spans="1:13" ht="15" hidden="1" customHeight="1" x14ac:dyDescent="0.25">
      <c r="A1357" s="151" t="s">
        <v>22242</v>
      </c>
      <c r="B1357" s="104" t="s">
        <v>22243</v>
      </c>
      <c r="C1357" s="105"/>
      <c r="D1357" s="89" t="s">
        <v>6</v>
      </c>
      <c r="E1357" s="107" t="str">
        <f>VLOOKUP(STOCKSANLUIS[[#This Row],[CODIGO]],FAMILIAS[],4,FALSE)</f>
        <v>EVERFROST</v>
      </c>
      <c r="F1357" s="107"/>
      <c r="G1357" s="90" t="s">
        <v>19526</v>
      </c>
      <c r="H1357" s="107">
        <f>SUMIF(INGRESO_MERCADERIA[CODIGO],STOCKSANLUIS[[#This Row],[CODIGO]],INGRESO_MERCADERIA[INGRESO])</f>
        <v>10</v>
      </c>
      <c r="I1357" s="107">
        <f>SUMIF(SALIDA[CODIGO],STOCKSANLUIS[[#This Row],[CODIGO]],SALIDA[CANTIDAD])</f>
        <v>0</v>
      </c>
      <c r="J1357" s="107">
        <f>STOCKSANLUIS[[#This Row],[STOCK ALM1]]-STOCKSANLUIS[[#This Row],[SALIDA]]</f>
        <v>10</v>
      </c>
      <c r="K1357" s="107" t="str">
        <f>VLOOKUP(STOCKSANLUIS[[#This Row],[CODIGO]],CLASIFICACION[],6,FALSE)</f>
        <v>B</v>
      </c>
      <c r="L1357" s="107">
        <f>IFERROR(VLOOKUP(STOCKSANLUIS[[#This Row],[CODIGO]],STOCK_STARSOFT[],3,FALSE),0)</f>
        <v>10</v>
      </c>
      <c r="M1357" s="107" t="str">
        <f>IF(STOCKSANLUIS[[#This Row],[STOCK ACTUAL]]=STOCKSANLUIS[[#This Row],[STOCK_STARSOFT]],"SIN DIFERENCIA","DIFERENCIA")</f>
        <v>SIN DIFERENCIA</v>
      </c>
    </row>
    <row r="1358" spans="1:13" ht="15" hidden="1" customHeight="1" x14ac:dyDescent="0.25">
      <c r="A1358" s="144" t="s">
        <v>2788</v>
      </c>
      <c r="B1358" s="87" t="s">
        <v>2789</v>
      </c>
      <c r="C1358" s="88">
        <v>0</v>
      </c>
      <c r="D1358" s="89" t="s">
        <v>1253</v>
      </c>
      <c r="E1358" s="90" t="str">
        <f>VLOOKUP(STOCKSANLUIS[[#This Row],[CODIGO]],FAMILIAS[],4,FALSE)</f>
        <v>CAFF</v>
      </c>
      <c r="F1358" s="90">
        <v>1</v>
      </c>
      <c r="G1358" s="90"/>
      <c r="H1358" s="90">
        <f>SUMIF(INGRESO_MERCADERIA[CODIGO],STOCKSANLUIS[[#This Row],[CODIGO]],INGRESO_MERCADERIA[INGRESO])</f>
        <v>0</v>
      </c>
      <c r="I1358" s="90">
        <f>SUMIF(SALIDA[CODIGO],STOCKSANLUIS[[#This Row],[CODIGO]],SALIDA[CANTIDAD])</f>
        <v>0</v>
      </c>
      <c r="J1358" s="90">
        <f>STOCKSANLUIS[[#This Row],[STOCK ALM1]]-STOCKSANLUIS[[#This Row],[SALIDA]]</f>
        <v>0</v>
      </c>
      <c r="K1358" s="90" t="str">
        <f>VLOOKUP(STOCKSANLUIS[[#This Row],[CODIGO]],CLASIFICACION[],6,FALSE)</f>
        <v>C</v>
      </c>
      <c r="L1358" s="90">
        <f>IFERROR(VLOOKUP(STOCKSANLUIS[[#This Row],[CODIGO]],STOCK_STARSOFT[],3,FALSE),0)</f>
        <v>0</v>
      </c>
      <c r="M1358" s="90" t="str">
        <f>IF(STOCKSANLUIS[[#This Row],[STOCK ACTUAL]]=STOCKSANLUIS[[#This Row],[STOCK_STARSOFT]],"SIN DIFERENCIA","DIFERENCIA")</f>
        <v>SIN DIFERENCIA</v>
      </c>
    </row>
    <row r="1359" spans="1:13" ht="15" hidden="1" customHeight="1" x14ac:dyDescent="0.25">
      <c r="A1359" s="144" t="s">
        <v>2790</v>
      </c>
      <c r="B1359" s="87" t="s">
        <v>2791</v>
      </c>
      <c r="C1359" s="88">
        <v>0</v>
      </c>
      <c r="D1359" s="89" t="s">
        <v>1253</v>
      </c>
      <c r="E1359" s="90" t="str">
        <f>VLOOKUP(STOCKSANLUIS[[#This Row],[CODIGO]],FAMILIAS[],4,FALSE)</f>
        <v>CAFF</v>
      </c>
      <c r="F1359" s="90">
        <v>1</v>
      </c>
      <c r="G1359" s="90"/>
      <c r="H1359" s="90">
        <f>SUMIF(INGRESO_MERCADERIA[CODIGO],STOCKSANLUIS[[#This Row],[CODIGO]],INGRESO_MERCADERIA[INGRESO])</f>
        <v>0</v>
      </c>
      <c r="I1359" s="90">
        <f>SUMIF(SALIDA[CODIGO],STOCKSANLUIS[[#This Row],[CODIGO]],SALIDA[CANTIDAD])</f>
        <v>0</v>
      </c>
      <c r="J1359" s="90">
        <f>STOCKSANLUIS[[#This Row],[STOCK ALM1]]-STOCKSANLUIS[[#This Row],[SALIDA]]</f>
        <v>0</v>
      </c>
      <c r="K1359" s="90" t="str">
        <f>VLOOKUP(STOCKSANLUIS[[#This Row],[CODIGO]],CLASIFICACION[],6,FALSE)</f>
        <v>C</v>
      </c>
      <c r="L1359" s="90">
        <f>IFERROR(VLOOKUP(STOCKSANLUIS[[#This Row],[CODIGO]],STOCK_STARSOFT[],3,FALSE),0)</f>
        <v>0</v>
      </c>
      <c r="M1359" s="90" t="str">
        <f>IF(STOCKSANLUIS[[#This Row],[STOCK ACTUAL]]=STOCKSANLUIS[[#This Row],[STOCK_STARSOFT]],"SIN DIFERENCIA","DIFERENCIA")</f>
        <v>SIN DIFERENCIA</v>
      </c>
    </row>
    <row r="1360" spans="1:13" hidden="1" x14ac:dyDescent="0.25">
      <c r="A1360" s="144" t="s">
        <v>2792</v>
      </c>
      <c r="B1360" s="87" t="s">
        <v>2793</v>
      </c>
      <c r="C1360" s="88">
        <v>0</v>
      </c>
      <c r="D1360" s="89" t="s">
        <v>6</v>
      </c>
      <c r="E1360" s="90" t="str">
        <f>VLOOKUP(STOCKSANLUIS[[#This Row],[CODIGO]],FAMILIAS[],4,FALSE)</f>
        <v>DANFOSS</v>
      </c>
      <c r="F1360" s="90">
        <v>1</v>
      </c>
      <c r="G1360" s="90"/>
      <c r="H1360" s="90">
        <f>SUMIF(INGRESO_MERCADERIA[CODIGO],STOCKSANLUIS[[#This Row],[CODIGO]],INGRESO_MERCADERIA[INGRESO])</f>
        <v>0</v>
      </c>
      <c r="I1360" s="90">
        <f>SUMIF(SALIDA[CODIGO],STOCKSANLUIS[[#This Row],[CODIGO]],SALIDA[CANTIDAD])</f>
        <v>0</v>
      </c>
      <c r="J1360" s="90">
        <f>STOCKSANLUIS[[#This Row],[STOCK ALM1]]-STOCKSANLUIS[[#This Row],[SALIDA]]</f>
        <v>0</v>
      </c>
      <c r="K1360" s="90" t="str">
        <f>VLOOKUP(STOCKSANLUIS[[#This Row],[CODIGO]],CLASIFICACION[],6,FALSE)</f>
        <v>C</v>
      </c>
      <c r="L1360" s="90">
        <f>IFERROR(VLOOKUP(STOCKSANLUIS[[#This Row],[CODIGO]],STOCK_STARSOFT[],3,FALSE),0)</f>
        <v>0</v>
      </c>
      <c r="M1360" s="90" t="str">
        <f>IF(STOCKSANLUIS[[#This Row],[STOCK ACTUAL]]=STOCKSANLUIS[[#This Row],[STOCK_STARSOFT]],"SIN DIFERENCIA","DIFERENCIA")</f>
        <v>SIN DIFERENCIA</v>
      </c>
    </row>
    <row r="1361" spans="1:13" ht="15" hidden="1" customHeight="1" x14ac:dyDescent="0.25">
      <c r="A1361" s="144" t="s">
        <v>2794</v>
      </c>
      <c r="B1361" s="87" t="s">
        <v>2795</v>
      </c>
      <c r="C1361" s="88">
        <v>0</v>
      </c>
      <c r="D1361" s="89" t="s">
        <v>6</v>
      </c>
      <c r="E1361" s="90" t="str">
        <f>VLOOKUP(STOCKSANLUIS[[#This Row],[CODIGO]],FAMILIAS[],4,FALSE)</f>
        <v>PANASONIC</v>
      </c>
      <c r="F1361" s="90">
        <v>1</v>
      </c>
      <c r="G1361" s="90"/>
      <c r="H1361" s="90">
        <f>SUMIF(INGRESO_MERCADERIA[CODIGO],STOCKSANLUIS[[#This Row],[CODIGO]],INGRESO_MERCADERIA[INGRESO])</f>
        <v>0</v>
      </c>
      <c r="I1361" s="90">
        <f>SUMIF(SALIDA[CODIGO],STOCKSANLUIS[[#This Row],[CODIGO]],SALIDA[CANTIDAD])</f>
        <v>0</v>
      </c>
      <c r="J1361" s="90">
        <f>STOCKSANLUIS[[#This Row],[STOCK ALM1]]-STOCKSANLUIS[[#This Row],[SALIDA]]</f>
        <v>0</v>
      </c>
      <c r="K1361" s="90" t="str">
        <f>VLOOKUP(STOCKSANLUIS[[#This Row],[CODIGO]],CLASIFICACION[],6,FALSE)</f>
        <v>C</v>
      </c>
      <c r="L1361" s="90">
        <f>IFERROR(VLOOKUP(STOCKSANLUIS[[#This Row],[CODIGO]],STOCK_STARSOFT[],3,FALSE),0)</f>
        <v>0</v>
      </c>
      <c r="M1361" s="90" t="str">
        <f>IF(STOCKSANLUIS[[#This Row],[STOCK ACTUAL]]=STOCKSANLUIS[[#This Row],[STOCK_STARSOFT]],"SIN DIFERENCIA","DIFERENCIA")</f>
        <v>SIN DIFERENCIA</v>
      </c>
    </row>
    <row r="1362" spans="1:13" ht="15" hidden="1" customHeight="1" x14ac:dyDescent="0.25">
      <c r="A1362" s="144" t="s">
        <v>2796</v>
      </c>
      <c r="B1362" s="87" t="s">
        <v>2797</v>
      </c>
      <c r="C1362" s="88">
        <v>0</v>
      </c>
      <c r="D1362" s="89" t="s">
        <v>6</v>
      </c>
      <c r="E1362" s="90" t="str">
        <f>VLOOKUP(STOCKSANLUIS[[#This Row],[CODIGO]],FAMILIAS[],4,FALSE)</f>
        <v>PENN</v>
      </c>
      <c r="F1362" s="90">
        <v>1</v>
      </c>
      <c r="G1362" s="90"/>
      <c r="H1362" s="90">
        <f>SUMIF(INGRESO_MERCADERIA[CODIGO],STOCKSANLUIS[[#This Row],[CODIGO]],INGRESO_MERCADERIA[INGRESO])</f>
        <v>0</v>
      </c>
      <c r="I1362" s="90">
        <f>SUMIF(SALIDA[CODIGO],STOCKSANLUIS[[#This Row],[CODIGO]],SALIDA[CANTIDAD])</f>
        <v>0</v>
      </c>
      <c r="J1362" s="90">
        <f>STOCKSANLUIS[[#This Row],[STOCK ALM1]]-STOCKSANLUIS[[#This Row],[SALIDA]]</f>
        <v>0</v>
      </c>
      <c r="K1362" s="90" t="str">
        <f>VLOOKUP(STOCKSANLUIS[[#This Row],[CODIGO]],CLASIFICACION[],6,FALSE)</f>
        <v>C</v>
      </c>
      <c r="L1362" s="90">
        <f>IFERROR(VLOOKUP(STOCKSANLUIS[[#This Row],[CODIGO]],STOCK_STARSOFT[],3,FALSE),0)</f>
        <v>0</v>
      </c>
      <c r="M1362" s="90" t="str">
        <f>IF(STOCKSANLUIS[[#This Row],[STOCK ACTUAL]]=STOCKSANLUIS[[#This Row],[STOCK_STARSOFT]],"SIN DIFERENCIA","DIFERENCIA")</f>
        <v>SIN DIFERENCIA</v>
      </c>
    </row>
    <row r="1363" spans="1:13" ht="15" hidden="1" customHeight="1" x14ac:dyDescent="0.25">
      <c r="A1363" s="144" t="s">
        <v>2798</v>
      </c>
      <c r="B1363" s="87" t="s">
        <v>2799</v>
      </c>
      <c r="C1363" s="88">
        <v>0</v>
      </c>
      <c r="D1363" s="89" t="s">
        <v>6</v>
      </c>
      <c r="E1363" s="90" t="str">
        <f>VLOOKUP(STOCKSANLUIS[[#This Row],[CODIGO]],FAMILIAS[],4,FALSE)</f>
        <v>PENN</v>
      </c>
      <c r="F1363" s="90">
        <v>1</v>
      </c>
      <c r="G1363" s="90"/>
      <c r="H1363" s="90">
        <f>SUMIF(INGRESO_MERCADERIA[CODIGO],STOCKSANLUIS[[#This Row],[CODIGO]],INGRESO_MERCADERIA[INGRESO])</f>
        <v>0</v>
      </c>
      <c r="I1363" s="90">
        <f>SUMIF(SALIDA[CODIGO],STOCKSANLUIS[[#This Row],[CODIGO]],SALIDA[CANTIDAD])</f>
        <v>0</v>
      </c>
      <c r="J1363" s="90">
        <f>STOCKSANLUIS[[#This Row],[STOCK ALM1]]-STOCKSANLUIS[[#This Row],[SALIDA]]</f>
        <v>0</v>
      </c>
      <c r="K1363" s="90" t="str">
        <f>VLOOKUP(STOCKSANLUIS[[#This Row],[CODIGO]],CLASIFICACION[],6,FALSE)</f>
        <v>C</v>
      </c>
      <c r="L1363" s="90">
        <f>IFERROR(VLOOKUP(STOCKSANLUIS[[#This Row],[CODIGO]],STOCK_STARSOFT[],3,FALSE),0)</f>
        <v>0</v>
      </c>
      <c r="M1363" s="90" t="str">
        <f>IF(STOCKSANLUIS[[#This Row],[STOCK ACTUAL]]=STOCKSANLUIS[[#This Row],[STOCK_STARSOFT]],"SIN DIFERENCIA","DIFERENCIA")</f>
        <v>SIN DIFERENCIA</v>
      </c>
    </row>
    <row r="1364" spans="1:13" ht="15" hidden="1" customHeight="1" x14ac:dyDescent="0.25">
      <c r="A1364" s="144" t="s">
        <v>3311</v>
      </c>
      <c r="B1364" s="87" t="s">
        <v>3312</v>
      </c>
      <c r="C1364" s="88">
        <v>0</v>
      </c>
      <c r="D1364" s="89" t="s">
        <v>6</v>
      </c>
      <c r="E1364" s="90" t="str">
        <f>VLOOKUP(STOCKSANLUIS[[#This Row],[CODIGO]],FAMILIAS[],4,FALSE)</f>
        <v>EVERWELL</v>
      </c>
      <c r="F1364" s="90">
        <v>1</v>
      </c>
      <c r="G1364" s="90" t="s">
        <v>19524</v>
      </c>
      <c r="H1364" s="90">
        <f>SUMIF(INGRESO_MERCADERIA[CODIGO],STOCKSANLUIS[[#This Row],[CODIGO]],INGRESO_MERCADERIA[INGRESO])</f>
        <v>4</v>
      </c>
      <c r="I1364" s="90">
        <f>SUMIF(SALIDA[CODIGO],STOCKSANLUIS[[#This Row],[CODIGO]],SALIDA[CANTIDAD])</f>
        <v>2</v>
      </c>
      <c r="J1364" s="90">
        <f>STOCKSANLUIS[[#This Row],[STOCK ALM1]]-STOCKSANLUIS[[#This Row],[SALIDA]]</f>
        <v>2</v>
      </c>
      <c r="K1364" s="90" t="str">
        <f>VLOOKUP(STOCKSANLUIS[[#This Row],[CODIGO]],CLASIFICACION[],6,FALSE)</f>
        <v>C</v>
      </c>
      <c r="L1364" s="90">
        <f>IFERROR(VLOOKUP(STOCKSANLUIS[[#This Row],[CODIGO]],STOCK_STARSOFT[],3,FALSE),0)</f>
        <v>2</v>
      </c>
      <c r="M1364" s="90" t="str">
        <f>IF(STOCKSANLUIS[[#This Row],[STOCK ACTUAL]]=STOCKSANLUIS[[#This Row],[STOCK_STARSOFT]],"SIN DIFERENCIA","DIFERENCIA")</f>
        <v>SIN DIFERENCIA</v>
      </c>
    </row>
    <row r="1365" spans="1:13" ht="15" hidden="1" customHeight="1" x14ac:dyDescent="0.25">
      <c r="A1365" s="144" t="s">
        <v>2804</v>
      </c>
      <c r="B1365" s="87" t="s">
        <v>2805</v>
      </c>
      <c r="C1365" s="88">
        <v>0</v>
      </c>
      <c r="D1365" s="89" t="s">
        <v>6</v>
      </c>
      <c r="E1365" s="90" t="str">
        <f>VLOOKUP(STOCKSANLUIS[[#This Row],[CODIGO]],FAMILIAS[],4,FALSE)</f>
        <v>PENN</v>
      </c>
      <c r="F1365" s="90">
        <v>1</v>
      </c>
      <c r="G1365" s="90"/>
      <c r="H1365" s="90">
        <f>SUMIF(INGRESO_MERCADERIA[CODIGO],STOCKSANLUIS[[#This Row],[CODIGO]],INGRESO_MERCADERIA[INGRESO])</f>
        <v>0</v>
      </c>
      <c r="I1365" s="90">
        <f>SUMIF(SALIDA[CODIGO],STOCKSANLUIS[[#This Row],[CODIGO]],SALIDA[CANTIDAD])</f>
        <v>0</v>
      </c>
      <c r="J1365" s="90">
        <f>STOCKSANLUIS[[#This Row],[STOCK ALM1]]-STOCKSANLUIS[[#This Row],[SALIDA]]</f>
        <v>0</v>
      </c>
      <c r="K1365" s="90" t="str">
        <f>VLOOKUP(STOCKSANLUIS[[#This Row],[CODIGO]],CLASIFICACION[],6,FALSE)</f>
        <v>C</v>
      </c>
      <c r="L1365" s="90">
        <f>IFERROR(VLOOKUP(STOCKSANLUIS[[#This Row],[CODIGO]],STOCK_STARSOFT[],3,FALSE),0)</f>
        <v>0</v>
      </c>
      <c r="M1365" s="90" t="str">
        <f>IF(STOCKSANLUIS[[#This Row],[STOCK ACTUAL]]=STOCKSANLUIS[[#This Row],[STOCK_STARSOFT]],"SIN DIFERENCIA","DIFERENCIA")</f>
        <v>SIN DIFERENCIA</v>
      </c>
    </row>
    <row r="1366" spans="1:13" ht="15" hidden="1" customHeight="1" x14ac:dyDescent="0.25">
      <c r="A1366" s="144" t="s">
        <v>2806</v>
      </c>
      <c r="B1366" s="87" t="s">
        <v>2807</v>
      </c>
      <c r="C1366" s="88">
        <v>0</v>
      </c>
      <c r="D1366" s="89" t="s">
        <v>6</v>
      </c>
      <c r="E1366" s="90" t="str">
        <f>VLOOKUP(STOCKSANLUIS[[#This Row],[CODIGO]],FAMILIAS[],4,FALSE)</f>
        <v>PENN</v>
      </c>
      <c r="F1366" s="90">
        <v>1</v>
      </c>
      <c r="G1366" s="90"/>
      <c r="H1366" s="90">
        <f>SUMIF(INGRESO_MERCADERIA[CODIGO],STOCKSANLUIS[[#This Row],[CODIGO]],INGRESO_MERCADERIA[INGRESO])</f>
        <v>0</v>
      </c>
      <c r="I1366" s="90">
        <f>SUMIF(SALIDA[CODIGO],STOCKSANLUIS[[#This Row],[CODIGO]],SALIDA[CANTIDAD])</f>
        <v>0</v>
      </c>
      <c r="J1366" s="90">
        <f>STOCKSANLUIS[[#This Row],[STOCK ALM1]]-STOCKSANLUIS[[#This Row],[SALIDA]]</f>
        <v>0</v>
      </c>
      <c r="K1366" s="90" t="str">
        <f>VLOOKUP(STOCKSANLUIS[[#This Row],[CODIGO]],CLASIFICACION[],6,FALSE)</f>
        <v>C</v>
      </c>
      <c r="L1366" s="90">
        <f>IFERROR(VLOOKUP(STOCKSANLUIS[[#This Row],[CODIGO]],STOCK_STARSOFT[],3,FALSE),0)</f>
        <v>0</v>
      </c>
      <c r="M1366" s="90" t="str">
        <f>IF(STOCKSANLUIS[[#This Row],[STOCK ACTUAL]]=STOCKSANLUIS[[#This Row],[STOCK_STARSOFT]],"SIN DIFERENCIA","DIFERENCIA")</f>
        <v>SIN DIFERENCIA</v>
      </c>
    </row>
    <row r="1367" spans="1:13" ht="15" hidden="1" customHeight="1" x14ac:dyDescent="0.25">
      <c r="A1367" s="144" t="s">
        <v>2808</v>
      </c>
      <c r="B1367" s="87" t="s">
        <v>2809</v>
      </c>
      <c r="C1367" s="88">
        <v>0</v>
      </c>
      <c r="D1367" s="89" t="s">
        <v>6</v>
      </c>
      <c r="E1367" s="90" t="str">
        <f>VLOOKUP(STOCKSANLUIS[[#This Row],[CODIGO]],FAMILIAS[],4,FALSE)</f>
        <v>PENN</v>
      </c>
      <c r="F1367" s="90">
        <v>1</v>
      </c>
      <c r="G1367" s="90" t="s">
        <v>19524</v>
      </c>
      <c r="H1367" s="90">
        <f>SUMIF(INGRESO_MERCADERIA[CODIGO],STOCKSANLUIS[[#This Row],[CODIGO]],INGRESO_MERCADERIA[INGRESO])</f>
        <v>11</v>
      </c>
      <c r="I1367" s="90">
        <f>SUMIF(SALIDA[CODIGO],STOCKSANLUIS[[#This Row],[CODIGO]],SALIDA[CANTIDAD])</f>
        <v>6</v>
      </c>
      <c r="J1367" s="90">
        <f>STOCKSANLUIS[[#This Row],[STOCK ALM1]]-STOCKSANLUIS[[#This Row],[SALIDA]]</f>
        <v>5</v>
      </c>
      <c r="K1367" s="90" t="str">
        <f>VLOOKUP(STOCKSANLUIS[[#This Row],[CODIGO]],CLASIFICACION[],6,FALSE)</f>
        <v>C</v>
      </c>
      <c r="L1367" s="90">
        <f>IFERROR(VLOOKUP(STOCKSANLUIS[[#This Row],[CODIGO]],STOCK_STARSOFT[],3,FALSE),0)</f>
        <v>5</v>
      </c>
      <c r="M1367" s="90" t="str">
        <f>IF(STOCKSANLUIS[[#This Row],[STOCK ACTUAL]]=STOCKSANLUIS[[#This Row],[STOCK_STARSOFT]],"SIN DIFERENCIA","DIFERENCIA")</f>
        <v>SIN DIFERENCIA</v>
      </c>
    </row>
    <row r="1368" spans="1:13" ht="15" hidden="1" customHeight="1" x14ac:dyDescent="0.25">
      <c r="A1368" s="144" t="s">
        <v>2810</v>
      </c>
      <c r="B1368" s="87" t="s">
        <v>2811</v>
      </c>
      <c r="C1368" s="88">
        <v>0</v>
      </c>
      <c r="D1368" s="89" t="s">
        <v>6</v>
      </c>
      <c r="E1368" s="90" t="str">
        <f>VLOOKUP(STOCKSANLUIS[[#This Row],[CODIGO]],FAMILIAS[],4,FALSE)</f>
        <v>DANFOSS</v>
      </c>
      <c r="F1368" s="90">
        <v>1</v>
      </c>
      <c r="G1368" s="90"/>
      <c r="H1368" s="90">
        <f>SUMIF(INGRESO_MERCADERIA[CODIGO],STOCKSANLUIS[[#This Row],[CODIGO]],INGRESO_MERCADERIA[INGRESO])</f>
        <v>0</v>
      </c>
      <c r="I1368" s="90">
        <f>SUMIF(SALIDA[CODIGO],STOCKSANLUIS[[#This Row],[CODIGO]],SALIDA[CANTIDAD])</f>
        <v>0</v>
      </c>
      <c r="J1368" s="90">
        <f>STOCKSANLUIS[[#This Row],[STOCK ALM1]]-STOCKSANLUIS[[#This Row],[SALIDA]]</f>
        <v>0</v>
      </c>
      <c r="K1368" s="90" t="str">
        <f>VLOOKUP(STOCKSANLUIS[[#This Row],[CODIGO]],CLASIFICACION[],6,FALSE)</f>
        <v>C</v>
      </c>
      <c r="L1368" s="90">
        <f>IFERROR(VLOOKUP(STOCKSANLUIS[[#This Row],[CODIGO]],STOCK_STARSOFT[],3,FALSE),0)</f>
        <v>0</v>
      </c>
      <c r="M1368" s="90" t="str">
        <f>IF(STOCKSANLUIS[[#This Row],[STOCK ACTUAL]]=STOCKSANLUIS[[#This Row],[STOCK_STARSOFT]],"SIN DIFERENCIA","DIFERENCIA")</f>
        <v>SIN DIFERENCIA</v>
      </c>
    </row>
    <row r="1369" spans="1:13" ht="15" hidden="1" customHeight="1" x14ac:dyDescent="0.25">
      <c r="A1369" s="144" t="s">
        <v>3321</v>
      </c>
      <c r="B1369" s="87" t="s">
        <v>3322</v>
      </c>
      <c r="C1369" s="88">
        <v>0</v>
      </c>
      <c r="D1369" s="89" t="s">
        <v>6</v>
      </c>
      <c r="E1369" s="90" t="str">
        <f>VLOOKUP(STOCKSANLUIS[[#This Row],[CODIGO]],FAMILIAS[],4,FALSE)</f>
        <v>EVERWELL</v>
      </c>
      <c r="F1369" s="90">
        <v>1</v>
      </c>
      <c r="G1369" s="90" t="s">
        <v>19524</v>
      </c>
      <c r="H1369" s="90">
        <f>SUMIF(INGRESO_MERCADERIA[CODIGO],STOCKSANLUIS[[#This Row],[CODIGO]],INGRESO_MERCADERIA[INGRESO])</f>
        <v>2</v>
      </c>
      <c r="I1369" s="90">
        <f>SUMIF(SALIDA[CODIGO],STOCKSANLUIS[[#This Row],[CODIGO]],SALIDA[CANTIDAD])</f>
        <v>0</v>
      </c>
      <c r="J1369" s="90">
        <f>STOCKSANLUIS[[#This Row],[STOCK ALM1]]-STOCKSANLUIS[[#This Row],[SALIDA]]</f>
        <v>2</v>
      </c>
      <c r="K1369" s="90" t="str">
        <f>VLOOKUP(STOCKSANLUIS[[#This Row],[CODIGO]],CLASIFICACION[],6,FALSE)</f>
        <v>C</v>
      </c>
      <c r="L1369" s="90">
        <f>IFERROR(VLOOKUP(STOCKSANLUIS[[#This Row],[CODIGO]],STOCK_STARSOFT[],3,FALSE),0)</f>
        <v>2</v>
      </c>
      <c r="M1369" s="90" t="str">
        <f>IF(STOCKSANLUIS[[#This Row],[STOCK ACTUAL]]=STOCKSANLUIS[[#This Row],[STOCK_STARSOFT]],"SIN DIFERENCIA","DIFERENCIA")</f>
        <v>SIN DIFERENCIA</v>
      </c>
    </row>
    <row r="1370" spans="1:13" ht="15" hidden="1" customHeight="1" x14ac:dyDescent="0.25">
      <c r="A1370" s="144" t="s">
        <v>2814</v>
      </c>
      <c r="B1370" s="87" t="s">
        <v>2815</v>
      </c>
      <c r="C1370" s="88">
        <v>0</v>
      </c>
      <c r="D1370" s="89" t="s">
        <v>6</v>
      </c>
      <c r="E1370" s="90" t="str">
        <f>VLOOKUP(STOCKSANLUIS[[#This Row],[CODIGO]],FAMILIAS[],4,FALSE)</f>
        <v>MIPAL</v>
      </c>
      <c r="F1370" s="90">
        <v>1</v>
      </c>
      <c r="G1370" s="90"/>
      <c r="H1370" s="90">
        <f>SUMIF(INGRESO_MERCADERIA[CODIGO],STOCKSANLUIS[[#This Row],[CODIGO]],INGRESO_MERCADERIA[INGRESO])</f>
        <v>0</v>
      </c>
      <c r="I1370" s="90">
        <f>SUMIF(SALIDA[CODIGO],STOCKSANLUIS[[#This Row],[CODIGO]],SALIDA[CANTIDAD])</f>
        <v>0</v>
      </c>
      <c r="J1370" s="90">
        <f>STOCKSANLUIS[[#This Row],[STOCK ALM1]]-STOCKSANLUIS[[#This Row],[SALIDA]]</f>
        <v>0</v>
      </c>
      <c r="K1370" s="90" t="str">
        <f>VLOOKUP(STOCKSANLUIS[[#This Row],[CODIGO]],CLASIFICACION[],6,FALSE)</f>
        <v>B</v>
      </c>
      <c r="L1370" s="90">
        <f>IFERROR(VLOOKUP(STOCKSANLUIS[[#This Row],[CODIGO]],STOCK_STARSOFT[],3,FALSE),0)</f>
        <v>0</v>
      </c>
      <c r="M1370" s="90" t="str">
        <f>IF(STOCKSANLUIS[[#This Row],[STOCK ACTUAL]]=STOCKSANLUIS[[#This Row],[STOCK_STARSOFT]],"SIN DIFERENCIA","DIFERENCIA")</f>
        <v>SIN DIFERENCIA</v>
      </c>
    </row>
    <row r="1371" spans="1:13" hidden="1" x14ac:dyDescent="0.25">
      <c r="A1371" s="144" t="s">
        <v>2816</v>
      </c>
      <c r="B1371" s="87" t="s">
        <v>2817</v>
      </c>
      <c r="C1371" s="88">
        <v>0</v>
      </c>
      <c r="D1371" s="89" t="s">
        <v>6</v>
      </c>
      <c r="E1371" s="90" t="str">
        <f>VLOOKUP(STOCKSANLUIS[[#This Row],[CODIGO]],FAMILIAS[],4,FALSE)</f>
        <v>MIPAL</v>
      </c>
      <c r="F1371" s="90">
        <v>1</v>
      </c>
      <c r="G1371" s="90"/>
      <c r="H1371" s="90">
        <f>SUMIF(INGRESO_MERCADERIA[CODIGO],STOCKSANLUIS[[#This Row],[CODIGO]],INGRESO_MERCADERIA[INGRESO])</f>
        <v>0</v>
      </c>
      <c r="I1371" s="90">
        <f>SUMIF(SALIDA[CODIGO],STOCKSANLUIS[[#This Row],[CODIGO]],SALIDA[CANTIDAD])</f>
        <v>0</v>
      </c>
      <c r="J1371" s="90">
        <f>STOCKSANLUIS[[#This Row],[STOCK ALM1]]-STOCKSANLUIS[[#This Row],[SALIDA]]</f>
        <v>0</v>
      </c>
      <c r="K1371" s="90" t="str">
        <f>VLOOKUP(STOCKSANLUIS[[#This Row],[CODIGO]],CLASIFICACION[],6,FALSE)</f>
        <v>C</v>
      </c>
      <c r="L1371" s="90">
        <f>IFERROR(VLOOKUP(STOCKSANLUIS[[#This Row],[CODIGO]],STOCK_STARSOFT[],3,FALSE),0)</f>
        <v>0</v>
      </c>
      <c r="M1371" s="90" t="str">
        <f>IF(STOCKSANLUIS[[#This Row],[STOCK ACTUAL]]=STOCKSANLUIS[[#This Row],[STOCK_STARSOFT]],"SIN DIFERENCIA","DIFERENCIA")</f>
        <v>SIN DIFERENCIA</v>
      </c>
    </row>
    <row r="1372" spans="1:13" ht="15" hidden="1" customHeight="1" x14ac:dyDescent="0.25">
      <c r="A1372" s="144" t="s">
        <v>2818</v>
      </c>
      <c r="B1372" s="87" t="s">
        <v>2819</v>
      </c>
      <c r="C1372" s="88">
        <v>0</v>
      </c>
      <c r="D1372" s="89" t="s">
        <v>6</v>
      </c>
      <c r="E1372" s="90" t="str">
        <f>VLOOKUP(STOCKSANLUIS[[#This Row],[CODIGO]],FAMILIAS[],4,FALSE)</f>
        <v>DANFOSS</v>
      </c>
      <c r="F1372" s="90">
        <v>1</v>
      </c>
      <c r="G1372" s="90"/>
      <c r="H1372" s="90">
        <f>SUMIF(INGRESO_MERCADERIA[CODIGO],STOCKSANLUIS[[#This Row],[CODIGO]],INGRESO_MERCADERIA[INGRESO])</f>
        <v>0</v>
      </c>
      <c r="I1372" s="90">
        <f>SUMIF(SALIDA[CODIGO],STOCKSANLUIS[[#This Row],[CODIGO]],SALIDA[CANTIDAD])</f>
        <v>0</v>
      </c>
      <c r="J1372" s="90">
        <f>STOCKSANLUIS[[#This Row],[STOCK ALM1]]-STOCKSANLUIS[[#This Row],[SALIDA]]</f>
        <v>0</v>
      </c>
      <c r="K1372" s="90" t="str">
        <f>VLOOKUP(STOCKSANLUIS[[#This Row],[CODIGO]],CLASIFICACION[],6,FALSE)</f>
        <v>C</v>
      </c>
      <c r="L1372" s="90">
        <f>IFERROR(VLOOKUP(STOCKSANLUIS[[#This Row],[CODIGO]],STOCK_STARSOFT[],3,FALSE),0)</f>
        <v>0</v>
      </c>
      <c r="M1372" s="90" t="str">
        <f>IF(STOCKSANLUIS[[#This Row],[STOCK ACTUAL]]=STOCKSANLUIS[[#This Row],[STOCK_STARSOFT]],"SIN DIFERENCIA","DIFERENCIA")</f>
        <v>SIN DIFERENCIA</v>
      </c>
    </row>
    <row r="1373" spans="1:13" ht="15" hidden="1" customHeight="1" x14ac:dyDescent="0.25">
      <c r="A1373" s="144" t="s">
        <v>2820</v>
      </c>
      <c r="B1373" s="87" t="s">
        <v>2821</v>
      </c>
      <c r="C1373" s="88">
        <v>0</v>
      </c>
      <c r="D1373" s="89" t="s">
        <v>6</v>
      </c>
      <c r="E1373" s="90" t="str">
        <f>VLOOKUP(STOCKSANLUIS[[#This Row],[CODIGO]],FAMILIAS[],4,FALSE)</f>
        <v>VARIOS</v>
      </c>
      <c r="F1373" s="90">
        <v>1</v>
      </c>
      <c r="G1373" s="90"/>
      <c r="H1373" s="90">
        <f>SUMIF(INGRESO_MERCADERIA[CODIGO],STOCKSANLUIS[[#This Row],[CODIGO]],INGRESO_MERCADERIA[INGRESO])</f>
        <v>0</v>
      </c>
      <c r="I1373" s="90">
        <f>SUMIF(SALIDA[CODIGO],STOCKSANLUIS[[#This Row],[CODIGO]],SALIDA[CANTIDAD])</f>
        <v>0</v>
      </c>
      <c r="J1373" s="90">
        <f>STOCKSANLUIS[[#This Row],[STOCK ALM1]]-STOCKSANLUIS[[#This Row],[SALIDA]]</f>
        <v>0</v>
      </c>
      <c r="K1373" s="90" t="str">
        <f>VLOOKUP(STOCKSANLUIS[[#This Row],[CODIGO]],CLASIFICACION[],6,FALSE)</f>
        <v>C</v>
      </c>
      <c r="L1373" s="90">
        <f>IFERROR(VLOOKUP(STOCKSANLUIS[[#This Row],[CODIGO]],STOCK_STARSOFT[],3,FALSE),0)</f>
        <v>0</v>
      </c>
      <c r="M1373" s="90" t="str">
        <f>IF(STOCKSANLUIS[[#This Row],[STOCK ACTUAL]]=STOCKSANLUIS[[#This Row],[STOCK_STARSOFT]],"SIN DIFERENCIA","DIFERENCIA")</f>
        <v>SIN DIFERENCIA</v>
      </c>
    </row>
    <row r="1374" spans="1:13" ht="15" hidden="1" customHeight="1" x14ac:dyDescent="0.25">
      <c r="A1374" s="144" t="s">
        <v>2822</v>
      </c>
      <c r="B1374" s="87" t="s">
        <v>2823</v>
      </c>
      <c r="C1374" s="88">
        <v>0</v>
      </c>
      <c r="D1374" s="89" t="s">
        <v>6</v>
      </c>
      <c r="E1374" s="90" t="str">
        <f>VLOOKUP(STOCKSANLUIS[[#This Row],[CODIGO]],FAMILIAS[],4,FALSE)</f>
        <v>THE CHEMOURS</v>
      </c>
      <c r="F1374" s="90">
        <v>1</v>
      </c>
      <c r="G1374" s="90"/>
      <c r="H1374" s="90">
        <f>SUMIF(INGRESO_MERCADERIA[CODIGO],STOCKSANLUIS[[#This Row],[CODIGO]],INGRESO_MERCADERIA[INGRESO])</f>
        <v>0</v>
      </c>
      <c r="I1374" s="90">
        <f>SUMIF(SALIDA[CODIGO],STOCKSANLUIS[[#This Row],[CODIGO]],SALIDA[CANTIDAD])</f>
        <v>0</v>
      </c>
      <c r="J1374" s="90">
        <f>STOCKSANLUIS[[#This Row],[STOCK ALM1]]-STOCKSANLUIS[[#This Row],[SALIDA]]</f>
        <v>0</v>
      </c>
      <c r="K1374" s="90" t="str">
        <f>VLOOKUP(STOCKSANLUIS[[#This Row],[CODIGO]],CLASIFICACION[],6,FALSE)</f>
        <v>C</v>
      </c>
      <c r="L1374" s="90">
        <f>IFERROR(VLOOKUP(STOCKSANLUIS[[#This Row],[CODIGO]],STOCK_STARSOFT[],3,FALSE),0)</f>
        <v>0</v>
      </c>
      <c r="M1374" s="90" t="str">
        <f>IF(STOCKSANLUIS[[#This Row],[STOCK ACTUAL]]=STOCKSANLUIS[[#This Row],[STOCK_STARSOFT]],"SIN DIFERENCIA","DIFERENCIA")</f>
        <v>SIN DIFERENCIA</v>
      </c>
    </row>
    <row r="1375" spans="1:13" ht="15" hidden="1" customHeight="1" x14ac:dyDescent="0.25">
      <c r="A1375" s="144" t="s">
        <v>2824</v>
      </c>
      <c r="B1375" s="87" t="s">
        <v>2825</v>
      </c>
      <c r="C1375" s="88">
        <v>0</v>
      </c>
      <c r="D1375" s="89" t="s">
        <v>6</v>
      </c>
      <c r="E1375" s="90" t="str">
        <f>VLOOKUP(STOCKSANLUIS[[#This Row],[CODIGO]],FAMILIAS[],4,FALSE)</f>
        <v>THE CHEMOURS</v>
      </c>
      <c r="F1375" s="90">
        <v>1</v>
      </c>
      <c r="G1375" s="90"/>
      <c r="H1375" s="90">
        <f>SUMIF(INGRESO_MERCADERIA[CODIGO],STOCKSANLUIS[[#This Row],[CODIGO]],INGRESO_MERCADERIA[INGRESO])</f>
        <v>0</v>
      </c>
      <c r="I1375" s="90">
        <f>SUMIF(SALIDA[CODIGO],STOCKSANLUIS[[#This Row],[CODIGO]],SALIDA[CANTIDAD])</f>
        <v>0</v>
      </c>
      <c r="J1375" s="90">
        <f>STOCKSANLUIS[[#This Row],[STOCK ALM1]]-STOCKSANLUIS[[#This Row],[SALIDA]]</f>
        <v>0</v>
      </c>
      <c r="K1375" s="90" t="str">
        <f>VLOOKUP(STOCKSANLUIS[[#This Row],[CODIGO]],CLASIFICACION[],6,FALSE)</f>
        <v>B</v>
      </c>
      <c r="L1375" s="90">
        <f>IFERROR(VLOOKUP(STOCKSANLUIS[[#This Row],[CODIGO]],STOCK_STARSOFT[],3,FALSE),0)</f>
        <v>0</v>
      </c>
      <c r="M1375" s="90" t="str">
        <f>IF(STOCKSANLUIS[[#This Row],[STOCK ACTUAL]]=STOCKSANLUIS[[#This Row],[STOCK_STARSOFT]],"SIN DIFERENCIA","DIFERENCIA")</f>
        <v>SIN DIFERENCIA</v>
      </c>
    </row>
    <row r="1376" spans="1:13" ht="15" hidden="1" customHeight="1" x14ac:dyDescent="0.25">
      <c r="A1376" s="144" t="s">
        <v>2826</v>
      </c>
      <c r="B1376" s="87" t="s">
        <v>2827</v>
      </c>
      <c r="C1376" s="88">
        <v>0</v>
      </c>
      <c r="D1376" s="89" t="s">
        <v>6</v>
      </c>
      <c r="E1376" s="90" t="str">
        <f>VLOOKUP(STOCKSANLUIS[[#This Row],[CODIGO]],FAMILIAS[],4,FALSE)</f>
        <v>DANFOSS</v>
      </c>
      <c r="F1376" s="90">
        <v>1</v>
      </c>
      <c r="G1376" s="90"/>
      <c r="H1376" s="90">
        <f>SUMIF(INGRESO_MERCADERIA[CODIGO],STOCKSANLUIS[[#This Row],[CODIGO]],INGRESO_MERCADERIA[INGRESO])</f>
        <v>0</v>
      </c>
      <c r="I1376" s="90">
        <f>SUMIF(SALIDA[CODIGO],STOCKSANLUIS[[#This Row],[CODIGO]],SALIDA[CANTIDAD])</f>
        <v>0</v>
      </c>
      <c r="J1376" s="90">
        <f>STOCKSANLUIS[[#This Row],[STOCK ALM1]]-STOCKSANLUIS[[#This Row],[SALIDA]]</f>
        <v>0</v>
      </c>
      <c r="K1376" s="90" t="str">
        <f>VLOOKUP(STOCKSANLUIS[[#This Row],[CODIGO]],CLASIFICACION[],6,FALSE)</f>
        <v>C</v>
      </c>
      <c r="L1376" s="90">
        <f>IFERROR(VLOOKUP(STOCKSANLUIS[[#This Row],[CODIGO]],STOCK_STARSOFT[],3,FALSE),0)</f>
        <v>0</v>
      </c>
      <c r="M1376" s="90" t="str">
        <f>IF(STOCKSANLUIS[[#This Row],[STOCK ACTUAL]]=STOCKSANLUIS[[#This Row],[STOCK_STARSOFT]],"SIN DIFERENCIA","DIFERENCIA")</f>
        <v>SIN DIFERENCIA</v>
      </c>
    </row>
    <row r="1377" spans="1:13" ht="15" hidden="1" customHeight="1" x14ac:dyDescent="0.25">
      <c r="A1377" s="144" t="s">
        <v>2828</v>
      </c>
      <c r="B1377" s="87" t="s">
        <v>2829</v>
      </c>
      <c r="C1377" s="88">
        <v>0</v>
      </c>
      <c r="D1377" s="89" t="s">
        <v>6</v>
      </c>
      <c r="E1377" s="90" t="str">
        <f>VLOOKUP(STOCKSANLUIS[[#This Row],[CODIGO]],FAMILIAS[],4,FALSE)</f>
        <v>DANFOSS</v>
      </c>
      <c r="F1377" s="90">
        <v>1</v>
      </c>
      <c r="G1377" s="90"/>
      <c r="H1377" s="90">
        <f>SUMIF(INGRESO_MERCADERIA[CODIGO],STOCKSANLUIS[[#This Row],[CODIGO]],INGRESO_MERCADERIA[INGRESO])</f>
        <v>0</v>
      </c>
      <c r="I1377" s="90">
        <f>SUMIF(SALIDA[CODIGO],STOCKSANLUIS[[#This Row],[CODIGO]],SALIDA[CANTIDAD])</f>
        <v>0</v>
      </c>
      <c r="J1377" s="90">
        <f>STOCKSANLUIS[[#This Row],[STOCK ALM1]]-STOCKSANLUIS[[#This Row],[SALIDA]]</f>
        <v>0</v>
      </c>
      <c r="K1377" s="90" t="str">
        <f>VLOOKUP(STOCKSANLUIS[[#This Row],[CODIGO]],CLASIFICACION[],6,FALSE)</f>
        <v>C</v>
      </c>
      <c r="L1377" s="90">
        <f>IFERROR(VLOOKUP(STOCKSANLUIS[[#This Row],[CODIGO]],STOCK_STARSOFT[],3,FALSE),0)</f>
        <v>0</v>
      </c>
      <c r="M1377" s="90" t="str">
        <f>IF(STOCKSANLUIS[[#This Row],[STOCK ACTUAL]]=STOCKSANLUIS[[#This Row],[STOCK_STARSOFT]],"SIN DIFERENCIA","DIFERENCIA")</f>
        <v>SIN DIFERENCIA</v>
      </c>
    </row>
    <row r="1378" spans="1:13" ht="15" hidden="1" customHeight="1" x14ac:dyDescent="0.25">
      <c r="A1378" s="144" t="s">
        <v>2830</v>
      </c>
      <c r="B1378" s="87" t="s">
        <v>2831</v>
      </c>
      <c r="C1378" s="88">
        <v>0</v>
      </c>
      <c r="D1378" s="89" t="s">
        <v>6</v>
      </c>
      <c r="E1378" s="90" t="str">
        <f>VLOOKUP(STOCKSANLUIS[[#This Row],[CODIGO]],FAMILIAS[],4,FALSE)</f>
        <v>DANFOSS</v>
      </c>
      <c r="F1378" s="90">
        <v>1</v>
      </c>
      <c r="G1378" s="90"/>
      <c r="H1378" s="90">
        <f>SUMIF(INGRESO_MERCADERIA[CODIGO],STOCKSANLUIS[[#This Row],[CODIGO]],INGRESO_MERCADERIA[INGRESO])</f>
        <v>0</v>
      </c>
      <c r="I1378" s="90">
        <f>SUMIF(SALIDA[CODIGO],STOCKSANLUIS[[#This Row],[CODIGO]],SALIDA[CANTIDAD])</f>
        <v>0</v>
      </c>
      <c r="J1378" s="90">
        <f>STOCKSANLUIS[[#This Row],[STOCK ALM1]]-STOCKSANLUIS[[#This Row],[SALIDA]]</f>
        <v>0</v>
      </c>
      <c r="K1378" s="90" t="str">
        <f>VLOOKUP(STOCKSANLUIS[[#This Row],[CODIGO]],CLASIFICACION[],6,FALSE)</f>
        <v>C</v>
      </c>
      <c r="L1378" s="90">
        <f>IFERROR(VLOOKUP(STOCKSANLUIS[[#This Row],[CODIGO]],STOCK_STARSOFT[],3,FALSE),0)</f>
        <v>0</v>
      </c>
      <c r="M1378" s="90" t="str">
        <f>IF(STOCKSANLUIS[[#This Row],[STOCK ACTUAL]]=STOCKSANLUIS[[#This Row],[STOCK_STARSOFT]],"SIN DIFERENCIA","DIFERENCIA")</f>
        <v>SIN DIFERENCIA</v>
      </c>
    </row>
    <row r="1379" spans="1:13" ht="15" hidden="1" customHeight="1" x14ac:dyDescent="0.25">
      <c r="A1379" s="144" t="s">
        <v>2832</v>
      </c>
      <c r="B1379" s="87" t="s">
        <v>2833</v>
      </c>
      <c r="C1379" s="88">
        <v>0</v>
      </c>
      <c r="D1379" s="89" t="s">
        <v>6</v>
      </c>
      <c r="E1379" s="90" t="str">
        <f>VLOOKUP(STOCKSANLUIS[[#This Row],[CODIGO]],FAMILIAS[],4,FALSE)</f>
        <v>DANFOSS</v>
      </c>
      <c r="F1379" s="90">
        <v>1</v>
      </c>
      <c r="G1379" s="90"/>
      <c r="H1379" s="90">
        <f>SUMIF(INGRESO_MERCADERIA[CODIGO],STOCKSANLUIS[[#This Row],[CODIGO]],INGRESO_MERCADERIA[INGRESO])</f>
        <v>0</v>
      </c>
      <c r="I1379" s="90">
        <f>SUMIF(SALIDA[CODIGO],STOCKSANLUIS[[#This Row],[CODIGO]],SALIDA[CANTIDAD])</f>
        <v>0</v>
      </c>
      <c r="J1379" s="90">
        <f>STOCKSANLUIS[[#This Row],[STOCK ALM1]]-STOCKSANLUIS[[#This Row],[SALIDA]]</f>
        <v>0</v>
      </c>
      <c r="K1379" s="90" t="str">
        <f>VLOOKUP(STOCKSANLUIS[[#This Row],[CODIGO]],CLASIFICACION[],6,FALSE)</f>
        <v>C</v>
      </c>
      <c r="L1379" s="90">
        <f>IFERROR(VLOOKUP(STOCKSANLUIS[[#This Row],[CODIGO]],STOCK_STARSOFT[],3,FALSE),0)</f>
        <v>0</v>
      </c>
      <c r="M1379" s="90" t="str">
        <f>IF(STOCKSANLUIS[[#This Row],[STOCK ACTUAL]]=STOCKSANLUIS[[#This Row],[STOCK_STARSOFT]],"SIN DIFERENCIA","DIFERENCIA")</f>
        <v>SIN DIFERENCIA</v>
      </c>
    </row>
    <row r="1380" spans="1:13" ht="15" hidden="1" customHeight="1" x14ac:dyDescent="0.25">
      <c r="A1380" s="144" t="s">
        <v>2834</v>
      </c>
      <c r="B1380" s="87" t="s">
        <v>2835</v>
      </c>
      <c r="C1380" s="88">
        <v>0</v>
      </c>
      <c r="D1380" s="89" t="s">
        <v>6</v>
      </c>
      <c r="E1380" s="90" t="str">
        <f>VLOOKUP(STOCKSANLUIS[[#This Row],[CODIGO]],FAMILIAS[],4,FALSE)</f>
        <v>DANFOSS</v>
      </c>
      <c r="F1380" s="90">
        <v>1</v>
      </c>
      <c r="G1380" s="90"/>
      <c r="H1380" s="90">
        <f>SUMIF(INGRESO_MERCADERIA[CODIGO],STOCKSANLUIS[[#This Row],[CODIGO]],INGRESO_MERCADERIA[INGRESO])</f>
        <v>0</v>
      </c>
      <c r="I1380" s="90">
        <f>SUMIF(SALIDA[CODIGO],STOCKSANLUIS[[#This Row],[CODIGO]],SALIDA[CANTIDAD])</f>
        <v>0</v>
      </c>
      <c r="J1380" s="90">
        <f>STOCKSANLUIS[[#This Row],[STOCK ALM1]]-STOCKSANLUIS[[#This Row],[SALIDA]]</f>
        <v>0</v>
      </c>
      <c r="K1380" s="90" t="str">
        <f>VLOOKUP(STOCKSANLUIS[[#This Row],[CODIGO]],CLASIFICACION[],6,FALSE)</f>
        <v>C</v>
      </c>
      <c r="L1380" s="90">
        <f>IFERROR(VLOOKUP(STOCKSANLUIS[[#This Row],[CODIGO]],STOCK_STARSOFT[],3,FALSE),0)</f>
        <v>0</v>
      </c>
      <c r="M1380" s="90" t="str">
        <f>IF(STOCKSANLUIS[[#This Row],[STOCK ACTUAL]]=STOCKSANLUIS[[#This Row],[STOCK_STARSOFT]],"SIN DIFERENCIA","DIFERENCIA")</f>
        <v>SIN DIFERENCIA</v>
      </c>
    </row>
    <row r="1381" spans="1:13" ht="15" hidden="1" customHeight="1" x14ac:dyDescent="0.25">
      <c r="A1381" s="144" t="s">
        <v>2838</v>
      </c>
      <c r="B1381" s="87" t="s">
        <v>2839</v>
      </c>
      <c r="C1381" s="88">
        <v>0</v>
      </c>
      <c r="D1381" s="89" t="s">
        <v>6</v>
      </c>
      <c r="E1381" s="90" t="str">
        <f>VLOOKUP(STOCKSANLUIS[[#This Row],[CODIGO]],FAMILIAS[],4,FALSE)</f>
        <v>CAFF</v>
      </c>
      <c r="F1381" s="90">
        <v>1</v>
      </c>
      <c r="G1381" s="90" t="s">
        <v>19524</v>
      </c>
      <c r="H1381" s="90">
        <f>SUMIF(INGRESO_MERCADERIA[CODIGO],STOCKSANLUIS[[#This Row],[CODIGO]],INGRESO_MERCADERIA[INGRESO])</f>
        <v>21</v>
      </c>
      <c r="I1381" s="90">
        <f>SUMIF(SALIDA[CODIGO],STOCKSANLUIS[[#This Row],[CODIGO]],SALIDA[CANTIDAD])</f>
        <v>14</v>
      </c>
      <c r="J1381" s="90">
        <f>STOCKSANLUIS[[#This Row],[STOCK ALM1]]-STOCKSANLUIS[[#This Row],[SALIDA]]</f>
        <v>7</v>
      </c>
      <c r="K1381" s="90" t="str">
        <f>VLOOKUP(STOCKSANLUIS[[#This Row],[CODIGO]],CLASIFICACION[],6,FALSE)</f>
        <v>C</v>
      </c>
      <c r="L1381" s="90">
        <f>IFERROR(VLOOKUP(STOCKSANLUIS[[#This Row],[CODIGO]],STOCK_STARSOFT[],3,FALSE),0)</f>
        <v>7</v>
      </c>
      <c r="M1381" s="90" t="str">
        <f>IF(STOCKSANLUIS[[#This Row],[STOCK ACTUAL]]=STOCKSANLUIS[[#This Row],[STOCK_STARSOFT]],"SIN DIFERENCIA","DIFERENCIA")</f>
        <v>SIN DIFERENCIA</v>
      </c>
    </row>
    <row r="1382" spans="1:13" ht="15" hidden="1" customHeight="1" x14ac:dyDescent="0.25">
      <c r="A1382" s="144" t="s">
        <v>3619</v>
      </c>
      <c r="B1382" s="87" t="s">
        <v>3620</v>
      </c>
      <c r="C1382" s="88">
        <v>0</v>
      </c>
      <c r="D1382" s="89" t="s">
        <v>6</v>
      </c>
      <c r="E1382" s="90" t="str">
        <f>VLOOKUP(STOCKSANLUIS[[#This Row],[CODIGO]],FAMILIAS[],4,FALSE)</f>
        <v>EVERWELL</v>
      </c>
      <c r="F1382" s="90">
        <v>1</v>
      </c>
      <c r="G1382" s="90" t="s">
        <v>19524</v>
      </c>
      <c r="H1382" s="90">
        <f>SUMIF(INGRESO_MERCADERIA[CODIGO],STOCKSANLUIS[[#This Row],[CODIGO]],INGRESO_MERCADERIA[INGRESO])</f>
        <v>24</v>
      </c>
      <c r="I1382" s="90">
        <f>SUMIF(SALIDA[CODIGO],STOCKSANLUIS[[#This Row],[CODIGO]],SALIDA[CANTIDAD])</f>
        <v>24</v>
      </c>
      <c r="J1382" s="90">
        <f>STOCKSANLUIS[[#This Row],[STOCK ALM1]]-STOCKSANLUIS[[#This Row],[SALIDA]]</f>
        <v>0</v>
      </c>
      <c r="K1382" s="90" t="str">
        <f>VLOOKUP(STOCKSANLUIS[[#This Row],[CODIGO]],CLASIFICACION[],6,FALSE)</f>
        <v>C</v>
      </c>
      <c r="L1382" s="90">
        <f>IFERROR(VLOOKUP(STOCKSANLUIS[[#This Row],[CODIGO]],STOCK_STARSOFT[],3,FALSE),0)</f>
        <v>0</v>
      </c>
      <c r="M1382" s="90" t="str">
        <f>IF(STOCKSANLUIS[[#This Row],[STOCK ACTUAL]]=STOCKSANLUIS[[#This Row],[STOCK_STARSOFT]],"SIN DIFERENCIA","DIFERENCIA")</f>
        <v>SIN DIFERENCIA</v>
      </c>
    </row>
    <row r="1383" spans="1:13" ht="15" hidden="1" customHeight="1" x14ac:dyDescent="0.25">
      <c r="A1383" s="144" t="s">
        <v>2842</v>
      </c>
      <c r="B1383" s="87" t="s">
        <v>2843</v>
      </c>
      <c r="C1383" s="88">
        <v>0</v>
      </c>
      <c r="D1383" s="89" t="s">
        <v>6</v>
      </c>
      <c r="E1383" s="90" t="str">
        <f>VLOOKUP(STOCKSANLUIS[[#This Row],[CODIGO]],FAMILIAS[],4,FALSE)</f>
        <v>VARIOS</v>
      </c>
      <c r="F1383" s="90">
        <v>1</v>
      </c>
      <c r="G1383" s="90"/>
      <c r="H1383" s="90">
        <f>SUMIF(INGRESO_MERCADERIA[CODIGO],STOCKSANLUIS[[#This Row],[CODIGO]],INGRESO_MERCADERIA[INGRESO])</f>
        <v>0</v>
      </c>
      <c r="I1383" s="90">
        <f>SUMIF(SALIDA[CODIGO],STOCKSANLUIS[[#This Row],[CODIGO]],SALIDA[CANTIDAD])</f>
        <v>0</v>
      </c>
      <c r="J1383" s="90">
        <f>STOCKSANLUIS[[#This Row],[STOCK ALM1]]-STOCKSANLUIS[[#This Row],[SALIDA]]</f>
        <v>0</v>
      </c>
      <c r="K1383" s="90" t="str">
        <f>VLOOKUP(STOCKSANLUIS[[#This Row],[CODIGO]],CLASIFICACION[],6,FALSE)</f>
        <v>C</v>
      </c>
      <c r="L1383" s="90">
        <f>IFERROR(VLOOKUP(STOCKSANLUIS[[#This Row],[CODIGO]],STOCK_STARSOFT[],3,FALSE),0)</f>
        <v>0</v>
      </c>
      <c r="M1383" s="90" t="str">
        <f>IF(STOCKSANLUIS[[#This Row],[STOCK ACTUAL]]=STOCKSANLUIS[[#This Row],[STOCK_STARSOFT]],"SIN DIFERENCIA","DIFERENCIA")</f>
        <v>SIN DIFERENCIA</v>
      </c>
    </row>
    <row r="1384" spans="1:13" ht="15" hidden="1" customHeight="1" x14ac:dyDescent="0.25">
      <c r="A1384" s="144" t="s">
        <v>2844</v>
      </c>
      <c r="B1384" s="87" t="s">
        <v>2845</v>
      </c>
      <c r="C1384" s="88">
        <v>0</v>
      </c>
      <c r="D1384" s="89" t="s">
        <v>6</v>
      </c>
      <c r="E1384" s="90" t="str">
        <f>VLOOKUP(STOCKSANLUIS[[#This Row],[CODIGO]],FAMILIAS[],4,FALSE)</f>
        <v>DANFOSS</v>
      </c>
      <c r="F1384" s="90">
        <v>1</v>
      </c>
      <c r="G1384" s="90"/>
      <c r="H1384" s="90">
        <f>SUMIF(INGRESO_MERCADERIA[CODIGO],STOCKSANLUIS[[#This Row],[CODIGO]],INGRESO_MERCADERIA[INGRESO])</f>
        <v>0</v>
      </c>
      <c r="I1384" s="90">
        <f>SUMIF(SALIDA[CODIGO],STOCKSANLUIS[[#This Row],[CODIGO]],SALIDA[CANTIDAD])</f>
        <v>0</v>
      </c>
      <c r="J1384" s="90">
        <f>STOCKSANLUIS[[#This Row],[STOCK ALM1]]-STOCKSANLUIS[[#This Row],[SALIDA]]</f>
        <v>0</v>
      </c>
      <c r="K1384" s="90" t="str">
        <f>VLOOKUP(STOCKSANLUIS[[#This Row],[CODIGO]],CLASIFICACION[],6,FALSE)</f>
        <v>C</v>
      </c>
      <c r="L1384" s="90">
        <f>IFERROR(VLOOKUP(STOCKSANLUIS[[#This Row],[CODIGO]],STOCK_STARSOFT[],3,FALSE),0)</f>
        <v>0</v>
      </c>
      <c r="M1384" s="90" t="str">
        <f>IF(STOCKSANLUIS[[#This Row],[STOCK ACTUAL]]=STOCKSANLUIS[[#This Row],[STOCK_STARSOFT]],"SIN DIFERENCIA","DIFERENCIA")</f>
        <v>SIN DIFERENCIA</v>
      </c>
    </row>
    <row r="1385" spans="1:13" ht="15" hidden="1" customHeight="1" x14ac:dyDescent="0.25">
      <c r="A1385" s="144" t="s">
        <v>2846</v>
      </c>
      <c r="B1385" s="87" t="s">
        <v>2847</v>
      </c>
      <c r="C1385" s="88">
        <v>0</v>
      </c>
      <c r="D1385" s="89" t="s">
        <v>6</v>
      </c>
      <c r="E1385" s="90" t="str">
        <f>VLOOKUP(STOCKSANLUIS[[#This Row],[CODIGO]],FAMILIAS[],4,FALSE)</f>
        <v>VARIOS</v>
      </c>
      <c r="F1385" s="90">
        <v>1</v>
      </c>
      <c r="G1385" s="90"/>
      <c r="H1385" s="90">
        <f>SUMIF(INGRESO_MERCADERIA[CODIGO],STOCKSANLUIS[[#This Row],[CODIGO]],INGRESO_MERCADERIA[INGRESO])</f>
        <v>0</v>
      </c>
      <c r="I1385" s="90">
        <f>SUMIF(SALIDA[CODIGO],STOCKSANLUIS[[#This Row],[CODIGO]],SALIDA[CANTIDAD])</f>
        <v>0</v>
      </c>
      <c r="J1385" s="90">
        <f>STOCKSANLUIS[[#This Row],[STOCK ALM1]]-STOCKSANLUIS[[#This Row],[SALIDA]]</f>
        <v>0</v>
      </c>
      <c r="K1385" s="90" t="str">
        <f>VLOOKUP(STOCKSANLUIS[[#This Row],[CODIGO]],CLASIFICACION[],6,FALSE)</f>
        <v>C</v>
      </c>
      <c r="L1385" s="90">
        <f>IFERROR(VLOOKUP(STOCKSANLUIS[[#This Row],[CODIGO]],STOCK_STARSOFT[],3,FALSE),0)</f>
        <v>0</v>
      </c>
      <c r="M1385" s="90" t="str">
        <f>IF(STOCKSANLUIS[[#This Row],[STOCK ACTUAL]]=STOCKSANLUIS[[#This Row],[STOCK_STARSOFT]],"SIN DIFERENCIA","DIFERENCIA")</f>
        <v>SIN DIFERENCIA</v>
      </c>
    </row>
    <row r="1386" spans="1:13" ht="15" hidden="1" customHeight="1" x14ac:dyDescent="0.25">
      <c r="A1386" s="144" t="s">
        <v>2848</v>
      </c>
      <c r="B1386" s="87" t="s">
        <v>2849</v>
      </c>
      <c r="C1386" s="88">
        <v>0</v>
      </c>
      <c r="D1386" s="89" t="s">
        <v>6</v>
      </c>
      <c r="E1386" s="90" t="str">
        <f>VLOOKUP(STOCKSANLUIS[[#This Row],[CODIGO]],FAMILIAS[],4,FALSE)</f>
        <v>GREE</v>
      </c>
      <c r="F1386" s="90">
        <v>1</v>
      </c>
      <c r="G1386" s="90"/>
      <c r="H1386" s="90">
        <f>SUMIF(INGRESO_MERCADERIA[CODIGO],STOCKSANLUIS[[#This Row],[CODIGO]],INGRESO_MERCADERIA[INGRESO])</f>
        <v>0</v>
      </c>
      <c r="I1386" s="90">
        <f>SUMIF(SALIDA[CODIGO],STOCKSANLUIS[[#This Row],[CODIGO]],SALIDA[CANTIDAD])</f>
        <v>0</v>
      </c>
      <c r="J1386" s="90">
        <f>STOCKSANLUIS[[#This Row],[STOCK ALM1]]-STOCKSANLUIS[[#This Row],[SALIDA]]</f>
        <v>0</v>
      </c>
      <c r="K1386" s="90" t="str">
        <f>VLOOKUP(STOCKSANLUIS[[#This Row],[CODIGO]],CLASIFICACION[],6,FALSE)</f>
        <v>C</v>
      </c>
      <c r="L1386" s="90">
        <f>IFERROR(VLOOKUP(STOCKSANLUIS[[#This Row],[CODIGO]],STOCK_STARSOFT[],3,FALSE),0)</f>
        <v>0</v>
      </c>
      <c r="M1386" s="90" t="str">
        <f>IF(STOCKSANLUIS[[#This Row],[STOCK ACTUAL]]=STOCKSANLUIS[[#This Row],[STOCK_STARSOFT]],"SIN DIFERENCIA","DIFERENCIA")</f>
        <v>SIN DIFERENCIA</v>
      </c>
    </row>
    <row r="1387" spans="1:13" ht="15" hidden="1" customHeight="1" x14ac:dyDescent="0.25">
      <c r="A1387" s="144" t="s">
        <v>93</v>
      </c>
      <c r="B1387" s="87" t="s">
        <v>94</v>
      </c>
      <c r="C1387" s="88">
        <v>0</v>
      </c>
      <c r="D1387" s="89" t="s">
        <v>6</v>
      </c>
      <c r="E1387" s="90" t="str">
        <f>VLOOKUP(STOCKSANLUIS[[#This Row],[CODIGO]],FAMILIAS[],4,FALSE)</f>
        <v>FULL GAUGE</v>
      </c>
      <c r="F1387" s="90">
        <v>1</v>
      </c>
      <c r="G1387" s="90" t="s">
        <v>19524</v>
      </c>
      <c r="H1387" s="90">
        <f>SUMIF(INGRESO_MERCADERIA[CODIGO],STOCKSANLUIS[[#This Row],[CODIGO]],INGRESO_MERCADERIA[INGRESO])</f>
        <v>2</v>
      </c>
      <c r="I1387" s="90">
        <f>SUMIF(SALIDA[CODIGO],STOCKSANLUIS[[#This Row],[CODIGO]],SALIDA[CANTIDAD])</f>
        <v>0</v>
      </c>
      <c r="J1387" s="90">
        <f>STOCKSANLUIS[[#This Row],[STOCK ALM1]]-STOCKSANLUIS[[#This Row],[SALIDA]]</f>
        <v>2</v>
      </c>
      <c r="K1387" s="90" t="str">
        <f>VLOOKUP(STOCKSANLUIS[[#This Row],[CODIGO]],CLASIFICACION[],6,FALSE)</f>
        <v>C</v>
      </c>
      <c r="L1387" s="90">
        <f>IFERROR(VLOOKUP(STOCKSANLUIS[[#This Row],[CODIGO]],STOCK_STARSOFT[],3,FALSE),0)</f>
        <v>2</v>
      </c>
      <c r="M1387" s="90" t="str">
        <f>IF(STOCKSANLUIS[[#This Row],[STOCK ACTUAL]]=STOCKSANLUIS[[#This Row],[STOCK_STARSOFT]],"SIN DIFERENCIA","DIFERENCIA")</f>
        <v>SIN DIFERENCIA</v>
      </c>
    </row>
    <row r="1388" spans="1:13" ht="15" hidden="1" customHeight="1" x14ac:dyDescent="0.25">
      <c r="A1388" s="144" t="s">
        <v>2852</v>
      </c>
      <c r="B1388" s="87" t="s">
        <v>2853</v>
      </c>
      <c r="C1388" s="88">
        <v>0</v>
      </c>
      <c r="D1388" s="89" t="s">
        <v>6</v>
      </c>
      <c r="E1388" s="90" t="str">
        <f>VLOOKUP(STOCKSANLUIS[[#This Row],[CODIGO]],FAMILIAS[],4,FALSE)</f>
        <v>TOPTECH</v>
      </c>
      <c r="F1388" s="90">
        <v>1</v>
      </c>
      <c r="G1388" s="90"/>
      <c r="H1388" s="90">
        <f>SUMIF(INGRESO_MERCADERIA[CODIGO],STOCKSANLUIS[[#This Row],[CODIGO]],INGRESO_MERCADERIA[INGRESO])</f>
        <v>0</v>
      </c>
      <c r="I1388" s="90">
        <f>SUMIF(SALIDA[CODIGO],STOCKSANLUIS[[#This Row],[CODIGO]],SALIDA[CANTIDAD])</f>
        <v>0</v>
      </c>
      <c r="J1388" s="90">
        <f>STOCKSANLUIS[[#This Row],[STOCK ALM1]]-STOCKSANLUIS[[#This Row],[SALIDA]]</f>
        <v>0</v>
      </c>
      <c r="K1388" s="90" t="str">
        <f>VLOOKUP(STOCKSANLUIS[[#This Row],[CODIGO]],CLASIFICACION[],6,FALSE)</f>
        <v>C</v>
      </c>
      <c r="L1388" s="90">
        <f>IFERROR(VLOOKUP(STOCKSANLUIS[[#This Row],[CODIGO]],STOCK_STARSOFT[],3,FALSE),0)</f>
        <v>0</v>
      </c>
      <c r="M1388" s="90" t="str">
        <f>IF(STOCKSANLUIS[[#This Row],[STOCK ACTUAL]]=STOCKSANLUIS[[#This Row],[STOCK_STARSOFT]],"SIN DIFERENCIA","DIFERENCIA")</f>
        <v>SIN DIFERENCIA</v>
      </c>
    </row>
    <row r="1389" spans="1:13" ht="15" hidden="1" customHeight="1" x14ac:dyDescent="0.25">
      <c r="A1389" s="144" t="s">
        <v>2854</v>
      </c>
      <c r="B1389" s="87" t="s">
        <v>2855</v>
      </c>
      <c r="C1389" s="88">
        <v>0</v>
      </c>
      <c r="D1389" s="89" t="s">
        <v>6</v>
      </c>
      <c r="E1389" s="90" t="str">
        <f>VLOOKUP(STOCKSANLUIS[[#This Row],[CODIGO]],FAMILIAS[],4,FALSE)</f>
        <v>TOPTECH</v>
      </c>
      <c r="F1389" s="90">
        <v>1</v>
      </c>
      <c r="G1389" s="90"/>
      <c r="H1389" s="90">
        <f>SUMIF(INGRESO_MERCADERIA[CODIGO],STOCKSANLUIS[[#This Row],[CODIGO]],INGRESO_MERCADERIA[INGRESO])</f>
        <v>0</v>
      </c>
      <c r="I1389" s="90">
        <f>SUMIF(SALIDA[CODIGO],STOCKSANLUIS[[#This Row],[CODIGO]],SALIDA[CANTIDAD])</f>
        <v>0</v>
      </c>
      <c r="J1389" s="90">
        <f>STOCKSANLUIS[[#This Row],[STOCK ALM1]]-STOCKSANLUIS[[#This Row],[SALIDA]]</f>
        <v>0</v>
      </c>
      <c r="K1389" s="90" t="str">
        <f>VLOOKUP(STOCKSANLUIS[[#This Row],[CODIGO]],CLASIFICACION[],6,FALSE)</f>
        <v>B</v>
      </c>
      <c r="L1389" s="90">
        <f>IFERROR(VLOOKUP(STOCKSANLUIS[[#This Row],[CODIGO]],STOCK_STARSOFT[],3,FALSE),0)</f>
        <v>0</v>
      </c>
      <c r="M1389" s="90" t="str">
        <f>IF(STOCKSANLUIS[[#This Row],[STOCK ACTUAL]]=STOCKSANLUIS[[#This Row],[STOCK_STARSOFT]],"SIN DIFERENCIA","DIFERENCIA")</f>
        <v>SIN DIFERENCIA</v>
      </c>
    </row>
    <row r="1390" spans="1:13" ht="15" hidden="1" customHeight="1" x14ac:dyDescent="0.25">
      <c r="A1390" s="144" t="s">
        <v>2856</v>
      </c>
      <c r="B1390" s="87" t="s">
        <v>2857</v>
      </c>
      <c r="C1390" s="88">
        <v>0</v>
      </c>
      <c r="D1390" s="89" t="s">
        <v>6</v>
      </c>
      <c r="E1390" s="90" t="str">
        <f>VLOOKUP(STOCKSANLUIS[[#This Row],[CODIGO]],FAMILIAS[],4,FALSE)</f>
        <v>QUALITY</v>
      </c>
      <c r="F1390" s="90">
        <v>1</v>
      </c>
      <c r="G1390" s="90"/>
      <c r="H1390" s="90">
        <f>SUMIF(INGRESO_MERCADERIA[CODIGO],STOCKSANLUIS[[#This Row],[CODIGO]],INGRESO_MERCADERIA[INGRESO])</f>
        <v>0</v>
      </c>
      <c r="I1390" s="90">
        <f>SUMIF(SALIDA[CODIGO],STOCKSANLUIS[[#This Row],[CODIGO]],SALIDA[CANTIDAD])</f>
        <v>0</v>
      </c>
      <c r="J1390" s="90">
        <f>STOCKSANLUIS[[#This Row],[STOCK ALM1]]-STOCKSANLUIS[[#This Row],[SALIDA]]</f>
        <v>0</v>
      </c>
      <c r="K1390" s="90" t="str">
        <f>VLOOKUP(STOCKSANLUIS[[#This Row],[CODIGO]],CLASIFICACION[],6,FALSE)</f>
        <v>C</v>
      </c>
      <c r="L1390" s="90">
        <f>IFERROR(VLOOKUP(STOCKSANLUIS[[#This Row],[CODIGO]],STOCK_STARSOFT[],3,FALSE),0)</f>
        <v>0</v>
      </c>
      <c r="M1390" s="90" t="str">
        <f>IF(STOCKSANLUIS[[#This Row],[STOCK ACTUAL]]=STOCKSANLUIS[[#This Row],[STOCK_STARSOFT]],"SIN DIFERENCIA","DIFERENCIA")</f>
        <v>SIN DIFERENCIA</v>
      </c>
    </row>
    <row r="1391" spans="1:13" ht="15" hidden="1" customHeight="1" x14ac:dyDescent="0.25">
      <c r="A1391" s="151" t="s">
        <v>22244</v>
      </c>
      <c r="B1391" s="104" t="s">
        <v>22245</v>
      </c>
      <c r="C1391" s="105"/>
      <c r="D1391" s="89" t="s">
        <v>6</v>
      </c>
      <c r="E1391" s="107" t="str">
        <f>VLOOKUP(STOCKSANLUIS[[#This Row],[CODIGO]],FAMILIAS[],4,FALSE)</f>
        <v>EVERFROST</v>
      </c>
      <c r="F1391" s="107"/>
      <c r="G1391" s="90" t="s">
        <v>19526</v>
      </c>
      <c r="H1391" s="107">
        <f>SUMIF(INGRESO_MERCADERIA[CODIGO],STOCKSANLUIS[[#This Row],[CODIGO]],INGRESO_MERCADERIA[INGRESO])</f>
        <v>10</v>
      </c>
      <c r="I1391" s="107">
        <f>SUMIF(SALIDA[CODIGO],STOCKSANLUIS[[#This Row],[CODIGO]],SALIDA[CANTIDAD])</f>
        <v>0</v>
      </c>
      <c r="J1391" s="107">
        <f>STOCKSANLUIS[[#This Row],[STOCK ALM1]]-STOCKSANLUIS[[#This Row],[SALIDA]]</f>
        <v>10</v>
      </c>
      <c r="K1391" s="107" t="str">
        <f>VLOOKUP(STOCKSANLUIS[[#This Row],[CODIGO]],CLASIFICACION[],6,FALSE)</f>
        <v>B</v>
      </c>
      <c r="L1391" s="107">
        <f>IFERROR(VLOOKUP(STOCKSANLUIS[[#This Row],[CODIGO]],STOCK_STARSOFT[],3,FALSE),0)</f>
        <v>10</v>
      </c>
      <c r="M1391" s="107" t="str">
        <f>IF(STOCKSANLUIS[[#This Row],[STOCK ACTUAL]]=STOCKSANLUIS[[#This Row],[STOCK_STARSOFT]],"SIN DIFERENCIA","DIFERENCIA")</f>
        <v>SIN DIFERENCIA</v>
      </c>
    </row>
    <row r="1392" spans="1:13" ht="15" hidden="1" customHeight="1" x14ac:dyDescent="0.25">
      <c r="A1392" s="144" t="s">
        <v>2862</v>
      </c>
      <c r="B1392" s="87" t="s">
        <v>2863</v>
      </c>
      <c r="C1392" s="88">
        <v>1</v>
      </c>
      <c r="D1392" s="89" t="s">
        <v>6</v>
      </c>
      <c r="E1392" s="90" t="str">
        <f>VLOOKUP(STOCKSANLUIS[[#This Row],[CODIGO]],FAMILIAS[],4,FALSE)</f>
        <v>MAINSTREAM</v>
      </c>
      <c r="F1392" s="90">
        <v>1</v>
      </c>
      <c r="G1392" s="90" t="s">
        <v>19526</v>
      </c>
      <c r="H1392" s="90">
        <f>SUMIF(INGRESO_MERCADERIA[CODIGO],STOCKSANLUIS[[#This Row],[CODIGO]],INGRESO_MERCADERIA[INGRESO])</f>
        <v>1</v>
      </c>
      <c r="I1392" s="90">
        <f>SUMIF(SALIDA[CODIGO],STOCKSANLUIS[[#This Row],[CODIGO]],SALIDA[CANTIDAD])</f>
        <v>1</v>
      </c>
      <c r="J1392" s="90">
        <f>STOCKSANLUIS[[#This Row],[STOCK ALM1]]-STOCKSANLUIS[[#This Row],[SALIDA]]</f>
        <v>0</v>
      </c>
      <c r="K1392" s="90" t="str">
        <f>VLOOKUP(STOCKSANLUIS[[#This Row],[CODIGO]],CLASIFICACION[],6,FALSE)</f>
        <v>C</v>
      </c>
      <c r="L1392" s="90">
        <f>IFERROR(VLOOKUP(STOCKSANLUIS[[#This Row],[CODIGO]],STOCK_STARSOFT[],3,FALSE),0)</f>
        <v>0</v>
      </c>
      <c r="M1392" s="90" t="str">
        <f>IF(STOCKSANLUIS[[#This Row],[STOCK ACTUAL]]=STOCKSANLUIS[[#This Row],[STOCK_STARSOFT]],"SIN DIFERENCIA","DIFERENCIA")</f>
        <v>SIN DIFERENCIA</v>
      </c>
    </row>
    <row r="1393" spans="1:13" ht="15" hidden="1" customHeight="1" x14ac:dyDescent="0.25">
      <c r="A1393" s="151" t="s">
        <v>22246</v>
      </c>
      <c r="B1393" s="104" t="s">
        <v>22247</v>
      </c>
      <c r="C1393" s="105"/>
      <c r="D1393" s="89" t="s">
        <v>6</v>
      </c>
      <c r="E1393" s="107" t="str">
        <f>VLOOKUP(STOCKSANLUIS[[#This Row],[CODIGO]],FAMILIAS[],4,FALSE)</f>
        <v>EVERFROST</v>
      </c>
      <c r="F1393" s="107"/>
      <c r="G1393" s="90" t="s">
        <v>19526</v>
      </c>
      <c r="H1393" s="107">
        <f>SUMIF(INGRESO_MERCADERIA[CODIGO],STOCKSANLUIS[[#This Row],[CODIGO]],INGRESO_MERCADERIA[INGRESO])</f>
        <v>5</v>
      </c>
      <c r="I1393" s="107">
        <f>SUMIF(SALIDA[CODIGO],STOCKSANLUIS[[#This Row],[CODIGO]],SALIDA[CANTIDAD])</f>
        <v>0</v>
      </c>
      <c r="J1393" s="107">
        <f>STOCKSANLUIS[[#This Row],[STOCK ALM1]]-STOCKSANLUIS[[#This Row],[SALIDA]]</f>
        <v>5</v>
      </c>
      <c r="K1393" s="107" t="str">
        <f>VLOOKUP(STOCKSANLUIS[[#This Row],[CODIGO]],CLASIFICACION[],6,FALSE)</f>
        <v>B</v>
      </c>
      <c r="L1393" s="107">
        <f>IFERROR(VLOOKUP(STOCKSANLUIS[[#This Row],[CODIGO]],STOCK_STARSOFT[],3,FALSE),0)</f>
        <v>5</v>
      </c>
      <c r="M1393" s="107" t="str">
        <f>IF(STOCKSANLUIS[[#This Row],[STOCK ACTUAL]]=STOCKSANLUIS[[#This Row],[STOCK_STARSOFT]],"SIN DIFERENCIA","DIFERENCIA")</f>
        <v>SIN DIFERENCIA</v>
      </c>
    </row>
    <row r="1394" spans="1:13" ht="15" hidden="1" customHeight="1" x14ac:dyDescent="0.25">
      <c r="A1394" s="144" t="s">
        <v>2866</v>
      </c>
      <c r="B1394" s="87" t="s">
        <v>2867</v>
      </c>
      <c r="C1394" s="88">
        <v>0</v>
      </c>
      <c r="D1394" s="89" t="s">
        <v>6</v>
      </c>
      <c r="E1394" s="90" t="str">
        <f>VLOOKUP(STOCKSANLUIS[[#This Row],[CODIGO]],FAMILIAS[],4,FALSE)</f>
        <v>APPLI PARTS</v>
      </c>
      <c r="F1394" s="90">
        <v>1</v>
      </c>
      <c r="G1394" s="90"/>
      <c r="H1394" s="90">
        <f>SUMIF(INGRESO_MERCADERIA[CODIGO],STOCKSANLUIS[[#This Row],[CODIGO]],INGRESO_MERCADERIA[INGRESO])</f>
        <v>0</v>
      </c>
      <c r="I1394" s="90">
        <f>SUMIF(SALIDA[CODIGO],STOCKSANLUIS[[#This Row],[CODIGO]],SALIDA[CANTIDAD])</f>
        <v>0</v>
      </c>
      <c r="J1394" s="90">
        <f>STOCKSANLUIS[[#This Row],[STOCK ALM1]]-STOCKSANLUIS[[#This Row],[SALIDA]]</f>
        <v>0</v>
      </c>
      <c r="K1394" s="90" t="str">
        <f>VLOOKUP(STOCKSANLUIS[[#This Row],[CODIGO]],CLASIFICACION[],6,FALSE)</f>
        <v>C</v>
      </c>
      <c r="L1394" s="90">
        <f>IFERROR(VLOOKUP(STOCKSANLUIS[[#This Row],[CODIGO]],STOCK_STARSOFT[],3,FALSE),0)</f>
        <v>0</v>
      </c>
      <c r="M1394" s="90" t="str">
        <f>IF(STOCKSANLUIS[[#This Row],[STOCK ACTUAL]]=STOCKSANLUIS[[#This Row],[STOCK_STARSOFT]],"SIN DIFERENCIA","DIFERENCIA")</f>
        <v>SIN DIFERENCIA</v>
      </c>
    </row>
    <row r="1395" spans="1:13" ht="15" hidden="1" customHeight="1" x14ac:dyDescent="0.25">
      <c r="A1395" s="144" t="s">
        <v>2868</v>
      </c>
      <c r="B1395" s="87" t="s">
        <v>2869</v>
      </c>
      <c r="C1395" s="88">
        <v>0</v>
      </c>
      <c r="D1395" s="89" t="s">
        <v>6</v>
      </c>
      <c r="E1395" s="90" t="str">
        <f>VLOOKUP(STOCKSANLUIS[[#This Row],[CODIGO]],FAMILIAS[],4,FALSE)</f>
        <v>THE CHEMOURS</v>
      </c>
      <c r="F1395" s="90">
        <v>1</v>
      </c>
      <c r="G1395" s="90"/>
      <c r="H1395" s="90">
        <f>SUMIF(INGRESO_MERCADERIA[CODIGO],STOCKSANLUIS[[#This Row],[CODIGO]],INGRESO_MERCADERIA[INGRESO])</f>
        <v>0</v>
      </c>
      <c r="I1395" s="90">
        <f>SUMIF(SALIDA[CODIGO],STOCKSANLUIS[[#This Row],[CODIGO]],SALIDA[CANTIDAD])</f>
        <v>0</v>
      </c>
      <c r="J1395" s="90">
        <f>STOCKSANLUIS[[#This Row],[STOCK ALM1]]-STOCKSANLUIS[[#This Row],[SALIDA]]</f>
        <v>0</v>
      </c>
      <c r="K1395" s="90" t="str">
        <f>VLOOKUP(STOCKSANLUIS[[#This Row],[CODIGO]],CLASIFICACION[],6,FALSE)</f>
        <v>A</v>
      </c>
      <c r="L1395" s="90">
        <f>IFERROR(VLOOKUP(STOCKSANLUIS[[#This Row],[CODIGO]],STOCK_STARSOFT[],3,FALSE),0)</f>
        <v>0</v>
      </c>
      <c r="M1395" s="90" t="str">
        <f>IF(STOCKSANLUIS[[#This Row],[STOCK ACTUAL]]=STOCKSANLUIS[[#This Row],[STOCK_STARSOFT]],"SIN DIFERENCIA","DIFERENCIA")</f>
        <v>SIN DIFERENCIA</v>
      </c>
    </row>
    <row r="1396" spans="1:13" ht="15" hidden="1" customHeight="1" x14ac:dyDescent="0.25">
      <c r="A1396" s="144" t="s">
        <v>2870</v>
      </c>
      <c r="B1396" s="87" t="s">
        <v>2871</v>
      </c>
      <c r="C1396" s="88">
        <v>0</v>
      </c>
      <c r="D1396" s="89" t="s">
        <v>6</v>
      </c>
      <c r="E1396" s="90" t="str">
        <f>VLOOKUP(STOCKSANLUIS[[#This Row],[CODIGO]],FAMILIAS[],4,FALSE)</f>
        <v>THE CHEMOURS</v>
      </c>
      <c r="F1396" s="90">
        <v>1</v>
      </c>
      <c r="G1396" s="90"/>
      <c r="H1396" s="90">
        <f>SUMIF(INGRESO_MERCADERIA[CODIGO],STOCKSANLUIS[[#This Row],[CODIGO]],INGRESO_MERCADERIA[INGRESO])</f>
        <v>0</v>
      </c>
      <c r="I1396" s="90">
        <f>SUMIF(SALIDA[CODIGO],STOCKSANLUIS[[#This Row],[CODIGO]],SALIDA[CANTIDAD])</f>
        <v>0</v>
      </c>
      <c r="J1396" s="90">
        <f>STOCKSANLUIS[[#This Row],[STOCK ALM1]]-STOCKSANLUIS[[#This Row],[SALIDA]]</f>
        <v>0</v>
      </c>
      <c r="K1396" s="90" t="str">
        <f>VLOOKUP(STOCKSANLUIS[[#This Row],[CODIGO]],CLASIFICACION[],6,FALSE)</f>
        <v>C</v>
      </c>
      <c r="L1396" s="90">
        <f>IFERROR(VLOOKUP(STOCKSANLUIS[[#This Row],[CODIGO]],STOCK_STARSOFT[],3,FALSE),0)</f>
        <v>0</v>
      </c>
      <c r="M1396" s="90" t="str">
        <f>IF(STOCKSANLUIS[[#This Row],[STOCK ACTUAL]]=STOCKSANLUIS[[#This Row],[STOCK_STARSOFT]],"SIN DIFERENCIA","DIFERENCIA")</f>
        <v>SIN DIFERENCIA</v>
      </c>
    </row>
    <row r="1397" spans="1:13" ht="15" hidden="1" customHeight="1" x14ac:dyDescent="0.25">
      <c r="A1397" s="144" t="s">
        <v>2872</v>
      </c>
      <c r="B1397" s="87" t="s">
        <v>2873</v>
      </c>
      <c r="C1397" s="88">
        <v>0</v>
      </c>
      <c r="D1397" s="89" t="s">
        <v>6</v>
      </c>
      <c r="E1397" s="90" t="str">
        <f>VLOOKUP(STOCKSANLUIS[[#This Row],[CODIGO]],FAMILIAS[],4,FALSE)</f>
        <v>THE CHEMOURS</v>
      </c>
      <c r="F1397" s="90">
        <v>1</v>
      </c>
      <c r="G1397" s="90" t="s">
        <v>19526</v>
      </c>
      <c r="H1397" s="90">
        <f>SUMIF(INGRESO_MERCADERIA[CODIGO],STOCKSANLUIS[[#This Row],[CODIGO]],INGRESO_MERCADERIA[INGRESO])</f>
        <v>10</v>
      </c>
      <c r="I1397" s="90">
        <f>SUMIF(SALIDA[CODIGO],STOCKSANLUIS[[#This Row],[CODIGO]],SALIDA[CANTIDAD])</f>
        <v>1</v>
      </c>
      <c r="J1397" s="90">
        <f>STOCKSANLUIS[[#This Row],[STOCK ALM1]]-STOCKSANLUIS[[#This Row],[SALIDA]]</f>
        <v>9</v>
      </c>
      <c r="K1397" s="90" t="str">
        <f>VLOOKUP(STOCKSANLUIS[[#This Row],[CODIGO]],CLASIFICACION[],6,FALSE)</f>
        <v>A</v>
      </c>
      <c r="L1397" s="90">
        <f>IFERROR(VLOOKUP(STOCKSANLUIS[[#This Row],[CODIGO]],STOCK_STARSOFT[],3,FALSE),0)</f>
        <v>9</v>
      </c>
      <c r="M1397" s="90" t="str">
        <f>IF(STOCKSANLUIS[[#This Row],[STOCK ACTUAL]]=STOCKSANLUIS[[#This Row],[STOCK_STARSOFT]],"SIN DIFERENCIA","DIFERENCIA")</f>
        <v>SIN DIFERENCIA</v>
      </c>
    </row>
    <row r="1398" spans="1:13" ht="15" hidden="1" customHeight="1" x14ac:dyDescent="0.25">
      <c r="A1398" s="144" t="s">
        <v>2874</v>
      </c>
      <c r="B1398" s="87" t="s">
        <v>2875</v>
      </c>
      <c r="C1398" s="88">
        <v>0</v>
      </c>
      <c r="D1398" s="89" t="s">
        <v>6</v>
      </c>
      <c r="E1398" s="90" t="str">
        <f>VLOOKUP(STOCKSANLUIS[[#This Row],[CODIGO]],FAMILIAS[],4,FALSE)</f>
        <v>SMART ELECTRIC</v>
      </c>
      <c r="F1398" s="90">
        <v>1</v>
      </c>
      <c r="G1398" s="90"/>
      <c r="H1398" s="90">
        <f>SUMIF(INGRESO_MERCADERIA[CODIGO],STOCKSANLUIS[[#This Row],[CODIGO]],INGRESO_MERCADERIA[INGRESO])</f>
        <v>0</v>
      </c>
      <c r="I1398" s="90">
        <f>SUMIF(SALIDA[CODIGO],STOCKSANLUIS[[#This Row],[CODIGO]],SALIDA[CANTIDAD])</f>
        <v>0</v>
      </c>
      <c r="J1398" s="90">
        <f>STOCKSANLUIS[[#This Row],[STOCK ALM1]]-STOCKSANLUIS[[#This Row],[SALIDA]]</f>
        <v>0</v>
      </c>
      <c r="K1398" s="90" t="str">
        <f>VLOOKUP(STOCKSANLUIS[[#This Row],[CODIGO]],CLASIFICACION[],6,FALSE)</f>
        <v>C</v>
      </c>
      <c r="L1398" s="90">
        <f>IFERROR(VLOOKUP(STOCKSANLUIS[[#This Row],[CODIGO]],STOCK_STARSOFT[],3,FALSE),0)</f>
        <v>0</v>
      </c>
      <c r="M1398" s="90" t="str">
        <f>IF(STOCKSANLUIS[[#This Row],[STOCK ACTUAL]]=STOCKSANLUIS[[#This Row],[STOCK_STARSOFT]],"SIN DIFERENCIA","DIFERENCIA")</f>
        <v>SIN DIFERENCIA</v>
      </c>
    </row>
    <row r="1399" spans="1:13" ht="15" hidden="1" customHeight="1" x14ac:dyDescent="0.25">
      <c r="A1399" s="144" t="s">
        <v>2876</v>
      </c>
      <c r="B1399" s="87" t="s">
        <v>2877</v>
      </c>
      <c r="C1399" s="88">
        <v>0</v>
      </c>
      <c r="D1399" s="89" t="s">
        <v>6</v>
      </c>
      <c r="E1399" s="90" t="str">
        <f>VLOOKUP(STOCKSANLUIS[[#This Row],[CODIGO]],FAMILIAS[],4,FALSE)</f>
        <v>SMART ELECTRIC</v>
      </c>
      <c r="F1399" s="90">
        <v>1</v>
      </c>
      <c r="G1399" s="90"/>
      <c r="H1399" s="90">
        <f>SUMIF(INGRESO_MERCADERIA[CODIGO],STOCKSANLUIS[[#This Row],[CODIGO]],INGRESO_MERCADERIA[INGRESO])</f>
        <v>0</v>
      </c>
      <c r="I1399" s="90">
        <f>SUMIF(SALIDA[CODIGO],STOCKSANLUIS[[#This Row],[CODIGO]],SALIDA[CANTIDAD])</f>
        <v>0</v>
      </c>
      <c r="J1399" s="90">
        <f>STOCKSANLUIS[[#This Row],[STOCK ALM1]]-STOCKSANLUIS[[#This Row],[SALIDA]]</f>
        <v>0</v>
      </c>
      <c r="K1399" s="90" t="str">
        <f>VLOOKUP(STOCKSANLUIS[[#This Row],[CODIGO]],CLASIFICACION[],6,FALSE)</f>
        <v>C</v>
      </c>
      <c r="L1399" s="90">
        <f>IFERROR(VLOOKUP(STOCKSANLUIS[[#This Row],[CODIGO]],STOCK_STARSOFT[],3,FALSE),0)</f>
        <v>0</v>
      </c>
      <c r="M1399" s="90" t="str">
        <f>IF(STOCKSANLUIS[[#This Row],[STOCK ACTUAL]]=STOCKSANLUIS[[#This Row],[STOCK_STARSOFT]],"SIN DIFERENCIA","DIFERENCIA")</f>
        <v>SIN DIFERENCIA</v>
      </c>
    </row>
    <row r="1400" spans="1:13" ht="15" hidden="1" customHeight="1" x14ac:dyDescent="0.25">
      <c r="A1400" s="144" t="s">
        <v>2878</v>
      </c>
      <c r="B1400" s="87" t="s">
        <v>2879</v>
      </c>
      <c r="C1400" s="88">
        <v>0</v>
      </c>
      <c r="D1400" s="89" t="s">
        <v>6</v>
      </c>
      <c r="E1400" s="90" t="str">
        <f>VLOOKUP(STOCKSANLUIS[[#This Row],[CODIGO]],FAMILIAS[],4,FALSE)</f>
        <v>NACOBRE</v>
      </c>
      <c r="F1400" s="90">
        <v>1</v>
      </c>
      <c r="G1400" s="90"/>
      <c r="H1400" s="90">
        <f>SUMIF(INGRESO_MERCADERIA[CODIGO],STOCKSANLUIS[[#This Row],[CODIGO]],INGRESO_MERCADERIA[INGRESO])</f>
        <v>0</v>
      </c>
      <c r="I1400" s="90">
        <f>SUMIF(SALIDA[CODIGO],STOCKSANLUIS[[#This Row],[CODIGO]],SALIDA[CANTIDAD])</f>
        <v>0</v>
      </c>
      <c r="J1400" s="90">
        <f>STOCKSANLUIS[[#This Row],[STOCK ALM1]]-STOCKSANLUIS[[#This Row],[SALIDA]]</f>
        <v>0</v>
      </c>
      <c r="K1400" s="90" t="str">
        <f>VLOOKUP(STOCKSANLUIS[[#This Row],[CODIGO]],CLASIFICACION[],6,FALSE)</f>
        <v>C</v>
      </c>
      <c r="L1400" s="90">
        <f>IFERROR(VLOOKUP(STOCKSANLUIS[[#This Row],[CODIGO]],STOCK_STARSOFT[],3,FALSE),0)</f>
        <v>0</v>
      </c>
      <c r="M1400" s="90" t="str">
        <f>IF(STOCKSANLUIS[[#This Row],[STOCK ACTUAL]]=STOCKSANLUIS[[#This Row],[STOCK_STARSOFT]],"SIN DIFERENCIA","DIFERENCIA")</f>
        <v>SIN DIFERENCIA</v>
      </c>
    </row>
    <row r="1401" spans="1:13" hidden="1" x14ac:dyDescent="0.25">
      <c r="A1401" s="144" t="s">
        <v>2880</v>
      </c>
      <c r="B1401" s="87" t="s">
        <v>2881</v>
      </c>
      <c r="C1401" s="88">
        <v>0</v>
      </c>
      <c r="D1401" s="89" t="s">
        <v>6</v>
      </c>
      <c r="E1401" s="90" t="str">
        <f>VLOOKUP(STOCKSANLUIS[[#This Row],[CODIGO]],FAMILIAS[],4,FALSE)</f>
        <v>NACOBRE</v>
      </c>
      <c r="F1401" s="90">
        <v>1</v>
      </c>
      <c r="G1401" s="90"/>
      <c r="H1401" s="90">
        <f>SUMIF(INGRESO_MERCADERIA[CODIGO],STOCKSANLUIS[[#This Row],[CODIGO]],INGRESO_MERCADERIA[INGRESO])</f>
        <v>0</v>
      </c>
      <c r="I1401" s="90">
        <f>SUMIF(SALIDA[CODIGO],STOCKSANLUIS[[#This Row],[CODIGO]],SALIDA[CANTIDAD])</f>
        <v>0</v>
      </c>
      <c r="J1401" s="90">
        <f>STOCKSANLUIS[[#This Row],[STOCK ALM1]]-STOCKSANLUIS[[#This Row],[SALIDA]]</f>
        <v>0</v>
      </c>
      <c r="K1401" s="90" t="str">
        <f>VLOOKUP(STOCKSANLUIS[[#This Row],[CODIGO]],CLASIFICACION[],6,FALSE)</f>
        <v>C</v>
      </c>
      <c r="L1401" s="90">
        <f>IFERROR(VLOOKUP(STOCKSANLUIS[[#This Row],[CODIGO]],STOCK_STARSOFT[],3,FALSE),0)</f>
        <v>0</v>
      </c>
      <c r="M1401" s="90" t="str">
        <f>IF(STOCKSANLUIS[[#This Row],[STOCK ACTUAL]]=STOCKSANLUIS[[#This Row],[STOCK_STARSOFT]],"SIN DIFERENCIA","DIFERENCIA")</f>
        <v>SIN DIFERENCIA</v>
      </c>
    </row>
    <row r="1402" spans="1:13" ht="15" hidden="1" customHeight="1" x14ac:dyDescent="0.25">
      <c r="A1402" s="144" t="s">
        <v>2882</v>
      </c>
      <c r="B1402" s="87" t="s">
        <v>2883</v>
      </c>
      <c r="C1402" s="88">
        <v>0</v>
      </c>
      <c r="D1402" s="89" t="s">
        <v>6</v>
      </c>
      <c r="E1402" s="90" t="str">
        <f>VLOOKUP(STOCKSANLUIS[[#This Row],[CODIGO]],FAMILIAS[],4,FALSE)</f>
        <v>NACOBRE</v>
      </c>
      <c r="F1402" s="90">
        <v>1</v>
      </c>
      <c r="G1402" s="90"/>
      <c r="H1402" s="90">
        <f>SUMIF(INGRESO_MERCADERIA[CODIGO],STOCKSANLUIS[[#This Row],[CODIGO]],INGRESO_MERCADERIA[INGRESO])</f>
        <v>0</v>
      </c>
      <c r="I1402" s="90">
        <f>SUMIF(SALIDA[CODIGO],STOCKSANLUIS[[#This Row],[CODIGO]],SALIDA[CANTIDAD])</f>
        <v>0</v>
      </c>
      <c r="J1402" s="90">
        <f>STOCKSANLUIS[[#This Row],[STOCK ALM1]]-STOCKSANLUIS[[#This Row],[SALIDA]]</f>
        <v>0</v>
      </c>
      <c r="K1402" s="90" t="str">
        <f>VLOOKUP(STOCKSANLUIS[[#This Row],[CODIGO]],CLASIFICACION[],6,FALSE)</f>
        <v>C</v>
      </c>
      <c r="L1402" s="90">
        <f>IFERROR(VLOOKUP(STOCKSANLUIS[[#This Row],[CODIGO]],STOCK_STARSOFT[],3,FALSE),0)</f>
        <v>0</v>
      </c>
      <c r="M1402" s="90" t="str">
        <f>IF(STOCKSANLUIS[[#This Row],[STOCK ACTUAL]]=STOCKSANLUIS[[#This Row],[STOCK_STARSOFT]],"SIN DIFERENCIA","DIFERENCIA")</f>
        <v>SIN DIFERENCIA</v>
      </c>
    </row>
    <row r="1403" spans="1:13" ht="15" hidden="1" customHeight="1" x14ac:dyDescent="0.25">
      <c r="A1403" s="144" t="s">
        <v>2884</v>
      </c>
      <c r="B1403" s="87" t="s">
        <v>2885</v>
      </c>
      <c r="C1403" s="88">
        <v>0</v>
      </c>
      <c r="D1403" s="89" t="s">
        <v>6</v>
      </c>
      <c r="E1403" s="90" t="str">
        <f>VLOOKUP(STOCKSANLUIS[[#This Row],[CODIGO]],FAMILIAS[],4,FALSE)</f>
        <v>NACOBRE</v>
      </c>
      <c r="F1403" s="90">
        <v>1</v>
      </c>
      <c r="G1403" s="90"/>
      <c r="H1403" s="90">
        <f>SUMIF(INGRESO_MERCADERIA[CODIGO],STOCKSANLUIS[[#This Row],[CODIGO]],INGRESO_MERCADERIA[INGRESO])</f>
        <v>0</v>
      </c>
      <c r="I1403" s="90">
        <f>SUMIF(SALIDA[CODIGO],STOCKSANLUIS[[#This Row],[CODIGO]],SALIDA[CANTIDAD])</f>
        <v>0</v>
      </c>
      <c r="J1403" s="90">
        <f>STOCKSANLUIS[[#This Row],[STOCK ALM1]]-STOCKSANLUIS[[#This Row],[SALIDA]]</f>
        <v>0</v>
      </c>
      <c r="K1403" s="90" t="str">
        <f>VLOOKUP(STOCKSANLUIS[[#This Row],[CODIGO]],CLASIFICACION[],6,FALSE)</f>
        <v>C</v>
      </c>
      <c r="L1403" s="90">
        <f>IFERROR(VLOOKUP(STOCKSANLUIS[[#This Row],[CODIGO]],STOCK_STARSOFT[],3,FALSE),0)</f>
        <v>0</v>
      </c>
      <c r="M1403" s="90" t="str">
        <f>IF(STOCKSANLUIS[[#This Row],[STOCK ACTUAL]]=STOCKSANLUIS[[#This Row],[STOCK_STARSOFT]],"SIN DIFERENCIA","DIFERENCIA")</f>
        <v>SIN DIFERENCIA</v>
      </c>
    </row>
    <row r="1404" spans="1:13" ht="15" hidden="1" customHeight="1" x14ac:dyDescent="0.25">
      <c r="A1404" s="144" t="s">
        <v>2886</v>
      </c>
      <c r="B1404" s="87" t="s">
        <v>2887</v>
      </c>
      <c r="C1404" s="88">
        <v>0</v>
      </c>
      <c r="D1404" s="89" t="s">
        <v>6</v>
      </c>
      <c r="E1404" s="90" t="str">
        <f>VLOOKUP(STOCKSANLUIS[[#This Row],[CODIGO]],FAMILIAS[],4,FALSE)</f>
        <v>NACOBRE</v>
      </c>
      <c r="F1404" s="90">
        <v>1</v>
      </c>
      <c r="G1404" s="90"/>
      <c r="H1404" s="90">
        <f>SUMIF(INGRESO_MERCADERIA[CODIGO],STOCKSANLUIS[[#This Row],[CODIGO]],INGRESO_MERCADERIA[INGRESO])</f>
        <v>0</v>
      </c>
      <c r="I1404" s="90">
        <f>SUMIF(SALIDA[CODIGO],STOCKSANLUIS[[#This Row],[CODIGO]],SALIDA[CANTIDAD])</f>
        <v>0</v>
      </c>
      <c r="J1404" s="90">
        <f>STOCKSANLUIS[[#This Row],[STOCK ALM1]]-STOCKSANLUIS[[#This Row],[SALIDA]]</f>
        <v>0</v>
      </c>
      <c r="K1404" s="90" t="str">
        <f>VLOOKUP(STOCKSANLUIS[[#This Row],[CODIGO]],CLASIFICACION[],6,FALSE)</f>
        <v>C</v>
      </c>
      <c r="L1404" s="90">
        <f>IFERROR(VLOOKUP(STOCKSANLUIS[[#This Row],[CODIGO]],STOCK_STARSOFT[],3,FALSE),0)</f>
        <v>0</v>
      </c>
      <c r="M1404" s="90" t="str">
        <f>IF(STOCKSANLUIS[[#This Row],[STOCK ACTUAL]]=STOCKSANLUIS[[#This Row],[STOCK_STARSOFT]],"SIN DIFERENCIA","DIFERENCIA")</f>
        <v>SIN DIFERENCIA</v>
      </c>
    </row>
    <row r="1405" spans="1:13" ht="15" hidden="1" customHeight="1" x14ac:dyDescent="0.25">
      <c r="A1405" s="144" t="s">
        <v>2888</v>
      </c>
      <c r="B1405" s="87" t="s">
        <v>2889</v>
      </c>
      <c r="C1405" s="88">
        <v>0</v>
      </c>
      <c r="D1405" s="89" t="s">
        <v>6</v>
      </c>
      <c r="E1405" s="90" t="str">
        <f>VLOOKUP(STOCKSANLUIS[[#This Row],[CODIGO]],FAMILIAS[],4,FALSE)</f>
        <v>NACOBRE</v>
      </c>
      <c r="F1405" s="90">
        <v>1</v>
      </c>
      <c r="G1405" s="90"/>
      <c r="H1405" s="90">
        <f>SUMIF(INGRESO_MERCADERIA[CODIGO],STOCKSANLUIS[[#This Row],[CODIGO]],INGRESO_MERCADERIA[INGRESO])</f>
        <v>0</v>
      </c>
      <c r="I1405" s="90">
        <f>SUMIF(SALIDA[CODIGO],STOCKSANLUIS[[#This Row],[CODIGO]],SALIDA[CANTIDAD])</f>
        <v>0</v>
      </c>
      <c r="J1405" s="90">
        <f>STOCKSANLUIS[[#This Row],[STOCK ALM1]]-STOCKSANLUIS[[#This Row],[SALIDA]]</f>
        <v>0</v>
      </c>
      <c r="K1405" s="90" t="str">
        <f>VLOOKUP(STOCKSANLUIS[[#This Row],[CODIGO]],CLASIFICACION[],6,FALSE)</f>
        <v>B</v>
      </c>
      <c r="L1405" s="90">
        <f>IFERROR(VLOOKUP(STOCKSANLUIS[[#This Row],[CODIGO]],STOCK_STARSOFT[],3,FALSE),0)</f>
        <v>0</v>
      </c>
      <c r="M1405" s="90" t="str">
        <f>IF(STOCKSANLUIS[[#This Row],[STOCK ACTUAL]]=STOCKSANLUIS[[#This Row],[STOCK_STARSOFT]],"SIN DIFERENCIA","DIFERENCIA")</f>
        <v>SIN DIFERENCIA</v>
      </c>
    </row>
    <row r="1406" spans="1:13" ht="15" hidden="1" customHeight="1" x14ac:dyDescent="0.25">
      <c r="A1406" s="144" t="s">
        <v>2890</v>
      </c>
      <c r="B1406" s="87" t="s">
        <v>2891</v>
      </c>
      <c r="C1406" s="88">
        <v>0</v>
      </c>
      <c r="D1406" s="89" t="s">
        <v>6</v>
      </c>
      <c r="E1406" s="90" t="str">
        <f>VLOOKUP(STOCKSANLUIS[[#This Row],[CODIGO]],FAMILIAS[],4,FALSE)</f>
        <v>NACOBRE</v>
      </c>
      <c r="F1406" s="90">
        <v>1</v>
      </c>
      <c r="G1406" s="90"/>
      <c r="H1406" s="90">
        <f>SUMIF(INGRESO_MERCADERIA[CODIGO],STOCKSANLUIS[[#This Row],[CODIGO]],INGRESO_MERCADERIA[INGRESO])</f>
        <v>0</v>
      </c>
      <c r="I1406" s="90">
        <f>SUMIF(SALIDA[CODIGO],STOCKSANLUIS[[#This Row],[CODIGO]],SALIDA[CANTIDAD])</f>
        <v>0</v>
      </c>
      <c r="J1406" s="90">
        <f>STOCKSANLUIS[[#This Row],[STOCK ALM1]]-STOCKSANLUIS[[#This Row],[SALIDA]]</f>
        <v>0</v>
      </c>
      <c r="K1406" s="90" t="str">
        <f>VLOOKUP(STOCKSANLUIS[[#This Row],[CODIGO]],CLASIFICACION[],6,FALSE)</f>
        <v>C</v>
      </c>
      <c r="L1406" s="90">
        <f>IFERROR(VLOOKUP(STOCKSANLUIS[[#This Row],[CODIGO]],STOCK_STARSOFT[],3,FALSE),0)</f>
        <v>0</v>
      </c>
      <c r="M1406" s="90" t="str">
        <f>IF(STOCKSANLUIS[[#This Row],[STOCK ACTUAL]]=STOCKSANLUIS[[#This Row],[STOCK_STARSOFT]],"SIN DIFERENCIA","DIFERENCIA")</f>
        <v>SIN DIFERENCIA</v>
      </c>
    </row>
    <row r="1407" spans="1:13" ht="15" hidden="1" customHeight="1" x14ac:dyDescent="0.25">
      <c r="A1407" s="144" t="s">
        <v>2892</v>
      </c>
      <c r="B1407" s="87" t="s">
        <v>2893</v>
      </c>
      <c r="C1407" s="88">
        <v>0</v>
      </c>
      <c r="D1407" s="89" t="s">
        <v>6</v>
      </c>
      <c r="E1407" s="90" t="str">
        <f>VLOOKUP(STOCKSANLUIS[[#This Row],[CODIGO]],FAMILIAS[],4,FALSE)</f>
        <v>CAFF</v>
      </c>
      <c r="F1407" s="90">
        <v>1</v>
      </c>
      <c r="G1407" s="90"/>
      <c r="H1407" s="90">
        <f>SUMIF(INGRESO_MERCADERIA[CODIGO],STOCKSANLUIS[[#This Row],[CODIGO]],INGRESO_MERCADERIA[INGRESO])</f>
        <v>0</v>
      </c>
      <c r="I1407" s="90">
        <f>SUMIF(SALIDA[CODIGO],STOCKSANLUIS[[#This Row],[CODIGO]],SALIDA[CANTIDAD])</f>
        <v>0</v>
      </c>
      <c r="J1407" s="90">
        <f>STOCKSANLUIS[[#This Row],[STOCK ALM1]]-STOCKSANLUIS[[#This Row],[SALIDA]]</f>
        <v>0</v>
      </c>
      <c r="K1407" s="90" t="str">
        <f>VLOOKUP(STOCKSANLUIS[[#This Row],[CODIGO]],CLASIFICACION[],6,FALSE)</f>
        <v>C</v>
      </c>
      <c r="L1407" s="90">
        <f>IFERROR(VLOOKUP(STOCKSANLUIS[[#This Row],[CODIGO]],STOCK_STARSOFT[],3,FALSE),0)</f>
        <v>0</v>
      </c>
      <c r="M1407" s="90" t="str">
        <f>IF(STOCKSANLUIS[[#This Row],[STOCK ACTUAL]]=STOCKSANLUIS[[#This Row],[STOCK_STARSOFT]],"SIN DIFERENCIA","DIFERENCIA")</f>
        <v>SIN DIFERENCIA</v>
      </c>
    </row>
    <row r="1408" spans="1:13" ht="15" hidden="1" customHeight="1" x14ac:dyDescent="0.25">
      <c r="A1408" s="144" t="s">
        <v>2894</v>
      </c>
      <c r="B1408" s="87" t="s">
        <v>2895</v>
      </c>
      <c r="C1408" s="88">
        <v>0</v>
      </c>
      <c r="D1408" s="89" t="s">
        <v>6</v>
      </c>
      <c r="E1408" s="90" t="str">
        <f>VLOOKUP(STOCKSANLUIS[[#This Row],[CODIGO]],FAMILIAS[],4,FALSE)</f>
        <v>VARIOS</v>
      </c>
      <c r="F1408" s="90">
        <v>1</v>
      </c>
      <c r="G1408" s="90"/>
      <c r="H1408" s="90">
        <f>SUMIF(INGRESO_MERCADERIA[CODIGO],STOCKSANLUIS[[#This Row],[CODIGO]],INGRESO_MERCADERIA[INGRESO])</f>
        <v>0</v>
      </c>
      <c r="I1408" s="90">
        <f>SUMIF(SALIDA[CODIGO],STOCKSANLUIS[[#This Row],[CODIGO]],SALIDA[CANTIDAD])</f>
        <v>0</v>
      </c>
      <c r="J1408" s="90">
        <f>STOCKSANLUIS[[#This Row],[STOCK ALM1]]-STOCKSANLUIS[[#This Row],[SALIDA]]</f>
        <v>0</v>
      </c>
      <c r="K1408" s="90" t="str">
        <f>VLOOKUP(STOCKSANLUIS[[#This Row],[CODIGO]],CLASIFICACION[],6,FALSE)</f>
        <v>C</v>
      </c>
      <c r="L1408" s="90">
        <f>IFERROR(VLOOKUP(STOCKSANLUIS[[#This Row],[CODIGO]],STOCK_STARSOFT[],3,FALSE),0)</f>
        <v>0</v>
      </c>
      <c r="M1408" s="90" t="str">
        <f>IF(STOCKSANLUIS[[#This Row],[STOCK ACTUAL]]=STOCKSANLUIS[[#This Row],[STOCK_STARSOFT]],"SIN DIFERENCIA","DIFERENCIA")</f>
        <v>SIN DIFERENCIA</v>
      </c>
    </row>
    <row r="1409" spans="1:13" ht="15" hidden="1" customHeight="1" x14ac:dyDescent="0.25">
      <c r="A1409" s="144" t="s">
        <v>2896</v>
      </c>
      <c r="B1409" s="87" t="s">
        <v>2897</v>
      </c>
      <c r="C1409" s="88">
        <v>0</v>
      </c>
      <c r="D1409" s="89" t="s">
        <v>6</v>
      </c>
      <c r="E1409" s="90" t="str">
        <f>VLOOKUP(STOCKSANLUIS[[#This Row],[CODIGO]],FAMILIAS[],4,FALSE)</f>
        <v>VARIOS</v>
      </c>
      <c r="F1409" s="90">
        <v>1</v>
      </c>
      <c r="G1409" s="90"/>
      <c r="H1409" s="90">
        <f>SUMIF(INGRESO_MERCADERIA[CODIGO],STOCKSANLUIS[[#This Row],[CODIGO]],INGRESO_MERCADERIA[INGRESO])</f>
        <v>0</v>
      </c>
      <c r="I1409" s="90">
        <f>SUMIF(SALIDA[CODIGO],STOCKSANLUIS[[#This Row],[CODIGO]],SALIDA[CANTIDAD])</f>
        <v>0</v>
      </c>
      <c r="J1409" s="90">
        <f>STOCKSANLUIS[[#This Row],[STOCK ALM1]]-STOCKSANLUIS[[#This Row],[SALIDA]]</f>
        <v>0</v>
      </c>
      <c r="K1409" s="90" t="str">
        <f>VLOOKUP(STOCKSANLUIS[[#This Row],[CODIGO]],CLASIFICACION[],6,FALSE)</f>
        <v>C</v>
      </c>
      <c r="L1409" s="90">
        <f>IFERROR(VLOOKUP(STOCKSANLUIS[[#This Row],[CODIGO]],STOCK_STARSOFT[],3,FALSE),0)</f>
        <v>0</v>
      </c>
      <c r="M1409" s="90" t="str">
        <f>IF(STOCKSANLUIS[[#This Row],[STOCK ACTUAL]]=STOCKSANLUIS[[#This Row],[STOCK_STARSOFT]],"SIN DIFERENCIA","DIFERENCIA")</f>
        <v>SIN DIFERENCIA</v>
      </c>
    </row>
    <row r="1410" spans="1:13" ht="15" hidden="1" customHeight="1" x14ac:dyDescent="0.25">
      <c r="A1410" s="144" t="s">
        <v>2898</v>
      </c>
      <c r="B1410" s="87" t="s">
        <v>2899</v>
      </c>
      <c r="C1410" s="88">
        <v>0</v>
      </c>
      <c r="D1410" s="89" t="s">
        <v>6</v>
      </c>
      <c r="E1410" s="90" t="str">
        <f>VLOOKUP(STOCKSANLUIS[[#This Row],[CODIGO]],FAMILIAS[],4,FALSE)</f>
        <v>MIPAL</v>
      </c>
      <c r="F1410" s="90">
        <v>1</v>
      </c>
      <c r="G1410" s="90"/>
      <c r="H1410" s="90">
        <f>SUMIF(INGRESO_MERCADERIA[CODIGO],STOCKSANLUIS[[#This Row],[CODIGO]],INGRESO_MERCADERIA[INGRESO])</f>
        <v>0</v>
      </c>
      <c r="I1410" s="90">
        <f>SUMIF(SALIDA[CODIGO],STOCKSANLUIS[[#This Row],[CODIGO]],SALIDA[CANTIDAD])</f>
        <v>0</v>
      </c>
      <c r="J1410" s="90">
        <f>STOCKSANLUIS[[#This Row],[STOCK ALM1]]-STOCKSANLUIS[[#This Row],[SALIDA]]</f>
        <v>0</v>
      </c>
      <c r="K1410" s="90" t="str">
        <f>VLOOKUP(STOCKSANLUIS[[#This Row],[CODIGO]],CLASIFICACION[],6,FALSE)</f>
        <v>C</v>
      </c>
      <c r="L1410" s="90">
        <f>IFERROR(VLOOKUP(STOCKSANLUIS[[#This Row],[CODIGO]],STOCK_STARSOFT[],3,FALSE),0)</f>
        <v>0</v>
      </c>
      <c r="M1410" s="90" t="str">
        <f>IF(STOCKSANLUIS[[#This Row],[STOCK ACTUAL]]=STOCKSANLUIS[[#This Row],[STOCK_STARSOFT]],"SIN DIFERENCIA","DIFERENCIA")</f>
        <v>SIN DIFERENCIA</v>
      </c>
    </row>
    <row r="1411" spans="1:13" ht="15" hidden="1" customHeight="1" x14ac:dyDescent="0.25">
      <c r="A1411" s="144" t="s">
        <v>2900</v>
      </c>
      <c r="B1411" s="87" t="s">
        <v>2901</v>
      </c>
      <c r="C1411" s="88">
        <v>0</v>
      </c>
      <c r="D1411" s="89" t="s">
        <v>6</v>
      </c>
      <c r="E1411" s="90" t="str">
        <f>VLOOKUP(STOCKSANLUIS[[#This Row],[CODIGO]],FAMILIAS[],4,FALSE)</f>
        <v>TEMP BLUE</v>
      </c>
      <c r="F1411" s="90">
        <v>1</v>
      </c>
      <c r="G1411" s="90"/>
      <c r="H1411" s="90">
        <f>SUMIF(INGRESO_MERCADERIA[CODIGO],STOCKSANLUIS[[#This Row],[CODIGO]],INGRESO_MERCADERIA[INGRESO])</f>
        <v>0</v>
      </c>
      <c r="I1411" s="90">
        <f>SUMIF(SALIDA[CODIGO],STOCKSANLUIS[[#This Row],[CODIGO]],SALIDA[CANTIDAD])</f>
        <v>0</v>
      </c>
      <c r="J1411" s="90">
        <f>STOCKSANLUIS[[#This Row],[STOCK ALM1]]-STOCKSANLUIS[[#This Row],[SALIDA]]</f>
        <v>0</v>
      </c>
      <c r="K1411" s="90" t="str">
        <f>VLOOKUP(STOCKSANLUIS[[#This Row],[CODIGO]],CLASIFICACION[],6,FALSE)</f>
        <v>C</v>
      </c>
      <c r="L1411" s="90">
        <f>IFERROR(VLOOKUP(STOCKSANLUIS[[#This Row],[CODIGO]],STOCK_STARSOFT[],3,FALSE),0)</f>
        <v>0</v>
      </c>
      <c r="M1411" s="90" t="str">
        <f>IF(STOCKSANLUIS[[#This Row],[STOCK ACTUAL]]=STOCKSANLUIS[[#This Row],[STOCK_STARSOFT]],"SIN DIFERENCIA","DIFERENCIA")</f>
        <v>SIN DIFERENCIA</v>
      </c>
    </row>
    <row r="1412" spans="1:13" ht="15" hidden="1" customHeight="1" x14ac:dyDescent="0.25">
      <c r="A1412" s="144" t="s">
        <v>2902</v>
      </c>
      <c r="B1412" s="87" t="s">
        <v>2903</v>
      </c>
      <c r="C1412" s="88">
        <v>0</v>
      </c>
      <c r="D1412" s="89" t="s">
        <v>6</v>
      </c>
      <c r="E1412" s="90" t="str">
        <f>VLOOKUP(STOCKSANLUIS[[#This Row],[CODIGO]],FAMILIAS[],4,FALSE)</f>
        <v>TEMP BLUE</v>
      </c>
      <c r="F1412" s="90">
        <v>1</v>
      </c>
      <c r="G1412" s="90"/>
      <c r="H1412" s="90">
        <f>SUMIF(INGRESO_MERCADERIA[CODIGO],STOCKSANLUIS[[#This Row],[CODIGO]],INGRESO_MERCADERIA[INGRESO])</f>
        <v>0</v>
      </c>
      <c r="I1412" s="90">
        <f>SUMIF(SALIDA[CODIGO],STOCKSANLUIS[[#This Row],[CODIGO]],SALIDA[CANTIDAD])</f>
        <v>0</v>
      </c>
      <c r="J1412" s="90">
        <f>STOCKSANLUIS[[#This Row],[STOCK ALM1]]-STOCKSANLUIS[[#This Row],[SALIDA]]</f>
        <v>0</v>
      </c>
      <c r="K1412" s="90" t="str">
        <f>VLOOKUP(STOCKSANLUIS[[#This Row],[CODIGO]],CLASIFICACION[],6,FALSE)</f>
        <v>C</v>
      </c>
      <c r="L1412" s="90">
        <f>IFERROR(VLOOKUP(STOCKSANLUIS[[#This Row],[CODIGO]],STOCK_STARSOFT[],3,FALSE),0)</f>
        <v>0</v>
      </c>
      <c r="M1412" s="90" t="str">
        <f>IF(STOCKSANLUIS[[#This Row],[STOCK ACTUAL]]=STOCKSANLUIS[[#This Row],[STOCK_STARSOFT]],"SIN DIFERENCIA","DIFERENCIA")</f>
        <v>SIN DIFERENCIA</v>
      </c>
    </row>
    <row r="1413" spans="1:13" ht="15" hidden="1" customHeight="1" x14ac:dyDescent="0.25">
      <c r="A1413" s="151" t="s">
        <v>22248</v>
      </c>
      <c r="B1413" s="104" t="s">
        <v>22249</v>
      </c>
      <c r="C1413" s="105"/>
      <c r="D1413" s="89" t="s">
        <v>6</v>
      </c>
      <c r="E1413" s="107" t="str">
        <f>VLOOKUP(STOCKSANLUIS[[#This Row],[CODIGO]],FAMILIAS[],4,FALSE)</f>
        <v>EVERFROST</v>
      </c>
      <c r="F1413" s="107"/>
      <c r="G1413" s="90" t="s">
        <v>19526</v>
      </c>
      <c r="H1413" s="107">
        <f>SUMIF(INGRESO_MERCADERIA[CODIGO],STOCKSANLUIS[[#This Row],[CODIGO]],INGRESO_MERCADERIA[INGRESO])</f>
        <v>2</v>
      </c>
      <c r="I1413" s="107">
        <f>SUMIF(SALIDA[CODIGO],STOCKSANLUIS[[#This Row],[CODIGO]],SALIDA[CANTIDAD])</f>
        <v>0</v>
      </c>
      <c r="J1413" s="107">
        <f>STOCKSANLUIS[[#This Row],[STOCK ALM1]]-STOCKSANLUIS[[#This Row],[SALIDA]]</f>
        <v>2</v>
      </c>
      <c r="K1413" s="107" t="str">
        <f>VLOOKUP(STOCKSANLUIS[[#This Row],[CODIGO]],CLASIFICACION[],6,FALSE)</f>
        <v>B</v>
      </c>
      <c r="L1413" s="107">
        <f>IFERROR(VLOOKUP(STOCKSANLUIS[[#This Row],[CODIGO]],STOCK_STARSOFT[],3,FALSE),0)</f>
        <v>2</v>
      </c>
      <c r="M1413" s="107" t="str">
        <f>IF(STOCKSANLUIS[[#This Row],[STOCK ACTUAL]]=STOCKSANLUIS[[#This Row],[STOCK_STARSOFT]],"SIN DIFERENCIA","DIFERENCIA")</f>
        <v>SIN DIFERENCIA</v>
      </c>
    </row>
    <row r="1414" spans="1:13" ht="15" hidden="1" customHeight="1" x14ac:dyDescent="0.25">
      <c r="A1414" s="144" t="s">
        <v>2906</v>
      </c>
      <c r="B1414" s="87" t="s">
        <v>2907</v>
      </c>
      <c r="C1414" s="88">
        <v>0</v>
      </c>
      <c r="D1414" s="89" t="s">
        <v>6</v>
      </c>
      <c r="E1414" s="90" t="str">
        <f>VLOOKUP(STOCKSANLUIS[[#This Row],[CODIGO]],FAMILIAS[],4,FALSE)</f>
        <v>COPELAND</v>
      </c>
      <c r="F1414" s="90">
        <v>1</v>
      </c>
      <c r="G1414" s="90"/>
      <c r="H1414" s="90">
        <f>SUMIF(INGRESO_MERCADERIA[CODIGO],STOCKSANLUIS[[#This Row],[CODIGO]],INGRESO_MERCADERIA[INGRESO])</f>
        <v>0</v>
      </c>
      <c r="I1414" s="90">
        <f>SUMIF(SALIDA[CODIGO],STOCKSANLUIS[[#This Row],[CODIGO]],SALIDA[CANTIDAD])</f>
        <v>0</v>
      </c>
      <c r="J1414" s="90">
        <f>STOCKSANLUIS[[#This Row],[STOCK ALM1]]-STOCKSANLUIS[[#This Row],[SALIDA]]</f>
        <v>0</v>
      </c>
      <c r="K1414" s="90" t="str">
        <f>VLOOKUP(STOCKSANLUIS[[#This Row],[CODIGO]],CLASIFICACION[],6,FALSE)</f>
        <v>C</v>
      </c>
      <c r="L1414" s="90">
        <f>IFERROR(VLOOKUP(STOCKSANLUIS[[#This Row],[CODIGO]],STOCK_STARSOFT[],3,FALSE),0)</f>
        <v>0</v>
      </c>
      <c r="M1414" s="90" t="str">
        <f>IF(STOCKSANLUIS[[#This Row],[STOCK ACTUAL]]=STOCKSANLUIS[[#This Row],[STOCK_STARSOFT]],"SIN DIFERENCIA","DIFERENCIA")</f>
        <v>SIN DIFERENCIA</v>
      </c>
    </row>
    <row r="1415" spans="1:13" ht="15" hidden="1" customHeight="1" x14ac:dyDescent="0.25">
      <c r="A1415" s="144" t="s">
        <v>2908</v>
      </c>
      <c r="B1415" s="87" t="s">
        <v>2909</v>
      </c>
      <c r="C1415" s="88">
        <v>0</v>
      </c>
      <c r="D1415" s="89" t="s">
        <v>6</v>
      </c>
      <c r="E1415" s="90" t="str">
        <f>VLOOKUP(STOCKSANLUIS[[#This Row],[CODIGO]],FAMILIAS[],4,FALSE)</f>
        <v>DANFOSS</v>
      </c>
      <c r="F1415" s="90">
        <v>1</v>
      </c>
      <c r="G1415" s="90"/>
      <c r="H1415" s="90">
        <f>SUMIF(INGRESO_MERCADERIA[CODIGO],STOCKSANLUIS[[#This Row],[CODIGO]],INGRESO_MERCADERIA[INGRESO])</f>
        <v>0</v>
      </c>
      <c r="I1415" s="90">
        <f>SUMIF(SALIDA[CODIGO],STOCKSANLUIS[[#This Row],[CODIGO]],SALIDA[CANTIDAD])</f>
        <v>0</v>
      </c>
      <c r="J1415" s="90">
        <f>STOCKSANLUIS[[#This Row],[STOCK ALM1]]-STOCKSANLUIS[[#This Row],[SALIDA]]</f>
        <v>0</v>
      </c>
      <c r="K1415" s="90" t="str">
        <f>VLOOKUP(STOCKSANLUIS[[#This Row],[CODIGO]],CLASIFICACION[],6,FALSE)</f>
        <v>C</v>
      </c>
      <c r="L1415" s="90">
        <f>IFERROR(VLOOKUP(STOCKSANLUIS[[#This Row],[CODIGO]],STOCK_STARSOFT[],3,FALSE),0)</f>
        <v>0</v>
      </c>
      <c r="M1415" s="90" t="str">
        <f>IF(STOCKSANLUIS[[#This Row],[STOCK ACTUAL]]=STOCKSANLUIS[[#This Row],[STOCK_STARSOFT]],"SIN DIFERENCIA","DIFERENCIA")</f>
        <v>SIN DIFERENCIA</v>
      </c>
    </row>
    <row r="1416" spans="1:13" ht="15" hidden="1" customHeight="1" x14ac:dyDescent="0.25">
      <c r="A1416" s="144" t="s">
        <v>25</v>
      </c>
      <c r="B1416" s="87" t="s">
        <v>26</v>
      </c>
      <c r="C1416" s="88">
        <v>3</v>
      </c>
      <c r="D1416" s="89" t="s">
        <v>6</v>
      </c>
      <c r="E1416" s="90" t="str">
        <f>VLOOKUP(STOCKSANLUIS[[#This Row],[CODIGO]],FAMILIAS[],4,FALSE)</f>
        <v>FULL GAUGE</v>
      </c>
      <c r="F1416" s="90">
        <v>1</v>
      </c>
      <c r="G1416" s="90" t="s">
        <v>19524</v>
      </c>
      <c r="H1416" s="90">
        <f>SUMIF(INGRESO_MERCADERIA[CODIGO],STOCKSANLUIS[[#This Row],[CODIGO]],INGRESO_MERCADERIA[INGRESO])</f>
        <v>3</v>
      </c>
      <c r="I1416" s="90">
        <f>SUMIF(SALIDA[CODIGO],STOCKSANLUIS[[#This Row],[CODIGO]],SALIDA[CANTIDAD])</f>
        <v>0</v>
      </c>
      <c r="J1416" s="90">
        <f>STOCKSANLUIS[[#This Row],[STOCK ALM1]]-STOCKSANLUIS[[#This Row],[SALIDA]]</f>
        <v>3</v>
      </c>
      <c r="K1416" s="90" t="str">
        <f>VLOOKUP(STOCKSANLUIS[[#This Row],[CODIGO]],CLASIFICACION[],6,FALSE)</f>
        <v>C</v>
      </c>
      <c r="L1416" s="90">
        <f>IFERROR(VLOOKUP(STOCKSANLUIS[[#This Row],[CODIGO]],STOCK_STARSOFT[],3,FALSE),0)</f>
        <v>3</v>
      </c>
      <c r="M1416" s="90" t="str">
        <f>IF(STOCKSANLUIS[[#This Row],[STOCK ACTUAL]]=STOCKSANLUIS[[#This Row],[STOCK_STARSOFT]],"SIN DIFERENCIA","DIFERENCIA")</f>
        <v>SIN DIFERENCIA</v>
      </c>
    </row>
    <row r="1417" spans="1:13" ht="15" hidden="1" customHeight="1" x14ac:dyDescent="0.25">
      <c r="A1417" s="144" t="s">
        <v>2912</v>
      </c>
      <c r="B1417" s="87" t="s">
        <v>2913</v>
      </c>
      <c r="C1417" s="88">
        <v>0</v>
      </c>
      <c r="D1417" s="89" t="s">
        <v>6</v>
      </c>
      <c r="E1417" s="90" t="str">
        <f>VLOOKUP(STOCKSANLUIS[[#This Row],[CODIGO]],FAMILIAS[],4,FALSE)</f>
        <v>VARIOS</v>
      </c>
      <c r="F1417" s="90">
        <v>1</v>
      </c>
      <c r="G1417" s="90"/>
      <c r="H1417" s="90">
        <f>SUMIF(INGRESO_MERCADERIA[CODIGO],STOCKSANLUIS[[#This Row],[CODIGO]],INGRESO_MERCADERIA[INGRESO])</f>
        <v>0</v>
      </c>
      <c r="I1417" s="90">
        <f>SUMIF(SALIDA[CODIGO],STOCKSANLUIS[[#This Row],[CODIGO]],SALIDA[CANTIDAD])</f>
        <v>0</v>
      </c>
      <c r="J1417" s="90">
        <f>STOCKSANLUIS[[#This Row],[STOCK ALM1]]-STOCKSANLUIS[[#This Row],[SALIDA]]</f>
        <v>0</v>
      </c>
      <c r="K1417" s="90" t="str">
        <f>VLOOKUP(STOCKSANLUIS[[#This Row],[CODIGO]],CLASIFICACION[],6,FALSE)</f>
        <v>C</v>
      </c>
      <c r="L1417" s="90">
        <f>IFERROR(VLOOKUP(STOCKSANLUIS[[#This Row],[CODIGO]],STOCK_STARSOFT[],3,FALSE),0)</f>
        <v>0</v>
      </c>
      <c r="M1417" s="90" t="str">
        <f>IF(STOCKSANLUIS[[#This Row],[STOCK ACTUAL]]=STOCKSANLUIS[[#This Row],[STOCK_STARSOFT]],"SIN DIFERENCIA","DIFERENCIA")</f>
        <v>SIN DIFERENCIA</v>
      </c>
    </row>
    <row r="1418" spans="1:13" ht="15" hidden="1" customHeight="1" x14ac:dyDescent="0.25">
      <c r="A1418" s="144" t="s">
        <v>2916</v>
      </c>
      <c r="B1418" s="87" t="s">
        <v>2917</v>
      </c>
      <c r="C1418" s="88">
        <v>0</v>
      </c>
      <c r="D1418" s="89" t="s">
        <v>6</v>
      </c>
      <c r="E1418" s="90" t="str">
        <f>VLOOKUP(STOCKSANLUIS[[#This Row],[CODIGO]],FAMILIAS[],4,FALSE)</f>
        <v>DANFOSS</v>
      </c>
      <c r="F1418" s="90">
        <v>1</v>
      </c>
      <c r="G1418" s="90"/>
      <c r="H1418" s="90">
        <f>SUMIF(INGRESO_MERCADERIA[CODIGO],STOCKSANLUIS[[#This Row],[CODIGO]],INGRESO_MERCADERIA[INGRESO])</f>
        <v>0</v>
      </c>
      <c r="I1418" s="90">
        <f>SUMIF(SALIDA[CODIGO],STOCKSANLUIS[[#This Row],[CODIGO]],SALIDA[CANTIDAD])</f>
        <v>0</v>
      </c>
      <c r="J1418" s="90">
        <f>STOCKSANLUIS[[#This Row],[STOCK ALM1]]-STOCKSANLUIS[[#This Row],[SALIDA]]</f>
        <v>0</v>
      </c>
      <c r="K1418" s="90" t="str">
        <f>VLOOKUP(STOCKSANLUIS[[#This Row],[CODIGO]],CLASIFICACION[],6,FALSE)</f>
        <v>C</v>
      </c>
      <c r="L1418" s="90">
        <f>IFERROR(VLOOKUP(STOCKSANLUIS[[#This Row],[CODIGO]],STOCK_STARSOFT[],3,FALSE),0)</f>
        <v>0</v>
      </c>
      <c r="M1418" s="90" t="str">
        <f>IF(STOCKSANLUIS[[#This Row],[STOCK ACTUAL]]=STOCKSANLUIS[[#This Row],[STOCK_STARSOFT]],"SIN DIFERENCIA","DIFERENCIA")</f>
        <v>SIN DIFERENCIA</v>
      </c>
    </row>
    <row r="1419" spans="1:13" hidden="1" x14ac:dyDescent="0.25">
      <c r="A1419" s="144" t="s">
        <v>2918</v>
      </c>
      <c r="B1419" s="87" t="s">
        <v>2919</v>
      </c>
      <c r="C1419" s="88">
        <v>0</v>
      </c>
      <c r="D1419" s="89" t="s">
        <v>6</v>
      </c>
      <c r="E1419" s="90" t="str">
        <f>VLOOKUP(STOCKSANLUIS[[#This Row],[CODIGO]],FAMILIAS[],4,FALSE)</f>
        <v>DANFOSS</v>
      </c>
      <c r="F1419" s="90">
        <v>1</v>
      </c>
      <c r="G1419" s="90"/>
      <c r="H1419" s="90">
        <f>SUMIF(INGRESO_MERCADERIA[CODIGO],STOCKSANLUIS[[#This Row],[CODIGO]],INGRESO_MERCADERIA[INGRESO])</f>
        <v>0</v>
      </c>
      <c r="I1419" s="90">
        <f>SUMIF(SALIDA[CODIGO],STOCKSANLUIS[[#This Row],[CODIGO]],SALIDA[CANTIDAD])</f>
        <v>0</v>
      </c>
      <c r="J1419" s="90">
        <f>STOCKSANLUIS[[#This Row],[STOCK ALM1]]-STOCKSANLUIS[[#This Row],[SALIDA]]</f>
        <v>0</v>
      </c>
      <c r="K1419" s="90" t="str">
        <f>VLOOKUP(STOCKSANLUIS[[#This Row],[CODIGO]],CLASIFICACION[],6,FALSE)</f>
        <v>C</v>
      </c>
      <c r="L1419" s="90">
        <f>IFERROR(VLOOKUP(STOCKSANLUIS[[#This Row],[CODIGO]],STOCK_STARSOFT[],3,FALSE),0)</f>
        <v>0</v>
      </c>
      <c r="M1419" s="90" t="str">
        <f>IF(STOCKSANLUIS[[#This Row],[STOCK ACTUAL]]=STOCKSANLUIS[[#This Row],[STOCK_STARSOFT]],"SIN DIFERENCIA","DIFERENCIA")</f>
        <v>SIN DIFERENCIA</v>
      </c>
    </row>
    <row r="1420" spans="1:13" ht="15" hidden="1" customHeight="1" x14ac:dyDescent="0.25">
      <c r="A1420" s="144" t="s">
        <v>2920</v>
      </c>
      <c r="B1420" s="87" t="s">
        <v>2921</v>
      </c>
      <c r="C1420" s="88">
        <v>0</v>
      </c>
      <c r="D1420" s="89" t="s">
        <v>6</v>
      </c>
      <c r="E1420" s="90" t="str">
        <f>VLOOKUP(STOCKSANLUIS[[#This Row],[CODIGO]],FAMILIAS[],4,FALSE)</f>
        <v>BITZER</v>
      </c>
      <c r="F1420" s="90">
        <v>1</v>
      </c>
      <c r="G1420" s="90"/>
      <c r="H1420" s="90">
        <f>SUMIF(INGRESO_MERCADERIA[CODIGO],STOCKSANLUIS[[#This Row],[CODIGO]],INGRESO_MERCADERIA[INGRESO])</f>
        <v>0</v>
      </c>
      <c r="I1420" s="90">
        <f>SUMIF(SALIDA[CODIGO],STOCKSANLUIS[[#This Row],[CODIGO]],SALIDA[CANTIDAD])</f>
        <v>0</v>
      </c>
      <c r="J1420" s="90">
        <f>STOCKSANLUIS[[#This Row],[STOCK ALM1]]-STOCKSANLUIS[[#This Row],[SALIDA]]</f>
        <v>0</v>
      </c>
      <c r="K1420" s="90" t="str">
        <f>VLOOKUP(STOCKSANLUIS[[#This Row],[CODIGO]],CLASIFICACION[],6,FALSE)</f>
        <v>C</v>
      </c>
      <c r="L1420" s="90">
        <f>IFERROR(VLOOKUP(STOCKSANLUIS[[#This Row],[CODIGO]],STOCK_STARSOFT[],3,FALSE),0)</f>
        <v>0</v>
      </c>
      <c r="M1420" s="90" t="str">
        <f>IF(STOCKSANLUIS[[#This Row],[STOCK ACTUAL]]=STOCKSANLUIS[[#This Row],[STOCK_STARSOFT]],"SIN DIFERENCIA","DIFERENCIA")</f>
        <v>SIN DIFERENCIA</v>
      </c>
    </row>
    <row r="1421" spans="1:13" ht="15" hidden="1" customHeight="1" x14ac:dyDescent="0.25">
      <c r="A1421" s="144" t="s">
        <v>2490</v>
      </c>
      <c r="B1421" s="87" t="s">
        <v>2491</v>
      </c>
      <c r="C1421" s="88">
        <v>17</v>
      </c>
      <c r="D1421" s="89" t="s">
        <v>6</v>
      </c>
      <c r="E1421" s="90" t="str">
        <f>VLOOKUP(STOCKSANLUIS[[#This Row],[CODIGO]],FAMILIAS[],4,FALSE)</f>
        <v>NU CALGON</v>
      </c>
      <c r="F1421" s="90">
        <v>1</v>
      </c>
      <c r="G1421" s="90" t="s">
        <v>19526</v>
      </c>
      <c r="H1421" s="90">
        <f>SUMIF(INGRESO_MERCADERIA[CODIGO],STOCKSANLUIS[[#This Row],[CODIGO]],INGRESO_MERCADERIA[INGRESO])</f>
        <v>375</v>
      </c>
      <c r="I1421" s="90">
        <f>SUMIF(SALIDA[CODIGO],STOCKSANLUIS[[#This Row],[CODIGO]],SALIDA[CANTIDAD])</f>
        <v>363</v>
      </c>
      <c r="J1421" s="90">
        <f>STOCKSANLUIS[[#This Row],[STOCK ALM1]]-STOCKSANLUIS[[#This Row],[SALIDA]]</f>
        <v>12</v>
      </c>
      <c r="K1421" s="90" t="str">
        <f>VLOOKUP(STOCKSANLUIS[[#This Row],[CODIGO]],CLASIFICACION[],6,FALSE)</f>
        <v>A</v>
      </c>
      <c r="L1421" s="90">
        <f>IFERROR(VLOOKUP(STOCKSANLUIS[[#This Row],[CODIGO]],STOCK_STARSOFT[],3,FALSE),0)</f>
        <v>12</v>
      </c>
      <c r="M1421" s="90" t="str">
        <f>IF(STOCKSANLUIS[[#This Row],[STOCK ACTUAL]]=STOCKSANLUIS[[#This Row],[STOCK_STARSOFT]],"SIN DIFERENCIA","DIFERENCIA")</f>
        <v>SIN DIFERENCIA</v>
      </c>
    </row>
    <row r="1422" spans="1:13" ht="15" hidden="1" customHeight="1" x14ac:dyDescent="0.25">
      <c r="A1422" s="144" t="s">
        <v>2924</v>
      </c>
      <c r="B1422" s="87" t="s">
        <v>2925</v>
      </c>
      <c r="C1422" s="88">
        <v>14</v>
      </c>
      <c r="D1422" s="89" t="s">
        <v>6</v>
      </c>
      <c r="E1422" s="90" t="str">
        <f>VLOOKUP(STOCKSANLUIS[[#This Row],[CODIGO]],FAMILIAS[],4,FALSE)</f>
        <v>EVERWELL</v>
      </c>
      <c r="F1422" s="90">
        <v>1</v>
      </c>
      <c r="G1422" s="90" t="s">
        <v>19526</v>
      </c>
      <c r="H1422" s="90">
        <f>SUMIF(INGRESO_MERCADERIA[CODIGO],STOCKSANLUIS[[#This Row],[CODIGO]],INGRESO_MERCADERIA[INGRESO])</f>
        <v>24</v>
      </c>
      <c r="I1422" s="90">
        <f>SUMIF(SALIDA[CODIGO],STOCKSANLUIS[[#This Row],[CODIGO]],SALIDA[CANTIDAD])</f>
        <v>24</v>
      </c>
      <c r="J1422" s="90">
        <f>STOCKSANLUIS[[#This Row],[STOCK ALM1]]-STOCKSANLUIS[[#This Row],[SALIDA]]</f>
        <v>0</v>
      </c>
      <c r="K1422" s="90" t="str">
        <f>VLOOKUP(STOCKSANLUIS[[#This Row],[CODIGO]],CLASIFICACION[],6,FALSE)</f>
        <v>B</v>
      </c>
      <c r="L1422" s="90">
        <f>IFERROR(VLOOKUP(STOCKSANLUIS[[#This Row],[CODIGO]],STOCK_STARSOFT[],3,FALSE),0)</f>
        <v>0</v>
      </c>
      <c r="M1422" s="90" t="str">
        <f>IF(STOCKSANLUIS[[#This Row],[STOCK ACTUAL]]=STOCKSANLUIS[[#This Row],[STOCK_STARSOFT]],"SIN DIFERENCIA","DIFERENCIA")</f>
        <v>SIN DIFERENCIA</v>
      </c>
    </row>
    <row r="1423" spans="1:13" ht="15" hidden="1" customHeight="1" x14ac:dyDescent="0.25">
      <c r="A1423" s="144" t="s">
        <v>2926</v>
      </c>
      <c r="B1423" s="87" t="s">
        <v>2927</v>
      </c>
      <c r="C1423" s="88">
        <v>19</v>
      </c>
      <c r="D1423" s="89" t="s">
        <v>6</v>
      </c>
      <c r="E1423" s="90" t="str">
        <f>VLOOKUP(STOCKSANLUIS[[#This Row],[CODIGO]],FAMILIAS[],4,FALSE)</f>
        <v>EVERWELL</v>
      </c>
      <c r="F1423" s="90">
        <v>1</v>
      </c>
      <c r="G1423" s="90" t="s">
        <v>19524</v>
      </c>
      <c r="H1423" s="90">
        <f>SUMIF(INGRESO_MERCADERIA[CODIGO],STOCKSANLUIS[[#This Row],[CODIGO]],INGRESO_MERCADERIA[INGRESO])</f>
        <v>25</v>
      </c>
      <c r="I1423" s="90">
        <f>SUMIF(SALIDA[CODIGO],STOCKSANLUIS[[#This Row],[CODIGO]],SALIDA[CANTIDAD])</f>
        <v>24</v>
      </c>
      <c r="J1423" s="90">
        <f>STOCKSANLUIS[[#This Row],[STOCK ALM1]]-STOCKSANLUIS[[#This Row],[SALIDA]]</f>
        <v>1</v>
      </c>
      <c r="K1423" s="90" t="str">
        <f>VLOOKUP(STOCKSANLUIS[[#This Row],[CODIGO]],CLASIFICACION[],6,FALSE)</f>
        <v>B</v>
      </c>
      <c r="L1423" s="90">
        <f>IFERROR(VLOOKUP(STOCKSANLUIS[[#This Row],[CODIGO]],STOCK_STARSOFT[],3,FALSE),0)</f>
        <v>1</v>
      </c>
      <c r="M1423" s="90" t="str">
        <f>IF(STOCKSANLUIS[[#This Row],[STOCK ACTUAL]]=STOCKSANLUIS[[#This Row],[STOCK_STARSOFT]],"SIN DIFERENCIA","DIFERENCIA")</f>
        <v>SIN DIFERENCIA</v>
      </c>
    </row>
    <row r="1424" spans="1:13" ht="15" hidden="1" customHeight="1" x14ac:dyDescent="0.25">
      <c r="A1424" s="144" t="s">
        <v>15</v>
      </c>
      <c r="B1424" s="87" t="s">
        <v>16</v>
      </c>
      <c r="C1424" s="88">
        <v>51</v>
      </c>
      <c r="D1424" s="89" t="s">
        <v>6</v>
      </c>
      <c r="E1424" s="90" t="str">
        <f>VLOOKUP(STOCKSANLUIS[[#This Row],[CODIGO]],FAMILIAS[],4,FALSE)</f>
        <v>FULL GAUGE</v>
      </c>
      <c r="F1424" s="90">
        <v>1</v>
      </c>
      <c r="G1424" s="90" t="s">
        <v>19524</v>
      </c>
      <c r="H1424" s="90">
        <f>SUMIF(INGRESO_MERCADERIA[CODIGO],STOCKSANLUIS[[#This Row],[CODIGO]],INGRESO_MERCADERIA[INGRESO])</f>
        <v>243</v>
      </c>
      <c r="I1424" s="90">
        <f>SUMIF(SALIDA[CODIGO],STOCKSANLUIS[[#This Row],[CODIGO]],SALIDA[CANTIDAD])</f>
        <v>182</v>
      </c>
      <c r="J1424" s="90">
        <f>STOCKSANLUIS[[#This Row],[STOCK ALM1]]-STOCKSANLUIS[[#This Row],[SALIDA]]</f>
        <v>61</v>
      </c>
      <c r="K1424" s="90" t="str">
        <f>VLOOKUP(STOCKSANLUIS[[#This Row],[CODIGO]],CLASIFICACION[],6,FALSE)</f>
        <v>B</v>
      </c>
      <c r="L1424" s="90">
        <f>IFERROR(VLOOKUP(STOCKSANLUIS[[#This Row],[CODIGO]],STOCK_STARSOFT[],3,FALSE),0)</f>
        <v>61</v>
      </c>
      <c r="M1424" s="90" t="str">
        <f>IF(STOCKSANLUIS[[#This Row],[STOCK ACTUAL]]=STOCKSANLUIS[[#This Row],[STOCK_STARSOFT]],"SIN DIFERENCIA","DIFERENCIA")</f>
        <v>SIN DIFERENCIA</v>
      </c>
    </row>
    <row r="1425" spans="1:13" ht="15" hidden="1" customHeight="1" x14ac:dyDescent="0.25">
      <c r="A1425" s="144" t="s">
        <v>1544</v>
      </c>
      <c r="B1425" s="87" t="s">
        <v>1545</v>
      </c>
      <c r="C1425" s="88">
        <v>1</v>
      </c>
      <c r="D1425" s="89" t="s">
        <v>6</v>
      </c>
      <c r="E1425" s="90" t="str">
        <f>VLOOKUP(STOCKSANLUIS[[#This Row],[CODIGO]],FAMILIAS[],4,FALSE)</f>
        <v>FULL GAUGE</v>
      </c>
      <c r="F1425" s="90">
        <v>1</v>
      </c>
      <c r="G1425" s="90" t="s">
        <v>19524</v>
      </c>
      <c r="H1425" s="90">
        <f>SUMIF(INGRESO_MERCADERIA[CODIGO],STOCKSANLUIS[[#This Row],[CODIGO]],INGRESO_MERCADERIA[INGRESO])</f>
        <v>1</v>
      </c>
      <c r="I1425" s="90">
        <f>SUMIF(SALIDA[CODIGO],STOCKSANLUIS[[#This Row],[CODIGO]],SALIDA[CANTIDAD])</f>
        <v>1</v>
      </c>
      <c r="J1425" s="90">
        <f>STOCKSANLUIS[[#This Row],[STOCK ALM1]]-STOCKSANLUIS[[#This Row],[SALIDA]]</f>
        <v>0</v>
      </c>
      <c r="K1425" s="90" t="str">
        <f>VLOOKUP(STOCKSANLUIS[[#This Row],[CODIGO]],CLASIFICACION[],6,FALSE)</f>
        <v>C</v>
      </c>
      <c r="L1425" s="90">
        <f>IFERROR(VLOOKUP(STOCKSANLUIS[[#This Row],[CODIGO]],STOCK_STARSOFT[],3,FALSE),0)</f>
        <v>0</v>
      </c>
      <c r="M1425" s="90" t="str">
        <f>IF(STOCKSANLUIS[[#This Row],[STOCK ACTUAL]]=STOCKSANLUIS[[#This Row],[STOCK_STARSOFT]],"SIN DIFERENCIA","DIFERENCIA")</f>
        <v>SIN DIFERENCIA</v>
      </c>
    </row>
    <row r="1426" spans="1:13" ht="15" hidden="1" customHeight="1" x14ac:dyDescent="0.25">
      <c r="A1426" s="144" t="s">
        <v>2932</v>
      </c>
      <c r="B1426" s="87" t="s">
        <v>2933</v>
      </c>
      <c r="C1426" s="88">
        <v>0</v>
      </c>
      <c r="D1426" s="89" t="s">
        <v>6</v>
      </c>
      <c r="E1426" s="90" t="str">
        <f>VLOOKUP(STOCKSANLUIS[[#This Row],[CODIGO]],FAMILIAS[],4,FALSE)</f>
        <v>EVERWELL</v>
      </c>
      <c r="F1426" s="90">
        <v>1</v>
      </c>
      <c r="G1426" s="90"/>
      <c r="H1426" s="90">
        <f>SUMIF(INGRESO_MERCADERIA[CODIGO],STOCKSANLUIS[[#This Row],[CODIGO]],INGRESO_MERCADERIA[INGRESO])</f>
        <v>0</v>
      </c>
      <c r="I1426" s="90">
        <f>SUMIF(SALIDA[CODIGO],STOCKSANLUIS[[#This Row],[CODIGO]],SALIDA[CANTIDAD])</f>
        <v>0</v>
      </c>
      <c r="J1426" s="90">
        <f>STOCKSANLUIS[[#This Row],[STOCK ALM1]]-STOCKSANLUIS[[#This Row],[SALIDA]]</f>
        <v>0</v>
      </c>
      <c r="K1426" s="90" t="str">
        <f>VLOOKUP(STOCKSANLUIS[[#This Row],[CODIGO]],CLASIFICACION[],6,FALSE)</f>
        <v>C</v>
      </c>
      <c r="L1426" s="90">
        <f>IFERROR(VLOOKUP(STOCKSANLUIS[[#This Row],[CODIGO]],STOCK_STARSOFT[],3,FALSE),0)</f>
        <v>0</v>
      </c>
      <c r="M1426" s="90" t="str">
        <f>IF(STOCKSANLUIS[[#This Row],[STOCK ACTUAL]]=STOCKSANLUIS[[#This Row],[STOCK_STARSOFT]],"SIN DIFERENCIA","DIFERENCIA")</f>
        <v>SIN DIFERENCIA</v>
      </c>
    </row>
    <row r="1427" spans="1:13" ht="15" hidden="1" customHeight="1" x14ac:dyDescent="0.25">
      <c r="A1427" s="144" t="s">
        <v>2934</v>
      </c>
      <c r="B1427" s="87" t="s">
        <v>2935</v>
      </c>
      <c r="C1427" s="88">
        <v>0</v>
      </c>
      <c r="D1427" s="89" t="s">
        <v>6</v>
      </c>
      <c r="E1427" s="90" t="str">
        <f>VLOOKUP(STOCKSANLUIS[[#This Row],[CODIGO]],FAMILIAS[],4,FALSE)</f>
        <v>EVERWELL</v>
      </c>
      <c r="F1427" s="90">
        <v>1</v>
      </c>
      <c r="G1427" s="90"/>
      <c r="H1427" s="90">
        <f>SUMIF(INGRESO_MERCADERIA[CODIGO],STOCKSANLUIS[[#This Row],[CODIGO]],INGRESO_MERCADERIA[INGRESO])</f>
        <v>0</v>
      </c>
      <c r="I1427" s="90">
        <f>SUMIF(SALIDA[CODIGO],STOCKSANLUIS[[#This Row],[CODIGO]],SALIDA[CANTIDAD])</f>
        <v>0</v>
      </c>
      <c r="J1427" s="90">
        <f>STOCKSANLUIS[[#This Row],[STOCK ALM1]]-STOCKSANLUIS[[#This Row],[SALIDA]]</f>
        <v>0</v>
      </c>
      <c r="K1427" s="90" t="str">
        <f>VLOOKUP(STOCKSANLUIS[[#This Row],[CODIGO]],CLASIFICACION[],6,FALSE)</f>
        <v>C</v>
      </c>
      <c r="L1427" s="90">
        <f>IFERROR(VLOOKUP(STOCKSANLUIS[[#This Row],[CODIGO]],STOCK_STARSOFT[],3,FALSE),0)</f>
        <v>0</v>
      </c>
      <c r="M1427" s="90" t="str">
        <f>IF(STOCKSANLUIS[[#This Row],[STOCK ACTUAL]]=STOCKSANLUIS[[#This Row],[STOCK_STARSOFT]],"SIN DIFERENCIA","DIFERENCIA")</f>
        <v>SIN DIFERENCIA</v>
      </c>
    </row>
    <row r="1428" spans="1:13" ht="15" hidden="1" customHeight="1" x14ac:dyDescent="0.25">
      <c r="A1428" s="144" t="s">
        <v>2936</v>
      </c>
      <c r="B1428" s="87" t="s">
        <v>2937</v>
      </c>
      <c r="C1428" s="88">
        <v>0</v>
      </c>
      <c r="D1428" s="89" t="s">
        <v>6</v>
      </c>
      <c r="E1428" s="90" t="str">
        <f>VLOOKUP(STOCKSANLUIS[[#This Row],[CODIGO]],FAMILIAS[],4,FALSE)</f>
        <v>EVERWELL</v>
      </c>
      <c r="F1428" s="90">
        <v>1</v>
      </c>
      <c r="G1428" s="90" t="s">
        <v>19524</v>
      </c>
      <c r="H1428" s="90">
        <f>SUMIF(INGRESO_MERCADERIA[CODIGO],STOCKSANLUIS[[#This Row],[CODIGO]],INGRESO_MERCADERIA[INGRESO])</f>
        <v>2</v>
      </c>
      <c r="I1428" s="90">
        <f>SUMIF(SALIDA[CODIGO],STOCKSANLUIS[[#This Row],[CODIGO]],SALIDA[CANTIDAD])</f>
        <v>2</v>
      </c>
      <c r="J1428" s="90">
        <f>STOCKSANLUIS[[#This Row],[STOCK ALM1]]-STOCKSANLUIS[[#This Row],[SALIDA]]</f>
        <v>0</v>
      </c>
      <c r="K1428" s="90" t="str">
        <f>VLOOKUP(STOCKSANLUIS[[#This Row],[CODIGO]],CLASIFICACION[],6,FALSE)</f>
        <v>C</v>
      </c>
      <c r="L1428" s="90">
        <f>IFERROR(VLOOKUP(STOCKSANLUIS[[#This Row],[CODIGO]],STOCK_STARSOFT[],3,FALSE),0)</f>
        <v>0</v>
      </c>
      <c r="M1428" s="90" t="str">
        <f>IF(STOCKSANLUIS[[#This Row],[STOCK ACTUAL]]=STOCKSANLUIS[[#This Row],[STOCK_STARSOFT]],"SIN DIFERENCIA","DIFERENCIA")</f>
        <v>SIN DIFERENCIA</v>
      </c>
    </row>
    <row r="1429" spans="1:13" ht="15" hidden="1" customHeight="1" x14ac:dyDescent="0.25">
      <c r="A1429" s="144" t="s">
        <v>2938</v>
      </c>
      <c r="B1429" s="87" t="s">
        <v>2939</v>
      </c>
      <c r="C1429" s="88">
        <v>0</v>
      </c>
      <c r="D1429" s="89" t="s">
        <v>6</v>
      </c>
      <c r="E1429" s="90" t="str">
        <f>VLOOKUP(STOCKSANLUIS[[#This Row],[CODIGO]],FAMILIAS[],4,FALSE)</f>
        <v>EVERWELL</v>
      </c>
      <c r="F1429" s="90">
        <v>1</v>
      </c>
      <c r="G1429" s="90"/>
      <c r="H1429" s="90">
        <f>SUMIF(INGRESO_MERCADERIA[CODIGO],STOCKSANLUIS[[#This Row],[CODIGO]],INGRESO_MERCADERIA[INGRESO])</f>
        <v>0</v>
      </c>
      <c r="I1429" s="90">
        <f>SUMIF(SALIDA[CODIGO],STOCKSANLUIS[[#This Row],[CODIGO]],SALIDA[CANTIDAD])</f>
        <v>0</v>
      </c>
      <c r="J1429" s="90">
        <f>STOCKSANLUIS[[#This Row],[STOCK ALM1]]-STOCKSANLUIS[[#This Row],[SALIDA]]</f>
        <v>0</v>
      </c>
      <c r="K1429" s="90" t="str">
        <f>VLOOKUP(STOCKSANLUIS[[#This Row],[CODIGO]],CLASIFICACION[],6,FALSE)</f>
        <v>C</v>
      </c>
      <c r="L1429" s="90">
        <f>IFERROR(VLOOKUP(STOCKSANLUIS[[#This Row],[CODIGO]],STOCK_STARSOFT[],3,FALSE),0)</f>
        <v>0</v>
      </c>
      <c r="M1429" s="90" t="str">
        <f>IF(STOCKSANLUIS[[#This Row],[STOCK ACTUAL]]=STOCKSANLUIS[[#This Row],[STOCK_STARSOFT]],"SIN DIFERENCIA","DIFERENCIA")</f>
        <v>SIN DIFERENCIA</v>
      </c>
    </row>
    <row r="1430" spans="1:13" hidden="1" x14ac:dyDescent="0.25">
      <c r="A1430" s="144" t="s">
        <v>61</v>
      </c>
      <c r="B1430" s="87" t="s">
        <v>62</v>
      </c>
      <c r="C1430" s="88">
        <v>0</v>
      </c>
      <c r="D1430" s="89" t="s">
        <v>6</v>
      </c>
      <c r="E1430" s="90" t="str">
        <f>VLOOKUP(STOCKSANLUIS[[#This Row],[CODIGO]],FAMILIAS[],4,FALSE)</f>
        <v>FULL GAUGE</v>
      </c>
      <c r="F1430" s="90">
        <v>1</v>
      </c>
      <c r="G1430" s="90" t="s">
        <v>19524</v>
      </c>
      <c r="H1430" s="90">
        <f>SUMIF(INGRESO_MERCADERIA[CODIGO],STOCKSANLUIS[[#This Row],[CODIGO]],INGRESO_MERCADERIA[INGRESO])</f>
        <v>2</v>
      </c>
      <c r="I1430" s="90">
        <f>SUMIF(SALIDA[CODIGO],STOCKSANLUIS[[#This Row],[CODIGO]],SALIDA[CANTIDAD])</f>
        <v>2</v>
      </c>
      <c r="J1430" s="90">
        <f>STOCKSANLUIS[[#This Row],[STOCK ALM1]]-STOCKSANLUIS[[#This Row],[SALIDA]]</f>
        <v>0</v>
      </c>
      <c r="K1430" s="90" t="str">
        <f>VLOOKUP(STOCKSANLUIS[[#This Row],[CODIGO]],CLASIFICACION[],6,FALSE)</f>
        <v>C</v>
      </c>
      <c r="L1430" s="90">
        <f>IFERROR(VLOOKUP(STOCKSANLUIS[[#This Row],[CODIGO]],STOCK_STARSOFT[],3,FALSE),0)</f>
        <v>0</v>
      </c>
      <c r="M1430" s="90" t="str">
        <f>IF(STOCKSANLUIS[[#This Row],[STOCK ACTUAL]]=STOCKSANLUIS[[#This Row],[STOCK_STARSOFT]],"SIN DIFERENCIA","DIFERENCIA")</f>
        <v>SIN DIFERENCIA</v>
      </c>
    </row>
    <row r="1431" spans="1:13" ht="15" hidden="1" customHeight="1" x14ac:dyDescent="0.25">
      <c r="A1431" s="144" t="s">
        <v>2942</v>
      </c>
      <c r="B1431" s="87" t="s">
        <v>2943</v>
      </c>
      <c r="C1431" s="88">
        <v>0</v>
      </c>
      <c r="D1431" s="89" t="s">
        <v>6</v>
      </c>
      <c r="E1431" s="90" t="str">
        <f>VLOOKUP(STOCKSANLUIS[[#This Row],[CODIGO]],FAMILIAS[],4,FALSE)</f>
        <v>EVERWELL</v>
      </c>
      <c r="F1431" s="90">
        <v>1</v>
      </c>
      <c r="G1431" s="90"/>
      <c r="H1431" s="90">
        <f>SUMIF(INGRESO_MERCADERIA[CODIGO],STOCKSANLUIS[[#This Row],[CODIGO]],INGRESO_MERCADERIA[INGRESO])</f>
        <v>0</v>
      </c>
      <c r="I1431" s="90">
        <f>SUMIF(SALIDA[CODIGO],STOCKSANLUIS[[#This Row],[CODIGO]],SALIDA[CANTIDAD])</f>
        <v>0</v>
      </c>
      <c r="J1431" s="90">
        <f>STOCKSANLUIS[[#This Row],[STOCK ALM1]]-STOCKSANLUIS[[#This Row],[SALIDA]]</f>
        <v>0</v>
      </c>
      <c r="K1431" s="90" t="str">
        <f>VLOOKUP(STOCKSANLUIS[[#This Row],[CODIGO]],CLASIFICACION[],6,FALSE)</f>
        <v>C</v>
      </c>
      <c r="L1431" s="90">
        <f>IFERROR(VLOOKUP(STOCKSANLUIS[[#This Row],[CODIGO]],STOCK_STARSOFT[],3,FALSE),0)</f>
        <v>0</v>
      </c>
      <c r="M1431" s="90" t="str">
        <f>IF(STOCKSANLUIS[[#This Row],[STOCK ACTUAL]]=STOCKSANLUIS[[#This Row],[STOCK_STARSOFT]],"SIN DIFERENCIA","DIFERENCIA")</f>
        <v>SIN DIFERENCIA</v>
      </c>
    </row>
    <row r="1432" spans="1:13" ht="15" hidden="1" customHeight="1" x14ac:dyDescent="0.25">
      <c r="A1432" s="151" t="s">
        <v>22252</v>
      </c>
      <c r="B1432" s="104" t="s">
        <v>22253</v>
      </c>
      <c r="C1432" s="105"/>
      <c r="D1432" s="89" t="s">
        <v>6</v>
      </c>
      <c r="E1432" s="107" t="str">
        <f>VLOOKUP(STOCKSANLUIS[[#This Row],[CODIGO]],FAMILIAS[],4,FALSE)</f>
        <v>EVERFROST</v>
      </c>
      <c r="F1432" s="107"/>
      <c r="G1432" s="90" t="s">
        <v>19526</v>
      </c>
      <c r="H1432" s="107">
        <f>SUMIF(INGRESO_MERCADERIA[CODIGO],STOCKSANLUIS[[#This Row],[CODIGO]],INGRESO_MERCADERIA[INGRESO])</f>
        <v>2</v>
      </c>
      <c r="I1432" s="107">
        <f>SUMIF(SALIDA[CODIGO],STOCKSANLUIS[[#This Row],[CODIGO]],SALIDA[CANTIDAD])</f>
        <v>0</v>
      </c>
      <c r="J1432" s="107">
        <f>STOCKSANLUIS[[#This Row],[STOCK ALM1]]-STOCKSANLUIS[[#This Row],[SALIDA]]</f>
        <v>2</v>
      </c>
      <c r="K1432" s="107" t="str">
        <f>VLOOKUP(STOCKSANLUIS[[#This Row],[CODIGO]],CLASIFICACION[],6,FALSE)</f>
        <v>B</v>
      </c>
      <c r="L1432" s="107">
        <f>IFERROR(VLOOKUP(STOCKSANLUIS[[#This Row],[CODIGO]],STOCK_STARSOFT[],3,FALSE),0)</f>
        <v>2</v>
      </c>
      <c r="M1432" s="107" t="str">
        <f>IF(STOCKSANLUIS[[#This Row],[STOCK ACTUAL]]=STOCKSANLUIS[[#This Row],[STOCK_STARSOFT]],"SIN DIFERENCIA","DIFERENCIA")</f>
        <v>SIN DIFERENCIA</v>
      </c>
    </row>
    <row r="1433" spans="1:13" ht="15" hidden="1" customHeight="1" x14ac:dyDescent="0.25">
      <c r="A1433" s="151" t="s">
        <v>22254</v>
      </c>
      <c r="B1433" s="104" t="s">
        <v>22255</v>
      </c>
      <c r="C1433" s="105"/>
      <c r="D1433" s="89" t="s">
        <v>6</v>
      </c>
      <c r="E1433" s="107" t="str">
        <f>VLOOKUP(STOCKSANLUIS[[#This Row],[CODIGO]],FAMILIAS[],4,FALSE)</f>
        <v>EVERFROST</v>
      </c>
      <c r="F1433" s="107"/>
      <c r="G1433" s="90" t="s">
        <v>19526</v>
      </c>
      <c r="H1433" s="107">
        <f>SUMIF(INGRESO_MERCADERIA[CODIGO],STOCKSANLUIS[[#This Row],[CODIGO]],INGRESO_MERCADERIA[INGRESO])</f>
        <v>2</v>
      </c>
      <c r="I1433" s="107">
        <f>SUMIF(SALIDA[CODIGO],STOCKSANLUIS[[#This Row],[CODIGO]],SALIDA[CANTIDAD])</f>
        <v>0</v>
      </c>
      <c r="J1433" s="107">
        <f>STOCKSANLUIS[[#This Row],[STOCK ALM1]]-STOCKSANLUIS[[#This Row],[SALIDA]]</f>
        <v>2</v>
      </c>
      <c r="K1433" s="107" t="str">
        <f>VLOOKUP(STOCKSANLUIS[[#This Row],[CODIGO]],CLASIFICACION[],6,FALSE)</f>
        <v>B</v>
      </c>
      <c r="L1433" s="107">
        <f>IFERROR(VLOOKUP(STOCKSANLUIS[[#This Row],[CODIGO]],STOCK_STARSOFT[],3,FALSE),0)</f>
        <v>2</v>
      </c>
      <c r="M1433" s="107" t="str">
        <f>IF(STOCKSANLUIS[[#This Row],[STOCK ACTUAL]]=STOCKSANLUIS[[#This Row],[STOCK_STARSOFT]],"SIN DIFERENCIA","DIFERENCIA")</f>
        <v>SIN DIFERENCIA</v>
      </c>
    </row>
    <row r="1434" spans="1:13" ht="15" hidden="1" customHeight="1" x14ac:dyDescent="0.25">
      <c r="A1434" s="144" t="s">
        <v>2948</v>
      </c>
      <c r="B1434" s="87" t="s">
        <v>2949</v>
      </c>
      <c r="C1434" s="88">
        <v>35</v>
      </c>
      <c r="D1434" s="89" t="s">
        <v>6</v>
      </c>
      <c r="E1434" s="90" t="str">
        <f>VLOOKUP(STOCKSANLUIS[[#This Row],[CODIGO]],FAMILIAS[],4,FALSE)</f>
        <v>EVERWELL</v>
      </c>
      <c r="F1434" s="90">
        <v>1</v>
      </c>
      <c r="G1434" s="90" t="s">
        <v>19526</v>
      </c>
      <c r="H1434" s="90">
        <f>SUMIF(INGRESO_MERCADERIA[CODIGO],STOCKSANLUIS[[#This Row],[CODIGO]],INGRESO_MERCADERIA[INGRESO])</f>
        <v>55</v>
      </c>
      <c r="I1434" s="90">
        <f>SUMIF(SALIDA[CODIGO],STOCKSANLUIS[[#This Row],[CODIGO]],SALIDA[CANTIDAD])</f>
        <v>55</v>
      </c>
      <c r="J1434" s="90">
        <f>STOCKSANLUIS[[#This Row],[STOCK ALM1]]-STOCKSANLUIS[[#This Row],[SALIDA]]</f>
        <v>0</v>
      </c>
      <c r="K1434" s="90" t="str">
        <f>VLOOKUP(STOCKSANLUIS[[#This Row],[CODIGO]],CLASIFICACION[],6,FALSE)</f>
        <v>C</v>
      </c>
      <c r="L1434" s="90">
        <f>IFERROR(VLOOKUP(STOCKSANLUIS[[#This Row],[CODIGO]],STOCK_STARSOFT[],3,FALSE),0)</f>
        <v>0</v>
      </c>
      <c r="M1434" s="90" t="str">
        <f>IF(STOCKSANLUIS[[#This Row],[STOCK ACTUAL]]=STOCKSANLUIS[[#This Row],[STOCK_STARSOFT]],"SIN DIFERENCIA","DIFERENCIA")</f>
        <v>SIN DIFERENCIA</v>
      </c>
    </row>
    <row r="1435" spans="1:13" ht="15" hidden="1" customHeight="1" x14ac:dyDescent="0.25">
      <c r="A1435" s="151" t="s">
        <v>22066</v>
      </c>
      <c r="B1435" s="104" t="s">
        <v>22067</v>
      </c>
      <c r="C1435" s="105"/>
      <c r="D1435" s="89" t="s">
        <v>6</v>
      </c>
      <c r="E1435" s="107" t="str">
        <f>VLOOKUP(STOCKSANLUIS[[#This Row],[CODIGO]],FAMILIAS[],4,FALSE)</f>
        <v>DANFOSS</v>
      </c>
      <c r="F1435" s="107">
        <v>1</v>
      </c>
      <c r="G1435" s="90" t="s">
        <v>19525</v>
      </c>
      <c r="H1435" s="107">
        <f>SUMIF(INGRESO_MERCADERIA[CODIGO],STOCKSANLUIS[[#This Row],[CODIGO]],INGRESO_MERCADERIA[INGRESO])</f>
        <v>0</v>
      </c>
      <c r="I1435" s="107">
        <f>SUMIF(SALIDA[CODIGO],STOCKSANLUIS[[#This Row],[CODIGO]],SALIDA[CANTIDAD])</f>
        <v>0</v>
      </c>
      <c r="J1435" s="107">
        <f>STOCKSANLUIS[[#This Row],[STOCK ALM1]]-STOCKSANLUIS[[#This Row],[SALIDA]]</f>
        <v>0</v>
      </c>
      <c r="K1435" s="107" t="str">
        <f>VLOOKUP(STOCKSANLUIS[[#This Row],[CODIGO]],CLASIFICACION[],6,FALSE)</f>
        <v>B</v>
      </c>
      <c r="L1435" s="107">
        <f>IFERROR(VLOOKUP(STOCKSANLUIS[[#This Row],[CODIGO]],STOCK_STARSOFT[],3,FALSE),0)</f>
        <v>0</v>
      </c>
      <c r="M1435" s="107" t="str">
        <f>IF(STOCKSANLUIS[[#This Row],[STOCK ACTUAL]]=STOCKSANLUIS[[#This Row],[STOCK_STARSOFT]],"SIN DIFERENCIA","DIFERENCIA")</f>
        <v>SIN DIFERENCIA</v>
      </c>
    </row>
    <row r="1436" spans="1:13" ht="15" hidden="1" customHeight="1" x14ac:dyDescent="0.25">
      <c r="A1436" s="144" t="s">
        <v>3806</v>
      </c>
      <c r="B1436" s="87" t="s">
        <v>3807</v>
      </c>
      <c r="C1436" s="88">
        <v>0</v>
      </c>
      <c r="D1436" s="89" t="s">
        <v>6</v>
      </c>
      <c r="E1436" s="90" t="str">
        <f>VLOOKUP(STOCKSANLUIS[[#This Row],[CODIGO]],FAMILIAS[],4,FALSE)</f>
        <v>FLYER</v>
      </c>
      <c r="F1436" s="90">
        <v>1</v>
      </c>
      <c r="G1436" s="90" t="s">
        <v>19526</v>
      </c>
      <c r="H1436" s="90">
        <f>SUMIF(INGRESO_MERCADERIA[CODIGO],STOCKSANLUIS[[#This Row],[CODIGO]],INGRESO_MERCADERIA[INGRESO])</f>
        <v>41</v>
      </c>
      <c r="I1436" s="90">
        <f>SUMIF(SALIDA[CODIGO],STOCKSANLUIS[[#This Row],[CODIGO]],SALIDA[CANTIDAD])</f>
        <v>41</v>
      </c>
      <c r="J1436" s="90">
        <f>STOCKSANLUIS[[#This Row],[STOCK ALM1]]-STOCKSANLUIS[[#This Row],[SALIDA]]</f>
        <v>0</v>
      </c>
      <c r="K1436" s="90" t="str">
        <f>VLOOKUP(STOCKSANLUIS[[#This Row],[CODIGO]],CLASIFICACION[],6,FALSE)</f>
        <v>C</v>
      </c>
      <c r="L1436" s="90">
        <f>IFERROR(VLOOKUP(STOCKSANLUIS[[#This Row],[CODIGO]],STOCK_STARSOFT[],3,FALSE),0)</f>
        <v>0</v>
      </c>
      <c r="M1436" s="90" t="str">
        <f>IF(STOCKSANLUIS[[#This Row],[STOCK ACTUAL]]=STOCKSANLUIS[[#This Row],[STOCK_STARSOFT]],"SIN DIFERENCIA","DIFERENCIA")</f>
        <v>SIN DIFERENCIA</v>
      </c>
    </row>
    <row r="1437" spans="1:13" ht="15" hidden="1" customHeight="1" x14ac:dyDescent="0.25">
      <c r="A1437" s="144" t="s">
        <v>2956</v>
      </c>
      <c r="B1437" s="87" t="s">
        <v>2957</v>
      </c>
      <c r="C1437" s="88">
        <v>0</v>
      </c>
      <c r="D1437" s="89" t="s">
        <v>6</v>
      </c>
      <c r="E1437" s="90" t="str">
        <f>VLOOKUP(STOCKSANLUIS[[#This Row],[CODIGO]],FAMILIAS[],4,FALSE)</f>
        <v>EVERWELL</v>
      </c>
      <c r="F1437" s="90">
        <v>1</v>
      </c>
      <c r="G1437" s="90"/>
      <c r="H1437" s="90">
        <f>SUMIF(INGRESO_MERCADERIA[CODIGO],STOCKSANLUIS[[#This Row],[CODIGO]],INGRESO_MERCADERIA[INGRESO])</f>
        <v>0</v>
      </c>
      <c r="I1437" s="90">
        <f>SUMIF(SALIDA[CODIGO],STOCKSANLUIS[[#This Row],[CODIGO]],SALIDA[CANTIDAD])</f>
        <v>0</v>
      </c>
      <c r="J1437" s="90">
        <f>STOCKSANLUIS[[#This Row],[STOCK ALM1]]-STOCKSANLUIS[[#This Row],[SALIDA]]</f>
        <v>0</v>
      </c>
      <c r="K1437" s="90" t="str">
        <f>VLOOKUP(STOCKSANLUIS[[#This Row],[CODIGO]],CLASIFICACION[],6,FALSE)</f>
        <v>C</v>
      </c>
      <c r="L1437" s="90">
        <f>IFERROR(VLOOKUP(STOCKSANLUIS[[#This Row],[CODIGO]],STOCK_STARSOFT[],3,FALSE),0)</f>
        <v>0</v>
      </c>
      <c r="M1437" s="90" t="str">
        <f>IF(STOCKSANLUIS[[#This Row],[STOCK ACTUAL]]=STOCKSANLUIS[[#This Row],[STOCK_STARSOFT]],"SIN DIFERENCIA","DIFERENCIA")</f>
        <v>SIN DIFERENCIA</v>
      </c>
    </row>
    <row r="1438" spans="1:13" ht="15" hidden="1" customHeight="1" x14ac:dyDescent="0.25">
      <c r="A1438" s="144" t="s">
        <v>2958</v>
      </c>
      <c r="B1438" s="87" t="s">
        <v>2959</v>
      </c>
      <c r="C1438" s="88">
        <v>0</v>
      </c>
      <c r="D1438" s="89" t="s">
        <v>6</v>
      </c>
      <c r="E1438" s="90" t="str">
        <f>VLOOKUP(STOCKSANLUIS[[#This Row],[CODIGO]],FAMILIAS[],4,FALSE)</f>
        <v>EVERWELL</v>
      </c>
      <c r="F1438" s="90">
        <v>1</v>
      </c>
      <c r="G1438" s="90"/>
      <c r="H1438" s="90">
        <f>SUMIF(INGRESO_MERCADERIA[CODIGO],STOCKSANLUIS[[#This Row],[CODIGO]],INGRESO_MERCADERIA[INGRESO])</f>
        <v>0</v>
      </c>
      <c r="I1438" s="90">
        <f>SUMIF(SALIDA[CODIGO],STOCKSANLUIS[[#This Row],[CODIGO]],SALIDA[CANTIDAD])</f>
        <v>0</v>
      </c>
      <c r="J1438" s="90">
        <f>STOCKSANLUIS[[#This Row],[STOCK ALM1]]-STOCKSANLUIS[[#This Row],[SALIDA]]</f>
        <v>0</v>
      </c>
      <c r="K1438" s="90" t="str">
        <f>VLOOKUP(STOCKSANLUIS[[#This Row],[CODIGO]],CLASIFICACION[],6,FALSE)</f>
        <v>C</v>
      </c>
      <c r="L1438" s="90">
        <f>IFERROR(VLOOKUP(STOCKSANLUIS[[#This Row],[CODIGO]],STOCK_STARSOFT[],3,FALSE),0)</f>
        <v>0</v>
      </c>
      <c r="M1438" s="90" t="str">
        <f>IF(STOCKSANLUIS[[#This Row],[STOCK ACTUAL]]=STOCKSANLUIS[[#This Row],[STOCK_STARSOFT]],"SIN DIFERENCIA","DIFERENCIA")</f>
        <v>SIN DIFERENCIA</v>
      </c>
    </row>
    <row r="1439" spans="1:13" ht="15" hidden="1" customHeight="1" x14ac:dyDescent="0.25">
      <c r="A1439" s="144" t="s">
        <v>2960</v>
      </c>
      <c r="B1439" s="87" t="s">
        <v>2961</v>
      </c>
      <c r="C1439" s="88">
        <v>0</v>
      </c>
      <c r="D1439" s="89" t="s">
        <v>6</v>
      </c>
      <c r="E1439" s="90" t="str">
        <f>VLOOKUP(STOCKSANLUIS[[#This Row],[CODIGO]],FAMILIAS[],4,FALSE)</f>
        <v>EVERWELL</v>
      </c>
      <c r="F1439" s="90">
        <v>1</v>
      </c>
      <c r="G1439" s="90"/>
      <c r="H1439" s="90">
        <f>SUMIF(INGRESO_MERCADERIA[CODIGO],STOCKSANLUIS[[#This Row],[CODIGO]],INGRESO_MERCADERIA[INGRESO])</f>
        <v>0</v>
      </c>
      <c r="I1439" s="90">
        <f>SUMIF(SALIDA[CODIGO],STOCKSANLUIS[[#This Row],[CODIGO]],SALIDA[CANTIDAD])</f>
        <v>0</v>
      </c>
      <c r="J1439" s="90">
        <f>STOCKSANLUIS[[#This Row],[STOCK ALM1]]-STOCKSANLUIS[[#This Row],[SALIDA]]</f>
        <v>0</v>
      </c>
      <c r="K1439" s="90" t="str">
        <f>VLOOKUP(STOCKSANLUIS[[#This Row],[CODIGO]],CLASIFICACION[],6,FALSE)</f>
        <v>C</v>
      </c>
      <c r="L1439" s="90">
        <f>IFERROR(VLOOKUP(STOCKSANLUIS[[#This Row],[CODIGO]],STOCK_STARSOFT[],3,FALSE),0)</f>
        <v>0</v>
      </c>
      <c r="M1439" s="90" t="str">
        <f>IF(STOCKSANLUIS[[#This Row],[STOCK ACTUAL]]=STOCKSANLUIS[[#This Row],[STOCK_STARSOFT]],"SIN DIFERENCIA","DIFERENCIA")</f>
        <v>SIN DIFERENCIA</v>
      </c>
    </row>
    <row r="1440" spans="1:13" ht="15" hidden="1" customHeight="1" x14ac:dyDescent="0.25">
      <c r="A1440" s="144" t="s">
        <v>2962</v>
      </c>
      <c r="B1440" s="87" t="s">
        <v>2963</v>
      </c>
      <c r="C1440" s="88">
        <v>0</v>
      </c>
      <c r="D1440" s="89" t="s">
        <v>6</v>
      </c>
      <c r="E1440" s="90" t="str">
        <f>VLOOKUP(STOCKSANLUIS[[#This Row],[CODIGO]],FAMILIAS[],4,FALSE)</f>
        <v>EVERWELL</v>
      </c>
      <c r="F1440" s="90">
        <v>1</v>
      </c>
      <c r="G1440" s="90"/>
      <c r="H1440" s="90">
        <f>SUMIF(INGRESO_MERCADERIA[CODIGO],STOCKSANLUIS[[#This Row],[CODIGO]],INGRESO_MERCADERIA[INGRESO])</f>
        <v>0</v>
      </c>
      <c r="I1440" s="90">
        <f>SUMIF(SALIDA[CODIGO],STOCKSANLUIS[[#This Row],[CODIGO]],SALIDA[CANTIDAD])</f>
        <v>0</v>
      </c>
      <c r="J1440" s="90">
        <f>STOCKSANLUIS[[#This Row],[STOCK ALM1]]-STOCKSANLUIS[[#This Row],[SALIDA]]</f>
        <v>0</v>
      </c>
      <c r="K1440" s="90" t="str">
        <f>VLOOKUP(STOCKSANLUIS[[#This Row],[CODIGO]],CLASIFICACION[],6,FALSE)</f>
        <v>C</v>
      </c>
      <c r="L1440" s="90">
        <f>IFERROR(VLOOKUP(STOCKSANLUIS[[#This Row],[CODIGO]],STOCK_STARSOFT[],3,FALSE),0)</f>
        <v>0</v>
      </c>
      <c r="M1440" s="90" t="str">
        <f>IF(STOCKSANLUIS[[#This Row],[STOCK ACTUAL]]=STOCKSANLUIS[[#This Row],[STOCK_STARSOFT]],"SIN DIFERENCIA","DIFERENCIA")</f>
        <v>SIN DIFERENCIA</v>
      </c>
    </row>
    <row r="1441" spans="1:13" ht="15" hidden="1" customHeight="1" x14ac:dyDescent="0.25">
      <c r="A1441" s="151" t="s">
        <v>21864</v>
      </c>
      <c r="B1441" s="104" t="s">
        <v>21865</v>
      </c>
      <c r="C1441" s="105"/>
      <c r="D1441" s="106"/>
      <c r="E1441" s="107" t="str">
        <f>VLOOKUP(STOCKSANLUIS[[#This Row],[CODIGO]],FAMILIAS[],4,FALSE)</f>
        <v>FLYER</v>
      </c>
      <c r="F1441" s="107">
        <v>1</v>
      </c>
      <c r="G1441" s="90" t="s">
        <v>19526</v>
      </c>
      <c r="H1441" s="107">
        <f>SUMIF(INGRESO_MERCADERIA[CODIGO],STOCKSANLUIS[[#This Row],[CODIGO]],INGRESO_MERCADERIA[INGRESO])</f>
        <v>60</v>
      </c>
      <c r="I1441" s="107">
        <f>SUMIF(SALIDA[CODIGO],STOCKSANLUIS[[#This Row],[CODIGO]],SALIDA[CANTIDAD])</f>
        <v>60</v>
      </c>
      <c r="J1441" s="107">
        <f>STOCKSANLUIS[[#This Row],[STOCK ALM1]]-STOCKSANLUIS[[#This Row],[SALIDA]]</f>
        <v>0</v>
      </c>
      <c r="K1441" s="107" t="str">
        <f>VLOOKUP(STOCKSANLUIS[[#This Row],[CODIGO]],CLASIFICACION[],6,FALSE)</f>
        <v>B</v>
      </c>
      <c r="L1441" s="107">
        <f>IFERROR(VLOOKUP(STOCKSANLUIS[[#This Row],[CODIGO]],STOCK_STARSOFT[],3,FALSE),0)</f>
        <v>0</v>
      </c>
      <c r="M1441" s="107" t="str">
        <f>IF(STOCKSANLUIS[[#This Row],[STOCK ACTUAL]]=STOCKSANLUIS[[#This Row],[STOCK_STARSOFT]],"SIN DIFERENCIA","DIFERENCIA")</f>
        <v>SIN DIFERENCIA</v>
      </c>
    </row>
    <row r="1442" spans="1:13" ht="15" hidden="1" customHeight="1" x14ac:dyDescent="0.25">
      <c r="A1442" s="144" t="s">
        <v>2966</v>
      </c>
      <c r="B1442" s="87" t="s">
        <v>2967</v>
      </c>
      <c r="C1442" s="88">
        <v>0</v>
      </c>
      <c r="D1442" s="89" t="s">
        <v>6</v>
      </c>
      <c r="E1442" s="90" t="str">
        <f>VLOOKUP(STOCKSANLUIS[[#This Row],[CODIGO]],FAMILIAS[],4,FALSE)</f>
        <v>EVERWELL</v>
      </c>
      <c r="F1442" s="90">
        <v>1</v>
      </c>
      <c r="G1442" s="90"/>
      <c r="H1442" s="90">
        <f>SUMIF(INGRESO_MERCADERIA[CODIGO],STOCKSANLUIS[[#This Row],[CODIGO]],INGRESO_MERCADERIA[INGRESO])</f>
        <v>0</v>
      </c>
      <c r="I1442" s="90">
        <f>SUMIF(SALIDA[CODIGO],STOCKSANLUIS[[#This Row],[CODIGO]],SALIDA[CANTIDAD])</f>
        <v>0</v>
      </c>
      <c r="J1442" s="90">
        <f>STOCKSANLUIS[[#This Row],[STOCK ALM1]]-STOCKSANLUIS[[#This Row],[SALIDA]]</f>
        <v>0</v>
      </c>
      <c r="K1442" s="90" t="str">
        <f>VLOOKUP(STOCKSANLUIS[[#This Row],[CODIGO]],CLASIFICACION[],6,FALSE)</f>
        <v>C</v>
      </c>
      <c r="L1442" s="90">
        <f>IFERROR(VLOOKUP(STOCKSANLUIS[[#This Row],[CODIGO]],STOCK_STARSOFT[],3,FALSE),0)</f>
        <v>0</v>
      </c>
      <c r="M1442" s="90" t="str">
        <f>IF(STOCKSANLUIS[[#This Row],[STOCK ACTUAL]]=STOCKSANLUIS[[#This Row],[STOCK_STARSOFT]],"SIN DIFERENCIA","DIFERENCIA")</f>
        <v>SIN DIFERENCIA</v>
      </c>
    </row>
    <row r="1443" spans="1:13" ht="15" hidden="1" customHeight="1" x14ac:dyDescent="0.25">
      <c r="A1443" s="144" t="s">
        <v>2968</v>
      </c>
      <c r="B1443" s="87" t="s">
        <v>2969</v>
      </c>
      <c r="C1443" s="88">
        <v>0</v>
      </c>
      <c r="D1443" s="89" t="s">
        <v>6</v>
      </c>
      <c r="E1443" s="90" t="str">
        <f>VLOOKUP(STOCKSANLUIS[[#This Row],[CODIGO]],FAMILIAS[],4,FALSE)</f>
        <v>EVERWELL</v>
      </c>
      <c r="F1443" s="90">
        <v>1</v>
      </c>
      <c r="G1443" s="90"/>
      <c r="H1443" s="90">
        <f>SUMIF(INGRESO_MERCADERIA[CODIGO],STOCKSANLUIS[[#This Row],[CODIGO]],INGRESO_MERCADERIA[INGRESO])</f>
        <v>0</v>
      </c>
      <c r="I1443" s="90">
        <f>SUMIF(SALIDA[CODIGO],STOCKSANLUIS[[#This Row],[CODIGO]],SALIDA[CANTIDAD])</f>
        <v>0</v>
      </c>
      <c r="J1443" s="90">
        <f>STOCKSANLUIS[[#This Row],[STOCK ALM1]]-STOCKSANLUIS[[#This Row],[SALIDA]]</f>
        <v>0</v>
      </c>
      <c r="K1443" s="90" t="str">
        <f>VLOOKUP(STOCKSANLUIS[[#This Row],[CODIGO]],CLASIFICACION[],6,FALSE)</f>
        <v>C</v>
      </c>
      <c r="L1443" s="90">
        <f>IFERROR(VLOOKUP(STOCKSANLUIS[[#This Row],[CODIGO]],STOCK_STARSOFT[],3,FALSE),0)</f>
        <v>0</v>
      </c>
      <c r="M1443" s="90" t="str">
        <f>IF(STOCKSANLUIS[[#This Row],[STOCK ACTUAL]]=STOCKSANLUIS[[#This Row],[STOCK_STARSOFT]],"SIN DIFERENCIA","DIFERENCIA")</f>
        <v>SIN DIFERENCIA</v>
      </c>
    </row>
    <row r="1444" spans="1:13" ht="15" hidden="1" customHeight="1" x14ac:dyDescent="0.25">
      <c r="A1444" s="144" t="s">
        <v>2970</v>
      </c>
      <c r="B1444" s="87" t="s">
        <v>2971</v>
      </c>
      <c r="C1444" s="88">
        <v>0</v>
      </c>
      <c r="D1444" s="89" t="s">
        <v>6</v>
      </c>
      <c r="E1444" s="90" t="str">
        <f>VLOOKUP(STOCKSANLUIS[[#This Row],[CODIGO]],FAMILIAS[],4,FALSE)</f>
        <v>EVERWELL</v>
      </c>
      <c r="F1444" s="90">
        <v>1</v>
      </c>
      <c r="G1444" s="90"/>
      <c r="H1444" s="90">
        <f>SUMIF(INGRESO_MERCADERIA[CODIGO],STOCKSANLUIS[[#This Row],[CODIGO]],INGRESO_MERCADERIA[INGRESO])</f>
        <v>0</v>
      </c>
      <c r="I1444" s="90">
        <f>SUMIF(SALIDA[CODIGO],STOCKSANLUIS[[#This Row],[CODIGO]],SALIDA[CANTIDAD])</f>
        <v>0</v>
      </c>
      <c r="J1444" s="90">
        <f>STOCKSANLUIS[[#This Row],[STOCK ALM1]]-STOCKSANLUIS[[#This Row],[SALIDA]]</f>
        <v>0</v>
      </c>
      <c r="K1444" s="90" t="str">
        <f>VLOOKUP(STOCKSANLUIS[[#This Row],[CODIGO]],CLASIFICACION[],6,FALSE)</f>
        <v>C</v>
      </c>
      <c r="L1444" s="90">
        <f>IFERROR(VLOOKUP(STOCKSANLUIS[[#This Row],[CODIGO]],STOCK_STARSOFT[],3,FALSE),0)</f>
        <v>0</v>
      </c>
      <c r="M1444" s="90" t="str">
        <f>IF(STOCKSANLUIS[[#This Row],[STOCK ACTUAL]]=STOCKSANLUIS[[#This Row],[STOCK_STARSOFT]],"SIN DIFERENCIA","DIFERENCIA")</f>
        <v>SIN DIFERENCIA</v>
      </c>
    </row>
    <row r="1445" spans="1:13" ht="15" hidden="1" customHeight="1" x14ac:dyDescent="0.25">
      <c r="A1445" s="144" t="s">
        <v>2972</v>
      </c>
      <c r="B1445" s="87" t="s">
        <v>2973</v>
      </c>
      <c r="C1445" s="88">
        <v>0</v>
      </c>
      <c r="D1445" s="89" t="s">
        <v>6</v>
      </c>
      <c r="E1445" s="90" t="str">
        <f>VLOOKUP(STOCKSANLUIS[[#This Row],[CODIGO]],FAMILIAS[],4,FALSE)</f>
        <v>EVERWELL</v>
      </c>
      <c r="F1445" s="90">
        <v>1</v>
      </c>
      <c r="G1445" s="90"/>
      <c r="H1445" s="90">
        <f>SUMIF(INGRESO_MERCADERIA[CODIGO],STOCKSANLUIS[[#This Row],[CODIGO]],INGRESO_MERCADERIA[INGRESO])</f>
        <v>0</v>
      </c>
      <c r="I1445" s="90">
        <f>SUMIF(SALIDA[CODIGO],STOCKSANLUIS[[#This Row],[CODIGO]],SALIDA[CANTIDAD])</f>
        <v>0</v>
      </c>
      <c r="J1445" s="90">
        <f>STOCKSANLUIS[[#This Row],[STOCK ALM1]]-STOCKSANLUIS[[#This Row],[SALIDA]]</f>
        <v>0</v>
      </c>
      <c r="K1445" s="90" t="str">
        <f>VLOOKUP(STOCKSANLUIS[[#This Row],[CODIGO]],CLASIFICACION[],6,FALSE)</f>
        <v>C</v>
      </c>
      <c r="L1445" s="90">
        <f>IFERROR(VLOOKUP(STOCKSANLUIS[[#This Row],[CODIGO]],STOCK_STARSOFT[],3,FALSE),0)</f>
        <v>0</v>
      </c>
      <c r="M1445" s="90" t="str">
        <f>IF(STOCKSANLUIS[[#This Row],[STOCK ACTUAL]]=STOCKSANLUIS[[#This Row],[STOCK_STARSOFT]],"SIN DIFERENCIA","DIFERENCIA")</f>
        <v>SIN DIFERENCIA</v>
      </c>
    </row>
    <row r="1446" spans="1:13" ht="15" hidden="1" customHeight="1" x14ac:dyDescent="0.25">
      <c r="A1446" s="144" t="s">
        <v>2974</v>
      </c>
      <c r="B1446" s="87" t="s">
        <v>2975</v>
      </c>
      <c r="C1446" s="88">
        <v>0</v>
      </c>
      <c r="D1446" s="89" t="s">
        <v>6</v>
      </c>
      <c r="E1446" s="90" t="str">
        <f>VLOOKUP(STOCKSANLUIS[[#This Row],[CODIGO]],FAMILIAS[],4,FALSE)</f>
        <v>EVERWELL</v>
      </c>
      <c r="F1446" s="90">
        <v>1</v>
      </c>
      <c r="G1446" s="90"/>
      <c r="H1446" s="90">
        <f>SUMIF(INGRESO_MERCADERIA[CODIGO],STOCKSANLUIS[[#This Row],[CODIGO]],INGRESO_MERCADERIA[INGRESO])</f>
        <v>0</v>
      </c>
      <c r="I1446" s="90">
        <f>SUMIF(SALIDA[CODIGO],STOCKSANLUIS[[#This Row],[CODIGO]],SALIDA[CANTIDAD])</f>
        <v>0</v>
      </c>
      <c r="J1446" s="90">
        <f>STOCKSANLUIS[[#This Row],[STOCK ALM1]]-STOCKSANLUIS[[#This Row],[SALIDA]]</f>
        <v>0</v>
      </c>
      <c r="K1446" s="90" t="str">
        <f>VLOOKUP(STOCKSANLUIS[[#This Row],[CODIGO]],CLASIFICACION[],6,FALSE)</f>
        <v>C</v>
      </c>
      <c r="L1446" s="90">
        <f>IFERROR(VLOOKUP(STOCKSANLUIS[[#This Row],[CODIGO]],STOCK_STARSOFT[],3,FALSE),0)</f>
        <v>0</v>
      </c>
      <c r="M1446" s="90" t="str">
        <f>IF(STOCKSANLUIS[[#This Row],[STOCK ACTUAL]]=STOCKSANLUIS[[#This Row],[STOCK_STARSOFT]],"SIN DIFERENCIA","DIFERENCIA")</f>
        <v>SIN DIFERENCIA</v>
      </c>
    </row>
    <row r="1447" spans="1:13" ht="15" hidden="1" customHeight="1" x14ac:dyDescent="0.25">
      <c r="A1447" s="144" t="s">
        <v>2976</v>
      </c>
      <c r="B1447" s="87" t="s">
        <v>2977</v>
      </c>
      <c r="C1447" s="88">
        <v>0</v>
      </c>
      <c r="D1447" s="89" t="s">
        <v>6</v>
      </c>
      <c r="E1447" s="90" t="str">
        <f>VLOOKUP(STOCKSANLUIS[[#This Row],[CODIGO]],FAMILIAS[],4,FALSE)</f>
        <v>EVERWELL</v>
      </c>
      <c r="F1447" s="90">
        <v>1</v>
      </c>
      <c r="G1447" s="90"/>
      <c r="H1447" s="90">
        <f>SUMIF(INGRESO_MERCADERIA[CODIGO],STOCKSANLUIS[[#This Row],[CODIGO]],INGRESO_MERCADERIA[INGRESO])</f>
        <v>0</v>
      </c>
      <c r="I1447" s="90">
        <f>SUMIF(SALIDA[CODIGO],STOCKSANLUIS[[#This Row],[CODIGO]],SALIDA[CANTIDAD])</f>
        <v>0</v>
      </c>
      <c r="J1447" s="90">
        <f>STOCKSANLUIS[[#This Row],[STOCK ALM1]]-STOCKSANLUIS[[#This Row],[SALIDA]]</f>
        <v>0</v>
      </c>
      <c r="K1447" s="90" t="str">
        <f>VLOOKUP(STOCKSANLUIS[[#This Row],[CODIGO]],CLASIFICACION[],6,FALSE)</f>
        <v>C</v>
      </c>
      <c r="L1447" s="90">
        <f>IFERROR(VLOOKUP(STOCKSANLUIS[[#This Row],[CODIGO]],STOCK_STARSOFT[],3,FALSE),0)</f>
        <v>0</v>
      </c>
      <c r="M1447" s="90" t="str">
        <f>IF(STOCKSANLUIS[[#This Row],[STOCK ACTUAL]]=STOCKSANLUIS[[#This Row],[STOCK_STARSOFT]],"SIN DIFERENCIA","DIFERENCIA")</f>
        <v>SIN DIFERENCIA</v>
      </c>
    </row>
    <row r="1448" spans="1:13" ht="15" hidden="1" customHeight="1" x14ac:dyDescent="0.25">
      <c r="A1448" s="144" t="s">
        <v>2978</v>
      </c>
      <c r="B1448" s="87" t="s">
        <v>2979</v>
      </c>
      <c r="C1448" s="88">
        <v>0</v>
      </c>
      <c r="D1448" s="89" t="s">
        <v>6</v>
      </c>
      <c r="E1448" s="90" t="str">
        <f>VLOOKUP(STOCKSANLUIS[[#This Row],[CODIGO]],FAMILIAS[],4,FALSE)</f>
        <v>EVERWELL</v>
      </c>
      <c r="F1448" s="90">
        <v>1</v>
      </c>
      <c r="G1448" s="90"/>
      <c r="H1448" s="90">
        <f>SUMIF(INGRESO_MERCADERIA[CODIGO],STOCKSANLUIS[[#This Row],[CODIGO]],INGRESO_MERCADERIA[INGRESO])</f>
        <v>0</v>
      </c>
      <c r="I1448" s="90">
        <f>SUMIF(SALIDA[CODIGO],STOCKSANLUIS[[#This Row],[CODIGO]],SALIDA[CANTIDAD])</f>
        <v>0</v>
      </c>
      <c r="J1448" s="90">
        <f>STOCKSANLUIS[[#This Row],[STOCK ALM1]]-STOCKSANLUIS[[#This Row],[SALIDA]]</f>
        <v>0</v>
      </c>
      <c r="K1448" s="90" t="str">
        <f>VLOOKUP(STOCKSANLUIS[[#This Row],[CODIGO]],CLASIFICACION[],6,FALSE)</f>
        <v>C</v>
      </c>
      <c r="L1448" s="90">
        <f>IFERROR(VLOOKUP(STOCKSANLUIS[[#This Row],[CODIGO]],STOCK_STARSOFT[],3,FALSE),0)</f>
        <v>0</v>
      </c>
      <c r="M1448" s="90" t="str">
        <f>IF(STOCKSANLUIS[[#This Row],[STOCK ACTUAL]]=STOCKSANLUIS[[#This Row],[STOCK_STARSOFT]],"SIN DIFERENCIA","DIFERENCIA")</f>
        <v>SIN DIFERENCIA</v>
      </c>
    </row>
    <row r="1449" spans="1:13" ht="15" hidden="1" customHeight="1" x14ac:dyDescent="0.25">
      <c r="A1449" s="144" t="s">
        <v>2980</v>
      </c>
      <c r="B1449" s="87" t="s">
        <v>2981</v>
      </c>
      <c r="C1449" s="88">
        <v>0</v>
      </c>
      <c r="D1449" s="89" t="s">
        <v>6</v>
      </c>
      <c r="E1449" s="90" t="str">
        <f>VLOOKUP(STOCKSANLUIS[[#This Row],[CODIGO]],FAMILIAS[],4,FALSE)</f>
        <v>EVERWELL</v>
      </c>
      <c r="F1449" s="90">
        <v>1</v>
      </c>
      <c r="G1449" s="90"/>
      <c r="H1449" s="90">
        <f>SUMIF(INGRESO_MERCADERIA[CODIGO],STOCKSANLUIS[[#This Row],[CODIGO]],INGRESO_MERCADERIA[INGRESO])</f>
        <v>0</v>
      </c>
      <c r="I1449" s="90">
        <f>SUMIF(SALIDA[CODIGO],STOCKSANLUIS[[#This Row],[CODIGO]],SALIDA[CANTIDAD])</f>
        <v>0</v>
      </c>
      <c r="J1449" s="90">
        <f>STOCKSANLUIS[[#This Row],[STOCK ALM1]]-STOCKSANLUIS[[#This Row],[SALIDA]]</f>
        <v>0</v>
      </c>
      <c r="K1449" s="90" t="str">
        <f>VLOOKUP(STOCKSANLUIS[[#This Row],[CODIGO]],CLASIFICACION[],6,FALSE)</f>
        <v>C</v>
      </c>
      <c r="L1449" s="90">
        <f>IFERROR(VLOOKUP(STOCKSANLUIS[[#This Row],[CODIGO]],STOCK_STARSOFT[],3,FALSE),0)</f>
        <v>0</v>
      </c>
      <c r="M1449" s="90" t="str">
        <f>IF(STOCKSANLUIS[[#This Row],[STOCK ACTUAL]]=STOCKSANLUIS[[#This Row],[STOCK_STARSOFT]],"SIN DIFERENCIA","DIFERENCIA")</f>
        <v>SIN DIFERENCIA</v>
      </c>
    </row>
    <row r="1450" spans="1:13" ht="15" hidden="1" customHeight="1" x14ac:dyDescent="0.25">
      <c r="A1450" s="144" t="s">
        <v>2982</v>
      </c>
      <c r="B1450" s="87" t="s">
        <v>2983</v>
      </c>
      <c r="C1450" s="88">
        <v>0</v>
      </c>
      <c r="D1450" s="89" t="s">
        <v>6</v>
      </c>
      <c r="E1450" s="90" t="str">
        <f>VLOOKUP(STOCKSANLUIS[[#This Row],[CODIGO]],FAMILIAS[],4,FALSE)</f>
        <v>EVERWELL</v>
      </c>
      <c r="F1450" s="90">
        <v>1</v>
      </c>
      <c r="G1450" s="90"/>
      <c r="H1450" s="90">
        <f>SUMIF(INGRESO_MERCADERIA[CODIGO],STOCKSANLUIS[[#This Row],[CODIGO]],INGRESO_MERCADERIA[INGRESO])</f>
        <v>0</v>
      </c>
      <c r="I1450" s="90">
        <f>SUMIF(SALIDA[CODIGO],STOCKSANLUIS[[#This Row],[CODIGO]],SALIDA[CANTIDAD])</f>
        <v>0</v>
      </c>
      <c r="J1450" s="90">
        <f>STOCKSANLUIS[[#This Row],[STOCK ALM1]]-STOCKSANLUIS[[#This Row],[SALIDA]]</f>
        <v>0</v>
      </c>
      <c r="K1450" s="90" t="str">
        <f>VLOOKUP(STOCKSANLUIS[[#This Row],[CODIGO]],CLASIFICACION[],6,FALSE)</f>
        <v>C</v>
      </c>
      <c r="L1450" s="90">
        <f>IFERROR(VLOOKUP(STOCKSANLUIS[[#This Row],[CODIGO]],STOCK_STARSOFT[],3,FALSE),0)</f>
        <v>0</v>
      </c>
      <c r="M1450" s="90" t="str">
        <f>IF(STOCKSANLUIS[[#This Row],[STOCK ACTUAL]]=STOCKSANLUIS[[#This Row],[STOCK_STARSOFT]],"SIN DIFERENCIA","DIFERENCIA")</f>
        <v>SIN DIFERENCIA</v>
      </c>
    </row>
    <row r="1451" spans="1:13" ht="15" hidden="1" customHeight="1" x14ac:dyDescent="0.25">
      <c r="A1451" s="144" t="s">
        <v>55</v>
      </c>
      <c r="B1451" s="87" t="s">
        <v>56</v>
      </c>
      <c r="C1451" s="88">
        <v>2</v>
      </c>
      <c r="D1451" s="89" t="s">
        <v>6</v>
      </c>
      <c r="E1451" s="90" t="str">
        <f>VLOOKUP(STOCKSANLUIS[[#This Row],[CODIGO]],FAMILIAS[],4,FALSE)</f>
        <v>FULL GAUGE</v>
      </c>
      <c r="F1451" s="90">
        <v>1</v>
      </c>
      <c r="G1451" s="90" t="s">
        <v>19524</v>
      </c>
      <c r="H1451" s="90">
        <f>SUMIF(INGRESO_MERCADERIA[CODIGO],STOCKSANLUIS[[#This Row],[CODIGO]],INGRESO_MERCADERIA[INGRESO])</f>
        <v>10</v>
      </c>
      <c r="I1451" s="90">
        <f>SUMIF(SALIDA[CODIGO],STOCKSANLUIS[[#This Row],[CODIGO]],SALIDA[CANTIDAD])</f>
        <v>6</v>
      </c>
      <c r="J1451" s="90">
        <f>STOCKSANLUIS[[#This Row],[STOCK ALM1]]-STOCKSANLUIS[[#This Row],[SALIDA]]</f>
        <v>4</v>
      </c>
      <c r="K1451" s="90" t="str">
        <f>VLOOKUP(STOCKSANLUIS[[#This Row],[CODIGO]],CLASIFICACION[],6,FALSE)</f>
        <v>B</v>
      </c>
      <c r="L1451" s="90">
        <f>IFERROR(VLOOKUP(STOCKSANLUIS[[#This Row],[CODIGO]],STOCK_STARSOFT[],3,FALSE),0)</f>
        <v>4</v>
      </c>
      <c r="M1451" s="90" t="str">
        <f>IF(STOCKSANLUIS[[#This Row],[STOCK ACTUAL]]=STOCKSANLUIS[[#This Row],[STOCK_STARSOFT]],"SIN DIFERENCIA","DIFERENCIA")</f>
        <v>SIN DIFERENCIA</v>
      </c>
    </row>
    <row r="1452" spans="1:13" ht="15" hidden="1" customHeight="1" x14ac:dyDescent="0.25">
      <c r="A1452" s="144" t="s">
        <v>2986</v>
      </c>
      <c r="B1452" s="87" t="s">
        <v>2987</v>
      </c>
      <c r="C1452" s="88">
        <v>1</v>
      </c>
      <c r="D1452" s="89" t="s">
        <v>6</v>
      </c>
      <c r="E1452" s="90" t="str">
        <f>VLOOKUP(STOCKSANLUIS[[#This Row],[CODIGO]],FAMILIAS[],4,FALSE)</f>
        <v>EVERWELL</v>
      </c>
      <c r="F1452" s="90">
        <v>1</v>
      </c>
      <c r="G1452" s="90" t="s">
        <v>19524</v>
      </c>
      <c r="H1452" s="90">
        <f>SUMIF(INGRESO_MERCADERIA[CODIGO],STOCKSANLUIS[[#This Row],[CODIGO]],INGRESO_MERCADERIA[INGRESO])</f>
        <v>1</v>
      </c>
      <c r="I1452" s="90">
        <f>SUMIF(SALIDA[CODIGO],STOCKSANLUIS[[#This Row],[CODIGO]],SALIDA[CANTIDAD])</f>
        <v>1</v>
      </c>
      <c r="J1452" s="90">
        <f>STOCKSANLUIS[[#This Row],[STOCK ALM1]]-STOCKSANLUIS[[#This Row],[SALIDA]]</f>
        <v>0</v>
      </c>
      <c r="K1452" s="90" t="str">
        <f>VLOOKUP(STOCKSANLUIS[[#This Row],[CODIGO]],CLASIFICACION[],6,FALSE)</f>
        <v>C</v>
      </c>
      <c r="L1452" s="90">
        <f>IFERROR(VLOOKUP(STOCKSANLUIS[[#This Row],[CODIGO]],STOCK_STARSOFT[],3,FALSE),0)</f>
        <v>0</v>
      </c>
      <c r="M1452" s="90" t="str">
        <f>IF(STOCKSANLUIS[[#This Row],[STOCK ACTUAL]]=STOCKSANLUIS[[#This Row],[STOCK_STARSOFT]],"SIN DIFERENCIA","DIFERENCIA")</f>
        <v>SIN DIFERENCIA</v>
      </c>
    </row>
    <row r="1453" spans="1:13" ht="15" hidden="1" customHeight="1" x14ac:dyDescent="0.25">
      <c r="A1453" s="144" t="s">
        <v>3485</v>
      </c>
      <c r="B1453" s="87" t="s">
        <v>3486</v>
      </c>
      <c r="C1453" s="88">
        <v>1</v>
      </c>
      <c r="D1453" s="89" t="s">
        <v>6</v>
      </c>
      <c r="E1453" s="90" t="str">
        <f>VLOOKUP(STOCKSANLUIS[[#This Row],[CODIGO]],FAMILIAS[],4,FALSE)</f>
        <v>EVERWELL</v>
      </c>
      <c r="F1453" s="90">
        <v>1</v>
      </c>
      <c r="G1453" s="90" t="s">
        <v>19526</v>
      </c>
      <c r="H1453" s="90">
        <f>SUMIF(INGRESO_MERCADERIA[CODIGO],STOCKSANLUIS[[#This Row],[CODIGO]],INGRESO_MERCADERIA[INGRESO])</f>
        <v>1</v>
      </c>
      <c r="I1453" s="90">
        <f>SUMIF(SALIDA[CODIGO],STOCKSANLUIS[[#This Row],[CODIGO]],SALIDA[CANTIDAD])</f>
        <v>1</v>
      </c>
      <c r="J1453" s="90">
        <f>STOCKSANLUIS[[#This Row],[STOCK ALM1]]-STOCKSANLUIS[[#This Row],[SALIDA]]</f>
        <v>0</v>
      </c>
      <c r="K1453" s="90" t="str">
        <f>VLOOKUP(STOCKSANLUIS[[#This Row],[CODIGO]],CLASIFICACION[],6,FALSE)</f>
        <v>C</v>
      </c>
      <c r="L1453" s="90">
        <f>IFERROR(VLOOKUP(STOCKSANLUIS[[#This Row],[CODIGO]],STOCK_STARSOFT[],3,FALSE),0)</f>
        <v>0</v>
      </c>
      <c r="M1453" s="90" t="str">
        <f>IF(STOCKSANLUIS[[#This Row],[STOCK ACTUAL]]=STOCKSANLUIS[[#This Row],[STOCK_STARSOFT]],"SIN DIFERENCIA","DIFERENCIA")</f>
        <v>SIN DIFERENCIA</v>
      </c>
    </row>
    <row r="1454" spans="1:13" ht="15" hidden="1" customHeight="1" x14ac:dyDescent="0.25">
      <c r="A1454" s="144" t="s">
        <v>2990</v>
      </c>
      <c r="B1454" s="87" t="s">
        <v>2991</v>
      </c>
      <c r="C1454" s="88">
        <v>0</v>
      </c>
      <c r="D1454" s="89" t="s">
        <v>6</v>
      </c>
      <c r="E1454" s="90" t="str">
        <f>VLOOKUP(STOCKSANLUIS[[#This Row],[CODIGO]],FAMILIAS[],4,FALSE)</f>
        <v>SMART ELECTRIC</v>
      </c>
      <c r="F1454" s="90">
        <v>1</v>
      </c>
      <c r="G1454" s="90"/>
      <c r="H1454" s="90">
        <f>SUMIF(INGRESO_MERCADERIA[CODIGO],STOCKSANLUIS[[#This Row],[CODIGO]],INGRESO_MERCADERIA[INGRESO])</f>
        <v>0</v>
      </c>
      <c r="I1454" s="90">
        <f>SUMIF(SALIDA[CODIGO],STOCKSANLUIS[[#This Row],[CODIGO]],SALIDA[CANTIDAD])</f>
        <v>0</v>
      </c>
      <c r="J1454" s="90">
        <f>STOCKSANLUIS[[#This Row],[STOCK ALM1]]-STOCKSANLUIS[[#This Row],[SALIDA]]</f>
        <v>0</v>
      </c>
      <c r="K1454" s="90" t="str">
        <f>VLOOKUP(STOCKSANLUIS[[#This Row],[CODIGO]],CLASIFICACION[],6,FALSE)</f>
        <v>C</v>
      </c>
      <c r="L1454" s="90">
        <f>IFERROR(VLOOKUP(STOCKSANLUIS[[#This Row],[CODIGO]],STOCK_STARSOFT[],3,FALSE),0)</f>
        <v>0</v>
      </c>
      <c r="M1454" s="90" t="str">
        <f>IF(STOCKSANLUIS[[#This Row],[STOCK ACTUAL]]=STOCKSANLUIS[[#This Row],[STOCK_STARSOFT]],"SIN DIFERENCIA","DIFERENCIA")</f>
        <v>SIN DIFERENCIA</v>
      </c>
    </row>
    <row r="1455" spans="1:13" ht="15" hidden="1" customHeight="1" x14ac:dyDescent="0.25">
      <c r="A1455" s="144" t="s">
        <v>2992</v>
      </c>
      <c r="B1455" s="87" t="s">
        <v>2993</v>
      </c>
      <c r="C1455" s="88">
        <v>0</v>
      </c>
      <c r="D1455" s="89" t="s">
        <v>6</v>
      </c>
      <c r="E1455" s="90" t="str">
        <f>VLOOKUP(STOCKSANLUIS[[#This Row],[CODIGO]],FAMILIAS[],4,FALSE)</f>
        <v>SMART ELECTRIC</v>
      </c>
      <c r="F1455" s="90">
        <v>1</v>
      </c>
      <c r="G1455" s="90"/>
      <c r="H1455" s="90">
        <f>SUMIF(INGRESO_MERCADERIA[CODIGO],STOCKSANLUIS[[#This Row],[CODIGO]],INGRESO_MERCADERIA[INGRESO])</f>
        <v>0</v>
      </c>
      <c r="I1455" s="90">
        <f>SUMIF(SALIDA[CODIGO],STOCKSANLUIS[[#This Row],[CODIGO]],SALIDA[CANTIDAD])</f>
        <v>0</v>
      </c>
      <c r="J1455" s="90">
        <f>STOCKSANLUIS[[#This Row],[STOCK ALM1]]-STOCKSANLUIS[[#This Row],[SALIDA]]</f>
        <v>0</v>
      </c>
      <c r="K1455" s="90" t="str">
        <f>VLOOKUP(STOCKSANLUIS[[#This Row],[CODIGO]],CLASIFICACION[],6,FALSE)</f>
        <v>C</v>
      </c>
      <c r="L1455" s="90">
        <f>IFERROR(VLOOKUP(STOCKSANLUIS[[#This Row],[CODIGO]],STOCK_STARSOFT[],3,FALSE),0)</f>
        <v>0</v>
      </c>
      <c r="M1455" s="90" t="str">
        <f>IF(STOCKSANLUIS[[#This Row],[STOCK ACTUAL]]=STOCKSANLUIS[[#This Row],[STOCK_STARSOFT]],"SIN DIFERENCIA","DIFERENCIA")</f>
        <v>SIN DIFERENCIA</v>
      </c>
    </row>
    <row r="1456" spans="1:13" ht="15" hidden="1" customHeight="1" x14ac:dyDescent="0.25">
      <c r="A1456" s="144" t="s">
        <v>2994</v>
      </c>
      <c r="B1456" s="87" t="s">
        <v>2995</v>
      </c>
      <c r="C1456" s="88">
        <v>0</v>
      </c>
      <c r="D1456" s="89" t="s">
        <v>6</v>
      </c>
      <c r="E1456" s="90" t="str">
        <f>VLOOKUP(STOCKSANLUIS[[#This Row],[CODIGO]],FAMILIAS[],4,FALSE)</f>
        <v>SMART ELECTRIC</v>
      </c>
      <c r="F1456" s="90">
        <v>1</v>
      </c>
      <c r="G1456" s="90"/>
      <c r="H1456" s="90">
        <f>SUMIF(INGRESO_MERCADERIA[CODIGO],STOCKSANLUIS[[#This Row],[CODIGO]],INGRESO_MERCADERIA[INGRESO])</f>
        <v>0</v>
      </c>
      <c r="I1456" s="90">
        <f>SUMIF(SALIDA[CODIGO],STOCKSANLUIS[[#This Row],[CODIGO]],SALIDA[CANTIDAD])</f>
        <v>0</v>
      </c>
      <c r="J1456" s="90">
        <f>STOCKSANLUIS[[#This Row],[STOCK ALM1]]-STOCKSANLUIS[[#This Row],[SALIDA]]</f>
        <v>0</v>
      </c>
      <c r="K1456" s="90" t="str">
        <f>VLOOKUP(STOCKSANLUIS[[#This Row],[CODIGO]],CLASIFICACION[],6,FALSE)</f>
        <v>C</v>
      </c>
      <c r="L1456" s="90">
        <f>IFERROR(VLOOKUP(STOCKSANLUIS[[#This Row],[CODIGO]],STOCK_STARSOFT[],3,FALSE),0)</f>
        <v>0</v>
      </c>
      <c r="M1456" s="90" t="str">
        <f>IF(STOCKSANLUIS[[#This Row],[STOCK ACTUAL]]=STOCKSANLUIS[[#This Row],[STOCK_STARSOFT]],"SIN DIFERENCIA","DIFERENCIA")</f>
        <v>SIN DIFERENCIA</v>
      </c>
    </row>
    <row r="1457" spans="1:13" ht="15" hidden="1" customHeight="1" x14ac:dyDescent="0.25">
      <c r="A1457" s="144" t="s">
        <v>2996</v>
      </c>
      <c r="B1457" s="87" t="s">
        <v>2997</v>
      </c>
      <c r="C1457" s="88">
        <v>0</v>
      </c>
      <c r="D1457" s="89" t="s">
        <v>6</v>
      </c>
      <c r="E1457" s="90" t="str">
        <f>VLOOKUP(STOCKSANLUIS[[#This Row],[CODIGO]],FAMILIAS[],4,FALSE)</f>
        <v>SMART ELECTRIC</v>
      </c>
      <c r="F1457" s="90">
        <v>1</v>
      </c>
      <c r="G1457" s="90"/>
      <c r="H1457" s="90">
        <f>SUMIF(INGRESO_MERCADERIA[CODIGO],STOCKSANLUIS[[#This Row],[CODIGO]],INGRESO_MERCADERIA[INGRESO])</f>
        <v>0</v>
      </c>
      <c r="I1457" s="90">
        <f>SUMIF(SALIDA[CODIGO],STOCKSANLUIS[[#This Row],[CODIGO]],SALIDA[CANTIDAD])</f>
        <v>0</v>
      </c>
      <c r="J1457" s="90">
        <f>STOCKSANLUIS[[#This Row],[STOCK ALM1]]-STOCKSANLUIS[[#This Row],[SALIDA]]</f>
        <v>0</v>
      </c>
      <c r="K1457" s="90" t="str">
        <f>VLOOKUP(STOCKSANLUIS[[#This Row],[CODIGO]],CLASIFICACION[],6,FALSE)</f>
        <v>C</v>
      </c>
      <c r="L1457" s="90">
        <f>IFERROR(VLOOKUP(STOCKSANLUIS[[#This Row],[CODIGO]],STOCK_STARSOFT[],3,FALSE),0)</f>
        <v>0</v>
      </c>
      <c r="M1457" s="90" t="str">
        <f>IF(STOCKSANLUIS[[#This Row],[STOCK ACTUAL]]=STOCKSANLUIS[[#This Row],[STOCK_STARSOFT]],"SIN DIFERENCIA","DIFERENCIA")</f>
        <v>SIN DIFERENCIA</v>
      </c>
    </row>
    <row r="1458" spans="1:13" hidden="1" x14ac:dyDescent="0.25">
      <c r="A1458" s="144" t="s">
        <v>2998</v>
      </c>
      <c r="B1458" s="87" t="s">
        <v>2999</v>
      </c>
      <c r="C1458" s="88">
        <v>0</v>
      </c>
      <c r="D1458" s="89" t="s">
        <v>6</v>
      </c>
      <c r="E1458" s="90" t="str">
        <f>VLOOKUP(STOCKSANLUIS[[#This Row],[CODIGO]],FAMILIAS[],4,FALSE)</f>
        <v>EVERWELL</v>
      </c>
      <c r="F1458" s="90">
        <v>1</v>
      </c>
      <c r="G1458" s="90"/>
      <c r="H1458" s="90">
        <f>SUMIF(INGRESO_MERCADERIA[CODIGO],STOCKSANLUIS[[#This Row],[CODIGO]],INGRESO_MERCADERIA[INGRESO])</f>
        <v>0</v>
      </c>
      <c r="I1458" s="90">
        <f>SUMIF(SALIDA[CODIGO],STOCKSANLUIS[[#This Row],[CODIGO]],SALIDA[CANTIDAD])</f>
        <v>0</v>
      </c>
      <c r="J1458" s="90">
        <f>STOCKSANLUIS[[#This Row],[STOCK ALM1]]-STOCKSANLUIS[[#This Row],[SALIDA]]</f>
        <v>0</v>
      </c>
      <c r="K1458" s="90" t="str">
        <f>VLOOKUP(STOCKSANLUIS[[#This Row],[CODIGO]],CLASIFICACION[],6,FALSE)</f>
        <v>B</v>
      </c>
      <c r="L1458" s="90">
        <f>IFERROR(VLOOKUP(STOCKSANLUIS[[#This Row],[CODIGO]],STOCK_STARSOFT[],3,FALSE),0)</f>
        <v>0</v>
      </c>
      <c r="M1458" s="90" t="str">
        <f>IF(STOCKSANLUIS[[#This Row],[STOCK ACTUAL]]=STOCKSANLUIS[[#This Row],[STOCK_STARSOFT]],"SIN DIFERENCIA","DIFERENCIA")</f>
        <v>SIN DIFERENCIA</v>
      </c>
    </row>
    <row r="1459" spans="1:13" ht="15" hidden="1" customHeight="1" x14ac:dyDescent="0.25">
      <c r="A1459" s="151" t="s">
        <v>22256</v>
      </c>
      <c r="B1459" s="104" t="s">
        <v>22257</v>
      </c>
      <c r="C1459" s="105"/>
      <c r="D1459" s="89" t="s">
        <v>6</v>
      </c>
      <c r="E1459" s="107" t="str">
        <f>VLOOKUP(STOCKSANLUIS[[#This Row],[CODIGO]],FAMILIAS[],4,FALSE)</f>
        <v>EVERFROST</v>
      </c>
      <c r="F1459" s="107"/>
      <c r="G1459" s="90" t="s">
        <v>19526</v>
      </c>
      <c r="H1459" s="107">
        <f>SUMIF(INGRESO_MERCADERIA[CODIGO],STOCKSANLUIS[[#This Row],[CODIGO]],INGRESO_MERCADERIA[INGRESO])</f>
        <v>2</v>
      </c>
      <c r="I1459" s="107">
        <f>SUMIF(SALIDA[CODIGO],STOCKSANLUIS[[#This Row],[CODIGO]],SALIDA[CANTIDAD])</f>
        <v>0</v>
      </c>
      <c r="J1459" s="107">
        <f>STOCKSANLUIS[[#This Row],[STOCK ALM1]]-STOCKSANLUIS[[#This Row],[SALIDA]]</f>
        <v>2</v>
      </c>
      <c r="K1459" s="107" t="str">
        <f>VLOOKUP(STOCKSANLUIS[[#This Row],[CODIGO]],CLASIFICACION[],6,FALSE)</f>
        <v>B</v>
      </c>
      <c r="L1459" s="107">
        <f>IFERROR(VLOOKUP(STOCKSANLUIS[[#This Row],[CODIGO]],STOCK_STARSOFT[],3,FALSE),0)</f>
        <v>2</v>
      </c>
      <c r="M1459" s="107" t="str">
        <f>IF(STOCKSANLUIS[[#This Row],[STOCK ACTUAL]]=STOCKSANLUIS[[#This Row],[STOCK_STARSOFT]],"SIN DIFERENCIA","DIFERENCIA")</f>
        <v>SIN DIFERENCIA</v>
      </c>
    </row>
    <row r="1460" spans="1:13" ht="15" hidden="1" customHeight="1" x14ac:dyDescent="0.25">
      <c r="A1460" s="144" t="s">
        <v>91</v>
      </c>
      <c r="B1460" s="87" t="s">
        <v>92</v>
      </c>
      <c r="C1460" s="88">
        <v>10</v>
      </c>
      <c r="D1460" s="89" t="s">
        <v>6</v>
      </c>
      <c r="E1460" s="90" t="str">
        <f>VLOOKUP(STOCKSANLUIS[[#This Row],[CODIGO]],FAMILIAS[],4,FALSE)</f>
        <v>FULL GAUGE</v>
      </c>
      <c r="F1460" s="90">
        <v>1</v>
      </c>
      <c r="G1460" s="90" t="s">
        <v>19524</v>
      </c>
      <c r="H1460" s="90">
        <f>SUMIF(INGRESO_MERCADERIA[CODIGO],STOCKSANLUIS[[#This Row],[CODIGO]],INGRESO_MERCADERIA[INGRESO])</f>
        <v>27</v>
      </c>
      <c r="I1460" s="90">
        <f>SUMIF(SALIDA[CODIGO],STOCKSANLUIS[[#This Row],[CODIGO]],SALIDA[CANTIDAD])</f>
        <v>17</v>
      </c>
      <c r="J1460" s="90">
        <f>STOCKSANLUIS[[#This Row],[STOCK ALM1]]-STOCKSANLUIS[[#This Row],[SALIDA]]</f>
        <v>10</v>
      </c>
      <c r="K1460" s="90" t="str">
        <f>VLOOKUP(STOCKSANLUIS[[#This Row],[CODIGO]],CLASIFICACION[],6,FALSE)</f>
        <v>B</v>
      </c>
      <c r="L1460" s="90">
        <f>IFERROR(VLOOKUP(STOCKSANLUIS[[#This Row],[CODIGO]],STOCK_STARSOFT[],3,FALSE),0)</f>
        <v>10</v>
      </c>
      <c r="M1460" s="90" t="str">
        <f>IF(STOCKSANLUIS[[#This Row],[STOCK ACTUAL]]=STOCKSANLUIS[[#This Row],[STOCK_STARSOFT]],"SIN DIFERENCIA","DIFERENCIA")</f>
        <v>SIN DIFERENCIA</v>
      </c>
    </row>
    <row r="1461" spans="1:13" ht="15" hidden="1" customHeight="1" x14ac:dyDescent="0.25">
      <c r="A1461" s="144" t="s">
        <v>3006</v>
      </c>
      <c r="B1461" s="87" t="s">
        <v>3007</v>
      </c>
      <c r="C1461" s="88">
        <v>0</v>
      </c>
      <c r="D1461" s="89" t="s">
        <v>6</v>
      </c>
      <c r="E1461" s="90" t="str">
        <f>VLOOKUP(STOCKSANLUIS[[#This Row],[CODIGO]],FAMILIAS[],4,FALSE)</f>
        <v>EVERWELL</v>
      </c>
      <c r="F1461" s="90">
        <v>1</v>
      </c>
      <c r="G1461" s="90"/>
      <c r="H1461" s="90">
        <f>SUMIF(INGRESO_MERCADERIA[CODIGO],STOCKSANLUIS[[#This Row],[CODIGO]],INGRESO_MERCADERIA[INGRESO])</f>
        <v>0</v>
      </c>
      <c r="I1461" s="90">
        <f>SUMIF(SALIDA[CODIGO],STOCKSANLUIS[[#This Row],[CODIGO]],SALIDA[CANTIDAD])</f>
        <v>0</v>
      </c>
      <c r="J1461" s="90">
        <f>STOCKSANLUIS[[#This Row],[STOCK ALM1]]-STOCKSANLUIS[[#This Row],[SALIDA]]</f>
        <v>0</v>
      </c>
      <c r="K1461" s="90" t="str">
        <f>VLOOKUP(STOCKSANLUIS[[#This Row],[CODIGO]],CLASIFICACION[],6,FALSE)</f>
        <v>C</v>
      </c>
      <c r="L1461" s="90">
        <f>IFERROR(VLOOKUP(STOCKSANLUIS[[#This Row],[CODIGO]],STOCK_STARSOFT[],3,FALSE),0)</f>
        <v>0</v>
      </c>
      <c r="M1461" s="90" t="str">
        <f>IF(STOCKSANLUIS[[#This Row],[STOCK ACTUAL]]=STOCKSANLUIS[[#This Row],[STOCK_STARSOFT]],"SIN DIFERENCIA","DIFERENCIA")</f>
        <v>SIN DIFERENCIA</v>
      </c>
    </row>
    <row r="1462" spans="1:13" ht="15" hidden="1" customHeight="1" x14ac:dyDescent="0.25">
      <c r="A1462" s="144" t="s">
        <v>3008</v>
      </c>
      <c r="B1462" s="87" t="s">
        <v>3009</v>
      </c>
      <c r="C1462" s="88">
        <v>0</v>
      </c>
      <c r="D1462" s="89" t="s">
        <v>6</v>
      </c>
      <c r="E1462" s="90" t="str">
        <f>VLOOKUP(STOCKSANLUIS[[#This Row],[CODIGO]],FAMILIAS[],4,FALSE)</f>
        <v>EVERWELL</v>
      </c>
      <c r="F1462" s="90">
        <v>1</v>
      </c>
      <c r="G1462" s="90"/>
      <c r="H1462" s="90">
        <f>SUMIF(INGRESO_MERCADERIA[CODIGO],STOCKSANLUIS[[#This Row],[CODIGO]],INGRESO_MERCADERIA[INGRESO])</f>
        <v>0</v>
      </c>
      <c r="I1462" s="90">
        <f>SUMIF(SALIDA[CODIGO],STOCKSANLUIS[[#This Row],[CODIGO]],SALIDA[CANTIDAD])</f>
        <v>0</v>
      </c>
      <c r="J1462" s="90">
        <f>STOCKSANLUIS[[#This Row],[STOCK ALM1]]-STOCKSANLUIS[[#This Row],[SALIDA]]</f>
        <v>0</v>
      </c>
      <c r="K1462" s="90" t="str">
        <f>VLOOKUP(STOCKSANLUIS[[#This Row],[CODIGO]],CLASIFICACION[],6,FALSE)</f>
        <v>C</v>
      </c>
      <c r="L1462" s="90">
        <f>IFERROR(VLOOKUP(STOCKSANLUIS[[#This Row],[CODIGO]],STOCK_STARSOFT[],3,FALSE),0)</f>
        <v>0</v>
      </c>
      <c r="M1462" s="90" t="str">
        <f>IF(STOCKSANLUIS[[#This Row],[STOCK ACTUAL]]=STOCKSANLUIS[[#This Row],[STOCK_STARSOFT]],"SIN DIFERENCIA","DIFERENCIA")</f>
        <v>SIN DIFERENCIA</v>
      </c>
    </row>
    <row r="1463" spans="1:13" ht="15" hidden="1" customHeight="1" x14ac:dyDescent="0.25">
      <c r="A1463" s="144" t="s">
        <v>3010</v>
      </c>
      <c r="B1463" s="87" t="s">
        <v>3011</v>
      </c>
      <c r="C1463" s="88">
        <v>0</v>
      </c>
      <c r="D1463" s="89" t="s">
        <v>6</v>
      </c>
      <c r="E1463" s="90" t="str">
        <f>VLOOKUP(STOCKSANLUIS[[#This Row],[CODIGO]],FAMILIAS[],4,FALSE)</f>
        <v>EVERWELL</v>
      </c>
      <c r="F1463" s="90">
        <v>1</v>
      </c>
      <c r="G1463" s="90"/>
      <c r="H1463" s="90">
        <f>SUMIF(INGRESO_MERCADERIA[CODIGO],STOCKSANLUIS[[#This Row],[CODIGO]],INGRESO_MERCADERIA[INGRESO])</f>
        <v>0</v>
      </c>
      <c r="I1463" s="90">
        <f>SUMIF(SALIDA[CODIGO],STOCKSANLUIS[[#This Row],[CODIGO]],SALIDA[CANTIDAD])</f>
        <v>0</v>
      </c>
      <c r="J1463" s="90">
        <f>STOCKSANLUIS[[#This Row],[STOCK ALM1]]-STOCKSANLUIS[[#This Row],[SALIDA]]</f>
        <v>0</v>
      </c>
      <c r="K1463" s="90" t="str">
        <f>VLOOKUP(STOCKSANLUIS[[#This Row],[CODIGO]],CLASIFICACION[],6,FALSE)</f>
        <v>C</v>
      </c>
      <c r="L1463" s="90">
        <f>IFERROR(VLOOKUP(STOCKSANLUIS[[#This Row],[CODIGO]],STOCK_STARSOFT[],3,FALSE),0)</f>
        <v>0</v>
      </c>
      <c r="M1463" s="90" t="str">
        <f>IF(STOCKSANLUIS[[#This Row],[STOCK ACTUAL]]=STOCKSANLUIS[[#This Row],[STOCK_STARSOFT]],"SIN DIFERENCIA","DIFERENCIA")</f>
        <v>SIN DIFERENCIA</v>
      </c>
    </row>
    <row r="1464" spans="1:13" ht="15" hidden="1" customHeight="1" x14ac:dyDescent="0.25">
      <c r="A1464" s="144" t="s">
        <v>3012</v>
      </c>
      <c r="B1464" s="87" t="s">
        <v>3013</v>
      </c>
      <c r="C1464" s="88">
        <v>0</v>
      </c>
      <c r="D1464" s="89" t="s">
        <v>6</v>
      </c>
      <c r="E1464" s="90" t="str">
        <f>VLOOKUP(STOCKSANLUIS[[#This Row],[CODIGO]],FAMILIAS[],4,FALSE)</f>
        <v>EVERWELL</v>
      </c>
      <c r="F1464" s="90">
        <v>1</v>
      </c>
      <c r="G1464" s="90"/>
      <c r="H1464" s="90">
        <f>SUMIF(INGRESO_MERCADERIA[CODIGO],STOCKSANLUIS[[#This Row],[CODIGO]],INGRESO_MERCADERIA[INGRESO])</f>
        <v>0</v>
      </c>
      <c r="I1464" s="90">
        <f>SUMIF(SALIDA[CODIGO],STOCKSANLUIS[[#This Row],[CODIGO]],SALIDA[CANTIDAD])</f>
        <v>0</v>
      </c>
      <c r="J1464" s="90">
        <f>STOCKSANLUIS[[#This Row],[STOCK ALM1]]-STOCKSANLUIS[[#This Row],[SALIDA]]</f>
        <v>0</v>
      </c>
      <c r="K1464" s="90" t="str">
        <f>VLOOKUP(STOCKSANLUIS[[#This Row],[CODIGO]],CLASIFICACION[],6,FALSE)</f>
        <v>C</v>
      </c>
      <c r="L1464" s="90">
        <f>IFERROR(VLOOKUP(STOCKSANLUIS[[#This Row],[CODIGO]],STOCK_STARSOFT[],3,FALSE),0)</f>
        <v>0</v>
      </c>
      <c r="M1464" s="90" t="str">
        <f>IF(STOCKSANLUIS[[#This Row],[STOCK ACTUAL]]=STOCKSANLUIS[[#This Row],[STOCK_STARSOFT]],"SIN DIFERENCIA","DIFERENCIA")</f>
        <v>SIN DIFERENCIA</v>
      </c>
    </row>
    <row r="1465" spans="1:13" ht="15" hidden="1" customHeight="1" x14ac:dyDescent="0.25">
      <c r="A1465" s="144" t="s">
        <v>3014</v>
      </c>
      <c r="B1465" s="87" t="s">
        <v>3015</v>
      </c>
      <c r="C1465" s="88">
        <v>0</v>
      </c>
      <c r="D1465" s="89" t="s">
        <v>6</v>
      </c>
      <c r="E1465" s="90" t="str">
        <f>VLOOKUP(STOCKSANLUIS[[#This Row],[CODIGO]],FAMILIAS[],4,FALSE)</f>
        <v>EVERWELL</v>
      </c>
      <c r="F1465" s="90">
        <v>1</v>
      </c>
      <c r="G1465" s="90"/>
      <c r="H1465" s="90">
        <f>SUMIF(INGRESO_MERCADERIA[CODIGO],STOCKSANLUIS[[#This Row],[CODIGO]],INGRESO_MERCADERIA[INGRESO])</f>
        <v>0</v>
      </c>
      <c r="I1465" s="90">
        <f>SUMIF(SALIDA[CODIGO],STOCKSANLUIS[[#This Row],[CODIGO]],SALIDA[CANTIDAD])</f>
        <v>0</v>
      </c>
      <c r="J1465" s="90">
        <f>STOCKSANLUIS[[#This Row],[STOCK ALM1]]-STOCKSANLUIS[[#This Row],[SALIDA]]</f>
        <v>0</v>
      </c>
      <c r="K1465" s="90" t="str">
        <f>VLOOKUP(STOCKSANLUIS[[#This Row],[CODIGO]],CLASIFICACION[],6,FALSE)</f>
        <v>C</v>
      </c>
      <c r="L1465" s="90">
        <f>IFERROR(VLOOKUP(STOCKSANLUIS[[#This Row],[CODIGO]],STOCK_STARSOFT[],3,FALSE),0)</f>
        <v>0</v>
      </c>
      <c r="M1465" s="90" t="str">
        <f>IF(STOCKSANLUIS[[#This Row],[STOCK ACTUAL]]=STOCKSANLUIS[[#This Row],[STOCK_STARSOFT]],"SIN DIFERENCIA","DIFERENCIA")</f>
        <v>SIN DIFERENCIA</v>
      </c>
    </row>
    <row r="1466" spans="1:13" ht="15" hidden="1" customHeight="1" x14ac:dyDescent="0.25">
      <c r="A1466" s="144" t="s">
        <v>585</v>
      </c>
      <c r="B1466" s="87" t="s">
        <v>586</v>
      </c>
      <c r="C1466" s="88">
        <v>0</v>
      </c>
      <c r="D1466" s="89" t="s">
        <v>6</v>
      </c>
      <c r="E1466" s="90" t="str">
        <f>VLOOKUP(STOCKSANLUIS[[#This Row],[CODIGO]],FAMILIAS[],4,FALSE)</f>
        <v>FULL GAUGE</v>
      </c>
      <c r="F1466" s="90">
        <v>1</v>
      </c>
      <c r="G1466" s="90" t="s">
        <v>19526</v>
      </c>
      <c r="H1466" s="90">
        <f>SUMIF(INGRESO_MERCADERIA[CODIGO],STOCKSANLUIS[[#This Row],[CODIGO]],INGRESO_MERCADERIA[INGRESO])</f>
        <v>14</v>
      </c>
      <c r="I1466" s="90">
        <f>SUMIF(SALIDA[CODIGO],STOCKSANLUIS[[#This Row],[CODIGO]],SALIDA[CANTIDAD])</f>
        <v>14</v>
      </c>
      <c r="J1466" s="90">
        <f>STOCKSANLUIS[[#This Row],[STOCK ALM1]]-STOCKSANLUIS[[#This Row],[SALIDA]]</f>
        <v>0</v>
      </c>
      <c r="K1466" s="90" t="str">
        <f>VLOOKUP(STOCKSANLUIS[[#This Row],[CODIGO]],CLASIFICACION[],6,FALSE)</f>
        <v>C</v>
      </c>
      <c r="L1466" s="90">
        <f>IFERROR(VLOOKUP(STOCKSANLUIS[[#This Row],[CODIGO]],STOCK_STARSOFT[],3,FALSE),0)</f>
        <v>0</v>
      </c>
      <c r="M1466" s="90" t="str">
        <f>IF(STOCKSANLUIS[[#This Row],[STOCK ACTUAL]]=STOCKSANLUIS[[#This Row],[STOCK_STARSOFT]],"SIN DIFERENCIA","DIFERENCIA")</f>
        <v>SIN DIFERENCIA</v>
      </c>
    </row>
    <row r="1467" spans="1:13" ht="15" hidden="1" customHeight="1" x14ac:dyDescent="0.25">
      <c r="A1467" s="144" t="s">
        <v>3018</v>
      </c>
      <c r="B1467" s="87" t="s">
        <v>3019</v>
      </c>
      <c r="C1467" s="88">
        <v>0</v>
      </c>
      <c r="D1467" s="89" t="s">
        <v>6</v>
      </c>
      <c r="E1467" s="90" t="str">
        <f>VLOOKUP(STOCKSANLUIS[[#This Row],[CODIGO]],FAMILIAS[],4,FALSE)</f>
        <v>EVERWELL</v>
      </c>
      <c r="F1467" s="90">
        <v>1</v>
      </c>
      <c r="G1467" s="90"/>
      <c r="H1467" s="90">
        <f>SUMIF(INGRESO_MERCADERIA[CODIGO],STOCKSANLUIS[[#This Row],[CODIGO]],INGRESO_MERCADERIA[INGRESO])</f>
        <v>0</v>
      </c>
      <c r="I1467" s="90">
        <f>SUMIF(SALIDA[CODIGO],STOCKSANLUIS[[#This Row],[CODIGO]],SALIDA[CANTIDAD])</f>
        <v>0</v>
      </c>
      <c r="J1467" s="90">
        <f>STOCKSANLUIS[[#This Row],[STOCK ALM1]]-STOCKSANLUIS[[#This Row],[SALIDA]]</f>
        <v>0</v>
      </c>
      <c r="K1467" s="90" t="str">
        <f>VLOOKUP(STOCKSANLUIS[[#This Row],[CODIGO]],CLASIFICACION[],6,FALSE)</f>
        <v>C</v>
      </c>
      <c r="L1467" s="90">
        <f>IFERROR(VLOOKUP(STOCKSANLUIS[[#This Row],[CODIGO]],STOCK_STARSOFT[],3,FALSE),0)</f>
        <v>0</v>
      </c>
      <c r="M1467" s="90" t="str">
        <f>IF(STOCKSANLUIS[[#This Row],[STOCK ACTUAL]]=STOCKSANLUIS[[#This Row],[STOCK_STARSOFT]],"SIN DIFERENCIA","DIFERENCIA")</f>
        <v>SIN DIFERENCIA</v>
      </c>
    </row>
    <row r="1468" spans="1:13" ht="15" hidden="1" customHeight="1" x14ac:dyDescent="0.25">
      <c r="A1468" s="144" t="s">
        <v>3020</v>
      </c>
      <c r="B1468" s="87" t="s">
        <v>3021</v>
      </c>
      <c r="C1468" s="88">
        <v>0</v>
      </c>
      <c r="D1468" s="89" t="s">
        <v>6</v>
      </c>
      <c r="E1468" s="90" t="str">
        <f>VLOOKUP(STOCKSANLUIS[[#This Row],[CODIGO]],FAMILIAS[],4,FALSE)</f>
        <v>EVERWELL</v>
      </c>
      <c r="F1468" s="90">
        <v>1</v>
      </c>
      <c r="G1468" s="90"/>
      <c r="H1468" s="90">
        <f>SUMIF(INGRESO_MERCADERIA[CODIGO],STOCKSANLUIS[[#This Row],[CODIGO]],INGRESO_MERCADERIA[INGRESO])</f>
        <v>0</v>
      </c>
      <c r="I1468" s="90">
        <f>SUMIF(SALIDA[CODIGO],STOCKSANLUIS[[#This Row],[CODIGO]],SALIDA[CANTIDAD])</f>
        <v>0</v>
      </c>
      <c r="J1468" s="90">
        <f>STOCKSANLUIS[[#This Row],[STOCK ALM1]]-STOCKSANLUIS[[#This Row],[SALIDA]]</f>
        <v>0</v>
      </c>
      <c r="K1468" s="90" t="str">
        <f>VLOOKUP(STOCKSANLUIS[[#This Row],[CODIGO]],CLASIFICACION[],6,FALSE)</f>
        <v>C</v>
      </c>
      <c r="L1468" s="90">
        <f>IFERROR(VLOOKUP(STOCKSANLUIS[[#This Row],[CODIGO]],STOCK_STARSOFT[],3,FALSE),0)</f>
        <v>0</v>
      </c>
      <c r="M1468" s="90" t="str">
        <f>IF(STOCKSANLUIS[[#This Row],[STOCK ACTUAL]]=STOCKSANLUIS[[#This Row],[STOCK_STARSOFT]],"SIN DIFERENCIA","DIFERENCIA")</f>
        <v>SIN DIFERENCIA</v>
      </c>
    </row>
    <row r="1469" spans="1:13" ht="15" hidden="1" customHeight="1" x14ac:dyDescent="0.25">
      <c r="A1469" s="144" t="s">
        <v>3022</v>
      </c>
      <c r="B1469" s="87" t="s">
        <v>3023</v>
      </c>
      <c r="C1469" s="88">
        <v>0</v>
      </c>
      <c r="D1469" s="89" t="s">
        <v>6</v>
      </c>
      <c r="E1469" s="90" t="str">
        <f>VLOOKUP(STOCKSANLUIS[[#This Row],[CODIGO]],FAMILIAS[],4,FALSE)</f>
        <v>DANFOSS</v>
      </c>
      <c r="F1469" s="90">
        <v>1</v>
      </c>
      <c r="G1469" s="90"/>
      <c r="H1469" s="90">
        <f>SUMIF(INGRESO_MERCADERIA[CODIGO],STOCKSANLUIS[[#This Row],[CODIGO]],INGRESO_MERCADERIA[INGRESO])</f>
        <v>0</v>
      </c>
      <c r="I1469" s="90">
        <f>SUMIF(SALIDA[CODIGO],STOCKSANLUIS[[#This Row],[CODIGO]],SALIDA[CANTIDAD])</f>
        <v>0</v>
      </c>
      <c r="J1469" s="90">
        <f>STOCKSANLUIS[[#This Row],[STOCK ALM1]]-STOCKSANLUIS[[#This Row],[SALIDA]]</f>
        <v>0</v>
      </c>
      <c r="K1469" s="90" t="str">
        <f>VLOOKUP(STOCKSANLUIS[[#This Row],[CODIGO]],CLASIFICACION[],6,FALSE)</f>
        <v>C</v>
      </c>
      <c r="L1469" s="90">
        <f>IFERROR(VLOOKUP(STOCKSANLUIS[[#This Row],[CODIGO]],STOCK_STARSOFT[],3,FALSE),0)</f>
        <v>0</v>
      </c>
      <c r="M1469" s="90" t="str">
        <f>IF(STOCKSANLUIS[[#This Row],[STOCK ACTUAL]]=STOCKSANLUIS[[#This Row],[STOCK_STARSOFT]],"SIN DIFERENCIA","DIFERENCIA")</f>
        <v>SIN DIFERENCIA</v>
      </c>
    </row>
    <row r="1470" spans="1:13" ht="15" hidden="1" customHeight="1" x14ac:dyDescent="0.25">
      <c r="A1470" s="144" t="s">
        <v>3024</v>
      </c>
      <c r="B1470" s="87" t="s">
        <v>3025</v>
      </c>
      <c r="C1470" s="88">
        <v>0</v>
      </c>
      <c r="D1470" s="89" t="s">
        <v>6</v>
      </c>
      <c r="E1470" s="90" t="str">
        <f>VLOOKUP(STOCKSANLUIS[[#This Row],[CODIGO]],FAMILIAS[],4,FALSE)</f>
        <v>DANFOSS</v>
      </c>
      <c r="F1470" s="90">
        <v>1</v>
      </c>
      <c r="G1470" s="90"/>
      <c r="H1470" s="90">
        <f>SUMIF(INGRESO_MERCADERIA[CODIGO],STOCKSANLUIS[[#This Row],[CODIGO]],INGRESO_MERCADERIA[INGRESO])</f>
        <v>0</v>
      </c>
      <c r="I1470" s="90">
        <f>SUMIF(SALIDA[CODIGO],STOCKSANLUIS[[#This Row],[CODIGO]],SALIDA[CANTIDAD])</f>
        <v>0</v>
      </c>
      <c r="J1470" s="90">
        <f>STOCKSANLUIS[[#This Row],[STOCK ALM1]]-STOCKSANLUIS[[#This Row],[SALIDA]]</f>
        <v>0</v>
      </c>
      <c r="K1470" s="90" t="str">
        <f>VLOOKUP(STOCKSANLUIS[[#This Row],[CODIGO]],CLASIFICACION[],6,FALSE)</f>
        <v>C</v>
      </c>
      <c r="L1470" s="90">
        <f>IFERROR(VLOOKUP(STOCKSANLUIS[[#This Row],[CODIGO]],STOCK_STARSOFT[],3,FALSE),0)</f>
        <v>0</v>
      </c>
      <c r="M1470" s="90" t="str">
        <f>IF(STOCKSANLUIS[[#This Row],[STOCK ACTUAL]]=STOCKSANLUIS[[#This Row],[STOCK_STARSOFT]],"SIN DIFERENCIA","DIFERENCIA")</f>
        <v>SIN DIFERENCIA</v>
      </c>
    </row>
    <row r="1471" spans="1:13" ht="15" hidden="1" customHeight="1" x14ac:dyDescent="0.25">
      <c r="A1471" s="144" t="s">
        <v>3026</v>
      </c>
      <c r="B1471" s="87" t="s">
        <v>3027</v>
      </c>
      <c r="C1471" s="88">
        <v>0</v>
      </c>
      <c r="D1471" s="89" t="s">
        <v>6</v>
      </c>
      <c r="E1471" s="90" t="str">
        <f>VLOOKUP(STOCKSANLUIS[[#This Row],[CODIGO]],FAMILIAS[],4,FALSE)</f>
        <v>ELGIN</v>
      </c>
      <c r="F1471" s="90">
        <v>1</v>
      </c>
      <c r="G1471" s="90"/>
      <c r="H1471" s="90">
        <f>SUMIF(INGRESO_MERCADERIA[CODIGO],STOCKSANLUIS[[#This Row],[CODIGO]],INGRESO_MERCADERIA[INGRESO])</f>
        <v>0</v>
      </c>
      <c r="I1471" s="90">
        <f>SUMIF(SALIDA[CODIGO],STOCKSANLUIS[[#This Row],[CODIGO]],SALIDA[CANTIDAD])</f>
        <v>0</v>
      </c>
      <c r="J1471" s="90">
        <f>STOCKSANLUIS[[#This Row],[STOCK ALM1]]-STOCKSANLUIS[[#This Row],[SALIDA]]</f>
        <v>0</v>
      </c>
      <c r="K1471" s="90" t="str">
        <f>VLOOKUP(STOCKSANLUIS[[#This Row],[CODIGO]],CLASIFICACION[],6,FALSE)</f>
        <v>C</v>
      </c>
      <c r="L1471" s="90">
        <f>IFERROR(VLOOKUP(STOCKSANLUIS[[#This Row],[CODIGO]],STOCK_STARSOFT[],3,FALSE),0)</f>
        <v>0</v>
      </c>
      <c r="M1471" s="90" t="str">
        <f>IF(STOCKSANLUIS[[#This Row],[STOCK ACTUAL]]=STOCKSANLUIS[[#This Row],[STOCK_STARSOFT]],"SIN DIFERENCIA","DIFERENCIA")</f>
        <v>SIN DIFERENCIA</v>
      </c>
    </row>
    <row r="1472" spans="1:13" ht="15" hidden="1" customHeight="1" x14ac:dyDescent="0.25">
      <c r="A1472" s="144" t="s">
        <v>3028</v>
      </c>
      <c r="B1472" s="87" t="s">
        <v>3029</v>
      </c>
      <c r="C1472" s="88">
        <v>0</v>
      </c>
      <c r="D1472" s="89" t="s">
        <v>6</v>
      </c>
      <c r="E1472" s="90" t="str">
        <f>VLOOKUP(STOCKSANLUIS[[#This Row],[CODIGO]],FAMILIAS[],4,FALSE)</f>
        <v>FULL GAUGE</v>
      </c>
      <c r="F1472" s="90">
        <v>1</v>
      </c>
      <c r="G1472" s="90"/>
      <c r="H1472" s="90">
        <f>SUMIF(INGRESO_MERCADERIA[CODIGO],STOCKSANLUIS[[#This Row],[CODIGO]],INGRESO_MERCADERIA[INGRESO])</f>
        <v>0</v>
      </c>
      <c r="I1472" s="90">
        <f>SUMIF(SALIDA[CODIGO],STOCKSANLUIS[[#This Row],[CODIGO]],SALIDA[CANTIDAD])</f>
        <v>0</v>
      </c>
      <c r="J1472" s="90">
        <f>STOCKSANLUIS[[#This Row],[STOCK ALM1]]-STOCKSANLUIS[[#This Row],[SALIDA]]</f>
        <v>0</v>
      </c>
      <c r="K1472" s="90" t="str">
        <f>VLOOKUP(STOCKSANLUIS[[#This Row],[CODIGO]],CLASIFICACION[],6,FALSE)</f>
        <v>C</v>
      </c>
      <c r="L1472" s="90">
        <f>IFERROR(VLOOKUP(STOCKSANLUIS[[#This Row],[CODIGO]],STOCK_STARSOFT[],3,FALSE),0)</f>
        <v>0</v>
      </c>
      <c r="M1472" s="90" t="str">
        <f>IF(STOCKSANLUIS[[#This Row],[STOCK ACTUAL]]=STOCKSANLUIS[[#This Row],[STOCK_STARSOFT]],"SIN DIFERENCIA","DIFERENCIA")</f>
        <v>SIN DIFERENCIA</v>
      </c>
    </row>
    <row r="1473" spans="1:13" ht="15" hidden="1" customHeight="1" x14ac:dyDescent="0.25">
      <c r="A1473" s="144" t="s">
        <v>3030</v>
      </c>
      <c r="B1473" s="87" t="s">
        <v>3031</v>
      </c>
      <c r="C1473" s="88">
        <v>0</v>
      </c>
      <c r="D1473" s="89" t="s">
        <v>6</v>
      </c>
      <c r="E1473" s="90" t="str">
        <f>VLOOKUP(STOCKSANLUIS[[#This Row],[CODIGO]],FAMILIAS[],4,FALSE)</f>
        <v>DANFOSS</v>
      </c>
      <c r="F1473" s="90">
        <v>1</v>
      </c>
      <c r="G1473" s="90"/>
      <c r="H1473" s="90">
        <f>SUMIF(INGRESO_MERCADERIA[CODIGO],STOCKSANLUIS[[#This Row],[CODIGO]],INGRESO_MERCADERIA[INGRESO])</f>
        <v>0</v>
      </c>
      <c r="I1473" s="90">
        <f>SUMIF(SALIDA[CODIGO],STOCKSANLUIS[[#This Row],[CODIGO]],SALIDA[CANTIDAD])</f>
        <v>0</v>
      </c>
      <c r="J1473" s="90">
        <f>STOCKSANLUIS[[#This Row],[STOCK ALM1]]-STOCKSANLUIS[[#This Row],[SALIDA]]</f>
        <v>0</v>
      </c>
      <c r="K1473" s="90" t="str">
        <f>VLOOKUP(STOCKSANLUIS[[#This Row],[CODIGO]],CLASIFICACION[],6,FALSE)</f>
        <v>C</v>
      </c>
      <c r="L1473" s="90">
        <f>IFERROR(VLOOKUP(STOCKSANLUIS[[#This Row],[CODIGO]],STOCK_STARSOFT[],3,FALSE),0)</f>
        <v>0</v>
      </c>
      <c r="M1473" s="90" t="str">
        <f>IF(STOCKSANLUIS[[#This Row],[STOCK ACTUAL]]=STOCKSANLUIS[[#This Row],[STOCK_STARSOFT]],"SIN DIFERENCIA","DIFERENCIA")</f>
        <v>SIN DIFERENCIA</v>
      </c>
    </row>
    <row r="1474" spans="1:13" ht="15" hidden="1" customHeight="1" x14ac:dyDescent="0.25">
      <c r="A1474" s="144" t="s">
        <v>955</v>
      </c>
      <c r="B1474" s="87" t="s">
        <v>956</v>
      </c>
      <c r="C1474" s="88">
        <v>25</v>
      </c>
      <c r="D1474" s="89" t="s">
        <v>6</v>
      </c>
      <c r="E1474" s="90" t="str">
        <f>VLOOKUP(STOCKSANLUIS[[#This Row],[CODIGO]],FAMILIAS[],4,FALSE)</f>
        <v>FULL GAUGE</v>
      </c>
      <c r="F1474" s="90">
        <v>1</v>
      </c>
      <c r="G1474" s="90" t="s">
        <v>19524</v>
      </c>
      <c r="H1474" s="90">
        <f>SUMIF(INGRESO_MERCADERIA[CODIGO],STOCKSANLUIS[[#This Row],[CODIGO]],INGRESO_MERCADERIA[INGRESO])</f>
        <v>25</v>
      </c>
      <c r="I1474" s="90">
        <f>SUMIF(SALIDA[CODIGO],STOCKSANLUIS[[#This Row],[CODIGO]],SALIDA[CANTIDAD])</f>
        <v>20</v>
      </c>
      <c r="J1474" s="90">
        <f>STOCKSANLUIS[[#This Row],[STOCK ALM1]]-STOCKSANLUIS[[#This Row],[SALIDA]]</f>
        <v>5</v>
      </c>
      <c r="K1474" s="90" t="str">
        <f>VLOOKUP(STOCKSANLUIS[[#This Row],[CODIGO]],CLASIFICACION[],6,FALSE)</f>
        <v>C</v>
      </c>
      <c r="L1474" s="90">
        <f>IFERROR(VLOOKUP(STOCKSANLUIS[[#This Row],[CODIGO]],STOCK_STARSOFT[],3,FALSE),0)</f>
        <v>5</v>
      </c>
      <c r="M1474" s="90" t="str">
        <f>IF(STOCKSANLUIS[[#This Row],[STOCK ACTUAL]]=STOCKSANLUIS[[#This Row],[STOCK_STARSOFT]],"SIN DIFERENCIA","DIFERENCIA")</f>
        <v>SIN DIFERENCIA</v>
      </c>
    </row>
    <row r="1475" spans="1:13" ht="15" hidden="1" customHeight="1" x14ac:dyDescent="0.25">
      <c r="A1475" s="144" t="s">
        <v>3034</v>
      </c>
      <c r="B1475" s="87" t="s">
        <v>3035</v>
      </c>
      <c r="C1475" s="88">
        <v>0</v>
      </c>
      <c r="D1475" s="89" t="s">
        <v>6</v>
      </c>
      <c r="E1475" s="90" t="str">
        <f>VLOOKUP(STOCKSANLUIS[[#This Row],[CODIGO]],FAMILIAS[],4,FALSE)</f>
        <v>DANFOSS</v>
      </c>
      <c r="F1475" s="90">
        <v>1</v>
      </c>
      <c r="G1475" s="90"/>
      <c r="H1475" s="90">
        <f>SUMIF(INGRESO_MERCADERIA[CODIGO],STOCKSANLUIS[[#This Row],[CODIGO]],INGRESO_MERCADERIA[INGRESO])</f>
        <v>0</v>
      </c>
      <c r="I1475" s="90">
        <f>SUMIF(SALIDA[CODIGO],STOCKSANLUIS[[#This Row],[CODIGO]],SALIDA[CANTIDAD])</f>
        <v>0</v>
      </c>
      <c r="J1475" s="90">
        <f>STOCKSANLUIS[[#This Row],[STOCK ALM1]]-STOCKSANLUIS[[#This Row],[SALIDA]]</f>
        <v>0</v>
      </c>
      <c r="K1475" s="90" t="str">
        <f>VLOOKUP(STOCKSANLUIS[[#This Row],[CODIGO]],CLASIFICACION[],6,FALSE)</f>
        <v>C</v>
      </c>
      <c r="L1475" s="90">
        <f>IFERROR(VLOOKUP(STOCKSANLUIS[[#This Row],[CODIGO]],STOCK_STARSOFT[],3,FALSE),0)</f>
        <v>0</v>
      </c>
      <c r="M1475" s="90" t="str">
        <f>IF(STOCKSANLUIS[[#This Row],[STOCK ACTUAL]]=STOCKSANLUIS[[#This Row],[STOCK_STARSOFT]],"SIN DIFERENCIA","DIFERENCIA")</f>
        <v>SIN DIFERENCIA</v>
      </c>
    </row>
    <row r="1476" spans="1:13" ht="15" hidden="1" customHeight="1" x14ac:dyDescent="0.25">
      <c r="A1476" s="144" t="s">
        <v>3036</v>
      </c>
      <c r="B1476" s="87" t="s">
        <v>3037</v>
      </c>
      <c r="C1476" s="88">
        <v>0</v>
      </c>
      <c r="D1476" s="89" t="s">
        <v>6</v>
      </c>
      <c r="E1476" s="90" t="str">
        <f>VLOOKUP(STOCKSANLUIS[[#This Row],[CODIGO]],FAMILIAS[],4,FALSE)</f>
        <v>DANFOSS</v>
      </c>
      <c r="F1476" s="90">
        <v>1</v>
      </c>
      <c r="G1476" s="90"/>
      <c r="H1476" s="90">
        <f>SUMIF(INGRESO_MERCADERIA[CODIGO],STOCKSANLUIS[[#This Row],[CODIGO]],INGRESO_MERCADERIA[INGRESO])</f>
        <v>0</v>
      </c>
      <c r="I1476" s="90">
        <f>SUMIF(SALIDA[CODIGO],STOCKSANLUIS[[#This Row],[CODIGO]],SALIDA[CANTIDAD])</f>
        <v>0</v>
      </c>
      <c r="J1476" s="90">
        <f>STOCKSANLUIS[[#This Row],[STOCK ALM1]]-STOCKSANLUIS[[#This Row],[SALIDA]]</f>
        <v>0</v>
      </c>
      <c r="K1476" s="90" t="str">
        <f>VLOOKUP(STOCKSANLUIS[[#This Row],[CODIGO]],CLASIFICACION[],6,FALSE)</f>
        <v>C</v>
      </c>
      <c r="L1476" s="90">
        <f>IFERROR(VLOOKUP(STOCKSANLUIS[[#This Row],[CODIGO]],STOCK_STARSOFT[],3,FALSE),0)</f>
        <v>0</v>
      </c>
      <c r="M1476" s="90" t="str">
        <f>IF(STOCKSANLUIS[[#This Row],[STOCK ACTUAL]]=STOCKSANLUIS[[#This Row],[STOCK_STARSOFT]],"SIN DIFERENCIA","DIFERENCIA")</f>
        <v>SIN DIFERENCIA</v>
      </c>
    </row>
    <row r="1477" spans="1:13" ht="15" hidden="1" customHeight="1" x14ac:dyDescent="0.25">
      <c r="A1477" s="144" t="s">
        <v>3038</v>
      </c>
      <c r="B1477" s="87" t="s">
        <v>3039</v>
      </c>
      <c r="C1477" s="88">
        <v>0</v>
      </c>
      <c r="D1477" s="89" t="s">
        <v>6</v>
      </c>
      <c r="E1477" s="90" t="str">
        <f>VLOOKUP(STOCKSANLUIS[[#This Row],[CODIGO]],FAMILIAS[],4,FALSE)</f>
        <v>MASTER FRIGO</v>
      </c>
      <c r="F1477" s="90">
        <v>1</v>
      </c>
      <c r="G1477" s="90"/>
      <c r="H1477" s="90">
        <f>SUMIF(INGRESO_MERCADERIA[CODIGO],STOCKSANLUIS[[#This Row],[CODIGO]],INGRESO_MERCADERIA[INGRESO])</f>
        <v>0</v>
      </c>
      <c r="I1477" s="90">
        <f>SUMIF(SALIDA[CODIGO],STOCKSANLUIS[[#This Row],[CODIGO]],SALIDA[CANTIDAD])</f>
        <v>0</v>
      </c>
      <c r="J1477" s="90">
        <f>STOCKSANLUIS[[#This Row],[STOCK ALM1]]-STOCKSANLUIS[[#This Row],[SALIDA]]</f>
        <v>0</v>
      </c>
      <c r="K1477" s="90" t="str">
        <f>VLOOKUP(STOCKSANLUIS[[#This Row],[CODIGO]],CLASIFICACION[],6,FALSE)</f>
        <v>C</v>
      </c>
      <c r="L1477" s="90">
        <f>IFERROR(VLOOKUP(STOCKSANLUIS[[#This Row],[CODIGO]],STOCK_STARSOFT[],3,FALSE),0)</f>
        <v>0</v>
      </c>
      <c r="M1477" s="90" t="str">
        <f>IF(STOCKSANLUIS[[#This Row],[STOCK ACTUAL]]=STOCKSANLUIS[[#This Row],[STOCK_STARSOFT]],"SIN DIFERENCIA","DIFERENCIA")</f>
        <v>SIN DIFERENCIA</v>
      </c>
    </row>
    <row r="1478" spans="1:13" ht="15" hidden="1" customHeight="1" x14ac:dyDescent="0.25">
      <c r="A1478" s="144" t="s">
        <v>3040</v>
      </c>
      <c r="B1478" s="87" t="s">
        <v>3041</v>
      </c>
      <c r="C1478" s="88">
        <v>0</v>
      </c>
      <c r="D1478" s="89" t="s">
        <v>6</v>
      </c>
      <c r="E1478" s="90" t="str">
        <f>VLOOKUP(STOCKSANLUIS[[#This Row],[CODIGO]],FAMILIAS[],4,FALSE)</f>
        <v>EVERWELL</v>
      </c>
      <c r="F1478" s="90">
        <v>1</v>
      </c>
      <c r="G1478" s="90"/>
      <c r="H1478" s="90">
        <f>SUMIF(INGRESO_MERCADERIA[CODIGO],STOCKSANLUIS[[#This Row],[CODIGO]],INGRESO_MERCADERIA[INGRESO])</f>
        <v>0</v>
      </c>
      <c r="I1478" s="90">
        <f>SUMIF(SALIDA[CODIGO],STOCKSANLUIS[[#This Row],[CODIGO]],SALIDA[CANTIDAD])</f>
        <v>0</v>
      </c>
      <c r="J1478" s="90">
        <f>STOCKSANLUIS[[#This Row],[STOCK ALM1]]-STOCKSANLUIS[[#This Row],[SALIDA]]</f>
        <v>0</v>
      </c>
      <c r="K1478" s="90" t="str">
        <f>VLOOKUP(STOCKSANLUIS[[#This Row],[CODIGO]],CLASIFICACION[],6,FALSE)</f>
        <v>C</v>
      </c>
      <c r="L1478" s="90">
        <f>IFERROR(VLOOKUP(STOCKSANLUIS[[#This Row],[CODIGO]],STOCK_STARSOFT[],3,FALSE),0)</f>
        <v>0</v>
      </c>
      <c r="M1478" s="90" t="str">
        <f>IF(STOCKSANLUIS[[#This Row],[STOCK ACTUAL]]=STOCKSANLUIS[[#This Row],[STOCK_STARSOFT]],"SIN DIFERENCIA","DIFERENCIA")</f>
        <v>SIN DIFERENCIA</v>
      </c>
    </row>
    <row r="1479" spans="1:13" ht="15" hidden="1" customHeight="1" x14ac:dyDescent="0.25">
      <c r="A1479" s="144" t="s">
        <v>2539</v>
      </c>
      <c r="B1479" s="87" t="s">
        <v>2540</v>
      </c>
      <c r="C1479" s="88">
        <v>4</v>
      </c>
      <c r="D1479" s="89" t="s">
        <v>6</v>
      </c>
      <c r="E1479" s="90" t="str">
        <f>VLOOKUP(STOCKSANLUIS[[#This Row],[CODIGO]],FAMILIAS[],4,FALSE)</f>
        <v>FULL GAUGE</v>
      </c>
      <c r="F1479" s="90">
        <v>1</v>
      </c>
      <c r="G1479" s="90" t="s">
        <v>19524</v>
      </c>
      <c r="H1479" s="90">
        <f>SUMIF(INGRESO_MERCADERIA[CODIGO],STOCKSANLUIS[[#This Row],[CODIGO]],INGRESO_MERCADERIA[INGRESO])</f>
        <v>47</v>
      </c>
      <c r="I1479" s="90">
        <f>SUMIF(SALIDA[CODIGO],STOCKSANLUIS[[#This Row],[CODIGO]],SALIDA[CANTIDAD])</f>
        <v>40</v>
      </c>
      <c r="J1479" s="90">
        <f>STOCKSANLUIS[[#This Row],[STOCK ALM1]]-STOCKSANLUIS[[#This Row],[SALIDA]]</f>
        <v>7</v>
      </c>
      <c r="K1479" s="90" t="str">
        <f>VLOOKUP(STOCKSANLUIS[[#This Row],[CODIGO]],CLASIFICACION[],6,FALSE)</f>
        <v>A</v>
      </c>
      <c r="L1479" s="90">
        <f>IFERROR(VLOOKUP(STOCKSANLUIS[[#This Row],[CODIGO]],STOCK_STARSOFT[],3,FALSE),0)</f>
        <v>7</v>
      </c>
      <c r="M1479" s="90" t="str">
        <f>IF(STOCKSANLUIS[[#This Row],[STOCK ACTUAL]]=STOCKSANLUIS[[#This Row],[STOCK_STARSOFT]],"SIN DIFERENCIA","DIFERENCIA")</f>
        <v>SIN DIFERENCIA</v>
      </c>
    </row>
    <row r="1480" spans="1:13" ht="15" hidden="1" customHeight="1" x14ac:dyDescent="0.25">
      <c r="A1480" s="144" t="s">
        <v>953</v>
      </c>
      <c r="B1480" s="87" t="s">
        <v>954</v>
      </c>
      <c r="C1480" s="88">
        <v>1</v>
      </c>
      <c r="D1480" s="89" t="s">
        <v>6</v>
      </c>
      <c r="E1480" s="90" t="str">
        <f>VLOOKUP(STOCKSANLUIS[[#This Row],[CODIGO]],FAMILIAS[],4,FALSE)</f>
        <v>FULL GAUGE</v>
      </c>
      <c r="F1480" s="90">
        <v>1</v>
      </c>
      <c r="G1480" s="90" t="s">
        <v>19524</v>
      </c>
      <c r="H1480" s="90">
        <f>SUMIF(INGRESO_MERCADERIA[CODIGO],STOCKSANLUIS[[#This Row],[CODIGO]],INGRESO_MERCADERIA[INGRESO])</f>
        <v>17</v>
      </c>
      <c r="I1480" s="90">
        <f>SUMIF(SALIDA[CODIGO],STOCKSANLUIS[[#This Row],[CODIGO]],SALIDA[CANTIDAD])</f>
        <v>12</v>
      </c>
      <c r="J1480" s="90">
        <f>STOCKSANLUIS[[#This Row],[STOCK ALM1]]-STOCKSANLUIS[[#This Row],[SALIDA]]</f>
        <v>5</v>
      </c>
      <c r="K1480" s="90" t="str">
        <f>VLOOKUP(STOCKSANLUIS[[#This Row],[CODIGO]],CLASIFICACION[],6,FALSE)</f>
        <v>B</v>
      </c>
      <c r="L1480" s="90">
        <f>IFERROR(VLOOKUP(STOCKSANLUIS[[#This Row],[CODIGO]],STOCK_STARSOFT[],3,FALSE),0)</f>
        <v>5</v>
      </c>
      <c r="M1480" s="90" t="str">
        <f>IF(STOCKSANLUIS[[#This Row],[STOCK ACTUAL]]=STOCKSANLUIS[[#This Row],[STOCK_STARSOFT]],"SIN DIFERENCIA","DIFERENCIA")</f>
        <v>SIN DIFERENCIA</v>
      </c>
    </row>
    <row r="1481" spans="1:13" ht="15" hidden="1" customHeight="1" x14ac:dyDescent="0.25">
      <c r="A1481" s="144" t="s">
        <v>3046</v>
      </c>
      <c r="B1481" s="87" t="s">
        <v>3047</v>
      </c>
      <c r="C1481" s="88">
        <v>0</v>
      </c>
      <c r="D1481" s="89" t="s">
        <v>6</v>
      </c>
      <c r="E1481" s="90" t="str">
        <f>VLOOKUP(STOCKSANLUIS[[#This Row],[CODIGO]],FAMILIAS[],4,FALSE)</f>
        <v>EVERWELL</v>
      </c>
      <c r="F1481" s="90">
        <v>1</v>
      </c>
      <c r="G1481" s="90"/>
      <c r="H1481" s="90">
        <f>SUMIF(INGRESO_MERCADERIA[CODIGO],STOCKSANLUIS[[#This Row],[CODIGO]],INGRESO_MERCADERIA[INGRESO])</f>
        <v>0</v>
      </c>
      <c r="I1481" s="90">
        <f>SUMIF(SALIDA[CODIGO],STOCKSANLUIS[[#This Row],[CODIGO]],SALIDA[CANTIDAD])</f>
        <v>0</v>
      </c>
      <c r="J1481" s="90">
        <f>STOCKSANLUIS[[#This Row],[STOCK ALM1]]-STOCKSANLUIS[[#This Row],[SALIDA]]</f>
        <v>0</v>
      </c>
      <c r="K1481" s="90" t="str">
        <f>VLOOKUP(STOCKSANLUIS[[#This Row],[CODIGO]],CLASIFICACION[],6,FALSE)</f>
        <v>C</v>
      </c>
      <c r="L1481" s="90">
        <f>IFERROR(VLOOKUP(STOCKSANLUIS[[#This Row],[CODIGO]],STOCK_STARSOFT[],3,FALSE),0)</f>
        <v>0</v>
      </c>
      <c r="M1481" s="90" t="str">
        <f>IF(STOCKSANLUIS[[#This Row],[STOCK ACTUAL]]=STOCKSANLUIS[[#This Row],[STOCK_STARSOFT]],"SIN DIFERENCIA","DIFERENCIA")</f>
        <v>SIN DIFERENCIA</v>
      </c>
    </row>
    <row r="1482" spans="1:13" ht="15" hidden="1" customHeight="1" x14ac:dyDescent="0.25">
      <c r="A1482" s="144" t="s">
        <v>3048</v>
      </c>
      <c r="B1482" s="87" t="s">
        <v>3049</v>
      </c>
      <c r="C1482" s="88">
        <v>0</v>
      </c>
      <c r="D1482" s="89" t="s">
        <v>6</v>
      </c>
      <c r="E1482" s="90" t="str">
        <f>VLOOKUP(STOCKSANLUIS[[#This Row],[CODIGO]],FAMILIAS[],4,FALSE)</f>
        <v>EVERWELL</v>
      </c>
      <c r="F1482" s="90">
        <v>1</v>
      </c>
      <c r="G1482" s="90"/>
      <c r="H1482" s="90">
        <f>SUMIF(INGRESO_MERCADERIA[CODIGO],STOCKSANLUIS[[#This Row],[CODIGO]],INGRESO_MERCADERIA[INGRESO])</f>
        <v>0</v>
      </c>
      <c r="I1482" s="90">
        <f>SUMIF(SALIDA[CODIGO],STOCKSANLUIS[[#This Row],[CODIGO]],SALIDA[CANTIDAD])</f>
        <v>0</v>
      </c>
      <c r="J1482" s="90">
        <f>STOCKSANLUIS[[#This Row],[STOCK ALM1]]-STOCKSANLUIS[[#This Row],[SALIDA]]</f>
        <v>0</v>
      </c>
      <c r="K1482" s="90" t="str">
        <f>VLOOKUP(STOCKSANLUIS[[#This Row],[CODIGO]],CLASIFICACION[],6,FALSE)</f>
        <v>C</v>
      </c>
      <c r="L1482" s="90">
        <f>IFERROR(VLOOKUP(STOCKSANLUIS[[#This Row],[CODIGO]],STOCK_STARSOFT[],3,FALSE),0)</f>
        <v>0</v>
      </c>
      <c r="M1482" s="90" t="str">
        <f>IF(STOCKSANLUIS[[#This Row],[STOCK ACTUAL]]=STOCKSANLUIS[[#This Row],[STOCK_STARSOFT]],"SIN DIFERENCIA","DIFERENCIA")</f>
        <v>SIN DIFERENCIA</v>
      </c>
    </row>
    <row r="1483" spans="1:13" ht="15" hidden="1" customHeight="1" x14ac:dyDescent="0.25">
      <c r="A1483" s="144" t="s">
        <v>1346</v>
      </c>
      <c r="B1483" s="87" t="s">
        <v>1347</v>
      </c>
      <c r="C1483" s="88">
        <v>2</v>
      </c>
      <c r="D1483" s="89" t="s">
        <v>6</v>
      </c>
      <c r="E1483" s="90" t="str">
        <f>VLOOKUP(STOCKSANLUIS[[#This Row],[CODIGO]],FAMILIAS[],4,FALSE)</f>
        <v>FULL GAUGE</v>
      </c>
      <c r="F1483" s="90">
        <v>1</v>
      </c>
      <c r="G1483" s="90" t="s">
        <v>19524</v>
      </c>
      <c r="H1483" s="90">
        <f>SUMIF(INGRESO_MERCADERIA[CODIGO],STOCKSANLUIS[[#This Row],[CODIGO]],INGRESO_MERCADERIA[INGRESO])</f>
        <v>2</v>
      </c>
      <c r="I1483" s="90">
        <f>SUMIF(SALIDA[CODIGO],STOCKSANLUIS[[#This Row],[CODIGO]],SALIDA[CANTIDAD])</f>
        <v>2</v>
      </c>
      <c r="J1483" s="90">
        <f>STOCKSANLUIS[[#This Row],[STOCK ALM1]]-STOCKSANLUIS[[#This Row],[SALIDA]]</f>
        <v>0</v>
      </c>
      <c r="K1483" s="90" t="str">
        <f>VLOOKUP(STOCKSANLUIS[[#This Row],[CODIGO]],CLASIFICACION[],6,FALSE)</f>
        <v>C</v>
      </c>
      <c r="L1483" s="90">
        <f>IFERROR(VLOOKUP(STOCKSANLUIS[[#This Row],[CODIGO]],STOCK_STARSOFT[],3,FALSE),0)</f>
        <v>0</v>
      </c>
      <c r="M1483" s="90" t="str">
        <f>IF(STOCKSANLUIS[[#This Row],[STOCK ACTUAL]]=STOCKSANLUIS[[#This Row],[STOCK_STARSOFT]],"SIN DIFERENCIA","DIFERENCIA")</f>
        <v>SIN DIFERENCIA</v>
      </c>
    </row>
    <row r="1484" spans="1:13" ht="15" hidden="1" customHeight="1" x14ac:dyDescent="0.25">
      <c r="A1484" s="144" t="s">
        <v>1460</v>
      </c>
      <c r="B1484" s="87" t="s">
        <v>1461</v>
      </c>
      <c r="C1484" s="88">
        <v>1</v>
      </c>
      <c r="D1484" s="89" t="s">
        <v>6</v>
      </c>
      <c r="E1484" s="90" t="str">
        <f>VLOOKUP(STOCKSANLUIS[[#This Row],[CODIGO]],FAMILIAS[],4,FALSE)</f>
        <v>FULL GAUGE</v>
      </c>
      <c r="F1484" s="90">
        <v>1</v>
      </c>
      <c r="G1484" s="90" t="s">
        <v>19524</v>
      </c>
      <c r="H1484" s="90">
        <f>SUMIF(INGRESO_MERCADERIA[CODIGO],STOCKSANLUIS[[#This Row],[CODIGO]],INGRESO_MERCADERIA[INGRESO])</f>
        <v>3</v>
      </c>
      <c r="I1484" s="90">
        <f>SUMIF(SALIDA[CODIGO],STOCKSANLUIS[[#This Row],[CODIGO]],SALIDA[CANTIDAD])</f>
        <v>3</v>
      </c>
      <c r="J1484" s="90">
        <f>STOCKSANLUIS[[#This Row],[STOCK ALM1]]-STOCKSANLUIS[[#This Row],[SALIDA]]</f>
        <v>0</v>
      </c>
      <c r="K1484" s="90" t="str">
        <f>VLOOKUP(STOCKSANLUIS[[#This Row],[CODIGO]],CLASIFICACION[],6,FALSE)</f>
        <v>B</v>
      </c>
      <c r="L1484" s="90">
        <f>IFERROR(VLOOKUP(STOCKSANLUIS[[#This Row],[CODIGO]],STOCK_STARSOFT[],3,FALSE),0)</f>
        <v>0</v>
      </c>
      <c r="M1484" s="90" t="str">
        <f>IF(STOCKSANLUIS[[#This Row],[STOCK ACTUAL]]=STOCKSANLUIS[[#This Row],[STOCK_STARSOFT]],"SIN DIFERENCIA","DIFERENCIA")</f>
        <v>SIN DIFERENCIA</v>
      </c>
    </row>
    <row r="1485" spans="1:13" ht="15" hidden="1" customHeight="1" x14ac:dyDescent="0.25">
      <c r="A1485" s="144" t="s">
        <v>3054</v>
      </c>
      <c r="B1485" s="87" t="s">
        <v>3055</v>
      </c>
      <c r="C1485" s="88">
        <v>0</v>
      </c>
      <c r="D1485" s="89" t="s">
        <v>6</v>
      </c>
      <c r="E1485" s="90" t="str">
        <f>VLOOKUP(STOCKSANLUIS[[#This Row],[CODIGO]],FAMILIAS[],4,FALSE)</f>
        <v>EVERWELL</v>
      </c>
      <c r="F1485" s="90">
        <v>1</v>
      </c>
      <c r="G1485" s="90"/>
      <c r="H1485" s="90">
        <f>SUMIF(INGRESO_MERCADERIA[CODIGO],STOCKSANLUIS[[#This Row],[CODIGO]],INGRESO_MERCADERIA[INGRESO])</f>
        <v>0</v>
      </c>
      <c r="I1485" s="90">
        <f>SUMIF(SALIDA[CODIGO],STOCKSANLUIS[[#This Row],[CODIGO]],SALIDA[CANTIDAD])</f>
        <v>0</v>
      </c>
      <c r="J1485" s="90">
        <f>STOCKSANLUIS[[#This Row],[STOCK ALM1]]-STOCKSANLUIS[[#This Row],[SALIDA]]</f>
        <v>0</v>
      </c>
      <c r="K1485" s="90" t="str">
        <f>VLOOKUP(STOCKSANLUIS[[#This Row],[CODIGO]],CLASIFICACION[],6,FALSE)</f>
        <v>C</v>
      </c>
      <c r="L1485" s="90">
        <f>IFERROR(VLOOKUP(STOCKSANLUIS[[#This Row],[CODIGO]],STOCK_STARSOFT[],3,FALSE),0)</f>
        <v>0</v>
      </c>
      <c r="M1485" s="90" t="str">
        <f>IF(STOCKSANLUIS[[#This Row],[STOCK ACTUAL]]=STOCKSANLUIS[[#This Row],[STOCK_STARSOFT]],"SIN DIFERENCIA","DIFERENCIA")</f>
        <v>SIN DIFERENCIA</v>
      </c>
    </row>
    <row r="1486" spans="1:13" ht="15" hidden="1" customHeight="1" x14ac:dyDescent="0.25">
      <c r="A1486" s="144" t="s">
        <v>1254</v>
      </c>
      <c r="B1486" s="87" t="s">
        <v>1255</v>
      </c>
      <c r="C1486" s="88">
        <v>9.9999999999999995E-7</v>
      </c>
      <c r="D1486" s="89" t="s">
        <v>6</v>
      </c>
      <c r="E1486" s="90" t="str">
        <f>VLOOKUP(STOCKSANLUIS[[#This Row],[CODIGO]],FAMILIAS[],4,FALSE)</f>
        <v>ES ROBBINS</v>
      </c>
      <c r="F1486" s="90">
        <v>91.44</v>
      </c>
      <c r="G1486" s="90"/>
      <c r="H1486" s="90">
        <f>SUMIF(INGRESO_MERCADERIA[CODIGO],STOCKSANLUIS[[#This Row],[CODIGO]],INGRESO_MERCADERIA[INGRESO])</f>
        <v>9.9999999999999995E-7</v>
      </c>
      <c r="I1486" s="90">
        <f>SUMIF(SALIDA[CODIGO],STOCKSANLUIS[[#This Row],[CODIGO]],SALIDA[CANTIDAD])</f>
        <v>0</v>
      </c>
      <c r="J1486" s="90">
        <f>STOCKSANLUIS[[#This Row],[STOCK ALM1]]-STOCKSANLUIS[[#This Row],[SALIDA]]</f>
        <v>9.9999999999999995E-7</v>
      </c>
      <c r="K1486" s="90" t="str">
        <f>VLOOKUP(STOCKSANLUIS[[#This Row],[CODIGO]],CLASIFICACION[],6,FALSE)</f>
        <v>B</v>
      </c>
      <c r="L1486" s="90">
        <f>IFERROR(VLOOKUP(STOCKSANLUIS[[#This Row],[CODIGO]],STOCK_STARSOFT[],3,FALSE),0)</f>
        <v>9.9999999999999995E-7</v>
      </c>
      <c r="M1486" s="90" t="str">
        <f>IF(STOCKSANLUIS[[#This Row],[STOCK ACTUAL]]=STOCKSANLUIS[[#This Row],[STOCK_STARSOFT]],"SIN DIFERENCIA","DIFERENCIA")</f>
        <v>SIN DIFERENCIA</v>
      </c>
    </row>
    <row r="1487" spans="1:13" ht="15" hidden="1" customHeight="1" x14ac:dyDescent="0.25">
      <c r="A1487" s="144" t="s">
        <v>1847</v>
      </c>
      <c r="B1487" s="87" t="s">
        <v>1848</v>
      </c>
      <c r="C1487" s="88">
        <v>1</v>
      </c>
      <c r="D1487" s="89" t="s">
        <v>6</v>
      </c>
      <c r="E1487" s="90" t="str">
        <f>VLOOKUP(STOCKSANLUIS[[#This Row],[CODIGO]],FAMILIAS[],4,FALSE)</f>
        <v>FULL GAUGE</v>
      </c>
      <c r="F1487" s="90">
        <v>1</v>
      </c>
      <c r="G1487" s="90" t="s">
        <v>19524</v>
      </c>
      <c r="H1487" s="90">
        <f>SUMIF(INGRESO_MERCADERIA[CODIGO],STOCKSANLUIS[[#This Row],[CODIGO]],INGRESO_MERCADERIA[INGRESO])</f>
        <v>1</v>
      </c>
      <c r="I1487" s="90">
        <f>SUMIF(SALIDA[CODIGO],STOCKSANLUIS[[#This Row],[CODIGO]],SALIDA[CANTIDAD])</f>
        <v>0</v>
      </c>
      <c r="J1487" s="90">
        <f>STOCKSANLUIS[[#This Row],[STOCK ALM1]]-STOCKSANLUIS[[#This Row],[SALIDA]]</f>
        <v>1</v>
      </c>
      <c r="K1487" s="90" t="str">
        <f>VLOOKUP(STOCKSANLUIS[[#This Row],[CODIGO]],CLASIFICACION[],6,FALSE)</f>
        <v>C</v>
      </c>
      <c r="L1487" s="90">
        <f>IFERROR(VLOOKUP(STOCKSANLUIS[[#This Row],[CODIGO]],STOCK_STARSOFT[],3,FALSE),0)</f>
        <v>1</v>
      </c>
      <c r="M1487" s="90" t="str">
        <f>IF(STOCKSANLUIS[[#This Row],[STOCK ACTUAL]]=STOCKSANLUIS[[#This Row],[STOCK_STARSOFT]],"SIN DIFERENCIA","DIFERENCIA")</f>
        <v>SIN DIFERENCIA</v>
      </c>
    </row>
    <row r="1488" spans="1:13" ht="15" hidden="1" customHeight="1" x14ac:dyDescent="0.25">
      <c r="A1488" s="151" t="s">
        <v>22258</v>
      </c>
      <c r="B1488" s="104" t="s">
        <v>22259</v>
      </c>
      <c r="C1488" s="105"/>
      <c r="D1488" s="89" t="s">
        <v>6</v>
      </c>
      <c r="E1488" s="107" t="str">
        <f>VLOOKUP(STOCKSANLUIS[[#This Row],[CODIGO]],FAMILIAS[],4,FALSE)</f>
        <v>EVERFROST</v>
      </c>
      <c r="F1488" s="107"/>
      <c r="G1488" s="90" t="s">
        <v>19526</v>
      </c>
      <c r="H1488" s="107">
        <f>SUMIF(INGRESO_MERCADERIA[CODIGO],STOCKSANLUIS[[#This Row],[CODIGO]],INGRESO_MERCADERIA[INGRESO])</f>
        <v>2</v>
      </c>
      <c r="I1488" s="107">
        <f>SUMIF(SALIDA[CODIGO],STOCKSANLUIS[[#This Row],[CODIGO]],SALIDA[CANTIDAD])</f>
        <v>0</v>
      </c>
      <c r="J1488" s="107">
        <f>STOCKSANLUIS[[#This Row],[STOCK ALM1]]-STOCKSANLUIS[[#This Row],[SALIDA]]</f>
        <v>2</v>
      </c>
      <c r="K1488" s="107" t="str">
        <f>VLOOKUP(STOCKSANLUIS[[#This Row],[CODIGO]],CLASIFICACION[],6,FALSE)</f>
        <v>B</v>
      </c>
      <c r="L1488" s="107">
        <f>IFERROR(VLOOKUP(STOCKSANLUIS[[#This Row],[CODIGO]],STOCK_STARSOFT[],3,FALSE),0)</f>
        <v>2</v>
      </c>
      <c r="M1488" s="107" t="str">
        <f>IF(STOCKSANLUIS[[#This Row],[STOCK ACTUAL]]=STOCKSANLUIS[[#This Row],[STOCK_STARSOFT]],"SIN DIFERENCIA","DIFERENCIA")</f>
        <v>SIN DIFERENCIA</v>
      </c>
    </row>
    <row r="1489" spans="1:13" ht="15" hidden="1" customHeight="1" x14ac:dyDescent="0.25">
      <c r="A1489" s="144" t="s">
        <v>2342</v>
      </c>
      <c r="B1489" s="87" t="s">
        <v>2343</v>
      </c>
      <c r="C1489" s="88">
        <v>0</v>
      </c>
      <c r="D1489" s="89" t="s">
        <v>6</v>
      </c>
      <c r="E1489" s="90" t="str">
        <f>VLOOKUP(STOCKSANLUIS[[#This Row],[CODIGO]],FAMILIAS[],4,FALSE)</f>
        <v>FULL GAUGE</v>
      </c>
      <c r="F1489" s="90">
        <v>1</v>
      </c>
      <c r="G1489" s="90" t="s">
        <v>19524</v>
      </c>
      <c r="H1489" s="90">
        <f>SUMIF(INGRESO_MERCADERIA[CODIGO],STOCKSANLUIS[[#This Row],[CODIGO]],INGRESO_MERCADERIA[INGRESO])</f>
        <v>4</v>
      </c>
      <c r="I1489" s="90">
        <f>SUMIF(SALIDA[CODIGO],STOCKSANLUIS[[#This Row],[CODIGO]],SALIDA[CANTIDAD])</f>
        <v>1</v>
      </c>
      <c r="J1489" s="90">
        <f>STOCKSANLUIS[[#This Row],[STOCK ALM1]]-STOCKSANLUIS[[#This Row],[SALIDA]]</f>
        <v>3</v>
      </c>
      <c r="K1489" s="90" t="str">
        <f>VLOOKUP(STOCKSANLUIS[[#This Row],[CODIGO]],CLASIFICACION[],6,FALSE)</f>
        <v>C</v>
      </c>
      <c r="L1489" s="90">
        <f>IFERROR(VLOOKUP(STOCKSANLUIS[[#This Row],[CODIGO]],STOCK_STARSOFT[],3,FALSE),0)</f>
        <v>3</v>
      </c>
      <c r="M1489" s="90" t="str">
        <f>IF(STOCKSANLUIS[[#This Row],[STOCK ACTUAL]]=STOCKSANLUIS[[#This Row],[STOCK_STARSOFT]],"SIN DIFERENCIA","DIFERENCIA")</f>
        <v>SIN DIFERENCIA</v>
      </c>
    </row>
    <row r="1490" spans="1:13" ht="15" hidden="1" customHeight="1" x14ac:dyDescent="0.25">
      <c r="A1490" s="144" t="s">
        <v>3066</v>
      </c>
      <c r="B1490" s="87" t="s">
        <v>3067</v>
      </c>
      <c r="C1490" s="88">
        <v>0</v>
      </c>
      <c r="D1490" s="89" t="s">
        <v>6</v>
      </c>
      <c r="E1490" s="90" t="str">
        <f>VLOOKUP(STOCKSANLUIS[[#This Row],[CODIGO]],FAMILIAS[],4,FALSE)</f>
        <v>MIPAL</v>
      </c>
      <c r="F1490" s="90">
        <v>1</v>
      </c>
      <c r="G1490" s="90"/>
      <c r="H1490" s="90">
        <f>SUMIF(INGRESO_MERCADERIA[CODIGO],STOCKSANLUIS[[#This Row],[CODIGO]],INGRESO_MERCADERIA[INGRESO])</f>
        <v>0</v>
      </c>
      <c r="I1490" s="90">
        <f>SUMIF(SALIDA[CODIGO],STOCKSANLUIS[[#This Row],[CODIGO]],SALIDA[CANTIDAD])</f>
        <v>0</v>
      </c>
      <c r="J1490" s="90">
        <f>STOCKSANLUIS[[#This Row],[STOCK ALM1]]-STOCKSANLUIS[[#This Row],[SALIDA]]</f>
        <v>0</v>
      </c>
      <c r="K1490" s="90" t="str">
        <f>VLOOKUP(STOCKSANLUIS[[#This Row],[CODIGO]],CLASIFICACION[],6,FALSE)</f>
        <v>C</v>
      </c>
      <c r="L1490" s="90">
        <f>IFERROR(VLOOKUP(STOCKSANLUIS[[#This Row],[CODIGO]],STOCK_STARSOFT[],3,FALSE),0)</f>
        <v>0</v>
      </c>
      <c r="M1490" s="90" t="str">
        <f>IF(STOCKSANLUIS[[#This Row],[STOCK ACTUAL]]=STOCKSANLUIS[[#This Row],[STOCK_STARSOFT]],"SIN DIFERENCIA","DIFERENCIA")</f>
        <v>SIN DIFERENCIA</v>
      </c>
    </row>
    <row r="1491" spans="1:13" ht="15" hidden="1" customHeight="1" x14ac:dyDescent="0.25">
      <c r="A1491" s="144" t="s">
        <v>3068</v>
      </c>
      <c r="B1491" s="87" t="s">
        <v>3069</v>
      </c>
      <c r="C1491" s="88">
        <v>0</v>
      </c>
      <c r="D1491" s="89" t="s">
        <v>6</v>
      </c>
      <c r="E1491" s="90" t="str">
        <f>VLOOKUP(STOCKSANLUIS[[#This Row],[CODIGO]],FAMILIAS[],4,FALSE)</f>
        <v>MIPAL</v>
      </c>
      <c r="F1491" s="90">
        <v>1</v>
      </c>
      <c r="G1491" s="90"/>
      <c r="H1491" s="90">
        <f>SUMIF(INGRESO_MERCADERIA[CODIGO],STOCKSANLUIS[[#This Row],[CODIGO]],INGRESO_MERCADERIA[INGRESO])</f>
        <v>0</v>
      </c>
      <c r="I1491" s="90">
        <f>SUMIF(SALIDA[CODIGO],STOCKSANLUIS[[#This Row],[CODIGO]],SALIDA[CANTIDAD])</f>
        <v>0</v>
      </c>
      <c r="J1491" s="90">
        <f>STOCKSANLUIS[[#This Row],[STOCK ALM1]]-STOCKSANLUIS[[#This Row],[SALIDA]]</f>
        <v>0</v>
      </c>
      <c r="K1491" s="90" t="str">
        <f>VLOOKUP(STOCKSANLUIS[[#This Row],[CODIGO]],CLASIFICACION[],6,FALSE)</f>
        <v>C</v>
      </c>
      <c r="L1491" s="90">
        <f>IFERROR(VLOOKUP(STOCKSANLUIS[[#This Row],[CODIGO]],STOCK_STARSOFT[],3,FALSE),0)</f>
        <v>0</v>
      </c>
      <c r="M1491" s="90" t="str">
        <f>IF(STOCKSANLUIS[[#This Row],[STOCK ACTUAL]]=STOCKSANLUIS[[#This Row],[STOCK_STARSOFT]],"SIN DIFERENCIA","DIFERENCIA")</f>
        <v>SIN DIFERENCIA</v>
      </c>
    </row>
    <row r="1492" spans="1:13" ht="15" hidden="1" customHeight="1" x14ac:dyDescent="0.25">
      <c r="A1492" s="144" t="s">
        <v>3070</v>
      </c>
      <c r="B1492" s="87" t="s">
        <v>3071</v>
      </c>
      <c r="C1492" s="88">
        <v>0</v>
      </c>
      <c r="D1492" s="89" t="s">
        <v>6</v>
      </c>
      <c r="E1492" s="90" t="str">
        <f>VLOOKUP(STOCKSANLUIS[[#This Row],[CODIGO]],FAMILIAS[],4,FALSE)</f>
        <v>MIPAL</v>
      </c>
      <c r="F1492" s="90">
        <v>1</v>
      </c>
      <c r="G1492" s="90"/>
      <c r="H1492" s="90">
        <f>SUMIF(INGRESO_MERCADERIA[CODIGO],STOCKSANLUIS[[#This Row],[CODIGO]],INGRESO_MERCADERIA[INGRESO])</f>
        <v>0</v>
      </c>
      <c r="I1492" s="90">
        <f>SUMIF(SALIDA[CODIGO],STOCKSANLUIS[[#This Row],[CODIGO]],SALIDA[CANTIDAD])</f>
        <v>0</v>
      </c>
      <c r="J1492" s="90">
        <f>STOCKSANLUIS[[#This Row],[STOCK ALM1]]-STOCKSANLUIS[[#This Row],[SALIDA]]</f>
        <v>0</v>
      </c>
      <c r="K1492" s="90" t="str">
        <f>VLOOKUP(STOCKSANLUIS[[#This Row],[CODIGO]],CLASIFICACION[],6,FALSE)</f>
        <v>C</v>
      </c>
      <c r="L1492" s="90">
        <f>IFERROR(VLOOKUP(STOCKSANLUIS[[#This Row],[CODIGO]],STOCK_STARSOFT[],3,FALSE),0)</f>
        <v>0</v>
      </c>
      <c r="M1492" s="90" t="str">
        <f>IF(STOCKSANLUIS[[#This Row],[STOCK ACTUAL]]=STOCKSANLUIS[[#This Row],[STOCK_STARSOFT]],"SIN DIFERENCIA","DIFERENCIA")</f>
        <v>SIN DIFERENCIA</v>
      </c>
    </row>
    <row r="1493" spans="1:13" ht="15" hidden="1" customHeight="1" x14ac:dyDescent="0.25">
      <c r="A1493" s="144" t="s">
        <v>3072</v>
      </c>
      <c r="B1493" s="87" t="s">
        <v>3073</v>
      </c>
      <c r="C1493" s="88">
        <v>0</v>
      </c>
      <c r="D1493" s="89" t="s">
        <v>6</v>
      </c>
      <c r="E1493" s="90" t="str">
        <f>VLOOKUP(STOCKSANLUIS[[#This Row],[CODIGO]],FAMILIAS[],4,FALSE)</f>
        <v>MIPAL</v>
      </c>
      <c r="F1493" s="90">
        <v>1</v>
      </c>
      <c r="G1493" s="90"/>
      <c r="H1493" s="90">
        <f>SUMIF(INGRESO_MERCADERIA[CODIGO],STOCKSANLUIS[[#This Row],[CODIGO]],INGRESO_MERCADERIA[INGRESO])</f>
        <v>0</v>
      </c>
      <c r="I1493" s="90">
        <f>SUMIF(SALIDA[CODIGO],STOCKSANLUIS[[#This Row],[CODIGO]],SALIDA[CANTIDAD])</f>
        <v>0</v>
      </c>
      <c r="J1493" s="90">
        <f>STOCKSANLUIS[[#This Row],[STOCK ALM1]]-STOCKSANLUIS[[#This Row],[SALIDA]]</f>
        <v>0</v>
      </c>
      <c r="K1493" s="90" t="str">
        <f>VLOOKUP(STOCKSANLUIS[[#This Row],[CODIGO]],CLASIFICACION[],6,FALSE)</f>
        <v>C</v>
      </c>
      <c r="L1493" s="90">
        <f>IFERROR(VLOOKUP(STOCKSANLUIS[[#This Row],[CODIGO]],STOCK_STARSOFT[],3,FALSE),0)</f>
        <v>0</v>
      </c>
      <c r="M1493" s="90" t="str">
        <f>IF(STOCKSANLUIS[[#This Row],[STOCK ACTUAL]]=STOCKSANLUIS[[#This Row],[STOCK_STARSOFT]],"SIN DIFERENCIA","DIFERENCIA")</f>
        <v>SIN DIFERENCIA</v>
      </c>
    </row>
    <row r="1494" spans="1:13" ht="15" hidden="1" customHeight="1" x14ac:dyDescent="0.25">
      <c r="A1494" s="144" t="s">
        <v>3074</v>
      </c>
      <c r="B1494" s="87" t="s">
        <v>3075</v>
      </c>
      <c r="C1494" s="88">
        <v>0</v>
      </c>
      <c r="D1494" s="89" t="s">
        <v>6</v>
      </c>
      <c r="E1494" s="90" t="str">
        <f>VLOOKUP(STOCKSANLUIS[[#This Row],[CODIGO]],FAMILIAS[],4,FALSE)</f>
        <v>MIPAL</v>
      </c>
      <c r="F1494" s="90">
        <v>1</v>
      </c>
      <c r="G1494" s="90"/>
      <c r="H1494" s="90">
        <f>SUMIF(INGRESO_MERCADERIA[CODIGO],STOCKSANLUIS[[#This Row],[CODIGO]],INGRESO_MERCADERIA[INGRESO])</f>
        <v>0</v>
      </c>
      <c r="I1494" s="90">
        <f>SUMIF(SALIDA[CODIGO],STOCKSANLUIS[[#This Row],[CODIGO]],SALIDA[CANTIDAD])</f>
        <v>0</v>
      </c>
      <c r="J1494" s="90">
        <f>STOCKSANLUIS[[#This Row],[STOCK ALM1]]-STOCKSANLUIS[[#This Row],[SALIDA]]</f>
        <v>0</v>
      </c>
      <c r="K1494" s="90" t="str">
        <f>VLOOKUP(STOCKSANLUIS[[#This Row],[CODIGO]],CLASIFICACION[],6,FALSE)</f>
        <v>C</v>
      </c>
      <c r="L1494" s="90">
        <f>IFERROR(VLOOKUP(STOCKSANLUIS[[#This Row],[CODIGO]],STOCK_STARSOFT[],3,FALSE),0)</f>
        <v>0</v>
      </c>
      <c r="M1494" s="90" t="str">
        <f>IF(STOCKSANLUIS[[#This Row],[STOCK ACTUAL]]=STOCKSANLUIS[[#This Row],[STOCK_STARSOFT]],"SIN DIFERENCIA","DIFERENCIA")</f>
        <v>SIN DIFERENCIA</v>
      </c>
    </row>
    <row r="1495" spans="1:13" ht="15" hidden="1" customHeight="1" x14ac:dyDescent="0.25">
      <c r="A1495" s="144" t="s">
        <v>3076</v>
      </c>
      <c r="B1495" s="87" t="s">
        <v>3077</v>
      </c>
      <c r="C1495" s="88">
        <v>0</v>
      </c>
      <c r="D1495" s="89" t="s">
        <v>6</v>
      </c>
      <c r="E1495" s="90" t="str">
        <f>VLOOKUP(STOCKSANLUIS[[#This Row],[CODIGO]],FAMILIAS[],4,FALSE)</f>
        <v>MIPAL</v>
      </c>
      <c r="F1495" s="90">
        <v>1</v>
      </c>
      <c r="G1495" s="90"/>
      <c r="H1495" s="90">
        <f>SUMIF(INGRESO_MERCADERIA[CODIGO],STOCKSANLUIS[[#This Row],[CODIGO]],INGRESO_MERCADERIA[INGRESO])</f>
        <v>0</v>
      </c>
      <c r="I1495" s="90">
        <f>SUMIF(SALIDA[CODIGO],STOCKSANLUIS[[#This Row],[CODIGO]],SALIDA[CANTIDAD])</f>
        <v>0</v>
      </c>
      <c r="J1495" s="90">
        <f>STOCKSANLUIS[[#This Row],[STOCK ALM1]]-STOCKSANLUIS[[#This Row],[SALIDA]]</f>
        <v>0</v>
      </c>
      <c r="K1495" s="90" t="str">
        <f>VLOOKUP(STOCKSANLUIS[[#This Row],[CODIGO]],CLASIFICACION[],6,FALSE)</f>
        <v>C</v>
      </c>
      <c r="L1495" s="90">
        <f>IFERROR(VLOOKUP(STOCKSANLUIS[[#This Row],[CODIGO]],STOCK_STARSOFT[],3,FALSE),0)</f>
        <v>0</v>
      </c>
      <c r="M1495" s="90" t="str">
        <f>IF(STOCKSANLUIS[[#This Row],[STOCK ACTUAL]]=STOCKSANLUIS[[#This Row],[STOCK_STARSOFT]],"SIN DIFERENCIA","DIFERENCIA")</f>
        <v>SIN DIFERENCIA</v>
      </c>
    </row>
    <row r="1496" spans="1:13" ht="15" hidden="1" customHeight="1" x14ac:dyDescent="0.25">
      <c r="A1496" s="144" t="s">
        <v>2050</v>
      </c>
      <c r="B1496" s="87" t="s">
        <v>2051</v>
      </c>
      <c r="C1496" s="88">
        <v>0</v>
      </c>
      <c r="D1496" s="89" t="s">
        <v>6</v>
      </c>
      <c r="E1496" s="90" t="str">
        <f>VLOOKUP(STOCKSANLUIS[[#This Row],[CODIGO]],FAMILIAS[],4,FALSE)</f>
        <v>FULL GAUGE</v>
      </c>
      <c r="F1496" s="90">
        <v>1</v>
      </c>
      <c r="G1496" s="90" t="s">
        <v>19524</v>
      </c>
      <c r="H1496" s="90">
        <f>SUMIF(INGRESO_MERCADERIA[CODIGO],STOCKSANLUIS[[#This Row],[CODIGO]],INGRESO_MERCADERIA[INGRESO])</f>
        <v>9</v>
      </c>
      <c r="I1496" s="90">
        <f>SUMIF(SALIDA[CODIGO],STOCKSANLUIS[[#This Row],[CODIGO]],SALIDA[CANTIDAD])</f>
        <v>4</v>
      </c>
      <c r="J1496" s="90">
        <f>STOCKSANLUIS[[#This Row],[STOCK ALM1]]-STOCKSANLUIS[[#This Row],[SALIDA]]</f>
        <v>5</v>
      </c>
      <c r="K1496" s="90" t="str">
        <f>VLOOKUP(STOCKSANLUIS[[#This Row],[CODIGO]],CLASIFICACION[],6,FALSE)</f>
        <v>C</v>
      </c>
      <c r="L1496" s="90">
        <f>IFERROR(VLOOKUP(STOCKSANLUIS[[#This Row],[CODIGO]],STOCK_STARSOFT[],3,FALSE),0)</f>
        <v>5</v>
      </c>
      <c r="M1496" s="90" t="str">
        <f>IF(STOCKSANLUIS[[#This Row],[STOCK ACTUAL]]=STOCKSANLUIS[[#This Row],[STOCK_STARSOFT]],"SIN DIFERENCIA","DIFERENCIA")</f>
        <v>SIN DIFERENCIA</v>
      </c>
    </row>
    <row r="1497" spans="1:13" ht="15" hidden="1" customHeight="1" x14ac:dyDescent="0.25">
      <c r="A1497" s="144" t="s">
        <v>2344</v>
      </c>
      <c r="B1497" s="87" t="s">
        <v>2345</v>
      </c>
      <c r="C1497" s="88">
        <v>2</v>
      </c>
      <c r="D1497" s="89" t="s">
        <v>6</v>
      </c>
      <c r="E1497" s="90" t="str">
        <f>VLOOKUP(STOCKSANLUIS[[#This Row],[CODIGO]],FAMILIAS[],4,FALSE)</f>
        <v>FULL GAUGE</v>
      </c>
      <c r="F1497" s="90">
        <v>1</v>
      </c>
      <c r="G1497" s="90" t="s">
        <v>19524</v>
      </c>
      <c r="H1497" s="90">
        <f>SUMIF(INGRESO_MERCADERIA[CODIGO],STOCKSANLUIS[[#This Row],[CODIGO]],INGRESO_MERCADERIA[INGRESO])</f>
        <v>2</v>
      </c>
      <c r="I1497" s="90">
        <f>SUMIF(SALIDA[CODIGO],STOCKSANLUIS[[#This Row],[CODIGO]],SALIDA[CANTIDAD])</f>
        <v>0</v>
      </c>
      <c r="J1497" s="90">
        <f>STOCKSANLUIS[[#This Row],[STOCK ALM1]]-STOCKSANLUIS[[#This Row],[SALIDA]]</f>
        <v>2</v>
      </c>
      <c r="K1497" s="90" t="str">
        <f>VLOOKUP(STOCKSANLUIS[[#This Row],[CODIGO]],CLASIFICACION[],6,FALSE)</f>
        <v>C</v>
      </c>
      <c r="L1497" s="90">
        <f>IFERROR(VLOOKUP(STOCKSANLUIS[[#This Row],[CODIGO]],STOCK_STARSOFT[],3,FALSE),0)</f>
        <v>2</v>
      </c>
      <c r="M1497" s="90" t="str">
        <f>IF(STOCKSANLUIS[[#This Row],[STOCK ACTUAL]]=STOCKSANLUIS[[#This Row],[STOCK_STARSOFT]],"SIN DIFERENCIA","DIFERENCIA")</f>
        <v>SIN DIFERENCIA</v>
      </c>
    </row>
    <row r="1498" spans="1:13" ht="15" hidden="1" customHeight="1" x14ac:dyDescent="0.25">
      <c r="A1498" s="144" t="s">
        <v>3082</v>
      </c>
      <c r="B1498" s="87" t="s">
        <v>3083</v>
      </c>
      <c r="C1498" s="88">
        <v>0</v>
      </c>
      <c r="D1498" s="89" t="s">
        <v>6</v>
      </c>
      <c r="E1498" s="90" t="str">
        <f>VLOOKUP(STOCKSANLUIS[[#This Row],[CODIGO]],FAMILIAS[],4,FALSE)</f>
        <v>ELGIN</v>
      </c>
      <c r="F1498" s="90">
        <v>1</v>
      </c>
      <c r="G1498" s="90"/>
      <c r="H1498" s="90">
        <f>SUMIF(INGRESO_MERCADERIA[CODIGO],STOCKSANLUIS[[#This Row],[CODIGO]],INGRESO_MERCADERIA[INGRESO])</f>
        <v>0</v>
      </c>
      <c r="I1498" s="90">
        <f>SUMIF(SALIDA[CODIGO],STOCKSANLUIS[[#This Row],[CODIGO]],SALIDA[CANTIDAD])</f>
        <v>0</v>
      </c>
      <c r="J1498" s="90">
        <f>STOCKSANLUIS[[#This Row],[STOCK ALM1]]-STOCKSANLUIS[[#This Row],[SALIDA]]</f>
        <v>0</v>
      </c>
      <c r="K1498" s="90" t="str">
        <f>VLOOKUP(STOCKSANLUIS[[#This Row],[CODIGO]],CLASIFICACION[],6,FALSE)</f>
        <v>C</v>
      </c>
      <c r="L1498" s="90">
        <f>IFERROR(VLOOKUP(STOCKSANLUIS[[#This Row],[CODIGO]],STOCK_STARSOFT[],3,FALSE),0)</f>
        <v>0</v>
      </c>
      <c r="M1498" s="90" t="str">
        <f>IF(STOCKSANLUIS[[#This Row],[STOCK ACTUAL]]=STOCKSANLUIS[[#This Row],[STOCK_STARSOFT]],"SIN DIFERENCIA","DIFERENCIA")</f>
        <v>SIN DIFERENCIA</v>
      </c>
    </row>
    <row r="1499" spans="1:13" ht="15" hidden="1" customHeight="1" x14ac:dyDescent="0.25">
      <c r="A1499" s="151" t="s">
        <v>21870</v>
      </c>
      <c r="B1499" s="104" t="s">
        <v>21871</v>
      </c>
      <c r="C1499" s="105"/>
      <c r="D1499" s="106"/>
      <c r="E1499" s="107" t="str">
        <f>VLOOKUP(STOCKSANLUIS[[#This Row],[CODIGO]],FAMILIAS[],4,FALSE)</f>
        <v>FLYER</v>
      </c>
      <c r="F1499" s="107">
        <v>1</v>
      </c>
      <c r="G1499" s="90" t="s">
        <v>19526</v>
      </c>
      <c r="H1499" s="107">
        <f>SUMIF(INGRESO_MERCADERIA[CODIGO],STOCKSANLUIS[[#This Row],[CODIGO]],INGRESO_MERCADERIA[INGRESO])</f>
        <v>60</v>
      </c>
      <c r="I1499" s="107">
        <f>SUMIF(SALIDA[CODIGO],STOCKSANLUIS[[#This Row],[CODIGO]],SALIDA[CANTIDAD])</f>
        <v>60</v>
      </c>
      <c r="J1499" s="107">
        <f>STOCKSANLUIS[[#This Row],[STOCK ALM1]]-STOCKSANLUIS[[#This Row],[SALIDA]]</f>
        <v>0</v>
      </c>
      <c r="K1499" s="107" t="str">
        <f>VLOOKUP(STOCKSANLUIS[[#This Row],[CODIGO]],CLASIFICACION[],6,FALSE)</f>
        <v>B</v>
      </c>
      <c r="L1499" s="107">
        <f>IFERROR(VLOOKUP(STOCKSANLUIS[[#This Row],[CODIGO]],STOCK_STARSOFT[],3,FALSE),0)</f>
        <v>0</v>
      </c>
      <c r="M1499" s="107" t="str">
        <f>IF(STOCKSANLUIS[[#This Row],[STOCK ACTUAL]]=STOCKSANLUIS[[#This Row],[STOCK_STARSOFT]],"SIN DIFERENCIA","DIFERENCIA")</f>
        <v>SIN DIFERENCIA</v>
      </c>
    </row>
    <row r="1500" spans="1:13" ht="15" hidden="1" customHeight="1" x14ac:dyDescent="0.25">
      <c r="A1500" s="144" t="s">
        <v>3086</v>
      </c>
      <c r="B1500" s="87" t="s">
        <v>3087</v>
      </c>
      <c r="C1500" s="88">
        <v>0</v>
      </c>
      <c r="D1500" s="89" t="s">
        <v>6</v>
      </c>
      <c r="E1500" s="90" t="str">
        <f>VLOOKUP(STOCKSANLUIS[[#This Row],[CODIGO]],FAMILIAS[],4,FALSE)</f>
        <v>DANFOSS</v>
      </c>
      <c r="F1500" s="90">
        <v>1</v>
      </c>
      <c r="G1500" s="90"/>
      <c r="H1500" s="90">
        <f>SUMIF(INGRESO_MERCADERIA[CODIGO],STOCKSANLUIS[[#This Row],[CODIGO]],INGRESO_MERCADERIA[INGRESO])</f>
        <v>0</v>
      </c>
      <c r="I1500" s="90">
        <f>SUMIF(SALIDA[CODIGO],STOCKSANLUIS[[#This Row],[CODIGO]],SALIDA[CANTIDAD])</f>
        <v>0</v>
      </c>
      <c r="J1500" s="90">
        <f>STOCKSANLUIS[[#This Row],[STOCK ALM1]]-STOCKSANLUIS[[#This Row],[SALIDA]]</f>
        <v>0</v>
      </c>
      <c r="K1500" s="90" t="str">
        <f>VLOOKUP(STOCKSANLUIS[[#This Row],[CODIGO]],CLASIFICACION[],6,FALSE)</f>
        <v>C</v>
      </c>
      <c r="L1500" s="90">
        <f>IFERROR(VLOOKUP(STOCKSANLUIS[[#This Row],[CODIGO]],STOCK_STARSOFT[],3,FALSE),0)</f>
        <v>0</v>
      </c>
      <c r="M1500" s="90" t="str">
        <f>IF(STOCKSANLUIS[[#This Row],[STOCK ACTUAL]]=STOCKSANLUIS[[#This Row],[STOCK_STARSOFT]],"SIN DIFERENCIA","DIFERENCIA")</f>
        <v>SIN DIFERENCIA</v>
      </c>
    </row>
    <row r="1501" spans="1:13" ht="15" hidden="1" customHeight="1" x14ac:dyDescent="0.25">
      <c r="A1501" s="144" t="s">
        <v>2492</v>
      </c>
      <c r="B1501" s="87" t="s">
        <v>2493</v>
      </c>
      <c r="C1501" s="88">
        <v>1</v>
      </c>
      <c r="D1501" s="89" t="s">
        <v>6</v>
      </c>
      <c r="E1501" s="90" t="str">
        <f>VLOOKUP(STOCKSANLUIS[[#This Row],[CODIGO]],FAMILIAS[],4,FALSE)</f>
        <v>FULL GAUGE</v>
      </c>
      <c r="F1501" s="90">
        <v>1</v>
      </c>
      <c r="G1501" s="90" t="s">
        <v>19524</v>
      </c>
      <c r="H1501" s="90">
        <f>SUMIF(INGRESO_MERCADERIA[CODIGO],STOCKSANLUIS[[#This Row],[CODIGO]],INGRESO_MERCADERIA[INGRESO])</f>
        <v>1</v>
      </c>
      <c r="I1501" s="90">
        <f>SUMIF(SALIDA[CODIGO],STOCKSANLUIS[[#This Row],[CODIGO]],SALIDA[CANTIDAD])</f>
        <v>0</v>
      </c>
      <c r="J1501" s="90">
        <f>STOCKSANLUIS[[#This Row],[STOCK ALM1]]-STOCKSANLUIS[[#This Row],[SALIDA]]</f>
        <v>1</v>
      </c>
      <c r="K1501" s="90" t="str">
        <f>VLOOKUP(STOCKSANLUIS[[#This Row],[CODIGO]],CLASIFICACION[],6,FALSE)</f>
        <v>C</v>
      </c>
      <c r="L1501" s="90">
        <f>IFERROR(VLOOKUP(STOCKSANLUIS[[#This Row],[CODIGO]],STOCK_STARSOFT[],3,FALSE),0)</f>
        <v>1</v>
      </c>
      <c r="M1501" s="90" t="str">
        <f>IF(STOCKSANLUIS[[#This Row],[STOCK ACTUAL]]=STOCKSANLUIS[[#This Row],[STOCK_STARSOFT]],"SIN DIFERENCIA","DIFERENCIA")</f>
        <v>SIN DIFERENCIA</v>
      </c>
    </row>
    <row r="1502" spans="1:13" ht="15" hidden="1" customHeight="1" x14ac:dyDescent="0.25">
      <c r="A1502" s="144" t="s">
        <v>3094</v>
      </c>
      <c r="B1502" s="87" t="s">
        <v>3095</v>
      </c>
      <c r="C1502" s="88">
        <v>0</v>
      </c>
      <c r="D1502" s="89" t="s">
        <v>6</v>
      </c>
      <c r="E1502" s="90" t="str">
        <f>VLOOKUP(STOCKSANLUIS[[#This Row],[CODIGO]],FAMILIAS[],4,FALSE)</f>
        <v>THE CHEMOURS</v>
      </c>
      <c r="F1502" s="90">
        <v>1</v>
      </c>
      <c r="G1502" s="90"/>
      <c r="H1502" s="90">
        <f>SUMIF(INGRESO_MERCADERIA[CODIGO],STOCKSANLUIS[[#This Row],[CODIGO]],INGRESO_MERCADERIA[INGRESO])</f>
        <v>0</v>
      </c>
      <c r="I1502" s="90">
        <f>SUMIF(SALIDA[CODIGO],STOCKSANLUIS[[#This Row],[CODIGO]],SALIDA[CANTIDAD])</f>
        <v>0</v>
      </c>
      <c r="J1502" s="90">
        <f>STOCKSANLUIS[[#This Row],[STOCK ALM1]]-STOCKSANLUIS[[#This Row],[SALIDA]]</f>
        <v>0</v>
      </c>
      <c r="K1502" s="90" t="str">
        <f>VLOOKUP(STOCKSANLUIS[[#This Row],[CODIGO]],CLASIFICACION[],6,FALSE)</f>
        <v>C</v>
      </c>
      <c r="L1502" s="90">
        <f>IFERROR(VLOOKUP(STOCKSANLUIS[[#This Row],[CODIGO]],STOCK_STARSOFT[],3,FALSE),0)</f>
        <v>0</v>
      </c>
      <c r="M1502" s="90" t="str">
        <f>IF(STOCKSANLUIS[[#This Row],[STOCK ACTUAL]]=STOCKSANLUIS[[#This Row],[STOCK_STARSOFT]],"SIN DIFERENCIA","DIFERENCIA")</f>
        <v>SIN DIFERENCIA</v>
      </c>
    </row>
    <row r="1503" spans="1:13" ht="15" hidden="1" customHeight="1" x14ac:dyDescent="0.25">
      <c r="A1503" s="151" t="s">
        <v>22068</v>
      </c>
      <c r="B1503" s="104" t="s">
        <v>22069</v>
      </c>
      <c r="C1503" s="105"/>
      <c r="D1503" s="89" t="s">
        <v>6</v>
      </c>
      <c r="E1503" s="107" t="str">
        <f>VLOOKUP(STOCKSANLUIS[[#This Row],[CODIGO]],FAMILIAS[],4,FALSE)</f>
        <v>DANFOSS</v>
      </c>
      <c r="F1503" s="107">
        <v>1</v>
      </c>
      <c r="G1503" s="90" t="s">
        <v>19525</v>
      </c>
      <c r="H1503" s="107">
        <f>SUMIF(INGRESO_MERCADERIA[CODIGO],STOCKSANLUIS[[#This Row],[CODIGO]],INGRESO_MERCADERIA[INGRESO])</f>
        <v>1</v>
      </c>
      <c r="I1503" s="107">
        <f>SUMIF(SALIDA[CODIGO],STOCKSANLUIS[[#This Row],[CODIGO]],SALIDA[CANTIDAD])</f>
        <v>0</v>
      </c>
      <c r="J1503" s="107">
        <f>STOCKSANLUIS[[#This Row],[STOCK ALM1]]-STOCKSANLUIS[[#This Row],[SALIDA]]</f>
        <v>1</v>
      </c>
      <c r="K1503" s="107" t="str">
        <f>VLOOKUP(STOCKSANLUIS[[#This Row],[CODIGO]],CLASIFICACION[],6,FALSE)</f>
        <v>B</v>
      </c>
      <c r="L1503" s="107">
        <f>IFERROR(VLOOKUP(STOCKSANLUIS[[#This Row],[CODIGO]],STOCK_STARSOFT[],3,FALSE),0)</f>
        <v>1</v>
      </c>
      <c r="M1503" s="107" t="str">
        <f>IF(STOCKSANLUIS[[#This Row],[STOCK ACTUAL]]=STOCKSANLUIS[[#This Row],[STOCK_STARSOFT]],"SIN DIFERENCIA","DIFERENCIA")</f>
        <v>SIN DIFERENCIA</v>
      </c>
    </row>
    <row r="1504" spans="1:13" ht="15" hidden="1" customHeight="1" x14ac:dyDescent="0.25">
      <c r="A1504" s="151" t="s">
        <v>22070</v>
      </c>
      <c r="B1504" s="104" t="s">
        <v>22071</v>
      </c>
      <c r="C1504" s="105"/>
      <c r="D1504" s="89" t="s">
        <v>6</v>
      </c>
      <c r="E1504" s="107" t="str">
        <f>VLOOKUP(STOCKSANLUIS[[#This Row],[CODIGO]],FAMILIAS[],4,FALSE)</f>
        <v>DANFOSS</v>
      </c>
      <c r="F1504" s="107">
        <v>1</v>
      </c>
      <c r="G1504" s="90" t="s">
        <v>19525</v>
      </c>
      <c r="H1504" s="107">
        <f>SUMIF(INGRESO_MERCADERIA[CODIGO],STOCKSANLUIS[[#This Row],[CODIGO]],INGRESO_MERCADERIA[INGRESO])</f>
        <v>0</v>
      </c>
      <c r="I1504" s="107">
        <f>SUMIF(SALIDA[CODIGO],STOCKSANLUIS[[#This Row],[CODIGO]],SALIDA[CANTIDAD])</f>
        <v>0</v>
      </c>
      <c r="J1504" s="107">
        <f>STOCKSANLUIS[[#This Row],[STOCK ALM1]]-STOCKSANLUIS[[#This Row],[SALIDA]]</f>
        <v>0</v>
      </c>
      <c r="K1504" s="107" t="str">
        <f>VLOOKUP(STOCKSANLUIS[[#This Row],[CODIGO]],CLASIFICACION[],6,FALSE)</f>
        <v>B</v>
      </c>
      <c r="L1504" s="107">
        <f>IFERROR(VLOOKUP(STOCKSANLUIS[[#This Row],[CODIGO]],STOCK_STARSOFT[],3,FALSE),0)</f>
        <v>0</v>
      </c>
      <c r="M1504" s="107" t="str">
        <f>IF(STOCKSANLUIS[[#This Row],[STOCK ACTUAL]]=STOCKSANLUIS[[#This Row],[STOCK_STARSOFT]],"SIN DIFERENCIA","DIFERENCIA")</f>
        <v>SIN DIFERENCIA</v>
      </c>
    </row>
    <row r="1505" spans="1:13" ht="15" hidden="1" customHeight="1" x14ac:dyDescent="0.25">
      <c r="A1505" s="151" t="s">
        <v>22260</v>
      </c>
      <c r="B1505" s="104" t="s">
        <v>22261</v>
      </c>
      <c r="C1505" s="105"/>
      <c r="D1505" s="89" t="s">
        <v>6</v>
      </c>
      <c r="E1505" s="107" t="str">
        <f>VLOOKUP(STOCKSANLUIS[[#This Row],[CODIGO]],FAMILIAS[],4,FALSE)</f>
        <v>EVERFROST</v>
      </c>
      <c r="F1505" s="107"/>
      <c r="G1505" s="90" t="s">
        <v>19526</v>
      </c>
      <c r="H1505" s="107">
        <f>SUMIF(INGRESO_MERCADERIA[CODIGO],STOCKSANLUIS[[#This Row],[CODIGO]],INGRESO_MERCADERIA[INGRESO])</f>
        <v>4</v>
      </c>
      <c r="I1505" s="107">
        <f>SUMIF(SALIDA[CODIGO],STOCKSANLUIS[[#This Row],[CODIGO]],SALIDA[CANTIDAD])</f>
        <v>0</v>
      </c>
      <c r="J1505" s="107">
        <f>STOCKSANLUIS[[#This Row],[STOCK ALM1]]-STOCKSANLUIS[[#This Row],[SALIDA]]</f>
        <v>4</v>
      </c>
      <c r="K1505" s="107" t="str">
        <f>VLOOKUP(STOCKSANLUIS[[#This Row],[CODIGO]],CLASIFICACION[],6,FALSE)</f>
        <v>B</v>
      </c>
      <c r="L1505" s="107">
        <f>IFERROR(VLOOKUP(STOCKSANLUIS[[#This Row],[CODIGO]],STOCK_STARSOFT[],3,FALSE),0)</f>
        <v>4</v>
      </c>
      <c r="M1505" s="107" t="str">
        <f>IF(STOCKSANLUIS[[#This Row],[STOCK ACTUAL]]=STOCKSANLUIS[[#This Row],[STOCK_STARSOFT]],"SIN DIFERENCIA","DIFERENCIA")</f>
        <v>SIN DIFERENCIA</v>
      </c>
    </row>
    <row r="1506" spans="1:13" ht="15" hidden="1" customHeight="1" x14ac:dyDescent="0.25">
      <c r="A1506" s="144" t="s">
        <v>3104</v>
      </c>
      <c r="B1506" s="87" t="s">
        <v>3105</v>
      </c>
      <c r="C1506" s="88">
        <v>0</v>
      </c>
      <c r="D1506" s="89" t="s">
        <v>6</v>
      </c>
      <c r="E1506" s="90" t="str">
        <f>VLOOKUP(STOCKSANLUIS[[#This Row],[CODIGO]],FAMILIAS[],4,FALSE)</f>
        <v>DANFOSS</v>
      </c>
      <c r="F1506" s="90">
        <v>1</v>
      </c>
      <c r="G1506" s="90"/>
      <c r="H1506" s="90">
        <f>SUMIF(INGRESO_MERCADERIA[CODIGO],STOCKSANLUIS[[#This Row],[CODIGO]],INGRESO_MERCADERIA[INGRESO])</f>
        <v>0</v>
      </c>
      <c r="I1506" s="90">
        <f>SUMIF(SALIDA[CODIGO],STOCKSANLUIS[[#This Row],[CODIGO]],SALIDA[CANTIDAD])</f>
        <v>0</v>
      </c>
      <c r="J1506" s="90">
        <f>STOCKSANLUIS[[#This Row],[STOCK ALM1]]-STOCKSANLUIS[[#This Row],[SALIDA]]</f>
        <v>0</v>
      </c>
      <c r="K1506" s="90" t="str">
        <f>VLOOKUP(STOCKSANLUIS[[#This Row],[CODIGO]],CLASIFICACION[],6,FALSE)</f>
        <v>C</v>
      </c>
      <c r="L1506" s="90">
        <f>IFERROR(VLOOKUP(STOCKSANLUIS[[#This Row],[CODIGO]],STOCK_STARSOFT[],3,FALSE),0)</f>
        <v>0</v>
      </c>
      <c r="M1506" s="90" t="str">
        <f>IF(STOCKSANLUIS[[#This Row],[STOCK ACTUAL]]=STOCKSANLUIS[[#This Row],[STOCK_STARSOFT]],"SIN DIFERENCIA","DIFERENCIA")</f>
        <v>SIN DIFERENCIA</v>
      </c>
    </row>
    <row r="1507" spans="1:13" ht="15" hidden="1" customHeight="1" x14ac:dyDescent="0.25">
      <c r="A1507" s="144" t="s">
        <v>3106</v>
      </c>
      <c r="B1507" s="87" t="s">
        <v>3107</v>
      </c>
      <c r="C1507" s="88">
        <v>0</v>
      </c>
      <c r="D1507" s="89" t="s">
        <v>6</v>
      </c>
      <c r="E1507" s="90" t="str">
        <f>VLOOKUP(STOCKSANLUIS[[#This Row],[CODIGO]],FAMILIAS[],4,FALSE)</f>
        <v>QUALITY</v>
      </c>
      <c r="F1507" s="90">
        <v>1</v>
      </c>
      <c r="G1507" s="90"/>
      <c r="H1507" s="90">
        <f>SUMIF(INGRESO_MERCADERIA[CODIGO],STOCKSANLUIS[[#This Row],[CODIGO]],INGRESO_MERCADERIA[INGRESO])</f>
        <v>0</v>
      </c>
      <c r="I1507" s="90">
        <f>SUMIF(SALIDA[CODIGO],STOCKSANLUIS[[#This Row],[CODIGO]],SALIDA[CANTIDAD])</f>
        <v>0</v>
      </c>
      <c r="J1507" s="90">
        <f>STOCKSANLUIS[[#This Row],[STOCK ALM1]]-STOCKSANLUIS[[#This Row],[SALIDA]]</f>
        <v>0</v>
      </c>
      <c r="K1507" s="90" t="str">
        <f>VLOOKUP(STOCKSANLUIS[[#This Row],[CODIGO]],CLASIFICACION[],6,FALSE)</f>
        <v>C</v>
      </c>
      <c r="L1507" s="90">
        <f>IFERROR(VLOOKUP(STOCKSANLUIS[[#This Row],[CODIGO]],STOCK_STARSOFT[],3,FALSE),0)</f>
        <v>0</v>
      </c>
      <c r="M1507" s="90" t="str">
        <f>IF(STOCKSANLUIS[[#This Row],[STOCK ACTUAL]]=STOCKSANLUIS[[#This Row],[STOCK_STARSOFT]],"SIN DIFERENCIA","DIFERENCIA")</f>
        <v>SIN DIFERENCIA</v>
      </c>
    </row>
    <row r="1508" spans="1:13" ht="15" hidden="1" customHeight="1" x14ac:dyDescent="0.25">
      <c r="A1508" s="144" t="s">
        <v>3108</v>
      </c>
      <c r="B1508" s="87" t="s">
        <v>3109</v>
      </c>
      <c r="C1508" s="88">
        <v>0</v>
      </c>
      <c r="D1508" s="89" t="s">
        <v>6</v>
      </c>
      <c r="E1508" s="90" t="str">
        <f>VLOOKUP(STOCKSANLUIS[[#This Row],[CODIGO]],FAMILIAS[],4,FALSE)</f>
        <v>EVERWELL</v>
      </c>
      <c r="F1508" s="90">
        <v>1</v>
      </c>
      <c r="G1508" s="90"/>
      <c r="H1508" s="90">
        <f>SUMIF(INGRESO_MERCADERIA[CODIGO],STOCKSANLUIS[[#This Row],[CODIGO]],INGRESO_MERCADERIA[INGRESO])</f>
        <v>0</v>
      </c>
      <c r="I1508" s="90">
        <f>SUMIF(SALIDA[CODIGO],STOCKSANLUIS[[#This Row],[CODIGO]],SALIDA[CANTIDAD])</f>
        <v>0</v>
      </c>
      <c r="J1508" s="90">
        <f>STOCKSANLUIS[[#This Row],[STOCK ALM1]]-STOCKSANLUIS[[#This Row],[SALIDA]]</f>
        <v>0</v>
      </c>
      <c r="K1508" s="90" t="str">
        <f>VLOOKUP(STOCKSANLUIS[[#This Row],[CODIGO]],CLASIFICACION[],6,FALSE)</f>
        <v>C</v>
      </c>
      <c r="L1508" s="90">
        <f>IFERROR(VLOOKUP(STOCKSANLUIS[[#This Row],[CODIGO]],STOCK_STARSOFT[],3,FALSE),0)</f>
        <v>0</v>
      </c>
      <c r="M1508" s="90" t="str">
        <f>IF(STOCKSANLUIS[[#This Row],[STOCK ACTUAL]]=STOCKSANLUIS[[#This Row],[STOCK_STARSOFT]],"SIN DIFERENCIA","DIFERENCIA")</f>
        <v>SIN DIFERENCIA</v>
      </c>
    </row>
    <row r="1509" spans="1:13" ht="15" hidden="1" customHeight="1" x14ac:dyDescent="0.25">
      <c r="A1509" s="144" t="s">
        <v>2641</v>
      </c>
      <c r="B1509" s="87" t="s">
        <v>2642</v>
      </c>
      <c r="C1509" s="88">
        <v>1</v>
      </c>
      <c r="D1509" s="89" t="s">
        <v>6</v>
      </c>
      <c r="E1509" s="90" t="str">
        <f>VLOOKUP(STOCKSANLUIS[[#This Row],[CODIGO]],FAMILIAS[],4,FALSE)</f>
        <v>FULL GAUGE</v>
      </c>
      <c r="F1509" s="90">
        <v>1</v>
      </c>
      <c r="G1509" s="90" t="s">
        <v>19524</v>
      </c>
      <c r="H1509" s="90">
        <f>SUMIF(INGRESO_MERCADERIA[CODIGO],STOCKSANLUIS[[#This Row],[CODIGO]],INGRESO_MERCADERIA[INGRESO])</f>
        <v>3</v>
      </c>
      <c r="I1509" s="90">
        <f>SUMIF(SALIDA[CODIGO],STOCKSANLUIS[[#This Row],[CODIGO]],SALIDA[CANTIDAD])</f>
        <v>3</v>
      </c>
      <c r="J1509" s="90">
        <f>STOCKSANLUIS[[#This Row],[STOCK ALM1]]-STOCKSANLUIS[[#This Row],[SALIDA]]</f>
        <v>0</v>
      </c>
      <c r="K1509" s="90" t="str">
        <f>VLOOKUP(STOCKSANLUIS[[#This Row],[CODIGO]],CLASIFICACION[],6,FALSE)</f>
        <v>C</v>
      </c>
      <c r="L1509" s="90">
        <f>IFERROR(VLOOKUP(STOCKSANLUIS[[#This Row],[CODIGO]],STOCK_STARSOFT[],3,FALSE),0)</f>
        <v>0</v>
      </c>
      <c r="M1509" s="90" t="str">
        <f>IF(STOCKSANLUIS[[#This Row],[STOCK ACTUAL]]=STOCKSANLUIS[[#This Row],[STOCK_STARSOFT]],"SIN DIFERENCIA","DIFERENCIA")</f>
        <v>SIN DIFERENCIA</v>
      </c>
    </row>
    <row r="1510" spans="1:13" ht="15" hidden="1" customHeight="1" x14ac:dyDescent="0.25">
      <c r="A1510" s="144" t="s">
        <v>3112</v>
      </c>
      <c r="B1510" s="87" t="s">
        <v>3113</v>
      </c>
      <c r="C1510" s="88">
        <v>0</v>
      </c>
      <c r="D1510" s="89" t="s">
        <v>6</v>
      </c>
      <c r="E1510" s="90" t="str">
        <f>VLOOKUP(STOCKSANLUIS[[#This Row],[CODIGO]],FAMILIAS[],4,FALSE)</f>
        <v>EVERWELL</v>
      </c>
      <c r="F1510" s="90">
        <v>1</v>
      </c>
      <c r="G1510" s="90"/>
      <c r="H1510" s="90">
        <f>SUMIF(INGRESO_MERCADERIA[CODIGO],STOCKSANLUIS[[#This Row],[CODIGO]],INGRESO_MERCADERIA[INGRESO])</f>
        <v>0</v>
      </c>
      <c r="I1510" s="90">
        <f>SUMIF(SALIDA[CODIGO],STOCKSANLUIS[[#This Row],[CODIGO]],SALIDA[CANTIDAD])</f>
        <v>0</v>
      </c>
      <c r="J1510" s="90">
        <f>STOCKSANLUIS[[#This Row],[STOCK ALM1]]-STOCKSANLUIS[[#This Row],[SALIDA]]</f>
        <v>0</v>
      </c>
      <c r="K1510" s="90" t="str">
        <f>VLOOKUP(STOCKSANLUIS[[#This Row],[CODIGO]],CLASIFICACION[],6,FALSE)</f>
        <v>C</v>
      </c>
      <c r="L1510" s="90">
        <f>IFERROR(VLOOKUP(STOCKSANLUIS[[#This Row],[CODIGO]],STOCK_STARSOFT[],3,FALSE),0)</f>
        <v>0</v>
      </c>
      <c r="M1510" s="90" t="str">
        <f>IF(STOCKSANLUIS[[#This Row],[STOCK ACTUAL]]=STOCKSANLUIS[[#This Row],[STOCK_STARSOFT]],"SIN DIFERENCIA","DIFERENCIA")</f>
        <v>SIN DIFERENCIA</v>
      </c>
    </row>
    <row r="1511" spans="1:13" ht="15" hidden="1" customHeight="1" x14ac:dyDescent="0.25">
      <c r="A1511" s="144" t="s">
        <v>2904</v>
      </c>
      <c r="B1511" s="87" t="s">
        <v>2905</v>
      </c>
      <c r="C1511" s="88">
        <v>40</v>
      </c>
      <c r="D1511" s="89" t="s">
        <v>6</v>
      </c>
      <c r="E1511" s="90" t="str">
        <f>VLOOKUP(STOCKSANLUIS[[#This Row],[CODIGO]],FAMILIAS[],4,FALSE)</f>
        <v>FULL GAUGE</v>
      </c>
      <c r="F1511" s="90">
        <v>1</v>
      </c>
      <c r="G1511" s="90" t="s">
        <v>19524</v>
      </c>
      <c r="H1511" s="90">
        <f>SUMIF(INGRESO_MERCADERIA[CODIGO],STOCKSANLUIS[[#This Row],[CODIGO]],INGRESO_MERCADERIA[INGRESO])</f>
        <v>278</v>
      </c>
      <c r="I1511" s="90">
        <f>SUMIF(SALIDA[CODIGO],STOCKSANLUIS[[#This Row],[CODIGO]],SALIDA[CANTIDAD])</f>
        <v>214</v>
      </c>
      <c r="J1511" s="90">
        <f>STOCKSANLUIS[[#This Row],[STOCK ALM1]]-STOCKSANLUIS[[#This Row],[SALIDA]]</f>
        <v>64</v>
      </c>
      <c r="K1511" s="90" t="str">
        <f>VLOOKUP(STOCKSANLUIS[[#This Row],[CODIGO]],CLASIFICACION[],6,FALSE)</f>
        <v>B</v>
      </c>
      <c r="L1511" s="90">
        <f>IFERROR(VLOOKUP(STOCKSANLUIS[[#This Row],[CODIGO]],STOCK_STARSOFT[],3,FALSE),0)</f>
        <v>64</v>
      </c>
      <c r="M1511" s="90" t="str">
        <f>IF(STOCKSANLUIS[[#This Row],[STOCK ACTUAL]]=STOCKSANLUIS[[#This Row],[STOCK_STARSOFT]],"SIN DIFERENCIA","DIFERENCIA")</f>
        <v>SIN DIFERENCIA</v>
      </c>
    </row>
    <row r="1512" spans="1:13" ht="15" hidden="1" customHeight="1" x14ac:dyDescent="0.25">
      <c r="A1512" s="144" t="s">
        <v>3116</v>
      </c>
      <c r="B1512" s="87" t="s">
        <v>3117</v>
      </c>
      <c r="C1512" s="88">
        <v>0</v>
      </c>
      <c r="D1512" s="89" t="s">
        <v>6</v>
      </c>
      <c r="E1512" s="90" t="str">
        <f>VLOOKUP(STOCKSANLUIS[[#This Row],[CODIGO]],FAMILIAS[],4,FALSE)</f>
        <v>EVERWELL</v>
      </c>
      <c r="F1512" s="90">
        <v>1</v>
      </c>
      <c r="G1512" s="90"/>
      <c r="H1512" s="90">
        <f>SUMIF(INGRESO_MERCADERIA[CODIGO],STOCKSANLUIS[[#This Row],[CODIGO]],INGRESO_MERCADERIA[INGRESO])</f>
        <v>0</v>
      </c>
      <c r="I1512" s="90">
        <f>SUMIF(SALIDA[CODIGO],STOCKSANLUIS[[#This Row],[CODIGO]],SALIDA[CANTIDAD])</f>
        <v>0</v>
      </c>
      <c r="J1512" s="90">
        <f>STOCKSANLUIS[[#This Row],[STOCK ALM1]]-STOCKSANLUIS[[#This Row],[SALIDA]]</f>
        <v>0</v>
      </c>
      <c r="K1512" s="90" t="str">
        <f>VLOOKUP(STOCKSANLUIS[[#This Row],[CODIGO]],CLASIFICACION[],6,FALSE)</f>
        <v>C</v>
      </c>
      <c r="L1512" s="90">
        <f>IFERROR(VLOOKUP(STOCKSANLUIS[[#This Row],[CODIGO]],STOCK_STARSOFT[],3,FALSE),0)</f>
        <v>0</v>
      </c>
      <c r="M1512" s="90" t="str">
        <f>IF(STOCKSANLUIS[[#This Row],[STOCK ACTUAL]]=STOCKSANLUIS[[#This Row],[STOCK_STARSOFT]],"SIN DIFERENCIA","DIFERENCIA")</f>
        <v>SIN DIFERENCIA</v>
      </c>
    </row>
    <row r="1513" spans="1:13" ht="15" hidden="1" customHeight="1" x14ac:dyDescent="0.25">
      <c r="A1513" s="144" t="s">
        <v>3090</v>
      </c>
      <c r="B1513" s="87" t="s">
        <v>3091</v>
      </c>
      <c r="C1513" s="88">
        <v>0</v>
      </c>
      <c r="D1513" s="89" t="s">
        <v>6</v>
      </c>
      <c r="E1513" s="90" t="str">
        <f>VLOOKUP(STOCKSANLUIS[[#This Row],[CODIGO]],FAMILIAS[],4,FALSE)</f>
        <v>FULL GAUGE</v>
      </c>
      <c r="F1513" s="90">
        <v>1</v>
      </c>
      <c r="G1513" s="90" t="s">
        <v>19524</v>
      </c>
      <c r="H1513" s="90">
        <f>SUMIF(INGRESO_MERCADERIA[CODIGO],STOCKSANLUIS[[#This Row],[CODIGO]],INGRESO_MERCADERIA[INGRESO])</f>
        <v>6</v>
      </c>
      <c r="I1513" s="90">
        <f>SUMIF(SALIDA[CODIGO],STOCKSANLUIS[[#This Row],[CODIGO]],SALIDA[CANTIDAD])</f>
        <v>6</v>
      </c>
      <c r="J1513" s="90">
        <f>STOCKSANLUIS[[#This Row],[STOCK ALM1]]-STOCKSANLUIS[[#This Row],[SALIDA]]</f>
        <v>0</v>
      </c>
      <c r="K1513" s="90" t="str">
        <f>VLOOKUP(STOCKSANLUIS[[#This Row],[CODIGO]],CLASIFICACION[],6,FALSE)</f>
        <v>A</v>
      </c>
      <c r="L1513" s="90">
        <f>IFERROR(VLOOKUP(STOCKSANLUIS[[#This Row],[CODIGO]],STOCK_STARSOFT[],3,FALSE),0)</f>
        <v>0</v>
      </c>
      <c r="M1513" s="90" t="str">
        <f>IF(STOCKSANLUIS[[#This Row],[STOCK ACTUAL]]=STOCKSANLUIS[[#This Row],[STOCK_STARSOFT]],"SIN DIFERENCIA","DIFERENCIA")</f>
        <v>SIN DIFERENCIA</v>
      </c>
    </row>
    <row r="1514" spans="1:13" ht="15" hidden="1" customHeight="1" x14ac:dyDescent="0.25">
      <c r="A1514" s="144" t="s">
        <v>3120</v>
      </c>
      <c r="B1514" s="87" t="s">
        <v>3121</v>
      </c>
      <c r="C1514" s="88">
        <v>0</v>
      </c>
      <c r="D1514" s="89" t="s">
        <v>6</v>
      </c>
      <c r="E1514" s="90" t="str">
        <f>VLOOKUP(STOCKSANLUIS[[#This Row],[CODIGO]],FAMILIAS[],4,FALSE)</f>
        <v>EVERWELL</v>
      </c>
      <c r="F1514" s="90">
        <v>1</v>
      </c>
      <c r="G1514" s="90"/>
      <c r="H1514" s="90">
        <f>SUMIF(INGRESO_MERCADERIA[CODIGO],STOCKSANLUIS[[#This Row],[CODIGO]],INGRESO_MERCADERIA[INGRESO])</f>
        <v>0</v>
      </c>
      <c r="I1514" s="90">
        <f>SUMIF(SALIDA[CODIGO],STOCKSANLUIS[[#This Row],[CODIGO]],SALIDA[CANTIDAD])</f>
        <v>0</v>
      </c>
      <c r="J1514" s="90">
        <f>STOCKSANLUIS[[#This Row],[STOCK ALM1]]-STOCKSANLUIS[[#This Row],[SALIDA]]</f>
        <v>0</v>
      </c>
      <c r="K1514" s="90" t="str">
        <f>VLOOKUP(STOCKSANLUIS[[#This Row],[CODIGO]],CLASIFICACION[],6,FALSE)</f>
        <v>C</v>
      </c>
      <c r="L1514" s="90">
        <f>IFERROR(VLOOKUP(STOCKSANLUIS[[#This Row],[CODIGO]],STOCK_STARSOFT[],3,FALSE),0)</f>
        <v>0</v>
      </c>
      <c r="M1514" s="90" t="str">
        <f>IF(STOCKSANLUIS[[#This Row],[STOCK ACTUAL]]=STOCKSANLUIS[[#This Row],[STOCK_STARSOFT]],"SIN DIFERENCIA","DIFERENCIA")</f>
        <v>SIN DIFERENCIA</v>
      </c>
    </row>
    <row r="1515" spans="1:13" ht="15" hidden="1" customHeight="1" x14ac:dyDescent="0.25">
      <c r="A1515" s="144" t="s">
        <v>3122</v>
      </c>
      <c r="B1515" s="87" t="s">
        <v>3123</v>
      </c>
      <c r="C1515" s="88">
        <v>0</v>
      </c>
      <c r="D1515" s="89" t="s">
        <v>6</v>
      </c>
      <c r="E1515" s="90" t="str">
        <f>VLOOKUP(STOCKSANLUIS[[#This Row],[CODIGO]],FAMILIAS[],4,FALSE)</f>
        <v>EVERWELL</v>
      </c>
      <c r="F1515" s="90">
        <v>1</v>
      </c>
      <c r="G1515" s="90"/>
      <c r="H1515" s="90">
        <f>SUMIF(INGRESO_MERCADERIA[CODIGO],STOCKSANLUIS[[#This Row],[CODIGO]],INGRESO_MERCADERIA[INGRESO])</f>
        <v>0</v>
      </c>
      <c r="I1515" s="90">
        <f>SUMIF(SALIDA[CODIGO],STOCKSANLUIS[[#This Row],[CODIGO]],SALIDA[CANTIDAD])</f>
        <v>0</v>
      </c>
      <c r="J1515" s="90">
        <f>STOCKSANLUIS[[#This Row],[STOCK ALM1]]-STOCKSANLUIS[[#This Row],[SALIDA]]</f>
        <v>0</v>
      </c>
      <c r="K1515" s="90" t="str">
        <f>VLOOKUP(STOCKSANLUIS[[#This Row],[CODIGO]],CLASIFICACION[],6,FALSE)</f>
        <v>C</v>
      </c>
      <c r="L1515" s="90">
        <f>IFERROR(VLOOKUP(STOCKSANLUIS[[#This Row],[CODIGO]],STOCK_STARSOFT[],3,FALSE),0)</f>
        <v>0</v>
      </c>
      <c r="M1515" s="90" t="str">
        <f>IF(STOCKSANLUIS[[#This Row],[STOCK ACTUAL]]=STOCKSANLUIS[[#This Row],[STOCK_STARSOFT]],"SIN DIFERENCIA","DIFERENCIA")</f>
        <v>SIN DIFERENCIA</v>
      </c>
    </row>
    <row r="1516" spans="1:13" ht="15" hidden="1" customHeight="1" x14ac:dyDescent="0.25">
      <c r="A1516" s="144" t="s">
        <v>3297</v>
      </c>
      <c r="B1516" s="87" t="s">
        <v>3298</v>
      </c>
      <c r="C1516" s="88">
        <v>4</v>
      </c>
      <c r="D1516" s="89" t="s">
        <v>6</v>
      </c>
      <c r="E1516" s="90" t="str">
        <f>VLOOKUP(STOCKSANLUIS[[#This Row],[CODIGO]],FAMILIAS[],4,FALSE)</f>
        <v>FULL GAUGE</v>
      </c>
      <c r="F1516" s="90">
        <v>1</v>
      </c>
      <c r="G1516" s="90" t="s">
        <v>19524</v>
      </c>
      <c r="H1516" s="90">
        <f>SUMIF(INGRESO_MERCADERIA[CODIGO],STOCKSANLUIS[[#This Row],[CODIGO]],INGRESO_MERCADERIA[INGRESO])</f>
        <v>4</v>
      </c>
      <c r="I1516" s="90">
        <f>SUMIF(SALIDA[CODIGO],STOCKSANLUIS[[#This Row],[CODIGO]],SALIDA[CANTIDAD])</f>
        <v>0</v>
      </c>
      <c r="J1516" s="90">
        <f>STOCKSANLUIS[[#This Row],[STOCK ALM1]]-STOCKSANLUIS[[#This Row],[SALIDA]]</f>
        <v>4</v>
      </c>
      <c r="K1516" s="90" t="str">
        <f>VLOOKUP(STOCKSANLUIS[[#This Row],[CODIGO]],CLASIFICACION[],6,FALSE)</f>
        <v>C</v>
      </c>
      <c r="L1516" s="90">
        <f>IFERROR(VLOOKUP(STOCKSANLUIS[[#This Row],[CODIGO]],STOCK_STARSOFT[],3,FALSE),0)</f>
        <v>4</v>
      </c>
      <c r="M1516" s="90" t="str">
        <f>IF(STOCKSANLUIS[[#This Row],[STOCK ACTUAL]]=STOCKSANLUIS[[#This Row],[STOCK_STARSOFT]],"SIN DIFERENCIA","DIFERENCIA")</f>
        <v>SIN DIFERENCIA</v>
      </c>
    </row>
    <row r="1517" spans="1:13" ht="15" hidden="1" customHeight="1" x14ac:dyDescent="0.25">
      <c r="A1517" s="144" t="s">
        <v>3130</v>
      </c>
      <c r="B1517" s="87" t="s">
        <v>3131</v>
      </c>
      <c r="C1517" s="88">
        <v>0</v>
      </c>
      <c r="D1517" s="89" t="s">
        <v>6</v>
      </c>
      <c r="E1517" s="90" t="str">
        <f>VLOOKUP(STOCKSANLUIS[[#This Row],[CODIGO]],FAMILIAS[],4,FALSE)</f>
        <v>PRECOR</v>
      </c>
      <c r="F1517" s="90">
        <v>1</v>
      </c>
      <c r="G1517" s="90"/>
      <c r="H1517" s="90">
        <f>SUMIF(INGRESO_MERCADERIA[CODIGO],STOCKSANLUIS[[#This Row],[CODIGO]],INGRESO_MERCADERIA[INGRESO])</f>
        <v>0</v>
      </c>
      <c r="I1517" s="90">
        <f>SUMIF(SALIDA[CODIGO],STOCKSANLUIS[[#This Row],[CODIGO]],SALIDA[CANTIDAD])</f>
        <v>0</v>
      </c>
      <c r="J1517" s="90">
        <f>STOCKSANLUIS[[#This Row],[STOCK ALM1]]-STOCKSANLUIS[[#This Row],[SALIDA]]</f>
        <v>0</v>
      </c>
      <c r="K1517" s="90" t="str">
        <f>VLOOKUP(STOCKSANLUIS[[#This Row],[CODIGO]],CLASIFICACION[],6,FALSE)</f>
        <v>C</v>
      </c>
      <c r="L1517" s="90">
        <f>IFERROR(VLOOKUP(STOCKSANLUIS[[#This Row],[CODIGO]],STOCK_STARSOFT[],3,FALSE),0)</f>
        <v>0</v>
      </c>
      <c r="M1517" s="90" t="str">
        <f>IF(STOCKSANLUIS[[#This Row],[STOCK ACTUAL]]=STOCKSANLUIS[[#This Row],[STOCK_STARSOFT]],"SIN DIFERENCIA","DIFERENCIA")</f>
        <v>SIN DIFERENCIA</v>
      </c>
    </row>
    <row r="1518" spans="1:13" ht="15" hidden="1" customHeight="1" x14ac:dyDescent="0.25">
      <c r="A1518" s="144" t="s">
        <v>3132</v>
      </c>
      <c r="B1518" s="87" t="s">
        <v>3133</v>
      </c>
      <c r="C1518" s="88">
        <v>0</v>
      </c>
      <c r="D1518" s="89" t="s">
        <v>6</v>
      </c>
      <c r="E1518" s="90" t="str">
        <f>VLOOKUP(STOCKSANLUIS[[#This Row],[CODIGO]],FAMILIAS[],4,FALSE)</f>
        <v>SMART ELECTRIC</v>
      </c>
      <c r="F1518" s="90">
        <v>1</v>
      </c>
      <c r="G1518" s="90"/>
      <c r="H1518" s="90">
        <f>SUMIF(INGRESO_MERCADERIA[CODIGO],STOCKSANLUIS[[#This Row],[CODIGO]],INGRESO_MERCADERIA[INGRESO])</f>
        <v>0</v>
      </c>
      <c r="I1518" s="90">
        <f>SUMIF(SALIDA[CODIGO],STOCKSANLUIS[[#This Row],[CODIGO]],SALIDA[CANTIDAD])</f>
        <v>0</v>
      </c>
      <c r="J1518" s="90">
        <f>STOCKSANLUIS[[#This Row],[STOCK ALM1]]-STOCKSANLUIS[[#This Row],[SALIDA]]</f>
        <v>0</v>
      </c>
      <c r="K1518" s="90" t="str">
        <f>VLOOKUP(STOCKSANLUIS[[#This Row],[CODIGO]],CLASIFICACION[],6,FALSE)</f>
        <v>C</v>
      </c>
      <c r="L1518" s="90">
        <f>IFERROR(VLOOKUP(STOCKSANLUIS[[#This Row],[CODIGO]],STOCK_STARSOFT[],3,FALSE),0)</f>
        <v>0</v>
      </c>
      <c r="M1518" s="90" t="str">
        <f>IF(STOCKSANLUIS[[#This Row],[STOCK ACTUAL]]=STOCKSANLUIS[[#This Row],[STOCK_STARSOFT]],"SIN DIFERENCIA","DIFERENCIA")</f>
        <v>SIN DIFERENCIA</v>
      </c>
    </row>
    <row r="1519" spans="1:13" ht="15" hidden="1" customHeight="1" x14ac:dyDescent="0.25">
      <c r="A1519" s="144" t="s">
        <v>3134</v>
      </c>
      <c r="B1519" s="87" t="s">
        <v>3135</v>
      </c>
      <c r="C1519" s="88">
        <v>0</v>
      </c>
      <c r="D1519" s="89" t="s">
        <v>6</v>
      </c>
      <c r="E1519" s="90" t="str">
        <f>VLOOKUP(STOCKSANLUIS[[#This Row],[CODIGO]],FAMILIAS[],4,FALSE)</f>
        <v>NACOBRE</v>
      </c>
      <c r="F1519" s="90">
        <v>1</v>
      </c>
      <c r="G1519" s="90"/>
      <c r="H1519" s="90">
        <f>SUMIF(INGRESO_MERCADERIA[CODIGO],STOCKSANLUIS[[#This Row],[CODIGO]],INGRESO_MERCADERIA[INGRESO])</f>
        <v>0</v>
      </c>
      <c r="I1519" s="90">
        <f>SUMIF(SALIDA[CODIGO],STOCKSANLUIS[[#This Row],[CODIGO]],SALIDA[CANTIDAD])</f>
        <v>0</v>
      </c>
      <c r="J1519" s="90">
        <f>STOCKSANLUIS[[#This Row],[STOCK ALM1]]-STOCKSANLUIS[[#This Row],[SALIDA]]</f>
        <v>0</v>
      </c>
      <c r="K1519" s="90" t="str">
        <f>VLOOKUP(STOCKSANLUIS[[#This Row],[CODIGO]],CLASIFICACION[],6,FALSE)</f>
        <v>B</v>
      </c>
      <c r="L1519" s="90">
        <f>IFERROR(VLOOKUP(STOCKSANLUIS[[#This Row],[CODIGO]],STOCK_STARSOFT[],3,FALSE),0)</f>
        <v>0</v>
      </c>
      <c r="M1519" s="90" t="str">
        <f>IF(STOCKSANLUIS[[#This Row],[STOCK ACTUAL]]=STOCKSANLUIS[[#This Row],[STOCK_STARSOFT]],"SIN DIFERENCIA","DIFERENCIA")</f>
        <v>SIN DIFERENCIA</v>
      </c>
    </row>
    <row r="1520" spans="1:13" ht="15" hidden="1" customHeight="1" x14ac:dyDescent="0.25">
      <c r="A1520" s="144" t="s">
        <v>3136</v>
      </c>
      <c r="B1520" s="87" t="s">
        <v>3137</v>
      </c>
      <c r="C1520" s="88">
        <v>0</v>
      </c>
      <c r="D1520" s="89" t="s">
        <v>6</v>
      </c>
      <c r="E1520" s="90" t="str">
        <f>VLOOKUP(STOCKSANLUIS[[#This Row],[CODIGO]],FAMILIAS[],4,FALSE)</f>
        <v>VARIOS</v>
      </c>
      <c r="F1520" s="90">
        <v>1</v>
      </c>
      <c r="G1520" s="90"/>
      <c r="H1520" s="90">
        <f>SUMIF(INGRESO_MERCADERIA[CODIGO],STOCKSANLUIS[[#This Row],[CODIGO]],INGRESO_MERCADERIA[INGRESO])</f>
        <v>0</v>
      </c>
      <c r="I1520" s="90">
        <f>SUMIF(SALIDA[CODIGO],STOCKSANLUIS[[#This Row],[CODIGO]],SALIDA[CANTIDAD])</f>
        <v>0</v>
      </c>
      <c r="J1520" s="90">
        <f>STOCKSANLUIS[[#This Row],[STOCK ALM1]]-STOCKSANLUIS[[#This Row],[SALIDA]]</f>
        <v>0</v>
      </c>
      <c r="K1520" s="90" t="str">
        <f>VLOOKUP(STOCKSANLUIS[[#This Row],[CODIGO]],CLASIFICACION[],6,FALSE)</f>
        <v>C</v>
      </c>
      <c r="L1520" s="90">
        <f>IFERROR(VLOOKUP(STOCKSANLUIS[[#This Row],[CODIGO]],STOCK_STARSOFT[],3,FALSE),0)</f>
        <v>0</v>
      </c>
      <c r="M1520" s="90" t="str">
        <f>IF(STOCKSANLUIS[[#This Row],[STOCK ACTUAL]]=STOCKSANLUIS[[#This Row],[STOCK_STARSOFT]],"SIN DIFERENCIA","DIFERENCIA")</f>
        <v>SIN DIFERENCIA</v>
      </c>
    </row>
    <row r="1521" spans="1:13" ht="15" hidden="1" customHeight="1" x14ac:dyDescent="0.25">
      <c r="A1521" s="144" t="s">
        <v>3335</v>
      </c>
      <c r="B1521" s="87" t="s">
        <v>3336</v>
      </c>
      <c r="C1521" s="88">
        <v>9</v>
      </c>
      <c r="D1521" s="89" t="s">
        <v>6</v>
      </c>
      <c r="E1521" s="90" t="str">
        <f>VLOOKUP(STOCKSANLUIS[[#This Row],[CODIGO]],FAMILIAS[],4,FALSE)</f>
        <v>FULL GAUGE</v>
      </c>
      <c r="F1521" s="90">
        <v>1</v>
      </c>
      <c r="G1521" s="90" t="s">
        <v>19524</v>
      </c>
      <c r="H1521" s="90">
        <f>SUMIF(INGRESO_MERCADERIA[CODIGO],STOCKSANLUIS[[#This Row],[CODIGO]],INGRESO_MERCADERIA[INGRESO])</f>
        <v>11</v>
      </c>
      <c r="I1521" s="90">
        <f>SUMIF(SALIDA[CODIGO],STOCKSANLUIS[[#This Row],[CODIGO]],SALIDA[CANTIDAD])</f>
        <v>1</v>
      </c>
      <c r="J1521" s="90">
        <f>STOCKSANLUIS[[#This Row],[STOCK ALM1]]-STOCKSANLUIS[[#This Row],[SALIDA]]</f>
        <v>10</v>
      </c>
      <c r="K1521" s="90" t="str">
        <f>VLOOKUP(STOCKSANLUIS[[#This Row],[CODIGO]],CLASIFICACION[],6,FALSE)</f>
        <v>C</v>
      </c>
      <c r="L1521" s="90">
        <f>IFERROR(VLOOKUP(STOCKSANLUIS[[#This Row],[CODIGO]],STOCK_STARSOFT[],3,FALSE),0)</f>
        <v>10</v>
      </c>
      <c r="M1521" s="90" t="str">
        <f>IF(STOCKSANLUIS[[#This Row],[STOCK ACTUAL]]=STOCKSANLUIS[[#This Row],[STOCK_STARSOFT]],"SIN DIFERENCIA","DIFERENCIA")</f>
        <v>SIN DIFERENCIA</v>
      </c>
    </row>
    <row r="1522" spans="1:13" ht="15" hidden="1" customHeight="1" x14ac:dyDescent="0.25">
      <c r="A1522" s="144" t="s">
        <v>3140</v>
      </c>
      <c r="B1522" s="87" t="s">
        <v>3141</v>
      </c>
      <c r="C1522" s="88">
        <v>0</v>
      </c>
      <c r="D1522" s="89" t="s">
        <v>6</v>
      </c>
      <c r="E1522" s="90" t="str">
        <f>VLOOKUP(STOCKSANLUIS[[#This Row],[CODIGO]],FAMILIAS[],4,FALSE)</f>
        <v>DANFOSS</v>
      </c>
      <c r="F1522" s="90">
        <v>1</v>
      </c>
      <c r="G1522" s="90"/>
      <c r="H1522" s="90">
        <f>SUMIF(INGRESO_MERCADERIA[CODIGO],STOCKSANLUIS[[#This Row],[CODIGO]],INGRESO_MERCADERIA[INGRESO])</f>
        <v>0</v>
      </c>
      <c r="I1522" s="90">
        <f>SUMIF(SALIDA[CODIGO],STOCKSANLUIS[[#This Row],[CODIGO]],SALIDA[CANTIDAD])</f>
        <v>0</v>
      </c>
      <c r="J1522" s="90">
        <f>STOCKSANLUIS[[#This Row],[STOCK ALM1]]-STOCKSANLUIS[[#This Row],[SALIDA]]</f>
        <v>0</v>
      </c>
      <c r="K1522" s="90" t="str">
        <f>VLOOKUP(STOCKSANLUIS[[#This Row],[CODIGO]],CLASIFICACION[],6,FALSE)</f>
        <v>C</v>
      </c>
      <c r="L1522" s="90">
        <f>IFERROR(VLOOKUP(STOCKSANLUIS[[#This Row],[CODIGO]],STOCK_STARSOFT[],3,FALSE),0)</f>
        <v>0</v>
      </c>
      <c r="M1522" s="90" t="str">
        <f>IF(STOCKSANLUIS[[#This Row],[STOCK ACTUAL]]=STOCKSANLUIS[[#This Row],[STOCK_STARSOFT]],"SIN DIFERENCIA","DIFERENCIA")</f>
        <v>SIN DIFERENCIA</v>
      </c>
    </row>
    <row r="1523" spans="1:13" ht="15" hidden="1" customHeight="1" x14ac:dyDescent="0.25">
      <c r="A1523" s="144" t="s">
        <v>3142</v>
      </c>
      <c r="B1523" s="87" t="s">
        <v>3143</v>
      </c>
      <c r="C1523" s="88">
        <v>0</v>
      </c>
      <c r="D1523" s="89" t="s">
        <v>6</v>
      </c>
      <c r="E1523" s="90" t="str">
        <f>VLOOKUP(STOCKSANLUIS[[#This Row],[CODIGO]],FAMILIAS[],4,FALSE)</f>
        <v>DANFOSS</v>
      </c>
      <c r="F1523" s="90">
        <v>1</v>
      </c>
      <c r="G1523" s="90"/>
      <c r="H1523" s="90">
        <f>SUMIF(INGRESO_MERCADERIA[CODIGO],STOCKSANLUIS[[#This Row],[CODIGO]],INGRESO_MERCADERIA[INGRESO])</f>
        <v>0</v>
      </c>
      <c r="I1523" s="90">
        <f>SUMIF(SALIDA[CODIGO],STOCKSANLUIS[[#This Row],[CODIGO]],SALIDA[CANTIDAD])</f>
        <v>0</v>
      </c>
      <c r="J1523" s="90">
        <f>STOCKSANLUIS[[#This Row],[STOCK ALM1]]-STOCKSANLUIS[[#This Row],[SALIDA]]</f>
        <v>0</v>
      </c>
      <c r="K1523" s="90" t="str">
        <f>VLOOKUP(STOCKSANLUIS[[#This Row],[CODIGO]],CLASIFICACION[],6,FALSE)</f>
        <v>C</v>
      </c>
      <c r="L1523" s="90">
        <f>IFERROR(VLOOKUP(STOCKSANLUIS[[#This Row],[CODIGO]],STOCK_STARSOFT[],3,FALSE),0)</f>
        <v>0</v>
      </c>
      <c r="M1523" s="90" t="str">
        <f>IF(STOCKSANLUIS[[#This Row],[STOCK ACTUAL]]=STOCKSANLUIS[[#This Row],[STOCK_STARSOFT]],"SIN DIFERENCIA","DIFERENCIA")</f>
        <v>SIN DIFERENCIA</v>
      </c>
    </row>
    <row r="1524" spans="1:13" ht="15" hidden="1" customHeight="1" x14ac:dyDescent="0.25">
      <c r="A1524" s="144" t="s">
        <v>3146</v>
      </c>
      <c r="B1524" s="87" t="s">
        <v>3147</v>
      </c>
      <c r="C1524" s="88">
        <v>0</v>
      </c>
      <c r="D1524" s="89" t="s">
        <v>6</v>
      </c>
      <c r="E1524" s="90" t="str">
        <f>VLOOKUP(STOCKSANLUIS[[#This Row],[CODIGO]],FAMILIAS[],4,FALSE)</f>
        <v>EVERWELL</v>
      </c>
      <c r="F1524" s="90">
        <v>1</v>
      </c>
      <c r="G1524" s="90"/>
      <c r="H1524" s="90">
        <f>SUMIF(INGRESO_MERCADERIA[CODIGO],STOCKSANLUIS[[#This Row],[CODIGO]],INGRESO_MERCADERIA[INGRESO])</f>
        <v>0</v>
      </c>
      <c r="I1524" s="90">
        <f>SUMIF(SALIDA[CODIGO],STOCKSANLUIS[[#This Row],[CODIGO]],SALIDA[CANTIDAD])</f>
        <v>0</v>
      </c>
      <c r="J1524" s="90">
        <f>STOCKSANLUIS[[#This Row],[STOCK ALM1]]-STOCKSANLUIS[[#This Row],[SALIDA]]</f>
        <v>0</v>
      </c>
      <c r="K1524" s="90" t="str">
        <f>VLOOKUP(STOCKSANLUIS[[#This Row],[CODIGO]],CLASIFICACION[],6,FALSE)</f>
        <v>C</v>
      </c>
      <c r="L1524" s="90">
        <f>IFERROR(VLOOKUP(STOCKSANLUIS[[#This Row],[CODIGO]],STOCK_STARSOFT[],3,FALSE),0)</f>
        <v>0</v>
      </c>
      <c r="M1524" s="90" t="str">
        <f>IF(STOCKSANLUIS[[#This Row],[STOCK ACTUAL]]=STOCKSANLUIS[[#This Row],[STOCK_STARSOFT]],"SIN DIFERENCIA","DIFERENCIA")</f>
        <v>SIN DIFERENCIA</v>
      </c>
    </row>
    <row r="1525" spans="1:13" ht="15" hidden="1" customHeight="1" x14ac:dyDescent="0.25">
      <c r="A1525" s="144" t="s">
        <v>3408</v>
      </c>
      <c r="B1525" s="87" t="s">
        <v>3409</v>
      </c>
      <c r="C1525" s="88">
        <v>1</v>
      </c>
      <c r="D1525" s="89" t="s">
        <v>6</v>
      </c>
      <c r="E1525" s="90" t="str">
        <f>VLOOKUP(STOCKSANLUIS[[#This Row],[CODIGO]],FAMILIAS[],4,FALSE)</f>
        <v>FULL GAUGE</v>
      </c>
      <c r="F1525" s="90">
        <v>1</v>
      </c>
      <c r="G1525" s="90" t="s">
        <v>19524</v>
      </c>
      <c r="H1525" s="90">
        <f>SUMIF(INGRESO_MERCADERIA[CODIGO],STOCKSANLUIS[[#This Row],[CODIGO]],INGRESO_MERCADERIA[INGRESO])</f>
        <v>1</v>
      </c>
      <c r="I1525" s="90">
        <f>SUMIF(SALIDA[CODIGO],STOCKSANLUIS[[#This Row],[CODIGO]],SALIDA[CANTIDAD])</f>
        <v>0</v>
      </c>
      <c r="J1525" s="90">
        <f>STOCKSANLUIS[[#This Row],[STOCK ALM1]]-STOCKSANLUIS[[#This Row],[SALIDA]]</f>
        <v>1</v>
      </c>
      <c r="K1525" s="90" t="str">
        <f>VLOOKUP(STOCKSANLUIS[[#This Row],[CODIGO]],CLASIFICACION[],6,FALSE)</f>
        <v>C</v>
      </c>
      <c r="L1525" s="90">
        <f>IFERROR(VLOOKUP(STOCKSANLUIS[[#This Row],[CODIGO]],STOCK_STARSOFT[],3,FALSE),0)</f>
        <v>1</v>
      </c>
      <c r="M1525" s="90" t="str">
        <f>IF(STOCKSANLUIS[[#This Row],[STOCK ACTUAL]]=STOCKSANLUIS[[#This Row],[STOCK_STARSOFT]],"SIN DIFERENCIA","DIFERENCIA")</f>
        <v>SIN DIFERENCIA</v>
      </c>
    </row>
    <row r="1526" spans="1:13" ht="15" hidden="1" customHeight="1" x14ac:dyDescent="0.25">
      <c r="A1526" s="144" t="s">
        <v>3150</v>
      </c>
      <c r="B1526" s="87" t="s">
        <v>3151</v>
      </c>
      <c r="C1526" s="88">
        <v>0</v>
      </c>
      <c r="D1526" s="89" t="s">
        <v>6</v>
      </c>
      <c r="E1526" s="90" t="str">
        <f>VLOOKUP(STOCKSANLUIS[[#This Row],[CODIGO]],FAMILIAS[],4,FALSE)</f>
        <v>DANFOSS</v>
      </c>
      <c r="F1526" s="90">
        <v>1</v>
      </c>
      <c r="G1526" s="90"/>
      <c r="H1526" s="90">
        <f>SUMIF(INGRESO_MERCADERIA[CODIGO],STOCKSANLUIS[[#This Row],[CODIGO]],INGRESO_MERCADERIA[INGRESO])</f>
        <v>0</v>
      </c>
      <c r="I1526" s="90">
        <f>SUMIF(SALIDA[CODIGO],STOCKSANLUIS[[#This Row],[CODIGO]],SALIDA[CANTIDAD])</f>
        <v>0</v>
      </c>
      <c r="J1526" s="90">
        <f>STOCKSANLUIS[[#This Row],[STOCK ALM1]]-STOCKSANLUIS[[#This Row],[SALIDA]]</f>
        <v>0</v>
      </c>
      <c r="K1526" s="90" t="str">
        <f>VLOOKUP(STOCKSANLUIS[[#This Row],[CODIGO]],CLASIFICACION[],6,FALSE)</f>
        <v>C</v>
      </c>
      <c r="L1526" s="90">
        <f>IFERROR(VLOOKUP(STOCKSANLUIS[[#This Row],[CODIGO]],STOCK_STARSOFT[],3,FALSE),0)</f>
        <v>0</v>
      </c>
      <c r="M1526" s="90" t="str">
        <f>IF(STOCKSANLUIS[[#This Row],[STOCK ACTUAL]]=STOCKSANLUIS[[#This Row],[STOCK_STARSOFT]],"SIN DIFERENCIA","DIFERENCIA")</f>
        <v>SIN DIFERENCIA</v>
      </c>
    </row>
    <row r="1527" spans="1:13" ht="15" hidden="1" customHeight="1" x14ac:dyDescent="0.25">
      <c r="A1527" s="144" t="s">
        <v>3152</v>
      </c>
      <c r="B1527" s="87" t="s">
        <v>3153</v>
      </c>
      <c r="C1527" s="88">
        <v>0</v>
      </c>
      <c r="D1527" s="89" t="s">
        <v>6</v>
      </c>
      <c r="E1527" s="90" t="str">
        <f>VLOOKUP(STOCKSANLUIS[[#This Row],[CODIGO]],FAMILIAS[],4,FALSE)</f>
        <v>DANFOSS</v>
      </c>
      <c r="F1527" s="90">
        <v>1</v>
      </c>
      <c r="G1527" s="90"/>
      <c r="H1527" s="90">
        <f>SUMIF(INGRESO_MERCADERIA[CODIGO],STOCKSANLUIS[[#This Row],[CODIGO]],INGRESO_MERCADERIA[INGRESO])</f>
        <v>0</v>
      </c>
      <c r="I1527" s="90">
        <f>SUMIF(SALIDA[CODIGO],STOCKSANLUIS[[#This Row],[CODIGO]],SALIDA[CANTIDAD])</f>
        <v>0</v>
      </c>
      <c r="J1527" s="90">
        <f>STOCKSANLUIS[[#This Row],[STOCK ALM1]]-STOCKSANLUIS[[#This Row],[SALIDA]]</f>
        <v>0</v>
      </c>
      <c r="K1527" s="90" t="str">
        <f>VLOOKUP(STOCKSANLUIS[[#This Row],[CODIGO]],CLASIFICACION[],6,FALSE)</f>
        <v>C</v>
      </c>
      <c r="L1527" s="90">
        <f>IFERROR(VLOOKUP(STOCKSANLUIS[[#This Row],[CODIGO]],STOCK_STARSOFT[],3,FALSE),0)</f>
        <v>0</v>
      </c>
      <c r="M1527" s="90" t="str">
        <f>IF(STOCKSANLUIS[[#This Row],[STOCK ACTUAL]]=STOCKSANLUIS[[#This Row],[STOCK_STARSOFT]],"SIN DIFERENCIA","DIFERENCIA")</f>
        <v>SIN DIFERENCIA</v>
      </c>
    </row>
    <row r="1528" spans="1:13" ht="15" hidden="1" customHeight="1" x14ac:dyDescent="0.25">
      <c r="A1528" s="144" t="s">
        <v>3156</v>
      </c>
      <c r="B1528" s="87" t="s">
        <v>3157</v>
      </c>
      <c r="C1528" s="88">
        <v>0</v>
      </c>
      <c r="D1528" s="89" t="s">
        <v>6</v>
      </c>
      <c r="E1528" s="90" t="str">
        <f>VLOOKUP(STOCKSANLUIS[[#This Row],[CODIGO]],FAMILIAS[],4,FALSE)</f>
        <v>EVERWELL</v>
      </c>
      <c r="F1528" s="90">
        <v>1</v>
      </c>
      <c r="G1528" s="90" t="s">
        <v>19524</v>
      </c>
      <c r="H1528" s="90">
        <f>SUMIF(INGRESO_MERCADERIA[CODIGO],STOCKSANLUIS[[#This Row],[CODIGO]],INGRESO_MERCADERIA[INGRESO])</f>
        <v>15</v>
      </c>
      <c r="I1528" s="90">
        <f>SUMIF(SALIDA[CODIGO],STOCKSANLUIS[[#This Row],[CODIGO]],SALIDA[CANTIDAD])</f>
        <v>15</v>
      </c>
      <c r="J1528" s="90">
        <f>STOCKSANLUIS[[#This Row],[STOCK ALM1]]-STOCKSANLUIS[[#This Row],[SALIDA]]</f>
        <v>0</v>
      </c>
      <c r="K1528" s="90" t="str">
        <f>VLOOKUP(STOCKSANLUIS[[#This Row],[CODIGO]],CLASIFICACION[],6,FALSE)</f>
        <v>C</v>
      </c>
      <c r="L1528" s="90">
        <f>IFERROR(VLOOKUP(STOCKSANLUIS[[#This Row],[CODIGO]],STOCK_STARSOFT[],3,FALSE),0)</f>
        <v>0</v>
      </c>
      <c r="M1528" s="90" t="str">
        <f>IF(STOCKSANLUIS[[#This Row],[STOCK ACTUAL]]=STOCKSANLUIS[[#This Row],[STOCK_STARSOFT]],"SIN DIFERENCIA","DIFERENCIA")</f>
        <v>SIN DIFERENCIA</v>
      </c>
    </row>
    <row r="1529" spans="1:13" ht="15" hidden="1" customHeight="1" x14ac:dyDescent="0.25">
      <c r="A1529" s="144" t="s">
        <v>3158</v>
      </c>
      <c r="B1529" s="87" t="s">
        <v>3159</v>
      </c>
      <c r="C1529" s="88">
        <v>0</v>
      </c>
      <c r="D1529" s="89" t="s">
        <v>6</v>
      </c>
      <c r="E1529" s="90" t="str">
        <f>VLOOKUP(STOCKSANLUIS[[#This Row],[CODIGO]],FAMILIAS[],4,FALSE)</f>
        <v>EVERWELL</v>
      </c>
      <c r="F1529" s="90">
        <v>1</v>
      </c>
      <c r="G1529" s="90"/>
      <c r="H1529" s="90">
        <f>SUMIF(INGRESO_MERCADERIA[CODIGO],STOCKSANLUIS[[#This Row],[CODIGO]],INGRESO_MERCADERIA[INGRESO])</f>
        <v>0</v>
      </c>
      <c r="I1529" s="90">
        <f>SUMIF(SALIDA[CODIGO],STOCKSANLUIS[[#This Row],[CODIGO]],SALIDA[CANTIDAD])</f>
        <v>0</v>
      </c>
      <c r="J1529" s="90">
        <f>STOCKSANLUIS[[#This Row],[STOCK ALM1]]-STOCKSANLUIS[[#This Row],[SALIDA]]</f>
        <v>0</v>
      </c>
      <c r="K1529" s="90" t="str">
        <f>VLOOKUP(STOCKSANLUIS[[#This Row],[CODIGO]],CLASIFICACION[],6,FALSE)</f>
        <v>C</v>
      </c>
      <c r="L1529" s="90">
        <f>IFERROR(VLOOKUP(STOCKSANLUIS[[#This Row],[CODIGO]],STOCK_STARSOFT[],3,FALSE),0)</f>
        <v>0</v>
      </c>
      <c r="M1529" s="90" t="str">
        <f>IF(STOCKSANLUIS[[#This Row],[STOCK ACTUAL]]=STOCKSANLUIS[[#This Row],[STOCK_STARSOFT]],"SIN DIFERENCIA","DIFERENCIA")</f>
        <v>SIN DIFERENCIA</v>
      </c>
    </row>
    <row r="1530" spans="1:13" ht="15" hidden="1" customHeight="1" x14ac:dyDescent="0.25">
      <c r="A1530" s="144" t="s">
        <v>3160</v>
      </c>
      <c r="B1530" s="87" t="s">
        <v>3161</v>
      </c>
      <c r="C1530" s="88">
        <v>0</v>
      </c>
      <c r="D1530" s="89" t="s">
        <v>6</v>
      </c>
      <c r="E1530" s="90" t="str">
        <f>VLOOKUP(STOCKSANLUIS[[#This Row],[CODIGO]],FAMILIAS[],4,FALSE)</f>
        <v>EVERWELL</v>
      </c>
      <c r="F1530" s="90">
        <v>1</v>
      </c>
      <c r="G1530" s="90" t="s">
        <v>19524</v>
      </c>
      <c r="H1530" s="90">
        <f>SUMIF(INGRESO_MERCADERIA[CODIGO],STOCKSANLUIS[[#This Row],[CODIGO]],INGRESO_MERCADERIA[INGRESO])</f>
        <v>2</v>
      </c>
      <c r="I1530" s="90">
        <f>SUMIF(SALIDA[CODIGO],STOCKSANLUIS[[#This Row],[CODIGO]],SALIDA[CANTIDAD])</f>
        <v>2</v>
      </c>
      <c r="J1530" s="90">
        <f>STOCKSANLUIS[[#This Row],[STOCK ALM1]]-STOCKSANLUIS[[#This Row],[SALIDA]]</f>
        <v>0</v>
      </c>
      <c r="K1530" s="90" t="str">
        <f>VLOOKUP(STOCKSANLUIS[[#This Row],[CODIGO]],CLASIFICACION[],6,FALSE)</f>
        <v>C</v>
      </c>
      <c r="L1530" s="90">
        <f>IFERROR(VLOOKUP(STOCKSANLUIS[[#This Row],[CODIGO]],STOCK_STARSOFT[],3,FALSE),0)</f>
        <v>0</v>
      </c>
      <c r="M1530" s="90" t="str">
        <f>IF(STOCKSANLUIS[[#This Row],[STOCK ACTUAL]]=STOCKSANLUIS[[#This Row],[STOCK_STARSOFT]],"SIN DIFERENCIA","DIFERENCIA")</f>
        <v>SIN DIFERENCIA</v>
      </c>
    </row>
    <row r="1531" spans="1:13" ht="15" hidden="1" customHeight="1" x14ac:dyDescent="0.25">
      <c r="A1531" s="144" t="s">
        <v>3162</v>
      </c>
      <c r="B1531" s="87" t="s">
        <v>3163</v>
      </c>
      <c r="C1531" s="88">
        <v>0</v>
      </c>
      <c r="D1531" s="89" t="s">
        <v>6</v>
      </c>
      <c r="E1531" s="90" t="str">
        <f>VLOOKUP(STOCKSANLUIS[[#This Row],[CODIGO]],FAMILIAS[],4,FALSE)</f>
        <v>BOHN</v>
      </c>
      <c r="F1531" s="90">
        <v>1</v>
      </c>
      <c r="G1531" s="90"/>
      <c r="H1531" s="90">
        <f>SUMIF(INGRESO_MERCADERIA[CODIGO],STOCKSANLUIS[[#This Row],[CODIGO]],INGRESO_MERCADERIA[INGRESO])</f>
        <v>0</v>
      </c>
      <c r="I1531" s="90">
        <f>SUMIF(SALIDA[CODIGO],STOCKSANLUIS[[#This Row],[CODIGO]],SALIDA[CANTIDAD])</f>
        <v>0</v>
      </c>
      <c r="J1531" s="90">
        <f>STOCKSANLUIS[[#This Row],[STOCK ALM1]]-STOCKSANLUIS[[#This Row],[SALIDA]]</f>
        <v>0</v>
      </c>
      <c r="K1531" s="90" t="str">
        <f>VLOOKUP(STOCKSANLUIS[[#This Row],[CODIGO]],CLASIFICACION[],6,FALSE)</f>
        <v>C</v>
      </c>
      <c r="L1531" s="90">
        <f>IFERROR(VLOOKUP(STOCKSANLUIS[[#This Row],[CODIGO]],STOCK_STARSOFT[],3,FALSE),0)</f>
        <v>0</v>
      </c>
      <c r="M1531" s="90" t="str">
        <f>IF(STOCKSANLUIS[[#This Row],[STOCK ACTUAL]]=STOCKSANLUIS[[#This Row],[STOCK_STARSOFT]],"SIN DIFERENCIA","DIFERENCIA")</f>
        <v>SIN DIFERENCIA</v>
      </c>
    </row>
    <row r="1532" spans="1:13" ht="15" hidden="1" customHeight="1" x14ac:dyDescent="0.25">
      <c r="A1532" s="144" t="s">
        <v>3164</v>
      </c>
      <c r="B1532" s="87" t="s">
        <v>3165</v>
      </c>
      <c r="C1532" s="88">
        <v>0</v>
      </c>
      <c r="D1532" s="89" t="s">
        <v>6</v>
      </c>
      <c r="E1532" s="90" t="str">
        <f>VLOOKUP(STOCKSANLUIS[[#This Row],[CODIGO]],FAMILIAS[],4,FALSE)</f>
        <v>BOHN</v>
      </c>
      <c r="F1532" s="90">
        <v>1</v>
      </c>
      <c r="G1532" s="90"/>
      <c r="H1532" s="90">
        <f>SUMIF(INGRESO_MERCADERIA[CODIGO],STOCKSANLUIS[[#This Row],[CODIGO]],INGRESO_MERCADERIA[INGRESO])</f>
        <v>0</v>
      </c>
      <c r="I1532" s="90">
        <f>SUMIF(SALIDA[CODIGO],STOCKSANLUIS[[#This Row],[CODIGO]],SALIDA[CANTIDAD])</f>
        <v>0</v>
      </c>
      <c r="J1532" s="90">
        <f>STOCKSANLUIS[[#This Row],[STOCK ALM1]]-STOCKSANLUIS[[#This Row],[SALIDA]]</f>
        <v>0</v>
      </c>
      <c r="K1532" s="90" t="str">
        <f>VLOOKUP(STOCKSANLUIS[[#This Row],[CODIGO]],CLASIFICACION[],6,FALSE)</f>
        <v>C</v>
      </c>
      <c r="L1532" s="90">
        <f>IFERROR(VLOOKUP(STOCKSANLUIS[[#This Row],[CODIGO]],STOCK_STARSOFT[],3,FALSE),0)</f>
        <v>0</v>
      </c>
      <c r="M1532" s="90" t="str">
        <f>IF(STOCKSANLUIS[[#This Row],[STOCK ACTUAL]]=STOCKSANLUIS[[#This Row],[STOCK_STARSOFT]],"SIN DIFERENCIA","DIFERENCIA")</f>
        <v>SIN DIFERENCIA</v>
      </c>
    </row>
    <row r="1533" spans="1:13" hidden="1" x14ac:dyDescent="0.25">
      <c r="A1533" s="144" t="s">
        <v>3166</v>
      </c>
      <c r="B1533" s="87" t="s">
        <v>3167</v>
      </c>
      <c r="C1533" s="88">
        <v>0</v>
      </c>
      <c r="D1533" s="89" t="s">
        <v>6</v>
      </c>
      <c r="E1533" s="90" t="str">
        <f>VLOOKUP(STOCKSANLUIS[[#This Row],[CODIGO]],FAMILIAS[],4,FALSE)</f>
        <v>BOHN</v>
      </c>
      <c r="F1533" s="90">
        <v>1</v>
      </c>
      <c r="G1533" s="90"/>
      <c r="H1533" s="90">
        <f>SUMIF(INGRESO_MERCADERIA[CODIGO],STOCKSANLUIS[[#This Row],[CODIGO]],INGRESO_MERCADERIA[INGRESO])</f>
        <v>0</v>
      </c>
      <c r="I1533" s="90">
        <f>SUMIF(SALIDA[CODIGO],STOCKSANLUIS[[#This Row],[CODIGO]],SALIDA[CANTIDAD])</f>
        <v>0</v>
      </c>
      <c r="J1533" s="90">
        <f>STOCKSANLUIS[[#This Row],[STOCK ALM1]]-STOCKSANLUIS[[#This Row],[SALIDA]]</f>
        <v>0</v>
      </c>
      <c r="K1533" s="90" t="str">
        <f>VLOOKUP(STOCKSANLUIS[[#This Row],[CODIGO]],CLASIFICACION[],6,FALSE)</f>
        <v>C</v>
      </c>
      <c r="L1533" s="90">
        <f>IFERROR(VLOOKUP(STOCKSANLUIS[[#This Row],[CODIGO]],STOCK_STARSOFT[],3,FALSE),0)</f>
        <v>0</v>
      </c>
      <c r="M1533" s="90" t="str">
        <f>IF(STOCKSANLUIS[[#This Row],[STOCK ACTUAL]]=STOCKSANLUIS[[#This Row],[STOCK_STARSOFT]],"SIN DIFERENCIA","DIFERENCIA")</f>
        <v>SIN DIFERENCIA</v>
      </c>
    </row>
    <row r="1534" spans="1:13" ht="15" hidden="1" customHeight="1" x14ac:dyDescent="0.25">
      <c r="A1534" s="144" t="s">
        <v>3168</v>
      </c>
      <c r="B1534" s="87" t="s">
        <v>3169</v>
      </c>
      <c r="C1534" s="88">
        <v>0</v>
      </c>
      <c r="D1534" s="89" t="s">
        <v>6</v>
      </c>
      <c r="E1534" s="90" t="str">
        <f>VLOOKUP(STOCKSANLUIS[[#This Row],[CODIGO]],FAMILIAS[],4,FALSE)</f>
        <v>BOHN</v>
      </c>
      <c r="F1534" s="90">
        <v>1</v>
      </c>
      <c r="G1534" s="90"/>
      <c r="H1534" s="90">
        <f>SUMIF(INGRESO_MERCADERIA[CODIGO],STOCKSANLUIS[[#This Row],[CODIGO]],INGRESO_MERCADERIA[INGRESO])</f>
        <v>0</v>
      </c>
      <c r="I1534" s="90">
        <f>SUMIF(SALIDA[CODIGO],STOCKSANLUIS[[#This Row],[CODIGO]],SALIDA[CANTIDAD])</f>
        <v>0</v>
      </c>
      <c r="J1534" s="90">
        <f>STOCKSANLUIS[[#This Row],[STOCK ALM1]]-STOCKSANLUIS[[#This Row],[SALIDA]]</f>
        <v>0</v>
      </c>
      <c r="K1534" s="90" t="str">
        <f>VLOOKUP(STOCKSANLUIS[[#This Row],[CODIGO]],CLASIFICACION[],6,FALSE)</f>
        <v>B</v>
      </c>
      <c r="L1534" s="90">
        <f>IFERROR(VLOOKUP(STOCKSANLUIS[[#This Row],[CODIGO]],STOCK_STARSOFT[],3,FALSE),0)</f>
        <v>0</v>
      </c>
      <c r="M1534" s="90" t="str">
        <f>IF(STOCKSANLUIS[[#This Row],[STOCK ACTUAL]]=STOCKSANLUIS[[#This Row],[STOCK_STARSOFT]],"SIN DIFERENCIA","DIFERENCIA")</f>
        <v>SIN DIFERENCIA</v>
      </c>
    </row>
    <row r="1535" spans="1:13" ht="15" hidden="1" customHeight="1" x14ac:dyDescent="0.25">
      <c r="A1535" s="144" t="s">
        <v>3170</v>
      </c>
      <c r="B1535" s="87" t="s">
        <v>3171</v>
      </c>
      <c r="C1535" s="88">
        <v>0</v>
      </c>
      <c r="D1535" s="89" t="s">
        <v>6</v>
      </c>
      <c r="E1535" s="90" t="str">
        <f>VLOOKUP(STOCKSANLUIS[[#This Row],[CODIGO]],FAMILIAS[],4,FALSE)</f>
        <v>BOHN</v>
      </c>
      <c r="F1535" s="90">
        <v>1</v>
      </c>
      <c r="G1535" s="90" t="s">
        <v>19525</v>
      </c>
      <c r="H1535" s="90">
        <f>SUMIF(INGRESO_MERCADERIA[CODIGO],STOCKSANLUIS[[#This Row],[CODIGO]],INGRESO_MERCADERIA[INGRESO])</f>
        <v>1</v>
      </c>
      <c r="I1535" s="90">
        <f>SUMIF(SALIDA[CODIGO],STOCKSANLUIS[[#This Row],[CODIGO]],SALIDA[CANTIDAD])</f>
        <v>0</v>
      </c>
      <c r="J1535" s="90">
        <f>STOCKSANLUIS[[#This Row],[STOCK ALM1]]-STOCKSANLUIS[[#This Row],[SALIDA]]</f>
        <v>1</v>
      </c>
      <c r="K1535" s="90" t="str">
        <f>VLOOKUP(STOCKSANLUIS[[#This Row],[CODIGO]],CLASIFICACION[],6,FALSE)</f>
        <v>A</v>
      </c>
      <c r="L1535" s="90">
        <f>IFERROR(VLOOKUP(STOCKSANLUIS[[#This Row],[CODIGO]],STOCK_STARSOFT[],3,FALSE),0)</f>
        <v>1</v>
      </c>
      <c r="M1535" s="90" t="str">
        <f>IF(STOCKSANLUIS[[#This Row],[STOCK ACTUAL]]=STOCKSANLUIS[[#This Row],[STOCK_STARSOFT]],"SIN DIFERENCIA","DIFERENCIA")</f>
        <v>SIN DIFERENCIA</v>
      </c>
    </row>
    <row r="1536" spans="1:13" ht="15" hidden="1" customHeight="1" x14ac:dyDescent="0.25">
      <c r="A1536" s="144" t="s">
        <v>3172</v>
      </c>
      <c r="B1536" s="87" t="s">
        <v>3173</v>
      </c>
      <c r="C1536" s="88">
        <v>0</v>
      </c>
      <c r="D1536" s="89" t="s">
        <v>6</v>
      </c>
      <c r="E1536" s="90" t="str">
        <f>VLOOKUP(STOCKSANLUIS[[#This Row],[CODIGO]],FAMILIAS[],4,FALSE)</f>
        <v>BOHN</v>
      </c>
      <c r="F1536" s="90">
        <v>1</v>
      </c>
      <c r="G1536" s="90"/>
      <c r="H1536" s="90">
        <f>SUMIF(INGRESO_MERCADERIA[CODIGO],STOCKSANLUIS[[#This Row],[CODIGO]],INGRESO_MERCADERIA[INGRESO])</f>
        <v>0</v>
      </c>
      <c r="I1536" s="90">
        <f>SUMIF(SALIDA[CODIGO],STOCKSANLUIS[[#This Row],[CODIGO]],SALIDA[CANTIDAD])</f>
        <v>0</v>
      </c>
      <c r="J1536" s="90">
        <f>STOCKSANLUIS[[#This Row],[STOCK ALM1]]-STOCKSANLUIS[[#This Row],[SALIDA]]</f>
        <v>0</v>
      </c>
      <c r="K1536" s="90" t="str">
        <f>VLOOKUP(STOCKSANLUIS[[#This Row],[CODIGO]],CLASIFICACION[],6,FALSE)</f>
        <v>A</v>
      </c>
      <c r="L1536" s="90">
        <f>IFERROR(VLOOKUP(STOCKSANLUIS[[#This Row],[CODIGO]],STOCK_STARSOFT[],3,FALSE),0)</f>
        <v>0</v>
      </c>
      <c r="M1536" s="90" t="str">
        <f>IF(STOCKSANLUIS[[#This Row],[STOCK ACTUAL]]=STOCKSANLUIS[[#This Row],[STOCK_STARSOFT]],"SIN DIFERENCIA","DIFERENCIA")</f>
        <v>SIN DIFERENCIA</v>
      </c>
    </row>
    <row r="1537" spans="1:13" ht="15" hidden="1" customHeight="1" x14ac:dyDescent="0.25">
      <c r="A1537" s="144" t="s">
        <v>3174</v>
      </c>
      <c r="B1537" s="87" t="s">
        <v>3175</v>
      </c>
      <c r="C1537" s="88">
        <v>0</v>
      </c>
      <c r="D1537" s="89" t="s">
        <v>6</v>
      </c>
      <c r="E1537" s="90" t="str">
        <f>VLOOKUP(STOCKSANLUIS[[#This Row],[CODIGO]],FAMILIAS[],4,FALSE)</f>
        <v>DANFOSS</v>
      </c>
      <c r="F1537" s="90">
        <v>1</v>
      </c>
      <c r="G1537" s="90"/>
      <c r="H1537" s="90">
        <f>SUMIF(INGRESO_MERCADERIA[CODIGO],STOCKSANLUIS[[#This Row],[CODIGO]],INGRESO_MERCADERIA[INGRESO])</f>
        <v>0</v>
      </c>
      <c r="I1537" s="90">
        <f>SUMIF(SALIDA[CODIGO],STOCKSANLUIS[[#This Row],[CODIGO]],SALIDA[CANTIDAD])</f>
        <v>0</v>
      </c>
      <c r="J1537" s="90">
        <f>STOCKSANLUIS[[#This Row],[STOCK ALM1]]-STOCKSANLUIS[[#This Row],[SALIDA]]</f>
        <v>0</v>
      </c>
      <c r="K1537" s="90" t="str">
        <f>VLOOKUP(STOCKSANLUIS[[#This Row],[CODIGO]],CLASIFICACION[],6,FALSE)</f>
        <v>C</v>
      </c>
      <c r="L1537" s="90">
        <f>IFERROR(VLOOKUP(STOCKSANLUIS[[#This Row],[CODIGO]],STOCK_STARSOFT[],3,FALSE),0)</f>
        <v>0</v>
      </c>
      <c r="M1537" s="90" t="str">
        <f>IF(STOCKSANLUIS[[#This Row],[STOCK ACTUAL]]=STOCKSANLUIS[[#This Row],[STOCK_STARSOFT]],"SIN DIFERENCIA","DIFERENCIA")</f>
        <v>SIN DIFERENCIA</v>
      </c>
    </row>
    <row r="1538" spans="1:13" ht="15" hidden="1" customHeight="1" x14ac:dyDescent="0.25">
      <c r="A1538" s="144" t="s">
        <v>3176</v>
      </c>
      <c r="B1538" s="87" t="s">
        <v>3177</v>
      </c>
      <c r="C1538" s="88">
        <v>0</v>
      </c>
      <c r="D1538" s="89" t="s">
        <v>6</v>
      </c>
      <c r="E1538" s="90" t="str">
        <f>VLOOKUP(STOCKSANLUIS[[#This Row],[CODIGO]],FAMILIAS[],4,FALSE)</f>
        <v>NACOBRE</v>
      </c>
      <c r="F1538" s="90">
        <v>1</v>
      </c>
      <c r="G1538" s="90"/>
      <c r="H1538" s="90">
        <f>SUMIF(INGRESO_MERCADERIA[CODIGO],STOCKSANLUIS[[#This Row],[CODIGO]],INGRESO_MERCADERIA[INGRESO])</f>
        <v>0</v>
      </c>
      <c r="I1538" s="90">
        <f>SUMIF(SALIDA[CODIGO],STOCKSANLUIS[[#This Row],[CODIGO]],SALIDA[CANTIDAD])</f>
        <v>0</v>
      </c>
      <c r="J1538" s="90">
        <f>STOCKSANLUIS[[#This Row],[STOCK ALM1]]-STOCKSANLUIS[[#This Row],[SALIDA]]</f>
        <v>0</v>
      </c>
      <c r="K1538" s="90" t="str">
        <f>VLOOKUP(STOCKSANLUIS[[#This Row],[CODIGO]],CLASIFICACION[],6,FALSE)</f>
        <v>C</v>
      </c>
      <c r="L1538" s="90">
        <f>IFERROR(VLOOKUP(STOCKSANLUIS[[#This Row],[CODIGO]],STOCK_STARSOFT[],3,FALSE),0)</f>
        <v>0</v>
      </c>
      <c r="M1538" s="90" t="str">
        <f>IF(STOCKSANLUIS[[#This Row],[STOCK ACTUAL]]=STOCKSANLUIS[[#This Row],[STOCK_STARSOFT]],"SIN DIFERENCIA","DIFERENCIA")</f>
        <v>SIN DIFERENCIA</v>
      </c>
    </row>
    <row r="1539" spans="1:13" ht="15" hidden="1" customHeight="1" x14ac:dyDescent="0.25">
      <c r="A1539" s="144" t="s">
        <v>3178</v>
      </c>
      <c r="B1539" s="87" t="s">
        <v>3179</v>
      </c>
      <c r="C1539" s="88">
        <v>0</v>
      </c>
      <c r="D1539" s="89" t="s">
        <v>6</v>
      </c>
      <c r="E1539" s="90" t="str">
        <f>VLOOKUP(STOCKSANLUIS[[#This Row],[CODIGO]],FAMILIAS[],4,FALSE)</f>
        <v>DANFOSS</v>
      </c>
      <c r="F1539" s="90">
        <v>1</v>
      </c>
      <c r="G1539" s="90"/>
      <c r="H1539" s="90">
        <f>SUMIF(INGRESO_MERCADERIA[CODIGO],STOCKSANLUIS[[#This Row],[CODIGO]],INGRESO_MERCADERIA[INGRESO])</f>
        <v>0</v>
      </c>
      <c r="I1539" s="90">
        <f>SUMIF(SALIDA[CODIGO],STOCKSANLUIS[[#This Row],[CODIGO]],SALIDA[CANTIDAD])</f>
        <v>0</v>
      </c>
      <c r="J1539" s="90">
        <f>STOCKSANLUIS[[#This Row],[STOCK ALM1]]-STOCKSANLUIS[[#This Row],[SALIDA]]</f>
        <v>0</v>
      </c>
      <c r="K1539" s="90" t="str">
        <f>VLOOKUP(STOCKSANLUIS[[#This Row],[CODIGO]],CLASIFICACION[],6,FALSE)</f>
        <v>C</v>
      </c>
      <c r="L1539" s="90">
        <f>IFERROR(VLOOKUP(STOCKSANLUIS[[#This Row],[CODIGO]],STOCK_STARSOFT[],3,FALSE),0)</f>
        <v>0</v>
      </c>
      <c r="M1539" s="90" t="str">
        <f>IF(STOCKSANLUIS[[#This Row],[STOCK ACTUAL]]=STOCKSANLUIS[[#This Row],[STOCK_STARSOFT]],"SIN DIFERENCIA","DIFERENCIA")</f>
        <v>SIN DIFERENCIA</v>
      </c>
    </row>
    <row r="1540" spans="1:13" ht="15" hidden="1" customHeight="1" x14ac:dyDescent="0.25">
      <c r="A1540" s="151" t="s">
        <v>22262</v>
      </c>
      <c r="B1540" s="104" t="s">
        <v>22263</v>
      </c>
      <c r="C1540" s="105"/>
      <c r="D1540" s="89" t="s">
        <v>6</v>
      </c>
      <c r="E1540" s="107" t="str">
        <f>VLOOKUP(STOCKSANLUIS[[#This Row],[CODIGO]],FAMILIAS[],4,FALSE)</f>
        <v>EVERFROST</v>
      </c>
      <c r="F1540" s="107"/>
      <c r="G1540" s="90" t="s">
        <v>19526</v>
      </c>
      <c r="H1540" s="107">
        <f>SUMIF(INGRESO_MERCADERIA[CODIGO],STOCKSANLUIS[[#This Row],[CODIGO]],INGRESO_MERCADERIA[INGRESO])</f>
        <v>4</v>
      </c>
      <c r="I1540" s="107">
        <f>SUMIF(SALIDA[CODIGO],STOCKSANLUIS[[#This Row],[CODIGO]],SALIDA[CANTIDAD])</f>
        <v>0</v>
      </c>
      <c r="J1540" s="107">
        <f>STOCKSANLUIS[[#This Row],[STOCK ALM1]]-STOCKSANLUIS[[#This Row],[SALIDA]]</f>
        <v>4</v>
      </c>
      <c r="K1540" s="107" t="str">
        <f>VLOOKUP(STOCKSANLUIS[[#This Row],[CODIGO]],CLASIFICACION[],6,FALSE)</f>
        <v>B</v>
      </c>
      <c r="L1540" s="107">
        <f>IFERROR(VLOOKUP(STOCKSANLUIS[[#This Row],[CODIGO]],STOCK_STARSOFT[],3,FALSE),0)</f>
        <v>4</v>
      </c>
      <c r="M1540" s="107" t="str">
        <f>IF(STOCKSANLUIS[[#This Row],[STOCK ACTUAL]]=STOCKSANLUIS[[#This Row],[STOCK_STARSOFT]],"SIN DIFERENCIA","DIFERENCIA")</f>
        <v>SIN DIFERENCIA</v>
      </c>
    </row>
    <row r="1541" spans="1:13" ht="15" hidden="1" customHeight="1" x14ac:dyDescent="0.25">
      <c r="A1541" s="144" t="s">
        <v>3182</v>
      </c>
      <c r="B1541" s="87" t="s">
        <v>3183</v>
      </c>
      <c r="C1541" s="88">
        <v>0</v>
      </c>
      <c r="D1541" s="89" t="s">
        <v>6</v>
      </c>
      <c r="E1541" s="90" t="str">
        <f>VLOOKUP(STOCKSANLUIS[[#This Row],[CODIGO]],FAMILIAS[],4,FALSE)</f>
        <v>EVERWELL</v>
      </c>
      <c r="F1541" s="90">
        <v>1</v>
      </c>
      <c r="G1541" s="90" t="s">
        <v>19524</v>
      </c>
      <c r="H1541" s="90">
        <f>SUMIF(INGRESO_MERCADERIA[CODIGO],STOCKSANLUIS[[#This Row],[CODIGO]],INGRESO_MERCADERIA[INGRESO])</f>
        <v>1</v>
      </c>
      <c r="I1541" s="90">
        <f>SUMIF(SALIDA[CODIGO],STOCKSANLUIS[[#This Row],[CODIGO]],SALIDA[CANTIDAD])</f>
        <v>1</v>
      </c>
      <c r="J1541" s="90">
        <f>STOCKSANLUIS[[#This Row],[STOCK ALM1]]-STOCKSANLUIS[[#This Row],[SALIDA]]</f>
        <v>0</v>
      </c>
      <c r="K1541" s="90" t="str">
        <f>VLOOKUP(STOCKSANLUIS[[#This Row],[CODIGO]],CLASIFICACION[],6,FALSE)</f>
        <v>C</v>
      </c>
      <c r="L1541" s="90">
        <f>IFERROR(VLOOKUP(STOCKSANLUIS[[#This Row],[CODIGO]],STOCK_STARSOFT[],3,FALSE),0)</f>
        <v>0</v>
      </c>
      <c r="M1541" s="90" t="str">
        <f>IF(STOCKSANLUIS[[#This Row],[STOCK ACTUAL]]=STOCKSANLUIS[[#This Row],[STOCK_STARSOFT]],"SIN DIFERENCIA","DIFERENCIA")</f>
        <v>SIN DIFERENCIA</v>
      </c>
    </row>
    <row r="1542" spans="1:13" ht="15" hidden="1" customHeight="1" x14ac:dyDescent="0.25">
      <c r="A1542" s="144" t="s">
        <v>3184</v>
      </c>
      <c r="B1542" s="87" t="s">
        <v>3185</v>
      </c>
      <c r="C1542" s="88">
        <v>0</v>
      </c>
      <c r="D1542" s="89" t="s">
        <v>6</v>
      </c>
      <c r="E1542" s="90" t="str">
        <f>VLOOKUP(STOCKSANLUIS[[#This Row],[CODIGO]],FAMILIAS[],4,FALSE)</f>
        <v>EVERWELL</v>
      </c>
      <c r="F1542" s="90">
        <v>1</v>
      </c>
      <c r="G1542" s="90"/>
      <c r="H1542" s="90">
        <f>SUMIF(INGRESO_MERCADERIA[CODIGO],STOCKSANLUIS[[#This Row],[CODIGO]],INGRESO_MERCADERIA[INGRESO])</f>
        <v>0</v>
      </c>
      <c r="I1542" s="90">
        <f>SUMIF(SALIDA[CODIGO],STOCKSANLUIS[[#This Row],[CODIGO]],SALIDA[CANTIDAD])</f>
        <v>0</v>
      </c>
      <c r="J1542" s="90">
        <f>STOCKSANLUIS[[#This Row],[STOCK ALM1]]-STOCKSANLUIS[[#This Row],[SALIDA]]</f>
        <v>0</v>
      </c>
      <c r="K1542" s="90" t="str">
        <f>VLOOKUP(STOCKSANLUIS[[#This Row],[CODIGO]],CLASIFICACION[],6,FALSE)</f>
        <v>B</v>
      </c>
      <c r="L1542" s="90">
        <f>IFERROR(VLOOKUP(STOCKSANLUIS[[#This Row],[CODIGO]],STOCK_STARSOFT[],3,FALSE),0)</f>
        <v>0</v>
      </c>
      <c r="M1542" s="90" t="str">
        <f>IF(STOCKSANLUIS[[#This Row],[STOCK ACTUAL]]=STOCKSANLUIS[[#This Row],[STOCK_STARSOFT]],"SIN DIFERENCIA","DIFERENCIA")</f>
        <v>SIN DIFERENCIA</v>
      </c>
    </row>
    <row r="1543" spans="1:13" ht="15" hidden="1" customHeight="1" x14ac:dyDescent="0.25">
      <c r="A1543" s="144" t="s">
        <v>3186</v>
      </c>
      <c r="B1543" s="87" t="s">
        <v>3187</v>
      </c>
      <c r="C1543" s="88">
        <v>0</v>
      </c>
      <c r="D1543" s="89" t="s">
        <v>6</v>
      </c>
      <c r="E1543" s="90" t="str">
        <f>VLOOKUP(STOCKSANLUIS[[#This Row],[CODIGO]],FAMILIAS[],4,FALSE)</f>
        <v>EVERWELL</v>
      </c>
      <c r="F1543" s="90">
        <v>1</v>
      </c>
      <c r="G1543" s="90"/>
      <c r="H1543" s="90">
        <f>SUMIF(INGRESO_MERCADERIA[CODIGO],STOCKSANLUIS[[#This Row],[CODIGO]],INGRESO_MERCADERIA[INGRESO])</f>
        <v>0</v>
      </c>
      <c r="I1543" s="90">
        <f>SUMIF(SALIDA[CODIGO],STOCKSANLUIS[[#This Row],[CODIGO]],SALIDA[CANTIDAD])</f>
        <v>0</v>
      </c>
      <c r="J1543" s="90">
        <f>STOCKSANLUIS[[#This Row],[STOCK ALM1]]-STOCKSANLUIS[[#This Row],[SALIDA]]</f>
        <v>0</v>
      </c>
      <c r="K1543" s="90" t="str">
        <f>VLOOKUP(STOCKSANLUIS[[#This Row],[CODIGO]],CLASIFICACION[],6,FALSE)</f>
        <v>C</v>
      </c>
      <c r="L1543" s="90">
        <f>IFERROR(VLOOKUP(STOCKSANLUIS[[#This Row],[CODIGO]],STOCK_STARSOFT[],3,FALSE),0)</f>
        <v>0</v>
      </c>
      <c r="M1543" s="90" t="str">
        <f>IF(STOCKSANLUIS[[#This Row],[STOCK ACTUAL]]=STOCKSANLUIS[[#This Row],[STOCK_STARSOFT]],"SIN DIFERENCIA","DIFERENCIA")</f>
        <v>SIN DIFERENCIA</v>
      </c>
    </row>
    <row r="1544" spans="1:13" ht="15" hidden="1" customHeight="1" x14ac:dyDescent="0.25">
      <c r="A1544" s="144" t="s">
        <v>3188</v>
      </c>
      <c r="B1544" s="87" t="s">
        <v>3189</v>
      </c>
      <c r="C1544" s="88">
        <v>0</v>
      </c>
      <c r="D1544" s="89" t="s">
        <v>6</v>
      </c>
      <c r="E1544" s="90" t="str">
        <f>VLOOKUP(STOCKSANLUIS[[#This Row],[CODIGO]],FAMILIAS[],4,FALSE)</f>
        <v>EVERWELL</v>
      </c>
      <c r="F1544" s="90">
        <v>1</v>
      </c>
      <c r="G1544" s="90"/>
      <c r="H1544" s="90">
        <f>SUMIF(INGRESO_MERCADERIA[CODIGO],STOCKSANLUIS[[#This Row],[CODIGO]],INGRESO_MERCADERIA[INGRESO])</f>
        <v>0</v>
      </c>
      <c r="I1544" s="90">
        <f>SUMIF(SALIDA[CODIGO],STOCKSANLUIS[[#This Row],[CODIGO]],SALIDA[CANTIDAD])</f>
        <v>0</v>
      </c>
      <c r="J1544" s="90">
        <f>STOCKSANLUIS[[#This Row],[STOCK ALM1]]-STOCKSANLUIS[[#This Row],[SALIDA]]</f>
        <v>0</v>
      </c>
      <c r="K1544" s="90" t="str">
        <f>VLOOKUP(STOCKSANLUIS[[#This Row],[CODIGO]],CLASIFICACION[],6,FALSE)</f>
        <v>C</v>
      </c>
      <c r="L1544" s="90">
        <f>IFERROR(VLOOKUP(STOCKSANLUIS[[#This Row],[CODIGO]],STOCK_STARSOFT[],3,FALSE),0)</f>
        <v>0</v>
      </c>
      <c r="M1544" s="90" t="str">
        <f>IF(STOCKSANLUIS[[#This Row],[STOCK ACTUAL]]=STOCKSANLUIS[[#This Row],[STOCK_STARSOFT]],"SIN DIFERENCIA","DIFERENCIA")</f>
        <v>SIN DIFERENCIA</v>
      </c>
    </row>
    <row r="1545" spans="1:13" hidden="1" x14ac:dyDescent="0.25">
      <c r="A1545" s="144" t="s">
        <v>3190</v>
      </c>
      <c r="B1545" s="87" t="s">
        <v>3191</v>
      </c>
      <c r="C1545" s="88">
        <v>0</v>
      </c>
      <c r="D1545" s="89" t="s">
        <v>6</v>
      </c>
      <c r="E1545" s="90" t="str">
        <f>VLOOKUP(STOCKSANLUIS[[#This Row],[CODIGO]],FAMILIAS[],4,FALSE)</f>
        <v>EVERWELL</v>
      </c>
      <c r="F1545" s="90">
        <v>1</v>
      </c>
      <c r="G1545" s="90"/>
      <c r="H1545" s="90">
        <f>SUMIF(INGRESO_MERCADERIA[CODIGO],STOCKSANLUIS[[#This Row],[CODIGO]],INGRESO_MERCADERIA[INGRESO])</f>
        <v>0</v>
      </c>
      <c r="I1545" s="90">
        <f>SUMIF(SALIDA[CODIGO],STOCKSANLUIS[[#This Row],[CODIGO]],SALIDA[CANTIDAD])</f>
        <v>0</v>
      </c>
      <c r="J1545" s="90">
        <f>STOCKSANLUIS[[#This Row],[STOCK ALM1]]-STOCKSANLUIS[[#This Row],[SALIDA]]</f>
        <v>0</v>
      </c>
      <c r="K1545" s="90" t="str">
        <f>VLOOKUP(STOCKSANLUIS[[#This Row],[CODIGO]],CLASIFICACION[],6,FALSE)</f>
        <v>C</v>
      </c>
      <c r="L1545" s="90">
        <f>IFERROR(VLOOKUP(STOCKSANLUIS[[#This Row],[CODIGO]],STOCK_STARSOFT[],3,FALSE),0)</f>
        <v>0</v>
      </c>
      <c r="M1545" s="90" t="str">
        <f>IF(STOCKSANLUIS[[#This Row],[STOCK ACTUAL]]=STOCKSANLUIS[[#This Row],[STOCK_STARSOFT]],"SIN DIFERENCIA","DIFERENCIA")</f>
        <v>SIN DIFERENCIA</v>
      </c>
    </row>
    <row r="1546" spans="1:13" ht="15" hidden="1" customHeight="1" x14ac:dyDescent="0.25">
      <c r="A1546" s="144" t="s">
        <v>3194</v>
      </c>
      <c r="B1546" s="87" t="s">
        <v>3195</v>
      </c>
      <c r="C1546" s="88">
        <v>0</v>
      </c>
      <c r="D1546" s="89" t="s">
        <v>6</v>
      </c>
      <c r="E1546" s="90" t="str">
        <f>VLOOKUP(STOCKSANLUIS[[#This Row],[CODIGO]],FAMILIAS[],4,FALSE)</f>
        <v>EVERWELL</v>
      </c>
      <c r="F1546" s="90">
        <v>1</v>
      </c>
      <c r="G1546" s="90"/>
      <c r="H1546" s="90">
        <f>SUMIF(INGRESO_MERCADERIA[CODIGO],STOCKSANLUIS[[#This Row],[CODIGO]],INGRESO_MERCADERIA[INGRESO])</f>
        <v>0</v>
      </c>
      <c r="I1546" s="90">
        <f>SUMIF(SALIDA[CODIGO],STOCKSANLUIS[[#This Row],[CODIGO]],SALIDA[CANTIDAD])</f>
        <v>0</v>
      </c>
      <c r="J1546" s="90">
        <f>STOCKSANLUIS[[#This Row],[STOCK ALM1]]-STOCKSANLUIS[[#This Row],[SALIDA]]</f>
        <v>0</v>
      </c>
      <c r="K1546" s="90" t="str">
        <f>VLOOKUP(STOCKSANLUIS[[#This Row],[CODIGO]],CLASIFICACION[],6,FALSE)</f>
        <v>C</v>
      </c>
      <c r="L1546" s="90">
        <f>IFERROR(VLOOKUP(STOCKSANLUIS[[#This Row],[CODIGO]],STOCK_STARSOFT[],3,FALSE),0)</f>
        <v>0</v>
      </c>
      <c r="M1546" s="90" t="str">
        <f>IF(STOCKSANLUIS[[#This Row],[STOCK ACTUAL]]=STOCKSANLUIS[[#This Row],[STOCK_STARSOFT]],"SIN DIFERENCIA","DIFERENCIA")</f>
        <v>SIN DIFERENCIA</v>
      </c>
    </row>
    <row r="1547" spans="1:13" hidden="1" x14ac:dyDescent="0.25">
      <c r="A1547" s="144" t="s">
        <v>3472</v>
      </c>
      <c r="B1547" s="87" t="s">
        <v>3473</v>
      </c>
      <c r="C1547" s="88">
        <v>0</v>
      </c>
      <c r="D1547" s="89" t="s">
        <v>6</v>
      </c>
      <c r="E1547" s="90" t="str">
        <f>VLOOKUP(STOCKSANLUIS[[#This Row],[CODIGO]],FAMILIAS[],4,FALSE)</f>
        <v>FULL GAUGE</v>
      </c>
      <c r="F1547" s="90">
        <v>1</v>
      </c>
      <c r="G1547" s="90" t="s">
        <v>19524</v>
      </c>
      <c r="H1547" s="90">
        <f>SUMIF(INGRESO_MERCADERIA[CODIGO],STOCKSANLUIS[[#This Row],[CODIGO]],INGRESO_MERCADERIA[INGRESO])</f>
        <v>3</v>
      </c>
      <c r="I1547" s="90">
        <f>SUMIF(SALIDA[CODIGO],STOCKSANLUIS[[#This Row],[CODIGO]],SALIDA[CANTIDAD])</f>
        <v>1</v>
      </c>
      <c r="J1547" s="90">
        <f>STOCKSANLUIS[[#This Row],[STOCK ALM1]]-STOCKSANLUIS[[#This Row],[SALIDA]]</f>
        <v>2</v>
      </c>
      <c r="K1547" s="90" t="str">
        <f>VLOOKUP(STOCKSANLUIS[[#This Row],[CODIGO]],CLASIFICACION[],6,FALSE)</f>
        <v>C</v>
      </c>
      <c r="L1547" s="90">
        <f>IFERROR(VLOOKUP(STOCKSANLUIS[[#This Row],[CODIGO]],STOCK_STARSOFT[],3,FALSE),0)</f>
        <v>2</v>
      </c>
      <c r="M1547" s="90" t="str">
        <f>IF(STOCKSANLUIS[[#This Row],[STOCK ACTUAL]]=STOCKSANLUIS[[#This Row],[STOCK_STARSOFT]],"SIN DIFERENCIA","DIFERENCIA")</f>
        <v>SIN DIFERENCIA</v>
      </c>
    </row>
    <row r="1548" spans="1:13" ht="15" hidden="1" customHeight="1" x14ac:dyDescent="0.25">
      <c r="A1548" s="144" t="s">
        <v>3198</v>
      </c>
      <c r="B1548" s="87" t="s">
        <v>3199</v>
      </c>
      <c r="C1548" s="88">
        <v>0</v>
      </c>
      <c r="D1548" s="89" t="s">
        <v>6</v>
      </c>
      <c r="E1548" s="90" t="str">
        <f>VLOOKUP(STOCKSANLUIS[[#This Row],[CODIGO]],FAMILIAS[],4,FALSE)</f>
        <v>QUALITY</v>
      </c>
      <c r="F1548" s="90">
        <v>1</v>
      </c>
      <c r="G1548" s="90"/>
      <c r="H1548" s="90">
        <f>SUMIF(INGRESO_MERCADERIA[CODIGO],STOCKSANLUIS[[#This Row],[CODIGO]],INGRESO_MERCADERIA[INGRESO])</f>
        <v>0</v>
      </c>
      <c r="I1548" s="90">
        <f>SUMIF(SALIDA[CODIGO],STOCKSANLUIS[[#This Row],[CODIGO]],SALIDA[CANTIDAD])</f>
        <v>0</v>
      </c>
      <c r="J1548" s="90">
        <f>STOCKSANLUIS[[#This Row],[STOCK ALM1]]-STOCKSANLUIS[[#This Row],[SALIDA]]</f>
        <v>0</v>
      </c>
      <c r="K1548" s="90" t="str">
        <f>VLOOKUP(STOCKSANLUIS[[#This Row],[CODIGO]],CLASIFICACION[],6,FALSE)</f>
        <v>C</v>
      </c>
      <c r="L1548" s="90">
        <f>IFERROR(VLOOKUP(STOCKSANLUIS[[#This Row],[CODIGO]],STOCK_STARSOFT[],3,FALSE),0)</f>
        <v>0</v>
      </c>
      <c r="M1548" s="90" t="str">
        <f>IF(STOCKSANLUIS[[#This Row],[STOCK ACTUAL]]=STOCKSANLUIS[[#This Row],[STOCK_STARSOFT]],"SIN DIFERENCIA","DIFERENCIA")</f>
        <v>SIN DIFERENCIA</v>
      </c>
    </row>
    <row r="1549" spans="1:13" ht="15" hidden="1" customHeight="1" x14ac:dyDescent="0.25">
      <c r="A1549" s="144" t="s">
        <v>3416</v>
      </c>
      <c r="B1549" s="87" t="s">
        <v>3417</v>
      </c>
      <c r="C1549" s="88">
        <v>1</v>
      </c>
      <c r="D1549" s="89" t="s">
        <v>6</v>
      </c>
      <c r="E1549" s="90" t="str">
        <f>VLOOKUP(STOCKSANLUIS[[#This Row],[CODIGO]],FAMILIAS[],4,FALSE)</f>
        <v>FULL GAUGE</v>
      </c>
      <c r="F1549" s="90">
        <v>1</v>
      </c>
      <c r="G1549" s="90" t="s">
        <v>19524</v>
      </c>
      <c r="H1549" s="90">
        <f>SUMIF(INGRESO_MERCADERIA[CODIGO],STOCKSANLUIS[[#This Row],[CODIGO]],INGRESO_MERCADERIA[INGRESO])</f>
        <v>3</v>
      </c>
      <c r="I1549" s="90">
        <f>SUMIF(SALIDA[CODIGO],STOCKSANLUIS[[#This Row],[CODIGO]],SALIDA[CANTIDAD])</f>
        <v>1</v>
      </c>
      <c r="J1549" s="90">
        <f>STOCKSANLUIS[[#This Row],[STOCK ALM1]]-STOCKSANLUIS[[#This Row],[SALIDA]]</f>
        <v>2</v>
      </c>
      <c r="K1549" s="90" t="str">
        <f>VLOOKUP(STOCKSANLUIS[[#This Row],[CODIGO]],CLASIFICACION[],6,FALSE)</f>
        <v>C</v>
      </c>
      <c r="L1549" s="90">
        <f>IFERROR(VLOOKUP(STOCKSANLUIS[[#This Row],[CODIGO]],STOCK_STARSOFT[],3,FALSE),0)</f>
        <v>2</v>
      </c>
      <c r="M1549" s="90" t="str">
        <f>IF(STOCKSANLUIS[[#This Row],[STOCK ACTUAL]]=STOCKSANLUIS[[#This Row],[STOCK_STARSOFT]],"SIN DIFERENCIA","DIFERENCIA")</f>
        <v>SIN DIFERENCIA</v>
      </c>
    </row>
    <row r="1550" spans="1:13" hidden="1" x14ac:dyDescent="0.25">
      <c r="A1550" s="144" t="s">
        <v>3202</v>
      </c>
      <c r="B1550" s="87" t="s">
        <v>3203</v>
      </c>
      <c r="C1550" s="88">
        <v>0</v>
      </c>
      <c r="D1550" s="89" t="s">
        <v>6</v>
      </c>
      <c r="E1550" s="90" t="str">
        <f>VLOOKUP(STOCKSANLUIS[[#This Row],[CODIGO]],FAMILIAS[],4,FALSE)</f>
        <v>SMART ELECTRIC</v>
      </c>
      <c r="F1550" s="90">
        <v>1</v>
      </c>
      <c r="G1550" s="90"/>
      <c r="H1550" s="90">
        <f>SUMIF(INGRESO_MERCADERIA[CODIGO],STOCKSANLUIS[[#This Row],[CODIGO]],INGRESO_MERCADERIA[INGRESO])</f>
        <v>0</v>
      </c>
      <c r="I1550" s="90">
        <f>SUMIF(SALIDA[CODIGO],STOCKSANLUIS[[#This Row],[CODIGO]],SALIDA[CANTIDAD])</f>
        <v>0</v>
      </c>
      <c r="J1550" s="90">
        <f>STOCKSANLUIS[[#This Row],[STOCK ALM1]]-STOCKSANLUIS[[#This Row],[SALIDA]]</f>
        <v>0</v>
      </c>
      <c r="K1550" s="90" t="str">
        <f>VLOOKUP(STOCKSANLUIS[[#This Row],[CODIGO]],CLASIFICACION[],6,FALSE)</f>
        <v>C</v>
      </c>
      <c r="L1550" s="90">
        <f>IFERROR(VLOOKUP(STOCKSANLUIS[[#This Row],[CODIGO]],STOCK_STARSOFT[],3,FALSE),0)</f>
        <v>0</v>
      </c>
      <c r="M1550" s="90" t="str">
        <f>IF(STOCKSANLUIS[[#This Row],[STOCK ACTUAL]]=STOCKSANLUIS[[#This Row],[STOCK_STARSOFT]],"SIN DIFERENCIA","DIFERENCIA")</f>
        <v>SIN DIFERENCIA</v>
      </c>
    </row>
    <row r="1551" spans="1:13" ht="15" hidden="1" customHeight="1" x14ac:dyDescent="0.25">
      <c r="A1551" s="144" t="s">
        <v>3204</v>
      </c>
      <c r="B1551" s="87" t="s">
        <v>3205</v>
      </c>
      <c r="C1551" s="88">
        <v>0</v>
      </c>
      <c r="D1551" s="89" t="s">
        <v>6</v>
      </c>
      <c r="E1551" s="90" t="str">
        <f>VLOOKUP(STOCKSANLUIS[[#This Row],[CODIGO]],FAMILIAS[],4,FALSE)</f>
        <v>SMART ELECTRIC</v>
      </c>
      <c r="F1551" s="90">
        <v>1</v>
      </c>
      <c r="G1551" s="90"/>
      <c r="H1551" s="90">
        <f>SUMIF(INGRESO_MERCADERIA[CODIGO],STOCKSANLUIS[[#This Row],[CODIGO]],INGRESO_MERCADERIA[INGRESO])</f>
        <v>0</v>
      </c>
      <c r="I1551" s="90">
        <f>SUMIF(SALIDA[CODIGO],STOCKSANLUIS[[#This Row],[CODIGO]],SALIDA[CANTIDAD])</f>
        <v>0</v>
      </c>
      <c r="J1551" s="90">
        <f>STOCKSANLUIS[[#This Row],[STOCK ALM1]]-STOCKSANLUIS[[#This Row],[SALIDA]]</f>
        <v>0</v>
      </c>
      <c r="K1551" s="90" t="str">
        <f>VLOOKUP(STOCKSANLUIS[[#This Row],[CODIGO]],CLASIFICACION[],6,FALSE)</f>
        <v>C</v>
      </c>
      <c r="L1551" s="90">
        <f>IFERROR(VLOOKUP(STOCKSANLUIS[[#This Row],[CODIGO]],STOCK_STARSOFT[],3,FALSE),0)</f>
        <v>0</v>
      </c>
      <c r="M1551" s="90" t="str">
        <f>IF(STOCKSANLUIS[[#This Row],[STOCK ACTUAL]]=STOCKSANLUIS[[#This Row],[STOCK_STARSOFT]],"SIN DIFERENCIA","DIFERENCIA")</f>
        <v>SIN DIFERENCIA</v>
      </c>
    </row>
    <row r="1552" spans="1:13" ht="15" hidden="1" customHeight="1" x14ac:dyDescent="0.25">
      <c r="A1552" s="144" t="s">
        <v>3206</v>
      </c>
      <c r="B1552" s="87" t="s">
        <v>3207</v>
      </c>
      <c r="C1552" s="88">
        <v>0</v>
      </c>
      <c r="D1552" s="89" t="s">
        <v>6</v>
      </c>
      <c r="E1552" s="90" t="str">
        <f>VLOOKUP(STOCKSANLUIS[[#This Row],[CODIGO]],FAMILIAS[],4,FALSE)</f>
        <v>SMART ELECTRIC</v>
      </c>
      <c r="F1552" s="90">
        <v>1</v>
      </c>
      <c r="G1552" s="90"/>
      <c r="H1552" s="90">
        <f>SUMIF(INGRESO_MERCADERIA[CODIGO],STOCKSANLUIS[[#This Row],[CODIGO]],INGRESO_MERCADERIA[INGRESO])</f>
        <v>0</v>
      </c>
      <c r="I1552" s="90">
        <f>SUMIF(SALIDA[CODIGO],STOCKSANLUIS[[#This Row],[CODIGO]],SALIDA[CANTIDAD])</f>
        <v>0</v>
      </c>
      <c r="J1552" s="90">
        <f>STOCKSANLUIS[[#This Row],[STOCK ALM1]]-STOCKSANLUIS[[#This Row],[SALIDA]]</f>
        <v>0</v>
      </c>
      <c r="K1552" s="90" t="str">
        <f>VLOOKUP(STOCKSANLUIS[[#This Row],[CODIGO]],CLASIFICACION[],6,FALSE)</f>
        <v>C</v>
      </c>
      <c r="L1552" s="90">
        <f>IFERROR(VLOOKUP(STOCKSANLUIS[[#This Row],[CODIGO]],STOCK_STARSOFT[],3,FALSE),0)</f>
        <v>0</v>
      </c>
      <c r="M1552" s="90" t="str">
        <f>IF(STOCKSANLUIS[[#This Row],[STOCK ACTUAL]]=STOCKSANLUIS[[#This Row],[STOCK_STARSOFT]],"SIN DIFERENCIA","DIFERENCIA")</f>
        <v>SIN DIFERENCIA</v>
      </c>
    </row>
    <row r="1553" spans="1:13" ht="15" hidden="1" customHeight="1" x14ac:dyDescent="0.25">
      <c r="A1553" s="144" t="s">
        <v>3208</v>
      </c>
      <c r="B1553" s="87" t="s">
        <v>3209</v>
      </c>
      <c r="C1553" s="88">
        <v>0</v>
      </c>
      <c r="D1553" s="89" t="s">
        <v>6</v>
      </c>
      <c r="E1553" s="90" t="str">
        <f>VLOOKUP(STOCKSANLUIS[[#This Row],[CODIGO]],FAMILIAS[],4,FALSE)</f>
        <v>SMART ELECTRIC</v>
      </c>
      <c r="F1553" s="90">
        <v>1</v>
      </c>
      <c r="G1553" s="90"/>
      <c r="H1553" s="90">
        <f>SUMIF(INGRESO_MERCADERIA[CODIGO],STOCKSANLUIS[[#This Row],[CODIGO]],INGRESO_MERCADERIA[INGRESO])</f>
        <v>0</v>
      </c>
      <c r="I1553" s="90">
        <f>SUMIF(SALIDA[CODIGO],STOCKSANLUIS[[#This Row],[CODIGO]],SALIDA[CANTIDAD])</f>
        <v>0</v>
      </c>
      <c r="J1553" s="90">
        <f>STOCKSANLUIS[[#This Row],[STOCK ALM1]]-STOCKSANLUIS[[#This Row],[SALIDA]]</f>
        <v>0</v>
      </c>
      <c r="K1553" s="90" t="str">
        <f>VLOOKUP(STOCKSANLUIS[[#This Row],[CODIGO]],CLASIFICACION[],6,FALSE)</f>
        <v>C</v>
      </c>
      <c r="L1553" s="90">
        <f>IFERROR(VLOOKUP(STOCKSANLUIS[[#This Row],[CODIGO]],STOCK_STARSOFT[],3,FALSE),0)</f>
        <v>0</v>
      </c>
      <c r="M1553" s="90" t="str">
        <f>IF(STOCKSANLUIS[[#This Row],[STOCK ACTUAL]]=STOCKSANLUIS[[#This Row],[STOCK_STARSOFT]],"SIN DIFERENCIA","DIFERENCIA")</f>
        <v>SIN DIFERENCIA</v>
      </c>
    </row>
    <row r="1554" spans="1:13" ht="15" hidden="1" customHeight="1" x14ac:dyDescent="0.25">
      <c r="A1554" s="144" t="s">
        <v>3210</v>
      </c>
      <c r="B1554" s="87" t="s">
        <v>3211</v>
      </c>
      <c r="C1554" s="88">
        <v>0</v>
      </c>
      <c r="D1554" s="89" t="s">
        <v>6</v>
      </c>
      <c r="E1554" s="90" t="str">
        <f>VLOOKUP(STOCKSANLUIS[[#This Row],[CODIGO]],FAMILIAS[],4,FALSE)</f>
        <v>SMART ELECTRIC</v>
      </c>
      <c r="F1554" s="90">
        <v>1</v>
      </c>
      <c r="G1554" s="90"/>
      <c r="H1554" s="90">
        <f>SUMIF(INGRESO_MERCADERIA[CODIGO],STOCKSANLUIS[[#This Row],[CODIGO]],INGRESO_MERCADERIA[INGRESO])</f>
        <v>0</v>
      </c>
      <c r="I1554" s="90">
        <f>SUMIF(SALIDA[CODIGO],STOCKSANLUIS[[#This Row],[CODIGO]],SALIDA[CANTIDAD])</f>
        <v>0</v>
      </c>
      <c r="J1554" s="90">
        <f>STOCKSANLUIS[[#This Row],[STOCK ALM1]]-STOCKSANLUIS[[#This Row],[SALIDA]]</f>
        <v>0</v>
      </c>
      <c r="K1554" s="90" t="str">
        <f>VLOOKUP(STOCKSANLUIS[[#This Row],[CODIGO]],CLASIFICACION[],6,FALSE)</f>
        <v>C</v>
      </c>
      <c r="L1554" s="90">
        <f>IFERROR(VLOOKUP(STOCKSANLUIS[[#This Row],[CODIGO]],STOCK_STARSOFT[],3,FALSE),0)</f>
        <v>0</v>
      </c>
      <c r="M1554" s="90" t="str">
        <f>IF(STOCKSANLUIS[[#This Row],[STOCK ACTUAL]]=STOCKSANLUIS[[#This Row],[STOCK_STARSOFT]],"SIN DIFERENCIA","DIFERENCIA")</f>
        <v>SIN DIFERENCIA</v>
      </c>
    </row>
    <row r="1555" spans="1:13" ht="15" hidden="1" customHeight="1" x14ac:dyDescent="0.25">
      <c r="A1555" s="151" t="s">
        <v>22266</v>
      </c>
      <c r="B1555" s="104" t="s">
        <v>22267</v>
      </c>
      <c r="C1555" s="105"/>
      <c r="D1555" s="89" t="s">
        <v>6</v>
      </c>
      <c r="E1555" s="107" t="str">
        <f>VLOOKUP(STOCKSANLUIS[[#This Row],[CODIGO]],FAMILIAS[],4,FALSE)</f>
        <v>EVERFROST</v>
      </c>
      <c r="F1555" s="107"/>
      <c r="G1555" s="90" t="s">
        <v>19526</v>
      </c>
      <c r="H1555" s="107">
        <f>SUMIF(INGRESO_MERCADERIA[CODIGO],STOCKSANLUIS[[#This Row],[CODIGO]],INGRESO_MERCADERIA[INGRESO])</f>
        <v>2</v>
      </c>
      <c r="I1555" s="107">
        <f>SUMIF(SALIDA[CODIGO],STOCKSANLUIS[[#This Row],[CODIGO]],SALIDA[CANTIDAD])</f>
        <v>1</v>
      </c>
      <c r="J1555" s="107">
        <f>STOCKSANLUIS[[#This Row],[STOCK ALM1]]-STOCKSANLUIS[[#This Row],[SALIDA]]</f>
        <v>1</v>
      </c>
      <c r="K1555" s="107" t="str">
        <f>VLOOKUP(STOCKSANLUIS[[#This Row],[CODIGO]],CLASIFICACION[],6,FALSE)</f>
        <v>B</v>
      </c>
      <c r="L1555" s="107">
        <f>IFERROR(VLOOKUP(STOCKSANLUIS[[#This Row],[CODIGO]],STOCK_STARSOFT[],3,FALSE),0)</f>
        <v>1</v>
      </c>
      <c r="M1555" s="107" t="str">
        <f>IF(STOCKSANLUIS[[#This Row],[STOCK ACTUAL]]=STOCKSANLUIS[[#This Row],[STOCK_STARSOFT]],"SIN DIFERENCIA","DIFERENCIA")</f>
        <v>SIN DIFERENCIA</v>
      </c>
    </row>
    <row r="1556" spans="1:13" ht="15" hidden="1" customHeight="1" x14ac:dyDescent="0.25">
      <c r="A1556" s="144" t="s">
        <v>3214</v>
      </c>
      <c r="B1556" s="87" t="s">
        <v>3215</v>
      </c>
      <c r="C1556" s="88">
        <v>0</v>
      </c>
      <c r="D1556" s="89" t="s">
        <v>6</v>
      </c>
      <c r="E1556" s="90" t="str">
        <f>VLOOKUP(STOCKSANLUIS[[#This Row],[CODIGO]],FAMILIAS[],4,FALSE)</f>
        <v>DANFOSS</v>
      </c>
      <c r="F1556" s="90">
        <v>1</v>
      </c>
      <c r="G1556" s="90"/>
      <c r="H1556" s="90">
        <f>SUMIF(INGRESO_MERCADERIA[CODIGO],STOCKSANLUIS[[#This Row],[CODIGO]],INGRESO_MERCADERIA[INGRESO])</f>
        <v>0</v>
      </c>
      <c r="I1556" s="90">
        <f>SUMIF(SALIDA[CODIGO],STOCKSANLUIS[[#This Row],[CODIGO]],SALIDA[CANTIDAD])</f>
        <v>0</v>
      </c>
      <c r="J1556" s="90">
        <f>STOCKSANLUIS[[#This Row],[STOCK ALM1]]-STOCKSANLUIS[[#This Row],[SALIDA]]</f>
        <v>0</v>
      </c>
      <c r="K1556" s="90" t="str">
        <f>VLOOKUP(STOCKSANLUIS[[#This Row],[CODIGO]],CLASIFICACION[],6,FALSE)</f>
        <v>C</v>
      </c>
      <c r="L1556" s="90">
        <f>IFERROR(VLOOKUP(STOCKSANLUIS[[#This Row],[CODIGO]],STOCK_STARSOFT[],3,FALSE),0)</f>
        <v>0</v>
      </c>
      <c r="M1556" s="90" t="str">
        <f>IF(STOCKSANLUIS[[#This Row],[STOCK ACTUAL]]=STOCKSANLUIS[[#This Row],[STOCK_STARSOFT]],"SIN DIFERENCIA","DIFERENCIA")</f>
        <v>SIN DIFERENCIA</v>
      </c>
    </row>
    <row r="1557" spans="1:13" ht="15" hidden="1" customHeight="1" x14ac:dyDescent="0.25">
      <c r="A1557" s="144" t="s">
        <v>3216</v>
      </c>
      <c r="B1557" s="87" t="s">
        <v>3217</v>
      </c>
      <c r="C1557" s="88">
        <v>0</v>
      </c>
      <c r="D1557" s="89" t="s">
        <v>6</v>
      </c>
      <c r="E1557" s="90" t="str">
        <f>VLOOKUP(STOCKSANLUIS[[#This Row],[CODIGO]],FAMILIAS[],4,FALSE)</f>
        <v>FULL GAUGE</v>
      </c>
      <c r="F1557" s="90">
        <v>1</v>
      </c>
      <c r="G1557" s="90"/>
      <c r="H1557" s="90">
        <f>SUMIF(INGRESO_MERCADERIA[CODIGO],STOCKSANLUIS[[#This Row],[CODIGO]],INGRESO_MERCADERIA[INGRESO])</f>
        <v>0</v>
      </c>
      <c r="I1557" s="90">
        <f>SUMIF(SALIDA[CODIGO],STOCKSANLUIS[[#This Row],[CODIGO]],SALIDA[CANTIDAD])</f>
        <v>0</v>
      </c>
      <c r="J1557" s="90">
        <f>STOCKSANLUIS[[#This Row],[STOCK ALM1]]-STOCKSANLUIS[[#This Row],[SALIDA]]</f>
        <v>0</v>
      </c>
      <c r="K1557" s="90" t="str">
        <f>VLOOKUP(STOCKSANLUIS[[#This Row],[CODIGO]],CLASIFICACION[],6,FALSE)</f>
        <v>C</v>
      </c>
      <c r="L1557" s="90">
        <f>IFERROR(VLOOKUP(STOCKSANLUIS[[#This Row],[CODIGO]],STOCK_STARSOFT[],3,FALSE),0)</f>
        <v>0</v>
      </c>
      <c r="M1557" s="90" t="str">
        <f>IF(STOCKSANLUIS[[#This Row],[STOCK ACTUAL]]=STOCKSANLUIS[[#This Row],[STOCK_STARSOFT]],"SIN DIFERENCIA","DIFERENCIA")</f>
        <v>SIN DIFERENCIA</v>
      </c>
    </row>
    <row r="1558" spans="1:13" ht="15" hidden="1" customHeight="1" x14ac:dyDescent="0.25">
      <c r="A1558" s="144" t="s">
        <v>3218</v>
      </c>
      <c r="B1558" s="87" t="s">
        <v>3219</v>
      </c>
      <c r="C1558" s="88">
        <v>0</v>
      </c>
      <c r="D1558" s="89" t="s">
        <v>6</v>
      </c>
      <c r="E1558" s="90" t="str">
        <f>VLOOKUP(STOCKSANLUIS[[#This Row],[CODIGO]],FAMILIAS[],4,FALSE)</f>
        <v>FULL GAUGE</v>
      </c>
      <c r="F1558" s="90">
        <v>1</v>
      </c>
      <c r="G1558" s="90"/>
      <c r="H1558" s="90">
        <f>SUMIF(INGRESO_MERCADERIA[CODIGO],STOCKSANLUIS[[#This Row],[CODIGO]],INGRESO_MERCADERIA[INGRESO])</f>
        <v>0</v>
      </c>
      <c r="I1558" s="90">
        <f>SUMIF(SALIDA[CODIGO],STOCKSANLUIS[[#This Row],[CODIGO]],SALIDA[CANTIDAD])</f>
        <v>0</v>
      </c>
      <c r="J1558" s="90">
        <f>STOCKSANLUIS[[#This Row],[STOCK ALM1]]-STOCKSANLUIS[[#This Row],[SALIDA]]</f>
        <v>0</v>
      </c>
      <c r="K1558" s="90" t="str">
        <f>VLOOKUP(STOCKSANLUIS[[#This Row],[CODIGO]],CLASIFICACION[],6,FALSE)</f>
        <v>C</v>
      </c>
      <c r="L1558" s="90">
        <f>IFERROR(VLOOKUP(STOCKSANLUIS[[#This Row],[CODIGO]],STOCK_STARSOFT[],3,FALSE),0)</f>
        <v>0</v>
      </c>
      <c r="M1558" s="90" t="str">
        <f>IF(STOCKSANLUIS[[#This Row],[STOCK ACTUAL]]=STOCKSANLUIS[[#This Row],[STOCK_STARSOFT]],"SIN DIFERENCIA","DIFERENCIA")</f>
        <v>SIN DIFERENCIA</v>
      </c>
    </row>
    <row r="1559" spans="1:13" ht="15" hidden="1" customHeight="1" x14ac:dyDescent="0.25">
      <c r="A1559" s="144" t="s">
        <v>3220</v>
      </c>
      <c r="B1559" s="87" t="s">
        <v>3221</v>
      </c>
      <c r="C1559" s="88">
        <v>0</v>
      </c>
      <c r="D1559" s="89" t="s">
        <v>6</v>
      </c>
      <c r="E1559" s="90" t="str">
        <f>VLOOKUP(STOCKSANLUIS[[#This Row],[CODIGO]],FAMILIAS[],4,FALSE)</f>
        <v>DANFOSS</v>
      </c>
      <c r="F1559" s="90">
        <v>1</v>
      </c>
      <c r="G1559" s="90"/>
      <c r="H1559" s="90">
        <f>SUMIF(INGRESO_MERCADERIA[CODIGO],STOCKSANLUIS[[#This Row],[CODIGO]],INGRESO_MERCADERIA[INGRESO])</f>
        <v>0</v>
      </c>
      <c r="I1559" s="90">
        <f>SUMIF(SALIDA[CODIGO],STOCKSANLUIS[[#This Row],[CODIGO]],SALIDA[CANTIDAD])</f>
        <v>0</v>
      </c>
      <c r="J1559" s="90">
        <f>STOCKSANLUIS[[#This Row],[STOCK ALM1]]-STOCKSANLUIS[[#This Row],[SALIDA]]</f>
        <v>0</v>
      </c>
      <c r="K1559" s="90" t="str">
        <f>VLOOKUP(STOCKSANLUIS[[#This Row],[CODIGO]],CLASIFICACION[],6,FALSE)</f>
        <v>C</v>
      </c>
      <c r="L1559" s="90">
        <f>IFERROR(VLOOKUP(STOCKSANLUIS[[#This Row],[CODIGO]],STOCK_STARSOFT[],3,FALSE),0)</f>
        <v>0</v>
      </c>
      <c r="M1559" s="90" t="str">
        <f>IF(STOCKSANLUIS[[#This Row],[STOCK ACTUAL]]=STOCKSANLUIS[[#This Row],[STOCK_STARSOFT]],"SIN DIFERENCIA","DIFERENCIA")</f>
        <v>SIN DIFERENCIA</v>
      </c>
    </row>
    <row r="1560" spans="1:13" ht="15" hidden="1" customHeight="1" x14ac:dyDescent="0.25">
      <c r="A1560" s="144" t="s">
        <v>3222</v>
      </c>
      <c r="B1560" s="87" t="s">
        <v>3223</v>
      </c>
      <c r="C1560" s="88">
        <v>0</v>
      </c>
      <c r="D1560" s="89" t="s">
        <v>6</v>
      </c>
      <c r="E1560" s="90" t="str">
        <f>VLOOKUP(STOCKSANLUIS[[#This Row],[CODIGO]],FAMILIAS[],4,FALSE)</f>
        <v>DANFOSS</v>
      </c>
      <c r="F1560" s="90">
        <v>1</v>
      </c>
      <c r="G1560" s="90"/>
      <c r="H1560" s="90">
        <f>SUMIF(INGRESO_MERCADERIA[CODIGO],STOCKSANLUIS[[#This Row],[CODIGO]],INGRESO_MERCADERIA[INGRESO])</f>
        <v>0</v>
      </c>
      <c r="I1560" s="90">
        <f>SUMIF(SALIDA[CODIGO],STOCKSANLUIS[[#This Row],[CODIGO]],SALIDA[CANTIDAD])</f>
        <v>0</v>
      </c>
      <c r="J1560" s="90">
        <f>STOCKSANLUIS[[#This Row],[STOCK ALM1]]-STOCKSANLUIS[[#This Row],[SALIDA]]</f>
        <v>0</v>
      </c>
      <c r="K1560" s="90" t="str">
        <f>VLOOKUP(STOCKSANLUIS[[#This Row],[CODIGO]],CLASIFICACION[],6,FALSE)</f>
        <v>C</v>
      </c>
      <c r="L1560" s="90">
        <f>IFERROR(VLOOKUP(STOCKSANLUIS[[#This Row],[CODIGO]],STOCK_STARSOFT[],3,FALSE),0)</f>
        <v>0</v>
      </c>
      <c r="M1560" s="90" t="str">
        <f>IF(STOCKSANLUIS[[#This Row],[STOCK ACTUAL]]=STOCKSANLUIS[[#This Row],[STOCK_STARSOFT]],"SIN DIFERENCIA","DIFERENCIA")</f>
        <v>SIN DIFERENCIA</v>
      </c>
    </row>
    <row r="1561" spans="1:13" ht="15" hidden="1" customHeight="1" x14ac:dyDescent="0.25">
      <c r="A1561" s="151" t="s">
        <v>22268</v>
      </c>
      <c r="B1561" s="104" t="s">
        <v>22269</v>
      </c>
      <c r="C1561" s="105"/>
      <c r="D1561" s="89" t="s">
        <v>6</v>
      </c>
      <c r="E1561" s="107" t="str">
        <f>VLOOKUP(STOCKSANLUIS[[#This Row],[CODIGO]],FAMILIAS[],4,FALSE)</f>
        <v>EVERFROST</v>
      </c>
      <c r="F1561" s="107"/>
      <c r="G1561" s="90" t="s">
        <v>19526</v>
      </c>
      <c r="H1561" s="107">
        <f>SUMIF(INGRESO_MERCADERIA[CODIGO],STOCKSANLUIS[[#This Row],[CODIGO]],INGRESO_MERCADERIA[INGRESO])</f>
        <v>2</v>
      </c>
      <c r="I1561" s="107">
        <f>SUMIF(SALIDA[CODIGO],STOCKSANLUIS[[#This Row],[CODIGO]],SALIDA[CANTIDAD])</f>
        <v>0</v>
      </c>
      <c r="J1561" s="107">
        <f>STOCKSANLUIS[[#This Row],[STOCK ALM1]]-STOCKSANLUIS[[#This Row],[SALIDA]]</f>
        <v>2</v>
      </c>
      <c r="K1561" s="107" t="str">
        <f>VLOOKUP(STOCKSANLUIS[[#This Row],[CODIGO]],CLASIFICACION[],6,FALSE)</f>
        <v>B</v>
      </c>
      <c r="L1561" s="107">
        <f>IFERROR(VLOOKUP(STOCKSANLUIS[[#This Row],[CODIGO]],STOCK_STARSOFT[],3,FALSE),0)</f>
        <v>2</v>
      </c>
      <c r="M1561" s="107" t="str">
        <f>IF(STOCKSANLUIS[[#This Row],[STOCK ACTUAL]]=STOCKSANLUIS[[#This Row],[STOCK_STARSOFT]],"SIN DIFERENCIA","DIFERENCIA")</f>
        <v>SIN DIFERENCIA</v>
      </c>
    </row>
    <row r="1562" spans="1:13" ht="15" hidden="1" customHeight="1" x14ac:dyDescent="0.25">
      <c r="A1562" s="144" t="s">
        <v>3226</v>
      </c>
      <c r="B1562" s="87" t="s">
        <v>3227</v>
      </c>
      <c r="C1562" s="88">
        <v>0</v>
      </c>
      <c r="D1562" s="89" t="s">
        <v>6</v>
      </c>
      <c r="E1562" s="90" t="str">
        <f>VLOOKUP(STOCKSANLUIS[[#This Row],[CODIGO]],FAMILIAS[],4,FALSE)</f>
        <v>EVERWELL</v>
      </c>
      <c r="F1562" s="90">
        <v>1</v>
      </c>
      <c r="G1562" s="90"/>
      <c r="H1562" s="90">
        <f>SUMIF(INGRESO_MERCADERIA[CODIGO],STOCKSANLUIS[[#This Row],[CODIGO]],INGRESO_MERCADERIA[INGRESO])</f>
        <v>0</v>
      </c>
      <c r="I1562" s="90">
        <f>SUMIF(SALIDA[CODIGO],STOCKSANLUIS[[#This Row],[CODIGO]],SALIDA[CANTIDAD])</f>
        <v>0</v>
      </c>
      <c r="J1562" s="90">
        <f>STOCKSANLUIS[[#This Row],[STOCK ALM1]]-STOCKSANLUIS[[#This Row],[SALIDA]]</f>
        <v>0</v>
      </c>
      <c r="K1562" s="90" t="str">
        <f>VLOOKUP(STOCKSANLUIS[[#This Row],[CODIGO]],CLASIFICACION[],6,FALSE)</f>
        <v>C</v>
      </c>
      <c r="L1562" s="90">
        <f>IFERROR(VLOOKUP(STOCKSANLUIS[[#This Row],[CODIGO]],STOCK_STARSOFT[],3,FALSE),0)</f>
        <v>0</v>
      </c>
      <c r="M1562" s="90" t="str">
        <f>IF(STOCKSANLUIS[[#This Row],[STOCK ACTUAL]]=STOCKSANLUIS[[#This Row],[STOCK_STARSOFT]],"SIN DIFERENCIA","DIFERENCIA")</f>
        <v>SIN DIFERENCIA</v>
      </c>
    </row>
    <row r="1563" spans="1:13" hidden="1" x14ac:dyDescent="0.25">
      <c r="A1563" s="144" t="s">
        <v>3418</v>
      </c>
      <c r="B1563" s="87" t="s">
        <v>3419</v>
      </c>
      <c r="C1563" s="88">
        <v>0</v>
      </c>
      <c r="D1563" s="89" t="s">
        <v>6</v>
      </c>
      <c r="E1563" s="90" t="str">
        <f>VLOOKUP(STOCKSANLUIS[[#This Row],[CODIGO]],FAMILIAS[],4,FALSE)</f>
        <v>FULL GAUGE</v>
      </c>
      <c r="F1563" s="90">
        <v>1</v>
      </c>
      <c r="G1563" s="90" t="s">
        <v>19524</v>
      </c>
      <c r="H1563" s="90">
        <f>SUMIF(INGRESO_MERCADERIA[CODIGO],STOCKSANLUIS[[#This Row],[CODIGO]],INGRESO_MERCADERIA[INGRESO])</f>
        <v>2</v>
      </c>
      <c r="I1563" s="90">
        <f>SUMIF(SALIDA[CODIGO],STOCKSANLUIS[[#This Row],[CODIGO]],SALIDA[CANTIDAD])</f>
        <v>0</v>
      </c>
      <c r="J1563" s="90">
        <f>STOCKSANLUIS[[#This Row],[STOCK ALM1]]-STOCKSANLUIS[[#This Row],[SALIDA]]</f>
        <v>2</v>
      </c>
      <c r="K1563" s="90" t="str">
        <f>VLOOKUP(STOCKSANLUIS[[#This Row],[CODIGO]],CLASIFICACION[],6,FALSE)</f>
        <v>C</v>
      </c>
      <c r="L1563" s="90">
        <f>IFERROR(VLOOKUP(STOCKSANLUIS[[#This Row],[CODIGO]],STOCK_STARSOFT[],3,FALSE),0)</f>
        <v>2</v>
      </c>
      <c r="M1563" s="90" t="str">
        <f>IF(STOCKSANLUIS[[#This Row],[STOCK ACTUAL]]=STOCKSANLUIS[[#This Row],[STOCK_STARSOFT]],"SIN DIFERENCIA","DIFERENCIA")</f>
        <v>SIN DIFERENCIA</v>
      </c>
    </row>
    <row r="1564" spans="1:13" ht="15" hidden="1" customHeight="1" x14ac:dyDescent="0.25">
      <c r="A1564" s="144" t="s">
        <v>3420</v>
      </c>
      <c r="B1564" s="87" t="s">
        <v>3421</v>
      </c>
      <c r="C1564" s="88">
        <v>2</v>
      </c>
      <c r="D1564" s="89" t="s">
        <v>6</v>
      </c>
      <c r="E1564" s="90" t="str">
        <f>VLOOKUP(STOCKSANLUIS[[#This Row],[CODIGO]],FAMILIAS[],4,FALSE)</f>
        <v>FULL GAUGE</v>
      </c>
      <c r="F1564" s="90">
        <v>1</v>
      </c>
      <c r="G1564" s="90" t="s">
        <v>19524</v>
      </c>
      <c r="H1564" s="90">
        <f>SUMIF(INGRESO_MERCADERIA[CODIGO],STOCKSANLUIS[[#This Row],[CODIGO]],INGRESO_MERCADERIA[INGRESO])</f>
        <v>3</v>
      </c>
      <c r="I1564" s="90">
        <f>SUMIF(SALIDA[CODIGO],STOCKSANLUIS[[#This Row],[CODIGO]],SALIDA[CANTIDAD])</f>
        <v>0</v>
      </c>
      <c r="J1564" s="90">
        <f>STOCKSANLUIS[[#This Row],[STOCK ALM1]]-STOCKSANLUIS[[#This Row],[SALIDA]]</f>
        <v>3</v>
      </c>
      <c r="K1564" s="90" t="str">
        <f>VLOOKUP(STOCKSANLUIS[[#This Row],[CODIGO]],CLASIFICACION[],6,FALSE)</f>
        <v>C</v>
      </c>
      <c r="L1564" s="90">
        <f>IFERROR(VLOOKUP(STOCKSANLUIS[[#This Row],[CODIGO]],STOCK_STARSOFT[],3,FALSE),0)</f>
        <v>3</v>
      </c>
      <c r="M1564" s="90" t="str">
        <f>IF(STOCKSANLUIS[[#This Row],[STOCK ACTUAL]]=STOCKSANLUIS[[#This Row],[STOCK_STARSOFT]],"SIN DIFERENCIA","DIFERENCIA")</f>
        <v>SIN DIFERENCIA</v>
      </c>
    </row>
    <row r="1565" spans="1:13" hidden="1" x14ac:dyDescent="0.25">
      <c r="A1565" s="144" t="s">
        <v>3232</v>
      </c>
      <c r="B1565" s="87" t="s">
        <v>3233</v>
      </c>
      <c r="C1565" s="88">
        <v>0</v>
      </c>
      <c r="D1565" s="89" t="s">
        <v>6</v>
      </c>
      <c r="E1565" s="90" t="str">
        <f>VLOOKUP(STOCKSANLUIS[[#This Row],[CODIGO]],FAMILIAS[],4,FALSE)</f>
        <v>EVERWELL</v>
      </c>
      <c r="F1565" s="90">
        <v>1</v>
      </c>
      <c r="G1565" s="90"/>
      <c r="H1565" s="90">
        <f>SUMIF(INGRESO_MERCADERIA[CODIGO],STOCKSANLUIS[[#This Row],[CODIGO]],INGRESO_MERCADERIA[INGRESO])</f>
        <v>0</v>
      </c>
      <c r="I1565" s="90">
        <f>SUMIF(SALIDA[CODIGO],STOCKSANLUIS[[#This Row],[CODIGO]],SALIDA[CANTIDAD])</f>
        <v>0</v>
      </c>
      <c r="J1565" s="90">
        <f>STOCKSANLUIS[[#This Row],[STOCK ALM1]]-STOCKSANLUIS[[#This Row],[SALIDA]]</f>
        <v>0</v>
      </c>
      <c r="K1565" s="90" t="str">
        <f>VLOOKUP(STOCKSANLUIS[[#This Row],[CODIGO]],CLASIFICACION[],6,FALSE)</f>
        <v>C</v>
      </c>
      <c r="L1565" s="90">
        <f>IFERROR(VLOOKUP(STOCKSANLUIS[[#This Row],[CODIGO]],STOCK_STARSOFT[],3,FALSE),0)</f>
        <v>0</v>
      </c>
      <c r="M1565" s="90" t="str">
        <f>IF(STOCKSANLUIS[[#This Row],[STOCK ACTUAL]]=STOCKSANLUIS[[#This Row],[STOCK_STARSOFT]],"SIN DIFERENCIA","DIFERENCIA")</f>
        <v>SIN DIFERENCIA</v>
      </c>
    </row>
    <row r="1566" spans="1:13" ht="15" hidden="1" customHeight="1" x14ac:dyDescent="0.25">
      <c r="A1566" s="144" t="s">
        <v>3422</v>
      </c>
      <c r="B1566" s="87" t="s">
        <v>3423</v>
      </c>
      <c r="C1566" s="88">
        <v>1</v>
      </c>
      <c r="D1566" s="89" t="s">
        <v>6</v>
      </c>
      <c r="E1566" s="90" t="str">
        <f>VLOOKUP(STOCKSANLUIS[[#This Row],[CODIGO]],FAMILIAS[],4,FALSE)</f>
        <v>FULL GAUGE</v>
      </c>
      <c r="F1566" s="90">
        <v>1</v>
      </c>
      <c r="G1566" s="90" t="s">
        <v>19524</v>
      </c>
      <c r="H1566" s="90">
        <f>SUMIF(INGRESO_MERCADERIA[CODIGO],STOCKSANLUIS[[#This Row],[CODIGO]],INGRESO_MERCADERIA[INGRESO])</f>
        <v>3</v>
      </c>
      <c r="I1566" s="90">
        <f>SUMIF(SALIDA[CODIGO],STOCKSANLUIS[[#This Row],[CODIGO]],SALIDA[CANTIDAD])</f>
        <v>1</v>
      </c>
      <c r="J1566" s="90">
        <f>STOCKSANLUIS[[#This Row],[STOCK ALM1]]-STOCKSANLUIS[[#This Row],[SALIDA]]</f>
        <v>2</v>
      </c>
      <c r="K1566" s="90" t="str">
        <f>VLOOKUP(STOCKSANLUIS[[#This Row],[CODIGO]],CLASIFICACION[],6,FALSE)</f>
        <v>C</v>
      </c>
      <c r="L1566" s="90">
        <f>IFERROR(VLOOKUP(STOCKSANLUIS[[#This Row],[CODIGO]],STOCK_STARSOFT[],3,FALSE),0)</f>
        <v>2</v>
      </c>
      <c r="M1566" s="90" t="str">
        <f>IF(STOCKSANLUIS[[#This Row],[STOCK ACTUAL]]=STOCKSANLUIS[[#This Row],[STOCK_STARSOFT]],"SIN DIFERENCIA","DIFERENCIA")</f>
        <v>SIN DIFERENCIA</v>
      </c>
    </row>
    <row r="1567" spans="1:13" ht="15" hidden="1" customHeight="1" x14ac:dyDescent="0.25">
      <c r="A1567" s="144" t="s">
        <v>3236</v>
      </c>
      <c r="B1567" s="87" t="s">
        <v>3237</v>
      </c>
      <c r="C1567" s="88">
        <v>3</v>
      </c>
      <c r="D1567" s="89" t="s">
        <v>6</v>
      </c>
      <c r="E1567" s="90" t="str">
        <f>VLOOKUP(STOCKSANLUIS[[#This Row],[CODIGO]],FAMILIAS[],4,FALSE)</f>
        <v>QUALITY</v>
      </c>
      <c r="F1567" s="90">
        <v>1</v>
      </c>
      <c r="G1567" s="90" t="s">
        <v>19526</v>
      </c>
      <c r="H1567" s="90">
        <f>SUMIF(INGRESO_MERCADERIA[CODIGO],STOCKSANLUIS[[#This Row],[CODIGO]],INGRESO_MERCADERIA[INGRESO])</f>
        <v>3</v>
      </c>
      <c r="I1567" s="90">
        <f>SUMIF(SALIDA[CODIGO],STOCKSANLUIS[[#This Row],[CODIGO]],SALIDA[CANTIDAD])</f>
        <v>3</v>
      </c>
      <c r="J1567" s="90">
        <f>STOCKSANLUIS[[#This Row],[STOCK ALM1]]-STOCKSANLUIS[[#This Row],[SALIDA]]</f>
        <v>0</v>
      </c>
      <c r="K1567" s="90" t="str">
        <f>VLOOKUP(STOCKSANLUIS[[#This Row],[CODIGO]],CLASIFICACION[],6,FALSE)</f>
        <v>C</v>
      </c>
      <c r="L1567" s="90">
        <f>IFERROR(VLOOKUP(STOCKSANLUIS[[#This Row],[CODIGO]],STOCK_STARSOFT[],3,FALSE),0)</f>
        <v>0</v>
      </c>
      <c r="M1567" s="90" t="str">
        <f>IF(STOCKSANLUIS[[#This Row],[STOCK ACTUAL]]=STOCKSANLUIS[[#This Row],[STOCK_STARSOFT]],"SIN DIFERENCIA","DIFERENCIA")</f>
        <v>SIN DIFERENCIA</v>
      </c>
    </row>
    <row r="1568" spans="1:13" ht="15" hidden="1" customHeight="1" x14ac:dyDescent="0.25">
      <c r="A1568" s="151" t="s">
        <v>22270</v>
      </c>
      <c r="B1568" s="104" t="s">
        <v>22271</v>
      </c>
      <c r="C1568" s="105"/>
      <c r="D1568" s="89" t="s">
        <v>6</v>
      </c>
      <c r="E1568" s="107" t="str">
        <f>VLOOKUP(STOCKSANLUIS[[#This Row],[CODIGO]],FAMILIAS[],4,FALSE)</f>
        <v>EVERFROST</v>
      </c>
      <c r="F1568" s="107"/>
      <c r="G1568" s="90" t="s">
        <v>19526</v>
      </c>
      <c r="H1568" s="107">
        <f>SUMIF(INGRESO_MERCADERIA[CODIGO],STOCKSANLUIS[[#This Row],[CODIGO]],INGRESO_MERCADERIA[INGRESO])</f>
        <v>2</v>
      </c>
      <c r="I1568" s="107">
        <f>SUMIF(SALIDA[CODIGO],STOCKSANLUIS[[#This Row],[CODIGO]],SALIDA[CANTIDAD])</f>
        <v>0</v>
      </c>
      <c r="J1568" s="107">
        <f>STOCKSANLUIS[[#This Row],[STOCK ALM1]]-STOCKSANLUIS[[#This Row],[SALIDA]]</f>
        <v>2</v>
      </c>
      <c r="K1568" s="107" t="str">
        <f>VLOOKUP(STOCKSANLUIS[[#This Row],[CODIGO]],CLASIFICACION[],6,FALSE)</f>
        <v>B</v>
      </c>
      <c r="L1568" s="107">
        <f>IFERROR(VLOOKUP(STOCKSANLUIS[[#This Row],[CODIGO]],STOCK_STARSOFT[],3,FALSE),0)</f>
        <v>2</v>
      </c>
      <c r="M1568" s="107" t="str">
        <f>IF(STOCKSANLUIS[[#This Row],[STOCK ACTUAL]]=STOCKSANLUIS[[#This Row],[STOCK_STARSOFT]],"SIN DIFERENCIA","DIFERENCIA")</f>
        <v>SIN DIFERENCIA</v>
      </c>
    </row>
    <row r="1569" spans="1:13" ht="15" hidden="1" customHeight="1" x14ac:dyDescent="0.25">
      <c r="A1569" s="144" t="s">
        <v>3239</v>
      </c>
      <c r="B1569" s="87" t="s">
        <v>3240</v>
      </c>
      <c r="C1569" s="88">
        <v>10</v>
      </c>
      <c r="D1569" s="89" t="s">
        <v>6</v>
      </c>
      <c r="E1569" s="90" t="str">
        <f>VLOOKUP(STOCKSANLUIS[[#This Row],[CODIGO]],FAMILIAS[],4,FALSE)</f>
        <v>AMUCO</v>
      </c>
      <c r="F1569" s="90">
        <v>1</v>
      </c>
      <c r="G1569" s="90" t="s">
        <v>19526</v>
      </c>
      <c r="H1569" s="90">
        <f>SUMIF(INGRESO_MERCADERIA[CODIGO],STOCKSANLUIS[[#This Row],[CODIGO]],INGRESO_MERCADERIA[INGRESO])</f>
        <v>10</v>
      </c>
      <c r="I1569" s="90">
        <f>SUMIF(SALIDA[CODIGO],STOCKSANLUIS[[#This Row],[CODIGO]],SALIDA[CANTIDAD])</f>
        <v>10</v>
      </c>
      <c r="J1569" s="90">
        <f>STOCKSANLUIS[[#This Row],[STOCK ALM1]]-STOCKSANLUIS[[#This Row],[SALIDA]]</f>
        <v>0</v>
      </c>
      <c r="K1569" s="90" t="str">
        <f>VLOOKUP(STOCKSANLUIS[[#This Row],[CODIGO]],CLASIFICACION[],6,FALSE)</f>
        <v>A</v>
      </c>
      <c r="L1569" s="90">
        <f>IFERROR(VLOOKUP(STOCKSANLUIS[[#This Row],[CODIGO]],STOCK_STARSOFT[],3,FALSE),0)</f>
        <v>0</v>
      </c>
      <c r="M1569" s="90" t="str">
        <f>IF(STOCKSANLUIS[[#This Row],[STOCK ACTUAL]]=STOCKSANLUIS[[#This Row],[STOCK_STARSOFT]],"SIN DIFERENCIA","DIFERENCIA")</f>
        <v>SIN DIFERENCIA</v>
      </c>
    </row>
    <row r="1570" spans="1:13" ht="15" hidden="1" customHeight="1" x14ac:dyDescent="0.25">
      <c r="A1570" s="144" t="s">
        <v>3474</v>
      </c>
      <c r="B1570" s="87" t="s">
        <v>3475</v>
      </c>
      <c r="C1570" s="88">
        <v>1</v>
      </c>
      <c r="D1570" s="89" t="s">
        <v>6</v>
      </c>
      <c r="E1570" s="90" t="str">
        <f>VLOOKUP(STOCKSANLUIS[[#This Row],[CODIGO]],FAMILIAS[],4,FALSE)</f>
        <v>FULL GAUGE</v>
      </c>
      <c r="F1570" s="90">
        <v>1</v>
      </c>
      <c r="G1570" s="90" t="s">
        <v>19524</v>
      </c>
      <c r="H1570" s="90">
        <f>SUMIF(INGRESO_MERCADERIA[CODIGO],STOCKSANLUIS[[#This Row],[CODIGO]],INGRESO_MERCADERIA[INGRESO])</f>
        <v>4</v>
      </c>
      <c r="I1570" s="90">
        <f>SUMIF(SALIDA[CODIGO],STOCKSANLUIS[[#This Row],[CODIGO]],SALIDA[CANTIDAD])</f>
        <v>2</v>
      </c>
      <c r="J1570" s="90">
        <f>STOCKSANLUIS[[#This Row],[STOCK ALM1]]-STOCKSANLUIS[[#This Row],[SALIDA]]</f>
        <v>2</v>
      </c>
      <c r="K1570" s="90" t="str">
        <f>VLOOKUP(STOCKSANLUIS[[#This Row],[CODIGO]],CLASIFICACION[],6,FALSE)</f>
        <v>C</v>
      </c>
      <c r="L1570" s="90">
        <f>IFERROR(VLOOKUP(STOCKSANLUIS[[#This Row],[CODIGO]],STOCK_STARSOFT[],3,FALSE),0)</f>
        <v>2</v>
      </c>
      <c r="M1570" s="90" t="str">
        <f>IF(STOCKSANLUIS[[#This Row],[STOCK ACTUAL]]=STOCKSANLUIS[[#This Row],[STOCK_STARSOFT]],"SIN DIFERENCIA","DIFERENCIA")</f>
        <v>SIN DIFERENCIA</v>
      </c>
    </row>
    <row r="1571" spans="1:13" ht="15" hidden="1" customHeight="1" x14ac:dyDescent="0.25">
      <c r="A1571" s="144" t="s">
        <v>3544</v>
      </c>
      <c r="B1571" s="87" t="s">
        <v>3545</v>
      </c>
      <c r="C1571" s="88">
        <v>2</v>
      </c>
      <c r="D1571" s="89" t="s">
        <v>6</v>
      </c>
      <c r="E1571" s="90" t="str">
        <f>VLOOKUP(STOCKSANLUIS[[#This Row],[CODIGO]],FAMILIAS[],4,FALSE)</f>
        <v>FULL GAUGE</v>
      </c>
      <c r="F1571" s="90">
        <v>1</v>
      </c>
      <c r="G1571" s="90" t="s">
        <v>19524</v>
      </c>
      <c r="H1571" s="90">
        <f>SUMIF(INGRESO_MERCADERIA[CODIGO],STOCKSANLUIS[[#This Row],[CODIGO]],INGRESO_MERCADERIA[INGRESO])</f>
        <v>2</v>
      </c>
      <c r="I1571" s="90">
        <f>SUMIF(SALIDA[CODIGO],STOCKSANLUIS[[#This Row],[CODIGO]],SALIDA[CANTIDAD])</f>
        <v>0</v>
      </c>
      <c r="J1571" s="90">
        <f>STOCKSANLUIS[[#This Row],[STOCK ALM1]]-STOCKSANLUIS[[#This Row],[SALIDA]]</f>
        <v>2</v>
      </c>
      <c r="K1571" s="90" t="str">
        <f>VLOOKUP(STOCKSANLUIS[[#This Row],[CODIGO]],CLASIFICACION[],6,FALSE)</f>
        <v>C</v>
      </c>
      <c r="L1571" s="90">
        <f>IFERROR(VLOOKUP(STOCKSANLUIS[[#This Row],[CODIGO]],STOCK_STARSOFT[],3,FALSE),0)</f>
        <v>2</v>
      </c>
      <c r="M1571" s="90" t="str">
        <f>IF(STOCKSANLUIS[[#This Row],[STOCK ACTUAL]]=STOCKSANLUIS[[#This Row],[STOCK_STARSOFT]],"SIN DIFERENCIA","DIFERENCIA")</f>
        <v>SIN DIFERENCIA</v>
      </c>
    </row>
    <row r="1572" spans="1:13" ht="15" hidden="1" customHeight="1" x14ac:dyDescent="0.25">
      <c r="A1572" s="144" t="s">
        <v>3888</v>
      </c>
      <c r="B1572" s="87" t="s">
        <v>3889</v>
      </c>
      <c r="C1572" s="88">
        <v>2</v>
      </c>
      <c r="D1572" s="89" t="s">
        <v>6</v>
      </c>
      <c r="E1572" s="90" t="str">
        <f>VLOOKUP(STOCKSANLUIS[[#This Row],[CODIGO]],FAMILIAS[],4,FALSE)</f>
        <v>FULL GAUGE</v>
      </c>
      <c r="F1572" s="90">
        <v>1</v>
      </c>
      <c r="G1572" s="90" t="s">
        <v>19524</v>
      </c>
      <c r="H1572" s="90">
        <f>SUMIF(INGRESO_MERCADERIA[CODIGO],STOCKSANLUIS[[#This Row],[CODIGO]],INGRESO_MERCADERIA[INGRESO])</f>
        <v>2</v>
      </c>
      <c r="I1572" s="90">
        <f>SUMIF(SALIDA[CODIGO],STOCKSANLUIS[[#This Row],[CODIGO]],SALIDA[CANTIDAD])</f>
        <v>0</v>
      </c>
      <c r="J1572" s="90">
        <f>STOCKSANLUIS[[#This Row],[STOCK ALM1]]-STOCKSANLUIS[[#This Row],[SALIDA]]</f>
        <v>2</v>
      </c>
      <c r="K1572" s="90" t="str">
        <f>VLOOKUP(STOCKSANLUIS[[#This Row],[CODIGO]],CLASIFICACION[],6,FALSE)</f>
        <v>C</v>
      </c>
      <c r="L1572" s="90">
        <f>IFERROR(VLOOKUP(STOCKSANLUIS[[#This Row],[CODIGO]],STOCK_STARSOFT[],3,FALSE),0)</f>
        <v>2</v>
      </c>
      <c r="M1572" s="90" t="str">
        <f>IF(STOCKSANLUIS[[#This Row],[STOCK ACTUAL]]=STOCKSANLUIS[[#This Row],[STOCK_STARSOFT]],"SIN DIFERENCIA","DIFERENCIA")</f>
        <v>SIN DIFERENCIA</v>
      </c>
    </row>
    <row r="1573" spans="1:13" hidden="1" x14ac:dyDescent="0.25">
      <c r="A1573" s="144" t="s">
        <v>3247</v>
      </c>
      <c r="B1573" s="87" t="s">
        <v>3248</v>
      </c>
      <c r="C1573" s="88">
        <v>9</v>
      </c>
      <c r="D1573" s="89" t="s">
        <v>6</v>
      </c>
      <c r="E1573" s="90" t="str">
        <f>VLOOKUP(STOCKSANLUIS[[#This Row],[CODIGO]],FAMILIAS[],4,FALSE)</f>
        <v>EVERWELL</v>
      </c>
      <c r="F1573" s="90">
        <v>1</v>
      </c>
      <c r="G1573" s="90" t="s">
        <v>19524</v>
      </c>
      <c r="H1573" s="90">
        <f>SUMIF(INGRESO_MERCADERIA[CODIGO],STOCKSANLUIS[[#This Row],[CODIGO]],INGRESO_MERCADERIA[INGRESO])</f>
        <v>66</v>
      </c>
      <c r="I1573" s="90">
        <f>SUMIF(SALIDA[CODIGO],STOCKSANLUIS[[#This Row],[CODIGO]],SALIDA[CANTIDAD])</f>
        <v>66</v>
      </c>
      <c r="J1573" s="90">
        <f>STOCKSANLUIS[[#This Row],[STOCK ALM1]]-STOCKSANLUIS[[#This Row],[SALIDA]]</f>
        <v>0</v>
      </c>
      <c r="K1573" s="90" t="str">
        <f>VLOOKUP(STOCKSANLUIS[[#This Row],[CODIGO]],CLASIFICACION[],6,FALSE)</f>
        <v>B</v>
      </c>
      <c r="L1573" s="90">
        <f>IFERROR(VLOOKUP(STOCKSANLUIS[[#This Row],[CODIGO]],STOCK_STARSOFT[],3,FALSE),0)</f>
        <v>0</v>
      </c>
      <c r="M1573" s="90" t="str">
        <f>IF(STOCKSANLUIS[[#This Row],[STOCK ACTUAL]]=STOCKSANLUIS[[#This Row],[STOCK_STARSOFT]],"SIN DIFERENCIA","DIFERENCIA")</f>
        <v>SIN DIFERENCIA</v>
      </c>
    </row>
    <row r="1574" spans="1:13" ht="15" hidden="1" customHeight="1" x14ac:dyDescent="0.25">
      <c r="A1574" s="144" t="s">
        <v>3249</v>
      </c>
      <c r="B1574" s="87" t="s">
        <v>3250</v>
      </c>
      <c r="C1574" s="88">
        <v>0</v>
      </c>
      <c r="D1574" s="89" t="s">
        <v>6</v>
      </c>
      <c r="E1574" s="90" t="str">
        <f>VLOOKUP(STOCKSANLUIS[[#This Row],[CODIGO]],FAMILIAS[],4,FALSE)</f>
        <v>EVERWELL</v>
      </c>
      <c r="F1574" s="90">
        <v>1</v>
      </c>
      <c r="G1574" s="90"/>
      <c r="H1574" s="90">
        <f>SUMIF(INGRESO_MERCADERIA[CODIGO],STOCKSANLUIS[[#This Row],[CODIGO]],INGRESO_MERCADERIA[INGRESO])</f>
        <v>0</v>
      </c>
      <c r="I1574" s="90">
        <f>SUMIF(SALIDA[CODIGO],STOCKSANLUIS[[#This Row],[CODIGO]],SALIDA[CANTIDAD])</f>
        <v>0</v>
      </c>
      <c r="J1574" s="90">
        <f>STOCKSANLUIS[[#This Row],[STOCK ALM1]]-STOCKSANLUIS[[#This Row],[SALIDA]]</f>
        <v>0</v>
      </c>
      <c r="K1574" s="90" t="str">
        <f>VLOOKUP(STOCKSANLUIS[[#This Row],[CODIGO]],CLASIFICACION[],6,FALSE)</f>
        <v>C</v>
      </c>
      <c r="L1574" s="90">
        <f>IFERROR(VLOOKUP(STOCKSANLUIS[[#This Row],[CODIGO]],STOCK_STARSOFT[],3,FALSE),0)</f>
        <v>0</v>
      </c>
      <c r="M1574" s="90" t="str">
        <f>IF(STOCKSANLUIS[[#This Row],[STOCK ACTUAL]]=STOCKSANLUIS[[#This Row],[STOCK_STARSOFT]],"SIN DIFERENCIA","DIFERENCIA")</f>
        <v>SIN DIFERENCIA</v>
      </c>
    </row>
    <row r="1575" spans="1:13" ht="15" hidden="1" customHeight="1" x14ac:dyDescent="0.25">
      <c r="A1575" s="144" t="s">
        <v>3251</v>
      </c>
      <c r="B1575" s="87" t="s">
        <v>3252</v>
      </c>
      <c r="C1575" s="88">
        <v>0</v>
      </c>
      <c r="D1575" s="89" t="s">
        <v>6</v>
      </c>
      <c r="E1575" s="90" t="str">
        <f>VLOOKUP(STOCKSANLUIS[[#This Row],[CODIGO]],FAMILIAS[],4,FALSE)</f>
        <v>DANFOSS</v>
      </c>
      <c r="F1575" s="90">
        <v>1</v>
      </c>
      <c r="G1575" s="90"/>
      <c r="H1575" s="90">
        <f>SUMIF(INGRESO_MERCADERIA[CODIGO],STOCKSANLUIS[[#This Row],[CODIGO]],INGRESO_MERCADERIA[INGRESO])</f>
        <v>0</v>
      </c>
      <c r="I1575" s="90">
        <f>SUMIF(SALIDA[CODIGO],STOCKSANLUIS[[#This Row],[CODIGO]],SALIDA[CANTIDAD])</f>
        <v>0</v>
      </c>
      <c r="J1575" s="90">
        <f>STOCKSANLUIS[[#This Row],[STOCK ALM1]]-STOCKSANLUIS[[#This Row],[SALIDA]]</f>
        <v>0</v>
      </c>
      <c r="K1575" s="90" t="str">
        <f>VLOOKUP(STOCKSANLUIS[[#This Row],[CODIGO]],CLASIFICACION[],6,FALSE)</f>
        <v>C</v>
      </c>
      <c r="L1575" s="90">
        <f>IFERROR(VLOOKUP(STOCKSANLUIS[[#This Row],[CODIGO]],STOCK_STARSOFT[],3,FALSE),0)</f>
        <v>0</v>
      </c>
      <c r="M1575" s="90" t="str">
        <f>IF(STOCKSANLUIS[[#This Row],[STOCK ACTUAL]]=STOCKSANLUIS[[#This Row],[STOCK_STARSOFT]],"SIN DIFERENCIA","DIFERENCIA")</f>
        <v>SIN DIFERENCIA</v>
      </c>
    </row>
    <row r="1576" spans="1:13" ht="15" hidden="1" customHeight="1" x14ac:dyDescent="0.25">
      <c r="A1576" s="144" t="s">
        <v>3253</v>
      </c>
      <c r="B1576" s="87" t="s">
        <v>3254</v>
      </c>
      <c r="C1576" s="88">
        <v>0</v>
      </c>
      <c r="D1576" s="89" t="s">
        <v>6</v>
      </c>
      <c r="E1576" s="90" t="str">
        <f>VLOOKUP(STOCKSANLUIS[[#This Row],[CODIGO]],FAMILIAS[],4,FALSE)</f>
        <v>JOHNSON CONTROLS</v>
      </c>
      <c r="F1576" s="90">
        <v>1</v>
      </c>
      <c r="G1576" s="90"/>
      <c r="H1576" s="90">
        <f>SUMIF(INGRESO_MERCADERIA[CODIGO],STOCKSANLUIS[[#This Row],[CODIGO]],INGRESO_MERCADERIA[INGRESO])</f>
        <v>0</v>
      </c>
      <c r="I1576" s="90">
        <f>SUMIF(SALIDA[CODIGO],STOCKSANLUIS[[#This Row],[CODIGO]],SALIDA[CANTIDAD])</f>
        <v>0</v>
      </c>
      <c r="J1576" s="90">
        <f>STOCKSANLUIS[[#This Row],[STOCK ALM1]]-STOCKSANLUIS[[#This Row],[SALIDA]]</f>
        <v>0</v>
      </c>
      <c r="K1576" s="90" t="str">
        <f>VLOOKUP(STOCKSANLUIS[[#This Row],[CODIGO]],CLASIFICACION[],6,FALSE)</f>
        <v>C</v>
      </c>
      <c r="L1576" s="90">
        <f>IFERROR(VLOOKUP(STOCKSANLUIS[[#This Row],[CODIGO]],STOCK_STARSOFT[],3,FALSE),0)</f>
        <v>0</v>
      </c>
      <c r="M1576" s="90" t="str">
        <f>IF(STOCKSANLUIS[[#This Row],[STOCK ACTUAL]]=STOCKSANLUIS[[#This Row],[STOCK_STARSOFT]],"SIN DIFERENCIA","DIFERENCIA")</f>
        <v>SIN DIFERENCIA</v>
      </c>
    </row>
    <row r="1577" spans="1:13" ht="15" hidden="1" customHeight="1" x14ac:dyDescent="0.25">
      <c r="A1577" s="222" t="s">
        <v>19547</v>
      </c>
      <c r="B1577" s="87" t="s">
        <v>19548</v>
      </c>
      <c r="C1577" s="88"/>
      <c r="D1577" s="89" t="s">
        <v>6</v>
      </c>
      <c r="E1577" s="90" t="str">
        <f>VLOOKUP(STOCKSANLUIS[[#This Row],[CODIGO]],FAMILIAS[],4,FALSE)</f>
        <v>FULL GAUGE</v>
      </c>
      <c r="F1577" s="90">
        <v>1</v>
      </c>
      <c r="G1577" s="90" t="s">
        <v>19524</v>
      </c>
      <c r="H1577" s="90">
        <f>SUMIF(INGRESO_MERCADERIA[CODIGO],STOCKSANLUIS[[#This Row],[CODIGO]],INGRESO_MERCADERIA[INGRESO])</f>
        <v>1</v>
      </c>
      <c r="I1577" s="90">
        <f>SUMIF(SALIDA[CODIGO],STOCKSANLUIS[[#This Row],[CODIGO]],SALIDA[CANTIDAD])</f>
        <v>1</v>
      </c>
      <c r="J1577" s="90">
        <f>STOCKSANLUIS[[#This Row],[STOCK ALM1]]-STOCKSANLUIS[[#This Row],[SALIDA]]</f>
        <v>0</v>
      </c>
      <c r="K1577" s="90" t="str">
        <f>VLOOKUP(STOCKSANLUIS[[#This Row],[CODIGO]],CLASIFICACION[],6,FALSE)</f>
        <v>C</v>
      </c>
      <c r="L1577" s="90">
        <f>IFERROR(VLOOKUP(STOCKSANLUIS[[#This Row],[CODIGO]],STOCK_STARSOFT[],3,FALSE),0)</f>
        <v>0</v>
      </c>
      <c r="M1577" s="90" t="str">
        <f>IF(STOCKSANLUIS[[#This Row],[STOCK ACTUAL]]=STOCKSANLUIS[[#This Row],[STOCK_STARSOFT]],"SIN DIFERENCIA","DIFERENCIA")</f>
        <v>SIN DIFERENCIA</v>
      </c>
    </row>
    <row r="1578" spans="1:13" hidden="1" x14ac:dyDescent="0.25">
      <c r="A1578" s="144" t="s">
        <v>3257</v>
      </c>
      <c r="B1578" s="87" t="s">
        <v>3258</v>
      </c>
      <c r="C1578" s="88">
        <v>0</v>
      </c>
      <c r="D1578" s="89" t="s">
        <v>6</v>
      </c>
      <c r="E1578" s="90" t="str">
        <f>VLOOKUP(STOCKSANLUIS[[#This Row],[CODIGO]],FAMILIAS[],4,FALSE)</f>
        <v>DANFOSS</v>
      </c>
      <c r="F1578" s="90">
        <v>1</v>
      </c>
      <c r="G1578" s="90"/>
      <c r="H1578" s="90">
        <f>SUMIF(INGRESO_MERCADERIA[CODIGO],STOCKSANLUIS[[#This Row],[CODIGO]],INGRESO_MERCADERIA[INGRESO])</f>
        <v>0</v>
      </c>
      <c r="I1578" s="90">
        <f>SUMIF(SALIDA[CODIGO],STOCKSANLUIS[[#This Row],[CODIGO]],SALIDA[CANTIDAD])</f>
        <v>0</v>
      </c>
      <c r="J1578" s="90">
        <f>STOCKSANLUIS[[#This Row],[STOCK ALM1]]-STOCKSANLUIS[[#This Row],[SALIDA]]</f>
        <v>0</v>
      </c>
      <c r="K1578" s="90" t="str">
        <f>VLOOKUP(STOCKSANLUIS[[#This Row],[CODIGO]],CLASIFICACION[],6,FALSE)</f>
        <v>C</v>
      </c>
      <c r="L1578" s="90">
        <f>IFERROR(VLOOKUP(STOCKSANLUIS[[#This Row],[CODIGO]],STOCK_STARSOFT[],3,FALSE),0)</f>
        <v>0</v>
      </c>
      <c r="M1578" s="90" t="str">
        <f>IF(STOCKSANLUIS[[#This Row],[STOCK ACTUAL]]=STOCKSANLUIS[[#This Row],[STOCK_STARSOFT]],"SIN DIFERENCIA","DIFERENCIA")</f>
        <v>SIN DIFERENCIA</v>
      </c>
    </row>
    <row r="1579" spans="1:13" ht="15" hidden="1" customHeight="1" x14ac:dyDescent="0.25">
      <c r="A1579" s="144" t="s">
        <v>3890</v>
      </c>
      <c r="B1579" s="87" t="s">
        <v>3891</v>
      </c>
      <c r="C1579" s="88">
        <v>2</v>
      </c>
      <c r="D1579" s="89" t="s">
        <v>6</v>
      </c>
      <c r="E1579" s="90" t="str">
        <f>VLOOKUP(STOCKSANLUIS[[#This Row],[CODIGO]],FAMILIAS[],4,FALSE)</f>
        <v>FULL GAUGE</v>
      </c>
      <c r="F1579" s="90">
        <v>1</v>
      </c>
      <c r="G1579" s="90" t="s">
        <v>19524</v>
      </c>
      <c r="H1579" s="90">
        <f>SUMIF(INGRESO_MERCADERIA[CODIGO],STOCKSANLUIS[[#This Row],[CODIGO]],INGRESO_MERCADERIA[INGRESO])</f>
        <v>2</v>
      </c>
      <c r="I1579" s="90">
        <f>SUMIF(SALIDA[CODIGO],STOCKSANLUIS[[#This Row],[CODIGO]],SALIDA[CANTIDAD])</f>
        <v>0</v>
      </c>
      <c r="J1579" s="90">
        <f>STOCKSANLUIS[[#This Row],[STOCK ALM1]]-STOCKSANLUIS[[#This Row],[SALIDA]]</f>
        <v>2</v>
      </c>
      <c r="K1579" s="90" t="str">
        <f>VLOOKUP(STOCKSANLUIS[[#This Row],[CODIGO]],CLASIFICACION[],6,FALSE)</f>
        <v>C</v>
      </c>
      <c r="L1579" s="90">
        <f>IFERROR(VLOOKUP(STOCKSANLUIS[[#This Row],[CODIGO]],STOCK_STARSOFT[],3,FALSE),0)</f>
        <v>2</v>
      </c>
      <c r="M1579" s="90" t="str">
        <f>IF(STOCKSANLUIS[[#This Row],[STOCK ACTUAL]]=STOCKSANLUIS[[#This Row],[STOCK_STARSOFT]],"SIN DIFERENCIA","DIFERENCIA")</f>
        <v>SIN DIFERENCIA</v>
      </c>
    </row>
    <row r="1580" spans="1:13" ht="15" hidden="1" customHeight="1" x14ac:dyDescent="0.25">
      <c r="A1580" s="144" t="s">
        <v>3261</v>
      </c>
      <c r="B1580" s="87" t="s">
        <v>3262</v>
      </c>
      <c r="C1580" s="88">
        <v>0</v>
      </c>
      <c r="D1580" s="89" t="s">
        <v>6</v>
      </c>
      <c r="E1580" s="90" t="str">
        <f>VLOOKUP(STOCKSANLUIS[[#This Row],[CODIGO]],FAMILIAS[],4,FALSE)</f>
        <v>BOHN</v>
      </c>
      <c r="F1580" s="90">
        <v>1</v>
      </c>
      <c r="G1580" s="90"/>
      <c r="H1580" s="90">
        <f>SUMIF(INGRESO_MERCADERIA[CODIGO],STOCKSANLUIS[[#This Row],[CODIGO]],INGRESO_MERCADERIA[INGRESO])</f>
        <v>0</v>
      </c>
      <c r="I1580" s="90">
        <f>SUMIF(SALIDA[CODIGO],STOCKSANLUIS[[#This Row],[CODIGO]],SALIDA[CANTIDAD])</f>
        <v>0</v>
      </c>
      <c r="J1580" s="90">
        <f>STOCKSANLUIS[[#This Row],[STOCK ALM1]]-STOCKSANLUIS[[#This Row],[SALIDA]]</f>
        <v>0</v>
      </c>
      <c r="K1580" s="90" t="str">
        <f>VLOOKUP(STOCKSANLUIS[[#This Row],[CODIGO]],CLASIFICACION[],6,FALSE)</f>
        <v>A</v>
      </c>
      <c r="L1580" s="90">
        <f>IFERROR(VLOOKUP(STOCKSANLUIS[[#This Row],[CODIGO]],STOCK_STARSOFT[],3,FALSE),0)</f>
        <v>0</v>
      </c>
      <c r="M1580" s="90" t="str">
        <f>IF(STOCKSANLUIS[[#This Row],[STOCK ACTUAL]]=STOCKSANLUIS[[#This Row],[STOCK_STARSOFT]],"SIN DIFERENCIA","DIFERENCIA")</f>
        <v>SIN DIFERENCIA</v>
      </c>
    </row>
    <row r="1581" spans="1:13" ht="15" hidden="1" customHeight="1" x14ac:dyDescent="0.25">
      <c r="A1581" s="144" t="s">
        <v>3263</v>
      </c>
      <c r="B1581" s="87" t="s">
        <v>3264</v>
      </c>
      <c r="C1581" s="88">
        <v>0</v>
      </c>
      <c r="D1581" s="89" t="s">
        <v>6</v>
      </c>
      <c r="E1581" s="90" t="str">
        <f>VLOOKUP(STOCKSANLUIS[[#This Row],[CODIGO]],FAMILIAS[],4,FALSE)</f>
        <v>BOHN</v>
      </c>
      <c r="F1581" s="90">
        <v>1</v>
      </c>
      <c r="G1581" s="90"/>
      <c r="H1581" s="90">
        <f>SUMIF(INGRESO_MERCADERIA[CODIGO],STOCKSANLUIS[[#This Row],[CODIGO]],INGRESO_MERCADERIA[INGRESO])</f>
        <v>0</v>
      </c>
      <c r="I1581" s="90">
        <f>SUMIF(SALIDA[CODIGO],STOCKSANLUIS[[#This Row],[CODIGO]],SALIDA[CANTIDAD])</f>
        <v>0</v>
      </c>
      <c r="J1581" s="90">
        <f>STOCKSANLUIS[[#This Row],[STOCK ALM1]]-STOCKSANLUIS[[#This Row],[SALIDA]]</f>
        <v>0</v>
      </c>
      <c r="K1581" s="90" t="str">
        <f>VLOOKUP(STOCKSANLUIS[[#This Row],[CODIGO]],CLASIFICACION[],6,FALSE)</f>
        <v>A</v>
      </c>
      <c r="L1581" s="90">
        <f>IFERROR(VLOOKUP(STOCKSANLUIS[[#This Row],[CODIGO]],STOCK_STARSOFT[],3,FALSE),0)</f>
        <v>0</v>
      </c>
      <c r="M1581" s="90" t="str">
        <f>IF(STOCKSANLUIS[[#This Row],[STOCK ACTUAL]]=STOCKSANLUIS[[#This Row],[STOCK_STARSOFT]],"SIN DIFERENCIA","DIFERENCIA")</f>
        <v>SIN DIFERENCIA</v>
      </c>
    </row>
    <row r="1582" spans="1:13" ht="15" hidden="1" customHeight="1" x14ac:dyDescent="0.25">
      <c r="A1582" s="144" t="s">
        <v>3265</v>
      </c>
      <c r="B1582" s="87" t="s">
        <v>3266</v>
      </c>
      <c r="C1582" s="88">
        <v>0</v>
      </c>
      <c r="D1582" s="89" t="s">
        <v>6</v>
      </c>
      <c r="E1582" s="90" t="str">
        <f>VLOOKUP(STOCKSANLUIS[[#This Row],[CODIGO]],FAMILIAS[],4,FALSE)</f>
        <v>BOHN</v>
      </c>
      <c r="F1582" s="90">
        <v>1</v>
      </c>
      <c r="G1582" s="90"/>
      <c r="H1582" s="90">
        <f>SUMIF(INGRESO_MERCADERIA[CODIGO],STOCKSANLUIS[[#This Row],[CODIGO]],INGRESO_MERCADERIA[INGRESO])</f>
        <v>0</v>
      </c>
      <c r="I1582" s="90">
        <f>SUMIF(SALIDA[CODIGO],STOCKSANLUIS[[#This Row],[CODIGO]],SALIDA[CANTIDAD])</f>
        <v>0</v>
      </c>
      <c r="J1582" s="90">
        <f>STOCKSANLUIS[[#This Row],[STOCK ALM1]]-STOCKSANLUIS[[#This Row],[SALIDA]]</f>
        <v>0</v>
      </c>
      <c r="K1582" s="90" t="str">
        <f>VLOOKUP(STOCKSANLUIS[[#This Row],[CODIGO]],CLASIFICACION[],6,FALSE)</f>
        <v>C</v>
      </c>
      <c r="L1582" s="90">
        <f>IFERROR(VLOOKUP(STOCKSANLUIS[[#This Row],[CODIGO]],STOCK_STARSOFT[],3,FALSE),0)</f>
        <v>0</v>
      </c>
      <c r="M1582" s="90" t="str">
        <f>IF(STOCKSANLUIS[[#This Row],[STOCK ACTUAL]]=STOCKSANLUIS[[#This Row],[STOCK_STARSOFT]],"SIN DIFERENCIA","DIFERENCIA")</f>
        <v>SIN DIFERENCIA</v>
      </c>
    </row>
    <row r="1583" spans="1:13" ht="15" hidden="1" customHeight="1" x14ac:dyDescent="0.25">
      <c r="A1583" s="144" t="s">
        <v>3267</v>
      </c>
      <c r="B1583" s="87" t="s">
        <v>3268</v>
      </c>
      <c r="C1583" s="88">
        <v>0</v>
      </c>
      <c r="D1583" s="89" t="s">
        <v>6</v>
      </c>
      <c r="E1583" s="90" t="str">
        <f>VLOOKUP(STOCKSANLUIS[[#This Row],[CODIGO]],FAMILIAS[],4,FALSE)</f>
        <v>BOHN</v>
      </c>
      <c r="F1583" s="90">
        <v>1</v>
      </c>
      <c r="G1583" s="90"/>
      <c r="H1583" s="90">
        <f>SUMIF(INGRESO_MERCADERIA[CODIGO],STOCKSANLUIS[[#This Row],[CODIGO]],INGRESO_MERCADERIA[INGRESO])</f>
        <v>0</v>
      </c>
      <c r="I1583" s="90">
        <f>SUMIF(SALIDA[CODIGO],STOCKSANLUIS[[#This Row],[CODIGO]],SALIDA[CANTIDAD])</f>
        <v>0</v>
      </c>
      <c r="J1583" s="90">
        <f>STOCKSANLUIS[[#This Row],[STOCK ALM1]]-STOCKSANLUIS[[#This Row],[SALIDA]]</f>
        <v>0</v>
      </c>
      <c r="K1583" s="90" t="str">
        <f>VLOOKUP(STOCKSANLUIS[[#This Row],[CODIGO]],CLASIFICACION[],6,FALSE)</f>
        <v>A</v>
      </c>
      <c r="L1583" s="90">
        <f>IFERROR(VLOOKUP(STOCKSANLUIS[[#This Row],[CODIGO]],STOCK_STARSOFT[],3,FALSE),0)</f>
        <v>0</v>
      </c>
      <c r="M1583" s="90" t="str">
        <f>IF(STOCKSANLUIS[[#This Row],[STOCK ACTUAL]]=STOCKSANLUIS[[#This Row],[STOCK_STARSOFT]],"SIN DIFERENCIA","DIFERENCIA")</f>
        <v>SIN DIFERENCIA</v>
      </c>
    </row>
    <row r="1584" spans="1:13" ht="15" hidden="1" customHeight="1" x14ac:dyDescent="0.25">
      <c r="A1584" s="144" t="s">
        <v>3269</v>
      </c>
      <c r="B1584" s="87" t="s">
        <v>3270</v>
      </c>
      <c r="C1584" s="88">
        <v>0</v>
      </c>
      <c r="D1584" s="89" t="s">
        <v>6</v>
      </c>
      <c r="E1584" s="90" t="str">
        <f>VLOOKUP(STOCKSANLUIS[[#This Row],[CODIGO]],FAMILIAS[],4,FALSE)</f>
        <v>SMART ELECTRIC</v>
      </c>
      <c r="F1584" s="90">
        <v>1</v>
      </c>
      <c r="G1584" s="90"/>
      <c r="H1584" s="90">
        <f>SUMIF(INGRESO_MERCADERIA[CODIGO],STOCKSANLUIS[[#This Row],[CODIGO]],INGRESO_MERCADERIA[INGRESO])</f>
        <v>0</v>
      </c>
      <c r="I1584" s="90">
        <f>SUMIF(SALIDA[CODIGO],STOCKSANLUIS[[#This Row],[CODIGO]],SALIDA[CANTIDAD])</f>
        <v>0</v>
      </c>
      <c r="J1584" s="90">
        <f>STOCKSANLUIS[[#This Row],[STOCK ALM1]]-STOCKSANLUIS[[#This Row],[SALIDA]]</f>
        <v>0</v>
      </c>
      <c r="K1584" s="90" t="str">
        <f>VLOOKUP(STOCKSANLUIS[[#This Row],[CODIGO]],CLASIFICACION[],6,FALSE)</f>
        <v>C</v>
      </c>
      <c r="L1584" s="90">
        <f>IFERROR(VLOOKUP(STOCKSANLUIS[[#This Row],[CODIGO]],STOCK_STARSOFT[],3,FALSE),0)</f>
        <v>0</v>
      </c>
      <c r="M1584" s="90" t="str">
        <f>IF(STOCKSANLUIS[[#This Row],[STOCK ACTUAL]]=STOCKSANLUIS[[#This Row],[STOCK_STARSOFT]],"SIN DIFERENCIA","DIFERENCIA")</f>
        <v>SIN DIFERENCIA</v>
      </c>
    </row>
    <row r="1585" spans="1:13" ht="15" hidden="1" customHeight="1" x14ac:dyDescent="0.25">
      <c r="A1585" s="144" t="s">
        <v>3271</v>
      </c>
      <c r="B1585" s="87" t="s">
        <v>3272</v>
      </c>
      <c r="C1585" s="88">
        <v>0</v>
      </c>
      <c r="D1585" s="89" t="s">
        <v>6</v>
      </c>
      <c r="E1585" s="90" t="str">
        <f>VLOOKUP(STOCKSANLUIS[[#This Row],[CODIGO]],FAMILIAS[],4,FALSE)</f>
        <v>SMART ELECTRIC</v>
      </c>
      <c r="F1585" s="90">
        <v>1</v>
      </c>
      <c r="G1585" s="90"/>
      <c r="H1585" s="90">
        <f>SUMIF(INGRESO_MERCADERIA[CODIGO],STOCKSANLUIS[[#This Row],[CODIGO]],INGRESO_MERCADERIA[INGRESO])</f>
        <v>0</v>
      </c>
      <c r="I1585" s="90">
        <f>SUMIF(SALIDA[CODIGO],STOCKSANLUIS[[#This Row],[CODIGO]],SALIDA[CANTIDAD])</f>
        <v>0</v>
      </c>
      <c r="J1585" s="90">
        <f>STOCKSANLUIS[[#This Row],[STOCK ALM1]]-STOCKSANLUIS[[#This Row],[SALIDA]]</f>
        <v>0</v>
      </c>
      <c r="K1585" s="90" t="str">
        <f>VLOOKUP(STOCKSANLUIS[[#This Row],[CODIGO]],CLASIFICACION[],6,FALSE)</f>
        <v>C</v>
      </c>
      <c r="L1585" s="90">
        <f>IFERROR(VLOOKUP(STOCKSANLUIS[[#This Row],[CODIGO]],STOCK_STARSOFT[],3,FALSE),0)</f>
        <v>0</v>
      </c>
      <c r="M1585" s="90" t="str">
        <f>IF(STOCKSANLUIS[[#This Row],[STOCK ACTUAL]]=STOCKSANLUIS[[#This Row],[STOCK_STARSOFT]],"SIN DIFERENCIA","DIFERENCIA")</f>
        <v>SIN DIFERENCIA</v>
      </c>
    </row>
    <row r="1586" spans="1:13" ht="15" hidden="1" customHeight="1" x14ac:dyDescent="0.25">
      <c r="A1586" s="144" t="s">
        <v>3273</v>
      </c>
      <c r="B1586" s="87" t="s">
        <v>3274</v>
      </c>
      <c r="C1586" s="88">
        <v>0</v>
      </c>
      <c r="D1586" s="89" t="s">
        <v>6</v>
      </c>
      <c r="E1586" s="90" t="str">
        <f>VLOOKUP(STOCKSANLUIS[[#This Row],[CODIGO]],FAMILIAS[],4,FALSE)</f>
        <v>DANFOSS</v>
      </c>
      <c r="F1586" s="90">
        <v>1</v>
      </c>
      <c r="G1586" s="90"/>
      <c r="H1586" s="90">
        <f>SUMIF(INGRESO_MERCADERIA[CODIGO],STOCKSANLUIS[[#This Row],[CODIGO]],INGRESO_MERCADERIA[INGRESO])</f>
        <v>0</v>
      </c>
      <c r="I1586" s="90">
        <f>SUMIF(SALIDA[CODIGO],STOCKSANLUIS[[#This Row],[CODIGO]],SALIDA[CANTIDAD])</f>
        <v>0</v>
      </c>
      <c r="J1586" s="90">
        <f>STOCKSANLUIS[[#This Row],[STOCK ALM1]]-STOCKSANLUIS[[#This Row],[SALIDA]]</f>
        <v>0</v>
      </c>
      <c r="K1586" s="90" t="str">
        <f>VLOOKUP(STOCKSANLUIS[[#This Row],[CODIGO]],CLASIFICACION[],6,FALSE)</f>
        <v>C</v>
      </c>
      <c r="L1586" s="90">
        <f>IFERROR(VLOOKUP(STOCKSANLUIS[[#This Row],[CODIGO]],STOCK_STARSOFT[],3,FALSE),0)</f>
        <v>0</v>
      </c>
      <c r="M1586" s="90" t="str">
        <f>IF(STOCKSANLUIS[[#This Row],[STOCK ACTUAL]]=STOCKSANLUIS[[#This Row],[STOCK_STARSOFT]],"SIN DIFERENCIA","DIFERENCIA")</f>
        <v>SIN DIFERENCIA</v>
      </c>
    </row>
    <row r="1587" spans="1:13" ht="15" hidden="1" customHeight="1" x14ac:dyDescent="0.25">
      <c r="A1587" s="144" t="s">
        <v>3275</v>
      </c>
      <c r="B1587" s="87" t="s">
        <v>3276</v>
      </c>
      <c r="C1587" s="88">
        <v>0</v>
      </c>
      <c r="D1587" s="89" t="s">
        <v>6</v>
      </c>
      <c r="E1587" s="90" t="str">
        <f>VLOOKUP(STOCKSANLUIS[[#This Row],[CODIGO]],FAMILIAS[],4,FALSE)</f>
        <v>EVERWELL</v>
      </c>
      <c r="F1587" s="90">
        <v>1</v>
      </c>
      <c r="G1587" s="90"/>
      <c r="H1587" s="90">
        <f>SUMIF(INGRESO_MERCADERIA[CODIGO],STOCKSANLUIS[[#This Row],[CODIGO]],INGRESO_MERCADERIA[INGRESO])</f>
        <v>0</v>
      </c>
      <c r="I1587" s="90">
        <f>SUMIF(SALIDA[CODIGO],STOCKSANLUIS[[#This Row],[CODIGO]],SALIDA[CANTIDAD])</f>
        <v>0</v>
      </c>
      <c r="J1587" s="90">
        <f>STOCKSANLUIS[[#This Row],[STOCK ALM1]]-STOCKSANLUIS[[#This Row],[SALIDA]]</f>
        <v>0</v>
      </c>
      <c r="K1587" s="90" t="str">
        <f>VLOOKUP(STOCKSANLUIS[[#This Row],[CODIGO]],CLASIFICACION[],6,FALSE)</f>
        <v>C</v>
      </c>
      <c r="L1587" s="90">
        <f>IFERROR(VLOOKUP(STOCKSANLUIS[[#This Row],[CODIGO]],STOCK_STARSOFT[],3,FALSE),0)</f>
        <v>0</v>
      </c>
      <c r="M1587" s="90" t="str">
        <f>IF(STOCKSANLUIS[[#This Row],[STOCK ACTUAL]]=STOCKSANLUIS[[#This Row],[STOCK_STARSOFT]],"SIN DIFERENCIA","DIFERENCIA")</f>
        <v>SIN DIFERENCIA</v>
      </c>
    </row>
    <row r="1588" spans="1:13" ht="15" hidden="1" customHeight="1" x14ac:dyDescent="0.25">
      <c r="A1588" s="144" t="s">
        <v>3892</v>
      </c>
      <c r="B1588" s="87" t="s">
        <v>3893</v>
      </c>
      <c r="C1588" s="88">
        <v>2</v>
      </c>
      <c r="D1588" s="89" t="s">
        <v>6</v>
      </c>
      <c r="E1588" s="90" t="str">
        <f>VLOOKUP(STOCKSANLUIS[[#This Row],[CODIGO]],FAMILIAS[],4,FALSE)</f>
        <v>FULL GAUGE</v>
      </c>
      <c r="F1588" s="90">
        <v>1</v>
      </c>
      <c r="G1588" s="90" t="s">
        <v>19524</v>
      </c>
      <c r="H1588" s="90">
        <f>SUMIF(INGRESO_MERCADERIA[CODIGO],STOCKSANLUIS[[#This Row],[CODIGO]],INGRESO_MERCADERIA[INGRESO])</f>
        <v>4</v>
      </c>
      <c r="I1588" s="90">
        <f>SUMIF(SALIDA[CODIGO],STOCKSANLUIS[[#This Row],[CODIGO]],SALIDA[CANTIDAD])</f>
        <v>0</v>
      </c>
      <c r="J1588" s="90">
        <f>STOCKSANLUIS[[#This Row],[STOCK ALM1]]-STOCKSANLUIS[[#This Row],[SALIDA]]</f>
        <v>4</v>
      </c>
      <c r="K1588" s="90" t="str">
        <f>VLOOKUP(STOCKSANLUIS[[#This Row],[CODIGO]],CLASIFICACION[],6,FALSE)</f>
        <v>C</v>
      </c>
      <c r="L1588" s="90">
        <f>IFERROR(VLOOKUP(STOCKSANLUIS[[#This Row],[CODIGO]],STOCK_STARSOFT[],3,FALSE),0)</f>
        <v>4</v>
      </c>
      <c r="M1588" s="90" t="str">
        <f>IF(STOCKSANLUIS[[#This Row],[STOCK ACTUAL]]=STOCKSANLUIS[[#This Row],[STOCK_STARSOFT]],"SIN DIFERENCIA","DIFERENCIA")</f>
        <v>SIN DIFERENCIA</v>
      </c>
    </row>
    <row r="1589" spans="1:13" ht="15" hidden="1" customHeight="1" x14ac:dyDescent="0.25">
      <c r="A1589" s="144" t="s">
        <v>3279</v>
      </c>
      <c r="B1589" s="87" t="s">
        <v>3280</v>
      </c>
      <c r="C1589" s="88">
        <v>0</v>
      </c>
      <c r="D1589" s="89" t="s">
        <v>6</v>
      </c>
      <c r="E1589" s="90" t="str">
        <f>VLOOKUP(STOCKSANLUIS[[#This Row],[CODIGO]],FAMILIAS[],4,FALSE)</f>
        <v>EVERWELL</v>
      </c>
      <c r="F1589" s="90">
        <v>1</v>
      </c>
      <c r="G1589" s="90"/>
      <c r="H1589" s="90">
        <f>SUMIF(INGRESO_MERCADERIA[CODIGO],STOCKSANLUIS[[#This Row],[CODIGO]],INGRESO_MERCADERIA[INGRESO])</f>
        <v>0</v>
      </c>
      <c r="I1589" s="90">
        <f>SUMIF(SALIDA[CODIGO],STOCKSANLUIS[[#This Row],[CODIGO]],SALIDA[CANTIDAD])</f>
        <v>0</v>
      </c>
      <c r="J1589" s="90">
        <f>STOCKSANLUIS[[#This Row],[STOCK ALM1]]-STOCKSANLUIS[[#This Row],[SALIDA]]</f>
        <v>0</v>
      </c>
      <c r="K1589" s="90" t="str">
        <f>VLOOKUP(STOCKSANLUIS[[#This Row],[CODIGO]],CLASIFICACION[],6,FALSE)</f>
        <v>C</v>
      </c>
      <c r="L1589" s="90">
        <f>IFERROR(VLOOKUP(STOCKSANLUIS[[#This Row],[CODIGO]],STOCK_STARSOFT[],3,FALSE),0)</f>
        <v>0</v>
      </c>
      <c r="M1589" s="90" t="str">
        <f>IF(STOCKSANLUIS[[#This Row],[STOCK ACTUAL]]=STOCKSANLUIS[[#This Row],[STOCK_STARSOFT]],"SIN DIFERENCIA","DIFERENCIA")</f>
        <v>SIN DIFERENCIA</v>
      </c>
    </row>
    <row r="1590" spans="1:13" ht="15" hidden="1" customHeight="1" x14ac:dyDescent="0.25">
      <c r="A1590" s="144" t="s">
        <v>19832</v>
      </c>
      <c r="B1590" s="87" t="s">
        <v>19833</v>
      </c>
      <c r="C1590" s="88"/>
      <c r="D1590" s="89" t="s">
        <v>6</v>
      </c>
      <c r="E1590" s="90" t="str">
        <f>VLOOKUP(STOCKSANLUIS[[#This Row],[CODIGO]],FAMILIAS[],4,FALSE)</f>
        <v>FULL GAUGE</v>
      </c>
      <c r="F1590" s="90">
        <v>1</v>
      </c>
      <c r="G1590" s="90" t="s">
        <v>19524</v>
      </c>
      <c r="H1590" s="90">
        <f>SUMIF(INGRESO_MERCADERIA[CODIGO],STOCKSANLUIS[[#This Row],[CODIGO]],INGRESO_MERCADERIA[INGRESO])</f>
        <v>1</v>
      </c>
      <c r="I1590" s="90">
        <f>SUMIF(SALIDA[CODIGO],STOCKSANLUIS[[#This Row],[CODIGO]],SALIDA[CANTIDAD])</f>
        <v>1</v>
      </c>
      <c r="J1590" s="90">
        <f>STOCKSANLUIS[[#This Row],[STOCK ALM1]]-STOCKSANLUIS[[#This Row],[SALIDA]]</f>
        <v>0</v>
      </c>
      <c r="K1590" s="90" t="str">
        <f>VLOOKUP(STOCKSANLUIS[[#This Row],[CODIGO]],CLASIFICACION[],6,FALSE)</f>
        <v>C</v>
      </c>
      <c r="L1590" s="90">
        <f>IFERROR(VLOOKUP(STOCKSANLUIS[[#This Row],[CODIGO]],STOCK_STARSOFT[],3,FALSE),0)</f>
        <v>0</v>
      </c>
      <c r="M1590" s="90" t="str">
        <f>IF(STOCKSANLUIS[[#This Row],[STOCK ACTUAL]]=STOCKSANLUIS[[#This Row],[STOCK_STARSOFT]],"SIN DIFERENCIA","DIFERENCIA")</f>
        <v>SIN DIFERENCIA</v>
      </c>
    </row>
    <row r="1591" spans="1:13" ht="15" hidden="1" customHeight="1" x14ac:dyDescent="0.25">
      <c r="A1591" s="144" t="s">
        <v>3283</v>
      </c>
      <c r="B1591" s="87" t="s">
        <v>3284</v>
      </c>
      <c r="C1591" s="88">
        <v>0</v>
      </c>
      <c r="D1591" s="89" t="s">
        <v>6</v>
      </c>
      <c r="E1591" s="90" t="str">
        <f>VLOOKUP(STOCKSANLUIS[[#This Row],[CODIGO]],FAMILIAS[],4,FALSE)</f>
        <v>EVERWELL</v>
      </c>
      <c r="F1591" s="90">
        <v>1</v>
      </c>
      <c r="G1591" s="90" t="s">
        <v>19524</v>
      </c>
      <c r="H1591" s="90">
        <f>SUMIF(INGRESO_MERCADERIA[CODIGO],STOCKSANLUIS[[#This Row],[CODIGO]],INGRESO_MERCADERIA[INGRESO])</f>
        <v>1</v>
      </c>
      <c r="I1591" s="90">
        <f>SUMIF(SALIDA[CODIGO],STOCKSANLUIS[[#This Row],[CODIGO]],SALIDA[CANTIDAD])</f>
        <v>1</v>
      </c>
      <c r="J1591" s="90">
        <f>STOCKSANLUIS[[#This Row],[STOCK ALM1]]-STOCKSANLUIS[[#This Row],[SALIDA]]</f>
        <v>0</v>
      </c>
      <c r="K1591" s="90" t="str">
        <f>VLOOKUP(STOCKSANLUIS[[#This Row],[CODIGO]],CLASIFICACION[],6,FALSE)</f>
        <v>C</v>
      </c>
      <c r="L1591" s="90">
        <f>IFERROR(VLOOKUP(STOCKSANLUIS[[#This Row],[CODIGO]],STOCK_STARSOFT[],3,FALSE),0)</f>
        <v>0</v>
      </c>
      <c r="M1591" s="90" t="str">
        <f>IF(STOCKSANLUIS[[#This Row],[STOCK ACTUAL]]=STOCKSANLUIS[[#This Row],[STOCK_STARSOFT]],"SIN DIFERENCIA","DIFERENCIA")</f>
        <v>SIN DIFERENCIA</v>
      </c>
    </row>
    <row r="1592" spans="1:13" ht="15" hidden="1" customHeight="1" x14ac:dyDescent="0.25">
      <c r="A1592" s="144" t="s">
        <v>3285</v>
      </c>
      <c r="B1592" s="87" t="s">
        <v>3286</v>
      </c>
      <c r="C1592" s="88">
        <v>0</v>
      </c>
      <c r="D1592" s="89" t="s">
        <v>6</v>
      </c>
      <c r="E1592" s="90" t="str">
        <f>VLOOKUP(STOCKSANLUIS[[#This Row],[CODIGO]],FAMILIAS[],4,FALSE)</f>
        <v>DANFOSS</v>
      </c>
      <c r="F1592" s="90">
        <v>1</v>
      </c>
      <c r="G1592" s="90"/>
      <c r="H1592" s="90">
        <f>SUMIF(INGRESO_MERCADERIA[CODIGO],STOCKSANLUIS[[#This Row],[CODIGO]],INGRESO_MERCADERIA[INGRESO])</f>
        <v>0</v>
      </c>
      <c r="I1592" s="90">
        <f>SUMIF(SALIDA[CODIGO],STOCKSANLUIS[[#This Row],[CODIGO]],SALIDA[CANTIDAD])</f>
        <v>0</v>
      </c>
      <c r="J1592" s="90">
        <f>STOCKSANLUIS[[#This Row],[STOCK ALM1]]-STOCKSANLUIS[[#This Row],[SALIDA]]</f>
        <v>0</v>
      </c>
      <c r="K1592" s="90" t="str">
        <f>VLOOKUP(STOCKSANLUIS[[#This Row],[CODIGO]],CLASIFICACION[],6,FALSE)</f>
        <v>C</v>
      </c>
      <c r="L1592" s="90">
        <f>IFERROR(VLOOKUP(STOCKSANLUIS[[#This Row],[CODIGO]],STOCK_STARSOFT[],3,FALSE),0)</f>
        <v>0</v>
      </c>
      <c r="M1592" s="90" t="str">
        <f>IF(STOCKSANLUIS[[#This Row],[STOCK ACTUAL]]=STOCKSANLUIS[[#This Row],[STOCK_STARSOFT]],"SIN DIFERENCIA","DIFERENCIA")</f>
        <v>SIN DIFERENCIA</v>
      </c>
    </row>
    <row r="1593" spans="1:13" ht="15" hidden="1" customHeight="1" x14ac:dyDescent="0.25">
      <c r="A1593" s="144" t="s">
        <v>3287</v>
      </c>
      <c r="B1593" s="87" t="s">
        <v>3288</v>
      </c>
      <c r="C1593" s="88">
        <v>0</v>
      </c>
      <c r="D1593" s="89" t="s">
        <v>6</v>
      </c>
      <c r="E1593" s="90" t="str">
        <f>VLOOKUP(STOCKSANLUIS[[#This Row],[CODIGO]],FAMILIAS[],4,FALSE)</f>
        <v>JOHNSON CONTROLS</v>
      </c>
      <c r="F1593" s="90">
        <v>1</v>
      </c>
      <c r="G1593" s="90"/>
      <c r="H1593" s="90">
        <f>SUMIF(INGRESO_MERCADERIA[CODIGO],STOCKSANLUIS[[#This Row],[CODIGO]],INGRESO_MERCADERIA[INGRESO])</f>
        <v>0</v>
      </c>
      <c r="I1593" s="90">
        <f>SUMIF(SALIDA[CODIGO],STOCKSANLUIS[[#This Row],[CODIGO]],SALIDA[CANTIDAD])</f>
        <v>0</v>
      </c>
      <c r="J1593" s="90">
        <f>STOCKSANLUIS[[#This Row],[STOCK ALM1]]-STOCKSANLUIS[[#This Row],[SALIDA]]</f>
        <v>0</v>
      </c>
      <c r="K1593" s="90" t="str">
        <f>VLOOKUP(STOCKSANLUIS[[#This Row],[CODIGO]],CLASIFICACION[],6,FALSE)</f>
        <v>C</v>
      </c>
      <c r="L1593" s="90">
        <f>IFERROR(VLOOKUP(STOCKSANLUIS[[#This Row],[CODIGO]],STOCK_STARSOFT[],3,FALSE),0)</f>
        <v>0</v>
      </c>
      <c r="M1593" s="90" t="str">
        <f>IF(STOCKSANLUIS[[#This Row],[STOCK ACTUAL]]=STOCKSANLUIS[[#This Row],[STOCK_STARSOFT]],"SIN DIFERENCIA","DIFERENCIA")</f>
        <v>SIN DIFERENCIA</v>
      </c>
    </row>
    <row r="1594" spans="1:13" ht="15" hidden="1" customHeight="1" x14ac:dyDescent="0.25">
      <c r="A1594" s="222" t="s">
        <v>21360</v>
      </c>
      <c r="B1594" s="87" t="s">
        <v>21361</v>
      </c>
      <c r="C1594" s="88"/>
      <c r="D1594" s="89" t="s">
        <v>6</v>
      </c>
      <c r="E1594" s="90" t="str">
        <f>VLOOKUP(STOCKSANLUIS[[#This Row],[CODIGO]],FAMILIAS[],4,FALSE)</f>
        <v>FULL GAUGE</v>
      </c>
      <c r="F1594" s="90">
        <v>1</v>
      </c>
      <c r="G1594" s="90" t="s">
        <v>19524</v>
      </c>
      <c r="H1594" s="90">
        <f>SUMIF(INGRESO_MERCADERIA[CODIGO],STOCKSANLUIS[[#This Row],[CODIGO]],INGRESO_MERCADERIA[INGRESO])</f>
        <v>8</v>
      </c>
      <c r="I1594" s="90">
        <f>SUMIF(SALIDA[CODIGO],STOCKSANLUIS[[#This Row],[CODIGO]],SALIDA[CANTIDAD])</f>
        <v>7</v>
      </c>
      <c r="J1594" s="90">
        <f>STOCKSANLUIS[[#This Row],[STOCK ALM1]]-STOCKSANLUIS[[#This Row],[SALIDA]]</f>
        <v>1</v>
      </c>
      <c r="K1594" s="90" t="str">
        <f>VLOOKUP(STOCKSANLUIS[[#This Row],[CODIGO]],CLASIFICACION[],6,FALSE)</f>
        <v>C</v>
      </c>
      <c r="L1594" s="90">
        <f>IFERROR(VLOOKUP(STOCKSANLUIS[[#This Row],[CODIGO]],STOCK_STARSOFT[],3,FALSE),0)</f>
        <v>1</v>
      </c>
      <c r="M1594" s="90" t="str">
        <f>IF(STOCKSANLUIS[[#This Row],[STOCK ACTUAL]]=STOCKSANLUIS[[#This Row],[STOCK_STARSOFT]],"SIN DIFERENCIA","DIFERENCIA")</f>
        <v>SIN DIFERENCIA</v>
      </c>
    </row>
    <row r="1595" spans="1:13" ht="15" hidden="1" customHeight="1" x14ac:dyDescent="0.25">
      <c r="A1595" s="222" t="s">
        <v>21500</v>
      </c>
      <c r="B1595" s="87" t="s">
        <v>21510</v>
      </c>
      <c r="C1595" s="88"/>
      <c r="D1595" s="89" t="s">
        <v>6</v>
      </c>
      <c r="E1595" s="90" t="str">
        <f>VLOOKUP(STOCKSANLUIS[[#This Row],[CODIGO]],FAMILIAS[],4,FALSE)</f>
        <v>FULL GAUGE</v>
      </c>
      <c r="F1595" s="90">
        <v>1</v>
      </c>
      <c r="G1595" s="90" t="s">
        <v>19524</v>
      </c>
      <c r="H1595" s="90">
        <f>SUMIF(INGRESO_MERCADERIA[CODIGO],STOCKSANLUIS[[#This Row],[CODIGO]],INGRESO_MERCADERIA[INGRESO])</f>
        <v>2</v>
      </c>
      <c r="I1595" s="90">
        <f>SUMIF(SALIDA[CODIGO],STOCKSANLUIS[[#This Row],[CODIGO]],SALIDA[CANTIDAD])</f>
        <v>0</v>
      </c>
      <c r="J1595" s="90">
        <f>STOCKSANLUIS[[#This Row],[STOCK ALM1]]-STOCKSANLUIS[[#This Row],[SALIDA]]</f>
        <v>2</v>
      </c>
      <c r="K1595" s="90" t="str">
        <f>VLOOKUP(STOCKSANLUIS[[#This Row],[CODIGO]],CLASIFICACION[],6,FALSE)</f>
        <v>B</v>
      </c>
      <c r="L1595" s="90">
        <f>IFERROR(VLOOKUP(STOCKSANLUIS[[#This Row],[CODIGO]],STOCK_STARSOFT[],3,FALSE),0)</f>
        <v>2</v>
      </c>
      <c r="M1595" s="90" t="str">
        <f>IF(STOCKSANLUIS[[#This Row],[STOCK ACTUAL]]=STOCKSANLUIS[[#This Row],[STOCK_STARSOFT]],"SIN DIFERENCIA","DIFERENCIA")</f>
        <v>SIN DIFERENCIA</v>
      </c>
    </row>
    <row r="1596" spans="1:13" ht="15" hidden="1" customHeight="1" x14ac:dyDescent="0.25">
      <c r="A1596" s="144" t="s">
        <v>21324</v>
      </c>
      <c r="B1596" s="87" t="s">
        <v>21325</v>
      </c>
      <c r="C1596" s="88"/>
      <c r="D1596" s="89" t="s">
        <v>6</v>
      </c>
      <c r="E1596" s="90" t="str">
        <f>VLOOKUP(STOCKSANLUIS[[#This Row],[CODIGO]],FAMILIAS[],4,FALSE)</f>
        <v>FULL GAUGE</v>
      </c>
      <c r="F1596" s="90">
        <v>1</v>
      </c>
      <c r="G1596" s="90" t="s">
        <v>19524</v>
      </c>
      <c r="H1596" s="90">
        <f>SUMIF(INGRESO_MERCADERIA[CODIGO],STOCKSANLUIS[[#This Row],[CODIGO]],INGRESO_MERCADERIA[INGRESO])</f>
        <v>1</v>
      </c>
      <c r="I1596" s="90">
        <f>SUMIF(SALIDA[CODIGO],STOCKSANLUIS[[#This Row],[CODIGO]],SALIDA[CANTIDAD])</f>
        <v>1</v>
      </c>
      <c r="J1596" s="90">
        <f>STOCKSANLUIS[[#This Row],[STOCK ALM1]]-STOCKSANLUIS[[#This Row],[SALIDA]]</f>
        <v>0</v>
      </c>
      <c r="K1596" s="90" t="str">
        <f>VLOOKUP(STOCKSANLUIS[[#This Row],[CODIGO]],CLASIFICACION[],6,FALSE)</f>
        <v>C</v>
      </c>
      <c r="L1596" s="90">
        <f>IFERROR(VLOOKUP(STOCKSANLUIS[[#This Row],[CODIGO]],STOCK_STARSOFT[],3,FALSE),0)</f>
        <v>0</v>
      </c>
      <c r="M1596" s="90" t="str">
        <f>IF(STOCKSANLUIS[[#This Row],[STOCK ACTUAL]]=STOCKSANLUIS[[#This Row],[STOCK_STARSOFT]],"SIN DIFERENCIA","DIFERENCIA")</f>
        <v>SIN DIFERENCIA</v>
      </c>
    </row>
    <row r="1597" spans="1:13" hidden="1" x14ac:dyDescent="0.25">
      <c r="A1597" s="222" t="s">
        <v>21322</v>
      </c>
      <c r="B1597" s="87" t="s">
        <v>21323</v>
      </c>
      <c r="C1597" s="88"/>
      <c r="D1597" s="89" t="s">
        <v>6</v>
      </c>
      <c r="E1597" s="90" t="str">
        <f>VLOOKUP(STOCKSANLUIS[[#This Row],[CODIGO]],FAMILIAS[],4,FALSE)</f>
        <v>FULL GAUGE</v>
      </c>
      <c r="F1597" s="90">
        <v>1</v>
      </c>
      <c r="G1597" s="90" t="s">
        <v>19524</v>
      </c>
      <c r="H1597" s="90">
        <f>SUMIF(INGRESO_MERCADERIA[CODIGO],STOCKSANLUIS[[#This Row],[CODIGO]],INGRESO_MERCADERIA[INGRESO])</f>
        <v>3</v>
      </c>
      <c r="I1597" s="90">
        <f>SUMIF(SALIDA[CODIGO],STOCKSANLUIS[[#This Row],[CODIGO]],SALIDA[CANTIDAD])</f>
        <v>0</v>
      </c>
      <c r="J1597" s="90">
        <f>STOCKSANLUIS[[#This Row],[STOCK ALM1]]-STOCKSANLUIS[[#This Row],[SALIDA]]</f>
        <v>3</v>
      </c>
      <c r="K1597" s="90" t="str">
        <f>VLOOKUP(STOCKSANLUIS[[#This Row],[CODIGO]],CLASIFICACION[],6,FALSE)</f>
        <v>C</v>
      </c>
      <c r="L1597" s="90">
        <f>IFERROR(VLOOKUP(STOCKSANLUIS[[#This Row],[CODIGO]],STOCK_STARSOFT[],3,FALSE),0)</f>
        <v>3</v>
      </c>
      <c r="M1597" s="90" t="str">
        <f>IF(STOCKSANLUIS[[#This Row],[STOCK ACTUAL]]=STOCKSANLUIS[[#This Row],[STOCK_STARSOFT]],"SIN DIFERENCIA","DIFERENCIA")</f>
        <v>SIN DIFERENCIA</v>
      </c>
    </row>
    <row r="1598" spans="1:13" ht="15" hidden="1" customHeight="1" x14ac:dyDescent="0.25">
      <c r="A1598" s="144" t="s">
        <v>3299</v>
      </c>
      <c r="B1598" s="87" t="s">
        <v>3300</v>
      </c>
      <c r="C1598" s="88">
        <v>0</v>
      </c>
      <c r="D1598" s="89" t="s">
        <v>6</v>
      </c>
      <c r="E1598" s="90" t="str">
        <f>VLOOKUP(STOCKSANLUIS[[#This Row],[CODIGO]],FAMILIAS[],4,FALSE)</f>
        <v>FULL GAUGE</v>
      </c>
      <c r="F1598" s="90">
        <v>1</v>
      </c>
      <c r="G1598" s="90"/>
      <c r="H1598" s="90">
        <f>SUMIF(INGRESO_MERCADERIA[CODIGO],STOCKSANLUIS[[#This Row],[CODIGO]],INGRESO_MERCADERIA[INGRESO])</f>
        <v>0</v>
      </c>
      <c r="I1598" s="90">
        <f>SUMIF(SALIDA[CODIGO],STOCKSANLUIS[[#This Row],[CODIGO]],SALIDA[CANTIDAD])</f>
        <v>0</v>
      </c>
      <c r="J1598" s="90">
        <f>STOCKSANLUIS[[#This Row],[STOCK ALM1]]-STOCKSANLUIS[[#This Row],[SALIDA]]</f>
        <v>0</v>
      </c>
      <c r="K1598" s="90" t="str">
        <f>VLOOKUP(STOCKSANLUIS[[#This Row],[CODIGO]],CLASIFICACION[],6,FALSE)</f>
        <v>C</v>
      </c>
      <c r="L1598" s="90">
        <f>IFERROR(VLOOKUP(STOCKSANLUIS[[#This Row],[CODIGO]],STOCK_STARSOFT[],3,FALSE),0)</f>
        <v>0</v>
      </c>
      <c r="M1598" s="90" t="str">
        <f>IF(STOCKSANLUIS[[#This Row],[STOCK ACTUAL]]=STOCKSANLUIS[[#This Row],[STOCK_STARSOFT]],"SIN DIFERENCIA","DIFERENCIA")</f>
        <v>SIN DIFERENCIA</v>
      </c>
    </row>
    <row r="1599" spans="1:13" ht="15" hidden="1" customHeight="1" x14ac:dyDescent="0.25">
      <c r="A1599" s="144" t="s">
        <v>3301</v>
      </c>
      <c r="B1599" s="87" t="s">
        <v>3302</v>
      </c>
      <c r="C1599" s="88">
        <v>0</v>
      </c>
      <c r="D1599" s="89" t="s">
        <v>6</v>
      </c>
      <c r="E1599" s="90" t="str">
        <f>VLOOKUP(STOCKSANLUIS[[#This Row],[CODIGO]],FAMILIAS[],4,FALSE)</f>
        <v>PECOMARK</v>
      </c>
      <c r="F1599" s="90">
        <v>1</v>
      </c>
      <c r="G1599" s="90"/>
      <c r="H1599" s="90">
        <f>SUMIF(INGRESO_MERCADERIA[CODIGO],STOCKSANLUIS[[#This Row],[CODIGO]],INGRESO_MERCADERIA[INGRESO])</f>
        <v>0</v>
      </c>
      <c r="I1599" s="90">
        <f>SUMIF(SALIDA[CODIGO],STOCKSANLUIS[[#This Row],[CODIGO]],SALIDA[CANTIDAD])</f>
        <v>0</v>
      </c>
      <c r="J1599" s="90">
        <f>STOCKSANLUIS[[#This Row],[STOCK ALM1]]-STOCKSANLUIS[[#This Row],[SALIDA]]</f>
        <v>0</v>
      </c>
      <c r="K1599" s="90" t="str">
        <f>VLOOKUP(STOCKSANLUIS[[#This Row],[CODIGO]],CLASIFICACION[],6,FALSE)</f>
        <v>C</v>
      </c>
      <c r="L1599" s="90">
        <f>IFERROR(VLOOKUP(STOCKSANLUIS[[#This Row],[CODIGO]],STOCK_STARSOFT[],3,FALSE),0)</f>
        <v>0</v>
      </c>
      <c r="M1599" s="90" t="str">
        <f>IF(STOCKSANLUIS[[#This Row],[STOCK ACTUAL]]=STOCKSANLUIS[[#This Row],[STOCK_STARSOFT]],"SIN DIFERENCIA","DIFERENCIA")</f>
        <v>SIN DIFERENCIA</v>
      </c>
    </row>
    <row r="1600" spans="1:13" ht="15" hidden="1" customHeight="1" x14ac:dyDescent="0.25">
      <c r="A1600" s="222" t="s">
        <v>19786</v>
      </c>
      <c r="B1600" s="87" t="s">
        <v>19787</v>
      </c>
      <c r="C1600" s="88"/>
      <c r="D1600" s="89" t="s">
        <v>6</v>
      </c>
      <c r="E1600" s="90" t="str">
        <f>VLOOKUP(STOCKSANLUIS[[#This Row],[CODIGO]],FAMILIAS[],4,FALSE)</f>
        <v>FULL GAUGE</v>
      </c>
      <c r="F1600" s="90">
        <v>1</v>
      </c>
      <c r="G1600" s="90" t="s">
        <v>19524</v>
      </c>
      <c r="H1600" s="90">
        <f>SUMIF(INGRESO_MERCADERIA[CODIGO],STOCKSANLUIS[[#This Row],[CODIGO]],INGRESO_MERCADERIA[INGRESO])</f>
        <v>1</v>
      </c>
      <c r="I1600" s="90">
        <f>SUMIF(SALIDA[CODIGO],STOCKSANLUIS[[#This Row],[CODIGO]],SALIDA[CANTIDAD])</f>
        <v>0</v>
      </c>
      <c r="J1600" s="90">
        <f>STOCKSANLUIS[[#This Row],[STOCK ALM1]]-STOCKSANLUIS[[#This Row],[SALIDA]]</f>
        <v>1</v>
      </c>
      <c r="K1600" s="90" t="str">
        <f>VLOOKUP(STOCKSANLUIS[[#This Row],[CODIGO]],CLASIFICACION[],6,FALSE)</f>
        <v>C</v>
      </c>
      <c r="L1600" s="90">
        <f>IFERROR(VLOOKUP(STOCKSANLUIS[[#This Row],[CODIGO]],STOCK_STARSOFT[],3,FALSE),0)</f>
        <v>1</v>
      </c>
      <c r="M1600" s="90" t="str">
        <f>IF(STOCKSANLUIS[[#This Row],[STOCK ACTUAL]]=STOCKSANLUIS[[#This Row],[STOCK_STARSOFT]],"SIN DIFERENCIA","DIFERENCIA")</f>
        <v>SIN DIFERENCIA</v>
      </c>
    </row>
    <row r="1601" spans="1:13" ht="15" hidden="1" customHeight="1" x14ac:dyDescent="0.25">
      <c r="A1601" s="144" t="s">
        <v>3305</v>
      </c>
      <c r="B1601" s="87" t="s">
        <v>3306</v>
      </c>
      <c r="C1601" s="88">
        <v>0</v>
      </c>
      <c r="D1601" s="89" t="s">
        <v>6</v>
      </c>
      <c r="E1601" s="90" t="str">
        <f>VLOOKUP(STOCKSANLUIS[[#This Row],[CODIGO]],FAMILIAS[],4,FALSE)</f>
        <v>EVERWELL</v>
      </c>
      <c r="F1601" s="90">
        <v>1</v>
      </c>
      <c r="G1601" s="90"/>
      <c r="H1601" s="90">
        <f>SUMIF(INGRESO_MERCADERIA[CODIGO],STOCKSANLUIS[[#This Row],[CODIGO]],INGRESO_MERCADERIA[INGRESO])</f>
        <v>0</v>
      </c>
      <c r="I1601" s="90">
        <f>SUMIF(SALIDA[CODIGO],STOCKSANLUIS[[#This Row],[CODIGO]],SALIDA[CANTIDAD])</f>
        <v>0</v>
      </c>
      <c r="J1601" s="90">
        <f>STOCKSANLUIS[[#This Row],[STOCK ALM1]]-STOCKSANLUIS[[#This Row],[SALIDA]]</f>
        <v>0</v>
      </c>
      <c r="K1601" s="90" t="str">
        <f>VLOOKUP(STOCKSANLUIS[[#This Row],[CODIGO]],CLASIFICACION[],6,FALSE)</f>
        <v>C</v>
      </c>
      <c r="L1601" s="90">
        <f>IFERROR(VLOOKUP(STOCKSANLUIS[[#This Row],[CODIGO]],STOCK_STARSOFT[],3,FALSE),0)</f>
        <v>0</v>
      </c>
      <c r="M1601" s="90" t="str">
        <f>IF(STOCKSANLUIS[[#This Row],[STOCK ACTUAL]]=STOCKSANLUIS[[#This Row],[STOCK_STARSOFT]],"SIN DIFERENCIA","DIFERENCIA")</f>
        <v>SIN DIFERENCIA</v>
      </c>
    </row>
    <row r="1602" spans="1:13" ht="15" hidden="1" customHeight="1" x14ac:dyDescent="0.25">
      <c r="A1602" s="144" t="s">
        <v>3307</v>
      </c>
      <c r="B1602" s="87" t="s">
        <v>3308</v>
      </c>
      <c r="C1602" s="88">
        <v>0</v>
      </c>
      <c r="D1602" s="89" t="s">
        <v>6</v>
      </c>
      <c r="E1602" s="90" t="str">
        <f>VLOOKUP(STOCKSANLUIS[[#This Row],[CODIGO]],FAMILIAS[],4,FALSE)</f>
        <v>EVERWELL</v>
      </c>
      <c r="F1602" s="90">
        <v>1</v>
      </c>
      <c r="G1602" s="90"/>
      <c r="H1602" s="90">
        <f>SUMIF(INGRESO_MERCADERIA[CODIGO],STOCKSANLUIS[[#This Row],[CODIGO]],INGRESO_MERCADERIA[INGRESO])</f>
        <v>0</v>
      </c>
      <c r="I1602" s="90">
        <f>SUMIF(SALIDA[CODIGO],STOCKSANLUIS[[#This Row],[CODIGO]],SALIDA[CANTIDAD])</f>
        <v>0</v>
      </c>
      <c r="J1602" s="90">
        <f>STOCKSANLUIS[[#This Row],[STOCK ALM1]]-STOCKSANLUIS[[#This Row],[SALIDA]]</f>
        <v>0</v>
      </c>
      <c r="K1602" s="90" t="str">
        <f>VLOOKUP(STOCKSANLUIS[[#This Row],[CODIGO]],CLASIFICACION[],6,FALSE)</f>
        <v>C</v>
      </c>
      <c r="L1602" s="90">
        <f>IFERROR(VLOOKUP(STOCKSANLUIS[[#This Row],[CODIGO]],STOCK_STARSOFT[],3,FALSE),0)</f>
        <v>0</v>
      </c>
      <c r="M1602" s="90" t="str">
        <f>IF(STOCKSANLUIS[[#This Row],[STOCK ACTUAL]]=STOCKSANLUIS[[#This Row],[STOCK_STARSOFT]],"SIN DIFERENCIA","DIFERENCIA")</f>
        <v>SIN DIFERENCIA</v>
      </c>
    </row>
    <row r="1603" spans="1:13" ht="15" hidden="1" customHeight="1" x14ac:dyDescent="0.25">
      <c r="A1603" s="144" t="s">
        <v>1904</v>
      </c>
      <c r="B1603" s="87" t="s">
        <v>1905</v>
      </c>
      <c r="C1603" s="88">
        <v>1</v>
      </c>
      <c r="D1603" s="89" t="s">
        <v>6</v>
      </c>
      <c r="E1603" s="90" t="str">
        <f>VLOOKUP(STOCKSANLUIS[[#This Row],[CODIGO]],FAMILIAS[],4,FALSE)</f>
        <v>FULL GAUGE</v>
      </c>
      <c r="F1603" s="90">
        <v>1</v>
      </c>
      <c r="G1603" s="90" t="s">
        <v>19524</v>
      </c>
      <c r="H1603" s="90">
        <f>SUMIF(INGRESO_MERCADERIA[CODIGO],STOCKSANLUIS[[#This Row],[CODIGO]],INGRESO_MERCADERIA[INGRESO])</f>
        <v>1</v>
      </c>
      <c r="I1603" s="90">
        <f>SUMIF(SALIDA[CODIGO],STOCKSANLUIS[[#This Row],[CODIGO]],SALIDA[CANTIDAD])</f>
        <v>0</v>
      </c>
      <c r="J1603" s="90">
        <f>STOCKSANLUIS[[#This Row],[STOCK ALM1]]-STOCKSANLUIS[[#This Row],[SALIDA]]</f>
        <v>1</v>
      </c>
      <c r="K1603" s="90" t="str">
        <f>VLOOKUP(STOCKSANLUIS[[#This Row],[CODIGO]],CLASIFICACION[],6,FALSE)</f>
        <v>C</v>
      </c>
      <c r="L1603" s="90">
        <f>IFERROR(VLOOKUP(STOCKSANLUIS[[#This Row],[CODIGO]],STOCK_STARSOFT[],3,FALSE),0)</f>
        <v>1</v>
      </c>
      <c r="M1603" s="90" t="str">
        <f>IF(STOCKSANLUIS[[#This Row],[STOCK ACTUAL]]=STOCKSANLUIS[[#This Row],[STOCK_STARSOFT]],"SIN DIFERENCIA","DIFERENCIA")</f>
        <v>SIN DIFERENCIA</v>
      </c>
    </row>
    <row r="1604" spans="1:13" ht="15" hidden="1" customHeight="1" x14ac:dyDescent="0.25">
      <c r="A1604" s="144" t="s">
        <v>2052</v>
      </c>
      <c r="B1604" s="87" t="s">
        <v>2053</v>
      </c>
      <c r="C1604" s="88">
        <v>2</v>
      </c>
      <c r="D1604" s="89" t="s">
        <v>6</v>
      </c>
      <c r="E1604" s="90" t="str">
        <f>VLOOKUP(STOCKSANLUIS[[#This Row],[CODIGO]],FAMILIAS[],4,FALSE)</f>
        <v>FULL GAUGE</v>
      </c>
      <c r="F1604" s="90">
        <v>1</v>
      </c>
      <c r="G1604" s="90" t="s">
        <v>19524</v>
      </c>
      <c r="H1604" s="90">
        <f>SUMIF(INGRESO_MERCADERIA[CODIGO],STOCKSANLUIS[[#This Row],[CODIGO]],INGRESO_MERCADERIA[INGRESO])</f>
        <v>2</v>
      </c>
      <c r="I1604" s="90">
        <f>SUMIF(SALIDA[CODIGO],STOCKSANLUIS[[#This Row],[CODIGO]],SALIDA[CANTIDAD])</f>
        <v>0</v>
      </c>
      <c r="J1604" s="90">
        <f>STOCKSANLUIS[[#This Row],[STOCK ALM1]]-STOCKSANLUIS[[#This Row],[SALIDA]]</f>
        <v>2</v>
      </c>
      <c r="K1604" s="90" t="str">
        <f>VLOOKUP(STOCKSANLUIS[[#This Row],[CODIGO]],CLASIFICACION[],6,FALSE)</f>
        <v>C</v>
      </c>
      <c r="L1604" s="90">
        <f>IFERROR(VLOOKUP(STOCKSANLUIS[[#This Row],[CODIGO]],STOCK_STARSOFT[],3,FALSE),0)</f>
        <v>2</v>
      </c>
      <c r="M1604" s="90" t="str">
        <f>IF(STOCKSANLUIS[[#This Row],[STOCK ACTUAL]]=STOCKSANLUIS[[#This Row],[STOCK_STARSOFT]],"SIN DIFERENCIA","DIFERENCIA")</f>
        <v>SIN DIFERENCIA</v>
      </c>
    </row>
    <row r="1605" spans="1:13" ht="15" hidden="1" customHeight="1" x14ac:dyDescent="0.25">
      <c r="A1605" s="151" t="s">
        <v>22272</v>
      </c>
      <c r="B1605" s="104" t="s">
        <v>22273</v>
      </c>
      <c r="C1605" s="105"/>
      <c r="D1605" s="89" t="s">
        <v>6</v>
      </c>
      <c r="E1605" s="107" t="str">
        <f>VLOOKUP(STOCKSANLUIS[[#This Row],[CODIGO]],FAMILIAS[],4,FALSE)</f>
        <v>EVERFROST</v>
      </c>
      <c r="F1605" s="107"/>
      <c r="G1605" s="90" t="s">
        <v>19526</v>
      </c>
      <c r="H1605" s="107">
        <f>SUMIF(INGRESO_MERCADERIA[CODIGO],STOCKSANLUIS[[#This Row],[CODIGO]],INGRESO_MERCADERIA[INGRESO])</f>
        <v>12</v>
      </c>
      <c r="I1605" s="107">
        <f>SUMIF(SALIDA[CODIGO],STOCKSANLUIS[[#This Row],[CODIGO]],SALIDA[CANTIDAD])</f>
        <v>3</v>
      </c>
      <c r="J1605" s="107">
        <f>STOCKSANLUIS[[#This Row],[STOCK ALM1]]-STOCKSANLUIS[[#This Row],[SALIDA]]</f>
        <v>9</v>
      </c>
      <c r="K1605" s="107" t="str">
        <f>VLOOKUP(STOCKSANLUIS[[#This Row],[CODIGO]],CLASIFICACION[],6,FALSE)</f>
        <v>B</v>
      </c>
      <c r="L1605" s="107">
        <f>IFERROR(VLOOKUP(STOCKSANLUIS[[#This Row],[CODIGO]],STOCK_STARSOFT[],3,FALSE),0)</f>
        <v>9</v>
      </c>
      <c r="M1605" s="107" t="str">
        <f>IF(STOCKSANLUIS[[#This Row],[STOCK ACTUAL]]=STOCKSANLUIS[[#This Row],[STOCK_STARSOFT]],"SIN DIFERENCIA","DIFERENCIA")</f>
        <v>SIN DIFERENCIA</v>
      </c>
    </row>
    <row r="1606" spans="1:13" ht="15" hidden="1" customHeight="1" x14ac:dyDescent="0.25">
      <c r="A1606" s="144" t="s">
        <v>3317</v>
      </c>
      <c r="B1606" s="87" t="s">
        <v>3318</v>
      </c>
      <c r="C1606" s="88">
        <v>0</v>
      </c>
      <c r="D1606" s="89" t="s">
        <v>6</v>
      </c>
      <c r="E1606" s="90" t="str">
        <f>VLOOKUP(STOCKSANLUIS[[#This Row],[CODIGO]],FAMILIAS[],4,FALSE)</f>
        <v>EVERWELL</v>
      </c>
      <c r="F1606" s="90">
        <v>1</v>
      </c>
      <c r="G1606" s="90"/>
      <c r="H1606" s="90">
        <f>SUMIF(INGRESO_MERCADERIA[CODIGO],STOCKSANLUIS[[#This Row],[CODIGO]],INGRESO_MERCADERIA[INGRESO])</f>
        <v>0</v>
      </c>
      <c r="I1606" s="90">
        <f>SUMIF(SALIDA[CODIGO],STOCKSANLUIS[[#This Row],[CODIGO]],SALIDA[CANTIDAD])</f>
        <v>0</v>
      </c>
      <c r="J1606" s="90">
        <f>STOCKSANLUIS[[#This Row],[STOCK ALM1]]-STOCKSANLUIS[[#This Row],[SALIDA]]</f>
        <v>0</v>
      </c>
      <c r="K1606" s="90" t="str">
        <f>VLOOKUP(STOCKSANLUIS[[#This Row],[CODIGO]],CLASIFICACION[],6,FALSE)</f>
        <v>C</v>
      </c>
      <c r="L1606" s="90">
        <f>IFERROR(VLOOKUP(STOCKSANLUIS[[#This Row],[CODIGO]],STOCK_STARSOFT[],3,FALSE),0)</f>
        <v>0</v>
      </c>
      <c r="M1606" s="90" t="str">
        <f>IF(STOCKSANLUIS[[#This Row],[STOCK ACTUAL]]=STOCKSANLUIS[[#This Row],[STOCK_STARSOFT]],"SIN DIFERENCIA","DIFERENCIA")</f>
        <v>SIN DIFERENCIA</v>
      </c>
    </row>
    <row r="1607" spans="1:13" ht="15" hidden="1" customHeight="1" x14ac:dyDescent="0.25">
      <c r="A1607" s="144" t="s">
        <v>3319</v>
      </c>
      <c r="B1607" s="87" t="s">
        <v>3320</v>
      </c>
      <c r="C1607" s="88">
        <v>0</v>
      </c>
      <c r="D1607" s="89" t="s">
        <v>6</v>
      </c>
      <c r="E1607" s="90" t="str">
        <f>VLOOKUP(STOCKSANLUIS[[#This Row],[CODIGO]],FAMILIAS[],4,FALSE)</f>
        <v>EVERWELL</v>
      </c>
      <c r="F1607" s="90">
        <v>1</v>
      </c>
      <c r="G1607" s="90"/>
      <c r="H1607" s="90">
        <f>SUMIF(INGRESO_MERCADERIA[CODIGO],STOCKSANLUIS[[#This Row],[CODIGO]],INGRESO_MERCADERIA[INGRESO])</f>
        <v>0</v>
      </c>
      <c r="I1607" s="90">
        <f>SUMIF(SALIDA[CODIGO],STOCKSANLUIS[[#This Row],[CODIGO]],SALIDA[CANTIDAD])</f>
        <v>0</v>
      </c>
      <c r="J1607" s="90">
        <f>STOCKSANLUIS[[#This Row],[STOCK ALM1]]-STOCKSANLUIS[[#This Row],[SALIDA]]</f>
        <v>0</v>
      </c>
      <c r="K1607" s="90" t="str">
        <f>VLOOKUP(STOCKSANLUIS[[#This Row],[CODIGO]],CLASIFICACION[],6,FALSE)</f>
        <v>C</v>
      </c>
      <c r="L1607" s="90">
        <f>IFERROR(VLOOKUP(STOCKSANLUIS[[#This Row],[CODIGO]],STOCK_STARSOFT[],3,FALSE),0)</f>
        <v>0</v>
      </c>
      <c r="M1607" s="90" t="str">
        <f>IF(STOCKSANLUIS[[#This Row],[STOCK ACTUAL]]=STOCKSANLUIS[[#This Row],[STOCK_STARSOFT]],"SIN DIFERENCIA","DIFERENCIA")</f>
        <v>SIN DIFERENCIA</v>
      </c>
    </row>
    <row r="1608" spans="1:13" ht="15" hidden="1" customHeight="1" x14ac:dyDescent="0.25">
      <c r="A1608" s="91" t="s">
        <v>2551</v>
      </c>
      <c r="B1608" s="87" t="s">
        <v>2552</v>
      </c>
      <c r="C1608" s="88">
        <v>1</v>
      </c>
      <c r="D1608" s="89" t="s">
        <v>6</v>
      </c>
      <c r="E1608" s="90" t="str">
        <f>VLOOKUP(STOCKSANLUIS[[#This Row],[CODIGO]],FAMILIAS[],4,FALSE)</f>
        <v>FULL GAUGE</v>
      </c>
      <c r="F1608" s="90">
        <v>1</v>
      </c>
      <c r="G1608" s="90" t="s">
        <v>19524</v>
      </c>
      <c r="H1608" s="90">
        <f>SUMIF(INGRESO_MERCADERIA[CODIGO],STOCKSANLUIS[[#This Row],[CODIGO]],INGRESO_MERCADERIA[INGRESO])</f>
        <v>60</v>
      </c>
      <c r="I1608" s="90">
        <f>SUMIF(SALIDA[CODIGO],STOCKSANLUIS[[#This Row],[CODIGO]],SALIDA[CANTIDAD])</f>
        <v>54</v>
      </c>
      <c r="J1608" s="90">
        <f>STOCKSANLUIS[[#This Row],[STOCK ALM1]]-STOCKSANLUIS[[#This Row],[SALIDA]]</f>
        <v>6</v>
      </c>
      <c r="K1608" s="90" t="str">
        <f>VLOOKUP(STOCKSANLUIS[[#This Row],[CODIGO]],CLASIFICACION[],6,FALSE)</f>
        <v>B</v>
      </c>
      <c r="L1608" s="90">
        <f>IFERROR(VLOOKUP(STOCKSANLUIS[[#This Row],[CODIGO]],STOCK_STARSOFT[],3,FALSE),0)</f>
        <v>6</v>
      </c>
      <c r="M1608" s="90" t="str">
        <f>IF(STOCKSANLUIS[[#This Row],[STOCK ACTUAL]]=STOCKSANLUIS[[#This Row],[STOCK_STARSOFT]],"SIN DIFERENCIA","DIFERENCIA")</f>
        <v>SIN DIFERENCIA</v>
      </c>
    </row>
    <row r="1609" spans="1:13" ht="15" hidden="1" customHeight="1" x14ac:dyDescent="0.25">
      <c r="A1609" s="144" t="s">
        <v>3323</v>
      </c>
      <c r="B1609" s="87" t="s">
        <v>3324</v>
      </c>
      <c r="C1609" s="88">
        <v>2</v>
      </c>
      <c r="D1609" s="89" t="s">
        <v>6</v>
      </c>
      <c r="E1609" s="90" t="str">
        <f>VLOOKUP(STOCKSANLUIS[[#This Row],[CODIGO]],FAMILIAS[],4,FALSE)</f>
        <v>EVERWELL</v>
      </c>
      <c r="F1609" s="90">
        <v>1</v>
      </c>
      <c r="G1609" s="90" t="s">
        <v>19524</v>
      </c>
      <c r="H1609" s="90">
        <f>SUMIF(INGRESO_MERCADERIA[CODIGO],STOCKSANLUIS[[#This Row],[CODIGO]],INGRESO_MERCADERIA[INGRESO])</f>
        <v>2</v>
      </c>
      <c r="I1609" s="90">
        <f>SUMIF(SALIDA[CODIGO],STOCKSANLUIS[[#This Row],[CODIGO]],SALIDA[CANTIDAD])</f>
        <v>2</v>
      </c>
      <c r="J1609" s="90">
        <f>STOCKSANLUIS[[#This Row],[STOCK ALM1]]-STOCKSANLUIS[[#This Row],[SALIDA]]</f>
        <v>0</v>
      </c>
      <c r="K1609" s="90" t="str">
        <f>VLOOKUP(STOCKSANLUIS[[#This Row],[CODIGO]],CLASIFICACION[],6,FALSE)</f>
        <v>C</v>
      </c>
      <c r="L1609" s="90">
        <f>IFERROR(VLOOKUP(STOCKSANLUIS[[#This Row],[CODIGO]],STOCK_STARSOFT[],3,FALSE),0)</f>
        <v>0</v>
      </c>
      <c r="M1609" s="90" t="str">
        <f>IF(STOCKSANLUIS[[#This Row],[STOCK ACTUAL]]=STOCKSANLUIS[[#This Row],[STOCK_STARSOFT]],"SIN DIFERENCIA","DIFERENCIA")</f>
        <v>SIN DIFERENCIA</v>
      </c>
    </row>
    <row r="1610" spans="1:13" ht="15" hidden="1" customHeight="1" x14ac:dyDescent="0.25">
      <c r="A1610" s="144" t="s">
        <v>3325</v>
      </c>
      <c r="B1610" s="87" t="s">
        <v>3326</v>
      </c>
      <c r="C1610" s="88">
        <v>0</v>
      </c>
      <c r="D1610" s="89" t="s">
        <v>6</v>
      </c>
      <c r="E1610" s="90" t="str">
        <f>VLOOKUP(STOCKSANLUIS[[#This Row],[CODIGO]],FAMILIAS[],4,FALSE)</f>
        <v>MIPAL</v>
      </c>
      <c r="F1610" s="90">
        <v>1</v>
      </c>
      <c r="G1610" s="90"/>
      <c r="H1610" s="90">
        <f>SUMIF(INGRESO_MERCADERIA[CODIGO],STOCKSANLUIS[[#This Row],[CODIGO]],INGRESO_MERCADERIA[INGRESO])</f>
        <v>0</v>
      </c>
      <c r="I1610" s="90">
        <f>SUMIF(SALIDA[CODIGO],STOCKSANLUIS[[#This Row],[CODIGO]],SALIDA[CANTIDAD])</f>
        <v>0</v>
      </c>
      <c r="J1610" s="90">
        <f>STOCKSANLUIS[[#This Row],[STOCK ALM1]]-STOCKSANLUIS[[#This Row],[SALIDA]]</f>
        <v>0</v>
      </c>
      <c r="K1610" s="90" t="str">
        <f>VLOOKUP(STOCKSANLUIS[[#This Row],[CODIGO]],CLASIFICACION[],6,FALSE)</f>
        <v>B</v>
      </c>
      <c r="L1610" s="90">
        <f>IFERROR(VLOOKUP(STOCKSANLUIS[[#This Row],[CODIGO]],STOCK_STARSOFT[],3,FALSE),0)</f>
        <v>0</v>
      </c>
      <c r="M1610" s="90" t="str">
        <f>IF(STOCKSANLUIS[[#This Row],[STOCK ACTUAL]]=STOCKSANLUIS[[#This Row],[STOCK_STARSOFT]],"SIN DIFERENCIA","DIFERENCIA")</f>
        <v>SIN DIFERENCIA</v>
      </c>
    </row>
    <row r="1611" spans="1:13" ht="15" hidden="1" customHeight="1" x14ac:dyDescent="0.25">
      <c r="A1611" s="151" t="s">
        <v>22072</v>
      </c>
      <c r="B1611" s="104" t="s">
        <v>22073</v>
      </c>
      <c r="C1611" s="105"/>
      <c r="D1611" s="89" t="s">
        <v>6</v>
      </c>
      <c r="E1611" s="107" t="str">
        <f>VLOOKUP(STOCKSANLUIS[[#This Row],[CODIGO]],FAMILIAS[],4,FALSE)</f>
        <v>DANFOSS</v>
      </c>
      <c r="F1611" s="107">
        <v>1</v>
      </c>
      <c r="G1611" s="90" t="s">
        <v>19525</v>
      </c>
      <c r="H1611" s="107">
        <f>SUMIF(INGRESO_MERCADERIA[CODIGO],STOCKSANLUIS[[#This Row],[CODIGO]],INGRESO_MERCADERIA[INGRESO])</f>
        <v>0</v>
      </c>
      <c r="I1611" s="107">
        <f>SUMIF(SALIDA[CODIGO],STOCKSANLUIS[[#This Row],[CODIGO]],SALIDA[CANTIDAD])</f>
        <v>0</v>
      </c>
      <c r="J1611" s="107">
        <f>STOCKSANLUIS[[#This Row],[STOCK ALM1]]-STOCKSANLUIS[[#This Row],[SALIDA]]</f>
        <v>0</v>
      </c>
      <c r="K1611" s="107" t="str">
        <f>VLOOKUP(STOCKSANLUIS[[#This Row],[CODIGO]],CLASIFICACION[],6,FALSE)</f>
        <v>B</v>
      </c>
      <c r="L1611" s="107">
        <f>IFERROR(VLOOKUP(STOCKSANLUIS[[#This Row],[CODIGO]],STOCK_STARSOFT[],3,FALSE),0)</f>
        <v>0</v>
      </c>
      <c r="M1611" s="107" t="str">
        <f>IF(STOCKSANLUIS[[#This Row],[STOCK ACTUAL]]=STOCKSANLUIS[[#This Row],[STOCK_STARSOFT]],"SIN DIFERENCIA","DIFERENCIA")</f>
        <v>SIN DIFERENCIA</v>
      </c>
    </row>
    <row r="1612" spans="1:13" ht="15" hidden="1" customHeight="1" x14ac:dyDescent="0.25">
      <c r="A1612" s="144" t="s">
        <v>3329</v>
      </c>
      <c r="B1612" s="87" t="s">
        <v>3330</v>
      </c>
      <c r="C1612" s="88">
        <v>0</v>
      </c>
      <c r="D1612" s="89" t="s">
        <v>6</v>
      </c>
      <c r="E1612" s="90" t="str">
        <f>VLOOKUP(STOCKSANLUIS[[#This Row],[CODIGO]],FAMILIAS[],4,FALSE)</f>
        <v>APPLI PARTS</v>
      </c>
      <c r="F1612" s="90">
        <v>1</v>
      </c>
      <c r="G1612" s="90"/>
      <c r="H1612" s="90">
        <f>SUMIF(INGRESO_MERCADERIA[CODIGO],STOCKSANLUIS[[#This Row],[CODIGO]],INGRESO_MERCADERIA[INGRESO])</f>
        <v>0</v>
      </c>
      <c r="I1612" s="90">
        <f>SUMIF(SALIDA[CODIGO],STOCKSANLUIS[[#This Row],[CODIGO]],SALIDA[CANTIDAD])</f>
        <v>0</v>
      </c>
      <c r="J1612" s="90">
        <f>STOCKSANLUIS[[#This Row],[STOCK ALM1]]-STOCKSANLUIS[[#This Row],[SALIDA]]</f>
        <v>0</v>
      </c>
      <c r="K1612" s="90" t="str">
        <f>VLOOKUP(STOCKSANLUIS[[#This Row],[CODIGO]],CLASIFICACION[],6,FALSE)</f>
        <v>C</v>
      </c>
      <c r="L1612" s="90">
        <f>IFERROR(VLOOKUP(STOCKSANLUIS[[#This Row],[CODIGO]],STOCK_STARSOFT[],3,FALSE),0)</f>
        <v>0</v>
      </c>
      <c r="M1612" s="90" t="str">
        <f>IF(STOCKSANLUIS[[#This Row],[STOCK ACTUAL]]=STOCKSANLUIS[[#This Row],[STOCK_STARSOFT]],"SIN DIFERENCIA","DIFERENCIA")</f>
        <v>SIN DIFERENCIA</v>
      </c>
    </row>
    <row r="1613" spans="1:13" ht="15" hidden="1" customHeight="1" x14ac:dyDescent="0.25">
      <c r="A1613" s="144" t="s">
        <v>3331</v>
      </c>
      <c r="B1613" s="87" t="s">
        <v>3332</v>
      </c>
      <c r="C1613" s="88">
        <v>0</v>
      </c>
      <c r="D1613" s="89" t="s">
        <v>6</v>
      </c>
      <c r="E1613" s="90" t="str">
        <f>VLOOKUP(STOCKSANLUIS[[#This Row],[CODIGO]],FAMILIAS[],4,FALSE)</f>
        <v>CAFF</v>
      </c>
      <c r="F1613" s="90">
        <v>1</v>
      </c>
      <c r="G1613" s="90"/>
      <c r="H1613" s="90">
        <f>SUMIF(INGRESO_MERCADERIA[CODIGO],STOCKSANLUIS[[#This Row],[CODIGO]],INGRESO_MERCADERIA[INGRESO])</f>
        <v>0</v>
      </c>
      <c r="I1613" s="90">
        <f>SUMIF(SALIDA[CODIGO],STOCKSANLUIS[[#This Row],[CODIGO]],SALIDA[CANTIDAD])</f>
        <v>0</v>
      </c>
      <c r="J1613" s="90">
        <f>STOCKSANLUIS[[#This Row],[STOCK ALM1]]-STOCKSANLUIS[[#This Row],[SALIDA]]</f>
        <v>0</v>
      </c>
      <c r="K1613" s="90" t="str">
        <f>VLOOKUP(STOCKSANLUIS[[#This Row],[CODIGO]],CLASIFICACION[],6,FALSE)</f>
        <v>C</v>
      </c>
      <c r="L1613" s="90">
        <f>IFERROR(VLOOKUP(STOCKSANLUIS[[#This Row],[CODIGO]],STOCK_STARSOFT[],3,FALSE),0)</f>
        <v>0</v>
      </c>
      <c r="M1613" s="90" t="str">
        <f>IF(STOCKSANLUIS[[#This Row],[STOCK ACTUAL]]=STOCKSANLUIS[[#This Row],[STOCK_STARSOFT]],"SIN DIFERENCIA","DIFERENCIA")</f>
        <v>SIN DIFERENCIA</v>
      </c>
    </row>
    <row r="1614" spans="1:13" ht="15" hidden="1" customHeight="1" x14ac:dyDescent="0.25">
      <c r="A1614" s="144" t="s">
        <v>3333</v>
      </c>
      <c r="B1614" s="87" t="s">
        <v>3334</v>
      </c>
      <c r="C1614" s="88">
        <v>0</v>
      </c>
      <c r="D1614" s="89" t="s">
        <v>6</v>
      </c>
      <c r="E1614" s="90" t="str">
        <f>VLOOKUP(STOCKSANLUIS[[#This Row],[CODIGO]],FAMILIAS[],4,FALSE)</f>
        <v>CAFF</v>
      </c>
      <c r="F1614" s="90">
        <v>1</v>
      </c>
      <c r="G1614" s="90"/>
      <c r="H1614" s="90">
        <f>SUMIF(INGRESO_MERCADERIA[CODIGO],STOCKSANLUIS[[#This Row],[CODIGO]],INGRESO_MERCADERIA[INGRESO])</f>
        <v>0</v>
      </c>
      <c r="I1614" s="90">
        <f>SUMIF(SALIDA[CODIGO],STOCKSANLUIS[[#This Row],[CODIGO]],SALIDA[CANTIDAD])</f>
        <v>0</v>
      </c>
      <c r="J1614" s="90">
        <f>STOCKSANLUIS[[#This Row],[STOCK ALM1]]-STOCKSANLUIS[[#This Row],[SALIDA]]</f>
        <v>0</v>
      </c>
      <c r="K1614" s="90" t="str">
        <f>VLOOKUP(STOCKSANLUIS[[#This Row],[CODIGO]],CLASIFICACION[],6,FALSE)</f>
        <v>C</v>
      </c>
      <c r="L1614" s="90">
        <f>IFERROR(VLOOKUP(STOCKSANLUIS[[#This Row],[CODIGO]],STOCK_STARSOFT[],3,FALSE),0)</f>
        <v>0</v>
      </c>
      <c r="M1614" s="90" t="str">
        <f>IF(STOCKSANLUIS[[#This Row],[STOCK ACTUAL]]=STOCKSANLUIS[[#This Row],[STOCK_STARSOFT]],"SIN DIFERENCIA","DIFERENCIA")</f>
        <v>SIN DIFERENCIA</v>
      </c>
    </row>
    <row r="1615" spans="1:13" ht="15" hidden="1" customHeight="1" x14ac:dyDescent="0.25">
      <c r="A1615" s="144" t="s">
        <v>3180</v>
      </c>
      <c r="B1615" s="87" t="s">
        <v>3181</v>
      </c>
      <c r="C1615" s="88">
        <v>3</v>
      </c>
      <c r="D1615" s="89" t="s">
        <v>6</v>
      </c>
      <c r="E1615" s="90" t="str">
        <f>VLOOKUP(STOCKSANLUIS[[#This Row],[CODIGO]],FAMILIAS[],4,FALSE)</f>
        <v>FULL GAUGE</v>
      </c>
      <c r="F1615" s="90">
        <v>1</v>
      </c>
      <c r="G1615" s="90" t="s">
        <v>19526</v>
      </c>
      <c r="H1615" s="90">
        <f>SUMIF(INGRESO_MERCADERIA[CODIGO],STOCKSANLUIS[[#This Row],[CODIGO]],INGRESO_MERCADERIA[INGRESO])</f>
        <v>11</v>
      </c>
      <c r="I1615" s="90">
        <f>SUMIF(SALIDA[CODIGO],STOCKSANLUIS[[#This Row],[CODIGO]],SALIDA[CANTIDAD])</f>
        <v>11</v>
      </c>
      <c r="J1615" s="90">
        <f>STOCKSANLUIS[[#This Row],[STOCK ALM1]]-STOCKSANLUIS[[#This Row],[SALIDA]]</f>
        <v>0</v>
      </c>
      <c r="K1615" s="90" t="str">
        <f>VLOOKUP(STOCKSANLUIS[[#This Row],[CODIGO]],CLASIFICACION[],6,FALSE)</f>
        <v>C</v>
      </c>
      <c r="L1615" s="90">
        <f>IFERROR(VLOOKUP(STOCKSANLUIS[[#This Row],[CODIGO]],STOCK_STARSOFT[],3,FALSE),0)</f>
        <v>0</v>
      </c>
      <c r="M1615" s="90" t="str">
        <f>IF(STOCKSANLUIS[[#This Row],[STOCK ACTUAL]]=STOCKSANLUIS[[#This Row],[STOCK_STARSOFT]],"SIN DIFERENCIA","DIFERENCIA")</f>
        <v>SIN DIFERENCIA</v>
      </c>
    </row>
    <row r="1616" spans="1:13" ht="15" hidden="1" customHeight="1" x14ac:dyDescent="0.25">
      <c r="A1616" s="91" t="s">
        <v>3337</v>
      </c>
      <c r="B1616" s="87" t="s">
        <v>3338</v>
      </c>
      <c r="C1616" s="88">
        <v>0</v>
      </c>
      <c r="D1616" s="89" t="s">
        <v>6</v>
      </c>
      <c r="E1616" s="90" t="str">
        <f>VLOOKUP(STOCKSANLUIS[[#This Row],[CODIGO]],FAMILIAS[],4,FALSE)</f>
        <v>ZHEJIANG YONGHE</v>
      </c>
      <c r="F1616" s="90">
        <v>1</v>
      </c>
      <c r="G1616" s="90" t="s">
        <v>19525</v>
      </c>
      <c r="H1616" s="90">
        <f>SUMIF(INGRESO_MERCADERIA[CODIGO],STOCKSANLUIS[[#This Row],[CODIGO]],INGRESO_MERCADERIA[INGRESO])</f>
        <v>60</v>
      </c>
      <c r="I1616" s="90">
        <f>SUMIF(SALIDA[CODIGO],STOCKSANLUIS[[#This Row],[CODIGO]],SALIDA[CANTIDAD])</f>
        <v>60</v>
      </c>
      <c r="J1616" s="90">
        <f>STOCKSANLUIS[[#This Row],[STOCK ALM1]]-STOCKSANLUIS[[#This Row],[SALIDA]]</f>
        <v>0</v>
      </c>
      <c r="K1616" s="90" t="str">
        <f>VLOOKUP(STOCKSANLUIS[[#This Row],[CODIGO]],CLASIFICACION[],6,FALSE)</f>
        <v>C</v>
      </c>
      <c r="L1616" s="90">
        <f>IFERROR(VLOOKUP(STOCKSANLUIS[[#This Row],[CODIGO]],STOCK_STARSOFT[],3,FALSE),0)</f>
        <v>0</v>
      </c>
      <c r="M1616" s="90" t="str">
        <f>IF(STOCKSANLUIS[[#This Row],[STOCK ACTUAL]]=STOCKSANLUIS[[#This Row],[STOCK_STARSOFT]],"SIN DIFERENCIA","DIFERENCIA")</f>
        <v>SIN DIFERENCIA</v>
      </c>
    </row>
    <row r="1617" spans="1:13" ht="15" hidden="1" customHeight="1" x14ac:dyDescent="0.25">
      <c r="A1617" s="144" t="s">
        <v>63</v>
      </c>
      <c r="B1617" s="87" t="s">
        <v>64</v>
      </c>
      <c r="C1617" s="88">
        <v>5</v>
      </c>
      <c r="D1617" s="89" t="s">
        <v>6</v>
      </c>
      <c r="E1617" s="90" t="str">
        <f>VLOOKUP(STOCKSANLUIS[[#This Row],[CODIGO]],FAMILIAS[],4,FALSE)</f>
        <v>FULL GAUGE</v>
      </c>
      <c r="F1617" s="90">
        <v>1</v>
      </c>
      <c r="G1617" s="90" t="s">
        <v>19526</v>
      </c>
      <c r="H1617" s="90">
        <f>SUMIF(INGRESO_MERCADERIA[CODIGO],STOCKSANLUIS[[#This Row],[CODIGO]],INGRESO_MERCADERIA[INGRESO])</f>
        <v>5</v>
      </c>
      <c r="I1617" s="90">
        <f>SUMIF(SALIDA[CODIGO],STOCKSANLUIS[[#This Row],[CODIGO]],SALIDA[CANTIDAD])</f>
        <v>5</v>
      </c>
      <c r="J1617" s="90">
        <f>STOCKSANLUIS[[#This Row],[STOCK ALM1]]-STOCKSANLUIS[[#This Row],[SALIDA]]</f>
        <v>0</v>
      </c>
      <c r="K1617" s="90" t="str">
        <f>VLOOKUP(STOCKSANLUIS[[#This Row],[CODIGO]],CLASIFICACION[],6,FALSE)</f>
        <v>C</v>
      </c>
      <c r="L1617" s="90">
        <f>IFERROR(VLOOKUP(STOCKSANLUIS[[#This Row],[CODIGO]],STOCK_STARSOFT[],3,FALSE),0)</f>
        <v>0</v>
      </c>
      <c r="M1617" s="90" t="str">
        <f>IF(STOCKSANLUIS[[#This Row],[STOCK ACTUAL]]=STOCKSANLUIS[[#This Row],[STOCK_STARSOFT]],"SIN DIFERENCIA","DIFERENCIA")</f>
        <v>SIN DIFERENCIA</v>
      </c>
    </row>
    <row r="1618" spans="1:13" ht="15" hidden="1" customHeight="1" x14ac:dyDescent="0.25">
      <c r="A1618" s="144" t="s">
        <v>2691</v>
      </c>
      <c r="B1618" s="87" t="s">
        <v>2692</v>
      </c>
      <c r="C1618" s="88">
        <v>1</v>
      </c>
      <c r="D1618" s="89" t="s">
        <v>6</v>
      </c>
      <c r="E1618" s="90" t="str">
        <f>VLOOKUP(STOCKSANLUIS[[#This Row],[CODIGO]],FAMILIAS[],4,FALSE)</f>
        <v>THE CHEMOURS</v>
      </c>
      <c r="F1618" s="90">
        <v>1</v>
      </c>
      <c r="G1618" s="90" t="s">
        <v>19526</v>
      </c>
      <c r="H1618" s="90">
        <f>SUMIF(INGRESO_MERCADERIA[CODIGO],STOCKSANLUIS[[#This Row],[CODIGO]],INGRESO_MERCADERIA[INGRESO])</f>
        <v>34</v>
      </c>
      <c r="I1618" s="90">
        <f>SUMIF(SALIDA[CODIGO],STOCKSANLUIS[[#This Row],[CODIGO]],SALIDA[CANTIDAD])</f>
        <v>18</v>
      </c>
      <c r="J1618" s="90">
        <f>STOCKSANLUIS[[#This Row],[STOCK ALM1]]-STOCKSANLUIS[[#This Row],[SALIDA]]</f>
        <v>16</v>
      </c>
      <c r="K1618" s="90" t="str">
        <f>VLOOKUP(STOCKSANLUIS[[#This Row],[CODIGO]],CLASIFICACION[],6,FALSE)</f>
        <v>A</v>
      </c>
      <c r="L1618" s="90">
        <f>IFERROR(VLOOKUP(STOCKSANLUIS[[#This Row],[CODIGO]],STOCK_STARSOFT[],3,FALSE),0)</f>
        <v>16</v>
      </c>
      <c r="M1618" s="90" t="str">
        <f>IF(STOCKSANLUIS[[#This Row],[STOCK ACTUAL]]=STOCKSANLUIS[[#This Row],[STOCK_STARSOFT]],"SIN DIFERENCIA","DIFERENCIA")</f>
        <v>SIN DIFERENCIA</v>
      </c>
    </row>
    <row r="1619" spans="1:13" ht="15" hidden="1" customHeight="1" x14ac:dyDescent="0.25">
      <c r="A1619" s="151" t="s">
        <v>22074</v>
      </c>
      <c r="B1619" s="104" t="s">
        <v>22075</v>
      </c>
      <c r="C1619" s="105"/>
      <c r="D1619" s="89" t="s">
        <v>6</v>
      </c>
      <c r="E1619" s="107" t="str">
        <f>VLOOKUP(STOCKSANLUIS[[#This Row],[CODIGO]],FAMILIAS[],4,FALSE)</f>
        <v>DANFOSS</v>
      </c>
      <c r="F1619" s="107">
        <v>1</v>
      </c>
      <c r="G1619" s="90" t="s">
        <v>19525</v>
      </c>
      <c r="H1619" s="107">
        <f>SUMIF(INGRESO_MERCADERIA[CODIGO],STOCKSANLUIS[[#This Row],[CODIGO]],INGRESO_MERCADERIA[INGRESO])</f>
        <v>0</v>
      </c>
      <c r="I1619" s="107">
        <f>SUMIF(SALIDA[CODIGO],STOCKSANLUIS[[#This Row],[CODIGO]],SALIDA[CANTIDAD])</f>
        <v>0</v>
      </c>
      <c r="J1619" s="107">
        <f>STOCKSANLUIS[[#This Row],[STOCK ALM1]]-STOCKSANLUIS[[#This Row],[SALIDA]]</f>
        <v>0</v>
      </c>
      <c r="K1619" s="107" t="str">
        <f>VLOOKUP(STOCKSANLUIS[[#This Row],[CODIGO]],CLASIFICACION[],6,FALSE)</f>
        <v>B</v>
      </c>
      <c r="L1619" s="107">
        <f>IFERROR(VLOOKUP(STOCKSANLUIS[[#This Row],[CODIGO]],STOCK_STARSOFT[],3,FALSE),0)</f>
        <v>0</v>
      </c>
      <c r="M1619" s="107" t="str">
        <f>IF(STOCKSANLUIS[[#This Row],[STOCK ACTUAL]]=STOCKSANLUIS[[#This Row],[STOCK_STARSOFT]],"SIN DIFERENCIA","DIFERENCIA")</f>
        <v>SIN DIFERENCIA</v>
      </c>
    </row>
    <row r="1620" spans="1:13" ht="15" hidden="1" customHeight="1" x14ac:dyDescent="0.25">
      <c r="A1620" s="144" t="s">
        <v>607</v>
      </c>
      <c r="B1620" s="87" t="s">
        <v>608</v>
      </c>
      <c r="C1620" s="88">
        <v>0</v>
      </c>
      <c r="D1620" s="89" t="s">
        <v>6</v>
      </c>
      <c r="E1620" s="90" t="str">
        <f>VLOOKUP(STOCKSANLUIS[[#This Row],[CODIGO]],FAMILIAS[],4,FALSE)</f>
        <v>FULL GAUGE</v>
      </c>
      <c r="F1620" s="90">
        <v>1</v>
      </c>
      <c r="G1620" s="90" t="s">
        <v>19524</v>
      </c>
      <c r="H1620" s="90">
        <f>SUMIF(INGRESO_MERCADERIA[CODIGO],STOCKSANLUIS[[#This Row],[CODIGO]],INGRESO_MERCADERIA[INGRESO])</f>
        <v>27</v>
      </c>
      <c r="I1620" s="90">
        <f>SUMIF(SALIDA[CODIGO],STOCKSANLUIS[[#This Row],[CODIGO]],SALIDA[CANTIDAD])</f>
        <v>18</v>
      </c>
      <c r="J1620" s="90">
        <f>STOCKSANLUIS[[#This Row],[STOCK ALM1]]-STOCKSANLUIS[[#This Row],[SALIDA]]</f>
        <v>9</v>
      </c>
      <c r="K1620" s="90" t="str">
        <f>VLOOKUP(STOCKSANLUIS[[#This Row],[CODIGO]],CLASIFICACION[],6,FALSE)</f>
        <v>A</v>
      </c>
      <c r="L1620" s="90">
        <f>IFERROR(VLOOKUP(STOCKSANLUIS[[#This Row],[CODIGO]],STOCK_STARSOFT[],3,FALSE),0)</f>
        <v>9</v>
      </c>
      <c r="M1620" s="90" t="str">
        <f>IF(STOCKSANLUIS[[#This Row],[STOCK ACTUAL]]=STOCKSANLUIS[[#This Row],[STOCK_STARSOFT]],"SIN DIFERENCIA","DIFERENCIA")</f>
        <v>SIN DIFERENCIA</v>
      </c>
    </row>
    <row r="1621" spans="1:13" ht="15" hidden="1" customHeight="1" x14ac:dyDescent="0.25">
      <c r="A1621" s="144" t="s">
        <v>1199</v>
      </c>
      <c r="B1621" s="87" t="s">
        <v>1200</v>
      </c>
      <c r="C1621" s="88">
        <v>16</v>
      </c>
      <c r="D1621" s="89" t="s">
        <v>6</v>
      </c>
      <c r="E1621" s="90" t="str">
        <f>VLOOKUP(STOCKSANLUIS[[#This Row],[CODIGO]],FAMILIAS[],4,FALSE)</f>
        <v>FULL GAUGE</v>
      </c>
      <c r="F1621" s="90">
        <v>1</v>
      </c>
      <c r="G1621" s="90" t="s">
        <v>19524</v>
      </c>
      <c r="H1621" s="90">
        <f>SUMIF(INGRESO_MERCADERIA[CODIGO],STOCKSANLUIS[[#This Row],[CODIGO]],INGRESO_MERCADERIA[INGRESO])</f>
        <v>96</v>
      </c>
      <c r="I1621" s="90">
        <f>SUMIF(SALIDA[CODIGO],STOCKSANLUIS[[#This Row],[CODIGO]],SALIDA[CANTIDAD])</f>
        <v>57</v>
      </c>
      <c r="J1621" s="90">
        <f>STOCKSANLUIS[[#This Row],[STOCK ALM1]]-STOCKSANLUIS[[#This Row],[SALIDA]]</f>
        <v>39</v>
      </c>
      <c r="K1621" s="90" t="str">
        <f>VLOOKUP(STOCKSANLUIS[[#This Row],[CODIGO]],CLASIFICACION[],6,FALSE)</f>
        <v>A</v>
      </c>
      <c r="L1621" s="90">
        <f>IFERROR(VLOOKUP(STOCKSANLUIS[[#This Row],[CODIGO]],STOCK_STARSOFT[],3,FALSE),0)</f>
        <v>39</v>
      </c>
      <c r="M1621" s="90" t="str">
        <f>IF(STOCKSANLUIS[[#This Row],[STOCK ACTUAL]]=STOCKSANLUIS[[#This Row],[STOCK_STARSOFT]],"SIN DIFERENCIA","DIFERENCIA")</f>
        <v>SIN DIFERENCIA</v>
      </c>
    </row>
    <row r="1622" spans="1:13" ht="15" hidden="1" customHeight="1" x14ac:dyDescent="0.25">
      <c r="A1622" s="144" t="s">
        <v>3355</v>
      </c>
      <c r="B1622" s="87" t="s">
        <v>3356</v>
      </c>
      <c r="C1622" s="88">
        <v>0</v>
      </c>
      <c r="D1622" s="89" t="s">
        <v>6</v>
      </c>
      <c r="E1622" s="90" t="str">
        <f>VLOOKUP(STOCKSANLUIS[[#This Row],[CODIGO]],FAMILIAS[],4,FALSE)</f>
        <v>DANFOSS</v>
      </c>
      <c r="F1622" s="90">
        <v>1</v>
      </c>
      <c r="G1622" s="90"/>
      <c r="H1622" s="90">
        <f>SUMIF(INGRESO_MERCADERIA[CODIGO],STOCKSANLUIS[[#This Row],[CODIGO]],INGRESO_MERCADERIA[INGRESO])</f>
        <v>0</v>
      </c>
      <c r="I1622" s="90">
        <f>SUMIF(SALIDA[CODIGO],STOCKSANLUIS[[#This Row],[CODIGO]],SALIDA[CANTIDAD])</f>
        <v>0</v>
      </c>
      <c r="J1622" s="90">
        <f>STOCKSANLUIS[[#This Row],[STOCK ALM1]]-STOCKSANLUIS[[#This Row],[SALIDA]]</f>
        <v>0</v>
      </c>
      <c r="K1622" s="90" t="str">
        <f>VLOOKUP(STOCKSANLUIS[[#This Row],[CODIGO]],CLASIFICACION[],6,FALSE)</f>
        <v>C</v>
      </c>
      <c r="L1622" s="90">
        <f>IFERROR(VLOOKUP(STOCKSANLUIS[[#This Row],[CODIGO]],STOCK_STARSOFT[],3,FALSE),0)</f>
        <v>0</v>
      </c>
      <c r="M1622" s="90" t="str">
        <f>IF(STOCKSANLUIS[[#This Row],[STOCK ACTUAL]]=STOCKSANLUIS[[#This Row],[STOCK_STARSOFT]],"SIN DIFERENCIA","DIFERENCIA")</f>
        <v>SIN DIFERENCIA</v>
      </c>
    </row>
    <row r="1623" spans="1:13" ht="15" hidden="1" customHeight="1" x14ac:dyDescent="0.25">
      <c r="A1623" s="144" t="s">
        <v>3357</v>
      </c>
      <c r="B1623" s="87" t="s">
        <v>3358</v>
      </c>
      <c r="C1623" s="88">
        <v>0</v>
      </c>
      <c r="D1623" s="89" t="s">
        <v>6</v>
      </c>
      <c r="E1623" s="90" t="str">
        <f>VLOOKUP(STOCKSANLUIS[[#This Row],[CODIGO]],FAMILIAS[],4,FALSE)</f>
        <v>YORK</v>
      </c>
      <c r="F1623" s="90">
        <v>1</v>
      </c>
      <c r="G1623" s="90"/>
      <c r="H1623" s="90">
        <f>SUMIF(INGRESO_MERCADERIA[CODIGO],STOCKSANLUIS[[#This Row],[CODIGO]],INGRESO_MERCADERIA[INGRESO])</f>
        <v>0</v>
      </c>
      <c r="I1623" s="90">
        <f>SUMIF(SALIDA[CODIGO],STOCKSANLUIS[[#This Row],[CODIGO]],SALIDA[CANTIDAD])</f>
        <v>0</v>
      </c>
      <c r="J1623" s="90">
        <f>STOCKSANLUIS[[#This Row],[STOCK ALM1]]-STOCKSANLUIS[[#This Row],[SALIDA]]</f>
        <v>0</v>
      </c>
      <c r="K1623" s="90" t="str">
        <f>VLOOKUP(STOCKSANLUIS[[#This Row],[CODIGO]],CLASIFICACION[],6,FALSE)</f>
        <v>C</v>
      </c>
      <c r="L1623" s="90">
        <f>IFERROR(VLOOKUP(STOCKSANLUIS[[#This Row],[CODIGO]],STOCK_STARSOFT[],3,FALSE),0)</f>
        <v>0</v>
      </c>
      <c r="M1623" s="90" t="str">
        <f>IF(STOCKSANLUIS[[#This Row],[STOCK ACTUAL]]=STOCKSANLUIS[[#This Row],[STOCK_STARSOFT]],"SIN DIFERENCIA","DIFERENCIA")</f>
        <v>SIN DIFERENCIA</v>
      </c>
    </row>
    <row r="1624" spans="1:13" ht="15" hidden="1" customHeight="1" x14ac:dyDescent="0.25">
      <c r="A1624" s="144" t="s">
        <v>3359</v>
      </c>
      <c r="B1624" s="87" t="s">
        <v>3360</v>
      </c>
      <c r="C1624" s="88">
        <v>0</v>
      </c>
      <c r="D1624" s="89" t="s">
        <v>6</v>
      </c>
      <c r="E1624" s="90" t="str">
        <f>VLOOKUP(STOCKSANLUIS[[#This Row],[CODIGO]],FAMILIAS[],4,FALSE)</f>
        <v>YORK</v>
      </c>
      <c r="F1624" s="90">
        <v>1</v>
      </c>
      <c r="G1624" s="90"/>
      <c r="H1624" s="90">
        <f>SUMIF(INGRESO_MERCADERIA[CODIGO],STOCKSANLUIS[[#This Row],[CODIGO]],INGRESO_MERCADERIA[INGRESO])</f>
        <v>0</v>
      </c>
      <c r="I1624" s="90">
        <f>SUMIF(SALIDA[CODIGO],STOCKSANLUIS[[#This Row],[CODIGO]],SALIDA[CANTIDAD])</f>
        <v>0</v>
      </c>
      <c r="J1624" s="90">
        <f>STOCKSANLUIS[[#This Row],[STOCK ALM1]]-STOCKSANLUIS[[#This Row],[SALIDA]]</f>
        <v>0</v>
      </c>
      <c r="K1624" s="90" t="str">
        <f>VLOOKUP(STOCKSANLUIS[[#This Row],[CODIGO]],CLASIFICACION[],6,FALSE)</f>
        <v>C</v>
      </c>
      <c r="L1624" s="90">
        <f>IFERROR(VLOOKUP(STOCKSANLUIS[[#This Row],[CODIGO]],STOCK_STARSOFT[],3,FALSE),0)</f>
        <v>0</v>
      </c>
      <c r="M1624" s="90" t="str">
        <f>IF(STOCKSANLUIS[[#This Row],[STOCK ACTUAL]]=STOCKSANLUIS[[#This Row],[STOCK_STARSOFT]],"SIN DIFERENCIA","DIFERENCIA")</f>
        <v>SIN DIFERENCIA</v>
      </c>
    </row>
    <row r="1625" spans="1:13" ht="15" hidden="1" customHeight="1" x14ac:dyDescent="0.25">
      <c r="A1625" s="144" t="s">
        <v>3361</v>
      </c>
      <c r="B1625" s="87" t="s">
        <v>3362</v>
      </c>
      <c r="C1625" s="88">
        <v>0</v>
      </c>
      <c r="D1625" s="89" t="s">
        <v>6</v>
      </c>
      <c r="E1625" s="90" t="str">
        <f>VLOOKUP(STOCKSANLUIS[[#This Row],[CODIGO]],FAMILIAS[],4,FALSE)</f>
        <v>INVOTECH</v>
      </c>
      <c r="F1625" s="90">
        <v>1</v>
      </c>
      <c r="G1625" s="90"/>
      <c r="H1625" s="90">
        <f>SUMIF(INGRESO_MERCADERIA[CODIGO],STOCKSANLUIS[[#This Row],[CODIGO]],INGRESO_MERCADERIA[INGRESO])</f>
        <v>0</v>
      </c>
      <c r="I1625" s="90">
        <f>SUMIF(SALIDA[CODIGO],STOCKSANLUIS[[#This Row],[CODIGO]],SALIDA[CANTIDAD])</f>
        <v>0</v>
      </c>
      <c r="J1625" s="90">
        <f>STOCKSANLUIS[[#This Row],[STOCK ALM1]]-STOCKSANLUIS[[#This Row],[SALIDA]]</f>
        <v>0</v>
      </c>
      <c r="K1625" s="90" t="str">
        <f>VLOOKUP(STOCKSANLUIS[[#This Row],[CODIGO]],CLASIFICACION[],6,FALSE)</f>
        <v>C</v>
      </c>
      <c r="L1625" s="90">
        <f>IFERROR(VLOOKUP(STOCKSANLUIS[[#This Row],[CODIGO]],STOCK_STARSOFT[],3,FALSE),0)</f>
        <v>0</v>
      </c>
      <c r="M1625" s="90" t="str">
        <f>IF(STOCKSANLUIS[[#This Row],[STOCK ACTUAL]]=STOCKSANLUIS[[#This Row],[STOCK_STARSOFT]],"SIN DIFERENCIA","DIFERENCIA")</f>
        <v>SIN DIFERENCIA</v>
      </c>
    </row>
    <row r="1626" spans="1:13" ht="15" hidden="1" customHeight="1" x14ac:dyDescent="0.25">
      <c r="A1626" s="91" t="s">
        <v>3363</v>
      </c>
      <c r="B1626" s="87" t="s">
        <v>3364</v>
      </c>
      <c r="C1626" s="88">
        <v>0</v>
      </c>
      <c r="D1626" s="89" t="s">
        <v>6</v>
      </c>
      <c r="E1626" s="90" t="str">
        <f>VLOOKUP(STOCKSANLUIS[[#This Row],[CODIGO]],FAMILIAS[],4,FALSE)</f>
        <v>INVOTECH</v>
      </c>
      <c r="F1626" s="90">
        <v>1</v>
      </c>
      <c r="G1626" s="90" t="s">
        <v>19525</v>
      </c>
      <c r="H1626" s="90">
        <f>SUMIF(INGRESO_MERCADERIA[CODIGO],STOCKSANLUIS[[#This Row],[CODIGO]],INGRESO_MERCADERIA[INGRESO])</f>
        <v>9</v>
      </c>
      <c r="I1626" s="90">
        <f>SUMIF(SALIDA[CODIGO],STOCKSANLUIS[[#This Row],[CODIGO]],SALIDA[CANTIDAD])</f>
        <v>9</v>
      </c>
      <c r="J1626" s="90">
        <f>STOCKSANLUIS[[#This Row],[STOCK ALM1]]-STOCKSANLUIS[[#This Row],[SALIDA]]</f>
        <v>0</v>
      </c>
      <c r="K1626" s="90" t="str">
        <f>VLOOKUP(STOCKSANLUIS[[#This Row],[CODIGO]],CLASIFICACION[],6,FALSE)</f>
        <v>C</v>
      </c>
      <c r="L1626" s="90">
        <f>IFERROR(VLOOKUP(STOCKSANLUIS[[#This Row],[CODIGO]],STOCK_STARSOFT[],3,FALSE),0)</f>
        <v>0</v>
      </c>
      <c r="M1626" s="90" t="str">
        <f>IF(STOCKSANLUIS[[#This Row],[STOCK ACTUAL]]=STOCKSANLUIS[[#This Row],[STOCK_STARSOFT]],"SIN DIFERENCIA","DIFERENCIA")</f>
        <v>SIN DIFERENCIA</v>
      </c>
    </row>
    <row r="1627" spans="1:13" ht="15" hidden="1" customHeight="1" x14ac:dyDescent="0.25">
      <c r="A1627" s="144" t="s">
        <v>1934</v>
      </c>
      <c r="B1627" s="87" t="s">
        <v>1935</v>
      </c>
      <c r="C1627" s="88">
        <v>0</v>
      </c>
      <c r="D1627" s="89" t="s">
        <v>6</v>
      </c>
      <c r="E1627" s="90" t="str">
        <f>VLOOKUP(STOCKSANLUIS[[#This Row],[CODIGO]],FAMILIAS[],4,FALSE)</f>
        <v>FULL GAUGE</v>
      </c>
      <c r="F1627" s="90">
        <v>1</v>
      </c>
      <c r="G1627" s="90" t="s">
        <v>19524</v>
      </c>
      <c r="H1627" s="90">
        <f>SUMIF(INGRESO_MERCADERIA[CODIGO],STOCKSANLUIS[[#This Row],[CODIGO]],INGRESO_MERCADERIA[INGRESO])</f>
        <v>17</v>
      </c>
      <c r="I1627" s="90">
        <f>SUMIF(SALIDA[CODIGO],STOCKSANLUIS[[#This Row],[CODIGO]],SALIDA[CANTIDAD])</f>
        <v>15</v>
      </c>
      <c r="J1627" s="90">
        <f>STOCKSANLUIS[[#This Row],[STOCK ALM1]]-STOCKSANLUIS[[#This Row],[SALIDA]]</f>
        <v>2</v>
      </c>
      <c r="K1627" s="90" t="str">
        <f>VLOOKUP(STOCKSANLUIS[[#This Row],[CODIGO]],CLASIFICACION[],6,FALSE)</f>
        <v>A</v>
      </c>
      <c r="L1627" s="90">
        <f>IFERROR(VLOOKUP(STOCKSANLUIS[[#This Row],[CODIGO]],STOCK_STARSOFT[],3,FALSE),0)</f>
        <v>2</v>
      </c>
      <c r="M1627" s="90" t="str">
        <f>IF(STOCKSANLUIS[[#This Row],[STOCK ACTUAL]]=STOCKSANLUIS[[#This Row],[STOCK_STARSOFT]],"SIN DIFERENCIA","DIFERENCIA")</f>
        <v>SIN DIFERENCIA</v>
      </c>
    </row>
    <row r="1628" spans="1:13" ht="15" hidden="1" customHeight="1" x14ac:dyDescent="0.25">
      <c r="A1628" s="144" t="s">
        <v>3367</v>
      </c>
      <c r="B1628" s="87" t="s">
        <v>3368</v>
      </c>
      <c r="C1628" s="88">
        <v>0</v>
      </c>
      <c r="D1628" s="89" t="s">
        <v>6</v>
      </c>
      <c r="E1628" s="90" t="str">
        <f>VLOOKUP(STOCKSANLUIS[[#This Row],[CODIGO]],FAMILIAS[],4,FALSE)</f>
        <v>EVERWELL</v>
      </c>
      <c r="F1628" s="90">
        <v>1</v>
      </c>
      <c r="G1628" s="90"/>
      <c r="H1628" s="90">
        <f>SUMIF(INGRESO_MERCADERIA[CODIGO],STOCKSANLUIS[[#This Row],[CODIGO]],INGRESO_MERCADERIA[INGRESO])</f>
        <v>0</v>
      </c>
      <c r="I1628" s="90">
        <f>SUMIF(SALIDA[CODIGO],STOCKSANLUIS[[#This Row],[CODIGO]],SALIDA[CANTIDAD])</f>
        <v>0</v>
      </c>
      <c r="J1628" s="90">
        <f>STOCKSANLUIS[[#This Row],[STOCK ALM1]]-STOCKSANLUIS[[#This Row],[SALIDA]]</f>
        <v>0</v>
      </c>
      <c r="K1628" s="90" t="str">
        <f>VLOOKUP(STOCKSANLUIS[[#This Row],[CODIGO]],CLASIFICACION[],6,FALSE)</f>
        <v>C</v>
      </c>
      <c r="L1628" s="90">
        <f>IFERROR(VLOOKUP(STOCKSANLUIS[[#This Row],[CODIGO]],STOCK_STARSOFT[],3,FALSE),0)</f>
        <v>0</v>
      </c>
      <c r="M1628" s="90" t="str">
        <f>IF(STOCKSANLUIS[[#This Row],[STOCK ACTUAL]]=STOCKSANLUIS[[#This Row],[STOCK_STARSOFT]],"SIN DIFERENCIA","DIFERENCIA")</f>
        <v>SIN DIFERENCIA</v>
      </c>
    </row>
    <row r="1629" spans="1:13" ht="15" hidden="1" customHeight="1" x14ac:dyDescent="0.25">
      <c r="A1629" s="144" t="s">
        <v>3369</v>
      </c>
      <c r="B1629" s="87" t="s">
        <v>3370</v>
      </c>
      <c r="C1629" s="88">
        <v>0</v>
      </c>
      <c r="D1629" s="89" t="s">
        <v>6</v>
      </c>
      <c r="E1629" s="90" t="str">
        <f>VLOOKUP(STOCKSANLUIS[[#This Row],[CODIGO]],FAMILIAS[],4,FALSE)</f>
        <v>KOOL KG</v>
      </c>
      <c r="F1629" s="90">
        <v>1</v>
      </c>
      <c r="G1629" s="90"/>
      <c r="H1629" s="90">
        <f>SUMIF(INGRESO_MERCADERIA[CODIGO],STOCKSANLUIS[[#This Row],[CODIGO]],INGRESO_MERCADERIA[INGRESO])</f>
        <v>0</v>
      </c>
      <c r="I1629" s="90">
        <f>SUMIF(SALIDA[CODIGO],STOCKSANLUIS[[#This Row],[CODIGO]],SALIDA[CANTIDAD])</f>
        <v>0</v>
      </c>
      <c r="J1629" s="90">
        <f>STOCKSANLUIS[[#This Row],[STOCK ALM1]]-STOCKSANLUIS[[#This Row],[SALIDA]]</f>
        <v>0</v>
      </c>
      <c r="K1629" s="90" t="str">
        <f>VLOOKUP(STOCKSANLUIS[[#This Row],[CODIGO]],CLASIFICACION[],6,FALSE)</f>
        <v>C</v>
      </c>
      <c r="L1629" s="90">
        <f>IFERROR(VLOOKUP(STOCKSANLUIS[[#This Row],[CODIGO]],STOCK_STARSOFT[],3,FALSE),0)</f>
        <v>0</v>
      </c>
      <c r="M1629" s="90" t="str">
        <f>IF(STOCKSANLUIS[[#This Row],[STOCK ACTUAL]]=STOCKSANLUIS[[#This Row],[STOCK_STARSOFT]],"SIN DIFERENCIA","DIFERENCIA")</f>
        <v>SIN DIFERENCIA</v>
      </c>
    </row>
    <row r="1630" spans="1:13" ht="15" hidden="1" customHeight="1" x14ac:dyDescent="0.25">
      <c r="A1630" s="144" t="s">
        <v>3371</v>
      </c>
      <c r="B1630" s="87" t="s">
        <v>3372</v>
      </c>
      <c r="C1630" s="88">
        <v>0</v>
      </c>
      <c r="D1630" s="89" t="s">
        <v>6</v>
      </c>
      <c r="E1630" s="90" t="str">
        <f>VLOOKUP(STOCKSANLUIS[[#This Row],[CODIGO]],FAMILIAS[],4,FALSE)</f>
        <v>QUALITY</v>
      </c>
      <c r="F1630" s="90">
        <v>1</v>
      </c>
      <c r="G1630" s="90"/>
      <c r="H1630" s="90">
        <f>SUMIF(INGRESO_MERCADERIA[CODIGO],STOCKSANLUIS[[#This Row],[CODIGO]],INGRESO_MERCADERIA[INGRESO])</f>
        <v>0</v>
      </c>
      <c r="I1630" s="90">
        <f>SUMIF(SALIDA[CODIGO],STOCKSANLUIS[[#This Row],[CODIGO]],SALIDA[CANTIDAD])</f>
        <v>0</v>
      </c>
      <c r="J1630" s="90">
        <f>STOCKSANLUIS[[#This Row],[STOCK ALM1]]-STOCKSANLUIS[[#This Row],[SALIDA]]</f>
        <v>0</v>
      </c>
      <c r="K1630" s="90" t="str">
        <f>VLOOKUP(STOCKSANLUIS[[#This Row],[CODIGO]],CLASIFICACION[],6,FALSE)</f>
        <v>C</v>
      </c>
      <c r="L1630" s="90">
        <f>IFERROR(VLOOKUP(STOCKSANLUIS[[#This Row],[CODIGO]],STOCK_STARSOFT[],3,FALSE),0)</f>
        <v>0</v>
      </c>
      <c r="M1630" s="90" t="str">
        <f>IF(STOCKSANLUIS[[#This Row],[STOCK ACTUAL]]=STOCKSANLUIS[[#This Row],[STOCK_STARSOFT]],"SIN DIFERENCIA","DIFERENCIA")</f>
        <v>SIN DIFERENCIA</v>
      </c>
    </row>
    <row r="1631" spans="1:13" ht="15" hidden="1" customHeight="1" x14ac:dyDescent="0.25">
      <c r="A1631" s="144" t="s">
        <v>3373</v>
      </c>
      <c r="B1631" s="87" t="s">
        <v>3374</v>
      </c>
      <c r="C1631" s="88">
        <v>0</v>
      </c>
      <c r="D1631" s="89" t="s">
        <v>6</v>
      </c>
      <c r="E1631" s="90" t="str">
        <f>VLOOKUP(STOCKSANLUIS[[#This Row],[CODIGO]],FAMILIAS[],4,FALSE)</f>
        <v>QUALITY</v>
      </c>
      <c r="F1631" s="90">
        <v>1</v>
      </c>
      <c r="G1631" s="90"/>
      <c r="H1631" s="90">
        <f>SUMIF(INGRESO_MERCADERIA[CODIGO],STOCKSANLUIS[[#This Row],[CODIGO]],INGRESO_MERCADERIA[INGRESO])</f>
        <v>0</v>
      </c>
      <c r="I1631" s="90">
        <f>SUMIF(SALIDA[CODIGO],STOCKSANLUIS[[#This Row],[CODIGO]],SALIDA[CANTIDAD])</f>
        <v>0</v>
      </c>
      <c r="J1631" s="90">
        <f>STOCKSANLUIS[[#This Row],[STOCK ALM1]]-STOCKSANLUIS[[#This Row],[SALIDA]]</f>
        <v>0</v>
      </c>
      <c r="K1631" s="90" t="str">
        <f>VLOOKUP(STOCKSANLUIS[[#This Row],[CODIGO]],CLASIFICACION[],6,FALSE)</f>
        <v>C</v>
      </c>
      <c r="L1631" s="90">
        <f>IFERROR(VLOOKUP(STOCKSANLUIS[[#This Row],[CODIGO]],STOCK_STARSOFT[],3,FALSE),0)</f>
        <v>0</v>
      </c>
      <c r="M1631" s="90" t="str">
        <f>IF(STOCKSANLUIS[[#This Row],[STOCK ACTUAL]]=STOCKSANLUIS[[#This Row],[STOCK_STARSOFT]],"SIN DIFERENCIA","DIFERENCIA")</f>
        <v>SIN DIFERENCIA</v>
      </c>
    </row>
    <row r="1632" spans="1:13" ht="15" hidden="1" customHeight="1" x14ac:dyDescent="0.25">
      <c r="A1632" s="144" t="s">
        <v>3375</v>
      </c>
      <c r="B1632" s="87" t="s">
        <v>3376</v>
      </c>
      <c r="C1632" s="88">
        <v>0</v>
      </c>
      <c r="D1632" s="89" t="s">
        <v>6</v>
      </c>
      <c r="E1632" s="90" t="str">
        <f>VLOOKUP(STOCKSANLUIS[[#This Row],[CODIGO]],FAMILIAS[],4,FALSE)</f>
        <v>QUALITY</v>
      </c>
      <c r="F1632" s="90">
        <v>1</v>
      </c>
      <c r="G1632" s="90"/>
      <c r="H1632" s="90">
        <f>SUMIF(INGRESO_MERCADERIA[CODIGO],STOCKSANLUIS[[#This Row],[CODIGO]],INGRESO_MERCADERIA[INGRESO])</f>
        <v>0</v>
      </c>
      <c r="I1632" s="90">
        <f>SUMIF(SALIDA[CODIGO],STOCKSANLUIS[[#This Row],[CODIGO]],SALIDA[CANTIDAD])</f>
        <v>0</v>
      </c>
      <c r="J1632" s="90">
        <f>STOCKSANLUIS[[#This Row],[STOCK ALM1]]-STOCKSANLUIS[[#This Row],[SALIDA]]</f>
        <v>0</v>
      </c>
      <c r="K1632" s="90" t="str">
        <f>VLOOKUP(STOCKSANLUIS[[#This Row],[CODIGO]],CLASIFICACION[],6,FALSE)</f>
        <v>C</v>
      </c>
      <c r="L1632" s="90">
        <f>IFERROR(VLOOKUP(STOCKSANLUIS[[#This Row],[CODIGO]],STOCK_STARSOFT[],3,FALSE),0)</f>
        <v>0</v>
      </c>
      <c r="M1632" s="90" t="str">
        <f>IF(STOCKSANLUIS[[#This Row],[STOCK ACTUAL]]=STOCKSANLUIS[[#This Row],[STOCK_STARSOFT]],"SIN DIFERENCIA","DIFERENCIA")</f>
        <v>SIN DIFERENCIA</v>
      </c>
    </row>
    <row r="1633" spans="1:13" ht="15" hidden="1" customHeight="1" x14ac:dyDescent="0.25">
      <c r="A1633" s="144" t="s">
        <v>2020</v>
      </c>
      <c r="B1633" s="87" t="s">
        <v>2021</v>
      </c>
      <c r="C1633" s="88">
        <v>0</v>
      </c>
      <c r="D1633" s="89" t="s">
        <v>6</v>
      </c>
      <c r="E1633" s="90" t="str">
        <f>VLOOKUP(STOCKSANLUIS[[#This Row],[CODIGO]],FAMILIAS[],4,FALSE)</f>
        <v>FULL GAUGE</v>
      </c>
      <c r="F1633" s="90">
        <v>1</v>
      </c>
      <c r="G1633" s="90" t="s">
        <v>19524</v>
      </c>
      <c r="H1633" s="90">
        <f>SUMIF(INGRESO_MERCADERIA[CODIGO],STOCKSANLUIS[[#This Row],[CODIGO]],INGRESO_MERCADERIA[INGRESO])</f>
        <v>46</v>
      </c>
      <c r="I1633" s="90">
        <f>SUMIF(SALIDA[CODIGO],STOCKSANLUIS[[#This Row],[CODIGO]],SALIDA[CANTIDAD])</f>
        <v>40</v>
      </c>
      <c r="J1633" s="90">
        <f>STOCKSANLUIS[[#This Row],[STOCK ALM1]]-STOCKSANLUIS[[#This Row],[SALIDA]]</f>
        <v>6</v>
      </c>
      <c r="K1633" s="90" t="str">
        <f>VLOOKUP(STOCKSANLUIS[[#This Row],[CODIGO]],CLASIFICACION[],6,FALSE)</f>
        <v>A</v>
      </c>
      <c r="L1633" s="90">
        <f>IFERROR(VLOOKUP(STOCKSANLUIS[[#This Row],[CODIGO]],STOCK_STARSOFT[],3,FALSE),0)</f>
        <v>6</v>
      </c>
      <c r="M1633" s="90" t="str">
        <f>IF(STOCKSANLUIS[[#This Row],[STOCK ACTUAL]]=STOCKSANLUIS[[#This Row],[STOCK_STARSOFT]],"SIN DIFERENCIA","DIFERENCIA")</f>
        <v>SIN DIFERENCIA</v>
      </c>
    </row>
    <row r="1634" spans="1:13" ht="15" hidden="1" customHeight="1" x14ac:dyDescent="0.25">
      <c r="A1634" s="144" t="s">
        <v>3379</v>
      </c>
      <c r="B1634" s="87" t="s">
        <v>3380</v>
      </c>
      <c r="C1634" s="88">
        <v>0</v>
      </c>
      <c r="D1634" s="89" t="s">
        <v>6</v>
      </c>
      <c r="E1634" s="90" t="str">
        <f>VLOOKUP(STOCKSANLUIS[[#This Row],[CODIGO]],FAMILIAS[],4,FALSE)</f>
        <v>QUALITY</v>
      </c>
      <c r="F1634" s="90">
        <v>1</v>
      </c>
      <c r="G1634" s="90"/>
      <c r="H1634" s="90">
        <f>SUMIF(INGRESO_MERCADERIA[CODIGO],STOCKSANLUIS[[#This Row],[CODIGO]],INGRESO_MERCADERIA[INGRESO])</f>
        <v>0</v>
      </c>
      <c r="I1634" s="90">
        <f>SUMIF(SALIDA[CODIGO],STOCKSANLUIS[[#This Row],[CODIGO]],SALIDA[CANTIDAD])</f>
        <v>0</v>
      </c>
      <c r="J1634" s="90">
        <f>STOCKSANLUIS[[#This Row],[STOCK ALM1]]-STOCKSANLUIS[[#This Row],[SALIDA]]</f>
        <v>0</v>
      </c>
      <c r="K1634" s="90" t="str">
        <f>VLOOKUP(STOCKSANLUIS[[#This Row],[CODIGO]],CLASIFICACION[],6,FALSE)</f>
        <v>C</v>
      </c>
      <c r="L1634" s="90">
        <f>IFERROR(VLOOKUP(STOCKSANLUIS[[#This Row],[CODIGO]],STOCK_STARSOFT[],3,FALSE),0)</f>
        <v>0</v>
      </c>
      <c r="M1634" s="90" t="str">
        <f>IF(STOCKSANLUIS[[#This Row],[STOCK ACTUAL]]=STOCKSANLUIS[[#This Row],[STOCK_STARSOFT]],"SIN DIFERENCIA","DIFERENCIA")</f>
        <v>SIN DIFERENCIA</v>
      </c>
    </row>
    <row r="1635" spans="1:13" ht="15" hidden="1" customHeight="1" x14ac:dyDescent="0.25">
      <c r="A1635" s="144" t="s">
        <v>3381</v>
      </c>
      <c r="B1635" s="87" t="s">
        <v>3382</v>
      </c>
      <c r="C1635" s="88">
        <v>0</v>
      </c>
      <c r="D1635" s="89" t="s">
        <v>6</v>
      </c>
      <c r="E1635" s="90" t="str">
        <f>VLOOKUP(STOCKSANLUIS[[#This Row],[CODIGO]],FAMILIAS[],4,FALSE)</f>
        <v>QUALITY</v>
      </c>
      <c r="F1635" s="90">
        <v>1</v>
      </c>
      <c r="G1635" s="90" t="s">
        <v>19524</v>
      </c>
      <c r="H1635" s="90">
        <f>SUMIF(INGRESO_MERCADERIA[CODIGO],STOCKSANLUIS[[#This Row],[CODIGO]],INGRESO_MERCADERIA[INGRESO])</f>
        <v>1</v>
      </c>
      <c r="I1635" s="90">
        <f>SUMIF(SALIDA[CODIGO],STOCKSANLUIS[[#This Row],[CODIGO]],SALIDA[CANTIDAD])</f>
        <v>1</v>
      </c>
      <c r="J1635" s="90">
        <f>STOCKSANLUIS[[#This Row],[STOCK ALM1]]-STOCKSANLUIS[[#This Row],[SALIDA]]</f>
        <v>0</v>
      </c>
      <c r="K1635" s="90" t="str">
        <f>VLOOKUP(STOCKSANLUIS[[#This Row],[CODIGO]],CLASIFICACION[],6,FALSE)</f>
        <v>C</v>
      </c>
      <c r="L1635" s="90">
        <f>IFERROR(VLOOKUP(STOCKSANLUIS[[#This Row],[CODIGO]],STOCK_STARSOFT[],3,FALSE),0)</f>
        <v>0</v>
      </c>
      <c r="M1635" s="90" t="str">
        <f>IF(STOCKSANLUIS[[#This Row],[STOCK ACTUAL]]=STOCKSANLUIS[[#This Row],[STOCK_STARSOFT]],"SIN DIFERENCIA","DIFERENCIA")</f>
        <v>SIN DIFERENCIA</v>
      </c>
    </row>
    <row r="1636" spans="1:13" ht="15" hidden="1" customHeight="1" x14ac:dyDescent="0.25">
      <c r="A1636" s="144" t="s">
        <v>3383</v>
      </c>
      <c r="B1636" s="87" t="s">
        <v>1599</v>
      </c>
      <c r="C1636" s="88">
        <v>0</v>
      </c>
      <c r="D1636" s="89" t="s">
        <v>6</v>
      </c>
      <c r="E1636" s="90" t="str">
        <f>VLOOKUP(STOCKSANLUIS[[#This Row],[CODIGO]],FAMILIAS[],4,FALSE)</f>
        <v>QUALITY</v>
      </c>
      <c r="F1636" s="90">
        <v>1</v>
      </c>
      <c r="G1636" s="90"/>
      <c r="H1636" s="90">
        <f>SUMIF(INGRESO_MERCADERIA[CODIGO],STOCKSANLUIS[[#This Row],[CODIGO]],INGRESO_MERCADERIA[INGRESO])</f>
        <v>0</v>
      </c>
      <c r="I1636" s="90">
        <f>SUMIF(SALIDA[CODIGO],STOCKSANLUIS[[#This Row],[CODIGO]],SALIDA[CANTIDAD])</f>
        <v>0</v>
      </c>
      <c r="J1636" s="90">
        <f>STOCKSANLUIS[[#This Row],[STOCK ALM1]]-STOCKSANLUIS[[#This Row],[SALIDA]]</f>
        <v>0</v>
      </c>
      <c r="K1636" s="90" t="str">
        <f>VLOOKUP(STOCKSANLUIS[[#This Row],[CODIGO]],CLASIFICACION[],6,FALSE)</f>
        <v>C</v>
      </c>
      <c r="L1636" s="90">
        <f>IFERROR(VLOOKUP(STOCKSANLUIS[[#This Row],[CODIGO]],STOCK_STARSOFT[],3,FALSE),0)</f>
        <v>0</v>
      </c>
      <c r="M1636" s="90" t="str">
        <f>IF(STOCKSANLUIS[[#This Row],[STOCK ACTUAL]]=STOCKSANLUIS[[#This Row],[STOCK_STARSOFT]],"SIN DIFERENCIA","DIFERENCIA")</f>
        <v>SIN DIFERENCIA</v>
      </c>
    </row>
    <row r="1637" spans="1:13" ht="15" hidden="1" customHeight="1" x14ac:dyDescent="0.25">
      <c r="A1637" s="144" t="s">
        <v>3384</v>
      </c>
      <c r="B1637" s="87" t="s">
        <v>3385</v>
      </c>
      <c r="C1637" s="88">
        <v>0</v>
      </c>
      <c r="D1637" s="89" t="s">
        <v>6</v>
      </c>
      <c r="E1637" s="90" t="str">
        <f>VLOOKUP(STOCKSANLUIS[[#This Row],[CODIGO]],FAMILIAS[],4,FALSE)</f>
        <v>QUALITY</v>
      </c>
      <c r="F1637" s="90">
        <v>1</v>
      </c>
      <c r="G1637" s="90"/>
      <c r="H1637" s="90">
        <f>SUMIF(INGRESO_MERCADERIA[CODIGO],STOCKSANLUIS[[#This Row],[CODIGO]],INGRESO_MERCADERIA[INGRESO])</f>
        <v>0</v>
      </c>
      <c r="I1637" s="90">
        <f>SUMIF(SALIDA[CODIGO],STOCKSANLUIS[[#This Row],[CODIGO]],SALIDA[CANTIDAD])</f>
        <v>0</v>
      </c>
      <c r="J1637" s="90">
        <f>STOCKSANLUIS[[#This Row],[STOCK ALM1]]-STOCKSANLUIS[[#This Row],[SALIDA]]</f>
        <v>0</v>
      </c>
      <c r="K1637" s="90" t="str">
        <f>VLOOKUP(STOCKSANLUIS[[#This Row],[CODIGO]],CLASIFICACION[],6,FALSE)</f>
        <v>C</v>
      </c>
      <c r="L1637" s="90">
        <f>IFERROR(VLOOKUP(STOCKSANLUIS[[#This Row],[CODIGO]],STOCK_STARSOFT[],3,FALSE),0)</f>
        <v>0</v>
      </c>
      <c r="M1637" s="90" t="str">
        <f>IF(STOCKSANLUIS[[#This Row],[STOCK ACTUAL]]=STOCKSANLUIS[[#This Row],[STOCK_STARSOFT]],"SIN DIFERENCIA","DIFERENCIA")</f>
        <v>SIN DIFERENCIA</v>
      </c>
    </row>
    <row r="1638" spans="1:13" ht="15" hidden="1" customHeight="1" x14ac:dyDescent="0.25">
      <c r="A1638" s="144" t="s">
        <v>3386</v>
      </c>
      <c r="B1638" s="87" t="s">
        <v>3387</v>
      </c>
      <c r="C1638" s="88">
        <v>0</v>
      </c>
      <c r="D1638" s="89" t="s">
        <v>6</v>
      </c>
      <c r="E1638" s="90" t="str">
        <f>VLOOKUP(STOCKSANLUIS[[#This Row],[CODIGO]],FAMILIAS[],4,FALSE)</f>
        <v>QUALITY</v>
      </c>
      <c r="F1638" s="90">
        <v>1</v>
      </c>
      <c r="G1638" s="90"/>
      <c r="H1638" s="90">
        <f>SUMIF(INGRESO_MERCADERIA[CODIGO],STOCKSANLUIS[[#This Row],[CODIGO]],INGRESO_MERCADERIA[INGRESO])</f>
        <v>0</v>
      </c>
      <c r="I1638" s="90">
        <f>SUMIF(SALIDA[CODIGO],STOCKSANLUIS[[#This Row],[CODIGO]],SALIDA[CANTIDAD])</f>
        <v>0</v>
      </c>
      <c r="J1638" s="90">
        <f>STOCKSANLUIS[[#This Row],[STOCK ALM1]]-STOCKSANLUIS[[#This Row],[SALIDA]]</f>
        <v>0</v>
      </c>
      <c r="K1638" s="90" t="str">
        <f>VLOOKUP(STOCKSANLUIS[[#This Row],[CODIGO]],CLASIFICACION[],6,FALSE)</f>
        <v>C</v>
      </c>
      <c r="L1638" s="90">
        <f>IFERROR(VLOOKUP(STOCKSANLUIS[[#This Row],[CODIGO]],STOCK_STARSOFT[],3,FALSE),0)</f>
        <v>0</v>
      </c>
      <c r="M1638" s="90" t="str">
        <f>IF(STOCKSANLUIS[[#This Row],[STOCK ACTUAL]]=STOCKSANLUIS[[#This Row],[STOCK_STARSOFT]],"SIN DIFERENCIA","DIFERENCIA")</f>
        <v>SIN DIFERENCIA</v>
      </c>
    </row>
    <row r="1639" spans="1:13" ht="15" hidden="1" customHeight="1" x14ac:dyDescent="0.25">
      <c r="A1639" s="144" t="s">
        <v>3388</v>
      </c>
      <c r="B1639" s="87" t="s">
        <v>3389</v>
      </c>
      <c r="C1639" s="88">
        <v>0</v>
      </c>
      <c r="D1639" s="89" t="s">
        <v>6</v>
      </c>
      <c r="E1639" s="90" t="str">
        <f>VLOOKUP(STOCKSANLUIS[[#This Row],[CODIGO]],FAMILIAS[],4,FALSE)</f>
        <v>DANFOSS</v>
      </c>
      <c r="F1639" s="90">
        <v>1</v>
      </c>
      <c r="G1639" s="90"/>
      <c r="H1639" s="90">
        <f>SUMIF(INGRESO_MERCADERIA[CODIGO],STOCKSANLUIS[[#This Row],[CODIGO]],INGRESO_MERCADERIA[INGRESO])</f>
        <v>0</v>
      </c>
      <c r="I1639" s="90">
        <f>SUMIF(SALIDA[CODIGO],STOCKSANLUIS[[#This Row],[CODIGO]],SALIDA[CANTIDAD])</f>
        <v>0</v>
      </c>
      <c r="J1639" s="90">
        <f>STOCKSANLUIS[[#This Row],[STOCK ALM1]]-STOCKSANLUIS[[#This Row],[SALIDA]]</f>
        <v>0</v>
      </c>
      <c r="K1639" s="90" t="str">
        <f>VLOOKUP(STOCKSANLUIS[[#This Row],[CODIGO]],CLASIFICACION[],6,FALSE)</f>
        <v>C</v>
      </c>
      <c r="L1639" s="90">
        <f>IFERROR(VLOOKUP(STOCKSANLUIS[[#This Row],[CODIGO]],STOCK_STARSOFT[],3,FALSE),0)</f>
        <v>0</v>
      </c>
      <c r="M1639" s="90" t="str">
        <f>IF(STOCKSANLUIS[[#This Row],[STOCK ACTUAL]]=STOCKSANLUIS[[#This Row],[STOCK_STARSOFT]],"SIN DIFERENCIA","DIFERENCIA")</f>
        <v>SIN DIFERENCIA</v>
      </c>
    </row>
    <row r="1640" spans="1:13" ht="15" hidden="1" customHeight="1" x14ac:dyDescent="0.25">
      <c r="A1640" s="144" t="s">
        <v>3390</v>
      </c>
      <c r="B1640" s="87" t="s">
        <v>3391</v>
      </c>
      <c r="C1640" s="88">
        <v>0</v>
      </c>
      <c r="D1640" s="89" t="s">
        <v>6</v>
      </c>
      <c r="E1640" s="90" t="str">
        <f>VLOOKUP(STOCKSANLUIS[[#This Row],[CODIGO]],FAMILIAS[],4,FALSE)</f>
        <v>CAFF</v>
      </c>
      <c r="F1640" s="90">
        <v>1</v>
      </c>
      <c r="G1640" s="90"/>
      <c r="H1640" s="90">
        <f>SUMIF(INGRESO_MERCADERIA[CODIGO],STOCKSANLUIS[[#This Row],[CODIGO]],INGRESO_MERCADERIA[INGRESO])</f>
        <v>0</v>
      </c>
      <c r="I1640" s="90">
        <f>SUMIF(SALIDA[CODIGO],STOCKSANLUIS[[#This Row],[CODIGO]],SALIDA[CANTIDAD])</f>
        <v>0</v>
      </c>
      <c r="J1640" s="90">
        <f>STOCKSANLUIS[[#This Row],[STOCK ALM1]]-STOCKSANLUIS[[#This Row],[SALIDA]]</f>
        <v>0</v>
      </c>
      <c r="K1640" s="90" t="str">
        <f>VLOOKUP(STOCKSANLUIS[[#This Row],[CODIGO]],CLASIFICACION[],6,FALSE)</f>
        <v>C</v>
      </c>
      <c r="L1640" s="90">
        <f>IFERROR(VLOOKUP(STOCKSANLUIS[[#This Row],[CODIGO]],STOCK_STARSOFT[],3,FALSE),0)</f>
        <v>0</v>
      </c>
      <c r="M1640" s="90" t="str">
        <f>IF(STOCKSANLUIS[[#This Row],[STOCK ACTUAL]]=STOCKSANLUIS[[#This Row],[STOCK_STARSOFT]],"SIN DIFERENCIA","DIFERENCIA")</f>
        <v>SIN DIFERENCIA</v>
      </c>
    </row>
    <row r="1641" spans="1:13" ht="15" hidden="1" customHeight="1" x14ac:dyDescent="0.25">
      <c r="A1641" s="144" t="s">
        <v>3392</v>
      </c>
      <c r="B1641" s="87" t="s">
        <v>3393</v>
      </c>
      <c r="C1641" s="88">
        <v>0</v>
      </c>
      <c r="D1641" s="89" t="s">
        <v>6</v>
      </c>
      <c r="E1641" s="90" t="str">
        <f>VLOOKUP(STOCKSANLUIS[[#This Row],[CODIGO]],FAMILIAS[],4,FALSE)</f>
        <v>VARIOS</v>
      </c>
      <c r="F1641" s="90">
        <v>1</v>
      </c>
      <c r="G1641" s="90"/>
      <c r="H1641" s="90">
        <f>SUMIF(INGRESO_MERCADERIA[CODIGO],STOCKSANLUIS[[#This Row],[CODIGO]],INGRESO_MERCADERIA[INGRESO])</f>
        <v>0</v>
      </c>
      <c r="I1641" s="90">
        <f>SUMIF(SALIDA[CODIGO],STOCKSANLUIS[[#This Row],[CODIGO]],SALIDA[CANTIDAD])</f>
        <v>0</v>
      </c>
      <c r="J1641" s="90">
        <f>STOCKSANLUIS[[#This Row],[STOCK ALM1]]-STOCKSANLUIS[[#This Row],[SALIDA]]</f>
        <v>0</v>
      </c>
      <c r="K1641" s="90" t="str">
        <f>VLOOKUP(STOCKSANLUIS[[#This Row],[CODIGO]],CLASIFICACION[],6,FALSE)</f>
        <v>C</v>
      </c>
      <c r="L1641" s="90">
        <f>IFERROR(VLOOKUP(STOCKSANLUIS[[#This Row],[CODIGO]],STOCK_STARSOFT[],3,FALSE),0)</f>
        <v>0</v>
      </c>
      <c r="M1641" s="90" t="str">
        <f>IF(STOCKSANLUIS[[#This Row],[STOCK ACTUAL]]=STOCKSANLUIS[[#This Row],[STOCK_STARSOFT]],"SIN DIFERENCIA","DIFERENCIA")</f>
        <v>SIN DIFERENCIA</v>
      </c>
    </row>
    <row r="1642" spans="1:13" ht="15" hidden="1" customHeight="1" x14ac:dyDescent="0.25">
      <c r="A1642" s="144" t="s">
        <v>3394</v>
      </c>
      <c r="B1642" s="87" t="s">
        <v>3395</v>
      </c>
      <c r="C1642" s="88">
        <v>0</v>
      </c>
      <c r="D1642" s="89" t="s">
        <v>6</v>
      </c>
      <c r="E1642" s="90" t="str">
        <f>VLOOKUP(STOCKSANLUIS[[#This Row],[CODIGO]],FAMILIAS[],4,FALSE)</f>
        <v>DANFOSS</v>
      </c>
      <c r="F1642" s="90">
        <v>1</v>
      </c>
      <c r="G1642" s="90"/>
      <c r="H1642" s="90">
        <f>SUMIF(INGRESO_MERCADERIA[CODIGO],STOCKSANLUIS[[#This Row],[CODIGO]],INGRESO_MERCADERIA[INGRESO])</f>
        <v>0</v>
      </c>
      <c r="I1642" s="90">
        <f>SUMIF(SALIDA[CODIGO],STOCKSANLUIS[[#This Row],[CODIGO]],SALIDA[CANTIDAD])</f>
        <v>0</v>
      </c>
      <c r="J1642" s="90">
        <f>STOCKSANLUIS[[#This Row],[STOCK ALM1]]-STOCKSANLUIS[[#This Row],[SALIDA]]</f>
        <v>0</v>
      </c>
      <c r="K1642" s="90" t="str">
        <f>VLOOKUP(STOCKSANLUIS[[#This Row],[CODIGO]],CLASIFICACION[],6,FALSE)</f>
        <v>C</v>
      </c>
      <c r="L1642" s="90">
        <f>IFERROR(VLOOKUP(STOCKSANLUIS[[#This Row],[CODIGO]],STOCK_STARSOFT[],3,FALSE),0)</f>
        <v>0</v>
      </c>
      <c r="M1642" s="90" t="str">
        <f>IF(STOCKSANLUIS[[#This Row],[STOCK ACTUAL]]=STOCKSANLUIS[[#This Row],[STOCK_STARSOFT]],"SIN DIFERENCIA","DIFERENCIA")</f>
        <v>SIN DIFERENCIA</v>
      </c>
    </row>
    <row r="1643" spans="1:13" ht="15" hidden="1" customHeight="1" x14ac:dyDescent="0.25">
      <c r="A1643" s="144" t="s">
        <v>3396</v>
      </c>
      <c r="B1643" s="87" t="s">
        <v>3397</v>
      </c>
      <c r="C1643" s="88">
        <v>0</v>
      </c>
      <c r="D1643" s="89" t="s">
        <v>6</v>
      </c>
      <c r="E1643" s="90" t="str">
        <f>VLOOKUP(STOCKSANLUIS[[#This Row],[CODIGO]],FAMILIAS[],4,FALSE)</f>
        <v>DANFOSS</v>
      </c>
      <c r="F1643" s="90">
        <v>1</v>
      </c>
      <c r="G1643" s="90"/>
      <c r="H1643" s="90">
        <f>SUMIF(INGRESO_MERCADERIA[CODIGO],STOCKSANLUIS[[#This Row],[CODIGO]],INGRESO_MERCADERIA[INGRESO])</f>
        <v>0</v>
      </c>
      <c r="I1643" s="90">
        <f>SUMIF(SALIDA[CODIGO],STOCKSANLUIS[[#This Row],[CODIGO]],SALIDA[CANTIDAD])</f>
        <v>0</v>
      </c>
      <c r="J1643" s="90">
        <f>STOCKSANLUIS[[#This Row],[STOCK ALM1]]-STOCKSANLUIS[[#This Row],[SALIDA]]</f>
        <v>0</v>
      </c>
      <c r="K1643" s="90" t="str">
        <f>VLOOKUP(STOCKSANLUIS[[#This Row],[CODIGO]],CLASIFICACION[],6,FALSE)</f>
        <v>C</v>
      </c>
      <c r="L1643" s="90">
        <f>IFERROR(VLOOKUP(STOCKSANLUIS[[#This Row],[CODIGO]],STOCK_STARSOFT[],3,FALSE),0)</f>
        <v>0</v>
      </c>
      <c r="M1643" s="90" t="str">
        <f>IF(STOCKSANLUIS[[#This Row],[STOCK ACTUAL]]=STOCKSANLUIS[[#This Row],[STOCK_STARSOFT]],"SIN DIFERENCIA","DIFERENCIA")</f>
        <v>SIN DIFERENCIA</v>
      </c>
    </row>
    <row r="1644" spans="1:13" ht="15" hidden="1" customHeight="1" x14ac:dyDescent="0.25">
      <c r="A1644" s="144" t="s">
        <v>3398</v>
      </c>
      <c r="B1644" s="87" t="s">
        <v>3399</v>
      </c>
      <c r="C1644" s="88">
        <v>0</v>
      </c>
      <c r="D1644" s="89" t="s">
        <v>6</v>
      </c>
      <c r="E1644" s="90" t="str">
        <f>VLOOKUP(STOCKSANLUIS[[#This Row],[CODIGO]],FAMILIAS[],4,FALSE)</f>
        <v>FULL GAUGE</v>
      </c>
      <c r="F1644" s="90">
        <v>1</v>
      </c>
      <c r="G1644" s="90"/>
      <c r="H1644" s="90">
        <f>SUMIF(INGRESO_MERCADERIA[CODIGO],STOCKSANLUIS[[#This Row],[CODIGO]],INGRESO_MERCADERIA[INGRESO])</f>
        <v>0</v>
      </c>
      <c r="I1644" s="90">
        <f>SUMIF(SALIDA[CODIGO],STOCKSANLUIS[[#This Row],[CODIGO]],SALIDA[CANTIDAD])</f>
        <v>0</v>
      </c>
      <c r="J1644" s="90">
        <f>STOCKSANLUIS[[#This Row],[STOCK ALM1]]-STOCKSANLUIS[[#This Row],[SALIDA]]</f>
        <v>0</v>
      </c>
      <c r="K1644" s="90" t="str">
        <f>VLOOKUP(STOCKSANLUIS[[#This Row],[CODIGO]],CLASIFICACION[],6,FALSE)</f>
        <v>C</v>
      </c>
      <c r="L1644" s="90">
        <f>IFERROR(VLOOKUP(STOCKSANLUIS[[#This Row],[CODIGO]],STOCK_STARSOFT[],3,FALSE),0)</f>
        <v>0</v>
      </c>
      <c r="M1644" s="90" t="str">
        <f>IF(STOCKSANLUIS[[#This Row],[STOCK ACTUAL]]=STOCKSANLUIS[[#This Row],[STOCK_STARSOFT]],"SIN DIFERENCIA","DIFERENCIA")</f>
        <v>SIN DIFERENCIA</v>
      </c>
    </row>
    <row r="1645" spans="1:13" ht="15" hidden="1" customHeight="1" x14ac:dyDescent="0.25">
      <c r="A1645" s="144" t="s">
        <v>3400</v>
      </c>
      <c r="B1645" s="87" t="s">
        <v>3401</v>
      </c>
      <c r="C1645" s="88">
        <v>0</v>
      </c>
      <c r="D1645" s="89" t="s">
        <v>6</v>
      </c>
      <c r="E1645" s="90" t="str">
        <f>VLOOKUP(STOCKSANLUIS[[#This Row],[CODIGO]],FAMILIAS[],4,FALSE)</f>
        <v>DORIN</v>
      </c>
      <c r="F1645" s="90">
        <v>1</v>
      </c>
      <c r="G1645" s="90"/>
      <c r="H1645" s="90">
        <f>SUMIF(INGRESO_MERCADERIA[CODIGO],STOCKSANLUIS[[#This Row],[CODIGO]],INGRESO_MERCADERIA[INGRESO])</f>
        <v>0</v>
      </c>
      <c r="I1645" s="90">
        <f>SUMIF(SALIDA[CODIGO],STOCKSANLUIS[[#This Row],[CODIGO]],SALIDA[CANTIDAD])</f>
        <v>0</v>
      </c>
      <c r="J1645" s="90">
        <f>STOCKSANLUIS[[#This Row],[STOCK ALM1]]-STOCKSANLUIS[[#This Row],[SALIDA]]</f>
        <v>0</v>
      </c>
      <c r="K1645" s="90" t="str">
        <f>VLOOKUP(STOCKSANLUIS[[#This Row],[CODIGO]],CLASIFICACION[],6,FALSE)</f>
        <v>C</v>
      </c>
      <c r="L1645" s="90">
        <f>IFERROR(VLOOKUP(STOCKSANLUIS[[#This Row],[CODIGO]],STOCK_STARSOFT[],3,FALSE),0)</f>
        <v>0</v>
      </c>
      <c r="M1645" s="90" t="str">
        <f>IF(STOCKSANLUIS[[#This Row],[STOCK ACTUAL]]=STOCKSANLUIS[[#This Row],[STOCK_STARSOFT]],"SIN DIFERENCIA","DIFERENCIA")</f>
        <v>SIN DIFERENCIA</v>
      </c>
    </row>
    <row r="1646" spans="1:13" ht="15" hidden="1" customHeight="1" x14ac:dyDescent="0.25">
      <c r="A1646" s="144" t="s">
        <v>3402</v>
      </c>
      <c r="B1646" s="87" t="s">
        <v>3403</v>
      </c>
      <c r="C1646" s="88">
        <v>0</v>
      </c>
      <c r="D1646" s="89" t="s">
        <v>6</v>
      </c>
      <c r="E1646" s="90" t="str">
        <f>VLOOKUP(STOCKSANLUIS[[#This Row],[CODIGO]],FAMILIAS[],4,FALSE)</f>
        <v>PENN</v>
      </c>
      <c r="F1646" s="90">
        <v>1</v>
      </c>
      <c r="G1646" s="90"/>
      <c r="H1646" s="90">
        <f>SUMIF(INGRESO_MERCADERIA[CODIGO],STOCKSANLUIS[[#This Row],[CODIGO]],INGRESO_MERCADERIA[INGRESO])</f>
        <v>0</v>
      </c>
      <c r="I1646" s="90">
        <f>SUMIF(SALIDA[CODIGO],STOCKSANLUIS[[#This Row],[CODIGO]],SALIDA[CANTIDAD])</f>
        <v>0</v>
      </c>
      <c r="J1646" s="90">
        <f>STOCKSANLUIS[[#This Row],[STOCK ALM1]]-STOCKSANLUIS[[#This Row],[SALIDA]]</f>
        <v>0</v>
      </c>
      <c r="K1646" s="90" t="str">
        <f>VLOOKUP(STOCKSANLUIS[[#This Row],[CODIGO]],CLASIFICACION[],6,FALSE)</f>
        <v>C</v>
      </c>
      <c r="L1646" s="90">
        <f>IFERROR(VLOOKUP(STOCKSANLUIS[[#This Row],[CODIGO]],STOCK_STARSOFT[],3,FALSE),0)</f>
        <v>0</v>
      </c>
      <c r="M1646" s="90" t="str">
        <f>IF(STOCKSANLUIS[[#This Row],[STOCK ACTUAL]]=STOCKSANLUIS[[#This Row],[STOCK_STARSOFT]],"SIN DIFERENCIA","DIFERENCIA")</f>
        <v>SIN DIFERENCIA</v>
      </c>
    </row>
    <row r="1647" spans="1:13" ht="15" hidden="1" customHeight="1" x14ac:dyDescent="0.25">
      <c r="A1647" s="144" t="s">
        <v>3295</v>
      </c>
      <c r="B1647" s="87" t="s">
        <v>3296</v>
      </c>
      <c r="C1647" s="88">
        <v>12</v>
      </c>
      <c r="D1647" s="89" t="s">
        <v>6</v>
      </c>
      <c r="E1647" s="90" t="str">
        <f>VLOOKUP(STOCKSANLUIS[[#This Row],[CODIGO]],FAMILIAS[],4,FALSE)</f>
        <v>JOHNSON CONTROLS</v>
      </c>
      <c r="F1647" s="90">
        <v>1</v>
      </c>
      <c r="G1647" s="90" t="s">
        <v>19524</v>
      </c>
      <c r="H1647" s="90">
        <f>SUMIF(INGRESO_MERCADERIA[CODIGO],STOCKSANLUIS[[#This Row],[CODIGO]],INGRESO_MERCADERIA[INGRESO])</f>
        <v>102</v>
      </c>
      <c r="I1647" s="90">
        <f>SUMIF(SALIDA[CODIGO],STOCKSANLUIS[[#This Row],[CODIGO]],SALIDA[CANTIDAD])</f>
        <v>66</v>
      </c>
      <c r="J1647" s="90">
        <f>STOCKSANLUIS[[#This Row],[STOCK ALM1]]-STOCKSANLUIS[[#This Row],[SALIDA]]</f>
        <v>36</v>
      </c>
      <c r="K1647" s="90" t="str">
        <f>VLOOKUP(STOCKSANLUIS[[#This Row],[CODIGO]],CLASIFICACION[],6,FALSE)</f>
        <v>B</v>
      </c>
      <c r="L1647" s="90">
        <f>IFERROR(VLOOKUP(STOCKSANLUIS[[#This Row],[CODIGO]],STOCK_STARSOFT[],3,FALSE),0)</f>
        <v>36</v>
      </c>
      <c r="M1647" s="90" t="str">
        <f>IF(STOCKSANLUIS[[#This Row],[STOCK ACTUAL]]=STOCKSANLUIS[[#This Row],[STOCK_STARSOFT]],"SIN DIFERENCIA","DIFERENCIA")</f>
        <v>SIN DIFERENCIA</v>
      </c>
    </row>
    <row r="1648" spans="1:13" ht="15" hidden="1" customHeight="1" x14ac:dyDescent="0.25">
      <c r="A1648" s="144" t="s">
        <v>2092</v>
      </c>
      <c r="B1648" s="87" t="s">
        <v>2093</v>
      </c>
      <c r="C1648" s="88">
        <v>0</v>
      </c>
      <c r="D1648" s="89" t="s">
        <v>6</v>
      </c>
      <c r="E1648" s="90" t="str">
        <f>VLOOKUP(STOCKSANLUIS[[#This Row],[CODIGO]],FAMILIAS[],4,FALSE)</f>
        <v>FULL GAUGE</v>
      </c>
      <c r="F1648" s="90">
        <v>1</v>
      </c>
      <c r="G1648" s="90" t="s">
        <v>19524</v>
      </c>
      <c r="H1648" s="90">
        <f>SUMIF(INGRESO_MERCADERIA[CODIGO],STOCKSANLUIS[[#This Row],[CODIGO]],INGRESO_MERCADERIA[INGRESO])</f>
        <v>25</v>
      </c>
      <c r="I1648" s="90">
        <f>SUMIF(SALIDA[CODIGO],STOCKSANLUIS[[#This Row],[CODIGO]],SALIDA[CANTIDAD])</f>
        <v>3</v>
      </c>
      <c r="J1648" s="90">
        <f>STOCKSANLUIS[[#This Row],[STOCK ALM1]]-STOCKSANLUIS[[#This Row],[SALIDA]]</f>
        <v>22</v>
      </c>
      <c r="K1648" s="90" t="str">
        <f>VLOOKUP(STOCKSANLUIS[[#This Row],[CODIGO]],CLASIFICACION[],6,FALSE)</f>
        <v>C</v>
      </c>
      <c r="L1648" s="90">
        <f>IFERROR(VLOOKUP(STOCKSANLUIS[[#This Row],[CODIGO]],STOCK_STARSOFT[],3,FALSE),0)</f>
        <v>22</v>
      </c>
      <c r="M1648" s="90" t="str">
        <f>IF(STOCKSANLUIS[[#This Row],[STOCK ACTUAL]]=STOCKSANLUIS[[#This Row],[STOCK_STARSOFT]],"SIN DIFERENCIA","DIFERENCIA")</f>
        <v>SIN DIFERENCIA</v>
      </c>
    </row>
    <row r="1649" spans="1:13" ht="15" hidden="1" customHeight="1" x14ac:dyDescent="0.25">
      <c r="A1649" s="151" t="s">
        <v>22276</v>
      </c>
      <c r="B1649" s="104" t="s">
        <v>22277</v>
      </c>
      <c r="C1649" s="105"/>
      <c r="D1649" s="89" t="s">
        <v>6</v>
      </c>
      <c r="E1649" s="107" t="str">
        <f>VLOOKUP(STOCKSANLUIS[[#This Row],[CODIGO]],FAMILIAS[],4,FALSE)</f>
        <v>EVERFROST</v>
      </c>
      <c r="F1649" s="107"/>
      <c r="G1649" s="90" t="s">
        <v>19526</v>
      </c>
      <c r="H1649" s="107">
        <f>SUMIF(INGRESO_MERCADERIA[CODIGO],STOCKSANLUIS[[#This Row],[CODIGO]],INGRESO_MERCADERIA[INGRESO])</f>
        <v>2</v>
      </c>
      <c r="I1649" s="107">
        <f>SUMIF(SALIDA[CODIGO],STOCKSANLUIS[[#This Row],[CODIGO]],SALIDA[CANTIDAD])</f>
        <v>2</v>
      </c>
      <c r="J1649" s="107">
        <f>STOCKSANLUIS[[#This Row],[STOCK ALM1]]-STOCKSANLUIS[[#This Row],[SALIDA]]</f>
        <v>0</v>
      </c>
      <c r="K1649" s="107" t="str">
        <f>VLOOKUP(STOCKSANLUIS[[#This Row],[CODIGO]],CLASIFICACION[],6,FALSE)</f>
        <v>B</v>
      </c>
      <c r="L1649" s="107">
        <f>IFERROR(VLOOKUP(STOCKSANLUIS[[#This Row],[CODIGO]],STOCK_STARSOFT[],3,FALSE),0)</f>
        <v>0</v>
      </c>
      <c r="M1649" s="107" t="str">
        <f>IF(STOCKSANLUIS[[#This Row],[STOCK ACTUAL]]=STOCKSANLUIS[[#This Row],[STOCK_STARSOFT]],"SIN DIFERENCIA","DIFERENCIA")</f>
        <v>SIN DIFERENCIA</v>
      </c>
    </row>
    <row r="1650" spans="1:13" ht="15" hidden="1" customHeight="1" x14ac:dyDescent="0.25">
      <c r="A1650" s="144" t="s">
        <v>3412</v>
      </c>
      <c r="B1650" s="87" t="s">
        <v>3413</v>
      </c>
      <c r="C1650" s="88">
        <v>0</v>
      </c>
      <c r="D1650" s="89" t="s">
        <v>6</v>
      </c>
      <c r="E1650" s="90" t="str">
        <f>VLOOKUP(STOCKSANLUIS[[#This Row],[CODIGO]],FAMILIAS[],4,FALSE)</f>
        <v>QUALITY</v>
      </c>
      <c r="F1650" s="90">
        <v>1</v>
      </c>
      <c r="G1650" s="90"/>
      <c r="H1650" s="90">
        <f>SUMIF(INGRESO_MERCADERIA[CODIGO],STOCKSANLUIS[[#This Row],[CODIGO]],INGRESO_MERCADERIA[INGRESO])</f>
        <v>0</v>
      </c>
      <c r="I1650" s="90">
        <f>SUMIF(SALIDA[CODIGO],STOCKSANLUIS[[#This Row],[CODIGO]],SALIDA[CANTIDAD])</f>
        <v>0</v>
      </c>
      <c r="J1650" s="90">
        <f>STOCKSANLUIS[[#This Row],[STOCK ALM1]]-STOCKSANLUIS[[#This Row],[SALIDA]]</f>
        <v>0</v>
      </c>
      <c r="K1650" s="90" t="str">
        <f>VLOOKUP(STOCKSANLUIS[[#This Row],[CODIGO]],CLASIFICACION[],6,FALSE)</f>
        <v>C</v>
      </c>
      <c r="L1650" s="90">
        <f>IFERROR(VLOOKUP(STOCKSANLUIS[[#This Row],[CODIGO]],STOCK_STARSOFT[],3,FALSE),0)</f>
        <v>0</v>
      </c>
      <c r="M1650" s="90" t="str">
        <f>IF(STOCKSANLUIS[[#This Row],[STOCK ACTUAL]]=STOCKSANLUIS[[#This Row],[STOCK_STARSOFT]],"SIN DIFERENCIA","DIFERENCIA")</f>
        <v>SIN DIFERENCIA</v>
      </c>
    </row>
    <row r="1651" spans="1:13" ht="15" hidden="1" customHeight="1" x14ac:dyDescent="0.25">
      <c r="A1651" s="144" t="s">
        <v>3414</v>
      </c>
      <c r="B1651" s="87" t="s">
        <v>3415</v>
      </c>
      <c r="C1651" s="88">
        <v>0</v>
      </c>
      <c r="D1651" s="89" t="s">
        <v>6</v>
      </c>
      <c r="E1651" s="90" t="str">
        <f>VLOOKUP(STOCKSANLUIS[[#This Row],[CODIGO]],FAMILIAS[],4,FALSE)</f>
        <v>PANASONIC</v>
      </c>
      <c r="F1651" s="90">
        <v>1</v>
      </c>
      <c r="G1651" s="90"/>
      <c r="H1651" s="90">
        <f>SUMIF(INGRESO_MERCADERIA[CODIGO],STOCKSANLUIS[[#This Row],[CODIGO]],INGRESO_MERCADERIA[INGRESO])</f>
        <v>0</v>
      </c>
      <c r="I1651" s="90">
        <f>SUMIF(SALIDA[CODIGO],STOCKSANLUIS[[#This Row],[CODIGO]],SALIDA[CANTIDAD])</f>
        <v>0</v>
      </c>
      <c r="J1651" s="90">
        <f>STOCKSANLUIS[[#This Row],[STOCK ALM1]]-STOCKSANLUIS[[#This Row],[SALIDA]]</f>
        <v>0</v>
      </c>
      <c r="K1651" s="90" t="str">
        <f>VLOOKUP(STOCKSANLUIS[[#This Row],[CODIGO]],CLASIFICACION[],6,FALSE)</f>
        <v>B</v>
      </c>
      <c r="L1651" s="90">
        <f>IFERROR(VLOOKUP(STOCKSANLUIS[[#This Row],[CODIGO]],STOCK_STARSOFT[],3,FALSE),0)</f>
        <v>0</v>
      </c>
      <c r="M1651" s="90" t="str">
        <f>IF(STOCKSANLUIS[[#This Row],[STOCK ACTUAL]]=STOCKSANLUIS[[#This Row],[STOCK_STARSOFT]],"SIN DIFERENCIA","DIFERENCIA")</f>
        <v>SIN DIFERENCIA</v>
      </c>
    </row>
    <row r="1652" spans="1:13" ht="15" hidden="1" customHeight="1" x14ac:dyDescent="0.25">
      <c r="A1652" s="144" t="s">
        <v>3144</v>
      </c>
      <c r="B1652" s="87" t="s">
        <v>3145</v>
      </c>
      <c r="C1652" s="88">
        <v>0</v>
      </c>
      <c r="D1652" s="89" t="s">
        <v>6</v>
      </c>
      <c r="E1652" s="90" t="str">
        <f>VLOOKUP(STOCKSANLUIS[[#This Row],[CODIGO]],FAMILIAS[],4,FALSE)</f>
        <v>FULL GAUGE</v>
      </c>
      <c r="F1652" s="90">
        <v>1</v>
      </c>
      <c r="G1652" s="90" t="s">
        <v>19524</v>
      </c>
      <c r="H1652" s="90">
        <f>SUMIF(INGRESO_MERCADERIA[CODIGO],STOCKSANLUIS[[#This Row],[CODIGO]],INGRESO_MERCADERIA[INGRESO])</f>
        <v>11</v>
      </c>
      <c r="I1652" s="90">
        <f>SUMIF(SALIDA[CODIGO],STOCKSANLUIS[[#This Row],[CODIGO]],SALIDA[CANTIDAD])</f>
        <v>6</v>
      </c>
      <c r="J1652" s="90">
        <f>STOCKSANLUIS[[#This Row],[STOCK ALM1]]-STOCKSANLUIS[[#This Row],[SALIDA]]</f>
        <v>5</v>
      </c>
      <c r="K1652" s="90" t="str">
        <f>VLOOKUP(STOCKSANLUIS[[#This Row],[CODIGO]],CLASIFICACION[],6,FALSE)</f>
        <v>B</v>
      </c>
      <c r="L1652" s="90">
        <f>IFERROR(VLOOKUP(STOCKSANLUIS[[#This Row],[CODIGO]],STOCK_STARSOFT[],3,FALSE),0)</f>
        <v>5</v>
      </c>
      <c r="M1652" s="90" t="str">
        <f>IF(STOCKSANLUIS[[#This Row],[STOCK ACTUAL]]=STOCKSANLUIS[[#This Row],[STOCK_STARSOFT]],"SIN DIFERENCIA","DIFERENCIA")</f>
        <v>SIN DIFERENCIA</v>
      </c>
    </row>
    <row r="1653" spans="1:13" ht="15" hidden="1" customHeight="1" x14ac:dyDescent="0.25">
      <c r="A1653" s="144" t="s">
        <v>3424</v>
      </c>
      <c r="B1653" s="87" t="s">
        <v>3425</v>
      </c>
      <c r="C1653" s="88">
        <v>0</v>
      </c>
      <c r="D1653" s="89" t="s">
        <v>6</v>
      </c>
      <c r="E1653" s="90" t="str">
        <f>VLOOKUP(STOCKSANLUIS[[#This Row],[CODIGO]],FAMILIAS[],4,FALSE)</f>
        <v>FULL GAUGE</v>
      </c>
      <c r="F1653" s="90">
        <v>1</v>
      </c>
      <c r="G1653" s="90" t="s">
        <v>19524</v>
      </c>
      <c r="H1653" s="90">
        <f>SUMIF(INGRESO_MERCADERIA[CODIGO],STOCKSANLUIS[[#This Row],[CODIGO]],INGRESO_MERCADERIA[INGRESO])</f>
        <v>4</v>
      </c>
      <c r="I1653" s="90">
        <f>SUMIF(SALIDA[CODIGO],STOCKSANLUIS[[#This Row],[CODIGO]],SALIDA[CANTIDAD])</f>
        <v>2</v>
      </c>
      <c r="J1653" s="90">
        <f>STOCKSANLUIS[[#This Row],[STOCK ALM1]]-STOCKSANLUIS[[#This Row],[SALIDA]]</f>
        <v>2</v>
      </c>
      <c r="K1653" s="90" t="str">
        <f>VLOOKUP(STOCKSANLUIS[[#This Row],[CODIGO]],CLASIFICACION[],6,FALSE)</f>
        <v>B</v>
      </c>
      <c r="L1653" s="90">
        <f>IFERROR(VLOOKUP(STOCKSANLUIS[[#This Row],[CODIGO]],STOCK_STARSOFT[],3,FALSE),0)</f>
        <v>2</v>
      </c>
      <c r="M1653" s="90" t="str">
        <f>IF(STOCKSANLUIS[[#This Row],[STOCK ACTUAL]]=STOCKSANLUIS[[#This Row],[STOCK_STARSOFT]],"SIN DIFERENCIA","DIFERENCIA")</f>
        <v>SIN DIFERENCIA</v>
      </c>
    </row>
    <row r="1654" spans="1:13" ht="15" hidden="1" customHeight="1" x14ac:dyDescent="0.25">
      <c r="A1654" s="144" t="s">
        <v>3426</v>
      </c>
      <c r="B1654" s="87" t="s">
        <v>3427</v>
      </c>
      <c r="C1654" s="88">
        <v>0</v>
      </c>
      <c r="D1654" s="89" t="s">
        <v>6</v>
      </c>
      <c r="E1654" s="90" t="str">
        <f>VLOOKUP(STOCKSANLUIS[[#This Row],[CODIGO]],FAMILIAS[],4,FALSE)</f>
        <v>FULL GAUGE</v>
      </c>
      <c r="F1654" s="90">
        <v>1</v>
      </c>
      <c r="G1654" s="90" t="s">
        <v>19524</v>
      </c>
      <c r="H1654" s="90">
        <f>SUMIF(INGRESO_MERCADERIA[CODIGO],STOCKSANLUIS[[#This Row],[CODIGO]],INGRESO_MERCADERIA[INGRESO])</f>
        <v>3</v>
      </c>
      <c r="I1654" s="90">
        <f>SUMIF(SALIDA[CODIGO],STOCKSANLUIS[[#This Row],[CODIGO]],SALIDA[CANTIDAD])</f>
        <v>1</v>
      </c>
      <c r="J1654" s="90">
        <f>STOCKSANLUIS[[#This Row],[STOCK ALM1]]-STOCKSANLUIS[[#This Row],[SALIDA]]</f>
        <v>2</v>
      </c>
      <c r="K1654" s="90" t="str">
        <f>VLOOKUP(STOCKSANLUIS[[#This Row],[CODIGO]],CLASIFICACION[],6,FALSE)</f>
        <v>C</v>
      </c>
      <c r="L1654" s="90">
        <f>IFERROR(VLOOKUP(STOCKSANLUIS[[#This Row],[CODIGO]],STOCK_STARSOFT[],3,FALSE),0)</f>
        <v>2</v>
      </c>
      <c r="M1654" s="90" t="str">
        <f>IF(STOCKSANLUIS[[#This Row],[STOCK ACTUAL]]=STOCKSANLUIS[[#This Row],[STOCK_STARSOFT]],"SIN DIFERENCIA","DIFERENCIA")</f>
        <v>SIN DIFERENCIA</v>
      </c>
    </row>
    <row r="1655" spans="1:13" ht="15" hidden="1" customHeight="1" x14ac:dyDescent="0.25">
      <c r="A1655" s="144" t="s">
        <v>3468</v>
      </c>
      <c r="B1655" s="87" t="s">
        <v>3469</v>
      </c>
      <c r="C1655" s="88">
        <v>0</v>
      </c>
      <c r="D1655" s="89" t="s">
        <v>6</v>
      </c>
      <c r="E1655" s="90" t="str">
        <f>VLOOKUP(STOCKSANLUIS[[#This Row],[CODIGO]],FAMILIAS[],4,FALSE)</f>
        <v>FULL GAUGE</v>
      </c>
      <c r="F1655" s="90">
        <v>1</v>
      </c>
      <c r="G1655" s="90" t="s">
        <v>19524</v>
      </c>
      <c r="H1655" s="90">
        <f>SUMIF(INGRESO_MERCADERIA[CODIGO],STOCKSANLUIS[[#This Row],[CODIGO]],INGRESO_MERCADERIA[INGRESO])</f>
        <v>18</v>
      </c>
      <c r="I1655" s="90">
        <f>SUMIF(SALIDA[CODIGO],STOCKSANLUIS[[#This Row],[CODIGO]],SALIDA[CANTIDAD])</f>
        <v>8</v>
      </c>
      <c r="J1655" s="90">
        <f>STOCKSANLUIS[[#This Row],[STOCK ALM1]]-STOCKSANLUIS[[#This Row],[SALIDA]]</f>
        <v>10</v>
      </c>
      <c r="K1655" s="90" t="str">
        <f>VLOOKUP(STOCKSANLUIS[[#This Row],[CODIGO]],CLASIFICACION[],6,FALSE)</f>
        <v>B</v>
      </c>
      <c r="L1655" s="90">
        <f>IFERROR(VLOOKUP(STOCKSANLUIS[[#This Row],[CODIGO]],STOCK_STARSOFT[],3,FALSE),0)</f>
        <v>10</v>
      </c>
      <c r="M1655" s="90" t="str">
        <f>IF(STOCKSANLUIS[[#This Row],[STOCK ACTUAL]]=STOCKSANLUIS[[#This Row],[STOCK_STARSOFT]],"SIN DIFERENCIA","DIFERENCIA")</f>
        <v>SIN DIFERENCIA</v>
      </c>
    </row>
    <row r="1656" spans="1:13" ht="15" hidden="1" customHeight="1" x14ac:dyDescent="0.25">
      <c r="A1656" s="151" t="s">
        <v>22280</v>
      </c>
      <c r="B1656" s="104" t="s">
        <v>22281</v>
      </c>
      <c r="C1656" s="105"/>
      <c r="D1656" s="89" t="s">
        <v>6</v>
      </c>
      <c r="E1656" s="107" t="str">
        <f>VLOOKUP(STOCKSANLUIS[[#This Row],[CODIGO]],FAMILIAS[],4,FALSE)</f>
        <v>EVERFROST</v>
      </c>
      <c r="F1656" s="107"/>
      <c r="G1656" s="90" t="s">
        <v>19526</v>
      </c>
      <c r="H1656" s="107">
        <f>SUMIF(INGRESO_MERCADERIA[CODIGO],STOCKSANLUIS[[#This Row],[CODIGO]],INGRESO_MERCADERIA[INGRESO])</f>
        <v>8</v>
      </c>
      <c r="I1656" s="107">
        <f>SUMIF(SALIDA[CODIGO],STOCKSANLUIS[[#This Row],[CODIGO]],SALIDA[CANTIDAD])</f>
        <v>0</v>
      </c>
      <c r="J1656" s="107">
        <f>STOCKSANLUIS[[#This Row],[STOCK ALM1]]-STOCKSANLUIS[[#This Row],[SALIDA]]</f>
        <v>8</v>
      </c>
      <c r="K1656" s="107" t="str">
        <f>VLOOKUP(STOCKSANLUIS[[#This Row],[CODIGO]],CLASIFICACION[],6,FALSE)</f>
        <v>B</v>
      </c>
      <c r="L1656" s="107">
        <f>IFERROR(VLOOKUP(STOCKSANLUIS[[#This Row],[CODIGO]],STOCK_STARSOFT[],3,FALSE),0)</f>
        <v>8</v>
      </c>
      <c r="M1656" s="107" t="str">
        <f>IF(STOCKSANLUIS[[#This Row],[STOCK ACTUAL]]=STOCKSANLUIS[[#This Row],[STOCK_STARSOFT]],"SIN DIFERENCIA","DIFERENCIA")</f>
        <v>SIN DIFERENCIA</v>
      </c>
    </row>
    <row r="1657" spans="1:13" ht="15" hidden="1" customHeight="1" x14ac:dyDescent="0.25">
      <c r="A1657" s="144" t="s">
        <v>3428</v>
      </c>
      <c r="B1657" s="87" t="s">
        <v>3429</v>
      </c>
      <c r="C1657" s="88">
        <v>0</v>
      </c>
      <c r="D1657" s="89" t="s">
        <v>6</v>
      </c>
      <c r="E1657" s="90" t="str">
        <f>VLOOKUP(STOCKSANLUIS[[#This Row],[CODIGO]],FAMILIAS[],4,FALSE)</f>
        <v>THE CHEMOURS</v>
      </c>
      <c r="F1657" s="90">
        <v>1</v>
      </c>
      <c r="G1657" s="90"/>
      <c r="H1657" s="90">
        <f>SUMIF(INGRESO_MERCADERIA[CODIGO],STOCKSANLUIS[[#This Row],[CODIGO]],INGRESO_MERCADERIA[INGRESO])</f>
        <v>0</v>
      </c>
      <c r="I1657" s="90">
        <f>SUMIF(SALIDA[CODIGO],STOCKSANLUIS[[#This Row],[CODIGO]],SALIDA[CANTIDAD])</f>
        <v>0</v>
      </c>
      <c r="J1657" s="90">
        <f>STOCKSANLUIS[[#This Row],[STOCK ALM1]]-STOCKSANLUIS[[#This Row],[SALIDA]]</f>
        <v>0</v>
      </c>
      <c r="K1657" s="90" t="str">
        <f>VLOOKUP(STOCKSANLUIS[[#This Row],[CODIGO]],CLASIFICACION[],6,FALSE)</f>
        <v>C</v>
      </c>
      <c r="L1657" s="90">
        <f>IFERROR(VLOOKUP(STOCKSANLUIS[[#This Row],[CODIGO]],STOCK_STARSOFT[],3,FALSE),0)</f>
        <v>0</v>
      </c>
      <c r="M1657" s="90" t="str">
        <f>IF(STOCKSANLUIS[[#This Row],[STOCK ACTUAL]]=STOCKSANLUIS[[#This Row],[STOCK_STARSOFT]],"SIN DIFERENCIA","DIFERENCIA")</f>
        <v>SIN DIFERENCIA</v>
      </c>
    </row>
    <row r="1658" spans="1:13" ht="15" hidden="1" customHeight="1" x14ac:dyDescent="0.25">
      <c r="A1658" s="144" t="s">
        <v>3430</v>
      </c>
      <c r="B1658" s="87" t="s">
        <v>3431</v>
      </c>
      <c r="C1658" s="88">
        <v>0</v>
      </c>
      <c r="D1658" s="89" t="s">
        <v>6</v>
      </c>
      <c r="E1658" s="90" t="str">
        <f>VLOOKUP(STOCKSANLUIS[[#This Row],[CODIGO]],FAMILIAS[],4,FALSE)</f>
        <v>THE CHEMOURS</v>
      </c>
      <c r="F1658" s="90">
        <v>1</v>
      </c>
      <c r="G1658" s="90"/>
      <c r="H1658" s="90">
        <f>SUMIF(INGRESO_MERCADERIA[CODIGO],STOCKSANLUIS[[#This Row],[CODIGO]],INGRESO_MERCADERIA[INGRESO])</f>
        <v>0</v>
      </c>
      <c r="I1658" s="90">
        <f>SUMIF(SALIDA[CODIGO],STOCKSANLUIS[[#This Row],[CODIGO]],SALIDA[CANTIDAD])</f>
        <v>0</v>
      </c>
      <c r="J1658" s="90">
        <f>STOCKSANLUIS[[#This Row],[STOCK ALM1]]-STOCKSANLUIS[[#This Row],[SALIDA]]</f>
        <v>0</v>
      </c>
      <c r="K1658" s="90" t="str">
        <f>VLOOKUP(STOCKSANLUIS[[#This Row],[CODIGO]],CLASIFICACION[],6,FALSE)</f>
        <v>C</v>
      </c>
      <c r="L1658" s="90">
        <f>IFERROR(VLOOKUP(STOCKSANLUIS[[#This Row],[CODIGO]],STOCK_STARSOFT[],3,FALSE),0)</f>
        <v>0</v>
      </c>
      <c r="M1658" s="90" t="str">
        <f>IF(STOCKSANLUIS[[#This Row],[STOCK ACTUAL]]=STOCKSANLUIS[[#This Row],[STOCK_STARSOFT]],"SIN DIFERENCIA","DIFERENCIA")</f>
        <v>SIN DIFERENCIA</v>
      </c>
    </row>
    <row r="1659" spans="1:13" ht="15" hidden="1" customHeight="1" x14ac:dyDescent="0.25">
      <c r="A1659" s="144" t="s">
        <v>3432</v>
      </c>
      <c r="B1659" s="87" t="s">
        <v>3433</v>
      </c>
      <c r="C1659" s="88">
        <v>0</v>
      </c>
      <c r="D1659" s="89" t="s">
        <v>6</v>
      </c>
      <c r="E1659" s="90" t="str">
        <f>VLOOKUP(STOCKSANLUIS[[#This Row],[CODIGO]],FAMILIAS[],4,FALSE)</f>
        <v>THE CHEMOURS</v>
      </c>
      <c r="F1659" s="90">
        <v>1</v>
      </c>
      <c r="G1659" s="90"/>
      <c r="H1659" s="90">
        <f>SUMIF(INGRESO_MERCADERIA[CODIGO],STOCKSANLUIS[[#This Row],[CODIGO]],INGRESO_MERCADERIA[INGRESO])</f>
        <v>0</v>
      </c>
      <c r="I1659" s="90">
        <f>SUMIF(SALIDA[CODIGO],STOCKSANLUIS[[#This Row],[CODIGO]],SALIDA[CANTIDAD])</f>
        <v>0</v>
      </c>
      <c r="J1659" s="90">
        <f>STOCKSANLUIS[[#This Row],[STOCK ALM1]]-STOCKSANLUIS[[#This Row],[SALIDA]]</f>
        <v>0</v>
      </c>
      <c r="K1659" s="90" t="str">
        <f>VLOOKUP(STOCKSANLUIS[[#This Row],[CODIGO]],CLASIFICACION[],6,FALSE)</f>
        <v>C</v>
      </c>
      <c r="L1659" s="90">
        <f>IFERROR(VLOOKUP(STOCKSANLUIS[[#This Row],[CODIGO]],STOCK_STARSOFT[],3,FALSE),0)</f>
        <v>0</v>
      </c>
      <c r="M1659" s="90" t="str">
        <f>IF(STOCKSANLUIS[[#This Row],[STOCK ACTUAL]]=STOCKSANLUIS[[#This Row],[STOCK_STARSOFT]],"SIN DIFERENCIA","DIFERENCIA")</f>
        <v>SIN DIFERENCIA</v>
      </c>
    </row>
    <row r="1660" spans="1:13" ht="15" hidden="1" customHeight="1" x14ac:dyDescent="0.25">
      <c r="A1660" s="144" t="s">
        <v>3434</v>
      </c>
      <c r="B1660" s="87" t="s">
        <v>3435</v>
      </c>
      <c r="C1660" s="88">
        <v>0</v>
      </c>
      <c r="D1660" s="89" t="s">
        <v>6</v>
      </c>
      <c r="E1660" s="90" t="str">
        <f>VLOOKUP(STOCKSANLUIS[[#This Row],[CODIGO]],FAMILIAS[],4,FALSE)</f>
        <v>THE CHEMOURS</v>
      </c>
      <c r="F1660" s="90">
        <v>1</v>
      </c>
      <c r="G1660" s="90"/>
      <c r="H1660" s="90">
        <f>SUMIF(INGRESO_MERCADERIA[CODIGO],STOCKSANLUIS[[#This Row],[CODIGO]],INGRESO_MERCADERIA[INGRESO])</f>
        <v>0</v>
      </c>
      <c r="I1660" s="90">
        <f>SUMIF(SALIDA[CODIGO],STOCKSANLUIS[[#This Row],[CODIGO]],SALIDA[CANTIDAD])</f>
        <v>0</v>
      </c>
      <c r="J1660" s="90">
        <f>STOCKSANLUIS[[#This Row],[STOCK ALM1]]-STOCKSANLUIS[[#This Row],[SALIDA]]</f>
        <v>0</v>
      </c>
      <c r="K1660" s="90" t="str">
        <f>VLOOKUP(STOCKSANLUIS[[#This Row],[CODIGO]],CLASIFICACION[],6,FALSE)</f>
        <v>C</v>
      </c>
      <c r="L1660" s="90">
        <f>IFERROR(VLOOKUP(STOCKSANLUIS[[#This Row],[CODIGO]],STOCK_STARSOFT[],3,FALSE),0)</f>
        <v>0</v>
      </c>
      <c r="M1660" s="90" t="str">
        <f>IF(STOCKSANLUIS[[#This Row],[STOCK ACTUAL]]=STOCKSANLUIS[[#This Row],[STOCK_STARSOFT]],"SIN DIFERENCIA","DIFERENCIA")</f>
        <v>SIN DIFERENCIA</v>
      </c>
    </row>
    <row r="1661" spans="1:13" ht="15" hidden="1" customHeight="1" x14ac:dyDescent="0.25">
      <c r="A1661" s="144" t="s">
        <v>3436</v>
      </c>
      <c r="B1661" s="87" t="s">
        <v>3437</v>
      </c>
      <c r="C1661" s="88">
        <v>0</v>
      </c>
      <c r="D1661" s="89" t="s">
        <v>6</v>
      </c>
      <c r="E1661" s="90" t="str">
        <f>VLOOKUP(STOCKSANLUIS[[#This Row],[CODIGO]],FAMILIAS[],4,FALSE)</f>
        <v>THE CHEMOURS</v>
      </c>
      <c r="F1661" s="90">
        <v>1</v>
      </c>
      <c r="G1661" s="90"/>
      <c r="H1661" s="90">
        <f>SUMIF(INGRESO_MERCADERIA[CODIGO],STOCKSANLUIS[[#This Row],[CODIGO]],INGRESO_MERCADERIA[INGRESO])</f>
        <v>0</v>
      </c>
      <c r="I1661" s="90">
        <f>SUMIF(SALIDA[CODIGO],STOCKSANLUIS[[#This Row],[CODIGO]],SALIDA[CANTIDAD])</f>
        <v>0</v>
      </c>
      <c r="J1661" s="90">
        <f>STOCKSANLUIS[[#This Row],[STOCK ALM1]]-STOCKSANLUIS[[#This Row],[SALIDA]]</f>
        <v>0</v>
      </c>
      <c r="K1661" s="90" t="str">
        <f>VLOOKUP(STOCKSANLUIS[[#This Row],[CODIGO]],CLASIFICACION[],6,FALSE)</f>
        <v>B</v>
      </c>
      <c r="L1661" s="90">
        <f>IFERROR(VLOOKUP(STOCKSANLUIS[[#This Row],[CODIGO]],STOCK_STARSOFT[],3,FALSE),0)</f>
        <v>0</v>
      </c>
      <c r="M1661" s="90" t="str">
        <f>IF(STOCKSANLUIS[[#This Row],[STOCK ACTUAL]]=STOCKSANLUIS[[#This Row],[STOCK_STARSOFT]],"SIN DIFERENCIA","DIFERENCIA")</f>
        <v>SIN DIFERENCIA</v>
      </c>
    </row>
    <row r="1662" spans="1:13" ht="15" hidden="1" customHeight="1" x14ac:dyDescent="0.25">
      <c r="A1662" s="144" t="s">
        <v>3438</v>
      </c>
      <c r="B1662" s="87" t="s">
        <v>3429</v>
      </c>
      <c r="C1662" s="88">
        <v>0</v>
      </c>
      <c r="D1662" s="89" t="s">
        <v>2350</v>
      </c>
      <c r="E1662" s="90" t="str">
        <f>VLOOKUP(STOCKSANLUIS[[#This Row],[CODIGO]],FAMILIAS[],4,FALSE)</f>
        <v>THE CHEMOURS</v>
      </c>
      <c r="F1662" s="90">
        <v>1</v>
      </c>
      <c r="G1662" s="90"/>
      <c r="H1662" s="90">
        <f>SUMIF(INGRESO_MERCADERIA[CODIGO],STOCKSANLUIS[[#This Row],[CODIGO]],INGRESO_MERCADERIA[INGRESO])</f>
        <v>0</v>
      </c>
      <c r="I1662" s="90">
        <f>SUMIF(SALIDA[CODIGO],STOCKSANLUIS[[#This Row],[CODIGO]],SALIDA[CANTIDAD])</f>
        <v>0</v>
      </c>
      <c r="J1662" s="90">
        <f>STOCKSANLUIS[[#This Row],[STOCK ALM1]]-STOCKSANLUIS[[#This Row],[SALIDA]]</f>
        <v>0</v>
      </c>
      <c r="K1662" s="90" t="str">
        <f>VLOOKUP(STOCKSANLUIS[[#This Row],[CODIGO]],CLASIFICACION[],6,FALSE)</f>
        <v>C</v>
      </c>
      <c r="L1662" s="90">
        <f>IFERROR(VLOOKUP(STOCKSANLUIS[[#This Row],[CODIGO]],STOCK_STARSOFT[],3,FALSE),0)</f>
        <v>0</v>
      </c>
      <c r="M1662" s="90" t="str">
        <f>IF(STOCKSANLUIS[[#This Row],[STOCK ACTUAL]]=STOCKSANLUIS[[#This Row],[STOCK_STARSOFT]],"SIN DIFERENCIA","DIFERENCIA")</f>
        <v>SIN DIFERENCIA</v>
      </c>
    </row>
    <row r="1663" spans="1:13" ht="15" hidden="1" customHeight="1" x14ac:dyDescent="0.25">
      <c r="A1663" s="144" t="s">
        <v>3439</v>
      </c>
      <c r="B1663" s="87" t="s">
        <v>3431</v>
      </c>
      <c r="C1663" s="88">
        <v>0</v>
      </c>
      <c r="D1663" s="89" t="s">
        <v>2350</v>
      </c>
      <c r="E1663" s="90" t="str">
        <f>VLOOKUP(STOCKSANLUIS[[#This Row],[CODIGO]],FAMILIAS[],4,FALSE)</f>
        <v>THE CHEMOURS</v>
      </c>
      <c r="F1663" s="90">
        <v>1</v>
      </c>
      <c r="G1663" s="90"/>
      <c r="H1663" s="90">
        <f>SUMIF(INGRESO_MERCADERIA[CODIGO],STOCKSANLUIS[[#This Row],[CODIGO]],INGRESO_MERCADERIA[INGRESO])</f>
        <v>0</v>
      </c>
      <c r="I1663" s="90">
        <f>SUMIF(SALIDA[CODIGO],STOCKSANLUIS[[#This Row],[CODIGO]],SALIDA[CANTIDAD])</f>
        <v>0</v>
      </c>
      <c r="J1663" s="90">
        <f>STOCKSANLUIS[[#This Row],[STOCK ALM1]]-STOCKSANLUIS[[#This Row],[SALIDA]]</f>
        <v>0</v>
      </c>
      <c r="K1663" s="90" t="str">
        <f>VLOOKUP(STOCKSANLUIS[[#This Row],[CODIGO]],CLASIFICACION[],6,FALSE)</f>
        <v>C</v>
      </c>
      <c r="L1663" s="90">
        <f>IFERROR(VLOOKUP(STOCKSANLUIS[[#This Row],[CODIGO]],STOCK_STARSOFT[],3,FALSE),0)</f>
        <v>0</v>
      </c>
      <c r="M1663" s="90" t="str">
        <f>IF(STOCKSANLUIS[[#This Row],[STOCK ACTUAL]]=STOCKSANLUIS[[#This Row],[STOCK_STARSOFT]],"SIN DIFERENCIA","DIFERENCIA")</f>
        <v>SIN DIFERENCIA</v>
      </c>
    </row>
    <row r="1664" spans="1:13" ht="15" hidden="1" customHeight="1" x14ac:dyDescent="0.25">
      <c r="A1664" s="144" t="s">
        <v>3440</v>
      </c>
      <c r="B1664" s="87" t="s">
        <v>3433</v>
      </c>
      <c r="C1664" s="88">
        <v>0</v>
      </c>
      <c r="D1664" s="89" t="s">
        <v>2350</v>
      </c>
      <c r="E1664" s="90" t="str">
        <f>VLOOKUP(STOCKSANLUIS[[#This Row],[CODIGO]],FAMILIAS[],4,FALSE)</f>
        <v>THE CHEMOURS</v>
      </c>
      <c r="F1664" s="90">
        <v>1</v>
      </c>
      <c r="G1664" s="90"/>
      <c r="H1664" s="90">
        <f>SUMIF(INGRESO_MERCADERIA[CODIGO],STOCKSANLUIS[[#This Row],[CODIGO]],INGRESO_MERCADERIA[INGRESO])</f>
        <v>0</v>
      </c>
      <c r="I1664" s="90">
        <f>SUMIF(SALIDA[CODIGO],STOCKSANLUIS[[#This Row],[CODIGO]],SALIDA[CANTIDAD])</f>
        <v>0</v>
      </c>
      <c r="J1664" s="90">
        <f>STOCKSANLUIS[[#This Row],[STOCK ALM1]]-STOCKSANLUIS[[#This Row],[SALIDA]]</f>
        <v>0</v>
      </c>
      <c r="K1664" s="90" t="str">
        <f>VLOOKUP(STOCKSANLUIS[[#This Row],[CODIGO]],CLASIFICACION[],6,FALSE)</f>
        <v>C</v>
      </c>
      <c r="L1664" s="90">
        <f>IFERROR(VLOOKUP(STOCKSANLUIS[[#This Row],[CODIGO]],STOCK_STARSOFT[],3,FALSE),0)</f>
        <v>0</v>
      </c>
      <c r="M1664" s="90" t="str">
        <f>IF(STOCKSANLUIS[[#This Row],[STOCK ACTUAL]]=STOCKSANLUIS[[#This Row],[STOCK_STARSOFT]],"SIN DIFERENCIA","DIFERENCIA")</f>
        <v>SIN DIFERENCIA</v>
      </c>
    </row>
    <row r="1665" spans="1:13" ht="15" hidden="1" customHeight="1" x14ac:dyDescent="0.25">
      <c r="A1665" s="144" t="s">
        <v>3441</v>
      </c>
      <c r="B1665" s="87" t="s">
        <v>3435</v>
      </c>
      <c r="C1665" s="88">
        <v>0</v>
      </c>
      <c r="D1665" s="89" t="s">
        <v>2350</v>
      </c>
      <c r="E1665" s="90" t="str">
        <f>VLOOKUP(STOCKSANLUIS[[#This Row],[CODIGO]],FAMILIAS[],4,FALSE)</f>
        <v>THE CHEMOURS</v>
      </c>
      <c r="F1665" s="90">
        <v>1</v>
      </c>
      <c r="G1665" s="90"/>
      <c r="H1665" s="90">
        <f>SUMIF(INGRESO_MERCADERIA[CODIGO],STOCKSANLUIS[[#This Row],[CODIGO]],INGRESO_MERCADERIA[INGRESO])</f>
        <v>0</v>
      </c>
      <c r="I1665" s="90">
        <f>SUMIF(SALIDA[CODIGO],STOCKSANLUIS[[#This Row],[CODIGO]],SALIDA[CANTIDAD])</f>
        <v>0</v>
      </c>
      <c r="J1665" s="90">
        <f>STOCKSANLUIS[[#This Row],[STOCK ALM1]]-STOCKSANLUIS[[#This Row],[SALIDA]]</f>
        <v>0</v>
      </c>
      <c r="K1665" s="90" t="str">
        <f>VLOOKUP(STOCKSANLUIS[[#This Row],[CODIGO]],CLASIFICACION[],6,FALSE)</f>
        <v>C</v>
      </c>
      <c r="L1665" s="90">
        <f>IFERROR(VLOOKUP(STOCKSANLUIS[[#This Row],[CODIGO]],STOCK_STARSOFT[],3,FALSE),0)</f>
        <v>0</v>
      </c>
      <c r="M1665" s="90" t="str">
        <f>IF(STOCKSANLUIS[[#This Row],[STOCK ACTUAL]]=STOCKSANLUIS[[#This Row],[STOCK_STARSOFT]],"SIN DIFERENCIA","DIFERENCIA")</f>
        <v>SIN DIFERENCIA</v>
      </c>
    </row>
    <row r="1666" spans="1:13" ht="15" hidden="1" customHeight="1" x14ac:dyDescent="0.25">
      <c r="A1666" s="144" t="s">
        <v>3442</v>
      </c>
      <c r="B1666" s="87" t="s">
        <v>3443</v>
      </c>
      <c r="C1666" s="88">
        <v>0</v>
      </c>
      <c r="D1666" s="89" t="s">
        <v>2350</v>
      </c>
      <c r="E1666" s="90" t="str">
        <f>VLOOKUP(STOCKSANLUIS[[#This Row],[CODIGO]],FAMILIAS[],4,FALSE)</f>
        <v>THE CHEMOURS</v>
      </c>
      <c r="F1666" s="90">
        <v>1</v>
      </c>
      <c r="G1666" s="90"/>
      <c r="H1666" s="90">
        <f>SUMIF(INGRESO_MERCADERIA[CODIGO],STOCKSANLUIS[[#This Row],[CODIGO]],INGRESO_MERCADERIA[INGRESO])</f>
        <v>0</v>
      </c>
      <c r="I1666" s="90">
        <f>SUMIF(SALIDA[CODIGO],STOCKSANLUIS[[#This Row],[CODIGO]],SALIDA[CANTIDAD])</f>
        <v>0</v>
      </c>
      <c r="J1666" s="90">
        <f>STOCKSANLUIS[[#This Row],[STOCK ALM1]]-STOCKSANLUIS[[#This Row],[SALIDA]]</f>
        <v>0</v>
      </c>
      <c r="K1666" s="90" t="str">
        <f>VLOOKUP(STOCKSANLUIS[[#This Row],[CODIGO]],CLASIFICACION[],6,FALSE)</f>
        <v>C</v>
      </c>
      <c r="L1666" s="90">
        <f>IFERROR(VLOOKUP(STOCKSANLUIS[[#This Row],[CODIGO]],STOCK_STARSOFT[],3,FALSE),0)</f>
        <v>0</v>
      </c>
      <c r="M1666" s="90" t="str">
        <f>IF(STOCKSANLUIS[[#This Row],[STOCK ACTUAL]]=STOCKSANLUIS[[#This Row],[STOCK_STARSOFT]],"SIN DIFERENCIA","DIFERENCIA")</f>
        <v>SIN DIFERENCIA</v>
      </c>
    </row>
    <row r="1667" spans="1:13" ht="15" hidden="1" customHeight="1" x14ac:dyDescent="0.25">
      <c r="A1667" s="144" t="s">
        <v>3444</v>
      </c>
      <c r="B1667" s="87" t="s">
        <v>3445</v>
      </c>
      <c r="C1667" s="88">
        <v>0</v>
      </c>
      <c r="D1667" s="89" t="s">
        <v>6</v>
      </c>
      <c r="E1667" s="90" t="str">
        <f>VLOOKUP(STOCKSANLUIS[[#This Row],[CODIGO]],FAMILIAS[],4,FALSE)</f>
        <v>DANFOSS</v>
      </c>
      <c r="F1667" s="90">
        <v>1</v>
      </c>
      <c r="G1667" s="90"/>
      <c r="H1667" s="90">
        <f>SUMIF(INGRESO_MERCADERIA[CODIGO],STOCKSANLUIS[[#This Row],[CODIGO]],INGRESO_MERCADERIA[INGRESO])</f>
        <v>0</v>
      </c>
      <c r="I1667" s="90">
        <f>SUMIF(SALIDA[CODIGO],STOCKSANLUIS[[#This Row],[CODIGO]],SALIDA[CANTIDAD])</f>
        <v>0</v>
      </c>
      <c r="J1667" s="90">
        <f>STOCKSANLUIS[[#This Row],[STOCK ALM1]]-STOCKSANLUIS[[#This Row],[SALIDA]]</f>
        <v>0</v>
      </c>
      <c r="K1667" s="90" t="str">
        <f>VLOOKUP(STOCKSANLUIS[[#This Row],[CODIGO]],CLASIFICACION[],6,FALSE)</f>
        <v>C</v>
      </c>
      <c r="L1667" s="90">
        <f>IFERROR(VLOOKUP(STOCKSANLUIS[[#This Row],[CODIGO]],STOCK_STARSOFT[],3,FALSE),0)</f>
        <v>0</v>
      </c>
      <c r="M1667" s="90" t="str">
        <f>IF(STOCKSANLUIS[[#This Row],[STOCK ACTUAL]]=STOCKSANLUIS[[#This Row],[STOCK_STARSOFT]],"SIN DIFERENCIA","DIFERENCIA")</f>
        <v>SIN DIFERENCIA</v>
      </c>
    </row>
    <row r="1668" spans="1:13" ht="15" hidden="1" customHeight="1" x14ac:dyDescent="0.25">
      <c r="A1668" s="151" t="s">
        <v>22282</v>
      </c>
      <c r="B1668" s="104" t="s">
        <v>22283</v>
      </c>
      <c r="C1668" s="105"/>
      <c r="D1668" s="89" t="s">
        <v>6</v>
      </c>
      <c r="E1668" s="107" t="str">
        <f>VLOOKUP(STOCKSANLUIS[[#This Row],[CODIGO]],FAMILIAS[],4,FALSE)</f>
        <v>EVERFROST</v>
      </c>
      <c r="F1668" s="107"/>
      <c r="G1668" s="90" t="s">
        <v>19526</v>
      </c>
      <c r="H1668" s="107">
        <f>SUMIF(INGRESO_MERCADERIA[CODIGO],STOCKSANLUIS[[#This Row],[CODIGO]],INGRESO_MERCADERIA[INGRESO])</f>
        <v>8</v>
      </c>
      <c r="I1668" s="107">
        <f>SUMIF(SALIDA[CODIGO],STOCKSANLUIS[[#This Row],[CODIGO]],SALIDA[CANTIDAD])</f>
        <v>5</v>
      </c>
      <c r="J1668" s="107">
        <f>STOCKSANLUIS[[#This Row],[STOCK ALM1]]-STOCKSANLUIS[[#This Row],[SALIDA]]</f>
        <v>3</v>
      </c>
      <c r="K1668" s="107" t="str">
        <f>VLOOKUP(STOCKSANLUIS[[#This Row],[CODIGO]],CLASIFICACION[],6,FALSE)</f>
        <v>B</v>
      </c>
      <c r="L1668" s="107">
        <f>IFERROR(VLOOKUP(STOCKSANLUIS[[#This Row],[CODIGO]],STOCK_STARSOFT[],3,FALSE),0)</f>
        <v>3</v>
      </c>
      <c r="M1668" s="107" t="str">
        <f>IF(STOCKSANLUIS[[#This Row],[STOCK ACTUAL]]=STOCKSANLUIS[[#This Row],[STOCK_STARSOFT]],"SIN DIFERENCIA","DIFERENCIA")</f>
        <v>SIN DIFERENCIA</v>
      </c>
    </row>
    <row r="1669" spans="1:13" ht="15" hidden="1" customHeight="1" x14ac:dyDescent="0.25">
      <c r="A1669" s="239" t="s">
        <v>22284</v>
      </c>
      <c r="B1669" s="148" t="s">
        <v>22285</v>
      </c>
      <c r="C1669" s="105"/>
      <c r="D1669" s="89" t="s">
        <v>6</v>
      </c>
      <c r="E1669" s="107" t="str">
        <f>VLOOKUP(STOCKSANLUIS[[#This Row],[CODIGO]],FAMILIAS[],4,FALSE)</f>
        <v>EVERFROST</v>
      </c>
      <c r="F1669" s="107"/>
      <c r="G1669" s="90" t="s">
        <v>19526</v>
      </c>
      <c r="H1669" s="107">
        <f>SUMIF(INGRESO_MERCADERIA[CODIGO],STOCKSANLUIS[[#This Row],[CODIGO]],INGRESO_MERCADERIA[INGRESO])</f>
        <v>6</v>
      </c>
      <c r="I1669" s="107">
        <f>SUMIF(SALIDA[CODIGO],STOCKSANLUIS[[#This Row],[CODIGO]],SALIDA[CANTIDAD])</f>
        <v>2</v>
      </c>
      <c r="J1669" s="107">
        <f>STOCKSANLUIS[[#This Row],[STOCK ALM1]]-STOCKSANLUIS[[#This Row],[SALIDA]]</f>
        <v>4</v>
      </c>
      <c r="K1669" s="107" t="str">
        <f>VLOOKUP(STOCKSANLUIS[[#This Row],[CODIGO]],CLASIFICACION[],6,FALSE)</f>
        <v>B</v>
      </c>
      <c r="L1669" s="107">
        <f>IFERROR(VLOOKUP(STOCKSANLUIS[[#This Row],[CODIGO]],STOCK_STARSOFT[],3,FALSE),0)</f>
        <v>4</v>
      </c>
      <c r="M1669" s="107" t="str">
        <f>IF(STOCKSANLUIS[[#This Row],[STOCK ACTUAL]]=STOCKSANLUIS[[#This Row],[STOCK_STARSOFT]],"SIN DIFERENCIA","DIFERENCIA")</f>
        <v>SIN DIFERENCIA</v>
      </c>
    </row>
    <row r="1670" spans="1:13" hidden="1" x14ac:dyDescent="0.25">
      <c r="A1670" s="144" t="s">
        <v>3450</v>
      </c>
      <c r="B1670" s="87" t="s">
        <v>3451</v>
      </c>
      <c r="C1670" s="88">
        <v>0</v>
      </c>
      <c r="D1670" s="89" t="s">
        <v>6</v>
      </c>
      <c r="E1670" s="90" t="str">
        <f>VLOOKUP(STOCKSANLUIS[[#This Row],[CODIGO]],FAMILIAS[],4,FALSE)</f>
        <v>EVERWELL</v>
      </c>
      <c r="F1670" s="90">
        <v>1</v>
      </c>
      <c r="G1670" s="90"/>
      <c r="H1670" s="90">
        <f>SUMIF(INGRESO_MERCADERIA[CODIGO],STOCKSANLUIS[[#This Row],[CODIGO]],INGRESO_MERCADERIA[INGRESO])</f>
        <v>0</v>
      </c>
      <c r="I1670" s="90">
        <f>SUMIF(SALIDA[CODIGO],STOCKSANLUIS[[#This Row],[CODIGO]],SALIDA[CANTIDAD])</f>
        <v>0</v>
      </c>
      <c r="J1670" s="90">
        <f>STOCKSANLUIS[[#This Row],[STOCK ALM1]]-STOCKSANLUIS[[#This Row],[SALIDA]]</f>
        <v>0</v>
      </c>
      <c r="K1670" s="90" t="str">
        <f>VLOOKUP(STOCKSANLUIS[[#This Row],[CODIGO]],CLASIFICACION[],6,FALSE)</f>
        <v>C</v>
      </c>
      <c r="L1670" s="90">
        <f>IFERROR(VLOOKUP(STOCKSANLUIS[[#This Row],[CODIGO]],STOCK_STARSOFT[],3,FALSE),0)</f>
        <v>0</v>
      </c>
      <c r="M1670" s="90" t="str">
        <f>IF(STOCKSANLUIS[[#This Row],[STOCK ACTUAL]]=STOCKSANLUIS[[#This Row],[STOCK_STARSOFT]],"SIN DIFERENCIA","DIFERENCIA")</f>
        <v>SIN DIFERENCIA</v>
      </c>
    </row>
    <row r="1671" spans="1:13" ht="15" hidden="1" customHeight="1" x14ac:dyDescent="0.25">
      <c r="A1671" s="144" t="s">
        <v>3452</v>
      </c>
      <c r="B1671" s="87" t="s">
        <v>3453</v>
      </c>
      <c r="C1671" s="88">
        <v>0</v>
      </c>
      <c r="D1671" s="89" t="s">
        <v>6</v>
      </c>
      <c r="E1671" s="90" t="str">
        <f>VLOOKUP(STOCKSANLUIS[[#This Row],[CODIGO]],FAMILIAS[],4,FALSE)</f>
        <v>QUALITY</v>
      </c>
      <c r="F1671" s="90">
        <v>1</v>
      </c>
      <c r="G1671" s="90"/>
      <c r="H1671" s="90">
        <f>SUMIF(INGRESO_MERCADERIA[CODIGO],STOCKSANLUIS[[#This Row],[CODIGO]],INGRESO_MERCADERIA[INGRESO])</f>
        <v>0</v>
      </c>
      <c r="I1671" s="90">
        <f>SUMIF(SALIDA[CODIGO],STOCKSANLUIS[[#This Row],[CODIGO]],SALIDA[CANTIDAD])</f>
        <v>0</v>
      </c>
      <c r="J1671" s="90">
        <f>STOCKSANLUIS[[#This Row],[STOCK ALM1]]-STOCKSANLUIS[[#This Row],[SALIDA]]</f>
        <v>0</v>
      </c>
      <c r="K1671" s="90" t="str">
        <f>VLOOKUP(STOCKSANLUIS[[#This Row],[CODIGO]],CLASIFICACION[],6,FALSE)</f>
        <v>C</v>
      </c>
      <c r="L1671" s="90">
        <f>IFERROR(VLOOKUP(STOCKSANLUIS[[#This Row],[CODIGO]],STOCK_STARSOFT[],3,FALSE),0)</f>
        <v>0</v>
      </c>
      <c r="M1671" s="90" t="str">
        <f>IF(STOCKSANLUIS[[#This Row],[STOCK ACTUAL]]=STOCKSANLUIS[[#This Row],[STOCK_STARSOFT]],"SIN DIFERENCIA","DIFERENCIA")</f>
        <v>SIN DIFERENCIA</v>
      </c>
    </row>
    <row r="1672" spans="1:13" ht="15" hidden="1" customHeight="1" x14ac:dyDescent="0.25">
      <c r="A1672" s="144" t="s">
        <v>3454</v>
      </c>
      <c r="B1672" s="87" t="s">
        <v>3455</v>
      </c>
      <c r="C1672" s="88">
        <v>0</v>
      </c>
      <c r="D1672" s="89" t="s">
        <v>6</v>
      </c>
      <c r="E1672" s="90" t="str">
        <f>VLOOKUP(STOCKSANLUIS[[#This Row],[CODIGO]],FAMILIAS[],4,FALSE)</f>
        <v>QUALITY</v>
      </c>
      <c r="F1672" s="90">
        <v>1</v>
      </c>
      <c r="G1672" s="90"/>
      <c r="H1672" s="90">
        <f>SUMIF(INGRESO_MERCADERIA[CODIGO],STOCKSANLUIS[[#This Row],[CODIGO]],INGRESO_MERCADERIA[INGRESO])</f>
        <v>0</v>
      </c>
      <c r="I1672" s="90">
        <f>SUMIF(SALIDA[CODIGO],STOCKSANLUIS[[#This Row],[CODIGO]],SALIDA[CANTIDAD])</f>
        <v>0</v>
      </c>
      <c r="J1672" s="90">
        <f>STOCKSANLUIS[[#This Row],[STOCK ALM1]]-STOCKSANLUIS[[#This Row],[SALIDA]]</f>
        <v>0</v>
      </c>
      <c r="K1672" s="90" t="str">
        <f>VLOOKUP(STOCKSANLUIS[[#This Row],[CODIGO]],CLASIFICACION[],6,FALSE)</f>
        <v>C</v>
      </c>
      <c r="L1672" s="90">
        <f>IFERROR(VLOOKUP(STOCKSANLUIS[[#This Row],[CODIGO]],STOCK_STARSOFT[],3,FALSE),0)</f>
        <v>0</v>
      </c>
      <c r="M1672" s="90" t="str">
        <f>IF(STOCKSANLUIS[[#This Row],[STOCK ACTUAL]]=STOCKSANLUIS[[#This Row],[STOCK_STARSOFT]],"SIN DIFERENCIA","DIFERENCIA")</f>
        <v>SIN DIFERENCIA</v>
      </c>
    </row>
    <row r="1673" spans="1:13" hidden="1" x14ac:dyDescent="0.25">
      <c r="A1673" s="144" t="s">
        <v>3456</v>
      </c>
      <c r="B1673" s="87" t="s">
        <v>3457</v>
      </c>
      <c r="C1673" s="88">
        <v>0</v>
      </c>
      <c r="D1673" s="89" t="s">
        <v>6</v>
      </c>
      <c r="E1673" s="90" t="str">
        <f>VLOOKUP(STOCKSANLUIS[[#This Row],[CODIGO]],FAMILIAS[],4,FALSE)</f>
        <v>QUALITY</v>
      </c>
      <c r="F1673" s="90">
        <v>1</v>
      </c>
      <c r="G1673" s="90"/>
      <c r="H1673" s="90">
        <f>SUMIF(INGRESO_MERCADERIA[CODIGO],STOCKSANLUIS[[#This Row],[CODIGO]],INGRESO_MERCADERIA[INGRESO])</f>
        <v>0</v>
      </c>
      <c r="I1673" s="90">
        <f>SUMIF(SALIDA[CODIGO],STOCKSANLUIS[[#This Row],[CODIGO]],SALIDA[CANTIDAD])</f>
        <v>0</v>
      </c>
      <c r="J1673" s="90">
        <f>STOCKSANLUIS[[#This Row],[STOCK ALM1]]-STOCKSANLUIS[[#This Row],[SALIDA]]</f>
        <v>0</v>
      </c>
      <c r="K1673" s="90" t="str">
        <f>VLOOKUP(STOCKSANLUIS[[#This Row],[CODIGO]],CLASIFICACION[],6,FALSE)</f>
        <v>C</v>
      </c>
      <c r="L1673" s="90">
        <f>IFERROR(VLOOKUP(STOCKSANLUIS[[#This Row],[CODIGO]],STOCK_STARSOFT[],3,FALSE),0)</f>
        <v>0</v>
      </c>
      <c r="M1673" s="90" t="str">
        <f>IF(STOCKSANLUIS[[#This Row],[STOCK ACTUAL]]=STOCKSANLUIS[[#This Row],[STOCK_STARSOFT]],"SIN DIFERENCIA","DIFERENCIA")</f>
        <v>SIN DIFERENCIA</v>
      </c>
    </row>
    <row r="1674" spans="1:13" hidden="1" x14ac:dyDescent="0.25">
      <c r="A1674" s="144" t="s">
        <v>773</v>
      </c>
      <c r="B1674" s="87" t="s">
        <v>774</v>
      </c>
      <c r="C1674" s="88">
        <v>8</v>
      </c>
      <c r="D1674" s="89" t="s">
        <v>6</v>
      </c>
      <c r="E1674" s="90" t="str">
        <f>VLOOKUP(STOCKSANLUIS[[#This Row],[CODIGO]],FAMILIAS[],4,FALSE)</f>
        <v>QUALITY</v>
      </c>
      <c r="F1674" s="90">
        <v>1</v>
      </c>
      <c r="G1674" s="90" t="s">
        <v>19524</v>
      </c>
      <c r="H1674" s="90">
        <f>SUMIF(INGRESO_MERCADERIA[CODIGO],STOCKSANLUIS[[#This Row],[CODIGO]],INGRESO_MERCADERIA[INGRESO])</f>
        <v>8</v>
      </c>
      <c r="I1674" s="90">
        <f>SUMIF(SALIDA[CODIGO],STOCKSANLUIS[[#This Row],[CODIGO]],SALIDA[CANTIDAD])</f>
        <v>8</v>
      </c>
      <c r="J1674" s="90">
        <f>STOCKSANLUIS[[#This Row],[STOCK ALM1]]-STOCKSANLUIS[[#This Row],[SALIDA]]</f>
        <v>0</v>
      </c>
      <c r="K1674" s="90" t="str">
        <f>VLOOKUP(STOCKSANLUIS[[#This Row],[CODIGO]],CLASIFICACION[],6,FALSE)</f>
        <v>C</v>
      </c>
      <c r="L1674" s="90">
        <f>IFERROR(VLOOKUP(STOCKSANLUIS[[#This Row],[CODIGO]],STOCK_STARSOFT[],3,FALSE),0)</f>
        <v>0</v>
      </c>
      <c r="M1674" s="90" t="str">
        <f>IF(STOCKSANLUIS[[#This Row],[STOCK ACTUAL]]=STOCKSANLUIS[[#This Row],[STOCK_STARSOFT]],"SIN DIFERENCIA","DIFERENCIA")</f>
        <v>SIN DIFERENCIA</v>
      </c>
    </row>
    <row r="1675" spans="1:13" ht="15" hidden="1" customHeight="1" x14ac:dyDescent="0.25">
      <c r="A1675" s="144" t="s">
        <v>3460</v>
      </c>
      <c r="B1675" s="87" t="s">
        <v>3461</v>
      </c>
      <c r="C1675" s="88">
        <v>0</v>
      </c>
      <c r="D1675" s="89" t="s">
        <v>6</v>
      </c>
      <c r="E1675" s="90" t="str">
        <f>VLOOKUP(STOCKSANLUIS[[#This Row],[CODIGO]],FAMILIAS[],4,FALSE)</f>
        <v>CAFF</v>
      </c>
      <c r="F1675" s="90">
        <v>1</v>
      </c>
      <c r="G1675" s="90"/>
      <c r="H1675" s="90">
        <f>SUMIF(INGRESO_MERCADERIA[CODIGO],STOCKSANLUIS[[#This Row],[CODIGO]],INGRESO_MERCADERIA[INGRESO])</f>
        <v>0</v>
      </c>
      <c r="I1675" s="90">
        <f>SUMIF(SALIDA[CODIGO],STOCKSANLUIS[[#This Row],[CODIGO]],SALIDA[CANTIDAD])</f>
        <v>0</v>
      </c>
      <c r="J1675" s="90">
        <f>STOCKSANLUIS[[#This Row],[STOCK ALM1]]-STOCKSANLUIS[[#This Row],[SALIDA]]</f>
        <v>0</v>
      </c>
      <c r="K1675" s="90" t="str">
        <f>VLOOKUP(STOCKSANLUIS[[#This Row],[CODIGO]],CLASIFICACION[],6,FALSE)</f>
        <v>C</v>
      </c>
      <c r="L1675" s="90">
        <f>IFERROR(VLOOKUP(STOCKSANLUIS[[#This Row],[CODIGO]],STOCK_STARSOFT[],3,FALSE),0)</f>
        <v>0</v>
      </c>
      <c r="M1675" s="90" t="str">
        <f>IF(STOCKSANLUIS[[#This Row],[STOCK ACTUAL]]=STOCKSANLUIS[[#This Row],[STOCK_STARSOFT]],"SIN DIFERENCIA","DIFERENCIA")</f>
        <v>SIN DIFERENCIA</v>
      </c>
    </row>
    <row r="1676" spans="1:13" ht="15" hidden="1" customHeight="1" x14ac:dyDescent="0.25">
      <c r="A1676" s="144" t="s">
        <v>3462</v>
      </c>
      <c r="B1676" s="87" t="s">
        <v>3463</v>
      </c>
      <c r="C1676" s="88">
        <v>0</v>
      </c>
      <c r="D1676" s="89" t="s">
        <v>6</v>
      </c>
      <c r="E1676" s="90" t="str">
        <f>VLOOKUP(STOCKSANLUIS[[#This Row],[CODIGO]],FAMILIAS[],4,FALSE)</f>
        <v>CAFF</v>
      </c>
      <c r="F1676" s="90">
        <v>1</v>
      </c>
      <c r="G1676" s="90"/>
      <c r="H1676" s="90">
        <f>SUMIF(INGRESO_MERCADERIA[CODIGO],STOCKSANLUIS[[#This Row],[CODIGO]],INGRESO_MERCADERIA[INGRESO])</f>
        <v>0</v>
      </c>
      <c r="I1676" s="90">
        <f>SUMIF(SALIDA[CODIGO],STOCKSANLUIS[[#This Row],[CODIGO]],SALIDA[CANTIDAD])</f>
        <v>0</v>
      </c>
      <c r="J1676" s="90">
        <f>STOCKSANLUIS[[#This Row],[STOCK ALM1]]-STOCKSANLUIS[[#This Row],[SALIDA]]</f>
        <v>0</v>
      </c>
      <c r="K1676" s="90" t="str">
        <f>VLOOKUP(STOCKSANLUIS[[#This Row],[CODIGO]],CLASIFICACION[],6,FALSE)</f>
        <v>C</v>
      </c>
      <c r="L1676" s="90">
        <f>IFERROR(VLOOKUP(STOCKSANLUIS[[#This Row],[CODIGO]],STOCK_STARSOFT[],3,FALSE),0)</f>
        <v>0</v>
      </c>
      <c r="M1676" s="90" t="str">
        <f>IF(STOCKSANLUIS[[#This Row],[STOCK ACTUAL]]=STOCKSANLUIS[[#This Row],[STOCK_STARSOFT]],"SIN DIFERENCIA","DIFERENCIA")</f>
        <v>SIN DIFERENCIA</v>
      </c>
    </row>
    <row r="1677" spans="1:13" ht="15" hidden="1" customHeight="1" x14ac:dyDescent="0.25">
      <c r="A1677" s="144" t="s">
        <v>3464</v>
      </c>
      <c r="B1677" s="87" t="s">
        <v>3465</v>
      </c>
      <c r="C1677" s="88">
        <v>0</v>
      </c>
      <c r="D1677" s="89" t="s">
        <v>6</v>
      </c>
      <c r="E1677" s="90" t="str">
        <f>VLOOKUP(STOCKSANLUIS[[#This Row],[CODIGO]],FAMILIAS[],4,FALSE)</f>
        <v>BOHN</v>
      </c>
      <c r="F1677" s="90">
        <v>1</v>
      </c>
      <c r="G1677" s="90"/>
      <c r="H1677" s="90">
        <f>SUMIF(INGRESO_MERCADERIA[CODIGO],STOCKSANLUIS[[#This Row],[CODIGO]],INGRESO_MERCADERIA[INGRESO])</f>
        <v>0</v>
      </c>
      <c r="I1677" s="90">
        <f>SUMIF(SALIDA[CODIGO],STOCKSANLUIS[[#This Row],[CODIGO]],SALIDA[CANTIDAD])</f>
        <v>0</v>
      </c>
      <c r="J1677" s="90">
        <f>STOCKSANLUIS[[#This Row],[STOCK ALM1]]-STOCKSANLUIS[[#This Row],[SALIDA]]</f>
        <v>0</v>
      </c>
      <c r="K1677" s="90" t="str">
        <f>VLOOKUP(STOCKSANLUIS[[#This Row],[CODIGO]],CLASIFICACION[],6,FALSE)</f>
        <v>C</v>
      </c>
      <c r="L1677" s="90">
        <f>IFERROR(VLOOKUP(STOCKSANLUIS[[#This Row],[CODIGO]],STOCK_STARSOFT[],3,FALSE),0)</f>
        <v>0</v>
      </c>
      <c r="M1677" s="90" t="str">
        <f>IF(STOCKSANLUIS[[#This Row],[STOCK ACTUAL]]=STOCKSANLUIS[[#This Row],[STOCK_STARSOFT]],"SIN DIFERENCIA","DIFERENCIA")</f>
        <v>SIN DIFERENCIA</v>
      </c>
    </row>
    <row r="1678" spans="1:13" ht="15" hidden="1" customHeight="1" x14ac:dyDescent="0.25">
      <c r="A1678" s="144" t="s">
        <v>3466</v>
      </c>
      <c r="B1678" s="87" t="s">
        <v>3467</v>
      </c>
      <c r="C1678" s="88">
        <v>0</v>
      </c>
      <c r="D1678" s="89" t="s">
        <v>6</v>
      </c>
      <c r="E1678" s="90" t="str">
        <f>VLOOKUP(STOCKSANLUIS[[#This Row],[CODIGO]],FAMILIAS[],4,FALSE)</f>
        <v>FULL GAUGE</v>
      </c>
      <c r="F1678" s="90">
        <v>1</v>
      </c>
      <c r="G1678" s="90"/>
      <c r="H1678" s="90">
        <f>SUMIF(INGRESO_MERCADERIA[CODIGO],STOCKSANLUIS[[#This Row],[CODIGO]],INGRESO_MERCADERIA[INGRESO])</f>
        <v>0</v>
      </c>
      <c r="I1678" s="90">
        <f>SUMIF(SALIDA[CODIGO],STOCKSANLUIS[[#This Row],[CODIGO]],SALIDA[CANTIDAD])</f>
        <v>0</v>
      </c>
      <c r="J1678" s="90">
        <f>STOCKSANLUIS[[#This Row],[STOCK ALM1]]-STOCKSANLUIS[[#This Row],[SALIDA]]</f>
        <v>0</v>
      </c>
      <c r="K1678" s="90" t="str">
        <f>VLOOKUP(STOCKSANLUIS[[#This Row],[CODIGO]],CLASIFICACION[],6,FALSE)</f>
        <v>C</v>
      </c>
      <c r="L1678" s="90">
        <f>IFERROR(VLOOKUP(STOCKSANLUIS[[#This Row],[CODIGO]],STOCK_STARSOFT[],3,FALSE),0)</f>
        <v>0</v>
      </c>
      <c r="M1678" s="90" t="str">
        <f>IF(STOCKSANLUIS[[#This Row],[STOCK ACTUAL]]=STOCKSANLUIS[[#This Row],[STOCK_STARSOFT]],"SIN DIFERENCIA","DIFERENCIA")</f>
        <v>SIN DIFERENCIA</v>
      </c>
    </row>
    <row r="1679" spans="1:13" ht="15" hidden="1" customHeight="1" x14ac:dyDescent="0.25">
      <c r="A1679" s="144" t="s">
        <v>777</v>
      </c>
      <c r="B1679" s="87" t="s">
        <v>778</v>
      </c>
      <c r="C1679" s="88">
        <v>2</v>
      </c>
      <c r="D1679" s="89" t="s">
        <v>6</v>
      </c>
      <c r="E1679" s="90" t="str">
        <f>VLOOKUP(STOCKSANLUIS[[#This Row],[CODIGO]],FAMILIAS[],4,FALSE)</f>
        <v>QUALITY</v>
      </c>
      <c r="F1679" s="90">
        <v>1</v>
      </c>
      <c r="G1679" s="90" t="s">
        <v>19524</v>
      </c>
      <c r="H1679" s="90">
        <f>SUMIF(INGRESO_MERCADERIA[CODIGO],STOCKSANLUIS[[#This Row],[CODIGO]],INGRESO_MERCADERIA[INGRESO])</f>
        <v>2</v>
      </c>
      <c r="I1679" s="90">
        <f>SUMIF(SALIDA[CODIGO],STOCKSANLUIS[[#This Row],[CODIGO]],SALIDA[CANTIDAD])</f>
        <v>2</v>
      </c>
      <c r="J1679" s="90">
        <f>STOCKSANLUIS[[#This Row],[STOCK ALM1]]-STOCKSANLUIS[[#This Row],[SALIDA]]</f>
        <v>0</v>
      </c>
      <c r="K1679" s="90" t="str">
        <f>VLOOKUP(STOCKSANLUIS[[#This Row],[CODIGO]],CLASIFICACION[],6,FALSE)</f>
        <v>C</v>
      </c>
      <c r="L1679" s="90">
        <f>IFERROR(VLOOKUP(STOCKSANLUIS[[#This Row],[CODIGO]],STOCK_STARSOFT[],3,FALSE),0)</f>
        <v>0</v>
      </c>
      <c r="M1679" s="90" t="str">
        <f>IF(STOCKSANLUIS[[#This Row],[STOCK ACTUAL]]=STOCKSANLUIS[[#This Row],[STOCK_STARSOFT]],"SIN DIFERENCIA","DIFERENCIA")</f>
        <v>SIN DIFERENCIA</v>
      </c>
    </row>
    <row r="1680" spans="1:13" ht="15" hidden="1" customHeight="1" x14ac:dyDescent="0.25">
      <c r="A1680" s="144" t="s">
        <v>683</v>
      </c>
      <c r="B1680" s="87" t="s">
        <v>684</v>
      </c>
      <c r="C1680" s="88">
        <v>3</v>
      </c>
      <c r="D1680" s="89" t="s">
        <v>6</v>
      </c>
      <c r="E1680" s="90" t="str">
        <f>VLOOKUP(STOCKSANLUIS[[#This Row],[CODIGO]],FAMILIAS[],4,FALSE)</f>
        <v>FULL GAUGE</v>
      </c>
      <c r="F1680" s="90">
        <v>1</v>
      </c>
      <c r="G1680" s="90" t="s">
        <v>19526</v>
      </c>
      <c r="H1680" s="90">
        <f>SUMIF(INGRESO_MERCADERIA[CODIGO],STOCKSANLUIS[[#This Row],[CODIGO]],INGRESO_MERCADERIA[INGRESO])</f>
        <v>17</v>
      </c>
      <c r="I1680" s="90">
        <f>SUMIF(SALIDA[CODIGO],STOCKSANLUIS[[#This Row],[CODIGO]],SALIDA[CANTIDAD])</f>
        <v>14</v>
      </c>
      <c r="J1680" s="90">
        <f>STOCKSANLUIS[[#This Row],[STOCK ALM1]]-STOCKSANLUIS[[#This Row],[SALIDA]]</f>
        <v>3</v>
      </c>
      <c r="K1680" s="90" t="str">
        <f>VLOOKUP(STOCKSANLUIS[[#This Row],[CODIGO]],CLASIFICACION[],6,FALSE)</f>
        <v>C</v>
      </c>
      <c r="L1680" s="90">
        <f>IFERROR(VLOOKUP(STOCKSANLUIS[[#This Row],[CODIGO]],STOCK_STARSOFT[],3,FALSE),0)</f>
        <v>3</v>
      </c>
      <c r="M1680" s="90" t="str">
        <f>IF(STOCKSANLUIS[[#This Row],[STOCK ACTUAL]]=STOCKSANLUIS[[#This Row],[STOCK_STARSOFT]],"SIN DIFERENCIA","DIFERENCIA")</f>
        <v>SIN DIFERENCIA</v>
      </c>
    </row>
    <row r="1681" spans="1:13" ht="15" hidden="1" customHeight="1" x14ac:dyDescent="0.25">
      <c r="A1681" s="239" t="s">
        <v>22287</v>
      </c>
      <c r="B1681" s="148" t="s">
        <v>22288</v>
      </c>
      <c r="C1681" s="105"/>
      <c r="D1681" s="89" t="s">
        <v>6</v>
      </c>
      <c r="E1681" s="107" t="str">
        <f>VLOOKUP(STOCKSANLUIS[[#This Row],[CODIGO]],FAMILIAS[],4,FALSE)</f>
        <v>EVERFROST</v>
      </c>
      <c r="F1681" s="107"/>
      <c r="G1681" s="90" t="s">
        <v>19526</v>
      </c>
      <c r="H1681" s="107">
        <f>SUMIF(INGRESO_MERCADERIA[CODIGO],STOCKSANLUIS[[#This Row],[CODIGO]],INGRESO_MERCADERIA[INGRESO])</f>
        <v>10</v>
      </c>
      <c r="I1681" s="107">
        <f>SUMIF(SALIDA[CODIGO],STOCKSANLUIS[[#This Row],[CODIGO]],SALIDA[CANTIDAD])</f>
        <v>0</v>
      </c>
      <c r="J1681" s="107">
        <f>STOCKSANLUIS[[#This Row],[STOCK ALM1]]-STOCKSANLUIS[[#This Row],[SALIDA]]</f>
        <v>10</v>
      </c>
      <c r="K1681" s="107" t="str">
        <f>VLOOKUP(STOCKSANLUIS[[#This Row],[CODIGO]],CLASIFICACION[],6,FALSE)</f>
        <v>B</v>
      </c>
      <c r="L1681" s="107">
        <f>IFERROR(VLOOKUP(STOCKSANLUIS[[#This Row],[CODIGO]],STOCK_STARSOFT[],3,FALSE),0)</f>
        <v>10</v>
      </c>
      <c r="M1681" s="107" t="str">
        <f>IF(STOCKSANLUIS[[#This Row],[STOCK ACTUAL]]=STOCKSANLUIS[[#This Row],[STOCK_STARSOFT]],"SIN DIFERENCIA","DIFERENCIA")</f>
        <v>SIN DIFERENCIA</v>
      </c>
    </row>
    <row r="1682" spans="1:13" ht="15" hidden="1" customHeight="1" x14ac:dyDescent="0.25">
      <c r="A1682" s="144" t="s">
        <v>3088</v>
      </c>
      <c r="B1682" s="87" t="s">
        <v>3089</v>
      </c>
      <c r="C1682" s="88">
        <v>0</v>
      </c>
      <c r="D1682" s="89" t="s">
        <v>6</v>
      </c>
      <c r="E1682" s="90" t="str">
        <f>VLOOKUP(STOCKSANLUIS[[#This Row],[CODIGO]],FAMILIAS[],4,FALSE)</f>
        <v>FULL GAUGE</v>
      </c>
      <c r="F1682" s="90">
        <v>1</v>
      </c>
      <c r="G1682" s="90" t="s">
        <v>19524</v>
      </c>
      <c r="H1682" s="90">
        <f>SUMIF(INGRESO_MERCADERIA[CODIGO],STOCKSANLUIS[[#This Row],[CODIGO]],INGRESO_MERCADERIA[INGRESO])</f>
        <v>2</v>
      </c>
      <c r="I1682" s="90">
        <f>SUMIF(SALIDA[CODIGO],STOCKSANLUIS[[#This Row],[CODIGO]],SALIDA[CANTIDAD])</f>
        <v>1</v>
      </c>
      <c r="J1682" s="90">
        <f>STOCKSANLUIS[[#This Row],[STOCK ALM1]]-STOCKSANLUIS[[#This Row],[SALIDA]]</f>
        <v>1</v>
      </c>
      <c r="K1682" s="90" t="str">
        <f>VLOOKUP(STOCKSANLUIS[[#This Row],[CODIGO]],CLASIFICACION[],6,FALSE)</f>
        <v>C</v>
      </c>
      <c r="L1682" s="90">
        <f>IFERROR(VLOOKUP(STOCKSANLUIS[[#This Row],[CODIGO]],STOCK_STARSOFT[],3,FALSE),0)</f>
        <v>1</v>
      </c>
      <c r="M1682" s="90" t="str">
        <f>IF(STOCKSANLUIS[[#This Row],[STOCK ACTUAL]]=STOCKSANLUIS[[#This Row],[STOCK_STARSOFT]],"SIN DIFERENCIA","DIFERENCIA")</f>
        <v>SIN DIFERENCIA</v>
      </c>
    </row>
    <row r="1683" spans="1:13" ht="15" hidden="1" customHeight="1" x14ac:dyDescent="0.25">
      <c r="A1683" s="144" t="s">
        <v>3476</v>
      </c>
      <c r="B1683" s="87" t="s">
        <v>324</v>
      </c>
      <c r="C1683" s="88">
        <v>0</v>
      </c>
      <c r="D1683" s="89" t="s">
        <v>6</v>
      </c>
      <c r="E1683" s="90" t="str">
        <f>VLOOKUP(STOCKSANLUIS[[#This Row],[CODIGO]],FAMILIAS[],4,FALSE)</f>
        <v>QUALITY</v>
      </c>
      <c r="F1683" s="90">
        <v>1</v>
      </c>
      <c r="G1683" s="90"/>
      <c r="H1683" s="90">
        <f>SUMIF(INGRESO_MERCADERIA[CODIGO],STOCKSANLUIS[[#This Row],[CODIGO]],INGRESO_MERCADERIA[INGRESO])</f>
        <v>0</v>
      </c>
      <c r="I1683" s="90">
        <f>SUMIF(SALIDA[CODIGO],STOCKSANLUIS[[#This Row],[CODIGO]],SALIDA[CANTIDAD])</f>
        <v>0</v>
      </c>
      <c r="J1683" s="90">
        <f>STOCKSANLUIS[[#This Row],[STOCK ALM1]]-STOCKSANLUIS[[#This Row],[SALIDA]]</f>
        <v>0</v>
      </c>
      <c r="K1683" s="90" t="str">
        <f>VLOOKUP(STOCKSANLUIS[[#This Row],[CODIGO]],CLASIFICACION[],6,FALSE)</f>
        <v>C</v>
      </c>
      <c r="L1683" s="90">
        <f>IFERROR(VLOOKUP(STOCKSANLUIS[[#This Row],[CODIGO]],STOCK_STARSOFT[],3,FALSE),0)</f>
        <v>0</v>
      </c>
      <c r="M1683" s="90" t="str">
        <f>IF(STOCKSANLUIS[[#This Row],[STOCK ACTUAL]]=STOCKSANLUIS[[#This Row],[STOCK_STARSOFT]],"SIN DIFERENCIA","DIFERENCIA")</f>
        <v>SIN DIFERENCIA</v>
      </c>
    </row>
    <row r="1684" spans="1:13" ht="15" hidden="1" customHeight="1" x14ac:dyDescent="0.25">
      <c r="A1684" s="144" t="s">
        <v>3477</v>
      </c>
      <c r="B1684" s="87" t="s">
        <v>3478</v>
      </c>
      <c r="C1684" s="88">
        <v>0</v>
      </c>
      <c r="D1684" s="89" t="s">
        <v>6</v>
      </c>
      <c r="E1684" s="90" t="str">
        <f>VLOOKUP(STOCKSANLUIS[[#This Row],[CODIGO]],FAMILIAS[],4,FALSE)</f>
        <v>DANFOSS</v>
      </c>
      <c r="F1684" s="90">
        <v>1</v>
      </c>
      <c r="G1684" s="90"/>
      <c r="H1684" s="90">
        <f>SUMIF(INGRESO_MERCADERIA[CODIGO],STOCKSANLUIS[[#This Row],[CODIGO]],INGRESO_MERCADERIA[INGRESO])</f>
        <v>0</v>
      </c>
      <c r="I1684" s="90">
        <f>SUMIF(SALIDA[CODIGO],STOCKSANLUIS[[#This Row],[CODIGO]],SALIDA[CANTIDAD])</f>
        <v>0</v>
      </c>
      <c r="J1684" s="90">
        <f>STOCKSANLUIS[[#This Row],[STOCK ALM1]]-STOCKSANLUIS[[#This Row],[SALIDA]]</f>
        <v>0</v>
      </c>
      <c r="K1684" s="90" t="str">
        <f>VLOOKUP(STOCKSANLUIS[[#This Row],[CODIGO]],CLASIFICACION[],6,FALSE)</f>
        <v>C</v>
      </c>
      <c r="L1684" s="90">
        <f>IFERROR(VLOOKUP(STOCKSANLUIS[[#This Row],[CODIGO]],STOCK_STARSOFT[],3,FALSE),0)</f>
        <v>0</v>
      </c>
      <c r="M1684" s="90" t="str">
        <f>IF(STOCKSANLUIS[[#This Row],[STOCK ACTUAL]]=STOCKSANLUIS[[#This Row],[STOCK_STARSOFT]],"SIN DIFERENCIA","DIFERENCIA")</f>
        <v>SIN DIFERENCIA</v>
      </c>
    </row>
    <row r="1685" spans="1:13" ht="15" hidden="1" customHeight="1" x14ac:dyDescent="0.25">
      <c r="A1685" s="144" t="s">
        <v>3479</v>
      </c>
      <c r="B1685" s="87" t="s">
        <v>3480</v>
      </c>
      <c r="C1685" s="88">
        <v>0</v>
      </c>
      <c r="D1685" s="89" t="s">
        <v>6</v>
      </c>
      <c r="E1685" s="90" t="str">
        <f>VLOOKUP(STOCKSANLUIS[[#This Row],[CODIGO]],FAMILIAS[],4,FALSE)</f>
        <v>QUALITY</v>
      </c>
      <c r="F1685" s="90">
        <v>1</v>
      </c>
      <c r="G1685" s="90"/>
      <c r="H1685" s="90">
        <f>SUMIF(INGRESO_MERCADERIA[CODIGO],STOCKSANLUIS[[#This Row],[CODIGO]],INGRESO_MERCADERIA[INGRESO])</f>
        <v>0</v>
      </c>
      <c r="I1685" s="90">
        <f>SUMIF(SALIDA[CODIGO],STOCKSANLUIS[[#This Row],[CODIGO]],SALIDA[CANTIDAD])</f>
        <v>0</v>
      </c>
      <c r="J1685" s="90">
        <f>STOCKSANLUIS[[#This Row],[STOCK ALM1]]-STOCKSANLUIS[[#This Row],[SALIDA]]</f>
        <v>0</v>
      </c>
      <c r="K1685" s="90" t="str">
        <f>VLOOKUP(STOCKSANLUIS[[#This Row],[CODIGO]],CLASIFICACION[],6,FALSE)</f>
        <v>C</v>
      </c>
      <c r="L1685" s="90">
        <f>IFERROR(VLOOKUP(STOCKSANLUIS[[#This Row],[CODIGO]],STOCK_STARSOFT[],3,FALSE),0)</f>
        <v>0</v>
      </c>
      <c r="M1685" s="90" t="str">
        <f>IF(STOCKSANLUIS[[#This Row],[STOCK ACTUAL]]=STOCKSANLUIS[[#This Row],[STOCK_STARSOFT]],"SIN DIFERENCIA","DIFERENCIA")</f>
        <v>SIN DIFERENCIA</v>
      </c>
    </row>
    <row r="1686" spans="1:13" ht="15" hidden="1" customHeight="1" x14ac:dyDescent="0.25">
      <c r="A1686" s="144" t="s">
        <v>3481</v>
      </c>
      <c r="B1686" s="87" t="s">
        <v>3482</v>
      </c>
      <c r="C1686" s="88">
        <v>10</v>
      </c>
      <c r="D1686" s="89" t="s">
        <v>6</v>
      </c>
      <c r="E1686" s="90" t="str">
        <f>VLOOKUP(STOCKSANLUIS[[#This Row],[CODIGO]],FAMILIAS[],4,FALSE)</f>
        <v>EVERWELL</v>
      </c>
      <c r="F1686" s="90">
        <v>1</v>
      </c>
      <c r="G1686" s="90" t="s">
        <v>19524</v>
      </c>
      <c r="H1686" s="90">
        <f>SUMIF(INGRESO_MERCADERIA[CODIGO],STOCKSANLUIS[[#This Row],[CODIGO]],INGRESO_MERCADERIA[INGRESO])</f>
        <v>10</v>
      </c>
      <c r="I1686" s="90">
        <f>SUMIF(SALIDA[CODIGO],STOCKSANLUIS[[#This Row],[CODIGO]],SALIDA[CANTIDAD])</f>
        <v>10</v>
      </c>
      <c r="J1686" s="90">
        <f>STOCKSANLUIS[[#This Row],[STOCK ALM1]]-STOCKSANLUIS[[#This Row],[SALIDA]]</f>
        <v>0</v>
      </c>
      <c r="K1686" s="90" t="str">
        <f>VLOOKUP(STOCKSANLUIS[[#This Row],[CODIGO]],CLASIFICACION[],6,FALSE)</f>
        <v>C</v>
      </c>
      <c r="L1686" s="90">
        <f>IFERROR(VLOOKUP(STOCKSANLUIS[[#This Row],[CODIGO]],STOCK_STARSOFT[],3,FALSE),0)</f>
        <v>0</v>
      </c>
      <c r="M1686" s="90" t="str">
        <f>IF(STOCKSANLUIS[[#This Row],[STOCK ACTUAL]]=STOCKSANLUIS[[#This Row],[STOCK_STARSOFT]],"SIN DIFERENCIA","DIFERENCIA")</f>
        <v>SIN DIFERENCIA</v>
      </c>
    </row>
    <row r="1687" spans="1:13" ht="15" hidden="1" customHeight="1" x14ac:dyDescent="0.25">
      <c r="A1687" s="144" t="s">
        <v>2338</v>
      </c>
      <c r="B1687" s="87" t="s">
        <v>2339</v>
      </c>
      <c r="C1687" s="88">
        <v>77</v>
      </c>
      <c r="D1687" s="89" t="s">
        <v>6</v>
      </c>
      <c r="E1687" s="90" t="str">
        <f>VLOOKUP(STOCKSANLUIS[[#This Row],[CODIGO]],FAMILIAS[],4,FALSE)</f>
        <v>GREE</v>
      </c>
      <c r="F1687" s="90">
        <v>1</v>
      </c>
      <c r="G1687" s="90" t="s">
        <v>19524</v>
      </c>
      <c r="H1687" s="90">
        <f>SUMIF(INGRESO_MERCADERIA[CODIGO],STOCKSANLUIS[[#This Row],[CODIGO]],INGRESO_MERCADERIA[INGRESO])</f>
        <v>77</v>
      </c>
      <c r="I1687" s="90">
        <f>SUMIF(SALIDA[CODIGO],STOCKSANLUIS[[#This Row],[CODIGO]],SALIDA[CANTIDAD])</f>
        <v>0</v>
      </c>
      <c r="J1687" s="90">
        <f>STOCKSANLUIS[[#This Row],[STOCK ALM1]]-STOCKSANLUIS[[#This Row],[SALIDA]]</f>
        <v>77</v>
      </c>
      <c r="K1687" s="90" t="str">
        <f>VLOOKUP(STOCKSANLUIS[[#This Row],[CODIGO]],CLASIFICACION[],6,FALSE)</f>
        <v>C</v>
      </c>
      <c r="L1687" s="90">
        <f>IFERROR(VLOOKUP(STOCKSANLUIS[[#This Row],[CODIGO]],STOCK_STARSOFT[],3,FALSE),0)</f>
        <v>77</v>
      </c>
      <c r="M1687" s="90" t="str">
        <f>IF(STOCKSANLUIS[[#This Row],[STOCK ACTUAL]]=STOCKSANLUIS[[#This Row],[STOCK_STARSOFT]],"SIN DIFERENCIA","DIFERENCIA")</f>
        <v>SIN DIFERENCIA</v>
      </c>
    </row>
    <row r="1688" spans="1:13" ht="15" hidden="1" customHeight="1" x14ac:dyDescent="0.25">
      <c r="A1688" s="144" t="s">
        <v>359</v>
      </c>
      <c r="B1688" s="87" t="s">
        <v>360</v>
      </c>
      <c r="C1688" s="88">
        <v>17</v>
      </c>
      <c r="D1688" s="89" t="s">
        <v>6</v>
      </c>
      <c r="E1688" s="90" t="str">
        <f>VLOOKUP(STOCKSANLUIS[[#This Row],[CODIGO]],FAMILIAS[],4,FALSE)</f>
        <v>INNOVAIR</v>
      </c>
      <c r="F1688" s="90">
        <v>1</v>
      </c>
      <c r="G1688" s="90" t="s">
        <v>19524</v>
      </c>
      <c r="H1688" s="90">
        <f>SUMIF(INGRESO_MERCADERIA[CODIGO],STOCKSANLUIS[[#This Row],[CODIGO]],INGRESO_MERCADERIA[INGRESO])</f>
        <v>17</v>
      </c>
      <c r="I1688" s="90">
        <f>SUMIF(SALIDA[CODIGO],STOCKSANLUIS[[#This Row],[CODIGO]],SALIDA[CANTIDAD])</f>
        <v>0</v>
      </c>
      <c r="J1688" s="90">
        <f>STOCKSANLUIS[[#This Row],[STOCK ALM1]]-STOCKSANLUIS[[#This Row],[SALIDA]]</f>
        <v>17</v>
      </c>
      <c r="K1688" s="90" t="str">
        <f>VLOOKUP(STOCKSANLUIS[[#This Row],[CODIGO]],CLASIFICACION[],6,FALSE)</f>
        <v>C</v>
      </c>
      <c r="L1688" s="90">
        <f>IFERROR(VLOOKUP(STOCKSANLUIS[[#This Row],[CODIGO]],STOCK_STARSOFT[],3,FALSE),0)</f>
        <v>17</v>
      </c>
      <c r="M1688" s="90" t="str">
        <f>IF(STOCKSANLUIS[[#This Row],[STOCK ACTUAL]]=STOCKSANLUIS[[#This Row],[STOCK_STARSOFT]],"SIN DIFERENCIA","DIFERENCIA")</f>
        <v>SIN DIFERENCIA</v>
      </c>
    </row>
    <row r="1689" spans="1:13" ht="15" hidden="1" customHeight="1" x14ac:dyDescent="0.25">
      <c r="A1689" s="144" t="s">
        <v>3487</v>
      </c>
      <c r="B1689" s="87" t="s">
        <v>3488</v>
      </c>
      <c r="C1689" s="88">
        <v>0</v>
      </c>
      <c r="D1689" s="89" t="s">
        <v>6</v>
      </c>
      <c r="E1689" s="90" t="str">
        <f>VLOOKUP(STOCKSANLUIS[[#This Row],[CODIGO]],FAMILIAS[],4,FALSE)</f>
        <v>EVERWELL</v>
      </c>
      <c r="F1689" s="90">
        <v>1</v>
      </c>
      <c r="G1689" s="90"/>
      <c r="H1689" s="90">
        <f>SUMIF(INGRESO_MERCADERIA[CODIGO],STOCKSANLUIS[[#This Row],[CODIGO]],INGRESO_MERCADERIA[INGRESO])</f>
        <v>0</v>
      </c>
      <c r="I1689" s="90">
        <f>SUMIF(SALIDA[CODIGO],STOCKSANLUIS[[#This Row],[CODIGO]],SALIDA[CANTIDAD])</f>
        <v>0</v>
      </c>
      <c r="J1689" s="90">
        <f>STOCKSANLUIS[[#This Row],[STOCK ALM1]]-STOCKSANLUIS[[#This Row],[SALIDA]]</f>
        <v>0</v>
      </c>
      <c r="K1689" s="90" t="str">
        <f>VLOOKUP(STOCKSANLUIS[[#This Row],[CODIGO]],CLASIFICACION[],6,FALSE)</f>
        <v>C</v>
      </c>
      <c r="L1689" s="90">
        <f>IFERROR(VLOOKUP(STOCKSANLUIS[[#This Row],[CODIGO]],STOCK_STARSOFT[],3,FALSE),0)</f>
        <v>0</v>
      </c>
      <c r="M1689" s="90" t="str">
        <f>IF(STOCKSANLUIS[[#This Row],[STOCK ACTUAL]]=STOCKSANLUIS[[#This Row],[STOCK_STARSOFT]],"SIN DIFERENCIA","DIFERENCIA")</f>
        <v>SIN DIFERENCIA</v>
      </c>
    </row>
    <row r="1690" spans="1:13" ht="15" hidden="1" customHeight="1" x14ac:dyDescent="0.25">
      <c r="A1690" s="144" t="s">
        <v>361</v>
      </c>
      <c r="B1690" s="87" t="s">
        <v>362</v>
      </c>
      <c r="C1690" s="88">
        <v>1</v>
      </c>
      <c r="D1690" s="89" t="s">
        <v>6</v>
      </c>
      <c r="E1690" s="90" t="str">
        <f>VLOOKUP(STOCKSANLUIS[[#This Row],[CODIGO]],FAMILIAS[],4,FALSE)</f>
        <v>INNOVAIR</v>
      </c>
      <c r="F1690" s="90">
        <v>1</v>
      </c>
      <c r="G1690" s="90" t="s">
        <v>19524</v>
      </c>
      <c r="H1690" s="90">
        <f>SUMIF(INGRESO_MERCADERIA[CODIGO],STOCKSANLUIS[[#This Row],[CODIGO]],INGRESO_MERCADERIA[INGRESO])</f>
        <v>1</v>
      </c>
      <c r="I1690" s="90">
        <f>SUMIF(SALIDA[CODIGO],STOCKSANLUIS[[#This Row],[CODIGO]],SALIDA[CANTIDAD])</f>
        <v>0</v>
      </c>
      <c r="J1690" s="90">
        <f>STOCKSANLUIS[[#This Row],[STOCK ALM1]]-STOCKSANLUIS[[#This Row],[SALIDA]]</f>
        <v>1</v>
      </c>
      <c r="K1690" s="90" t="str">
        <f>VLOOKUP(STOCKSANLUIS[[#This Row],[CODIGO]],CLASIFICACION[],6,FALSE)</f>
        <v>C</v>
      </c>
      <c r="L1690" s="90">
        <f>IFERROR(VLOOKUP(STOCKSANLUIS[[#This Row],[CODIGO]],STOCK_STARSOFT[],3,FALSE),0)</f>
        <v>1</v>
      </c>
      <c r="M1690" s="90" t="str">
        <f>IF(STOCKSANLUIS[[#This Row],[STOCK ACTUAL]]=STOCKSANLUIS[[#This Row],[STOCK_STARSOFT]],"SIN DIFERENCIA","DIFERENCIA")</f>
        <v>SIN DIFERENCIA</v>
      </c>
    </row>
    <row r="1691" spans="1:13" ht="15" hidden="1" customHeight="1" x14ac:dyDescent="0.25">
      <c r="A1691" s="144" t="s">
        <v>3493</v>
      </c>
      <c r="B1691" s="87" t="s">
        <v>3494</v>
      </c>
      <c r="C1691" s="88">
        <v>0</v>
      </c>
      <c r="D1691" s="89" t="s">
        <v>6</v>
      </c>
      <c r="E1691" s="90" t="str">
        <f>VLOOKUP(STOCKSANLUIS[[#This Row],[CODIGO]],FAMILIAS[],4,FALSE)</f>
        <v>ELGIN</v>
      </c>
      <c r="F1691" s="90">
        <v>1</v>
      </c>
      <c r="G1691" s="90"/>
      <c r="H1691" s="90">
        <f>SUMIF(INGRESO_MERCADERIA[CODIGO],STOCKSANLUIS[[#This Row],[CODIGO]],INGRESO_MERCADERIA[INGRESO])</f>
        <v>0</v>
      </c>
      <c r="I1691" s="90">
        <f>SUMIF(SALIDA[CODIGO],STOCKSANLUIS[[#This Row],[CODIGO]],SALIDA[CANTIDAD])</f>
        <v>0</v>
      </c>
      <c r="J1691" s="90">
        <f>STOCKSANLUIS[[#This Row],[STOCK ALM1]]-STOCKSANLUIS[[#This Row],[SALIDA]]</f>
        <v>0</v>
      </c>
      <c r="K1691" s="90" t="str">
        <f>VLOOKUP(STOCKSANLUIS[[#This Row],[CODIGO]],CLASIFICACION[],6,FALSE)</f>
        <v>C</v>
      </c>
      <c r="L1691" s="90">
        <f>IFERROR(VLOOKUP(STOCKSANLUIS[[#This Row],[CODIGO]],STOCK_STARSOFT[],3,FALSE),0)</f>
        <v>0</v>
      </c>
      <c r="M1691" s="90" t="str">
        <f>IF(STOCKSANLUIS[[#This Row],[STOCK ACTUAL]]=STOCKSANLUIS[[#This Row],[STOCK_STARSOFT]],"SIN DIFERENCIA","DIFERENCIA")</f>
        <v>SIN DIFERENCIA</v>
      </c>
    </row>
    <row r="1692" spans="1:13" ht="15" hidden="1" customHeight="1" x14ac:dyDescent="0.25">
      <c r="A1692" s="144" t="s">
        <v>3495</v>
      </c>
      <c r="B1692" s="87" t="s">
        <v>3496</v>
      </c>
      <c r="C1692" s="88">
        <v>0</v>
      </c>
      <c r="D1692" s="89" t="s">
        <v>6</v>
      </c>
      <c r="E1692" s="90" t="str">
        <f>VLOOKUP(STOCKSANLUIS[[#This Row],[CODIGO]],FAMILIAS[],4,FALSE)</f>
        <v>DUNLI GROUP</v>
      </c>
      <c r="F1692" s="90">
        <v>1</v>
      </c>
      <c r="G1692" s="90"/>
      <c r="H1692" s="90">
        <f>SUMIF(INGRESO_MERCADERIA[CODIGO],STOCKSANLUIS[[#This Row],[CODIGO]],INGRESO_MERCADERIA[INGRESO])</f>
        <v>0</v>
      </c>
      <c r="I1692" s="90">
        <f>SUMIF(SALIDA[CODIGO],STOCKSANLUIS[[#This Row],[CODIGO]],SALIDA[CANTIDAD])</f>
        <v>0</v>
      </c>
      <c r="J1692" s="90">
        <f>STOCKSANLUIS[[#This Row],[STOCK ALM1]]-STOCKSANLUIS[[#This Row],[SALIDA]]</f>
        <v>0</v>
      </c>
      <c r="K1692" s="90" t="str">
        <f>VLOOKUP(STOCKSANLUIS[[#This Row],[CODIGO]],CLASIFICACION[],6,FALSE)</f>
        <v>C</v>
      </c>
      <c r="L1692" s="90">
        <f>IFERROR(VLOOKUP(STOCKSANLUIS[[#This Row],[CODIGO]],STOCK_STARSOFT[],3,FALSE),0)</f>
        <v>0</v>
      </c>
      <c r="M1692" s="90" t="str">
        <f>IF(STOCKSANLUIS[[#This Row],[STOCK ACTUAL]]=STOCKSANLUIS[[#This Row],[STOCK_STARSOFT]],"SIN DIFERENCIA","DIFERENCIA")</f>
        <v>SIN DIFERENCIA</v>
      </c>
    </row>
    <row r="1693" spans="1:13" ht="15" hidden="1" customHeight="1" x14ac:dyDescent="0.25">
      <c r="A1693" s="144" t="s">
        <v>3497</v>
      </c>
      <c r="B1693" s="87" t="s">
        <v>3498</v>
      </c>
      <c r="C1693" s="88">
        <v>0</v>
      </c>
      <c r="D1693" s="89" t="s">
        <v>6</v>
      </c>
      <c r="E1693" s="90" t="str">
        <f>VLOOKUP(STOCKSANLUIS[[#This Row],[CODIGO]],FAMILIAS[],4,FALSE)</f>
        <v>DANFOSS</v>
      </c>
      <c r="F1693" s="90">
        <v>1</v>
      </c>
      <c r="G1693" s="90"/>
      <c r="H1693" s="90">
        <f>SUMIF(INGRESO_MERCADERIA[CODIGO],STOCKSANLUIS[[#This Row],[CODIGO]],INGRESO_MERCADERIA[INGRESO])</f>
        <v>0</v>
      </c>
      <c r="I1693" s="90">
        <f>SUMIF(SALIDA[CODIGO],STOCKSANLUIS[[#This Row],[CODIGO]],SALIDA[CANTIDAD])</f>
        <v>0</v>
      </c>
      <c r="J1693" s="90">
        <f>STOCKSANLUIS[[#This Row],[STOCK ALM1]]-STOCKSANLUIS[[#This Row],[SALIDA]]</f>
        <v>0</v>
      </c>
      <c r="K1693" s="90" t="str">
        <f>VLOOKUP(STOCKSANLUIS[[#This Row],[CODIGO]],CLASIFICACION[],6,FALSE)</f>
        <v>C</v>
      </c>
      <c r="L1693" s="90">
        <f>IFERROR(VLOOKUP(STOCKSANLUIS[[#This Row],[CODIGO]],STOCK_STARSOFT[],3,FALSE),0)</f>
        <v>0</v>
      </c>
      <c r="M1693" s="90" t="str">
        <f>IF(STOCKSANLUIS[[#This Row],[STOCK ACTUAL]]=STOCKSANLUIS[[#This Row],[STOCK_STARSOFT]],"SIN DIFERENCIA","DIFERENCIA")</f>
        <v>SIN DIFERENCIA</v>
      </c>
    </row>
    <row r="1694" spans="1:13" ht="15" hidden="1" customHeight="1" x14ac:dyDescent="0.25">
      <c r="A1694" s="144" t="s">
        <v>3499</v>
      </c>
      <c r="B1694" s="87" t="s">
        <v>3500</v>
      </c>
      <c r="C1694" s="88">
        <v>0</v>
      </c>
      <c r="D1694" s="89" t="s">
        <v>6</v>
      </c>
      <c r="E1694" s="90" t="str">
        <f>VLOOKUP(STOCKSANLUIS[[#This Row],[CODIGO]],FAMILIAS[],4,FALSE)</f>
        <v>DANFOSS</v>
      </c>
      <c r="F1694" s="90">
        <v>1</v>
      </c>
      <c r="G1694" s="90"/>
      <c r="H1694" s="90">
        <f>SUMIF(INGRESO_MERCADERIA[CODIGO],STOCKSANLUIS[[#This Row],[CODIGO]],INGRESO_MERCADERIA[INGRESO])</f>
        <v>0</v>
      </c>
      <c r="I1694" s="90">
        <f>SUMIF(SALIDA[CODIGO],STOCKSANLUIS[[#This Row],[CODIGO]],SALIDA[CANTIDAD])</f>
        <v>0</v>
      </c>
      <c r="J1694" s="90">
        <f>STOCKSANLUIS[[#This Row],[STOCK ALM1]]-STOCKSANLUIS[[#This Row],[SALIDA]]</f>
        <v>0</v>
      </c>
      <c r="K1694" s="90" t="str">
        <f>VLOOKUP(STOCKSANLUIS[[#This Row],[CODIGO]],CLASIFICACION[],6,FALSE)</f>
        <v>C</v>
      </c>
      <c r="L1694" s="90">
        <f>IFERROR(VLOOKUP(STOCKSANLUIS[[#This Row],[CODIGO]],STOCK_STARSOFT[],3,FALSE),0)</f>
        <v>0</v>
      </c>
      <c r="M1694" s="90" t="str">
        <f>IF(STOCKSANLUIS[[#This Row],[STOCK ACTUAL]]=STOCKSANLUIS[[#This Row],[STOCK_STARSOFT]],"SIN DIFERENCIA","DIFERENCIA")</f>
        <v>SIN DIFERENCIA</v>
      </c>
    </row>
    <row r="1695" spans="1:13" ht="15" hidden="1" customHeight="1" x14ac:dyDescent="0.25">
      <c r="A1695" s="144" t="s">
        <v>367</v>
      </c>
      <c r="B1695" s="87" t="s">
        <v>368</v>
      </c>
      <c r="C1695" s="88">
        <v>6</v>
      </c>
      <c r="D1695" s="89" t="s">
        <v>6</v>
      </c>
      <c r="E1695" s="90" t="str">
        <f>VLOOKUP(STOCKSANLUIS[[#This Row],[CODIGO]],FAMILIAS[],4,FALSE)</f>
        <v>INNOVAIR</v>
      </c>
      <c r="F1695" s="90">
        <v>1</v>
      </c>
      <c r="G1695" s="90" t="s">
        <v>19524</v>
      </c>
      <c r="H1695" s="90">
        <f>SUMIF(INGRESO_MERCADERIA[CODIGO],STOCKSANLUIS[[#This Row],[CODIGO]],INGRESO_MERCADERIA[INGRESO])</f>
        <v>6</v>
      </c>
      <c r="I1695" s="90">
        <f>SUMIF(SALIDA[CODIGO],STOCKSANLUIS[[#This Row],[CODIGO]],SALIDA[CANTIDAD])</f>
        <v>0</v>
      </c>
      <c r="J1695" s="90">
        <f>STOCKSANLUIS[[#This Row],[STOCK ALM1]]-STOCKSANLUIS[[#This Row],[SALIDA]]</f>
        <v>6</v>
      </c>
      <c r="K1695" s="90" t="str">
        <f>VLOOKUP(STOCKSANLUIS[[#This Row],[CODIGO]],CLASIFICACION[],6,FALSE)</f>
        <v>C</v>
      </c>
      <c r="L1695" s="90">
        <f>IFERROR(VLOOKUP(STOCKSANLUIS[[#This Row],[CODIGO]],STOCK_STARSOFT[],3,FALSE),0)</f>
        <v>6</v>
      </c>
      <c r="M1695" s="90" t="str">
        <f>IF(STOCKSANLUIS[[#This Row],[STOCK ACTUAL]]=STOCKSANLUIS[[#This Row],[STOCK_STARSOFT]],"SIN DIFERENCIA","DIFERENCIA")</f>
        <v>SIN DIFERENCIA</v>
      </c>
    </row>
    <row r="1696" spans="1:13" ht="15" hidden="1" customHeight="1" x14ac:dyDescent="0.25">
      <c r="A1696" s="144" t="s">
        <v>3503</v>
      </c>
      <c r="B1696" s="87" t="s">
        <v>3504</v>
      </c>
      <c r="C1696" s="88">
        <v>0</v>
      </c>
      <c r="D1696" s="89" t="s">
        <v>6</v>
      </c>
      <c r="E1696" s="90" t="str">
        <f>VLOOKUP(STOCKSANLUIS[[#This Row],[CODIGO]],FAMILIAS[],4,FALSE)</f>
        <v>SANHUA</v>
      </c>
      <c r="F1696" s="90">
        <v>1</v>
      </c>
      <c r="G1696" s="90"/>
      <c r="H1696" s="90">
        <f>SUMIF(INGRESO_MERCADERIA[CODIGO],STOCKSANLUIS[[#This Row],[CODIGO]],INGRESO_MERCADERIA[INGRESO])</f>
        <v>0</v>
      </c>
      <c r="I1696" s="90">
        <f>SUMIF(SALIDA[CODIGO],STOCKSANLUIS[[#This Row],[CODIGO]],SALIDA[CANTIDAD])</f>
        <v>0</v>
      </c>
      <c r="J1696" s="90">
        <f>STOCKSANLUIS[[#This Row],[STOCK ALM1]]-STOCKSANLUIS[[#This Row],[SALIDA]]</f>
        <v>0</v>
      </c>
      <c r="K1696" s="90" t="str">
        <f>VLOOKUP(STOCKSANLUIS[[#This Row],[CODIGO]],CLASIFICACION[],6,FALSE)</f>
        <v>C</v>
      </c>
      <c r="L1696" s="90">
        <f>IFERROR(VLOOKUP(STOCKSANLUIS[[#This Row],[CODIGO]],STOCK_STARSOFT[],3,FALSE),0)</f>
        <v>0</v>
      </c>
      <c r="M1696" s="90" t="str">
        <f>IF(STOCKSANLUIS[[#This Row],[STOCK ACTUAL]]=STOCKSANLUIS[[#This Row],[STOCK_STARSOFT]],"SIN DIFERENCIA","DIFERENCIA")</f>
        <v>SIN DIFERENCIA</v>
      </c>
    </row>
    <row r="1697" spans="1:13" ht="15" hidden="1" customHeight="1" x14ac:dyDescent="0.25">
      <c r="A1697" s="144" t="s">
        <v>3505</v>
      </c>
      <c r="B1697" s="87" t="s">
        <v>3506</v>
      </c>
      <c r="C1697" s="88">
        <v>0</v>
      </c>
      <c r="D1697" s="89" t="s">
        <v>6</v>
      </c>
      <c r="E1697" s="90" t="str">
        <f>VLOOKUP(STOCKSANLUIS[[#This Row],[CODIGO]],FAMILIAS[],4,FALSE)</f>
        <v>SANHUA</v>
      </c>
      <c r="F1697" s="90">
        <v>1</v>
      </c>
      <c r="G1697" s="90"/>
      <c r="H1697" s="90">
        <f>SUMIF(INGRESO_MERCADERIA[CODIGO],STOCKSANLUIS[[#This Row],[CODIGO]],INGRESO_MERCADERIA[INGRESO])</f>
        <v>0</v>
      </c>
      <c r="I1697" s="90">
        <f>SUMIF(SALIDA[CODIGO],STOCKSANLUIS[[#This Row],[CODIGO]],SALIDA[CANTIDAD])</f>
        <v>0</v>
      </c>
      <c r="J1697" s="90">
        <f>STOCKSANLUIS[[#This Row],[STOCK ALM1]]-STOCKSANLUIS[[#This Row],[SALIDA]]</f>
        <v>0</v>
      </c>
      <c r="K1697" s="90" t="str">
        <f>VLOOKUP(STOCKSANLUIS[[#This Row],[CODIGO]],CLASIFICACION[],6,FALSE)</f>
        <v>C</v>
      </c>
      <c r="L1697" s="90">
        <f>IFERROR(VLOOKUP(STOCKSANLUIS[[#This Row],[CODIGO]],STOCK_STARSOFT[],3,FALSE),0)</f>
        <v>0</v>
      </c>
      <c r="M1697" s="90" t="str">
        <f>IF(STOCKSANLUIS[[#This Row],[STOCK ACTUAL]]=STOCKSANLUIS[[#This Row],[STOCK_STARSOFT]],"SIN DIFERENCIA","DIFERENCIA")</f>
        <v>SIN DIFERENCIA</v>
      </c>
    </row>
    <row r="1698" spans="1:13" ht="15" hidden="1" customHeight="1" x14ac:dyDescent="0.25">
      <c r="A1698" s="144" t="s">
        <v>3293</v>
      </c>
      <c r="B1698" s="87" t="s">
        <v>3294</v>
      </c>
      <c r="C1698" s="88">
        <v>1</v>
      </c>
      <c r="D1698" s="89" t="s">
        <v>6</v>
      </c>
      <c r="E1698" s="90" t="str">
        <f>VLOOKUP(STOCKSANLUIS[[#This Row],[CODIGO]],FAMILIAS[],4,FALSE)</f>
        <v>JOHNSON CONTROLS</v>
      </c>
      <c r="F1698" s="90">
        <v>1</v>
      </c>
      <c r="G1698" s="90" t="s">
        <v>19524</v>
      </c>
      <c r="H1698" s="90">
        <f>SUMIF(INGRESO_MERCADERIA[CODIGO],STOCKSANLUIS[[#This Row],[CODIGO]],INGRESO_MERCADERIA[INGRESO])</f>
        <v>244</v>
      </c>
      <c r="I1698" s="90">
        <f>SUMIF(SALIDA[CODIGO],STOCKSANLUIS[[#This Row],[CODIGO]],SALIDA[CANTIDAD])</f>
        <v>184</v>
      </c>
      <c r="J1698" s="90">
        <f>STOCKSANLUIS[[#This Row],[STOCK ALM1]]-STOCKSANLUIS[[#This Row],[SALIDA]]</f>
        <v>60</v>
      </c>
      <c r="K1698" s="90" t="str">
        <f>VLOOKUP(STOCKSANLUIS[[#This Row],[CODIGO]],CLASIFICACION[],6,FALSE)</f>
        <v>A</v>
      </c>
      <c r="L1698" s="90">
        <f>IFERROR(VLOOKUP(STOCKSANLUIS[[#This Row],[CODIGO]],STOCK_STARSOFT[],3,FALSE),0)</f>
        <v>60</v>
      </c>
      <c r="M1698" s="90" t="str">
        <f>IF(STOCKSANLUIS[[#This Row],[STOCK ACTUAL]]=STOCKSANLUIS[[#This Row],[STOCK_STARSOFT]],"SIN DIFERENCIA","DIFERENCIA")</f>
        <v>SIN DIFERENCIA</v>
      </c>
    </row>
    <row r="1699" spans="1:13" ht="15" hidden="1" customHeight="1" x14ac:dyDescent="0.25">
      <c r="A1699" s="144" t="s">
        <v>3255</v>
      </c>
      <c r="B1699" s="87" t="s">
        <v>3256</v>
      </c>
      <c r="C1699" s="88">
        <v>10</v>
      </c>
      <c r="D1699" s="89" t="s">
        <v>6</v>
      </c>
      <c r="E1699" s="90" t="str">
        <f>VLOOKUP(STOCKSANLUIS[[#This Row],[CODIGO]],FAMILIAS[],4,FALSE)</f>
        <v>JOHNSON CONTROLS</v>
      </c>
      <c r="F1699" s="90">
        <v>1</v>
      </c>
      <c r="G1699" s="90" t="s">
        <v>19524</v>
      </c>
      <c r="H1699" s="90">
        <f>SUMIF(INGRESO_MERCADERIA[CODIGO],STOCKSANLUIS[[#This Row],[CODIGO]],INGRESO_MERCADERIA[INGRESO])</f>
        <v>10</v>
      </c>
      <c r="I1699" s="90">
        <f>SUMIF(SALIDA[CODIGO],STOCKSANLUIS[[#This Row],[CODIGO]],SALIDA[CANTIDAD])</f>
        <v>7</v>
      </c>
      <c r="J1699" s="90">
        <f>STOCKSANLUIS[[#This Row],[STOCK ALM1]]-STOCKSANLUIS[[#This Row],[SALIDA]]</f>
        <v>3</v>
      </c>
      <c r="K1699" s="90" t="str">
        <f>VLOOKUP(STOCKSANLUIS[[#This Row],[CODIGO]],CLASIFICACION[],6,FALSE)</f>
        <v>C</v>
      </c>
      <c r="L1699" s="90">
        <f>IFERROR(VLOOKUP(STOCKSANLUIS[[#This Row],[CODIGO]],STOCK_STARSOFT[],3,FALSE),0)</f>
        <v>3</v>
      </c>
      <c r="M1699" s="90" t="str">
        <f>IF(STOCKSANLUIS[[#This Row],[STOCK ACTUAL]]=STOCKSANLUIS[[#This Row],[STOCK_STARSOFT]],"SIN DIFERENCIA","DIFERENCIA")</f>
        <v>SIN DIFERENCIA</v>
      </c>
    </row>
    <row r="1700" spans="1:13" ht="15" hidden="1" customHeight="1" x14ac:dyDescent="0.25">
      <c r="A1700" s="144" t="s">
        <v>995</v>
      </c>
      <c r="B1700" s="87" t="s">
        <v>996</v>
      </c>
      <c r="C1700" s="88">
        <v>3</v>
      </c>
      <c r="D1700" s="89" t="s">
        <v>6</v>
      </c>
      <c r="E1700" s="90" t="str">
        <f>VLOOKUP(STOCKSANLUIS[[#This Row],[CODIGO]],FAMILIAS[],4,FALSE)</f>
        <v>QUALITY</v>
      </c>
      <c r="F1700" s="90">
        <v>1</v>
      </c>
      <c r="G1700" s="90" t="s">
        <v>19524</v>
      </c>
      <c r="H1700" s="90">
        <f>SUMIF(INGRESO_MERCADERIA[CODIGO],STOCKSANLUIS[[#This Row],[CODIGO]],INGRESO_MERCADERIA[INGRESO])</f>
        <v>3</v>
      </c>
      <c r="I1700" s="90">
        <f>SUMIF(SALIDA[CODIGO],STOCKSANLUIS[[#This Row],[CODIGO]],SALIDA[CANTIDAD])</f>
        <v>3</v>
      </c>
      <c r="J1700" s="90">
        <f>STOCKSANLUIS[[#This Row],[STOCK ALM1]]-STOCKSANLUIS[[#This Row],[SALIDA]]</f>
        <v>0</v>
      </c>
      <c r="K1700" s="90" t="str">
        <f>VLOOKUP(STOCKSANLUIS[[#This Row],[CODIGO]],CLASIFICACION[],6,FALSE)</f>
        <v>C</v>
      </c>
      <c r="L1700" s="90">
        <f>IFERROR(VLOOKUP(STOCKSANLUIS[[#This Row],[CODIGO]],STOCK_STARSOFT[],3,FALSE),0)</f>
        <v>0</v>
      </c>
      <c r="M1700" s="90" t="str">
        <f>IF(STOCKSANLUIS[[#This Row],[STOCK ACTUAL]]=STOCKSANLUIS[[#This Row],[STOCK_STARSOFT]],"SIN DIFERENCIA","DIFERENCIA")</f>
        <v>SIN DIFERENCIA</v>
      </c>
    </row>
    <row r="1701" spans="1:13" ht="15" hidden="1" customHeight="1" x14ac:dyDescent="0.25">
      <c r="A1701" s="144" t="s">
        <v>999</v>
      </c>
      <c r="B1701" s="87" t="s">
        <v>1000</v>
      </c>
      <c r="C1701" s="88">
        <v>0</v>
      </c>
      <c r="D1701" s="89" t="s">
        <v>6</v>
      </c>
      <c r="E1701" s="90" t="str">
        <f>VLOOKUP(STOCKSANLUIS[[#This Row],[CODIGO]],FAMILIAS[],4,FALSE)</f>
        <v>QUALITY</v>
      </c>
      <c r="F1701" s="90">
        <v>1</v>
      </c>
      <c r="G1701" s="90" t="s">
        <v>19524</v>
      </c>
      <c r="H1701" s="90">
        <f>SUMIF(INGRESO_MERCADERIA[CODIGO],STOCKSANLUIS[[#This Row],[CODIGO]],INGRESO_MERCADERIA[INGRESO])</f>
        <v>9</v>
      </c>
      <c r="I1701" s="90">
        <f>SUMIF(SALIDA[CODIGO],STOCKSANLUIS[[#This Row],[CODIGO]],SALIDA[CANTIDAD])</f>
        <v>9</v>
      </c>
      <c r="J1701" s="90">
        <f>STOCKSANLUIS[[#This Row],[STOCK ALM1]]-STOCKSANLUIS[[#This Row],[SALIDA]]</f>
        <v>0</v>
      </c>
      <c r="K1701" s="90" t="str">
        <f>VLOOKUP(STOCKSANLUIS[[#This Row],[CODIGO]],CLASIFICACION[],6,FALSE)</f>
        <v>C</v>
      </c>
      <c r="L1701" s="90">
        <f>IFERROR(VLOOKUP(STOCKSANLUIS[[#This Row],[CODIGO]],STOCK_STARSOFT[],3,FALSE),0)</f>
        <v>0</v>
      </c>
      <c r="M1701" s="90" t="str">
        <f>IF(STOCKSANLUIS[[#This Row],[STOCK ACTUAL]]=STOCKSANLUIS[[#This Row],[STOCK_STARSOFT]],"SIN DIFERENCIA","DIFERENCIA")</f>
        <v>SIN DIFERENCIA</v>
      </c>
    </row>
    <row r="1702" spans="1:13" ht="15" hidden="1" customHeight="1" x14ac:dyDescent="0.25">
      <c r="A1702" s="239" t="s">
        <v>22289</v>
      </c>
      <c r="B1702" s="148" t="s">
        <v>22290</v>
      </c>
      <c r="C1702" s="105"/>
      <c r="D1702" s="89" t="s">
        <v>6</v>
      </c>
      <c r="E1702" s="107" t="str">
        <f>VLOOKUP(STOCKSANLUIS[[#This Row],[CODIGO]],FAMILIAS[],4,FALSE)</f>
        <v>EVERFROST</v>
      </c>
      <c r="F1702" s="107"/>
      <c r="G1702" s="90" t="s">
        <v>19526</v>
      </c>
      <c r="H1702" s="107">
        <f>SUMIF(INGRESO_MERCADERIA[CODIGO],STOCKSANLUIS[[#This Row],[CODIGO]],INGRESO_MERCADERIA[INGRESO])</f>
        <v>10</v>
      </c>
      <c r="I1702" s="107">
        <f>SUMIF(SALIDA[CODIGO],STOCKSANLUIS[[#This Row],[CODIGO]],SALIDA[CANTIDAD])</f>
        <v>0</v>
      </c>
      <c r="J1702" s="107">
        <f>STOCKSANLUIS[[#This Row],[STOCK ALM1]]-STOCKSANLUIS[[#This Row],[SALIDA]]</f>
        <v>10</v>
      </c>
      <c r="K1702" s="107" t="str">
        <f>VLOOKUP(STOCKSANLUIS[[#This Row],[CODIGO]],CLASIFICACION[],6,FALSE)</f>
        <v>B</v>
      </c>
      <c r="L1702" s="107">
        <f>IFERROR(VLOOKUP(STOCKSANLUIS[[#This Row],[CODIGO]],STOCK_STARSOFT[],3,FALSE),0)</f>
        <v>10</v>
      </c>
      <c r="M1702" s="107" t="str">
        <f>IF(STOCKSANLUIS[[#This Row],[STOCK ACTUAL]]=STOCKSANLUIS[[#This Row],[STOCK_STARSOFT]],"SIN DIFERENCIA","DIFERENCIA")</f>
        <v>SIN DIFERENCIA</v>
      </c>
    </row>
    <row r="1703" spans="1:13" ht="15" hidden="1" customHeight="1" x14ac:dyDescent="0.25">
      <c r="A1703" s="144" t="s">
        <v>3519</v>
      </c>
      <c r="B1703" s="87" t="s">
        <v>3520</v>
      </c>
      <c r="C1703" s="88">
        <v>48</v>
      </c>
      <c r="D1703" s="89" t="s">
        <v>6</v>
      </c>
      <c r="E1703" s="90" t="str">
        <f>VLOOKUP(STOCKSANLUIS[[#This Row],[CODIGO]],FAMILIAS[],4,FALSE)</f>
        <v>EVERWELL</v>
      </c>
      <c r="F1703" s="90">
        <v>1</v>
      </c>
      <c r="G1703" s="90" t="s">
        <v>19526</v>
      </c>
      <c r="H1703" s="90">
        <f>SUMIF(INGRESO_MERCADERIA[CODIGO],STOCKSANLUIS[[#This Row],[CODIGO]],INGRESO_MERCADERIA[INGRESO])</f>
        <v>48</v>
      </c>
      <c r="I1703" s="90">
        <f>SUMIF(SALIDA[CODIGO],STOCKSANLUIS[[#This Row],[CODIGO]],SALIDA[CANTIDAD])</f>
        <v>48</v>
      </c>
      <c r="J1703" s="90">
        <f>STOCKSANLUIS[[#This Row],[STOCK ALM1]]-STOCKSANLUIS[[#This Row],[SALIDA]]</f>
        <v>0</v>
      </c>
      <c r="K1703" s="90" t="str">
        <f>VLOOKUP(STOCKSANLUIS[[#This Row],[CODIGO]],CLASIFICACION[],6,FALSE)</f>
        <v>B</v>
      </c>
      <c r="L1703" s="90">
        <f>IFERROR(VLOOKUP(STOCKSANLUIS[[#This Row],[CODIGO]],STOCK_STARSOFT[],3,FALSE),0)</f>
        <v>0</v>
      </c>
      <c r="M1703" s="90" t="str">
        <f>IF(STOCKSANLUIS[[#This Row],[STOCK ACTUAL]]=STOCKSANLUIS[[#This Row],[STOCK_STARSOFT]],"SIN DIFERENCIA","DIFERENCIA")</f>
        <v>SIN DIFERENCIA</v>
      </c>
    </row>
    <row r="1704" spans="1:13" ht="15" hidden="1" customHeight="1" x14ac:dyDescent="0.25">
      <c r="A1704" s="144" t="s">
        <v>3521</v>
      </c>
      <c r="B1704" s="87" t="s">
        <v>3522</v>
      </c>
      <c r="C1704" s="88">
        <v>0</v>
      </c>
      <c r="D1704" s="89" t="s">
        <v>6</v>
      </c>
      <c r="E1704" s="90" t="str">
        <f>VLOOKUP(STOCKSANLUIS[[#This Row],[CODIGO]],FAMILIAS[],4,FALSE)</f>
        <v>EVERWELL</v>
      </c>
      <c r="F1704" s="90">
        <v>1</v>
      </c>
      <c r="G1704" s="90"/>
      <c r="H1704" s="90">
        <f>SUMIF(INGRESO_MERCADERIA[CODIGO],STOCKSANLUIS[[#This Row],[CODIGO]],INGRESO_MERCADERIA[INGRESO])</f>
        <v>0</v>
      </c>
      <c r="I1704" s="90">
        <f>SUMIF(SALIDA[CODIGO],STOCKSANLUIS[[#This Row],[CODIGO]],SALIDA[CANTIDAD])</f>
        <v>0</v>
      </c>
      <c r="J1704" s="90">
        <f>STOCKSANLUIS[[#This Row],[STOCK ALM1]]-STOCKSANLUIS[[#This Row],[SALIDA]]</f>
        <v>0</v>
      </c>
      <c r="K1704" s="90" t="str">
        <f>VLOOKUP(STOCKSANLUIS[[#This Row],[CODIGO]],CLASIFICACION[],6,FALSE)</f>
        <v>C</v>
      </c>
      <c r="L1704" s="90">
        <f>IFERROR(VLOOKUP(STOCKSANLUIS[[#This Row],[CODIGO]],STOCK_STARSOFT[],3,FALSE),0)</f>
        <v>0</v>
      </c>
      <c r="M1704" s="90" t="str">
        <f>IF(STOCKSANLUIS[[#This Row],[STOCK ACTUAL]]=STOCKSANLUIS[[#This Row],[STOCK_STARSOFT]],"SIN DIFERENCIA","DIFERENCIA")</f>
        <v>SIN DIFERENCIA</v>
      </c>
    </row>
    <row r="1705" spans="1:13" ht="15" hidden="1" customHeight="1" x14ac:dyDescent="0.25">
      <c r="A1705" s="144" t="s">
        <v>3523</v>
      </c>
      <c r="B1705" s="87" t="s">
        <v>3524</v>
      </c>
      <c r="C1705" s="88">
        <v>0</v>
      </c>
      <c r="D1705" s="89" t="s">
        <v>6</v>
      </c>
      <c r="E1705" s="90" t="str">
        <f>VLOOKUP(STOCKSANLUIS[[#This Row],[CODIGO]],FAMILIAS[],4,FALSE)</f>
        <v>BITZER</v>
      </c>
      <c r="F1705" s="90">
        <v>1</v>
      </c>
      <c r="G1705" s="90"/>
      <c r="H1705" s="90">
        <f>SUMIF(INGRESO_MERCADERIA[CODIGO],STOCKSANLUIS[[#This Row],[CODIGO]],INGRESO_MERCADERIA[INGRESO])</f>
        <v>0</v>
      </c>
      <c r="I1705" s="90">
        <f>SUMIF(SALIDA[CODIGO],STOCKSANLUIS[[#This Row],[CODIGO]],SALIDA[CANTIDAD])</f>
        <v>0</v>
      </c>
      <c r="J1705" s="90">
        <f>STOCKSANLUIS[[#This Row],[STOCK ALM1]]-STOCKSANLUIS[[#This Row],[SALIDA]]</f>
        <v>0</v>
      </c>
      <c r="K1705" s="90" t="str">
        <f>VLOOKUP(STOCKSANLUIS[[#This Row],[CODIGO]],CLASIFICACION[],6,FALSE)</f>
        <v>C</v>
      </c>
      <c r="L1705" s="90">
        <f>IFERROR(VLOOKUP(STOCKSANLUIS[[#This Row],[CODIGO]],STOCK_STARSOFT[],3,FALSE),0)</f>
        <v>0</v>
      </c>
      <c r="M1705" s="90" t="str">
        <f>IF(STOCKSANLUIS[[#This Row],[STOCK ACTUAL]]=STOCKSANLUIS[[#This Row],[STOCK_STARSOFT]],"SIN DIFERENCIA","DIFERENCIA")</f>
        <v>SIN DIFERENCIA</v>
      </c>
    </row>
    <row r="1706" spans="1:13" ht="15" hidden="1" customHeight="1" x14ac:dyDescent="0.25">
      <c r="A1706" s="144" t="s">
        <v>3525</v>
      </c>
      <c r="B1706" s="87" t="s">
        <v>3526</v>
      </c>
      <c r="C1706" s="88">
        <v>0</v>
      </c>
      <c r="D1706" s="89" t="s">
        <v>6</v>
      </c>
      <c r="E1706" s="90" t="str">
        <f>VLOOKUP(STOCKSANLUIS[[#This Row],[CODIGO]],FAMILIAS[],4,FALSE)</f>
        <v>DANFOSS</v>
      </c>
      <c r="F1706" s="90">
        <v>1</v>
      </c>
      <c r="G1706" s="90"/>
      <c r="H1706" s="90">
        <f>SUMIF(INGRESO_MERCADERIA[CODIGO],STOCKSANLUIS[[#This Row],[CODIGO]],INGRESO_MERCADERIA[INGRESO])</f>
        <v>0</v>
      </c>
      <c r="I1706" s="90">
        <f>SUMIF(SALIDA[CODIGO],STOCKSANLUIS[[#This Row],[CODIGO]],SALIDA[CANTIDAD])</f>
        <v>0</v>
      </c>
      <c r="J1706" s="90">
        <f>STOCKSANLUIS[[#This Row],[STOCK ALM1]]-STOCKSANLUIS[[#This Row],[SALIDA]]</f>
        <v>0</v>
      </c>
      <c r="K1706" s="90" t="str">
        <f>VLOOKUP(STOCKSANLUIS[[#This Row],[CODIGO]],CLASIFICACION[],6,FALSE)</f>
        <v>C</v>
      </c>
      <c r="L1706" s="90">
        <f>IFERROR(VLOOKUP(STOCKSANLUIS[[#This Row],[CODIGO]],STOCK_STARSOFT[],3,FALSE),0)</f>
        <v>0</v>
      </c>
      <c r="M1706" s="90" t="str">
        <f>IF(STOCKSANLUIS[[#This Row],[STOCK ACTUAL]]=STOCKSANLUIS[[#This Row],[STOCK_STARSOFT]],"SIN DIFERENCIA","DIFERENCIA")</f>
        <v>SIN DIFERENCIA</v>
      </c>
    </row>
    <row r="1707" spans="1:13" ht="15" hidden="1" customHeight="1" x14ac:dyDescent="0.25">
      <c r="A1707" s="144" t="s">
        <v>3527</v>
      </c>
      <c r="B1707" s="87" t="s">
        <v>328</v>
      </c>
      <c r="C1707" s="88">
        <v>1</v>
      </c>
      <c r="D1707" s="89" t="s">
        <v>6</v>
      </c>
      <c r="E1707" s="90" t="str">
        <f>VLOOKUP(STOCKSANLUIS[[#This Row],[CODIGO]],FAMILIAS[],4,FALSE)</f>
        <v>QUALITY</v>
      </c>
      <c r="F1707" s="90">
        <v>1</v>
      </c>
      <c r="G1707" s="90" t="s">
        <v>19526</v>
      </c>
      <c r="H1707" s="90">
        <f>SUMIF(INGRESO_MERCADERIA[CODIGO],STOCKSANLUIS[[#This Row],[CODIGO]],INGRESO_MERCADERIA[INGRESO])</f>
        <v>1</v>
      </c>
      <c r="I1707" s="90">
        <f>SUMIF(SALIDA[CODIGO],STOCKSANLUIS[[#This Row],[CODIGO]],SALIDA[CANTIDAD])</f>
        <v>1</v>
      </c>
      <c r="J1707" s="90">
        <f>STOCKSANLUIS[[#This Row],[STOCK ALM1]]-STOCKSANLUIS[[#This Row],[SALIDA]]</f>
        <v>0</v>
      </c>
      <c r="K1707" s="90" t="str">
        <f>VLOOKUP(STOCKSANLUIS[[#This Row],[CODIGO]],CLASIFICACION[],6,FALSE)</f>
        <v>C</v>
      </c>
      <c r="L1707" s="90">
        <f>IFERROR(VLOOKUP(STOCKSANLUIS[[#This Row],[CODIGO]],STOCK_STARSOFT[],3,FALSE),0)</f>
        <v>0</v>
      </c>
      <c r="M1707" s="90" t="str">
        <f>IF(STOCKSANLUIS[[#This Row],[STOCK ACTUAL]]=STOCKSANLUIS[[#This Row],[STOCK_STARSOFT]],"SIN DIFERENCIA","DIFERENCIA")</f>
        <v>SIN DIFERENCIA</v>
      </c>
    </row>
    <row r="1708" spans="1:13" ht="15" hidden="1" customHeight="1" x14ac:dyDescent="0.25">
      <c r="A1708" s="239" t="s">
        <v>22291</v>
      </c>
      <c r="B1708" s="148" t="s">
        <v>22292</v>
      </c>
      <c r="C1708" s="105"/>
      <c r="D1708" s="89" t="s">
        <v>6</v>
      </c>
      <c r="E1708" s="107" t="str">
        <f>VLOOKUP(STOCKSANLUIS[[#This Row],[CODIGO]],FAMILIAS[],4,FALSE)</f>
        <v>EVERFROST</v>
      </c>
      <c r="F1708" s="107"/>
      <c r="G1708" s="90" t="s">
        <v>19526</v>
      </c>
      <c r="H1708" s="107">
        <f>SUMIF(INGRESO_MERCADERIA[CODIGO],STOCKSANLUIS[[#This Row],[CODIGO]],INGRESO_MERCADERIA[INGRESO])</f>
        <v>10</v>
      </c>
      <c r="I1708" s="107">
        <f>SUMIF(SALIDA[CODIGO],STOCKSANLUIS[[#This Row],[CODIGO]],SALIDA[CANTIDAD])</f>
        <v>1</v>
      </c>
      <c r="J1708" s="107">
        <f>STOCKSANLUIS[[#This Row],[STOCK ALM1]]-STOCKSANLUIS[[#This Row],[SALIDA]]</f>
        <v>9</v>
      </c>
      <c r="K1708" s="107" t="str">
        <f>VLOOKUP(STOCKSANLUIS[[#This Row],[CODIGO]],CLASIFICACION[],6,FALSE)</f>
        <v>B</v>
      </c>
      <c r="L1708" s="107">
        <f>IFERROR(VLOOKUP(STOCKSANLUIS[[#This Row],[CODIGO]],STOCK_STARSOFT[],3,FALSE),0)</f>
        <v>9</v>
      </c>
      <c r="M1708" s="107" t="str">
        <f>IF(STOCKSANLUIS[[#This Row],[STOCK ACTUAL]]=STOCKSANLUIS[[#This Row],[STOCK_STARSOFT]],"SIN DIFERENCIA","DIFERENCIA")</f>
        <v>SIN DIFERENCIA</v>
      </c>
    </row>
    <row r="1709" spans="1:13" hidden="1" x14ac:dyDescent="0.25">
      <c r="A1709" s="144" t="s">
        <v>3530</v>
      </c>
      <c r="B1709" s="87" t="s">
        <v>3531</v>
      </c>
      <c r="C1709" s="88">
        <v>0</v>
      </c>
      <c r="D1709" s="89" t="s">
        <v>6</v>
      </c>
      <c r="E1709" s="90" t="str">
        <f>VLOOKUP(STOCKSANLUIS[[#This Row],[CODIGO]],FAMILIAS[],4,FALSE)</f>
        <v>EVERWELL</v>
      </c>
      <c r="F1709" s="90">
        <v>1</v>
      </c>
      <c r="G1709" s="90"/>
      <c r="H1709" s="90">
        <f>SUMIF(INGRESO_MERCADERIA[CODIGO],STOCKSANLUIS[[#This Row],[CODIGO]],INGRESO_MERCADERIA[INGRESO])</f>
        <v>0</v>
      </c>
      <c r="I1709" s="90">
        <f>SUMIF(SALIDA[CODIGO],STOCKSANLUIS[[#This Row],[CODIGO]],SALIDA[CANTIDAD])</f>
        <v>0</v>
      </c>
      <c r="J1709" s="90">
        <f>STOCKSANLUIS[[#This Row],[STOCK ALM1]]-STOCKSANLUIS[[#This Row],[SALIDA]]</f>
        <v>0</v>
      </c>
      <c r="K1709" s="90" t="str">
        <f>VLOOKUP(STOCKSANLUIS[[#This Row],[CODIGO]],CLASIFICACION[],6,FALSE)</f>
        <v>C</v>
      </c>
      <c r="L1709" s="90">
        <f>IFERROR(VLOOKUP(STOCKSANLUIS[[#This Row],[CODIGO]],STOCK_STARSOFT[],3,FALSE),0)</f>
        <v>0</v>
      </c>
      <c r="M1709" s="90" t="str">
        <f>IF(STOCKSANLUIS[[#This Row],[STOCK ACTUAL]]=STOCKSANLUIS[[#This Row],[STOCK_STARSOFT]],"SIN DIFERENCIA","DIFERENCIA")</f>
        <v>SIN DIFERENCIA</v>
      </c>
    </row>
    <row r="1710" spans="1:13" ht="15" hidden="1" customHeight="1" x14ac:dyDescent="0.25">
      <c r="A1710" s="144" t="s">
        <v>3289</v>
      </c>
      <c r="B1710" s="87" t="s">
        <v>3290</v>
      </c>
      <c r="C1710" s="88">
        <v>12</v>
      </c>
      <c r="D1710" s="89" t="s">
        <v>6</v>
      </c>
      <c r="E1710" s="90" t="str">
        <f>VLOOKUP(STOCKSANLUIS[[#This Row],[CODIGO]],FAMILIAS[],4,FALSE)</f>
        <v>JOHNSON CONTROLS</v>
      </c>
      <c r="F1710" s="90">
        <v>1</v>
      </c>
      <c r="G1710" s="90" t="s">
        <v>19524</v>
      </c>
      <c r="H1710" s="90">
        <f>SUMIF(INGRESO_MERCADERIA[CODIGO],STOCKSANLUIS[[#This Row],[CODIGO]],INGRESO_MERCADERIA[INGRESO])</f>
        <v>30</v>
      </c>
      <c r="I1710" s="90">
        <f>SUMIF(SALIDA[CODIGO],STOCKSANLUIS[[#This Row],[CODIGO]],SALIDA[CANTIDAD])</f>
        <v>0</v>
      </c>
      <c r="J1710" s="90">
        <f>STOCKSANLUIS[[#This Row],[STOCK ALM1]]-STOCKSANLUIS[[#This Row],[SALIDA]]</f>
        <v>30</v>
      </c>
      <c r="K1710" s="90" t="str">
        <f>VLOOKUP(STOCKSANLUIS[[#This Row],[CODIGO]],CLASIFICACION[],6,FALSE)</f>
        <v>C</v>
      </c>
      <c r="L1710" s="90">
        <f>IFERROR(VLOOKUP(STOCKSANLUIS[[#This Row],[CODIGO]],STOCK_STARSOFT[],3,FALSE),0)</f>
        <v>30</v>
      </c>
      <c r="M1710" s="90" t="str">
        <f>IF(STOCKSANLUIS[[#This Row],[STOCK ACTUAL]]=STOCKSANLUIS[[#This Row],[STOCK_STARSOFT]],"SIN DIFERENCIA","DIFERENCIA")</f>
        <v>SIN DIFERENCIA</v>
      </c>
    </row>
    <row r="1711" spans="1:13" ht="15" hidden="1" customHeight="1" x14ac:dyDescent="0.25">
      <c r="A1711" s="144" t="s">
        <v>3534</v>
      </c>
      <c r="B1711" s="87" t="s">
        <v>3535</v>
      </c>
      <c r="C1711" s="88">
        <v>0</v>
      </c>
      <c r="D1711" s="89" t="s">
        <v>6</v>
      </c>
      <c r="E1711" s="90" t="str">
        <f>VLOOKUP(STOCKSANLUIS[[#This Row],[CODIGO]],FAMILIAS[],4,FALSE)</f>
        <v>EVERWELL</v>
      </c>
      <c r="F1711" s="90">
        <v>1</v>
      </c>
      <c r="G1711" s="90"/>
      <c r="H1711" s="90">
        <f>SUMIF(INGRESO_MERCADERIA[CODIGO],STOCKSANLUIS[[#This Row],[CODIGO]],INGRESO_MERCADERIA[INGRESO])</f>
        <v>0</v>
      </c>
      <c r="I1711" s="90">
        <f>SUMIF(SALIDA[CODIGO],STOCKSANLUIS[[#This Row],[CODIGO]],SALIDA[CANTIDAD])</f>
        <v>0</v>
      </c>
      <c r="J1711" s="90">
        <f>STOCKSANLUIS[[#This Row],[STOCK ALM1]]-STOCKSANLUIS[[#This Row],[SALIDA]]</f>
        <v>0</v>
      </c>
      <c r="K1711" s="90" t="str">
        <f>VLOOKUP(STOCKSANLUIS[[#This Row],[CODIGO]],CLASIFICACION[],6,FALSE)</f>
        <v>C</v>
      </c>
      <c r="L1711" s="90">
        <f>IFERROR(VLOOKUP(STOCKSANLUIS[[#This Row],[CODIGO]],STOCK_STARSOFT[],3,FALSE),0)</f>
        <v>0</v>
      </c>
      <c r="M1711" s="90" t="str">
        <f>IF(STOCKSANLUIS[[#This Row],[STOCK ACTUAL]]=STOCKSANLUIS[[#This Row],[STOCK_STARSOFT]],"SIN DIFERENCIA","DIFERENCIA")</f>
        <v>SIN DIFERENCIA</v>
      </c>
    </row>
    <row r="1712" spans="1:13" ht="15" hidden="1" customHeight="1" x14ac:dyDescent="0.25">
      <c r="A1712" s="144" t="s">
        <v>3536</v>
      </c>
      <c r="B1712" s="87" t="s">
        <v>3537</v>
      </c>
      <c r="C1712" s="88">
        <v>0</v>
      </c>
      <c r="D1712" s="89" t="s">
        <v>6</v>
      </c>
      <c r="E1712" s="90" t="str">
        <f>VLOOKUP(STOCKSANLUIS[[#This Row],[CODIGO]],FAMILIAS[],4,FALSE)</f>
        <v>DANFOSS</v>
      </c>
      <c r="F1712" s="90">
        <v>1</v>
      </c>
      <c r="G1712" s="90"/>
      <c r="H1712" s="90">
        <f>SUMIF(INGRESO_MERCADERIA[CODIGO],STOCKSANLUIS[[#This Row],[CODIGO]],INGRESO_MERCADERIA[INGRESO])</f>
        <v>0</v>
      </c>
      <c r="I1712" s="90">
        <f>SUMIF(SALIDA[CODIGO],STOCKSANLUIS[[#This Row],[CODIGO]],SALIDA[CANTIDAD])</f>
        <v>0</v>
      </c>
      <c r="J1712" s="90">
        <f>STOCKSANLUIS[[#This Row],[STOCK ALM1]]-STOCKSANLUIS[[#This Row],[SALIDA]]</f>
        <v>0</v>
      </c>
      <c r="K1712" s="90" t="str">
        <f>VLOOKUP(STOCKSANLUIS[[#This Row],[CODIGO]],CLASIFICACION[],6,FALSE)</f>
        <v>C</v>
      </c>
      <c r="L1712" s="90">
        <f>IFERROR(VLOOKUP(STOCKSANLUIS[[#This Row],[CODIGO]],STOCK_STARSOFT[],3,FALSE),0)</f>
        <v>0</v>
      </c>
      <c r="M1712" s="90" t="str">
        <f>IF(STOCKSANLUIS[[#This Row],[STOCK ACTUAL]]=STOCKSANLUIS[[#This Row],[STOCK_STARSOFT]],"SIN DIFERENCIA","DIFERENCIA")</f>
        <v>SIN DIFERENCIA</v>
      </c>
    </row>
    <row r="1713" spans="1:13" ht="15" hidden="1" customHeight="1" x14ac:dyDescent="0.25">
      <c r="A1713" s="144" t="s">
        <v>19195</v>
      </c>
      <c r="B1713" s="87" t="s">
        <v>19196</v>
      </c>
      <c r="C1713" s="88">
        <v>0</v>
      </c>
      <c r="D1713" s="89" t="s">
        <v>6</v>
      </c>
      <c r="E1713" s="90" t="str">
        <f>VLOOKUP(STOCKSANLUIS[[#This Row],[CODIGO]],FAMILIAS[],4,FALSE)</f>
        <v>DANFOSS</v>
      </c>
      <c r="F1713" s="90">
        <v>1</v>
      </c>
      <c r="G1713" s="90"/>
      <c r="H1713" s="90">
        <f>SUMIF(INGRESO_MERCADERIA[CODIGO],STOCKSANLUIS[[#This Row],[CODIGO]],INGRESO_MERCADERIA[INGRESO])</f>
        <v>0</v>
      </c>
      <c r="I1713" s="90">
        <f>SUMIF(SALIDA[CODIGO],STOCKSANLUIS[[#This Row],[CODIGO]],SALIDA[CANTIDAD])</f>
        <v>0</v>
      </c>
      <c r="J1713" s="90">
        <f>STOCKSANLUIS[[#This Row],[STOCK ALM1]]-STOCKSANLUIS[[#This Row],[SALIDA]]</f>
        <v>0</v>
      </c>
      <c r="K1713" s="90" t="str">
        <f>VLOOKUP(STOCKSANLUIS[[#This Row],[CODIGO]],CLASIFICACION[],6,FALSE)</f>
        <v>C</v>
      </c>
      <c r="L1713" s="90">
        <f>IFERROR(VLOOKUP(STOCKSANLUIS[[#This Row],[CODIGO]],STOCK_STARSOFT[],3,FALSE),0)</f>
        <v>0</v>
      </c>
      <c r="M1713" s="90" t="str">
        <f>IF(STOCKSANLUIS[[#This Row],[STOCK ACTUAL]]=STOCKSANLUIS[[#This Row],[STOCK_STARSOFT]],"SIN DIFERENCIA","DIFERENCIA")</f>
        <v>SIN DIFERENCIA</v>
      </c>
    </row>
    <row r="1714" spans="1:13" ht="15" hidden="1" customHeight="1" x14ac:dyDescent="0.25">
      <c r="A1714" s="144" t="s">
        <v>3538</v>
      </c>
      <c r="B1714" s="87" t="s">
        <v>3539</v>
      </c>
      <c r="C1714" s="88">
        <v>0</v>
      </c>
      <c r="D1714" s="89" t="s">
        <v>6</v>
      </c>
      <c r="E1714" s="90" t="str">
        <f>VLOOKUP(STOCKSANLUIS[[#This Row],[CODIGO]],FAMILIAS[],4,FALSE)</f>
        <v>DANFOSS</v>
      </c>
      <c r="F1714" s="90">
        <v>1</v>
      </c>
      <c r="G1714" s="90"/>
      <c r="H1714" s="90">
        <f>SUMIF(INGRESO_MERCADERIA[CODIGO],STOCKSANLUIS[[#This Row],[CODIGO]],INGRESO_MERCADERIA[INGRESO])</f>
        <v>0</v>
      </c>
      <c r="I1714" s="90">
        <f>SUMIF(SALIDA[CODIGO],STOCKSANLUIS[[#This Row],[CODIGO]],SALIDA[CANTIDAD])</f>
        <v>0</v>
      </c>
      <c r="J1714" s="90">
        <f>STOCKSANLUIS[[#This Row],[STOCK ALM1]]-STOCKSANLUIS[[#This Row],[SALIDA]]</f>
        <v>0</v>
      </c>
      <c r="K1714" s="90" t="str">
        <f>VLOOKUP(STOCKSANLUIS[[#This Row],[CODIGO]],CLASIFICACION[],6,FALSE)</f>
        <v>B</v>
      </c>
      <c r="L1714" s="90">
        <f>IFERROR(VLOOKUP(STOCKSANLUIS[[#This Row],[CODIGO]],STOCK_STARSOFT[],3,FALSE),0)</f>
        <v>0</v>
      </c>
      <c r="M1714" s="90" t="str">
        <f>IF(STOCKSANLUIS[[#This Row],[STOCK ACTUAL]]=STOCKSANLUIS[[#This Row],[STOCK_STARSOFT]],"SIN DIFERENCIA","DIFERENCIA")</f>
        <v>SIN DIFERENCIA</v>
      </c>
    </row>
    <row r="1715" spans="1:13" ht="15" hidden="1" customHeight="1" x14ac:dyDescent="0.25">
      <c r="A1715" s="144" t="s">
        <v>3540</v>
      </c>
      <c r="B1715" s="87" t="s">
        <v>3541</v>
      </c>
      <c r="C1715" s="88">
        <v>0</v>
      </c>
      <c r="D1715" s="89" t="s">
        <v>6</v>
      </c>
      <c r="E1715" s="90" t="str">
        <f>VLOOKUP(STOCKSANLUIS[[#This Row],[CODIGO]],FAMILIAS[],4,FALSE)</f>
        <v>DANFOSS</v>
      </c>
      <c r="F1715" s="90">
        <v>1</v>
      </c>
      <c r="G1715" s="90"/>
      <c r="H1715" s="90">
        <f>SUMIF(INGRESO_MERCADERIA[CODIGO],STOCKSANLUIS[[#This Row],[CODIGO]],INGRESO_MERCADERIA[INGRESO])</f>
        <v>0</v>
      </c>
      <c r="I1715" s="90">
        <f>SUMIF(SALIDA[CODIGO],STOCKSANLUIS[[#This Row],[CODIGO]],SALIDA[CANTIDAD])</f>
        <v>0</v>
      </c>
      <c r="J1715" s="90">
        <f>STOCKSANLUIS[[#This Row],[STOCK ALM1]]-STOCKSANLUIS[[#This Row],[SALIDA]]</f>
        <v>0</v>
      </c>
      <c r="K1715" s="90" t="str">
        <f>VLOOKUP(STOCKSANLUIS[[#This Row],[CODIGO]],CLASIFICACION[],6,FALSE)</f>
        <v>C</v>
      </c>
      <c r="L1715" s="90">
        <f>IFERROR(VLOOKUP(STOCKSANLUIS[[#This Row],[CODIGO]],STOCK_STARSOFT[],3,FALSE),0)</f>
        <v>0</v>
      </c>
      <c r="M1715" s="90" t="str">
        <f>IF(STOCKSANLUIS[[#This Row],[STOCK ACTUAL]]=STOCKSANLUIS[[#This Row],[STOCK_STARSOFT]],"SIN DIFERENCIA","DIFERENCIA")</f>
        <v>SIN DIFERENCIA</v>
      </c>
    </row>
    <row r="1716" spans="1:13" ht="15" hidden="1" customHeight="1" x14ac:dyDescent="0.25">
      <c r="A1716" s="144" t="s">
        <v>3542</v>
      </c>
      <c r="B1716" s="87" t="s">
        <v>3543</v>
      </c>
      <c r="C1716" s="88">
        <v>0</v>
      </c>
      <c r="D1716" s="89" t="s">
        <v>6</v>
      </c>
      <c r="E1716" s="90" t="str">
        <f>VLOOKUP(STOCKSANLUIS[[#This Row],[CODIGO]],FAMILIAS[],4,FALSE)</f>
        <v>VENTA DE BIENES</v>
      </c>
      <c r="F1716" s="90">
        <v>1</v>
      </c>
      <c r="G1716" s="90"/>
      <c r="H1716" s="90">
        <f>SUMIF(INGRESO_MERCADERIA[CODIGO],STOCKSANLUIS[[#This Row],[CODIGO]],INGRESO_MERCADERIA[INGRESO])</f>
        <v>0</v>
      </c>
      <c r="I1716" s="90">
        <f>SUMIF(SALIDA[CODIGO],STOCKSANLUIS[[#This Row],[CODIGO]],SALIDA[CANTIDAD])</f>
        <v>0</v>
      </c>
      <c r="J1716" s="90">
        <f>STOCKSANLUIS[[#This Row],[STOCK ALM1]]-STOCKSANLUIS[[#This Row],[SALIDA]]</f>
        <v>0</v>
      </c>
      <c r="K1716" s="90" t="str">
        <f>VLOOKUP(STOCKSANLUIS[[#This Row],[CODIGO]],CLASIFICACION[],6,FALSE)</f>
        <v>C</v>
      </c>
      <c r="L1716" s="90">
        <f>IFERROR(VLOOKUP(STOCKSANLUIS[[#This Row],[CODIGO]],STOCK_STARSOFT[],3,FALSE),0)</f>
        <v>0</v>
      </c>
      <c r="M1716" s="90" t="str">
        <f>IF(STOCKSANLUIS[[#This Row],[STOCK ACTUAL]]=STOCKSANLUIS[[#This Row],[STOCK_STARSOFT]],"SIN DIFERENCIA","DIFERENCIA")</f>
        <v>SIN DIFERENCIA</v>
      </c>
    </row>
    <row r="1717" spans="1:13" ht="15" hidden="1" customHeight="1" x14ac:dyDescent="0.25">
      <c r="A1717" s="144" t="s">
        <v>3291</v>
      </c>
      <c r="B1717" s="87" t="s">
        <v>3292</v>
      </c>
      <c r="C1717" s="88">
        <v>2</v>
      </c>
      <c r="D1717" s="89" t="s">
        <v>6</v>
      </c>
      <c r="E1717" s="90" t="str">
        <f>VLOOKUP(STOCKSANLUIS[[#This Row],[CODIGO]],FAMILIAS[],4,FALSE)</f>
        <v>JOHNSON CONTROLS</v>
      </c>
      <c r="F1717" s="90">
        <v>1</v>
      </c>
      <c r="G1717" s="90" t="s">
        <v>19524</v>
      </c>
      <c r="H1717" s="90">
        <f>SUMIF(INGRESO_MERCADERIA[CODIGO],STOCKSANLUIS[[#This Row],[CODIGO]],INGRESO_MERCADERIA[INGRESO])</f>
        <v>92</v>
      </c>
      <c r="I1717" s="90">
        <f>SUMIF(SALIDA[CODIGO],STOCKSANLUIS[[#This Row],[CODIGO]],SALIDA[CANTIDAD])</f>
        <v>92</v>
      </c>
      <c r="J1717" s="90">
        <f>STOCKSANLUIS[[#This Row],[STOCK ALM1]]-STOCKSANLUIS[[#This Row],[SALIDA]]</f>
        <v>0</v>
      </c>
      <c r="K1717" s="90" t="str">
        <f>VLOOKUP(STOCKSANLUIS[[#This Row],[CODIGO]],CLASIFICACION[],6,FALSE)</f>
        <v>B</v>
      </c>
      <c r="L1717" s="90">
        <f>IFERROR(VLOOKUP(STOCKSANLUIS[[#This Row],[CODIGO]],STOCK_STARSOFT[],3,FALSE),0)</f>
        <v>0</v>
      </c>
      <c r="M1717" s="90" t="str">
        <f>IF(STOCKSANLUIS[[#This Row],[STOCK ACTUAL]]=STOCKSANLUIS[[#This Row],[STOCK_STARSOFT]],"SIN DIFERENCIA","DIFERENCIA")</f>
        <v>SIN DIFERENCIA</v>
      </c>
    </row>
    <row r="1718" spans="1:13" ht="15" hidden="1" customHeight="1" x14ac:dyDescent="0.25">
      <c r="A1718" s="144" t="s">
        <v>3546</v>
      </c>
      <c r="B1718" s="87" t="s">
        <v>3547</v>
      </c>
      <c r="C1718" s="88">
        <v>0</v>
      </c>
      <c r="D1718" s="89" t="s">
        <v>6</v>
      </c>
      <c r="E1718" s="90" t="str">
        <f>VLOOKUP(STOCKSANLUIS[[#This Row],[CODIGO]],FAMILIAS[],4,FALSE)</f>
        <v>VARIOS</v>
      </c>
      <c r="F1718" s="90">
        <v>1</v>
      </c>
      <c r="G1718" s="90"/>
      <c r="H1718" s="90">
        <f>SUMIF(INGRESO_MERCADERIA[CODIGO],STOCKSANLUIS[[#This Row],[CODIGO]],INGRESO_MERCADERIA[INGRESO])</f>
        <v>0</v>
      </c>
      <c r="I1718" s="90">
        <f>SUMIF(SALIDA[CODIGO],STOCKSANLUIS[[#This Row],[CODIGO]],SALIDA[CANTIDAD])</f>
        <v>0</v>
      </c>
      <c r="J1718" s="90">
        <f>STOCKSANLUIS[[#This Row],[STOCK ALM1]]-STOCKSANLUIS[[#This Row],[SALIDA]]</f>
        <v>0</v>
      </c>
      <c r="K1718" s="90" t="str">
        <f>VLOOKUP(STOCKSANLUIS[[#This Row],[CODIGO]],CLASIFICACION[],6,FALSE)</f>
        <v>C</v>
      </c>
      <c r="L1718" s="90">
        <f>IFERROR(VLOOKUP(STOCKSANLUIS[[#This Row],[CODIGO]],STOCK_STARSOFT[],3,FALSE),0)</f>
        <v>0</v>
      </c>
      <c r="M1718" s="90" t="str">
        <f>IF(STOCKSANLUIS[[#This Row],[STOCK ACTUAL]]=STOCKSANLUIS[[#This Row],[STOCK_STARSOFT]],"SIN DIFERENCIA","DIFERENCIA")</f>
        <v>SIN DIFERENCIA</v>
      </c>
    </row>
    <row r="1719" spans="1:13" ht="15" hidden="1" customHeight="1" x14ac:dyDescent="0.25">
      <c r="A1719" s="144" t="s">
        <v>3548</v>
      </c>
      <c r="B1719" s="87" t="s">
        <v>3549</v>
      </c>
      <c r="C1719" s="88">
        <v>0</v>
      </c>
      <c r="D1719" s="89" t="s">
        <v>6</v>
      </c>
      <c r="E1719" s="90" t="str">
        <f>VLOOKUP(STOCKSANLUIS[[#This Row],[CODIGO]],FAMILIAS[],4,FALSE)</f>
        <v>TECNOLATINA</v>
      </c>
      <c r="F1719" s="90">
        <v>1</v>
      </c>
      <c r="G1719" s="90"/>
      <c r="H1719" s="90">
        <f>SUMIF(INGRESO_MERCADERIA[CODIGO],STOCKSANLUIS[[#This Row],[CODIGO]],INGRESO_MERCADERIA[INGRESO])</f>
        <v>0</v>
      </c>
      <c r="I1719" s="90">
        <f>SUMIF(SALIDA[CODIGO],STOCKSANLUIS[[#This Row],[CODIGO]],SALIDA[CANTIDAD])</f>
        <v>0</v>
      </c>
      <c r="J1719" s="90">
        <f>STOCKSANLUIS[[#This Row],[STOCK ALM1]]-STOCKSANLUIS[[#This Row],[SALIDA]]</f>
        <v>0</v>
      </c>
      <c r="K1719" s="90" t="str">
        <f>VLOOKUP(STOCKSANLUIS[[#This Row],[CODIGO]],CLASIFICACION[],6,FALSE)</f>
        <v>C</v>
      </c>
      <c r="L1719" s="90">
        <f>IFERROR(VLOOKUP(STOCKSANLUIS[[#This Row],[CODIGO]],STOCK_STARSOFT[],3,FALSE),0)</f>
        <v>0</v>
      </c>
      <c r="M1719" s="90" t="str">
        <f>IF(STOCKSANLUIS[[#This Row],[STOCK ACTUAL]]=STOCKSANLUIS[[#This Row],[STOCK_STARSOFT]],"SIN DIFERENCIA","DIFERENCIA")</f>
        <v>SIN DIFERENCIA</v>
      </c>
    </row>
    <row r="1720" spans="1:13" ht="15" hidden="1" customHeight="1" x14ac:dyDescent="0.25">
      <c r="A1720" s="144" t="s">
        <v>3550</v>
      </c>
      <c r="B1720" s="87" t="s">
        <v>3551</v>
      </c>
      <c r="C1720" s="88">
        <v>0</v>
      </c>
      <c r="D1720" s="89" t="s">
        <v>6</v>
      </c>
      <c r="E1720" s="90" t="str">
        <f>VLOOKUP(STOCKSANLUIS[[#This Row],[CODIGO]],FAMILIAS[],4,FALSE)</f>
        <v>SMART ELECTRIC</v>
      </c>
      <c r="F1720" s="90">
        <v>1</v>
      </c>
      <c r="G1720" s="90"/>
      <c r="H1720" s="90">
        <f>SUMIF(INGRESO_MERCADERIA[CODIGO],STOCKSANLUIS[[#This Row],[CODIGO]],INGRESO_MERCADERIA[INGRESO])</f>
        <v>0</v>
      </c>
      <c r="I1720" s="90">
        <f>SUMIF(SALIDA[CODIGO],STOCKSANLUIS[[#This Row],[CODIGO]],SALIDA[CANTIDAD])</f>
        <v>0</v>
      </c>
      <c r="J1720" s="90">
        <f>STOCKSANLUIS[[#This Row],[STOCK ALM1]]-STOCKSANLUIS[[#This Row],[SALIDA]]</f>
        <v>0</v>
      </c>
      <c r="K1720" s="90" t="str">
        <f>VLOOKUP(STOCKSANLUIS[[#This Row],[CODIGO]],CLASIFICACION[],6,FALSE)</f>
        <v>B</v>
      </c>
      <c r="L1720" s="90">
        <f>IFERROR(VLOOKUP(STOCKSANLUIS[[#This Row],[CODIGO]],STOCK_STARSOFT[],3,FALSE),0)</f>
        <v>0</v>
      </c>
      <c r="M1720" s="90" t="str">
        <f>IF(STOCKSANLUIS[[#This Row],[STOCK ACTUAL]]=STOCKSANLUIS[[#This Row],[STOCK_STARSOFT]],"SIN DIFERENCIA","DIFERENCIA")</f>
        <v>SIN DIFERENCIA</v>
      </c>
    </row>
    <row r="1721" spans="1:13" ht="15" hidden="1" customHeight="1" x14ac:dyDescent="0.25">
      <c r="A1721" s="144" t="s">
        <v>3552</v>
      </c>
      <c r="B1721" s="87" t="s">
        <v>3553</v>
      </c>
      <c r="C1721" s="88">
        <v>0</v>
      </c>
      <c r="D1721" s="89" t="s">
        <v>6</v>
      </c>
      <c r="E1721" s="90" t="str">
        <f>VLOOKUP(STOCKSANLUIS[[#This Row],[CODIGO]],FAMILIAS[],4,FALSE)</f>
        <v>SANHUA</v>
      </c>
      <c r="F1721" s="90">
        <v>1</v>
      </c>
      <c r="G1721" s="90"/>
      <c r="H1721" s="90">
        <f>SUMIF(INGRESO_MERCADERIA[CODIGO],STOCKSANLUIS[[#This Row],[CODIGO]],INGRESO_MERCADERIA[INGRESO])</f>
        <v>0</v>
      </c>
      <c r="I1721" s="90">
        <f>SUMIF(SALIDA[CODIGO],STOCKSANLUIS[[#This Row],[CODIGO]],SALIDA[CANTIDAD])</f>
        <v>0</v>
      </c>
      <c r="J1721" s="90">
        <f>STOCKSANLUIS[[#This Row],[STOCK ALM1]]-STOCKSANLUIS[[#This Row],[SALIDA]]</f>
        <v>0</v>
      </c>
      <c r="K1721" s="90" t="str">
        <f>VLOOKUP(STOCKSANLUIS[[#This Row],[CODIGO]],CLASIFICACION[],6,FALSE)</f>
        <v>C</v>
      </c>
      <c r="L1721" s="90">
        <f>IFERROR(VLOOKUP(STOCKSANLUIS[[#This Row],[CODIGO]],STOCK_STARSOFT[],3,FALSE),0)</f>
        <v>0</v>
      </c>
      <c r="M1721" s="90" t="str">
        <f>IF(STOCKSANLUIS[[#This Row],[STOCK ACTUAL]]=STOCKSANLUIS[[#This Row],[STOCK_STARSOFT]],"SIN DIFERENCIA","DIFERENCIA")</f>
        <v>SIN DIFERENCIA</v>
      </c>
    </row>
    <row r="1722" spans="1:13" ht="15" hidden="1" customHeight="1" x14ac:dyDescent="0.25">
      <c r="A1722" s="239" t="s">
        <v>22293</v>
      </c>
      <c r="B1722" s="148" t="s">
        <v>22294</v>
      </c>
      <c r="C1722" s="105"/>
      <c r="D1722" s="89" t="s">
        <v>6</v>
      </c>
      <c r="E1722" s="107" t="str">
        <f>VLOOKUP(STOCKSANLUIS[[#This Row],[CODIGO]],FAMILIAS[],4,FALSE)</f>
        <v>EVERFROST</v>
      </c>
      <c r="F1722" s="107"/>
      <c r="G1722" s="90" t="s">
        <v>19526</v>
      </c>
      <c r="H1722" s="107">
        <f>SUMIF(INGRESO_MERCADERIA[CODIGO],STOCKSANLUIS[[#This Row],[CODIGO]],INGRESO_MERCADERIA[INGRESO])</f>
        <v>16</v>
      </c>
      <c r="I1722" s="107">
        <f>SUMIF(SALIDA[CODIGO],STOCKSANLUIS[[#This Row],[CODIGO]],SALIDA[CANTIDAD])</f>
        <v>11</v>
      </c>
      <c r="J1722" s="107">
        <f>STOCKSANLUIS[[#This Row],[STOCK ALM1]]-STOCKSANLUIS[[#This Row],[SALIDA]]</f>
        <v>5</v>
      </c>
      <c r="K1722" s="107" t="str">
        <f>VLOOKUP(STOCKSANLUIS[[#This Row],[CODIGO]],CLASIFICACION[],6,FALSE)</f>
        <v>B</v>
      </c>
      <c r="L1722" s="107">
        <f>IFERROR(VLOOKUP(STOCKSANLUIS[[#This Row],[CODIGO]],STOCK_STARSOFT[],3,FALSE),0)</f>
        <v>5</v>
      </c>
      <c r="M1722" s="107" t="str">
        <f>IF(STOCKSANLUIS[[#This Row],[STOCK ACTUAL]]=STOCKSANLUIS[[#This Row],[STOCK_STARSOFT]],"SIN DIFERENCIA","DIFERENCIA")</f>
        <v>SIN DIFERENCIA</v>
      </c>
    </row>
    <row r="1723" spans="1:13" ht="15" hidden="1" customHeight="1" x14ac:dyDescent="0.25">
      <c r="A1723" s="144" t="s">
        <v>3556</v>
      </c>
      <c r="B1723" s="87" t="s">
        <v>3557</v>
      </c>
      <c r="C1723" s="88">
        <v>0</v>
      </c>
      <c r="D1723" s="89" t="s">
        <v>6</v>
      </c>
      <c r="E1723" s="90" t="str">
        <f>VLOOKUP(STOCKSANLUIS[[#This Row],[CODIGO]],FAMILIAS[],4,FALSE)</f>
        <v>DHEK</v>
      </c>
      <c r="F1723" s="90">
        <v>1</v>
      </c>
      <c r="G1723" s="90"/>
      <c r="H1723" s="90">
        <f>SUMIF(INGRESO_MERCADERIA[CODIGO],STOCKSANLUIS[[#This Row],[CODIGO]],INGRESO_MERCADERIA[INGRESO])</f>
        <v>0</v>
      </c>
      <c r="I1723" s="90">
        <f>SUMIF(SALIDA[CODIGO],STOCKSANLUIS[[#This Row],[CODIGO]],SALIDA[CANTIDAD])</f>
        <v>0</v>
      </c>
      <c r="J1723" s="90">
        <f>STOCKSANLUIS[[#This Row],[STOCK ALM1]]-STOCKSANLUIS[[#This Row],[SALIDA]]</f>
        <v>0</v>
      </c>
      <c r="K1723" s="90" t="str">
        <f>VLOOKUP(STOCKSANLUIS[[#This Row],[CODIGO]],CLASIFICACION[],6,FALSE)</f>
        <v>C</v>
      </c>
      <c r="L1723" s="90">
        <f>IFERROR(VLOOKUP(STOCKSANLUIS[[#This Row],[CODIGO]],STOCK_STARSOFT[],3,FALSE),0)</f>
        <v>0</v>
      </c>
      <c r="M1723" s="90" t="str">
        <f>IF(STOCKSANLUIS[[#This Row],[STOCK ACTUAL]]=STOCKSANLUIS[[#This Row],[STOCK_STARSOFT]],"SIN DIFERENCIA","DIFERENCIA")</f>
        <v>SIN DIFERENCIA</v>
      </c>
    </row>
    <row r="1724" spans="1:13" ht="15" hidden="1" customHeight="1" x14ac:dyDescent="0.25">
      <c r="A1724" s="144" t="s">
        <v>3353</v>
      </c>
      <c r="B1724" s="87" t="s">
        <v>3354</v>
      </c>
      <c r="C1724" s="88">
        <v>0</v>
      </c>
      <c r="D1724" s="89" t="s">
        <v>6</v>
      </c>
      <c r="E1724" s="90" t="str">
        <f>VLOOKUP(STOCKSANLUIS[[#This Row],[CODIGO]],FAMILIAS[],4,FALSE)</f>
        <v>FULL GAUGE</v>
      </c>
      <c r="F1724" s="90">
        <v>1</v>
      </c>
      <c r="G1724" s="90" t="s">
        <v>19526</v>
      </c>
      <c r="H1724" s="90">
        <f>SUMIF(INGRESO_MERCADERIA[CODIGO],STOCKSANLUIS[[#This Row],[CODIGO]],INGRESO_MERCADERIA[INGRESO])</f>
        <v>5</v>
      </c>
      <c r="I1724" s="90">
        <f>SUMIF(SALIDA[CODIGO],STOCKSANLUIS[[#This Row],[CODIGO]],SALIDA[CANTIDAD])</f>
        <v>5</v>
      </c>
      <c r="J1724" s="90">
        <f>STOCKSANLUIS[[#This Row],[STOCK ALM1]]-STOCKSANLUIS[[#This Row],[SALIDA]]</f>
        <v>0</v>
      </c>
      <c r="K1724" s="90" t="str">
        <f>VLOOKUP(STOCKSANLUIS[[#This Row],[CODIGO]],CLASIFICACION[],6,FALSE)</f>
        <v>C</v>
      </c>
      <c r="L1724" s="90">
        <f>IFERROR(VLOOKUP(STOCKSANLUIS[[#This Row],[CODIGO]],STOCK_STARSOFT[],3,FALSE),0)</f>
        <v>0</v>
      </c>
      <c r="M1724" s="90" t="str">
        <f>IF(STOCKSANLUIS[[#This Row],[STOCK ACTUAL]]=STOCKSANLUIS[[#This Row],[STOCK_STARSOFT]],"SIN DIFERENCIA","DIFERENCIA")</f>
        <v>SIN DIFERENCIA</v>
      </c>
    </row>
    <row r="1725" spans="1:13" ht="15" hidden="1" customHeight="1" x14ac:dyDescent="0.25">
      <c r="A1725" s="144" t="s">
        <v>3560</v>
      </c>
      <c r="B1725" s="87" t="s">
        <v>3561</v>
      </c>
      <c r="C1725" s="88">
        <v>0</v>
      </c>
      <c r="D1725" s="89" t="s">
        <v>6</v>
      </c>
      <c r="E1725" s="90" t="str">
        <f>VLOOKUP(STOCKSANLUIS[[#This Row],[CODIGO]],FAMILIAS[],4,FALSE)</f>
        <v>ELITECH</v>
      </c>
      <c r="F1725" s="90">
        <v>1</v>
      </c>
      <c r="G1725" s="90"/>
      <c r="H1725" s="90">
        <f>SUMIF(INGRESO_MERCADERIA[CODIGO],STOCKSANLUIS[[#This Row],[CODIGO]],INGRESO_MERCADERIA[INGRESO])</f>
        <v>0</v>
      </c>
      <c r="I1725" s="90">
        <f>SUMIF(SALIDA[CODIGO],STOCKSANLUIS[[#This Row],[CODIGO]],SALIDA[CANTIDAD])</f>
        <v>0</v>
      </c>
      <c r="J1725" s="90">
        <f>STOCKSANLUIS[[#This Row],[STOCK ALM1]]-STOCKSANLUIS[[#This Row],[SALIDA]]</f>
        <v>0</v>
      </c>
      <c r="K1725" s="90" t="str">
        <f>VLOOKUP(STOCKSANLUIS[[#This Row],[CODIGO]],CLASIFICACION[],6,FALSE)</f>
        <v>C</v>
      </c>
      <c r="L1725" s="90">
        <f>IFERROR(VLOOKUP(STOCKSANLUIS[[#This Row],[CODIGO]],STOCK_STARSOFT[],3,FALSE),0)</f>
        <v>0</v>
      </c>
      <c r="M1725" s="90" t="str">
        <f>IF(STOCKSANLUIS[[#This Row],[STOCK ACTUAL]]=STOCKSANLUIS[[#This Row],[STOCK_STARSOFT]],"SIN DIFERENCIA","DIFERENCIA")</f>
        <v>SIN DIFERENCIA</v>
      </c>
    </row>
    <row r="1726" spans="1:13" ht="15" hidden="1" customHeight="1" x14ac:dyDescent="0.25">
      <c r="A1726" s="144" t="s">
        <v>3515</v>
      </c>
      <c r="B1726" s="87" t="s">
        <v>3516</v>
      </c>
      <c r="C1726" s="88">
        <v>22</v>
      </c>
      <c r="D1726" s="89" t="s">
        <v>6</v>
      </c>
      <c r="E1726" s="90" t="str">
        <f>VLOOKUP(STOCKSANLUIS[[#This Row],[CODIGO]],FAMILIAS[],4,FALSE)</f>
        <v>JOHNSON CONTROLS</v>
      </c>
      <c r="F1726" s="90">
        <v>1</v>
      </c>
      <c r="G1726" s="90" t="s">
        <v>19524</v>
      </c>
      <c r="H1726" s="90">
        <f>SUMIF(INGRESO_MERCADERIA[CODIGO],STOCKSANLUIS[[#This Row],[CODIGO]],INGRESO_MERCADERIA[INGRESO])</f>
        <v>59</v>
      </c>
      <c r="I1726" s="90">
        <f>SUMIF(SALIDA[CODIGO],STOCKSANLUIS[[#This Row],[CODIGO]],SALIDA[CANTIDAD])</f>
        <v>40</v>
      </c>
      <c r="J1726" s="90">
        <f>STOCKSANLUIS[[#This Row],[STOCK ALM1]]-STOCKSANLUIS[[#This Row],[SALIDA]]</f>
        <v>19</v>
      </c>
      <c r="K1726" s="90" t="str">
        <f>VLOOKUP(STOCKSANLUIS[[#This Row],[CODIGO]],CLASIFICACION[],6,FALSE)</f>
        <v>A</v>
      </c>
      <c r="L1726" s="90">
        <f>IFERROR(VLOOKUP(STOCKSANLUIS[[#This Row],[CODIGO]],STOCK_STARSOFT[],3,FALSE),0)</f>
        <v>19</v>
      </c>
      <c r="M1726" s="90" t="str">
        <f>IF(STOCKSANLUIS[[#This Row],[STOCK ACTUAL]]=STOCKSANLUIS[[#This Row],[STOCK_STARSOFT]],"SIN DIFERENCIA","DIFERENCIA")</f>
        <v>SIN DIFERENCIA</v>
      </c>
    </row>
    <row r="1727" spans="1:13" ht="15" hidden="1" customHeight="1" x14ac:dyDescent="0.25">
      <c r="A1727" s="144" t="s">
        <v>3564</v>
      </c>
      <c r="B1727" s="87" t="s">
        <v>3565</v>
      </c>
      <c r="C1727" s="88">
        <v>0</v>
      </c>
      <c r="D1727" s="89" t="s">
        <v>6</v>
      </c>
      <c r="E1727" s="90" t="str">
        <f>VLOOKUP(STOCKSANLUIS[[#This Row],[CODIGO]],FAMILIAS[],4,FALSE)</f>
        <v>DHEK</v>
      </c>
      <c r="F1727" s="90">
        <v>1</v>
      </c>
      <c r="G1727" s="90"/>
      <c r="H1727" s="90">
        <f>SUMIF(INGRESO_MERCADERIA[CODIGO],STOCKSANLUIS[[#This Row],[CODIGO]],INGRESO_MERCADERIA[INGRESO])</f>
        <v>0</v>
      </c>
      <c r="I1727" s="90">
        <f>SUMIF(SALIDA[CODIGO],STOCKSANLUIS[[#This Row],[CODIGO]],SALIDA[CANTIDAD])</f>
        <v>0</v>
      </c>
      <c r="J1727" s="90">
        <f>STOCKSANLUIS[[#This Row],[STOCK ALM1]]-STOCKSANLUIS[[#This Row],[SALIDA]]</f>
        <v>0</v>
      </c>
      <c r="K1727" s="90" t="str">
        <f>VLOOKUP(STOCKSANLUIS[[#This Row],[CODIGO]],CLASIFICACION[],6,FALSE)</f>
        <v>C</v>
      </c>
      <c r="L1727" s="90">
        <f>IFERROR(VLOOKUP(STOCKSANLUIS[[#This Row],[CODIGO]],STOCK_STARSOFT[],3,FALSE),0)</f>
        <v>0</v>
      </c>
      <c r="M1727" s="90" t="str">
        <f>IF(STOCKSANLUIS[[#This Row],[STOCK ACTUAL]]=STOCKSANLUIS[[#This Row],[STOCK_STARSOFT]],"SIN DIFERENCIA","DIFERENCIA")</f>
        <v>SIN DIFERENCIA</v>
      </c>
    </row>
    <row r="1728" spans="1:13" ht="15" hidden="1" customHeight="1" x14ac:dyDescent="0.25">
      <c r="A1728" s="151" t="s">
        <v>22054</v>
      </c>
      <c r="B1728" s="104" t="s">
        <v>22055</v>
      </c>
      <c r="C1728" s="105"/>
      <c r="D1728" s="89" t="s">
        <v>6</v>
      </c>
      <c r="E1728" s="107" t="str">
        <f>VLOOKUP(STOCKSANLUIS[[#This Row],[CODIGO]],FAMILIAS[],4,FALSE)</f>
        <v>JOHNSON CONTROLS</v>
      </c>
      <c r="F1728" s="107">
        <v>1</v>
      </c>
      <c r="G1728" s="90" t="s">
        <v>19524</v>
      </c>
      <c r="H1728" s="107">
        <f>SUMIF(INGRESO_MERCADERIA[CODIGO],STOCKSANLUIS[[#This Row],[CODIGO]],INGRESO_MERCADERIA[INGRESO])</f>
        <v>60</v>
      </c>
      <c r="I1728" s="107">
        <f>SUMIF(SALIDA[CODIGO],STOCKSANLUIS[[#This Row],[CODIGO]],SALIDA[CANTIDAD])</f>
        <v>20</v>
      </c>
      <c r="J1728" s="107">
        <f>STOCKSANLUIS[[#This Row],[STOCK ALM1]]-STOCKSANLUIS[[#This Row],[SALIDA]]</f>
        <v>40</v>
      </c>
      <c r="K1728" s="107" t="str">
        <f>VLOOKUP(STOCKSANLUIS[[#This Row],[CODIGO]],CLASIFICACION[],6,FALSE)</f>
        <v>B</v>
      </c>
      <c r="L1728" s="107">
        <f>IFERROR(VLOOKUP(STOCKSANLUIS[[#This Row],[CODIGO]],STOCK_STARSOFT[],3,FALSE),0)</f>
        <v>40</v>
      </c>
      <c r="M1728" s="107" t="str">
        <f>IF(STOCKSANLUIS[[#This Row],[STOCK ACTUAL]]=STOCKSANLUIS[[#This Row],[STOCK_STARSOFT]],"SIN DIFERENCIA","DIFERENCIA")</f>
        <v>SIN DIFERENCIA</v>
      </c>
    </row>
    <row r="1729" spans="1:13" ht="15" hidden="1" customHeight="1" x14ac:dyDescent="0.25">
      <c r="A1729" s="144" t="s">
        <v>3568</v>
      </c>
      <c r="B1729" s="87" t="s">
        <v>3221</v>
      </c>
      <c r="C1729" s="88">
        <v>0</v>
      </c>
      <c r="D1729" s="89" t="s">
        <v>6</v>
      </c>
      <c r="E1729" s="90" t="str">
        <f>VLOOKUP(STOCKSANLUIS[[#This Row],[CODIGO]],FAMILIAS[],4,FALSE)</f>
        <v>DANFOSS</v>
      </c>
      <c r="F1729" s="90">
        <v>1</v>
      </c>
      <c r="G1729" s="90"/>
      <c r="H1729" s="90">
        <f>SUMIF(INGRESO_MERCADERIA[CODIGO],STOCKSANLUIS[[#This Row],[CODIGO]],INGRESO_MERCADERIA[INGRESO])</f>
        <v>0</v>
      </c>
      <c r="I1729" s="90">
        <f>SUMIF(SALIDA[CODIGO],STOCKSANLUIS[[#This Row],[CODIGO]],SALIDA[CANTIDAD])</f>
        <v>0</v>
      </c>
      <c r="J1729" s="90">
        <f>STOCKSANLUIS[[#This Row],[STOCK ALM1]]-STOCKSANLUIS[[#This Row],[SALIDA]]</f>
        <v>0</v>
      </c>
      <c r="K1729" s="90" t="str">
        <f>VLOOKUP(STOCKSANLUIS[[#This Row],[CODIGO]],CLASIFICACION[],6,FALSE)</f>
        <v>C</v>
      </c>
      <c r="L1729" s="90">
        <f>IFERROR(VLOOKUP(STOCKSANLUIS[[#This Row],[CODIGO]],STOCK_STARSOFT[],3,FALSE),0)</f>
        <v>0</v>
      </c>
      <c r="M1729" s="90" t="str">
        <f>IF(STOCKSANLUIS[[#This Row],[STOCK ACTUAL]]=STOCKSANLUIS[[#This Row],[STOCK_STARSOFT]],"SIN DIFERENCIA","DIFERENCIA")</f>
        <v>SIN DIFERENCIA</v>
      </c>
    </row>
    <row r="1730" spans="1:13" ht="15" hidden="1" customHeight="1" x14ac:dyDescent="0.25">
      <c r="A1730" s="151" t="s">
        <v>22056</v>
      </c>
      <c r="B1730" s="104" t="s">
        <v>22057</v>
      </c>
      <c r="C1730" s="105"/>
      <c r="D1730" s="89" t="s">
        <v>6</v>
      </c>
      <c r="E1730" s="107" t="str">
        <f>VLOOKUP(STOCKSANLUIS[[#This Row],[CODIGO]],FAMILIAS[],4,FALSE)</f>
        <v>JOHNSON CONTROLS</v>
      </c>
      <c r="F1730" s="107">
        <v>1</v>
      </c>
      <c r="G1730" s="90" t="s">
        <v>19524</v>
      </c>
      <c r="H1730" s="107">
        <f>SUMIF(INGRESO_MERCADERIA[CODIGO],STOCKSANLUIS[[#This Row],[CODIGO]],INGRESO_MERCADERIA[INGRESO])</f>
        <v>80</v>
      </c>
      <c r="I1730" s="107">
        <f>SUMIF(SALIDA[CODIGO],STOCKSANLUIS[[#This Row],[CODIGO]],SALIDA[CANTIDAD])</f>
        <v>16</v>
      </c>
      <c r="J1730" s="107">
        <f>STOCKSANLUIS[[#This Row],[STOCK ALM1]]-STOCKSANLUIS[[#This Row],[SALIDA]]</f>
        <v>64</v>
      </c>
      <c r="K1730" s="107" t="str">
        <f>VLOOKUP(STOCKSANLUIS[[#This Row],[CODIGO]],CLASIFICACION[],6,FALSE)</f>
        <v>B</v>
      </c>
      <c r="L1730" s="107">
        <f>IFERROR(VLOOKUP(STOCKSANLUIS[[#This Row],[CODIGO]],STOCK_STARSOFT[],3,FALSE),0)</f>
        <v>64</v>
      </c>
      <c r="M1730" s="107" t="str">
        <f>IF(STOCKSANLUIS[[#This Row],[STOCK ACTUAL]]=STOCKSANLUIS[[#This Row],[STOCK_STARSOFT]],"SIN DIFERENCIA","DIFERENCIA")</f>
        <v>SIN DIFERENCIA</v>
      </c>
    </row>
    <row r="1731" spans="1:13" ht="15" hidden="1" customHeight="1" x14ac:dyDescent="0.25">
      <c r="A1731" s="144" t="s">
        <v>3571</v>
      </c>
      <c r="B1731" s="87" t="s">
        <v>3572</v>
      </c>
      <c r="C1731" s="88">
        <v>0</v>
      </c>
      <c r="D1731" s="89" t="s">
        <v>6</v>
      </c>
      <c r="E1731" s="90" t="str">
        <f>VLOOKUP(STOCKSANLUIS[[#This Row],[CODIGO]],FAMILIAS[],4,FALSE)</f>
        <v>DANFOSS</v>
      </c>
      <c r="F1731" s="90">
        <v>1</v>
      </c>
      <c r="G1731" s="90"/>
      <c r="H1731" s="90">
        <f>SUMIF(INGRESO_MERCADERIA[CODIGO],STOCKSANLUIS[[#This Row],[CODIGO]],INGRESO_MERCADERIA[INGRESO])</f>
        <v>0</v>
      </c>
      <c r="I1731" s="90">
        <f>SUMIF(SALIDA[CODIGO],STOCKSANLUIS[[#This Row],[CODIGO]],SALIDA[CANTIDAD])</f>
        <v>0</v>
      </c>
      <c r="J1731" s="90">
        <f>STOCKSANLUIS[[#This Row],[STOCK ALM1]]-STOCKSANLUIS[[#This Row],[SALIDA]]</f>
        <v>0</v>
      </c>
      <c r="K1731" s="90" t="str">
        <f>VLOOKUP(STOCKSANLUIS[[#This Row],[CODIGO]],CLASIFICACION[],6,FALSE)</f>
        <v>C</v>
      </c>
      <c r="L1731" s="90">
        <f>IFERROR(VLOOKUP(STOCKSANLUIS[[#This Row],[CODIGO]],STOCK_STARSOFT[],3,FALSE),0)</f>
        <v>0</v>
      </c>
      <c r="M1731" s="90" t="str">
        <f>IF(STOCKSANLUIS[[#This Row],[STOCK ACTUAL]]=STOCKSANLUIS[[#This Row],[STOCK_STARSOFT]],"SIN DIFERENCIA","DIFERENCIA")</f>
        <v>SIN DIFERENCIA</v>
      </c>
    </row>
    <row r="1732" spans="1:13" ht="15" hidden="1" customHeight="1" x14ac:dyDescent="0.25">
      <c r="A1732" s="144" t="s">
        <v>3573</v>
      </c>
      <c r="B1732" s="87" t="s">
        <v>3574</v>
      </c>
      <c r="C1732" s="88">
        <v>0</v>
      </c>
      <c r="D1732" s="89" t="s">
        <v>6</v>
      </c>
      <c r="E1732" s="90" t="str">
        <f>VLOOKUP(STOCKSANLUIS[[#This Row],[CODIGO]],FAMILIAS[],4,FALSE)</f>
        <v>DANFOSS</v>
      </c>
      <c r="F1732" s="90">
        <v>1</v>
      </c>
      <c r="G1732" s="90"/>
      <c r="H1732" s="90">
        <f>SUMIF(INGRESO_MERCADERIA[CODIGO],STOCKSANLUIS[[#This Row],[CODIGO]],INGRESO_MERCADERIA[INGRESO])</f>
        <v>0</v>
      </c>
      <c r="I1732" s="90">
        <f>SUMIF(SALIDA[CODIGO],STOCKSANLUIS[[#This Row],[CODIGO]],SALIDA[CANTIDAD])</f>
        <v>0</v>
      </c>
      <c r="J1732" s="90">
        <f>STOCKSANLUIS[[#This Row],[STOCK ALM1]]-STOCKSANLUIS[[#This Row],[SALIDA]]</f>
        <v>0</v>
      </c>
      <c r="K1732" s="90" t="str">
        <f>VLOOKUP(STOCKSANLUIS[[#This Row],[CODIGO]],CLASIFICACION[],6,FALSE)</f>
        <v>C</v>
      </c>
      <c r="L1732" s="90">
        <f>IFERROR(VLOOKUP(STOCKSANLUIS[[#This Row],[CODIGO]],STOCK_STARSOFT[],3,FALSE),0)</f>
        <v>0</v>
      </c>
      <c r="M1732" s="90" t="str">
        <f>IF(STOCKSANLUIS[[#This Row],[STOCK ACTUAL]]=STOCKSANLUIS[[#This Row],[STOCK_STARSOFT]],"SIN DIFERENCIA","DIFERENCIA")</f>
        <v>SIN DIFERENCIA</v>
      </c>
    </row>
    <row r="1733" spans="1:13" ht="15" hidden="1" customHeight="1" x14ac:dyDescent="0.25">
      <c r="A1733" s="239" t="s">
        <v>22295</v>
      </c>
      <c r="B1733" s="148" t="s">
        <v>22296</v>
      </c>
      <c r="C1733" s="105"/>
      <c r="D1733" s="89" t="s">
        <v>6</v>
      </c>
      <c r="E1733" s="107" t="str">
        <f>VLOOKUP(STOCKSANLUIS[[#This Row],[CODIGO]],FAMILIAS[],4,FALSE)</f>
        <v>EVERFROST</v>
      </c>
      <c r="F1733" s="107"/>
      <c r="G1733" s="90" t="s">
        <v>19526</v>
      </c>
      <c r="H1733" s="107">
        <f>SUMIF(INGRESO_MERCADERIA[CODIGO],STOCKSANLUIS[[#This Row],[CODIGO]],INGRESO_MERCADERIA[INGRESO])</f>
        <v>6</v>
      </c>
      <c r="I1733" s="107">
        <f>SUMIF(SALIDA[CODIGO],STOCKSANLUIS[[#This Row],[CODIGO]],SALIDA[CANTIDAD])</f>
        <v>1</v>
      </c>
      <c r="J1733" s="107">
        <f>STOCKSANLUIS[[#This Row],[STOCK ALM1]]-STOCKSANLUIS[[#This Row],[SALIDA]]</f>
        <v>5</v>
      </c>
      <c r="K1733" s="107" t="str">
        <f>VLOOKUP(STOCKSANLUIS[[#This Row],[CODIGO]],CLASIFICACION[],6,FALSE)</f>
        <v>B</v>
      </c>
      <c r="L1733" s="107">
        <f>IFERROR(VLOOKUP(STOCKSANLUIS[[#This Row],[CODIGO]],STOCK_STARSOFT[],3,FALSE),0)</f>
        <v>5</v>
      </c>
      <c r="M1733" s="107" t="str">
        <f>IF(STOCKSANLUIS[[#This Row],[STOCK ACTUAL]]=STOCKSANLUIS[[#This Row],[STOCK_STARSOFT]],"SIN DIFERENCIA","DIFERENCIA")</f>
        <v>SIN DIFERENCIA</v>
      </c>
    </row>
    <row r="1734" spans="1:13" ht="15" hidden="1" customHeight="1" x14ac:dyDescent="0.25">
      <c r="A1734" s="239" t="s">
        <v>22297</v>
      </c>
      <c r="B1734" s="148" t="s">
        <v>22298</v>
      </c>
      <c r="C1734" s="105"/>
      <c r="D1734" s="89" t="s">
        <v>6</v>
      </c>
      <c r="E1734" s="107" t="str">
        <f>VLOOKUP(STOCKSANLUIS[[#This Row],[CODIGO]],FAMILIAS[],4,FALSE)</f>
        <v>EVERFROST</v>
      </c>
      <c r="F1734" s="107"/>
      <c r="G1734" s="90" t="s">
        <v>19526</v>
      </c>
      <c r="H1734" s="107">
        <f>SUMIF(INGRESO_MERCADERIA[CODIGO],STOCKSANLUIS[[#This Row],[CODIGO]],INGRESO_MERCADERIA[INGRESO])</f>
        <v>6</v>
      </c>
      <c r="I1734" s="107">
        <f>SUMIF(SALIDA[CODIGO],STOCKSANLUIS[[#This Row],[CODIGO]],SALIDA[CANTIDAD])</f>
        <v>6</v>
      </c>
      <c r="J1734" s="107">
        <f>STOCKSANLUIS[[#This Row],[STOCK ALM1]]-STOCKSANLUIS[[#This Row],[SALIDA]]</f>
        <v>0</v>
      </c>
      <c r="K1734" s="107" t="str">
        <f>VLOOKUP(STOCKSANLUIS[[#This Row],[CODIGO]],CLASIFICACION[],6,FALSE)</f>
        <v>B</v>
      </c>
      <c r="L1734" s="107">
        <f>IFERROR(VLOOKUP(STOCKSANLUIS[[#This Row],[CODIGO]],STOCK_STARSOFT[],3,FALSE),0)</f>
        <v>0</v>
      </c>
      <c r="M1734" s="107" t="str">
        <f>IF(STOCKSANLUIS[[#This Row],[STOCK ACTUAL]]=STOCKSANLUIS[[#This Row],[STOCK_STARSOFT]],"SIN DIFERENCIA","DIFERENCIA")</f>
        <v>SIN DIFERENCIA</v>
      </c>
    </row>
    <row r="1735" spans="1:13" ht="15" hidden="1" customHeight="1" x14ac:dyDescent="0.25">
      <c r="A1735" s="239" t="s">
        <v>22299</v>
      </c>
      <c r="B1735" s="148" t="s">
        <v>22300</v>
      </c>
      <c r="C1735" s="105"/>
      <c r="D1735" s="89" t="s">
        <v>6</v>
      </c>
      <c r="E1735" s="107" t="str">
        <f>VLOOKUP(STOCKSANLUIS[[#This Row],[CODIGO]],FAMILIAS[],4,FALSE)</f>
        <v>EVERFROST</v>
      </c>
      <c r="F1735" s="107"/>
      <c r="G1735" s="90" t="s">
        <v>19526</v>
      </c>
      <c r="H1735" s="107">
        <f>SUMIF(INGRESO_MERCADERIA[CODIGO],STOCKSANLUIS[[#This Row],[CODIGO]],INGRESO_MERCADERIA[INGRESO])</f>
        <v>6</v>
      </c>
      <c r="I1735" s="107">
        <f>SUMIF(SALIDA[CODIGO],STOCKSANLUIS[[#This Row],[CODIGO]],SALIDA[CANTIDAD])</f>
        <v>0</v>
      </c>
      <c r="J1735" s="107">
        <f>STOCKSANLUIS[[#This Row],[STOCK ALM1]]-STOCKSANLUIS[[#This Row],[SALIDA]]</f>
        <v>6</v>
      </c>
      <c r="K1735" s="107" t="str">
        <f>VLOOKUP(STOCKSANLUIS[[#This Row],[CODIGO]],CLASIFICACION[],6,FALSE)</f>
        <v>B</v>
      </c>
      <c r="L1735" s="107">
        <f>IFERROR(VLOOKUP(STOCKSANLUIS[[#This Row],[CODIGO]],STOCK_STARSOFT[],3,FALSE),0)</f>
        <v>6</v>
      </c>
      <c r="M1735" s="107" t="str">
        <f>IF(STOCKSANLUIS[[#This Row],[STOCK ACTUAL]]=STOCKSANLUIS[[#This Row],[STOCK_STARSOFT]],"SIN DIFERENCIA","DIFERENCIA")</f>
        <v>SIN DIFERENCIA</v>
      </c>
    </row>
    <row r="1736" spans="1:13" ht="15" hidden="1" customHeight="1" x14ac:dyDescent="0.25">
      <c r="A1736" s="144" t="s">
        <v>3581</v>
      </c>
      <c r="B1736" s="87" t="s">
        <v>3582</v>
      </c>
      <c r="C1736" s="88">
        <v>0</v>
      </c>
      <c r="D1736" s="89" t="s">
        <v>6</v>
      </c>
      <c r="E1736" s="90" t="str">
        <f>VLOOKUP(STOCKSANLUIS[[#This Row],[CODIGO]],FAMILIAS[],4,FALSE)</f>
        <v>DANFOSS</v>
      </c>
      <c r="F1736" s="90">
        <v>1</v>
      </c>
      <c r="G1736" s="90"/>
      <c r="H1736" s="90">
        <f>SUMIF(INGRESO_MERCADERIA[CODIGO],STOCKSANLUIS[[#This Row],[CODIGO]],INGRESO_MERCADERIA[INGRESO])</f>
        <v>0</v>
      </c>
      <c r="I1736" s="90">
        <f>SUMIF(SALIDA[CODIGO],STOCKSANLUIS[[#This Row],[CODIGO]],SALIDA[CANTIDAD])</f>
        <v>0</v>
      </c>
      <c r="J1736" s="90">
        <f>STOCKSANLUIS[[#This Row],[STOCK ALM1]]-STOCKSANLUIS[[#This Row],[SALIDA]]</f>
        <v>0</v>
      </c>
      <c r="K1736" s="90" t="str">
        <f>VLOOKUP(STOCKSANLUIS[[#This Row],[CODIGO]],CLASIFICACION[],6,FALSE)</f>
        <v>C</v>
      </c>
      <c r="L1736" s="90">
        <f>IFERROR(VLOOKUP(STOCKSANLUIS[[#This Row],[CODIGO]],STOCK_STARSOFT[],3,FALSE),0)</f>
        <v>0</v>
      </c>
      <c r="M1736" s="90" t="str">
        <f>IF(STOCKSANLUIS[[#This Row],[STOCK ACTUAL]]=STOCKSANLUIS[[#This Row],[STOCK_STARSOFT]],"SIN DIFERENCIA","DIFERENCIA")</f>
        <v>SIN DIFERENCIA</v>
      </c>
    </row>
    <row r="1737" spans="1:13" ht="15" hidden="1" customHeight="1" x14ac:dyDescent="0.25">
      <c r="A1737" s="144" t="s">
        <v>3583</v>
      </c>
      <c r="B1737" s="87" t="s">
        <v>3584</v>
      </c>
      <c r="C1737" s="88">
        <v>0</v>
      </c>
      <c r="D1737" s="89" t="s">
        <v>6</v>
      </c>
      <c r="E1737" s="90" t="str">
        <f>VLOOKUP(STOCKSANLUIS[[#This Row],[CODIGO]],FAMILIAS[],4,FALSE)</f>
        <v>MAER FAN</v>
      </c>
      <c r="F1737" s="90">
        <v>1</v>
      </c>
      <c r="G1737" s="90" t="s">
        <v>19526</v>
      </c>
      <c r="H1737" s="90">
        <f>SUMIF(INGRESO_MERCADERIA[CODIGO],STOCKSANLUIS[[#This Row],[CODIGO]],INGRESO_MERCADERIA[INGRESO])</f>
        <v>3</v>
      </c>
      <c r="I1737" s="90">
        <f>SUMIF(SALIDA[CODIGO],STOCKSANLUIS[[#This Row],[CODIGO]],SALIDA[CANTIDAD])</f>
        <v>3</v>
      </c>
      <c r="J1737" s="90">
        <f>STOCKSANLUIS[[#This Row],[STOCK ALM1]]-STOCKSANLUIS[[#This Row],[SALIDA]]</f>
        <v>0</v>
      </c>
      <c r="K1737" s="90" t="str">
        <f>VLOOKUP(STOCKSANLUIS[[#This Row],[CODIGO]],CLASIFICACION[],6,FALSE)</f>
        <v>C</v>
      </c>
      <c r="L1737" s="90">
        <f>IFERROR(VLOOKUP(STOCKSANLUIS[[#This Row],[CODIGO]],STOCK_STARSOFT[],3,FALSE),0)</f>
        <v>0</v>
      </c>
      <c r="M1737" s="90" t="str">
        <f>IF(STOCKSANLUIS[[#This Row],[STOCK ACTUAL]]=STOCKSANLUIS[[#This Row],[STOCK_STARSOFT]],"SIN DIFERENCIA","DIFERENCIA")</f>
        <v>SIN DIFERENCIA</v>
      </c>
    </row>
    <row r="1738" spans="1:13" ht="15" hidden="1" customHeight="1" x14ac:dyDescent="0.25">
      <c r="A1738" s="144" t="s">
        <v>3585</v>
      </c>
      <c r="B1738" s="87" t="s">
        <v>3586</v>
      </c>
      <c r="C1738" s="88">
        <v>0</v>
      </c>
      <c r="D1738" s="89" t="s">
        <v>6</v>
      </c>
      <c r="E1738" s="90" t="str">
        <f>VLOOKUP(STOCKSANLUIS[[#This Row],[CODIGO]],FAMILIAS[],4,FALSE)</f>
        <v>ARMACELL</v>
      </c>
      <c r="F1738" s="90">
        <v>1</v>
      </c>
      <c r="G1738" s="90"/>
      <c r="H1738" s="90">
        <f>SUMIF(INGRESO_MERCADERIA[CODIGO],STOCKSANLUIS[[#This Row],[CODIGO]],INGRESO_MERCADERIA[INGRESO])</f>
        <v>0</v>
      </c>
      <c r="I1738" s="90">
        <f>SUMIF(SALIDA[CODIGO],STOCKSANLUIS[[#This Row],[CODIGO]],SALIDA[CANTIDAD])</f>
        <v>0</v>
      </c>
      <c r="J1738" s="90">
        <f>STOCKSANLUIS[[#This Row],[STOCK ALM1]]-STOCKSANLUIS[[#This Row],[SALIDA]]</f>
        <v>0</v>
      </c>
      <c r="K1738" s="90" t="str">
        <f>VLOOKUP(STOCKSANLUIS[[#This Row],[CODIGO]],CLASIFICACION[],6,FALSE)</f>
        <v>C</v>
      </c>
      <c r="L1738" s="90">
        <f>IFERROR(VLOOKUP(STOCKSANLUIS[[#This Row],[CODIGO]],STOCK_STARSOFT[],3,FALSE),0)</f>
        <v>0</v>
      </c>
      <c r="M1738" s="90" t="str">
        <f>IF(STOCKSANLUIS[[#This Row],[STOCK ACTUAL]]=STOCKSANLUIS[[#This Row],[STOCK_STARSOFT]],"SIN DIFERENCIA","DIFERENCIA")</f>
        <v>SIN DIFERENCIA</v>
      </c>
    </row>
    <row r="1739" spans="1:13" ht="15" hidden="1" customHeight="1" x14ac:dyDescent="0.25">
      <c r="A1739" s="144" t="s">
        <v>2000</v>
      </c>
      <c r="B1739" s="87" t="s">
        <v>2001</v>
      </c>
      <c r="C1739" s="88">
        <v>10</v>
      </c>
      <c r="D1739" s="89" t="s">
        <v>6</v>
      </c>
      <c r="E1739" s="90" t="str">
        <f>VLOOKUP(STOCKSANLUIS[[#This Row],[CODIGO]],FAMILIAS[],4,FALSE)</f>
        <v>QUALITY</v>
      </c>
      <c r="F1739" s="90">
        <v>1</v>
      </c>
      <c r="G1739" s="90" t="s">
        <v>19524</v>
      </c>
      <c r="H1739" s="90">
        <f>SUMIF(INGRESO_MERCADERIA[CODIGO],STOCKSANLUIS[[#This Row],[CODIGO]],INGRESO_MERCADERIA[INGRESO])</f>
        <v>25</v>
      </c>
      <c r="I1739" s="90">
        <f>SUMIF(SALIDA[CODIGO],STOCKSANLUIS[[#This Row],[CODIGO]],SALIDA[CANTIDAD])</f>
        <v>25</v>
      </c>
      <c r="J1739" s="90">
        <f>STOCKSANLUIS[[#This Row],[STOCK ALM1]]-STOCKSANLUIS[[#This Row],[SALIDA]]</f>
        <v>0</v>
      </c>
      <c r="K1739" s="90" t="str">
        <f>VLOOKUP(STOCKSANLUIS[[#This Row],[CODIGO]],CLASIFICACION[],6,FALSE)</f>
        <v>C</v>
      </c>
      <c r="L1739" s="90">
        <f>IFERROR(VLOOKUP(STOCKSANLUIS[[#This Row],[CODIGO]],STOCK_STARSOFT[],3,FALSE),0)</f>
        <v>0</v>
      </c>
      <c r="M1739" s="90" t="str">
        <f>IF(STOCKSANLUIS[[#This Row],[STOCK ACTUAL]]=STOCKSANLUIS[[#This Row],[STOCK_STARSOFT]],"SIN DIFERENCIA","DIFERENCIA")</f>
        <v>SIN DIFERENCIA</v>
      </c>
    </row>
    <row r="1740" spans="1:13" ht="15" hidden="1" customHeight="1" x14ac:dyDescent="0.25">
      <c r="A1740" s="151" t="s">
        <v>22076</v>
      </c>
      <c r="B1740" s="104" t="s">
        <v>22077</v>
      </c>
      <c r="C1740" s="105"/>
      <c r="D1740" s="89" t="s">
        <v>6</v>
      </c>
      <c r="E1740" s="107" t="str">
        <f>VLOOKUP(STOCKSANLUIS[[#This Row],[CODIGO]],FAMILIAS[],4,FALSE)</f>
        <v>DANFOSS</v>
      </c>
      <c r="F1740" s="107">
        <v>1</v>
      </c>
      <c r="G1740" s="90" t="s">
        <v>19525</v>
      </c>
      <c r="H1740" s="107">
        <f>SUMIF(INGRESO_MERCADERIA[CODIGO],STOCKSANLUIS[[#This Row],[CODIGO]],INGRESO_MERCADERIA[INGRESO])</f>
        <v>0</v>
      </c>
      <c r="I1740" s="107">
        <f>SUMIF(SALIDA[CODIGO],STOCKSANLUIS[[#This Row],[CODIGO]],SALIDA[CANTIDAD])</f>
        <v>0</v>
      </c>
      <c r="J1740" s="107">
        <f>STOCKSANLUIS[[#This Row],[STOCK ALM1]]-STOCKSANLUIS[[#This Row],[SALIDA]]</f>
        <v>0</v>
      </c>
      <c r="K1740" s="107" t="str">
        <f>VLOOKUP(STOCKSANLUIS[[#This Row],[CODIGO]],CLASIFICACION[],6,FALSE)</f>
        <v>B</v>
      </c>
      <c r="L1740" s="107">
        <f>IFERROR(VLOOKUP(STOCKSANLUIS[[#This Row],[CODIGO]],STOCK_STARSOFT[],3,FALSE),0)</f>
        <v>0</v>
      </c>
      <c r="M1740" s="107" t="str">
        <f>IF(STOCKSANLUIS[[#This Row],[STOCK ACTUAL]]=STOCKSANLUIS[[#This Row],[STOCK_STARSOFT]],"SIN DIFERENCIA","DIFERENCIA")</f>
        <v>SIN DIFERENCIA</v>
      </c>
    </row>
    <row r="1741" spans="1:13" ht="15" hidden="1" customHeight="1" x14ac:dyDescent="0.25">
      <c r="A1741" s="144" t="s">
        <v>2006</v>
      </c>
      <c r="B1741" s="87" t="s">
        <v>2007</v>
      </c>
      <c r="C1741" s="88">
        <v>5</v>
      </c>
      <c r="D1741" s="89" t="s">
        <v>6</v>
      </c>
      <c r="E1741" s="90" t="str">
        <f>VLOOKUP(STOCKSANLUIS[[#This Row],[CODIGO]],FAMILIAS[],4,FALSE)</f>
        <v>QUALITY</v>
      </c>
      <c r="F1741" s="90">
        <v>1</v>
      </c>
      <c r="G1741" s="90" t="s">
        <v>19524</v>
      </c>
      <c r="H1741" s="90">
        <f>SUMIF(INGRESO_MERCADERIA[CODIGO],STOCKSANLUIS[[#This Row],[CODIGO]],INGRESO_MERCADERIA[INGRESO])</f>
        <v>5</v>
      </c>
      <c r="I1741" s="90">
        <f>SUMIF(SALIDA[CODIGO],STOCKSANLUIS[[#This Row],[CODIGO]],SALIDA[CANTIDAD])</f>
        <v>5</v>
      </c>
      <c r="J1741" s="90">
        <f>STOCKSANLUIS[[#This Row],[STOCK ALM1]]-STOCKSANLUIS[[#This Row],[SALIDA]]</f>
        <v>0</v>
      </c>
      <c r="K1741" s="90" t="str">
        <f>VLOOKUP(STOCKSANLUIS[[#This Row],[CODIGO]],CLASIFICACION[],6,FALSE)</f>
        <v>C</v>
      </c>
      <c r="L1741" s="90">
        <f>IFERROR(VLOOKUP(STOCKSANLUIS[[#This Row],[CODIGO]],STOCK_STARSOFT[],3,FALSE),0)</f>
        <v>0</v>
      </c>
      <c r="M1741" s="90" t="str">
        <f>IF(STOCKSANLUIS[[#This Row],[STOCK ACTUAL]]=STOCKSANLUIS[[#This Row],[STOCK_STARSOFT]],"SIN DIFERENCIA","DIFERENCIA")</f>
        <v>SIN DIFERENCIA</v>
      </c>
    </row>
    <row r="1742" spans="1:13" ht="15" hidden="1" customHeight="1" x14ac:dyDescent="0.25">
      <c r="A1742" s="144" t="s">
        <v>2010</v>
      </c>
      <c r="B1742" s="87" t="s">
        <v>2011</v>
      </c>
      <c r="C1742" s="88">
        <v>4</v>
      </c>
      <c r="D1742" s="89" t="s">
        <v>6</v>
      </c>
      <c r="E1742" s="90" t="str">
        <f>VLOOKUP(STOCKSANLUIS[[#This Row],[CODIGO]],FAMILIAS[],4,FALSE)</f>
        <v>QUALITY</v>
      </c>
      <c r="F1742" s="90">
        <v>1</v>
      </c>
      <c r="G1742" s="90" t="s">
        <v>19524</v>
      </c>
      <c r="H1742" s="90">
        <f>SUMIF(INGRESO_MERCADERIA[CODIGO],STOCKSANLUIS[[#This Row],[CODIGO]],INGRESO_MERCADERIA[INGRESO])</f>
        <v>4</v>
      </c>
      <c r="I1742" s="90">
        <f>SUMIF(SALIDA[CODIGO],STOCKSANLUIS[[#This Row],[CODIGO]],SALIDA[CANTIDAD])</f>
        <v>4</v>
      </c>
      <c r="J1742" s="90">
        <f>STOCKSANLUIS[[#This Row],[STOCK ALM1]]-STOCKSANLUIS[[#This Row],[SALIDA]]</f>
        <v>0</v>
      </c>
      <c r="K1742" s="90" t="str">
        <f>VLOOKUP(STOCKSANLUIS[[#This Row],[CODIGO]],CLASIFICACION[],6,FALSE)</f>
        <v>C</v>
      </c>
      <c r="L1742" s="90">
        <f>IFERROR(VLOOKUP(STOCKSANLUIS[[#This Row],[CODIGO]],STOCK_STARSOFT[],3,FALSE),0)</f>
        <v>0</v>
      </c>
      <c r="M1742" s="90" t="str">
        <f>IF(STOCKSANLUIS[[#This Row],[STOCK ACTUAL]]=STOCKSANLUIS[[#This Row],[STOCK_STARSOFT]],"SIN DIFERENCIA","DIFERENCIA")</f>
        <v>SIN DIFERENCIA</v>
      </c>
    </row>
    <row r="1743" spans="1:13" ht="15" hidden="1" customHeight="1" x14ac:dyDescent="0.25">
      <c r="A1743" s="144" t="s">
        <v>719</v>
      </c>
      <c r="B1743" s="87" t="s">
        <v>720</v>
      </c>
      <c r="C1743" s="88">
        <v>28</v>
      </c>
      <c r="D1743" s="89" t="s">
        <v>6</v>
      </c>
      <c r="E1743" s="90" t="str">
        <f>VLOOKUP(STOCKSANLUIS[[#This Row],[CODIGO]],FAMILIAS[],4,FALSE)</f>
        <v>QUALITY</v>
      </c>
      <c r="F1743" s="90">
        <v>1</v>
      </c>
      <c r="G1743" s="90" t="s">
        <v>19524</v>
      </c>
      <c r="H1743" s="90">
        <f>SUMIF(INGRESO_MERCADERIA[CODIGO],STOCKSANLUIS[[#This Row],[CODIGO]],INGRESO_MERCADERIA[INGRESO])</f>
        <v>32</v>
      </c>
      <c r="I1743" s="90">
        <f>SUMIF(SALIDA[CODIGO],STOCKSANLUIS[[#This Row],[CODIGO]],SALIDA[CANTIDAD])</f>
        <v>32</v>
      </c>
      <c r="J1743" s="90">
        <f>STOCKSANLUIS[[#This Row],[STOCK ALM1]]-STOCKSANLUIS[[#This Row],[SALIDA]]</f>
        <v>0</v>
      </c>
      <c r="K1743" s="90" t="str">
        <f>VLOOKUP(STOCKSANLUIS[[#This Row],[CODIGO]],CLASIFICACION[],6,FALSE)</f>
        <v>C</v>
      </c>
      <c r="L1743" s="90">
        <f>IFERROR(VLOOKUP(STOCKSANLUIS[[#This Row],[CODIGO]],STOCK_STARSOFT[],3,FALSE),0)</f>
        <v>0</v>
      </c>
      <c r="M1743" s="90" t="str">
        <f>IF(STOCKSANLUIS[[#This Row],[STOCK ACTUAL]]=STOCKSANLUIS[[#This Row],[STOCK_STARSOFT]],"SIN DIFERENCIA","DIFERENCIA")</f>
        <v>SIN DIFERENCIA</v>
      </c>
    </row>
    <row r="1744" spans="1:13" ht="15" hidden="1" customHeight="1" x14ac:dyDescent="0.25">
      <c r="A1744" s="144" t="s">
        <v>3597</v>
      </c>
      <c r="B1744" s="87" t="s">
        <v>3598</v>
      </c>
      <c r="C1744" s="88">
        <v>0</v>
      </c>
      <c r="D1744" s="89" t="s">
        <v>6</v>
      </c>
      <c r="E1744" s="90" t="str">
        <f>VLOOKUP(STOCKSANLUIS[[#This Row],[CODIGO]],FAMILIAS[],4,FALSE)</f>
        <v>DANFOSS</v>
      </c>
      <c r="F1744" s="90">
        <v>1</v>
      </c>
      <c r="G1744" s="90"/>
      <c r="H1744" s="90">
        <f>SUMIF(INGRESO_MERCADERIA[CODIGO],STOCKSANLUIS[[#This Row],[CODIGO]],INGRESO_MERCADERIA[INGRESO])</f>
        <v>0</v>
      </c>
      <c r="I1744" s="90">
        <f>SUMIF(SALIDA[CODIGO],STOCKSANLUIS[[#This Row],[CODIGO]],SALIDA[CANTIDAD])</f>
        <v>0</v>
      </c>
      <c r="J1744" s="90">
        <f>STOCKSANLUIS[[#This Row],[STOCK ALM1]]-STOCKSANLUIS[[#This Row],[SALIDA]]</f>
        <v>0</v>
      </c>
      <c r="K1744" s="90" t="str">
        <f>VLOOKUP(STOCKSANLUIS[[#This Row],[CODIGO]],CLASIFICACION[],6,FALSE)</f>
        <v>C</v>
      </c>
      <c r="L1744" s="90">
        <f>IFERROR(VLOOKUP(STOCKSANLUIS[[#This Row],[CODIGO]],STOCK_STARSOFT[],3,FALSE),0)</f>
        <v>0</v>
      </c>
      <c r="M1744" s="90" t="str">
        <f>IF(STOCKSANLUIS[[#This Row],[STOCK ACTUAL]]=STOCKSANLUIS[[#This Row],[STOCK_STARSOFT]],"SIN DIFERENCIA","DIFERENCIA")</f>
        <v>SIN DIFERENCIA</v>
      </c>
    </row>
    <row r="1745" spans="1:13" ht="15" hidden="1" customHeight="1" x14ac:dyDescent="0.25">
      <c r="A1745" s="144" t="s">
        <v>3599</v>
      </c>
      <c r="B1745" s="87" t="s">
        <v>3600</v>
      </c>
      <c r="C1745" s="88">
        <v>0</v>
      </c>
      <c r="D1745" s="89" t="s">
        <v>6</v>
      </c>
      <c r="E1745" s="90" t="str">
        <f>VLOOKUP(STOCKSANLUIS[[#This Row],[CODIGO]],FAMILIAS[],4,FALSE)</f>
        <v>DANFOSS</v>
      </c>
      <c r="F1745" s="90">
        <v>1</v>
      </c>
      <c r="G1745" s="90"/>
      <c r="H1745" s="90">
        <f>SUMIF(INGRESO_MERCADERIA[CODIGO],STOCKSANLUIS[[#This Row],[CODIGO]],INGRESO_MERCADERIA[INGRESO])</f>
        <v>0</v>
      </c>
      <c r="I1745" s="90">
        <f>SUMIF(SALIDA[CODIGO],STOCKSANLUIS[[#This Row],[CODIGO]],SALIDA[CANTIDAD])</f>
        <v>0</v>
      </c>
      <c r="J1745" s="90">
        <f>STOCKSANLUIS[[#This Row],[STOCK ALM1]]-STOCKSANLUIS[[#This Row],[SALIDA]]</f>
        <v>0</v>
      </c>
      <c r="K1745" s="90" t="str">
        <f>VLOOKUP(STOCKSANLUIS[[#This Row],[CODIGO]],CLASIFICACION[],6,FALSE)</f>
        <v>C</v>
      </c>
      <c r="L1745" s="90">
        <f>IFERROR(VLOOKUP(STOCKSANLUIS[[#This Row],[CODIGO]],STOCK_STARSOFT[],3,FALSE),0)</f>
        <v>0</v>
      </c>
      <c r="M1745" s="90" t="str">
        <f>IF(STOCKSANLUIS[[#This Row],[STOCK ACTUAL]]=STOCKSANLUIS[[#This Row],[STOCK_STARSOFT]],"SIN DIFERENCIA","DIFERENCIA")</f>
        <v>SIN DIFERENCIA</v>
      </c>
    </row>
    <row r="1746" spans="1:13" ht="15" hidden="1" customHeight="1" x14ac:dyDescent="0.25">
      <c r="A1746" s="144" t="s">
        <v>3601</v>
      </c>
      <c r="B1746" s="87" t="s">
        <v>3602</v>
      </c>
      <c r="C1746" s="88">
        <v>0</v>
      </c>
      <c r="D1746" s="89" t="s">
        <v>6</v>
      </c>
      <c r="E1746" s="90" t="str">
        <f>VLOOKUP(STOCKSANLUIS[[#This Row],[CODIGO]],FAMILIAS[],4,FALSE)</f>
        <v>TECNOLATINA</v>
      </c>
      <c r="F1746" s="90">
        <v>1</v>
      </c>
      <c r="G1746" s="90"/>
      <c r="H1746" s="90">
        <f>SUMIF(INGRESO_MERCADERIA[CODIGO],STOCKSANLUIS[[#This Row],[CODIGO]],INGRESO_MERCADERIA[INGRESO])</f>
        <v>0</v>
      </c>
      <c r="I1746" s="90">
        <f>SUMIF(SALIDA[CODIGO],STOCKSANLUIS[[#This Row],[CODIGO]],SALIDA[CANTIDAD])</f>
        <v>0</v>
      </c>
      <c r="J1746" s="90">
        <f>STOCKSANLUIS[[#This Row],[STOCK ALM1]]-STOCKSANLUIS[[#This Row],[SALIDA]]</f>
        <v>0</v>
      </c>
      <c r="K1746" s="90" t="str">
        <f>VLOOKUP(STOCKSANLUIS[[#This Row],[CODIGO]],CLASIFICACION[],6,FALSE)</f>
        <v>C</v>
      </c>
      <c r="L1746" s="90">
        <f>IFERROR(VLOOKUP(STOCKSANLUIS[[#This Row],[CODIGO]],STOCK_STARSOFT[],3,FALSE),0)</f>
        <v>0</v>
      </c>
      <c r="M1746" s="90" t="str">
        <f>IF(STOCKSANLUIS[[#This Row],[STOCK ACTUAL]]=STOCKSANLUIS[[#This Row],[STOCK_STARSOFT]],"SIN DIFERENCIA","DIFERENCIA")</f>
        <v>SIN DIFERENCIA</v>
      </c>
    </row>
    <row r="1747" spans="1:13" ht="15" hidden="1" customHeight="1" x14ac:dyDescent="0.25">
      <c r="A1747" s="144" t="s">
        <v>3603</v>
      </c>
      <c r="B1747" s="87" t="s">
        <v>3604</v>
      </c>
      <c r="C1747" s="88">
        <v>2</v>
      </c>
      <c r="D1747" s="89" t="s">
        <v>6</v>
      </c>
      <c r="E1747" s="90" t="str">
        <f>VLOOKUP(STOCKSANLUIS[[#This Row],[CODIGO]],FAMILIAS[],4,FALSE)</f>
        <v>ICEAGE- ZHEJIANG JIAHE PIPES</v>
      </c>
      <c r="F1747" s="90">
        <v>1</v>
      </c>
      <c r="G1747" s="90" t="s">
        <v>19526</v>
      </c>
      <c r="H1747" s="90">
        <f>SUMIF(INGRESO_MERCADERIA[CODIGO],STOCKSANLUIS[[#This Row],[CODIGO]],INGRESO_MERCADERIA[INGRESO])</f>
        <v>2</v>
      </c>
      <c r="I1747" s="90">
        <f>SUMIF(SALIDA[CODIGO],STOCKSANLUIS[[#This Row],[CODIGO]],SALIDA[CANTIDAD])</f>
        <v>2</v>
      </c>
      <c r="J1747" s="90">
        <f>STOCKSANLUIS[[#This Row],[STOCK ALM1]]-STOCKSANLUIS[[#This Row],[SALIDA]]</f>
        <v>0</v>
      </c>
      <c r="K1747" s="90" t="str">
        <f>VLOOKUP(STOCKSANLUIS[[#This Row],[CODIGO]],CLASIFICACION[],6,FALSE)</f>
        <v>A</v>
      </c>
      <c r="L1747" s="90">
        <f>IFERROR(VLOOKUP(STOCKSANLUIS[[#This Row],[CODIGO]],STOCK_STARSOFT[],3,FALSE),0)</f>
        <v>0</v>
      </c>
      <c r="M1747" s="90" t="str">
        <f>IF(STOCKSANLUIS[[#This Row],[STOCK ACTUAL]]=STOCKSANLUIS[[#This Row],[STOCK_STARSOFT]],"SIN DIFERENCIA","DIFERENCIA")</f>
        <v>SIN DIFERENCIA</v>
      </c>
    </row>
    <row r="1748" spans="1:13" ht="15" hidden="1" customHeight="1" x14ac:dyDescent="0.25">
      <c r="A1748" s="239" t="s">
        <v>22301</v>
      </c>
      <c r="B1748" s="148" t="s">
        <v>22302</v>
      </c>
      <c r="C1748" s="105"/>
      <c r="D1748" s="89" t="s">
        <v>6</v>
      </c>
      <c r="E1748" s="107" t="str">
        <f>VLOOKUP(STOCKSANLUIS[[#This Row],[CODIGO]],FAMILIAS[],4,FALSE)</f>
        <v>EVERFROST</v>
      </c>
      <c r="F1748" s="107"/>
      <c r="G1748" s="90" t="s">
        <v>19526</v>
      </c>
      <c r="H1748" s="107">
        <f>SUMIF(INGRESO_MERCADERIA[CODIGO],STOCKSANLUIS[[#This Row],[CODIGO]],INGRESO_MERCADERIA[INGRESO])</f>
        <v>130</v>
      </c>
      <c r="I1748" s="107">
        <f>SUMIF(SALIDA[CODIGO],STOCKSANLUIS[[#This Row],[CODIGO]],SALIDA[CANTIDAD])</f>
        <v>91</v>
      </c>
      <c r="J1748" s="107">
        <f>STOCKSANLUIS[[#This Row],[STOCK ALM1]]-STOCKSANLUIS[[#This Row],[SALIDA]]</f>
        <v>39</v>
      </c>
      <c r="K1748" s="107" t="str">
        <f>VLOOKUP(STOCKSANLUIS[[#This Row],[CODIGO]],CLASIFICACION[],6,FALSE)</f>
        <v>B</v>
      </c>
      <c r="L1748" s="107">
        <f>IFERROR(VLOOKUP(STOCKSANLUIS[[#This Row],[CODIGO]],STOCK_STARSOFT[],3,FALSE),0)</f>
        <v>39</v>
      </c>
      <c r="M1748" s="107" t="str">
        <f>IF(STOCKSANLUIS[[#This Row],[STOCK ACTUAL]]=STOCKSANLUIS[[#This Row],[STOCK_STARSOFT]],"SIN DIFERENCIA","DIFERENCIA")</f>
        <v>SIN DIFERENCIA</v>
      </c>
    </row>
    <row r="1749" spans="1:13" ht="15" hidden="1" customHeight="1" x14ac:dyDescent="0.25">
      <c r="A1749" s="144" t="s">
        <v>3611</v>
      </c>
      <c r="B1749" s="87" t="s">
        <v>3612</v>
      </c>
      <c r="C1749" s="88">
        <v>0</v>
      </c>
      <c r="D1749" s="89" t="s">
        <v>6</v>
      </c>
      <c r="E1749" s="90" t="str">
        <f>VLOOKUP(STOCKSANLUIS[[#This Row],[CODIGO]],FAMILIAS[],4,FALSE)</f>
        <v>EVERWELL</v>
      </c>
      <c r="F1749" s="90">
        <v>1</v>
      </c>
      <c r="G1749" s="90"/>
      <c r="H1749" s="90">
        <f>SUMIF(INGRESO_MERCADERIA[CODIGO],STOCKSANLUIS[[#This Row],[CODIGO]],INGRESO_MERCADERIA[INGRESO])</f>
        <v>0</v>
      </c>
      <c r="I1749" s="90">
        <f>SUMIF(SALIDA[CODIGO],STOCKSANLUIS[[#This Row],[CODIGO]],SALIDA[CANTIDAD])</f>
        <v>0</v>
      </c>
      <c r="J1749" s="90">
        <f>STOCKSANLUIS[[#This Row],[STOCK ALM1]]-STOCKSANLUIS[[#This Row],[SALIDA]]</f>
        <v>0</v>
      </c>
      <c r="K1749" s="90" t="str">
        <f>VLOOKUP(STOCKSANLUIS[[#This Row],[CODIGO]],CLASIFICACION[],6,FALSE)</f>
        <v>C</v>
      </c>
      <c r="L1749" s="90">
        <f>IFERROR(VLOOKUP(STOCKSANLUIS[[#This Row],[CODIGO]],STOCK_STARSOFT[],3,FALSE),0)</f>
        <v>0</v>
      </c>
      <c r="M1749" s="90" t="str">
        <f>IF(STOCKSANLUIS[[#This Row],[STOCK ACTUAL]]=STOCKSANLUIS[[#This Row],[STOCK_STARSOFT]],"SIN DIFERENCIA","DIFERENCIA")</f>
        <v>SIN DIFERENCIA</v>
      </c>
    </row>
    <row r="1750" spans="1:13" ht="15" hidden="1" customHeight="1" x14ac:dyDescent="0.25">
      <c r="A1750" s="144" t="s">
        <v>3613</v>
      </c>
      <c r="B1750" s="87" t="s">
        <v>3614</v>
      </c>
      <c r="C1750" s="88">
        <v>0</v>
      </c>
      <c r="D1750" s="89" t="s">
        <v>6</v>
      </c>
      <c r="E1750" s="90" t="str">
        <f>VLOOKUP(STOCKSANLUIS[[#This Row],[CODIGO]],FAMILIAS[],4,FALSE)</f>
        <v>THE CHEMOURS</v>
      </c>
      <c r="F1750" s="90">
        <v>1</v>
      </c>
      <c r="G1750" s="90" t="s">
        <v>19526</v>
      </c>
      <c r="H1750" s="90">
        <f>SUMIF(INGRESO_MERCADERIA[CODIGO],STOCKSANLUIS[[#This Row],[CODIGO]],INGRESO_MERCADERIA[INGRESO])</f>
        <v>4</v>
      </c>
      <c r="I1750" s="90">
        <f>SUMIF(SALIDA[CODIGO],STOCKSANLUIS[[#This Row],[CODIGO]],SALIDA[CANTIDAD])</f>
        <v>3</v>
      </c>
      <c r="J1750" s="90">
        <f>STOCKSANLUIS[[#This Row],[STOCK ALM1]]-STOCKSANLUIS[[#This Row],[SALIDA]]</f>
        <v>1</v>
      </c>
      <c r="K1750" s="90" t="str">
        <f>VLOOKUP(STOCKSANLUIS[[#This Row],[CODIGO]],CLASIFICACION[],6,FALSE)</f>
        <v>B</v>
      </c>
      <c r="L1750" s="90">
        <f>IFERROR(VLOOKUP(STOCKSANLUIS[[#This Row],[CODIGO]],STOCK_STARSOFT[],3,FALSE),0)</f>
        <v>1</v>
      </c>
      <c r="M1750" s="90" t="str">
        <f>IF(STOCKSANLUIS[[#This Row],[STOCK ACTUAL]]=STOCKSANLUIS[[#This Row],[STOCK_STARSOFT]],"SIN DIFERENCIA","DIFERENCIA")</f>
        <v>SIN DIFERENCIA</v>
      </c>
    </row>
    <row r="1751" spans="1:13" ht="15" hidden="1" customHeight="1" x14ac:dyDescent="0.25">
      <c r="A1751" s="144" t="s">
        <v>3633</v>
      </c>
      <c r="B1751" s="87" t="s">
        <v>3634</v>
      </c>
      <c r="C1751" s="88">
        <v>5</v>
      </c>
      <c r="D1751" s="89" t="s">
        <v>6</v>
      </c>
      <c r="E1751" s="90" t="str">
        <f>VLOOKUP(STOCKSANLUIS[[#This Row],[CODIGO]],FAMILIAS[],4,FALSE)</f>
        <v>MAER FAN</v>
      </c>
      <c r="F1751" s="90">
        <v>1</v>
      </c>
      <c r="G1751" s="90" t="s">
        <v>19526</v>
      </c>
      <c r="H1751" s="90">
        <f>SUMIF(INGRESO_MERCADERIA[CODIGO],STOCKSANLUIS[[#This Row],[CODIGO]],INGRESO_MERCADERIA[INGRESO])</f>
        <v>5</v>
      </c>
      <c r="I1751" s="90">
        <f>SUMIF(SALIDA[CODIGO],STOCKSANLUIS[[#This Row],[CODIGO]],SALIDA[CANTIDAD])</f>
        <v>5</v>
      </c>
      <c r="J1751" s="90">
        <f>STOCKSANLUIS[[#This Row],[STOCK ALM1]]-STOCKSANLUIS[[#This Row],[SALIDA]]</f>
        <v>0</v>
      </c>
      <c r="K1751" s="90" t="str">
        <f>VLOOKUP(STOCKSANLUIS[[#This Row],[CODIGO]],CLASIFICACION[],6,FALSE)</f>
        <v>C</v>
      </c>
      <c r="L1751" s="90">
        <f>IFERROR(VLOOKUP(STOCKSANLUIS[[#This Row],[CODIGO]],STOCK_STARSOFT[],3,FALSE),0)</f>
        <v>0</v>
      </c>
      <c r="M1751" s="90" t="str">
        <f>IF(STOCKSANLUIS[[#This Row],[STOCK ACTUAL]]=STOCKSANLUIS[[#This Row],[STOCK_STARSOFT]],"SIN DIFERENCIA","DIFERENCIA")</f>
        <v>SIN DIFERENCIA</v>
      </c>
    </row>
    <row r="1752" spans="1:13" ht="15" hidden="1" customHeight="1" x14ac:dyDescent="0.25">
      <c r="A1752" s="144" t="s">
        <v>3617</v>
      </c>
      <c r="B1752" s="87" t="s">
        <v>3618</v>
      </c>
      <c r="C1752" s="88">
        <v>0</v>
      </c>
      <c r="D1752" s="89" t="s">
        <v>6</v>
      </c>
      <c r="E1752" s="90" t="str">
        <f>VLOOKUP(STOCKSANLUIS[[#This Row],[CODIGO]],FAMILIAS[],4,FALSE)</f>
        <v>EVERWELL</v>
      </c>
      <c r="F1752" s="90">
        <v>1</v>
      </c>
      <c r="G1752" s="90"/>
      <c r="H1752" s="90">
        <f>SUMIF(INGRESO_MERCADERIA[CODIGO],STOCKSANLUIS[[#This Row],[CODIGO]],INGRESO_MERCADERIA[INGRESO])</f>
        <v>0</v>
      </c>
      <c r="I1752" s="90">
        <f>SUMIF(SALIDA[CODIGO],STOCKSANLUIS[[#This Row],[CODIGO]],SALIDA[CANTIDAD])</f>
        <v>0</v>
      </c>
      <c r="J1752" s="90">
        <f>STOCKSANLUIS[[#This Row],[STOCK ALM1]]-STOCKSANLUIS[[#This Row],[SALIDA]]</f>
        <v>0</v>
      </c>
      <c r="K1752" s="90" t="str">
        <f>VLOOKUP(STOCKSANLUIS[[#This Row],[CODIGO]],CLASIFICACION[],6,FALSE)</f>
        <v>C</v>
      </c>
      <c r="L1752" s="90">
        <f>IFERROR(VLOOKUP(STOCKSANLUIS[[#This Row],[CODIGO]],STOCK_STARSOFT[],3,FALSE),0)</f>
        <v>0</v>
      </c>
      <c r="M1752" s="90" t="str">
        <f>IF(STOCKSANLUIS[[#This Row],[STOCK ACTUAL]]=STOCKSANLUIS[[#This Row],[STOCK_STARSOFT]],"SIN DIFERENCIA","DIFERENCIA")</f>
        <v>SIN DIFERENCIA</v>
      </c>
    </row>
    <row r="1753" spans="1:13" ht="15" hidden="1" customHeight="1" x14ac:dyDescent="0.25">
      <c r="A1753" s="239" t="s">
        <v>22303</v>
      </c>
      <c r="B1753" s="148" t="s">
        <v>22304</v>
      </c>
      <c r="C1753" s="105"/>
      <c r="D1753" s="89" t="s">
        <v>6</v>
      </c>
      <c r="E1753" s="107" t="str">
        <f>VLOOKUP(STOCKSANLUIS[[#This Row],[CODIGO]],FAMILIAS[],4,FALSE)</f>
        <v>EVERFROST</v>
      </c>
      <c r="F1753" s="107"/>
      <c r="G1753" s="90" t="s">
        <v>19526</v>
      </c>
      <c r="H1753" s="107">
        <f>SUMIF(INGRESO_MERCADERIA[CODIGO],STOCKSANLUIS[[#This Row],[CODIGO]],INGRESO_MERCADERIA[INGRESO])</f>
        <v>100</v>
      </c>
      <c r="I1753" s="107">
        <f>SUMIF(SALIDA[CODIGO],STOCKSANLUIS[[#This Row],[CODIGO]],SALIDA[CANTIDAD])</f>
        <v>0</v>
      </c>
      <c r="J1753" s="107">
        <f>STOCKSANLUIS[[#This Row],[STOCK ALM1]]-STOCKSANLUIS[[#This Row],[SALIDA]]</f>
        <v>100</v>
      </c>
      <c r="K1753" s="107" t="str">
        <f>VLOOKUP(STOCKSANLUIS[[#This Row],[CODIGO]],CLASIFICACION[],6,FALSE)</f>
        <v>B</v>
      </c>
      <c r="L1753" s="107">
        <f>IFERROR(VLOOKUP(STOCKSANLUIS[[#This Row],[CODIGO]],STOCK_STARSOFT[],3,FALSE),0)</f>
        <v>100</v>
      </c>
      <c r="M1753" s="107" t="str">
        <f>IF(STOCKSANLUIS[[#This Row],[STOCK ACTUAL]]=STOCKSANLUIS[[#This Row],[STOCK_STARSOFT]],"SIN DIFERENCIA","DIFERENCIA")</f>
        <v>SIN DIFERENCIA</v>
      </c>
    </row>
    <row r="1754" spans="1:13" ht="15" hidden="1" customHeight="1" x14ac:dyDescent="0.25">
      <c r="A1754" s="144" t="s">
        <v>3621</v>
      </c>
      <c r="B1754" s="87" t="s">
        <v>3622</v>
      </c>
      <c r="C1754" s="88">
        <v>0</v>
      </c>
      <c r="D1754" s="89" t="s">
        <v>6</v>
      </c>
      <c r="E1754" s="90" t="str">
        <f>VLOOKUP(STOCKSANLUIS[[#This Row],[CODIGO]],FAMILIAS[],4,FALSE)</f>
        <v>EVERWELL</v>
      </c>
      <c r="F1754" s="90">
        <v>1</v>
      </c>
      <c r="G1754" s="90"/>
      <c r="H1754" s="90">
        <f>SUMIF(INGRESO_MERCADERIA[CODIGO],STOCKSANLUIS[[#This Row],[CODIGO]],INGRESO_MERCADERIA[INGRESO])</f>
        <v>0</v>
      </c>
      <c r="I1754" s="90">
        <f>SUMIF(SALIDA[CODIGO],STOCKSANLUIS[[#This Row],[CODIGO]],SALIDA[CANTIDAD])</f>
        <v>0</v>
      </c>
      <c r="J1754" s="90">
        <f>STOCKSANLUIS[[#This Row],[STOCK ALM1]]-STOCKSANLUIS[[#This Row],[SALIDA]]</f>
        <v>0</v>
      </c>
      <c r="K1754" s="90" t="str">
        <f>VLOOKUP(STOCKSANLUIS[[#This Row],[CODIGO]],CLASIFICACION[],6,FALSE)</f>
        <v>C</v>
      </c>
      <c r="L1754" s="90">
        <f>IFERROR(VLOOKUP(STOCKSANLUIS[[#This Row],[CODIGO]],STOCK_STARSOFT[],3,FALSE),0)</f>
        <v>0</v>
      </c>
      <c r="M1754" s="90" t="str">
        <f>IF(STOCKSANLUIS[[#This Row],[STOCK ACTUAL]]=STOCKSANLUIS[[#This Row],[STOCK_STARSOFT]],"SIN DIFERENCIA","DIFERENCIA")</f>
        <v>SIN DIFERENCIA</v>
      </c>
    </row>
    <row r="1755" spans="1:13" ht="15" hidden="1" customHeight="1" x14ac:dyDescent="0.25">
      <c r="A1755" s="144" t="s">
        <v>771</v>
      </c>
      <c r="B1755" s="87" t="s">
        <v>772</v>
      </c>
      <c r="C1755" s="88">
        <v>8</v>
      </c>
      <c r="D1755" s="89" t="s">
        <v>6</v>
      </c>
      <c r="E1755" s="90" t="str">
        <f>VLOOKUP(STOCKSANLUIS[[#This Row],[CODIGO]],FAMILIAS[],4,FALSE)</f>
        <v>QUALITY</v>
      </c>
      <c r="F1755" s="90">
        <v>1</v>
      </c>
      <c r="G1755" s="90" t="s">
        <v>19524</v>
      </c>
      <c r="H1755" s="90">
        <f>SUMIF(INGRESO_MERCADERIA[CODIGO],STOCKSANLUIS[[#This Row],[CODIGO]],INGRESO_MERCADERIA[INGRESO])</f>
        <v>10</v>
      </c>
      <c r="I1755" s="90">
        <f>SUMIF(SALIDA[CODIGO],STOCKSANLUIS[[#This Row],[CODIGO]],SALIDA[CANTIDAD])</f>
        <v>10</v>
      </c>
      <c r="J1755" s="90">
        <f>STOCKSANLUIS[[#This Row],[STOCK ALM1]]-STOCKSANLUIS[[#This Row],[SALIDA]]</f>
        <v>0</v>
      </c>
      <c r="K1755" s="90" t="str">
        <f>VLOOKUP(STOCKSANLUIS[[#This Row],[CODIGO]],CLASIFICACION[],6,FALSE)</f>
        <v>C</v>
      </c>
      <c r="L1755" s="90">
        <f>IFERROR(VLOOKUP(STOCKSANLUIS[[#This Row],[CODIGO]],STOCK_STARSOFT[],3,FALSE),0)</f>
        <v>0</v>
      </c>
      <c r="M1755" s="90" t="str">
        <f>IF(STOCKSANLUIS[[#This Row],[STOCK ACTUAL]]=STOCKSANLUIS[[#This Row],[STOCK_STARSOFT]],"SIN DIFERENCIA","DIFERENCIA")</f>
        <v>SIN DIFERENCIA</v>
      </c>
    </row>
    <row r="1756" spans="1:13" ht="15" hidden="1" customHeight="1" x14ac:dyDescent="0.25">
      <c r="A1756" s="144" t="s">
        <v>3625</v>
      </c>
      <c r="B1756" s="87" t="s">
        <v>3626</v>
      </c>
      <c r="C1756" s="88">
        <v>0</v>
      </c>
      <c r="D1756" s="89" t="s">
        <v>6</v>
      </c>
      <c r="E1756" s="90" t="str">
        <f>VLOOKUP(STOCKSANLUIS[[#This Row],[CODIGO]],FAMILIAS[],4,FALSE)</f>
        <v>EVERWELL</v>
      </c>
      <c r="F1756" s="90">
        <v>1</v>
      </c>
      <c r="G1756" s="90" t="s">
        <v>19524</v>
      </c>
      <c r="H1756" s="90">
        <f>SUMIF(INGRESO_MERCADERIA[CODIGO],STOCKSANLUIS[[#This Row],[CODIGO]],INGRESO_MERCADERIA[INGRESO])</f>
        <v>5</v>
      </c>
      <c r="I1756" s="90">
        <f>SUMIF(SALIDA[CODIGO],STOCKSANLUIS[[#This Row],[CODIGO]],SALIDA[CANTIDAD])</f>
        <v>1</v>
      </c>
      <c r="J1756" s="90">
        <f>STOCKSANLUIS[[#This Row],[STOCK ALM1]]-STOCKSANLUIS[[#This Row],[SALIDA]]</f>
        <v>4</v>
      </c>
      <c r="K1756" s="90" t="str">
        <f>VLOOKUP(STOCKSANLUIS[[#This Row],[CODIGO]],CLASIFICACION[],6,FALSE)</f>
        <v>C</v>
      </c>
      <c r="L1756" s="90">
        <f>IFERROR(VLOOKUP(STOCKSANLUIS[[#This Row],[CODIGO]],STOCK_STARSOFT[],3,FALSE),0)</f>
        <v>4</v>
      </c>
      <c r="M1756" s="90" t="str">
        <f>IF(STOCKSANLUIS[[#This Row],[STOCK ACTUAL]]=STOCKSANLUIS[[#This Row],[STOCK_STARSOFT]],"SIN DIFERENCIA","DIFERENCIA")</f>
        <v>SIN DIFERENCIA</v>
      </c>
    </row>
    <row r="1757" spans="1:13" ht="15" hidden="1" customHeight="1" x14ac:dyDescent="0.25">
      <c r="A1757" s="239" t="s">
        <v>22305</v>
      </c>
      <c r="B1757" s="148" t="s">
        <v>22306</v>
      </c>
      <c r="C1757" s="105"/>
      <c r="D1757" s="89" t="s">
        <v>6</v>
      </c>
      <c r="E1757" s="107" t="str">
        <f>VLOOKUP(STOCKSANLUIS[[#This Row],[CODIGO]],FAMILIAS[],4,FALSE)</f>
        <v>EVERFROST</v>
      </c>
      <c r="F1757" s="107"/>
      <c r="G1757" s="90" t="s">
        <v>19526</v>
      </c>
      <c r="H1757" s="107">
        <f>SUMIF(INGRESO_MERCADERIA[CODIGO],STOCKSANLUIS[[#This Row],[CODIGO]],INGRESO_MERCADERIA[INGRESO])</f>
        <v>100</v>
      </c>
      <c r="I1757" s="107">
        <f>SUMIF(SALIDA[CODIGO],STOCKSANLUIS[[#This Row],[CODIGO]],SALIDA[CANTIDAD])</f>
        <v>14</v>
      </c>
      <c r="J1757" s="107">
        <f>STOCKSANLUIS[[#This Row],[STOCK ALM1]]-STOCKSANLUIS[[#This Row],[SALIDA]]</f>
        <v>86</v>
      </c>
      <c r="K1757" s="107" t="str">
        <f>VLOOKUP(STOCKSANLUIS[[#This Row],[CODIGO]],CLASIFICACION[],6,FALSE)</f>
        <v>B</v>
      </c>
      <c r="L1757" s="107">
        <f>IFERROR(VLOOKUP(STOCKSANLUIS[[#This Row],[CODIGO]],STOCK_STARSOFT[],3,FALSE),0)</f>
        <v>86</v>
      </c>
      <c r="M1757" s="107" t="str">
        <f>IF(STOCKSANLUIS[[#This Row],[STOCK ACTUAL]]=STOCKSANLUIS[[#This Row],[STOCK_STARSOFT]],"SIN DIFERENCIA","DIFERENCIA")</f>
        <v>SIN DIFERENCIA</v>
      </c>
    </row>
    <row r="1758" spans="1:13" ht="15" hidden="1" customHeight="1" x14ac:dyDescent="0.25">
      <c r="A1758" s="239" t="s">
        <v>22307</v>
      </c>
      <c r="B1758" s="148" t="s">
        <v>22308</v>
      </c>
      <c r="C1758" s="105"/>
      <c r="D1758" s="89" t="s">
        <v>6</v>
      </c>
      <c r="E1758" s="107" t="str">
        <f>VLOOKUP(STOCKSANLUIS[[#This Row],[CODIGO]],FAMILIAS[],4,FALSE)</f>
        <v>EVERFROST</v>
      </c>
      <c r="F1758" s="107"/>
      <c r="G1758" s="90" t="s">
        <v>19526</v>
      </c>
      <c r="H1758" s="107">
        <f>SUMIF(INGRESO_MERCADERIA[CODIGO],STOCKSANLUIS[[#This Row],[CODIGO]],INGRESO_MERCADERIA[INGRESO])</f>
        <v>50</v>
      </c>
      <c r="I1758" s="107">
        <f>SUMIF(SALIDA[CODIGO],STOCKSANLUIS[[#This Row],[CODIGO]],SALIDA[CANTIDAD])</f>
        <v>2</v>
      </c>
      <c r="J1758" s="107">
        <f>STOCKSANLUIS[[#This Row],[STOCK ALM1]]-STOCKSANLUIS[[#This Row],[SALIDA]]</f>
        <v>48</v>
      </c>
      <c r="K1758" s="107" t="str">
        <f>VLOOKUP(STOCKSANLUIS[[#This Row],[CODIGO]],CLASIFICACION[],6,FALSE)</f>
        <v>B</v>
      </c>
      <c r="L1758" s="107">
        <f>IFERROR(VLOOKUP(STOCKSANLUIS[[#This Row],[CODIGO]],STOCK_STARSOFT[],3,FALSE),0)</f>
        <v>48</v>
      </c>
      <c r="M1758" s="107" t="str">
        <f>IF(STOCKSANLUIS[[#This Row],[STOCK ACTUAL]]=STOCKSANLUIS[[#This Row],[STOCK_STARSOFT]],"SIN DIFERENCIA","DIFERENCIA")</f>
        <v>SIN DIFERENCIA</v>
      </c>
    </row>
    <row r="1759" spans="1:13" ht="15" hidden="1" customHeight="1" x14ac:dyDescent="0.25">
      <c r="A1759" s="144" t="s">
        <v>2800</v>
      </c>
      <c r="B1759" s="87" t="s">
        <v>2801</v>
      </c>
      <c r="C1759" s="88">
        <v>4</v>
      </c>
      <c r="D1759" s="89" t="s">
        <v>6</v>
      </c>
      <c r="E1759" s="90" t="str">
        <f>VLOOKUP(STOCKSANLUIS[[#This Row],[CODIGO]],FAMILIAS[],4,FALSE)</f>
        <v>PENN</v>
      </c>
      <c r="F1759" s="90">
        <v>1</v>
      </c>
      <c r="G1759" s="90" t="s">
        <v>19524</v>
      </c>
      <c r="H1759" s="90">
        <f>SUMIF(INGRESO_MERCADERIA[CODIGO],STOCKSANLUIS[[#This Row],[CODIGO]],INGRESO_MERCADERIA[INGRESO])</f>
        <v>4</v>
      </c>
      <c r="I1759" s="90">
        <f>SUMIF(SALIDA[CODIGO],STOCKSANLUIS[[#This Row],[CODIGO]],SALIDA[CANTIDAD])</f>
        <v>0</v>
      </c>
      <c r="J1759" s="90">
        <f>STOCKSANLUIS[[#This Row],[STOCK ALM1]]-STOCKSANLUIS[[#This Row],[SALIDA]]</f>
        <v>4</v>
      </c>
      <c r="K1759" s="90" t="str">
        <f>VLOOKUP(STOCKSANLUIS[[#This Row],[CODIGO]],CLASIFICACION[],6,FALSE)</f>
        <v>C</v>
      </c>
      <c r="L1759" s="90">
        <f>IFERROR(VLOOKUP(STOCKSANLUIS[[#This Row],[CODIGO]],STOCK_STARSOFT[],3,FALSE),0)</f>
        <v>4</v>
      </c>
      <c r="M1759" s="90" t="str">
        <f>IF(STOCKSANLUIS[[#This Row],[STOCK ACTUAL]]=STOCKSANLUIS[[#This Row],[STOCK_STARSOFT]],"SIN DIFERENCIA","DIFERENCIA")</f>
        <v>SIN DIFERENCIA</v>
      </c>
    </row>
    <row r="1760" spans="1:13" hidden="1" x14ac:dyDescent="0.25">
      <c r="A1760" s="239" t="s">
        <v>22309</v>
      </c>
      <c r="B1760" s="148" t="s">
        <v>22310</v>
      </c>
      <c r="C1760" s="105"/>
      <c r="D1760" s="89" t="s">
        <v>6</v>
      </c>
      <c r="E1760" s="107" t="str">
        <f>VLOOKUP(STOCKSANLUIS[[#This Row],[CODIGO]],FAMILIAS[],4,FALSE)</f>
        <v>EVERFROST</v>
      </c>
      <c r="F1760" s="107"/>
      <c r="G1760" s="90" t="s">
        <v>19526</v>
      </c>
      <c r="H1760" s="107">
        <f>SUMIF(INGRESO_MERCADERIA[CODIGO],STOCKSANLUIS[[#This Row],[CODIGO]],INGRESO_MERCADERIA[INGRESO])</f>
        <v>25</v>
      </c>
      <c r="I1760" s="107">
        <f>SUMIF(SALIDA[CODIGO],STOCKSANLUIS[[#This Row],[CODIGO]],SALIDA[CANTIDAD])</f>
        <v>0</v>
      </c>
      <c r="J1760" s="107">
        <f>STOCKSANLUIS[[#This Row],[STOCK ALM1]]-STOCKSANLUIS[[#This Row],[SALIDA]]</f>
        <v>25</v>
      </c>
      <c r="K1760" s="107" t="str">
        <f>VLOOKUP(STOCKSANLUIS[[#This Row],[CODIGO]],CLASIFICACION[],6,FALSE)</f>
        <v>B</v>
      </c>
      <c r="L1760" s="107">
        <f>IFERROR(VLOOKUP(STOCKSANLUIS[[#This Row],[CODIGO]],STOCK_STARSOFT[],3,FALSE),0)</f>
        <v>25</v>
      </c>
      <c r="M1760" s="107" t="str">
        <f>IF(STOCKSANLUIS[[#This Row],[STOCK ACTUAL]]=STOCKSANLUIS[[#This Row],[STOCK_STARSOFT]],"SIN DIFERENCIA","DIFERENCIA")</f>
        <v>SIN DIFERENCIA</v>
      </c>
    </row>
    <row r="1761" spans="1:13" ht="15" hidden="1" customHeight="1" x14ac:dyDescent="0.25">
      <c r="A1761" s="144" t="s">
        <v>2802</v>
      </c>
      <c r="B1761" s="87" t="s">
        <v>2803</v>
      </c>
      <c r="C1761" s="88">
        <v>9</v>
      </c>
      <c r="D1761" s="89" t="s">
        <v>6</v>
      </c>
      <c r="E1761" s="90" t="str">
        <f>VLOOKUP(STOCKSANLUIS[[#This Row],[CODIGO]],FAMILIAS[],4,FALSE)</f>
        <v>PENN</v>
      </c>
      <c r="F1761" s="90">
        <v>1</v>
      </c>
      <c r="G1761" s="90" t="s">
        <v>19524</v>
      </c>
      <c r="H1761" s="90">
        <f>SUMIF(INGRESO_MERCADERIA[CODIGO],STOCKSANLUIS[[#This Row],[CODIGO]],INGRESO_MERCADERIA[INGRESO])</f>
        <v>9</v>
      </c>
      <c r="I1761" s="90">
        <f>SUMIF(SALIDA[CODIGO],STOCKSANLUIS[[#This Row],[CODIGO]],SALIDA[CANTIDAD])</f>
        <v>0</v>
      </c>
      <c r="J1761" s="90">
        <f>STOCKSANLUIS[[#This Row],[STOCK ALM1]]-STOCKSANLUIS[[#This Row],[SALIDA]]</f>
        <v>9</v>
      </c>
      <c r="K1761" s="90" t="str">
        <f>VLOOKUP(STOCKSANLUIS[[#This Row],[CODIGO]],CLASIFICACION[],6,FALSE)</f>
        <v>C</v>
      </c>
      <c r="L1761" s="90">
        <f>IFERROR(VLOOKUP(STOCKSANLUIS[[#This Row],[CODIGO]],STOCK_STARSOFT[],3,FALSE),0)</f>
        <v>9</v>
      </c>
      <c r="M1761" s="90" t="str">
        <f>IF(STOCKSANLUIS[[#This Row],[STOCK ACTUAL]]=STOCKSANLUIS[[#This Row],[STOCK_STARSOFT]],"SIN DIFERENCIA","DIFERENCIA")</f>
        <v>SIN DIFERENCIA</v>
      </c>
    </row>
    <row r="1762" spans="1:13" ht="15" hidden="1" customHeight="1" x14ac:dyDescent="0.25">
      <c r="A1762" s="239" t="s">
        <v>22311</v>
      </c>
      <c r="B1762" s="148" t="s">
        <v>22312</v>
      </c>
      <c r="C1762" s="105"/>
      <c r="D1762" s="89" t="s">
        <v>6</v>
      </c>
      <c r="E1762" s="107" t="str">
        <f>VLOOKUP(STOCKSANLUIS[[#This Row],[CODIGO]],FAMILIAS[],4,FALSE)</f>
        <v>EVERFROST</v>
      </c>
      <c r="F1762" s="107"/>
      <c r="G1762" s="90" t="s">
        <v>19526</v>
      </c>
      <c r="H1762" s="107">
        <f>SUMIF(INGRESO_MERCADERIA[CODIGO],STOCKSANLUIS[[#This Row],[CODIGO]],INGRESO_MERCADERIA[INGRESO])</f>
        <v>25</v>
      </c>
      <c r="I1762" s="107">
        <f>SUMIF(SALIDA[CODIGO],STOCKSANLUIS[[#This Row],[CODIGO]],SALIDA[CANTIDAD])</f>
        <v>0</v>
      </c>
      <c r="J1762" s="107">
        <f>STOCKSANLUIS[[#This Row],[STOCK ALM1]]-STOCKSANLUIS[[#This Row],[SALIDA]]</f>
        <v>25</v>
      </c>
      <c r="K1762" s="107" t="str">
        <f>VLOOKUP(STOCKSANLUIS[[#This Row],[CODIGO]],CLASIFICACION[],6,FALSE)</f>
        <v>B</v>
      </c>
      <c r="L1762" s="107">
        <f>IFERROR(VLOOKUP(STOCKSANLUIS[[#This Row],[CODIGO]],STOCK_STARSOFT[],3,FALSE),0)</f>
        <v>25</v>
      </c>
      <c r="M1762" s="107" t="str">
        <f>IF(STOCKSANLUIS[[#This Row],[STOCK ACTUAL]]=STOCKSANLUIS[[#This Row],[STOCK_STARSOFT]],"SIN DIFERENCIA","DIFERENCIA")</f>
        <v>SIN DIFERENCIA</v>
      </c>
    </row>
    <row r="1763" spans="1:13" ht="15" hidden="1" customHeight="1" x14ac:dyDescent="0.25">
      <c r="A1763" s="239" t="s">
        <v>22315</v>
      </c>
      <c r="B1763" s="148" t="s">
        <v>22316</v>
      </c>
      <c r="C1763" s="105"/>
      <c r="D1763" s="89" t="s">
        <v>6</v>
      </c>
      <c r="E1763" s="107" t="str">
        <f>VLOOKUP(STOCKSANLUIS[[#This Row],[CODIGO]],FAMILIAS[],4,FALSE)</f>
        <v>EVERFROST</v>
      </c>
      <c r="F1763" s="107"/>
      <c r="G1763" s="90" t="s">
        <v>19526</v>
      </c>
      <c r="H1763" s="107">
        <f>SUMIF(INGRESO_MERCADERIA[CODIGO],STOCKSANLUIS[[#This Row],[CODIGO]],INGRESO_MERCADERIA[INGRESO])</f>
        <v>100</v>
      </c>
      <c r="I1763" s="107">
        <f>SUMIF(SALIDA[CODIGO],STOCKSANLUIS[[#This Row],[CODIGO]],SALIDA[CANTIDAD])</f>
        <v>0</v>
      </c>
      <c r="J1763" s="107">
        <f>STOCKSANLUIS[[#This Row],[STOCK ALM1]]-STOCKSANLUIS[[#This Row],[SALIDA]]</f>
        <v>100</v>
      </c>
      <c r="K1763" s="107" t="str">
        <f>VLOOKUP(STOCKSANLUIS[[#This Row],[CODIGO]],CLASIFICACION[],6,FALSE)</f>
        <v>B</v>
      </c>
      <c r="L1763" s="107">
        <f>IFERROR(VLOOKUP(STOCKSANLUIS[[#This Row],[CODIGO]],STOCK_STARSOFT[],3,FALSE),0)</f>
        <v>100</v>
      </c>
      <c r="M1763" s="107" t="str">
        <f>IF(STOCKSANLUIS[[#This Row],[STOCK ACTUAL]]=STOCKSANLUIS[[#This Row],[STOCK_STARSOFT]],"SIN DIFERENCIA","DIFERENCIA")</f>
        <v>SIN DIFERENCIA</v>
      </c>
    </row>
    <row r="1764" spans="1:13" ht="15" hidden="1" customHeight="1" x14ac:dyDescent="0.25">
      <c r="A1764" s="144" t="s">
        <v>781</v>
      </c>
      <c r="B1764" s="87" t="s">
        <v>782</v>
      </c>
      <c r="C1764" s="88">
        <v>39</v>
      </c>
      <c r="D1764" s="89" t="s">
        <v>6</v>
      </c>
      <c r="E1764" s="90" t="str">
        <f>VLOOKUP(STOCKSANLUIS[[#This Row],[CODIGO]],FAMILIAS[],4,FALSE)</f>
        <v>QUALITY</v>
      </c>
      <c r="F1764" s="90">
        <v>1</v>
      </c>
      <c r="G1764" s="90" t="s">
        <v>19524</v>
      </c>
      <c r="H1764" s="90">
        <f>SUMIF(INGRESO_MERCADERIA[CODIGO],STOCKSANLUIS[[#This Row],[CODIGO]],INGRESO_MERCADERIA[INGRESO])</f>
        <v>159</v>
      </c>
      <c r="I1764" s="90">
        <f>SUMIF(SALIDA[CODIGO],STOCKSANLUIS[[#This Row],[CODIGO]],SALIDA[CANTIDAD])</f>
        <v>159</v>
      </c>
      <c r="J1764" s="90">
        <f>STOCKSANLUIS[[#This Row],[STOCK ALM1]]-STOCKSANLUIS[[#This Row],[SALIDA]]</f>
        <v>0</v>
      </c>
      <c r="K1764" s="90" t="str">
        <f>VLOOKUP(STOCKSANLUIS[[#This Row],[CODIGO]],CLASIFICACION[],6,FALSE)</f>
        <v>A</v>
      </c>
      <c r="L1764" s="90">
        <f>IFERROR(VLOOKUP(STOCKSANLUIS[[#This Row],[CODIGO]],STOCK_STARSOFT[],3,FALSE),0)</f>
        <v>0</v>
      </c>
      <c r="M1764" s="90" t="str">
        <f>IF(STOCKSANLUIS[[#This Row],[STOCK ACTUAL]]=STOCKSANLUIS[[#This Row],[STOCK_STARSOFT]],"SIN DIFERENCIA","DIFERENCIA")</f>
        <v>SIN DIFERENCIA</v>
      </c>
    </row>
    <row r="1765" spans="1:13" ht="15" hidden="1" customHeight="1" x14ac:dyDescent="0.25">
      <c r="A1765" s="144" t="s">
        <v>2505</v>
      </c>
      <c r="B1765" s="87" t="s">
        <v>2506</v>
      </c>
      <c r="C1765" s="88">
        <v>1</v>
      </c>
      <c r="D1765" s="89" t="s">
        <v>6</v>
      </c>
      <c r="E1765" s="90" t="str">
        <f>VLOOKUP(STOCKSANLUIS[[#This Row],[CODIGO]],FAMILIAS[],4,FALSE)</f>
        <v>GMCC</v>
      </c>
      <c r="F1765" s="90">
        <v>1</v>
      </c>
      <c r="G1765" s="90" t="s">
        <v>19526</v>
      </c>
      <c r="H1765" s="90">
        <f>SUMIF(INGRESO_MERCADERIA[CODIGO],STOCKSANLUIS[[#This Row],[CODIGO]],INGRESO_MERCADERIA[INGRESO])</f>
        <v>2</v>
      </c>
      <c r="I1765" s="90">
        <f>SUMIF(SALIDA[CODIGO],STOCKSANLUIS[[#This Row],[CODIGO]],SALIDA[CANTIDAD])</f>
        <v>2</v>
      </c>
      <c r="J1765" s="90">
        <f>STOCKSANLUIS[[#This Row],[STOCK ALM1]]-STOCKSANLUIS[[#This Row],[SALIDA]]</f>
        <v>0</v>
      </c>
      <c r="K1765" s="90" t="str">
        <f>VLOOKUP(STOCKSANLUIS[[#This Row],[CODIGO]],CLASIFICACION[],6,FALSE)</f>
        <v>C</v>
      </c>
      <c r="L1765" s="90">
        <f>IFERROR(VLOOKUP(STOCKSANLUIS[[#This Row],[CODIGO]],STOCK_STARSOFT[],3,FALSE),0)</f>
        <v>0</v>
      </c>
      <c r="M1765" s="90" t="str">
        <f>IF(STOCKSANLUIS[[#This Row],[STOCK ACTUAL]]=STOCKSANLUIS[[#This Row],[STOCK_STARSOFT]],"SIN DIFERENCIA","DIFERENCIA")</f>
        <v>SIN DIFERENCIA</v>
      </c>
    </row>
    <row r="1766" spans="1:13" ht="15" hidden="1" customHeight="1" x14ac:dyDescent="0.25">
      <c r="A1766" s="144" t="s">
        <v>3645</v>
      </c>
      <c r="B1766" s="87" t="s">
        <v>3646</v>
      </c>
      <c r="C1766" s="88">
        <v>20</v>
      </c>
      <c r="D1766" s="89" t="s">
        <v>6</v>
      </c>
      <c r="E1766" s="90" t="str">
        <f>VLOOKUP(STOCKSANLUIS[[#This Row],[CODIGO]],FAMILIAS[],4,FALSE)</f>
        <v>MAER FAN</v>
      </c>
      <c r="F1766" s="90">
        <v>1</v>
      </c>
      <c r="G1766" s="90" t="s">
        <v>19526</v>
      </c>
      <c r="H1766" s="90">
        <f>SUMIF(INGRESO_MERCADERIA[CODIGO],STOCKSANLUIS[[#This Row],[CODIGO]],INGRESO_MERCADERIA[INGRESO])</f>
        <v>25</v>
      </c>
      <c r="I1766" s="90">
        <f>SUMIF(SALIDA[CODIGO],STOCKSANLUIS[[#This Row],[CODIGO]],SALIDA[CANTIDAD])</f>
        <v>25</v>
      </c>
      <c r="J1766" s="90">
        <f>STOCKSANLUIS[[#This Row],[STOCK ALM1]]-STOCKSANLUIS[[#This Row],[SALIDA]]</f>
        <v>0</v>
      </c>
      <c r="K1766" s="90" t="str">
        <f>VLOOKUP(STOCKSANLUIS[[#This Row],[CODIGO]],CLASIFICACION[],6,FALSE)</f>
        <v>B</v>
      </c>
      <c r="L1766" s="90">
        <f>IFERROR(VLOOKUP(STOCKSANLUIS[[#This Row],[CODIGO]],STOCK_STARSOFT[],3,FALSE),0)</f>
        <v>0</v>
      </c>
      <c r="M1766" s="90" t="str">
        <f>IF(STOCKSANLUIS[[#This Row],[STOCK ACTUAL]]=STOCKSANLUIS[[#This Row],[STOCK_STARSOFT]],"SIN DIFERENCIA","DIFERENCIA")</f>
        <v>SIN DIFERENCIA</v>
      </c>
    </row>
    <row r="1767" spans="1:13" ht="15" hidden="1" customHeight="1" x14ac:dyDescent="0.25">
      <c r="A1767" s="239" t="s">
        <v>22317</v>
      </c>
      <c r="B1767" s="148" t="s">
        <v>22318</v>
      </c>
      <c r="C1767" s="105"/>
      <c r="D1767" s="89" t="s">
        <v>6</v>
      </c>
      <c r="E1767" s="107" t="str">
        <f>VLOOKUP(STOCKSANLUIS[[#This Row],[CODIGO]],FAMILIAS[],4,FALSE)</f>
        <v>EVERFROST</v>
      </c>
      <c r="F1767" s="107"/>
      <c r="G1767" s="90" t="s">
        <v>19526</v>
      </c>
      <c r="H1767" s="107">
        <f>SUMIF(INGRESO_MERCADERIA[CODIGO],STOCKSANLUIS[[#This Row],[CODIGO]],INGRESO_MERCADERIA[INGRESO])</f>
        <v>50</v>
      </c>
      <c r="I1767" s="107">
        <f>SUMIF(SALIDA[CODIGO],STOCKSANLUIS[[#This Row],[CODIGO]],SALIDA[CANTIDAD])</f>
        <v>0</v>
      </c>
      <c r="J1767" s="107">
        <f>STOCKSANLUIS[[#This Row],[STOCK ALM1]]-STOCKSANLUIS[[#This Row],[SALIDA]]</f>
        <v>50</v>
      </c>
      <c r="K1767" s="107" t="str">
        <f>VLOOKUP(STOCKSANLUIS[[#This Row],[CODIGO]],CLASIFICACION[],6,FALSE)</f>
        <v>B</v>
      </c>
      <c r="L1767" s="107">
        <f>IFERROR(VLOOKUP(STOCKSANLUIS[[#This Row],[CODIGO]],STOCK_STARSOFT[],3,FALSE),0)</f>
        <v>50</v>
      </c>
      <c r="M1767" s="107" t="str">
        <f>IF(STOCKSANLUIS[[#This Row],[STOCK ACTUAL]]=STOCKSANLUIS[[#This Row],[STOCK_STARSOFT]],"SIN DIFERENCIA","DIFERENCIA")</f>
        <v>SIN DIFERENCIA</v>
      </c>
    </row>
    <row r="1768" spans="1:13" ht="15" hidden="1" customHeight="1" x14ac:dyDescent="0.25">
      <c r="A1768" s="144" t="s">
        <v>3649</v>
      </c>
      <c r="B1768" s="87" t="s">
        <v>3650</v>
      </c>
      <c r="C1768" s="88">
        <v>0</v>
      </c>
      <c r="D1768" s="89" t="s">
        <v>6</v>
      </c>
      <c r="E1768" s="90" t="str">
        <f>VLOOKUP(STOCKSANLUIS[[#This Row],[CODIGO]],FAMILIAS[],4,FALSE)</f>
        <v>TEMP BLUE</v>
      </c>
      <c r="F1768" s="90">
        <v>1</v>
      </c>
      <c r="G1768" s="90"/>
      <c r="H1768" s="90">
        <f>SUMIF(INGRESO_MERCADERIA[CODIGO],STOCKSANLUIS[[#This Row],[CODIGO]],INGRESO_MERCADERIA[INGRESO])</f>
        <v>0</v>
      </c>
      <c r="I1768" s="90">
        <f>SUMIF(SALIDA[CODIGO],STOCKSANLUIS[[#This Row],[CODIGO]],SALIDA[CANTIDAD])</f>
        <v>0</v>
      </c>
      <c r="J1768" s="90">
        <f>STOCKSANLUIS[[#This Row],[STOCK ALM1]]-STOCKSANLUIS[[#This Row],[SALIDA]]</f>
        <v>0</v>
      </c>
      <c r="K1768" s="90" t="str">
        <f>VLOOKUP(STOCKSANLUIS[[#This Row],[CODIGO]],CLASIFICACION[],6,FALSE)</f>
        <v>A</v>
      </c>
      <c r="L1768" s="90">
        <f>IFERROR(VLOOKUP(STOCKSANLUIS[[#This Row],[CODIGO]],STOCK_STARSOFT[],3,FALSE),0)</f>
        <v>0</v>
      </c>
      <c r="M1768" s="90" t="str">
        <f>IF(STOCKSANLUIS[[#This Row],[STOCK ACTUAL]]=STOCKSANLUIS[[#This Row],[STOCK_STARSOFT]],"SIN DIFERENCIA","DIFERENCIA")</f>
        <v>SIN DIFERENCIA</v>
      </c>
    </row>
    <row r="1769" spans="1:13" ht="15" hidden="1" customHeight="1" x14ac:dyDescent="0.25">
      <c r="A1769" s="151" t="s">
        <v>22078</v>
      </c>
      <c r="B1769" s="104" t="s">
        <v>22079</v>
      </c>
      <c r="C1769" s="105"/>
      <c r="D1769" s="89" t="s">
        <v>6</v>
      </c>
      <c r="E1769" s="107" t="str">
        <f>VLOOKUP(STOCKSANLUIS[[#This Row],[CODIGO]],FAMILIAS[],4,FALSE)</f>
        <v>DANFOSS</v>
      </c>
      <c r="F1769" s="107">
        <v>1</v>
      </c>
      <c r="G1769" s="90" t="s">
        <v>19525</v>
      </c>
      <c r="H1769" s="107">
        <f>SUMIF(INGRESO_MERCADERIA[CODIGO],STOCKSANLUIS[[#This Row],[CODIGO]],INGRESO_MERCADERIA[INGRESO])</f>
        <v>0</v>
      </c>
      <c r="I1769" s="107">
        <f>SUMIF(SALIDA[CODIGO],STOCKSANLUIS[[#This Row],[CODIGO]],SALIDA[CANTIDAD])</f>
        <v>0</v>
      </c>
      <c r="J1769" s="107">
        <f>STOCKSANLUIS[[#This Row],[STOCK ALM1]]-STOCKSANLUIS[[#This Row],[SALIDA]]</f>
        <v>0</v>
      </c>
      <c r="K1769" s="107" t="str">
        <f>VLOOKUP(STOCKSANLUIS[[#This Row],[CODIGO]],CLASIFICACION[],6,FALSE)</f>
        <v>B</v>
      </c>
      <c r="L1769" s="107">
        <f>IFERROR(VLOOKUP(STOCKSANLUIS[[#This Row],[CODIGO]],STOCK_STARSOFT[],3,FALSE),0)</f>
        <v>0</v>
      </c>
      <c r="M1769" s="107" t="str">
        <f>IF(STOCKSANLUIS[[#This Row],[STOCK ACTUAL]]=STOCKSANLUIS[[#This Row],[STOCK_STARSOFT]],"SIN DIFERENCIA","DIFERENCIA")</f>
        <v>SIN DIFERENCIA</v>
      </c>
    </row>
    <row r="1770" spans="1:13" ht="15" hidden="1" customHeight="1" x14ac:dyDescent="0.25">
      <c r="A1770" s="144" t="s">
        <v>3653</v>
      </c>
      <c r="B1770" s="87" t="s">
        <v>3654</v>
      </c>
      <c r="C1770" s="88">
        <v>0</v>
      </c>
      <c r="D1770" s="89" t="s">
        <v>6</v>
      </c>
      <c r="E1770" s="90" t="str">
        <f>VLOOKUP(STOCKSANLUIS[[#This Row],[CODIGO]],FAMILIAS[],4,FALSE)</f>
        <v>TEMP BLUE</v>
      </c>
      <c r="F1770" s="90">
        <v>1</v>
      </c>
      <c r="G1770" s="90" t="s">
        <v>19526</v>
      </c>
      <c r="H1770" s="90">
        <f>SUMIF(INGRESO_MERCADERIA[CODIGO],STOCKSANLUIS[[#This Row],[CODIGO]],INGRESO_MERCADERIA[INGRESO])</f>
        <v>1</v>
      </c>
      <c r="I1770" s="90">
        <f>SUMIF(SALIDA[CODIGO],STOCKSANLUIS[[#This Row],[CODIGO]],SALIDA[CANTIDAD])</f>
        <v>1</v>
      </c>
      <c r="J1770" s="90">
        <f>STOCKSANLUIS[[#This Row],[STOCK ALM1]]-STOCKSANLUIS[[#This Row],[SALIDA]]</f>
        <v>0</v>
      </c>
      <c r="K1770" s="90" t="str">
        <f>VLOOKUP(STOCKSANLUIS[[#This Row],[CODIGO]],CLASIFICACION[],6,FALSE)</f>
        <v>C</v>
      </c>
      <c r="L1770" s="90">
        <f>IFERROR(VLOOKUP(STOCKSANLUIS[[#This Row],[CODIGO]],STOCK_STARSOFT[],3,FALSE),0)</f>
        <v>0</v>
      </c>
      <c r="M1770" s="90" t="str">
        <f>IF(STOCKSANLUIS[[#This Row],[STOCK ACTUAL]]=STOCKSANLUIS[[#This Row],[STOCK_STARSOFT]],"SIN DIFERENCIA","DIFERENCIA")</f>
        <v>SIN DIFERENCIA</v>
      </c>
    </row>
    <row r="1771" spans="1:13" ht="15" hidden="1" customHeight="1" x14ac:dyDescent="0.25">
      <c r="A1771" s="239" t="s">
        <v>22319</v>
      </c>
      <c r="B1771" s="148" t="s">
        <v>22320</v>
      </c>
      <c r="C1771" s="105"/>
      <c r="D1771" s="89" t="s">
        <v>6</v>
      </c>
      <c r="E1771" s="107" t="str">
        <f>VLOOKUP(STOCKSANLUIS[[#This Row],[CODIGO]],FAMILIAS[],4,FALSE)</f>
        <v>EVERFROST</v>
      </c>
      <c r="F1771" s="107"/>
      <c r="G1771" s="90" t="s">
        <v>19526</v>
      </c>
      <c r="H1771" s="107">
        <f>SUMIF(INGRESO_MERCADERIA[CODIGO],STOCKSANLUIS[[#This Row],[CODIGO]],INGRESO_MERCADERIA[INGRESO])</f>
        <v>50</v>
      </c>
      <c r="I1771" s="107">
        <f>SUMIF(SALIDA[CODIGO],STOCKSANLUIS[[#This Row],[CODIGO]],SALIDA[CANTIDAD])</f>
        <v>2</v>
      </c>
      <c r="J1771" s="107">
        <f>STOCKSANLUIS[[#This Row],[STOCK ALM1]]-STOCKSANLUIS[[#This Row],[SALIDA]]</f>
        <v>48</v>
      </c>
      <c r="K1771" s="107" t="str">
        <f>VLOOKUP(STOCKSANLUIS[[#This Row],[CODIGO]],CLASIFICACION[],6,FALSE)</f>
        <v>B</v>
      </c>
      <c r="L1771" s="107">
        <f>IFERROR(VLOOKUP(STOCKSANLUIS[[#This Row],[CODIGO]],STOCK_STARSOFT[],3,FALSE),0)</f>
        <v>48</v>
      </c>
      <c r="M1771" s="107" t="str">
        <f>IF(STOCKSANLUIS[[#This Row],[STOCK ACTUAL]]=STOCKSANLUIS[[#This Row],[STOCK_STARSOFT]],"SIN DIFERENCIA","DIFERENCIA")</f>
        <v>SIN DIFERENCIA</v>
      </c>
    </row>
    <row r="1772" spans="1:13" ht="15" hidden="1" customHeight="1" x14ac:dyDescent="0.25">
      <c r="A1772" s="144" t="s">
        <v>1378</v>
      </c>
      <c r="B1772" s="87" t="s">
        <v>1379</v>
      </c>
      <c r="C1772" s="88">
        <v>0</v>
      </c>
      <c r="D1772" s="89" t="s">
        <v>6</v>
      </c>
      <c r="E1772" s="90" t="str">
        <f>VLOOKUP(STOCKSANLUIS[[#This Row],[CODIGO]],FAMILIAS[],4,FALSE)</f>
        <v>ES ROBBINS</v>
      </c>
      <c r="F1772" s="90">
        <v>1</v>
      </c>
      <c r="G1772" s="90" t="s">
        <v>19525</v>
      </c>
      <c r="H1772" s="90">
        <f>SUMIF(INGRESO_MERCADERIA[CODIGO],STOCKSANLUIS[[#This Row],[CODIGO]],INGRESO_MERCADERIA[INGRESO])</f>
        <v>9</v>
      </c>
      <c r="I1772" s="90">
        <f>SUMIF(SALIDA[CODIGO],STOCKSANLUIS[[#This Row],[CODIGO]],SALIDA[CANTIDAD])</f>
        <v>9</v>
      </c>
      <c r="J1772" s="90">
        <f>STOCKSANLUIS[[#This Row],[STOCK ALM1]]-STOCKSANLUIS[[#This Row],[SALIDA]]</f>
        <v>0</v>
      </c>
      <c r="K1772" s="90" t="str">
        <f>VLOOKUP(STOCKSANLUIS[[#This Row],[CODIGO]],CLASIFICACION[],6,FALSE)</f>
        <v>A</v>
      </c>
      <c r="L1772" s="90">
        <f>IFERROR(VLOOKUP(STOCKSANLUIS[[#This Row],[CODIGO]],STOCK_STARSOFT[],3,FALSE),0)</f>
        <v>0</v>
      </c>
      <c r="M1772" s="90" t="str">
        <f>IF(STOCKSANLUIS[[#This Row],[STOCK ACTUAL]]=STOCKSANLUIS[[#This Row],[STOCK_STARSOFT]],"SIN DIFERENCIA","DIFERENCIA")</f>
        <v>SIN DIFERENCIA</v>
      </c>
    </row>
    <row r="1773" spans="1:13" ht="15" hidden="1" customHeight="1" x14ac:dyDescent="0.25">
      <c r="A1773" s="144" t="s">
        <v>3663</v>
      </c>
      <c r="B1773" s="87" t="s">
        <v>3664</v>
      </c>
      <c r="C1773" s="88">
        <v>0</v>
      </c>
      <c r="D1773" s="89" t="s">
        <v>6</v>
      </c>
      <c r="E1773" s="90" t="str">
        <f>VLOOKUP(STOCKSANLUIS[[#This Row],[CODIGO]],FAMILIAS[],4,FALSE)</f>
        <v>TIANYICOOL</v>
      </c>
      <c r="F1773" s="90">
        <v>1</v>
      </c>
      <c r="G1773" s="90"/>
      <c r="H1773" s="90">
        <f>SUMIF(INGRESO_MERCADERIA[CODIGO],STOCKSANLUIS[[#This Row],[CODIGO]],INGRESO_MERCADERIA[INGRESO])</f>
        <v>0</v>
      </c>
      <c r="I1773" s="90">
        <f>SUMIF(SALIDA[CODIGO],STOCKSANLUIS[[#This Row],[CODIGO]],SALIDA[CANTIDAD])</f>
        <v>0</v>
      </c>
      <c r="J1773" s="90">
        <f>STOCKSANLUIS[[#This Row],[STOCK ALM1]]-STOCKSANLUIS[[#This Row],[SALIDA]]</f>
        <v>0</v>
      </c>
      <c r="K1773" s="90" t="str">
        <f>VLOOKUP(STOCKSANLUIS[[#This Row],[CODIGO]],CLASIFICACION[],6,FALSE)</f>
        <v>C</v>
      </c>
      <c r="L1773" s="90">
        <f>IFERROR(VLOOKUP(STOCKSANLUIS[[#This Row],[CODIGO]],STOCK_STARSOFT[],3,FALSE),0)</f>
        <v>0</v>
      </c>
      <c r="M1773" s="90" t="str">
        <f>IF(STOCKSANLUIS[[#This Row],[STOCK ACTUAL]]=STOCKSANLUIS[[#This Row],[STOCK_STARSOFT]],"SIN DIFERENCIA","DIFERENCIA")</f>
        <v>SIN DIFERENCIA</v>
      </c>
    </row>
    <row r="1774" spans="1:13" ht="15" hidden="1" customHeight="1" x14ac:dyDescent="0.25">
      <c r="A1774" s="239" t="s">
        <v>22325</v>
      </c>
      <c r="B1774" s="148" t="s">
        <v>22326</v>
      </c>
      <c r="C1774" s="105"/>
      <c r="D1774" s="89" t="s">
        <v>6</v>
      </c>
      <c r="E1774" s="107" t="str">
        <f>VLOOKUP(STOCKSANLUIS[[#This Row],[CODIGO]],FAMILIAS[],4,FALSE)</f>
        <v>EVERFROST</v>
      </c>
      <c r="F1774" s="107"/>
      <c r="G1774" s="90" t="s">
        <v>19526</v>
      </c>
      <c r="H1774" s="107">
        <f>SUMIF(INGRESO_MERCADERIA[CODIGO],STOCKSANLUIS[[#This Row],[CODIGO]],INGRESO_MERCADERIA[INGRESO])</f>
        <v>5</v>
      </c>
      <c r="I1774" s="107">
        <f>SUMIF(SALIDA[CODIGO],STOCKSANLUIS[[#This Row],[CODIGO]],SALIDA[CANTIDAD])</f>
        <v>1</v>
      </c>
      <c r="J1774" s="107">
        <f>STOCKSANLUIS[[#This Row],[STOCK ALM1]]-STOCKSANLUIS[[#This Row],[SALIDA]]</f>
        <v>4</v>
      </c>
      <c r="K1774" s="107" t="str">
        <f>VLOOKUP(STOCKSANLUIS[[#This Row],[CODIGO]],CLASIFICACION[],6,FALSE)</f>
        <v>B</v>
      </c>
      <c r="L1774" s="107">
        <f>IFERROR(VLOOKUP(STOCKSANLUIS[[#This Row],[CODIGO]],STOCK_STARSOFT[],3,FALSE),0)</f>
        <v>4</v>
      </c>
      <c r="M1774" s="107" t="str">
        <f>IF(STOCKSANLUIS[[#This Row],[STOCK ACTUAL]]=STOCKSANLUIS[[#This Row],[STOCK_STARSOFT]],"SIN DIFERENCIA","DIFERENCIA")</f>
        <v>SIN DIFERENCIA</v>
      </c>
    </row>
    <row r="1775" spans="1:13" ht="15" hidden="1" customHeight="1" x14ac:dyDescent="0.25">
      <c r="A1775" s="144" t="s">
        <v>3669</v>
      </c>
      <c r="B1775" s="87" t="s">
        <v>3670</v>
      </c>
      <c r="C1775" s="88">
        <v>1</v>
      </c>
      <c r="D1775" s="89" t="s">
        <v>6</v>
      </c>
      <c r="E1775" s="90" t="str">
        <f>VLOOKUP(STOCKSANLUIS[[#This Row],[CODIGO]],FAMILIAS[],4,FALSE)</f>
        <v>DANFOSS</v>
      </c>
      <c r="F1775" s="90">
        <v>1</v>
      </c>
      <c r="G1775" s="90" t="s">
        <v>19526</v>
      </c>
      <c r="H1775" s="90">
        <f>SUMIF(INGRESO_MERCADERIA[CODIGO],STOCKSANLUIS[[#This Row],[CODIGO]],INGRESO_MERCADERIA[INGRESO])</f>
        <v>1</v>
      </c>
      <c r="I1775" s="90">
        <f>SUMIF(SALIDA[CODIGO],STOCKSANLUIS[[#This Row],[CODIGO]],SALIDA[CANTIDAD])</f>
        <v>1</v>
      </c>
      <c r="J1775" s="90">
        <f>STOCKSANLUIS[[#This Row],[STOCK ALM1]]-STOCKSANLUIS[[#This Row],[SALIDA]]</f>
        <v>0</v>
      </c>
      <c r="K1775" s="90" t="str">
        <f>VLOOKUP(STOCKSANLUIS[[#This Row],[CODIGO]],CLASIFICACION[],6,FALSE)</f>
        <v>C</v>
      </c>
      <c r="L1775" s="90">
        <f>IFERROR(VLOOKUP(STOCKSANLUIS[[#This Row],[CODIGO]],STOCK_STARSOFT[],3,FALSE),0)</f>
        <v>0</v>
      </c>
      <c r="M1775" s="90" t="str">
        <f>IF(STOCKSANLUIS[[#This Row],[STOCK ACTUAL]]=STOCKSANLUIS[[#This Row],[STOCK_STARSOFT]],"SIN DIFERENCIA","DIFERENCIA")</f>
        <v>SIN DIFERENCIA</v>
      </c>
    </row>
    <row r="1776" spans="1:13" ht="15" hidden="1" customHeight="1" x14ac:dyDescent="0.25">
      <c r="A1776" s="144" t="s">
        <v>3671</v>
      </c>
      <c r="B1776" s="87" t="s">
        <v>3672</v>
      </c>
      <c r="C1776" s="88">
        <v>0</v>
      </c>
      <c r="D1776" s="89" t="s">
        <v>6</v>
      </c>
      <c r="E1776" s="90" t="str">
        <f>VLOOKUP(STOCKSANLUIS[[#This Row],[CODIGO]],FAMILIAS[],4,FALSE)</f>
        <v>DANFOSS</v>
      </c>
      <c r="F1776" s="90">
        <v>1</v>
      </c>
      <c r="G1776" s="90"/>
      <c r="H1776" s="90">
        <f>SUMIF(INGRESO_MERCADERIA[CODIGO],STOCKSANLUIS[[#This Row],[CODIGO]],INGRESO_MERCADERIA[INGRESO])</f>
        <v>0</v>
      </c>
      <c r="I1776" s="90">
        <f>SUMIF(SALIDA[CODIGO],STOCKSANLUIS[[#This Row],[CODIGO]],SALIDA[CANTIDAD])</f>
        <v>0</v>
      </c>
      <c r="J1776" s="90">
        <f>STOCKSANLUIS[[#This Row],[STOCK ALM1]]-STOCKSANLUIS[[#This Row],[SALIDA]]</f>
        <v>0</v>
      </c>
      <c r="K1776" s="90" t="str">
        <f>VLOOKUP(STOCKSANLUIS[[#This Row],[CODIGO]],CLASIFICACION[],6,FALSE)</f>
        <v>C</v>
      </c>
      <c r="L1776" s="90">
        <f>IFERROR(VLOOKUP(STOCKSANLUIS[[#This Row],[CODIGO]],STOCK_STARSOFT[],3,FALSE),0)</f>
        <v>0</v>
      </c>
      <c r="M1776" s="90" t="str">
        <f>IF(STOCKSANLUIS[[#This Row],[STOCK ACTUAL]]=STOCKSANLUIS[[#This Row],[STOCK_STARSOFT]],"SIN DIFERENCIA","DIFERENCIA")</f>
        <v>SIN DIFERENCIA</v>
      </c>
    </row>
    <row r="1777" spans="1:13" ht="15" hidden="1" customHeight="1" x14ac:dyDescent="0.25">
      <c r="A1777" s="144" t="s">
        <v>3673</v>
      </c>
      <c r="B1777" s="87" t="s">
        <v>3674</v>
      </c>
      <c r="C1777" s="88">
        <v>0</v>
      </c>
      <c r="D1777" s="89" t="s">
        <v>6</v>
      </c>
      <c r="E1777" s="90" t="str">
        <f>VLOOKUP(STOCKSANLUIS[[#This Row],[CODIGO]],FAMILIAS[],4,FALSE)</f>
        <v>DANFOSS</v>
      </c>
      <c r="F1777" s="90">
        <v>1</v>
      </c>
      <c r="G1777" s="90"/>
      <c r="H1777" s="90">
        <f>SUMIF(INGRESO_MERCADERIA[CODIGO],STOCKSANLUIS[[#This Row],[CODIGO]],INGRESO_MERCADERIA[INGRESO])</f>
        <v>0</v>
      </c>
      <c r="I1777" s="90">
        <f>SUMIF(SALIDA[CODIGO],STOCKSANLUIS[[#This Row],[CODIGO]],SALIDA[CANTIDAD])</f>
        <v>0</v>
      </c>
      <c r="J1777" s="90">
        <f>STOCKSANLUIS[[#This Row],[STOCK ALM1]]-STOCKSANLUIS[[#This Row],[SALIDA]]</f>
        <v>0</v>
      </c>
      <c r="K1777" s="90" t="str">
        <f>VLOOKUP(STOCKSANLUIS[[#This Row],[CODIGO]],CLASIFICACION[],6,FALSE)</f>
        <v>C</v>
      </c>
      <c r="L1777" s="90">
        <f>IFERROR(VLOOKUP(STOCKSANLUIS[[#This Row],[CODIGO]],STOCK_STARSOFT[],3,FALSE),0)</f>
        <v>0</v>
      </c>
      <c r="M1777" s="90" t="str">
        <f>IF(STOCKSANLUIS[[#This Row],[STOCK ACTUAL]]=STOCKSANLUIS[[#This Row],[STOCK_STARSOFT]],"SIN DIFERENCIA","DIFERENCIA")</f>
        <v>SIN DIFERENCIA</v>
      </c>
    </row>
    <row r="1778" spans="1:13" ht="15" hidden="1" customHeight="1" x14ac:dyDescent="0.25">
      <c r="A1778" s="144" t="s">
        <v>2513</v>
      </c>
      <c r="B1778" s="87" t="s">
        <v>2514</v>
      </c>
      <c r="C1778" s="88">
        <v>2</v>
      </c>
      <c r="D1778" s="89" t="s">
        <v>6</v>
      </c>
      <c r="E1778" s="90" t="str">
        <f>VLOOKUP(STOCKSANLUIS[[#This Row],[CODIGO]],FAMILIAS[],4,FALSE)</f>
        <v>GMCC</v>
      </c>
      <c r="F1778" s="90">
        <v>1</v>
      </c>
      <c r="G1778" s="90" t="s">
        <v>19526</v>
      </c>
      <c r="H1778" s="90">
        <f>SUMIF(INGRESO_MERCADERIA[CODIGO],STOCKSANLUIS[[#This Row],[CODIGO]],INGRESO_MERCADERIA[INGRESO])</f>
        <v>2</v>
      </c>
      <c r="I1778" s="90">
        <f>SUMIF(SALIDA[CODIGO],STOCKSANLUIS[[#This Row],[CODIGO]],SALIDA[CANTIDAD])</f>
        <v>2</v>
      </c>
      <c r="J1778" s="90">
        <f>STOCKSANLUIS[[#This Row],[STOCK ALM1]]-STOCKSANLUIS[[#This Row],[SALIDA]]</f>
        <v>0</v>
      </c>
      <c r="K1778" s="90" t="str">
        <f>VLOOKUP(STOCKSANLUIS[[#This Row],[CODIGO]],CLASIFICACION[],6,FALSE)</f>
        <v>C</v>
      </c>
      <c r="L1778" s="90">
        <f>IFERROR(VLOOKUP(STOCKSANLUIS[[#This Row],[CODIGO]],STOCK_STARSOFT[],3,FALSE),0)</f>
        <v>0</v>
      </c>
      <c r="M1778" s="90" t="str">
        <f>IF(STOCKSANLUIS[[#This Row],[STOCK ACTUAL]]=STOCKSANLUIS[[#This Row],[STOCK_STARSOFT]],"SIN DIFERENCIA","DIFERENCIA")</f>
        <v>SIN DIFERENCIA</v>
      </c>
    </row>
    <row r="1779" spans="1:13" ht="15" hidden="1" customHeight="1" x14ac:dyDescent="0.25">
      <c r="A1779" s="239" t="s">
        <v>22327</v>
      </c>
      <c r="B1779" s="148" t="s">
        <v>22328</v>
      </c>
      <c r="C1779" s="105"/>
      <c r="D1779" s="89" t="s">
        <v>6</v>
      </c>
      <c r="E1779" s="107" t="str">
        <f>VLOOKUP(STOCKSANLUIS[[#This Row],[CODIGO]],FAMILIAS[],4,FALSE)</f>
        <v>EVERFROST</v>
      </c>
      <c r="F1779" s="107"/>
      <c r="G1779" s="90" t="s">
        <v>19526</v>
      </c>
      <c r="H1779" s="107">
        <f>SUMIF(INGRESO_MERCADERIA[CODIGO],STOCKSANLUIS[[#This Row],[CODIGO]],INGRESO_MERCADERIA[INGRESO])</f>
        <v>4</v>
      </c>
      <c r="I1779" s="107">
        <f>SUMIF(SALIDA[CODIGO],STOCKSANLUIS[[#This Row],[CODIGO]],SALIDA[CANTIDAD])</f>
        <v>0</v>
      </c>
      <c r="J1779" s="107">
        <f>STOCKSANLUIS[[#This Row],[STOCK ALM1]]-STOCKSANLUIS[[#This Row],[SALIDA]]</f>
        <v>4</v>
      </c>
      <c r="K1779" s="107" t="str">
        <f>VLOOKUP(STOCKSANLUIS[[#This Row],[CODIGO]],CLASIFICACION[],6,FALSE)</f>
        <v>B</v>
      </c>
      <c r="L1779" s="107">
        <f>IFERROR(VLOOKUP(STOCKSANLUIS[[#This Row],[CODIGO]],STOCK_STARSOFT[],3,FALSE),0)</f>
        <v>4</v>
      </c>
      <c r="M1779" s="107" t="str">
        <f>IF(STOCKSANLUIS[[#This Row],[STOCK ACTUAL]]=STOCKSANLUIS[[#This Row],[STOCK_STARSOFT]],"SIN DIFERENCIA","DIFERENCIA")</f>
        <v>SIN DIFERENCIA</v>
      </c>
    </row>
    <row r="1780" spans="1:13" ht="15" hidden="1" customHeight="1" x14ac:dyDescent="0.25">
      <c r="A1780" s="144" t="s">
        <v>3679</v>
      </c>
      <c r="B1780" s="87" t="s">
        <v>3680</v>
      </c>
      <c r="C1780" s="88">
        <v>0</v>
      </c>
      <c r="D1780" s="89" t="s">
        <v>6</v>
      </c>
      <c r="E1780" s="90" t="str">
        <f>VLOOKUP(STOCKSANLUIS[[#This Row],[CODIGO]],FAMILIAS[],4,FALSE)</f>
        <v>GMCC</v>
      </c>
      <c r="F1780" s="90">
        <v>1</v>
      </c>
      <c r="G1780" s="90"/>
      <c r="H1780" s="90">
        <f>SUMIF(INGRESO_MERCADERIA[CODIGO],STOCKSANLUIS[[#This Row],[CODIGO]],INGRESO_MERCADERIA[INGRESO])</f>
        <v>0</v>
      </c>
      <c r="I1780" s="90">
        <f>SUMIF(SALIDA[CODIGO],STOCKSANLUIS[[#This Row],[CODIGO]],SALIDA[CANTIDAD])</f>
        <v>0</v>
      </c>
      <c r="J1780" s="90">
        <f>STOCKSANLUIS[[#This Row],[STOCK ALM1]]-STOCKSANLUIS[[#This Row],[SALIDA]]</f>
        <v>0</v>
      </c>
      <c r="K1780" s="90" t="str">
        <f>VLOOKUP(STOCKSANLUIS[[#This Row],[CODIGO]],CLASIFICACION[],6,FALSE)</f>
        <v>C</v>
      </c>
      <c r="L1780" s="90">
        <f>IFERROR(VLOOKUP(STOCKSANLUIS[[#This Row],[CODIGO]],STOCK_STARSOFT[],3,FALSE),0)</f>
        <v>0</v>
      </c>
      <c r="M1780" s="90" t="str">
        <f>IF(STOCKSANLUIS[[#This Row],[STOCK ACTUAL]]=STOCKSANLUIS[[#This Row],[STOCK_STARSOFT]],"SIN DIFERENCIA","DIFERENCIA")</f>
        <v>SIN DIFERENCIA</v>
      </c>
    </row>
    <row r="1781" spans="1:13" ht="15" hidden="1" customHeight="1" x14ac:dyDescent="0.25">
      <c r="A1781" s="144" t="s">
        <v>489</v>
      </c>
      <c r="B1781" s="87" t="s">
        <v>490</v>
      </c>
      <c r="C1781" s="88">
        <v>11</v>
      </c>
      <c r="D1781" s="89" t="s">
        <v>6</v>
      </c>
      <c r="E1781" s="90" t="str">
        <f>VLOOKUP(STOCKSANLUIS[[#This Row],[CODIGO]],FAMILIAS[],4,FALSE)</f>
        <v>HARRIS</v>
      </c>
      <c r="F1781" s="90">
        <v>1</v>
      </c>
      <c r="G1781" s="90" t="s">
        <v>19526</v>
      </c>
      <c r="H1781" s="90">
        <f>SUMIF(INGRESO_MERCADERIA[CODIGO],STOCKSANLUIS[[#This Row],[CODIGO]],INGRESO_MERCADERIA[INGRESO])</f>
        <v>883</v>
      </c>
      <c r="I1781" s="90">
        <f>SUMIF(SALIDA[CODIGO],STOCKSANLUIS[[#This Row],[CODIGO]],SALIDA[CANTIDAD])</f>
        <v>603</v>
      </c>
      <c r="J1781" s="90">
        <f>STOCKSANLUIS[[#This Row],[STOCK ALM1]]-STOCKSANLUIS[[#This Row],[SALIDA]]</f>
        <v>280</v>
      </c>
      <c r="K1781" s="90" t="str">
        <f>VLOOKUP(STOCKSANLUIS[[#This Row],[CODIGO]],CLASIFICACION[],6,FALSE)</f>
        <v>B</v>
      </c>
      <c r="L1781" s="90">
        <f>IFERROR(VLOOKUP(STOCKSANLUIS[[#This Row],[CODIGO]],STOCK_STARSOFT[],3,FALSE),0)</f>
        <v>280</v>
      </c>
      <c r="M1781" s="90" t="str">
        <f>IF(STOCKSANLUIS[[#This Row],[STOCK ACTUAL]]=STOCKSANLUIS[[#This Row],[STOCK_STARSOFT]],"SIN DIFERENCIA","DIFERENCIA")</f>
        <v>SIN DIFERENCIA</v>
      </c>
    </row>
    <row r="1782" spans="1:13" ht="15" hidden="1" customHeight="1" x14ac:dyDescent="0.25">
      <c r="A1782" s="144" t="s">
        <v>3685</v>
      </c>
      <c r="B1782" s="87" t="s">
        <v>3686</v>
      </c>
      <c r="C1782" s="88">
        <v>0</v>
      </c>
      <c r="D1782" s="89" t="s">
        <v>6</v>
      </c>
      <c r="E1782" s="90" t="str">
        <f>VLOOKUP(STOCKSANLUIS[[#This Row],[CODIGO]],FAMILIAS[],4,FALSE)</f>
        <v>AMUCO</v>
      </c>
      <c r="F1782" s="90">
        <v>1</v>
      </c>
      <c r="G1782" s="90"/>
      <c r="H1782" s="90">
        <f>SUMIF(INGRESO_MERCADERIA[CODIGO],STOCKSANLUIS[[#This Row],[CODIGO]],INGRESO_MERCADERIA[INGRESO])</f>
        <v>0</v>
      </c>
      <c r="I1782" s="90">
        <f>SUMIF(SALIDA[CODIGO],STOCKSANLUIS[[#This Row],[CODIGO]],SALIDA[CANTIDAD])</f>
        <v>0</v>
      </c>
      <c r="J1782" s="90">
        <f>STOCKSANLUIS[[#This Row],[STOCK ALM1]]-STOCKSANLUIS[[#This Row],[SALIDA]]</f>
        <v>0</v>
      </c>
      <c r="K1782" s="90" t="str">
        <f>VLOOKUP(STOCKSANLUIS[[#This Row],[CODIGO]],CLASIFICACION[],6,FALSE)</f>
        <v>C</v>
      </c>
      <c r="L1782" s="90">
        <f>IFERROR(VLOOKUP(STOCKSANLUIS[[#This Row],[CODIGO]],STOCK_STARSOFT[],3,FALSE),0)</f>
        <v>0</v>
      </c>
      <c r="M1782" s="90" t="str">
        <f>IF(STOCKSANLUIS[[#This Row],[STOCK ACTUAL]]=STOCKSANLUIS[[#This Row],[STOCK_STARSOFT]],"SIN DIFERENCIA","DIFERENCIA")</f>
        <v>SIN DIFERENCIA</v>
      </c>
    </row>
    <row r="1783" spans="1:13" ht="15" hidden="1" customHeight="1" x14ac:dyDescent="0.25">
      <c r="A1783" s="144" t="s">
        <v>3687</v>
      </c>
      <c r="B1783" s="87" t="s">
        <v>3688</v>
      </c>
      <c r="C1783" s="88">
        <v>0</v>
      </c>
      <c r="D1783" s="89" t="s">
        <v>6</v>
      </c>
      <c r="E1783" s="90" t="str">
        <f>VLOOKUP(STOCKSANLUIS[[#This Row],[CODIGO]],FAMILIAS[],4,FALSE)</f>
        <v>AMUCO</v>
      </c>
      <c r="F1783" s="90">
        <v>1</v>
      </c>
      <c r="G1783" s="90"/>
      <c r="H1783" s="90">
        <f>SUMIF(INGRESO_MERCADERIA[CODIGO],STOCKSANLUIS[[#This Row],[CODIGO]],INGRESO_MERCADERIA[INGRESO])</f>
        <v>0</v>
      </c>
      <c r="I1783" s="90">
        <f>SUMIF(SALIDA[CODIGO],STOCKSANLUIS[[#This Row],[CODIGO]],SALIDA[CANTIDAD])</f>
        <v>0</v>
      </c>
      <c r="J1783" s="90">
        <f>STOCKSANLUIS[[#This Row],[STOCK ALM1]]-STOCKSANLUIS[[#This Row],[SALIDA]]</f>
        <v>0</v>
      </c>
      <c r="K1783" s="90" t="str">
        <f>VLOOKUP(STOCKSANLUIS[[#This Row],[CODIGO]],CLASIFICACION[],6,FALSE)</f>
        <v>B</v>
      </c>
      <c r="L1783" s="90">
        <f>IFERROR(VLOOKUP(STOCKSANLUIS[[#This Row],[CODIGO]],STOCK_STARSOFT[],3,FALSE),0)</f>
        <v>0</v>
      </c>
      <c r="M1783" s="90" t="str">
        <f>IF(STOCKSANLUIS[[#This Row],[STOCK ACTUAL]]=STOCKSANLUIS[[#This Row],[STOCK_STARSOFT]],"SIN DIFERENCIA","DIFERENCIA")</f>
        <v>SIN DIFERENCIA</v>
      </c>
    </row>
    <row r="1784" spans="1:13" ht="15" hidden="1" customHeight="1" x14ac:dyDescent="0.25">
      <c r="A1784" s="144" t="s">
        <v>3689</v>
      </c>
      <c r="B1784" s="87" t="s">
        <v>3690</v>
      </c>
      <c r="C1784" s="88">
        <v>0</v>
      </c>
      <c r="D1784" s="89" t="s">
        <v>6</v>
      </c>
      <c r="E1784" s="90" t="str">
        <f>VLOOKUP(STOCKSANLUIS[[#This Row],[CODIGO]],FAMILIAS[],4,FALSE)</f>
        <v>ACTIVOS</v>
      </c>
      <c r="F1784" s="90">
        <v>1</v>
      </c>
      <c r="G1784" s="90"/>
      <c r="H1784" s="90">
        <f>SUMIF(INGRESO_MERCADERIA[CODIGO],STOCKSANLUIS[[#This Row],[CODIGO]],INGRESO_MERCADERIA[INGRESO])</f>
        <v>0</v>
      </c>
      <c r="I1784" s="90">
        <f>SUMIF(SALIDA[CODIGO],STOCKSANLUIS[[#This Row],[CODIGO]],SALIDA[CANTIDAD])</f>
        <v>0</v>
      </c>
      <c r="J1784" s="90">
        <f>STOCKSANLUIS[[#This Row],[STOCK ALM1]]-STOCKSANLUIS[[#This Row],[SALIDA]]</f>
        <v>0</v>
      </c>
      <c r="K1784" s="90" t="str">
        <f>VLOOKUP(STOCKSANLUIS[[#This Row],[CODIGO]],CLASIFICACION[],6,FALSE)</f>
        <v>C</v>
      </c>
      <c r="L1784" s="90">
        <f>IFERROR(VLOOKUP(STOCKSANLUIS[[#This Row],[CODIGO]],STOCK_STARSOFT[],3,FALSE),0)</f>
        <v>0</v>
      </c>
      <c r="M1784" s="90" t="str">
        <f>IF(STOCKSANLUIS[[#This Row],[STOCK ACTUAL]]=STOCKSANLUIS[[#This Row],[STOCK_STARSOFT]],"SIN DIFERENCIA","DIFERENCIA")</f>
        <v>SIN DIFERENCIA</v>
      </c>
    </row>
    <row r="1785" spans="1:13" ht="15" hidden="1" customHeight="1" x14ac:dyDescent="0.25">
      <c r="A1785" s="144" t="s">
        <v>3691</v>
      </c>
      <c r="B1785" s="87" t="s">
        <v>3692</v>
      </c>
      <c r="C1785" s="88">
        <v>0</v>
      </c>
      <c r="D1785" s="89" t="s">
        <v>6</v>
      </c>
      <c r="E1785" s="90" t="str">
        <f>VLOOKUP(STOCKSANLUIS[[#This Row],[CODIGO]],FAMILIAS[],4,FALSE)</f>
        <v>QUALITY</v>
      </c>
      <c r="F1785" s="90">
        <v>1</v>
      </c>
      <c r="G1785" s="90"/>
      <c r="H1785" s="90">
        <f>SUMIF(INGRESO_MERCADERIA[CODIGO],STOCKSANLUIS[[#This Row],[CODIGO]],INGRESO_MERCADERIA[INGRESO])</f>
        <v>0</v>
      </c>
      <c r="I1785" s="90">
        <f>SUMIF(SALIDA[CODIGO],STOCKSANLUIS[[#This Row],[CODIGO]],SALIDA[CANTIDAD])</f>
        <v>0</v>
      </c>
      <c r="J1785" s="90">
        <f>STOCKSANLUIS[[#This Row],[STOCK ALM1]]-STOCKSANLUIS[[#This Row],[SALIDA]]</f>
        <v>0</v>
      </c>
      <c r="K1785" s="90" t="str">
        <f>VLOOKUP(STOCKSANLUIS[[#This Row],[CODIGO]],CLASIFICACION[],6,FALSE)</f>
        <v>C</v>
      </c>
      <c r="L1785" s="90">
        <f>IFERROR(VLOOKUP(STOCKSANLUIS[[#This Row],[CODIGO]],STOCK_STARSOFT[],3,FALSE),0)</f>
        <v>0</v>
      </c>
      <c r="M1785" s="90" t="str">
        <f>IF(STOCKSANLUIS[[#This Row],[STOCK ACTUAL]]=STOCKSANLUIS[[#This Row],[STOCK_STARSOFT]],"SIN DIFERENCIA","DIFERENCIA")</f>
        <v>SIN DIFERENCIA</v>
      </c>
    </row>
    <row r="1786" spans="1:13" ht="15" hidden="1" customHeight="1" x14ac:dyDescent="0.25">
      <c r="A1786" s="144" t="s">
        <v>971</v>
      </c>
      <c r="B1786" s="87" t="s">
        <v>972</v>
      </c>
      <c r="C1786" s="88">
        <v>0</v>
      </c>
      <c r="D1786" s="89" t="s">
        <v>6</v>
      </c>
      <c r="E1786" s="90" t="str">
        <f>VLOOKUP(STOCKSANLUIS[[#This Row],[CODIGO]],FAMILIAS[],4,FALSE)</f>
        <v>QUALITY</v>
      </c>
      <c r="F1786" s="90">
        <v>1</v>
      </c>
      <c r="G1786" s="90" t="s">
        <v>19524</v>
      </c>
      <c r="H1786" s="90">
        <f>SUMIF(INGRESO_MERCADERIA[CODIGO],STOCKSANLUIS[[#This Row],[CODIGO]],INGRESO_MERCADERIA[INGRESO])</f>
        <v>20</v>
      </c>
      <c r="I1786" s="90">
        <f>SUMIF(SALIDA[CODIGO],STOCKSANLUIS[[#This Row],[CODIGO]],SALIDA[CANTIDAD])</f>
        <v>20</v>
      </c>
      <c r="J1786" s="90">
        <f>STOCKSANLUIS[[#This Row],[STOCK ALM1]]-STOCKSANLUIS[[#This Row],[SALIDA]]</f>
        <v>0</v>
      </c>
      <c r="K1786" s="90" t="str">
        <f>VLOOKUP(STOCKSANLUIS[[#This Row],[CODIGO]],CLASIFICACION[],6,FALSE)</f>
        <v>C</v>
      </c>
      <c r="L1786" s="90">
        <f>IFERROR(VLOOKUP(STOCKSANLUIS[[#This Row],[CODIGO]],STOCK_STARSOFT[],3,FALSE),0)</f>
        <v>0</v>
      </c>
      <c r="M1786" s="90" t="str">
        <f>IF(STOCKSANLUIS[[#This Row],[STOCK ACTUAL]]=STOCKSANLUIS[[#This Row],[STOCK_STARSOFT]],"SIN DIFERENCIA","DIFERENCIA")</f>
        <v>SIN DIFERENCIA</v>
      </c>
    </row>
    <row r="1787" spans="1:13" ht="15" hidden="1" customHeight="1" x14ac:dyDescent="0.25">
      <c r="A1787" s="144" t="s">
        <v>3695</v>
      </c>
      <c r="B1787" s="87" t="s">
        <v>3696</v>
      </c>
      <c r="C1787" s="88">
        <v>0</v>
      </c>
      <c r="D1787" s="89" t="s">
        <v>6</v>
      </c>
      <c r="E1787" s="90" t="str">
        <f>VLOOKUP(STOCKSANLUIS[[#This Row],[CODIGO]],FAMILIAS[],4,FALSE)</f>
        <v>EVERWELL</v>
      </c>
      <c r="F1787" s="90">
        <v>1</v>
      </c>
      <c r="G1787" s="90" t="s">
        <v>19524</v>
      </c>
      <c r="H1787" s="90">
        <f>SUMIF(INGRESO_MERCADERIA[CODIGO],STOCKSANLUIS[[#This Row],[CODIGO]],INGRESO_MERCADERIA[INGRESO])</f>
        <v>10</v>
      </c>
      <c r="I1787" s="90">
        <f>SUMIF(SALIDA[CODIGO],STOCKSANLUIS[[#This Row],[CODIGO]],SALIDA[CANTIDAD])</f>
        <v>10</v>
      </c>
      <c r="J1787" s="90">
        <f>STOCKSANLUIS[[#This Row],[STOCK ALM1]]-STOCKSANLUIS[[#This Row],[SALIDA]]</f>
        <v>0</v>
      </c>
      <c r="K1787" s="90" t="str">
        <f>VLOOKUP(STOCKSANLUIS[[#This Row],[CODIGO]],CLASIFICACION[],6,FALSE)</f>
        <v>C</v>
      </c>
      <c r="L1787" s="90">
        <f>IFERROR(VLOOKUP(STOCKSANLUIS[[#This Row],[CODIGO]],STOCK_STARSOFT[],3,FALSE),0)</f>
        <v>0</v>
      </c>
      <c r="M1787" s="90" t="str">
        <f>IF(STOCKSANLUIS[[#This Row],[STOCK ACTUAL]]=STOCKSANLUIS[[#This Row],[STOCK_STARSOFT]],"SIN DIFERENCIA","DIFERENCIA")</f>
        <v>SIN DIFERENCIA</v>
      </c>
    </row>
    <row r="1788" spans="1:13" ht="15" hidden="1" customHeight="1" x14ac:dyDescent="0.25">
      <c r="A1788" s="144" t="s">
        <v>3200</v>
      </c>
      <c r="B1788" s="87" t="s">
        <v>3201</v>
      </c>
      <c r="C1788" s="88">
        <v>0</v>
      </c>
      <c r="D1788" s="89" t="s">
        <v>6</v>
      </c>
      <c r="E1788" s="90" t="str">
        <f>VLOOKUP(STOCKSANLUIS[[#This Row],[CODIGO]],FAMILIAS[],4,FALSE)</f>
        <v>QUALITY</v>
      </c>
      <c r="F1788" s="90">
        <v>1</v>
      </c>
      <c r="G1788" s="90" t="s">
        <v>19524</v>
      </c>
      <c r="H1788" s="90">
        <f>SUMIF(INGRESO_MERCADERIA[CODIGO],STOCKSANLUIS[[#This Row],[CODIGO]],INGRESO_MERCADERIA[INGRESO])</f>
        <v>11</v>
      </c>
      <c r="I1788" s="90">
        <f>SUMIF(SALIDA[CODIGO],STOCKSANLUIS[[#This Row],[CODIGO]],SALIDA[CANTIDAD])</f>
        <v>8</v>
      </c>
      <c r="J1788" s="90">
        <f>STOCKSANLUIS[[#This Row],[STOCK ALM1]]-STOCKSANLUIS[[#This Row],[SALIDA]]</f>
        <v>3</v>
      </c>
      <c r="K1788" s="90" t="str">
        <f>VLOOKUP(STOCKSANLUIS[[#This Row],[CODIGO]],CLASIFICACION[],6,FALSE)</f>
        <v>C</v>
      </c>
      <c r="L1788" s="90">
        <f>IFERROR(VLOOKUP(STOCKSANLUIS[[#This Row],[CODIGO]],STOCK_STARSOFT[],3,FALSE),0)</f>
        <v>3</v>
      </c>
      <c r="M1788" s="90" t="str">
        <f>IF(STOCKSANLUIS[[#This Row],[STOCK ACTUAL]]=STOCKSANLUIS[[#This Row],[STOCK_STARSOFT]],"SIN DIFERENCIA","DIFERENCIA")</f>
        <v>SIN DIFERENCIA</v>
      </c>
    </row>
    <row r="1789" spans="1:13" ht="15" hidden="1" customHeight="1" x14ac:dyDescent="0.25">
      <c r="A1789" s="144" t="s">
        <v>3699</v>
      </c>
      <c r="B1789" s="87" t="s">
        <v>3700</v>
      </c>
      <c r="C1789" s="88">
        <v>0</v>
      </c>
      <c r="D1789" s="89" t="s">
        <v>6</v>
      </c>
      <c r="E1789" s="90" t="str">
        <f>VLOOKUP(STOCKSANLUIS[[#This Row],[CODIGO]],FAMILIAS[],4,FALSE)</f>
        <v>VARIOS</v>
      </c>
      <c r="F1789" s="90">
        <v>1</v>
      </c>
      <c r="G1789" s="90"/>
      <c r="H1789" s="90">
        <f>SUMIF(INGRESO_MERCADERIA[CODIGO],STOCKSANLUIS[[#This Row],[CODIGO]],INGRESO_MERCADERIA[INGRESO])</f>
        <v>0</v>
      </c>
      <c r="I1789" s="90">
        <f>SUMIF(SALIDA[CODIGO],STOCKSANLUIS[[#This Row],[CODIGO]],SALIDA[CANTIDAD])</f>
        <v>0</v>
      </c>
      <c r="J1789" s="90">
        <f>STOCKSANLUIS[[#This Row],[STOCK ALM1]]-STOCKSANLUIS[[#This Row],[SALIDA]]</f>
        <v>0</v>
      </c>
      <c r="K1789" s="90" t="str">
        <f>VLOOKUP(STOCKSANLUIS[[#This Row],[CODIGO]],CLASIFICACION[],6,FALSE)</f>
        <v>C</v>
      </c>
      <c r="L1789" s="90">
        <f>IFERROR(VLOOKUP(STOCKSANLUIS[[#This Row],[CODIGO]],STOCK_STARSOFT[],3,FALSE),0)</f>
        <v>0</v>
      </c>
      <c r="M1789" s="90" t="str">
        <f>IF(STOCKSANLUIS[[#This Row],[STOCK ACTUAL]]=STOCKSANLUIS[[#This Row],[STOCK_STARSOFT]],"SIN DIFERENCIA","DIFERENCIA")</f>
        <v>SIN DIFERENCIA</v>
      </c>
    </row>
    <row r="1790" spans="1:13" ht="15" hidden="1" customHeight="1" x14ac:dyDescent="0.25">
      <c r="A1790" s="144" t="s">
        <v>3701</v>
      </c>
      <c r="B1790" s="87" t="s">
        <v>3702</v>
      </c>
      <c r="C1790" s="88">
        <v>32</v>
      </c>
      <c r="D1790" s="89" t="s">
        <v>6</v>
      </c>
      <c r="E1790" s="90" t="str">
        <f>VLOOKUP(STOCKSANLUIS[[#This Row],[CODIGO]],FAMILIAS[],4,FALSE)</f>
        <v>SMART ELECTRIC</v>
      </c>
      <c r="F1790" s="90">
        <v>1</v>
      </c>
      <c r="G1790" s="90" t="s">
        <v>19526</v>
      </c>
      <c r="H1790" s="90">
        <f>SUMIF(INGRESO_MERCADERIA[CODIGO],STOCKSANLUIS[[#This Row],[CODIGO]],INGRESO_MERCADERIA[INGRESO])</f>
        <v>44</v>
      </c>
      <c r="I1790" s="90">
        <f>SUMIF(SALIDA[CODIGO],STOCKSANLUIS[[#This Row],[CODIGO]],SALIDA[CANTIDAD])</f>
        <v>44</v>
      </c>
      <c r="J1790" s="90">
        <f>STOCKSANLUIS[[#This Row],[STOCK ALM1]]-STOCKSANLUIS[[#This Row],[SALIDA]]</f>
        <v>0</v>
      </c>
      <c r="K1790" s="90" t="str">
        <f>VLOOKUP(STOCKSANLUIS[[#This Row],[CODIGO]],CLASIFICACION[],6,FALSE)</f>
        <v>A</v>
      </c>
      <c r="L1790" s="90">
        <f>IFERROR(VLOOKUP(STOCKSANLUIS[[#This Row],[CODIGO]],STOCK_STARSOFT[],3,FALSE),0)</f>
        <v>0</v>
      </c>
      <c r="M1790" s="90" t="str">
        <f>IF(STOCKSANLUIS[[#This Row],[STOCK ACTUAL]]=STOCKSANLUIS[[#This Row],[STOCK_STARSOFT]],"SIN DIFERENCIA","DIFERENCIA")</f>
        <v>SIN DIFERENCIA</v>
      </c>
    </row>
    <row r="1791" spans="1:13" ht="15" hidden="1" customHeight="1" x14ac:dyDescent="0.25">
      <c r="A1791" s="144" t="s">
        <v>3703</v>
      </c>
      <c r="B1791" s="87" t="s">
        <v>3704</v>
      </c>
      <c r="C1791" s="88">
        <v>0</v>
      </c>
      <c r="D1791" s="89" t="s">
        <v>6</v>
      </c>
      <c r="E1791" s="90" t="str">
        <f>VLOOKUP(STOCKSANLUIS[[#This Row],[CODIGO]],FAMILIAS[],4,FALSE)</f>
        <v>TIANYICOOL</v>
      </c>
      <c r="F1791" s="90">
        <v>1</v>
      </c>
      <c r="G1791" s="90"/>
      <c r="H1791" s="90">
        <f>SUMIF(INGRESO_MERCADERIA[CODIGO],STOCKSANLUIS[[#This Row],[CODIGO]],INGRESO_MERCADERIA[INGRESO])</f>
        <v>0</v>
      </c>
      <c r="I1791" s="90">
        <f>SUMIF(SALIDA[CODIGO],STOCKSANLUIS[[#This Row],[CODIGO]],SALIDA[CANTIDAD])</f>
        <v>0</v>
      </c>
      <c r="J1791" s="90">
        <f>STOCKSANLUIS[[#This Row],[STOCK ALM1]]-STOCKSANLUIS[[#This Row],[SALIDA]]</f>
        <v>0</v>
      </c>
      <c r="K1791" s="90" t="str">
        <f>VLOOKUP(STOCKSANLUIS[[#This Row],[CODIGO]],CLASIFICACION[],6,FALSE)</f>
        <v>C</v>
      </c>
      <c r="L1791" s="90">
        <f>IFERROR(VLOOKUP(STOCKSANLUIS[[#This Row],[CODIGO]],STOCK_STARSOFT[],3,FALSE),0)</f>
        <v>0</v>
      </c>
      <c r="M1791" s="90" t="str">
        <f>IF(STOCKSANLUIS[[#This Row],[STOCK ACTUAL]]=STOCKSANLUIS[[#This Row],[STOCK_STARSOFT]],"SIN DIFERENCIA","DIFERENCIA")</f>
        <v>SIN DIFERENCIA</v>
      </c>
    </row>
    <row r="1792" spans="1:13" ht="15" hidden="1" customHeight="1" x14ac:dyDescent="0.25">
      <c r="A1792" s="239" t="s">
        <v>22329</v>
      </c>
      <c r="B1792" s="148" t="s">
        <v>22330</v>
      </c>
      <c r="C1792" s="105"/>
      <c r="D1792" s="89" t="s">
        <v>6</v>
      </c>
      <c r="E1792" s="107" t="str">
        <f>VLOOKUP(STOCKSANLUIS[[#This Row],[CODIGO]],FAMILIAS[],4,FALSE)</f>
        <v>EVERFROST</v>
      </c>
      <c r="F1792" s="107"/>
      <c r="G1792" s="90" t="s">
        <v>19526</v>
      </c>
      <c r="H1792" s="107">
        <f>SUMIF(INGRESO_MERCADERIA[CODIGO],STOCKSANLUIS[[#This Row],[CODIGO]],INGRESO_MERCADERIA[INGRESO])</f>
        <v>4</v>
      </c>
      <c r="I1792" s="107">
        <f>SUMIF(SALIDA[CODIGO],STOCKSANLUIS[[#This Row],[CODIGO]],SALIDA[CANTIDAD])</f>
        <v>4</v>
      </c>
      <c r="J1792" s="107">
        <f>STOCKSANLUIS[[#This Row],[STOCK ALM1]]-STOCKSANLUIS[[#This Row],[SALIDA]]</f>
        <v>0</v>
      </c>
      <c r="K1792" s="107" t="str">
        <f>VLOOKUP(STOCKSANLUIS[[#This Row],[CODIGO]],CLASIFICACION[],6,FALSE)</f>
        <v>B</v>
      </c>
      <c r="L1792" s="107">
        <f>IFERROR(VLOOKUP(STOCKSANLUIS[[#This Row],[CODIGO]],STOCK_STARSOFT[],3,FALSE),0)</f>
        <v>0</v>
      </c>
      <c r="M1792" s="107" t="str">
        <f>IF(STOCKSANLUIS[[#This Row],[STOCK ACTUAL]]=STOCKSANLUIS[[#This Row],[STOCK_STARSOFT]],"SIN DIFERENCIA","DIFERENCIA")</f>
        <v>SIN DIFERENCIA</v>
      </c>
    </row>
    <row r="1793" spans="1:13" ht="15" hidden="1" customHeight="1" x14ac:dyDescent="0.25">
      <c r="A1793" s="239" t="s">
        <v>22331</v>
      </c>
      <c r="B1793" s="148" t="s">
        <v>22332</v>
      </c>
      <c r="C1793" s="105"/>
      <c r="D1793" s="89" t="s">
        <v>6</v>
      </c>
      <c r="E1793" s="107" t="str">
        <f>VLOOKUP(STOCKSANLUIS[[#This Row],[CODIGO]],FAMILIAS[],4,FALSE)</f>
        <v>EVERFROST</v>
      </c>
      <c r="F1793" s="107"/>
      <c r="G1793" s="90" t="s">
        <v>19526</v>
      </c>
      <c r="H1793" s="107">
        <f>SUMIF(INGRESO_MERCADERIA[CODIGO],STOCKSANLUIS[[#This Row],[CODIGO]],INGRESO_MERCADERIA[INGRESO])</f>
        <v>4</v>
      </c>
      <c r="I1793" s="107">
        <f>SUMIF(SALIDA[CODIGO],STOCKSANLUIS[[#This Row],[CODIGO]],SALIDA[CANTIDAD])</f>
        <v>0</v>
      </c>
      <c r="J1793" s="107">
        <f>STOCKSANLUIS[[#This Row],[STOCK ALM1]]-STOCKSANLUIS[[#This Row],[SALIDA]]</f>
        <v>4</v>
      </c>
      <c r="K1793" s="107" t="str">
        <f>VLOOKUP(STOCKSANLUIS[[#This Row],[CODIGO]],CLASIFICACION[],6,FALSE)</f>
        <v>B</v>
      </c>
      <c r="L1793" s="107">
        <f>IFERROR(VLOOKUP(STOCKSANLUIS[[#This Row],[CODIGO]],STOCK_STARSOFT[],3,FALSE),0)</f>
        <v>4</v>
      </c>
      <c r="M1793" s="107" t="str">
        <f>IF(STOCKSANLUIS[[#This Row],[STOCK ACTUAL]]=STOCKSANLUIS[[#This Row],[STOCK_STARSOFT]],"SIN DIFERENCIA","DIFERENCIA")</f>
        <v>SIN DIFERENCIA</v>
      </c>
    </row>
    <row r="1794" spans="1:13" ht="15" hidden="1" customHeight="1" x14ac:dyDescent="0.25">
      <c r="A1794" s="144" t="s">
        <v>3711</v>
      </c>
      <c r="B1794" s="87" t="s">
        <v>3712</v>
      </c>
      <c r="C1794" s="88">
        <v>0</v>
      </c>
      <c r="D1794" s="89" t="s">
        <v>6</v>
      </c>
      <c r="E1794" s="90" t="str">
        <f>VLOOKUP(STOCKSANLUIS[[#This Row],[CODIGO]],FAMILIAS[],4,FALSE)</f>
        <v>TIANYICOOL</v>
      </c>
      <c r="F1794" s="90">
        <v>1</v>
      </c>
      <c r="G1794" s="90"/>
      <c r="H1794" s="90">
        <f>SUMIF(INGRESO_MERCADERIA[CODIGO],STOCKSANLUIS[[#This Row],[CODIGO]],INGRESO_MERCADERIA[INGRESO])</f>
        <v>0</v>
      </c>
      <c r="I1794" s="90">
        <f>SUMIF(SALIDA[CODIGO],STOCKSANLUIS[[#This Row],[CODIGO]],SALIDA[CANTIDAD])</f>
        <v>0</v>
      </c>
      <c r="J1794" s="90">
        <f>STOCKSANLUIS[[#This Row],[STOCK ALM1]]-STOCKSANLUIS[[#This Row],[SALIDA]]</f>
        <v>0</v>
      </c>
      <c r="K1794" s="90" t="str">
        <f>VLOOKUP(STOCKSANLUIS[[#This Row],[CODIGO]],CLASIFICACION[],6,FALSE)</f>
        <v>C</v>
      </c>
      <c r="L1794" s="90">
        <f>IFERROR(VLOOKUP(STOCKSANLUIS[[#This Row],[CODIGO]],STOCK_STARSOFT[],3,FALSE),0)</f>
        <v>0</v>
      </c>
      <c r="M1794" s="90" t="str">
        <f>IF(STOCKSANLUIS[[#This Row],[STOCK ACTUAL]]=STOCKSANLUIS[[#This Row],[STOCK_STARSOFT]],"SIN DIFERENCIA","DIFERENCIA")</f>
        <v>SIN DIFERENCIA</v>
      </c>
    </row>
    <row r="1795" spans="1:13" ht="15" hidden="1" customHeight="1" x14ac:dyDescent="0.25">
      <c r="A1795" s="144" t="s">
        <v>3713</v>
      </c>
      <c r="B1795" s="87" t="s">
        <v>3714</v>
      </c>
      <c r="C1795" s="88">
        <v>0</v>
      </c>
      <c r="D1795" s="89" t="s">
        <v>6</v>
      </c>
      <c r="E1795" s="90" t="str">
        <f>VLOOKUP(STOCKSANLUIS[[#This Row],[CODIGO]],FAMILIAS[],4,FALSE)</f>
        <v>TIANYICOOL</v>
      </c>
      <c r="F1795" s="90">
        <v>1</v>
      </c>
      <c r="G1795" s="90"/>
      <c r="H1795" s="90">
        <f>SUMIF(INGRESO_MERCADERIA[CODIGO],STOCKSANLUIS[[#This Row],[CODIGO]],INGRESO_MERCADERIA[INGRESO])</f>
        <v>0</v>
      </c>
      <c r="I1795" s="90">
        <f>SUMIF(SALIDA[CODIGO],STOCKSANLUIS[[#This Row],[CODIGO]],SALIDA[CANTIDAD])</f>
        <v>0</v>
      </c>
      <c r="J1795" s="90">
        <f>STOCKSANLUIS[[#This Row],[STOCK ALM1]]-STOCKSANLUIS[[#This Row],[SALIDA]]</f>
        <v>0</v>
      </c>
      <c r="K1795" s="90" t="str">
        <f>VLOOKUP(STOCKSANLUIS[[#This Row],[CODIGO]],CLASIFICACION[],6,FALSE)</f>
        <v>B</v>
      </c>
      <c r="L1795" s="90">
        <f>IFERROR(VLOOKUP(STOCKSANLUIS[[#This Row],[CODIGO]],STOCK_STARSOFT[],3,FALSE),0)</f>
        <v>0</v>
      </c>
      <c r="M1795" s="90" t="str">
        <f>IF(STOCKSANLUIS[[#This Row],[STOCK ACTUAL]]=STOCKSANLUIS[[#This Row],[STOCK_STARSOFT]],"SIN DIFERENCIA","DIFERENCIA")</f>
        <v>SIN DIFERENCIA</v>
      </c>
    </row>
    <row r="1796" spans="1:13" ht="15" hidden="1" customHeight="1" x14ac:dyDescent="0.25">
      <c r="A1796" s="144" t="s">
        <v>3715</v>
      </c>
      <c r="B1796" s="87" t="s">
        <v>3716</v>
      </c>
      <c r="C1796" s="88">
        <v>0</v>
      </c>
      <c r="D1796" s="89" t="s">
        <v>6</v>
      </c>
      <c r="E1796" s="90" t="str">
        <f>VLOOKUP(STOCKSANLUIS[[#This Row],[CODIGO]],FAMILIAS[],4,FALSE)</f>
        <v>TIANYICOOL</v>
      </c>
      <c r="F1796" s="90">
        <v>1</v>
      </c>
      <c r="G1796" s="90"/>
      <c r="H1796" s="90">
        <f>SUMIF(INGRESO_MERCADERIA[CODIGO],STOCKSANLUIS[[#This Row],[CODIGO]],INGRESO_MERCADERIA[INGRESO])</f>
        <v>0</v>
      </c>
      <c r="I1796" s="90">
        <f>SUMIF(SALIDA[CODIGO],STOCKSANLUIS[[#This Row],[CODIGO]],SALIDA[CANTIDAD])</f>
        <v>0</v>
      </c>
      <c r="J1796" s="90">
        <f>STOCKSANLUIS[[#This Row],[STOCK ALM1]]-STOCKSANLUIS[[#This Row],[SALIDA]]</f>
        <v>0</v>
      </c>
      <c r="K1796" s="90" t="str">
        <f>VLOOKUP(STOCKSANLUIS[[#This Row],[CODIGO]],CLASIFICACION[],6,FALSE)</f>
        <v>C</v>
      </c>
      <c r="L1796" s="90">
        <f>IFERROR(VLOOKUP(STOCKSANLUIS[[#This Row],[CODIGO]],STOCK_STARSOFT[],3,FALSE),0)</f>
        <v>0</v>
      </c>
      <c r="M1796" s="90" t="str">
        <f>IF(STOCKSANLUIS[[#This Row],[STOCK ACTUAL]]=STOCKSANLUIS[[#This Row],[STOCK_STARSOFT]],"SIN DIFERENCIA","DIFERENCIA")</f>
        <v>SIN DIFERENCIA</v>
      </c>
    </row>
    <row r="1797" spans="1:13" ht="15" hidden="1" customHeight="1" x14ac:dyDescent="0.25">
      <c r="A1797" s="144" t="s">
        <v>3717</v>
      </c>
      <c r="B1797" s="87" t="s">
        <v>3718</v>
      </c>
      <c r="C1797" s="88">
        <v>0</v>
      </c>
      <c r="D1797" s="89" t="s">
        <v>6</v>
      </c>
      <c r="E1797" s="90" t="str">
        <f>VLOOKUP(STOCKSANLUIS[[#This Row],[CODIGO]],FAMILIAS[],4,FALSE)</f>
        <v>ICEAGE</v>
      </c>
      <c r="F1797" s="90">
        <v>1</v>
      </c>
      <c r="G1797" s="90"/>
      <c r="H1797" s="90">
        <f>SUMIF(INGRESO_MERCADERIA[CODIGO],STOCKSANLUIS[[#This Row],[CODIGO]],INGRESO_MERCADERIA[INGRESO])</f>
        <v>0</v>
      </c>
      <c r="I1797" s="90">
        <f>SUMIF(SALIDA[CODIGO],STOCKSANLUIS[[#This Row],[CODIGO]],SALIDA[CANTIDAD])</f>
        <v>0</v>
      </c>
      <c r="J1797" s="90">
        <f>STOCKSANLUIS[[#This Row],[STOCK ALM1]]-STOCKSANLUIS[[#This Row],[SALIDA]]</f>
        <v>0</v>
      </c>
      <c r="K1797" s="90" t="str">
        <f>VLOOKUP(STOCKSANLUIS[[#This Row],[CODIGO]],CLASIFICACION[],6,FALSE)</f>
        <v>C</v>
      </c>
      <c r="L1797" s="90">
        <f>IFERROR(VLOOKUP(STOCKSANLUIS[[#This Row],[CODIGO]],STOCK_STARSOFT[],3,FALSE),0)</f>
        <v>0</v>
      </c>
      <c r="M1797" s="90" t="str">
        <f>IF(STOCKSANLUIS[[#This Row],[STOCK ACTUAL]]=STOCKSANLUIS[[#This Row],[STOCK_STARSOFT]],"SIN DIFERENCIA","DIFERENCIA")</f>
        <v>SIN DIFERENCIA</v>
      </c>
    </row>
    <row r="1798" spans="1:13" ht="15" hidden="1" customHeight="1" x14ac:dyDescent="0.25">
      <c r="A1798" s="239" t="s">
        <v>22333</v>
      </c>
      <c r="B1798" s="148" t="s">
        <v>22334</v>
      </c>
      <c r="C1798" s="105"/>
      <c r="D1798" s="89" t="s">
        <v>6</v>
      </c>
      <c r="E1798" s="107" t="str">
        <f>VLOOKUP(STOCKSANLUIS[[#This Row],[CODIGO]],FAMILIAS[],4,FALSE)</f>
        <v>EVERFROST</v>
      </c>
      <c r="F1798" s="107"/>
      <c r="G1798" s="90" t="s">
        <v>19526</v>
      </c>
      <c r="H1798" s="107">
        <f>SUMIF(INGRESO_MERCADERIA[CODIGO],STOCKSANLUIS[[#This Row],[CODIGO]],INGRESO_MERCADERIA[INGRESO])</f>
        <v>2</v>
      </c>
      <c r="I1798" s="107">
        <f>SUMIF(SALIDA[CODIGO],STOCKSANLUIS[[#This Row],[CODIGO]],SALIDA[CANTIDAD])</f>
        <v>0</v>
      </c>
      <c r="J1798" s="107">
        <f>STOCKSANLUIS[[#This Row],[STOCK ALM1]]-STOCKSANLUIS[[#This Row],[SALIDA]]</f>
        <v>2</v>
      </c>
      <c r="K1798" s="107" t="str">
        <f>VLOOKUP(STOCKSANLUIS[[#This Row],[CODIGO]],CLASIFICACION[],6,FALSE)</f>
        <v>B</v>
      </c>
      <c r="L1798" s="107">
        <f>IFERROR(VLOOKUP(STOCKSANLUIS[[#This Row],[CODIGO]],STOCK_STARSOFT[],3,FALSE),0)</f>
        <v>2</v>
      </c>
      <c r="M1798" s="107" t="str">
        <f>IF(STOCKSANLUIS[[#This Row],[STOCK ACTUAL]]=STOCKSANLUIS[[#This Row],[STOCK_STARSOFT]],"SIN DIFERENCIA","DIFERENCIA")</f>
        <v>SIN DIFERENCIA</v>
      </c>
    </row>
    <row r="1799" spans="1:13" ht="15" hidden="1" customHeight="1" x14ac:dyDescent="0.25">
      <c r="A1799" s="144" t="s">
        <v>3721</v>
      </c>
      <c r="B1799" s="87" t="s">
        <v>3722</v>
      </c>
      <c r="C1799" s="88">
        <v>0</v>
      </c>
      <c r="D1799" s="89" t="s">
        <v>6</v>
      </c>
      <c r="E1799" s="90" t="str">
        <f>VLOOKUP(STOCKSANLUIS[[#This Row],[CODIGO]],FAMILIAS[],4,FALSE)</f>
        <v>EBM</v>
      </c>
      <c r="F1799" s="90">
        <v>1</v>
      </c>
      <c r="G1799" s="90" t="s">
        <v>19525</v>
      </c>
      <c r="H1799" s="90">
        <f>SUMIF(INGRESO_MERCADERIA[CODIGO],STOCKSANLUIS[[#This Row],[CODIGO]],INGRESO_MERCADERIA[INGRESO])</f>
        <v>4</v>
      </c>
      <c r="I1799" s="90">
        <f>SUMIF(SALIDA[CODIGO],STOCKSANLUIS[[#This Row],[CODIGO]],SALIDA[CANTIDAD])</f>
        <v>4</v>
      </c>
      <c r="J1799" s="90">
        <f>STOCKSANLUIS[[#This Row],[STOCK ALM1]]-STOCKSANLUIS[[#This Row],[SALIDA]]</f>
        <v>0</v>
      </c>
      <c r="K1799" s="90" t="str">
        <f>VLOOKUP(STOCKSANLUIS[[#This Row],[CODIGO]],CLASIFICACION[],6,FALSE)</f>
        <v>C</v>
      </c>
      <c r="L1799" s="90">
        <f>IFERROR(VLOOKUP(STOCKSANLUIS[[#This Row],[CODIGO]],STOCK_STARSOFT[],3,FALSE),0)</f>
        <v>0</v>
      </c>
      <c r="M1799" s="90" t="str">
        <f>IF(STOCKSANLUIS[[#This Row],[STOCK ACTUAL]]=STOCKSANLUIS[[#This Row],[STOCK_STARSOFT]],"SIN DIFERENCIA","DIFERENCIA")</f>
        <v>SIN DIFERENCIA</v>
      </c>
    </row>
    <row r="1800" spans="1:13" ht="15" hidden="1" customHeight="1" x14ac:dyDescent="0.25">
      <c r="A1800" s="144" t="s">
        <v>705</v>
      </c>
      <c r="B1800" s="87" t="s">
        <v>706</v>
      </c>
      <c r="C1800" s="88">
        <v>34</v>
      </c>
      <c r="D1800" s="89" t="s">
        <v>6</v>
      </c>
      <c r="E1800" s="90" t="str">
        <f>VLOOKUP(STOCKSANLUIS[[#This Row],[CODIGO]],FAMILIAS[],4,FALSE)</f>
        <v>QUALITY</v>
      </c>
      <c r="F1800" s="90">
        <v>1</v>
      </c>
      <c r="G1800" s="90" t="s">
        <v>19524</v>
      </c>
      <c r="H1800" s="90">
        <f>SUMIF(INGRESO_MERCADERIA[CODIGO],STOCKSANLUIS[[#This Row],[CODIGO]],INGRESO_MERCADERIA[INGRESO])</f>
        <v>61</v>
      </c>
      <c r="I1800" s="90">
        <f>SUMIF(SALIDA[CODIGO],STOCKSANLUIS[[#This Row],[CODIGO]],SALIDA[CANTIDAD])</f>
        <v>41</v>
      </c>
      <c r="J1800" s="90">
        <f>STOCKSANLUIS[[#This Row],[STOCK ALM1]]-STOCKSANLUIS[[#This Row],[SALIDA]]</f>
        <v>20</v>
      </c>
      <c r="K1800" s="90" t="str">
        <f>VLOOKUP(STOCKSANLUIS[[#This Row],[CODIGO]],CLASIFICACION[],6,FALSE)</f>
        <v>C</v>
      </c>
      <c r="L1800" s="90">
        <f>IFERROR(VLOOKUP(STOCKSANLUIS[[#This Row],[CODIGO]],STOCK_STARSOFT[],3,FALSE),0)</f>
        <v>20</v>
      </c>
      <c r="M1800" s="90" t="str">
        <f>IF(STOCKSANLUIS[[#This Row],[STOCK ACTUAL]]=STOCKSANLUIS[[#This Row],[STOCK_STARSOFT]],"SIN DIFERENCIA","DIFERENCIA")</f>
        <v>SIN DIFERENCIA</v>
      </c>
    </row>
    <row r="1801" spans="1:13" ht="15" hidden="1" customHeight="1" x14ac:dyDescent="0.25">
      <c r="A1801" s="144" t="s">
        <v>3725</v>
      </c>
      <c r="B1801" s="87" t="s">
        <v>3726</v>
      </c>
      <c r="C1801" s="88">
        <v>0</v>
      </c>
      <c r="D1801" s="89" t="s">
        <v>6</v>
      </c>
      <c r="E1801" s="90" t="str">
        <f>VLOOKUP(STOCKSANLUIS[[#This Row],[CODIGO]],FAMILIAS[],4,FALSE)</f>
        <v>EVERWELL</v>
      </c>
      <c r="F1801" s="90">
        <v>1</v>
      </c>
      <c r="G1801" s="90"/>
      <c r="H1801" s="90">
        <f>SUMIF(INGRESO_MERCADERIA[CODIGO],STOCKSANLUIS[[#This Row],[CODIGO]],INGRESO_MERCADERIA[INGRESO])</f>
        <v>0</v>
      </c>
      <c r="I1801" s="90">
        <f>SUMIF(SALIDA[CODIGO],STOCKSANLUIS[[#This Row],[CODIGO]],SALIDA[CANTIDAD])</f>
        <v>0</v>
      </c>
      <c r="J1801" s="90">
        <f>STOCKSANLUIS[[#This Row],[STOCK ALM1]]-STOCKSANLUIS[[#This Row],[SALIDA]]</f>
        <v>0</v>
      </c>
      <c r="K1801" s="90" t="str">
        <f>VLOOKUP(STOCKSANLUIS[[#This Row],[CODIGO]],CLASIFICACION[],6,FALSE)</f>
        <v>C</v>
      </c>
      <c r="L1801" s="90">
        <f>IFERROR(VLOOKUP(STOCKSANLUIS[[#This Row],[CODIGO]],STOCK_STARSOFT[],3,FALSE),0)</f>
        <v>0</v>
      </c>
      <c r="M1801" s="90" t="str">
        <f>IF(STOCKSANLUIS[[#This Row],[STOCK ACTUAL]]=STOCKSANLUIS[[#This Row],[STOCK_STARSOFT]],"SIN DIFERENCIA","DIFERENCIA")</f>
        <v>SIN DIFERENCIA</v>
      </c>
    </row>
    <row r="1802" spans="1:13" ht="15" hidden="1" customHeight="1" x14ac:dyDescent="0.25">
      <c r="A1802" s="144" t="s">
        <v>3727</v>
      </c>
      <c r="B1802" s="87" t="s">
        <v>3728</v>
      </c>
      <c r="C1802" s="88">
        <v>0</v>
      </c>
      <c r="D1802" s="89" t="s">
        <v>6</v>
      </c>
      <c r="E1802" s="90" t="str">
        <f>VLOOKUP(STOCKSANLUIS[[#This Row],[CODIGO]],FAMILIAS[],4,FALSE)</f>
        <v>EVERWELL</v>
      </c>
      <c r="F1802" s="90">
        <v>1</v>
      </c>
      <c r="G1802" s="90"/>
      <c r="H1802" s="90">
        <f>SUMIF(INGRESO_MERCADERIA[CODIGO],STOCKSANLUIS[[#This Row],[CODIGO]],INGRESO_MERCADERIA[INGRESO])</f>
        <v>0</v>
      </c>
      <c r="I1802" s="90">
        <f>SUMIF(SALIDA[CODIGO],STOCKSANLUIS[[#This Row],[CODIGO]],SALIDA[CANTIDAD])</f>
        <v>0</v>
      </c>
      <c r="J1802" s="90">
        <f>STOCKSANLUIS[[#This Row],[STOCK ALM1]]-STOCKSANLUIS[[#This Row],[SALIDA]]</f>
        <v>0</v>
      </c>
      <c r="K1802" s="90" t="str">
        <f>VLOOKUP(STOCKSANLUIS[[#This Row],[CODIGO]],CLASIFICACION[],6,FALSE)</f>
        <v>C</v>
      </c>
      <c r="L1802" s="90">
        <f>IFERROR(VLOOKUP(STOCKSANLUIS[[#This Row],[CODIGO]],STOCK_STARSOFT[],3,FALSE),0)</f>
        <v>0</v>
      </c>
      <c r="M1802" s="90" t="str">
        <f>IF(STOCKSANLUIS[[#This Row],[STOCK ACTUAL]]=STOCKSANLUIS[[#This Row],[STOCK_STARSOFT]],"SIN DIFERENCIA","DIFERENCIA")</f>
        <v>SIN DIFERENCIA</v>
      </c>
    </row>
    <row r="1803" spans="1:13" ht="15" hidden="1" customHeight="1" x14ac:dyDescent="0.25">
      <c r="A1803" s="144" t="s">
        <v>3729</v>
      </c>
      <c r="B1803" s="87" t="s">
        <v>3730</v>
      </c>
      <c r="C1803" s="88">
        <v>0</v>
      </c>
      <c r="D1803" s="89" t="s">
        <v>6</v>
      </c>
      <c r="E1803" s="90" t="str">
        <f>VLOOKUP(STOCKSANLUIS[[#This Row],[CODIGO]],FAMILIAS[],4,FALSE)</f>
        <v>EVERWELL</v>
      </c>
      <c r="F1803" s="90">
        <v>1</v>
      </c>
      <c r="G1803" s="90"/>
      <c r="H1803" s="90">
        <f>SUMIF(INGRESO_MERCADERIA[CODIGO],STOCKSANLUIS[[#This Row],[CODIGO]],INGRESO_MERCADERIA[INGRESO])</f>
        <v>0</v>
      </c>
      <c r="I1803" s="90">
        <f>SUMIF(SALIDA[CODIGO],STOCKSANLUIS[[#This Row],[CODIGO]],SALIDA[CANTIDAD])</f>
        <v>0</v>
      </c>
      <c r="J1803" s="90">
        <f>STOCKSANLUIS[[#This Row],[STOCK ALM1]]-STOCKSANLUIS[[#This Row],[SALIDA]]</f>
        <v>0</v>
      </c>
      <c r="K1803" s="90" t="str">
        <f>VLOOKUP(STOCKSANLUIS[[#This Row],[CODIGO]],CLASIFICACION[],6,FALSE)</f>
        <v>C</v>
      </c>
      <c r="L1803" s="90">
        <f>IFERROR(VLOOKUP(STOCKSANLUIS[[#This Row],[CODIGO]],STOCK_STARSOFT[],3,FALSE),0)</f>
        <v>0</v>
      </c>
      <c r="M1803" s="90" t="str">
        <f>IF(STOCKSANLUIS[[#This Row],[STOCK ACTUAL]]=STOCKSANLUIS[[#This Row],[STOCK_STARSOFT]],"SIN DIFERENCIA","DIFERENCIA")</f>
        <v>SIN DIFERENCIA</v>
      </c>
    </row>
    <row r="1804" spans="1:13" ht="15" hidden="1" customHeight="1" x14ac:dyDescent="0.25">
      <c r="A1804" s="144" t="s">
        <v>721</v>
      </c>
      <c r="B1804" s="87" t="s">
        <v>722</v>
      </c>
      <c r="C1804" s="88">
        <v>41</v>
      </c>
      <c r="D1804" s="89" t="s">
        <v>6</v>
      </c>
      <c r="E1804" s="90" t="str">
        <f>VLOOKUP(STOCKSANLUIS[[#This Row],[CODIGO]],FAMILIAS[],4,FALSE)</f>
        <v>QUALITY</v>
      </c>
      <c r="F1804" s="90">
        <v>1</v>
      </c>
      <c r="G1804" s="90" t="s">
        <v>19524</v>
      </c>
      <c r="H1804" s="90">
        <f>SUMIF(INGRESO_MERCADERIA[CODIGO],STOCKSANLUIS[[#This Row],[CODIGO]],INGRESO_MERCADERIA[INGRESO])</f>
        <v>41</v>
      </c>
      <c r="I1804" s="90">
        <f>SUMIF(SALIDA[CODIGO],STOCKSANLUIS[[#This Row],[CODIGO]],SALIDA[CANTIDAD])</f>
        <v>16</v>
      </c>
      <c r="J1804" s="90">
        <f>STOCKSANLUIS[[#This Row],[STOCK ALM1]]-STOCKSANLUIS[[#This Row],[SALIDA]]</f>
        <v>25</v>
      </c>
      <c r="K1804" s="90" t="str">
        <f>VLOOKUP(STOCKSANLUIS[[#This Row],[CODIGO]],CLASIFICACION[],6,FALSE)</f>
        <v>C</v>
      </c>
      <c r="L1804" s="90">
        <f>IFERROR(VLOOKUP(STOCKSANLUIS[[#This Row],[CODIGO]],STOCK_STARSOFT[],3,FALSE),0)</f>
        <v>25</v>
      </c>
      <c r="M1804" s="90" t="str">
        <f>IF(STOCKSANLUIS[[#This Row],[STOCK ACTUAL]]=STOCKSANLUIS[[#This Row],[STOCK_STARSOFT]],"SIN DIFERENCIA","DIFERENCIA")</f>
        <v>SIN DIFERENCIA</v>
      </c>
    </row>
    <row r="1805" spans="1:13" ht="15" hidden="1" customHeight="1" x14ac:dyDescent="0.25">
      <c r="A1805" s="144" t="s">
        <v>3733</v>
      </c>
      <c r="B1805" s="87" t="s">
        <v>3734</v>
      </c>
      <c r="C1805" s="88">
        <v>0</v>
      </c>
      <c r="D1805" s="89" t="s">
        <v>6</v>
      </c>
      <c r="E1805" s="90" t="str">
        <f>VLOOKUP(STOCKSANLUIS[[#This Row],[CODIGO]],FAMILIAS[],4,FALSE)</f>
        <v>QUALITY</v>
      </c>
      <c r="F1805" s="90">
        <v>1</v>
      </c>
      <c r="G1805" s="90" t="s">
        <v>19524</v>
      </c>
      <c r="H1805" s="90">
        <f>SUMIF(INGRESO_MERCADERIA[CODIGO],STOCKSANLUIS[[#This Row],[CODIGO]],INGRESO_MERCADERIA[INGRESO])</f>
        <v>10</v>
      </c>
      <c r="I1805" s="90">
        <f>SUMIF(SALIDA[CODIGO],STOCKSANLUIS[[#This Row],[CODIGO]],SALIDA[CANTIDAD])</f>
        <v>10</v>
      </c>
      <c r="J1805" s="90">
        <f>STOCKSANLUIS[[#This Row],[STOCK ALM1]]-STOCKSANLUIS[[#This Row],[SALIDA]]</f>
        <v>0</v>
      </c>
      <c r="K1805" s="90" t="str">
        <f>VLOOKUP(STOCKSANLUIS[[#This Row],[CODIGO]],CLASIFICACION[],6,FALSE)</f>
        <v>C</v>
      </c>
      <c r="L1805" s="90">
        <f>IFERROR(VLOOKUP(STOCKSANLUIS[[#This Row],[CODIGO]],STOCK_STARSOFT[],3,FALSE),0)</f>
        <v>0</v>
      </c>
      <c r="M1805" s="90" t="str">
        <f>IF(STOCKSANLUIS[[#This Row],[STOCK ACTUAL]]=STOCKSANLUIS[[#This Row],[STOCK_STARSOFT]],"SIN DIFERENCIA","DIFERENCIA")</f>
        <v>SIN DIFERENCIA</v>
      </c>
    </row>
    <row r="1806" spans="1:13" ht="15" hidden="1" customHeight="1" x14ac:dyDescent="0.25">
      <c r="A1806" s="144" t="s">
        <v>3737</v>
      </c>
      <c r="B1806" s="87" t="s">
        <v>3738</v>
      </c>
      <c r="C1806" s="88">
        <v>0</v>
      </c>
      <c r="D1806" s="89" t="s">
        <v>6</v>
      </c>
      <c r="E1806" s="90" t="str">
        <f>VLOOKUP(STOCKSANLUIS[[#This Row],[CODIGO]],FAMILIAS[],4,FALSE)</f>
        <v>EVERWELL</v>
      </c>
      <c r="F1806" s="90">
        <v>1</v>
      </c>
      <c r="G1806" s="90"/>
      <c r="H1806" s="90">
        <f>SUMIF(INGRESO_MERCADERIA[CODIGO],STOCKSANLUIS[[#This Row],[CODIGO]],INGRESO_MERCADERIA[INGRESO])</f>
        <v>0</v>
      </c>
      <c r="I1806" s="90">
        <f>SUMIF(SALIDA[CODIGO],STOCKSANLUIS[[#This Row],[CODIGO]],SALIDA[CANTIDAD])</f>
        <v>0</v>
      </c>
      <c r="J1806" s="90">
        <f>STOCKSANLUIS[[#This Row],[STOCK ALM1]]-STOCKSANLUIS[[#This Row],[SALIDA]]</f>
        <v>0</v>
      </c>
      <c r="K1806" s="90" t="str">
        <f>VLOOKUP(STOCKSANLUIS[[#This Row],[CODIGO]],CLASIFICACION[],6,FALSE)</f>
        <v>C</v>
      </c>
      <c r="L1806" s="90">
        <f>IFERROR(VLOOKUP(STOCKSANLUIS[[#This Row],[CODIGO]],STOCK_STARSOFT[],3,FALSE),0)</f>
        <v>0</v>
      </c>
      <c r="M1806" s="90" t="str">
        <f>IF(STOCKSANLUIS[[#This Row],[STOCK ACTUAL]]=STOCKSANLUIS[[#This Row],[STOCK_STARSOFT]],"SIN DIFERENCIA","DIFERENCIA")</f>
        <v>SIN DIFERENCIA</v>
      </c>
    </row>
    <row r="1807" spans="1:13" ht="15" hidden="1" customHeight="1" x14ac:dyDescent="0.25">
      <c r="A1807" s="144" t="s">
        <v>3741</v>
      </c>
      <c r="B1807" s="87" t="s">
        <v>3742</v>
      </c>
      <c r="C1807" s="88">
        <v>0</v>
      </c>
      <c r="D1807" s="89" t="s">
        <v>6</v>
      </c>
      <c r="E1807" s="90" t="str">
        <f>VLOOKUP(STOCKSANLUIS[[#This Row],[CODIGO]],FAMILIAS[],4,FALSE)</f>
        <v>AMUCO</v>
      </c>
      <c r="F1807" s="90">
        <v>1</v>
      </c>
      <c r="G1807" s="90"/>
      <c r="H1807" s="90">
        <f>SUMIF(INGRESO_MERCADERIA[CODIGO],STOCKSANLUIS[[#This Row],[CODIGO]],INGRESO_MERCADERIA[INGRESO])</f>
        <v>0</v>
      </c>
      <c r="I1807" s="90">
        <f>SUMIF(SALIDA[CODIGO],STOCKSANLUIS[[#This Row],[CODIGO]],SALIDA[CANTIDAD])</f>
        <v>0</v>
      </c>
      <c r="J1807" s="90">
        <f>STOCKSANLUIS[[#This Row],[STOCK ALM1]]-STOCKSANLUIS[[#This Row],[SALIDA]]</f>
        <v>0</v>
      </c>
      <c r="K1807" s="90" t="str">
        <f>VLOOKUP(STOCKSANLUIS[[#This Row],[CODIGO]],CLASIFICACION[],6,FALSE)</f>
        <v>A</v>
      </c>
      <c r="L1807" s="90">
        <f>IFERROR(VLOOKUP(STOCKSANLUIS[[#This Row],[CODIGO]],STOCK_STARSOFT[],3,FALSE),0)</f>
        <v>0</v>
      </c>
      <c r="M1807" s="90" t="str">
        <f>IF(STOCKSANLUIS[[#This Row],[STOCK ACTUAL]]=STOCKSANLUIS[[#This Row],[STOCK_STARSOFT]],"SIN DIFERENCIA","DIFERENCIA")</f>
        <v>SIN DIFERENCIA</v>
      </c>
    </row>
    <row r="1808" spans="1:13" ht="15" hidden="1" customHeight="1" x14ac:dyDescent="0.25">
      <c r="A1808" s="144" t="s">
        <v>3743</v>
      </c>
      <c r="B1808" s="87" t="s">
        <v>3744</v>
      </c>
      <c r="C1808" s="88">
        <v>0</v>
      </c>
      <c r="D1808" s="89" t="s">
        <v>6</v>
      </c>
      <c r="E1808" s="90" t="str">
        <f>VLOOKUP(STOCKSANLUIS[[#This Row],[CODIGO]],FAMILIAS[],4,FALSE)</f>
        <v>DANFOSS</v>
      </c>
      <c r="F1808" s="90">
        <v>1</v>
      </c>
      <c r="G1808" s="90"/>
      <c r="H1808" s="90">
        <f>SUMIF(INGRESO_MERCADERIA[CODIGO],STOCKSANLUIS[[#This Row],[CODIGO]],INGRESO_MERCADERIA[INGRESO])</f>
        <v>0</v>
      </c>
      <c r="I1808" s="90">
        <f>SUMIF(SALIDA[CODIGO],STOCKSANLUIS[[#This Row],[CODIGO]],SALIDA[CANTIDAD])</f>
        <v>0</v>
      </c>
      <c r="J1808" s="90">
        <f>STOCKSANLUIS[[#This Row],[STOCK ALM1]]-STOCKSANLUIS[[#This Row],[SALIDA]]</f>
        <v>0</v>
      </c>
      <c r="K1808" s="90" t="str">
        <f>VLOOKUP(STOCKSANLUIS[[#This Row],[CODIGO]],CLASIFICACION[],6,FALSE)</f>
        <v>C</v>
      </c>
      <c r="L1808" s="90">
        <f>IFERROR(VLOOKUP(STOCKSANLUIS[[#This Row],[CODIGO]],STOCK_STARSOFT[],3,FALSE),0)</f>
        <v>0</v>
      </c>
      <c r="M1808" s="90" t="str">
        <f>IF(STOCKSANLUIS[[#This Row],[STOCK ACTUAL]]=STOCKSANLUIS[[#This Row],[STOCK_STARSOFT]],"SIN DIFERENCIA","DIFERENCIA")</f>
        <v>SIN DIFERENCIA</v>
      </c>
    </row>
    <row r="1809" spans="1:13" ht="15" hidden="1" customHeight="1" x14ac:dyDescent="0.25">
      <c r="A1809" s="144" t="s">
        <v>769</v>
      </c>
      <c r="B1809" s="87" t="s">
        <v>770</v>
      </c>
      <c r="C1809" s="88">
        <v>20</v>
      </c>
      <c r="D1809" s="89" t="s">
        <v>6</v>
      </c>
      <c r="E1809" s="90" t="str">
        <f>VLOOKUP(STOCKSANLUIS[[#This Row],[CODIGO]],FAMILIAS[],4,FALSE)</f>
        <v>QUALITY</v>
      </c>
      <c r="F1809" s="90">
        <v>1</v>
      </c>
      <c r="G1809" s="90" t="s">
        <v>19524</v>
      </c>
      <c r="H1809" s="90">
        <f>SUMIF(INGRESO_MERCADERIA[CODIGO],STOCKSANLUIS[[#This Row],[CODIGO]],INGRESO_MERCADERIA[INGRESO])</f>
        <v>20</v>
      </c>
      <c r="I1809" s="90">
        <f>SUMIF(SALIDA[CODIGO],STOCKSANLUIS[[#This Row],[CODIGO]],SALIDA[CANTIDAD])</f>
        <v>5</v>
      </c>
      <c r="J1809" s="90">
        <f>STOCKSANLUIS[[#This Row],[STOCK ALM1]]-STOCKSANLUIS[[#This Row],[SALIDA]]</f>
        <v>15</v>
      </c>
      <c r="K1809" s="90" t="str">
        <f>VLOOKUP(STOCKSANLUIS[[#This Row],[CODIGO]],CLASIFICACION[],6,FALSE)</f>
        <v>C</v>
      </c>
      <c r="L1809" s="90">
        <f>IFERROR(VLOOKUP(STOCKSANLUIS[[#This Row],[CODIGO]],STOCK_STARSOFT[],3,FALSE),0)</f>
        <v>15</v>
      </c>
      <c r="M1809" s="90" t="str">
        <f>IF(STOCKSANLUIS[[#This Row],[STOCK ACTUAL]]=STOCKSANLUIS[[#This Row],[STOCK_STARSOFT]],"SIN DIFERENCIA","DIFERENCIA")</f>
        <v>SIN DIFERENCIA</v>
      </c>
    </row>
    <row r="1810" spans="1:13" hidden="1" x14ac:dyDescent="0.25">
      <c r="A1810" s="144" t="s">
        <v>3746</v>
      </c>
      <c r="B1810" s="87" t="s">
        <v>3747</v>
      </c>
      <c r="C1810" s="88">
        <v>0</v>
      </c>
      <c r="D1810" s="89" t="s">
        <v>6</v>
      </c>
      <c r="E1810" s="90" t="str">
        <f>VLOOKUP(STOCKSANLUIS[[#This Row],[CODIGO]],FAMILIAS[],4,FALSE)</f>
        <v>EVERWELL</v>
      </c>
      <c r="F1810" s="90">
        <v>1</v>
      </c>
      <c r="G1810" s="90"/>
      <c r="H1810" s="90">
        <f>SUMIF(INGRESO_MERCADERIA[CODIGO],STOCKSANLUIS[[#This Row],[CODIGO]],INGRESO_MERCADERIA[INGRESO])</f>
        <v>0</v>
      </c>
      <c r="I1810" s="90">
        <f>SUMIF(SALIDA[CODIGO],STOCKSANLUIS[[#This Row],[CODIGO]],SALIDA[CANTIDAD])</f>
        <v>0</v>
      </c>
      <c r="J1810" s="90">
        <f>STOCKSANLUIS[[#This Row],[STOCK ALM1]]-STOCKSANLUIS[[#This Row],[SALIDA]]</f>
        <v>0</v>
      </c>
      <c r="K1810" s="90" t="str">
        <f>VLOOKUP(STOCKSANLUIS[[#This Row],[CODIGO]],CLASIFICACION[],6,FALSE)</f>
        <v>C</v>
      </c>
      <c r="L1810" s="90">
        <f>IFERROR(VLOOKUP(STOCKSANLUIS[[#This Row],[CODIGO]],STOCK_STARSOFT[],3,FALSE),0)</f>
        <v>0</v>
      </c>
      <c r="M1810" s="90" t="str">
        <f>IF(STOCKSANLUIS[[#This Row],[STOCK ACTUAL]]=STOCKSANLUIS[[#This Row],[STOCK_STARSOFT]],"SIN DIFERENCIA","DIFERENCIA")</f>
        <v>SIN DIFERENCIA</v>
      </c>
    </row>
    <row r="1811" spans="1:13" ht="15" hidden="1" customHeight="1" x14ac:dyDescent="0.25">
      <c r="A1811" s="144" t="s">
        <v>821</v>
      </c>
      <c r="B1811" s="87" t="s">
        <v>822</v>
      </c>
      <c r="C1811" s="88">
        <v>6</v>
      </c>
      <c r="D1811" s="89" t="s">
        <v>6</v>
      </c>
      <c r="E1811" s="90" t="str">
        <f>VLOOKUP(STOCKSANLUIS[[#This Row],[CODIGO]],FAMILIAS[],4,FALSE)</f>
        <v>QUALITY</v>
      </c>
      <c r="F1811" s="90">
        <v>1</v>
      </c>
      <c r="G1811" s="90" t="s">
        <v>19524</v>
      </c>
      <c r="H1811" s="90">
        <f>SUMIF(INGRESO_MERCADERIA[CODIGO],STOCKSANLUIS[[#This Row],[CODIGO]],INGRESO_MERCADERIA[INGRESO])</f>
        <v>11</v>
      </c>
      <c r="I1811" s="90">
        <f>SUMIF(SALIDA[CODIGO],STOCKSANLUIS[[#This Row],[CODIGO]],SALIDA[CANTIDAD])</f>
        <v>1</v>
      </c>
      <c r="J1811" s="90">
        <f>STOCKSANLUIS[[#This Row],[STOCK ALM1]]-STOCKSANLUIS[[#This Row],[SALIDA]]</f>
        <v>10</v>
      </c>
      <c r="K1811" s="90" t="str">
        <f>VLOOKUP(STOCKSANLUIS[[#This Row],[CODIGO]],CLASIFICACION[],6,FALSE)</f>
        <v>C</v>
      </c>
      <c r="L1811" s="90">
        <f>IFERROR(VLOOKUP(STOCKSANLUIS[[#This Row],[CODIGO]],STOCK_STARSOFT[],3,FALSE),0)</f>
        <v>10</v>
      </c>
      <c r="M1811" s="90" t="str">
        <f>IF(STOCKSANLUIS[[#This Row],[STOCK ACTUAL]]=STOCKSANLUIS[[#This Row],[STOCK_STARSOFT]],"SIN DIFERENCIA","DIFERENCIA")</f>
        <v>SIN DIFERENCIA</v>
      </c>
    </row>
    <row r="1812" spans="1:13" ht="15" hidden="1" customHeight="1" x14ac:dyDescent="0.25">
      <c r="A1812" s="144" t="s">
        <v>3735</v>
      </c>
      <c r="B1812" s="87" t="s">
        <v>3736</v>
      </c>
      <c r="C1812" s="88">
        <v>36</v>
      </c>
      <c r="D1812" s="89" t="s">
        <v>6</v>
      </c>
      <c r="E1812" s="90" t="str">
        <f>VLOOKUP(STOCKSANLUIS[[#This Row],[CODIGO]],FAMILIAS[],4,FALSE)</f>
        <v>QUALITY</v>
      </c>
      <c r="F1812" s="90">
        <v>1</v>
      </c>
      <c r="G1812" s="90" t="s">
        <v>19524</v>
      </c>
      <c r="H1812" s="90">
        <f>SUMIF(INGRESO_MERCADERIA[CODIGO],STOCKSANLUIS[[#This Row],[CODIGO]],INGRESO_MERCADERIA[INGRESO])</f>
        <v>36</v>
      </c>
      <c r="I1812" s="90">
        <f>SUMIF(SALIDA[CODIGO],STOCKSANLUIS[[#This Row],[CODIGO]],SALIDA[CANTIDAD])</f>
        <v>36</v>
      </c>
      <c r="J1812" s="90">
        <f>STOCKSANLUIS[[#This Row],[STOCK ALM1]]-STOCKSANLUIS[[#This Row],[SALIDA]]</f>
        <v>0</v>
      </c>
      <c r="K1812" s="90" t="str">
        <f>VLOOKUP(STOCKSANLUIS[[#This Row],[CODIGO]],CLASIFICACION[],6,FALSE)</f>
        <v>C</v>
      </c>
      <c r="L1812" s="90">
        <f>IFERROR(VLOOKUP(STOCKSANLUIS[[#This Row],[CODIGO]],STOCK_STARSOFT[],3,FALSE),0)</f>
        <v>0</v>
      </c>
      <c r="M1812" s="90" t="str">
        <f>IF(STOCKSANLUIS[[#This Row],[STOCK ACTUAL]]=STOCKSANLUIS[[#This Row],[STOCK_STARSOFT]],"SIN DIFERENCIA","DIFERENCIA")</f>
        <v>SIN DIFERENCIA</v>
      </c>
    </row>
    <row r="1813" spans="1:13" ht="15" hidden="1" customHeight="1" x14ac:dyDescent="0.25">
      <c r="A1813" s="144" t="s">
        <v>3752</v>
      </c>
      <c r="B1813" s="87" t="s">
        <v>3753</v>
      </c>
      <c r="C1813" s="88">
        <v>0</v>
      </c>
      <c r="D1813" s="89" t="s">
        <v>6</v>
      </c>
      <c r="E1813" s="90" t="str">
        <f>VLOOKUP(STOCKSANLUIS[[#This Row],[CODIGO]],FAMILIAS[],4,FALSE)</f>
        <v>EVERWELL</v>
      </c>
      <c r="F1813" s="90">
        <v>1</v>
      </c>
      <c r="G1813" s="90"/>
      <c r="H1813" s="90">
        <f>SUMIF(INGRESO_MERCADERIA[CODIGO],STOCKSANLUIS[[#This Row],[CODIGO]],INGRESO_MERCADERIA[INGRESO])</f>
        <v>0</v>
      </c>
      <c r="I1813" s="90">
        <f>SUMIF(SALIDA[CODIGO],STOCKSANLUIS[[#This Row],[CODIGO]],SALIDA[CANTIDAD])</f>
        <v>0</v>
      </c>
      <c r="J1813" s="90">
        <f>STOCKSANLUIS[[#This Row],[STOCK ALM1]]-STOCKSANLUIS[[#This Row],[SALIDA]]</f>
        <v>0</v>
      </c>
      <c r="K1813" s="90" t="str">
        <f>VLOOKUP(STOCKSANLUIS[[#This Row],[CODIGO]],CLASIFICACION[],6,FALSE)</f>
        <v>C</v>
      </c>
      <c r="L1813" s="90">
        <f>IFERROR(VLOOKUP(STOCKSANLUIS[[#This Row],[CODIGO]],STOCK_STARSOFT[],3,FALSE),0)</f>
        <v>0</v>
      </c>
      <c r="M1813" s="90" t="str">
        <f>IF(STOCKSANLUIS[[#This Row],[STOCK ACTUAL]]=STOCKSANLUIS[[#This Row],[STOCK_STARSOFT]],"SIN DIFERENCIA","DIFERENCIA")</f>
        <v>SIN DIFERENCIA</v>
      </c>
    </row>
    <row r="1814" spans="1:13" ht="15" hidden="1" customHeight="1" x14ac:dyDescent="0.25">
      <c r="A1814" s="144" t="s">
        <v>831</v>
      </c>
      <c r="B1814" s="87" t="s">
        <v>832</v>
      </c>
      <c r="C1814" s="88">
        <v>16</v>
      </c>
      <c r="D1814" s="89" t="s">
        <v>6</v>
      </c>
      <c r="E1814" s="90" t="str">
        <f>VLOOKUP(STOCKSANLUIS[[#This Row],[CODIGO]],FAMILIAS[],4,FALSE)</f>
        <v>QUALITY</v>
      </c>
      <c r="F1814" s="90">
        <v>1</v>
      </c>
      <c r="G1814" s="90" t="s">
        <v>19524</v>
      </c>
      <c r="H1814" s="90">
        <f>SUMIF(INGRESO_MERCADERIA[CODIGO],STOCKSANLUIS[[#This Row],[CODIGO]],INGRESO_MERCADERIA[INGRESO])</f>
        <v>16</v>
      </c>
      <c r="I1814" s="90">
        <f>SUMIF(SALIDA[CODIGO],STOCKSANLUIS[[#This Row],[CODIGO]],SALIDA[CANTIDAD])</f>
        <v>2</v>
      </c>
      <c r="J1814" s="90">
        <f>STOCKSANLUIS[[#This Row],[STOCK ALM1]]-STOCKSANLUIS[[#This Row],[SALIDA]]</f>
        <v>14</v>
      </c>
      <c r="K1814" s="90" t="str">
        <f>VLOOKUP(STOCKSANLUIS[[#This Row],[CODIGO]],CLASIFICACION[],6,FALSE)</f>
        <v>C</v>
      </c>
      <c r="L1814" s="90">
        <f>IFERROR(VLOOKUP(STOCKSANLUIS[[#This Row],[CODIGO]],STOCK_STARSOFT[],3,FALSE),0)</f>
        <v>14</v>
      </c>
      <c r="M1814" s="90" t="str">
        <f>IF(STOCKSANLUIS[[#This Row],[STOCK ACTUAL]]=STOCKSANLUIS[[#This Row],[STOCK_STARSOFT]],"SIN DIFERENCIA","DIFERENCIA")</f>
        <v>SIN DIFERENCIA</v>
      </c>
    </row>
    <row r="1815" spans="1:13" ht="15" hidden="1" customHeight="1" x14ac:dyDescent="0.25">
      <c r="A1815" s="144" t="s">
        <v>1103</v>
      </c>
      <c r="B1815" s="87" t="s">
        <v>1104</v>
      </c>
      <c r="C1815" s="88">
        <v>99</v>
      </c>
      <c r="D1815" s="89" t="s">
        <v>6</v>
      </c>
      <c r="E1815" s="90" t="str">
        <f>VLOOKUP(STOCKSANLUIS[[#This Row],[CODIGO]],FAMILIAS[],4,FALSE)</f>
        <v>QUALITY</v>
      </c>
      <c r="F1815" s="90">
        <v>1</v>
      </c>
      <c r="G1815" s="90" t="s">
        <v>19524</v>
      </c>
      <c r="H1815" s="90">
        <f>SUMIF(INGRESO_MERCADERIA[CODIGO],STOCKSANLUIS[[#This Row],[CODIGO]],INGRESO_MERCADERIA[INGRESO])</f>
        <v>249</v>
      </c>
      <c r="I1815" s="90">
        <f>SUMIF(SALIDA[CODIGO],STOCKSANLUIS[[#This Row],[CODIGO]],SALIDA[CANTIDAD])</f>
        <v>249</v>
      </c>
      <c r="J1815" s="90">
        <f>STOCKSANLUIS[[#This Row],[STOCK ALM1]]-STOCKSANLUIS[[#This Row],[SALIDA]]</f>
        <v>0</v>
      </c>
      <c r="K1815" s="90" t="str">
        <f>VLOOKUP(STOCKSANLUIS[[#This Row],[CODIGO]],CLASIFICACION[],6,FALSE)</f>
        <v>B</v>
      </c>
      <c r="L1815" s="90">
        <f>IFERROR(VLOOKUP(STOCKSANLUIS[[#This Row],[CODIGO]],STOCK_STARSOFT[],3,FALSE),0)</f>
        <v>0</v>
      </c>
      <c r="M1815" s="90" t="str">
        <f>IF(STOCKSANLUIS[[#This Row],[STOCK ACTUAL]]=STOCKSANLUIS[[#This Row],[STOCK_STARSOFT]],"SIN DIFERENCIA","DIFERENCIA")</f>
        <v>SIN DIFERENCIA</v>
      </c>
    </row>
    <row r="1816" spans="1:13" ht="15" hidden="1" customHeight="1" x14ac:dyDescent="0.25">
      <c r="A1816" s="144" t="s">
        <v>1256</v>
      </c>
      <c r="B1816" s="87" t="s">
        <v>1257</v>
      </c>
      <c r="C1816" s="88">
        <v>2</v>
      </c>
      <c r="D1816" s="89" t="s">
        <v>6</v>
      </c>
      <c r="E1816" s="90" t="str">
        <f>VLOOKUP(STOCKSANLUIS[[#This Row],[CODIGO]],FAMILIAS[],4,FALSE)</f>
        <v>ES ROBBINS</v>
      </c>
      <c r="F1816" s="90">
        <v>91.44</v>
      </c>
      <c r="G1816" s="90" t="s">
        <v>21525</v>
      </c>
      <c r="H1816" s="90">
        <f>SUMIF(INGRESO_MERCADERIA[CODIGO],STOCKSANLUIS[[#This Row],[CODIGO]],INGRESO_MERCADERIA[INGRESO])</f>
        <v>4</v>
      </c>
      <c r="I1816" s="90">
        <f>SUMIF(SALIDA[CODIGO],STOCKSANLUIS[[#This Row],[CODIGO]],SALIDA[CANTIDAD])</f>
        <v>4</v>
      </c>
      <c r="J1816" s="90">
        <f>STOCKSANLUIS[[#This Row],[STOCK ALM1]]-STOCKSANLUIS[[#This Row],[SALIDA]]</f>
        <v>0</v>
      </c>
      <c r="K1816" s="90" t="str">
        <f>VLOOKUP(STOCKSANLUIS[[#This Row],[CODIGO]],CLASIFICACION[],6,FALSE)</f>
        <v>A</v>
      </c>
      <c r="L1816" s="90">
        <f>IFERROR(VLOOKUP(STOCKSANLUIS[[#This Row],[CODIGO]],STOCK_STARSOFT[],3,FALSE),0)</f>
        <v>0</v>
      </c>
      <c r="M1816" s="90" t="str">
        <f>IF(STOCKSANLUIS[[#This Row],[STOCK ACTUAL]]=STOCKSANLUIS[[#This Row],[STOCK_STARSOFT]],"SIN DIFERENCIA","DIFERENCIA")</f>
        <v>SIN DIFERENCIA</v>
      </c>
    </row>
    <row r="1817" spans="1:13" ht="15" hidden="1" customHeight="1" x14ac:dyDescent="0.25">
      <c r="A1817" s="144" t="s">
        <v>3760</v>
      </c>
      <c r="B1817" s="87" t="s">
        <v>3761</v>
      </c>
      <c r="C1817" s="88">
        <v>0</v>
      </c>
      <c r="D1817" s="89" t="s">
        <v>6</v>
      </c>
      <c r="E1817" s="90" t="str">
        <f>VLOOKUP(STOCKSANLUIS[[#This Row],[CODIGO]],FAMILIAS[],4,FALSE)</f>
        <v>PANASONIC</v>
      </c>
      <c r="F1817" s="90">
        <v>1</v>
      </c>
      <c r="G1817" s="90"/>
      <c r="H1817" s="90">
        <f>SUMIF(INGRESO_MERCADERIA[CODIGO],STOCKSANLUIS[[#This Row],[CODIGO]],INGRESO_MERCADERIA[INGRESO])</f>
        <v>0</v>
      </c>
      <c r="I1817" s="90">
        <f>SUMIF(SALIDA[CODIGO],STOCKSANLUIS[[#This Row],[CODIGO]],SALIDA[CANTIDAD])</f>
        <v>0</v>
      </c>
      <c r="J1817" s="90">
        <f>STOCKSANLUIS[[#This Row],[STOCK ALM1]]-STOCKSANLUIS[[#This Row],[SALIDA]]</f>
        <v>0</v>
      </c>
      <c r="K1817" s="90" t="str">
        <f>VLOOKUP(STOCKSANLUIS[[#This Row],[CODIGO]],CLASIFICACION[],6,FALSE)</f>
        <v>C</v>
      </c>
      <c r="L1817" s="90">
        <f>IFERROR(VLOOKUP(STOCKSANLUIS[[#This Row],[CODIGO]],STOCK_STARSOFT[],3,FALSE),0)</f>
        <v>0</v>
      </c>
      <c r="M1817" s="90" t="str">
        <f>IF(STOCKSANLUIS[[#This Row],[STOCK ACTUAL]]=STOCKSANLUIS[[#This Row],[STOCK_STARSOFT]],"SIN DIFERENCIA","DIFERENCIA")</f>
        <v>SIN DIFERENCIA</v>
      </c>
    </row>
    <row r="1818" spans="1:13" ht="15" hidden="1" customHeight="1" x14ac:dyDescent="0.25">
      <c r="A1818" s="144" t="s">
        <v>3762</v>
      </c>
      <c r="B1818" s="87" t="s">
        <v>3763</v>
      </c>
      <c r="C1818" s="88">
        <v>0</v>
      </c>
      <c r="D1818" s="89" t="s">
        <v>6</v>
      </c>
      <c r="E1818" s="90" t="str">
        <f>VLOOKUP(STOCKSANLUIS[[#This Row],[CODIGO]],FAMILIAS[],4,FALSE)</f>
        <v>QUALITY</v>
      </c>
      <c r="F1818" s="90">
        <v>1</v>
      </c>
      <c r="G1818" s="90"/>
      <c r="H1818" s="90">
        <f>SUMIF(INGRESO_MERCADERIA[CODIGO],STOCKSANLUIS[[#This Row],[CODIGO]],INGRESO_MERCADERIA[INGRESO])</f>
        <v>0</v>
      </c>
      <c r="I1818" s="90">
        <f>SUMIF(SALIDA[CODIGO],STOCKSANLUIS[[#This Row],[CODIGO]],SALIDA[CANTIDAD])</f>
        <v>0</v>
      </c>
      <c r="J1818" s="90">
        <f>STOCKSANLUIS[[#This Row],[STOCK ALM1]]-STOCKSANLUIS[[#This Row],[SALIDA]]</f>
        <v>0</v>
      </c>
      <c r="K1818" s="90" t="str">
        <f>VLOOKUP(STOCKSANLUIS[[#This Row],[CODIGO]],CLASIFICACION[],6,FALSE)</f>
        <v>C</v>
      </c>
      <c r="L1818" s="90">
        <f>IFERROR(VLOOKUP(STOCKSANLUIS[[#This Row],[CODIGO]],STOCK_STARSOFT[],3,FALSE),0)</f>
        <v>0</v>
      </c>
      <c r="M1818" s="90" t="str">
        <f>IF(STOCKSANLUIS[[#This Row],[STOCK ACTUAL]]=STOCKSANLUIS[[#This Row],[STOCK_STARSOFT]],"SIN DIFERENCIA","DIFERENCIA")</f>
        <v>SIN DIFERENCIA</v>
      </c>
    </row>
    <row r="1819" spans="1:13" ht="15" hidden="1" customHeight="1" x14ac:dyDescent="0.25">
      <c r="A1819" s="144" t="s">
        <v>879</v>
      </c>
      <c r="B1819" s="87" t="s">
        <v>880</v>
      </c>
      <c r="C1819" s="88">
        <v>2</v>
      </c>
      <c r="D1819" s="89" t="s">
        <v>6</v>
      </c>
      <c r="E1819" s="90" t="str">
        <f>VLOOKUP(STOCKSANLUIS[[#This Row],[CODIGO]],FAMILIAS[],4,FALSE)</f>
        <v>QUALITY</v>
      </c>
      <c r="F1819" s="90">
        <v>1</v>
      </c>
      <c r="G1819" s="90" t="s">
        <v>19524</v>
      </c>
      <c r="H1819" s="90">
        <f>SUMIF(INGRESO_MERCADERIA[CODIGO],STOCKSANLUIS[[#This Row],[CODIGO]],INGRESO_MERCADERIA[INGRESO])</f>
        <v>2</v>
      </c>
      <c r="I1819" s="90">
        <f>SUMIF(SALIDA[CODIGO],STOCKSANLUIS[[#This Row],[CODIGO]],SALIDA[CANTIDAD])</f>
        <v>0</v>
      </c>
      <c r="J1819" s="90">
        <f>STOCKSANLUIS[[#This Row],[STOCK ALM1]]-STOCKSANLUIS[[#This Row],[SALIDA]]</f>
        <v>2</v>
      </c>
      <c r="K1819" s="90" t="str">
        <f>VLOOKUP(STOCKSANLUIS[[#This Row],[CODIGO]],CLASIFICACION[],6,FALSE)</f>
        <v>C</v>
      </c>
      <c r="L1819" s="90">
        <f>IFERROR(VLOOKUP(STOCKSANLUIS[[#This Row],[CODIGO]],STOCK_STARSOFT[],3,FALSE),0)</f>
        <v>2</v>
      </c>
      <c r="M1819" s="90" t="str">
        <f>IF(STOCKSANLUIS[[#This Row],[STOCK ACTUAL]]=STOCKSANLUIS[[#This Row],[STOCK_STARSOFT]],"SIN DIFERENCIA","DIFERENCIA")</f>
        <v>SIN DIFERENCIA</v>
      </c>
    </row>
    <row r="1820" spans="1:13" ht="15" hidden="1" customHeight="1" x14ac:dyDescent="0.25">
      <c r="A1820" s="144" t="s">
        <v>3766</v>
      </c>
      <c r="B1820" s="87" t="s">
        <v>3767</v>
      </c>
      <c r="C1820" s="88">
        <v>0</v>
      </c>
      <c r="D1820" s="89" t="s">
        <v>6</v>
      </c>
      <c r="E1820" s="90" t="str">
        <f>VLOOKUP(STOCKSANLUIS[[#This Row],[CODIGO]],FAMILIAS[],4,FALSE)</f>
        <v>EVERWELL</v>
      </c>
      <c r="F1820" s="90">
        <v>1</v>
      </c>
      <c r="G1820" s="90"/>
      <c r="H1820" s="90">
        <f>SUMIF(INGRESO_MERCADERIA[CODIGO],STOCKSANLUIS[[#This Row],[CODIGO]],INGRESO_MERCADERIA[INGRESO])</f>
        <v>0</v>
      </c>
      <c r="I1820" s="90">
        <f>SUMIF(SALIDA[CODIGO],STOCKSANLUIS[[#This Row],[CODIGO]],SALIDA[CANTIDAD])</f>
        <v>0</v>
      </c>
      <c r="J1820" s="90">
        <f>STOCKSANLUIS[[#This Row],[STOCK ALM1]]-STOCKSANLUIS[[#This Row],[SALIDA]]</f>
        <v>0</v>
      </c>
      <c r="K1820" s="90" t="str">
        <f>VLOOKUP(STOCKSANLUIS[[#This Row],[CODIGO]],CLASIFICACION[],6,FALSE)</f>
        <v>C</v>
      </c>
      <c r="L1820" s="90">
        <f>IFERROR(VLOOKUP(STOCKSANLUIS[[#This Row],[CODIGO]],STOCK_STARSOFT[],3,FALSE),0)</f>
        <v>0</v>
      </c>
      <c r="M1820" s="90" t="str">
        <f>IF(STOCKSANLUIS[[#This Row],[STOCK ACTUAL]]=STOCKSANLUIS[[#This Row],[STOCK_STARSOFT]],"SIN DIFERENCIA","DIFERENCIA")</f>
        <v>SIN DIFERENCIA</v>
      </c>
    </row>
    <row r="1821" spans="1:13" ht="15" hidden="1" customHeight="1" x14ac:dyDescent="0.25">
      <c r="A1821" s="144" t="s">
        <v>487</v>
      </c>
      <c r="B1821" s="87" t="s">
        <v>488</v>
      </c>
      <c r="C1821" s="88">
        <v>643</v>
      </c>
      <c r="D1821" s="89" t="s">
        <v>6</v>
      </c>
      <c r="E1821" s="90" t="str">
        <f>VLOOKUP(STOCKSANLUIS[[#This Row],[CODIGO]],FAMILIAS[],4,FALSE)</f>
        <v>HARRIS</v>
      </c>
      <c r="F1821" s="90">
        <v>1</v>
      </c>
      <c r="G1821" s="90" t="s">
        <v>19526</v>
      </c>
      <c r="H1821" s="90">
        <f>SUMIF(INGRESO_MERCADERIA[CODIGO],STOCKSANLUIS[[#This Row],[CODIGO]],INGRESO_MERCADERIA[INGRESO])</f>
        <v>4143</v>
      </c>
      <c r="I1821" s="90">
        <f>SUMIF(SALIDA[CODIGO],STOCKSANLUIS[[#This Row],[CODIGO]],SALIDA[CANTIDAD])</f>
        <v>2763</v>
      </c>
      <c r="J1821" s="90">
        <f>STOCKSANLUIS[[#This Row],[STOCK ALM1]]-STOCKSANLUIS[[#This Row],[SALIDA]]</f>
        <v>1380</v>
      </c>
      <c r="K1821" s="90" t="str">
        <f>VLOOKUP(STOCKSANLUIS[[#This Row],[CODIGO]],CLASIFICACION[],6,FALSE)</f>
        <v>A</v>
      </c>
      <c r="L1821" s="90">
        <f>IFERROR(VLOOKUP(STOCKSANLUIS[[#This Row],[CODIGO]],STOCK_STARSOFT[],3,FALSE),0)</f>
        <v>1380</v>
      </c>
      <c r="M1821" s="90" t="str">
        <f>IF(STOCKSANLUIS[[#This Row],[STOCK ACTUAL]]=STOCKSANLUIS[[#This Row],[STOCK_STARSOFT]],"SIN DIFERENCIA","DIFERENCIA")</f>
        <v>SIN DIFERENCIA</v>
      </c>
    </row>
    <row r="1822" spans="1:13" ht="15" hidden="1" customHeight="1" x14ac:dyDescent="0.25">
      <c r="A1822" s="144" t="s">
        <v>3770</v>
      </c>
      <c r="B1822" s="87" t="s">
        <v>3771</v>
      </c>
      <c r="C1822" s="88">
        <v>0</v>
      </c>
      <c r="D1822" s="89" t="s">
        <v>6</v>
      </c>
      <c r="E1822" s="90" t="str">
        <f>VLOOKUP(STOCKSANLUIS[[#This Row],[CODIGO]],FAMILIAS[],4,FALSE)</f>
        <v>MIPAL</v>
      </c>
      <c r="F1822" s="90">
        <v>1</v>
      </c>
      <c r="G1822" s="90"/>
      <c r="H1822" s="90">
        <f>SUMIF(INGRESO_MERCADERIA[CODIGO],STOCKSANLUIS[[#This Row],[CODIGO]],INGRESO_MERCADERIA[INGRESO])</f>
        <v>0</v>
      </c>
      <c r="I1822" s="90">
        <f>SUMIF(SALIDA[CODIGO],STOCKSANLUIS[[#This Row],[CODIGO]],SALIDA[CANTIDAD])</f>
        <v>0</v>
      </c>
      <c r="J1822" s="90">
        <f>STOCKSANLUIS[[#This Row],[STOCK ALM1]]-STOCKSANLUIS[[#This Row],[SALIDA]]</f>
        <v>0</v>
      </c>
      <c r="K1822" s="90" t="str">
        <f>VLOOKUP(STOCKSANLUIS[[#This Row],[CODIGO]],CLASIFICACION[],6,FALSE)</f>
        <v>C</v>
      </c>
      <c r="L1822" s="90">
        <f>IFERROR(VLOOKUP(STOCKSANLUIS[[#This Row],[CODIGO]],STOCK_STARSOFT[],3,FALSE),0)</f>
        <v>0</v>
      </c>
      <c r="M1822" s="90" t="str">
        <f>IF(STOCKSANLUIS[[#This Row],[STOCK ACTUAL]]=STOCKSANLUIS[[#This Row],[STOCK_STARSOFT]],"SIN DIFERENCIA","DIFERENCIA")</f>
        <v>SIN DIFERENCIA</v>
      </c>
    </row>
    <row r="1823" spans="1:13" ht="15" hidden="1" customHeight="1" x14ac:dyDescent="0.25">
      <c r="A1823" s="239" t="s">
        <v>22335</v>
      </c>
      <c r="B1823" s="148" t="s">
        <v>22336</v>
      </c>
      <c r="C1823" s="105"/>
      <c r="D1823" s="89" t="s">
        <v>6</v>
      </c>
      <c r="E1823" s="107" t="str">
        <f>VLOOKUP(STOCKSANLUIS[[#This Row],[CODIGO]],FAMILIAS[],4,FALSE)</f>
        <v>EVERFROST</v>
      </c>
      <c r="F1823" s="107"/>
      <c r="G1823" s="90" t="s">
        <v>19526</v>
      </c>
      <c r="H1823" s="107">
        <f>SUMIF(INGRESO_MERCADERIA[CODIGO],STOCKSANLUIS[[#This Row],[CODIGO]],INGRESO_MERCADERIA[INGRESO])</f>
        <v>3</v>
      </c>
      <c r="I1823" s="107">
        <f>SUMIF(SALIDA[CODIGO],STOCKSANLUIS[[#This Row],[CODIGO]],SALIDA[CANTIDAD])</f>
        <v>3</v>
      </c>
      <c r="J1823" s="107">
        <f>STOCKSANLUIS[[#This Row],[STOCK ALM1]]-STOCKSANLUIS[[#This Row],[SALIDA]]</f>
        <v>0</v>
      </c>
      <c r="K1823" s="107" t="str">
        <f>VLOOKUP(STOCKSANLUIS[[#This Row],[CODIGO]],CLASIFICACION[],6,FALSE)</f>
        <v>B</v>
      </c>
      <c r="L1823" s="107">
        <f>IFERROR(VLOOKUP(STOCKSANLUIS[[#This Row],[CODIGO]],STOCK_STARSOFT[],3,FALSE),0)</f>
        <v>0</v>
      </c>
      <c r="M1823" s="107" t="str">
        <f>IF(STOCKSANLUIS[[#This Row],[STOCK ACTUAL]]=STOCKSANLUIS[[#This Row],[STOCK_STARSOFT]],"SIN DIFERENCIA","DIFERENCIA")</f>
        <v>SIN DIFERENCIA</v>
      </c>
    </row>
    <row r="1824" spans="1:13" ht="15" hidden="1" customHeight="1" x14ac:dyDescent="0.25">
      <c r="A1824" s="144" t="s">
        <v>3778</v>
      </c>
      <c r="B1824" s="87" t="s">
        <v>3779</v>
      </c>
      <c r="C1824" s="88">
        <v>0</v>
      </c>
      <c r="D1824" s="89" t="s">
        <v>6</v>
      </c>
      <c r="E1824" s="90" t="str">
        <f>VLOOKUP(STOCKSANLUIS[[#This Row],[CODIGO]],FAMILIAS[],4,FALSE)</f>
        <v>TEMP BLUE</v>
      </c>
      <c r="F1824" s="90">
        <v>1</v>
      </c>
      <c r="G1824" s="90"/>
      <c r="H1824" s="90">
        <f>SUMIF(INGRESO_MERCADERIA[CODIGO],STOCKSANLUIS[[#This Row],[CODIGO]],INGRESO_MERCADERIA[INGRESO])</f>
        <v>0</v>
      </c>
      <c r="I1824" s="90">
        <f>SUMIF(SALIDA[CODIGO],STOCKSANLUIS[[#This Row],[CODIGO]],SALIDA[CANTIDAD])</f>
        <v>0</v>
      </c>
      <c r="J1824" s="90">
        <f>STOCKSANLUIS[[#This Row],[STOCK ALM1]]-STOCKSANLUIS[[#This Row],[SALIDA]]</f>
        <v>0</v>
      </c>
      <c r="K1824" s="90" t="str">
        <f>VLOOKUP(STOCKSANLUIS[[#This Row],[CODIGO]],CLASIFICACION[],6,FALSE)</f>
        <v>C</v>
      </c>
      <c r="L1824" s="90">
        <f>IFERROR(VLOOKUP(STOCKSANLUIS[[#This Row],[CODIGO]],STOCK_STARSOFT[],3,FALSE),0)</f>
        <v>0</v>
      </c>
      <c r="M1824" s="90" t="str">
        <f>IF(STOCKSANLUIS[[#This Row],[STOCK ACTUAL]]=STOCKSANLUIS[[#This Row],[STOCK_STARSOFT]],"SIN DIFERENCIA","DIFERENCIA")</f>
        <v>SIN DIFERENCIA</v>
      </c>
    </row>
    <row r="1825" spans="1:13" ht="15" hidden="1" customHeight="1" x14ac:dyDescent="0.25">
      <c r="A1825" s="144" t="s">
        <v>2527</v>
      </c>
      <c r="B1825" s="87" t="s">
        <v>2528</v>
      </c>
      <c r="C1825" s="88">
        <v>21.88</v>
      </c>
      <c r="D1825" s="89" t="s">
        <v>1253</v>
      </c>
      <c r="E1825" s="90" t="str">
        <f>VLOOKUP(STOCKSANLUIS[[#This Row],[CODIGO]],FAMILIAS[],4,FALSE)</f>
        <v>ES ROBBINS</v>
      </c>
      <c r="F1825" s="90">
        <v>91.44</v>
      </c>
      <c r="G1825" s="90" t="s">
        <v>19526</v>
      </c>
      <c r="H1825" s="90">
        <f>SUMIF(INGRESO_MERCADERIA[CODIGO],STOCKSANLUIS[[#This Row],[CODIGO]],INGRESO_MERCADERIA[INGRESO])</f>
        <v>21.88</v>
      </c>
      <c r="I1825" s="90">
        <f>SUMIF(SALIDA[CODIGO],STOCKSANLUIS[[#This Row],[CODIGO]],SALIDA[CANTIDAD])</f>
        <v>0</v>
      </c>
      <c r="J1825" s="90">
        <f>STOCKSANLUIS[[#This Row],[STOCK ALM1]]-STOCKSANLUIS[[#This Row],[SALIDA]]</f>
        <v>21.88</v>
      </c>
      <c r="K1825" s="90" t="str">
        <f>VLOOKUP(STOCKSANLUIS[[#This Row],[CODIGO]],CLASIFICACION[],6,FALSE)</f>
        <v>C</v>
      </c>
      <c r="L1825" s="90">
        <f>IFERROR(VLOOKUP(STOCKSANLUIS[[#This Row],[CODIGO]],STOCK_STARSOFT[],3,FALSE),0)</f>
        <v>21.88</v>
      </c>
      <c r="M1825" s="90" t="str">
        <f>IF(STOCKSANLUIS[[#This Row],[STOCK ACTUAL]]=STOCKSANLUIS[[#This Row],[STOCK_STARSOFT]],"SIN DIFERENCIA","DIFERENCIA")</f>
        <v>SIN DIFERENCIA</v>
      </c>
    </row>
    <row r="1826" spans="1:13" ht="15" hidden="1" customHeight="1" x14ac:dyDescent="0.25">
      <c r="A1826" s="144" t="s">
        <v>3782</v>
      </c>
      <c r="B1826" s="87" t="s">
        <v>3783</v>
      </c>
      <c r="C1826" s="88">
        <v>0</v>
      </c>
      <c r="D1826" s="89" t="s">
        <v>6</v>
      </c>
      <c r="E1826" s="90" t="str">
        <f>VLOOKUP(STOCKSANLUIS[[#This Row],[CODIGO]],FAMILIAS[],4,FALSE)</f>
        <v>EVERWELL</v>
      </c>
      <c r="F1826" s="90">
        <v>1</v>
      </c>
      <c r="G1826" s="90"/>
      <c r="H1826" s="90">
        <f>SUMIF(INGRESO_MERCADERIA[CODIGO],STOCKSANLUIS[[#This Row],[CODIGO]],INGRESO_MERCADERIA[INGRESO])</f>
        <v>0</v>
      </c>
      <c r="I1826" s="90">
        <f>SUMIF(SALIDA[CODIGO],STOCKSANLUIS[[#This Row],[CODIGO]],SALIDA[CANTIDAD])</f>
        <v>0</v>
      </c>
      <c r="J1826" s="90">
        <f>STOCKSANLUIS[[#This Row],[STOCK ALM1]]-STOCKSANLUIS[[#This Row],[SALIDA]]</f>
        <v>0</v>
      </c>
      <c r="K1826" s="90" t="str">
        <f>VLOOKUP(STOCKSANLUIS[[#This Row],[CODIGO]],CLASIFICACION[],6,FALSE)</f>
        <v>C</v>
      </c>
      <c r="L1826" s="90">
        <f>IFERROR(VLOOKUP(STOCKSANLUIS[[#This Row],[CODIGO]],STOCK_STARSOFT[],3,FALSE),0)</f>
        <v>0</v>
      </c>
      <c r="M1826" s="90" t="str">
        <f>IF(STOCKSANLUIS[[#This Row],[STOCK ACTUAL]]=STOCKSANLUIS[[#This Row],[STOCK_STARSOFT]],"SIN DIFERENCIA","DIFERENCIA")</f>
        <v>SIN DIFERENCIA</v>
      </c>
    </row>
    <row r="1827" spans="1:13" ht="15" hidden="1" customHeight="1" x14ac:dyDescent="0.25">
      <c r="A1827" s="144" t="s">
        <v>3786</v>
      </c>
      <c r="B1827" s="87" t="s">
        <v>3787</v>
      </c>
      <c r="C1827" s="88">
        <v>0</v>
      </c>
      <c r="D1827" s="89" t="s">
        <v>6</v>
      </c>
      <c r="E1827" s="90" t="str">
        <f>VLOOKUP(STOCKSANLUIS[[#This Row],[CODIGO]],FAMILIAS[],4,FALSE)</f>
        <v>DANFOSS</v>
      </c>
      <c r="F1827" s="90">
        <v>1</v>
      </c>
      <c r="G1827" s="90"/>
      <c r="H1827" s="90">
        <f>SUMIF(INGRESO_MERCADERIA[CODIGO],STOCKSANLUIS[[#This Row],[CODIGO]],INGRESO_MERCADERIA[INGRESO])</f>
        <v>0</v>
      </c>
      <c r="I1827" s="90">
        <f>SUMIF(SALIDA[CODIGO],STOCKSANLUIS[[#This Row],[CODIGO]],SALIDA[CANTIDAD])</f>
        <v>0</v>
      </c>
      <c r="J1827" s="90">
        <f>STOCKSANLUIS[[#This Row],[STOCK ALM1]]-STOCKSANLUIS[[#This Row],[SALIDA]]</f>
        <v>0</v>
      </c>
      <c r="K1827" s="90" t="str">
        <f>VLOOKUP(STOCKSANLUIS[[#This Row],[CODIGO]],CLASIFICACION[],6,FALSE)</f>
        <v>C</v>
      </c>
      <c r="L1827" s="90">
        <f>IFERROR(VLOOKUP(STOCKSANLUIS[[#This Row],[CODIGO]],STOCK_STARSOFT[],3,FALSE),0)</f>
        <v>0</v>
      </c>
      <c r="M1827" s="90" t="str">
        <f>IF(STOCKSANLUIS[[#This Row],[STOCK ACTUAL]]=STOCKSANLUIS[[#This Row],[STOCK_STARSOFT]],"SIN DIFERENCIA","DIFERENCIA")</f>
        <v>SIN DIFERENCIA</v>
      </c>
    </row>
    <row r="1828" spans="1:13" ht="15" hidden="1" customHeight="1" x14ac:dyDescent="0.25">
      <c r="A1828" s="144" t="s">
        <v>895</v>
      </c>
      <c r="B1828" s="87" t="s">
        <v>896</v>
      </c>
      <c r="C1828" s="88">
        <v>10</v>
      </c>
      <c r="D1828" s="89" t="s">
        <v>6</v>
      </c>
      <c r="E1828" s="90" t="str">
        <f>VLOOKUP(STOCKSANLUIS[[#This Row],[CODIGO]],FAMILIAS[],4,FALSE)</f>
        <v>QUALITY</v>
      </c>
      <c r="F1828" s="90">
        <v>1</v>
      </c>
      <c r="G1828" s="90" t="s">
        <v>19524</v>
      </c>
      <c r="H1828" s="90">
        <f>SUMIF(INGRESO_MERCADERIA[CODIGO],STOCKSANLUIS[[#This Row],[CODIGO]],INGRESO_MERCADERIA[INGRESO])</f>
        <v>20</v>
      </c>
      <c r="I1828" s="90">
        <f>SUMIF(SALIDA[CODIGO],STOCKSANLUIS[[#This Row],[CODIGO]],SALIDA[CANTIDAD])</f>
        <v>0</v>
      </c>
      <c r="J1828" s="90">
        <f>STOCKSANLUIS[[#This Row],[STOCK ALM1]]-STOCKSANLUIS[[#This Row],[SALIDA]]</f>
        <v>20</v>
      </c>
      <c r="K1828" s="90" t="str">
        <f>VLOOKUP(STOCKSANLUIS[[#This Row],[CODIGO]],CLASIFICACION[],6,FALSE)</f>
        <v>C</v>
      </c>
      <c r="L1828" s="90">
        <f>IFERROR(VLOOKUP(STOCKSANLUIS[[#This Row],[CODIGO]],STOCK_STARSOFT[],3,FALSE),0)</f>
        <v>20</v>
      </c>
      <c r="M1828" s="90" t="str">
        <f>IF(STOCKSANLUIS[[#This Row],[STOCK ACTUAL]]=STOCKSANLUIS[[#This Row],[STOCK_STARSOFT]],"SIN DIFERENCIA","DIFERENCIA")</f>
        <v>SIN DIFERENCIA</v>
      </c>
    </row>
    <row r="1829" spans="1:13" ht="15" hidden="1" customHeight="1" x14ac:dyDescent="0.25">
      <c r="A1829" s="144" t="s">
        <v>3790</v>
      </c>
      <c r="B1829" s="87" t="s">
        <v>3791</v>
      </c>
      <c r="C1829" s="88">
        <v>0</v>
      </c>
      <c r="D1829" s="89" t="s">
        <v>6</v>
      </c>
      <c r="E1829" s="90" t="str">
        <f>VLOOKUP(STOCKSANLUIS[[#This Row],[CODIGO]],FAMILIAS[],4,FALSE)</f>
        <v>MAER FAN</v>
      </c>
      <c r="F1829" s="90">
        <v>1</v>
      </c>
      <c r="G1829" s="90"/>
      <c r="H1829" s="90">
        <f>SUMIF(INGRESO_MERCADERIA[CODIGO],STOCKSANLUIS[[#This Row],[CODIGO]],INGRESO_MERCADERIA[INGRESO])</f>
        <v>0</v>
      </c>
      <c r="I1829" s="90">
        <f>SUMIF(SALIDA[CODIGO],STOCKSANLUIS[[#This Row],[CODIGO]],SALIDA[CANTIDAD])</f>
        <v>0</v>
      </c>
      <c r="J1829" s="90">
        <f>STOCKSANLUIS[[#This Row],[STOCK ALM1]]-STOCKSANLUIS[[#This Row],[SALIDA]]</f>
        <v>0</v>
      </c>
      <c r="K1829" s="90" t="str">
        <f>VLOOKUP(STOCKSANLUIS[[#This Row],[CODIGO]],CLASIFICACION[],6,FALSE)</f>
        <v>C</v>
      </c>
      <c r="L1829" s="90">
        <f>IFERROR(VLOOKUP(STOCKSANLUIS[[#This Row],[CODIGO]],STOCK_STARSOFT[],3,FALSE),0)</f>
        <v>0</v>
      </c>
      <c r="M1829" s="90" t="str">
        <f>IF(STOCKSANLUIS[[#This Row],[STOCK ACTUAL]]=STOCKSANLUIS[[#This Row],[STOCK_STARSOFT]],"SIN DIFERENCIA","DIFERENCIA")</f>
        <v>SIN DIFERENCIA</v>
      </c>
    </row>
    <row r="1830" spans="1:13" ht="15" hidden="1" customHeight="1" x14ac:dyDescent="0.25">
      <c r="A1830" s="144" t="s">
        <v>3406</v>
      </c>
      <c r="B1830" s="87" t="s">
        <v>3407</v>
      </c>
      <c r="C1830" s="88">
        <v>46</v>
      </c>
      <c r="D1830" s="89" t="s">
        <v>6</v>
      </c>
      <c r="E1830" s="90" t="str">
        <f>VLOOKUP(STOCKSANLUIS[[#This Row],[CODIGO]],FAMILIAS[],4,FALSE)</f>
        <v>HARRIS</v>
      </c>
      <c r="F1830" s="90">
        <v>1</v>
      </c>
      <c r="G1830" s="90" t="s">
        <v>19526</v>
      </c>
      <c r="H1830" s="90">
        <f>SUMIF(INGRESO_MERCADERIA[CODIGO],STOCKSANLUIS[[#This Row],[CODIGO]],INGRESO_MERCADERIA[INGRESO])</f>
        <v>244</v>
      </c>
      <c r="I1830" s="90">
        <f>SUMIF(SALIDA[CODIGO],STOCKSANLUIS[[#This Row],[CODIGO]],SALIDA[CANTIDAD])</f>
        <v>199</v>
      </c>
      <c r="J1830" s="90">
        <f>STOCKSANLUIS[[#This Row],[STOCK ALM1]]-STOCKSANLUIS[[#This Row],[SALIDA]]</f>
        <v>45</v>
      </c>
      <c r="K1830" s="90" t="str">
        <f>VLOOKUP(STOCKSANLUIS[[#This Row],[CODIGO]],CLASIFICACION[],6,FALSE)</f>
        <v>A</v>
      </c>
      <c r="L1830" s="90">
        <f>IFERROR(VLOOKUP(STOCKSANLUIS[[#This Row],[CODIGO]],STOCK_STARSOFT[],3,FALSE),0)</f>
        <v>45</v>
      </c>
      <c r="M1830" s="90" t="str">
        <f>IF(STOCKSANLUIS[[#This Row],[STOCK ACTUAL]]=STOCKSANLUIS[[#This Row],[STOCK_STARSOFT]],"SIN DIFERENCIA","DIFERENCIA")</f>
        <v>SIN DIFERENCIA</v>
      </c>
    </row>
    <row r="1831" spans="1:13" ht="15" hidden="1" customHeight="1" x14ac:dyDescent="0.25">
      <c r="A1831" s="91" t="s">
        <v>3339</v>
      </c>
      <c r="B1831" s="87" t="s">
        <v>3340</v>
      </c>
      <c r="C1831" s="88">
        <v>9</v>
      </c>
      <c r="D1831" s="89" t="s">
        <v>6</v>
      </c>
      <c r="E1831" s="90" t="str">
        <f>VLOOKUP(STOCKSANLUIS[[#This Row],[CODIGO]],FAMILIAS[],4,FALSE)</f>
        <v>ZHEJIANG YONGHE</v>
      </c>
      <c r="F1831" s="90">
        <v>1</v>
      </c>
      <c r="G1831" s="90" t="s">
        <v>19526</v>
      </c>
      <c r="H1831" s="90">
        <f>SUMIF(INGRESO_MERCADERIA[CODIGO],STOCKSANLUIS[[#This Row],[CODIGO]],INGRESO_MERCADERIA[INGRESO])</f>
        <v>193</v>
      </c>
      <c r="I1831" s="90">
        <f>SUMIF(SALIDA[CODIGO],STOCKSANLUIS[[#This Row],[CODIGO]],SALIDA[CANTIDAD])</f>
        <v>164</v>
      </c>
      <c r="J1831" s="90">
        <f>STOCKSANLUIS[[#This Row],[STOCK ALM1]]-STOCKSANLUIS[[#This Row],[SALIDA]]</f>
        <v>29</v>
      </c>
      <c r="K1831" s="90" t="str">
        <f>VLOOKUP(STOCKSANLUIS[[#This Row],[CODIGO]],CLASIFICACION[],6,FALSE)</f>
        <v>A</v>
      </c>
      <c r="L1831" s="90">
        <f>IFERROR(VLOOKUP(STOCKSANLUIS[[#This Row],[CODIGO]],STOCK_STARSOFT[],3,FALSE),0)</f>
        <v>29</v>
      </c>
      <c r="M1831" s="90" t="str">
        <f>IF(STOCKSANLUIS[[#This Row],[STOCK ACTUAL]]=STOCKSANLUIS[[#This Row],[STOCK_STARSOFT]],"SIN DIFERENCIA","DIFERENCIA")</f>
        <v>SIN DIFERENCIA</v>
      </c>
    </row>
    <row r="1832" spans="1:13" ht="15" hidden="1" customHeight="1" x14ac:dyDescent="0.25">
      <c r="A1832" s="144" t="s">
        <v>3796</v>
      </c>
      <c r="B1832" s="87" t="s">
        <v>3797</v>
      </c>
      <c r="C1832" s="88">
        <v>0</v>
      </c>
      <c r="D1832" s="89" t="s">
        <v>6</v>
      </c>
      <c r="E1832" s="90" t="str">
        <f>VLOOKUP(STOCKSANLUIS[[#This Row],[CODIGO]],FAMILIAS[],4,FALSE)</f>
        <v>TEMP BLUE</v>
      </c>
      <c r="F1832" s="90">
        <v>1</v>
      </c>
      <c r="G1832" s="90"/>
      <c r="H1832" s="90">
        <f>SUMIF(INGRESO_MERCADERIA[CODIGO],STOCKSANLUIS[[#This Row],[CODIGO]],INGRESO_MERCADERIA[INGRESO])</f>
        <v>0</v>
      </c>
      <c r="I1832" s="90">
        <f>SUMIF(SALIDA[CODIGO],STOCKSANLUIS[[#This Row],[CODIGO]],SALIDA[CANTIDAD])</f>
        <v>0</v>
      </c>
      <c r="J1832" s="90">
        <f>STOCKSANLUIS[[#This Row],[STOCK ALM1]]-STOCKSANLUIS[[#This Row],[SALIDA]]</f>
        <v>0</v>
      </c>
      <c r="K1832" s="90" t="str">
        <f>VLOOKUP(STOCKSANLUIS[[#This Row],[CODIGO]],CLASIFICACION[],6,FALSE)</f>
        <v>B</v>
      </c>
      <c r="L1832" s="90">
        <f>IFERROR(VLOOKUP(STOCKSANLUIS[[#This Row],[CODIGO]],STOCK_STARSOFT[],3,FALSE),0)</f>
        <v>0</v>
      </c>
      <c r="M1832" s="90" t="str">
        <f>IF(STOCKSANLUIS[[#This Row],[STOCK ACTUAL]]=STOCKSANLUIS[[#This Row],[STOCK_STARSOFT]],"SIN DIFERENCIA","DIFERENCIA")</f>
        <v>SIN DIFERENCIA</v>
      </c>
    </row>
    <row r="1833" spans="1:13" hidden="1" x14ac:dyDescent="0.25">
      <c r="A1833" s="144" t="s">
        <v>3798</v>
      </c>
      <c r="B1833" s="87" t="s">
        <v>3799</v>
      </c>
      <c r="C1833" s="88">
        <v>0</v>
      </c>
      <c r="D1833" s="89" t="s">
        <v>6</v>
      </c>
      <c r="E1833" s="90" t="str">
        <f>VLOOKUP(STOCKSANLUIS[[#This Row],[CODIGO]],FAMILIAS[],4,FALSE)</f>
        <v>TEMP BLUE</v>
      </c>
      <c r="F1833" s="90">
        <v>1</v>
      </c>
      <c r="G1833" s="90"/>
      <c r="H1833" s="90">
        <f>SUMIF(INGRESO_MERCADERIA[CODIGO],STOCKSANLUIS[[#This Row],[CODIGO]],INGRESO_MERCADERIA[INGRESO])</f>
        <v>0</v>
      </c>
      <c r="I1833" s="90">
        <f>SUMIF(SALIDA[CODIGO],STOCKSANLUIS[[#This Row],[CODIGO]],SALIDA[CANTIDAD])</f>
        <v>0</v>
      </c>
      <c r="J1833" s="90">
        <f>STOCKSANLUIS[[#This Row],[STOCK ALM1]]-STOCKSANLUIS[[#This Row],[SALIDA]]</f>
        <v>0</v>
      </c>
      <c r="K1833" s="90" t="str">
        <f>VLOOKUP(STOCKSANLUIS[[#This Row],[CODIGO]],CLASIFICACION[],6,FALSE)</f>
        <v>B</v>
      </c>
      <c r="L1833" s="90">
        <f>IFERROR(VLOOKUP(STOCKSANLUIS[[#This Row],[CODIGO]],STOCK_STARSOFT[],3,FALSE),0)</f>
        <v>0</v>
      </c>
      <c r="M1833" s="90" t="str">
        <f>IF(STOCKSANLUIS[[#This Row],[STOCK ACTUAL]]=STOCKSANLUIS[[#This Row],[STOCK_STARSOFT]],"SIN DIFERENCIA","DIFERENCIA")</f>
        <v>SIN DIFERENCIA</v>
      </c>
    </row>
    <row r="1834" spans="1:13" ht="15" hidden="1" customHeight="1" x14ac:dyDescent="0.25">
      <c r="A1834" s="144" t="s">
        <v>3800</v>
      </c>
      <c r="B1834" s="87" t="s">
        <v>3801</v>
      </c>
      <c r="C1834" s="88">
        <v>0</v>
      </c>
      <c r="D1834" s="89" t="s">
        <v>6</v>
      </c>
      <c r="E1834" s="90" t="str">
        <f>VLOOKUP(STOCKSANLUIS[[#This Row],[CODIGO]],FAMILIAS[],4,FALSE)</f>
        <v>QUALITY</v>
      </c>
      <c r="F1834" s="90">
        <v>1</v>
      </c>
      <c r="G1834" s="90"/>
      <c r="H1834" s="90">
        <f>SUMIF(INGRESO_MERCADERIA[CODIGO],STOCKSANLUIS[[#This Row],[CODIGO]],INGRESO_MERCADERIA[INGRESO])</f>
        <v>0</v>
      </c>
      <c r="I1834" s="90">
        <f>SUMIF(SALIDA[CODIGO],STOCKSANLUIS[[#This Row],[CODIGO]],SALIDA[CANTIDAD])</f>
        <v>0</v>
      </c>
      <c r="J1834" s="90">
        <f>STOCKSANLUIS[[#This Row],[STOCK ALM1]]-STOCKSANLUIS[[#This Row],[SALIDA]]</f>
        <v>0</v>
      </c>
      <c r="K1834" s="90" t="str">
        <f>VLOOKUP(STOCKSANLUIS[[#This Row],[CODIGO]],CLASIFICACION[],6,FALSE)</f>
        <v>C</v>
      </c>
      <c r="L1834" s="90">
        <f>IFERROR(VLOOKUP(STOCKSANLUIS[[#This Row],[CODIGO]],STOCK_STARSOFT[],3,FALSE),0)</f>
        <v>0</v>
      </c>
      <c r="M1834" s="90" t="str">
        <f>IF(STOCKSANLUIS[[#This Row],[STOCK ACTUAL]]=STOCKSANLUIS[[#This Row],[STOCK_STARSOFT]],"SIN DIFERENCIA","DIFERENCIA")</f>
        <v>SIN DIFERENCIA</v>
      </c>
    </row>
    <row r="1835" spans="1:13" hidden="1" x14ac:dyDescent="0.25">
      <c r="A1835" s="239" t="s">
        <v>22337</v>
      </c>
      <c r="B1835" s="148" t="s">
        <v>22338</v>
      </c>
      <c r="C1835" s="105"/>
      <c r="D1835" s="89" t="s">
        <v>6</v>
      </c>
      <c r="E1835" s="107" t="str">
        <f>VLOOKUP(STOCKSANLUIS[[#This Row],[CODIGO]],FAMILIAS[],4,FALSE)</f>
        <v>EVERFROST</v>
      </c>
      <c r="F1835" s="107"/>
      <c r="G1835" s="90" t="s">
        <v>19526</v>
      </c>
      <c r="H1835" s="107">
        <f>SUMIF(INGRESO_MERCADERIA[CODIGO],STOCKSANLUIS[[#This Row],[CODIGO]],INGRESO_MERCADERIA[INGRESO])</f>
        <v>4</v>
      </c>
      <c r="I1835" s="107">
        <f>SUMIF(SALIDA[CODIGO],STOCKSANLUIS[[#This Row],[CODIGO]],SALIDA[CANTIDAD])</f>
        <v>1</v>
      </c>
      <c r="J1835" s="107">
        <f>STOCKSANLUIS[[#This Row],[STOCK ALM1]]-STOCKSANLUIS[[#This Row],[SALIDA]]</f>
        <v>3</v>
      </c>
      <c r="K1835" s="107" t="str">
        <f>VLOOKUP(STOCKSANLUIS[[#This Row],[CODIGO]],CLASIFICACION[],6,FALSE)</f>
        <v>B</v>
      </c>
      <c r="L1835" s="107">
        <f>IFERROR(VLOOKUP(STOCKSANLUIS[[#This Row],[CODIGO]],STOCK_STARSOFT[],3,FALSE),0)</f>
        <v>3</v>
      </c>
      <c r="M1835" s="107" t="str">
        <f>IF(STOCKSANLUIS[[#This Row],[STOCK ACTUAL]]=STOCKSANLUIS[[#This Row],[STOCK_STARSOFT]],"SIN DIFERENCIA","DIFERENCIA")</f>
        <v>SIN DIFERENCIA</v>
      </c>
    </row>
    <row r="1836" spans="1:13" ht="15" hidden="1" customHeight="1" x14ac:dyDescent="0.25">
      <c r="A1836" s="144" t="s">
        <v>3804</v>
      </c>
      <c r="B1836" s="87" t="s">
        <v>3805</v>
      </c>
      <c r="C1836" s="88">
        <v>0</v>
      </c>
      <c r="D1836" s="89" t="s">
        <v>6</v>
      </c>
      <c r="E1836" s="90" t="str">
        <f>VLOOKUP(STOCKSANLUIS[[#This Row],[CODIGO]],FAMILIAS[],4,FALSE)</f>
        <v>FLYER</v>
      </c>
      <c r="F1836" s="90">
        <v>1</v>
      </c>
      <c r="G1836" s="90"/>
      <c r="H1836" s="90">
        <f>SUMIF(INGRESO_MERCADERIA[CODIGO],STOCKSANLUIS[[#This Row],[CODIGO]],INGRESO_MERCADERIA[INGRESO])</f>
        <v>0</v>
      </c>
      <c r="I1836" s="90">
        <f>SUMIF(SALIDA[CODIGO],STOCKSANLUIS[[#This Row],[CODIGO]],SALIDA[CANTIDAD])</f>
        <v>0</v>
      </c>
      <c r="J1836" s="90">
        <f>STOCKSANLUIS[[#This Row],[STOCK ALM1]]-STOCKSANLUIS[[#This Row],[SALIDA]]</f>
        <v>0</v>
      </c>
      <c r="K1836" s="90" t="str">
        <f>VLOOKUP(STOCKSANLUIS[[#This Row],[CODIGO]],CLASIFICACION[],6,FALSE)</f>
        <v>B</v>
      </c>
      <c r="L1836" s="90">
        <f>IFERROR(VLOOKUP(STOCKSANLUIS[[#This Row],[CODIGO]],STOCK_STARSOFT[],3,FALSE),0)</f>
        <v>0</v>
      </c>
      <c r="M1836" s="90" t="str">
        <f>IF(STOCKSANLUIS[[#This Row],[STOCK ACTUAL]]=STOCKSANLUIS[[#This Row],[STOCK_STARSOFT]],"SIN DIFERENCIA","DIFERENCIA")</f>
        <v>SIN DIFERENCIA</v>
      </c>
    </row>
    <row r="1837" spans="1:13" ht="15" hidden="1" customHeight="1" x14ac:dyDescent="0.25">
      <c r="A1837" s="239" t="s">
        <v>22339</v>
      </c>
      <c r="B1837" s="148" t="s">
        <v>22340</v>
      </c>
      <c r="C1837" s="105"/>
      <c r="D1837" s="89" t="s">
        <v>6</v>
      </c>
      <c r="E1837" s="107" t="str">
        <f>VLOOKUP(STOCKSANLUIS[[#This Row],[CODIGO]],FAMILIAS[],4,FALSE)</f>
        <v>EVERFROST</v>
      </c>
      <c r="F1837" s="107"/>
      <c r="G1837" s="90" t="s">
        <v>19526</v>
      </c>
      <c r="H1837" s="107">
        <f>SUMIF(INGRESO_MERCADERIA[CODIGO],STOCKSANLUIS[[#This Row],[CODIGO]],INGRESO_MERCADERIA[INGRESO])</f>
        <v>4</v>
      </c>
      <c r="I1837" s="107">
        <f>SUMIF(SALIDA[CODIGO],STOCKSANLUIS[[#This Row],[CODIGO]],SALIDA[CANTIDAD])</f>
        <v>0</v>
      </c>
      <c r="J1837" s="107">
        <f>STOCKSANLUIS[[#This Row],[STOCK ALM1]]-STOCKSANLUIS[[#This Row],[SALIDA]]</f>
        <v>4</v>
      </c>
      <c r="K1837" s="107" t="str">
        <f>VLOOKUP(STOCKSANLUIS[[#This Row],[CODIGO]],CLASIFICACION[],6,FALSE)</f>
        <v>B</v>
      </c>
      <c r="L1837" s="107">
        <f>IFERROR(VLOOKUP(STOCKSANLUIS[[#This Row],[CODIGO]],STOCK_STARSOFT[],3,FALSE),0)</f>
        <v>4</v>
      </c>
      <c r="M1837" s="107" t="str">
        <f>IF(STOCKSANLUIS[[#This Row],[STOCK ACTUAL]]=STOCKSANLUIS[[#This Row],[STOCK_STARSOFT]],"SIN DIFERENCIA","DIFERENCIA")</f>
        <v>SIN DIFERENCIA</v>
      </c>
    </row>
    <row r="1838" spans="1:13" hidden="1" x14ac:dyDescent="0.25">
      <c r="A1838" s="144" t="s">
        <v>3808</v>
      </c>
      <c r="B1838" s="87" t="s">
        <v>3809</v>
      </c>
      <c r="C1838" s="88">
        <v>0</v>
      </c>
      <c r="D1838" s="89" t="s">
        <v>6</v>
      </c>
      <c r="E1838" s="90" t="str">
        <f>VLOOKUP(STOCKSANLUIS[[#This Row],[CODIGO]],FAMILIAS[],4,FALSE)</f>
        <v>FLYER</v>
      </c>
      <c r="F1838" s="90">
        <v>1</v>
      </c>
      <c r="G1838" s="90"/>
      <c r="H1838" s="90">
        <f>SUMIF(INGRESO_MERCADERIA[CODIGO],STOCKSANLUIS[[#This Row],[CODIGO]],INGRESO_MERCADERIA[INGRESO])</f>
        <v>0</v>
      </c>
      <c r="I1838" s="90">
        <f>SUMIF(SALIDA[CODIGO],STOCKSANLUIS[[#This Row],[CODIGO]],SALIDA[CANTIDAD])</f>
        <v>0</v>
      </c>
      <c r="J1838" s="90">
        <f>STOCKSANLUIS[[#This Row],[STOCK ALM1]]-STOCKSANLUIS[[#This Row],[SALIDA]]</f>
        <v>0</v>
      </c>
      <c r="K1838" s="90" t="str">
        <f>VLOOKUP(STOCKSANLUIS[[#This Row],[CODIGO]],CLASIFICACION[],6,FALSE)</f>
        <v>B</v>
      </c>
      <c r="L1838" s="90">
        <f>IFERROR(VLOOKUP(STOCKSANLUIS[[#This Row],[CODIGO]],STOCK_STARSOFT[],3,FALSE),0)</f>
        <v>0</v>
      </c>
      <c r="M1838" s="90" t="str">
        <f>IF(STOCKSANLUIS[[#This Row],[STOCK ACTUAL]]=STOCKSANLUIS[[#This Row],[STOCK_STARSOFT]],"SIN DIFERENCIA","DIFERENCIA")</f>
        <v>SIN DIFERENCIA</v>
      </c>
    </row>
    <row r="1839" spans="1:13" ht="15" hidden="1" customHeight="1" x14ac:dyDescent="0.25">
      <c r="A1839" s="144" t="s">
        <v>3810</v>
      </c>
      <c r="B1839" s="87" t="s">
        <v>3811</v>
      </c>
      <c r="C1839" s="88">
        <v>0</v>
      </c>
      <c r="D1839" s="89" t="s">
        <v>6</v>
      </c>
      <c r="E1839" s="90" t="str">
        <f>VLOOKUP(STOCKSANLUIS[[#This Row],[CODIGO]],FAMILIAS[],4,FALSE)</f>
        <v>FLYER</v>
      </c>
      <c r="F1839" s="90">
        <v>1</v>
      </c>
      <c r="G1839" s="90"/>
      <c r="H1839" s="90">
        <f>SUMIF(INGRESO_MERCADERIA[CODIGO],STOCKSANLUIS[[#This Row],[CODIGO]],INGRESO_MERCADERIA[INGRESO])</f>
        <v>0</v>
      </c>
      <c r="I1839" s="90">
        <f>SUMIF(SALIDA[CODIGO],STOCKSANLUIS[[#This Row],[CODIGO]],SALIDA[CANTIDAD])</f>
        <v>0</v>
      </c>
      <c r="J1839" s="90">
        <f>STOCKSANLUIS[[#This Row],[STOCK ALM1]]-STOCKSANLUIS[[#This Row],[SALIDA]]</f>
        <v>0</v>
      </c>
      <c r="K1839" s="90" t="str">
        <f>VLOOKUP(STOCKSANLUIS[[#This Row],[CODIGO]],CLASIFICACION[],6,FALSE)</f>
        <v>C</v>
      </c>
      <c r="L1839" s="90">
        <f>IFERROR(VLOOKUP(STOCKSANLUIS[[#This Row],[CODIGO]],STOCK_STARSOFT[],3,FALSE),0)</f>
        <v>0</v>
      </c>
      <c r="M1839" s="90" t="str">
        <f>IF(STOCKSANLUIS[[#This Row],[STOCK ACTUAL]]=STOCKSANLUIS[[#This Row],[STOCK_STARSOFT]],"SIN DIFERENCIA","DIFERENCIA")</f>
        <v>SIN DIFERENCIA</v>
      </c>
    </row>
    <row r="1840" spans="1:13" ht="15" hidden="1" customHeight="1" x14ac:dyDescent="0.25">
      <c r="A1840" s="144" t="s">
        <v>3812</v>
      </c>
      <c r="B1840" s="87" t="s">
        <v>3813</v>
      </c>
      <c r="C1840" s="88">
        <v>0</v>
      </c>
      <c r="D1840" s="89" t="s">
        <v>6</v>
      </c>
      <c r="E1840" s="90" t="str">
        <f>VLOOKUP(STOCKSANLUIS[[#This Row],[CODIGO]],FAMILIAS[],4,FALSE)</f>
        <v>TEMP BLUE</v>
      </c>
      <c r="F1840" s="90">
        <v>1</v>
      </c>
      <c r="G1840" s="90"/>
      <c r="H1840" s="90">
        <f>SUMIF(INGRESO_MERCADERIA[CODIGO],STOCKSANLUIS[[#This Row],[CODIGO]],INGRESO_MERCADERIA[INGRESO])</f>
        <v>0</v>
      </c>
      <c r="I1840" s="90">
        <f>SUMIF(SALIDA[CODIGO],STOCKSANLUIS[[#This Row],[CODIGO]],SALIDA[CANTIDAD])</f>
        <v>0</v>
      </c>
      <c r="J1840" s="90">
        <f>STOCKSANLUIS[[#This Row],[STOCK ALM1]]-STOCKSANLUIS[[#This Row],[SALIDA]]</f>
        <v>0</v>
      </c>
      <c r="K1840" s="90" t="str">
        <f>VLOOKUP(STOCKSANLUIS[[#This Row],[CODIGO]],CLASIFICACION[],6,FALSE)</f>
        <v>C</v>
      </c>
      <c r="L1840" s="90">
        <f>IFERROR(VLOOKUP(STOCKSANLUIS[[#This Row],[CODIGO]],STOCK_STARSOFT[],3,FALSE),0)</f>
        <v>0</v>
      </c>
      <c r="M1840" s="90" t="str">
        <f>IF(STOCKSANLUIS[[#This Row],[STOCK ACTUAL]]=STOCKSANLUIS[[#This Row],[STOCK_STARSOFT]],"SIN DIFERENCIA","DIFERENCIA")</f>
        <v>SIN DIFERENCIA</v>
      </c>
    </row>
    <row r="1841" spans="1:13" ht="15" hidden="1" customHeight="1" x14ac:dyDescent="0.25">
      <c r="A1841" s="144" t="s">
        <v>899</v>
      </c>
      <c r="B1841" s="87" t="s">
        <v>900</v>
      </c>
      <c r="C1841" s="88">
        <v>4</v>
      </c>
      <c r="D1841" s="89" t="s">
        <v>6</v>
      </c>
      <c r="E1841" s="90" t="str">
        <f>VLOOKUP(STOCKSANLUIS[[#This Row],[CODIGO]],FAMILIAS[],4,FALSE)</f>
        <v>QUALITY</v>
      </c>
      <c r="F1841" s="90">
        <v>1</v>
      </c>
      <c r="G1841" s="90" t="s">
        <v>19524</v>
      </c>
      <c r="H1841" s="90">
        <f>SUMIF(INGRESO_MERCADERIA[CODIGO],STOCKSANLUIS[[#This Row],[CODIGO]],INGRESO_MERCADERIA[INGRESO])</f>
        <v>4</v>
      </c>
      <c r="I1841" s="90">
        <f>SUMIF(SALIDA[CODIGO],STOCKSANLUIS[[#This Row],[CODIGO]],SALIDA[CANTIDAD])</f>
        <v>4</v>
      </c>
      <c r="J1841" s="90">
        <f>STOCKSANLUIS[[#This Row],[STOCK ALM1]]-STOCKSANLUIS[[#This Row],[SALIDA]]</f>
        <v>0</v>
      </c>
      <c r="K1841" s="90" t="str">
        <f>VLOOKUP(STOCKSANLUIS[[#This Row],[CODIGO]],CLASIFICACION[],6,FALSE)</f>
        <v>C</v>
      </c>
      <c r="L1841" s="90">
        <f>IFERROR(VLOOKUP(STOCKSANLUIS[[#This Row],[CODIGO]],STOCK_STARSOFT[],3,FALSE),0)</f>
        <v>0</v>
      </c>
      <c r="M1841" s="90" t="str">
        <f>IF(STOCKSANLUIS[[#This Row],[STOCK ACTUAL]]=STOCKSANLUIS[[#This Row],[STOCK_STARSOFT]],"SIN DIFERENCIA","DIFERENCIA")</f>
        <v>SIN DIFERENCIA</v>
      </c>
    </row>
    <row r="1842" spans="1:13" ht="15" hidden="1" customHeight="1" x14ac:dyDescent="0.25">
      <c r="A1842" s="144" t="s">
        <v>967</v>
      </c>
      <c r="B1842" s="87" t="s">
        <v>968</v>
      </c>
      <c r="C1842" s="88">
        <v>29</v>
      </c>
      <c r="D1842" s="89" t="s">
        <v>6</v>
      </c>
      <c r="E1842" s="90" t="str">
        <f>VLOOKUP(STOCKSANLUIS[[#This Row],[CODIGO]],FAMILIAS[],4,FALSE)</f>
        <v>QUALITY</v>
      </c>
      <c r="F1842" s="90">
        <v>1</v>
      </c>
      <c r="G1842" s="90" t="s">
        <v>19524</v>
      </c>
      <c r="H1842" s="90">
        <f>SUMIF(INGRESO_MERCADERIA[CODIGO],STOCKSANLUIS[[#This Row],[CODIGO]],INGRESO_MERCADERIA[INGRESO])</f>
        <v>29</v>
      </c>
      <c r="I1842" s="90">
        <f>SUMIF(SALIDA[CODIGO],STOCKSANLUIS[[#This Row],[CODIGO]],SALIDA[CANTIDAD])</f>
        <v>29</v>
      </c>
      <c r="J1842" s="90">
        <f>STOCKSANLUIS[[#This Row],[STOCK ALM1]]-STOCKSANLUIS[[#This Row],[SALIDA]]</f>
        <v>0</v>
      </c>
      <c r="K1842" s="90" t="str">
        <f>VLOOKUP(STOCKSANLUIS[[#This Row],[CODIGO]],CLASIFICACION[],6,FALSE)</f>
        <v>C</v>
      </c>
      <c r="L1842" s="90">
        <f>IFERROR(VLOOKUP(STOCKSANLUIS[[#This Row],[CODIGO]],STOCK_STARSOFT[],3,FALSE),0)</f>
        <v>0</v>
      </c>
      <c r="M1842" s="90" t="str">
        <f>IF(STOCKSANLUIS[[#This Row],[STOCK ACTUAL]]=STOCKSANLUIS[[#This Row],[STOCK_STARSOFT]],"SIN DIFERENCIA","DIFERENCIA")</f>
        <v>SIN DIFERENCIA</v>
      </c>
    </row>
    <row r="1843" spans="1:13" hidden="1" x14ac:dyDescent="0.25">
      <c r="A1843" s="144" t="s">
        <v>969</v>
      </c>
      <c r="B1843" s="87" t="s">
        <v>970</v>
      </c>
      <c r="C1843" s="88">
        <v>32</v>
      </c>
      <c r="D1843" s="89" t="s">
        <v>6</v>
      </c>
      <c r="E1843" s="90" t="str">
        <f>VLOOKUP(STOCKSANLUIS[[#This Row],[CODIGO]],FAMILIAS[],4,FALSE)</f>
        <v>QUALITY</v>
      </c>
      <c r="F1843" s="90">
        <v>1</v>
      </c>
      <c r="G1843" s="90" t="s">
        <v>19524</v>
      </c>
      <c r="H1843" s="90">
        <f>SUMIF(INGRESO_MERCADERIA[CODIGO],STOCKSANLUIS[[#This Row],[CODIGO]],INGRESO_MERCADERIA[INGRESO])</f>
        <v>32</v>
      </c>
      <c r="I1843" s="90">
        <f>SUMIF(SALIDA[CODIGO],STOCKSANLUIS[[#This Row],[CODIGO]],SALIDA[CANTIDAD])</f>
        <v>32</v>
      </c>
      <c r="J1843" s="90">
        <f>STOCKSANLUIS[[#This Row],[STOCK ALM1]]-STOCKSANLUIS[[#This Row],[SALIDA]]</f>
        <v>0</v>
      </c>
      <c r="K1843" s="90" t="str">
        <f>VLOOKUP(STOCKSANLUIS[[#This Row],[CODIGO]],CLASIFICACION[],6,FALSE)</f>
        <v>C</v>
      </c>
      <c r="L1843" s="90">
        <f>IFERROR(VLOOKUP(STOCKSANLUIS[[#This Row],[CODIGO]],STOCK_STARSOFT[],3,FALSE),0)</f>
        <v>0</v>
      </c>
      <c r="M1843" s="90" t="str">
        <f>IF(STOCKSANLUIS[[#This Row],[STOCK ACTUAL]]=STOCKSANLUIS[[#This Row],[STOCK_STARSOFT]],"SIN DIFERENCIA","DIFERENCIA")</f>
        <v>SIN DIFERENCIA</v>
      </c>
    </row>
    <row r="1844" spans="1:13" ht="15" hidden="1" customHeight="1" x14ac:dyDescent="0.25">
      <c r="A1844" s="144" t="s">
        <v>1568</v>
      </c>
      <c r="B1844" s="87" t="s">
        <v>1569</v>
      </c>
      <c r="C1844" s="88">
        <v>8</v>
      </c>
      <c r="D1844" s="89" t="s">
        <v>6</v>
      </c>
      <c r="E1844" s="90" t="str">
        <f>VLOOKUP(STOCKSANLUIS[[#This Row],[CODIGO]],FAMILIAS[],4,FALSE)</f>
        <v>QUALITY</v>
      </c>
      <c r="F1844" s="90">
        <v>1</v>
      </c>
      <c r="G1844" s="90" t="s">
        <v>19524</v>
      </c>
      <c r="H1844" s="90">
        <f>SUMIF(INGRESO_MERCADERIA[CODIGO],STOCKSANLUIS[[#This Row],[CODIGO]],INGRESO_MERCADERIA[INGRESO])</f>
        <v>8</v>
      </c>
      <c r="I1844" s="90">
        <f>SUMIF(SALIDA[CODIGO],STOCKSANLUIS[[#This Row],[CODIGO]],SALIDA[CANTIDAD])</f>
        <v>8</v>
      </c>
      <c r="J1844" s="90">
        <f>STOCKSANLUIS[[#This Row],[STOCK ALM1]]-STOCKSANLUIS[[#This Row],[SALIDA]]</f>
        <v>0</v>
      </c>
      <c r="K1844" s="90" t="str">
        <f>VLOOKUP(STOCKSANLUIS[[#This Row],[CODIGO]],CLASIFICACION[],6,FALSE)</f>
        <v>C</v>
      </c>
      <c r="L1844" s="90">
        <f>IFERROR(VLOOKUP(STOCKSANLUIS[[#This Row],[CODIGO]],STOCK_STARSOFT[],3,FALSE),0)</f>
        <v>0</v>
      </c>
      <c r="M1844" s="90" t="str">
        <f>IF(STOCKSANLUIS[[#This Row],[STOCK ACTUAL]]=STOCKSANLUIS[[#This Row],[STOCK_STARSOFT]],"SIN DIFERENCIA","DIFERENCIA")</f>
        <v>SIN DIFERENCIA</v>
      </c>
    </row>
    <row r="1845" spans="1:13" ht="15" hidden="1" customHeight="1" x14ac:dyDescent="0.25">
      <c r="A1845" s="144" t="s">
        <v>1988</v>
      </c>
      <c r="B1845" s="87" t="s">
        <v>1989</v>
      </c>
      <c r="C1845" s="88">
        <v>23</v>
      </c>
      <c r="D1845" s="89" t="s">
        <v>6</v>
      </c>
      <c r="E1845" s="90" t="str">
        <f>VLOOKUP(STOCKSANLUIS[[#This Row],[CODIGO]],FAMILIAS[],4,FALSE)</f>
        <v>QUALITY</v>
      </c>
      <c r="F1845" s="90">
        <v>1</v>
      </c>
      <c r="G1845" s="90" t="s">
        <v>19524</v>
      </c>
      <c r="H1845" s="90">
        <f>SUMIF(INGRESO_MERCADERIA[CODIGO],STOCKSANLUIS[[#This Row],[CODIGO]],INGRESO_MERCADERIA[INGRESO])</f>
        <v>23</v>
      </c>
      <c r="I1845" s="90">
        <f>SUMIF(SALIDA[CODIGO],STOCKSANLUIS[[#This Row],[CODIGO]],SALIDA[CANTIDAD])</f>
        <v>23</v>
      </c>
      <c r="J1845" s="90">
        <f>STOCKSANLUIS[[#This Row],[STOCK ALM1]]-STOCKSANLUIS[[#This Row],[SALIDA]]</f>
        <v>0</v>
      </c>
      <c r="K1845" s="90" t="str">
        <f>VLOOKUP(STOCKSANLUIS[[#This Row],[CODIGO]],CLASIFICACION[],6,FALSE)</f>
        <v>C</v>
      </c>
      <c r="L1845" s="90">
        <f>IFERROR(VLOOKUP(STOCKSANLUIS[[#This Row],[CODIGO]],STOCK_STARSOFT[],3,FALSE),0)</f>
        <v>0</v>
      </c>
      <c r="M1845" s="90" t="str">
        <f>IF(STOCKSANLUIS[[#This Row],[STOCK ACTUAL]]=STOCKSANLUIS[[#This Row],[STOCK_STARSOFT]],"SIN DIFERENCIA","DIFERENCIA")</f>
        <v>SIN DIFERENCIA</v>
      </c>
    </row>
    <row r="1846" spans="1:13" ht="15" hidden="1" customHeight="1" x14ac:dyDescent="0.25">
      <c r="A1846" s="144" t="s">
        <v>1992</v>
      </c>
      <c r="B1846" s="87" t="s">
        <v>1993</v>
      </c>
      <c r="C1846" s="88">
        <v>7</v>
      </c>
      <c r="D1846" s="89" t="s">
        <v>6</v>
      </c>
      <c r="E1846" s="90" t="str">
        <f>VLOOKUP(STOCKSANLUIS[[#This Row],[CODIGO]],FAMILIAS[],4,FALSE)</f>
        <v>QUALITY</v>
      </c>
      <c r="F1846" s="90">
        <v>1</v>
      </c>
      <c r="G1846" s="90" t="s">
        <v>19524</v>
      </c>
      <c r="H1846" s="90">
        <f>SUMIF(INGRESO_MERCADERIA[CODIGO],STOCKSANLUIS[[#This Row],[CODIGO]],INGRESO_MERCADERIA[INGRESO])</f>
        <v>7</v>
      </c>
      <c r="I1846" s="90">
        <f>SUMIF(SALIDA[CODIGO],STOCKSANLUIS[[#This Row],[CODIGO]],SALIDA[CANTIDAD])</f>
        <v>0</v>
      </c>
      <c r="J1846" s="90">
        <f>STOCKSANLUIS[[#This Row],[STOCK ALM1]]-STOCKSANLUIS[[#This Row],[SALIDA]]</f>
        <v>7</v>
      </c>
      <c r="K1846" s="90" t="str">
        <f>VLOOKUP(STOCKSANLUIS[[#This Row],[CODIGO]],CLASIFICACION[],6,FALSE)</f>
        <v>C</v>
      </c>
      <c r="L1846" s="90">
        <f>IFERROR(VLOOKUP(STOCKSANLUIS[[#This Row],[CODIGO]],STOCK_STARSOFT[],3,FALSE),0)</f>
        <v>7</v>
      </c>
      <c r="M1846" s="90" t="str">
        <f>IF(STOCKSANLUIS[[#This Row],[STOCK ACTUAL]]=STOCKSANLUIS[[#This Row],[STOCK_STARSOFT]],"SIN DIFERENCIA","DIFERENCIA")</f>
        <v>SIN DIFERENCIA</v>
      </c>
    </row>
    <row r="1847" spans="1:13" ht="15" hidden="1" customHeight="1" x14ac:dyDescent="0.25">
      <c r="A1847" s="144" t="s">
        <v>1998</v>
      </c>
      <c r="B1847" s="87" t="s">
        <v>1999</v>
      </c>
      <c r="C1847" s="88">
        <v>9</v>
      </c>
      <c r="D1847" s="89" t="s">
        <v>6</v>
      </c>
      <c r="E1847" s="90" t="str">
        <f>VLOOKUP(STOCKSANLUIS[[#This Row],[CODIGO]],FAMILIAS[],4,FALSE)</f>
        <v>QUALITY</v>
      </c>
      <c r="F1847" s="90">
        <v>1</v>
      </c>
      <c r="G1847" s="90" t="s">
        <v>19524</v>
      </c>
      <c r="H1847" s="90">
        <f>SUMIF(INGRESO_MERCADERIA[CODIGO],STOCKSANLUIS[[#This Row],[CODIGO]],INGRESO_MERCADERIA[INGRESO])</f>
        <v>39</v>
      </c>
      <c r="I1847" s="90">
        <f>SUMIF(SALIDA[CODIGO],STOCKSANLUIS[[#This Row],[CODIGO]],SALIDA[CANTIDAD])</f>
        <v>35</v>
      </c>
      <c r="J1847" s="90">
        <f>STOCKSANLUIS[[#This Row],[STOCK ALM1]]-STOCKSANLUIS[[#This Row],[SALIDA]]</f>
        <v>4</v>
      </c>
      <c r="K1847" s="90" t="str">
        <f>VLOOKUP(STOCKSANLUIS[[#This Row],[CODIGO]],CLASIFICACION[],6,FALSE)</f>
        <v>C</v>
      </c>
      <c r="L1847" s="90">
        <f>IFERROR(VLOOKUP(STOCKSANLUIS[[#This Row],[CODIGO]],STOCK_STARSOFT[],3,FALSE),0)</f>
        <v>4</v>
      </c>
      <c r="M1847" s="90" t="str">
        <f>IF(STOCKSANLUIS[[#This Row],[STOCK ACTUAL]]=STOCKSANLUIS[[#This Row],[STOCK_STARSOFT]],"SIN DIFERENCIA","DIFERENCIA")</f>
        <v>SIN DIFERENCIA</v>
      </c>
    </row>
    <row r="1848" spans="1:13" hidden="1" x14ac:dyDescent="0.25">
      <c r="A1848" s="144" t="s">
        <v>2280</v>
      </c>
      <c r="B1848" s="87" t="s">
        <v>2281</v>
      </c>
      <c r="C1848" s="88">
        <v>17</v>
      </c>
      <c r="D1848" s="89" t="s">
        <v>6</v>
      </c>
      <c r="E1848" s="90" t="str">
        <f>VLOOKUP(STOCKSANLUIS[[#This Row],[CODIGO]],FAMILIAS[],4,FALSE)</f>
        <v>QUALITY</v>
      </c>
      <c r="F1848" s="90">
        <v>1</v>
      </c>
      <c r="G1848" s="90" t="s">
        <v>19524</v>
      </c>
      <c r="H1848" s="90">
        <f>SUMIF(INGRESO_MERCADERIA[CODIGO],STOCKSANLUIS[[#This Row],[CODIGO]],INGRESO_MERCADERIA[INGRESO])</f>
        <v>24</v>
      </c>
      <c r="I1848" s="90">
        <f>SUMIF(SALIDA[CODIGO],STOCKSANLUIS[[#This Row],[CODIGO]],SALIDA[CANTIDAD])</f>
        <v>24</v>
      </c>
      <c r="J1848" s="90">
        <f>STOCKSANLUIS[[#This Row],[STOCK ALM1]]-STOCKSANLUIS[[#This Row],[SALIDA]]</f>
        <v>0</v>
      </c>
      <c r="K1848" s="90" t="str">
        <f>VLOOKUP(STOCKSANLUIS[[#This Row],[CODIGO]],CLASIFICACION[],6,FALSE)</f>
        <v>C</v>
      </c>
      <c r="L1848" s="90">
        <f>IFERROR(VLOOKUP(STOCKSANLUIS[[#This Row],[CODIGO]],STOCK_STARSOFT[],3,FALSE),0)</f>
        <v>0</v>
      </c>
      <c r="M1848" s="90" t="str">
        <f>IF(STOCKSANLUIS[[#This Row],[STOCK ACTUAL]]=STOCKSANLUIS[[#This Row],[STOCK_STARSOFT]],"SIN DIFERENCIA","DIFERENCIA")</f>
        <v>SIN DIFERENCIA</v>
      </c>
    </row>
    <row r="1849" spans="1:13" ht="15" hidden="1" customHeight="1" x14ac:dyDescent="0.25">
      <c r="A1849" s="144" t="s">
        <v>2395</v>
      </c>
      <c r="B1849" s="87" t="s">
        <v>2396</v>
      </c>
      <c r="C1849" s="88">
        <v>2</v>
      </c>
      <c r="D1849" s="89" t="s">
        <v>6</v>
      </c>
      <c r="E1849" s="90" t="str">
        <f>VLOOKUP(STOCKSANLUIS[[#This Row],[CODIGO]],FAMILIAS[],4,FALSE)</f>
        <v>QUALITY</v>
      </c>
      <c r="F1849" s="90">
        <v>1</v>
      </c>
      <c r="G1849" s="90" t="s">
        <v>19524</v>
      </c>
      <c r="H1849" s="90">
        <f>SUMIF(INGRESO_MERCADERIA[CODIGO],STOCKSANLUIS[[#This Row],[CODIGO]],INGRESO_MERCADERIA[INGRESO])</f>
        <v>2</v>
      </c>
      <c r="I1849" s="90">
        <f>SUMIF(SALIDA[CODIGO],STOCKSANLUIS[[#This Row],[CODIGO]],SALIDA[CANTIDAD])</f>
        <v>2</v>
      </c>
      <c r="J1849" s="90">
        <f>STOCKSANLUIS[[#This Row],[STOCK ALM1]]-STOCKSANLUIS[[#This Row],[SALIDA]]</f>
        <v>0</v>
      </c>
      <c r="K1849" s="90" t="str">
        <f>VLOOKUP(STOCKSANLUIS[[#This Row],[CODIGO]],CLASIFICACION[],6,FALSE)</f>
        <v>C</v>
      </c>
      <c r="L1849" s="90">
        <f>IFERROR(VLOOKUP(STOCKSANLUIS[[#This Row],[CODIGO]],STOCK_STARSOFT[],3,FALSE),0)</f>
        <v>0</v>
      </c>
      <c r="M1849" s="90" t="str">
        <f>IF(STOCKSANLUIS[[#This Row],[STOCK ACTUAL]]=STOCKSANLUIS[[#This Row],[STOCK_STARSOFT]],"SIN DIFERENCIA","DIFERENCIA")</f>
        <v>SIN DIFERENCIA</v>
      </c>
    </row>
    <row r="1850" spans="1:13" ht="15" hidden="1" customHeight="1" x14ac:dyDescent="0.25">
      <c r="A1850" s="144" t="s">
        <v>2627</v>
      </c>
      <c r="B1850" s="87" t="s">
        <v>2628</v>
      </c>
      <c r="C1850" s="88">
        <v>24</v>
      </c>
      <c r="D1850" s="89" t="s">
        <v>6</v>
      </c>
      <c r="E1850" s="90" t="str">
        <f>VLOOKUP(STOCKSANLUIS[[#This Row],[CODIGO]],FAMILIAS[],4,FALSE)</f>
        <v>QUALITY</v>
      </c>
      <c r="F1850" s="90">
        <v>1</v>
      </c>
      <c r="G1850" s="90" t="s">
        <v>19524</v>
      </c>
      <c r="H1850" s="90">
        <f>SUMIF(INGRESO_MERCADERIA[CODIGO],STOCKSANLUIS[[#This Row],[CODIGO]],INGRESO_MERCADERIA[INGRESO])</f>
        <v>34</v>
      </c>
      <c r="I1850" s="90">
        <f>SUMIF(SALIDA[CODIGO],STOCKSANLUIS[[#This Row],[CODIGO]],SALIDA[CANTIDAD])</f>
        <v>4</v>
      </c>
      <c r="J1850" s="90">
        <f>STOCKSANLUIS[[#This Row],[STOCK ALM1]]-STOCKSANLUIS[[#This Row],[SALIDA]]</f>
        <v>30</v>
      </c>
      <c r="K1850" s="90" t="str">
        <f>VLOOKUP(STOCKSANLUIS[[#This Row],[CODIGO]],CLASIFICACION[],6,FALSE)</f>
        <v>C</v>
      </c>
      <c r="L1850" s="90">
        <f>IFERROR(VLOOKUP(STOCKSANLUIS[[#This Row],[CODIGO]],STOCK_STARSOFT[],3,FALSE),0)</f>
        <v>30</v>
      </c>
      <c r="M1850" s="90" t="str">
        <f>IF(STOCKSANLUIS[[#This Row],[STOCK ACTUAL]]=STOCKSANLUIS[[#This Row],[STOCK_STARSOFT]],"SIN DIFERENCIA","DIFERENCIA")</f>
        <v>SIN DIFERENCIA</v>
      </c>
    </row>
    <row r="1851" spans="1:13" ht="15" hidden="1" customHeight="1" x14ac:dyDescent="0.25">
      <c r="A1851" s="144" t="s">
        <v>2745</v>
      </c>
      <c r="B1851" s="87" t="s">
        <v>2746</v>
      </c>
      <c r="C1851" s="88">
        <v>4</v>
      </c>
      <c r="D1851" s="89" t="s">
        <v>6</v>
      </c>
      <c r="E1851" s="90" t="str">
        <f>VLOOKUP(STOCKSANLUIS[[#This Row],[CODIGO]],FAMILIAS[],4,FALSE)</f>
        <v>QUALITY</v>
      </c>
      <c r="F1851" s="90">
        <v>1</v>
      </c>
      <c r="G1851" s="90" t="s">
        <v>19524</v>
      </c>
      <c r="H1851" s="90">
        <f>SUMIF(INGRESO_MERCADERIA[CODIGO],STOCKSANLUIS[[#This Row],[CODIGO]],INGRESO_MERCADERIA[INGRESO])</f>
        <v>21</v>
      </c>
      <c r="I1851" s="90">
        <f>SUMIF(SALIDA[CODIGO],STOCKSANLUIS[[#This Row],[CODIGO]],SALIDA[CANTIDAD])</f>
        <v>1</v>
      </c>
      <c r="J1851" s="90">
        <f>STOCKSANLUIS[[#This Row],[STOCK ALM1]]-STOCKSANLUIS[[#This Row],[SALIDA]]</f>
        <v>20</v>
      </c>
      <c r="K1851" s="90" t="str">
        <f>VLOOKUP(STOCKSANLUIS[[#This Row],[CODIGO]],CLASIFICACION[],6,FALSE)</f>
        <v>C</v>
      </c>
      <c r="L1851" s="90">
        <f>IFERROR(VLOOKUP(STOCKSANLUIS[[#This Row],[CODIGO]],STOCK_STARSOFT[],3,FALSE),0)</f>
        <v>20</v>
      </c>
      <c r="M1851" s="90" t="str">
        <f>IF(STOCKSANLUIS[[#This Row],[STOCK ACTUAL]]=STOCKSANLUIS[[#This Row],[STOCK_STARSOFT]],"SIN DIFERENCIA","DIFERENCIA")</f>
        <v>SIN DIFERENCIA</v>
      </c>
    </row>
    <row r="1852" spans="1:13" ht="15" hidden="1" customHeight="1" x14ac:dyDescent="0.25">
      <c r="A1852" s="144" t="s">
        <v>3838</v>
      </c>
      <c r="B1852" s="87" t="s">
        <v>3839</v>
      </c>
      <c r="C1852" s="88">
        <v>7</v>
      </c>
      <c r="D1852" s="89" t="s">
        <v>6</v>
      </c>
      <c r="E1852" s="90" t="str">
        <f>VLOOKUP(STOCKSANLUIS[[#This Row],[CODIGO]],FAMILIAS[],4,FALSE)</f>
        <v>WINCELL</v>
      </c>
      <c r="F1852" s="90">
        <v>1</v>
      </c>
      <c r="G1852" s="90" t="s">
        <v>19524</v>
      </c>
      <c r="H1852" s="90">
        <f>SUMIF(INGRESO_MERCADERIA[CODIGO],STOCKSANLUIS[[#This Row],[CODIGO]],INGRESO_MERCADERIA[INGRESO])</f>
        <v>23</v>
      </c>
      <c r="I1852" s="90">
        <f>SUMIF(SALIDA[CODIGO],STOCKSANLUIS[[#This Row],[CODIGO]],SALIDA[CANTIDAD])</f>
        <v>23</v>
      </c>
      <c r="J1852" s="90">
        <f>STOCKSANLUIS[[#This Row],[STOCK ALM1]]-STOCKSANLUIS[[#This Row],[SALIDA]]</f>
        <v>0</v>
      </c>
      <c r="K1852" s="90" t="str">
        <f>VLOOKUP(STOCKSANLUIS[[#This Row],[CODIGO]],CLASIFICACION[],6,FALSE)</f>
        <v>C</v>
      </c>
      <c r="L1852" s="90">
        <f>IFERROR(VLOOKUP(STOCKSANLUIS[[#This Row],[CODIGO]],STOCK_STARSOFT[],3,FALSE),0)</f>
        <v>0</v>
      </c>
      <c r="M1852" s="90" t="str">
        <f>IF(STOCKSANLUIS[[#This Row],[STOCK ACTUAL]]=STOCKSANLUIS[[#This Row],[STOCK_STARSOFT]],"SIN DIFERENCIA","DIFERENCIA")</f>
        <v>SIN DIFERENCIA</v>
      </c>
    </row>
    <row r="1853" spans="1:13" ht="15" hidden="1" customHeight="1" x14ac:dyDescent="0.25">
      <c r="A1853" s="144" t="s">
        <v>3840</v>
      </c>
      <c r="B1853" s="87" t="s">
        <v>3841</v>
      </c>
      <c r="C1853" s="88">
        <v>0</v>
      </c>
      <c r="D1853" s="89" t="s">
        <v>6</v>
      </c>
      <c r="E1853" s="90" t="str">
        <f>VLOOKUP(STOCKSANLUIS[[#This Row],[CODIGO]],FAMILIAS[],4,FALSE)</f>
        <v>WINCELL</v>
      </c>
      <c r="F1853" s="90">
        <v>1</v>
      </c>
      <c r="G1853" s="90"/>
      <c r="H1853" s="90">
        <f>SUMIF(INGRESO_MERCADERIA[CODIGO],STOCKSANLUIS[[#This Row],[CODIGO]],INGRESO_MERCADERIA[INGRESO])</f>
        <v>0</v>
      </c>
      <c r="I1853" s="90">
        <f>SUMIF(SALIDA[CODIGO],STOCKSANLUIS[[#This Row],[CODIGO]],SALIDA[CANTIDAD])</f>
        <v>0</v>
      </c>
      <c r="J1853" s="90">
        <f>STOCKSANLUIS[[#This Row],[STOCK ALM1]]-STOCKSANLUIS[[#This Row],[SALIDA]]</f>
        <v>0</v>
      </c>
      <c r="K1853" s="90" t="str">
        <f>VLOOKUP(STOCKSANLUIS[[#This Row],[CODIGO]],CLASIFICACION[],6,FALSE)</f>
        <v>C</v>
      </c>
      <c r="L1853" s="90">
        <f>IFERROR(VLOOKUP(STOCKSANLUIS[[#This Row],[CODIGO]],STOCK_STARSOFT[],3,FALSE),0)</f>
        <v>0</v>
      </c>
      <c r="M1853" s="90" t="str">
        <f>IF(STOCKSANLUIS[[#This Row],[STOCK ACTUAL]]=STOCKSANLUIS[[#This Row],[STOCK_STARSOFT]],"SIN DIFERENCIA","DIFERENCIA")</f>
        <v>SIN DIFERENCIA</v>
      </c>
    </row>
    <row r="1854" spans="1:13" ht="15" hidden="1" customHeight="1" x14ac:dyDescent="0.25">
      <c r="A1854" s="144" t="s">
        <v>3981</v>
      </c>
      <c r="B1854" s="87" t="s">
        <v>3982</v>
      </c>
      <c r="C1854" s="88">
        <v>20</v>
      </c>
      <c r="D1854" s="89" t="s">
        <v>6</v>
      </c>
      <c r="E1854" s="90" t="str">
        <f>VLOOKUP(STOCKSANLUIS[[#This Row],[CODIGO]],FAMILIAS[],4,FALSE)</f>
        <v>ZHEJIANG YONGHE</v>
      </c>
      <c r="F1854" s="90">
        <v>1</v>
      </c>
      <c r="G1854" s="90" t="s">
        <v>19526</v>
      </c>
      <c r="H1854" s="90">
        <f>SUMIF(INGRESO_MERCADERIA[CODIGO],STOCKSANLUIS[[#This Row],[CODIGO]],INGRESO_MERCADERIA[INGRESO])</f>
        <v>46</v>
      </c>
      <c r="I1854" s="90">
        <f>SUMIF(SALIDA[CODIGO],STOCKSANLUIS[[#This Row],[CODIGO]],SALIDA[CANTIDAD])</f>
        <v>31</v>
      </c>
      <c r="J1854" s="90">
        <f>STOCKSANLUIS[[#This Row],[STOCK ALM1]]-STOCKSANLUIS[[#This Row],[SALIDA]]</f>
        <v>15</v>
      </c>
      <c r="K1854" s="90" t="str">
        <f>VLOOKUP(STOCKSANLUIS[[#This Row],[CODIGO]],CLASIFICACION[],6,FALSE)</f>
        <v>C</v>
      </c>
      <c r="L1854" s="90">
        <f>IFERROR(VLOOKUP(STOCKSANLUIS[[#This Row],[CODIGO]],STOCK_STARSOFT[],3,FALSE),0)</f>
        <v>15</v>
      </c>
      <c r="M1854" s="90" t="str">
        <f>IF(STOCKSANLUIS[[#This Row],[STOCK ACTUAL]]=STOCKSANLUIS[[#This Row],[STOCK_STARSOFT]],"SIN DIFERENCIA","DIFERENCIA")</f>
        <v>SIN DIFERENCIA</v>
      </c>
    </row>
    <row r="1855" spans="1:13" ht="15" hidden="1" customHeight="1" x14ac:dyDescent="0.25">
      <c r="A1855" s="144" t="s">
        <v>3693</v>
      </c>
      <c r="B1855" s="87" t="s">
        <v>3694</v>
      </c>
      <c r="C1855" s="88">
        <v>1</v>
      </c>
      <c r="D1855" s="89" t="s">
        <v>6</v>
      </c>
      <c r="E1855" s="90" t="str">
        <f>VLOOKUP(STOCKSANLUIS[[#This Row],[CODIGO]],FAMILIAS[],4,FALSE)</f>
        <v>QUALITY</v>
      </c>
      <c r="F1855" s="90">
        <v>1</v>
      </c>
      <c r="G1855" s="90" t="s">
        <v>19524</v>
      </c>
      <c r="H1855" s="90">
        <f>SUMIF(INGRESO_MERCADERIA[CODIGO],STOCKSANLUIS[[#This Row],[CODIGO]],INGRESO_MERCADERIA[INGRESO])</f>
        <v>1</v>
      </c>
      <c r="I1855" s="90">
        <f>SUMIF(SALIDA[CODIGO],STOCKSANLUIS[[#This Row],[CODIGO]],SALIDA[CANTIDAD])</f>
        <v>1</v>
      </c>
      <c r="J1855" s="90">
        <f>STOCKSANLUIS[[#This Row],[STOCK ALM1]]-STOCKSANLUIS[[#This Row],[SALIDA]]</f>
        <v>0</v>
      </c>
      <c r="K1855" s="90" t="str">
        <f>VLOOKUP(STOCKSANLUIS[[#This Row],[CODIGO]],CLASIFICACION[],6,FALSE)</f>
        <v>C</v>
      </c>
      <c r="L1855" s="90">
        <f>IFERROR(VLOOKUP(STOCKSANLUIS[[#This Row],[CODIGO]],STOCK_STARSOFT[],3,FALSE),0)</f>
        <v>0</v>
      </c>
      <c r="M1855" s="90" t="str">
        <f>IF(STOCKSANLUIS[[#This Row],[STOCK ACTUAL]]=STOCKSANLUIS[[#This Row],[STOCK_STARSOFT]],"SIN DIFERENCIA","DIFERENCIA")</f>
        <v>SIN DIFERENCIA</v>
      </c>
    </row>
    <row r="1856" spans="1:13" ht="15" hidden="1" customHeight="1" x14ac:dyDescent="0.25">
      <c r="A1856" s="144" t="s">
        <v>3846</v>
      </c>
      <c r="B1856" s="87" t="s">
        <v>3847</v>
      </c>
      <c r="C1856" s="88">
        <v>0</v>
      </c>
      <c r="D1856" s="89" t="s">
        <v>6</v>
      </c>
      <c r="E1856" s="90" t="str">
        <f>VLOOKUP(STOCKSANLUIS[[#This Row],[CODIGO]],FAMILIAS[],4,FALSE)</f>
        <v>MIPAL</v>
      </c>
      <c r="F1856" s="90">
        <v>1</v>
      </c>
      <c r="G1856" s="90"/>
      <c r="H1856" s="90">
        <f>SUMIF(INGRESO_MERCADERIA[CODIGO],STOCKSANLUIS[[#This Row],[CODIGO]],INGRESO_MERCADERIA[INGRESO])</f>
        <v>0</v>
      </c>
      <c r="I1856" s="90">
        <f>SUMIF(SALIDA[CODIGO],STOCKSANLUIS[[#This Row],[CODIGO]],SALIDA[CANTIDAD])</f>
        <v>0</v>
      </c>
      <c r="J1856" s="90">
        <f>STOCKSANLUIS[[#This Row],[STOCK ALM1]]-STOCKSANLUIS[[#This Row],[SALIDA]]</f>
        <v>0</v>
      </c>
      <c r="K1856" s="90" t="str">
        <f>VLOOKUP(STOCKSANLUIS[[#This Row],[CODIGO]],CLASIFICACION[],6,FALSE)</f>
        <v>C</v>
      </c>
      <c r="L1856" s="90">
        <f>IFERROR(VLOOKUP(STOCKSANLUIS[[#This Row],[CODIGO]],STOCK_STARSOFT[],3,FALSE),0)</f>
        <v>0</v>
      </c>
      <c r="M1856" s="90" t="str">
        <f>IF(STOCKSANLUIS[[#This Row],[STOCK ACTUAL]]=STOCKSANLUIS[[#This Row],[STOCK_STARSOFT]],"SIN DIFERENCIA","DIFERENCIA")</f>
        <v>SIN DIFERENCIA</v>
      </c>
    </row>
    <row r="1857" spans="1:13" ht="15" hidden="1" customHeight="1" x14ac:dyDescent="0.25">
      <c r="A1857" s="144" t="s">
        <v>3848</v>
      </c>
      <c r="B1857" s="87" t="s">
        <v>3849</v>
      </c>
      <c r="C1857" s="88">
        <v>0</v>
      </c>
      <c r="D1857" s="89" t="s">
        <v>6</v>
      </c>
      <c r="E1857" s="90" t="str">
        <f>VLOOKUP(STOCKSANLUIS[[#This Row],[CODIGO]],FAMILIAS[],4,FALSE)</f>
        <v>EVERWELL</v>
      </c>
      <c r="F1857" s="90">
        <v>1</v>
      </c>
      <c r="G1857" s="90"/>
      <c r="H1857" s="90">
        <f>SUMIF(INGRESO_MERCADERIA[CODIGO],STOCKSANLUIS[[#This Row],[CODIGO]],INGRESO_MERCADERIA[INGRESO])</f>
        <v>0</v>
      </c>
      <c r="I1857" s="90">
        <f>SUMIF(SALIDA[CODIGO],STOCKSANLUIS[[#This Row],[CODIGO]],SALIDA[CANTIDAD])</f>
        <v>0</v>
      </c>
      <c r="J1857" s="90">
        <f>STOCKSANLUIS[[#This Row],[STOCK ALM1]]-STOCKSANLUIS[[#This Row],[SALIDA]]</f>
        <v>0</v>
      </c>
      <c r="K1857" s="90" t="str">
        <f>VLOOKUP(STOCKSANLUIS[[#This Row],[CODIGO]],CLASIFICACION[],6,FALSE)</f>
        <v>C</v>
      </c>
      <c r="L1857" s="90">
        <f>IFERROR(VLOOKUP(STOCKSANLUIS[[#This Row],[CODIGO]],STOCK_STARSOFT[],3,FALSE),0)</f>
        <v>0</v>
      </c>
      <c r="M1857" s="90" t="str">
        <f>IF(STOCKSANLUIS[[#This Row],[STOCK ACTUAL]]=STOCKSANLUIS[[#This Row],[STOCK_STARSOFT]],"SIN DIFERENCIA","DIFERENCIA")</f>
        <v>SIN DIFERENCIA</v>
      </c>
    </row>
    <row r="1858" spans="1:13" ht="15" hidden="1" customHeight="1" x14ac:dyDescent="0.25">
      <c r="A1858" s="144" t="s">
        <v>3850</v>
      </c>
      <c r="B1858" s="87" t="s">
        <v>3851</v>
      </c>
      <c r="C1858" s="88">
        <v>0</v>
      </c>
      <c r="D1858" s="89" t="s">
        <v>6</v>
      </c>
      <c r="E1858" s="90" t="str">
        <f>VLOOKUP(STOCKSANLUIS[[#This Row],[CODIGO]],FAMILIAS[],4,FALSE)</f>
        <v>EVERWELL</v>
      </c>
      <c r="F1858" s="90">
        <v>1</v>
      </c>
      <c r="G1858" s="90"/>
      <c r="H1858" s="90">
        <f>SUMIF(INGRESO_MERCADERIA[CODIGO],STOCKSANLUIS[[#This Row],[CODIGO]],INGRESO_MERCADERIA[INGRESO])</f>
        <v>0</v>
      </c>
      <c r="I1858" s="90">
        <f>SUMIF(SALIDA[CODIGO],STOCKSANLUIS[[#This Row],[CODIGO]],SALIDA[CANTIDAD])</f>
        <v>0</v>
      </c>
      <c r="J1858" s="90">
        <f>STOCKSANLUIS[[#This Row],[STOCK ALM1]]-STOCKSANLUIS[[#This Row],[SALIDA]]</f>
        <v>0</v>
      </c>
      <c r="K1858" s="90" t="str">
        <f>VLOOKUP(STOCKSANLUIS[[#This Row],[CODIGO]],CLASIFICACION[],6,FALSE)</f>
        <v>C</v>
      </c>
      <c r="L1858" s="90">
        <f>IFERROR(VLOOKUP(STOCKSANLUIS[[#This Row],[CODIGO]],STOCK_STARSOFT[],3,FALSE),0)</f>
        <v>0</v>
      </c>
      <c r="M1858" s="90" t="str">
        <f>IF(STOCKSANLUIS[[#This Row],[STOCK ACTUAL]]=STOCKSANLUIS[[#This Row],[STOCK_STARSOFT]],"SIN DIFERENCIA","DIFERENCIA")</f>
        <v>SIN DIFERENCIA</v>
      </c>
    </row>
    <row r="1859" spans="1:13" ht="15" hidden="1" customHeight="1" x14ac:dyDescent="0.25">
      <c r="A1859" s="144" t="s">
        <v>3852</v>
      </c>
      <c r="B1859" s="87" t="s">
        <v>3853</v>
      </c>
      <c r="C1859" s="88">
        <v>0</v>
      </c>
      <c r="D1859" s="89" t="s">
        <v>6</v>
      </c>
      <c r="E1859" s="90" t="str">
        <f>VLOOKUP(STOCKSANLUIS[[#This Row],[CODIGO]],FAMILIAS[],4,FALSE)</f>
        <v>EVERWELL</v>
      </c>
      <c r="F1859" s="90">
        <v>1</v>
      </c>
      <c r="G1859" s="90"/>
      <c r="H1859" s="90">
        <f>SUMIF(INGRESO_MERCADERIA[CODIGO],STOCKSANLUIS[[#This Row],[CODIGO]],INGRESO_MERCADERIA[INGRESO])</f>
        <v>0</v>
      </c>
      <c r="I1859" s="90">
        <f>SUMIF(SALIDA[CODIGO],STOCKSANLUIS[[#This Row],[CODIGO]],SALIDA[CANTIDAD])</f>
        <v>0</v>
      </c>
      <c r="J1859" s="90">
        <f>STOCKSANLUIS[[#This Row],[STOCK ALM1]]-STOCKSANLUIS[[#This Row],[SALIDA]]</f>
        <v>0</v>
      </c>
      <c r="K1859" s="90" t="str">
        <f>VLOOKUP(STOCKSANLUIS[[#This Row],[CODIGO]],CLASIFICACION[],6,FALSE)</f>
        <v>C</v>
      </c>
      <c r="L1859" s="90">
        <f>IFERROR(VLOOKUP(STOCKSANLUIS[[#This Row],[CODIGO]],STOCK_STARSOFT[],3,FALSE),0)</f>
        <v>0</v>
      </c>
      <c r="M1859" s="90" t="str">
        <f>IF(STOCKSANLUIS[[#This Row],[STOCK ACTUAL]]=STOCKSANLUIS[[#This Row],[STOCK_STARSOFT]],"SIN DIFERENCIA","DIFERENCIA")</f>
        <v>SIN DIFERENCIA</v>
      </c>
    </row>
    <row r="1860" spans="1:13" hidden="1" x14ac:dyDescent="0.25">
      <c r="A1860" s="144" t="s">
        <v>2747</v>
      </c>
      <c r="B1860" s="87" t="s">
        <v>2748</v>
      </c>
      <c r="C1860" s="88">
        <v>4</v>
      </c>
      <c r="D1860" s="89" t="s">
        <v>6</v>
      </c>
      <c r="E1860" s="90" t="str">
        <f>VLOOKUP(STOCKSANLUIS[[#This Row],[CODIGO]],FAMILIAS[],4,FALSE)</f>
        <v>QUALITY</v>
      </c>
      <c r="F1860" s="90">
        <v>1</v>
      </c>
      <c r="G1860" s="90" t="s">
        <v>19524</v>
      </c>
      <c r="H1860" s="90">
        <f>SUMIF(INGRESO_MERCADERIA[CODIGO],STOCKSANLUIS[[#This Row],[CODIGO]],INGRESO_MERCADERIA[INGRESO])</f>
        <v>4</v>
      </c>
      <c r="I1860" s="90">
        <f>SUMIF(SALIDA[CODIGO],STOCKSANLUIS[[#This Row],[CODIGO]],SALIDA[CANTIDAD])</f>
        <v>0</v>
      </c>
      <c r="J1860" s="90">
        <f>STOCKSANLUIS[[#This Row],[STOCK ALM1]]-STOCKSANLUIS[[#This Row],[SALIDA]]</f>
        <v>4</v>
      </c>
      <c r="K1860" s="90" t="str">
        <f>VLOOKUP(STOCKSANLUIS[[#This Row],[CODIGO]],CLASIFICACION[],6,FALSE)</f>
        <v>C</v>
      </c>
      <c r="L1860" s="90">
        <f>IFERROR(VLOOKUP(STOCKSANLUIS[[#This Row],[CODIGO]],STOCK_STARSOFT[],3,FALSE),0)</f>
        <v>4</v>
      </c>
      <c r="M1860" s="90" t="str">
        <f>IF(STOCKSANLUIS[[#This Row],[STOCK ACTUAL]]=STOCKSANLUIS[[#This Row],[STOCK_STARSOFT]],"SIN DIFERENCIA","DIFERENCIA")</f>
        <v>SIN DIFERENCIA</v>
      </c>
    </row>
    <row r="1861" spans="1:13" ht="15" hidden="1" customHeight="1" x14ac:dyDescent="0.25">
      <c r="A1861" s="144" t="s">
        <v>2784</v>
      </c>
      <c r="B1861" s="87" t="s">
        <v>2785</v>
      </c>
      <c r="C1861" s="88">
        <v>1</v>
      </c>
      <c r="D1861" s="89" t="s">
        <v>6</v>
      </c>
      <c r="E1861" s="90" t="str">
        <f>VLOOKUP(STOCKSANLUIS[[#This Row],[CODIGO]],FAMILIAS[],4,FALSE)</f>
        <v>QUALITY</v>
      </c>
      <c r="F1861" s="90">
        <v>1</v>
      </c>
      <c r="G1861" s="90" t="s">
        <v>19524</v>
      </c>
      <c r="H1861" s="90">
        <f>SUMIF(INGRESO_MERCADERIA[CODIGO],STOCKSANLUIS[[#This Row],[CODIGO]],INGRESO_MERCADERIA[INGRESO])</f>
        <v>1</v>
      </c>
      <c r="I1861" s="90">
        <f>SUMIF(SALIDA[CODIGO],STOCKSANLUIS[[#This Row],[CODIGO]],SALIDA[CANTIDAD])</f>
        <v>0</v>
      </c>
      <c r="J1861" s="90">
        <f>STOCKSANLUIS[[#This Row],[STOCK ALM1]]-STOCKSANLUIS[[#This Row],[SALIDA]]</f>
        <v>1</v>
      </c>
      <c r="K1861" s="90" t="str">
        <f>VLOOKUP(STOCKSANLUIS[[#This Row],[CODIGO]],CLASIFICACION[],6,FALSE)</f>
        <v>C</v>
      </c>
      <c r="L1861" s="90">
        <f>IFERROR(VLOOKUP(STOCKSANLUIS[[#This Row],[CODIGO]],STOCK_STARSOFT[],3,FALSE),0)</f>
        <v>1</v>
      </c>
      <c r="M1861" s="90" t="str">
        <f>IF(STOCKSANLUIS[[#This Row],[STOCK ACTUAL]]=STOCKSANLUIS[[#This Row],[STOCK_STARSOFT]],"SIN DIFERENCIA","DIFERENCIA")</f>
        <v>SIN DIFERENCIA</v>
      </c>
    </row>
    <row r="1862" spans="1:13" ht="15" hidden="1" customHeight="1" x14ac:dyDescent="0.25">
      <c r="A1862" s="144" t="s">
        <v>3802</v>
      </c>
      <c r="B1862" s="87" t="s">
        <v>3803</v>
      </c>
      <c r="C1862" s="88">
        <v>0</v>
      </c>
      <c r="D1862" s="89" t="s">
        <v>6</v>
      </c>
      <c r="E1862" s="90" t="str">
        <f>VLOOKUP(STOCKSANLUIS[[#This Row],[CODIGO]],FAMILIAS[],4,FALSE)</f>
        <v>FLYER</v>
      </c>
      <c r="F1862" s="90">
        <v>1</v>
      </c>
      <c r="G1862" s="90" t="s">
        <v>19525</v>
      </c>
      <c r="H1862" s="90">
        <f>SUMIF(INGRESO_MERCADERIA[CODIGO],STOCKSANLUIS[[#This Row],[CODIGO]],INGRESO_MERCADERIA[INGRESO])</f>
        <v>178</v>
      </c>
      <c r="I1862" s="90">
        <f>SUMIF(SALIDA[CODIGO],STOCKSANLUIS[[#This Row],[CODIGO]],SALIDA[CANTIDAD])</f>
        <v>178</v>
      </c>
      <c r="J1862" s="90">
        <f>STOCKSANLUIS[[#This Row],[STOCK ALM1]]-STOCKSANLUIS[[#This Row],[SALIDA]]</f>
        <v>0</v>
      </c>
      <c r="K1862" s="90" t="str">
        <f>VLOOKUP(STOCKSANLUIS[[#This Row],[CODIGO]],CLASIFICACION[],6,FALSE)</f>
        <v>B</v>
      </c>
      <c r="L1862" s="90">
        <f>IFERROR(VLOOKUP(STOCKSANLUIS[[#This Row],[CODIGO]],STOCK_STARSOFT[],3,FALSE),0)</f>
        <v>0</v>
      </c>
      <c r="M1862" s="90" t="str">
        <f>IF(STOCKSANLUIS[[#This Row],[STOCK ACTUAL]]=STOCKSANLUIS[[#This Row],[STOCK_STARSOFT]],"SIN DIFERENCIA","DIFERENCIA")</f>
        <v>SIN DIFERENCIA</v>
      </c>
    </row>
    <row r="1863" spans="1:13" ht="15" hidden="1" customHeight="1" x14ac:dyDescent="0.25">
      <c r="A1863" s="240" t="s">
        <v>22779</v>
      </c>
      <c r="B1863" s="196" t="s">
        <v>22832</v>
      </c>
      <c r="C1863" s="197"/>
      <c r="D1863" s="198"/>
      <c r="E1863" s="199" t="str">
        <f>VLOOKUP(STOCKSANLUIS[[#This Row],[CODIGO]],FAMILIAS[],4,FALSE)</f>
        <v>EVERFROST</v>
      </c>
      <c r="F1863" s="199"/>
      <c r="G1863" s="90" t="s">
        <v>19524</v>
      </c>
      <c r="H1863" s="199">
        <f>SUMIF(INGRESO_MERCADERIA[CODIGO],STOCKSANLUIS[[#This Row],[CODIGO]],INGRESO_MERCADERIA[INGRESO])</f>
        <v>100</v>
      </c>
      <c r="I1863" s="199">
        <f>SUMIF(SALIDA[CODIGO],STOCKSANLUIS[[#This Row],[CODIGO]],SALIDA[CANTIDAD])</f>
        <v>80</v>
      </c>
      <c r="J1863" s="199">
        <f>STOCKSANLUIS[[#This Row],[STOCK ALM1]]-STOCKSANLUIS[[#This Row],[SALIDA]]</f>
        <v>20</v>
      </c>
      <c r="K1863" s="199" t="str">
        <f>VLOOKUP(STOCKSANLUIS[[#This Row],[CODIGO]],CLASIFICACION[],6,FALSE)</f>
        <v>B</v>
      </c>
      <c r="L1863" s="199">
        <f>IFERROR(VLOOKUP(STOCKSANLUIS[[#This Row],[CODIGO]],STOCK_STARSOFT[],3,FALSE),0)</f>
        <v>20</v>
      </c>
      <c r="M1863" s="199" t="str">
        <f>IF(STOCKSANLUIS[[#This Row],[STOCK ACTUAL]]=STOCKSANLUIS[[#This Row],[STOCK_STARSOFT]],"SIN DIFERENCIA","DIFERENCIA")</f>
        <v>SIN DIFERENCIA</v>
      </c>
    </row>
    <row r="1864" spans="1:13" ht="15" hidden="1" customHeight="1" x14ac:dyDescent="0.25">
      <c r="A1864" s="144" t="s">
        <v>3866</v>
      </c>
      <c r="B1864" s="87" t="s">
        <v>3867</v>
      </c>
      <c r="C1864" s="88">
        <v>2</v>
      </c>
      <c r="D1864" s="89" t="s">
        <v>6</v>
      </c>
      <c r="E1864" s="90" t="str">
        <f>VLOOKUP(STOCKSANLUIS[[#This Row],[CODIGO]],FAMILIAS[],4,FALSE)</f>
        <v>STAR COLD</v>
      </c>
      <c r="F1864" s="90">
        <v>1</v>
      </c>
      <c r="G1864" s="90" t="s">
        <v>19524</v>
      </c>
      <c r="H1864" s="90">
        <f>SUMIF(INGRESO_MERCADERIA[CODIGO],STOCKSANLUIS[[#This Row],[CODIGO]],INGRESO_MERCADERIA[INGRESO])</f>
        <v>2</v>
      </c>
      <c r="I1864" s="90">
        <f>SUMIF(SALIDA[CODIGO],STOCKSANLUIS[[#This Row],[CODIGO]],SALIDA[CANTIDAD])</f>
        <v>2</v>
      </c>
      <c r="J1864" s="90">
        <f>STOCKSANLUIS[[#This Row],[STOCK ALM1]]-STOCKSANLUIS[[#This Row],[SALIDA]]</f>
        <v>0</v>
      </c>
      <c r="K1864" s="90" t="str">
        <f>VLOOKUP(STOCKSANLUIS[[#This Row],[CODIGO]],CLASIFICACION[],6,FALSE)</f>
        <v>C</v>
      </c>
      <c r="L1864" s="90">
        <f>IFERROR(VLOOKUP(STOCKSANLUIS[[#This Row],[CODIGO]],STOCK_STARSOFT[],3,FALSE),0)</f>
        <v>0</v>
      </c>
      <c r="M1864" s="90" t="str">
        <f>IF(STOCKSANLUIS[[#This Row],[STOCK ACTUAL]]=STOCKSANLUIS[[#This Row],[STOCK_STARSOFT]],"SIN DIFERENCIA","DIFERENCIA")</f>
        <v>SIN DIFERENCIA</v>
      </c>
    </row>
    <row r="1865" spans="1:13" ht="15" hidden="1" customHeight="1" x14ac:dyDescent="0.25">
      <c r="A1865" s="240" t="s">
        <v>22780</v>
      </c>
      <c r="B1865" s="196" t="s">
        <v>22833</v>
      </c>
      <c r="C1865" s="197"/>
      <c r="D1865" s="198"/>
      <c r="E1865" s="199" t="str">
        <f>VLOOKUP(STOCKSANLUIS[[#This Row],[CODIGO]],FAMILIAS[],4,FALSE)</f>
        <v>EVERFROST</v>
      </c>
      <c r="F1865" s="199"/>
      <c r="G1865" s="90" t="s">
        <v>19524</v>
      </c>
      <c r="H1865" s="199">
        <f>SUMIF(INGRESO_MERCADERIA[CODIGO],STOCKSANLUIS[[#This Row],[CODIGO]],INGRESO_MERCADERIA[INGRESO])</f>
        <v>100</v>
      </c>
      <c r="I1865" s="199">
        <f>SUMIF(SALIDA[CODIGO],STOCKSANLUIS[[#This Row],[CODIGO]],SALIDA[CANTIDAD])</f>
        <v>81</v>
      </c>
      <c r="J1865" s="199">
        <f>STOCKSANLUIS[[#This Row],[STOCK ALM1]]-STOCKSANLUIS[[#This Row],[SALIDA]]</f>
        <v>19</v>
      </c>
      <c r="K1865" s="199" t="str">
        <f>VLOOKUP(STOCKSANLUIS[[#This Row],[CODIGO]],CLASIFICACION[],6,FALSE)</f>
        <v>B</v>
      </c>
      <c r="L1865" s="199">
        <f>IFERROR(VLOOKUP(STOCKSANLUIS[[#This Row],[CODIGO]],STOCK_STARSOFT[],3,FALSE),0)</f>
        <v>19</v>
      </c>
      <c r="M1865" s="199" t="str">
        <f>IF(STOCKSANLUIS[[#This Row],[STOCK ACTUAL]]=STOCKSANLUIS[[#This Row],[STOCK_STARSOFT]],"SIN DIFERENCIA","DIFERENCIA")</f>
        <v>SIN DIFERENCIA</v>
      </c>
    </row>
    <row r="1866" spans="1:13" ht="15" hidden="1" customHeight="1" x14ac:dyDescent="0.25">
      <c r="A1866" s="144" t="s">
        <v>3872</v>
      </c>
      <c r="B1866" s="87" t="s">
        <v>3873</v>
      </c>
      <c r="C1866" s="88">
        <v>1</v>
      </c>
      <c r="D1866" s="89" t="s">
        <v>6</v>
      </c>
      <c r="E1866" s="90" t="str">
        <f>VLOOKUP(STOCKSANLUIS[[#This Row],[CODIGO]],FAMILIAS[],4,FALSE)</f>
        <v>STAR COLD</v>
      </c>
      <c r="F1866" s="90">
        <v>1</v>
      </c>
      <c r="G1866" s="90" t="s">
        <v>19526</v>
      </c>
      <c r="H1866" s="90">
        <f>SUMIF(INGRESO_MERCADERIA[CODIGO],STOCKSANLUIS[[#This Row],[CODIGO]],INGRESO_MERCADERIA[INGRESO])</f>
        <v>1</v>
      </c>
      <c r="I1866" s="90">
        <f>SUMIF(SALIDA[CODIGO],STOCKSANLUIS[[#This Row],[CODIGO]],SALIDA[CANTIDAD])</f>
        <v>1</v>
      </c>
      <c r="J1866" s="90">
        <f>STOCKSANLUIS[[#This Row],[STOCK ALM1]]-STOCKSANLUIS[[#This Row],[SALIDA]]</f>
        <v>0</v>
      </c>
      <c r="K1866" s="90" t="str">
        <f>VLOOKUP(STOCKSANLUIS[[#This Row],[CODIGO]],CLASIFICACION[],6,FALSE)</f>
        <v>C</v>
      </c>
      <c r="L1866" s="90">
        <f>IFERROR(VLOOKUP(STOCKSANLUIS[[#This Row],[CODIGO]],STOCK_STARSOFT[],3,FALSE),0)</f>
        <v>0</v>
      </c>
      <c r="M1866" s="90" t="str">
        <f>IF(STOCKSANLUIS[[#This Row],[STOCK ACTUAL]]=STOCKSANLUIS[[#This Row],[STOCK_STARSOFT]],"SIN DIFERENCIA","DIFERENCIA")</f>
        <v>SIN DIFERENCIA</v>
      </c>
    </row>
    <row r="1867" spans="1:13" ht="15" hidden="1" customHeight="1" x14ac:dyDescent="0.25">
      <c r="A1867" s="144" t="s">
        <v>3327</v>
      </c>
      <c r="B1867" s="87" t="s">
        <v>3328</v>
      </c>
      <c r="C1867" s="88">
        <v>0</v>
      </c>
      <c r="D1867" s="89" t="s">
        <v>6</v>
      </c>
      <c r="E1867" s="90" t="str">
        <f>VLOOKUP(STOCKSANLUIS[[#This Row],[CODIGO]],FAMILIAS[],4,FALSE)</f>
        <v>MIPAL</v>
      </c>
      <c r="F1867" s="90">
        <v>1</v>
      </c>
      <c r="G1867" s="90" t="s">
        <v>19525</v>
      </c>
      <c r="H1867" s="90">
        <f>SUMIF(INGRESO_MERCADERIA[CODIGO],STOCKSANLUIS[[#This Row],[CODIGO]],INGRESO_MERCADERIA[INGRESO])</f>
        <v>1</v>
      </c>
      <c r="I1867" s="90">
        <f>SUMIF(SALIDA[CODIGO],STOCKSANLUIS[[#This Row],[CODIGO]],SALIDA[CANTIDAD])</f>
        <v>1</v>
      </c>
      <c r="J1867" s="90">
        <f>STOCKSANLUIS[[#This Row],[STOCK ALM1]]-STOCKSANLUIS[[#This Row],[SALIDA]]</f>
        <v>0</v>
      </c>
      <c r="K1867" s="90" t="str">
        <f>VLOOKUP(STOCKSANLUIS[[#This Row],[CODIGO]],CLASIFICACION[],6,FALSE)</f>
        <v>B</v>
      </c>
      <c r="L1867" s="90">
        <f>IFERROR(VLOOKUP(STOCKSANLUIS[[#This Row],[CODIGO]],STOCK_STARSOFT[],3,FALSE),0)</f>
        <v>0</v>
      </c>
      <c r="M1867" s="90" t="str">
        <f>IF(STOCKSANLUIS[[#This Row],[STOCK ACTUAL]]=STOCKSANLUIS[[#This Row],[STOCK_STARSOFT]],"SIN DIFERENCIA","DIFERENCIA")</f>
        <v>SIN DIFERENCIA</v>
      </c>
    </row>
    <row r="1868" spans="1:13" ht="15" hidden="1" customHeight="1" x14ac:dyDescent="0.25">
      <c r="A1868" s="144" t="s">
        <v>3876</v>
      </c>
      <c r="B1868" s="87" t="s">
        <v>3877</v>
      </c>
      <c r="C1868" s="88">
        <v>0</v>
      </c>
      <c r="D1868" s="89" t="s">
        <v>6</v>
      </c>
      <c r="E1868" s="90" t="str">
        <f>VLOOKUP(STOCKSANLUIS[[#This Row],[CODIGO]],FAMILIAS[],4,FALSE)</f>
        <v>ASPEN</v>
      </c>
      <c r="F1868" s="90">
        <v>1</v>
      </c>
      <c r="G1868" s="90"/>
      <c r="H1868" s="90">
        <f>SUMIF(INGRESO_MERCADERIA[CODIGO],STOCKSANLUIS[[#This Row],[CODIGO]],INGRESO_MERCADERIA[INGRESO])</f>
        <v>0</v>
      </c>
      <c r="I1868" s="90">
        <f>SUMIF(SALIDA[CODIGO],STOCKSANLUIS[[#This Row],[CODIGO]],SALIDA[CANTIDAD])</f>
        <v>0</v>
      </c>
      <c r="J1868" s="90">
        <f>STOCKSANLUIS[[#This Row],[STOCK ALM1]]-STOCKSANLUIS[[#This Row],[SALIDA]]</f>
        <v>0</v>
      </c>
      <c r="K1868" s="90" t="str">
        <f>VLOOKUP(STOCKSANLUIS[[#This Row],[CODIGO]],CLASIFICACION[],6,FALSE)</f>
        <v>C</v>
      </c>
      <c r="L1868" s="90">
        <f>IFERROR(VLOOKUP(STOCKSANLUIS[[#This Row],[CODIGO]],STOCK_STARSOFT[],3,FALSE),0)</f>
        <v>0</v>
      </c>
      <c r="M1868" s="90" t="str">
        <f>IF(STOCKSANLUIS[[#This Row],[STOCK ACTUAL]]=STOCKSANLUIS[[#This Row],[STOCK_STARSOFT]],"SIN DIFERENCIA","DIFERENCIA")</f>
        <v>SIN DIFERENCIA</v>
      </c>
    </row>
    <row r="1869" spans="1:13" ht="15" hidden="1" customHeight="1" x14ac:dyDescent="0.25">
      <c r="A1869" s="239" t="s">
        <v>22341</v>
      </c>
      <c r="B1869" s="148" t="s">
        <v>22342</v>
      </c>
      <c r="C1869" s="105"/>
      <c r="D1869" s="89" t="s">
        <v>6</v>
      </c>
      <c r="E1869" s="107" t="str">
        <f>VLOOKUP(STOCKSANLUIS[[#This Row],[CODIGO]],FAMILIAS[],4,FALSE)</f>
        <v>EVERFROST</v>
      </c>
      <c r="F1869" s="107"/>
      <c r="G1869" s="90" t="s">
        <v>19526</v>
      </c>
      <c r="H1869" s="107">
        <f>SUMIF(INGRESO_MERCADERIA[CODIGO],STOCKSANLUIS[[#This Row],[CODIGO]],INGRESO_MERCADERIA[INGRESO])</f>
        <v>2</v>
      </c>
      <c r="I1869" s="107">
        <f>SUMIF(SALIDA[CODIGO],STOCKSANLUIS[[#This Row],[CODIGO]],SALIDA[CANTIDAD])</f>
        <v>0</v>
      </c>
      <c r="J1869" s="107">
        <f>STOCKSANLUIS[[#This Row],[STOCK ALM1]]-STOCKSANLUIS[[#This Row],[SALIDA]]</f>
        <v>2</v>
      </c>
      <c r="K1869" s="107" t="str">
        <f>VLOOKUP(STOCKSANLUIS[[#This Row],[CODIGO]],CLASIFICACION[],6,FALSE)</f>
        <v>B</v>
      </c>
      <c r="L1869" s="107">
        <f>IFERROR(VLOOKUP(STOCKSANLUIS[[#This Row],[CODIGO]],STOCK_STARSOFT[],3,FALSE),0)</f>
        <v>2</v>
      </c>
      <c r="M1869" s="107" t="str">
        <f>IF(STOCKSANLUIS[[#This Row],[STOCK ACTUAL]]=STOCKSANLUIS[[#This Row],[STOCK_STARSOFT]],"SIN DIFERENCIA","DIFERENCIA")</f>
        <v>SIN DIFERENCIA</v>
      </c>
    </row>
    <row r="1870" spans="1:13" ht="15" hidden="1" customHeight="1" x14ac:dyDescent="0.25">
      <c r="A1870" s="240" t="s">
        <v>22790</v>
      </c>
      <c r="B1870" s="196" t="s">
        <v>22843</v>
      </c>
      <c r="C1870" s="197"/>
      <c r="D1870" s="198"/>
      <c r="E1870" s="199" t="str">
        <f>VLOOKUP(STOCKSANLUIS[[#This Row],[CODIGO]],FAMILIAS[],4,FALSE)</f>
        <v>EVERFROST</v>
      </c>
      <c r="F1870" s="199"/>
      <c r="G1870" s="90" t="s">
        <v>19526</v>
      </c>
      <c r="H1870" s="199">
        <f>SUMIF(INGRESO_MERCADERIA[CODIGO],STOCKSANLUIS[[#This Row],[CODIGO]],INGRESO_MERCADERIA[INGRESO])</f>
        <v>4</v>
      </c>
      <c r="I1870" s="199">
        <f>SUMIF(SALIDA[CODIGO],STOCKSANLUIS[[#This Row],[CODIGO]],SALIDA[CANTIDAD])</f>
        <v>0</v>
      </c>
      <c r="J1870" s="199">
        <f>STOCKSANLUIS[[#This Row],[STOCK ALM1]]-STOCKSANLUIS[[#This Row],[SALIDA]]</f>
        <v>4</v>
      </c>
      <c r="K1870" s="199" t="str">
        <f>VLOOKUP(STOCKSANLUIS[[#This Row],[CODIGO]],CLASIFICACION[],6,FALSE)</f>
        <v>B</v>
      </c>
      <c r="L1870" s="199">
        <f>IFERROR(VLOOKUP(STOCKSANLUIS[[#This Row],[CODIGO]],STOCK_STARSOFT[],3,FALSE),0)</f>
        <v>4</v>
      </c>
      <c r="M1870" s="199" t="str">
        <f>IF(STOCKSANLUIS[[#This Row],[STOCK ACTUAL]]=STOCKSANLUIS[[#This Row],[STOCK_STARSOFT]],"SIN DIFERENCIA","DIFERENCIA")</f>
        <v>SIN DIFERENCIA</v>
      </c>
    </row>
    <row r="1871" spans="1:13" ht="15" hidden="1" customHeight="1" x14ac:dyDescent="0.25">
      <c r="A1871" s="144" t="s">
        <v>3894</v>
      </c>
      <c r="B1871" s="87" t="s">
        <v>3895</v>
      </c>
      <c r="C1871" s="88">
        <v>0</v>
      </c>
      <c r="D1871" s="89" t="s">
        <v>6</v>
      </c>
      <c r="E1871" s="90" t="str">
        <f>VLOOKUP(STOCKSANLUIS[[#This Row],[CODIGO]],FAMILIAS[],4,FALSE)</f>
        <v>DHEK</v>
      </c>
      <c r="F1871" s="90">
        <v>1</v>
      </c>
      <c r="G1871" s="90"/>
      <c r="H1871" s="90">
        <f>SUMIF(INGRESO_MERCADERIA[CODIGO],STOCKSANLUIS[[#This Row],[CODIGO]],INGRESO_MERCADERIA[INGRESO])</f>
        <v>0</v>
      </c>
      <c r="I1871" s="90">
        <f>SUMIF(SALIDA[CODIGO],STOCKSANLUIS[[#This Row],[CODIGO]],SALIDA[CANTIDAD])</f>
        <v>0</v>
      </c>
      <c r="J1871" s="90">
        <f>STOCKSANLUIS[[#This Row],[STOCK ALM1]]-STOCKSANLUIS[[#This Row],[SALIDA]]</f>
        <v>0</v>
      </c>
      <c r="K1871" s="90" t="str">
        <f>VLOOKUP(STOCKSANLUIS[[#This Row],[CODIGO]],CLASIFICACION[],6,FALSE)</f>
        <v>C</v>
      </c>
      <c r="L1871" s="90">
        <f>IFERROR(VLOOKUP(STOCKSANLUIS[[#This Row],[CODIGO]],STOCK_STARSOFT[],3,FALSE),0)</f>
        <v>0</v>
      </c>
      <c r="M1871" s="90" t="str">
        <f>IF(STOCKSANLUIS[[#This Row],[STOCK ACTUAL]]=STOCKSANLUIS[[#This Row],[STOCK_STARSOFT]],"SIN DIFERENCIA","DIFERENCIA")</f>
        <v>SIN DIFERENCIA</v>
      </c>
    </row>
    <row r="1872" spans="1:13" ht="15" hidden="1" customHeight="1" x14ac:dyDescent="0.25">
      <c r="A1872" s="144" t="s">
        <v>3377</v>
      </c>
      <c r="B1872" s="87" t="s">
        <v>3378</v>
      </c>
      <c r="C1872" s="88">
        <v>1</v>
      </c>
      <c r="D1872" s="89" t="s">
        <v>6</v>
      </c>
      <c r="E1872" s="90" t="str">
        <f>VLOOKUP(STOCKSANLUIS[[#This Row],[CODIGO]],FAMILIAS[],4,FALSE)</f>
        <v>QUALITY</v>
      </c>
      <c r="F1872" s="90">
        <v>1</v>
      </c>
      <c r="G1872" s="90" t="s">
        <v>19524</v>
      </c>
      <c r="H1872" s="90">
        <f>SUMIF(INGRESO_MERCADERIA[CODIGO],STOCKSANLUIS[[#This Row],[CODIGO]],INGRESO_MERCADERIA[INGRESO])</f>
        <v>1</v>
      </c>
      <c r="I1872" s="90">
        <f>SUMIF(SALIDA[CODIGO],STOCKSANLUIS[[#This Row],[CODIGO]],SALIDA[CANTIDAD])</f>
        <v>0</v>
      </c>
      <c r="J1872" s="90">
        <f>STOCKSANLUIS[[#This Row],[STOCK ALM1]]-STOCKSANLUIS[[#This Row],[SALIDA]]</f>
        <v>1</v>
      </c>
      <c r="K1872" s="90" t="str">
        <f>VLOOKUP(STOCKSANLUIS[[#This Row],[CODIGO]],CLASIFICACION[],6,FALSE)</f>
        <v>C</v>
      </c>
      <c r="L1872" s="90">
        <f>IFERROR(VLOOKUP(STOCKSANLUIS[[#This Row],[CODIGO]],STOCK_STARSOFT[],3,FALSE),0)</f>
        <v>1</v>
      </c>
      <c r="M1872" s="90" t="str">
        <f>IF(STOCKSANLUIS[[#This Row],[STOCK ACTUAL]]=STOCKSANLUIS[[#This Row],[STOCK_STARSOFT]],"SIN DIFERENCIA","DIFERENCIA")</f>
        <v>SIN DIFERENCIA</v>
      </c>
    </row>
    <row r="1873" spans="1:13" ht="15" hidden="1" customHeight="1" x14ac:dyDescent="0.25">
      <c r="A1873" s="144" t="s">
        <v>3898</v>
      </c>
      <c r="B1873" s="87" t="s">
        <v>3899</v>
      </c>
      <c r="C1873" s="88">
        <v>0</v>
      </c>
      <c r="D1873" s="89" t="s">
        <v>6</v>
      </c>
      <c r="E1873" s="90" t="str">
        <f>VLOOKUP(STOCKSANLUIS[[#This Row],[CODIGO]],FAMILIAS[],4,FALSE)</f>
        <v>DHEK</v>
      </c>
      <c r="F1873" s="90">
        <v>1</v>
      </c>
      <c r="G1873" s="90"/>
      <c r="H1873" s="90">
        <f>SUMIF(INGRESO_MERCADERIA[CODIGO],STOCKSANLUIS[[#This Row],[CODIGO]],INGRESO_MERCADERIA[INGRESO])</f>
        <v>0</v>
      </c>
      <c r="I1873" s="90">
        <f>SUMIF(SALIDA[CODIGO],STOCKSANLUIS[[#This Row],[CODIGO]],SALIDA[CANTIDAD])</f>
        <v>0</v>
      </c>
      <c r="J1873" s="90">
        <f>STOCKSANLUIS[[#This Row],[STOCK ALM1]]-STOCKSANLUIS[[#This Row],[SALIDA]]</f>
        <v>0</v>
      </c>
      <c r="K1873" s="90" t="str">
        <f>VLOOKUP(STOCKSANLUIS[[#This Row],[CODIGO]],CLASIFICACION[],6,FALSE)</f>
        <v>C</v>
      </c>
      <c r="L1873" s="90">
        <f>IFERROR(VLOOKUP(STOCKSANLUIS[[#This Row],[CODIGO]],STOCK_STARSOFT[],3,FALSE),0)</f>
        <v>0</v>
      </c>
      <c r="M1873" s="90" t="str">
        <f>IF(STOCKSANLUIS[[#This Row],[STOCK ACTUAL]]=STOCKSANLUIS[[#This Row],[STOCK_STARSOFT]],"SIN DIFERENCIA","DIFERENCIA")</f>
        <v>SIN DIFERENCIA</v>
      </c>
    </row>
    <row r="1874" spans="1:13" ht="15" hidden="1" customHeight="1" x14ac:dyDescent="0.25">
      <c r="A1874" s="144" t="s">
        <v>3900</v>
      </c>
      <c r="B1874" s="87" t="s">
        <v>3901</v>
      </c>
      <c r="C1874" s="88">
        <v>0</v>
      </c>
      <c r="D1874" s="89" t="s">
        <v>6</v>
      </c>
      <c r="E1874" s="90" t="str">
        <f>VLOOKUP(STOCKSANLUIS[[#This Row],[CODIGO]],FAMILIAS[],4,FALSE)</f>
        <v>ACTIVOS</v>
      </c>
      <c r="F1874" s="90">
        <v>1</v>
      </c>
      <c r="G1874" s="90"/>
      <c r="H1874" s="90">
        <f>SUMIF(INGRESO_MERCADERIA[CODIGO],STOCKSANLUIS[[#This Row],[CODIGO]],INGRESO_MERCADERIA[INGRESO])</f>
        <v>0</v>
      </c>
      <c r="I1874" s="90">
        <f>SUMIF(SALIDA[CODIGO],STOCKSANLUIS[[#This Row],[CODIGO]],SALIDA[CANTIDAD])</f>
        <v>0</v>
      </c>
      <c r="J1874" s="90">
        <f>STOCKSANLUIS[[#This Row],[STOCK ALM1]]-STOCKSANLUIS[[#This Row],[SALIDA]]</f>
        <v>0</v>
      </c>
      <c r="K1874" s="90" t="str">
        <f>VLOOKUP(STOCKSANLUIS[[#This Row],[CODIGO]],CLASIFICACION[],6,FALSE)</f>
        <v>C</v>
      </c>
      <c r="L1874" s="90">
        <f>IFERROR(VLOOKUP(STOCKSANLUIS[[#This Row],[CODIGO]],STOCK_STARSOFT[],3,FALSE),0)</f>
        <v>0</v>
      </c>
      <c r="M1874" s="90" t="str">
        <f>IF(STOCKSANLUIS[[#This Row],[STOCK ACTUAL]]=STOCKSANLUIS[[#This Row],[STOCK_STARSOFT]],"SIN DIFERENCIA","DIFERENCIA")</f>
        <v>SIN DIFERENCIA</v>
      </c>
    </row>
    <row r="1875" spans="1:13" ht="15" hidden="1" customHeight="1" x14ac:dyDescent="0.25">
      <c r="A1875" s="144" t="s">
        <v>3864</v>
      </c>
      <c r="B1875" s="87" t="s">
        <v>3865</v>
      </c>
      <c r="C1875" s="88">
        <v>2</v>
      </c>
      <c r="D1875" s="89" t="s">
        <v>6</v>
      </c>
      <c r="E1875" s="90" t="str">
        <f>VLOOKUP(STOCKSANLUIS[[#This Row],[CODIGO]],FAMILIAS[],4,FALSE)</f>
        <v>STAR COLD</v>
      </c>
      <c r="F1875" s="90">
        <v>1</v>
      </c>
      <c r="G1875" s="90" t="s">
        <v>19525</v>
      </c>
      <c r="H1875" s="90">
        <f>SUMIF(INGRESO_MERCADERIA[CODIGO],STOCKSANLUIS[[#This Row],[CODIGO]],INGRESO_MERCADERIA[INGRESO])</f>
        <v>2</v>
      </c>
      <c r="I1875" s="90">
        <f>SUMIF(SALIDA[CODIGO],STOCKSANLUIS[[#This Row],[CODIGO]],SALIDA[CANTIDAD])</f>
        <v>2</v>
      </c>
      <c r="J1875" s="90">
        <f>STOCKSANLUIS[[#This Row],[STOCK ALM1]]-STOCKSANLUIS[[#This Row],[SALIDA]]</f>
        <v>0</v>
      </c>
      <c r="K1875" s="90" t="str">
        <f>VLOOKUP(STOCKSANLUIS[[#This Row],[CODIGO]],CLASIFICACION[],6,FALSE)</f>
        <v>C</v>
      </c>
      <c r="L1875" s="90">
        <f>IFERROR(VLOOKUP(STOCKSANLUIS[[#This Row],[CODIGO]],STOCK_STARSOFT[],3,FALSE),0)</f>
        <v>0</v>
      </c>
      <c r="M1875" s="90" t="str">
        <f>IF(STOCKSANLUIS[[#This Row],[STOCK ACTUAL]]=STOCKSANLUIS[[#This Row],[STOCK_STARSOFT]],"SIN DIFERENCIA","DIFERENCIA")</f>
        <v>SIN DIFERENCIA</v>
      </c>
    </row>
    <row r="1876" spans="1:13" hidden="1" x14ac:dyDescent="0.25">
      <c r="A1876" s="239" t="s">
        <v>22343</v>
      </c>
      <c r="B1876" s="148" t="s">
        <v>22344</v>
      </c>
      <c r="C1876" s="105"/>
      <c r="D1876" s="89" t="s">
        <v>6</v>
      </c>
      <c r="E1876" s="107" t="str">
        <f>VLOOKUP(STOCKSANLUIS[[#This Row],[CODIGO]],FAMILIAS[],4,FALSE)</f>
        <v>EVERFROST</v>
      </c>
      <c r="F1876" s="107"/>
      <c r="G1876" s="90" t="s">
        <v>19526</v>
      </c>
      <c r="H1876" s="107">
        <f>SUMIF(INGRESO_MERCADERIA[CODIGO],STOCKSANLUIS[[#This Row],[CODIGO]],INGRESO_MERCADERIA[INGRESO])</f>
        <v>2</v>
      </c>
      <c r="I1876" s="107">
        <f>SUMIF(SALIDA[CODIGO],STOCKSANLUIS[[#This Row],[CODIGO]],SALIDA[CANTIDAD])</f>
        <v>0</v>
      </c>
      <c r="J1876" s="107">
        <f>STOCKSANLUIS[[#This Row],[STOCK ALM1]]-STOCKSANLUIS[[#This Row],[SALIDA]]</f>
        <v>2</v>
      </c>
      <c r="K1876" s="107" t="str">
        <f>VLOOKUP(STOCKSANLUIS[[#This Row],[CODIGO]],CLASIFICACION[],6,FALSE)</f>
        <v>B</v>
      </c>
      <c r="L1876" s="107">
        <f>IFERROR(VLOOKUP(STOCKSANLUIS[[#This Row],[CODIGO]],STOCK_STARSOFT[],3,FALSE),0)</f>
        <v>2</v>
      </c>
      <c r="M1876" s="107" t="str">
        <f>IF(STOCKSANLUIS[[#This Row],[STOCK ACTUAL]]=STOCKSANLUIS[[#This Row],[STOCK_STARSOFT]],"SIN DIFERENCIA","DIFERENCIA")</f>
        <v>SIN DIFERENCIA</v>
      </c>
    </row>
    <row r="1877" spans="1:13" ht="15" hidden="1" customHeight="1" x14ac:dyDescent="0.25">
      <c r="A1877" s="239" t="s">
        <v>22345</v>
      </c>
      <c r="B1877" s="148" t="s">
        <v>22346</v>
      </c>
      <c r="C1877" s="105"/>
      <c r="D1877" s="89" t="s">
        <v>6</v>
      </c>
      <c r="E1877" s="107" t="str">
        <f>VLOOKUP(STOCKSANLUIS[[#This Row],[CODIGO]],FAMILIAS[],4,FALSE)</f>
        <v>EVERFROST</v>
      </c>
      <c r="F1877" s="107"/>
      <c r="G1877" s="90" t="s">
        <v>19526</v>
      </c>
      <c r="H1877" s="107">
        <f>SUMIF(INGRESO_MERCADERIA[CODIGO],STOCKSANLUIS[[#This Row],[CODIGO]],INGRESO_MERCADERIA[INGRESO])</f>
        <v>2</v>
      </c>
      <c r="I1877" s="107">
        <f>SUMIF(SALIDA[CODIGO],STOCKSANLUIS[[#This Row],[CODIGO]],SALIDA[CANTIDAD])</f>
        <v>0</v>
      </c>
      <c r="J1877" s="107">
        <f>STOCKSANLUIS[[#This Row],[STOCK ALM1]]-STOCKSANLUIS[[#This Row],[SALIDA]]</f>
        <v>2</v>
      </c>
      <c r="K1877" s="107" t="str">
        <f>VLOOKUP(STOCKSANLUIS[[#This Row],[CODIGO]],CLASIFICACION[],6,FALSE)</f>
        <v>B</v>
      </c>
      <c r="L1877" s="107">
        <f>IFERROR(VLOOKUP(STOCKSANLUIS[[#This Row],[CODIGO]],STOCK_STARSOFT[],3,FALSE),0)</f>
        <v>2</v>
      </c>
      <c r="M1877" s="107" t="str">
        <f>IF(STOCKSANLUIS[[#This Row],[STOCK ACTUAL]]=STOCKSANLUIS[[#This Row],[STOCK_STARSOFT]],"SIN DIFERENCIA","DIFERENCIA")</f>
        <v>SIN DIFERENCIA</v>
      </c>
    </row>
    <row r="1878" spans="1:13" ht="15" hidden="1" customHeight="1" x14ac:dyDescent="0.25">
      <c r="A1878" s="144" t="s">
        <v>3593</v>
      </c>
      <c r="B1878" s="87" t="s">
        <v>3594</v>
      </c>
      <c r="C1878" s="88">
        <v>11</v>
      </c>
      <c r="D1878" s="89" t="s">
        <v>6</v>
      </c>
      <c r="E1878" s="90" t="str">
        <f>VLOOKUP(STOCKSANLUIS[[#This Row],[CODIGO]],FAMILIAS[],4,FALSE)</f>
        <v>QUALITY</v>
      </c>
      <c r="F1878" s="90">
        <v>1</v>
      </c>
      <c r="G1878" s="90" t="s">
        <v>19524</v>
      </c>
      <c r="H1878" s="90">
        <f>SUMIF(INGRESO_MERCADERIA[CODIGO],STOCKSANLUIS[[#This Row],[CODIGO]],INGRESO_MERCADERIA[INGRESO])</f>
        <v>15</v>
      </c>
      <c r="I1878" s="90">
        <f>SUMIF(SALIDA[CODIGO],STOCKSANLUIS[[#This Row],[CODIGO]],SALIDA[CANTIDAD])</f>
        <v>15</v>
      </c>
      <c r="J1878" s="90">
        <f>STOCKSANLUIS[[#This Row],[STOCK ALM1]]-STOCKSANLUIS[[#This Row],[SALIDA]]</f>
        <v>0</v>
      </c>
      <c r="K1878" s="90" t="str">
        <f>VLOOKUP(STOCKSANLUIS[[#This Row],[CODIGO]],CLASIFICACION[],6,FALSE)</f>
        <v>C</v>
      </c>
      <c r="L1878" s="90">
        <f>IFERROR(VLOOKUP(STOCKSANLUIS[[#This Row],[CODIGO]],STOCK_STARSOFT[],3,FALSE),0)</f>
        <v>0</v>
      </c>
      <c r="M1878" s="90" t="str">
        <f>IF(STOCKSANLUIS[[#This Row],[STOCK ACTUAL]]=STOCKSANLUIS[[#This Row],[STOCK_STARSOFT]],"SIN DIFERENCIA","DIFERENCIA")</f>
        <v>SIN DIFERENCIA</v>
      </c>
    </row>
    <row r="1879" spans="1:13" ht="15" hidden="1" customHeight="1" x14ac:dyDescent="0.25">
      <c r="A1879" s="144" t="s">
        <v>3748</v>
      </c>
      <c r="B1879" s="87" t="s">
        <v>3749</v>
      </c>
      <c r="C1879" s="88">
        <v>13</v>
      </c>
      <c r="D1879" s="89" t="s">
        <v>6</v>
      </c>
      <c r="E1879" s="90" t="str">
        <f>VLOOKUP(STOCKSANLUIS[[#This Row],[CODIGO]],FAMILIAS[],4,FALSE)</f>
        <v>QUALITY</v>
      </c>
      <c r="F1879" s="90">
        <v>1</v>
      </c>
      <c r="G1879" s="90" t="s">
        <v>19524</v>
      </c>
      <c r="H1879" s="90">
        <f>SUMIF(INGRESO_MERCADERIA[CODIGO],STOCKSANLUIS[[#This Row],[CODIGO]],INGRESO_MERCADERIA[INGRESO])</f>
        <v>20</v>
      </c>
      <c r="I1879" s="90">
        <f>SUMIF(SALIDA[CODIGO],STOCKSANLUIS[[#This Row],[CODIGO]],SALIDA[CANTIDAD])</f>
        <v>20</v>
      </c>
      <c r="J1879" s="90">
        <f>STOCKSANLUIS[[#This Row],[STOCK ALM1]]-STOCKSANLUIS[[#This Row],[SALIDA]]</f>
        <v>0</v>
      </c>
      <c r="K1879" s="90" t="str">
        <f>VLOOKUP(STOCKSANLUIS[[#This Row],[CODIGO]],CLASIFICACION[],6,FALSE)</f>
        <v>C</v>
      </c>
      <c r="L1879" s="90">
        <f>IFERROR(VLOOKUP(STOCKSANLUIS[[#This Row],[CODIGO]],STOCK_STARSOFT[],3,FALSE),0)</f>
        <v>0</v>
      </c>
      <c r="M1879" s="90" t="str">
        <f>IF(STOCKSANLUIS[[#This Row],[STOCK ACTUAL]]=STOCKSANLUIS[[#This Row],[STOCK_STARSOFT]],"SIN DIFERENCIA","DIFERENCIA")</f>
        <v>SIN DIFERENCIA</v>
      </c>
    </row>
    <row r="1880" spans="1:13" ht="15" hidden="1" customHeight="1" x14ac:dyDescent="0.25">
      <c r="A1880" s="144" t="s">
        <v>3750</v>
      </c>
      <c r="B1880" s="87" t="s">
        <v>3751</v>
      </c>
      <c r="C1880" s="88">
        <v>20</v>
      </c>
      <c r="D1880" s="89" t="s">
        <v>6</v>
      </c>
      <c r="E1880" s="90" t="str">
        <f>VLOOKUP(STOCKSANLUIS[[#This Row],[CODIGO]],FAMILIAS[],4,FALSE)</f>
        <v>QUALITY</v>
      </c>
      <c r="F1880" s="90">
        <v>1</v>
      </c>
      <c r="G1880" s="90" t="s">
        <v>19524</v>
      </c>
      <c r="H1880" s="90">
        <f>SUMIF(INGRESO_MERCADERIA[CODIGO],STOCKSANLUIS[[#This Row],[CODIGO]],INGRESO_MERCADERIA[INGRESO])</f>
        <v>40</v>
      </c>
      <c r="I1880" s="90">
        <f>SUMIF(SALIDA[CODIGO],STOCKSANLUIS[[#This Row],[CODIGO]],SALIDA[CANTIDAD])</f>
        <v>20</v>
      </c>
      <c r="J1880" s="90">
        <f>STOCKSANLUIS[[#This Row],[STOCK ALM1]]-STOCKSANLUIS[[#This Row],[SALIDA]]</f>
        <v>20</v>
      </c>
      <c r="K1880" s="90" t="str">
        <f>VLOOKUP(STOCKSANLUIS[[#This Row],[CODIGO]],CLASIFICACION[],6,FALSE)</f>
        <v>C</v>
      </c>
      <c r="L1880" s="90">
        <f>IFERROR(VLOOKUP(STOCKSANLUIS[[#This Row],[CODIGO]],STOCK_STARSOFT[],3,FALSE),0)</f>
        <v>20</v>
      </c>
      <c r="M1880" s="90" t="str">
        <f>IF(STOCKSANLUIS[[#This Row],[STOCK ACTUAL]]=STOCKSANLUIS[[#This Row],[STOCK_STARSOFT]],"SIN DIFERENCIA","DIFERENCIA")</f>
        <v>SIN DIFERENCIA</v>
      </c>
    </row>
    <row r="1881" spans="1:13" ht="15" hidden="1" customHeight="1" x14ac:dyDescent="0.25">
      <c r="A1881" s="144" t="s">
        <v>3916</v>
      </c>
      <c r="B1881" s="87" t="s">
        <v>3917</v>
      </c>
      <c r="C1881" s="88">
        <v>0</v>
      </c>
      <c r="D1881" s="89" t="s">
        <v>6</v>
      </c>
      <c r="E1881" s="90" t="str">
        <f>VLOOKUP(STOCKSANLUIS[[#This Row],[CODIGO]],FAMILIAS[],4,FALSE)</f>
        <v>DANFOSS</v>
      </c>
      <c r="F1881" s="90">
        <v>1</v>
      </c>
      <c r="G1881" s="90"/>
      <c r="H1881" s="90">
        <f>SUMIF(INGRESO_MERCADERIA[CODIGO],STOCKSANLUIS[[#This Row],[CODIGO]],INGRESO_MERCADERIA[INGRESO])</f>
        <v>0</v>
      </c>
      <c r="I1881" s="90">
        <f>SUMIF(SALIDA[CODIGO],STOCKSANLUIS[[#This Row],[CODIGO]],SALIDA[CANTIDAD])</f>
        <v>0</v>
      </c>
      <c r="J1881" s="90">
        <f>STOCKSANLUIS[[#This Row],[STOCK ALM1]]-STOCKSANLUIS[[#This Row],[SALIDA]]</f>
        <v>0</v>
      </c>
      <c r="K1881" s="90" t="str">
        <f>VLOOKUP(STOCKSANLUIS[[#This Row],[CODIGO]],CLASIFICACION[],6,FALSE)</f>
        <v>C</v>
      </c>
      <c r="L1881" s="90">
        <f>IFERROR(VLOOKUP(STOCKSANLUIS[[#This Row],[CODIGO]],STOCK_STARSOFT[],3,FALSE),0)</f>
        <v>0</v>
      </c>
      <c r="M1881" s="90" t="str">
        <f>IF(STOCKSANLUIS[[#This Row],[STOCK ACTUAL]]=STOCKSANLUIS[[#This Row],[STOCK_STARSOFT]],"SIN DIFERENCIA","DIFERENCIA")</f>
        <v>SIN DIFERENCIA</v>
      </c>
    </row>
    <row r="1882" spans="1:13" ht="15" hidden="1" customHeight="1" x14ac:dyDescent="0.25">
      <c r="A1882" s="144" t="s">
        <v>3918</v>
      </c>
      <c r="B1882" s="87" t="s">
        <v>3919</v>
      </c>
      <c r="C1882" s="88">
        <v>2</v>
      </c>
      <c r="D1882" s="89" t="s">
        <v>6</v>
      </c>
      <c r="E1882" s="90" t="str">
        <f>VLOOKUP(STOCKSANLUIS[[#This Row],[CODIGO]],FAMILIAS[],4,FALSE)</f>
        <v>CIAC</v>
      </c>
      <c r="F1882" s="90">
        <v>1</v>
      </c>
      <c r="G1882" s="90" t="s">
        <v>19526</v>
      </c>
      <c r="H1882" s="90">
        <f>SUMIF(INGRESO_MERCADERIA[CODIGO],STOCKSANLUIS[[#This Row],[CODIGO]],INGRESO_MERCADERIA[INGRESO])</f>
        <v>2</v>
      </c>
      <c r="I1882" s="90">
        <f>SUMIF(SALIDA[CODIGO],STOCKSANLUIS[[#This Row],[CODIGO]],SALIDA[CANTIDAD])</f>
        <v>2</v>
      </c>
      <c r="J1882" s="90">
        <f>STOCKSANLUIS[[#This Row],[STOCK ALM1]]-STOCKSANLUIS[[#This Row],[SALIDA]]</f>
        <v>0</v>
      </c>
      <c r="K1882" s="90" t="str">
        <f>VLOOKUP(STOCKSANLUIS[[#This Row],[CODIGO]],CLASIFICACION[],6,FALSE)</f>
        <v>C</v>
      </c>
      <c r="L1882" s="90">
        <f>IFERROR(VLOOKUP(STOCKSANLUIS[[#This Row],[CODIGO]],STOCK_STARSOFT[],3,FALSE),0)</f>
        <v>0</v>
      </c>
      <c r="M1882" s="90" t="str">
        <f>IF(STOCKSANLUIS[[#This Row],[STOCK ACTUAL]]=STOCKSANLUIS[[#This Row],[STOCK_STARSOFT]],"SIN DIFERENCIA","DIFERENCIA")</f>
        <v>SIN DIFERENCIA</v>
      </c>
    </row>
    <row r="1883" spans="1:13" ht="15" hidden="1" customHeight="1" x14ac:dyDescent="0.25">
      <c r="A1883" s="239" t="s">
        <v>22347</v>
      </c>
      <c r="B1883" s="148" t="s">
        <v>22348</v>
      </c>
      <c r="C1883" s="105"/>
      <c r="D1883" s="89" t="s">
        <v>6</v>
      </c>
      <c r="E1883" s="107" t="str">
        <f>VLOOKUP(STOCKSANLUIS[[#This Row],[CODIGO]],FAMILIAS[],4,FALSE)</f>
        <v>EVERFROST</v>
      </c>
      <c r="F1883" s="107"/>
      <c r="G1883" s="90" t="s">
        <v>19526</v>
      </c>
      <c r="H1883" s="107">
        <f>SUMIF(INGRESO_MERCADERIA[CODIGO],STOCKSANLUIS[[#This Row],[CODIGO]],INGRESO_MERCADERIA[INGRESO])</f>
        <v>2</v>
      </c>
      <c r="I1883" s="107">
        <f>SUMIF(SALIDA[CODIGO],STOCKSANLUIS[[#This Row],[CODIGO]],SALIDA[CANTIDAD])</f>
        <v>0</v>
      </c>
      <c r="J1883" s="107">
        <f>STOCKSANLUIS[[#This Row],[STOCK ALM1]]-STOCKSANLUIS[[#This Row],[SALIDA]]</f>
        <v>2</v>
      </c>
      <c r="K1883" s="107" t="str">
        <f>VLOOKUP(STOCKSANLUIS[[#This Row],[CODIGO]],CLASIFICACION[],6,FALSE)</f>
        <v>B</v>
      </c>
      <c r="L1883" s="107">
        <f>IFERROR(VLOOKUP(STOCKSANLUIS[[#This Row],[CODIGO]],STOCK_STARSOFT[],3,FALSE),0)</f>
        <v>2</v>
      </c>
      <c r="M1883" s="107" t="str">
        <f>IF(STOCKSANLUIS[[#This Row],[STOCK ACTUAL]]=STOCKSANLUIS[[#This Row],[STOCK_STARSOFT]],"SIN DIFERENCIA","DIFERENCIA")</f>
        <v>SIN DIFERENCIA</v>
      </c>
    </row>
    <row r="1884" spans="1:13" ht="15" hidden="1" customHeight="1" x14ac:dyDescent="0.25">
      <c r="A1884" s="239" t="s">
        <v>22349</v>
      </c>
      <c r="B1884" s="148" t="s">
        <v>22350</v>
      </c>
      <c r="C1884" s="105"/>
      <c r="D1884" s="89" t="s">
        <v>6</v>
      </c>
      <c r="E1884" s="107" t="str">
        <f>VLOOKUP(STOCKSANLUIS[[#This Row],[CODIGO]],FAMILIAS[],4,FALSE)</f>
        <v>EVERFROST</v>
      </c>
      <c r="F1884" s="107"/>
      <c r="G1884" s="90" t="s">
        <v>19526</v>
      </c>
      <c r="H1884" s="107">
        <f>SUMIF(INGRESO_MERCADERIA[CODIGO],STOCKSANLUIS[[#This Row],[CODIGO]],INGRESO_MERCADERIA[INGRESO])</f>
        <v>2</v>
      </c>
      <c r="I1884" s="107">
        <f>SUMIF(SALIDA[CODIGO],STOCKSANLUIS[[#This Row],[CODIGO]],SALIDA[CANTIDAD])</f>
        <v>0</v>
      </c>
      <c r="J1884" s="107">
        <f>STOCKSANLUIS[[#This Row],[STOCK ALM1]]-STOCKSANLUIS[[#This Row],[SALIDA]]</f>
        <v>2</v>
      </c>
      <c r="K1884" s="107" t="str">
        <f>VLOOKUP(STOCKSANLUIS[[#This Row],[CODIGO]],CLASIFICACION[],6,FALSE)</f>
        <v>B</v>
      </c>
      <c r="L1884" s="107">
        <f>IFERROR(VLOOKUP(STOCKSANLUIS[[#This Row],[CODIGO]],STOCK_STARSOFT[],3,FALSE),0)</f>
        <v>2</v>
      </c>
      <c r="M1884" s="107" t="str">
        <f>IF(STOCKSANLUIS[[#This Row],[STOCK ACTUAL]]=STOCKSANLUIS[[#This Row],[STOCK_STARSOFT]],"SIN DIFERENCIA","DIFERENCIA")</f>
        <v>SIN DIFERENCIA</v>
      </c>
    </row>
    <row r="1885" spans="1:13" ht="15" hidden="1" customHeight="1" x14ac:dyDescent="0.25">
      <c r="A1885" s="240" t="s">
        <v>22791</v>
      </c>
      <c r="B1885" s="196" t="s">
        <v>22844</v>
      </c>
      <c r="C1885" s="197"/>
      <c r="D1885" s="198"/>
      <c r="E1885" s="199" t="str">
        <f>VLOOKUP(STOCKSANLUIS[[#This Row],[CODIGO]],FAMILIAS[],4,FALSE)</f>
        <v>EVERFROST</v>
      </c>
      <c r="F1885" s="199"/>
      <c r="G1885" s="90" t="s">
        <v>19526</v>
      </c>
      <c r="H1885" s="199">
        <f>SUMIF(INGRESO_MERCADERIA[CODIGO],STOCKSANLUIS[[#This Row],[CODIGO]],INGRESO_MERCADERIA[INGRESO])</f>
        <v>4</v>
      </c>
      <c r="I1885" s="199">
        <f>SUMIF(SALIDA[CODIGO],STOCKSANLUIS[[#This Row],[CODIGO]],SALIDA[CANTIDAD])</f>
        <v>3</v>
      </c>
      <c r="J1885" s="199">
        <f>STOCKSANLUIS[[#This Row],[STOCK ALM1]]-STOCKSANLUIS[[#This Row],[SALIDA]]</f>
        <v>1</v>
      </c>
      <c r="K1885" s="199" t="str">
        <f>VLOOKUP(STOCKSANLUIS[[#This Row],[CODIGO]],CLASIFICACION[],6,FALSE)</f>
        <v>B</v>
      </c>
      <c r="L1885" s="199">
        <f>IFERROR(VLOOKUP(STOCKSANLUIS[[#This Row],[CODIGO]],STOCK_STARSOFT[],3,FALSE),0)</f>
        <v>1</v>
      </c>
      <c r="M1885" s="199" t="str">
        <f>IF(STOCKSANLUIS[[#This Row],[STOCK ACTUAL]]=STOCKSANLUIS[[#This Row],[STOCK_STARSOFT]],"SIN DIFERENCIA","DIFERENCIA")</f>
        <v>SIN DIFERENCIA</v>
      </c>
    </row>
    <row r="1886" spans="1:13" ht="15" hidden="1" customHeight="1" x14ac:dyDescent="0.25">
      <c r="A1886" s="144" t="s">
        <v>3926</v>
      </c>
      <c r="B1886" s="87" t="s">
        <v>3853</v>
      </c>
      <c r="C1886" s="88">
        <v>0</v>
      </c>
      <c r="D1886" s="89" t="s">
        <v>6</v>
      </c>
      <c r="E1886" s="90" t="str">
        <f>VLOOKUP(STOCKSANLUIS[[#This Row],[CODIGO]],FAMILIAS[],4,FALSE)</f>
        <v>EVERWELL</v>
      </c>
      <c r="F1886" s="90">
        <v>1</v>
      </c>
      <c r="G1886" s="90"/>
      <c r="H1886" s="90">
        <f>SUMIF(INGRESO_MERCADERIA[CODIGO],STOCKSANLUIS[[#This Row],[CODIGO]],INGRESO_MERCADERIA[INGRESO])</f>
        <v>0</v>
      </c>
      <c r="I1886" s="90">
        <f>SUMIF(SALIDA[CODIGO],STOCKSANLUIS[[#This Row],[CODIGO]],SALIDA[CANTIDAD])</f>
        <v>0</v>
      </c>
      <c r="J1886" s="90">
        <f>STOCKSANLUIS[[#This Row],[STOCK ALM1]]-STOCKSANLUIS[[#This Row],[SALIDA]]</f>
        <v>0</v>
      </c>
      <c r="K1886" s="90" t="str">
        <f>VLOOKUP(STOCKSANLUIS[[#This Row],[CODIGO]],CLASIFICACION[],6,FALSE)</f>
        <v>C</v>
      </c>
      <c r="L1886" s="90">
        <f>IFERROR(VLOOKUP(STOCKSANLUIS[[#This Row],[CODIGO]],STOCK_STARSOFT[],3,FALSE),0)</f>
        <v>0</v>
      </c>
      <c r="M1886" s="90" t="str">
        <f>IF(STOCKSANLUIS[[#This Row],[STOCK ACTUAL]]=STOCKSANLUIS[[#This Row],[STOCK_STARSOFT]],"SIN DIFERENCIA","DIFERENCIA")</f>
        <v>SIN DIFERENCIA</v>
      </c>
    </row>
    <row r="1887" spans="1:13" ht="15" hidden="1" customHeight="1" x14ac:dyDescent="0.25">
      <c r="A1887" s="144" t="s">
        <v>3874</v>
      </c>
      <c r="B1887" s="87" t="s">
        <v>3875</v>
      </c>
      <c r="C1887" s="88">
        <v>2</v>
      </c>
      <c r="D1887" s="89" t="s">
        <v>6</v>
      </c>
      <c r="E1887" s="90" t="str">
        <f>VLOOKUP(STOCKSANLUIS[[#This Row],[CODIGO]],FAMILIAS[],4,FALSE)</f>
        <v>STAR COLD</v>
      </c>
      <c r="F1887" s="90">
        <v>1</v>
      </c>
      <c r="G1887" s="90" t="s">
        <v>19525</v>
      </c>
      <c r="H1887" s="90">
        <f>SUMIF(INGRESO_MERCADERIA[CODIGO],STOCKSANLUIS[[#This Row],[CODIGO]],INGRESO_MERCADERIA[INGRESO])</f>
        <v>3</v>
      </c>
      <c r="I1887" s="90">
        <f>SUMIF(SALIDA[CODIGO],STOCKSANLUIS[[#This Row],[CODIGO]],SALIDA[CANTIDAD])</f>
        <v>3</v>
      </c>
      <c r="J1887" s="90">
        <f>STOCKSANLUIS[[#This Row],[STOCK ALM1]]-STOCKSANLUIS[[#This Row],[SALIDA]]</f>
        <v>0</v>
      </c>
      <c r="K1887" s="90" t="str">
        <f>VLOOKUP(STOCKSANLUIS[[#This Row],[CODIGO]],CLASIFICACION[],6,FALSE)</f>
        <v>C</v>
      </c>
      <c r="L1887" s="90">
        <f>IFERROR(VLOOKUP(STOCKSANLUIS[[#This Row],[CODIGO]],STOCK_STARSOFT[],3,FALSE),0)</f>
        <v>0</v>
      </c>
      <c r="M1887" s="90" t="str">
        <f>IF(STOCKSANLUIS[[#This Row],[STOCK ACTUAL]]=STOCKSANLUIS[[#This Row],[STOCK_STARSOFT]],"SIN DIFERENCIA","DIFERENCIA")</f>
        <v>SIN DIFERENCIA</v>
      </c>
    </row>
    <row r="1888" spans="1:13" ht="15" hidden="1" customHeight="1" x14ac:dyDescent="0.25">
      <c r="A1888" s="144" t="s">
        <v>3764</v>
      </c>
      <c r="B1888" s="87" t="s">
        <v>3765</v>
      </c>
      <c r="C1888" s="88">
        <v>60</v>
      </c>
      <c r="D1888" s="89" t="s">
        <v>6</v>
      </c>
      <c r="E1888" s="90" t="str">
        <f>VLOOKUP(STOCKSANLUIS[[#This Row],[CODIGO]],FAMILIAS[],4,FALSE)</f>
        <v>QUALITY</v>
      </c>
      <c r="F1888" s="90">
        <v>1</v>
      </c>
      <c r="G1888" s="90" t="s">
        <v>19524</v>
      </c>
      <c r="H1888" s="90">
        <f>SUMIF(INGRESO_MERCADERIA[CODIGO],STOCKSANLUIS[[#This Row],[CODIGO]],INGRESO_MERCADERIA[INGRESO])</f>
        <v>120</v>
      </c>
      <c r="I1888" s="90">
        <f>SUMIF(SALIDA[CODIGO],STOCKSANLUIS[[#This Row],[CODIGO]],SALIDA[CANTIDAD])</f>
        <v>120</v>
      </c>
      <c r="J1888" s="90">
        <f>STOCKSANLUIS[[#This Row],[STOCK ALM1]]-STOCKSANLUIS[[#This Row],[SALIDA]]</f>
        <v>0</v>
      </c>
      <c r="K1888" s="90" t="str">
        <f>VLOOKUP(STOCKSANLUIS[[#This Row],[CODIGO]],CLASIFICACION[],6,FALSE)</f>
        <v>C</v>
      </c>
      <c r="L1888" s="90">
        <f>IFERROR(VLOOKUP(STOCKSANLUIS[[#This Row],[CODIGO]],STOCK_STARSOFT[],3,FALSE),0)</f>
        <v>0</v>
      </c>
      <c r="M1888" s="90" t="str">
        <f>IF(STOCKSANLUIS[[#This Row],[STOCK ACTUAL]]=STOCKSANLUIS[[#This Row],[STOCK_STARSOFT]],"SIN DIFERENCIA","DIFERENCIA")</f>
        <v>SIN DIFERENCIA</v>
      </c>
    </row>
    <row r="1889" spans="1:13" ht="15" hidden="1" customHeight="1" x14ac:dyDescent="0.25">
      <c r="A1889" s="144" t="s">
        <v>3991</v>
      </c>
      <c r="B1889" s="87" t="s">
        <v>3992</v>
      </c>
      <c r="C1889" s="88">
        <v>10</v>
      </c>
      <c r="D1889" s="89" t="s">
        <v>6</v>
      </c>
      <c r="E1889" s="90" t="str">
        <f>VLOOKUP(STOCKSANLUIS[[#This Row],[CODIGO]],FAMILIAS[],4,FALSE)</f>
        <v>QUALITY</v>
      </c>
      <c r="F1889" s="90">
        <v>1</v>
      </c>
      <c r="G1889" s="90" t="s">
        <v>19524</v>
      </c>
      <c r="H1889" s="90">
        <f>SUMIF(INGRESO_MERCADERIA[CODIGO],STOCKSANLUIS[[#This Row],[CODIGO]],INGRESO_MERCADERIA[INGRESO])</f>
        <v>19</v>
      </c>
      <c r="I1889" s="90">
        <f>SUMIF(SALIDA[CODIGO],STOCKSANLUIS[[#This Row],[CODIGO]],SALIDA[CANTIDAD])</f>
        <v>19</v>
      </c>
      <c r="J1889" s="90">
        <f>STOCKSANLUIS[[#This Row],[STOCK ALM1]]-STOCKSANLUIS[[#This Row],[SALIDA]]</f>
        <v>0</v>
      </c>
      <c r="K1889" s="90" t="str">
        <f>VLOOKUP(STOCKSANLUIS[[#This Row],[CODIGO]],CLASIFICACION[],6,FALSE)</f>
        <v>C</v>
      </c>
      <c r="L1889" s="90">
        <f>IFERROR(VLOOKUP(STOCKSANLUIS[[#This Row],[CODIGO]],STOCK_STARSOFT[],3,FALSE),0)</f>
        <v>0</v>
      </c>
      <c r="M1889" s="90" t="str">
        <f>IF(STOCKSANLUIS[[#This Row],[STOCK ACTUAL]]=STOCKSANLUIS[[#This Row],[STOCK_STARSOFT]],"SIN DIFERENCIA","DIFERENCIA")</f>
        <v>SIN DIFERENCIA</v>
      </c>
    </row>
    <row r="1890" spans="1:13" ht="15" hidden="1" customHeight="1" x14ac:dyDescent="0.25">
      <c r="A1890" s="144" t="s">
        <v>3999</v>
      </c>
      <c r="B1890" s="87" t="s">
        <v>4000</v>
      </c>
      <c r="C1890" s="88">
        <v>10</v>
      </c>
      <c r="D1890" s="89" t="s">
        <v>6</v>
      </c>
      <c r="E1890" s="90" t="str">
        <f>VLOOKUP(STOCKSANLUIS[[#This Row],[CODIGO]],FAMILIAS[],4,FALSE)</f>
        <v>QUALITY</v>
      </c>
      <c r="F1890" s="90">
        <v>1</v>
      </c>
      <c r="G1890" s="90" t="s">
        <v>19524</v>
      </c>
      <c r="H1890" s="90">
        <f>SUMIF(INGRESO_MERCADERIA[CODIGO],STOCKSANLUIS[[#This Row],[CODIGO]],INGRESO_MERCADERIA[INGRESO])</f>
        <v>15</v>
      </c>
      <c r="I1890" s="90">
        <f>SUMIF(SALIDA[CODIGO],STOCKSANLUIS[[#This Row],[CODIGO]],SALIDA[CANTIDAD])</f>
        <v>15</v>
      </c>
      <c r="J1890" s="90">
        <f>STOCKSANLUIS[[#This Row],[STOCK ALM1]]-STOCKSANLUIS[[#This Row],[SALIDA]]</f>
        <v>0</v>
      </c>
      <c r="K1890" s="90" t="str">
        <f>VLOOKUP(STOCKSANLUIS[[#This Row],[CODIGO]],CLASIFICACION[],6,FALSE)</f>
        <v>C</v>
      </c>
      <c r="L1890" s="90">
        <f>IFERROR(VLOOKUP(STOCKSANLUIS[[#This Row],[CODIGO]],STOCK_STARSOFT[],3,FALSE),0)</f>
        <v>0</v>
      </c>
      <c r="M1890" s="90" t="str">
        <f>IF(STOCKSANLUIS[[#This Row],[STOCK ACTUAL]]=STOCKSANLUIS[[#This Row],[STOCK_STARSOFT]],"SIN DIFERENCIA","DIFERENCIA")</f>
        <v>SIN DIFERENCIA</v>
      </c>
    </row>
    <row r="1891" spans="1:13" ht="15" hidden="1" customHeight="1" x14ac:dyDescent="0.25">
      <c r="A1891" s="144" t="s">
        <v>3937</v>
      </c>
      <c r="B1891" s="87" t="s">
        <v>3938</v>
      </c>
      <c r="C1891" s="88">
        <v>0</v>
      </c>
      <c r="D1891" s="89" t="s">
        <v>6</v>
      </c>
      <c r="E1891" s="90" t="str">
        <f>VLOOKUP(STOCKSANLUIS[[#This Row],[CODIGO]],FAMILIAS[],4,FALSE)</f>
        <v>COPELAND</v>
      </c>
      <c r="F1891" s="90">
        <v>1</v>
      </c>
      <c r="G1891" s="90"/>
      <c r="H1891" s="90">
        <f>SUMIF(INGRESO_MERCADERIA[CODIGO],STOCKSANLUIS[[#This Row],[CODIGO]],INGRESO_MERCADERIA[INGRESO])</f>
        <v>0</v>
      </c>
      <c r="I1891" s="90">
        <f>SUMIF(SALIDA[CODIGO],STOCKSANLUIS[[#This Row],[CODIGO]],SALIDA[CANTIDAD])</f>
        <v>0</v>
      </c>
      <c r="J1891" s="90">
        <f>STOCKSANLUIS[[#This Row],[STOCK ALM1]]-STOCKSANLUIS[[#This Row],[SALIDA]]</f>
        <v>0</v>
      </c>
      <c r="K1891" s="90" t="str">
        <f>VLOOKUP(STOCKSANLUIS[[#This Row],[CODIGO]],CLASIFICACION[],6,FALSE)</f>
        <v>C</v>
      </c>
      <c r="L1891" s="90">
        <f>IFERROR(VLOOKUP(STOCKSANLUIS[[#This Row],[CODIGO]],STOCK_STARSOFT[],3,FALSE),0)</f>
        <v>0</v>
      </c>
      <c r="M1891" s="90" t="str">
        <f>IF(STOCKSANLUIS[[#This Row],[STOCK ACTUAL]]=STOCKSANLUIS[[#This Row],[STOCK_STARSOFT]],"SIN DIFERENCIA","DIFERENCIA")</f>
        <v>SIN DIFERENCIA</v>
      </c>
    </row>
    <row r="1892" spans="1:13" ht="15" hidden="1" customHeight="1" x14ac:dyDescent="0.25">
      <c r="A1892" s="144" t="s">
        <v>3939</v>
      </c>
      <c r="B1892" s="87" t="s">
        <v>3940</v>
      </c>
      <c r="C1892" s="88">
        <v>0</v>
      </c>
      <c r="D1892" s="89" t="s">
        <v>6</v>
      </c>
      <c r="E1892" s="90" t="str">
        <f>VLOOKUP(STOCKSANLUIS[[#This Row],[CODIGO]],FAMILIAS[],4,FALSE)</f>
        <v>DANFOSS</v>
      </c>
      <c r="F1892" s="90">
        <v>1</v>
      </c>
      <c r="G1892" s="90"/>
      <c r="H1892" s="90">
        <f>SUMIF(INGRESO_MERCADERIA[CODIGO],STOCKSANLUIS[[#This Row],[CODIGO]],INGRESO_MERCADERIA[INGRESO])</f>
        <v>0</v>
      </c>
      <c r="I1892" s="90">
        <f>SUMIF(SALIDA[CODIGO],STOCKSANLUIS[[#This Row],[CODIGO]],SALIDA[CANTIDAD])</f>
        <v>0</v>
      </c>
      <c r="J1892" s="90">
        <f>STOCKSANLUIS[[#This Row],[STOCK ALM1]]-STOCKSANLUIS[[#This Row],[SALIDA]]</f>
        <v>0</v>
      </c>
      <c r="K1892" s="90" t="str">
        <f>VLOOKUP(STOCKSANLUIS[[#This Row],[CODIGO]],CLASIFICACION[],6,FALSE)</f>
        <v>C</v>
      </c>
      <c r="L1892" s="90">
        <f>IFERROR(VLOOKUP(STOCKSANLUIS[[#This Row],[CODIGO]],STOCK_STARSOFT[],3,FALSE),0)</f>
        <v>0</v>
      </c>
      <c r="M1892" s="90" t="str">
        <f>IF(STOCKSANLUIS[[#This Row],[STOCK ACTUAL]]=STOCKSANLUIS[[#This Row],[STOCK_STARSOFT]],"SIN DIFERENCIA","DIFERENCIA")</f>
        <v>SIN DIFERENCIA</v>
      </c>
    </row>
    <row r="1893" spans="1:13" ht="15" hidden="1" customHeight="1" x14ac:dyDescent="0.25">
      <c r="A1893" s="144" t="s">
        <v>3941</v>
      </c>
      <c r="B1893" s="87" t="s">
        <v>3942</v>
      </c>
      <c r="C1893" s="88">
        <v>0</v>
      </c>
      <c r="D1893" s="89" t="s">
        <v>6</v>
      </c>
      <c r="E1893" s="90" t="str">
        <f>VLOOKUP(STOCKSANLUIS[[#This Row],[CODIGO]],FAMILIAS[],4,FALSE)</f>
        <v>ACTIVOS</v>
      </c>
      <c r="F1893" s="90">
        <v>1</v>
      </c>
      <c r="G1893" s="90"/>
      <c r="H1893" s="90">
        <f>SUMIF(INGRESO_MERCADERIA[CODIGO],STOCKSANLUIS[[#This Row],[CODIGO]],INGRESO_MERCADERIA[INGRESO])</f>
        <v>0</v>
      </c>
      <c r="I1893" s="90">
        <f>SUMIF(SALIDA[CODIGO],STOCKSANLUIS[[#This Row],[CODIGO]],SALIDA[CANTIDAD])</f>
        <v>0</v>
      </c>
      <c r="J1893" s="90">
        <f>STOCKSANLUIS[[#This Row],[STOCK ALM1]]-STOCKSANLUIS[[#This Row],[SALIDA]]</f>
        <v>0</v>
      </c>
      <c r="K1893" s="90" t="str">
        <f>VLOOKUP(STOCKSANLUIS[[#This Row],[CODIGO]],CLASIFICACION[],6,FALSE)</f>
        <v>C</v>
      </c>
      <c r="L1893" s="90">
        <f>IFERROR(VLOOKUP(STOCKSANLUIS[[#This Row],[CODIGO]],STOCK_STARSOFT[],3,FALSE),0)</f>
        <v>0</v>
      </c>
      <c r="M1893" s="90" t="str">
        <f>IF(STOCKSANLUIS[[#This Row],[STOCK ACTUAL]]=STOCKSANLUIS[[#This Row],[STOCK_STARSOFT]],"SIN DIFERENCIA","DIFERENCIA")</f>
        <v>SIN DIFERENCIA</v>
      </c>
    </row>
    <row r="1894" spans="1:13" hidden="1" x14ac:dyDescent="0.25">
      <c r="A1894" s="144" t="s">
        <v>1093</v>
      </c>
      <c r="B1894" s="87" t="s">
        <v>1094</v>
      </c>
      <c r="C1894" s="88">
        <v>1</v>
      </c>
      <c r="D1894" s="89" t="s">
        <v>6</v>
      </c>
      <c r="E1894" s="90" t="str">
        <f>VLOOKUP(STOCKSANLUIS[[#This Row],[CODIGO]],FAMILIAS[],4,FALSE)</f>
        <v>VARIOS</v>
      </c>
      <c r="F1894" s="90">
        <v>1</v>
      </c>
      <c r="G1894" s="90" t="s">
        <v>19524</v>
      </c>
      <c r="H1894" s="90">
        <f>SUMIF(INGRESO_MERCADERIA[CODIGO],STOCKSANLUIS[[#This Row],[CODIGO]],INGRESO_MERCADERIA[INGRESO])</f>
        <v>1</v>
      </c>
      <c r="I1894" s="90">
        <f>SUMIF(SALIDA[CODIGO],STOCKSANLUIS[[#This Row],[CODIGO]],SALIDA[CANTIDAD])</f>
        <v>1</v>
      </c>
      <c r="J1894" s="90">
        <f>STOCKSANLUIS[[#This Row],[STOCK ALM1]]-STOCKSANLUIS[[#This Row],[SALIDA]]</f>
        <v>0</v>
      </c>
      <c r="K1894" s="90" t="str">
        <f>VLOOKUP(STOCKSANLUIS[[#This Row],[CODIGO]],CLASIFICACION[],6,FALSE)</f>
        <v>C</v>
      </c>
      <c r="L1894" s="90">
        <f>IFERROR(VLOOKUP(STOCKSANLUIS[[#This Row],[CODIGO]],STOCK_STARSOFT[],3,FALSE),0)</f>
        <v>0</v>
      </c>
      <c r="M1894" s="90" t="str">
        <f>IF(STOCKSANLUIS[[#This Row],[STOCK ACTUAL]]=STOCKSANLUIS[[#This Row],[STOCK_STARSOFT]],"SIN DIFERENCIA","DIFERENCIA")</f>
        <v>SIN DIFERENCIA</v>
      </c>
    </row>
    <row r="1895" spans="1:13" hidden="1" x14ac:dyDescent="0.25">
      <c r="A1895" s="144" t="s">
        <v>4001</v>
      </c>
      <c r="B1895" s="87" t="s">
        <v>4002</v>
      </c>
      <c r="C1895" s="88">
        <v>34</v>
      </c>
      <c r="D1895" s="89" t="s">
        <v>6</v>
      </c>
      <c r="E1895" s="90" t="str">
        <f>VLOOKUP(STOCKSANLUIS[[#This Row],[CODIGO]],FAMILIAS[],4,FALSE)</f>
        <v>QUALITY</v>
      </c>
      <c r="F1895" s="90">
        <v>1</v>
      </c>
      <c r="G1895" s="90" t="s">
        <v>19524</v>
      </c>
      <c r="H1895" s="90">
        <f>SUMIF(INGRESO_MERCADERIA[CODIGO],STOCKSANLUIS[[#This Row],[CODIGO]],INGRESO_MERCADERIA[INGRESO])</f>
        <v>34</v>
      </c>
      <c r="I1895" s="90">
        <f>SUMIF(SALIDA[CODIGO],STOCKSANLUIS[[#This Row],[CODIGO]],SALIDA[CANTIDAD])</f>
        <v>34</v>
      </c>
      <c r="J1895" s="90">
        <f>STOCKSANLUIS[[#This Row],[STOCK ALM1]]-STOCKSANLUIS[[#This Row],[SALIDA]]</f>
        <v>0</v>
      </c>
      <c r="K1895" s="90" t="str">
        <f>VLOOKUP(STOCKSANLUIS[[#This Row],[CODIGO]],CLASIFICACION[],6,FALSE)</f>
        <v>C</v>
      </c>
      <c r="L1895" s="90">
        <f>IFERROR(VLOOKUP(STOCKSANLUIS[[#This Row],[CODIGO]],STOCK_STARSOFT[],3,FALSE),0)</f>
        <v>0</v>
      </c>
      <c r="M1895" s="90" t="str">
        <f>IF(STOCKSANLUIS[[#This Row],[STOCK ACTUAL]]=STOCKSANLUIS[[#This Row],[STOCK_STARSOFT]],"SIN DIFERENCIA","DIFERENCIA")</f>
        <v>SIN DIFERENCIA</v>
      </c>
    </row>
    <row r="1896" spans="1:13" ht="15" hidden="1" customHeight="1" x14ac:dyDescent="0.25">
      <c r="A1896" s="144" t="s">
        <v>3947</v>
      </c>
      <c r="B1896" s="87" t="s">
        <v>3948</v>
      </c>
      <c r="C1896" s="88">
        <v>0</v>
      </c>
      <c r="D1896" s="89" t="s">
        <v>6</v>
      </c>
      <c r="E1896" s="90" t="str">
        <f>VLOOKUP(STOCKSANLUIS[[#This Row],[CODIGO]],FAMILIAS[],4,FALSE)</f>
        <v>CIAC</v>
      </c>
      <c r="F1896" s="90">
        <v>1</v>
      </c>
      <c r="G1896" s="90"/>
      <c r="H1896" s="90">
        <f>SUMIF(INGRESO_MERCADERIA[CODIGO],STOCKSANLUIS[[#This Row],[CODIGO]],INGRESO_MERCADERIA[INGRESO])</f>
        <v>0</v>
      </c>
      <c r="I1896" s="90">
        <f>SUMIF(SALIDA[CODIGO],STOCKSANLUIS[[#This Row],[CODIGO]],SALIDA[CANTIDAD])</f>
        <v>0</v>
      </c>
      <c r="J1896" s="90">
        <f>STOCKSANLUIS[[#This Row],[STOCK ALM1]]-STOCKSANLUIS[[#This Row],[SALIDA]]</f>
        <v>0</v>
      </c>
      <c r="K1896" s="90" t="str">
        <f>VLOOKUP(STOCKSANLUIS[[#This Row],[CODIGO]],CLASIFICACION[],6,FALSE)</f>
        <v>C</v>
      </c>
      <c r="L1896" s="90">
        <f>IFERROR(VLOOKUP(STOCKSANLUIS[[#This Row],[CODIGO]],STOCK_STARSOFT[],3,FALSE),0)</f>
        <v>0</v>
      </c>
      <c r="M1896" s="90" t="str">
        <f>IF(STOCKSANLUIS[[#This Row],[STOCK ACTUAL]]=STOCKSANLUIS[[#This Row],[STOCK_STARSOFT]],"SIN DIFERENCIA","DIFERENCIA")</f>
        <v>SIN DIFERENCIA</v>
      </c>
    </row>
    <row r="1897" spans="1:13" ht="15" hidden="1" customHeight="1" x14ac:dyDescent="0.25">
      <c r="A1897" s="144" t="s">
        <v>3949</v>
      </c>
      <c r="B1897" s="87" t="s">
        <v>3950</v>
      </c>
      <c r="C1897" s="88">
        <v>0</v>
      </c>
      <c r="D1897" s="89" t="s">
        <v>6</v>
      </c>
      <c r="E1897" s="90" t="str">
        <f>VLOOKUP(STOCKSANLUIS[[#This Row],[CODIGO]],FAMILIAS[],4,FALSE)</f>
        <v>STAR COLD</v>
      </c>
      <c r="F1897" s="90">
        <v>1</v>
      </c>
      <c r="G1897" s="90" t="s">
        <v>19524</v>
      </c>
      <c r="H1897" s="90">
        <f>SUMIF(INGRESO_MERCADERIA[CODIGO],STOCKSANLUIS[[#This Row],[CODIGO]],INGRESO_MERCADERIA[INGRESO])</f>
        <v>1001</v>
      </c>
      <c r="I1897" s="90">
        <f>SUMIF(SALIDA[CODIGO],STOCKSANLUIS[[#This Row],[CODIGO]],SALIDA[CANTIDAD])</f>
        <v>1001</v>
      </c>
      <c r="J1897" s="90">
        <f>STOCKSANLUIS[[#This Row],[STOCK ALM1]]-STOCKSANLUIS[[#This Row],[SALIDA]]</f>
        <v>0</v>
      </c>
      <c r="K1897" s="90" t="str">
        <f>VLOOKUP(STOCKSANLUIS[[#This Row],[CODIGO]],CLASIFICACION[],6,FALSE)</f>
        <v>C</v>
      </c>
      <c r="L1897" s="90">
        <f>IFERROR(VLOOKUP(STOCKSANLUIS[[#This Row],[CODIGO]],STOCK_STARSOFT[],3,FALSE),0)</f>
        <v>0</v>
      </c>
      <c r="M1897" s="90" t="str">
        <f>IF(STOCKSANLUIS[[#This Row],[STOCK ACTUAL]]=STOCKSANLUIS[[#This Row],[STOCK_STARSOFT]],"SIN DIFERENCIA","DIFERENCIA")</f>
        <v>SIN DIFERENCIA</v>
      </c>
    </row>
    <row r="1898" spans="1:13" ht="15" hidden="1" customHeight="1" x14ac:dyDescent="0.25">
      <c r="A1898" s="144" t="s">
        <v>3987</v>
      </c>
      <c r="B1898" s="87" t="s">
        <v>3988</v>
      </c>
      <c r="C1898" s="88">
        <v>0</v>
      </c>
      <c r="D1898" s="89" t="s">
        <v>6</v>
      </c>
      <c r="E1898" s="90" t="str">
        <f>VLOOKUP(STOCKSANLUIS[[#This Row],[CODIGO]],FAMILIAS[],4,FALSE)</f>
        <v>QUALITY</v>
      </c>
      <c r="F1898" s="90">
        <v>1</v>
      </c>
      <c r="G1898" s="90" t="s">
        <v>19524</v>
      </c>
      <c r="H1898" s="90">
        <f>SUMIF(INGRESO_MERCADERIA[CODIGO],STOCKSANLUIS[[#This Row],[CODIGO]],INGRESO_MERCADERIA[INGRESO])</f>
        <v>5</v>
      </c>
      <c r="I1898" s="90">
        <f>SUMIF(SALIDA[CODIGO],STOCKSANLUIS[[#This Row],[CODIGO]],SALIDA[CANTIDAD])</f>
        <v>5</v>
      </c>
      <c r="J1898" s="90">
        <f>STOCKSANLUIS[[#This Row],[STOCK ALM1]]-STOCKSANLUIS[[#This Row],[SALIDA]]</f>
        <v>0</v>
      </c>
      <c r="K1898" s="90" t="str">
        <f>VLOOKUP(STOCKSANLUIS[[#This Row],[CODIGO]],CLASIFICACION[],6,FALSE)</f>
        <v>C</v>
      </c>
      <c r="L1898" s="90">
        <f>IFERROR(VLOOKUP(STOCKSANLUIS[[#This Row],[CODIGO]],STOCK_STARSOFT[],3,FALSE),0)</f>
        <v>0</v>
      </c>
      <c r="M1898" s="90" t="str">
        <f>IF(STOCKSANLUIS[[#This Row],[STOCK ACTUAL]]=STOCKSANLUIS[[#This Row],[STOCK_STARSOFT]],"SIN DIFERENCIA","DIFERENCIA")</f>
        <v>SIN DIFERENCIA</v>
      </c>
    </row>
    <row r="1899" spans="1:13" ht="15" hidden="1" customHeight="1" x14ac:dyDescent="0.25">
      <c r="A1899" s="144" t="s">
        <v>3955</v>
      </c>
      <c r="B1899" s="87" t="s">
        <v>3956</v>
      </c>
      <c r="C1899" s="88">
        <v>90</v>
      </c>
      <c r="D1899" s="89" t="s">
        <v>6</v>
      </c>
      <c r="E1899" s="90" t="str">
        <f>VLOOKUP(STOCKSANLUIS[[#This Row],[CODIGO]],FAMILIAS[],4,FALSE)</f>
        <v>STAR COLD</v>
      </c>
      <c r="F1899" s="90">
        <v>1</v>
      </c>
      <c r="G1899" s="90" t="s">
        <v>19526</v>
      </c>
      <c r="H1899" s="90">
        <f>SUMIF(INGRESO_MERCADERIA[CODIGO],STOCKSANLUIS[[#This Row],[CODIGO]],INGRESO_MERCADERIA[INGRESO])</f>
        <v>90</v>
      </c>
      <c r="I1899" s="90">
        <f>SUMIF(SALIDA[CODIGO],STOCKSANLUIS[[#This Row],[CODIGO]],SALIDA[CANTIDAD])</f>
        <v>90</v>
      </c>
      <c r="J1899" s="90">
        <f>STOCKSANLUIS[[#This Row],[STOCK ALM1]]-STOCKSANLUIS[[#This Row],[SALIDA]]</f>
        <v>0</v>
      </c>
      <c r="K1899" s="90" t="str">
        <f>VLOOKUP(STOCKSANLUIS[[#This Row],[CODIGO]],CLASIFICACION[],6,FALSE)</f>
        <v>C</v>
      </c>
      <c r="L1899" s="90">
        <f>IFERROR(VLOOKUP(STOCKSANLUIS[[#This Row],[CODIGO]],STOCK_STARSOFT[],3,FALSE),0)</f>
        <v>0</v>
      </c>
      <c r="M1899" s="90" t="str">
        <f>IF(STOCKSANLUIS[[#This Row],[STOCK ACTUAL]]=STOCKSANLUIS[[#This Row],[STOCK_STARSOFT]],"SIN DIFERENCIA","DIFERENCIA")</f>
        <v>SIN DIFERENCIA</v>
      </c>
    </row>
    <row r="1900" spans="1:13" ht="15" customHeight="1" x14ac:dyDescent="0.25">
      <c r="A1900" s="247" t="s">
        <v>22353</v>
      </c>
      <c r="B1900" s="148" t="s">
        <v>22354</v>
      </c>
      <c r="C1900" s="105"/>
      <c r="D1900" s="89" t="s">
        <v>6</v>
      </c>
      <c r="E1900" s="107" t="str">
        <f>VLOOKUP(STOCKSANLUIS[[#This Row],[CODIGO]],FAMILIAS[],4,FALSE)</f>
        <v>EVERFROST</v>
      </c>
      <c r="F1900" s="107"/>
      <c r="G1900" s="90" t="s">
        <v>19526</v>
      </c>
      <c r="H1900" s="107">
        <f>SUMIF(INGRESO_MERCADERIA[CODIGO],STOCKSANLUIS[[#This Row],[CODIGO]],INGRESO_MERCADERIA[INGRESO])</f>
        <v>408</v>
      </c>
      <c r="I1900" s="107">
        <f>SUMIF(SALIDA[CODIGO],STOCKSANLUIS[[#This Row],[CODIGO]],SALIDA[CANTIDAD])</f>
        <v>284</v>
      </c>
      <c r="J1900" s="107">
        <f>STOCKSANLUIS[[#This Row],[STOCK ALM1]]-STOCKSANLUIS[[#This Row],[SALIDA]]</f>
        <v>124</v>
      </c>
      <c r="K1900" s="107" t="str">
        <f>VLOOKUP(STOCKSANLUIS[[#This Row],[CODIGO]],CLASIFICACION[],6,FALSE)</f>
        <v>B</v>
      </c>
      <c r="L1900" s="107">
        <f>IFERROR(VLOOKUP(STOCKSANLUIS[[#This Row],[CODIGO]],STOCK_STARSOFT[],3,FALSE),0)</f>
        <v>122</v>
      </c>
      <c r="M1900" s="107" t="str">
        <f>IF(STOCKSANLUIS[[#This Row],[STOCK ACTUAL]]=STOCKSANLUIS[[#This Row],[STOCK_STARSOFT]],"SIN DIFERENCIA","DIFERENCIA")</f>
        <v>DIFERENCIA</v>
      </c>
    </row>
    <row r="1901" spans="1:13" ht="15" hidden="1" customHeight="1" x14ac:dyDescent="0.25">
      <c r="A1901" s="144" t="s">
        <v>3959</v>
      </c>
      <c r="B1901" s="87" t="s">
        <v>3960</v>
      </c>
      <c r="C1901" s="88">
        <v>60</v>
      </c>
      <c r="D1901" s="89" t="s">
        <v>6</v>
      </c>
      <c r="E1901" s="90" t="str">
        <f>VLOOKUP(STOCKSANLUIS[[#This Row],[CODIGO]],FAMILIAS[],4,FALSE)</f>
        <v>STAR COLD</v>
      </c>
      <c r="F1901" s="90">
        <v>1</v>
      </c>
      <c r="G1901" s="90" t="s">
        <v>19526</v>
      </c>
      <c r="H1901" s="90">
        <f>SUMIF(INGRESO_MERCADERIA[CODIGO],STOCKSANLUIS[[#This Row],[CODIGO]],INGRESO_MERCADERIA[INGRESO])</f>
        <v>60</v>
      </c>
      <c r="I1901" s="90">
        <f>SUMIF(SALIDA[CODIGO],STOCKSANLUIS[[#This Row],[CODIGO]],SALIDA[CANTIDAD])</f>
        <v>60</v>
      </c>
      <c r="J1901" s="90">
        <f>STOCKSANLUIS[[#This Row],[STOCK ALM1]]-STOCKSANLUIS[[#This Row],[SALIDA]]</f>
        <v>0</v>
      </c>
      <c r="K1901" s="90" t="str">
        <f>VLOOKUP(STOCKSANLUIS[[#This Row],[CODIGO]],CLASIFICACION[],6,FALSE)</f>
        <v>C</v>
      </c>
      <c r="L1901" s="90">
        <f>IFERROR(VLOOKUP(STOCKSANLUIS[[#This Row],[CODIGO]],STOCK_STARSOFT[],3,FALSE),0)</f>
        <v>0</v>
      </c>
      <c r="M1901" s="90" t="str">
        <f>IF(STOCKSANLUIS[[#This Row],[STOCK ACTUAL]]=STOCKSANLUIS[[#This Row],[STOCK_STARSOFT]],"SIN DIFERENCIA","DIFERENCIA")</f>
        <v>SIN DIFERENCIA</v>
      </c>
    </row>
    <row r="1902" spans="1:13" ht="15" hidden="1" customHeight="1" x14ac:dyDescent="0.25">
      <c r="A1902" s="241" t="s">
        <v>21736</v>
      </c>
      <c r="B1902" s="108" t="s">
        <v>21737</v>
      </c>
      <c r="C1902" s="105"/>
      <c r="D1902" s="89" t="s">
        <v>6</v>
      </c>
      <c r="E1902" s="107" t="str">
        <f>VLOOKUP(STOCKSANLUIS[[#This Row],[CODIGO]],FAMILIAS[],4,FALSE)</f>
        <v>MAER FAN</v>
      </c>
      <c r="F1902" s="107"/>
      <c r="G1902" s="90" t="s">
        <v>19526</v>
      </c>
      <c r="H1902" s="107">
        <f>SUMIF(INGRESO_MERCADERIA[CODIGO],STOCKSANLUIS[[#This Row],[CODIGO]],INGRESO_MERCADERIA[INGRESO])</f>
        <v>2</v>
      </c>
      <c r="I1902" s="107">
        <f>SUMIF(SALIDA[CODIGO],STOCKSANLUIS[[#This Row],[CODIGO]],SALIDA[CANTIDAD])</f>
        <v>2</v>
      </c>
      <c r="J1902" s="107">
        <f>STOCKSANLUIS[[#This Row],[STOCK ALM1]]-STOCKSANLUIS[[#This Row],[SALIDA]]</f>
        <v>0</v>
      </c>
      <c r="K1902" s="107" t="str">
        <f>VLOOKUP(STOCKSANLUIS[[#This Row],[CODIGO]],CLASIFICACION[],6,FALSE)</f>
        <v>B</v>
      </c>
      <c r="L1902" s="107">
        <f>IFERROR(VLOOKUP(STOCKSANLUIS[[#This Row],[CODIGO]],STOCK_STARSOFT[],3,FALSE),0)</f>
        <v>0</v>
      </c>
      <c r="M1902" s="107" t="str">
        <f>IF(STOCKSANLUIS[[#This Row],[STOCK ACTUAL]]=STOCKSANLUIS[[#This Row],[STOCK_STARSOFT]],"SIN DIFERENCIA","DIFERENCIA")</f>
        <v>SIN DIFERENCIA</v>
      </c>
    </row>
    <row r="1903" spans="1:13" ht="15" hidden="1" customHeight="1" x14ac:dyDescent="0.25">
      <c r="A1903" s="144" t="s">
        <v>3591</v>
      </c>
      <c r="B1903" s="87" t="s">
        <v>3592</v>
      </c>
      <c r="C1903" s="88">
        <v>1</v>
      </c>
      <c r="D1903" s="89" t="s">
        <v>6</v>
      </c>
      <c r="E1903" s="90" t="str">
        <f>VLOOKUP(STOCKSANLUIS[[#This Row],[CODIGO]],FAMILIAS[],4,FALSE)</f>
        <v>QUALITY</v>
      </c>
      <c r="F1903" s="90">
        <v>1</v>
      </c>
      <c r="G1903" s="90" t="s">
        <v>19524</v>
      </c>
      <c r="H1903" s="90">
        <f>SUMIF(INGRESO_MERCADERIA[CODIGO],STOCKSANLUIS[[#This Row],[CODIGO]],INGRESO_MERCADERIA[INGRESO])</f>
        <v>49</v>
      </c>
      <c r="I1903" s="90">
        <f>SUMIF(SALIDA[CODIGO],STOCKSANLUIS[[#This Row],[CODIGO]],SALIDA[CANTIDAD])</f>
        <v>49</v>
      </c>
      <c r="J1903" s="90">
        <f>STOCKSANLUIS[[#This Row],[STOCK ALM1]]-STOCKSANLUIS[[#This Row],[SALIDA]]</f>
        <v>0</v>
      </c>
      <c r="K1903" s="90" t="str">
        <f>VLOOKUP(STOCKSANLUIS[[#This Row],[CODIGO]],CLASIFICACION[],6,FALSE)</f>
        <v>C</v>
      </c>
      <c r="L1903" s="90">
        <f>IFERROR(VLOOKUP(STOCKSANLUIS[[#This Row],[CODIGO]],STOCK_STARSOFT[],3,FALSE),0)</f>
        <v>0</v>
      </c>
      <c r="M1903" s="90" t="str">
        <f>IF(STOCKSANLUIS[[#This Row],[STOCK ACTUAL]]=STOCKSANLUIS[[#This Row],[STOCK_STARSOFT]],"SIN DIFERENCIA","DIFERENCIA")</f>
        <v>SIN DIFERENCIA</v>
      </c>
    </row>
    <row r="1904" spans="1:13" ht="15" hidden="1" customHeight="1" x14ac:dyDescent="0.25">
      <c r="A1904" s="144" t="s">
        <v>3635</v>
      </c>
      <c r="B1904" s="87" t="s">
        <v>3636</v>
      </c>
      <c r="C1904" s="88">
        <v>0</v>
      </c>
      <c r="D1904" s="89" t="s">
        <v>6</v>
      </c>
      <c r="E1904" s="90" t="str">
        <f>VLOOKUP(STOCKSANLUIS[[#This Row],[CODIGO]],FAMILIAS[],4,FALSE)</f>
        <v>MAER FAN</v>
      </c>
      <c r="F1904" s="90">
        <v>1</v>
      </c>
      <c r="G1904" s="90" t="s">
        <v>19526</v>
      </c>
      <c r="H1904" s="90">
        <f>SUMIF(INGRESO_MERCADERIA[CODIGO],STOCKSANLUIS[[#This Row],[CODIGO]],INGRESO_MERCADERIA[INGRESO])</f>
        <v>28</v>
      </c>
      <c r="I1904" s="90">
        <f>SUMIF(SALIDA[CODIGO],STOCKSANLUIS[[#This Row],[CODIGO]],SALIDA[CANTIDAD])</f>
        <v>28</v>
      </c>
      <c r="J1904" s="90">
        <f>STOCKSANLUIS[[#This Row],[STOCK ALM1]]-STOCKSANLUIS[[#This Row],[SALIDA]]</f>
        <v>0</v>
      </c>
      <c r="K1904" s="90" t="str">
        <f>VLOOKUP(STOCKSANLUIS[[#This Row],[CODIGO]],CLASIFICACION[],6,FALSE)</f>
        <v>C</v>
      </c>
      <c r="L1904" s="90">
        <f>IFERROR(VLOOKUP(STOCKSANLUIS[[#This Row],[CODIGO]],STOCK_STARSOFT[],3,FALSE),0)</f>
        <v>0</v>
      </c>
      <c r="M1904" s="90" t="str">
        <f>IF(STOCKSANLUIS[[#This Row],[STOCK ACTUAL]]=STOCKSANLUIS[[#This Row],[STOCK_STARSOFT]],"SIN DIFERENCIA","DIFERENCIA")</f>
        <v>SIN DIFERENCIA</v>
      </c>
    </row>
    <row r="1905" spans="1:13" ht="15" hidden="1" customHeight="1" x14ac:dyDescent="0.25">
      <c r="A1905" s="240" t="s">
        <v>22787</v>
      </c>
      <c r="B1905" s="196" t="s">
        <v>22840</v>
      </c>
      <c r="C1905" s="197"/>
      <c r="D1905" s="198"/>
      <c r="E1905" s="199" t="str">
        <f>VLOOKUP(STOCKSANLUIS[[#This Row],[CODIGO]],FAMILIAS[],4,FALSE)</f>
        <v>EVERFROST</v>
      </c>
      <c r="F1905" s="199"/>
      <c r="G1905" s="90" t="s">
        <v>19526</v>
      </c>
      <c r="H1905" s="199">
        <f>SUMIF(INGRESO_MERCADERIA[CODIGO],STOCKSANLUIS[[#This Row],[CODIGO]],INGRESO_MERCADERIA[INGRESO])</f>
        <v>50</v>
      </c>
      <c r="I1905" s="199">
        <f>SUMIF(SALIDA[CODIGO],STOCKSANLUIS[[#This Row],[CODIGO]],SALIDA[CANTIDAD])</f>
        <v>0</v>
      </c>
      <c r="J1905" s="199">
        <f>STOCKSANLUIS[[#This Row],[STOCK ALM1]]-STOCKSANLUIS[[#This Row],[SALIDA]]</f>
        <v>50</v>
      </c>
      <c r="K1905" s="199" t="str">
        <f>VLOOKUP(STOCKSANLUIS[[#This Row],[CODIGO]],CLASIFICACION[],6,FALSE)</f>
        <v>B</v>
      </c>
      <c r="L1905" s="199">
        <f>IFERROR(VLOOKUP(STOCKSANLUIS[[#This Row],[CODIGO]],STOCK_STARSOFT[],3,FALSE),0)</f>
        <v>50</v>
      </c>
      <c r="M1905" s="199" t="str">
        <f>IF(STOCKSANLUIS[[#This Row],[STOCK ACTUAL]]=STOCKSANLUIS[[#This Row],[STOCK_STARSOFT]],"SIN DIFERENCIA","DIFERENCIA")</f>
        <v>SIN DIFERENCIA</v>
      </c>
    </row>
    <row r="1906" spans="1:13" ht="15" hidden="1" customHeight="1" x14ac:dyDescent="0.25">
      <c r="A1906" s="144" t="s">
        <v>3501</v>
      </c>
      <c r="B1906" s="87" t="s">
        <v>3502</v>
      </c>
      <c r="C1906" s="88">
        <v>4</v>
      </c>
      <c r="D1906" s="89" t="s">
        <v>6</v>
      </c>
      <c r="E1906" s="90" t="str">
        <f>VLOOKUP(STOCKSANLUIS[[#This Row],[CODIGO]],FAMILIAS[],4,FALSE)</f>
        <v>SANHUA</v>
      </c>
      <c r="F1906" s="90">
        <v>1</v>
      </c>
      <c r="G1906" s="90" t="s">
        <v>19524</v>
      </c>
      <c r="H1906" s="90">
        <f>SUMIF(INGRESO_MERCADERIA[CODIGO],STOCKSANLUIS[[#This Row],[CODIGO]],INGRESO_MERCADERIA[INGRESO])</f>
        <v>8</v>
      </c>
      <c r="I1906" s="90">
        <f>SUMIF(SALIDA[CODIGO],STOCKSANLUIS[[#This Row],[CODIGO]],SALIDA[CANTIDAD])</f>
        <v>6</v>
      </c>
      <c r="J1906" s="90">
        <f>STOCKSANLUIS[[#This Row],[STOCK ALM1]]-STOCKSANLUIS[[#This Row],[SALIDA]]</f>
        <v>2</v>
      </c>
      <c r="K1906" s="90" t="str">
        <f>VLOOKUP(STOCKSANLUIS[[#This Row],[CODIGO]],CLASIFICACION[],6,FALSE)</f>
        <v>C</v>
      </c>
      <c r="L1906" s="90">
        <f>IFERROR(VLOOKUP(STOCKSANLUIS[[#This Row],[CODIGO]],STOCK_STARSOFT[],3,FALSE),0)</f>
        <v>2</v>
      </c>
      <c r="M1906" s="90" t="str">
        <f>IF(STOCKSANLUIS[[#This Row],[STOCK ACTUAL]]=STOCKSANLUIS[[#This Row],[STOCK_STARSOFT]],"SIN DIFERENCIA","DIFERENCIA")</f>
        <v>SIN DIFERENCIA</v>
      </c>
    </row>
    <row r="1907" spans="1:13" ht="15" hidden="1" customHeight="1" x14ac:dyDescent="0.25">
      <c r="A1907" s="144" t="s">
        <v>3507</v>
      </c>
      <c r="B1907" s="87" t="s">
        <v>3508</v>
      </c>
      <c r="C1907" s="88">
        <v>6</v>
      </c>
      <c r="D1907" s="89" t="s">
        <v>6</v>
      </c>
      <c r="E1907" s="90" t="str">
        <f>VLOOKUP(STOCKSANLUIS[[#This Row],[CODIGO]],FAMILIAS[],4,FALSE)</f>
        <v>SANHUA</v>
      </c>
      <c r="F1907" s="90">
        <v>1</v>
      </c>
      <c r="G1907" s="90" t="s">
        <v>19524</v>
      </c>
      <c r="H1907" s="90">
        <f>SUMIF(INGRESO_MERCADERIA[CODIGO],STOCKSANLUIS[[#This Row],[CODIGO]],INGRESO_MERCADERIA[INGRESO])</f>
        <v>7</v>
      </c>
      <c r="I1907" s="90">
        <f>SUMIF(SALIDA[CODIGO],STOCKSANLUIS[[#This Row],[CODIGO]],SALIDA[CANTIDAD])</f>
        <v>3</v>
      </c>
      <c r="J1907" s="90">
        <f>STOCKSANLUIS[[#This Row],[STOCK ALM1]]-STOCKSANLUIS[[#This Row],[SALIDA]]</f>
        <v>4</v>
      </c>
      <c r="K1907" s="90" t="str">
        <f>VLOOKUP(STOCKSANLUIS[[#This Row],[CODIGO]],CLASIFICACION[],6,FALSE)</f>
        <v>C</v>
      </c>
      <c r="L1907" s="90">
        <f>IFERROR(VLOOKUP(STOCKSANLUIS[[#This Row],[CODIGO]],STOCK_STARSOFT[],3,FALSE),0)</f>
        <v>4</v>
      </c>
      <c r="M1907" s="90" t="str">
        <f>IF(STOCKSANLUIS[[#This Row],[STOCK ACTUAL]]=STOCKSANLUIS[[#This Row],[STOCK_STARSOFT]],"SIN DIFERENCIA","DIFERENCIA")</f>
        <v>SIN DIFERENCIA</v>
      </c>
    </row>
    <row r="1908" spans="1:13" ht="15" hidden="1" customHeight="1" x14ac:dyDescent="0.25">
      <c r="A1908" s="240" t="s">
        <v>22802</v>
      </c>
      <c r="B1908" s="196" t="s">
        <v>22854</v>
      </c>
      <c r="C1908" s="197"/>
      <c r="D1908" s="198"/>
      <c r="E1908" s="199" t="str">
        <f>VLOOKUP(STOCKSANLUIS[[#This Row],[CODIGO]],FAMILIAS[],4,FALSE)</f>
        <v>EVERFROST</v>
      </c>
      <c r="F1908" s="199"/>
      <c r="G1908" s="90" t="s">
        <v>19526</v>
      </c>
      <c r="H1908" s="199">
        <f>SUMIF(INGRESO_MERCADERIA[CODIGO],STOCKSANLUIS[[#This Row],[CODIGO]],INGRESO_MERCADERIA[INGRESO])</f>
        <v>4</v>
      </c>
      <c r="I1908" s="199">
        <f>SUMIF(SALIDA[CODIGO],STOCKSANLUIS[[#This Row],[CODIGO]],SALIDA[CANTIDAD])</f>
        <v>1</v>
      </c>
      <c r="J1908" s="199">
        <f>STOCKSANLUIS[[#This Row],[STOCK ALM1]]-STOCKSANLUIS[[#This Row],[SALIDA]]</f>
        <v>3</v>
      </c>
      <c r="K1908" s="199" t="str">
        <f>VLOOKUP(STOCKSANLUIS[[#This Row],[CODIGO]],CLASIFICACION[],6,FALSE)</f>
        <v>B</v>
      </c>
      <c r="L1908" s="199">
        <f>IFERROR(VLOOKUP(STOCKSANLUIS[[#This Row],[CODIGO]],STOCK_STARSOFT[],3,FALSE),0)</f>
        <v>3</v>
      </c>
      <c r="M1908" s="199" t="str">
        <f>IF(STOCKSANLUIS[[#This Row],[STOCK ACTUAL]]=STOCKSANLUIS[[#This Row],[STOCK_STARSOFT]],"SIN DIFERENCIA","DIFERENCIA")</f>
        <v>SIN DIFERENCIA</v>
      </c>
    </row>
    <row r="1909" spans="1:13" ht="15" hidden="1" customHeight="1" x14ac:dyDescent="0.25">
      <c r="A1909" s="151" t="s">
        <v>22052</v>
      </c>
      <c r="B1909" s="108" t="s">
        <v>22053</v>
      </c>
      <c r="C1909" s="105"/>
      <c r="D1909" s="89" t="s">
        <v>6</v>
      </c>
      <c r="E1909" s="107" t="str">
        <f>VLOOKUP(STOCKSANLUIS[[#This Row],[CODIGO]],FAMILIAS[],4,FALSE)</f>
        <v>STAR COLD</v>
      </c>
      <c r="F1909" s="107">
        <v>1</v>
      </c>
      <c r="G1909" s="90" t="s">
        <v>21525</v>
      </c>
      <c r="H1909" s="107">
        <f>SUMIF(INGRESO_MERCADERIA[CODIGO],STOCKSANLUIS[[#This Row],[CODIGO]],INGRESO_MERCADERIA[INGRESO])</f>
        <v>120</v>
      </c>
      <c r="I1909" s="107">
        <f>SUMIF(SALIDA[CODIGO],STOCKSANLUIS[[#This Row],[CODIGO]],SALIDA[CANTIDAD])</f>
        <v>120</v>
      </c>
      <c r="J1909" s="107">
        <f>STOCKSANLUIS[[#This Row],[STOCK ALM1]]-STOCKSANLUIS[[#This Row],[SALIDA]]</f>
        <v>0</v>
      </c>
      <c r="K1909" s="107" t="str">
        <f>VLOOKUP(STOCKSANLUIS[[#This Row],[CODIGO]],CLASIFICACION[],6,FALSE)</f>
        <v>B</v>
      </c>
      <c r="L1909" s="107">
        <f>IFERROR(VLOOKUP(STOCKSANLUIS[[#This Row],[CODIGO]],STOCK_STARSOFT[],3,FALSE),0)</f>
        <v>0</v>
      </c>
      <c r="M1909" s="107" t="str">
        <f>IF(STOCKSANLUIS[[#This Row],[STOCK ACTUAL]]=STOCKSANLUIS[[#This Row],[STOCK_STARSOFT]],"SIN DIFERENCIA","DIFERENCIA")</f>
        <v>SIN DIFERENCIA</v>
      </c>
    </row>
    <row r="1910" spans="1:13" ht="15" hidden="1" customHeight="1" x14ac:dyDescent="0.25">
      <c r="A1910" s="240" t="s">
        <v>22803</v>
      </c>
      <c r="B1910" s="196" t="s">
        <v>22855</v>
      </c>
      <c r="C1910" s="197"/>
      <c r="D1910" s="198"/>
      <c r="E1910" s="199" t="str">
        <f>VLOOKUP(STOCKSANLUIS[[#This Row],[CODIGO]],FAMILIAS[],4,FALSE)</f>
        <v>EVERFROST</v>
      </c>
      <c r="F1910" s="199"/>
      <c r="G1910" s="90" t="s">
        <v>19526</v>
      </c>
      <c r="H1910" s="199">
        <f>SUMIF(INGRESO_MERCADERIA[CODIGO],STOCKSANLUIS[[#This Row],[CODIGO]],INGRESO_MERCADERIA[INGRESO])</f>
        <v>4</v>
      </c>
      <c r="I1910" s="199">
        <f>SUMIF(SALIDA[CODIGO],STOCKSANLUIS[[#This Row],[CODIGO]],SALIDA[CANTIDAD])</f>
        <v>1</v>
      </c>
      <c r="J1910" s="199">
        <f>STOCKSANLUIS[[#This Row],[STOCK ALM1]]-STOCKSANLUIS[[#This Row],[SALIDA]]</f>
        <v>3</v>
      </c>
      <c r="K1910" s="199" t="str">
        <f>VLOOKUP(STOCKSANLUIS[[#This Row],[CODIGO]],CLASIFICACION[],6,FALSE)</f>
        <v>B</v>
      </c>
      <c r="L1910" s="199">
        <f>IFERROR(VLOOKUP(STOCKSANLUIS[[#This Row],[CODIGO]],STOCK_STARSOFT[],3,FALSE),0)</f>
        <v>3</v>
      </c>
      <c r="M1910" s="199" t="str">
        <f>IF(STOCKSANLUIS[[#This Row],[STOCK ACTUAL]]=STOCKSANLUIS[[#This Row],[STOCK_STARSOFT]],"SIN DIFERENCIA","DIFERENCIA")</f>
        <v>SIN DIFERENCIA</v>
      </c>
    </row>
    <row r="1911" spans="1:13" ht="15" hidden="1" customHeight="1" x14ac:dyDescent="0.25">
      <c r="A1911" s="144" t="s">
        <v>19245</v>
      </c>
      <c r="B1911" s="87" t="s">
        <v>19246</v>
      </c>
      <c r="C1911" s="88">
        <v>0</v>
      </c>
      <c r="D1911" s="89" t="s">
        <v>6</v>
      </c>
      <c r="E1911" s="90" t="str">
        <f>VLOOKUP(STOCKSANLUIS[[#This Row],[CODIGO]],FAMILIAS[],4,FALSE)</f>
        <v>THE CHEMOURS</v>
      </c>
      <c r="F1911" s="90">
        <v>1</v>
      </c>
      <c r="G1911" s="90"/>
      <c r="H1911" s="90">
        <f>SUMIF(INGRESO_MERCADERIA[CODIGO],STOCKSANLUIS[[#This Row],[CODIGO]],INGRESO_MERCADERIA[INGRESO])</f>
        <v>0</v>
      </c>
      <c r="I1911" s="90">
        <f>SUMIF(SALIDA[CODIGO],STOCKSANLUIS[[#This Row],[CODIGO]],SALIDA[CANTIDAD])</f>
        <v>0</v>
      </c>
      <c r="J1911" s="90">
        <f>STOCKSANLUIS[[#This Row],[STOCK ALM1]]-STOCKSANLUIS[[#This Row],[SALIDA]]</f>
        <v>0</v>
      </c>
      <c r="K1911" s="90" t="str">
        <f>VLOOKUP(STOCKSANLUIS[[#This Row],[CODIGO]],CLASIFICACION[],6,FALSE)</f>
        <v>B</v>
      </c>
      <c r="L1911" s="90">
        <f>IFERROR(VLOOKUP(STOCKSANLUIS[[#This Row],[CODIGO]],STOCK_STARSOFT[],3,FALSE),0)</f>
        <v>0</v>
      </c>
      <c r="M1911" s="90" t="str">
        <f>IF(STOCKSANLUIS[[#This Row],[STOCK ACTUAL]]=STOCKSANLUIS[[#This Row],[STOCK_STARSOFT]],"SIN DIFERENCIA","DIFERENCIA")</f>
        <v>SIN DIFERENCIA</v>
      </c>
    </row>
    <row r="1912" spans="1:13" ht="15" hidden="1" customHeight="1" x14ac:dyDescent="0.25">
      <c r="A1912" s="144" t="s">
        <v>19247</v>
      </c>
      <c r="B1912" s="87" t="s">
        <v>19248</v>
      </c>
      <c r="C1912" s="88">
        <v>0</v>
      </c>
      <c r="D1912" s="89" t="s">
        <v>6</v>
      </c>
      <c r="E1912" s="90" t="str">
        <f>VLOOKUP(STOCKSANLUIS[[#This Row],[CODIGO]],FAMILIAS[],4,FALSE)</f>
        <v>THE CHEMOURS</v>
      </c>
      <c r="F1912" s="90">
        <v>1</v>
      </c>
      <c r="G1912" s="90"/>
      <c r="H1912" s="90">
        <f>SUMIF(INGRESO_MERCADERIA[CODIGO],STOCKSANLUIS[[#This Row],[CODIGO]],INGRESO_MERCADERIA[INGRESO])</f>
        <v>0</v>
      </c>
      <c r="I1912" s="90">
        <f>SUMIF(SALIDA[CODIGO],STOCKSANLUIS[[#This Row],[CODIGO]],SALIDA[CANTIDAD])</f>
        <v>0</v>
      </c>
      <c r="J1912" s="90">
        <f>STOCKSANLUIS[[#This Row],[STOCK ALM1]]-STOCKSANLUIS[[#This Row],[SALIDA]]</f>
        <v>0</v>
      </c>
      <c r="K1912" s="90" t="str">
        <f>VLOOKUP(STOCKSANLUIS[[#This Row],[CODIGO]],CLASIFICACION[],6,FALSE)</f>
        <v>B</v>
      </c>
      <c r="L1912" s="90">
        <f>IFERROR(VLOOKUP(STOCKSANLUIS[[#This Row],[CODIGO]],STOCK_STARSOFT[],3,FALSE),0)</f>
        <v>0</v>
      </c>
      <c r="M1912" s="90" t="str">
        <f>IF(STOCKSANLUIS[[#This Row],[STOCK ACTUAL]]=STOCKSANLUIS[[#This Row],[STOCK_STARSOFT]],"SIN DIFERENCIA","DIFERENCIA")</f>
        <v>SIN DIFERENCIA</v>
      </c>
    </row>
    <row r="1913" spans="1:13" ht="15" hidden="1" customHeight="1" x14ac:dyDescent="0.25">
      <c r="A1913" s="240" t="s">
        <v>22797</v>
      </c>
      <c r="B1913" s="196" t="s">
        <v>22850</v>
      </c>
      <c r="C1913" s="197"/>
      <c r="D1913" s="198"/>
      <c r="E1913" s="199" t="str">
        <f>VLOOKUP(STOCKSANLUIS[[#This Row],[CODIGO]],FAMILIAS[],4,FALSE)</f>
        <v>EVERFROST</v>
      </c>
      <c r="F1913" s="199"/>
      <c r="G1913" s="90" t="s">
        <v>19526</v>
      </c>
      <c r="H1913" s="199">
        <f>SUMIF(INGRESO_MERCADERIA[CODIGO],STOCKSANLUIS[[#This Row],[CODIGO]],INGRESO_MERCADERIA[INGRESO])</f>
        <v>30</v>
      </c>
      <c r="I1913" s="199">
        <f>SUMIF(SALIDA[CODIGO],STOCKSANLUIS[[#This Row],[CODIGO]],SALIDA[CANTIDAD])</f>
        <v>0</v>
      </c>
      <c r="J1913" s="199">
        <f>STOCKSANLUIS[[#This Row],[STOCK ALM1]]-STOCKSANLUIS[[#This Row],[SALIDA]]</f>
        <v>30</v>
      </c>
      <c r="K1913" s="199" t="str">
        <f>VLOOKUP(STOCKSANLUIS[[#This Row],[CODIGO]],CLASIFICACION[],6,FALSE)</f>
        <v>B</v>
      </c>
      <c r="L1913" s="199">
        <f>IFERROR(VLOOKUP(STOCKSANLUIS[[#This Row],[CODIGO]],STOCK_STARSOFT[],3,FALSE),0)</f>
        <v>30</v>
      </c>
      <c r="M1913" s="199" t="str">
        <f>IF(STOCKSANLUIS[[#This Row],[STOCK ACTUAL]]=STOCKSANLUIS[[#This Row],[STOCK_STARSOFT]],"SIN DIFERENCIA","DIFERENCIA")</f>
        <v>SIN DIFERENCIA</v>
      </c>
    </row>
    <row r="1914" spans="1:13" ht="15" hidden="1" customHeight="1" x14ac:dyDescent="0.25">
      <c r="A1914" s="144" t="s">
        <v>3643</v>
      </c>
      <c r="B1914" s="87" t="s">
        <v>3644</v>
      </c>
      <c r="C1914" s="88">
        <v>7</v>
      </c>
      <c r="D1914" s="89" t="s">
        <v>6</v>
      </c>
      <c r="E1914" s="90" t="str">
        <f>VLOOKUP(STOCKSANLUIS[[#This Row],[CODIGO]],FAMILIAS[],4,FALSE)</f>
        <v>MAER FAN</v>
      </c>
      <c r="F1914" s="90">
        <v>1</v>
      </c>
      <c r="G1914" s="90" t="s">
        <v>19526</v>
      </c>
      <c r="H1914" s="90">
        <f>SUMIF(INGRESO_MERCADERIA[CODIGO],STOCKSANLUIS[[#This Row],[CODIGO]],INGRESO_MERCADERIA[INGRESO])</f>
        <v>31</v>
      </c>
      <c r="I1914" s="90">
        <f>SUMIF(SALIDA[CODIGO],STOCKSANLUIS[[#This Row],[CODIGO]],SALIDA[CANTIDAD])</f>
        <v>31</v>
      </c>
      <c r="J1914" s="90">
        <f>STOCKSANLUIS[[#This Row],[STOCK ALM1]]-STOCKSANLUIS[[#This Row],[SALIDA]]</f>
        <v>0</v>
      </c>
      <c r="K1914" s="90" t="str">
        <f>VLOOKUP(STOCKSANLUIS[[#This Row],[CODIGO]],CLASIFICACION[],6,FALSE)</f>
        <v>C</v>
      </c>
      <c r="L1914" s="90">
        <f>IFERROR(VLOOKUP(STOCKSANLUIS[[#This Row],[CODIGO]],STOCK_STARSOFT[],3,FALSE),0)</f>
        <v>0</v>
      </c>
      <c r="M1914" s="90" t="str">
        <f>IF(STOCKSANLUIS[[#This Row],[STOCK ACTUAL]]=STOCKSANLUIS[[#This Row],[STOCK_STARSOFT]],"SIN DIFERENCIA","DIFERENCIA")</f>
        <v>SIN DIFERENCIA</v>
      </c>
    </row>
    <row r="1915" spans="1:13" ht="15" hidden="1" customHeight="1" x14ac:dyDescent="0.25">
      <c r="A1915" s="144" t="s">
        <v>3509</v>
      </c>
      <c r="B1915" s="87" t="s">
        <v>3510</v>
      </c>
      <c r="C1915" s="88">
        <v>2</v>
      </c>
      <c r="D1915" s="89" t="s">
        <v>6</v>
      </c>
      <c r="E1915" s="90" t="str">
        <f>VLOOKUP(STOCKSANLUIS[[#This Row],[CODIGO]],FAMILIAS[],4,FALSE)</f>
        <v>SANHUA</v>
      </c>
      <c r="F1915" s="90">
        <v>1</v>
      </c>
      <c r="G1915" s="90" t="s">
        <v>19524</v>
      </c>
      <c r="H1915" s="90">
        <f>SUMIF(INGRESO_MERCADERIA[CODIGO],STOCKSANLUIS[[#This Row],[CODIGO]],INGRESO_MERCADERIA[INGRESO])</f>
        <v>4</v>
      </c>
      <c r="I1915" s="90">
        <f>SUMIF(SALIDA[CODIGO],STOCKSANLUIS[[#This Row],[CODIGO]],SALIDA[CANTIDAD])</f>
        <v>2</v>
      </c>
      <c r="J1915" s="90">
        <f>STOCKSANLUIS[[#This Row],[STOCK ALM1]]-STOCKSANLUIS[[#This Row],[SALIDA]]</f>
        <v>2</v>
      </c>
      <c r="K1915" s="90" t="str">
        <f>VLOOKUP(STOCKSANLUIS[[#This Row],[CODIGO]],CLASIFICACION[],6,FALSE)</f>
        <v>C</v>
      </c>
      <c r="L1915" s="90">
        <f>IFERROR(VLOOKUP(STOCKSANLUIS[[#This Row],[CODIGO]],STOCK_STARSOFT[],3,FALSE),0)</f>
        <v>2</v>
      </c>
      <c r="M1915" s="90" t="str">
        <f>IF(STOCKSANLUIS[[#This Row],[STOCK ACTUAL]]=STOCKSANLUIS[[#This Row],[STOCK_STARSOFT]],"SIN DIFERENCIA","DIFERENCIA")</f>
        <v>SIN DIFERENCIA</v>
      </c>
    </row>
    <row r="1916" spans="1:13" ht="15" hidden="1" customHeight="1" x14ac:dyDescent="0.25">
      <c r="A1916" s="144" t="s">
        <v>3511</v>
      </c>
      <c r="B1916" s="87" t="s">
        <v>3512</v>
      </c>
      <c r="C1916" s="88">
        <v>1</v>
      </c>
      <c r="D1916" s="89" t="s">
        <v>6</v>
      </c>
      <c r="E1916" s="90" t="str">
        <f>VLOOKUP(STOCKSANLUIS[[#This Row],[CODIGO]],FAMILIAS[],4,FALSE)</f>
        <v>SANHUA</v>
      </c>
      <c r="F1916" s="90">
        <v>1</v>
      </c>
      <c r="G1916" s="90" t="s">
        <v>19524</v>
      </c>
      <c r="H1916" s="90">
        <f>SUMIF(INGRESO_MERCADERIA[CODIGO],STOCKSANLUIS[[#This Row],[CODIGO]],INGRESO_MERCADERIA[INGRESO])</f>
        <v>1</v>
      </c>
      <c r="I1916" s="90">
        <f>SUMIF(SALIDA[CODIGO],STOCKSANLUIS[[#This Row],[CODIGO]],SALIDA[CANTIDAD])</f>
        <v>0</v>
      </c>
      <c r="J1916" s="90">
        <f>STOCKSANLUIS[[#This Row],[STOCK ALM1]]-STOCKSANLUIS[[#This Row],[SALIDA]]</f>
        <v>1</v>
      </c>
      <c r="K1916" s="90" t="str">
        <f>VLOOKUP(STOCKSANLUIS[[#This Row],[CODIGO]],CLASIFICACION[],6,FALSE)</f>
        <v>C</v>
      </c>
      <c r="L1916" s="90">
        <f>IFERROR(VLOOKUP(STOCKSANLUIS[[#This Row],[CODIGO]],STOCK_STARSOFT[],3,FALSE),0)</f>
        <v>1</v>
      </c>
      <c r="M1916" s="90" t="str">
        <f>IF(STOCKSANLUIS[[#This Row],[STOCK ACTUAL]]=STOCKSANLUIS[[#This Row],[STOCK_STARSOFT]],"SIN DIFERENCIA","DIFERENCIA")</f>
        <v>SIN DIFERENCIA</v>
      </c>
    </row>
    <row r="1917" spans="1:13" ht="15" hidden="1" customHeight="1" x14ac:dyDescent="0.25">
      <c r="A1917" s="144" t="s">
        <v>3554</v>
      </c>
      <c r="B1917" s="87" t="s">
        <v>3555</v>
      </c>
      <c r="C1917" s="88">
        <v>10</v>
      </c>
      <c r="D1917" s="89" t="s">
        <v>6</v>
      </c>
      <c r="E1917" s="90" t="str">
        <f>VLOOKUP(STOCKSANLUIS[[#This Row],[CODIGO]],FAMILIAS[],4,FALSE)</f>
        <v>SANHUA</v>
      </c>
      <c r="F1917" s="90">
        <v>1</v>
      </c>
      <c r="G1917" s="90" t="s">
        <v>19524</v>
      </c>
      <c r="H1917" s="90">
        <f>SUMIF(INGRESO_MERCADERIA[CODIGO],STOCKSANLUIS[[#This Row],[CODIGO]],INGRESO_MERCADERIA[INGRESO])</f>
        <v>10</v>
      </c>
      <c r="I1917" s="90">
        <f>SUMIF(SALIDA[CODIGO],STOCKSANLUIS[[#This Row],[CODIGO]],SALIDA[CANTIDAD])</f>
        <v>0</v>
      </c>
      <c r="J1917" s="90">
        <f>STOCKSANLUIS[[#This Row],[STOCK ALM1]]-STOCKSANLUIS[[#This Row],[SALIDA]]</f>
        <v>10</v>
      </c>
      <c r="K1917" s="90" t="str">
        <f>VLOOKUP(STOCKSANLUIS[[#This Row],[CODIGO]],CLASIFICACION[],6,FALSE)</f>
        <v>C</v>
      </c>
      <c r="L1917" s="90">
        <f>IFERROR(VLOOKUP(STOCKSANLUIS[[#This Row],[CODIGO]],STOCK_STARSOFT[],3,FALSE),0)</f>
        <v>10</v>
      </c>
      <c r="M1917" s="90" t="str">
        <f>IF(STOCKSANLUIS[[#This Row],[STOCK ACTUAL]]=STOCKSANLUIS[[#This Row],[STOCK_STARSOFT]],"SIN DIFERENCIA","DIFERENCIA")</f>
        <v>SIN DIFERENCIA</v>
      </c>
    </row>
    <row r="1918" spans="1:13" ht="15" hidden="1" customHeight="1" x14ac:dyDescent="0.25">
      <c r="A1918" s="144" t="s">
        <v>3032</v>
      </c>
      <c r="B1918" s="87" t="s">
        <v>3033</v>
      </c>
      <c r="C1918" s="88">
        <v>28</v>
      </c>
      <c r="D1918" s="89" t="s">
        <v>6</v>
      </c>
      <c r="E1918" s="90" t="str">
        <f>VLOOKUP(STOCKSANLUIS[[#This Row],[CODIGO]],FAMILIAS[],4,FALSE)</f>
        <v>SAUERMANN</v>
      </c>
      <c r="F1918" s="90">
        <v>1</v>
      </c>
      <c r="G1918" s="90" t="s">
        <v>19526</v>
      </c>
      <c r="H1918" s="90">
        <f>SUMIF(INGRESO_MERCADERIA[CODIGO],STOCKSANLUIS[[#This Row],[CODIGO]],INGRESO_MERCADERIA[INGRESO])</f>
        <v>32</v>
      </c>
      <c r="I1918" s="90">
        <f>SUMIF(SALIDA[CODIGO],STOCKSANLUIS[[#This Row],[CODIGO]],SALIDA[CANTIDAD])</f>
        <v>32</v>
      </c>
      <c r="J1918" s="90">
        <f>STOCKSANLUIS[[#This Row],[STOCK ALM1]]-STOCKSANLUIS[[#This Row],[SALIDA]]</f>
        <v>0</v>
      </c>
      <c r="K1918" s="90" t="str">
        <f>VLOOKUP(STOCKSANLUIS[[#This Row],[CODIGO]],CLASIFICACION[],6,FALSE)</f>
        <v>B</v>
      </c>
      <c r="L1918" s="90">
        <f>IFERROR(VLOOKUP(STOCKSANLUIS[[#This Row],[CODIGO]],STOCK_STARSOFT[],3,FALSE),0)</f>
        <v>0</v>
      </c>
      <c r="M1918" s="90" t="str">
        <f>IF(STOCKSANLUIS[[#This Row],[STOCK ACTUAL]]=STOCKSANLUIS[[#This Row],[STOCK_STARSOFT]],"SIN DIFERENCIA","DIFERENCIA")</f>
        <v>SIN DIFERENCIA</v>
      </c>
    </row>
    <row r="1919" spans="1:13" ht="15" hidden="1" customHeight="1" x14ac:dyDescent="0.25">
      <c r="A1919" s="144" t="s">
        <v>3985</v>
      </c>
      <c r="B1919" s="87" t="s">
        <v>3986</v>
      </c>
      <c r="C1919" s="88">
        <v>0</v>
      </c>
      <c r="D1919" s="89" t="s">
        <v>6</v>
      </c>
      <c r="E1919" s="90" t="str">
        <f>VLOOKUP(STOCKSANLUIS[[#This Row],[CODIGO]],FAMILIAS[],4,FALSE)</f>
        <v>QUALITY</v>
      </c>
      <c r="F1919" s="90">
        <v>1</v>
      </c>
      <c r="G1919" s="90"/>
      <c r="H1919" s="90">
        <f>SUMIF(INGRESO_MERCADERIA[CODIGO],STOCKSANLUIS[[#This Row],[CODIGO]],INGRESO_MERCADERIA[INGRESO])</f>
        <v>0</v>
      </c>
      <c r="I1919" s="90">
        <f>SUMIF(SALIDA[CODIGO],STOCKSANLUIS[[#This Row],[CODIGO]],SALIDA[CANTIDAD])</f>
        <v>0</v>
      </c>
      <c r="J1919" s="90">
        <f>STOCKSANLUIS[[#This Row],[STOCK ALM1]]-STOCKSANLUIS[[#This Row],[SALIDA]]</f>
        <v>0</v>
      </c>
      <c r="K1919" s="90" t="str">
        <f>VLOOKUP(STOCKSANLUIS[[#This Row],[CODIGO]],CLASIFICACION[],6,FALSE)</f>
        <v>C</v>
      </c>
      <c r="L1919" s="90">
        <f>IFERROR(VLOOKUP(STOCKSANLUIS[[#This Row],[CODIGO]],STOCK_STARSOFT[],3,FALSE),0)</f>
        <v>0</v>
      </c>
      <c r="M1919" s="90" t="str">
        <f>IF(STOCKSANLUIS[[#This Row],[STOCK ACTUAL]]=STOCKSANLUIS[[#This Row],[STOCK_STARSOFT]],"SIN DIFERENCIA","DIFERENCIA")</f>
        <v>SIN DIFERENCIA</v>
      </c>
    </row>
    <row r="1920" spans="1:13" ht="15" hidden="1" customHeight="1" x14ac:dyDescent="0.25">
      <c r="A1920" s="144" t="s">
        <v>3138</v>
      </c>
      <c r="B1920" s="87" t="s">
        <v>3139</v>
      </c>
      <c r="C1920" s="88">
        <v>0</v>
      </c>
      <c r="D1920" s="89" t="s">
        <v>6</v>
      </c>
      <c r="E1920" s="90" t="str">
        <f>VLOOKUP(STOCKSANLUIS[[#This Row],[CODIGO]],FAMILIAS[],4,FALSE)</f>
        <v>SMART ELECTRIC</v>
      </c>
      <c r="F1920" s="90">
        <v>1</v>
      </c>
      <c r="G1920" s="90" t="s">
        <v>19524</v>
      </c>
      <c r="H1920" s="90">
        <f>SUMIF(INGRESO_MERCADERIA[CODIGO],STOCKSANLUIS[[#This Row],[CODIGO]],INGRESO_MERCADERIA[INGRESO])</f>
        <v>1</v>
      </c>
      <c r="I1920" s="90">
        <f>SUMIF(SALIDA[CODIGO],STOCKSANLUIS[[#This Row],[CODIGO]],SALIDA[CANTIDAD])</f>
        <v>1</v>
      </c>
      <c r="J1920" s="90">
        <f>STOCKSANLUIS[[#This Row],[STOCK ALM1]]-STOCKSANLUIS[[#This Row],[SALIDA]]</f>
        <v>0</v>
      </c>
      <c r="K1920" s="90" t="str">
        <f>VLOOKUP(STOCKSANLUIS[[#This Row],[CODIGO]],CLASIFICACION[],6,FALSE)</f>
        <v>C</v>
      </c>
      <c r="L1920" s="90">
        <f>IFERROR(VLOOKUP(STOCKSANLUIS[[#This Row],[CODIGO]],STOCK_STARSOFT[],3,FALSE),0)</f>
        <v>0</v>
      </c>
      <c r="M1920" s="90" t="str">
        <f>IF(STOCKSANLUIS[[#This Row],[STOCK ACTUAL]]=STOCKSANLUIS[[#This Row],[STOCK_STARSOFT]],"SIN DIFERENCIA","DIFERENCIA")</f>
        <v>SIN DIFERENCIA</v>
      </c>
    </row>
    <row r="1921" spans="1:13" ht="15" hidden="1" customHeight="1" x14ac:dyDescent="0.25">
      <c r="A1921" s="144" t="s">
        <v>3989</v>
      </c>
      <c r="B1921" s="87" t="s">
        <v>3990</v>
      </c>
      <c r="C1921" s="88">
        <v>0</v>
      </c>
      <c r="D1921" s="89" t="s">
        <v>6</v>
      </c>
      <c r="E1921" s="90" t="str">
        <f>VLOOKUP(STOCKSANLUIS[[#This Row],[CODIGO]],FAMILIAS[],4,FALSE)</f>
        <v>EVERWELL</v>
      </c>
      <c r="F1921" s="90">
        <v>1</v>
      </c>
      <c r="G1921" s="90"/>
      <c r="H1921" s="90">
        <f>SUMIF(INGRESO_MERCADERIA[CODIGO],STOCKSANLUIS[[#This Row],[CODIGO]],INGRESO_MERCADERIA[INGRESO])</f>
        <v>0</v>
      </c>
      <c r="I1921" s="90">
        <f>SUMIF(SALIDA[CODIGO],STOCKSANLUIS[[#This Row],[CODIGO]],SALIDA[CANTIDAD])</f>
        <v>0</v>
      </c>
      <c r="J1921" s="90">
        <f>STOCKSANLUIS[[#This Row],[STOCK ALM1]]-STOCKSANLUIS[[#This Row],[SALIDA]]</f>
        <v>0</v>
      </c>
      <c r="K1921" s="90" t="str">
        <f>VLOOKUP(STOCKSANLUIS[[#This Row],[CODIGO]],CLASIFICACION[],6,FALSE)</f>
        <v>C</v>
      </c>
      <c r="L1921" s="90">
        <f>IFERROR(VLOOKUP(STOCKSANLUIS[[#This Row],[CODIGO]],STOCK_STARSOFT[],3,FALSE),0)</f>
        <v>0</v>
      </c>
      <c r="M1921" s="90" t="str">
        <f>IF(STOCKSANLUIS[[#This Row],[STOCK ACTUAL]]=STOCKSANLUIS[[#This Row],[STOCK_STARSOFT]],"SIN DIFERENCIA","DIFERENCIA")</f>
        <v>SIN DIFERENCIA</v>
      </c>
    </row>
    <row r="1922" spans="1:13" ht="15" hidden="1" customHeight="1" x14ac:dyDescent="0.25">
      <c r="A1922" s="144" t="s">
        <v>2984</v>
      </c>
      <c r="B1922" s="87" t="s">
        <v>2985</v>
      </c>
      <c r="C1922" s="88">
        <v>1</v>
      </c>
      <c r="D1922" s="89" t="s">
        <v>6</v>
      </c>
      <c r="E1922" s="90" t="str">
        <f>VLOOKUP(STOCKSANLUIS[[#This Row],[CODIGO]],FAMILIAS[],4,FALSE)</f>
        <v>EVERWELL</v>
      </c>
      <c r="F1922" s="90">
        <v>1</v>
      </c>
      <c r="G1922" s="90" t="s">
        <v>19526</v>
      </c>
      <c r="H1922" s="90">
        <f>SUMIF(INGRESO_MERCADERIA[CODIGO],STOCKSANLUIS[[#This Row],[CODIGO]],INGRESO_MERCADERIA[INGRESO])</f>
        <v>1</v>
      </c>
      <c r="I1922" s="90">
        <f>SUMIF(SALIDA[CODIGO],STOCKSANLUIS[[#This Row],[CODIGO]],SALIDA[CANTIDAD])</f>
        <v>0</v>
      </c>
      <c r="J1922" s="90">
        <f>STOCKSANLUIS[[#This Row],[STOCK ALM1]]-STOCKSANLUIS[[#This Row],[SALIDA]]</f>
        <v>1</v>
      </c>
      <c r="K1922" s="90" t="str">
        <f>VLOOKUP(STOCKSANLUIS[[#This Row],[CODIGO]],CLASIFICACION[],6,FALSE)</f>
        <v>C</v>
      </c>
      <c r="L1922" s="90">
        <f>IFERROR(VLOOKUP(STOCKSANLUIS[[#This Row],[CODIGO]],STOCK_STARSOFT[],3,FALSE),0)</f>
        <v>1</v>
      </c>
      <c r="M1922" s="90" t="str">
        <f>IF(STOCKSANLUIS[[#This Row],[STOCK ACTUAL]]=STOCKSANLUIS[[#This Row],[STOCK_STARSOFT]],"SIN DIFERENCIA","DIFERENCIA")</f>
        <v>SIN DIFERENCIA</v>
      </c>
    </row>
    <row r="1923" spans="1:13" hidden="1" x14ac:dyDescent="0.25">
      <c r="A1923" s="144" t="s">
        <v>3993</v>
      </c>
      <c r="B1923" s="87" t="s">
        <v>3994</v>
      </c>
      <c r="C1923" s="88">
        <v>0</v>
      </c>
      <c r="D1923" s="89" t="s">
        <v>6</v>
      </c>
      <c r="E1923" s="90" t="str">
        <f>VLOOKUP(STOCKSANLUIS[[#This Row],[CODIGO]],FAMILIAS[],4,FALSE)</f>
        <v>QUALITY</v>
      </c>
      <c r="F1923" s="90">
        <v>1</v>
      </c>
      <c r="G1923" s="90"/>
      <c r="H1923" s="90">
        <f>SUMIF(INGRESO_MERCADERIA[CODIGO],STOCKSANLUIS[[#This Row],[CODIGO]],INGRESO_MERCADERIA[INGRESO])</f>
        <v>0</v>
      </c>
      <c r="I1923" s="90">
        <f>SUMIF(SALIDA[CODIGO],STOCKSANLUIS[[#This Row],[CODIGO]],SALIDA[CANTIDAD])</f>
        <v>0</v>
      </c>
      <c r="J1923" s="90">
        <f>STOCKSANLUIS[[#This Row],[STOCK ALM1]]-STOCKSANLUIS[[#This Row],[SALIDA]]</f>
        <v>0</v>
      </c>
      <c r="K1923" s="90" t="str">
        <f>VLOOKUP(STOCKSANLUIS[[#This Row],[CODIGO]],CLASIFICACION[],6,FALSE)</f>
        <v>C</v>
      </c>
      <c r="L1923" s="90">
        <f>IFERROR(VLOOKUP(STOCKSANLUIS[[#This Row],[CODIGO]],STOCK_STARSOFT[],3,FALSE),0)</f>
        <v>0</v>
      </c>
      <c r="M1923" s="90" t="str">
        <f>IF(STOCKSANLUIS[[#This Row],[STOCK ACTUAL]]=STOCKSANLUIS[[#This Row],[STOCK_STARSOFT]],"SIN DIFERENCIA","DIFERENCIA")</f>
        <v>SIN DIFERENCIA</v>
      </c>
    </row>
    <row r="1924" spans="1:13" hidden="1" x14ac:dyDescent="0.25">
      <c r="A1924" s="144" t="s">
        <v>3995</v>
      </c>
      <c r="B1924" s="87" t="s">
        <v>3996</v>
      </c>
      <c r="C1924" s="88">
        <v>0</v>
      </c>
      <c r="D1924" s="89" t="s">
        <v>6</v>
      </c>
      <c r="E1924" s="90" t="str">
        <f>VLOOKUP(STOCKSANLUIS[[#This Row],[CODIGO]],FAMILIAS[],4,FALSE)</f>
        <v>QUALITY</v>
      </c>
      <c r="F1924" s="90">
        <v>1</v>
      </c>
      <c r="G1924" s="90"/>
      <c r="H1924" s="90">
        <f>SUMIF(INGRESO_MERCADERIA[CODIGO],STOCKSANLUIS[[#This Row],[CODIGO]],INGRESO_MERCADERIA[INGRESO])</f>
        <v>0</v>
      </c>
      <c r="I1924" s="90">
        <f>SUMIF(SALIDA[CODIGO],STOCKSANLUIS[[#This Row],[CODIGO]],SALIDA[CANTIDAD])</f>
        <v>0</v>
      </c>
      <c r="J1924" s="90">
        <f>STOCKSANLUIS[[#This Row],[STOCK ALM1]]-STOCKSANLUIS[[#This Row],[SALIDA]]</f>
        <v>0</v>
      </c>
      <c r="K1924" s="90" t="str">
        <f>VLOOKUP(STOCKSANLUIS[[#This Row],[CODIGO]],CLASIFICACION[],6,FALSE)</f>
        <v>C</v>
      </c>
      <c r="L1924" s="90">
        <f>IFERROR(VLOOKUP(STOCKSANLUIS[[#This Row],[CODIGO]],STOCK_STARSOFT[],3,FALSE),0)</f>
        <v>0</v>
      </c>
      <c r="M1924" s="90" t="str">
        <f>IF(STOCKSANLUIS[[#This Row],[STOCK ACTUAL]]=STOCKSANLUIS[[#This Row],[STOCK_STARSOFT]],"SIN DIFERENCIA","DIFERENCIA")</f>
        <v>SIN DIFERENCIA</v>
      </c>
    </row>
    <row r="1925" spans="1:13" hidden="1" x14ac:dyDescent="0.25">
      <c r="A1925" s="144" t="s">
        <v>3997</v>
      </c>
      <c r="B1925" s="87" t="s">
        <v>3998</v>
      </c>
      <c r="C1925" s="88">
        <v>0</v>
      </c>
      <c r="D1925" s="89" t="s">
        <v>6</v>
      </c>
      <c r="E1925" s="90" t="str">
        <f>VLOOKUP(STOCKSANLUIS[[#This Row],[CODIGO]],FAMILIAS[],4,FALSE)</f>
        <v>QUALITY</v>
      </c>
      <c r="F1925" s="90">
        <v>1</v>
      </c>
      <c r="G1925" s="90"/>
      <c r="H1925" s="90">
        <f>SUMIF(INGRESO_MERCADERIA[CODIGO],STOCKSANLUIS[[#This Row],[CODIGO]],INGRESO_MERCADERIA[INGRESO])</f>
        <v>0</v>
      </c>
      <c r="I1925" s="90">
        <f>SUMIF(SALIDA[CODIGO],STOCKSANLUIS[[#This Row],[CODIGO]],SALIDA[CANTIDAD])</f>
        <v>0</v>
      </c>
      <c r="J1925" s="90">
        <f>STOCKSANLUIS[[#This Row],[STOCK ALM1]]-STOCKSANLUIS[[#This Row],[SALIDA]]</f>
        <v>0</v>
      </c>
      <c r="K1925" s="90" t="str">
        <f>VLOOKUP(STOCKSANLUIS[[#This Row],[CODIGO]],CLASIFICACION[],6,FALSE)</f>
        <v>C</v>
      </c>
      <c r="L1925" s="90">
        <f>IFERROR(VLOOKUP(STOCKSANLUIS[[#This Row],[CODIGO]],STOCK_STARSOFT[],3,FALSE),0)</f>
        <v>0</v>
      </c>
      <c r="M1925" s="90" t="str">
        <f>IF(STOCKSANLUIS[[#This Row],[STOCK ACTUAL]]=STOCKSANLUIS[[#This Row],[STOCK_STARSOFT]],"SIN DIFERENCIA","DIFERENCIA")</f>
        <v>SIN DIFERENCIA</v>
      </c>
    </row>
    <row r="1926" spans="1:13" ht="15" hidden="1" customHeight="1" x14ac:dyDescent="0.25">
      <c r="A1926" s="144" t="s">
        <v>2633</v>
      </c>
      <c r="B1926" s="87" t="s">
        <v>2634</v>
      </c>
      <c r="C1926" s="88">
        <v>8</v>
      </c>
      <c r="D1926" s="89" t="s">
        <v>6</v>
      </c>
      <c r="E1926" s="90" t="str">
        <f>VLOOKUP(STOCKSANLUIS[[#This Row],[CODIGO]],FAMILIAS[],4,FALSE)</f>
        <v>SMART ELECTRIC</v>
      </c>
      <c r="F1926" s="90">
        <v>1</v>
      </c>
      <c r="G1926" s="90" t="s">
        <v>19524</v>
      </c>
      <c r="H1926" s="90">
        <f>SUMIF(INGRESO_MERCADERIA[CODIGO],STOCKSANLUIS[[#This Row],[CODIGO]],INGRESO_MERCADERIA[INGRESO])</f>
        <v>8</v>
      </c>
      <c r="I1926" s="90">
        <f>SUMIF(SALIDA[CODIGO],STOCKSANLUIS[[#This Row],[CODIGO]],SALIDA[CANTIDAD])</f>
        <v>1</v>
      </c>
      <c r="J1926" s="90">
        <f>STOCKSANLUIS[[#This Row],[STOCK ALM1]]-STOCKSANLUIS[[#This Row],[SALIDA]]</f>
        <v>7</v>
      </c>
      <c r="K1926" s="90" t="str">
        <f>VLOOKUP(STOCKSANLUIS[[#This Row],[CODIGO]],CLASIFICACION[],6,FALSE)</f>
        <v>C</v>
      </c>
      <c r="L1926" s="90">
        <f>IFERROR(VLOOKUP(STOCKSANLUIS[[#This Row],[CODIGO]],STOCK_STARSOFT[],3,FALSE),0)</f>
        <v>7</v>
      </c>
      <c r="M1926" s="90" t="str">
        <f>IF(STOCKSANLUIS[[#This Row],[STOCK ACTUAL]]=STOCKSANLUIS[[#This Row],[STOCK_STARSOFT]],"SIN DIFERENCIA","DIFERENCIA")</f>
        <v>SIN DIFERENCIA</v>
      </c>
    </row>
    <row r="1927" spans="1:13" ht="15" hidden="1" customHeight="1" x14ac:dyDescent="0.25">
      <c r="A1927" s="144" t="s">
        <v>2946</v>
      </c>
      <c r="B1927" s="87" t="s">
        <v>2947</v>
      </c>
      <c r="C1927" s="88">
        <v>50</v>
      </c>
      <c r="D1927" s="89" t="s">
        <v>6</v>
      </c>
      <c r="E1927" s="90" t="str">
        <f>VLOOKUP(STOCKSANLUIS[[#This Row],[CODIGO]],FAMILIAS[],4,FALSE)</f>
        <v>EVERWELL</v>
      </c>
      <c r="F1927" s="90">
        <v>1</v>
      </c>
      <c r="G1927" s="90" t="s">
        <v>19526</v>
      </c>
      <c r="H1927" s="90">
        <f>SUMIF(INGRESO_MERCADERIA[CODIGO],STOCKSANLUIS[[#This Row],[CODIGO]],INGRESO_MERCADERIA[INGRESO])</f>
        <v>120</v>
      </c>
      <c r="I1927" s="90">
        <f>SUMIF(SALIDA[CODIGO],STOCKSANLUIS[[#This Row],[CODIGO]],SALIDA[CANTIDAD])</f>
        <v>116</v>
      </c>
      <c r="J1927" s="90">
        <f>STOCKSANLUIS[[#This Row],[STOCK ALM1]]-STOCKSANLUIS[[#This Row],[SALIDA]]</f>
        <v>4</v>
      </c>
      <c r="K1927" s="90" t="str">
        <f>VLOOKUP(STOCKSANLUIS[[#This Row],[CODIGO]],CLASIFICACION[],6,FALSE)</f>
        <v>C</v>
      </c>
      <c r="L1927" s="90">
        <f>IFERROR(VLOOKUP(STOCKSANLUIS[[#This Row],[CODIGO]],STOCK_STARSOFT[],3,FALSE),0)</f>
        <v>4</v>
      </c>
      <c r="M1927" s="90" t="str">
        <f>IF(STOCKSANLUIS[[#This Row],[STOCK ACTUAL]]=STOCKSANLUIS[[#This Row],[STOCK_STARSOFT]],"SIN DIFERENCIA","DIFERENCIA")</f>
        <v>SIN DIFERENCIA</v>
      </c>
    </row>
    <row r="1928" spans="1:13" ht="15" hidden="1" customHeight="1" x14ac:dyDescent="0.25">
      <c r="A1928" s="144" t="s">
        <v>4003</v>
      </c>
      <c r="B1928" s="87" t="s">
        <v>4004</v>
      </c>
      <c r="C1928" s="88">
        <v>0</v>
      </c>
      <c r="D1928" s="89" t="s">
        <v>6</v>
      </c>
      <c r="E1928" s="90" t="str">
        <f>VLOOKUP(STOCKSANLUIS[[#This Row],[CODIGO]],FAMILIAS[],4,FALSE)</f>
        <v>QUALITY</v>
      </c>
      <c r="F1928" s="90">
        <v>1</v>
      </c>
      <c r="G1928" s="90"/>
      <c r="H1928" s="90">
        <f>SUMIF(INGRESO_MERCADERIA[CODIGO],STOCKSANLUIS[[#This Row],[CODIGO]],INGRESO_MERCADERIA[INGRESO])</f>
        <v>0</v>
      </c>
      <c r="I1928" s="90">
        <f>SUMIF(SALIDA[CODIGO],STOCKSANLUIS[[#This Row],[CODIGO]],SALIDA[CANTIDAD])</f>
        <v>0</v>
      </c>
      <c r="J1928" s="90">
        <f>STOCKSANLUIS[[#This Row],[STOCK ALM1]]-STOCKSANLUIS[[#This Row],[SALIDA]]</f>
        <v>0</v>
      </c>
      <c r="K1928" s="90" t="str">
        <f>VLOOKUP(STOCKSANLUIS[[#This Row],[CODIGO]],CLASIFICACION[],6,FALSE)</f>
        <v>C</v>
      </c>
      <c r="L1928" s="90">
        <f>IFERROR(VLOOKUP(STOCKSANLUIS[[#This Row],[CODIGO]],STOCK_STARSOFT[],3,FALSE),0)</f>
        <v>0</v>
      </c>
      <c r="M1928" s="90" t="str">
        <f>IF(STOCKSANLUIS[[#This Row],[STOCK ACTUAL]]=STOCKSANLUIS[[#This Row],[STOCK_STARSOFT]],"SIN DIFERENCIA","DIFERENCIA")</f>
        <v>SIN DIFERENCIA</v>
      </c>
    </row>
    <row r="1929" spans="1:13" ht="15" hidden="1" customHeight="1" x14ac:dyDescent="0.25">
      <c r="A1929" s="144" t="s">
        <v>2950</v>
      </c>
      <c r="B1929" s="87" t="s">
        <v>2951</v>
      </c>
      <c r="C1929" s="88">
        <v>15</v>
      </c>
      <c r="D1929" s="89" t="s">
        <v>6</v>
      </c>
      <c r="E1929" s="90" t="str">
        <f>VLOOKUP(STOCKSANLUIS[[#This Row],[CODIGO]],FAMILIAS[],4,FALSE)</f>
        <v>EVERWELL</v>
      </c>
      <c r="F1929" s="90">
        <v>1</v>
      </c>
      <c r="G1929" s="90" t="s">
        <v>19526</v>
      </c>
      <c r="H1929" s="90">
        <f>SUMIF(INGRESO_MERCADERIA[CODIGO],STOCKSANLUIS[[#This Row],[CODIGO]],INGRESO_MERCADERIA[INGRESO])</f>
        <v>25</v>
      </c>
      <c r="I1929" s="90">
        <f>SUMIF(SALIDA[CODIGO],STOCKSANLUIS[[#This Row],[CODIGO]],SALIDA[CANTIDAD])</f>
        <v>14</v>
      </c>
      <c r="J1929" s="90">
        <f>STOCKSANLUIS[[#This Row],[STOCK ALM1]]-STOCKSANLUIS[[#This Row],[SALIDA]]</f>
        <v>11</v>
      </c>
      <c r="K1929" s="90" t="str">
        <f>VLOOKUP(STOCKSANLUIS[[#This Row],[CODIGO]],CLASIFICACION[],6,FALSE)</f>
        <v>C</v>
      </c>
      <c r="L1929" s="90">
        <f>IFERROR(VLOOKUP(STOCKSANLUIS[[#This Row],[CODIGO]],STOCK_STARSOFT[],3,FALSE),0)</f>
        <v>11</v>
      </c>
      <c r="M1929" s="90" t="str">
        <f>IF(STOCKSANLUIS[[#This Row],[STOCK ACTUAL]]=STOCKSANLUIS[[#This Row],[STOCK_STARSOFT]],"SIN DIFERENCIA","DIFERENCIA")</f>
        <v>SIN DIFERENCIA</v>
      </c>
    </row>
    <row r="1930" spans="1:13" ht="15" hidden="1" customHeight="1" x14ac:dyDescent="0.25">
      <c r="A1930" s="144" t="s">
        <v>4007</v>
      </c>
      <c r="B1930" s="87" t="s">
        <v>4008</v>
      </c>
      <c r="C1930" s="88">
        <v>0</v>
      </c>
      <c r="D1930" s="89" t="s">
        <v>6</v>
      </c>
      <c r="E1930" s="90" t="str">
        <f>VLOOKUP(STOCKSANLUIS[[#This Row],[CODIGO]],FAMILIAS[],4,FALSE)</f>
        <v>TEMP BLUE</v>
      </c>
      <c r="F1930" s="90">
        <v>1</v>
      </c>
      <c r="G1930" s="90"/>
      <c r="H1930" s="90">
        <f>SUMIF(INGRESO_MERCADERIA[CODIGO],STOCKSANLUIS[[#This Row],[CODIGO]],INGRESO_MERCADERIA[INGRESO])</f>
        <v>0</v>
      </c>
      <c r="I1930" s="90">
        <f>SUMIF(SALIDA[CODIGO],STOCKSANLUIS[[#This Row],[CODIGO]],SALIDA[CANTIDAD])</f>
        <v>0</v>
      </c>
      <c r="J1930" s="90">
        <f>STOCKSANLUIS[[#This Row],[STOCK ALM1]]-STOCKSANLUIS[[#This Row],[SALIDA]]</f>
        <v>0</v>
      </c>
      <c r="K1930" s="90" t="str">
        <f>VLOOKUP(STOCKSANLUIS[[#This Row],[CODIGO]],CLASIFICACION[],6,FALSE)</f>
        <v>A</v>
      </c>
      <c r="L1930" s="90">
        <f>IFERROR(VLOOKUP(STOCKSANLUIS[[#This Row],[CODIGO]],STOCK_STARSOFT[],3,FALSE),0)</f>
        <v>0</v>
      </c>
      <c r="M1930" s="90" t="str">
        <f>IF(STOCKSANLUIS[[#This Row],[STOCK ACTUAL]]=STOCKSANLUIS[[#This Row],[STOCK_STARSOFT]],"SIN DIFERENCIA","DIFERENCIA")</f>
        <v>SIN DIFERENCIA</v>
      </c>
    </row>
    <row r="1931" spans="1:13" ht="15" hidden="1" customHeight="1" x14ac:dyDescent="0.25">
      <c r="A1931" s="144" t="s">
        <v>3615</v>
      </c>
      <c r="B1931" s="87" t="s">
        <v>3616</v>
      </c>
      <c r="C1931" s="88">
        <v>2</v>
      </c>
      <c r="D1931" s="89" t="s">
        <v>6</v>
      </c>
      <c r="E1931" s="90" t="str">
        <f>VLOOKUP(STOCKSANLUIS[[#This Row],[CODIGO]],FAMILIAS[],4,FALSE)</f>
        <v>INVOTECH</v>
      </c>
      <c r="F1931" s="90">
        <v>1</v>
      </c>
      <c r="G1931" s="90" t="s">
        <v>19525</v>
      </c>
      <c r="H1931" s="90">
        <f>SUMIF(INGRESO_MERCADERIA[CODIGO],STOCKSANLUIS[[#This Row],[CODIGO]],INGRESO_MERCADERIA[INGRESO])</f>
        <v>7</v>
      </c>
      <c r="I1931" s="90">
        <f>SUMIF(SALIDA[CODIGO],STOCKSANLUIS[[#This Row],[CODIGO]],SALIDA[CANTIDAD])</f>
        <v>6</v>
      </c>
      <c r="J1931" s="90">
        <f>STOCKSANLUIS[[#This Row],[STOCK ALM1]]-STOCKSANLUIS[[#This Row],[SALIDA]]</f>
        <v>1</v>
      </c>
      <c r="K1931" s="90" t="str">
        <f>VLOOKUP(STOCKSANLUIS[[#This Row],[CODIGO]],CLASIFICACION[],6,FALSE)</f>
        <v>C</v>
      </c>
      <c r="L1931" s="90">
        <f>IFERROR(VLOOKUP(STOCKSANLUIS[[#This Row],[CODIGO]],STOCK_STARSOFT[],3,FALSE),0)</f>
        <v>1</v>
      </c>
      <c r="M1931" s="90" t="str">
        <f>IF(STOCKSANLUIS[[#This Row],[STOCK ACTUAL]]=STOCKSANLUIS[[#This Row],[STOCK_STARSOFT]],"SIN DIFERENCIA","DIFERENCIA")</f>
        <v>SIN DIFERENCIA</v>
      </c>
    </row>
    <row r="1932" spans="1:13" ht="15" hidden="1" customHeight="1" x14ac:dyDescent="0.25">
      <c r="A1932" s="144" t="s">
        <v>3589</v>
      </c>
      <c r="B1932" s="87" t="s">
        <v>3590</v>
      </c>
      <c r="C1932" s="88">
        <v>2</v>
      </c>
      <c r="D1932" s="89" t="s">
        <v>6</v>
      </c>
      <c r="E1932" s="90" t="str">
        <f>VLOOKUP(STOCKSANLUIS[[#This Row],[CODIGO]],FAMILIAS[],4,FALSE)</f>
        <v>MAER FAN</v>
      </c>
      <c r="F1932" s="90">
        <v>1</v>
      </c>
      <c r="G1932" s="90" t="s">
        <v>19525</v>
      </c>
      <c r="H1932" s="90">
        <f>SUMIF(INGRESO_MERCADERIA[CODIGO],STOCKSANLUIS[[#This Row],[CODIGO]],INGRESO_MERCADERIA[INGRESO])</f>
        <v>4</v>
      </c>
      <c r="I1932" s="90">
        <f>SUMIF(SALIDA[CODIGO],STOCKSANLUIS[[#This Row],[CODIGO]],SALIDA[CANTIDAD])</f>
        <v>4</v>
      </c>
      <c r="J1932" s="90">
        <f>STOCKSANLUIS[[#This Row],[STOCK ALM1]]-STOCKSANLUIS[[#This Row],[SALIDA]]</f>
        <v>0</v>
      </c>
      <c r="K1932" s="90" t="str">
        <f>VLOOKUP(STOCKSANLUIS[[#This Row],[CODIGO]],CLASIFICACION[],6,FALSE)</f>
        <v>B</v>
      </c>
      <c r="L1932" s="90">
        <f>IFERROR(VLOOKUP(STOCKSANLUIS[[#This Row],[CODIGO]],STOCK_STARSOFT[],3,FALSE),0)</f>
        <v>0</v>
      </c>
      <c r="M1932" s="90" t="str">
        <f>IF(STOCKSANLUIS[[#This Row],[STOCK ACTUAL]]=STOCKSANLUIS[[#This Row],[STOCK_STARSOFT]],"SIN DIFERENCIA","DIFERENCIA")</f>
        <v>SIN DIFERENCIA</v>
      </c>
    </row>
    <row r="1933" spans="1:13" ht="15" hidden="1" customHeight="1" x14ac:dyDescent="0.25">
      <c r="A1933" s="144" t="s">
        <v>4015</v>
      </c>
      <c r="B1933" s="87" t="s">
        <v>4016</v>
      </c>
      <c r="C1933" s="88">
        <v>0</v>
      </c>
      <c r="D1933" s="89" t="s">
        <v>6</v>
      </c>
      <c r="E1933" s="90" t="str">
        <f>VLOOKUP(STOCKSANLUIS[[#This Row],[CODIGO]],FAMILIAS[],4,FALSE)</f>
        <v>PRECOR</v>
      </c>
      <c r="F1933" s="90">
        <v>1</v>
      </c>
      <c r="G1933" s="90"/>
      <c r="H1933" s="90">
        <f>SUMIF(INGRESO_MERCADERIA[CODIGO],STOCKSANLUIS[[#This Row],[CODIGO]],INGRESO_MERCADERIA[INGRESO])</f>
        <v>0</v>
      </c>
      <c r="I1933" s="90">
        <f>SUMIF(SALIDA[CODIGO],STOCKSANLUIS[[#This Row],[CODIGO]],SALIDA[CANTIDAD])</f>
        <v>0</v>
      </c>
      <c r="J1933" s="90">
        <f>STOCKSANLUIS[[#This Row],[STOCK ALM1]]-STOCKSANLUIS[[#This Row],[SALIDA]]</f>
        <v>0</v>
      </c>
      <c r="K1933" s="90" t="str">
        <f>VLOOKUP(STOCKSANLUIS[[#This Row],[CODIGO]],CLASIFICACION[],6,FALSE)</f>
        <v>C</v>
      </c>
      <c r="L1933" s="90">
        <f>IFERROR(VLOOKUP(STOCKSANLUIS[[#This Row],[CODIGO]],STOCK_STARSOFT[],3,FALSE),0)</f>
        <v>0</v>
      </c>
      <c r="M1933" s="90" t="str">
        <f>IF(STOCKSANLUIS[[#This Row],[STOCK ACTUAL]]=STOCKSANLUIS[[#This Row],[STOCK_STARSOFT]],"SIN DIFERENCIA","DIFERENCIA")</f>
        <v>SIN DIFERENCIA</v>
      </c>
    </row>
    <row r="1934" spans="1:13" ht="15" hidden="1" customHeight="1" x14ac:dyDescent="0.25">
      <c r="A1934" s="144" t="s">
        <v>4017</v>
      </c>
      <c r="B1934" s="87" t="s">
        <v>4018</v>
      </c>
      <c r="C1934" s="88">
        <v>0</v>
      </c>
      <c r="D1934" s="89" t="s">
        <v>6</v>
      </c>
      <c r="E1934" s="90" t="str">
        <f>VLOOKUP(STOCKSANLUIS[[#This Row],[CODIGO]],FAMILIAS[],4,FALSE)</f>
        <v>VARIOS</v>
      </c>
      <c r="F1934" s="90">
        <v>1</v>
      </c>
      <c r="G1934" s="90"/>
      <c r="H1934" s="90">
        <f>SUMIF(INGRESO_MERCADERIA[CODIGO],STOCKSANLUIS[[#This Row],[CODIGO]],INGRESO_MERCADERIA[INGRESO])</f>
        <v>0</v>
      </c>
      <c r="I1934" s="90">
        <f>SUMIF(SALIDA[CODIGO],STOCKSANLUIS[[#This Row],[CODIGO]],SALIDA[CANTIDAD])</f>
        <v>0</v>
      </c>
      <c r="J1934" s="90">
        <f>STOCKSANLUIS[[#This Row],[STOCK ALM1]]-STOCKSANLUIS[[#This Row],[SALIDA]]</f>
        <v>0</v>
      </c>
      <c r="K1934" s="90" t="str">
        <f>VLOOKUP(STOCKSANLUIS[[#This Row],[CODIGO]],CLASIFICACION[],6,FALSE)</f>
        <v>C</v>
      </c>
      <c r="L1934" s="90">
        <f>IFERROR(VLOOKUP(STOCKSANLUIS[[#This Row],[CODIGO]],STOCK_STARSOFT[],3,FALSE),0)</f>
        <v>0</v>
      </c>
      <c r="M1934" s="90" t="str">
        <f>IF(STOCKSANLUIS[[#This Row],[STOCK ACTUAL]]=STOCKSANLUIS[[#This Row],[STOCK_STARSOFT]],"SIN DIFERENCIA","DIFERENCIA")</f>
        <v>SIN DIFERENCIA</v>
      </c>
    </row>
    <row r="1935" spans="1:13" ht="15" hidden="1" customHeight="1" x14ac:dyDescent="0.25">
      <c r="A1935" s="144" t="s">
        <v>4019</v>
      </c>
      <c r="B1935" s="87" t="s">
        <v>4020</v>
      </c>
      <c r="C1935" s="88">
        <v>0</v>
      </c>
      <c r="D1935" s="89" t="s">
        <v>6</v>
      </c>
      <c r="E1935" s="90" t="str">
        <f>VLOOKUP(STOCKSANLUIS[[#This Row],[CODIGO]],FAMILIAS[],4,FALSE)</f>
        <v>VARIOS</v>
      </c>
      <c r="F1935" s="90">
        <v>1</v>
      </c>
      <c r="G1935" s="90"/>
      <c r="H1935" s="90">
        <f>SUMIF(INGRESO_MERCADERIA[CODIGO],STOCKSANLUIS[[#This Row],[CODIGO]],INGRESO_MERCADERIA[INGRESO])</f>
        <v>0</v>
      </c>
      <c r="I1935" s="90">
        <f>SUMIF(SALIDA[CODIGO],STOCKSANLUIS[[#This Row],[CODIGO]],SALIDA[CANTIDAD])</f>
        <v>0</v>
      </c>
      <c r="J1935" s="90">
        <f>STOCKSANLUIS[[#This Row],[STOCK ALM1]]-STOCKSANLUIS[[#This Row],[SALIDA]]</f>
        <v>0</v>
      </c>
      <c r="K1935" s="90" t="str">
        <f>VLOOKUP(STOCKSANLUIS[[#This Row],[CODIGO]],CLASIFICACION[],6,FALSE)</f>
        <v>C</v>
      </c>
      <c r="L1935" s="90">
        <f>IFERROR(VLOOKUP(STOCKSANLUIS[[#This Row],[CODIGO]],STOCK_STARSOFT[],3,FALSE),0)</f>
        <v>0</v>
      </c>
      <c r="M1935" s="90" t="str">
        <f>IF(STOCKSANLUIS[[#This Row],[STOCK ACTUAL]]=STOCKSANLUIS[[#This Row],[STOCK_STARSOFT]],"SIN DIFERENCIA","DIFERENCIA")</f>
        <v>SIN DIFERENCIA</v>
      </c>
    </row>
    <row r="1936" spans="1:13" ht="15" hidden="1" customHeight="1" x14ac:dyDescent="0.25">
      <c r="A1936" s="144" t="s">
        <v>4021</v>
      </c>
      <c r="B1936" s="87" t="s">
        <v>4022</v>
      </c>
      <c r="C1936" s="88">
        <v>0</v>
      </c>
      <c r="D1936" s="89" t="s">
        <v>6</v>
      </c>
      <c r="E1936" s="90" t="str">
        <f>VLOOKUP(STOCKSANLUIS[[#This Row],[CODIGO]],FAMILIAS[],4,FALSE)</f>
        <v>VARIOS</v>
      </c>
      <c r="F1936" s="90">
        <v>1</v>
      </c>
      <c r="G1936" s="90"/>
      <c r="H1936" s="90">
        <f>SUMIF(INGRESO_MERCADERIA[CODIGO],STOCKSANLUIS[[#This Row],[CODIGO]],INGRESO_MERCADERIA[INGRESO])</f>
        <v>0</v>
      </c>
      <c r="I1936" s="90">
        <f>SUMIF(SALIDA[CODIGO],STOCKSANLUIS[[#This Row],[CODIGO]],SALIDA[CANTIDAD])</f>
        <v>0</v>
      </c>
      <c r="J1936" s="90">
        <f>STOCKSANLUIS[[#This Row],[STOCK ALM1]]-STOCKSANLUIS[[#This Row],[SALIDA]]</f>
        <v>0</v>
      </c>
      <c r="K1936" s="90" t="str">
        <f>VLOOKUP(STOCKSANLUIS[[#This Row],[CODIGO]],CLASIFICACION[],6,FALSE)</f>
        <v>C</v>
      </c>
      <c r="L1936" s="90">
        <f>IFERROR(VLOOKUP(STOCKSANLUIS[[#This Row],[CODIGO]],STOCK_STARSOFT[],3,FALSE),0)</f>
        <v>0</v>
      </c>
      <c r="M1936" s="90" t="str">
        <f>IF(STOCKSANLUIS[[#This Row],[STOCK ACTUAL]]=STOCKSANLUIS[[#This Row],[STOCK_STARSOFT]],"SIN DIFERENCIA","DIFERENCIA")</f>
        <v>SIN DIFERENCIA</v>
      </c>
    </row>
    <row r="1937" spans="1:13" hidden="1" x14ac:dyDescent="0.25">
      <c r="A1937" s="144" t="s">
        <v>4023</v>
      </c>
      <c r="B1937" s="87" t="s">
        <v>4024</v>
      </c>
      <c r="C1937" s="88">
        <v>0</v>
      </c>
      <c r="D1937" s="89" t="s">
        <v>6</v>
      </c>
      <c r="E1937" s="90" t="str">
        <f>VLOOKUP(STOCKSANLUIS[[#This Row],[CODIGO]],FAMILIAS[],4,FALSE)</f>
        <v>VARIOS</v>
      </c>
      <c r="F1937" s="90">
        <v>1</v>
      </c>
      <c r="G1937" s="90"/>
      <c r="H1937" s="90">
        <f>SUMIF(INGRESO_MERCADERIA[CODIGO],STOCKSANLUIS[[#This Row],[CODIGO]],INGRESO_MERCADERIA[INGRESO])</f>
        <v>0</v>
      </c>
      <c r="I1937" s="90">
        <f>SUMIF(SALIDA[CODIGO],STOCKSANLUIS[[#This Row],[CODIGO]],SALIDA[CANTIDAD])</f>
        <v>0</v>
      </c>
      <c r="J1937" s="90">
        <f>STOCKSANLUIS[[#This Row],[STOCK ALM1]]-STOCKSANLUIS[[#This Row],[SALIDA]]</f>
        <v>0</v>
      </c>
      <c r="K1937" s="90" t="str">
        <f>VLOOKUP(STOCKSANLUIS[[#This Row],[CODIGO]],CLASIFICACION[],6,FALSE)</f>
        <v>C</v>
      </c>
      <c r="L1937" s="90">
        <f>IFERROR(VLOOKUP(STOCKSANLUIS[[#This Row],[CODIGO]],STOCK_STARSOFT[],3,FALSE),0)</f>
        <v>0</v>
      </c>
      <c r="M1937" s="90" t="str">
        <f>IF(STOCKSANLUIS[[#This Row],[STOCK ACTUAL]]=STOCKSANLUIS[[#This Row],[STOCK_STARSOFT]],"SIN DIFERENCIA","DIFERENCIA")</f>
        <v>SIN DIFERENCIA</v>
      </c>
    </row>
    <row r="1938" spans="1:13" hidden="1" x14ac:dyDescent="0.25">
      <c r="A1938" s="144" t="s">
        <v>4025</v>
      </c>
      <c r="B1938" s="87" t="s">
        <v>4026</v>
      </c>
      <c r="C1938" s="88">
        <v>0</v>
      </c>
      <c r="D1938" s="89" t="s">
        <v>6</v>
      </c>
      <c r="E1938" s="90" t="str">
        <f>VLOOKUP(STOCKSANLUIS[[#This Row],[CODIGO]],FAMILIAS[],4,FALSE)</f>
        <v>VARIOS</v>
      </c>
      <c r="F1938" s="90">
        <v>1</v>
      </c>
      <c r="G1938" s="90"/>
      <c r="H1938" s="90">
        <f>SUMIF(INGRESO_MERCADERIA[CODIGO],STOCKSANLUIS[[#This Row],[CODIGO]],INGRESO_MERCADERIA[INGRESO])</f>
        <v>0</v>
      </c>
      <c r="I1938" s="90">
        <f>SUMIF(SALIDA[CODIGO],STOCKSANLUIS[[#This Row],[CODIGO]],SALIDA[CANTIDAD])</f>
        <v>0</v>
      </c>
      <c r="J1938" s="90">
        <f>STOCKSANLUIS[[#This Row],[STOCK ALM1]]-STOCKSANLUIS[[#This Row],[SALIDA]]</f>
        <v>0</v>
      </c>
      <c r="K1938" s="90" t="str">
        <f>VLOOKUP(STOCKSANLUIS[[#This Row],[CODIGO]],CLASIFICACION[],6,FALSE)</f>
        <v>C</v>
      </c>
      <c r="L1938" s="90">
        <f>IFERROR(VLOOKUP(STOCKSANLUIS[[#This Row],[CODIGO]],STOCK_STARSOFT[],3,FALSE),0)</f>
        <v>0</v>
      </c>
      <c r="M1938" s="90" t="str">
        <f>IF(STOCKSANLUIS[[#This Row],[STOCK ACTUAL]]=STOCKSANLUIS[[#This Row],[STOCK_STARSOFT]],"SIN DIFERENCIA","DIFERENCIA")</f>
        <v>SIN DIFERENCIA</v>
      </c>
    </row>
    <row r="1939" spans="1:13" ht="15" hidden="1" customHeight="1" x14ac:dyDescent="0.25">
      <c r="A1939" s="144" t="s">
        <v>2741</v>
      </c>
      <c r="B1939" s="87" t="s">
        <v>2742</v>
      </c>
      <c r="C1939" s="88">
        <v>5</v>
      </c>
      <c r="D1939" s="89" t="s">
        <v>6</v>
      </c>
      <c r="E1939" s="90" t="str">
        <f>VLOOKUP(STOCKSANLUIS[[#This Row],[CODIGO]],FAMILIAS[],4,FALSE)</f>
        <v>SMART ELECTRIC</v>
      </c>
      <c r="F1939" s="90">
        <v>1</v>
      </c>
      <c r="G1939" s="90" t="s">
        <v>19524</v>
      </c>
      <c r="H1939" s="90">
        <f>SUMIF(INGRESO_MERCADERIA[CODIGO],STOCKSANLUIS[[#This Row],[CODIGO]],INGRESO_MERCADERIA[INGRESO])</f>
        <v>5</v>
      </c>
      <c r="I1939" s="90">
        <f>SUMIF(SALIDA[CODIGO],STOCKSANLUIS[[#This Row],[CODIGO]],SALIDA[CANTIDAD])</f>
        <v>1</v>
      </c>
      <c r="J1939" s="90">
        <f>STOCKSANLUIS[[#This Row],[STOCK ALM1]]-STOCKSANLUIS[[#This Row],[SALIDA]]</f>
        <v>4</v>
      </c>
      <c r="K1939" s="90" t="str">
        <f>VLOOKUP(STOCKSANLUIS[[#This Row],[CODIGO]],CLASIFICACION[],6,FALSE)</f>
        <v>C</v>
      </c>
      <c r="L1939" s="90">
        <f>IFERROR(VLOOKUP(STOCKSANLUIS[[#This Row],[CODIGO]],STOCK_STARSOFT[],3,FALSE),0)</f>
        <v>4</v>
      </c>
      <c r="M1939" s="90" t="str">
        <f>IF(STOCKSANLUIS[[#This Row],[STOCK ACTUAL]]=STOCKSANLUIS[[#This Row],[STOCK_STARSOFT]],"SIN DIFERENCIA","DIFERENCIA")</f>
        <v>SIN DIFERENCIA</v>
      </c>
    </row>
    <row r="1940" spans="1:13" hidden="1" x14ac:dyDescent="0.25">
      <c r="A1940" s="144" t="s">
        <v>3126</v>
      </c>
      <c r="B1940" s="87" t="s">
        <v>3127</v>
      </c>
      <c r="C1940" s="88">
        <v>1</v>
      </c>
      <c r="D1940" s="89" t="s">
        <v>6</v>
      </c>
      <c r="E1940" s="90" t="str">
        <f>VLOOKUP(STOCKSANLUIS[[#This Row],[CODIGO]],FAMILIAS[],4,FALSE)</f>
        <v>SMART ELECTRIC</v>
      </c>
      <c r="F1940" s="90">
        <v>1</v>
      </c>
      <c r="G1940" s="90" t="s">
        <v>19524</v>
      </c>
      <c r="H1940" s="90">
        <f>SUMIF(INGRESO_MERCADERIA[CODIGO],STOCKSANLUIS[[#This Row],[CODIGO]],INGRESO_MERCADERIA[INGRESO])</f>
        <v>1</v>
      </c>
      <c r="I1940" s="90">
        <f>SUMIF(SALIDA[CODIGO],STOCKSANLUIS[[#This Row],[CODIGO]],SALIDA[CANTIDAD])</f>
        <v>0</v>
      </c>
      <c r="J1940" s="90">
        <f>STOCKSANLUIS[[#This Row],[STOCK ALM1]]-STOCKSANLUIS[[#This Row],[SALIDA]]</f>
        <v>1</v>
      </c>
      <c r="K1940" s="90" t="str">
        <f>VLOOKUP(STOCKSANLUIS[[#This Row],[CODIGO]],CLASIFICACION[],6,FALSE)</f>
        <v>C</v>
      </c>
      <c r="L1940" s="90">
        <f>IFERROR(VLOOKUP(STOCKSANLUIS[[#This Row],[CODIGO]],STOCK_STARSOFT[],3,FALSE),0)</f>
        <v>1</v>
      </c>
      <c r="M1940" s="90" t="str">
        <f>IF(STOCKSANLUIS[[#This Row],[STOCK ACTUAL]]=STOCKSANLUIS[[#This Row],[STOCK_STARSOFT]],"SIN DIFERENCIA","DIFERENCIA")</f>
        <v>SIN DIFERENCIA</v>
      </c>
    </row>
    <row r="1941" spans="1:13" ht="15" hidden="1" customHeight="1" x14ac:dyDescent="0.25">
      <c r="A1941" s="144" t="s">
        <v>2547</v>
      </c>
      <c r="B1941" s="87" t="s">
        <v>2548</v>
      </c>
      <c r="C1941" s="88">
        <v>2</v>
      </c>
      <c r="D1941" s="89" t="s">
        <v>6</v>
      </c>
      <c r="E1941" s="90" t="str">
        <f>VLOOKUP(STOCKSANLUIS[[#This Row],[CODIGO]],FAMILIAS[],4,FALSE)</f>
        <v>TEMP BLUE</v>
      </c>
      <c r="F1941" s="90">
        <v>1</v>
      </c>
      <c r="G1941" s="90" t="s">
        <v>19525</v>
      </c>
      <c r="H1941" s="90">
        <f>SUMIF(INGRESO_MERCADERIA[CODIGO],STOCKSANLUIS[[#This Row],[CODIGO]],INGRESO_MERCADERIA[INGRESO])</f>
        <v>4</v>
      </c>
      <c r="I1941" s="90">
        <f>SUMIF(SALIDA[CODIGO],STOCKSANLUIS[[#This Row],[CODIGO]],SALIDA[CANTIDAD])</f>
        <v>4</v>
      </c>
      <c r="J1941" s="90">
        <f>STOCKSANLUIS[[#This Row],[STOCK ALM1]]-STOCKSANLUIS[[#This Row],[SALIDA]]</f>
        <v>0</v>
      </c>
      <c r="K1941" s="90" t="str">
        <f>VLOOKUP(STOCKSANLUIS[[#This Row],[CODIGO]],CLASIFICACION[],6,FALSE)</f>
        <v>A</v>
      </c>
      <c r="L1941" s="90">
        <f>IFERROR(VLOOKUP(STOCKSANLUIS[[#This Row],[CODIGO]],STOCK_STARSOFT[],3,FALSE),0)</f>
        <v>0</v>
      </c>
      <c r="M1941" s="90" t="str">
        <f>IF(STOCKSANLUIS[[#This Row],[STOCK ACTUAL]]=STOCKSANLUIS[[#This Row],[STOCK_STARSOFT]],"SIN DIFERENCIA","DIFERENCIA")</f>
        <v>SIN DIFERENCIA</v>
      </c>
    </row>
    <row r="1942" spans="1:13" ht="15" hidden="1" customHeight="1" x14ac:dyDescent="0.25">
      <c r="A1942" s="144" t="s">
        <v>2964</v>
      </c>
      <c r="B1942" s="87" t="s">
        <v>2965</v>
      </c>
      <c r="C1942" s="88">
        <v>1</v>
      </c>
      <c r="D1942" s="89" t="s">
        <v>6</v>
      </c>
      <c r="E1942" s="90" t="str">
        <f>VLOOKUP(STOCKSANLUIS[[#This Row],[CODIGO]],FAMILIAS[],4,FALSE)</f>
        <v>EVERWELL</v>
      </c>
      <c r="F1942" s="90">
        <v>1</v>
      </c>
      <c r="G1942" s="90" t="s">
        <v>19526</v>
      </c>
      <c r="H1942" s="90">
        <f>SUMIF(INGRESO_MERCADERIA[CODIGO],STOCKSANLUIS[[#This Row],[CODIGO]],INGRESO_MERCADERIA[INGRESO])</f>
        <v>1</v>
      </c>
      <c r="I1942" s="90">
        <f>SUMIF(SALIDA[CODIGO],STOCKSANLUIS[[#This Row],[CODIGO]],SALIDA[CANTIDAD])</f>
        <v>0</v>
      </c>
      <c r="J1942" s="90">
        <f>STOCKSANLUIS[[#This Row],[STOCK ALM1]]-STOCKSANLUIS[[#This Row],[SALIDA]]</f>
        <v>1</v>
      </c>
      <c r="K1942" s="90" t="str">
        <f>VLOOKUP(STOCKSANLUIS[[#This Row],[CODIGO]],CLASIFICACION[],6,FALSE)</f>
        <v>C</v>
      </c>
      <c r="L1942" s="90">
        <f>IFERROR(VLOOKUP(STOCKSANLUIS[[#This Row],[CODIGO]],STOCK_STARSOFT[],3,FALSE),0)</f>
        <v>1</v>
      </c>
      <c r="M1942" s="90" t="str">
        <f>IF(STOCKSANLUIS[[#This Row],[STOCK ACTUAL]]=STOCKSANLUIS[[#This Row],[STOCK_STARSOFT]],"SIN DIFERENCIA","DIFERENCIA")</f>
        <v>SIN DIFERENCIA</v>
      </c>
    </row>
    <row r="1943" spans="1:13" ht="15" hidden="1" customHeight="1" x14ac:dyDescent="0.25">
      <c r="A1943" s="240" t="s">
        <v>19870</v>
      </c>
      <c r="B1943" s="196" t="s">
        <v>19871</v>
      </c>
      <c r="C1943" s="197"/>
      <c r="D1943" s="198"/>
      <c r="E1943" s="199" t="str">
        <f>VLOOKUP(STOCKSANLUIS[[#This Row],[CODIGO]],FAMILIAS[],4,FALSE)</f>
        <v>MAER FAN</v>
      </c>
      <c r="F1943" s="199"/>
      <c r="G1943" s="90" t="s">
        <v>19526</v>
      </c>
      <c r="H1943" s="199">
        <f>SUMIF(INGRESO_MERCADERIA[CODIGO],STOCKSANLUIS[[#This Row],[CODIGO]],INGRESO_MERCADERIA[INGRESO])</f>
        <v>1</v>
      </c>
      <c r="I1943" s="199">
        <f>SUMIF(SALIDA[CODIGO],STOCKSANLUIS[[#This Row],[CODIGO]],SALIDA[CANTIDAD])</f>
        <v>0</v>
      </c>
      <c r="J1943" s="199">
        <f>STOCKSANLUIS[[#This Row],[STOCK ALM1]]-STOCKSANLUIS[[#This Row],[SALIDA]]</f>
        <v>1</v>
      </c>
      <c r="K1943" s="199" t="str">
        <f>VLOOKUP(STOCKSANLUIS[[#This Row],[CODIGO]],CLASIFICACION[],6,FALSE)</f>
        <v>C</v>
      </c>
      <c r="L1943" s="199">
        <f>IFERROR(VLOOKUP(STOCKSANLUIS[[#This Row],[CODIGO]],STOCK_STARSOFT[],3,FALSE),0)</f>
        <v>1</v>
      </c>
      <c r="M1943" s="199" t="str">
        <f>IF(STOCKSANLUIS[[#This Row],[STOCK ACTUAL]]=STOCKSANLUIS[[#This Row],[STOCK_STARSOFT]],"SIN DIFERENCIA","DIFERENCIA")</f>
        <v>SIN DIFERENCIA</v>
      </c>
    </row>
    <row r="1944" spans="1:13" hidden="1" x14ac:dyDescent="0.25">
      <c r="A1944" s="144" t="s">
        <v>3858</v>
      </c>
      <c r="B1944" s="87" t="s">
        <v>3859</v>
      </c>
      <c r="C1944" s="88">
        <v>2</v>
      </c>
      <c r="D1944" s="89" t="s">
        <v>6</v>
      </c>
      <c r="E1944" s="90" t="str">
        <f>VLOOKUP(STOCKSANLUIS[[#This Row],[CODIGO]],FAMILIAS[],4,FALSE)</f>
        <v>STAR COLD</v>
      </c>
      <c r="F1944" s="90">
        <v>1</v>
      </c>
      <c r="G1944" s="90" t="s">
        <v>19524</v>
      </c>
      <c r="H1944" s="90">
        <f>SUMIF(INGRESO_MERCADERIA[CODIGO],STOCKSANLUIS[[#This Row],[CODIGO]],INGRESO_MERCADERIA[INGRESO])</f>
        <v>66</v>
      </c>
      <c r="I1944" s="90">
        <f>SUMIF(SALIDA[CODIGO],STOCKSANLUIS[[#This Row],[CODIGO]],SALIDA[CANTIDAD])</f>
        <v>66</v>
      </c>
      <c r="J1944" s="90">
        <f>STOCKSANLUIS[[#This Row],[STOCK ALM1]]-STOCKSANLUIS[[#This Row],[SALIDA]]</f>
        <v>0</v>
      </c>
      <c r="K1944" s="90" t="str">
        <f>VLOOKUP(STOCKSANLUIS[[#This Row],[CODIGO]],CLASIFICACION[],6,FALSE)</f>
        <v>B</v>
      </c>
      <c r="L1944" s="90">
        <f>IFERROR(VLOOKUP(STOCKSANLUIS[[#This Row],[CODIGO]],STOCK_STARSOFT[],3,FALSE),0)</f>
        <v>0</v>
      </c>
      <c r="M1944" s="90" t="str">
        <f>IF(STOCKSANLUIS[[#This Row],[STOCK ACTUAL]]=STOCKSANLUIS[[#This Row],[STOCK_STARSOFT]],"SIN DIFERENCIA","DIFERENCIA")</f>
        <v>SIN DIFERENCIA</v>
      </c>
    </row>
    <row r="1945" spans="1:13" ht="15" hidden="1" customHeight="1" x14ac:dyDescent="0.25">
      <c r="A1945" s="91" t="s">
        <v>3856</v>
      </c>
      <c r="B1945" s="87" t="s">
        <v>3857</v>
      </c>
      <c r="C1945" s="88">
        <v>9</v>
      </c>
      <c r="D1945" s="89" t="s">
        <v>6</v>
      </c>
      <c r="E1945" s="90" t="str">
        <f>VLOOKUP(STOCKSANLUIS[[#This Row],[CODIGO]],FAMILIAS[],4,FALSE)</f>
        <v>STAR COLD</v>
      </c>
      <c r="F1945" s="90">
        <v>1</v>
      </c>
      <c r="G1945" s="90" t="s">
        <v>19524</v>
      </c>
      <c r="H1945" s="90">
        <f>SUMIF(INGRESO_MERCADERIA[CODIGO],STOCKSANLUIS[[#This Row],[CODIGO]],INGRESO_MERCADERIA[INGRESO])</f>
        <v>54</v>
      </c>
      <c r="I1945" s="90">
        <f>SUMIF(SALIDA[CODIGO],STOCKSANLUIS[[#This Row],[CODIGO]],SALIDA[CANTIDAD])</f>
        <v>44</v>
      </c>
      <c r="J1945" s="90">
        <f>STOCKSANLUIS[[#This Row],[STOCK ALM1]]-STOCKSANLUIS[[#This Row],[SALIDA]]</f>
        <v>10</v>
      </c>
      <c r="K1945" s="90" t="str">
        <f>VLOOKUP(STOCKSANLUIS[[#This Row],[CODIGO]],CLASIFICACION[],6,FALSE)</f>
        <v>B</v>
      </c>
      <c r="L1945" s="90">
        <f>IFERROR(VLOOKUP(STOCKSANLUIS[[#This Row],[CODIGO]],STOCK_STARSOFT[],3,FALSE),0)</f>
        <v>10</v>
      </c>
      <c r="M1945" s="90" t="str">
        <f>IF(STOCKSANLUIS[[#This Row],[STOCK ACTUAL]]=STOCKSANLUIS[[#This Row],[STOCK_STARSOFT]],"SIN DIFERENCIA","DIFERENCIA")</f>
        <v>SIN DIFERENCIA</v>
      </c>
    </row>
    <row r="1946" spans="1:13" ht="15" hidden="1" customHeight="1" x14ac:dyDescent="0.25">
      <c r="A1946" s="144" t="s">
        <v>3060</v>
      </c>
      <c r="B1946" s="87" t="s">
        <v>3061</v>
      </c>
      <c r="C1946" s="88">
        <v>10</v>
      </c>
      <c r="D1946" s="89" t="s">
        <v>6</v>
      </c>
      <c r="E1946" s="90" t="str">
        <f>VLOOKUP(STOCKSANLUIS[[#This Row],[CODIGO]],FAMILIAS[],4,FALSE)</f>
        <v>EVERWELL</v>
      </c>
      <c r="F1946" s="90">
        <v>1</v>
      </c>
      <c r="G1946" s="90" t="s">
        <v>19526</v>
      </c>
      <c r="H1946" s="90">
        <f>SUMIF(INGRESO_MERCADERIA[CODIGO],STOCKSANLUIS[[#This Row],[CODIGO]],INGRESO_MERCADERIA[INGRESO])</f>
        <v>10</v>
      </c>
      <c r="I1946" s="90">
        <f>SUMIF(SALIDA[CODIGO],STOCKSANLUIS[[#This Row],[CODIGO]],SALIDA[CANTIDAD])</f>
        <v>5</v>
      </c>
      <c r="J1946" s="90">
        <f>STOCKSANLUIS[[#This Row],[STOCK ALM1]]-STOCKSANLUIS[[#This Row],[SALIDA]]</f>
        <v>5</v>
      </c>
      <c r="K1946" s="90" t="str">
        <f>VLOOKUP(STOCKSANLUIS[[#This Row],[CODIGO]],CLASIFICACION[],6,FALSE)</f>
        <v>C</v>
      </c>
      <c r="L1946" s="90">
        <f>IFERROR(VLOOKUP(STOCKSANLUIS[[#This Row],[CODIGO]],STOCK_STARSOFT[],3,FALSE),0)</f>
        <v>5</v>
      </c>
      <c r="M1946" s="90" t="str">
        <f>IF(STOCKSANLUIS[[#This Row],[STOCK ACTUAL]]=STOCKSANLUIS[[#This Row],[STOCK_STARSOFT]],"SIN DIFERENCIA","DIFERENCIA")</f>
        <v>SIN DIFERENCIA</v>
      </c>
    </row>
    <row r="1947" spans="1:13" ht="15" hidden="1" customHeight="1" x14ac:dyDescent="0.25">
      <c r="A1947" s="144" t="s">
        <v>3532</v>
      </c>
      <c r="B1947" s="87" t="s">
        <v>3533</v>
      </c>
      <c r="C1947" s="88">
        <v>0</v>
      </c>
      <c r="D1947" s="89" t="s">
        <v>6</v>
      </c>
      <c r="E1947" s="90" t="str">
        <f>VLOOKUP(STOCKSANLUIS[[#This Row],[CODIGO]],FAMILIAS[],4,FALSE)</f>
        <v>EVERWELL</v>
      </c>
      <c r="F1947" s="90">
        <v>1</v>
      </c>
      <c r="G1947" s="90" t="s">
        <v>19526</v>
      </c>
      <c r="H1947" s="90">
        <f>SUMIF(INGRESO_MERCADERIA[CODIGO],STOCKSANLUIS[[#This Row],[CODIGO]],INGRESO_MERCADERIA[INGRESO])</f>
        <v>21</v>
      </c>
      <c r="I1947" s="90">
        <f>SUMIF(SALIDA[CODIGO],STOCKSANLUIS[[#This Row],[CODIGO]],SALIDA[CANTIDAD])</f>
        <v>20</v>
      </c>
      <c r="J1947" s="90">
        <f>STOCKSANLUIS[[#This Row],[STOCK ALM1]]-STOCKSANLUIS[[#This Row],[SALIDA]]</f>
        <v>1</v>
      </c>
      <c r="K1947" s="90" t="str">
        <f>VLOOKUP(STOCKSANLUIS[[#This Row],[CODIGO]],CLASIFICACION[],6,FALSE)</f>
        <v>C</v>
      </c>
      <c r="L1947" s="90">
        <f>IFERROR(VLOOKUP(STOCKSANLUIS[[#This Row],[CODIGO]],STOCK_STARSOFT[],3,FALSE),0)</f>
        <v>1</v>
      </c>
      <c r="M1947" s="90" t="str">
        <f>IF(STOCKSANLUIS[[#This Row],[STOCK ACTUAL]]=STOCKSANLUIS[[#This Row],[STOCK_STARSOFT]],"SIN DIFERENCIA","DIFERENCIA")</f>
        <v>SIN DIFERENCIA</v>
      </c>
    </row>
    <row r="1948" spans="1:13" ht="15" hidden="1" customHeight="1" x14ac:dyDescent="0.25">
      <c r="A1948" s="144" t="s">
        <v>2387</v>
      </c>
      <c r="B1948" s="87" t="s">
        <v>2388</v>
      </c>
      <c r="C1948" s="88">
        <v>46</v>
      </c>
      <c r="D1948" s="89" t="s">
        <v>6</v>
      </c>
      <c r="E1948" s="90" t="str">
        <f>VLOOKUP(STOCKSANLUIS[[#This Row],[CODIGO]],FAMILIAS[],4,FALSE)</f>
        <v>FASSON</v>
      </c>
      <c r="F1948" s="90">
        <v>1</v>
      </c>
      <c r="G1948" s="90" t="s">
        <v>19526</v>
      </c>
      <c r="H1948" s="90">
        <f>SUMIF(INGRESO_MERCADERIA[CODIGO],STOCKSANLUIS[[#This Row],[CODIGO]],INGRESO_MERCADERIA[INGRESO])</f>
        <v>124</v>
      </c>
      <c r="I1948" s="90">
        <f>SUMIF(SALIDA[CODIGO],STOCKSANLUIS[[#This Row],[CODIGO]],SALIDA[CANTIDAD])</f>
        <v>118</v>
      </c>
      <c r="J1948" s="90">
        <f>STOCKSANLUIS[[#This Row],[STOCK ALM1]]-STOCKSANLUIS[[#This Row],[SALIDA]]</f>
        <v>6</v>
      </c>
      <c r="K1948" s="90" t="str">
        <f>VLOOKUP(STOCKSANLUIS[[#This Row],[CODIGO]],CLASIFICACION[],6,FALSE)</f>
        <v>A</v>
      </c>
      <c r="L1948" s="90">
        <f>IFERROR(VLOOKUP(STOCKSANLUIS[[#This Row],[CODIGO]],STOCK_STARSOFT[],3,FALSE),0)</f>
        <v>6</v>
      </c>
      <c r="M1948" s="90" t="str">
        <f>IF(STOCKSANLUIS[[#This Row],[STOCK ACTUAL]]=STOCKSANLUIS[[#This Row],[STOCK_STARSOFT]],"SIN DIFERENCIA","DIFERENCIA")</f>
        <v>SIN DIFERENCIA</v>
      </c>
    </row>
    <row r="1949" spans="1:13" ht="15" hidden="1" customHeight="1" x14ac:dyDescent="0.25">
      <c r="A1949" s="151" t="s">
        <v>21866</v>
      </c>
      <c r="B1949" s="104" t="s">
        <v>21867</v>
      </c>
      <c r="C1949" s="105"/>
      <c r="D1949" s="106"/>
      <c r="E1949" s="107" t="str">
        <f>VLOOKUP(STOCKSANLUIS[[#This Row],[CODIGO]],FAMILIAS[],4,FALSE)</f>
        <v>FLYER</v>
      </c>
      <c r="F1949" s="107">
        <v>1</v>
      </c>
      <c r="G1949" s="90" t="s">
        <v>19526</v>
      </c>
      <c r="H1949" s="107">
        <f>SUMIF(INGRESO_MERCADERIA[CODIGO],STOCKSANLUIS[[#This Row],[CODIGO]],INGRESO_MERCADERIA[INGRESO])</f>
        <v>10</v>
      </c>
      <c r="I1949" s="107">
        <f>SUMIF(SALIDA[CODIGO],STOCKSANLUIS[[#This Row],[CODIGO]],SALIDA[CANTIDAD])</f>
        <v>10</v>
      </c>
      <c r="J1949" s="107">
        <f>STOCKSANLUIS[[#This Row],[STOCK ALM1]]-STOCKSANLUIS[[#This Row],[SALIDA]]</f>
        <v>0</v>
      </c>
      <c r="K1949" s="107" t="str">
        <f>VLOOKUP(STOCKSANLUIS[[#This Row],[CODIGO]],CLASIFICACION[],6,FALSE)</f>
        <v>B</v>
      </c>
      <c r="L1949" s="107">
        <f>IFERROR(VLOOKUP(STOCKSANLUIS[[#This Row],[CODIGO]],STOCK_STARSOFT[],3,FALSE),0)</f>
        <v>0</v>
      </c>
      <c r="M1949" s="107" t="str">
        <f>IF(STOCKSANLUIS[[#This Row],[STOCK ACTUAL]]=STOCKSANLUIS[[#This Row],[STOCK_STARSOFT]],"SIN DIFERENCIA","DIFERENCIA")</f>
        <v>SIN DIFERENCIA</v>
      </c>
    </row>
    <row r="1950" spans="1:13" hidden="1" x14ac:dyDescent="0.25">
      <c r="A1950" s="151" t="s">
        <v>21868</v>
      </c>
      <c r="B1950" s="104" t="s">
        <v>21869</v>
      </c>
      <c r="C1950" s="105"/>
      <c r="D1950" s="106"/>
      <c r="E1950" s="107" t="str">
        <f>VLOOKUP(STOCKSANLUIS[[#This Row],[CODIGO]],FAMILIAS[],4,FALSE)</f>
        <v>FLYER</v>
      </c>
      <c r="F1950" s="107">
        <v>1</v>
      </c>
      <c r="G1950" s="90" t="s">
        <v>19526</v>
      </c>
      <c r="H1950" s="107">
        <f>SUMIF(INGRESO_MERCADERIA[CODIGO],STOCKSANLUIS[[#This Row],[CODIGO]],INGRESO_MERCADERIA[INGRESO])</f>
        <v>132</v>
      </c>
      <c r="I1950" s="107">
        <f>SUMIF(SALIDA[CODIGO],STOCKSANLUIS[[#This Row],[CODIGO]],SALIDA[CANTIDAD])</f>
        <v>132</v>
      </c>
      <c r="J1950" s="107">
        <f>STOCKSANLUIS[[#This Row],[STOCK ALM1]]-STOCKSANLUIS[[#This Row],[SALIDA]]</f>
        <v>0</v>
      </c>
      <c r="K1950" s="107" t="str">
        <f>VLOOKUP(STOCKSANLUIS[[#This Row],[CODIGO]],CLASIFICACION[],6,FALSE)</f>
        <v>B</v>
      </c>
      <c r="L1950" s="107">
        <f>IFERROR(VLOOKUP(STOCKSANLUIS[[#This Row],[CODIGO]],STOCK_STARSOFT[],3,FALSE),0)</f>
        <v>0</v>
      </c>
      <c r="M1950" s="107" t="str">
        <f>IF(STOCKSANLUIS[[#This Row],[STOCK ACTUAL]]=STOCKSANLUIS[[#This Row],[STOCK_STARSOFT]],"SIN DIFERENCIA","DIFERENCIA")</f>
        <v>SIN DIFERENCIA</v>
      </c>
    </row>
    <row r="1951" spans="1:13" hidden="1" x14ac:dyDescent="0.25">
      <c r="A1951" s="144" t="s">
        <v>3862</v>
      </c>
      <c r="B1951" s="87" t="s">
        <v>3863</v>
      </c>
      <c r="C1951" s="88">
        <v>3</v>
      </c>
      <c r="D1951" s="89" t="s">
        <v>6</v>
      </c>
      <c r="E1951" s="90" t="str">
        <f>VLOOKUP(STOCKSANLUIS[[#This Row],[CODIGO]],FAMILIAS[],4,FALSE)</f>
        <v>STAR COLD</v>
      </c>
      <c r="F1951" s="90">
        <v>1</v>
      </c>
      <c r="G1951" s="90" t="s">
        <v>19524</v>
      </c>
      <c r="H1951" s="90">
        <f>SUMIF(INGRESO_MERCADERIA[CODIGO],STOCKSANLUIS[[#This Row],[CODIGO]],INGRESO_MERCADERIA[INGRESO])</f>
        <v>9</v>
      </c>
      <c r="I1951" s="90">
        <f>SUMIF(SALIDA[CODIGO],STOCKSANLUIS[[#This Row],[CODIGO]],SALIDA[CANTIDAD])</f>
        <v>3</v>
      </c>
      <c r="J1951" s="90">
        <f>STOCKSANLUIS[[#This Row],[STOCK ALM1]]-STOCKSANLUIS[[#This Row],[SALIDA]]</f>
        <v>6</v>
      </c>
      <c r="K1951" s="90" t="str">
        <f>VLOOKUP(STOCKSANLUIS[[#This Row],[CODIGO]],CLASIFICACION[],6,FALSE)</f>
        <v>C</v>
      </c>
      <c r="L1951" s="90">
        <f>IFERROR(VLOOKUP(STOCKSANLUIS[[#This Row],[CODIGO]],STOCK_STARSOFT[],3,FALSE),0)</f>
        <v>6</v>
      </c>
      <c r="M1951" s="90" t="str">
        <f>IF(STOCKSANLUIS[[#This Row],[STOCK ACTUAL]]=STOCKSANLUIS[[#This Row],[STOCK_STARSOFT]],"SIN DIFERENCIA","DIFERENCIA")</f>
        <v>SIN DIFERENCIA</v>
      </c>
    </row>
    <row r="1952" spans="1:13" hidden="1" x14ac:dyDescent="0.25">
      <c r="A1952" s="144" t="s">
        <v>3870</v>
      </c>
      <c r="B1952" s="87" t="s">
        <v>3871</v>
      </c>
      <c r="C1952" s="88">
        <v>1</v>
      </c>
      <c r="D1952" s="89" t="s">
        <v>6</v>
      </c>
      <c r="E1952" s="90" t="str">
        <f>VLOOKUP(STOCKSANLUIS[[#This Row],[CODIGO]],FAMILIAS[],4,FALSE)</f>
        <v>STAR COLD</v>
      </c>
      <c r="F1952" s="90">
        <v>1</v>
      </c>
      <c r="G1952" s="90" t="s">
        <v>19524</v>
      </c>
      <c r="H1952" s="90">
        <f>SUMIF(INGRESO_MERCADERIA[CODIGO],STOCKSANLUIS[[#This Row],[CODIGO]],INGRESO_MERCADERIA[INGRESO])</f>
        <v>1</v>
      </c>
      <c r="I1952" s="90">
        <f>SUMIF(SALIDA[CODIGO],STOCKSANLUIS[[#This Row],[CODIGO]],SALIDA[CANTIDAD])</f>
        <v>1</v>
      </c>
      <c r="J1952" s="90">
        <f>STOCKSANLUIS[[#This Row],[STOCK ALM1]]-STOCKSANLUIS[[#This Row],[SALIDA]]</f>
        <v>0</v>
      </c>
      <c r="K1952" s="90" t="str">
        <f>VLOOKUP(STOCKSANLUIS[[#This Row],[CODIGO]],CLASIFICACION[],6,FALSE)</f>
        <v>C</v>
      </c>
      <c r="L1952" s="90">
        <f>IFERROR(VLOOKUP(STOCKSANLUIS[[#This Row],[CODIGO]],STOCK_STARSOFT[],3,FALSE),0)</f>
        <v>0</v>
      </c>
      <c r="M1952" s="90" t="str">
        <f>IF(STOCKSANLUIS[[#This Row],[STOCK ACTUAL]]=STOCKSANLUIS[[#This Row],[STOCK_STARSOFT]],"SIN DIFERENCIA","DIFERENCIA")</f>
        <v>SIN DIFERENCIA</v>
      </c>
    </row>
    <row r="1953" spans="1:13" hidden="1" x14ac:dyDescent="0.25">
      <c r="A1953" s="144" t="s">
        <v>2204</v>
      </c>
      <c r="B1953" s="87" t="s">
        <v>2205</v>
      </c>
      <c r="C1953" s="88">
        <v>1</v>
      </c>
      <c r="D1953" s="89" t="s">
        <v>6</v>
      </c>
      <c r="E1953" s="90" t="str">
        <f>VLOOKUP(STOCKSANLUIS[[#This Row],[CODIGO]],FAMILIAS[],4,FALSE)</f>
        <v>CAFF</v>
      </c>
      <c r="F1953" s="90">
        <v>1</v>
      </c>
      <c r="G1953" s="90" t="s">
        <v>19524</v>
      </c>
      <c r="H1953" s="90">
        <f>SUMIF(INGRESO_MERCADERIA[CODIGO],STOCKSANLUIS[[#This Row],[CODIGO]],INGRESO_MERCADERIA[INGRESO])</f>
        <v>6</v>
      </c>
      <c r="I1953" s="90">
        <f>SUMIF(SALIDA[CODIGO],STOCKSANLUIS[[#This Row],[CODIGO]],SALIDA[CANTIDAD])</f>
        <v>6</v>
      </c>
      <c r="J1953" s="90">
        <f>STOCKSANLUIS[[#This Row],[STOCK ALM1]]-STOCKSANLUIS[[#This Row],[SALIDA]]</f>
        <v>0</v>
      </c>
      <c r="K1953" s="90" t="str">
        <f>VLOOKUP(STOCKSANLUIS[[#This Row],[CODIGO]],CLASIFICACION[],6,FALSE)</f>
        <v>C</v>
      </c>
      <c r="L1953" s="90">
        <f>IFERROR(VLOOKUP(STOCKSANLUIS[[#This Row],[CODIGO]],STOCK_STARSOFT[],3,FALSE),0)</f>
        <v>0</v>
      </c>
      <c r="M1953" s="90" t="str">
        <f>IF(STOCKSANLUIS[[#This Row],[STOCK ACTUAL]]=STOCKSANLUIS[[#This Row],[STOCK_STARSOFT]],"SIN DIFERENCIA","DIFERENCIA")</f>
        <v>SIN DIFERENCIA</v>
      </c>
    </row>
    <row r="1954" spans="1:13" x14ac:dyDescent="0.25">
      <c r="A1954" s="246" t="s">
        <v>19225</v>
      </c>
      <c r="B1954" s="87" t="s">
        <v>19301</v>
      </c>
      <c r="C1954" s="88">
        <v>5</v>
      </c>
      <c r="D1954" s="89" t="s">
        <v>6</v>
      </c>
      <c r="E1954" s="90" t="str">
        <f>VLOOKUP(STOCKSANLUIS[[#This Row],[CODIGO]],FAMILIAS[],4,FALSE)</f>
        <v>STAR COLD</v>
      </c>
      <c r="F1954" s="90">
        <v>1</v>
      </c>
      <c r="G1954" s="90" t="s">
        <v>19524</v>
      </c>
      <c r="H1954" s="90">
        <f>SUMIF(INGRESO_MERCADERIA[CODIGO],STOCKSANLUIS[[#This Row],[CODIGO]],INGRESO_MERCADERIA[INGRESO])</f>
        <v>16</v>
      </c>
      <c r="I1954" s="90">
        <f>SUMIF(SALIDA[CODIGO],STOCKSANLUIS[[#This Row],[CODIGO]],SALIDA[CANTIDAD])</f>
        <v>9</v>
      </c>
      <c r="J1954" s="90">
        <f>STOCKSANLUIS[[#This Row],[STOCK ALM1]]-STOCKSANLUIS[[#This Row],[SALIDA]]</f>
        <v>7</v>
      </c>
      <c r="K1954" s="90" t="str">
        <f>VLOOKUP(STOCKSANLUIS[[#This Row],[CODIGO]],CLASIFICACION[],6,FALSE)</f>
        <v>B</v>
      </c>
      <c r="L1954" s="90">
        <f>IFERROR(VLOOKUP(STOCKSANLUIS[[#This Row],[CODIGO]],STOCK_STARSOFT[],3,FALSE),0)</f>
        <v>6</v>
      </c>
      <c r="M1954" s="90" t="str">
        <f>IF(STOCKSANLUIS[[#This Row],[STOCK ACTUAL]]=STOCKSANLUIS[[#This Row],[STOCK_STARSOFT]],"SIN DIFERENCIA","DIFERENCIA")</f>
        <v>DIFERENCIA</v>
      </c>
    </row>
    <row r="1955" spans="1:13" hidden="1" x14ac:dyDescent="0.25">
      <c r="A1955" s="144" t="s">
        <v>9</v>
      </c>
      <c r="B1955" s="87" t="s">
        <v>10</v>
      </c>
      <c r="C1955" s="88">
        <v>0</v>
      </c>
      <c r="D1955" s="89" t="s">
        <v>6</v>
      </c>
      <c r="E1955" s="90" t="str">
        <f>VLOOKUP(STOCKSANLUIS[[#This Row],[CODIGO]],FAMILIAS[],4,FALSE)</f>
        <v>FULL GAUGE</v>
      </c>
      <c r="F1955" s="90">
        <v>1</v>
      </c>
      <c r="G1955" s="90" t="s">
        <v>19524</v>
      </c>
      <c r="H1955" s="90">
        <f>SUMIF(INGRESO_MERCADERIA[CODIGO],STOCKSANLUIS[[#This Row],[CODIGO]],INGRESO_MERCADERIA[INGRESO])</f>
        <v>6</v>
      </c>
      <c r="I1955" s="90">
        <f>SUMIF(SALIDA[CODIGO],STOCKSANLUIS[[#This Row],[CODIGO]],SALIDA[CANTIDAD])</f>
        <v>4</v>
      </c>
      <c r="J1955" s="90">
        <f>STOCKSANLUIS[[#This Row],[STOCK ALM1]]-STOCKSANLUIS[[#This Row],[SALIDA]]</f>
        <v>2</v>
      </c>
      <c r="K1955" s="90" t="str">
        <f>VLOOKUP(STOCKSANLUIS[[#This Row],[CODIGO]],CLASIFICACION[],6,FALSE)</f>
        <v>C</v>
      </c>
      <c r="L1955" s="90">
        <f>IFERROR(VLOOKUP(STOCKSANLUIS[[#This Row],[CODIGO]],STOCK_STARSOFT[],3,FALSE),0)</f>
        <v>2</v>
      </c>
      <c r="M1955" s="90" t="str">
        <f>IF(STOCKSANLUIS[[#This Row],[STOCK ACTUAL]]=STOCKSANLUIS[[#This Row],[STOCK_STARSOFT]],"SIN DIFERENCIA","DIFERENCIA")</f>
        <v>SIN DIFERENCIA</v>
      </c>
    </row>
    <row r="1956" spans="1:13" hidden="1" x14ac:dyDescent="0.25">
      <c r="A1956" s="144" t="s">
        <v>39</v>
      </c>
      <c r="B1956" s="87" t="s">
        <v>40</v>
      </c>
      <c r="C1956" s="88">
        <v>6</v>
      </c>
      <c r="D1956" s="89" t="s">
        <v>6</v>
      </c>
      <c r="E1956" s="90" t="str">
        <f>VLOOKUP(STOCKSANLUIS[[#This Row],[CODIGO]],FAMILIAS[],4,FALSE)</f>
        <v>FULL GAUGE</v>
      </c>
      <c r="F1956" s="90">
        <v>1</v>
      </c>
      <c r="G1956" s="90" t="s">
        <v>19526</v>
      </c>
      <c r="H1956" s="90">
        <f>SUMIF(INGRESO_MERCADERIA[CODIGO],STOCKSANLUIS[[#This Row],[CODIGO]],INGRESO_MERCADERIA[INGRESO])</f>
        <v>24</v>
      </c>
      <c r="I1956" s="90">
        <f>SUMIF(SALIDA[CODIGO],STOCKSANLUIS[[#This Row],[CODIGO]],SALIDA[CANTIDAD])</f>
        <v>22</v>
      </c>
      <c r="J1956" s="90">
        <f>STOCKSANLUIS[[#This Row],[STOCK ALM1]]-STOCKSANLUIS[[#This Row],[SALIDA]]</f>
        <v>2</v>
      </c>
      <c r="K1956" s="90" t="str">
        <f>VLOOKUP(STOCKSANLUIS[[#This Row],[CODIGO]],CLASIFICACION[],6,FALSE)</f>
        <v>B</v>
      </c>
      <c r="L1956" s="90">
        <f>IFERROR(VLOOKUP(STOCKSANLUIS[[#This Row],[CODIGO]],STOCK_STARSOFT[],3,FALSE),0)</f>
        <v>2</v>
      </c>
      <c r="M1956" s="90" t="str">
        <f>IF(STOCKSANLUIS[[#This Row],[STOCK ACTUAL]]=STOCKSANLUIS[[#This Row],[STOCK_STARSOFT]],"SIN DIFERENCIA","DIFERENCIA")</f>
        <v>SIN DIFERENCIA</v>
      </c>
    </row>
    <row r="1957" spans="1:13" ht="15" hidden="1" customHeight="1" x14ac:dyDescent="0.25">
      <c r="A1957" s="144" t="s">
        <v>2673</v>
      </c>
      <c r="B1957" s="87" t="s">
        <v>2674</v>
      </c>
      <c r="C1957" s="88">
        <v>6</v>
      </c>
      <c r="D1957" s="89" t="s">
        <v>6</v>
      </c>
      <c r="E1957" s="90" t="str">
        <f>VLOOKUP(STOCKSANLUIS[[#This Row],[CODIGO]],FAMILIAS[],4,FALSE)</f>
        <v>CAFF</v>
      </c>
      <c r="F1957" s="90">
        <v>1</v>
      </c>
      <c r="G1957" s="90" t="s">
        <v>19524</v>
      </c>
      <c r="H1957" s="90">
        <f>SUMIF(INGRESO_MERCADERIA[CODIGO],STOCKSANLUIS[[#This Row],[CODIGO]],INGRESO_MERCADERIA[INGRESO])</f>
        <v>17</v>
      </c>
      <c r="I1957" s="90">
        <f>SUMIF(SALIDA[CODIGO],STOCKSANLUIS[[#This Row],[CODIGO]],SALIDA[CANTIDAD])</f>
        <v>17</v>
      </c>
      <c r="J1957" s="90">
        <f>STOCKSANLUIS[[#This Row],[STOCK ALM1]]-STOCKSANLUIS[[#This Row],[SALIDA]]</f>
        <v>0</v>
      </c>
      <c r="K1957" s="90" t="str">
        <f>VLOOKUP(STOCKSANLUIS[[#This Row],[CODIGO]],CLASIFICACION[],6,FALSE)</f>
        <v>B</v>
      </c>
      <c r="L1957" s="90">
        <f>IFERROR(VLOOKUP(STOCKSANLUIS[[#This Row],[CODIGO]],STOCK_STARSOFT[],3,FALSE),0)</f>
        <v>0</v>
      </c>
      <c r="M1957" s="90" t="str">
        <f>IF(STOCKSANLUIS[[#This Row],[STOCK ACTUAL]]=STOCKSANLUIS[[#This Row],[STOCK_STARSOFT]],"SIN DIFERENCIA","DIFERENCIA")</f>
        <v>SIN DIFERENCIA</v>
      </c>
    </row>
    <row r="1958" spans="1:13" ht="15" hidden="1" customHeight="1" x14ac:dyDescent="0.25">
      <c r="A1958" s="144" t="s">
        <v>2675</v>
      </c>
      <c r="B1958" s="87" t="s">
        <v>2676</v>
      </c>
      <c r="C1958" s="88">
        <v>8</v>
      </c>
      <c r="D1958" s="89" t="s">
        <v>6</v>
      </c>
      <c r="E1958" s="90" t="str">
        <f>VLOOKUP(STOCKSANLUIS[[#This Row],[CODIGO]],FAMILIAS[],4,FALSE)</f>
        <v>CAFF</v>
      </c>
      <c r="F1958" s="90">
        <v>1</v>
      </c>
      <c r="G1958" s="90" t="s">
        <v>19524</v>
      </c>
      <c r="H1958" s="90">
        <f>SUMIF(INGRESO_MERCADERIA[CODIGO],STOCKSANLUIS[[#This Row],[CODIGO]],INGRESO_MERCADERIA[INGRESO])</f>
        <v>17</v>
      </c>
      <c r="I1958" s="90">
        <f>SUMIF(SALIDA[CODIGO],STOCKSANLUIS[[#This Row],[CODIGO]],SALIDA[CANTIDAD])</f>
        <v>17</v>
      </c>
      <c r="J1958" s="90">
        <f>STOCKSANLUIS[[#This Row],[STOCK ALM1]]-STOCKSANLUIS[[#This Row],[SALIDA]]</f>
        <v>0</v>
      </c>
      <c r="K1958" s="90" t="str">
        <f>VLOOKUP(STOCKSANLUIS[[#This Row],[CODIGO]],CLASIFICACION[],6,FALSE)</f>
        <v>B</v>
      </c>
      <c r="L1958" s="90">
        <f>IFERROR(VLOOKUP(STOCKSANLUIS[[#This Row],[CODIGO]],STOCK_STARSOFT[],3,FALSE),0)</f>
        <v>0</v>
      </c>
      <c r="M1958" s="90" t="str">
        <f>IF(STOCKSANLUIS[[#This Row],[STOCK ACTUAL]]=STOCKSANLUIS[[#This Row],[STOCK_STARSOFT]],"SIN DIFERENCIA","DIFERENCIA")</f>
        <v>SIN DIFERENCIA</v>
      </c>
    </row>
    <row r="1959" spans="1:13" ht="15" hidden="1" customHeight="1" x14ac:dyDescent="0.25">
      <c r="A1959" s="144" t="s">
        <v>19228</v>
      </c>
      <c r="B1959" s="87" t="s">
        <v>19302</v>
      </c>
      <c r="C1959" s="88">
        <v>5</v>
      </c>
      <c r="D1959" s="89" t="s">
        <v>6</v>
      </c>
      <c r="E1959" s="90" t="str">
        <f>VLOOKUP(STOCKSANLUIS[[#This Row],[CODIGO]],FAMILIAS[],4,FALSE)</f>
        <v>STAR COLD</v>
      </c>
      <c r="F1959" s="90">
        <v>1</v>
      </c>
      <c r="G1959" s="90" t="s">
        <v>19524</v>
      </c>
      <c r="H1959" s="90">
        <f>SUMIF(INGRESO_MERCADERIA[CODIGO],STOCKSANLUIS[[#This Row],[CODIGO]],INGRESO_MERCADERIA[INGRESO])</f>
        <v>11</v>
      </c>
      <c r="I1959" s="90">
        <f>SUMIF(SALIDA[CODIGO],STOCKSANLUIS[[#This Row],[CODIGO]],SALIDA[CANTIDAD])</f>
        <v>6</v>
      </c>
      <c r="J1959" s="90">
        <f>STOCKSANLUIS[[#This Row],[STOCK ALM1]]-STOCKSANLUIS[[#This Row],[SALIDA]]</f>
        <v>5</v>
      </c>
      <c r="K1959" s="90" t="str">
        <f>VLOOKUP(STOCKSANLUIS[[#This Row],[CODIGO]],CLASIFICACION[],6,FALSE)</f>
        <v>B</v>
      </c>
      <c r="L1959" s="90">
        <f>IFERROR(VLOOKUP(STOCKSANLUIS[[#This Row],[CODIGO]],STOCK_STARSOFT[],3,FALSE),0)</f>
        <v>5</v>
      </c>
      <c r="M1959" s="90" t="str">
        <f>IF(STOCKSANLUIS[[#This Row],[STOCK ACTUAL]]=STOCKSANLUIS[[#This Row],[STOCK_STARSOFT]],"SIN DIFERENCIA","DIFERENCIA")</f>
        <v>SIN DIFERENCIA</v>
      </c>
    </row>
    <row r="1960" spans="1:13" ht="15" customHeight="1" x14ac:dyDescent="0.25">
      <c r="A1960" s="246" t="s">
        <v>19227</v>
      </c>
      <c r="B1960" s="87" t="s">
        <v>19303</v>
      </c>
      <c r="C1960" s="88">
        <v>5</v>
      </c>
      <c r="D1960" s="89" t="s">
        <v>6</v>
      </c>
      <c r="E1960" s="90" t="str">
        <f>VLOOKUP(STOCKSANLUIS[[#This Row],[CODIGO]],FAMILIAS[],4,FALSE)</f>
        <v>STAR COLD</v>
      </c>
      <c r="F1960" s="90">
        <v>1</v>
      </c>
      <c r="G1960" s="90" t="s">
        <v>19524</v>
      </c>
      <c r="H1960" s="90">
        <f>SUMIF(INGRESO_MERCADERIA[CODIGO],STOCKSANLUIS[[#This Row],[CODIGO]],INGRESO_MERCADERIA[INGRESO])</f>
        <v>17</v>
      </c>
      <c r="I1960" s="90">
        <f>SUMIF(SALIDA[CODIGO],STOCKSANLUIS[[#This Row],[CODIGO]],SALIDA[CANTIDAD])</f>
        <v>8</v>
      </c>
      <c r="J1960" s="90">
        <f>STOCKSANLUIS[[#This Row],[STOCK ALM1]]-STOCKSANLUIS[[#This Row],[SALIDA]]</f>
        <v>9</v>
      </c>
      <c r="K1960" s="90" t="str">
        <f>VLOOKUP(STOCKSANLUIS[[#This Row],[CODIGO]],CLASIFICACION[],6,FALSE)</f>
        <v>B</v>
      </c>
      <c r="L1960" s="90">
        <f>IFERROR(VLOOKUP(STOCKSANLUIS[[#This Row],[CODIGO]],STOCK_STARSOFT[],3,FALSE),0)</f>
        <v>10</v>
      </c>
      <c r="M1960" s="90" t="str">
        <f>IF(STOCKSANLUIS[[#This Row],[STOCK ACTUAL]]=STOCKSANLUIS[[#This Row],[STOCK_STARSOFT]],"SIN DIFERENCIA","DIFERENCIA")</f>
        <v>DIFERENCIA</v>
      </c>
    </row>
    <row r="1961" spans="1:13" hidden="1" x14ac:dyDescent="0.25">
      <c r="A1961" s="144" t="s">
        <v>2860</v>
      </c>
      <c r="B1961" s="87" t="s">
        <v>2861</v>
      </c>
      <c r="C1961" s="88">
        <v>6</v>
      </c>
      <c r="D1961" s="89" t="s">
        <v>6</v>
      </c>
      <c r="E1961" s="90" t="str">
        <f>VLOOKUP(STOCKSANLUIS[[#This Row],[CODIGO]],FAMILIAS[],4,FALSE)</f>
        <v>MAINSTREAM</v>
      </c>
      <c r="F1961" s="90">
        <v>1</v>
      </c>
      <c r="G1961" s="90" t="s">
        <v>19526</v>
      </c>
      <c r="H1961" s="90">
        <f>SUMIF(INGRESO_MERCADERIA[CODIGO],STOCKSANLUIS[[#This Row],[CODIGO]],INGRESO_MERCADERIA[INGRESO])</f>
        <v>6</v>
      </c>
      <c r="I1961" s="90">
        <f>SUMIF(SALIDA[CODIGO],STOCKSANLUIS[[#This Row],[CODIGO]],SALIDA[CANTIDAD])</f>
        <v>6</v>
      </c>
      <c r="J1961" s="90">
        <f>STOCKSANLUIS[[#This Row],[STOCK ALM1]]-STOCKSANLUIS[[#This Row],[SALIDA]]</f>
        <v>0</v>
      </c>
      <c r="K1961" s="90" t="str">
        <f>VLOOKUP(STOCKSANLUIS[[#This Row],[CODIGO]],CLASIFICACION[],6,FALSE)</f>
        <v>C</v>
      </c>
      <c r="L1961" s="90">
        <f>IFERROR(VLOOKUP(STOCKSANLUIS[[#This Row],[CODIGO]],STOCK_STARSOFT[],3,FALSE),0)</f>
        <v>0</v>
      </c>
      <c r="M1961" s="90" t="str">
        <f>IF(STOCKSANLUIS[[#This Row],[STOCK ACTUAL]]=STOCKSANLUIS[[#This Row],[STOCK_STARSOFT]],"SIN DIFERENCIA","DIFERENCIA")</f>
        <v>SIN DIFERENCIA</v>
      </c>
    </row>
    <row r="1962" spans="1:13" ht="15" hidden="1" customHeight="1" x14ac:dyDescent="0.25">
      <c r="A1962" s="240" t="s">
        <v>21229</v>
      </c>
      <c r="B1962" s="196" t="s">
        <v>22630</v>
      </c>
      <c r="C1962" s="197"/>
      <c r="D1962" s="198"/>
      <c r="E1962" s="199" t="str">
        <f>VLOOKUP(STOCKSANLUIS[[#This Row],[CODIGO]],FAMILIAS[],4,FALSE)</f>
        <v>MAER FAN</v>
      </c>
      <c r="F1962" s="199"/>
      <c r="G1962" s="90" t="s">
        <v>19526</v>
      </c>
      <c r="H1962" s="199">
        <f>SUMIF(INGRESO_MERCADERIA[CODIGO],STOCKSANLUIS[[#This Row],[CODIGO]],INGRESO_MERCADERIA[INGRESO])</f>
        <v>1</v>
      </c>
      <c r="I1962" s="199">
        <f>SUMIF(SALIDA[CODIGO],STOCKSANLUIS[[#This Row],[CODIGO]],SALIDA[CANTIDAD])</f>
        <v>0</v>
      </c>
      <c r="J1962" s="199">
        <f>STOCKSANLUIS[[#This Row],[STOCK ALM1]]-STOCKSANLUIS[[#This Row],[SALIDA]]</f>
        <v>1</v>
      </c>
      <c r="K1962" s="199" t="str">
        <f>VLOOKUP(STOCKSANLUIS[[#This Row],[CODIGO]],CLASIFICACION[],6,FALSE)</f>
        <v>C</v>
      </c>
      <c r="L1962" s="199">
        <f>IFERROR(VLOOKUP(STOCKSANLUIS[[#This Row],[CODIGO]],STOCK_STARSOFT[],3,FALSE),0)</f>
        <v>1</v>
      </c>
      <c r="M1962" s="199" t="str">
        <f>IF(STOCKSANLUIS[[#This Row],[STOCK ACTUAL]]=STOCKSANLUIS[[#This Row],[STOCK_STARSOFT]],"SIN DIFERENCIA","DIFERENCIA")</f>
        <v>SIN DIFERENCIA</v>
      </c>
    </row>
    <row r="1963" spans="1:13" ht="15" hidden="1" customHeight="1" x14ac:dyDescent="0.25">
      <c r="A1963" s="144" t="s">
        <v>2858</v>
      </c>
      <c r="B1963" s="87" t="s">
        <v>2859</v>
      </c>
      <c r="C1963" s="88">
        <v>53</v>
      </c>
      <c r="D1963" s="89" t="s">
        <v>6</v>
      </c>
      <c r="E1963" s="90" t="str">
        <f>VLOOKUP(STOCKSANLUIS[[#This Row],[CODIGO]],FAMILIAS[],4,FALSE)</f>
        <v>MAINSTREAM</v>
      </c>
      <c r="F1963" s="90">
        <v>1</v>
      </c>
      <c r="G1963" s="90" t="s">
        <v>19526</v>
      </c>
      <c r="H1963" s="90">
        <f>SUMIF(INGRESO_MERCADERIA[CODIGO],STOCKSANLUIS[[#This Row],[CODIGO]],INGRESO_MERCADERIA[INGRESO])</f>
        <v>53</v>
      </c>
      <c r="I1963" s="90">
        <f>SUMIF(SALIDA[CODIGO],STOCKSANLUIS[[#This Row],[CODIGO]],SALIDA[CANTIDAD])</f>
        <v>53</v>
      </c>
      <c r="J1963" s="90">
        <f>STOCKSANLUIS[[#This Row],[STOCK ALM1]]-STOCKSANLUIS[[#This Row],[SALIDA]]</f>
        <v>0</v>
      </c>
      <c r="K1963" s="90" t="str">
        <f>VLOOKUP(STOCKSANLUIS[[#This Row],[CODIGO]],CLASIFICACION[],6,FALSE)</f>
        <v>A</v>
      </c>
      <c r="L1963" s="90">
        <f>IFERROR(VLOOKUP(STOCKSANLUIS[[#This Row],[CODIGO]],STOCK_STARSOFT[],3,FALSE),0)</f>
        <v>0</v>
      </c>
      <c r="M1963" s="90" t="str">
        <f>IF(STOCKSANLUIS[[#This Row],[STOCK ACTUAL]]=STOCKSANLUIS[[#This Row],[STOCK_STARSOFT]],"SIN DIFERENCIA","DIFERENCIA")</f>
        <v>SIN DIFERENCIA</v>
      </c>
    </row>
    <row r="1964" spans="1:13" ht="15" hidden="1" customHeight="1" x14ac:dyDescent="0.25">
      <c r="A1964" s="144" t="s">
        <v>1550</v>
      </c>
      <c r="B1964" s="87" t="s">
        <v>1551</v>
      </c>
      <c r="C1964" s="88">
        <v>0</v>
      </c>
      <c r="D1964" s="89" t="s">
        <v>6</v>
      </c>
      <c r="E1964" s="90" t="str">
        <f>VLOOKUP(STOCKSANLUIS[[#This Row],[CODIGO]],FAMILIAS[],4,FALSE)</f>
        <v>FULL GAUGE</v>
      </c>
      <c r="F1964" s="90">
        <v>1</v>
      </c>
      <c r="G1964" s="90" t="s">
        <v>19526</v>
      </c>
      <c r="H1964" s="90">
        <f>SUMIF(INGRESO_MERCADERIA[CODIGO],STOCKSANLUIS[[#This Row],[CODIGO]],INGRESO_MERCADERIA[INGRESO])</f>
        <v>1</v>
      </c>
      <c r="I1964" s="90">
        <f>SUMIF(SALIDA[CODIGO],STOCKSANLUIS[[#This Row],[CODIGO]],SALIDA[CANTIDAD])</f>
        <v>1</v>
      </c>
      <c r="J1964" s="90">
        <f>STOCKSANLUIS[[#This Row],[STOCK ALM1]]-STOCKSANLUIS[[#This Row],[SALIDA]]</f>
        <v>0</v>
      </c>
      <c r="K1964" s="90" t="str">
        <f>VLOOKUP(STOCKSANLUIS[[#This Row],[CODIGO]],CLASIFICACION[],6,FALSE)</f>
        <v>C</v>
      </c>
      <c r="L1964" s="90">
        <f>IFERROR(VLOOKUP(STOCKSANLUIS[[#This Row],[CODIGO]],STOCK_STARSOFT[],3,FALSE),0)</f>
        <v>0</v>
      </c>
      <c r="M1964" s="90" t="str">
        <f>IF(STOCKSANLUIS[[#This Row],[STOCK ACTUAL]]=STOCKSANLUIS[[#This Row],[STOCK_STARSOFT]],"SIN DIFERENCIA","DIFERENCIA")</f>
        <v>SIN DIFERENCIA</v>
      </c>
    </row>
    <row r="1965" spans="1:13" ht="15" hidden="1" customHeight="1" x14ac:dyDescent="0.25">
      <c r="A1965" s="144" t="s">
        <v>19226</v>
      </c>
      <c r="B1965" s="87" t="s">
        <v>19304</v>
      </c>
      <c r="C1965" s="88">
        <v>2</v>
      </c>
      <c r="D1965" s="89" t="s">
        <v>6</v>
      </c>
      <c r="E1965" s="90" t="str">
        <f>VLOOKUP(STOCKSANLUIS[[#This Row],[CODIGO]],FAMILIAS[],4,FALSE)</f>
        <v>STAR COLD</v>
      </c>
      <c r="F1965" s="90">
        <v>1</v>
      </c>
      <c r="G1965" s="90" t="s">
        <v>19524</v>
      </c>
      <c r="H1965" s="90">
        <f>SUMIF(INGRESO_MERCADERIA[CODIGO],STOCKSANLUIS[[#This Row],[CODIGO]],INGRESO_MERCADERIA[INGRESO])</f>
        <v>10</v>
      </c>
      <c r="I1965" s="90">
        <f>SUMIF(SALIDA[CODIGO],STOCKSANLUIS[[#This Row],[CODIGO]],SALIDA[CANTIDAD])</f>
        <v>7</v>
      </c>
      <c r="J1965" s="90">
        <f>STOCKSANLUIS[[#This Row],[STOCK ALM1]]-STOCKSANLUIS[[#This Row],[SALIDA]]</f>
        <v>3</v>
      </c>
      <c r="K1965" s="90" t="str">
        <f>VLOOKUP(STOCKSANLUIS[[#This Row],[CODIGO]],CLASIFICACION[],6,FALSE)</f>
        <v>B</v>
      </c>
      <c r="L1965" s="90">
        <f>IFERROR(VLOOKUP(STOCKSANLUIS[[#This Row],[CODIGO]],STOCK_STARSOFT[],3,FALSE),0)</f>
        <v>3</v>
      </c>
      <c r="M1965" s="90" t="str">
        <f>IF(STOCKSANLUIS[[#This Row],[STOCK ACTUAL]]=STOCKSANLUIS[[#This Row],[STOCK_STARSOFT]],"SIN DIFERENCIA","DIFERENCIA")</f>
        <v>SIN DIFERENCIA</v>
      </c>
    </row>
    <row r="1966" spans="1:13" ht="15" hidden="1" customHeight="1" x14ac:dyDescent="0.25">
      <c r="A1966" s="144" t="s">
        <v>3528</v>
      </c>
      <c r="B1966" s="87" t="s">
        <v>3529</v>
      </c>
      <c r="C1966" s="88">
        <v>0</v>
      </c>
      <c r="D1966" s="89" t="s">
        <v>6</v>
      </c>
      <c r="E1966" s="90" t="str">
        <f>VLOOKUP(STOCKSANLUIS[[#This Row],[CODIGO]],FAMILIAS[],4,FALSE)</f>
        <v>QUALITY</v>
      </c>
      <c r="F1966" s="90">
        <v>1</v>
      </c>
      <c r="G1966" s="90" t="s">
        <v>19526</v>
      </c>
      <c r="H1966" s="90">
        <f>SUMIF(INGRESO_MERCADERIA[CODIGO],STOCKSANLUIS[[#This Row],[CODIGO]],INGRESO_MERCADERIA[INGRESO])</f>
        <v>10</v>
      </c>
      <c r="I1966" s="90">
        <f>SUMIF(SALIDA[CODIGO],STOCKSANLUIS[[#This Row],[CODIGO]],SALIDA[CANTIDAD])</f>
        <v>10</v>
      </c>
      <c r="J1966" s="90">
        <f>STOCKSANLUIS[[#This Row],[STOCK ALM1]]-STOCKSANLUIS[[#This Row],[SALIDA]]</f>
        <v>0</v>
      </c>
      <c r="K1966" s="90" t="str">
        <f>VLOOKUP(STOCKSANLUIS[[#This Row],[CODIGO]],CLASIFICACION[],6,FALSE)</f>
        <v>C</v>
      </c>
      <c r="L1966" s="90">
        <f>IFERROR(VLOOKUP(STOCKSANLUIS[[#This Row],[CODIGO]],STOCK_STARSOFT[],3,FALSE),0)</f>
        <v>0</v>
      </c>
      <c r="M1966" s="90" t="str">
        <f>IF(STOCKSANLUIS[[#This Row],[STOCK ACTUAL]]=STOCKSANLUIS[[#This Row],[STOCK_STARSOFT]],"SIN DIFERENCIA","DIFERENCIA")</f>
        <v>SIN DIFERENCIA</v>
      </c>
    </row>
    <row r="1967" spans="1:13" ht="15" hidden="1" customHeight="1" x14ac:dyDescent="0.25">
      <c r="A1967" s="151" t="s">
        <v>22050</v>
      </c>
      <c r="B1967" s="104" t="s">
        <v>22051</v>
      </c>
      <c r="C1967" s="105"/>
      <c r="D1967" s="89" t="s">
        <v>6</v>
      </c>
      <c r="E1967" s="107" t="str">
        <f>VLOOKUP(STOCKSANLUIS[[#This Row],[CODIGO]],FAMILIAS[],4,FALSE)</f>
        <v>STAR COLD</v>
      </c>
      <c r="F1967" s="107">
        <v>1</v>
      </c>
      <c r="G1967" s="90" t="s">
        <v>19524</v>
      </c>
      <c r="H1967" s="107">
        <f>SUMIF(INGRESO_MERCADERIA[CODIGO],STOCKSANLUIS[[#This Row],[CODIGO]],INGRESO_MERCADERIA[INGRESO])</f>
        <v>125</v>
      </c>
      <c r="I1967" s="107">
        <f>SUMIF(SALIDA[CODIGO],STOCKSANLUIS[[#This Row],[CODIGO]],SALIDA[CANTIDAD])</f>
        <v>92</v>
      </c>
      <c r="J1967" s="107">
        <f>STOCKSANLUIS[[#This Row],[STOCK ALM1]]-STOCKSANLUIS[[#This Row],[SALIDA]]</f>
        <v>33</v>
      </c>
      <c r="K1967" s="107" t="str">
        <f>VLOOKUP(STOCKSANLUIS[[#This Row],[CODIGO]],CLASIFICACION[],6,FALSE)</f>
        <v>B</v>
      </c>
      <c r="L1967" s="107">
        <f>IFERROR(VLOOKUP(STOCKSANLUIS[[#This Row],[CODIGO]],STOCK_STARSOFT[],3,FALSE),0)</f>
        <v>33</v>
      </c>
      <c r="M1967" s="107" t="str">
        <f>IF(STOCKSANLUIS[[#This Row],[STOCK ACTUAL]]=STOCKSANLUIS[[#This Row],[STOCK_STARSOFT]],"SIN DIFERENCIA","DIFERENCIA")</f>
        <v>SIN DIFERENCIA</v>
      </c>
    </row>
    <row r="1968" spans="1:13" ht="15" hidden="1" customHeight="1" x14ac:dyDescent="0.25">
      <c r="A1968" s="144" t="s">
        <v>3854</v>
      </c>
      <c r="B1968" s="87" t="s">
        <v>3855</v>
      </c>
      <c r="C1968" s="88">
        <v>10</v>
      </c>
      <c r="D1968" s="89" t="s">
        <v>6</v>
      </c>
      <c r="E1968" s="90" t="str">
        <f>VLOOKUP(STOCKSANLUIS[[#This Row],[CODIGO]],FAMILIAS[],4,FALSE)</f>
        <v>TIANYICOOL</v>
      </c>
      <c r="F1968" s="90">
        <v>1</v>
      </c>
      <c r="G1968" s="90" t="s">
        <v>19524</v>
      </c>
      <c r="H1968" s="90">
        <f>SUMIF(INGRESO_MERCADERIA[CODIGO],STOCKSANLUIS[[#This Row],[CODIGO]],INGRESO_MERCADERIA[INGRESO])</f>
        <v>10</v>
      </c>
      <c r="I1968" s="90">
        <f>SUMIF(SALIDA[CODIGO],STOCKSANLUIS[[#This Row],[CODIGO]],SALIDA[CANTIDAD])</f>
        <v>1</v>
      </c>
      <c r="J1968" s="90">
        <f>STOCKSANLUIS[[#This Row],[STOCK ALM1]]-STOCKSANLUIS[[#This Row],[SALIDA]]</f>
        <v>9</v>
      </c>
      <c r="K1968" s="90" t="str">
        <f>VLOOKUP(STOCKSANLUIS[[#This Row],[CODIGO]],CLASIFICACION[],6,FALSE)</f>
        <v>C</v>
      </c>
      <c r="L1968" s="90">
        <f>IFERROR(VLOOKUP(STOCKSANLUIS[[#This Row],[CODIGO]],STOCK_STARSOFT[],3,FALSE),0)</f>
        <v>9</v>
      </c>
      <c r="M1968" s="90" t="str">
        <f>IF(STOCKSANLUIS[[#This Row],[STOCK ACTUAL]]=STOCKSANLUIS[[#This Row],[STOCK_STARSOFT]],"SIN DIFERENCIA","DIFERENCIA")</f>
        <v>SIN DIFERENCIA</v>
      </c>
    </row>
    <row r="1969" spans="1:13" ht="15" hidden="1" customHeight="1" x14ac:dyDescent="0.25">
      <c r="A1969" s="144" t="s">
        <v>2377</v>
      </c>
      <c r="B1969" s="87" t="s">
        <v>2378</v>
      </c>
      <c r="C1969" s="88">
        <v>2</v>
      </c>
      <c r="D1969" s="89" t="s">
        <v>6</v>
      </c>
      <c r="E1969" s="90" t="str">
        <f>VLOOKUP(STOCKSANLUIS[[#This Row],[CODIGO]],FAMILIAS[],4,FALSE)</f>
        <v>EBM</v>
      </c>
      <c r="F1969" s="90">
        <v>1</v>
      </c>
      <c r="G1969" s="90" t="s">
        <v>19526</v>
      </c>
      <c r="H1969" s="90">
        <f>SUMIF(INGRESO_MERCADERIA[CODIGO],STOCKSANLUIS[[#This Row],[CODIGO]],INGRESO_MERCADERIA[INGRESO])</f>
        <v>11</v>
      </c>
      <c r="I1969" s="90">
        <f>SUMIF(SALIDA[CODIGO],STOCKSANLUIS[[#This Row],[CODIGO]],SALIDA[CANTIDAD])</f>
        <v>11</v>
      </c>
      <c r="J1969" s="90">
        <f>STOCKSANLUIS[[#This Row],[STOCK ALM1]]-STOCKSANLUIS[[#This Row],[SALIDA]]</f>
        <v>0</v>
      </c>
      <c r="K1969" s="90" t="str">
        <f>VLOOKUP(STOCKSANLUIS[[#This Row],[CODIGO]],CLASIFICACION[],6,FALSE)</f>
        <v>B</v>
      </c>
      <c r="L1969" s="90">
        <f>IFERROR(VLOOKUP(STOCKSANLUIS[[#This Row],[CODIGO]],STOCK_STARSOFT[],3,FALSE),0)</f>
        <v>0</v>
      </c>
      <c r="M1969" s="90" t="str">
        <f>IF(STOCKSANLUIS[[#This Row],[STOCK ACTUAL]]=STOCKSANLUIS[[#This Row],[STOCK_STARSOFT]],"SIN DIFERENCIA","DIFERENCIA")</f>
        <v>SIN DIFERENCIA</v>
      </c>
    </row>
    <row r="1970" spans="1:13" ht="15" hidden="1" customHeight="1" x14ac:dyDescent="0.25">
      <c r="A1970" s="91" t="s">
        <v>2427</v>
      </c>
      <c r="B1970" s="87" t="s">
        <v>2428</v>
      </c>
      <c r="C1970" s="88">
        <v>10</v>
      </c>
      <c r="D1970" s="89" t="s">
        <v>6</v>
      </c>
      <c r="E1970" s="90" t="str">
        <f>VLOOKUP(STOCKSANLUIS[[#This Row],[CODIGO]],FAMILIAS[],4,FALSE)</f>
        <v>FULL GAUGE</v>
      </c>
      <c r="F1970" s="90">
        <v>1</v>
      </c>
      <c r="G1970" s="90" t="s">
        <v>19526</v>
      </c>
      <c r="H1970" s="90">
        <f>SUMIF(INGRESO_MERCADERIA[CODIGO],STOCKSANLUIS[[#This Row],[CODIGO]],INGRESO_MERCADERIA[INGRESO])</f>
        <v>90</v>
      </c>
      <c r="I1970" s="90">
        <f>SUMIF(SALIDA[CODIGO],STOCKSANLUIS[[#This Row],[CODIGO]],SALIDA[CANTIDAD])</f>
        <v>76</v>
      </c>
      <c r="J1970" s="90">
        <f>STOCKSANLUIS[[#This Row],[STOCK ALM1]]-STOCKSANLUIS[[#This Row],[SALIDA]]</f>
        <v>14</v>
      </c>
      <c r="K1970" s="90" t="str">
        <f>VLOOKUP(STOCKSANLUIS[[#This Row],[CODIGO]],CLASIFICACION[],6,FALSE)</f>
        <v>A</v>
      </c>
      <c r="L1970" s="90">
        <f>IFERROR(VLOOKUP(STOCKSANLUIS[[#This Row],[CODIGO]],STOCK_STARSOFT[],3,FALSE),0)</f>
        <v>14</v>
      </c>
      <c r="M1970" s="90" t="str">
        <f>IF(STOCKSANLUIS[[#This Row],[STOCK ACTUAL]]=STOCKSANLUIS[[#This Row],[STOCK_STARSOFT]],"SIN DIFERENCIA","DIFERENCIA")</f>
        <v>SIN DIFERENCIA</v>
      </c>
    </row>
    <row r="1971" spans="1:13" ht="15" hidden="1" customHeight="1" x14ac:dyDescent="0.25">
      <c r="A1971" s="144" t="s">
        <v>3772</v>
      </c>
      <c r="B1971" s="87" t="s">
        <v>3773</v>
      </c>
      <c r="C1971" s="88">
        <v>1</v>
      </c>
      <c r="D1971" s="89" t="s">
        <v>6</v>
      </c>
      <c r="E1971" s="90" t="str">
        <f>VLOOKUP(STOCKSANLUIS[[#This Row],[CODIGO]],FAMILIAS[],4,FALSE)</f>
        <v>MIPAL</v>
      </c>
      <c r="F1971" s="90">
        <v>1</v>
      </c>
      <c r="G1971" s="90" t="s">
        <v>19526</v>
      </c>
      <c r="H1971" s="90">
        <f>SUMIF(INGRESO_MERCADERIA[CODIGO],STOCKSANLUIS[[#This Row],[CODIGO]],INGRESO_MERCADERIA[INGRESO])</f>
        <v>1</v>
      </c>
      <c r="I1971" s="90">
        <f>SUMIF(SALIDA[CODIGO],STOCKSANLUIS[[#This Row],[CODIGO]],SALIDA[CANTIDAD])</f>
        <v>1</v>
      </c>
      <c r="J1971" s="90">
        <f>STOCKSANLUIS[[#This Row],[STOCK ALM1]]-STOCKSANLUIS[[#This Row],[SALIDA]]</f>
        <v>0</v>
      </c>
      <c r="K1971" s="90" t="str">
        <f>VLOOKUP(STOCKSANLUIS[[#This Row],[CODIGO]],CLASIFICACION[],6,FALSE)</f>
        <v>C</v>
      </c>
      <c r="L1971" s="90">
        <f>IFERROR(VLOOKUP(STOCKSANLUIS[[#This Row],[CODIGO]],STOCK_STARSOFT[],3,FALSE),0)</f>
        <v>0</v>
      </c>
      <c r="M1971" s="90" t="str">
        <f>IF(STOCKSANLUIS[[#This Row],[STOCK ACTUAL]]=STOCKSANLUIS[[#This Row],[STOCK_STARSOFT]],"SIN DIFERENCIA","DIFERENCIA")</f>
        <v>SIN DIFERENCIA</v>
      </c>
    </row>
    <row r="1972" spans="1:13" ht="15" hidden="1" customHeight="1" x14ac:dyDescent="0.25">
      <c r="A1972" s="144" t="s">
        <v>1888</v>
      </c>
      <c r="B1972" s="87" t="s">
        <v>1889</v>
      </c>
      <c r="C1972" s="88">
        <v>1</v>
      </c>
      <c r="D1972" s="89" t="s">
        <v>6</v>
      </c>
      <c r="E1972" s="90" t="str">
        <f>VLOOKUP(STOCKSANLUIS[[#This Row],[CODIGO]],FAMILIAS[],4,FALSE)</f>
        <v>FULL GAUGE</v>
      </c>
      <c r="F1972" s="90">
        <v>1</v>
      </c>
      <c r="G1972" s="90" t="s">
        <v>19526</v>
      </c>
      <c r="H1972" s="90">
        <f>SUMIF(INGRESO_MERCADERIA[CODIGO],STOCKSANLUIS[[#This Row],[CODIGO]],INGRESO_MERCADERIA[INGRESO])</f>
        <v>2</v>
      </c>
      <c r="I1972" s="90">
        <f>SUMIF(SALIDA[CODIGO],STOCKSANLUIS[[#This Row],[CODIGO]],SALIDA[CANTIDAD])</f>
        <v>1</v>
      </c>
      <c r="J1972" s="90">
        <f>STOCKSANLUIS[[#This Row],[STOCK ALM1]]-STOCKSANLUIS[[#This Row],[SALIDA]]</f>
        <v>1</v>
      </c>
      <c r="K1972" s="90" t="str">
        <f>VLOOKUP(STOCKSANLUIS[[#This Row],[CODIGO]],CLASIFICACION[],6,FALSE)</f>
        <v>C</v>
      </c>
      <c r="L1972" s="90">
        <f>IFERROR(VLOOKUP(STOCKSANLUIS[[#This Row],[CODIGO]],STOCK_STARSOFT[],3,FALSE),0)</f>
        <v>1</v>
      </c>
      <c r="M1972" s="90" t="str">
        <f>IF(STOCKSANLUIS[[#This Row],[STOCK ACTUAL]]=STOCKSANLUIS[[#This Row],[STOCK_STARSOFT]],"SIN DIFERENCIA","DIFERENCIA")</f>
        <v>SIN DIFERENCIA</v>
      </c>
    </row>
    <row r="1973" spans="1:13" ht="15" hidden="1" customHeight="1" x14ac:dyDescent="0.25">
      <c r="A1973" s="144" t="s">
        <v>3517</v>
      </c>
      <c r="B1973" s="87" t="s">
        <v>3518</v>
      </c>
      <c r="C1973" s="88">
        <v>1</v>
      </c>
      <c r="D1973" s="89" t="s">
        <v>6</v>
      </c>
      <c r="E1973" s="90" t="str">
        <f>VLOOKUP(STOCKSANLUIS[[#This Row],[CODIGO]],FAMILIAS[],4,FALSE)</f>
        <v>QUALITY</v>
      </c>
      <c r="F1973" s="90">
        <v>1</v>
      </c>
      <c r="G1973" s="90" t="s">
        <v>19526</v>
      </c>
      <c r="H1973" s="90">
        <f>SUMIF(INGRESO_MERCADERIA[CODIGO],STOCKSANLUIS[[#This Row],[CODIGO]],INGRESO_MERCADERIA[INGRESO])</f>
        <v>1</v>
      </c>
      <c r="I1973" s="90">
        <f>SUMIF(SALIDA[CODIGO],STOCKSANLUIS[[#This Row],[CODIGO]],SALIDA[CANTIDAD])</f>
        <v>1</v>
      </c>
      <c r="J1973" s="90">
        <f>STOCKSANLUIS[[#This Row],[STOCK ALM1]]-STOCKSANLUIS[[#This Row],[SALIDA]]</f>
        <v>0</v>
      </c>
      <c r="K1973" s="90" t="str">
        <f>VLOOKUP(STOCKSANLUIS[[#This Row],[CODIGO]],CLASIFICACION[],6,FALSE)</f>
        <v>C</v>
      </c>
      <c r="L1973" s="90">
        <f>IFERROR(VLOOKUP(STOCKSANLUIS[[#This Row],[CODIGO]],STOCK_STARSOFT[],3,FALSE),0)</f>
        <v>0</v>
      </c>
      <c r="M1973" s="90" t="str">
        <f>IF(STOCKSANLUIS[[#This Row],[STOCK ACTUAL]]=STOCKSANLUIS[[#This Row],[STOCK_STARSOFT]],"SIN DIFERENCIA","DIFERENCIA")</f>
        <v>SIN DIFERENCIA</v>
      </c>
    </row>
    <row r="1974" spans="1:13" ht="15" hidden="1" customHeight="1" x14ac:dyDescent="0.25">
      <c r="A1974" s="91" t="s">
        <v>3341</v>
      </c>
      <c r="B1974" s="87" t="s">
        <v>3342</v>
      </c>
      <c r="C1974" s="88">
        <v>12</v>
      </c>
      <c r="D1974" s="89" t="s">
        <v>6</v>
      </c>
      <c r="E1974" s="90" t="str">
        <f>VLOOKUP(STOCKSANLUIS[[#This Row],[CODIGO]],FAMILIAS[],4,FALSE)</f>
        <v>ZHEJIANG YONGHE</v>
      </c>
      <c r="F1974" s="90">
        <v>1</v>
      </c>
      <c r="G1974" s="90" t="s">
        <v>19526</v>
      </c>
      <c r="H1974" s="90">
        <f>SUMIF(INGRESO_MERCADERIA[CODIGO],STOCKSANLUIS[[#This Row],[CODIGO]],INGRESO_MERCADERIA[INGRESO])</f>
        <v>207</v>
      </c>
      <c r="I1974" s="90">
        <f>SUMIF(SALIDA[CODIGO],STOCKSANLUIS[[#This Row],[CODIGO]],SALIDA[CANTIDAD])</f>
        <v>178</v>
      </c>
      <c r="J1974" s="90">
        <f>STOCKSANLUIS[[#This Row],[STOCK ALM1]]-STOCKSANLUIS[[#This Row],[SALIDA]]</f>
        <v>29</v>
      </c>
      <c r="K1974" s="90" t="str">
        <f>VLOOKUP(STOCKSANLUIS[[#This Row],[CODIGO]],CLASIFICACION[],6,FALSE)</f>
        <v>A</v>
      </c>
      <c r="L1974" s="90">
        <f>IFERROR(VLOOKUP(STOCKSANLUIS[[#This Row],[CODIGO]],STOCK_STARSOFT[],3,FALSE),0)</f>
        <v>29</v>
      </c>
      <c r="M1974" s="90" t="str">
        <f>IF(STOCKSANLUIS[[#This Row],[STOCK ACTUAL]]=STOCKSANLUIS[[#This Row],[STOCK_STARSOFT]],"SIN DIFERENCIA","DIFERENCIA")</f>
        <v>SIN DIFERENCIA</v>
      </c>
    </row>
    <row r="1975" spans="1:13" ht="15" hidden="1" customHeight="1" x14ac:dyDescent="0.25">
      <c r="A1975" s="144" t="s">
        <v>2054</v>
      </c>
      <c r="B1975" s="87" t="s">
        <v>2055</v>
      </c>
      <c r="C1975" s="88">
        <v>0</v>
      </c>
      <c r="D1975" s="89" t="s">
        <v>6</v>
      </c>
      <c r="E1975" s="90" t="str">
        <f>VLOOKUP(STOCKSANLUIS[[#This Row],[CODIGO]],FAMILIAS[],4,FALSE)</f>
        <v>FULL GAUGE</v>
      </c>
      <c r="F1975" s="90">
        <v>1</v>
      </c>
      <c r="G1975" s="90" t="s">
        <v>19526</v>
      </c>
      <c r="H1975" s="90">
        <f>SUMIF(INGRESO_MERCADERIA[CODIGO],STOCKSANLUIS[[#This Row],[CODIGO]],INGRESO_MERCADERIA[INGRESO])</f>
        <v>35</v>
      </c>
      <c r="I1975" s="90">
        <f>SUMIF(SALIDA[CODIGO],STOCKSANLUIS[[#This Row],[CODIGO]],SALIDA[CANTIDAD])</f>
        <v>25</v>
      </c>
      <c r="J1975" s="90">
        <f>STOCKSANLUIS[[#This Row],[STOCK ALM1]]-STOCKSANLUIS[[#This Row],[SALIDA]]</f>
        <v>10</v>
      </c>
      <c r="K1975" s="90" t="str">
        <f>VLOOKUP(STOCKSANLUIS[[#This Row],[CODIGO]],CLASIFICACION[],6,FALSE)</f>
        <v>B</v>
      </c>
      <c r="L1975" s="90">
        <f>IFERROR(VLOOKUP(STOCKSANLUIS[[#This Row],[CODIGO]],STOCK_STARSOFT[],3,FALSE),0)</f>
        <v>10</v>
      </c>
      <c r="M1975" s="90" t="str">
        <f>IF(STOCKSANLUIS[[#This Row],[STOCK ACTUAL]]=STOCKSANLUIS[[#This Row],[STOCK_STARSOFT]],"SIN DIFERENCIA","DIFERENCIA")</f>
        <v>SIN DIFERENCIA</v>
      </c>
    </row>
    <row r="1976" spans="1:13" ht="15" hidden="1" customHeight="1" x14ac:dyDescent="0.25">
      <c r="A1976" s="144" t="s">
        <v>2523</v>
      </c>
      <c r="B1976" s="87" t="s">
        <v>2524</v>
      </c>
      <c r="C1976" s="88">
        <v>0</v>
      </c>
      <c r="D1976" s="89" t="s">
        <v>6</v>
      </c>
      <c r="E1976" s="90" t="str">
        <f>VLOOKUP(STOCKSANLUIS[[#This Row],[CODIGO]],FAMILIAS[],4,FALSE)</f>
        <v>THE CHEMOURS</v>
      </c>
      <c r="F1976" s="90">
        <v>1</v>
      </c>
      <c r="G1976" s="90" t="s">
        <v>19526</v>
      </c>
      <c r="H1976" s="90">
        <f>SUMIF(INGRESO_MERCADERIA[CODIGO],STOCKSANLUIS[[#This Row],[CODIGO]],INGRESO_MERCADERIA[INGRESO])</f>
        <v>180</v>
      </c>
      <c r="I1976" s="90">
        <f>SUMIF(SALIDA[CODIGO],STOCKSANLUIS[[#This Row],[CODIGO]],SALIDA[CANTIDAD])</f>
        <v>180</v>
      </c>
      <c r="J1976" s="90">
        <f>STOCKSANLUIS[[#This Row],[STOCK ALM1]]-STOCKSANLUIS[[#This Row],[SALIDA]]</f>
        <v>0</v>
      </c>
      <c r="K1976" s="90" t="str">
        <f>VLOOKUP(STOCKSANLUIS[[#This Row],[CODIGO]],CLASIFICACION[],6,FALSE)</f>
        <v>C</v>
      </c>
      <c r="L1976" s="90">
        <f>IFERROR(VLOOKUP(STOCKSANLUIS[[#This Row],[CODIGO]],STOCK_STARSOFT[],3,FALSE),0)</f>
        <v>0</v>
      </c>
      <c r="M1976" s="90" t="str">
        <f>IF(STOCKSANLUIS[[#This Row],[STOCK ACTUAL]]=STOCKSANLUIS[[#This Row],[STOCK_STARSOFT]],"SIN DIFERENCIA","DIFERENCIA")</f>
        <v>SIN DIFERENCIA</v>
      </c>
    </row>
    <row r="1977" spans="1:13" hidden="1" x14ac:dyDescent="0.25">
      <c r="A1977" s="144" t="s">
        <v>2850</v>
      </c>
      <c r="B1977" s="87" t="s">
        <v>2851</v>
      </c>
      <c r="C1977" s="88">
        <v>2</v>
      </c>
      <c r="D1977" s="89" t="s">
        <v>6</v>
      </c>
      <c r="E1977" s="90" t="str">
        <f>VLOOKUP(STOCKSANLUIS[[#This Row],[CODIGO]],FAMILIAS[],4,FALSE)</f>
        <v>TOPTECH</v>
      </c>
      <c r="F1977" s="90">
        <v>1</v>
      </c>
      <c r="G1977" s="90" t="s">
        <v>19524</v>
      </c>
      <c r="H1977" s="90">
        <f>SUMIF(INGRESO_MERCADERIA[CODIGO],STOCKSANLUIS[[#This Row],[CODIGO]],INGRESO_MERCADERIA[INGRESO])</f>
        <v>2</v>
      </c>
      <c r="I1977" s="90">
        <f>SUMIF(SALIDA[CODIGO],STOCKSANLUIS[[#This Row],[CODIGO]],SALIDA[CANTIDAD])</f>
        <v>0</v>
      </c>
      <c r="J1977" s="90">
        <f>STOCKSANLUIS[[#This Row],[STOCK ALM1]]-STOCKSANLUIS[[#This Row],[SALIDA]]</f>
        <v>2</v>
      </c>
      <c r="K1977" s="90" t="str">
        <f>VLOOKUP(STOCKSANLUIS[[#This Row],[CODIGO]],CLASIFICACION[],6,FALSE)</f>
        <v>C</v>
      </c>
      <c r="L1977" s="90">
        <f>IFERROR(VLOOKUP(STOCKSANLUIS[[#This Row],[CODIGO]],STOCK_STARSOFT[],3,FALSE),0)</f>
        <v>2</v>
      </c>
      <c r="M1977" s="90" t="str">
        <f>IF(STOCKSANLUIS[[#This Row],[STOCK ACTUAL]]=STOCKSANLUIS[[#This Row],[STOCK_STARSOFT]],"SIN DIFERENCIA","DIFERENCIA")</f>
        <v>SIN DIFERENCIA</v>
      </c>
    </row>
    <row r="1978" spans="1:13" ht="15" hidden="1" customHeight="1" x14ac:dyDescent="0.25">
      <c r="A1978" s="91" t="s">
        <v>35</v>
      </c>
      <c r="B1978" s="87" t="s">
        <v>36</v>
      </c>
      <c r="C1978" s="88">
        <v>14</v>
      </c>
      <c r="D1978" s="89" t="s">
        <v>6</v>
      </c>
      <c r="E1978" s="90" t="str">
        <f>VLOOKUP(STOCKSANLUIS[[#This Row],[CODIGO]],FAMILIAS[],4,FALSE)</f>
        <v>FULL GAUGE</v>
      </c>
      <c r="F1978" s="90">
        <v>1</v>
      </c>
      <c r="G1978" s="90" t="s">
        <v>19526</v>
      </c>
      <c r="H1978" s="90">
        <f>SUMIF(INGRESO_MERCADERIA[CODIGO],STOCKSANLUIS[[#This Row],[CODIGO]],INGRESO_MERCADERIA[INGRESO])</f>
        <v>92</v>
      </c>
      <c r="I1978" s="90">
        <f>SUMIF(SALIDA[CODIGO],STOCKSANLUIS[[#This Row],[CODIGO]],SALIDA[CANTIDAD])</f>
        <v>74</v>
      </c>
      <c r="J1978" s="90">
        <f>STOCKSANLUIS[[#This Row],[STOCK ALM1]]-STOCKSANLUIS[[#This Row],[SALIDA]]</f>
        <v>18</v>
      </c>
      <c r="K1978" s="90" t="str">
        <f>VLOOKUP(STOCKSANLUIS[[#This Row],[CODIGO]],CLASIFICACION[],6,FALSE)</f>
        <v>A</v>
      </c>
      <c r="L1978" s="90">
        <f>IFERROR(VLOOKUP(STOCKSANLUIS[[#This Row],[CODIGO]],STOCK_STARSOFT[],3,FALSE),0)</f>
        <v>18</v>
      </c>
      <c r="M1978" s="90" t="str">
        <f>IF(STOCKSANLUIS[[#This Row],[STOCK ACTUAL]]=STOCKSANLUIS[[#This Row],[STOCK_STARSOFT]],"SIN DIFERENCIA","DIFERENCIA")</f>
        <v>SIN DIFERENCIA</v>
      </c>
    </row>
    <row r="1979" spans="1:13" ht="15" hidden="1" customHeight="1" x14ac:dyDescent="0.25">
      <c r="A1979" s="144" t="s">
        <v>3100</v>
      </c>
      <c r="B1979" s="87" t="s">
        <v>3101</v>
      </c>
      <c r="C1979" s="88">
        <v>1</v>
      </c>
      <c r="D1979" s="89" t="s">
        <v>6</v>
      </c>
      <c r="E1979" s="90" t="str">
        <f>VLOOKUP(STOCKSANLUIS[[#This Row],[CODIGO]],FAMILIAS[],4,FALSE)</f>
        <v>TEMP BLUE</v>
      </c>
      <c r="F1979" s="90">
        <v>1</v>
      </c>
      <c r="G1979" s="90" t="s">
        <v>19525</v>
      </c>
      <c r="H1979" s="90">
        <f>SUMIF(INGRESO_MERCADERIA[CODIGO],STOCKSANLUIS[[#This Row],[CODIGO]],INGRESO_MERCADERIA[INGRESO])</f>
        <v>1</v>
      </c>
      <c r="I1979" s="90">
        <f>SUMIF(SALIDA[CODIGO],STOCKSANLUIS[[#This Row],[CODIGO]],SALIDA[CANTIDAD])</f>
        <v>1</v>
      </c>
      <c r="J1979" s="90">
        <f>STOCKSANLUIS[[#This Row],[STOCK ALM1]]-STOCKSANLUIS[[#This Row],[SALIDA]]</f>
        <v>0</v>
      </c>
      <c r="K1979" s="90" t="str">
        <f>VLOOKUP(STOCKSANLUIS[[#This Row],[CODIGO]],CLASIFICACION[],6,FALSE)</f>
        <v>B</v>
      </c>
      <c r="L1979" s="90">
        <f>IFERROR(VLOOKUP(STOCKSANLUIS[[#This Row],[CODIGO]],STOCK_STARSOFT[],3,FALSE),0)</f>
        <v>0</v>
      </c>
      <c r="M1979" s="90" t="str">
        <f>IF(STOCKSANLUIS[[#This Row],[STOCK ACTUAL]]=STOCKSANLUIS[[#This Row],[STOCK_STARSOFT]],"SIN DIFERENCIA","DIFERENCIA")</f>
        <v>SIN DIFERENCIA</v>
      </c>
    </row>
    <row r="1980" spans="1:13" ht="15" hidden="1" customHeight="1" x14ac:dyDescent="0.25">
      <c r="A1980" s="144" t="s">
        <v>2587</v>
      </c>
      <c r="B1980" s="87" t="s">
        <v>2588</v>
      </c>
      <c r="C1980" s="88">
        <v>3</v>
      </c>
      <c r="D1980" s="89" t="s">
        <v>6</v>
      </c>
      <c r="E1980" s="90" t="str">
        <f>VLOOKUP(STOCKSANLUIS[[#This Row],[CODIGO]],FAMILIAS[],4,FALSE)</f>
        <v>THE CHEMOURS</v>
      </c>
      <c r="F1980" s="90">
        <v>1</v>
      </c>
      <c r="G1980" s="90" t="s">
        <v>19526</v>
      </c>
      <c r="H1980" s="90">
        <f>SUMIF(INGRESO_MERCADERIA[CODIGO],STOCKSANLUIS[[#This Row],[CODIGO]],INGRESO_MERCADERIA[INGRESO])</f>
        <v>52</v>
      </c>
      <c r="I1980" s="90">
        <f>SUMIF(SALIDA[CODIGO],STOCKSANLUIS[[#This Row],[CODIGO]],SALIDA[CANTIDAD])</f>
        <v>52</v>
      </c>
      <c r="J1980" s="90">
        <f>STOCKSANLUIS[[#This Row],[STOCK ALM1]]-STOCKSANLUIS[[#This Row],[SALIDA]]</f>
        <v>0</v>
      </c>
      <c r="K1980" s="90" t="str">
        <f>VLOOKUP(STOCKSANLUIS[[#This Row],[CODIGO]],CLASIFICACION[],6,FALSE)</f>
        <v>A</v>
      </c>
      <c r="L1980" s="90">
        <f>IFERROR(VLOOKUP(STOCKSANLUIS[[#This Row],[CODIGO]],STOCK_STARSOFT[],3,FALSE),0)</f>
        <v>0</v>
      </c>
      <c r="M1980" s="90" t="str">
        <f>IF(STOCKSANLUIS[[#This Row],[STOCK ACTUAL]]=STOCKSANLUIS[[#This Row],[STOCK_STARSOFT]],"SIN DIFERENCIA","DIFERENCIA")</f>
        <v>SIN DIFERENCIA</v>
      </c>
    </row>
    <row r="1981" spans="1:13" ht="15" hidden="1" customHeight="1" x14ac:dyDescent="0.25">
      <c r="A1981" s="144" t="s">
        <v>2589</v>
      </c>
      <c r="B1981" s="87" t="s">
        <v>2590</v>
      </c>
      <c r="C1981" s="88">
        <v>32</v>
      </c>
      <c r="D1981" s="89" t="s">
        <v>6</v>
      </c>
      <c r="E1981" s="90" t="str">
        <f>VLOOKUP(STOCKSANLUIS[[#This Row],[CODIGO]],FAMILIAS[],4,FALSE)</f>
        <v>THE CHEMOURS</v>
      </c>
      <c r="F1981" s="90">
        <v>1</v>
      </c>
      <c r="G1981" s="90" t="s">
        <v>19526</v>
      </c>
      <c r="H1981" s="90">
        <f>SUMIF(INGRESO_MERCADERIA[CODIGO],STOCKSANLUIS[[#This Row],[CODIGO]],INGRESO_MERCADERIA[INGRESO])</f>
        <v>73</v>
      </c>
      <c r="I1981" s="90">
        <f>SUMIF(SALIDA[CODIGO],STOCKSANLUIS[[#This Row],[CODIGO]],SALIDA[CANTIDAD])</f>
        <v>73</v>
      </c>
      <c r="J1981" s="90">
        <f>STOCKSANLUIS[[#This Row],[STOCK ALM1]]-STOCKSANLUIS[[#This Row],[SALIDA]]</f>
        <v>0</v>
      </c>
      <c r="K1981" s="90" t="str">
        <f>VLOOKUP(STOCKSANLUIS[[#This Row],[CODIGO]],CLASIFICACION[],6,FALSE)</f>
        <v>B</v>
      </c>
      <c r="L1981" s="90">
        <f>IFERROR(VLOOKUP(STOCKSANLUIS[[#This Row],[CODIGO]],STOCK_STARSOFT[],3,FALSE),0)</f>
        <v>0</v>
      </c>
      <c r="M1981" s="90" t="str">
        <f>IF(STOCKSANLUIS[[#This Row],[STOCK ACTUAL]]=STOCKSANLUIS[[#This Row],[STOCK_STARSOFT]],"SIN DIFERENCIA","DIFERENCIA")</f>
        <v>SIN DIFERENCIA</v>
      </c>
    </row>
    <row r="1982" spans="1:13" ht="15" hidden="1" customHeight="1" x14ac:dyDescent="0.25">
      <c r="A1982" s="144" t="s">
        <v>1918</v>
      </c>
      <c r="B1982" s="87" t="s">
        <v>1919</v>
      </c>
      <c r="C1982" s="88">
        <v>11</v>
      </c>
      <c r="D1982" s="89" t="s">
        <v>6</v>
      </c>
      <c r="E1982" s="90" t="str">
        <f>VLOOKUP(STOCKSANLUIS[[#This Row],[CODIGO]],FAMILIAS[],4,FALSE)</f>
        <v>VARIOS</v>
      </c>
      <c r="F1982" s="90">
        <v>1</v>
      </c>
      <c r="G1982" s="90" t="s">
        <v>19524</v>
      </c>
      <c r="H1982" s="90">
        <f>SUMIF(INGRESO_MERCADERIA[CODIGO],STOCKSANLUIS[[#This Row],[CODIGO]],INGRESO_MERCADERIA[INGRESO])</f>
        <v>11</v>
      </c>
      <c r="I1982" s="90">
        <f>SUMIF(SALIDA[CODIGO],STOCKSANLUIS[[#This Row],[CODIGO]],SALIDA[CANTIDAD])</f>
        <v>1</v>
      </c>
      <c r="J1982" s="90">
        <f>STOCKSANLUIS[[#This Row],[STOCK ALM1]]-STOCKSANLUIS[[#This Row],[SALIDA]]</f>
        <v>10</v>
      </c>
      <c r="K1982" s="90" t="str">
        <f>VLOOKUP(STOCKSANLUIS[[#This Row],[CODIGO]],CLASIFICACION[],6,FALSE)</f>
        <v>C</v>
      </c>
      <c r="L1982" s="90">
        <f>IFERROR(VLOOKUP(STOCKSANLUIS[[#This Row],[CODIGO]],STOCK_STARSOFT[],3,FALSE),0)</f>
        <v>10</v>
      </c>
      <c r="M1982" s="90" t="str">
        <f>IF(STOCKSANLUIS[[#This Row],[STOCK ACTUAL]]=STOCKSANLUIS[[#This Row],[STOCK_STARSOFT]],"SIN DIFERENCIA","DIFERENCIA")</f>
        <v>SIN DIFERENCIA</v>
      </c>
    </row>
    <row r="1983" spans="1:13" ht="15" hidden="1" customHeight="1" x14ac:dyDescent="0.25">
      <c r="A1983" s="144" t="s">
        <v>3609</v>
      </c>
      <c r="B1983" s="87" t="s">
        <v>3610</v>
      </c>
      <c r="C1983" s="88">
        <v>20</v>
      </c>
      <c r="D1983" s="89" t="s">
        <v>6</v>
      </c>
      <c r="E1983" s="90" t="str">
        <f>VLOOKUP(STOCKSANLUIS[[#This Row],[CODIGO]],FAMILIAS[],4,FALSE)</f>
        <v>SMART ELECTRIC</v>
      </c>
      <c r="F1983" s="90">
        <v>1</v>
      </c>
      <c r="G1983" s="90" t="s">
        <v>19526</v>
      </c>
      <c r="H1983" s="90">
        <f>SUMIF(INGRESO_MERCADERIA[CODIGO],STOCKSANLUIS[[#This Row],[CODIGO]],INGRESO_MERCADERIA[INGRESO])</f>
        <v>20</v>
      </c>
      <c r="I1983" s="90">
        <f>SUMIF(SALIDA[CODIGO],STOCKSANLUIS[[#This Row],[CODIGO]],SALIDA[CANTIDAD])</f>
        <v>20</v>
      </c>
      <c r="J1983" s="90">
        <f>STOCKSANLUIS[[#This Row],[STOCK ALM1]]-STOCKSANLUIS[[#This Row],[SALIDA]]</f>
        <v>0</v>
      </c>
      <c r="K1983" s="90" t="str">
        <f>VLOOKUP(STOCKSANLUIS[[#This Row],[CODIGO]],CLASIFICACION[],6,FALSE)</f>
        <v>A</v>
      </c>
      <c r="L1983" s="90">
        <f>IFERROR(VLOOKUP(STOCKSANLUIS[[#This Row],[CODIGO]],STOCK_STARSOFT[],3,FALSE),0)</f>
        <v>0</v>
      </c>
      <c r="M1983" s="90" t="str">
        <f>IF(STOCKSANLUIS[[#This Row],[STOCK ACTUAL]]=STOCKSANLUIS[[#This Row],[STOCK_STARSOFT]],"SIN DIFERENCIA","DIFERENCIA")</f>
        <v>SIN DIFERENCIA</v>
      </c>
    </row>
    <row r="1984" spans="1:13" ht="15" hidden="1" customHeight="1" x14ac:dyDescent="0.25">
      <c r="A1984" s="144" t="s">
        <v>3963</v>
      </c>
      <c r="B1984" s="87" t="s">
        <v>3964</v>
      </c>
      <c r="C1984" s="88">
        <v>50</v>
      </c>
      <c r="D1984" s="89" t="s">
        <v>6</v>
      </c>
      <c r="E1984" s="90" t="str">
        <f>VLOOKUP(STOCKSANLUIS[[#This Row],[CODIGO]],FAMILIAS[],4,FALSE)</f>
        <v>STAR COLD</v>
      </c>
      <c r="F1984" s="90">
        <v>1</v>
      </c>
      <c r="G1984" s="90" t="s">
        <v>19526</v>
      </c>
      <c r="H1984" s="90">
        <f>SUMIF(INGRESO_MERCADERIA[CODIGO],STOCKSANLUIS[[#This Row],[CODIGO]],INGRESO_MERCADERIA[INGRESO])</f>
        <v>50</v>
      </c>
      <c r="I1984" s="90">
        <f>SUMIF(SALIDA[CODIGO],STOCKSANLUIS[[#This Row],[CODIGO]],SALIDA[CANTIDAD])</f>
        <v>50</v>
      </c>
      <c r="J1984" s="90">
        <f>STOCKSANLUIS[[#This Row],[STOCK ALM1]]-STOCKSANLUIS[[#This Row],[SALIDA]]</f>
        <v>0</v>
      </c>
      <c r="K1984" s="90" t="str">
        <f>VLOOKUP(STOCKSANLUIS[[#This Row],[CODIGO]],CLASIFICACION[],6,FALSE)</f>
        <v>C</v>
      </c>
      <c r="L1984" s="90">
        <f>IFERROR(VLOOKUP(STOCKSANLUIS[[#This Row],[CODIGO]],STOCK_STARSOFT[],3,FALSE),0)</f>
        <v>0</v>
      </c>
      <c r="M1984" s="90" t="str">
        <f>IF(STOCKSANLUIS[[#This Row],[STOCK ACTUAL]]=STOCKSANLUIS[[#This Row],[STOCK_STARSOFT]],"SIN DIFERENCIA","DIFERENCIA")</f>
        <v>SIN DIFERENCIA</v>
      </c>
    </row>
    <row r="1985" spans="1:13" ht="15" hidden="1" customHeight="1" x14ac:dyDescent="0.25">
      <c r="A1985" s="144" t="s">
        <v>3951</v>
      </c>
      <c r="B1985" s="87" t="s">
        <v>3952</v>
      </c>
      <c r="C1985" s="88">
        <v>0</v>
      </c>
      <c r="D1985" s="89" t="s">
        <v>6</v>
      </c>
      <c r="E1985" s="90" t="str">
        <f>VLOOKUP(STOCKSANLUIS[[#This Row],[CODIGO]],FAMILIAS[],4,FALSE)</f>
        <v>VARIOS</v>
      </c>
      <c r="F1985" s="90">
        <v>1</v>
      </c>
      <c r="G1985" s="90" t="s">
        <v>19524</v>
      </c>
      <c r="H1985" s="90">
        <f>SUMIF(INGRESO_MERCADERIA[CODIGO],STOCKSANLUIS[[#This Row],[CODIGO]],INGRESO_MERCADERIA[INGRESO])</f>
        <v>100</v>
      </c>
      <c r="I1985" s="90">
        <f>SUMIF(SALIDA[CODIGO],STOCKSANLUIS[[#This Row],[CODIGO]],SALIDA[CANTIDAD])</f>
        <v>3</v>
      </c>
      <c r="J1985" s="90">
        <f>STOCKSANLUIS[[#This Row],[STOCK ALM1]]-STOCKSANLUIS[[#This Row],[SALIDA]]</f>
        <v>97</v>
      </c>
      <c r="K1985" s="90" t="str">
        <f>VLOOKUP(STOCKSANLUIS[[#This Row],[CODIGO]],CLASIFICACION[],6,FALSE)</f>
        <v>C</v>
      </c>
      <c r="L1985" s="90">
        <f>IFERROR(VLOOKUP(STOCKSANLUIS[[#This Row],[CODIGO]],STOCK_STARSOFT[],3,FALSE),0)</f>
        <v>97</v>
      </c>
      <c r="M1985" s="90" t="str">
        <f>IF(STOCKSANLUIS[[#This Row],[STOCK ACTUAL]]=STOCKSANLUIS[[#This Row],[STOCK_STARSOFT]],"SIN DIFERENCIA","DIFERENCIA")</f>
        <v>SIN DIFERENCIA</v>
      </c>
    </row>
    <row r="1986" spans="1:13" ht="15" hidden="1" customHeight="1" x14ac:dyDescent="0.25">
      <c r="A1986" s="144" t="s">
        <v>2022</v>
      </c>
      <c r="B1986" s="87" t="s">
        <v>2023</v>
      </c>
      <c r="C1986" s="88">
        <v>95</v>
      </c>
      <c r="D1986" s="89" t="s">
        <v>6</v>
      </c>
      <c r="E1986" s="90" t="str">
        <f>VLOOKUP(STOCKSANLUIS[[#This Row],[CODIGO]],FAMILIAS[],4,FALSE)</f>
        <v>FULL GAUGE</v>
      </c>
      <c r="F1986" s="90">
        <v>1</v>
      </c>
      <c r="G1986" s="90" t="s">
        <v>19526</v>
      </c>
      <c r="H1986" s="90">
        <f>SUMIF(INGRESO_MERCADERIA[CODIGO],STOCKSANLUIS[[#This Row],[CODIGO]],INGRESO_MERCADERIA[INGRESO])</f>
        <v>558</v>
      </c>
      <c r="I1986" s="90">
        <f>SUMIF(SALIDA[CODIGO],STOCKSANLUIS[[#This Row],[CODIGO]],SALIDA[CANTIDAD])</f>
        <v>518</v>
      </c>
      <c r="J1986" s="90">
        <f>STOCKSANLUIS[[#This Row],[STOCK ALM1]]-STOCKSANLUIS[[#This Row],[SALIDA]]</f>
        <v>40</v>
      </c>
      <c r="K1986" s="90" t="str">
        <f>VLOOKUP(STOCKSANLUIS[[#This Row],[CODIGO]],CLASIFICACION[],6,FALSE)</f>
        <v>A</v>
      </c>
      <c r="L1986" s="90">
        <f>IFERROR(VLOOKUP(STOCKSANLUIS[[#This Row],[CODIGO]],STOCK_STARSOFT[],3,FALSE),0)</f>
        <v>40</v>
      </c>
      <c r="M1986" s="90" t="str">
        <f>IF(STOCKSANLUIS[[#This Row],[STOCK ACTUAL]]=STOCKSANLUIS[[#This Row],[STOCK_STARSOFT]],"SIN DIFERENCIA","DIFERENCIA")</f>
        <v>SIN DIFERENCIA</v>
      </c>
    </row>
    <row r="1987" spans="1:13" ht="15" hidden="1" customHeight="1" x14ac:dyDescent="0.25">
      <c r="A1987" s="144" t="s">
        <v>65</v>
      </c>
      <c r="B1987" s="87" t="s">
        <v>66</v>
      </c>
      <c r="C1987" s="88">
        <v>0</v>
      </c>
      <c r="D1987" s="89" t="s">
        <v>6</v>
      </c>
      <c r="E1987" s="90" t="str">
        <f>VLOOKUP(STOCKSANLUIS[[#This Row],[CODIGO]],FAMILIAS[],4,FALSE)</f>
        <v>FULL GAUGE</v>
      </c>
      <c r="F1987" s="90">
        <v>1</v>
      </c>
      <c r="G1987" s="90" t="s">
        <v>19526</v>
      </c>
      <c r="H1987" s="90">
        <f>SUMIF(INGRESO_MERCADERIA[CODIGO],STOCKSANLUIS[[#This Row],[CODIGO]],INGRESO_MERCADERIA[INGRESO])</f>
        <v>95</v>
      </c>
      <c r="I1987" s="90">
        <f>SUMIF(SALIDA[CODIGO],STOCKSANLUIS[[#This Row],[CODIGO]],SALIDA[CANTIDAD])</f>
        <v>64</v>
      </c>
      <c r="J1987" s="90">
        <f>STOCKSANLUIS[[#This Row],[STOCK ALM1]]-STOCKSANLUIS[[#This Row],[SALIDA]]</f>
        <v>31</v>
      </c>
      <c r="K1987" s="90" t="str">
        <f>VLOOKUP(STOCKSANLUIS[[#This Row],[CODIGO]],CLASIFICACION[],6,FALSE)</f>
        <v>C</v>
      </c>
      <c r="L1987" s="90">
        <f>IFERROR(VLOOKUP(STOCKSANLUIS[[#This Row],[CODIGO]],STOCK_STARSOFT[],3,FALSE),0)</f>
        <v>31</v>
      </c>
      <c r="M1987" s="90" t="str">
        <f>IF(STOCKSANLUIS[[#This Row],[STOCK ACTUAL]]=STOCKSANLUIS[[#This Row],[STOCK_STARSOFT]],"SIN DIFERENCIA","DIFERENCIA")</f>
        <v>SIN DIFERENCIA</v>
      </c>
    </row>
    <row r="1988" spans="1:13" ht="15" hidden="1" customHeight="1" x14ac:dyDescent="0.25">
      <c r="A1988" s="144" t="s">
        <v>1233</v>
      </c>
      <c r="B1988" s="87" t="s">
        <v>1234</v>
      </c>
      <c r="C1988" s="88">
        <v>0</v>
      </c>
      <c r="D1988" s="89" t="s">
        <v>6</v>
      </c>
      <c r="E1988" s="90" t="str">
        <f>VLOOKUP(STOCKSANLUIS[[#This Row],[CODIGO]],FAMILIAS[],4,FALSE)</f>
        <v>FULL GAUGE</v>
      </c>
      <c r="F1988" s="90">
        <v>1</v>
      </c>
      <c r="G1988" s="90" t="s">
        <v>19526</v>
      </c>
      <c r="H1988" s="90">
        <f>SUMIF(INGRESO_MERCADERIA[CODIGO],STOCKSANLUIS[[#This Row],[CODIGO]],INGRESO_MERCADERIA[INGRESO])</f>
        <v>55</v>
      </c>
      <c r="I1988" s="90">
        <f>SUMIF(SALIDA[CODIGO],STOCKSANLUIS[[#This Row],[CODIGO]],SALIDA[CANTIDAD])</f>
        <v>20</v>
      </c>
      <c r="J1988" s="90">
        <f>STOCKSANLUIS[[#This Row],[STOCK ALM1]]-STOCKSANLUIS[[#This Row],[SALIDA]]</f>
        <v>35</v>
      </c>
      <c r="K1988" s="90" t="str">
        <f>VLOOKUP(STOCKSANLUIS[[#This Row],[CODIGO]],CLASIFICACION[],6,FALSE)</f>
        <v>B</v>
      </c>
      <c r="L1988" s="90">
        <f>IFERROR(VLOOKUP(STOCKSANLUIS[[#This Row],[CODIGO]],STOCK_STARSOFT[],3,FALSE),0)</f>
        <v>35</v>
      </c>
      <c r="M1988" s="90" t="str">
        <f>IF(STOCKSANLUIS[[#This Row],[STOCK ACTUAL]]=STOCKSANLUIS[[#This Row],[STOCK_STARSOFT]],"SIN DIFERENCIA","DIFERENCIA")</f>
        <v>SIN DIFERENCIA</v>
      </c>
    </row>
    <row r="1989" spans="1:13" ht="15" hidden="1" customHeight="1" x14ac:dyDescent="0.25">
      <c r="A1989" s="144" t="s">
        <v>2914</v>
      </c>
      <c r="B1989" s="87" t="s">
        <v>2915</v>
      </c>
      <c r="C1989" s="88">
        <v>12</v>
      </c>
      <c r="D1989" s="89" t="s">
        <v>6</v>
      </c>
      <c r="E1989" s="90" t="str">
        <f>VLOOKUP(STOCKSANLUIS[[#This Row],[CODIGO]],FAMILIAS[],4,FALSE)</f>
        <v>THE CHEMOURS</v>
      </c>
      <c r="F1989" s="90">
        <v>1</v>
      </c>
      <c r="G1989" s="90" t="s">
        <v>19526</v>
      </c>
      <c r="H1989" s="90">
        <f>SUMIF(INGRESO_MERCADERIA[CODIGO],STOCKSANLUIS[[#This Row],[CODIGO]],INGRESO_MERCADERIA[INGRESO])</f>
        <v>252</v>
      </c>
      <c r="I1989" s="90">
        <f>SUMIF(SALIDA[CODIGO],STOCKSANLUIS[[#This Row],[CODIGO]],SALIDA[CANTIDAD])</f>
        <v>252</v>
      </c>
      <c r="J1989" s="90">
        <f>STOCKSANLUIS[[#This Row],[STOCK ALM1]]-STOCKSANLUIS[[#This Row],[SALIDA]]</f>
        <v>0</v>
      </c>
      <c r="K1989" s="90" t="str">
        <f>VLOOKUP(STOCKSANLUIS[[#This Row],[CODIGO]],CLASIFICACION[],6,FALSE)</f>
        <v>A</v>
      </c>
      <c r="L1989" s="90">
        <f>IFERROR(VLOOKUP(STOCKSANLUIS[[#This Row],[CODIGO]],STOCK_STARSOFT[],3,FALSE),0)</f>
        <v>0</v>
      </c>
      <c r="M1989" s="90" t="str">
        <f>IF(STOCKSANLUIS[[#This Row],[STOCK ACTUAL]]=STOCKSANLUIS[[#This Row],[STOCK_STARSOFT]],"SIN DIFERENCIA","DIFERENCIA")</f>
        <v>SIN DIFERENCIA</v>
      </c>
    </row>
    <row r="1990" spans="1:13" ht="15" hidden="1" customHeight="1" x14ac:dyDescent="0.25">
      <c r="A1990" s="144" t="s">
        <v>79</v>
      </c>
      <c r="B1990" s="87" t="s">
        <v>80</v>
      </c>
      <c r="C1990" s="88">
        <v>11</v>
      </c>
      <c r="D1990" s="89" t="s">
        <v>6</v>
      </c>
      <c r="E1990" s="90" t="str">
        <f>VLOOKUP(STOCKSANLUIS[[#This Row],[CODIGO]],FAMILIAS[],4,FALSE)</f>
        <v>FULL GAUGE</v>
      </c>
      <c r="F1990" s="90">
        <v>1</v>
      </c>
      <c r="G1990" s="90" t="s">
        <v>19526</v>
      </c>
      <c r="H1990" s="90">
        <f>SUMIF(INGRESO_MERCADERIA[CODIGO],STOCKSANLUIS[[#This Row],[CODIGO]],INGRESO_MERCADERIA[INGRESO])</f>
        <v>75</v>
      </c>
      <c r="I1990" s="90">
        <f>SUMIF(SALIDA[CODIGO],STOCKSANLUIS[[#This Row],[CODIGO]],SALIDA[CANTIDAD])</f>
        <v>56</v>
      </c>
      <c r="J1990" s="90">
        <f>STOCKSANLUIS[[#This Row],[STOCK ALM1]]-STOCKSANLUIS[[#This Row],[SALIDA]]</f>
        <v>19</v>
      </c>
      <c r="K1990" s="90" t="str">
        <f>VLOOKUP(STOCKSANLUIS[[#This Row],[CODIGO]],CLASIFICACION[],6,FALSE)</f>
        <v>B</v>
      </c>
      <c r="L1990" s="90">
        <f>IFERROR(VLOOKUP(STOCKSANLUIS[[#This Row],[CODIGO]],STOCK_STARSOFT[],3,FALSE),0)</f>
        <v>19</v>
      </c>
      <c r="M1990" s="90" t="str">
        <f>IF(STOCKSANLUIS[[#This Row],[STOCK ACTUAL]]=STOCKSANLUIS[[#This Row],[STOCK_STARSOFT]],"SIN DIFERENCIA","DIFERENCIA")</f>
        <v>SIN DIFERENCIA</v>
      </c>
    </row>
    <row r="1991" spans="1:13" ht="15" hidden="1" customHeight="1" x14ac:dyDescent="0.25">
      <c r="A1991" s="144" t="s">
        <v>2294</v>
      </c>
      <c r="B1991" s="87" t="s">
        <v>2295</v>
      </c>
      <c r="C1991" s="88">
        <v>9</v>
      </c>
      <c r="D1991" s="89" t="s">
        <v>6</v>
      </c>
      <c r="E1991" s="90" t="str">
        <f>VLOOKUP(STOCKSANLUIS[[#This Row],[CODIGO]],FAMILIAS[],4,FALSE)</f>
        <v>VARIOS</v>
      </c>
      <c r="F1991" s="90">
        <v>1</v>
      </c>
      <c r="G1991" s="90" t="s">
        <v>19524</v>
      </c>
      <c r="H1991" s="90">
        <f>SUMIF(INGRESO_MERCADERIA[CODIGO],STOCKSANLUIS[[#This Row],[CODIGO]],INGRESO_MERCADERIA[INGRESO])</f>
        <v>9</v>
      </c>
      <c r="I1991" s="90">
        <f>SUMIF(SALIDA[CODIGO],STOCKSANLUIS[[#This Row],[CODIGO]],SALIDA[CANTIDAD])</f>
        <v>0</v>
      </c>
      <c r="J1991" s="90">
        <f>STOCKSANLUIS[[#This Row],[STOCK ALM1]]-STOCKSANLUIS[[#This Row],[SALIDA]]</f>
        <v>9</v>
      </c>
      <c r="K1991" s="90" t="str">
        <f>VLOOKUP(STOCKSANLUIS[[#This Row],[CODIGO]],CLASIFICACION[],6,FALSE)</f>
        <v>C</v>
      </c>
      <c r="L1991" s="90">
        <f>IFERROR(VLOOKUP(STOCKSANLUIS[[#This Row],[CODIGO]],STOCK_STARSOFT[],3,FALSE),0)</f>
        <v>9</v>
      </c>
      <c r="M1991" s="90" t="str">
        <f>IF(STOCKSANLUIS[[#This Row],[STOCK ACTUAL]]=STOCKSANLUIS[[#This Row],[STOCK_STARSOFT]],"SIN DIFERENCIA","DIFERENCIA")</f>
        <v>SIN DIFERENCIA</v>
      </c>
    </row>
    <row r="1992" spans="1:13" ht="15" hidden="1" customHeight="1" x14ac:dyDescent="0.25">
      <c r="A1992" s="144" t="s">
        <v>3842</v>
      </c>
      <c r="B1992" s="87" t="s">
        <v>3843</v>
      </c>
      <c r="C1992" s="88">
        <v>1</v>
      </c>
      <c r="D1992" s="89" t="s">
        <v>6</v>
      </c>
      <c r="E1992" s="90" t="str">
        <f>VLOOKUP(STOCKSANLUIS[[#This Row],[CODIGO]],FAMILIAS[],4,FALSE)</f>
        <v>WINCELL</v>
      </c>
      <c r="F1992" s="90">
        <v>1</v>
      </c>
      <c r="G1992" s="90" t="s">
        <v>19524</v>
      </c>
      <c r="H1992" s="90">
        <f>SUMIF(INGRESO_MERCADERIA[CODIGO],STOCKSANLUIS[[#This Row],[CODIGO]],INGRESO_MERCADERIA[INGRESO])</f>
        <v>17</v>
      </c>
      <c r="I1992" s="90">
        <f>SUMIF(SALIDA[CODIGO],STOCKSANLUIS[[#This Row],[CODIGO]],SALIDA[CANTIDAD])</f>
        <v>17</v>
      </c>
      <c r="J1992" s="90">
        <f>STOCKSANLUIS[[#This Row],[STOCK ALM1]]-STOCKSANLUIS[[#This Row],[SALIDA]]</f>
        <v>0</v>
      </c>
      <c r="K1992" s="90" t="str">
        <f>VLOOKUP(STOCKSANLUIS[[#This Row],[CODIGO]],CLASIFICACION[],6,FALSE)</f>
        <v>C</v>
      </c>
      <c r="L1992" s="90">
        <f>IFERROR(VLOOKUP(STOCKSANLUIS[[#This Row],[CODIGO]],STOCK_STARSOFT[],3,FALSE),0)</f>
        <v>0</v>
      </c>
      <c r="M1992" s="90" t="str">
        <f>IF(STOCKSANLUIS[[#This Row],[STOCK ACTUAL]]=STOCKSANLUIS[[#This Row],[STOCK_STARSOFT]],"SIN DIFERENCIA","DIFERENCIA")</f>
        <v>SIN DIFERENCIA</v>
      </c>
    </row>
    <row r="1993" spans="1:13" ht="15" hidden="1" customHeight="1" x14ac:dyDescent="0.25">
      <c r="A1993" s="144" t="s">
        <v>3404</v>
      </c>
      <c r="B1993" s="87" t="s">
        <v>3405</v>
      </c>
      <c r="C1993" s="88">
        <v>1</v>
      </c>
      <c r="D1993" s="89" t="s">
        <v>6</v>
      </c>
      <c r="E1993" s="90" t="str">
        <f>VLOOKUP(STOCKSANLUIS[[#This Row],[CODIGO]],FAMILIAS[],4,FALSE)</f>
        <v>FULL GAUGE</v>
      </c>
      <c r="F1993" s="90">
        <v>1</v>
      </c>
      <c r="G1993" s="90" t="s">
        <v>19524</v>
      </c>
      <c r="H1993" s="90">
        <f>SUMIF(INGRESO_MERCADERIA[CODIGO],STOCKSANLUIS[[#This Row],[CODIGO]],INGRESO_MERCADERIA[INGRESO])</f>
        <v>16</v>
      </c>
      <c r="I1993" s="90">
        <f>SUMIF(SALIDA[CODIGO],STOCKSANLUIS[[#This Row],[CODIGO]],SALIDA[CANTIDAD])</f>
        <v>11</v>
      </c>
      <c r="J1993" s="90">
        <f>STOCKSANLUIS[[#This Row],[STOCK ALM1]]-STOCKSANLUIS[[#This Row],[SALIDA]]</f>
        <v>5</v>
      </c>
      <c r="K1993" s="90" t="str">
        <f>VLOOKUP(STOCKSANLUIS[[#This Row],[CODIGO]],CLASIFICACION[],6,FALSE)</f>
        <v>C</v>
      </c>
      <c r="L1993" s="90">
        <f>IFERROR(VLOOKUP(STOCKSANLUIS[[#This Row],[CODIGO]],STOCK_STARSOFT[],3,FALSE),0)</f>
        <v>5</v>
      </c>
      <c r="M1993" s="90" t="str">
        <f>IF(STOCKSANLUIS[[#This Row],[STOCK ACTUAL]]=STOCKSANLUIS[[#This Row],[STOCK_STARSOFT]],"SIN DIFERENCIA","DIFERENCIA")</f>
        <v>SIN DIFERENCIA</v>
      </c>
    </row>
    <row r="1994" spans="1:13" ht="15" hidden="1" customHeight="1" x14ac:dyDescent="0.25">
      <c r="A1994" s="144" t="s">
        <v>3953</v>
      </c>
      <c r="B1994" s="87" t="s">
        <v>3954</v>
      </c>
      <c r="C1994" s="88">
        <v>0</v>
      </c>
      <c r="D1994" s="89" t="s">
        <v>6</v>
      </c>
      <c r="E1994" s="90" t="str">
        <f>VLOOKUP(STOCKSANLUIS[[#This Row],[CODIGO]],FAMILIAS[],4,FALSE)</f>
        <v>STAR COLD</v>
      </c>
      <c r="F1994" s="90">
        <v>1</v>
      </c>
      <c r="G1994" s="90" t="s">
        <v>19526</v>
      </c>
      <c r="H1994" s="90">
        <f>SUMIF(INGRESO_MERCADERIA[CODIGO],STOCKSANLUIS[[#This Row],[CODIGO]],INGRESO_MERCADERIA[INGRESO])</f>
        <v>250</v>
      </c>
      <c r="I1994" s="90">
        <f>SUMIF(SALIDA[CODIGO],STOCKSANLUIS[[#This Row],[CODIGO]],SALIDA[CANTIDAD])</f>
        <v>150</v>
      </c>
      <c r="J1994" s="90">
        <f>STOCKSANLUIS[[#This Row],[STOCK ALM1]]-STOCKSANLUIS[[#This Row],[SALIDA]]</f>
        <v>100</v>
      </c>
      <c r="K1994" s="90" t="str">
        <f>VLOOKUP(STOCKSANLUIS[[#This Row],[CODIGO]],CLASIFICACION[],6,FALSE)</f>
        <v>C</v>
      </c>
      <c r="L1994" s="90">
        <f>IFERROR(VLOOKUP(STOCKSANLUIS[[#This Row],[CODIGO]],STOCK_STARSOFT[],3,FALSE),0)</f>
        <v>100</v>
      </c>
      <c r="M1994" s="90" t="str">
        <f>IF(STOCKSANLUIS[[#This Row],[STOCK ACTUAL]]=STOCKSANLUIS[[#This Row],[STOCK_STARSOFT]],"SIN DIFERENCIA","DIFERENCIA")</f>
        <v>SIN DIFERENCIA</v>
      </c>
    </row>
    <row r="1995" spans="1:13" ht="15" hidden="1" customHeight="1" x14ac:dyDescent="0.25">
      <c r="A1995" s="91" t="s">
        <v>3347</v>
      </c>
      <c r="B1995" s="87" t="s">
        <v>3348</v>
      </c>
      <c r="C1995" s="88">
        <v>20</v>
      </c>
      <c r="D1995" s="89" t="s">
        <v>6</v>
      </c>
      <c r="E1995" s="90" t="str">
        <f>VLOOKUP(STOCKSANLUIS[[#This Row],[CODIGO]],FAMILIAS[],4,FALSE)</f>
        <v>ZHEJIANG YONGHE</v>
      </c>
      <c r="F1995" s="90">
        <v>1</v>
      </c>
      <c r="G1995" s="90" t="s">
        <v>19526</v>
      </c>
      <c r="H1995" s="90">
        <f>SUMIF(INGRESO_MERCADERIA[CODIGO],STOCKSANLUIS[[#This Row],[CODIGO]],INGRESO_MERCADERIA[INGRESO])</f>
        <v>340</v>
      </c>
      <c r="I1995" s="90">
        <f>SUMIF(SALIDA[CODIGO],STOCKSANLUIS[[#This Row],[CODIGO]],SALIDA[CANTIDAD])</f>
        <v>340</v>
      </c>
      <c r="J1995" s="90">
        <f>STOCKSANLUIS[[#This Row],[STOCK ALM1]]-STOCKSANLUIS[[#This Row],[SALIDA]]</f>
        <v>0</v>
      </c>
      <c r="K1995" s="90" t="str">
        <f>VLOOKUP(STOCKSANLUIS[[#This Row],[CODIGO]],CLASIFICACION[],6,FALSE)</f>
        <v>A</v>
      </c>
      <c r="L1995" s="90">
        <f>IFERROR(VLOOKUP(STOCKSANLUIS[[#This Row],[CODIGO]],STOCK_STARSOFT[],3,FALSE),0)</f>
        <v>0</v>
      </c>
      <c r="M1995" s="90" t="str">
        <f>IF(STOCKSANLUIS[[#This Row],[STOCK ACTUAL]]=STOCKSANLUIS[[#This Row],[STOCK_STARSOFT]],"SIN DIFERENCIA","DIFERENCIA")</f>
        <v>SIN DIFERENCIA</v>
      </c>
    </row>
    <row r="1996" spans="1:13" ht="15" hidden="1" customHeight="1" x14ac:dyDescent="0.25">
      <c r="A1996" s="144" t="s">
        <v>3124</v>
      </c>
      <c r="B1996" s="87" t="s">
        <v>3125</v>
      </c>
      <c r="C1996" s="88">
        <v>16</v>
      </c>
      <c r="D1996" s="89" t="s">
        <v>6</v>
      </c>
      <c r="E1996" s="90" t="str">
        <f>VLOOKUP(STOCKSANLUIS[[#This Row],[CODIGO]],FAMILIAS[],4,FALSE)</f>
        <v>EVERWELL</v>
      </c>
      <c r="F1996" s="90">
        <v>1</v>
      </c>
      <c r="G1996" s="90" t="s">
        <v>19524</v>
      </c>
      <c r="H1996" s="90">
        <f>SUMIF(INGRESO_MERCADERIA[CODIGO],STOCKSANLUIS[[#This Row],[CODIGO]],INGRESO_MERCADERIA[INGRESO])</f>
        <v>63</v>
      </c>
      <c r="I1996" s="90">
        <f>SUMIF(SALIDA[CODIGO],STOCKSANLUIS[[#This Row],[CODIGO]],SALIDA[CANTIDAD])</f>
        <v>57</v>
      </c>
      <c r="J1996" s="90">
        <f>STOCKSANLUIS[[#This Row],[STOCK ALM1]]-STOCKSANLUIS[[#This Row],[SALIDA]]</f>
        <v>6</v>
      </c>
      <c r="K1996" s="90" t="str">
        <f>VLOOKUP(STOCKSANLUIS[[#This Row],[CODIGO]],CLASIFICACION[],6,FALSE)</f>
        <v>A</v>
      </c>
      <c r="L1996" s="90">
        <f>IFERROR(VLOOKUP(STOCKSANLUIS[[#This Row],[CODIGO]],STOCK_STARSOFT[],3,FALSE),0)</f>
        <v>6</v>
      </c>
      <c r="M1996" s="90" t="str">
        <f>IF(STOCKSANLUIS[[#This Row],[STOCK ACTUAL]]=STOCKSANLUIS[[#This Row],[STOCK_STARSOFT]],"SIN DIFERENCIA","DIFERENCIA")</f>
        <v>SIN DIFERENCIA</v>
      </c>
    </row>
    <row r="1997" spans="1:13" ht="15" hidden="1" customHeight="1" x14ac:dyDescent="0.25">
      <c r="A1997" s="144" t="s">
        <v>3973</v>
      </c>
      <c r="B1997" s="87" t="s">
        <v>3974</v>
      </c>
      <c r="C1997" s="88">
        <v>0</v>
      </c>
      <c r="D1997" s="89" t="s">
        <v>6</v>
      </c>
      <c r="E1997" s="90" t="str">
        <f>VLOOKUP(STOCKSANLUIS[[#This Row],[CODIGO]],FAMILIAS[],4,FALSE)</f>
        <v>VARIOS</v>
      </c>
      <c r="F1997" s="90">
        <v>1</v>
      </c>
      <c r="G1997" s="90" t="s">
        <v>19524</v>
      </c>
      <c r="H1997" s="90">
        <f>SUMIF(INGRESO_MERCADERIA[CODIGO],STOCKSANLUIS[[#This Row],[CODIGO]],INGRESO_MERCADERIA[INGRESO])</f>
        <v>50</v>
      </c>
      <c r="I1997" s="90">
        <f>SUMIF(SALIDA[CODIGO],STOCKSANLUIS[[#This Row],[CODIGO]],SALIDA[CANTIDAD])</f>
        <v>1</v>
      </c>
      <c r="J1997" s="90">
        <f>STOCKSANLUIS[[#This Row],[STOCK ALM1]]-STOCKSANLUIS[[#This Row],[SALIDA]]</f>
        <v>49</v>
      </c>
      <c r="K1997" s="90" t="str">
        <f>VLOOKUP(STOCKSANLUIS[[#This Row],[CODIGO]],CLASIFICACION[],6,FALSE)</f>
        <v>C</v>
      </c>
      <c r="L1997" s="90">
        <f>IFERROR(VLOOKUP(STOCKSANLUIS[[#This Row],[CODIGO]],STOCK_STARSOFT[],3,FALSE),0)</f>
        <v>49</v>
      </c>
      <c r="M1997" s="90" t="str">
        <f>IF(STOCKSANLUIS[[#This Row],[STOCK ACTUAL]]=STOCKSANLUIS[[#This Row],[STOCK_STARSOFT]],"SIN DIFERENCIA","DIFERENCIA")</f>
        <v>SIN DIFERENCIA</v>
      </c>
    </row>
    <row r="1998" spans="1:13" ht="15" hidden="1" customHeight="1" x14ac:dyDescent="0.25">
      <c r="A1998" s="144" t="s">
        <v>2910</v>
      </c>
      <c r="B1998" s="87" t="s">
        <v>2911</v>
      </c>
      <c r="C1998" s="88">
        <v>1</v>
      </c>
      <c r="D1998" s="89" t="s">
        <v>6</v>
      </c>
      <c r="E1998" s="90" t="str">
        <f>VLOOKUP(STOCKSANLUIS[[#This Row],[CODIGO]],FAMILIAS[],4,FALSE)</f>
        <v>VARIOS</v>
      </c>
      <c r="F1998" s="90">
        <v>1</v>
      </c>
      <c r="G1998" s="90" t="s">
        <v>19524</v>
      </c>
      <c r="H1998" s="90">
        <f>SUMIF(INGRESO_MERCADERIA[CODIGO],STOCKSANLUIS[[#This Row],[CODIGO]],INGRESO_MERCADERIA[INGRESO])</f>
        <v>1</v>
      </c>
      <c r="I1998" s="90">
        <f>SUMIF(SALIDA[CODIGO],STOCKSANLUIS[[#This Row],[CODIGO]],SALIDA[CANTIDAD])</f>
        <v>0</v>
      </c>
      <c r="J1998" s="90">
        <f>STOCKSANLUIS[[#This Row],[STOCK ALM1]]-STOCKSANLUIS[[#This Row],[SALIDA]]</f>
        <v>1</v>
      </c>
      <c r="K1998" s="90" t="str">
        <f>VLOOKUP(STOCKSANLUIS[[#This Row],[CODIGO]],CLASIFICACION[],6,FALSE)</f>
        <v>C</v>
      </c>
      <c r="L1998" s="90">
        <f>IFERROR(VLOOKUP(STOCKSANLUIS[[#This Row],[CODIGO]],STOCK_STARSOFT[],3,FALSE),0)</f>
        <v>1</v>
      </c>
      <c r="M1998" s="90" t="str">
        <f>IF(STOCKSANLUIS[[#This Row],[STOCK ACTUAL]]=STOCKSANLUIS[[#This Row],[STOCK_STARSOFT]],"SIN DIFERENCIA","DIFERENCIA")</f>
        <v>SIN DIFERENCIA</v>
      </c>
    </row>
    <row r="1999" spans="1:13" hidden="1" x14ac:dyDescent="0.25">
      <c r="A1999" s="144" t="s">
        <v>3844</v>
      </c>
      <c r="B1999" s="87" t="s">
        <v>3845</v>
      </c>
      <c r="C1999" s="88">
        <v>0</v>
      </c>
      <c r="D1999" s="89" t="s">
        <v>6</v>
      </c>
      <c r="E1999" s="90" t="str">
        <f>VLOOKUP(STOCKSANLUIS[[#This Row],[CODIGO]],FAMILIAS[],4,FALSE)</f>
        <v>WINCELL</v>
      </c>
      <c r="F1999" s="90">
        <v>1</v>
      </c>
      <c r="G1999" s="90" t="s">
        <v>19524</v>
      </c>
      <c r="H1999" s="90">
        <f>SUMIF(INGRESO_MERCADERIA[CODIGO],STOCKSANLUIS[[#This Row],[CODIGO]],INGRESO_MERCADERIA[INGRESO])</f>
        <v>4</v>
      </c>
      <c r="I1999" s="90">
        <f>SUMIF(SALIDA[CODIGO],STOCKSANLUIS[[#This Row],[CODIGO]],SALIDA[CANTIDAD])</f>
        <v>4</v>
      </c>
      <c r="J1999" s="90">
        <f>STOCKSANLUIS[[#This Row],[STOCK ALM1]]-STOCKSANLUIS[[#This Row],[SALIDA]]</f>
        <v>0</v>
      </c>
      <c r="K1999" s="90" t="str">
        <f>VLOOKUP(STOCKSANLUIS[[#This Row],[CODIGO]],CLASIFICACION[],6,FALSE)</f>
        <v>C</v>
      </c>
      <c r="L1999" s="90">
        <f>IFERROR(VLOOKUP(STOCKSANLUIS[[#This Row],[CODIGO]],STOCK_STARSOFT[],3,FALSE),0)</f>
        <v>0</v>
      </c>
      <c r="M1999" s="90" t="str">
        <f>IF(STOCKSANLUIS[[#This Row],[STOCK ACTUAL]]=STOCKSANLUIS[[#This Row],[STOCK_STARSOFT]],"SIN DIFERENCIA","DIFERENCIA")</f>
        <v>SIN DIFERENCIA</v>
      </c>
    </row>
    <row r="2000" spans="1:13" ht="15" hidden="1" customHeight="1" x14ac:dyDescent="0.25">
      <c r="A2000" s="144" t="s">
        <v>3470</v>
      </c>
      <c r="B2000" s="87" t="s">
        <v>3471</v>
      </c>
      <c r="C2000" s="88">
        <v>4</v>
      </c>
      <c r="D2000" s="89" t="s">
        <v>6</v>
      </c>
      <c r="E2000" s="90" t="str">
        <f>VLOOKUP(STOCKSANLUIS[[#This Row],[CODIGO]],FAMILIAS[],4,FALSE)</f>
        <v>FULL GAUGE</v>
      </c>
      <c r="F2000" s="90">
        <v>1</v>
      </c>
      <c r="G2000" s="90" t="s">
        <v>19524</v>
      </c>
      <c r="H2000" s="90">
        <f>SUMIF(INGRESO_MERCADERIA[CODIGO],STOCKSANLUIS[[#This Row],[CODIGO]],INGRESO_MERCADERIA[INGRESO])</f>
        <v>15</v>
      </c>
      <c r="I2000" s="90">
        <f>SUMIF(SALIDA[CODIGO],STOCKSANLUIS[[#This Row],[CODIGO]],SALIDA[CANTIDAD])</f>
        <v>5</v>
      </c>
      <c r="J2000" s="90">
        <f>STOCKSANLUIS[[#This Row],[STOCK ALM1]]-STOCKSANLUIS[[#This Row],[SALIDA]]</f>
        <v>10</v>
      </c>
      <c r="K2000" s="90" t="str">
        <f>VLOOKUP(STOCKSANLUIS[[#This Row],[CODIGO]],CLASIFICACION[],6,FALSE)</f>
        <v>C</v>
      </c>
      <c r="L2000" s="90">
        <f>IFERROR(VLOOKUP(STOCKSANLUIS[[#This Row],[CODIGO]],STOCK_STARSOFT[],3,FALSE),0)</f>
        <v>10</v>
      </c>
      <c r="M2000" s="90" t="str">
        <f>IF(STOCKSANLUIS[[#This Row],[STOCK ACTUAL]]=STOCKSANLUIS[[#This Row],[STOCK_STARSOFT]],"SIN DIFERENCIA","DIFERENCIA")</f>
        <v>SIN DIFERENCIA</v>
      </c>
    </row>
    <row r="2001" spans="1:13" hidden="1" x14ac:dyDescent="0.25">
      <c r="A2001" s="144" t="s">
        <v>33</v>
      </c>
      <c r="B2001" s="87" t="s">
        <v>34</v>
      </c>
      <c r="C2001" s="88">
        <v>70</v>
      </c>
      <c r="D2001" s="89" t="s">
        <v>6</v>
      </c>
      <c r="E2001" s="90" t="str">
        <f>VLOOKUP(STOCKSANLUIS[[#This Row],[CODIGO]],FAMILIAS[],4,FALSE)</f>
        <v>FULL GAUGE</v>
      </c>
      <c r="F2001" s="90">
        <v>1</v>
      </c>
      <c r="G2001" s="90" t="s">
        <v>19526</v>
      </c>
      <c r="H2001" s="90">
        <f>SUMIF(INGRESO_MERCADERIA[CODIGO],STOCKSANLUIS[[#This Row],[CODIGO]],INGRESO_MERCADERIA[INGRESO])</f>
        <v>1803</v>
      </c>
      <c r="I2001" s="90">
        <f>SUMIF(SALIDA[CODIGO],STOCKSANLUIS[[#This Row],[CODIGO]],SALIDA[CANTIDAD])</f>
        <v>1629</v>
      </c>
      <c r="J2001" s="90">
        <f>STOCKSANLUIS[[#This Row],[STOCK ALM1]]-STOCKSANLUIS[[#This Row],[SALIDA]]</f>
        <v>174</v>
      </c>
      <c r="K2001" s="90" t="str">
        <f>VLOOKUP(STOCKSANLUIS[[#This Row],[CODIGO]],CLASIFICACION[],6,FALSE)</f>
        <v>A</v>
      </c>
      <c r="L2001" s="90">
        <f>IFERROR(VLOOKUP(STOCKSANLUIS[[#This Row],[CODIGO]],STOCK_STARSOFT[],3,FALSE),0)</f>
        <v>174</v>
      </c>
      <c r="M2001" s="90" t="str">
        <f>IF(STOCKSANLUIS[[#This Row],[STOCK ACTUAL]]=STOCKSANLUIS[[#This Row],[STOCK_STARSOFT]],"SIN DIFERENCIA","DIFERENCIA")</f>
        <v>SIN DIFERENCIA</v>
      </c>
    </row>
    <row r="2002" spans="1:13" ht="15" hidden="1" customHeight="1" x14ac:dyDescent="0.25">
      <c r="A2002" s="144" t="s">
        <v>685</v>
      </c>
      <c r="B2002" s="87" t="s">
        <v>686</v>
      </c>
      <c r="C2002" s="88">
        <v>3</v>
      </c>
      <c r="D2002" s="89" t="s">
        <v>6</v>
      </c>
      <c r="E2002" s="90" t="str">
        <f>VLOOKUP(STOCKSANLUIS[[#This Row],[CODIGO]],FAMILIAS[],4,FALSE)</f>
        <v>FULL GAUGE</v>
      </c>
      <c r="F2002" s="90">
        <v>1</v>
      </c>
      <c r="G2002" s="90" t="s">
        <v>19526</v>
      </c>
      <c r="H2002" s="90">
        <f>SUMIF(INGRESO_MERCADERIA[CODIGO],STOCKSANLUIS[[#This Row],[CODIGO]],INGRESO_MERCADERIA[INGRESO])</f>
        <v>37</v>
      </c>
      <c r="I2002" s="90">
        <f>SUMIF(SALIDA[CODIGO],STOCKSANLUIS[[#This Row],[CODIGO]],SALIDA[CANTIDAD])</f>
        <v>19</v>
      </c>
      <c r="J2002" s="90">
        <f>STOCKSANLUIS[[#This Row],[STOCK ALM1]]-STOCKSANLUIS[[#This Row],[SALIDA]]</f>
        <v>18</v>
      </c>
      <c r="K2002" s="90" t="str">
        <f>VLOOKUP(STOCKSANLUIS[[#This Row],[CODIGO]],CLASIFICACION[],6,FALSE)</f>
        <v>C</v>
      </c>
      <c r="L2002" s="90">
        <f>IFERROR(VLOOKUP(STOCKSANLUIS[[#This Row],[CODIGO]],STOCK_STARSOFT[],3,FALSE),0)</f>
        <v>18</v>
      </c>
      <c r="M2002" s="90" t="str">
        <f>IF(STOCKSANLUIS[[#This Row],[STOCK ACTUAL]]=STOCKSANLUIS[[#This Row],[STOCK_STARSOFT]],"SIN DIFERENCIA","DIFERENCIA")</f>
        <v>SIN DIFERENCIA</v>
      </c>
    </row>
    <row r="2003" spans="1:13" ht="15" hidden="1" customHeight="1" x14ac:dyDescent="0.25">
      <c r="A2003" s="144" t="s">
        <v>3351</v>
      </c>
      <c r="B2003" s="87" t="s">
        <v>3352</v>
      </c>
      <c r="C2003" s="88">
        <v>1</v>
      </c>
      <c r="D2003" s="89" t="s">
        <v>6</v>
      </c>
      <c r="E2003" s="90" t="str">
        <f>VLOOKUP(STOCKSANLUIS[[#This Row],[CODIGO]],FAMILIAS[],4,FALSE)</f>
        <v>VARIOS</v>
      </c>
      <c r="F2003" s="90">
        <v>1</v>
      </c>
      <c r="G2003" s="90" t="s">
        <v>19524</v>
      </c>
      <c r="H2003" s="90">
        <f>SUMIF(INGRESO_MERCADERIA[CODIGO],STOCKSANLUIS[[#This Row],[CODIGO]],INGRESO_MERCADERIA[INGRESO])</f>
        <v>1</v>
      </c>
      <c r="I2003" s="90">
        <f>SUMIF(SALIDA[CODIGO],STOCKSANLUIS[[#This Row],[CODIGO]],SALIDA[CANTIDAD])</f>
        <v>0</v>
      </c>
      <c r="J2003" s="90">
        <f>STOCKSANLUIS[[#This Row],[STOCK ALM1]]-STOCKSANLUIS[[#This Row],[SALIDA]]</f>
        <v>1</v>
      </c>
      <c r="K2003" s="90" t="str">
        <f>VLOOKUP(STOCKSANLUIS[[#This Row],[CODIGO]],CLASIFICACION[],6,FALSE)</f>
        <v>C</v>
      </c>
      <c r="L2003" s="90">
        <f>IFERROR(VLOOKUP(STOCKSANLUIS[[#This Row],[CODIGO]],STOCK_STARSOFT[],3,FALSE),0)</f>
        <v>1</v>
      </c>
      <c r="M2003" s="90" t="str">
        <f>IF(STOCKSANLUIS[[#This Row],[STOCK ACTUAL]]=STOCKSANLUIS[[#This Row],[STOCK_STARSOFT]],"SIN DIFERENCIA","DIFERENCIA")</f>
        <v>SIN DIFERENCIA</v>
      </c>
    </row>
    <row r="2004" spans="1:13" ht="15" hidden="1" customHeight="1" x14ac:dyDescent="0.25">
      <c r="A2004" s="91" t="s">
        <v>3860</v>
      </c>
      <c r="B2004" s="87" t="s">
        <v>3861</v>
      </c>
      <c r="C2004" s="88">
        <v>5</v>
      </c>
      <c r="D2004" s="89" t="s">
        <v>6</v>
      </c>
      <c r="E2004" s="90" t="str">
        <f>VLOOKUP(STOCKSANLUIS[[#This Row],[CODIGO]],FAMILIAS[],4,FALSE)</f>
        <v>STAR COLD</v>
      </c>
      <c r="F2004" s="90">
        <v>1</v>
      </c>
      <c r="G2004" s="90" t="s">
        <v>19524</v>
      </c>
      <c r="H2004" s="90">
        <f>SUMIF(INGRESO_MERCADERIA[CODIGO],STOCKSANLUIS[[#This Row],[CODIGO]],INGRESO_MERCADERIA[INGRESO])</f>
        <v>64</v>
      </c>
      <c r="I2004" s="90">
        <f>SUMIF(SALIDA[CODIGO],STOCKSANLUIS[[#This Row],[CODIGO]],SALIDA[CANTIDAD])</f>
        <v>56</v>
      </c>
      <c r="J2004" s="90">
        <f>STOCKSANLUIS[[#This Row],[STOCK ALM1]]-STOCKSANLUIS[[#This Row],[SALIDA]]</f>
        <v>8</v>
      </c>
      <c r="K2004" s="90" t="str">
        <f>VLOOKUP(STOCKSANLUIS[[#This Row],[CODIGO]],CLASIFICACION[],6,FALSE)</f>
        <v>B</v>
      </c>
      <c r="L2004" s="90">
        <f>IFERROR(VLOOKUP(STOCKSANLUIS[[#This Row],[CODIGO]],STOCK_STARSOFT[],3,FALSE),0)</f>
        <v>8</v>
      </c>
      <c r="M2004" s="90" t="str">
        <f>IF(STOCKSANLUIS[[#This Row],[STOCK ACTUAL]]=STOCKSANLUIS[[#This Row],[STOCK_STARSOFT]],"SIN DIFERENCIA","DIFERENCIA")</f>
        <v>SIN DIFERENCIA</v>
      </c>
    </row>
    <row r="2005" spans="1:13" hidden="1" x14ac:dyDescent="0.25">
      <c r="A2005" s="144" t="s">
        <v>85</v>
      </c>
      <c r="B2005" s="87" t="s">
        <v>86</v>
      </c>
      <c r="C2005" s="88">
        <v>4</v>
      </c>
      <c r="D2005" s="89" t="s">
        <v>6</v>
      </c>
      <c r="E2005" s="90" t="str">
        <f>VLOOKUP(STOCKSANLUIS[[#This Row],[CODIGO]],FAMILIAS[],4,FALSE)</f>
        <v>FULL GAUGE</v>
      </c>
      <c r="F2005" s="90">
        <v>1</v>
      </c>
      <c r="G2005" s="90" t="s">
        <v>19526</v>
      </c>
      <c r="H2005" s="90">
        <f>SUMIF(INGRESO_MERCADERIA[CODIGO],STOCKSANLUIS[[#This Row],[CODIGO]],INGRESO_MERCADERIA[INGRESO])</f>
        <v>9</v>
      </c>
      <c r="I2005" s="90">
        <f>SUMIF(SALIDA[CODIGO],STOCKSANLUIS[[#This Row],[CODIGO]],SALIDA[CANTIDAD])</f>
        <v>2</v>
      </c>
      <c r="J2005" s="90">
        <f>STOCKSANLUIS[[#This Row],[STOCK ALM1]]-STOCKSANLUIS[[#This Row],[SALIDA]]</f>
        <v>7</v>
      </c>
      <c r="K2005" s="90" t="str">
        <f>VLOOKUP(STOCKSANLUIS[[#This Row],[CODIGO]],CLASIFICACION[],6,FALSE)</f>
        <v>C</v>
      </c>
      <c r="L2005" s="90">
        <f>IFERROR(VLOOKUP(STOCKSANLUIS[[#This Row],[CODIGO]],STOCK_STARSOFT[],3,FALSE),0)</f>
        <v>7</v>
      </c>
      <c r="M2005" s="90" t="str">
        <f>IF(STOCKSANLUIS[[#This Row],[STOCK ACTUAL]]=STOCKSANLUIS[[#This Row],[STOCK_STARSOFT]],"SIN DIFERENCIA","DIFERENCIA")</f>
        <v>SIN DIFERENCIA</v>
      </c>
    </row>
    <row r="2006" spans="1:13" ht="15" hidden="1" customHeight="1" x14ac:dyDescent="0.25">
      <c r="A2006" s="144" t="s">
        <v>3971</v>
      </c>
      <c r="B2006" s="87" t="s">
        <v>3972</v>
      </c>
      <c r="C2006" s="88">
        <v>44</v>
      </c>
      <c r="D2006" s="89" t="s">
        <v>6</v>
      </c>
      <c r="E2006" s="90" t="str">
        <f>VLOOKUP(STOCKSANLUIS[[#This Row],[CODIGO]],FAMILIAS[],4,FALSE)</f>
        <v>VARIOS</v>
      </c>
      <c r="F2006" s="90">
        <v>1</v>
      </c>
      <c r="G2006" s="90" t="s">
        <v>19524</v>
      </c>
      <c r="H2006" s="90">
        <f>SUMIF(INGRESO_MERCADERIA[CODIGO],STOCKSANLUIS[[#This Row],[CODIGO]],INGRESO_MERCADERIA[INGRESO])</f>
        <v>94</v>
      </c>
      <c r="I2006" s="90">
        <f>SUMIF(SALIDA[CODIGO],STOCKSANLUIS[[#This Row],[CODIGO]],SALIDA[CANTIDAD])</f>
        <v>15</v>
      </c>
      <c r="J2006" s="90">
        <f>STOCKSANLUIS[[#This Row],[STOCK ALM1]]-STOCKSANLUIS[[#This Row],[SALIDA]]</f>
        <v>79</v>
      </c>
      <c r="K2006" s="90" t="str">
        <f>VLOOKUP(STOCKSANLUIS[[#This Row],[CODIGO]],CLASIFICACION[],6,FALSE)</f>
        <v>C</v>
      </c>
      <c r="L2006" s="90">
        <f>IFERROR(VLOOKUP(STOCKSANLUIS[[#This Row],[CODIGO]],STOCK_STARSOFT[],3,FALSE),0)</f>
        <v>79</v>
      </c>
      <c r="M2006" s="90" t="str">
        <f>IF(STOCKSANLUIS[[#This Row],[STOCK ACTUAL]]=STOCKSANLUIS[[#This Row],[STOCK_STARSOFT]],"SIN DIFERENCIA","DIFERENCIA")</f>
        <v>SIN DIFERENCIA</v>
      </c>
    </row>
    <row r="2007" spans="1:13" ht="15" hidden="1" customHeight="1" x14ac:dyDescent="0.25">
      <c r="A2007" s="144" t="s">
        <v>3489</v>
      </c>
      <c r="B2007" s="87" t="s">
        <v>3490</v>
      </c>
      <c r="C2007" s="88">
        <v>0</v>
      </c>
      <c r="D2007" s="89" t="s">
        <v>6</v>
      </c>
      <c r="E2007" s="90" t="str">
        <f>VLOOKUP(STOCKSANLUIS[[#This Row],[CODIGO]],FAMILIAS[],4,FALSE)</f>
        <v>EVERWELL</v>
      </c>
      <c r="F2007" s="90">
        <v>1</v>
      </c>
      <c r="G2007" s="90" t="s">
        <v>19524</v>
      </c>
      <c r="H2007" s="90">
        <f>SUMIF(INGRESO_MERCADERIA[CODIGO],STOCKSANLUIS[[#This Row],[CODIGO]],INGRESO_MERCADERIA[INGRESO])</f>
        <v>3</v>
      </c>
      <c r="I2007" s="90">
        <f>SUMIF(SALIDA[CODIGO],STOCKSANLUIS[[#This Row],[CODIGO]],SALIDA[CANTIDAD])</f>
        <v>3</v>
      </c>
      <c r="J2007" s="90">
        <f>STOCKSANLUIS[[#This Row],[STOCK ALM1]]-STOCKSANLUIS[[#This Row],[SALIDA]]</f>
        <v>0</v>
      </c>
      <c r="K2007" s="90" t="str">
        <f>VLOOKUP(STOCKSANLUIS[[#This Row],[CODIGO]],CLASIFICACION[],6,FALSE)</f>
        <v>C</v>
      </c>
      <c r="L2007" s="90">
        <f>IFERROR(VLOOKUP(STOCKSANLUIS[[#This Row],[CODIGO]],STOCK_STARSOFT[],3,FALSE),0)</f>
        <v>0</v>
      </c>
      <c r="M2007" s="90" t="str">
        <f>IF(STOCKSANLUIS[[#This Row],[STOCK ACTUAL]]=STOCKSANLUIS[[#This Row],[STOCK_STARSOFT]],"SIN DIFERENCIA","DIFERENCIA")</f>
        <v>SIN DIFERENCIA</v>
      </c>
    </row>
    <row r="2008" spans="1:13" ht="15" hidden="1" customHeight="1" x14ac:dyDescent="0.25">
      <c r="A2008" s="144" t="s">
        <v>2122</v>
      </c>
      <c r="B2008" s="87" t="s">
        <v>2123</v>
      </c>
      <c r="C2008" s="88">
        <v>9</v>
      </c>
      <c r="D2008" s="89" t="s">
        <v>6</v>
      </c>
      <c r="E2008" s="90" t="str">
        <f>VLOOKUP(STOCKSANLUIS[[#This Row],[CODIGO]],FAMILIAS[],4,FALSE)</f>
        <v>FULL GAUGE</v>
      </c>
      <c r="F2008" s="90">
        <v>1</v>
      </c>
      <c r="G2008" s="90" t="s">
        <v>19526</v>
      </c>
      <c r="H2008" s="90">
        <f>SUMIF(INGRESO_MERCADERIA[CODIGO],STOCKSANLUIS[[#This Row],[CODIGO]],INGRESO_MERCADERIA[INGRESO])</f>
        <v>53</v>
      </c>
      <c r="I2008" s="90">
        <f>SUMIF(SALIDA[CODIGO],STOCKSANLUIS[[#This Row],[CODIGO]],SALIDA[CANTIDAD])</f>
        <v>32</v>
      </c>
      <c r="J2008" s="90">
        <f>STOCKSANLUIS[[#This Row],[STOCK ALM1]]-STOCKSANLUIS[[#This Row],[SALIDA]]</f>
        <v>21</v>
      </c>
      <c r="K2008" s="90" t="str">
        <f>VLOOKUP(STOCKSANLUIS[[#This Row],[CODIGO]],CLASIFICACION[],6,FALSE)</f>
        <v>C</v>
      </c>
      <c r="L2008" s="90">
        <f>IFERROR(VLOOKUP(STOCKSANLUIS[[#This Row],[CODIGO]],STOCK_STARSOFT[],3,FALSE),0)</f>
        <v>21</v>
      </c>
      <c r="M2008" s="90" t="str">
        <f>IF(STOCKSANLUIS[[#This Row],[STOCK ACTUAL]]=STOCKSANLUIS[[#This Row],[STOCK_STARSOFT]],"SIN DIFERENCIA","DIFERENCIA")</f>
        <v>SIN DIFERENCIA</v>
      </c>
    </row>
    <row r="2009" spans="1:13" ht="15" hidden="1" customHeight="1" x14ac:dyDescent="0.25">
      <c r="A2009" s="144" t="s">
        <v>3607</v>
      </c>
      <c r="B2009" s="87" t="s">
        <v>3608</v>
      </c>
      <c r="C2009" s="88">
        <v>0</v>
      </c>
      <c r="D2009" s="89" t="s">
        <v>6</v>
      </c>
      <c r="E2009" s="90" t="str">
        <f>VLOOKUP(STOCKSANLUIS[[#This Row],[CODIGO]],FAMILIAS[],4,FALSE)</f>
        <v>BOHN</v>
      </c>
      <c r="F2009" s="90">
        <v>1</v>
      </c>
      <c r="G2009" s="90"/>
      <c r="H2009" s="90">
        <f>SUMIF(INGRESO_MERCADERIA[CODIGO],STOCKSANLUIS[[#This Row],[CODIGO]],INGRESO_MERCADERIA[INGRESO])</f>
        <v>0</v>
      </c>
      <c r="I2009" s="90">
        <f>SUMIF(SALIDA[CODIGO],STOCKSANLUIS[[#This Row],[CODIGO]],SALIDA[CANTIDAD])</f>
        <v>0</v>
      </c>
      <c r="J2009" s="90">
        <f>STOCKSANLUIS[[#This Row],[STOCK ALM1]]-STOCKSANLUIS[[#This Row],[SALIDA]]</f>
        <v>0</v>
      </c>
      <c r="K2009" s="90" t="str">
        <f>VLOOKUP(STOCKSANLUIS[[#This Row],[CODIGO]],CLASIFICACION[],6,FALSE)</f>
        <v>C</v>
      </c>
      <c r="L2009" s="90">
        <f>IFERROR(VLOOKUP(STOCKSANLUIS[[#This Row],[CODIGO]],STOCK_STARSOFT[],3,FALSE),0)</f>
        <v>0</v>
      </c>
      <c r="M2009" s="90" t="str">
        <f>IF(STOCKSANLUIS[[#This Row],[STOCK ACTUAL]]=STOCKSANLUIS[[#This Row],[STOCK_STARSOFT]],"SIN DIFERENCIA","DIFERENCIA")</f>
        <v>SIN DIFERENCIA</v>
      </c>
    </row>
    <row r="2010" spans="1:13" ht="15" hidden="1" customHeight="1" x14ac:dyDescent="0.25">
      <c r="A2010" s="144" t="s">
        <v>3102</v>
      </c>
      <c r="B2010" s="87" t="s">
        <v>3103</v>
      </c>
      <c r="C2010" s="88">
        <v>1</v>
      </c>
      <c r="D2010" s="89" t="s">
        <v>6</v>
      </c>
      <c r="E2010" s="90" t="str">
        <f>VLOOKUP(STOCKSANLUIS[[#This Row],[CODIGO]],FAMILIAS[],4,FALSE)</f>
        <v>TEMP BLUE</v>
      </c>
      <c r="F2010" s="90">
        <v>1</v>
      </c>
      <c r="G2010" s="90" t="s">
        <v>19526</v>
      </c>
      <c r="H2010" s="90">
        <f>SUMIF(INGRESO_MERCADERIA[CODIGO],STOCKSANLUIS[[#This Row],[CODIGO]],INGRESO_MERCADERIA[INGRESO])</f>
        <v>1</v>
      </c>
      <c r="I2010" s="90">
        <f>SUMIF(SALIDA[CODIGO],STOCKSANLUIS[[#This Row],[CODIGO]],SALIDA[CANTIDAD])</f>
        <v>1</v>
      </c>
      <c r="J2010" s="90">
        <f>STOCKSANLUIS[[#This Row],[STOCK ALM1]]-STOCKSANLUIS[[#This Row],[SALIDA]]</f>
        <v>0</v>
      </c>
      <c r="K2010" s="90" t="str">
        <f>VLOOKUP(STOCKSANLUIS[[#This Row],[CODIGO]],CLASIFICACION[],6,FALSE)</f>
        <v>A</v>
      </c>
      <c r="L2010" s="90">
        <f>IFERROR(VLOOKUP(STOCKSANLUIS[[#This Row],[CODIGO]],STOCK_STARSOFT[],3,FALSE),0)</f>
        <v>0</v>
      </c>
      <c r="M2010" s="90" t="str">
        <f>IF(STOCKSANLUIS[[#This Row],[STOCK ACTUAL]]=STOCKSANLUIS[[#This Row],[STOCK_STARSOFT]],"SIN DIFERENCIA","DIFERENCIA")</f>
        <v>SIN DIFERENCIA</v>
      </c>
    </row>
    <row r="2011" spans="1:13" ht="15" hidden="1" customHeight="1" x14ac:dyDescent="0.25">
      <c r="A2011" s="144" t="s">
        <v>3661</v>
      </c>
      <c r="B2011" s="87" t="s">
        <v>3662</v>
      </c>
      <c r="C2011" s="88">
        <v>1</v>
      </c>
      <c r="D2011" s="89" t="s">
        <v>6</v>
      </c>
      <c r="E2011" s="90" t="str">
        <f>VLOOKUP(STOCKSANLUIS[[#This Row],[CODIGO]],FAMILIAS[],4,FALSE)</f>
        <v>TEMP BLUE</v>
      </c>
      <c r="F2011" s="90">
        <v>1</v>
      </c>
      <c r="G2011" s="90" t="s">
        <v>19525</v>
      </c>
      <c r="H2011" s="90">
        <f>SUMIF(INGRESO_MERCADERIA[CODIGO],STOCKSANLUIS[[#This Row],[CODIGO]],INGRESO_MERCADERIA[INGRESO])</f>
        <v>1</v>
      </c>
      <c r="I2011" s="90">
        <f>SUMIF(SALIDA[CODIGO],STOCKSANLUIS[[#This Row],[CODIGO]],SALIDA[CANTIDAD])</f>
        <v>1</v>
      </c>
      <c r="J2011" s="90">
        <f>STOCKSANLUIS[[#This Row],[STOCK ALM1]]-STOCKSANLUIS[[#This Row],[SALIDA]]</f>
        <v>0</v>
      </c>
      <c r="K2011" s="90" t="str">
        <f>VLOOKUP(STOCKSANLUIS[[#This Row],[CODIGO]],CLASIFICACION[],6,FALSE)</f>
        <v>C</v>
      </c>
      <c r="L2011" s="90">
        <f>IFERROR(VLOOKUP(STOCKSANLUIS[[#This Row],[CODIGO]],STOCK_STARSOFT[],3,FALSE),0)</f>
        <v>0</v>
      </c>
      <c r="M2011" s="90" t="str">
        <f>IF(STOCKSANLUIS[[#This Row],[STOCK ACTUAL]]=STOCKSANLUIS[[#This Row],[STOCK_STARSOFT]],"SIN DIFERENCIA","DIFERENCIA")</f>
        <v>SIN DIFERENCIA</v>
      </c>
    </row>
    <row r="2012" spans="1:13" hidden="1" x14ac:dyDescent="0.25">
      <c r="A2012" s="144" t="s">
        <v>3758</v>
      </c>
      <c r="B2012" s="87" t="s">
        <v>3759</v>
      </c>
      <c r="C2012" s="88">
        <v>0</v>
      </c>
      <c r="D2012" s="89" t="s">
        <v>6</v>
      </c>
      <c r="E2012" s="90" t="str">
        <f>VLOOKUP(STOCKSANLUIS[[#This Row],[CODIGO]],FAMILIAS[],4,FALSE)</f>
        <v>TEMP BLUE</v>
      </c>
      <c r="F2012" s="90">
        <v>1</v>
      </c>
      <c r="G2012" s="90" t="s">
        <v>19525</v>
      </c>
      <c r="H2012" s="90">
        <f>SUMIF(INGRESO_MERCADERIA[CODIGO],STOCKSANLUIS[[#This Row],[CODIGO]],INGRESO_MERCADERIA[INGRESO])</f>
        <v>23</v>
      </c>
      <c r="I2012" s="90">
        <f>SUMIF(SALIDA[CODIGO],STOCKSANLUIS[[#This Row],[CODIGO]],SALIDA[CANTIDAD])</f>
        <v>22</v>
      </c>
      <c r="J2012" s="90">
        <f>STOCKSANLUIS[[#This Row],[STOCK ALM1]]-STOCKSANLUIS[[#This Row],[SALIDA]]</f>
        <v>1</v>
      </c>
      <c r="K2012" s="90" t="str">
        <f>VLOOKUP(STOCKSANLUIS[[#This Row],[CODIGO]],CLASIFICACION[],6,FALSE)</f>
        <v>B</v>
      </c>
      <c r="L2012" s="90">
        <f>IFERROR(VLOOKUP(STOCKSANLUIS[[#This Row],[CODIGO]],STOCK_STARSOFT[],3,FALSE),0)</f>
        <v>1</v>
      </c>
      <c r="M2012" s="90" t="str">
        <f>IF(STOCKSANLUIS[[#This Row],[STOCK ACTUAL]]=STOCKSANLUIS[[#This Row],[STOCK_STARSOFT]],"SIN DIFERENCIA","DIFERENCIA")</f>
        <v>SIN DIFERENCIA</v>
      </c>
    </row>
    <row r="2013" spans="1:13" hidden="1" x14ac:dyDescent="0.25">
      <c r="A2013" s="91" t="s">
        <v>29</v>
      </c>
      <c r="B2013" s="87" t="s">
        <v>30</v>
      </c>
      <c r="C2013" s="88">
        <v>10</v>
      </c>
      <c r="D2013" s="89" t="s">
        <v>6</v>
      </c>
      <c r="E2013" s="90" t="str">
        <f>VLOOKUP(STOCKSANLUIS[[#This Row],[CODIGO]],FAMILIAS[],4,FALSE)</f>
        <v>FULL GAUGE</v>
      </c>
      <c r="F2013" s="90">
        <v>1</v>
      </c>
      <c r="G2013" s="90" t="s">
        <v>19526</v>
      </c>
      <c r="H2013" s="90">
        <f>SUMIF(INGRESO_MERCADERIA[CODIGO],STOCKSANLUIS[[#This Row],[CODIGO]],INGRESO_MERCADERIA[INGRESO])</f>
        <v>75</v>
      </c>
      <c r="I2013" s="90">
        <f>SUMIF(SALIDA[CODIGO],STOCKSANLUIS[[#This Row],[CODIGO]],SALIDA[CANTIDAD])</f>
        <v>47</v>
      </c>
      <c r="J2013" s="90">
        <f>STOCKSANLUIS[[#This Row],[STOCK ALM1]]-STOCKSANLUIS[[#This Row],[SALIDA]]</f>
        <v>28</v>
      </c>
      <c r="K2013" s="90" t="str">
        <f>VLOOKUP(STOCKSANLUIS[[#This Row],[CODIGO]],CLASIFICACION[],6,FALSE)</f>
        <v>A</v>
      </c>
      <c r="L2013" s="90">
        <f>IFERROR(VLOOKUP(STOCKSANLUIS[[#This Row],[CODIGO]],STOCK_STARSOFT[],3,FALSE),0)</f>
        <v>28</v>
      </c>
      <c r="M2013" s="90" t="str">
        <f>IF(STOCKSANLUIS[[#This Row],[STOCK ACTUAL]]=STOCKSANLUIS[[#This Row],[STOCK_STARSOFT]],"SIN DIFERENCIA","DIFERENCIA")</f>
        <v>SIN DIFERENCIA</v>
      </c>
    </row>
    <row r="2014" spans="1:13" hidden="1" x14ac:dyDescent="0.25">
      <c r="A2014" s="144" t="s">
        <v>3780</v>
      </c>
      <c r="B2014" s="87" t="s">
        <v>3781</v>
      </c>
      <c r="C2014" s="88">
        <v>1</v>
      </c>
      <c r="D2014" s="89" t="s">
        <v>6</v>
      </c>
      <c r="E2014" s="90" t="str">
        <f>VLOOKUP(STOCKSANLUIS[[#This Row],[CODIGO]],FAMILIAS[],4,FALSE)</f>
        <v>TEMP BLUE</v>
      </c>
      <c r="F2014" s="90">
        <v>1</v>
      </c>
      <c r="G2014" s="90" t="s">
        <v>19525</v>
      </c>
      <c r="H2014" s="90">
        <f>SUMIF(INGRESO_MERCADERIA[CODIGO],STOCKSANLUIS[[#This Row],[CODIGO]],INGRESO_MERCADERIA[INGRESO])</f>
        <v>1</v>
      </c>
      <c r="I2014" s="90">
        <f>SUMIF(SALIDA[CODIGO],STOCKSANLUIS[[#This Row],[CODIGO]],SALIDA[CANTIDAD])</f>
        <v>1</v>
      </c>
      <c r="J2014" s="90">
        <f>STOCKSANLUIS[[#This Row],[STOCK ALM1]]-STOCKSANLUIS[[#This Row],[SALIDA]]</f>
        <v>0</v>
      </c>
      <c r="K2014" s="90" t="str">
        <f>VLOOKUP(STOCKSANLUIS[[#This Row],[CODIGO]],CLASIFICACION[],6,FALSE)</f>
        <v>C</v>
      </c>
      <c r="L2014" s="90">
        <f>IFERROR(VLOOKUP(STOCKSANLUIS[[#This Row],[CODIGO]],STOCK_STARSOFT[],3,FALSE),0)</f>
        <v>0</v>
      </c>
      <c r="M2014" s="90" t="str">
        <f>IF(STOCKSANLUIS[[#This Row],[STOCK ACTUAL]]=STOCKSANLUIS[[#This Row],[STOCK_STARSOFT]],"SIN DIFERENCIA","DIFERENCIA")</f>
        <v>SIN DIFERENCIA</v>
      </c>
    </row>
    <row r="2015" spans="1:13" ht="15" hidden="1" customHeight="1" x14ac:dyDescent="0.25">
      <c r="A2015" s="144" t="s">
        <v>3683</v>
      </c>
      <c r="B2015" s="87" t="s">
        <v>3684</v>
      </c>
      <c r="C2015" s="88">
        <v>86</v>
      </c>
      <c r="D2015" s="89" t="s">
        <v>6</v>
      </c>
      <c r="E2015" s="90" t="str">
        <f>VLOOKUP(STOCKSANLUIS[[#This Row],[CODIGO]],FAMILIAS[],4,FALSE)</f>
        <v>AMUCO</v>
      </c>
      <c r="F2015" s="90">
        <v>1</v>
      </c>
      <c r="G2015" s="90" t="s">
        <v>19526</v>
      </c>
      <c r="H2015" s="90">
        <f>SUMIF(INGRESO_MERCADERIA[CODIGO],STOCKSANLUIS[[#This Row],[CODIGO]],INGRESO_MERCADERIA[INGRESO])</f>
        <v>87</v>
      </c>
      <c r="I2015" s="90">
        <f>SUMIF(SALIDA[CODIGO],STOCKSANLUIS[[#This Row],[CODIGO]],SALIDA[CANTIDAD])</f>
        <v>87</v>
      </c>
      <c r="J2015" s="90">
        <f>STOCKSANLUIS[[#This Row],[STOCK ALM1]]-STOCKSANLUIS[[#This Row],[SALIDA]]</f>
        <v>0</v>
      </c>
      <c r="K2015" s="90" t="str">
        <f>VLOOKUP(STOCKSANLUIS[[#This Row],[CODIGO]],CLASIFICACION[],6,FALSE)</f>
        <v>A</v>
      </c>
      <c r="L2015" s="90">
        <f>IFERROR(VLOOKUP(STOCKSANLUIS[[#This Row],[CODIGO]],STOCK_STARSOFT[],3,FALSE),0)</f>
        <v>0</v>
      </c>
      <c r="M2015" s="90" t="str">
        <f>IF(STOCKSANLUIS[[#This Row],[STOCK ACTUAL]]=STOCKSANLUIS[[#This Row],[STOCK_STARSOFT]],"SIN DIFERENCIA","DIFERENCIA")</f>
        <v>SIN DIFERENCIA</v>
      </c>
    </row>
    <row r="2016" spans="1:13" ht="15" hidden="1" customHeight="1" x14ac:dyDescent="0.25">
      <c r="A2016" s="91" t="s">
        <v>57</v>
      </c>
      <c r="B2016" s="87" t="s">
        <v>58</v>
      </c>
      <c r="C2016" s="88">
        <v>9</v>
      </c>
      <c r="D2016" s="89" t="s">
        <v>6</v>
      </c>
      <c r="E2016" s="90" t="str">
        <f>VLOOKUP(STOCKSANLUIS[[#This Row],[CODIGO]],FAMILIAS[],4,FALSE)</f>
        <v>FULL GAUGE</v>
      </c>
      <c r="F2016" s="90">
        <v>1</v>
      </c>
      <c r="G2016" s="90" t="s">
        <v>19526</v>
      </c>
      <c r="H2016" s="90">
        <f>SUMIF(INGRESO_MERCADERIA[CODIGO],STOCKSANLUIS[[#This Row],[CODIGO]],INGRESO_MERCADERIA[INGRESO])</f>
        <v>113</v>
      </c>
      <c r="I2016" s="90">
        <f>SUMIF(SALIDA[CODIGO],STOCKSANLUIS[[#This Row],[CODIGO]],SALIDA[CANTIDAD])</f>
        <v>110</v>
      </c>
      <c r="J2016" s="90">
        <f>STOCKSANLUIS[[#This Row],[STOCK ALM1]]-STOCKSANLUIS[[#This Row],[SALIDA]]</f>
        <v>3</v>
      </c>
      <c r="K2016" s="90" t="str">
        <f>VLOOKUP(STOCKSANLUIS[[#This Row],[CODIGO]],CLASIFICACION[],6,FALSE)</f>
        <v>A</v>
      </c>
      <c r="L2016" s="90">
        <f>IFERROR(VLOOKUP(STOCKSANLUIS[[#This Row],[CODIGO]],STOCK_STARSOFT[],3,FALSE),0)</f>
        <v>3</v>
      </c>
      <c r="M2016" s="90" t="str">
        <f>IF(STOCKSANLUIS[[#This Row],[STOCK ACTUAL]]=STOCKSANLUIS[[#This Row],[STOCK_STARSOFT]],"SIN DIFERENCIA","DIFERENCIA")</f>
        <v>SIN DIFERENCIA</v>
      </c>
    </row>
    <row r="2017" spans="1:13" ht="15" hidden="1" customHeight="1" x14ac:dyDescent="0.25">
      <c r="A2017" s="222" t="s">
        <v>19776</v>
      </c>
      <c r="B2017" s="87" t="s">
        <v>19777</v>
      </c>
      <c r="C2017" s="88"/>
      <c r="D2017" s="89" t="s">
        <v>6</v>
      </c>
      <c r="E2017" s="90" t="str">
        <f>VLOOKUP(STOCKSANLUIS[[#This Row],[CODIGO]],FAMILIAS[],4,FALSE)</f>
        <v>WINCELL</v>
      </c>
      <c r="F2017" s="90">
        <v>1</v>
      </c>
      <c r="G2017" s="90" t="s">
        <v>19524</v>
      </c>
      <c r="H2017" s="90">
        <f>SUMIF(INGRESO_MERCADERIA[CODIGO],STOCKSANLUIS[[#This Row],[CODIGO]],INGRESO_MERCADERIA[INGRESO])</f>
        <v>48</v>
      </c>
      <c r="I2017" s="90">
        <f>SUMIF(SALIDA[CODIGO],STOCKSANLUIS[[#This Row],[CODIGO]],SALIDA[CANTIDAD])</f>
        <v>36</v>
      </c>
      <c r="J2017" s="90">
        <f>STOCKSANLUIS[[#This Row],[STOCK ALM1]]-STOCKSANLUIS[[#This Row],[SALIDA]]</f>
        <v>12</v>
      </c>
      <c r="K2017" s="90" t="str">
        <f>VLOOKUP(STOCKSANLUIS[[#This Row],[CODIGO]],CLASIFICACION[],6,FALSE)</f>
        <v>C</v>
      </c>
      <c r="L2017" s="90">
        <f>IFERROR(VLOOKUP(STOCKSANLUIS[[#This Row],[CODIGO]],STOCK_STARSOFT[],3,FALSE),0)</f>
        <v>12</v>
      </c>
      <c r="M2017" s="90" t="str">
        <f>IF(STOCKSANLUIS[[#This Row],[STOCK ACTUAL]]=STOCKSANLUIS[[#This Row],[STOCK_STARSOFT]],"SIN DIFERENCIA","DIFERENCIA")</f>
        <v>SIN DIFERENCIA</v>
      </c>
    </row>
    <row r="2018" spans="1:13" ht="15" hidden="1" customHeight="1" x14ac:dyDescent="0.25">
      <c r="A2018" s="144" t="s">
        <v>3739</v>
      </c>
      <c r="B2018" s="87" t="s">
        <v>3740</v>
      </c>
      <c r="C2018" s="88">
        <v>26</v>
      </c>
      <c r="D2018" s="89" t="s">
        <v>6</v>
      </c>
      <c r="E2018" s="90" t="str">
        <f>VLOOKUP(STOCKSANLUIS[[#This Row],[CODIGO]],FAMILIAS[],4,FALSE)</f>
        <v>AMUCO</v>
      </c>
      <c r="F2018" s="90">
        <v>1</v>
      </c>
      <c r="G2018" s="90" t="s">
        <v>19526</v>
      </c>
      <c r="H2018" s="90">
        <f>SUMIF(INGRESO_MERCADERIA[CODIGO],STOCKSANLUIS[[#This Row],[CODIGO]],INGRESO_MERCADERIA[INGRESO])</f>
        <v>26</v>
      </c>
      <c r="I2018" s="90">
        <f>SUMIF(SALIDA[CODIGO],STOCKSANLUIS[[#This Row],[CODIGO]],SALIDA[CANTIDAD])</f>
        <v>26</v>
      </c>
      <c r="J2018" s="90">
        <f>STOCKSANLUIS[[#This Row],[STOCK ALM1]]-STOCKSANLUIS[[#This Row],[SALIDA]]</f>
        <v>0</v>
      </c>
      <c r="K2018" s="90" t="str">
        <f>VLOOKUP(STOCKSANLUIS[[#This Row],[CODIGO]],CLASIFICACION[],6,FALSE)</f>
        <v>A</v>
      </c>
      <c r="L2018" s="90">
        <f>IFERROR(VLOOKUP(STOCKSANLUIS[[#This Row],[CODIGO]],STOCK_STARSOFT[],3,FALSE),0)</f>
        <v>0</v>
      </c>
      <c r="M2018" s="90" t="str">
        <f>IF(STOCKSANLUIS[[#This Row],[STOCK ACTUAL]]=STOCKSANLUIS[[#This Row],[STOCK_STARSOFT]],"SIN DIFERENCIA","DIFERENCIA")</f>
        <v>SIN DIFERENCIA</v>
      </c>
    </row>
    <row r="2019" spans="1:13" ht="15" hidden="1" customHeight="1" x14ac:dyDescent="0.25">
      <c r="A2019" s="144" t="s">
        <v>2431</v>
      </c>
      <c r="B2019" s="87" t="s">
        <v>2432</v>
      </c>
      <c r="C2019" s="88">
        <v>3</v>
      </c>
      <c r="D2019" s="89" t="s">
        <v>6</v>
      </c>
      <c r="E2019" s="90" t="str">
        <f>VLOOKUP(STOCKSANLUIS[[#This Row],[CODIGO]],FAMILIAS[],4,FALSE)</f>
        <v>FULL GAUGE</v>
      </c>
      <c r="F2019" s="90">
        <v>1</v>
      </c>
      <c r="G2019" s="90" t="s">
        <v>19526</v>
      </c>
      <c r="H2019" s="90">
        <f>SUMIF(INGRESO_MERCADERIA[CODIGO],STOCKSANLUIS[[#This Row],[CODIGO]],INGRESO_MERCADERIA[INGRESO])</f>
        <v>43</v>
      </c>
      <c r="I2019" s="90">
        <f>SUMIF(SALIDA[CODIGO],STOCKSANLUIS[[#This Row],[CODIGO]],SALIDA[CANTIDAD])</f>
        <v>31</v>
      </c>
      <c r="J2019" s="90">
        <f>STOCKSANLUIS[[#This Row],[STOCK ALM1]]-STOCKSANLUIS[[#This Row],[SALIDA]]</f>
        <v>12</v>
      </c>
      <c r="K2019" s="90" t="str">
        <f>VLOOKUP(STOCKSANLUIS[[#This Row],[CODIGO]],CLASIFICACION[],6,FALSE)</f>
        <v>A</v>
      </c>
      <c r="L2019" s="90">
        <f>IFERROR(VLOOKUP(STOCKSANLUIS[[#This Row],[CODIGO]],STOCK_STARSOFT[],3,FALSE),0)</f>
        <v>12</v>
      </c>
      <c r="M2019" s="90" t="str">
        <f>IF(STOCKSANLUIS[[#This Row],[STOCK ACTUAL]]=STOCKSANLUIS[[#This Row],[STOCK_STARSOFT]],"SIN DIFERENCIA","DIFERENCIA")</f>
        <v>SIN DIFERENCIA</v>
      </c>
    </row>
    <row r="2020" spans="1:13" ht="15" hidden="1" customHeight="1" x14ac:dyDescent="0.25">
      <c r="A2020" s="91" t="s">
        <v>77</v>
      </c>
      <c r="B2020" s="87" t="s">
        <v>78</v>
      </c>
      <c r="C2020" s="88">
        <v>14</v>
      </c>
      <c r="D2020" s="89" t="s">
        <v>6</v>
      </c>
      <c r="E2020" s="90" t="str">
        <f>VLOOKUP(STOCKSANLUIS[[#This Row],[CODIGO]],FAMILIAS[],4,FALSE)</f>
        <v>FULL GAUGE</v>
      </c>
      <c r="F2020" s="90">
        <v>1</v>
      </c>
      <c r="G2020" s="90" t="s">
        <v>19526</v>
      </c>
      <c r="H2020" s="90">
        <f>SUMIF(INGRESO_MERCADERIA[CODIGO],STOCKSANLUIS[[#This Row],[CODIGO]],INGRESO_MERCADERIA[INGRESO])</f>
        <v>119</v>
      </c>
      <c r="I2020" s="90">
        <f>SUMIF(SALIDA[CODIGO],STOCKSANLUIS[[#This Row],[CODIGO]],SALIDA[CANTIDAD])</f>
        <v>109</v>
      </c>
      <c r="J2020" s="90">
        <f>STOCKSANLUIS[[#This Row],[STOCK ALM1]]-STOCKSANLUIS[[#This Row],[SALIDA]]</f>
        <v>10</v>
      </c>
      <c r="K2020" s="90" t="str">
        <f>VLOOKUP(STOCKSANLUIS[[#This Row],[CODIGO]],CLASIFICACION[],6,FALSE)</f>
        <v>A</v>
      </c>
      <c r="L2020" s="90">
        <f>IFERROR(VLOOKUP(STOCKSANLUIS[[#This Row],[CODIGO]],STOCK_STARSOFT[],3,FALSE),0)</f>
        <v>10</v>
      </c>
      <c r="M2020" s="90" t="str">
        <f>IF(STOCKSANLUIS[[#This Row],[STOCK ACTUAL]]=STOCKSANLUIS[[#This Row],[STOCK_STARSOFT]],"SIN DIFERENCIA","DIFERENCIA")</f>
        <v>SIN DIFERENCIA</v>
      </c>
    </row>
    <row r="2021" spans="1:13" ht="15" hidden="1" customHeight="1" x14ac:dyDescent="0.25">
      <c r="A2021" s="144" t="s">
        <v>3935</v>
      </c>
      <c r="B2021" s="91" t="s">
        <v>3936</v>
      </c>
      <c r="C2021" s="88">
        <v>1</v>
      </c>
      <c r="D2021" s="89" t="s">
        <v>6</v>
      </c>
      <c r="E2021" s="93" t="str">
        <f>VLOOKUP(STOCKSANLUIS[[#This Row],[CODIGO]],FAMILIAS[],4,FALSE)</f>
        <v>QUALITY</v>
      </c>
      <c r="F2021" s="90">
        <v>1</v>
      </c>
      <c r="G2021" s="93" t="s">
        <v>19524</v>
      </c>
      <c r="H2021" s="90">
        <f>SUMIF(INGRESO_MERCADERIA[CODIGO],STOCKSANLUIS[[#This Row],[CODIGO]],INGRESO_MERCADERIA[INGRESO])</f>
        <v>1</v>
      </c>
      <c r="I2021" s="90">
        <f>SUMIF(SALIDA[CODIGO],STOCKSANLUIS[[#This Row],[CODIGO]],SALIDA[CANTIDAD])</f>
        <v>1</v>
      </c>
      <c r="J2021" s="93">
        <f>STOCKSANLUIS[[#This Row],[STOCK ALM1]]-STOCKSANLUIS[[#This Row],[SALIDA]]</f>
        <v>0</v>
      </c>
      <c r="K2021" s="90" t="str">
        <f>VLOOKUP(STOCKSANLUIS[[#This Row],[CODIGO]],CLASIFICACION[],6,FALSE)</f>
        <v>C</v>
      </c>
      <c r="L2021" s="90">
        <f>IFERROR(VLOOKUP(STOCKSANLUIS[[#This Row],[CODIGO]],STOCK_STARSOFT[],3,FALSE),0)</f>
        <v>0</v>
      </c>
      <c r="M2021" s="90" t="str">
        <f>IF(STOCKSANLUIS[[#This Row],[STOCK ACTUAL]]=STOCKSANLUIS[[#This Row],[STOCK_STARSOFT]],"SIN DIFERENCIA","DIFERENCIA")</f>
        <v>SIN DIFERENCIA</v>
      </c>
    </row>
    <row r="2022" spans="1:13" ht="15" hidden="1" customHeight="1" x14ac:dyDescent="0.25">
      <c r="A2022" s="144" t="s">
        <v>2529</v>
      </c>
      <c r="B2022" s="87" t="s">
        <v>2530</v>
      </c>
      <c r="C2022" s="88">
        <v>1</v>
      </c>
      <c r="D2022" s="89" t="s">
        <v>6</v>
      </c>
      <c r="E2022" s="90" t="str">
        <f>VLOOKUP(STOCKSANLUIS[[#This Row],[CODIGO]],FAMILIAS[],4,FALSE)</f>
        <v>THE CHEMOURS</v>
      </c>
      <c r="F2022" s="90">
        <v>1</v>
      </c>
      <c r="G2022" s="90" t="s">
        <v>19526</v>
      </c>
      <c r="H2022" s="90">
        <f>SUMIF(INGRESO_MERCADERIA[CODIGO],STOCKSANLUIS[[#This Row],[CODIGO]],INGRESO_MERCADERIA[INGRESO])</f>
        <v>1</v>
      </c>
      <c r="I2022" s="90">
        <f>SUMIF(SALIDA[CODIGO],STOCKSANLUIS[[#This Row],[CODIGO]],SALIDA[CANTIDAD])</f>
        <v>1</v>
      </c>
      <c r="J2022" s="90">
        <f>STOCKSANLUIS[[#This Row],[STOCK ALM1]]-STOCKSANLUIS[[#This Row],[SALIDA]]</f>
        <v>0</v>
      </c>
      <c r="K2022" s="90" t="str">
        <f>VLOOKUP(STOCKSANLUIS[[#This Row],[CODIGO]],CLASIFICACION[],6,FALSE)</f>
        <v>A</v>
      </c>
      <c r="L2022" s="90">
        <f>IFERROR(VLOOKUP(STOCKSANLUIS[[#This Row],[CODIGO]],STOCK_STARSOFT[],3,FALSE),0)</f>
        <v>0</v>
      </c>
      <c r="M2022" s="90" t="str">
        <f>IF(STOCKSANLUIS[[#This Row],[STOCK ACTUAL]]=STOCKSANLUIS[[#This Row],[STOCK_STARSOFT]],"SIN DIFERENCIA","DIFERENCIA")</f>
        <v>SIN DIFERENCIA</v>
      </c>
    </row>
    <row r="2023" spans="1:13" ht="15" hidden="1" customHeight="1" x14ac:dyDescent="0.25">
      <c r="A2023" s="144" t="s">
        <v>3816</v>
      </c>
      <c r="B2023" s="87" t="s">
        <v>3817</v>
      </c>
      <c r="C2023" s="88">
        <v>0</v>
      </c>
      <c r="D2023" s="89" t="s">
        <v>6</v>
      </c>
      <c r="E2023" s="90" t="str">
        <f>VLOOKUP(STOCKSANLUIS[[#This Row],[CODIGO]],FAMILIAS[],4,FALSE)</f>
        <v>WINCELL</v>
      </c>
      <c r="F2023" s="90">
        <v>1</v>
      </c>
      <c r="G2023" s="90" t="s">
        <v>19524</v>
      </c>
      <c r="H2023" s="90">
        <f>SUMIF(INGRESO_MERCADERIA[CODIGO],STOCKSANLUIS[[#This Row],[CODIGO]],INGRESO_MERCADERIA[INGRESO])</f>
        <v>180</v>
      </c>
      <c r="I2023" s="90">
        <f>SUMIF(SALIDA[CODIGO],STOCKSANLUIS[[#This Row],[CODIGO]],SALIDA[CANTIDAD])</f>
        <v>180</v>
      </c>
      <c r="J2023" s="90">
        <f>STOCKSANLUIS[[#This Row],[STOCK ALM1]]-STOCKSANLUIS[[#This Row],[SALIDA]]</f>
        <v>0</v>
      </c>
      <c r="K2023" s="90" t="str">
        <f>VLOOKUP(STOCKSANLUIS[[#This Row],[CODIGO]],CLASIFICACION[],6,FALSE)</f>
        <v>C</v>
      </c>
      <c r="L2023" s="90">
        <f>IFERROR(VLOOKUP(STOCKSANLUIS[[#This Row],[CODIGO]],STOCK_STARSOFT[],3,FALSE),0)</f>
        <v>0</v>
      </c>
      <c r="M2023" s="90" t="str">
        <f>IF(STOCKSANLUIS[[#This Row],[STOCK ACTUAL]]=STOCKSANLUIS[[#This Row],[STOCK_STARSOFT]],"SIN DIFERENCIA","DIFERENCIA")</f>
        <v>SIN DIFERENCIA</v>
      </c>
    </row>
    <row r="2024" spans="1:13" ht="15" hidden="1" customHeight="1" x14ac:dyDescent="0.25">
      <c r="A2024" s="144" t="s">
        <v>3822</v>
      </c>
      <c r="B2024" s="87" t="s">
        <v>3823</v>
      </c>
      <c r="C2024" s="88">
        <v>0</v>
      </c>
      <c r="D2024" s="89" t="s">
        <v>6</v>
      </c>
      <c r="E2024" s="90" t="str">
        <f>VLOOKUP(STOCKSANLUIS[[#This Row],[CODIGO]],FAMILIAS[],4,FALSE)</f>
        <v>WINCELL</v>
      </c>
      <c r="F2024" s="90">
        <v>1</v>
      </c>
      <c r="G2024" s="90" t="s">
        <v>19524</v>
      </c>
      <c r="H2024" s="90">
        <f>SUMIF(INGRESO_MERCADERIA[CODIGO],STOCKSANLUIS[[#This Row],[CODIGO]],INGRESO_MERCADERIA[INGRESO])</f>
        <v>62</v>
      </c>
      <c r="I2024" s="90">
        <f>SUMIF(SALIDA[CODIGO],STOCKSANLUIS[[#This Row],[CODIGO]],SALIDA[CANTIDAD])</f>
        <v>31</v>
      </c>
      <c r="J2024" s="90">
        <f>STOCKSANLUIS[[#This Row],[STOCK ALM1]]-STOCKSANLUIS[[#This Row],[SALIDA]]</f>
        <v>31</v>
      </c>
      <c r="K2024" s="90" t="str">
        <f>VLOOKUP(STOCKSANLUIS[[#This Row],[CODIGO]],CLASIFICACION[],6,FALSE)</f>
        <v>C</v>
      </c>
      <c r="L2024" s="90">
        <f>IFERROR(VLOOKUP(STOCKSANLUIS[[#This Row],[CODIGO]],STOCK_STARSOFT[],3,FALSE),0)</f>
        <v>31</v>
      </c>
      <c r="M2024" s="90" t="str">
        <f>IF(STOCKSANLUIS[[#This Row],[STOCK ACTUAL]]=STOCKSANLUIS[[#This Row],[STOCK_STARSOFT]],"SIN DIFERENCIA","DIFERENCIA")</f>
        <v>SIN DIFERENCIA</v>
      </c>
    </row>
    <row r="2025" spans="1:13" ht="15" hidden="1" customHeight="1" x14ac:dyDescent="0.25">
      <c r="A2025" s="144" t="s">
        <v>3814</v>
      </c>
      <c r="B2025" s="87" t="s">
        <v>3815</v>
      </c>
      <c r="C2025" s="88">
        <v>65</v>
      </c>
      <c r="D2025" s="89" t="s">
        <v>6</v>
      </c>
      <c r="E2025" s="90" t="str">
        <f>VLOOKUP(STOCKSANLUIS[[#This Row],[CODIGO]],FAMILIAS[],4,FALSE)</f>
        <v>WINCELL</v>
      </c>
      <c r="F2025" s="90">
        <v>1</v>
      </c>
      <c r="G2025" s="90" t="s">
        <v>19524</v>
      </c>
      <c r="H2025" s="90">
        <f>SUMIF(INGRESO_MERCADERIA[CODIGO],STOCKSANLUIS[[#This Row],[CODIGO]],INGRESO_MERCADERIA[INGRESO])</f>
        <v>131</v>
      </c>
      <c r="I2025" s="90">
        <f>SUMIF(SALIDA[CODIGO],STOCKSANLUIS[[#This Row],[CODIGO]],SALIDA[CANTIDAD])</f>
        <v>90</v>
      </c>
      <c r="J2025" s="90">
        <f>STOCKSANLUIS[[#This Row],[STOCK ALM1]]-STOCKSANLUIS[[#This Row],[SALIDA]]</f>
        <v>41</v>
      </c>
      <c r="K2025" s="90" t="str">
        <f>VLOOKUP(STOCKSANLUIS[[#This Row],[CODIGO]],CLASIFICACION[],6,FALSE)</f>
        <v>C</v>
      </c>
      <c r="L2025" s="90">
        <f>IFERROR(VLOOKUP(STOCKSANLUIS[[#This Row],[CODIGO]],STOCK_STARSOFT[],3,FALSE),0)</f>
        <v>41</v>
      </c>
      <c r="M2025" s="90" t="str">
        <f>IF(STOCKSANLUIS[[#This Row],[STOCK ACTUAL]]=STOCKSANLUIS[[#This Row],[STOCK_STARSOFT]],"SIN DIFERENCIA","DIFERENCIA")</f>
        <v>SIN DIFERENCIA</v>
      </c>
    </row>
    <row r="2026" spans="1:13" ht="15" hidden="1" customHeight="1" x14ac:dyDescent="0.25">
      <c r="A2026" s="144" t="s">
        <v>3818</v>
      </c>
      <c r="B2026" s="87" t="s">
        <v>3819</v>
      </c>
      <c r="C2026" s="88">
        <v>40</v>
      </c>
      <c r="D2026" s="89" t="s">
        <v>6</v>
      </c>
      <c r="E2026" s="90" t="str">
        <f>VLOOKUP(STOCKSANLUIS[[#This Row],[CODIGO]],FAMILIAS[],4,FALSE)</f>
        <v>WINCELL</v>
      </c>
      <c r="F2026" s="90">
        <v>1</v>
      </c>
      <c r="G2026" s="90" t="s">
        <v>19524</v>
      </c>
      <c r="H2026" s="90">
        <f>SUMIF(INGRESO_MERCADERIA[CODIGO],STOCKSANLUIS[[#This Row],[CODIGO]],INGRESO_MERCADERIA[INGRESO])</f>
        <v>87</v>
      </c>
      <c r="I2026" s="90">
        <f>SUMIF(SALIDA[CODIGO],STOCKSANLUIS[[#This Row],[CODIGO]],SALIDA[CANTIDAD])</f>
        <v>87</v>
      </c>
      <c r="J2026" s="90">
        <f>STOCKSANLUIS[[#This Row],[STOCK ALM1]]-STOCKSANLUIS[[#This Row],[SALIDA]]</f>
        <v>0</v>
      </c>
      <c r="K2026" s="90" t="str">
        <f>VLOOKUP(STOCKSANLUIS[[#This Row],[CODIGO]],CLASIFICACION[],6,FALSE)</f>
        <v>C</v>
      </c>
      <c r="L2026" s="90">
        <f>IFERROR(VLOOKUP(STOCKSANLUIS[[#This Row],[CODIGO]],STOCK_STARSOFT[],3,FALSE),0)</f>
        <v>0</v>
      </c>
      <c r="M2026" s="90" t="str">
        <f>IF(STOCKSANLUIS[[#This Row],[STOCK ACTUAL]]=STOCKSANLUIS[[#This Row],[STOCK_STARSOFT]],"SIN DIFERENCIA","DIFERENCIA")</f>
        <v>SIN DIFERENCIA</v>
      </c>
    </row>
    <row r="2027" spans="1:13" ht="15" hidden="1" customHeight="1" x14ac:dyDescent="0.25">
      <c r="A2027" s="144" t="s">
        <v>3820</v>
      </c>
      <c r="B2027" s="87" t="s">
        <v>3821</v>
      </c>
      <c r="C2027" s="88">
        <v>19</v>
      </c>
      <c r="D2027" s="89" t="s">
        <v>6</v>
      </c>
      <c r="E2027" s="90" t="str">
        <f>VLOOKUP(STOCKSANLUIS[[#This Row],[CODIGO]],FAMILIAS[],4,FALSE)</f>
        <v>WINCELL</v>
      </c>
      <c r="F2027" s="90">
        <v>1</v>
      </c>
      <c r="G2027" s="90" t="s">
        <v>19524</v>
      </c>
      <c r="H2027" s="90">
        <f>SUMIF(INGRESO_MERCADERIA[CODIGO],STOCKSANLUIS[[#This Row],[CODIGO]],INGRESO_MERCADERIA[INGRESO])</f>
        <v>113</v>
      </c>
      <c r="I2027" s="90">
        <f>SUMIF(SALIDA[CODIGO],STOCKSANLUIS[[#This Row],[CODIGO]],SALIDA[CANTIDAD])</f>
        <v>81</v>
      </c>
      <c r="J2027" s="90">
        <f>STOCKSANLUIS[[#This Row],[STOCK ALM1]]-STOCKSANLUIS[[#This Row],[SALIDA]]</f>
        <v>32</v>
      </c>
      <c r="K2027" s="90" t="str">
        <f>VLOOKUP(STOCKSANLUIS[[#This Row],[CODIGO]],CLASIFICACION[],6,FALSE)</f>
        <v>C</v>
      </c>
      <c r="L2027" s="90">
        <f>IFERROR(VLOOKUP(STOCKSANLUIS[[#This Row],[CODIGO]],STOCK_STARSOFT[],3,FALSE),0)</f>
        <v>32</v>
      </c>
      <c r="M2027" s="90" t="str">
        <f>IF(STOCKSANLUIS[[#This Row],[STOCK ACTUAL]]=STOCKSANLUIS[[#This Row],[STOCK_STARSOFT]],"SIN DIFERENCIA","DIFERENCIA")</f>
        <v>SIN DIFERENCIA</v>
      </c>
    </row>
    <row r="2028" spans="1:13" ht="15" hidden="1" customHeight="1" x14ac:dyDescent="0.25">
      <c r="A2028" s="144" t="s">
        <v>3794</v>
      </c>
      <c r="B2028" s="87" t="s">
        <v>3795</v>
      </c>
      <c r="C2028" s="88">
        <v>5</v>
      </c>
      <c r="D2028" s="89" t="s">
        <v>6</v>
      </c>
      <c r="E2028" s="90" t="str">
        <f>VLOOKUP(STOCKSANLUIS[[#This Row],[CODIGO]],FAMILIAS[],4,FALSE)</f>
        <v>TEMP BLUE</v>
      </c>
      <c r="F2028" s="90">
        <v>1</v>
      </c>
      <c r="G2028" s="90" t="s">
        <v>19525</v>
      </c>
      <c r="H2028" s="90">
        <f>SUMIF(INGRESO_MERCADERIA[CODIGO],STOCKSANLUIS[[#This Row],[CODIGO]],INGRESO_MERCADERIA[INGRESO])</f>
        <v>5</v>
      </c>
      <c r="I2028" s="90">
        <f>SUMIF(SALIDA[CODIGO],STOCKSANLUIS[[#This Row],[CODIGO]],SALIDA[CANTIDAD])</f>
        <v>5</v>
      </c>
      <c r="J2028" s="90">
        <f>STOCKSANLUIS[[#This Row],[STOCK ALM1]]-STOCKSANLUIS[[#This Row],[SALIDA]]</f>
        <v>0</v>
      </c>
      <c r="K2028" s="90" t="str">
        <f>VLOOKUP(STOCKSANLUIS[[#This Row],[CODIGO]],CLASIFICACION[],6,FALSE)</f>
        <v>B</v>
      </c>
      <c r="L2028" s="90">
        <f>IFERROR(VLOOKUP(STOCKSANLUIS[[#This Row],[CODIGO]],STOCK_STARSOFT[],3,FALSE),0)</f>
        <v>0</v>
      </c>
      <c r="M2028" s="90" t="str">
        <f>IF(STOCKSANLUIS[[#This Row],[STOCK ACTUAL]]=STOCKSANLUIS[[#This Row],[STOCK_STARSOFT]],"SIN DIFERENCIA","DIFERENCIA")</f>
        <v>SIN DIFERENCIA</v>
      </c>
    </row>
    <row r="2029" spans="1:13" hidden="1" x14ac:dyDescent="0.25">
      <c r="A2029" s="144" t="s">
        <v>19219</v>
      </c>
      <c r="B2029" s="87" t="s">
        <v>19220</v>
      </c>
      <c r="C2029" s="88">
        <v>2</v>
      </c>
      <c r="D2029" s="89" t="s">
        <v>6</v>
      </c>
      <c r="E2029" s="90" t="str">
        <f>VLOOKUP(STOCKSANLUIS[[#This Row],[CODIGO]],FAMILIAS[],4,FALSE)</f>
        <v>FULL GAUGE</v>
      </c>
      <c r="F2029" s="90">
        <v>1</v>
      </c>
      <c r="G2029" s="90" t="s">
        <v>19526</v>
      </c>
      <c r="H2029" s="90">
        <f>SUMIF(INGRESO_MERCADERIA[CODIGO],STOCKSANLUIS[[#This Row],[CODIGO]],INGRESO_MERCADERIA[INGRESO])</f>
        <v>18</v>
      </c>
      <c r="I2029" s="90">
        <f>SUMIF(SALIDA[CODIGO],STOCKSANLUIS[[#This Row],[CODIGO]],SALIDA[CANTIDAD])</f>
        <v>17</v>
      </c>
      <c r="J2029" s="90">
        <f>STOCKSANLUIS[[#This Row],[STOCK ALM1]]-STOCKSANLUIS[[#This Row],[SALIDA]]</f>
        <v>1</v>
      </c>
      <c r="K2029" s="90" t="str">
        <f>VLOOKUP(STOCKSANLUIS[[#This Row],[CODIGO]],CLASIFICACION[],6,FALSE)</f>
        <v>C</v>
      </c>
      <c r="L2029" s="90">
        <f>IFERROR(VLOOKUP(STOCKSANLUIS[[#This Row],[CODIGO]],STOCK_STARSOFT[],3,FALSE),0)</f>
        <v>1</v>
      </c>
      <c r="M2029" s="90" t="str">
        <f>IF(STOCKSANLUIS[[#This Row],[STOCK ACTUAL]]=STOCKSANLUIS[[#This Row],[STOCK_STARSOFT]],"SIN DIFERENCIA","DIFERENCIA")</f>
        <v>SIN DIFERENCIA</v>
      </c>
    </row>
    <row r="2030" spans="1:13" ht="15" hidden="1" customHeight="1" x14ac:dyDescent="0.25">
      <c r="A2030" s="144" t="s">
        <v>2511</v>
      </c>
      <c r="B2030" s="87" t="s">
        <v>2512</v>
      </c>
      <c r="C2030" s="88">
        <v>1</v>
      </c>
      <c r="D2030" s="89" t="s">
        <v>6</v>
      </c>
      <c r="E2030" s="90" t="str">
        <f>VLOOKUP(STOCKSANLUIS[[#This Row],[CODIGO]],FAMILIAS[],4,FALSE)</f>
        <v>GMCC</v>
      </c>
      <c r="F2030" s="90">
        <v>1</v>
      </c>
      <c r="G2030" s="90" t="s">
        <v>19526</v>
      </c>
      <c r="H2030" s="90">
        <f>SUMIF(INGRESO_MERCADERIA[CODIGO],STOCKSANLUIS[[#This Row],[CODIGO]],INGRESO_MERCADERIA[INGRESO])</f>
        <v>4</v>
      </c>
      <c r="I2030" s="90">
        <f>SUMIF(SALIDA[CODIGO],STOCKSANLUIS[[#This Row],[CODIGO]],SALIDA[CANTIDAD])</f>
        <v>3</v>
      </c>
      <c r="J2030" s="90">
        <f>STOCKSANLUIS[[#This Row],[STOCK ALM1]]-STOCKSANLUIS[[#This Row],[SALIDA]]</f>
        <v>1</v>
      </c>
      <c r="K2030" s="90" t="str">
        <f>VLOOKUP(STOCKSANLUIS[[#This Row],[CODIGO]],CLASIFICACION[],6,FALSE)</f>
        <v>C</v>
      </c>
      <c r="L2030" s="90">
        <f>IFERROR(VLOOKUP(STOCKSANLUIS[[#This Row],[CODIGO]],STOCK_STARSOFT[],3,FALSE),0)</f>
        <v>1</v>
      </c>
      <c r="M2030" s="90" t="str">
        <f>IF(STOCKSANLUIS[[#This Row],[STOCK ACTUAL]]=STOCKSANLUIS[[#This Row],[STOCK_STARSOFT]],"SIN DIFERENCIA","DIFERENCIA")</f>
        <v>SIN DIFERENCIA</v>
      </c>
    </row>
    <row r="2031" spans="1:13" ht="15" hidden="1" customHeight="1" x14ac:dyDescent="0.25">
      <c r="A2031" s="144" t="s">
        <v>19205</v>
      </c>
      <c r="B2031" s="87" t="s">
        <v>19207</v>
      </c>
      <c r="C2031" s="88">
        <v>24</v>
      </c>
      <c r="D2031" s="89" t="s">
        <v>6</v>
      </c>
      <c r="E2031" s="90" t="str">
        <f>VLOOKUP(STOCKSANLUIS[[#This Row],[CODIGO]],FAMILIAS[],4,FALSE)</f>
        <v>WINCELL</v>
      </c>
      <c r="F2031" s="90">
        <v>1</v>
      </c>
      <c r="G2031" s="90" t="s">
        <v>19524</v>
      </c>
      <c r="H2031" s="90">
        <f>SUMIF(INGRESO_MERCADERIA[CODIGO],STOCKSANLUIS[[#This Row],[CODIGO]],INGRESO_MERCADERIA[INGRESO])</f>
        <v>48</v>
      </c>
      <c r="I2031" s="90">
        <f>SUMIF(SALIDA[CODIGO],STOCKSANLUIS[[#This Row],[CODIGO]],SALIDA[CANTIDAD])</f>
        <v>32</v>
      </c>
      <c r="J2031" s="90">
        <f>STOCKSANLUIS[[#This Row],[STOCK ALM1]]-STOCKSANLUIS[[#This Row],[SALIDA]]</f>
        <v>16</v>
      </c>
      <c r="K2031" s="90" t="str">
        <f>VLOOKUP(STOCKSANLUIS[[#This Row],[CODIGO]],CLASIFICACION[],6,FALSE)</f>
        <v>C</v>
      </c>
      <c r="L2031" s="90">
        <f>IFERROR(VLOOKUP(STOCKSANLUIS[[#This Row],[CODIGO]],STOCK_STARSOFT[],3,FALSE),0)</f>
        <v>16</v>
      </c>
      <c r="M2031" s="90" t="str">
        <f>IF(STOCKSANLUIS[[#This Row],[STOCK ACTUAL]]=STOCKSANLUIS[[#This Row],[STOCK_STARSOFT]],"SIN DIFERENCIA","DIFERENCIA")</f>
        <v>SIN DIFERENCIA</v>
      </c>
    </row>
    <row r="2032" spans="1:13" ht="15" hidden="1" customHeight="1" x14ac:dyDescent="0.25">
      <c r="A2032" s="144" t="s">
        <v>3904</v>
      </c>
      <c r="B2032" s="87" t="s">
        <v>3905</v>
      </c>
      <c r="C2032" s="88">
        <v>1</v>
      </c>
      <c r="D2032" s="89" t="s">
        <v>6</v>
      </c>
      <c r="E2032" s="90" t="str">
        <f>VLOOKUP(STOCKSANLUIS[[#This Row],[CODIGO]],FAMILIAS[],4,FALSE)</f>
        <v>TEMP BLUE</v>
      </c>
      <c r="F2032" s="90">
        <v>1</v>
      </c>
      <c r="G2032" s="90" t="s">
        <v>19525</v>
      </c>
      <c r="H2032" s="90">
        <f>SUMIF(INGRESO_MERCADERIA[CODIGO],STOCKSANLUIS[[#This Row],[CODIGO]],INGRESO_MERCADERIA[INGRESO])</f>
        <v>1</v>
      </c>
      <c r="I2032" s="90">
        <f>SUMIF(SALIDA[CODIGO],STOCKSANLUIS[[#This Row],[CODIGO]],SALIDA[CANTIDAD])</f>
        <v>1</v>
      </c>
      <c r="J2032" s="90">
        <f>STOCKSANLUIS[[#This Row],[STOCK ALM1]]-STOCKSANLUIS[[#This Row],[SALIDA]]</f>
        <v>0</v>
      </c>
      <c r="K2032" s="90" t="str">
        <f>VLOOKUP(STOCKSANLUIS[[#This Row],[CODIGO]],CLASIFICACION[],6,FALSE)</f>
        <v>B</v>
      </c>
      <c r="L2032" s="90">
        <f>IFERROR(VLOOKUP(STOCKSANLUIS[[#This Row],[CODIGO]],STOCK_STARSOFT[],3,FALSE),0)</f>
        <v>0</v>
      </c>
      <c r="M2032" s="90" t="str">
        <f>IF(STOCKSANLUIS[[#This Row],[STOCK ACTUAL]]=STOCKSANLUIS[[#This Row],[STOCK_STARSOFT]],"SIN DIFERENCIA","DIFERENCIA")</f>
        <v>SIN DIFERENCIA</v>
      </c>
    </row>
    <row r="2033" spans="1:13" ht="15" hidden="1" customHeight="1" x14ac:dyDescent="0.25">
      <c r="A2033" s="144" t="s">
        <v>2507</v>
      </c>
      <c r="B2033" s="87" t="s">
        <v>2508</v>
      </c>
      <c r="C2033" s="88">
        <v>2</v>
      </c>
      <c r="D2033" s="89" t="s">
        <v>6</v>
      </c>
      <c r="E2033" s="90" t="str">
        <f>VLOOKUP(STOCKSANLUIS[[#This Row],[CODIGO]],FAMILIAS[],4,FALSE)</f>
        <v>GMCC</v>
      </c>
      <c r="F2033" s="90">
        <v>1</v>
      </c>
      <c r="G2033" s="90" t="s">
        <v>19526</v>
      </c>
      <c r="H2033" s="90">
        <f>SUMIF(INGRESO_MERCADERIA[CODIGO],STOCKSANLUIS[[#This Row],[CODIGO]],INGRESO_MERCADERIA[INGRESO])</f>
        <v>7</v>
      </c>
      <c r="I2033" s="90">
        <f>SUMIF(SALIDA[CODIGO],STOCKSANLUIS[[#This Row],[CODIGO]],SALIDA[CANTIDAD])</f>
        <v>1</v>
      </c>
      <c r="J2033" s="90">
        <f>STOCKSANLUIS[[#This Row],[STOCK ALM1]]-STOCKSANLUIS[[#This Row],[SALIDA]]</f>
        <v>6</v>
      </c>
      <c r="K2033" s="90" t="str">
        <f>VLOOKUP(STOCKSANLUIS[[#This Row],[CODIGO]],CLASIFICACION[],6,FALSE)</f>
        <v>B</v>
      </c>
      <c r="L2033" s="90">
        <f>IFERROR(VLOOKUP(STOCKSANLUIS[[#This Row],[CODIGO]],STOCK_STARSOFT[],3,FALSE),0)</f>
        <v>6</v>
      </c>
      <c r="M2033" s="90" t="str">
        <f>IF(STOCKSANLUIS[[#This Row],[STOCK ACTUAL]]=STOCKSANLUIS[[#This Row],[STOCK_STARSOFT]],"SIN DIFERENCIA","DIFERENCIA")</f>
        <v>SIN DIFERENCIA</v>
      </c>
    </row>
    <row r="2034" spans="1:13" ht="15" hidden="1" customHeight="1" x14ac:dyDescent="0.25">
      <c r="A2034" s="144" t="s">
        <v>19206</v>
      </c>
      <c r="B2034" s="87" t="s">
        <v>19208</v>
      </c>
      <c r="C2034" s="88">
        <v>35</v>
      </c>
      <c r="D2034" s="89" t="s">
        <v>6</v>
      </c>
      <c r="E2034" s="90" t="str">
        <f>VLOOKUP(STOCKSANLUIS[[#This Row],[CODIGO]],FAMILIAS[],4,FALSE)</f>
        <v>WINCELL</v>
      </c>
      <c r="F2034" s="90">
        <v>1</v>
      </c>
      <c r="G2034" s="90" t="s">
        <v>19524</v>
      </c>
      <c r="H2034" s="90">
        <f>SUMIF(INGRESO_MERCADERIA[CODIGO],STOCKSANLUIS[[#This Row],[CODIGO]],INGRESO_MERCADERIA[INGRESO])</f>
        <v>35</v>
      </c>
      <c r="I2034" s="90">
        <f>SUMIF(SALIDA[CODIGO],STOCKSANLUIS[[#This Row],[CODIGO]],SALIDA[CANTIDAD])</f>
        <v>14</v>
      </c>
      <c r="J2034" s="90">
        <f>STOCKSANLUIS[[#This Row],[STOCK ALM1]]-STOCKSANLUIS[[#This Row],[SALIDA]]</f>
        <v>21</v>
      </c>
      <c r="K2034" s="90" t="str">
        <f>VLOOKUP(STOCKSANLUIS[[#This Row],[CODIGO]],CLASIFICACION[],6,FALSE)</f>
        <v>C</v>
      </c>
      <c r="L2034" s="90">
        <f>IFERROR(VLOOKUP(STOCKSANLUIS[[#This Row],[CODIGO]],STOCK_STARSOFT[],3,FALSE),0)</f>
        <v>21</v>
      </c>
      <c r="M2034" s="90" t="str">
        <f>IF(STOCKSANLUIS[[#This Row],[STOCK ACTUAL]]=STOCKSANLUIS[[#This Row],[STOCK_STARSOFT]],"SIN DIFERENCIA","DIFERENCIA")</f>
        <v>SIN DIFERENCIA</v>
      </c>
    </row>
    <row r="2035" spans="1:13" ht="15" hidden="1" customHeight="1" x14ac:dyDescent="0.25">
      <c r="A2035" s="144" t="s">
        <v>3868</v>
      </c>
      <c r="B2035" s="87" t="s">
        <v>3869</v>
      </c>
      <c r="C2035" s="88">
        <v>2</v>
      </c>
      <c r="D2035" s="89" t="s">
        <v>6</v>
      </c>
      <c r="E2035" s="90" t="str">
        <f>VLOOKUP(STOCKSANLUIS[[#This Row],[CODIGO]],FAMILIAS[],4,FALSE)</f>
        <v>STAR COLD</v>
      </c>
      <c r="F2035" s="90">
        <v>1</v>
      </c>
      <c r="G2035" s="90" t="s">
        <v>19524</v>
      </c>
      <c r="H2035" s="90">
        <f>SUMIF(INGRESO_MERCADERIA[CODIGO],STOCKSANLUIS[[#This Row],[CODIGO]],INGRESO_MERCADERIA[INGRESO])</f>
        <v>2</v>
      </c>
      <c r="I2035" s="90">
        <f>SUMIF(SALIDA[CODIGO],STOCKSANLUIS[[#This Row],[CODIGO]],SALIDA[CANTIDAD])</f>
        <v>1</v>
      </c>
      <c r="J2035" s="90">
        <f>STOCKSANLUIS[[#This Row],[STOCK ALM1]]-STOCKSANLUIS[[#This Row],[SALIDA]]</f>
        <v>1</v>
      </c>
      <c r="K2035" s="90" t="str">
        <f>VLOOKUP(STOCKSANLUIS[[#This Row],[CODIGO]],CLASIFICACION[],6,FALSE)</f>
        <v>C</v>
      </c>
      <c r="L2035" s="90">
        <f>IFERROR(VLOOKUP(STOCKSANLUIS[[#This Row],[CODIGO]],STOCK_STARSOFT[],3,FALSE),0)</f>
        <v>1</v>
      </c>
      <c r="M2035" s="90" t="str">
        <f>IF(STOCKSANLUIS[[#This Row],[STOCK ACTUAL]]=STOCKSANLUIS[[#This Row],[STOCK_STARSOFT]],"SIN DIFERENCIA","DIFERENCIA")</f>
        <v>SIN DIFERENCIA</v>
      </c>
    </row>
    <row r="2036" spans="1:13" ht="15" hidden="1" customHeight="1" x14ac:dyDescent="0.25">
      <c r="A2036" s="239" t="s">
        <v>22286</v>
      </c>
      <c r="B2036" s="148" t="s">
        <v>2514</v>
      </c>
      <c r="C2036" s="105"/>
      <c r="D2036" s="106"/>
      <c r="E2036" s="107" t="str">
        <f>VLOOKUP(STOCKSANLUIS[[#This Row],[CODIGO]],FAMILIAS[],4,FALSE)</f>
        <v>GMCC</v>
      </c>
      <c r="F2036" s="107"/>
      <c r="G2036" s="90" t="s">
        <v>19526</v>
      </c>
      <c r="H2036" s="107">
        <f>SUMIF(INGRESO_MERCADERIA[CODIGO],STOCKSANLUIS[[#This Row],[CODIGO]],INGRESO_MERCADERIA[INGRESO])</f>
        <v>2</v>
      </c>
      <c r="I2036" s="107">
        <f>SUMIF(SALIDA[CODIGO],STOCKSANLUIS[[#This Row],[CODIGO]],SALIDA[CANTIDAD])</f>
        <v>0</v>
      </c>
      <c r="J2036" s="107">
        <f>STOCKSANLUIS[[#This Row],[STOCK ALM1]]-STOCKSANLUIS[[#This Row],[SALIDA]]</f>
        <v>2</v>
      </c>
      <c r="K2036" s="107" t="str">
        <f>VLOOKUP(STOCKSANLUIS[[#This Row],[CODIGO]],CLASIFICACION[],6,FALSE)</f>
        <v>B</v>
      </c>
      <c r="L2036" s="107">
        <f>IFERROR(VLOOKUP(STOCKSANLUIS[[#This Row],[CODIGO]],STOCK_STARSOFT[],3,FALSE),0)</f>
        <v>2</v>
      </c>
      <c r="M2036" s="107" t="str">
        <f>IF(STOCKSANLUIS[[#This Row],[STOCK ACTUAL]]=STOCKSANLUIS[[#This Row],[STOCK_STARSOFT]],"SIN DIFERENCIA","DIFERENCIA")</f>
        <v>SIN DIFERENCIA</v>
      </c>
    </row>
    <row r="2037" spans="1:13" ht="15" hidden="1" customHeight="1" x14ac:dyDescent="0.25">
      <c r="A2037" s="144" t="s">
        <v>2693</v>
      </c>
      <c r="B2037" s="87" t="s">
        <v>2694</v>
      </c>
      <c r="C2037" s="88">
        <v>0</v>
      </c>
      <c r="D2037" s="89" t="s">
        <v>6</v>
      </c>
      <c r="E2037" s="90" t="str">
        <f>VLOOKUP(STOCKSANLUIS[[#This Row],[CODIGO]],FAMILIAS[],4,FALSE)</f>
        <v>THE CHEMOURS</v>
      </c>
      <c r="F2037" s="90">
        <v>1</v>
      </c>
      <c r="G2037" s="90" t="s">
        <v>19526</v>
      </c>
      <c r="H2037" s="90">
        <f>SUMIF(INGRESO_MERCADERIA[CODIGO],STOCKSANLUIS[[#This Row],[CODIGO]],INGRESO_MERCADERIA[INGRESO])</f>
        <v>84</v>
      </c>
      <c r="I2037" s="90">
        <f>SUMIF(SALIDA[CODIGO],STOCKSANLUIS[[#This Row],[CODIGO]],SALIDA[CANTIDAD])</f>
        <v>84</v>
      </c>
      <c r="J2037" s="90">
        <f>STOCKSANLUIS[[#This Row],[STOCK ALM1]]-STOCKSANLUIS[[#This Row],[SALIDA]]</f>
        <v>0</v>
      </c>
      <c r="K2037" s="90" t="str">
        <f>VLOOKUP(STOCKSANLUIS[[#This Row],[CODIGO]],CLASIFICACION[],6,FALSE)</f>
        <v>A</v>
      </c>
      <c r="L2037" s="90">
        <f>IFERROR(VLOOKUP(STOCKSANLUIS[[#This Row],[CODIGO]],STOCK_STARSOFT[],3,FALSE),0)</f>
        <v>0</v>
      </c>
      <c r="M2037" s="90" t="str">
        <f>IF(STOCKSANLUIS[[#This Row],[STOCK ACTUAL]]=STOCKSANLUIS[[#This Row],[STOCK_STARSOFT]],"SIN DIFERENCIA","DIFERENCIA")</f>
        <v>SIN DIFERENCIA</v>
      </c>
    </row>
    <row r="2038" spans="1:13" ht="15" hidden="1" customHeight="1" x14ac:dyDescent="0.25">
      <c r="A2038" s="144" t="s">
        <v>1576</v>
      </c>
      <c r="B2038" s="87" t="s">
        <v>1577</v>
      </c>
      <c r="C2038" s="88">
        <v>10</v>
      </c>
      <c r="D2038" s="89" t="s">
        <v>6</v>
      </c>
      <c r="E2038" s="90" t="str">
        <f>VLOOKUP(STOCKSANLUIS[[#This Row],[CODIGO]],FAMILIAS[],4,FALSE)</f>
        <v>SAUERMANN</v>
      </c>
      <c r="F2038" s="90">
        <v>1</v>
      </c>
      <c r="G2038" s="90" t="s">
        <v>19524</v>
      </c>
      <c r="H2038" s="90">
        <f>SUMIF(INGRESO_MERCADERIA[CODIGO],STOCKSANLUIS[[#This Row],[CODIGO]],INGRESO_MERCADERIA[INGRESO])</f>
        <v>29</v>
      </c>
      <c r="I2038" s="90">
        <f>SUMIF(SALIDA[CODIGO],STOCKSANLUIS[[#This Row],[CODIGO]],SALIDA[CANTIDAD])</f>
        <v>29</v>
      </c>
      <c r="J2038" s="90">
        <f>STOCKSANLUIS[[#This Row],[STOCK ALM1]]-STOCKSANLUIS[[#This Row],[SALIDA]]</f>
        <v>0</v>
      </c>
      <c r="K2038" s="90" t="str">
        <f>VLOOKUP(STOCKSANLUIS[[#This Row],[CODIGO]],CLASIFICACION[],6,FALSE)</f>
        <v>A</v>
      </c>
      <c r="L2038" s="90">
        <f>IFERROR(VLOOKUP(STOCKSANLUIS[[#This Row],[CODIGO]],STOCK_STARSOFT[],3,FALSE),0)</f>
        <v>0</v>
      </c>
      <c r="M2038" s="90" t="str">
        <f>IF(STOCKSANLUIS[[#This Row],[STOCK ACTUAL]]=STOCKSANLUIS[[#This Row],[STOCK_STARSOFT]],"SIN DIFERENCIA","DIFERENCIA")</f>
        <v>SIN DIFERENCIA</v>
      </c>
    </row>
    <row r="2039" spans="1:13" ht="15" hidden="1" customHeight="1" x14ac:dyDescent="0.25">
      <c r="A2039" s="222" t="s">
        <v>22048</v>
      </c>
      <c r="B2039" s="104" t="s">
        <v>22049</v>
      </c>
      <c r="C2039" s="105"/>
      <c r="D2039" s="89" t="s">
        <v>6</v>
      </c>
      <c r="E2039" s="107" t="str">
        <f>VLOOKUP(STOCKSANLUIS[[#This Row],[CODIGO]],FAMILIAS[],4,FALSE)</f>
        <v>STAR COLD</v>
      </c>
      <c r="F2039" s="107">
        <v>1</v>
      </c>
      <c r="G2039" s="90" t="s">
        <v>21525</v>
      </c>
      <c r="H2039" s="107">
        <f>SUMIF(INGRESO_MERCADERIA[CODIGO],STOCKSANLUIS[[#This Row],[CODIGO]],INGRESO_MERCADERIA[INGRESO])</f>
        <v>221</v>
      </c>
      <c r="I2039" s="107">
        <f>SUMIF(SALIDA[CODIGO],STOCKSANLUIS[[#This Row],[CODIGO]],SALIDA[CANTIDAD])</f>
        <v>221</v>
      </c>
      <c r="J2039" s="107">
        <f>STOCKSANLUIS[[#This Row],[STOCK ALM1]]-STOCKSANLUIS[[#This Row],[SALIDA]]</f>
        <v>0</v>
      </c>
      <c r="K2039" s="107" t="str">
        <f>VLOOKUP(STOCKSANLUIS[[#This Row],[CODIGO]],CLASIFICACION[],6,FALSE)</f>
        <v>B</v>
      </c>
      <c r="L2039" s="107">
        <f>IFERROR(VLOOKUP(STOCKSANLUIS[[#This Row],[CODIGO]],STOCK_STARSOFT[],3,FALSE),0)</f>
        <v>0</v>
      </c>
      <c r="M2039" s="107" t="str">
        <f>IF(STOCKSANLUIS[[#This Row],[STOCK ACTUAL]]=STOCKSANLUIS[[#This Row],[STOCK_STARSOFT]],"SIN DIFERENCIA","DIFERENCIA")</f>
        <v>SIN DIFERENCIA</v>
      </c>
    </row>
    <row r="2040" spans="1:13" ht="15" hidden="1" customHeight="1" x14ac:dyDescent="0.25">
      <c r="A2040" s="144" t="s">
        <v>485</v>
      </c>
      <c r="B2040" s="87" t="s">
        <v>486</v>
      </c>
      <c r="C2040" s="88">
        <v>1338</v>
      </c>
      <c r="D2040" s="89" t="s">
        <v>6</v>
      </c>
      <c r="E2040" s="90" t="str">
        <f>VLOOKUP(STOCKSANLUIS[[#This Row],[CODIGO]],FAMILIAS[],4,FALSE)</f>
        <v>HARRIS</v>
      </c>
      <c r="F2040" s="90">
        <v>1</v>
      </c>
      <c r="G2040" s="90" t="s">
        <v>19526</v>
      </c>
      <c r="H2040" s="90">
        <f>SUMIF(INGRESO_MERCADERIA[CODIGO],STOCKSANLUIS[[#This Row],[CODIGO]],INGRESO_MERCADERIA[INGRESO])</f>
        <v>8895</v>
      </c>
      <c r="I2040" s="90">
        <f>SUMIF(SALIDA[CODIGO],STOCKSANLUIS[[#This Row],[CODIGO]],SALIDA[CANTIDAD])</f>
        <v>7873</v>
      </c>
      <c r="J2040" s="90">
        <f>STOCKSANLUIS[[#This Row],[STOCK ALM1]]-STOCKSANLUIS[[#This Row],[SALIDA]]</f>
        <v>1022</v>
      </c>
      <c r="K2040" s="90" t="str">
        <f>VLOOKUP(STOCKSANLUIS[[#This Row],[CODIGO]],CLASIFICACION[],6,FALSE)</f>
        <v>A</v>
      </c>
      <c r="L2040" s="90">
        <f>IFERROR(VLOOKUP(STOCKSANLUIS[[#This Row],[CODIGO]],STOCK_STARSOFT[],3,FALSE),0)</f>
        <v>1022</v>
      </c>
      <c r="M2040" s="90" t="str">
        <f>IF(STOCKSANLUIS[[#This Row],[STOCK ACTUAL]]=STOCKSANLUIS[[#This Row],[STOCK_STARSOFT]],"SIN DIFERENCIA","DIFERENCIA")</f>
        <v>SIN DIFERENCIA</v>
      </c>
    </row>
    <row r="2041" spans="1:13" ht="15" hidden="1" customHeight="1" x14ac:dyDescent="0.25">
      <c r="A2041" s="144" t="s">
        <v>3092</v>
      </c>
      <c r="B2041" s="87" t="s">
        <v>3093</v>
      </c>
      <c r="C2041" s="88">
        <v>5</v>
      </c>
      <c r="D2041" s="89" t="s">
        <v>6</v>
      </c>
      <c r="E2041" s="90" t="str">
        <f>VLOOKUP(STOCKSANLUIS[[#This Row],[CODIGO]],FAMILIAS[],4,FALSE)</f>
        <v>THE CHEMOURS</v>
      </c>
      <c r="F2041" s="90">
        <v>1</v>
      </c>
      <c r="G2041" s="90" t="s">
        <v>19526</v>
      </c>
      <c r="H2041" s="90">
        <f>SUMIF(INGRESO_MERCADERIA[CODIGO],STOCKSANLUIS[[#This Row],[CODIGO]],INGRESO_MERCADERIA[INGRESO])</f>
        <v>10</v>
      </c>
      <c r="I2041" s="90">
        <f>SUMIF(SALIDA[CODIGO],STOCKSANLUIS[[#This Row],[CODIGO]],SALIDA[CANTIDAD])</f>
        <v>10</v>
      </c>
      <c r="J2041" s="90">
        <f>STOCKSANLUIS[[#This Row],[STOCK ALM1]]-STOCKSANLUIS[[#This Row],[SALIDA]]</f>
        <v>0</v>
      </c>
      <c r="K2041" s="90" t="str">
        <f>VLOOKUP(STOCKSANLUIS[[#This Row],[CODIGO]],CLASIFICACION[],6,FALSE)</f>
        <v>C</v>
      </c>
      <c r="L2041" s="90">
        <f>IFERROR(VLOOKUP(STOCKSANLUIS[[#This Row],[CODIGO]],STOCK_STARSOFT[],3,FALSE),0)</f>
        <v>0</v>
      </c>
      <c r="M2041" s="90" t="str">
        <f>IF(STOCKSANLUIS[[#This Row],[STOCK ACTUAL]]=STOCKSANLUIS[[#This Row],[STOCK_STARSOFT]],"SIN DIFERENCIA","DIFERENCIA")</f>
        <v>SIN DIFERENCIA</v>
      </c>
    </row>
    <row r="2042" spans="1:13" ht="15" hidden="1" customHeight="1" x14ac:dyDescent="0.25">
      <c r="A2042" s="144" t="s">
        <v>2707</v>
      </c>
      <c r="B2042" s="87" t="s">
        <v>2708</v>
      </c>
      <c r="C2042" s="88">
        <v>0</v>
      </c>
      <c r="D2042" s="89" t="s">
        <v>6</v>
      </c>
      <c r="E2042" s="90" t="str">
        <f>VLOOKUP(STOCKSANLUIS[[#This Row],[CODIGO]],FAMILIAS[],4,FALSE)</f>
        <v>HARRIS</v>
      </c>
      <c r="F2042" s="90">
        <v>1</v>
      </c>
      <c r="G2042" s="90" t="s">
        <v>19526</v>
      </c>
      <c r="H2042" s="90">
        <f>SUMIF(INGRESO_MERCADERIA[CODIGO],STOCKSANLUIS[[#This Row],[CODIGO]],INGRESO_MERCADERIA[INGRESO])</f>
        <v>24</v>
      </c>
      <c r="I2042" s="90">
        <f>SUMIF(SALIDA[CODIGO],STOCKSANLUIS[[#This Row],[CODIGO]],SALIDA[CANTIDAD])</f>
        <v>19</v>
      </c>
      <c r="J2042" s="90">
        <f>STOCKSANLUIS[[#This Row],[STOCK ALM1]]-STOCKSANLUIS[[#This Row],[SALIDA]]</f>
        <v>5</v>
      </c>
      <c r="K2042" s="90" t="str">
        <f>VLOOKUP(STOCKSANLUIS[[#This Row],[CODIGO]],CLASIFICACION[],6,FALSE)</f>
        <v>C</v>
      </c>
      <c r="L2042" s="90">
        <f>IFERROR(VLOOKUP(STOCKSANLUIS[[#This Row],[CODIGO]],STOCK_STARSOFT[],3,FALSE),0)</f>
        <v>5</v>
      </c>
      <c r="M2042" s="90" t="str">
        <f>IF(STOCKSANLUIS[[#This Row],[STOCK ACTUAL]]=STOCKSANLUIS[[#This Row],[STOCK_STARSOFT]],"SIN DIFERENCIA","DIFERENCIA")</f>
        <v>SIN DIFERENCIA</v>
      </c>
    </row>
    <row r="2043" spans="1:13" ht="15" hidden="1" customHeight="1" x14ac:dyDescent="0.25">
      <c r="A2043" s="144" t="s">
        <v>3410</v>
      </c>
      <c r="B2043" s="87" t="s">
        <v>3411</v>
      </c>
      <c r="C2043" s="88">
        <v>245</v>
      </c>
      <c r="D2043" s="89" t="s">
        <v>6</v>
      </c>
      <c r="E2043" s="90" t="str">
        <f>VLOOKUP(STOCKSANLUIS[[#This Row],[CODIGO]],FAMILIAS[],4,FALSE)</f>
        <v>HARRIS</v>
      </c>
      <c r="F2043" s="90">
        <v>1</v>
      </c>
      <c r="G2043" s="90" t="s">
        <v>19526</v>
      </c>
      <c r="H2043" s="90">
        <f>SUMIF(INGRESO_MERCADERIA[CODIGO],STOCKSANLUIS[[#This Row],[CODIGO]],INGRESO_MERCADERIA[INGRESO])</f>
        <v>1780</v>
      </c>
      <c r="I2043" s="90">
        <f>SUMIF(SALIDA[CODIGO],STOCKSANLUIS[[#This Row],[CODIGO]],SALIDA[CANTIDAD])</f>
        <v>1170</v>
      </c>
      <c r="J2043" s="90">
        <f>STOCKSANLUIS[[#This Row],[STOCK ALM1]]-STOCKSANLUIS[[#This Row],[SALIDA]]</f>
        <v>610</v>
      </c>
      <c r="K2043" s="90" t="str">
        <f>VLOOKUP(STOCKSANLUIS[[#This Row],[CODIGO]],CLASIFICACION[],6,FALSE)</f>
        <v>B</v>
      </c>
      <c r="L2043" s="90">
        <f>IFERROR(VLOOKUP(STOCKSANLUIS[[#This Row],[CODIGO]],STOCK_STARSOFT[],3,FALSE),0)</f>
        <v>610</v>
      </c>
      <c r="M2043" s="90" t="str">
        <f>IF(STOCKSANLUIS[[#This Row],[STOCK ACTUAL]]=STOCKSANLUIS[[#This Row],[STOCK_STARSOFT]],"SIN DIFERENCIA","DIFERENCIA")</f>
        <v>SIN DIFERENCIA</v>
      </c>
    </row>
    <row r="2044" spans="1:13" ht="15" hidden="1" customHeight="1" x14ac:dyDescent="0.25">
      <c r="A2044" s="144" t="s">
        <v>491</v>
      </c>
      <c r="B2044" s="87" t="s">
        <v>492</v>
      </c>
      <c r="C2044" s="88">
        <v>0</v>
      </c>
      <c r="D2044" s="89" t="s">
        <v>6</v>
      </c>
      <c r="E2044" s="90" t="str">
        <f>VLOOKUP(STOCKSANLUIS[[#This Row],[CODIGO]],FAMILIAS[],4,FALSE)</f>
        <v>HARRIS</v>
      </c>
      <c r="F2044" s="90">
        <v>1</v>
      </c>
      <c r="G2044" s="90" t="s">
        <v>19526</v>
      </c>
      <c r="H2044" s="90">
        <f>SUMIF(INGRESO_MERCADERIA[CODIGO],STOCKSANLUIS[[#This Row],[CODIGO]],INGRESO_MERCADERIA[INGRESO])</f>
        <v>65</v>
      </c>
      <c r="I2044" s="90">
        <f>SUMIF(SALIDA[CODIGO],STOCKSANLUIS[[#This Row],[CODIGO]],SALIDA[CANTIDAD])</f>
        <v>65</v>
      </c>
      <c r="J2044" s="90">
        <f>STOCKSANLUIS[[#This Row],[STOCK ALM1]]-STOCKSANLUIS[[#This Row],[SALIDA]]</f>
        <v>0</v>
      </c>
      <c r="K2044" s="90" t="str">
        <f>VLOOKUP(STOCKSANLUIS[[#This Row],[CODIGO]],CLASIFICACION[],6,FALSE)</f>
        <v>C</v>
      </c>
      <c r="L2044" s="90">
        <f>IFERROR(VLOOKUP(STOCKSANLUIS[[#This Row],[CODIGO]],STOCK_STARSOFT[],3,FALSE),0)</f>
        <v>0</v>
      </c>
      <c r="M2044" s="90" t="str">
        <f>IF(STOCKSANLUIS[[#This Row],[STOCK ACTUAL]]=STOCKSANLUIS[[#This Row],[STOCK_STARSOFT]],"SIN DIFERENCIA","DIFERENCIA")</f>
        <v>SIN DIFERENCIA</v>
      </c>
    </row>
    <row r="2045" spans="1:13" ht="15" hidden="1" customHeight="1" x14ac:dyDescent="0.25">
      <c r="A2045" s="144" t="s">
        <v>4009</v>
      </c>
      <c r="B2045" s="87" t="s">
        <v>4010</v>
      </c>
      <c r="C2045" s="88">
        <v>1</v>
      </c>
      <c r="D2045" s="89" t="s">
        <v>6</v>
      </c>
      <c r="E2045" s="90" t="str">
        <f>VLOOKUP(STOCKSANLUIS[[#This Row],[CODIGO]],FAMILIAS[],4,FALSE)</f>
        <v>TEMP BLUE</v>
      </c>
      <c r="F2045" s="90">
        <v>1</v>
      </c>
      <c r="G2045" s="90" t="s">
        <v>19525</v>
      </c>
      <c r="H2045" s="90">
        <f>SUMIF(INGRESO_MERCADERIA[CODIGO],STOCKSANLUIS[[#This Row],[CODIGO]],INGRESO_MERCADERIA[INGRESO])</f>
        <v>1</v>
      </c>
      <c r="I2045" s="90">
        <f>SUMIF(SALIDA[CODIGO],STOCKSANLUIS[[#This Row],[CODIGO]],SALIDA[CANTIDAD])</f>
        <v>1</v>
      </c>
      <c r="J2045" s="90">
        <f>STOCKSANLUIS[[#This Row],[STOCK ALM1]]-STOCKSANLUIS[[#This Row],[SALIDA]]</f>
        <v>0</v>
      </c>
      <c r="K2045" s="90" t="str">
        <f>VLOOKUP(STOCKSANLUIS[[#This Row],[CODIGO]],CLASIFICACION[],6,FALSE)</f>
        <v>A</v>
      </c>
      <c r="L2045" s="90">
        <f>IFERROR(VLOOKUP(STOCKSANLUIS[[#This Row],[CODIGO]],STOCK_STARSOFT[],3,FALSE),0)</f>
        <v>0</v>
      </c>
      <c r="M2045" s="90" t="str">
        <f>IF(STOCKSANLUIS[[#This Row],[STOCK ACTUAL]]=STOCKSANLUIS[[#This Row],[STOCK_STARSOFT]],"SIN DIFERENCIA","DIFERENCIA")</f>
        <v>SIN DIFERENCIA</v>
      </c>
    </row>
    <row r="2046" spans="1:13" ht="15" hidden="1" customHeight="1" x14ac:dyDescent="0.25">
      <c r="A2046" s="144" t="s">
        <v>3830</v>
      </c>
      <c r="B2046" s="87" t="s">
        <v>3831</v>
      </c>
      <c r="C2046" s="88">
        <v>9</v>
      </c>
      <c r="D2046" s="89" t="s">
        <v>6</v>
      </c>
      <c r="E2046" s="90" t="str">
        <f>VLOOKUP(STOCKSANLUIS[[#This Row],[CODIGO]],FAMILIAS[],4,FALSE)</f>
        <v>WINCELL</v>
      </c>
      <c r="F2046" s="90">
        <v>1</v>
      </c>
      <c r="G2046" s="90" t="s">
        <v>19524</v>
      </c>
      <c r="H2046" s="90">
        <f>SUMIF(INGRESO_MERCADERIA[CODIGO],STOCKSANLUIS[[#This Row],[CODIGO]],INGRESO_MERCADERIA[INGRESO])</f>
        <v>9</v>
      </c>
      <c r="I2046" s="90">
        <f>SUMIF(SALIDA[CODIGO],STOCKSANLUIS[[#This Row],[CODIGO]],SALIDA[CANTIDAD])</f>
        <v>9</v>
      </c>
      <c r="J2046" s="90">
        <f>STOCKSANLUIS[[#This Row],[STOCK ALM1]]-STOCKSANLUIS[[#This Row],[SALIDA]]</f>
        <v>0</v>
      </c>
      <c r="K2046" s="90" t="str">
        <f>VLOOKUP(STOCKSANLUIS[[#This Row],[CODIGO]],CLASIFICACION[],6,FALSE)</f>
        <v>C</v>
      </c>
      <c r="L2046" s="90">
        <f>IFERROR(VLOOKUP(STOCKSANLUIS[[#This Row],[CODIGO]],STOCK_STARSOFT[],3,FALSE),0)</f>
        <v>0</v>
      </c>
      <c r="M2046" s="90" t="str">
        <f>IF(STOCKSANLUIS[[#This Row],[STOCK ACTUAL]]=STOCKSANLUIS[[#This Row],[STOCK_STARSOFT]],"SIN DIFERENCIA","DIFERENCIA")</f>
        <v>SIN DIFERENCIA</v>
      </c>
    </row>
    <row r="2047" spans="1:13" ht="15" hidden="1" customHeight="1" x14ac:dyDescent="0.25">
      <c r="A2047" s="144" t="s">
        <v>3832</v>
      </c>
      <c r="B2047" s="87" t="s">
        <v>3833</v>
      </c>
      <c r="C2047" s="88">
        <v>0</v>
      </c>
      <c r="D2047" s="89" t="s">
        <v>6</v>
      </c>
      <c r="E2047" s="90" t="str">
        <f>VLOOKUP(STOCKSANLUIS[[#This Row],[CODIGO]],FAMILIAS[],4,FALSE)</f>
        <v>WINCELL</v>
      </c>
      <c r="F2047" s="90">
        <v>1</v>
      </c>
      <c r="G2047" s="90" t="s">
        <v>19524</v>
      </c>
      <c r="H2047" s="90">
        <f>SUMIF(INGRESO_MERCADERIA[CODIGO],STOCKSANLUIS[[#This Row],[CODIGO]],INGRESO_MERCADERIA[INGRESO])</f>
        <v>56</v>
      </c>
      <c r="I2047" s="90">
        <f>SUMIF(SALIDA[CODIGO],STOCKSANLUIS[[#This Row],[CODIGO]],SALIDA[CANTIDAD])</f>
        <v>16</v>
      </c>
      <c r="J2047" s="90">
        <f>STOCKSANLUIS[[#This Row],[STOCK ALM1]]-STOCKSANLUIS[[#This Row],[SALIDA]]</f>
        <v>40</v>
      </c>
      <c r="K2047" s="90" t="str">
        <f>VLOOKUP(STOCKSANLUIS[[#This Row],[CODIGO]],CLASIFICACION[],6,FALSE)</f>
        <v>C</v>
      </c>
      <c r="L2047" s="90">
        <f>IFERROR(VLOOKUP(STOCKSANLUIS[[#This Row],[CODIGO]],STOCK_STARSOFT[],3,FALSE),0)</f>
        <v>40</v>
      </c>
      <c r="M2047" s="90" t="str">
        <f>IF(STOCKSANLUIS[[#This Row],[STOCK ACTUAL]]=STOCKSANLUIS[[#This Row],[STOCK_STARSOFT]],"SIN DIFERENCIA","DIFERENCIA")</f>
        <v>SIN DIFERENCIA</v>
      </c>
    </row>
    <row r="2048" spans="1:13" hidden="1" x14ac:dyDescent="0.25">
      <c r="A2048" s="144" t="s">
        <v>4011</v>
      </c>
      <c r="B2048" s="87" t="s">
        <v>4012</v>
      </c>
      <c r="C2048" s="88">
        <v>2</v>
      </c>
      <c r="D2048" s="89" t="s">
        <v>6</v>
      </c>
      <c r="E2048" s="90" t="str">
        <f>VLOOKUP(STOCKSANLUIS[[#This Row],[CODIGO]],FAMILIAS[],4,FALSE)</f>
        <v>TEMP BLUE</v>
      </c>
      <c r="F2048" s="90">
        <v>1</v>
      </c>
      <c r="G2048" s="90" t="s">
        <v>19525</v>
      </c>
      <c r="H2048" s="90">
        <f>SUMIF(INGRESO_MERCADERIA[CODIGO],STOCKSANLUIS[[#This Row],[CODIGO]],INGRESO_MERCADERIA[INGRESO])</f>
        <v>12</v>
      </c>
      <c r="I2048" s="90">
        <f>SUMIF(SALIDA[CODIGO],STOCKSANLUIS[[#This Row],[CODIGO]],SALIDA[CANTIDAD])</f>
        <v>12</v>
      </c>
      <c r="J2048" s="90">
        <f>STOCKSANLUIS[[#This Row],[STOCK ALM1]]-STOCKSANLUIS[[#This Row],[SALIDA]]</f>
        <v>0</v>
      </c>
      <c r="K2048" s="90" t="str">
        <f>VLOOKUP(STOCKSANLUIS[[#This Row],[CODIGO]],CLASIFICACION[],6,FALSE)</f>
        <v>A</v>
      </c>
      <c r="L2048" s="90">
        <f>IFERROR(VLOOKUP(STOCKSANLUIS[[#This Row],[CODIGO]],STOCK_STARSOFT[],3,FALSE),0)</f>
        <v>0</v>
      </c>
      <c r="M2048" s="90" t="str">
        <f>IF(STOCKSANLUIS[[#This Row],[STOCK ACTUAL]]=STOCKSANLUIS[[#This Row],[STOCK_STARSOFT]],"SIN DIFERENCIA","DIFERENCIA")</f>
        <v>SIN DIFERENCIA</v>
      </c>
    </row>
    <row r="2049" spans="1:13" hidden="1" x14ac:dyDescent="0.25">
      <c r="A2049" s="144" t="s">
        <v>375</v>
      </c>
      <c r="B2049" s="87" t="s">
        <v>376</v>
      </c>
      <c r="C2049" s="88">
        <v>0</v>
      </c>
      <c r="D2049" s="89" t="s">
        <v>6</v>
      </c>
      <c r="E2049" s="90" t="str">
        <f>VLOOKUP(STOCKSANLUIS[[#This Row],[CODIGO]],FAMILIAS[],4,FALSE)</f>
        <v>ICEAGE- ZHEJIANG JIAHE PIPES</v>
      </c>
      <c r="F2049" s="90">
        <v>1</v>
      </c>
      <c r="G2049" s="90" t="s">
        <v>19526</v>
      </c>
      <c r="H2049" s="90">
        <f>SUMIF(INGRESO_MERCADERIA[CODIGO],STOCKSANLUIS[[#This Row],[CODIGO]],INGRESO_MERCADERIA[INGRESO])</f>
        <v>160</v>
      </c>
      <c r="I2049" s="90">
        <f>SUMIF(SALIDA[CODIGO],STOCKSANLUIS[[#This Row],[CODIGO]],SALIDA[CANTIDAD])</f>
        <v>128</v>
      </c>
      <c r="J2049" s="90">
        <f>STOCKSANLUIS[[#This Row],[STOCK ALM1]]-STOCKSANLUIS[[#This Row],[SALIDA]]</f>
        <v>32</v>
      </c>
      <c r="K2049" s="90" t="str">
        <f>VLOOKUP(STOCKSANLUIS[[#This Row],[CODIGO]],CLASIFICACION[],6,FALSE)</f>
        <v>A</v>
      </c>
      <c r="L2049" s="90">
        <f>IFERROR(VLOOKUP(STOCKSANLUIS[[#This Row],[CODIGO]],STOCK_STARSOFT[],3,FALSE),0)</f>
        <v>32</v>
      </c>
      <c r="M2049" s="90" t="str">
        <f>IF(STOCKSANLUIS[[#This Row],[STOCK ACTUAL]]=STOCKSANLUIS[[#This Row],[STOCK_STARSOFT]],"SIN DIFERENCIA","DIFERENCIA")</f>
        <v>SIN DIFERENCIA</v>
      </c>
    </row>
    <row r="2050" spans="1:13" hidden="1" x14ac:dyDescent="0.25">
      <c r="A2050" s="144" t="s">
        <v>377</v>
      </c>
      <c r="B2050" s="87" t="s">
        <v>378</v>
      </c>
      <c r="C2050" s="88">
        <v>0</v>
      </c>
      <c r="D2050" s="89" t="s">
        <v>6</v>
      </c>
      <c r="E2050" s="90" t="str">
        <f>VLOOKUP(STOCKSANLUIS[[#This Row],[CODIGO]],FAMILIAS[],4,FALSE)</f>
        <v>ICEAGE- ZHEJIANG JIAHE PIPES</v>
      </c>
      <c r="F2050" s="90">
        <v>1</v>
      </c>
      <c r="G2050" s="90" t="s">
        <v>19526</v>
      </c>
      <c r="H2050" s="90">
        <f>SUMIF(INGRESO_MERCADERIA[CODIGO],STOCKSANLUIS[[#This Row],[CODIGO]],INGRESO_MERCADERIA[INGRESO])</f>
        <v>110</v>
      </c>
      <c r="I2050" s="90">
        <f>SUMIF(SALIDA[CODIGO],STOCKSANLUIS[[#This Row],[CODIGO]],SALIDA[CANTIDAD])</f>
        <v>56</v>
      </c>
      <c r="J2050" s="90">
        <f>STOCKSANLUIS[[#This Row],[STOCK ALM1]]-STOCKSANLUIS[[#This Row],[SALIDA]]</f>
        <v>54</v>
      </c>
      <c r="K2050" s="90" t="str">
        <f>VLOOKUP(STOCKSANLUIS[[#This Row],[CODIGO]],CLASIFICACION[],6,FALSE)</f>
        <v>A</v>
      </c>
      <c r="L2050" s="90">
        <f>IFERROR(VLOOKUP(STOCKSANLUIS[[#This Row],[CODIGO]],STOCK_STARSOFT[],3,FALSE),0)</f>
        <v>54</v>
      </c>
      <c r="M2050" s="90" t="str">
        <f>IF(STOCKSANLUIS[[#This Row],[STOCK ACTUAL]]=STOCKSANLUIS[[#This Row],[STOCK_STARSOFT]],"SIN DIFERENCIA","DIFERENCIA")</f>
        <v>SIN DIFERENCIA</v>
      </c>
    </row>
    <row r="2051" spans="1:13" hidden="1" x14ac:dyDescent="0.25">
      <c r="A2051" s="151" t="s">
        <v>21734</v>
      </c>
      <c r="B2051" s="104" t="s">
        <v>21735</v>
      </c>
      <c r="C2051" s="105"/>
      <c r="D2051" s="89" t="s">
        <v>6</v>
      </c>
      <c r="E2051" s="90" t="str">
        <f>VLOOKUP(STOCKSANLUIS[[#This Row],[CODIGO]],FAMILIAS[],4,FALSE)</f>
        <v>ZHEJIANG YONGHE</v>
      </c>
      <c r="F2051" s="90">
        <v>1</v>
      </c>
      <c r="G2051" s="107" t="s">
        <v>19526</v>
      </c>
      <c r="H2051" s="107">
        <f>SUMIF(INGRESO_MERCADERIA[CODIGO],STOCKSANLUIS[[#This Row],[CODIGO]],INGRESO_MERCADERIA[INGRESO])</f>
        <v>20</v>
      </c>
      <c r="I2051" s="107">
        <f>SUMIF(SALIDA[CODIGO],STOCKSANLUIS[[#This Row],[CODIGO]],SALIDA[CANTIDAD])</f>
        <v>20</v>
      </c>
      <c r="J2051" s="107">
        <f>STOCKSANLUIS[[#This Row],[STOCK ALM1]]-STOCKSANLUIS[[#This Row],[SALIDA]]</f>
        <v>0</v>
      </c>
      <c r="K2051" s="107" t="str">
        <f>VLOOKUP(STOCKSANLUIS[[#This Row],[CODIGO]],CLASIFICACION[],6,FALSE)</f>
        <v>B</v>
      </c>
      <c r="L2051" s="107">
        <f>IFERROR(VLOOKUP(STOCKSANLUIS[[#This Row],[CODIGO]],STOCK_STARSOFT[],3,FALSE),0)</f>
        <v>0</v>
      </c>
      <c r="M2051" s="107" t="str">
        <f>IF(STOCKSANLUIS[[#This Row],[STOCK ACTUAL]]=STOCKSANLUIS[[#This Row],[STOCK_STARSOFT]],"SIN DIFERENCIA","DIFERENCIA")</f>
        <v>SIN DIFERENCIA</v>
      </c>
    </row>
    <row r="2052" spans="1:13" hidden="1" x14ac:dyDescent="0.25">
      <c r="A2052" s="91" t="s">
        <v>3345</v>
      </c>
      <c r="B2052" s="87" t="s">
        <v>3346</v>
      </c>
      <c r="C2052" s="88">
        <v>0</v>
      </c>
      <c r="D2052" s="89" t="s">
        <v>6</v>
      </c>
      <c r="E2052" s="90" t="str">
        <f>VLOOKUP(STOCKSANLUIS[[#This Row],[CODIGO]],FAMILIAS[],4,FALSE)</f>
        <v>ZHEJIANG YONGHE</v>
      </c>
      <c r="F2052" s="90">
        <v>1</v>
      </c>
      <c r="G2052" s="90" t="s">
        <v>19525</v>
      </c>
      <c r="H2052" s="90">
        <f>SUMIF(INGRESO_MERCADERIA[CODIGO],STOCKSANLUIS[[#This Row],[CODIGO]],INGRESO_MERCADERIA[INGRESO])</f>
        <v>94</v>
      </c>
      <c r="I2052" s="90">
        <f>SUMIF(SALIDA[CODIGO],STOCKSANLUIS[[#This Row],[CODIGO]],SALIDA[CANTIDAD])</f>
        <v>83</v>
      </c>
      <c r="J2052" s="90">
        <f>STOCKSANLUIS[[#This Row],[STOCK ALM1]]-STOCKSANLUIS[[#This Row],[SALIDA]]</f>
        <v>11</v>
      </c>
      <c r="K2052" s="90" t="str">
        <f>VLOOKUP(STOCKSANLUIS[[#This Row],[CODIGO]],CLASIFICACION[],6,FALSE)</f>
        <v>A</v>
      </c>
      <c r="L2052" s="90">
        <f>IFERROR(VLOOKUP(STOCKSANLUIS[[#This Row],[CODIGO]],STOCK_STARSOFT[],3,FALSE),0)</f>
        <v>11</v>
      </c>
      <c r="M2052" s="90" t="str">
        <f>IF(STOCKSANLUIS[[#This Row],[STOCK ACTUAL]]=STOCKSANLUIS[[#This Row],[STOCK_STARSOFT]],"SIN DIFERENCIA","DIFERENCIA")</f>
        <v>SIN DIFERENCIA</v>
      </c>
    </row>
    <row r="2053" spans="1:13" hidden="1" x14ac:dyDescent="0.25">
      <c r="A2053" s="151" t="s">
        <v>21872</v>
      </c>
      <c r="B2053" s="104" t="s">
        <v>21874</v>
      </c>
      <c r="C2053" s="105"/>
      <c r="D2053" s="89" t="s">
        <v>6</v>
      </c>
      <c r="E2053" s="107" t="str">
        <f>VLOOKUP(STOCKSANLUIS[[#This Row],[CODIGO]],FAMILIAS[],4,FALSE)</f>
        <v>FULL GAUGE</v>
      </c>
      <c r="F2053" s="107">
        <v>1</v>
      </c>
      <c r="G2053" s="90" t="s">
        <v>19524</v>
      </c>
      <c r="H2053" s="107">
        <f>SUMIF(INGRESO_MERCADERIA[CODIGO],STOCKSANLUIS[[#This Row],[CODIGO]],INGRESO_MERCADERIA[INGRESO])</f>
        <v>1</v>
      </c>
      <c r="I2053" s="107">
        <f>SUMIF(SALIDA[CODIGO],STOCKSANLUIS[[#This Row],[CODIGO]],SALIDA[CANTIDAD])</f>
        <v>1</v>
      </c>
      <c r="J2053" s="107">
        <f>STOCKSANLUIS[[#This Row],[STOCK ALM1]]-STOCKSANLUIS[[#This Row],[SALIDA]]</f>
        <v>0</v>
      </c>
      <c r="K2053" s="107" t="str">
        <f>VLOOKUP(STOCKSANLUIS[[#This Row],[CODIGO]],CLASIFICACION[],6,FALSE)</f>
        <v>B</v>
      </c>
      <c r="L2053" s="107">
        <f>IFERROR(VLOOKUP(STOCKSANLUIS[[#This Row],[CODIGO]],STOCK_STARSOFT[],3,FALSE),0)</f>
        <v>0</v>
      </c>
      <c r="M2053" s="107" t="str">
        <f>IF(STOCKSANLUIS[[#This Row],[STOCK ACTUAL]]=STOCKSANLUIS[[#This Row],[STOCK_STARSOFT]],"SIN DIFERENCIA","DIFERENCIA")</f>
        <v>SIN DIFERENCIA</v>
      </c>
    </row>
    <row r="2054" spans="1:13" hidden="1" x14ac:dyDescent="0.25">
      <c r="A2054" s="151" t="s">
        <v>21873</v>
      </c>
      <c r="B2054" s="104" t="s">
        <v>21875</v>
      </c>
      <c r="C2054" s="105"/>
      <c r="D2054" s="89" t="s">
        <v>6</v>
      </c>
      <c r="E2054" s="107" t="str">
        <f>VLOOKUP(STOCKSANLUIS[[#This Row],[CODIGO]],FAMILIAS[],4,FALSE)</f>
        <v>FULL GAUGE</v>
      </c>
      <c r="F2054" s="107">
        <v>1</v>
      </c>
      <c r="G2054" s="90" t="s">
        <v>19524</v>
      </c>
      <c r="H2054" s="107">
        <f>SUMIF(INGRESO_MERCADERIA[CODIGO],STOCKSANLUIS[[#This Row],[CODIGO]],INGRESO_MERCADERIA[INGRESO])</f>
        <v>1</v>
      </c>
      <c r="I2054" s="107">
        <f>SUMIF(SALIDA[CODIGO],STOCKSANLUIS[[#This Row],[CODIGO]],SALIDA[CANTIDAD])</f>
        <v>1</v>
      </c>
      <c r="J2054" s="107">
        <f>STOCKSANLUIS[[#This Row],[STOCK ALM1]]-STOCKSANLUIS[[#This Row],[SALIDA]]</f>
        <v>0</v>
      </c>
      <c r="K2054" s="107" t="str">
        <f>VLOOKUP(STOCKSANLUIS[[#This Row],[CODIGO]],CLASIFICACION[],6,FALSE)</f>
        <v>B</v>
      </c>
      <c r="L2054" s="107">
        <f>IFERROR(VLOOKUP(STOCKSANLUIS[[#This Row],[CODIGO]],STOCK_STARSOFT[],3,FALSE),0)</f>
        <v>0</v>
      </c>
      <c r="M2054" s="107" t="str">
        <f>IF(STOCKSANLUIS[[#This Row],[STOCK ACTUAL]]=STOCKSANLUIS[[#This Row],[STOCK_STARSOFT]],"SIN DIFERENCIA","DIFERENCIA")</f>
        <v>SIN DIFERENCIA</v>
      </c>
    </row>
    <row r="2055" spans="1:13" hidden="1" x14ac:dyDescent="0.25">
      <c r="A2055" s="151" t="s">
        <v>21876</v>
      </c>
      <c r="B2055" s="104" t="s">
        <v>21877</v>
      </c>
      <c r="C2055" s="105"/>
      <c r="D2055" s="89" t="s">
        <v>6</v>
      </c>
      <c r="E2055" s="107" t="str">
        <f>VLOOKUP(STOCKSANLUIS[[#This Row],[CODIGO]],FAMILIAS[],4,FALSE)</f>
        <v>COPELAND</v>
      </c>
      <c r="F2055" s="107">
        <v>1</v>
      </c>
      <c r="G2055" s="90" t="s">
        <v>19525</v>
      </c>
      <c r="H2055" s="107">
        <f>SUMIF(INGRESO_MERCADERIA[CODIGO],STOCKSANLUIS[[#This Row],[CODIGO]],INGRESO_MERCADERIA[INGRESO])</f>
        <v>1</v>
      </c>
      <c r="I2055" s="107">
        <f>SUMIF(SALIDA[CODIGO],STOCKSANLUIS[[#This Row],[CODIGO]],SALIDA[CANTIDAD])</f>
        <v>0</v>
      </c>
      <c r="J2055" s="107">
        <f>STOCKSANLUIS[[#This Row],[STOCK ALM1]]-STOCKSANLUIS[[#This Row],[SALIDA]]</f>
        <v>1</v>
      </c>
      <c r="K2055" s="107" t="str">
        <f>VLOOKUP(STOCKSANLUIS[[#This Row],[CODIGO]],CLASIFICACION[],6,FALSE)</f>
        <v>B</v>
      </c>
      <c r="L2055" s="107">
        <f>IFERROR(VLOOKUP(STOCKSANLUIS[[#This Row],[CODIGO]],STOCK_STARSOFT[],3,FALSE),0)</f>
        <v>1</v>
      </c>
      <c r="M2055" s="107" t="str">
        <f>IF(STOCKSANLUIS[[#This Row],[STOCK ACTUAL]]=STOCKSANLUIS[[#This Row],[STOCK_STARSOFT]],"SIN DIFERENCIA","DIFERENCIA")</f>
        <v>SIN DIFERENCIA</v>
      </c>
    </row>
    <row r="2056" spans="1:13" hidden="1" x14ac:dyDescent="0.25">
      <c r="A2056" s="151" t="s">
        <v>21878</v>
      </c>
      <c r="B2056" s="104" t="s">
        <v>21879</v>
      </c>
      <c r="C2056" s="105"/>
      <c r="D2056" s="89" t="s">
        <v>6</v>
      </c>
      <c r="E2056" s="107" t="str">
        <f>VLOOKUP(STOCKSANLUIS[[#This Row],[CODIGO]],FAMILIAS[],4,FALSE)</f>
        <v>COPELAND</v>
      </c>
      <c r="F2056" s="107">
        <v>1</v>
      </c>
      <c r="G2056" s="90" t="s">
        <v>19526</v>
      </c>
      <c r="H2056" s="107">
        <f>SUMIF(INGRESO_MERCADERIA[CODIGO],STOCKSANLUIS[[#This Row],[CODIGO]],INGRESO_MERCADERIA[INGRESO])</f>
        <v>1</v>
      </c>
      <c r="I2056" s="107">
        <f>SUMIF(SALIDA[CODIGO],STOCKSANLUIS[[#This Row],[CODIGO]],SALIDA[CANTIDAD])</f>
        <v>0</v>
      </c>
      <c r="J2056" s="107">
        <f>STOCKSANLUIS[[#This Row],[STOCK ALM1]]-STOCKSANLUIS[[#This Row],[SALIDA]]</f>
        <v>1</v>
      </c>
      <c r="K2056" s="107" t="str">
        <f>VLOOKUP(STOCKSANLUIS[[#This Row],[CODIGO]],CLASIFICACION[],6,FALSE)</f>
        <v>B</v>
      </c>
      <c r="L2056" s="107">
        <f>IFERROR(VLOOKUP(STOCKSANLUIS[[#This Row],[CODIGO]],STOCK_STARSOFT[],3,FALSE),0)</f>
        <v>1</v>
      </c>
      <c r="M2056" s="107" t="str">
        <f>IF(STOCKSANLUIS[[#This Row],[STOCK ACTUAL]]=STOCKSANLUIS[[#This Row],[STOCK_STARSOFT]],"SIN DIFERENCIA","DIFERENCIA")</f>
        <v>SIN DIFERENCIA</v>
      </c>
    </row>
    <row r="2057" spans="1:13" hidden="1" x14ac:dyDescent="0.25">
      <c r="A2057" s="151" t="s">
        <v>21880</v>
      </c>
      <c r="B2057" s="104" t="s">
        <v>21881</v>
      </c>
      <c r="C2057" s="105"/>
      <c r="D2057" s="89" t="s">
        <v>6</v>
      </c>
      <c r="E2057" s="107" t="str">
        <f>VLOOKUP(STOCKSANLUIS[[#This Row],[CODIGO]],FAMILIAS[],4,FALSE)</f>
        <v>COPELAND</v>
      </c>
      <c r="F2057" s="107">
        <v>1</v>
      </c>
      <c r="G2057" s="90" t="s">
        <v>19525</v>
      </c>
      <c r="H2057" s="107">
        <f>SUMIF(INGRESO_MERCADERIA[CODIGO],STOCKSANLUIS[[#This Row],[CODIGO]],INGRESO_MERCADERIA[INGRESO])</f>
        <v>1</v>
      </c>
      <c r="I2057" s="107">
        <f>SUMIF(SALIDA[CODIGO],STOCKSANLUIS[[#This Row],[CODIGO]],SALIDA[CANTIDAD])</f>
        <v>0</v>
      </c>
      <c r="J2057" s="107">
        <f>STOCKSANLUIS[[#This Row],[STOCK ALM1]]-STOCKSANLUIS[[#This Row],[SALIDA]]</f>
        <v>1</v>
      </c>
      <c r="K2057" s="107" t="str">
        <f>VLOOKUP(STOCKSANLUIS[[#This Row],[CODIGO]],CLASIFICACION[],6,FALSE)</f>
        <v>B</v>
      </c>
      <c r="L2057" s="107">
        <f>IFERROR(VLOOKUP(STOCKSANLUIS[[#This Row],[CODIGO]],STOCK_STARSOFT[],3,FALSE),0)</f>
        <v>1</v>
      </c>
      <c r="M2057" s="107" t="str">
        <f>IF(STOCKSANLUIS[[#This Row],[STOCK ACTUAL]]=STOCKSANLUIS[[#This Row],[STOCK_STARSOFT]],"SIN DIFERENCIA","DIFERENCIA")</f>
        <v>SIN DIFERENCIA</v>
      </c>
    </row>
    <row r="2058" spans="1:13" hidden="1" x14ac:dyDescent="0.25">
      <c r="A2058" s="151" t="s">
        <v>21882</v>
      </c>
      <c r="B2058" s="104" t="s">
        <v>21883</v>
      </c>
      <c r="C2058" s="105"/>
      <c r="D2058" s="89" t="s">
        <v>6</v>
      </c>
      <c r="E2058" s="107" t="str">
        <f>VLOOKUP(STOCKSANLUIS[[#This Row],[CODIGO]],FAMILIAS[],4,FALSE)</f>
        <v>COPELAND</v>
      </c>
      <c r="F2058" s="107">
        <v>1</v>
      </c>
      <c r="G2058" s="90" t="s">
        <v>19525</v>
      </c>
      <c r="H2058" s="107">
        <f>SUMIF(INGRESO_MERCADERIA[CODIGO],STOCKSANLUIS[[#This Row],[CODIGO]],INGRESO_MERCADERIA[INGRESO])</f>
        <v>1</v>
      </c>
      <c r="I2058" s="107">
        <f>SUMIF(SALIDA[CODIGO],STOCKSANLUIS[[#This Row],[CODIGO]],SALIDA[CANTIDAD])</f>
        <v>0</v>
      </c>
      <c r="J2058" s="107">
        <f>STOCKSANLUIS[[#This Row],[STOCK ALM1]]-STOCKSANLUIS[[#This Row],[SALIDA]]</f>
        <v>1</v>
      </c>
      <c r="K2058" s="107" t="str">
        <f>VLOOKUP(STOCKSANLUIS[[#This Row],[CODIGO]],CLASIFICACION[],6,FALSE)</f>
        <v>B</v>
      </c>
      <c r="L2058" s="107">
        <f>IFERROR(VLOOKUP(STOCKSANLUIS[[#This Row],[CODIGO]],STOCK_STARSOFT[],3,FALSE),0)</f>
        <v>1</v>
      </c>
      <c r="M2058" s="107" t="str">
        <f>IF(STOCKSANLUIS[[#This Row],[STOCK ACTUAL]]=STOCKSANLUIS[[#This Row],[STOCK_STARSOFT]],"SIN DIFERENCIA","DIFERENCIA")</f>
        <v>SIN DIFERENCIA</v>
      </c>
    </row>
    <row r="2059" spans="1:13" hidden="1" x14ac:dyDescent="0.25">
      <c r="A2059" s="151" t="s">
        <v>21884</v>
      </c>
      <c r="B2059" s="104" t="s">
        <v>21885</v>
      </c>
      <c r="C2059" s="105"/>
      <c r="D2059" s="89" t="s">
        <v>6</v>
      </c>
      <c r="E2059" s="107" t="str">
        <f>VLOOKUP(STOCKSANLUIS[[#This Row],[CODIGO]],FAMILIAS[],4,FALSE)</f>
        <v>COPELAND</v>
      </c>
      <c r="F2059" s="107">
        <v>1</v>
      </c>
      <c r="G2059" s="90" t="s">
        <v>19525</v>
      </c>
      <c r="H2059" s="107">
        <f>SUMIF(INGRESO_MERCADERIA[CODIGO],STOCKSANLUIS[[#This Row],[CODIGO]],INGRESO_MERCADERIA[INGRESO])</f>
        <v>2</v>
      </c>
      <c r="I2059" s="107">
        <f>SUMIF(SALIDA[CODIGO],STOCKSANLUIS[[#This Row],[CODIGO]],SALIDA[CANTIDAD])</f>
        <v>0</v>
      </c>
      <c r="J2059" s="107">
        <f>STOCKSANLUIS[[#This Row],[STOCK ALM1]]-STOCKSANLUIS[[#This Row],[SALIDA]]</f>
        <v>2</v>
      </c>
      <c r="K2059" s="107" t="str">
        <f>VLOOKUP(STOCKSANLUIS[[#This Row],[CODIGO]],CLASIFICACION[],6,FALSE)</f>
        <v>B</v>
      </c>
      <c r="L2059" s="107">
        <f>IFERROR(VLOOKUP(STOCKSANLUIS[[#This Row],[CODIGO]],STOCK_STARSOFT[],3,FALSE),0)</f>
        <v>2</v>
      </c>
      <c r="M2059" s="107" t="str">
        <f>IF(STOCKSANLUIS[[#This Row],[STOCK ACTUAL]]=STOCKSANLUIS[[#This Row],[STOCK_STARSOFT]],"SIN DIFERENCIA","DIFERENCIA")</f>
        <v>SIN DIFERENCIA</v>
      </c>
    </row>
    <row r="2060" spans="1:13" hidden="1" x14ac:dyDescent="0.25">
      <c r="A2060" s="144" t="s">
        <v>2545</v>
      </c>
      <c r="B2060" s="87" t="s">
        <v>2546</v>
      </c>
      <c r="C2060" s="88">
        <v>0</v>
      </c>
      <c r="D2060" s="89" t="s">
        <v>6</v>
      </c>
      <c r="E2060" s="90" t="str">
        <f>VLOOKUP(STOCKSANLUIS[[#This Row],[CODIGO]],FAMILIAS[],4,FALSE)</f>
        <v>TEMP BLUE</v>
      </c>
      <c r="F2060" s="90">
        <v>1</v>
      </c>
      <c r="G2060" s="90" t="s">
        <v>19525</v>
      </c>
      <c r="H2060" s="90">
        <f>SUMIF(INGRESO_MERCADERIA[CODIGO],STOCKSANLUIS[[#This Row],[CODIGO]],INGRESO_MERCADERIA[INGRESO])</f>
        <v>6</v>
      </c>
      <c r="I2060" s="90">
        <f>SUMIF(SALIDA[CODIGO],STOCKSANLUIS[[#This Row],[CODIGO]],SALIDA[CANTIDAD])</f>
        <v>4</v>
      </c>
      <c r="J2060" s="90">
        <f>STOCKSANLUIS[[#This Row],[STOCK ALM1]]-STOCKSANLUIS[[#This Row],[SALIDA]]</f>
        <v>2</v>
      </c>
      <c r="K2060" s="90" t="str">
        <f>VLOOKUP(STOCKSANLUIS[[#This Row],[CODIGO]],CLASIFICACION[],6,FALSE)</f>
        <v>A</v>
      </c>
      <c r="L2060" s="90">
        <f>IFERROR(VLOOKUP(STOCKSANLUIS[[#This Row],[CODIGO]],STOCK_STARSOFT[],3,FALSE),0)</f>
        <v>2</v>
      </c>
      <c r="M2060" s="90" t="str">
        <f>IF(STOCKSANLUIS[[#This Row],[STOCK ACTUAL]]=STOCKSANLUIS[[#This Row],[STOCK_STARSOFT]],"SIN DIFERENCIA","DIFERENCIA")</f>
        <v>SIN DIFERENCIA</v>
      </c>
    </row>
    <row r="2061" spans="1:13" hidden="1" x14ac:dyDescent="0.25">
      <c r="A2061" s="151" t="s">
        <v>21888</v>
      </c>
      <c r="B2061" s="104" t="s">
        <v>21889</v>
      </c>
      <c r="C2061" s="105"/>
      <c r="D2061" s="89" t="s">
        <v>6</v>
      </c>
      <c r="E2061" s="107" t="str">
        <f>VLOOKUP(STOCKSANLUIS[[#This Row],[CODIGO]],FAMILIAS[],4,FALSE)</f>
        <v>COPELAND</v>
      </c>
      <c r="F2061" s="107">
        <v>1</v>
      </c>
      <c r="G2061" s="90" t="s">
        <v>19525</v>
      </c>
      <c r="H2061" s="107">
        <f>SUMIF(INGRESO_MERCADERIA[CODIGO],STOCKSANLUIS[[#This Row],[CODIGO]],INGRESO_MERCADERIA[INGRESO])</f>
        <v>2</v>
      </c>
      <c r="I2061" s="107">
        <f>SUMIF(SALIDA[CODIGO],STOCKSANLUIS[[#This Row],[CODIGO]],SALIDA[CANTIDAD])</f>
        <v>0</v>
      </c>
      <c r="J2061" s="107">
        <f>STOCKSANLUIS[[#This Row],[STOCK ALM1]]-STOCKSANLUIS[[#This Row],[SALIDA]]</f>
        <v>2</v>
      </c>
      <c r="K2061" s="107" t="str">
        <f>VLOOKUP(STOCKSANLUIS[[#This Row],[CODIGO]],CLASIFICACION[],6,FALSE)</f>
        <v>B</v>
      </c>
      <c r="L2061" s="107">
        <f>IFERROR(VLOOKUP(STOCKSANLUIS[[#This Row],[CODIGO]],STOCK_STARSOFT[],3,FALSE),0)</f>
        <v>2</v>
      </c>
      <c r="M2061" s="107" t="str">
        <f>IF(STOCKSANLUIS[[#This Row],[STOCK ACTUAL]]=STOCKSANLUIS[[#This Row],[STOCK_STARSOFT]],"SIN DIFERENCIA","DIFERENCIA")</f>
        <v>SIN DIFERENCIA</v>
      </c>
    </row>
    <row r="2062" spans="1:13" hidden="1" x14ac:dyDescent="0.25">
      <c r="A2062" s="151" t="s">
        <v>21890</v>
      </c>
      <c r="B2062" s="104" t="s">
        <v>21891</v>
      </c>
      <c r="C2062" s="105"/>
      <c r="D2062" s="89" t="s">
        <v>6</v>
      </c>
      <c r="E2062" s="107" t="str">
        <f>VLOOKUP(STOCKSANLUIS[[#This Row],[CODIGO]],FAMILIAS[],4,FALSE)</f>
        <v>COPELAND</v>
      </c>
      <c r="F2062" s="107">
        <v>1</v>
      </c>
      <c r="G2062" s="90" t="s">
        <v>19526</v>
      </c>
      <c r="H2062" s="107">
        <f>SUMIF(INGRESO_MERCADERIA[CODIGO],STOCKSANLUIS[[#This Row],[CODIGO]],INGRESO_MERCADERIA[INGRESO])</f>
        <v>1</v>
      </c>
      <c r="I2062" s="107">
        <f>SUMIF(SALIDA[CODIGO],STOCKSANLUIS[[#This Row],[CODIGO]],SALIDA[CANTIDAD])</f>
        <v>0</v>
      </c>
      <c r="J2062" s="107">
        <f>STOCKSANLUIS[[#This Row],[STOCK ALM1]]-STOCKSANLUIS[[#This Row],[SALIDA]]</f>
        <v>1</v>
      </c>
      <c r="K2062" s="107" t="str">
        <f>VLOOKUP(STOCKSANLUIS[[#This Row],[CODIGO]],CLASIFICACION[],6,FALSE)</f>
        <v>B</v>
      </c>
      <c r="L2062" s="107">
        <f>IFERROR(VLOOKUP(STOCKSANLUIS[[#This Row],[CODIGO]],STOCK_STARSOFT[],3,FALSE),0)</f>
        <v>1</v>
      </c>
      <c r="M2062" s="107" t="str">
        <f>IF(STOCKSANLUIS[[#This Row],[STOCK ACTUAL]]=STOCKSANLUIS[[#This Row],[STOCK_STARSOFT]],"SIN DIFERENCIA","DIFERENCIA")</f>
        <v>SIN DIFERENCIA</v>
      </c>
    </row>
    <row r="2063" spans="1:13" hidden="1" x14ac:dyDescent="0.25">
      <c r="A2063" s="151" t="s">
        <v>21892</v>
      </c>
      <c r="B2063" s="104" t="s">
        <v>21893</v>
      </c>
      <c r="C2063" s="105"/>
      <c r="D2063" s="89" t="s">
        <v>6</v>
      </c>
      <c r="E2063" s="107" t="str">
        <f>VLOOKUP(STOCKSANLUIS[[#This Row],[CODIGO]],FAMILIAS[],4,FALSE)</f>
        <v>COPELAND</v>
      </c>
      <c r="F2063" s="107">
        <v>1</v>
      </c>
      <c r="G2063" s="90" t="s">
        <v>19525</v>
      </c>
      <c r="H2063" s="107">
        <f>SUMIF(INGRESO_MERCADERIA[CODIGO],STOCKSANLUIS[[#This Row],[CODIGO]],INGRESO_MERCADERIA[INGRESO])</f>
        <v>4</v>
      </c>
      <c r="I2063" s="107">
        <f>SUMIF(SALIDA[CODIGO],STOCKSANLUIS[[#This Row],[CODIGO]],SALIDA[CANTIDAD])</f>
        <v>2</v>
      </c>
      <c r="J2063" s="107">
        <f>STOCKSANLUIS[[#This Row],[STOCK ALM1]]-STOCKSANLUIS[[#This Row],[SALIDA]]</f>
        <v>2</v>
      </c>
      <c r="K2063" s="107" t="str">
        <f>VLOOKUP(STOCKSANLUIS[[#This Row],[CODIGO]],CLASIFICACION[],6,FALSE)</f>
        <v>B</v>
      </c>
      <c r="L2063" s="107">
        <f>IFERROR(VLOOKUP(STOCKSANLUIS[[#This Row],[CODIGO]],STOCK_STARSOFT[],3,FALSE),0)</f>
        <v>2</v>
      </c>
      <c r="M2063" s="107" t="str">
        <f>IF(STOCKSANLUIS[[#This Row],[STOCK ACTUAL]]=STOCKSANLUIS[[#This Row],[STOCK_STARSOFT]],"SIN DIFERENCIA","DIFERENCIA")</f>
        <v>SIN DIFERENCIA</v>
      </c>
    </row>
    <row r="2064" spans="1:13" hidden="1" x14ac:dyDescent="0.25">
      <c r="A2064" s="151" t="s">
        <v>21894</v>
      </c>
      <c r="B2064" s="104" t="s">
        <v>21895</v>
      </c>
      <c r="C2064" s="105"/>
      <c r="D2064" s="89" t="s">
        <v>6</v>
      </c>
      <c r="E2064" s="107" t="str">
        <f>VLOOKUP(STOCKSANLUIS[[#This Row],[CODIGO]],FAMILIAS[],4,FALSE)</f>
        <v>COPELAND</v>
      </c>
      <c r="F2064" s="107">
        <v>1</v>
      </c>
      <c r="G2064" s="90" t="s">
        <v>19526</v>
      </c>
      <c r="H2064" s="107">
        <f>SUMIF(INGRESO_MERCADERIA[CODIGO],STOCKSANLUIS[[#This Row],[CODIGO]],INGRESO_MERCADERIA[INGRESO])</f>
        <v>2</v>
      </c>
      <c r="I2064" s="107">
        <f>SUMIF(SALIDA[CODIGO],STOCKSANLUIS[[#This Row],[CODIGO]],SALIDA[CANTIDAD])</f>
        <v>0</v>
      </c>
      <c r="J2064" s="107">
        <f>STOCKSANLUIS[[#This Row],[STOCK ALM1]]-STOCKSANLUIS[[#This Row],[SALIDA]]</f>
        <v>2</v>
      </c>
      <c r="K2064" s="107" t="str">
        <f>VLOOKUP(STOCKSANLUIS[[#This Row],[CODIGO]],CLASIFICACION[],6,FALSE)</f>
        <v>B</v>
      </c>
      <c r="L2064" s="107">
        <f>IFERROR(VLOOKUP(STOCKSANLUIS[[#This Row],[CODIGO]],STOCK_STARSOFT[],3,FALSE),0)</f>
        <v>2</v>
      </c>
      <c r="M2064" s="107" t="str">
        <f>IF(STOCKSANLUIS[[#This Row],[STOCK ACTUAL]]=STOCKSANLUIS[[#This Row],[STOCK_STARSOFT]],"SIN DIFERENCIA","DIFERENCIA")</f>
        <v>SIN DIFERENCIA</v>
      </c>
    </row>
    <row r="2065" spans="1:13" hidden="1" x14ac:dyDescent="0.25">
      <c r="A2065" s="151" t="s">
        <v>21896</v>
      </c>
      <c r="B2065" s="104" t="s">
        <v>21897</v>
      </c>
      <c r="C2065" s="105"/>
      <c r="D2065" s="89" t="s">
        <v>6</v>
      </c>
      <c r="E2065" s="107" t="str">
        <f>VLOOKUP(STOCKSANLUIS[[#This Row],[CODIGO]],FAMILIAS[],4,FALSE)</f>
        <v>COPELAND</v>
      </c>
      <c r="F2065" s="107">
        <v>1</v>
      </c>
      <c r="G2065" s="107"/>
      <c r="H2065" s="107">
        <f>SUMIF(INGRESO_MERCADERIA[CODIGO],STOCKSANLUIS[[#This Row],[CODIGO]],INGRESO_MERCADERIA[INGRESO])</f>
        <v>0</v>
      </c>
      <c r="I2065" s="107">
        <f>SUMIF(SALIDA[CODIGO],STOCKSANLUIS[[#This Row],[CODIGO]],SALIDA[CANTIDAD])</f>
        <v>0</v>
      </c>
      <c r="J2065" s="107">
        <f>STOCKSANLUIS[[#This Row],[STOCK ALM1]]-STOCKSANLUIS[[#This Row],[SALIDA]]</f>
        <v>0</v>
      </c>
      <c r="K2065" s="107" t="str">
        <f>VLOOKUP(STOCKSANLUIS[[#This Row],[CODIGO]],CLASIFICACION[],6,FALSE)</f>
        <v>B</v>
      </c>
      <c r="L2065" s="107">
        <f>IFERROR(VLOOKUP(STOCKSANLUIS[[#This Row],[CODIGO]],STOCK_STARSOFT[],3,FALSE),0)</f>
        <v>0</v>
      </c>
      <c r="M2065" s="107" t="str">
        <f>IF(STOCKSANLUIS[[#This Row],[STOCK ACTUAL]]=STOCKSANLUIS[[#This Row],[STOCK_STARSOFT]],"SIN DIFERENCIA","DIFERENCIA")</f>
        <v>SIN DIFERENCIA</v>
      </c>
    </row>
    <row r="2066" spans="1:13" hidden="1" x14ac:dyDescent="0.25">
      <c r="A2066" s="151" t="s">
        <v>21898</v>
      </c>
      <c r="B2066" s="104" t="s">
        <v>21899</v>
      </c>
      <c r="C2066" s="105"/>
      <c r="D2066" s="89" t="s">
        <v>6</v>
      </c>
      <c r="E2066" s="107" t="str">
        <f>VLOOKUP(STOCKSANLUIS[[#This Row],[CODIGO]],FAMILIAS[],4,FALSE)</f>
        <v>COPELAND</v>
      </c>
      <c r="F2066" s="107">
        <v>1</v>
      </c>
      <c r="G2066" s="90" t="s">
        <v>19525</v>
      </c>
      <c r="H2066" s="107">
        <f>SUMIF(INGRESO_MERCADERIA[CODIGO],STOCKSANLUIS[[#This Row],[CODIGO]],INGRESO_MERCADERIA[INGRESO])</f>
        <v>2</v>
      </c>
      <c r="I2066" s="107">
        <f>SUMIF(SALIDA[CODIGO],STOCKSANLUIS[[#This Row],[CODIGO]],SALIDA[CANTIDAD])</f>
        <v>1</v>
      </c>
      <c r="J2066" s="107">
        <f>STOCKSANLUIS[[#This Row],[STOCK ALM1]]-STOCKSANLUIS[[#This Row],[SALIDA]]</f>
        <v>1</v>
      </c>
      <c r="K2066" s="107" t="str">
        <f>VLOOKUP(STOCKSANLUIS[[#This Row],[CODIGO]],CLASIFICACION[],6,FALSE)</f>
        <v>B</v>
      </c>
      <c r="L2066" s="107">
        <f>IFERROR(VLOOKUP(STOCKSANLUIS[[#This Row],[CODIGO]],STOCK_STARSOFT[],3,FALSE),0)</f>
        <v>1</v>
      </c>
      <c r="M2066" s="107" t="str">
        <f>IF(STOCKSANLUIS[[#This Row],[STOCK ACTUAL]]=STOCKSANLUIS[[#This Row],[STOCK_STARSOFT]],"SIN DIFERENCIA","DIFERENCIA")</f>
        <v>SIN DIFERENCIA</v>
      </c>
    </row>
    <row r="2067" spans="1:13" hidden="1" x14ac:dyDescent="0.25">
      <c r="A2067" s="144" t="s">
        <v>3605</v>
      </c>
      <c r="B2067" s="87" t="s">
        <v>3606</v>
      </c>
      <c r="C2067" s="88">
        <v>0</v>
      </c>
      <c r="D2067" s="89" t="s">
        <v>6</v>
      </c>
      <c r="E2067" s="90" t="str">
        <f>VLOOKUP(STOCKSANLUIS[[#This Row],[CODIGO]],FAMILIAS[],4,FALSE)</f>
        <v>ICEAGE- ZHEJIANG JIAHE PIPES</v>
      </c>
      <c r="F2067" s="90">
        <v>1</v>
      </c>
      <c r="G2067" s="90" t="s">
        <v>19526</v>
      </c>
      <c r="H2067" s="90">
        <f>SUMIF(INGRESO_MERCADERIA[CODIGO],STOCKSANLUIS[[#This Row],[CODIGO]],INGRESO_MERCADERIA[INGRESO])</f>
        <v>150</v>
      </c>
      <c r="I2067" s="90">
        <f>SUMIF(SALIDA[CODIGO],STOCKSANLUIS[[#This Row],[CODIGO]],SALIDA[CANTIDAD])</f>
        <v>147</v>
      </c>
      <c r="J2067" s="90">
        <f>STOCKSANLUIS[[#This Row],[STOCK ALM1]]-STOCKSANLUIS[[#This Row],[SALIDA]]</f>
        <v>3</v>
      </c>
      <c r="K2067" s="90" t="str">
        <f>VLOOKUP(STOCKSANLUIS[[#This Row],[CODIGO]],CLASIFICACION[],6,FALSE)</f>
        <v>A</v>
      </c>
      <c r="L2067" s="90">
        <f>IFERROR(VLOOKUP(STOCKSANLUIS[[#This Row],[CODIGO]],STOCK_STARSOFT[],3,FALSE),0)</f>
        <v>3</v>
      </c>
      <c r="M2067" s="90" t="str">
        <f>IF(STOCKSANLUIS[[#This Row],[STOCK ACTUAL]]=STOCKSANLUIS[[#This Row],[STOCK_STARSOFT]],"SIN DIFERENCIA","DIFERENCIA")</f>
        <v>SIN DIFERENCIA</v>
      </c>
    </row>
    <row r="2068" spans="1:13" hidden="1" x14ac:dyDescent="0.25">
      <c r="A2068" s="144" t="s">
        <v>1396</v>
      </c>
      <c r="B2068" s="87" t="s">
        <v>1397</v>
      </c>
      <c r="C2068" s="88">
        <v>9</v>
      </c>
      <c r="D2068" s="89" t="s">
        <v>6</v>
      </c>
      <c r="E2068" s="90" t="str">
        <f>VLOOKUP(STOCKSANLUIS[[#This Row],[CODIGO]],FAMILIAS[],4,FALSE)</f>
        <v>ICEAGE- ZHEJIANG JIAHE PIPES</v>
      </c>
      <c r="F2068" s="90">
        <v>1</v>
      </c>
      <c r="G2068" s="90" t="s">
        <v>19526</v>
      </c>
      <c r="H2068" s="90">
        <f>SUMIF(INGRESO_MERCADERIA[CODIGO],STOCKSANLUIS[[#This Row],[CODIGO]],INGRESO_MERCADERIA[INGRESO])</f>
        <v>17</v>
      </c>
      <c r="I2068" s="90">
        <f>SUMIF(SALIDA[CODIGO],STOCKSANLUIS[[#This Row],[CODIGO]],SALIDA[CANTIDAD])</f>
        <v>9</v>
      </c>
      <c r="J2068" s="90">
        <f>STOCKSANLUIS[[#This Row],[STOCK ALM1]]-STOCKSANLUIS[[#This Row],[SALIDA]]</f>
        <v>8</v>
      </c>
      <c r="K2068" s="90" t="str">
        <f>VLOOKUP(STOCKSANLUIS[[#This Row],[CODIGO]],CLASIFICACION[],6,FALSE)</f>
        <v>A</v>
      </c>
      <c r="L2068" s="90">
        <f>IFERROR(VLOOKUP(STOCKSANLUIS[[#This Row],[CODIGO]],STOCK_STARSOFT[],3,FALSE),0)</f>
        <v>8</v>
      </c>
      <c r="M2068" s="90" t="str">
        <f>IF(STOCKSANLUIS[[#This Row],[STOCK ACTUAL]]=STOCKSANLUIS[[#This Row],[STOCK_STARSOFT]],"SIN DIFERENCIA","DIFERENCIA")</f>
        <v>SIN DIFERENCIA</v>
      </c>
    </row>
    <row r="2069" spans="1:13" hidden="1" x14ac:dyDescent="0.25">
      <c r="A2069" s="151" t="s">
        <v>21904</v>
      </c>
      <c r="B2069" s="104" t="s">
        <v>21905</v>
      </c>
      <c r="C2069" s="105"/>
      <c r="D2069" s="89" t="s">
        <v>6</v>
      </c>
      <c r="E2069" s="107" t="str">
        <f>VLOOKUP(STOCKSANLUIS[[#This Row],[CODIGO]],FAMILIAS[],4,FALSE)</f>
        <v>COPELAND</v>
      </c>
      <c r="F2069" s="107">
        <v>1</v>
      </c>
      <c r="G2069" s="90" t="s">
        <v>19526</v>
      </c>
      <c r="H2069" s="107">
        <f>SUMIF(INGRESO_MERCADERIA[CODIGO],STOCKSANLUIS[[#This Row],[CODIGO]],INGRESO_MERCADERIA[INGRESO])</f>
        <v>6</v>
      </c>
      <c r="I2069" s="107">
        <f>SUMIF(SALIDA[CODIGO],STOCKSANLUIS[[#This Row],[CODIGO]],SALIDA[CANTIDAD])</f>
        <v>1</v>
      </c>
      <c r="J2069" s="107">
        <f>STOCKSANLUIS[[#This Row],[STOCK ALM1]]-STOCKSANLUIS[[#This Row],[SALIDA]]</f>
        <v>5</v>
      </c>
      <c r="K2069" s="107" t="str">
        <f>VLOOKUP(STOCKSANLUIS[[#This Row],[CODIGO]],CLASIFICACION[],6,FALSE)</f>
        <v>B</v>
      </c>
      <c r="L2069" s="107">
        <f>IFERROR(VLOOKUP(STOCKSANLUIS[[#This Row],[CODIGO]],STOCK_STARSOFT[],3,FALSE),0)</f>
        <v>5</v>
      </c>
      <c r="M2069" s="107" t="str">
        <f>IF(STOCKSANLUIS[[#This Row],[STOCK ACTUAL]]=STOCKSANLUIS[[#This Row],[STOCK_STARSOFT]],"SIN DIFERENCIA","DIFERENCIA")</f>
        <v>SIN DIFERENCIA</v>
      </c>
    </row>
    <row r="2070" spans="1:13" hidden="1" x14ac:dyDescent="0.25">
      <c r="A2070" s="151" t="s">
        <v>21906</v>
      </c>
      <c r="B2070" s="104" t="s">
        <v>21907</v>
      </c>
      <c r="C2070" s="105"/>
      <c r="D2070" s="89" t="s">
        <v>6</v>
      </c>
      <c r="E2070" s="107" t="str">
        <f>VLOOKUP(STOCKSANLUIS[[#This Row],[CODIGO]],FAMILIAS[],4,FALSE)</f>
        <v>COPELAND</v>
      </c>
      <c r="F2070" s="107">
        <v>1</v>
      </c>
      <c r="G2070" s="90" t="s">
        <v>19526</v>
      </c>
      <c r="H2070" s="107">
        <f>SUMIF(INGRESO_MERCADERIA[CODIGO],STOCKSANLUIS[[#This Row],[CODIGO]],INGRESO_MERCADERIA[INGRESO])</f>
        <v>6</v>
      </c>
      <c r="I2070" s="107">
        <f>SUMIF(SALIDA[CODIGO],STOCKSANLUIS[[#This Row],[CODIGO]],SALIDA[CANTIDAD])</f>
        <v>1</v>
      </c>
      <c r="J2070" s="107">
        <f>STOCKSANLUIS[[#This Row],[STOCK ALM1]]-STOCKSANLUIS[[#This Row],[SALIDA]]</f>
        <v>5</v>
      </c>
      <c r="K2070" s="107" t="str">
        <f>VLOOKUP(STOCKSANLUIS[[#This Row],[CODIGO]],CLASIFICACION[],6,FALSE)</f>
        <v>B</v>
      </c>
      <c r="L2070" s="107">
        <f>IFERROR(VLOOKUP(STOCKSANLUIS[[#This Row],[CODIGO]],STOCK_STARSOFT[],3,FALSE),0)</f>
        <v>5</v>
      </c>
      <c r="M2070" s="107" t="str">
        <f>IF(STOCKSANLUIS[[#This Row],[STOCK ACTUAL]]=STOCKSANLUIS[[#This Row],[STOCK_STARSOFT]],"SIN DIFERENCIA","DIFERENCIA")</f>
        <v>SIN DIFERENCIA</v>
      </c>
    </row>
    <row r="2071" spans="1:13" hidden="1" x14ac:dyDescent="0.25">
      <c r="A2071" s="151" t="s">
        <v>21908</v>
      </c>
      <c r="B2071" s="104" t="s">
        <v>21909</v>
      </c>
      <c r="C2071" s="105"/>
      <c r="D2071" s="89" t="s">
        <v>6</v>
      </c>
      <c r="E2071" s="107" t="str">
        <f>VLOOKUP(STOCKSANLUIS[[#This Row],[CODIGO]],FAMILIAS[],4,FALSE)</f>
        <v>COPELAND</v>
      </c>
      <c r="F2071" s="107">
        <v>1</v>
      </c>
      <c r="G2071" s="90" t="s">
        <v>19526</v>
      </c>
      <c r="H2071" s="107">
        <f>SUMIF(INGRESO_MERCADERIA[CODIGO],STOCKSANLUIS[[#This Row],[CODIGO]],INGRESO_MERCADERIA[INGRESO])</f>
        <v>1</v>
      </c>
      <c r="I2071" s="107">
        <f>SUMIF(SALIDA[CODIGO],STOCKSANLUIS[[#This Row],[CODIGO]],SALIDA[CANTIDAD])</f>
        <v>0</v>
      </c>
      <c r="J2071" s="107">
        <f>STOCKSANLUIS[[#This Row],[STOCK ALM1]]-STOCKSANLUIS[[#This Row],[SALIDA]]</f>
        <v>1</v>
      </c>
      <c r="K2071" s="107" t="str">
        <f>VLOOKUP(STOCKSANLUIS[[#This Row],[CODIGO]],CLASIFICACION[],6,FALSE)</f>
        <v>B</v>
      </c>
      <c r="L2071" s="107">
        <f>IFERROR(VLOOKUP(STOCKSANLUIS[[#This Row],[CODIGO]],STOCK_STARSOFT[],3,FALSE),0)</f>
        <v>1</v>
      </c>
      <c r="M2071" s="107" t="str">
        <f>IF(STOCKSANLUIS[[#This Row],[STOCK ACTUAL]]=STOCKSANLUIS[[#This Row],[STOCK_STARSOFT]],"SIN DIFERENCIA","DIFERENCIA")</f>
        <v>SIN DIFERENCIA</v>
      </c>
    </row>
    <row r="2072" spans="1:13" hidden="1" x14ac:dyDescent="0.25">
      <c r="A2072" s="151" t="s">
        <v>21910</v>
      </c>
      <c r="B2072" s="104" t="s">
        <v>21911</v>
      </c>
      <c r="C2072" s="105"/>
      <c r="D2072" s="89" t="s">
        <v>6</v>
      </c>
      <c r="E2072" s="107" t="str">
        <f>VLOOKUP(STOCKSANLUIS[[#This Row],[CODIGO]],FAMILIAS[],4,FALSE)</f>
        <v>COPELAND</v>
      </c>
      <c r="F2072" s="107">
        <v>1</v>
      </c>
      <c r="G2072" s="90" t="s">
        <v>19526</v>
      </c>
      <c r="H2072" s="107">
        <f>SUMIF(INGRESO_MERCADERIA[CODIGO],STOCKSANLUIS[[#This Row],[CODIGO]],INGRESO_MERCADERIA[INGRESO])</f>
        <v>2</v>
      </c>
      <c r="I2072" s="107">
        <f>SUMIF(SALIDA[CODIGO],STOCKSANLUIS[[#This Row],[CODIGO]],SALIDA[CANTIDAD])</f>
        <v>1</v>
      </c>
      <c r="J2072" s="107">
        <f>STOCKSANLUIS[[#This Row],[STOCK ALM1]]-STOCKSANLUIS[[#This Row],[SALIDA]]</f>
        <v>1</v>
      </c>
      <c r="K2072" s="107" t="str">
        <f>VLOOKUP(STOCKSANLUIS[[#This Row],[CODIGO]],CLASIFICACION[],6,FALSE)</f>
        <v>B</v>
      </c>
      <c r="L2072" s="107">
        <f>IFERROR(VLOOKUP(STOCKSANLUIS[[#This Row],[CODIGO]],STOCK_STARSOFT[],3,FALSE),0)</f>
        <v>1</v>
      </c>
      <c r="M2072" s="107" t="str">
        <f>IF(STOCKSANLUIS[[#This Row],[STOCK ACTUAL]]=STOCKSANLUIS[[#This Row],[STOCK_STARSOFT]],"SIN DIFERENCIA","DIFERENCIA")</f>
        <v>SIN DIFERENCIA</v>
      </c>
    </row>
    <row r="2073" spans="1:13" hidden="1" x14ac:dyDescent="0.25">
      <c r="A2073" s="151" t="s">
        <v>21912</v>
      </c>
      <c r="B2073" s="104" t="s">
        <v>21913</v>
      </c>
      <c r="C2073" s="105"/>
      <c r="D2073" s="89" t="s">
        <v>6</v>
      </c>
      <c r="E2073" s="107" t="str">
        <f>VLOOKUP(STOCKSANLUIS[[#This Row],[CODIGO]],FAMILIAS[],4,FALSE)</f>
        <v>COPELAND</v>
      </c>
      <c r="F2073" s="107">
        <v>1</v>
      </c>
      <c r="G2073" s="90" t="s">
        <v>19526</v>
      </c>
      <c r="H2073" s="107">
        <f>SUMIF(INGRESO_MERCADERIA[CODIGO],STOCKSANLUIS[[#This Row],[CODIGO]],INGRESO_MERCADERIA[INGRESO])</f>
        <v>1</v>
      </c>
      <c r="I2073" s="107">
        <f>SUMIF(SALIDA[CODIGO],STOCKSANLUIS[[#This Row],[CODIGO]],SALIDA[CANTIDAD])</f>
        <v>0</v>
      </c>
      <c r="J2073" s="107">
        <f>STOCKSANLUIS[[#This Row],[STOCK ALM1]]-STOCKSANLUIS[[#This Row],[SALIDA]]</f>
        <v>1</v>
      </c>
      <c r="K2073" s="107" t="str">
        <f>VLOOKUP(STOCKSANLUIS[[#This Row],[CODIGO]],CLASIFICACION[],6,FALSE)</f>
        <v>B</v>
      </c>
      <c r="L2073" s="107">
        <f>IFERROR(VLOOKUP(STOCKSANLUIS[[#This Row],[CODIGO]],STOCK_STARSOFT[],3,FALSE),0)</f>
        <v>1</v>
      </c>
      <c r="M2073" s="107" t="str">
        <f>IF(STOCKSANLUIS[[#This Row],[STOCK ACTUAL]]=STOCKSANLUIS[[#This Row],[STOCK_STARSOFT]],"SIN DIFERENCIA","DIFERENCIA")</f>
        <v>SIN DIFERENCIA</v>
      </c>
    </row>
    <row r="2074" spans="1:13" hidden="1" x14ac:dyDescent="0.25">
      <c r="A2074" s="151" t="s">
        <v>21914</v>
      </c>
      <c r="B2074" s="104" t="s">
        <v>21915</v>
      </c>
      <c r="C2074" s="105"/>
      <c r="D2074" s="89" t="s">
        <v>6</v>
      </c>
      <c r="E2074" s="107" t="str">
        <f>VLOOKUP(STOCKSANLUIS[[#This Row],[CODIGO]],FAMILIAS[],4,FALSE)</f>
        <v>COPELAND</v>
      </c>
      <c r="F2074" s="107">
        <v>1</v>
      </c>
      <c r="G2074" s="90" t="s">
        <v>19526</v>
      </c>
      <c r="H2074" s="107">
        <f>SUMIF(INGRESO_MERCADERIA[CODIGO],STOCKSANLUIS[[#This Row],[CODIGO]],INGRESO_MERCADERIA[INGRESO])</f>
        <v>1</v>
      </c>
      <c r="I2074" s="107">
        <f>SUMIF(SALIDA[CODIGO],STOCKSANLUIS[[#This Row],[CODIGO]],SALIDA[CANTIDAD])</f>
        <v>0</v>
      </c>
      <c r="J2074" s="107">
        <f>STOCKSANLUIS[[#This Row],[STOCK ALM1]]-STOCKSANLUIS[[#This Row],[SALIDA]]</f>
        <v>1</v>
      </c>
      <c r="K2074" s="107" t="str">
        <f>VLOOKUP(STOCKSANLUIS[[#This Row],[CODIGO]],CLASIFICACION[],6,FALSE)</f>
        <v>B</v>
      </c>
      <c r="L2074" s="107">
        <f>IFERROR(VLOOKUP(STOCKSANLUIS[[#This Row],[CODIGO]],STOCK_STARSOFT[],3,FALSE),0)</f>
        <v>1</v>
      </c>
      <c r="M2074" s="107" t="str">
        <f>IF(STOCKSANLUIS[[#This Row],[STOCK ACTUAL]]=STOCKSANLUIS[[#This Row],[STOCK_STARSOFT]],"SIN DIFERENCIA","DIFERENCIA")</f>
        <v>SIN DIFERENCIA</v>
      </c>
    </row>
    <row r="2075" spans="1:13" hidden="1" x14ac:dyDescent="0.25">
      <c r="A2075" s="144" t="s">
        <v>1819</v>
      </c>
      <c r="B2075" s="87" t="s">
        <v>1820</v>
      </c>
      <c r="C2075" s="88">
        <v>0</v>
      </c>
      <c r="D2075" s="89" t="s">
        <v>1816</v>
      </c>
      <c r="E2075" s="90" t="str">
        <f>VLOOKUP(STOCKSANLUIS[[#This Row],[CODIGO]],FAMILIAS[],4,FALSE)</f>
        <v>ICEAGE- ZHEJIANG JIAHE PIPES</v>
      </c>
      <c r="F2075" s="90">
        <v>1</v>
      </c>
      <c r="G2075" s="90" t="s">
        <v>19526</v>
      </c>
      <c r="H2075" s="90">
        <f>SUMIF(INGRESO_MERCADERIA[CODIGO],STOCKSANLUIS[[#This Row],[CODIGO]],INGRESO_MERCADERIA[INGRESO])</f>
        <v>77</v>
      </c>
      <c r="I2075" s="90">
        <f>SUMIF(SALIDA[CODIGO],STOCKSANLUIS[[#This Row],[CODIGO]],SALIDA[CANTIDAD])</f>
        <v>68</v>
      </c>
      <c r="J2075" s="90">
        <f>STOCKSANLUIS[[#This Row],[STOCK ALM1]]-STOCKSANLUIS[[#This Row],[SALIDA]]</f>
        <v>9</v>
      </c>
      <c r="K2075" s="90" t="str">
        <f>VLOOKUP(STOCKSANLUIS[[#This Row],[CODIGO]],CLASIFICACION[],6,FALSE)</f>
        <v>A</v>
      </c>
      <c r="L2075" s="90">
        <f>IFERROR(VLOOKUP(STOCKSANLUIS[[#This Row],[CODIGO]],STOCK_STARSOFT[],3,FALSE),0)</f>
        <v>9</v>
      </c>
      <c r="M2075" s="90" t="str">
        <f>IF(STOCKSANLUIS[[#This Row],[STOCK ACTUAL]]=STOCKSANLUIS[[#This Row],[STOCK_STARSOFT]],"SIN DIFERENCIA","DIFERENCIA")</f>
        <v>SIN DIFERENCIA</v>
      </c>
    </row>
    <row r="2076" spans="1:13" hidden="1" x14ac:dyDescent="0.25">
      <c r="A2076" s="144" t="s">
        <v>125</v>
      </c>
      <c r="B2076" s="87" t="s">
        <v>126</v>
      </c>
      <c r="C2076" s="88">
        <v>19</v>
      </c>
      <c r="D2076" s="89" t="s">
        <v>6</v>
      </c>
      <c r="E2076" s="90" t="str">
        <f>VLOOKUP(STOCKSANLUIS[[#This Row],[CODIGO]],FAMILIAS[],4,FALSE)</f>
        <v>DANFOSS</v>
      </c>
      <c r="F2076" s="90">
        <v>1</v>
      </c>
      <c r="G2076" s="90" t="s">
        <v>19524</v>
      </c>
      <c r="H2076" s="90">
        <f>SUMIF(INGRESO_MERCADERIA[CODIGO],STOCKSANLUIS[[#This Row],[CODIGO]],INGRESO_MERCADERIA[INGRESO])</f>
        <v>73</v>
      </c>
      <c r="I2076" s="90">
        <f>SUMIF(SALIDA[CODIGO],STOCKSANLUIS[[#This Row],[CODIGO]],SALIDA[CANTIDAD])</f>
        <v>51</v>
      </c>
      <c r="J2076" s="90">
        <f>STOCKSANLUIS[[#This Row],[STOCK ALM1]]-STOCKSANLUIS[[#This Row],[SALIDA]]</f>
        <v>22</v>
      </c>
      <c r="K2076" s="90" t="str">
        <f>VLOOKUP(STOCKSANLUIS[[#This Row],[CODIGO]],CLASIFICACION[],6,FALSE)</f>
        <v>B</v>
      </c>
      <c r="L2076" s="90">
        <f>IFERROR(VLOOKUP(STOCKSANLUIS[[#This Row],[CODIGO]],STOCK_STARSOFT[],3,FALSE),0)</f>
        <v>22</v>
      </c>
      <c r="M2076" s="90" t="str">
        <f>IF(STOCKSANLUIS[[#This Row],[STOCK ACTUAL]]=STOCKSANLUIS[[#This Row],[STOCK_STARSOFT]],"SIN DIFERENCIA","DIFERENCIA")</f>
        <v>SIN DIFERENCIA</v>
      </c>
    </row>
    <row r="2077" spans="1:13" hidden="1" x14ac:dyDescent="0.25">
      <c r="A2077" s="151" t="s">
        <v>21538</v>
      </c>
      <c r="B2077" s="104" t="s">
        <v>21539</v>
      </c>
      <c r="C2077" s="105"/>
      <c r="D2077" s="89" t="s">
        <v>6</v>
      </c>
      <c r="E2077" s="107" t="str">
        <f>VLOOKUP(STOCKSANLUIS[[#This Row],[CODIGO]],FAMILIAS[],4,FALSE)</f>
        <v>STAR COLD</v>
      </c>
      <c r="F2077" s="107">
        <v>1</v>
      </c>
      <c r="G2077" s="90" t="s">
        <v>19526</v>
      </c>
      <c r="H2077" s="107">
        <f>SUMIF(INGRESO_MERCADERIA[CODIGO],STOCKSANLUIS[[#This Row],[CODIGO]],INGRESO_MERCADERIA[INGRESO])</f>
        <v>4</v>
      </c>
      <c r="I2077" s="107">
        <f>SUMIF(SALIDA[CODIGO],STOCKSANLUIS[[#This Row],[CODIGO]],SALIDA[CANTIDAD])</f>
        <v>4</v>
      </c>
      <c r="J2077" s="107">
        <f>STOCKSANLUIS[[#This Row],[STOCK ALM1]]-STOCKSANLUIS[[#This Row],[SALIDA]]</f>
        <v>0</v>
      </c>
      <c r="K2077" s="107" t="str">
        <f>VLOOKUP(STOCKSANLUIS[[#This Row],[CODIGO]],CLASIFICACION[],6,FALSE)</f>
        <v>B</v>
      </c>
      <c r="L2077" s="107">
        <f>IFERROR(VLOOKUP(STOCKSANLUIS[[#This Row],[CODIGO]],STOCK_STARSOFT[],3,FALSE),0)</f>
        <v>0</v>
      </c>
      <c r="M2077" s="107" t="str">
        <f>IF(STOCKSANLUIS[[#This Row],[STOCK ACTUAL]]=STOCKSANLUIS[[#This Row],[STOCK_STARSOFT]],"SIN DIFERENCIA","DIFERENCIA")</f>
        <v>SIN DIFERENCIA</v>
      </c>
    </row>
    <row r="2078" spans="1:13" hidden="1" x14ac:dyDescent="0.25">
      <c r="A2078" s="144" t="s">
        <v>3834</v>
      </c>
      <c r="B2078" s="87" t="s">
        <v>3835</v>
      </c>
      <c r="C2078" s="88">
        <v>4</v>
      </c>
      <c r="D2078" s="89" t="s">
        <v>6</v>
      </c>
      <c r="E2078" s="90" t="str">
        <f>VLOOKUP(STOCKSANLUIS[[#This Row],[CODIGO]],FAMILIAS[],4,FALSE)</f>
        <v>WINCELL</v>
      </c>
      <c r="F2078" s="90">
        <v>1</v>
      </c>
      <c r="G2078" s="90" t="s">
        <v>19524</v>
      </c>
      <c r="H2078" s="90">
        <f>SUMIF(INGRESO_MERCADERIA[CODIGO],STOCKSANLUIS[[#This Row],[CODIGO]],INGRESO_MERCADERIA[INGRESO])</f>
        <v>19</v>
      </c>
      <c r="I2078" s="90">
        <f>SUMIF(SALIDA[CODIGO],STOCKSANLUIS[[#This Row],[CODIGO]],SALIDA[CANTIDAD])</f>
        <v>19</v>
      </c>
      <c r="J2078" s="90">
        <f>STOCKSANLUIS[[#This Row],[STOCK ALM1]]-STOCKSANLUIS[[#This Row],[SALIDA]]</f>
        <v>0</v>
      </c>
      <c r="K2078" s="90" t="str">
        <f>VLOOKUP(STOCKSANLUIS[[#This Row],[CODIGO]],CLASIFICACION[],6,FALSE)</f>
        <v>C</v>
      </c>
      <c r="L2078" s="90">
        <f>IFERROR(VLOOKUP(STOCKSANLUIS[[#This Row],[CODIGO]],STOCK_STARSOFT[],3,FALSE),0)</f>
        <v>0</v>
      </c>
      <c r="M2078" s="90" t="str">
        <f>IF(STOCKSANLUIS[[#This Row],[STOCK ACTUAL]]=STOCKSANLUIS[[#This Row],[STOCK_STARSOFT]],"SIN DIFERENCIA","DIFERENCIA")</f>
        <v>SIN DIFERENCIA</v>
      </c>
    </row>
    <row r="2079" spans="1:13" hidden="1" x14ac:dyDescent="0.25">
      <c r="A2079" s="144" t="s">
        <v>2541</v>
      </c>
      <c r="B2079" s="87" t="s">
        <v>2542</v>
      </c>
      <c r="C2079" s="88">
        <v>2</v>
      </c>
      <c r="D2079" s="89" t="s">
        <v>6</v>
      </c>
      <c r="E2079" s="90" t="str">
        <f>VLOOKUP(STOCKSANLUIS[[#This Row],[CODIGO]],FAMILIAS[],4,FALSE)</f>
        <v>TEMP BLUE</v>
      </c>
      <c r="F2079" s="90">
        <v>1</v>
      </c>
      <c r="G2079" s="90" t="s">
        <v>19525</v>
      </c>
      <c r="H2079" s="90">
        <f>SUMIF(INGRESO_MERCADERIA[CODIGO],STOCKSANLUIS[[#This Row],[CODIGO]],INGRESO_MERCADERIA[INGRESO])</f>
        <v>17</v>
      </c>
      <c r="I2079" s="90">
        <f>SUMIF(SALIDA[CODIGO],STOCKSANLUIS[[#This Row],[CODIGO]],SALIDA[CANTIDAD])</f>
        <v>16</v>
      </c>
      <c r="J2079" s="90">
        <f>STOCKSANLUIS[[#This Row],[STOCK ALM1]]-STOCKSANLUIS[[#This Row],[SALIDA]]</f>
        <v>1</v>
      </c>
      <c r="K2079" s="90" t="str">
        <f>VLOOKUP(STOCKSANLUIS[[#This Row],[CODIGO]],CLASIFICACION[],6,FALSE)</f>
        <v>A</v>
      </c>
      <c r="L2079" s="90">
        <f>IFERROR(VLOOKUP(STOCKSANLUIS[[#This Row],[CODIGO]],STOCK_STARSOFT[],3,FALSE),0)</f>
        <v>1</v>
      </c>
      <c r="M2079" s="90" t="str">
        <f>IF(STOCKSANLUIS[[#This Row],[STOCK ACTUAL]]=STOCKSANLUIS[[#This Row],[STOCK_STARSOFT]],"SIN DIFERENCIA","DIFERENCIA")</f>
        <v>SIN DIFERENCIA</v>
      </c>
    </row>
    <row r="2080" spans="1:13" hidden="1" x14ac:dyDescent="0.25">
      <c r="A2080" s="144" t="s">
        <v>3659</v>
      </c>
      <c r="B2080" s="87" t="s">
        <v>3660</v>
      </c>
      <c r="C2080" s="88">
        <v>3</v>
      </c>
      <c r="D2080" s="89" t="s">
        <v>6</v>
      </c>
      <c r="E2080" s="90" t="str">
        <f>VLOOKUP(STOCKSANLUIS[[#This Row],[CODIGO]],FAMILIAS[],4,FALSE)</f>
        <v>TEMP BLUE</v>
      </c>
      <c r="F2080" s="90">
        <v>1</v>
      </c>
      <c r="G2080" s="90" t="s">
        <v>19525</v>
      </c>
      <c r="H2080" s="90">
        <f>SUMIF(INGRESO_MERCADERIA[CODIGO],STOCKSANLUIS[[#This Row],[CODIGO]],INGRESO_MERCADERIA[INGRESO])</f>
        <v>3</v>
      </c>
      <c r="I2080" s="90">
        <f>SUMIF(SALIDA[CODIGO],STOCKSANLUIS[[#This Row],[CODIGO]],SALIDA[CANTIDAD])</f>
        <v>3</v>
      </c>
      <c r="J2080" s="90">
        <f>STOCKSANLUIS[[#This Row],[STOCK ALM1]]-STOCKSANLUIS[[#This Row],[SALIDA]]</f>
        <v>0</v>
      </c>
      <c r="K2080" s="90" t="str">
        <f>VLOOKUP(STOCKSANLUIS[[#This Row],[CODIGO]],CLASIFICACION[],6,FALSE)</f>
        <v>C</v>
      </c>
      <c r="L2080" s="90">
        <f>IFERROR(VLOOKUP(STOCKSANLUIS[[#This Row],[CODIGO]],STOCK_STARSOFT[],3,FALSE),0)</f>
        <v>0</v>
      </c>
      <c r="M2080" s="90" t="str">
        <f>IF(STOCKSANLUIS[[#This Row],[STOCK ACTUAL]]=STOCKSANLUIS[[#This Row],[STOCK_STARSOFT]],"SIN DIFERENCIA","DIFERENCIA")</f>
        <v>SIN DIFERENCIA</v>
      </c>
    </row>
    <row r="2081" spans="1:13" hidden="1" x14ac:dyDescent="0.25">
      <c r="A2081" s="151" t="s">
        <v>19738</v>
      </c>
      <c r="B2081" s="104" t="s">
        <v>19739</v>
      </c>
      <c r="C2081" s="105"/>
      <c r="D2081" s="106"/>
      <c r="E2081" s="107" t="str">
        <f>VLOOKUP(STOCKSANLUIS[[#This Row],[CODIGO]],FAMILIAS[],4,FALSE)</f>
        <v>TEMP BLUE</v>
      </c>
      <c r="F2081" s="107"/>
      <c r="G2081" s="90" t="s">
        <v>19525</v>
      </c>
      <c r="H2081" s="107">
        <f>SUMIF(INGRESO_MERCADERIA[CODIGO],STOCKSANLUIS[[#This Row],[CODIGO]],INGRESO_MERCADERIA[INGRESO])</f>
        <v>1</v>
      </c>
      <c r="I2081" s="107">
        <f>SUMIF(SALIDA[CODIGO],STOCKSANLUIS[[#This Row],[CODIGO]],SALIDA[CANTIDAD])</f>
        <v>1</v>
      </c>
      <c r="J2081" s="107">
        <f>STOCKSANLUIS[[#This Row],[STOCK ALM1]]-STOCKSANLUIS[[#This Row],[SALIDA]]</f>
        <v>0</v>
      </c>
      <c r="K2081" s="107" t="str">
        <f>VLOOKUP(STOCKSANLUIS[[#This Row],[CODIGO]],CLASIFICACION[],6,FALSE)</f>
        <v>C</v>
      </c>
      <c r="L2081" s="107">
        <f>IFERROR(VLOOKUP(STOCKSANLUIS[[#This Row],[CODIGO]],STOCK_STARSOFT[],3,FALSE),0)</f>
        <v>0</v>
      </c>
      <c r="M2081" s="107" t="str">
        <f>IF(STOCKSANLUIS[[#This Row],[STOCK ACTUAL]]=STOCKSANLUIS[[#This Row],[STOCK_STARSOFT]],"SIN DIFERENCIA","DIFERENCIA")</f>
        <v>SIN DIFERENCIA</v>
      </c>
    </row>
    <row r="2082" spans="1:13" hidden="1" x14ac:dyDescent="0.25">
      <c r="A2082" s="144" t="s">
        <v>3902</v>
      </c>
      <c r="B2082" s="87" t="s">
        <v>3903</v>
      </c>
      <c r="C2082" s="88">
        <v>1</v>
      </c>
      <c r="D2082" s="89" t="s">
        <v>6</v>
      </c>
      <c r="E2082" s="90" t="str">
        <f>VLOOKUP(STOCKSANLUIS[[#This Row],[CODIGO]],FAMILIAS[],4,FALSE)</f>
        <v>TEMP BLUE</v>
      </c>
      <c r="F2082" s="90">
        <v>1</v>
      </c>
      <c r="G2082" s="90" t="s">
        <v>19525</v>
      </c>
      <c r="H2082" s="90">
        <f>SUMIF(INGRESO_MERCADERIA[CODIGO],STOCKSANLUIS[[#This Row],[CODIGO]],INGRESO_MERCADERIA[INGRESO])</f>
        <v>1</v>
      </c>
      <c r="I2082" s="90">
        <f>SUMIF(SALIDA[CODIGO],STOCKSANLUIS[[#This Row],[CODIGO]],SALIDA[CANTIDAD])</f>
        <v>1</v>
      </c>
      <c r="J2082" s="90">
        <f>STOCKSANLUIS[[#This Row],[STOCK ALM1]]-STOCKSANLUIS[[#This Row],[SALIDA]]</f>
        <v>0</v>
      </c>
      <c r="K2082" s="90" t="str">
        <f>VLOOKUP(STOCKSANLUIS[[#This Row],[CODIGO]],CLASIFICACION[],6,FALSE)</f>
        <v>C</v>
      </c>
      <c r="L2082" s="90">
        <f>IFERROR(VLOOKUP(STOCKSANLUIS[[#This Row],[CODIGO]],STOCK_STARSOFT[],3,FALSE),0)</f>
        <v>0</v>
      </c>
      <c r="M2082" s="90" t="str">
        <f>IF(STOCKSANLUIS[[#This Row],[STOCK ACTUAL]]=STOCKSANLUIS[[#This Row],[STOCK_STARSOFT]],"SIN DIFERENCIA","DIFERENCIA")</f>
        <v>SIN DIFERENCIA</v>
      </c>
    </row>
    <row r="2083" spans="1:13" hidden="1" x14ac:dyDescent="0.25">
      <c r="A2083" s="144" t="s">
        <v>2543</v>
      </c>
      <c r="B2083" s="87" t="s">
        <v>2544</v>
      </c>
      <c r="C2083" s="88">
        <v>1</v>
      </c>
      <c r="D2083" s="89" t="s">
        <v>6</v>
      </c>
      <c r="E2083" s="90" t="str">
        <f>VLOOKUP(STOCKSANLUIS[[#This Row],[CODIGO]],FAMILIAS[],4,FALSE)</f>
        <v>TEMP BLUE</v>
      </c>
      <c r="F2083" s="90">
        <v>1</v>
      </c>
      <c r="G2083" s="90" t="s">
        <v>19525</v>
      </c>
      <c r="H2083" s="90">
        <f>SUMIF(INGRESO_MERCADERIA[CODIGO],STOCKSANLUIS[[#This Row],[CODIGO]],INGRESO_MERCADERIA[INGRESO])</f>
        <v>16</v>
      </c>
      <c r="I2083" s="90">
        <f>SUMIF(SALIDA[CODIGO],STOCKSANLUIS[[#This Row],[CODIGO]],SALIDA[CANTIDAD])</f>
        <v>13</v>
      </c>
      <c r="J2083" s="90">
        <f>STOCKSANLUIS[[#This Row],[STOCK ALM1]]-STOCKSANLUIS[[#This Row],[SALIDA]]</f>
        <v>3</v>
      </c>
      <c r="K2083" s="90" t="str">
        <f>VLOOKUP(STOCKSANLUIS[[#This Row],[CODIGO]],CLASIFICACION[],6,FALSE)</f>
        <v>A</v>
      </c>
      <c r="L2083" s="90">
        <f>IFERROR(VLOOKUP(STOCKSANLUIS[[#This Row],[CODIGO]],STOCK_STARSOFT[],3,FALSE),0)</f>
        <v>3</v>
      </c>
      <c r="M2083" s="90" t="str">
        <f>IF(STOCKSANLUIS[[#This Row],[STOCK ACTUAL]]=STOCKSANLUIS[[#This Row],[STOCK_STARSOFT]],"SIN DIFERENCIA","DIFERENCIA")</f>
        <v>SIN DIFERENCIA</v>
      </c>
    </row>
    <row r="2084" spans="1:13" hidden="1" x14ac:dyDescent="0.25">
      <c r="A2084" s="144" t="s">
        <v>4013</v>
      </c>
      <c r="B2084" s="87" t="s">
        <v>4014</v>
      </c>
      <c r="C2084" s="88">
        <v>1</v>
      </c>
      <c r="D2084" s="89" t="s">
        <v>6</v>
      </c>
      <c r="E2084" s="90" t="str">
        <f>VLOOKUP(STOCKSANLUIS[[#This Row],[CODIGO]],FAMILIAS[],4,FALSE)</f>
        <v>TEMP BLUE</v>
      </c>
      <c r="F2084" s="90">
        <v>1</v>
      </c>
      <c r="G2084" s="90" t="s">
        <v>19525</v>
      </c>
      <c r="H2084" s="90">
        <f>SUMIF(INGRESO_MERCADERIA[CODIGO],STOCKSANLUIS[[#This Row],[CODIGO]],INGRESO_MERCADERIA[INGRESO])</f>
        <v>1</v>
      </c>
      <c r="I2084" s="90">
        <f>SUMIF(SALIDA[CODIGO],STOCKSANLUIS[[#This Row],[CODIGO]],SALIDA[CANTIDAD])</f>
        <v>1</v>
      </c>
      <c r="J2084" s="90">
        <f>STOCKSANLUIS[[#This Row],[STOCK ALM1]]-STOCKSANLUIS[[#This Row],[SALIDA]]</f>
        <v>0</v>
      </c>
      <c r="K2084" s="90" t="str">
        <f>VLOOKUP(STOCKSANLUIS[[#This Row],[CODIGO]],CLASIFICACION[],6,FALSE)</f>
        <v>C</v>
      </c>
      <c r="L2084" s="90">
        <f>IFERROR(VLOOKUP(STOCKSANLUIS[[#This Row],[CODIGO]],STOCK_STARSOFT[],3,FALSE),0)</f>
        <v>0</v>
      </c>
      <c r="M2084" s="90" t="str">
        <f>IF(STOCKSANLUIS[[#This Row],[STOCK ACTUAL]]=STOCKSANLUIS[[#This Row],[STOCK_STARSOFT]],"SIN DIFERENCIA","DIFERENCIA")</f>
        <v>SIN DIFERENCIA</v>
      </c>
    </row>
    <row r="2085" spans="1:13" hidden="1" x14ac:dyDescent="0.25">
      <c r="A2085" s="144" t="s">
        <v>3836</v>
      </c>
      <c r="B2085" s="87" t="s">
        <v>3837</v>
      </c>
      <c r="C2085" s="88">
        <v>2</v>
      </c>
      <c r="D2085" s="89" t="s">
        <v>6</v>
      </c>
      <c r="E2085" s="90" t="str">
        <f>VLOOKUP(STOCKSANLUIS[[#This Row],[CODIGO]],FAMILIAS[],4,FALSE)</f>
        <v>WINCELL</v>
      </c>
      <c r="F2085" s="90">
        <v>1</v>
      </c>
      <c r="G2085" s="90" t="s">
        <v>19524</v>
      </c>
      <c r="H2085" s="90">
        <f>SUMIF(INGRESO_MERCADERIA[CODIGO],STOCKSANLUIS[[#This Row],[CODIGO]],INGRESO_MERCADERIA[INGRESO])</f>
        <v>51</v>
      </c>
      <c r="I2085" s="90">
        <f>SUMIF(SALIDA[CODIGO],STOCKSANLUIS[[#This Row],[CODIGO]],SALIDA[CANTIDAD])</f>
        <v>32</v>
      </c>
      <c r="J2085" s="90">
        <f>STOCKSANLUIS[[#This Row],[STOCK ALM1]]-STOCKSANLUIS[[#This Row],[SALIDA]]</f>
        <v>19</v>
      </c>
      <c r="K2085" s="90" t="str">
        <f>VLOOKUP(STOCKSANLUIS[[#This Row],[CODIGO]],CLASIFICACION[],6,FALSE)</f>
        <v>C</v>
      </c>
      <c r="L2085" s="90">
        <f>IFERROR(VLOOKUP(STOCKSANLUIS[[#This Row],[CODIGO]],STOCK_STARSOFT[],3,FALSE),0)</f>
        <v>19</v>
      </c>
      <c r="M2085" s="90" t="str">
        <f>IF(STOCKSANLUIS[[#This Row],[STOCK ACTUAL]]=STOCKSANLUIS[[#This Row],[STOCK_STARSOFT]],"SIN DIFERENCIA","DIFERENCIA")</f>
        <v>SIN DIFERENCIA</v>
      </c>
    </row>
    <row r="2086" spans="1:13" hidden="1" x14ac:dyDescent="0.25">
      <c r="A2086" s="222" t="s">
        <v>19744</v>
      </c>
      <c r="B2086" s="87" t="s">
        <v>19745</v>
      </c>
      <c r="C2086" s="88"/>
      <c r="D2086" s="89" t="s">
        <v>6</v>
      </c>
      <c r="E2086" s="90" t="str">
        <f>VLOOKUP(STOCKSANLUIS[[#This Row],[CODIGO]],FAMILIAS[],4,FALSE)</f>
        <v>TEMP BLUE</v>
      </c>
      <c r="F2086" s="90">
        <v>1</v>
      </c>
      <c r="G2086" s="90" t="s">
        <v>19525</v>
      </c>
      <c r="H2086" s="90">
        <f>SUMIF(INGRESO_MERCADERIA[CODIGO],STOCKSANLUIS[[#This Row],[CODIGO]],INGRESO_MERCADERIA[INGRESO])</f>
        <v>3</v>
      </c>
      <c r="I2086" s="90">
        <f>SUMIF(SALIDA[CODIGO],STOCKSANLUIS[[#This Row],[CODIGO]],SALIDA[CANTIDAD])</f>
        <v>3</v>
      </c>
      <c r="J2086" s="90">
        <f>STOCKSANLUIS[[#This Row],[STOCK ALM1]]-STOCKSANLUIS[[#This Row],[SALIDA]]</f>
        <v>0</v>
      </c>
      <c r="K2086" s="90" t="str">
        <f>VLOOKUP(STOCKSANLUIS[[#This Row],[CODIGO]],CLASIFICACION[],6,FALSE)</f>
        <v>C</v>
      </c>
      <c r="L2086" s="90">
        <f>IFERROR(VLOOKUP(STOCKSANLUIS[[#This Row],[CODIGO]],STOCK_STARSOFT[],3,FALSE),0)</f>
        <v>0</v>
      </c>
      <c r="M2086" s="90" t="str">
        <f>IF(STOCKSANLUIS[[#This Row],[STOCK ACTUAL]]=STOCKSANLUIS[[#This Row],[STOCK_STARSOFT]],"SIN DIFERENCIA","DIFERENCIA")</f>
        <v>SIN DIFERENCIA</v>
      </c>
    </row>
    <row r="2087" spans="1:13" hidden="1" x14ac:dyDescent="0.25">
      <c r="A2087" s="144" t="s">
        <v>3826</v>
      </c>
      <c r="B2087" s="87" t="s">
        <v>3827</v>
      </c>
      <c r="C2087" s="88">
        <v>0</v>
      </c>
      <c r="D2087" s="89" t="s">
        <v>6</v>
      </c>
      <c r="E2087" s="90" t="str">
        <f>VLOOKUP(STOCKSANLUIS[[#This Row],[CODIGO]],FAMILIAS[],4,FALSE)</f>
        <v>WINCELL</v>
      </c>
      <c r="F2087" s="90">
        <v>1</v>
      </c>
      <c r="G2087" s="90" t="s">
        <v>19524</v>
      </c>
      <c r="H2087" s="90">
        <f>SUMIF(INGRESO_MERCADERIA[CODIGO],STOCKSANLUIS[[#This Row],[CODIGO]],INGRESO_MERCADERIA[INGRESO])</f>
        <v>40</v>
      </c>
      <c r="I2087" s="90">
        <f>SUMIF(SALIDA[CODIGO],STOCKSANLUIS[[#This Row],[CODIGO]],SALIDA[CANTIDAD])</f>
        <v>15</v>
      </c>
      <c r="J2087" s="90">
        <f>STOCKSANLUIS[[#This Row],[STOCK ALM1]]-STOCKSANLUIS[[#This Row],[SALIDA]]</f>
        <v>25</v>
      </c>
      <c r="K2087" s="90" t="str">
        <f>VLOOKUP(STOCKSANLUIS[[#This Row],[CODIGO]],CLASIFICACION[],6,FALSE)</f>
        <v>C</v>
      </c>
      <c r="L2087" s="90">
        <f>IFERROR(VLOOKUP(STOCKSANLUIS[[#This Row],[CODIGO]],STOCK_STARSOFT[],3,FALSE),0)</f>
        <v>25</v>
      </c>
      <c r="M2087" s="90" t="str">
        <f>IF(STOCKSANLUIS[[#This Row],[STOCK ACTUAL]]=STOCKSANLUIS[[#This Row],[STOCK_STARSOFT]],"SIN DIFERENCIA","DIFERENCIA")</f>
        <v>SIN DIFERENCIA</v>
      </c>
    </row>
    <row r="2088" spans="1:13" hidden="1" x14ac:dyDescent="0.25">
      <c r="A2088" s="144" t="s">
        <v>3828</v>
      </c>
      <c r="B2088" s="87" t="s">
        <v>3829</v>
      </c>
      <c r="C2088" s="88">
        <v>26</v>
      </c>
      <c r="D2088" s="89" t="s">
        <v>6</v>
      </c>
      <c r="E2088" s="90" t="str">
        <f>VLOOKUP(STOCKSANLUIS[[#This Row],[CODIGO]],FAMILIAS[],4,FALSE)</f>
        <v>WINCELL</v>
      </c>
      <c r="F2088" s="90">
        <v>1</v>
      </c>
      <c r="G2088" s="90" t="s">
        <v>19524</v>
      </c>
      <c r="H2088" s="90">
        <f>SUMIF(INGRESO_MERCADERIA[CODIGO],STOCKSANLUIS[[#This Row],[CODIGO]],INGRESO_MERCADERIA[INGRESO])</f>
        <v>26</v>
      </c>
      <c r="I2088" s="90">
        <f>SUMIF(SALIDA[CODIGO],STOCKSANLUIS[[#This Row],[CODIGO]],SALIDA[CANTIDAD])</f>
        <v>0</v>
      </c>
      <c r="J2088" s="90">
        <f>STOCKSANLUIS[[#This Row],[STOCK ALM1]]-STOCKSANLUIS[[#This Row],[SALIDA]]</f>
        <v>26</v>
      </c>
      <c r="K2088" s="90" t="str">
        <f>VLOOKUP(STOCKSANLUIS[[#This Row],[CODIGO]],CLASIFICACION[],6,FALSE)</f>
        <v>C</v>
      </c>
      <c r="L2088" s="90">
        <f>IFERROR(VLOOKUP(STOCKSANLUIS[[#This Row],[CODIGO]],STOCK_STARSOFT[],3,FALSE),0)</f>
        <v>26</v>
      </c>
      <c r="M2088" s="90" t="str">
        <f>IF(STOCKSANLUIS[[#This Row],[STOCK ACTUAL]]=STOCKSANLUIS[[#This Row],[STOCK_STARSOFT]],"SIN DIFERENCIA","DIFERENCIA")</f>
        <v>SIN DIFERENCIA</v>
      </c>
    </row>
    <row r="2089" spans="1:13" hidden="1" x14ac:dyDescent="0.25">
      <c r="A2089" s="144" t="s">
        <v>3096</v>
      </c>
      <c r="B2089" s="87" t="s">
        <v>3097</v>
      </c>
      <c r="C2089" s="88">
        <v>2</v>
      </c>
      <c r="D2089" s="89" t="s">
        <v>6</v>
      </c>
      <c r="E2089" s="90" t="str">
        <f>VLOOKUP(STOCKSANLUIS[[#This Row],[CODIGO]],FAMILIAS[],4,FALSE)</f>
        <v>TEMP BLUE</v>
      </c>
      <c r="F2089" s="90">
        <v>1</v>
      </c>
      <c r="G2089" s="90" t="s">
        <v>19525</v>
      </c>
      <c r="H2089" s="90">
        <f>SUMIF(INGRESO_MERCADERIA[CODIGO],STOCKSANLUIS[[#This Row],[CODIGO]],INGRESO_MERCADERIA[INGRESO])</f>
        <v>47</v>
      </c>
      <c r="I2089" s="90">
        <f>SUMIF(SALIDA[CODIGO],STOCKSANLUIS[[#This Row],[CODIGO]],SALIDA[CANTIDAD])</f>
        <v>45</v>
      </c>
      <c r="J2089" s="90">
        <f>STOCKSANLUIS[[#This Row],[STOCK ALM1]]-STOCKSANLUIS[[#This Row],[SALIDA]]</f>
        <v>2</v>
      </c>
      <c r="K2089" s="90" t="str">
        <f>VLOOKUP(STOCKSANLUIS[[#This Row],[CODIGO]],CLASIFICACION[],6,FALSE)</f>
        <v>B</v>
      </c>
      <c r="L2089" s="90">
        <f>IFERROR(VLOOKUP(STOCKSANLUIS[[#This Row],[CODIGO]],STOCK_STARSOFT[],3,FALSE),0)</f>
        <v>2</v>
      </c>
      <c r="M2089" s="90" t="str">
        <f>IF(STOCKSANLUIS[[#This Row],[STOCK ACTUAL]]=STOCKSANLUIS[[#This Row],[STOCK_STARSOFT]],"SIN DIFERENCIA","DIFERENCIA")</f>
        <v>SIN DIFERENCIA</v>
      </c>
    </row>
    <row r="2090" spans="1:13" hidden="1" x14ac:dyDescent="0.25">
      <c r="A2090" s="144" t="s">
        <v>3651</v>
      </c>
      <c r="B2090" s="87" t="s">
        <v>3652</v>
      </c>
      <c r="C2090" s="88">
        <v>2</v>
      </c>
      <c r="D2090" s="89" t="s">
        <v>6</v>
      </c>
      <c r="E2090" s="90" t="str">
        <f>VLOOKUP(STOCKSANLUIS[[#This Row],[CODIGO]],FAMILIAS[],4,FALSE)</f>
        <v>TEMP BLUE</v>
      </c>
      <c r="F2090" s="90">
        <v>1</v>
      </c>
      <c r="G2090" s="90" t="s">
        <v>19525</v>
      </c>
      <c r="H2090" s="90">
        <f>SUMIF(INGRESO_MERCADERIA[CODIGO],STOCKSANLUIS[[#This Row],[CODIGO]],INGRESO_MERCADERIA[INGRESO])</f>
        <v>9</v>
      </c>
      <c r="I2090" s="90">
        <f>SUMIF(SALIDA[CODIGO],STOCKSANLUIS[[#This Row],[CODIGO]],SALIDA[CANTIDAD])</f>
        <v>7</v>
      </c>
      <c r="J2090" s="90">
        <f>STOCKSANLUIS[[#This Row],[STOCK ALM1]]-STOCKSANLUIS[[#This Row],[SALIDA]]</f>
        <v>2</v>
      </c>
      <c r="K2090" s="90" t="str">
        <f>VLOOKUP(STOCKSANLUIS[[#This Row],[CODIGO]],CLASIFICACION[],6,FALSE)</f>
        <v>A</v>
      </c>
      <c r="L2090" s="90">
        <f>IFERROR(VLOOKUP(STOCKSANLUIS[[#This Row],[CODIGO]],STOCK_STARSOFT[],3,FALSE),0)</f>
        <v>2</v>
      </c>
      <c r="M2090" s="90" t="str">
        <f>IF(STOCKSANLUIS[[#This Row],[STOCK ACTUAL]]=STOCKSANLUIS[[#This Row],[STOCK_STARSOFT]],"SIN DIFERENCIA","DIFERENCIA")</f>
        <v>SIN DIFERENCIA</v>
      </c>
    </row>
    <row r="2091" spans="1:13" hidden="1" x14ac:dyDescent="0.25">
      <c r="A2091" s="144" t="s">
        <v>3927</v>
      </c>
      <c r="B2091" s="87" t="s">
        <v>3928</v>
      </c>
      <c r="C2091" s="88">
        <v>6</v>
      </c>
      <c r="D2091" s="89" t="s">
        <v>6</v>
      </c>
      <c r="E2091" s="90" t="str">
        <f>VLOOKUP(STOCKSANLUIS[[#This Row],[CODIGO]],FAMILIAS[],4,FALSE)</f>
        <v>VIKING</v>
      </c>
      <c r="F2091" s="90">
        <v>1</v>
      </c>
      <c r="G2091" s="90" t="s">
        <v>19525</v>
      </c>
      <c r="H2091" s="90">
        <f>SUMIF(INGRESO_MERCADERIA[CODIGO],STOCKSANLUIS[[#This Row],[CODIGO]],INGRESO_MERCADERIA[INGRESO])</f>
        <v>44</v>
      </c>
      <c r="I2091" s="90">
        <f>SUMIF(SALIDA[CODIGO],STOCKSANLUIS[[#This Row],[CODIGO]],SALIDA[CANTIDAD])</f>
        <v>44</v>
      </c>
      <c r="J2091" s="90">
        <f>STOCKSANLUIS[[#This Row],[STOCK ALM1]]-STOCKSANLUIS[[#This Row],[SALIDA]]</f>
        <v>0</v>
      </c>
      <c r="K2091" s="90" t="str">
        <f>VLOOKUP(STOCKSANLUIS[[#This Row],[CODIGO]],CLASIFICACION[],6,FALSE)</f>
        <v>B</v>
      </c>
      <c r="L2091" s="90">
        <f>IFERROR(VLOOKUP(STOCKSANLUIS[[#This Row],[CODIGO]],STOCK_STARSOFT[],3,FALSE),0)</f>
        <v>0</v>
      </c>
      <c r="M2091" s="90" t="str">
        <f>IF(STOCKSANLUIS[[#This Row],[STOCK ACTUAL]]=STOCKSANLUIS[[#This Row],[STOCK_STARSOFT]],"SIN DIFERENCIA","DIFERENCIA")</f>
        <v>SIN DIFERENCIA</v>
      </c>
    </row>
    <row r="2092" spans="1:13" hidden="1" x14ac:dyDescent="0.25">
      <c r="A2092" s="144" t="s">
        <v>3657</v>
      </c>
      <c r="B2092" s="87" t="s">
        <v>3658</v>
      </c>
      <c r="C2092" s="88">
        <v>0</v>
      </c>
      <c r="D2092" s="89" t="s">
        <v>6</v>
      </c>
      <c r="E2092" s="90" t="str">
        <f>VLOOKUP(STOCKSANLUIS[[#This Row],[CODIGO]],FAMILIAS[],4,FALSE)</f>
        <v>TEMP BLUE</v>
      </c>
      <c r="F2092" s="90">
        <v>1</v>
      </c>
      <c r="G2092" s="90" t="s">
        <v>19525</v>
      </c>
      <c r="H2092" s="90">
        <f>SUMIF(INGRESO_MERCADERIA[CODIGO],STOCKSANLUIS[[#This Row],[CODIGO]],INGRESO_MERCADERIA[INGRESO])</f>
        <v>5</v>
      </c>
      <c r="I2092" s="90">
        <f>SUMIF(SALIDA[CODIGO],STOCKSANLUIS[[#This Row],[CODIGO]],SALIDA[CANTIDAD])</f>
        <v>3</v>
      </c>
      <c r="J2092" s="90">
        <f>STOCKSANLUIS[[#This Row],[STOCK ALM1]]-STOCKSANLUIS[[#This Row],[SALIDA]]</f>
        <v>2</v>
      </c>
      <c r="K2092" s="90" t="str">
        <f>VLOOKUP(STOCKSANLUIS[[#This Row],[CODIGO]],CLASIFICACION[],6,FALSE)</f>
        <v>A</v>
      </c>
      <c r="L2092" s="90">
        <f>IFERROR(VLOOKUP(STOCKSANLUIS[[#This Row],[CODIGO]],STOCK_STARSOFT[],3,FALSE),0)</f>
        <v>2</v>
      </c>
      <c r="M2092" s="90" t="str">
        <f>IF(STOCKSANLUIS[[#This Row],[STOCK ACTUAL]]=STOCKSANLUIS[[#This Row],[STOCK_STARSOFT]],"SIN DIFERENCIA","DIFERENCIA")</f>
        <v>SIN DIFERENCIA</v>
      </c>
    </row>
    <row r="2093" spans="1:13" hidden="1" x14ac:dyDescent="0.25">
      <c r="A2093" s="144" t="s">
        <v>3975</v>
      </c>
      <c r="B2093" s="87" t="s">
        <v>3976</v>
      </c>
      <c r="C2093" s="88">
        <v>1</v>
      </c>
      <c r="D2093" s="89" t="s">
        <v>6</v>
      </c>
      <c r="E2093" s="90" t="str">
        <f>VLOOKUP(STOCKSANLUIS[[#This Row],[CODIGO]],FAMILIAS[],4,FALSE)</f>
        <v>TEMP BLUE</v>
      </c>
      <c r="F2093" s="90">
        <v>1</v>
      </c>
      <c r="G2093" s="90" t="s">
        <v>19525</v>
      </c>
      <c r="H2093" s="90">
        <f>SUMIF(INGRESO_MERCADERIA[CODIGO],STOCKSANLUIS[[#This Row],[CODIGO]],INGRESO_MERCADERIA[INGRESO])</f>
        <v>7</v>
      </c>
      <c r="I2093" s="90">
        <f>SUMIF(SALIDA[CODIGO],STOCKSANLUIS[[#This Row],[CODIGO]],SALIDA[CANTIDAD])</f>
        <v>4</v>
      </c>
      <c r="J2093" s="90">
        <f>STOCKSANLUIS[[#This Row],[STOCK ALM1]]-STOCKSANLUIS[[#This Row],[SALIDA]]</f>
        <v>3</v>
      </c>
      <c r="K2093" s="90" t="str">
        <f>VLOOKUP(STOCKSANLUIS[[#This Row],[CODIGO]],CLASIFICACION[],6,FALSE)</f>
        <v>C</v>
      </c>
      <c r="L2093" s="90">
        <f>IFERROR(VLOOKUP(STOCKSANLUIS[[#This Row],[CODIGO]],STOCK_STARSOFT[],3,FALSE),0)</f>
        <v>3</v>
      </c>
      <c r="M2093" s="90" t="str">
        <f>IF(STOCKSANLUIS[[#This Row],[STOCK ACTUAL]]=STOCKSANLUIS[[#This Row],[STOCK_STARSOFT]],"SIN DIFERENCIA","DIFERENCIA")</f>
        <v>SIN DIFERENCIA</v>
      </c>
    </row>
    <row r="2094" spans="1:13" hidden="1" x14ac:dyDescent="0.25">
      <c r="A2094" s="151" t="s">
        <v>22020</v>
      </c>
      <c r="B2094" s="104" t="s">
        <v>22021</v>
      </c>
      <c r="C2094" s="105"/>
      <c r="D2094" s="89" t="s">
        <v>6</v>
      </c>
      <c r="E2094" s="107" t="str">
        <f>VLOOKUP(STOCKSANLUIS[[#This Row],[CODIGO]],FAMILIAS[],4,FALSE)</f>
        <v>VIKING</v>
      </c>
      <c r="F2094" s="107">
        <v>1</v>
      </c>
      <c r="G2094" s="90" t="s">
        <v>19525</v>
      </c>
      <c r="H2094" s="107">
        <f>SUMIF(INGRESO_MERCADERIA[CODIGO],STOCKSANLUIS[[#This Row],[CODIGO]],INGRESO_MERCADERIA[INGRESO])</f>
        <v>2</v>
      </c>
      <c r="I2094" s="107">
        <f>SUMIF(SALIDA[CODIGO],STOCKSANLUIS[[#This Row],[CODIGO]],SALIDA[CANTIDAD])</f>
        <v>2</v>
      </c>
      <c r="J2094" s="107">
        <f>STOCKSANLUIS[[#This Row],[STOCK ALM1]]-STOCKSANLUIS[[#This Row],[SALIDA]]</f>
        <v>0</v>
      </c>
      <c r="K2094" s="107" t="str">
        <f>VLOOKUP(STOCKSANLUIS[[#This Row],[CODIGO]],CLASIFICACION[],6,FALSE)</f>
        <v>B</v>
      </c>
      <c r="L2094" s="107">
        <f>IFERROR(VLOOKUP(STOCKSANLUIS[[#This Row],[CODIGO]],STOCK_STARSOFT[],3,FALSE),0)</f>
        <v>0</v>
      </c>
      <c r="M2094" s="107" t="str">
        <f>IF(STOCKSANLUIS[[#This Row],[STOCK ACTUAL]]=STOCKSANLUIS[[#This Row],[STOCK_STARSOFT]],"SIN DIFERENCIA","DIFERENCIA")</f>
        <v>SIN DIFERENCIA</v>
      </c>
    </row>
    <row r="2095" spans="1:13" hidden="1" x14ac:dyDescent="0.25">
      <c r="A2095" s="144" t="s">
        <v>3979</v>
      </c>
      <c r="B2095" s="87" t="s">
        <v>3980</v>
      </c>
      <c r="C2095" s="88">
        <v>1</v>
      </c>
      <c r="D2095" s="89" t="s">
        <v>6</v>
      </c>
      <c r="E2095" s="90" t="str">
        <f>VLOOKUP(STOCKSANLUIS[[#This Row],[CODIGO]],FAMILIAS[],4,FALSE)</f>
        <v>TEMP BLUE</v>
      </c>
      <c r="F2095" s="90">
        <v>1</v>
      </c>
      <c r="G2095" s="90" t="s">
        <v>19525</v>
      </c>
      <c r="H2095" s="90">
        <f>SUMIF(INGRESO_MERCADERIA[CODIGO],STOCKSANLUIS[[#This Row],[CODIGO]],INGRESO_MERCADERIA[INGRESO])</f>
        <v>10</v>
      </c>
      <c r="I2095" s="90">
        <f>SUMIF(SALIDA[CODIGO],STOCKSANLUIS[[#This Row],[CODIGO]],SALIDA[CANTIDAD])</f>
        <v>7</v>
      </c>
      <c r="J2095" s="90">
        <f>STOCKSANLUIS[[#This Row],[STOCK ALM1]]-STOCKSANLUIS[[#This Row],[SALIDA]]</f>
        <v>3</v>
      </c>
      <c r="K2095" s="90" t="str">
        <f>VLOOKUP(STOCKSANLUIS[[#This Row],[CODIGO]],CLASIFICACION[],6,FALSE)</f>
        <v>C</v>
      </c>
      <c r="L2095" s="90">
        <f>IFERROR(VLOOKUP(STOCKSANLUIS[[#This Row],[CODIGO]],STOCK_STARSOFT[],3,FALSE),0)</f>
        <v>3</v>
      </c>
      <c r="M2095" s="90" t="str">
        <f>IF(STOCKSANLUIS[[#This Row],[STOCK ACTUAL]]=STOCKSANLUIS[[#This Row],[STOCK_STARSOFT]],"SIN DIFERENCIA","DIFERENCIA")</f>
        <v>SIN DIFERENCIA</v>
      </c>
    </row>
    <row r="2096" spans="1:13" hidden="1" x14ac:dyDescent="0.25">
      <c r="A2096" s="144" t="s">
        <v>3098</v>
      </c>
      <c r="B2096" s="87" t="s">
        <v>3099</v>
      </c>
      <c r="C2096" s="88">
        <v>3</v>
      </c>
      <c r="D2096" s="89" t="s">
        <v>6</v>
      </c>
      <c r="E2096" s="90" t="str">
        <f>VLOOKUP(STOCKSANLUIS[[#This Row],[CODIGO]],FAMILIAS[],4,FALSE)</f>
        <v>TEMP BLUE</v>
      </c>
      <c r="F2096" s="90">
        <v>1</v>
      </c>
      <c r="G2096" s="90" t="s">
        <v>19525</v>
      </c>
      <c r="H2096" s="90">
        <f>SUMIF(INGRESO_MERCADERIA[CODIGO],STOCKSANLUIS[[#This Row],[CODIGO]],INGRESO_MERCADERIA[INGRESO])</f>
        <v>31</v>
      </c>
      <c r="I2096" s="90">
        <f>SUMIF(SALIDA[CODIGO],STOCKSANLUIS[[#This Row],[CODIGO]],SALIDA[CANTIDAD])</f>
        <v>28</v>
      </c>
      <c r="J2096" s="90">
        <f>STOCKSANLUIS[[#This Row],[STOCK ALM1]]-STOCKSANLUIS[[#This Row],[SALIDA]]</f>
        <v>3</v>
      </c>
      <c r="K2096" s="90" t="str">
        <f>VLOOKUP(STOCKSANLUIS[[#This Row],[CODIGO]],CLASIFICACION[],6,FALSE)</f>
        <v>B</v>
      </c>
      <c r="L2096" s="90">
        <f>IFERROR(VLOOKUP(STOCKSANLUIS[[#This Row],[CODIGO]],STOCK_STARSOFT[],3,FALSE),0)</f>
        <v>3</v>
      </c>
      <c r="M2096" s="90" t="str">
        <f>IF(STOCKSANLUIS[[#This Row],[STOCK ACTUAL]]=STOCKSANLUIS[[#This Row],[STOCK_STARSOFT]],"SIN DIFERENCIA","DIFERENCIA")</f>
        <v>SIN DIFERENCIA</v>
      </c>
    </row>
    <row r="2097" spans="1:13" hidden="1" x14ac:dyDescent="0.25">
      <c r="A2097" s="144" t="s">
        <v>3655</v>
      </c>
      <c r="B2097" s="87" t="s">
        <v>3656</v>
      </c>
      <c r="C2097" s="88">
        <v>1</v>
      </c>
      <c r="D2097" s="89" t="s">
        <v>6</v>
      </c>
      <c r="E2097" s="90" t="str">
        <f>VLOOKUP(STOCKSANLUIS[[#This Row],[CODIGO]],FAMILIAS[],4,FALSE)</f>
        <v>TEMP BLUE</v>
      </c>
      <c r="F2097" s="90">
        <v>1</v>
      </c>
      <c r="G2097" s="90" t="s">
        <v>19525</v>
      </c>
      <c r="H2097" s="90">
        <f>SUMIF(INGRESO_MERCADERIA[CODIGO],STOCKSANLUIS[[#This Row],[CODIGO]],INGRESO_MERCADERIA[INGRESO])</f>
        <v>8</v>
      </c>
      <c r="I2097" s="90">
        <f>SUMIF(SALIDA[CODIGO],STOCKSANLUIS[[#This Row],[CODIGO]],SALIDA[CANTIDAD])</f>
        <v>7</v>
      </c>
      <c r="J2097" s="90">
        <f>STOCKSANLUIS[[#This Row],[STOCK ALM1]]-STOCKSANLUIS[[#This Row],[SALIDA]]</f>
        <v>1</v>
      </c>
      <c r="K2097" s="90" t="str">
        <f>VLOOKUP(STOCKSANLUIS[[#This Row],[CODIGO]],CLASIFICACION[],6,FALSE)</f>
        <v>B</v>
      </c>
      <c r="L2097" s="90">
        <f>IFERROR(VLOOKUP(STOCKSANLUIS[[#This Row],[CODIGO]],STOCK_STARSOFT[],3,FALSE),0)</f>
        <v>1</v>
      </c>
      <c r="M2097" s="90" t="str">
        <f>IF(STOCKSANLUIS[[#This Row],[STOCK ACTUAL]]=STOCKSANLUIS[[#This Row],[STOCK_STARSOFT]],"SIN DIFERENCIA","DIFERENCIA")</f>
        <v>SIN DIFERENCIA</v>
      </c>
    </row>
    <row r="2098" spans="1:13" hidden="1" x14ac:dyDescent="0.25">
      <c r="A2098" s="239" t="s">
        <v>22032</v>
      </c>
      <c r="B2098" s="148" t="s">
        <v>22033</v>
      </c>
      <c r="C2098" s="105"/>
      <c r="D2098" s="89" t="s">
        <v>6</v>
      </c>
      <c r="E2098" s="107" t="str">
        <f>VLOOKUP(STOCKSANLUIS[[#This Row],[CODIGO]],FAMILIAS[],4,FALSE)</f>
        <v>VIKING</v>
      </c>
      <c r="F2098" s="107">
        <v>1</v>
      </c>
      <c r="G2098" s="90" t="s">
        <v>19525</v>
      </c>
      <c r="H2098" s="107">
        <f>SUMIF(INGRESO_MERCADERIA[CODIGO],STOCKSANLUIS[[#This Row],[CODIGO]],INGRESO_MERCADERIA[INGRESO])</f>
        <v>0</v>
      </c>
      <c r="I2098" s="107">
        <f>SUMIF(SALIDA[CODIGO],STOCKSANLUIS[[#This Row],[CODIGO]],SALIDA[CANTIDAD])</f>
        <v>0</v>
      </c>
      <c r="J2098" s="107">
        <f>STOCKSANLUIS[[#This Row],[STOCK ALM1]]-STOCKSANLUIS[[#This Row],[SALIDA]]</f>
        <v>0</v>
      </c>
      <c r="K2098" s="107" t="str">
        <f>VLOOKUP(STOCKSANLUIS[[#This Row],[CODIGO]],CLASIFICACION[],6,FALSE)</f>
        <v>B</v>
      </c>
      <c r="L2098" s="107">
        <f>IFERROR(VLOOKUP(STOCKSANLUIS[[#This Row],[CODIGO]],STOCK_STARSOFT[],3,FALSE),0)</f>
        <v>0</v>
      </c>
      <c r="M2098" s="107" t="str">
        <f>IF(STOCKSANLUIS[[#This Row],[STOCK ACTUAL]]=STOCKSANLUIS[[#This Row],[STOCK_STARSOFT]],"SIN DIFERENCIA","DIFERENCIA")</f>
        <v>SIN DIFERENCIA</v>
      </c>
    </row>
    <row r="2099" spans="1:13" hidden="1" x14ac:dyDescent="0.25">
      <c r="A2099" s="144" t="s">
        <v>3983</v>
      </c>
      <c r="B2099" s="87" t="s">
        <v>3984</v>
      </c>
      <c r="C2099" s="88">
        <v>19</v>
      </c>
      <c r="D2099" s="89" t="s">
        <v>6</v>
      </c>
      <c r="E2099" s="90" t="str">
        <f>VLOOKUP(STOCKSANLUIS[[#This Row],[CODIGO]],FAMILIAS[],4,FALSE)</f>
        <v>YONGAN</v>
      </c>
      <c r="F2099" s="90">
        <v>1</v>
      </c>
      <c r="G2099" s="90" t="s">
        <v>21525</v>
      </c>
      <c r="H2099" s="90">
        <f>SUMIF(INGRESO_MERCADERIA[CODIGO],STOCKSANLUIS[[#This Row],[CODIGO]],INGRESO_MERCADERIA[INGRESO])</f>
        <v>64</v>
      </c>
      <c r="I2099" s="90">
        <f>SUMIF(SALIDA[CODIGO],STOCKSANLUIS[[#This Row],[CODIGO]],SALIDA[CANTIDAD])</f>
        <v>64</v>
      </c>
      <c r="J2099" s="90">
        <f>STOCKSANLUIS[[#This Row],[STOCK ALM1]]-STOCKSANLUIS[[#This Row],[SALIDA]]</f>
        <v>0</v>
      </c>
      <c r="K2099" s="90" t="str">
        <f>VLOOKUP(STOCKSANLUIS[[#This Row],[CODIGO]],CLASIFICACION[],6,FALSE)</f>
        <v>A</v>
      </c>
      <c r="L2099" s="90">
        <f>IFERROR(VLOOKUP(STOCKSANLUIS[[#This Row],[CODIGO]],STOCK_STARSOFT[],3,FALSE),0)</f>
        <v>0</v>
      </c>
      <c r="M2099" s="90" t="str">
        <f>IF(STOCKSANLUIS[[#This Row],[STOCK ACTUAL]]=STOCKSANLUIS[[#This Row],[STOCK_STARSOFT]],"SIN DIFERENCIA","DIFERENCIA")</f>
        <v>SIN DIFERENCIA</v>
      </c>
    </row>
    <row r="2100" spans="1:13" hidden="1" x14ac:dyDescent="0.25">
      <c r="A2100" s="144" t="s">
        <v>3878</v>
      </c>
      <c r="B2100" s="87" t="s">
        <v>3879</v>
      </c>
      <c r="C2100" s="88">
        <v>0</v>
      </c>
      <c r="D2100" s="89" t="s">
        <v>6</v>
      </c>
      <c r="E2100" s="90" t="str">
        <f>VLOOKUP(STOCKSANLUIS[[#This Row],[CODIGO]],FAMILIAS[],4,FALSE)</f>
        <v>ZHEJIANG YONGHE</v>
      </c>
      <c r="F2100" s="90">
        <v>1</v>
      </c>
      <c r="G2100" s="90" t="s">
        <v>19526</v>
      </c>
      <c r="H2100" s="90">
        <f>SUMIF(INGRESO_MERCADERIA[CODIGO],STOCKSANLUIS[[#This Row],[CODIGO]],INGRESO_MERCADERIA[INGRESO])</f>
        <v>720</v>
      </c>
      <c r="I2100" s="90">
        <f>SUMIF(SALIDA[CODIGO],STOCKSANLUIS[[#This Row],[CODIGO]],SALIDA[CANTIDAD])</f>
        <v>608</v>
      </c>
      <c r="J2100" s="90">
        <f>STOCKSANLUIS[[#This Row],[STOCK ALM1]]-STOCKSANLUIS[[#This Row],[SALIDA]]</f>
        <v>112</v>
      </c>
      <c r="K2100" s="90" t="str">
        <f>VLOOKUP(STOCKSANLUIS[[#This Row],[CODIGO]],CLASIFICACION[],6,FALSE)</f>
        <v>B</v>
      </c>
      <c r="L2100" s="90">
        <f>IFERROR(VLOOKUP(STOCKSANLUIS[[#This Row],[CODIGO]],STOCK_STARSOFT[],3,FALSE),0)</f>
        <v>112</v>
      </c>
      <c r="M2100" s="90" t="str">
        <f>IF(STOCKSANLUIS[[#This Row],[STOCK ACTUAL]]=STOCKSANLUIS[[#This Row],[STOCK_STARSOFT]],"SIN DIFERENCIA","DIFERENCIA")</f>
        <v>SIN DIFERENCIA</v>
      </c>
    </row>
    <row r="2101" spans="1:13" hidden="1" x14ac:dyDescent="0.25">
      <c r="A2101" s="144" t="s">
        <v>3977</v>
      </c>
      <c r="B2101" s="87" t="s">
        <v>3978</v>
      </c>
      <c r="C2101" s="88">
        <v>1</v>
      </c>
      <c r="D2101" s="89" t="s">
        <v>6</v>
      </c>
      <c r="E2101" s="90" t="str">
        <f>VLOOKUP(STOCKSANLUIS[[#This Row],[CODIGO]],FAMILIAS[],4,FALSE)</f>
        <v>TEMP BLUE</v>
      </c>
      <c r="F2101" s="90">
        <v>1</v>
      </c>
      <c r="G2101" s="90" t="s">
        <v>19525</v>
      </c>
      <c r="H2101" s="90">
        <f>SUMIF(INGRESO_MERCADERIA[CODIGO],STOCKSANLUIS[[#This Row],[CODIGO]],INGRESO_MERCADERIA[INGRESO])</f>
        <v>6</v>
      </c>
      <c r="I2101" s="90">
        <f>SUMIF(SALIDA[CODIGO],STOCKSANLUIS[[#This Row],[CODIGO]],SALIDA[CANTIDAD])</f>
        <v>3</v>
      </c>
      <c r="J2101" s="90">
        <f>STOCKSANLUIS[[#This Row],[STOCK ALM1]]-STOCKSANLUIS[[#This Row],[SALIDA]]</f>
        <v>3</v>
      </c>
      <c r="K2101" s="90" t="str">
        <f>VLOOKUP(STOCKSANLUIS[[#This Row],[CODIGO]],CLASIFICACION[],6,FALSE)</f>
        <v>C</v>
      </c>
      <c r="L2101" s="90">
        <f>IFERROR(VLOOKUP(STOCKSANLUIS[[#This Row],[CODIGO]],STOCK_STARSOFT[],3,FALSE),0)</f>
        <v>3</v>
      </c>
      <c r="M2101" s="90" t="str">
        <f>IF(STOCKSANLUIS[[#This Row],[STOCK ACTUAL]]=STOCKSANLUIS[[#This Row],[STOCK_STARSOFT]],"SIN DIFERENCIA","DIFERENCIA")</f>
        <v>SIN DIFERENCIA</v>
      </c>
    </row>
    <row r="2102" spans="1:13" hidden="1" x14ac:dyDescent="0.25">
      <c r="A2102" s="151" t="s">
        <v>22133</v>
      </c>
      <c r="B2102" s="104" t="s">
        <v>22134</v>
      </c>
      <c r="C2102" s="105"/>
      <c r="D2102" s="89" t="s">
        <v>6</v>
      </c>
      <c r="E2102" s="107" t="str">
        <f>VLOOKUP(STOCKSANLUIS[[#This Row],[CODIGO]],FAMILIAS[],4,FALSE)</f>
        <v>EVERWELL</v>
      </c>
      <c r="F2102" s="107">
        <v>1</v>
      </c>
      <c r="G2102" s="107"/>
      <c r="H2102" s="107">
        <f>SUMIF(INGRESO_MERCADERIA[CODIGO],STOCKSANLUIS[[#This Row],[CODIGO]],INGRESO_MERCADERIA[INGRESO])</f>
        <v>0</v>
      </c>
      <c r="I2102" s="107">
        <f>SUMIF(SALIDA[CODIGO],STOCKSANLUIS[[#This Row],[CODIGO]],SALIDA[CANTIDAD])</f>
        <v>0</v>
      </c>
      <c r="J2102" s="107">
        <f>STOCKSANLUIS[[#This Row],[STOCK ALM1]]-STOCKSANLUIS[[#This Row],[SALIDA]]</f>
        <v>0</v>
      </c>
      <c r="K2102" s="107" t="str">
        <f>VLOOKUP(STOCKSANLUIS[[#This Row],[CODIGO]],CLASIFICACION[],6,FALSE)</f>
        <v>B</v>
      </c>
      <c r="L2102" s="107">
        <f>IFERROR(VLOOKUP(STOCKSANLUIS[[#This Row],[CODIGO]],STOCK_STARSOFT[],3,FALSE),0)</f>
        <v>0</v>
      </c>
      <c r="M2102" s="107" t="str">
        <f>IF(STOCKSANLUIS[[#This Row],[STOCK ACTUAL]]=STOCKSANLUIS[[#This Row],[STOCK_STARSOFT]],"SIN DIFERENCIA","DIFERENCIA")</f>
        <v>SIN DIFERENCIA</v>
      </c>
    </row>
    <row r="2103" spans="1:13" hidden="1" x14ac:dyDescent="0.25">
      <c r="A2103" s="151" t="s">
        <v>22140</v>
      </c>
      <c r="B2103" s="104" t="s">
        <v>22141</v>
      </c>
      <c r="C2103" s="105"/>
      <c r="D2103" s="89" t="s">
        <v>6</v>
      </c>
      <c r="E2103" s="107" t="str">
        <f>VLOOKUP(STOCKSANLUIS[[#This Row],[CODIGO]],FAMILIAS[],4,FALSE)</f>
        <v>TEMP BLUE</v>
      </c>
      <c r="F2103" s="107">
        <v>1</v>
      </c>
      <c r="G2103" s="107"/>
      <c r="H2103" s="107">
        <f>SUMIF(INGRESO_MERCADERIA[CODIGO],STOCKSANLUIS[[#This Row],[CODIGO]],INGRESO_MERCADERIA[INGRESO])</f>
        <v>0</v>
      </c>
      <c r="I2103" s="107">
        <f>SUMIF(SALIDA[CODIGO],STOCKSANLUIS[[#This Row],[CODIGO]],SALIDA[CANTIDAD])</f>
        <v>0</v>
      </c>
      <c r="J2103" s="107">
        <f>STOCKSANLUIS[[#This Row],[STOCK ALM1]]-STOCKSANLUIS[[#This Row],[SALIDA]]</f>
        <v>0</v>
      </c>
      <c r="K2103" s="107" t="str">
        <f>VLOOKUP(STOCKSANLUIS[[#This Row],[CODIGO]],CLASIFICACION[],6,FALSE)</f>
        <v>C</v>
      </c>
      <c r="L2103" s="107">
        <f>IFERROR(VLOOKUP(STOCKSANLUIS[[#This Row],[CODIGO]],STOCK_STARSOFT[],3,FALSE),0)</f>
        <v>0</v>
      </c>
      <c r="M2103" s="107" t="str">
        <f>IF(STOCKSANLUIS[[#This Row],[STOCK ACTUAL]]=STOCKSANLUIS[[#This Row],[STOCK_STARSOFT]],"SIN DIFERENCIA","DIFERENCIA")</f>
        <v>SIN DIFERENCIA</v>
      </c>
    </row>
    <row r="2104" spans="1:13" hidden="1" x14ac:dyDescent="0.25">
      <c r="A2104" s="144" t="s">
        <v>3824</v>
      </c>
      <c r="B2104" s="87" t="s">
        <v>3825</v>
      </c>
      <c r="C2104" s="88">
        <v>22</v>
      </c>
      <c r="D2104" s="89" t="s">
        <v>6</v>
      </c>
      <c r="E2104" s="90" t="str">
        <f>VLOOKUP(STOCKSANLUIS[[#This Row],[CODIGO]],FAMILIAS[],4,FALSE)</f>
        <v>WINCELL</v>
      </c>
      <c r="F2104" s="90">
        <v>1</v>
      </c>
      <c r="G2104" s="90" t="s">
        <v>19524</v>
      </c>
      <c r="H2104" s="90">
        <f>SUMIF(INGRESO_MERCADERIA[CODIGO],STOCKSANLUIS[[#This Row],[CODIGO]],INGRESO_MERCADERIA[INGRESO])</f>
        <v>22</v>
      </c>
      <c r="I2104" s="90">
        <f>SUMIF(SALIDA[CODIGO],STOCKSANLUIS[[#This Row],[CODIGO]],SALIDA[CANTIDAD])</f>
        <v>10</v>
      </c>
      <c r="J2104" s="90">
        <f>STOCKSANLUIS[[#This Row],[STOCK ALM1]]-STOCKSANLUIS[[#This Row],[SALIDA]]</f>
        <v>12</v>
      </c>
      <c r="K2104" s="90" t="str">
        <f>VLOOKUP(STOCKSANLUIS[[#This Row],[CODIGO]],CLASIFICACION[],6,FALSE)</f>
        <v>C</v>
      </c>
      <c r="L2104" s="90">
        <f>IFERROR(VLOOKUP(STOCKSANLUIS[[#This Row],[CODIGO]],STOCK_STARSOFT[],3,FALSE),0)</f>
        <v>12</v>
      </c>
      <c r="M2104" s="90" t="str">
        <f>IF(STOCKSANLUIS[[#This Row],[STOCK ACTUAL]]=STOCKSANLUIS[[#This Row],[STOCK_STARSOFT]],"SIN DIFERENCIA","DIFERENCIA")</f>
        <v>SIN DIFERENCIA</v>
      </c>
    </row>
    <row r="2105" spans="1:13" hidden="1" x14ac:dyDescent="0.25">
      <c r="A2105" s="144" t="s">
        <v>1073</v>
      </c>
      <c r="B2105" s="87" t="s">
        <v>1074</v>
      </c>
      <c r="C2105" s="88">
        <v>34</v>
      </c>
      <c r="D2105" s="89" t="s">
        <v>6</v>
      </c>
      <c r="E2105" s="90" t="str">
        <f>VLOOKUP(STOCKSANLUIS[[#This Row],[CODIGO]],FAMILIAS[],4,FALSE)</f>
        <v>WORTHINGTON</v>
      </c>
      <c r="F2105" s="90">
        <v>1</v>
      </c>
      <c r="G2105" s="90" t="s">
        <v>19526</v>
      </c>
      <c r="H2105" s="90">
        <f>SUMIF(INGRESO_MERCADERIA[CODIGO],STOCKSANLUIS[[#This Row],[CODIGO]],INGRESO_MERCADERIA[INGRESO])</f>
        <v>148</v>
      </c>
      <c r="I2105" s="90">
        <f>SUMIF(SALIDA[CODIGO],STOCKSANLUIS[[#This Row],[CODIGO]],SALIDA[CANTIDAD])</f>
        <v>148</v>
      </c>
      <c r="J2105" s="90">
        <f>STOCKSANLUIS[[#This Row],[STOCK ALM1]]-STOCKSANLUIS[[#This Row],[SALIDA]]</f>
        <v>0</v>
      </c>
      <c r="K2105" s="90" t="str">
        <f>VLOOKUP(STOCKSANLUIS[[#This Row],[CODIGO]],CLASIFICACION[],6,FALSE)</f>
        <v>A</v>
      </c>
      <c r="L2105" s="90">
        <f>IFERROR(VLOOKUP(STOCKSANLUIS[[#This Row],[CODIGO]],STOCK_STARSOFT[],3,FALSE),0)</f>
        <v>0</v>
      </c>
      <c r="M2105" s="90" t="str">
        <f>IF(STOCKSANLUIS[[#This Row],[STOCK ACTUAL]]=STOCKSANLUIS[[#This Row],[STOCK_STARSOFT]],"SIN DIFERENCIA","DIFERENCIA")</f>
        <v>SIN DIFERENCIA</v>
      </c>
    </row>
    <row r="2106" spans="1:13" hidden="1" x14ac:dyDescent="0.25">
      <c r="A2106" s="151" t="s">
        <v>22189</v>
      </c>
      <c r="B2106" s="104" t="s">
        <v>22190</v>
      </c>
      <c r="C2106" s="105"/>
      <c r="D2106" s="89" t="s">
        <v>6</v>
      </c>
      <c r="E2106" s="107" t="str">
        <f>VLOOKUP(STOCKSANLUIS[[#This Row],[CODIGO]],FAMILIAS[],4,FALSE)</f>
        <v>TEMP BLUE</v>
      </c>
      <c r="F2106" s="107">
        <v>1</v>
      </c>
      <c r="G2106" s="107"/>
      <c r="H2106" s="107">
        <f>SUMIF(INGRESO_MERCADERIA[CODIGO],STOCKSANLUIS[[#This Row],[CODIGO]],INGRESO_MERCADERIA[INGRESO])</f>
        <v>0</v>
      </c>
      <c r="I2106" s="107">
        <f>SUMIF(SALIDA[CODIGO],STOCKSANLUIS[[#This Row],[CODIGO]],SALIDA[CANTIDAD])</f>
        <v>0</v>
      </c>
      <c r="J2106" s="107">
        <f>STOCKSANLUIS[[#This Row],[STOCK ALM1]]-STOCKSANLUIS[[#This Row],[SALIDA]]</f>
        <v>0</v>
      </c>
      <c r="K2106" s="107" t="str">
        <f>VLOOKUP(STOCKSANLUIS[[#This Row],[CODIGO]],CLASIFICACION[],6,FALSE)</f>
        <v>C</v>
      </c>
      <c r="L2106" s="107">
        <f>IFERROR(VLOOKUP(STOCKSANLUIS[[#This Row],[CODIGO]],STOCK_STARSOFT[],3,FALSE),0)</f>
        <v>0</v>
      </c>
      <c r="M2106" s="107" t="str">
        <f>IF(STOCKSANLUIS[[#This Row],[STOCK ACTUAL]]=STOCKSANLUIS[[#This Row],[STOCK_STARSOFT]],"SIN DIFERENCIA","DIFERENCIA")</f>
        <v>SIN DIFERENCIA</v>
      </c>
    </row>
    <row r="2107" spans="1:13" hidden="1" x14ac:dyDescent="0.25">
      <c r="A2107" s="151" t="s">
        <v>22191</v>
      </c>
      <c r="B2107" s="104" t="s">
        <v>22192</v>
      </c>
      <c r="C2107" s="105"/>
      <c r="D2107" s="89" t="s">
        <v>6</v>
      </c>
      <c r="E2107" s="107" t="str">
        <f>VLOOKUP(STOCKSANLUIS[[#This Row],[CODIGO]],FAMILIAS[],4,FALSE)</f>
        <v>TEMP BLUE</v>
      </c>
      <c r="F2107" s="107">
        <v>1</v>
      </c>
      <c r="G2107" s="107"/>
      <c r="H2107" s="107">
        <f>SUMIF(INGRESO_MERCADERIA[CODIGO],STOCKSANLUIS[[#This Row],[CODIGO]],INGRESO_MERCADERIA[INGRESO])</f>
        <v>0</v>
      </c>
      <c r="I2107" s="107">
        <f>SUMIF(SALIDA[CODIGO],STOCKSANLUIS[[#This Row],[CODIGO]],SALIDA[CANTIDAD])</f>
        <v>0</v>
      </c>
      <c r="J2107" s="107">
        <f>STOCKSANLUIS[[#This Row],[STOCK ALM1]]-STOCKSANLUIS[[#This Row],[SALIDA]]</f>
        <v>0</v>
      </c>
      <c r="K2107" s="107" t="str">
        <f>VLOOKUP(STOCKSANLUIS[[#This Row],[CODIGO]],CLASIFICACION[],6,FALSE)</f>
        <v>C</v>
      </c>
      <c r="L2107" s="107">
        <f>IFERROR(VLOOKUP(STOCKSANLUIS[[#This Row],[CODIGO]],STOCK_STARSOFT[],3,FALSE),0)</f>
        <v>0</v>
      </c>
      <c r="M2107" s="107" t="str">
        <f>IF(STOCKSANLUIS[[#This Row],[STOCK ACTUAL]]=STOCKSANLUIS[[#This Row],[STOCK_STARSOFT]],"SIN DIFERENCIA","DIFERENCIA")</f>
        <v>SIN DIFERENCIA</v>
      </c>
    </row>
    <row r="2108" spans="1:13" hidden="1" x14ac:dyDescent="0.25">
      <c r="A2108" s="151" t="s">
        <v>22195</v>
      </c>
      <c r="B2108" s="104" t="s">
        <v>22209</v>
      </c>
      <c r="C2108" s="105"/>
      <c r="D2108" s="89" t="s">
        <v>6</v>
      </c>
      <c r="E2108" s="107" t="str">
        <f>VLOOKUP(STOCKSANLUIS[[#This Row],[CODIGO]],FAMILIAS[],4,FALSE)</f>
        <v>STAR COLD</v>
      </c>
      <c r="F2108" s="107">
        <v>1</v>
      </c>
      <c r="G2108" s="107"/>
      <c r="H2108" s="107">
        <f>SUMIF(INGRESO_MERCADERIA[CODIGO],STOCKSANLUIS[[#This Row],[CODIGO]],INGRESO_MERCADERIA[INGRESO])</f>
        <v>0</v>
      </c>
      <c r="I2108" s="107">
        <f>SUMIF(SALIDA[CODIGO],STOCKSANLUIS[[#This Row],[CODIGO]],SALIDA[CANTIDAD])</f>
        <v>0</v>
      </c>
      <c r="J2108" s="107">
        <f>STOCKSANLUIS[[#This Row],[STOCK ALM1]]-STOCKSANLUIS[[#This Row],[SALIDA]]</f>
        <v>0</v>
      </c>
      <c r="K2108" s="107" t="str">
        <f>VLOOKUP(STOCKSANLUIS[[#This Row],[CODIGO]],CLASIFICACION[],6,FALSE)</f>
        <v>C</v>
      </c>
      <c r="L2108" s="107">
        <f>IFERROR(VLOOKUP(STOCKSANLUIS[[#This Row],[CODIGO]],STOCK_STARSOFT[],3,FALSE),0)</f>
        <v>0</v>
      </c>
      <c r="M2108" s="107" t="str">
        <f>IF(STOCKSANLUIS[[#This Row],[STOCK ACTUAL]]=STOCKSANLUIS[[#This Row],[STOCK_STARSOFT]],"SIN DIFERENCIA","DIFERENCIA")</f>
        <v>SIN DIFERENCIA</v>
      </c>
    </row>
    <row r="2109" spans="1:13" hidden="1" x14ac:dyDescent="0.25">
      <c r="A2109" s="151" t="s">
        <v>22230</v>
      </c>
      <c r="B2109" s="104" t="s">
        <v>22231</v>
      </c>
      <c r="C2109" s="105"/>
      <c r="D2109" s="106"/>
      <c r="E2109" s="107" t="str">
        <f>VLOOKUP(STOCKSANLUIS[[#This Row],[CODIGO]],FAMILIAS[],4,FALSE)</f>
        <v>GMCC</v>
      </c>
      <c r="F2109" s="107"/>
      <c r="G2109" s="90" t="s">
        <v>19525</v>
      </c>
      <c r="H2109" s="107">
        <f>SUMIF(INGRESO_MERCADERIA[CODIGO],STOCKSANLUIS[[#This Row],[CODIGO]],INGRESO_MERCADERIA[INGRESO])</f>
        <v>4</v>
      </c>
      <c r="I2109" s="107">
        <f>SUMIF(SALIDA[CODIGO],STOCKSANLUIS[[#This Row],[CODIGO]],SALIDA[CANTIDAD])</f>
        <v>3</v>
      </c>
      <c r="J2109" s="107">
        <f>STOCKSANLUIS[[#This Row],[STOCK ALM1]]-STOCKSANLUIS[[#This Row],[SALIDA]]</f>
        <v>1</v>
      </c>
      <c r="K2109" s="107" t="str">
        <f>VLOOKUP(STOCKSANLUIS[[#This Row],[CODIGO]],CLASIFICACION[],6,FALSE)</f>
        <v>B</v>
      </c>
      <c r="L2109" s="107">
        <f>IFERROR(VLOOKUP(STOCKSANLUIS[[#This Row],[CODIGO]],STOCK_STARSOFT[],3,FALSE),0)</f>
        <v>1</v>
      </c>
      <c r="M2109" s="107" t="str">
        <f>IF(STOCKSANLUIS[[#This Row],[STOCK ACTUAL]]=STOCKSANLUIS[[#This Row],[STOCK_STARSOFT]],"SIN DIFERENCIA","DIFERENCIA")</f>
        <v>SIN DIFERENCIA</v>
      </c>
    </row>
    <row r="2110" spans="1:13" hidden="1" x14ac:dyDescent="0.25">
      <c r="A2110" s="144" t="s">
        <v>3681</v>
      </c>
      <c r="B2110" s="87" t="s">
        <v>3682</v>
      </c>
      <c r="C2110" s="88">
        <v>0</v>
      </c>
      <c r="D2110" s="89" t="s">
        <v>6</v>
      </c>
      <c r="E2110" s="90" t="str">
        <f>VLOOKUP(STOCKSANLUIS[[#This Row],[CODIGO]],FAMILIAS[],4,FALSE)</f>
        <v>ICEAGE- ZHEJIANG JIAHE PIPES</v>
      </c>
      <c r="F2110" s="90">
        <v>1</v>
      </c>
      <c r="G2110" s="90" t="s">
        <v>19526</v>
      </c>
      <c r="H2110" s="90">
        <f>SUMIF(INGRESO_MERCADERIA[CODIGO],STOCKSANLUIS[[#This Row],[CODIGO]],INGRESO_MERCADERIA[INGRESO])</f>
        <v>49</v>
      </c>
      <c r="I2110" s="90">
        <f>SUMIF(SALIDA[CODIGO],STOCKSANLUIS[[#This Row],[CODIGO]],SALIDA[CANTIDAD])</f>
        <v>49</v>
      </c>
      <c r="J2110" s="90">
        <f>STOCKSANLUIS[[#This Row],[STOCK ALM1]]-STOCKSANLUIS[[#This Row],[SALIDA]]</f>
        <v>0</v>
      </c>
      <c r="K2110" s="90" t="str">
        <f>VLOOKUP(STOCKSANLUIS[[#This Row],[CODIGO]],CLASIFICACION[],6,FALSE)</f>
        <v>A</v>
      </c>
      <c r="L2110" s="90">
        <f>IFERROR(VLOOKUP(STOCKSANLUIS[[#This Row],[CODIGO]],STOCK_STARSOFT[],3,FALSE),0)</f>
        <v>0</v>
      </c>
      <c r="M2110" s="90" t="str">
        <f>IF(STOCKSANLUIS[[#This Row],[STOCK ACTUAL]]=STOCKSANLUIS[[#This Row],[STOCK_STARSOFT]],"SIN DIFERENCIA","DIFERENCIA")</f>
        <v>SIN DIFERENCIA</v>
      </c>
    </row>
    <row r="2111" spans="1:13" hidden="1" x14ac:dyDescent="0.25">
      <c r="A2111" s="144" t="s">
        <v>3788</v>
      </c>
      <c r="B2111" s="87" t="s">
        <v>3789</v>
      </c>
      <c r="C2111" s="88">
        <v>3</v>
      </c>
      <c r="D2111" s="89" t="s">
        <v>6</v>
      </c>
      <c r="E2111" s="90" t="str">
        <f>VLOOKUP(STOCKSANLUIS[[#This Row],[CODIGO]],FAMILIAS[],4,FALSE)</f>
        <v>MAER FAN</v>
      </c>
      <c r="F2111" s="90">
        <v>1</v>
      </c>
      <c r="G2111" s="90" t="s">
        <v>19526</v>
      </c>
      <c r="H2111" s="90">
        <f>SUMIF(INGRESO_MERCADERIA[CODIGO],STOCKSANLUIS[[#This Row],[CODIGO]],INGRESO_MERCADERIA[INGRESO])</f>
        <v>5</v>
      </c>
      <c r="I2111" s="90">
        <f>SUMIF(SALIDA[CODIGO],STOCKSANLUIS[[#This Row],[CODIGO]],SALIDA[CANTIDAD])</f>
        <v>5</v>
      </c>
      <c r="J2111" s="90">
        <f>STOCKSANLUIS[[#This Row],[STOCK ALM1]]-STOCKSANLUIS[[#This Row],[SALIDA]]</f>
        <v>0</v>
      </c>
      <c r="K2111" s="90" t="str">
        <f>VLOOKUP(STOCKSANLUIS[[#This Row],[CODIGO]],CLASIFICACION[],6,FALSE)</f>
        <v>C</v>
      </c>
      <c r="L2111" s="90">
        <f>IFERROR(VLOOKUP(STOCKSANLUIS[[#This Row],[CODIGO]],STOCK_STARSOFT[],3,FALSE),0)</f>
        <v>0</v>
      </c>
      <c r="M2111" s="90" t="str">
        <f>IF(STOCKSANLUIS[[#This Row],[STOCK ACTUAL]]=STOCKSANLUIS[[#This Row],[STOCK_STARSOFT]],"SIN DIFERENCIA","DIFERENCIA")</f>
        <v>SIN DIFERENCIA</v>
      </c>
    </row>
    <row r="2112" spans="1:13" hidden="1" x14ac:dyDescent="0.25">
      <c r="A2112" s="144" t="s">
        <v>3629</v>
      </c>
      <c r="B2112" s="87" t="s">
        <v>3630</v>
      </c>
      <c r="C2112" s="88">
        <v>0</v>
      </c>
      <c r="D2112" s="89" t="s">
        <v>6</v>
      </c>
      <c r="E2112" s="90" t="str">
        <f>VLOOKUP(STOCKSANLUIS[[#This Row],[CODIGO]],FAMILIAS[],4,FALSE)</f>
        <v>MAER FAN</v>
      </c>
      <c r="F2112" s="90">
        <v>1</v>
      </c>
      <c r="G2112" s="90" t="s">
        <v>19526</v>
      </c>
      <c r="H2112" s="90">
        <f>SUMIF(INGRESO_MERCADERIA[CODIGO],STOCKSANLUIS[[#This Row],[CODIGO]],INGRESO_MERCADERIA[INGRESO])</f>
        <v>12</v>
      </c>
      <c r="I2112" s="90">
        <f>SUMIF(SALIDA[CODIGO],STOCKSANLUIS[[#This Row],[CODIGO]],SALIDA[CANTIDAD])</f>
        <v>12</v>
      </c>
      <c r="J2112" s="90">
        <f>STOCKSANLUIS[[#This Row],[STOCK ALM1]]-STOCKSANLUIS[[#This Row],[SALIDA]]</f>
        <v>0</v>
      </c>
      <c r="K2112" s="90" t="str">
        <f>VLOOKUP(STOCKSANLUIS[[#This Row],[CODIGO]],CLASIFICACION[],6,FALSE)</f>
        <v>C</v>
      </c>
      <c r="L2112" s="90">
        <f>IFERROR(VLOOKUP(STOCKSANLUIS[[#This Row],[CODIGO]],STOCK_STARSOFT[],3,FALSE),0)</f>
        <v>0</v>
      </c>
      <c r="M2112" s="90" t="str">
        <f>IF(STOCKSANLUIS[[#This Row],[STOCK ACTUAL]]=STOCKSANLUIS[[#This Row],[STOCK_STARSOFT]],"SIN DIFERENCIA","DIFERENCIA")</f>
        <v>SIN DIFERENCIA</v>
      </c>
    </row>
    <row r="2113" spans="1:13" hidden="1" x14ac:dyDescent="0.25">
      <c r="A2113" s="151" t="s">
        <v>22238</v>
      </c>
      <c r="B2113" s="104" t="s">
        <v>22239</v>
      </c>
      <c r="C2113" s="105"/>
      <c r="D2113" s="89" t="s">
        <v>6</v>
      </c>
      <c r="E2113" s="107" t="str">
        <f>VLOOKUP(STOCKSANLUIS[[#This Row],[CODIGO]],FAMILIAS[],4,FALSE)</f>
        <v>EVERFROST</v>
      </c>
      <c r="F2113" s="107"/>
      <c r="G2113" s="90" t="s">
        <v>19524</v>
      </c>
      <c r="H2113" s="107">
        <f>SUMIF(INGRESO_MERCADERIA[CODIGO],STOCKSANLUIS[[#This Row],[CODIGO]],INGRESO_MERCADERIA[INGRESO])</f>
        <v>25</v>
      </c>
      <c r="I2113" s="107">
        <f>SUMIF(SALIDA[CODIGO],STOCKSANLUIS[[#This Row],[CODIGO]],SALIDA[CANTIDAD])</f>
        <v>0</v>
      </c>
      <c r="J2113" s="107">
        <f>STOCKSANLUIS[[#This Row],[STOCK ALM1]]-STOCKSANLUIS[[#This Row],[SALIDA]]</f>
        <v>25</v>
      </c>
      <c r="K2113" s="107" t="str">
        <f>VLOOKUP(STOCKSANLUIS[[#This Row],[CODIGO]],CLASIFICACION[],6,FALSE)</f>
        <v>B</v>
      </c>
      <c r="L2113" s="107">
        <f>IFERROR(VLOOKUP(STOCKSANLUIS[[#This Row],[CODIGO]],STOCK_STARSOFT[],3,FALSE),0)</f>
        <v>25</v>
      </c>
      <c r="M2113" s="107" t="str">
        <f>IF(STOCKSANLUIS[[#This Row],[STOCK ACTUAL]]=STOCKSANLUIS[[#This Row],[STOCK_STARSOFT]],"SIN DIFERENCIA","DIFERENCIA")</f>
        <v>SIN DIFERENCIA</v>
      </c>
    </row>
    <row r="2114" spans="1:13" hidden="1" x14ac:dyDescent="0.25">
      <c r="A2114" s="151" t="s">
        <v>22240</v>
      </c>
      <c r="B2114" s="104" t="s">
        <v>22241</v>
      </c>
      <c r="C2114" s="105"/>
      <c r="D2114" s="89" t="s">
        <v>6</v>
      </c>
      <c r="E2114" s="107" t="str">
        <f>VLOOKUP(STOCKSANLUIS[[#This Row],[CODIGO]],FAMILIAS[],4,FALSE)</f>
        <v>EVERFROST</v>
      </c>
      <c r="F2114" s="107"/>
      <c r="G2114" s="90" t="s">
        <v>19524</v>
      </c>
      <c r="H2114" s="107">
        <f>SUMIF(INGRESO_MERCADERIA[CODIGO],STOCKSANLUIS[[#This Row],[CODIGO]],INGRESO_MERCADERIA[INGRESO])</f>
        <v>25</v>
      </c>
      <c r="I2114" s="107">
        <f>SUMIF(SALIDA[CODIGO],STOCKSANLUIS[[#This Row],[CODIGO]],SALIDA[CANTIDAD])</f>
        <v>2</v>
      </c>
      <c r="J2114" s="107">
        <f>STOCKSANLUIS[[#This Row],[STOCK ALM1]]-STOCKSANLUIS[[#This Row],[SALIDA]]</f>
        <v>23</v>
      </c>
      <c r="K2114" s="107" t="str">
        <f>VLOOKUP(STOCKSANLUIS[[#This Row],[CODIGO]],CLASIFICACION[],6,FALSE)</f>
        <v>B</v>
      </c>
      <c r="L2114" s="107">
        <f>IFERROR(VLOOKUP(STOCKSANLUIS[[#This Row],[CODIGO]],STOCK_STARSOFT[],3,FALSE),0)</f>
        <v>23</v>
      </c>
      <c r="M2114" s="107" t="str">
        <f>IF(STOCKSANLUIS[[#This Row],[STOCK ACTUAL]]=STOCKSANLUIS[[#This Row],[STOCK_STARSOFT]],"SIN DIFERENCIA","DIFERENCIA")</f>
        <v>SIN DIFERENCIA</v>
      </c>
    </row>
    <row r="2115" spans="1:13" hidden="1" x14ac:dyDescent="0.25">
      <c r="A2115" s="144" t="s">
        <v>3910</v>
      </c>
      <c r="B2115" s="87" t="s">
        <v>3911</v>
      </c>
      <c r="C2115" s="88">
        <v>4</v>
      </c>
      <c r="D2115" s="89" t="s">
        <v>6</v>
      </c>
      <c r="E2115" s="90" t="str">
        <f>VLOOKUP(STOCKSANLUIS[[#This Row],[CODIGO]],FAMILIAS[],4,FALSE)</f>
        <v>MAER FAN</v>
      </c>
      <c r="F2115" s="90">
        <v>1</v>
      </c>
      <c r="G2115" s="90" t="s">
        <v>19526</v>
      </c>
      <c r="H2115" s="90">
        <f>SUMIF(INGRESO_MERCADERIA[CODIGO],STOCKSANLUIS[[#This Row],[CODIGO]],INGRESO_MERCADERIA[INGRESO])</f>
        <v>4</v>
      </c>
      <c r="I2115" s="90">
        <f>SUMIF(SALIDA[CODIGO],STOCKSANLUIS[[#This Row],[CODIGO]],SALIDA[CANTIDAD])</f>
        <v>0</v>
      </c>
      <c r="J2115" s="90">
        <f>STOCKSANLUIS[[#This Row],[STOCK ALM1]]-STOCKSANLUIS[[#This Row],[SALIDA]]</f>
        <v>4</v>
      </c>
      <c r="K2115" s="90" t="str">
        <f>VLOOKUP(STOCKSANLUIS[[#This Row],[CODIGO]],CLASIFICACION[],6,FALSE)</f>
        <v>C</v>
      </c>
      <c r="L2115" s="90">
        <f>IFERROR(VLOOKUP(STOCKSANLUIS[[#This Row],[CODIGO]],STOCK_STARSOFT[],3,FALSE),0)</f>
        <v>4</v>
      </c>
      <c r="M2115" s="90" t="str">
        <f>IF(STOCKSANLUIS[[#This Row],[STOCK ACTUAL]]=STOCKSANLUIS[[#This Row],[STOCK_STARSOFT]],"SIN DIFERENCIA","DIFERENCIA")</f>
        <v>SIN DIFERENCIA</v>
      </c>
    </row>
    <row r="2116" spans="1:13" hidden="1" x14ac:dyDescent="0.25">
      <c r="A2116" s="144" t="s">
        <v>3637</v>
      </c>
      <c r="B2116" s="87" t="s">
        <v>3638</v>
      </c>
      <c r="C2116" s="88">
        <v>0</v>
      </c>
      <c r="D2116" s="89" t="s">
        <v>6</v>
      </c>
      <c r="E2116" s="90" t="str">
        <f>VLOOKUP(STOCKSANLUIS[[#This Row],[CODIGO]],FAMILIAS[],4,FALSE)</f>
        <v>MAER FAN</v>
      </c>
      <c r="F2116" s="90">
        <v>1</v>
      </c>
      <c r="G2116" s="90" t="s">
        <v>19526</v>
      </c>
      <c r="H2116" s="90">
        <f>SUMIF(INGRESO_MERCADERIA[CODIGO],STOCKSANLUIS[[#This Row],[CODIGO]],INGRESO_MERCADERIA[INGRESO])</f>
        <v>20</v>
      </c>
      <c r="I2116" s="90">
        <f>SUMIF(SALIDA[CODIGO],STOCKSANLUIS[[#This Row],[CODIGO]],SALIDA[CANTIDAD])</f>
        <v>16</v>
      </c>
      <c r="J2116" s="90">
        <f>STOCKSANLUIS[[#This Row],[STOCK ALM1]]-STOCKSANLUIS[[#This Row],[SALIDA]]</f>
        <v>4</v>
      </c>
      <c r="K2116" s="90" t="str">
        <f>VLOOKUP(STOCKSANLUIS[[#This Row],[CODIGO]],CLASIFICACION[],6,FALSE)</f>
        <v>B</v>
      </c>
      <c r="L2116" s="90">
        <f>IFERROR(VLOOKUP(STOCKSANLUIS[[#This Row],[CODIGO]],STOCK_STARSOFT[],3,FALSE),0)</f>
        <v>4</v>
      </c>
      <c r="M2116" s="90" t="str">
        <f>IF(STOCKSANLUIS[[#This Row],[STOCK ACTUAL]]=STOCKSANLUIS[[#This Row],[STOCK_STARSOFT]],"SIN DIFERENCIA","DIFERENCIA")</f>
        <v>SIN DIFERENCIA</v>
      </c>
    </row>
    <row r="2117" spans="1:13" hidden="1" x14ac:dyDescent="0.25">
      <c r="A2117" s="144" t="s">
        <v>3631</v>
      </c>
      <c r="B2117" s="87" t="s">
        <v>3632</v>
      </c>
      <c r="C2117" s="88">
        <v>0</v>
      </c>
      <c r="D2117" s="89" t="s">
        <v>6</v>
      </c>
      <c r="E2117" s="90" t="str">
        <f>VLOOKUP(STOCKSANLUIS[[#This Row],[CODIGO]],FAMILIAS[],4,FALSE)</f>
        <v>MAER FAN</v>
      </c>
      <c r="F2117" s="90">
        <v>1</v>
      </c>
      <c r="G2117" s="90" t="s">
        <v>19526</v>
      </c>
      <c r="H2117" s="90">
        <f>SUMIF(INGRESO_MERCADERIA[CODIGO],STOCKSANLUIS[[#This Row],[CODIGO]],INGRESO_MERCADERIA[INGRESO])</f>
        <v>9</v>
      </c>
      <c r="I2117" s="90">
        <f>SUMIF(SALIDA[CODIGO],STOCKSANLUIS[[#This Row],[CODIGO]],SALIDA[CANTIDAD])</f>
        <v>7</v>
      </c>
      <c r="J2117" s="90">
        <f>STOCKSANLUIS[[#This Row],[STOCK ALM1]]-STOCKSANLUIS[[#This Row],[SALIDA]]</f>
        <v>2</v>
      </c>
      <c r="K2117" s="90" t="str">
        <f>VLOOKUP(STOCKSANLUIS[[#This Row],[CODIGO]],CLASIFICACION[],6,FALSE)</f>
        <v>C</v>
      </c>
      <c r="L2117" s="90">
        <f>IFERROR(VLOOKUP(STOCKSANLUIS[[#This Row],[CODIGO]],STOCK_STARSOFT[],3,FALSE),0)</f>
        <v>2</v>
      </c>
      <c r="M2117" s="90" t="str">
        <f>IF(STOCKSANLUIS[[#This Row],[STOCK ACTUAL]]=STOCKSANLUIS[[#This Row],[STOCK_STARSOFT]],"SIN DIFERENCIA","DIFERENCIA")</f>
        <v>SIN DIFERENCIA</v>
      </c>
    </row>
    <row r="2118" spans="1:13" hidden="1" x14ac:dyDescent="0.25">
      <c r="A2118" s="144" t="s">
        <v>3569</v>
      </c>
      <c r="B2118" s="87" t="s">
        <v>3570</v>
      </c>
      <c r="C2118" s="88">
        <v>4</v>
      </c>
      <c r="D2118" s="89" t="s">
        <v>6</v>
      </c>
      <c r="E2118" s="90" t="str">
        <f>VLOOKUP(STOCKSANLUIS[[#This Row],[CODIGO]],FAMILIAS[],4,FALSE)</f>
        <v>MAER FAN</v>
      </c>
      <c r="F2118" s="90">
        <v>1</v>
      </c>
      <c r="G2118" s="90" t="s">
        <v>19526</v>
      </c>
      <c r="H2118" s="90">
        <f>SUMIF(INGRESO_MERCADERIA[CODIGO],STOCKSANLUIS[[#This Row],[CODIGO]],INGRESO_MERCADERIA[INGRESO])</f>
        <v>9</v>
      </c>
      <c r="I2118" s="90">
        <f>SUMIF(SALIDA[CODIGO],STOCKSANLUIS[[#This Row],[CODIGO]],SALIDA[CANTIDAD])</f>
        <v>8</v>
      </c>
      <c r="J2118" s="90">
        <f>STOCKSANLUIS[[#This Row],[STOCK ALM1]]-STOCKSANLUIS[[#This Row],[SALIDA]]</f>
        <v>1</v>
      </c>
      <c r="K2118" s="90" t="str">
        <f>VLOOKUP(STOCKSANLUIS[[#This Row],[CODIGO]],CLASIFICACION[],6,FALSE)</f>
        <v>B</v>
      </c>
      <c r="L2118" s="90">
        <f>IFERROR(VLOOKUP(STOCKSANLUIS[[#This Row],[CODIGO]],STOCK_STARSOFT[],3,FALSE),0)</f>
        <v>1</v>
      </c>
      <c r="M2118" s="90" t="str">
        <f>IF(STOCKSANLUIS[[#This Row],[STOCK ACTUAL]]=STOCKSANLUIS[[#This Row],[STOCK_STARSOFT]],"SIN DIFERENCIA","DIFERENCIA")</f>
        <v>SIN DIFERENCIA</v>
      </c>
    </row>
    <row r="2119" spans="1:13" hidden="1" x14ac:dyDescent="0.25">
      <c r="A2119" s="151" t="s">
        <v>22250</v>
      </c>
      <c r="B2119" s="104" t="s">
        <v>22251</v>
      </c>
      <c r="C2119" s="105"/>
      <c r="D2119" s="89" t="s">
        <v>6</v>
      </c>
      <c r="E2119" s="107" t="str">
        <f>VLOOKUP(STOCKSANLUIS[[#This Row],[CODIGO]],FAMILIAS[],4,FALSE)</f>
        <v>EVERFROST</v>
      </c>
      <c r="F2119" s="107"/>
      <c r="G2119" s="90" t="s">
        <v>19526</v>
      </c>
      <c r="H2119" s="107">
        <f>SUMIF(INGRESO_MERCADERIA[CODIGO],STOCKSANLUIS[[#This Row],[CODIGO]],INGRESO_MERCADERIA[INGRESO])</f>
        <v>2</v>
      </c>
      <c r="I2119" s="107">
        <f>SUMIF(SALIDA[CODIGO],STOCKSANLUIS[[#This Row],[CODIGO]],SALIDA[CANTIDAD])</f>
        <v>2</v>
      </c>
      <c r="J2119" s="107">
        <f>STOCKSANLUIS[[#This Row],[STOCK ALM1]]-STOCKSANLUIS[[#This Row],[SALIDA]]</f>
        <v>0</v>
      </c>
      <c r="K2119" s="107" t="str">
        <f>VLOOKUP(STOCKSANLUIS[[#This Row],[CODIGO]],CLASIFICACION[],6,FALSE)</f>
        <v>B</v>
      </c>
      <c r="L2119" s="107">
        <f>IFERROR(VLOOKUP(STOCKSANLUIS[[#This Row],[CODIGO]],STOCK_STARSOFT[],3,FALSE),0)</f>
        <v>0</v>
      </c>
      <c r="M2119" s="107" t="str">
        <f>IF(STOCKSANLUIS[[#This Row],[STOCK ACTUAL]]=STOCKSANLUIS[[#This Row],[STOCK_STARSOFT]],"SIN DIFERENCIA","DIFERENCIA")</f>
        <v>SIN DIFERENCIA</v>
      </c>
    </row>
    <row r="2120" spans="1:13" hidden="1" x14ac:dyDescent="0.25">
      <c r="A2120" s="144" t="s">
        <v>3627</v>
      </c>
      <c r="B2120" s="87" t="s">
        <v>3628</v>
      </c>
      <c r="C2120" s="88">
        <v>2</v>
      </c>
      <c r="D2120" s="89" t="s">
        <v>6</v>
      </c>
      <c r="E2120" s="90" t="str">
        <f>VLOOKUP(STOCKSANLUIS[[#This Row],[CODIGO]],FAMILIAS[],4,FALSE)</f>
        <v>MAER FAN</v>
      </c>
      <c r="F2120" s="90">
        <v>1</v>
      </c>
      <c r="G2120" s="90" t="s">
        <v>19526</v>
      </c>
      <c r="H2120" s="90">
        <f>SUMIF(INGRESO_MERCADERIA[CODIGO],STOCKSANLUIS[[#This Row],[CODIGO]],INGRESO_MERCADERIA[INGRESO])</f>
        <v>4</v>
      </c>
      <c r="I2120" s="90">
        <f>SUMIF(SALIDA[CODIGO],STOCKSANLUIS[[#This Row],[CODIGO]],SALIDA[CANTIDAD])</f>
        <v>4</v>
      </c>
      <c r="J2120" s="90">
        <f>STOCKSANLUIS[[#This Row],[STOCK ALM1]]-STOCKSANLUIS[[#This Row],[SALIDA]]</f>
        <v>0</v>
      </c>
      <c r="K2120" s="90" t="str">
        <f>VLOOKUP(STOCKSANLUIS[[#This Row],[CODIGO]],CLASIFICACION[],6,FALSE)</f>
        <v>C</v>
      </c>
      <c r="L2120" s="90">
        <f>IFERROR(VLOOKUP(STOCKSANLUIS[[#This Row],[CODIGO]],STOCK_STARSOFT[],3,FALSE),0)</f>
        <v>0</v>
      </c>
      <c r="M2120" s="90" t="str">
        <f>IF(STOCKSANLUIS[[#This Row],[STOCK ACTUAL]]=STOCKSANLUIS[[#This Row],[STOCK_STARSOFT]],"SIN DIFERENCIA","DIFERENCIA")</f>
        <v>SIN DIFERENCIA</v>
      </c>
    </row>
    <row r="2121" spans="1:13" hidden="1" x14ac:dyDescent="0.25">
      <c r="A2121" s="144" t="s">
        <v>3639</v>
      </c>
      <c r="B2121" s="87" t="s">
        <v>3640</v>
      </c>
      <c r="C2121" s="88">
        <v>1</v>
      </c>
      <c r="D2121" s="89" t="s">
        <v>6</v>
      </c>
      <c r="E2121" s="90" t="str">
        <f>VLOOKUP(STOCKSANLUIS[[#This Row],[CODIGO]],FAMILIAS[],4,FALSE)</f>
        <v>MAER FAN</v>
      </c>
      <c r="F2121" s="90">
        <v>1</v>
      </c>
      <c r="G2121" s="90" t="s">
        <v>19526</v>
      </c>
      <c r="H2121" s="90">
        <f>SUMIF(INGRESO_MERCADERIA[CODIGO],STOCKSANLUIS[[#This Row],[CODIGO]],INGRESO_MERCADERIA[INGRESO])</f>
        <v>27</v>
      </c>
      <c r="I2121" s="90">
        <f>SUMIF(SALIDA[CODIGO],STOCKSANLUIS[[#This Row],[CODIGO]],SALIDA[CANTIDAD])</f>
        <v>26</v>
      </c>
      <c r="J2121" s="90">
        <f>STOCKSANLUIS[[#This Row],[STOCK ALM1]]-STOCKSANLUIS[[#This Row],[SALIDA]]</f>
        <v>1</v>
      </c>
      <c r="K2121" s="90" t="str">
        <f>VLOOKUP(STOCKSANLUIS[[#This Row],[CODIGO]],CLASIFICACION[],6,FALSE)</f>
        <v>B</v>
      </c>
      <c r="L2121" s="90">
        <f>IFERROR(VLOOKUP(STOCKSANLUIS[[#This Row],[CODIGO]],STOCK_STARSOFT[],3,FALSE),0)</f>
        <v>1</v>
      </c>
      <c r="M2121" s="90" t="str">
        <f>IF(STOCKSANLUIS[[#This Row],[STOCK ACTUAL]]=STOCKSANLUIS[[#This Row],[STOCK_STARSOFT]],"SIN DIFERENCIA","DIFERENCIA")</f>
        <v>SIN DIFERENCIA</v>
      </c>
    </row>
    <row r="2122" spans="1:13" hidden="1" x14ac:dyDescent="0.25">
      <c r="A2122" s="144" t="s">
        <v>3641</v>
      </c>
      <c r="B2122" s="87" t="s">
        <v>3642</v>
      </c>
      <c r="C2122" s="88">
        <v>0</v>
      </c>
      <c r="D2122" s="89" t="s">
        <v>6</v>
      </c>
      <c r="E2122" s="90" t="str">
        <f>VLOOKUP(STOCKSANLUIS[[#This Row],[CODIGO]],FAMILIAS[],4,FALSE)</f>
        <v>MAER FAN</v>
      </c>
      <c r="F2122" s="90">
        <v>1</v>
      </c>
      <c r="G2122" s="90" t="s">
        <v>19526</v>
      </c>
      <c r="H2122" s="90">
        <f>SUMIF(INGRESO_MERCADERIA[CODIGO],STOCKSANLUIS[[#This Row],[CODIGO]],INGRESO_MERCADERIA[INGRESO])</f>
        <v>11</v>
      </c>
      <c r="I2122" s="90">
        <f>SUMIF(SALIDA[CODIGO],STOCKSANLUIS[[#This Row],[CODIGO]],SALIDA[CANTIDAD])</f>
        <v>6</v>
      </c>
      <c r="J2122" s="90">
        <f>STOCKSANLUIS[[#This Row],[STOCK ALM1]]-STOCKSANLUIS[[#This Row],[SALIDA]]</f>
        <v>5</v>
      </c>
      <c r="K2122" s="90" t="str">
        <f>VLOOKUP(STOCKSANLUIS[[#This Row],[CODIGO]],CLASIFICACION[],6,FALSE)</f>
        <v>C</v>
      </c>
      <c r="L2122" s="90">
        <f>IFERROR(VLOOKUP(STOCKSANLUIS[[#This Row],[CODIGO]],STOCK_STARSOFT[],3,FALSE),0)</f>
        <v>5</v>
      </c>
      <c r="M2122" s="90" t="str">
        <f>IF(STOCKSANLUIS[[#This Row],[STOCK ACTUAL]]=STOCKSANLUIS[[#This Row],[STOCK_STARSOFT]],"SIN DIFERENCIA","DIFERENCIA")</f>
        <v>SIN DIFERENCIA</v>
      </c>
    </row>
    <row r="2123" spans="1:13" hidden="1" x14ac:dyDescent="0.25">
      <c r="A2123" s="144" t="s">
        <v>3792</v>
      </c>
      <c r="B2123" s="87" t="s">
        <v>3793</v>
      </c>
      <c r="C2123" s="88">
        <v>0</v>
      </c>
      <c r="D2123" s="89" t="s">
        <v>6</v>
      </c>
      <c r="E2123" s="90" t="str">
        <f>VLOOKUP(STOCKSANLUIS[[#This Row],[CODIGO]],FAMILIAS[],4,FALSE)</f>
        <v>MAER FAN</v>
      </c>
      <c r="F2123" s="90">
        <v>1</v>
      </c>
      <c r="G2123" s="90" t="s">
        <v>19526</v>
      </c>
      <c r="H2123" s="90">
        <f>SUMIF(INGRESO_MERCADERIA[CODIGO],STOCKSANLUIS[[#This Row],[CODIGO]],INGRESO_MERCADERIA[INGRESO])</f>
        <v>12</v>
      </c>
      <c r="I2123" s="90">
        <f>SUMIF(SALIDA[CODIGO],STOCKSANLUIS[[#This Row],[CODIGO]],SALIDA[CANTIDAD])</f>
        <v>12</v>
      </c>
      <c r="J2123" s="90">
        <f>STOCKSANLUIS[[#This Row],[STOCK ALM1]]-STOCKSANLUIS[[#This Row],[SALIDA]]</f>
        <v>0</v>
      </c>
      <c r="K2123" s="90" t="str">
        <f>VLOOKUP(STOCKSANLUIS[[#This Row],[CODIGO]],CLASIFICACION[],6,FALSE)</f>
        <v>C</v>
      </c>
      <c r="L2123" s="90">
        <f>IFERROR(VLOOKUP(STOCKSANLUIS[[#This Row],[CODIGO]],STOCK_STARSOFT[],3,FALSE),0)</f>
        <v>0</v>
      </c>
      <c r="M2123" s="90" t="str">
        <f>IF(STOCKSANLUIS[[#This Row],[STOCK ACTUAL]]=STOCKSANLUIS[[#This Row],[STOCK_STARSOFT]],"SIN DIFERENCIA","DIFERENCIA")</f>
        <v>SIN DIFERENCIA</v>
      </c>
    </row>
    <row r="2124" spans="1:13" hidden="1" x14ac:dyDescent="0.25">
      <c r="A2124" s="144" t="s">
        <v>3906</v>
      </c>
      <c r="B2124" s="87" t="s">
        <v>3907</v>
      </c>
      <c r="C2124" s="88">
        <v>6</v>
      </c>
      <c r="D2124" s="89" t="s">
        <v>6</v>
      </c>
      <c r="E2124" s="90" t="str">
        <f>VLOOKUP(STOCKSANLUIS[[#This Row],[CODIGO]],FAMILIAS[],4,FALSE)</f>
        <v>MAER FAN</v>
      </c>
      <c r="F2124" s="90">
        <v>1</v>
      </c>
      <c r="G2124" s="90" t="s">
        <v>19526</v>
      </c>
      <c r="H2124" s="90">
        <f>SUMIF(INGRESO_MERCADERIA[CODIGO],STOCKSANLUIS[[#This Row],[CODIGO]],INGRESO_MERCADERIA[INGRESO])</f>
        <v>36</v>
      </c>
      <c r="I2124" s="90">
        <f>SUMIF(SALIDA[CODIGO],STOCKSANLUIS[[#This Row],[CODIGO]],SALIDA[CANTIDAD])</f>
        <v>36</v>
      </c>
      <c r="J2124" s="90">
        <f>STOCKSANLUIS[[#This Row],[STOCK ALM1]]-STOCKSANLUIS[[#This Row],[SALIDA]]</f>
        <v>0</v>
      </c>
      <c r="K2124" s="90" t="str">
        <f>VLOOKUP(STOCKSANLUIS[[#This Row],[CODIGO]],CLASIFICACION[],6,FALSE)</f>
        <v>C</v>
      </c>
      <c r="L2124" s="90">
        <f>IFERROR(VLOOKUP(STOCKSANLUIS[[#This Row],[CODIGO]],STOCK_STARSOFT[],3,FALSE),0)</f>
        <v>0</v>
      </c>
      <c r="M2124" s="90" t="str">
        <f>IF(STOCKSANLUIS[[#This Row],[STOCK ACTUAL]]=STOCKSANLUIS[[#This Row],[STOCK_STARSOFT]],"SIN DIFERENCIA","DIFERENCIA")</f>
        <v>SIN DIFERENCIA</v>
      </c>
    </row>
    <row r="2125" spans="1:13" hidden="1" x14ac:dyDescent="0.25">
      <c r="A2125" s="144" t="s">
        <v>3908</v>
      </c>
      <c r="B2125" s="87" t="s">
        <v>3909</v>
      </c>
      <c r="C2125" s="88">
        <v>4</v>
      </c>
      <c r="D2125" s="89" t="s">
        <v>6</v>
      </c>
      <c r="E2125" s="90" t="str">
        <f>VLOOKUP(STOCKSANLUIS[[#This Row],[CODIGO]],FAMILIAS[],4,FALSE)</f>
        <v>MAER FAN</v>
      </c>
      <c r="F2125" s="90">
        <v>1</v>
      </c>
      <c r="G2125" s="90" t="s">
        <v>19526</v>
      </c>
      <c r="H2125" s="90">
        <f>SUMIF(INGRESO_MERCADERIA[CODIGO],STOCKSANLUIS[[#This Row],[CODIGO]],INGRESO_MERCADERIA[INGRESO])</f>
        <v>4</v>
      </c>
      <c r="I2125" s="90">
        <f>SUMIF(SALIDA[CODIGO],STOCKSANLUIS[[#This Row],[CODIGO]],SALIDA[CANTIDAD])</f>
        <v>1</v>
      </c>
      <c r="J2125" s="90">
        <f>STOCKSANLUIS[[#This Row],[STOCK ALM1]]-STOCKSANLUIS[[#This Row],[SALIDA]]</f>
        <v>3</v>
      </c>
      <c r="K2125" s="90" t="str">
        <f>VLOOKUP(STOCKSANLUIS[[#This Row],[CODIGO]],CLASIFICACION[],6,FALSE)</f>
        <v>C</v>
      </c>
      <c r="L2125" s="90">
        <f>IFERROR(VLOOKUP(STOCKSANLUIS[[#This Row],[CODIGO]],STOCK_STARSOFT[],3,FALSE),0)</f>
        <v>3</v>
      </c>
      <c r="M2125" s="90" t="str">
        <f>IF(STOCKSANLUIS[[#This Row],[STOCK ACTUAL]]=STOCKSANLUIS[[#This Row],[STOCK_STARSOFT]],"SIN DIFERENCIA","DIFERENCIA")</f>
        <v>SIN DIFERENCIA</v>
      </c>
    </row>
    <row r="2126" spans="1:13" hidden="1" x14ac:dyDescent="0.25">
      <c r="A2126" s="151" t="s">
        <v>22264</v>
      </c>
      <c r="B2126" s="104" t="s">
        <v>22265</v>
      </c>
      <c r="C2126" s="105"/>
      <c r="D2126" s="89" t="s">
        <v>6</v>
      </c>
      <c r="E2126" s="107" t="str">
        <f>VLOOKUP(STOCKSANLUIS[[#This Row],[CODIGO]],FAMILIAS[],4,FALSE)</f>
        <v>EVERFROST</v>
      </c>
      <c r="F2126" s="107"/>
      <c r="G2126" s="90" t="s">
        <v>19526</v>
      </c>
      <c r="H2126" s="107">
        <f>SUMIF(INGRESO_MERCADERIA[CODIGO],STOCKSANLUIS[[#This Row],[CODIGO]],INGRESO_MERCADERIA[INGRESO])</f>
        <v>14</v>
      </c>
      <c r="I2126" s="107">
        <f>SUMIF(SALIDA[CODIGO],STOCKSANLUIS[[#This Row],[CODIGO]],SALIDA[CANTIDAD])</f>
        <v>14</v>
      </c>
      <c r="J2126" s="107">
        <f>STOCKSANLUIS[[#This Row],[STOCK ALM1]]-STOCKSANLUIS[[#This Row],[SALIDA]]</f>
        <v>0</v>
      </c>
      <c r="K2126" s="107" t="str">
        <f>VLOOKUP(STOCKSANLUIS[[#This Row],[CODIGO]],CLASIFICACION[],6,FALSE)</f>
        <v>B</v>
      </c>
      <c r="L2126" s="107">
        <f>IFERROR(VLOOKUP(STOCKSANLUIS[[#This Row],[CODIGO]],STOCK_STARSOFT[],3,FALSE),0)</f>
        <v>0</v>
      </c>
      <c r="M2126" s="107" t="str">
        <f>IF(STOCKSANLUIS[[#This Row],[STOCK ACTUAL]]=STOCKSANLUIS[[#This Row],[STOCK_STARSOFT]],"SIN DIFERENCIA","DIFERENCIA")</f>
        <v>SIN DIFERENCIA</v>
      </c>
    </row>
    <row r="2127" spans="1:13" hidden="1" x14ac:dyDescent="0.25">
      <c r="A2127" s="144" t="s">
        <v>3912</v>
      </c>
      <c r="B2127" s="87" t="s">
        <v>3913</v>
      </c>
      <c r="C2127" s="88">
        <v>2</v>
      </c>
      <c r="D2127" s="89" t="s">
        <v>6</v>
      </c>
      <c r="E2127" s="90" t="str">
        <f>VLOOKUP(STOCKSANLUIS[[#This Row],[CODIGO]],FAMILIAS[],4,FALSE)</f>
        <v>MAER FAN</v>
      </c>
      <c r="F2127" s="90">
        <v>1</v>
      </c>
      <c r="G2127" s="90" t="s">
        <v>19526</v>
      </c>
      <c r="H2127" s="90">
        <f>SUMIF(INGRESO_MERCADERIA[CODIGO],STOCKSANLUIS[[#This Row],[CODIGO]],INGRESO_MERCADERIA[INGRESO])</f>
        <v>2</v>
      </c>
      <c r="I2127" s="90">
        <f>SUMIF(SALIDA[CODIGO],STOCKSANLUIS[[#This Row],[CODIGO]],SALIDA[CANTIDAD])</f>
        <v>0</v>
      </c>
      <c r="J2127" s="90">
        <f>STOCKSANLUIS[[#This Row],[STOCK ALM1]]-STOCKSANLUIS[[#This Row],[SALIDA]]</f>
        <v>2</v>
      </c>
      <c r="K2127" s="90" t="str">
        <f>VLOOKUP(STOCKSANLUIS[[#This Row],[CODIGO]],CLASIFICACION[],6,FALSE)</f>
        <v>C</v>
      </c>
      <c r="L2127" s="90">
        <f>IFERROR(VLOOKUP(STOCKSANLUIS[[#This Row],[CODIGO]],STOCK_STARSOFT[],3,FALSE),0)</f>
        <v>2</v>
      </c>
      <c r="M2127" s="90" t="str">
        <f>IF(STOCKSANLUIS[[#This Row],[STOCK ACTUAL]]=STOCKSANLUIS[[#This Row],[STOCK_STARSOFT]],"SIN DIFERENCIA","DIFERENCIA")</f>
        <v>SIN DIFERENCIA</v>
      </c>
    </row>
    <row r="2128" spans="1:13" hidden="1" x14ac:dyDescent="0.25">
      <c r="A2128" s="144" t="s">
        <v>3914</v>
      </c>
      <c r="B2128" s="87" t="s">
        <v>3915</v>
      </c>
      <c r="C2128" s="88">
        <v>2</v>
      </c>
      <c r="D2128" s="89" t="s">
        <v>6</v>
      </c>
      <c r="E2128" s="90" t="str">
        <f>VLOOKUP(STOCKSANLUIS[[#This Row],[CODIGO]],FAMILIAS[],4,FALSE)</f>
        <v>MAER FAN</v>
      </c>
      <c r="F2128" s="90">
        <v>1</v>
      </c>
      <c r="G2128" s="90" t="s">
        <v>19526</v>
      </c>
      <c r="H2128" s="90">
        <f>SUMIF(INGRESO_MERCADERIA[CODIGO],STOCKSANLUIS[[#This Row],[CODIGO]],INGRESO_MERCADERIA[INGRESO])</f>
        <v>2</v>
      </c>
      <c r="I2128" s="90">
        <f>SUMIF(SALIDA[CODIGO],STOCKSANLUIS[[#This Row],[CODIGO]],SALIDA[CANTIDAD])</f>
        <v>1</v>
      </c>
      <c r="J2128" s="90">
        <f>STOCKSANLUIS[[#This Row],[STOCK ALM1]]-STOCKSANLUIS[[#This Row],[SALIDA]]</f>
        <v>1</v>
      </c>
      <c r="K2128" s="90" t="str">
        <f>VLOOKUP(STOCKSANLUIS[[#This Row],[CODIGO]],CLASIFICACION[],6,FALSE)</f>
        <v>C</v>
      </c>
      <c r="L2128" s="90">
        <f>IFERROR(VLOOKUP(STOCKSANLUIS[[#This Row],[CODIGO]],STOCK_STARSOFT[],3,FALSE),0)</f>
        <v>1</v>
      </c>
      <c r="M2128" s="90" t="str">
        <f>IF(STOCKSANLUIS[[#This Row],[STOCK ACTUAL]]=STOCKSANLUIS[[#This Row],[STOCK_STARSOFT]],"SIN DIFERENCIA","DIFERENCIA")</f>
        <v>SIN DIFERENCIA</v>
      </c>
    </row>
    <row r="2129" spans="1:13" hidden="1" x14ac:dyDescent="0.25">
      <c r="A2129" s="144" t="s">
        <v>3647</v>
      </c>
      <c r="B2129" s="87" t="s">
        <v>3648</v>
      </c>
      <c r="C2129" s="88">
        <v>11</v>
      </c>
      <c r="D2129" s="89" t="s">
        <v>6</v>
      </c>
      <c r="E2129" s="90" t="str">
        <f>VLOOKUP(STOCKSANLUIS[[#This Row],[CODIGO]],FAMILIAS[],4,FALSE)</f>
        <v>MAER FAN</v>
      </c>
      <c r="F2129" s="90">
        <v>1</v>
      </c>
      <c r="G2129" s="90" t="s">
        <v>19526</v>
      </c>
      <c r="H2129" s="90">
        <f>SUMIF(INGRESO_MERCADERIA[CODIGO],STOCKSANLUIS[[#This Row],[CODIGO]],INGRESO_MERCADERIA[INGRESO])</f>
        <v>23</v>
      </c>
      <c r="I2129" s="90">
        <f>SUMIF(SALIDA[CODIGO],STOCKSANLUIS[[#This Row],[CODIGO]],SALIDA[CANTIDAD])</f>
        <v>15</v>
      </c>
      <c r="J2129" s="90">
        <f>STOCKSANLUIS[[#This Row],[STOCK ALM1]]-STOCKSANLUIS[[#This Row],[SALIDA]]</f>
        <v>8</v>
      </c>
      <c r="K2129" s="90" t="str">
        <f>VLOOKUP(STOCKSANLUIS[[#This Row],[CODIGO]],CLASIFICACION[],6,FALSE)</f>
        <v>C</v>
      </c>
      <c r="L2129" s="90">
        <f>IFERROR(VLOOKUP(STOCKSANLUIS[[#This Row],[CODIGO]],STOCK_STARSOFT[],3,FALSE),0)</f>
        <v>8</v>
      </c>
      <c r="M2129" s="90" t="str">
        <f>IF(STOCKSANLUIS[[#This Row],[STOCK ACTUAL]]=STOCKSANLUIS[[#This Row],[STOCK_STARSOFT]],"SIN DIFERENCIA","DIFERENCIA")</f>
        <v>SIN DIFERENCIA</v>
      </c>
    </row>
    <row r="2130" spans="1:13" hidden="1" x14ac:dyDescent="0.25">
      <c r="A2130" s="151" t="s">
        <v>21746</v>
      </c>
      <c r="B2130" s="104" t="s">
        <v>21747</v>
      </c>
      <c r="C2130" s="105"/>
      <c r="D2130" s="89" t="s">
        <v>6</v>
      </c>
      <c r="E2130" s="107" t="str">
        <f>VLOOKUP(STOCKSANLUIS[[#This Row],[CODIGO]],FAMILIAS[],4,FALSE)</f>
        <v>MAER FAN</v>
      </c>
      <c r="F2130" s="107"/>
      <c r="G2130" s="90" t="s">
        <v>19526</v>
      </c>
      <c r="H2130" s="107">
        <f>SUMIF(INGRESO_MERCADERIA[CODIGO],STOCKSANLUIS[[#This Row],[CODIGO]],INGRESO_MERCADERIA[INGRESO])</f>
        <v>2</v>
      </c>
      <c r="I2130" s="107">
        <f>SUMIF(SALIDA[CODIGO],STOCKSANLUIS[[#This Row],[CODIGO]],SALIDA[CANTIDAD])</f>
        <v>1</v>
      </c>
      <c r="J2130" s="107">
        <f>STOCKSANLUIS[[#This Row],[STOCK ALM1]]-STOCKSANLUIS[[#This Row],[SALIDA]]</f>
        <v>1</v>
      </c>
      <c r="K2130" s="107" t="str">
        <f>VLOOKUP(STOCKSANLUIS[[#This Row],[CODIGO]],CLASIFICACION[],6,FALSE)</f>
        <v>B</v>
      </c>
      <c r="L2130" s="107">
        <f>IFERROR(VLOOKUP(STOCKSANLUIS[[#This Row],[CODIGO]],STOCK_STARSOFT[],3,FALSE),0)</f>
        <v>1</v>
      </c>
      <c r="M2130" s="107" t="str">
        <f>IF(STOCKSANLUIS[[#This Row],[STOCK ACTUAL]]=STOCKSANLUIS[[#This Row],[STOCK_STARSOFT]],"SIN DIFERENCIA","DIFERENCIA")</f>
        <v>SIN DIFERENCIA</v>
      </c>
    </row>
    <row r="2131" spans="1:13" hidden="1" x14ac:dyDescent="0.25">
      <c r="A2131" s="151" t="s">
        <v>22274</v>
      </c>
      <c r="B2131" s="104" t="s">
        <v>22275</v>
      </c>
      <c r="C2131" s="105"/>
      <c r="D2131" s="89" t="s">
        <v>6</v>
      </c>
      <c r="E2131" s="107" t="str">
        <f>VLOOKUP(STOCKSANLUIS[[#This Row],[CODIGO]],FAMILIAS[],4,FALSE)</f>
        <v>EVERFROST</v>
      </c>
      <c r="F2131" s="107"/>
      <c r="G2131" s="90" t="s">
        <v>19526</v>
      </c>
      <c r="H2131" s="107">
        <f>SUMIF(INGRESO_MERCADERIA[CODIGO],STOCKSANLUIS[[#This Row],[CODIGO]],INGRESO_MERCADERIA[INGRESO])</f>
        <v>10</v>
      </c>
      <c r="I2131" s="107">
        <f>SUMIF(SALIDA[CODIGO],STOCKSANLUIS[[#This Row],[CODIGO]],SALIDA[CANTIDAD])</f>
        <v>10</v>
      </c>
      <c r="J2131" s="107">
        <f>STOCKSANLUIS[[#This Row],[STOCK ALM1]]-STOCKSANLUIS[[#This Row],[SALIDA]]</f>
        <v>0</v>
      </c>
      <c r="K2131" s="107" t="str">
        <f>VLOOKUP(STOCKSANLUIS[[#This Row],[CODIGO]],CLASIFICACION[],6,FALSE)</f>
        <v>B</v>
      </c>
      <c r="L2131" s="107">
        <f>IFERROR(VLOOKUP(STOCKSANLUIS[[#This Row],[CODIGO]],STOCK_STARSOFT[],3,FALSE),0)</f>
        <v>0</v>
      </c>
      <c r="M2131" s="107" t="str">
        <f>IF(STOCKSANLUIS[[#This Row],[STOCK ACTUAL]]=STOCKSANLUIS[[#This Row],[STOCK_STARSOFT]],"SIN DIFERENCIA","DIFERENCIA")</f>
        <v>SIN DIFERENCIA</v>
      </c>
    </row>
    <row r="2132" spans="1:13" hidden="1" x14ac:dyDescent="0.25">
      <c r="A2132" s="144" t="s">
        <v>2864</v>
      </c>
      <c r="B2132" s="87" t="s">
        <v>2865</v>
      </c>
      <c r="C2132" s="88">
        <v>5</v>
      </c>
      <c r="D2132" s="89" t="s">
        <v>6</v>
      </c>
      <c r="E2132" s="90" t="str">
        <f>VLOOKUP(STOCKSANLUIS[[#This Row],[CODIGO]],FAMILIAS[],4,FALSE)</f>
        <v>MAINSTREAM</v>
      </c>
      <c r="F2132" s="90">
        <v>1</v>
      </c>
      <c r="G2132" s="90" t="s">
        <v>19526</v>
      </c>
      <c r="H2132" s="90">
        <f>SUMIF(INGRESO_MERCADERIA[CODIGO],STOCKSANLUIS[[#This Row],[CODIGO]],INGRESO_MERCADERIA[INGRESO])</f>
        <v>5</v>
      </c>
      <c r="I2132" s="90">
        <f>SUMIF(SALIDA[CODIGO],STOCKSANLUIS[[#This Row],[CODIGO]],SALIDA[CANTIDAD])</f>
        <v>3</v>
      </c>
      <c r="J2132" s="90">
        <f>STOCKSANLUIS[[#This Row],[STOCK ALM1]]-STOCKSANLUIS[[#This Row],[SALIDA]]</f>
        <v>2</v>
      </c>
      <c r="K2132" s="90" t="str">
        <f>VLOOKUP(STOCKSANLUIS[[#This Row],[CODIGO]],CLASIFICACION[],6,FALSE)</f>
        <v>C</v>
      </c>
      <c r="L2132" s="90">
        <f>IFERROR(VLOOKUP(STOCKSANLUIS[[#This Row],[CODIGO]],STOCK_STARSOFT[],3,FALSE),0)</f>
        <v>2</v>
      </c>
      <c r="M2132" s="90" t="str">
        <f>IF(STOCKSANLUIS[[#This Row],[STOCK ACTUAL]]=STOCKSANLUIS[[#This Row],[STOCK_STARSOFT]],"SIN DIFERENCIA","DIFERENCIA")</f>
        <v>SIN DIFERENCIA</v>
      </c>
    </row>
    <row r="2133" spans="1:13" hidden="1" x14ac:dyDescent="0.25">
      <c r="A2133" s="151" t="s">
        <v>22278</v>
      </c>
      <c r="B2133" s="87" t="s">
        <v>22279</v>
      </c>
      <c r="C2133" s="105"/>
      <c r="D2133" s="89" t="s">
        <v>6</v>
      </c>
      <c r="E2133" s="107" t="str">
        <f>VLOOKUP(STOCKSANLUIS[[#This Row],[CODIGO]],FAMILIAS[],4,FALSE)</f>
        <v>EVERFROST</v>
      </c>
      <c r="F2133" s="107"/>
      <c r="G2133" s="90" t="s">
        <v>19526</v>
      </c>
      <c r="H2133" s="107">
        <f>SUMIF(INGRESO_MERCADERIA[CODIGO],STOCKSANLUIS[[#This Row],[CODIGO]],INGRESO_MERCADERIA[INGRESO])</f>
        <v>20</v>
      </c>
      <c r="I2133" s="107">
        <f>SUMIF(SALIDA[CODIGO],STOCKSANLUIS[[#This Row],[CODIGO]],SALIDA[CANTIDAD])</f>
        <v>20</v>
      </c>
      <c r="J2133" s="107">
        <f>STOCKSANLUIS[[#This Row],[STOCK ALM1]]-STOCKSANLUIS[[#This Row],[SALIDA]]</f>
        <v>0</v>
      </c>
      <c r="K2133" s="107" t="str">
        <f>VLOOKUP(STOCKSANLUIS[[#This Row],[CODIGO]],CLASIFICACION[],6,FALSE)</f>
        <v>B</v>
      </c>
      <c r="L2133" s="107">
        <f>IFERROR(VLOOKUP(STOCKSANLUIS[[#This Row],[CODIGO]],STOCK_STARSOFT[],3,FALSE),0)</f>
        <v>0</v>
      </c>
      <c r="M2133" s="107" t="str">
        <f>IF(STOCKSANLUIS[[#This Row],[STOCK ACTUAL]]=STOCKSANLUIS[[#This Row],[STOCK_STARSOFT]],"SIN DIFERENCIA","DIFERENCIA")</f>
        <v>SIN DIFERENCIA</v>
      </c>
    </row>
    <row r="2134" spans="1:13" hidden="1" x14ac:dyDescent="0.25">
      <c r="A2134" s="144" t="s">
        <v>459</v>
      </c>
      <c r="B2134" s="87" t="s">
        <v>460</v>
      </c>
      <c r="C2134" s="88">
        <v>1</v>
      </c>
      <c r="D2134" s="89" t="s">
        <v>6</v>
      </c>
      <c r="E2134" s="90" t="str">
        <f>VLOOKUP(STOCKSANLUIS[[#This Row],[CODIGO]],FAMILIAS[],4,FALSE)</f>
        <v>MIPAL</v>
      </c>
      <c r="F2134" s="90">
        <v>1</v>
      </c>
      <c r="G2134" s="90" t="s">
        <v>19526</v>
      </c>
      <c r="H2134" s="90">
        <f>SUMIF(INGRESO_MERCADERIA[CODIGO],STOCKSANLUIS[[#This Row],[CODIGO]],INGRESO_MERCADERIA[INGRESO])</f>
        <v>1</v>
      </c>
      <c r="I2134" s="90">
        <f>SUMIF(SALIDA[CODIGO],STOCKSANLUIS[[#This Row],[CODIGO]],SALIDA[CANTIDAD])</f>
        <v>0</v>
      </c>
      <c r="J2134" s="90">
        <f>STOCKSANLUIS[[#This Row],[STOCK ALM1]]-STOCKSANLUIS[[#This Row],[SALIDA]]</f>
        <v>1</v>
      </c>
      <c r="K2134" s="90" t="str">
        <f>VLOOKUP(STOCKSANLUIS[[#This Row],[CODIGO]],CLASIFICACION[],6,FALSE)</f>
        <v>C</v>
      </c>
      <c r="L2134" s="90">
        <f>IFERROR(VLOOKUP(STOCKSANLUIS[[#This Row],[CODIGO]],STOCK_STARSOFT[],3,FALSE),0)</f>
        <v>1</v>
      </c>
      <c r="M2134" s="90" t="str">
        <f>IF(STOCKSANLUIS[[#This Row],[STOCK ACTUAL]]=STOCKSANLUIS[[#This Row],[STOCK_STARSOFT]],"SIN DIFERENCIA","DIFERENCIA")</f>
        <v>SIN DIFERENCIA</v>
      </c>
    </row>
    <row r="2135" spans="1:13" hidden="1" x14ac:dyDescent="0.25">
      <c r="A2135" s="144" t="s">
        <v>649</v>
      </c>
      <c r="B2135" s="87" t="s">
        <v>650</v>
      </c>
      <c r="C2135" s="88">
        <v>0</v>
      </c>
      <c r="D2135" s="89" t="s">
        <v>6</v>
      </c>
      <c r="E2135" s="90" t="str">
        <f>VLOOKUP(STOCKSANLUIS[[#This Row],[CODIGO]],FAMILIAS[],4,FALSE)</f>
        <v>MIPAL</v>
      </c>
      <c r="F2135" s="90">
        <v>1</v>
      </c>
      <c r="G2135" s="90" t="s">
        <v>19526</v>
      </c>
      <c r="H2135" s="90">
        <f>SUMIF(INGRESO_MERCADERIA[CODIGO],STOCKSANLUIS[[#This Row],[CODIGO]],INGRESO_MERCADERIA[INGRESO])</f>
        <v>5</v>
      </c>
      <c r="I2135" s="90">
        <f>SUMIF(SALIDA[CODIGO],STOCKSANLUIS[[#This Row],[CODIGO]],SALIDA[CANTIDAD])</f>
        <v>2</v>
      </c>
      <c r="J2135" s="90">
        <f>STOCKSANLUIS[[#This Row],[STOCK ALM1]]-STOCKSANLUIS[[#This Row],[SALIDA]]</f>
        <v>3</v>
      </c>
      <c r="K2135" s="90" t="str">
        <f>VLOOKUP(STOCKSANLUIS[[#This Row],[CODIGO]],CLASIFICACION[],6,FALSE)</f>
        <v>C</v>
      </c>
      <c r="L2135" s="90">
        <f>IFERROR(VLOOKUP(STOCKSANLUIS[[#This Row],[CODIGO]],STOCK_STARSOFT[],3,FALSE),0)</f>
        <v>3</v>
      </c>
      <c r="M2135" s="90" t="str">
        <f>IF(STOCKSANLUIS[[#This Row],[STOCK ACTUAL]]=STOCKSANLUIS[[#This Row],[STOCK_STARSOFT]],"SIN DIFERENCIA","DIFERENCIA")</f>
        <v>SIN DIFERENCIA</v>
      </c>
    </row>
    <row r="2136" spans="1:13" hidden="1" x14ac:dyDescent="0.25">
      <c r="A2136" s="144" t="s">
        <v>761</v>
      </c>
      <c r="B2136" s="87" t="s">
        <v>762</v>
      </c>
      <c r="C2136" s="88">
        <v>1</v>
      </c>
      <c r="D2136" s="89" t="s">
        <v>6</v>
      </c>
      <c r="E2136" s="90" t="str">
        <f>VLOOKUP(STOCKSANLUIS[[#This Row],[CODIGO]],FAMILIAS[],4,FALSE)</f>
        <v>MIPAL</v>
      </c>
      <c r="F2136" s="90">
        <v>1</v>
      </c>
      <c r="G2136" s="90" t="s">
        <v>19526</v>
      </c>
      <c r="H2136" s="90">
        <f>SUMIF(INGRESO_MERCADERIA[CODIGO],STOCKSANLUIS[[#This Row],[CODIGO]],INGRESO_MERCADERIA[INGRESO])</f>
        <v>1</v>
      </c>
      <c r="I2136" s="90">
        <f>SUMIF(SALIDA[CODIGO],STOCKSANLUIS[[#This Row],[CODIGO]],SALIDA[CANTIDAD])</f>
        <v>0</v>
      </c>
      <c r="J2136" s="90">
        <f>STOCKSANLUIS[[#This Row],[STOCK ALM1]]-STOCKSANLUIS[[#This Row],[SALIDA]]</f>
        <v>1</v>
      </c>
      <c r="K2136" s="90" t="str">
        <f>VLOOKUP(STOCKSANLUIS[[#This Row],[CODIGO]],CLASIFICACION[],6,FALSE)</f>
        <v>C</v>
      </c>
      <c r="L2136" s="90">
        <f>IFERROR(VLOOKUP(STOCKSANLUIS[[#This Row],[CODIGO]],STOCK_STARSOFT[],3,FALSE),0)</f>
        <v>1</v>
      </c>
      <c r="M2136" s="90" t="str">
        <f>IF(STOCKSANLUIS[[#This Row],[STOCK ACTUAL]]=STOCKSANLUIS[[#This Row],[STOCK_STARSOFT]],"SIN DIFERENCIA","DIFERENCIA")</f>
        <v>SIN DIFERENCIA</v>
      </c>
    </row>
    <row r="2137" spans="1:13" hidden="1" x14ac:dyDescent="0.25">
      <c r="A2137" s="242" t="s">
        <v>21550</v>
      </c>
      <c r="B2137" s="94" t="s">
        <v>21551</v>
      </c>
      <c r="C2137" s="88"/>
      <c r="D2137" s="89" t="s">
        <v>6</v>
      </c>
      <c r="E2137" s="90" t="str">
        <f>VLOOKUP(STOCKSANLUIS[[#This Row],[CODIGO]],FAMILIAS[],4,FALSE)</f>
        <v>NU CALGON</v>
      </c>
      <c r="F2137" s="90">
        <v>1</v>
      </c>
      <c r="G2137" s="90" t="s">
        <v>19526</v>
      </c>
      <c r="H2137" s="90">
        <f>SUMIF(INGRESO_MERCADERIA[CODIGO],STOCKSANLUIS[[#This Row],[CODIGO]],INGRESO_MERCADERIA[INGRESO])</f>
        <v>24</v>
      </c>
      <c r="I2137" s="90">
        <f>SUMIF(SALIDA[CODIGO],STOCKSANLUIS[[#This Row],[CODIGO]],SALIDA[CANTIDAD])</f>
        <v>0</v>
      </c>
      <c r="J2137" s="90">
        <f>STOCKSANLUIS[[#This Row],[STOCK ALM1]]-STOCKSANLUIS[[#This Row],[SALIDA]]</f>
        <v>24</v>
      </c>
      <c r="K2137" s="90" t="str">
        <f>VLOOKUP(STOCKSANLUIS[[#This Row],[CODIGO]],CLASIFICACION[],6,FALSE)</f>
        <v>B</v>
      </c>
      <c r="L2137" s="90">
        <f>IFERROR(VLOOKUP(STOCKSANLUIS[[#This Row],[CODIGO]],STOCK_STARSOFT[],3,FALSE),0)</f>
        <v>24</v>
      </c>
      <c r="M2137" s="90" t="str">
        <f>IF(STOCKSANLUIS[[#This Row],[STOCK ACTUAL]]=STOCKSANLUIS[[#This Row],[STOCK_STARSOFT]],"SIN DIFERENCIA","DIFERENCIA")</f>
        <v>SIN DIFERENCIA</v>
      </c>
    </row>
    <row r="2138" spans="1:13" hidden="1" x14ac:dyDescent="0.25">
      <c r="A2138" s="144" t="s">
        <v>3224</v>
      </c>
      <c r="B2138" s="87" t="s">
        <v>3225</v>
      </c>
      <c r="C2138" s="88">
        <v>8</v>
      </c>
      <c r="D2138" s="89" t="s">
        <v>6</v>
      </c>
      <c r="E2138" s="90" t="str">
        <f>VLOOKUP(STOCKSANLUIS[[#This Row],[CODIGO]],FAMILIAS[],4,FALSE)</f>
        <v>QUALITY</v>
      </c>
      <c r="F2138" s="90">
        <v>1</v>
      </c>
      <c r="G2138" s="90" t="s">
        <v>19526</v>
      </c>
      <c r="H2138" s="90">
        <f>SUMIF(INGRESO_MERCADERIA[CODIGO],STOCKSANLUIS[[#This Row],[CODIGO]],INGRESO_MERCADERIA[INGRESO])</f>
        <v>122</v>
      </c>
      <c r="I2138" s="90">
        <f>SUMIF(SALIDA[CODIGO],STOCKSANLUIS[[#This Row],[CODIGO]],SALIDA[CANTIDAD])</f>
        <v>69</v>
      </c>
      <c r="J2138" s="90">
        <f>STOCKSANLUIS[[#This Row],[STOCK ALM1]]-STOCKSANLUIS[[#This Row],[SALIDA]]</f>
        <v>53</v>
      </c>
      <c r="K2138" s="90" t="str">
        <f>VLOOKUP(STOCKSANLUIS[[#This Row],[CODIGO]],CLASIFICACION[],6,FALSE)</f>
        <v>C</v>
      </c>
      <c r="L2138" s="90">
        <f>IFERROR(VLOOKUP(STOCKSANLUIS[[#This Row],[CODIGO]],STOCK_STARSOFT[],3,FALSE),0)</f>
        <v>53</v>
      </c>
      <c r="M2138" s="90" t="str">
        <f>IF(STOCKSANLUIS[[#This Row],[STOCK ACTUAL]]=STOCKSANLUIS[[#This Row],[STOCK_STARSOFT]],"SIN DIFERENCIA","DIFERENCIA")</f>
        <v>SIN DIFERENCIA</v>
      </c>
    </row>
    <row r="2139" spans="1:13" hidden="1" x14ac:dyDescent="0.25">
      <c r="A2139" s="144" t="s">
        <v>859</v>
      </c>
      <c r="B2139" s="87" t="s">
        <v>860</v>
      </c>
      <c r="C2139" s="88">
        <v>21</v>
      </c>
      <c r="D2139" s="89" t="s">
        <v>6</v>
      </c>
      <c r="E2139" s="90" t="str">
        <f>VLOOKUP(STOCKSANLUIS[[#This Row],[CODIGO]],FAMILIAS[],4,FALSE)</f>
        <v>QUALITY</v>
      </c>
      <c r="F2139" s="90">
        <v>1</v>
      </c>
      <c r="G2139" s="90" t="s">
        <v>19526</v>
      </c>
      <c r="H2139" s="90">
        <f>SUMIF(INGRESO_MERCADERIA[CODIGO],STOCKSANLUIS[[#This Row],[CODIGO]],INGRESO_MERCADERIA[INGRESO])</f>
        <v>51</v>
      </c>
      <c r="I2139" s="90">
        <f>SUMIF(SALIDA[CODIGO],STOCKSANLUIS[[#This Row],[CODIGO]],SALIDA[CANTIDAD])</f>
        <v>27</v>
      </c>
      <c r="J2139" s="90">
        <f>STOCKSANLUIS[[#This Row],[STOCK ALM1]]-STOCKSANLUIS[[#This Row],[SALIDA]]</f>
        <v>24</v>
      </c>
      <c r="K2139" s="90" t="str">
        <f>VLOOKUP(STOCKSANLUIS[[#This Row],[CODIGO]],CLASIFICACION[],6,FALSE)</f>
        <v>C</v>
      </c>
      <c r="L2139" s="90">
        <f>IFERROR(VLOOKUP(STOCKSANLUIS[[#This Row],[CODIGO]],STOCK_STARSOFT[],3,FALSE),0)</f>
        <v>24</v>
      </c>
      <c r="M2139" s="90" t="str">
        <f>IF(STOCKSANLUIS[[#This Row],[STOCK ACTUAL]]=STOCKSANLUIS[[#This Row],[STOCK_STARSOFT]],"SIN DIFERENCIA","DIFERENCIA")</f>
        <v>SIN DIFERENCIA</v>
      </c>
    </row>
    <row r="2140" spans="1:13" hidden="1" x14ac:dyDescent="0.25">
      <c r="A2140" s="144" t="s">
        <v>997</v>
      </c>
      <c r="B2140" s="87" t="s">
        <v>998</v>
      </c>
      <c r="C2140" s="88">
        <v>32</v>
      </c>
      <c r="D2140" s="89" t="s">
        <v>6</v>
      </c>
      <c r="E2140" s="90" t="str">
        <f>VLOOKUP(STOCKSANLUIS[[#This Row],[CODIGO]],FAMILIAS[],4,FALSE)</f>
        <v>QUALITY</v>
      </c>
      <c r="F2140" s="90">
        <v>1</v>
      </c>
      <c r="G2140" s="90" t="s">
        <v>19526</v>
      </c>
      <c r="H2140" s="90">
        <f>SUMIF(INGRESO_MERCADERIA[CODIGO],STOCKSANLUIS[[#This Row],[CODIGO]],INGRESO_MERCADERIA[INGRESO])</f>
        <v>64</v>
      </c>
      <c r="I2140" s="90">
        <f>SUMIF(SALIDA[CODIGO],STOCKSANLUIS[[#This Row],[CODIGO]],SALIDA[CANTIDAD])</f>
        <v>24</v>
      </c>
      <c r="J2140" s="90">
        <f>STOCKSANLUIS[[#This Row],[STOCK ALM1]]-STOCKSANLUIS[[#This Row],[SALIDA]]</f>
        <v>40</v>
      </c>
      <c r="K2140" s="90" t="str">
        <f>VLOOKUP(STOCKSANLUIS[[#This Row],[CODIGO]],CLASIFICACION[],6,FALSE)</f>
        <v>C</v>
      </c>
      <c r="L2140" s="90">
        <f>IFERROR(VLOOKUP(STOCKSANLUIS[[#This Row],[CODIGO]],STOCK_STARSOFT[],3,FALSE),0)</f>
        <v>40</v>
      </c>
      <c r="M2140" s="90" t="str">
        <f>IF(STOCKSANLUIS[[#This Row],[STOCK ACTUAL]]=STOCKSANLUIS[[#This Row],[STOCK_STARSOFT]],"SIN DIFERENCIA","DIFERENCIA")</f>
        <v>SIN DIFERENCIA</v>
      </c>
    </row>
    <row r="2141" spans="1:13" hidden="1" x14ac:dyDescent="0.25">
      <c r="A2141" s="144" t="s">
        <v>2571</v>
      </c>
      <c r="B2141" s="87" t="s">
        <v>2572</v>
      </c>
      <c r="C2141" s="88">
        <v>10</v>
      </c>
      <c r="D2141" s="89" t="s">
        <v>6</v>
      </c>
      <c r="E2141" s="90" t="str">
        <f>VLOOKUP(STOCKSANLUIS[[#This Row],[CODIGO]],FAMILIAS[],4,FALSE)</f>
        <v>SAUERMANN</v>
      </c>
      <c r="F2141" s="90">
        <v>1</v>
      </c>
      <c r="G2141" s="90" t="s">
        <v>19526</v>
      </c>
      <c r="H2141" s="90">
        <f>SUMIF(INGRESO_MERCADERIA[CODIGO],STOCKSANLUIS[[#This Row],[CODIGO]],INGRESO_MERCADERIA[INGRESO])</f>
        <v>14</v>
      </c>
      <c r="I2141" s="90">
        <f>SUMIF(SALIDA[CODIGO],STOCKSANLUIS[[#This Row],[CODIGO]],SALIDA[CANTIDAD])</f>
        <v>14</v>
      </c>
      <c r="J2141" s="90">
        <f>STOCKSANLUIS[[#This Row],[STOCK ALM1]]-STOCKSANLUIS[[#This Row],[SALIDA]]</f>
        <v>0</v>
      </c>
      <c r="K2141" s="90" t="str">
        <f>VLOOKUP(STOCKSANLUIS[[#This Row],[CODIGO]],CLASIFICACION[],6,FALSE)</f>
        <v>A</v>
      </c>
      <c r="L2141" s="90">
        <f>IFERROR(VLOOKUP(STOCKSANLUIS[[#This Row],[CODIGO]],STOCK_STARSOFT[],3,FALSE),0)</f>
        <v>0</v>
      </c>
      <c r="M2141" s="90" t="str">
        <f>IF(STOCKSANLUIS[[#This Row],[STOCK ACTUAL]]=STOCKSANLUIS[[#This Row],[STOCK_STARSOFT]],"SIN DIFERENCIA","DIFERENCIA")</f>
        <v>SIN DIFERENCIA</v>
      </c>
    </row>
    <row r="2142" spans="1:13" hidden="1" x14ac:dyDescent="0.25">
      <c r="A2142" s="144" t="s">
        <v>3957</v>
      </c>
      <c r="B2142" s="87" t="s">
        <v>3958</v>
      </c>
      <c r="C2142" s="88">
        <v>1</v>
      </c>
      <c r="D2142" s="89" t="s">
        <v>6</v>
      </c>
      <c r="E2142" s="90" t="str">
        <f>VLOOKUP(STOCKSANLUIS[[#This Row],[CODIGO]],FAMILIAS[],4,FALSE)</f>
        <v>STAR COLD</v>
      </c>
      <c r="F2142" s="90">
        <v>1</v>
      </c>
      <c r="G2142" s="90" t="s">
        <v>19526</v>
      </c>
      <c r="H2142" s="90">
        <f>SUMIF(INGRESO_MERCADERIA[CODIGO],STOCKSANLUIS[[#This Row],[CODIGO]],INGRESO_MERCADERIA[INGRESO])</f>
        <v>151</v>
      </c>
      <c r="I2142" s="90">
        <f>SUMIF(SALIDA[CODIGO],STOCKSANLUIS[[#This Row],[CODIGO]],SALIDA[CANTIDAD])</f>
        <v>63</v>
      </c>
      <c r="J2142" s="90">
        <f>STOCKSANLUIS[[#This Row],[STOCK ALM1]]-STOCKSANLUIS[[#This Row],[SALIDA]]</f>
        <v>88</v>
      </c>
      <c r="K2142" s="90" t="str">
        <f>VLOOKUP(STOCKSANLUIS[[#This Row],[CODIGO]],CLASIFICACION[],6,FALSE)</f>
        <v>C</v>
      </c>
      <c r="L2142" s="90">
        <f>IFERROR(VLOOKUP(STOCKSANLUIS[[#This Row],[CODIGO]],STOCK_STARSOFT[],3,FALSE),0)</f>
        <v>88</v>
      </c>
      <c r="M2142" s="90" t="str">
        <f>IF(STOCKSANLUIS[[#This Row],[STOCK ACTUAL]]=STOCKSANLUIS[[#This Row],[STOCK_STARSOFT]],"SIN DIFERENCIA","DIFERENCIA")</f>
        <v>SIN DIFERENCIA</v>
      </c>
    </row>
    <row r="2143" spans="1:13" hidden="1" x14ac:dyDescent="0.25">
      <c r="A2143" s="144" t="s">
        <v>3965</v>
      </c>
      <c r="B2143" s="87" t="s">
        <v>3966</v>
      </c>
      <c r="C2143" s="88">
        <v>64</v>
      </c>
      <c r="D2143" s="89" t="s">
        <v>6</v>
      </c>
      <c r="E2143" s="90" t="str">
        <f>VLOOKUP(STOCKSANLUIS[[#This Row],[CODIGO]],FAMILIAS[],4,FALSE)</f>
        <v>STAR COLD</v>
      </c>
      <c r="F2143" s="90">
        <v>1</v>
      </c>
      <c r="G2143" s="90" t="s">
        <v>19526</v>
      </c>
      <c r="H2143" s="90">
        <f>SUMIF(INGRESO_MERCADERIA[CODIGO],STOCKSANLUIS[[#This Row],[CODIGO]],INGRESO_MERCADERIA[INGRESO])</f>
        <v>145</v>
      </c>
      <c r="I2143" s="90">
        <f>SUMIF(SALIDA[CODIGO],STOCKSANLUIS[[#This Row],[CODIGO]],SALIDA[CANTIDAD])</f>
        <v>42</v>
      </c>
      <c r="J2143" s="90">
        <f>STOCKSANLUIS[[#This Row],[STOCK ALM1]]-STOCKSANLUIS[[#This Row],[SALIDA]]</f>
        <v>103</v>
      </c>
      <c r="K2143" s="90" t="str">
        <f>VLOOKUP(STOCKSANLUIS[[#This Row],[CODIGO]],CLASIFICACION[],6,FALSE)</f>
        <v>C</v>
      </c>
      <c r="L2143" s="90">
        <f>IFERROR(VLOOKUP(STOCKSANLUIS[[#This Row],[CODIGO]],STOCK_STARSOFT[],3,FALSE),0)</f>
        <v>103</v>
      </c>
      <c r="M2143" s="90" t="str">
        <f>IF(STOCKSANLUIS[[#This Row],[STOCK ACTUAL]]=STOCKSANLUIS[[#This Row],[STOCK_STARSOFT]],"SIN DIFERENCIA","DIFERENCIA")</f>
        <v>SIN DIFERENCIA</v>
      </c>
    </row>
    <row r="2144" spans="1:13" hidden="1" x14ac:dyDescent="0.25">
      <c r="A2144" s="144" t="s">
        <v>3967</v>
      </c>
      <c r="B2144" s="87" t="s">
        <v>3968</v>
      </c>
      <c r="C2144" s="88">
        <v>16</v>
      </c>
      <c r="D2144" s="89" t="s">
        <v>6</v>
      </c>
      <c r="E2144" s="90" t="str">
        <f>VLOOKUP(STOCKSANLUIS[[#This Row],[CODIGO]],FAMILIAS[],4,FALSE)</f>
        <v>STAR COLD</v>
      </c>
      <c r="F2144" s="90">
        <v>1</v>
      </c>
      <c r="G2144" s="90" t="s">
        <v>19526</v>
      </c>
      <c r="H2144" s="90">
        <f>SUMIF(INGRESO_MERCADERIA[CODIGO],STOCKSANLUIS[[#This Row],[CODIGO]],INGRESO_MERCADERIA[INGRESO])</f>
        <v>141</v>
      </c>
      <c r="I2144" s="90">
        <f>SUMIF(SALIDA[CODIGO],STOCKSANLUIS[[#This Row],[CODIGO]],SALIDA[CANTIDAD])</f>
        <v>37</v>
      </c>
      <c r="J2144" s="90">
        <f>STOCKSANLUIS[[#This Row],[STOCK ALM1]]-STOCKSANLUIS[[#This Row],[SALIDA]]</f>
        <v>104</v>
      </c>
      <c r="K2144" s="90" t="str">
        <f>VLOOKUP(STOCKSANLUIS[[#This Row],[CODIGO]],CLASIFICACION[],6,FALSE)</f>
        <v>C</v>
      </c>
      <c r="L2144" s="90">
        <f>IFERROR(VLOOKUP(STOCKSANLUIS[[#This Row],[CODIGO]],STOCK_STARSOFT[],3,FALSE),0)</f>
        <v>104</v>
      </c>
      <c r="M2144" s="90" t="str">
        <f>IF(STOCKSANLUIS[[#This Row],[STOCK ACTUAL]]=STOCKSANLUIS[[#This Row],[STOCK_STARSOFT]],"SIN DIFERENCIA","DIFERENCIA")</f>
        <v>SIN DIFERENCIA</v>
      </c>
    </row>
    <row r="2145" spans="1:13" hidden="1" x14ac:dyDescent="0.25">
      <c r="A2145" s="144" t="s">
        <v>3969</v>
      </c>
      <c r="B2145" s="87" t="s">
        <v>3970</v>
      </c>
      <c r="C2145" s="88">
        <v>14</v>
      </c>
      <c r="D2145" s="89" t="s">
        <v>6</v>
      </c>
      <c r="E2145" s="90" t="str">
        <f>VLOOKUP(STOCKSANLUIS[[#This Row],[CODIGO]],FAMILIAS[],4,FALSE)</f>
        <v>STAR COLD</v>
      </c>
      <c r="F2145" s="90">
        <v>1</v>
      </c>
      <c r="G2145" s="90" t="s">
        <v>19526</v>
      </c>
      <c r="H2145" s="90">
        <f>SUMIF(INGRESO_MERCADERIA[CODIGO],STOCKSANLUIS[[#This Row],[CODIGO]],INGRESO_MERCADERIA[INGRESO])</f>
        <v>154</v>
      </c>
      <c r="I2145" s="90">
        <f>SUMIF(SALIDA[CODIGO],STOCKSANLUIS[[#This Row],[CODIGO]],SALIDA[CANTIDAD])</f>
        <v>50</v>
      </c>
      <c r="J2145" s="90">
        <f>STOCKSANLUIS[[#This Row],[STOCK ALM1]]-STOCKSANLUIS[[#This Row],[SALIDA]]</f>
        <v>104</v>
      </c>
      <c r="K2145" s="90" t="str">
        <f>VLOOKUP(STOCKSANLUIS[[#This Row],[CODIGO]],CLASIFICACION[],6,FALSE)</f>
        <v>C</v>
      </c>
      <c r="L2145" s="90">
        <f>IFERROR(VLOOKUP(STOCKSANLUIS[[#This Row],[CODIGO]],STOCK_STARSOFT[],3,FALSE),0)</f>
        <v>104</v>
      </c>
      <c r="M2145" s="90" t="str">
        <f>IF(STOCKSANLUIS[[#This Row],[STOCK ACTUAL]]=STOCKSANLUIS[[#This Row],[STOCK_STARSOFT]],"SIN DIFERENCIA","DIFERENCIA")</f>
        <v>SIN DIFERENCIA</v>
      </c>
    </row>
    <row r="2146" spans="1:13" hidden="1" x14ac:dyDescent="0.25">
      <c r="A2146" s="144" t="s">
        <v>3961</v>
      </c>
      <c r="B2146" s="87" t="s">
        <v>3962</v>
      </c>
      <c r="C2146" s="88">
        <v>8</v>
      </c>
      <c r="D2146" s="89" t="s">
        <v>6</v>
      </c>
      <c r="E2146" s="90" t="str">
        <f>VLOOKUP(STOCKSANLUIS[[#This Row],[CODIGO]],FAMILIAS[],4,FALSE)</f>
        <v>STAR COLD</v>
      </c>
      <c r="F2146" s="90">
        <v>1</v>
      </c>
      <c r="G2146" s="90" t="s">
        <v>19526</v>
      </c>
      <c r="H2146" s="90">
        <f>SUMIF(INGRESO_MERCADERIA[CODIGO],STOCKSANLUIS[[#This Row],[CODIGO]],INGRESO_MERCADERIA[INGRESO])</f>
        <v>128</v>
      </c>
      <c r="I2146" s="90">
        <f>SUMIF(SALIDA[CODIGO],STOCKSANLUIS[[#This Row],[CODIGO]],SALIDA[CANTIDAD])</f>
        <v>128</v>
      </c>
      <c r="J2146" s="90">
        <f>STOCKSANLUIS[[#This Row],[STOCK ALM1]]-STOCKSANLUIS[[#This Row],[SALIDA]]</f>
        <v>0</v>
      </c>
      <c r="K2146" s="90" t="str">
        <f>VLOOKUP(STOCKSANLUIS[[#This Row],[CODIGO]],CLASIFICACION[],6,FALSE)</f>
        <v>C</v>
      </c>
      <c r="L2146" s="90">
        <f>IFERROR(VLOOKUP(STOCKSANLUIS[[#This Row],[CODIGO]],STOCK_STARSOFT[],3,FALSE),0)</f>
        <v>0</v>
      </c>
      <c r="M2146" s="90" t="str">
        <f>IF(STOCKSANLUIS[[#This Row],[STOCK ACTUAL]]=STOCKSANLUIS[[#This Row],[STOCK_STARSOFT]],"SIN DIFERENCIA","DIFERENCIA")</f>
        <v>SIN DIFERENCIA</v>
      </c>
    </row>
    <row r="2147" spans="1:13" x14ac:dyDescent="0.25">
      <c r="A2147" s="144" t="s">
        <v>3677</v>
      </c>
      <c r="B2147" s="87" t="s">
        <v>3549</v>
      </c>
      <c r="C2147" s="88">
        <v>233.34</v>
      </c>
      <c r="D2147" s="89" t="s">
        <v>1253</v>
      </c>
      <c r="E2147" s="90" t="str">
        <f>VLOOKUP(STOCKSANLUIS[[#This Row],[CODIGO]],FAMILIAS[],4,FALSE)</f>
        <v>TECNOLATINA</v>
      </c>
      <c r="F2147" s="90">
        <v>100</v>
      </c>
      <c r="G2147" s="90" t="s">
        <v>19526</v>
      </c>
      <c r="H2147" s="90">
        <f>SUMIF(INGRESO_MERCADERIA[CODIGO],STOCKSANLUIS[[#This Row],[CODIGO]],INGRESO_MERCADERIA[INGRESO])</f>
        <v>1283.3400000000001</v>
      </c>
      <c r="I2147" s="90">
        <f>SUMIF(SALIDA[CODIGO],STOCKSANLUIS[[#This Row],[CODIGO]],SALIDA[CANTIDAD])</f>
        <v>1236.68</v>
      </c>
      <c r="J2147" s="90">
        <f>STOCKSANLUIS[[#This Row],[STOCK ALM1]]-STOCKSANLUIS[[#This Row],[SALIDA]]</f>
        <v>46.660000000000082</v>
      </c>
      <c r="K2147" s="90" t="str">
        <f>VLOOKUP(STOCKSANLUIS[[#This Row],[CODIGO]],CLASIFICACION[],6,FALSE)</f>
        <v>B</v>
      </c>
      <c r="L2147" s="90">
        <f>IFERROR(VLOOKUP(STOCKSANLUIS[[#This Row],[CODIGO]],STOCK_STARSOFT[],3,FALSE),0)</f>
        <v>46.66</v>
      </c>
      <c r="M2147" s="90" t="str">
        <f>IF(STOCKSANLUIS[[#This Row],[STOCK ACTUAL]]=STOCKSANLUIS[[#This Row],[STOCK_STARSOFT]],"SIN DIFERENCIA","DIFERENCIA")</f>
        <v>DIFERENCIA</v>
      </c>
    </row>
    <row r="2148" spans="1:13" hidden="1" x14ac:dyDescent="0.25">
      <c r="A2148" s="144" t="s">
        <v>3678</v>
      </c>
      <c r="B2148" s="87" t="s">
        <v>3602</v>
      </c>
      <c r="C2148" s="88">
        <v>413.47</v>
      </c>
      <c r="D2148" s="89" t="s">
        <v>1253</v>
      </c>
      <c r="E2148" s="90" t="str">
        <f>VLOOKUP(STOCKSANLUIS[[#This Row],[CODIGO]],FAMILIAS[],4,FALSE)</f>
        <v>TECNOLATINA</v>
      </c>
      <c r="F2148" s="90">
        <v>100</v>
      </c>
      <c r="G2148" s="90" t="s">
        <v>19526</v>
      </c>
      <c r="H2148" s="90">
        <f>SUMIF(INGRESO_MERCADERIA[CODIGO],STOCKSANLUIS[[#This Row],[CODIGO]],INGRESO_MERCADERIA[INGRESO])</f>
        <v>3813.4700000000003</v>
      </c>
      <c r="I2148" s="90">
        <f>SUMIF(SALIDA[CODIGO],STOCKSANLUIS[[#This Row],[CODIGO]],SALIDA[CANTIDAD])</f>
        <v>3251.5</v>
      </c>
      <c r="J2148" s="90">
        <f>STOCKSANLUIS[[#This Row],[STOCK ALM1]]-STOCKSANLUIS[[#This Row],[SALIDA]]</f>
        <v>561.97000000000025</v>
      </c>
      <c r="K2148" s="90" t="str">
        <f>VLOOKUP(STOCKSANLUIS[[#This Row],[CODIGO]],CLASIFICACION[],6,FALSE)</f>
        <v>A</v>
      </c>
      <c r="L2148" s="90">
        <f>IFERROR(VLOOKUP(STOCKSANLUIS[[#This Row],[CODIGO]],STOCK_STARSOFT[],3,FALSE),0)</f>
        <v>561.97</v>
      </c>
      <c r="M2148" s="90" t="str">
        <f>IF(STOCKSANLUIS[[#This Row],[STOCK ACTUAL]]=STOCKSANLUIS[[#This Row],[STOCK_STARSOFT]],"SIN DIFERENCIA","DIFERENCIA")</f>
        <v>SIN DIFERENCIA</v>
      </c>
    </row>
    <row r="2149" spans="1:13" hidden="1" x14ac:dyDescent="0.25">
      <c r="A2149" s="144" t="s">
        <v>3768</v>
      </c>
      <c r="B2149" s="87" t="s">
        <v>3769</v>
      </c>
      <c r="C2149" s="88">
        <v>1</v>
      </c>
      <c r="D2149" s="89" t="s">
        <v>1253</v>
      </c>
      <c r="E2149" s="90" t="str">
        <f>VLOOKUP(STOCKSANLUIS[[#This Row],[CODIGO]],FAMILIAS[],4,FALSE)</f>
        <v>TECNOLATINA</v>
      </c>
      <c r="F2149" s="90">
        <v>1</v>
      </c>
      <c r="G2149" s="90" t="s">
        <v>19526</v>
      </c>
      <c r="H2149" s="90">
        <f>SUMIF(INGRESO_MERCADERIA[CODIGO],STOCKSANLUIS[[#This Row],[CODIGO]],INGRESO_MERCADERIA[INGRESO])</f>
        <v>1</v>
      </c>
      <c r="I2149" s="90">
        <f>SUMIF(SALIDA[CODIGO],STOCKSANLUIS[[#This Row],[CODIGO]],SALIDA[CANTIDAD])</f>
        <v>0</v>
      </c>
      <c r="J2149" s="90">
        <f>STOCKSANLUIS[[#This Row],[STOCK ALM1]]-STOCKSANLUIS[[#This Row],[SALIDA]]</f>
        <v>1</v>
      </c>
      <c r="K2149" s="90" t="str">
        <f>VLOOKUP(STOCKSANLUIS[[#This Row],[CODIGO]],CLASIFICACION[],6,FALSE)</f>
        <v>C</v>
      </c>
      <c r="L2149" s="90">
        <f>IFERROR(VLOOKUP(STOCKSANLUIS[[#This Row],[CODIGO]],STOCK_STARSOFT[],3,FALSE),0)</f>
        <v>1</v>
      </c>
      <c r="M2149" s="90" t="str">
        <f>IF(STOCKSANLUIS[[#This Row],[STOCK ACTUAL]]=STOCKSANLUIS[[#This Row],[STOCK_STARSOFT]],"SIN DIFERENCIA","DIFERENCIA")</f>
        <v>SIN DIFERENCIA</v>
      </c>
    </row>
    <row r="2150" spans="1:13" hidden="1" x14ac:dyDescent="0.25">
      <c r="A2150" s="222" t="s">
        <v>21758</v>
      </c>
      <c r="B2150" s="108" t="s">
        <v>21759</v>
      </c>
      <c r="C2150" s="105"/>
      <c r="D2150" s="89" t="s">
        <v>6</v>
      </c>
      <c r="E2150" s="90" t="str">
        <f>VLOOKUP(STOCKSANLUIS[[#This Row],[CODIGO]],FAMILIAS[],4,FALSE)</f>
        <v>TEMP BLUE</v>
      </c>
      <c r="F2150" s="107">
        <v>1</v>
      </c>
      <c r="G2150" s="90" t="s">
        <v>19526</v>
      </c>
      <c r="H2150" s="107">
        <f>SUMIF(INGRESO_MERCADERIA[CODIGO],STOCKSANLUIS[[#This Row],[CODIGO]],INGRESO_MERCADERIA[INGRESO])</f>
        <v>10</v>
      </c>
      <c r="I2150" s="107">
        <f>SUMIF(SALIDA[CODIGO],STOCKSANLUIS[[#This Row],[CODIGO]],SALIDA[CANTIDAD])</f>
        <v>5</v>
      </c>
      <c r="J2150" s="107">
        <f>STOCKSANLUIS[[#This Row],[STOCK ALM1]]-STOCKSANLUIS[[#This Row],[SALIDA]]</f>
        <v>5</v>
      </c>
      <c r="K2150" s="107" t="str">
        <f>VLOOKUP(STOCKSANLUIS[[#This Row],[CODIGO]],CLASIFICACION[],6,FALSE)</f>
        <v>B</v>
      </c>
      <c r="L2150" s="107">
        <f>IFERROR(VLOOKUP(STOCKSANLUIS[[#This Row],[CODIGO]],STOCK_STARSOFT[],3,FALSE),0)</f>
        <v>5</v>
      </c>
      <c r="M2150" s="107" t="str">
        <f>IF(STOCKSANLUIS[[#This Row],[STOCK ACTUAL]]=STOCKSANLUIS[[#This Row],[STOCK_STARSOFT]],"SIN DIFERENCIA","DIFERENCIA")</f>
        <v>SIN DIFERENCIA</v>
      </c>
    </row>
    <row r="2151" spans="1:13" hidden="1" x14ac:dyDescent="0.25">
      <c r="A2151" s="239" t="s">
        <v>22313</v>
      </c>
      <c r="B2151" s="148" t="s">
        <v>22314</v>
      </c>
      <c r="C2151" s="105"/>
      <c r="D2151" s="89" t="s">
        <v>6</v>
      </c>
      <c r="E2151" s="107" t="str">
        <f>VLOOKUP(STOCKSANLUIS[[#This Row],[CODIGO]],FAMILIAS[],4,FALSE)</f>
        <v>EVERFROST</v>
      </c>
      <c r="F2151" s="107"/>
      <c r="G2151" s="90" t="s">
        <v>19526</v>
      </c>
      <c r="H2151" s="107">
        <f>SUMIF(INGRESO_MERCADERIA[CODIGO],STOCKSANLUIS[[#This Row],[CODIGO]],INGRESO_MERCADERIA[INGRESO])</f>
        <v>100</v>
      </c>
      <c r="I2151" s="107">
        <f>SUMIF(SALIDA[CODIGO],STOCKSANLUIS[[#This Row],[CODIGO]],SALIDA[CANTIDAD])</f>
        <v>100</v>
      </c>
      <c r="J2151" s="107">
        <f>STOCKSANLUIS[[#This Row],[STOCK ALM1]]-STOCKSANLUIS[[#This Row],[SALIDA]]</f>
        <v>0</v>
      </c>
      <c r="K2151" s="107" t="str">
        <f>VLOOKUP(STOCKSANLUIS[[#This Row],[CODIGO]],CLASIFICACION[],6,FALSE)</f>
        <v>B</v>
      </c>
      <c r="L2151" s="107">
        <f>IFERROR(VLOOKUP(STOCKSANLUIS[[#This Row],[CODIGO]],STOCK_STARSOFT[],3,FALSE),0)</f>
        <v>0</v>
      </c>
      <c r="M2151" s="107" t="str">
        <f>IF(STOCKSANLUIS[[#This Row],[STOCK ACTUAL]]=STOCKSANLUIS[[#This Row],[STOCK_STARSOFT]],"SIN DIFERENCIA","DIFERENCIA")</f>
        <v>SIN DIFERENCIA</v>
      </c>
    </row>
    <row r="2152" spans="1:13" hidden="1" x14ac:dyDescent="0.25">
      <c r="A2152" s="151" t="s">
        <v>22155</v>
      </c>
      <c r="B2152" s="104" t="s">
        <v>22156</v>
      </c>
      <c r="C2152" s="105"/>
      <c r="D2152" s="89" t="s">
        <v>6</v>
      </c>
      <c r="E2152" s="107" t="str">
        <f>VLOOKUP(STOCKSANLUIS[[#This Row],[CODIGO]],FAMILIAS[],4,FALSE)</f>
        <v>TEMP BLUE</v>
      </c>
      <c r="F2152" s="107">
        <v>1</v>
      </c>
      <c r="G2152" s="90" t="s">
        <v>19526</v>
      </c>
      <c r="H2152" s="107">
        <f>SUMIF(INGRESO_MERCADERIA[CODIGO],STOCKSANLUIS[[#This Row],[CODIGO]],INGRESO_MERCADERIA[INGRESO])</f>
        <v>1</v>
      </c>
      <c r="I2152" s="107">
        <f>SUMIF(SALIDA[CODIGO],STOCKSANLUIS[[#This Row],[CODIGO]],SALIDA[CANTIDAD])</f>
        <v>0</v>
      </c>
      <c r="J2152" s="107">
        <f>STOCKSANLUIS[[#This Row],[STOCK ALM1]]-STOCKSANLUIS[[#This Row],[SALIDA]]</f>
        <v>1</v>
      </c>
      <c r="K2152" s="107" t="str">
        <f>VLOOKUP(STOCKSANLUIS[[#This Row],[CODIGO]],CLASIFICACION[],6,FALSE)</f>
        <v>C</v>
      </c>
      <c r="L2152" s="107">
        <f>IFERROR(VLOOKUP(STOCKSANLUIS[[#This Row],[CODIGO]],STOCK_STARSOFT[],3,FALSE),0)</f>
        <v>1</v>
      </c>
      <c r="M2152" s="107" t="str">
        <f>IF(STOCKSANLUIS[[#This Row],[STOCK ACTUAL]]=STOCKSANLUIS[[#This Row],[STOCK_STARSOFT]],"SIN DIFERENCIA","DIFERENCIA")</f>
        <v>SIN DIFERENCIA</v>
      </c>
    </row>
    <row r="2153" spans="1:13" hidden="1" x14ac:dyDescent="0.25">
      <c r="A2153" s="151" t="s">
        <v>22157</v>
      </c>
      <c r="B2153" s="104" t="s">
        <v>22158</v>
      </c>
      <c r="C2153" s="105"/>
      <c r="D2153" s="89" t="s">
        <v>6</v>
      </c>
      <c r="E2153" s="107" t="str">
        <f>VLOOKUP(STOCKSANLUIS[[#This Row],[CODIGO]],FAMILIAS[],4,FALSE)</f>
        <v>TEMP BLUE</v>
      </c>
      <c r="F2153" s="107">
        <v>1</v>
      </c>
      <c r="G2153" s="90" t="s">
        <v>19526</v>
      </c>
      <c r="H2153" s="107">
        <f>SUMIF(INGRESO_MERCADERIA[CODIGO],STOCKSANLUIS[[#This Row],[CODIGO]],INGRESO_MERCADERIA[INGRESO])</f>
        <v>1</v>
      </c>
      <c r="I2153" s="107">
        <f>SUMIF(SALIDA[CODIGO],STOCKSANLUIS[[#This Row],[CODIGO]],SALIDA[CANTIDAD])</f>
        <v>0</v>
      </c>
      <c r="J2153" s="107">
        <f>STOCKSANLUIS[[#This Row],[STOCK ALM1]]-STOCKSANLUIS[[#This Row],[SALIDA]]</f>
        <v>1</v>
      </c>
      <c r="K2153" s="107" t="str">
        <f>VLOOKUP(STOCKSANLUIS[[#This Row],[CODIGO]],CLASIFICACION[],6,FALSE)</f>
        <v>C</v>
      </c>
      <c r="L2153" s="107">
        <f>IFERROR(VLOOKUP(STOCKSANLUIS[[#This Row],[CODIGO]],STOCK_STARSOFT[],3,FALSE),0)</f>
        <v>1</v>
      </c>
      <c r="M2153" s="107" t="str">
        <f>IF(STOCKSANLUIS[[#This Row],[STOCK ACTUAL]]=STOCKSANLUIS[[#This Row],[STOCK_STARSOFT]],"SIN DIFERENCIA","DIFERENCIA")</f>
        <v>SIN DIFERENCIA</v>
      </c>
    </row>
    <row r="2154" spans="1:13" hidden="1" x14ac:dyDescent="0.25">
      <c r="A2154" s="241" t="s">
        <v>22888</v>
      </c>
      <c r="B2154" s="108" t="s">
        <v>22889</v>
      </c>
      <c r="C2154" s="197"/>
      <c r="D2154" s="89" t="s">
        <v>6</v>
      </c>
      <c r="E2154" s="199" t="str">
        <f>VLOOKUP(STOCKSANLUIS[[#This Row],[CODIGO]],FAMILIAS[],4,FALSE)</f>
        <v>TEMP BLUE</v>
      </c>
      <c r="F2154" s="199"/>
      <c r="G2154" s="90" t="s">
        <v>19526</v>
      </c>
      <c r="H2154" s="199">
        <f>SUMIF(INGRESO_MERCADERIA[CODIGO],STOCKSANLUIS[[#This Row],[CODIGO]],INGRESO_MERCADERIA[INGRESO])</f>
        <v>2</v>
      </c>
      <c r="I2154" s="199">
        <f>SUMIF(SALIDA[CODIGO],STOCKSANLUIS[[#This Row],[CODIGO]],SALIDA[CANTIDAD])</f>
        <v>0</v>
      </c>
      <c r="J2154" s="199">
        <f>STOCKSANLUIS[[#This Row],[STOCK ALM1]]-STOCKSANLUIS[[#This Row],[SALIDA]]</f>
        <v>2</v>
      </c>
      <c r="K2154" s="199" t="str">
        <f>VLOOKUP(STOCKSANLUIS[[#This Row],[CODIGO]],CLASIFICACION[],6,FALSE)</f>
        <v>B</v>
      </c>
      <c r="L2154" s="199">
        <f>IFERROR(VLOOKUP(STOCKSANLUIS[[#This Row],[CODIGO]],STOCK_STARSOFT[],3,FALSE),0)</f>
        <v>2</v>
      </c>
      <c r="M2154" s="199" t="str">
        <f>IF(STOCKSANLUIS[[#This Row],[STOCK ACTUAL]]=STOCKSANLUIS[[#This Row],[STOCK_STARSOFT]],"SIN DIFERENCIA","DIFERENCIA")</f>
        <v>SIN DIFERENCIA</v>
      </c>
    </row>
    <row r="2155" spans="1:13" hidden="1" x14ac:dyDescent="0.25">
      <c r="A2155" s="239" t="s">
        <v>22321</v>
      </c>
      <c r="B2155" s="148" t="s">
        <v>22322</v>
      </c>
      <c r="C2155" s="105"/>
      <c r="D2155" s="89" t="s">
        <v>6</v>
      </c>
      <c r="E2155" s="107" t="str">
        <f>VLOOKUP(STOCKSANLUIS[[#This Row],[CODIGO]],FAMILIAS[],4,FALSE)</f>
        <v>EVERFROST</v>
      </c>
      <c r="F2155" s="107"/>
      <c r="G2155" s="90" t="s">
        <v>19526</v>
      </c>
      <c r="H2155" s="107">
        <f>SUMIF(INGRESO_MERCADERIA[CODIGO],STOCKSANLUIS[[#This Row],[CODIGO]],INGRESO_MERCADERIA[INGRESO])</f>
        <v>25</v>
      </c>
      <c r="I2155" s="107">
        <f>SUMIF(SALIDA[CODIGO],STOCKSANLUIS[[#This Row],[CODIGO]],SALIDA[CANTIDAD])</f>
        <v>25</v>
      </c>
      <c r="J2155" s="107">
        <f>STOCKSANLUIS[[#This Row],[STOCK ALM1]]-STOCKSANLUIS[[#This Row],[SALIDA]]</f>
        <v>0</v>
      </c>
      <c r="K2155" s="107" t="str">
        <f>VLOOKUP(STOCKSANLUIS[[#This Row],[CODIGO]],CLASIFICACION[],6,FALSE)</f>
        <v>B</v>
      </c>
      <c r="L2155" s="107">
        <f>IFERROR(VLOOKUP(STOCKSANLUIS[[#This Row],[CODIGO]],STOCK_STARSOFT[],3,FALSE),0)</f>
        <v>0</v>
      </c>
      <c r="M2155" s="107" t="str">
        <f>IF(STOCKSANLUIS[[#This Row],[STOCK ACTUAL]]=STOCKSANLUIS[[#This Row],[STOCK_STARSOFT]],"SIN DIFERENCIA","DIFERENCIA")</f>
        <v>SIN DIFERENCIA</v>
      </c>
    </row>
    <row r="2156" spans="1:13" hidden="1" x14ac:dyDescent="0.25">
      <c r="A2156" s="239" t="s">
        <v>22323</v>
      </c>
      <c r="B2156" s="148" t="s">
        <v>22324</v>
      </c>
      <c r="C2156" s="105"/>
      <c r="D2156" s="89" t="s">
        <v>6</v>
      </c>
      <c r="E2156" s="107" t="str">
        <f>VLOOKUP(STOCKSANLUIS[[#This Row],[CODIGO]],FAMILIAS[],4,FALSE)</f>
        <v>EVERFROST</v>
      </c>
      <c r="F2156" s="107"/>
      <c r="G2156" s="90" t="s">
        <v>19526</v>
      </c>
      <c r="H2156" s="107">
        <f>SUMIF(INGRESO_MERCADERIA[CODIGO],STOCKSANLUIS[[#This Row],[CODIGO]],INGRESO_MERCADERIA[INGRESO])</f>
        <v>25</v>
      </c>
      <c r="I2156" s="107">
        <f>SUMIF(SALIDA[CODIGO],STOCKSANLUIS[[#This Row],[CODIGO]],SALIDA[CANTIDAD])</f>
        <v>25</v>
      </c>
      <c r="J2156" s="107">
        <f>STOCKSANLUIS[[#This Row],[STOCK ALM1]]-STOCKSANLUIS[[#This Row],[SALIDA]]</f>
        <v>0</v>
      </c>
      <c r="K2156" s="107" t="str">
        <f>VLOOKUP(STOCKSANLUIS[[#This Row],[CODIGO]],CLASIFICACION[],6,FALSE)</f>
        <v>B</v>
      </c>
      <c r="L2156" s="107">
        <f>IFERROR(VLOOKUP(STOCKSANLUIS[[#This Row],[CODIGO]],STOCK_STARSOFT[],3,FALSE),0)</f>
        <v>0</v>
      </c>
      <c r="M2156" s="107" t="str">
        <f>IF(STOCKSANLUIS[[#This Row],[STOCK ACTUAL]]=STOCKSANLUIS[[#This Row],[STOCK_STARSOFT]],"SIN DIFERENCIA","DIFERENCIA")</f>
        <v>SIN DIFERENCIA</v>
      </c>
    </row>
    <row r="2157" spans="1:13" hidden="1" x14ac:dyDescent="0.25">
      <c r="A2157" s="144" t="s">
        <v>3667</v>
      </c>
      <c r="B2157" s="87" t="s">
        <v>3668</v>
      </c>
      <c r="C2157" s="88">
        <v>0</v>
      </c>
      <c r="D2157" s="89" t="s">
        <v>6</v>
      </c>
      <c r="E2157" s="90" t="str">
        <f>VLOOKUP(STOCKSANLUIS[[#This Row],[CODIGO]],FAMILIAS[],4,FALSE)</f>
        <v>THE CHEMOURS</v>
      </c>
      <c r="F2157" s="90">
        <v>1</v>
      </c>
      <c r="G2157" s="90" t="s">
        <v>19526</v>
      </c>
      <c r="H2157" s="90">
        <f>SUMIF(INGRESO_MERCADERIA[CODIGO],STOCKSANLUIS[[#This Row],[CODIGO]],INGRESO_MERCADERIA[INGRESO])</f>
        <v>12</v>
      </c>
      <c r="I2157" s="90">
        <f>SUMIF(SALIDA[CODIGO],STOCKSANLUIS[[#This Row],[CODIGO]],SALIDA[CANTIDAD])</f>
        <v>3</v>
      </c>
      <c r="J2157" s="90">
        <f>STOCKSANLUIS[[#This Row],[STOCK ALM1]]-STOCKSANLUIS[[#This Row],[SALIDA]]</f>
        <v>9</v>
      </c>
      <c r="K2157" s="90" t="str">
        <f>VLOOKUP(STOCKSANLUIS[[#This Row],[CODIGO]],CLASIFICACION[],6,FALSE)</f>
        <v>C</v>
      </c>
      <c r="L2157" s="90">
        <f>IFERROR(VLOOKUP(STOCKSANLUIS[[#This Row],[CODIGO]],STOCK_STARSOFT[],3,FALSE),0)</f>
        <v>9</v>
      </c>
      <c r="M2157" s="90" t="str">
        <f>IF(STOCKSANLUIS[[#This Row],[STOCK ACTUAL]]=STOCKSANLUIS[[#This Row],[STOCK_STARSOFT]],"SIN DIFERENCIA","DIFERENCIA")</f>
        <v>SIN DIFERENCIA</v>
      </c>
    </row>
    <row r="2158" spans="1:13" hidden="1" x14ac:dyDescent="0.25">
      <c r="A2158" s="144" t="s">
        <v>2836</v>
      </c>
      <c r="B2158" s="87" t="s">
        <v>2837</v>
      </c>
      <c r="C2158" s="88">
        <v>3</v>
      </c>
      <c r="D2158" s="89" t="s">
        <v>6</v>
      </c>
      <c r="E2158" s="90" t="str">
        <f>VLOOKUP(STOCKSANLUIS[[#This Row],[CODIGO]],FAMILIAS[],4,FALSE)</f>
        <v>THE CHEMOURS</v>
      </c>
      <c r="F2158" s="90">
        <v>1</v>
      </c>
      <c r="G2158" s="90" t="s">
        <v>19526</v>
      </c>
      <c r="H2158" s="90">
        <f>SUMIF(INGRESO_MERCADERIA[CODIGO],STOCKSANLUIS[[#This Row],[CODIGO]],INGRESO_MERCADERIA[INGRESO])</f>
        <v>130</v>
      </c>
      <c r="I2158" s="90">
        <f>SUMIF(SALIDA[CODIGO],STOCKSANLUIS[[#This Row],[CODIGO]],SALIDA[CANTIDAD])</f>
        <v>100</v>
      </c>
      <c r="J2158" s="90">
        <f>STOCKSANLUIS[[#This Row],[STOCK ALM1]]-STOCKSANLUIS[[#This Row],[SALIDA]]</f>
        <v>30</v>
      </c>
      <c r="K2158" s="90" t="str">
        <f>VLOOKUP(STOCKSANLUIS[[#This Row],[CODIGO]],CLASIFICACION[],6,FALSE)</f>
        <v>A</v>
      </c>
      <c r="L2158" s="90">
        <f>IFERROR(VLOOKUP(STOCKSANLUIS[[#This Row],[CODIGO]],STOCK_STARSOFT[],3,FALSE),0)</f>
        <v>30</v>
      </c>
      <c r="M2158" s="90" t="str">
        <f>IF(STOCKSANLUIS[[#This Row],[STOCK ACTUAL]]=STOCKSANLUIS[[#This Row],[STOCK_STARSOFT]],"SIN DIFERENCIA","DIFERENCIA")</f>
        <v>SIN DIFERENCIA</v>
      </c>
    </row>
    <row r="2159" spans="1:13" x14ac:dyDescent="0.25">
      <c r="A2159" s="144" t="s">
        <v>3774</v>
      </c>
      <c r="B2159" s="87" t="s">
        <v>3775</v>
      </c>
      <c r="C2159" s="88">
        <v>297.2</v>
      </c>
      <c r="D2159" s="89" t="s">
        <v>1253</v>
      </c>
      <c r="E2159" s="90" t="str">
        <f>VLOOKUP(STOCKSANLUIS[[#This Row],[CODIGO]],FAMILIAS[],4,FALSE)</f>
        <v>CLEARWAY</v>
      </c>
      <c r="F2159" s="90">
        <v>91.44</v>
      </c>
      <c r="G2159" s="90" t="s">
        <v>19526</v>
      </c>
      <c r="H2159" s="90">
        <f>SUMIF(INGRESO_MERCADERIA[CODIGO],STOCKSANLUIS[[#This Row],[CODIGO]],INGRESO_MERCADERIA[INGRESO])</f>
        <v>662.96</v>
      </c>
      <c r="I2159" s="90">
        <f>SUMIF(SALIDA[CODIGO],STOCKSANLUIS[[#This Row],[CODIGO]],SALIDA[CANTIDAD])</f>
        <v>658.13</v>
      </c>
      <c r="J2159" s="90">
        <f>STOCKSANLUIS[[#This Row],[STOCK ALM1]]-STOCKSANLUIS[[#This Row],[SALIDA]]</f>
        <v>4.8300000000000409</v>
      </c>
      <c r="K2159" s="90" t="str">
        <f>VLOOKUP(STOCKSANLUIS[[#This Row],[CODIGO]],CLASIFICACION[],6,FALSE)</f>
        <v>B</v>
      </c>
      <c r="L2159" s="90">
        <f>IFERROR(VLOOKUP(STOCKSANLUIS[[#This Row],[CODIGO]],STOCK_STARSOFT[],3,FALSE),0)</f>
        <v>4.83</v>
      </c>
      <c r="M2159" s="90" t="str">
        <f>IF(STOCKSANLUIS[[#This Row],[STOCK ACTUAL]]=STOCKSANLUIS[[#This Row],[STOCK_STARSOFT]],"SIN DIFERENCIA","DIFERENCIA")</f>
        <v>DIFERENCIA</v>
      </c>
    </row>
    <row r="2160" spans="1:13" hidden="1" x14ac:dyDescent="0.25">
      <c r="A2160" s="144" t="s">
        <v>2464</v>
      </c>
      <c r="B2160" s="87" t="s">
        <v>2465</v>
      </c>
      <c r="C2160" s="88">
        <v>9</v>
      </c>
      <c r="D2160" s="89" t="s">
        <v>6</v>
      </c>
      <c r="E2160" s="90" t="str">
        <f>VLOOKUP(STOCKSANLUIS[[#This Row],[CODIGO]],FAMILIAS[],4,FALSE)</f>
        <v>THE CHEMOURS</v>
      </c>
      <c r="F2160" s="90">
        <v>1</v>
      </c>
      <c r="G2160" s="90" t="s">
        <v>19526</v>
      </c>
      <c r="H2160" s="90">
        <f>SUMIF(INGRESO_MERCADERIA[CODIGO],STOCKSANLUIS[[#This Row],[CODIGO]],INGRESO_MERCADERIA[INGRESO])</f>
        <v>11</v>
      </c>
      <c r="I2160" s="90">
        <f>SUMIF(SALIDA[CODIGO],STOCKSANLUIS[[#This Row],[CODIGO]],SALIDA[CANTIDAD])</f>
        <v>7</v>
      </c>
      <c r="J2160" s="90">
        <f>STOCKSANLUIS[[#This Row],[STOCK ALM1]]-STOCKSANLUIS[[#This Row],[SALIDA]]</f>
        <v>4</v>
      </c>
      <c r="K2160" s="90" t="str">
        <f>VLOOKUP(STOCKSANLUIS[[#This Row],[CODIGO]],CLASIFICACION[],6,FALSE)</f>
        <v>C</v>
      </c>
      <c r="L2160" s="90">
        <f>IFERROR(VLOOKUP(STOCKSANLUIS[[#This Row],[CODIGO]],STOCK_STARSOFT[],3,FALSE),0)</f>
        <v>4</v>
      </c>
      <c r="M2160" s="90" t="str">
        <f>IF(STOCKSANLUIS[[#This Row],[STOCK ACTUAL]]=STOCKSANLUIS[[#This Row],[STOCK_STARSOFT]],"SIN DIFERENCIA","DIFERENCIA")</f>
        <v>SIN DIFERENCIA</v>
      </c>
    </row>
    <row r="2161" spans="1:13" hidden="1" x14ac:dyDescent="0.25">
      <c r="A2161" s="144" t="s">
        <v>2525</v>
      </c>
      <c r="B2161" s="87" t="s">
        <v>2526</v>
      </c>
      <c r="C2161" s="88">
        <v>60</v>
      </c>
      <c r="D2161" s="89" t="s">
        <v>6</v>
      </c>
      <c r="E2161" s="90" t="str">
        <f>VLOOKUP(STOCKSANLUIS[[#This Row],[CODIGO]],FAMILIAS[],4,FALSE)</f>
        <v>THE CHEMOURS</v>
      </c>
      <c r="F2161" s="90">
        <v>1</v>
      </c>
      <c r="G2161" s="90" t="s">
        <v>19526</v>
      </c>
      <c r="H2161" s="90">
        <f>SUMIF(INGRESO_MERCADERIA[CODIGO],STOCKSANLUIS[[#This Row],[CODIGO]],INGRESO_MERCADERIA[INGRESO])</f>
        <v>84</v>
      </c>
      <c r="I2161" s="90">
        <f>SUMIF(SALIDA[CODIGO],STOCKSANLUIS[[#This Row],[CODIGO]],SALIDA[CANTIDAD])</f>
        <v>21</v>
      </c>
      <c r="J2161" s="90">
        <f>STOCKSANLUIS[[#This Row],[STOCK ALM1]]-STOCKSANLUIS[[#This Row],[SALIDA]]</f>
        <v>63</v>
      </c>
      <c r="K2161" s="90" t="str">
        <f>VLOOKUP(STOCKSANLUIS[[#This Row],[CODIGO]],CLASIFICACION[],6,FALSE)</f>
        <v>A</v>
      </c>
      <c r="L2161" s="90">
        <f>IFERROR(VLOOKUP(STOCKSANLUIS[[#This Row],[CODIGO]],STOCK_STARSOFT[],3,FALSE),0)</f>
        <v>63</v>
      </c>
      <c r="M2161" s="90" t="str">
        <f>IF(STOCKSANLUIS[[#This Row],[STOCK ACTUAL]]=STOCKSANLUIS[[#This Row],[STOCK_STARSOFT]],"SIN DIFERENCIA","DIFERENCIA")</f>
        <v>SIN DIFERENCIA</v>
      </c>
    </row>
    <row r="2162" spans="1:13" hidden="1" x14ac:dyDescent="0.25">
      <c r="A2162" s="144" t="s">
        <v>2591</v>
      </c>
      <c r="B2162" s="87" t="s">
        <v>2592</v>
      </c>
      <c r="C2162" s="88">
        <v>86</v>
      </c>
      <c r="D2162" s="89" t="s">
        <v>6</v>
      </c>
      <c r="E2162" s="90" t="str">
        <f>VLOOKUP(STOCKSANLUIS[[#This Row],[CODIGO]],FAMILIAS[],4,FALSE)</f>
        <v>THE CHEMOURS</v>
      </c>
      <c r="F2162" s="90">
        <v>1</v>
      </c>
      <c r="G2162" s="90" t="s">
        <v>19526</v>
      </c>
      <c r="H2162" s="90">
        <f>SUMIF(INGRESO_MERCADERIA[CODIGO],STOCKSANLUIS[[#This Row],[CODIGO]],INGRESO_MERCADERIA[INGRESO])</f>
        <v>86</v>
      </c>
      <c r="I2162" s="90">
        <f>SUMIF(SALIDA[CODIGO],STOCKSANLUIS[[#This Row],[CODIGO]],SALIDA[CANTIDAD])</f>
        <v>46</v>
      </c>
      <c r="J2162" s="90">
        <f>STOCKSANLUIS[[#This Row],[STOCK ALM1]]-STOCKSANLUIS[[#This Row],[SALIDA]]</f>
        <v>40</v>
      </c>
      <c r="K2162" s="90" t="str">
        <f>VLOOKUP(STOCKSANLUIS[[#This Row],[CODIGO]],CLASIFICACION[],6,FALSE)</f>
        <v>C</v>
      </c>
      <c r="L2162" s="90">
        <f>IFERROR(VLOOKUP(STOCKSANLUIS[[#This Row],[CODIGO]],STOCK_STARSOFT[],3,FALSE),0)</f>
        <v>40</v>
      </c>
      <c r="M2162" s="90" t="str">
        <f>IF(STOCKSANLUIS[[#This Row],[STOCK ACTUAL]]=STOCKSANLUIS[[#This Row],[STOCK_STARSOFT]],"SIN DIFERENCIA","DIFERENCIA")</f>
        <v>SIN DIFERENCIA</v>
      </c>
    </row>
    <row r="2163" spans="1:13" hidden="1" x14ac:dyDescent="0.25">
      <c r="A2163" s="144" t="s">
        <v>3513</v>
      </c>
      <c r="B2163" s="87" t="s">
        <v>3514</v>
      </c>
      <c r="C2163" s="88">
        <v>63</v>
      </c>
      <c r="D2163" s="89" t="s">
        <v>6</v>
      </c>
      <c r="E2163" s="90" t="str">
        <f>VLOOKUP(STOCKSANLUIS[[#This Row],[CODIGO]],FAMILIAS[],4,FALSE)</f>
        <v>THE CHEMOURS</v>
      </c>
      <c r="F2163" s="90">
        <v>1</v>
      </c>
      <c r="G2163" s="90" t="s">
        <v>19526</v>
      </c>
      <c r="H2163" s="90">
        <f>SUMIF(INGRESO_MERCADERIA[CODIGO],STOCKSANLUIS[[#This Row],[CODIGO]],INGRESO_MERCADERIA[INGRESO])</f>
        <v>64</v>
      </c>
      <c r="I2163" s="90">
        <f>SUMIF(SALIDA[CODIGO],STOCKSANLUIS[[#This Row],[CODIGO]],SALIDA[CANTIDAD])</f>
        <v>64</v>
      </c>
      <c r="J2163" s="90">
        <f>STOCKSANLUIS[[#This Row],[STOCK ALM1]]-STOCKSANLUIS[[#This Row],[SALIDA]]</f>
        <v>0</v>
      </c>
      <c r="K2163" s="90" t="str">
        <f>VLOOKUP(STOCKSANLUIS[[#This Row],[CODIGO]],CLASIFICACION[],6,FALSE)</f>
        <v>B</v>
      </c>
      <c r="L2163" s="90">
        <f>IFERROR(VLOOKUP(STOCKSANLUIS[[#This Row],[CODIGO]],STOCK_STARSOFT[],3,FALSE),0)</f>
        <v>0</v>
      </c>
      <c r="M2163" s="90" t="str">
        <f>IF(STOCKSANLUIS[[#This Row],[STOCK ACTUAL]]=STOCKSANLUIS[[#This Row],[STOCK_STARSOFT]],"SIN DIFERENCIA","DIFERENCIA")</f>
        <v>SIN DIFERENCIA</v>
      </c>
    </row>
    <row r="2164" spans="1:13" hidden="1" x14ac:dyDescent="0.25">
      <c r="A2164" s="144" t="s">
        <v>3665</v>
      </c>
      <c r="B2164" s="87" t="s">
        <v>3666</v>
      </c>
      <c r="C2164" s="88">
        <v>11</v>
      </c>
      <c r="D2164" s="89" t="s">
        <v>6</v>
      </c>
      <c r="E2164" s="90" t="str">
        <f>VLOOKUP(STOCKSANLUIS[[#This Row],[CODIGO]],FAMILIAS[],4,FALSE)</f>
        <v>THE CHEMOURS</v>
      </c>
      <c r="F2164" s="90">
        <v>1</v>
      </c>
      <c r="G2164" s="90" t="s">
        <v>19526</v>
      </c>
      <c r="H2164" s="90">
        <f>SUMIF(INGRESO_MERCADERIA[CODIGO],STOCKSANLUIS[[#This Row],[CODIGO]],INGRESO_MERCADERIA[INGRESO])</f>
        <v>148</v>
      </c>
      <c r="I2164" s="90">
        <f>SUMIF(SALIDA[CODIGO],STOCKSANLUIS[[#This Row],[CODIGO]],SALIDA[CANTIDAD])</f>
        <v>128</v>
      </c>
      <c r="J2164" s="90">
        <f>STOCKSANLUIS[[#This Row],[STOCK ALM1]]-STOCKSANLUIS[[#This Row],[SALIDA]]</f>
        <v>20</v>
      </c>
      <c r="K2164" s="90" t="str">
        <f>VLOOKUP(STOCKSANLUIS[[#This Row],[CODIGO]],CLASIFICACION[],6,FALSE)</f>
        <v>A</v>
      </c>
      <c r="L2164" s="90">
        <f>IFERROR(VLOOKUP(STOCKSANLUIS[[#This Row],[CODIGO]],STOCK_STARSOFT[],3,FALSE),0)</f>
        <v>20</v>
      </c>
      <c r="M2164" s="90" t="str">
        <f>IF(STOCKSANLUIS[[#This Row],[STOCK ACTUAL]]=STOCKSANLUIS[[#This Row],[STOCK_STARSOFT]],"SIN DIFERENCIA","DIFERENCIA")</f>
        <v>SIN DIFERENCIA</v>
      </c>
    </row>
    <row r="2165" spans="1:13" hidden="1" x14ac:dyDescent="0.25">
      <c r="A2165" s="144" t="s">
        <v>3933</v>
      </c>
      <c r="B2165" s="87" t="s">
        <v>3934</v>
      </c>
      <c r="C2165" s="88">
        <v>2</v>
      </c>
      <c r="D2165" s="89" t="s">
        <v>6</v>
      </c>
      <c r="E2165" s="90" t="str">
        <f>VLOOKUP(STOCKSANLUIS[[#This Row],[CODIGO]],FAMILIAS[],4,FALSE)</f>
        <v>THE CHEMOURS</v>
      </c>
      <c r="F2165" s="90">
        <v>1</v>
      </c>
      <c r="G2165" s="90" t="s">
        <v>19526</v>
      </c>
      <c r="H2165" s="90">
        <f>SUMIF(INGRESO_MERCADERIA[CODIGO],STOCKSANLUIS[[#This Row],[CODIGO]],INGRESO_MERCADERIA[INGRESO])</f>
        <v>2</v>
      </c>
      <c r="I2165" s="90">
        <f>SUMIF(SALIDA[CODIGO],STOCKSANLUIS[[#This Row],[CODIGO]],SALIDA[CANTIDAD])</f>
        <v>1</v>
      </c>
      <c r="J2165" s="90">
        <f>STOCKSANLUIS[[#This Row],[STOCK ALM1]]-STOCKSANLUIS[[#This Row],[SALIDA]]</f>
        <v>1</v>
      </c>
      <c r="K2165" s="90" t="str">
        <f>VLOOKUP(STOCKSANLUIS[[#This Row],[CODIGO]],CLASIFICACION[],6,FALSE)</f>
        <v>C</v>
      </c>
      <c r="L2165" s="90">
        <f>IFERROR(VLOOKUP(STOCKSANLUIS[[#This Row],[CODIGO]],STOCK_STARSOFT[],3,FALSE),0)</f>
        <v>1</v>
      </c>
      <c r="M2165" s="90" t="str">
        <f>IF(STOCKSANLUIS[[#This Row],[STOCK ACTUAL]]=STOCKSANLUIS[[#This Row],[STOCK_STARSOFT]],"SIN DIFERENCIA","DIFERENCIA")</f>
        <v>SIN DIFERENCIA</v>
      </c>
    </row>
    <row r="2166" spans="1:13" hidden="1" x14ac:dyDescent="0.25">
      <c r="A2166" s="144" t="s">
        <v>3709</v>
      </c>
      <c r="B2166" s="87" t="s">
        <v>3710</v>
      </c>
      <c r="C2166" s="88">
        <v>0</v>
      </c>
      <c r="D2166" s="89" t="s">
        <v>6</v>
      </c>
      <c r="E2166" s="90" t="str">
        <f>VLOOKUP(STOCKSANLUIS[[#This Row],[CODIGO]],FAMILIAS[],4,FALSE)</f>
        <v>TIANYICOOL</v>
      </c>
      <c r="F2166" s="90">
        <v>1</v>
      </c>
      <c r="G2166" s="90" t="s">
        <v>19526</v>
      </c>
      <c r="H2166" s="90">
        <f>SUMIF(INGRESO_MERCADERIA[CODIGO],STOCKSANLUIS[[#This Row],[CODIGO]],INGRESO_MERCADERIA[INGRESO])</f>
        <v>2</v>
      </c>
      <c r="I2166" s="90">
        <f>SUMIF(SALIDA[CODIGO],STOCKSANLUIS[[#This Row],[CODIGO]],SALIDA[CANTIDAD])</f>
        <v>2</v>
      </c>
      <c r="J2166" s="90">
        <f>STOCKSANLUIS[[#This Row],[STOCK ALM1]]-STOCKSANLUIS[[#This Row],[SALIDA]]</f>
        <v>0</v>
      </c>
      <c r="K2166" s="90" t="str">
        <f>VLOOKUP(STOCKSANLUIS[[#This Row],[CODIGO]],CLASIFICACION[],6,FALSE)</f>
        <v>B</v>
      </c>
      <c r="L2166" s="90">
        <f>IFERROR(VLOOKUP(STOCKSANLUIS[[#This Row],[CODIGO]],STOCK_STARSOFT[],3,FALSE),0)</f>
        <v>0</v>
      </c>
      <c r="M2166" s="90" t="str">
        <f>IF(STOCKSANLUIS[[#This Row],[STOCK ACTUAL]]=STOCKSANLUIS[[#This Row],[STOCK_STARSOFT]],"SIN DIFERENCIA","DIFERENCIA")</f>
        <v>SIN DIFERENCIA</v>
      </c>
    </row>
    <row r="2167" spans="1:13" hidden="1" x14ac:dyDescent="0.25">
      <c r="A2167" s="144" t="s">
        <v>3705</v>
      </c>
      <c r="B2167" s="87" t="s">
        <v>3706</v>
      </c>
      <c r="C2167" s="88">
        <v>0</v>
      </c>
      <c r="D2167" s="89" t="s">
        <v>6</v>
      </c>
      <c r="E2167" s="90" t="str">
        <f>VLOOKUP(STOCKSANLUIS[[#This Row],[CODIGO]],FAMILIAS[],4,FALSE)</f>
        <v>TIANYICOOL</v>
      </c>
      <c r="F2167" s="90">
        <v>1</v>
      </c>
      <c r="G2167" s="90" t="s">
        <v>19526</v>
      </c>
      <c r="H2167" s="90">
        <f>SUMIF(INGRESO_MERCADERIA[CODIGO],STOCKSANLUIS[[#This Row],[CODIGO]],INGRESO_MERCADERIA[INGRESO])</f>
        <v>2</v>
      </c>
      <c r="I2167" s="90">
        <f>SUMIF(SALIDA[CODIGO],STOCKSANLUIS[[#This Row],[CODIGO]],SALIDA[CANTIDAD])</f>
        <v>1</v>
      </c>
      <c r="J2167" s="90">
        <f>STOCKSANLUIS[[#This Row],[STOCK ALM1]]-STOCKSANLUIS[[#This Row],[SALIDA]]</f>
        <v>1</v>
      </c>
      <c r="K2167" s="90" t="str">
        <f>VLOOKUP(STOCKSANLUIS[[#This Row],[CODIGO]],CLASIFICACION[],6,FALSE)</f>
        <v>C</v>
      </c>
      <c r="L2167" s="90">
        <f>IFERROR(VLOOKUP(STOCKSANLUIS[[#This Row],[CODIGO]],STOCK_STARSOFT[],3,FALSE),0)</f>
        <v>1</v>
      </c>
      <c r="M2167" s="90" t="str">
        <f>IF(STOCKSANLUIS[[#This Row],[STOCK ACTUAL]]=STOCKSANLUIS[[#This Row],[STOCK_STARSOFT]],"SIN DIFERENCIA","DIFERENCIA")</f>
        <v>SIN DIFERENCIA</v>
      </c>
    </row>
    <row r="2168" spans="1:13" hidden="1" x14ac:dyDescent="0.25">
      <c r="A2168" s="144" t="s">
        <v>4005</v>
      </c>
      <c r="B2168" s="87" t="s">
        <v>4006</v>
      </c>
      <c r="C2168" s="88">
        <v>0</v>
      </c>
      <c r="D2168" s="89" t="s">
        <v>6</v>
      </c>
      <c r="E2168" s="90" t="str">
        <f>VLOOKUP(STOCKSANLUIS[[#This Row],[CODIGO]],FAMILIAS[],4,FALSE)</f>
        <v>TIANYICOOL</v>
      </c>
      <c r="F2168" s="90">
        <v>1</v>
      </c>
      <c r="G2168" s="90" t="s">
        <v>19526</v>
      </c>
      <c r="H2168" s="90">
        <f>SUMIF(INGRESO_MERCADERIA[CODIGO],STOCKSANLUIS[[#This Row],[CODIGO]],INGRESO_MERCADERIA[INGRESO])</f>
        <v>2</v>
      </c>
      <c r="I2168" s="90">
        <f>SUMIF(SALIDA[CODIGO],STOCKSANLUIS[[#This Row],[CODIGO]],SALIDA[CANTIDAD])</f>
        <v>2</v>
      </c>
      <c r="J2168" s="90">
        <f>STOCKSANLUIS[[#This Row],[STOCK ALM1]]-STOCKSANLUIS[[#This Row],[SALIDA]]</f>
        <v>0</v>
      </c>
      <c r="K2168" s="90" t="str">
        <f>VLOOKUP(STOCKSANLUIS[[#This Row],[CODIGO]],CLASIFICACION[],6,FALSE)</f>
        <v>C</v>
      </c>
      <c r="L2168" s="90">
        <f>IFERROR(VLOOKUP(STOCKSANLUIS[[#This Row],[CODIGO]],STOCK_STARSOFT[],3,FALSE),0)</f>
        <v>0</v>
      </c>
      <c r="M2168" s="90" t="str">
        <f>IF(STOCKSANLUIS[[#This Row],[STOCK ACTUAL]]=STOCKSANLUIS[[#This Row],[STOCK_STARSOFT]],"SIN DIFERENCIA","DIFERENCIA")</f>
        <v>SIN DIFERENCIA</v>
      </c>
    </row>
    <row r="2169" spans="1:13" hidden="1" x14ac:dyDescent="0.25">
      <c r="A2169" s="144" t="s">
        <v>3707</v>
      </c>
      <c r="B2169" s="87" t="s">
        <v>3708</v>
      </c>
      <c r="C2169" s="88">
        <v>1</v>
      </c>
      <c r="D2169" s="89" t="s">
        <v>6</v>
      </c>
      <c r="E2169" s="90" t="str">
        <f>VLOOKUP(STOCKSANLUIS[[#This Row],[CODIGO]],FAMILIAS[],4,FALSE)</f>
        <v>TIANYICOOL</v>
      </c>
      <c r="F2169" s="90">
        <v>1</v>
      </c>
      <c r="G2169" s="90" t="s">
        <v>19526</v>
      </c>
      <c r="H2169" s="90">
        <f>SUMIF(INGRESO_MERCADERIA[CODIGO],STOCKSANLUIS[[#This Row],[CODIGO]],INGRESO_MERCADERIA[INGRESO])</f>
        <v>1</v>
      </c>
      <c r="I2169" s="90">
        <f>SUMIF(SALIDA[CODIGO],STOCKSANLUIS[[#This Row],[CODIGO]],SALIDA[CANTIDAD])</f>
        <v>0</v>
      </c>
      <c r="J2169" s="90">
        <f>STOCKSANLUIS[[#This Row],[STOCK ALM1]]-STOCKSANLUIS[[#This Row],[SALIDA]]</f>
        <v>1</v>
      </c>
      <c r="K2169" s="90" t="str">
        <f>VLOOKUP(STOCKSANLUIS[[#This Row],[CODIGO]],CLASIFICACION[],6,FALSE)</f>
        <v>C</v>
      </c>
      <c r="L2169" s="90">
        <f>IFERROR(VLOOKUP(STOCKSANLUIS[[#This Row],[CODIGO]],STOCK_STARSOFT[],3,FALSE),0)</f>
        <v>1</v>
      </c>
      <c r="M2169" s="90" t="str">
        <f>IF(STOCKSANLUIS[[#This Row],[STOCK ACTUAL]]=STOCKSANLUIS[[#This Row],[STOCK_STARSOFT]],"SIN DIFERENCIA","DIFERENCIA")</f>
        <v>SIN DIFERENCIA</v>
      </c>
    </row>
    <row r="2170" spans="1:13" hidden="1" x14ac:dyDescent="0.25">
      <c r="A2170" s="239" t="s">
        <v>22351</v>
      </c>
      <c r="B2170" s="148" t="s">
        <v>22352</v>
      </c>
      <c r="C2170" s="105"/>
      <c r="D2170" s="89" t="s">
        <v>6</v>
      </c>
      <c r="E2170" s="107" t="str">
        <f>VLOOKUP(STOCKSANLUIS[[#This Row],[CODIGO]],FAMILIAS[],4,FALSE)</f>
        <v>INVOTECH</v>
      </c>
      <c r="F2170" s="107"/>
      <c r="G2170" s="90" t="s">
        <v>19526</v>
      </c>
      <c r="H2170" s="107">
        <f>SUMIF(INGRESO_MERCADERIA[CODIGO],STOCKSANLUIS[[#This Row],[CODIGO]],INGRESO_MERCADERIA[INGRESO])</f>
        <v>2</v>
      </c>
      <c r="I2170" s="107">
        <f>SUMIF(SALIDA[CODIGO],STOCKSANLUIS[[#This Row],[CODIGO]],SALIDA[CANTIDAD])</f>
        <v>2</v>
      </c>
      <c r="J2170" s="107">
        <f>STOCKSANLUIS[[#This Row],[STOCK ALM1]]-STOCKSANLUIS[[#This Row],[SALIDA]]</f>
        <v>0</v>
      </c>
      <c r="K2170" s="107" t="str">
        <f>VLOOKUP(STOCKSANLUIS[[#This Row],[CODIGO]],CLASIFICACION[],6,FALSE)</f>
        <v>B</v>
      </c>
      <c r="L2170" s="107">
        <f>IFERROR(VLOOKUP(STOCKSANLUIS[[#This Row],[CODIGO]],STOCK_STARSOFT[],3,FALSE),0)</f>
        <v>0</v>
      </c>
      <c r="M2170" s="107" t="str">
        <f>IF(STOCKSANLUIS[[#This Row],[STOCK ACTUAL]]=STOCKSANLUIS[[#This Row],[STOCK_STARSOFT]],"SIN DIFERENCIA","DIFERENCIA")</f>
        <v>SIN DIFERENCIA</v>
      </c>
    </row>
    <row r="2171" spans="1:13" hidden="1" x14ac:dyDescent="0.25">
      <c r="A2171" s="151" t="s">
        <v>22632</v>
      </c>
      <c r="B2171" s="104" t="s">
        <v>22633</v>
      </c>
      <c r="C2171" s="105"/>
      <c r="D2171" s="89" t="s">
        <v>6</v>
      </c>
      <c r="E2171" s="107" t="str">
        <f>VLOOKUP(STOCKSANLUIS[[#This Row],[CODIGO]],FAMILIAS[],4,FALSE)</f>
        <v>VIKING</v>
      </c>
      <c r="F2171" s="107"/>
      <c r="G2171" s="90" t="s">
        <v>19526</v>
      </c>
      <c r="H2171" s="107">
        <f>SUMIF(INGRESO_MERCADERIA[CODIGO],STOCKSANLUIS[[#This Row],[CODIGO]],INGRESO_MERCADERIA[INGRESO])</f>
        <v>2</v>
      </c>
      <c r="I2171" s="107">
        <f>SUMIF(SALIDA[CODIGO],STOCKSANLUIS[[#This Row],[CODIGO]],SALIDA[CANTIDAD])</f>
        <v>1</v>
      </c>
      <c r="J2171" s="107">
        <f>STOCKSANLUIS[[#This Row],[STOCK ALM1]]-STOCKSANLUIS[[#This Row],[SALIDA]]</f>
        <v>1</v>
      </c>
      <c r="K2171" s="107" t="str">
        <f>VLOOKUP(STOCKSANLUIS[[#This Row],[CODIGO]],CLASIFICACION[],6,FALSE)</f>
        <v>B</v>
      </c>
      <c r="L2171" s="107">
        <f>IFERROR(VLOOKUP(STOCKSANLUIS[[#This Row],[CODIGO]],STOCK_STARSOFT[],3,FALSE),0)</f>
        <v>1</v>
      </c>
      <c r="M2171" s="107" t="str">
        <f>IF(STOCKSANLUIS[[#This Row],[STOCK ACTUAL]]=STOCKSANLUIS[[#This Row],[STOCK_STARSOFT]],"SIN DIFERENCIA","DIFERENCIA")</f>
        <v>SIN DIFERENCIA</v>
      </c>
    </row>
    <row r="2172" spans="1:13" hidden="1" x14ac:dyDescent="0.25">
      <c r="A2172" s="239" t="s">
        <v>22355</v>
      </c>
      <c r="B2172" s="148" t="s">
        <v>22356</v>
      </c>
      <c r="C2172" s="105"/>
      <c r="D2172" s="89" t="s">
        <v>6</v>
      </c>
      <c r="E2172" s="107" t="str">
        <f>VLOOKUP(STOCKSANLUIS[[#This Row],[CODIGO]],FAMILIAS[],4,FALSE)</f>
        <v>DANFOSS</v>
      </c>
      <c r="F2172" s="107"/>
      <c r="G2172" s="90" t="s">
        <v>19524</v>
      </c>
      <c r="H2172" s="107">
        <f>SUMIF(INGRESO_MERCADERIA[CODIGO],STOCKSANLUIS[[#This Row],[CODIGO]],INGRESO_MERCADERIA[INGRESO])</f>
        <v>32</v>
      </c>
      <c r="I2172" s="107">
        <f>SUMIF(SALIDA[CODIGO],STOCKSANLUIS[[#This Row],[CODIGO]],SALIDA[CANTIDAD])</f>
        <v>32</v>
      </c>
      <c r="J2172" s="107">
        <f>STOCKSANLUIS[[#This Row],[STOCK ALM1]]-STOCKSANLUIS[[#This Row],[SALIDA]]</f>
        <v>0</v>
      </c>
      <c r="K2172" s="107" t="str">
        <f>VLOOKUP(STOCKSANLUIS[[#This Row],[CODIGO]],CLASIFICACION[],6,FALSE)</f>
        <v>B</v>
      </c>
      <c r="L2172" s="107">
        <f>IFERROR(VLOOKUP(STOCKSANLUIS[[#This Row],[CODIGO]],STOCK_STARSOFT[],3,FALSE),0)</f>
        <v>0</v>
      </c>
      <c r="M2172" s="107" t="str">
        <f>IF(STOCKSANLUIS[[#This Row],[STOCK ACTUAL]]=STOCKSANLUIS[[#This Row],[STOCK_STARSOFT]],"SIN DIFERENCIA","DIFERENCIA")</f>
        <v>SIN DIFERENCIA</v>
      </c>
    </row>
    <row r="2173" spans="1:13" hidden="1" x14ac:dyDescent="0.25">
      <c r="A2173" s="239" t="s">
        <v>22228</v>
      </c>
      <c r="B2173" s="148" t="s">
        <v>22229</v>
      </c>
      <c r="C2173" s="105"/>
      <c r="D2173" s="89" t="s">
        <v>6</v>
      </c>
      <c r="E2173" s="107" t="str">
        <f>VLOOKUP(STOCKSANLUIS[[#This Row],[CODIGO]],FAMILIAS[],4,FALSE)</f>
        <v>ROSENBERG</v>
      </c>
      <c r="F2173" s="107"/>
      <c r="G2173" s="107"/>
      <c r="H2173" s="107">
        <f>SUMIF(INGRESO_MERCADERIA[CODIGO],STOCKSANLUIS[[#This Row],[CODIGO]],INGRESO_MERCADERIA[INGRESO])</f>
        <v>0</v>
      </c>
      <c r="I2173" s="107">
        <f>SUMIF(SALIDA[CODIGO],STOCKSANLUIS[[#This Row],[CODIGO]],SALIDA[CANTIDAD])</f>
        <v>0</v>
      </c>
      <c r="J2173" s="107">
        <f>STOCKSANLUIS[[#This Row],[STOCK ALM1]]-STOCKSANLUIS[[#This Row],[SALIDA]]</f>
        <v>0</v>
      </c>
      <c r="K2173" s="107" t="str">
        <f>VLOOKUP(STOCKSANLUIS[[#This Row],[CODIGO]],CLASIFICACION[],6,FALSE)</f>
        <v>B</v>
      </c>
      <c r="L2173" s="107">
        <f>IFERROR(VLOOKUP(STOCKSANLUIS[[#This Row],[CODIGO]],STOCK_STARSOFT[],3,FALSE),0)</f>
        <v>0</v>
      </c>
      <c r="M2173" s="107" t="str">
        <f>IF(STOCKSANLUIS[[#This Row],[STOCK ACTUAL]]=STOCKSANLUIS[[#This Row],[STOCK_STARSOFT]],"SIN DIFERENCIA","DIFERENCIA")</f>
        <v>SIN DIFERENCIA</v>
      </c>
    </row>
    <row r="2174" spans="1:13" hidden="1" x14ac:dyDescent="0.25">
      <c r="A2174" s="239" t="s">
        <v>22357</v>
      </c>
      <c r="B2174" s="148" t="s">
        <v>22358</v>
      </c>
      <c r="C2174" s="105"/>
      <c r="D2174" s="89" t="s">
        <v>6</v>
      </c>
      <c r="E2174" s="107" t="str">
        <f>VLOOKUP(STOCKSANLUIS[[#This Row],[CODIGO]],FAMILIAS[],4,FALSE)</f>
        <v>DAIKIN</v>
      </c>
      <c r="F2174" s="107"/>
      <c r="G2174" s="107"/>
      <c r="H2174" s="107">
        <f>SUMIF(INGRESO_MERCADERIA[CODIGO],STOCKSANLUIS[[#This Row],[CODIGO]],INGRESO_MERCADERIA[INGRESO])</f>
        <v>0</v>
      </c>
      <c r="I2174" s="107">
        <f>SUMIF(SALIDA[CODIGO],STOCKSANLUIS[[#This Row],[CODIGO]],SALIDA[CANTIDAD])</f>
        <v>0</v>
      </c>
      <c r="J2174" s="107">
        <f>STOCKSANLUIS[[#This Row],[STOCK ALM1]]-STOCKSANLUIS[[#This Row],[SALIDA]]</f>
        <v>0</v>
      </c>
      <c r="K2174" s="107" t="str">
        <f>VLOOKUP(STOCKSANLUIS[[#This Row],[CODIGO]],CLASIFICACION[],6,FALSE)</f>
        <v>B</v>
      </c>
      <c r="L2174" s="107">
        <f>IFERROR(VLOOKUP(STOCKSANLUIS[[#This Row],[CODIGO]],STOCK_STARSOFT[],3,FALSE),0)</f>
        <v>0</v>
      </c>
      <c r="M2174" s="107" t="str">
        <f>IF(STOCKSANLUIS[[#This Row],[STOCK ACTUAL]]=STOCKSANLUIS[[#This Row],[STOCK_STARSOFT]],"SIN DIFERENCIA","DIFERENCIA")</f>
        <v>SIN DIFERENCIA</v>
      </c>
    </row>
    <row r="2175" spans="1:13" hidden="1" x14ac:dyDescent="0.25">
      <c r="A2175" s="151" t="s">
        <v>22388</v>
      </c>
      <c r="B2175" s="104" t="s">
        <v>22389</v>
      </c>
      <c r="C2175" s="105"/>
      <c r="D2175" s="89" t="s">
        <v>6</v>
      </c>
      <c r="E2175" s="107" t="str">
        <f>VLOOKUP(STOCKSANLUIS[[#This Row],[CODIGO]],FAMILIAS[],4,FALSE)</f>
        <v>TEMP BLUE</v>
      </c>
      <c r="F2175" s="107"/>
      <c r="G2175" s="107"/>
      <c r="H2175" s="107">
        <f>SUMIF(INGRESO_MERCADERIA[CODIGO],STOCKSANLUIS[[#This Row],[CODIGO]],INGRESO_MERCADERIA[INGRESO])</f>
        <v>1</v>
      </c>
      <c r="I2175" s="107">
        <f>SUMIF(SALIDA[CODIGO],STOCKSANLUIS[[#This Row],[CODIGO]],SALIDA[CANTIDAD])</f>
        <v>0</v>
      </c>
      <c r="J2175" s="107">
        <f>STOCKSANLUIS[[#This Row],[STOCK ALM1]]-STOCKSANLUIS[[#This Row],[SALIDA]]</f>
        <v>1</v>
      </c>
      <c r="K2175" s="107" t="str">
        <f>VLOOKUP(STOCKSANLUIS[[#This Row],[CODIGO]],CLASIFICACION[],6,FALSE)</f>
        <v>B</v>
      </c>
      <c r="L2175" s="107">
        <f>IFERROR(VLOOKUP(STOCKSANLUIS[[#This Row],[CODIGO]],STOCK_STARSOFT[],3,FALSE),0)</f>
        <v>1</v>
      </c>
      <c r="M2175" s="107" t="str">
        <f>IF(STOCKSANLUIS[[#This Row],[STOCK ACTUAL]]=STOCKSANLUIS[[#This Row],[STOCK_STARSOFT]],"SIN DIFERENCIA","DIFERENCIA")</f>
        <v>SIN DIFERENCIA</v>
      </c>
    </row>
    <row r="2176" spans="1:13" hidden="1" x14ac:dyDescent="0.25">
      <c r="A2176" s="151" t="s">
        <v>22390</v>
      </c>
      <c r="B2176" s="104" t="s">
        <v>22391</v>
      </c>
      <c r="C2176" s="105"/>
      <c r="D2176" s="89" t="s">
        <v>6</v>
      </c>
      <c r="E2176" s="107" t="str">
        <f>VLOOKUP(STOCKSANLUIS[[#This Row],[CODIGO]],FAMILIAS[],4,FALSE)</f>
        <v>TEMP BLUE</v>
      </c>
      <c r="F2176" s="107"/>
      <c r="G2176" s="107"/>
      <c r="H2176" s="107">
        <f>SUMIF(INGRESO_MERCADERIA[CODIGO],STOCKSANLUIS[[#This Row],[CODIGO]],INGRESO_MERCADERIA[INGRESO])</f>
        <v>1</v>
      </c>
      <c r="I2176" s="107">
        <f>SUMIF(SALIDA[CODIGO],STOCKSANLUIS[[#This Row],[CODIGO]],SALIDA[CANTIDAD])</f>
        <v>0</v>
      </c>
      <c r="J2176" s="107">
        <f>STOCKSANLUIS[[#This Row],[STOCK ALM1]]-STOCKSANLUIS[[#This Row],[SALIDA]]</f>
        <v>1</v>
      </c>
      <c r="K2176" s="107" t="str">
        <f>VLOOKUP(STOCKSANLUIS[[#This Row],[CODIGO]],CLASIFICACION[],6,FALSE)</f>
        <v>B</v>
      </c>
      <c r="L2176" s="107">
        <f>IFERROR(VLOOKUP(STOCKSANLUIS[[#This Row],[CODIGO]],STOCK_STARSOFT[],3,FALSE),0)</f>
        <v>1</v>
      </c>
      <c r="M2176" s="107" t="str">
        <f>IF(STOCKSANLUIS[[#This Row],[STOCK ACTUAL]]=STOCKSANLUIS[[#This Row],[STOCK_STARSOFT]],"SIN DIFERENCIA","DIFERENCIA")</f>
        <v>SIN DIFERENCIA</v>
      </c>
    </row>
    <row r="2177" spans="1:13" hidden="1" x14ac:dyDescent="0.25">
      <c r="A2177" s="151" t="s">
        <v>22392</v>
      </c>
      <c r="B2177" s="104" t="s">
        <v>22393</v>
      </c>
      <c r="C2177" s="105"/>
      <c r="D2177" s="89" t="s">
        <v>6</v>
      </c>
      <c r="E2177" s="107" t="str">
        <f>VLOOKUP(STOCKSANLUIS[[#This Row],[CODIGO]],FAMILIAS[],4,FALSE)</f>
        <v>DESCONOCNIDO</v>
      </c>
      <c r="F2177" s="107"/>
      <c r="G2177" s="107"/>
      <c r="H2177" s="107">
        <f>SUMIF(INGRESO_MERCADERIA[CODIGO],STOCKSANLUIS[[#This Row],[CODIGO]],INGRESO_MERCADERIA[INGRESO])</f>
        <v>0</v>
      </c>
      <c r="I2177" s="107">
        <f>SUMIF(SALIDA[CODIGO],STOCKSANLUIS[[#This Row],[CODIGO]],SALIDA[CANTIDAD])</f>
        <v>0</v>
      </c>
      <c r="J2177" s="107">
        <f>STOCKSANLUIS[[#This Row],[STOCK ALM1]]-STOCKSANLUIS[[#This Row],[SALIDA]]</f>
        <v>0</v>
      </c>
      <c r="K2177" s="107" t="str">
        <f>VLOOKUP(STOCKSANLUIS[[#This Row],[CODIGO]],CLASIFICACION[],6,FALSE)</f>
        <v>B</v>
      </c>
      <c r="L2177" s="107">
        <f>IFERROR(VLOOKUP(STOCKSANLUIS[[#This Row],[CODIGO]],STOCK_STARSOFT[],3,FALSE),0)</f>
        <v>0</v>
      </c>
      <c r="M2177" s="107" t="str">
        <f>IF(STOCKSANLUIS[[#This Row],[STOCK ACTUAL]]=STOCKSANLUIS[[#This Row],[STOCK_STARSOFT]],"SIN DIFERENCIA","DIFERENCIA")</f>
        <v>SIN DIFERENCIA</v>
      </c>
    </row>
    <row r="2178" spans="1:13" hidden="1" x14ac:dyDescent="0.25">
      <c r="A2178" s="151" t="s">
        <v>22420</v>
      </c>
      <c r="B2178" s="104" t="s">
        <v>22421</v>
      </c>
      <c r="C2178" s="105"/>
      <c r="D2178" s="89" t="s">
        <v>6</v>
      </c>
      <c r="E2178" s="107" t="str">
        <f>VLOOKUP(STOCKSANLUIS[[#This Row],[CODIGO]],FAMILIAS[],4,FALSE)</f>
        <v>TEMP BLUE</v>
      </c>
      <c r="F2178" s="107"/>
      <c r="G2178" s="107"/>
      <c r="H2178" s="107">
        <f>SUMIF(INGRESO_MERCADERIA[CODIGO],STOCKSANLUIS[[#This Row],[CODIGO]],INGRESO_MERCADERIA[INGRESO])</f>
        <v>0</v>
      </c>
      <c r="I2178" s="107">
        <f>SUMIF(SALIDA[CODIGO],STOCKSANLUIS[[#This Row],[CODIGO]],SALIDA[CANTIDAD])</f>
        <v>0</v>
      </c>
      <c r="J2178" s="107">
        <f>STOCKSANLUIS[[#This Row],[STOCK ALM1]]-STOCKSANLUIS[[#This Row],[SALIDA]]</f>
        <v>0</v>
      </c>
      <c r="K2178" s="107" t="str">
        <f>VLOOKUP(STOCKSANLUIS[[#This Row],[CODIGO]],CLASIFICACION[],6,FALSE)</f>
        <v>B</v>
      </c>
      <c r="L2178" s="107">
        <f>IFERROR(VLOOKUP(STOCKSANLUIS[[#This Row],[CODIGO]],STOCK_STARSOFT[],3,FALSE),0)</f>
        <v>0</v>
      </c>
      <c r="M2178" s="107" t="str">
        <f>IF(STOCKSANLUIS[[#This Row],[STOCK ACTUAL]]=STOCKSANLUIS[[#This Row],[STOCK_STARSOFT]],"SIN DIFERENCIA","DIFERENCIA")</f>
        <v>SIN DIFERENCIA</v>
      </c>
    </row>
    <row r="2179" spans="1:13" hidden="1" x14ac:dyDescent="0.25">
      <c r="A2179" s="151" t="s">
        <v>22422</v>
      </c>
      <c r="B2179" s="104" t="s">
        <v>22423</v>
      </c>
      <c r="C2179" s="105"/>
      <c r="D2179" s="89" t="s">
        <v>6</v>
      </c>
      <c r="E2179" s="107" t="str">
        <f>VLOOKUP(STOCKSANLUIS[[#This Row],[CODIGO]],FAMILIAS[],4,FALSE)</f>
        <v>TEMP BLUE</v>
      </c>
      <c r="F2179" s="107"/>
      <c r="G2179" s="107"/>
      <c r="H2179" s="107">
        <f>SUMIF(INGRESO_MERCADERIA[CODIGO],STOCKSANLUIS[[#This Row],[CODIGO]],INGRESO_MERCADERIA[INGRESO])</f>
        <v>0</v>
      </c>
      <c r="I2179" s="107">
        <f>SUMIF(SALIDA[CODIGO],STOCKSANLUIS[[#This Row],[CODIGO]],SALIDA[CANTIDAD])</f>
        <v>0</v>
      </c>
      <c r="J2179" s="107">
        <f>STOCKSANLUIS[[#This Row],[STOCK ALM1]]-STOCKSANLUIS[[#This Row],[SALIDA]]</f>
        <v>0</v>
      </c>
      <c r="K2179" s="107" t="str">
        <f>VLOOKUP(STOCKSANLUIS[[#This Row],[CODIGO]],CLASIFICACION[],6,FALSE)</f>
        <v>B</v>
      </c>
      <c r="L2179" s="107">
        <f>IFERROR(VLOOKUP(STOCKSANLUIS[[#This Row],[CODIGO]],STOCK_STARSOFT[],3,FALSE),0)</f>
        <v>0</v>
      </c>
      <c r="M2179" s="107" t="str">
        <f>IF(STOCKSANLUIS[[#This Row],[STOCK ACTUAL]]=STOCKSANLUIS[[#This Row],[STOCK_STARSOFT]],"SIN DIFERENCIA","DIFERENCIA")</f>
        <v>SIN DIFERENCIA</v>
      </c>
    </row>
    <row r="2180" spans="1:13" hidden="1" x14ac:dyDescent="0.25">
      <c r="A2180" s="151" t="s">
        <v>22424</v>
      </c>
      <c r="B2180" s="104" t="s">
        <v>22425</v>
      </c>
      <c r="C2180" s="105"/>
      <c r="D2180" s="89" t="s">
        <v>6</v>
      </c>
      <c r="E2180" s="107" t="str">
        <f>VLOOKUP(STOCKSANLUIS[[#This Row],[CODIGO]],FAMILIAS[],4,FALSE)</f>
        <v>TEMP BLUE</v>
      </c>
      <c r="F2180" s="107"/>
      <c r="G2180" s="107"/>
      <c r="H2180" s="107">
        <f>SUMIF(INGRESO_MERCADERIA[CODIGO],STOCKSANLUIS[[#This Row],[CODIGO]],INGRESO_MERCADERIA[INGRESO])</f>
        <v>0</v>
      </c>
      <c r="I2180" s="107">
        <f>SUMIF(SALIDA[CODIGO],STOCKSANLUIS[[#This Row],[CODIGO]],SALIDA[CANTIDAD])</f>
        <v>0</v>
      </c>
      <c r="J2180" s="107">
        <f>STOCKSANLUIS[[#This Row],[STOCK ALM1]]-STOCKSANLUIS[[#This Row],[SALIDA]]</f>
        <v>0</v>
      </c>
      <c r="K2180" s="107" t="str">
        <f>VLOOKUP(STOCKSANLUIS[[#This Row],[CODIGO]],CLASIFICACION[],6,FALSE)</f>
        <v>B</v>
      </c>
      <c r="L2180" s="107">
        <f>IFERROR(VLOOKUP(STOCKSANLUIS[[#This Row],[CODIGO]],STOCK_STARSOFT[],3,FALSE),0)</f>
        <v>0</v>
      </c>
      <c r="M2180" s="107" t="str">
        <f>IF(STOCKSANLUIS[[#This Row],[STOCK ACTUAL]]=STOCKSANLUIS[[#This Row],[STOCK_STARSOFT]],"SIN DIFERENCIA","DIFERENCIA")</f>
        <v>SIN DIFERENCIA</v>
      </c>
    </row>
    <row r="2181" spans="1:13" hidden="1" x14ac:dyDescent="0.25">
      <c r="A2181" s="151" t="s">
        <v>22426</v>
      </c>
      <c r="B2181" s="104" t="s">
        <v>22427</v>
      </c>
      <c r="C2181" s="105"/>
      <c r="D2181" s="89" t="s">
        <v>6</v>
      </c>
      <c r="E2181" s="107" t="str">
        <f>VLOOKUP(STOCKSANLUIS[[#This Row],[CODIGO]],FAMILIAS[],4,FALSE)</f>
        <v>TEMP BLUE</v>
      </c>
      <c r="F2181" s="107"/>
      <c r="G2181" s="107"/>
      <c r="H2181" s="107">
        <f>SUMIF(INGRESO_MERCADERIA[CODIGO],STOCKSANLUIS[[#This Row],[CODIGO]],INGRESO_MERCADERIA[INGRESO])</f>
        <v>0</v>
      </c>
      <c r="I2181" s="107">
        <f>SUMIF(SALIDA[CODIGO],STOCKSANLUIS[[#This Row],[CODIGO]],SALIDA[CANTIDAD])</f>
        <v>0</v>
      </c>
      <c r="J2181" s="107">
        <f>STOCKSANLUIS[[#This Row],[STOCK ALM1]]-STOCKSANLUIS[[#This Row],[SALIDA]]</f>
        <v>0</v>
      </c>
      <c r="K2181" s="107" t="str">
        <f>VLOOKUP(STOCKSANLUIS[[#This Row],[CODIGO]],CLASIFICACION[],6,FALSE)</f>
        <v>B</v>
      </c>
      <c r="L2181" s="107">
        <f>IFERROR(VLOOKUP(STOCKSANLUIS[[#This Row],[CODIGO]],STOCK_STARSOFT[],3,FALSE),0)</f>
        <v>0</v>
      </c>
      <c r="M2181" s="107" t="str">
        <f>IF(STOCKSANLUIS[[#This Row],[STOCK ACTUAL]]=STOCKSANLUIS[[#This Row],[STOCK_STARSOFT]],"SIN DIFERENCIA","DIFERENCIA")</f>
        <v>SIN DIFERENCIA</v>
      </c>
    </row>
    <row r="2182" spans="1:13" hidden="1" x14ac:dyDescent="0.25">
      <c r="A2182" s="151" t="s">
        <v>22428</v>
      </c>
      <c r="B2182" s="104" t="s">
        <v>22429</v>
      </c>
      <c r="C2182" s="105"/>
      <c r="D2182" s="89" t="s">
        <v>6</v>
      </c>
      <c r="E2182" s="107" t="str">
        <f>VLOOKUP(STOCKSANLUIS[[#This Row],[CODIGO]],FAMILIAS[],4,FALSE)</f>
        <v>TEMP BLUE</v>
      </c>
      <c r="F2182" s="107"/>
      <c r="G2182" s="107"/>
      <c r="H2182" s="107">
        <f>SUMIF(INGRESO_MERCADERIA[CODIGO],STOCKSANLUIS[[#This Row],[CODIGO]],INGRESO_MERCADERIA[INGRESO])</f>
        <v>0</v>
      </c>
      <c r="I2182" s="107">
        <f>SUMIF(SALIDA[CODIGO],STOCKSANLUIS[[#This Row],[CODIGO]],SALIDA[CANTIDAD])</f>
        <v>0</v>
      </c>
      <c r="J2182" s="107">
        <f>STOCKSANLUIS[[#This Row],[STOCK ALM1]]-STOCKSANLUIS[[#This Row],[SALIDA]]</f>
        <v>0</v>
      </c>
      <c r="K2182" s="107" t="str">
        <f>VLOOKUP(STOCKSANLUIS[[#This Row],[CODIGO]],CLASIFICACION[],6,FALSE)</f>
        <v>B</v>
      </c>
      <c r="L2182" s="107">
        <f>IFERROR(VLOOKUP(STOCKSANLUIS[[#This Row],[CODIGO]],STOCK_STARSOFT[],3,FALSE),0)</f>
        <v>0</v>
      </c>
      <c r="M2182" s="107" t="str">
        <f>IF(STOCKSANLUIS[[#This Row],[STOCK ACTUAL]]=STOCKSANLUIS[[#This Row],[STOCK_STARSOFT]],"SIN DIFERENCIA","DIFERENCIA")</f>
        <v>SIN DIFERENCIA</v>
      </c>
    </row>
    <row r="2183" spans="1:13" hidden="1" x14ac:dyDescent="0.25">
      <c r="A2183" s="151" t="s">
        <v>22430</v>
      </c>
      <c r="B2183" s="104" t="s">
        <v>22431</v>
      </c>
      <c r="C2183" s="105"/>
      <c r="D2183" s="89" t="s">
        <v>6</v>
      </c>
      <c r="E2183" s="107" t="str">
        <f>VLOOKUP(STOCKSANLUIS[[#This Row],[CODIGO]],FAMILIAS[],4,FALSE)</f>
        <v>TEMP BLUE</v>
      </c>
      <c r="F2183" s="107"/>
      <c r="G2183" s="107"/>
      <c r="H2183" s="107">
        <f>SUMIF(INGRESO_MERCADERIA[CODIGO],STOCKSANLUIS[[#This Row],[CODIGO]],INGRESO_MERCADERIA[INGRESO])</f>
        <v>0</v>
      </c>
      <c r="I2183" s="107">
        <f>SUMIF(SALIDA[CODIGO],STOCKSANLUIS[[#This Row],[CODIGO]],SALIDA[CANTIDAD])</f>
        <v>0</v>
      </c>
      <c r="J2183" s="107">
        <f>STOCKSANLUIS[[#This Row],[STOCK ALM1]]-STOCKSANLUIS[[#This Row],[SALIDA]]</f>
        <v>0</v>
      </c>
      <c r="K2183" s="107" t="str">
        <f>VLOOKUP(STOCKSANLUIS[[#This Row],[CODIGO]],CLASIFICACION[],6,FALSE)</f>
        <v>B</v>
      </c>
      <c r="L2183" s="107">
        <f>IFERROR(VLOOKUP(STOCKSANLUIS[[#This Row],[CODIGO]],STOCK_STARSOFT[],3,FALSE),0)</f>
        <v>0</v>
      </c>
      <c r="M2183" s="107" t="str">
        <f>IF(STOCKSANLUIS[[#This Row],[STOCK ACTUAL]]=STOCKSANLUIS[[#This Row],[STOCK_STARSOFT]],"SIN DIFERENCIA","DIFERENCIA")</f>
        <v>SIN DIFERENCIA</v>
      </c>
    </row>
    <row r="2184" spans="1:13" hidden="1" x14ac:dyDescent="0.25">
      <c r="A2184" s="151" t="s">
        <v>22432</v>
      </c>
      <c r="B2184" s="104" t="s">
        <v>22433</v>
      </c>
      <c r="C2184" s="105"/>
      <c r="D2184" s="89" t="s">
        <v>6</v>
      </c>
      <c r="E2184" s="107" t="str">
        <f>VLOOKUP(STOCKSANLUIS[[#This Row],[CODIGO]],FAMILIAS[],4,FALSE)</f>
        <v>TEMP BLUE</v>
      </c>
      <c r="F2184" s="107"/>
      <c r="G2184" s="107"/>
      <c r="H2184" s="107">
        <f>SUMIF(INGRESO_MERCADERIA[CODIGO],STOCKSANLUIS[[#This Row],[CODIGO]],INGRESO_MERCADERIA[INGRESO])</f>
        <v>0</v>
      </c>
      <c r="I2184" s="107">
        <f>SUMIF(SALIDA[CODIGO],STOCKSANLUIS[[#This Row],[CODIGO]],SALIDA[CANTIDAD])</f>
        <v>0</v>
      </c>
      <c r="J2184" s="107">
        <f>STOCKSANLUIS[[#This Row],[STOCK ALM1]]-STOCKSANLUIS[[#This Row],[SALIDA]]</f>
        <v>0</v>
      </c>
      <c r="K2184" s="107" t="str">
        <f>VLOOKUP(STOCKSANLUIS[[#This Row],[CODIGO]],CLASIFICACION[],6,FALSE)</f>
        <v>B</v>
      </c>
      <c r="L2184" s="107">
        <f>IFERROR(VLOOKUP(STOCKSANLUIS[[#This Row],[CODIGO]],STOCK_STARSOFT[],3,FALSE),0)</f>
        <v>0</v>
      </c>
      <c r="M2184" s="107" t="str">
        <f>IF(STOCKSANLUIS[[#This Row],[STOCK ACTUAL]]=STOCKSANLUIS[[#This Row],[STOCK_STARSOFT]],"SIN DIFERENCIA","DIFERENCIA")</f>
        <v>SIN DIFERENCIA</v>
      </c>
    </row>
    <row r="2185" spans="1:13" hidden="1" x14ac:dyDescent="0.25">
      <c r="A2185" s="151" t="s">
        <v>22434</v>
      </c>
      <c r="B2185" s="104" t="s">
        <v>22435</v>
      </c>
      <c r="C2185" s="105"/>
      <c r="D2185" s="89" t="s">
        <v>6</v>
      </c>
      <c r="E2185" s="107" t="str">
        <f>VLOOKUP(STOCKSANLUIS[[#This Row],[CODIGO]],FAMILIAS[],4,FALSE)</f>
        <v>TEMP BLUE</v>
      </c>
      <c r="F2185" s="107"/>
      <c r="G2185" s="107"/>
      <c r="H2185" s="107">
        <f>SUMIF(INGRESO_MERCADERIA[CODIGO],STOCKSANLUIS[[#This Row],[CODIGO]],INGRESO_MERCADERIA[INGRESO])</f>
        <v>0</v>
      </c>
      <c r="I2185" s="107">
        <f>SUMIF(SALIDA[CODIGO],STOCKSANLUIS[[#This Row],[CODIGO]],SALIDA[CANTIDAD])</f>
        <v>0</v>
      </c>
      <c r="J2185" s="107">
        <f>STOCKSANLUIS[[#This Row],[STOCK ALM1]]-STOCKSANLUIS[[#This Row],[SALIDA]]</f>
        <v>0</v>
      </c>
      <c r="K2185" s="107" t="str">
        <f>VLOOKUP(STOCKSANLUIS[[#This Row],[CODIGO]],CLASIFICACION[],6,FALSE)</f>
        <v>B</v>
      </c>
      <c r="L2185" s="107">
        <f>IFERROR(VLOOKUP(STOCKSANLUIS[[#This Row],[CODIGO]],STOCK_STARSOFT[],3,FALSE),0)</f>
        <v>0</v>
      </c>
      <c r="M2185" s="107" t="str">
        <f>IF(STOCKSANLUIS[[#This Row],[STOCK ACTUAL]]=STOCKSANLUIS[[#This Row],[STOCK_STARSOFT]],"SIN DIFERENCIA","DIFERENCIA")</f>
        <v>SIN DIFERENCIA</v>
      </c>
    </row>
    <row r="2186" spans="1:13" hidden="1" x14ac:dyDescent="0.25">
      <c r="A2186" s="151" t="s">
        <v>22436</v>
      </c>
      <c r="B2186" s="104" t="s">
        <v>22437</v>
      </c>
      <c r="C2186" s="105"/>
      <c r="D2186" s="89" t="s">
        <v>6</v>
      </c>
      <c r="E2186" s="107" t="str">
        <f>VLOOKUP(STOCKSANLUIS[[#This Row],[CODIGO]],FAMILIAS[],4,FALSE)</f>
        <v>TEMP BLUE</v>
      </c>
      <c r="F2186" s="107"/>
      <c r="G2186" s="107"/>
      <c r="H2186" s="107">
        <f>SUMIF(INGRESO_MERCADERIA[CODIGO],STOCKSANLUIS[[#This Row],[CODIGO]],INGRESO_MERCADERIA[INGRESO])</f>
        <v>0</v>
      </c>
      <c r="I2186" s="107">
        <f>SUMIF(SALIDA[CODIGO],STOCKSANLUIS[[#This Row],[CODIGO]],SALIDA[CANTIDAD])</f>
        <v>0</v>
      </c>
      <c r="J2186" s="107">
        <f>STOCKSANLUIS[[#This Row],[STOCK ALM1]]-STOCKSANLUIS[[#This Row],[SALIDA]]</f>
        <v>0</v>
      </c>
      <c r="K2186" s="107" t="str">
        <f>VLOOKUP(STOCKSANLUIS[[#This Row],[CODIGO]],CLASIFICACION[],6,FALSE)</f>
        <v>B</v>
      </c>
      <c r="L2186" s="107">
        <f>IFERROR(VLOOKUP(STOCKSANLUIS[[#This Row],[CODIGO]],STOCK_STARSOFT[],3,FALSE),0)</f>
        <v>0</v>
      </c>
      <c r="M2186" s="107" t="str">
        <f>IF(STOCKSANLUIS[[#This Row],[STOCK ACTUAL]]=STOCKSANLUIS[[#This Row],[STOCK_STARSOFT]],"SIN DIFERENCIA","DIFERENCIA")</f>
        <v>SIN DIFERENCIA</v>
      </c>
    </row>
    <row r="2187" spans="1:13" hidden="1" x14ac:dyDescent="0.25">
      <c r="A2187" s="151" t="s">
        <v>22438</v>
      </c>
      <c r="B2187" s="104" t="s">
        <v>22439</v>
      </c>
      <c r="C2187" s="105"/>
      <c r="D2187" s="89" t="s">
        <v>6</v>
      </c>
      <c r="E2187" s="107" t="str">
        <f>VLOOKUP(STOCKSANLUIS[[#This Row],[CODIGO]],FAMILIAS[],4,FALSE)</f>
        <v>TEMP BLUE</v>
      </c>
      <c r="F2187" s="107"/>
      <c r="G2187" s="107"/>
      <c r="H2187" s="107">
        <f>SUMIF(INGRESO_MERCADERIA[CODIGO],STOCKSANLUIS[[#This Row],[CODIGO]],INGRESO_MERCADERIA[INGRESO])</f>
        <v>0</v>
      </c>
      <c r="I2187" s="107">
        <f>SUMIF(SALIDA[CODIGO],STOCKSANLUIS[[#This Row],[CODIGO]],SALIDA[CANTIDAD])</f>
        <v>0</v>
      </c>
      <c r="J2187" s="107">
        <f>STOCKSANLUIS[[#This Row],[STOCK ALM1]]-STOCKSANLUIS[[#This Row],[SALIDA]]</f>
        <v>0</v>
      </c>
      <c r="K2187" s="107" t="str">
        <f>VLOOKUP(STOCKSANLUIS[[#This Row],[CODIGO]],CLASIFICACION[],6,FALSE)</f>
        <v>B</v>
      </c>
      <c r="L2187" s="107">
        <f>IFERROR(VLOOKUP(STOCKSANLUIS[[#This Row],[CODIGO]],STOCK_STARSOFT[],3,FALSE),0)</f>
        <v>0</v>
      </c>
      <c r="M2187" s="107" t="str">
        <f>IF(STOCKSANLUIS[[#This Row],[STOCK ACTUAL]]=STOCKSANLUIS[[#This Row],[STOCK_STARSOFT]],"SIN DIFERENCIA","DIFERENCIA")</f>
        <v>SIN DIFERENCIA</v>
      </c>
    </row>
    <row r="2188" spans="1:13" hidden="1" x14ac:dyDescent="0.25">
      <c r="A2188" s="151" t="s">
        <v>22440</v>
      </c>
      <c r="B2188" s="104" t="s">
        <v>22441</v>
      </c>
      <c r="C2188" s="105"/>
      <c r="D2188" s="89" t="s">
        <v>6</v>
      </c>
      <c r="E2188" s="107" t="str">
        <f>VLOOKUP(STOCKSANLUIS[[#This Row],[CODIGO]],FAMILIAS[],4,FALSE)</f>
        <v>TEMP BLUE</v>
      </c>
      <c r="F2188" s="107"/>
      <c r="G2188" s="107"/>
      <c r="H2188" s="107">
        <f>SUMIF(INGRESO_MERCADERIA[CODIGO],STOCKSANLUIS[[#This Row],[CODIGO]],INGRESO_MERCADERIA[INGRESO])</f>
        <v>0</v>
      </c>
      <c r="I2188" s="107">
        <f>SUMIF(SALIDA[CODIGO],STOCKSANLUIS[[#This Row],[CODIGO]],SALIDA[CANTIDAD])</f>
        <v>0</v>
      </c>
      <c r="J2188" s="107">
        <f>STOCKSANLUIS[[#This Row],[STOCK ALM1]]-STOCKSANLUIS[[#This Row],[SALIDA]]</f>
        <v>0</v>
      </c>
      <c r="K2188" s="107" t="str">
        <f>VLOOKUP(STOCKSANLUIS[[#This Row],[CODIGO]],CLASIFICACION[],6,FALSE)</f>
        <v>B</v>
      </c>
      <c r="L2188" s="107">
        <f>IFERROR(VLOOKUP(STOCKSANLUIS[[#This Row],[CODIGO]],STOCK_STARSOFT[],3,FALSE),0)</f>
        <v>0</v>
      </c>
      <c r="M2188" s="107" t="str">
        <f>IF(STOCKSANLUIS[[#This Row],[STOCK ACTUAL]]=STOCKSANLUIS[[#This Row],[STOCK_STARSOFT]],"SIN DIFERENCIA","DIFERENCIA")</f>
        <v>SIN DIFERENCIA</v>
      </c>
    </row>
    <row r="2189" spans="1:13" hidden="1" x14ac:dyDescent="0.25">
      <c r="A2189" s="151" t="s">
        <v>22442</v>
      </c>
      <c r="B2189" s="104" t="s">
        <v>22443</v>
      </c>
      <c r="C2189" s="105"/>
      <c r="D2189" s="89" t="s">
        <v>6</v>
      </c>
      <c r="E2189" s="107" t="str">
        <f>VLOOKUP(STOCKSANLUIS[[#This Row],[CODIGO]],FAMILIAS[],4,FALSE)</f>
        <v>TEMP BLUE</v>
      </c>
      <c r="F2189" s="107"/>
      <c r="G2189" s="107"/>
      <c r="H2189" s="107">
        <f>SUMIF(INGRESO_MERCADERIA[CODIGO],STOCKSANLUIS[[#This Row],[CODIGO]],INGRESO_MERCADERIA[INGRESO])</f>
        <v>0</v>
      </c>
      <c r="I2189" s="107">
        <f>SUMIF(SALIDA[CODIGO],STOCKSANLUIS[[#This Row],[CODIGO]],SALIDA[CANTIDAD])</f>
        <v>0</v>
      </c>
      <c r="J2189" s="107">
        <f>STOCKSANLUIS[[#This Row],[STOCK ALM1]]-STOCKSANLUIS[[#This Row],[SALIDA]]</f>
        <v>0</v>
      </c>
      <c r="K2189" s="107" t="str">
        <f>VLOOKUP(STOCKSANLUIS[[#This Row],[CODIGO]],CLASIFICACION[],6,FALSE)</f>
        <v>B</v>
      </c>
      <c r="L2189" s="107">
        <f>IFERROR(VLOOKUP(STOCKSANLUIS[[#This Row],[CODIGO]],STOCK_STARSOFT[],3,FALSE),0)</f>
        <v>0</v>
      </c>
      <c r="M2189" s="107" t="str">
        <f>IF(STOCKSANLUIS[[#This Row],[STOCK ACTUAL]]=STOCKSANLUIS[[#This Row],[STOCK_STARSOFT]],"SIN DIFERENCIA","DIFERENCIA")</f>
        <v>SIN DIFERENCIA</v>
      </c>
    </row>
    <row r="2190" spans="1:13" hidden="1" x14ac:dyDescent="0.25">
      <c r="A2190" s="151" t="s">
        <v>22444</v>
      </c>
      <c r="B2190" s="104" t="s">
        <v>22445</v>
      </c>
      <c r="C2190" s="105"/>
      <c r="D2190" s="89" t="s">
        <v>6</v>
      </c>
      <c r="E2190" s="107" t="str">
        <f>VLOOKUP(STOCKSANLUIS[[#This Row],[CODIGO]],FAMILIAS[],4,FALSE)</f>
        <v>TEMP BLUE</v>
      </c>
      <c r="F2190" s="107"/>
      <c r="G2190" s="107"/>
      <c r="H2190" s="107">
        <f>SUMIF(INGRESO_MERCADERIA[CODIGO],STOCKSANLUIS[[#This Row],[CODIGO]],INGRESO_MERCADERIA[INGRESO])</f>
        <v>0</v>
      </c>
      <c r="I2190" s="107">
        <f>SUMIF(SALIDA[CODIGO],STOCKSANLUIS[[#This Row],[CODIGO]],SALIDA[CANTIDAD])</f>
        <v>0</v>
      </c>
      <c r="J2190" s="107">
        <f>STOCKSANLUIS[[#This Row],[STOCK ALM1]]-STOCKSANLUIS[[#This Row],[SALIDA]]</f>
        <v>0</v>
      </c>
      <c r="K2190" s="107" t="str">
        <f>VLOOKUP(STOCKSANLUIS[[#This Row],[CODIGO]],CLASIFICACION[],6,FALSE)</f>
        <v>B</v>
      </c>
      <c r="L2190" s="107">
        <f>IFERROR(VLOOKUP(STOCKSANLUIS[[#This Row],[CODIGO]],STOCK_STARSOFT[],3,FALSE),0)</f>
        <v>0</v>
      </c>
      <c r="M2190" s="107" t="str">
        <f>IF(STOCKSANLUIS[[#This Row],[STOCK ACTUAL]]=STOCKSANLUIS[[#This Row],[STOCK_STARSOFT]],"SIN DIFERENCIA","DIFERENCIA")</f>
        <v>SIN DIFERENCIA</v>
      </c>
    </row>
    <row r="2191" spans="1:13" hidden="1" x14ac:dyDescent="0.25">
      <c r="A2191" s="151" t="s">
        <v>22446</v>
      </c>
      <c r="B2191" s="104" t="s">
        <v>22447</v>
      </c>
      <c r="C2191" s="105"/>
      <c r="D2191" s="89" t="s">
        <v>6</v>
      </c>
      <c r="E2191" s="107" t="str">
        <f>VLOOKUP(STOCKSANLUIS[[#This Row],[CODIGO]],FAMILIAS[],4,FALSE)</f>
        <v>TEMP BLUE</v>
      </c>
      <c r="F2191" s="107"/>
      <c r="G2191" s="107"/>
      <c r="H2191" s="107">
        <f>SUMIF(INGRESO_MERCADERIA[CODIGO],STOCKSANLUIS[[#This Row],[CODIGO]],INGRESO_MERCADERIA[INGRESO])</f>
        <v>0</v>
      </c>
      <c r="I2191" s="107">
        <f>SUMIF(SALIDA[CODIGO],STOCKSANLUIS[[#This Row],[CODIGO]],SALIDA[CANTIDAD])</f>
        <v>0</v>
      </c>
      <c r="J2191" s="107">
        <f>STOCKSANLUIS[[#This Row],[STOCK ALM1]]-STOCKSANLUIS[[#This Row],[SALIDA]]</f>
        <v>0</v>
      </c>
      <c r="K2191" s="107" t="str">
        <f>VLOOKUP(STOCKSANLUIS[[#This Row],[CODIGO]],CLASIFICACION[],6,FALSE)</f>
        <v>B</v>
      </c>
      <c r="L2191" s="107">
        <f>IFERROR(VLOOKUP(STOCKSANLUIS[[#This Row],[CODIGO]],STOCK_STARSOFT[],3,FALSE),0)</f>
        <v>0</v>
      </c>
      <c r="M2191" s="107" t="str">
        <f>IF(STOCKSANLUIS[[#This Row],[STOCK ACTUAL]]=STOCKSANLUIS[[#This Row],[STOCK_STARSOFT]],"SIN DIFERENCIA","DIFERENCIA")</f>
        <v>SIN DIFERENCIA</v>
      </c>
    </row>
    <row r="2192" spans="1:13" hidden="1" x14ac:dyDescent="0.25">
      <c r="A2192" s="151" t="s">
        <v>22448</v>
      </c>
      <c r="B2192" s="104" t="s">
        <v>22449</v>
      </c>
      <c r="C2192" s="105"/>
      <c r="D2192" s="89" t="s">
        <v>6</v>
      </c>
      <c r="E2192" s="107" t="str">
        <f>VLOOKUP(STOCKSANLUIS[[#This Row],[CODIGO]],FAMILIAS[],4,FALSE)</f>
        <v>TEMP BLUE</v>
      </c>
      <c r="F2192" s="107"/>
      <c r="G2192" s="107"/>
      <c r="H2192" s="107">
        <f>SUMIF(INGRESO_MERCADERIA[CODIGO],STOCKSANLUIS[[#This Row],[CODIGO]],INGRESO_MERCADERIA[INGRESO])</f>
        <v>0</v>
      </c>
      <c r="I2192" s="107">
        <f>SUMIF(SALIDA[CODIGO],STOCKSANLUIS[[#This Row],[CODIGO]],SALIDA[CANTIDAD])</f>
        <v>0</v>
      </c>
      <c r="J2192" s="107">
        <f>STOCKSANLUIS[[#This Row],[STOCK ALM1]]-STOCKSANLUIS[[#This Row],[SALIDA]]</f>
        <v>0</v>
      </c>
      <c r="K2192" s="107" t="str">
        <f>VLOOKUP(STOCKSANLUIS[[#This Row],[CODIGO]],CLASIFICACION[],6,FALSE)</f>
        <v>B</v>
      </c>
      <c r="L2192" s="107">
        <f>IFERROR(VLOOKUP(STOCKSANLUIS[[#This Row],[CODIGO]],STOCK_STARSOFT[],3,FALSE),0)</f>
        <v>0</v>
      </c>
      <c r="M2192" s="107" t="str">
        <f>IF(STOCKSANLUIS[[#This Row],[STOCK ACTUAL]]=STOCKSANLUIS[[#This Row],[STOCK_STARSOFT]],"SIN DIFERENCIA","DIFERENCIA")</f>
        <v>SIN DIFERENCIA</v>
      </c>
    </row>
    <row r="2193" spans="1:13" hidden="1" x14ac:dyDescent="0.25">
      <c r="A2193" s="151" t="s">
        <v>22450</v>
      </c>
      <c r="B2193" s="104" t="s">
        <v>22451</v>
      </c>
      <c r="C2193" s="105"/>
      <c r="D2193" s="89" t="s">
        <v>6</v>
      </c>
      <c r="E2193" s="107" t="str">
        <f>VLOOKUP(STOCKSANLUIS[[#This Row],[CODIGO]],FAMILIAS[],4,FALSE)</f>
        <v>TEMP BLUE</v>
      </c>
      <c r="F2193" s="107"/>
      <c r="G2193" s="107"/>
      <c r="H2193" s="107">
        <f>SUMIF(INGRESO_MERCADERIA[CODIGO],STOCKSANLUIS[[#This Row],[CODIGO]],INGRESO_MERCADERIA[INGRESO])</f>
        <v>0</v>
      </c>
      <c r="I2193" s="107">
        <f>SUMIF(SALIDA[CODIGO],STOCKSANLUIS[[#This Row],[CODIGO]],SALIDA[CANTIDAD])</f>
        <v>0</v>
      </c>
      <c r="J2193" s="107">
        <f>STOCKSANLUIS[[#This Row],[STOCK ALM1]]-STOCKSANLUIS[[#This Row],[SALIDA]]</f>
        <v>0</v>
      </c>
      <c r="K2193" s="107" t="str">
        <f>VLOOKUP(STOCKSANLUIS[[#This Row],[CODIGO]],CLASIFICACION[],6,FALSE)</f>
        <v>B</v>
      </c>
      <c r="L2193" s="107">
        <f>IFERROR(VLOOKUP(STOCKSANLUIS[[#This Row],[CODIGO]],STOCK_STARSOFT[],3,FALSE),0)</f>
        <v>0</v>
      </c>
      <c r="M2193" s="107" t="str">
        <f>IF(STOCKSANLUIS[[#This Row],[STOCK ACTUAL]]=STOCKSANLUIS[[#This Row],[STOCK_STARSOFT]],"SIN DIFERENCIA","DIFERENCIA")</f>
        <v>SIN DIFERENCIA</v>
      </c>
    </row>
    <row r="2194" spans="1:13" hidden="1" x14ac:dyDescent="0.25">
      <c r="A2194" s="151" t="s">
        <v>22452</v>
      </c>
      <c r="B2194" s="104" t="s">
        <v>22453</v>
      </c>
      <c r="C2194" s="105"/>
      <c r="D2194" s="89" t="s">
        <v>6</v>
      </c>
      <c r="E2194" s="107" t="str">
        <f>VLOOKUP(STOCKSANLUIS[[#This Row],[CODIGO]],FAMILIAS[],4,FALSE)</f>
        <v>TEMP BLUE</v>
      </c>
      <c r="F2194" s="107"/>
      <c r="G2194" s="107"/>
      <c r="H2194" s="107">
        <f>SUMIF(INGRESO_MERCADERIA[CODIGO],STOCKSANLUIS[[#This Row],[CODIGO]],INGRESO_MERCADERIA[INGRESO])</f>
        <v>0</v>
      </c>
      <c r="I2194" s="107">
        <f>SUMIF(SALIDA[CODIGO],STOCKSANLUIS[[#This Row],[CODIGO]],SALIDA[CANTIDAD])</f>
        <v>0</v>
      </c>
      <c r="J2194" s="107">
        <f>STOCKSANLUIS[[#This Row],[STOCK ALM1]]-STOCKSANLUIS[[#This Row],[SALIDA]]</f>
        <v>0</v>
      </c>
      <c r="K2194" s="107" t="str">
        <f>VLOOKUP(STOCKSANLUIS[[#This Row],[CODIGO]],CLASIFICACION[],6,FALSE)</f>
        <v>B</v>
      </c>
      <c r="L2194" s="107">
        <f>IFERROR(VLOOKUP(STOCKSANLUIS[[#This Row],[CODIGO]],STOCK_STARSOFT[],3,FALSE),0)</f>
        <v>0</v>
      </c>
      <c r="M2194" s="107" t="str">
        <f>IF(STOCKSANLUIS[[#This Row],[STOCK ACTUAL]]=STOCKSANLUIS[[#This Row],[STOCK_STARSOFT]],"SIN DIFERENCIA","DIFERENCIA")</f>
        <v>SIN DIFERENCIA</v>
      </c>
    </row>
    <row r="2195" spans="1:13" hidden="1" x14ac:dyDescent="0.25">
      <c r="A2195" s="151" t="s">
        <v>22454</v>
      </c>
      <c r="B2195" s="104" t="s">
        <v>22455</v>
      </c>
      <c r="C2195" s="105"/>
      <c r="D2195" s="89" t="s">
        <v>6</v>
      </c>
      <c r="E2195" s="107" t="str">
        <f>VLOOKUP(STOCKSANLUIS[[#This Row],[CODIGO]],FAMILIAS[],4,FALSE)</f>
        <v>TEMP BLUE</v>
      </c>
      <c r="F2195" s="107"/>
      <c r="G2195" s="107"/>
      <c r="H2195" s="107">
        <f>SUMIF(INGRESO_MERCADERIA[CODIGO],STOCKSANLUIS[[#This Row],[CODIGO]],INGRESO_MERCADERIA[INGRESO])</f>
        <v>0</v>
      </c>
      <c r="I2195" s="107">
        <f>SUMIF(SALIDA[CODIGO],STOCKSANLUIS[[#This Row],[CODIGO]],SALIDA[CANTIDAD])</f>
        <v>0</v>
      </c>
      <c r="J2195" s="107">
        <f>STOCKSANLUIS[[#This Row],[STOCK ALM1]]-STOCKSANLUIS[[#This Row],[SALIDA]]</f>
        <v>0</v>
      </c>
      <c r="K2195" s="107" t="str">
        <f>VLOOKUP(STOCKSANLUIS[[#This Row],[CODIGO]],CLASIFICACION[],6,FALSE)</f>
        <v>B</v>
      </c>
      <c r="L2195" s="107">
        <f>IFERROR(VLOOKUP(STOCKSANLUIS[[#This Row],[CODIGO]],STOCK_STARSOFT[],3,FALSE),0)</f>
        <v>0</v>
      </c>
      <c r="M2195" s="107" t="str">
        <f>IF(STOCKSANLUIS[[#This Row],[STOCK ACTUAL]]=STOCKSANLUIS[[#This Row],[STOCK_STARSOFT]],"SIN DIFERENCIA","DIFERENCIA")</f>
        <v>SIN DIFERENCIA</v>
      </c>
    </row>
    <row r="2196" spans="1:13" hidden="1" x14ac:dyDescent="0.25">
      <c r="A2196" s="151" t="s">
        <v>22456</v>
      </c>
      <c r="B2196" s="104" t="s">
        <v>22457</v>
      </c>
      <c r="C2196" s="105"/>
      <c r="D2196" s="89" t="s">
        <v>6</v>
      </c>
      <c r="E2196" s="107" t="str">
        <f>VLOOKUP(STOCKSANLUIS[[#This Row],[CODIGO]],FAMILIAS[],4,FALSE)</f>
        <v>TEMP BLUE</v>
      </c>
      <c r="F2196" s="107"/>
      <c r="G2196" s="107"/>
      <c r="H2196" s="107">
        <f>SUMIF(INGRESO_MERCADERIA[CODIGO],STOCKSANLUIS[[#This Row],[CODIGO]],INGRESO_MERCADERIA[INGRESO])</f>
        <v>0</v>
      </c>
      <c r="I2196" s="107">
        <f>SUMIF(SALIDA[CODIGO],STOCKSANLUIS[[#This Row],[CODIGO]],SALIDA[CANTIDAD])</f>
        <v>0</v>
      </c>
      <c r="J2196" s="107">
        <f>STOCKSANLUIS[[#This Row],[STOCK ALM1]]-STOCKSANLUIS[[#This Row],[SALIDA]]</f>
        <v>0</v>
      </c>
      <c r="K2196" s="107" t="str">
        <f>VLOOKUP(STOCKSANLUIS[[#This Row],[CODIGO]],CLASIFICACION[],6,FALSE)</f>
        <v>B</v>
      </c>
      <c r="L2196" s="107">
        <f>IFERROR(VLOOKUP(STOCKSANLUIS[[#This Row],[CODIGO]],STOCK_STARSOFT[],3,FALSE),0)</f>
        <v>0</v>
      </c>
      <c r="M2196" s="107" t="str">
        <f>IF(STOCKSANLUIS[[#This Row],[STOCK ACTUAL]]=STOCKSANLUIS[[#This Row],[STOCK_STARSOFT]],"SIN DIFERENCIA","DIFERENCIA")</f>
        <v>SIN DIFERENCIA</v>
      </c>
    </row>
    <row r="2197" spans="1:13" hidden="1" x14ac:dyDescent="0.25">
      <c r="A2197" s="151" t="s">
        <v>22458</v>
      </c>
      <c r="B2197" s="104" t="s">
        <v>22459</v>
      </c>
      <c r="C2197" s="105"/>
      <c r="D2197" s="89" t="s">
        <v>6</v>
      </c>
      <c r="E2197" s="107" t="str">
        <f>VLOOKUP(STOCKSANLUIS[[#This Row],[CODIGO]],FAMILIAS[],4,FALSE)</f>
        <v>TEMP BLUE</v>
      </c>
      <c r="F2197" s="107"/>
      <c r="G2197" s="107"/>
      <c r="H2197" s="107">
        <f>SUMIF(INGRESO_MERCADERIA[CODIGO],STOCKSANLUIS[[#This Row],[CODIGO]],INGRESO_MERCADERIA[INGRESO])</f>
        <v>0</v>
      </c>
      <c r="I2197" s="107">
        <f>SUMIF(SALIDA[CODIGO],STOCKSANLUIS[[#This Row],[CODIGO]],SALIDA[CANTIDAD])</f>
        <v>0</v>
      </c>
      <c r="J2197" s="107">
        <f>STOCKSANLUIS[[#This Row],[STOCK ALM1]]-STOCKSANLUIS[[#This Row],[SALIDA]]</f>
        <v>0</v>
      </c>
      <c r="K2197" s="107" t="str">
        <f>VLOOKUP(STOCKSANLUIS[[#This Row],[CODIGO]],CLASIFICACION[],6,FALSE)</f>
        <v>B</v>
      </c>
      <c r="L2197" s="107">
        <f>IFERROR(VLOOKUP(STOCKSANLUIS[[#This Row],[CODIGO]],STOCK_STARSOFT[],3,FALSE),0)</f>
        <v>0</v>
      </c>
      <c r="M2197" s="107" t="str">
        <f>IF(STOCKSANLUIS[[#This Row],[STOCK ACTUAL]]=STOCKSANLUIS[[#This Row],[STOCK_STARSOFT]],"SIN DIFERENCIA","DIFERENCIA")</f>
        <v>SIN DIFERENCIA</v>
      </c>
    </row>
    <row r="2198" spans="1:13" hidden="1" x14ac:dyDescent="0.25">
      <c r="A2198" s="151" t="s">
        <v>22460</v>
      </c>
      <c r="B2198" s="104" t="s">
        <v>22461</v>
      </c>
      <c r="C2198" s="105"/>
      <c r="D2198" s="89" t="s">
        <v>6</v>
      </c>
      <c r="E2198" s="107" t="str">
        <f>VLOOKUP(STOCKSANLUIS[[#This Row],[CODIGO]],FAMILIAS[],4,FALSE)</f>
        <v>TEMP BLUE</v>
      </c>
      <c r="F2198" s="107"/>
      <c r="G2198" s="107"/>
      <c r="H2198" s="107">
        <f>SUMIF(INGRESO_MERCADERIA[CODIGO],STOCKSANLUIS[[#This Row],[CODIGO]],INGRESO_MERCADERIA[INGRESO])</f>
        <v>0</v>
      </c>
      <c r="I2198" s="107">
        <f>SUMIF(SALIDA[CODIGO],STOCKSANLUIS[[#This Row],[CODIGO]],SALIDA[CANTIDAD])</f>
        <v>0</v>
      </c>
      <c r="J2198" s="107">
        <f>STOCKSANLUIS[[#This Row],[STOCK ALM1]]-STOCKSANLUIS[[#This Row],[SALIDA]]</f>
        <v>0</v>
      </c>
      <c r="K2198" s="107" t="str">
        <f>VLOOKUP(STOCKSANLUIS[[#This Row],[CODIGO]],CLASIFICACION[],6,FALSE)</f>
        <v>B</v>
      </c>
      <c r="L2198" s="107">
        <f>IFERROR(VLOOKUP(STOCKSANLUIS[[#This Row],[CODIGO]],STOCK_STARSOFT[],3,FALSE),0)</f>
        <v>0</v>
      </c>
      <c r="M2198" s="107" t="str">
        <f>IF(STOCKSANLUIS[[#This Row],[STOCK ACTUAL]]=STOCKSANLUIS[[#This Row],[STOCK_STARSOFT]],"SIN DIFERENCIA","DIFERENCIA")</f>
        <v>SIN DIFERENCIA</v>
      </c>
    </row>
    <row r="2199" spans="1:13" hidden="1" x14ac:dyDescent="0.25">
      <c r="A2199" s="151" t="s">
        <v>22462</v>
      </c>
      <c r="B2199" s="104" t="s">
        <v>22463</v>
      </c>
      <c r="C2199" s="105"/>
      <c r="D2199" s="89" t="s">
        <v>6</v>
      </c>
      <c r="E2199" s="107" t="str">
        <f>VLOOKUP(STOCKSANLUIS[[#This Row],[CODIGO]],FAMILIAS[],4,FALSE)</f>
        <v>TEMP BLUE</v>
      </c>
      <c r="F2199" s="107"/>
      <c r="G2199" s="107"/>
      <c r="H2199" s="107">
        <f>SUMIF(INGRESO_MERCADERIA[CODIGO],STOCKSANLUIS[[#This Row],[CODIGO]],INGRESO_MERCADERIA[INGRESO])</f>
        <v>0</v>
      </c>
      <c r="I2199" s="107">
        <f>SUMIF(SALIDA[CODIGO],STOCKSANLUIS[[#This Row],[CODIGO]],SALIDA[CANTIDAD])</f>
        <v>0</v>
      </c>
      <c r="J2199" s="107">
        <f>STOCKSANLUIS[[#This Row],[STOCK ALM1]]-STOCKSANLUIS[[#This Row],[SALIDA]]</f>
        <v>0</v>
      </c>
      <c r="K2199" s="107" t="str">
        <f>VLOOKUP(STOCKSANLUIS[[#This Row],[CODIGO]],CLASIFICACION[],6,FALSE)</f>
        <v>B</v>
      </c>
      <c r="L2199" s="107">
        <f>IFERROR(VLOOKUP(STOCKSANLUIS[[#This Row],[CODIGO]],STOCK_STARSOFT[],3,FALSE),0)</f>
        <v>0</v>
      </c>
      <c r="M2199" s="107" t="str">
        <f>IF(STOCKSANLUIS[[#This Row],[STOCK ACTUAL]]=STOCKSANLUIS[[#This Row],[STOCK_STARSOFT]],"SIN DIFERENCIA","DIFERENCIA")</f>
        <v>SIN DIFERENCIA</v>
      </c>
    </row>
    <row r="2200" spans="1:13" hidden="1" x14ac:dyDescent="0.25">
      <c r="A2200" s="151" t="s">
        <v>22464</v>
      </c>
      <c r="B2200" s="104" t="s">
        <v>22465</v>
      </c>
      <c r="C2200" s="105"/>
      <c r="D2200" s="89" t="s">
        <v>6</v>
      </c>
      <c r="E2200" s="107" t="str">
        <f>VLOOKUP(STOCKSANLUIS[[#This Row],[CODIGO]],FAMILIAS[],4,FALSE)</f>
        <v>TEMP BLUE</v>
      </c>
      <c r="F2200" s="107"/>
      <c r="G2200" s="107"/>
      <c r="H2200" s="107">
        <f>SUMIF(INGRESO_MERCADERIA[CODIGO],STOCKSANLUIS[[#This Row],[CODIGO]],INGRESO_MERCADERIA[INGRESO])</f>
        <v>0</v>
      </c>
      <c r="I2200" s="107">
        <f>SUMIF(SALIDA[CODIGO],STOCKSANLUIS[[#This Row],[CODIGO]],SALIDA[CANTIDAD])</f>
        <v>0</v>
      </c>
      <c r="J2200" s="107">
        <f>STOCKSANLUIS[[#This Row],[STOCK ALM1]]-STOCKSANLUIS[[#This Row],[SALIDA]]</f>
        <v>0</v>
      </c>
      <c r="K2200" s="107" t="str">
        <f>VLOOKUP(STOCKSANLUIS[[#This Row],[CODIGO]],CLASIFICACION[],6,FALSE)</f>
        <v>B</v>
      </c>
      <c r="L2200" s="107">
        <f>IFERROR(VLOOKUP(STOCKSANLUIS[[#This Row],[CODIGO]],STOCK_STARSOFT[],3,FALSE),0)</f>
        <v>0</v>
      </c>
      <c r="M2200" s="107" t="str">
        <f>IF(STOCKSANLUIS[[#This Row],[STOCK ACTUAL]]=STOCKSANLUIS[[#This Row],[STOCK_STARSOFT]],"SIN DIFERENCIA","DIFERENCIA")</f>
        <v>SIN DIFERENCIA</v>
      </c>
    </row>
    <row r="2201" spans="1:13" hidden="1" x14ac:dyDescent="0.25">
      <c r="A2201" s="151" t="s">
        <v>22466</v>
      </c>
      <c r="B2201" s="104" t="s">
        <v>22467</v>
      </c>
      <c r="C2201" s="105"/>
      <c r="D2201" s="89" t="s">
        <v>6</v>
      </c>
      <c r="E2201" s="107" t="str">
        <f>VLOOKUP(STOCKSANLUIS[[#This Row],[CODIGO]],FAMILIAS[],4,FALSE)</f>
        <v>TEMP BLUE</v>
      </c>
      <c r="F2201" s="107"/>
      <c r="G2201" s="107"/>
      <c r="H2201" s="107">
        <f>SUMIF(INGRESO_MERCADERIA[CODIGO],STOCKSANLUIS[[#This Row],[CODIGO]],INGRESO_MERCADERIA[INGRESO])</f>
        <v>0</v>
      </c>
      <c r="I2201" s="107">
        <f>SUMIF(SALIDA[CODIGO],STOCKSANLUIS[[#This Row],[CODIGO]],SALIDA[CANTIDAD])</f>
        <v>0</v>
      </c>
      <c r="J2201" s="107">
        <f>STOCKSANLUIS[[#This Row],[STOCK ALM1]]-STOCKSANLUIS[[#This Row],[SALIDA]]</f>
        <v>0</v>
      </c>
      <c r="K2201" s="107" t="str">
        <f>VLOOKUP(STOCKSANLUIS[[#This Row],[CODIGO]],CLASIFICACION[],6,FALSE)</f>
        <v>B</v>
      </c>
      <c r="L2201" s="107">
        <f>IFERROR(VLOOKUP(STOCKSANLUIS[[#This Row],[CODIGO]],STOCK_STARSOFT[],3,FALSE),0)</f>
        <v>0</v>
      </c>
      <c r="M2201" s="107" t="str">
        <f>IF(STOCKSANLUIS[[#This Row],[STOCK ACTUAL]]=STOCKSANLUIS[[#This Row],[STOCK_STARSOFT]],"SIN DIFERENCIA","DIFERENCIA")</f>
        <v>SIN DIFERENCIA</v>
      </c>
    </row>
    <row r="2202" spans="1:13" hidden="1" x14ac:dyDescent="0.25">
      <c r="A2202" s="151" t="s">
        <v>22468</v>
      </c>
      <c r="B2202" s="104" t="s">
        <v>22469</v>
      </c>
      <c r="C2202" s="105"/>
      <c r="D2202" s="89" t="s">
        <v>6</v>
      </c>
      <c r="E2202" s="107" t="str">
        <f>VLOOKUP(STOCKSANLUIS[[#This Row],[CODIGO]],FAMILIAS[],4,FALSE)</f>
        <v>TEMP BLUE</v>
      </c>
      <c r="F2202" s="107"/>
      <c r="G2202" s="107"/>
      <c r="H2202" s="107">
        <f>SUMIF(INGRESO_MERCADERIA[CODIGO],STOCKSANLUIS[[#This Row],[CODIGO]],INGRESO_MERCADERIA[INGRESO])</f>
        <v>0</v>
      </c>
      <c r="I2202" s="107">
        <f>SUMIF(SALIDA[CODIGO],STOCKSANLUIS[[#This Row],[CODIGO]],SALIDA[CANTIDAD])</f>
        <v>0</v>
      </c>
      <c r="J2202" s="107">
        <f>STOCKSANLUIS[[#This Row],[STOCK ALM1]]-STOCKSANLUIS[[#This Row],[SALIDA]]</f>
        <v>0</v>
      </c>
      <c r="K2202" s="107" t="str">
        <f>VLOOKUP(STOCKSANLUIS[[#This Row],[CODIGO]],CLASIFICACION[],6,FALSE)</f>
        <v>B</v>
      </c>
      <c r="L2202" s="107">
        <f>IFERROR(VLOOKUP(STOCKSANLUIS[[#This Row],[CODIGO]],STOCK_STARSOFT[],3,FALSE),0)</f>
        <v>0</v>
      </c>
      <c r="M2202" s="107" t="str">
        <f>IF(STOCKSANLUIS[[#This Row],[STOCK ACTUAL]]=STOCKSANLUIS[[#This Row],[STOCK_STARSOFT]],"SIN DIFERENCIA","DIFERENCIA")</f>
        <v>SIN DIFERENCIA</v>
      </c>
    </row>
    <row r="2203" spans="1:13" hidden="1" x14ac:dyDescent="0.25">
      <c r="A2203" s="151" t="s">
        <v>22470</v>
      </c>
      <c r="B2203" s="104" t="s">
        <v>22471</v>
      </c>
      <c r="C2203" s="105"/>
      <c r="D2203" s="89" t="s">
        <v>6</v>
      </c>
      <c r="E2203" s="107" t="str">
        <f>VLOOKUP(STOCKSANLUIS[[#This Row],[CODIGO]],FAMILIAS[],4,FALSE)</f>
        <v>TEMP BLUE</v>
      </c>
      <c r="F2203" s="107"/>
      <c r="G2203" s="107"/>
      <c r="H2203" s="107">
        <f>SUMIF(INGRESO_MERCADERIA[CODIGO],STOCKSANLUIS[[#This Row],[CODIGO]],INGRESO_MERCADERIA[INGRESO])</f>
        <v>0</v>
      </c>
      <c r="I2203" s="107">
        <f>SUMIF(SALIDA[CODIGO],STOCKSANLUIS[[#This Row],[CODIGO]],SALIDA[CANTIDAD])</f>
        <v>0</v>
      </c>
      <c r="J2203" s="107">
        <f>STOCKSANLUIS[[#This Row],[STOCK ALM1]]-STOCKSANLUIS[[#This Row],[SALIDA]]</f>
        <v>0</v>
      </c>
      <c r="K2203" s="107" t="str">
        <f>VLOOKUP(STOCKSANLUIS[[#This Row],[CODIGO]],CLASIFICACION[],6,FALSE)</f>
        <v>B</v>
      </c>
      <c r="L2203" s="107">
        <f>IFERROR(VLOOKUP(STOCKSANLUIS[[#This Row],[CODIGO]],STOCK_STARSOFT[],3,FALSE),0)</f>
        <v>0</v>
      </c>
      <c r="M2203" s="107" t="str">
        <f>IF(STOCKSANLUIS[[#This Row],[STOCK ACTUAL]]=STOCKSANLUIS[[#This Row],[STOCK_STARSOFT]],"SIN DIFERENCIA","DIFERENCIA")</f>
        <v>SIN DIFERENCIA</v>
      </c>
    </row>
    <row r="2204" spans="1:13" hidden="1" x14ac:dyDescent="0.25">
      <c r="A2204" s="151" t="s">
        <v>22472</v>
      </c>
      <c r="B2204" s="104" t="s">
        <v>22473</v>
      </c>
      <c r="C2204" s="105"/>
      <c r="D2204" s="89" t="s">
        <v>6</v>
      </c>
      <c r="E2204" s="107" t="str">
        <f>VLOOKUP(STOCKSANLUIS[[#This Row],[CODIGO]],FAMILIAS[],4,FALSE)</f>
        <v>TEMP BLUE</v>
      </c>
      <c r="F2204" s="107"/>
      <c r="G2204" s="107"/>
      <c r="H2204" s="107">
        <f>SUMIF(INGRESO_MERCADERIA[CODIGO],STOCKSANLUIS[[#This Row],[CODIGO]],INGRESO_MERCADERIA[INGRESO])</f>
        <v>0</v>
      </c>
      <c r="I2204" s="107">
        <f>SUMIF(SALIDA[CODIGO],STOCKSANLUIS[[#This Row],[CODIGO]],SALIDA[CANTIDAD])</f>
        <v>0</v>
      </c>
      <c r="J2204" s="107">
        <f>STOCKSANLUIS[[#This Row],[STOCK ALM1]]-STOCKSANLUIS[[#This Row],[SALIDA]]</f>
        <v>0</v>
      </c>
      <c r="K2204" s="107" t="str">
        <f>VLOOKUP(STOCKSANLUIS[[#This Row],[CODIGO]],CLASIFICACION[],6,FALSE)</f>
        <v>B</v>
      </c>
      <c r="L2204" s="107">
        <f>IFERROR(VLOOKUP(STOCKSANLUIS[[#This Row],[CODIGO]],STOCK_STARSOFT[],3,FALSE),0)</f>
        <v>0</v>
      </c>
      <c r="M2204" s="107" t="str">
        <f>IF(STOCKSANLUIS[[#This Row],[STOCK ACTUAL]]=STOCKSANLUIS[[#This Row],[STOCK_STARSOFT]],"SIN DIFERENCIA","DIFERENCIA")</f>
        <v>SIN DIFERENCIA</v>
      </c>
    </row>
    <row r="2205" spans="1:13" hidden="1" x14ac:dyDescent="0.25">
      <c r="A2205" s="151" t="s">
        <v>22474</v>
      </c>
      <c r="B2205" s="104" t="s">
        <v>22475</v>
      </c>
      <c r="C2205" s="105"/>
      <c r="D2205" s="89" t="s">
        <v>6</v>
      </c>
      <c r="E2205" s="107" t="str">
        <f>VLOOKUP(STOCKSANLUIS[[#This Row],[CODIGO]],FAMILIAS[],4,FALSE)</f>
        <v>TEMP BLUE</v>
      </c>
      <c r="F2205" s="107"/>
      <c r="G2205" s="107"/>
      <c r="H2205" s="107">
        <f>SUMIF(INGRESO_MERCADERIA[CODIGO],STOCKSANLUIS[[#This Row],[CODIGO]],INGRESO_MERCADERIA[INGRESO])</f>
        <v>0</v>
      </c>
      <c r="I2205" s="107">
        <f>SUMIF(SALIDA[CODIGO],STOCKSANLUIS[[#This Row],[CODIGO]],SALIDA[CANTIDAD])</f>
        <v>0</v>
      </c>
      <c r="J2205" s="107">
        <f>STOCKSANLUIS[[#This Row],[STOCK ALM1]]-STOCKSANLUIS[[#This Row],[SALIDA]]</f>
        <v>0</v>
      </c>
      <c r="K2205" s="107" t="str">
        <f>VLOOKUP(STOCKSANLUIS[[#This Row],[CODIGO]],CLASIFICACION[],6,FALSE)</f>
        <v>B</v>
      </c>
      <c r="L2205" s="107">
        <f>IFERROR(VLOOKUP(STOCKSANLUIS[[#This Row],[CODIGO]],STOCK_STARSOFT[],3,FALSE),0)</f>
        <v>0</v>
      </c>
      <c r="M2205" s="107" t="str">
        <f>IF(STOCKSANLUIS[[#This Row],[STOCK ACTUAL]]=STOCKSANLUIS[[#This Row],[STOCK_STARSOFT]],"SIN DIFERENCIA","DIFERENCIA")</f>
        <v>SIN DIFERENCIA</v>
      </c>
    </row>
    <row r="2206" spans="1:13" hidden="1" x14ac:dyDescent="0.25">
      <c r="A2206" s="151" t="s">
        <v>22476</v>
      </c>
      <c r="B2206" s="104" t="s">
        <v>22477</v>
      </c>
      <c r="C2206" s="105"/>
      <c r="D2206" s="89" t="s">
        <v>6</v>
      </c>
      <c r="E2206" s="107" t="str">
        <f>VLOOKUP(STOCKSANLUIS[[#This Row],[CODIGO]],FAMILIAS[],4,FALSE)</f>
        <v>TEMP BLUE</v>
      </c>
      <c r="F2206" s="107"/>
      <c r="G2206" s="107"/>
      <c r="H2206" s="107">
        <f>SUMIF(INGRESO_MERCADERIA[CODIGO],STOCKSANLUIS[[#This Row],[CODIGO]],INGRESO_MERCADERIA[INGRESO])</f>
        <v>0</v>
      </c>
      <c r="I2206" s="107">
        <f>SUMIF(SALIDA[CODIGO],STOCKSANLUIS[[#This Row],[CODIGO]],SALIDA[CANTIDAD])</f>
        <v>0</v>
      </c>
      <c r="J2206" s="107">
        <f>STOCKSANLUIS[[#This Row],[STOCK ALM1]]-STOCKSANLUIS[[#This Row],[SALIDA]]</f>
        <v>0</v>
      </c>
      <c r="K2206" s="107" t="str">
        <f>VLOOKUP(STOCKSANLUIS[[#This Row],[CODIGO]],CLASIFICACION[],6,FALSE)</f>
        <v>B</v>
      </c>
      <c r="L2206" s="107">
        <f>IFERROR(VLOOKUP(STOCKSANLUIS[[#This Row],[CODIGO]],STOCK_STARSOFT[],3,FALSE),0)</f>
        <v>0</v>
      </c>
      <c r="M2206" s="107" t="str">
        <f>IF(STOCKSANLUIS[[#This Row],[STOCK ACTUAL]]=STOCKSANLUIS[[#This Row],[STOCK_STARSOFT]],"SIN DIFERENCIA","DIFERENCIA")</f>
        <v>SIN DIFERENCIA</v>
      </c>
    </row>
    <row r="2207" spans="1:13" hidden="1" x14ac:dyDescent="0.25">
      <c r="A2207" s="151" t="s">
        <v>22478</v>
      </c>
      <c r="B2207" s="104" t="s">
        <v>22479</v>
      </c>
      <c r="C2207" s="105"/>
      <c r="D2207" s="89" t="s">
        <v>6</v>
      </c>
      <c r="E2207" s="107" t="str">
        <f>VLOOKUP(STOCKSANLUIS[[#This Row],[CODIGO]],FAMILIAS[],4,FALSE)</f>
        <v>TEMP BLUE</v>
      </c>
      <c r="F2207" s="107"/>
      <c r="G2207" s="107"/>
      <c r="H2207" s="107">
        <f>SUMIF(INGRESO_MERCADERIA[CODIGO],STOCKSANLUIS[[#This Row],[CODIGO]],INGRESO_MERCADERIA[INGRESO])</f>
        <v>0</v>
      </c>
      <c r="I2207" s="107">
        <f>SUMIF(SALIDA[CODIGO],STOCKSANLUIS[[#This Row],[CODIGO]],SALIDA[CANTIDAD])</f>
        <v>0</v>
      </c>
      <c r="J2207" s="107">
        <f>STOCKSANLUIS[[#This Row],[STOCK ALM1]]-STOCKSANLUIS[[#This Row],[SALIDA]]</f>
        <v>0</v>
      </c>
      <c r="K2207" s="107" t="str">
        <f>VLOOKUP(STOCKSANLUIS[[#This Row],[CODIGO]],CLASIFICACION[],6,FALSE)</f>
        <v>B</v>
      </c>
      <c r="L2207" s="107">
        <f>IFERROR(VLOOKUP(STOCKSANLUIS[[#This Row],[CODIGO]],STOCK_STARSOFT[],3,FALSE),0)</f>
        <v>0</v>
      </c>
      <c r="M2207" s="107" t="str">
        <f>IF(STOCKSANLUIS[[#This Row],[STOCK ACTUAL]]=STOCKSANLUIS[[#This Row],[STOCK_STARSOFT]],"SIN DIFERENCIA","DIFERENCIA")</f>
        <v>SIN DIFERENCIA</v>
      </c>
    </row>
    <row r="2208" spans="1:13" hidden="1" x14ac:dyDescent="0.25">
      <c r="A2208" s="151" t="s">
        <v>22480</v>
      </c>
      <c r="B2208" s="104" t="s">
        <v>22481</v>
      </c>
      <c r="C2208" s="105"/>
      <c r="D2208" s="89" t="s">
        <v>6</v>
      </c>
      <c r="E2208" s="107" t="str">
        <f>VLOOKUP(STOCKSANLUIS[[#This Row],[CODIGO]],FAMILIAS[],4,FALSE)</f>
        <v>TEMP BLUE</v>
      </c>
      <c r="F2208" s="107"/>
      <c r="G2208" s="107"/>
      <c r="H2208" s="107">
        <f>SUMIF(INGRESO_MERCADERIA[CODIGO],STOCKSANLUIS[[#This Row],[CODIGO]],INGRESO_MERCADERIA[INGRESO])</f>
        <v>0</v>
      </c>
      <c r="I2208" s="107">
        <f>SUMIF(SALIDA[CODIGO],STOCKSANLUIS[[#This Row],[CODIGO]],SALIDA[CANTIDAD])</f>
        <v>0</v>
      </c>
      <c r="J2208" s="107">
        <f>STOCKSANLUIS[[#This Row],[STOCK ALM1]]-STOCKSANLUIS[[#This Row],[SALIDA]]</f>
        <v>0</v>
      </c>
      <c r="K2208" s="107" t="str">
        <f>VLOOKUP(STOCKSANLUIS[[#This Row],[CODIGO]],CLASIFICACION[],6,FALSE)</f>
        <v>B</v>
      </c>
      <c r="L2208" s="107">
        <f>IFERROR(VLOOKUP(STOCKSANLUIS[[#This Row],[CODIGO]],STOCK_STARSOFT[],3,FALSE),0)</f>
        <v>0</v>
      </c>
      <c r="M2208" s="107" t="str">
        <f>IF(STOCKSANLUIS[[#This Row],[STOCK ACTUAL]]=STOCKSANLUIS[[#This Row],[STOCK_STARSOFT]],"SIN DIFERENCIA","DIFERENCIA")</f>
        <v>SIN DIFERENCIA</v>
      </c>
    </row>
    <row r="2209" spans="1:13" hidden="1" x14ac:dyDescent="0.25">
      <c r="A2209" s="151" t="s">
        <v>22482</v>
      </c>
      <c r="B2209" s="104" t="s">
        <v>22483</v>
      </c>
      <c r="C2209" s="105"/>
      <c r="D2209" s="89" t="s">
        <v>6</v>
      </c>
      <c r="E2209" s="107" t="str">
        <f>VLOOKUP(STOCKSANLUIS[[#This Row],[CODIGO]],FAMILIAS[],4,FALSE)</f>
        <v>TEMP BLUE</v>
      </c>
      <c r="F2209" s="107"/>
      <c r="G2209" s="107"/>
      <c r="H2209" s="107">
        <f>SUMIF(INGRESO_MERCADERIA[CODIGO],STOCKSANLUIS[[#This Row],[CODIGO]],INGRESO_MERCADERIA[INGRESO])</f>
        <v>0</v>
      </c>
      <c r="I2209" s="107">
        <f>SUMIF(SALIDA[CODIGO],STOCKSANLUIS[[#This Row],[CODIGO]],SALIDA[CANTIDAD])</f>
        <v>0</v>
      </c>
      <c r="J2209" s="107">
        <f>STOCKSANLUIS[[#This Row],[STOCK ALM1]]-STOCKSANLUIS[[#This Row],[SALIDA]]</f>
        <v>0</v>
      </c>
      <c r="K2209" s="107" t="str">
        <f>VLOOKUP(STOCKSANLUIS[[#This Row],[CODIGO]],CLASIFICACION[],6,FALSE)</f>
        <v>B</v>
      </c>
      <c r="L2209" s="107">
        <f>IFERROR(VLOOKUP(STOCKSANLUIS[[#This Row],[CODIGO]],STOCK_STARSOFT[],3,FALSE),0)</f>
        <v>0</v>
      </c>
      <c r="M2209" s="107" t="str">
        <f>IF(STOCKSANLUIS[[#This Row],[STOCK ACTUAL]]=STOCKSANLUIS[[#This Row],[STOCK_STARSOFT]],"SIN DIFERENCIA","DIFERENCIA")</f>
        <v>SIN DIFERENCIA</v>
      </c>
    </row>
    <row r="2210" spans="1:13" hidden="1" x14ac:dyDescent="0.25">
      <c r="A2210" s="151" t="s">
        <v>22484</v>
      </c>
      <c r="B2210" s="104" t="s">
        <v>22485</v>
      </c>
      <c r="C2210" s="105"/>
      <c r="D2210" s="89" t="s">
        <v>6</v>
      </c>
      <c r="E2210" s="107" t="str">
        <f>VLOOKUP(STOCKSANLUIS[[#This Row],[CODIGO]],FAMILIAS[],4,FALSE)</f>
        <v>TEMP BLUE</v>
      </c>
      <c r="F2210" s="107"/>
      <c r="G2210" s="107"/>
      <c r="H2210" s="107">
        <f>SUMIF(INGRESO_MERCADERIA[CODIGO],STOCKSANLUIS[[#This Row],[CODIGO]],INGRESO_MERCADERIA[INGRESO])</f>
        <v>0</v>
      </c>
      <c r="I2210" s="107">
        <f>SUMIF(SALIDA[CODIGO],STOCKSANLUIS[[#This Row],[CODIGO]],SALIDA[CANTIDAD])</f>
        <v>0</v>
      </c>
      <c r="J2210" s="107">
        <f>STOCKSANLUIS[[#This Row],[STOCK ALM1]]-STOCKSANLUIS[[#This Row],[SALIDA]]</f>
        <v>0</v>
      </c>
      <c r="K2210" s="107" t="str">
        <f>VLOOKUP(STOCKSANLUIS[[#This Row],[CODIGO]],CLASIFICACION[],6,FALSE)</f>
        <v>B</v>
      </c>
      <c r="L2210" s="107">
        <f>IFERROR(VLOOKUP(STOCKSANLUIS[[#This Row],[CODIGO]],STOCK_STARSOFT[],3,FALSE),0)</f>
        <v>0</v>
      </c>
      <c r="M2210" s="107" t="str">
        <f>IF(STOCKSANLUIS[[#This Row],[STOCK ACTUAL]]=STOCKSANLUIS[[#This Row],[STOCK_STARSOFT]],"SIN DIFERENCIA","DIFERENCIA")</f>
        <v>SIN DIFERENCIA</v>
      </c>
    </row>
    <row r="2211" spans="1:13" hidden="1" x14ac:dyDescent="0.25">
      <c r="A2211" s="151" t="s">
        <v>22486</v>
      </c>
      <c r="B2211" s="104" t="s">
        <v>22487</v>
      </c>
      <c r="C2211" s="105"/>
      <c r="D2211" s="89" t="s">
        <v>6</v>
      </c>
      <c r="E2211" s="107" t="str">
        <f>VLOOKUP(STOCKSANLUIS[[#This Row],[CODIGO]],FAMILIAS[],4,FALSE)</f>
        <v>TEMP BLUE</v>
      </c>
      <c r="F2211" s="107"/>
      <c r="G2211" s="107"/>
      <c r="H2211" s="107">
        <f>SUMIF(INGRESO_MERCADERIA[CODIGO],STOCKSANLUIS[[#This Row],[CODIGO]],INGRESO_MERCADERIA[INGRESO])</f>
        <v>0</v>
      </c>
      <c r="I2211" s="107">
        <f>SUMIF(SALIDA[CODIGO],STOCKSANLUIS[[#This Row],[CODIGO]],SALIDA[CANTIDAD])</f>
        <v>0</v>
      </c>
      <c r="J2211" s="107">
        <f>STOCKSANLUIS[[#This Row],[STOCK ALM1]]-STOCKSANLUIS[[#This Row],[SALIDA]]</f>
        <v>0</v>
      </c>
      <c r="K2211" s="107" t="str">
        <f>VLOOKUP(STOCKSANLUIS[[#This Row],[CODIGO]],CLASIFICACION[],6,FALSE)</f>
        <v>B</v>
      </c>
      <c r="L2211" s="107">
        <f>IFERROR(VLOOKUP(STOCKSANLUIS[[#This Row],[CODIGO]],STOCK_STARSOFT[],3,FALSE),0)</f>
        <v>0</v>
      </c>
      <c r="M2211" s="107" t="str">
        <f>IF(STOCKSANLUIS[[#This Row],[STOCK ACTUAL]]=STOCKSANLUIS[[#This Row],[STOCK_STARSOFT]],"SIN DIFERENCIA","DIFERENCIA")</f>
        <v>SIN DIFERENCIA</v>
      </c>
    </row>
    <row r="2212" spans="1:13" hidden="1" x14ac:dyDescent="0.25">
      <c r="A2212" s="151" t="s">
        <v>22488</v>
      </c>
      <c r="B2212" s="104" t="s">
        <v>22489</v>
      </c>
      <c r="C2212" s="105"/>
      <c r="D2212" s="89" t="s">
        <v>6</v>
      </c>
      <c r="E2212" s="107" t="str">
        <f>VLOOKUP(STOCKSANLUIS[[#This Row],[CODIGO]],FAMILIAS[],4,FALSE)</f>
        <v>TEMP BLUE</v>
      </c>
      <c r="F2212" s="107"/>
      <c r="G2212" s="107"/>
      <c r="H2212" s="107">
        <f>SUMIF(INGRESO_MERCADERIA[CODIGO],STOCKSANLUIS[[#This Row],[CODIGO]],INGRESO_MERCADERIA[INGRESO])</f>
        <v>0</v>
      </c>
      <c r="I2212" s="107">
        <f>SUMIF(SALIDA[CODIGO],STOCKSANLUIS[[#This Row],[CODIGO]],SALIDA[CANTIDAD])</f>
        <v>0</v>
      </c>
      <c r="J2212" s="107">
        <f>STOCKSANLUIS[[#This Row],[STOCK ALM1]]-STOCKSANLUIS[[#This Row],[SALIDA]]</f>
        <v>0</v>
      </c>
      <c r="K2212" s="107" t="str">
        <f>VLOOKUP(STOCKSANLUIS[[#This Row],[CODIGO]],CLASIFICACION[],6,FALSE)</f>
        <v>B</v>
      </c>
      <c r="L2212" s="107">
        <f>IFERROR(VLOOKUP(STOCKSANLUIS[[#This Row],[CODIGO]],STOCK_STARSOFT[],3,FALSE),0)</f>
        <v>0</v>
      </c>
      <c r="M2212" s="107" t="str">
        <f>IF(STOCKSANLUIS[[#This Row],[STOCK ACTUAL]]=STOCKSANLUIS[[#This Row],[STOCK_STARSOFT]],"SIN DIFERENCIA","DIFERENCIA")</f>
        <v>SIN DIFERENCIA</v>
      </c>
    </row>
    <row r="2213" spans="1:13" hidden="1" x14ac:dyDescent="0.25">
      <c r="A2213" s="151" t="s">
        <v>22490</v>
      </c>
      <c r="B2213" s="104" t="s">
        <v>22491</v>
      </c>
      <c r="C2213" s="105"/>
      <c r="D2213" s="89" t="s">
        <v>6</v>
      </c>
      <c r="E2213" s="107" t="str">
        <f>VLOOKUP(STOCKSANLUIS[[#This Row],[CODIGO]],FAMILIAS[],4,FALSE)</f>
        <v>TEMP BLUE</v>
      </c>
      <c r="F2213" s="107"/>
      <c r="G2213" s="107"/>
      <c r="H2213" s="107">
        <f>SUMIF(INGRESO_MERCADERIA[CODIGO],STOCKSANLUIS[[#This Row],[CODIGO]],INGRESO_MERCADERIA[INGRESO])</f>
        <v>0</v>
      </c>
      <c r="I2213" s="107">
        <f>SUMIF(SALIDA[CODIGO],STOCKSANLUIS[[#This Row],[CODIGO]],SALIDA[CANTIDAD])</f>
        <v>0</v>
      </c>
      <c r="J2213" s="107">
        <f>STOCKSANLUIS[[#This Row],[STOCK ALM1]]-STOCKSANLUIS[[#This Row],[SALIDA]]</f>
        <v>0</v>
      </c>
      <c r="K2213" s="107" t="str">
        <f>VLOOKUP(STOCKSANLUIS[[#This Row],[CODIGO]],CLASIFICACION[],6,FALSE)</f>
        <v>B</v>
      </c>
      <c r="L2213" s="107">
        <f>IFERROR(VLOOKUP(STOCKSANLUIS[[#This Row],[CODIGO]],STOCK_STARSOFT[],3,FALSE),0)</f>
        <v>0</v>
      </c>
      <c r="M2213" s="107" t="str">
        <f>IF(STOCKSANLUIS[[#This Row],[STOCK ACTUAL]]=STOCKSANLUIS[[#This Row],[STOCK_STARSOFT]],"SIN DIFERENCIA","DIFERENCIA")</f>
        <v>SIN DIFERENCIA</v>
      </c>
    </row>
    <row r="2214" spans="1:13" hidden="1" x14ac:dyDescent="0.25">
      <c r="A2214" s="151" t="s">
        <v>22492</v>
      </c>
      <c r="B2214" s="104" t="s">
        <v>22493</v>
      </c>
      <c r="C2214" s="105"/>
      <c r="D2214" s="89" t="s">
        <v>6</v>
      </c>
      <c r="E2214" s="107" t="str">
        <f>VLOOKUP(STOCKSANLUIS[[#This Row],[CODIGO]],FAMILIAS[],4,FALSE)</f>
        <v>TEMP BLUE</v>
      </c>
      <c r="F2214" s="107"/>
      <c r="G2214" s="107"/>
      <c r="H2214" s="107">
        <f>SUMIF(INGRESO_MERCADERIA[CODIGO],STOCKSANLUIS[[#This Row],[CODIGO]],INGRESO_MERCADERIA[INGRESO])</f>
        <v>0</v>
      </c>
      <c r="I2214" s="107">
        <f>SUMIF(SALIDA[CODIGO],STOCKSANLUIS[[#This Row],[CODIGO]],SALIDA[CANTIDAD])</f>
        <v>0</v>
      </c>
      <c r="J2214" s="107">
        <f>STOCKSANLUIS[[#This Row],[STOCK ALM1]]-STOCKSANLUIS[[#This Row],[SALIDA]]</f>
        <v>0</v>
      </c>
      <c r="K2214" s="107" t="str">
        <f>VLOOKUP(STOCKSANLUIS[[#This Row],[CODIGO]],CLASIFICACION[],6,FALSE)</f>
        <v>B</v>
      </c>
      <c r="L2214" s="107">
        <f>IFERROR(VLOOKUP(STOCKSANLUIS[[#This Row],[CODIGO]],STOCK_STARSOFT[],3,FALSE),0)</f>
        <v>0</v>
      </c>
      <c r="M2214" s="107" t="str">
        <f>IF(STOCKSANLUIS[[#This Row],[STOCK ACTUAL]]=STOCKSANLUIS[[#This Row],[STOCK_STARSOFT]],"SIN DIFERENCIA","DIFERENCIA")</f>
        <v>SIN DIFERENCIA</v>
      </c>
    </row>
    <row r="2215" spans="1:13" hidden="1" x14ac:dyDescent="0.25">
      <c r="A2215" s="151" t="s">
        <v>22494</v>
      </c>
      <c r="B2215" s="104" t="s">
        <v>22495</v>
      </c>
      <c r="C2215" s="105"/>
      <c r="D2215" s="89" t="s">
        <v>6</v>
      </c>
      <c r="E2215" s="107" t="str">
        <f>VLOOKUP(STOCKSANLUIS[[#This Row],[CODIGO]],FAMILIAS[],4,FALSE)</f>
        <v>TEMP BLUE</v>
      </c>
      <c r="F2215" s="107"/>
      <c r="G2215" s="107"/>
      <c r="H2215" s="107">
        <f>SUMIF(INGRESO_MERCADERIA[CODIGO],STOCKSANLUIS[[#This Row],[CODIGO]],INGRESO_MERCADERIA[INGRESO])</f>
        <v>0</v>
      </c>
      <c r="I2215" s="107">
        <f>SUMIF(SALIDA[CODIGO],STOCKSANLUIS[[#This Row],[CODIGO]],SALIDA[CANTIDAD])</f>
        <v>0</v>
      </c>
      <c r="J2215" s="107">
        <f>STOCKSANLUIS[[#This Row],[STOCK ALM1]]-STOCKSANLUIS[[#This Row],[SALIDA]]</f>
        <v>0</v>
      </c>
      <c r="K2215" s="107" t="str">
        <f>VLOOKUP(STOCKSANLUIS[[#This Row],[CODIGO]],CLASIFICACION[],6,FALSE)</f>
        <v>B</v>
      </c>
      <c r="L2215" s="107">
        <f>IFERROR(VLOOKUP(STOCKSANLUIS[[#This Row],[CODIGO]],STOCK_STARSOFT[],3,FALSE),0)</f>
        <v>0</v>
      </c>
      <c r="M2215" s="107" t="str">
        <f>IF(STOCKSANLUIS[[#This Row],[STOCK ACTUAL]]=STOCKSANLUIS[[#This Row],[STOCK_STARSOFT]],"SIN DIFERENCIA","DIFERENCIA")</f>
        <v>SIN DIFERENCIA</v>
      </c>
    </row>
    <row r="2216" spans="1:13" hidden="1" x14ac:dyDescent="0.25">
      <c r="A2216" s="151" t="s">
        <v>22496</v>
      </c>
      <c r="B2216" s="104" t="s">
        <v>22497</v>
      </c>
      <c r="C2216" s="105"/>
      <c r="D2216" s="89" t="s">
        <v>6</v>
      </c>
      <c r="E2216" s="107" t="str">
        <f>VLOOKUP(STOCKSANLUIS[[#This Row],[CODIGO]],FAMILIAS[],4,FALSE)</f>
        <v>TEMP BLUE</v>
      </c>
      <c r="F2216" s="107"/>
      <c r="G2216" s="107"/>
      <c r="H2216" s="107">
        <f>SUMIF(INGRESO_MERCADERIA[CODIGO],STOCKSANLUIS[[#This Row],[CODIGO]],INGRESO_MERCADERIA[INGRESO])</f>
        <v>0</v>
      </c>
      <c r="I2216" s="107">
        <f>SUMIF(SALIDA[CODIGO],STOCKSANLUIS[[#This Row],[CODIGO]],SALIDA[CANTIDAD])</f>
        <v>0</v>
      </c>
      <c r="J2216" s="107">
        <f>STOCKSANLUIS[[#This Row],[STOCK ALM1]]-STOCKSANLUIS[[#This Row],[SALIDA]]</f>
        <v>0</v>
      </c>
      <c r="K2216" s="107" t="str">
        <f>VLOOKUP(STOCKSANLUIS[[#This Row],[CODIGO]],CLASIFICACION[],6,FALSE)</f>
        <v>B</v>
      </c>
      <c r="L2216" s="107">
        <f>IFERROR(VLOOKUP(STOCKSANLUIS[[#This Row],[CODIGO]],STOCK_STARSOFT[],3,FALSE),0)</f>
        <v>0</v>
      </c>
      <c r="M2216" s="107" t="str">
        <f>IF(STOCKSANLUIS[[#This Row],[STOCK ACTUAL]]=STOCKSANLUIS[[#This Row],[STOCK_STARSOFT]],"SIN DIFERENCIA","DIFERENCIA")</f>
        <v>SIN DIFERENCIA</v>
      </c>
    </row>
    <row r="2217" spans="1:13" hidden="1" x14ac:dyDescent="0.25">
      <c r="A2217" s="151" t="s">
        <v>22498</v>
      </c>
      <c r="B2217" s="104" t="s">
        <v>22499</v>
      </c>
      <c r="C2217" s="105"/>
      <c r="D2217" s="89" t="s">
        <v>6</v>
      </c>
      <c r="E2217" s="107" t="str">
        <f>VLOOKUP(STOCKSANLUIS[[#This Row],[CODIGO]],FAMILIAS[],4,FALSE)</f>
        <v>TEMP BLUE</v>
      </c>
      <c r="F2217" s="107"/>
      <c r="G2217" s="107"/>
      <c r="H2217" s="107">
        <f>SUMIF(INGRESO_MERCADERIA[CODIGO],STOCKSANLUIS[[#This Row],[CODIGO]],INGRESO_MERCADERIA[INGRESO])</f>
        <v>0</v>
      </c>
      <c r="I2217" s="107">
        <f>SUMIF(SALIDA[CODIGO],STOCKSANLUIS[[#This Row],[CODIGO]],SALIDA[CANTIDAD])</f>
        <v>0</v>
      </c>
      <c r="J2217" s="107">
        <f>STOCKSANLUIS[[#This Row],[STOCK ALM1]]-STOCKSANLUIS[[#This Row],[SALIDA]]</f>
        <v>0</v>
      </c>
      <c r="K2217" s="107" t="str">
        <f>VLOOKUP(STOCKSANLUIS[[#This Row],[CODIGO]],CLASIFICACION[],6,FALSE)</f>
        <v>B</v>
      </c>
      <c r="L2217" s="107">
        <f>IFERROR(VLOOKUP(STOCKSANLUIS[[#This Row],[CODIGO]],STOCK_STARSOFT[],3,FALSE),0)</f>
        <v>0</v>
      </c>
      <c r="M2217" s="107" t="str">
        <f>IF(STOCKSANLUIS[[#This Row],[STOCK ACTUAL]]=STOCKSANLUIS[[#This Row],[STOCK_STARSOFT]],"SIN DIFERENCIA","DIFERENCIA")</f>
        <v>SIN DIFERENCIA</v>
      </c>
    </row>
    <row r="2218" spans="1:13" hidden="1" x14ac:dyDescent="0.25">
      <c r="A2218" s="151" t="s">
        <v>22500</v>
      </c>
      <c r="B2218" s="104" t="s">
        <v>22501</v>
      </c>
      <c r="C2218" s="105"/>
      <c r="D2218" s="89" t="s">
        <v>6</v>
      </c>
      <c r="E2218" s="107" t="str">
        <f>VLOOKUP(STOCKSANLUIS[[#This Row],[CODIGO]],FAMILIAS[],4,FALSE)</f>
        <v>TEMP BLUE</v>
      </c>
      <c r="F2218" s="107"/>
      <c r="G2218" s="107"/>
      <c r="H2218" s="107">
        <f>SUMIF(INGRESO_MERCADERIA[CODIGO],STOCKSANLUIS[[#This Row],[CODIGO]],INGRESO_MERCADERIA[INGRESO])</f>
        <v>0</v>
      </c>
      <c r="I2218" s="107">
        <f>SUMIF(SALIDA[CODIGO],STOCKSANLUIS[[#This Row],[CODIGO]],SALIDA[CANTIDAD])</f>
        <v>0</v>
      </c>
      <c r="J2218" s="107">
        <f>STOCKSANLUIS[[#This Row],[STOCK ALM1]]-STOCKSANLUIS[[#This Row],[SALIDA]]</f>
        <v>0</v>
      </c>
      <c r="K2218" s="107" t="str">
        <f>VLOOKUP(STOCKSANLUIS[[#This Row],[CODIGO]],CLASIFICACION[],6,FALSE)</f>
        <v>B</v>
      </c>
      <c r="L2218" s="107">
        <f>IFERROR(VLOOKUP(STOCKSANLUIS[[#This Row],[CODIGO]],STOCK_STARSOFT[],3,FALSE),0)</f>
        <v>0</v>
      </c>
      <c r="M2218" s="107" t="str">
        <f>IF(STOCKSANLUIS[[#This Row],[STOCK ACTUAL]]=STOCKSANLUIS[[#This Row],[STOCK_STARSOFT]],"SIN DIFERENCIA","DIFERENCIA")</f>
        <v>SIN DIFERENCIA</v>
      </c>
    </row>
    <row r="2219" spans="1:13" hidden="1" x14ac:dyDescent="0.25">
      <c r="A2219" s="151" t="s">
        <v>22502</v>
      </c>
      <c r="B2219" s="104" t="s">
        <v>22503</v>
      </c>
      <c r="C2219" s="105"/>
      <c r="D2219" s="89" t="s">
        <v>6</v>
      </c>
      <c r="E2219" s="107" t="str">
        <f>VLOOKUP(STOCKSANLUIS[[#This Row],[CODIGO]],FAMILIAS[],4,FALSE)</f>
        <v>TEMP BLUE</v>
      </c>
      <c r="F2219" s="107"/>
      <c r="G2219" s="107"/>
      <c r="H2219" s="107">
        <f>SUMIF(INGRESO_MERCADERIA[CODIGO],STOCKSANLUIS[[#This Row],[CODIGO]],INGRESO_MERCADERIA[INGRESO])</f>
        <v>0</v>
      </c>
      <c r="I2219" s="107">
        <f>SUMIF(SALIDA[CODIGO],STOCKSANLUIS[[#This Row],[CODIGO]],SALIDA[CANTIDAD])</f>
        <v>0</v>
      </c>
      <c r="J2219" s="107">
        <f>STOCKSANLUIS[[#This Row],[STOCK ALM1]]-STOCKSANLUIS[[#This Row],[SALIDA]]</f>
        <v>0</v>
      </c>
      <c r="K2219" s="107" t="str">
        <f>VLOOKUP(STOCKSANLUIS[[#This Row],[CODIGO]],CLASIFICACION[],6,FALSE)</f>
        <v>B</v>
      </c>
      <c r="L2219" s="107">
        <f>IFERROR(VLOOKUP(STOCKSANLUIS[[#This Row],[CODIGO]],STOCK_STARSOFT[],3,FALSE),0)</f>
        <v>0</v>
      </c>
      <c r="M2219" s="107" t="str">
        <f>IF(STOCKSANLUIS[[#This Row],[STOCK ACTUAL]]=STOCKSANLUIS[[#This Row],[STOCK_STARSOFT]],"SIN DIFERENCIA","DIFERENCIA")</f>
        <v>SIN DIFERENCIA</v>
      </c>
    </row>
    <row r="2220" spans="1:13" hidden="1" x14ac:dyDescent="0.25">
      <c r="A2220" s="151" t="s">
        <v>22504</v>
      </c>
      <c r="B2220" s="104" t="s">
        <v>22505</v>
      </c>
      <c r="C2220" s="105"/>
      <c r="D2220" s="89" t="s">
        <v>6</v>
      </c>
      <c r="E2220" s="107" t="str">
        <f>VLOOKUP(STOCKSANLUIS[[#This Row],[CODIGO]],FAMILIAS[],4,FALSE)</f>
        <v>TEMP BLUE</v>
      </c>
      <c r="F2220" s="107"/>
      <c r="G2220" s="107"/>
      <c r="H2220" s="107">
        <f>SUMIF(INGRESO_MERCADERIA[CODIGO],STOCKSANLUIS[[#This Row],[CODIGO]],INGRESO_MERCADERIA[INGRESO])</f>
        <v>0</v>
      </c>
      <c r="I2220" s="107">
        <f>SUMIF(SALIDA[CODIGO],STOCKSANLUIS[[#This Row],[CODIGO]],SALIDA[CANTIDAD])</f>
        <v>0</v>
      </c>
      <c r="J2220" s="107">
        <f>STOCKSANLUIS[[#This Row],[STOCK ALM1]]-STOCKSANLUIS[[#This Row],[SALIDA]]</f>
        <v>0</v>
      </c>
      <c r="K2220" s="107" t="str">
        <f>VLOOKUP(STOCKSANLUIS[[#This Row],[CODIGO]],CLASIFICACION[],6,FALSE)</f>
        <v>B</v>
      </c>
      <c r="L2220" s="107">
        <f>IFERROR(VLOOKUP(STOCKSANLUIS[[#This Row],[CODIGO]],STOCK_STARSOFT[],3,FALSE),0)</f>
        <v>0</v>
      </c>
      <c r="M2220" s="107" t="str">
        <f>IF(STOCKSANLUIS[[#This Row],[STOCK ACTUAL]]=STOCKSANLUIS[[#This Row],[STOCK_STARSOFT]],"SIN DIFERENCIA","DIFERENCIA")</f>
        <v>SIN DIFERENCIA</v>
      </c>
    </row>
    <row r="2221" spans="1:13" hidden="1" x14ac:dyDescent="0.25">
      <c r="A2221" s="151" t="s">
        <v>22506</v>
      </c>
      <c r="B2221" s="104" t="s">
        <v>22507</v>
      </c>
      <c r="C2221" s="105"/>
      <c r="D2221" s="89" t="s">
        <v>6</v>
      </c>
      <c r="E2221" s="107" t="str">
        <f>VLOOKUP(STOCKSANLUIS[[#This Row],[CODIGO]],FAMILIAS[],4,FALSE)</f>
        <v>TEMP BLUE</v>
      </c>
      <c r="F2221" s="107"/>
      <c r="G2221" s="107"/>
      <c r="H2221" s="107">
        <f>SUMIF(INGRESO_MERCADERIA[CODIGO],STOCKSANLUIS[[#This Row],[CODIGO]],INGRESO_MERCADERIA[INGRESO])</f>
        <v>0</v>
      </c>
      <c r="I2221" s="107">
        <f>SUMIF(SALIDA[CODIGO],STOCKSANLUIS[[#This Row],[CODIGO]],SALIDA[CANTIDAD])</f>
        <v>0</v>
      </c>
      <c r="J2221" s="107">
        <f>STOCKSANLUIS[[#This Row],[STOCK ALM1]]-STOCKSANLUIS[[#This Row],[SALIDA]]</f>
        <v>0</v>
      </c>
      <c r="K2221" s="107" t="str">
        <f>VLOOKUP(STOCKSANLUIS[[#This Row],[CODIGO]],CLASIFICACION[],6,FALSE)</f>
        <v>B</v>
      </c>
      <c r="L2221" s="107">
        <f>IFERROR(VLOOKUP(STOCKSANLUIS[[#This Row],[CODIGO]],STOCK_STARSOFT[],3,FALSE),0)</f>
        <v>0</v>
      </c>
      <c r="M2221" s="107" t="str">
        <f>IF(STOCKSANLUIS[[#This Row],[STOCK ACTUAL]]=STOCKSANLUIS[[#This Row],[STOCK_STARSOFT]],"SIN DIFERENCIA","DIFERENCIA")</f>
        <v>SIN DIFERENCIA</v>
      </c>
    </row>
    <row r="2222" spans="1:13" hidden="1" x14ac:dyDescent="0.25">
      <c r="A2222" s="151" t="s">
        <v>22508</v>
      </c>
      <c r="B2222" s="104" t="s">
        <v>22509</v>
      </c>
      <c r="C2222" s="105"/>
      <c r="D2222" s="89" t="s">
        <v>6</v>
      </c>
      <c r="E2222" s="107" t="str">
        <f>VLOOKUP(STOCKSANLUIS[[#This Row],[CODIGO]],FAMILIAS[],4,FALSE)</f>
        <v>TEMP BLUE</v>
      </c>
      <c r="F2222" s="107"/>
      <c r="G2222" s="107"/>
      <c r="H2222" s="107">
        <f>SUMIF(INGRESO_MERCADERIA[CODIGO],STOCKSANLUIS[[#This Row],[CODIGO]],INGRESO_MERCADERIA[INGRESO])</f>
        <v>0</v>
      </c>
      <c r="I2222" s="107">
        <f>SUMIF(SALIDA[CODIGO],STOCKSANLUIS[[#This Row],[CODIGO]],SALIDA[CANTIDAD])</f>
        <v>0</v>
      </c>
      <c r="J2222" s="107">
        <f>STOCKSANLUIS[[#This Row],[STOCK ALM1]]-STOCKSANLUIS[[#This Row],[SALIDA]]</f>
        <v>0</v>
      </c>
      <c r="K2222" s="107" t="str">
        <f>VLOOKUP(STOCKSANLUIS[[#This Row],[CODIGO]],CLASIFICACION[],6,FALSE)</f>
        <v>B</v>
      </c>
      <c r="L2222" s="107">
        <f>IFERROR(VLOOKUP(STOCKSANLUIS[[#This Row],[CODIGO]],STOCK_STARSOFT[],3,FALSE),0)</f>
        <v>0</v>
      </c>
      <c r="M2222" s="107" t="str">
        <f>IF(STOCKSANLUIS[[#This Row],[STOCK ACTUAL]]=STOCKSANLUIS[[#This Row],[STOCK_STARSOFT]],"SIN DIFERENCIA","DIFERENCIA")</f>
        <v>SIN DIFERENCIA</v>
      </c>
    </row>
    <row r="2223" spans="1:13" hidden="1" x14ac:dyDescent="0.25">
      <c r="A2223" s="151" t="s">
        <v>22510</v>
      </c>
      <c r="B2223" s="104" t="s">
        <v>22511</v>
      </c>
      <c r="C2223" s="105"/>
      <c r="D2223" s="89" t="s">
        <v>6</v>
      </c>
      <c r="E2223" s="107" t="str">
        <f>VLOOKUP(STOCKSANLUIS[[#This Row],[CODIGO]],FAMILIAS[],4,FALSE)</f>
        <v>TEMP BLUE</v>
      </c>
      <c r="F2223" s="107"/>
      <c r="G2223" s="107"/>
      <c r="H2223" s="107">
        <f>SUMIF(INGRESO_MERCADERIA[CODIGO],STOCKSANLUIS[[#This Row],[CODIGO]],INGRESO_MERCADERIA[INGRESO])</f>
        <v>0</v>
      </c>
      <c r="I2223" s="107">
        <f>SUMIF(SALIDA[CODIGO],STOCKSANLUIS[[#This Row],[CODIGO]],SALIDA[CANTIDAD])</f>
        <v>0</v>
      </c>
      <c r="J2223" s="107">
        <f>STOCKSANLUIS[[#This Row],[STOCK ALM1]]-STOCKSANLUIS[[#This Row],[SALIDA]]</f>
        <v>0</v>
      </c>
      <c r="K2223" s="107" t="str">
        <f>VLOOKUP(STOCKSANLUIS[[#This Row],[CODIGO]],CLASIFICACION[],6,FALSE)</f>
        <v>B</v>
      </c>
      <c r="L2223" s="107">
        <f>IFERROR(VLOOKUP(STOCKSANLUIS[[#This Row],[CODIGO]],STOCK_STARSOFT[],3,FALSE),0)</f>
        <v>0</v>
      </c>
      <c r="M2223" s="107" t="str">
        <f>IF(STOCKSANLUIS[[#This Row],[STOCK ACTUAL]]=STOCKSANLUIS[[#This Row],[STOCK_STARSOFT]],"SIN DIFERENCIA","DIFERENCIA")</f>
        <v>SIN DIFERENCIA</v>
      </c>
    </row>
    <row r="2224" spans="1:13" hidden="1" x14ac:dyDescent="0.25">
      <c r="A2224" s="151" t="s">
        <v>22512</v>
      </c>
      <c r="B2224" s="104" t="s">
        <v>22513</v>
      </c>
      <c r="C2224" s="105"/>
      <c r="D2224" s="89" t="s">
        <v>6</v>
      </c>
      <c r="E2224" s="107" t="str">
        <f>VLOOKUP(STOCKSANLUIS[[#This Row],[CODIGO]],FAMILIAS[],4,FALSE)</f>
        <v>TEMP BLUE</v>
      </c>
      <c r="F2224" s="107"/>
      <c r="G2224" s="107"/>
      <c r="H2224" s="107">
        <f>SUMIF(INGRESO_MERCADERIA[CODIGO],STOCKSANLUIS[[#This Row],[CODIGO]],INGRESO_MERCADERIA[INGRESO])</f>
        <v>0</v>
      </c>
      <c r="I2224" s="107">
        <f>SUMIF(SALIDA[CODIGO],STOCKSANLUIS[[#This Row],[CODIGO]],SALIDA[CANTIDAD])</f>
        <v>0</v>
      </c>
      <c r="J2224" s="107">
        <f>STOCKSANLUIS[[#This Row],[STOCK ALM1]]-STOCKSANLUIS[[#This Row],[SALIDA]]</f>
        <v>0</v>
      </c>
      <c r="K2224" s="107" t="str">
        <f>VLOOKUP(STOCKSANLUIS[[#This Row],[CODIGO]],CLASIFICACION[],6,FALSE)</f>
        <v>B</v>
      </c>
      <c r="L2224" s="107">
        <f>IFERROR(VLOOKUP(STOCKSANLUIS[[#This Row],[CODIGO]],STOCK_STARSOFT[],3,FALSE),0)</f>
        <v>0</v>
      </c>
      <c r="M2224" s="107" t="str">
        <f>IF(STOCKSANLUIS[[#This Row],[STOCK ACTUAL]]=STOCKSANLUIS[[#This Row],[STOCK_STARSOFT]],"SIN DIFERENCIA","DIFERENCIA")</f>
        <v>SIN DIFERENCIA</v>
      </c>
    </row>
    <row r="2225" spans="1:13" hidden="1" x14ac:dyDescent="0.25">
      <c r="A2225" s="151" t="s">
        <v>22514</v>
      </c>
      <c r="B2225" s="104" t="s">
        <v>22515</v>
      </c>
      <c r="C2225" s="105"/>
      <c r="D2225" s="89" t="s">
        <v>6</v>
      </c>
      <c r="E2225" s="107" t="str">
        <f>VLOOKUP(STOCKSANLUIS[[#This Row],[CODIGO]],FAMILIAS[],4,FALSE)</f>
        <v>TEMP BLUE</v>
      </c>
      <c r="F2225" s="107"/>
      <c r="G2225" s="107"/>
      <c r="H2225" s="107">
        <f>SUMIF(INGRESO_MERCADERIA[CODIGO],STOCKSANLUIS[[#This Row],[CODIGO]],INGRESO_MERCADERIA[INGRESO])</f>
        <v>0</v>
      </c>
      <c r="I2225" s="107">
        <f>SUMIF(SALIDA[CODIGO],STOCKSANLUIS[[#This Row],[CODIGO]],SALIDA[CANTIDAD])</f>
        <v>0</v>
      </c>
      <c r="J2225" s="107">
        <f>STOCKSANLUIS[[#This Row],[STOCK ALM1]]-STOCKSANLUIS[[#This Row],[SALIDA]]</f>
        <v>0</v>
      </c>
      <c r="K2225" s="107" t="str">
        <f>VLOOKUP(STOCKSANLUIS[[#This Row],[CODIGO]],CLASIFICACION[],6,FALSE)</f>
        <v>B</v>
      </c>
      <c r="L2225" s="107">
        <f>IFERROR(VLOOKUP(STOCKSANLUIS[[#This Row],[CODIGO]],STOCK_STARSOFT[],3,FALSE),0)</f>
        <v>0</v>
      </c>
      <c r="M2225" s="107" t="str">
        <f>IF(STOCKSANLUIS[[#This Row],[STOCK ACTUAL]]=STOCKSANLUIS[[#This Row],[STOCK_STARSOFT]],"SIN DIFERENCIA","DIFERENCIA")</f>
        <v>SIN DIFERENCIA</v>
      </c>
    </row>
    <row r="2226" spans="1:13" hidden="1" x14ac:dyDescent="0.25">
      <c r="A2226" s="151" t="s">
        <v>22516</v>
      </c>
      <c r="B2226" s="104" t="s">
        <v>22517</v>
      </c>
      <c r="C2226" s="105"/>
      <c r="D2226" s="89" t="s">
        <v>6</v>
      </c>
      <c r="E2226" s="107" t="str">
        <f>VLOOKUP(STOCKSANLUIS[[#This Row],[CODIGO]],FAMILIAS[],4,FALSE)</f>
        <v>TEMP BLUE</v>
      </c>
      <c r="F2226" s="107"/>
      <c r="G2226" s="107"/>
      <c r="H2226" s="107">
        <f>SUMIF(INGRESO_MERCADERIA[CODIGO],STOCKSANLUIS[[#This Row],[CODIGO]],INGRESO_MERCADERIA[INGRESO])</f>
        <v>0</v>
      </c>
      <c r="I2226" s="107">
        <f>SUMIF(SALIDA[CODIGO],STOCKSANLUIS[[#This Row],[CODIGO]],SALIDA[CANTIDAD])</f>
        <v>0</v>
      </c>
      <c r="J2226" s="107">
        <f>STOCKSANLUIS[[#This Row],[STOCK ALM1]]-STOCKSANLUIS[[#This Row],[SALIDA]]</f>
        <v>0</v>
      </c>
      <c r="K2226" s="107" t="str">
        <f>VLOOKUP(STOCKSANLUIS[[#This Row],[CODIGO]],CLASIFICACION[],6,FALSE)</f>
        <v>B</v>
      </c>
      <c r="L2226" s="107">
        <f>IFERROR(VLOOKUP(STOCKSANLUIS[[#This Row],[CODIGO]],STOCK_STARSOFT[],3,FALSE),0)</f>
        <v>0</v>
      </c>
      <c r="M2226" s="107" t="str">
        <f>IF(STOCKSANLUIS[[#This Row],[STOCK ACTUAL]]=STOCKSANLUIS[[#This Row],[STOCK_STARSOFT]],"SIN DIFERENCIA","DIFERENCIA")</f>
        <v>SIN DIFERENCIA</v>
      </c>
    </row>
    <row r="2227" spans="1:13" hidden="1" x14ac:dyDescent="0.25">
      <c r="A2227" s="151" t="s">
        <v>22518</v>
      </c>
      <c r="B2227" s="104" t="s">
        <v>22519</v>
      </c>
      <c r="C2227" s="105"/>
      <c r="D2227" s="89" t="s">
        <v>6</v>
      </c>
      <c r="E2227" s="107" t="str">
        <f>VLOOKUP(STOCKSANLUIS[[#This Row],[CODIGO]],FAMILIAS[],4,FALSE)</f>
        <v>WEIGUAG</v>
      </c>
      <c r="F2227" s="107"/>
      <c r="G2227" s="107"/>
      <c r="H2227" s="107">
        <f>SUMIF(INGRESO_MERCADERIA[CODIGO],STOCKSANLUIS[[#This Row],[CODIGO]],INGRESO_MERCADERIA[INGRESO])</f>
        <v>0</v>
      </c>
      <c r="I2227" s="107">
        <f>SUMIF(SALIDA[CODIGO],STOCKSANLUIS[[#This Row],[CODIGO]],SALIDA[CANTIDAD])</f>
        <v>0</v>
      </c>
      <c r="J2227" s="107">
        <f>STOCKSANLUIS[[#This Row],[STOCK ALM1]]-STOCKSANLUIS[[#This Row],[SALIDA]]</f>
        <v>0</v>
      </c>
      <c r="K2227" s="107" t="str">
        <f>VLOOKUP(STOCKSANLUIS[[#This Row],[CODIGO]],CLASIFICACION[],6,FALSE)</f>
        <v>B</v>
      </c>
      <c r="L2227" s="107">
        <f>IFERROR(VLOOKUP(STOCKSANLUIS[[#This Row],[CODIGO]],STOCK_STARSOFT[],3,FALSE),0)</f>
        <v>0</v>
      </c>
      <c r="M2227" s="107" t="str">
        <f>IF(STOCKSANLUIS[[#This Row],[STOCK ACTUAL]]=STOCKSANLUIS[[#This Row],[STOCK_STARSOFT]],"SIN DIFERENCIA","DIFERENCIA")</f>
        <v>SIN DIFERENCIA</v>
      </c>
    </row>
    <row r="2228" spans="1:13" hidden="1" x14ac:dyDescent="0.25">
      <c r="A2228" s="151" t="s">
        <v>19722</v>
      </c>
      <c r="B2228" s="104" t="s">
        <v>19723</v>
      </c>
      <c r="C2228" s="105"/>
      <c r="D2228" s="89" t="s">
        <v>6</v>
      </c>
      <c r="E2228" s="107" t="str">
        <f>VLOOKUP(STOCKSANLUIS[[#This Row],[CODIGO]],FAMILIAS[],4,FALSE)</f>
        <v>TEMP BLUE</v>
      </c>
      <c r="F2228" s="107">
        <v>1</v>
      </c>
      <c r="G2228" s="90" t="s">
        <v>19525</v>
      </c>
      <c r="H2228" s="107">
        <f>SUMIF(INGRESO_MERCADERIA[CODIGO],STOCKSANLUIS[[#This Row],[CODIGO]],INGRESO_MERCADERIA[INGRESO])</f>
        <v>4</v>
      </c>
      <c r="I2228" s="107">
        <f>SUMIF(SALIDA[CODIGO],STOCKSANLUIS[[#This Row],[CODIGO]],SALIDA[CANTIDAD])</f>
        <v>4</v>
      </c>
      <c r="J2228" s="107">
        <f>STOCKSANLUIS[[#This Row],[STOCK ALM1]]-STOCKSANLUIS[[#This Row],[SALIDA]]</f>
        <v>0</v>
      </c>
      <c r="K2228" s="107" t="str">
        <f>VLOOKUP(STOCKSANLUIS[[#This Row],[CODIGO]],CLASIFICACION[],6,FALSE)</f>
        <v>C</v>
      </c>
      <c r="L2228" s="107">
        <f>IFERROR(VLOOKUP(STOCKSANLUIS[[#This Row],[CODIGO]],STOCK_STARSOFT[],3,FALSE),0)</f>
        <v>0</v>
      </c>
      <c r="M2228" s="107" t="str">
        <f>IF(STOCKSANLUIS[[#This Row],[STOCK ACTUAL]]=STOCKSANLUIS[[#This Row],[STOCK_STARSOFT]],"SIN DIFERENCIA","DIFERENCIA")</f>
        <v>SIN DIFERENCIA</v>
      </c>
    </row>
    <row r="2229" spans="1:13" hidden="1" x14ac:dyDescent="0.25">
      <c r="A2229" s="151" t="s">
        <v>19628</v>
      </c>
      <c r="B2229" s="104" t="s">
        <v>19629</v>
      </c>
      <c r="C2229" s="105"/>
      <c r="D2229" s="89" t="s">
        <v>6</v>
      </c>
      <c r="E2229" s="107" t="str">
        <f>VLOOKUP(STOCKSANLUIS[[#This Row],[CODIGO]],FAMILIAS[],4,FALSE)</f>
        <v>TEMP BLUE</v>
      </c>
      <c r="F2229" s="107">
        <v>1</v>
      </c>
      <c r="G2229" s="90" t="s">
        <v>19525</v>
      </c>
      <c r="H2229" s="107">
        <f>SUMIF(INGRESO_MERCADERIA[CODIGO],STOCKSANLUIS[[#This Row],[CODIGO]],INGRESO_MERCADERIA[INGRESO])</f>
        <v>1</v>
      </c>
      <c r="I2229" s="107">
        <f>SUMIF(SALIDA[CODIGO],STOCKSANLUIS[[#This Row],[CODIGO]],SALIDA[CANTIDAD])</f>
        <v>0</v>
      </c>
      <c r="J2229" s="107">
        <f>STOCKSANLUIS[[#This Row],[STOCK ALM1]]-STOCKSANLUIS[[#This Row],[SALIDA]]</f>
        <v>1</v>
      </c>
      <c r="K2229" s="107" t="str">
        <f>VLOOKUP(STOCKSANLUIS[[#This Row],[CODIGO]],CLASIFICACION[],6,FALSE)</f>
        <v>C</v>
      </c>
      <c r="L2229" s="107">
        <f>IFERROR(VLOOKUP(STOCKSANLUIS[[#This Row],[CODIGO]],STOCK_STARSOFT[],3,FALSE),0)</f>
        <v>1</v>
      </c>
      <c r="M2229" s="107" t="str">
        <f>IF(STOCKSANLUIS[[#This Row],[STOCK ACTUAL]]=STOCKSANLUIS[[#This Row],[STOCK_STARSOFT]],"SIN DIFERENCIA","DIFERENCIA")</f>
        <v>SIN DIFERENCIA</v>
      </c>
    </row>
    <row r="2230" spans="1:13" hidden="1" x14ac:dyDescent="0.25">
      <c r="A2230" s="151" t="s">
        <v>22559</v>
      </c>
      <c r="B2230" s="104" t="s">
        <v>22560</v>
      </c>
      <c r="C2230" s="105"/>
      <c r="D2230" s="89" t="s">
        <v>6</v>
      </c>
      <c r="E2230" s="107" t="str">
        <f>VLOOKUP(STOCKSANLUIS[[#This Row],[CODIGO]],FAMILIAS[],4,FALSE)</f>
        <v>TEMP BLUE</v>
      </c>
      <c r="F2230" s="107"/>
      <c r="G2230" s="90" t="s">
        <v>19525</v>
      </c>
      <c r="H2230" s="107">
        <f>SUMIF(INGRESO_MERCADERIA[CODIGO],STOCKSANLUIS[[#This Row],[CODIGO]],INGRESO_MERCADERIA[INGRESO])</f>
        <v>1</v>
      </c>
      <c r="I2230" s="107">
        <f>SUMIF(SALIDA[CODIGO],STOCKSANLUIS[[#This Row],[CODIGO]],SALIDA[CANTIDAD])</f>
        <v>1</v>
      </c>
      <c r="J2230" s="107">
        <f>STOCKSANLUIS[[#This Row],[STOCK ALM1]]-STOCKSANLUIS[[#This Row],[SALIDA]]</f>
        <v>0</v>
      </c>
      <c r="K2230" s="107" t="str">
        <f>VLOOKUP(STOCKSANLUIS[[#This Row],[CODIGO]],CLASIFICACION[],6,FALSE)</f>
        <v>B</v>
      </c>
      <c r="L2230" s="107">
        <f>IFERROR(VLOOKUP(STOCKSANLUIS[[#This Row],[CODIGO]],STOCK_STARSOFT[],3,FALSE),0)</f>
        <v>0</v>
      </c>
      <c r="M2230" s="107" t="str">
        <f>IF(STOCKSANLUIS[[#This Row],[STOCK ACTUAL]]=STOCKSANLUIS[[#This Row],[STOCK_STARSOFT]],"SIN DIFERENCIA","DIFERENCIA")</f>
        <v>SIN DIFERENCIA</v>
      </c>
    </row>
    <row r="2231" spans="1:13" hidden="1" x14ac:dyDescent="0.25">
      <c r="A2231" s="144" t="s">
        <v>3929</v>
      </c>
      <c r="B2231" s="87" t="s">
        <v>3930</v>
      </c>
      <c r="C2231" s="88">
        <v>5</v>
      </c>
      <c r="D2231" s="89" t="s">
        <v>6</v>
      </c>
      <c r="E2231" s="90" t="str">
        <f>VLOOKUP(STOCKSANLUIS[[#This Row],[CODIGO]],FAMILIAS[],4,FALSE)</f>
        <v>VIKING</v>
      </c>
      <c r="F2231" s="90">
        <v>1</v>
      </c>
      <c r="G2231" s="90" t="s">
        <v>19525</v>
      </c>
      <c r="H2231" s="90">
        <f>SUMIF(INGRESO_MERCADERIA[CODIGO],STOCKSANLUIS[[#This Row],[CODIGO]],INGRESO_MERCADERIA[INGRESO])</f>
        <v>22</v>
      </c>
      <c r="I2231" s="90">
        <f>SUMIF(SALIDA[CODIGO],STOCKSANLUIS[[#This Row],[CODIGO]],SALIDA[CANTIDAD])</f>
        <v>17</v>
      </c>
      <c r="J2231" s="90">
        <f>STOCKSANLUIS[[#This Row],[STOCK ALM1]]-STOCKSANLUIS[[#This Row],[SALIDA]]</f>
        <v>5</v>
      </c>
      <c r="K2231" s="90" t="str">
        <f>VLOOKUP(STOCKSANLUIS[[#This Row],[CODIGO]],CLASIFICACION[],6,FALSE)</f>
        <v>B</v>
      </c>
      <c r="L2231" s="90">
        <f>IFERROR(VLOOKUP(STOCKSANLUIS[[#This Row],[CODIGO]],STOCK_STARSOFT[],3,FALSE),0)</f>
        <v>5</v>
      </c>
      <c r="M2231" s="90" t="str">
        <f>IF(STOCKSANLUIS[[#This Row],[STOCK ACTUAL]]=STOCKSANLUIS[[#This Row],[STOCK_STARSOFT]],"SIN DIFERENCIA","DIFERENCIA")</f>
        <v>SIN DIFERENCIA</v>
      </c>
    </row>
    <row r="2232" spans="1:13" hidden="1" x14ac:dyDescent="0.25">
      <c r="A2232" s="144" t="s">
        <v>2922</v>
      </c>
      <c r="B2232" s="87" t="s">
        <v>2923</v>
      </c>
      <c r="C2232" s="88">
        <v>0</v>
      </c>
      <c r="D2232" s="89" t="s">
        <v>6</v>
      </c>
      <c r="E2232" s="90" t="str">
        <f>VLOOKUP(STOCKSANLUIS[[#This Row],[CODIGO]],FAMILIAS[],4,FALSE)</f>
        <v>CAFF</v>
      </c>
      <c r="F2232" s="90">
        <v>1</v>
      </c>
      <c r="G2232" s="90" t="s">
        <v>19524</v>
      </c>
      <c r="H2232" s="90">
        <f>SUMIF(INGRESO_MERCADERIA[CODIGO],STOCKSANLUIS[[#This Row],[CODIGO]],INGRESO_MERCADERIA[INGRESO])</f>
        <v>8</v>
      </c>
      <c r="I2232" s="90">
        <f>SUMIF(SALIDA[CODIGO],STOCKSANLUIS[[#This Row],[CODIGO]],SALIDA[CANTIDAD])</f>
        <v>7</v>
      </c>
      <c r="J2232" s="90">
        <f>STOCKSANLUIS[[#This Row],[STOCK ALM1]]-STOCKSANLUIS[[#This Row],[SALIDA]]</f>
        <v>1</v>
      </c>
      <c r="K2232" s="90" t="str">
        <f>VLOOKUP(STOCKSANLUIS[[#This Row],[CODIGO]],CLASIFICACION[],6,FALSE)</f>
        <v>B</v>
      </c>
      <c r="L2232" s="90">
        <f>IFERROR(VLOOKUP(STOCKSANLUIS[[#This Row],[CODIGO]],STOCK_STARSOFT[],3,FALSE),0)</f>
        <v>1</v>
      </c>
      <c r="M2232" s="90" t="str">
        <f>IF(STOCKSANLUIS[[#This Row],[STOCK ACTUAL]]=STOCKSANLUIS[[#This Row],[STOCK_STARSOFT]],"SIN DIFERENCIA","DIFERENCIA")</f>
        <v>SIN DIFERENCIA</v>
      </c>
    </row>
    <row r="2233" spans="1:13" hidden="1" x14ac:dyDescent="0.25">
      <c r="A2233" s="151" t="s">
        <v>22555</v>
      </c>
      <c r="B2233" s="104" t="s">
        <v>22556</v>
      </c>
      <c r="C2233" s="105"/>
      <c r="D2233" s="89" t="s">
        <v>6</v>
      </c>
      <c r="E2233" s="107" t="str">
        <f>VLOOKUP(STOCKSANLUIS[[#This Row],[CODIGO]],FAMILIAS[],4,FALSE)</f>
        <v>TEMP BLUE</v>
      </c>
      <c r="F2233" s="107"/>
      <c r="G2233" s="107"/>
      <c r="H2233" s="107">
        <f>SUMIF(INGRESO_MERCADERIA[CODIGO],STOCKSANLUIS[[#This Row],[CODIGO]],INGRESO_MERCADERIA[INGRESO])</f>
        <v>0</v>
      </c>
      <c r="I2233" s="107">
        <f>SUMIF(SALIDA[CODIGO],STOCKSANLUIS[[#This Row],[CODIGO]],SALIDA[CANTIDAD])</f>
        <v>0</v>
      </c>
      <c r="J2233" s="107">
        <f>STOCKSANLUIS[[#This Row],[STOCK ALM1]]-STOCKSANLUIS[[#This Row],[SALIDA]]</f>
        <v>0</v>
      </c>
      <c r="K2233" s="107" t="str">
        <f>VLOOKUP(STOCKSANLUIS[[#This Row],[CODIGO]],CLASIFICACION[],6,FALSE)</f>
        <v>B</v>
      </c>
      <c r="L2233" s="107">
        <f>IFERROR(VLOOKUP(STOCKSANLUIS[[#This Row],[CODIGO]],STOCK_STARSOFT[],3,FALSE),0)</f>
        <v>0</v>
      </c>
      <c r="M2233" s="107" t="str">
        <f>IF(STOCKSANLUIS[[#This Row],[STOCK ACTUAL]]=STOCKSANLUIS[[#This Row],[STOCK_STARSOFT]],"SIN DIFERENCIA","DIFERENCIA")</f>
        <v>SIN DIFERENCIA</v>
      </c>
    </row>
    <row r="2234" spans="1:13" hidden="1" x14ac:dyDescent="0.25">
      <c r="A2234" s="151" t="s">
        <v>22557</v>
      </c>
      <c r="B2234" s="104" t="s">
        <v>22558</v>
      </c>
      <c r="C2234" s="105"/>
      <c r="D2234" s="89" t="s">
        <v>6</v>
      </c>
      <c r="E2234" s="107" t="str">
        <f>VLOOKUP(STOCKSANLUIS[[#This Row],[CODIGO]],FAMILIAS[],4,FALSE)</f>
        <v>TEMP BLUE</v>
      </c>
      <c r="F2234" s="107"/>
      <c r="G2234" s="90" t="s">
        <v>19525</v>
      </c>
      <c r="H2234" s="107">
        <f>SUMIF(INGRESO_MERCADERIA[CODIGO],STOCKSANLUIS[[#This Row],[CODIGO]],INGRESO_MERCADERIA[INGRESO])</f>
        <v>1</v>
      </c>
      <c r="I2234" s="107">
        <f>SUMIF(SALIDA[CODIGO],STOCKSANLUIS[[#This Row],[CODIGO]],SALIDA[CANTIDAD])</f>
        <v>1</v>
      </c>
      <c r="J2234" s="107">
        <f>STOCKSANLUIS[[#This Row],[STOCK ALM1]]-STOCKSANLUIS[[#This Row],[SALIDA]]</f>
        <v>0</v>
      </c>
      <c r="K2234" s="107" t="str">
        <f>VLOOKUP(STOCKSANLUIS[[#This Row],[CODIGO]],CLASIFICACION[],6,FALSE)</f>
        <v>B</v>
      </c>
      <c r="L2234" s="107">
        <f>IFERROR(VLOOKUP(STOCKSANLUIS[[#This Row],[CODIGO]],STOCK_STARSOFT[],3,FALSE),0)</f>
        <v>0</v>
      </c>
      <c r="M2234" s="107" t="str">
        <f>IF(STOCKSANLUIS[[#This Row],[STOCK ACTUAL]]=STOCKSANLUIS[[#This Row],[STOCK_STARSOFT]],"SIN DIFERENCIA","DIFERENCIA")</f>
        <v>SIN DIFERENCIA</v>
      </c>
    </row>
    <row r="2235" spans="1:13" hidden="1" x14ac:dyDescent="0.25">
      <c r="A2235" s="144" t="s">
        <v>3931</v>
      </c>
      <c r="B2235" s="87" t="s">
        <v>3932</v>
      </c>
      <c r="C2235" s="88">
        <v>4</v>
      </c>
      <c r="D2235" s="89" t="s">
        <v>6</v>
      </c>
      <c r="E2235" s="90" t="str">
        <f>VLOOKUP(STOCKSANLUIS[[#This Row],[CODIGO]],FAMILIAS[],4,FALSE)</f>
        <v>VIKING</v>
      </c>
      <c r="F2235" s="90">
        <v>1</v>
      </c>
      <c r="G2235" s="90" t="s">
        <v>19525</v>
      </c>
      <c r="H2235" s="90">
        <f>SUMIF(INGRESO_MERCADERIA[CODIGO],STOCKSANLUIS[[#This Row],[CODIGO]],INGRESO_MERCADERIA[INGRESO])</f>
        <v>17</v>
      </c>
      <c r="I2235" s="90">
        <f>SUMIF(SALIDA[CODIGO],STOCKSANLUIS[[#This Row],[CODIGO]],SALIDA[CANTIDAD])</f>
        <v>12</v>
      </c>
      <c r="J2235" s="90">
        <f>STOCKSANLUIS[[#This Row],[STOCK ALM1]]-STOCKSANLUIS[[#This Row],[SALIDA]]</f>
        <v>5</v>
      </c>
      <c r="K2235" s="90" t="str">
        <f>VLOOKUP(STOCKSANLUIS[[#This Row],[CODIGO]],CLASIFICACION[],6,FALSE)</f>
        <v>B</v>
      </c>
      <c r="L2235" s="90">
        <f>IFERROR(VLOOKUP(STOCKSANLUIS[[#This Row],[CODIGO]],STOCK_STARSOFT[],3,FALSE),0)</f>
        <v>5</v>
      </c>
      <c r="M2235" s="90" t="str">
        <f>IF(STOCKSANLUIS[[#This Row],[STOCK ACTUAL]]=STOCKSANLUIS[[#This Row],[STOCK_STARSOFT]],"SIN DIFERENCIA","DIFERENCIA")</f>
        <v>SIN DIFERENCIA</v>
      </c>
    </row>
    <row r="2236" spans="1:13" hidden="1" x14ac:dyDescent="0.25">
      <c r="A2236" s="144" t="s">
        <v>3884</v>
      </c>
      <c r="B2236" s="87" t="s">
        <v>3885</v>
      </c>
      <c r="C2236" s="88">
        <v>202</v>
      </c>
      <c r="D2236" s="89" t="s">
        <v>6</v>
      </c>
      <c r="E2236" s="90" t="str">
        <f>VLOOKUP(STOCKSANLUIS[[#This Row],[CODIGO]],FAMILIAS[],4,FALSE)</f>
        <v>ZHEJIANG YONGHE</v>
      </c>
      <c r="F2236" s="90">
        <v>1</v>
      </c>
      <c r="G2236" s="90" t="s">
        <v>19526</v>
      </c>
      <c r="H2236" s="90">
        <f>SUMIF(INGRESO_MERCADERIA[CODIGO],STOCKSANLUIS[[#This Row],[CODIGO]],INGRESO_MERCADERIA[INGRESO])</f>
        <v>286</v>
      </c>
      <c r="I2236" s="90">
        <f>SUMIF(SALIDA[CODIGO],STOCKSANLUIS[[#This Row],[CODIGO]],SALIDA[CANTIDAD])</f>
        <v>285</v>
      </c>
      <c r="J2236" s="90">
        <f>STOCKSANLUIS[[#This Row],[STOCK ALM1]]-STOCKSANLUIS[[#This Row],[SALIDA]]</f>
        <v>1</v>
      </c>
      <c r="K2236" s="90" t="str">
        <f>VLOOKUP(STOCKSANLUIS[[#This Row],[CODIGO]],CLASIFICACION[],6,FALSE)</f>
        <v>B</v>
      </c>
      <c r="L2236" s="90">
        <f>IFERROR(VLOOKUP(STOCKSANLUIS[[#This Row],[CODIGO]],STOCK_STARSOFT[],3,FALSE),0)</f>
        <v>1</v>
      </c>
      <c r="M2236" s="90" t="str">
        <f>IF(STOCKSANLUIS[[#This Row],[STOCK ACTUAL]]=STOCKSANLUIS[[#This Row],[STOCK_STARSOFT]],"SIN DIFERENCIA","DIFERENCIA")</f>
        <v>SIN DIFERENCIA</v>
      </c>
    </row>
    <row r="2237" spans="1:13" hidden="1" x14ac:dyDescent="0.25">
      <c r="A2237" s="151" t="s">
        <v>22641</v>
      </c>
      <c r="B2237" s="104" t="s">
        <v>22642</v>
      </c>
      <c r="C2237" s="105"/>
      <c r="D2237" s="89" t="s">
        <v>6</v>
      </c>
      <c r="E2237" s="107" t="str">
        <f>VLOOKUP(STOCKSANLUIS[[#This Row],[CODIGO]],FAMILIAS[],4,FALSE)</f>
        <v>VIKING</v>
      </c>
      <c r="F2237" s="107"/>
      <c r="G2237" s="107"/>
      <c r="H2237" s="107">
        <f>SUMIF(INGRESO_MERCADERIA[CODIGO],STOCKSANLUIS[[#This Row],[CODIGO]],INGRESO_MERCADERIA[INGRESO])</f>
        <v>0</v>
      </c>
      <c r="I2237" s="107">
        <f>SUMIF(SALIDA[CODIGO],STOCKSANLUIS[[#This Row],[CODIGO]],SALIDA[CANTIDAD])</f>
        <v>0</v>
      </c>
      <c r="J2237" s="107">
        <f>STOCKSANLUIS[[#This Row],[STOCK ALM1]]-STOCKSANLUIS[[#This Row],[SALIDA]]</f>
        <v>0</v>
      </c>
      <c r="K2237" s="107" t="str">
        <f>VLOOKUP(STOCKSANLUIS[[#This Row],[CODIGO]],CLASIFICACION[],6,FALSE)</f>
        <v>B</v>
      </c>
      <c r="L2237" s="107">
        <f>IFERROR(VLOOKUP(STOCKSANLUIS[[#This Row],[CODIGO]],STOCK_STARSOFT[],3,FALSE),0)</f>
        <v>0</v>
      </c>
      <c r="M2237" s="107" t="str">
        <f>IF(STOCKSANLUIS[[#This Row],[STOCK ACTUAL]]=STOCKSANLUIS[[#This Row],[STOCK_STARSOFT]],"SIN DIFERENCIA","DIFERENCIA")</f>
        <v>SIN DIFERENCIA</v>
      </c>
    </row>
    <row r="2238" spans="1:13" hidden="1" x14ac:dyDescent="0.25">
      <c r="A2238" s="151" t="s">
        <v>22643</v>
      </c>
      <c r="B2238" s="104" t="s">
        <v>22644</v>
      </c>
      <c r="C2238" s="105"/>
      <c r="D2238" s="89" t="s">
        <v>6</v>
      </c>
      <c r="E2238" s="107" t="str">
        <f>VLOOKUP(STOCKSANLUIS[[#This Row],[CODIGO]],FAMILIAS[],4,FALSE)</f>
        <v>VIKING</v>
      </c>
      <c r="F2238" s="107"/>
      <c r="G2238" s="107"/>
      <c r="H2238" s="107">
        <f>SUMIF(INGRESO_MERCADERIA[CODIGO],STOCKSANLUIS[[#This Row],[CODIGO]],INGRESO_MERCADERIA[INGRESO])</f>
        <v>0</v>
      </c>
      <c r="I2238" s="107">
        <f>SUMIF(SALIDA[CODIGO],STOCKSANLUIS[[#This Row],[CODIGO]],SALIDA[CANTIDAD])</f>
        <v>0</v>
      </c>
      <c r="J2238" s="107">
        <f>STOCKSANLUIS[[#This Row],[STOCK ALM1]]-STOCKSANLUIS[[#This Row],[SALIDA]]</f>
        <v>0</v>
      </c>
      <c r="K2238" s="107" t="str">
        <f>VLOOKUP(STOCKSANLUIS[[#This Row],[CODIGO]],CLASIFICACION[],6,FALSE)</f>
        <v>B</v>
      </c>
      <c r="L2238" s="107">
        <f>IFERROR(VLOOKUP(STOCKSANLUIS[[#This Row],[CODIGO]],STOCK_STARSOFT[],3,FALSE),0)</f>
        <v>0</v>
      </c>
      <c r="M2238" s="107" t="str">
        <f>IF(STOCKSANLUIS[[#This Row],[STOCK ACTUAL]]=STOCKSANLUIS[[#This Row],[STOCK_STARSOFT]],"SIN DIFERENCIA","DIFERENCIA")</f>
        <v>SIN DIFERENCIA</v>
      </c>
    </row>
    <row r="2239" spans="1:13" hidden="1" x14ac:dyDescent="0.25">
      <c r="A2239" s="151" t="s">
        <v>22645</v>
      </c>
      <c r="B2239" s="104" t="s">
        <v>22646</v>
      </c>
      <c r="C2239" s="105"/>
      <c r="D2239" s="89" t="s">
        <v>6</v>
      </c>
      <c r="E2239" s="107" t="str">
        <f>VLOOKUP(STOCKSANLUIS[[#This Row],[CODIGO]],FAMILIAS[],4,FALSE)</f>
        <v>VIKING</v>
      </c>
      <c r="F2239" s="107"/>
      <c r="G2239" s="107"/>
      <c r="H2239" s="107">
        <f>SUMIF(INGRESO_MERCADERIA[CODIGO],STOCKSANLUIS[[#This Row],[CODIGO]],INGRESO_MERCADERIA[INGRESO])</f>
        <v>0</v>
      </c>
      <c r="I2239" s="107">
        <f>SUMIF(SALIDA[CODIGO],STOCKSANLUIS[[#This Row],[CODIGO]],SALIDA[CANTIDAD])</f>
        <v>0</v>
      </c>
      <c r="J2239" s="107">
        <f>STOCKSANLUIS[[#This Row],[STOCK ALM1]]-STOCKSANLUIS[[#This Row],[SALIDA]]</f>
        <v>0</v>
      </c>
      <c r="K2239" s="107" t="str">
        <f>VLOOKUP(STOCKSANLUIS[[#This Row],[CODIGO]],CLASIFICACION[],6,FALSE)</f>
        <v>B</v>
      </c>
      <c r="L2239" s="107">
        <f>IFERROR(VLOOKUP(STOCKSANLUIS[[#This Row],[CODIGO]],STOCK_STARSOFT[],3,FALSE),0)</f>
        <v>0</v>
      </c>
      <c r="M2239" s="107" t="str">
        <f>IF(STOCKSANLUIS[[#This Row],[STOCK ACTUAL]]=STOCKSANLUIS[[#This Row],[STOCK_STARSOFT]],"SIN DIFERENCIA","DIFERENCIA")</f>
        <v>SIN DIFERENCIA</v>
      </c>
    </row>
    <row r="2240" spans="1:13" hidden="1" x14ac:dyDescent="0.25">
      <c r="A2240" s="151" t="s">
        <v>22647</v>
      </c>
      <c r="B2240" s="104" t="s">
        <v>22648</v>
      </c>
      <c r="C2240" s="105"/>
      <c r="D2240" s="89" t="s">
        <v>6</v>
      </c>
      <c r="E2240" s="107" t="str">
        <f>VLOOKUP(STOCKSANLUIS[[#This Row],[CODIGO]],FAMILIAS[],4,FALSE)</f>
        <v>VIKING</v>
      </c>
      <c r="F2240" s="107"/>
      <c r="G2240" s="107"/>
      <c r="H2240" s="107">
        <f>SUMIF(INGRESO_MERCADERIA[CODIGO],STOCKSANLUIS[[#This Row],[CODIGO]],INGRESO_MERCADERIA[INGRESO])</f>
        <v>0</v>
      </c>
      <c r="I2240" s="107">
        <f>SUMIF(SALIDA[CODIGO],STOCKSANLUIS[[#This Row],[CODIGO]],SALIDA[CANTIDAD])</f>
        <v>0</v>
      </c>
      <c r="J2240" s="107">
        <f>STOCKSANLUIS[[#This Row],[STOCK ALM1]]-STOCKSANLUIS[[#This Row],[SALIDA]]</f>
        <v>0</v>
      </c>
      <c r="K2240" s="107" t="str">
        <f>VLOOKUP(STOCKSANLUIS[[#This Row],[CODIGO]],CLASIFICACION[],6,FALSE)</f>
        <v>B</v>
      </c>
      <c r="L2240" s="107">
        <f>IFERROR(VLOOKUP(STOCKSANLUIS[[#This Row],[CODIGO]],STOCK_STARSOFT[],3,FALSE),0)</f>
        <v>0</v>
      </c>
      <c r="M2240" s="107" t="str">
        <f>IF(STOCKSANLUIS[[#This Row],[STOCK ACTUAL]]=STOCKSANLUIS[[#This Row],[STOCK_STARSOFT]],"SIN DIFERENCIA","DIFERENCIA")</f>
        <v>SIN DIFERENCIA</v>
      </c>
    </row>
    <row r="2241" spans="1:13" hidden="1" x14ac:dyDescent="0.25">
      <c r="A2241" s="151" t="s">
        <v>22649</v>
      </c>
      <c r="B2241" s="104" t="s">
        <v>22650</v>
      </c>
      <c r="C2241" s="105"/>
      <c r="D2241" s="89" t="s">
        <v>6</v>
      </c>
      <c r="E2241" s="107" t="str">
        <f>VLOOKUP(STOCKSANLUIS[[#This Row],[CODIGO]],FAMILIAS[],4,FALSE)</f>
        <v>VIKING</v>
      </c>
      <c r="F2241" s="107"/>
      <c r="G2241" s="107"/>
      <c r="H2241" s="107">
        <f>SUMIF(INGRESO_MERCADERIA[CODIGO],STOCKSANLUIS[[#This Row],[CODIGO]],INGRESO_MERCADERIA[INGRESO])</f>
        <v>0</v>
      </c>
      <c r="I2241" s="107">
        <f>SUMIF(SALIDA[CODIGO],STOCKSANLUIS[[#This Row],[CODIGO]],SALIDA[CANTIDAD])</f>
        <v>0</v>
      </c>
      <c r="J2241" s="107">
        <f>STOCKSANLUIS[[#This Row],[STOCK ALM1]]-STOCKSANLUIS[[#This Row],[SALIDA]]</f>
        <v>0</v>
      </c>
      <c r="K2241" s="107" t="str">
        <f>VLOOKUP(STOCKSANLUIS[[#This Row],[CODIGO]],CLASIFICACION[],6,FALSE)</f>
        <v>B</v>
      </c>
      <c r="L2241" s="107">
        <f>IFERROR(VLOOKUP(STOCKSANLUIS[[#This Row],[CODIGO]],STOCK_STARSOFT[],3,FALSE),0)</f>
        <v>0</v>
      </c>
      <c r="M2241" s="107" t="str">
        <f>IF(STOCKSANLUIS[[#This Row],[STOCK ACTUAL]]=STOCKSANLUIS[[#This Row],[STOCK_STARSOFT]],"SIN DIFERENCIA","DIFERENCIA")</f>
        <v>SIN DIFERENCIA</v>
      </c>
    </row>
    <row r="2242" spans="1:13" hidden="1" x14ac:dyDescent="0.25">
      <c r="A2242" s="151" t="s">
        <v>22651</v>
      </c>
      <c r="B2242" s="104" t="s">
        <v>22652</v>
      </c>
      <c r="C2242" s="105"/>
      <c r="D2242" s="89" t="s">
        <v>6</v>
      </c>
      <c r="E2242" s="107" t="str">
        <f>VLOOKUP(STOCKSANLUIS[[#This Row],[CODIGO]],FAMILIAS[],4,FALSE)</f>
        <v>VIKING</v>
      </c>
      <c r="F2242" s="107"/>
      <c r="G2242" s="107"/>
      <c r="H2242" s="107">
        <f>SUMIF(INGRESO_MERCADERIA[CODIGO],STOCKSANLUIS[[#This Row],[CODIGO]],INGRESO_MERCADERIA[INGRESO])</f>
        <v>0</v>
      </c>
      <c r="I2242" s="107">
        <f>SUMIF(SALIDA[CODIGO],STOCKSANLUIS[[#This Row],[CODIGO]],SALIDA[CANTIDAD])</f>
        <v>0</v>
      </c>
      <c r="J2242" s="107">
        <f>STOCKSANLUIS[[#This Row],[STOCK ALM1]]-STOCKSANLUIS[[#This Row],[SALIDA]]</f>
        <v>0</v>
      </c>
      <c r="K2242" s="107" t="str">
        <f>VLOOKUP(STOCKSANLUIS[[#This Row],[CODIGO]],CLASIFICACION[],6,FALSE)</f>
        <v>B</v>
      </c>
      <c r="L2242" s="107">
        <f>IFERROR(VLOOKUP(STOCKSANLUIS[[#This Row],[CODIGO]],STOCK_STARSOFT[],3,FALSE),0)</f>
        <v>0</v>
      </c>
      <c r="M2242" s="107" t="str">
        <f>IF(STOCKSANLUIS[[#This Row],[STOCK ACTUAL]]=STOCKSANLUIS[[#This Row],[STOCK_STARSOFT]],"SIN DIFERENCIA","DIFERENCIA")</f>
        <v>SIN DIFERENCIA</v>
      </c>
    </row>
    <row r="2243" spans="1:13" hidden="1" x14ac:dyDescent="0.25">
      <c r="A2243" s="151" t="s">
        <v>22653</v>
      </c>
      <c r="B2243" s="104" t="s">
        <v>22654</v>
      </c>
      <c r="C2243" s="105"/>
      <c r="D2243" s="89" t="s">
        <v>6</v>
      </c>
      <c r="E2243" s="107" t="str">
        <f>VLOOKUP(STOCKSANLUIS[[#This Row],[CODIGO]],FAMILIAS[],4,FALSE)</f>
        <v>VIKING</v>
      </c>
      <c r="F2243" s="107"/>
      <c r="G2243" s="107"/>
      <c r="H2243" s="107">
        <f>SUMIF(INGRESO_MERCADERIA[CODIGO],STOCKSANLUIS[[#This Row],[CODIGO]],INGRESO_MERCADERIA[INGRESO])</f>
        <v>0</v>
      </c>
      <c r="I2243" s="107">
        <f>SUMIF(SALIDA[CODIGO],STOCKSANLUIS[[#This Row],[CODIGO]],SALIDA[CANTIDAD])</f>
        <v>0</v>
      </c>
      <c r="J2243" s="107">
        <f>STOCKSANLUIS[[#This Row],[STOCK ALM1]]-STOCKSANLUIS[[#This Row],[SALIDA]]</f>
        <v>0</v>
      </c>
      <c r="K2243" s="107" t="str">
        <f>VLOOKUP(STOCKSANLUIS[[#This Row],[CODIGO]],CLASIFICACION[],6,FALSE)</f>
        <v>B</v>
      </c>
      <c r="L2243" s="107">
        <f>IFERROR(VLOOKUP(STOCKSANLUIS[[#This Row],[CODIGO]],STOCK_STARSOFT[],3,FALSE),0)</f>
        <v>0</v>
      </c>
      <c r="M2243" s="107" t="str">
        <f>IF(STOCKSANLUIS[[#This Row],[STOCK ACTUAL]]=STOCKSANLUIS[[#This Row],[STOCK_STARSOFT]],"SIN DIFERENCIA","DIFERENCIA")</f>
        <v>SIN DIFERENCIA</v>
      </c>
    </row>
    <row r="2244" spans="1:13" hidden="1" x14ac:dyDescent="0.25">
      <c r="A2244" s="151" t="s">
        <v>22655</v>
      </c>
      <c r="B2244" s="104" t="s">
        <v>22656</v>
      </c>
      <c r="C2244" s="105"/>
      <c r="D2244" s="89" t="s">
        <v>6</v>
      </c>
      <c r="E2244" s="107" t="str">
        <f>VLOOKUP(STOCKSANLUIS[[#This Row],[CODIGO]],FAMILIAS[],4,FALSE)</f>
        <v>VIKING</v>
      </c>
      <c r="F2244" s="107"/>
      <c r="G2244" s="107"/>
      <c r="H2244" s="107">
        <f>SUMIF(INGRESO_MERCADERIA[CODIGO],STOCKSANLUIS[[#This Row],[CODIGO]],INGRESO_MERCADERIA[INGRESO])</f>
        <v>0</v>
      </c>
      <c r="I2244" s="107">
        <f>SUMIF(SALIDA[CODIGO],STOCKSANLUIS[[#This Row],[CODIGO]],SALIDA[CANTIDAD])</f>
        <v>0</v>
      </c>
      <c r="J2244" s="107">
        <f>STOCKSANLUIS[[#This Row],[STOCK ALM1]]-STOCKSANLUIS[[#This Row],[SALIDA]]</f>
        <v>0</v>
      </c>
      <c r="K2244" s="107" t="str">
        <f>VLOOKUP(STOCKSANLUIS[[#This Row],[CODIGO]],CLASIFICACION[],6,FALSE)</f>
        <v>B</v>
      </c>
      <c r="L2244" s="107">
        <f>IFERROR(VLOOKUP(STOCKSANLUIS[[#This Row],[CODIGO]],STOCK_STARSOFT[],3,FALSE),0)</f>
        <v>0</v>
      </c>
      <c r="M2244" s="107" t="str">
        <f>IF(STOCKSANLUIS[[#This Row],[STOCK ACTUAL]]=STOCKSANLUIS[[#This Row],[STOCK_STARSOFT]],"SIN DIFERENCIA","DIFERENCIA")</f>
        <v>SIN DIFERENCIA</v>
      </c>
    </row>
    <row r="2245" spans="1:13" hidden="1" x14ac:dyDescent="0.25">
      <c r="A2245" s="151" t="s">
        <v>22657</v>
      </c>
      <c r="B2245" s="104" t="s">
        <v>22658</v>
      </c>
      <c r="C2245" s="105"/>
      <c r="D2245" s="89" t="s">
        <v>6</v>
      </c>
      <c r="E2245" s="107" t="str">
        <f>VLOOKUP(STOCKSANLUIS[[#This Row],[CODIGO]],FAMILIAS[],4,FALSE)</f>
        <v>VIKING</v>
      </c>
      <c r="F2245" s="107"/>
      <c r="G2245" s="107"/>
      <c r="H2245" s="107">
        <f>SUMIF(INGRESO_MERCADERIA[CODIGO],STOCKSANLUIS[[#This Row],[CODIGO]],INGRESO_MERCADERIA[INGRESO])</f>
        <v>0</v>
      </c>
      <c r="I2245" s="107">
        <f>SUMIF(SALIDA[CODIGO],STOCKSANLUIS[[#This Row],[CODIGO]],SALIDA[CANTIDAD])</f>
        <v>0</v>
      </c>
      <c r="J2245" s="107">
        <f>STOCKSANLUIS[[#This Row],[STOCK ALM1]]-STOCKSANLUIS[[#This Row],[SALIDA]]</f>
        <v>0</v>
      </c>
      <c r="K2245" s="107" t="str">
        <f>VLOOKUP(STOCKSANLUIS[[#This Row],[CODIGO]],CLASIFICACION[],6,FALSE)</f>
        <v>B</v>
      </c>
      <c r="L2245" s="107">
        <f>IFERROR(VLOOKUP(STOCKSANLUIS[[#This Row],[CODIGO]],STOCK_STARSOFT[],3,FALSE),0)</f>
        <v>0</v>
      </c>
      <c r="M2245" s="107" t="str">
        <f>IF(STOCKSANLUIS[[#This Row],[STOCK ACTUAL]]=STOCKSANLUIS[[#This Row],[STOCK_STARSOFT]],"SIN DIFERENCIA","DIFERENCIA")</f>
        <v>SIN DIFERENCIA</v>
      </c>
    </row>
    <row r="2246" spans="1:13" hidden="1" x14ac:dyDescent="0.25">
      <c r="A2246" s="151" t="s">
        <v>22659</v>
      </c>
      <c r="B2246" s="104" t="s">
        <v>22660</v>
      </c>
      <c r="C2246" s="105"/>
      <c r="D2246" s="89" t="s">
        <v>6</v>
      </c>
      <c r="E2246" s="107" t="str">
        <f>VLOOKUP(STOCKSANLUIS[[#This Row],[CODIGO]],FAMILIAS[],4,FALSE)</f>
        <v>VIKING</v>
      </c>
      <c r="F2246" s="107"/>
      <c r="G2246" s="107"/>
      <c r="H2246" s="107">
        <f>SUMIF(INGRESO_MERCADERIA[CODIGO],STOCKSANLUIS[[#This Row],[CODIGO]],INGRESO_MERCADERIA[INGRESO])</f>
        <v>0</v>
      </c>
      <c r="I2246" s="107">
        <f>SUMIF(SALIDA[CODIGO],STOCKSANLUIS[[#This Row],[CODIGO]],SALIDA[CANTIDAD])</f>
        <v>0</v>
      </c>
      <c r="J2246" s="107">
        <f>STOCKSANLUIS[[#This Row],[STOCK ALM1]]-STOCKSANLUIS[[#This Row],[SALIDA]]</f>
        <v>0</v>
      </c>
      <c r="K2246" s="107" t="str">
        <f>VLOOKUP(STOCKSANLUIS[[#This Row],[CODIGO]],CLASIFICACION[],6,FALSE)</f>
        <v>B</v>
      </c>
      <c r="L2246" s="107">
        <f>IFERROR(VLOOKUP(STOCKSANLUIS[[#This Row],[CODIGO]],STOCK_STARSOFT[],3,FALSE),0)</f>
        <v>0</v>
      </c>
      <c r="M2246" s="107" t="str">
        <f>IF(STOCKSANLUIS[[#This Row],[STOCK ACTUAL]]=STOCKSANLUIS[[#This Row],[STOCK_STARSOFT]],"SIN DIFERENCIA","DIFERENCIA")</f>
        <v>SIN DIFERENCIA</v>
      </c>
    </row>
    <row r="2247" spans="1:13" hidden="1" x14ac:dyDescent="0.25">
      <c r="A2247" s="151" t="s">
        <v>22661</v>
      </c>
      <c r="B2247" s="104" t="s">
        <v>22662</v>
      </c>
      <c r="C2247" s="105"/>
      <c r="D2247" s="89" t="s">
        <v>6</v>
      </c>
      <c r="E2247" s="107" t="str">
        <f>VLOOKUP(STOCKSANLUIS[[#This Row],[CODIGO]],FAMILIAS[],4,FALSE)</f>
        <v>VIKING</v>
      </c>
      <c r="F2247" s="107"/>
      <c r="G2247" s="107"/>
      <c r="H2247" s="107">
        <f>SUMIF(INGRESO_MERCADERIA[CODIGO],STOCKSANLUIS[[#This Row],[CODIGO]],INGRESO_MERCADERIA[INGRESO])</f>
        <v>0</v>
      </c>
      <c r="I2247" s="107">
        <f>SUMIF(SALIDA[CODIGO],STOCKSANLUIS[[#This Row],[CODIGO]],SALIDA[CANTIDAD])</f>
        <v>0</v>
      </c>
      <c r="J2247" s="107">
        <f>STOCKSANLUIS[[#This Row],[STOCK ALM1]]-STOCKSANLUIS[[#This Row],[SALIDA]]</f>
        <v>0</v>
      </c>
      <c r="K2247" s="107" t="str">
        <f>VLOOKUP(STOCKSANLUIS[[#This Row],[CODIGO]],CLASIFICACION[],6,FALSE)</f>
        <v>B</v>
      </c>
      <c r="L2247" s="107">
        <f>IFERROR(VLOOKUP(STOCKSANLUIS[[#This Row],[CODIGO]],STOCK_STARSOFT[],3,FALSE),0)</f>
        <v>0</v>
      </c>
      <c r="M2247" s="107" t="str">
        <f>IF(STOCKSANLUIS[[#This Row],[STOCK ACTUAL]]=STOCKSANLUIS[[#This Row],[STOCK_STARSOFT]],"SIN DIFERENCIA","DIFERENCIA")</f>
        <v>SIN DIFERENCIA</v>
      </c>
    </row>
    <row r="2248" spans="1:13" hidden="1" x14ac:dyDescent="0.25">
      <c r="A2248" s="151" t="s">
        <v>22663</v>
      </c>
      <c r="B2248" s="104" t="s">
        <v>22664</v>
      </c>
      <c r="C2248" s="105"/>
      <c r="D2248" s="89" t="s">
        <v>6</v>
      </c>
      <c r="E2248" s="107" t="str">
        <f>VLOOKUP(STOCKSANLUIS[[#This Row],[CODIGO]],FAMILIAS[],4,FALSE)</f>
        <v>VIKING</v>
      </c>
      <c r="F2248" s="107"/>
      <c r="G2248" s="107"/>
      <c r="H2248" s="107">
        <f>SUMIF(INGRESO_MERCADERIA[CODIGO],STOCKSANLUIS[[#This Row],[CODIGO]],INGRESO_MERCADERIA[INGRESO])</f>
        <v>0</v>
      </c>
      <c r="I2248" s="107">
        <f>SUMIF(SALIDA[CODIGO],STOCKSANLUIS[[#This Row],[CODIGO]],SALIDA[CANTIDAD])</f>
        <v>0</v>
      </c>
      <c r="J2248" s="107">
        <f>STOCKSANLUIS[[#This Row],[STOCK ALM1]]-STOCKSANLUIS[[#This Row],[SALIDA]]</f>
        <v>0</v>
      </c>
      <c r="K2248" s="107" t="str">
        <f>VLOOKUP(STOCKSANLUIS[[#This Row],[CODIGO]],CLASIFICACION[],6,FALSE)</f>
        <v>B</v>
      </c>
      <c r="L2248" s="107">
        <f>IFERROR(VLOOKUP(STOCKSANLUIS[[#This Row],[CODIGO]],STOCK_STARSOFT[],3,FALSE),0)</f>
        <v>0</v>
      </c>
      <c r="M2248" s="107" t="str">
        <f>IF(STOCKSANLUIS[[#This Row],[STOCK ACTUAL]]=STOCKSANLUIS[[#This Row],[STOCK_STARSOFT]],"SIN DIFERENCIA","DIFERENCIA")</f>
        <v>SIN DIFERENCIA</v>
      </c>
    </row>
    <row r="2249" spans="1:13" hidden="1" x14ac:dyDescent="0.25">
      <c r="A2249" s="151" t="s">
        <v>22665</v>
      </c>
      <c r="B2249" s="104" t="s">
        <v>22666</v>
      </c>
      <c r="C2249" s="105"/>
      <c r="D2249" s="89" t="s">
        <v>6</v>
      </c>
      <c r="E2249" s="107" t="str">
        <f>VLOOKUP(STOCKSANLUIS[[#This Row],[CODIGO]],FAMILIAS[],4,FALSE)</f>
        <v>VIKING</v>
      </c>
      <c r="F2249" s="107"/>
      <c r="G2249" s="107"/>
      <c r="H2249" s="107">
        <f>SUMIF(INGRESO_MERCADERIA[CODIGO],STOCKSANLUIS[[#This Row],[CODIGO]],INGRESO_MERCADERIA[INGRESO])</f>
        <v>0</v>
      </c>
      <c r="I2249" s="107">
        <f>SUMIF(SALIDA[CODIGO],STOCKSANLUIS[[#This Row],[CODIGO]],SALIDA[CANTIDAD])</f>
        <v>0</v>
      </c>
      <c r="J2249" s="107">
        <f>STOCKSANLUIS[[#This Row],[STOCK ALM1]]-STOCKSANLUIS[[#This Row],[SALIDA]]</f>
        <v>0</v>
      </c>
      <c r="K2249" s="107" t="str">
        <f>VLOOKUP(STOCKSANLUIS[[#This Row],[CODIGO]],CLASIFICACION[],6,FALSE)</f>
        <v>B</v>
      </c>
      <c r="L2249" s="107">
        <f>IFERROR(VLOOKUP(STOCKSANLUIS[[#This Row],[CODIGO]],STOCK_STARSOFT[],3,FALSE),0)</f>
        <v>0</v>
      </c>
      <c r="M2249" s="107" t="str">
        <f>IF(STOCKSANLUIS[[#This Row],[STOCK ACTUAL]]=STOCKSANLUIS[[#This Row],[STOCK_STARSOFT]],"SIN DIFERENCIA","DIFERENCIA")</f>
        <v>SIN DIFERENCIA</v>
      </c>
    </row>
    <row r="2250" spans="1:13" hidden="1" x14ac:dyDescent="0.25">
      <c r="A2250" s="151" t="s">
        <v>22667</v>
      </c>
      <c r="B2250" s="104" t="s">
        <v>22668</v>
      </c>
      <c r="C2250" s="105"/>
      <c r="D2250" s="89" t="s">
        <v>6</v>
      </c>
      <c r="E2250" s="107" t="str">
        <f>VLOOKUP(STOCKSANLUIS[[#This Row],[CODIGO]],FAMILIAS[],4,FALSE)</f>
        <v>VIKING</v>
      </c>
      <c r="F2250" s="107"/>
      <c r="G2250" s="107"/>
      <c r="H2250" s="107">
        <f>SUMIF(INGRESO_MERCADERIA[CODIGO],STOCKSANLUIS[[#This Row],[CODIGO]],INGRESO_MERCADERIA[INGRESO])</f>
        <v>0</v>
      </c>
      <c r="I2250" s="107">
        <f>SUMIF(SALIDA[CODIGO],STOCKSANLUIS[[#This Row],[CODIGO]],SALIDA[CANTIDAD])</f>
        <v>0</v>
      </c>
      <c r="J2250" s="107">
        <f>STOCKSANLUIS[[#This Row],[STOCK ALM1]]-STOCKSANLUIS[[#This Row],[SALIDA]]</f>
        <v>0</v>
      </c>
      <c r="K2250" s="107" t="str">
        <f>VLOOKUP(STOCKSANLUIS[[#This Row],[CODIGO]],CLASIFICACION[],6,FALSE)</f>
        <v>B</v>
      </c>
      <c r="L2250" s="107">
        <f>IFERROR(VLOOKUP(STOCKSANLUIS[[#This Row],[CODIGO]],STOCK_STARSOFT[],3,FALSE),0)</f>
        <v>0</v>
      </c>
      <c r="M2250" s="107" t="str">
        <f>IF(STOCKSANLUIS[[#This Row],[STOCK ACTUAL]]=STOCKSANLUIS[[#This Row],[STOCK_STARSOFT]],"SIN DIFERENCIA","DIFERENCIA")</f>
        <v>SIN DIFERENCIA</v>
      </c>
    </row>
    <row r="2251" spans="1:13" hidden="1" x14ac:dyDescent="0.25">
      <c r="A2251" s="151" t="s">
        <v>22669</v>
      </c>
      <c r="B2251" s="104" t="s">
        <v>22670</v>
      </c>
      <c r="C2251" s="105"/>
      <c r="D2251" s="89" t="s">
        <v>6</v>
      </c>
      <c r="E2251" s="107" t="str">
        <f>VLOOKUP(STOCKSANLUIS[[#This Row],[CODIGO]],FAMILIAS[],4,FALSE)</f>
        <v>VIKING</v>
      </c>
      <c r="F2251" s="107"/>
      <c r="G2251" s="107"/>
      <c r="H2251" s="107">
        <f>SUMIF(INGRESO_MERCADERIA[CODIGO],STOCKSANLUIS[[#This Row],[CODIGO]],INGRESO_MERCADERIA[INGRESO])</f>
        <v>0</v>
      </c>
      <c r="I2251" s="107">
        <f>SUMIF(SALIDA[CODIGO],STOCKSANLUIS[[#This Row],[CODIGO]],SALIDA[CANTIDAD])</f>
        <v>0</v>
      </c>
      <c r="J2251" s="107">
        <f>STOCKSANLUIS[[#This Row],[STOCK ALM1]]-STOCKSANLUIS[[#This Row],[SALIDA]]</f>
        <v>0</v>
      </c>
      <c r="K2251" s="107" t="str">
        <f>VLOOKUP(STOCKSANLUIS[[#This Row],[CODIGO]],CLASIFICACION[],6,FALSE)</f>
        <v>B</v>
      </c>
      <c r="L2251" s="107">
        <f>IFERROR(VLOOKUP(STOCKSANLUIS[[#This Row],[CODIGO]],STOCK_STARSOFT[],3,FALSE),0)</f>
        <v>0</v>
      </c>
      <c r="M2251" s="107" t="str">
        <f>IF(STOCKSANLUIS[[#This Row],[STOCK ACTUAL]]=STOCKSANLUIS[[#This Row],[STOCK_STARSOFT]],"SIN DIFERENCIA","DIFERENCIA")</f>
        <v>SIN DIFERENCIA</v>
      </c>
    </row>
    <row r="2252" spans="1:13" hidden="1" x14ac:dyDescent="0.25">
      <c r="A2252" s="151" t="s">
        <v>22671</v>
      </c>
      <c r="B2252" s="104" t="s">
        <v>22672</v>
      </c>
      <c r="C2252" s="105"/>
      <c r="D2252" s="89" t="s">
        <v>6</v>
      </c>
      <c r="E2252" s="107" t="str">
        <f>VLOOKUP(STOCKSANLUIS[[#This Row],[CODIGO]],FAMILIAS[],4,FALSE)</f>
        <v>VIKING</v>
      </c>
      <c r="F2252" s="107"/>
      <c r="G2252" s="107"/>
      <c r="H2252" s="107">
        <f>SUMIF(INGRESO_MERCADERIA[CODIGO],STOCKSANLUIS[[#This Row],[CODIGO]],INGRESO_MERCADERIA[INGRESO])</f>
        <v>0</v>
      </c>
      <c r="I2252" s="107">
        <f>SUMIF(SALIDA[CODIGO],STOCKSANLUIS[[#This Row],[CODIGO]],SALIDA[CANTIDAD])</f>
        <v>0</v>
      </c>
      <c r="J2252" s="107">
        <f>STOCKSANLUIS[[#This Row],[STOCK ALM1]]-STOCKSANLUIS[[#This Row],[SALIDA]]</f>
        <v>0</v>
      </c>
      <c r="K2252" s="107" t="str">
        <f>VLOOKUP(STOCKSANLUIS[[#This Row],[CODIGO]],CLASIFICACION[],6,FALSE)</f>
        <v>B</v>
      </c>
      <c r="L2252" s="107">
        <f>IFERROR(VLOOKUP(STOCKSANLUIS[[#This Row],[CODIGO]],STOCK_STARSOFT[],3,FALSE),0)</f>
        <v>0</v>
      </c>
      <c r="M2252" s="107" t="str">
        <f>IF(STOCKSANLUIS[[#This Row],[STOCK ACTUAL]]=STOCKSANLUIS[[#This Row],[STOCK_STARSOFT]],"SIN DIFERENCIA","DIFERENCIA")</f>
        <v>SIN DIFERENCIA</v>
      </c>
    </row>
    <row r="2253" spans="1:13" hidden="1" x14ac:dyDescent="0.25">
      <c r="A2253" s="151" t="s">
        <v>22673</v>
      </c>
      <c r="B2253" s="104" t="s">
        <v>22674</v>
      </c>
      <c r="C2253" s="105"/>
      <c r="D2253" s="89" t="s">
        <v>6</v>
      </c>
      <c r="E2253" s="107" t="str">
        <f>VLOOKUP(STOCKSANLUIS[[#This Row],[CODIGO]],FAMILIAS[],4,FALSE)</f>
        <v>VIKING</v>
      </c>
      <c r="F2253" s="107"/>
      <c r="G2253" s="107"/>
      <c r="H2253" s="107">
        <f>SUMIF(INGRESO_MERCADERIA[CODIGO],STOCKSANLUIS[[#This Row],[CODIGO]],INGRESO_MERCADERIA[INGRESO])</f>
        <v>0</v>
      </c>
      <c r="I2253" s="107">
        <f>SUMIF(SALIDA[CODIGO],STOCKSANLUIS[[#This Row],[CODIGO]],SALIDA[CANTIDAD])</f>
        <v>0</v>
      </c>
      <c r="J2253" s="107">
        <f>STOCKSANLUIS[[#This Row],[STOCK ALM1]]-STOCKSANLUIS[[#This Row],[SALIDA]]</f>
        <v>0</v>
      </c>
      <c r="K2253" s="107" t="str">
        <f>VLOOKUP(STOCKSANLUIS[[#This Row],[CODIGO]],CLASIFICACION[],6,FALSE)</f>
        <v>B</v>
      </c>
      <c r="L2253" s="107">
        <f>IFERROR(VLOOKUP(STOCKSANLUIS[[#This Row],[CODIGO]],STOCK_STARSOFT[],3,FALSE),0)</f>
        <v>0</v>
      </c>
      <c r="M2253" s="107" t="str">
        <f>IF(STOCKSANLUIS[[#This Row],[STOCK ACTUAL]]=STOCKSANLUIS[[#This Row],[STOCK_STARSOFT]],"SIN DIFERENCIA","DIFERENCIA")</f>
        <v>SIN DIFERENCIA</v>
      </c>
    </row>
    <row r="2254" spans="1:13" hidden="1" x14ac:dyDescent="0.25">
      <c r="A2254" s="151" t="s">
        <v>22675</v>
      </c>
      <c r="B2254" s="104" t="s">
        <v>22676</v>
      </c>
      <c r="C2254" s="105"/>
      <c r="D2254" s="89" t="s">
        <v>6</v>
      </c>
      <c r="E2254" s="107" t="str">
        <f>VLOOKUP(STOCKSANLUIS[[#This Row],[CODIGO]],FAMILIAS[],4,FALSE)</f>
        <v>VIKING</v>
      </c>
      <c r="F2254" s="107"/>
      <c r="G2254" s="107"/>
      <c r="H2254" s="107">
        <f>SUMIF(INGRESO_MERCADERIA[CODIGO],STOCKSANLUIS[[#This Row],[CODIGO]],INGRESO_MERCADERIA[INGRESO])</f>
        <v>0</v>
      </c>
      <c r="I2254" s="107">
        <f>SUMIF(SALIDA[CODIGO],STOCKSANLUIS[[#This Row],[CODIGO]],SALIDA[CANTIDAD])</f>
        <v>0</v>
      </c>
      <c r="J2254" s="107">
        <f>STOCKSANLUIS[[#This Row],[STOCK ALM1]]-STOCKSANLUIS[[#This Row],[SALIDA]]</f>
        <v>0</v>
      </c>
      <c r="K2254" s="107" t="str">
        <f>VLOOKUP(STOCKSANLUIS[[#This Row],[CODIGO]],CLASIFICACION[],6,FALSE)</f>
        <v>B</v>
      </c>
      <c r="L2254" s="107">
        <f>IFERROR(VLOOKUP(STOCKSANLUIS[[#This Row],[CODIGO]],STOCK_STARSOFT[],3,FALSE),0)</f>
        <v>0</v>
      </c>
      <c r="M2254" s="107" t="str">
        <f>IF(STOCKSANLUIS[[#This Row],[STOCK ACTUAL]]=STOCKSANLUIS[[#This Row],[STOCK_STARSOFT]],"SIN DIFERENCIA","DIFERENCIA")</f>
        <v>SIN DIFERENCIA</v>
      </c>
    </row>
    <row r="2255" spans="1:13" hidden="1" x14ac:dyDescent="0.25">
      <c r="A2255" s="151" t="s">
        <v>22677</v>
      </c>
      <c r="B2255" s="104" t="s">
        <v>22678</v>
      </c>
      <c r="C2255" s="105"/>
      <c r="D2255" s="89" t="s">
        <v>6</v>
      </c>
      <c r="E2255" s="107" t="str">
        <f>VLOOKUP(STOCKSANLUIS[[#This Row],[CODIGO]],FAMILIAS[],4,FALSE)</f>
        <v>VIKING</v>
      </c>
      <c r="F2255" s="107"/>
      <c r="G2255" s="107"/>
      <c r="H2255" s="107">
        <f>SUMIF(INGRESO_MERCADERIA[CODIGO],STOCKSANLUIS[[#This Row],[CODIGO]],INGRESO_MERCADERIA[INGRESO])</f>
        <v>0</v>
      </c>
      <c r="I2255" s="107">
        <f>SUMIF(SALIDA[CODIGO],STOCKSANLUIS[[#This Row],[CODIGO]],SALIDA[CANTIDAD])</f>
        <v>0</v>
      </c>
      <c r="J2255" s="107">
        <f>STOCKSANLUIS[[#This Row],[STOCK ALM1]]-STOCKSANLUIS[[#This Row],[SALIDA]]</f>
        <v>0</v>
      </c>
      <c r="K2255" s="107" t="str">
        <f>VLOOKUP(STOCKSANLUIS[[#This Row],[CODIGO]],CLASIFICACION[],6,FALSE)</f>
        <v>B</v>
      </c>
      <c r="L2255" s="107">
        <f>IFERROR(VLOOKUP(STOCKSANLUIS[[#This Row],[CODIGO]],STOCK_STARSOFT[],3,FALSE),0)</f>
        <v>0</v>
      </c>
      <c r="M2255" s="107" t="str">
        <f>IF(STOCKSANLUIS[[#This Row],[STOCK ACTUAL]]=STOCKSANLUIS[[#This Row],[STOCK_STARSOFT]],"SIN DIFERENCIA","DIFERENCIA")</f>
        <v>SIN DIFERENCIA</v>
      </c>
    </row>
    <row r="2256" spans="1:13" hidden="1" x14ac:dyDescent="0.25">
      <c r="A2256" s="151" t="s">
        <v>22679</v>
      </c>
      <c r="B2256" s="104" t="s">
        <v>22680</v>
      </c>
      <c r="C2256" s="105"/>
      <c r="D2256" s="89" t="s">
        <v>6</v>
      </c>
      <c r="E2256" s="107" t="str">
        <f>VLOOKUP(STOCKSANLUIS[[#This Row],[CODIGO]],FAMILIAS[],4,FALSE)</f>
        <v>VIKING</v>
      </c>
      <c r="F2256" s="107"/>
      <c r="G2256" s="107"/>
      <c r="H2256" s="107">
        <f>SUMIF(INGRESO_MERCADERIA[CODIGO],STOCKSANLUIS[[#This Row],[CODIGO]],INGRESO_MERCADERIA[INGRESO])</f>
        <v>0</v>
      </c>
      <c r="I2256" s="107">
        <f>SUMIF(SALIDA[CODIGO],STOCKSANLUIS[[#This Row],[CODIGO]],SALIDA[CANTIDAD])</f>
        <v>0</v>
      </c>
      <c r="J2256" s="107">
        <f>STOCKSANLUIS[[#This Row],[STOCK ALM1]]-STOCKSANLUIS[[#This Row],[SALIDA]]</f>
        <v>0</v>
      </c>
      <c r="K2256" s="107" t="str">
        <f>VLOOKUP(STOCKSANLUIS[[#This Row],[CODIGO]],CLASIFICACION[],6,FALSE)</f>
        <v>B</v>
      </c>
      <c r="L2256" s="107">
        <f>IFERROR(VLOOKUP(STOCKSANLUIS[[#This Row],[CODIGO]],STOCK_STARSOFT[],3,FALSE),0)</f>
        <v>0</v>
      </c>
      <c r="M2256" s="107" t="str">
        <f>IF(STOCKSANLUIS[[#This Row],[STOCK ACTUAL]]=STOCKSANLUIS[[#This Row],[STOCK_STARSOFT]],"SIN DIFERENCIA","DIFERENCIA")</f>
        <v>SIN DIFERENCIA</v>
      </c>
    </row>
    <row r="2257" spans="1:13" hidden="1" x14ac:dyDescent="0.25">
      <c r="A2257" s="151" t="s">
        <v>22681</v>
      </c>
      <c r="B2257" s="104" t="s">
        <v>22682</v>
      </c>
      <c r="C2257" s="105"/>
      <c r="D2257" s="89" t="s">
        <v>6</v>
      </c>
      <c r="E2257" s="107" t="str">
        <f>VLOOKUP(STOCKSANLUIS[[#This Row],[CODIGO]],FAMILIAS[],4,FALSE)</f>
        <v>VIKING</v>
      </c>
      <c r="F2257" s="107"/>
      <c r="G2257" s="107"/>
      <c r="H2257" s="107">
        <f>SUMIF(INGRESO_MERCADERIA[CODIGO],STOCKSANLUIS[[#This Row],[CODIGO]],INGRESO_MERCADERIA[INGRESO])</f>
        <v>0</v>
      </c>
      <c r="I2257" s="107">
        <f>SUMIF(SALIDA[CODIGO],STOCKSANLUIS[[#This Row],[CODIGO]],SALIDA[CANTIDAD])</f>
        <v>0</v>
      </c>
      <c r="J2257" s="107">
        <f>STOCKSANLUIS[[#This Row],[STOCK ALM1]]-STOCKSANLUIS[[#This Row],[SALIDA]]</f>
        <v>0</v>
      </c>
      <c r="K2257" s="107" t="str">
        <f>VLOOKUP(STOCKSANLUIS[[#This Row],[CODIGO]],CLASIFICACION[],6,FALSE)</f>
        <v>B</v>
      </c>
      <c r="L2257" s="107">
        <f>IFERROR(VLOOKUP(STOCKSANLUIS[[#This Row],[CODIGO]],STOCK_STARSOFT[],3,FALSE),0)</f>
        <v>0</v>
      </c>
      <c r="M2257" s="107" t="str">
        <f>IF(STOCKSANLUIS[[#This Row],[STOCK ACTUAL]]=STOCKSANLUIS[[#This Row],[STOCK_STARSOFT]],"SIN DIFERENCIA","DIFERENCIA")</f>
        <v>SIN DIFERENCIA</v>
      </c>
    </row>
    <row r="2258" spans="1:13" hidden="1" x14ac:dyDescent="0.25">
      <c r="A2258" s="151" t="s">
        <v>22683</v>
      </c>
      <c r="B2258" s="104" t="s">
        <v>22684</v>
      </c>
      <c r="C2258" s="105"/>
      <c r="D2258" s="89" t="s">
        <v>6</v>
      </c>
      <c r="E2258" s="107" t="str">
        <f>VLOOKUP(STOCKSANLUIS[[#This Row],[CODIGO]],FAMILIAS[],4,FALSE)</f>
        <v>VIKING</v>
      </c>
      <c r="F2258" s="107"/>
      <c r="G2258" s="107"/>
      <c r="H2258" s="107">
        <f>SUMIF(INGRESO_MERCADERIA[CODIGO],STOCKSANLUIS[[#This Row],[CODIGO]],INGRESO_MERCADERIA[INGRESO])</f>
        <v>0</v>
      </c>
      <c r="I2258" s="107">
        <f>SUMIF(SALIDA[CODIGO],STOCKSANLUIS[[#This Row],[CODIGO]],SALIDA[CANTIDAD])</f>
        <v>0</v>
      </c>
      <c r="J2258" s="107">
        <f>STOCKSANLUIS[[#This Row],[STOCK ALM1]]-STOCKSANLUIS[[#This Row],[SALIDA]]</f>
        <v>0</v>
      </c>
      <c r="K2258" s="107" t="str">
        <f>VLOOKUP(STOCKSANLUIS[[#This Row],[CODIGO]],CLASIFICACION[],6,FALSE)</f>
        <v>B</v>
      </c>
      <c r="L2258" s="107">
        <f>IFERROR(VLOOKUP(STOCKSANLUIS[[#This Row],[CODIGO]],STOCK_STARSOFT[],3,FALSE),0)</f>
        <v>0</v>
      </c>
      <c r="M2258" s="107" t="str">
        <f>IF(STOCKSANLUIS[[#This Row],[STOCK ACTUAL]]=STOCKSANLUIS[[#This Row],[STOCK_STARSOFT]],"SIN DIFERENCIA","DIFERENCIA")</f>
        <v>SIN DIFERENCIA</v>
      </c>
    </row>
    <row r="2259" spans="1:13" hidden="1" x14ac:dyDescent="0.25">
      <c r="A2259" s="151" t="s">
        <v>22685</v>
      </c>
      <c r="B2259" s="104" t="s">
        <v>22686</v>
      </c>
      <c r="C2259" s="105"/>
      <c r="D2259" s="89" t="s">
        <v>6</v>
      </c>
      <c r="E2259" s="107" t="str">
        <f>VLOOKUP(STOCKSANLUIS[[#This Row],[CODIGO]],FAMILIAS[],4,FALSE)</f>
        <v>VIKING</v>
      </c>
      <c r="F2259" s="107"/>
      <c r="G2259" s="107"/>
      <c r="H2259" s="107">
        <f>SUMIF(INGRESO_MERCADERIA[CODIGO],STOCKSANLUIS[[#This Row],[CODIGO]],INGRESO_MERCADERIA[INGRESO])</f>
        <v>0</v>
      </c>
      <c r="I2259" s="107">
        <f>SUMIF(SALIDA[CODIGO],STOCKSANLUIS[[#This Row],[CODIGO]],SALIDA[CANTIDAD])</f>
        <v>0</v>
      </c>
      <c r="J2259" s="107">
        <f>STOCKSANLUIS[[#This Row],[STOCK ALM1]]-STOCKSANLUIS[[#This Row],[SALIDA]]</f>
        <v>0</v>
      </c>
      <c r="K2259" s="107" t="str">
        <f>VLOOKUP(STOCKSANLUIS[[#This Row],[CODIGO]],CLASIFICACION[],6,FALSE)</f>
        <v>B</v>
      </c>
      <c r="L2259" s="107">
        <f>IFERROR(VLOOKUP(STOCKSANLUIS[[#This Row],[CODIGO]],STOCK_STARSOFT[],3,FALSE),0)</f>
        <v>0</v>
      </c>
      <c r="M2259" s="107" t="str">
        <f>IF(STOCKSANLUIS[[#This Row],[STOCK ACTUAL]]=STOCKSANLUIS[[#This Row],[STOCK_STARSOFT]],"SIN DIFERENCIA","DIFERENCIA")</f>
        <v>SIN DIFERENCIA</v>
      </c>
    </row>
    <row r="2260" spans="1:13" hidden="1" x14ac:dyDescent="0.25">
      <c r="A2260" s="239" t="s">
        <v>22687</v>
      </c>
      <c r="B2260" s="148" t="s">
        <v>22688</v>
      </c>
      <c r="C2260" s="105"/>
      <c r="D2260" s="89" t="s">
        <v>6</v>
      </c>
      <c r="E2260" s="107" t="str">
        <f>VLOOKUP(STOCKSANLUIS[[#This Row],[CODIGO]],FAMILIAS[],4,FALSE)</f>
        <v>VIKING</v>
      </c>
      <c r="F2260" s="107"/>
      <c r="G2260" s="107"/>
      <c r="H2260" s="107">
        <f>SUMIF(INGRESO_MERCADERIA[CODIGO],STOCKSANLUIS[[#This Row],[CODIGO]],INGRESO_MERCADERIA[INGRESO])</f>
        <v>0</v>
      </c>
      <c r="I2260" s="107">
        <f>SUMIF(SALIDA[CODIGO],STOCKSANLUIS[[#This Row],[CODIGO]],SALIDA[CANTIDAD])</f>
        <v>0</v>
      </c>
      <c r="J2260" s="107">
        <f>STOCKSANLUIS[[#This Row],[STOCK ALM1]]-STOCKSANLUIS[[#This Row],[SALIDA]]</f>
        <v>0</v>
      </c>
      <c r="K2260" s="107" t="str">
        <f>VLOOKUP(STOCKSANLUIS[[#This Row],[CODIGO]],CLASIFICACION[],6,FALSE)</f>
        <v>B</v>
      </c>
      <c r="L2260" s="107">
        <f>IFERROR(VLOOKUP(STOCKSANLUIS[[#This Row],[CODIGO]],STOCK_STARSOFT[],3,FALSE),0)</f>
        <v>0</v>
      </c>
      <c r="M2260" s="107" t="str">
        <f>IF(STOCKSANLUIS[[#This Row],[STOCK ACTUAL]]=STOCKSANLUIS[[#This Row],[STOCK_STARSOFT]],"SIN DIFERENCIA","DIFERENCIA")</f>
        <v>SIN DIFERENCIA</v>
      </c>
    </row>
    <row r="2261" spans="1:13" hidden="1" x14ac:dyDescent="0.25">
      <c r="A2261" s="239" t="s">
        <v>22689</v>
      </c>
      <c r="B2261" s="148" t="s">
        <v>22690</v>
      </c>
      <c r="C2261" s="105"/>
      <c r="D2261" s="89" t="s">
        <v>6</v>
      </c>
      <c r="E2261" s="107" t="str">
        <f>VLOOKUP(STOCKSANLUIS[[#This Row],[CODIGO]],FAMILIAS[],4,FALSE)</f>
        <v>VIKING</v>
      </c>
      <c r="F2261" s="107"/>
      <c r="G2261" s="107"/>
      <c r="H2261" s="107">
        <f>SUMIF(INGRESO_MERCADERIA[CODIGO],STOCKSANLUIS[[#This Row],[CODIGO]],INGRESO_MERCADERIA[INGRESO])</f>
        <v>0</v>
      </c>
      <c r="I2261" s="107">
        <f>SUMIF(SALIDA[CODIGO],STOCKSANLUIS[[#This Row],[CODIGO]],SALIDA[CANTIDAD])</f>
        <v>0</v>
      </c>
      <c r="J2261" s="107">
        <f>STOCKSANLUIS[[#This Row],[STOCK ALM1]]-STOCKSANLUIS[[#This Row],[SALIDA]]</f>
        <v>0</v>
      </c>
      <c r="K2261" s="107" t="str">
        <f>VLOOKUP(STOCKSANLUIS[[#This Row],[CODIGO]],CLASIFICACION[],6,FALSE)</f>
        <v>B</v>
      </c>
      <c r="L2261" s="107">
        <f>IFERROR(VLOOKUP(STOCKSANLUIS[[#This Row],[CODIGO]],STOCK_STARSOFT[],3,FALSE),0)</f>
        <v>0</v>
      </c>
      <c r="M2261" s="107" t="str">
        <f>IF(STOCKSANLUIS[[#This Row],[STOCK ACTUAL]]=STOCKSANLUIS[[#This Row],[STOCK_STARSOFT]],"SIN DIFERENCIA","DIFERENCIA")</f>
        <v>SIN DIFERENCIA</v>
      </c>
    </row>
    <row r="2262" spans="1:13" hidden="1" x14ac:dyDescent="0.25">
      <c r="A2262" s="239" t="s">
        <v>22691</v>
      </c>
      <c r="B2262" s="148" t="s">
        <v>22692</v>
      </c>
      <c r="C2262" s="105"/>
      <c r="D2262" s="89" t="s">
        <v>6</v>
      </c>
      <c r="E2262" s="107" t="str">
        <f>VLOOKUP(STOCKSANLUIS[[#This Row],[CODIGO]],FAMILIAS[],4,FALSE)</f>
        <v>VIKING</v>
      </c>
      <c r="F2262" s="107"/>
      <c r="G2262" s="107"/>
      <c r="H2262" s="107">
        <f>SUMIF(INGRESO_MERCADERIA[CODIGO],STOCKSANLUIS[[#This Row],[CODIGO]],INGRESO_MERCADERIA[INGRESO])</f>
        <v>0</v>
      </c>
      <c r="I2262" s="107">
        <f>SUMIF(SALIDA[CODIGO],STOCKSANLUIS[[#This Row],[CODIGO]],SALIDA[CANTIDAD])</f>
        <v>0</v>
      </c>
      <c r="J2262" s="107">
        <f>STOCKSANLUIS[[#This Row],[STOCK ALM1]]-STOCKSANLUIS[[#This Row],[SALIDA]]</f>
        <v>0</v>
      </c>
      <c r="K2262" s="107" t="str">
        <f>VLOOKUP(STOCKSANLUIS[[#This Row],[CODIGO]],CLASIFICACION[],6,FALSE)</f>
        <v>B</v>
      </c>
      <c r="L2262" s="107">
        <f>IFERROR(VLOOKUP(STOCKSANLUIS[[#This Row],[CODIGO]],STOCK_STARSOFT[],3,FALSE),0)</f>
        <v>0</v>
      </c>
      <c r="M2262" s="107" t="str">
        <f>IF(STOCKSANLUIS[[#This Row],[STOCK ACTUAL]]=STOCKSANLUIS[[#This Row],[STOCK_STARSOFT]],"SIN DIFERENCIA","DIFERENCIA")</f>
        <v>SIN DIFERENCIA</v>
      </c>
    </row>
    <row r="2263" spans="1:13" hidden="1" x14ac:dyDescent="0.25">
      <c r="A2263" s="239" t="s">
        <v>22693</v>
      </c>
      <c r="B2263" s="148" t="s">
        <v>22694</v>
      </c>
      <c r="C2263" s="105"/>
      <c r="D2263" s="89" t="s">
        <v>6</v>
      </c>
      <c r="E2263" s="107" t="str">
        <f>VLOOKUP(STOCKSANLUIS[[#This Row],[CODIGO]],FAMILIAS[],4,FALSE)</f>
        <v>VIKING</v>
      </c>
      <c r="F2263" s="107"/>
      <c r="G2263" s="107"/>
      <c r="H2263" s="107">
        <f>SUMIF(INGRESO_MERCADERIA[CODIGO],STOCKSANLUIS[[#This Row],[CODIGO]],INGRESO_MERCADERIA[INGRESO])</f>
        <v>0</v>
      </c>
      <c r="I2263" s="107">
        <f>SUMIF(SALIDA[CODIGO],STOCKSANLUIS[[#This Row],[CODIGO]],SALIDA[CANTIDAD])</f>
        <v>0</v>
      </c>
      <c r="J2263" s="107">
        <f>STOCKSANLUIS[[#This Row],[STOCK ALM1]]-STOCKSANLUIS[[#This Row],[SALIDA]]</f>
        <v>0</v>
      </c>
      <c r="K2263" s="107" t="str">
        <f>VLOOKUP(STOCKSANLUIS[[#This Row],[CODIGO]],CLASIFICACION[],6,FALSE)</f>
        <v>B</v>
      </c>
      <c r="L2263" s="107">
        <f>IFERROR(VLOOKUP(STOCKSANLUIS[[#This Row],[CODIGO]],STOCK_STARSOFT[],3,FALSE),0)</f>
        <v>0</v>
      </c>
      <c r="M2263" s="107" t="str">
        <f>IF(STOCKSANLUIS[[#This Row],[STOCK ACTUAL]]=STOCKSANLUIS[[#This Row],[STOCK_STARSOFT]],"SIN DIFERENCIA","DIFERENCIA")</f>
        <v>SIN DIFERENCIA</v>
      </c>
    </row>
    <row r="2264" spans="1:13" hidden="1" x14ac:dyDescent="0.25">
      <c r="A2264" s="239" t="s">
        <v>22695</v>
      </c>
      <c r="B2264" s="148" t="s">
        <v>22696</v>
      </c>
      <c r="C2264" s="105"/>
      <c r="D2264" s="89" t="s">
        <v>6</v>
      </c>
      <c r="E2264" s="107" t="str">
        <f>VLOOKUP(STOCKSANLUIS[[#This Row],[CODIGO]],FAMILIAS[],4,FALSE)</f>
        <v>VIKING</v>
      </c>
      <c r="F2264" s="107"/>
      <c r="G2264" s="107"/>
      <c r="H2264" s="107">
        <f>SUMIF(INGRESO_MERCADERIA[CODIGO],STOCKSANLUIS[[#This Row],[CODIGO]],INGRESO_MERCADERIA[INGRESO])</f>
        <v>0</v>
      </c>
      <c r="I2264" s="107">
        <f>SUMIF(SALIDA[CODIGO],STOCKSANLUIS[[#This Row],[CODIGO]],SALIDA[CANTIDAD])</f>
        <v>0</v>
      </c>
      <c r="J2264" s="107">
        <f>STOCKSANLUIS[[#This Row],[STOCK ALM1]]-STOCKSANLUIS[[#This Row],[SALIDA]]</f>
        <v>0</v>
      </c>
      <c r="K2264" s="107" t="str">
        <f>VLOOKUP(STOCKSANLUIS[[#This Row],[CODIGO]],CLASIFICACION[],6,FALSE)</f>
        <v>B</v>
      </c>
      <c r="L2264" s="107">
        <f>IFERROR(VLOOKUP(STOCKSANLUIS[[#This Row],[CODIGO]],STOCK_STARSOFT[],3,FALSE),0)</f>
        <v>0</v>
      </c>
      <c r="M2264" s="107" t="str">
        <f>IF(STOCKSANLUIS[[#This Row],[STOCK ACTUAL]]=STOCKSANLUIS[[#This Row],[STOCK_STARSOFT]],"SIN DIFERENCIA","DIFERENCIA")</f>
        <v>SIN DIFERENCIA</v>
      </c>
    </row>
    <row r="2265" spans="1:13" hidden="1" x14ac:dyDescent="0.25">
      <c r="A2265" s="239" t="s">
        <v>22697</v>
      </c>
      <c r="B2265" s="148" t="s">
        <v>22698</v>
      </c>
      <c r="C2265" s="105"/>
      <c r="D2265" s="89" t="s">
        <v>6</v>
      </c>
      <c r="E2265" s="107" t="str">
        <f>VLOOKUP(STOCKSANLUIS[[#This Row],[CODIGO]],FAMILIAS[],4,FALSE)</f>
        <v>VIKING</v>
      </c>
      <c r="F2265" s="107"/>
      <c r="G2265" s="107"/>
      <c r="H2265" s="107">
        <f>SUMIF(INGRESO_MERCADERIA[CODIGO],STOCKSANLUIS[[#This Row],[CODIGO]],INGRESO_MERCADERIA[INGRESO])</f>
        <v>0</v>
      </c>
      <c r="I2265" s="107">
        <f>SUMIF(SALIDA[CODIGO],STOCKSANLUIS[[#This Row],[CODIGO]],SALIDA[CANTIDAD])</f>
        <v>0</v>
      </c>
      <c r="J2265" s="107">
        <f>STOCKSANLUIS[[#This Row],[STOCK ALM1]]-STOCKSANLUIS[[#This Row],[SALIDA]]</f>
        <v>0</v>
      </c>
      <c r="K2265" s="107" t="str">
        <f>VLOOKUP(STOCKSANLUIS[[#This Row],[CODIGO]],CLASIFICACION[],6,FALSE)</f>
        <v>B</v>
      </c>
      <c r="L2265" s="107">
        <f>IFERROR(VLOOKUP(STOCKSANLUIS[[#This Row],[CODIGO]],STOCK_STARSOFT[],3,FALSE),0)</f>
        <v>0</v>
      </c>
      <c r="M2265" s="107" t="str">
        <f>IF(STOCKSANLUIS[[#This Row],[STOCK ACTUAL]]=STOCKSANLUIS[[#This Row],[STOCK_STARSOFT]],"SIN DIFERENCIA","DIFERENCIA")</f>
        <v>SIN DIFERENCIA</v>
      </c>
    </row>
    <row r="2266" spans="1:13" hidden="1" x14ac:dyDescent="0.25">
      <c r="A2266" s="239" t="s">
        <v>22699</v>
      </c>
      <c r="B2266" s="148" t="s">
        <v>22700</v>
      </c>
      <c r="C2266" s="105"/>
      <c r="D2266" s="89" t="s">
        <v>6</v>
      </c>
      <c r="E2266" s="107" t="str">
        <f>VLOOKUP(STOCKSANLUIS[[#This Row],[CODIGO]],FAMILIAS[],4,FALSE)</f>
        <v>VIKING</v>
      </c>
      <c r="F2266" s="107"/>
      <c r="G2266" s="107"/>
      <c r="H2266" s="107">
        <f>SUMIF(INGRESO_MERCADERIA[CODIGO],STOCKSANLUIS[[#This Row],[CODIGO]],INGRESO_MERCADERIA[INGRESO])</f>
        <v>0</v>
      </c>
      <c r="I2266" s="107">
        <f>SUMIF(SALIDA[CODIGO],STOCKSANLUIS[[#This Row],[CODIGO]],SALIDA[CANTIDAD])</f>
        <v>0</v>
      </c>
      <c r="J2266" s="107">
        <f>STOCKSANLUIS[[#This Row],[STOCK ALM1]]-STOCKSANLUIS[[#This Row],[SALIDA]]</f>
        <v>0</v>
      </c>
      <c r="K2266" s="107" t="str">
        <f>VLOOKUP(STOCKSANLUIS[[#This Row],[CODIGO]],CLASIFICACION[],6,FALSE)</f>
        <v>B</v>
      </c>
      <c r="L2266" s="107">
        <f>IFERROR(VLOOKUP(STOCKSANLUIS[[#This Row],[CODIGO]],STOCK_STARSOFT[],3,FALSE),0)</f>
        <v>0</v>
      </c>
      <c r="M2266" s="107" t="str">
        <f>IF(STOCKSANLUIS[[#This Row],[STOCK ACTUAL]]=STOCKSANLUIS[[#This Row],[STOCK_STARSOFT]],"SIN DIFERENCIA","DIFERENCIA")</f>
        <v>SIN DIFERENCIA</v>
      </c>
    </row>
    <row r="2267" spans="1:13" hidden="1" x14ac:dyDescent="0.25">
      <c r="A2267" s="151" t="s">
        <v>22708</v>
      </c>
      <c r="B2267" s="104" t="s">
        <v>22709</v>
      </c>
      <c r="C2267" s="105"/>
      <c r="D2267" s="89" t="s">
        <v>6</v>
      </c>
      <c r="E2267" s="107" t="str">
        <f>VLOOKUP(STOCKSANLUIS[[#This Row],[CODIGO]],FAMILIAS[],4,FALSE)</f>
        <v>STAR COLD</v>
      </c>
      <c r="F2267" s="107"/>
      <c r="G2267" s="107"/>
      <c r="H2267" s="107">
        <f>SUMIF(INGRESO_MERCADERIA[CODIGO],STOCKSANLUIS[[#This Row],[CODIGO]],INGRESO_MERCADERIA[INGRESO])</f>
        <v>0</v>
      </c>
      <c r="I2267" s="107">
        <f>SUMIF(SALIDA[CODIGO],STOCKSANLUIS[[#This Row],[CODIGO]],SALIDA[CANTIDAD])</f>
        <v>0</v>
      </c>
      <c r="J2267" s="107">
        <f>STOCKSANLUIS[[#This Row],[STOCK ALM1]]-STOCKSANLUIS[[#This Row],[SALIDA]]</f>
        <v>0</v>
      </c>
      <c r="K2267" s="107" t="str">
        <f>VLOOKUP(STOCKSANLUIS[[#This Row],[CODIGO]],CLASIFICACION[],6,FALSE)</f>
        <v>B</v>
      </c>
      <c r="L2267" s="107">
        <f>IFERROR(VLOOKUP(STOCKSANLUIS[[#This Row],[CODIGO]],STOCK_STARSOFT[],3,FALSE),0)</f>
        <v>0</v>
      </c>
      <c r="M2267" s="107" t="str">
        <f>IF(STOCKSANLUIS[[#This Row],[STOCK ACTUAL]]=STOCKSANLUIS[[#This Row],[STOCK_STARSOFT]],"SIN DIFERENCIA","DIFERENCIA")</f>
        <v>SIN DIFERENCIA</v>
      </c>
    </row>
    <row r="2268" spans="1:13" hidden="1" x14ac:dyDescent="0.25">
      <c r="A2268" s="151" t="s">
        <v>22721</v>
      </c>
      <c r="B2268" s="104" t="s">
        <v>22722</v>
      </c>
      <c r="C2268" s="105"/>
      <c r="D2268" s="89" t="s">
        <v>6</v>
      </c>
      <c r="E2268" s="107" t="str">
        <f>VLOOKUP(STOCKSANLUIS[[#This Row],[CODIGO]],FAMILIAS[],4,FALSE)</f>
        <v>STAR COLD</v>
      </c>
      <c r="F2268" s="107"/>
      <c r="G2268" s="107"/>
      <c r="H2268" s="107">
        <f>SUMIF(INGRESO_MERCADERIA[CODIGO],STOCKSANLUIS[[#This Row],[CODIGO]],INGRESO_MERCADERIA[INGRESO])</f>
        <v>0</v>
      </c>
      <c r="I2268" s="107">
        <f>SUMIF(SALIDA[CODIGO],STOCKSANLUIS[[#This Row],[CODIGO]],SALIDA[CANTIDAD])</f>
        <v>0</v>
      </c>
      <c r="J2268" s="107">
        <f>STOCKSANLUIS[[#This Row],[STOCK ALM1]]-STOCKSANLUIS[[#This Row],[SALIDA]]</f>
        <v>0</v>
      </c>
      <c r="K2268" s="107" t="str">
        <f>VLOOKUP(STOCKSANLUIS[[#This Row],[CODIGO]],CLASIFICACION[],6,FALSE)</f>
        <v>B</v>
      </c>
      <c r="L2268" s="107">
        <f>IFERROR(VLOOKUP(STOCKSANLUIS[[#This Row],[CODIGO]],STOCK_STARSOFT[],3,FALSE),0)</f>
        <v>0</v>
      </c>
      <c r="M2268" s="107" t="str">
        <f>IF(STOCKSANLUIS[[#This Row],[STOCK ACTUAL]]=STOCKSANLUIS[[#This Row],[STOCK_STARSOFT]],"SIN DIFERENCIA","DIFERENCIA")</f>
        <v>SIN DIFERENCIA</v>
      </c>
    </row>
    <row r="2269" spans="1:13" hidden="1" x14ac:dyDescent="0.25">
      <c r="A2269" s="151" t="s">
        <v>22723</v>
      </c>
      <c r="B2269" s="104" t="s">
        <v>22724</v>
      </c>
      <c r="C2269" s="105"/>
      <c r="D2269" s="89" t="s">
        <v>6</v>
      </c>
      <c r="E2269" s="107" t="str">
        <f>VLOOKUP(STOCKSANLUIS[[#This Row],[CODIGO]],FAMILIAS[],4,FALSE)</f>
        <v>STAR COLD</v>
      </c>
      <c r="F2269" s="107"/>
      <c r="G2269" s="107"/>
      <c r="H2269" s="107">
        <f>SUMIF(INGRESO_MERCADERIA[CODIGO],STOCKSANLUIS[[#This Row],[CODIGO]],INGRESO_MERCADERIA[INGRESO])</f>
        <v>0</v>
      </c>
      <c r="I2269" s="107">
        <f>SUMIF(SALIDA[CODIGO],STOCKSANLUIS[[#This Row],[CODIGO]],SALIDA[CANTIDAD])</f>
        <v>0</v>
      </c>
      <c r="J2269" s="107">
        <f>STOCKSANLUIS[[#This Row],[STOCK ALM1]]-STOCKSANLUIS[[#This Row],[SALIDA]]</f>
        <v>0</v>
      </c>
      <c r="K2269" s="107" t="str">
        <f>VLOOKUP(STOCKSANLUIS[[#This Row],[CODIGO]],CLASIFICACION[],6,FALSE)</f>
        <v>B</v>
      </c>
      <c r="L2269" s="107">
        <f>IFERROR(VLOOKUP(STOCKSANLUIS[[#This Row],[CODIGO]],STOCK_STARSOFT[],3,FALSE),0)</f>
        <v>0</v>
      </c>
      <c r="M2269" s="107" t="str">
        <f>IF(STOCKSANLUIS[[#This Row],[STOCK ACTUAL]]=STOCKSANLUIS[[#This Row],[STOCK_STARSOFT]],"SIN DIFERENCIA","DIFERENCIA")</f>
        <v>SIN DIFERENCIA</v>
      </c>
    </row>
    <row r="2270" spans="1:13" hidden="1" x14ac:dyDescent="0.25">
      <c r="A2270" s="151" t="s">
        <v>22725</v>
      </c>
      <c r="B2270" s="104" t="s">
        <v>22726</v>
      </c>
      <c r="C2270" s="105"/>
      <c r="D2270" s="89" t="s">
        <v>6</v>
      </c>
      <c r="E2270" s="107" t="str">
        <f>VLOOKUP(STOCKSANLUIS[[#This Row],[CODIGO]],FAMILIAS[],4,FALSE)</f>
        <v>STAR COLD</v>
      </c>
      <c r="F2270" s="107"/>
      <c r="G2270" s="107"/>
      <c r="H2270" s="107">
        <f>SUMIF(INGRESO_MERCADERIA[CODIGO],STOCKSANLUIS[[#This Row],[CODIGO]],INGRESO_MERCADERIA[INGRESO])</f>
        <v>0</v>
      </c>
      <c r="I2270" s="107">
        <f>SUMIF(SALIDA[CODIGO],STOCKSANLUIS[[#This Row],[CODIGO]],SALIDA[CANTIDAD])</f>
        <v>0</v>
      </c>
      <c r="J2270" s="107">
        <f>STOCKSANLUIS[[#This Row],[STOCK ALM1]]-STOCKSANLUIS[[#This Row],[SALIDA]]</f>
        <v>0</v>
      </c>
      <c r="K2270" s="107" t="str">
        <f>VLOOKUP(STOCKSANLUIS[[#This Row],[CODIGO]],CLASIFICACION[],6,FALSE)</f>
        <v>B</v>
      </c>
      <c r="L2270" s="107">
        <f>IFERROR(VLOOKUP(STOCKSANLUIS[[#This Row],[CODIGO]],STOCK_STARSOFT[],3,FALSE),0)</f>
        <v>0</v>
      </c>
      <c r="M2270" s="107" t="str">
        <f>IF(STOCKSANLUIS[[#This Row],[STOCK ACTUAL]]=STOCKSANLUIS[[#This Row],[STOCK_STARSOFT]],"SIN DIFERENCIA","DIFERENCIA")</f>
        <v>SIN DIFERENCIA</v>
      </c>
    </row>
    <row r="2271" spans="1:13" hidden="1" x14ac:dyDescent="0.25">
      <c r="A2271" s="151" t="s">
        <v>22727</v>
      </c>
      <c r="B2271" s="104" t="s">
        <v>22728</v>
      </c>
      <c r="C2271" s="105"/>
      <c r="D2271" s="89" t="s">
        <v>6</v>
      </c>
      <c r="E2271" s="107" t="str">
        <f>VLOOKUP(STOCKSANLUIS[[#This Row],[CODIGO]],FAMILIAS[],4,FALSE)</f>
        <v>STAR COLD</v>
      </c>
      <c r="F2271" s="107"/>
      <c r="G2271" s="107"/>
      <c r="H2271" s="107">
        <f>SUMIF(INGRESO_MERCADERIA[CODIGO],STOCKSANLUIS[[#This Row],[CODIGO]],INGRESO_MERCADERIA[INGRESO])</f>
        <v>0</v>
      </c>
      <c r="I2271" s="107">
        <f>SUMIF(SALIDA[CODIGO],STOCKSANLUIS[[#This Row],[CODIGO]],SALIDA[CANTIDAD])</f>
        <v>0</v>
      </c>
      <c r="J2271" s="107">
        <f>STOCKSANLUIS[[#This Row],[STOCK ALM1]]-STOCKSANLUIS[[#This Row],[SALIDA]]</f>
        <v>0</v>
      </c>
      <c r="K2271" s="107" t="str">
        <f>VLOOKUP(STOCKSANLUIS[[#This Row],[CODIGO]],CLASIFICACION[],6,FALSE)</f>
        <v>B</v>
      </c>
      <c r="L2271" s="107">
        <f>IFERROR(VLOOKUP(STOCKSANLUIS[[#This Row],[CODIGO]],STOCK_STARSOFT[],3,FALSE),0)</f>
        <v>0</v>
      </c>
      <c r="M2271" s="107" t="str">
        <f>IF(STOCKSANLUIS[[#This Row],[STOCK ACTUAL]]=STOCKSANLUIS[[#This Row],[STOCK_STARSOFT]],"SIN DIFERENCIA","DIFERENCIA")</f>
        <v>SIN DIFERENCIA</v>
      </c>
    </row>
    <row r="2272" spans="1:13" hidden="1" x14ac:dyDescent="0.25">
      <c r="A2272" s="151" t="s">
        <v>22729</v>
      </c>
      <c r="B2272" s="104" t="s">
        <v>22730</v>
      </c>
      <c r="C2272" s="105"/>
      <c r="D2272" s="89" t="s">
        <v>6</v>
      </c>
      <c r="E2272" s="107" t="str">
        <f>VLOOKUP(STOCKSANLUIS[[#This Row],[CODIGO]],FAMILIAS[],4,FALSE)</f>
        <v>STAR COLD</v>
      </c>
      <c r="F2272" s="107"/>
      <c r="G2272" s="107"/>
      <c r="H2272" s="107">
        <f>SUMIF(INGRESO_MERCADERIA[CODIGO],STOCKSANLUIS[[#This Row],[CODIGO]],INGRESO_MERCADERIA[INGRESO])</f>
        <v>0</v>
      </c>
      <c r="I2272" s="107">
        <f>SUMIF(SALIDA[CODIGO],STOCKSANLUIS[[#This Row],[CODIGO]],SALIDA[CANTIDAD])</f>
        <v>0</v>
      </c>
      <c r="J2272" s="107">
        <f>STOCKSANLUIS[[#This Row],[STOCK ALM1]]-STOCKSANLUIS[[#This Row],[SALIDA]]</f>
        <v>0</v>
      </c>
      <c r="K2272" s="107" t="str">
        <f>VLOOKUP(STOCKSANLUIS[[#This Row],[CODIGO]],CLASIFICACION[],6,FALSE)</f>
        <v>B</v>
      </c>
      <c r="L2272" s="107">
        <f>IFERROR(VLOOKUP(STOCKSANLUIS[[#This Row],[CODIGO]],STOCK_STARSOFT[],3,FALSE),0)</f>
        <v>0</v>
      </c>
      <c r="M2272" s="107" t="str">
        <f>IF(STOCKSANLUIS[[#This Row],[STOCK ACTUAL]]=STOCKSANLUIS[[#This Row],[STOCK_STARSOFT]],"SIN DIFERENCIA","DIFERENCIA")</f>
        <v>SIN DIFERENCIA</v>
      </c>
    </row>
    <row r="2273" spans="1:13" hidden="1" x14ac:dyDescent="0.25">
      <c r="A2273" s="151" t="s">
        <v>22731</v>
      </c>
      <c r="B2273" s="104" t="s">
        <v>22732</v>
      </c>
      <c r="C2273" s="105"/>
      <c r="D2273" s="89" t="s">
        <v>6</v>
      </c>
      <c r="E2273" s="107" t="str">
        <f>VLOOKUP(STOCKSANLUIS[[#This Row],[CODIGO]],FAMILIAS[],4,FALSE)</f>
        <v>STAR COLD</v>
      </c>
      <c r="F2273" s="107"/>
      <c r="G2273" s="107"/>
      <c r="H2273" s="107">
        <f>SUMIF(INGRESO_MERCADERIA[CODIGO],STOCKSANLUIS[[#This Row],[CODIGO]],INGRESO_MERCADERIA[INGRESO])</f>
        <v>0</v>
      </c>
      <c r="I2273" s="107">
        <f>SUMIF(SALIDA[CODIGO],STOCKSANLUIS[[#This Row],[CODIGO]],SALIDA[CANTIDAD])</f>
        <v>0</v>
      </c>
      <c r="J2273" s="107">
        <f>STOCKSANLUIS[[#This Row],[STOCK ALM1]]-STOCKSANLUIS[[#This Row],[SALIDA]]</f>
        <v>0</v>
      </c>
      <c r="K2273" s="107" t="str">
        <f>VLOOKUP(STOCKSANLUIS[[#This Row],[CODIGO]],CLASIFICACION[],6,FALSE)</f>
        <v>B</v>
      </c>
      <c r="L2273" s="107">
        <f>IFERROR(VLOOKUP(STOCKSANLUIS[[#This Row],[CODIGO]],STOCK_STARSOFT[],3,FALSE),0)</f>
        <v>0</v>
      </c>
      <c r="M2273" s="107" t="str">
        <f>IF(STOCKSANLUIS[[#This Row],[STOCK ACTUAL]]=STOCKSANLUIS[[#This Row],[STOCK_STARSOFT]],"SIN DIFERENCIA","DIFERENCIA")</f>
        <v>SIN DIFERENCIA</v>
      </c>
    </row>
    <row r="2274" spans="1:13" hidden="1" x14ac:dyDescent="0.25">
      <c r="A2274" s="151" t="s">
        <v>22750</v>
      </c>
      <c r="B2274" s="104" t="s">
        <v>22751</v>
      </c>
      <c r="C2274" s="105"/>
      <c r="D2274" s="89" t="s">
        <v>6</v>
      </c>
      <c r="E2274" s="107" t="str">
        <f>VLOOKUP(STOCKSANLUIS[[#This Row],[CODIGO]],FAMILIAS[],4,FALSE)</f>
        <v>TEMP BLUE</v>
      </c>
      <c r="F2274" s="107"/>
      <c r="G2274" s="107"/>
      <c r="H2274" s="107">
        <f>SUMIF(INGRESO_MERCADERIA[CODIGO],STOCKSANLUIS[[#This Row],[CODIGO]],INGRESO_MERCADERIA[INGRESO])</f>
        <v>0</v>
      </c>
      <c r="I2274" s="107">
        <f>SUMIF(SALIDA[CODIGO],STOCKSANLUIS[[#This Row],[CODIGO]],SALIDA[CANTIDAD])</f>
        <v>0</v>
      </c>
      <c r="J2274" s="107">
        <f>STOCKSANLUIS[[#This Row],[STOCK ALM1]]-STOCKSANLUIS[[#This Row],[SALIDA]]</f>
        <v>0</v>
      </c>
      <c r="K2274" s="107" t="str">
        <f>VLOOKUP(STOCKSANLUIS[[#This Row],[CODIGO]],CLASIFICACION[],6,FALSE)</f>
        <v>B</v>
      </c>
      <c r="L2274" s="107">
        <f>IFERROR(VLOOKUP(STOCKSANLUIS[[#This Row],[CODIGO]],STOCK_STARSOFT[],3,FALSE),0)</f>
        <v>0</v>
      </c>
      <c r="M2274" s="107" t="str">
        <f>IF(STOCKSANLUIS[[#This Row],[STOCK ACTUAL]]=STOCKSANLUIS[[#This Row],[STOCK_STARSOFT]],"SIN DIFERENCIA","DIFERENCIA")</f>
        <v>SIN DIFERENCIA</v>
      </c>
    </row>
    <row r="2275" spans="1:13" hidden="1" x14ac:dyDescent="0.25">
      <c r="A2275" s="151" t="s">
        <v>22752</v>
      </c>
      <c r="B2275" s="104" t="s">
        <v>22753</v>
      </c>
      <c r="C2275" s="105"/>
      <c r="D2275" s="89" t="s">
        <v>6</v>
      </c>
      <c r="E2275" s="107" t="str">
        <f>VLOOKUP(STOCKSANLUIS[[#This Row],[CODIGO]],FAMILIAS[],4,FALSE)</f>
        <v>TEMP BLUE</v>
      </c>
      <c r="F2275" s="107"/>
      <c r="G2275" s="107"/>
      <c r="H2275" s="107">
        <f>SUMIF(INGRESO_MERCADERIA[CODIGO],STOCKSANLUIS[[#This Row],[CODIGO]],INGRESO_MERCADERIA[INGRESO])</f>
        <v>0</v>
      </c>
      <c r="I2275" s="107">
        <f>SUMIF(SALIDA[CODIGO],STOCKSANLUIS[[#This Row],[CODIGO]],SALIDA[CANTIDAD])</f>
        <v>0</v>
      </c>
      <c r="J2275" s="107">
        <f>STOCKSANLUIS[[#This Row],[STOCK ALM1]]-STOCKSANLUIS[[#This Row],[SALIDA]]</f>
        <v>0</v>
      </c>
      <c r="K2275" s="107" t="str">
        <f>VLOOKUP(STOCKSANLUIS[[#This Row],[CODIGO]],CLASIFICACION[],6,FALSE)</f>
        <v>B</v>
      </c>
      <c r="L2275" s="107">
        <f>IFERROR(VLOOKUP(STOCKSANLUIS[[#This Row],[CODIGO]],STOCK_STARSOFT[],3,FALSE),0)</f>
        <v>0</v>
      </c>
      <c r="M2275" s="107" t="str">
        <f>IF(STOCKSANLUIS[[#This Row],[STOCK ACTUAL]]=STOCKSANLUIS[[#This Row],[STOCK_STARSOFT]],"SIN DIFERENCIA","DIFERENCIA")</f>
        <v>SIN DIFERENCIA</v>
      </c>
    </row>
    <row r="2276" spans="1:13" hidden="1" x14ac:dyDescent="0.25">
      <c r="A2276" s="240" t="s">
        <v>22754</v>
      </c>
      <c r="B2276" s="196" t="s">
        <v>22755</v>
      </c>
      <c r="C2276" s="197"/>
      <c r="D2276" s="89" t="s">
        <v>6</v>
      </c>
      <c r="E2276" s="199" t="str">
        <f>VLOOKUP(STOCKSANLUIS[[#This Row],[CODIGO]],FAMILIAS[],4,FALSE)</f>
        <v>CAFF</v>
      </c>
      <c r="F2276" s="199"/>
      <c r="G2276" s="199"/>
      <c r="H2276" s="199">
        <f>SUMIF(INGRESO_MERCADERIA[CODIGO],STOCKSANLUIS[[#This Row],[CODIGO]],INGRESO_MERCADERIA[INGRESO])</f>
        <v>0</v>
      </c>
      <c r="I2276" s="199">
        <f>SUMIF(SALIDA[CODIGO],STOCKSANLUIS[[#This Row],[CODIGO]],SALIDA[CANTIDAD])</f>
        <v>0</v>
      </c>
      <c r="J2276" s="199">
        <f>STOCKSANLUIS[[#This Row],[STOCK ALM1]]-STOCKSANLUIS[[#This Row],[SALIDA]]</f>
        <v>0</v>
      </c>
      <c r="K2276" s="199" t="str">
        <f>VLOOKUP(STOCKSANLUIS[[#This Row],[CODIGO]],CLASIFICACION[],6,FALSE)</f>
        <v>B</v>
      </c>
      <c r="L2276" s="199">
        <f>IFERROR(VLOOKUP(STOCKSANLUIS[[#This Row],[CODIGO]],STOCK_STARSOFT[],3,FALSE),0)</f>
        <v>0</v>
      </c>
      <c r="M2276" s="199" t="str">
        <f>IF(STOCKSANLUIS[[#This Row],[STOCK ACTUAL]]=STOCKSANLUIS[[#This Row],[STOCK_STARSOFT]],"SIN DIFERENCIA","DIFERENCIA")</f>
        <v>SIN DIFERENCIA</v>
      </c>
    </row>
    <row r="2277" spans="1:13" hidden="1" x14ac:dyDescent="0.25">
      <c r="A2277" s="240" t="s">
        <v>22756</v>
      </c>
      <c r="B2277" s="196" t="s">
        <v>22757</v>
      </c>
      <c r="C2277" s="197"/>
      <c r="D2277" s="89" t="s">
        <v>6</v>
      </c>
      <c r="E2277" s="199" t="str">
        <f>VLOOKUP(STOCKSANLUIS[[#This Row],[CODIGO]],FAMILIAS[],4,FALSE)</f>
        <v>CAFF</v>
      </c>
      <c r="F2277" s="199"/>
      <c r="G2277" s="199" t="s">
        <v>19524</v>
      </c>
      <c r="H2277" s="199">
        <f>SUMIF(INGRESO_MERCADERIA[CODIGO],STOCKSANLUIS[[#This Row],[CODIGO]],INGRESO_MERCADERIA[INGRESO])</f>
        <v>50</v>
      </c>
      <c r="I2277" s="199">
        <f>SUMIF(SALIDA[CODIGO],STOCKSANLUIS[[#This Row],[CODIGO]],SALIDA[CANTIDAD])</f>
        <v>0</v>
      </c>
      <c r="J2277" s="199">
        <f>STOCKSANLUIS[[#This Row],[STOCK ALM1]]-STOCKSANLUIS[[#This Row],[SALIDA]]</f>
        <v>50</v>
      </c>
      <c r="K2277" s="199" t="str">
        <f>VLOOKUP(STOCKSANLUIS[[#This Row],[CODIGO]],CLASIFICACION[],6,FALSE)</f>
        <v>B</v>
      </c>
      <c r="L2277" s="199">
        <f>IFERROR(VLOOKUP(STOCKSANLUIS[[#This Row],[CODIGO]],STOCK_STARSOFT[],3,FALSE),0)</f>
        <v>50</v>
      </c>
      <c r="M2277" s="199" t="str">
        <f>IF(STOCKSANLUIS[[#This Row],[STOCK ACTUAL]]=STOCKSANLUIS[[#This Row],[STOCK_STARSOFT]],"SIN DIFERENCIA","DIFERENCIA")</f>
        <v>SIN DIFERENCIA</v>
      </c>
    </row>
    <row r="2278" spans="1:13" hidden="1" x14ac:dyDescent="0.25">
      <c r="A2278" s="240" t="s">
        <v>22758</v>
      </c>
      <c r="B2278" s="196" t="s">
        <v>22759</v>
      </c>
      <c r="C2278" s="197"/>
      <c r="D2278" s="89" t="s">
        <v>6</v>
      </c>
      <c r="E2278" s="199" t="str">
        <f>VLOOKUP(STOCKSANLUIS[[#This Row],[CODIGO]],FAMILIAS[],4,FALSE)</f>
        <v>CAFF</v>
      </c>
      <c r="F2278" s="199"/>
      <c r="G2278" s="199"/>
      <c r="H2278" s="199">
        <f>SUMIF(INGRESO_MERCADERIA[CODIGO],STOCKSANLUIS[[#This Row],[CODIGO]],INGRESO_MERCADERIA[INGRESO])</f>
        <v>0</v>
      </c>
      <c r="I2278" s="199">
        <f>SUMIF(SALIDA[CODIGO],STOCKSANLUIS[[#This Row],[CODIGO]],SALIDA[CANTIDAD])</f>
        <v>0</v>
      </c>
      <c r="J2278" s="199">
        <f>STOCKSANLUIS[[#This Row],[STOCK ALM1]]-STOCKSANLUIS[[#This Row],[SALIDA]]</f>
        <v>0</v>
      </c>
      <c r="K2278" s="199" t="str">
        <f>VLOOKUP(STOCKSANLUIS[[#This Row],[CODIGO]],CLASIFICACION[],6,FALSE)</f>
        <v>B</v>
      </c>
      <c r="L2278" s="199">
        <f>IFERROR(VLOOKUP(STOCKSANLUIS[[#This Row],[CODIGO]],STOCK_STARSOFT[],3,FALSE),0)</f>
        <v>0</v>
      </c>
      <c r="M2278" s="199" t="str">
        <f>IF(STOCKSANLUIS[[#This Row],[STOCK ACTUAL]]=STOCKSANLUIS[[#This Row],[STOCK_STARSOFT]],"SIN DIFERENCIA","DIFERENCIA")</f>
        <v>SIN DIFERENCIA</v>
      </c>
    </row>
    <row r="2279" spans="1:13" hidden="1" x14ac:dyDescent="0.25">
      <c r="A2279" s="240" t="s">
        <v>22760</v>
      </c>
      <c r="B2279" s="196" t="s">
        <v>22761</v>
      </c>
      <c r="C2279" s="197"/>
      <c r="D2279" s="89" t="s">
        <v>6</v>
      </c>
      <c r="E2279" s="199" t="str">
        <f>VLOOKUP(STOCKSANLUIS[[#This Row],[CODIGO]],FAMILIAS[],4,FALSE)</f>
        <v>CAFF</v>
      </c>
      <c r="F2279" s="199"/>
      <c r="G2279" s="199"/>
      <c r="H2279" s="199">
        <f>SUMIF(INGRESO_MERCADERIA[CODIGO],STOCKSANLUIS[[#This Row],[CODIGO]],INGRESO_MERCADERIA[INGRESO])</f>
        <v>0</v>
      </c>
      <c r="I2279" s="199">
        <f>SUMIF(SALIDA[CODIGO],STOCKSANLUIS[[#This Row],[CODIGO]],SALIDA[CANTIDAD])</f>
        <v>0</v>
      </c>
      <c r="J2279" s="199">
        <f>STOCKSANLUIS[[#This Row],[STOCK ALM1]]-STOCKSANLUIS[[#This Row],[SALIDA]]</f>
        <v>0</v>
      </c>
      <c r="K2279" s="199" t="str">
        <f>VLOOKUP(STOCKSANLUIS[[#This Row],[CODIGO]],CLASIFICACION[],6,FALSE)</f>
        <v>B</v>
      </c>
      <c r="L2279" s="199">
        <f>IFERROR(VLOOKUP(STOCKSANLUIS[[#This Row],[CODIGO]],STOCK_STARSOFT[],3,FALSE),0)</f>
        <v>0</v>
      </c>
      <c r="M2279" s="199" t="str">
        <f>IF(STOCKSANLUIS[[#This Row],[STOCK ACTUAL]]=STOCKSANLUIS[[#This Row],[STOCK_STARSOFT]],"SIN DIFERENCIA","DIFERENCIA")</f>
        <v>SIN DIFERENCIA</v>
      </c>
    </row>
    <row r="2280" spans="1:13" hidden="1" x14ac:dyDescent="0.25">
      <c r="A2280" s="240" t="s">
        <v>22762</v>
      </c>
      <c r="B2280" s="196" t="s">
        <v>22763</v>
      </c>
      <c r="C2280" s="197"/>
      <c r="D2280" s="89" t="s">
        <v>6</v>
      </c>
      <c r="E2280" s="199" t="str">
        <f>VLOOKUP(STOCKSANLUIS[[#This Row],[CODIGO]],FAMILIAS[],4,FALSE)</f>
        <v>CAFF</v>
      </c>
      <c r="F2280" s="199"/>
      <c r="G2280" s="199"/>
      <c r="H2280" s="199">
        <f>SUMIF(INGRESO_MERCADERIA[CODIGO],STOCKSANLUIS[[#This Row],[CODIGO]],INGRESO_MERCADERIA[INGRESO])</f>
        <v>0</v>
      </c>
      <c r="I2280" s="199">
        <f>SUMIF(SALIDA[CODIGO],STOCKSANLUIS[[#This Row],[CODIGO]],SALIDA[CANTIDAD])</f>
        <v>0</v>
      </c>
      <c r="J2280" s="199">
        <f>STOCKSANLUIS[[#This Row],[STOCK ALM1]]-STOCKSANLUIS[[#This Row],[SALIDA]]</f>
        <v>0</v>
      </c>
      <c r="K2280" s="199" t="str">
        <f>VLOOKUP(STOCKSANLUIS[[#This Row],[CODIGO]],CLASIFICACION[],6,FALSE)</f>
        <v>B</v>
      </c>
      <c r="L2280" s="199">
        <f>IFERROR(VLOOKUP(STOCKSANLUIS[[#This Row],[CODIGO]],STOCK_STARSOFT[],3,FALSE),0)</f>
        <v>0</v>
      </c>
      <c r="M2280" s="199" t="str">
        <f>IF(STOCKSANLUIS[[#This Row],[STOCK ACTUAL]]=STOCKSANLUIS[[#This Row],[STOCK_STARSOFT]],"SIN DIFERENCIA","DIFERENCIA")</f>
        <v>SIN DIFERENCIA</v>
      </c>
    </row>
    <row r="2281" spans="1:13" hidden="1" x14ac:dyDescent="0.25">
      <c r="A2281" s="240" t="s">
        <v>22764</v>
      </c>
      <c r="B2281" s="196" t="s">
        <v>22765</v>
      </c>
      <c r="C2281" s="197"/>
      <c r="D2281" s="89" t="s">
        <v>6</v>
      </c>
      <c r="E2281" s="199" t="str">
        <f>VLOOKUP(STOCKSANLUIS[[#This Row],[CODIGO]],FAMILIAS[],4,FALSE)</f>
        <v>CAFF</v>
      </c>
      <c r="F2281" s="199"/>
      <c r="G2281" s="199"/>
      <c r="H2281" s="199">
        <f>SUMIF(INGRESO_MERCADERIA[CODIGO],STOCKSANLUIS[[#This Row],[CODIGO]],INGRESO_MERCADERIA[INGRESO])</f>
        <v>0</v>
      </c>
      <c r="I2281" s="199">
        <f>SUMIF(SALIDA[CODIGO],STOCKSANLUIS[[#This Row],[CODIGO]],SALIDA[CANTIDAD])</f>
        <v>0</v>
      </c>
      <c r="J2281" s="199">
        <f>STOCKSANLUIS[[#This Row],[STOCK ALM1]]-STOCKSANLUIS[[#This Row],[SALIDA]]</f>
        <v>0</v>
      </c>
      <c r="K2281" s="199" t="str">
        <f>VLOOKUP(STOCKSANLUIS[[#This Row],[CODIGO]],CLASIFICACION[],6,FALSE)</f>
        <v>B</v>
      </c>
      <c r="L2281" s="199">
        <f>IFERROR(VLOOKUP(STOCKSANLUIS[[#This Row],[CODIGO]],STOCK_STARSOFT[],3,FALSE),0)</f>
        <v>0</v>
      </c>
      <c r="M2281" s="199" t="str">
        <f>IF(STOCKSANLUIS[[#This Row],[STOCK ACTUAL]]=STOCKSANLUIS[[#This Row],[STOCK_STARSOFT]],"SIN DIFERENCIA","DIFERENCIA")</f>
        <v>SIN DIFERENCIA</v>
      </c>
    </row>
    <row r="2282" spans="1:13" hidden="1" x14ac:dyDescent="0.25">
      <c r="A2282" s="240" t="s">
        <v>22766</v>
      </c>
      <c r="B2282" s="196" t="s">
        <v>22767</v>
      </c>
      <c r="C2282" s="197"/>
      <c r="D2282" s="89" t="s">
        <v>6</v>
      </c>
      <c r="E2282" s="199" t="str">
        <f>VLOOKUP(STOCKSANLUIS[[#This Row],[CODIGO]],FAMILIAS[],4,FALSE)</f>
        <v>CAFF</v>
      </c>
      <c r="F2282" s="199"/>
      <c r="G2282" s="199"/>
      <c r="H2282" s="199">
        <f>SUMIF(INGRESO_MERCADERIA[CODIGO],STOCKSANLUIS[[#This Row],[CODIGO]],INGRESO_MERCADERIA[INGRESO])</f>
        <v>0</v>
      </c>
      <c r="I2282" s="199">
        <f>SUMIF(SALIDA[CODIGO],STOCKSANLUIS[[#This Row],[CODIGO]],SALIDA[CANTIDAD])</f>
        <v>0</v>
      </c>
      <c r="J2282" s="199">
        <f>STOCKSANLUIS[[#This Row],[STOCK ALM1]]-STOCKSANLUIS[[#This Row],[SALIDA]]</f>
        <v>0</v>
      </c>
      <c r="K2282" s="199" t="str">
        <f>VLOOKUP(STOCKSANLUIS[[#This Row],[CODIGO]],CLASIFICACION[],6,FALSE)</f>
        <v>B</v>
      </c>
      <c r="L2282" s="199">
        <f>IFERROR(VLOOKUP(STOCKSANLUIS[[#This Row],[CODIGO]],STOCK_STARSOFT[],3,FALSE),0)</f>
        <v>0</v>
      </c>
      <c r="M2282" s="199" t="str">
        <f>IF(STOCKSANLUIS[[#This Row],[STOCK ACTUAL]]=STOCKSANLUIS[[#This Row],[STOCK_STARSOFT]],"SIN DIFERENCIA","DIFERENCIA")</f>
        <v>SIN DIFERENCIA</v>
      </c>
    </row>
    <row r="2283" spans="1:13" hidden="1" x14ac:dyDescent="0.25">
      <c r="A2283" s="240" t="s">
        <v>22768</v>
      </c>
      <c r="B2283" s="196" t="s">
        <v>22769</v>
      </c>
      <c r="C2283" s="197"/>
      <c r="D2283" s="89" t="s">
        <v>6</v>
      </c>
      <c r="E2283" s="199" t="str">
        <f>VLOOKUP(STOCKSANLUIS[[#This Row],[CODIGO]],FAMILIAS[],4,FALSE)</f>
        <v>CAFF</v>
      </c>
      <c r="F2283" s="199"/>
      <c r="G2283" s="199" t="s">
        <v>19524</v>
      </c>
      <c r="H2283" s="199">
        <f>SUMIF(INGRESO_MERCADERIA[CODIGO],STOCKSANLUIS[[#This Row],[CODIGO]],INGRESO_MERCADERIA[INGRESO])</f>
        <v>2</v>
      </c>
      <c r="I2283" s="199">
        <f>SUMIF(SALIDA[CODIGO],STOCKSANLUIS[[#This Row],[CODIGO]],SALIDA[CANTIDAD])</f>
        <v>0</v>
      </c>
      <c r="J2283" s="199">
        <f>STOCKSANLUIS[[#This Row],[STOCK ALM1]]-STOCKSANLUIS[[#This Row],[SALIDA]]</f>
        <v>2</v>
      </c>
      <c r="K2283" s="199" t="str">
        <f>VLOOKUP(STOCKSANLUIS[[#This Row],[CODIGO]],CLASIFICACION[],6,FALSE)</f>
        <v>B</v>
      </c>
      <c r="L2283" s="199">
        <f>IFERROR(VLOOKUP(STOCKSANLUIS[[#This Row],[CODIGO]],STOCK_STARSOFT[],3,FALSE),0)</f>
        <v>2</v>
      </c>
      <c r="M2283" s="199" t="str">
        <f>IF(STOCKSANLUIS[[#This Row],[STOCK ACTUAL]]=STOCKSANLUIS[[#This Row],[STOCK_STARSOFT]],"SIN DIFERENCIA","DIFERENCIA")</f>
        <v>SIN DIFERENCIA</v>
      </c>
    </row>
    <row r="2284" spans="1:13" hidden="1" x14ac:dyDescent="0.25">
      <c r="A2284" s="240" t="s">
        <v>22770</v>
      </c>
      <c r="B2284" s="196" t="s">
        <v>22771</v>
      </c>
      <c r="C2284" s="197"/>
      <c r="D2284" s="89" t="s">
        <v>6</v>
      </c>
      <c r="E2284" s="199" t="str">
        <f>VLOOKUP(STOCKSANLUIS[[#This Row],[CODIGO]],FAMILIAS[],4,FALSE)</f>
        <v>CAFF</v>
      </c>
      <c r="F2284" s="199"/>
      <c r="G2284" s="199" t="s">
        <v>19524</v>
      </c>
      <c r="H2284" s="199">
        <f>SUMIF(INGRESO_MERCADERIA[CODIGO],STOCKSANLUIS[[#This Row],[CODIGO]],INGRESO_MERCADERIA[INGRESO])</f>
        <v>2</v>
      </c>
      <c r="I2284" s="199">
        <f>SUMIF(SALIDA[CODIGO],STOCKSANLUIS[[#This Row],[CODIGO]],SALIDA[CANTIDAD])</f>
        <v>0</v>
      </c>
      <c r="J2284" s="199">
        <f>STOCKSANLUIS[[#This Row],[STOCK ALM1]]-STOCKSANLUIS[[#This Row],[SALIDA]]</f>
        <v>2</v>
      </c>
      <c r="K2284" s="199" t="str">
        <f>VLOOKUP(STOCKSANLUIS[[#This Row],[CODIGO]],CLASIFICACION[],6,FALSE)</f>
        <v>B</v>
      </c>
      <c r="L2284" s="199">
        <f>IFERROR(VLOOKUP(STOCKSANLUIS[[#This Row],[CODIGO]],STOCK_STARSOFT[],3,FALSE),0)</f>
        <v>2</v>
      </c>
      <c r="M2284" s="199" t="str">
        <f>IF(STOCKSANLUIS[[#This Row],[STOCK ACTUAL]]=STOCKSANLUIS[[#This Row],[STOCK_STARSOFT]],"SIN DIFERENCIA","DIFERENCIA")</f>
        <v>SIN DIFERENCIA</v>
      </c>
    </row>
    <row r="2285" spans="1:13" hidden="1" x14ac:dyDescent="0.25">
      <c r="A2285" s="240" t="s">
        <v>22823</v>
      </c>
      <c r="B2285" s="196" t="s">
        <v>22824</v>
      </c>
      <c r="C2285" s="197"/>
      <c r="D2285" s="89" t="s">
        <v>6</v>
      </c>
      <c r="E2285" s="199" t="str">
        <f>VLOOKUP(STOCKSANLUIS[[#This Row],[CODIGO]],FAMILIAS[],4,FALSE)</f>
        <v>STAR COLD</v>
      </c>
      <c r="F2285" s="199"/>
      <c r="G2285" s="199"/>
      <c r="H2285" s="199">
        <f>SUMIF(INGRESO_MERCADERIA[CODIGO],STOCKSANLUIS[[#This Row],[CODIGO]],INGRESO_MERCADERIA[INGRESO])</f>
        <v>0</v>
      </c>
      <c r="I2285" s="199">
        <f>SUMIF(SALIDA[CODIGO],STOCKSANLUIS[[#This Row],[CODIGO]],SALIDA[CANTIDAD])</f>
        <v>0</v>
      </c>
      <c r="J2285" s="199">
        <f>STOCKSANLUIS[[#This Row],[STOCK ALM1]]-STOCKSANLUIS[[#This Row],[SALIDA]]</f>
        <v>0</v>
      </c>
      <c r="K2285" s="199" t="str">
        <f>VLOOKUP(STOCKSANLUIS[[#This Row],[CODIGO]],CLASIFICACION[],6,FALSE)</f>
        <v>B</v>
      </c>
      <c r="L2285" s="199">
        <f>IFERROR(VLOOKUP(STOCKSANLUIS[[#This Row],[CODIGO]],STOCK_STARSOFT[],3,FALSE),0)</f>
        <v>0</v>
      </c>
      <c r="M2285" s="199" t="str">
        <f>IF(STOCKSANLUIS[[#This Row],[STOCK ACTUAL]]=STOCKSANLUIS[[#This Row],[STOCK_STARSOFT]],"SIN DIFERENCIA","DIFERENCIA")</f>
        <v>SIN DIFERENCIA</v>
      </c>
    </row>
    <row r="2286" spans="1:13" hidden="1" x14ac:dyDescent="0.25">
      <c r="A2286" s="151" t="s">
        <v>22022</v>
      </c>
      <c r="B2286" s="104" t="s">
        <v>22023</v>
      </c>
      <c r="C2286" s="105"/>
      <c r="D2286" s="89" t="s">
        <v>6</v>
      </c>
      <c r="E2286" s="107" t="str">
        <f>VLOOKUP(STOCKSANLUIS[[#This Row],[CODIGO]],FAMILIAS[],4,FALSE)</f>
        <v>VIKING</v>
      </c>
      <c r="F2286" s="107">
        <v>1</v>
      </c>
      <c r="G2286" s="90" t="s">
        <v>19525</v>
      </c>
      <c r="H2286" s="107">
        <f>SUMIF(INGRESO_MERCADERIA[CODIGO],STOCKSANLUIS[[#This Row],[CODIGO]],INGRESO_MERCADERIA[INGRESO])</f>
        <v>7</v>
      </c>
      <c r="I2286" s="107">
        <f>SUMIF(SALIDA[CODIGO],STOCKSANLUIS[[#This Row],[CODIGO]],SALIDA[CANTIDAD])</f>
        <v>5</v>
      </c>
      <c r="J2286" s="107">
        <f>STOCKSANLUIS[[#This Row],[STOCK ALM1]]-STOCKSANLUIS[[#This Row],[SALIDA]]</f>
        <v>2</v>
      </c>
      <c r="K2286" s="107" t="str">
        <f>VLOOKUP(STOCKSANLUIS[[#This Row],[CODIGO]],CLASIFICACION[],6,FALSE)</f>
        <v>B</v>
      </c>
      <c r="L2286" s="107">
        <f>IFERROR(VLOOKUP(STOCKSANLUIS[[#This Row],[CODIGO]],STOCK_STARSOFT[],3,FALSE),0)</f>
        <v>2</v>
      </c>
      <c r="M2286" s="107" t="str">
        <f>IF(STOCKSANLUIS[[#This Row],[STOCK ACTUAL]]=STOCKSANLUIS[[#This Row],[STOCK_STARSOFT]],"SIN DIFERENCIA","DIFERENCIA")</f>
        <v>SIN DIFERENCIA</v>
      </c>
    </row>
    <row r="2287" spans="1:13" hidden="1" x14ac:dyDescent="0.25">
      <c r="A2287" s="151" t="s">
        <v>22024</v>
      </c>
      <c r="B2287" s="104" t="s">
        <v>22025</v>
      </c>
      <c r="C2287" s="105"/>
      <c r="D2287" s="89" t="s">
        <v>6</v>
      </c>
      <c r="E2287" s="107" t="str">
        <f>VLOOKUP(STOCKSANLUIS[[#This Row],[CODIGO]],FAMILIAS[],4,FALSE)</f>
        <v>VIKING</v>
      </c>
      <c r="F2287" s="107">
        <v>1</v>
      </c>
      <c r="G2287" s="90" t="s">
        <v>19525</v>
      </c>
      <c r="H2287" s="107">
        <f>SUMIF(INGRESO_MERCADERIA[CODIGO],STOCKSANLUIS[[#This Row],[CODIGO]],INGRESO_MERCADERIA[INGRESO])</f>
        <v>3</v>
      </c>
      <c r="I2287" s="107">
        <f>SUMIF(SALIDA[CODIGO],STOCKSANLUIS[[#This Row],[CODIGO]],SALIDA[CANTIDAD])</f>
        <v>1</v>
      </c>
      <c r="J2287" s="107">
        <f>STOCKSANLUIS[[#This Row],[STOCK ALM1]]-STOCKSANLUIS[[#This Row],[SALIDA]]</f>
        <v>2</v>
      </c>
      <c r="K2287" s="107" t="str">
        <f>VLOOKUP(STOCKSANLUIS[[#This Row],[CODIGO]],CLASIFICACION[],6,FALSE)</f>
        <v>B</v>
      </c>
      <c r="L2287" s="107">
        <f>IFERROR(VLOOKUP(STOCKSANLUIS[[#This Row],[CODIGO]],STOCK_STARSOFT[],3,FALSE),0)</f>
        <v>2</v>
      </c>
      <c r="M2287" s="107" t="str">
        <f>IF(STOCKSANLUIS[[#This Row],[STOCK ACTUAL]]=STOCKSANLUIS[[#This Row],[STOCK_STARSOFT]],"SIN DIFERENCIA","DIFERENCIA")</f>
        <v>SIN DIFERENCIA</v>
      </c>
    </row>
    <row r="2288" spans="1:13" hidden="1" x14ac:dyDescent="0.25">
      <c r="A2288" s="240" t="s">
        <v>22773</v>
      </c>
      <c r="B2288" s="196" t="s">
        <v>22825</v>
      </c>
      <c r="C2288" s="197"/>
      <c r="D2288" s="89" t="s">
        <v>6</v>
      </c>
      <c r="E2288" s="199" t="str">
        <f>VLOOKUP(STOCKSANLUIS[[#This Row],[CODIGO]],FAMILIAS[],4,FALSE)</f>
        <v>EVERFROST</v>
      </c>
      <c r="F2288" s="199"/>
      <c r="G2288" s="90" t="s">
        <v>19524</v>
      </c>
      <c r="H2288" s="199">
        <f>SUMIF(INGRESO_MERCADERIA[CODIGO],STOCKSANLUIS[[#This Row],[CODIGO]],INGRESO_MERCADERIA[INGRESO])</f>
        <v>25</v>
      </c>
      <c r="I2288" s="199">
        <f>SUMIF(SALIDA[CODIGO],STOCKSANLUIS[[#This Row],[CODIGO]],SALIDA[CANTIDAD])</f>
        <v>1</v>
      </c>
      <c r="J2288" s="199">
        <f>STOCKSANLUIS[[#This Row],[STOCK ALM1]]-STOCKSANLUIS[[#This Row],[SALIDA]]</f>
        <v>24</v>
      </c>
      <c r="K2288" s="199" t="str">
        <f>VLOOKUP(STOCKSANLUIS[[#This Row],[CODIGO]],CLASIFICACION[],6,FALSE)</f>
        <v>B</v>
      </c>
      <c r="L2288" s="199">
        <f>IFERROR(VLOOKUP(STOCKSANLUIS[[#This Row],[CODIGO]],STOCK_STARSOFT[],3,FALSE),0)</f>
        <v>24</v>
      </c>
      <c r="M2288" s="199" t="str">
        <f>IF(STOCKSANLUIS[[#This Row],[STOCK ACTUAL]]=STOCKSANLUIS[[#This Row],[STOCK_STARSOFT]],"SIN DIFERENCIA","DIFERENCIA")</f>
        <v>SIN DIFERENCIA</v>
      </c>
    </row>
    <row r="2289" spans="1:13" hidden="1" x14ac:dyDescent="0.25">
      <c r="A2289" s="240" t="s">
        <v>22799</v>
      </c>
      <c r="B2289" s="196" t="s">
        <v>22826</v>
      </c>
      <c r="C2289" s="197"/>
      <c r="D2289" s="89" t="s">
        <v>6</v>
      </c>
      <c r="E2289" s="199" t="str">
        <f>VLOOKUP(STOCKSANLUIS[[#This Row],[CODIGO]],FAMILIAS[],4,FALSE)</f>
        <v>EVERFROST</v>
      </c>
      <c r="F2289" s="199"/>
      <c r="G2289" s="90" t="s">
        <v>19524</v>
      </c>
      <c r="H2289" s="199">
        <f>SUMIF(INGRESO_MERCADERIA[CODIGO],STOCKSANLUIS[[#This Row],[CODIGO]],INGRESO_MERCADERIA[INGRESO])</f>
        <v>10</v>
      </c>
      <c r="I2289" s="199">
        <f>SUMIF(SALIDA[CODIGO],STOCKSANLUIS[[#This Row],[CODIGO]],SALIDA[CANTIDAD])</f>
        <v>7</v>
      </c>
      <c r="J2289" s="199">
        <f>STOCKSANLUIS[[#This Row],[STOCK ALM1]]-STOCKSANLUIS[[#This Row],[SALIDA]]</f>
        <v>3</v>
      </c>
      <c r="K2289" s="199" t="str">
        <f>VLOOKUP(STOCKSANLUIS[[#This Row],[CODIGO]],CLASIFICACION[],6,FALSE)</f>
        <v>B</v>
      </c>
      <c r="L2289" s="199">
        <f>IFERROR(VLOOKUP(STOCKSANLUIS[[#This Row],[CODIGO]],STOCK_STARSOFT[],3,FALSE),0)</f>
        <v>3</v>
      </c>
      <c r="M2289" s="199" t="str">
        <f>IF(STOCKSANLUIS[[#This Row],[STOCK ACTUAL]]=STOCKSANLUIS[[#This Row],[STOCK_STARSOFT]],"SIN DIFERENCIA","DIFERENCIA")</f>
        <v>SIN DIFERENCIA</v>
      </c>
    </row>
    <row r="2290" spans="1:13" hidden="1" x14ac:dyDescent="0.25">
      <c r="A2290" s="240" t="s">
        <v>22774</v>
      </c>
      <c r="B2290" s="196" t="s">
        <v>22827</v>
      </c>
      <c r="C2290" s="197"/>
      <c r="D2290" s="89" t="s">
        <v>6</v>
      </c>
      <c r="E2290" s="199" t="str">
        <f>VLOOKUP(STOCKSANLUIS[[#This Row],[CODIGO]],FAMILIAS[],4,FALSE)</f>
        <v>EVERFROST</v>
      </c>
      <c r="F2290" s="199"/>
      <c r="G2290" s="90" t="s">
        <v>19524</v>
      </c>
      <c r="H2290" s="199">
        <f>SUMIF(INGRESO_MERCADERIA[CODIGO],STOCKSANLUIS[[#This Row],[CODIGO]],INGRESO_MERCADERIA[INGRESO])</f>
        <v>10</v>
      </c>
      <c r="I2290" s="199">
        <f>SUMIF(SALIDA[CODIGO],STOCKSANLUIS[[#This Row],[CODIGO]],SALIDA[CANTIDAD])</f>
        <v>0</v>
      </c>
      <c r="J2290" s="199">
        <f>STOCKSANLUIS[[#This Row],[STOCK ALM1]]-STOCKSANLUIS[[#This Row],[SALIDA]]</f>
        <v>10</v>
      </c>
      <c r="K2290" s="199" t="str">
        <f>VLOOKUP(STOCKSANLUIS[[#This Row],[CODIGO]],CLASIFICACION[],6,FALSE)</f>
        <v>B</v>
      </c>
      <c r="L2290" s="199">
        <f>IFERROR(VLOOKUP(STOCKSANLUIS[[#This Row],[CODIGO]],STOCK_STARSOFT[],3,FALSE),0)</f>
        <v>10</v>
      </c>
      <c r="M2290" s="199" t="str">
        <f>IF(STOCKSANLUIS[[#This Row],[STOCK ACTUAL]]=STOCKSANLUIS[[#This Row],[STOCK_STARSOFT]],"SIN DIFERENCIA","DIFERENCIA")</f>
        <v>SIN DIFERENCIA</v>
      </c>
    </row>
    <row r="2291" spans="1:13" hidden="1" x14ac:dyDescent="0.25">
      <c r="A2291" s="240" t="s">
        <v>22775</v>
      </c>
      <c r="B2291" s="196" t="s">
        <v>22828</v>
      </c>
      <c r="C2291" s="197"/>
      <c r="D2291" s="89" t="s">
        <v>6</v>
      </c>
      <c r="E2291" s="199" t="str">
        <f>VLOOKUP(STOCKSANLUIS[[#This Row],[CODIGO]],FAMILIAS[],4,FALSE)</f>
        <v>EVERFROST</v>
      </c>
      <c r="F2291" s="199"/>
      <c r="G2291" s="90" t="s">
        <v>19524</v>
      </c>
      <c r="H2291" s="199">
        <f>SUMIF(INGRESO_MERCADERIA[CODIGO],STOCKSANLUIS[[#This Row],[CODIGO]],INGRESO_MERCADERIA[INGRESO])</f>
        <v>20</v>
      </c>
      <c r="I2291" s="199">
        <f>SUMIF(SALIDA[CODIGO],STOCKSANLUIS[[#This Row],[CODIGO]],SALIDA[CANTIDAD])</f>
        <v>4</v>
      </c>
      <c r="J2291" s="199">
        <f>STOCKSANLUIS[[#This Row],[STOCK ALM1]]-STOCKSANLUIS[[#This Row],[SALIDA]]</f>
        <v>16</v>
      </c>
      <c r="K2291" s="199" t="str">
        <f>VLOOKUP(STOCKSANLUIS[[#This Row],[CODIGO]],CLASIFICACION[],6,FALSE)</f>
        <v>B</v>
      </c>
      <c r="L2291" s="199">
        <f>IFERROR(VLOOKUP(STOCKSANLUIS[[#This Row],[CODIGO]],STOCK_STARSOFT[],3,FALSE),0)</f>
        <v>16</v>
      </c>
      <c r="M2291" s="199" t="str">
        <f>IF(STOCKSANLUIS[[#This Row],[STOCK ACTUAL]]=STOCKSANLUIS[[#This Row],[STOCK_STARSOFT]],"SIN DIFERENCIA","DIFERENCIA")</f>
        <v>SIN DIFERENCIA</v>
      </c>
    </row>
    <row r="2292" spans="1:13" hidden="1" x14ac:dyDescent="0.25">
      <c r="A2292" s="240" t="s">
        <v>22776</v>
      </c>
      <c r="B2292" s="196" t="s">
        <v>22829</v>
      </c>
      <c r="C2292" s="197"/>
      <c r="D2292" s="89" t="s">
        <v>6</v>
      </c>
      <c r="E2292" s="199" t="str">
        <f>VLOOKUP(STOCKSANLUIS[[#This Row],[CODIGO]],FAMILIAS[],4,FALSE)</f>
        <v>EVERFROST</v>
      </c>
      <c r="F2292" s="199"/>
      <c r="G2292" s="90" t="s">
        <v>19524</v>
      </c>
      <c r="H2292" s="199">
        <f>SUMIF(INGRESO_MERCADERIA[CODIGO],STOCKSANLUIS[[#This Row],[CODIGO]],INGRESO_MERCADERIA[INGRESO])</f>
        <v>2</v>
      </c>
      <c r="I2292" s="199">
        <f>SUMIF(SALIDA[CODIGO],STOCKSANLUIS[[#This Row],[CODIGO]],SALIDA[CANTIDAD])</f>
        <v>0</v>
      </c>
      <c r="J2292" s="199">
        <f>STOCKSANLUIS[[#This Row],[STOCK ALM1]]-STOCKSANLUIS[[#This Row],[SALIDA]]</f>
        <v>2</v>
      </c>
      <c r="K2292" s="199" t="str">
        <f>VLOOKUP(STOCKSANLUIS[[#This Row],[CODIGO]],CLASIFICACION[],6,FALSE)</f>
        <v>B</v>
      </c>
      <c r="L2292" s="199">
        <f>IFERROR(VLOOKUP(STOCKSANLUIS[[#This Row],[CODIGO]],STOCK_STARSOFT[],3,FALSE),0)</f>
        <v>2</v>
      </c>
      <c r="M2292" s="199" t="str">
        <f>IF(STOCKSANLUIS[[#This Row],[STOCK ACTUAL]]=STOCKSANLUIS[[#This Row],[STOCK_STARSOFT]],"SIN DIFERENCIA","DIFERENCIA")</f>
        <v>SIN DIFERENCIA</v>
      </c>
    </row>
    <row r="2293" spans="1:13" hidden="1" x14ac:dyDescent="0.25">
      <c r="A2293" s="240" t="s">
        <v>22777</v>
      </c>
      <c r="B2293" s="196" t="s">
        <v>22830</v>
      </c>
      <c r="C2293" s="197"/>
      <c r="D2293" s="89" t="s">
        <v>6</v>
      </c>
      <c r="E2293" s="199" t="str">
        <f>VLOOKUP(STOCKSANLUIS[[#This Row],[CODIGO]],FAMILIAS[],4,FALSE)</f>
        <v>EVERFROST</v>
      </c>
      <c r="F2293" s="199"/>
      <c r="G2293" s="90" t="s">
        <v>19524</v>
      </c>
      <c r="H2293" s="199">
        <f>SUMIF(INGRESO_MERCADERIA[CODIGO],STOCKSANLUIS[[#This Row],[CODIGO]],INGRESO_MERCADERIA[INGRESO])</f>
        <v>10</v>
      </c>
      <c r="I2293" s="199">
        <f>SUMIF(SALIDA[CODIGO],STOCKSANLUIS[[#This Row],[CODIGO]],SALIDA[CANTIDAD])</f>
        <v>10</v>
      </c>
      <c r="J2293" s="199">
        <f>STOCKSANLUIS[[#This Row],[STOCK ALM1]]-STOCKSANLUIS[[#This Row],[SALIDA]]</f>
        <v>0</v>
      </c>
      <c r="K2293" s="199" t="str">
        <f>VLOOKUP(STOCKSANLUIS[[#This Row],[CODIGO]],CLASIFICACION[],6,FALSE)</f>
        <v>B</v>
      </c>
      <c r="L2293" s="199">
        <f>IFERROR(VLOOKUP(STOCKSANLUIS[[#This Row],[CODIGO]],STOCK_STARSOFT[],3,FALSE),0)</f>
        <v>0</v>
      </c>
      <c r="M2293" s="199" t="str">
        <f>IF(STOCKSANLUIS[[#This Row],[STOCK ACTUAL]]=STOCKSANLUIS[[#This Row],[STOCK_STARSOFT]],"SIN DIFERENCIA","DIFERENCIA")</f>
        <v>SIN DIFERENCIA</v>
      </c>
    </row>
    <row r="2294" spans="1:13" hidden="1" x14ac:dyDescent="0.25">
      <c r="A2294" s="240" t="s">
        <v>22778</v>
      </c>
      <c r="B2294" s="196" t="s">
        <v>22831</v>
      </c>
      <c r="C2294" s="197"/>
      <c r="D2294" s="89" t="s">
        <v>6</v>
      </c>
      <c r="E2294" s="199" t="str">
        <f>VLOOKUP(STOCKSANLUIS[[#This Row],[CODIGO]],FAMILIAS[],4,FALSE)</f>
        <v>EVERFROST</v>
      </c>
      <c r="F2294" s="199"/>
      <c r="G2294" s="90" t="s">
        <v>19524</v>
      </c>
      <c r="H2294" s="199">
        <f>SUMIF(INGRESO_MERCADERIA[CODIGO],STOCKSANLUIS[[#This Row],[CODIGO]],INGRESO_MERCADERIA[INGRESO])</f>
        <v>10</v>
      </c>
      <c r="I2294" s="199">
        <f>SUMIF(SALIDA[CODIGO],STOCKSANLUIS[[#This Row],[CODIGO]],SALIDA[CANTIDAD])</f>
        <v>1</v>
      </c>
      <c r="J2294" s="199">
        <f>STOCKSANLUIS[[#This Row],[STOCK ALM1]]-STOCKSANLUIS[[#This Row],[SALIDA]]</f>
        <v>9</v>
      </c>
      <c r="K2294" s="199" t="str">
        <f>VLOOKUP(STOCKSANLUIS[[#This Row],[CODIGO]],CLASIFICACION[],6,FALSE)</f>
        <v>B</v>
      </c>
      <c r="L2294" s="199">
        <f>IFERROR(VLOOKUP(STOCKSANLUIS[[#This Row],[CODIGO]],STOCK_STARSOFT[],3,FALSE),0)</f>
        <v>9</v>
      </c>
      <c r="M2294" s="199" t="str">
        <f>IF(STOCKSANLUIS[[#This Row],[STOCK ACTUAL]]=STOCKSANLUIS[[#This Row],[STOCK_STARSOFT]],"SIN DIFERENCIA","DIFERENCIA")</f>
        <v>SIN DIFERENCIA</v>
      </c>
    </row>
    <row r="2295" spans="1:13" hidden="1" x14ac:dyDescent="0.25">
      <c r="A2295" s="151" t="s">
        <v>22026</v>
      </c>
      <c r="B2295" s="104" t="s">
        <v>22027</v>
      </c>
      <c r="C2295" s="105"/>
      <c r="D2295" s="89" t="s">
        <v>6</v>
      </c>
      <c r="E2295" s="107" t="str">
        <f>VLOOKUP(STOCKSANLUIS[[#This Row],[CODIGO]],FAMILIAS[],4,FALSE)</f>
        <v>VIKING</v>
      </c>
      <c r="F2295" s="107">
        <v>1</v>
      </c>
      <c r="G2295" s="90" t="s">
        <v>19525</v>
      </c>
      <c r="H2295" s="107">
        <f>SUMIF(INGRESO_MERCADERIA[CODIGO],STOCKSANLUIS[[#This Row],[CODIGO]],INGRESO_MERCADERIA[INGRESO])</f>
        <v>7</v>
      </c>
      <c r="I2295" s="107">
        <f>SUMIF(SALIDA[CODIGO],STOCKSANLUIS[[#This Row],[CODIGO]],SALIDA[CANTIDAD])</f>
        <v>5</v>
      </c>
      <c r="J2295" s="107">
        <f>STOCKSANLUIS[[#This Row],[STOCK ALM1]]-STOCKSANLUIS[[#This Row],[SALIDA]]</f>
        <v>2</v>
      </c>
      <c r="K2295" s="107" t="str">
        <f>VLOOKUP(STOCKSANLUIS[[#This Row],[CODIGO]],CLASIFICACION[],6,FALSE)</f>
        <v>B</v>
      </c>
      <c r="L2295" s="107">
        <f>IFERROR(VLOOKUP(STOCKSANLUIS[[#This Row],[CODIGO]],STOCK_STARSOFT[],3,FALSE),0)</f>
        <v>2</v>
      </c>
      <c r="M2295" s="107" t="str">
        <f>IF(STOCKSANLUIS[[#This Row],[STOCK ACTUAL]]=STOCKSANLUIS[[#This Row],[STOCK_STARSOFT]],"SIN DIFERENCIA","DIFERENCIA")</f>
        <v>SIN DIFERENCIA</v>
      </c>
    </row>
    <row r="2296" spans="1:13" hidden="1" x14ac:dyDescent="0.25">
      <c r="A2296" s="151" t="s">
        <v>22538</v>
      </c>
      <c r="B2296" s="104" t="s">
        <v>22539</v>
      </c>
      <c r="C2296" s="105"/>
      <c r="D2296" s="89" t="s">
        <v>6</v>
      </c>
      <c r="E2296" s="107" t="str">
        <f>VLOOKUP(STOCKSANLUIS[[#This Row],[CODIGO]],FAMILIAS[],4,FALSE)</f>
        <v>VIKING</v>
      </c>
      <c r="F2296" s="107"/>
      <c r="G2296" s="90" t="s">
        <v>19525</v>
      </c>
      <c r="H2296" s="107">
        <f>SUMIF(INGRESO_MERCADERIA[CODIGO],STOCKSANLUIS[[#This Row],[CODIGO]],INGRESO_MERCADERIA[INGRESO])</f>
        <v>1</v>
      </c>
      <c r="I2296" s="107">
        <f>SUMIF(SALIDA[CODIGO],STOCKSANLUIS[[#This Row],[CODIGO]],SALIDA[CANTIDAD])</f>
        <v>0</v>
      </c>
      <c r="J2296" s="107">
        <f>STOCKSANLUIS[[#This Row],[STOCK ALM1]]-STOCKSANLUIS[[#This Row],[SALIDA]]</f>
        <v>1</v>
      </c>
      <c r="K2296" s="107" t="str">
        <f>VLOOKUP(STOCKSANLUIS[[#This Row],[CODIGO]],CLASIFICACION[],6,FALSE)</f>
        <v>B</v>
      </c>
      <c r="L2296" s="107">
        <f>IFERROR(VLOOKUP(STOCKSANLUIS[[#This Row],[CODIGO]],STOCK_STARSOFT[],3,FALSE),0)</f>
        <v>1</v>
      </c>
      <c r="M2296" s="107" t="str">
        <f>IF(STOCKSANLUIS[[#This Row],[STOCK ACTUAL]]=STOCKSANLUIS[[#This Row],[STOCK_STARSOFT]],"SIN DIFERENCIA","DIFERENCIA")</f>
        <v>SIN DIFERENCIA</v>
      </c>
    </row>
    <row r="2297" spans="1:13" hidden="1" x14ac:dyDescent="0.25">
      <c r="A2297" s="240" t="s">
        <v>22781</v>
      </c>
      <c r="B2297" s="196" t="s">
        <v>22834</v>
      </c>
      <c r="C2297" s="197"/>
      <c r="D2297" s="89" t="s">
        <v>6</v>
      </c>
      <c r="E2297" s="199" t="str">
        <f>VLOOKUP(STOCKSANLUIS[[#This Row],[CODIGO]],FAMILIAS[],4,FALSE)</f>
        <v>EVERFROST</v>
      </c>
      <c r="F2297" s="199"/>
      <c r="G2297" s="90" t="s">
        <v>19524</v>
      </c>
      <c r="H2297" s="199">
        <f>SUMIF(INGRESO_MERCADERIA[CODIGO],STOCKSANLUIS[[#This Row],[CODIGO]],INGRESO_MERCADERIA[INGRESO])</f>
        <v>20</v>
      </c>
      <c r="I2297" s="199">
        <f>SUMIF(SALIDA[CODIGO],STOCKSANLUIS[[#This Row],[CODIGO]],SALIDA[CANTIDAD])</f>
        <v>2</v>
      </c>
      <c r="J2297" s="199">
        <f>STOCKSANLUIS[[#This Row],[STOCK ALM1]]-STOCKSANLUIS[[#This Row],[SALIDA]]</f>
        <v>18</v>
      </c>
      <c r="K2297" s="199" t="str">
        <f>VLOOKUP(STOCKSANLUIS[[#This Row],[CODIGO]],CLASIFICACION[],6,FALSE)</f>
        <v>B</v>
      </c>
      <c r="L2297" s="199">
        <f>IFERROR(VLOOKUP(STOCKSANLUIS[[#This Row],[CODIGO]],STOCK_STARSOFT[],3,FALSE),0)</f>
        <v>18</v>
      </c>
      <c r="M2297" s="199" t="str">
        <f>IF(STOCKSANLUIS[[#This Row],[STOCK ACTUAL]]=STOCKSANLUIS[[#This Row],[STOCK_STARSOFT]],"SIN DIFERENCIA","DIFERENCIA")</f>
        <v>SIN DIFERENCIA</v>
      </c>
    </row>
    <row r="2298" spans="1:13" hidden="1" x14ac:dyDescent="0.25">
      <c r="A2298" s="240" t="s">
        <v>22782</v>
      </c>
      <c r="B2298" s="196" t="s">
        <v>22835</v>
      </c>
      <c r="C2298" s="197"/>
      <c r="D2298" s="89" t="s">
        <v>6</v>
      </c>
      <c r="E2298" s="199" t="str">
        <f>VLOOKUP(STOCKSANLUIS[[#This Row],[CODIGO]],FAMILIAS[],4,FALSE)</f>
        <v>EVERFROST</v>
      </c>
      <c r="F2298" s="199"/>
      <c r="G2298" s="90" t="s">
        <v>19524</v>
      </c>
      <c r="H2298" s="199">
        <f>SUMIF(INGRESO_MERCADERIA[CODIGO],STOCKSANLUIS[[#This Row],[CODIGO]],INGRESO_MERCADERIA[INGRESO])</f>
        <v>20</v>
      </c>
      <c r="I2298" s="199">
        <f>SUMIF(SALIDA[CODIGO],STOCKSANLUIS[[#This Row],[CODIGO]],SALIDA[CANTIDAD])</f>
        <v>3</v>
      </c>
      <c r="J2298" s="199">
        <f>STOCKSANLUIS[[#This Row],[STOCK ALM1]]-STOCKSANLUIS[[#This Row],[SALIDA]]</f>
        <v>17</v>
      </c>
      <c r="K2298" s="199" t="str">
        <f>VLOOKUP(STOCKSANLUIS[[#This Row],[CODIGO]],CLASIFICACION[],6,FALSE)</f>
        <v>B</v>
      </c>
      <c r="L2298" s="199">
        <f>IFERROR(VLOOKUP(STOCKSANLUIS[[#This Row],[CODIGO]],STOCK_STARSOFT[],3,FALSE),0)</f>
        <v>17</v>
      </c>
      <c r="M2298" s="199" t="str">
        <f>IF(STOCKSANLUIS[[#This Row],[STOCK ACTUAL]]=STOCKSANLUIS[[#This Row],[STOCK_STARSOFT]],"SIN DIFERENCIA","DIFERENCIA")</f>
        <v>SIN DIFERENCIA</v>
      </c>
    </row>
    <row r="2299" spans="1:13" hidden="1" x14ac:dyDescent="0.25">
      <c r="A2299" s="240" t="s">
        <v>22783</v>
      </c>
      <c r="B2299" s="196" t="s">
        <v>22836</v>
      </c>
      <c r="C2299" s="197"/>
      <c r="D2299" s="89" t="s">
        <v>6</v>
      </c>
      <c r="E2299" s="199" t="str">
        <f>VLOOKUP(STOCKSANLUIS[[#This Row],[CODIGO]],FAMILIAS[],4,FALSE)</f>
        <v>EVERFROST</v>
      </c>
      <c r="F2299" s="199"/>
      <c r="G2299" s="90" t="s">
        <v>19524</v>
      </c>
      <c r="H2299" s="199">
        <f>SUMIF(INGRESO_MERCADERIA[CODIGO],STOCKSANLUIS[[#This Row],[CODIGO]],INGRESO_MERCADERIA[INGRESO])</f>
        <v>20</v>
      </c>
      <c r="I2299" s="199">
        <f>SUMIF(SALIDA[CODIGO],STOCKSANLUIS[[#This Row],[CODIGO]],SALIDA[CANTIDAD])</f>
        <v>0</v>
      </c>
      <c r="J2299" s="199">
        <f>STOCKSANLUIS[[#This Row],[STOCK ALM1]]-STOCKSANLUIS[[#This Row],[SALIDA]]</f>
        <v>20</v>
      </c>
      <c r="K2299" s="199" t="str">
        <f>VLOOKUP(STOCKSANLUIS[[#This Row],[CODIGO]],CLASIFICACION[],6,FALSE)</f>
        <v>B</v>
      </c>
      <c r="L2299" s="199">
        <f>IFERROR(VLOOKUP(STOCKSANLUIS[[#This Row],[CODIGO]],STOCK_STARSOFT[],3,FALSE),0)</f>
        <v>20</v>
      </c>
      <c r="M2299" s="199" t="str">
        <f>IF(STOCKSANLUIS[[#This Row],[STOCK ACTUAL]]=STOCKSANLUIS[[#This Row],[STOCK_STARSOFT]],"SIN DIFERENCIA","DIFERENCIA")</f>
        <v>SIN DIFERENCIA</v>
      </c>
    </row>
    <row r="2300" spans="1:13" hidden="1" x14ac:dyDescent="0.25">
      <c r="A2300" s="240" t="s">
        <v>22784</v>
      </c>
      <c r="B2300" s="196" t="s">
        <v>22837</v>
      </c>
      <c r="C2300" s="197"/>
      <c r="D2300" s="89" t="s">
        <v>6</v>
      </c>
      <c r="E2300" s="199" t="str">
        <f>VLOOKUP(STOCKSANLUIS[[#This Row],[CODIGO]],FAMILIAS[],4,FALSE)</f>
        <v>EVERFROST</v>
      </c>
      <c r="F2300" s="199"/>
      <c r="G2300" s="90" t="s">
        <v>19524</v>
      </c>
      <c r="H2300" s="199">
        <f>SUMIF(INGRESO_MERCADERIA[CODIGO],STOCKSANLUIS[[#This Row],[CODIGO]],INGRESO_MERCADERIA[INGRESO])</f>
        <v>20</v>
      </c>
      <c r="I2300" s="199">
        <f>SUMIF(SALIDA[CODIGO],STOCKSANLUIS[[#This Row],[CODIGO]],SALIDA[CANTIDAD])</f>
        <v>3</v>
      </c>
      <c r="J2300" s="199">
        <f>STOCKSANLUIS[[#This Row],[STOCK ALM1]]-STOCKSANLUIS[[#This Row],[SALIDA]]</f>
        <v>17</v>
      </c>
      <c r="K2300" s="199" t="str">
        <f>VLOOKUP(STOCKSANLUIS[[#This Row],[CODIGO]],CLASIFICACION[],6,FALSE)</f>
        <v>B</v>
      </c>
      <c r="L2300" s="199">
        <f>IFERROR(VLOOKUP(STOCKSANLUIS[[#This Row],[CODIGO]],STOCK_STARSOFT[],3,FALSE),0)</f>
        <v>17</v>
      </c>
      <c r="M2300" s="199" t="str">
        <f>IF(STOCKSANLUIS[[#This Row],[STOCK ACTUAL]]=STOCKSANLUIS[[#This Row],[STOCK_STARSOFT]],"SIN DIFERENCIA","DIFERENCIA")</f>
        <v>SIN DIFERENCIA</v>
      </c>
    </row>
    <row r="2301" spans="1:13" hidden="1" x14ac:dyDescent="0.25">
      <c r="A2301" s="240" t="s">
        <v>22785</v>
      </c>
      <c r="B2301" s="196" t="s">
        <v>22838</v>
      </c>
      <c r="C2301" s="197"/>
      <c r="D2301" s="89" t="s">
        <v>6</v>
      </c>
      <c r="E2301" s="199" t="str">
        <f>VLOOKUP(STOCKSANLUIS[[#This Row],[CODIGO]],FAMILIAS[],4,FALSE)</f>
        <v>EVERFROST</v>
      </c>
      <c r="F2301" s="199"/>
      <c r="G2301" s="90" t="s">
        <v>19524</v>
      </c>
      <c r="H2301" s="199">
        <f>SUMIF(INGRESO_MERCADERIA[CODIGO],STOCKSANLUIS[[#This Row],[CODIGO]],INGRESO_MERCADERIA[INGRESO])</f>
        <v>20</v>
      </c>
      <c r="I2301" s="199">
        <f>SUMIF(SALIDA[CODIGO],STOCKSANLUIS[[#This Row],[CODIGO]],SALIDA[CANTIDAD])</f>
        <v>0</v>
      </c>
      <c r="J2301" s="199">
        <f>STOCKSANLUIS[[#This Row],[STOCK ALM1]]-STOCKSANLUIS[[#This Row],[SALIDA]]</f>
        <v>20</v>
      </c>
      <c r="K2301" s="199" t="str">
        <f>VLOOKUP(STOCKSANLUIS[[#This Row],[CODIGO]],CLASIFICACION[],6,FALSE)</f>
        <v>B</v>
      </c>
      <c r="L2301" s="199">
        <f>IFERROR(VLOOKUP(STOCKSANLUIS[[#This Row],[CODIGO]],STOCK_STARSOFT[],3,FALSE),0)</f>
        <v>20</v>
      </c>
      <c r="M2301" s="199" t="str">
        <f>IF(STOCKSANLUIS[[#This Row],[STOCK ACTUAL]]=STOCKSANLUIS[[#This Row],[STOCK_STARSOFT]],"SIN DIFERENCIA","DIFERENCIA")</f>
        <v>SIN DIFERENCIA</v>
      </c>
    </row>
    <row r="2302" spans="1:13" hidden="1" x14ac:dyDescent="0.25">
      <c r="A2302" s="240" t="s">
        <v>22786</v>
      </c>
      <c r="B2302" s="196" t="s">
        <v>22839</v>
      </c>
      <c r="C2302" s="197"/>
      <c r="D2302" s="89" t="s">
        <v>6</v>
      </c>
      <c r="E2302" s="199" t="str">
        <f>VLOOKUP(STOCKSANLUIS[[#This Row],[CODIGO]],FAMILIAS[],4,FALSE)</f>
        <v>EVERFROST</v>
      </c>
      <c r="F2302" s="199"/>
      <c r="G2302" s="90" t="s">
        <v>19524</v>
      </c>
      <c r="H2302" s="199">
        <f>SUMIF(INGRESO_MERCADERIA[CODIGO],STOCKSANLUIS[[#This Row],[CODIGO]],INGRESO_MERCADERIA[INGRESO])</f>
        <v>48</v>
      </c>
      <c r="I2302" s="199">
        <f>SUMIF(SALIDA[CODIGO],STOCKSANLUIS[[#This Row],[CODIGO]],SALIDA[CANTIDAD])</f>
        <v>0</v>
      </c>
      <c r="J2302" s="199">
        <f>STOCKSANLUIS[[#This Row],[STOCK ALM1]]-STOCKSANLUIS[[#This Row],[SALIDA]]</f>
        <v>48</v>
      </c>
      <c r="K2302" s="199" t="str">
        <f>VLOOKUP(STOCKSANLUIS[[#This Row],[CODIGO]],CLASIFICACION[],6,FALSE)</f>
        <v>B</v>
      </c>
      <c r="L2302" s="199">
        <f>IFERROR(VLOOKUP(STOCKSANLUIS[[#This Row],[CODIGO]],STOCK_STARSOFT[],3,FALSE),0)</f>
        <v>48</v>
      </c>
      <c r="M2302" s="199" t="str">
        <f>IF(STOCKSANLUIS[[#This Row],[STOCK ACTUAL]]=STOCKSANLUIS[[#This Row],[STOCK_STARSOFT]],"SIN DIFERENCIA","DIFERENCIA")</f>
        <v>SIN DIFERENCIA</v>
      </c>
    </row>
    <row r="2303" spans="1:13" x14ac:dyDescent="0.25">
      <c r="A2303" s="144" t="s">
        <v>3675</v>
      </c>
      <c r="B2303" s="87" t="s">
        <v>3676</v>
      </c>
      <c r="C2303" s="88">
        <v>462.3</v>
      </c>
      <c r="D2303" s="89" t="s">
        <v>1253</v>
      </c>
      <c r="E2303" s="90" t="str">
        <f>VLOOKUP(STOCKSANLUIS[[#This Row],[CODIGO]],FAMILIAS[],4,FALSE)</f>
        <v>ES ROBBINS</v>
      </c>
      <c r="F2303" s="90">
        <v>91.44</v>
      </c>
      <c r="G2303" s="90" t="s">
        <v>21525</v>
      </c>
      <c r="H2303" s="90">
        <f>SUMIF(INGRESO_MERCADERIA[CODIGO],STOCKSANLUIS[[#This Row],[CODIGO]],INGRESO_MERCADERIA[INGRESO])</f>
        <v>5443.8599999999988</v>
      </c>
      <c r="I2303" s="90">
        <f>SUMIF(SALIDA[CODIGO],STOCKSANLUIS[[#This Row],[CODIGO]],SALIDA[CANTIDAD])</f>
        <v>5000.5599999999995</v>
      </c>
      <c r="J2303" s="90">
        <f>STOCKSANLUIS[[#This Row],[STOCK ALM1]]-STOCKSANLUIS[[#This Row],[SALIDA]]</f>
        <v>443.29999999999927</v>
      </c>
      <c r="K2303" s="90" t="str">
        <f>VLOOKUP(STOCKSANLUIS[[#This Row],[CODIGO]],CLASIFICACION[],6,FALSE)</f>
        <v>A</v>
      </c>
      <c r="L2303" s="90">
        <f>IFERROR(VLOOKUP(STOCKSANLUIS[[#This Row],[CODIGO]],STOCK_STARSOFT[],3,FALSE),0)</f>
        <v>443.3</v>
      </c>
      <c r="M2303" s="90" t="str">
        <f>IF(STOCKSANLUIS[[#This Row],[STOCK ACTUAL]]=STOCKSANLUIS[[#This Row],[STOCK_STARSOFT]],"SIN DIFERENCIA","DIFERENCIA")</f>
        <v>DIFERENCIA</v>
      </c>
    </row>
    <row r="2304" spans="1:13" hidden="1" x14ac:dyDescent="0.25">
      <c r="A2304" s="240" t="s">
        <v>22788</v>
      </c>
      <c r="B2304" s="196" t="s">
        <v>22841</v>
      </c>
      <c r="C2304" s="197"/>
      <c r="D2304" s="89" t="s">
        <v>6</v>
      </c>
      <c r="E2304" s="199" t="str">
        <f>VLOOKUP(STOCKSANLUIS[[#This Row],[CODIGO]],FAMILIAS[],4,FALSE)</f>
        <v>EVERFROST</v>
      </c>
      <c r="F2304" s="199"/>
      <c r="G2304" s="90" t="s">
        <v>19524</v>
      </c>
      <c r="H2304" s="199">
        <f>SUMIF(INGRESO_MERCADERIA[CODIGO],STOCKSANLUIS[[#This Row],[CODIGO]],INGRESO_MERCADERIA[INGRESO])</f>
        <v>50</v>
      </c>
      <c r="I2304" s="199">
        <f>SUMIF(SALIDA[CODIGO],STOCKSANLUIS[[#This Row],[CODIGO]],SALIDA[CANTIDAD])</f>
        <v>2</v>
      </c>
      <c r="J2304" s="199">
        <f>STOCKSANLUIS[[#This Row],[STOCK ALM1]]-STOCKSANLUIS[[#This Row],[SALIDA]]</f>
        <v>48</v>
      </c>
      <c r="K2304" s="199" t="str">
        <f>VLOOKUP(STOCKSANLUIS[[#This Row],[CODIGO]],CLASIFICACION[],6,FALSE)</f>
        <v>B</v>
      </c>
      <c r="L2304" s="199">
        <f>IFERROR(VLOOKUP(STOCKSANLUIS[[#This Row],[CODIGO]],STOCK_STARSOFT[],3,FALSE),0)</f>
        <v>48</v>
      </c>
      <c r="M2304" s="199" t="str">
        <f>IF(STOCKSANLUIS[[#This Row],[STOCK ACTUAL]]=STOCKSANLUIS[[#This Row],[STOCK_STARSOFT]],"SIN DIFERENCIA","DIFERENCIA")</f>
        <v>SIN DIFERENCIA</v>
      </c>
    </row>
    <row r="2305" spans="1:13" hidden="1" x14ac:dyDescent="0.25">
      <c r="A2305" s="240" t="s">
        <v>22789</v>
      </c>
      <c r="B2305" s="196" t="s">
        <v>22842</v>
      </c>
      <c r="C2305" s="197"/>
      <c r="D2305" s="89" t="s">
        <v>6</v>
      </c>
      <c r="E2305" s="199" t="str">
        <f>VLOOKUP(STOCKSANLUIS[[#This Row],[CODIGO]],FAMILIAS[],4,FALSE)</f>
        <v>EVERFROST</v>
      </c>
      <c r="F2305" s="199"/>
      <c r="G2305" s="90" t="s">
        <v>19524</v>
      </c>
      <c r="H2305" s="199">
        <f>SUMIF(INGRESO_MERCADERIA[CODIGO],STOCKSANLUIS[[#This Row],[CODIGO]],INGRESO_MERCADERIA[INGRESO])</f>
        <v>50</v>
      </c>
      <c r="I2305" s="199">
        <f>SUMIF(SALIDA[CODIGO],STOCKSANLUIS[[#This Row],[CODIGO]],SALIDA[CANTIDAD])</f>
        <v>0</v>
      </c>
      <c r="J2305" s="199">
        <f>STOCKSANLUIS[[#This Row],[STOCK ALM1]]-STOCKSANLUIS[[#This Row],[SALIDA]]</f>
        <v>50</v>
      </c>
      <c r="K2305" s="199" t="str">
        <f>VLOOKUP(STOCKSANLUIS[[#This Row],[CODIGO]],CLASIFICACION[],6,FALSE)</f>
        <v>B</v>
      </c>
      <c r="L2305" s="199">
        <f>IFERROR(VLOOKUP(STOCKSANLUIS[[#This Row],[CODIGO]],STOCK_STARSOFT[],3,FALSE),0)</f>
        <v>50</v>
      </c>
      <c r="M2305" s="199" t="str">
        <f>IF(STOCKSANLUIS[[#This Row],[STOCK ACTUAL]]=STOCKSANLUIS[[#This Row],[STOCK_STARSOFT]],"SIN DIFERENCIA","DIFERENCIA")</f>
        <v>SIN DIFERENCIA</v>
      </c>
    </row>
    <row r="2306" spans="1:13" hidden="1" x14ac:dyDescent="0.25">
      <c r="A2306" s="151" t="s">
        <v>22540</v>
      </c>
      <c r="B2306" s="104" t="s">
        <v>22541</v>
      </c>
      <c r="C2306" s="105"/>
      <c r="D2306" s="89" t="s">
        <v>6</v>
      </c>
      <c r="E2306" s="107" t="str">
        <f>VLOOKUP(STOCKSANLUIS[[#This Row],[CODIGO]],FAMILIAS[],4,FALSE)</f>
        <v>VIKING</v>
      </c>
      <c r="F2306" s="107"/>
      <c r="G2306" s="90" t="s">
        <v>19525</v>
      </c>
      <c r="H2306" s="107">
        <f>SUMIF(INGRESO_MERCADERIA[CODIGO],STOCKSANLUIS[[#This Row],[CODIGO]],INGRESO_MERCADERIA[INGRESO])</f>
        <v>1</v>
      </c>
      <c r="I2306" s="107">
        <f>SUMIF(SALIDA[CODIGO],STOCKSANLUIS[[#This Row],[CODIGO]],SALIDA[CANTIDAD])</f>
        <v>1</v>
      </c>
      <c r="J2306" s="107">
        <f>STOCKSANLUIS[[#This Row],[STOCK ALM1]]-STOCKSANLUIS[[#This Row],[SALIDA]]</f>
        <v>0</v>
      </c>
      <c r="K2306" s="107" t="str">
        <f>VLOOKUP(STOCKSANLUIS[[#This Row],[CODIGO]],CLASIFICACION[],6,FALSE)</f>
        <v>B</v>
      </c>
      <c r="L2306" s="107">
        <f>IFERROR(VLOOKUP(STOCKSANLUIS[[#This Row],[CODIGO]],STOCK_STARSOFT[],3,FALSE),0)</f>
        <v>0</v>
      </c>
      <c r="M2306" s="107" t="str">
        <f>IF(STOCKSANLUIS[[#This Row],[STOCK ACTUAL]]=STOCKSANLUIS[[#This Row],[STOCK_STARSOFT]],"SIN DIFERENCIA","DIFERENCIA")</f>
        <v>SIN DIFERENCIA</v>
      </c>
    </row>
    <row r="2307" spans="1:13" hidden="1" x14ac:dyDescent="0.25">
      <c r="A2307" s="151" t="s">
        <v>22542</v>
      </c>
      <c r="B2307" s="104" t="s">
        <v>22543</v>
      </c>
      <c r="C2307" s="105"/>
      <c r="D2307" s="89" t="s">
        <v>6</v>
      </c>
      <c r="E2307" s="107" t="str">
        <f>VLOOKUP(STOCKSANLUIS[[#This Row],[CODIGO]],FAMILIAS[],4,FALSE)</f>
        <v>VIKING</v>
      </c>
      <c r="F2307" s="107"/>
      <c r="G2307" s="90" t="s">
        <v>19525</v>
      </c>
      <c r="H2307" s="107">
        <f>SUMIF(INGRESO_MERCADERIA[CODIGO],STOCKSANLUIS[[#This Row],[CODIGO]],INGRESO_MERCADERIA[INGRESO])</f>
        <v>2</v>
      </c>
      <c r="I2307" s="107">
        <f>SUMIF(SALIDA[CODIGO],STOCKSANLUIS[[#This Row],[CODIGO]],SALIDA[CANTIDAD])</f>
        <v>1</v>
      </c>
      <c r="J2307" s="107">
        <f>STOCKSANLUIS[[#This Row],[STOCK ALM1]]-STOCKSANLUIS[[#This Row],[SALIDA]]</f>
        <v>1</v>
      </c>
      <c r="K2307" s="107" t="str">
        <f>VLOOKUP(STOCKSANLUIS[[#This Row],[CODIGO]],CLASIFICACION[],6,FALSE)</f>
        <v>B</v>
      </c>
      <c r="L2307" s="107">
        <f>IFERROR(VLOOKUP(STOCKSANLUIS[[#This Row],[CODIGO]],STOCK_STARSOFT[],3,FALSE),0)</f>
        <v>1</v>
      </c>
      <c r="M2307" s="107" t="str">
        <f>IF(STOCKSANLUIS[[#This Row],[STOCK ACTUAL]]=STOCKSANLUIS[[#This Row],[STOCK_STARSOFT]],"SIN DIFERENCIA","DIFERENCIA")</f>
        <v>SIN DIFERENCIA</v>
      </c>
    </row>
    <row r="2308" spans="1:13" hidden="1" x14ac:dyDescent="0.25">
      <c r="A2308" s="240" t="s">
        <v>22792</v>
      </c>
      <c r="B2308" s="196" t="s">
        <v>22845</v>
      </c>
      <c r="C2308" s="197"/>
      <c r="D2308" s="89" t="s">
        <v>6</v>
      </c>
      <c r="E2308" s="199" t="str">
        <f>VLOOKUP(STOCKSANLUIS[[#This Row],[CODIGO]],FAMILIAS[],4,FALSE)</f>
        <v>EVERFROST</v>
      </c>
      <c r="F2308" s="199"/>
      <c r="G2308" s="90" t="s">
        <v>19524</v>
      </c>
      <c r="H2308" s="199">
        <f>SUMIF(INGRESO_MERCADERIA[CODIGO],STOCKSANLUIS[[#This Row],[CODIGO]],INGRESO_MERCADERIA[INGRESO])</f>
        <v>40</v>
      </c>
      <c r="I2308" s="199">
        <f>SUMIF(SALIDA[CODIGO],STOCKSANLUIS[[#This Row],[CODIGO]],SALIDA[CANTIDAD])</f>
        <v>40</v>
      </c>
      <c r="J2308" s="199">
        <f>STOCKSANLUIS[[#This Row],[STOCK ALM1]]-STOCKSANLUIS[[#This Row],[SALIDA]]</f>
        <v>0</v>
      </c>
      <c r="K2308" s="199" t="str">
        <f>VLOOKUP(STOCKSANLUIS[[#This Row],[CODIGO]],CLASIFICACION[],6,FALSE)</f>
        <v>B</v>
      </c>
      <c r="L2308" s="199">
        <f>IFERROR(VLOOKUP(STOCKSANLUIS[[#This Row],[CODIGO]],STOCK_STARSOFT[],3,FALSE),0)</f>
        <v>0</v>
      </c>
      <c r="M2308" s="199" t="str">
        <f>IF(STOCKSANLUIS[[#This Row],[STOCK ACTUAL]]=STOCKSANLUIS[[#This Row],[STOCK_STARSOFT]],"SIN DIFERENCIA","DIFERENCIA")</f>
        <v>SIN DIFERENCIA</v>
      </c>
    </row>
    <row r="2309" spans="1:13" hidden="1" x14ac:dyDescent="0.25">
      <c r="A2309" s="240" t="s">
        <v>22793</v>
      </c>
      <c r="B2309" s="196" t="s">
        <v>22846</v>
      </c>
      <c r="C2309" s="197"/>
      <c r="D2309" s="89" t="s">
        <v>6</v>
      </c>
      <c r="E2309" s="199" t="str">
        <f>VLOOKUP(STOCKSANLUIS[[#This Row],[CODIGO]],FAMILIAS[],4,FALSE)</f>
        <v>EVERFROST</v>
      </c>
      <c r="F2309" s="199"/>
      <c r="G2309" s="90" t="s">
        <v>19524</v>
      </c>
      <c r="H2309" s="199">
        <f>SUMIF(INGRESO_MERCADERIA[CODIGO],STOCKSANLUIS[[#This Row],[CODIGO]],INGRESO_MERCADERIA[INGRESO])</f>
        <v>54</v>
      </c>
      <c r="I2309" s="199">
        <f>SUMIF(SALIDA[CODIGO],STOCKSANLUIS[[#This Row],[CODIGO]],SALIDA[CANTIDAD])</f>
        <v>0</v>
      </c>
      <c r="J2309" s="199">
        <f>STOCKSANLUIS[[#This Row],[STOCK ALM1]]-STOCKSANLUIS[[#This Row],[SALIDA]]</f>
        <v>54</v>
      </c>
      <c r="K2309" s="199" t="str">
        <f>VLOOKUP(STOCKSANLUIS[[#This Row],[CODIGO]],CLASIFICACION[],6,FALSE)</f>
        <v>B</v>
      </c>
      <c r="L2309" s="199">
        <f>IFERROR(VLOOKUP(STOCKSANLUIS[[#This Row],[CODIGO]],STOCK_STARSOFT[],3,FALSE),0)</f>
        <v>54</v>
      </c>
      <c r="M2309" s="199" t="str">
        <f>IF(STOCKSANLUIS[[#This Row],[STOCK ACTUAL]]=STOCKSANLUIS[[#This Row],[STOCK_STARSOFT]],"SIN DIFERENCIA","DIFERENCIA")</f>
        <v>SIN DIFERENCIA</v>
      </c>
    </row>
    <row r="2310" spans="1:13" hidden="1" x14ac:dyDescent="0.25">
      <c r="A2310" s="240" t="s">
        <v>22794</v>
      </c>
      <c r="B2310" s="196" t="s">
        <v>22847</v>
      </c>
      <c r="C2310" s="197"/>
      <c r="D2310" s="89" t="s">
        <v>6</v>
      </c>
      <c r="E2310" s="199" t="str">
        <f>VLOOKUP(STOCKSANLUIS[[#This Row],[CODIGO]],FAMILIAS[],4,FALSE)</f>
        <v>EVERFROST</v>
      </c>
      <c r="F2310" s="199"/>
      <c r="G2310" s="199"/>
      <c r="H2310" s="199">
        <f>SUMIF(INGRESO_MERCADERIA[CODIGO],STOCKSANLUIS[[#This Row],[CODIGO]],INGRESO_MERCADERIA[INGRESO])</f>
        <v>0</v>
      </c>
      <c r="I2310" s="199">
        <f>SUMIF(SALIDA[CODIGO],STOCKSANLUIS[[#This Row],[CODIGO]],SALIDA[CANTIDAD])</f>
        <v>0</v>
      </c>
      <c r="J2310" s="199">
        <f>STOCKSANLUIS[[#This Row],[STOCK ALM1]]-STOCKSANLUIS[[#This Row],[SALIDA]]</f>
        <v>0</v>
      </c>
      <c r="K2310" s="199" t="str">
        <f>VLOOKUP(STOCKSANLUIS[[#This Row],[CODIGO]],CLASIFICACION[],6,FALSE)</f>
        <v>B</v>
      </c>
      <c r="L2310" s="199">
        <f>IFERROR(VLOOKUP(STOCKSANLUIS[[#This Row],[CODIGO]],STOCK_STARSOFT[],3,FALSE),0)</f>
        <v>0</v>
      </c>
      <c r="M2310" s="199" t="str">
        <f>IF(STOCKSANLUIS[[#This Row],[STOCK ACTUAL]]=STOCKSANLUIS[[#This Row],[STOCK_STARSOFT]],"SIN DIFERENCIA","DIFERENCIA")</f>
        <v>SIN DIFERENCIA</v>
      </c>
    </row>
    <row r="2311" spans="1:13" hidden="1" x14ac:dyDescent="0.25">
      <c r="A2311" s="240" t="s">
        <v>22795</v>
      </c>
      <c r="B2311" s="196" t="s">
        <v>22848</v>
      </c>
      <c r="C2311" s="197"/>
      <c r="D2311" s="89" t="s">
        <v>6</v>
      </c>
      <c r="E2311" s="199" t="str">
        <f>VLOOKUP(STOCKSANLUIS[[#This Row],[CODIGO]],FAMILIAS[],4,FALSE)</f>
        <v>EVERFROST</v>
      </c>
      <c r="F2311" s="199"/>
      <c r="G2311" s="90" t="s">
        <v>19524</v>
      </c>
      <c r="H2311" s="199">
        <f>SUMIF(INGRESO_MERCADERIA[CODIGO],STOCKSANLUIS[[#This Row],[CODIGO]],INGRESO_MERCADERIA[INGRESO])</f>
        <v>35</v>
      </c>
      <c r="I2311" s="199">
        <f>SUMIF(SALIDA[CODIGO],STOCKSANLUIS[[#This Row],[CODIGO]],SALIDA[CANTIDAD])</f>
        <v>1</v>
      </c>
      <c r="J2311" s="199">
        <f>STOCKSANLUIS[[#This Row],[STOCK ALM1]]-STOCKSANLUIS[[#This Row],[SALIDA]]</f>
        <v>34</v>
      </c>
      <c r="K2311" s="199" t="str">
        <f>VLOOKUP(STOCKSANLUIS[[#This Row],[CODIGO]],CLASIFICACION[],6,FALSE)</f>
        <v>B</v>
      </c>
      <c r="L2311" s="199">
        <f>IFERROR(VLOOKUP(STOCKSANLUIS[[#This Row],[CODIGO]],STOCK_STARSOFT[],3,FALSE),0)</f>
        <v>34</v>
      </c>
      <c r="M2311" s="199" t="str">
        <f>IF(STOCKSANLUIS[[#This Row],[STOCK ACTUAL]]=STOCKSANLUIS[[#This Row],[STOCK_STARSOFT]],"SIN DIFERENCIA","DIFERENCIA")</f>
        <v>SIN DIFERENCIA</v>
      </c>
    </row>
    <row r="2312" spans="1:13" hidden="1" x14ac:dyDescent="0.25">
      <c r="A2312" s="240" t="s">
        <v>22796</v>
      </c>
      <c r="B2312" s="196" t="s">
        <v>22849</v>
      </c>
      <c r="C2312" s="197"/>
      <c r="D2312" s="89" t="s">
        <v>6</v>
      </c>
      <c r="E2312" s="199" t="str">
        <f>VLOOKUP(STOCKSANLUIS[[#This Row],[CODIGO]],FAMILIAS[],4,FALSE)</f>
        <v>EVERFROST</v>
      </c>
      <c r="F2312" s="199"/>
      <c r="G2312" s="90" t="s">
        <v>19524</v>
      </c>
      <c r="H2312" s="199">
        <f>SUMIF(INGRESO_MERCADERIA[CODIGO],STOCKSANLUIS[[#This Row],[CODIGO]],INGRESO_MERCADERIA[INGRESO])</f>
        <v>20</v>
      </c>
      <c r="I2312" s="199">
        <f>SUMIF(SALIDA[CODIGO],STOCKSANLUIS[[#This Row],[CODIGO]],SALIDA[CANTIDAD])</f>
        <v>0</v>
      </c>
      <c r="J2312" s="199">
        <f>STOCKSANLUIS[[#This Row],[STOCK ALM1]]-STOCKSANLUIS[[#This Row],[SALIDA]]</f>
        <v>20</v>
      </c>
      <c r="K2312" s="199" t="str">
        <f>VLOOKUP(STOCKSANLUIS[[#This Row],[CODIGO]],CLASIFICACION[],6,FALSE)</f>
        <v>B</v>
      </c>
      <c r="L2312" s="199">
        <f>IFERROR(VLOOKUP(STOCKSANLUIS[[#This Row],[CODIGO]],STOCK_STARSOFT[],3,FALSE),0)</f>
        <v>20</v>
      </c>
      <c r="M2312" s="199" t="str">
        <f>IF(STOCKSANLUIS[[#This Row],[STOCK ACTUAL]]=STOCKSANLUIS[[#This Row],[STOCK_STARSOFT]],"SIN DIFERENCIA","DIFERENCIA")</f>
        <v>SIN DIFERENCIA</v>
      </c>
    </row>
    <row r="2313" spans="1:13" x14ac:dyDescent="0.25">
      <c r="A2313" s="144" t="s">
        <v>1251</v>
      </c>
      <c r="B2313" s="87" t="s">
        <v>1252</v>
      </c>
      <c r="C2313" s="88">
        <v>318.31099999999998</v>
      </c>
      <c r="D2313" s="89" t="s">
        <v>1253</v>
      </c>
      <c r="E2313" s="90" t="str">
        <f>VLOOKUP(STOCKSANLUIS[[#This Row],[CODIGO]],FAMILIAS[],4,FALSE)</f>
        <v>ES ROBBINS</v>
      </c>
      <c r="F2313" s="90">
        <v>91.44</v>
      </c>
      <c r="G2313" s="90" t="s">
        <v>21525</v>
      </c>
      <c r="H2313" s="90">
        <f>SUMIF(INGRESO_MERCADERIA[CODIGO],STOCKSANLUIS[[#This Row],[CODIGO]],INGRESO_MERCADERIA[INGRESO])</f>
        <v>4515.9909999999991</v>
      </c>
      <c r="I2313" s="90">
        <f>SUMIF(SALIDA[CODIGO],STOCKSANLUIS[[#This Row],[CODIGO]],SALIDA[CANTIDAD])</f>
        <v>3952.3500000000008</v>
      </c>
      <c r="J2313" s="90">
        <f>STOCKSANLUIS[[#This Row],[STOCK ALM1]]-STOCKSANLUIS[[#This Row],[SALIDA]]</f>
        <v>563.64099999999826</v>
      </c>
      <c r="K2313" s="90" t="str">
        <f>VLOOKUP(STOCKSANLUIS[[#This Row],[CODIGO]],CLASIFICACION[],6,FALSE)</f>
        <v>A</v>
      </c>
      <c r="L2313" s="90">
        <f>IFERROR(VLOOKUP(STOCKSANLUIS[[#This Row],[CODIGO]],STOCK_STARSOFT[],3,FALSE),0)</f>
        <v>563.63800000000003</v>
      </c>
      <c r="M2313" s="90" t="str">
        <f>IF(STOCKSANLUIS[[#This Row],[STOCK ACTUAL]]=STOCKSANLUIS[[#This Row],[STOCK_STARSOFT]],"SIN DIFERENCIA","DIFERENCIA")</f>
        <v>DIFERENCIA</v>
      </c>
    </row>
    <row r="2314" spans="1:13" hidden="1" x14ac:dyDescent="0.25">
      <c r="A2314" s="240" t="s">
        <v>22798</v>
      </c>
      <c r="B2314" s="196" t="s">
        <v>22851</v>
      </c>
      <c r="C2314" s="197"/>
      <c r="D2314" s="89" t="s">
        <v>6</v>
      </c>
      <c r="E2314" s="199" t="str">
        <f>VLOOKUP(STOCKSANLUIS[[#This Row],[CODIGO]],FAMILIAS[],4,FALSE)</f>
        <v>EVERFROST</v>
      </c>
      <c r="F2314" s="199"/>
      <c r="G2314" s="90" t="s">
        <v>19524</v>
      </c>
      <c r="H2314" s="199">
        <f>SUMIF(INGRESO_MERCADERIA[CODIGO],STOCKSANLUIS[[#This Row],[CODIGO]],INGRESO_MERCADERIA[INGRESO])</f>
        <v>10</v>
      </c>
      <c r="I2314" s="199">
        <f>SUMIF(SALIDA[CODIGO],STOCKSANLUIS[[#This Row],[CODIGO]],SALIDA[CANTIDAD])</f>
        <v>0</v>
      </c>
      <c r="J2314" s="199">
        <f>STOCKSANLUIS[[#This Row],[STOCK ALM1]]-STOCKSANLUIS[[#This Row],[SALIDA]]</f>
        <v>10</v>
      </c>
      <c r="K2314" s="199" t="str">
        <f>VLOOKUP(STOCKSANLUIS[[#This Row],[CODIGO]],CLASIFICACION[],6,FALSE)</f>
        <v>B</v>
      </c>
      <c r="L2314" s="199">
        <f>IFERROR(VLOOKUP(STOCKSANLUIS[[#This Row],[CODIGO]],STOCK_STARSOFT[],3,FALSE),0)</f>
        <v>10</v>
      </c>
      <c r="M2314" s="199" t="str">
        <f>IF(STOCKSANLUIS[[#This Row],[STOCK ACTUAL]]=STOCKSANLUIS[[#This Row],[STOCK_STARSOFT]],"SIN DIFERENCIA","DIFERENCIA")</f>
        <v>SIN DIFERENCIA</v>
      </c>
    </row>
    <row r="2315" spans="1:13" hidden="1" x14ac:dyDescent="0.25">
      <c r="A2315" s="240" t="s">
        <v>22800</v>
      </c>
      <c r="B2315" s="196" t="s">
        <v>22852</v>
      </c>
      <c r="C2315" s="197"/>
      <c r="D2315" s="89" t="s">
        <v>6</v>
      </c>
      <c r="E2315" s="199" t="str">
        <f>VLOOKUP(STOCKSANLUIS[[#This Row],[CODIGO]],FAMILIAS[],4,FALSE)</f>
        <v>EVERFROST</v>
      </c>
      <c r="F2315" s="199"/>
      <c r="G2315" s="90" t="s">
        <v>19524</v>
      </c>
      <c r="H2315" s="199">
        <f>SUMIF(INGRESO_MERCADERIA[CODIGO],STOCKSANLUIS[[#This Row],[CODIGO]],INGRESO_MERCADERIA[INGRESO])</f>
        <v>20</v>
      </c>
      <c r="I2315" s="199">
        <f>SUMIF(SALIDA[CODIGO],STOCKSANLUIS[[#This Row],[CODIGO]],SALIDA[CANTIDAD])</f>
        <v>2</v>
      </c>
      <c r="J2315" s="199">
        <f>STOCKSANLUIS[[#This Row],[STOCK ALM1]]-STOCKSANLUIS[[#This Row],[SALIDA]]</f>
        <v>18</v>
      </c>
      <c r="K2315" s="199" t="str">
        <f>VLOOKUP(STOCKSANLUIS[[#This Row],[CODIGO]],CLASIFICACION[],6,FALSE)</f>
        <v>B</v>
      </c>
      <c r="L2315" s="199">
        <f>IFERROR(VLOOKUP(STOCKSANLUIS[[#This Row],[CODIGO]],STOCK_STARSOFT[],3,FALSE),0)</f>
        <v>18</v>
      </c>
      <c r="M2315" s="199" t="str">
        <f>IF(STOCKSANLUIS[[#This Row],[STOCK ACTUAL]]=STOCKSANLUIS[[#This Row],[STOCK_STARSOFT]],"SIN DIFERENCIA","DIFERENCIA")</f>
        <v>SIN DIFERENCIA</v>
      </c>
    </row>
    <row r="2316" spans="1:13" hidden="1" x14ac:dyDescent="0.25">
      <c r="A2316" s="240" t="s">
        <v>22801</v>
      </c>
      <c r="B2316" s="196" t="s">
        <v>22853</v>
      </c>
      <c r="C2316" s="197"/>
      <c r="D2316" s="89" t="s">
        <v>6</v>
      </c>
      <c r="E2316" s="199" t="str">
        <f>VLOOKUP(STOCKSANLUIS[[#This Row],[CODIGO]],FAMILIAS[],4,FALSE)</f>
        <v>EVERFROST</v>
      </c>
      <c r="F2316" s="199"/>
      <c r="G2316" s="90" t="s">
        <v>19524</v>
      </c>
      <c r="H2316" s="199">
        <f>SUMIF(INGRESO_MERCADERIA[CODIGO],STOCKSANLUIS[[#This Row],[CODIGO]],INGRESO_MERCADERIA[INGRESO])</f>
        <v>100</v>
      </c>
      <c r="I2316" s="199">
        <f>SUMIF(SALIDA[CODIGO],STOCKSANLUIS[[#This Row],[CODIGO]],SALIDA[CANTIDAD])</f>
        <v>50</v>
      </c>
      <c r="J2316" s="199">
        <f>STOCKSANLUIS[[#This Row],[STOCK ALM1]]-STOCKSANLUIS[[#This Row],[SALIDA]]</f>
        <v>50</v>
      </c>
      <c r="K2316" s="199" t="str">
        <f>VLOOKUP(STOCKSANLUIS[[#This Row],[CODIGO]],CLASIFICACION[],6,FALSE)</f>
        <v>B</v>
      </c>
      <c r="L2316" s="199">
        <f>IFERROR(VLOOKUP(STOCKSANLUIS[[#This Row],[CODIGO]],STOCK_STARSOFT[],3,FALSE),0)</f>
        <v>50</v>
      </c>
      <c r="M2316" s="199" t="str">
        <f>IF(STOCKSANLUIS[[#This Row],[STOCK ACTUAL]]=STOCKSANLUIS[[#This Row],[STOCK_STARSOFT]],"SIN DIFERENCIA","DIFERENCIA")</f>
        <v>SIN DIFERENCIA</v>
      </c>
    </row>
    <row r="2317" spans="1:13" hidden="1" x14ac:dyDescent="0.25">
      <c r="A2317" s="151" t="s">
        <v>22544</v>
      </c>
      <c r="B2317" s="104" t="s">
        <v>22545</v>
      </c>
      <c r="C2317" s="105"/>
      <c r="D2317" s="89" t="s">
        <v>6</v>
      </c>
      <c r="E2317" s="107" t="str">
        <f>VLOOKUP(STOCKSANLUIS[[#This Row],[CODIGO]],FAMILIAS[],4,FALSE)</f>
        <v>VIKING</v>
      </c>
      <c r="F2317" s="107"/>
      <c r="G2317" s="90" t="s">
        <v>19525</v>
      </c>
      <c r="H2317" s="107">
        <f>SUMIF(INGRESO_MERCADERIA[CODIGO],STOCKSANLUIS[[#This Row],[CODIGO]],INGRESO_MERCADERIA[INGRESO])</f>
        <v>2</v>
      </c>
      <c r="I2317" s="107">
        <f>SUMIF(SALIDA[CODIGO],STOCKSANLUIS[[#This Row],[CODIGO]],SALIDA[CANTIDAD])</f>
        <v>1</v>
      </c>
      <c r="J2317" s="107">
        <f>STOCKSANLUIS[[#This Row],[STOCK ALM1]]-STOCKSANLUIS[[#This Row],[SALIDA]]</f>
        <v>1</v>
      </c>
      <c r="K2317" s="107" t="str">
        <f>VLOOKUP(STOCKSANLUIS[[#This Row],[CODIGO]],CLASIFICACION[],6,FALSE)</f>
        <v>B</v>
      </c>
      <c r="L2317" s="107">
        <f>IFERROR(VLOOKUP(STOCKSANLUIS[[#This Row],[CODIGO]],STOCK_STARSOFT[],3,FALSE),0)</f>
        <v>1</v>
      </c>
      <c r="M2317" s="107" t="str">
        <f>IF(STOCKSANLUIS[[#This Row],[STOCK ACTUAL]]=STOCKSANLUIS[[#This Row],[STOCK_STARSOFT]],"SIN DIFERENCIA","DIFERENCIA")</f>
        <v>SIN DIFERENCIA</v>
      </c>
    </row>
    <row r="2318" spans="1:13" hidden="1" x14ac:dyDescent="0.25">
      <c r="A2318" s="144" t="s">
        <v>3880</v>
      </c>
      <c r="B2318" s="87" t="s">
        <v>3881</v>
      </c>
      <c r="C2318" s="88">
        <v>77</v>
      </c>
      <c r="D2318" s="89" t="s">
        <v>6</v>
      </c>
      <c r="E2318" s="90" t="str">
        <f>VLOOKUP(STOCKSANLUIS[[#This Row],[CODIGO]],FAMILIAS[],4,FALSE)</f>
        <v>ZHEJIANG YONGHE</v>
      </c>
      <c r="F2318" s="90">
        <v>1</v>
      </c>
      <c r="G2318" s="90" t="s">
        <v>19525</v>
      </c>
      <c r="H2318" s="90">
        <f>SUMIF(INGRESO_MERCADERIA[CODIGO],STOCKSANLUIS[[#This Row],[CODIGO]],INGRESO_MERCADERIA[INGRESO])</f>
        <v>3661</v>
      </c>
      <c r="I2318" s="90">
        <f>SUMIF(SALIDA[CODIGO],STOCKSANLUIS[[#This Row],[CODIGO]],SALIDA[CANTIDAD])</f>
        <v>3265</v>
      </c>
      <c r="J2318" s="90">
        <f>STOCKSANLUIS[[#This Row],[STOCK ALM1]]-STOCKSANLUIS[[#This Row],[SALIDA]]</f>
        <v>396</v>
      </c>
      <c r="K2318" s="90" t="str">
        <f>VLOOKUP(STOCKSANLUIS[[#This Row],[CODIGO]],CLASIFICACION[],6,FALSE)</f>
        <v>B</v>
      </c>
      <c r="L2318" s="90">
        <f>IFERROR(VLOOKUP(STOCKSANLUIS[[#This Row],[CODIGO]],STOCK_STARSOFT[],3,FALSE),0)</f>
        <v>396</v>
      </c>
      <c r="M2318" s="90" t="str">
        <f>IF(STOCKSANLUIS[[#This Row],[STOCK ACTUAL]]=STOCKSANLUIS[[#This Row],[STOCK_STARSOFT]],"SIN DIFERENCIA","DIFERENCIA")</f>
        <v>SIN DIFERENCIA</v>
      </c>
    </row>
    <row r="2319" spans="1:13" hidden="1" x14ac:dyDescent="0.25">
      <c r="A2319" s="240" t="s">
        <v>22804</v>
      </c>
      <c r="B2319" s="196" t="s">
        <v>22856</v>
      </c>
      <c r="C2319" s="197"/>
      <c r="D2319" s="89" t="s">
        <v>6</v>
      </c>
      <c r="E2319" s="199" t="str">
        <f>VLOOKUP(STOCKSANLUIS[[#This Row],[CODIGO]],FAMILIAS[],4,FALSE)</f>
        <v>EVERFROST</v>
      </c>
      <c r="F2319" s="199"/>
      <c r="G2319" s="90" t="s">
        <v>19524</v>
      </c>
      <c r="H2319" s="199">
        <f>SUMIF(INGRESO_MERCADERIA[CODIGO],STOCKSANLUIS[[#This Row],[CODIGO]],INGRESO_MERCADERIA[INGRESO])</f>
        <v>100</v>
      </c>
      <c r="I2319" s="199">
        <f>SUMIF(SALIDA[CODIGO],STOCKSANLUIS[[#This Row],[CODIGO]],SALIDA[CANTIDAD])</f>
        <v>0</v>
      </c>
      <c r="J2319" s="199">
        <f>STOCKSANLUIS[[#This Row],[STOCK ALM1]]-STOCKSANLUIS[[#This Row],[SALIDA]]</f>
        <v>100</v>
      </c>
      <c r="K2319" s="199" t="str">
        <f>VLOOKUP(STOCKSANLUIS[[#This Row],[CODIGO]],CLASIFICACION[],6,FALSE)</f>
        <v>B</v>
      </c>
      <c r="L2319" s="199">
        <f>IFERROR(VLOOKUP(STOCKSANLUIS[[#This Row],[CODIGO]],STOCK_STARSOFT[],3,FALSE),0)</f>
        <v>100</v>
      </c>
      <c r="M2319" s="199" t="str">
        <f>IF(STOCKSANLUIS[[#This Row],[STOCK ACTUAL]]=STOCKSANLUIS[[#This Row],[STOCK_STARSOFT]],"SIN DIFERENCIA","DIFERENCIA")</f>
        <v>SIN DIFERENCIA</v>
      </c>
    </row>
    <row r="2320" spans="1:13" hidden="1" x14ac:dyDescent="0.25">
      <c r="A2320" s="240" t="s">
        <v>22805</v>
      </c>
      <c r="B2320" s="196" t="s">
        <v>22857</v>
      </c>
      <c r="C2320" s="197"/>
      <c r="D2320" s="89" t="s">
        <v>6</v>
      </c>
      <c r="E2320" s="199" t="str">
        <f>VLOOKUP(STOCKSANLUIS[[#This Row],[CODIGO]],FAMILIAS[],4,FALSE)</f>
        <v>EVERFROST</v>
      </c>
      <c r="F2320" s="199"/>
      <c r="G2320" s="90" t="s">
        <v>19524</v>
      </c>
      <c r="H2320" s="199">
        <f>SUMIF(INGRESO_MERCADERIA[CODIGO],STOCKSANLUIS[[#This Row],[CODIGO]],INGRESO_MERCADERIA[INGRESO])</f>
        <v>100</v>
      </c>
      <c r="I2320" s="199">
        <f>SUMIF(SALIDA[CODIGO],STOCKSANLUIS[[#This Row],[CODIGO]],SALIDA[CANTIDAD])</f>
        <v>0</v>
      </c>
      <c r="J2320" s="199">
        <f>STOCKSANLUIS[[#This Row],[STOCK ALM1]]-STOCKSANLUIS[[#This Row],[SALIDA]]</f>
        <v>100</v>
      </c>
      <c r="K2320" s="199" t="str">
        <f>VLOOKUP(STOCKSANLUIS[[#This Row],[CODIGO]],CLASIFICACION[],6,FALSE)</f>
        <v>B</v>
      </c>
      <c r="L2320" s="199">
        <f>IFERROR(VLOOKUP(STOCKSANLUIS[[#This Row],[CODIGO]],STOCK_STARSOFT[],3,FALSE),0)</f>
        <v>100</v>
      </c>
      <c r="M2320" s="199" t="str">
        <f>IF(STOCKSANLUIS[[#This Row],[STOCK ACTUAL]]=STOCKSANLUIS[[#This Row],[STOCK_STARSOFT]],"SIN DIFERENCIA","DIFERENCIA")</f>
        <v>SIN DIFERENCIA</v>
      </c>
    </row>
    <row r="2321" spans="1:13" hidden="1" x14ac:dyDescent="0.25">
      <c r="A2321" s="240" t="s">
        <v>22806</v>
      </c>
      <c r="B2321" s="196" t="s">
        <v>22858</v>
      </c>
      <c r="C2321" s="197"/>
      <c r="D2321" s="89" t="s">
        <v>6</v>
      </c>
      <c r="E2321" s="199" t="str">
        <f>VLOOKUP(STOCKSANLUIS[[#This Row],[CODIGO]],FAMILIAS[],4,FALSE)</f>
        <v>EVERFROST</v>
      </c>
      <c r="F2321" s="199"/>
      <c r="G2321" s="90" t="s">
        <v>19524</v>
      </c>
      <c r="H2321" s="199">
        <f>SUMIF(INGRESO_MERCADERIA[CODIGO],STOCKSANLUIS[[#This Row],[CODIGO]],INGRESO_MERCADERIA[INGRESO])</f>
        <v>100</v>
      </c>
      <c r="I2321" s="199">
        <f>SUMIF(SALIDA[CODIGO],STOCKSANLUIS[[#This Row],[CODIGO]],SALIDA[CANTIDAD])</f>
        <v>0</v>
      </c>
      <c r="J2321" s="199">
        <f>STOCKSANLUIS[[#This Row],[STOCK ALM1]]-STOCKSANLUIS[[#This Row],[SALIDA]]</f>
        <v>100</v>
      </c>
      <c r="K2321" s="199" t="str">
        <f>VLOOKUP(STOCKSANLUIS[[#This Row],[CODIGO]],CLASIFICACION[],6,FALSE)</f>
        <v>B</v>
      </c>
      <c r="L2321" s="199">
        <f>IFERROR(VLOOKUP(STOCKSANLUIS[[#This Row],[CODIGO]],STOCK_STARSOFT[],3,FALSE),0)</f>
        <v>100</v>
      </c>
      <c r="M2321" s="199" t="str">
        <f>IF(STOCKSANLUIS[[#This Row],[STOCK ACTUAL]]=STOCKSANLUIS[[#This Row],[STOCK_STARSOFT]],"SIN DIFERENCIA","DIFERENCIA")</f>
        <v>SIN DIFERENCIA</v>
      </c>
    </row>
    <row r="2322" spans="1:13" hidden="1" x14ac:dyDescent="0.25">
      <c r="A2322" s="240" t="s">
        <v>22807</v>
      </c>
      <c r="B2322" s="196" t="s">
        <v>22859</v>
      </c>
      <c r="C2322" s="197"/>
      <c r="D2322" s="89" t="s">
        <v>6</v>
      </c>
      <c r="E2322" s="199" t="str">
        <f>VLOOKUP(STOCKSANLUIS[[#This Row],[CODIGO]],FAMILIAS[],4,FALSE)</f>
        <v>EVERFROST</v>
      </c>
      <c r="F2322" s="199"/>
      <c r="G2322" s="90" t="s">
        <v>19524</v>
      </c>
      <c r="H2322" s="199">
        <f>SUMIF(INGRESO_MERCADERIA[CODIGO],STOCKSANLUIS[[#This Row],[CODIGO]],INGRESO_MERCADERIA[INGRESO])</f>
        <v>100</v>
      </c>
      <c r="I2322" s="199">
        <f>SUMIF(SALIDA[CODIGO],STOCKSANLUIS[[#This Row],[CODIGO]],SALIDA[CANTIDAD])</f>
        <v>1</v>
      </c>
      <c r="J2322" s="199">
        <f>STOCKSANLUIS[[#This Row],[STOCK ALM1]]-STOCKSANLUIS[[#This Row],[SALIDA]]</f>
        <v>99</v>
      </c>
      <c r="K2322" s="199" t="str">
        <f>VLOOKUP(STOCKSANLUIS[[#This Row],[CODIGO]],CLASIFICACION[],6,FALSE)</f>
        <v>B</v>
      </c>
      <c r="L2322" s="199">
        <f>IFERROR(VLOOKUP(STOCKSANLUIS[[#This Row],[CODIGO]],STOCK_STARSOFT[],3,FALSE),0)</f>
        <v>99</v>
      </c>
      <c r="M2322" s="199" t="str">
        <f>IF(STOCKSANLUIS[[#This Row],[STOCK ACTUAL]]=STOCKSANLUIS[[#This Row],[STOCK_STARSOFT]],"SIN DIFERENCIA","DIFERENCIA")</f>
        <v>SIN DIFERENCIA</v>
      </c>
    </row>
    <row r="2323" spans="1:13" hidden="1" x14ac:dyDescent="0.25">
      <c r="A2323" s="240" t="s">
        <v>22808</v>
      </c>
      <c r="B2323" s="196" t="s">
        <v>22860</v>
      </c>
      <c r="C2323" s="197"/>
      <c r="D2323" s="89" t="s">
        <v>6</v>
      </c>
      <c r="E2323" s="199" t="str">
        <f>VLOOKUP(STOCKSANLUIS[[#This Row],[CODIGO]],FAMILIAS[],4,FALSE)</f>
        <v>EVERFROST</v>
      </c>
      <c r="F2323" s="199"/>
      <c r="G2323" s="90" t="s">
        <v>19524</v>
      </c>
      <c r="H2323" s="199">
        <f>SUMIF(INGRESO_MERCADERIA[CODIGO],STOCKSANLUIS[[#This Row],[CODIGO]],INGRESO_MERCADERIA[INGRESO])</f>
        <v>100</v>
      </c>
      <c r="I2323" s="199">
        <f>SUMIF(SALIDA[CODIGO],STOCKSANLUIS[[#This Row],[CODIGO]],SALIDA[CANTIDAD])</f>
        <v>0</v>
      </c>
      <c r="J2323" s="199">
        <f>STOCKSANLUIS[[#This Row],[STOCK ALM1]]-STOCKSANLUIS[[#This Row],[SALIDA]]</f>
        <v>100</v>
      </c>
      <c r="K2323" s="199" t="str">
        <f>VLOOKUP(STOCKSANLUIS[[#This Row],[CODIGO]],CLASIFICACION[],6,FALSE)</f>
        <v>B</v>
      </c>
      <c r="L2323" s="199">
        <f>IFERROR(VLOOKUP(STOCKSANLUIS[[#This Row],[CODIGO]],STOCK_STARSOFT[],3,FALSE),0)</f>
        <v>100</v>
      </c>
      <c r="M2323" s="199" t="str">
        <f>IF(STOCKSANLUIS[[#This Row],[STOCK ACTUAL]]=STOCKSANLUIS[[#This Row],[STOCK_STARSOFT]],"SIN DIFERENCIA","DIFERENCIA")</f>
        <v>SIN DIFERENCIA</v>
      </c>
    </row>
    <row r="2324" spans="1:13" hidden="1" x14ac:dyDescent="0.25">
      <c r="A2324" s="240" t="s">
        <v>22809</v>
      </c>
      <c r="B2324" s="196" t="s">
        <v>22861</v>
      </c>
      <c r="C2324" s="197"/>
      <c r="D2324" s="89" t="s">
        <v>6</v>
      </c>
      <c r="E2324" s="199" t="str">
        <f>VLOOKUP(STOCKSANLUIS[[#This Row],[CODIGO]],FAMILIAS[],4,FALSE)</f>
        <v>EVERFROST</v>
      </c>
      <c r="F2324" s="199"/>
      <c r="G2324" s="90" t="s">
        <v>19524</v>
      </c>
      <c r="H2324" s="199">
        <f>SUMIF(INGRESO_MERCADERIA[CODIGO],STOCKSANLUIS[[#This Row],[CODIGO]],INGRESO_MERCADERIA[INGRESO])</f>
        <v>100</v>
      </c>
      <c r="I2324" s="199">
        <f>SUMIF(SALIDA[CODIGO],STOCKSANLUIS[[#This Row],[CODIGO]],SALIDA[CANTIDAD])</f>
        <v>0</v>
      </c>
      <c r="J2324" s="199">
        <f>STOCKSANLUIS[[#This Row],[STOCK ALM1]]-STOCKSANLUIS[[#This Row],[SALIDA]]</f>
        <v>100</v>
      </c>
      <c r="K2324" s="199" t="str">
        <f>VLOOKUP(STOCKSANLUIS[[#This Row],[CODIGO]],CLASIFICACION[],6,FALSE)</f>
        <v>B</v>
      </c>
      <c r="L2324" s="199">
        <f>IFERROR(VLOOKUP(STOCKSANLUIS[[#This Row],[CODIGO]],STOCK_STARSOFT[],3,FALSE),0)</f>
        <v>100</v>
      </c>
      <c r="M2324" s="199" t="str">
        <f>IF(STOCKSANLUIS[[#This Row],[STOCK ACTUAL]]=STOCKSANLUIS[[#This Row],[STOCK_STARSOFT]],"SIN DIFERENCIA","DIFERENCIA")</f>
        <v>SIN DIFERENCIA</v>
      </c>
    </row>
    <row r="2325" spans="1:13" hidden="1" x14ac:dyDescent="0.25">
      <c r="A2325" s="240" t="s">
        <v>22810</v>
      </c>
      <c r="B2325" s="196" t="s">
        <v>22862</v>
      </c>
      <c r="C2325" s="197"/>
      <c r="D2325" s="89" t="s">
        <v>6</v>
      </c>
      <c r="E2325" s="199" t="str">
        <f>VLOOKUP(STOCKSANLUIS[[#This Row],[CODIGO]],FAMILIAS[],4,FALSE)</f>
        <v>EVERFROST</v>
      </c>
      <c r="F2325" s="199"/>
      <c r="G2325" s="90" t="s">
        <v>19524</v>
      </c>
      <c r="H2325" s="199">
        <f>SUMIF(INGRESO_MERCADERIA[CODIGO],STOCKSANLUIS[[#This Row],[CODIGO]],INGRESO_MERCADERIA[INGRESO])</f>
        <v>100</v>
      </c>
      <c r="I2325" s="199">
        <f>SUMIF(SALIDA[CODIGO],STOCKSANLUIS[[#This Row],[CODIGO]],SALIDA[CANTIDAD])</f>
        <v>0</v>
      </c>
      <c r="J2325" s="199">
        <f>STOCKSANLUIS[[#This Row],[STOCK ALM1]]-STOCKSANLUIS[[#This Row],[SALIDA]]</f>
        <v>100</v>
      </c>
      <c r="K2325" s="199" t="str">
        <f>VLOOKUP(STOCKSANLUIS[[#This Row],[CODIGO]],CLASIFICACION[],6,FALSE)</f>
        <v>B</v>
      </c>
      <c r="L2325" s="199">
        <f>IFERROR(VLOOKUP(STOCKSANLUIS[[#This Row],[CODIGO]],STOCK_STARSOFT[],3,FALSE),0)</f>
        <v>100</v>
      </c>
      <c r="M2325" s="199" t="str">
        <f>IF(STOCKSANLUIS[[#This Row],[STOCK ACTUAL]]=STOCKSANLUIS[[#This Row],[STOCK_STARSOFT]],"SIN DIFERENCIA","DIFERENCIA")</f>
        <v>SIN DIFERENCIA</v>
      </c>
    </row>
    <row r="2326" spans="1:13" hidden="1" x14ac:dyDescent="0.25">
      <c r="A2326" s="240" t="s">
        <v>22811</v>
      </c>
      <c r="B2326" s="196" t="s">
        <v>22863</v>
      </c>
      <c r="C2326" s="197"/>
      <c r="D2326" s="89" t="s">
        <v>6</v>
      </c>
      <c r="E2326" s="199" t="str">
        <f>VLOOKUP(STOCKSANLUIS[[#This Row],[CODIGO]],FAMILIAS[],4,FALSE)</f>
        <v>EVERFROST</v>
      </c>
      <c r="F2326" s="199"/>
      <c r="G2326" s="90" t="s">
        <v>19524</v>
      </c>
      <c r="H2326" s="199">
        <f>SUMIF(INGRESO_MERCADERIA[CODIGO],STOCKSANLUIS[[#This Row],[CODIGO]],INGRESO_MERCADERIA[INGRESO])</f>
        <v>100</v>
      </c>
      <c r="I2326" s="199">
        <f>SUMIF(SALIDA[CODIGO],STOCKSANLUIS[[#This Row],[CODIGO]],SALIDA[CANTIDAD])</f>
        <v>0</v>
      </c>
      <c r="J2326" s="199">
        <f>STOCKSANLUIS[[#This Row],[STOCK ALM1]]-STOCKSANLUIS[[#This Row],[SALIDA]]</f>
        <v>100</v>
      </c>
      <c r="K2326" s="199" t="str">
        <f>VLOOKUP(STOCKSANLUIS[[#This Row],[CODIGO]],CLASIFICACION[],6,FALSE)</f>
        <v>B</v>
      </c>
      <c r="L2326" s="199">
        <f>IFERROR(VLOOKUP(STOCKSANLUIS[[#This Row],[CODIGO]],STOCK_STARSOFT[],3,FALSE),0)</f>
        <v>100</v>
      </c>
      <c r="M2326" s="199" t="str">
        <f>IF(STOCKSANLUIS[[#This Row],[STOCK ACTUAL]]=STOCKSANLUIS[[#This Row],[STOCK_STARSOFT]],"SIN DIFERENCIA","DIFERENCIA")</f>
        <v>SIN DIFERENCIA</v>
      </c>
    </row>
    <row r="2327" spans="1:13" hidden="1" x14ac:dyDescent="0.25">
      <c r="A2327" s="240" t="s">
        <v>22812</v>
      </c>
      <c r="B2327" s="196" t="s">
        <v>22864</v>
      </c>
      <c r="C2327" s="197"/>
      <c r="D2327" s="89" t="s">
        <v>6</v>
      </c>
      <c r="E2327" s="199" t="str">
        <f>VLOOKUP(STOCKSANLUIS[[#This Row],[CODIGO]],FAMILIAS[],4,FALSE)</f>
        <v>EVERFROST</v>
      </c>
      <c r="F2327" s="199"/>
      <c r="G2327" s="90" t="s">
        <v>19524</v>
      </c>
      <c r="H2327" s="199">
        <f>SUMIF(INGRESO_MERCADERIA[CODIGO],STOCKSANLUIS[[#This Row],[CODIGO]],INGRESO_MERCADERIA[INGRESO])</f>
        <v>100</v>
      </c>
      <c r="I2327" s="199">
        <f>SUMIF(SALIDA[CODIGO],STOCKSANLUIS[[#This Row],[CODIGO]],SALIDA[CANTIDAD])</f>
        <v>0</v>
      </c>
      <c r="J2327" s="199">
        <f>STOCKSANLUIS[[#This Row],[STOCK ALM1]]-STOCKSANLUIS[[#This Row],[SALIDA]]</f>
        <v>100</v>
      </c>
      <c r="K2327" s="199" t="str">
        <f>VLOOKUP(STOCKSANLUIS[[#This Row],[CODIGO]],CLASIFICACION[],6,FALSE)</f>
        <v>B</v>
      </c>
      <c r="L2327" s="199">
        <f>IFERROR(VLOOKUP(STOCKSANLUIS[[#This Row],[CODIGO]],STOCK_STARSOFT[],3,FALSE),0)</f>
        <v>100</v>
      </c>
      <c r="M2327" s="199" t="str">
        <f>IF(STOCKSANLUIS[[#This Row],[STOCK ACTUAL]]=STOCKSANLUIS[[#This Row],[STOCK_STARSOFT]],"SIN DIFERENCIA","DIFERENCIA")</f>
        <v>SIN DIFERENCIA</v>
      </c>
    </row>
    <row r="2328" spans="1:13" hidden="1" x14ac:dyDescent="0.25">
      <c r="A2328" s="240" t="s">
        <v>22813</v>
      </c>
      <c r="B2328" s="196" t="s">
        <v>22865</v>
      </c>
      <c r="C2328" s="197"/>
      <c r="D2328" s="89" t="s">
        <v>6</v>
      </c>
      <c r="E2328" s="199" t="str">
        <f>VLOOKUP(STOCKSANLUIS[[#This Row],[CODIGO]],FAMILIAS[],4,FALSE)</f>
        <v>EVERFROST</v>
      </c>
      <c r="F2328" s="199"/>
      <c r="G2328" s="90" t="s">
        <v>19524</v>
      </c>
      <c r="H2328" s="199">
        <f>SUMIF(INGRESO_MERCADERIA[CODIGO],STOCKSANLUIS[[#This Row],[CODIGO]],INGRESO_MERCADERIA[INGRESO])</f>
        <v>100</v>
      </c>
      <c r="I2328" s="199">
        <f>SUMIF(SALIDA[CODIGO],STOCKSANLUIS[[#This Row],[CODIGO]],SALIDA[CANTIDAD])</f>
        <v>0</v>
      </c>
      <c r="J2328" s="199">
        <f>STOCKSANLUIS[[#This Row],[STOCK ALM1]]-STOCKSANLUIS[[#This Row],[SALIDA]]</f>
        <v>100</v>
      </c>
      <c r="K2328" s="199" t="str">
        <f>VLOOKUP(STOCKSANLUIS[[#This Row],[CODIGO]],CLASIFICACION[],6,FALSE)</f>
        <v>B</v>
      </c>
      <c r="L2328" s="199">
        <f>IFERROR(VLOOKUP(STOCKSANLUIS[[#This Row],[CODIGO]],STOCK_STARSOFT[],3,FALSE),0)</f>
        <v>100</v>
      </c>
      <c r="M2328" s="199" t="str">
        <f>IF(STOCKSANLUIS[[#This Row],[STOCK ACTUAL]]=STOCKSANLUIS[[#This Row],[STOCK_STARSOFT]],"SIN DIFERENCIA","DIFERENCIA")</f>
        <v>SIN DIFERENCIA</v>
      </c>
    </row>
    <row r="2329" spans="1:13" hidden="1" x14ac:dyDescent="0.25">
      <c r="A2329" s="240" t="s">
        <v>22814</v>
      </c>
      <c r="B2329" s="196" t="s">
        <v>22866</v>
      </c>
      <c r="C2329" s="197"/>
      <c r="D2329" s="89" t="s">
        <v>6</v>
      </c>
      <c r="E2329" s="199" t="str">
        <f>VLOOKUP(STOCKSANLUIS[[#This Row],[CODIGO]],FAMILIAS[],4,FALSE)</f>
        <v>EVERFROST</v>
      </c>
      <c r="F2329" s="199"/>
      <c r="G2329" s="90" t="s">
        <v>19524</v>
      </c>
      <c r="H2329" s="199">
        <f>SUMIF(INGRESO_MERCADERIA[CODIGO],STOCKSANLUIS[[#This Row],[CODIGO]],INGRESO_MERCADERIA[INGRESO])</f>
        <v>100</v>
      </c>
      <c r="I2329" s="199">
        <f>SUMIF(SALIDA[CODIGO],STOCKSANLUIS[[#This Row],[CODIGO]],SALIDA[CANTIDAD])</f>
        <v>0</v>
      </c>
      <c r="J2329" s="199">
        <f>STOCKSANLUIS[[#This Row],[STOCK ALM1]]-STOCKSANLUIS[[#This Row],[SALIDA]]</f>
        <v>100</v>
      </c>
      <c r="K2329" s="199" t="str">
        <f>VLOOKUP(STOCKSANLUIS[[#This Row],[CODIGO]],CLASIFICACION[],6,FALSE)</f>
        <v>B</v>
      </c>
      <c r="L2329" s="199">
        <f>IFERROR(VLOOKUP(STOCKSANLUIS[[#This Row],[CODIGO]],STOCK_STARSOFT[],3,FALSE),0)</f>
        <v>100</v>
      </c>
      <c r="M2329" s="199" t="str">
        <f>IF(STOCKSANLUIS[[#This Row],[STOCK ACTUAL]]=STOCKSANLUIS[[#This Row],[STOCK_STARSOFT]],"SIN DIFERENCIA","DIFERENCIA")</f>
        <v>SIN DIFERENCIA</v>
      </c>
    </row>
    <row r="2330" spans="1:13" hidden="1" x14ac:dyDescent="0.25">
      <c r="A2330" s="240" t="s">
        <v>22815</v>
      </c>
      <c r="B2330" s="196" t="s">
        <v>22867</v>
      </c>
      <c r="C2330" s="197"/>
      <c r="D2330" s="89" t="s">
        <v>6</v>
      </c>
      <c r="E2330" s="199" t="str">
        <f>VLOOKUP(STOCKSANLUIS[[#This Row],[CODIGO]],FAMILIAS[],4,FALSE)</f>
        <v>EVERFROST</v>
      </c>
      <c r="F2330" s="199"/>
      <c r="G2330" s="90" t="s">
        <v>19524</v>
      </c>
      <c r="H2330" s="199">
        <f>SUMIF(INGRESO_MERCADERIA[CODIGO],STOCKSANLUIS[[#This Row],[CODIGO]],INGRESO_MERCADERIA[INGRESO])</f>
        <v>100</v>
      </c>
      <c r="I2330" s="199">
        <f>SUMIF(SALIDA[CODIGO],STOCKSANLUIS[[#This Row],[CODIGO]],SALIDA[CANTIDAD])</f>
        <v>1</v>
      </c>
      <c r="J2330" s="199">
        <f>STOCKSANLUIS[[#This Row],[STOCK ALM1]]-STOCKSANLUIS[[#This Row],[SALIDA]]</f>
        <v>99</v>
      </c>
      <c r="K2330" s="199" t="str">
        <f>VLOOKUP(STOCKSANLUIS[[#This Row],[CODIGO]],CLASIFICACION[],6,FALSE)</f>
        <v>B</v>
      </c>
      <c r="L2330" s="199">
        <f>IFERROR(VLOOKUP(STOCKSANLUIS[[#This Row],[CODIGO]],STOCK_STARSOFT[],3,FALSE),0)</f>
        <v>99</v>
      </c>
      <c r="M2330" s="199" t="str">
        <f>IF(STOCKSANLUIS[[#This Row],[STOCK ACTUAL]]=STOCKSANLUIS[[#This Row],[STOCK_STARSOFT]],"SIN DIFERENCIA","DIFERENCIA")</f>
        <v>SIN DIFERENCIA</v>
      </c>
    </row>
    <row r="2331" spans="1:13" hidden="1" x14ac:dyDescent="0.25">
      <c r="A2331" s="240" t="s">
        <v>22816</v>
      </c>
      <c r="B2331" s="196" t="s">
        <v>22868</v>
      </c>
      <c r="C2331" s="197"/>
      <c r="D2331" s="89" t="s">
        <v>6</v>
      </c>
      <c r="E2331" s="199" t="str">
        <f>VLOOKUP(STOCKSANLUIS[[#This Row],[CODIGO]],FAMILIAS[],4,FALSE)</f>
        <v>EVERFROST</v>
      </c>
      <c r="F2331" s="199"/>
      <c r="G2331" s="90" t="s">
        <v>19524</v>
      </c>
      <c r="H2331" s="199">
        <f>SUMIF(INGRESO_MERCADERIA[CODIGO],STOCKSANLUIS[[#This Row],[CODIGO]],INGRESO_MERCADERIA[INGRESO])</f>
        <v>100</v>
      </c>
      <c r="I2331" s="199">
        <f>SUMIF(SALIDA[CODIGO],STOCKSANLUIS[[#This Row],[CODIGO]],SALIDA[CANTIDAD])</f>
        <v>0</v>
      </c>
      <c r="J2331" s="199">
        <f>STOCKSANLUIS[[#This Row],[STOCK ALM1]]-STOCKSANLUIS[[#This Row],[SALIDA]]</f>
        <v>100</v>
      </c>
      <c r="K2331" s="199" t="str">
        <f>VLOOKUP(STOCKSANLUIS[[#This Row],[CODIGO]],CLASIFICACION[],6,FALSE)</f>
        <v>B</v>
      </c>
      <c r="L2331" s="199">
        <f>IFERROR(VLOOKUP(STOCKSANLUIS[[#This Row],[CODIGO]],STOCK_STARSOFT[],3,FALSE),0)</f>
        <v>100</v>
      </c>
      <c r="M2331" s="199" t="str">
        <f>IF(STOCKSANLUIS[[#This Row],[STOCK ACTUAL]]=STOCKSANLUIS[[#This Row],[STOCK_STARSOFT]],"SIN DIFERENCIA","DIFERENCIA")</f>
        <v>SIN DIFERENCIA</v>
      </c>
    </row>
    <row r="2332" spans="1:13" hidden="1" x14ac:dyDescent="0.25">
      <c r="A2332" s="240" t="s">
        <v>22817</v>
      </c>
      <c r="B2332" s="196" t="s">
        <v>22869</v>
      </c>
      <c r="C2332" s="197"/>
      <c r="D2332" s="89" t="s">
        <v>6</v>
      </c>
      <c r="E2332" s="199" t="str">
        <f>VLOOKUP(STOCKSANLUIS[[#This Row],[CODIGO]],FAMILIAS[],4,FALSE)</f>
        <v>EVERFROST</v>
      </c>
      <c r="F2332" s="199"/>
      <c r="G2332" s="90" t="s">
        <v>19524</v>
      </c>
      <c r="H2332" s="199">
        <f>SUMIF(INGRESO_MERCADERIA[CODIGO],STOCKSANLUIS[[#This Row],[CODIGO]],INGRESO_MERCADERIA[INGRESO])</f>
        <v>100</v>
      </c>
      <c r="I2332" s="199">
        <f>SUMIF(SALIDA[CODIGO],STOCKSANLUIS[[#This Row],[CODIGO]],SALIDA[CANTIDAD])</f>
        <v>0</v>
      </c>
      <c r="J2332" s="199">
        <f>STOCKSANLUIS[[#This Row],[STOCK ALM1]]-STOCKSANLUIS[[#This Row],[SALIDA]]</f>
        <v>100</v>
      </c>
      <c r="K2332" s="199" t="str">
        <f>VLOOKUP(STOCKSANLUIS[[#This Row],[CODIGO]],CLASIFICACION[],6,FALSE)</f>
        <v>B</v>
      </c>
      <c r="L2332" s="199">
        <f>IFERROR(VLOOKUP(STOCKSANLUIS[[#This Row],[CODIGO]],STOCK_STARSOFT[],3,FALSE),0)</f>
        <v>100</v>
      </c>
      <c r="M2332" s="199" t="str">
        <f>IF(STOCKSANLUIS[[#This Row],[STOCK ACTUAL]]=STOCKSANLUIS[[#This Row],[STOCK_STARSOFT]],"SIN DIFERENCIA","DIFERENCIA")</f>
        <v>SIN DIFERENCIA</v>
      </c>
    </row>
    <row r="2333" spans="1:13" hidden="1" x14ac:dyDescent="0.25">
      <c r="A2333" s="240" t="s">
        <v>22880</v>
      </c>
      <c r="B2333" s="196" t="s">
        <v>22881</v>
      </c>
      <c r="C2333" s="197"/>
      <c r="D2333" s="89" t="s">
        <v>6</v>
      </c>
      <c r="E2333" s="199" t="str">
        <f>VLOOKUP(STOCKSANLUIS[[#This Row],[CODIGO]],FAMILIAS[],4,FALSE)</f>
        <v>COPELAND</v>
      </c>
      <c r="F2333" s="199"/>
      <c r="G2333" s="199"/>
      <c r="H2333" s="199">
        <f>SUMIF(INGRESO_MERCADERIA[CODIGO],STOCKSANLUIS[[#This Row],[CODIGO]],INGRESO_MERCADERIA[INGRESO])</f>
        <v>0</v>
      </c>
      <c r="I2333" s="199">
        <f>SUMIF(SALIDA[CODIGO],STOCKSANLUIS[[#This Row],[CODIGO]],SALIDA[CANTIDAD])</f>
        <v>0</v>
      </c>
      <c r="J2333" s="199">
        <f>STOCKSANLUIS[[#This Row],[STOCK ALM1]]-STOCKSANLUIS[[#This Row],[SALIDA]]</f>
        <v>0</v>
      </c>
      <c r="K2333" s="199" t="str">
        <f>VLOOKUP(STOCKSANLUIS[[#This Row],[CODIGO]],CLASIFICACION[],6,FALSE)</f>
        <v>B</v>
      </c>
      <c r="L2333" s="199">
        <f>IFERROR(VLOOKUP(STOCKSANLUIS[[#This Row],[CODIGO]],STOCK_STARSOFT[],3,FALSE),0)</f>
        <v>0</v>
      </c>
      <c r="M2333" s="199" t="str">
        <f>IF(STOCKSANLUIS[[#This Row],[STOCK ACTUAL]]=STOCKSANLUIS[[#This Row],[STOCK_STARSOFT]],"SIN DIFERENCIA","DIFERENCIA")</f>
        <v>SIN DIFERENCIA</v>
      </c>
    </row>
    <row r="2334" spans="1:13" hidden="1" x14ac:dyDescent="0.25">
      <c r="A2334" s="240" t="s">
        <v>22882</v>
      </c>
      <c r="B2334" s="196" t="s">
        <v>22883</v>
      </c>
      <c r="C2334" s="197"/>
      <c r="D2334" s="89" t="s">
        <v>6</v>
      </c>
      <c r="E2334" s="199" t="str">
        <f>VLOOKUP(STOCKSANLUIS[[#This Row],[CODIGO]],FAMILIAS[],4,FALSE)</f>
        <v>COPELAND</v>
      </c>
      <c r="F2334" s="199"/>
      <c r="G2334" s="199"/>
      <c r="H2334" s="199">
        <f>SUMIF(INGRESO_MERCADERIA[CODIGO],STOCKSANLUIS[[#This Row],[CODIGO]],INGRESO_MERCADERIA[INGRESO])</f>
        <v>0</v>
      </c>
      <c r="I2334" s="199">
        <f>SUMIF(SALIDA[CODIGO],STOCKSANLUIS[[#This Row],[CODIGO]],SALIDA[CANTIDAD])</f>
        <v>0</v>
      </c>
      <c r="J2334" s="199">
        <f>STOCKSANLUIS[[#This Row],[STOCK ALM1]]-STOCKSANLUIS[[#This Row],[SALIDA]]</f>
        <v>0</v>
      </c>
      <c r="K2334" s="199" t="str">
        <f>VLOOKUP(STOCKSANLUIS[[#This Row],[CODIGO]],CLASIFICACION[],6,FALSE)</f>
        <v>B</v>
      </c>
      <c r="L2334" s="199">
        <f>IFERROR(VLOOKUP(STOCKSANLUIS[[#This Row],[CODIGO]],STOCK_STARSOFT[],3,FALSE),0)</f>
        <v>0</v>
      </c>
      <c r="M2334" s="199" t="str">
        <f>IF(STOCKSANLUIS[[#This Row],[STOCK ACTUAL]]=STOCKSANLUIS[[#This Row],[STOCK_STARSOFT]],"SIN DIFERENCIA","DIFERENCIA")</f>
        <v>SIN DIFERENCIA</v>
      </c>
    </row>
    <row r="2335" spans="1:13" hidden="1" x14ac:dyDescent="0.25">
      <c r="A2335" s="240" t="s">
        <v>22884</v>
      </c>
      <c r="B2335" s="196" t="s">
        <v>22885</v>
      </c>
      <c r="C2335" s="197"/>
      <c r="D2335" s="89" t="s">
        <v>6</v>
      </c>
      <c r="E2335" s="199" t="str">
        <f>VLOOKUP(STOCKSANLUIS[[#This Row],[CODIGO]],FAMILIAS[],4,FALSE)</f>
        <v>F.BOHN</v>
      </c>
      <c r="F2335" s="199"/>
      <c r="G2335" s="199"/>
      <c r="H2335" s="199">
        <f>SUMIF(INGRESO_MERCADERIA[CODIGO],STOCKSANLUIS[[#This Row],[CODIGO]],INGRESO_MERCADERIA[INGRESO])</f>
        <v>0</v>
      </c>
      <c r="I2335" s="199">
        <f>SUMIF(SALIDA[CODIGO],STOCKSANLUIS[[#This Row],[CODIGO]],SALIDA[CANTIDAD])</f>
        <v>0</v>
      </c>
      <c r="J2335" s="199">
        <f>STOCKSANLUIS[[#This Row],[STOCK ALM1]]-STOCKSANLUIS[[#This Row],[SALIDA]]</f>
        <v>0</v>
      </c>
      <c r="K2335" s="199" t="str">
        <f>VLOOKUP(STOCKSANLUIS[[#This Row],[CODIGO]],CLASIFICACION[],6,FALSE)</f>
        <v>B</v>
      </c>
      <c r="L2335" s="199">
        <f>IFERROR(VLOOKUP(STOCKSANLUIS[[#This Row],[CODIGO]],STOCK_STARSOFT[],3,FALSE),0)</f>
        <v>0</v>
      </c>
      <c r="M2335" s="199" t="str">
        <f>IF(STOCKSANLUIS[[#This Row],[STOCK ACTUAL]]=STOCKSANLUIS[[#This Row],[STOCK_STARSOFT]],"SIN DIFERENCIA","DIFERENCIA")</f>
        <v>SIN DIFERENCIA</v>
      </c>
    </row>
    <row r="2336" spans="1:13" hidden="1" x14ac:dyDescent="0.25">
      <c r="A2336" s="240" t="s">
        <v>22886</v>
      </c>
      <c r="B2336" s="196" t="s">
        <v>22887</v>
      </c>
      <c r="C2336" s="197"/>
      <c r="D2336" s="89" t="s">
        <v>6</v>
      </c>
      <c r="E2336" s="199" t="str">
        <f>VLOOKUP(STOCKSANLUIS[[#This Row],[CODIGO]],FAMILIAS[],4,FALSE)</f>
        <v>F.BOHN</v>
      </c>
      <c r="F2336" s="199"/>
      <c r="G2336" s="199"/>
      <c r="H2336" s="199">
        <f>SUMIF(INGRESO_MERCADERIA[CODIGO],STOCKSANLUIS[[#This Row],[CODIGO]],INGRESO_MERCADERIA[INGRESO])</f>
        <v>0</v>
      </c>
      <c r="I2336" s="199">
        <f>SUMIF(SALIDA[CODIGO],STOCKSANLUIS[[#This Row],[CODIGO]],SALIDA[CANTIDAD])</f>
        <v>0</v>
      </c>
      <c r="J2336" s="199">
        <f>STOCKSANLUIS[[#This Row],[STOCK ALM1]]-STOCKSANLUIS[[#This Row],[SALIDA]]</f>
        <v>0</v>
      </c>
      <c r="K2336" s="199" t="str">
        <f>VLOOKUP(STOCKSANLUIS[[#This Row],[CODIGO]],CLASIFICACION[],6,FALSE)</f>
        <v>B</v>
      </c>
      <c r="L2336" s="199">
        <f>IFERROR(VLOOKUP(STOCKSANLUIS[[#This Row],[CODIGO]],STOCK_STARSOFT[],3,FALSE),0)</f>
        <v>0</v>
      </c>
      <c r="M2336" s="199" t="str">
        <f>IF(STOCKSANLUIS[[#This Row],[STOCK ACTUAL]]=STOCKSANLUIS[[#This Row],[STOCK_STARSOFT]],"SIN DIFERENCIA","DIFERENCIA")</f>
        <v>SIN DIFERENCIA</v>
      </c>
    </row>
    <row r="2337" spans="1:13" hidden="1" x14ac:dyDescent="0.25">
      <c r="A2337" s="144" t="s">
        <v>3882</v>
      </c>
      <c r="B2337" s="87" t="s">
        <v>3883</v>
      </c>
      <c r="C2337" s="88">
        <v>57</v>
      </c>
      <c r="D2337" s="89" t="s">
        <v>6</v>
      </c>
      <c r="E2337" s="90" t="str">
        <f>VLOOKUP(STOCKSANLUIS[[#This Row],[CODIGO]],FAMILIAS[],4,FALSE)</f>
        <v>ZHEJIANG YONGHE</v>
      </c>
      <c r="F2337" s="90">
        <v>1</v>
      </c>
      <c r="G2337" s="90" t="s">
        <v>19526</v>
      </c>
      <c r="H2337" s="90">
        <f>SUMIF(INGRESO_MERCADERIA[CODIGO],STOCKSANLUIS[[#This Row],[CODIGO]],INGRESO_MERCADERIA[INGRESO])</f>
        <v>322</v>
      </c>
      <c r="I2337" s="90">
        <f>SUMIF(SALIDA[CODIGO],STOCKSANLUIS[[#This Row],[CODIGO]],SALIDA[CANTIDAD])</f>
        <v>293</v>
      </c>
      <c r="J2337" s="90">
        <f>STOCKSANLUIS[[#This Row],[STOCK ALM1]]-STOCKSANLUIS[[#This Row],[SALIDA]]</f>
        <v>29</v>
      </c>
      <c r="K2337" s="90" t="str">
        <f>VLOOKUP(STOCKSANLUIS[[#This Row],[CODIGO]],CLASIFICACION[],6,FALSE)</f>
        <v>B</v>
      </c>
      <c r="L2337" s="90">
        <f>IFERROR(VLOOKUP(STOCKSANLUIS[[#This Row],[CODIGO]],STOCK_STARSOFT[],3,FALSE),0)</f>
        <v>29</v>
      </c>
      <c r="M2337" s="90" t="str">
        <f>IF(STOCKSANLUIS[[#This Row],[STOCK ACTUAL]]=STOCKSANLUIS[[#This Row],[STOCK_STARSOFT]],"SIN DIFERENCIA","DIFERENCIA")</f>
        <v>SIN DIFERENCIA</v>
      </c>
    </row>
    <row r="2338" spans="1:13" hidden="1" x14ac:dyDescent="0.25">
      <c r="A2338" s="240" t="s">
        <v>22891</v>
      </c>
      <c r="B2338" s="196" t="s">
        <v>22892</v>
      </c>
      <c r="C2338" s="197"/>
      <c r="D2338" s="89" t="s">
        <v>6</v>
      </c>
      <c r="E2338" s="199" t="str">
        <f>VLOOKUP(STOCKSANLUIS[[#This Row],[CODIGO]],FAMILIAS[],4,FALSE)</f>
        <v>STAR COLD</v>
      </c>
      <c r="F2338" s="199"/>
      <c r="G2338" s="90" t="s">
        <v>19524</v>
      </c>
      <c r="H2338" s="199">
        <f>SUMIF(INGRESO_MERCADERIA[CODIGO],STOCKSANLUIS[[#This Row],[CODIGO]],INGRESO_MERCADERIA[INGRESO])</f>
        <v>3</v>
      </c>
      <c r="I2338" s="199">
        <f>SUMIF(SALIDA[CODIGO],STOCKSANLUIS[[#This Row],[CODIGO]],SALIDA[CANTIDAD])</f>
        <v>1</v>
      </c>
      <c r="J2338" s="199">
        <f>STOCKSANLUIS[[#This Row],[STOCK ALM1]]-STOCKSANLUIS[[#This Row],[SALIDA]]</f>
        <v>2</v>
      </c>
      <c r="K2338" s="199" t="str">
        <f>VLOOKUP(STOCKSANLUIS[[#This Row],[CODIGO]],CLASIFICACION[],6,FALSE)</f>
        <v>B</v>
      </c>
      <c r="L2338" s="199">
        <f>IFERROR(VLOOKUP(STOCKSANLUIS[[#This Row],[CODIGO]],STOCK_STARSOFT[],3,FALSE),0)</f>
        <v>2</v>
      </c>
      <c r="M2338" s="199" t="str">
        <f>IF(STOCKSANLUIS[[#This Row],[STOCK ACTUAL]]=STOCKSANLUIS[[#This Row],[STOCK_STARSOFT]],"SIN DIFERENCIA","DIFERENCIA")</f>
        <v>SIN DIFERENCIA</v>
      </c>
    </row>
    <row r="2339" spans="1:13" hidden="1" x14ac:dyDescent="0.25">
      <c r="A2339" s="240" t="s">
        <v>22893</v>
      </c>
      <c r="B2339" s="196" t="s">
        <v>22894</v>
      </c>
      <c r="C2339" s="197"/>
      <c r="D2339" s="89" t="s">
        <v>6</v>
      </c>
      <c r="E2339" s="199" t="str">
        <f>VLOOKUP(STOCKSANLUIS[[#This Row],[CODIGO]],FAMILIAS[],4,FALSE)</f>
        <v>STAR COLD</v>
      </c>
      <c r="F2339" s="199"/>
      <c r="G2339" s="90" t="s">
        <v>19524</v>
      </c>
      <c r="H2339" s="199">
        <f>SUMIF(INGRESO_MERCADERIA[CODIGO],STOCKSANLUIS[[#This Row],[CODIGO]],INGRESO_MERCADERIA[INGRESO])</f>
        <v>3</v>
      </c>
      <c r="I2339" s="199">
        <f>SUMIF(SALIDA[CODIGO],STOCKSANLUIS[[#This Row],[CODIGO]],SALIDA[CANTIDAD])</f>
        <v>0</v>
      </c>
      <c r="J2339" s="199">
        <f>STOCKSANLUIS[[#This Row],[STOCK ALM1]]-STOCKSANLUIS[[#This Row],[SALIDA]]</f>
        <v>3</v>
      </c>
      <c r="K2339" s="199" t="str">
        <f>VLOOKUP(STOCKSANLUIS[[#This Row],[CODIGO]],CLASIFICACION[],6,FALSE)</f>
        <v>B</v>
      </c>
      <c r="L2339" s="199">
        <f>IFERROR(VLOOKUP(STOCKSANLUIS[[#This Row],[CODIGO]],STOCK_STARSOFT[],3,FALSE),0)</f>
        <v>3</v>
      </c>
      <c r="M2339" s="199" t="str">
        <f>IF(STOCKSANLUIS[[#This Row],[STOCK ACTUAL]]=STOCKSANLUIS[[#This Row],[STOCK_STARSOFT]],"SIN DIFERENCIA","DIFERENCIA")</f>
        <v>SIN DIFERENCIA</v>
      </c>
    </row>
    <row r="2340" spans="1:13" hidden="1" x14ac:dyDescent="0.25">
      <c r="A2340" s="240" t="s">
        <v>22895</v>
      </c>
      <c r="B2340" s="196" t="s">
        <v>22896</v>
      </c>
      <c r="C2340" s="197"/>
      <c r="D2340" s="89" t="s">
        <v>6</v>
      </c>
      <c r="E2340" s="199" t="str">
        <f>VLOOKUP(STOCKSANLUIS[[#This Row],[CODIGO]],FAMILIAS[],4,FALSE)</f>
        <v>STAR COLD</v>
      </c>
      <c r="F2340" s="199"/>
      <c r="G2340" s="90" t="s">
        <v>19524</v>
      </c>
      <c r="H2340" s="199">
        <f>SUMIF(INGRESO_MERCADERIA[CODIGO],STOCKSANLUIS[[#This Row],[CODIGO]],INGRESO_MERCADERIA[INGRESO])</f>
        <v>3</v>
      </c>
      <c r="I2340" s="199">
        <f>SUMIF(SALIDA[CODIGO],STOCKSANLUIS[[#This Row],[CODIGO]],SALIDA[CANTIDAD])</f>
        <v>2</v>
      </c>
      <c r="J2340" s="199">
        <f>STOCKSANLUIS[[#This Row],[STOCK ALM1]]-STOCKSANLUIS[[#This Row],[SALIDA]]</f>
        <v>1</v>
      </c>
      <c r="K2340" s="199" t="str">
        <f>VLOOKUP(STOCKSANLUIS[[#This Row],[CODIGO]],CLASIFICACION[],6,FALSE)</f>
        <v>B</v>
      </c>
      <c r="L2340" s="199">
        <f>IFERROR(VLOOKUP(STOCKSANLUIS[[#This Row],[CODIGO]],STOCK_STARSOFT[],3,FALSE),0)</f>
        <v>1</v>
      </c>
      <c r="M2340" s="199" t="str">
        <f>IF(STOCKSANLUIS[[#This Row],[STOCK ACTUAL]]=STOCKSANLUIS[[#This Row],[STOCK_STARSOFT]],"SIN DIFERENCIA","DIFERENCIA")</f>
        <v>SIN DIFERENCIA</v>
      </c>
    </row>
    <row r="2341" spans="1:13" hidden="1" x14ac:dyDescent="0.25">
      <c r="A2341" s="240" t="s">
        <v>22897</v>
      </c>
      <c r="B2341" s="196" t="s">
        <v>22898</v>
      </c>
      <c r="C2341" s="197"/>
      <c r="D2341" s="89" t="s">
        <v>6</v>
      </c>
      <c r="E2341" s="199" t="str">
        <f>VLOOKUP(STOCKSANLUIS[[#This Row],[CODIGO]],FAMILIAS[],4,FALSE)</f>
        <v>STAR COLD</v>
      </c>
      <c r="F2341" s="199"/>
      <c r="G2341" s="199"/>
      <c r="H2341" s="199">
        <f>SUMIF(INGRESO_MERCADERIA[CODIGO],STOCKSANLUIS[[#This Row],[CODIGO]],INGRESO_MERCADERIA[INGRESO])</f>
        <v>0</v>
      </c>
      <c r="I2341" s="199">
        <f>SUMIF(SALIDA[CODIGO],STOCKSANLUIS[[#This Row],[CODIGO]],SALIDA[CANTIDAD])</f>
        <v>0</v>
      </c>
      <c r="J2341" s="199">
        <f>STOCKSANLUIS[[#This Row],[STOCK ALM1]]-STOCKSANLUIS[[#This Row],[SALIDA]]</f>
        <v>0</v>
      </c>
      <c r="K2341" s="199" t="str">
        <f>VLOOKUP(STOCKSANLUIS[[#This Row],[CODIGO]],CLASIFICACION[],6,FALSE)</f>
        <v>B</v>
      </c>
      <c r="L2341" s="199">
        <f>IFERROR(VLOOKUP(STOCKSANLUIS[[#This Row],[CODIGO]],STOCK_STARSOFT[],3,FALSE),0)</f>
        <v>0</v>
      </c>
      <c r="M2341" s="199" t="str">
        <f>IF(STOCKSANLUIS[[#This Row],[STOCK ACTUAL]]=STOCKSANLUIS[[#This Row],[STOCK_STARSOFT]],"SIN DIFERENCIA","DIFERENCIA")</f>
        <v>SIN DIFERENCIA</v>
      </c>
    </row>
    <row r="2342" spans="1:13" hidden="1" x14ac:dyDescent="0.25">
      <c r="A2342" s="240" t="s">
        <v>22899</v>
      </c>
      <c r="B2342" s="196" t="s">
        <v>22900</v>
      </c>
      <c r="C2342" s="197"/>
      <c r="D2342" s="89" t="s">
        <v>6</v>
      </c>
      <c r="E2342" s="199" t="str">
        <f>VLOOKUP(STOCKSANLUIS[[#This Row],[CODIGO]],FAMILIAS[],4,FALSE)</f>
        <v>STAR COLD</v>
      </c>
      <c r="F2342" s="199"/>
      <c r="G2342" s="199"/>
      <c r="H2342" s="199">
        <f>SUMIF(INGRESO_MERCADERIA[CODIGO],STOCKSANLUIS[[#This Row],[CODIGO]],INGRESO_MERCADERIA[INGRESO])</f>
        <v>0</v>
      </c>
      <c r="I2342" s="199">
        <f>SUMIF(SALIDA[CODIGO],STOCKSANLUIS[[#This Row],[CODIGO]],SALIDA[CANTIDAD])</f>
        <v>0</v>
      </c>
      <c r="J2342" s="199">
        <f>STOCKSANLUIS[[#This Row],[STOCK ALM1]]-STOCKSANLUIS[[#This Row],[SALIDA]]</f>
        <v>0</v>
      </c>
      <c r="K2342" s="199" t="str">
        <f>VLOOKUP(STOCKSANLUIS[[#This Row],[CODIGO]],CLASIFICACION[],6,FALSE)</f>
        <v>B</v>
      </c>
      <c r="L2342" s="199">
        <f>IFERROR(VLOOKUP(STOCKSANLUIS[[#This Row],[CODIGO]],STOCK_STARSOFT[],3,FALSE),0)</f>
        <v>0</v>
      </c>
      <c r="M2342" s="199" t="str">
        <f>IF(STOCKSANLUIS[[#This Row],[STOCK ACTUAL]]=STOCKSANLUIS[[#This Row],[STOCK_STARSOFT]],"SIN DIFERENCIA","DIFERENCIA")</f>
        <v>SIN DIFERENCIA</v>
      </c>
    </row>
    <row r="2343" spans="1:13" hidden="1" x14ac:dyDescent="0.25">
      <c r="A2343" s="240" t="s">
        <v>22901</v>
      </c>
      <c r="B2343" s="196" t="s">
        <v>22902</v>
      </c>
      <c r="C2343" s="197"/>
      <c r="D2343" s="89" t="s">
        <v>6</v>
      </c>
      <c r="E2343" s="199" t="str">
        <f>VLOOKUP(STOCKSANLUIS[[#This Row],[CODIGO]],FAMILIAS[],4,FALSE)</f>
        <v>STAR COLD</v>
      </c>
      <c r="F2343" s="199"/>
      <c r="G2343" s="90" t="s">
        <v>19524</v>
      </c>
      <c r="H2343" s="199">
        <f>SUMIF(INGRESO_MERCADERIA[CODIGO],STOCKSANLUIS[[#This Row],[CODIGO]],INGRESO_MERCADERIA[INGRESO])</f>
        <v>4</v>
      </c>
      <c r="I2343" s="199">
        <f>SUMIF(SALIDA[CODIGO],STOCKSANLUIS[[#This Row],[CODIGO]],SALIDA[CANTIDAD])</f>
        <v>0</v>
      </c>
      <c r="J2343" s="199">
        <f>STOCKSANLUIS[[#This Row],[STOCK ALM1]]-STOCKSANLUIS[[#This Row],[SALIDA]]</f>
        <v>4</v>
      </c>
      <c r="K2343" s="199" t="str">
        <f>VLOOKUP(STOCKSANLUIS[[#This Row],[CODIGO]],CLASIFICACION[],6,FALSE)</f>
        <v>B</v>
      </c>
      <c r="L2343" s="199">
        <f>IFERROR(VLOOKUP(STOCKSANLUIS[[#This Row],[CODIGO]],STOCK_STARSOFT[],3,FALSE),0)</f>
        <v>4</v>
      </c>
      <c r="M2343" s="199" t="str">
        <f>IF(STOCKSANLUIS[[#This Row],[STOCK ACTUAL]]=STOCKSANLUIS[[#This Row],[STOCK_STARSOFT]],"SIN DIFERENCIA","DIFERENCIA")</f>
        <v>SIN DIFERENCIA</v>
      </c>
    </row>
    <row r="2344" spans="1:13" hidden="1" x14ac:dyDescent="0.25">
      <c r="A2344" s="240" t="s">
        <v>22903</v>
      </c>
      <c r="B2344" s="196" t="s">
        <v>22904</v>
      </c>
      <c r="C2344" s="197"/>
      <c r="D2344" s="89" t="s">
        <v>6</v>
      </c>
      <c r="E2344" s="199" t="str">
        <f>VLOOKUP(STOCKSANLUIS[[#This Row],[CODIGO]],FAMILIAS[],4,FALSE)</f>
        <v>STAR COLD</v>
      </c>
      <c r="F2344" s="199"/>
      <c r="G2344" s="90" t="s">
        <v>19524</v>
      </c>
      <c r="H2344" s="199">
        <f>SUMIF(INGRESO_MERCADERIA[CODIGO],STOCKSANLUIS[[#This Row],[CODIGO]],INGRESO_MERCADERIA[INGRESO])</f>
        <v>4</v>
      </c>
      <c r="I2344" s="199">
        <f>SUMIF(SALIDA[CODIGO],STOCKSANLUIS[[#This Row],[CODIGO]],SALIDA[CANTIDAD])</f>
        <v>0</v>
      </c>
      <c r="J2344" s="199">
        <f>STOCKSANLUIS[[#This Row],[STOCK ALM1]]-STOCKSANLUIS[[#This Row],[SALIDA]]</f>
        <v>4</v>
      </c>
      <c r="K2344" s="199" t="str">
        <f>VLOOKUP(STOCKSANLUIS[[#This Row],[CODIGO]],CLASIFICACION[],6,FALSE)</f>
        <v>B</v>
      </c>
      <c r="L2344" s="199">
        <f>IFERROR(VLOOKUP(STOCKSANLUIS[[#This Row],[CODIGO]],STOCK_STARSOFT[],3,FALSE),0)</f>
        <v>4</v>
      </c>
      <c r="M2344" s="199" t="str">
        <f>IF(STOCKSANLUIS[[#This Row],[STOCK ACTUAL]]=STOCKSANLUIS[[#This Row],[STOCK_STARSOFT]],"SIN DIFERENCIA","DIFERENCIA")</f>
        <v>SIN DIFERENCIA</v>
      </c>
    </row>
    <row r="2345" spans="1:13" hidden="1" x14ac:dyDescent="0.25">
      <c r="A2345" s="243" t="s">
        <v>22115</v>
      </c>
      <c r="B2345" s="225" t="s">
        <v>22116</v>
      </c>
      <c r="C2345" s="197"/>
      <c r="D2345" s="89" t="s">
        <v>6</v>
      </c>
      <c r="E2345" s="199" t="str">
        <f>VLOOKUP(STOCKSANLUIS[[#This Row],[CODIGO]],FAMILIAS[],4,FALSE)</f>
        <v>TEMP BLUE</v>
      </c>
      <c r="F2345" s="199"/>
      <c r="G2345" s="199"/>
      <c r="H2345" s="199">
        <f>SUMIF(INGRESO_MERCADERIA[CODIGO],STOCKSANLUIS[[#This Row],[CODIGO]],INGRESO_MERCADERIA[INGRESO])</f>
        <v>0</v>
      </c>
      <c r="I2345" s="199">
        <f>SUMIF(SALIDA[CODIGO],STOCKSANLUIS[[#This Row],[CODIGO]],SALIDA[CANTIDAD])</f>
        <v>0</v>
      </c>
      <c r="J2345" s="199">
        <f>STOCKSANLUIS[[#This Row],[STOCK ALM1]]-STOCKSANLUIS[[#This Row],[SALIDA]]</f>
        <v>0</v>
      </c>
      <c r="K2345" s="199" t="str">
        <f>VLOOKUP(STOCKSANLUIS[[#This Row],[CODIGO]],CLASIFICACION[],6,FALSE)</f>
        <v>B</v>
      </c>
      <c r="L2345" s="199">
        <f>IFERROR(VLOOKUP(STOCKSANLUIS[[#This Row],[CODIGO]],STOCK_STARSOFT[],3,FALSE),0)</f>
        <v>0</v>
      </c>
      <c r="M2345" s="199" t="str">
        <f>IF(STOCKSANLUIS[[#This Row],[STOCK ACTUAL]]=STOCKSANLUIS[[#This Row],[STOCK_STARSOFT]],"SIN DIFERENCIA","DIFERENCIA")</f>
        <v>SIN DIFERENCIA</v>
      </c>
    </row>
    <row r="2346" spans="1:13" hidden="1" x14ac:dyDescent="0.25">
      <c r="A2346" s="243" t="s">
        <v>22374</v>
      </c>
      <c r="B2346" s="225" t="s">
        <v>22375</v>
      </c>
      <c r="C2346" s="197"/>
      <c r="D2346" s="89" t="s">
        <v>6</v>
      </c>
      <c r="E2346" s="199" t="str">
        <f>VLOOKUP(STOCKSANLUIS[[#This Row],[CODIGO]],FAMILIAS[],4,FALSE)</f>
        <v>FULL GAUGE</v>
      </c>
      <c r="F2346" s="199"/>
      <c r="G2346" s="199"/>
      <c r="H2346" s="199">
        <f>SUMIF(INGRESO_MERCADERIA[CODIGO],STOCKSANLUIS[[#This Row],[CODIGO]],INGRESO_MERCADERIA[INGRESO])</f>
        <v>0</v>
      </c>
      <c r="I2346" s="199">
        <f>SUMIF(SALIDA[CODIGO],STOCKSANLUIS[[#This Row],[CODIGO]],SALIDA[CANTIDAD])</f>
        <v>0</v>
      </c>
      <c r="J2346" s="199">
        <f>STOCKSANLUIS[[#This Row],[STOCK ALM1]]-STOCKSANLUIS[[#This Row],[SALIDA]]</f>
        <v>0</v>
      </c>
      <c r="K2346" s="199" t="str">
        <f>VLOOKUP(STOCKSANLUIS[[#This Row],[CODIGO]],CLASIFICACION[],6,FALSE)</f>
        <v>B</v>
      </c>
      <c r="L2346" s="199">
        <f>IFERROR(VLOOKUP(STOCKSANLUIS[[#This Row],[CODIGO]],STOCK_STARSOFT[],3,FALSE),0)</f>
        <v>0</v>
      </c>
      <c r="M2346" s="199" t="str">
        <f>IF(STOCKSANLUIS[[#This Row],[STOCK ACTUAL]]=STOCKSANLUIS[[#This Row],[STOCK_STARSOFT]],"SIN DIFERENCIA","DIFERENCIA")</f>
        <v>SIN DIFERENCIA</v>
      </c>
    </row>
    <row r="2347" spans="1:13" hidden="1" x14ac:dyDescent="0.25">
      <c r="A2347" s="243" t="s">
        <v>22710</v>
      </c>
      <c r="B2347" s="225" t="s">
        <v>22711</v>
      </c>
      <c r="C2347" s="197"/>
      <c r="D2347" s="89" t="s">
        <v>6</v>
      </c>
      <c r="E2347" s="199" t="str">
        <f>VLOOKUP(STOCKSANLUIS[[#This Row],[CODIGO]],FAMILIAS[],4,FALSE)</f>
        <v>EBM</v>
      </c>
      <c r="F2347" s="199"/>
      <c r="G2347" s="199"/>
      <c r="H2347" s="199">
        <f>SUMIF(INGRESO_MERCADERIA[CODIGO],STOCKSANLUIS[[#This Row],[CODIGO]],INGRESO_MERCADERIA[INGRESO])</f>
        <v>0</v>
      </c>
      <c r="I2347" s="199">
        <f>SUMIF(SALIDA[CODIGO],STOCKSANLUIS[[#This Row],[CODIGO]],SALIDA[CANTIDAD])</f>
        <v>0</v>
      </c>
      <c r="J2347" s="199">
        <f>STOCKSANLUIS[[#This Row],[STOCK ALM1]]-STOCKSANLUIS[[#This Row],[SALIDA]]</f>
        <v>0</v>
      </c>
      <c r="K2347" s="199" t="str">
        <f>VLOOKUP(STOCKSANLUIS[[#This Row],[CODIGO]],CLASIFICACION[],6,FALSE)</f>
        <v>B</v>
      </c>
      <c r="L2347" s="199">
        <f>IFERROR(VLOOKUP(STOCKSANLUIS[[#This Row],[CODIGO]],STOCK_STARSOFT[],3,FALSE),0)</f>
        <v>0</v>
      </c>
      <c r="M2347" s="199" t="str">
        <f>IF(STOCKSANLUIS[[#This Row],[STOCK ACTUAL]]=STOCKSANLUIS[[#This Row],[STOCK_STARSOFT]],"SIN DIFERENCIA","DIFERENCIA")</f>
        <v>SIN DIFERENCIA</v>
      </c>
    </row>
    <row r="2348" spans="1:13" hidden="1" x14ac:dyDescent="0.25">
      <c r="A2348" s="240" t="s">
        <v>22988</v>
      </c>
      <c r="B2348" s="196" t="s">
        <v>22989</v>
      </c>
      <c r="C2348" s="197"/>
      <c r="D2348" s="89" t="s">
        <v>6</v>
      </c>
      <c r="E2348" s="199" t="str">
        <f>VLOOKUP(STOCKSANLUIS[[#This Row],[CODIGO]],FAMILIAS[],4,FALSE)</f>
        <v>HPEOK</v>
      </c>
      <c r="F2348" s="199"/>
      <c r="G2348" s="199"/>
      <c r="H2348" s="199">
        <f>SUMIF(INGRESO_MERCADERIA[CODIGO],STOCKSANLUIS[[#This Row],[CODIGO]],INGRESO_MERCADERIA[INGRESO])</f>
        <v>0</v>
      </c>
      <c r="I2348" s="199">
        <f>SUMIF(SALIDA[CODIGO],STOCKSANLUIS[[#This Row],[CODIGO]],SALIDA[CANTIDAD])</f>
        <v>0</v>
      </c>
      <c r="J2348" s="199">
        <f>STOCKSANLUIS[[#This Row],[STOCK ALM1]]-STOCKSANLUIS[[#This Row],[SALIDA]]</f>
        <v>0</v>
      </c>
      <c r="K2348" s="199" t="str">
        <f>VLOOKUP(STOCKSANLUIS[[#This Row],[CODIGO]],CLASIFICACION[],6,FALSE)</f>
        <v>B</v>
      </c>
      <c r="L2348" s="199">
        <f>IFERROR(VLOOKUP(STOCKSANLUIS[[#This Row],[CODIGO]],STOCK_STARSOFT[],3,FALSE),0)</f>
        <v>0</v>
      </c>
      <c r="M2348" s="199" t="str">
        <f>IF(STOCKSANLUIS[[#This Row],[STOCK ACTUAL]]=STOCKSANLUIS[[#This Row],[STOCK_STARSOFT]],"SIN DIFERENCIA","DIFERENCIA")</f>
        <v>SIN DIFERENCIA</v>
      </c>
    </row>
    <row r="2349" spans="1:13" hidden="1" x14ac:dyDescent="0.25">
      <c r="A2349" s="240" t="s">
        <v>22990</v>
      </c>
      <c r="B2349" s="196" t="s">
        <v>22991</v>
      </c>
      <c r="C2349" s="197"/>
      <c r="D2349" s="89" t="s">
        <v>6</v>
      </c>
      <c r="E2349" s="199" t="str">
        <f>VLOOKUP(STOCKSANLUIS[[#This Row],[CODIGO]],FAMILIAS[],4,FALSE)</f>
        <v>DANFOSS</v>
      </c>
      <c r="F2349" s="199"/>
      <c r="G2349" s="199"/>
      <c r="H2349" s="199">
        <f>SUMIF(INGRESO_MERCADERIA[CODIGO],STOCKSANLUIS[[#This Row],[CODIGO]],INGRESO_MERCADERIA[INGRESO])</f>
        <v>0</v>
      </c>
      <c r="I2349" s="199">
        <f>SUMIF(SALIDA[CODIGO],STOCKSANLUIS[[#This Row],[CODIGO]],SALIDA[CANTIDAD])</f>
        <v>0</v>
      </c>
      <c r="J2349" s="199">
        <f>STOCKSANLUIS[[#This Row],[STOCK ALM1]]-STOCKSANLUIS[[#This Row],[SALIDA]]</f>
        <v>0</v>
      </c>
      <c r="K2349" s="199" t="str">
        <f>VLOOKUP(STOCKSANLUIS[[#This Row],[CODIGO]],CLASIFICACION[],6,FALSE)</f>
        <v>B</v>
      </c>
      <c r="L2349" s="199">
        <f>IFERROR(VLOOKUP(STOCKSANLUIS[[#This Row],[CODIGO]],STOCK_STARSOFT[],3,FALSE),0)</f>
        <v>0</v>
      </c>
      <c r="M2349" s="199" t="str">
        <f>IF(STOCKSANLUIS[[#This Row],[STOCK ACTUAL]]=STOCKSANLUIS[[#This Row],[STOCK_STARSOFT]],"SIN DIFERENCIA","DIFERENCIA")</f>
        <v>SIN DIFERENCIA</v>
      </c>
    </row>
    <row r="2350" spans="1:13" hidden="1" x14ac:dyDescent="0.25">
      <c r="A2350" s="240" t="s">
        <v>23003</v>
      </c>
      <c r="B2350" s="196" t="s">
        <v>23004</v>
      </c>
      <c r="C2350" s="197"/>
      <c r="D2350" s="89" t="s">
        <v>6</v>
      </c>
      <c r="E2350" s="199" t="str">
        <f>VLOOKUP(STOCKSANLUIS[[#This Row],[CODIGO]],FAMILIAS[],4,FALSE)</f>
        <v>GREE</v>
      </c>
      <c r="F2350" s="199"/>
      <c r="G2350" s="90" t="s">
        <v>19525</v>
      </c>
      <c r="H2350" s="199">
        <f>SUMIF(INGRESO_MERCADERIA[CODIGO],STOCKSANLUIS[[#This Row],[CODIGO]],INGRESO_MERCADERIA[INGRESO])</f>
        <v>5</v>
      </c>
      <c r="I2350" s="199">
        <f>SUMIF(SALIDA[CODIGO],STOCKSANLUIS[[#This Row],[CODIGO]],SALIDA[CANTIDAD])</f>
        <v>3</v>
      </c>
      <c r="J2350" s="199">
        <f>STOCKSANLUIS[[#This Row],[STOCK ALM1]]-STOCKSANLUIS[[#This Row],[SALIDA]]</f>
        <v>2</v>
      </c>
      <c r="K2350" s="199" t="str">
        <f>VLOOKUP(STOCKSANLUIS[[#This Row],[CODIGO]],CLASIFICACION[],6,FALSE)</f>
        <v>B</v>
      </c>
      <c r="L2350" s="199">
        <f>IFERROR(VLOOKUP(STOCKSANLUIS[[#This Row],[CODIGO]],STOCK_STARSOFT[],3,FALSE),0)</f>
        <v>2</v>
      </c>
      <c r="M2350" s="199" t="str">
        <f>IF(STOCKSANLUIS[[#This Row],[STOCK ACTUAL]]=STOCKSANLUIS[[#This Row],[STOCK_STARSOFT]],"SIN DIFERENCIA","DIFERENCIA")</f>
        <v>SIN DIFERENCIA</v>
      </c>
    </row>
    <row r="2351" spans="1:13" hidden="1" x14ac:dyDescent="0.25">
      <c r="A2351" s="240" t="s">
        <v>23005</v>
      </c>
      <c r="B2351" s="196" t="s">
        <v>23006</v>
      </c>
      <c r="C2351" s="197"/>
      <c r="D2351" s="89" t="s">
        <v>6</v>
      </c>
      <c r="E2351" s="199" t="str">
        <f>VLOOKUP(STOCKSANLUIS[[#This Row],[CODIGO]],FAMILIAS[],4,FALSE)</f>
        <v>GREE</v>
      </c>
      <c r="F2351" s="199"/>
      <c r="G2351" s="90" t="s">
        <v>19525</v>
      </c>
      <c r="H2351" s="199">
        <f>SUMIF(INGRESO_MERCADERIA[CODIGO],STOCKSANLUIS[[#This Row],[CODIGO]],INGRESO_MERCADERIA[INGRESO])</f>
        <v>4</v>
      </c>
      <c r="I2351" s="199">
        <f>SUMIF(SALIDA[CODIGO],STOCKSANLUIS[[#This Row],[CODIGO]],SALIDA[CANTIDAD])</f>
        <v>2</v>
      </c>
      <c r="J2351" s="199">
        <f>STOCKSANLUIS[[#This Row],[STOCK ALM1]]-STOCKSANLUIS[[#This Row],[SALIDA]]</f>
        <v>2</v>
      </c>
      <c r="K2351" s="199" t="str">
        <f>VLOOKUP(STOCKSANLUIS[[#This Row],[CODIGO]],CLASIFICACION[],6,FALSE)</f>
        <v>B</v>
      </c>
      <c r="L2351" s="199">
        <f>IFERROR(VLOOKUP(STOCKSANLUIS[[#This Row],[CODIGO]],STOCK_STARSOFT[],3,FALSE),0)</f>
        <v>2</v>
      </c>
      <c r="M2351" s="199" t="str">
        <f>IF(STOCKSANLUIS[[#This Row],[STOCK ACTUAL]]=STOCKSANLUIS[[#This Row],[STOCK_STARSOFT]],"SIN DIFERENCIA","DIFERENCIA")</f>
        <v>SIN DIFERENCIA</v>
      </c>
    </row>
    <row r="2352" spans="1:13" hidden="1" x14ac:dyDescent="0.25">
      <c r="A2352" s="240" t="s">
        <v>23007</v>
      </c>
      <c r="B2352" s="196" t="s">
        <v>23008</v>
      </c>
      <c r="C2352" s="197"/>
      <c r="D2352" s="89" t="s">
        <v>6</v>
      </c>
      <c r="E2352" s="199" t="str">
        <f>VLOOKUP(STOCKSANLUIS[[#This Row],[CODIGO]],FAMILIAS[],4,FALSE)</f>
        <v>GREE</v>
      </c>
      <c r="F2352" s="199"/>
      <c r="G2352" s="90" t="s">
        <v>19525</v>
      </c>
      <c r="H2352" s="199">
        <f>SUMIF(INGRESO_MERCADERIA[CODIGO],STOCKSANLUIS[[#This Row],[CODIGO]],INGRESO_MERCADERIA[INGRESO])</f>
        <v>4</v>
      </c>
      <c r="I2352" s="199">
        <f>SUMIF(SALIDA[CODIGO],STOCKSANLUIS[[#This Row],[CODIGO]],SALIDA[CANTIDAD])</f>
        <v>2</v>
      </c>
      <c r="J2352" s="199">
        <f>STOCKSANLUIS[[#This Row],[STOCK ALM1]]-STOCKSANLUIS[[#This Row],[SALIDA]]</f>
        <v>2</v>
      </c>
      <c r="K2352" s="199" t="str">
        <f>VLOOKUP(STOCKSANLUIS[[#This Row],[CODIGO]],CLASIFICACION[],6,FALSE)</f>
        <v>B</v>
      </c>
      <c r="L2352" s="199">
        <f>IFERROR(VLOOKUP(STOCKSANLUIS[[#This Row],[CODIGO]],STOCK_STARSOFT[],3,FALSE),0)</f>
        <v>2</v>
      </c>
      <c r="M2352" s="199" t="str">
        <f>IF(STOCKSANLUIS[[#This Row],[STOCK ACTUAL]]=STOCKSANLUIS[[#This Row],[STOCK_STARSOFT]],"SIN DIFERENCIA","DIFERENCIA")</f>
        <v>SIN DIFERENCIA</v>
      </c>
    </row>
    <row r="2353" spans="1:13" hidden="1" x14ac:dyDescent="0.25">
      <c r="A2353" s="240" t="s">
        <v>23010</v>
      </c>
      <c r="B2353" s="196" t="s">
        <v>23043</v>
      </c>
      <c r="C2353" s="197"/>
      <c r="D2353" s="89" t="s">
        <v>6</v>
      </c>
      <c r="E2353" s="199" t="str">
        <f>VLOOKUP(STOCKSANLUIS[[#This Row],[CODIGO]],FAMILIAS[],4,FALSE)</f>
        <v>INVOTECH</v>
      </c>
      <c r="F2353" s="199"/>
      <c r="G2353" s="199"/>
      <c r="H2353" s="199">
        <f>SUMIF(INGRESO_MERCADERIA[CODIGO],STOCKSANLUIS[[#This Row],[CODIGO]],INGRESO_MERCADERIA[INGRESO])</f>
        <v>0</v>
      </c>
      <c r="I2353" s="199">
        <f>SUMIF(SALIDA[CODIGO],STOCKSANLUIS[[#This Row],[CODIGO]],SALIDA[CANTIDAD])</f>
        <v>0</v>
      </c>
      <c r="J2353" s="199">
        <f>STOCKSANLUIS[[#This Row],[STOCK ALM1]]-STOCKSANLUIS[[#This Row],[SALIDA]]</f>
        <v>0</v>
      </c>
      <c r="K2353" s="199" t="str">
        <f>VLOOKUP(STOCKSANLUIS[[#This Row],[CODIGO]],CLASIFICACION[],6,FALSE)</f>
        <v>B</v>
      </c>
      <c r="L2353" s="199">
        <f>IFERROR(VLOOKUP(STOCKSANLUIS[[#This Row],[CODIGO]],STOCK_STARSOFT[],3,FALSE),0)</f>
        <v>0</v>
      </c>
      <c r="M2353" s="199" t="str">
        <f>IF(STOCKSANLUIS[[#This Row],[STOCK ACTUAL]]=STOCKSANLUIS[[#This Row],[STOCK_STARSOFT]],"SIN DIFERENCIA","DIFERENCIA")</f>
        <v>SIN DIFERENCIA</v>
      </c>
    </row>
    <row r="2354" spans="1:13" hidden="1" x14ac:dyDescent="0.25">
      <c r="A2354" s="240" t="s">
        <v>23011</v>
      </c>
      <c r="B2354" s="196" t="s">
        <v>23044</v>
      </c>
      <c r="C2354" s="197"/>
      <c r="D2354" s="89" t="s">
        <v>6</v>
      </c>
      <c r="E2354" s="199" t="str">
        <f>VLOOKUP(STOCKSANLUIS[[#This Row],[CODIGO]],FAMILIAS[],4,FALSE)</f>
        <v>INVOTECH</v>
      </c>
      <c r="F2354" s="199"/>
      <c r="G2354" s="199"/>
      <c r="H2354" s="199">
        <f>SUMIF(INGRESO_MERCADERIA[CODIGO],STOCKSANLUIS[[#This Row],[CODIGO]],INGRESO_MERCADERIA[INGRESO])</f>
        <v>0</v>
      </c>
      <c r="I2354" s="199">
        <f>SUMIF(SALIDA[CODIGO],STOCKSANLUIS[[#This Row],[CODIGO]],SALIDA[CANTIDAD])</f>
        <v>0</v>
      </c>
      <c r="J2354" s="199">
        <f>STOCKSANLUIS[[#This Row],[STOCK ALM1]]-STOCKSANLUIS[[#This Row],[SALIDA]]</f>
        <v>0</v>
      </c>
      <c r="K2354" s="199" t="str">
        <f>VLOOKUP(STOCKSANLUIS[[#This Row],[CODIGO]],CLASIFICACION[],6,FALSE)</f>
        <v>B</v>
      </c>
      <c r="L2354" s="199">
        <f>IFERROR(VLOOKUP(STOCKSANLUIS[[#This Row],[CODIGO]],STOCK_STARSOFT[],3,FALSE),0)</f>
        <v>0</v>
      </c>
      <c r="M2354" s="199" t="str">
        <f>IF(STOCKSANLUIS[[#This Row],[STOCK ACTUAL]]=STOCKSANLUIS[[#This Row],[STOCK_STARSOFT]],"SIN DIFERENCIA","DIFERENCIA")</f>
        <v>SIN DIFERENCIA</v>
      </c>
    </row>
    <row r="2355" spans="1:13" hidden="1" x14ac:dyDescent="0.25">
      <c r="A2355" s="240" t="s">
        <v>23012</v>
      </c>
      <c r="B2355" s="196" t="s">
        <v>23013</v>
      </c>
      <c r="C2355" s="197"/>
      <c r="D2355" s="89" t="s">
        <v>6</v>
      </c>
      <c r="E2355" s="199" t="str">
        <f>VLOOKUP(STOCKSANLUIS[[#This Row],[CODIGO]],FAMILIAS[],4,FALSE)</f>
        <v>INVOTECH</v>
      </c>
      <c r="F2355" s="199"/>
      <c r="G2355" s="199"/>
      <c r="H2355" s="199">
        <f>SUMIF(INGRESO_MERCADERIA[CODIGO],STOCKSANLUIS[[#This Row],[CODIGO]],INGRESO_MERCADERIA[INGRESO])</f>
        <v>0</v>
      </c>
      <c r="I2355" s="199">
        <f>SUMIF(SALIDA[CODIGO],STOCKSANLUIS[[#This Row],[CODIGO]],SALIDA[CANTIDAD])</f>
        <v>0</v>
      </c>
      <c r="J2355" s="199">
        <f>STOCKSANLUIS[[#This Row],[STOCK ALM1]]-STOCKSANLUIS[[#This Row],[SALIDA]]</f>
        <v>0</v>
      </c>
      <c r="K2355" s="199" t="str">
        <f>VLOOKUP(STOCKSANLUIS[[#This Row],[CODIGO]],CLASIFICACION[],6,FALSE)</f>
        <v>B</v>
      </c>
      <c r="L2355" s="199">
        <f>IFERROR(VLOOKUP(STOCKSANLUIS[[#This Row],[CODIGO]],STOCK_STARSOFT[],3,FALSE),0)</f>
        <v>0</v>
      </c>
      <c r="M2355" s="199" t="str">
        <f>IF(STOCKSANLUIS[[#This Row],[STOCK ACTUAL]]=STOCKSANLUIS[[#This Row],[STOCK_STARSOFT]],"SIN DIFERENCIA","DIFERENCIA")</f>
        <v>SIN DIFERENCIA</v>
      </c>
    </row>
    <row r="2356" spans="1:13" hidden="1" x14ac:dyDescent="0.25">
      <c r="A2356" s="240" t="s">
        <v>23014</v>
      </c>
      <c r="B2356" s="196" t="s">
        <v>23015</v>
      </c>
      <c r="C2356" s="197"/>
      <c r="D2356" s="89" t="s">
        <v>6</v>
      </c>
      <c r="E2356" s="199" t="str">
        <f>VLOOKUP(STOCKSANLUIS[[#This Row],[CODIGO]],FAMILIAS[],4,FALSE)</f>
        <v>INVOTECH</v>
      </c>
      <c r="F2356" s="199"/>
      <c r="G2356" s="199"/>
      <c r="H2356" s="199">
        <f>SUMIF(INGRESO_MERCADERIA[CODIGO],STOCKSANLUIS[[#This Row],[CODIGO]],INGRESO_MERCADERIA[INGRESO])</f>
        <v>0</v>
      </c>
      <c r="I2356" s="199">
        <f>SUMIF(SALIDA[CODIGO],STOCKSANLUIS[[#This Row],[CODIGO]],SALIDA[CANTIDAD])</f>
        <v>0</v>
      </c>
      <c r="J2356" s="199">
        <f>STOCKSANLUIS[[#This Row],[STOCK ALM1]]-STOCKSANLUIS[[#This Row],[SALIDA]]</f>
        <v>0</v>
      </c>
      <c r="K2356" s="199" t="str">
        <f>VLOOKUP(STOCKSANLUIS[[#This Row],[CODIGO]],CLASIFICACION[],6,FALSE)</f>
        <v>B</v>
      </c>
      <c r="L2356" s="199">
        <f>IFERROR(VLOOKUP(STOCKSANLUIS[[#This Row],[CODIGO]],STOCK_STARSOFT[],3,FALSE),0)</f>
        <v>0</v>
      </c>
      <c r="M2356" s="199" t="str">
        <f>IF(STOCKSANLUIS[[#This Row],[STOCK ACTUAL]]=STOCKSANLUIS[[#This Row],[STOCK_STARSOFT]],"SIN DIFERENCIA","DIFERENCIA")</f>
        <v>SIN DIFERENCIA</v>
      </c>
    </row>
    <row r="2357" spans="1:13" hidden="1" x14ac:dyDescent="0.25">
      <c r="A2357" s="240" t="s">
        <v>23016</v>
      </c>
      <c r="B2357" s="196" t="s">
        <v>23017</v>
      </c>
      <c r="C2357" s="197"/>
      <c r="D2357" s="89" t="s">
        <v>6</v>
      </c>
      <c r="E2357" s="199" t="str">
        <f>VLOOKUP(STOCKSANLUIS[[#This Row],[CODIGO]],FAMILIAS[],4,FALSE)</f>
        <v>INVOTECH</v>
      </c>
      <c r="F2357" s="199"/>
      <c r="G2357" s="199"/>
      <c r="H2357" s="199">
        <f>SUMIF(INGRESO_MERCADERIA[CODIGO],STOCKSANLUIS[[#This Row],[CODIGO]],INGRESO_MERCADERIA[INGRESO])</f>
        <v>0</v>
      </c>
      <c r="I2357" s="199">
        <f>SUMIF(SALIDA[CODIGO],STOCKSANLUIS[[#This Row],[CODIGO]],SALIDA[CANTIDAD])</f>
        <v>0</v>
      </c>
      <c r="J2357" s="199">
        <f>STOCKSANLUIS[[#This Row],[STOCK ALM1]]-STOCKSANLUIS[[#This Row],[SALIDA]]</f>
        <v>0</v>
      </c>
      <c r="K2357" s="199" t="str">
        <f>VLOOKUP(STOCKSANLUIS[[#This Row],[CODIGO]],CLASIFICACION[],6,FALSE)</f>
        <v>B</v>
      </c>
      <c r="L2357" s="199">
        <f>IFERROR(VLOOKUP(STOCKSANLUIS[[#This Row],[CODIGO]],STOCK_STARSOFT[],3,FALSE),0)</f>
        <v>0</v>
      </c>
      <c r="M2357" s="199" t="str">
        <f>IF(STOCKSANLUIS[[#This Row],[STOCK ACTUAL]]=STOCKSANLUIS[[#This Row],[STOCK_STARSOFT]],"SIN DIFERENCIA","DIFERENCIA")</f>
        <v>SIN DIFERENCIA</v>
      </c>
    </row>
    <row r="2358" spans="1:13" hidden="1" x14ac:dyDescent="0.25">
      <c r="A2358" s="240" t="s">
        <v>23018</v>
      </c>
      <c r="B2358" s="196" t="s">
        <v>23019</v>
      </c>
      <c r="C2358" s="197"/>
      <c r="D2358" s="89" t="s">
        <v>6</v>
      </c>
      <c r="E2358" s="199" t="str">
        <f>VLOOKUP(STOCKSANLUIS[[#This Row],[CODIGO]],FAMILIAS[],4,FALSE)</f>
        <v>INVOTECH</v>
      </c>
      <c r="F2358" s="199"/>
      <c r="G2358" s="199"/>
      <c r="H2358" s="199">
        <f>SUMIF(INGRESO_MERCADERIA[CODIGO],STOCKSANLUIS[[#This Row],[CODIGO]],INGRESO_MERCADERIA[INGRESO])</f>
        <v>0</v>
      </c>
      <c r="I2358" s="199">
        <f>SUMIF(SALIDA[CODIGO],STOCKSANLUIS[[#This Row],[CODIGO]],SALIDA[CANTIDAD])</f>
        <v>0</v>
      </c>
      <c r="J2358" s="199">
        <f>STOCKSANLUIS[[#This Row],[STOCK ALM1]]-STOCKSANLUIS[[#This Row],[SALIDA]]</f>
        <v>0</v>
      </c>
      <c r="K2358" s="199" t="str">
        <f>VLOOKUP(STOCKSANLUIS[[#This Row],[CODIGO]],CLASIFICACION[],6,FALSE)</f>
        <v>B</v>
      </c>
      <c r="L2358" s="199">
        <f>IFERROR(VLOOKUP(STOCKSANLUIS[[#This Row],[CODIGO]],STOCK_STARSOFT[],3,FALSE),0)</f>
        <v>0</v>
      </c>
      <c r="M2358" s="199" t="str">
        <f>IF(STOCKSANLUIS[[#This Row],[STOCK ACTUAL]]=STOCKSANLUIS[[#This Row],[STOCK_STARSOFT]],"SIN DIFERENCIA","DIFERENCIA")</f>
        <v>SIN DIFERENCIA</v>
      </c>
    </row>
    <row r="2359" spans="1:13" hidden="1" x14ac:dyDescent="0.25">
      <c r="A2359" s="240" t="s">
        <v>23020</v>
      </c>
      <c r="B2359" s="196" t="s">
        <v>23045</v>
      </c>
      <c r="C2359" s="197"/>
      <c r="D2359" s="89" t="s">
        <v>6</v>
      </c>
      <c r="E2359" s="199" t="str">
        <f>VLOOKUP(STOCKSANLUIS[[#This Row],[CODIGO]],FAMILIAS[],4,FALSE)</f>
        <v>INVOTECH</v>
      </c>
      <c r="F2359" s="199"/>
      <c r="G2359" s="199"/>
      <c r="H2359" s="199">
        <f>SUMIF(INGRESO_MERCADERIA[CODIGO],STOCKSANLUIS[[#This Row],[CODIGO]],INGRESO_MERCADERIA[INGRESO])</f>
        <v>0</v>
      </c>
      <c r="I2359" s="199">
        <f>SUMIF(SALIDA[CODIGO],STOCKSANLUIS[[#This Row],[CODIGO]],SALIDA[CANTIDAD])</f>
        <v>0</v>
      </c>
      <c r="J2359" s="199">
        <f>STOCKSANLUIS[[#This Row],[STOCK ALM1]]-STOCKSANLUIS[[#This Row],[SALIDA]]</f>
        <v>0</v>
      </c>
      <c r="K2359" s="199" t="str">
        <f>VLOOKUP(STOCKSANLUIS[[#This Row],[CODIGO]],CLASIFICACION[],6,FALSE)</f>
        <v>B</v>
      </c>
      <c r="L2359" s="199">
        <f>IFERROR(VLOOKUP(STOCKSANLUIS[[#This Row],[CODIGO]],STOCK_STARSOFT[],3,FALSE),0)</f>
        <v>0</v>
      </c>
      <c r="M2359" s="199" t="str">
        <f>IF(STOCKSANLUIS[[#This Row],[STOCK ACTUAL]]=STOCKSANLUIS[[#This Row],[STOCK_STARSOFT]],"SIN DIFERENCIA","DIFERENCIA")</f>
        <v>SIN DIFERENCIA</v>
      </c>
    </row>
    <row r="2360" spans="1:13" hidden="1" x14ac:dyDescent="0.25">
      <c r="A2360" s="240" t="s">
        <v>23021</v>
      </c>
      <c r="B2360" s="196" t="s">
        <v>23022</v>
      </c>
      <c r="C2360" s="197"/>
      <c r="D2360" s="89" t="s">
        <v>6</v>
      </c>
      <c r="E2360" s="199" t="str">
        <f>VLOOKUP(STOCKSANLUIS[[#This Row],[CODIGO]],FAMILIAS[],4,FALSE)</f>
        <v>INVOTECH</v>
      </c>
      <c r="F2360" s="199"/>
      <c r="G2360" s="199"/>
      <c r="H2360" s="199">
        <f>SUMIF(INGRESO_MERCADERIA[CODIGO],STOCKSANLUIS[[#This Row],[CODIGO]],INGRESO_MERCADERIA[INGRESO])</f>
        <v>0</v>
      </c>
      <c r="I2360" s="199">
        <f>SUMIF(SALIDA[CODIGO],STOCKSANLUIS[[#This Row],[CODIGO]],SALIDA[CANTIDAD])</f>
        <v>0</v>
      </c>
      <c r="J2360" s="199">
        <f>STOCKSANLUIS[[#This Row],[STOCK ALM1]]-STOCKSANLUIS[[#This Row],[SALIDA]]</f>
        <v>0</v>
      </c>
      <c r="K2360" s="199" t="str">
        <f>VLOOKUP(STOCKSANLUIS[[#This Row],[CODIGO]],CLASIFICACION[],6,FALSE)</f>
        <v>B</v>
      </c>
      <c r="L2360" s="199">
        <f>IFERROR(VLOOKUP(STOCKSANLUIS[[#This Row],[CODIGO]],STOCK_STARSOFT[],3,FALSE),0)</f>
        <v>0</v>
      </c>
      <c r="M2360" s="199" t="str">
        <f>IF(STOCKSANLUIS[[#This Row],[STOCK ACTUAL]]=STOCKSANLUIS[[#This Row],[STOCK_STARSOFT]],"SIN DIFERENCIA","DIFERENCIA")</f>
        <v>SIN DIFERENCIA</v>
      </c>
    </row>
    <row r="2361" spans="1:13" hidden="1" x14ac:dyDescent="0.25">
      <c r="A2361" s="240" t="s">
        <v>23023</v>
      </c>
      <c r="B2361" s="196" t="s">
        <v>23024</v>
      </c>
      <c r="C2361" s="197"/>
      <c r="D2361" s="89" t="s">
        <v>6</v>
      </c>
      <c r="E2361" s="199" t="str">
        <f>VLOOKUP(STOCKSANLUIS[[#This Row],[CODIGO]],FAMILIAS[],4,FALSE)</f>
        <v>INVOTECH</v>
      </c>
      <c r="F2361" s="199"/>
      <c r="G2361" s="199"/>
      <c r="H2361" s="199">
        <f>SUMIF(INGRESO_MERCADERIA[CODIGO],STOCKSANLUIS[[#This Row],[CODIGO]],INGRESO_MERCADERIA[INGRESO])</f>
        <v>0</v>
      </c>
      <c r="I2361" s="199">
        <f>SUMIF(SALIDA[CODIGO],STOCKSANLUIS[[#This Row],[CODIGO]],SALIDA[CANTIDAD])</f>
        <v>0</v>
      </c>
      <c r="J2361" s="199">
        <f>STOCKSANLUIS[[#This Row],[STOCK ALM1]]-STOCKSANLUIS[[#This Row],[SALIDA]]</f>
        <v>0</v>
      </c>
      <c r="K2361" s="199" t="str">
        <f>VLOOKUP(STOCKSANLUIS[[#This Row],[CODIGO]],CLASIFICACION[],6,FALSE)</f>
        <v>B</v>
      </c>
      <c r="L2361" s="199">
        <f>IFERROR(VLOOKUP(STOCKSANLUIS[[#This Row],[CODIGO]],STOCK_STARSOFT[],3,FALSE),0)</f>
        <v>0</v>
      </c>
      <c r="M2361" s="199" t="str">
        <f>IF(STOCKSANLUIS[[#This Row],[STOCK ACTUAL]]=STOCKSANLUIS[[#This Row],[STOCK_STARSOFT]],"SIN DIFERENCIA","DIFERENCIA")</f>
        <v>SIN DIFERENCIA</v>
      </c>
    </row>
    <row r="2362" spans="1:13" hidden="1" x14ac:dyDescent="0.25">
      <c r="A2362" s="240" t="s">
        <v>23025</v>
      </c>
      <c r="B2362" s="196" t="s">
        <v>23026</v>
      </c>
      <c r="C2362" s="197"/>
      <c r="D2362" s="89" t="s">
        <v>6</v>
      </c>
      <c r="E2362" s="199" t="str">
        <f>VLOOKUP(STOCKSANLUIS[[#This Row],[CODIGO]],FAMILIAS[],4,FALSE)</f>
        <v>INVOTECH</v>
      </c>
      <c r="F2362" s="199"/>
      <c r="G2362" s="199"/>
      <c r="H2362" s="199">
        <f>SUMIF(INGRESO_MERCADERIA[CODIGO],STOCKSANLUIS[[#This Row],[CODIGO]],INGRESO_MERCADERIA[INGRESO])</f>
        <v>0</v>
      </c>
      <c r="I2362" s="199">
        <f>SUMIF(SALIDA[CODIGO],STOCKSANLUIS[[#This Row],[CODIGO]],SALIDA[CANTIDAD])</f>
        <v>0</v>
      </c>
      <c r="J2362" s="199">
        <f>STOCKSANLUIS[[#This Row],[STOCK ALM1]]-STOCKSANLUIS[[#This Row],[SALIDA]]</f>
        <v>0</v>
      </c>
      <c r="K2362" s="199" t="str">
        <f>VLOOKUP(STOCKSANLUIS[[#This Row],[CODIGO]],CLASIFICACION[],6,FALSE)</f>
        <v>B</v>
      </c>
      <c r="L2362" s="199">
        <f>IFERROR(VLOOKUP(STOCKSANLUIS[[#This Row],[CODIGO]],STOCK_STARSOFT[],3,FALSE),0)</f>
        <v>0</v>
      </c>
      <c r="M2362" s="199" t="str">
        <f>IF(STOCKSANLUIS[[#This Row],[STOCK ACTUAL]]=STOCKSANLUIS[[#This Row],[STOCK_STARSOFT]],"SIN DIFERENCIA","DIFERENCIA")</f>
        <v>SIN DIFERENCIA</v>
      </c>
    </row>
    <row r="2363" spans="1:13" hidden="1" x14ac:dyDescent="0.25">
      <c r="A2363" s="240" t="s">
        <v>23027</v>
      </c>
      <c r="B2363" s="196" t="s">
        <v>23028</v>
      </c>
      <c r="C2363" s="197"/>
      <c r="D2363" s="89" t="s">
        <v>6</v>
      </c>
      <c r="E2363" s="199" t="str">
        <f>VLOOKUP(STOCKSANLUIS[[#This Row],[CODIGO]],FAMILIAS[],4,FALSE)</f>
        <v>INVOTECH</v>
      </c>
      <c r="F2363" s="199"/>
      <c r="G2363" s="199"/>
      <c r="H2363" s="199">
        <f>SUMIF(INGRESO_MERCADERIA[CODIGO],STOCKSANLUIS[[#This Row],[CODIGO]],INGRESO_MERCADERIA[INGRESO])</f>
        <v>0</v>
      </c>
      <c r="I2363" s="199">
        <f>SUMIF(SALIDA[CODIGO],STOCKSANLUIS[[#This Row],[CODIGO]],SALIDA[CANTIDAD])</f>
        <v>0</v>
      </c>
      <c r="J2363" s="199">
        <f>STOCKSANLUIS[[#This Row],[STOCK ALM1]]-STOCKSANLUIS[[#This Row],[SALIDA]]</f>
        <v>0</v>
      </c>
      <c r="K2363" s="199" t="str">
        <f>VLOOKUP(STOCKSANLUIS[[#This Row],[CODIGO]],CLASIFICACION[],6,FALSE)</f>
        <v>B</v>
      </c>
      <c r="L2363" s="199">
        <f>IFERROR(VLOOKUP(STOCKSANLUIS[[#This Row],[CODIGO]],STOCK_STARSOFT[],3,FALSE),0)</f>
        <v>0</v>
      </c>
      <c r="M2363" s="199" t="str">
        <f>IF(STOCKSANLUIS[[#This Row],[STOCK ACTUAL]]=STOCKSANLUIS[[#This Row],[STOCK_STARSOFT]],"SIN DIFERENCIA","DIFERENCIA")</f>
        <v>SIN DIFERENCIA</v>
      </c>
    </row>
    <row r="2364" spans="1:13" hidden="1" x14ac:dyDescent="0.25">
      <c r="A2364" s="240" t="s">
        <v>23029</v>
      </c>
      <c r="B2364" s="196" t="s">
        <v>23030</v>
      </c>
      <c r="C2364" s="197"/>
      <c r="D2364" s="89" t="s">
        <v>6</v>
      </c>
      <c r="E2364" s="199" t="str">
        <f>VLOOKUP(STOCKSANLUIS[[#This Row],[CODIGO]],FAMILIAS[],4,FALSE)</f>
        <v>INVOTECH</v>
      </c>
      <c r="F2364" s="199"/>
      <c r="G2364" s="199"/>
      <c r="H2364" s="199">
        <f>SUMIF(INGRESO_MERCADERIA[CODIGO],STOCKSANLUIS[[#This Row],[CODIGO]],INGRESO_MERCADERIA[INGRESO])</f>
        <v>0</v>
      </c>
      <c r="I2364" s="199">
        <f>SUMIF(SALIDA[CODIGO],STOCKSANLUIS[[#This Row],[CODIGO]],SALIDA[CANTIDAD])</f>
        <v>0</v>
      </c>
      <c r="J2364" s="199">
        <f>STOCKSANLUIS[[#This Row],[STOCK ALM1]]-STOCKSANLUIS[[#This Row],[SALIDA]]</f>
        <v>0</v>
      </c>
      <c r="K2364" s="199" t="str">
        <f>VLOOKUP(STOCKSANLUIS[[#This Row],[CODIGO]],CLASIFICACION[],6,FALSE)</f>
        <v>B</v>
      </c>
      <c r="L2364" s="199">
        <f>IFERROR(VLOOKUP(STOCKSANLUIS[[#This Row],[CODIGO]],STOCK_STARSOFT[],3,FALSE),0)</f>
        <v>0</v>
      </c>
      <c r="M2364" s="199" t="str">
        <f>IF(STOCKSANLUIS[[#This Row],[STOCK ACTUAL]]=STOCKSANLUIS[[#This Row],[STOCK_STARSOFT]],"SIN DIFERENCIA","DIFERENCIA")</f>
        <v>SIN DIFERENCIA</v>
      </c>
    </row>
    <row r="2365" spans="1:13" hidden="1" x14ac:dyDescent="0.25">
      <c r="A2365" s="240" t="s">
        <v>23031</v>
      </c>
      <c r="B2365" s="196" t="s">
        <v>23032</v>
      </c>
      <c r="C2365" s="197"/>
      <c r="D2365" s="89" t="s">
        <v>6</v>
      </c>
      <c r="E2365" s="199" t="str">
        <f>VLOOKUP(STOCKSANLUIS[[#This Row],[CODIGO]],FAMILIAS[],4,FALSE)</f>
        <v>INVOTECH</v>
      </c>
      <c r="F2365" s="199"/>
      <c r="G2365" s="199"/>
      <c r="H2365" s="199">
        <f>SUMIF(INGRESO_MERCADERIA[CODIGO],STOCKSANLUIS[[#This Row],[CODIGO]],INGRESO_MERCADERIA[INGRESO])</f>
        <v>0</v>
      </c>
      <c r="I2365" s="199">
        <f>SUMIF(SALIDA[CODIGO],STOCKSANLUIS[[#This Row],[CODIGO]],SALIDA[CANTIDAD])</f>
        <v>0</v>
      </c>
      <c r="J2365" s="199">
        <f>STOCKSANLUIS[[#This Row],[STOCK ALM1]]-STOCKSANLUIS[[#This Row],[SALIDA]]</f>
        <v>0</v>
      </c>
      <c r="K2365" s="199" t="str">
        <f>VLOOKUP(STOCKSANLUIS[[#This Row],[CODIGO]],CLASIFICACION[],6,FALSE)</f>
        <v>B</v>
      </c>
      <c r="L2365" s="199">
        <f>IFERROR(VLOOKUP(STOCKSANLUIS[[#This Row],[CODIGO]],STOCK_STARSOFT[],3,FALSE),0)</f>
        <v>0</v>
      </c>
      <c r="M2365" s="199" t="str">
        <f>IF(STOCKSANLUIS[[#This Row],[STOCK ACTUAL]]=STOCKSANLUIS[[#This Row],[STOCK_STARSOFT]],"SIN DIFERENCIA","DIFERENCIA")</f>
        <v>SIN DIFERENCIA</v>
      </c>
    </row>
    <row r="2366" spans="1:13" hidden="1" x14ac:dyDescent="0.25">
      <c r="A2366" s="240" t="s">
        <v>23033</v>
      </c>
      <c r="B2366" s="196" t="s">
        <v>23034</v>
      </c>
      <c r="C2366" s="197"/>
      <c r="D2366" s="89" t="s">
        <v>6</v>
      </c>
      <c r="E2366" s="199" t="str">
        <f>VLOOKUP(STOCKSANLUIS[[#This Row],[CODIGO]],FAMILIAS[],4,FALSE)</f>
        <v>INVOTECH</v>
      </c>
      <c r="F2366" s="199"/>
      <c r="G2366" s="90" t="s">
        <v>19525</v>
      </c>
      <c r="H2366" s="199">
        <f>SUMIF(INGRESO_MERCADERIA[CODIGO],STOCKSANLUIS[[#This Row],[CODIGO]],INGRESO_MERCADERIA[INGRESO])</f>
        <v>1</v>
      </c>
      <c r="I2366" s="199">
        <f>SUMIF(SALIDA[CODIGO],STOCKSANLUIS[[#This Row],[CODIGO]],SALIDA[CANTIDAD])</f>
        <v>0</v>
      </c>
      <c r="J2366" s="199">
        <f>STOCKSANLUIS[[#This Row],[STOCK ALM1]]-STOCKSANLUIS[[#This Row],[SALIDA]]</f>
        <v>1</v>
      </c>
      <c r="K2366" s="199" t="str">
        <f>VLOOKUP(STOCKSANLUIS[[#This Row],[CODIGO]],CLASIFICACION[],6,FALSE)</f>
        <v>B</v>
      </c>
      <c r="L2366" s="199">
        <f>IFERROR(VLOOKUP(STOCKSANLUIS[[#This Row],[CODIGO]],STOCK_STARSOFT[],3,FALSE),0)</f>
        <v>1</v>
      </c>
      <c r="M2366" s="199" t="str">
        <f>IF(STOCKSANLUIS[[#This Row],[STOCK ACTUAL]]=STOCKSANLUIS[[#This Row],[STOCK_STARSOFT]],"SIN DIFERENCIA","DIFERENCIA")</f>
        <v>SIN DIFERENCIA</v>
      </c>
    </row>
    <row r="2367" spans="1:13" hidden="1" x14ac:dyDescent="0.25">
      <c r="A2367" s="240" t="s">
        <v>23035</v>
      </c>
      <c r="B2367" s="196" t="s">
        <v>23046</v>
      </c>
      <c r="C2367" s="197"/>
      <c r="D2367" s="89" t="s">
        <v>6</v>
      </c>
      <c r="E2367" s="199" t="str">
        <f>VLOOKUP(STOCKSANLUIS[[#This Row],[CODIGO]],FAMILIAS[],4,FALSE)</f>
        <v>INVOTECH</v>
      </c>
      <c r="F2367" s="199"/>
      <c r="G2367" s="199"/>
      <c r="H2367" s="199">
        <f>SUMIF(INGRESO_MERCADERIA[CODIGO],STOCKSANLUIS[[#This Row],[CODIGO]],INGRESO_MERCADERIA[INGRESO])</f>
        <v>0</v>
      </c>
      <c r="I2367" s="199">
        <f>SUMIF(SALIDA[CODIGO],STOCKSANLUIS[[#This Row],[CODIGO]],SALIDA[CANTIDAD])</f>
        <v>0</v>
      </c>
      <c r="J2367" s="199">
        <f>STOCKSANLUIS[[#This Row],[STOCK ALM1]]-STOCKSANLUIS[[#This Row],[SALIDA]]</f>
        <v>0</v>
      </c>
      <c r="K2367" s="199" t="str">
        <f>VLOOKUP(STOCKSANLUIS[[#This Row],[CODIGO]],CLASIFICACION[],6,FALSE)</f>
        <v>B</v>
      </c>
      <c r="L2367" s="199">
        <f>IFERROR(VLOOKUP(STOCKSANLUIS[[#This Row],[CODIGO]],STOCK_STARSOFT[],3,FALSE),0)</f>
        <v>0</v>
      </c>
      <c r="M2367" s="199" t="str">
        <f>IF(STOCKSANLUIS[[#This Row],[STOCK ACTUAL]]=STOCKSANLUIS[[#This Row],[STOCK_STARSOFT]],"SIN DIFERENCIA","DIFERENCIA")</f>
        <v>SIN DIFERENCIA</v>
      </c>
    </row>
    <row r="2368" spans="1:13" hidden="1" x14ac:dyDescent="0.25">
      <c r="A2368" s="240" t="s">
        <v>23036</v>
      </c>
      <c r="B2368" s="196" t="s">
        <v>23047</v>
      </c>
      <c r="C2368" s="197"/>
      <c r="D2368" s="89" t="s">
        <v>6</v>
      </c>
      <c r="E2368" s="199" t="str">
        <f>VLOOKUP(STOCKSANLUIS[[#This Row],[CODIGO]],FAMILIAS[],4,FALSE)</f>
        <v>INVOTECH</v>
      </c>
      <c r="F2368" s="199"/>
      <c r="G2368" s="199"/>
      <c r="H2368" s="199">
        <f>SUMIF(INGRESO_MERCADERIA[CODIGO],STOCKSANLUIS[[#This Row],[CODIGO]],INGRESO_MERCADERIA[INGRESO])</f>
        <v>0</v>
      </c>
      <c r="I2368" s="199">
        <f>SUMIF(SALIDA[CODIGO],STOCKSANLUIS[[#This Row],[CODIGO]],SALIDA[CANTIDAD])</f>
        <v>0</v>
      </c>
      <c r="J2368" s="199">
        <f>STOCKSANLUIS[[#This Row],[STOCK ALM1]]-STOCKSANLUIS[[#This Row],[SALIDA]]</f>
        <v>0</v>
      </c>
      <c r="K2368" s="199" t="str">
        <f>VLOOKUP(STOCKSANLUIS[[#This Row],[CODIGO]],CLASIFICACION[],6,FALSE)</f>
        <v>B</v>
      </c>
      <c r="L2368" s="199">
        <f>IFERROR(VLOOKUP(STOCKSANLUIS[[#This Row],[CODIGO]],STOCK_STARSOFT[],3,FALSE),0)</f>
        <v>0</v>
      </c>
      <c r="M2368" s="199" t="str">
        <f>IF(STOCKSANLUIS[[#This Row],[STOCK ACTUAL]]=STOCKSANLUIS[[#This Row],[STOCK_STARSOFT]],"SIN DIFERENCIA","DIFERENCIA")</f>
        <v>SIN DIFERENCIA</v>
      </c>
    </row>
    <row r="2369" spans="1:13" hidden="1" x14ac:dyDescent="0.25">
      <c r="A2369" s="240" t="s">
        <v>23037</v>
      </c>
      <c r="B2369" s="196" t="s">
        <v>23048</v>
      </c>
      <c r="C2369" s="197"/>
      <c r="D2369" s="89" t="s">
        <v>6</v>
      </c>
      <c r="E2369" s="199" t="str">
        <f>VLOOKUP(STOCKSANLUIS[[#This Row],[CODIGO]],FAMILIAS[],4,FALSE)</f>
        <v>INVOTECH</v>
      </c>
      <c r="F2369" s="199"/>
      <c r="G2369" s="199"/>
      <c r="H2369" s="199">
        <f>SUMIF(INGRESO_MERCADERIA[CODIGO],STOCKSANLUIS[[#This Row],[CODIGO]],INGRESO_MERCADERIA[INGRESO])</f>
        <v>0</v>
      </c>
      <c r="I2369" s="199">
        <f>SUMIF(SALIDA[CODIGO],STOCKSANLUIS[[#This Row],[CODIGO]],SALIDA[CANTIDAD])</f>
        <v>0</v>
      </c>
      <c r="J2369" s="199">
        <f>STOCKSANLUIS[[#This Row],[STOCK ALM1]]-STOCKSANLUIS[[#This Row],[SALIDA]]</f>
        <v>0</v>
      </c>
      <c r="K2369" s="199" t="str">
        <f>VLOOKUP(STOCKSANLUIS[[#This Row],[CODIGO]],CLASIFICACION[],6,FALSE)</f>
        <v>B</v>
      </c>
      <c r="L2369" s="199">
        <f>IFERROR(VLOOKUP(STOCKSANLUIS[[#This Row],[CODIGO]],STOCK_STARSOFT[],3,FALSE),0)</f>
        <v>0</v>
      </c>
      <c r="M2369" s="199" t="str">
        <f>IF(STOCKSANLUIS[[#This Row],[STOCK ACTUAL]]=STOCKSANLUIS[[#This Row],[STOCK_STARSOFT]],"SIN DIFERENCIA","DIFERENCIA")</f>
        <v>SIN DIFERENCIA</v>
      </c>
    </row>
    <row r="2370" spans="1:13" hidden="1" x14ac:dyDescent="0.25">
      <c r="A2370" s="240" t="s">
        <v>23038</v>
      </c>
      <c r="B2370" s="196" t="s">
        <v>23039</v>
      </c>
      <c r="C2370" s="197"/>
      <c r="D2370" s="89" t="s">
        <v>6</v>
      </c>
      <c r="E2370" s="199" t="str">
        <f>VLOOKUP(STOCKSANLUIS[[#This Row],[CODIGO]],FAMILIAS[],4,FALSE)</f>
        <v>INVOTECH</v>
      </c>
      <c r="F2370" s="199"/>
      <c r="G2370" s="199"/>
      <c r="H2370" s="199">
        <f>SUMIF(INGRESO_MERCADERIA[CODIGO],STOCKSANLUIS[[#This Row],[CODIGO]],INGRESO_MERCADERIA[INGRESO])</f>
        <v>0</v>
      </c>
      <c r="I2370" s="199">
        <f>SUMIF(SALIDA[CODIGO],STOCKSANLUIS[[#This Row],[CODIGO]],SALIDA[CANTIDAD])</f>
        <v>0</v>
      </c>
      <c r="J2370" s="199">
        <f>STOCKSANLUIS[[#This Row],[STOCK ALM1]]-STOCKSANLUIS[[#This Row],[SALIDA]]</f>
        <v>0</v>
      </c>
      <c r="K2370" s="199" t="str">
        <f>VLOOKUP(STOCKSANLUIS[[#This Row],[CODIGO]],CLASIFICACION[],6,FALSE)</f>
        <v>B</v>
      </c>
      <c r="L2370" s="199">
        <f>IFERROR(VLOOKUP(STOCKSANLUIS[[#This Row],[CODIGO]],STOCK_STARSOFT[],3,FALSE),0)</f>
        <v>0</v>
      </c>
      <c r="M2370" s="199" t="str">
        <f>IF(STOCKSANLUIS[[#This Row],[STOCK ACTUAL]]=STOCKSANLUIS[[#This Row],[STOCK_STARSOFT]],"SIN DIFERENCIA","DIFERENCIA")</f>
        <v>SIN DIFERENCIA</v>
      </c>
    </row>
    <row r="2371" spans="1:13" hidden="1" x14ac:dyDescent="0.25">
      <c r="A2371" s="240" t="s">
        <v>23049</v>
      </c>
      <c r="B2371" s="196" t="s">
        <v>23050</v>
      </c>
      <c r="C2371" s="197"/>
      <c r="D2371" s="89" t="s">
        <v>6</v>
      </c>
      <c r="E2371" s="199" t="str">
        <f>VLOOKUP(STOCKSANLUIS[[#This Row],[CODIGO]],FAMILIAS[],4,FALSE)</f>
        <v>VIKING</v>
      </c>
      <c r="F2371" s="199"/>
      <c r="G2371" s="199"/>
      <c r="H2371" s="199">
        <f>SUMIF(INGRESO_MERCADERIA[CODIGO],STOCKSANLUIS[[#This Row],[CODIGO]],INGRESO_MERCADERIA[INGRESO])</f>
        <v>0</v>
      </c>
      <c r="I2371" s="199">
        <f>SUMIF(SALIDA[CODIGO],STOCKSANLUIS[[#This Row],[CODIGO]],SALIDA[CANTIDAD])</f>
        <v>0</v>
      </c>
      <c r="J2371" s="199">
        <f>STOCKSANLUIS[[#This Row],[STOCK ALM1]]-STOCKSANLUIS[[#This Row],[SALIDA]]</f>
        <v>0</v>
      </c>
      <c r="K2371" s="199" t="str">
        <f>VLOOKUP(STOCKSANLUIS[[#This Row],[CODIGO]],CLASIFICACION[],6,FALSE)</f>
        <v>B</v>
      </c>
      <c r="L2371" s="199">
        <f>IFERROR(VLOOKUP(STOCKSANLUIS[[#This Row],[CODIGO]],STOCK_STARSOFT[],3,FALSE),0)</f>
        <v>0</v>
      </c>
      <c r="M2371" s="199" t="str">
        <f>IF(STOCKSANLUIS[[#This Row],[STOCK ACTUAL]]=STOCKSANLUIS[[#This Row],[STOCK_STARSOFT]],"SIN DIFERENCIA","DIFERENCIA")</f>
        <v>SIN DIFERENCIA</v>
      </c>
    </row>
    <row r="2372" spans="1:13" hidden="1" x14ac:dyDescent="0.25">
      <c r="A2372" s="240" t="s">
        <v>23051</v>
      </c>
      <c r="B2372" s="196" t="s">
        <v>23052</v>
      </c>
      <c r="C2372" s="197"/>
      <c r="D2372" s="89" t="s">
        <v>6</v>
      </c>
      <c r="E2372" s="199" t="str">
        <f>VLOOKUP(STOCKSANLUIS[[#This Row],[CODIGO]],FAMILIAS[],4,FALSE)</f>
        <v>VIKING</v>
      </c>
      <c r="F2372" s="199"/>
      <c r="G2372" s="199"/>
      <c r="H2372" s="199">
        <f>SUMIF(INGRESO_MERCADERIA[CODIGO],STOCKSANLUIS[[#This Row],[CODIGO]],INGRESO_MERCADERIA[INGRESO])</f>
        <v>0</v>
      </c>
      <c r="I2372" s="199">
        <f>SUMIF(SALIDA[CODIGO],STOCKSANLUIS[[#This Row],[CODIGO]],SALIDA[CANTIDAD])</f>
        <v>0</v>
      </c>
      <c r="J2372" s="199">
        <f>STOCKSANLUIS[[#This Row],[STOCK ALM1]]-STOCKSANLUIS[[#This Row],[SALIDA]]</f>
        <v>0</v>
      </c>
      <c r="K2372" s="199" t="str">
        <f>VLOOKUP(STOCKSANLUIS[[#This Row],[CODIGO]],CLASIFICACION[],6,FALSE)</f>
        <v>B</v>
      </c>
      <c r="L2372" s="199">
        <f>IFERROR(VLOOKUP(STOCKSANLUIS[[#This Row],[CODIGO]],STOCK_STARSOFT[],3,FALSE),0)</f>
        <v>0</v>
      </c>
      <c r="M2372" s="199" t="str">
        <f>IF(STOCKSANLUIS[[#This Row],[STOCK ACTUAL]]=STOCKSANLUIS[[#This Row],[STOCK_STARSOFT]],"SIN DIFERENCIA","DIFERENCIA")</f>
        <v>SIN DIFERENCIA</v>
      </c>
    </row>
    <row r="2373" spans="1:13" hidden="1" x14ac:dyDescent="0.25">
      <c r="A2373" s="240" t="s">
        <v>23058</v>
      </c>
      <c r="B2373" s="196" t="s">
        <v>23059</v>
      </c>
      <c r="C2373" s="197"/>
      <c r="D2373" s="89" t="s">
        <v>6</v>
      </c>
      <c r="E2373" s="199" t="str">
        <f>VLOOKUP(STOCKSANLUIS[[#This Row],[CODIGO]],FAMILIAS[],4,FALSE)</f>
        <v>INVOTECH</v>
      </c>
      <c r="F2373" s="199"/>
      <c r="G2373" s="199"/>
      <c r="H2373" s="199">
        <f>SUMIF(INGRESO_MERCADERIA[CODIGO],STOCKSANLUIS[[#This Row],[CODIGO]],INGRESO_MERCADERIA[INGRESO])</f>
        <v>0</v>
      </c>
      <c r="I2373" s="199">
        <f>SUMIF(SALIDA[CODIGO],STOCKSANLUIS[[#This Row],[CODIGO]],SALIDA[CANTIDAD])</f>
        <v>0</v>
      </c>
      <c r="J2373" s="199">
        <f>STOCKSANLUIS[[#This Row],[STOCK ALM1]]-STOCKSANLUIS[[#This Row],[SALIDA]]</f>
        <v>0</v>
      </c>
      <c r="K2373" s="199" t="str">
        <f>VLOOKUP(STOCKSANLUIS[[#This Row],[CODIGO]],CLASIFICACION[],6,FALSE)</f>
        <v>B</v>
      </c>
      <c r="L2373" s="199">
        <f>IFERROR(VLOOKUP(STOCKSANLUIS[[#This Row],[CODIGO]],STOCK_STARSOFT[],3,FALSE),0)</f>
        <v>0</v>
      </c>
      <c r="M2373" s="199" t="str">
        <f>IF(STOCKSANLUIS[[#This Row],[STOCK ACTUAL]]=STOCKSANLUIS[[#This Row],[STOCK_STARSOFT]],"SIN DIFERENCIA","DIFERENCIA")</f>
        <v>SIN DIFERENCIA</v>
      </c>
    </row>
    <row r="2374" spans="1:13" hidden="1" x14ac:dyDescent="0.25">
      <c r="A2374" s="240" t="s">
        <v>23060</v>
      </c>
      <c r="B2374" s="196" t="s">
        <v>23061</v>
      </c>
      <c r="C2374" s="197"/>
      <c r="D2374" s="89" t="s">
        <v>6</v>
      </c>
      <c r="E2374" s="199" t="str">
        <f>VLOOKUP(STOCKSANLUIS[[#This Row],[CODIGO]],FAMILIAS[],4,FALSE)</f>
        <v>INVOTECH</v>
      </c>
      <c r="F2374" s="199"/>
      <c r="G2374" s="199"/>
      <c r="H2374" s="199">
        <f>SUMIF(INGRESO_MERCADERIA[CODIGO],STOCKSANLUIS[[#This Row],[CODIGO]],INGRESO_MERCADERIA[INGRESO])</f>
        <v>0</v>
      </c>
      <c r="I2374" s="199">
        <f>SUMIF(SALIDA[CODIGO],STOCKSANLUIS[[#This Row],[CODIGO]],SALIDA[CANTIDAD])</f>
        <v>0</v>
      </c>
      <c r="J2374" s="199">
        <f>STOCKSANLUIS[[#This Row],[STOCK ALM1]]-STOCKSANLUIS[[#This Row],[SALIDA]]</f>
        <v>0</v>
      </c>
      <c r="K2374" s="199" t="str">
        <f>VLOOKUP(STOCKSANLUIS[[#This Row],[CODIGO]],CLASIFICACION[],6,FALSE)</f>
        <v>B</v>
      </c>
      <c r="L2374" s="199">
        <f>IFERROR(VLOOKUP(STOCKSANLUIS[[#This Row],[CODIGO]],STOCK_STARSOFT[],3,FALSE),0)</f>
        <v>0</v>
      </c>
      <c r="M2374" s="199" t="str">
        <f>IF(STOCKSANLUIS[[#This Row],[STOCK ACTUAL]]=STOCKSANLUIS[[#This Row],[STOCK_STARSOFT]],"SIN DIFERENCIA","DIFERENCIA")</f>
        <v>SIN DIFERENCIA</v>
      </c>
    </row>
    <row r="2375" spans="1:13" hidden="1" x14ac:dyDescent="0.25">
      <c r="A2375" s="243" t="s">
        <v>23062</v>
      </c>
      <c r="B2375" s="225" t="s">
        <v>23063</v>
      </c>
      <c r="C2375" s="197"/>
      <c r="D2375" s="89" t="s">
        <v>6</v>
      </c>
      <c r="E2375" s="199" t="str">
        <f>VLOOKUP(STOCKSANLUIS[[#This Row],[CODIGO]],FAMILIAS[],4,FALSE)</f>
        <v>INVOTECH</v>
      </c>
      <c r="F2375" s="199"/>
      <c r="G2375" s="199"/>
      <c r="H2375" s="199">
        <f>SUMIF(INGRESO_MERCADERIA[CODIGO],STOCKSANLUIS[[#This Row],[CODIGO]],INGRESO_MERCADERIA[INGRESO])</f>
        <v>0</v>
      </c>
      <c r="I2375" s="199">
        <f>SUMIF(SALIDA[CODIGO],STOCKSANLUIS[[#This Row],[CODIGO]],SALIDA[CANTIDAD])</f>
        <v>0</v>
      </c>
      <c r="J2375" s="199">
        <f>STOCKSANLUIS[[#This Row],[STOCK ALM1]]-STOCKSANLUIS[[#This Row],[SALIDA]]</f>
        <v>0</v>
      </c>
      <c r="K2375" s="199" t="str">
        <f>VLOOKUP(STOCKSANLUIS[[#This Row],[CODIGO]],CLASIFICACION[],6,FALSE)</f>
        <v>B</v>
      </c>
      <c r="L2375" s="199">
        <f>IFERROR(VLOOKUP(STOCKSANLUIS[[#This Row],[CODIGO]],STOCK_STARSOFT[],3,FALSE),0)</f>
        <v>0</v>
      </c>
      <c r="M2375" s="199" t="str">
        <f>IF(STOCKSANLUIS[[#This Row],[STOCK ACTUAL]]=STOCKSANLUIS[[#This Row],[STOCK_STARSOFT]],"SIN DIFERENCIA","DIFERENCIA")</f>
        <v>SIN DIFERENCIA</v>
      </c>
    </row>
    <row r="2376" spans="1:13" hidden="1" x14ac:dyDescent="0.25">
      <c r="A2376" s="243" t="s">
        <v>23064</v>
      </c>
      <c r="B2376" s="225" t="s">
        <v>23065</v>
      </c>
      <c r="C2376" s="197"/>
      <c r="D2376" s="89" t="s">
        <v>6</v>
      </c>
      <c r="E2376" s="199" t="str">
        <f>VLOOKUP(STOCKSANLUIS[[#This Row],[CODIGO]],FAMILIAS[],4,FALSE)</f>
        <v>INVOTECH</v>
      </c>
      <c r="F2376" s="199"/>
      <c r="G2376" s="199"/>
      <c r="H2376" s="199">
        <f>SUMIF(INGRESO_MERCADERIA[CODIGO],STOCKSANLUIS[[#This Row],[CODIGO]],INGRESO_MERCADERIA[INGRESO])</f>
        <v>0</v>
      </c>
      <c r="I2376" s="199">
        <f>SUMIF(SALIDA[CODIGO],STOCKSANLUIS[[#This Row],[CODIGO]],SALIDA[CANTIDAD])</f>
        <v>0</v>
      </c>
      <c r="J2376" s="199">
        <f>STOCKSANLUIS[[#This Row],[STOCK ALM1]]-STOCKSANLUIS[[#This Row],[SALIDA]]</f>
        <v>0</v>
      </c>
      <c r="K2376" s="199" t="str">
        <f>VLOOKUP(STOCKSANLUIS[[#This Row],[CODIGO]],CLASIFICACION[],6,FALSE)</f>
        <v>B</v>
      </c>
      <c r="L2376" s="199">
        <f>IFERROR(VLOOKUP(STOCKSANLUIS[[#This Row],[CODIGO]],STOCK_STARSOFT[],3,FALSE),0)</f>
        <v>0</v>
      </c>
      <c r="M2376" s="199" t="str">
        <f>IF(STOCKSANLUIS[[#This Row],[STOCK ACTUAL]]=STOCKSANLUIS[[#This Row],[STOCK_STARSOFT]],"SIN DIFERENCIA","DIFERENCIA")</f>
        <v>SIN DIFERENCIA</v>
      </c>
    </row>
    <row r="2377" spans="1:13" hidden="1" x14ac:dyDescent="0.25">
      <c r="A2377" s="243" t="s">
        <v>23066</v>
      </c>
      <c r="B2377" s="225" t="s">
        <v>23067</v>
      </c>
      <c r="C2377" s="197"/>
      <c r="D2377" s="89" t="s">
        <v>6</v>
      </c>
      <c r="E2377" s="199" t="str">
        <f>VLOOKUP(STOCKSANLUIS[[#This Row],[CODIGO]],FAMILIAS[],4,FALSE)</f>
        <v>INVOTECH</v>
      </c>
      <c r="F2377" s="199"/>
      <c r="G2377" s="199"/>
      <c r="H2377" s="199">
        <f>SUMIF(INGRESO_MERCADERIA[CODIGO],STOCKSANLUIS[[#This Row],[CODIGO]],INGRESO_MERCADERIA[INGRESO])</f>
        <v>0</v>
      </c>
      <c r="I2377" s="199">
        <f>SUMIF(SALIDA[CODIGO],STOCKSANLUIS[[#This Row],[CODIGO]],SALIDA[CANTIDAD])</f>
        <v>0</v>
      </c>
      <c r="J2377" s="199">
        <f>STOCKSANLUIS[[#This Row],[STOCK ALM1]]-STOCKSANLUIS[[#This Row],[SALIDA]]</f>
        <v>0</v>
      </c>
      <c r="K2377" s="199" t="str">
        <f>VLOOKUP(STOCKSANLUIS[[#This Row],[CODIGO]],CLASIFICACION[],6,FALSE)</f>
        <v>B</v>
      </c>
      <c r="L2377" s="199">
        <f>IFERROR(VLOOKUP(STOCKSANLUIS[[#This Row],[CODIGO]],STOCK_STARSOFT[],3,FALSE),0)</f>
        <v>0</v>
      </c>
      <c r="M2377" s="199" t="str">
        <f>IF(STOCKSANLUIS[[#This Row],[STOCK ACTUAL]]=STOCKSANLUIS[[#This Row],[STOCK_STARSOFT]],"SIN DIFERENCIA","DIFERENCIA")</f>
        <v>SIN DIFERENCIA</v>
      </c>
    </row>
    <row r="2378" spans="1:13" hidden="1" x14ac:dyDescent="0.25">
      <c r="A2378" s="243" t="s">
        <v>23068</v>
      </c>
      <c r="B2378" s="225" t="s">
        <v>23069</v>
      </c>
      <c r="C2378" s="197"/>
      <c r="D2378" s="89" t="s">
        <v>6</v>
      </c>
      <c r="E2378" s="199" t="str">
        <f>VLOOKUP(STOCKSANLUIS[[#This Row],[CODIGO]],FAMILIAS[],4,FALSE)</f>
        <v>INVOTECH</v>
      </c>
      <c r="F2378" s="199"/>
      <c r="G2378" s="199"/>
      <c r="H2378" s="199">
        <f>SUMIF(INGRESO_MERCADERIA[CODIGO],STOCKSANLUIS[[#This Row],[CODIGO]],INGRESO_MERCADERIA[INGRESO])</f>
        <v>0</v>
      </c>
      <c r="I2378" s="199">
        <f>SUMIF(SALIDA[CODIGO],STOCKSANLUIS[[#This Row],[CODIGO]],SALIDA[CANTIDAD])</f>
        <v>0</v>
      </c>
      <c r="J2378" s="199">
        <f>STOCKSANLUIS[[#This Row],[STOCK ALM1]]-STOCKSANLUIS[[#This Row],[SALIDA]]</f>
        <v>0</v>
      </c>
      <c r="K2378" s="199" t="str">
        <f>VLOOKUP(STOCKSANLUIS[[#This Row],[CODIGO]],CLASIFICACION[],6,FALSE)</f>
        <v>B</v>
      </c>
      <c r="L2378" s="199">
        <f>IFERROR(VLOOKUP(STOCKSANLUIS[[#This Row],[CODIGO]],STOCK_STARSOFT[],3,FALSE),0)</f>
        <v>0</v>
      </c>
      <c r="M2378" s="199" t="str">
        <f>IF(STOCKSANLUIS[[#This Row],[STOCK ACTUAL]]=STOCKSANLUIS[[#This Row],[STOCK_STARSOFT]],"SIN DIFERENCIA","DIFERENCIA")</f>
        <v>SIN DIFERENCIA</v>
      </c>
    </row>
    <row r="2379" spans="1:13" hidden="1" x14ac:dyDescent="0.25">
      <c r="A2379" s="243" t="s">
        <v>23070</v>
      </c>
      <c r="B2379" s="225" t="s">
        <v>23071</v>
      </c>
      <c r="C2379" s="197"/>
      <c r="D2379" s="89" t="s">
        <v>6</v>
      </c>
      <c r="E2379" s="199" t="str">
        <f>VLOOKUP(STOCKSANLUIS[[#This Row],[CODIGO]],FAMILIAS[],4,FALSE)</f>
        <v>INVOTECH</v>
      </c>
      <c r="F2379" s="199"/>
      <c r="G2379" s="199"/>
      <c r="H2379" s="199">
        <f>SUMIF(INGRESO_MERCADERIA[CODIGO],STOCKSANLUIS[[#This Row],[CODIGO]],INGRESO_MERCADERIA[INGRESO])</f>
        <v>0</v>
      </c>
      <c r="I2379" s="199">
        <f>SUMIF(SALIDA[CODIGO],STOCKSANLUIS[[#This Row],[CODIGO]],SALIDA[CANTIDAD])</f>
        <v>0</v>
      </c>
      <c r="J2379" s="199">
        <f>STOCKSANLUIS[[#This Row],[STOCK ALM1]]-STOCKSANLUIS[[#This Row],[SALIDA]]</f>
        <v>0</v>
      </c>
      <c r="K2379" s="199" t="str">
        <f>VLOOKUP(STOCKSANLUIS[[#This Row],[CODIGO]],CLASIFICACION[],6,FALSE)</f>
        <v>B</v>
      </c>
      <c r="L2379" s="199">
        <f>IFERROR(VLOOKUP(STOCKSANLUIS[[#This Row],[CODIGO]],STOCK_STARSOFT[],3,FALSE),0)</f>
        <v>0</v>
      </c>
      <c r="M2379" s="199" t="str">
        <f>IF(STOCKSANLUIS[[#This Row],[STOCK ACTUAL]]=STOCKSANLUIS[[#This Row],[STOCK_STARSOFT]],"SIN DIFERENCIA","DIFERENCIA")</f>
        <v>SIN DIFERENCIA</v>
      </c>
    </row>
    <row r="2380" spans="1:13" hidden="1" x14ac:dyDescent="0.25">
      <c r="A2380" s="243" t="s">
        <v>23072</v>
      </c>
      <c r="B2380" s="225" t="s">
        <v>23073</v>
      </c>
      <c r="C2380" s="197"/>
      <c r="D2380" s="89" t="s">
        <v>6</v>
      </c>
      <c r="E2380" s="199" t="str">
        <f>VLOOKUP(STOCKSANLUIS[[#This Row],[CODIGO]],FAMILIAS[],4,FALSE)</f>
        <v>INVOTECH</v>
      </c>
      <c r="F2380" s="199"/>
      <c r="G2380" s="199"/>
      <c r="H2380" s="199">
        <f>SUMIF(INGRESO_MERCADERIA[CODIGO],STOCKSANLUIS[[#This Row],[CODIGO]],INGRESO_MERCADERIA[INGRESO])</f>
        <v>0</v>
      </c>
      <c r="I2380" s="199">
        <f>SUMIF(SALIDA[CODIGO],STOCKSANLUIS[[#This Row],[CODIGO]],SALIDA[CANTIDAD])</f>
        <v>0</v>
      </c>
      <c r="J2380" s="199">
        <f>STOCKSANLUIS[[#This Row],[STOCK ALM1]]-STOCKSANLUIS[[#This Row],[SALIDA]]</f>
        <v>0</v>
      </c>
      <c r="K2380" s="199" t="str">
        <f>VLOOKUP(STOCKSANLUIS[[#This Row],[CODIGO]],CLASIFICACION[],6,FALSE)</f>
        <v>B</v>
      </c>
      <c r="L2380" s="199">
        <f>IFERROR(VLOOKUP(STOCKSANLUIS[[#This Row],[CODIGO]],STOCK_STARSOFT[],3,FALSE),0)</f>
        <v>0</v>
      </c>
      <c r="M2380" s="199" t="str">
        <f>IF(STOCKSANLUIS[[#This Row],[STOCK ACTUAL]]=STOCKSANLUIS[[#This Row],[STOCK_STARSOFT]],"SIN DIFERENCIA","DIFERENCIA")</f>
        <v>SIN DIFERENCIA</v>
      </c>
    </row>
    <row r="2381" spans="1:13" hidden="1" x14ac:dyDescent="0.25">
      <c r="A2381" s="243" t="s">
        <v>23074</v>
      </c>
      <c r="B2381" s="225" t="s">
        <v>23075</v>
      </c>
      <c r="C2381" s="197"/>
      <c r="D2381" s="89" t="s">
        <v>6</v>
      </c>
      <c r="E2381" s="199" t="str">
        <f>VLOOKUP(STOCKSANLUIS[[#This Row],[CODIGO]],FAMILIAS[],4,FALSE)</f>
        <v>INVOTECH</v>
      </c>
      <c r="F2381" s="199"/>
      <c r="G2381" s="199"/>
      <c r="H2381" s="199">
        <f>SUMIF(INGRESO_MERCADERIA[CODIGO],STOCKSANLUIS[[#This Row],[CODIGO]],INGRESO_MERCADERIA[INGRESO])</f>
        <v>0</v>
      </c>
      <c r="I2381" s="199">
        <f>SUMIF(SALIDA[CODIGO],STOCKSANLUIS[[#This Row],[CODIGO]],SALIDA[CANTIDAD])</f>
        <v>0</v>
      </c>
      <c r="J2381" s="199">
        <f>STOCKSANLUIS[[#This Row],[STOCK ALM1]]-STOCKSANLUIS[[#This Row],[SALIDA]]</f>
        <v>0</v>
      </c>
      <c r="K2381" s="199" t="str">
        <f>VLOOKUP(STOCKSANLUIS[[#This Row],[CODIGO]],CLASIFICACION[],6,FALSE)</f>
        <v>B</v>
      </c>
      <c r="L2381" s="199">
        <f>IFERROR(VLOOKUP(STOCKSANLUIS[[#This Row],[CODIGO]],STOCK_STARSOFT[],3,FALSE),0)</f>
        <v>0</v>
      </c>
      <c r="M2381" s="199" t="str">
        <f>IF(STOCKSANLUIS[[#This Row],[STOCK ACTUAL]]=STOCKSANLUIS[[#This Row],[STOCK_STARSOFT]],"SIN DIFERENCIA","DIFERENCIA")</f>
        <v>SIN DIFERENCIA</v>
      </c>
    </row>
    <row r="2382" spans="1:13" hidden="1" x14ac:dyDescent="0.25">
      <c r="A2382" s="243" t="s">
        <v>23076</v>
      </c>
      <c r="B2382" s="225" t="s">
        <v>23077</v>
      </c>
      <c r="C2382" s="197"/>
      <c r="D2382" s="89" t="s">
        <v>6</v>
      </c>
      <c r="E2382" s="199" t="str">
        <f>VLOOKUP(STOCKSANLUIS[[#This Row],[CODIGO]],FAMILIAS[],4,FALSE)</f>
        <v>INVOTECH</v>
      </c>
      <c r="F2382" s="199"/>
      <c r="G2382" s="199"/>
      <c r="H2382" s="199">
        <f>SUMIF(INGRESO_MERCADERIA[CODIGO],STOCKSANLUIS[[#This Row],[CODIGO]],INGRESO_MERCADERIA[INGRESO])</f>
        <v>0</v>
      </c>
      <c r="I2382" s="199">
        <f>SUMIF(SALIDA[CODIGO],STOCKSANLUIS[[#This Row],[CODIGO]],SALIDA[CANTIDAD])</f>
        <v>0</v>
      </c>
      <c r="J2382" s="199">
        <f>STOCKSANLUIS[[#This Row],[STOCK ALM1]]-STOCKSANLUIS[[#This Row],[SALIDA]]</f>
        <v>0</v>
      </c>
      <c r="K2382" s="199" t="str">
        <f>VLOOKUP(STOCKSANLUIS[[#This Row],[CODIGO]],CLASIFICACION[],6,FALSE)</f>
        <v>B</v>
      </c>
      <c r="L2382" s="199">
        <f>IFERROR(VLOOKUP(STOCKSANLUIS[[#This Row],[CODIGO]],STOCK_STARSOFT[],3,FALSE),0)</f>
        <v>0</v>
      </c>
      <c r="M2382" s="199" t="str">
        <f>IF(STOCKSANLUIS[[#This Row],[STOCK ACTUAL]]=STOCKSANLUIS[[#This Row],[STOCK_STARSOFT]],"SIN DIFERENCIA","DIFERENCIA")</f>
        <v>SIN DIFERENCIA</v>
      </c>
    </row>
    <row r="2383" spans="1:13" hidden="1" x14ac:dyDescent="0.25">
      <c r="A2383" s="243" t="s">
        <v>23078</v>
      </c>
      <c r="B2383" s="225" t="s">
        <v>23079</v>
      </c>
      <c r="C2383" s="197"/>
      <c r="D2383" s="89" t="s">
        <v>6</v>
      </c>
      <c r="E2383" s="199" t="str">
        <f>VLOOKUP(STOCKSANLUIS[[#This Row],[CODIGO]],FAMILIAS[],4,FALSE)</f>
        <v>INVOTECH</v>
      </c>
      <c r="F2383" s="199"/>
      <c r="G2383" s="199"/>
      <c r="H2383" s="199">
        <f>SUMIF(INGRESO_MERCADERIA[CODIGO],STOCKSANLUIS[[#This Row],[CODIGO]],INGRESO_MERCADERIA[INGRESO])</f>
        <v>0</v>
      </c>
      <c r="I2383" s="199">
        <f>SUMIF(SALIDA[CODIGO],STOCKSANLUIS[[#This Row],[CODIGO]],SALIDA[CANTIDAD])</f>
        <v>0</v>
      </c>
      <c r="J2383" s="199">
        <f>STOCKSANLUIS[[#This Row],[STOCK ALM1]]-STOCKSANLUIS[[#This Row],[SALIDA]]</f>
        <v>0</v>
      </c>
      <c r="K2383" s="199" t="str">
        <f>VLOOKUP(STOCKSANLUIS[[#This Row],[CODIGO]],CLASIFICACION[],6,FALSE)</f>
        <v>B</v>
      </c>
      <c r="L2383" s="199">
        <f>IFERROR(VLOOKUP(STOCKSANLUIS[[#This Row],[CODIGO]],STOCK_STARSOFT[],3,FALSE),0)</f>
        <v>0</v>
      </c>
      <c r="M2383" s="199" t="str">
        <f>IF(STOCKSANLUIS[[#This Row],[STOCK ACTUAL]]=STOCKSANLUIS[[#This Row],[STOCK_STARSOFT]],"SIN DIFERENCIA","DIFERENCIA")</f>
        <v>SIN DIFERENCIA</v>
      </c>
    </row>
    <row r="2384" spans="1:13" hidden="1" x14ac:dyDescent="0.25">
      <c r="A2384" s="243" t="s">
        <v>23080</v>
      </c>
      <c r="B2384" s="225" t="s">
        <v>23081</v>
      </c>
      <c r="C2384" s="197"/>
      <c r="D2384" s="89" t="s">
        <v>6</v>
      </c>
      <c r="E2384" s="199" t="str">
        <f>VLOOKUP(STOCKSANLUIS[[#This Row],[CODIGO]],FAMILIAS[],4,FALSE)</f>
        <v>INVOTECH</v>
      </c>
      <c r="F2384" s="199"/>
      <c r="G2384" s="199"/>
      <c r="H2384" s="199">
        <f>SUMIF(INGRESO_MERCADERIA[CODIGO],STOCKSANLUIS[[#This Row],[CODIGO]],INGRESO_MERCADERIA[INGRESO])</f>
        <v>0</v>
      </c>
      <c r="I2384" s="199">
        <f>SUMIF(SALIDA[CODIGO],STOCKSANLUIS[[#This Row],[CODIGO]],SALIDA[CANTIDAD])</f>
        <v>0</v>
      </c>
      <c r="J2384" s="199">
        <f>STOCKSANLUIS[[#This Row],[STOCK ALM1]]-STOCKSANLUIS[[#This Row],[SALIDA]]</f>
        <v>0</v>
      </c>
      <c r="K2384" s="199" t="str">
        <f>VLOOKUP(STOCKSANLUIS[[#This Row],[CODIGO]],CLASIFICACION[],6,FALSE)</f>
        <v>B</v>
      </c>
      <c r="L2384" s="199">
        <f>IFERROR(VLOOKUP(STOCKSANLUIS[[#This Row],[CODIGO]],STOCK_STARSOFT[],3,FALSE),0)</f>
        <v>0</v>
      </c>
      <c r="M2384" s="199" t="str">
        <f>IF(STOCKSANLUIS[[#This Row],[STOCK ACTUAL]]=STOCKSANLUIS[[#This Row],[STOCK_STARSOFT]],"SIN DIFERENCIA","DIFERENCIA")</f>
        <v>SIN DIFERENCIA</v>
      </c>
    </row>
    <row r="2385" spans="1:13" hidden="1" x14ac:dyDescent="0.25">
      <c r="A2385" s="243" t="s">
        <v>23082</v>
      </c>
      <c r="B2385" s="225" t="s">
        <v>23083</v>
      </c>
      <c r="C2385" s="197"/>
      <c r="D2385" s="89" t="s">
        <v>6</v>
      </c>
      <c r="E2385" s="199" t="str">
        <f>VLOOKUP(STOCKSANLUIS[[#This Row],[CODIGO]],FAMILIAS[],4,FALSE)</f>
        <v>INVOTECH</v>
      </c>
      <c r="F2385" s="199"/>
      <c r="G2385" s="199"/>
      <c r="H2385" s="199">
        <f>SUMIF(INGRESO_MERCADERIA[CODIGO],STOCKSANLUIS[[#This Row],[CODIGO]],INGRESO_MERCADERIA[INGRESO])</f>
        <v>0</v>
      </c>
      <c r="I2385" s="199">
        <f>SUMIF(SALIDA[CODIGO],STOCKSANLUIS[[#This Row],[CODIGO]],SALIDA[CANTIDAD])</f>
        <v>0</v>
      </c>
      <c r="J2385" s="199">
        <f>STOCKSANLUIS[[#This Row],[STOCK ALM1]]-STOCKSANLUIS[[#This Row],[SALIDA]]</f>
        <v>0</v>
      </c>
      <c r="K2385" s="199" t="str">
        <f>VLOOKUP(STOCKSANLUIS[[#This Row],[CODIGO]],CLASIFICACION[],6,FALSE)</f>
        <v>B</v>
      </c>
      <c r="L2385" s="199">
        <f>IFERROR(VLOOKUP(STOCKSANLUIS[[#This Row],[CODIGO]],STOCK_STARSOFT[],3,FALSE),0)</f>
        <v>0</v>
      </c>
      <c r="M2385" s="199" t="str">
        <f>IF(STOCKSANLUIS[[#This Row],[STOCK ACTUAL]]=STOCKSANLUIS[[#This Row],[STOCK_STARSOFT]],"SIN DIFERENCIA","DIFERENCIA")</f>
        <v>SIN DIFERENCIA</v>
      </c>
    </row>
    <row r="2386" spans="1:13" hidden="1" x14ac:dyDescent="0.25">
      <c r="A2386" s="243" t="s">
        <v>23084</v>
      </c>
      <c r="B2386" s="225" t="s">
        <v>23085</v>
      </c>
      <c r="C2386" s="197"/>
      <c r="D2386" s="89" t="s">
        <v>6</v>
      </c>
      <c r="E2386" s="199" t="str">
        <f>VLOOKUP(STOCKSANLUIS[[#This Row],[CODIGO]],FAMILIAS[],4,FALSE)</f>
        <v>INVOTECH</v>
      </c>
      <c r="F2386" s="199"/>
      <c r="G2386" s="199"/>
      <c r="H2386" s="199">
        <f>SUMIF(INGRESO_MERCADERIA[CODIGO],STOCKSANLUIS[[#This Row],[CODIGO]],INGRESO_MERCADERIA[INGRESO])</f>
        <v>0</v>
      </c>
      <c r="I2386" s="199">
        <f>SUMIF(SALIDA[CODIGO],STOCKSANLUIS[[#This Row],[CODIGO]],SALIDA[CANTIDAD])</f>
        <v>0</v>
      </c>
      <c r="J2386" s="199">
        <f>STOCKSANLUIS[[#This Row],[STOCK ALM1]]-STOCKSANLUIS[[#This Row],[SALIDA]]</f>
        <v>0</v>
      </c>
      <c r="K2386" s="199" t="str">
        <f>VLOOKUP(STOCKSANLUIS[[#This Row],[CODIGO]],CLASIFICACION[],6,FALSE)</f>
        <v>B</v>
      </c>
      <c r="L2386" s="199">
        <f>IFERROR(VLOOKUP(STOCKSANLUIS[[#This Row],[CODIGO]],STOCK_STARSOFT[],3,FALSE),0)</f>
        <v>0</v>
      </c>
      <c r="M2386" s="199" t="str">
        <f>IF(STOCKSANLUIS[[#This Row],[STOCK ACTUAL]]=STOCKSANLUIS[[#This Row],[STOCK_STARSOFT]],"SIN DIFERENCIA","DIFERENCIA")</f>
        <v>SIN DIFERENCIA</v>
      </c>
    </row>
    <row r="2387" spans="1:13" hidden="1" x14ac:dyDescent="0.25">
      <c r="A2387" s="243" t="s">
        <v>23100</v>
      </c>
      <c r="B2387" s="225" t="s">
        <v>23101</v>
      </c>
      <c r="C2387" s="197"/>
      <c r="D2387" s="198"/>
      <c r="E2387" s="199" t="str">
        <f>VLOOKUP(STOCKSANLUIS[[#This Row],[CODIGO]],FAMILIAS[],4,FALSE)</f>
        <v>DESCONOCIDO</v>
      </c>
      <c r="F2387" s="199"/>
      <c r="G2387" s="199"/>
      <c r="H2387" s="199">
        <f>SUMIF(INGRESO_MERCADERIA[CODIGO],STOCKSANLUIS[[#This Row],[CODIGO]],INGRESO_MERCADERIA[INGRESO])</f>
        <v>0</v>
      </c>
      <c r="I2387" s="199">
        <f>SUMIF(SALIDA[CODIGO],STOCKSANLUIS[[#This Row],[CODIGO]],SALIDA[CANTIDAD])</f>
        <v>0</v>
      </c>
      <c r="J2387" s="199">
        <f>STOCKSANLUIS[[#This Row],[STOCK ALM1]]-STOCKSANLUIS[[#This Row],[SALIDA]]</f>
        <v>0</v>
      </c>
      <c r="K2387" s="199" t="str">
        <f>VLOOKUP(STOCKSANLUIS[[#This Row],[CODIGO]],CLASIFICACION[],6,FALSE)</f>
        <v>B</v>
      </c>
      <c r="L2387" s="199">
        <f>IFERROR(VLOOKUP(STOCKSANLUIS[[#This Row],[CODIGO]],STOCK_STARSOFT[],3,FALSE),0)</f>
        <v>0</v>
      </c>
      <c r="M2387" s="199" t="str">
        <f>IF(STOCKSANLUIS[[#This Row],[STOCK ACTUAL]]=STOCKSANLUIS[[#This Row],[STOCK_STARSOFT]],"SIN DIFERENCIA","DIFERENCIA")</f>
        <v>SIN DIFERENCIA</v>
      </c>
    </row>
    <row r="2388" spans="1:13" hidden="1" x14ac:dyDescent="0.25">
      <c r="A2388" s="240" t="s">
        <v>20509</v>
      </c>
      <c r="B2388" s="196" t="s">
        <v>20510</v>
      </c>
      <c r="C2388" s="197"/>
      <c r="D2388" s="198"/>
      <c r="E2388" s="199" t="str">
        <f>VLOOKUP(STOCKSANLUIS[[#This Row],[CODIGO]],FAMILIAS[],4,FALSE)</f>
        <v>DANFOSS</v>
      </c>
      <c r="F2388" s="199"/>
      <c r="G2388" s="90" t="s">
        <v>19525</v>
      </c>
      <c r="H2388" s="199">
        <f>SUMIF(INGRESO_MERCADERIA[CODIGO],STOCKSANLUIS[[#This Row],[CODIGO]],INGRESO_MERCADERIA[INGRESO])</f>
        <v>1</v>
      </c>
      <c r="I2388" s="199">
        <f>SUMIF(SALIDA[CODIGO],STOCKSANLUIS[[#This Row],[CODIGO]],SALIDA[CANTIDAD])</f>
        <v>0</v>
      </c>
      <c r="J2388" s="199">
        <f>STOCKSANLUIS[[#This Row],[STOCK ALM1]]-STOCKSANLUIS[[#This Row],[SALIDA]]</f>
        <v>1</v>
      </c>
      <c r="K2388" s="199" t="str">
        <f>VLOOKUP(STOCKSANLUIS[[#This Row],[CODIGO]],CLASIFICACION[],6,FALSE)</f>
        <v>C</v>
      </c>
      <c r="L2388" s="199">
        <f>IFERROR(VLOOKUP(STOCKSANLUIS[[#This Row],[CODIGO]],STOCK_STARSOFT[],3,FALSE),0)</f>
        <v>1</v>
      </c>
      <c r="M2388" s="199" t="str">
        <f>IF(STOCKSANLUIS[[#This Row],[STOCK ACTUAL]]=STOCKSANLUIS[[#This Row],[STOCK_STARSOFT]],"SIN DIFERENCIA","DIFERENCIA")</f>
        <v>SIN DIFERENCIA</v>
      </c>
    </row>
    <row r="2389" spans="1:13" hidden="1" x14ac:dyDescent="0.25">
      <c r="A2389" s="240" t="s">
        <v>21332</v>
      </c>
      <c r="B2389" s="196" t="s">
        <v>21333</v>
      </c>
      <c r="C2389" s="197"/>
      <c r="D2389" s="198"/>
      <c r="E2389" s="199" t="str">
        <f>VLOOKUP(STOCKSANLUIS[[#This Row],[CODIGO]],FAMILIAS[],4,FALSE)</f>
        <v>TEMP BLUE</v>
      </c>
      <c r="F2389" s="199"/>
      <c r="G2389" s="199" t="s">
        <v>19525</v>
      </c>
      <c r="H2389" s="199">
        <f>SUMIF(INGRESO_MERCADERIA[CODIGO],STOCKSANLUIS[[#This Row],[CODIGO]],INGRESO_MERCADERIA[INGRESO])</f>
        <v>1</v>
      </c>
      <c r="I2389" s="199">
        <f>SUMIF(SALIDA[CODIGO],STOCKSANLUIS[[#This Row],[CODIGO]],SALIDA[CANTIDAD])</f>
        <v>1</v>
      </c>
      <c r="J2389" s="199">
        <f>STOCKSANLUIS[[#This Row],[STOCK ALM1]]-STOCKSANLUIS[[#This Row],[SALIDA]]</f>
        <v>0</v>
      </c>
      <c r="K2389" s="199" t="str">
        <f>VLOOKUP(STOCKSANLUIS[[#This Row],[CODIGO]],CLASIFICACION[],6,FALSE)</f>
        <v>C</v>
      </c>
      <c r="L2389" s="199">
        <f>IFERROR(VLOOKUP(STOCKSANLUIS[[#This Row],[CODIGO]],STOCK_STARSOFT[],3,FALSE),0)</f>
        <v>0</v>
      </c>
      <c r="M2389" s="199" t="str">
        <f>IF(STOCKSANLUIS[[#This Row],[STOCK ACTUAL]]=STOCKSANLUIS[[#This Row],[STOCK_STARSOFT]],"SIN DIFERENCIA","DIFERENCIA")</f>
        <v>SIN DIFERENCIA</v>
      </c>
    </row>
    <row r="2390" spans="1:13" hidden="1" x14ac:dyDescent="0.25">
      <c r="A2390" s="240" t="s">
        <v>23187</v>
      </c>
      <c r="B2390" s="196" t="s">
        <v>23188</v>
      </c>
      <c r="C2390" s="197"/>
      <c r="D2390" s="198"/>
      <c r="E2390" s="199" t="str">
        <f>VLOOKUP(STOCKSANLUIS[[#This Row],[CODIGO]],FAMILIAS[],4,FALSE)</f>
        <v>DESCONOCIDO</v>
      </c>
      <c r="F2390" s="199"/>
      <c r="G2390" s="90" t="s">
        <v>19525</v>
      </c>
      <c r="H2390" s="199">
        <f>SUMIF(INGRESO_MERCADERIA[CODIGO],STOCKSANLUIS[[#This Row],[CODIGO]],INGRESO_MERCADERIA[INGRESO])</f>
        <v>1</v>
      </c>
      <c r="I2390" s="199">
        <f>SUMIF(SALIDA[CODIGO],STOCKSANLUIS[[#This Row],[CODIGO]],SALIDA[CANTIDAD])</f>
        <v>1</v>
      </c>
      <c r="J2390" s="199">
        <f>STOCKSANLUIS[[#This Row],[STOCK ALM1]]-STOCKSANLUIS[[#This Row],[SALIDA]]</f>
        <v>0</v>
      </c>
      <c r="K2390" s="199">
        <f>VLOOKUP(STOCKSANLUIS[[#This Row],[CODIGO]],CLASIFICACION[],6,FALSE)</f>
        <v>0</v>
      </c>
      <c r="L2390" s="199">
        <f>IFERROR(VLOOKUP(STOCKSANLUIS[[#This Row],[CODIGO]],STOCK_STARSOFT[],3,FALSE),0)</f>
        <v>0</v>
      </c>
      <c r="M2390" s="199" t="str">
        <f>IF(STOCKSANLUIS[[#This Row],[STOCK ACTUAL]]=STOCKSANLUIS[[#This Row],[STOCK_STARSOFT]],"SIN DIFERENCIA","DIFERENCIA")</f>
        <v>SIN DIFERENCIA</v>
      </c>
    </row>
  </sheetData>
  <conditionalFormatting sqref="K2:K2390">
    <cfRule type="containsText" dxfId="23" priority="4" operator="containsText" text="C">
      <formula>NOT(ISERROR(SEARCH("C",K2)))</formula>
    </cfRule>
    <cfRule type="containsText" dxfId="22" priority="5" operator="containsText" text="B">
      <formula>NOT(ISERROR(SEARCH("B",K2)))</formula>
    </cfRule>
    <cfRule type="containsText" dxfId="21" priority="6" operator="containsText" text="A">
      <formula>NOT(ISERROR(SEARCH("A",K2)))</formula>
    </cfRule>
    <cfRule type="containsText" dxfId="20" priority="7" operator="containsText" text="A">
      <formula>NOT(ISERROR(SEARCH("A",K2)))</formula>
    </cfRule>
  </conditionalFormatting>
  <conditionalFormatting sqref="M1:M1048576">
    <cfRule type="containsText" dxfId="19" priority="1" operator="containsText" text="SIN DIFERENCIA">
      <formula>NOT(ISERROR(SEARCH("SIN DIFERENCIA",M1)))</formula>
    </cfRule>
  </conditionalFormatting>
  <conditionalFormatting sqref="M2:M2390">
    <cfRule type="containsText" dxfId="18" priority="2" operator="containsText" text="DIFERENCIA">
      <formula>NOT(ISERROR(SEARCH("DIFERENCIA",M2)))</formula>
    </cfRule>
    <cfRule type="containsText" dxfId="17" priority="3" operator="containsText" text="ESTA OK">
      <formula>NOT(ISERROR(SEARCH("ESTA OK",M2)))</formula>
    </cfRule>
  </conditionalFormatting>
  <pageMargins left="0.19" right="0.21" top="0.16" bottom="0.24" header="0.19" footer="0.25"/>
  <pageSetup paperSize="9" fitToHeight="0" orientation="landscape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/>
  <dimension ref="A1:L5780"/>
  <sheetViews>
    <sheetView tabSelected="1" workbookViewId="0">
      <pane ySplit="1" topLeftCell="A4728" activePane="bottomLeft" state="frozen"/>
      <selection activeCell="B2085" sqref="B2085"/>
      <selection pane="bottomLeft" activeCell="C4750" sqref="C4750"/>
    </sheetView>
  </sheetViews>
  <sheetFormatPr baseColWidth="10" defaultRowHeight="15" x14ac:dyDescent="0.25"/>
  <cols>
    <col min="2" max="2" width="68.7109375" customWidth="1"/>
    <col min="3" max="3" width="11.42578125" customWidth="1"/>
    <col min="4" max="4" width="14.42578125" customWidth="1"/>
    <col min="5" max="5" width="14.42578125" hidden="1" customWidth="1"/>
    <col min="6" max="6" width="20.42578125" hidden="1" customWidth="1"/>
    <col min="7" max="7" width="17.5703125" bestFit="1" customWidth="1"/>
    <col min="8" max="8" width="14" customWidth="1"/>
    <col min="9" max="9" width="34.5703125" bestFit="1" customWidth="1"/>
    <col min="10" max="10" width="28" bestFit="1" customWidth="1"/>
    <col min="11" max="11" width="14.28515625" bestFit="1" customWidth="1"/>
    <col min="12" max="12" width="19.140625" customWidth="1"/>
  </cols>
  <sheetData>
    <row r="1" spans="1:12" ht="30" x14ac:dyDescent="0.25">
      <c r="A1" s="10" t="s">
        <v>1</v>
      </c>
      <c r="B1" s="10" t="s">
        <v>19294</v>
      </c>
      <c r="C1" s="10" t="s">
        <v>0</v>
      </c>
      <c r="D1" s="10" t="s">
        <v>3</v>
      </c>
      <c r="E1" s="10" t="s">
        <v>21756</v>
      </c>
      <c r="F1" s="10" t="s">
        <v>21757</v>
      </c>
      <c r="G1" s="10" t="s">
        <v>19329</v>
      </c>
      <c r="H1" s="10" t="s">
        <v>19523</v>
      </c>
      <c r="I1" s="10" t="s">
        <v>19315</v>
      </c>
      <c r="J1" s="10" t="s">
        <v>21482</v>
      </c>
      <c r="K1" s="10" t="s">
        <v>21506</v>
      </c>
      <c r="L1" s="49" t="s">
        <v>21507</v>
      </c>
    </row>
    <row r="2" spans="1:12" x14ac:dyDescent="0.25">
      <c r="A2" s="6" t="s">
        <v>3858</v>
      </c>
      <c r="B2" s="24" t="str">
        <f>VLOOKUP(SALIDA[[#This Row],[CODIGO]],STOCKSANLUIS[],2,FALSE)</f>
        <v>CORTINA DE AIRE DE 120 CM (48") - 220V/1PH/60HZ - STAR COLD - FM-1212Z/Y-MC</v>
      </c>
      <c r="C2" s="153">
        <v>45873</v>
      </c>
      <c r="D2">
        <v>1</v>
      </c>
      <c r="E2">
        <f>IF(VLOOKUP(SALIDA[[#This Row],[CODIGO]],STOCKSANLUIS[],6,FALSE)=0,"PRODUCTO SIN STOCK/UBICACIÓN",VLOOKUP(SALIDA[[#This Row],[CODIGO]],STOCKSANLUIS[],6,FALSE))</f>
        <v>1</v>
      </c>
      <c r="F2">
        <f>SALIDA[[#This Row],[CANTIDAD]]/SALIDA[[#This Row],[UND MEDIDA]]</f>
        <v>1</v>
      </c>
      <c r="G2" t="str">
        <f>VLOOKUP(SALIDA[[#This Row],[CODIGO]],FAMILIAS[],4,FALSE)</f>
        <v>STAR COLD</v>
      </c>
      <c r="H2" s="10" t="str">
        <f>IF(VLOOKUP(SALIDA[[#This Row],[CODIGO]],STOCKSANLUIS[],7,FALSE)=0,"PRODUCTO SIN STOCK/UBICACIÓN",VLOOKUP(SALIDA[[#This Row],[CODIGO]],STOCKSANLUIS[],7,FALSE))</f>
        <v>A</v>
      </c>
      <c r="I2" s="10"/>
      <c r="J2" t="str">
        <f>SALIDA[[#This Row],[CODIGO]]&amp;"       "&amp;SALIDA[[#This Row],[FAMILIA]]</f>
        <v>03288       STAR COLD</v>
      </c>
      <c r="K2">
        <f>VLOOKUP(SALIDA[[#This Row],[CODIGO]],STOCK_STARSOFT[],5,FALSE)</f>
        <v>46.302090999999997</v>
      </c>
      <c r="L2">
        <f>SALIDA[[#This Row],[CANTIDAD]]*SALIDA[[#This Row],[PRECIO UND]]</f>
        <v>46.302090999999997</v>
      </c>
    </row>
    <row r="3" spans="1:12" x14ac:dyDescent="0.25">
      <c r="A3" s="6" t="s">
        <v>3860</v>
      </c>
      <c r="B3" s="24" t="str">
        <f>VLOOKUP(SALIDA[[#This Row],[CODIGO]],STOCKSANLUIS[],2,FALSE)</f>
        <v>CORTINA DE AIRE DE 150 CM (60") - 220V/1PH/60HZ - STAR COLD - FM-1215Z/Y-MC</v>
      </c>
      <c r="C3" s="153">
        <v>45873</v>
      </c>
      <c r="D3">
        <v>1</v>
      </c>
      <c r="E3">
        <f>IF(VLOOKUP(SALIDA[[#This Row],[CODIGO]],STOCKSANLUIS[],6,FALSE)=0,"PRODUCTO SIN STOCK/UBICACIÓN",VLOOKUP(SALIDA[[#This Row],[CODIGO]],STOCKSANLUIS[],6,FALSE))</f>
        <v>1</v>
      </c>
      <c r="F3">
        <f>SALIDA[[#This Row],[CANTIDAD]]/SALIDA[[#This Row],[UND MEDIDA]]</f>
        <v>1</v>
      </c>
      <c r="G3" t="str">
        <f>VLOOKUP(SALIDA[[#This Row],[CODIGO]],FAMILIAS[],4,FALSE)</f>
        <v>STAR COLD</v>
      </c>
      <c r="H3" s="10" t="str">
        <f>IF(VLOOKUP(SALIDA[[#This Row],[CODIGO]],STOCKSANLUIS[],7,FALSE)=0,"PRODUCTO SIN STOCK/UBICACIÓN",VLOOKUP(SALIDA[[#This Row],[CODIGO]],STOCKSANLUIS[],7,FALSE))</f>
        <v>A</v>
      </c>
      <c r="I3" s="10"/>
      <c r="J3" t="str">
        <f>SALIDA[[#This Row],[CODIGO]]&amp;"       "&amp;SALIDA[[#This Row],[FAMILIA]]</f>
        <v>03289       STAR COLD</v>
      </c>
      <c r="K3">
        <f>VLOOKUP(SALIDA[[#This Row],[CODIGO]],STOCK_STARSOFT[],5,FALSE)</f>
        <v>55.603000000000002</v>
      </c>
      <c r="L3">
        <f>SALIDA[[#This Row],[CANTIDAD]]*SALIDA[[#This Row],[PRECIO UND]]</f>
        <v>55.603000000000002</v>
      </c>
    </row>
    <row r="4" spans="1:12" x14ac:dyDescent="0.25">
      <c r="A4" s="6" t="s">
        <v>2022</v>
      </c>
      <c r="B4" s="24" t="str">
        <f>VLOOKUP(SALIDA[[#This Row],[CODIGO]],STOCKSANLUIS[],2,FALSE)</f>
        <v>CONTROLADOR DE TEMPERATURA DIGITAL TC-900E POWER - VER.07 - 115/220 VAC - FULL GAUGE</v>
      </c>
      <c r="C4" s="153">
        <v>45873</v>
      </c>
      <c r="D4">
        <v>1</v>
      </c>
      <c r="E4">
        <f>IF(VLOOKUP(SALIDA[[#This Row],[CODIGO]],STOCKSANLUIS[],6,FALSE)=0,"PRODUCTO SIN STOCK/UBICACIÓN",VLOOKUP(SALIDA[[#This Row],[CODIGO]],STOCKSANLUIS[],6,FALSE))</f>
        <v>1</v>
      </c>
      <c r="F4">
        <f>SALIDA[[#This Row],[CANTIDAD]]/SALIDA[[#This Row],[UND MEDIDA]]</f>
        <v>1</v>
      </c>
      <c r="G4" t="str">
        <f>VLOOKUP(SALIDA[[#This Row],[CODIGO]],FAMILIAS[],4,FALSE)</f>
        <v>FULL GAUGE</v>
      </c>
      <c r="H4" s="10" t="str">
        <f>IF(VLOOKUP(SALIDA[[#This Row],[CODIGO]],STOCKSANLUIS[],7,FALSE)=0,"PRODUCTO SIN STOCK/UBICACIÓN",VLOOKUP(SALIDA[[#This Row],[CODIGO]],STOCKSANLUIS[],7,FALSE))</f>
        <v>C</v>
      </c>
      <c r="I4" s="10"/>
      <c r="J4" t="str">
        <f>SALIDA[[#This Row],[CODIGO]]&amp;"       "&amp;SALIDA[[#This Row],[FAMILIA]]</f>
        <v>01785       FULL GAUGE</v>
      </c>
      <c r="K4">
        <f>VLOOKUP(SALIDA[[#This Row],[CODIGO]],STOCK_STARSOFT[],5,FALSE)</f>
        <v>18.272079000000002</v>
      </c>
      <c r="L4">
        <f>SALIDA[[#This Row],[CANTIDAD]]*SALIDA[[#This Row],[PRECIO UND]]</f>
        <v>18.272079000000002</v>
      </c>
    </row>
    <row r="5" spans="1:12" x14ac:dyDescent="0.25">
      <c r="A5" s="6" t="s">
        <v>2466</v>
      </c>
      <c r="B5" s="24" t="str">
        <f>VLOOKUP(SALIDA[[#This Row],[CODIGO]],STOCKSANLUIS[],2,FALSE)</f>
        <v>LIMPIADOR PARA EVAPORADOR - EVAP POWR-C - 1GALON - NU CALGON</v>
      </c>
      <c r="C5" s="153">
        <v>45873</v>
      </c>
      <c r="D5">
        <v>1</v>
      </c>
      <c r="E5">
        <f>IF(VLOOKUP(SALIDA[[#This Row],[CODIGO]],STOCKSANLUIS[],6,FALSE)=0,"PRODUCTO SIN STOCK/UBICACIÓN",VLOOKUP(SALIDA[[#This Row],[CODIGO]],STOCKSANLUIS[],6,FALSE))</f>
        <v>1</v>
      </c>
      <c r="F5">
        <f>SALIDA[[#This Row],[CANTIDAD]]/SALIDA[[#This Row],[UND MEDIDA]]</f>
        <v>1</v>
      </c>
      <c r="G5" t="str">
        <f>VLOOKUP(SALIDA[[#This Row],[CODIGO]],FAMILIAS[],4,FALSE)</f>
        <v>NU CALGON</v>
      </c>
      <c r="H5" s="10" t="str">
        <f>IF(VLOOKUP(SALIDA[[#This Row],[CODIGO]],STOCKSANLUIS[],7,FALSE)=0,"PRODUCTO SIN STOCK/UBICACIÓN",VLOOKUP(SALIDA[[#This Row],[CODIGO]],STOCKSANLUIS[],7,FALSE))</f>
        <v>C</v>
      </c>
      <c r="I5" s="10"/>
      <c r="J5" t="str">
        <f>SALIDA[[#This Row],[CODIGO]]&amp;"       "&amp;SALIDA[[#This Row],[FAMILIA]]</f>
        <v>02030       NU CALGON</v>
      </c>
      <c r="K5">
        <f>VLOOKUP(SALIDA[[#This Row],[CODIGO]],STOCK_STARSOFT[],5,FALSE)</f>
        <v>10.536965</v>
      </c>
      <c r="L5">
        <f>SALIDA[[#This Row],[CANTIDAD]]*SALIDA[[#This Row],[PRECIO UND]]</f>
        <v>10.536965</v>
      </c>
    </row>
    <row r="6" spans="1:12" x14ac:dyDescent="0.25">
      <c r="A6" s="6" t="s">
        <v>3678</v>
      </c>
      <c r="B6" s="24" t="str">
        <f>VLOOKUP(SALIDA[[#This Row],[CODIGO]],STOCKSANLUIS[],2,FALSE)</f>
        <v>RESISTENCIA SILICONADA POTENCIA CONSTANTE TECNOLATINA - TPC-M - 40W/M - 220V</v>
      </c>
      <c r="C6" s="153">
        <v>45873</v>
      </c>
      <c r="D6">
        <v>60</v>
      </c>
      <c r="E6">
        <f>IF(VLOOKUP(SALIDA[[#This Row],[CODIGO]],STOCKSANLUIS[],6,FALSE)=0,"PRODUCTO SIN STOCK/UBICACIÓN",VLOOKUP(SALIDA[[#This Row],[CODIGO]],STOCKSANLUIS[],6,FALSE))</f>
        <v>100</v>
      </c>
      <c r="F6">
        <f>SALIDA[[#This Row],[CANTIDAD]]/SALIDA[[#This Row],[UND MEDIDA]]</f>
        <v>0.6</v>
      </c>
      <c r="G6" t="str">
        <f>VLOOKUP(SALIDA[[#This Row],[CODIGO]],FAMILIAS[],4,FALSE)</f>
        <v>TECNOLATINA</v>
      </c>
      <c r="H6" s="10" t="str">
        <f>IF(VLOOKUP(SALIDA[[#This Row],[CODIGO]],STOCKSANLUIS[],7,FALSE)=0,"PRODUCTO SIN STOCK/UBICACIÓN",VLOOKUP(SALIDA[[#This Row],[CODIGO]],STOCKSANLUIS[],7,FALSE))</f>
        <v>C</v>
      </c>
      <c r="I6" s="10"/>
      <c r="J6" t="str">
        <f>SALIDA[[#This Row],[CODIGO]]&amp;"       "&amp;SALIDA[[#This Row],[FAMILIA]]</f>
        <v>03059       TECNOLATINA</v>
      </c>
      <c r="K6">
        <f>VLOOKUP(SALIDA[[#This Row],[CODIGO]],STOCK_STARSOFT[],5,FALSE)</f>
        <v>1.9391890000000001</v>
      </c>
      <c r="L6">
        <f>SALIDA[[#This Row],[CANTIDAD]]*SALIDA[[#This Row],[PRECIO UND]]</f>
        <v>116.35134000000001</v>
      </c>
    </row>
    <row r="7" spans="1:12" x14ac:dyDescent="0.25">
      <c r="A7" s="6" t="s">
        <v>19298</v>
      </c>
      <c r="B7" s="24" t="str">
        <f>VLOOKUP(SALIDA[[#This Row],[CODIGO]],STOCKSANLUIS[],2,FALSE)</f>
        <v>CINTA DE ALUMINIO DE 2" X 54.6 YDS (50MM X 50M) - QTA-250E - EVERFROST - HIGH QUALITY</v>
      </c>
      <c r="C7" s="153">
        <v>45873</v>
      </c>
      <c r="D7">
        <v>4</v>
      </c>
      <c r="E7">
        <f>IF(VLOOKUP(SALIDA[[#This Row],[CODIGO]],STOCKSANLUIS[],6,FALSE)=0,"PRODUCTO SIN STOCK/UBICACIÓN",VLOOKUP(SALIDA[[#This Row],[CODIGO]],STOCKSANLUIS[],6,FALSE))</f>
        <v>1</v>
      </c>
      <c r="F7">
        <f>SALIDA[[#This Row],[CANTIDAD]]/SALIDA[[#This Row],[UND MEDIDA]]</f>
        <v>4</v>
      </c>
      <c r="G7" t="str">
        <f>VLOOKUP(SALIDA[[#This Row],[CODIGO]],FAMILIAS[],4,FALSE)</f>
        <v>EVERFROST</v>
      </c>
      <c r="H7" s="10" t="str">
        <f>IF(VLOOKUP(SALIDA[[#This Row],[CODIGO]],STOCKSANLUIS[],7,FALSE)=0,"PRODUCTO SIN STOCK/UBICACIÓN",VLOOKUP(SALIDA[[#This Row],[CODIGO]],STOCKSANLUIS[],7,FALSE))</f>
        <v>C</v>
      </c>
      <c r="I7" s="10"/>
      <c r="J7" t="str">
        <f>SALIDA[[#This Row],[CODIGO]]&amp;"       "&amp;SALIDA[[#This Row],[FAMILIA]]</f>
        <v>03488       EVERFROST</v>
      </c>
      <c r="K7">
        <f>VLOOKUP(SALIDA[[#This Row],[CODIGO]],STOCK_STARSOFT[],5,FALSE)</f>
        <v>1.7111369999999999</v>
      </c>
      <c r="L7">
        <f>SALIDA[[#This Row],[CANTIDAD]]*SALIDA[[#This Row],[PRECIO UND]]</f>
        <v>6.8445479999999996</v>
      </c>
    </row>
    <row r="8" spans="1:12" x14ac:dyDescent="0.25">
      <c r="A8" s="6" t="s">
        <v>259</v>
      </c>
      <c r="B8" s="24" t="str">
        <f>VLOOKUP(SALIDA[[#This Row],[CODIGO]],STOCKSANLUIS[],2,FALSE)</f>
        <v>PLATINA KLEERSTRIP MAX BULLET HTP SILVER 2  PLOMO (60 CM)- 477600</v>
      </c>
      <c r="C8" s="153">
        <v>45873</v>
      </c>
      <c r="D8">
        <v>20</v>
      </c>
      <c r="E8">
        <f>IF(VLOOKUP(SALIDA[[#This Row],[CODIGO]],STOCKSANLUIS[],6,FALSE)=0,"PRODUCTO SIN STOCK/UBICACIÓN",VLOOKUP(SALIDA[[#This Row],[CODIGO]],STOCKSANLUIS[],6,FALSE))</f>
        <v>1</v>
      </c>
      <c r="F8">
        <f>SALIDA[[#This Row],[CANTIDAD]]/SALIDA[[#This Row],[UND MEDIDA]]</f>
        <v>20</v>
      </c>
      <c r="G8" t="str">
        <f>VLOOKUP(SALIDA[[#This Row],[CODIGO]],FAMILIAS[],4,FALSE)</f>
        <v>ES ROBBINS</v>
      </c>
      <c r="H8" s="10" t="str">
        <f>IF(VLOOKUP(SALIDA[[#This Row],[CODIGO]],STOCKSANLUIS[],7,FALSE)=0,"PRODUCTO SIN STOCK/UBICACIÓN",VLOOKUP(SALIDA[[#This Row],[CODIGO]],STOCKSANLUIS[],7,FALSE))</f>
        <v>C</v>
      </c>
      <c r="I8" s="10"/>
      <c r="J8" t="str">
        <f>SALIDA[[#This Row],[CODIGO]]&amp;"       "&amp;SALIDA[[#This Row],[FAMILIA]]</f>
        <v>00186       ES ROBBINS</v>
      </c>
      <c r="K8">
        <f>VLOOKUP(SALIDA[[#This Row],[CODIGO]],STOCK_STARSOFT[],5,FALSE)</f>
        <v>4.3959429999999999</v>
      </c>
      <c r="L8">
        <f>SALIDA[[#This Row],[CANTIDAD]]*SALIDA[[#This Row],[PRECIO UND]]</f>
        <v>87.918859999999995</v>
      </c>
    </row>
    <row r="9" spans="1:12" x14ac:dyDescent="0.25">
      <c r="A9" s="6" t="s">
        <v>2539</v>
      </c>
      <c r="B9" s="24" t="str">
        <f>VLOOKUP(SALIDA[[#This Row],[CODIGO]],STOCKSANLUIS[],2,FALSE)</f>
        <v>CONTROLADOR DE TEMPERATURA DIGITAL MT-543EW PLUS DE 4 ETAPAS C/ALARMA - VER.06 - 115/220 VAC - FULL GAUGE - WHITE</v>
      </c>
      <c r="C9" s="153">
        <v>45873</v>
      </c>
      <c r="D9">
        <v>1</v>
      </c>
      <c r="E9">
        <f>IF(VLOOKUP(SALIDA[[#This Row],[CODIGO]],STOCKSANLUIS[],6,FALSE)=0,"PRODUCTO SIN STOCK/UBICACIÓN",VLOOKUP(SALIDA[[#This Row],[CODIGO]],STOCKSANLUIS[],6,FALSE))</f>
        <v>1</v>
      </c>
      <c r="F9">
        <f>SALIDA[[#This Row],[CANTIDAD]]/SALIDA[[#This Row],[UND MEDIDA]]</f>
        <v>1</v>
      </c>
      <c r="G9" t="str">
        <f>VLOOKUP(SALIDA[[#This Row],[CODIGO]],FAMILIAS[],4,FALSE)</f>
        <v>FULL GAUGE</v>
      </c>
      <c r="H9" s="10" t="str">
        <f>IF(VLOOKUP(SALIDA[[#This Row],[CODIGO]],STOCKSANLUIS[],7,FALSE)=0,"PRODUCTO SIN STOCK/UBICACIÓN",VLOOKUP(SALIDA[[#This Row],[CODIGO]],STOCKSANLUIS[],7,FALSE))</f>
        <v>A</v>
      </c>
      <c r="I9" s="10"/>
      <c r="J9" t="str">
        <f>SALIDA[[#This Row],[CODIGO]]&amp;"       "&amp;SALIDA[[#This Row],[FAMILIA]]</f>
        <v>02081       FULL GAUGE</v>
      </c>
      <c r="K9">
        <f>VLOOKUP(SALIDA[[#This Row],[CODIGO]],STOCK_STARSOFT[],5,FALSE)</f>
        <v>33.869329</v>
      </c>
      <c r="L9">
        <f>SALIDA[[#This Row],[CANTIDAD]]*SALIDA[[#This Row],[PRECIO UND]]</f>
        <v>33.869329</v>
      </c>
    </row>
    <row r="10" spans="1:12" x14ac:dyDescent="0.25">
      <c r="A10" s="6" t="s">
        <v>3343</v>
      </c>
      <c r="B10" s="24" t="str">
        <f>VLOOKUP(SALIDA[[#This Row],[CODIGO]],STOCKSANLUIS[],2,FALSE)</f>
        <v>GAS REFRIGERANTE R410A -11.30KG ICELOONG</v>
      </c>
      <c r="C10" s="153">
        <v>45873</v>
      </c>
      <c r="D10">
        <v>3</v>
      </c>
      <c r="E10">
        <f>IF(VLOOKUP(SALIDA[[#This Row],[CODIGO]],STOCKSANLUIS[],6,FALSE)=0,"PRODUCTO SIN STOCK/UBICACIÓN",VLOOKUP(SALIDA[[#This Row],[CODIGO]],STOCKSANLUIS[],6,FALSE))</f>
        <v>1</v>
      </c>
      <c r="F10">
        <f>SALIDA[[#This Row],[CANTIDAD]]/SALIDA[[#This Row],[UND MEDIDA]]</f>
        <v>3</v>
      </c>
      <c r="G10" t="str">
        <f>VLOOKUP(SALIDA[[#This Row],[CODIGO]],FAMILIAS[],4,FALSE)</f>
        <v>ZHEJIANG YONGHE</v>
      </c>
      <c r="H10" s="10" t="str">
        <f>IF(VLOOKUP(SALIDA[[#This Row],[CODIGO]],STOCKSANLUIS[],7,FALSE)=0,"PRODUCTO SIN STOCK/UBICACIÓN",VLOOKUP(SALIDA[[#This Row],[CODIGO]],STOCKSANLUIS[],7,FALSE))</f>
        <v>C</v>
      </c>
      <c r="I10" s="10"/>
      <c r="J10" t="str">
        <f>SALIDA[[#This Row],[CODIGO]]&amp;"       "&amp;SALIDA[[#This Row],[FAMILIA]]</f>
        <v>02753       ZHEJIANG YONGHE</v>
      </c>
      <c r="K10">
        <f>VLOOKUP(SALIDA[[#This Row],[CODIGO]],STOCK_STARSOFT[],5,FALSE)</f>
        <v>88.873082999999994</v>
      </c>
      <c r="L10">
        <f>SALIDA[[#This Row],[CANTIDAD]]*SALIDA[[#This Row],[PRECIO UND]]</f>
        <v>266.61924899999997</v>
      </c>
    </row>
    <row r="11" spans="1:12" x14ac:dyDescent="0.25">
      <c r="A11" s="6" t="s">
        <v>2466</v>
      </c>
      <c r="B11" s="24" t="str">
        <f>VLOOKUP(SALIDA[[#This Row],[CODIGO]],STOCKSANLUIS[],2,FALSE)</f>
        <v>LIMPIADOR PARA EVAPORADOR - EVAP POWR-C - 1GALON - NU CALGON</v>
      </c>
      <c r="C11" s="153">
        <v>45874</v>
      </c>
      <c r="D11">
        <v>1</v>
      </c>
      <c r="E11">
        <f>IF(VLOOKUP(SALIDA[[#This Row],[CODIGO]],STOCKSANLUIS[],6,FALSE)=0,"PRODUCTO SIN STOCK/UBICACIÓN",VLOOKUP(SALIDA[[#This Row],[CODIGO]],STOCKSANLUIS[],6,FALSE))</f>
        <v>1</v>
      </c>
      <c r="F11">
        <f>SALIDA[[#This Row],[CANTIDAD]]/SALIDA[[#This Row],[UND MEDIDA]]</f>
        <v>1</v>
      </c>
      <c r="G11" t="str">
        <f>VLOOKUP(SALIDA[[#This Row],[CODIGO]],FAMILIAS[],4,FALSE)</f>
        <v>NU CALGON</v>
      </c>
      <c r="H11" s="10" t="str">
        <f>IF(VLOOKUP(SALIDA[[#This Row],[CODIGO]],STOCKSANLUIS[],7,FALSE)=0,"PRODUCTO SIN STOCK/UBICACIÓN",VLOOKUP(SALIDA[[#This Row],[CODIGO]],STOCKSANLUIS[],7,FALSE))</f>
        <v>C</v>
      </c>
      <c r="I11" s="10"/>
      <c r="J11" t="str">
        <f>SALIDA[[#This Row],[CODIGO]]&amp;"       "&amp;SALIDA[[#This Row],[FAMILIA]]</f>
        <v>02030       NU CALGON</v>
      </c>
      <c r="K11">
        <f>VLOOKUP(SALIDA[[#This Row],[CODIGO]],STOCK_STARSOFT[],5,FALSE)</f>
        <v>10.536965</v>
      </c>
      <c r="L11">
        <f>SALIDA[[#This Row],[CANTIDAD]]*SALIDA[[#This Row],[PRECIO UND]]</f>
        <v>10.536965</v>
      </c>
    </row>
    <row r="12" spans="1:12" x14ac:dyDescent="0.25">
      <c r="A12" s="6" t="s">
        <v>2571</v>
      </c>
      <c r="B12" s="24" t="str">
        <f>VLOOKUP(SALIDA[[#This Row],[CODIGO]],STOCKSANLUIS[],2,FALSE)</f>
        <v xml:space="preserve">BOMBA DE CONDENSADO SAUERMANN SI 1805-220V  TANQUE BAJO    </v>
      </c>
      <c r="C12" s="153">
        <v>45874</v>
      </c>
      <c r="D12">
        <v>1</v>
      </c>
      <c r="E12">
        <f>IF(VLOOKUP(SALIDA[[#This Row],[CODIGO]],STOCKSANLUIS[],6,FALSE)=0,"PRODUCTO SIN STOCK/UBICACIÓN",VLOOKUP(SALIDA[[#This Row],[CODIGO]],STOCKSANLUIS[],6,FALSE))</f>
        <v>1</v>
      </c>
      <c r="F12">
        <f>SALIDA[[#This Row],[CANTIDAD]]/SALIDA[[#This Row],[UND MEDIDA]]</f>
        <v>1</v>
      </c>
      <c r="G12" t="str">
        <f>VLOOKUP(SALIDA[[#This Row],[CODIGO]],FAMILIAS[],4,FALSE)</f>
        <v>SAUERMANN</v>
      </c>
      <c r="H12" s="10" t="str">
        <f>IF(VLOOKUP(SALIDA[[#This Row],[CODIGO]],STOCKSANLUIS[],7,FALSE)=0,"PRODUCTO SIN STOCK/UBICACIÓN",VLOOKUP(SALIDA[[#This Row],[CODIGO]],STOCKSANLUIS[],7,FALSE))</f>
        <v>C</v>
      </c>
      <c r="I12" s="10"/>
      <c r="J12" t="str">
        <f>SALIDA[[#This Row],[CODIGO]]&amp;"       "&amp;SALIDA[[#This Row],[FAMILIA]]</f>
        <v>02109       SAUERMANN</v>
      </c>
      <c r="K12">
        <f>VLOOKUP(SALIDA[[#This Row],[CODIGO]],STOCK_STARSOFT[],5,FALSE)</f>
        <v>45.054600999999998</v>
      </c>
      <c r="L12">
        <f>SALIDA[[#This Row],[CANTIDAD]]*SALIDA[[#This Row],[PRECIO UND]]</f>
        <v>45.054600999999998</v>
      </c>
    </row>
    <row r="13" spans="1:12" x14ac:dyDescent="0.25">
      <c r="A13" s="6" t="s">
        <v>487</v>
      </c>
      <c r="B13" s="24" t="str">
        <f>VLOOKUP(SALIDA[[#This Row],[CODIGO]],STOCKSANLUIS[],2,FALSE)</f>
        <v>SOLDADURA DE PLATA HARRIS AL 5%</v>
      </c>
      <c r="C13" s="153">
        <v>45874</v>
      </c>
      <c r="D13">
        <v>28</v>
      </c>
      <c r="E13">
        <f>IF(VLOOKUP(SALIDA[[#This Row],[CODIGO]],STOCKSANLUIS[],6,FALSE)=0,"PRODUCTO SIN STOCK/UBICACIÓN",VLOOKUP(SALIDA[[#This Row],[CODIGO]],STOCKSANLUIS[],6,FALSE))</f>
        <v>1</v>
      </c>
      <c r="F13">
        <f>SALIDA[[#This Row],[CANTIDAD]]/SALIDA[[#This Row],[UND MEDIDA]]</f>
        <v>28</v>
      </c>
      <c r="G13" t="str">
        <f>VLOOKUP(SALIDA[[#This Row],[CODIGO]],FAMILIAS[],4,FALSE)</f>
        <v>HARRIS</v>
      </c>
      <c r="H13" s="10" t="str">
        <f>IF(VLOOKUP(SALIDA[[#This Row],[CODIGO]],STOCKSANLUIS[],7,FALSE)=0,"PRODUCTO SIN STOCK/UBICACIÓN",VLOOKUP(SALIDA[[#This Row],[CODIGO]],STOCKSANLUIS[],7,FALSE))</f>
        <v>C</v>
      </c>
      <c r="I13" s="10"/>
      <c r="J13" t="str">
        <f>SALIDA[[#This Row],[CODIGO]]&amp;"       "&amp;SALIDA[[#This Row],[FAMILIA]]</f>
        <v>00406       HARRIS</v>
      </c>
      <c r="K13">
        <f>VLOOKUP(SALIDA[[#This Row],[CODIGO]],STOCK_STARSOFT[],5,FALSE)</f>
        <v>2.7172480000000001</v>
      </c>
      <c r="L13">
        <f>SALIDA[[#This Row],[CANTIDAD]]*SALIDA[[#This Row],[PRECIO UND]]</f>
        <v>76.082943999999998</v>
      </c>
    </row>
    <row r="14" spans="1:12" x14ac:dyDescent="0.25">
      <c r="A14" s="6" t="s">
        <v>3678</v>
      </c>
      <c r="B14" s="24" t="str">
        <f>VLOOKUP(SALIDA[[#This Row],[CODIGO]],STOCKSANLUIS[],2,FALSE)</f>
        <v>RESISTENCIA SILICONADA POTENCIA CONSTANTE TECNOLATINA - TPC-M - 40W/M - 220V</v>
      </c>
      <c r="C14" s="153">
        <v>45874</v>
      </c>
      <c r="D14">
        <v>20</v>
      </c>
      <c r="E14">
        <f>IF(VLOOKUP(SALIDA[[#This Row],[CODIGO]],STOCKSANLUIS[],6,FALSE)=0,"PRODUCTO SIN STOCK/UBICACIÓN",VLOOKUP(SALIDA[[#This Row],[CODIGO]],STOCKSANLUIS[],6,FALSE))</f>
        <v>100</v>
      </c>
      <c r="F14">
        <f>SALIDA[[#This Row],[CANTIDAD]]/SALIDA[[#This Row],[UND MEDIDA]]</f>
        <v>0.2</v>
      </c>
      <c r="G14" t="str">
        <f>VLOOKUP(SALIDA[[#This Row],[CODIGO]],FAMILIAS[],4,FALSE)</f>
        <v>TECNOLATINA</v>
      </c>
      <c r="H14" s="10" t="str">
        <f>IF(VLOOKUP(SALIDA[[#This Row],[CODIGO]],STOCKSANLUIS[],7,FALSE)=0,"PRODUCTO SIN STOCK/UBICACIÓN",VLOOKUP(SALIDA[[#This Row],[CODIGO]],STOCKSANLUIS[],7,FALSE))</f>
        <v>C</v>
      </c>
      <c r="I14" s="10"/>
      <c r="J14" t="str">
        <f>SALIDA[[#This Row],[CODIGO]]&amp;"       "&amp;SALIDA[[#This Row],[FAMILIA]]</f>
        <v>03059       TECNOLATINA</v>
      </c>
      <c r="K14">
        <f>VLOOKUP(SALIDA[[#This Row],[CODIGO]],STOCK_STARSOFT[],5,FALSE)</f>
        <v>1.9391890000000001</v>
      </c>
      <c r="L14">
        <f>SALIDA[[#This Row],[CANTIDAD]]*SALIDA[[#This Row],[PRECIO UND]]</f>
        <v>38.78378</v>
      </c>
    </row>
    <row r="15" spans="1:12" x14ac:dyDescent="0.25">
      <c r="A15" s="6" t="s">
        <v>1193</v>
      </c>
      <c r="B15" s="24" t="str">
        <f>VLOOKUP(SALIDA[[#This Row],[CODIGO]],STOCKSANLUIS[],2,FALSE)</f>
        <v>CONTROLADOR DE TEMPERATURA DIGITAL FULL GAUGE TC-960 RIL LOG  12/24V</v>
      </c>
      <c r="C15" s="153">
        <v>45874</v>
      </c>
      <c r="D15">
        <v>1</v>
      </c>
      <c r="E15">
        <f>IF(VLOOKUP(SALIDA[[#This Row],[CODIGO]],STOCKSANLUIS[],6,FALSE)=0,"PRODUCTO SIN STOCK/UBICACIÓN",VLOOKUP(SALIDA[[#This Row],[CODIGO]],STOCKSANLUIS[],6,FALSE))</f>
        <v>1</v>
      </c>
      <c r="F15">
        <f>SALIDA[[#This Row],[CANTIDAD]]/SALIDA[[#This Row],[UND MEDIDA]]</f>
        <v>1</v>
      </c>
      <c r="G15" t="str">
        <f>VLOOKUP(SALIDA[[#This Row],[CODIGO]],FAMILIAS[],4,FALSE)</f>
        <v>FULL GAUGE</v>
      </c>
      <c r="H15" s="10" t="str">
        <f>IF(VLOOKUP(SALIDA[[#This Row],[CODIGO]],STOCKSANLUIS[],7,FALSE)=0,"PRODUCTO SIN STOCK/UBICACIÓN",VLOOKUP(SALIDA[[#This Row],[CODIGO]],STOCKSANLUIS[],7,FALSE))</f>
        <v>A</v>
      </c>
      <c r="I15" s="10"/>
      <c r="J15" t="str">
        <f>SALIDA[[#This Row],[CODIGO]]&amp;"       "&amp;SALIDA[[#This Row],[FAMILIA]]</f>
        <v>01273       FULL GAUGE</v>
      </c>
      <c r="K15">
        <f>VLOOKUP(SALIDA[[#This Row],[CODIGO]],STOCK_STARSOFT[],5,FALSE)</f>
        <v>48.890441000000003</v>
      </c>
      <c r="L15">
        <f>SALIDA[[#This Row],[CANTIDAD]]*SALIDA[[#This Row],[PRECIO UND]]</f>
        <v>48.890441000000003</v>
      </c>
    </row>
    <row r="16" spans="1:12" x14ac:dyDescent="0.25">
      <c r="A16" s="6" t="s">
        <v>2122</v>
      </c>
      <c r="B16" s="24" t="str">
        <f>VLOOKUP(SALIDA[[#This Row],[CODIGO]],STOCKSANLUIS[],2,FALSE)</f>
        <v>SENSOR DE TEMPERATURA NTC - SB-41 - 2M - FULL GAUGE</v>
      </c>
      <c r="C16" s="153">
        <v>45874</v>
      </c>
      <c r="D16">
        <v>2</v>
      </c>
      <c r="E16">
        <f>IF(VLOOKUP(SALIDA[[#This Row],[CODIGO]],STOCKSANLUIS[],6,FALSE)=0,"PRODUCTO SIN STOCK/UBICACIÓN",VLOOKUP(SALIDA[[#This Row],[CODIGO]],STOCKSANLUIS[],6,FALSE))</f>
        <v>1</v>
      </c>
      <c r="F16">
        <f>SALIDA[[#This Row],[CANTIDAD]]/SALIDA[[#This Row],[UND MEDIDA]]</f>
        <v>2</v>
      </c>
      <c r="G16" t="str">
        <f>VLOOKUP(SALIDA[[#This Row],[CODIGO]],FAMILIAS[],4,FALSE)</f>
        <v>FULL GAUGE</v>
      </c>
      <c r="H16" s="10" t="str">
        <f>IF(VLOOKUP(SALIDA[[#This Row],[CODIGO]],STOCKSANLUIS[],7,FALSE)=0,"PRODUCTO SIN STOCK/UBICACIÓN",VLOOKUP(SALIDA[[#This Row],[CODIGO]],STOCKSANLUIS[],7,FALSE))</f>
        <v>C</v>
      </c>
      <c r="I16" s="10"/>
      <c r="J16" t="str">
        <f>SALIDA[[#This Row],[CODIGO]]&amp;"       "&amp;SALIDA[[#This Row],[FAMILIA]]</f>
        <v>01842       FULL GAUGE</v>
      </c>
      <c r="K16">
        <f>VLOOKUP(SALIDA[[#This Row],[CODIGO]],STOCK_STARSOFT[],5,FALSE)</f>
        <v>1.6897530000000001</v>
      </c>
      <c r="L16">
        <f>SALIDA[[#This Row],[CANTIDAD]]*SALIDA[[#This Row],[PRECIO UND]]</f>
        <v>3.3795060000000001</v>
      </c>
    </row>
    <row r="17" spans="1:12" x14ac:dyDescent="0.25">
      <c r="A17" s="6" t="s">
        <v>931</v>
      </c>
      <c r="B17" s="24" t="str">
        <f>VLOOKUP(SALIDA[[#This Row],[CODIGO]],STOCKSANLUIS[],2,FALSE)</f>
        <v>ACEITE POLIOLESTER POE 32 - 1 GALON - BVA</v>
      </c>
      <c r="C17" s="153">
        <v>45874</v>
      </c>
      <c r="D17">
        <v>10</v>
      </c>
      <c r="E17">
        <f>IF(VLOOKUP(SALIDA[[#This Row],[CODIGO]],STOCKSANLUIS[],6,FALSE)=0,"PRODUCTO SIN STOCK/UBICACIÓN",VLOOKUP(SALIDA[[#This Row],[CODIGO]],STOCKSANLUIS[],6,FALSE))</f>
        <v>1</v>
      </c>
      <c r="F17">
        <f>SALIDA[[#This Row],[CANTIDAD]]/SALIDA[[#This Row],[UND MEDIDA]]</f>
        <v>10</v>
      </c>
      <c r="G17" t="str">
        <f>VLOOKUP(SALIDA[[#This Row],[CODIGO]],FAMILIAS[],4,FALSE)</f>
        <v>BVA</v>
      </c>
      <c r="H17" s="10" t="str">
        <f>IF(VLOOKUP(SALIDA[[#This Row],[CODIGO]],STOCKSANLUIS[],7,FALSE)=0,"PRODUCTO SIN STOCK/UBICACIÓN",VLOOKUP(SALIDA[[#This Row],[CODIGO]],STOCKSANLUIS[],7,FALSE))</f>
        <v>C</v>
      </c>
      <c r="I17" s="10" t="s">
        <v>19536</v>
      </c>
      <c r="J17" t="str">
        <f>SALIDA[[#This Row],[CODIGO]]&amp;"       "&amp;SALIDA[[#This Row],[FAMILIA]]</f>
        <v>00987       BVA</v>
      </c>
      <c r="K17">
        <f>VLOOKUP(SALIDA[[#This Row],[CODIGO]],STOCK_STARSOFT[],5,FALSE)</f>
        <v>47.466326000000002</v>
      </c>
      <c r="L17">
        <f>SALIDA[[#This Row],[CANTIDAD]]*SALIDA[[#This Row],[PRECIO UND]]</f>
        <v>474.66326000000004</v>
      </c>
    </row>
    <row r="18" spans="1:12" x14ac:dyDescent="0.25">
      <c r="A18" s="6" t="s">
        <v>713</v>
      </c>
      <c r="B18" s="24" t="str">
        <f>VLOOKUP(SALIDA[[#This Row],[CODIGO]],STOCKSANLUIS[],2,FALSE)</f>
        <v>CINTA ADHESIVA FOAM QTF-230 - 1/8" X 2" X 30´ - QUALITY</v>
      </c>
      <c r="C18" s="153">
        <v>45874</v>
      </c>
      <c r="D18">
        <v>6</v>
      </c>
      <c r="E18">
        <f>IF(VLOOKUP(SALIDA[[#This Row],[CODIGO]],STOCKSANLUIS[],6,FALSE)=0,"PRODUCTO SIN STOCK/UBICACIÓN",VLOOKUP(SALIDA[[#This Row],[CODIGO]],STOCKSANLUIS[],6,FALSE))</f>
        <v>1</v>
      </c>
      <c r="F18">
        <f>SALIDA[[#This Row],[CANTIDAD]]/SALIDA[[#This Row],[UND MEDIDA]]</f>
        <v>6</v>
      </c>
      <c r="G18" t="str">
        <f>VLOOKUP(SALIDA[[#This Row],[CODIGO]],FAMILIAS[],4,FALSE)</f>
        <v>QUALITY</v>
      </c>
      <c r="H18" s="10" t="str">
        <f>IF(VLOOKUP(SALIDA[[#This Row],[CODIGO]],STOCKSANLUIS[],7,FALSE)=0,"PRODUCTO SIN STOCK/UBICACIÓN",VLOOKUP(SALIDA[[#This Row],[CODIGO]],STOCKSANLUIS[],7,FALSE))</f>
        <v>A</v>
      </c>
      <c r="I18" s="10" t="s">
        <v>19536</v>
      </c>
      <c r="J18" t="str">
        <f>SALIDA[[#This Row],[CODIGO]]&amp;"       "&amp;SALIDA[[#This Row],[FAMILIA]]</f>
        <v>00787       QUALITY</v>
      </c>
      <c r="K18">
        <f>VLOOKUP(SALIDA[[#This Row],[CODIGO]],STOCK_STARSOFT[],5,FALSE)</f>
        <v>2.9479109999999999</v>
      </c>
      <c r="L18">
        <f>SALIDA[[#This Row],[CANTIDAD]]*SALIDA[[#This Row],[PRECIO UND]]</f>
        <v>17.687466000000001</v>
      </c>
    </row>
    <row r="19" spans="1:12" x14ac:dyDescent="0.25">
      <c r="A19" s="6" t="s">
        <v>2490</v>
      </c>
      <c r="B19" s="24" t="str">
        <f>VLOOKUP(SALIDA[[#This Row],[CODIGO]],STOCKSANLUIS[],2,FALSE)</f>
        <v>LIMPIADOR PARA CONDENSADOR - NU-BRITE - 1GALON - NU CALGON</v>
      </c>
      <c r="C19" s="153">
        <v>45874</v>
      </c>
      <c r="D19">
        <v>3</v>
      </c>
      <c r="E19">
        <f>IF(VLOOKUP(SALIDA[[#This Row],[CODIGO]],STOCKSANLUIS[],6,FALSE)=0,"PRODUCTO SIN STOCK/UBICACIÓN",VLOOKUP(SALIDA[[#This Row],[CODIGO]],STOCKSANLUIS[],6,FALSE))</f>
        <v>1</v>
      </c>
      <c r="F19">
        <f>SALIDA[[#This Row],[CANTIDAD]]/SALIDA[[#This Row],[UND MEDIDA]]</f>
        <v>3</v>
      </c>
      <c r="G19" t="str">
        <f>VLOOKUP(SALIDA[[#This Row],[CODIGO]],FAMILIAS[],4,FALSE)</f>
        <v>NU CALGON</v>
      </c>
      <c r="H19" s="10" t="str">
        <f>IF(VLOOKUP(SALIDA[[#This Row],[CODIGO]],STOCKSANLUIS[],7,FALSE)=0,"PRODUCTO SIN STOCK/UBICACIÓN",VLOOKUP(SALIDA[[#This Row],[CODIGO]],STOCKSANLUIS[],7,FALSE))</f>
        <v>C</v>
      </c>
      <c r="I19" s="10"/>
      <c r="J19" t="str">
        <f>SALIDA[[#This Row],[CODIGO]]&amp;"       "&amp;SALIDA[[#This Row],[FAMILIA]]</f>
        <v>02043       NU CALGON</v>
      </c>
      <c r="K19">
        <f>VLOOKUP(SALIDA[[#This Row],[CODIGO]],STOCK_STARSOFT[],5,FALSE)</f>
        <v>9.0050089999999994</v>
      </c>
      <c r="L19">
        <f>SALIDA[[#This Row],[CANTIDAD]]*SALIDA[[#This Row],[PRECIO UND]]</f>
        <v>27.015026999999996</v>
      </c>
    </row>
    <row r="20" spans="1:12" x14ac:dyDescent="0.25">
      <c r="A20" s="6" t="s">
        <v>3406</v>
      </c>
      <c r="B20" s="24" t="str">
        <f>VLOOKUP(SALIDA[[#This Row],[CODIGO]],STOCKSANLUIS[],2,FALSE)</f>
        <v>SOLDADURA DE PLATA HARRIS AL 45%</v>
      </c>
      <c r="C20" s="153">
        <v>45874</v>
      </c>
      <c r="D20">
        <v>5</v>
      </c>
      <c r="E20">
        <f>IF(VLOOKUP(SALIDA[[#This Row],[CODIGO]],STOCKSANLUIS[],6,FALSE)=0,"PRODUCTO SIN STOCK/UBICACIÓN",VLOOKUP(SALIDA[[#This Row],[CODIGO]],STOCKSANLUIS[],6,FALSE))</f>
        <v>1</v>
      </c>
      <c r="F20">
        <f>SALIDA[[#This Row],[CANTIDAD]]/SALIDA[[#This Row],[UND MEDIDA]]</f>
        <v>5</v>
      </c>
      <c r="G20" t="str">
        <f>VLOOKUP(SALIDA[[#This Row],[CODIGO]],FAMILIAS[],4,FALSE)</f>
        <v>HARRIS</v>
      </c>
      <c r="H20" s="10" t="str">
        <f>IF(VLOOKUP(SALIDA[[#This Row],[CODIGO]],STOCKSANLUIS[],7,FALSE)=0,"PRODUCTO SIN STOCK/UBICACIÓN",VLOOKUP(SALIDA[[#This Row],[CODIGO]],STOCKSANLUIS[],7,FALSE))</f>
        <v>C</v>
      </c>
      <c r="I20" s="10"/>
      <c r="J20" t="str">
        <f>SALIDA[[#This Row],[CODIGO]]&amp;"       "&amp;SALIDA[[#This Row],[FAMILIA]]</f>
        <v>02832       HARRIS</v>
      </c>
      <c r="K20">
        <f>VLOOKUP(SALIDA[[#This Row],[CODIGO]],STOCK_STARSOFT[],5,FALSE)</f>
        <v>15.331932</v>
      </c>
      <c r="L20">
        <f>SALIDA[[#This Row],[CANTIDAD]]*SALIDA[[#This Row],[PRECIO UND]]</f>
        <v>76.659660000000002</v>
      </c>
    </row>
    <row r="21" spans="1:12" x14ac:dyDescent="0.25">
      <c r="A21" s="6" t="s">
        <v>867</v>
      </c>
      <c r="B21" s="24" t="str">
        <f>VLOOKUP(SALIDA[[#This Row],[CODIGO]],STOCKSANLUIS[],2,FALSE)</f>
        <v>ACEITE POLIOLESTER POE 68 - 1 GALON - BVA</v>
      </c>
      <c r="C21" s="153">
        <v>45874</v>
      </c>
      <c r="D21">
        <v>1</v>
      </c>
      <c r="E21">
        <f>IF(VLOOKUP(SALIDA[[#This Row],[CODIGO]],STOCKSANLUIS[],6,FALSE)=0,"PRODUCTO SIN STOCK/UBICACIÓN",VLOOKUP(SALIDA[[#This Row],[CODIGO]],STOCKSANLUIS[],6,FALSE))</f>
        <v>1</v>
      </c>
      <c r="F21">
        <f>SALIDA[[#This Row],[CANTIDAD]]/SALIDA[[#This Row],[UND MEDIDA]]</f>
        <v>1</v>
      </c>
      <c r="G21" t="str">
        <f>VLOOKUP(SALIDA[[#This Row],[CODIGO]],FAMILIAS[],4,FALSE)</f>
        <v>BVA</v>
      </c>
      <c r="H21" s="10" t="str">
        <f>IF(VLOOKUP(SALIDA[[#This Row],[CODIGO]],STOCKSANLUIS[],7,FALSE)=0,"PRODUCTO SIN STOCK/UBICACIÓN",VLOOKUP(SALIDA[[#This Row],[CODIGO]],STOCKSANLUIS[],7,FALSE))</f>
        <v>C</v>
      </c>
      <c r="I21" s="10"/>
      <c r="J21" t="str">
        <f>SALIDA[[#This Row],[CODIGO]]&amp;"       "&amp;SALIDA[[#This Row],[FAMILIA]]</f>
        <v>00945       BVA</v>
      </c>
      <c r="K21">
        <f>VLOOKUP(SALIDA[[#This Row],[CODIGO]],STOCK_STARSOFT[],5,FALSE)</f>
        <v>50.009718999999997</v>
      </c>
      <c r="L21">
        <f>SALIDA[[#This Row],[CANTIDAD]]*SALIDA[[#This Row],[PRECIO UND]]</f>
        <v>50.009718999999997</v>
      </c>
    </row>
    <row r="22" spans="1:12" x14ac:dyDescent="0.25">
      <c r="A22" s="6" t="s">
        <v>3347</v>
      </c>
      <c r="B22" s="24" t="str">
        <f>VLOOKUP(SALIDA[[#This Row],[CODIGO]],STOCKSANLUIS[],2,FALSE)</f>
        <v>GAS REFRIGERANTE R507 -11.3KG ICELOONG</v>
      </c>
      <c r="C22" s="153">
        <v>45874</v>
      </c>
      <c r="D22">
        <v>2</v>
      </c>
      <c r="E22">
        <f>IF(VLOOKUP(SALIDA[[#This Row],[CODIGO]],STOCKSANLUIS[],6,FALSE)=0,"PRODUCTO SIN STOCK/UBICACIÓN",VLOOKUP(SALIDA[[#This Row],[CODIGO]],STOCKSANLUIS[],6,FALSE))</f>
        <v>1</v>
      </c>
      <c r="F22">
        <f>SALIDA[[#This Row],[CANTIDAD]]/SALIDA[[#This Row],[UND MEDIDA]]</f>
        <v>2</v>
      </c>
      <c r="G22" t="str">
        <f>VLOOKUP(SALIDA[[#This Row],[CODIGO]],FAMILIAS[],4,FALSE)</f>
        <v>ZHEJIANG YONGHE</v>
      </c>
      <c r="H22" s="10" t="str">
        <f>IF(VLOOKUP(SALIDA[[#This Row],[CODIGO]],STOCKSANLUIS[],7,FALSE)=0,"PRODUCTO SIN STOCK/UBICACIÓN",VLOOKUP(SALIDA[[#This Row],[CODIGO]],STOCKSANLUIS[],7,FALSE))</f>
        <v>C</v>
      </c>
      <c r="I22" s="10"/>
      <c r="J22" t="str">
        <f>SALIDA[[#This Row],[CODIGO]]&amp;"       "&amp;SALIDA[[#This Row],[FAMILIA]]</f>
        <v>02755       ZHEJIANG YONGHE</v>
      </c>
      <c r="K22">
        <f>VLOOKUP(SALIDA[[#This Row],[CODIGO]],STOCK_STARSOFT[],5,FALSE)</f>
        <v>55.968114</v>
      </c>
      <c r="L22">
        <f>SALIDA[[#This Row],[CANTIDAD]]*SALIDA[[#This Row],[PRECIO UND]]</f>
        <v>111.936228</v>
      </c>
    </row>
    <row r="23" spans="1:12" x14ac:dyDescent="0.25">
      <c r="A23" s="6" t="s">
        <v>259</v>
      </c>
      <c r="B23" s="24" t="str">
        <f>VLOOKUP(SALIDA[[#This Row],[CODIGO]],STOCKSANLUIS[],2,FALSE)</f>
        <v>PLATINA KLEERSTRIP MAX BULLET HTP SILVER 2  PLOMO (60 CM)- 477600</v>
      </c>
      <c r="C23" s="153">
        <v>45874</v>
      </c>
      <c r="D23">
        <v>3</v>
      </c>
      <c r="E23">
        <f>IF(VLOOKUP(SALIDA[[#This Row],[CODIGO]],STOCKSANLUIS[],6,FALSE)=0,"PRODUCTO SIN STOCK/UBICACIÓN",VLOOKUP(SALIDA[[#This Row],[CODIGO]],STOCKSANLUIS[],6,FALSE))</f>
        <v>1</v>
      </c>
      <c r="F23">
        <f>SALIDA[[#This Row],[CANTIDAD]]/SALIDA[[#This Row],[UND MEDIDA]]</f>
        <v>3</v>
      </c>
      <c r="G23" t="str">
        <f>VLOOKUP(SALIDA[[#This Row],[CODIGO]],FAMILIAS[],4,FALSE)</f>
        <v>ES ROBBINS</v>
      </c>
      <c r="H23" s="10" t="str">
        <f>IF(VLOOKUP(SALIDA[[#This Row],[CODIGO]],STOCKSANLUIS[],7,FALSE)=0,"PRODUCTO SIN STOCK/UBICACIÓN",VLOOKUP(SALIDA[[#This Row],[CODIGO]],STOCKSANLUIS[],7,FALSE))</f>
        <v>C</v>
      </c>
      <c r="I23" s="10"/>
      <c r="J23" t="str">
        <f>SALIDA[[#This Row],[CODIGO]]&amp;"       "&amp;SALIDA[[#This Row],[FAMILIA]]</f>
        <v>00186       ES ROBBINS</v>
      </c>
      <c r="K23">
        <f>VLOOKUP(SALIDA[[#This Row],[CODIGO]],STOCK_STARSOFT[],5,FALSE)</f>
        <v>4.3959429999999999</v>
      </c>
      <c r="L23">
        <f>SALIDA[[#This Row],[CANTIDAD]]*SALIDA[[#This Row],[PRECIO UND]]</f>
        <v>13.187829000000001</v>
      </c>
    </row>
    <row r="24" spans="1:12" x14ac:dyDescent="0.25">
      <c r="A24" s="6" t="s">
        <v>3882</v>
      </c>
      <c r="B24" s="24" t="str">
        <f>VLOOKUP(SALIDA[[#This Row],[CODIGO]],STOCKSANLUIS[],2,FALSE)</f>
        <v>GAS MAPP PRO X 0.400 GR  -  (TAPA CON VALVULA) - ICELOONG</v>
      </c>
      <c r="C24" s="153">
        <v>45874</v>
      </c>
      <c r="D24">
        <v>2</v>
      </c>
      <c r="E24">
        <f>IF(VLOOKUP(SALIDA[[#This Row],[CODIGO]],STOCKSANLUIS[],6,FALSE)=0,"PRODUCTO SIN STOCK/UBICACIÓN",VLOOKUP(SALIDA[[#This Row],[CODIGO]],STOCKSANLUIS[],6,FALSE))</f>
        <v>1</v>
      </c>
      <c r="F24">
        <f>SALIDA[[#This Row],[CANTIDAD]]/SALIDA[[#This Row],[UND MEDIDA]]</f>
        <v>2</v>
      </c>
      <c r="G24" t="str">
        <f>VLOOKUP(SALIDA[[#This Row],[CODIGO]],FAMILIAS[],4,FALSE)</f>
        <v>ZHEJIANG YONGHE</v>
      </c>
      <c r="H24" s="10" t="str">
        <f>IF(VLOOKUP(SALIDA[[#This Row],[CODIGO]],STOCKSANLUIS[],7,FALSE)=0,"PRODUCTO SIN STOCK/UBICACIÓN",VLOOKUP(SALIDA[[#This Row],[CODIGO]],STOCKSANLUIS[],7,FALSE))</f>
        <v>C</v>
      </c>
      <c r="I24" s="10"/>
      <c r="J24" t="str">
        <f>SALIDA[[#This Row],[CODIGO]]&amp;"       "&amp;SALIDA[[#This Row],[FAMILIA]]</f>
        <v>03346       ZHEJIANG YONGHE</v>
      </c>
      <c r="K24">
        <f>VLOOKUP(SALIDA[[#This Row],[CODIGO]],STOCK_STARSOFT[],5,FALSE)</f>
        <v>2.6010529999999998</v>
      </c>
      <c r="L24">
        <f>SALIDA[[#This Row],[CANTIDAD]]*SALIDA[[#This Row],[PRECIO UND]]</f>
        <v>5.2021059999999997</v>
      </c>
    </row>
    <row r="25" spans="1:12" x14ac:dyDescent="0.25">
      <c r="A25" s="6" t="s">
        <v>3701</v>
      </c>
      <c r="B25" s="24" t="str">
        <f>VLOOKUP(SALIDA[[#This Row],[CODIGO]],STOCKSANLUIS[],2,FALSE)</f>
        <v>BOMBA DE CONDENSADO SMART ELECTRIC SP-230-20T DE 230V-1F-60HZ TANQUE ALTO (INCLUYE MANGUERA)</v>
      </c>
      <c r="C25" s="153">
        <v>45874</v>
      </c>
      <c r="D25">
        <v>18</v>
      </c>
      <c r="E25">
        <f>IF(VLOOKUP(SALIDA[[#This Row],[CODIGO]],STOCKSANLUIS[],6,FALSE)=0,"PRODUCTO SIN STOCK/UBICACIÓN",VLOOKUP(SALIDA[[#This Row],[CODIGO]],STOCKSANLUIS[],6,FALSE))</f>
        <v>1</v>
      </c>
      <c r="F25">
        <f>SALIDA[[#This Row],[CANTIDAD]]/SALIDA[[#This Row],[UND MEDIDA]]</f>
        <v>18</v>
      </c>
      <c r="G25" t="str">
        <f>VLOOKUP(SALIDA[[#This Row],[CODIGO]],FAMILIAS[],4,FALSE)</f>
        <v>SMART ELECTRIC</v>
      </c>
      <c r="H25" s="10" t="str">
        <f>IF(VLOOKUP(SALIDA[[#This Row],[CODIGO]],STOCKSANLUIS[],7,FALSE)=0,"PRODUCTO SIN STOCK/UBICACIÓN",VLOOKUP(SALIDA[[#This Row],[CODIGO]],STOCKSANLUIS[],7,FALSE))</f>
        <v>C</v>
      </c>
      <c r="I25" s="10"/>
      <c r="J25" t="str">
        <f>SALIDA[[#This Row],[CODIGO]]&amp;"       "&amp;SALIDA[[#This Row],[FAMILIA]]</f>
        <v>03076       SMART ELECTRIC</v>
      </c>
      <c r="K25">
        <f>VLOOKUP(SALIDA[[#This Row],[CODIGO]],STOCK_STARSOFT[],5,FALSE)</f>
        <v>28.651551000000001</v>
      </c>
      <c r="L25">
        <f>SALIDA[[#This Row],[CANTIDAD]]*SALIDA[[#This Row],[PRECIO UND]]</f>
        <v>515.72791800000005</v>
      </c>
    </row>
    <row r="26" spans="1:12" x14ac:dyDescent="0.25">
      <c r="A26" s="6" t="s">
        <v>33</v>
      </c>
      <c r="B26" s="24" t="str">
        <f>VLOOKUP(SALIDA[[#This Row],[CODIGO]],STOCKSANLUIS[],2,FALSE)</f>
        <v>CONTROLADOR DE TEMPERATURA DIGITAL MT-512E 2HP - VER.13 - 115/220 VAC - FULL GAUGE</v>
      </c>
      <c r="C26" s="153">
        <v>45874</v>
      </c>
      <c r="D26">
        <v>15</v>
      </c>
      <c r="E26">
        <f>IF(VLOOKUP(SALIDA[[#This Row],[CODIGO]],STOCKSANLUIS[],6,FALSE)=0,"PRODUCTO SIN STOCK/UBICACIÓN",VLOOKUP(SALIDA[[#This Row],[CODIGO]],STOCKSANLUIS[],6,FALSE))</f>
        <v>1</v>
      </c>
      <c r="F26">
        <f>SALIDA[[#This Row],[CANTIDAD]]/SALIDA[[#This Row],[UND MEDIDA]]</f>
        <v>15</v>
      </c>
      <c r="G26" t="str">
        <f>VLOOKUP(SALIDA[[#This Row],[CODIGO]],FAMILIAS[],4,FALSE)</f>
        <v>FULL GAUGE</v>
      </c>
      <c r="H26" s="10" t="str">
        <f>IF(VLOOKUP(SALIDA[[#This Row],[CODIGO]],STOCKSANLUIS[],7,FALSE)=0,"PRODUCTO SIN STOCK/UBICACIÓN",VLOOKUP(SALIDA[[#This Row],[CODIGO]],STOCKSANLUIS[],7,FALSE))</f>
        <v>C</v>
      </c>
      <c r="I26" s="10"/>
      <c r="J26" t="str">
        <f>SALIDA[[#This Row],[CODIGO]]&amp;"       "&amp;SALIDA[[#This Row],[FAMILIA]]</f>
        <v>00016       FULL GAUGE</v>
      </c>
      <c r="K26">
        <f>VLOOKUP(SALIDA[[#This Row],[CODIGO]],STOCK_STARSOFT[],5,FALSE)</f>
        <v>13.318346</v>
      </c>
      <c r="L26">
        <f>SALIDA[[#This Row],[CANTIDAD]]*SALIDA[[#This Row],[PRECIO UND]]</f>
        <v>199.77519000000001</v>
      </c>
    </row>
    <row r="27" spans="1:12" x14ac:dyDescent="0.25">
      <c r="A27" s="6" t="s">
        <v>3343</v>
      </c>
      <c r="B27" s="24" t="str">
        <f>VLOOKUP(SALIDA[[#This Row],[CODIGO]],STOCKSANLUIS[],2,FALSE)</f>
        <v>GAS REFRIGERANTE R410A -11.30KG ICELOONG</v>
      </c>
      <c r="C27" s="153">
        <v>45874</v>
      </c>
      <c r="D27">
        <v>5</v>
      </c>
      <c r="E27">
        <f>IF(VLOOKUP(SALIDA[[#This Row],[CODIGO]],STOCKSANLUIS[],6,FALSE)=0,"PRODUCTO SIN STOCK/UBICACIÓN",VLOOKUP(SALIDA[[#This Row],[CODIGO]],STOCKSANLUIS[],6,FALSE))</f>
        <v>1</v>
      </c>
      <c r="F27">
        <f>SALIDA[[#This Row],[CANTIDAD]]/SALIDA[[#This Row],[UND MEDIDA]]</f>
        <v>5</v>
      </c>
      <c r="G27" t="str">
        <f>VLOOKUP(SALIDA[[#This Row],[CODIGO]],FAMILIAS[],4,FALSE)</f>
        <v>ZHEJIANG YONGHE</v>
      </c>
      <c r="H27" s="10" t="str">
        <f>IF(VLOOKUP(SALIDA[[#This Row],[CODIGO]],STOCKSANLUIS[],7,FALSE)=0,"PRODUCTO SIN STOCK/UBICACIÓN",VLOOKUP(SALIDA[[#This Row],[CODIGO]],STOCKSANLUIS[],7,FALSE))</f>
        <v>C</v>
      </c>
      <c r="I27" s="10" t="s">
        <v>19536</v>
      </c>
      <c r="J27" t="str">
        <f>SALIDA[[#This Row],[CODIGO]]&amp;"       "&amp;SALIDA[[#This Row],[FAMILIA]]</f>
        <v>02753       ZHEJIANG YONGHE</v>
      </c>
      <c r="K27">
        <f>VLOOKUP(SALIDA[[#This Row],[CODIGO]],STOCK_STARSOFT[],5,FALSE)</f>
        <v>88.873082999999994</v>
      </c>
      <c r="L27">
        <f>SALIDA[[#This Row],[CANTIDAD]]*SALIDA[[#This Row],[PRECIO UND]]</f>
        <v>444.36541499999998</v>
      </c>
    </row>
    <row r="28" spans="1:12" x14ac:dyDescent="0.25">
      <c r="A28" s="6" t="s">
        <v>1241</v>
      </c>
      <c r="B28" s="24" t="str">
        <f>VLOOKUP(SALIDA[[#This Row],[CODIGO]],STOCKSANLUIS[],2,FALSE)</f>
        <v>MANGA AISLANTE CI-H-015 DE 5/8" X 1/2" - ARMAFLEX/ARMACELL</v>
      </c>
      <c r="C28" s="153">
        <v>45874</v>
      </c>
      <c r="D28">
        <v>3</v>
      </c>
      <c r="E28">
        <f>IF(VLOOKUP(SALIDA[[#This Row],[CODIGO]],STOCKSANLUIS[],6,FALSE)=0,"PRODUCTO SIN STOCK/UBICACIÓN",VLOOKUP(SALIDA[[#This Row],[CODIGO]],STOCKSANLUIS[],6,FALSE))</f>
        <v>1</v>
      </c>
      <c r="F28">
        <f>SALIDA[[#This Row],[CANTIDAD]]/SALIDA[[#This Row],[UND MEDIDA]]</f>
        <v>3</v>
      </c>
      <c r="G28" t="str">
        <f>VLOOKUP(SALIDA[[#This Row],[CODIGO]],FAMILIAS[],4,FALSE)</f>
        <v>ARMACELL</v>
      </c>
      <c r="H28" s="10" t="str">
        <f>IF(VLOOKUP(SALIDA[[#This Row],[CODIGO]],STOCKSANLUIS[],7,FALSE)=0,"PRODUCTO SIN STOCK/UBICACIÓN",VLOOKUP(SALIDA[[#This Row],[CODIGO]],STOCKSANLUIS[],7,FALSE))</f>
        <v>A</v>
      </c>
      <c r="I28" s="10"/>
      <c r="J28" t="str">
        <f>SALIDA[[#This Row],[CODIGO]]&amp;"       "&amp;SALIDA[[#This Row],[FAMILIA]]</f>
        <v>01326       ARMACELL</v>
      </c>
      <c r="K28">
        <f>VLOOKUP(SALIDA[[#This Row],[CODIGO]],STOCK_STARSOFT[],5,FALSE)</f>
        <v>1.0384789999999999</v>
      </c>
      <c r="L28">
        <f>SALIDA[[#This Row],[CANTIDAD]]*SALIDA[[#This Row],[PRECIO UND]]</f>
        <v>3.115437</v>
      </c>
    </row>
    <row r="29" spans="1:12" x14ac:dyDescent="0.25">
      <c r="A29" s="6" t="s">
        <v>2587</v>
      </c>
      <c r="B29" s="24" t="str">
        <f>VLOOKUP(SALIDA[[#This Row],[CODIGO]],STOCKSANLUIS[],2,FALSE)</f>
        <v>GAS REFRIGERANTE FREON 404A -10.896 KG- CHEMOURS - CHINO</v>
      </c>
      <c r="C29" s="153">
        <v>45874</v>
      </c>
      <c r="D29">
        <v>1</v>
      </c>
      <c r="E29">
        <f>IF(VLOOKUP(SALIDA[[#This Row],[CODIGO]],STOCKSANLUIS[],6,FALSE)=0,"PRODUCTO SIN STOCK/UBICACIÓN",VLOOKUP(SALIDA[[#This Row],[CODIGO]],STOCKSANLUIS[],6,FALSE))</f>
        <v>1</v>
      </c>
      <c r="F29">
        <f>SALIDA[[#This Row],[CANTIDAD]]/SALIDA[[#This Row],[UND MEDIDA]]</f>
        <v>1</v>
      </c>
      <c r="G29" t="str">
        <f>VLOOKUP(SALIDA[[#This Row],[CODIGO]],FAMILIAS[],4,FALSE)</f>
        <v>THE CHEMOURS</v>
      </c>
      <c r="H29" s="10" t="str">
        <f>IF(VLOOKUP(SALIDA[[#This Row],[CODIGO]],STOCKSANLUIS[],7,FALSE)=0,"PRODUCTO SIN STOCK/UBICACIÓN",VLOOKUP(SALIDA[[#This Row],[CODIGO]],STOCKSANLUIS[],7,FALSE))</f>
        <v>C</v>
      </c>
      <c r="I29" s="10"/>
      <c r="J29" t="str">
        <f>SALIDA[[#This Row],[CODIGO]]&amp;"       "&amp;SALIDA[[#This Row],[FAMILIA]]</f>
        <v>02117       THE CHEMOURS</v>
      </c>
      <c r="K29">
        <f>VLOOKUP(SALIDA[[#This Row],[CODIGO]],STOCK_STARSOFT[],5,FALSE)</f>
        <v>83.245440000000002</v>
      </c>
      <c r="L29">
        <f>SALIDA[[#This Row],[CANTIDAD]]*SALIDA[[#This Row],[PRECIO UND]]</f>
        <v>83.245440000000002</v>
      </c>
    </row>
    <row r="30" spans="1:12" x14ac:dyDescent="0.25">
      <c r="A30" s="6" t="s">
        <v>3281</v>
      </c>
      <c r="B30" s="24" t="str">
        <f>VLOOKUP(SALIDA[[#This Row],[CODIGO]],STOCKSANLUIS[],2,FALSE)</f>
        <v>MANIFOLD PARA R410A, R-22, R404A , R134A - CON MANGUERAS DE 36"  CT-536G-410 -EVERWELL</v>
      </c>
      <c r="C30" s="153">
        <v>45874</v>
      </c>
      <c r="D30">
        <v>7</v>
      </c>
      <c r="E30">
        <f>IF(VLOOKUP(SALIDA[[#This Row],[CODIGO]],STOCKSANLUIS[],6,FALSE)=0,"PRODUCTO SIN STOCK/UBICACIÓN",VLOOKUP(SALIDA[[#This Row],[CODIGO]],STOCKSANLUIS[],6,FALSE))</f>
        <v>1</v>
      </c>
      <c r="F30">
        <f>SALIDA[[#This Row],[CANTIDAD]]/SALIDA[[#This Row],[UND MEDIDA]]</f>
        <v>7</v>
      </c>
      <c r="G30" t="str">
        <f>VLOOKUP(SALIDA[[#This Row],[CODIGO]],FAMILIAS[],4,FALSE)</f>
        <v>EVERWELL</v>
      </c>
      <c r="H30" s="10" t="str">
        <f>IF(VLOOKUP(SALIDA[[#This Row],[CODIGO]],STOCKSANLUIS[],7,FALSE)=0,"PRODUCTO SIN STOCK/UBICACIÓN",VLOOKUP(SALIDA[[#This Row],[CODIGO]],STOCKSANLUIS[],7,FALSE))</f>
        <v>A</v>
      </c>
      <c r="I30" s="10" t="s">
        <v>19536</v>
      </c>
      <c r="J30" t="str">
        <f>SALIDA[[#This Row],[CODIGO]]&amp;"       "&amp;SALIDA[[#This Row],[FAMILIA]]</f>
        <v>02707       EVERWELL</v>
      </c>
      <c r="K30">
        <f>VLOOKUP(SALIDA[[#This Row],[CODIGO]],STOCK_STARSOFT[],5,FALSE)</f>
        <v>15.050298</v>
      </c>
      <c r="L30">
        <f>SALIDA[[#This Row],[CANTIDAD]]*SALIDA[[#This Row],[PRECIO UND]]</f>
        <v>105.352086</v>
      </c>
    </row>
    <row r="31" spans="1:12" x14ac:dyDescent="0.25">
      <c r="A31" s="6" t="s">
        <v>2928</v>
      </c>
      <c r="B31" s="24" t="str">
        <f>VLOOKUP(SALIDA[[#This Row],[CODIGO]],STOCKSANLUIS[],2,FALSE)</f>
        <v>TERMOMETRO INFRA ROJO LASER - WH380 - EVERWELL</v>
      </c>
      <c r="C31" s="153">
        <v>45874</v>
      </c>
      <c r="D31">
        <v>2</v>
      </c>
      <c r="E31">
        <f>IF(VLOOKUP(SALIDA[[#This Row],[CODIGO]],STOCKSANLUIS[],6,FALSE)=0,"PRODUCTO SIN STOCK/UBICACIÓN",VLOOKUP(SALIDA[[#This Row],[CODIGO]],STOCKSANLUIS[],6,FALSE))</f>
        <v>1</v>
      </c>
      <c r="F31">
        <f>SALIDA[[#This Row],[CANTIDAD]]/SALIDA[[#This Row],[UND MEDIDA]]</f>
        <v>2</v>
      </c>
      <c r="G31" t="str">
        <f>VLOOKUP(SALIDA[[#This Row],[CODIGO]],FAMILIAS[],4,FALSE)</f>
        <v>EVERWELL</v>
      </c>
      <c r="H31" s="10" t="str">
        <f>IF(VLOOKUP(SALIDA[[#This Row],[CODIGO]],STOCKSANLUIS[],7,FALSE)=0,"PRODUCTO SIN STOCK/UBICACIÓN",VLOOKUP(SALIDA[[#This Row],[CODIGO]],STOCKSANLUIS[],7,FALSE))</f>
        <v>A</v>
      </c>
      <c r="I31" s="10"/>
      <c r="J31" t="str">
        <f>SALIDA[[#This Row],[CODIGO]]&amp;"       "&amp;SALIDA[[#This Row],[FAMILIA]]</f>
        <v>02392       EVERWELL</v>
      </c>
      <c r="K31">
        <f>VLOOKUP(SALIDA[[#This Row],[CODIGO]],STOCK_STARSOFT[],5,FALSE)</f>
        <v>12.480423</v>
      </c>
      <c r="L31">
        <f>SALIDA[[#This Row],[CANTIDAD]]*SALIDA[[#This Row],[PRECIO UND]]</f>
        <v>24.960846</v>
      </c>
    </row>
    <row r="32" spans="1:12" x14ac:dyDescent="0.25">
      <c r="A32" s="6" t="s">
        <v>3639</v>
      </c>
      <c r="B32" s="24" t="str">
        <f>VLOOKUP(SALIDA[[#This Row],[CODIGO]],STOCKSANLUIS[],2,FALSE)</f>
        <v>MOTOVENTILADOR MAER FAN YDWF74L60P4-522N-450S (220V, 60HZ, 4 POLES, 1PH, CL.F, SUCTION)</v>
      </c>
      <c r="C32" s="153">
        <v>45874</v>
      </c>
      <c r="D32">
        <v>1</v>
      </c>
      <c r="E32">
        <f>IF(VLOOKUP(SALIDA[[#This Row],[CODIGO]],STOCKSANLUIS[],6,FALSE)=0,"PRODUCTO SIN STOCK/UBICACIÓN",VLOOKUP(SALIDA[[#This Row],[CODIGO]],STOCKSANLUIS[],6,FALSE))</f>
        <v>1</v>
      </c>
      <c r="F32">
        <f>SALIDA[[#This Row],[CANTIDAD]]/SALIDA[[#This Row],[UND MEDIDA]]</f>
        <v>1</v>
      </c>
      <c r="G32" t="str">
        <f>VLOOKUP(SALIDA[[#This Row],[CODIGO]],FAMILIAS[],4,FALSE)</f>
        <v>MAER FAN</v>
      </c>
      <c r="H32" s="10" t="str">
        <f>IF(VLOOKUP(SALIDA[[#This Row],[CODIGO]],STOCKSANLUIS[],7,FALSE)=0,"PRODUCTO SIN STOCK/UBICACIÓN",VLOOKUP(SALIDA[[#This Row],[CODIGO]],STOCKSANLUIS[],7,FALSE))</f>
        <v>C</v>
      </c>
      <c r="I32" s="10"/>
      <c r="J32" t="str">
        <f>SALIDA[[#This Row],[CODIGO]]&amp;"       "&amp;SALIDA[[#This Row],[FAMILIA]]</f>
        <v>03037       MAER FAN</v>
      </c>
      <c r="K32">
        <f>VLOOKUP(SALIDA[[#This Row],[CODIGO]],STOCK_STARSOFT[],5,FALSE)</f>
        <v>39.236970999999997</v>
      </c>
      <c r="L32">
        <f>SALIDA[[#This Row],[CANTIDAD]]*SALIDA[[#This Row],[PRECIO UND]]</f>
        <v>39.236970999999997</v>
      </c>
    </row>
    <row r="33" spans="1:12" x14ac:dyDescent="0.25">
      <c r="A33" s="6" t="s">
        <v>2924</v>
      </c>
      <c r="B33" s="24" t="str">
        <f>VLOOKUP(SALIDA[[#This Row],[CODIGO]],STOCKSANLUIS[],2,FALSE)</f>
        <v>SOPORTE PARA CONDENSADOR DE 12 Y 18BTU - F017C - EVERWELL</v>
      </c>
      <c r="C33" s="153">
        <v>45874</v>
      </c>
      <c r="D33">
        <v>4</v>
      </c>
      <c r="E33">
        <f>IF(VLOOKUP(SALIDA[[#This Row],[CODIGO]],STOCKSANLUIS[],6,FALSE)=0,"PRODUCTO SIN STOCK/UBICACIÓN",VLOOKUP(SALIDA[[#This Row],[CODIGO]],STOCKSANLUIS[],6,FALSE))</f>
        <v>1</v>
      </c>
      <c r="F33">
        <f>SALIDA[[#This Row],[CANTIDAD]]/SALIDA[[#This Row],[UND MEDIDA]]</f>
        <v>4</v>
      </c>
      <c r="G33" t="str">
        <f>VLOOKUP(SALIDA[[#This Row],[CODIGO]],FAMILIAS[],4,FALSE)</f>
        <v>EVERWELL</v>
      </c>
      <c r="H33" s="10" t="str">
        <f>IF(VLOOKUP(SALIDA[[#This Row],[CODIGO]],STOCKSANLUIS[],7,FALSE)=0,"PRODUCTO SIN STOCK/UBICACIÓN",VLOOKUP(SALIDA[[#This Row],[CODIGO]],STOCKSANLUIS[],7,FALSE))</f>
        <v>C</v>
      </c>
      <c r="I33" s="10"/>
      <c r="J33" t="str">
        <f>SALIDA[[#This Row],[CODIGO]]&amp;"       "&amp;SALIDA[[#This Row],[FAMILIA]]</f>
        <v>02390       EVERWELL</v>
      </c>
      <c r="K33">
        <f>VLOOKUP(SALIDA[[#This Row],[CODIGO]],STOCK_STARSOFT[],5,FALSE)</f>
        <v>4.0077410000000002</v>
      </c>
      <c r="L33">
        <f>SALIDA[[#This Row],[CANTIDAD]]*SALIDA[[#This Row],[PRECIO UND]]</f>
        <v>16.030964000000001</v>
      </c>
    </row>
    <row r="34" spans="1:12" x14ac:dyDescent="0.25">
      <c r="A34" s="6" t="s">
        <v>3566</v>
      </c>
      <c r="B34" s="24" t="str">
        <f>VLOOKUP(SALIDA[[#This Row],[CODIGO]],STOCKSANLUIS[],2,FALSE)</f>
        <v>DHK VALVULA ROTALOCK DRV07 7/8 PULG</v>
      </c>
      <c r="C34" s="153">
        <v>45874</v>
      </c>
      <c r="D34">
        <v>1</v>
      </c>
      <c r="E34">
        <f>IF(VLOOKUP(SALIDA[[#This Row],[CODIGO]],STOCKSANLUIS[],6,FALSE)=0,"PRODUCTO SIN STOCK/UBICACIÓN",VLOOKUP(SALIDA[[#This Row],[CODIGO]],STOCKSANLUIS[],6,FALSE))</f>
        <v>1</v>
      </c>
      <c r="F34">
        <f>SALIDA[[#This Row],[CANTIDAD]]/SALIDA[[#This Row],[UND MEDIDA]]</f>
        <v>1</v>
      </c>
      <c r="G34" t="str">
        <f>VLOOKUP(SALIDA[[#This Row],[CODIGO]],FAMILIAS[],4,FALSE)</f>
        <v>DHEK</v>
      </c>
      <c r="H34" s="10" t="str">
        <f>IF(VLOOKUP(SALIDA[[#This Row],[CODIGO]],STOCKSANLUIS[],7,FALSE)=0,"PRODUCTO SIN STOCK/UBICACIÓN",VLOOKUP(SALIDA[[#This Row],[CODIGO]],STOCKSANLUIS[],7,FALSE))</f>
        <v>A</v>
      </c>
      <c r="I34" s="10"/>
      <c r="J34" t="str">
        <f>SALIDA[[#This Row],[CODIGO]]&amp;"       "&amp;SALIDA[[#This Row],[FAMILIA]]</f>
        <v>02975       DHEK</v>
      </c>
      <c r="K34">
        <f>VLOOKUP(SALIDA[[#This Row],[CODIGO]],STOCK_STARSOFT[],5,FALSE)</f>
        <v>24.89</v>
      </c>
      <c r="L34">
        <f>SALIDA[[#This Row],[CANTIDAD]]*SALIDA[[#This Row],[PRECIO UND]]</f>
        <v>24.89</v>
      </c>
    </row>
    <row r="35" spans="1:12" x14ac:dyDescent="0.25">
      <c r="A35" s="6" t="s">
        <v>3562</v>
      </c>
      <c r="B35" s="24" t="str">
        <f>VLOOKUP(SALIDA[[#This Row],[CODIGO]],STOCKSANLUIS[],2,FALSE)</f>
        <v>DHK VALVULA ROTALOCK DRV04 3/4 PULG</v>
      </c>
      <c r="C35" s="153">
        <v>45874</v>
      </c>
      <c r="D35">
        <v>1</v>
      </c>
      <c r="E35">
        <f>IF(VLOOKUP(SALIDA[[#This Row],[CODIGO]],STOCKSANLUIS[],6,FALSE)=0,"PRODUCTO SIN STOCK/UBICACIÓN",VLOOKUP(SALIDA[[#This Row],[CODIGO]],STOCKSANLUIS[],6,FALSE))</f>
        <v>1</v>
      </c>
      <c r="F35">
        <f>SALIDA[[#This Row],[CANTIDAD]]/SALIDA[[#This Row],[UND MEDIDA]]</f>
        <v>1</v>
      </c>
      <c r="G35" t="str">
        <f>VLOOKUP(SALIDA[[#This Row],[CODIGO]],FAMILIAS[],4,FALSE)</f>
        <v>DHEK</v>
      </c>
      <c r="H35" s="10" t="str">
        <f>IF(VLOOKUP(SALIDA[[#This Row],[CODIGO]],STOCKSANLUIS[],7,FALSE)=0,"PRODUCTO SIN STOCK/UBICACIÓN",VLOOKUP(SALIDA[[#This Row],[CODIGO]],STOCKSANLUIS[],7,FALSE))</f>
        <v>A</v>
      </c>
      <c r="I35" s="10"/>
      <c r="J35" t="str">
        <f>SALIDA[[#This Row],[CODIGO]]&amp;"       "&amp;SALIDA[[#This Row],[FAMILIA]]</f>
        <v>02973       DHEK</v>
      </c>
      <c r="K35">
        <f>VLOOKUP(SALIDA[[#This Row],[CODIGO]],STOCK_STARSOFT[],5,FALSE)</f>
        <v>14.35</v>
      </c>
      <c r="L35">
        <f>SALIDA[[#This Row],[CANTIDAD]]*SALIDA[[#This Row],[PRECIO UND]]</f>
        <v>14.35</v>
      </c>
    </row>
    <row r="36" spans="1:12" x14ac:dyDescent="0.25">
      <c r="A36" s="6" t="s">
        <v>3339</v>
      </c>
      <c r="B36" s="24" t="str">
        <f>VLOOKUP(SALIDA[[#This Row],[CODIGO]],STOCKSANLUIS[],2,FALSE)</f>
        <v>GAS REFRIGERANTE R134 - 13.6KG ICELOONG</v>
      </c>
      <c r="C36" s="153">
        <v>45874</v>
      </c>
      <c r="D36">
        <v>1</v>
      </c>
      <c r="E36">
        <f>IF(VLOOKUP(SALIDA[[#This Row],[CODIGO]],STOCKSANLUIS[],6,FALSE)=0,"PRODUCTO SIN STOCK/UBICACIÓN",VLOOKUP(SALIDA[[#This Row],[CODIGO]],STOCKSANLUIS[],6,FALSE))</f>
        <v>1</v>
      </c>
      <c r="F36">
        <f>SALIDA[[#This Row],[CANTIDAD]]/SALIDA[[#This Row],[UND MEDIDA]]</f>
        <v>1</v>
      </c>
      <c r="G36" t="str">
        <f>VLOOKUP(SALIDA[[#This Row],[CODIGO]],FAMILIAS[],4,FALSE)</f>
        <v>ZHEJIANG YONGHE</v>
      </c>
      <c r="H36" s="10" t="str">
        <f>IF(VLOOKUP(SALIDA[[#This Row],[CODIGO]],STOCKSANLUIS[],7,FALSE)=0,"PRODUCTO SIN STOCK/UBICACIÓN",VLOOKUP(SALIDA[[#This Row],[CODIGO]],STOCKSANLUIS[],7,FALSE))</f>
        <v>C</v>
      </c>
      <c r="I36" s="10"/>
      <c r="J36" t="str">
        <f>SALIDA[[#This Row],[CODIGO]]&amp;"       "&amp;SALIDA[[#This Row],[FAMILIA]]</f>
        <v>02751       ZHEJIANG YONGHE</v>
      </c>
      <c r="K36">
        <f>VLOOKUP(SALIDA[[#This Row],[CODIGO]],STOCK_STARSOFT[],5,FALSE)</f>
        <v>106.20946600000001</v>
      </c>
      <c r="L36">
        <f>SALIDA[[#This Row],[CANTIDAD]]*SALIDA[[#This Row],[PRECIO UND]]</f>
        <v>106.20946600000001</v>
      </c>
    </row>
    <row r="37" spans="1:12" x14ac:dyDescent="0.25">
      <c r="A37" s="6" t="s">
        <v>3788</v>
      </c>
      <c r="B37" s="24" t="str">
        <f>VLOOKUP(SALIDA[[#This Row],[CODIGO]],STOCKSANLUIS[],2,FALSE)</f>
        <v>MOTOVENTILADOR MAER FAN YSWF74L34P4-422N-350S (220V/380V/440V, 60HZ, 4 POLES, 3PH, CL.F,/Y, SUCTION)</v>
      </c>
      <c r="C37" s="153">
        <v>45874</v>
      </c>
      <c r="D37">
        <v>1</v>
      </c>
      <c r="E37">
        <f>IF(VLOOKUP(SALIDA[[#This Row],[CODIGO]],STOCKSANLUIS[],6,FALSE)=0,"PRODUCTO SIN STOCK/UBICACIÓN",VLOOKUP(SALIDA[[#This Row],[CODIGO]],STOCKSANLUIS[],6,FALSE))</f>
        <v>1</v>
      </c>
      <c r="F37">
        <f>SALIDA[[#This Row],[CANTIDAD]]/SALIDA[[#This Row],[UND MEDIDA]]</f>
        <v>1</v>
      </c>
      <c r="G37" t="str">
        <f>VLOOKUP(SALIDA[[#This Row],[CODIGO]],FAMILIAS[],4,FALSE)</f>
        <v>MAER FAN</v>
      </c>
      <c r="H37" s="10" t="str">
        <f>IF(VLOOKUP(SALIDA[[#This Row],[CODIGO]],STOCKSANLUIS[],7,FALSE)=0,"PRODUCTO SIN STOCK/UBICACIÓN",VLOOKUP(SALIDA[[#This Row],[CODIGO]],STOCKSANLUIS[],7,FALSE))</f>
        <v>C</v>
      </c>
      <c r="I37" s="10"/>
      <c r="J37" t="str">
        <f>SALIDA[[#This Row],[CODIGO]]&amp;"       "&amp;SALIDA[[#This Row],[FAMILIA]]</f>
        <v>03232       MAER FAN</v>
      </c>
      <c r="K37">
        <f>VLOOKUP(SALIDA[[#This Row],[CODIGO]],STOCK_STARSOFT[],5,FALSE)</f>
        <v>30.665493999999999</v>
      </c>
      <c r="L37">
        <f>SALIDA[[#This Row],[CANTIDAD]]*SALIDA[[#This Row],[PRECIO UND]]</f>
        <v>30.665493999999999</v>
      </c>
    </row>
    <row r="38" spans="1:12" x14ac:dyDescent="0.25">
      <c r="A38" s="6" t="s">
        <v>3044</v>
      </c>
      <c r="B38" s="24" t="str">
        <f>VLOOKUP(SALIDA[[#This Row],[CODIGO]],STOCKSANLUIS[],2,FALSE)</f>
        <v>FILTRO SECADOR - 164 - 1/2 - ROSCABLE - SEK-164 - EVERWELL</v>
      </c>
      <c r="C38" s="153">
        <v>45874</v>
      </c>
      <c r="D38">
        <v>2</v>
      </c>
      <c r="E38">
        <f>IF(VLOOKUP(SALIDA[[#This Row],[CODIGO]],STOCKSANLUIS[],6,FALSE)=0,"PRODUCTO SIN STOCK/UBICACIÓN",VLOOKUP(SALIDA[[#This Row],[CODIGO]],STOCKSANLUIS[],6,FALSE))</f>
        <v>1</v>
      </c>
      <c r="F38">
        <f>SALIDA[[#This Row],[CANTIDAD]]/SALIDA[[#This Row],[UND MEDIDA]]</f>
        <v>2</v>
      </c>
      <c r="G38" t="str">
        <f>VLOOKUP(SALIDA[[#This Row],[CODIGO]],FAMILIAS[],4,FALSE)</f>
        <v>EVERWELL</v>
      </c>
      <c r="H38" s="10" t="str">
        <f>IF(VLOOKUP(SALIDA[[#This Row],[CODIGO]],STOCKSANLUIS[],7,FALSE)=0,"PRODUCTO SIN STOCK/UBICACIÓN",VLOOKUP(SALIDA[[#This Row],[CODIGO]],STOCKSANLUIS[],7,FALSE))</f>
        <v>A</v>
      </c>
      <c r="I38" s="10"/>
      <c r="J38" t="str">
        <f>SALIDA[[#This Row],[CODIGO]]&amp;"       "&amp;SALIDA[[#This Row],[FAMILIA]]</f>
        <v>02454       EVERWELL</v>
      </c>
      <c r="K38">
        <f>VLOOKUP(SALIDA[[#This Row],[CODIGO]],STOCK_STARSOFT[],5,FALSE)</f>
        <v>3.0613000000000001</v>
      </c>
      <c r="L38">
        <f>SALIDA[[#This Row],[CANTIDAD]]*SALIDA[[#This Row],[PRECIO UND]]</f>
        <v>6.1226000000000003</v>
      </c>
    </row>
    <row r="39" spans="1:12" x14ac:dyDescent="0.25">
      <c r="A39" s="6" t="s">
        <v>2904</v>
      </c>
      <c r="B39" s="24" t="str">
        <f>VLOOKUP(SALIDA[[#This Row],[CODIGO]],STOCKSANLUIS[],2,FALSE)</f>
        <v>SENSOR DE TEMPERATURA NTC - SB-70 - 2M - FULL GAUGE (REMPLAZO DEL SB-41 - NO USAR EN MT 622E)</v>
      </c>
      <c r="C39" s="153">
        <v>45874</v>
      </c>
      <c r="D39">
        <v>2</v>
      </c>
      <c r="E39">
        <f>IF(VLOOKUP(SALIDA[[#This Row],[CODIGO]],STOCKSANLUIS[],6,FALSE)=0,"PRODUCTO SIN STOCK/UBICACIÓN",VLOOKUP(SALIDA[[#This Row],[CODIGO]],STOCKSANLUIS[],6,FALSE))</f>
        <v>1</v>
      </c>
      <c r="F39">
        <f>SALIDA[[#This Row],[CANTIDAD]]/SALIDA[[#This Row],[UND MEDIDA]]</f>
        <v>2</v>
      </c>
      <c r="G39" t="str">
        <f>VLOOKUP(SALIDA[[#This Row],[CODIGO]],FAMILIAS[],4,FALSE)</f>
        <v>FULL GAUGE</v>
      </c>
      <c r="H39" s="10" t="str">
        <f>IF(VLOOKUP(SALIDA[[#This Row],[CODIGO]],STOCKSANLUIS[],7,FALSE)=0,"PRODUCTO SIN STOCK/UBICACIÓN",VLOOKUP(SALIDA[[#This Row],[CODIGO]],STOCKSANLUIS[],7,FALSE))</f>
        <v>A</v>
      </c>
      <c r="I39" s="10"/>
      <c r="J39" t="str">
        <f>SALIDA[[#This Row],[CODIGO]]&amp;"       "&amp;SALIDA[[#This Row],[FAMILIA]]</f>
        <v>02345       FULL GAUGE</v>
      </c>
      <c r="K39">
        <f>VLOOKUP(SALIDA[[#This Row],[CODIGO]],STOCK_STARSOFT[],5,FALSE)</f>
        <v>1.711822</v>
      </c>
      <c r="L39">
        <f>SALIDA[[#This Row],[CANTIDAD]]*SALIDA[[#This Row],[PRECIO UND]]</f>
        <v>3.4236439999999999</v>
      </c>
    </row>
    <row r="40" spans="1:12" x14ac:dyDescent="0.25">
      <c r="A40" s="6" t="s">
        <v>3347</v>
      </c>
      <c r="B40" s="24" t="str">
        <f>VLOOKUP(SALIDA[[#This Row],[CODIGO]],STOCKSANLUIS[],2,FALSE)</f>
        <v>GAS REFRIGERANTE R507 -11.3KG ICELOONG</v>
      </c>
      <c r="C40" s="153">
        <v>45874</v>
      </c>
      <c r="D40">
        <v>1</v>
      </c>
      <c r="E40">
        <f>IF(VLOOKUP(SALIDA[[#This Row],[CODIGO]],STOCKSANLUIS[],6,FALSE)=0,"PRODUCTO SIN STOCK/UBICACIÓN",VLOOKUP(SALIDA[[#This Row],[CODIGO]],STOCKSANLUIS[],6,FALSE))</f>
        <v>1</v>
      </c>
      <c r="F40">
        <f>SALIDA[[#This Row],[CANTIDAD]]/SALIDA[[#This Row],[UND MEDIDA]]</f>
        <v>1</v>
      </c>
      <c r="G40" t="str">
        <f>VLOOKUP(SALIDA[[#This Row],[CODIGO]],FAMILIAS[],4,FALSE)</f>
        <v>ZHEJIANG YONGHE</v>
      </c>
      <c r="H40" s="10" t="str">
        <f>IF(VLOOKUP(SALIDA[[#This Row],[CODIGO]],STOCKSANLUIS[],7,FALSE)=0,"PRODUCTO SIN STOCK/UBICACIÓN",VLOOKUP(SALIDA[[#This Row],[CODIGO]],STOCKSANLUIS[],7,FALSE))</f>
        <v>C</v>
      </c>
      <c r="I40" s="10"/>
      <c r="J40" t="str">
        <f>SALIDA[[#This Row],[CODIGO]]&amp;"       "&amp;SALIDA[[#This Row],[FAMILIA]]</f>
        <v>02755       ZHEJIANG YONGHE</v>
      </c>
      <c r="K40">
        <f>VLOOKUP(SALIDA[[#This Row],[CODIGO]],STOCK_STARSOFT[],5,FALSE)</f>
        <v>55.968114</v>
      </c>
      <c r="L40">
        <f>SALIDA[[#This Row],[CANTIDAD]]*SALIDA[[#This Row],[PRECIO UND]]</f>
        <v>55.968114</v>
      </c>
    </row>
    <row r="41" spans="1:12" x14ac:dyDescent="0.25">
      <c r="A41" s="6" t="s">
        <v>3092</v>
      </c>
      <c r="B41" s="24" t="str">
        <f>VLOOKUP(SALIDA[[#This Row],[CODIGO]],STOCKSANLUIS[],2,FALSE)</f>
        <v>GAS REFRIGERANTE R449A - OPTEON XP40 11.35KG/25LB DAC - USA - CHEMOURS</v>
      </c>
      <c r="C41" s="153">
        <v>45876</v>
      </c>
      <c r="D41">
        <v>2</v>
      </c>
      <c r="E41">
        <f>IF(VLOOKUP(SALIDA[[#This Row],[CODIGO]],STOCKSANLUIS[],6,FALSE)=0,"PRODUCTO SIN STOCK/UBICACIÓN",VLOOKUP(SALIDA[[#This Row],[CODIGO]],STOCKSANLUIS[],6,FALSE))</f>
        <v>1</v>
      </c>
      <c r="F41">
        <f>SALIDA[[#This Row],[CANTIDAD]]/SALIDA[[#This Row],[UND MEDIDA]]</f>
        <v>2</v>
      </c>
      <c r="G41" t="str">
        <f>VLOOKUP(SALIDA[[#This Row],[CODIGO]],FAMILIAS[],4,FALSE)</f>
        <v>THE CHEMOURS</v>
      </c>
      <c r="H41" s="10" t="str">
        <f>IF(VLOOKUP(SALIDA[[#This Row],[CODIGO]],STOCKSANLUIS[],7,FALSE)=0,"PRODUCTO SIN STOCK/UBICACIÓN",VLOOKUP(SALIDA[[#This Row],[CODIGO]],STOCKSANLUIS[],7,FALSE))</f>
        <v>C</v>
      </c>
      <c r="I41" s="10"/>
      <c r="J41" t="str">
        <f>SALIDA[[#This Row],[CODIGO]]&amp;"       "&amp;SALIDA[[#This Row],[FAMILIA]]</f>
        <v>02493       THE CHEMOURS</v>
      </c>
      <c r="K41">
        <f>VLOOKUP(SALIDA[[#This Row],[CODIGO]],STOCK_STARSOFT[],5,FALSE)</f>
        <v>207.319031</v>
      </c>
      <c r="L41">
        <f>SALIDA[[#This Row],[CANTIDAD]]*SALIDA[[#This Row],[PRECIO UND]]</f>
        <v>414.63806199999999</v>
      </c>
    </row>
    <row r="42" spans="1:12" x14ac:dyDescent="0.25">
      <c r="A42" s="6" t="s">
        <v>931</v>
      </c>
      <c r="B42" s="24" t="str">
        <f>VLOOKUP(SALIDA[[#This Row],[CODIGO]],STOCKSANLUIS[],2,FALSE)</f>
        <v>ACEITE POLIOLESTER POE 32 - 1 GALON - BVA</v>
      </c>
      <c r="C42" s="153">
        <v>45876</v>
      </c>
      <c r="D42">
        <v>5</v>
      </c>
      <c r="E42">
        <f>IF(VLOOKUP(SALIDA[[#This Row],[CODIGO]],STOCKSANLUIS[],6,FALSE)=0,"PRODUCTO SIN STOCK/UBICACIÓN",VLOOKUP(SALIDA[[#This Row],[CODIGO]],STOCKSANLUIS[],6,FALSE))</f>
        <v>1</v>
      </c>
      <c r="F42">
        <f>SALIDA[[#This Row],[CANTIDAD]]/SALIDA[[#This Row],[UND MEDIDA]]</f>
        <v>5</v>
      </c>
      <c r="G42" t="str">
        <f>VLOOKUP(SALIDA[[#This Row],[CODIGO]],FAMILIAS[],4,FALSE)</f>
        <v>BVA</v>
      </c>
      <c r="H42" s="10" t="str">
        <f>IF(VLOOKUP(SALIDA[[#This Row],[CODIGO]],STOCKSANLUIS[],7,FALSE)=0,"PRODUCTO SIN STOCK/UBICACIÓN",VLOOKUP(SALIDA[[#This Row],[CODIGO]],STOCKSANLUIS[],7,FALSE))</f>
        <v>C</v>
      </c>
      <c r="I42" s="10"/>
      <c r="J42" t="str">
        <f>SALIDA[[#This Row],[CODIGO]]&amp;"       "&amp;SALIDA[[#This Row],[FAMILIA]]</f>
        <v>00987       BVA</v>
      </c>
      <c r="K42">
        <f>VLOOKUP(SALIDA[[#This Row],[CODIGO]],STOCK_STARSOFT[],5,FALSE)</f>
        <v>47.466326000000002</v>
      </c>
      <c r="L42">
        <f>SALIDA[[#This Row],[CANTIDAD]]*SALIDA[[#This Row],[PRECIO UND]]</f>
        <v>237.33163000000002</v>
      </c>
    </row>
    <row r="43" spans="1:12" x14ac:dyDescent="0.25">
      <c r="A43" s="6" t="s">
        <v>2904</v>
      </c>
      <c r="B43" s="24" t="str">
        <f>VLOOKUP(SALIDA[[#This Row],[CODIGO]],STOCKSANLUIS[],2,FALSE)</f>
        <v>SENSOR DE TEMPERATURA NTC - SB-70 - 2M - FULL GAUGE (REMPLAZO DEL SB-41 - NO USAR EN MT 622E)</v>
      </c>
      <c r="C43" s="153">
        <v>45876</v>
      </c>
      <c r="D43">
        <v>20</v>
      </c>
      <c r="E43">
        <f>IF(VLOOKUP(SALIDA[[#This Row],[CODIGO]],STOCKSANLUIS[],6,FALSE)=0,"PRODUCTO SIN STOCK/UBICACIÓN",VLOOKUP(SALIDA[[#This Row],[CODIGO]],STOCKSANLUIS[],6,FALSE))</f>
        <v>1</v>
      </c>
      <c r="F43">
        <f>SALIDA[[#This Row],[CANTIDAD]]/SALIDA[[#This Row],[UND MEDIDA]]</f>
        <v>20</v>
      </c>
      <c r="G43" t="str">
        <f>VLOOKUP(SALIDA[[#This Row],[CODIGO]],FAMILIAS[],4,FALSE)</f>
        <v>FULL GAUGE</v>
      </c>
      <c r="H43" s="10" t="str">
        <f>IF(VLOOKUP(SALIDA[[#This Row],[CODIGO]],STOCKSANLUIS[],7,FALSE)=0,"PRODUCTO SIN STOCK/UBICACIÓN",VLOOKUP(SALIDA[[#This Row],[CODIGO]],STOCKSANLUIS[],7,FALSE))</f>
        <v>A</v>
      </c>
      <c r="I43" s="10"/>
      <c r="J43" t="str">
        <f>SALIDA[[#This Row],[CODIGO]]&amp;"       "&amp;SALIDA[[#This Row],[FAMILIA]]</f>
        <v>02345       FULL GAUGE</v>
      </c>
      <c r="K43">
        <f>VLOOKUP(SALIDA[[#This Row],[CODIGO]],STOCK_STARSOFT[],5,FALSE)</f>
        <v>1.711822</v>
      </c>
      <c r="L43">
        <f>SALIDA[[#This Row],[CANTIDAD]]*SALIDA[[#This Row],[PRECIO UND]]</f>
        <v>34.236440000000002</v>
      </c>
    </row>
    <row r="44" spans="1:12" x14ac:dyDescent="0.25">
      <c r="A44" s="6" t="s">
        <v>487</v>
      </c>
      <c r="B44" s="24" t="str">
        <f>VLOOKUP(SALIDA[[#This Row],[CODIGO]],STOCKSANLUIS[],2,FALSE)</f>
        <v>SOLDADURA DE PLATA HARRIS AL 5%</v>
      </c>
      <c r="C44" s="153">
        <v>45876</v>
      </c>
      <c r="D44">
        <v>100</v>
      </c>
      <c r="E44">
        <f>IF(VLOOKUP(SALIDA[[#This Row],[CODIGO]],STOCKSANLUIS[],6,FALSE)=0,"PRODUCTO SIN STOCK/UBICACIÓN",VLOOKUP(SALIDA[[#This Row],[CODIGO]],STOCKSANLUIS[],6,FALSE))</f>
        <v>1</v>
      </c>
      <c r="F44">
        <f>SALIDA[[#This Row],[CANTIDAD]]/SALIDA[[#This Row],[UND MEDIDA]]</f>
        <v>100</v>
      </c>
      <c r="G44" t="str">
        <f>VLOOKUP(SALIDA[[#This Row],[CODIGO]],FAMILIAS[],4,FALSE)</f>
        <v>HARRIS</v>
      </c>
      <c r="H44" s="10" t="str">
        <f>IF(VLOOKUP(SALIDA[[#This Row],[CODIGO]],STOCKSANLUIS[],7,FALSE)=0,"PRODUCTO SIN STOCK/UBICACIÓN",VLOOKUP(SALIDA[[#This Row],[CODIGO]],STOCKSANLUIS[],7,FALSE))</f>
        <v>C</v>
      </c>
      <c r="I44" s="10"/>
      <c r="J44" t="str">
        <f>SALIDA[[#This Row],[CODIGO]]&amp;"       "&amp;SALIDA[[#This Row],[FAMILIA]]</f>
        <v>00406       HARRIS</v>
      </c>
      <c r="K44">
        <f>VLOOKUP(SALIDA[[#This Row],[CODIGO]],STOCK_STARSOFT[],5,FALSE)</f>
        <v>2.7172480000000001</v>
      </c>
      <c r="L44">
        <f>SALIDA[[#This Row],[CANTIDAD]]*SALIDA[[#This Row],[PRECIO UND]]</f>
        <v>271.72480000000002</v>
      </c>
    </row>
    <row r="45" spans="1:12" x14ac:dyDescent="0.25">
      <c r="A45" s="6" t="s">
        <v>33</v>
      </c>
      <c r="B45" s="24" t="str">
        <f>VLOOKUP(SALIDA[[#This Row],[CODIGO]],STOCKSANLUIS[],2,FALSE)</f>
        <v>CONTROLADOR DE TEMPERATURA DIGITAL MT-512E 2HP - VER.13 - 115/220 VAC - FULL GAUGE</v>
      </c>
      <c r="C45" s="153">
        <v>45876</v>
      </c>
      <c r="D45">
        <v>1</v>
      </c>
      <c r="E45">
        <f>IF(VLOOKUP(SALIDA[[#This Row],[CODIGO]],STOCKSANLUIS[],6,FALSE)=0,"PRODUCTO SIN STOCK/UBICACIÓN",VLOOKUP(SALIDA[[#This Row],[CODIGO]],STOCKSANLUIS[],6,FALSE))</f>
        <v>1</v>
      </c>
      <c r="F45">
        <f>SALIDA[[#This Row],[CANTIDAD]]/SALIDA[[#This Row],[UND MEDIDA]]</f>
        <v>1</v>
      </c>
      <c r="G45" t="str">
        <f>VLOOKUP(SALIDA[[#This Row],[CODIGO]],FAMILIAS[],4,FALSE)</f>
        <v>FULL GAUGE</v>
      </c>
      <c r="H45" s="10" t="str">
        <f>IF(VLOOKUP(SALIDA[[#This Row],[CODIGO]],STOCKSANLUIS[],7,FALSE)=0,"PRODUCTO SIN STOCK/UBICACIÓN",VLOOKUP(SALIDA[[#This Row],[CODIGO]],STOCKSANLUIS[],7,FALSE))</f>
        <v>C</v>
      </c>
      <c r="I45" s="10"/>
      <c r="J45" t="str">
        <f>SALIDA[[#This Row],[CODIGO]]&amp;"       "&amp;SALIDA[[#This Row],[FAMILIA]]</f>
        <v>00016       FULL GAUGE</v>
      </c>
      <c r="K45">
        <f>VLOOKUP(SALIDA[[#This Row],[CODIGO]],STOCK_STARSOFT[],5,FALSE)</f>
        <v>13.318346</v>
      </c>
      <c r="L45">
        <f>SALIDA[[#This Row],[CANTIDAD]]*SALIDA[[#This Row],[PRECIO UND]]</f>
        <v>13.318346</v>
      </c>
    </row>
    <row r="46" spans="1:12" x14ac:dyDescent="0.25">
      <c r="A46" s="6" t="s">
        <v>2904</v>
      </c>
      <c r="B46" s="24" t="str">
        <f>VLOOKUP(SALIDA[[#This Row],[CODIGO]],STOCKSANLUIS[],2,FALSE)</f>
        <v>SENSOR DE TEMPERATURA NTC - SB-70 - 2M - FULL GAUGE (REMPLAZO DEL SB-41 - NO USAR EN MT 622E)</v>
      </c>
      <c r="C46" s="153">
        <v>45876</v>
      </c>
      <c r="D46">
        <v>4</v>
      </c>
      <c r="E46">
        <f>IF(VLOOKUP(SALIDA[[#This Row],[CODIGO]],STOCKSANLUIS[],6,FALSE)=0,"PRODUCTO SIN STOCK/UBICACIÓN",VLOOKUP(SALIDA[[#This Row],[CODIGO]],STOCKSANLUIS[],6,FALSE))</f>
        <v>1</v>
      </c>
      <c r="F46">
        <f>SALIDA[[#This Row],[CANTIDAD]]/SALIDA[[#This Row],[UND MEDIDA]]</f>
        <v>4</v>
      </c>
      <c r="G46" t="str">
        <f>VLOOKUP(SALIDA[[#This Row],[CODIGO]],FAMILIAS[],4,FALSE)</f>
        <v>FULL GAUGE</v>
      </c>
      <c r="H46" s="10" t="str">
        <f>IF(VLOOKUP(SALIDA[[#This Row],[CODIGO]],STOCKSANLUIS[],7,FALSE)=0,"PRODUCTO SIN STOCK/UBICACIÓN",VLOOKUP(SALIDA[[#This Row],[CODIGO]],STOCKSANLUIS[],7,FALSE))</f>
        <v>A</v>
      </c>
      <c r="I46" s="10"/>
      <c r="J46" t="str">
        <f>SALIDA[[#This Row],[CODIGO]]&amp;"       "&amp;SALIDA[[#This Row],[FAMILIA]]</f>
        <v>02345       FULL GAUGE</v>
      </c>
      <c r="K46">
        <f>VLOOKUP(SALIDA[[#This Row],[CODIGO]],STOCK_STARSOFT[],5,FALSE)</f>
        <v>1.711822</v>
      </c>
      <c r="L46">
        <f>SALIDA[[#This Row],[CANTIDAD]]*SALIDA[[#This Row],[PRECIO UND]]</f>
        <v>6.8472879999999998</v>
      </c>
    </row>
    <row r="47" spans="1:12" x14ac:dyDescent="0.25">
      <c r="A47" s="6" t="s">
        <v>3569</v>
      </c>
      <c r="B47" s="24" t="str">
        <f>VLOOKUP(SALIDA[[#This Row],[CODIGO]],STOCKSANLUIS[],2,FALSE)</f>
        <v>MOTOVENTILADOR MAER FAN YSWF74L60P4-522N-450S (220V/380V/440V, 60HZ, 4 POLES, 3PH, CL.F,/Y, SUCTION)</v>
      </c>
      <c r="C47" s="153">
        <v>45876</v>
      </c>
      <c r="D47">
        <v>4</v>
      </c>
      <c r="E47">
        <f>IF(VLOOKUP(SALIDA[[#This Row],[CODIGO]],STOCKSANLUIS[],6,FALSE)=0,"PRODUCTO SIN STOCK/UBICACIÓN",VLOOKUP(SALIDA[[#This Row],[CODIGO]],STOCKSANLUIS[],6,FALSE))</f>
        <v>1</v>
      </c>
      <c r="F47">
        <f>SALIDA[[#This Row],[CANTIDAD]]/SALIDA[[#This Row],[UND MEDIDA]]</f>
        <v>4</v>
      </c>
      <c r="G47" t="str">
        <f>VLOOKUP(SALIDA[[#This Row],[CODIGO]],FAMILIAS[],4,FALSE)</f>
        <v>MAER FAN</v>
      </c>
      <c r="H47" s="10" t="str">
        <f>IF(VLOOKUP(SALIDA[[#This Row],[CODIGO]],STOCKSANLUIS[],7,FALSE)=0,"PRODUCTO SIN STOCK/UBICACIÓN",VLOOKUP(SALIDA[[#This Row],[CODIGO]],STOCKSANLUIS[],7,FALSE))</f>
        <v>C</v>
      </c>
      <c r="I47" s="10" t="s">
        <v>19536</v>
      </c>
      <c r="J47" t="str">
        <f>SALIDA[[#This Row],[CODIGO]]&amp;"       "&amp;SALIDA[[#This Row],[FAMILIA]]</f>
        <v>02978       MAER FAN</v>
      </c>
      <c r="K47">
        <f>VLOOKUP(SALIDA[[#This Row],[CODIGO]],STOCK_STARSOFT[],5,FALSE)</f>
        <v>39.236970999999997</v>
      </c>
      <c r="L47">
        <f>SALIDA[[#This Row],[CANTIDAD]]*SALIDA[[#This Row],[PRECIO UND]]</f>
        <v>156.94788399999999</v>
      </c>
    </row>
    <row r="48" spans="1:12" x14ac:dyDescent="0.25">
      <c r="A48" s="6" t="s">
        <v>2254</v>
      </c>
      <c r="B48" s="24" t="str">
        <f>VLOOKUP(SALIDA[[#This Row],[CODIGO]],STOCKSANLUIS[],2,FALSE)</f>
        <v>BISAGRA SEMIPESADA C/RAMPA 215-I FI0 3593 P/PUERTA APERTURA IZQUIERDA - CAFF</v>
      </c>
      <c r="C48" s="153">
        <v>45876</v>
      </c>
      <c r="D48">
        <v>1</v>
      </c>
      <c r="E48">
        <f>IF(VLOOKUP(SALIDA[[#This Row],[CODIGO]],STOCKSANLUIS[],6,FALSE)=0,"PRODUCTO SIN STOCK/UBICACIÓN",VLOOKUP(SALIDA[[#This Row],[CODIGO]],STOCKSANLUIS[],6,FALSE))</f>
        <v>1</v>
      </c>
      <c r="F48">
        <f>SALIDA[[#This Row],[CANTIDAD]]/SALIDA[[#This Row],[UND MEDIDA]]</f>
        <v>1</v>
      </c>
      <c r="G48" t="str">
        <f>VLOOKUP(SALIDA[[#This Row],[CODIGO]],FAMILIAS[],4,FALSE)</f>
        <v>CAFF</v>
      </c>
      <c r="H48" s="10" t="str">
        <f>IF(VLOOKUP(SALIDA[[#This Row],[CODIGO]],STOCKSANLUIS[],7,FALSE)=0,"PRODUCTO SIN STOCK/UBICACIÓN",VLOOKUP(SALIDA[[#This Row],[CODIGO]],STOCKSANLUIS[],7,FALSE))</f>
        <v>A</v>
      </c>
      <c r="I48" s="10" t="s">
        <v>19536</v>
      </c>
      <c r="J48" t="str">
        <f>SALIDA[[#This Row],[CODIGO]]&amp;"       "&amp;SALIDA[[#This Row],[FAMILIA]]</f>
        <v>01912       CAFF</v>
      </c>
      <c r="K48">
        <f>VLOOKUP(SALIDA[[#This Row],[CODIGO]],STOCK_STARSOFT[],5,FALSE)</f>
        <v>23.039496</v>
      </c>
      <c r="L48">
        <f>SALIDA[[#This Row],[CANTIDAD]]*SALIDA[[#This Row],[PRECIO UND]]</f>
        <v>23.039496</v>
      </c>
    </row>
    <row r="49" spans="1:12" x14ac:dyDescent="0.25">
      <c r="A49" s="6" t="s">
        <v>3291</v>
      </c>
      <c r="B49" s="24" t="str">
        <f>VLOOKUP(SALIDA[[#This Row],[CODIGO]],STOCKSANLUIS[],2,FALSE)</f>
        <v>VALVULA PARA AGUA HELADA FAN &amp; COIL 2 VIAS 1/2" DIAMETRO  CON ACTUADOR  220V JOHNSON CONTROLS - VLC2200FC-C</v>
      </c>
      <c r="C49" s="153">
        <v>45876</v>
      </c>
      <c r="D49">
        <v>2</v>
      </c>
      <c r="E49">
        <f>IF(VLOOKUP(SALIDA[[#This Row],[CODIGO]],STOCKSANLUIS[],6,FALSE)=0,"PRODUCTO SIN STOCK/UBICACIÓN",VLOOKUP(SALIDA[[#This Row],[CODIGO]],STOCKSANLUIS[],6,FALSE))</f>
        <v>1</v>
      </c>
      <c r="F49">
        <f>SALIDA[[#This Row],[CANTIDAD]]/SALIDA[[#This Row],[UND MEDIDA]]</f>
        <v>2</v>
      </c>
      <c r="G49" t="str">
        <f>VLOOKUP(SALIDA[[#This Row],[CODIGO]],FAMILIAS[],4,FALSE)</f>
        <v>JOHNSON CONTROLS</v>
      </c>
      <c r="H49" s="10" t="str">
        <f>IF(VLOOKUP(SALIDA[[#This Row],[CODIGO]],STOCKSANLUIS[],7,FALSE)=0,"PRODUCTO SIN STOCK/UBICACIÓN",VLOOKUP(SALIDA[[#This Row],[CODIGO]],STOCKSANLUIS[],7,FALSE))</f>
        <v>A</v>
      </c>
      <c r="I49" s="10" t="s">
        <v>19536</v>
      </c>
      <c r="J49" t="str">
        <f>SALIDA[[#This Row],[CODIGO]]&amp;"       "&amp;SALIDA[[#This Row],[FAMILIA]]</f>
        <v>02713       JOHNSON CONTROLS</v>
      </c>
      <c r="K49">
        <f>VLOOKUP(SALIDA[[#This Row],[CODIGO]],STOCK_STARSOFT[],5,FALSE)</f>
        <v>19.53922</v>
      </c>
      <c r="L49">
        <f>SALIDA[[#This Row],[CANTIDAD]]*SALIDA[[#This Row],[PRECIO UND]]</f>
        <v>39.078440000000001</v>
      </c>
    </row>
    <row r="50" spans="1:12" x14ac:dyDescent="0.25">
      <c r="A50" s="6" t="s">
        <v>33</v>
      </c>
      <c r="B50" s="24" t="str">
        <f>VLOOKUP(SALIDA[[#This Row],[CODIGO]],STOCKSANLUIS[],2,FALSE)</f>
        <v>CONTROLADOR DE TEMPERATURA DIGITAL MT-512E 2HP - VER.13 - 115/220 VAC - FULL GAUGE</v>
      </c>
      <c r="C50" s="153">
        <v>45876</v>
      </c>
      <c r="D50">
        <v>1</v>
      </c>
      <c r="E50">
        <f>IF(VLOOKUP(SALIDA[[#This Row],[CODIGO]],STOCKSANLUIS[],6,FALSE)=0,"PRODUCTO SIN STOCK/UBICACIÓN",VLOOKUP(SALIDA[[#This Row],[CODIGO]],STOCKSANLUIS[],6,FALSE))</f>
        <v>1</v>
      </c>
      <c r="F50">
        <f>SALIDA[[#This Row],[CANTIDAD]]/SALIDA[[#This Row],[UND MEDIDA]]</f>
        <v>1</v>
      </c>
      <c r="G50" t="str">
        <f>VLOOKUP(SALIDA[[#This Row],[CODIGO]],FAMILIAS[],4,FALSE)</f>
        <v>FULL GAUGE</v>
      </c>
      <c r="H50" s="10" t="str">
        <f>IF(VLOOKUP(SALIDA[[#This Row],[CODIGO]],STOCKSANLUIS[],7,FALSE)=0,"PRODUCTO SIN STOCK/UBICACIÓN",VLOOKUP(SALIDA[[#This Row],[CODIGO]],STOCKSANLUIS[],7,FALSE))</f>
        <v>C</v>
      </c>
      <c r="I50" s="10"/>
      <c r="J50" t="str">
        <f>SALIDA[[#This Row],[CODIGO]]&amp;"       "&amp;SALIDA[[#This Row],[FAMILIA]]</f>
        <v>00016       FULL GAUGE</v>
      </c>
      <c r="K50">
        <f>VLOOKUP(SALIDA[[#This Row],[CODIGO]],STOCK_STARSOFT[],5,FALSE)</f>
        <v>13.318346</v>
      </c>
      <c r="L50">
        <f>SALIDA[[#This Row],[CANTIDAD]]*SALIDA[[#This Row],[PRECIO UND]]</f>
        <v>13.318346</v>
      </c>
    </row>
    <row r="51" spans="1:12" x14ac:dyDescent="0.25">
      <c r="A51" s="6" t="s">
        <v>3719</v>
      </c>
      <c r="B51" s="24" t="str">
        <f>VLOOKUP(SALIDA[[#This Row],[CODIGO]],STOCKSANLUIS[],2,FALSE)</f>
        <v>MOTOVENTILADOR AXIAL EBM S4E450 - 450MM - 220V MONOFÁSICO - 4 POLOS, CON REJILLA - FLUJO V   </v>
      </c>
      <c r="C51" s="153">
        <v>45876</v>
      </c>
      <c r="D51">
        <v>2</v>
      </c>
      <c r="E51">
        <f>IF(VLOOKUP(SALIDA[[#This Row],[CODIGO]],STOCKSANLUIS[],6,FALSE)=0,"PRODUCTO SIN STOCK/UBICACIÓN",VLOOKUP(SALIDA[[#This Row],[CODIGO]],STOCKSANLUIS[],6,FALSE))</f>
        <v>1</v>
      </c>
      <c r="F51">
        <f>SALIDA[[#This Row],[CANTIDAD]]/SALIDA[[#This Row],[UND MEDIDA]]</f>
        <v>2</v>
      </c>
      <c r="G51" t="str">
        <f>VLOOKUP(SALIDA[[#This Row],[CODIGO]],FAMILIAS[],4,FALSE)</f>
        <v>EBM</v>
      </c>
      <c r="H51" s="10" t="str">
        <f>IF(VLOOKUP(SALIDA[[#This Row],[CODIGO]],STOCKSANLUIS[],7,FALSE)=0,"PRODUCTO SIN STOCK/UBICACIÓN",VLOOKUP(SALIDA[[#This Row],[CODIGO]],STOCKSANLUIS[],7,FALSE))</f>
        <v>C</v>
      </c>
      <c r="I51" s="10"/>
      <c r="J51" t="str">
        <f>SALIDA[[#This Row],[CODIGO]]&amp;"       "&amp;SALIDA[[#This Row],[FAMILIA]]</f>
        <v>03104       EBM</v>
      </c>
      <c r="K51">
        <f>VLOOKUP(SALIDA[[#This Row],[CODIGO]],STOCK_STARSOFT[],5,FALSE)</f>
        <v>154.94905600000001</v>
      </c>
      <c r="L51">
        <f>SALIDA[[#This Row],[CANTIDAD]]*SALIDA[[#This Row],[PRECIO UND]]</f>
        <v>309.89811200000003</v>
      </c>
    </row>
    <row r="52" spans="1:12" x14ac:dyDescent="0.25">
      <c r="A52" s="6" t="s">
        <v>3481</v>
      </c>
      <c r="B52" s="24" t="str">
        <f>VLOOKUP(SALIDA[[#This Row],[CODIGO]],STOCKSANLUIS[],2,FALSE)</f>
        <v>FILTRO SECADOR - 083 - 3/8 - SOLDABLE - SEK-083S - EVERWELL</v>
      </c>
      <c r="C52" s="153">
        <v>45876</v>
      </c>
      <c r="D52">
        <v>10</v>
      </c>
      <c r="E52">
        <f>IF(VLOOKUP(SALIDA[[#This Row],[CODIGO]],STOCKSANLUIS[],6,FALSE)=0,"PRODUCTO SIN STOCK/UBICACIÓN",VLOOKUP(SALIDA[[#This Row],[CODIGO]],STOCKSANLUIS[],6,FALSE))</f>
        <v>1</v>
      </c>
      <c r="F52">
        <f>SALIDA[[#This Row],[CANTIDAD]]/SALIDA[[#This Row],[UND MEDIDA]]</f>
        <v>10</v>
      </c>
      <c r="G52" t="str">
        <f>VLOOKUP(SALIDA[[#This Row],[CODIGO]],FAMILIAS[],4,FALSE)</f>
        <v>EVERWELL</v>
      </c>
      <c r="H52" s="10" t="str">
        <f>IF(VLOOKUP(SALIDA[[#This Row],[CODIGO]],STOCKSANLUIS[],7,FALSE)=0,"PRODUCTO SIN STOCK/UBICACIÓN",VLOOKUP(SALIDA[[#This Row],[CODIGO]],STOCKSANLUIS[],7,FALSE))</f>
        <v>A</v>
      </c>
      <c r="I52" s="10"/>
      <c r="J52" t="str">
        <f>SALIDA[[#This Row],[CODIGO]]&amp;"       "&amp;SALIDA[[#This Row],[FAMILIA]]</f>
        <v>02903       EVERWELL</v>
      </c>
      <c r="K52">
        <f>VLOOKUP(SALIDA[[#This Row],[CODIGO]],STOCK_STARSOFT[],5,FALSE)</f>
        <v>2.942952</v>
      </c>
      <c r="L52">
        <f>SALIDA[[#This Row],[CANTIDAD]]*SALIDA[[#This Row],[PRECIO UND]]</f>
        <v>29.42952</v>
      </c>
    </row>
    <row r="53" spans="1:12" x14ac:dyDescent="0.25">
      <c r="A53" s="6" t="s">
        <v>3341</v>
      </c>
      <c r="B53" s="24" t="str">
        <f>VLOOKUP(SALIDA[[#This Row],[CODIGO]],STOCKSANLUIS[],2,FALSE)</f>
        <v>GAS REFRIGERANTE R404A -10.90KG ICELOONG</v>
      </c>
      <c r="C53" s="153">
        <v>45876</v>
      </c>
      <c r="D53">
        <v>6</v>
      </c>
      <c r="E53">
        <f>IF(VLOOKUP(SALIDA[[#This Row],[CODIGO]],STOCKSANLUIS[],6,FALSE)=0,"PRODUCTO SIN STOCK/UBICACIÓN",VLOOKUP(SALIDA[[#This Row],[CODIGO]],STOCKSANLUIS[],6,FALSE))</f>
        <v>1</v>
      </c>
      <c r="F53">
        <f>SALIDA[[#This Row],[CANTIDAD]]/SALIDA[[#This Row],[UND MEDIDA]]</f>
        <v>6</v>
      </c>
      <c r="G53" t="str">
        <f>VLOOKUP(SALIDA[[#This Row],[CODIGO]],FAMILIAS[],4,FALSE)</f>
        <v>ZHEJIANG YONGHE</v>
      </c>
      <c r="H53" s="10" t="str">
        <f>IF(VLOOKUP(SALIDA[[#This Row],[CODIGO]],STOCKSANLUIS[],7,FALSE)=0,"PRODUCTO SIN STOCK/UBICACIÓN",VLOOKUP(SALIDA[[#This Row],[CODIGO]],STOCKSANLUIS[],7,FALSE))</f>
        <v>C</v>
      </c>
      <c r="I53" s="10"/>
      <c r="J53" t="str">
        <f>SALIDA[[#This Row],[CODIGO]]&amp;"       "&amp;SALIDA[[#This Row],[FAMILIA]]</f>
        <v>02752       ZHEJIANG YONGHE</v>
      </c>
      <c r="K53">
        <f>VLOOKUP(SALIDA[[#This Row],[CODIGO]],STOCK_STARSOFT[],5,FALSE)</f>
        <v>53.481755</v>
      </c>
      <c r="L53">
        <f>SALIDA[[#This Row],[CANTIDAD]]*SALIDA[[#This Row],[PRECIO UND]]</f>
        <v>320.89053000000001</v>
      </c>
    </row>
    <row r="54" spans="1:12" x14ac:dyDescent="0.25">
      <c r="A54" s="6" t="s">
        <v>439</v>
      </c>
      <c r="B54" s="24" t="str">
        <f>VLOOKUP(SALIDA[[#This Row],[CODIGO]],STOCKSANLUIS[],2,FALSE)</f>
        <v>ACEITE MINERAL 3G SUPER - 1 GALÓN - BVA</v>
      </c>
      <c r="C54" s="153">
        <v>45876</v>
      </c>
      <c r="D54">
        <v>7</v>
      </c>
      <c r="E54">
        <f>IF(VLOOKUP(SALIDA[[#This Row],[CODIGO]],STOCKSANLUIS[],6,FALSE)=0,"PRODUCTO SIN STOCK/UBICACIÓN",VLOOKUP(SALIDA[[#This Row],[CODIGO]],STOCKSANLUIS[],6,FALSE))</f>
        <v>1</v>
      </c>
      <c r="F54">
        <f>SALIDA[[#This Row],[CANTIDAD]]/SALIDA[[#This Row],[UND MEDIDA]]</f>
        <v>7</v>
      </c>
      <c r="G54" t="str">
        <f>VLOOKUP(SALIDA[[#This Row],[CODIGO]],FAMILIAS[],4,FALSE)</f>
        <v>BVA</v>
      </c>
      <c r="H54" s="10" t="str">
        <f>IF(VLOOKUP(SALIDA[[#This Row],[CODIGO]],STOCKSANLUIS[],7,FALSE)=0,"PRODUCTO SIN STOCK/UBICACIÓN",VLOOKUP(SALIDA[[#This Row],[CODIGO]],STOCKSANLUIS[],7,FALSE))</f>
        <v>C</v>
      </c>
      <c r="I54" s="10"/>
      <c r="J54" t="str">
        <f>SALIDA[[#This Row],[CODIGO]]&amp;"       "&amp;SALIDA[[#This Row],[FAMILIA]]</f>
        <v>00353       BVA</v>
      </c>
      <c r="K54">
        <f>VLOOKUP(SALIDA[[#This Row],[CODIGO]],STOCK_STARSOFT[],5,FALSE)</f>
        <v>15.454063</v>
      </c>
      <c r="L54">
        <f>SALIDA[[#This Row],[CANTIDAD]]*SALIDA[[#This Row],[PRECIO UND]]</f>
        <v>108.17844099999999</v>
      </c>
    </row>
    <row r="55" spans="1:12" x14ac:dyDescent="0.25">
      <c r="A55" s="6" t="s">
        <v>3124</v>
      </c>
      <c r="B55" s="24" t="str">
        <f>VLOOKUP(SALIDA[[#This Row],[CODIGO]],STOCKSANLUIS[],2,FALSE)</f>
        <v>MINI BOMBA DE CONDENSADO SILENCIOSA - 220 -240V - 1PH 50/60HZ - MUTE BOX - CP-MBP - EVERWELL</v>
      </c>
      <c r="C55" s="153">
        <v>45876</v>
      </c>
      <c r="D55">
        <v>16</v>
      </c>
      <c r="E55">
        <f>IF(VLOOKUP(SALIDA[[#This Row],[CODIGO]],STOCKSANLUIS[],6,FALSE)=0,"PRODUCTO SIN STOCK/UBICACIÓN",VLOOKUP(SALIDA[[#This Row],[CODIGO]],STOCKSANLUIS[],6,FALSE))</f>
        <v>1</v>
      </c>
      <c r="F55">
        <f>SALIDA[[#This Row],[CANTIDAD]]/SALIDA[[#This Row],[UND MEDIDA]]</f>
        <v>16</v>
      </c>
      <c r="G55" t="str">
        <f>VLOOKUP(SALIDA[[#This Row],[CODIGO]],FAMILIAS[],4,FALSE)</f>
        <v>EVERWELL</v>
      </c>
      <c r="H55" s="10" t="str">
        <f>IF(VLOOKUP(SALIDA[[#This Row],[CODIGO]],STOCKSANLUIS[],7,FALSE)=0,"PRODUCTO SIN STOCK/UBICACIÓN",VLOOKUP(SALIDA[[#This Row],[CODIGO]],STOCKSANLUIS[],7,FALSE))</f>
        <v>A</v>
      </c>
      <c r="I55" s="10"/>
      <c r="J55" t="str">
        <f>SALIDA[[#This Row],[CODIGO]]&amp;"       "&amp;SALIDA[[#This Row],[FAMILIA]]</f>
        <v>02518       EVERWELL</v>
      </c>
      <c r="K55">
        <f>VLOOKUP(SALIDA[[#This Row],[CODIGO]],STOCK_STARSOFT[],5,FALSE)</f>
        <v>24.775957999999999</v>
      </c>
      <c r="L55">
        <f>SALIDA[[#This Row],[CANTIDAD]]*SALIDA[[#This Row],[PRECIO UND]]</f>
        <v>396.41532799999999</v>
      </c>
    </row>
    <row r="56" spans="1:12" x14ac:dyDescent="0.25">
      <c r="A56" s="6" t="s">
        <v>3983</v>
      </c>
      <c r="B56" s="24" t="str">
        <f>VLOOKUP(SALIDA[[#This Row],[CODIGO]],STOCKSANLUIS[],2,FALSE)</f>
        <v>GAS REFIGERANTE R22 -13.60 KG YONGAN</v>
      </c>
      <c r="C56" s="153">
        <v>45876</v>
      </c>
      <c r="D56">
        <v>1</v>
      </c>
      <c r="E56">
        <f>IF(VLOOKUP(SALIDA[[#This Row],[CODIGO]],STOCKSANLUIS[],6,FALSE)=0,"PRODUCTO SIN STOCK/UBICACIÓN",VLOOKUP(SALIDA[[#This Row],[CODIGO]],STOCKSANLUIS[],6,FALSE))</f>
        <v>1</v>
      </c>
      <c r="F56">
        <f>SALIDA[[#This Row],[CANTIDAD]]/SALIDA[[#This Row],[UND MEDIDA]]</f>
        <v>1</v>
      </c>
      <c r="G56" t="str">
        <f>VLOOKUP(SALIDA[[#This Row],[CODIGO]],FAMILIAS[],4,FALSE)</f>
        <v>YONGAN</v>
      </c>
      <c r="H56" s="10" t="str">
        <f>IF(VLOOKUP(SALIDA[[#This Row],[CODIGO]],STOCKSANLUIS[],7,FALSE)=0,"PRODUCTO SIN STOCK/UBICACIÓN",VLOOKUP(SALIDA[[#This Row],[CODIGO]],STOCKSANLUIS[],7,FALSE))</f>
        <v>B/C</v>
      </c>
      <c r="I56" s="10"/>
      <c r="J56" t="str">
        <f>SALIDA[[#This Row],[CODIGO]]&amp;"       "&amp;SALIDA[[#This Row],[FAMILIA]]</f>
        <v>03449       YONGAN</v>
      </c>
      <c r="K56">
        <f>VLOOKUP(SALIDA[[#This Row],[CODIGO]],STOCK_STARSOFT[],5,FALSE)</f>
        <v>61.334141000000002</v>
      </c>
      <c r="L56">
        <f>SALIDA[[#This Row],[CANTIDAD]]*SALIDA[[#This Row],[PRECIO UND]]</f>
        <v>61.334141000000002</v>
      </c>
    </row>
    <row r="57" spans="1:12" x14ac:dyDescent="0.25">
      <c r="A57" s="6" t="s">
        <v>57</v>
      </c>
      <c r="B57" s="24" t="str">
        <f>VLOOKUP(SALIDA[[#This Row],[CODIGO]],STOCKSANLUIS[],2,FALSE)</f>
        <v>CONTROLADOR DE VOLTAJE Y PROTECTOR DE FASES PHASELOG EW PLUS - VER.05 - 90-220 VAC - FULL GAUGE - WHITE</v>
      </c>
      <c r="C57" s="153">
        <v>45877</v>
      </c>
      <c r="D57">
        <v>1</v>
      </c>
      <c r="E57">
        <f>IF(VLOOKUP(SALIDA[[#This Row],[CODIGO]],STOCKSANLUIS[],6,FALSE)=0,"PRODUCTO SIN STOCK/UBICACIÓN",VLOOKUP(SALIDA[[#This Row],[CODIGO]],STOCKSANLUIS[],6,FALSE))</f>
        <v>1</v>
      </c>
      <c r="F57">
        <f>SALIDA[[#This Row],[CANTIDAD]]/SALIDA[[#This Row],[UND MEDIDA]]</f>
        <v>1</v>
      </c>
      <c r="G57" t="str">
        <f>VLOOKUP(SALIDA[[#This Row],[CODIGO]],FAMILIAS[],4,FALSE)</f>
        <v>FULL GAUGE</v>
      </c>
      <c r="H57" s="10" t="str">
        <f>IF(VLOOKUP(SALIDA[[#This Row],[CODIGO]],STOCKSANLUIS[],7,FALSE)=0,"PRODUCTO SIN STOCK/UBICACIÓN",VLOOKUP(SALIDA[[#This Row],[CODIGO]],STOCKSANLUIS[],7,FALSE))</f>
        <v>C</v>
      </c>
      <c r="I57" s="10"/>
      <c r="J57" t="str">
        <f>SALIDA[[#This Row],[CODIGO]]&amp;"       "&amp;SALIDA[[#This Row],[FAMILIA]]</f>
        <v>00029       FULL GAUGE</v>
      </c>
      <c r="K57">
        <f>VLOOKUP(SALIDA[[#This Row],[CODIGO]],STOCK_STARSOFT[],5,FALSE)</f>
        <v>54.47063</v>
      </c>
      <c r="L57">
        <f>SALIDA[[#This Row],[CANTIDAD]]*SALIDA[[#This Row],[PRECIO UND]]</f>
        <v>54.47063</v>
      </c>
    </row>
    <row r="58" spans="1:12" x14ac:dyDescent="0.25">
      <c r="A58" s="6" t="s">
        <v>77</v>
      </c>
      <c r="B58" s="24" t="str">
        <f>VLOOKUP(SALIDA[[#This Row],[CODIGO]],STOCKSANLUIS[],2,FALSE)</f>
        <v>CONTROLADOR DE TEMPERATURA DIGITAL TC-900EW LOG - VER.04 - 115/220 VAC - FULL GAUGE - WHITE</v>
      </c>
      <c r="C58" s="153">
        <v>45877</v>
      </c>
      <c r="D58">
        <v>1</v>
      </c>
      <c r="E58">
        <f>IF(VLOOKUP(SALIDA[[#This Row],[CODIGO]],STOCKSANLUIS[],6,FALSE)=0,"PRODUCTO SIN STOCK/UBICACIÓN",VLOOKUP(SALIDA[[#This Row],[CODIGO]],STOCKSANLUIS[],6,FALSE))</f>
        <v>1</v>
      </c>
      <c r="F58">
        <f>SALIDA[[#This Row],[CANTIDAD]]/SALIDA[[#This Row],[UND MEDIDA]]</f>
        <v>1</v>
      </c>
      <c r="G58" t="str">
        <f>VLOOKUP(SALIDA[[#This Row],[CODIGO]],FAMILIAS[],4,FALSE)</f>
        <v>FULL GAUGE</v>
      </c>
      <c r="H58" s="10" t="str">
        <f>IF(VLOOKUP(SALIDA[[#This Row],[CODIGO]],STOCKSANLUIS[],7,FALSE)=0,"PRODUCTO SIN STOCK/UBICACIÓN",VLOOKUP(SALIDA[[#This Row],[CODIGO]],STOCKSANLUIS[],7,FALSE))</f>
        <v>C</v>
      </c>
      <c r="I58" s="10"/>
      <c r="J58" t="str">
        <f>SALIDA[[#This Row],[CODIGO]]&amp;"       "&amp;SALIDA[[#This Row],[FAMILIA]]</f>
        <v>00041       FULL GAUGE</v>
      </c>
      <c r="K58">
        <f>VLOOKUP(SALIDA[[#This Row],[CODIGO]],STOCK_STARSOFT[],5,FALSE)</f>
        <v>34.414344</v>
      </c>
      <c r="L58">
        <f>SALIDA[[#This Row],[CANTIDAD]]*SALIDA[[#This Row],[PRECIO UND]]</f>
        <v>34.414344</v>
      </c>
    </row>
    <row r="59" spans="1:12" x14ac:dyDescent="0.25">
      <c r="A59" s="6" t="s">
        <v>2474</v>
      </c>
      <c r="B59" s="24" t="str">
        <f>VLOOKUP(SALIDA[[#This Row],[CODIGO]],STOCKSANLUIS[],2,FALSE)</f>
        <v>COMPRESOR HERMETICO DANFOSS MTZ64 - 5.5HP - 220V/3F/60HZ -R-134A/404A/507A/407C (NO INC. VALV. V07/V04 Y RESIST. DE CARTER)</v>
      </c>
      <c r="C59" s="153">
        <v>45877</v>
      </c>
      <c r="D59">
        <v>1</v>
      </c>
      <c r="E59">
        <f>IF(VLOOKUP(SALIDA[[#This Row],[CODIGO]],STOCKSANLUIS[],6,FALSE)=0,"PRODUCTO SIN STOCK/UBICACIÓN",VLOOKUP(SALIDA[[#This Row],[CODIGO]],STOCKSANLUIS[],6,FALSE))</f>
        <v>1</v>
      </c>
      <c r="F59">
        <f>SALIDA[[#This Row],[CANTIDAD]]/SALIDA[[#This Row],[UND MEDIDA]]</f>
        <v>1</v>
      </c>
      <c r="G59" t="str">
        <f>VLOOKUP(SALIDA[[#This Row],[CODIGO]],FAMILIAS[],4,FALSE)</f>
        <v>DANFOSS</v>
      </c>
      <c r="H59" s="10" t="str">
        <f>IF(VLOOKUP(SALIDA[[#This Row],[CODIGO]],STOCKSANLUIS[],7,FALSE)=0,"PRODUCTO SIN STOCK/UBICACIÓN",VLOOKUP(SALIDA[[#This Row],[CODIGO]],STOCKSANLUIS[],7,FALSE))</f>
        <v>B</v>
      </c>
      <c r="I59" s="10"/>
      <c r="J59" t="str">
        <f>SALIDA[[#This Row],[CODIGO]]&amp;"       "&amp;SALIDA[[#This Row],[FAMILIA]]</f>
        <v>02034       DANFOSS</v>
      </c>
      <c r="K59">
        <f>VLOOKUP(SALIDA[[#This Row],[CODIGO]],STOCK_STARSOFT[],5,FALSE)</f>
        <v>618.74</v>
      </c>
      <c r="L59">
        <f>SALIDA[[#This Row],[CANTIDAD]]*SALIDA[[#This Row],[PRECIO UND]]</f>
        <v>618.74</v>
      </c>
    </row>
    <row r="60" spans="1:12" x14ac:dyDescent="0.25">
      <c r="A60" s="6" t="s">
        <v>3858</v>
      </c>
      <c r="B60" s="24" t="str">
        <f>VLOOKUP(SALIDA[[#This Row],[CODIGO]],STOCKSANLUIS[],2,FALSE)</f>
        <v>CORTINA DE AIRE DE 120 CM (48") - 220V/1PH/60HZ - STAR COLD - FM-1212Z/Y-MC</v>
      </c>
      <c r="C60" s="153">
        <v>45877</v>
      </c>
      <c r="D60">
        <v>2</v>
      </c>
      <c r="E60">
        <f>IF(VLOOKUP(SALIDA[[#This Row],[CODIGO]],STOCKSANLUIS[],6,FALSE)=0,"PRODUCTO SIN STOCK/UBICACIÓN",VLOOKUP(SALIDA[[#This Row],[CODIGO]],STOCKSANLUIS[],6,FALSE))</f>
        <v>1</v>
      </c>
      <c r="F60">
        <f>SALIDA[[#This Row],[CANTIDAD]]/SALIDA[[#This Row],[UND MEDIDA]]</f>
        <v>2</v>
      </c>
      <c r="G60" t="str">
        <f>VLOOKUP(SALIDA[[#This Row],[CODIGO]],FAMILIAS[],4,FALSE)</f>
        <v>STAR COLD</v>
      </c>
      <c r="H60" s="10" t="str">
        <f>IF(VLOOKUP(SALIDA[[#This Row],[CODIGO]],STOCKSANLUIS[],7,FALSE)=0,"PRODUCTO SIN STOCK/UBICACIÓN",VLOOKUP(SALIDA[[#This Row],[CODIGO]],STOCKSANLUIS[],7,FALSE))</f>
        <v>A</v>
      </c>
      <c r="I60" s="10"/>
      <c r="J60" t="str">
        <f>SALIDA[[#This Row],[CODIGO]]&amp;"       "&amp;SALIDA[[#This Row],[FAMILIA]]</f>
        <v>03288       STAR COLD</v>
      </c>
      <c r="K60">
        <f>VLOOKUP(SALIDA[[#This Row],[CODIGO]],STOCK_STARSOFT[],5,FALSE)</f>
        <v>46.302090999999997</v>
      </c>
      <c r="L60">
        <f>SALIDA[[#This Row],[CANTIDAD]]*SALIDA[[#This Row],[PRECIO UND]]</f>
        <v>92.604181999999994</v>
      </c>
    </row>
    <row r="61" spans="1:12" x14ac:dyDescent="0.25">
      <c r="A61" s="6" t="s">
        <v>3860</v>
      </c>
      <c r="B61" s="24" t="str">
        <f>VLOOKUP(SALIDA[[#This Row],[CODIGO]],STOCKSANLUIS[],2,FALSE)</f>
        <v>CORTINA DE AIRE DE 150 CM (60") - 220V/1PH/60HZ - STAR COLD - FM-1215Z/Y-MC</v>
      </c>
      <c r="C61" s="153">
        <v>45877</v>
      </c>
      <c r="D61">
        <v>3</v>
      </c>
      <c r="E61">
        <f>IF(VLOOKUP(SALIDA[[#This Row],[CODIGO]],STOCKSANLUIS[],6,FALSE)=0,"PRODUCTO SIN STOCK/UBICACIÓN",VLOOKUP(SALIDA[[#This Row],[CODIGO]],STOCKSANLUIS[],6,FALSE))</f>
        <v>1</v>
      </c>
      <c r="F61">
        <f>SALIDA[[#This Row],[CANTIDAD]]/SALIDA[[#This Row],[UND MEDIDA]]</f>
        <v>3</v>
      </c>
      <c r="G61" t="str">
        <f>VLOOKUP(SALIDA[[#This Row],[CODIGO]],FAMILIAS[],4,FALSE)</f>
        <v>STAR COLD</v>
      </c>
      <c r="H61" s="10" t="str">
        <f>IF(VLOOKUP(SALIDA[[#This Row],[CODIGO]],STOCKSANLUIS[],7,FALSE)=0,"PRODUCTO SIN STOCK/UBICACIÓN",VLOOKUP(SALIDA[[#This Row],[CODIGO]],STOCKSANLUIS[],7,FALSE))</f>
        <v>A</v>
      </c>
      <c r="I61" s="10"/>
      <c r="J61" t="str">
        <f>SALIDA[[#This Row],[CODIGO]]&amp;"       "&amp;SALIDA[[#This Row],[FAMILIA]]</f>
        <v>03289       STAR COLD</v>
      </c>
      <c r="K61">
        <f>VLOOKUP(SALIDA[[#This Row],[CODIGO]],STOCK_STARSOFT[],5,FALSE)</f>
        <v>55.603000000000002</v>
      </c>
      <c r="L61">
        <f>SALIDA[[#This Row],[CANTIDAD]]*SALIDA[[#This Row],[PRECIO UND]]</f>
        <v>166.809</v>
      </c>
    </row>
    <row r="62" spans="1:12" x14ac:dyDescent="0.25">
      <c r="A62" s="6" t="s">
        <v>1882</v>
      </c>
      <c r="B62" s="24" t="str">
        <f>VLOOKUP(SALIDA[[#This Row],[CODIGO]],STOCKSANLUIS[],2,FALSE)</f>
        <v>MOTOVENTILADOR AXIAL EBM S4D500-AM01-03 - 500MM - 220V/380V/440V TRIFÁSICO - 4 POLOS, CON REJILLA - FLUJO V</v>
      </c>
      <c r="C62" s="153">
        <v>45877</v>
      </c>
      <c r="D62">
        <v>1</v>
      </c>
      <c r="E62">
        <f>IF(VLOOKUP(SALIDA[[#This Row],[CODIGO]],STOCKSANLUIS[],6,FALSE)=0,"PRODUCTO SIN STOCK/UBICACIÓN",VLOOKUP(SALIDA[[#This Row],[CODIGO]],STOCKSANLUIS[],6,FALSE))</f>
        <v>1</v>
      </c>
      <c r="F62">
        <f>SALIDA[[#This Row],[CANTIDAD]]/SALIDA[[#This Row],[UND MEDIDA]]</f>
        <v>1</v>
      </c>
      <c r="G62" t="str">
        <f>VLOOKUP(SALIDA[[#This Row],[CODIGO]],FAMILIAS[],4,FALSE)</f>
        <v>EBM</v>
      </c>
      <c r="H62" s="10" t="str">
        <f>IF(VLOOKUP(SALIDA[[#This Row],[CODIGO]],STOCKSANLUIS[],7,FALSE)=0,"PRODUCTO SIN STOCK/UBICACIÓN",VLOOKUP(SALIDA[[#This Row],[CODIGO]],STOCKSANLUIS[],7,FALSE))</f>
        <v>C</v>
      </c>
      <c r="I62" s="10"/>
      <c r="J62" t="str">
        <f>SALIDA[[#This Row],[CODIGO]]&amp;"       "&amp;SALIDA[[#This Row],[FAMILIA]]</f>
        <v>01705       EBM</v>
      </c>
      <c r="K62">
        <f>VLOOKUP(SALIDA[[#This Row],[CODIGO]],STOCK_STARSOFT[],5,FALSE)</f>
        <v>186.88978399999999</v>
      </c>
      <c r="L62">
        <f>SALIDA[[#This Row],[CANTIDAD]]*SALIDA[[#This Row],[PRECIO UND]]</f>
        <v>186.88978399999999</v>
      </c>
    </row>
    <row r="63" spans="1:12" x14ac:dyDescent="0.25">
      <c r="A63" s="6" t="s">
        <v>1251</v>
      </c>
      <c r="B63" s="24" t="str">
        <f>VLOOKUP(SALIDA[[#This Row],[CODIGO]],STOCKSANLUIS[],2,FALSE)</f>
        <v>LAMAS DE PVC ALECO 8X0.08X300  (20 CM X 2MMX 91.44M) STANDARD SMOOTH -170008</v>
      </c>
      <c r="C63" s="153">
        <v>45877</v>
      </c>
      <c r="D63">
        <v>11</v>
      </c>
      <c r="E63">
        <f>IF(VLOOKUP(SALIDA[[#This Row],[CODIGO]],STOCKSANLUIS[],6,FALSE)=0,"PRODUCTO SIN STOCK/UBICACIÓN",VLOOKUP(SALIDA[[#This Row],[CODIGO]],STOCKSANLUIS[],6,FALSE))</f>
        <v>91.44</v>
      </c>
      <c r="F63">
        <f>SALIDA[[#This Row],[CANTIDAD]]/SALIDA[[#This Row],[UND MEDIDA]]</f>
        <v>0.12029746281714786</v>
      </c>
      <c r="G63" t="str">
        <f>VLOOKUP(SALIDA[[#This Row],[CODIGO]],FAMILIAS[],4,FALSE)</f>
        <v>ES ROBBINS</v>
      </c>
      <c r="H63" s="10" t="str">
        <f>IF(VLOOKUP(SALIDA[[#This Row],[CODIGO]],STOCKSANLUIS[],7,FALSE)=0,"PRODUCTO SIN STOCK/UBICACIÓN",VLOOKUP(SALIDA[[#This Row],[CODIGO]],STOCKSANLUIS[],7,FALSE))</f>
        <v>B/C</v>
      </c>
      <c r="I63" s="10"/>
      <c r="J63" t="str">
        <f>SALIDA[[#This Row],[CODIGO]]&amp;"       "&amp;SALIDA[[#This Row],[FAMILIA]]</f>
        <v>01331       ES ROBBINS</v>
      </c>
      <c r="K63">
        <f>VLOOKUP(SALIDA[[#This Row],[CODIGO]],STOCK_STARSOFT[],5,FALSE)</f>
        <v>1.922936</v>
      </c>
      <c r="L63">
        <f>SALIDA[[#This Row],[CANTIDAD]]*SALIDA[[#This Row],[PRECIO UND]]</f>
        <v>21.152296</v>
      </c>
    </row>
    <row r="64" spans="1:12" x14ac:dyDescent="0.25">
      <c r="A64" s="6" t="s">
        <v>3343</v>
      </c>
      <c r="B64" s="24" t="str">
        <f>VLOOKUP(SALIDA[[#This Row],[CODIGO]],STOCKSANLUIS[],2,FALSE)</f>
        <v>GAS REFRIGERANTE R410A -11.30KG ICELOONG</v>
      </c>
      <c r="C64" s="153">
        <v>45877</v>
      </c>
      <c r="D64">
        <v>1</v>
      </c>
      <c r="E64">
        <f>IF(VLOOKUP(SALIDA[[#This Row],[CODIGO]],STOCKSANLUIS[],6,FALSE)=0,"PRODUCTO SIN STOCK/UBICACIÓN",VLOOKUP(SALIDA[[#This Row],[CODIGO]],STOCKSANLUIS[],6,FALSE))</f>
        <v>1</v>
      </c>
      <c r="F64">
        <f>SALIDA[[#This Row],[CANTIDAD]]/SALIDA[[#This Row],[UND MEDIDA]]</f>
        <v>1</v>
      </c>
      <c r="G64" t="str">
        <f>VLOOKUP(SALIDA[[#This Row],[CODIGO]],FAMILIAS[],4,FALSE)</f>
        <v>ZHEJIANG YONGHE</v>
      </c>
      <c r="H64" s="10" t="str">
        <f>IF(VLOOKUP(SALIDA[[#This Row],[CODIGO]],STOCKSANLUIS[],7,FALSE)=0,"PRODUCTO SIN STOCK/UBICACIÓN",VLOOKUP(SALIDA[[#This Row],[CODIGO]],STOCKSANLUIS[],7,FALSE))</f>
        <v>C</v>
      </c>
      <c r="I64" s="10"/>
      <c r="J64" t="str">
        <f>SALIDA[[#This Row],[CODIGO]]&amp;"       "&amp;SALIDA[[#This Row],[FAMILIA]]</f>
        <v>02753       ZHEJIANG YONGHE</v>
      </c>
      <c r="K64">
        <f>VLOOKUP(SALIDA[[#This Row],[CODIGO]],STOCK_STARSOFT[],5,FALSE)</f>
        <v>88.873082999999994</v>
      </c>
      <c r="L64">
        <f>SALIDA[[#This Row],[CANTIDAD]]*SALIDA[[#This Row],[PRECIO UND]]</f>
        <v>88.873082999999994</v>
      </c>
    </row>
    <row r="65" spans="1:12" x14ac:dyDescent="0.25">
      <c r="A65" s="6" t="s">
        <v>3794</v>
      </c>
      <c r="B65" s="35" t="str">
        <f>VLOOKUP(SALIDA[[#This Row],[CODIGO]],STOCKSANLUIS[],2,FALSE)</f>
        <v>EQUIPO DE A/A MINI SPLIT FRIO SOLO - 12000 BTU - R410A - 220V/1PH/60HZ - TEMP BLUE MADE BY CARRIER ENTERPRISE TBH41J-012-H3N1C / TBG41J-012PH3N1C</v>
      </c>
      <c r="C65" s="153">
        <v>45877</v>
      </c>
      <c r="D65">
        <v>1</v>
      </c>
      <c r="E65">
        <f>IF(VLOOKUP(SALIDA[[#This Row],[CODIGO]],STOCKSANLUIS[],6,FALSE)=0,"PRODUCTO SIN STOCK/UBICACIÓN",VLOOKUP(SALIDA[[#This Row],[CODIGO]],STOCKSANLUIS[],6,FALSE))</f>
        <v>1</v>
      </c>
      <c r="F65">
        <f>SALIDA[[#This Row],[CANTIDAD]]/SALIDA[[#This Row],[UND MEDIDA]]</f>
        <v>1</v>
      </c>
      <c r="G65" t="str">
        <f>VLOOKUP(SALIDA[[#This Row],[CODIGO]],FAMILIAS[],4,FALSE)</f>
        <v>TEMP BLUE</v>
      </c>
      <c r="H65" s="10" t="str">
        <f>IF(VLOOKUP(SALIDA[[#This Row],[CODIGO]],STOCKSANLUIS[],7,FALSE)=0,"PRODUCTO SIN STOCK/UBICACIÓN",VLOOKUP(SALIDA[[#This Row],[CODIGO]],STOCKSANLUIS[],7,FALSE))</f>
        <v>B</v>
      </c>
      <c r="I65" s="10"/>
      <c r="J65" t="str">
        <f>SALIDA[[#This Row],[CODIGO]]&amp;"       "&amp;SALIDA[[#This Row],[FAMILIA]]</f>
        <v>03237       TEMP BLUE</v>
      </c>
      <c r="K65">
        <f>VLOOKUP(SALIDA[[#This Row],[CODIGO]],STOCK_STARSOFT[],5,FALSE)</f>
        <v>159.585669</v>
      </c>
      <c r="L65">
        <f>SALIDA[[#This Row],[CANTIDAD]]*SALIDA[[#This Row],[PRECIO UND]]</f>
        <v>159.585669</v>
      </c>
    </row>
    <row r="66" spans="1:12" x14ac:dyDescent="0.25">
      <c r="A66" s="6" t="s">
        <v>33</v>
      </c>
      <c r="B66" s="35" t="str">
        <f>VLOOKUP(SALIDA[[#This Row],[CODIGO]],STOCKSANLUIS[],2,FALSE)</f>
        <v>CONTROLADOR DE TEMPERATURA DIGITAL MT-512E 2HP - VER.13 - 115/220 VAC - FULL GAUGE</v>
      </c>
      <c r="C66" s="153">
        <v>45877</v>
      </c>
      <c r="D66">
        <v>2</v>
      </c>
      <c r="E66">
        <f>IF(VLOOKUP(SALIDA[[#This Row],[CODIGO]],STOCKSANLUIS[],6,FALSE)=0,"PRODUCTO SIN STOCK/UBICACIÓN",VLOOKUP(SALIDA[[#This Row],[CODIGO]],STOCKSANLUIS[],6,FALSE))</f>
        <v>1</v>
      </c>
      <c r="F66">
        <f>SALIDA[[#This Row],[CANTIDAD]]/SALIDA[[#This Row],[UND MEDIDA]]</f>
        <v>2</v>
      </c>
      <c r="G66" t="str">
        <f>VLOOKUP(SALIDA[[#This Row],[CODIGO]],FAMILIAS[],4,FALSE)</f>
        <v>FULL GAUGE</v>
      </c>
      <c r="H66" s="10" t="str">
        <f>IF(VLOOKUP(SALIDA[[#This Row],[CODIGO]],STOCKSANLUIS[],7,FALSE)=0,"PRODUCTO SIN STOCK/UBICACIÓN",VLOOKUP(SALIDA[[#This Row],[CODIGO]],STOCKSANLUIS[],7,FALSE))</f>
        <v>C</v>
      </c>
      <c r="I66" s="10"/>
      <c r="J66" t="str">
        <f>SALIDA[[#This Row],[CODIGO]]&amp;"       "&amp;SALIDA[[#This Row],[FAMILIA]]</f>
        <v>00016       FULL GAUGE</v>
      </c>
      <c r="K66">
        <f>VLOOKUP(SALIDA[[#This Row],[CODIGO]],STOCK_STARSOFT[],5,FALSE)</f>
        <v>13.318346</v>
      </c>
      <c r="L66">
        <f>SALIDA[[#This Row],[CANTIDAD]]*SALIDA[[#This Row],[PRECIO UND]]</f>
        <v>26.636692</v>
      </c>
    </row>
    <row r="67" spans="1:12" x14ac:dyDescent="0.25">
      <c r="A67" s="6" t="s">
        <v>931</v>
      </c>
      <c r="B67" s="24" t="str">
        <f>VLOOKUP(SALIDA[[#This Row],[CODIGO]],STOCKSANLUIS[],2,FALSE)</f>
        <v>ACEITE POLIOLESTER POE 32 - 1 GALON - BVA</v>
      </c>
      <c r="C67" s="153">
        <v>45878</v>
      </c>
      <c r="D67">
        <v>6</v>
      </c>
      <c r="E67">
        <f>IF(VLOOKUP(SALIDA[[#This Row],[CODIGO]],STOCKSANLUIS[],6,FALSE)=0,"PRODUCTO SIN STOCK/UBICACIÓN",VLOOKUP(SALIDA[[#This Row],[CODIGO]],STOCKSANLUIS[],6,FALSE))</f>
        <v>1</v>
      </c>
      <c r="F67">
        <f>SALIDA[[#This Row],[CANTIDAD]]/SALIDA[[#This Row],[UND MEDIDA]]</f>
        <v>6</v>
      </c>
      <c r="G67" t="str">
        <f>VLOOKUP(SALIDA[[#This Row],[CODIGO]],FAMILIAS[],4,FALSE)</f>
        <v>BVA</v>
      </c>
      <c r="H67" s="10" t="str">
        <f>IF(VLOOKUP(SALIDA[[#This Row],[CODIGO]],STOCKSANLUIS[],7,FALSE)=0,"PRODUCTO SIN STOCK/UBICACIÓN",VLOOKUP(SALIDA[[#This Row],[CODIGO]],STOCKSANLUIS[],7,FALSE))</f>
        <v>C</v>
      </c>
      <c r="I67" s="10"/>
      <c r="J67" t="str">
        <f>SALIDA[[#This Row],[CODIGO]]&amp;"       "&amp;SALIDA[[#This Row],[FAMILIA]]</f>
        <v>00987       BVA</v>
      </c>
      <c r="K67">
        <f>VLOOKUP(SALIDA[[#This Row],[CODIGO]],STOCK_STARSOFT[],5,FALSE)</f>
        <v>47.466326000000002</v>
      </c>
      <c r="L67">
        <f>SALIDA[[#This Row],[CANTIDAD]]*SALIDA[[#This Row],[PRECIO UND]]</f>
        <v>284.797956</v>
      </c>
    </row>
    <row r="68" spans="1:12" x14ac:dyDescent="0.25">
      <c r="A68" s="6" t="s">
        <v>33</v>
      </c>
      <c r="B68" s="24" t="str">
        <f>VLOOKUP(SALIDA[[#This Row],[CODIGO]],STOCKSANLUIS[],2,FALSE)</f>
        <v>CONTROLADOR DE TEMPERATURA DIGITAL MT-512E 2HP - VER.13 - 115/220 VAC - FULL GAUGE</v>
      </c>
      <c r="C68" s="153">
        <v>45878</v>
      </c>
      <c r="D68">
        <v>1</v>
      </c>
      <c r="E68">
        <f>IF(VLOOKUP(SALIDA[[#This Row],[CODIGO]],STOCKSANLUIS[],6,FALSE)=0,"PRODUCTO SIN STOCK/UBICACIÓN",VLOOKUP(SALIDA[[#This Row],[CODIGO]],STOCKSANLUIS[],6,FALSE))</f>
        <v>1</v>
      </c>
      <c r="F68">
        <f>SALIDA[[#This Row],[CANTIDAD]]/SALIDA[[#This Row],[UND MEDIDA]]</f>
        <v>1</v>
      </c>
      <c r="G68" t="str">
        <f>VLOOKUP(SALIDA[[#This Row],[CODIGO]],FAMILIAS[],4,FALSE)</f>
        <v>FULL GAUGE</v>
      </c>
      <c r="H68" s="10" t="str">
        <f>IF(VLOOKUP(SALIDA[[#This Row],[CODIGO]],STOCKSANLUIS[],7,FALSE)=0,"PRODUCTO SIN STOCK/UBICACIÓN",VLOOKUP(SALIDA[[#This Row],[CODIGO]],STOCKSANLUIS[],7,FALSE))</f>
        <v>C</v>
      </c>
      <c r="I68" s="10"/>
      <c r="J68" t="str">
        <f>SALIDA[[#This Row],[CODIGO]]&amp;"       "&amp;SALIDA[[#This Row],[FAMILIA]]</f>
        <v>00016       FULL GAUGE</v>
      </c>
      <c r="K68">
        <f>VLOOKUP(SALIDA[[#This Row],[CODIGO]],STOCK_STARSOFT[],5,FALSE)</f>
        <v>13.318346</v>
      </c>
      <c r="L68">
        <f>SALIDA[[#This Row],[CANTIDAD]]*SALIDA[[#This Row],[PRECIO UND]]</f>
        <v>13.318346</v>
      </c>
    </row>
    <row r="69" spans="1:12" x14ac:dyDescent="0.25">
      <c r="A69" s="6" t="s">
        <v>3128</v>
      </c>
      <c r="B69" s="24" t="str">
        <f>VLOOKUP(SALIDA[[#This Row],[CODIGO]],STOCKSANLUIS[],2,FALSE)</f>
        <v>VALVULA DE ACCESO DE 1/4 - 10CM - PICHINA (19X0.35X100MM) - AV-14 - EVERWELL</v>
      </c>
      <c r="C69" s="153">
        <v>45878</v>
      </c>
      <c r="D69">
        <v>4</v>
      </c>
      <c r="E69">
        <f>IF(VLOOKUP(SALIDA[[#This Row],[CODIGO]],STOCKSANLUIS[],6,FALSE)=0,"PRODUCTO SIN STOCK/UBICACIÓN",VLOOKUP(SALIDA[[#This Row],[CODIGO]],STOCKSANLUIS[],6,FALSE))</f>
        <v>1</v>
      </c>
      <c r="F69">
        <f>SALIDA[[#This Row],[CANTIDAD]]/SALIDA[[#This Row],[UND MEDIDA]]</f>
        <v>4</v>
      </c>
      <c r="G69" t="str">
        <f>VLOOKUP(SALIDA[[#This Row],[CODIGO]],FAMILIAS[],4,FALSE)</f>
        <v>EVERWELL</v>
      </c>
      <c r="H69" s="10" t="str">
        <f>IF(VLOOKUP(SALIDA[[#This Row],[CODIGO]],STOCKSANLUIS[],7,FALSE)=0,"PRODUCTO SIN STOCK/UBICACIÓN",VLOOKUP(SALIDA[[#This Row],[CODIGO]],STOCKSANLUIS[],7,FALSE))</f>
        <v>A</v>
      </c>
      <c r="I69" s="10"/>
      <c r="J69" t="str">
        <f>SALIDA[[#This Row],[CODIGO]]&amp;"       "&amp;SALIDA[[#This Row],[FAMILIA]]</f>
        <v>02526       EVERWELL</v>
      </c>
      <c r="K69">
        <f>VLOOKUP(SALIDA[[#This Row],[CODIGO]],STOCK_STARSOFT[],5,FALSE)</f>
        <v>0.36562299999999998</v>
      </c>
      <c r="L69">
        <f>SALIDA[[#This Row],[CANTIDAD]]*SALIDA[[#This Row],[PRECIO UND]]</f>
        <v>1.4624919999999999</v>
      </c>
    </row>
    <row r="70" spans="1:12" x14ac:dyDescent="0.25">
      <c r="A70" s="6" t="s">
        <v>2266</v>
      </c>
      <c r="B70" s="24" t="str">
        <f>VLOOKUP(SALIDA[[#This Row],[CODIGO]],STOCKSANLUIS[],2,FALSE)</f>
        <v>CIERRE LIVIANO G-5891-HP FI0 9039 HORIZONTAL APERTURA IZQUIERDA/DERECHA</v>
      </c>
      <c r="C70" s="153">
        <v>45878</v>
      </c>
      <c r="D70">
        <v>1</v>
      </c>
      <c r="E70">
        <f>IF(VLOOKUP(SALIDA[[#This Row],[CODIGO]],STOCKSANLUIS[],6,FALSE)=0,"PRODUCTO SIN STOCK/UBICACIÓN",VLOOKUP(SALIDA[[#This Row],[CODIGO]],STOCKSANLUIS[],6,FALSE))</f>
        <v>1</v>
      </c>
      <c r="F70">
        <f>SALIDA[[#This Row],[CANTIDAD]]/SALIDA[[#This Row],[UND MEDIDA]]</f>
        <v>1</v>
      </c>
      <c r="G70" t="str">
        <f>VLOOKUP(SALIDA[[#This Row],[CODIGO]],FAMILIAS[],4,FALSE)</f>
        <v>CAFF</v>
      </c>
      <c r="H70" s="10" t="str">
        <f>IF(VLOOKUP(SALIDA[[#This Row],[CODIGO]],STOCKSANLUIS[],7,FALSE)=0,"PRODUCTO SIN STOCK/UBICACIÓN",VLOOKUP(SALIDA[[#This Row],[CODIGO]],STOCKSANLUIS[],7,FALSE))</f>
        <v>A</v>
      </c>
      <c r="I70" s="10"/>
      <c r="J70" t="str">
        <f>SALIDA[[#This Row],[CODIGO]]&amp;"       "&amp;SALIDA[[#This Row],[FAMILIA]]</f>
        <v>01918       CAFF</v>
      </c>
      <c r="K70">
        <f>VLOOKUP(SALIDA[[#This Row],[CODIGO]],STOCK_STARSOFT[],5,FALSE)</f>
        <v>38.644036</v>
      </c>
      <c r="L70">
        <f>SALIDA[[#This Row],[CANTIDAD]]*SALIDA[[#This Row],[PRECIO UND]]</f>
        <v>38.644036</v>
      </c>
    </row>
    <row r="71" spans="1:12" x14ac:dyDescent="0.25">
      <c r="A71" s="6" t="s">
        <v>3609</v>
      </c>
      <c r="B71" s="24" t="str">
        <f>VLOOKUP(SALIDA[[#This Row],[CODIGO]],STOCKSANLUIS[],2,FALSE)</f>
        <v>MINI BOMBA SMART ELECTRIC SPS-66 DE 110-240V MINISLIM SERIES 66 FT LIFT</v>
      </c>
      <c r="C71" s="153">
        <v>45878</v>
      </c>
      <c r="D71">
        <v>1</v>
      </c>
      <c r="E71">
        <f>IF(VLOOKUP(SALIDA[[#This Row],[CODIGO]],STOCKSANLUIS[],6,FALSE)=0,"PRODUCTO SIN STOCK/UBICACIÓN",VLOOKUP(SALIDA[[#This Row],[CODIGO]],STOCKSANLUIS[],6,FALSE))</f>
        <v>1</v>
      </c>
      <c r="F71">
        <f>SALIDA[[#This Row],[CANTIDAD]]/SALIDA[[#This Row],[UND MEDIDA]]</f>
        <v>1</v>
      </c>
      <c r="G71" t="str">
        <f>VLOOKUP(SALIDA[[#This Row],[CODIGO]],FAMILIAS[],4,FALSE)</f>
        <v>SMART ELECTRIC</v>
      </c>
      <c r="H71" s="10" t="str">
        <f>IF(VLOOKUP(SALIDA[[#This Row],[CODIGO]],STOCKSANLUIS[],7,FALSE)=0,"PRODUCTO SIN STOCK/UBICACIÓN",VLOOKUP(SALIDA[[#This Row],[CODIGO]],STOCKSANLUIS[],7,FALSE))</f>
        <v>C</v>
      </c>
      <c r="I71" s="10"/>
      <c r="J71" t="str">
        <f>SALIDA[[#This Row],[CODIGO]]&amp;"       "&amp;SALIDA[[#This Row],[FAMILIA]]</f>
        <v>03007       SMART ELECTRIC</v>
      </c>
      <c r="K71">
        <f>VLOOKUP(SALIDA[[#This Row],[CODIGO]],STOCK_STARSOFT[],5,FALSE)</f>
        <v>27.973208</v>
      </c>
      <c r="L71">
        <f>SALIDA[[#This Row],[CANTIDAD]]*SALIDA[[#This Row],[PRECIO UND]]</f>
        <v>27.973208</v>
      </c>
    </row>
    <row r="72" spans="1:12" x14ac:dyDescent="0.25">
      <c r="A72" s="6" t="s">
        <v>2377</v>
      </c>
      <c r="B72" s="24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72" s="153">
        <v>45878</v>
      </c>
      <c r="D72">
        <v>2</v>
      </c>
      <c r="E72">
        <f>IF(VLOOKUP(SALIDA[[#This Row],[CODIGO]],STOCKSANLUIS[],6,FALSE)=0,"PRODUCTO SIN STOCK/UBICACIÓN",VLOOKUP(SALIDA[[#This Row],[CODIGO]],STOCKSANLUIS[],6,FALSE))</f>
        <v>1</v>
      </c>
      <c r="F72">
        <f>SALIDA[[#This Row],[CANTIDAD]]/SALIDA[[#This Row],[UND MEDIDA]]</f>
        <v>2</v>
      </c>
      <c r="G72" t="str">
        <f>VLOOKUP(SALIDA[[#This Row],[CODIGO]],FAMILIAS[],4,FALSE)</f>
        <v>EBM</v>
      </c>
      <c r="H72" s="10" t="str">
        <f>IF(VLOOKUP(SALIDA[[#This Row],[CODIGO]],STOCKSANLUIS[],7,FALSE)=0,"PRODUCTO SIN STOCK/UBICACIÓN",VLOOKUP(SALIDA[[#This Row],[CODIGO]],STOCKSANLUIS[],7,FALSE))</f>
        <v>C</v>
      </c>
      <c r="I72" s="10"/>
      <c r="J72" t="str">
        <f>SALIDA[[#This Row],[CODIGO]]&amp;"       "&amp;SALIDA[[#This Row],[FAMILIA]]</f>
        <v>01980       EBM</v>
      </c>
      <c r="K72">
        <f>VLOOKUP(SALIDA[[#This Row],[CODIGO]],STOCK_STARSOFT[],5,FALSE)</f>
        <v>71.400480000000002</v>
      </c>
      <c r="L72">
        <f>SALIDA[[#This Row],[CANTIDAD]]*SALIDA[[#This Row],[PRECIO UND]]</f>
        <v>142.80096</v>
      </c>
    </row>
    <row r="73" spans="1:12" x14ac:dyDescent="0.25">
      <c r="A73" s="6" t="s">
        <v>485</v>
      </c>
      <c r="B73" s="24" t="str">
        <f>VLOOKUP(SALIDA[[#This Row],[CODIGO]],STOCKSANLUIS[],2,FALSE)</f>
        <v>SOLDADURA DE PLATA HARRIS AL 0%</v>
      </c>
      <c r="C73" s="153">
        <v>45878</v>
      </c>
      <c r="D73">
        <v>10</v>
      </c>
      <c r="E73">
        <f>IF(VLOOKUP(SALIDA[[#This Row],[CODIGO]],STOCKSANLUIS[],6,FALSE)=0,"PRODUCTO SIN STOCK/UBICACIÓN",VLOOKUP(SALIDA[[#This Row],[CODIGO]],STOCKSANLUIS[],6,FALSE))</f>
        <v>1</v>
      </c>
      <c r="F73">
        <f>SALIDA[[#This Row],[CANTIDAD]]/SALIDA[[#This Row],[UND MEDIDA]]</f>
        <v>10</v>
      </c>
      <c r="G73" t="str">
        <f>VLOOKUP(SALIDA[[#This Row],[CODIGO]],FAMILIAS[],4,FALSE)</f>
        <v>HARRIS</v>
      </c>
      <c r="H73" s="10" t="str">
        <f>IF(VLOOKUP(SALIDA[[#This Row],[CODIGO]],STOCKSANLUIS[],7,FALSE)=0,"PRODUCTO SIN STOCK/UBICACIÓN",VLOOKUP(SALIDA[[#This Row],[CODIGO]],STOCKSANLUIS[],7,FALSE))</f>
        <v>C</v>
      </c>
      <c r="I73" s="10"/>
      <c r="J73" t="str">
        <f>SALIDA[[#This Row],[CODIGO]]&amp;"       "&amp;SALIDA[[#This Row],[FAMILIA]]</f>
        <v>00405       HARRIS</v>
      </c>
      <c r="K73">
        <f>VLOOKUP(SALIDA[[#This Row],[CODIGO]],STOCK_STARSOFT[],5,FALSE)</f>
        <v>0.38343100000000002</v>
      </c>
      <c r="L73">
        <f>SALIDA[[#This Row],[CANTIDAD]]*SALIDA[[#This Row],[PRECIO UND]]</f>
        <v>3.8343100000000003</v>
      </c>
    </row>
    <row r="74" spans="1:12" x14ac:dyDescent="0.25">
      <c r="A74" s="6" t="s">
        <v>3341</v>
      </c>
      <c r="B74" s="24" t="str">
        <f>VLOOKUP(SALIDA[[#This Row],[CODIGO]],STOCKSANLUIS[],2,FALSE)</f>
        <v>GAS REFRIGERANTE R404A -10.90KG ICELOONG</v>
      </c>
      <c r="C74" s="153">
        <v>45880</v>
      </c>
      <c r="D74">
        <v>6</v>
      </c>
      <c r="E74">
        <f>IF(VLOOKUP(SALIDA[[#This Row],[CODIGO]],STOCKSANLUIS[],6,FALSE)=0,"PRODUCTO SIN STOCK/UBICACIÓN",VLOOKUP(SALIDA[[#This Row],[CODIGO]],STOCKSANLUIS[],6,FALSE))</f>
        <v>1</v>
      </c>
      <c r="F74">
        <f>SALIDA[[#This Row],[CANTIDAD]]/SALIDA[[#This Row],[UND MEDIDA]]</f>
        <v>6</v>
      </c>
      <c r="G74" t="str">
        <f>VLOOKUP(SALIDA[[#This Row],[CODIGO]],FAMILIAS[],4,FALSE)</f>
        <v>ZHEJIANG YONGHE</v>
      </c>
      <c r="H74" s="10" t="str">
        <f>IF(VLOOKUP(SALIDA[[#This Row],[CODIGO]],STOCKSANLUIS[],7,FALSE)=0,"PRODUCTO SIN STOCK/UBICACIÓN",VLOOKUP(SALIDA[[#This Row],[CODIGO]],STOCKSANLUIS[],7,FALSE))</f>
        <v>C</v>
      </c>
      <c r="I74" s="10"/>
      <c r="J74" t="str">
        <f>SALIDA[[#This Row],[CODIGO]]&amp;"       "&amp;SALIDA[[#This Row],[FAMILIA]]</f>
        <v>02752       ZHEJIANG YONGHE</v>
      </c>
      <c r="K74">
        <f>VLOOKUP(SALIDA[[#This Row],[CODIGO]],STOCK_STARSOFT[],5,FALSE)</f>
        <v>53.481755</v>
      </c>
      <c r="L74">
        <f>SALIDA[[#This Row],[CANTIDAD]]*SALIDA[[#This Row],[PRECIO UND]]</f>
        <v>320.89053000000001</v>
      </c>
    </row>
    <row r="75" spans="1:12" x14ac:dyDescent="0.25">
      <c r="A75" s="6" t="s">
        <v>2022</v>
      </c>
      <c r="B75" s="24" t="str">
        <f>VLOOKUP(SALIDA[[#This Row],[CODIGO]],STOCKSANLUIS[],2,FALSE)</f>
        <v>CONTROLADOR DE TEMPERATURA DIGITAL TC-900E POWER - VER.07 - 115/220 VAC - FULL GAUGE</v>
      </c>
      <c r="C75" s="153">
        <v>45880</v>
      </c>
      <c r="D75">
        <v>5</v>
      </c>
      <c r="E75">
        <f>IF(VLOOKUP(SALIDA[[#This Row],[CODIGO]],STOCKSANLUIS[],6,FALSE)=0,"PRODUCTO SIN STOCK/UBICACIÓN",VLOOKUP(SALIDA[[#This Row],[CODIGO]],STOCKSANLUIS[],6,FALSE))</f>
        <v>1</v>
      </c>
      <c r="F75">
        <f>SALIDA[[#This Row],[CANTIDAD]]/SALIDA[[#This Row],[UND MEDIDA]]</f>
        <v>5</v>
      </c>
      <c r="G75" t="str">
        <f>VLOOKUP(SALIDA[[#This Row],[CODIGO]],FAMILIAS[],4,FALSE)</f>
        <v>FULL GAUGE</v>
      </c>
      <c r="H75" s="10" t="str">
        <f>IF(VLOOKUP(SALIDA[[#This Row],[CODIGO]],STOCKSANLUIS[],7,FALSE)=0,"PRODUCTO SIN STOCK/UBICACIÓN",VLOOKUP(SALIDA[[#This Row],[CODIGO]],STOCKSANLUIS[],7,FALSE))</f>
        <v>C</v>
      </c>
      <c r="I75" s="10"/>
      <c r="J75" t="str">
        <f>SALIDA[[#This Row],[CODIGO]]&amp;"       "&amp;SALIDA[[#This Row],[FAMILIA]]</f>
        <v>01785       FULL GAUGE</v>
      </c>
      <c r="K75">
        <f>VLOOKUP(SALIDA[[#This Row],[CODIGO]],STOCK_STARSOFT[],5,FALSE)</f>
        <v>18.272079000000002</v>
      </c>
      <c r="L75">
        <f>SALIDA[[#This Row],[CANTIDAD]]*SALIDA[[#This Row],[PRECIO UND]]</f>
        <v>91.360395000000011</v>
      </c>
    </row>
    <row r="76" spans="1:12" x14ac:dyDescent="0.25">
      <c r="A76" s="6" t="s">
        <v>55</v>
      </c>
      <c r="B76" s="24" t="str">
        <f>VLOOKUP(SALIDA[[#This Row],[CODIGO]],STOCKSANLUIS[],2,FALSE)</f>
        <v>TERMOMETRO DIGITAL PORTATIL  PENTA III - 3 VDC - FULL GAUGE</v>
      </c>
      <c r="C76" s="153">
        <v>45880</v>
      </c>
      <c r="D76">
        <v>1</v>
      </c>
      <c r="E76">
        <f>IF(VLOOKUP(SALIDA[[#This Row],[CODIGO]],STOCKSANLUIS[],6,FALSE)=0,"PRODUCTO SIN STOCK/UBICACIÓN",VLOOKUP(SALIDA[[#This Row],[CODIGO]],STOCKSANLUIS[],6,FALSE))</f>
        <v>1</v>
      </c>
      <c r="F76">
        <f>SALIDA[[#This Row],[CANTIDAD]]/SALIDA[[#This Row],[UND MEDIDA]]</f>
        <v>1</v>
      </c>
      <c r="G76" t="str">
        <f>VLOOKUP(SALIDA[[#This Row],[CODIGO]],FAMILIAS[],4,FALSE)</f>
        <v>FULL GAUGE</v>
      </c>
      <c r="H76" s="10" t="str">
        <f>IF(VLOOKUP(SALIDA[[#This Row],[CODIGO]],STOCKSANLUIS[],7,FALSE)=0,"PRODUCTO SIN STOCK/UBICACIÓN",VLOOKUP(SALIDA[[#This Row],[CODIGO]],STOCKSANLUIS[],7,FALSE))</f>
        <v>A</v>
      </c>
      <c r="I76" s="10"/>
      <c r="J76" t="str">
        <f>SALIDA[[#This Row],[CODIGO]]&amp;"       "&amp;SALIDA[[#This Row],[FAMILIA]]</f>
        <v>00028       FULL GAUGE</v>
      </c>
      <c r="K76">
        <f>VLOOKUP(SALIDA[[#This Row],[CODIGO]],STOCK_STARSOFT[],5,FALSE)</f>
        <v>55.399943</v>
      </c>
      <c r="L76">
        <f>SALIDA[[#This Row],[CANTIDAD]]*SALIDA[[#This Row],[PRECIO UND]]</f>
        <v>55.399943</v>
      </c>
    </row>
    <row r="77" spans="1:12" x14ac:dyDescent="0.25">
      <c r="A77" s="6" t="s">
        <v>2914</v>
      </c>
      <c r="B77" s="24" t="str">
        <f>VLOOKUP(SALIDA[[#This Row],[CODIGO]],STOCKSANLUIS[],2,FALSE)</f>
        <v>GAS REFRIGERANTE  FREON 134A - 340 GR CHEMOURS -CAJA DE 12 - CON VALVULA - USA</v>
      </c>
      <c r="C77" s="153">
        <v>45880</v>
      </c>
      <c r="D77">
        <v>24</v>
      </c>
      <c r="E77">
        <f>IF(VLOOKUP(SALIDA[[#This Row],[CODIGO]],STOCKSANLUIS[],6,FALSE)=0,"PRODUCTO SIN STOCK/UBICACIÓN",VLOOKUP(SALIDA[[#This Row],[CODIGO]],STOCKSANLUIS[],6,FALSE))</f>
        <v>1</v>
      </c>
      <c r="F77">
        <f>SALIDA[[#This Row],[CANTIDAD]]/SALIDA[[#This Row],[UND MEDIDA]]</f>
        <v>24</v>
      </c>
      <c r="G77" t="str">
        <f>VLOOKUP(SALIDA[[#This Row],[CODIGO]],FAMILIAS[],4,FALSE)</f>
        <v>THE CHEMOURS</v>
      </c>
      <c r="H77" s="10" t="str">
        <f>IF(VLOOKUP(SALIDA[[#This Row],[CODIGO]],STOCKSANLUIS[],7,FALSE)=0,"PRODUCTO SIN STOCK/UBICACIÓN",VLOOKUP(SALIDA[[#This Row],[CODIGO]],STOCKSANLUIS[],7,FALSE))</f>
        <v>C</v>
      </c>
      <c r="I77" s="10"/>
      <c r="J77" t="str">
        <f>SALIDA[[#This Row],[CODIGO]]&amp;"       "&amp;SALIDA[[#This Row],[FAMILIA]]</f>
        <v>02373       THE CHEMOURS</v>
      </c>
      <c r="K77">
        <f>VLOOKUP(SALIDA[[#This Row],[CODIGO]],STOCK_STARSOFT[],5,FALSE)</f>
        <v>3.9201999999999999</v>
      </c>
      <c r="L77">
        <f>SALIDA[[#This Row],[CANTIDAD]]*SALIDA[[#This Row],[PRECIO UND]]</f>
        <v>94.084800000000001</v>
      </c>
    </row>
    <row r="78" spans="1:12" x14ac:dyDescent="0.25">
      <c r="A78" s="6" t="s">
        <v>3247</v>
      </c>
      <c r="B78" s="24" t="str">
        <f>VLOOKUP(SALIDA[[#This Row],[CODIGO]],STOCKSANLUIS[],2,FALSE)</f>
        <v>CINTA DE PVC PARA MINI SPLITS 2MMX60MMX15M - PVCT-615 - EVERWELL - TAFETAN</v>
      </c>
      <c r="C78" s="153">
        <v>45880</v>
      </c>
      <c r="D78">
        <v>15</v>
      </c>
      <c r="E78">
        <f>IF(VLOOKUP(SALIDA[[#This Row],[CODIGO]],STOCKSANLUIS[],6,FALSE)=0,"PRODUCTO SIN STOCK/UBICACIÓN",VLOOKUP(SALIDA[[#This Row],[CODIGO]],STOCKSANLUIS[],6,FALSE))</f>
        <v>1</v>
      </c>
      <c r="F78">
        <f>SALIDA[[#This Row],[CANTIDAD]]/SALIDA[[#This Row],[UND MEDIDA]]</f>
        <v>15</v>
      </c>
      <c r="G78" t="str">
        <f>VLOOKUP(SALIDA[[#This Row],[CODIGO]],FAMILIAS[],4,FALSE)</f>
        <v>EVERWELL</v>
      </c>
      <c r="H78" s="10" t="str">
        <f>IF(VLOOKUP(SALIDA[[#This Row],[CODIGO]],STOCKSANLUIS[],7,FALSE)=0,"PRODUCTO SIN STOCK/UBICACIÓN",VLOOKUP(SALIDA[[#This Row],[CODIGO]],STOCKSANLUIS[],7,FALSE))</f>
        <v>A</v>
      </c>
      <c r="I78" s="10" t="s">
        <v>19536</v>
      </c>
      <c r="J78" t="str">
        <f>SALIDA[[#This Row],[CODIGO]]&amp;"       "&amp;SALIDA[[#This Row],[FAMILIA]]</f>
        <v>02636       EVERWELL</v>
      </c>
      <c r="K78">
        <f>VLOOKUP(SALIDA[[#This Row],[CODIGO]],STOCK_STARSOFT[],5,FALSE)</f>
        <v>0.46909299999999998</v>
      </c>
      <c r="L78">
        <f>SALIDA[[#This Row],[CANTIDAD]]*SALIDA[[#This Row],[PRECIO UND]]</f>
        <v>7.0363949999999997</v>
      </c>
    </row>
    <row r="79" spans="1:12" x14ac:dyDescent="0.25">
      <c r="A79" s="6" t="s">
        <v>3579</v>
      </c>
      <c r="B79" s="24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79" s="153">
        <v>45880</v>
      </c>
      <c r="D79">
        <v>2</v>
      </c>
      <c r="E79">
        <f>IF(VLOOKUP(SALIDA[[#This Row],[CODIGO]],STOCKSANLUIS[],6,FALSE)=0,"PRODUCTO SIN STOCK/UBICACIÓN",VLOOKUP(SALIDA[[#This Row],[CODIGO]],STOCKSANLUIS[],6,FALSE))</f>
        <v>1</v>
      </c>
      <c r="F79">
        <f>SALIDA[[#This Row],[CANTIDAD]]/SALIDA[[#This Row],[UND MEDIDA]]</f>
        <v>2</v>
      </c>
      <c r="G79" t="str">
        <f>VLOOKUP(SALIDA[[#This Row],[CODIGO]],FAMILIAS[],4,FALSE)</f>
        <v>EBM</v>
      </c>
      <c r="H79" s="10" t="str">
        <f>IF(VLOOKUP(SALIDA[[#This Row],[CODIGO]],STOCKSANLUIS[],7,FALSE)=0,"PRODUCTO SIN STOCK/UBICACIÓN",VLOOKUP(SALIDA[[#This Row],[CODIGO]],STOCKSANLUIS[],7,FALSE))</f>
        <v>C</v>
      </c>
      <c r="I79" s="10"/>
      <c r="J79" t="str">
        <f>SALIDA[[#This Row],[CODIGO]]&amp;"       "&amp;SALIDA[[#This Row],[FAMILIA]]</f>
        <v>02984       EBM</v>
      </c>
      <c r="K79">
        <f>VLOOKUP(SALIDA[[#This Row],[CODIGO]],STOCK_STARSOFT[],5,FALSE)</f>
        <v>74.290643000000003</v>
      </c>
      <c r="L79">
        <f>SALIDA[[#This Row],[CANTIDAD]]*SALIDA[[#This Row],[PRECIO UND]]</f>
        <v>148.58128600000001</v>
      </c>
    </row>
    <row r="80" spans="1:12" x14ac:dyDescent="0.25">
      <c r="A80" s="6" t="s">
        <v>3678</v>
      </c>
      <c r="B80" s="24" t="str">
        <f>VLOOKUP(SALIDA[[#This Row],[CODIGO]],STOCKSANLUIS[],2,FALSE)</f>
        <v>RESISTENCIA SILICONADA POTENCIA CONSTANTE TECNOLATINA - TPC-M - 40W/M - 220V</v>
      </c>
      <c r="C80" s="153">
        <v>45880</v>
      </c>
      <c r="D80">
        <v>10</v>
      </c>
      <c r="E80">
        <f>IF(VLOOKUP(SALIDA[[#This Row],[CODIGO]],STOCKSANLUIS[],6,FALSE)=0,"PRODUCTO SIN STOCK/UBICACIÓN",VLOOKUP(SALIDA[[#This Row],[CODIGO]],STOCKSANLUIS[],6,FALSE))</f>
        <v>100</v>
      </c>
      <c r="F80">
        <f>SALIDA[[#This Row],[CANTIDAD]]/SALIDA[[#This Row],[UND MEDIDA]]</f>
        <v>0.1</v>
      </c>
      <c r="G80" t="str">
        <f>VLOOKUP(SALIDA[[#This Row],[CODIGO]],FAMILIAS[],4,FALSE)</f>
        <v>TECNOLATINA</v>
      </c>
      <c r="H80" s="10" t="str">
        <f>IF(VLOOKUP(SALIDA[[#This Row],[CODIGO]],STOCKSANLUIS[],7,FALSE)=0,"PRODUCTO SIN STOCK/UBICACIÓN",VLOOKUP(SALIDA[[#This Row],[CODIGO]],STOCKSANLUIS[],7,FALSE))</f>
        <v>C</v>
      </c>
      <c r="I80" s="10"/>
      <c r="J80" t="str">
        <f>SALIDA[[#This Row],[CODIGO]]&amp;"       "&amp;SALIDA[[#This Row],[FAMILIA]]</f>
        <v>03059       TECNOLATINA</v>
      </c>
      <c r="K80">
        <f>VLOOKUP(SALIDA[[#This Row],[CODIGO]],STOCK_STARSOFT[],5,FALSE)</f>
        <v>1.9391890000000001</v>
      </c>
      <c r="L80">
        <f>SALIDA[[#This Row],[CANTIDAD]]*SALIDA[[#This Row],[PRECIO UND]]</f>
        <v>19.39189</v>
      </c>
    </row>
    <row r="81" spans="1:12" x14ac:dyDescent="0.25">
      <c r="A81" s="6" t="s">
        <v>3882</v>
      </c>
      <c r="B81" s="24" t="str">
        <f>VLOOKUP(SALIDA[[#This Row],[CODIGO]],STOCKSANLUIS[],2,FALSE)</f>
        <v>GAS MAPP PRO X 0.400 GR  -  (TAPA CON VALVULA) - ICELOONG</v>
      </c>
      <c r="C81" s="153">
        <v>45880</v>
      </c>
      <c r="D81">
        <v>12</v>
      </c>
      <c r="E81">
        <f>IF(VLOOKUP(SALIDA[[#This Row],[CODIGO]],STOCKSANLUIS[],6,FALSE)=0,"PRODUCTO SIN STOCK/UBICACIÓN",VLOOKUP(SALIDA[[#This Row],[CODIGO]],STOCKSANLUIS[],6,FALSE))</f>
        <v>1</v>
      </c>
      <c r="F81">
        <f>SALIDA[[#This Row],[CANTIDAD]]/SALIDA[[#This Row],[UND MEDIDA]]</f>
        <v>12</v>
      </c>
      <c r="G81" t="str">
        <f>VLOOKUP(SALIDA[[#This Row],[CODIGO]],FAMILIAS[],4,FALSE)</f>
        <v>ZHEJIANG YONGHE</v>
      </c>
      <c r="H81" s="10" t="str">
        <f>IF(VLOOKUP(SALIDA[[#This Row],[CODIGO]],STOCKSANLUIS[],7,FALSE)=0,"PRODUCTO SIN STOCK/UBICACIÓN",VLOOKUP(SALIDA[[#This Row],[CODIGO]],STOCKSANLUIS[],7,FALSE))</f>
        <v>C</v>
      </c>
      <c r="I81" s="10"/>
      <c r="J81" t="str">
        <f>SALIDA[[#This Row],[CODIGO]]&amp;"       "&amp;SALIDA[[#This Row],[FAMILIA]]</f>
        <v>03346       ZHEJIANG YONGHE</v>
      </c>
      <c r="K81">
        <f>VLOOKUP(SALIDA[[#This Row],[CODIGO]],STOCK_STARSOFT[],5,FALSE)</f>
        <v>2.6010529999999998</v>
      </c>
      <c r="L81">
        <f>SALIDA[[#This Row],[CANTIDAD]]*SALIDA[[#This Row],[PRECIO UND]]</f>
        <v>31.212635999999996</v>
      </c>
    </row>
    <row r="82" spans="1:12" x14ac:dyDescent="0.25">
      <c r="A82" s="6" t="s">
        <v>3971</v>
      </c>
      <c r="B82" s="24" t="str">
        <f>VLOOKUP(SALIDA[[#This Row],[CODIGO]],STOCKSANLUIS[],2,FALSE)</f>
        <v>ANTORCHA PARA MAP GASS CON AUTOENCENDIDO JH-1S</v>
      </c>
      <c r="C82" s="153">
        <v>45880</v>
      </c>
      <c r="D82">
        <v>2</v>
      </c>
      <c r="E82">
        <f>IF(VLOOKUP(SALIDA[[#This Row],[CODIGO]],STOCKSANLUIS[],6,FALSE)=0,"PRODUCTO SIN STOCK/UBICACIÓN",VLOOKUP(SALIDA[[#This Row],[CODIGO]],STOCKSANLUIS[],6,FALSE))</f>
        <v>1</v>
      </c>
      <c r="F82">
        <f>SALIDA[[#This Row],[CANTIDAD]]/SALIDA[[#This Row],[UND MEDIDA]]</f>
        <v>2</v>
      </c>
      <c r="G82" t="str">
        <f>VLOOKUP(SALIDA[[#This Row],[CODIGO]],FAMILIAS[],4,FALSE)</f>
        <v>VARIOS</v>
      </c>
      <c r="H82" s="10" t="str">
        <f>IF(VLOOKUP(SALIDA[[#This Row],[CODIGO]],STOCKSANLUIS[],7,FALSE)=0,"PRODUCTO SIN STOCK/UBICACIÓN",VLOOKUP(SALIDA[[#This Row],[CODIGO]],STOCKSANLUIS[],7,FALSE))</f>
        <v>A</v>
      </c>
      <c r="I82" s="10"/>
      <c r="J82" t="str">
        <f>SALIDA[[#This Row],[CODIGO]]&amp;"       "&amp;SALIDA[[#This Row],[FAMILIA]]</f>
        <v>03428       VARIOS</v>
      </c>
      <c r="K82">
        <f>VLOOKUP(SALIDA[[#This Row],[CODIGO]],STOCK_STARSOFT[],5,FALSE)</f>
        <v>9.2515959999999993</v>
      </c>
      <c r="L82">
        <f>SALIDA[[#This Row],[CANTIDAD]]*SALIDA[[#This Row],[PRECIO UND]]</f>
        <v>18.503191999999999</v>
      </c>
    </row>
    <row r="83" spans="1:12" x14ac:dyDescent="0.25">
      <c r="A83" s="6" t="s">
        <v>721</v>
      </c>
      <c r="B83" s="24" t="str">
        <f>VLOOKUP(SALIDA[[#This Row],[CODIGO]],STOCKSANLUIS[],2,FALSE)</f>
        <v>ANTORCHA DE UNA CAÑA PARA MAP GASS  QTX-11E - QUALITY</v>
      </c>
      <c r="C83" s="153">
        <v>45880</v>
      </c>
      <c r="D83">
        <v>2</v>
      </c>
      <c r="E83">
        <f>IF(VLOOKUP(SALIDA[[#This Row],[CODIGO]],STOCKSANLUIS[],6,FALSE)=0,"PRODUCTO SIN STOCK/UBICACIÓN",VLOOKUP(SALIDA[[#This Row],[CODIGO]],STOCKSANLUIS[],6,FALSE))</f>
        <v>1</v>
      </c>
      <c r="F83">
        <f>SALIDA[[#This Row],[CANTIDAD]]/SALIDA[[#This Row],[UND MEDIDA]]</f>
        <v>2</v>
      </c>
      <c r="G83" t="str">
        <f>VLOOKUP(SALIDA[[#This Row],[CODIGO]],FAMILIAS[],4,FALSE)</f>
        <v>QUALITY</v>
      </c>
      <c r="H83" s="10" t="str">
        <f>IF(VLOOKUP(SALIDA[[#This Row],[CODIGO]],STOCKSANLUIS[],7,FALSE)=0,"PRODUCTO SIN STOCK/UBICACIÓN",VLOOKUP(SALIDA[[#This Row],[CODIGO]],STOCKSANLUIS[],7,FALSE))</f>
        <v>A</v>
      </c>
      <c r="I83" s="10"/>
      <c r="J83" t="str">
        <f>SALIDA[[#This Row],[CODIGO]]&amp;"       "&amp;SALIDA[[#This Row],[FAMILIA]]</f>
        <v>00792       QUALITY</v>
      </c>
      <c r="K83">
        <f>VLOOKUP(SALIDA[[#This Row],[CODIGO]],STOCK_STARSOFT[],5,FALSE)</f>
        <v>14.185476</v>
      </c>
      <c r="L83">
        <f>SALIDA[[#This Row],[CANTIDAD]]*SALIDA[[#This Row],[PRECIO UND]]</f>
        <v>28.370951999999999</v>
      </c>
    </row>
    <row r="84" spans="1:12" x14ac:dyDescent="0.25">
      <c r="A84" s="6" t="s">
        <v>3293</v>
      </c>
      <c r="B84" s="24" t="str">
        <f>VLOOKUP(SALIDA[[#This Row],[CODIGO]],STOCKSANLUIS[],2,FALSE)</f>
        <v>VALVULA PARA AGUA HELADA FAN &amp; COIL 2 VIAS 3/4" DIAMETRO  CON ACTUADOR  220V JOHNSON CONTROLS - VLC2200GC-C</v>
      </c>
      <c r="C84" s="153">
        <v>45880</v>
      </c>
      <c r="D84">
        <v>1</v>
      </c>
      <c r="E84">
        <f>IF(VLOOKUP(SALIDA[[#This Row],[CODIGO]],STOCKSANLUIS[],6,FALSE)=0,"PRODUCTO SIN STOCK/UBICACIÓN",VLOOKUP(SALIDA[[#This Row],[CODIGO]],STOCKSANLUIS[],6,FALSE))</f>
        <v>1</v>
      </c>
      <c r="F84">
        <f>SALIDA[[#This Row],[CANTIDAD]]/SALIDA[[#This Row],[UND MEDIDA]]</f>
        <v>1</v>
      </c>
      <c r="G84" t="str">
        <f>VLOOKUP(SALIDA[[#This Row],[CODIGO]],FAMILIAS[],4,FALSE)</f>
        <v>JOHNSON CONTROLS</v>
      </c>
      <c r="H84" s="10" t="str">
        <f>IF(VLOOKUP(SALIDA[[#This Row],[CODIGO]],STOCKSANLUIS[],7,FALSE)=0,"PRODUCTO SIN STOCK/UBICACIÓN",VLOOKUP(SALIDA[[#This Row],[CODIGO]],STOCKSANLUIS[],7,FALSE))</f>
        <v>A</v>
      </c>
      <c r="I84" s="10"/>
      <c r="J84" t="str">
        <f>SALIDA[[#This Row],[CODIGO]]&amp;"       "&amp;SALIDA[[#This Row],[FAMILIA]]</f>
        <v>02714       JOHNSON CONTROLS</v>
      </c>
      <c r="K84">
        <f>VLOOKUP(SALIDA[[#This Row],[CODIGO]],STOCK_STARSOFT[],5,FALSE)</f>
        <v>13.849964</v>
      </c>
      <c r="L84">
        <f>SALIDA[[#This Row],[CANTIDAD]]*SALIDA[[#This Row],[PRECIO UND]]</f>
        <v>13.849964</v>
      </c>
    </row>
    <row r="85" spans="1:12" x14ac:dyDescent="0.25">
      <c r="A85" s="6" t="s">
        <v>3880</v>
      </c>
      <c r="B85" s="24" t="str">
        <f>VLOOKUP(SALIDA[[#This Row],[CODIGO]],STOCKSANLUIS[],2,FALSE)</f>
        <v>GAS REFRIGERANTE R134A  X 340 GR - (TAPA CON VALVULA) - ICELOONG</v>
      </c>
      <c r="C85" s="153">
        <v>45880</v>
      </c>
      <c r="D85">
        <v>30</v>
      </c>
      <c r="E85">
        <f>IF(VLOOKUP(SALIDA[[#This Row],[CODIGO]],STOCKSANLUIS[],6,FALSE)=0,"PRODUCTO SIN STOCK/UBICACIÓN",VLOOKUP(SALIDA[[#This Row],[CODIGO]],STOCKSANLUIS[],6,FALSE))</f>
        <v>1</v>
      </c>
      <c r="F85">
        <f>SALIDA[[#This Row],[CANTIDAD]]/SALIDA[[#This Row],[UND MEDIDA]]</f>
        <v>30</v>
      </c>
      <c r="G85" t="str">
        <f>VLOOKUP(SALIDA[[#This Row],[CODIGO]],FAMILIAS[],4,FALSE)</f>
        <v>ZHEJIANG YONGHE</v>
      </c>
      <c r="H85" s="10" t="str">
        <f>IF(VLOOKUP(SALIDA[[#This Row],[CODIGO]],STOCKSANLUIS[],7,FALSE)=0,"PRODUCTO SIN STOCK/UBICACIÓN",VLOOKUP(SALIDA[[#This Row],[CODIGO]],STOCKSANLUIS[],7,FALSE))</f>
        <v>B</v>
      </c>
      <c r="I85" s="10"/>
      <c r="J85" t="str">
        <f>SALIDA[[#This Row],[CODIGO]]&amp;"       "&amp;SALIDA[[#This Row],[FAMILIA]]</f>
        <v>03343       ZHEJIANG YONGHE</v>
      </c>
      <c r="K85">
        <f>VLOOKUP(SALIDA[[#This Row],[CODIGO]],STOCK_STARSOFT[],5,FALSE)</f>
        <v>3.1289889999999998</v>
      </c>
      <c r="L85">
        <f>SALIDA[[#This Row],[CANTIDAD]]*SALIDA[[#This Row],[PRECIO UND]]</f>
        <v>93.869669999999999</v>
      </c>
    </row>
    <row r="86" spans="1:12" x14ac:dyDescent="0.25">
      <c r="A86" s="6" t="s">
        <v>485</v>
      </c>
      <c r="B86" s="24" t="str">
        <f>VLOOKUP(SALIDA[[#This Row],[CODIGO]],STOCKSANLUIS[],2,FALSE)</f>
        <v>SOLDADURA DE PLATA HARRIS AL 0%</v>
      </c>
      <c r="C86" s="153">
        <v>45880</v>
      </c>
      <c r="D86">
        <v>138</v>
      </c>
      <c r="E86">
        <f>IF(VLOOKUP(SALIDA[[#This Row],[CODIGO]],STOCKSANLUIS[],6,FALSE)=0,"PRODUCTO SIN STOCK/UBICACIÓN",VLOOKUP(SALIDA[[#This Row],[CODIGO]],STOCKSANLUIS[],6,FALSE))</f>
        <v>1</v>
      </c>
      <c r="F86">
        <f>SALIDA[[#This Row],[CANTIDAD]]/SALIDA[[#This Row],[UND MEDIDA]]</f>
        <v>138</v>
      </c>
      <c r="G86" t="str">
        <f>VLOOKUP(SALIDA[[#This Row],[CODIGO]],FAMILIAS[],4,FALSE)</f>
        <v>HARRIS</v>
      </c>
      <c r="H86" s="10" t="str">
        <f>IF(VLOOKUP(SALIDA[[#This Row],[CODIGO]],STOCKSANLUIS[],7,FALSE)=0,"PRODUCTO SIN STOCK/UBICACIÓN",VLOOKUP(SALIDA[[#This Row],[CODIGO]],STOCKSANLUIS[],7,FALSE))</f>
        <v>C</v>
      </c>
      <c r="I86" s="10"/>
      <c r="J86" t="str">
        <f>SALIDA[[#This Row],[CODIGO]]&amp;"       "&amp;SALIDA[[#This Row],[FAMILIA]]</f>
        <v>00405       HARRIS</v>
      </c>
      <c r="K86">
        <f>VLOOKUP(SALIDA[[#This Row],[CODIGO]],STOCK_STARSOFT[],5,FALSE)</f>
        <v>0.38343100000000002</v>
      </c>
      <c r="L86">
        <f>SALIDA[[#This Row],[CANTIDAD]]*SALIDA[[#This Row],[PRECIO UND]]</f>
        <v>52.913478000000005</v>
      </c>
    </row>
    <row r="87" spans="1:12" x14ac:dyDescent="0.25">
      <c r="A87" s="6" t="s">
        <v>3341</v>
      </c>
      <c r="B87" s="24" t="str">
        <f>VLOOKUP(SALIDA[[#This Row],[CODIGO]],STOCKSANLUIS[],2,FALSE)</f>
        <v>GAS REFRIGERANTE R404A -10.90KG ICELOONG</v>
      </c>
      <c r="C87" s="153">
        <v>45880</v>
      </c>
      <c r="D87">
        <v>1</v>
      </c>
      <c r="E87">
        <f>IF(VLOOKUP(SALIDA[[#This Row],[CODIGO]],STOCKSANLUIS[],6,FALSE)=0,"PRODUCTO SIN STOCK/UBICACIÓN",VLOOKUP(SALIDA[[#This Row],[CODIGO]],STOCKSANLUIS[],6,FALSE))</f>
        <v>1</v>
      </c>
      <c r="F87">
        <f>SALIDA[[#This Row],[CANTIDAD]]/SALIDA[[#This Row],[UND MEDIDA]]</f>
        <v>1</v>
      </c>
      <c r="G87" t="str">
        <f>VLOOKUP(SALIDA[[#This Row],[CODIGO]],FAMILIAS[],4,FALSE)</f>
        <v>ZHEJIANG YONGHE</v>
      </c>
      <c r="H87" s="10" t="str">
        <f>IF(VLOOKUP(SALIDA[[#This Row],[CODIGO]],STOCKSANLUIS[],7,FALSE)=0,"PRODUCTO SIN STOCK/UBICACIÓN",VLOOKUP(SALIDA[[#This Row],[CODIGO]],STOCKSANLUIS[],7,FALSE))</f>
        <v>C</v>
      </c>
      <c r="I87" s="10"/>
      <c r="J87" t="str">
        <f>SALIDA[[#This Row],[CODIGO]]&amp;"       "&amp;SALIDA[[#This Row],[FAMILIA]]</f>
        <v>02752       ZHEJIANG YONGHE</v>
      </c>
      <c r="K87">
        <f>VLOOKUP(SALIDA[[#This Row],[CODIGO]],STOCK_STARSOFT[],5,FALSE)</f>
        <v>53.481755</v>
      </c>
      <c r="L87">
        <f>SALIDA[[#This Row],[CANTIDAD]]*SALIDA[[#This Row],[PRECIO UND]]</f>
        <v>53.481755</v>
      </c>
    </row>
    <row r="88" spans="1:12" x14ac:dyDescent="0.25">
      <c r="A88" s="6" t="s">
        <v>19300</v>
      </c>
      <c r="B88" s="24" t="str">
        <f>VLOOKUP(SALIDA[[#This Row],[CODIGO]],STOCKSANLUIS[],2,FALSE)</f>
        <v>CINTA ADHESIVA FOAM QTF-230E - 1/8" X 2" X 32.8´ (3MM X 50MM X 10M) - EVERFROST - HIGH QUALITY</v>
      </c>
      <c r="C88" s="153">
        <v>45880</v>
      </c>
      <c r="D88">
        <v>10</v>
      </c>
      <c r="E88">
        <f>IF(VLOOKUP(SALIDA[[#This Row],[CODIGO]],STOCKSANLUIS[],6,FALSE)=0,"PRODUCTO SIN STOCK/UBICACIÓN",VLOOKUP(SALIDA[[#This Row],[CODIGO]],STOCKSANLUIS[],6,FALSE))</f>
        <v>1</v>
      </c>
      <c r="F88">
        <f>SALIDA[[#This Row],[CANTIDAD]]/SALIDA[[#This Row],[UND MEDIDA]]</f>
        <v>10</v>
      </c>
      <c r="G88" t="str">
        <f>VLOOKUP(SALIDA[[#This Row],[CODIGO]],FAMILIAS[],4,FALSE)</f>
        <v>EVERFROST</v>
      </c>
      <c r="H88" s="10" t="str">
        <f>IF(VLOOKUP(SALIDA[[#This Row],[CODIGO]],STOCKSANLUIS[],7,FALSE)=0,"PRODUCTO SIN STOCK/UBICACIÓN",VLOOKUP(SALIDA[[#This Row],[CODIGO]],STOCKSANLUIS[],7,FALSE))</f>
        <v>C</v>
      </c>
      <c r="I88" s="10"/>
      <c r="J88" t="str">
        <f>SALIDA[[#This Row],[CODIGO]]&amp;"       "&amp;SALIDA[[#This Row],[FAMILIA]]</f>
        <v>03490       EVERFROST</v>
      </c>
      <c r="K88">
        <f>VLOOKUP(SALIDA[[#This Row],[CODIGO]],STOCK_STARSOFT[],5,FALSE)</f>
        <v>1.3047420000000001</v>
      </c>
      <c r="L88">
        <f>SALIDA[[#This Row],[CANTIDAD]]*SALIDA[[#This Row],[PRECIO UND]]</f>
        <v>13.047420000000001</v>
      </c>
    </row>
    <row r="89" spans="1:12" x14ac:dyDescent="0.25">
      <c r="A89" s="6" t="s">
        <v>57</v>
      </c>
      <c r="B89" s="24" t="str">
        <f>VLOOKUP(SALIDA[[#This Row],[CODIGO]],STOCKSANLUIS[],2,FALSE)</f>
        <v>CONTROLADOR DE VOLTAJE Y PROTECTOR DE FASES PHASELOG EW PLUS - VER.05 - 90-220 VAC - FULL GAUGE - WHITE</v>
      </c>
      <c r="C89" s="153">
        <v>45881</v>
      </c>
      <c r="D89">
        <v>1</v>
      </c>
      <c r="E89">
        <f>IF(VLOOKUP(SALIDA[[#This Row],[CODIGO]],STOCKSANLUIS[],6,FALSE)=0,"PRODUCTO SIN STOCK/UBICACIÓN",VLOOKUP(SALIDA[[#This Row],[CODIGO]],STOCKSANLUIS[],6,FALSE))</f>
        <v>1</v>
      </c>
      <c r="F89">
        <f>SALIDA[[#This Row],[CANTIDAD]]/SALIDA[[#This Row],[UND MEDIDA]]</f>
        <v>1</v>
      </c>
      <c r="G89" t="str">
        <f>VLOOKUP(SALIDA[[#This Row],[CODIGO]],FAMILIAS[],4,FALSE)</f>
        <v>FULL GAUGE</v>
      </c>
      <c r="H89" s="10" t="str">
        <f>IF(VLOOKUP(SALIDA[[#This Row],[CODIGO]],STOCKSANLUIS[],7,FALSE)=0,"PRODUCTO SIN STOCK/UBICACIÓN",VLOOKUP(SALIDA[[#This Row],[CODIGO]],STOCKSANLUIS[],7,FALSE))</f>
        <v>C</v>
      </c>
      <c r="I89" s="10"/>
      <c r="J89" t="str">
        <f>SALIDA[[#This Row],[CODIGO]]&amp;"       "&amp;SALIDA[[#This Row],[FAMILIA]]</f>
        <v>00029       FULL GAUGE</v>
      </c>
      <c r="K89">
        <f>VLOOKUP(SALIDA[[#This Row],[CODIGO]],STOCK_STARSOFT[],5,FALSE)</f>
        <v>54.47063</v>
      </c>
      <c r="L89">
        <f>SALIDA[[#This Row],[CANTIDAD]]*SALIDA[[#This Row],[PRECIO UND]]</f>
        <v>54.47063</v>
      </c>
    </row>
    <row r="90" spans="1:12" x14ac:dyDescent="0.25">
      <c r="A90" s="6" t="s">
        <v>1073</v>
      </c>
      <c r="B90" s="24" t="str">
        <f>VLOOKUP(SALIDA[[#This Row],[CODIGO]],STOCKSANLUIS[],2,FALSE)</f>
        <v>GAS MAP BERNZOMATIC  - WORTHINGTON 14.1 OZ</v>
      </c>
      <c r="C90" s="153">
        <v>45881</v>
      </c>
      <c r="D90">
        <v>1</v>
      </c>
      <c r="E90">
        <f>IF(VLOOKUP(SALIDA[[#This Row],[CODIGO]],STOCKSANLUIS[],6,FALSE)=0,"PRODUCTO SIN STOCK/UBICACIÓN",VLOOKUP(SALIDA[[#This Row],[CODIGO]],STOCKSANLUIS[],6,FALSE))</f>
        <v>1</v>
      </c>
      <c r="F90">
        <f>SALIDA[[#This Row],[CANTIDAD]]/SALIDA[[#This Row],[UND MEDIDA]]</f>
        <v>1</v>
      </c>
      <c r="G90" t="str">
        <f>VLOOKUP(SALIDA[[#This Row],[CODIGO]],FAMILIAS[],4,FALSE)</f>
        <v>WORTHINGTON</v>
      </c>
      <c r="H90" s="10" t="str">
        <f>IF(VLOOKUP(SALIDA[[#This Row],[CODIGO]],STOCKSANLUIS[],7,FALSE)=0,"PRODUCTO SIN STOCK/UBICACIÓN",VLOOKUP(SALIDA[[#This Row],[CODIGO]],STOCKSANLUIS[],7,FALSE))</f>
        <v>C</v>
      </c>
      <c r="I90" s="10"/>
      <c r="J90" t="str">
        <f>SALIDA[[#This Row],[CODIGO]]&amp;"       "&amp;SALIDA[[#This Row],[FAMILIA]]</f>
        <v>01167       WORTHINGTON</v>
      </c>
      <c r="K90">
        <f>VLOOKUP(SALIDA[[#This Row],[CODIGO]],STOCK_STARSOFT[],5,FALSE)</f>
        <v>3.829685</v>
      </c>
      <c r="L90">
        <f>SALIDA[[#This Row],[CANTIDAD]]*SALIDA[[#This Row],[PRECIO UND]]</f>
        <v>3.829685</v>
      </c>
    </row>
    <row r="91" spans="1:12" x14ac:dyDescent="0.25">
      <c r="A91" s="6" t="s">
        <v>3880</v>
      </c>
      <c r="B91" s="24" t="str">
        <f>VLOOKUP(SALIDA[[#This Row],[CODIGO]],STOCKSANLUIS[],2,FALSE)</f>
        <v>GAS REFRIGERANTE R134A  X 340 GR - (TAPA CON VALVULA) - ICELOONG</v>
      </c>
      <c r="C91" s="153">
        <v>45881</v>
      </c>
      <c r="D91">
        <v>30</v>
      </c>
      <c r="E91">
        <f>IF(VLOOKUP(SALIDA[[#This Row],[CODIGO]],STOCKSANLUIS[],6,FALSE)=0,"PRODUCTO SIN STOCK/UBICACIÓN",VLOOKUP(SALIDA[[#This Row],[CODIGO]],STOCKSANLUIS[],6,FALSE))</f>
        <v>1</v>
      </c>
      <c r="F91">
        <f>SALIDA[[#This Row],[CANTIDAD]]/SALIDA[[#This Row],[UND MEDIDA]]</f>
        <v>30</v>
      </c>
      <c r="G91" t="str">
        <f>VLOOKUP(SALIDA[[#This Row],[CODIGO]],FAMILIAS[],4,FALSE)</f>
        <v>ZHEJIANG YONGHE</v>
      </c>
      <c r="H91" s="10" t="str">
        <f>IF(VLOOKUP(SALIDA[[#This Row],[CODIGO]],STOCKSANLUIS[],7,FALSE)=0,"PRODUCTO SIN STOCK/UBICACIÓN",VLOOKUP(SALIDA[[#This Row],[CODIGO]],STOCKSANLUIS[],7,FALSE))</f>
        <v>B</v>
      </c>
      <c r="I91" s="10"/>
      <c r="J91" t="str">
        <f>SALIDA[[#This Row],[CODIGO]]&amp;"       "&amp;SALIDA[[#This Row],[FAMILIA]]</f>
        <v>03343       ZHEJIANG YONGHE</v>
      </c>
      <c r="K91">
        <f>VLOOKUP(SALIDA[[#This Row],[CODIGO]],STOCK_STARSOFT[],5,FALSE)</f>
        <v>3.1289889999999998</v>
      </c>
      <c r="L91">
        <f>SALIDA[[#This Row],[CANTIDAD]]*SALIDA[[#This Row],[PRECIO UND]]</f>
        <v>93.869669999999999</v>
      </c>
    </row>
    <row r="92" spans="1:12" x14ac:dyDescent="0.25">
      <c r="A92" s="6" t="s">
        <v>439</v>
      </c>
      <c r="B92" s="24" t="str">
        <f>VLOOKUP(SALIDA[[#This Row],[CODIGO]],STOCKSANLUIS[],2,FALSE)</f>
        <v>ACEITE MINERAL 3G SUPER - 1 GALÓN - BVA</v>
      </c>
      <c r="C92" s="153">
        <v>45881</v>
      </c>
      <c r="D92">
        <v>1</v>
      </c>
      <c r="E92">
        <f>IF(VLOOKUP(SALIDA[[#This Row],[CODIGO]],STOCKSANLUIS[],6,FALSE)=0,"PRODUCTO SIN STOCK/UBICACIÓN",VLOOKUP(SALIDA[[#This Row],[CODIGO]],STOCKSANLUIS[],6,FALSE))</f>
        <v>1</v>
      </c>
      <c r="F92">
        <f>SALIDA[[#This Row],[CANTIDAD]]/SALIDA[[#This Row],[UND MEDIDA]]</f>
        <v>1</v>
      </c>
      <c r="G92" t="str">
        <f>VLOOKUP(SALIDA[[#This Row],[CODIGO]],FAMILIAS[],4,FALSE)</f>
        <v>BVA</v>
      </c>
      <c r="H92" s="10" t="str">
        <f>IF(VLOOKUP(SALIDA[[#This Row],[CODIGO]],STOCKSANLUIS[],7,FALSE)=0,"PRODUCTO SIN STOCK/UBICACIÓN",VLOOKUP(SALIDA[[#This Row],[CODIGO]],STOCKSANLUIS[],7,FALSE))</f>
        <v>C</v>
      </c>
      <c r="I92" s="10"/>
      <c r="J92" t="str">
        <f>SALIDA[[#This Row],[CODIGO]]&amp;"       "&amp;SALIDA[[#This Row],[FAMILIA]]</f>
        <v>00353       BVA</v>
      </c>
      <c r="K92">
        <f>VLOOKUP(SALIDA[[#This Row],[CODIGO]],STOCK_STARSOFT[],5,FALSE)</f>
        <v>15.454063</v>
      </c>
      <c r="L92">
        <f>SALIDA[[#This Row],[CANTIDAD]]*SALIDA[[#This Row],[PRECIO UND]]</f>
        <v>15.454063</v>
      </c>
    </row>
    <row r="93" spans="1:12" x14ac:dyDescent="0.25">
      <c r="A93" s="6" t="s">
        <v>3343</v>
      </c>
      <c r="B93" s="24" t="str">
        <f>VLOOKUP(SALIDA[[#This Row],[CODIGO]],STOCKSANLUIS[],2,FALSE)</f>
        <v>GAS REFRIGERANTE R410A -11.30KG ICELOONG</v>
      </c>
      <c r="C93" s="153">
        <v>45871</v>
      </c>
      <c r="D93">
        <v>2</v>
      </c>
      <c r="E93">
        <f>IF(VLOOKUP(SALIDA[[#This Row],[CODIGO]],STOCKSANLUIS[],6,FALSE)=0,"PRODUCTO SIN STOCK/UBICACIÓN",VLOOKUP(SALIDA[[#This Row],[CODIGO]],STOCKSANLUIS[],6,FALSE))</f>
        <v>1</v>
      </c>
      <c r="F93">
        <f>SALIDA[[#This Row],[CANTIDAD]]/SALIDA[[#This Row],[UND MEDIDA]]</f>
        <v>2</v>
      </c>
      <c r="G93" t="str">
        <f>VLOOKUP(SALIDA[[#This Row],[CODIGO]],FAMILIAS[],4,FALSE)</f>
        <v>ZHEJIANG YONGHE</v>
      </c>
      <c r="H93" s="10" t="str">
        <f>IF(VLOOKUP(SALIDA[[#This Row],[CODIGO]],STOCKSANLUIS[],7,FALSE)=0,"PRODUCTO SIN STOCK/UBICACIÓN",VLOOKUP(SALIDA[[#This Row],[CODIGO]],STOCKSANLUIS[],7,FALSE))</f>
        <v>C</v>
      </c>
      <c r="I93" s="10" t="s">
        <v>21481</v>
      </c>
      <c r="J93" t="str">
        <f>SALIDA[[#This Row],[CODIGO]]&amp;"       "&amp;SALIDA[[#This Row],[FAMILIA]]</f>
        <v>02753       ZHEJIANG YONGHE</v>
      </c>
      <c r="K93">
        <f>VLOOKUP(SALIDA[[#This Row],[CODIGO]],STOCK_STARSOFT[],5,FALSE)</f>
        <v>88.873082999999994</v>
      </c>
      <c r="L93">
        <f>SALIDA[[#This Row],[CANTIDAD]]*SALIDA[[#This Row],[PRECIO UND]]</f>
        <v>177.74616599999999</v>
      </c>
    </row>
    <row r="94" spans="1:12" x14ac:dyDescent="0.25">
      <c r="A94" s="6" t="s">
        <v>3339</v>
      </c>
      <c r="B94" s="24" t="str">
        <f>VLOOKUP(SALIDA[[#This Row],[CODIGO]],STOCKSANLUIS[],2,FALSE)</f>
        <v>GAS REFRIGERANTE R134 - 13.6KG ICELOONG</v>
      </c>
      <c r="C94" s="153">
        <v>45881</v>
      </c>
      <c r="D94">
        <v>3</v>
      </c>
      <c r="E94">
        <f>IF(VLOOKUP(SALIDA[[#This Row],[CODIGO]],STOCKSANLUIS[],6,FALSE)=0,"PRODUCTO SIN STOCK/UBICACIÓN",VLOOKUP(SALIDA[[#This Row],[CODIGO]],STOCKSANLUIS[],6,FALSE))</f>
        <v>1</v>
      </c>
      <c r="F94">
        <f>SALIDA[[#This Row],[CANTIDAD]]/SALIDA[[#This Row],[UND MEDIDA]]</f>
        <v>3</v>
      </c>
      <c r="G94" t="str">
        <f>VLOOKUP(SALIDA[[#This Row],[CODIGO]],FAMILIAS[],4,FALSE)</f>
        <v>ZHEJIANG YONGHE</v>
      </c>
      <c r="H94" s="10" t="str">
        <f>IF(VLOOKUP(SALIDA[[#This Row],[CODIGO]],STOCKSANLUIS[],7,FALSE)=0,"PRODUCTO SIN STOCK/UBICACIÓN",VLOOKUP(SALIDA[[#This Row],[CODIGO]],STOCKSANLUIS[],7,FALSE))</f>
        <v>C</v>
      </c>
      <c r="I94" s="10"/>
      <c r="J94" t="str">
        <f>SALIDA[[#This Row],[CODIGO]]&amp;"       "&amp;SALIDA[[#This Row],[FAMILIA]]</f>
        <v>02751       ZHEJIANG YONGHE</v>
      </c>
      <c r="K94">
        <f>VLOOKUP(SALIDA[[#This Row],[CODIGO]],STOCK_STARSOFT[],5,FALSE)</f>
        <v>106.20946600000001</v>
      </c>
      <c r="L94">
        <f>SALIDA[[#This Row],[CANTIDAD]]*SALIDA[[#This Row],[PRECIO UND]]</f>
        <v>318.628398</v>
      </c>
    </row>
    <row r="95" spans="1:12" x14ac:dyDescent="0.25">
      <c r="A95" s="6" t="s">
        <v>2431</v>
      </c>
      <c r="B95" s="24" t="str">
        <f>VLOOKUP(SALIDA[[#This Row],[CODIGO]],STOCKSANLUIS[],2,FALSE)</f>
        <v>CONTROLADOR DIGITAL DE PRESIÓN PCT-410 EW PLUS - VER.05 - 90-220 VAC - FULL GAUGE (INCLUYE TRANSFORMADOR) - WHITE</v>
      </c>
      <c r="C95" s="153">
        <v>45881</v>
      </c>
      <c r="D95">
        <v>3</v>
      </c>
      <c r="E95">
        <f>IF(VLOOKUP(SALIDA[[#This Row],[CODIGO]],STOCKSANLUIS[],6,FALSE)=0,"PRODUCTO SIN STOCK/UBICACIÓN",VLOOKUP(SALIDA[[#This Row],[CODIGO]],STOCKSANLUIS[],6,FALSE))</f>
        <v>1</v>
      </c>
      <c r="F95">
        <f>SALIDA[[#This Row],[CANTIDAD]]/SALIDA[[#This Row],[UND MEDIDA]]</f>
        <v>3</v>
      </c>
      <c r="G95" t="str">
        <f>VLOOKUP(SALIDA[[#This Row],[CODIGO]],FAMILIAS[],4,FALSE)</f>
        <v>FULL GAUGE</v>
      </c>
      <c r="H95" s="10" t="str">
        <f>IF(VLOOKUP(SALIDA[[#This Row],[CODIGO]],STOCKSANLUIS[],7,FALSE)=0,"PRODUCTO SIN STOCK/UBICACIÓN",VLOOKUP(SALIDA[[#This Row],[CODIGO]],STOCKSANLUIS[],7,FALSE))</f>
        <v>C</v>
      </c>
      <c r="I95" s="10"/>
      <c r="J95" t="str">
        <f>SALIDA[[#This Row],[CODIGO]]&amp;"       "&amp;SALIDA[[#This Row],[FAMILIA]]</f>
        <v>02013       FULL GAUGE</v>
      </c>
      <c r="K95">
        <f>VLOOKUP(SALIDA[[#This Row],[CODIGO]],STOCK_STARSOFT[],5,FALSE)</f>
        <v>61.461271000000004</v>
      </c>
      <c r="L95">
        <f>SALIDA[[#This Row],[CANTIDAD]]*SALIDA[[#This Row],[PRECIO UND]]</f>
        <v>184.383813</v>
      </c>
    </row>
    <row r="96" spans="1:12" x14ac:dyDescent="0.25">
      <c r="A96" s="6" t="s">
        <v>607</v>
      </c>
      <c r="B96" s="24" t="str">
        <f>VLOOKUP(SALIDA[[#This Row],[CODIGO]],STOCKSANLUIS[],2,FALSE)</f>
        <v>TRANSDUCTOR DE PRESION SB-69-500A - FULL GAUGE - (PARA PCT-100-120-410)</v>
      </c>
      <c r="C96" s="153">
        <v>45881</v>
      </c>
      <c r="D96">
        <v>1</v>
      </c>
      <c r="E96">
        <f>IF(VLOOKUP(SALIDA[[#This Row],[CODIGO]],STOCKSANLUIS[],6,FALSE)=0,"PRODUCTO SIN STOCK/UBICACIÓN",VLOOKUP(SALIDA[[#This Row],[CODIGO]],STOCKSANLUIS[],6,FALSE))</f>
        <v>1</v>
      </c>
      <c r="F96">
        <f>SALIDA[[#This Row],[CANTIDAD]]/SALIDA[[#This Row],[UND MEDIDA]]</f>
        <v>1</v>
      </c>
      <c r="G96" t="str">
        <f>VLOOKUP(SALIDA[[#This Row],[CODIGO]],FAMILIAS[],4,FALSE)</f>
        <v>FULL GAUGE</v>
      </c>
      <c r="H96" s="10" t="str">
        <f>IF(VLOOKUP(SALIDA[[#This Row],[CODIGO]],STOCKSANLUIS[],7,FALSE)=0,"PRODUCTO SIN STOCK/UBICACIÓN",VLOOKUP(SALIDA[[#This Row],[CODIGO]],STOCKSANLUIS[],7,FALSE))</f>
        <v>A</v>
      </c>
      <c r="I96" s="10"/>
      <c r="J96" t="str">
        <f>SALIDA[[#This Row],[CODIGO]]&amp;"       "&amp;SALIDA[[#This Row],[FAMILIA]]</f>
        <v>00596       FULL GAUGE</v>
      </c>
      <c r="K96">
        <f>VLOOKUP(SALIDA[[#This Row],[CODIGO]],STOCK_STARSOFT[],5,FALSE)</f>
        <v>59.845587000000002</v>
      </c>
      <c r="L96">
        <f>SALIDA[[#This Row],[CANTIDAD]]*SALIDA[[#This Row],[PRECIO UND]]</f>
        <v>59.845587000000002</v>
      </c>
    </row>
    <row r="97" spans="1:12" x14ac:dyDescent="0.25">
      <c r="A97" s="6" t="s">
        <v>1934</v>
      </c>
      <c r="B97" s="24" t="str">
        <f>VLOOKUP(SALIDA[[#This Row],[CODIGO]],STOCKSANLUIS[],2,FALSE)</f>
        <v>TRANSDUCTOR DE PRESION SB-69-200A - FULL GAUGE - (PARA PCT-100-120-410)</v>
      </c>
      <c r="C97" s="153">
        <v>45881</v>
      </c>
      <c r="D97">
        <v>2</v>
      </c>
      <c r="E97">
        <f>IF(VLOOKUP(SALIDA[[#This Row],[CODIGO]],STOCKSANLUIS[],6,FALSE)=0,"PRODUCTO SIN STOCK/UBICACIÓN",VLOOKUP(SALIDA[[#This Row],[CODIGO]],STOCKSANLUIS[],6,FALSE))</f>
        <v>1</v>
      </c>
      <c r="F97">
        <f>SALIDA[[#This Row],[CANTIDAD]]/SALIDA[[#This Row],[UND MEDIDA]]</f>
        <v>2</v>
      </c>
      <c r="G97" t="str">
        <f>VLOOKUP(SALIDA[[#This Row],[CODIGO]],FAMILIAS[],4,FALSE)</f>
        <v>FULL GAUGE</v>
      </c>
      <c r="H97" s="10" t="str">
        <f>IF(VLOOKUP(SALIDA[[#This Row],[CODIGO]],STOCKSANLUIS[],7,FALSE)=0,"PRODUCTO SIN STOCK/UBICACIÓN",VLOOKUP(SALIDA[[#This Row],[CODIGO]],STOCKSANLUIS[],7,FALSE))</f>
        <v>A</v>
      </c>
      <c r="I97" s="10"/>
      <c r="J97" t="str">
        <f>SALIDA[[#This Row],[CODIGO]]&amp;"       "&amp;SALIDA[[#This Row],[FAMILIA]]</f>
        <v>01732       FULL GAUGE</v>
      </c>
      <c r="K97">
        <f>VLOOKUP(SALIDA[[#This Row],[CODIGO]],STOCK_STARSOFT[],5,FALSE)</f>
        <v>66.393867999999998</v>
      </c>
      <c r="L97">
        <f>SALIDA[[#This Row],[CANTIDAD]]*SALIDA[[#This Row],[PRECIO UND]]</f>
        <v>132.787736</v>
      </c>
    </row>
    <row r="98" spans="1:12" x14ac:dyDescent="0.25">
      <c r="A98" s="6" t="s">
        <v>311</v>
      </c>
      <c r="B98" s="24" t="str">
        <f>VLOOKUP(SALIDA[[#This Row],[CODIGO]],STOCKSANLUIS[],2,FALSE)</f>
        <v>TEE DE COBRE 1 5/8"</v>
      </c>
      <c r="C98" s="153">
        <v>45881</v>
      </c>
      <c r="D98">
        <v>4</v>
      </c>
      <c r="E98">
        <f>IF(VLOOKUP(SALIDA[[#This Row],[CODIGO]],STOCKSANLUIS[],6,FALSE)=0,"PRODUCTO SIN STOCK/UBICACIÓN",VLOOKUP(SALIDA[[#This Row],[CODIGO]],STOCKSANLUIS[],6,FALSE))</f>
        <v>1</v>
      </c>
      <c r="F98">
        <f>SALIDA[[#This Row],[CANTIDAD]]/SALIDA[[#This Row],[UND MEDIDA]]</f>
        <v>4</v>
      </c>
      <c r="G98" t="str">
        <f>VLOOKUP(SALIDA[[#This Row],[CODIGO]],FAMILIAS[],4,FALSE)</f>
        <v>ELKHART</v>
      </c>
      <c r="H98" s="10" t="str">
        <f>IF(VLOOKUP(SALIDA[[#This Row],[CODIGO]],STOCKSANLUIS[],7,FALSE)=0,"PRODUCTO SIN STOCK/UBICACIÓN",VLOOKUP(SALIDA[[#This Row],[CODIGO]],STOCKSANLUIS[],7,FALSE))</f>
        <v>C</v>
      </c>
      <c r="I98" s="10"/>
      <c r="J98" t="str">
        <f>SALIDA[[#This Row],[CODIGO]]&amp;"       "&amp;SALIDA[[#This Row],[FAMILIA]]</f>
        <v>00242       ELKHART</v>
      </c>
      <c r="K98">
        <f>VLOOKUP(SALIDA[[#This Row],[CODIGO]],STOCK_STARSOFT[],5,FALSE)</f>
        <v>3.792462</v>
      </c>
      <c r="L98">
        <f>SALIDA[[#This Row],[CANTIDAD]]*SALIDA[[#This Row],[PRECIO UND]]</f>
        <v>15.169848</v>
      </c>
    </row>
    <row r="99" spans="1:12" x14ac:dyDescent="0.25">
      <c r="A99" s="6" t="s">
        <v>3532</v>
      </c>
      <c r="B99" s="24" t="str">
        <f>VLOOKUP(SALIDA[[#This Row],[CODIGO]],STOCKSANLUIS[],2,FALSE)</f>
        <v>CODO DE COBRE 90° - 1 5/8" SOLDABLE - 107C-158 - EVERWELL</v>
      </c>
      <c r="C99" s="153">
        <v>45881</v>
      </c>
      <c r="D99">
        <v>18</v>
      </c>
      <c r="E99">
        <f>IF(VLOOKUP(SALIDA[[#This Row],[CODIGO]],STOCKSANLUIS[],6,FALSE)=0,"PRODUCTO SIN STOCK/UBICACIÓN",VLOOKUP(SALIDA[[#This Row],[CODIGO]],STOCKSANLUIS[],6,FALSE))</f>
        <v>1</v>
      </c>
      <c r="F99">
        <f>SALIDA[[#This Row],[CANTIDAD]]/SALIDA[[#This Row],[UND MEDIDA]]</f>
        <v>18</v>
      </c>
      <c r="G99" t="str">
        <f>VLOOKUP(SALIDA[[#This Row],[CODIGO]],FAMILIAS[],4,FALSE)</f>
        <v>EVERWELL</v>
      </c>
      <c r="H99" s="10" t="str">
        <f>IF(VLOOKUP(SALIDA[[#This Row],[CODIGO]],STOCKSANLUIS[],7,FALSE)=0,"PRODUCTO SIN STOCK/UBICACIÓN",VLOOKUP(SALIDA[[#This Row],[CODIGO]],STOCKSANLUIS[],7,FALSE))</f>
        <v>C</v>
      </c>
      <c r="I99" s="10"/>
      <c r="J99" t="str">
        <f>SALIDA[[#This Row],[CODIGO]]&amp;"       "&amp;SALIDA[[#This Row],[FAMILIA]]</f>
        <v>02938       EVERWELL</v>
      </c>
      <c r="K99">
        <f>VLOOKUP(SALIDA[[#This Row],[CODIGO]],STOCK_STARSOFT[],5,FALSE)</f>
        <v>2.2257959999999999</v>
      </c>
      <c r="L99">
        <f>SALIDA[[#This Row],[CANTIDAD]]*SALIDA[[#This Row],[PRECIO UND]]</f>
        <v>40.064327999999996</v>
      </c>
    </row>
    <row r="100" spans="1:12" x14ac:dyDescent="0.25">
      <c r="A100" s="6" t="s">
        <v>3959</v>
      </c>
      <c r="B100" s="24" t="str">
        <f>VLOOKUP(SALIDA[[#This Row],[CODIGO]],STOCKSANLUIS[],2,FALSE)</f>
        <v>CODO DE COBRE 90° - 7/8" SOLDABLE - STARCOLD</v>
      </c>
      <c r="C100" s="153">
        <v>45881</v>
      </c>
      <c r="D100">
        <v>12</v>
      </c>
      <c r="E100">
        <f>IF(VLOOKUP(SALIDA[[#This Row],[CODIGO]],STOCKSANLUIS[],6,FALSE)=0,"PRODUCTO SIN STOCK/UBICACIÓN",VLOOKUP(SALIDA[[#This Row],[CODIGO]],STOCKSANLUIS[],6,FALSE))</f>
        <v>1</v>
      </c>
      <c r="F100">
        <f>SALIDA[[#This Row],[CANTIDAD]]/SALIDA[[#This Row],[UND MEDIDA]]</f>
        <v>12</v>
      </c>
      <c r="G100" t="str">
        <f>VLOOKUP(SALIDA[[#This Row],[CODIGO]],FAMILIAS[],4,FALSE)</f>
        <v>STAR COLD</v>
      </c>
      <c r="H100" s="10" t="str">
        <f>IF(VLOOKUP(SALIDA[[#This Row],[CODIGO]],STOCKSANLUIS[],7,FALSE)=0,"PRODUCTO SIN STOCK/UBICACIÓN",VLOOKUP(SALIDA[[#This Row],[CODIGO]],STOCKSANLUIS[],7,FALSE))</f>
        <v>C</v>
      </c>
      <c r="I100" s="10"/>
      <c r="J100" t="str">
        <f>SALIDA[[#This Row],[CODIGO]]&amp;"       "&amp;SALIDA[[#This Row],[FAMILIA]]</f>
        <v>03422       STAR COLD</v>
      </c>
      <c r="K100">
        <f>VLOOKUP(SALIDA[[#This Row],[CODIGO]],STOCK_STARSOFT[],5,FALSE)</f>
        <v>0.296649</v>
      </c>
      <c r="L100">
        <f>SALIDA[[#This Row],[CANTIDAD]]*SALIDA[[#This Row],[PRECIO UND]]</f>
        <v>3.5597880000000002</v>
      </c>
    </row>
    <row r="101" spans="1:12" x14ac:dyDescent="0.25">
      <c r="A101" s="26" t="s">
        <v>3697</v>
      </c>
      <c r="B101" s="43" t="str">
        <f>VLOOKUP(SALIDA[[#This Row],[CODIGO]],STOCKSANLUIS[],2,FALSE)</f>
        <v>CAPACITOR DE 17.5 MFD X 370 VAC - 17.5X370 - EVERWELL</v>
      </c>
      <c r="C101" s="154">
        <v>45881</v>
      </c>
      <c r="D101" s="27">
        <v>10</v>
      </c>
      <c r="E101" s="27">
        <f>IF(VLOOKUP(SALIDA[[#This Row],[CODIGO]],STOCKSANLUIS[],6,FALSE)=0,"PRODUCTO SIN STOCK/UBICACIÓN",VLOOKUP(SALIDA[[#This Row],[CODIGO]],STOCKSANLUIS[],6,FALSE))</f>
        <v>1</v>
      </c>
      <c r="F101" s="27">
        <f>SALIDA[[#This Row],[CANTIDAD]]/SALIDA[[#This Row],[UND MEDIDA]]</f>
        <v>10</v>
      </c>
      <c r="G101" s="27" t="str">
        <f>VLOOKUP(SALIDA[[#This Row],[CODIGO]],FAMILIAS[],4,FALSE)</f>
        <v>EVERWELL</v>
      </c>
      <c r="H101" s="50" t="str">
        <f>IF(VLOOKUP(SALIDA[[#This Row],[CODIGO]],STOCKSANLUIS[],7,FALSE)=0,"PRODUCTO SIN STOCK/UBICACIÓN",VLOOKUP(SALIDA[[#This Row],[CODIGO]],STOCKSANLUIS[],7,FALSE))</f>
        <v>A</v>
      </c>
      <c r="I101" s="50" t="s">
        <v>19536</v>
      </c>
      <c r="J101" t="str">
        <f>SALIDA[[#This Row],[CODIGO]]&amp;"       "&amp;SALIDA[[#This Row],[FAMILIA]]</f>
        <v>03074       EVERWELL</v>
      </c>
      <c r="K101">
        <f>VLOOKUP(SALIDA[[#This Row],[CODIGO]],STOCK_STARSOFT[],5,FALSE)</f>
        <v>1.089742</v>
      </c>
      <c r="L101">
        <f>SALIDA[[#This Row],[CANTIDAD]]*SALIDA[[#This Row],[PRECIO UND]]</f>
        <v>10.89742</v>
      </c>
    </row>
    <row r="102" spans="1:12" x14ac:dyDescent="0.25">
      <c r="A102" s="26" t="s">
        <v>3735</v>
      </c>
      <c r="B102" s="43" t="str">
        <f>VLOOKUP(SALIDA[[#This Row],[CODIGO]],STOCKSANLUIS[],2,FALSE)</f>
        <v>CAPACITOR DE 10 MFD X 370 - 440 VAC - 10-4D - QUALITY</v>
      </c>
      <c r="C102" s="154">
        <v>45881</v>
      </c>
      <c r="D102" s="27">
        <v>10</v>
      </c>
      <c r="E102" s="27">
        <f>IF(VLOOKUP(SALIDA[[#This Row],[CODIGO]],STOCKSANLUIS[],6,FALSE)=0,"PRODUCTO SIN STOCK/UBICACIÓN",VLOOKUP(SALIDA[[#This Row],[CODIGO]],STOCKSANLUIS[],6,FALSE))</f>
        <v>1</v>
      </c>
      <c r="F102" s="27">
        <f>SALIDA[[#This Row],[CANTIDAD]]/SALIDA[[#This Row],[UND MEDIDA]]</f>
        <v>10</v>
      </c>
      <c r="G102" s="27" t="str">
        <f>VLOOKUP(SALIDA[[#This Row],[CODIGO]],FAMILIAS[],4,FALSE)</f>
        <v>QUALITY</v>
      </c>
      <c r="H102" s="50" t="str">
        <f>IF(VLOOKUP(SALIDA[[#This Row],[CODIGO]],STOCKSANLUIS[],7,FALSE)=0,"PRODUCTO SIN STOCK/UBICACIÓN",VLOOKUP(SALIDA[[#This Row],[CODIGO]],STOCKSANLUIS[],7,FALSE))</f>
        <v>A</v>
      </c>
      <c r="I102" s="50" t="s">
        <v>19536</v>
      </c>
      <c r="J102" t="str">
        <f>SALIDA[[#This Row],[CODIGO]]&amp;"       "&amp;SALIDA[[#This Row],[FAMILIA]]</f>
        <v>03118       QUALITY</v>
      </c>
      <c r="K102">
        <f>VLOOKUP(SALIDA[[#This Row],[CODIGO]],STOCK_STARSOFT[],5,FALSE)</f>
        <v>0.88789300000000004</v>
      </c>
      <c r="L102">
        <f>SALIDA[[#This Row],[CANTIDAD]]*SALIDA[[#This Row],[PRECIO UND]]</f>
        <v>8.8789300000000004</v>
      </c>
    </row>
    <row r="103" spans="1:12" x14ac:dyDescent="0.25">
      <c r="A103" s="26" t="s">
        <v>2010</v>
      </c>
      <c r="B103" s="43" t="str">
        <f>VLOOKUP(SALIDA[[#This Row],[CODIGO]],STOCKSANLUIS[],2,FALSE)</f>
        <v>CAPACITOR DE 30 MFD X 370 - 440 VAC - 30-4D - QUALITY -  (REEMPLAZA A 30-7E )</v>
      </c>
      <c r="C103" s="154">
        <v>45881</v>
      </c>
      <c r="D103" s="27">
        <v>2</v>
      </c>
      <c r="E103" s="27">
        <f>IF(VLOOKUP(SALIDA[[#This Row],[CODIGO]],STOCKSANLUIS[],6,FALSE)=0,"PRODUCTO SIN STOCK/UBICACIÓN",VLOOKUP(SALIDA[[#This Row],[CODIGO]],STOCKSANLUIS[],6,FALSE))</f>
        <v>1</v>
      </c>
      <c r="F103" s="27">
        <f>SALIDA[[#This Row],[CANTIDAD]]/SALIDA[[#This Row],[UND MEDIDA]]</f>
        <v>2</v>
      </c>
      <c r="G103" s="27" t="str">
        <f>VLOOKUP(SALIDA[[#This Row],[CODIGO]],FAMILIAS[],4,FALSE)</f>
        <v>QUALITY</v>
      </c>
      <c r="H103" s="50" t="str">
        <f>IF(VLOOKUP(SALIDA[[#This Row],[CODIGO]],STOCKSANLUIS[],7,FALSE)=0,"PRODUCTO SIN STOCK/UBICACIÓN",VLOOKUP(SALIDA[[#This Row],[CODIGO]],STOCKSANLUIS[],7,FALSE))</f>
        <v>A</v>
      </c>
      <c r="I103" s="50" t="s">
        <v>19536</v>
      </c>
      <c r="J103" t="str">
        <f>SALIDA[[#This Row],[CODIGO]]&amp;"       "&amp;SALIDA[[#This Row],[FAMILIA]]</f>
        <v>01777       QUALITY</v>
      </c>
      <c r="K103">
        <f>VLOOKUP(SALIDA[[#This Row],[CODIGO]],STOCK_STARSOFT[],5,FALSE)</f>
        <v>1.4580139999999999</v>
      </c>
      <c r="L103">
        <f>SALIDA[[#This Row],[CANTIDAD]]*SALIDA[[#This Row],[PRECIO UND]]</f>
        <v>2.9160279999999998</v>
      </c>
    </row>
    <row r="104" spans="1:12" x14ac:dyDescent="0.25">
      <c r="A104" s="6" t="s">
        <v>3678</v>
      </c>
      <c r="B104" s="24" t="str">
        <f>VLOOKUP(SALIDA[[#This Row],[CODIGO]],STOCKSANLUIS[],2,FALSE)</f>
        <v>RESISTENCIA SILICONADA POTENCIA CONSTANTE TECNOLATINA - TPC-M - 40W/M - 220V</v>
      </c>
      <c r="C104" s="153">
        <v>45881</v>
      </c>
      <c r="D104">
        <v>100</v>
      </c>
      <c r="E104">
        <f>IF(VLOOKUP(SALIDA[[#This Row],[CODIGO]],STOCKSANLUIS[],6,FALSE)=0,"PRODUCTO SIN STOCK/UBICACIÓN",VLOOKUP(SALIDA[[#This Row],[CODIGO]],STOCKSANLUIS[],6,FALSE))</f>
        <v>100</v>
      </c>
      <c r="F104">
        <f>SALIDA[[#This Row],[CANTIDAD]]/SALIDA[[#This Row],[UND MEDIDA]]</f>
        <v>1</v>
      </c>
      <c r="G104" t="str">
        <f>VLOOKUP(SALIDA[[#This Row],[CODIGO]],FAMILIAS[],4,FALSE)</f>
        <v>TECNOLATINA</v>
      </c>
      <c r="H104" s="10" t="str">
        <f>IF(VLOOKUP(SALIDA[[#This Row],[CODIGO]],STOCKSANLUIS[],7,FALSE)=0,"PRODUCTO SIN STOCK/UBICACIÓN",VLOOKUP(SALIDA[[#This Row],[CODIGO]],STOCKSANLUIS[],7,FALSE))</f>
        <v>C</v>
      </c>
      <c r="I104" s="10"/>
      <c r="J104" t="str">
        <f>SALIDA[[#This Row],[CODIGO]]&amp;"       "&amp;SALIDA[[#This Row],[FAMILIA]]</f>
        <v>03059       TECNOLATINA</v>
      </c>
      <c r="K104">
        <f>VLOOKUP(SALIDA[[#This Row],[CODIGO]],STOCK_STARSOFT[],5,FALSE)</f>
        <v>1.9391890000000001</v>
      </c>
      <c r="L104">
        <f>SALIDA[[#This Row],[CANTIDAD]]*SALIDA[[#This Row],[PRECIO UND]]</f>
        <v>193.91890000000001</v>
      </c>
    </row>
    <row r="105" spans="1:12" x14ac:dyDescent="0.25">
      <c r="A105" s="6" t="s">
        <v>3341</v>
      </c>
      <c r="B105" s="24" t="str">
        <f>VLOOKUP(SALIDA[[#This Row],[CODIGO]],STOCKSANLUIS[],2,FALSE)</f>
        <v>GAS REFRIGERANTE R404A -10.90KG ICELOONG</v>
      </c>
      <c r="C105" s="153">
        <v>45881</v>
      </c>
      <c r="D105">
        <v>3</v>
      </c>
      <c r="E105">
        <f>IF(VLOOKUP(SALIDA[[#This Row],[CODIGO]],STOCKSANLUIS[],6,FALSE)=0,"PRODUCTO SIN STOCK/UBICACIÓN",VLOOKUP(SALIDA[[#This Row],[CODIGO]],STOCKSANLUIS[],6,FALSE))</f>
        <v>1</v>
      </c>
      <c r="F105">
        <f>SALIDA[[#This Row],[CANTIDAD]]/SALIDA[[#This Row],[UND MEDIDA]]</f>
        <v>3</v>
      </c>
      <c r="G105" t="str">
        <f>VLOOKUP(SALIDA[[#This Row],[CODIGO]],FAMILIAS[],4,FALSE)</f>
        <v>ZHEJIANG YONGHE</v>
      </c>
      <c r="H105" s="10" t="str">
        <f>IF(VLOOKUP(SALIDA[[#This Row],[CODIGO]],STOCKSANLUIS[],7,FALSE)=0,"PRODUCTO SIN STOCK/UBICACIÓN",VLOOKUP(SALIDA[[#This Row],[CODIGO]],STOCKSANLUIS[],7,FALSE))</f>
        <v>C</v>
      </c>
      <c r="I105" s="10"/>
      <c r="J105" t="str">
        <f>SALIDA[[#This Row],[CODIGO]]&amp;"       "&amp;SALIDA[[#This Row],[FAMILIA]]</f>
        <v>02752       ZHEJIANG YONGHE</v>
      </c>
      <c r="K105">
        <f>VLOOKUP(SALIDA[[#This Row],[CODIGO]],STOCK_STARSOFT[],5,FALSE)</f>
        <v>53.481755</v>
      </c>
      <c r="L105">
        <f>SALIDA[[#This Row],[CANTIDAD]]*SALIDA[[#This Row],[PRECIO UND]]</f>
        <v>160.44526500000001</v>
      </c>
    </row>
    <row r="106" spans="1:12" x14ac:dyDescent="0.25">
      <c r="A106" s="6" t="s">
        <v>35</v>
      </c>
      <c r="B106" s="24" t="str">
        <f>VLOOKUP(SALIDA[[#This Row],[CODIGO]],STOCKSANLUIS[],2,FALSE)</f>
        <v>CONTROLADOR DE TEMPERATURA DIGITAL MT-512EL 2HP - VER.13 - 12/24 VAC/DC - FULL GAUGE</v>
      </c>
      <c r="C106" s="153">
        <v>45881</v>
      </c>
      <c r="D106">
        <v>6</v>
      </c>
      <c r="E106">
        <f>IF(VLOOKUP(SALIDA[[#This Row],[CODIGO]],STOCKSANLUIS[],6,FALSE)=0,"PRODUCTO SIN STOCK/UBICACIÓN",VLOOKUP(SALIDA[[#This Row],[CODIGO]],STOCKSANLUIS[],6,FALSE))</f>
        <v>1</v>
      </c>
      <c r="F106">
        <f>SALIDA[[#This Row],[CANTIDAD]]/SALIDA[[#This Row],[UND MEDIDA]]</f>
        <v>6</v>
      </c>
      <c r="G106" t="str">
        <f>VLOOKUP(SALIDA[[#This Row],[CODIGO]],FAMILIAS[],4,FALSE)</f>
        <v>FULL GAUGE</v>
      </c>
      <c r="H106" s="10" t="str">
        <f>IF(VLOOKUP(SALIDA[[#This Row],[CODIGO]],STOCKSANLUIS[],7,FALSE)=0,"PRODUCTO SIN STOCK/UBICACIÓN",VLOOKUP(SALIDA[[#This Row],[CODIGO]],STOCKSANLUIS[],7,FALSE))</f>
        <v>C</v>
      </c>
      <c r="I106" s="10"/>
      <c r="J106" t="str">
        <f>SALIDA[[#This Row],[CODIGO]]&amp;"       "&amp;SALIDA[[#This Row],[FAMILIA]]</f>
        <v>00017       FULL GAUGE</v>
      </c>
      <c r="K106">
        <f>VLOOKUP(SALIDA[[#This Row],[CODIGO]],STOCK_STARSOFT[],5,FALSE)</f>
        <v>15.751519</v>
      </c>
      <c r="L106">
        <f>SALIDA[[#This Row],[CANTIDAD]]*SALIDA[[#This Row],[PRECIO UND]]</f>
        <v>94.509113999999997</v>
      </c>
    </row>
    <row r="107" spans="1:12" x14ac:dyDescent="0.25">
      <c r="A107" s="6" t="s">
        <v>3880</v>
      </c>
      <c r="B107" s="24" t="str">
        <f>VLOOKUP(SALIDA[[#This Row],[CODIGO]],STOCKSANLUIS[],2,FALSE)</f>
        <v>GAS REFRIGERANTE R134A  X 340 GR - (TAPA CON VALVULA) - ICELOONG</v>
      </c>
      <c r="C107" s="153">
        <v>45881</v>
      </c>
      <c r="D107">
        <v>10</v>
      </c>
      <c r="E107">
        <f>IF(VLOOKUP(SALIDA[[#This Row],[CODIGO]],STOCKSANLUIS[],6,FALSE)=0,"PRODUCTO SIN STOCK/UBICACIÓN",VLOOKUP(SALIDA[[#This Row],[CODIGO]],STOCKSANLUIS[],6,FALSE))</f>
        <v>1</v>
      </c>
      <c r="F107">
        <f>SALIDA[[#This Row],[CANTIDAD]]/SALIDA[[#This Row],[UND MEDIDA]]</f>
        <v>10</v>
      </c>
      <c r="G107" t="str">
        <f>VLOOKUP(SALIDA[[#This Row],[CODIGO]],FAMILIAS[],4,FALSE)</f>
        <v>ZHEJIANG YONGHE</v>
      </c>
      <c r="H107" s="10" t="str">
        <f>IF(VLOOKUP(SALIDA[[#This Row],[CODIGO]],STOCKSANLUIS[],7,FALSE)=0,"PRODUCTO SIN STOCK/UBICACIÓN",VLOOKUP(SALIDA[[#This Row],[CODIGO]],STOCKSANLUIS[],7,FALSE))</f>
        <v>B</v>
      </c>
      <c r="I107" s="10"/>
      <c r="J107" t="str">
        <f>SALIDA[[#This Row],[CODIGO]]&amp;"       "&amp;SALIDA[[#This Row],[FAMILIA]]</f>
        <v>03343       ZHEJIANG YONGHE</v>
      </c>
      <c r="K107">
        <f>VLOOKUP(SALIDA[[#This Row],[CODIGO]],STOCK_STARSOFT[],5,FALSE)</f>
        <v>3.1289889999999998</v>
      </c>
      <c r="L107">
        <f>SALIDA[[#This Row],[CANTIDAD]]*SALIDA[[#This Row],[PRECIO UND]]</f>
        <v>31.28989</v>
      </c>
    </row>
    <row r="108" spans="1:12" x14ac:dyDescent="0.25">
      <c r="A108" s="6" t="s">
        <v>1243</v>
      </c>
      <c r="B108" s="24" t="str">
        <f>VLOOKUP(SALIDA[[#This Row],[CODIGO]],STOCKSANLUIS[],2,FALSE)</f>
        <v>MANGA AISLANTE C1-H-022 DE 7/8" X 1/2" - ARMAFLEX/ARMACELL</v>
      </c>
      <c r="C108" s="153">
        <v>45881</v>
      </c>
      <c r="D108">
        <v>45</v>
      </c>
      <c r="E108">
        <f>IF(VLOOKUP(SALIDA[[#This Row],[CODIGO]],STOCKSANLUIS[],6,FALSE)=0,"PRODUCTO SIN STOCK/UBICACIÓN",VLOOKUP(SALIDA[[#This Row],[CODIGO]],STOCKSANLUIS[],6,FALSE))</f>
        <v>1</v>
      </c>
      <c r="F108">
        <f>SALIDA[[#This Row],[CANTIDAD]]/SALIDA[[#This Row],[UND MEDIDA]]</f>
        <v>45</v>
      </c>
      <c r="G108" t="str">
        <f>VLOOKUP(SALIDA[[#This Row],[CODIGO]],FAMILIAS[],4,FALSE)</f>
        <v>ARMACELL</v>
      </c>
      <c r="H108" s="10" t="str">
        <f>IF(VLOOKUP(SALIDA[[#This Row],[CODIGO]],STOCKSANLUIS[],7,FALSE)=0,"PRODUCTO SIN STOCK/UBICACIÓN",VLOOKUP(SALIDA[[#This Row],[CODIGO]],STOCKSANLUIS[],7,FALSE))</f>
        <v>A</v>
      </c>
      <c r="I108" s="10"/>
      <c r="J108" t="str">
        <f>SALIDA[[#This Row],[CODIGO]]&amp;"       "&amp;SALIDA[[#This Row],[FAMILIA]]</f>
        <v>01327       ARMACELL</v>
      </c>
      <c r="K108">
        <f>VLOOKUP(SALIDA[[#This Row],[CODIGO]],STOCK_STARSOFT[],5,FALSE)</f>
        <v>1.2559439999999999</v>
      </c>
      <c r="L108">
        <f>SALIDA[[#This Row],[CANTIDAD]]*SALIDA[[#This Row],[PRECIO UND]]</f>
        <v>56.517479999999999</v>
      </c>
    </row>
    <row r="109" spans="1:12" x14ac:dyDescent="0.25">
      <c r="A109" s="6" t="s">
        <v>3343</v>
      </c>
      <c r="B109" s="24" t="str">
        <f>VLOOKUP(SALIDA[[#This Row],[CODIGO]],STOCKSANLUIS[],2,FALSE)</f>
        <v>GAS REFRIGERANTE R410A -11.30KG ICELOONG</v>
      </c>
      <c r="C109" s="153">
        <v>45881</v>
      </c>
      <c r="D109">
        <v>2</v>
      </c>
      <c r="E109">
        <f>IF(VLOOKUP(SALIDA[[#This Row],[CODIGO]],STOCKSANLUIS[],6,FALSE)=0,"PRODUCTO SIN STOCK/UBICACIÓN",VLOOKUP(SALIDA[[#This Row],[CODIGO]],STOCKSANLUIS[],6,FALSE))</f>
        <v>1</v>
      </c>
      <c r="F109">
        <f>SALIDA[[#This Row],[CANTIDAD]]/SALIDA[[#This Row],[UND MEDIDA]]</f>
        <v>2</v>
      </c>
      <c r="G109" t="str">
        <f>VLOOKUP(SALIDA[[#This Row],[CODIGO]],FAMILIAS[],4,FALSE)</f>
        <v>ZHEJIANG YONGHE</v>
      </c>
      <c r="H109" s="10" t="str">
        <f>IF(VLOOKUP(SALIDA[[#This Row],[CODIGO]],STOCKSANLUIS[],7,FALSE)=0,"PRODUCTO SIN STOCK/UBICACIÓN",VLOOKUP(SALIDA[[#This Row],[CODIGO]],STOCKSANLUIS[],7,FALSE))</f>
        <v>C</v>
      </c>
      <c r="I109" s="10"/>
      <c r="J109" t="str">
        <f>SALIDA[[#This Row],[CODIGO]]&amp;"       "&amp;SALIDA[[#This Row],[FAMILIA]]</f>
        <v>02753       ZHEJIANG YONGHE</v>
      </c>
      <c r="K109">
        <f>VLOOKUP(SALIDA[[#This Row],[CODIGO]],STOCK_STARSOFT[],5,FALSE)</f>
        <v>88.873082999999994</v>
      </c>
      <c r="L109">
        <f>SALIDA[[#This Row],[CANTIDAD]]*SALIDA[[#This Row],[PRECIO UND]]</f>
        <v>177.74616599999999</v>
      </c>
    </row>
    <row r="110" spans="1:12" x14ac:dyDescent="0.25">
      <c r="A110" s="6" t="s">
        <v>33</v>
      </c>
      <c r="B110" s="24" t="str">
        <f>VLOOKUP(SALIDA[[#This Row],[CODIGO]],STOCKSANLUIS[],2,FALSE)</f>
        <v>CONTROLADOR DE TEMPERATURA DIGITAL MT-512E 2HP - VER.13 - 115/220 VAC - FULL GAUGE</v>
      </c>
      <c r="C110" s="153">
        <v>45882</v>
      </c>
      <c r="D110">
        <v>16</v>
      </c>
      <c r="E110">
        <f>IF(VLOOKUP(SALIDA[[#This Row],[CODIGO]],STOCKSANLUIS[],6,FALSE)=0,"PRODUCTO SIN STOCK/UBICACIÓN",VLOOKUP(SALIDA[[#This Row],[CODIGO]],STOCKSANLUIS[],6,FALSE))</f>
        <v>1</v>
      </c>
      <c r="F110">
        <f>SALIDA[[#This Row],[CANTIDAD]]/SALIDA[[#This Row],[UND MEDIDA]]</f>
        <v>16</v>
      </c>
      <c r="G110" t="str">
        <f>VLOOKUP(SALIDA[[#This Row],[CODIGO]],FAMILIAS[],4,FALSE)</f>
        <v>FULL GAUGE</v>
      </c>
      <c r="H110" s="10" t="str">
        <f>IF(VLOOKUP(SALIDA[[#This Row],[CODIGO]],STOCKSANLUIS[],7,FALSE)=0,"PRODUCTO SIN STOCK/UBICACIÓN",VLOOKUP(SALIDA[[#This Row],[CODIGO]],STOCKSANLUIS[],7,FALSE))</f>
        <v>C</v>
      </c>
      <c r="I110" s="10"/>
      <c r="J110" t="str">
        <f>SALIDA[[#This Row],[CODIGO]]&amp;"       "&amp;SALIDA[[#This Row],[FAMILIA]]</f>
        <v>00016       FULL GAUGE</v>
      </c>
      <c r="K110">
        <f>VLOOKUP(SALIDA[[#This Row],[CODIGO]],STOCK_STARSOFT[],5,FALSE)</f>
        <v>13.318346</v>
      </c>
      <c r="L110">
        <f>SALIDA[[#This Row],[CANTIDAD]]*SALIDA[[#This Row],[PRECIO UND]]</f>
        <v>213.093536</v>
      </c>
    </row>
    <row r="111" spans="1:12" x14ac:dyDescent="0.25">
      <c r="A111" s="6" t="s">
        <v>3764</v>
      </c>
      <c r="B111" s="24" t="str">
        <f>VLOOKUP(SALIDA[[#This Row],[CODIGO]],STOCKSANLUIS[],2,FALSE)</f>
        <v>TERMÓMETROS DE BOLSILLO QTD-476D QUALITY</v>
      </c>
      <c r="C111" s="153">
        <v>45882</v>
      </c>
      <c r="D111">
        <v>34</v>
      </c>
      <c r="E111">
        <f>IF(VLOOKUP(SALIDA[[#This Row],[CODIGO]],STOCKSANLUIS[],6,FALSE)=0,"PRODUCTO SIN STOCK/UBICACIÓN",VLOOKUP(SALIDA[[#This Row],[CODIGO]],STOCKSANLUIS[],6,FALSE))</f>
        <v>1</v>
      </c>
      <c r="F111">
        <f>SALIDA[[#This Row],[CANTIDAD]]/SALIDA[[#This Row],[UND MEDIDA]]</f>
        <v>34</v>
      </c>
      <c r="G111" t="str">
        <f>VLOOKUP(SALIDA[[#This Row],[CODIGO]],FAMILIAS[],4,FALSE)</f>
        <v>QUALITY</v>
      </c>
      <c r="H111" s="10" t="str">
        <f>IF(VLOOKUP(SALIDA[[#This Row],[CODIGO]],STOCKSANLUIS[],7,FALSE)=0,"PRODUCTO SIN STOCK/UBICACIÓN",VLOOKUP(SALIDA[[#This Row],[CODIGO]],STOCKSANLUIS[],7,FALSE))</f>
        <v>A</v>
      </c>
      <c r="I111" s="10"/>
      <c r="J111" t="str">
        <f>SALIDA[[#This Row],[CODIGO]]&amp;"       "&amp;SALIDA[[#This Row],[FAMILIA]]</f>
        <v>03159       QUALITY</v>
      </c>
      <c r="K111">
        <f>VLOOKUP(SALIDA[[#This Row],[CODIGO]],STOCK_STARSOFT[],5,FALSE)</f>
        <v>4.5687699999999998</v>
      </c>
      <c r="L111">
        <f>SALIDA[[#This Row],[CANTIDAD]]*SALIDA[[#This Row],[PRECIO UND]]</f>
        <v>155.33817999999999</v>
      </c>
    </row>
    <row r="112" spans="1:12" x14ac:dyDescent="0.25">
      <c r="A112" s="6" t="s">
        <v>3124</v>
      </c>
      <c r="B112" s="24" t="str">
        <f>VLOOKUP(SALIDA[[#This Row],[CODIGO]],STOCKSANLUIS[],2,FALSE)</f>
        <v>MINI BOMBA DE CONDENSADO SILENCIOSA - 220 -240V - 1PH 50/60HZ - MUTE BOX - CP-MBP - EVERWELL</v>
      </c>
      <c r="C112" s="153">
        <v>45882</v>
      </c>
      <c r="D112">
        <v>10</v>
      </c>
      <c r="E112">
        <f>IF(VLOOKUP(SALIDA[[#This Row],[CODIGO]],STOCKSANLUIS[],6,FALSE)=0,"PRODUCTO SIN STOCK/UBICACIÓN",VLOOKUP(SALIDA[[#This Row],[CODIGO]],STOCKSANLUIS[],6,FALSE))</f>
        <v>1</v>
      </c>
      <c r="F112">
        <f>SALIDA[[#This Row],[CANTIDAD]]/SALIDA[[#This Row],[UND MEDIDA]]</f>
        <v>10</v>
      </c>
      <c r="G112" t="str">
        <f>VLOOKUP(SALIDA[[#This Row],[CODIGO]],FAMILIAS[],4,FALSE)</f>
        <v>EVERWELL</v>
      </c>
      <c r="H112" s="10" t="str">
        <f>IF(VLOOKUP(SALIDA[[#This Row],[CODIGO]],STOCKSANLUIS[],7,FALSE)=0,"PRODUCTO SIN STOCK/UBICACIÓN",VLOOKUP(SALIDA[[#This Row],[CODIGO]],STOCKSANLUIS[],7,FALSE))</f>
        <v>A</v>
      </c>
      <c r="I112" s="10"/>
      <c r="J112" t="str">
        <f>SALIDA[[#This Row],[CODIGO]]&amp;"       "&amp;SALIDA[[#This Row],[FAMILIA]]</f>
        <v>02518       EVERWELL</v>
      </c>
      <c r="K112">
        <f>VLOOKUP(SALIDA[[#This Row],[CODIGO]],STOCK_STARSOFT[],5,FALSE)</f>
        <v>24.775957999999999</v>
      </c>
      <c r="L112">
        <f>SALIDA[[#This Row],[CANTIDAD]]*SALIDA[[#This Row],[PRECIO UND]]</f>
        <v>247.75958</v>
      </c>
    </row>
    <row r="113" spans="1:12" x14ac:dyDescent="0.25">
      <c r="A113" s="6" t="s">
        <v>2387</v>
      </c>
      <c r="B113" s="24" t="str">
        <f>VLOOKUP(SALIDA[[#This Row],[CODIGO]],STOCKSANLUIS[],2,FALSE)</f>
        <v>CINTA DE ALUMINIO - 2" X 50 YDS - FASSON 0812</v>
      </c>
      <c r="C113" s="153">
        <v>45882</v>
      </c>
      <c r="D113">
        <v>24</v>
      </c>
      <c r="E113">
        <f>IF(VLOOKUP(SALIDA[[#This Row],[CODIGO]],STOCKSANLUIS[],6,FALSE)=0,"PRODUCTO SIN STOCK/UBICACIÓN",VLOOKUP(SALIDA[[#This Row],[CODIGO]],STOCKSANLUIS[],6,FALSE))</f>
        <v>1</v>
      </c>
      <c r="F113">
        <f>SALIDA[[#This Row],[CANTIDAD]]/SALIDA[[#This Row],[UND MEDIDA]]</f>
        <v>24</v>
      </c>
      <c r="G113" t="str">
        <f>VLOOKUP(SALIDA[[#This Row],[CODIGO]],FAMILIAS[],4,FALSE)</f>
        <v>FASSON</v>
      </c>
      <c r="H113" s="10" t="str">
        <f>IF(VLOOKUP(SALIDA[[#This Row],[CODIGO]],STOCKSANLUIS[],7,FALSE)=0,"PRODUCTO SIN STOCK/UBICACIÓN",VLOOKUP(SALIDA[[#This Row],[CODIGO]],STOCKSANLUIS[],7,FALSE))</f>
        <v>C</v>
      </c>
      <c r="I113" s="10"/>
      <c r="J113" t="str">
        <f>SALIDA[[#This Row],[CODIGO]]&amp;"       "&amp;SALIDA[[#This Row],[FAMILIA]]</f>
        <v>01987       FASSON</v>
      </c>
      <c r="K113">
        <f>VLOOKUP(SALIDA[[#This Row],[CODIGO]],STOCK_STARSOFT[],5,FALSE)</f>
        <v>5.9418839999999999</v>
      </c>
      <c r="L113">
        <f>SALIDA[[#This Row],[CANTIDAD]]*SALIDA[[#This Row],[PRECIO UND]]</f>
        <v>142.60521599999998</v>
      </c>
    </row>
    <row r="114" spans="1:12" x14ac:dyDescent="0.25">
      <c r="A114" s="29" t="s">
        <v>3826</v>
      </c>
      <c r="B114" s="45" t="str">
        <f>VLOOKUP(SALIDA[[#This Row],[CODIGO]],STOCKSANLUIS[],2,FALSE)</f>
        <v>MANGA AISLANTE CLASS 1 - 2 1/8"ID X 1/2"THK - WINCELL</v>
      </c>
      <c r="C114" s="155">
        <v>45882</v>
      </c>
      <c r="D114" s="30">
        <v>15</v>
      </c>
      <c r="E114" s="30">
        <f>IF(VLOOKUP(SALIDA[[#This Row],[CODIGO]],STOCKSANLUIS[],6,FALSE)=0,"PRODUCTO SIN STOCK/UBICACIÓN",VLOOKUP(SALIDA[[#This Row],[CODIGO]],STOCKSANLUIS[],6,FALSE))</f>
        <v>1</v>
      </c>
      <c r="F114" s="30">
        <f>SALIDA[[#This Row],[CANTIDAD]]/SALIDA[[#This Row],[UND MEDIDA]]</f>
        <v>15</v>
      </c>
      <c r="G114" t="str">
        <f>VLOOKUP(SALIDA[[#This Row],[CODIGO]],FAMILIAS[],4,FALSE)</f>
        <v>WINCELL</v>
      </c>
      <c r="H114" s="10" t="str">
        <f>IF(VLOOKUP(SALIDA[[#This Row],[CODIGO]],STOCKSANLUIS[],7,FALSE)=0,"PRODUCTO SIN STOCK/UBICACIÓN",VLOOKUP(SALIDA[[#This Row],[CODIGO]],STOCKSANLUIS[],7,FALSE))</f>
        <v>A</v>
      </c>
      <c r="I114" s="10"/>
      <c r="J114" t="str">
        <f>SALIDA[[#This Row],[CODIGO]]&amp;"       "&amp;SALIDA[[#This Row],[FAMILIA]]</f>
        <v>03255       WINCELL</v>
      </c>
      <c r="K114">
        <f>VLOOKUP(SALIDA[[#This Row],[CODIGO]],STOCK_STARSOFT[],5,FALSE)</f>
        <v>1.7045570000000001</v>
      </c>
      <c r="L114">
        <f>SALIDA[[#This Row],[CANTIDAD]]*SALIDA[[#This Row],[PRECIO UND]]</f>
        <v>25.568355</v>
      </c>
    </row>
    <row r="115" spans="1:12" x14ac:dyDescent="0.25">
      <c r="A115" s="29" t="s">
        <v>19776</v>
      </c>
      <c r="B115" s="45" t="str">
        <f>VLOOKUP(SALIDA[[#This Row],[CODIGO]],STOCKSANLUIS[],2,FALSE)</f>
        <v>MANGA AISLANTE CLASS 1 - 2 5/8"ID X 3/4"THK - WINCELL</v>
      </c>
      <c r="C115" s="155">
        <v>45882</v>
      </c>
      <c r="D115" s="30">
        <v>15</v>
      </c>
      <c r="E115" s="30">
        <f>IF(VLOOKUP(SALIDA[[#This Row],[CODIGO]],STOCKSANLUIS[],6,FALSE)=0,"PRODUCTO SIN STOCK/UBICACIÓN",VLOOKUP(SALIDA[[#This Row],[CODIGO]],STOCKSANLUIS[],6,FALSE))</f>
        <v>1</v>
      </c>
      <c r="F115" s="30">
        <f>SALIDA[[#This Row],[CANTIDAD]]/SALIDA[[#This Row],[UND MEDIDA]]</f>
        <v>15</v>
      </c>
      <c r="G115" t="str">
        <f>VLOOKUP(SALIDA[[#This Row],[CODIGO]],FAMILIAS[],4,FALSE)</f>
        <v>WINCELL</v>
      </c>
      <c r="H115" s="10" t="str">
        <f>IF(VLOOKUP(SALIDA[[#This Row],[CODIGO]],STOCKSANLUIS[],7,FALSE)=0,"PRODUCTO SIN STOCK/UBICACIÓN",VLOOKUP(SALIDA[[#This Row],[CODIGO]],STOCKSANLUIS[],7,FALSE))</f>
        <v>A</v>
      </c>
      <c r="I115" s="10"/>
      <c r="J115" t="str">
        <f>SALIDA[[#This Row],[CODIGO]]&amp;"       "&amp;SALIDA[[#This Row],[FAMILIA]]</f>
        <v>03264       WINCELL</v>
      </c>
      <c r="K115">
        <f>VLOOKUP(SALIDA[[#This Row],[CODIGO]],STOCK_STARSOFT[],5,FALSE)</f>
        <v>3.1881529999999998</v>
      </c>
      <c r="L115">
        <f>SALIDA[[#This Row],[CANTIDAD]]*SALIDA[[#This Row],[PRECIO UND]]</f>
        <v>47.822294999999997</v>
      </c>
    </row>
    <row r="116" spans="1:12" x14ac:dyDescent="0.25">
      <c r="A116" s="6" t="s">
        <v>2589</v>
      </c>
      <c r="B116" s="24" t="str">
        <f>VLOOKUP(SALIDA[[#This Row],[CODIGO]],STOCKSANLUIS[],2,FALSE)</f>
        <v>GAS REFRIGERANTE FREON 134A - 1KG - CHEMOURS - CAJA DE 15 - CON ECO VALVULA - USA</v>
      </c>
      <c r="C116" s="153">
        <v>45882</v>
      </c>
      <c r="D116">
        <v>4</v>
      </c>
      <c r="E116">
        <f>IF(VLOOKUP(SALIDA[[#This Row],[CODIGO]],STOCKSANLUIS[],6,FALSE)=0,"PRODUCTO SIN STOCK/UBICACIÓN",VLOOKUP(SALIDA[[#This Row],[CODIGO]],STOCKSANLUIS[],6,FALSE))</f>
        <v>1</v>
      </c>
      <c r="F116">
        <f>SALIDA[[#This Row],[CANTIDAD]]/SALIDA[[#This Row],[UND MEDIDA]]</f>
        <v>4</v>
      </c>
      <c r="G116" t="str">
        <f>VLOOKUP(SALIDA[[#This Row],[CODIGO]],FAMILIAS[],4,FALSE)</f>
        <v>THE CHEMOURS</v>
      </c>
      <c r="H116" s="10" t="str">
        <f>IF(VLOOKUP(SALIDA[[#This Row],[CODIGO]],STOCKSANLUIS[],7,FALSE)=0,"PRODUCTO SIN STOCK/UBICACIÓN",VLOOKUP(SALIDA[[#This Row],[CODIGO]],STOCKSANLUIS[],7,FALSE))</f>
        <v>C</v>
      </c>
      <c r="I116" s="10"/>
      <c r="J116" t="str">
        <f>SALIDA[[#This Row],[CODIGO]]&amp;"       "&amp;SALIDA[[#This Row],[FAMILIA]]</f>
        <v>02118       THE CHEMOURS</v>
      </c>
      <c r="K116">
        <f>VLOOKUP(SALIDA[[#This Row],[CODIGO]],STOCK_STARSOFT[],5,FALSE)</f>
        <v>9.49</v>
      </c>
      <c r="L116">
        <f>SALIDA[[#This Row],[CANTIDAD]]*SALIDA[[#This Row],[PRECIO UND]]</f>
        <v>37.96</v>
      </c>
    </row>
    <row r="117" spans="1:12" x14ac:dyDescent="0.25">
      <c r="A117" s="6" t="s">
        <v>2858</v>
      </c>
      <c r="B117" s="24" t="str">
        <f>VLOOKUP(SALIDA[[#This Row],[CODIGO]],STOCKSANLUIS[],2,FALSE)</f>
        <v>REFRIGERANTE PARA LIMPIEZA QWIK ECOFLUSH,QL1190 - 425 GR -1LB</v>
      </c>
      <c r="C117" s="153">
        <v>45882</v>
      </c>
      <c r="D117">
        <v>1</v>
      </c>
      <c r="E117">
        <f>IF(VLOOKUP(SALIDA[[#This Row],[CODIGO]],STOCKSANLUIS[],6,FALSE)=0,"PRODUCTO SIN STOCK/UBICACIÓN",VLOOKUP(SALIDA[[#This Row],[CODIGO]],STOCKSANLUIS[],6,FALSE))</f>
        <v>1</v>
      </c>
      <c r="F117">
        <f>SALIDA[[#This Row],[CANTIDAD]]/SALIDA[[#This Row],[UND MEDIDA]]</f>
        <v>1</v>
      </c>
      <c r="G117" t="str">
        <f>VLOOKUP(SALIDA[[#This Row],[CODIGO]],FAMILIAS[],4,FALSE)</f>
        <v>MAINSTREAM</v>
      </c>
      <c r="H117" s="10" t="str">
        <f>IF(VLOOKUP(SALIDA[[#This Row],[CODIGO]],STOCKSANLUIS[],7,FALSE)=0,"PRODUCTO SIN STOCK/UBICACIÓN",VLOOKUP(SALIDA[[#This Row],[CODIGO]],STOCKSANLUIS[],7,FALSE))</f>
        <v>C</v>
      </c>
      <c r="I117" s="10"/>
      <c r="J117" t="str">
        <f>SALIDA[[#This Row],[CODIGO]]&amp;"       "&amp;SALIDA[[#This Row],[FAMILIA]]</f>
        <v>02317       MAINSTREAM</v>
      </c>
      <c r="K117">
        <f>VLOOKUP(SALIDA[[#This Row],[CODIGO]],STOCK_STARSOFT[],5,FALSE)</f>
        <v>20.247046999999998</v>
      </c>
      <c r="L117">
        <f>SALIDA[[#This Row],[CANTIDAD]]*SALIDA[[#This Row],[PRECIO UND]]</f>
        <v>20.247046999999998</v>
      </c>
    </row>
    <row r="118" spans="1:12" x14ac:dyDescent="0.25">
      <c r="A118" s="6" t="s">
        <v>3410</v>
      </c>
      <c r="B118" s="24" t="str">
        <f>VLOOKUP(SALIDA[[#This Row],[CODIGO]],STOCKSANLUIS[],2,FALSE)</f>
        <v>SOLDADURA DE ALUMINIO ALUXCOR 4047</v>
      </c>
      <c r="C118" s="153">
        <v>45882</v>
      </c>
      <c r="D118">
        <v>5</v>
      </c>
      <c r="E118">
        <f>IF(VLOOKUP(SALIDA[[#This Row],[CODIGO]],STOCKSANLUIS[],6,FALSE)=0,"PRODUCTO SIN STOCK/UBICACIÓN",VLOOKUP(SALIDA[[#This Row],[CODIGO]],STOCKSANLUIS[],6,FALSE))</f>
        <v>1</v>
      </c>
      <c r="F118">
        <f>SALIDA[[#This Row],[CANTIDAD]]/SALIDA[[#This Row],[UND MEDIDA]]</f>
        <v>5</v>
      </c>
      <c r="G118" t="str">
        <f>VLOOKUP(SALIDA[[#This Row],[CODIGO]],FAMILIAS[],4,FALSE)</f>
        <v>HARRIS</v>
      </c>
      <c r="H118" s="10" t="str">
        <f>IF(VLOOKUP(SALIDA[[#This Row],[CODIGO]],STOCKSANLUIS[],7,FALSE)=0,"PRODUCTO SIN STOCK/UBICACIÓN",VLOOKUP(SALIDA[[#This Row],[CODIGO]],STOCKSANLUIS[],7,FALSE))</f>
        <v>C</v>
      </c>
      <c r="I118" s="10"/>
      <c r="J118" t="str">
        <f>SALIDA[[#This Row],[CODIGO]]&amp;"       "&amp;SALIDA[[#This Row],[FAMILIA]]</f>
        <v>02836       HARRIS</v>
      </c>
      <c r="K118">
        <f>VLOOKUP(SALIDA[[#This Row],[CODIGO]],STOCK_STARSOFT[],5,FALSE)</f>
        <v>0.75442299999999995</v>
      </c>
      <c r="L118">
        <f>SALIDA[[#This Row],[CANTIDAD]]*SALIDA[[#This Row],[PRECIO UND]]</f>
        <v>3.7721149999999999</v>
      </c>
    </row>
    <row r="119" spans="1:12" x14ac:dyDescent="0.25">
      <c r="A119" s="6" t="s">
        <v>77</v>
      </c>
      <c r="B119" s="24" t="str">
        <f>VLOOKUP(SALIDA[[#This Row],[CODIGO]],STOCKSANLUIS[],2,FALSE)</f>
        <v>CONTROLADOR DE TEMPERATURA DIGITAL TC-900EW LOG - VER.04 - 115/220 VAC - FULL GAUGE - WHITE</v>
      </c>
      <c r="C119" s="153">
        <v>45882</v>
      </c>
      <c r="D119">
        <v>2</v>
      </c>
      <c r="E119">
        <f>IF(VLOOKUP(SALIDA[[#This Row],[CODIGO]],STOCKSANLUIS[],6,FALSE)=0,"PRODUCTO SIN STOCK/UBICACIÓN",VLOOKUP(SALIDA[[#This Row],[CODIGO]],STOCKSANLUIS[],6,FALSE))</f>
        <v>1</v>
      </c>
      <c r="F119">
        <f>SALIDA[[#This Row],[CANTIDAD]]/SALIDA[[#This Row],[UND MEDIDA]]</f>
        <v>2</v>
      </c>
      <c r="G119" t="str">
        <f>VLOOKUP(SALIDA[[#This Row],[CODIGO]],FAMILIAS[],4,FALSE)</f>
        <v>FULL GAUGE</v>
      </c>
      <c r="H119" s="10" t="str">
        <f>IF(VLOOKUP(SALIDA[[#This Row],[CODIGO]],STOCKSANLUIS[],7,FALSE)=0,"PRODUCTO SIN STOCK/UBICACIÓN",VLOOKUP(SALIDA[[#This Row],[CODIGO]],STOCKSANLUIS[],7,FALSE))</f>
        <v>C</v>
      </c>
      <c r="I119" s="10"/>
      <c r="J119" t="str">
        <f>SALIDA[[#This Row],[CODIGO]]&amp;"       "&amp;SALIDA[[#This Row],[FAMILIA]]</f>
        <v>00041       FULL GAUGE</v>
      </c>
      <c r="K119">
        <f>VLOOKUP(SALIDA[[#This Row],[CODIGO]],STOCK_STARSOFT[],5,FALSE)</f>
        <v>34.414344</v>
      </c>
      <c r="L119">
        <f>SALIDA[[#This Row],[CANTIDAD]]*SALIDA[[#This Row],[PRECIO UND]]</f>
        <v>68.828688</v>
      </c>
    </row>
    <row r="120" spans="1:12" x14ac:dyDescent="0.25">
      <c r="A120" s="6" t="s">
        <v>147</v>
      </c>
      <c r="B120" s="24" t="str">
        <f>VLOOKUP(SALIDA[[#This Row],[CODIGO]],STOCKSANLUIS[],2,FALSE)</f>
        <v>ELEMENTO TERMOSTATICO DANFOSS TES-5 COD 067B3342</v>
      </c>
      <c r="C120" s="153">
        <v>45882</v>
      </c>
      <c r="D120">
        <v>6</v>
      </c>
      <c r="E120">
        <f>IF(VLOOKUP(SALIDA[[#This Row],[CODIGO]],STOCKSANLUIS[],6,FALSE)=0,"PRODUCTO SIN STOCK/UBICACIÓN",VLOOKUP(SALIDA[[#This Row],[CODIGO]],STOCKSANLUIS[],6,FALSE))</f>
        <v>1</v>
      </c>
      <c r="F120">
        <f>SALIDA[[#This Row],[CANTIDAD]]/SALIDA[[#This Row],[UND MEDIDA]]</f>
        <v>6</v>
      </c>
      <c r="G120" t="str">
        <f>VLOOKUP(SALIDA[[#This Row],[CODIGO]],FAMILIAS[],4,FALSE)</f>
        <v>DANFOSS</v>
      </c>
      <c r="H120" s="10" t="str">
        <f>IF(VLOOKUP(SALIDA[[#This Row],[CODIGO]],STOCKSANLUIS[],7,FALSE)=0,"PRODUCTO SIN STOCK/UBICACIÓN",VLOOKUP(SALIDA[[#This Row],[CODIGO]],STOCKSANLUIS[],7,FALSE))</f>
        <v>A</v>
      </c>
      <c r="I120" s="10"/>
      <c r="J120" t="str">
        <f>SALIDA[[#This Row],[CODIGO]]&amp;"       "&amp;SALIDA[[#This Row],[FAMILIA]]</f>
        <v>00091       DANFOSS</v>
      </c>
      <c r="K120">
        <f>VLOOKUP(SALIDA[[#This Row],[CODIGO]],STOCK_STARSOFT[],5,FALSE)</f>
        <v>54.440705999999999</v>
      </c>
      <c r="L120">
        <f>SALIDA[[#This Row],[CANTIDAD]]*SALIDA[[#This Row],[PRECIO UND]]</f>
        <v>326.64423599999998</v>
      </c>
    </row>
    <row r="121" spans="1:12" x14ac:dyDescent="0.25">
      <c r="A121" s="6" t="s">
        <v>3527</v>
      </c>
      <c r="B121" s="24" t="str">
        <f>VLOOKUP(SALIDA[[#This Row],[CODIGO]],STOCKSANLUIS[],2,FALSE)</f>
        <v>UNION DE COBRE DE 1 5/8" - 1000158 - QE QUALITY</v>
      </c>
      <c r="C121" s="153">
        <v>45882</v>
      </c>
      <c r="D121">
        <v>1</v>
      </c>
      <c r="E121">
        <f>IF(VLOOKUP(SALIDA[[#This Row],[CODIGO]],STOCKSANLUIS[],6,FALSE)=0,"PRODUCTO SIN STOCK/UBICACIÓN",VLOOKUP(SALIDA[[#This Row],[CODIGO]],STOCKSANLUIS[],6,FALSE))</f>
        <v>1</v>
      </c>
      <c r="F121">
        <f>SALIDA[[#This Row],[CANTIDAD]]/SALIDA[[#This Row],[UND MEDIDA]]</f>
        <v>1</v>
      </c>
      <c r="G121" t="str">
        <f>VLOOKUP(SALIDA[[#This Row],[CODIGO]],FAMILIAS[],4,FALSE)</f>
        <v>QUALITY</v>
      </c>
      <c r="H121" s="10" t="str">
        <f>IF(VLOOKUP(SALIDA[[#This Row],[CODIGO]],STOCKSANLUIS[],7,FALSE)=0,"PRODUCTO SIN STOCK/UBICACIÓN",VLOOKUP(SALIDA[[#This Row],[CODIGO]],STOCKSANLUIS[],7,FALSE))</f>
        <v>C</v>
      </c>
      <c r="I121" s="10"/>
      <c r="J121" t="str">
        <f>SALIDA[[#This Row],[CODIGO]]&amp;"       "&amp;SALIDA[[#This Row],[FAMILIA]]</f>
        <v>02935       QUALITY</v>
      </c>
      <c r="K121">
        <f>VLOOKUP(SALIDA[[#This Row],[CODIGO]],STOCK_STARSOFT[],5,FALSE)</f>
        <v>2.7687909999999998</v>
      </c>
      <c r="L121">
        <f>SALIDA[[#This Row],[CANTIDAD]]*SALIDA[[#This Row],[PRECIO UND]]</f>
        <v>2.7687909999999998</v>
      </c>
    </row>
    <row r="122" spans="1:12" x14ac:dyDescent="0.25">
      <c r="A122" s="6" t="s">
        <v>3247</v>
      </c>
      <c r="B122" s="24" t="str">
        <f>VLOOKUP(SALIDA[[#This Row],[CODIGO]],STOCKSANLUIS[],2,FALSE)</f>
        <v>CINTA DE PVC PARA MINI SPLITS 2MMX60MMX15M - PVCT-615 - EVERWELL - TAFETAN</v>
      </c>
      <c r="C122" s="153">
        <v>45882</v>
      </c>
      <c r="D122">
        <v>10</v>
      </c>
      <c r="E122">
        <f>IF(VLOOKUP(SALIDA[[#This Row],[CODIGO]],STOCKSANLUIS[],6,FALSE)=0,"PRODUCTO SIN STOCK/UBICACIÓN",VLOOKUP(SALIDA[[#This Row],[CODIGO]],STOCKSANLUIS[],6,FALSE))</f>
        <v>1</v>
      </c>
      <c r="F122">
        <f>SALIDA[[#This Row],[CANTIDAD]]/SALIDA[[#This Row],[UND MEDIDA]]</f>
        <v>10</v>
      </c>
      <c r="G122" t="str">
        <f>VLOOKUP(SALIDA[[#This Row],[CODIGO]],FAMILIAS[],4,FALSE)</f>
        <v>EVERWELL</v>
      </c>
      <c r="H122" s="10" t="str">
        <f>IF(VLOOKUP(SALIDA[[#This Row],[CODIGO]],STOCKSANLUIS[],7,FALSE)=0,"PRODUCTO SIN STOCK/UBICACIÓN",VLOOKUP(SALIDA[[#This Row],[CODIGO]],STOCKSANLUIS[],7,FALSE))</f>
        <v>A</v>
      </c>
      <c r="I122" s="10" t="s">
        <v>19536</v>
      </c>
      <c r="J122" t="str">
        <f>SALIDA[[#This Row],[CODIGO]]&amp;"       "&amp;SALIDA[[#This Row],[FAMILIA]]</f>
        <v>02636       EVERWELL</v>
      </c>
      <c r="K122">
        <f>VLOOKUP(SALIDA[[#This Row],[CODIGO]],STOCK_STARSOFT[],5,FALSE)</f>
        <v>0.46909299999999998</v>
      </c>
      <c r="L122">
        <f>SALIDA[[#This Row],[CANTIDAD]]*SALIDA[[#This Row],[PRECIO UND]]</f>
        <v>4.6909299999999998</v>
      </c>
    </row>
    <row r="123" spans="1:12" x14ac:dyDescent="0.25">
      <c r="A123" s="6" t="s">
        <v>2022</v>
      </c>
      <c r="B123" s="24" t="str">
        <f>VLOOKUP(SALIDA[[#This Row],[CODIGO]],STOCKSANLUIS[],2,FALSE)</f>
        <v>CONTROLADOR DE TEMPERATURA DIGITAL TC-900E POWER - VER.07 - 115/220 VAC - FULL GAUGE</v>
      </c>
      <c r="C123" s="153">
        <v>45882</v>
      </c>
      <c r="D123">
        <v>2</v>
      </c>
      <c r="E123">
        <f>IF(VLOOKUP(SALIDA[[#This Row],[CODIGO]],STOCKSANLUIS[],6,FALSE)=0,"PRODUCTO SIN STOCK/UBICACIÓN",VLOOKUP(SALIDA[[#This Row],[CODIGO]],STOCKSANLUIS[],6,FALSE))</f>
        <v>1</v>
      </c>
      <c r="F123">
        <f>SALIDA[[#This Row],[CANTIDAD]]/SALIDA[[#This Row],[UND MEDIDA]]</f>
        <v>2</v>
      </c>
      <c r="G123" t="str">
        <f>VLOOKUP(SALIDA[[#This Row],[CODIGO]],FAMILIAS[],4,FALSE)</f>
        <v>FULL GAUGE</v>
      </c>
      <c r="H123" s="10" t="str">
        <f>IF(VLOOKUP(SALIDA[[#This Row],[CODIGO]],STOCKSANLUIS[],7,FALSE)=0,"PRODUCTO SIN STOCK/UBICACIÓN",VLOOKUP(SALIDA[[#This Row],[CODIGO]],STOCKSANLUIS[],7,FALSE))</f>
        <v>C</v>
      </c>
      <c r="I123" s="10"/>
      <c r="J123" t="str">
        <f>SALIDA[[#This Row],[CODIGO]]&amp;"       "&amp;SALIDA[[#This Row],[FAMILIA]]</f>
        <v>01785       FULL GAUGE</v>
      </c>
      <c r="K123">
        <f>VLOOKUP(SALIDA[[#This Row],[CODIGO]],STOCK_STARSOFT[],5,FALSE)</f>
        <v>18.272079000000002</v>
      </c>
      <c r="L123">
        <f>SALIDA[[#This Row],[CANTIDAD]]*SALIDA[[#This Row],[PRECIO UND]]</f>
        <v>36.544158000000003</v>
      </c>
    </row>
    <row r="124" spans="1:12" x14ac:dyDescent="0.25">
      <c r="A124" s="6" t="s">
        <v>3678</v>
      </c>
      <c r="B124" s="24" t="str">
        <f>VLOOKUP(SALIDA[[#This Row],[CODIGO]],STOCKSANLUIS[],2,FALSE)</f>
        <v>RESISTENCIA SILICONADA POTENCIA CONSTANTE TECNOLATINA - TPC-M - 40W/M - 220V</v>
      </c>
      <c r="C124" s="153">
        <v>45882</v>
      </c>
      <c r="D124">
        <v>46</v>
      </c>
      <c r="E124">
        <f>IF(VLOOKUP(SALIDA[[#This Row],[CODIGO]],STOCKSANLUIS[],6,FALSE)=0,"PRODUCTO SIN STOCK/UBICACIÓN",VLOOKUP(SALIDA[[#This Row],[CODIGO]],STOCKSANLUIS[],6,FALSE))</f>
        <v>100</v>
      </c>
      <c r="F124">
        <f>SALIDA[[#This Row],[CANTIDAD]]/SALIDA[[#This Row],[UND MEDIDA]]</f>
        <v>0.46</v>
      </c>
      <c r="G124" t="str">
        <f>VLOOKUP(SALIDA[[#This Row],[CODIGO]],FAMILIAS[],4,FALSE)</f>
        <v>TECNOLATINA</v>
      </c>
      <c r="H124" s="10" t="str">
        <f>IF(VLOOKUP(SALIDA[[#This Row],[CODIGO]],STOCKSANLUIS[],7,FALSE)=0,"PRODUCTO SIN STOCK/UBICACIÓN",VLOOKUP(SALIDA[[#This Row],[CODIGO]],STOCKSANLUIS[],7,FALSE))</f>
        <v>C</v>
      </c>
      <c r="I124" s="10"/>
      <c r="J124" t="str">
        <f>SALIDA[[#This Row],[CODIGO]]&amp;"       "&amp;SALIDA[[#This Row],[FAMILIA]]</f>
        <v>03059       TECNOLATINA</v>
      </c>
      <c r="K124">
        <f>VLOOKUP(SALIDA[[#This Row],[CODIGO]],STOCK_STARSOFT[],5,FALSE)</f>
        <v>1.9391890000000001</v>
      </c>
      <c r="L124">
        <f>SALIDA[[#This Row],[CANTIDAD]]*SALIDA[[#This Row],[PRECIO UND]]</f>
        <v>89.202694000000008</v>
      </c>
    </row>
    <row r="125" spans="1:12" x14ac:dyDescent="0.25">
      <c r="A125" s="6" t="s">
        <v>3566</v>
      </c>
      <c r="B125" s="24" t="str">
        <f>VLOOKUP(SALIDA[[#This Row],[CODIGO]],STOCKSANLUIS[],2,FALSE)</f>
        <v>DHK VALVULA ROTALOCK DRV07 7/8 PULG</v>
      </c>
      <c r="C125" s="153">
        <v>45882</v>
      </c>
      <c r="D125">
        <v>1</v>
      </c>
      <c r="E125">
        <f>IF(VLOOKUP(SALIDA[[#This Row],[CODIGO]],STOCKSANLUIS[],6,FALSE)=0,"PRODUCTO SIN STOCK/UBICACIÓN",VLOOKUP(SALIDA[[#This Row],[CODIGO]],STOCKSANLUIS[],6,FALSE))</f>
        <v>1</v>
      </c>
      <c r="F125">
        <f>SALIDA[[#This Row],[CANTIDAD]]/SALIDA[[#This Row],[UND MEDIDA]]</f>
        <v>1</v>
      </c>
      <c r="G125" t="str">
        <f>VLOOKUP(SALIDA[[#This Row],[CODIGO]],FAMILIAS[],4,FALSE)</f>
        <v>DHEK</v>
      </c>
      <c r="H125" s="10" t="str">
        <f>IF(VLOOKUP(SALIDA[[#This Row],[CODIGO]],STOCKSANLUIS[],7,FALSE)=0,"PRODUCTO SIN STOCK/UBICACIÓN",VLOOKUP(SALIDA[[#This Row],[CODIGO]],STOCKSANLUIS[],7,FALSE))</f>
        <v>A</v>
      </c>
      <c r="I125" s="10" t="s">
        <v>19536</v>
      </c>
      <c r="J125" t="str">
        <f>SALIDA[[#This Row],[CODIGO]]&amp;"       "&amp;SALIDA[[#This Row],[FAMILIA]]</f>
        <v>02975       DHEK</v>
      </c>
      <c r="K125">
        <f>VLOOKUP(SALIDA[[#This Row],[CODIGO]],STOCK_STARSOFT[],5,FALSE)</f>
        <v>24.89</v>
      </c>
      <c r="L125">
        <f>SALIDA[[#This Row],[CANTIDAD]]*SALIDA[[#This Row],[PRECIO UND]]</f>
        <v>24.89</v>
      </c>
    </row>
    <row r="126" spans="1:12" x14ac:dyDescent="0.25">
      <c r="A126" s="6" t="s">
        <v>231</v>
      </c>
      <c r="B126" s="24" t="str">
        <f>VLOOKUP(SALIDA[[#This Row],[CODIGO]],STOCKSANLUIS[],2,FALSE)</f>
        <v>VALVULA DE EXPANSION DANFOSS TEX 2 - S/ORIFICIO COD. 068Z3209</v>
      </c>
      <c r="C126" s="153">
        <v>45882</v>
      </c>
      <c r="D126">
        <v>1</v>
      </c>
      <c r="E126">
        <f>IF(VLOOKUP(SALIDA[[#This Row],[CODIGO]],STOCKSANLUIS[],6,FALSE)=0,"PRODUCTO SIN STOCK/UBICACIÓN",VLOOKUP(SALIDA[[#This Row],[CODIGO]],STOCKSANLUIS[],6,FALSE))</f>
        <v>1</v>
      </c>
      <c r="F126">
        <f>SALIDA[[#This Row],[CANTIDAD]]/SALIDA[[#This Row],[UND MEDIDA]]</f>
        <v>1</v>
      </c>
      <c r="G126" t="str">
        <f>VLOOKUP(SALIDA[[#This Row],[CODIGO]],FAMILIAS[],4,FALSE)</f>
        <v>DANFOSS</v>
      </c>
      <c r="H126" s="10" t="str">
        <f>IF(VLOOKUP(SALIDA[[#This Row],[CODIGO]],STOCKSANLUIS[],7,FALSE)=0,"PRODUCTO SIN STOCK/UBICACIÓN",VLOOKUP(SALIDA[[#This Row],[CODIGO]],STOCKSANLUIS[],7,FALSE))</f>
        <v>A</v>
      </c>
      <c r="I126" s="10"/>
      <c r="J126" t="str">
        <f>SALIDA[[#This Row],[CODIGO]]&amp;"       "&amp;SALIDA[[#This Row],[FAMILIA]]</f>
        <v>00163       DANFOSS</v>
      </c>
      <c r="K126">
        <f>VLOOKUP(SALIDA[[#This Row],[CODIGO]],STOCK_STARSOFT[],5,FALSE)</f>
        <v>26.959129999999998</v>
      </c>
      <c r="L126">
        <f>SALIDA[[#This Row],[CANTIDAD]]*SALIDA[[#This Row],[PRECIO UND]]</f>
        <v>26.959129999999998</v>
      </c>
    </row>
    <row r="127" spans="1:12" x14ac:dyDescent="0.25">
      <c r="A127" s="6" t="s">
        <v>3882</v>
      </c>
      <c r="B127" s="24" t="str">
        <f>VLOOKUP(SALIDA[[#This Row],[CODIGO]],STOCKSANLUIS[],2,FALSE)</f>
        <v>GAS MAPP PRO X 0.400 GR  -  (TAPA CON VALVULA) - ICELOONG</v>
      </c>
      <c r="C127" s="153">
        <v>45882</v>
      </c>
      <c r="D127">
        <v>1</v>
      </c>
      <c r="E127">
        <f>IF(VLOOKUP(SALIDA[[#This Row],[CODIGO]],STOCKSANLUIS[],6,FALSE)=0,"PRODUCTO SIN STOCK/UBICACIÓN",VLOOKUP(SALIDA[[#This Row],[CODIGO]],STOCKSANLUIS[],6,FALSE))</f>
        <v>1</v>
      </c>
      <c r="F127">
        <f>SALIDA[[#This Row],[CANTIDAD]]/SALIDA[[#This Row],[UND MEDIDA]]</f>
        <v>1</v>
      </c>
      <c r="G127" t="str">
        <f>VLOOKUP(SALIDA[[#This Row],[CODIGO]],FAMILIAS[],4,FALSE)</f>
        <v>ZHEJIANG YONGHE</v>
      </c>
      <c r="H127" s="10" t="str">
        <f>IF(VLOOKUP(SALIDA[[#This Row],[CODIGO]],STOCKSANLUIS[],7,FALSE)=0,"PRODUCTO SIN STOCK/UBICACIÓN",VLOOKUP(SALIDA[[#This Row],[CODIGO]],STOCKSANLUIS[],7,FALSE))</f>
        <v>C</v>
      </c>
      <c r="I127" s="10"/>
      <c r="J127" t="str">
        <f>SALIDA[[#This Row],[CODIGO]]&amp;"       "&amp;SALIDA[[#This Row],[FAMILIA]]</f>
        <v>03346       ZHEJIANG YONGHE</v>
      </c>
      <c r="K127">
        <f>VLOOKUP(SALIDA[[#This Row],[CODIGO]],STOCK_STARSOFT[],5,FALSE)</f>
        <v>2.6010529999999998</v>
      </c>
      <c r="L127">
        <f>SALIDA[[#This Row],[CANTIDAD]]*SALIDA[[#This Row],[PRECIO UND]]</f>
        <v>2.6010529999999998</v>
      </c>
    </row>
    <row r="128" spans="1:12" x14ac:dyDescent="0.25">
      <c r="A128" s="6" t="s">
        <v>2268</v>
      </c>
      <c r="B128" s="24" t="str">
        <f>VLOOKUP(SALIDA[[#This Row],[CODIGO]],STOCKSANLUIS[],2,FALSE)</f>
        <v>CIERRE PESADO I-1006 FI0 3795 P/PUERTA APERTURA IZQUIERDA - CAFF</v>
      </c>
      <c r="C128" s="153">
        <v>45882</v>
      </c>
      <c r="D128">
        <v>1</v>
      </c>
      <c r="E128">
        <f>IF(VLOOKUP(SALIDA[[#This Row],[CODIGO]],STOCKSANLUIS[],6,FALSE)=0,"PRODUCTO SIN STOCK/UBICACIÓN",VLOOKUP(SALIDA[[#This Row],[CODIGO]],STOCKSANLUIS[],6,FALSE))</f>
        <v>1</v>
      </c>
      <c r="F128">
        <f>SALIDA[[#This Row],[CANTIDAD]]/SALIDA[[#This Row],[UND MEDIDA]]</f>
        <v>1</v>
      </c>
      <c r="G128" t="str">
        <f>VLOOKUP(SALIDA[[#This Row],[CODIGO]],FAMILIAS[],4,FALSE)</f>
        <v>CAFF</v>
      </c>
      <c r="H128" s="10" t="str">
        <f>IF(VLOOKUP(SALIDA[[#This Row],[CODIGO]],STOCKSANLUIS[],7,FALSE)=0,"PRODUCTO SIN STOCK/UBICACIÓN",VLOOKUP(SALIDA[[#This Row],[CODIGO]],STOCKSANLUIS[],7,FALSE))</f>
        <v>A</v>
      </c>
      <c r="I128" s="10"/>
      <c r="J128" t="str">
        <f>SALIDA[[#This Row],[CODIGO]]&amp;"       "&amp;SALIDA[[#This Row],[FAMILIA]]</f>
        <v>01919       CAFF</v>
      </c>
      <c r="K128">
        <f>VLOOKUP(SALIDA[[#This Row],[CODIGO]],STOCK_STARSOFT[],5,FALSE)</f>
        <v>69.587129000000004</v>
      </c>
      <c r="L128">
        <f>SALIDA[[#This Row],[CANTIDAD]]*SALIDA[[#This Row],[PRECIO UND]]</f>
        <v>69.587129000000004</v>
      </c>
    </row>
    <row r="129" spans="1:12" x14ac:dyDescent="0.25">
      <c r="A129" s="6" t="s">
        <v>2270</v>
      </c>
      <c r="B129" s="24" t="str">
        <f>VLOOKUP(SALIDA[[#This Row],[CODIGO]],STOCKSANLUIS[],2,FALSE)</f>
        <v>CIERRE PESADO I-1006 FI0 0288 P/PUERTA APERTURA DERECHA - CAFF</v>
      </c>
      <c r="C129" s="153">
        <v>45882</v>
      </c>
      <c r="D129">
        <v>1</v>
      </c>
      <c r="E129">
        <f>IF(VLOOKUP(SALIDA[[#This Row],[CODIGO]],STOCKSANLUIS[],6,FALSE)=0,"PRODUCTO SIN STOCK/UBICACIÓN",VLOOKUP(SALIDA[[#This Row],[CODIGO]],STOCKSANLUIS[],6,FALSE))</f>
        <v>1</v>
      </c>
      <c r="F129">
        <f>SALIDA[[#This Row],[CANTIDAD]]/SALIDA[[#This Row],[UND MEDIDA]]</f>
        <v>1</v>
      </c>
      <c r="G129" t="str">
        <f>VLOOKUP(SALIDA[[#This Row],[CODIGO]],FAMILIAS[],4,FALSE)</f>
        <v>CAFF</v>
      </c>
      <c r="H129" s="10" t="str">
        <f>IF(VLOOKUP(SALIDA[[#This Row],[CODIGO]],STOCKSANLUIS[],7,FALSE)=0,"PRODUCTO SIN STOCK/UBICACIÓN",VLOOKUP(SALIDA[[#This Row],[CODIGO]],STOCKSANLUIS[],7,FALSE))</f>
        <v>A</v>
      </c>
      <c r="I129" s="10"/>
      <c r="J129" t="str">
        <f>SALIDA[[#This Row],[CODIGO]]&amp;"       "&amp;SALIDA[[#This Row],[FAMILIA]]</f>
        <v>01920       CAFF</v>
      </c>
      <c r="K129">
        <f>VLOOKUP(SALIDA[[#This Row],[CODIGO]],STOCK_STARSOFT[],5,FALSE)</f>
        <v>69.587129000000004</v>
      </c>
      <c r="L129">
        <f>SALIDA[[#This Row],[CANTIDAD]]*SALIDA[[#This Row],[PRECIO UND]]</f>
        <v>69.587129000000004</v>
      </c>
    </row>
    <row r="130" spans="1:12" x14ac:dyDescent="0.25">
      <c r="A130" s="26" t="s">
        <v>121</v>
      </c>
      <c r="B130" s="24" t="str">
        <f>VLOOKUP(SALIDA[[#This Row],[CODIGO]],STOCKSANLUIS[],2,FALSE)</f>
        <v>GAS REFRIGERANTE R-422A ( ISCEON MO79 ) X 10.896 KG - REEMPLAZO DEL R-502 - DUPONT</v>
      </c>
      <c r="C130" s="153">
        <v>45882</v>
      </c>
      <c r="D130">
        <v>1</v>
      </c>
      <c r="E130">
        <f>IF(VLOOKUP(SALIDA[[#This Row],[CODIGO]],STOCKSANLUIS[],6,FALSE)=0,"PRODUCTO SIN STOCK/UBICACIÓN",VLOOKUP(SALIDA[[#This Row],[CODIGO]],STOCKSANLUIS[],6,FALSE))</f>
        <v>1</v>
      </c>
      <c r="F130">
        <f>SALIDA[[#This Row],[CANTIDAD]]/SALIDA[[#This Row],[UND MEDIDA]]</f>
        <v>1</v>
      </c>
      <c r="G130" t="str">
        <f>VLOOKUP(SALIDA[[#This Row],[CODIGO]],FAMILIAS[],4,FALSE)</f>
        <v>DUPONT</v>
      </c>
      <c r="H130" s="10" t="str">
        <f>IF(VLOOKUP(SALIDA[[#This Row],[CODIGO]],STOCKSANLUIS[],7,FALSE)=0,"PRODUCTO SIN STOCK/UBICACIÓN",VLOOKUP(SALIDA[[#This Row],[CODIGO]],STOCKSANLUIS[],7,FALSE))</f>
        <v>C</v>
      </c>
      <c r="I130" s="10" t="s">
        <v>21486</v>
      </c>
      <c r="J130" t="str">
        <f>SALIDA[[#This Row],[CODIGO]]&amp;"       "&amp;SALIDA[[#This Row],[FAMILIA]]</f>
        <v>00072       DUPONT</v>
      </c>
      <c r="K130">
        <f>VLOOKUP(SALIDA[[#This Row],[CODIGO]],STOCK_STARSOFT[],5,FALSE)</f>
        <v>99.673747000000006</v>
      </c>
      <c r="L130">
        <f>SALIDA[[#This Row],[CANTIDAD]]*SALIDA[[#This Row],[PRECIO UND]]</f>
        <v>99.673747000000006</v>
      </c>
    </row>
    <row r="131" spans="1:12" x14ac:dyDescent="0.25">
      <c r="A131" s="26" t="s">
        <v>2745</v>
      </c>
      <c r="B131" s="24" t="str">
        <f>VLOOKUP(SALIDA[[#This Row],[CODIGO]],STOCKSANLUIS[],2,FALSE)</f>
        <v>CERRADURA QKL- 6 QUALITY</v>
      </c>
      <c r="C131" s="153">
        <v>45882</v>
      </c>
      <c r="D131">
        <v>1</v>
      </c>
      <c r="E131">
        <f>IF(VLOOKUP(SALIDA[[#This Row],[CODIGO]],STOCKSANLUIS[],6,FALSE)=0,"PRODUCTO SIN STOCK/UBICACIÓN",VLOOKUP(SALIDA[[#This Row],[CODIGO]],STOCKSANLUIS[],6,FALSE))</f>
        <v>1</v>
      </c>
      <c r="F131">
        <f>SALIDA[[#This Row],[CANTIDAD]]/SALIDA[[#This Row],[UND MEDIDA]]</f>
        <v>1</v>
      </c>
      <c r="G131" t="str">
        <f>VLOOKUP(SALIDA[[#This Row],[CODIGO]],FAMILIAS[],4,FALSE)</f>
        <v>QUALITY</v>
      </c>
      <c r="H131" s="10" t="str">
        <f>IF(VLOOKUP(SALIDA[[#This Row],[CODIGO]],STOCKSANLUIS[],7,FALSE)=0,"PRODUCTO SIN STOCK/UBICACIÓN",VLOOKUP(SALIDA[[#This Row],[CODIGO]],STOCKSANLUIS[],7,FALSE))</f>
        <v>A</v>
      </c>
      <c r="I131" s="10" t="s">
        <v>21486</v>
      </c>
      <c r="J131" t="str">
        <f>SALIDA[[#This Row],[CODIGO]]&amp;"       "&amp;SALIDA[[#This Row],[FAMILIA]]</f>
        <v>02248       QUALITY</v>
      </c>
      <c r="K131">
        <f>VLOOKUP(SALIDA[[#This Row],[CODIGO]],STOCK_STARSOFT[],5,FALSE)</f>
        <v>6.25</v>
      </c>
      <c r="L131">
        <f>SALIDA[[#This Row],[CANTIDAD]]*SALIDA[[#This Row],[PRECIO UND]]</f>
        <v>6.25</v>
      </c>
    </row>
    <row r="132" spans="1:12" x14ac:dyDescent="0.25">
      <c r="A132" s="26" t="s">
        <v>3078</v>
      </c>
      <c r="B132" s="24" t="str">
        <f>VLOOKUP(SALIDA[[#This Row],[CODIGO]],STOCKSANLUIS[],2,FALSE)</f>
        <v>CIERRE RÁPIDO F-921 A CON LLAVE FI0 1279 - CAFF</v>
      </c>
      <c r="C132" s="153">
        <v>45882</v>
      </c>
      <c r="D132">
        <v>3</v>
      </c>
      <c r="E132">
        <f>IF(VLOOKUP(SALIDA[[#This Row],[CODIGO]],STOCKSANLUIS[],6,FALSE)=0,"PRODUCTO SIN STOCK/UBICACIÓN",VLOOKUP(SALIDA[[#This Row],[CODIGO]],STOCKSANLUIS[],6,FALSE))</f>
        <v>1</v>
      </c>
      <c r="F132">
        <f>SALIDA[[#This Row],[CANTIDAD]]/SALIDA[[#This Row],[UND MEDIDA]]</f>
        <v>3</v>
      </c>
      <c r="G132" t="str">
        <f>VLOOKUP(SALIDA[[#This Row],[CODIGO]],FAMILIAS[],4,FALSE)</f>
        <v>CAFF</v>
      </c>
      <c r="H132" s="10" t="str">
        <f>IF(VLOOKUP(SALIDA[[#This Row],[CODIGO]],STOCKSANLUIS[],7,FALSE)=0,"PRODUCTO SIN STOCK/UBICACIÓN",VLOOKUP(SALIDA[[#This Row],[CODIGO]],STOCKSANLUIS[],7,FALSE))</f>
        <v>A</v>
      </c>
      <c r="I132" s="10" t="s">
        <v>23171</v>
      </c>
      <c r="J132" t="str">
        <f>SALIDA[[#This Row],[CODIGO]]&amp;"       "&amp;SALIDA[[#This Row],[FAMILIA]]</f>
        <v>02473       CAFF</v>
      </c>
      <c r="K132">
        <f>VLOOKUP(SALIDA[[#This Row],[CODIGO]],STOCK_STARSOFT[],5,FALSE)</f>
        <v>56.62</v>
      </c>
      <c r="L132">
        <f>SALIDA[[#This Row],[CANTIDAD]]*SALIDA[[#This Row],[PRECIO UND]]</f>
        <v>169.85999999999999</v>
      </c>
    </row>
    <row r="133" spans="1:12" x14ac:dyDescent="0.25">
      <c r="A133" s="26" t="s">
        <v>2928</v>
      </c>
      <c r="B133" s="24" t="str">
        <f>VLOOKUP(SALIDA[[#This Row],[CODIGO]],STOCKSANLUIS[],2,FALSE)</f>
        <v>TERMOMETRO INFRA ROJO LASER - WH380 - EVERWELL</v>
      </c>
      <c r="C133" s="153">
        <v>45882</v>
      </c>
      <c r="D133">
        <v>1</v>
      </c>
      <c r="E133">
        <f>IF(VLOOKUP(SALIDA[[#This Row],[CODIGO]],STOCKSANLUIS[],6,FALSE)=0,"PRODUCTO SIN STOCK/UBICACIÓN",VLOOKUP(SALIDA[[#This Row],[CODIGO]],STOCKSANLUIS[],6,FALSE))</f>
        <v>1</v>
      </c>
      <c r="F133">
        <f>SALIDA[[#This Row],[CANTIDAD]]/SALIDA[[#This Row],[UND MEDIDA]]</f>
        <v>1</v>
      </c>
      <c r="G133" t="str">
        <f>VLOOKUP(SALIDA[[#This Row],[CODIGO]],FAMILIAS[],4,FALSE)</f>
        <v>EVERWELL</v>
      </c>
      <c r="H133" s="10" t="str">
        <f>IF(VLOOKUP(SALIDA[[#This Row],[CODIGO]],STOCKSANLUIS[],7,FALSE)=0,"PRODUCTO SIN STOCK/UBICACIÓN",VLOOKUP(SALIDA[[#This Row],[CODIGO]],STOCKSANLUIS[],7,FALSE))</f>
        <v>A</v>
      </c>
      <c r="I133" s="10" t="s">
        <v>21486</v>
      </c>
      <c r="J133" t="str">
        <f>SALIDA[[#This Row],[CODIGO]]&amp;"       "&amp;SALIDA[[#This Row],[FAMILIA]]</f>
        <v>02392       EVERWELL</v>
      </c>
      <c r="K133">
        <f>VLOOKUP(SALIDA[[#This Row],[CODIGO]],STOCK_STARSOFT[],5,FALSE)</f>
        <v>12.480423</v>
      </c>
      <c r="L133">
        <f>SALIDA[[#This Row],[CANTIDAD]]*SALIDA[[#This Row],[PRECIO UND]]</f>
        <v>12.480423</v>
      </c>
    </row>
    <row r="134" spans="1:12" x14ac:dyDescent="0.25">
      <c r="A134" s="26" t="s">
        <v>3241</v>
      </c>
      <c r="B134" s="24" t="str">
        <f>VLOOKUP(SALIDA[[#This Row],[CODIGO]],STOCKSANLUIS[],2,FALSE)</f>
        <v>CONECTOR SCH-1/4 CONECCION RAPIDA P ALTA R-134A - QC-H - EVERWELL</v>
      </c>
      <c r="C134" s="153">
        <v>45882</v>
      </c>
      <c r="D134">
        <v>1</v>
      </c>
      <c r="E134">
        <f>IF(VLOOKUP(SALIDA[[#This Row],[CODIGO]],STOCKSANLUIS[],6,FALSE)=0,"PRODUCTO SIN STOCK/UBICACIÓN",VLOOKUP(SALIDA[[#This Row],[CODIGO]],STOCKSANLUIS[],6,FALSE))</f>
        <v>1</v>
      </c>
      <c r="F134">
        <f>SALIDA[[#This Row],[CANTIDAD]]/SALIDA[[#This Row],[UND MEDIDA]]</f>
        <v>1</v>
      </c>
      <c r="G134" t="str">
        <f>VLOOKUP(SALIDA[[#This Row],[CODIGO]],FAMILIAS[],4,FALSE)</f>
        <v>EVERWELL</v>
      </c>
      <c r="H134" s="10" t="str">
        <f>IF(VLOOKUP(SALIDA[[#This Row],[CODIGO]],STOCKSANLUIS[],7,FALSE)=0,"PRODUCTO SIN STOCK/UBICACIÓN",VLOOKUP(SALIDA[[#This Row],[CODIGO]],STOCKSANLUIS[],7,FALSE))</f>
        <v>A</v>
      </c>
      <c r="I134" s="10" t="s">
        <v>21486</v>
      </c>
      <c r="J134" t="str">
        <f>SALIDA[[#This Row],[CODIGO]]&amp;"       "&amp;SALIDA[[#This Row],[FAMILIA]]</f>
        <v>02633       EVERWELL</v>
      </c>
      <c r="K134">
        <f>VLOOKUP(SALIDA[[#This Row],[CODIGO]],STOCK_STARSOFT[],5,FALSE)</f>
        <v>4.4774390000000004</v>
      </c>
      <c r="L134">
        <f>SALIDA[[#This Row],[CANTIDAD]]*SALIDA[[#This Row],[PRECIO UND]]</f>
        <v>4.4774390000000004</v>
      </c>
    </row>
    <row r="135" spans="1:12" x14ac:dyDescent="0.25">
      <c r="A135" s="6" t="s">
        <v>91</v>
      </c>
      <c r="B135" s="24" t="str">
        <f>VLOOKUP(SALIDA[[#This Row],[CODIGO]],STOCKSANLUIS[],2,FALSE)</f>
        <v>TERMOSTATO DIGITAL TIC-17RGTI  - VER.09 - 115/220 VAC - FULL GAUGE</v>
      </c>
      <c r="C135" s="153">
        <v>45882</v>
      </c>
      <c r="D135">
        <v>5</v>
      </c>
      <c r="E135">
        <f>IF(VLOOKUP(SALIDA[[#This Row],[CODIGO]],STOCKSANLUIS[],6,FALSE)=0,"PRODUCTO SIN STOCK/UBICACIÓN",VLOOKUP(SALIDA[[#This Row],[CODIGO]],STOCKSANLUIS[],6,FALSE))</f>
        <v>1</v>
      </c>
      <c r="F135">
        <f>SALIDA[[#This Row],[CANTIDAD]]/SALIDA[[#This Row],[UND MEDIDA]]</f>
        <v>5</v>
      </c>
      <c r="G135" t="str">
        <f>VLOOKUP(SALIDA[[#This Row],[CODIGO]],FAMILIAS[],4,FALSE)</f>
        <v>FULL GAUGE</v>
      </c>
      <c r="H135" s="10" t="str">
        <f>IF(VLOOKUP(SALIDA[[#This Row],[CODIGO]],STOCKSANLUIS[],7,FALSE)=0,"PRODUCTO SIN STOCK/UBICACIÓN",VLOOKUP(SALIDA[[#This Row],[CODIGO]],STOCKSANLUIS[],7,FALSE))</f>
        <v>A</v>
      </c>
      <c r="I135" s="10"/>
      <c r="J135" t="str">
        <f>SALIDA[[#This Row],[CODIGO]]&amp;"       "&amp;SALIDA[[#This Row],[FAMILIA]]</f>
        <v>00050       FULL GAUGE</v>
      </c>
      <c r="K135">
        <f>VLOOKUP(SALIDA[[#This Row],[CODIGO]],STOCK_STARSOFT[],5,FALSE)</f>
        <v>18.869686000000002</v>
      </c>
      <c r="L135">
        <f>SALIDA[[#This Row],[CANTIDAD]]*SALIDA[[#This Row],[PRECIO UND]]</f>
        <v>94.348430000000008</v>
      </c>
    </row>
    <row r="136" spans="1:12" x14ac:dyDescent="0.25">
      <c r="A136" s="6" t="s">
        <v>29</v>
      </c>
      <c r="B136" s="24" t="str">
        <f>VLOOKUP(SALIDA[[#This Row],[CODIGO]],STOCKSANLUIS[],2,FALSE)</f>
        <v>CONTROLADOR DE TEMPERATURA DIGITAL MT-512E LOG - VER.10 - 115/220 VAC - FULL GAUGE - WHITE</v>
      </c>
      <c r="C136" s="153">
        <v>45882</v>
      </c>
      <c r="D136">
        <v>6</v>
      </c>
      <c r="E136">
        <f>IF(VLOOKUP(SALIDA[[#This Row],[CODIGO]],STOCKSANLUIS[],6,FALSE)=0,"PRODUCTO SIN STOCK/UBICACIÓN",VLOOKUP(SALIDA[[#This Row],[CODIGO]],STOCKSANLUIS[],6,FALSE))</f>
        <v>1</v>
      </c>
      <c r="F136">
        <f>SALIDA[[#This Row],[CANTIDAD]]/SALIDA[[#This Row],[UND MEDIDA]]</f>
        <v>6</v>
      </c>
      <c r="G136" t="str">
        <f>VLOOKUP(SALIDA[[#This Row],[CODIGO]],FAMILIAS[],4,FALSE)</f>
        <v>FULL GAUGE</v>
      </c>
      <c r="H136" s="10" t="str">
        <f>IF(VLOOKUP(SALIDA[[#This Row],[CODIGO]],STOCKSANLUIS[],7,FALSE)=0,"PRODUCTO SIN STOCK/UBICACIÓN",VLOOKUP(SALIDA[[#This Row],[CODIGO]],STOCKSANLUIS[],7,FALSE))</f>
        <v>C</v>
      </c>
      <c r="I136" s="10"/>
      <c r="J136" t="str">
        <f>SALIDA[[#This Row],[CODIGO]]&amp;"       "&amp;SALIDA[[#This Row],[FAMILIA]]</f>
        <v>00014       FULL GAUGE</v>
      </c>
      <c r="K136">
        <f>VLOOKUP(SALIDA[[#This Row],[CODIGO]],STOCK_STARSOFT[],5,FALSE)</f>
        <v>29.308693999999999</v>
      </c>
      <c r="L136">
        <f>SALIDA[[#This Row],[CANTIDAD]]*SALIDA[[#This Row],[PRECIO UND]]</f>
        <v>175.85216399999999</v>
      </c>
    </row>
    <row r="137" spans="1:12" x14ac:dyDescent="0.25">
      <c r="A137" s="6" t="s">
        <v>57</v>
      </c>
      <c r="B137" s="24" t="str">
        <f>VLOOKUP(SALIDA[[#This Row],[CODIGO]],STOCKSANLUIS[],2,FALSE)</f>
        <v>CONTROLADOR DE VOLTAJE Y PROTECTOR DE FASES PHASELOG EW PLUS - VER.05 - 90-220 VAC - FULL GAUGE - WHITE</v>
      </c>
      <c r="C137" s="153">
        <v>45882</v>
      </c>
      <c r="D137">
        <v>2</v>
      </c>
      <c r="E137">
        <f>IF(VLOOKUP(SALIDA[[#This Row],[CODIGO]],STOCKSANLUIS[],6,FALSE)=0,"PRODUCTO SIN STOCK/UBICACIÓN",VLOOKUP(SALIDA[[#This Row],[CODIGO]],STOCKSANLUIS[],6,FALSE))</f>
        <v>1</v>
      </c>
      <c r="F137">
        <f>SALIDA[[#This Row],[CANTIDAD]]/SALIDA[[#This Row],[UND MEDIDA]]</f>
        <v>2</v>
      </c>
      <c r="G137" t="str">
        <f>VLOOKUP(SALIDA[[#This Row],[CODIGO]],FAMILIAS[],4,FALSE)</f>
        <v>FULL GAUGE</v>
      </c>
      <c r="H137" s="10" t="str">
        <f>IF(VLOOKUP(SALIDA[[#This Row],[CODIGO]],STOCKSANLUIS[],7,FALSE)=0,"PRODUCTO SIN STOCK/UBICACIÓN",VLOOKUP(SALIDA[[#This Row],[CODIGO]],STOCKSANLUIS[],7,FALSE))</f>
        <v>C</v>
      </c>
      <c r="I137" s="10"/>
      <c r="J137" t="str">
        <f>SALIDA[[#This Row],[CODIGO]]&amp;"       "&amp;SALIDA[[#This Row],[FAMILIA]]</f>
        <v>00029       FULL GAUGE</v>
      </c>
      <c r="K137">
        <f>VLOOKUP(SALIDA[[#This Row],[CODIGO]],STOCK_STARSOFT[],5,FALSE)</f>
        <v>54.47063</v>
      </c>
      <c r="L137">
        <f>SALIDA[[#This Row],[CANTIDAD]]*SALIDA[[#This Row],[PRECIO UND]]</f>
        <v>108.94126</v>
      </c>
    </row>
    <row r="138" spans="1:12" x14ac:dyDescent="0.25">
      <c r="A138" s="6" t="s">
        <v>2587</v>
      </c>
      <c r="B138" s="24" t="str">
        <f>VLOOKUP(SALIDA[[#This Row],[CODIGO]],STOCKSANLUIS[],2,FALSE)</f>
        <v>GAS REFRIGERANTE FREON 404A -10.896 KG- CHEMOURS - CHINO</v>
      </c>
      <c r="C138" s="153">
        <v>45883</v>
      </c>
      <c r="D138">
        <v>10</v>
      </c>
      <c r="E138">
        <f>IF(VLOOKUP(SALIDA[[#This Row],[CODIGO]],STOCKSANLUIS[],6,FALSE)=0,"PRODUCTO SIN STOCK/UBICACIÓN",VLOOKUP(SALIDA[[#This Row],[CODIGO]],STOCKSANLUIS[],6,FALSE))</f>
        <v>1</v>
      </c>
      <c r="F138">
        <f>SALIDA[[#This Row],[CANTIDAD]]/SALIDA[[#This Row],[UND MEDIDA]]</f>
        <v>10</v>
      </c>
      <c r="G138" t="str">
        <f>VLOOKUP(SALIDA[[#This Row],[CODIGO]],FAMILIAS[],4,FALSE)</f>
        <v>THE CHEMOURS</v>
      </c>
      <c r="H138" s="10" t="str">
        <f>IF(VLOOKUP(SALIDA[[#This Row],[CODIGO]],STOCKSANLUIS[],7,FALSE)=0,"PRODUCTO SIN STOCK/UBICACIÓN",VLOOKUP(SALIDA[[#This Row],[CODIGO]],STOCKSANLUIS[],7,FALSE))</f>
        <v>C</v>
      </c>
      <c r="I138" s="10"/>
      <c r="J138" t="str">
        <f>SALIDA[[#This Row],[CODIGO]]&amp;"       "&amp;SALIDA[[#This Row],[FAMILIA]]</f>
        <v>02117       THE CHEMOURS</v>
      </c>
      <c r="K138">
        <f>VLOOKUP(SALIDA[[#This Row],[CODIGO]],STOCK_STARSOFT[],5,FALSE)</f>
        <v>83.245440000000002</v>
      </c>
      <c r="L138">
        <f>SALIDA[[#This Row],[CANTIDAD]]*SALIDA[[#This Row],[PRECIO UND]]</f>
        <v>832.45440000000008</v>
      </c>
    </row>
    <row r="139" spans="1:12" x14ac:dyDescent="0.25">
      <c r="A139" s="6" t="s">
        <v>3701</v>
      </c>
      <c r="B139" s="24" t="str">
        <f>VLOOKUP(SALIDA[[#This Row],[CODIGO]],STOCKSANLUIS[],2,FALSE)</f>
        <v>BOMBA DE CONDENSADO SMART ELECTRIC SP-230-20T DE 230V-1F-60HZ TANQUE ALTO (INCLUYE MANGUERA)</v>
      </c>
      <c r="C139" s="153">
        <v>45883</v>
      </c>
      <c r="D139">
        <v>1</v>
      </c>
      <c r="E139">
        <f>IF(VLOOKUP(SALIDA[[#This Row],[CODIGO]],STOCKSANLUIS[],6,FALSE)=0,"PRODUCTO SIN STOCK/UBICACIÓN",VLOOKUP(SALIDA[[#This Row],[CODIGO]],STOCKSANLUIS[],6,FALSE))</f>
        <v>1</v>
      </c>
      <c r="F139">
        <f>SALIDA[[#This Row],[CANTIDAD]]/SALIDA[[#This Row],[UND MEDIDA]]</f>
        <v>1</v>
      </c>
      <c r="G139" t="str">
        <f>VLOOKUP(SALIDA[[#This Row],[CODIGO]],FAMILIAS[],4,FALSE)</f>
        <v>SMART ELECTRIC</v>
      </c>
      <c r="H139" s="10" t="str">
        <f>IF(VLOOKUP(SALIDA[[#This Row],[CODIGO]],STOCKSANLUIS[],7,FALSE)=0,"PRODUCTO SIN STOCK/UBICACIÓN",VLOOKUP(SALIDA[[#This Row],[CODIGO]],STOCKSANLUIS[],7,FALSE))</f>
        <v>C</v>
      </c>
      <c r="I139" s="10"/>
      <c r="J139" t="str">
        <f>SALIDA[[#This Row],[CODIGO]]&amp;"       "&amp;SALIDA[[#This Row],[FAMILIA]]</f>
        <v>03076       SMART ELECTRIC</v>
      </c>
      <c r="K139">
        <f>VLOOKUP(SALIDA[[#This Row],[CODIGO]],STOCK_STARSOFT[],5,FALSE)</f>
        <v>28.651551000000001</v>
      </c>
      <c r="L139">
        <f>SALIDA[[#This Row],[CANTIDAD]]*SALIDA[[#This Row],[PRECIO UND]]</f>
        <v>28.651551000000001</v>
      </c>
    </row>
    <row r="140" spans="1:12" x14ac:dyDescent="0.25">
      <c r="A140" s="6" t="s">
        <v>947</v>
      </c>
      <c r="B140" s="24" t="str">
        <f>VLOOKUP(SALIDA[[#This Row],[CODIGO]],STOCKSANLUIS[],2,FALSE)</f>
        <v>ELEMENTO TERMOSTATICO DANFOSS TES-12 COD. 067B3347</v>
      </c>
      <c r="C140" s="153">
        <v>45883</v>
      </c>
      <c r="D140">
        <v>1</v>
      </c>
      <c r="E140">
        <f>IF(VLOOKUP(SALIDA[[#This Row],[CODIGO]],STOCKSANLUIS[],6,FALSE)=0,"PRODUCTO SIN STOCK/UBICACIÓN",VLOOKUP(SALIDA[[#This Row],[CODIGO]],STOCKSANLUIS[],6,FALSE))</f>
        <v>1</v>
      </c>
      <c r="F140">
        <f>SALIDA[[#This Row],[CANTIDAD]]/SALIDA[[#This Row],[UND MEDIDA]]</f>
        <v>1</v>
      </c>
      <c r="G140" t="str">
        <f>VLOOKUP(SALIDA[[#This Row],[CODIGO]],FAMILIAS[],4,FALSE)</f>
        <v>DANFOSS</v>
      </c>
      <c r="H140" s="10" t="str">
        <f>IF(VLOOKUP(SALIDA[[#This Row],[CODIGO]],STOCKSANLUIS[],7,FALSE)=0,"PRODUCTO SIN STOCK/UBICACIÓN",VLOOKUP(SALIDA[[#This Row],[CODIGO]],STOCKSANLUIS[],7,FALSE))</f>
        <v>A</v>
      </c>
      <c r="I140" s="10"/>
      <c r="J140" t="str">
        <f>SALIDA[[#This Row],[CODIGO]]&amp;"       "&amp;SALIDA[[#This Row],[FAMILIA]]</f>
        <v>01011       DANFOSS</v>
      </c>
      <c r="K140">
        <f>VLOOKUP(SALIDA[[#This Row],[CODIGO]],STOCK_STARSOFT[],5,FALSE)</f>
        <v>63.271506000000002</v>
      </c>
      <c r="L140">
        <f>SALIDA[[#This Row],[CANTIDAD]]*SALIDA[[#This Row],[PRECIO UND]]</f>
        <v>63.271506000000002</v>
      </c>
    </row>
    <row r="141" spans="1:12" x14ac:dyDescent="0.25">
      <c r="A141" s="6" t="s">
        <v>945</v>
      </c>
      <c r="B141" s="24" t="str">
        <f>VLOOKUP(SALIDA[[#This Row],[CODIGO]],STOCKSANLUIS[],2,FALSE)</f>
        <v>ORIFICIO N°6 PARA TE-12 - 067B2709</v>
      </c>
      <c r="C141" s="153">
        <v>45883</v>
      </c>
      <c r="D141">
        <v>1</v>
      </c>
      <c r="E141">
        <f>IF(VLOOKUP(SALIDA[[#This Row],[CODIGO]],STOCKSANLUIS[],6,FALSE)=0,"PRODUCTO SIN STOCK/UBICACIÓN",VLOOKUP(SALIDA[[#This Row],[CODIGO]],STOCKSANLUIS[],6,FALSE))</f>
        <v>1</v>
      </c>
      <c r="F141">
        <f>SALIDA[[#This Row],[CANTIDAD]]/SALIDA[[#This Row],[UND MEDIDA]]</f>
        <v>1</v>
      </c>
      <c r="G141" t="str">
        <f>VLOOKUP(SALIDA[[#This Row],[CODIGO]],FAMILIAS[],4,FALSE)</f>
        <v>DANFOSS</v>
      </c>
      <c r="H141" s="10" t="str">
        <f>IF(VLOOKUP(SALIDA[[#This Row],[CODIGO]],STOCKSANLUIS[],7,FALSE)=0,"PRODUCTO SIN STOCK/UBICACIÓN",VLOOKUP(SALIDA[[#This Row],[CODIGO]],STOCKSANLUIS[],7,FALSE))</f>
        <v>A</v>
      </c>
      <c r="I141" s="10"/>
      <c r="J141" t="str">
        <f>SALIDA[[#This Row],[CODIGO]]&amp;"       "&amp;SALIDA[[#This Row],[FAMILIA]]</f>
        <v>01010       DANFOSS</v>
      </c>
      <c r="K141">
        <f>VLOOKUP(SALIDA[[#This Row],[CODIGO]],STOCK_STARSOFT[],5,FALSE)</f>
        <v>22.585849</v>
      </c>
      <c r="L141">
        <f>SALIDA[[#This Row],[CANTIDAD]]*SALIDA[[#This Row],[PRECIO UND]]</f>
        <v>22.585849</v>
      </c>
    </row>
    <row r="142" spans="1:12" x14ac:dyDescent="0.25">
      <c r="A142" s="6" t="s">
        <v>137</v>
      </c>
      <c r="B142" s="24" t="str">
        <f>VLOOKUP(SALIDA[[#This Row],[CODIGO]],STOCKSANLUIS[],2,FALSE)</f>
        <v>CUERPO DE VALVULA EXPANSION DANFOSS TE-12 SOLDABLE 5/8 X 7/8 COD 067B4022</v>
      </c>
      <c r="C142" s="153">
        <v>45883</v>
      </c>
      <c r="D142">
        <v>1</v>
      </c>
      <c r="E142">
        <f>IF(VLOOKUP(SALIDA[[#This Row],[CODIGO]],STOCKSANLUIS[],6,FALSE)=0,"PRODUCTO SIN STOCK/UBICACIÓN",VLOOKUP(SALIDA[[#This Row],[CODIGO]],STOCKSANLUIS[],6,FALSE))</f>
        <v>1</v>
      </c>
      <c r="F142">
        <f>SALIDA[[#This Row],[CANTIDAD]]/SALIDA[[#This Row],[UND MEDIDA]]</f>
        <v>1</v>
      </c>
      <c r="G142" t="str">
        <f>VLOOKUP(SALIDA[[#This Row],[CODIGO]],FAMILIAS[],4,FALSE)</f>
        <v>DANFOSS</v>
      </c>
      <c r="H142" s="10" t="str">
        <f>IF(VLOOKUP(SALIDA[[#This Row],[CODIGO]],STOCKSANLUIS[],7,FALSE)=0,"PRODUCTO SIN STOCK/UBICACIÓN",VLOOKUP(SALIDA[[#This Row],[CODIGO]],STOCKSANLUIS[],7,FALSE))</f>
        <v>A</v>
      </c>
      <c r="I142" s="10"/>
      <c r="J142" t="str">
        <f>SALIDA[[#This Row],[CODIGO]]&amp;"       "&amp;SALIDA[[#This Row],[FAMILIA]]</f>
        <v>00085       DANFOSS</v>
      </c>
      <c r="K142">
        <f>VLOOKUP(SALIDA[[#This Row],[CODIGO]],STOCK_STARSOFT[],5,FALSE)</f>
        <v>14.656974999999999</v>
      </c>
      <c r="L142">
        <f>SALIDA[[#This Row],[CANTIDAD]]*SALIDA[[#This Row],[PRECIO UND]]</f>
        <v>14.656974999999999</v>
      </c>
    </row>
    <row r="143" spans="1:12" x14ac:dyDescent="0.25">
      <c r="A143" s="6" t="s">
        <v>3347</v>
      </c>
      <c r="B143" s="24" t="str">
        <f>VLOOKUP(SALIDA[[#This Row],[CODIGO]],STOCKSANLUIS[],2,FALSE)</f>
        <v>GAS REFRIGERANTE R507 -11.3KG ICELOONG</v>
      </c>
      <c r="C143" s="153">
        <v>45883</v>
      </c>
      <c r="D143">
        <v>2</v>
      </c>
      <c r="E143">
        <f>IF(VLOOKUP(SALIDA[[#This Row],[CODIGO]],STOCKSANLUIS[],6,FALSE)=0,"PRODUCTO SIN STOCK/UBICACIÓN",VLOOKUP(SALIDA[[#This Row],[CODIGO]],STOCKSANLUIS[],6,FALSE))</f>
        <v>1</v>
      </c>
      <c r="F143">
        <f>SALIDA[[#This Row],[CANTIDAD]]/SALIDA[[#This Row],[UND MEDIDA]]</f>
        <v>2</v>
      </c>
      <c r="G143" t="str">
        <f>VLOOKUP(SALIDA[[#This Row],[CODIGO]],FAMILIAS[],4,FALSE)</f>
        <v>ZHEJIANG YONGHE</v>
      </c>
      <c r="H143" s="10" t="str">
        <f>IF(VLOOKUP(SALIDA[[#This Row],[CODIGO]],STOCKSANLUIS[],7,FALSE)=0,"PRODUCTO SIN STOCK/UBICACIÓN",VLOOKUP(SALIDA[[#This Row],[CODIGO]],STOCKSANLUIS[],7,FALSE))</f>
        <v>C</v>
      </c>
      <c r="I143" s="10"/>
      <c r="J143" t="str">
        <f>SALIDA[[#This Row],[CODIGO]]&amp;"       "&amp;SALIDA[[#This Row],[FAMILIA]]</f>
        <v>02755       ZHEJIANG YONGHE</v>
      </c>
      <c r="K143">
        <f>VLOOKUP(SALIDA[[#This Row],[CODIGO]],STOCK_STARSOFT[],5,FALSE)</f>
        <v>55.968114</v>
      </c>
      <c r="L143">
        <f>SALIDA[[#This Row],[CANTIDAD]]*SALIDA[[#This Row],[PRECIO UND]]</f>
        <v>111.936228</v>
      </c>
    </row>
    <row r="144" spans="1:12" x14ac:dyDescent="0.25">
      <c r="A144" s="6" t="s">
        <v>931</v>
      </c>
      <c r="B144" s="24" t="str">
        <f>VLOOKUP(SALIDA[[#This Row],[CODIGO]],STOCKSANLUIS[],2,FALSE)</f>
        <v>ACEITE POLIOLESTER POE 32 - 1 GALON - BVA</v>
      </c>
      <c r="C144" s="153">
        <v>45883</v>
      </c>
      <c r="D144">
        <v>2</v>
      </c>
      <c r="E144">
        <f>IF(VLOOKUP(SALIDA[[#This Row],[CODIGO]],STOCKSANLUIS[],6,FALSE)=0,"PRODUCTO SIN STOCK/UBICACIÓN",VLOOKUP(SALIDA[[#This Row],[CODIGO]],STOCKSANLUIS[],6,FALSE))</f>
        <v>1</v>
      </c>
      <c r="F144">
        <f>SALIDA[[#This Row],[CANTIDAD]]/SALIDA[[#This Row],[UND MEDIDA]]</f>
        <v>2</v>
      </c>
      <c r="G144" t="str">
        <f>VLOOKUP(SALIDA[[#This Row],[CODIGO]],FAMILIAS[],4,FALSE)</f>
        <v>BVA</v>
      </c>
      <c r="H144" s="10" t="str">
        <f>IF(VLOOKUP(SALIDA[[#This Row],[CODIGO]],STOCKSANLUIS[],7,FALSE)=0,"PRODUCTO SIN STOCK/UBICACIÓN",VLOOKUP(SALIDA[[#This Row],[CODIGO]],STOCKSANLUIS[],7,FALSE))</f>
        <v>C</v>
      </c>
      <c r="I144" s="10"/>
      <c r="J144" t="str">
        <f>SALIDA[[#This Row],[CODIGO]]&amp;"       "&amp;SALIDA[[#This Row],[FAMILIA]]</f>
        <v>00987       BVA</v>
      </c>
      <c r="K144">
        <f>VLOOKUP(SALIDA[[#This Row],[CODIGO]],STOCK_STARSOFT[],5,FALSE)</f>
        <v>47.466326000000002</v>
      </c>
      <c r="L144">
        <f>SALIDA[[#This Row],[CANTIDAD]]*SALIDA[[#This Row],[PRECIO UND]]</f>
        <v>94.932652000000004</v>
      </c>
    </row>
    <row r="145" spans="1:12" x14ac:dyDescent="0.25">
      <c r="A145" s="6" t="s">
        <v>3603</v>
      </c>
      <c r="B145" s="24" t="str">
        <f>VLOOKUP(SALIDA[[#This Row],[CODIGO]],STOCKSANLUIS[],2,FALSE)</f>
        <v>ROLLO DE COBRE FLEXIBLE 3/16" HIGH QUALITY - STARCOLD - 4.75 MM X 0.60 MM X 15 M</v>
      </c>
      <c r="C145" s="153">
        <v>45883</v>
      </c>
      <c r="D145">
        <v>2</v>
      </c>
      <c r="E145">
        <f>IF(VLOOKUP(SALIDA[[#This Row],[CODIGO]],STOCKSANLUIS[],6,FALSE)=0,"PRODUCTO SIN STOCK/UBICACIÓN",VLOOKUP(SALIDA[[#This Row],[CODIGO]],STOCKSANLUIS[],6,FALSE))</f>
        <v>1</v>
      </c>
      <c r="F145">
        <f>SALIDA[[#This Row],[CANTIDAD]]/SALIDA[[#This Row],[UND MEDIDA]]</f>
        <v>2</v>
      </c>
      <c r="G145" t="str">
        <f>VLOOKUP(SALIDA[[#This Row],[CODIGO]],FAMILIAS[],4,FALSE)</f>
        <v>ICEAGE- ZHEJIANG JIAHE PIPES</v>
      </c>
      <c r="H145" s="10" t="str">
        <f>IF(VLOOKUP(SALIDA[[#This Row],[CODIGO]],STOCKSANLUIS[],7,FALSE)=0,"PRODUCTO SIN STOCK/UBICACIÓN",VLOOKUP(SALIDA[[#This Row],[CODIGO]],STOCKSANLUIS[],7,FALSE))</f>
        <v>C</v>
      </c>
      <c r="I145" s="10" t="s">
        <v>19536</v>
      </c>
      <c r="J145" t="str">
        <f>SALIDA[[#This Row],[CODIGO]]&amp;"       "&amp;SALIDA[[#This Row],[FAMILIA]]</f>
        <v>03001       ICEAGE- ZHEJIANG JIAHE PIPES</v>
      </c>
      <c r="K145">
        <f>VLOOKUP(SALIDA[[#This Row],[CODIGO]],STOCK_STARSOFT[],5,FALSE)</f>
        <v>13.816561999999999</v>
      </c>
      <c r="L145">
        <f>SALIDA[[#This Row],[CANTIDAD]]*SALIDA[[#This Row],[PRECIO UND]]</f>
        <v>27.633123999999999</v>
      </c>
    </row>
    <row r="146" spans="1:12" x14ac:dyDescent="0.25">
      <c r="A146" s="6" t="s">
        <v>2719</v>
      </c>
      <c r="B146" s="24" t="str">
        <f>VLOOKUP(SALIDA[[#This Row],[CODIGO]],STOCKSANLUIS[],2,FALSE)</f>
        <v xml:space="preserve">ACEITE PARA BOMBA DE VACIO - 1 GALON - BVA </v>
      </c>
      <c r="C146" s="153">
        <v>45883</v>
      </c>
      <c r="D146">
        <v>24</v>
      </c>
      <c r="E146">
        <f>IF(VLOOKUP(SALIDA[[#This Row],[CODIGO]],STOCKSANLUIS[],6,FALSE)=0,"PRODUCTO SIN STOCK/UBICACIÓN",VLOOKUP(SALIDA[[#This Row],[CODIGO]],STOCKSANLUIS[],6,FALSE))</f>
        <v>1</v>
      </c>
      <c r="F146">
        <f>SALIDA[[#This Row],[CANTIDAD]]/SALIDA[[#This Row],[UND MEDIDA]]</f>
        <v>24</v>
      </c>
      <c r="G146" t="str">
        <f>VLOOKUP(SALIDA[[#This Row],[CODIGO]],FAMILIAS[],4,FALSE)</f>
        <v>BVA</v>
      </c>
      <c r="H146" s="10" t="str">
        <f>IF(VLOOKUP(SALIDA[[#This Row],[CODIGO]],STOCKSANLUIS[],7,FALSE)=0,"PRODUCTO SIN STOCK/UBICACIÓN",VLOOKUP(SALIDA[[#This Row],[CODIGO]],STOCKSANLUIS[],7,FALSE))</f>
        <v>C</v>
      </c>
      <c r="I146" s="10"/>
      <c r="J146" t="str">
        <f>SALIDA[[#This Row],[CODIGO]]&amp;"       "&amp;SALIDA[[#This Row],[FAMILIA]]</f>
        <v>02202       BVA</v>
      </c>
      <c r="K146">
        <f>VLOOKUP(SALIDA[[#This Row],[CODIGO]],STOCK_STARSOFT[],5,FALSE)</f>
        <v>13.965745</v>
      </c>
      <c r="L146">
        <f>SALIDA[[#This Row],[CANTIDAD]]*SALIDA[[#This Row],[PRECIO UND]]</f>
        <v>335.17788000000002</v>
      </c>
    </row>
    <row r="147" spans="1:12" x14ac:dyDescent="0.25">
      <c r="A147" s="6" t="s">
        <v>3764</v>
      </c>
      <c r="B147" s="24" t="str">
        <f>VLOOKUP(SALIDA[[#This Row],[CODIGO]],STOCKSANLUIS[],2,FALSE)</f>
        <v>TERMÓMETROS DE BOLSILLO QTD-476D QUALITY</v>
      </c>
      <c r="C147" s="153">
        <v>45883</v>
      </c>
      <c r="D147">
        <v>84</v>
      </c>
      <c r="E147">
        <f>IF(VLOOKUP(SALIDA[[#This Row],[CODIGO]],STOCKSANLUIS[],6,FALSE)=0,"PRODUCTO SIN STOCK/UBICACIÓN",VLOOKUP(SALIDA[[#This Row],[CODIGO]],STOCKSANLUIS[],6,FALSE))</f>
        <v>1</v>
      </c>
      <c r="F147">
        <f>SALIDA[[#This Row],[CANTIDAD]]/SALIDA[[#This Row],[UND MEDIDA]]</f>
        <v>84</v>
      </c>
      <c r="G147" t="str">
        <f>VLOOKUP(SALIDA[[#This Row],[CODIGO]],FAMILIAS[],4,FALSE)</f>
        <v>QUALITY</v>
      </c>
      <c r="H147" s="10" t="str">
        <f>IF(VLOOKUP(SALIDA[[#This Row],[CODIGO]],STOCKSANLUIS[],7,FALSE)=0,"PRODUCTO SIN STOCK/UBICACIÓN",VLOOKUP(SALIDA[[#This Row],[CODIGO]],STOCKSANLUIS[],7,FALSE))</f>
        <v>A</v>
      </c>
      <c r="I147" s="10"/>
      <c r="J147" t="str">
        <f>SALIDA[[#This Row],[CODIGO]]&amp;"       "&amp;SALIDA[[#This Row],[FAMILIA]]</f>
        <v>03159       QUALITY</v>
      </c>
      <c r="K147">
        <f>VLOOKUP(SALIDA[[#This Row],[CODIGO]],STOCK_STARSOFT[],5,FALSE)</f>
        <v>4.5687699999999998</v>
      </c>
      <c r="L147">
        <f>SALIDA[[#This Row],[CANTIDAD]]*SALIDA[[#This Row],[PRECIO UND]]</f>
        <v>383.77668</v>
      </c>
    </row>
    <row r="148" spans="1:12" x14ac:dyDescent="0.25">
      <c r="A148" s="6" t="s">
        <v>1472</v>
      </c>
      <c r="B148" s="24" t="str">
        <f>VLOOKUP(SALIDA[[#This Row],[CODIGO]],STOCKSANLUIS[],2,FALSE)</f>
        <v>MANGA AISLANTE CI-M-054 DE 2 1/8" X 3/4" - ARMAFLEX/ARMACELL</v>
      </c>
      <c r="C148" s="153">
        <v>45883</v>
      </c>
      <c r="D148">
        <v>2</v>
      </c>
      <c r="E148">
        <f>IF(VLOOKUP(SALIDA[[#This Row],[CODIGO]],STOCKSANLUIS[],6,FALSE)=0,"PRODUCTO SIN STOCK/UBICACIÓN",VLOOKUP(SALIDA[[#This Row],[CODIGO]],STOCKSANLUIS[],6,FALSE))</f>
        <v>1</v>
      </c>
      <c r="F148">
        <f>SALIDA[[#This Row],[CANTIDAD]]/SALIDA[[#This Row],[UND MEDIDA]]</f>
        <v>2</v>
      </c>
      <c r="G148" t="str">
        <f>VLOOKUP(SALIDA[[#This Row],[CODIGO]],FAMILIAS[],4,FALSE)</f>
        <v>ARMACELL</v>
      </c>
      <c r="H148" s="10" t="str">
        <f>IF(VLOOKUP(SALIDA[[#This Row],[CODIGO]],STOCKSANLUIS[],7,FALSE)=0,"PRODUCTO SIN STOCK/UBICACIÓN",VLOOKUP(SALIDA[[#This Row],[CODIGO]],STOCKSANLUIS[],7,FALSE))</f>
        <v>A</v>
      </c>
      <c r="I148" s="10"/>
      <c r="J148" t="str">
        <f>SALIDA[[#This Row],[CODIGO]]&amp;"       "&amp;SALIDA[[#This Row],[FAMILIA]]</f>
        <v>01493       ARMACELL</v>
      </c>
      <c r="K148">
        <f>VLOOKUP(SALIDA[[#This Row],[CODIGO]],STOCK_STARSOFT[],5,FALSE)</f>
        <v>4.9959870000000004</v>
      </c>
      <c r="L148">
        <f>SALIDA[[#This Row],[CANTIDAD]]*SALIDA[[#This Row],[PRECIO UND]]</f>
        <v>9.9919740000000008</v>
      </c>
    </row>
    <row r="149" spans="1:12" x14ac:dyDescent="0.25">
      <c r="A149" s="6" t="s">
        <v>3343</v>
      </c>
      <c r="B149" s="24" t="str">
        <f>VLOOKUP(SALIDA[[#This Row],[CODIGO]],STOCKSANLUIS[],2,FALSE)</f>
        <v>GAS REFRIGERANTE R410A -11.30KG ICELOONG</v>
      </c>
      <c r="C149" s="153">
        <v>45883</v>
      </c>
      <c r="D149">
        <v>3</v>
      </c>
      <c r="E149">
        <f>IF(VLOOKUP(SALIDA[[#This Row],[CODIGO]],STOCKSANLUIS[],6,FALSE)=0,"PRODUCTO SIN STOCK/UBICACIÓN",VLOOKUP(SALIDA[[#This Row],[CODIGO]],STOCKSANLUIS[],6,FALSE))</f>
        <v>1</v>
      </c>
      <c r="F149">
        <f>SALIDA[[#This Row],[CANTIDAD]]/SALIDA[[#This Row],[UND MEDIDA]]</f>
        <v>3</v>
      </c>
      <c r="G149" t="str">
        <f>VLOOKUP(SALIDA[[#This Row],[CODIGO]],FAMILIAS[],4,FALSE)</f>
        <v>ZHEJIANG YONGHE</v>
      </c>
      <c r="H149" s="10" t="str">
        <f>IF(VLOOKUP(SALIDA[[#This Row],[CODIGO]],STOCKSANLUIS[],7,FALSE)=0,"PRODUCTO SIN STOCK/UBICACIÓN",VLOOKUP(SALIDA[[#This Row],[CODIGO]],STOCKSANLUIS[],7,FALSE))</f>
        <v>C</v>
      </c>
      <c r="I149" s="10"/>
      <c r="J149" t="str">
        <f>SALIDA[[#This Row],[CODIGO]]&amp;"       "&amp;SALIDA[[#This Row],[FAMILIA]]</f>
        <v>02753       ZHEJIANG YONGHE</v>
      </c>
      <c r="K149">
        <f>VLOOKUP(SALIDA[[#This Row],[CODIGO]],STOCK_STARSOFT[],5,FALSE)</f>
        <v>88.873082999999994</v>
      </c>
      <c r="L149">
        <f>SALIDA[[#This Row],[CANTIDAD]]*SALIDA[[#This Row],[PRECIO UND]]</f>
        <v>266.61924899999997</v>
      </c>
    </row>
    <row r="150" spans="1:12" x14ac:dyDescent="0.25">
      <c r="A150" s="6" t="s">
        <v>229</v>
      </c>
      <c r="B150" s="24" t="str">
        <f>VLOOKUP(SALIDA[[#This Row],[CODIGO]],STOCKSANLUIS[],2,FALSE)</f>
        <v>VALVULA DE EXPANSION DANFOSS TES 2 - S/ORIFICIO - 068Z3403</v>
      </c>
      <c r="C150" s="153">
        <v>45883</v>
      </c>
      <c r="D150">
        <v>5</v>
      </c>
      <c r="E150">
        <f>IF(VLOOKUP(SALIDA[[#This Row],[CODIGO]],STOCKSANLUIS[],6,FALSE)=0,"PRODUCTO SIN STOCK/UBICACIÓN",VLOOKUP(SALIDA[[#This Row],[CODIGO]],STOCKSANLUIS[],6,FALSE))</f>
        <v>1</v>
      </c>
      <c r="F150">
        <f>SALIDA[[#This Row],[CANTIDAD]]/SALIDA[[#This Row],[UND MEDIDA]]</f>
        <v>5</v>
      </c>
      <c r="G150" t="str">
        <f>VLOOKUP(SALIDA[[#This Row],[CODIGO]],FAMILIAS[],4,FALSE)</f>
        <v>DANFOSS</v>
      </c>
      <c r="H150" s="10" t="str">
        <f>IF(VLOOKUP(SALIDA[[#This Row],[CODIGO]],STOCKSANLUIS[],7,FALSE)=0,"PRODUCTO SIN STOCK/UBICACIÓN",VLOOKUP(SALIDA[[#This Row],[CODIGO]],STOCKSANLUIS[],7,FALSE))</f>
        <v>A</v>
      </c>
      <c r="I150" s="10"/>
      <c r="J150" t="str">
        <f>SALIDA[[#This Row],[CODIGO]]&amp;"       "&amp;SALIDA[[#This Row],[FAMILIA]]</f>
        <v>00162       DANFOSS</v>
      </c>
      <c r="K150">
        <f>VLOOKUP(SALIDA[[#This Row],[CODIGO]],STOCK_STARSOFT[],5,FALSE)</f>
        <v>42.27</v>
      </c>
      <c r="L150">
        <f>SALIDA[[#This Row],[CANTIDAD]]*SALIDA[[#This Row],[PRECIO UND]]</f>
        <v>211.35000000000002</v>
      </c>
    </row>
    <row r="151" spans="1:12" x14ac:dyDescent="0.25">
      <c r="A151" s="6" t="s">
        <v>3096</v>
      </c>
      <c r="B151" s="24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151" s="153">
        <v>45883</v>
      </c>
      <c r="D151">
        <v>1</v>
      </c>
      <c r="E151">
        <f>IF(VLOOKUP(SALIDA[[#This Row],[CODIGO]],STOCKSANLUIS[],6,FALSE)=0,"PRODUCTO SIN STOCK/UBICACIÓN",VLOOKUP(SALIDA[[#This Row],[CODIGO]],STOCKSANLUIS[],6,FALSE))</f>
        <v>1</v>
      </c>
      <c r="F151">
        <f>SALIDA[[#This Row],[CANTIDAD]]/SALIDA[[#This Row],[UND MEDIDA]]</f>
        <v>1</v>
      </c>
      <c r="G151" t="str">
        <f>VLOOKUP(SALIDA[[#This Row],[CODIGO]],FAMILIAS[],4,FALSE)</f>
        <v>TEMP BLUE</v>
      </c>
      <c r="H151" s="10" t="str">
        <f>IF(VLOOKUP(SALIDA[[#This Row],[CODIGO]],STOCKSANLUIS[],7,FALSE)=0,"PRODUCTO SIN STOCK/UBICACIÓN",VLOOKUP(SALIDA[[#This Row],[CODIGO]],STOCKSANLUIS[],7,FALSE))</f>
        <v>B</v>
      </c>
      <c r="I151" s="10"/>
      <c r="J151" t="str">
        <f>SALIDA[[#This Row],[CODIGO]]&amp;"       "&amp;SALIDA[[#This Row],[FAMILIA]]</f>
        <v>02495       TEMP BLUE</v>
      </c>
      <c r="K151">
        <f>VLOOKUP(SALIDA[[#This Row],[CODIGO]],STOCK_STARSOFT[],5,FALSE)</f>
        <v>207.15372199999999</v>
      </c>
      <c r="L151">
        <f>SALIDA[[#This Row],[CANTIDAD]]*SALIDA[[#This Row],[PRECIO UND]]</f>
        <v>207.15372199999999</v>
      </c>
    </row>
    <row r="152" spans="1:12" x14ac:dyDescent="0.25">
      <c r="A152" s="6" t="s">
        <v>79</v>
      </c>
      <c r="B152" s="24" t="str">
        <f>VLOOKUP(SALIDA[[#This Row],[CODIGO]],STOCKSANLUIS[],2,FALSE)</f>
        <v>CONTROLADOR DE TEMPERATURA DIGITAL TC-900EL POWER - VER.07 - 12/24 VAC/DC - FULL GAUGE</v>
      </c>
      <c r="C152" s="153">
        <v>45883</v>
      </c>
      <c r="D152">
        <v>1</v>
      </c>
      <c r="E152">
        <f>IF(VLOOKUP(SALIDA[[#This Row],[CODIGO]],STOCKSANLUIS[],6,FALSE)=0,"PRODUCTO SIN STOCK/UBICACIÓN",VLOOKUP(SALIDA[[#This Row],[CODIGO]],STOCKSANLUIS[],6,FALSE))</f>
        <v>1</v>
      </c>
      <c r="F152">
        <f>SALIDA[[#This Row],[CANTIDAD]]/SALIDA[[#This Row],[UND MEDIDA]]</f>
        <v>1</v>
      </c>
      <c r="G152" t="str">
        <f>VLOOKUP(SALIDA[[#This Row],[CODIGO]],FAMILIAS[],4,FALSE)</f>
        <v>FULL GAUGE</v>
      </c>
      <c r="H152" s="10" t="str">
        <f>IF(VLOOKUP(SALIDA[[#This Row],[CODIGO]],STOCKSANLUIS[],7,FALSE)=0,"PRODUCTO SIN STOCK/UBICACIÓN",VLOOKUP(SALIDA[[#This Row],[CODIGO]],STOCKSANLUIS[],7,FALSE))</f>
        <v>C</v>
      </c>
      <c r="I152" s="10"/>
      <c r="J152" t="str">
        <f>SALIDA[[#This Row],[CODIGO]]&amp;"       "&amp;SALIDA[[#This Row],[FAMILIA]]</f>
        <v>00044       FULL GAUGE</v>
      </c>
      <c r="K152">
        <f>VLOOKUP(SALIDA[[#This Row],[CODIGO]],STOCK_STARSOFT[],5,FALSE)</f>
        <v>21.044938999999999</v>
      </c>
      <c r="L152">
        <f>SALIDA[[#This Row],[CANTIDAD]]*SALIDA[[#This Row],[PRECIO UND]]</f>
        <v>21.044938999999999</v>
      </c>
    </row>
    <row r="153" spans="1:12" x14ac:dyDescent="0.25">
      <c r="A153" s="6" t="s">
        <v>3776</v>
      </c>
      <c r="B153" s="24" t="str">
        <f>VLOOKUP(SALIDA[[#This Row],[CODIGO]],STOCKSANLUIS[],2,FALSE)</f>
        <v>LAMA DE PVC CLEARWAY STANDARD SMOOTH 8¨¨ X .080¨¨ X 300¨ (20 CM X 2MMX 91.44M)</v>
      </c>
      <c r="C153" s="153">
        <v>45883</v>
      </c>
      <c r="D153">
        <v>45</v>
      </c>
      <c r="E153">
        <f>IF(VLOOKUP(SALIDA[[#This Row],[CODIGO]],STOCKSANLUIS[],6,FALSE)=0,"PRODUCTO SIN STOCK/UBICACIÓN",VLOOKUP(SALIDA[[#This Row],[CODIGO]],STOCKSANLUIS[],6,FALSE))</f>
        <v>91.44</v>
      </c>
      <c r="F153">
        <f>SALIDA[[#This Row],[CANTIDAD]]/SALIDA[[#This Row],[UND MEDIDA]]</f>
        <v>0.49212598425196852</v>
      </c>
      <c r="G153" t="str">
        <f>VLOOKUP(SALIDA[[#This Row],[CODIGO]],FAMILIAS[],4,FALSE)</f>
        <v>CLEARWAY</v>
      </c>
      <c r="H153" s="10" t="str">
        <f>IF(VLOOKUP(SALIDA[[#This Row],[CODIGO]],STOCKSANLUIS[],7,FALSE)=0,"PRODUCTO SIN STOCK/UBICACIÓN",VLOOKUP(SALIDA[[#This Row],[CODIGO]],STOCKSANLUIS[],7,FALSE))</f>
        <v>B/C</v>
      </c>
      <c r="I153" s="10"/>
      <c r="J153" t="str">
        <f>SALIDA[[#This Row],[CODIGO]]&amp;"       "&amp;SALIDA[[#This Row],[FAMILIA]]</f>
        <v>03169       CLEARWAY</v>
      </c>
      <c r="K153">
        <f>VLOOKUP(SALIDA[[#This Row],[CODIGO]],STOCK_STARSOFT[],5,FALSE)</f>
        <v>1.2627120000000001</v>
      </c>
      <c r="L153">
        <f>SALIDA[[#This Row],[CANTIDAD]]*SALIDA[[#This Row],[PRECIO UND]]</f>
        <v>56.822040000000001</v>
      </c>
    </row>
    <row r="154" spans="1:12" x14ac:dyDescent="0.25">
      <c r="A154" s="6" t="s">
        <v>3882</v>
      </c>
      <c r="B154" s="24" t="str">
        <f>VLOOKUP(SALIDA[[#This Row],[CODIGO]],STOCKSANLUIS[],2,FALSE)</f>
        <v>GAS MAPP PRO X 0.400 GR  -  (TAPA CON VALVULA) - ICELOONG</v>
      </c>
      <c r="C154" s="153">
        <v>45883</v>
      </c>
      <c r="D154">
        <v>4</v>
      </c>
      <c r="E154">
        <f>IF(VLOOKUP(SALIDA[[#This Row],[CODIGO]],STOCKSANLUIS[],6,FALSE)=0,"PRODUCTO SIN STOCK/UBICACIÓN",VLOOKUP(SALIDA[[#This Row],[CODIGO]],STOCKSANLUIS[],6,FALSE))</f>
        <v>1</v>
      </c>
      <c r="F154">
        <f>SALIDA[[#This Row],[CANTIDAD]]/SALIDA[[#This Row],[UND MEDIDA]]</f>
        <v>4</v>
      </c>
      <c r="G154" t="str">
        <f>VLOOKUP(SALIDA[[#This Row],[CODIGO]],FAMILIAS[],4,FALSE)</f>
        <v>ZHEJIANG YONGHE</v>
      </c>
      <c r="H154" s="10" t="str">
        <f>IF(VLOOKUP(SALIDA[[#This Row],[CODIGO]],STOCKSANLUIS[],7,FALSE)=0,"PRODUCTO SIN STOCK/UBICACIÓN",VLOOKUP(SALIDA[[#This Row],[CODIGO]],STOCKSANLUIS[],7,FALSE))</f>
        <v>C</v>
      </c>
      <c r="I154" s="10"/>
      <c r="J154" t="str">
        <f>SALIDA[[#This Row],[CODIGO]]&amp;"       "&amp;SALIDA[[#This Row],[FAMILIA]]</f>
        <v>03346       ZHEJIANG YONGHE</v>
      </c>
      <c r="K154">
        <f>VLOOKUP(SALIDA[[#This Row],[CODIGO]],STOCK_STARSOFT[],5,FALSE)</f>
        <v>2.6010529999999998</v>
      </c>
      <c r="L154">
        <f>SALIDA[[#This Row],[CANTIDAD]]*SALIDA[[#This Row],[PRECIO UND]]</f>
        <v>10.404211999999999</v>
      </c>
    </row>
    <row r="155" spans="1:12" x14ac:dyDescent="0.25">
      <c r="A155" s="6" t="s">
        <v>2924</v>
      </c>
      <c r="B155" s="24" t="str">
        <f>VLOOKUP(SALIDA[[#This Row],[CODIGO]],STOCKSANLUIS[],2,FALSE)</f>
        <v>SOPORTE PARA CONDENSADOR DE 12 Y 18BTU - F017C - EVERWELL</v>
      </c>
      <c r="C155" s="153">
        <v>45883</v>
      </c>
      <c r="D155">
        <v>2</v>
      </c>
      <c r="E155">
        <f>IF(VLOOKUP(SALIDA[[#This Row],[CODIGO]],STOCKSANLUIS[],6,FALSE)=0,"PRODUCTO SIN STOCK/UBICACIÓN",VLOOKUP(SALIDA[[#This Row],[CODIGO]],STOCKSANLUIS[],6,FALSE))</f>
        <v>1</v>
      </c>
      <c r="F155">
        <f>SALIDA[[#This Row],[CANTIDAD]]/SALIDA[[#This Row],[UND MEDIDA]]</f>
        <v>2</v>
      </c>
      <c r="G155" t="str">
        <f>VLOOKUP(SALIDA[[#This Row],[CODIGO]],FAMILIAS[],4,FALSE)</f>
        <v>EVERWELL</v>
      </c>
      <c r="H155" s="10" t="str">
        <f>IF(VLOOKUP(SALIDA[[#This Row],[CODIGO]],STOCKSANLUIS[],7,FALSE)=0,"PRODUCTO SIN STOCK/UBICACIÓN",VLOOKUP(SALIDA[[#This Row],[CODIGO]],STOCKSANLUIS[],7,FALSE))</f>
        <v>C</v>
      </c>
      <c r="I155" s="10"/>
      <c r="J155" t="str">
        <f>SALIDA[[#This Row],[CODIGO]]&amp;"       "&amp;SALIDA[[#This Row],[FAMILIA]]</f>
        <v>02390       EVERWELL</v>
      </c>
      <c r="K155">
        <f>VLOOKUP(SALIDA[[#This Row],[CODIGO]],STOCK_STARSOFT[],5,FALSE)</f>
        <v>4.0077410000000002</v>
      </c>
      <c r="L155">
        <f>SALIDA[[#This Row],[CANTIDAD]]*SALIDA[[#This Row],[PRECIO UND]]</f>
        <v>8.0154820000000004</v>
      </c>
    </row>
    <row r="156" spans="1:12" x14ac:dyDescent="0.25">
      <c r="A156" s="6" t="s">
        <v>33</v>
      </c>
      <c r="B156" s="24" t="str">
        <f>VLOOKUP(SALIDA[[#This Row],[CODIGO]],STOCKSANLUIS[],2,FALSE)</f>
        <v>CONTROLADOR DE TEMPERATURA DIGITAL MT-512E 2HP - VER.13 - 115/220 VAC - FULL GAUGE</v>
      </c>
      <c r="C156" s="153">
        <v>45883</v>
      </c>
      <c r="D156">
        <v>50</v>
      </c>
      <c r="E156">
        <f>IF(VLOOKUP(SALIDA[[#This Row],[CODIGO]],STOCKSANLUIS[],6,FALSE)=0,"PRODUCTO SIN STOCK/UBICACIÓN",VLOOKUP(SALIDA[[#This Row],[CODIGO]],STOCKSANLUIS[],6,FALSE))</f>
        <v>1</v>
      </c>
      <c r="F156">
        <f>SALIDA[[#This Row],[CANTIDAD]]/SALIDA[[#This Row],[UND MEDIDA]]</f>
        <v>50</v>
      </c>
      <c r="G156" t="str">
        <f>VLOOKUP(SALIDA[[#This Row],[CODIGO]],FAMILIAS[],4,FALSE)</f>
        <v>FULL GAUGE</v>
      </c>
      <c r="H156" s="10" t="str">
        <f>IF(VLOOKUP(SALIDA[[#This Row],[CODIGO]],STOCKSANLUIS[],7,FALSE)=0,"PRODUCTO SIN STOCK/UBICACIÓN",VLOOKUP(SALIDA[[#This Row],[CODIGO]],STOCKSANLUIS[],7,FALSE))</f>
        <v>C</v>
      </c>
      <c r="I156" s="10"/>
      <c r="J156" t="str">
        <f>SALIDA[[#This Row],[CODIGO]]&amp;"       "&amp;SALIDA[[#This Row],[FAMILIA]]</f>
        <v>00016       FULL GAUGE</v>
      </c>
      <c r="K156">
        <f>VLOOKUP(SALIDA[[#This Row],[CODIGO]],STOCK_STARSOFT[],5,FALSE)</f>
        <v>13.318346</v>
      </c>
      <c r="L156">
        <f>SALIDA[[#This Row],[CANTIDAD]]*SALIDA[[#This Row],[PRECIO UND]]</f>
        <v>665.91729999999995</v>
      </c>
    </row>
    <row r="157" spans="1:12" x14ac:dyDescent="0.25">
      <c r="A157" s="6" t="s">
        <v>3241</v>
      </c>
      <c r="B157" s="24" t="str">
        <f>VLOOKUP(SALIDA[[#This Row],[CODIGO]],STOCKSANLUIS[],2,FALSE)</f>
        <v>CONECTOR SCH-1/4 CONECCION RAPIDA P ALTA R-134A - QC-H - EVERWELL</v>
      </c>
      <c r="C157" s="153">
        <v>45883</v>
      </c>
      <c r="D157">
        <v>1</v>
      </c>
      <c r="E157">
        <f>IF(VLOOKUP(SALIDA[[#This Row],[CODIGO]],STOCKSANLUIS[],6,FALSE)=0,"PRODUCTO SIN STOCK/UBICACIÓN",VLOOKUP(SALIDA[[#This Row],[CODIGO]],STOCKSANLUIS[],6,FALSE))</f>
        <v>1</v>
      </c>
      <c r="F157">
        <f>SALIDA[[#This Row],[CANTIDAD]]/SALIDA[[#This Row],[UND MEDIDA]]</f>
        <v>1</v>
      </c>
      <c r="G157" t="str">
        <f>VLOOKUP(SALIDA[[#This Row],[CODIGO]],FAMILIAS[],4,FALSE)</f>
        <v>EVERWELL</v>
      </c>
      <c r="H157" s="10" t="str">
        <f>IF(VLOOKUP(SALIDA[[#This Row],[CODIGO]],STOCKSANLUIS[],7,FALSE)=0,"PRODUCTO SIN STOCK/UBICACIÓN",VLOOKUP(SALIDA[[#This Row],[CODIGO]],STOCKSANLUIS[],7,FALSE))</f>
        <v>A</v>
      </c>
      <c r="I157" s="10"/>
      <c r="J157" t="str">
        <f>SALIDA[[#This Row],[CODIGO]]&amp;"       "&amp;SALIDA[[#This Row],[FAMILIA]]</f>
        <v>02633       EVERWELL</v>
      </c>
      <c r="K157">
        <f>VLOOKUP(SALIDA[[#This Row],[CODIGO]],STOCK_STARSOFT[],5,FALSE)</f>
        <v>4.4774390000000004</v>
      </c>
      <c r="L157">
        <f>SALIDA[[#This Row],[CANTIDAD]]*SALIDA[[#This Row],[PRECIO UND]]</f>
        <v>4.4774390000000004</v>
      </c>
    </row>
    <row r="158" spans="1:12" x14ac:dyDescent="0.25">
      <c r="A158" s="6" t="s">
        <v>3243</v>
      </c>
      <c r="B158" s="24" t="str">
        <f>VLOOKUP(SALIDA[[#This Row],[CODIGO]],STOCKSANLUIS[],2,FALSE)</f>
        <v>CONECTOR SCL -1/4 CONECCION RAPIDA P BAJA R-134A - QC-L - EVERWELL</v>
      </c>
      <c r="C158" s="153">
        <v>45883</v>
      </c>
      <c r="D158">
        <v>1</v>
      </c>
      <c r="E158">
        <f>IF(VLOOKUP(SALIDA[[#This Row],[CODIGO]],STOCKSANLUIS[],6,FALSE)=0,"PRODUCTO SIN STOCK/UBICACIÓN",VLOOKUP(SALIDA[[#This Row],[CODIGO]],STOCKSANLUIS[],6,FALSE))</f>
        <v>1</v>
      </c>
      <c r="F158">
        <f>SALIDA[[#This Row],[CANTIDAD]]/SALIDA[[#This Row],[UND MEDIDA]]</f>
        <v>1</v>
      </c>
      <c r="G158" t="str">
        <f>VLOOKUP(SALIDA[[#This Row],[CODIGO]],FAMILIAS[],4,FALSE)</f>
        <v>EVERWELL</v>
      </c>
      <c r="H158" s="10" t="str">
        <f>IF(VLOOKUP(SALIDA[[#This Row],[CODIGO]],STOCKSANLUIS[],7,FALSE)=0,"PRODUCTO SIN STOCK/UBICACIÓN",VLOOKUP(SALIDA[[#This Row],[CODIGO]],STOCKSANLUIS[],7,FALSE))</f>
        <v>A</v>
      </c>
      <c r="I158" s="10"/>
      <c r="J158" t="str">
        <f>SALIDA[[#This Row],[CODIGO]]&amp;"       "&amp;SALIDA[[#This Row],[FAMILIA]]</f>
        <v>02634       EVERWELL</v>
      </c>
      <c r="K158">
        <f>VLOOKUP(SALIDA[[#This Row],[CODIGO]],STOCK_STARSOFT[],5,FALSE)</f>
        <v>4.2981049999999996</v>
      </c>
      <c r="L158">
        <f>SALIDA[[#This Row],[CANTIDAD]]*SALIDA[[#This Row],[PRECIO UND]]</f>
        <v>4.2981049999999996</v>
      </c>
    </row>
    <row r="159" spans="1:12" x14ac:dyDescent="0.25">
      <c r="A159" s="6" t="s">
        <v>3677</v>
      </c>
      <c r="B159" s="24" t="str">
        <f>VLOOKUP(SALIDA[[#This Row],[CODIGO]],STOCKSANLUIS[],2,FALSE)</f>
        <v>RESISTENCIA SILICONADA POTENCIA CONSTANTE TECNOLATINA  - TPC-M - 30W/M - 220V</v>
      </c>
      <c r="C159" s="153">
        <v>45883</v>
      </c>
      <c r="D159">
        <v>2.5299999999999998</v>
      </c>
      <c r="E159">
        <f>IF(VLOOKUP(SALIDA[[#This Row],[CODIGO]],STOCKSANLUIS[],6,FALSE)=0,"PRODUCTO SIN STOCK/UBICACIÓN",VLOOKUP(SALIDA[[#This Row],[CODIGO]],STOCKSANLUIS[],6,FALSE))</f>
        <v>100</v>
      </c>
      <c r="F159">
        <f>SALIDA[[#This Row],[CANTIDAD]]/SALIDA[[#This Row],[UND MEDIDA]]</f>
        <v>2.53E-2</v>
      </c>
      <c r="G159" t="str">
        <f>VLOOKUP(SALIDA[[#This Row],[CODIGO]],FAMILIAS[],4,FALSE)</f>
        <v>TECNOLATINA</v>
      </c>
      <c r="H159" s="10" t="str">
        <f>IF(VLOOKUP(SALIDA[[#This Row],[CODIGO]],STOCKSANLUIS[],7,FALSE)=0,"PRODUCTO SIN STOCK/UBICACIÓN",VLOOKUP(SALIDA[[#This Row],[CODIGO]],STOCKSANLUIS[],7,FALSE))</f>
        <v>C</v>
      </c>
      <c r="I159" s="10"/>
      <c r="J159" t="str">
        <f>SALIDA[[#This Row],[CODIGO]]&amp;"       "&amp;SALIDA[[#This Row],[FAMILIA]]</f>
        <v>03058       TECNOLATINA</v>
      </c>
      <c r="K159">
        <f>VLOOKUP(SALIDA[[#This Row],[CODIGO]],STOCK_STARSOFT[],5,FALSE)</f>
        <v>1.9293849999999999</v>
      </c>
      <c r="L159">
        <f>SALIDA[[#This Row],[CANTIDAD]]*SALIDA[[#This Row],[PRECIO UND]]</f>
        <v>4.8813440499999992</v>
      </c>
    </row>
    <row r="160" spans="1:12" x14ac:dyDescent="0.25">
      <c r="A160" s="6" t="s">
        <v>3677</v>
      </c>
      <c r="B160" s="24" t="str">
        <f>VLOOKUP(SALIDA[[#This Row],[CODIGO]],STOCKSANLUIS[],2,FALSE)</f>
        <v>RESISTENCIA SILICONADA POTENCIA CONSTANTE TECNOLATINA  - TPC-M - 30W/M - 220V</v>
      </c>
      <c r="C160" s="153">
        <v>45883</v>
      </c>
      <c r="D160">
        <v>30</v>
      </c>
      <c r="E160">
        <f>IF(VLOOKUP(SALIDA[[#This Row],[CODIGO]],STOCKSANLUIS[],6,FALSE)=0,"PRODUCTO SIN STOCK/UBICACIÓN",VLOOKUP(SALIDA[[#This Row],[CODIGO]],STOCKSANLUIS[],6,FALSE))</f>
        <v>100</v>
      </c>
      <c r="F160">
        <f>SALIDA[[#This Row],[CANTIDAD]]/SALIDA[[#This Row],[UND MEDIDA]]</f>
        <v>0.3</v>
      </c>
      <c r="G160" t="str">
        <f>VLOOKUP(SALIDA[[#This Row],[CODIGO]],FAMILIAS[],4,FALSE)</f>
        <v>TECNOLATINA</v>
      </c>
      <c r="H160" s="10" t="str">
        <f>IF(VLOOKUP(SALIDA[[#This Row],[CODIGO]],STOCKSANLUIS[],7,FALSE)=0,"PRODUCTO SIN STOCK/UBICACIÓN",VLOOKUP(SALIDA[[#This Row],[CODIGO]],STOCKSANLUIS[],7,FALSE))</f>
        <v>C</v>
      </c>
      <c r="I160" s="10"/>
      <c r="J160" t="str">
        <f>SALIDA[[#This Row],[CODIGO]]&amp;"       "&amp;SALIDA[[#This Row],[FAMILIA]]</f>
        <v>03058       TECNOLATINA</v>
      </c>
      <c r="K160">
        <f>VLOOKUP(SALIDA[[#This Row],[CODIGO]],STOCK_STARSOFT[],5,FALSE)</f>
        <v>1.9293849999999999</v>
      </c>
      <c r="L160">
        <f>SALIDA[[#This Row],[CANTIDAD]]*SALIDA[[#This Row],[PRECIO UND]]</f>
        <v>57.881549999999997</v>
      </c>
    </row>
    <row r="161" spans="1:12" x14ac:dyDescent="0.25">
      <c r="A161" s="6" t="s">
        <v>1243</v>
      </c>
      <c r="B161" s="24" t="str">
        <f>VLOOKUP(SALIDA[[#This Row],[CODIGO]],STOCKSANLUIS[],2,FALSE)</f>
        <v>MANGA AISLANTE C1-H-022 DE 7/8" X 1/2" - ARMAFLEX/ARMACELL</v>
      </c>
      <c r="C161" s="153">
        <v>45883</v>
      </c>
      <c r="D161">
        <v>4</v>
      </c>
      <c r="E161">
        <f>IF(VLOOKUP(SALIDA[[#This Row],[CODIGO]],STOCKSANLUIS[],6,FALSE)=0,"PRODUCTO SIN STOCK/UBICACIÓN",VLOOKUP(SALIDA[[#This Row],[CODIGO]],STOCKSANLUIS[],6,FALSE))</f>
        <v>1</v>
      </c>
      <c r="F161">
        <f>SALIDA[[#This Row],[CANTIDAD]]/SALIDA[[#This Row],[UND MEDIDA]]</f>
        <v>4</v>
      </c>
      <c r="G161" t="str">
        <f>VLOOKUP(SALIDA[[#This Row],[CODIGO]],FAMILIAS[],4,FALSE)</f>
        <v>ARMACELL</v>
      </c>
      <c r="H161" s="10" t="str">
        <f>IF(VLOOKUP(SALIDA[[#This Row],[CODIGO]],STOCKSANLUIS[],7,FALSE)=0,"PRODUCTO SIN STOCK/UBICACIÓN",VLOOKUP(SALIDA[[#This Row],[CODIGO]],STOCKSANLUIS[],7,FALSE))</f>
        <v>A</v>
      </c>
      <c r="I161" s="10"/>
      <c r="J161" t="str">
        <f>SALIDA[[#This Row],[CODIGO]]&amp;"       "&amp;SALIDA[[#This Row],[FAMILIA]]</f>
        <v>01327       ARMACELL</v>
      </c>
      <c r="K161">
        <f>VLOOKUP(SALIDA[[#This Row],[CODIGO]],STOCK_STARSOFT[],5,FALSE)</f>
        <v>1.2559439999999999</v>
      </c>
      <c r="L161">
        <f>SALIDA[[#This Row],[CANTIDAD]]*SALIDA[[#This Row],[PRECIO UND]]</f>
        <v>5.0237759999999998</v>
      </c>
    </row>
    <row r="162" spans="1:12" x14ac:dyDescent="0.25">
      <c r="A162" s="6" t="s">
        <v>3575</v>
      </c>
      <c r="B162" s="24" t="str">
        <f>VLOOKUP(SALIDA[[#This Row],[CODIGO]],STOCKSANLUIS[],2,FALSE)</f>
        <v xml:space="preserve">MOTOVENTILADOR AXIAL EBM S4E300/G01 - 300MM - 220V MONOFÁSICO - 4 POLOS, CON REJILLA - FLUJO V REMPLAZO DE S4E300-AS72-30                   </v>
      </c>
      <c r="C162" s="153">
        <v>45883</v>
      </c>
      <c r="D162">
        <v>1</v>
      </c>
      <c r="E162">
        <f>IF(VLOOKUP(SALIDA[[#This Row],[CODIGO]],STOCKSANLUIS[],6,FALSE)=0,"PRODUCTO SIN STOCK/UBICACIÓN",VLOOKUP(SALIDA[[#This Row],[CODIGO]],STOCKSANLUIS[],6,FALSE))</f>
        <v>1</v>
      </c>
      <c r="F162">
        <f>SALIDA[[#This Row],[CANTIDAD]]/SALIDA[[#This Row],[UND MEDIDA]]</f>
        <v>1</v>
      </c>
      <c r="G162" t="str">
        <f>VLOOKUP(SALIDA[[#This Row],[CODIGO]],FAMILIAS[],4,FALSE)</f>
        <v>EBM</v>
      </c>
      <c r="H162" s="10" t="str">
        <f>IF(VLOOKUP(SALIDA[[#This Row],[CODIGO]],STOCKSANLUIS[],7,FALSE)=0,"PRODUCTO SIN STOCK/UBICACIÓN",VLOOKUP(SALIDA[[#This Row],[CODIGO]],STOCKSANLUIS[],7,FALSE))</f>
        <v>C</v>
      </c>
      <c r="I162" s="10"/>
      <c r="J162" t="str">
        <f>SALIDA[[#This Row],[CODIGO]]&amp;"       "&amp;SALIDA[[#This Row],[FAMILIA]]</f>
        <v>02982       EBM</v>
      </c>
      <c r="K162">
        <f>VLOOKUP(SALIDA[[#This Row],[CODIGO]],STOCK_STARSOFT[],5,FALSE)</f>
        <v>58.726481</v>
      </c>
      <c r="L162">
        <f>SALIDA[[#This Row],[CANTIDAD]]*SALIDA[[#This Row],[PRECIO UND]]</f>
        <v>58.726481</v>
      </c>
    </row>
    <row r="163" spans="1:12" x14ac:dyDescent="0.25">
      <c r="A163" s="6" t="s">
        <v>3776</v>
      </c>
      <c r="B163" s="24" t="str">
        <f>VLOOKUP(SALIDA[[#This Row],[CODIGO]],STOCKSANLUIS[],2,FALSE)</f>
        <v>LAMA DE PVC CLEARWAY STANDARD SMOOTH 8¨¨ X .080¨¨ X 300¨ (20 CM X 2MMX 91.44M)</v>
      </c>
      <c r="C163" s="153">
        <v>45883</v>
      </c>
      <c r="D163">
        <v>45</v>
      </c>
      <c r="E163">
        <f>IF(VLOOKUP(SALIDA[[#This Row],[CODIGO]],STOCKSANLUIS[],6,FALSE)=0,"PRODUCTO SIN STOCK/UBICACIÓN",VLOOKUP(SALIDA[[#This Row],[CODIGO]],STOCKSANLUIS[],6,FALSE))</f>
        <v>91.44</v>
      </c>
      <c r="F163">
        <f>SALIDA[[#This Row],[CANTIDAD]]/SALIDA[[#This Row],[UND MEDIDA]]</f>
        <v>0.49212598425196852</v>
      </c>
      <c r="G163" t="str">
        <f>VLOOKUP(SALIDA[[#This Row],[CODIGO]],FAMILIAS[],4,FALSE)</f>
        <v>CLEARWAY</v>
      </c>
      <c r="H163" s="10" t="str">
        <f>IF(VLOOKUP(SALIDA[[#This Row],[CODIGO]],STOCKSANLUIS[],7,FALSE)=0,"PRODUCTO SIN STOCK/UBICACIÓN",VLOOKUP(SALIDA[[#This Row],[CODIGO]],STOCKSANLUIS[],7,FALSE))</f>
        <v>B/C</v>
      </c>
      <c r="I163" s="10"/>
      <c r="J163" t="str">
        <f>SALIDA[[#This Row],[CODIGO]]&amp;"       "&amp;SALIDA[[#This Row],[FAMILIA]]</f>
        <v>03169       CLEARWAY</v>
      </c>
      <c r="K163">
        <f>VLOOKUP(SALIDA[[#This Row],[CODIGO]],STOCK_STARSOFT[],5,FALSE)</f>
        <v>1.2627120000000001</v>
      </c>
      <c r="L163">
        <f>SALIDA[[#This Row],[CANTIDAD]]*SALIDA[[#This Row],[PRECIO UND]]</f>
        <v>56.822040000000001</v>
      </c>
    </row>
    <row r="164" spans="1:12" x14ac:dyDescent="0.25">
      <c r="A164" s="6" t="s">
        <v>259</v>
      </c>
      <c r="B164" s="24" t="str">
        <f>VLOOKUP(SALIDA[[#This Row],[CODIGO]],STOCKSANLUIS[],2,FALSE)</f>
        <v>PLATINA KLEERSTRIP MAX BULLET HTP SILVER 2  PLOMO (60 CM)- 477600</v>
      </c>
      <c r="C164" s="153">
        <v>45883</v>
      </c>
      <c r="D164">
        <v>5</v>
      </c>
      <c r="E164">
        <f>IF(VLOOKUP(SALIDA[[#This Row],[CODIGO]],STOCKSANLUIS[],6,FALSE)=0,"PRODUCTO SIN STOCK/UBICACIÓN",VLOOKUP(SALIDA[[#This Row],[CODIGO]],STOCKSANLUIS[],6,FALSE))</f>
        <v>1</v>
      </c>
      <c r="F164">
        <f>SALIDA[[#This Row],[CANTIDAD]]/SALIDA[[#This Row],[UND MEDIDA]]</f>
        <v>5</v>
      </c>
      <c r="G164" t="str">
        <f>VLOOKUP(SALIDA[[#This Row],[CODIGO]],FAMILIAS[],4,FALSE)</f>
        <v>ES ROBBINS</v>
      </c>
      <c r="H164" s="10" t="str">
        <f>IF(VLOOKUP(SALIDA[[#This Row],[CODIGO]],STOCKSANLUIS[],7,FALSE)=0,"PRODUCTO SIN STOCK/UBICACIÓN",VLOOKUP(SALIDA[[#This Row],[CODIGO]],STOCKSANLUIS[],7,FALSE))</f>
        <v>C</v>
      </c>
      <c r="I164" s="10"/>
      <c r="J164" t="str">
        <f>SALIDA[[#This Row],[CODIGO]]&amp;"       "&amp;SALIDA[[#This Row],[FAMILIA]]</f>
        <v>00186       ES ROBBINS</v>
      </c>
      <c r="K164">
        <f>VLOOKUP(SALIDA[[#This Row],[CODIGO]],STOCK_STARSOFT[],5,FALSE)</f>
        <v>4.3959429999999999</v>
      </c>
      <c r="L164">
        <f>SALIDA[[#This Row],[CANTIDAD]]*SALIDA[[#This Row],[PRECIO UND]]</f>
        <v>21.979714999999999</v>
      </c>
    </row>
    <row r="165" spans="1:12" x14ac:dyDescent="0.25">
      <c r="A165" s="6" t="s">
        <v>125</v>
      </c>
      <c r="B165" s="24" t="str">
        <f>VLOOKUP(SALIDA[[#This Row],[CODIGO]],STOCKSANLUIS[],2,FALSE)</f>
        <v>BOBINA DE SOLENOIDE - 220V/60HZ/13W - COD - 018F6714 - DANFOSS</v>
      </c>
      <c r="C165" s="153">
        <v>45884</v>
      </c>
      <c r="D165">
        <v>1</v>
      </c>
      <c r="E165">
        <f>IF(VLOOKUP(SALIDA[[#This Row],[CODIGO]],STOCKSANLUIS[],6,FALSE)=0,"PRODUCTO SIN STOCK/UBICACIÓN",VLOOKUP(SALIDA[[#This Row],[CODIGO]],STOCKSANLUIS[],6,FALSE))</f>
        <v>1</v>
      </c>
      <c r="F165">
        <f>SALIDA[[#This Row],[CANTIDAD]]/SALIDA[[#This Row],[UND MEDIDA]]</f>
        <v>1</v>
      </c>
      <c r="G165" t="str">
        <f>VLOOKUP(SALIDA[[#This Row],[CODIGO]],FAMILIAS[],4,FALSE)</f>
        <v>DANFOSS</v>
      </c>
      <c r="H165" s="10" t="str">
        <f>IF(VLOOKUP(SALIDA[[#This Row],[CODIGO]],STOCKSANLUIS[],7,FALSE)=0,"PRODUCTO SIN STOCK/UBICACIÓN",VLOOKUP(SALIDA[[#This Row],[CODIGO]],STOCKSANLUIS[],7,FALSE))</f>
        <v>A</v>
      </c>
      <c r="I165" s="10"/>
      <c r="J165" t="str">
        <f>SALIDA[[#This Row],[CODIGO]]&amp;"       "&amp;SALIDA[[#This Row],[FAMILIA]]</f>
        <v>00078       DANFOSS</v>
      </c>
      <c r="K165">
        <f>VLOOKUP(SALIDA[[#This Row],[CODIGO]],STOCK_STARSOFT[],5,FALSE)</f>
        <v>20.261431999999999</v>
      </c>
      <c r="L165">
        <f>SALIDA[[#This Row],[CANTIDAD]]*SALIDA[[#This Row],[PRECIO UND]]</f>
        <v>20.261431999999999</v>
      </c>
    </row>
    <row r="166" spans="1:12" x14ac:dyDescent="0.25">
      <c r="A166" s="6" t="s">
        <v>1073</v>
      </c>
      <c r="B166" s="24" t="str">
        <f>VLOOKUP(SALIDA[[#This Row],[CODIGO]],STOCKSANLUIS[],2,FALSE)</f>
        <v>GAS MAP BERNZOMATIC  - WORTHINGTON 14.1 OZ</v>
      </c>
      <c r="C166" s="153">
        <v>45884</v>
      </c>
      <c r="D166">
        <v>12</v>
      </c>
      <c r="E166">
        <f>IF(VLOOKUP(SALIDA[[#This Row],[CODIGO]],STOCKSANLUIS[],6,FALSE)=0,"PRODUCTO SIN STOCK/UBICACIÓN",VLOOKUP(SALIDA[[#This Row],[CODIGO]],STOCKSANLUIS[],6,FALSE))</f>
        <v>1</v>
      </c>
      <c r="F166">
        <f>SALIDA[[#This Row],[CANTIDAD]]/SALIDA[[#This Row],[UND MEDIDA]]</f>
        <v>12</v>
      </c>
      <c r="G166" t="str">
        <f>VLOOKUP(SALIDA[[#This Row],[CODIGO]],FAMILIAS[],4,FALSE)</f>
        <v>WORTHINGTON</v>
      </c>
      <c r="H166" s="10" t="str">
        <f>IF(VLOOKUP(SALIDA[[#This Row],[CODIGO]],STOCKSANLUIS[],7,FALSE)=0,"PRODUCTO SIN STOCK/UBICACIÓN",VLOOKUP(SALIDA[[#This Row],[CODIGO]],STOCKSANLUIS[],7,FALSE))</f>
        <v>C</v>
      </c>
      <c r="I166" s="10"/>
      <c r="J166" t="str">
        <f>SALIDA[[#This Row],[CODIGO]]&amp;"       "&amp;SALIDA[[#This Row],[FAMILIA]]</f>
        <v>01167       WORTHINGTON</v>
      </c>
      <c r="K166">
        <f>VLOOKUP(SALIDA[[#This Row],[CODIGO]],STOCK_STARSOFT[],5,FALSE)</f>
        <v>3.829685</v>
      </c>
      <c r="L166">
        <f>SALIDA[[#This Row],[CANTIDAD]]*SALIDA[[#This Row],[PRECIO UND]]</f>
        <v>45.956220000000002</v>
      </c>
    </row>
    <row r="167" spans="1:12" x14ac:dyDescent="0.25">
      <c r="A167" s="6" t="s">
        <v>485</v>
      </c>
      <c r="B167" s="24" t="str">
        <f>VLOOKUP(SALIDA[[#This Row],[CODIGO]],STOCKSANLUIS[],2,FALSE)</f>
        <v>SOLDADURA DE PLATA HARRIS AL 0%</v>
      </c>
      <c r="C167" s="153">
        <v>45884</v>
      </c>
      <c r="D167">
        <v>100</v>
      </c>
      <c r="E167">
        <f>IF(VLOOKUP(SALIDA[[#This Row],[CODIGO]],STOCKSANLUIS[],6,FALSE)=0,"PRODUCTO SIN STOCK/UBICACIÓN",VLOOKUP(SALIDA[[#This Row],[CODIGO]],STOCKSANLUIS[],6,FALSE))</f>
        <v>1</v>
      </c>
      <c r="F167">
        <f>SALIDA[[#This Row],[CANTIDAD]]/SALIDA[[#This Row],[UND MEDIDA]]</f>
        <v>100</v>
      </c>
      <c r="G167" t="str">
        <f>VLOOKUP(SALIDA[[#This Row],[CODIGO]],FAMILIAS[],4,FALSE)</f>
        <v>HARRIS</v>
      </c>
      <c r="H167" s="10" t="str">
        <f>IF(VLOOKUP(SALIDA[[#This Row],[CODIGO]],STOCKSANLUIS[],7,FALSE)=0,"PRODUCTO SIN STOCK/UBICACIÓN",VLOOKUP(SALIDA[[#This Row],[CODIGO]],STOCKSANLUIS[],7,FALSE))</f>
        <v>C</v>
      </c>
      <c r="I167" s="10"/>
      <c r="J167" t="str">
        <f>SALIDA[[#This Row],[CODIGO]]&amp;"       "&amp;SALIDA[[#This Row],[FAMILIA]]</f>
        <v>00405       HARRIS</v>
      </c>
      <c r="K167">
        <f>VLOOKUP(SALIDA[[#This Row],[CODIGO]],STOCK_STARSOFT[],5,FALSE)</f>
        <v>0.38343100000000002</v>
      </c>
      <c r="L167">
        <f>SALIDA[[#This Row],[CANTIDAD]]*SALIDA[[#This Row],[PRECIO UND]]</f>
        <v>38.3431</v>
      </c>
    </row>
    <row r="168" spans="1:12" x14ac:dyDescent="0.25">
      <c r="A168" s="6" t="s">
        <v>1243</v>
      </c>
      <c r="B168" s="24" t="str">
        <f>VLOOKUP(SALIDA[[#This Row],[CODIGO]],STOCKSANLUIS[],2,FALSE)</f>
        <v>MANGA AISLANTE C1-H-022 DE 7/8" X 1/2" - ARMAFLEX/ARMACELL</v>
      </c>
      <c r="C168" s="153">
        <v>45884</v>
      </c>
      <c r="D168">
        <v>90</v>
      </c>
      <c r="E168">
        <f>IF(VLOOKUP(SALIDA[[#This Row],[CODIGO]],STOCKSANLUIS[],6,FALSE)=0,"PRODUCTO SIN STOCK/UBICACIÓN",VLOOKUP(SALIDA[[#This Row],[CODIGO]],STOCKSANLUIS[],6,FALSE))</f>
        <v>1</v>
      </c>
      <c r="F168">
        <f>SALIDA[[#This Row],[CANTIDAD]]/SALIDA[[#This Row],[UND MEDIDA]]</f>
        <v>90</v>
      </c>
      <c r="G168" t="str">
        <f>VLOOKUP(SALIDA[[#This Row],[CODIGO]],FAMILIAS[],4,FALSE)</f>
        <v>ARMACELL</v>
      </c>
      <c r="H168" s="10" t="str">
        <f>IF(VLOOKUP(SALIDA[[#This Row],[CODIGO]],STOCKSANLUIS[],7,FALSE)=0,"PRODUCTO SIN STOCK/UBICACIÓN",VLOOKUP(SALIDA[[#This Row],[CODIGO]],STOCKSANLUIS[],7,FALSE))</f>
        <v>A</v>
      </c>
      <c r="I168" s="10"/>
      <c r="J168" t="str">
        <f>SALIDA[[#This Row],[CODIGO]]&amp;"       "&amp;SALIDA[[#This Row],[FAMILIA]]</f>
        <v>01327       ARMACELL</v>
      </c>
      <c r="K168">
        <f>VLOOKUP(SALIDA[[#This Row],[CODIGO]],STOCK_STARSOFT[],5,FALSE)</f>
        <v>1.2559439999999999</v>
      </c>
      <c r="L168">
        <f>SALIDA[[#This Row],[CANTIDAD]]*SALIDA[[#This Row],[PRECIO UND]]</f>
        <v>113.03496</v>
      </c>
    </row>
    <row r="169" spans="1:12" x14ac:dyDescent="0.25">
      <c r="A169" s="6" t="s">
        <v>3705</v>
      </c>
      <c r="B169" s="24" t="str">
        <f>VLOOKUP(SALIDA[[#This Row],[CODIGO]],STOCKSANLUIS[],2,FALSE)</f>
        <v>CONDENSADOR FN-18 - (NO INC. 01 VENT X 400MM) - 10.8 KW (DT15K)/7.2 KW(DT10K) - REF 2HP - TIANYICOOL</v>
      </c>
      <c r="C169" s="153">
        <v>45884</v>
      </c>
      <c r="D169">
        <v>1</v>
      </c>
      <c r="E169">
        <f>IF(VLOOKUP(SALIDA[[#This Row],[CODIGO]],STOCKSANLUIS[],6,FALSE)=0,"PRODUCTO SIN STOCK/UBICACIÓN",VLOOKUP(SALIDA[[#This Row],[CODIGO]],STOCKSANLUIS[],6,FALSE))</f>
        <v>1</v>
      </c>
      <c r="F169">
        <f>SALIDA[[#This Row],[CANTIDAD]]/SALIDA[[#This Row],[UND MEDIDA]]</f>
        <v>1</v>
      </c>
      <c r="G169" t="str">
        <f>VLOOKUP(SALIDA[[#This Row],[CODIGO]],FAMILIAS[],4,FALSE)</f>
        <v>TIANYICOOL</v>
      </c>
      <c r="H169" s="10" t="str">
        <f>IF(VLOOKUP(SALIDA[[#This Row],[CODIGO]],STOCKSANLUIS[],7,FALSE)=0,"PRODUCTO SIN STOCK/UBICACIÓN",VLOOKUP(SALIDA[[#This Row],[CODIGO]],STOCKSANLUIS[],7,FALSE))</f>
        <v>C</v>
      </c>
      <c r="I169" s="10"/>
      <c r="J169" t="str">
        <f>SALIDA[[#This Row],[CODIGO]]&amp;"       "&amp;SALIDA[[#This Row],[FAMILIA]]</f>
        <v>03078       TIANYICOOL</v>
      </c>
      <c r="K169">
        <f>VLOOKUP(SALIDA[[#This Row],[CODIGO]],STOCK_STARSOFT[],5,FALSE)</f>
        <v>93.228316000000007</v>
      </c>
      <c r="L169">
        <f>SALIDA[[#This Row],[CANTIDAD]]*SALIDA[[#This Row],[PRECIO UND]]</f>
        <v>93.228316000000007</v>
      </c>
    </row>
    <row r="170" spans="1:12" x14ac:dyDescent="0.25">
      <c r="A170" s="6" t="s">
        <v>3341</v>
      </c>
      <c r="B170" s="24" t="str">
        <f>VLOOKUP(SALIDA[[#This Row],[CODIGO]],STOCKSANLUIS[],2,FALSE)</f>
        <v>GAS REFRIGERANTE R404A -10.90KG ICELOONG</v>
      </c>
      <c r="C170" s="153">
        <v>45884</v>
      </c>
      <c r="D170">
        <v>1</v>
      </c>
      <c r="E170">
        <f>IF(VLOOKUP(SALIDA[[#This Row],[CODIGO]],STOCKSANLUIS[],6,FALSE)=0,"PRODUCTO SIN STOCK/UBICACIÓN",VLOOKUP(SALIDA[[#This Row],[CODIGO]],STOCKSANLUIS[],6,FALSE))</f>
        <v>1</v>
      </c>
      <c r="F170">
        <f>SALIDA[[#This Row],[CANTIDAD]]/SALIDA[[#This Row],[UND MEDIDA]]</f>
        <v>1</v>
      </c>
      <c r="G170" t="str">
        <f>VLOOKUP(SALIDA[[#This Row],[CODIGO]],FAMILIAS[],4,FALSE)</f>
        <v>ZHEJIANG YONGHE</v>
      </c>
      <c r="H170" s="10" t="str">
        <f>IF(VLOOKUP(SALIDA[[#This Row],[CODIGO]],STOCKSANLUIS[],7,FALSE)=0,"PRODUCTO SIN STOCK/UBICACIÓN",VLOOKUP(SALIDA[[#This Row],[CODIGO]],STOCKSANLUIS[],7,FALSE))</f>
        <v>C</v>
      </c>
      <c r="I170" s="10"/>
      <c r="J170" t="str">
        <f>SALIDA[[#This Row],[CODIGO]]&amp;"       "&amp;SALIDA[[#This Row],[FAMILIA]]</f>
        <v>02752       ZHEJIANG YONGHE</v>
      </c>
      <c r="K170">
        <f>VLOOKUP(SALIDA[[#This Row],[CODIGO]],STOCK_STARSOFT[],5,FALSE)</f>
        <v>53.481755</v>
      </c>
      <c r="L170">
        <f>SALIDA[[#This Row],[CANTIDAD]]*SALIDA[[#This Row],[PRECIO UND]]</f>
        <v>53.481755</v>
      </c>
    </row>
    <row r="171" spans="1:12" x14ac:dyDescent="0.25">
      <c r="A171" s="6" t="s">
        <v>3562</v>
      </c>
      <c r="B171" s="24" t="str">
        <f>VLOOKUP(SALIDA[[#This Row],[CODIGO]],STOCKSANLUIS[],2,FALSE)</f>
        <v>DHK VALVULA ROTALOCK DRV04 3/4 PULG</v>
      </c>
      <c r="C171" s="153">
        <v>45884</v>
      </c>
      <c r="D171">
        <v>1</v>
      </c>
      <c r="E171">
        <f>IF(VLOOKUP(SALIDA[[#This Row],[CODIGO]],STOCKSANLUIS[],6,FALSE)=0,"PRODUCTO SIN STOCK/UBICACIÓN",VLOOKUP(SALIDA[[#This Row],[CODIGO]],STOCKSANLUIS[],6,FALSE))</f>
        <v>1</v>
      </c>
      <c r="F171">
        <f>SALIDA[[#This Row],[CANTIDAD]]/SALIDA[[#This Row],[UND MEDIDA]]</f>
        <v>1</v>
      </c>
      <c r="G171" t="str">
        <f>VLOOKUP(SALIDA[[#This Row],[CODIGO]],FAMILIAS[],4,FALSE)</f>
        <v>DHEK</v>
      </c>
      <c r="H171" s="10" t="str">
        <f>IF(VLOOKUP(SALIDA[[#This Row],[CODIGO]],STOCKSANLUIS[],7,FALSE)=0,"PRODUCTO SIN STOCK/UBICACIÓN",VLOOKUP(SALIDA[[#This Row],[CODIGO]],STOCKSANLUIS[],7,FALSE))</f>
        <v>A</v>
      </c>
      <c r="I171" s="10"/>
      <c r="J171" t="str">
        <f>SALIDA[[#This Row],[CODIGO]]&amp;"       "&amp;SALIDA[[#This Row],[FAMILIA]]</f>
        <v>02973       DHEK</v>
      </c>
      <c r="K171">
        <f>VLOOKUP(SALIDA[[#This Row],[CODIGO]],STOCK_STARSOFT[],5,FALSE)</f>
        <v>14.35</v>
      </c>
      <c r="L171">
        <f>SALIDA[[#This Row],[CANTIDAD]]*SALIDA[[#This Row],[PRECIO UND]]</f>
        <v>14.35</v>
      </c>
    </row>
    <row r="172" spans="1:12" x14ac:dyDescent="0.25">
      <c r="A172" s="6" t="s">
        <v>3566</v>
      </c>
      <c r="B172" s="24" t="str">
        <f>VLOOKUP(SALIDA[[#This Row],[CODIGO]],STOCKSANLUIS[],2,FALSE)</f>
        <v>DHK VALVULA ROTALOCK DRV07 7/8 PULG</v>
      </c>
      <c r="C172" s="153">
        <v>45884</v>
      </c>
      <c r="D172">
        <v>1</v>
      </c>
      <c r="E172">
        <f>IF(VLOOKUP(SALIDA[[#This Row],[CODIGO]],STOCKSANLUIS[],6,FALSE)=0,"PRODUCTO SIN STOCK/UBICACIÓN",VLOOKUP(SALIDA[[#This Row],[CODIGO]],STOCKSANLUIS[],6,FALSE))</f>
        <v>1</v>
      </c>
      <c r="F172">
        <f>SALIDA[[#This Row],[CANTIDAD]]/SALIDA[[#This Row],[UND MEDIDA]]</f>
        <v>1</v>
      </c>
      <c r="G172" t="str">
        <f>VLOOKUP(SALIDA[[#This Row],[CODIGO]],FAMILIAS[],4,FALSE)</f>
        <v>DHEK</v>
      </c>
      <c r="H172" s="10" t="str">
        <f>IF(VLOOKUP(SALIDA[[#This Row],[CODIGO]],STOCKSANLUIS[],7,FALSE)=0,"PRODUCTO SIN STOCK/UBICACIÓN",VLOOKUP(SALIDA[[#This Row],[CODIGO]],STOCKSANLUIS[],7,FALSE))</f>
        <v>A</v>
      </c>
      <c r="I172" s="10"/>
      <c r="J172" t="str">
        <f>SALIDA[[#This Row],[CODIGO]]&amp;"       "&amp;SALIDA[[#This Row],[FAMILIA]]</f>
        <v>02975       DHEK</v>
      </c>
      <c r="K172">
        <f>VLOOKUP(SALIDA[[#This Row],[CODIGO]],STOCK_STARSOFT[],5,FALSE)</f>
        <v>24.89</v>
      </c>
      <c r="L172">
        <f>SALIDA[[#This Row],[CANTIDAD]]*SALIDA[[#This Row],[PRECIO UND]]</f>
        <v>24.89</v>
      </c>
    </row>
    <row r="173" spans="1:12" x14ac:dyDescent="0.25">
      <c r="A173" s="6" t="s">
        <v>3458</v>
      </c>
      <c r="B173" s="24" t="str">
        <f>VLOOKUP(SALIDA[[#This Row],[CODIGO]],STOCKSANLUIS[],2,FALSE)</f>
        <v xml:space="preserve">RESISTENCIA DE CARTER PTC 35W (MANEUROP ALL) - 120Z0459 </v>
      </c>
      <c r="C173" s="153">
        <v>45884</v>
      </c>
      <c r="D173">
        <v>1</v>
      </c>
      <c r="E173">
        <f>IF(VLOOKUP(SALIDA[[#This Row],[CODIGO]],STOCKSANLUIS[],6,FALSE)=0,"PRODUCTO SIN STOCK/UBICACIÓN",VLOOKUP(SALIDA[[#This Row],[CODIGO]],STOCKSANLUIS[],6,FALSE))</f>
        <v>1</v>
      </c>
      <c r="F173">
        <f>SALIDA[[#This Row],[CANTIDAD]]/SALIDA[[#This Row],[UND MEDIDA]]</f>
        <v>1</v>
      </c>
      <c r="G173" t="str">
        <f>VLOOKUP(SALIDA[[#This Row],[CODIGO]],FAMILIAS[],4,FALSE)</f>
        <v>DANFOSS</v>
      </c>
      <c r="H173" s="10" t="str">
        <f>IF(VLOOKUP(SALIDA[[#This Row],[CODIGO]],STOCKSANLUIS[],7,FALSE)=0,"PRODUCTO SIN STOCK/UBICACIÓN",VLOOKUP(SALIDA[[#This Row],[CODIGO]],STOCKSANLUIS[],7,FALSE))</f>
        <v>A</v>
      </c>
      <c r="I173" s="10"/>
      <c r="J173" t="str">
        <f>SALIDA[[#This Row],[CODIGO]]&amp;"       "&amp;SALIDA[[#This Row],[FAMILIA]]</f>
        <v>02867       DANFOSS</v>
      </c>
      <c r="K173">
        <f>VLOOKUP(SALIDA[[#This Row],[CODIGO]],STOCK_STARSOFT[],5,FALSE)</f>
        <v>16.944555000000001</v>
      </c>
      <c r="L173">
        <f>SALIDA[[#This Row],[CANTIDAD]]*SALIDA[[#This Row],[PRECIO UND]]</f>
        <v>16.944555000000001</v>
      </c>
    </row>
    <row r="174" spans="1:12" x14ac:dyDescent="0.25">
      <c r="A174" s="6" t="s">
        <v>439</v>
      </c>
      <c r="B174" s="24" t="str">
        <f>VLOOKUP(SALIDA[[#This Row],[CODIGO]],STOCKSANLUIS[],2,FALSE)</f>
        <v>ACEITE MINERAL 3G SUPER - 1 GALÓN - BVA</v>
      </c>
      <c r="C174" s="153">
        <v>45884</v>
      </c>
      <c r="D174">
        <v>1</v>
      </c>
      <c r="E174">
        <f>IF(VLOOKUP(SALIDA[[#This Row],[CODIGO]],STOCKSANLUIS[],6,FALSE)=0,"PRODUCTO SIN STOCK/UBICACIÓN",VLOOKUP(SALIDA[[#This Row],[CODIGO]],STOCKSANLUIS[],6,FALSE))</f>
        <v>1</v>
      </c>
      <c r="F174">
        <f>SALIDA[[#This Row],[CANTIDAD]]/SALIDA[[#This Row],[UND MEDIDA]]</f>
        <v>1</v>
      </c>
      <c r="G174" t="str">
        <f>VLOOKUP(SALIDA[[#This Row],[CODIGO]],FAMILIAS[],4,FALSE)</f>
        <v>BVA</v>
      </c>
      <c r="H174" s="10" t="str">
        <f>IF(VLOOKUP(SALIDA[[#This Row],[CODIGO]],STOCKSANLUIS[],7,FALSE)=0,"PRODUCTO SIN STOCK/UBICACIÓN",VLOOKUP(SALIDA[[#This Row],[CODIGO]],STOCKSANLUIS[],7,FALSE))</f>
        <v>C</v>
      </c>
      <c r="I174" s="10"/>
      <c r="J174" t="str">
        <f>SALIDA[[#This Row],[CODIGO]]&amp;"       "&amp;SALIDA[[#This Row],[FAMILIA]]</f>
        <v>00353       BVA</v>
      </c>
      <c r="K174">
        <f>VLOOKUP(SALIDA[[#This Row],[CODIGO]],STOCK_STARSOFT[],5,FALSE)</f>
        <v>15.454063</v>
      </c>
      <c r="L174">
        <f>SALIDA[[#This Row],[CANTIDAD]]*SALIDA[[#This Row],[PRECIO UND]]</f>
        <v>15.454063</v>
      </c>
    </row>
    <row r="175" spans="1:12" x14ac:dyDescent="0.25">
      <c r="A175" s="6" t="s">
        <v>2260</v>
      </c>
      <c r="B175" s="24" t="str">
        <f>VLOOKUP(SALIDA[[#This Row],[CODIGO]],STOCKSANLUIS[],2,FALSE)</f>
        <v>BURLETE / EMPAQUETADURA 3340 FRONTAL X 3MTS + 3MTS TENSOR FI0 3749 - CAFF</v>
      </c>
      <c r="C175" s="153">
        <v>45884</v>
      </c>
      <c r="D175">
        <v>2</v>
      </c>
      <c r="E175">
        <f>IF(VLOOKUP(SALIDA[[#This Row],[CODIGO]],STOCKSANLUIS[],6,FALSE)=0,"PRODUCTO SIN STOCK/UBICACIÓN",VLOOKUP(SALIDA[[#This Row],[CODIGO]],STOCKSANLUIS[],6,FALSE))</f>
        <v>1</v>
      </c>
      <c r="F175">
        <f>SALIDA[[#This Row],[CANTIDAD]]/SALIDA[[#This Row],[UND MEDIDA]]</f>
        <v>2</v>
      </c>
      <c r="G175" t="str">
        <f>VLOOKUP(SALIDA[[#This Row],[CODIGO]],FAMILIAS[],4,FALSE)</f>
        <v>CAFF</v>
      </c>
      <c r="H175" s="10" t="str">
        <f>IF(VLOOKUP(SALIDA[[#This Row],[CODIGO]],STOCKSANLUIS[],7,FALSE)=0,"PRODUCTO SIN STOCK/UBICACIÓN",VLOOKUP(SALIDA[[#This Row],[CODIGO]],STOCKSANLUIS[],7,FALSE))</f>
        <v>A</v>
      </c>
      <c r="I175" s="10"/>
      <c r="J175" t="str">
        <f>SALIDA[[#This Row],[CODIGO]]&amp;"       "&amp;SALIDA[[#This Row],[FAMILIA]]</f>
        <v>01915       CAFF</v>
      </c>
      <c r="K175">
        <f>VLOOKUP(SALIDA[[#This Row],[CODIGO]],STOCK_STARSOFT[],5,FALSE)</f>
        <v>25.876684000000001</v>
      </c>
      <c r="L175">
        <f>SALIDA[[#This Row],[CANTIDAD]]*SALIDA[[#This Row],[PRECIO UND]]</f>
        <v>51.753368000000002</v>
      </c>
    </row>
    <row r="176" spans="1:12" x14ac:dyDescent="0.25">
      <c r="A176" s="6" t="s">
        <v>3343</v>
      </c>
      <c r="B176" s="24" t="str">
        <f>VLOOKUP(SALIDA[[#This Row],[CODIGO]],STOCKSANLUIS[],2,FALSE)</f>
        <v>GAS REFRIGERANTE R410A -11.30KG ICELOONG</v>
      </c>
      <c r="C176" s="153">
        <v>45884</v>
      </c>
      <c r="D176">
        <v>3</v>
      </c>
      <c r="E176">
        <f>IF(VLOOKUP(SALIDA[[#This Row],[CODIGO]],STOCKSANLUIS[],6,FALSE)=0,"PRODUCTO SIN STOCK/UBICACIÓN",VLOOKUP(SALIDA[[#This Row],[CODIGO]],STOCKSANLUIS[],6,FALSE))</f>
        <v>1</v>
      </c>
      <c r="F176">
        <f>SALIDA[[#This Row],[CANTIDAD]]/SALIDA[[#This Row],[UND MEDIDA]]</f>
        <v>3</v>
      </c>
      <c r="G176" t="str">
        <f>VLOOKUP(SALIDA[[#This Row],[CODIGO]],FAMILIAS[],4,FALSE)</f>
        <v>ZHEJIANG YONGHE</v>
      </c>
      <c r="H176" s="10" t="str">
        <f>IF(VLOOKUP(SALIDA[[#This Row],[CODIGO]],STOCKSANLUIS[],7,FALSE)=0,"PRODUCTO SIN STOCK/UBICACIÓN",VLOOKUP(SALIDA[[#This Row],[CODIGO]],STOCKSANLUIS[],7,FALSE))</f>
        <v>C</v>
      </c>
      <c r="I176" s="10"/>
      <c r="J176" t="str">
        <f>SALIDA[[#This Row],[CODIGO]]&amp;"       "&amp;SALIDA[[#This Row],[FAMILIA]]</f>
        <v>02753       ZHEJIANG YONGHE</v>
      </c>
      <c r="K176">
        <f>VLOOKUP(SALIDA[[#This Row],[CODIGO]],STOCK_STARSOFT[],5,FALSE)</f>
        <v>88.873082999999994</v>
      </c>
      <c r="L176">
        <f>SALIDA[[#This Row],[CANTIDAD]]*SALIDA[[#This Row],[PRECIO UND]]</f>
        <v>266.61924899999997</v>
      </c>
    </row>
    <row r="177" spans="1:12" x14ac:dyDescent="0.25">
      <c r="A177" s="6" t="s">
        <v>3341</v>
      </c>
      <c r="B177" s="24" t="str">
        <f>VLOOKUP(SALIDA[[#This Row],[CODIGO]],STOCKSANLUIS[],2,FALSE)</f>
        <v>GAS REFRIGERANTE R404A -10.90KG ICELOONG</v>
      </c>
      <c r="C177" s="153">
        <v>45884</v>
      </c>
      <c r="D177">
        <v>1</v>
      </c>
      <c r="E177">
        <f>IF(VLOOKUP(SALIDA[[#This Row],[CODIGO]],STOCKSANLUIS[],6,FALSE)=0,"PRODUCTO SIN STOCK/UBICACIÓN",VLOOKUP(SALIDA[[#This Row],[CODIGO]],STOCKSANLUIS[],6,FALSE))</f>
        <v>1</v>
      </c>
      <c r="F177">
        <f>SALIDA[[#This Row],[CANTIDAD]]/SALIDA[[#This Row],[UND MEDIDA]]</f>
        <v>1</v>
      </c>
      <c r="G177" t="str">
        <f>VLOOKUP(SALIDA[[#This Row],[CODIGO]],FAMILIAS[],4,FALSE)</f>
        <v>ZHEJIANG YONGHE</v>
      </c>
      <c r="H177" s="10" t="str">
        <f>IF(VLOOKUP(SALIDA[[#This Row],[CODIGO]],STOCKSANLUIS[],7,FALSE)=0,"PRODUCTO SIN STOCK/UBICACIÓN",VLOOKUP(SALIDA[[#This Row],[CODIGO]],STOCKSANLUIS[],7,FALSE))</f>
        <v>C</v>
      </c>
      <c r="I177" s="10"/>
      <c r="J177" t="str">
        <f>SALIDA[[#This Row],[CODIGO]]&amp;"       "&amp;SALIDA[[#This Row],[FAMILIA]]</f>
        <v>02752       ZHEJIANG YONGHE</v>
      </c>
      <c r="K177">
        <f>VLOOKUP(SALIDA[[#This Row],[CODIGO]],STOCK_STARSOFT[],5,FALSE)</f>
        <v>53.481755</v>
      </c>
      <c r="L177">
        <f>SALIDA[[#This Row],[CANTIDAD]]*SALIDA[[#This Row],[PRECIO UND]]</f>
        <v>53.481755</v>
      </c>
    </row>
    <row r="178" spans="1:12" x14ac:dyDescent="0.25">
      <c r="A178" s="6" t="s">
        <v>487</v>
      </c>
      <c r="B178" s="24" t="str">
        <f>VLOOKUP(SALIDA[[#This Row],[CODIGO]],STOCKSANLUIS[],2,FALSE)</f>
        <v>SOLDADURA DE PLATA HARRIS AL 5%</v>
      </c>
      <c r="C178" s="153">
        <v>45884</v>
      </c>
      <c r="D178">
        <v>20</v>
      </c>
      <c r="E178">
        <f>IF(VLOOKUP(SALIDA[[#This Row],[CODIGO]],STOCKSANLUIS[],6,FALSE)=0,"PRODUCTO SIN STOCK/UBICACIÓN",VLOOKUP(SALIDA[[#This Row],[CODIGO]],STOCKSANLUIS[],6,FALSE))</f>
        <v>1</v>
      </c>
      <c r="F178">
        <f>SALIDA[[#This Row],[CANTIDAD]]/SALIDA[[#This Row],[UND MEDIDA]]</f>
        <v>20</v>
      </c>
      <c r="G178" t="str">
        <f>VLOOKUP(SALIDA[[#This Row],[CODIGO]],FAMILIAS[],4,FALSE)</f>
        <v>HARRIS</v>
      </c>
      <c r="H178" s="10" t="str">
        <f>IF(VLOOKUP(SALIDA[[#This Row],[CODIGO]],STOCKSANLUIS[],7,FALSE)=0,"PRODUCTO SIN STOCK/UBICACIÓN",VLOOKUP(SALIDA[[#This Row],[CODIGO]],STOCKSANLUIS[],7,FALSE))</f>
        <v>C</v>
      </c>
      <c r="I178" s="10"/>
      <c r="J178" t="str">
        <f>SALIDA[[#This Row],[CODIGO]]&amp;"       "&amp;SALIDA[[#This Row],[FAMILIA]]</f>
        <v>00406       HARRIS</v>
      </c>
      <c r="K178">
        <f>VLOOKUP(SALIDA[[#This Row],[CODIGO]],STOCK_STARSOFT[],5,FALSE)</f>
        <v>2.7172480000000001</v>
      </c>
      <c r="L178">
        <f>SALIDA[[#This Row],[CANTIDAD]]*SALIDA[[#This Row],[PRECIO UND]]</f>
        <v>54.34496</v>
      </c>
    </row>
    <row r="179" spans="1:12" x14ac:dyDescent="0.25">
      <c r="A179" s="6" t="s">
        <v>721</v>
      </c>
      <c r="B179" s="24" t="str">
        <f>VLOOKUP(SALIDA[[#This Row],[CODIGO]],STOCKSANLUIS[],2,FALSE)</f>
        <v>ANTORCHA DE UNA CAÑA PARA MAP GASS  QTX-11E - QUALITY</v>
      </c>
      <c r="C179" s="153">
        <v>45884</v>
      </c>
      <c r="D179">
        <v>5</v>
      </c>
      <c r="E179">
        <f>IF(VLOOKUP(SALIDA[[#This Row],[CODIGO]],STOCKSANLUIS[],6,FALSE)=0,"PRODUCTO SIN STOCK/UBICACIÓN",VLOOKUP(SALIDA[[#This Row],[CODIGO]],STOCKSANLUIS[],6,FALSE))</f>
        <v>1</v>
      </c>
      <c r="F179">
        <f>SALIDA[[#This Row],[CANTIDAD]]/SALIDA[[#This Row],[UND MEDIDA]]</f>
        <v>5</v>
      </c>
      <c r="G179" t="str">
        <f>VLOOKUP(SALIDA[[#This Row],[CODIGO]],FAMILIAS[],4,FALSE)</f>
        <v>QUALITY</v>
      </c>
      <c r="H179" s="10" t="str">
        <f>IF(VLOOKUP(SALIDA[[#This Row],[CODIGO]],STOCKSANLUIS[],7,FALSE)=0,"PRODUCTO SIN STOCK/UBICACIÓN",VLOOKUP(SALIDA[[#This Row],[CODIGO]],STOCKSANLUIS[],7,FALSE))</f>
        <v>A</v>
      </c>
      <c r="I179" s="10"/>
      <c r="J179" t="str">
        <f>SALIDA[[#This Row],[CODIGO]]&amp;"       "&amp;SALIDA[[#This Row],[FAMILIA]]</f>
        <v>00792       QUALITY</v>
      </c>
      <c r="K179">
        <f>VLOOKUP(SALIDA[[#This Row],[CODIGO]],STOCK_STARSOFT[],5,FALSE)</f>
        <v>14.185476</v>
      </c>
      <c r="L179">
        <f>SALIDA[[#This Row],[CANTIDAD]]*SALIDA[[#This Row],[PRECIO UND]]</f>
        <v>70.927379999999999</v>
      </c>
    </row>
    <row r="180" spans="1:12" x14ac:dyDescent="0.25">
      <c r="A180" s="6" t="s">
        <v>2276</v>
      </c>
      <c r="B180" s="24" t="str">
        <f>VLOOKUP(SALIDA[[#This Row],[CODIGO]],STOCKSANLUIS[],2,FALSE)</f>
        <v>MANETA INTERIOR FIJA 8500 FI0 5301 - CAFF</v>
      </c>
      <c r="C180" s="153">
        <v>45884</v>
      </c>
      <c r="D180">
        <v>1</v>
      </c>
      <c r="E180">
        <f>IF(VLOOKUP(SALIDA[[#This Row],[CODIGO]],STOCKSANLUIS[],6,FALSE)=0,"PRODUCTO SIN STOCK/UBICACIÓN",VLOOKUP(SALIDA[[#This Row],[CODIGO]],STOCKSANLUIS[],6,FALSE))</f>
        <v>1</v>
      </c>
      <c r="F180">
        <f>SALIDA[[#This Row],[CANTIDAD]]/SALIDA[[#This Row],[UND MEDIDA]]</f>
        <v>1</v>
      </c>
      <c r="G180" t="str">
        <f>VLOOKUP(SALIDA[[#This Row],[CODIGO]],FAMILIAS[],4,FALSE)</f>
        <v>CAFF</v>
      </c>
      <c r="H180" s="10" t="str">
        <f>IF(VLOOKUP(SALIDA[[#This Row],[CODIGO]],STOCKSANLUIS[],7,FALSE)=0,"PRODUCTO SIN STOCK/UBICACIÓN",VLOOKUP(SALIDA[[#This Row],[CODIGO]],STOCKSANLUIS[],7,FALSE))</f>
        <v>A</v>
      </c>
      <c r="I180" s="10"/>
      <c r="J180" t="str">
        <f>SALIDA[[#This Row],[CODIGO]]&amp;"       "&amp;SALIDA[[#This Row],[FAMILIA]]</f>
        <v>01923       CAFF</v>
      </c>
      <c r="K180">
        <f>VLOOKUP(SALIDA[[#This Row],[CODIGO]],STOCK_STARSOFT[],5,FALSE)</f>
        <v>14.240085000000001</v>
      </c>
      <c r="L180">
        <f>SALIDA[[#This Row],[CANTIDAD]]*SALIDA[[#This Row],[PRECIO UND]]</f>
        <v>14.240085000000001</v>
      </c>
    </row>
    <row r="181" spans="1:12" x14ac:dyDescent="0.25">
      <c r="A181" s="6" t="s">
        <v>15</v>
      </c>
      <c r="B181" s="24" t="str">
        <f>VLOOKUP(SALIDA[[#This Row],[CODIGO]],STOCKSANLUIS[],2,FALSE)</f>
        <v>CAJA DE DISTRIBUCION BC01 - FULL GAUGE</v>
      </c>
      <c r="C181" s="153">
        <v>45884</v>
      </c>
      <c r="D181">
        <v>3</v>
      </c>
      <c r="E181">
        <f>IF(VLOOKUP(SALIDA[[#This Row],[CODIGO]],STOCKSANLUIS[],6,FALSE)=0,"PRODUCTO SIN STOCK/UBICACIÓN",VLOOKUP(SALIDA[[#This Row],[CODIGO]],STOCKSANLUIS[],6,FALSE))</f>
        <v>1</v>
      </c>
      <c r="F181">
        <f>SALIDA[[#This Row],[CANTIDAD]]/SALIDA[[#This Row],[UND MEDIDA]]</f>
        <v>3</v>
      </c>
      <c r="G181" t="str">
        <f>VLOOKUP(SALIDA[[#This Row],[CODIGO]],FAMILIAS[],4,FALSE)</f>
        <v>FULL GAUGE</v>
      </c>
      <c r="H181" s="10" t="str">
        <f>IF(VLOOKUP(SALIDA[[#This Row],[CODIGO]],STOCKSANLUIS[],7,FALSE)=0,"PRODUCTO SIN STOCK/UBICACIÓN",VLOOKUP(SALIDA[[#This Row],[CODIGO]],STOCKSANLUIS[],7,FALSE))</f>
        <v>A</v>
      </c>
      <c r="I181" s="10"/>
      <c r="J181" t="str">
        <f>SALIDA[[#This Row],[CODIGO]]&amp;"       "&amp;SALIDA[[#This Row],[FAMILIA]]</f>
        <v>00005       FULL GAUGE</v>
      </c>
      <c r="K181">
        <f>VLOOKUP(SALIDA[[#This Row],[CODIGO]],STOCK_STARSOFT[],5,FALSE)</f>
        <v>2.4508290000000001</v>
      </c>
      <c r="L181">
        <f>SALIDA[[#This Row],[CANTIDAD]]*SALIDA[[#This Row],[PRECIO UND]]</f>
        <v>7.352487</v>
      </c>
    </row>
    <row r="182" spans="1:12" x14ac:dyDescent="0.25">
      <c r="A182" s="26" t="s">
        <v>3983</v>
      </c>
      <c r="B182" s="24" t="str">
        <f>VLOOKUP(SALIDA[[#This Row],[CODIGO]],STOCKSANLUIS[],2,FALSE)</f>
        <v>GAS REFIGERANTE R22 -13.60 KG YONGAN</v>
      </c>
      <c r="C182" s="153">
        <v>45884</v>
      </c>
      <c r="D182">
        <v>4</v>
      </c>
      <c r="E182">
        <f>IF(VLOOKUP(SALIDA[[#This Row],[CODIGO]],STOCKSANLUIS[],6,FALSE)=0,"PRODUCTO SIN STOCK/UBICACIÓN",VLOOKUP(SALIDA[[#This Row],[CODIGO]],STOCKSANLUIS[],6,FALSE))</f>
        <v>1</v>
      </c>
      <c r="F182">
        <f>SALIDA[[#This Row],[CANTIDAD]]/SALIDA[[#This Row],[UND MEDIDA]]</f>
        <v>4</v>
      </c>
      <c r="G182" t="str">
        <f>VLOOKUP(SALIDA[[#This Row],[CODIGO]],FAMILIAS[],4,FALSE)</f>
        <v>YONGAN</v>
      </c>
      <c r="H182" s="10" t="str">
        <f>IF(VLOOKUP(SALIDA[[#This Row],[CODIGO]],STOCKSANLUIS[],7,FALSE)=0,"PRODUCTO SIN STOCK/UBICACIÓN",VLOOKUP(SALIDA[[#This Row],[CODIGO]],STOCKSANLUIS[],7,FALSE))</f>
        <v>B/C</v>
      </c>
      <c r="I182" s="10"/>
      <c r="J182" t="str">
        <f>SALIDA[[#This Row],[CODIGO]]&amp;"       "&amp;SALIDA[[#This Row],[FAMILIA]]</f>
        <v>03449       YONGAN</v>
      </c>
      <c r="K182">
        <f>VLOOKUP(SALIDA[[#This Row],[CODIGO]],STOCK_STARSOFT[],5,FALSE)</f>
        <v>61.334141000000002</v>
      </c>
      <c r="L182">
        <f>SALIDA[[#This Row],[CANTIDAD]]*SALIDA[[#This Row],[PRECIO UND]]</f>
        <v>245.33656400000001</v>
      </c>
    </row>
    <row r="183" spans="1:12" x14ac:dyDescent="0.25">
      <c r="A183" s="6" t="s">
        <v>2551</v>
      </c>
      <c r="B183" s="24" t="str">
        <f>VLOOKUP(SALIDA[[#This Row],[CODIGO]],STOCKSANLUIS[],2,FALSE)</f>
        <v>CONTROLADOR DE TEMPERATURA DIGITAL MT-543 E LOG DE 4 ETAPAS C/ALARMA - VER.03 - 115/220 VAC - FULL GAUGE</v>
      </c>
      <c r="C183" s="153">
        <v>45885</v>
      </c>
      <c r="D183">
        <v>1</v>
      </c>
      <c r="E183">
        <f>IF(VLOOKUP(SALIDA[[#This Row],[CODIGO]],STOCKSANLUIS[],6,FALSE)=0,"PRODUCTO SIN STOCK/UBICACIÓN",VLOOKUP(SALIDA[[#This Row],[CODIGO]],STOCKSANLUIS[],6,FALSE))</f>
        <v>1</v>
      </c>
      <c r="F183">
        <f>SALIDA[[#This Row],[CANTIDAD]]/SALIDA[[#This Row],[UND MEDIDA]]</f>
        <v>1</v>
      </c>
      <c r="G183" t="str">
        <f>VLOOKUP(SALIDA[[#This Row],[CODIGO]],FAMILIAS[],4,FALSE)</f>
        <v>FULL GAUGE</v>
      </c>
      <c r="H183" s="10" t="str">
        <f>IF(VLOOKUP(SALIDA[[#This Row],[CODIGO]],STOCKSANLUIS[],7,FALSE)=0,"PRODUCTO SIN STOCK/UBICACIÓN",VLOOKUP(SALIDA[[#This Row],[CODIGO]],STOCKSANLUIS[],7,FALSE))</f>
        <v>A</v>
      </c>
      <c r="I183" s="10"/>
      <c r="J183" t="str">
        <f>SALIDA[[#This Row],[CODIGO]]&amp;"       "&amp;SALIDA[[#This Row],[FAMILIA]]</f>
        <v>02090       FULL GAUGE</v>
      </c>
      <c r="K183">
        <f>VLOOKUP(SALIDA[[#This Row],[CODIGO]],STOCK_STARSOFT[],5,FALSE)</f>
        <v>47.654238999999997</v>
      </c>
      <c r="L183">
        <f>SALIDA[[#This Row],[CANTIDAD]]*SALIDA[[#This Row],[PRECIO UND]]</f>
        <v>47.654238999999997</v>
      </c>
    </row>
    <row r="184" spans="1:12" x14ac:dyDescent="0.25">
      <c r="A184" s="6" t="s">
        <v>3044</v>
      </c>
      <c r="B184" s="24" t="str">
        <f>VLOOKUP(SALIDA[[#This Row],[CODIGO]],STOCKSANLUIS[],2,FALSE)</f>
        <v>FILTRO SECADOR - 164 - 1/2 - ROSCABLE - SEK-164 - EVERWELL</v>
      </c>
      <c r="C184" s="153">
        <v>45885</v>
      </c>
      <c r="D184">
        <v>1</v>
      </c>
      <c r="E184">
        <f>IF(VLOOKUP(SALIDA[[#This Row],[CODIGO]],STOCKSANLUIS[],6,FALSE)=0,"PRODUCTO SIN STOCK/UBICACIÓN",VLOOKUP(SALIDA[[#This Row],[CODIGO]],STOCKSANLUIS[],6,FALSE))</f>
        <v>1</v>
      </c>
      <c r="F184">
        <f>SALIDA[[#This Row],[CANTIDAD]]/SALIDA[[#This Row],[UND MEDIDA]]</f>
        <v>1</v>
      </c>
      <c r="G184" t="str">
        <f>VLOOKUP(SALIDA[[#This Row],[CODIGO]],FAMILIAS[],4,FALSE)</f>
        <v>EVERWELL</v>
      </c>
      <c r="H184" s="10" t="str">
        <f>IF(VLOOKUP(SALIDA[[#This Row],[CODIGO]],STOCKSANLUIS[],7,FALSE)=0,"PRODUCTO SIN STOCK/UBICACIÓN",VLOOKUP(SALIDA[[#This Row],[CODIGO]],STOCKSANLUIS[],7,FALSE))</f>
        <v>A</v>
      </c>
      <c r="I184" s="10"/>
      <c r="J184" t="str">
        <f>SALIDA[[#This Row],[CODIGO]]&amp;"       "&amp;SALIDA[[#This Row],[FAMILIA]]</f>
        <v>02454       EVERWELL</v>
      </c>
      <c r="K184">
        <f>VLOOKUP(SALIDA[[#This Row],[CODIGO]],STOCK_STARSOFT[],5,FALSE)</f>
        <v>3.0613000000000001</v>
      </c>
      <c r="L184">
        <f>SALIDA[[#This Row],[CANTIDAD]]*SALIDA[[#This Row],[PRECIO UND]]</f>
        <v>3.0613000000000001</v>
      </c>
    </row>
    <row r="185" spans="1:12" x14ac:dyDescent="0.25">
      <c r="A185" s="6" t="s">
        <v>3341</v>
      </c>
      <c r="B185" s="24" t="str">
        <f>VLOOKUP(SALIDA[[#This Row],[CODIGO]],STOCKSANLUIS[],2,FALSE)</f>
        <v>GAS REFRIGERANTE R404A -10.90KG ICELOONG</v>
      </c>
      <c r="C185" s="153">
        <v>45885</v>
      </c>
      <c r="D185">
        <v>1</v>
      </c>
      <c r="E185">
        <f>IF(VLOOKUP(SALIDA[[#This Row],[CODIGO]],STOCKSANLUIS[],6,FALSE)=0,"PRODUCTO SIN STOCK/UBICACIÓN",VLOOKUP(SALIDA[[#This Row],[CODIGO]],STOCKSANLUIS[],6,FALSE))</f>
        <v>1</v>
      </c>
      <c r="F185">
        <f>SALIDA[[#This Row],[CANTIDAD]]/SALIDA[[#This Row],[UND MEDIDA]]</f>
        <v>1</v>
      </c>
      <c r="G185" t="str">
        <f>VLOOKUP(SALIDA[[#This Row],[CODIGO]],FAMILIAS[],4,FALSE)</f>
        <v>ZHEJIANG YONGHE</v>
      </c>
      <c r="H185" s="10" t="str">
        <f>IF(VLOOKUP(SALIDA[[#This Row],[CODIGO]],STOCKSANLUIS[],7,FALSE)=0,"PRODUCTO SIN STOCK/UBICACIÓN",VLOOKUP(SALIDA[[#This Row],[CODIGO]],STOCKSANLUIS[],7,FALSE))</f>
        <v>C</v>
      </c>
      <c r="I185" s="10"/>
      <c r="J185" t="str">
        <f>SALIDA[[#This Row],[CODIGO]]&amp;"       "&amp;SALIDA[[#This Row],[FAMILIA]]</f>
        <v>02752       ZHEJIANG YONGHE</v>
      </c>
      <c r="K185">
        <f>VLOOKUP(SALIDA[[#This Row],[CODIGO]],STOCK_STARSOFT[],5,FALSE)</f>
        <v>53.481755</v>
      </c>
      <c r="L185">
        <f>SALIDA[[#This Row],[CANTIDAD]]*SALIDA[[#This Row],[PRECIO UND]]</f>
        <v>53.481755</v>
      </c>
    </row>
    <row r="186" spans="1:12" x14ac:dyDescent="0.25">
      <c r="A186" s="6" t="s">
        <v>19300</v>
      </c>
      <c r="B186" s="24" t="str">
        <f>VLOOKUP(SALIDA[[#This Row],[CODIGO]],STOCKSANLUIS[],2,FALSE)</f>
        <v>CINTA ADHESIVA FOAM QTF-230E - 1/8" X 2" X 32.8´ (3MM X 50MM X 10M) - EVERFROST - HIGH QUALITY</v>
      </c>
      <c r="C186" s="153">
        <v>45885</v>
      </c>
      <c r="D186">
        <v>1</v>
      </c>
      <c r="E186">
        <f>IF(VLOOKUP(SALIDA[[#This Row],[CODIGO]],STOCKSANLUIS[],6,FALSE)=0,"PRODUCTO SIN STOCK/UBICACIÓN",VLOOKUP(SALIDA[[#This Row],[CODIGO]],STOCKSANLUIS[],6,FALSE))</f>
        <v>1</v>
      </c>
      <c r="F186">
        <f>SALIDA[[#This Row],[CANTIDAD]]/SALIDA[[#This Row],[UND MEDIDA]]</f>
        <v>1</v>
      </c>
      <c r="G186" t="str">
        <f>VLOOKUP(SALIDA[[#This Row],[CODIGO]],FAMILIAS[],4,FALSE)</f>
        <v>EVERFROST</v>
      </c>
      <c r="H186" s="10" t="str">
        <f>IF(VLOOKUP(SALIDA[[#This Row],[CODIGO]],STOCKSANLUIS[],7,FALSE)=0,"PRODUCTO SIN STOCK/UBICACIÓN",VLOOKUP(SALIDA[[#This Row],[CODIGO]],STOCKSANLUIS[],7,FALSE))</f>
        <v>C</v>
      </c>
      <c r="I186" s="10"/>
      <c r="J186" t="str">
        <f>SALIDA[[#This Row],[CODIGO]]&amp;"       "&amp;SALIDA[[#This Row],[FAMILIA]]</f>
        <v>03490       EVERFROST</v>
      </c>
      <c r="K186">
        <f>VLOOKUP(SALIDA[[#This Row],[CODIGO]],STOCK_STARSOFT[],5,FALSE)</f>
        <v>1.3047420000000001</v>
      </c>
      <c r="L186">
        <f>SALIDA[[#This Row],[CANTIDAD]]*SALIDA[[#This Row],[PRECIO UND]]</f>
        <v>1.3047420000000001</v>
      </c>
    </row>
    <row r="187" spans="1:12" x14ac:dyDescent="0.25">
      <c r="A187" s="6" t="s">
        <v>2490</v>
      </c>
      <c r="B187" s="24" t="str">
        <f>VLOOKUP(SALIDA[[#This Row],[CODIGO]],STOCKSANLUIS[],2,FALSE)</f>
        <v>LIMPIADOR PARA CONDENSADOR - NU-BRITE - 1GALON - NU CALGON</v>
      </c>
      <c r="C187" s="153">
        <v>45885</v>
      </c>
      <c r="D187">
        <v>1</v>
      </c>
      <c r="E187">
        <f>IF(VLOOKUP(SALIDA[[#This Row],[CODIGO]],STOCKSANLUIS[],6,FALSE)=0,"PRODUCTO SIN STOCK/UBICACIÓN",VLOOKUP(SALIDA[[#This Row],[CODIGO]],STOCKSANLUIS[],6,FALSE))</f>
        <v>1</v>
      </c>
      <c r="F187">
        <f>SALIDA[[#This Row],[CANTIDAD]]/SALIDA[[#This Row],[UND MEDIDA]]</f>
        <v>1</v>
      </c>
      <c r="G187" t="str">
        <f>VLOOKUP(SALIDA[[#This Row],[CODIGO]],FAMILIAS[],4,FALSE)</f>
        <v>NU CALGON</v>
      </c>
      <c r="H187" s="10" t="str">
        <f>IF(VLOOKUP(SALIDA[[#This Row],[CODIGO]],STOCKSANLUIS[],7,FALSE)=0,"PRODUCTO SIN STOCK/UBICACIÓN",VLOOKUP(SALIDA[[#This Row],[CODIGO]],STOCKSANLUIS[],7,FALSE))</f>
        <v>C</v>
      </c>
      <c r="I187" s="10"/>
      <c r="J187" t="str">
        <f>SALIDA[[#This Row],[CODIGO]]&amp;"       "&amp;SALIDA[[#This Row],[FAMILIA]]</f>
        <v>02043       NU CALGON</v>
      </c>
      <c r="K187">
        <f>VLOOKUP(SALIDA[[#This Row],[CODIGO]],STOCK_STARSOFT[],5,FALSE)</f>
        <v>9.0050089999999994</v>
      </c>
      <c r="L187">
        <f>SALIDA[[#This Row],[CANTIDAD]]*SALIDA[[#This Row],[PRECIO UND]]</f>
        <v>9.0050089999999994</v>
      </c>
    </row>
    <row r="188" spans="1:12" x14ac:dyDescent="0.25">
      <c r="A188" s="6" t="s">
        <v>3347</v>
      </c>
      <c r="B188" s="24" t="str">
        <f>VLOOKUP(SALIDA[[#This Row],[CODIGO]],STOCKSANLUIS[],2,FALSE)</f>
        <v>GAS REFRIGERANTE R507 -11.3KG ICELOONG</v>
      </c>
      <c r="C188" s="153">
        <v>45884</v>
      </c>
      <c r="D188">
        <v>1</v>
      </c>
      <c r="E188">
        <f>IF(VLOOKUP(SALIDA[[#This Row],[CODIGO]],STOCKSANLUIS[],6,FALSE)=0,"PRODUCTO SIN STOCK/UBICACIÓN",VLOOKUP(SALIDA[[#This Row],[CODIGO]],STOCKSANLUIS[],6,FALSE))</f>
        <v>1</v>
      </c>
      <c r="F188">
        <f>SALIDA[[#This Row],[CANTIDAD]]/SALIDA[[#This Row],[UND MEDIDA]]</f>
        <v>1</v>
      </c>
      <c r="G188" t="str">
        <f>VLOOKUP(SALIDA[[#This Row],[CODIGO]],FAMILIAS[],4,FALSE)</f>
        <v>ZHEJIANG YONGHE</v>
      </c>
      <c r="H188" s="10" t="str">
        <f>IF(VLOOKUP(SALIDA[[#This Row],[CODIGO]],STOCKSANLUIS[],7,FALSE)=0,"PRODUCTO SIN STOCK/UBICACIÓN",VLOOKUP(SALIDA[[#This Row],[CODIGO]],STOCKSANLUIS[],7,FALSE))</f>
        <v>C</v>
      </c>
      <c r="I188" s="10"/>
      <c r="J188" t="str">
        <f>SALIDA[[#This Row],[CODIGO]]&amp;"       "&amp;SALIDA[[#This Row],[FAMILIA]]</f>
        <v>02755       ZHEJIANG YONGHE</v>
      </c>
      <c r="K188">
        <f>VLOOKUP(SALIDA[[#This Row],[CODIGO]],STOCK_STARSOFT[],5,FALSE)</f>
        <v>55.968114</v>
      </c>
      <c r="L188">
        <f>SALIDA[[#This Row],[CANTIDAD]]*SALIDA[[#This Row],[PRECIO UND]]</f>
        <v>55.968114</v>
      </c>
    </row>
    <row r="189" spans="1:12" x14ac:dyDescent="0.25">
      <c r="A189" s="6" t="s">
        <v>791</v>
      </c>
      <c r="B189" s="24" t="str">
        <f>VLOOKUP(SALIDA[[#This Row],[CODIGO]],STOCKSANLUIS[],2,FALSE)</f>
        <v>ORIFICIO Nº8 PARA TE-20 - 067B2771</v>
      </c>
      <c r="C189" s="153">
        <v>45885</v>
      </c>
      <c r="D189">
        <v>1</v>
      </c>
      <c r="E189">
        <f>IF(VLOOKUP(SALIDA[[#This Row],[CODIGO]],STOCKSANLUIS[],6,FALSE)=0,"PRODUCTO SIN STOCK/UBICACIÓN",VLOOKUP(SALIDA[[#This Row],[CODIGO]],STOCKSANLUIS[],6,FALSE))</f>
        <v>1</v>
      </c>
      <c r="F189">
        <f>SALIDA[[#This Row],[CANTIDAD]]/SALIDA[[#This Row],[UND MEDIDA]]</f>
        <v>1</v>
      </c>
      <c r="G189" t="str">
        <f>VLOOKUP(SALIDA[[#This Row],[CODIGO]],FAMILIAS[],4,FALSE)</f>
        <v>DANFOSS</v>
      </c>
      <c r="H189" s="10" t="str">
        <f>IF(VLOOKUP(SALIDA[[#This Row],[CODIGO]],STOCKSANLUIS[],7,FALSE)=0,"PRODUCTO SIN STOCK/UBICACIÓN",VLOOKUP(SALIDA[[#This Row],[CODIGO]],STOCKSANLUIS[],7,FALSE))</f>
        <v>A</v>
      </c>
      <c r="I189" s="10" t="s">
        <v>19536</v>
      </c>
      <c r="J189" t="str">
        <f>SALIDA[[#This Row],[CODIGO]]&amp;"       "&amp;SALIDA[[#This Row],[FAMILIA]]</f>
        <v>00862       DANFOSS</v>
      </c>
      <c r="K189">
        <f>VLOOKUP(SALIDA[[#This Row],[CODIGO]],STOCK_STARSOFT[],5,FALSE)</f>
        <v>34.992694999999998</v>
      </c>
      <c r="L189">
        <f>SALIDA[[#This Row],[CANTIDAD]]*SALIDA[[#This Row],[PRECIO UND]]</f>
        <v>34.992694999999998</v>
      </c>
    </row>
    <row r="190" spans="1:12" x14ac:dyDescent="0.25">
      <c r="A190" s="6" t="s">
        <v>1472</v>
      </c>
      <c r="B190" s="24" t="str">
        <f>VLOOKUP(SALIDA[[#This Row],[CODIGO]],STOCKSANLUIS[],2,FALSE)</f>
        <v>MANGA AISLANTE CI-M-054 DE 2 1/8" X 3/4" - ARMAFLEX/ARMACELL</v>
      </c>
      <c r="C190" s="153">
        <v>45885</v>
      </c>
      <c r="D190">
        <v>22</v>
      </c>
      <c r="E190">
        <f>IF(VLOOKUP(SALIDA[[#This Row],[CODIGO]],STOCKSANLUIS[],6,FALSE)=0,"PRODUCTO SIN STOCK/UBICACIÓN",VLOOKUP(SALIDA[[#This Row],[CODIGO]],STOCKSANLUIS[],6,FALSE))</f>
        <v>1</v>
      </c>
      <c r="F190">
        <f>SALIDA[[#This Row],[CANTIDAD]]/SALIDA[[#This Row],[UND MEDIDA]]</f>
        <v>22</v>
      </c>
      <c r="G190" t="str">
        <f>VLOOKUP(SALIDA[[#This Row],[CODIGO]],FAMILIAS[],4,FALSE)</f>
        <v>ARMACELL</v>
      </c>
      <c r="H190" s="10" t="str">
        <f>IF(VLOOKUP(SALIDA[[#This Row],[CODIGO]],STOCKSANLUIS[],7,FALSE)=0,"PRODUCTO SIN STOCK/UBICACIÓN",VLOOKUP(SALIDA[[#This Row],[CODIGO]],STOCKSANLUIS[],7,FALSE))</f>
        <v>A</v>
      </c>
      <c r="I190" s="10"/>
      <c r="J190" t="str">
        <f>SALIDA[[#This Row],[CODIGO]]&amp;"       "&amp;SALIDA[[#This Row],[FAMILIA]]</f>
        <v>01493       ARMACELL</v>
      </c>
      <c r="K190">
        <f>VLOOKUP(SALIDA[[#This Row],[CODIGO]],STOCK_STARSOFT[],5,FALSE)</f>
        <v>4.9959870000000004</v>
      </c>
      <c r="L190">
        <f>SALIDA[[#This Row],[CANTIDAD]]*SALIDA[[#This Row],[PRECIO UND]]</f>
        <v>109.911714</v>
      </c>
    </row>
    <row r="191" spans="1:12" x14ac:dyDescent="0.25">
      <c r="A191" s="26" t="s">
        <v>729</v>
      </c>
      <c r="B191" s="43" t="str">
        <f>VLOOKUP(SALIDA[[#This Row],[CODIGO]],STOCKSANLUIS[],2,FALSE)</f>
        <v>ORIFICIO #-4 PARA TEX 5, TES 5 - 067B2792  (REEMPLAZA AL 067B2092)</v>
      </c>
      <c r="C191" s="154">
        <v>45885</v>
      </c>
      <c r="D191" s="27">
        <v>2</v>
      </c>
      <c r="E191" s="27">
        <f>IF(VLOOKUP(SALIDA[[#This Row],[CODIGO]],STOCKSANLUIS[],6,FALSE)=0,"PRODUCTO SIN STOCK/UBICACIÓN",VLOOKUP(SALIDA[[#This Row],[CODIGO]],STOCKSANLUIS[],6,FALSE))</f>
        <v>1</v>
      </c>
      <c r="F191" s="27">
        <f>SALIDA[[#This Row],[CANTIDAD]]/SALIDA[[#This Row],[UND MEDIDA]]</f>
        <v>2</v>
      </c>
      <c r="G191" s="27" t="str">
        <f>VLOOKUP(SALIDA[[#This Row],[CODIGO]],FAMILIAS[],4,FALSE)</f>
        <v>DANFOSS</v>
      </c>
      <c r="H191" s="50" t="str">
        <f>IF(VLOOKUP(SALIDA[[#This Row],[CODIGO]],STOCKSANLUIS[],7,FALSE)=0,"PRODUCTO SIN STOCK/UBICACIÓN",VLOOKUP(SALIDA[[#This Row],[CODIGO]],STOCKSANLUIS[],7,FALSE))</f>
        <v>A</v>
      </c>
      <c r="I191" s="10"/>
      <c r="J191" t="str">
        <f>SALIDA[[#This Row],[CODIGO]]&amp;"       "&amp;SALIDA[[#This Row],[FAMILIA]]</f>
        <v>00797       DANFOSS</v>
      </c>
      <c r="K191">
        <f>VLOOKUP(SALIDA[[#This Row],[CODIGO]],STOCK_STARSOFT[],5,FALSE)</f>
        <v>18.277170999999999</v>
      </c>
      <c r="L191">
        <f>SALIDA[[#This Row],[CANTIDAD]]*SALIDA[[#This Row],[PRECIO UND]]</f>
        <v>36.554341999999998</v>
      </c>
    </row>
    <row r="192" spans="1:12" x14ac:dyDescent="0.25">
      <c r="A192" s="26" t="s">
        <v>3259</v>
      </c>
      <c r="B192" s="43" t="str">
        <f>VLOOKUP(SALIDA[[#This Row],[CODIGO]],STOCKSANLUIS[],2,FALSE)</f>
        <v>ORIFICIO #3 PARA TE5 - 067B2791 R22, R134, R404, R407C,R507 - DANFOSS</v>
      </c>
      <c r="C192" s="154">
        <v>45885</v>
      </c>
      <c r="D192" s="27">
        <v>2</v>
      </c>
      <c r="E192" s="27">
        <f>IF(VLOOKUP(SALIDA[[#This Row],[CODIGO]],STOCKSANLUIS[],6,FALSE)=0,"PRODUCTO SIN STOCK/UBICACIÓN",VLOOKUP(SALIDA[[#This Row],[CODIGO]],STOCKSANLUIS[],6,FALSE))</f>
        <v>1</v>
      </c>
      <c r="F192" s="27">
        <f>SALIDA[[#This Row],[CANTIDAD]]/SALIDA[[#This Row],[UND MEDIDA]]</f>
        <v>2</v>
      </c>
      <c r="G192" s="27" t="str">
        <f>VLOOKUP(SALIDA[[#This Row],[CODIGO]],FAMILIAS[],4,FALSE)</f>
        <v>DANFOSS</v>
      </c>
      <c r="H192" s="50" t="str">
        <f>IF(VLOOKUP(SALIDA[[#This Row],[CODIGO]],STOCKSANLUIS[],7,FALSE)=0,"PRODUCTO SIN STOCK/UBICACIÓN",VLOOKUP(SALIDA[[#This Row],[CODIGO]],STOCKSANLUIS[],7,FALSE))</f>
        <v>A</v>
      </c>
      <c r="I192" s="10"/>
      <c r="J192" t="str">
        <f>SALIDA[[#This Row],[CODIGO]]&amp;"       "&amp;SALIDA[[#This Row],[FAMILIA]]</f>
        <v>02671       DANFOSS</v>
      </c>
      <c r="K192">
        <f>VLOOKUP(SALIDA[[#This Row],[CODIGO]],STOCK_STARSOFT[],5,FALSE)</f>
        <v>17.421330999999999</v>
      </c>
      <c r="L192">
        <f>SALIDA[[#This Row],[CANTIDAD]]*SALIDA[[#This Row],[PRECIO UND]]</f>
        <v>34.842661999999997</v>
      </c>
    </row>
    <row r="193" spans="1:12" x14ac:dyDescent="0.25">
      <c r="A193" s="26" t="s">
        <v>2986</v>
      </c>
      <c r="B193" s="43" t="str">
        <f>VLOOKUP(SALIDA[[#This Row],[CODIGO]],STOCKSANLUIS[],2,FALSE)</f>
        <v>ANTIVIBRADOR DE 2 1/8 - VE-218 - EVERWELL</v>
      </c>
      <c r="C193" s="154">
        <v>45885</v>
      </c>
      <c r="D193" s="27">
        <v>1</v>
      </c>
      <c r="E193" s="27">
        <f>IF(VLOOKUP(SALIDA[[#This Row],[CODIGO]],STOCKSANLUIS[],6,FALSE)=0,"PRODUCTO SIN STOCK/UBICACIÓN",VLOOKUP(SALIDA[[#This Row],[CODIGO]],STOCKSANLUIS[],6,FALSE))</f>
        <v>1</v>
      </c>
      <c r="F193" s="27">
        <f>SALIDA[[#This Row],[CANTIDAD]]/SALIDA[[#This Row],[UND MEDIDA]]</f>
        <v>1</v>
      </c>
      <c r="G193" s="27" t="str">
        <f>VLOOKUP(SALIDA[[#This Row],[CODIGO]],FAMILIAS[],4,FALSE)</f>
        <v>EVERWELL</v>
      </c>
      <c r="H193" s="50" t="str">
        <f>IF(VLOOKUP(SALIDA[[#This Row],[CODIGO]],STOCKSANLUIS[],7,FALSE)=0,"PRODUCTO SIN STOCK/UBICACIÓN",VLOOKUP(SALIDA[[#This Row],[CODIGO]],STOCKSANLUIS[],7,FALSE))</f>
        <v>A</v>
      </c>
      <c r="I193" s="10"/>
      <c r="J193" t="str">
        <f>SALIDA[[#This Row],[CODIGO]]&amp;"       "&amp;SALIDA[[#This Row],[FAMILIA]]</f>
        <v>02422       EVERWELL</v>
      </c>
      <c r="K193">
        <f>VLOOKUP(SALIDA[[#This Row],[CODIGO]],STOCK_STARSOFT[],5,FALSE)</f>
        <v>36.458168999999998</v>
      </c>
      <c r="L193">
        <f>SALIDA[[#This Row],[CANTIDAD]]*SALIDA[[#This Row],[PRECIO UND]]</f>
        <v>36.458168999999998</v>
      </c>
    </row>
    <row r="194" spans="1:12" x14ac:dyDescent="0.25">
      <c r="A194" s="26" t="s">
        <v>3160</v>
      </c>
      <c r="B194" s="43" t="str">
        <f>VLOOKUP(SALIDA[[#This Row],[CODIGO]],STOCKSANLUIS[],2,FALSE)</f>
        <v>ANTIVIBRADOR DE 1 1/8 - VE-118 - EVERWELL</v>
      </c>
      <c r="C194" s="154">
        <v>45885</v>
      </c>
      <c r="D194" s="27">
        <v>2</v>
      </c>
      <c r="E194" s="27">
        <f>IF(VLOOKUP(SALIDA[[#This Row],[CODIGO]],STOCKSANLUIS[],6,FALSE)=0,"PRODUCTO SIN STOCK/UBICACIÓN",VLOOKUP(SALIDA[[#This Row],[CODIGO]],STOCKSANLUIS[],6,FALSE))</f>
        <v>1</v>
      </c>
      <c r="F194" s="27">
        <f>SALIDA[[#This Row],[CANTIDAD]]/SALIDA[[#This Row],[UND MEDIDA]]</f>
        <v>2</v>
      </c>
      <c r="G194" s="27" t="str">
        <f>VLOOKUP(SALIDA[[#This Row],[CODIGO]],FAMILIAS[],4,FALSE)</f>
        <v>EVERWELL</v>
      </c>
      <c r="H194" s="50" t="str">
        <f>IF(VLOOKUP(SALIDA[[#This Row],[CODIGO]],STOCKSANLUIS[],7,FALSE)=0,"PRODUCTO SIN STOCK/UBICACIÓN",VLOOKUP(SALIDA[[#This Row],[CODIGO]],STOCKSANLUIS[],7,FALSE))</f>
        <v>A</v>
      </c>
      <c r="I194" s="10"/>
      <c r="J194" t="str">
        <f>SALIDA[[#This Row],[CODIGO]]&amp;"       "&amp;SALIDA[[#This Row],[FAMILIA]]</f>
        <v>02565       EVERWELL</v>
      </c>
      <c r="K194">
        <f>VLOOKUP(SALIDA[[#This Row],[CODIGO]],STOCK_STARSOFT[],5,FALSE)</f>
        <v>10.2263</v>
      </c>
      <c r="L194">
        <f>SALIDA[[#This Row],[CANTIDAD]]*SALIDA[[#This Row],[PRECIO UND]]</f>
        <v>20.4526</v>
      </c>
    </row>
    <row r="195" spans="1:12" x14ac:dyDescent="0.25">
      <c r="A195" s="26" t="s">
        <v>3448</v>
      </c>
      <c r="B195" s="43" t="str">
        <f>VLOOKUP(SALIDA[[#This Row],[CODIGO]],STOCKSANLUIS[],2,FALSE)</f>
        <v>ANTIVIBRADOR- 7/8" - VE-78 - EVERWELL</v>
      </c>
      <c r="C195" s="154">
        <v>45885</v>
      </c>
      <c r="D195" s="27">
        <v>1</v>
      </c>
      <c r="E195" s="27">
        <f>IF(VLOOKUP(SALIDA[[#This Row],[CODIGO]],STOCKSANLUIS[],6,FALSE)=0,"PRODUCTO SIN STOCK/UBICACIÓN",VLOOKUP(SALIDA[[#This Row],[CODIGO]],STOCKSANLUIS[],6,FALSE))</f>
        <v>1</v>
      </c>
      <c r="F195" s="27">
        <f>SALIDA[[#This Row],[CANTIDAD]]/SALIDA[[#This Row],[UND MEDIDA]]</f>
        <v>1</v>
      </c>
      <c r="G195" s="27" t="str">
        <f>VLOOKUP(SALIDA[[#This Row],[CODIGO]],FAMILIAS[],4,FALSE)</f>
        <v>EVERWELL</v>
      </c>
      <c r="H195" s="50" t="str">
        <f>IF(VLOOKUP(SALIDA[[#This Row],[CODIGO]],STOCKSANLUIS[],7,FALSE)=0,"PRODUCTO SIN STOCK/UBICACIÓN",VLOOKUP(SALIDA[[#This Row],[CODIGO]],STOCKSANLUIS[],7,FALSE))</f>
        <v>A</v>
      </c>
      <c r="I195" s="10"/>
      <c r="J195" t="str">
        <f>SALIDA[[#This Row],[CODIGO]]&amp;"       "&amp;SALIDA[[#This Row],[FAMILIA]]</f>
        <v>02861       EVERWELL</v>
      </c>
      <c r="K195">
        <f>VLOOKUP(SALIDA[[#This Row],[CODIGO]],STOCK_STARSOFT[],5,FALSE)</f>
        <v>8.1854239999999994</v>
      </c>
      <c r="L195">
        <f>SALIDA[[#This Row],[CANTIDAD]]*SALIDA[[#This Row],[PRECIO UND]]</f>
        <v>8.1854239999999994</v>
      </c>
    </row>
    <row r="196" spans="1:12" x14ac:dyDescent="0.25">
      <c r="A196" s="26" t="s">
        <v>3128</v>
      </c>
      <c r="B196" s="43" t="str">
        <f>VLOOKUP(SALIDA[[#This Row],[CODIGO]],STOCKSANLUIS[],2,FALSE)</f>
        <v>VALVULA DE ACCESO DE 1/4 - 10CM - PICHINA (19X0.35X100MM) - AV-14 - EVERWELL</v>
      </c>
      <c r="C196" s="154">
        <v>45885</v>
      </c>
      <c r="D196" s="27">
        <v>12</v>
      </c>
      <c r="E196" s="27">
        <f>IF(VLOOKUP(SALIDA[[#This Row],[CODIGO]],STOCKSANLUIS[],6,FALSE)=0,"PRODUCTO SIN STOCK/UBICACIÓN",VLOOKUP(SALIDA[[#This Row],[CODIGO]],STOCKSANLUIS[],6,FALSE))</f>
        <v>1</v>
      </c>
      <c r="F196" s="27">
        <f>SALIDA[[#This Row],[CANTIDAD]]/SALIDA[[#This Row],[UND MEDIDA]]</f>
        <v>12</v>
      </c>
      <c r="G196" s="27" t="str">
        <f>VLOOKUP(SALIDA[[#This Row],[CODIGO]],FAMILIAS[],4,FALSE)</f>
        <v>EVERWELL</v>
      </c>
      <c r="H196" s="50" t="str">
        <f>IF(VLOOKUP(SALIDA[[#This Row],[CODIGO]],STOCKSANLUIS[],7,FALSE)=0,"PRODUCTO SIN STOCK/UBICACIÓN",VLOOKUP(SALIDA[[#This Row],[CODIGO]],STOCKSANLUIS[],7,FALSE))</f>
        <v>A</v>
      </c>
      <c r="I196" s="10"/>
      <c r="J196" t="str">
        <f>SALIDA[[#This Row],[CODIGO]]&amp;"       "&amp;SALIDA[[#This Row],[FAMILIA]]</f>
        <v>02526       EVERWELL</v>
      </c>
      <c r="K196">
        <f>VLOOKUP(SALIDA[[#This Row],[CODIGO]],STOCK_STARSOFT[],5,FALSE)</f>
        <v>0.36562299999999998</v>
      </c>
      <c r="L196">
        <f>SALIDA[[#This Row],[CANTIDAD]]*SALIDA[[#This Row],[PRECIO UND]]</f>
        <v>4.3874759999999995</v>
      </c>
    </row>
    <row r="197" spans="1:12" x14ac:dyDescent="0.25">
      <c r="A197" s="26" t="s">
        <v>653</v>
      </c>
      <c r="B197" s="43" t="str">
        <f>VLOOKUP(SALIDA[[#This Row],[CODIGO]],STOCKSANLUIS[],2,FALSE)</f>
        <v>CUERPO DE VALVULA EXPANSION DANFOSS TE-5 1/2" X 5/8" SOLD. COD 067B4009</v>
      </c>
      <c r="C197" s="154">
        <v>45885</v>
      </c>
      <c r="D197" s="27">
        <v>2</v>
      </c>
      <c r="E197" s="27">
        <f>IF(VLOOKUP(SALIDA[[#This Row],[CODIGO]],STOCKSANLUIS[],6,FALSE)=0,"PRODUCTO SIN STOCK/UBICACIÓN",VLOOKUP(SALIDA[[#This Row],[CODIGO]],STOCKSANLUIS[],6,FALSE))</f>
        <v>1</v>
      </c>
      <c r="F197" s="27">
        <f>SALIDA[[#This Row],[CANTIDAD]]/SALIDA[[#This Row],[UND MEDIDA]]</f>
        <v>2</v>
      </c>
      <c r="G197" s="27" t="str">
        <f>VLOOKUP(SALIDA[[#This Row],[CODIGO]],FAMILIAS[],4,FALSE)</f>
        <v>DANFOSS</v>
      </c>
      <c r="H197" s="50" t="str">
        <f>IF(VLOOKUP(SALIDA[[#This Row],[CODIGO]],STOCKSANLUIS[],7,FALSE)=0,"PRODUCTO SIN STOCK/UBICACIÓN",VLOOKUP(SALIDA[[#This Row],[CODIGO]],STOCKSANLUIS[],7,FALSE))</f>
        <v>A</v>
      </c>
      <c r="I197" s="10"/>
      <c r="J197" t="str">
        <f>SALIDA[[#This Row],[CODIGO]]&amp;"       "&amp;SALIDA[[#This Row],[FAMILIA]]</f>
        <v>00718       DANFOSS</v>
      </c>
      <c r="K197">
        <f>VLOOKUP(SALIDA[[#This Row],[CODIGO]],STOCK_STARSOFT[],5,FALSE)</f>
        <v>10.87224</v>
      </c>
      <c r="L197">
        <f>SALIDA[[#This Row],[CANTIDAD]]*SALIDA[[#This Row],[PRECIO UND]]</f>
        <v>21.744479999999999</v>
      </c>
    </row>
    <row r="198" spans="1:12" x14ac:dyDescent="0.25">
      <c r="A198" s="26" t="s">
        <v>597</v>
      </c>
      <c r="B198" s="43" t="str">
        <f>VLOOKUP(SALIDA[[#This Row],[CODIGO]],STOCKSANLUIS[],2,FALSE)</f>
        <v>CUERPO DE VALVULA SOLENOIDE DANFOSS EVR 15 - 7/8  SOLDABLE 032L1225 (REEMPLAZO DEL 032F1225)</v>
      </c>
      <c r="C198" s="154">
        <v>45885</v>
      </c>
      <c r="D198" s="27">
        <v>1</v>
      </c>
      <c r="E198" s="27">
        <f>IF(VLOOKUP(SALIDA[[#This Row],[CODIGO]],STOCKSANLUIS[],6,FALSE)=0,"PRODUCTO SIN STOCK/UBICACIÓN",VLOOKUP(SALIDA[[#This Row],[CODIGO]],STOCKSANLUIS[],6,FALSE))</f>
        <v>1</v>
      </c>
      <c r="F198" s="27">
        <f>SALIDA[[#This Row],[CANTIDAD]]/SALIDA[[#This Row],[UND MEDIDA]]</f>
        <v>1</v>
      </c>
      <c r="G198" s="27" t="str">
        <f>VLOOKUP(SALIDA[[#This Row],[CODIGO]],FAMILIAS[],4,FALSE)</f>
        <v>DANFOSS</v>
      </c>
      <c r="H198" s="50" t="str">
        <f>IF(VLOOKUP(SALIDA[[#This Row],[CODIGO]],STOCKSANLUIS[],7,FALSE)=0,"PRODUCTO SIN STOCK/UBICACIÓN",VLOOKUP(SALIDA[[#This Row],[CODIGO]],STOCKSANLUIS[],7,FALSE))</f>
        <v>A</v>
      </c>
      <c r="I198" s="10"/>
      <c r="J198" t="str">
        <f>SALIDA[[#This Row],[CODIGO]]&amp;"       "&amp;SALIDA[[#This Row],[FAMILIA]]</f>
        <v>00584       DANFOSS</v>
      </c>
      <c r="K198">
        <f>VLOOKUP(SALIDA[[#This Row],[CODIGO]],STOCK_STARSOFT[],5,FALSE)</f>
        <v>97.097273000000001</v>
      </c>
      <c r="L198">
        <f>SALIDA[[#This Row],[CANTIDAD]]*SALIDA[[#This Row],[PRECIO UND]]</f>
        <v>97.097273000000001</v>
      </c>
    </row>
    <row r="199" spans="1:12" x14ac:dyDescent="0.25">
      <c r="A199" s="6" t="s">
        <v>3665</v>
      </c>
      <c r="B199" s="24" t="str">
        <f>VLOOKUP(SALIDA[[#This Row],[CODIGO]],STOCKSANLUIS[],2,FALSE)</f>
        <v>AGENTE DE LIMPIEZA INTERNA OPTEON SF FLUSH X 4.54 KG - CHEMOURS - REEMPLAZO DEL R141B</v>
      </c>
      <c r="C199" s="154">
        <v>45885</v>
      </c>
      <c r="D199">
        <v>1</v>
      </c>
      <c r="E199">
        <f>IF(VLOOKUP(SALIDA[[#This Row],[CODIGO]],STOCKSANLUIS[],6,FALSE)=0,"PRODUCTO SIN STOCK/UBICACIÓN",VLOOKUP(SALIDA[[#This Row],[CODIGO]],STOCKSANLUIS[],6,FALSE))</f>
        <v>1</v>
      </c>
      <c r="F199">
        <f>SALIDA[[#This Row],[CANTIDAD]]/SALIDA[[#This Row],[UND MEDIDA]]</f>
        <v>1</v>
      </c>
      <c r="G199" t="str">
        <f>VLOOKUP(SALIDA[[#This Row],[CODIGO]],FAMILIAS[],4,FALSE)</f>
        <v>THE CHEMOURS</v>
      </c>
      <c r="H199" s="10" t="str">
        <f>IF(VLOOKUP(SALIDA[[#This Row],[CODIGO]],STOCKSANLUIS[],7,FALSE)=0,"PRODUCTO SIN STOCK/UBICACIÓN",VLOOKUP(SALIDA[[#This Row],[CODIGO]],STOCKSANLUIS[],7,FALSE))</f>
        <v>C</v>
      </c>
      <c r="I199" s="10"/>
      <c r="J199" t="str">
        <f>SALIDA[[#This Row],[CODIGO]]&amp;"       "&amp;SALIDA[[#This Row],[FAMILIA]]</f>
        <v>03051       THE CHEMOURS</v>
      </c>
      <c r="K199">
        <f>VLOOKUP(SALIDA[[#This Row],[CODIGO]],STOCK_STARSOFT[],5,FALSE)</f>
        <v>91.188703000000004</v>
      </c>
      <c r="L199">
        <f>SALIDA[[#This Row],[CANTIDAD]]*SALIDA[[#This Row],[PRECIO UND]]</f>
        <v>91.188703000000004</v>
      </c>
    </row>
    <row r="200" spans="1:12" x14ac:dyDescent="0.25">
      <c r="A200" s="6" t="s">
        <v>3880</v>
      </c>
      <c r="B200" s="24" t="str">
        <f>VLOOKUP(SALIDA[[#This Row],[CODIGO]],STOCKSANLUIS[],2,FALSE)</f>
        <v>GAS REFRIGERANTE R134A  X 340 GR - (TAPA CON VALVULA) - ICELOONG</v>
      </c>
      <c r="C200" s="154">
        <v>45885</v>
      </c>
      <c r="D200">
        <v>13</v>
      </c>
      <c r="E200">
        <f>IF(VLOOKUP(SALIDA[[#This Row],[CODIGO]],STOCKSANLUIS[],6,FALSE)=0,"PRODUCTO SIN STOCK/UBICACIÓN",VLOOKUP(SALIDA[[#This Row],[CODIGO]],STOCKSANLUIS[],6,FALSE))</f>
        <v>1</v>
      </c>
      <c r="F200">
        <f>SALIDA[[#This Row],[CANTIDAD]]/SALIDA[[#This Row],[UND MEDIDA]]</f>
        <v>13</v>
      </c>
      <c r="G200" t="str">
        <f>VLOOKUP(SALIDA[[#This Row],[CODIGO]],FAMILIAS[],4,FALSE)</f>
        <v>ZHEJIANG YONGHE</v>
      </c>
      <c r="H200" s="10" t="str">
        <f>IF(VLOOKUP(SALIDA[[#This Row],[CODIGO]],STOCKSANLUIS[],7,FALSE)=0,"PRODUCTO SIN STOCK/UBICACIÓN",VLOOKUP(SALIDA[[#This Row],[CODIGO]],STOCKSANLUIS[],7,FALSE))</f>
        <v>B</v>
      </c>
      <c r="I200" s="10"/>
      <c r="J200" t="str">
        <f>SALIDA[[#This Row],[CODIGO]]&amp;"       "&amp;SALIDA[[#This Row],[FAMILIA]]</f>
        <v>03343       ZHEJIANG YONGHE</v>
      </c>
      <c r="K200">
        <f>VLOOKUP(SALIDA[[#This Row],[CODIGO]],STOCK_STARSOFT[],5,FALSE)</f>
        <v>3.1289889999999998</v>
      </c>
      <c r="L200">
        <f>SALIDA[[#This Row],[CANTIDAD]]*SALIDA[[#This Row],[PRECIO UND]]</f>
        <v>40.676856999999998</v>
      </c>
    </row>
    <row r="201" spans="1:12" x14ac:dyDescent="0.25">
      <c r="A201" s="6" t="s">
        <v>2490</v>
      </c>
      <c r="B201" s="24" t="str">
        <f>VLOOKUP(SALIDA[[#This Row],[CODIGO]],STOCKSANLUIS[],2,FALSE)</f>
        <v>LIMPIADOR PARA CONDENSADOR - NU-BRITE - 1GALON - NU CALGON</v>
      </c>
      <c r="C201" s="153">
        <v>45884</v>
      </c>
      <c r="D201">
        <v>8</v>
      </c>
      <c r="E201">
        <f>IF(VLOOKUP(SALIDA[[#This Row],[CODIGO]],STOCKSANLUIS[],6,FALSE)=0,"PRODUCTO SIN STOCK/UBICACIÓN",VLOOKUP(SALIDA[[#This Row],[CODIGO]],STOCKSANLUIS[],6,FALSE))</f>
        <v>1</v>
      </c>
      <c r="F201">
        <f>SALIDA[[#This Row],[CANTIDAD]]/SALIDA[[#This Row],[UND MEDIDA]]</f>
        <v>8</v>
      </c>
      <c r="G201" t="str">
        <f>VLOOKUP(SALIDA[[#This Row],[CODIGO]],FAMILIAS[],4,FALSE)</f>
        <v>NU CALGON</v>
      </c>
      <c r="H201" s="10" t="str">
        <f>IF(VLOOKUP(SALIDA[[#This Row],[CODIGO]],STOCKSANLUIS[],7,FALSE)=0,"PRODUCTO SIN STOCK/UBICACIÓN",VLOOKUP(SALIDA[[#This Row],[CODIGO]],STOCKSANLUIS[],7,FALSE))</f>
        <v>C</v>
      </c>
      <c r="I201" s="10"/>
      <c r="J201" t="str">
        <f>SALIDA[[#This Row],[CODIGO]]&amp;"       "&amp;SALIDA[[#This Row],[FAMILIA]]</f>
        <v>02043       NU CALGON</v>
      </c>
      <c r="K201">
        <f>VLOOKUP(SALIDA[[#This Row],[CODIGO]],STOCK_STARSOFT[],5,FALSE)</f>
        <v>9.0050089999999994</v>
      </c>
      <c r="L201">
        <f>SALIDA[[#This Row],[CANTIDAD]]*SALIDA[[#This Row],[PRECIO UND]]</f>
        <v>72.040071999999995</v>
      </c>
    </row>
    <row r="202" spans="1:12" x14ac:dyDescent="0.25">
      <c r="A202" s="6" t="s">
        <v>19300</v>
      </c>
      <c r="B202" s="24" t="str">
        <f>VLOOKUP(SALIDA[[#This Row],[CODIGO]],STOCKSANLUIS[],2,FALSE)</f>
        <v>CINTA ADHESIVA FOAM QTF-230E - 1/8" X 2" X 32.8´ (3MM X 50MM X 10M) - EVERFROST - HIGH QUALITY</v>
      </c>
      <c r="C202" s="153">
        <v>45884</v>
      </c>
      <c r="D202">
        <v>64</v>
      </c>
      <c r="E202">
        <f>IF(VLOOKUP(SALIDA[[#This Row],[CODIGO]],STOCKSANLUIS[],6,FALSE)=0,"PRODUCTO SIN STOCK/UBICACIÓN",VLOOKUP(SALIDA[[#This Row],[CODIGO]],STOCKSANLUIS[],6,FALSE))</f>
        <v>1</v>
      </c>
      <c r="F202">
        <f>SALIDA[[#This Row],[CANTIDAD]]/SALIDA[[#This Row],[UND MEDIDA]]</f>
        <v>64</v>
      </c>
      <c r="G202" t="str">
        <f>VLOOKUP(SALIDA[[#This Row],[CODIGO]],FAMILIAS[],4,FALSE)</f>
        <v>EVERFROST</v>
      </c>
      <c r="H202" s="10" t="str">
        <f>IF(VLOOKUP(SALIDA[[#This Row],[CODIGO]],STOCKSANLUIS[],7,FALSE)=0,"PRODUCTO SIN STOCK/UBICACIÓN",VLOOKUP(SALIDA[[#This Row],[CODIGO]],STOCKSANLUIS[],7,FALSE))</f>
        <v>C</v>
      </c>
      <c r="I202" s="10"/>
      <c r="J202" t="str">
        <f>SALIDA[[#This Row],[CODIGO]]&amp;"       "&amp;SALIDA[[#This Row],[FAMILIA]]</f>
        <v>03490       EVERFROST</v>
      </c>
      <c r="K202">
        <f>VLOOKUP(SALIDA[[#This Row],[CODIGO]],STOCK_STARSOFT[],5,FALSE)</f>
        <v>1.3047420000000001</v>
      </c>
      <c r="L202">
        <f>SALIDA[[#This Row],[CANTIDAD]]*SALIDA[[#This Row],[PRECIO UND]]</f>
        <v>83.503488000000004</v>
      </c>
    </row>
    <row r="203" spans="1:12" x14ac:dyDescent="0.25">
      <c r="A203" s="6" t="s">
        <v>1472</v>
      </c>
      <c r="B203" s="24" t="str">
        <f>VLOOKUP(SALIDA[[#This Row],[CODIGO]],STOCKSANLUIS[],2,FALSE)</f>
        <v>MANGA AISLANTE CI-M-054 DE 2 1/8" X 3/4" - ARMAFLEX/ARMACELL</v>
      </c>
      <c r="C203" s="153">
        <v>45887</v>
      </c>
      <c r="D203">
        <v>28</v>
      </c>
      <c r="E203">
        <f>IF(VLOOKUP(SALIDA[[#This Row],[CODIGO]],STOCKSANLUIS[],6,FALSE)=0,"PRODUCTO SIN STOCK/UBICACIÓN",VLOOKUP(SALIDA[[#This Row],[CODIGO]],STOCKSANLUIS[],6,FALSE))</f>
        <v>1</v>
      </c>
      <c r="F203">
        <f>SALIDA[[#This Row],[CANTIDAD]]/SALIDA[[#This Row],[UND MEDIDA]]</f>
        <v>28</v>
      </c>
      <c r="G203" t="str">
        <f>VLOOKUP(SALIDA[[#This Row],[CODIGO]],FAMILIAS[],4,FALSE)</f>
        <v>ARMACELL</v>
      </c>
      <c r="H203" s="10" t="str">
        <f>IF(VLOOKUP(SALIDA[[#This Row],[CODIGO]],STOCKSANLUIS[],7,FALSE)=0,"PRODUCTO SIN STOCK/UBICACIÓN",VLOOKUP(SALIDA[[#This Row],[CODIGO]],STOCKSANLUIS[],7,FALSE))</f>
        <v>A</v>
      </c>
      <c r="I203" s="10" t="s">
        <v>21497</v>
      </c>
      <c r="J203" t="str">
        <f>SALIDA[[#This Row],[CODIGO]]&amp;"       "&amp;SALIDA[[#This Row],[FAMILIA]]</f>
        <v>01493       ARMACELL</v>
      </c>
      <c r="K203">
        <f>VLOOKUP(SALIDA[[#This Row],[CODIGO]],STOCK_STARSOFT[],5,FALSE)</f>
        <v>4.9959870000000004</v>
      </c>
      <c r="L203">
        <f>SALIDA[[#This Row],[CANTIDAD]]*SALIDA[[#This Row],[PRECIO UND]]</f>
        <v>139.88763600000001</v>
      </c>
    </row>
    <row r="204" spans="1:12" x14ac:dyDescent="0.25">
      <c r="A204" s="6" t="s">
        <v>2691</v>
      </c>
      <c r="B204" s="24" t="str">
        <f>VLOOKUP(SALIDA[[#This Row],[CODIGO]],STOCKSANLUIS[],2,FALSE)</f>
        <v>GAS REFRIGERANTE FREON R-507 - 11.35 KG - CHEMOURS</v>
      </c>
      <c r="C204" s="153">
        <v>45887</v>
      </c>
      <c r="D204">
        <v>1</v>
      </c>
      <c r="E204">
        <f>IF(VLOOKUP(SALIDA[[#This Row],[CODIGO]],STOCKSANLUIS[],6,FALSE)=0,"PRODUCTO SIN STOCK/UBICACIÓN",VLOOKUP(SALIDA[[#This Row],[CODIGO]],STOCKSANLUIS[],6,FALSE))</f>
        <v>1</v>
      </c>
      <c r="F204">
        <f>SALIDA[[#This Row],[CANTIDAD]]/SALIDA[[#This Row],[UND MEDIDA]]</f>
        <v>1</v>
      </c>
      <c r="G204" t="str">
        <f>VLOOKUP(SALIDA[[#This Row],[CODIGO]],FAMILIAS[],4,FALSE)</f>
        <v>THE CHEMOURS</v>
      </c>
      <c r="H204" s="10" t="str">
        <f>IF(VLOOKUP(SALIDA[[#This Row],[CODIGO]],STOCKSANLUIS[],7,FALSE)=0,"PRODUCTO SIN STOCK/UBICACIÓN",VLOOKUP(SALIDA[[#This Row],[CODIGO]],STOCKSANLUIS[],7,FALSE))</f>
        <v>C</v>
      </c>
      <c r="I204" s="10"/>
      <c r="J204" t="str">
        <f>SALIDA[[#This Row],[CODIGO]]&amp;"       "&amp;SALIDA[[#This Row],[FAMILIA]]</f>
        <v>02186       THE CHEMOURS</v>
      </c>
      <c r="K204">
        <f>VLOOKUP(SALIDA[[#This Row],[CODIGO]],STOCK_STARSOFT[],5,FALSE)</f>
        <v>76.468172999999993</v>
      </c>
      <c r="L204">
        <f>SALIDA[[#This Row],[CANTIDAD]]*SALIDA[[#This Row],[PRECIO UND]]</f>
        <v>76.468172999999993</v>
      </c>
    </row>
    <row r="205" spans="1:12" x14ac:dyDescent="0.25">
      <c r="A205" s="6" t="s">
        <v>3858</v>
      </c>
      <c r="B205" s="24" t="str">
        <f>VLOOKUP(SALIDA[[#This Row],[CODIGO]],STOCKSANLUIS[],2,FALSE)</f>
        <v>CORTINA DE AIRE DE 120 CM (48") - 220V/1PH/60HZ - STAR COLD - FM-1212Z/Y-MC</v>
      </c>
      <c r="C205" s="153">
        <v>45887</v>
      </c>
      <c r="D205">
        <v>2</v>
      </c>
      <c r="E205">
        <f>IF(VLOOKUP(SALIDA[[#This Row],[CODIGO]],STOCKSANLUIS[],6,FALSE)=0,"PRODUCTO SIN STOCK/UBICACIÓN",VLOOKUP(SALIDA[[#This Row],[CODIGO]],STOCKSANLUIS[],6,FALSE))</f>
        <v>1</v>
      </c>
      <c r="F205">
        <f>SALIDA[[#This Row],[CANTIDAD]]/SALIDA[[#This Row],[UND MEDIDA]]</f>
        <v>2</v>
      </c>
      <c r="G205" t="str">
        <f>VLOOKUP(SALIDA[[#This Row],[CODIGO]],FAMILIAS[],4,FALSE)</f>
        <v>STAR COLD</v>
      </c>
      <c r="H205" s="10" t="str">
        <f>IF(VLOOKUP(SALIDA[[#This Row],[CODIGO]],STOCKSANLUIS[],7,FALSE)=0,"PRODUCTO SIN STOCK/UBICACIÓN",VLOOKUP(SALIDA[[#This Row],[CODIGO]],STOCKSANLUIS[],7,FALSE))</f>
        <v>A</v>
      </c>
      <c r="I205" s="10"/>
      <c r="J205" t="str">
        <f>SALIDA[[#This Row],[CODIGO]]&amp;"       "&amp;SALIDA[[#This Row],[FAMILIA]]</f>
        <v>03288       STAR COLD</v>
      </c>
      <c r="K205">
        <f>VLOOKUP(SALIDA[[#This Row],[CODIGO]],STOCK_STARSOFT[],5,FALSE)</f>
        <v>46.302090999999997</v>
      </c>
      <c r="L205">
        <f>SALIDA[[#This Row],[CANTIDAD]]*SALIDA[[#This Row],[PRECIO UND]]</f>
        <v>92.604181999999994</v>
      </c>
    </row>
    <row r="206" spans="1:12" x14ac:dyDescent="0.25">
      <c r="A206" s="6" t="s">
        <v>3124</v>
      </c>
      <c r="B206" s="24" t="str">
        <f>VLOOKUP(SALIDA[[#This Row],[CODIGO]],STOCKSANLUIS[],2,FALSE)</f>
        <v>MINI BOMBA DE CONDENSADO SILENCIOSA - 220 -240V - 1PH 50/60HZ - MUTE BOX - CP-MBP - EVERWELL</v>
      </c>
      <c r="C206" s="153">
        <v>45887</v>
      </c>
      <c r="D206">
        <v>10</v>
      </c>
      <c r="E206">
        <f>IF(VLOOKUP(SALIDA[[#This Row],[CODIGO]],STOCKSANLUIS[],6,FALSE)=0,"PRODUCTO SIN STOCK/UBICACIÓN",VLOOKUP(SALIDA[[#This Row],[CODIGO]],STOCKSANLUIS[],6,FALSE))</f>
        <v>1</v>
      </c>
      <c r="F206">
        <f>SALIDA[[#This Row],[CANTIDAD]]/SALIDA[[#This Row],[UND MEDIDA]]</f>
        <v>10</v>
      </c>
      <c r="G206" t="str">
        <f>VLOOKUP(SALIDA[[#This Row],[CODIGO]],FAMILIAS[],4,FALSE)</f>
        <v>EVERWELL</v>
      </c>
      <c r="H206" s="10" t="str">
        <f>IF(VLOOKUP(SALIDA[[#This Row],[CODIGO]],STOCKSANLUIS[],7,FALSE)=0,"PRODUCTO SIN STOCK/UBICACIÓN",VLOOKUP(SALIDA[[#This Row],[CODIGO]],STOCKSANLUIS[],7,FALSE))</f>
        <v>A</v>
      </c>
      <c r="I206" s="10"/>
      <c r="J206" t="str">
        <f>SALIDA[[#This Row],[CODIGO]]&amp;"       "&amp;SALIDA[[#This Row],[FAMILIA]]</f>
        <v>02518       EVERWELL</v>
      </c>
      <c r="K206">
        <f>VLOOKUP(SALIDA[[#This Row],[CODIGO]],STOCK_STARSOFT[],5,FALSE)</f>
        <v>24.775957999999999</v>
      </c>
      <c r="L206">
        <f>SALIDA[[#This Row],[CANTIDAD]]*SALIDA[[#This Row],[PRECIO UND]]</f>
        <v>247.75958</v>
      </c>
    </row>
    <row r="207" spans="1:12" x14ac:dyDescent="0.25">
      <c r="A207" s="6" t="s">
        <v>3341</v>
      </c>
      <c r="B207" s="24" t="str">
        <f>VLOOKUP(SALIDA[[#This Row],[CODIGO]],STOCKSANLUIS[],2,FALSE)</f>
        <v>GAS REFRIGERANTE R404A -10.90KG ICELOONG</v>
      </c>
      <c r="C207" s="153">
        <v>45887</v>
      </c>
      <c r="D207">
        <v>2</v>
      </c>
      <c r="E207">
        <f>IF(VLOOKUP(SALIDA[[#This Row],[CODIGO]],STOCKSANLUIS[],6,FALSE)=0,"PRODUCTO SIN STOCK/UBICACIÓN",VLOOKUP(SALIDA[[#This Row],[CODIGO]],STOCKSANLUIS[],6,FALSE))</f>
        <v>1</v>
      </c>
      <c r="F207">
        <f>SALIDA[[#This Row],[CANTIDAD]]/SALIDA[[#This Row],[UND MEDIDA]]</f>
        <v>2</v>
      </c>
      <c r="G207" t="str">
        <f>VLOOKUP(SALIDA[[#This Row],[CODIGO]],FAMILIAS[],4,FALSE)</f>
        <v>ZHEJIANG YONGHE</v>
      </c>
      <c r="H207" s="10" t="str">
        <f>IF(VLOOKUP(SALIDA[[#This Row],[CODIGO]],STOCKSANLUIS[],7,FALSE)=0,"PRODUCTO SIN STOCK/UBICACIÓN",VLOOKUP(SALIDA[[#This Row],[CODIGO]],STOCKSANLUIS[],7,FALSE))</f>
        <v>C</v>
      </c>
      <c r="I207" s="10"/>
      <c r="J207" t="str">
        <f>SALIDA[[#This Row],[CODIGO]]&amp;"       "&amp;SALIDA[[#This Row],[FAMILIA]]</f>
        <v>02752       ZHEJIANG YONGHE</v>
      </c>
      <c r="K207">
        <f>VLOOKUP(SALIDA[[#This Row],[CODIGO]],STOCK_STARSOFT[],5,FALSE)</f>
        <v>53.481755</v>
      </c>
      <c r="L207">
        <f>SALIDA[[#This Row],[CANTIDAD]]*SALIDA[[#This Row],[PRECIO UND]]</f>
        <v>106.96351</v>
      </c>
    </row>
    <row r="208" spans="1:12" x14ac:dyDescent="0.25">
      <c r="A208" s="6" t="s">
        <v>487</v>
      </c>
      <c r="B208" s="24" t="str">
        <f>VLOOKUP(SALIDA[[#This Row],[CODIGO]],STOCKSANLUIS[],2,FALSE)</f>
        <v>SOLDADURA DE PLATA HARRIS AL 5%</v>
      </c>
      <c r="C208" s="153">
        <v>45887</v>
      </c>
      <c r="D208">
        <v>2</v>
      </c>
      <c r="E208">
        <f>IF(VLOOKUP(SALIDA[[#This Row],[CODIGO]],STOCKSANLUIS[],6,FALSE)=0,"PRODUCTO SIN STOCK/UBICACIÓN",VLOOKUP(SALIDA[[#This Row],[CODIGO]],STOCKSANLUIS[],6,FALSE))</f>
        <v>1</v>
      </c>
      <c r="F208">
        <f>SALIDA[[#This Row],[CANTIDAD]]/SALIDA[[#This Row],[UND MEDIDA]]</f>
        <v>2</v>
      </c>
      <c r="G208" t="str">
        <f>VLOOKUP(SALIDA[[#This Row],[CODIGO]],FAMILIAS[],4,FALSE)</f>
        <v>HARRIS</v>
      </c>
      <c r="H208" s="10" t="str">
        <f>IF(VLOOKUP(SALIDA[[#This Row],[CODIGO]],STOCKSANLUIS[],7,FALSE)=0,"PRODUCTO SIN STOCK/UBICACIÓN",VLOOKUP(SALIDA[[#This Row],[CODIGO]],STOCKSANLUIS[],7,FALSE))</f>
        <v>C</v>
      </c>
      <c r="I208" s="10"/>
      <c r="J208" t="str">
        <f>SALIDA[[#This Row],[CODIGO]]&amp;"       "&amp;SALIDA[[#This Row],[FAMILIA]]</f>
        <v>00406       HARRIS</v>
      </c>
      <c r="K208">
        <f>VLOOKUP(SALIDA[[#This Row],[CODIGO]],STOCK_STARSOFT[],5,FALSE)</f>
        <v>2.7172480000000001</v>
      </c>
      <c r="L208">
        <f>SALIDA[[#This Row],[CANTIDAD]]*SALIDA[[#This Row],[PRECIO UND]]</f>
        <v>5.4344960000000002</v>
      </c>
    </row>
    <row r="209" spans="1:12" x14ac:dyDescent="0.25">
      <c r="A209" s="6" t="s">
        <v>3347</v>
      </c>
      <c r="B209" s="24" t="str">
        <f>VLOOKUP(SALIDA[[#This Row],[CODIGO]],STOCKSANLUIS[],2,FALSE)</f>
        <v>GAS REFRIGERANTE R507 -11.3KG ICELOONG</v>
      </c>
      <c r="C209" s="153">
        <v>45887</v>
      </c>
      <c r="D209">
        <v>6</v>
      </c>
      <c r="E209">
        <f>IF(VLOOKUP(SALIDA[[#This Row],[CODIGO]],STOCKSANLUIS[],6,FALSE)=0,"PRODUCTO SIN STOCK/UBICACIÓN",VLOOKUP(SALIDA[[#This Row],[CODIGO]],STOCKSANLUIS[],6,FALSE))</f>
        <v>1</v>
      </c>
      <c r="F209">
        <f>SALIDA[[#This Row],[CANTIDAD]]/SALIDA[[#This Row],[UND MEDIDA]]</f>
        <v>6</v>
      </c>
      <c r="G209" t="str">
        <f>VLOOKUP(SALIDA[[#This Row],[CODIGO]],FAMILIAS[],4,FALSE)</f>
        <v>ZHEJIANG YONGHE</v>
      </c>
      <c r="H209" s="10" t="str">
        <f>IF(VLOOKUP(SALIDA[[#This Row],[CODIGO]],STOCKSANLUIS[],7,FALSE)=0,"PRODUCTO SIN STOCK/UBICACIÓN",VLOOKUP(SALIDA[[#This Row],[CODIGO]],STOCKSANLUIS[],7,FALSE))</f>
        <v>C</v>
      </c>
      <c r="I209" s="10"/>
      <c r="J209" t="str">
        <f>SALIDA[[#This Row],[CODIGO]]&amp;"       "&amp;SALIDA[[#This Row],[FAMILIA]]</f>
        <v>02755       ZHEJIANG YONGHE</v>
      </c>
      <c r="K209">
        <f>VLOOKUP(SALIDA[[#This Row],[CODIGO]],STOCK_STARSOFT[],5,FALSE)</f>
        <v>55.968114</v>
      </c>
      <c r="L209">
        <f>SALIDA[[#This Row],[CANTIDAD]]*SALIDA[[#This Row],[PRECIO UND]]</f>
        <v>335.80868399999997</v>
      </c>
    </row>
    <row r="210" spans="1:12" x14ac:dyDescent="0.25">
      <c r="A210" s="6" t="s">
        <v>2022</v>
      </c>
      <c r="B210" s="24" t="str">
        <f>VLOOKUP(SALIDA[[#This Row],[CODIGO]],STOCKSANLUIS[],2,FALSE)</f>
        <v>CONTROLADOR DE TEMPERATURA DIGITAL TC-900E POWER - VER.07 - 115/220 VAC - FULL GAUGE</v>
      </c>
      <c r="C210" s="153">
        <v>45887</v>
      </c>
      <c r="D210">
        <v>2</v>
      </c>
      <c r="E210">
        <f>IF(VLOOKUP(SALIDA[[#This Row],[CODIGO]],STOCKSANLUIS[],6,FALSE)=0,"PRODUCTO SIN STOCK/UBICACIÓN",VLOOKUP(SALIDA[[#This Row],[CODIGO]],STOCKSANLUIS[],6,FALSE))</f>
        <v>1</v>
      </c>
      <c r="F210">
        <f>SALIDA[[#This Row],[CANTIDAD]]/SALIDA[[#This Row],[UND MEDIDA]]</f>
        <v>2</v>
      </c>
      <c r="G210" t="str">
        <f>VLOOKUP(SALIDA[[#This Row],[CODIGO]],FAMILIAS[],4,FALSE)</f>
        <v>FULL GAUGE</v>
      </c>
      <c r="H210" s="10" t="str">
        <f>IF(VLOOKUP(SALIDA[[#This Row],[CODIGO]],STOCKSANLUIS[],7,FALSE)=0,"PRODUCTO SIN STOCK/UBICACIÓN",VLOOKUP(SALIDA[[#This Row],[CODIGO]],STOCKSANLUIS[],7,FALSE))</f>
        <v>C</v>
      </c>
      <c r="I210" s="10"/>
      <c r="J210" t="str">
        <f>SALIDA[[#This Row],[CODIGO]]&amp;"       "&amp;SALIDA[[#This Row],[FAMILIA]]</f>
        <v>01785       FULL GAUGE</v>
      </c>
      <c r="K210">
        <f>VLOOKUP(SALIDA[[#This Row],[CODIGO]],STOCK_STARSOFT[],5,FALSE)</f>
        <v>18.272079000000002</v>
      </c>
      <c r="L210">
        <f>SALIDA[[#This Row],[CANTIDAD]]*SALIDA[[#This Row],[PRECIO UND]]</f>
        <v>36.544158000000003</v>
      </c>
    </row>
    <row r="211" spans="1:12" x14ac:dyDescent="0.25">
      <c r="A211" s="6" t="s">
        <v>867</v>
      </c>
      <c r="B211" s="24" t="str">
        <f>VLOOKUP(SALIDA[[#This Row],[CODIGO]],STOCKSANLUIS[],2,FALSE)</f>
        <v>ACEITE POLIOLESTER POE 68 - 1 GALON - BVA</v>
      </c>
      <c r="C211" s="153">
        <v>45887</v>
      </c>
      <c r="D211">
        <v>2</v>
      </c>
      <c r="E211">
        <f>IF(VLOOKUP(SALIDA[[#This Row],[CODIGO]],STOCKSANLUIS[],6,FALSE)=0,"PRODUCTO SIN STOCK/UBICACIÓN",VLOOKUP(SALIDA[[#This Row],[CODIGO]],STOCKSANLUIS[],6,FALSE))</f>
        <v>1</v>
      </c>
      <c r="F211">
        <f>SALIDA[[#This Row],[CANTIDAD]]/SALIDA[[#This Row],[UND MEDIDA]]</f>
        <v>2</v>
      </c>
      <c r="G211" t="str">
        <f>VLOOKUP(SALIDA[[#This Row],[CODIGO]],FAMILIAS[],4,FALSE)</f>
        <v>BVA</v>
      </c>
      <c r="H211" s="10" t="str">
        <f>IF(VLOOKUP(SALIDA[[#This Row],[CODIGO]],STOCKSANLUIS[],7,FALSE)=0,"PRODUCTO SIN STOCK/UBICACIÓN",VLOOKUP(SALIDA[[#This Row],[CODIGO]],STOCKSANLUIS[],7,FALSE))</f>
        <v>C</v>
      </c>
      <c r="I211" s="10"/>
      <c r="J211" t="str">
        <f>SALIDA[[#This Row],[CODIGO]]&amp;"       "&amp;SALIDA[[#This Row],[FAMILIA]]</f>
        <v>00945       BVA</v>
      </c>
      <c r="K211">
        <f>VLOOKUP(SALIDA[[#This Row],[CODIGO]],STOCK_STARSOFT[],5,FALSE)</f>
        <v>50.009718999999997</v>
      </c>
      <c r="L211">
        <f>SALIDA[[#This Row],[CANTIDAD]]*SALIDA[[#This Row],[PRECIO UND]]</f>
        <v>100.01943799999999</v>
      </c>
    </row>
    <row r="212" spans="1:12" x14ac:dyDescent="0.25">
      <c r="A212" s="6" t="s">
        <v>259</v>
      </c>
      <c r="B212" s="24" t="str">
        <f>VLOOKUP(SALIDA[[#This Row],[CODIGO]],STOCKSANLUIS[],2,FALSE)</f>
        <v>PLATINA KLEERSTRIP MAX BULLET HTP SILVER 2  PLOMO (60 CM)- 477600</v>
      </c>
      <c r="C212" s="153">
        <v>45887</v>
      </c>
      <c r="D212">
        <v>15</v>
      </c>
      <c r="E212">
        <f>IF(VLOOKUP(SALIDA[[#This Row],[CODIGO]],STOCKSANLUIS[],6,FALSE)=0,"PRODUCTO SIN STOCK/UBICACIÓN",VLOOKUP(SALIDA[[#This Row],[CODIGO]],STOCKSANLUIS[],6,FALSE))</f>
        <v>1</v>
      </c>
      <c r="F212">
        <f>SALIDA[[#This Row],[CANTIDAD]]/SALIDA[[#This Row],[UND MEDIDA]]</f>
        <v>15</v>
      </c>
      <c r="G212" t="str">
        <f>VLOOKUP(SALIDA[[#This Row],[CODIGO]],FAMILIAS[],4,FALSE)</f>
        <v>ES ROBBINS</v>
      </c>
      <c r="H212" s="10" t="str">
        <f>IF(VLOOKUP(SALIDA[[#This Row],[CODIGO]],STOCKSANLUIS[],7,FALSE)=0,"PRODUCTO SIN STOCK/UBICACIÓN",VLOOKUP(SALIDA[[#This Row],[CODIGO]],STOCKSANLUIS[],7,FALSE))</f>
        <v>C</v>
      </c>
      <c r="I212" s="10"/>
      <c r="J212" t="str">
        <f>SALIDA[[#This Row],[CODIGO]]&amp;"       "&amp;SALIDA[[#This Row],[FAMILIA]]</f>
        <v>00186       ES ROBBINS</v>
      </c>
      <c r="K212">
        <f>VLOOKUP(SALIDA[[#This Row],[CODIGO]],STOCK_STARSOFT[],5,FALSE)</f>
        <v>4.3959429999999999</v>
      </c>
      <c r="L212">
        <f>SALIDA[[#This Row],[CANTIDAD]]*SALIDA[[#This Row],[PRECIO UND]]</f>
        <v>65.939144999999996</v>
      </c>
    </row>
    <row r="213" spans="1:12" x14ac:dyDescent="0.25">
      <c r="A213" s="6" t="s">
        <v>69</v>
      </c>
      <c r="B213" s="24" t="str">
        <f>VLOOKUP(SALIDA[[#This Row],[CODIGO]],STOCKSANLUIS[],2,FALSE)</f>
        <v>SENSOR DE PENETRACION FULL GAUGE SB-32 - 150MM/5MM</v>
      </c>
      <c r="C213" s="153">
        <v>45887</v>
      </c>
      <c r="D213">
        <v>1</v>
      </c>
      <c r="E213">
        <f>IF(VLOOKUP(SALIDA[[#This Row],[CODIGO]],STOCKSANLUIS[],6,FALSE)=0,"PRODUCTO SIN STOCK/UBICACIÓN",VLOOKUP(SALIDA[[#This Row],[CODIGO]],STOCKSANLUIS[],6,FALSE))</f>
        <v>1</v>
      </c>
      <c r="F213">
        <f>SALIDA[[#This Row],[CANTIDAD]]/SALIDA[[#This Row],[UND MEDIDA]]</f>
        <v>1</v>
      </c>
      <c r="G213" t="str">
        <f>VLOOKUP(SALIDA[[#This Row],[CODIGO]],FAMILIAS[],4,FALSE)</f>
        <v>FULL GAUGE</v>
      </c>
      <c r="H213" s="10" t="str">
        <f>IF(VLOOKUP(SALIDA[[#This Row],[CODIGO]],STOCKSANLUIS[],7,FALSE)=0,"PRODUCTO SIN STOCK/UBICACIÓN",VLOOKUP(SALIDA[[#This Row],[CODIGO]],STOCKSANLUIS[],7,FALSE))</f>
        <v>A</v>
      </c>
      <c r="I213" s="10"/>
      <c r="J213" t="str">
        <f>SALIDA[[#This Row],[CODIGO]]&amp;"       "&amp;SALIDA[[#This Row],[FAMILIA]]</f>
        <v>00035       FULL GAUGE</v>
      </c>
      <c r="K213">
        <f>VLOOKUP(SALIDA[[#This Row],[CODIGO]],STOCK_STARSOFT[],5,FALSE)</f>
        <v>21.538001000000001</v>
      </c>
      <c r="L213">
        <f>SALIDA[[#This Row],[CANTIDAD]]*SALIDA[[#This Row],[PRECIO UND]]</f>
        <v>21.538001000000001</v>
      </c>
    </row>
    <row r="214" spans="1:12" x14ac:dyDescent="0.25">
      <c r="A214" s="6" t="s">
        <v>3838</v>
      </c>
      <c r="B214" s="24" t="str">
        <f>VLOOKUP(SALIDA[[#This Row],[CODIGO]],STOCKSANLUIS[],2,FALSE)</f>
        <v>MANGA AISLANTE CLASS 1 - 1 5/8"ID X 3/4"THK - WINCELL</v>
      </c>
      <c r="C214" s="153">
        <v>45887</v>
      </c>
      <c r="D214">
        <v>23</v>
      </c>
      <c r="E214">
        <f>IF(VLOOKUP(SALIDA[[#This Row],[CODIGO]],STOCKSANLUIS[],6,FALSE)=0,"PRODUCTO SIN STOCK/UBICACIÓN",VLOOKUP(SALIDA[[#This Row],[CODIGO]],STOCKSANLUIS[],6,FALSE))</f>
        <v>1</v>
      </c>
      <c r="F214">
        <f>SALIDA[[#This Row],[CANTIDAD]]/SALIDA[[#This Row],[UND MEDIDA]]</f>
        <v>23</v>
      </c>
      <c r="G214" t="str">
        <f>VLOOKUP(SALIDA[[#This Row],[CODIGO]],FAMILIAS[],4,FALSE)</f>
        <v>WINCELL</v>
      </c>
      <c r="H214" s="10" t="str">
        <f>IF(VLOOKUP(SALIDA[[#This Row],[CODIGO]],STOCKSANLUIS[],7,FALSE)=0,"PRODUCTO SIN STOCK/UBICACIÓN",VLOOKUP(SALIDA[[#This Row],[CODIGO]],STOCKSANLUIS[],7,FALSE))</f>
        <v>A</v>
      </c>
      <c r="I214" s="10" t="s">
        <v>19536</v>
      </c>
      <c r="J214" t="str">
        <f>SALIDA[[#This Row],[CODIGO]]&amp;"       "&amp;SALIDA[[#This Row],[FAMILIA]]</f>
        <v>03262       WINCELL</v>
      </c>
      <c r="K214">
        <f>VLOOKUP(SALIDA[[#This Row],[CODIGO]],STOCK_STARSOFT[],5,FALSE)</f>
        <v>3.3976709999999999</v>
      </c>
      <c r="L214">
        <f>SALIDA[[#This Row],[CANTIDAD]]*SALIDA[[#This Row],[PRECIO UND]]</f>
        <v>78.146433000000002</v>
      </c>
    </row>
    <row r="215" spans="1:12" x14ac:dyDescent="0.25">
      <c r="A215" s="6" t="s">
        <v>2022</v>
      </c>
      <c r="B215" s="24" t="str">
        <f>VLOOKUP(SALIDA[[#This Row],[CODIGO]],STOCKSANLUIS[],2,FALSE)</f>
        <v>CONTROLADOR DE TEMPERATURA DIGITAL TC-900E POWER - VER.07 - 115/220 VAC - FULL GAUGE</v>
      </c>
      <c r="C215" s="153">
        <v>45888</v>
      </c>
      <c r="D215">
        <v>1</v>
      </c>
      <c r="E215">
        <f>IF(VLOOKUP(SALIDA[[#This Row],[CODIGO]],STOCKSANLUIS[],6,FALSE)=0,"PRODUCTO SIN STOCK/UBICACIÓN",VLOOKUP(SALIDA[[#This Row],[CODIGO]],STOCKSANLUIS[],6,FALSE))</f>
        <v>1</v>
      </c>
      <c r="F215">
        <f>SALIDA[[#This Row],[CANTIDAD]]/SALIDA[[#This Row],[UND MEDIDA]]</f>
        <v>1</v>
      </c>
      <c r="G215" t="str">
        <f>VLOOKUP(SALIDA[[#This Row],[CODIGO]],FAMILIAS[],4,FALSE)</f>
        <v>FULL GAUGE</v>
      </c>
      <c r="H215" s="10" t="str">
        <f>IF(VLOOKUP(SALIDA[[#This Row],[CODIGO]],STOCKSANLUIS[],7,FALSE)=0,"PRODUCTO SIN STOCK/UBICACIÓN",VLOOKUP(SALIDA[[#This Row],[CODIGO]],STOCKSANLUIS[],7,FALSE))</f>
        <v>C</v>
      </c>
      <c r="I215" s="10"/>
      <c r="J215" t="str">
        <f>SALIDA[[#This Row],[CODIGO]]&amp;"       "&amp;SALIDA[[#This Row],[FAMILIA]]</f>
        <v>01785       FULL GAUGE</v>
      </c>
      <c r="K215">
        <f>VLOOKUP(SALIDA[[#This Row],[CODIGO]],STOCK_STARSOFT[],5,FALSE)</f>
        <v>18.272079000000002</v>
      </c>
      <c r="L215">
        <f>SALIDA[[#This Row],[CANTIDAD]]*SALIDA[[#This Row],[PRECIO UND]]</f>
        <v>18.272079000000002</v>
      </c>
    </row>
    <row r="216" spans="1:12" x14ac:dyDescent="0.25">
      <c r="A216" s="6" t="s">
        <v>597</v>
      </c>
      <c r="B216" s="24" t="str">
        <f>VLOOKUP(SALIDA[[#This Row],[CODIGO]],STOCKSANLUIS[],2,FALSE)</f>
        <v>CUERPO DE VALVULA SOLENOIDE DANFOSS EVR 15 - 7/8  SOLDABLE 032L1225 (REEMPLAZO DEL 032F1225)</v>
      </c>
      <c r="C216" s="153">
        <v>45888</v>
      </c>
      <c r="D216">
        <v>1</v>
      </c>
      <c r="E216">
        <f>IF(VLOOKUP(SALIDA[[#This Row],[CODIGO]],STOCKSANLUIS[],6,FALSE)=0,"PRODUCTO SIN STOCK/UBICACIÓN",VLOOKUP(SALIDA[[#This Row],[CODIGO]],STOCKSANLUIS[],6,FALSE))</f>
        <v>1</v>
      </c>
      <c r="F216">
        <f>SALIDA[[#This Row],[CANTIDAD]]/SALIDA[[#This Row],[UND MEDIDA]]</f>
        <v>1</v>
      </c>
      <c r="G216" t="str">
        <f>VLOOKUP(SALIDA[[#This Row],[CODIGO]],FAMILIAS[],4,FALSE)</f>
        <v>DANFOSS</v>
      </c>
      <c r="H216" s="10" t="str">
        <f>IF(VLOOKUP(SALIDA[[#This Row],[CODIGO]],STOCKSANLUIS[],7,FALSE)=0,"PRODUCTO SIN STOCK/UBICACIÓN",VLOOKUP(SALIDA[[#This Row],[CODIGO]],STOCKSANLUIS[],7,FALSE))</f>
        <v>A</v>
      </c>
      <c r="I216" s="10"/>
      <c r="J216" t="str">
        <f>SALIDA[[#This Row],[CODIGO]]&amp;"       "&amp;SALIDA[[#This Row],[FAMILIA]]</f>
        <v>00584       DANFOSS</v>
      </c>
      <c r="K216">
        <f>VLOOKUP(SALIDA[[#This Row],[CODIGO]],STOCK_STARSOFT[],5,FALSE)</f>
        <v>97.097273000000001</v>
      </c>
      <c r="L216">
        <f>SALIDA[[#This Row],[CANTIDAD]]*SALIDA[[#This Row],[PRECIO UND]]</f>
        <v>97.097273000000001</v>
      </c>
    </row>
    <row r="217" spans="1:12" x14ac:dyDescent="0.25">
      <c r="A217" s="6" t="s">
        <v>125</v>
      </c>
      <c r="B217" s="24" t="str">
        <f>VLOOKUP(SALIDA[[#This Row],[CODIGO]],STOCKSANLUIS[],2,FALSE)</f>
        <v>BOBINA DE SOLENOIDE - 220V/60HZ/13W - COD - 018F6714 - DANFOSS</v>
      </c>
      <c r="C217" s="153">
        <v>45888</v>
      </c>
      <c r="D217">
        <v>1</v>
      </c>
      <c r="E217">
        <f>IF(VLOOKUP(SALIDA[[#This Row],[CODIGO]],STOCKSANLUIS[],6,FALSE)=0,"PRODUCTO SIN STOCK/UBICACIÓN",VLOOKUP(SALIDA[[#This Row],[CODIGO]],STOCKSANLUIS[],6,FALSE))</f>
        <v>1</v>
      </c>
      <c r="F217">
        <f>SALIDA[[#This Row],[CANTIDAD]]/SALIDA[[#This Row],[UND MEDIDA]]</f>
        <v>1</v>
      </c>
      <c r="G217" t="str">
        <f>VLOOKUP(SALIDA[[#This Row],[CODIGO]],FAMILIAS[],4,FALSE)</f>
        <v>DANFOSS</v>
      </c>
      <c r="H217" s="10" t="str">
        <f>IF(VLOOKUP(SALIDA[[#This Row],[CODIGO]],STOCKSANLUIS[],7,FALSE)=0,"PRODUCTO SIN STOCK/UBICACIÓN",VLOOKUP(SALIDA[[#This Row],[CODIGO]],STOCKSANLUIS[],7,FALSE))</f>
        <v>A</v>
      </c>
      <c r="I217" s="10"/>
      <c r="J217" t="str">
        <f>SALIDA[[#This Row],[CODIGO]]&amp;"       "&amp;SALIDA[[#This Row],[FAMILIA]]</f>
        <v>00078       DANFOSS</v>
      </c>
      <c r="K217">
        <f>VLOOKUP(SALIDA[[#This Row],[CODIGO]],STOCK_STARSOFT[],5,FALSE)</f>
        <v>20.261431999999999</v>
      </c>
      <c r="L217">
        <f>SALIDA[[#This Row],[CANTIDAD]]*SALIDA[[#This Row],[PRECIO UND]]</f>
        <v>20.261431999999999</v>
      </c>
    </row>
    <row r="218" spans="1:12" x14ac:dyDescent="0.25">
      <c r="A218" s="6" t="s">
        <v>3339</v>
      </c>
      <c r="B218" s="24" t="str">
        <f>VLOOKUP(SALIDA[[#This Row],[CODIGO]],STOCKSANLUIS[],2,FALSE)</f>
        <v>GAS REFRIGERANTE R134 - 13.6KG ICELOONG</v>
      </c>
      <c r="C218" s="153">
        <v>45888</v>
      </c>
      <c r="D218">
        <v>3</v>
      </c>
      <c r="E218">
        <f>IF(VLOOKUP(SALIDA[[#This Row],[CODIGO]],STOCKSANLUIS[],6,FALSE)=0,"PRODUCTO SIN STOCK/UBICACIÓN",VLOOKUP(SALIDA[[#This Row],[CODIGO]],STOCKSANLUIS[],6,FALSE))</f>
        <v>1</v>
      </c>
      <c r="F218">
        <f>SALIDA[[#This Row],[CANTIDAD]]/SALIDA[[#This Row],[UND MEDIDA]]</f>
        <v>3</v>
      </c>
      <c r="G218" t="str">
        <f>VLOOKUP(SALIDA[[#This Row],[CODIGO]],FAMILIAS[],4,FALSE)</f>
        <v>ZHEJIANG YONGHE</v>
      </c>
      <c r="H218" s="10" t="str">
        <f>IF(VLOOKUP(SALIDA[[#This Row],[CODIGO]],STOCKSANLUIS[],7,FALSE)=0,"PRODUCTO SIN STOCK/UBICACIÓN",VLOOKUP(SALIDA[[#This Row],[CODIGO]],STOCKSANLUIS[],7,FALSE))</f>
        <v>C</v>
      </c>
      <c r="I218" s="10"/>
      <c r="J218" t="str">
        <f>SALIDA[[#This Row],[CODIGO]]&amp;"       "&amp;SALIDA[[#This Row],[FAMILIA]]</f>
        <v>02751       ZHEJIANG YONGHE</v>
      </c>
      <c r="K218">
        <f>VLOOKUP(SALIDA[[#This Row],[CODIGO]],STOCK_STARSOFT[],5,FALSE)</f>
        <v>106.20946600000001</v>
      </c>
      <c r="L218">
        <f>SALIDA[[#This Row],[CANTIDAD]]*SALIDA[[#This Row],[PRECIO UND]]</f>
        <v>318.628398</v>
      </c>
    </row>
    <row r="219" spans="1:12" x14ac:dyDescent="0.25">
      <c r="A219" s="6" t="s">
        <v>1073</v>
      </c>
      <c r="B219" s="24" t="str">
        <f>VLOOKUP(SALIDA[[#This Row],[CODIGO]],STOCKSANLUIS[],2,FALSE)</f>
        <v>GAS MAP BERNZOMATIC  - WORTHINGTON 14.1 OZ</v>
      </c>
      <c r="C219" s="153">
        <v>45888</v>
      </c>
      <c r="D219">
        <v>2</v>
      </c>
      <c r="E219">
        <f>IF(VLOOKUP(SALIDA[[#This Row],[CODIGO]],STOCKSANLUIS[],6,FALSE)=0,"PRODUCTO SIN STOCK/UBICACIÓN",VLOOKUP(SALIDA[[#This Row],[CODIGO]],STOCKSANLUIS[],6,FALSE))</f>
        <v>1</v>
      </c>
      <c r="F219">
        <f>SALIDA[[#This Row],[CANTIDAD]]/SALIDA[[#This Row],[UND MEDIDA]]</f>
        <v>2</v>
      </c>
      <c r="G219" t="str">
        <f>VLOOKUP(SALIDA[[#This Row],[CODIGO]],FAMILIAS[],4,FALSE)</f>
        <v>WORTHINGTON</v>
      </c>
      <c r="H219" s="10" t="str">
        <f>IF(VLOOKUP(SALIDA[[#This Row],[CODIGO]],STOCKSANLUIS[],7,FALSE)=0,"PRODUCTO SIN STOCK/UBICACIÓN",VLOOKUP(SALIDA[[#This Row],[CODIGO]],STOCKSANLUIS[],7,FALSE))</f>
        <v>C</v>
      </c>
      <c r="I219" s="10"/>
      <c r="J219" t="str">
        <f>SALIDA[[#This Row],[CODIGO]]&amp;"       "&amp;SALIDA[[#This Row],[FAMILIA]]</f>
        <v>01167       WORTHINGTON</v>
      </c>
      <c r="K219">
        <f>VLOOKUP(SALIDA[[#This Row],[CODIGO]],STOCK_STARSOFT[],5,FALSE)</f>
        <v>3.829685</v>
      </c>
      <c r="L219">
        <f>SALIDA[[#This Row],[CANTIDAD]]*SALIDA[[#This Row],[PRECIO UND]]</f>
        <v>7.65937</v>
      </c>
    </row>
    <row r="220" spans="1:12" x14ac:dyDescent="0.25">
      <c r="A220" s="6" t="s">
        <v>485</v>
      </c>
      <c r="B220" s="24" t="str">
        <f>VLOOKUP(SALIDA[[#This Row],[CODIGO]],STOCKSANLUIS[],2,FALSE)</f>
        <v>SOLDADURA DE PLATA HARRIS AL 0%</v>
      </c>
      <c r="C220" s="153">
        <v>45888</v>
      </c>
      <c r="D220">
        <v>14</v>
      </c>
      <c r="E220">
        <f>IF(VLOOKUP(SALIDA[[#This Row],[CODIGO]],STOCKSANLUIS[],6,FALSE)=0,"PRODUCTO SIN STOCK/UBICACIÓN",VLOOKUP(SALIDA[[#This Row],[CODIGO]],STOCKSANLUIS[],6,FALSE))</f>
        <v>1</v>
      </c>
      <c r="F220">
        <f>SALIDA[[#This Row],[CANTIDAD]]/SALIDA[[#This Row],[UND MEDIDA]]</f>
        <v>14</v>
      </c>
      <c r="G220" t="str">
        <f>VLOOKUP(SALIDA[[#This Row],[CODIGO]],FAMILIAS[],4,FALSE)</f>
        <v>HARRIS</v>
      </c>
      <c r="H220" s="10" t="str">
        <f>IF(VLOOKUP(SALIDA[[#This Row],[CODIGO]],STOCKSANLUIS[],7,FALSE)=0,"PRODUCTO SIN STOCK/UBICACIÓN",VLOOKUP(SALIDA[[#This Row],[CODIGO]],STOCKSANLUIS[],7,FALSE))</f>
        <v>C</v>
      </c>
      <c r="I220" s="10"/>
      <c r="J220" t="str">
        <f>SALIDA[[#This Row],[CODIGO]]&amp;"       "&amp;SALIDA[[#This Row],[FAMILIA]]</f>
        <v>00405       HARRIS</v>
      </c>
      <c r="K220">
        <f>VLOOKUP(SALIDA[[#This Row],[CODIGO]],STOCK_STARSOFT[],5,FALSE)</f>
        <v>0.38343100000000002</v>
      </c>
      <c r="L220">
        <f>SALIDA[[#This Row],[CANTIDAD]]*SALIDA[[#This Row],[PRECIO UND]]</f>
        <v>5.3680340000000006</v>
      </c>
    </row>
    <row r="221" spans="1:12" x14ac:dyDescent="0.25">
      <c r="A221" s="6" t="s">
        <v>2589</v>
      </c>
      <c r="B221" s="24" t="str">
        <f>VLOOKUP(SALIDA[[#This Row],[CODIGO]],STOCKSANLUIS[],2,FALSE)</f>
        <v>GAS REFRIGERANTE FREON 134A - 1KG - CHEMOURS - CAJA DE 15 - CON ECO VALVULA - USA</v>
      </c>
      <c r="C221" s="153">
        <v>45888</v>
      </c>
      <c r="D221">
        <v>1</v>
      </c>
      <c r="E221">
        <f>IF(VLOOKUP(SALIDA[[#This Row],[CODIGO]],STOCKSANLUIS[],6,FALSE)=0,"PRODUCTO SIN STOCK/UBICACIÓN",VLOOKUP(SALIDA[[#This Row],[CODIGO]],STOCKSANLUIS[],6,FALSE))</f>
        <v>1</v>
      </c>
      <c r="F221">
        <f>SALIDA[[#This Row],[CANTIDAD]]/SALIDA[[#This Row],[UND MEDIDA]]</f>
        <v>1</v>
      </c>
      <c r="G221" t="str">
        <f>VLOOKUP(SALIDA[[#This Row],[CODIGO]],FAMILIAS[],4,FALSE)</f>
        <v>THE CHEMOURS</v>
      </c>
      <c r="H221" s="10" t="str">
        <f>IF(VLOOKUP(SALIDA[[#This Row],[CODIGO]],STOCKSANLUIS[],7,FALSE)=0,"PRODUCTO SIN STOCK/UBICACIÓN",VLOOKUP(SALIDA[[#This Row],[CODIGO]],STOCKSANLUIS[],7,FALSE))</f>
        <v>C</v>
      </c>
      <c r="I221" s="10"/>
      <c r="J221" t="str">
        <f>SALIDA[[#This Row],[CODIGO]]&amp;"       "&amp;SALIDA[[#This Row],[FAMILIA]]</f>
        <v>02118       THE CHEMOURS</v>
      </c>
      <c r="K221">
        <f>VLOOKUP(SALIDA[[#This Row],[CODIGO]],STOCK_STARSOFT[],5,FALSE)</f>
        <v>9.49</v>
      </c>
      <c r="L221">
        <f>SALIDA[[#This Row],[CANTIDAD]]*SALIDA[[#This Row],[PRECIO UND]]</f>
        <v>9.49</v>
      </c>
    </row>
    <row r="222" spans="1:12" x14ac:dyDescent="0.25">
      <c r="A222" s="6" t="s">
        <v>3458</v>
      </c>
      <c r="B222" s="24" t="str">
        <f>VLOOKUP(SALIDA[[#This Row],[CODIGO]],STOCKSANLUIS[],2,FALSE)</f>
        <v xml:space="preserve">RESISTENCIA DE CARTER PTC 35W (MANEUROP ALL) - 120Z0459 </v>
      </c>
      <c r="C222" s="153">
        <v>45888</v>
      </c>
      <c r="D222">
        <v>1</v>
      </c>
      <c r="E222">
        <f>IF(VLOOKUP(SALIDA[[#This Row],[CODIGO]],STOCKSANLUIS[],6,FALSE)=0,"PRODUCTO SIN STOCK/UBICACIÓN",VLOOKUP(SALIDA[[#This Row],[CODIGO]],STOCKSANLUIS[],6,FALSE))</f>
        <v>1</v>
      </c>
      <c r="F222">
        <f>SALIDA[[#This Row],[CANTIDAD]]/SALIDA[[#This Row],[UND MEDIDA]]</f>
        <v>1</v>
      </c>
      <c r="G222" t="str">
        <f>VLOOKUP(SALIDA[[#This Row],[CODIGO]],FAMILIAS[],4,FALSE)</f>
        <v>DANFOSS</v>
      </c>
      <c r="H222" s="10" t="str">
        <f>IF(VLOOKUP(SALIDA[[#This Row],[CODIGO]],STOCKSANLUIS[],7,FALSE)=0,"PRODUCTO SIN STOCK/UBICACIÓN",VLOOKUP(SALIDA[[#This Row],[CODIGO]],STOCKSANLUIS[],7,FALSE))</f>
        <v>A</v>
      </c>
      <c r="I222" s="10" t="s">
        <v>19536</v>
      </c>
      <c r="J222" t="str">
        <f>SALIDA[[#This Row],[CODIGO]]&amp;"       "&amp;SALIDA[[#This Row],[FAMILIA]]</f>
        <v>02867       DANFOSS</v>
      </c>
      <c r="K222">
        <f>VLOOKUP(SALIDA[[#This Row],[CODIGO]],STOCK_STARSOFT[],5,FALSE)</f>
        <v>16.944555000000001</v>
      </c>
      <c r="L222">
        <f>SALIDA[[#This Row],[CANTIDAD]]*SALIDA[[#This Row],[PRECIO UND]]</f>
        <v>16.944555000000001</v>
      </c>
    </row>
    <row r="223" spans="1:12" x14ac:dyDescent="0.25">
      <c r="A223" s="6" t="s">
        <v>3579</v>
      </c>
      <c r="B223" s="24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223" s="153">
        <v>45888</v>
      </c>
      <c r="D223">
        <v>1</v>
      </c>
      <c r="E223">
        <f>IF(VLOOKUP(SALIDA[[#This Row],[CODIGO]],STOCKSANLUIS[],6,FALSE)=0,"PRODUCTO SIN STOCK/UBICACIÓN",VLOOKUP(SALIDA[[#This Row],[CODIGO]],STOCKSANLUIS[],6,FALSE))</f>
        <v>1</v>
      </c>
      <c r="F223">
        <f>SALIDA[[#This Row],[CANTIDAD]]/SALIDA[[#This Row],[UND MEDIDA]]</f>
        <v>1</v>
      </c>
      <c r="G223" t="str">
        <f>VLOOKUP(SALIDA[[#This Row],[CODIGO]],FAMILIAS[],4,FALSE)</f>
        <v>EBM</v>
      </c>
      <c r="H223" s="10" t="str">
        <f>IF(VLOOKUP(SALIDA[[#This Row],[CODIGO]],STOCKSANLUIS[],7,FALSE)=0,"PRODUCTO SIN STOCK/UBICACIÓN",VLOOKUP(SALIDA[[#This Row],[CODIGO]],STOCKSANLUIS[],7,FALSE))</f>
        <v>C</v>
      </c>
      <c r="I223" s="10"/>
      <c r="J223" t="str">
        <f>SALIDA[[#This Row],[CODIGO]]&amp;"       "&amp;SALIDA[[#This Row],[FAMILIA]]</f>
        <v>02984       EBM</v>
      </c>
      <c r="K223">
        <f>VLOOKUP(SALIDA[[#This Row],[CODIGO]],STOCK_STARSOFT[],5,FALSE)</f>
        <v>74.290643000000003</v>
      </c>
      <c r="L223">
        <f>SALIDA[[#This Row],[CANTIDAD]]*SALIDA[[#This Row],[PRECIO UND]]</f>
        <v>74.290643000000003</v>
      </c>
    </row>
    <row r="224" spans="1:12" x14ac:dyDescent="0.25">
      <c r="A224" s="6" t="s">
        <v>3343</v>
      </c>
      <c r="B224" s="24" t="str">
        <f>VLOOKUP(SALIDA[[#This Row],[CODIGO]],STOCKSANLUIS[],2,FALSE)</f>
        <v>GAS REFRIGERANTE R410A -11.30KG ICELOONG</v>
      </c>
      <c r="C224" s="153">
        <v>45888</v>
      </c>
      <c r="D224">
        <v>2</v>
      </c>
      <c r="E224">
        <f>IF(VLOOKUP(SALIDA[[#This Row],[CODIGO]],STOCKSANLUIS[],6,FALSE)=0,"PRODUCTO SIN STOCK/UBICACIÓN",VLOOKUP(SALIDA[[#This Row],[CODIGO]],STOCKSANLUIS[],6,FALSE))</f>
        <v>1</v>
      </c>
      <c r="F224">
        <f>SALIDA[[#This Row],[CANTIDAD]]/SALIDA[[#This Row],[UND MEDIDA]]</f>
        <v>2</v>
      </c>
      <c r="G224" t="str">
        <f>VLOOKUP(SALIDA[[#This Row],[CODIGO]],FAMILIAS[],4,FALSE)</f>
        <v>ZHEJIANG YONGHE</v>
      </c>
      <c r="H224" s="10" t="str">
        <f>IF(VLOOKUP(SALIDA[[#This Row],[CODIGO]],STOCKSANLUIS[],7,FALSE)=0,"PRODUCTO SIN STOCK/UBICACIÓN",VLOOKUP(SALIDA[[#This Row],[CODIGO]],STOCKSANLUIS[],7,FALSE))</f>
        <v>C</v>
      </c>
      <c r="I224" s="10"/>
      <c r="J224" t="str">
        <f>SALIDA[[#This Row],[CODIGO]]&amp;"       "&amp;SALIDA[[#This Row],[FAMILIA]]</f>
        <v>02753       ZHEJIANG YONGHE</v>
      </c>
      <c r="K224">
        <f>VLOOKUP(SALIDA[[#This Row],[CODIGO]],STOCK_STARSOFT[],5,FALSE)</f>
        <v>88.873082999999994</v>
      </c>
      <c r="L224">
        <f>SALIDA[[#This Row],[CANTIDAD]]*SALIDA[[#This Row],[PRECIO UND]]</f>
        <v>177.74616599999999</v>
      </c>
    </row>
    <row r="225" spans="1:12" x14ac:dyDescent="0.25">
      <c r="A225" s="6" t="s">
        <v>2490</v>
      </c>
      <c r="B225" s="24" t="str">
        <f>VLOOKUP(SALIDA[[#This Row],[CODIGO]],STOCKSANLUIS[],2,FALSE)</f>
        <v>LIMPIADOR PARA CONDENSADOR - NU-BRITE - 1GALON - NU CALGON</v>
      </c>
      <c r="C225" s="153">
        <v>45888</v>
      </c>
      <c r="D225">
        <v>3</v>
      </c>
      <c r="E225">
        <f>IF(VLOOKUP(SALIDA[[#This Row],[CODIGO]],STOCKSANLUIS[],6,FALSE)=0,"PRODUCTO SIN STOCK/UBICACIÓN",VLOOKUP(SALIDA[[#This Row],[CODIGO]],STOCKSANLUIS[],6,FALSE))</f>
        <v>1</v>
      </c>
      <c r="F225">
        <f>SALIDA[[#This Row],[CANTIDAD]]/SALIDA[[#This Row],[UND MEDIDA]]</f>
        <v>3</v>
      </c>
      <c r="G225" t="str">
        <f>VLOOKUP(SALIDA[[#This Row],[CODIGO]],FAMILIAS[],4,FALSE)</f>
        <v>NU CALGON</v>
      </c>
      <c r="H225" s="10" t="str">
        <f>IF(VLOOKUP(SALIDA[[#This Row],[CODIGO]],STOCKSANLUIS[],7,FALSE)=0,"PRODUCTO SIN STOCK/UBICACIÓN",VLOOKUP(SALIDA[[#This Row],[CODIGO]],STOCKSANLUIS[],7,FALSE))</f>
        <v>C</v>
      </c>
      <c r="I225" s="10"/>
      <c r="J225" t="str">
        <f>SALIDA[[#This Row],[CODIGO]]&amp;"       "&amp;SALIDA[[#This Row],[FAMILIA]]</f>
        <v>02043       NU CALGON</v>
      </c>
      <c r="K225">
        <f>VLOOKUP(SALIDA[[#This Row],[CODIGO]],STOCK_STARSOFT[],5,FALSE)</f>
        <v>9.0050089999999994</v>
      </c>
      <c r="L225">
        <f>SALIDA[[#This Row],[CANTIDAD]]*SALIDA[[#This Row],[PRECIO UND]]</f>
        <v>27.015026999999996</v>
      </c>
    </row>
    <row r="226" spans="1:12" x14ac:dyDescent="0.25">
      <c r="A226" s="6" t="s">
        <v>3341</v>
      </c>
      <c r="B226" s="24" t="str">
        <f>VLOOKUP(SALIDA[[#This Row],[CODIGO]],STOCKSANLUIS[],2,FALSE)</f>
        <v>GAS REFRIGERANTE R404A -10.90KG ICELOONG</v>
      </c>
      <c r="C226" s="153">
        <v>45888</v>
      </c>
      <c r="D226">
        <v>4</v>
      </c>
      <c r="E226">
        <f>IF(VLOOKUP(SALIDA[[#This Row],[CODIGO]],STOCKSANLUIS[],6,FALSE)=0,"PRODUCTO SIN STOCK/UBICACIÓN",VLOOKUP(SALIDA[[#This Row],[CODIGO]],STOCKSANLUIS[],6,FALSE))</f>
        <v>1</v>
      </c>
      <c r="F226">
        <f>SALIDA[[#This Row],[CANTIDAD]]/SALIDA[[#This Row],[UND MEDIDA]]</f>
        <v>4</v>
      </c>
      <c r="G226" t="str">
        <f>VLOOKUP(SALIDA[[#This Row],[CODIGO]],FAMILIAS[],4,FALSE)</f>
        <v>ZHEJIANG YONGHE</v>
      </c>
      <c r="H226" s="10" t="str">
        <f>IF(VLOOKUP(SALIDA[[#This Row],[CODIGO]],STOCKSANLUIS[],7,FALSE)=0,"PRODUCTO SIN STOCK/UBICACIÓN",VLOOKUP(SALIDA[[#This Row],[CODIGO]],STOCKSANLUIS[],7,FALSE))</f>
        <v>C</v>
      </c>
      <c r="I226" s="10"/>
      <c r="J226" t="str">
        <f>SALIDA[[#This Row],[CODIGO]]&amp;"       "&amp;SALIDA[[#This Row],[FAMILIA]]</f>
        <v>02752       ZHEJIANG YONGHE</v>
      </c>
      <c r="K226">
        <f>VLOOKUP(SALIDA[[#This Row],[CODIGO]],STOCK_STARSOFT[],5,FALSE)</f>
        <v>53.481755</v>
      </c>
      <c r="L226">
        <f>SALIDA[[#This Row],[CANTIDAD]]*SALIDA[[#This Row],[PRECIO UND]]</f>
        <v>213.92702</v>
      </c>
    </row>
    <row r="227" spans="1:12" x14ac:dyDescent="0.25">
      <c r="A227" s="6" t="s">
        <v>79</v>
      </c>
      <c r="B227" s="24" t="str">
        <f>VLOOKUP(SALIDA[[#This Row],[CODIGO]],STOCKSANLUIS[],2,FALSE)</f>
        <v>CONTROLADOR DE TEMPERATURA DIGITAL TC-900EL POWER - VER.07 - 12/24 VAC/DC - FULL GAUGE</v>
      </c>
      <c r="C227" s="153">
        <v>45888</v>
      </c>
      <c r="D227">
        <v>1</v>
      </c>
      <c r="E227">
        <f>IF(VLOOKUP(SALIDA[[#This Row],[CODIGO]],STOCKSANLUIS[],6,FALSE)=0,"PRODUCTO SIN STOCK/UBICACIÓN",VLOOKUP(SALIDA[[#This Row],[CODIGO]],STOCKSANLUIS[],6,FALSE))</f>
        <v>1</v>
      </c>
      <c r="F227">
        <f>SALIDA[[#This Row],[CANTIDAD]]/SALIDA[[#This Row],[UND MEDIDA]]</f>
        <v>1</v>
      </c>
      <c r="G227" t="str">
        <f>VLOOKUP(SALIDA[[#This Row],[CODIGO]],FAMILIAS[],4,FALSE)</f>
        <v>FULL GAUGE</v>
      </c>
      <c r="H227" s="10" t="str">
        <f>IF(VLOOKUP(SALIDA[[#This Row],[CODIGO]],STOCKSANLUIS[],7,FALSE)=0,"PRODUCTO SIN STOCK/UBICACIÓN",VLOOKUP(SALIDA[[#This Row],[CODIGO]],STOCKSANLUIS[],7,FALSE))</f>
        <v>C</v>
      </c>
      <c r="I227" s="10" t="s">
        <v>19536</v>
      </c>
      <c r="J227" t="str">
        <f>SALIDA[[#This Row],[CODIGO]]&amp;"       "&amp;SALIDA[[#This Row],[FAMILIA]]</f>
        <v>00044       FULL GAUGE</v>
      </c>
      <c r="K227">
        <f>VLOOKUP(SALIDA[[#This Row],[CODIGO]],STOCK_STARSOFT[],5,FALSE)</f>
        <v>21.044938999999999</v>
      </c>
      <c r="L227">
        <f>SALIDA[[#This Row],[CANTIDAD]]*SALIDA[[#This Row],[PRECIO UND]]</f>
        <v>21.044938999999999</v>
      </c>
    </row>
    <row r="228" spans="1:12" x14ac:dyDescent="0.25">
      <c r="A228" s="6" t="s">
        <v>3880</v>
      </c>
      <c r="B228" s="24" t="str">
        <f>VLOOKUP(SALIDA[[#This Row],[CODIGO]],STOCKSANLUIS[],2,FALSE)</f>
        <v>GAS REFRIGERANTE R134A  X 340 GR - (TAPA CON VALVULA) - ICELOONG</v>
      </c>
      <c r="C228" s="153">
        <v>45888</v>
      </c>
      <c r="D228">
        <v>60</v>
      </c>
      <c r="E228">
        <f>IF(VLOOKUP(SALIDA[[#This Row],[CODIGO]],STOCKSANLUIS[],6,FALSE)=0,"PRODUCTO SIN STOCK/UBICACIÓN",VLOOKUP(SALIDA[[#This Row],[CODIGO]],STOCKSANLUIS[],6,FALSE))</f>
        <v>1</v>
      </c>
      <c r="F228">
        <f>SALIDA[[#This Row],[CANTIDAD]]/SALIDA[[#This Row],[UND MEDIDA]]</f>
        <v>60</v>
      </c>
      <c r="G228" t="str">
        <f>VLOOKUP(SALIDA[[#This Row],[CODIGO]],FAMILIAS[],4,FALSE)</f>
        <v>ZHEJIANG YONGHE</v>
      </c>
      <c r="H228" s="10" t="str">
        <f>IF(VLOOKUP(SALIDA[[#This Row],[CODIGO]],STOCKSANLUIS[],7,FALSE)=0,"PRODUCTO SIN STOCK/UBICACIÓN",VLOOKUP(SALIDA[[#This Row],[CODIGO]],STOCKSANLUIS[],7,FALSE))</f>
        <v>B</v>
      </c>
      <c r="I228" s="10"/>
      <c r="J228" t="str">
        <f>SALIDA[[#This Row],[CODIGO]]&amp;"       "&amp;SALIDA[[#This Row],[FAMILIA]]</f>
        <v>03343       ZHEJIANG YONGHE</v>
      </c>
      <c r="K228">
        <f>VLOOKUP(SALIDA[[#This Row],[CODIGO]],STOCK_STARSOFT[],5,FALSE)</f>
        <v>3.1289889999999998</v>
      </c>
      <c r="L228">
        <f>SALIDA[[#This Row],[CANTIDAD]]*SALIDA[[#This Row],[PRECIO UND]]</f>
        <v>187.73934</v>
      </c>
    </row>
    <row r="229" spans="1:12" x14ac:dyDescent="0.25">
      <c r="A229" s="6" t="s">
        <v>155</v>
      </c>
      <c r="B229" s="24" t="str">
        <f>VLOOKUP(SALIDA[[#This Row],[CODIGO]],STOCKSANLUIS[],2,FALSE)</f>
        <v>FILTRO DE IMPUREZAS DANFOSS 48-F - 023U1921</v>
      </c>
      <c r="C229" s="153">
        <v>45888</v>
      </c>
      <c r="D229">
        <v>18</v>
      </c>
      <c r="E229">
        <f>IF(VLOOKUP(SALIDA[[#This Row],[CODIGO]],STOCKSANLUIS[],6,FALSE)=0,"PRODUCTO SIN STOCK/UBICACIÓN",VLOOKUP(SALIDA[[#This Row],[CODIGO]],STOCKSANLUIS[],6,FALSE))</f>
        <v>1</v>
      </c>
      <c r="F229">
        <f>SALIDA[[#This Row],[CANTIDAD]]/SALIDA[[#This Row],[UND MEDIDA]]</f>
        <v>18</v>
      </c>
      <c r="G229" t="str">
        <f>VLOOKUP(SALIDA[[#This Row],[CODIGO]],FAMILIAS[],4,FALSE)</f>
        <v>DANFOSS</v>
      </c>
      <c r="H229" s="10" t="str">
        <f>IF(VLOOKUP(SALIDA[[#This Row],[CODIGO]],STOCKSANLUIS[],7,FALSE)=0,"PRODUCTO SIN STOCK/UBICACIÓN",VLOOKUP(SALIDA[[#This Row],[CODIGO]],STOCKSANLUIS[],7,FALSE))</f>
        <v>A</v>
      </c>
      <c r="I229" s="10" t="s">
        <v>19536</v>
      </c>
      <c r="J229" t="str">
        <f>SALIDA[[#This Row],[CODIGO]]&amp;"       "&amp;SALIDA[[#This Row],[FAMILIA]]</f>
        <v>00096       DANFOSS</v>
      </c>
      <c r="K229">
        <f>VLOOKUP(SALIDA[[#This Row],[CODIGO]],STOCK_STARSOFT[],5,FALSE)</f>
        <v>14.837078999999999</v>
      </c>
      <c r="L229">
        <f>SALIDA[[#This Row],[CANTIDAD]]*SALIDA[[#This Row],[PRECIO UND]]</f>
        <v>267.06742199999997</v>
      </c>
    </row>
    <row r="230" spans="1:12" x14ac:dyDescent="0.25">
      <c r="A230" s="6" t="s">
        <v>125</v>
      </c>
      <c r="B230" s="24" t="str">
        <f>VLOOKUP(SALIDA[[#This Row],[CODIGO]],STOCKSANLUIS[],2,FALSE)</f>
        <v>BOBINA DE SOLENOIDE - 220V/60HZ/13W - COD - 018F6714 - DANFOSS</v>
      </c>
      <c r="C230" s="153">
        <v>45888</v>
      </c>
      <c r="D230">
        <v>2</v>
      </c>
      <c r="E230">
        <f>IF(VLOOKUP(SALIDA[[#This Row],[CODIGO]],STOCKSANLUIS[],6,FALSE)=0,"PRODUCTO SIN STOCK/UBICACIÓN",VLOOKUP(SALIDA[[#This Row],[CODIGO]],STOCKSANLUIS[],6,FALSE))</f>
        <v>1</v>
      </c>
      <c r="F230">
        <f>SALIDA[[#This Row],[CANTIDAD]]/SALIDA[[#This Row],[UND MEDIDA]]</f>
        <v>2</v>
      </c>
      <c r="G230" t="str">
        <f>VLOOKUP(SALIDA[[#This Row],[CODIGO]],FAMILIAS[],4,FALSE)</f>
        <v>DANFOSS</v>
      </c>
      <c r="H230" s="10" t="str">
        <f>IF(VLOOKUP(SALIDA[[#This Row],[CODIGO]],STOCKSANLUIS[],7,FALSE)=0,"PRODUCTO SIN STOCK/UBICACIÓN",VLOOKUP(SALIDA[[#This Row],[CODIGO]],STOCKSANLUIS[],7,FALSE))</f>
        <v>A</v>
      </c>
      <c r="I230" s="10"/>
      <c r="J230" t="str">
        <f>SALIDA[[#This Row],[CODIGO]]&amp;"       "&amp;SALIDA[[#This Row],[FAMILIA]]</f>
        <v>00078       DANFOSS</v>
      </c>
      <c r="K230">
        <f>VLOOKUP(SALIDA[[#This Row],[CODIGO]],STOCK_STARSOFT[],5,FALSE)</f>
        <v>20.261431999999999</v>
      </c>
      <c r="L230">
        <f>SALIDA[[#This Row],[CANTIDAD]]*SALIDA[[#This Row],[PRECIO UND]]</f>
        <v>40.522863999999998</v>
      </c>
    </row>
    <row r="231" spans="1:12" x14ac:dyDescent="0.25">
      <c r="A231" s="6" t="s">
        <v>3983</v>
      </c>
      <c r="B231" s="24" t="str">
        <f>VLOOKUP(SALIDA[[#This Row],[CODIGO]],STOCKSANLUIS[],2,FALSE)</f>
        <v>GAS REFIGERANTE R22 -13.60 KG YONGAN</v>
      </c>
      <c r="C231" s="153">
        <v>45888</v>
      </c>
      <c r="D231">
        <v>4</v>
      </c>
      <c r="E231">
        <f>IF(VLOOKUP(SALIDA[[#This Row],[CODIGO]],STOCKSANLUIS[],6,FALSE)=0,"PRODUCTO SIN STOCK/UBICACIÓN",VLOOKUP(SALIDA[[#This Row],[CODIGO]],STOCKSANLUIS[],6,FALSE))</f>
        <v>1</v>
      </c>
      <c r="F231">
        <f>SALIDA[[#This Row],[CANTIDAD]]/SALIDA[[#This Row],[UND MEDIDA]]</f>
        <v>4</v>
      </c>
      <c r="G231" t="str">
        <f>VLOOKUP(SALIDA[[#This Row],[CODIGO]],FAMILIAS[],4,FALSE)</f>
        <v>YONGAN</v>
      </c>
      <c r="H231" s="10" t="str">
        <f>IF(VLOOKUP(SALIDA[[#This Row],[CODIGO]],STOCKSANLUIS[],7,FALSE)=0,"PRODUCTO SIN STOCK/UBICACIÓN",VLOOKUP(SALIDA[[#This Row],[CODIGO]],STOCKSANLUIS[],7,FALSE))</f>
        <v>B/C</v>
      </c>
      <c r="I231" s="10"/>
      <c r="J231" t="str">
        <f>SALIDA[[#This Row],[CODIGO]]&amp;"       "&amp;SALIDA[[#This Row],[FAMILIA]]</f>
        <v>03449       YONGAN</v>
      </c>
      <c r="K231">
        <f>VLOOKUP(SALIDA[[#This Row],[CODIGO]],STOCK_STARSOFT[],5,FALSE)</f>
        <v>61.334141000000002</v>
      </c>
      <c r="L231">
        <f>SALIDA[[#This Row],[CANTIDAD]]*SALIDA[[#This Row],[PRECIO UND]]</f>
        <v>245.33656400000001</v>
      </c>
    </row>
    <row r="232" spans="1:12" x14ac:dyDescent="0.25">
      <c r="A232" s="6" t="s">
        <v>2314</v>
      </c>
      <c r="B232" s="24" t="str">
        <f>VLOOKUP(SALIDA[[#This Row],[CODIGO]],STOCKSANLUIS[],2,FALSE)</f>
        <v>FILTRO SECADOR - 083 - 3/8 - ROSCABLE - SEK-083 - EVERWELL</v>
      </c>
      <c r="C232" s="153">
        <v>45888</v>
      </c>
      <c r="D232">
        <v>1</v>
      </c>
      <c r="E232">
        <f>IF(VLOOKUP(SALIDA[[#This Row],[CODIGO]],STOCKSANLUIS[],6,FALSE)=0,"PRODUCTO SIN STOCK/UBICACIÓN",VLOOKUP(SALIDA[[#This Row],[CODIGO]],STOCKSANLUIS[],6,FALSE))</f>
        <v>1</v>
      </c>
      <c r="F232">
        <f>SALIDA[[#This Row],[CANTIDAD]]/SALIDA[[#This Row],[UND MEDIDA]]</f>
        <v>1</v>
      </c>
      <c r="G232" t="str">
        <f>VLOOKUP(SALIDA[[#This Row],[CODIGO]],FAMILIAS[],4,FALSE)</f>
        <v>EVERWELL</v>
      </c>
      <c r="H232" s="10" t="str">
        <f>IF(VLOOKUP(SALIDA[[#This Row],[CODIGO]],STOCKSANLUIS[],7,FALSE)=0,"PRODUCTO SIN STOCK/UBICACIÓN",VLOOKUP(SALIDA[[#This Row],[CODIGO]],STOCKSANLUIS[],7,FALSE))</f>
        <v>A</v>
      </c>
      <c r="I232" s="10"/>
      <c r="J232" t="str">
        <f>SALIDA[[#This Row],[CODIGO]]&amp;"       "&amp;SALIDA[[#This Row],[FAMILIA]]</f>
        <v>01944       EVERWELL</v>
      </c>
      <c r="K232">
        <f>VLOOKUP(SALIDA[[#This Row],[CODIGO]],STOCK_STARSOFT[],5,FALSE)</f>
        <v>2.95987</v>
      </c>
      <c r="L232">
        <f>SALIDA[[#This Row],[CANTIDAD]]*SALIDA[[#This Row],[PRECIO UND]]</f>
        <v>2.95987</v>
      </c>
    </row>
    <row r="233" spans="1:12" x14ac:dyDescent="0.25">
      <c r="A233" s="6" t="s">
        <v>1576</v>
      </c>
      <c r="B233" s="24" t="str">
        <f>VLOOKUP(SALIDA[[#This Row],[CODIGO]],STOCKSANLUIS[],2,FALSE)</f>
        <v>BOMBA DE CONDENSADO SAUERMANN SI 1801-220V  TANQUE ALTO</v>
      </c>
      <c r="C233" s="153">
        <v>45889</v>
      </c>
      <c r="D233">
        <v>2</v>
      </c>
      <c r="E233">
        <f>IF(VLOOKUP(SALIDA[[#This Row],[CODIGO]],STOCKSANLUIS[],6,FALSE)=0,"PRODUCTO SIN STOCK/UBICACIÓN",VLOOKUP(SALIDA[[#This Row],[CODIGO]],STOCKSANLUIS[],6,FALSE))</f>
        <v>1</v>
      </c>
      <c r="F233">
        <f>SALIDA[[#This Row],[CANTIDAD]]/SALIDA[[#This Row],[UND MEDIDA]]</f>
        <v>2</v>
      </c>
      <c r="G233" t="str">
        <f>VLOOKUP(SALIDA[[#This Row],[CODIGO]],FAMILIAS[],4,FALSE)</f>
        <v>SAUERMANN</v>
      </c>
      <c r="H233" s="10" t="str">
        <f>IF(VLOOKUP(SALIDA[[#This Row],[CODIGO]],STOCKSANLUIS[],7,FALSE)=0,"PRODUCTO SIN STOCK/UBICACIÓN",VLOOKUP(SALIDA[[#This Row],[CODIGO]],STOCKSANLUIS[],7,FALSE))</f>
        <v>A</v>
      </c>
      <c r="I233" s="10"/>
      <c r="J233" t="str">
        <f>SALIDA[[#This Row],[CODIGO]]&amp;"       "&amp;SALIDA[[#This Row],[FAMILIA]]</f>
        <v>01546       SAUERMANN</v>
      </c>
      <c r="K233">
        <f>VLOOKUP(SALIDA[[#This Row],[CODIGO]],STOCK_STARSOFT[],5,FALSE)</f>
        <v>35.421345000000002</v>
      </c>
      <c r="L233">
        <f>SALIDA[[#This Row],[CANTIDAD]]*SALIDA[[#This Row],[PRECIO UND]]</f>
        <v>70.842690000000005</v>
      </c>
    </row>
    <row r="234" spans="1:12" x14ac:dyDescent="0.25">
      <c r="A234" s="6" t="s">
        <v>3032</v>
      </c>
      <c r="B234" s="24" t="str">
        <f>VLOOKUP(SALIDA[[#This Row],[CODIGO]],STOCKSANLUIS[],2,FALSE)</f>
        <v xml:space="preserve">MINI BOMBA, SAUERMANN, SI 27  220V </v>
      </c>
      <c r="C234" s="153">
        <v>45889</v>
      </c>
      <c r="D234">
        <v>5</v>
      </c>
      <c r="E234">
        <f>IF(VLOOKUP(SALIDA[[#This Row],[CODIGO]],STOCKSANLUIS[],6,FALSE)=0,"PRODUCTO SIN STOCK/UBICACIÓN",VLOOKUP(SALIDA[[#This Row],[CODIGO]],STOCKSANLUIS[],6,FALSE))</f>
        <v>1</v>
      </c>
      <c r="F234">
        <f>SALIDA[[#This Row],[CANTIDAD]]/SALIDA[[#This Row],[UND MEDIDA]]</f>
        <v>5</v>
      </c>
      <c r="G234" t="str">
        <f>VLOOKUP(SALIDA[[#This Row],[CODIGO]],FAMILIAS[],4,FALSE)</f>
        <v>SAUERMANN</v>
      </c>
      <c r="H234" s="10" t="str">
        <f>IF(VLOOKUP(SALIDA[[#This Row],[CODIGO]],STOCKSANLUIS[],7,FALSE)=0,"PRODUCTO SIN STOCK/UBICACIÓN",VLOOKUP(SALIDA[[#This Row],[CODIGO]],STOCKSANLUIS[],7,FALSE))</f>
        <v>C</v>
      </c>
      <c r="I234" s="10"/>
      <c r="J234" t="str">
        <f>SALIDA[[#This Row],[CODIGO]]&amp;"       "&amp;SALIDA[[#This Row],[FAMILIA]]</f>
        <v>02448       SAUERMANN</v>
      </c>
      <c r="K234">
        <f>VLOOKUP(SALIDA[[#This Row],[CODIGO]],STOCK_STARSOFT[],5,FALSE)</f>
        <v>37.118566999999999</v>
      </c>
      <c r="L234">
        <f>SALIDA[[#This Row],[CANTIDAD]]*SALIDA[[#This Row],[PRECIO UND]]</f>
        <v>185.59283499999998</v>
      </c>
    </row>
    <row r="235" spans="1:12" x14ac:dyDescent="0.25">
      <c r="A235" s="6" t="s">
        <v>1576</v>
      </c>
      <c r="B235" s="24" t="str">
        <f>VLOOKUP(SALIDA[[#This Row],[CODIGO]],STOCKSANLUIS[],2,FALSE)</f>
        <v>BOMBA DE CONDENSADO SAUERMANN SI 1801-220V  TANQUE ALTO</v>
      </c>
      <c r="C235" s="153">
        <v>45889</v>
      </c>
      <c r="D235">
        <v>2</v>
      </c>
      <c r="E235">
        <f>IF(VLOOKUP(SALIDA[[#This Row],[CODIGO]],STOCKSANLUIS[],6,FALSE)=0,"PRODUCTO SIN STOCK/UBICACIÓN",VLOOKUP(SALIDA[[#This Row],[CODIGO]],STOCKSANLUIS[],6,FALSE))</f>
        <v>1</v>
      </c>
      <c r="F235">
        <f>SALIDA[[#This Row],[CANTIDAD]]/SALIDA[[#This Row],[UND MEDIDA]]</f>
        <v>2</v>
      </c>
      <c r="G235" t="str">
        <f>VLOOKUP(SALIDA[[#This Row],[CODIGO]],FAMILIAS[],4,FALSE)</f>
        <v>SAUERMANN</v>
      </c>
      <c r="H235" s="10" t="str">
        <f>IF(VLOOKUP(SALIDA[[#This Row],[CODIGO]],STOCKSANLUIS[],7,FALSE)=0,"PRODUCTO SIN STOCK/UBICACIÓN",VLOOKUP(SALIDA[[#This Row],[CODIGO]],STOCKSANLUIS[],7,FALSE))</f>
        <v>A</v>
      </c>
      <c r="I235" s="10"/>
      <c r="J235" t="str">
        <f>SALIDA[[#This Row],[CODIGO]]&amp;"       "&amp;SALIDA[[#This Row],[FAMILIA]]</f>
        <v>01546       SAUERMANN</v>
      </c>
      <c r="K235">
        <f>VLOOKUP(SALIDA[[#This Row],[CODIGO]],STOCK_STARSOFT[],5,FALSE)</f>
        <v>35.421345000000002</v>
      </c>
      <c r="L235">
        <f>SALIDA[[#This Row],[CANTIDAD]]*SALIDA[[#This Row],[PRECIO UND]]</f>
        <v>70.842690000000005</v>
      </c>
    </row>
    <row r="236" spans="1:12" x14ac:dyDescent="0.25">
      <c r="A236" s="6" t="s">
        <v>33</v>
      </c>
      <c r="B236" s="24" t="str">
        <f>VLOOKUP(SALIDA[[#This Row],[CODIGO]],STOCKSANLUIS[],2,FALSE)</f>
        <v>CONTROLADOR DE TEMPERATURA DIGITAL MT-512E 2HP - VER.13 - 115/220 VAC - FULL GAUGE</v>
      </c>
      <c r="C236" s="153">
        <v>45889</v>
      </c>
      <c r="D236">
        <v>1</v>
      </c>
      <c r="E236">
        <f>IF(VLOOKUP(SALIDA[[#This Row],[CODIGO]],STOCKSANLUIS[],6,FALSE)=0,"PRODUCTO SIN STOCK/UBICACIÓN",VLOOKUP(SALIDA[[#This Row],[CODIGO]],STOCKSANLUIS[],6,FALSE))</f>
        <v>1</v>
      </c>
      <c r="F236">
        <f>SALIDA[[#This Row],[CANTIDAD]]/SALIDA[[#This Row],[UND MEDIDA]]</f>
        <v>1</v>
      </c>
      <c r="G236" t="str">
        <f>VLOOKUP(SALIDA[[#This Row],[CODIGO]],FAMILIAS[],4,FALSE)</f>
        <v>FULL GAUGE</v>
      </c>
      <c r="H236" s="10" t="str">
        <f>IF(VLOOKUP(SALIDA[[#This Row],[CODIGO]],STOCKSANLUIS[],7,FALSE)=0,"PRODUCTO SIN STOCK/UBICACIÓN",VLOOKUP(SALIDA[[#This Row],[CODIGO]],STOCKSANLUIS[],7,FALSE))</f>
        <v>C</v>
      </c>
      <c r="I236" s="10"/>
      <c r="J236" t="str">
        <f>SALIDA[[#This Row],[CODIGO]]&amp;"       "&amp;SALIDA[[#This Row],[FAMILIA]]</f>
        <v>00016       FULL GAUGE</v>
      </c>
      <c r="K236">
        <f>VLOOKUP(SALIDA[[#This Row],[CODIGO]],STOCK_STARSOFT[],5,FALSE)</f>
        <v>13.318346</v>
      </c>
      <c r="L236">
        <f>SALIDA[[#This Row],[CANTIDAD]]*SALIDA[[#This Row],[PRECIO UND]]</f>
        <v>13.318346</v>
      </c>
    </row>
    <row r="237" spans="1:12" x14ac:dyDescent="0.25">
      <c r="A237" s="6" t="s">
        <v>2719</v>
      </c>
      <c r="B237" s="24" t="str">
        <f>VLOOKUP(SALIDA[[#This Row],[CODIGO]],STOCKSANLUIS[],2,FALSE)</f>
        <v xml:space="preserve">ACEITE PARA BOMBA DE VACIO - 1 GALON - BVA </v>
      </c>
      <c r="C237" s="153">
        <v>45889</v>
      </c>
      <c r="D237">
        <v>2</v>
      </c>
      <c r="E237">
        <f>IF(VLOOKUP(SALIDA[[#This Row],[CODIGO]],STOCKSANLUIS[],6,FALSE)=0,"PRODUCTO SIN STOCK/UBICACIÓN",VLOOKUP(SALIDA[[#This Row],[CODIGO]],STOCKSANLUIS[],6,FALSE))</f>
        <v>1</v>
      </c>
      <c r="F237">
        <f>SALIDA[[#This Row],[CANTIDAD]]/SALIDA[[#This Row],[UND MEDIDA]]</f>
        <v>2</v>
      </c>
      <c r="G237" t="str">
        <f>VLOOKUP(SALIDA[[#This Row],[CODIGO]],FAMILIAS[],4,FALSE)</f>
        <v>BVA</v>
      </c>
      <c r="H237" s="10" t="str">
        <f>IF(VLOOKUP(SALIDA[[#This Row],[CODIGO]],STOCKSANLUIS[],7,FALSE)=0,"PRODUCTO SIN STOCK/UBICACIÓN",VLOOKUP(SALIDA[[#This Row],[CODIGO]],STOCKSANLUIS[],7,FALSE))</f>
        <v>C</v>
      </c>
      <c r="I237" s="10"/>
      <c r="J237" t="str">
        <f>SALIDA[[#This Row],[CODIGO]]&amp;"       "&amp;SALIDA[[#This Row],[FAMILIA]]</f>
        <v>02202       BVA</v>
      </c>
      <c r="K237">
        <f>VLOOKUP(SALIDA[[#This Row],[CODIGO]],STOCK_STARSOFT[],5,FALSE)</f>
        <v>13.965745</v>
      </c>
      <c r="L237">
        <f>SALIDA[[#This Row],[CANTIDAD]]*SALIDA[[#This Row],[PRECIO UND]]</f>
        <v>27.93149</v>
      </c>
    </row>
    <row r="238" spans="1:12" x14ac:dyDescent="0.25">
      <c r="A238" s="6" t="s">
        <v>3882</v>
      </c>
      <c r="B238" s="24" t="str">
        <f>VLOOKUP(SALIDA[[#This Row],[CODIGO]],STOCKSANLUIS[],2,FALSE)</f>
        <v>GAS MAPP PRO X 0.400 GR  -  (TAPA CON VALVULA) - ICELOONG</v>
      </c>
      <c r="C238" s="153">
        <v>45889</v>
      </c>
      <c r="D238">
        <v>2</v>
      </c>
      <c r="E238">
        <f>IF(VLOOKUP(SALIDA[[#This Row],[CODIGO]],STOCKSANLUIS[],6,FALSE)=0,"PRODUCTO SIN STOCK/UBICACIÓN",VLOOKUP(SALIDA[[#This Row],[CODIGO]],STOCKSANLUIS[],6,FALSE))</f>
        <v>1</v>
      </c>
      <c r="F238">
        <f>SALIDA[[#This Row],[CANTIDAD]]/SALIDA[[#This Row],[UND MEDIDA]]</f>
        <v>2</v>
      </c>
      <c r="G238" t="str">
        <f>VLOOKUP(SALIDA[[#This Row],[CODIGO]],FAMILIAS[],4,FALSE)</f>
        <v>ZHEJIANG YONGHE</v>
      </c>
      <c r="H238" s="10" t="str">
        <f>IF(VLOOKUP(SALIDA[[#This Row],[CODIGO]],STOCKSANLUIS[],7,FALSE)=0,"PRODUCTO SIN STOCK/UBICACIÓN",VLOOKUP(SALIDA[[#This Row],[CODIGO]],STOCKSANLUIS[],7,FALSE))</f>
        <v>C</v>
      </c>
      <c r="I238" s="10"/>
      <c r="J238" t="str">
        <f>SALIDA[[#This Row],[CODIGO]]&amp;"       "&amp;SALIDA[[#This Row],[FAMILIA]]</f>
        <v>03346       ZHEJIANG YONGHE</v>
      </c>
      <c r="K238">
        <f>VLOOKUP(SALIDA[[#This Row],[CODIGO]],STOCK_STARSOFT[],5,FALSE)</f>
        <v>2.6010529999999998</v>
      </c>
      <c r="L238">
        <f>SALIDA[[#This Row],[CANTIDAD]]*SALIDA[[#This Row],[PRECIO UND]]</f>
        <v>5.2021059999999997</v>
      </c>
    </row>
    <row r="239" spans="1:12" x14ac:dyDescent="0.25">
      <c r="A239" s="6" t="s">
        <v>771</v>
      </c>
      <c r="B239" s="24" t="str">
        <f>VLOOKUP(SALIDA[[#This Row],[CODIGO]],STOCKSANLUIS[],2,FALSE)</f>
        <v>FILTRO SECADOR - 304 - 1/2 - ROSCABLE - QDM-304 - QUALITY</v>
      </c>
      <c r="C239" s="153">
        <v>45889</v>
      </c>
      <c r="D239">
        <v>3</v>
      </c>
      <c r="E239">
        <f>IF(VLOOKUP(SALIDA[[#This Row],[CODIGO]],STOCKSANLUIS[],6,FALSE)=0,"PRODUCTO SIN STOCK/UBICACIÓN",VLOOKUP(SALIDA[[#This Row],[CODIGO]],STOCKSANLUIS[],6,FALSE))</f>
        <v>1</v>
      </c>
      <c r="F239">
        <f>SALIDA[[#This Row],[CANTIDAD]]/SALIDA[[#This Row],[UND MEDIDA]]</f>
        <v>3</v>
      </c>
      <c r="G239" t="str">
        <f>VLOOKUP(SALIDA[[#This Row],[CODIGO]],FAMILIAS[],4,FALSE)</f>
        <v>QUALITY</v>
      </c>
      <c r="H239" s="10" t="str">
        <f>IF(VLOOKUP(SALIDA[[#This Row],[CODIGO]],STOCKSANLUIS[],7,FALSE)=0,"PRODUCTO SIN STOCK/UBICACIÓN",VLOOKUP(SALIDA[[#This Row],[CODIGO]],STOCKSANLUIS[],7,FALSE))</f>
        <v>A</v>
      </c>
      <c r="I239" s="10"/>
      <c r="J239" t="str">
        <f>SALIDA[[#This Row],[CODIGO]]&amp;"       "&amp;SALIDA[[#This Row],[FAMILIA]]</f>
        <v>00850       QUALITY</v>
      </c>
      <c r="K239">
        <f>VLOOKUP(SALIDA[[#This Row],[CODIGO]],STOCK_STARSOFT[],5,FALSE)</f>
        <v>6.6009250000000002</v>
      </c>
      <c r="L239">
        <f>SALIDA[[#This Row],[CANTIDAD]]*SALIDA[[#This Row],[PRECIO UND]]</f>
        <v>19.802775</v>
      </c>
    </row>
    <row r="240" spans="1:12" x14ac:dyDescent="0.25">
      <c r="A240" s="6" t="s">
        <v>3347</v>
      </c>
      <c r="B240" s="24" t="str">
        <f>VLOOKUP(SALIDA[[#This Row],[CODIGO]],STOCKSANLUIS[],2,FALSE)</f>
        <v>GAS REFRIGERANTE R507 -11.3KG ICELOONG</v>
      </c>
      <c r="C240" s="153">
        <v>45889</v>
      </c>
      <c r="D240">
        <v>1</v>
      </c>
      <c r="E240">
        <f>IF(VLOOKUP(SALIDA[[#This Row],[CODIGO]],STOCKSANLUIS[],6,FALSE)=0,"PRODUCTO SIN STOCK/UBICACIÓN",VLOOKUP(SALIDA[[#This Row],[CODIGO]],STOCKSANLUIS[],6,FALSE))</f>
        <v>1</v>
      </c>
      <c r="F240">
        <f>SALIDA[[#This Row],[CANTIDAD]]/SALIDA[[#This Row],[UND MEDIDA]]</f>
        <v>1</v>
      </c>
      <c r="G240" t="str">
        <f>VLOOKUP(SALIDA[[#This Row],[CODIGO]],FAMILIAS[],4,FALSE)</f>
        <v>ZHEJIANG YONGHE</v>
      </c>
      <c r="H240" s="10" t="str">
        <f>IF(VLOOKUP(SALIDA[[#This Row],[CODIGO]],STOCKSANLUIS[],7,FALSE)=0,"PRODUCTO SIN STOCK/UBICACIÓN",VLOOKUP(SALIDA[[#This Row],[CODIGO]],STOCKSANLUIS[],7,FALSE))</f>
        <v>C</v>
      </c>
      <c r="I240" s="10"/>
      <c r="J240" t="str">
        <f>SALIDA[[#This Row],[CODIGO]]&amp;"       "&amp;SALIDA[[#This Row],[FAMILIA]]</f>
        <v>02755       ZHEJIANG YONGHE</v>
      </c>
      <c r="K240">
        <f>VLOOKUP(SALIDA[[#This Row],[CODIGO]],STOCK_STARSOFT[],5,FALSE)</f>
        <v>55.968114</v>
      </c>
      <c r="L240">
        <f>SALIDA[[#This Row],[CANTIDAD]]*SALIDA[[#This Row],[PRECIO UND]]</f>
        <v>55.968114</v>
      </c>
    </row>
    <row r="241" spans="1:12" x14ac:dyDescent="0.25">
      <c r="A241" s="6" t="s">
        <v>867</v>
      </c>
      <c r="B241" s="24" t="str">
        <f>VLOOKUP(SALIDA[[#This Row],[CODIGO]],STOCKSANLUIS[],2,FALSE)</f>
        <v>ACEITE POLIOLESTER POE 68 - 1 GALON - BVA</v>
      </c>
      <c r="C241" s="153">
        <v>45889</v>
      </c>
      <c r="D241">
        <v>2</v>
      </c>
      <c r="E241">
        <f>IF(VLOOKUP(SALIDA[[#This Row],[CODIGO]],STOCKSANLUIS[],6,FALSE)=0,"PRODUCTO SIN STOCK/UBICACIÓN",VLOOKUP(SALIDA[[#This Row],[CODIGO]],STOCKSANLUIS[],6,FALSE))</f>
        <v>1</v>
      </c>
      <c r="F241">
        <f>SALIDA[[#This Row],[CANTIDAD]]/SALIDA[[#This Row],[UND MEDIDA]]</f>
        <v>2</v>
      </c>
      <c r="G241" t="str">
        <f>VLOOKUP(SALIDA[[#This Row],[CODIGO]],FAMILIAS[],4,FALSE)</f>
        <v>BVA</v>
      </c>
      <c r="H241" s="10" t="str">
        <f>IF(VLOOKUP(SALIDA[[#This Row],[CODIGO]],STOCKSANLUIS[],7,FALSE)=0,"PRODUCTO SIN STOCK/UBICACIÓN",VLOOKUP(SALIDA[[#This Row],[CODIGO]],STOCKSANLUIS[],7,FALSE))</f>
        <v>C</v>
      </c>
      <c r="I241" s="10"/>
      <c r="J241" t="str">
        <f>SALIDA[[#This Row],[CODIGO]]&amp;"       "&amp;SALIDA[[#This Row],[FAMILIA]]</f>
        <v>00945       BVA</v>
      </c>
      <c r="K241">
        <f>VLOOKUP(SALIDA[[#This Row],[CODIGO]],STOCK_STARSOFT[],5,FALSE)</f>
        <v>50.009718999999997</v>
      </c>
      <c r="L241">
        <f>SALIDA[[#This Row],[CANTIDAD]]*SALIDA[[#This Row],[PRECIO UND]]</f>
        <v>100.01943799999999</v>
      </c>
    </row>
    <row r="242" spans="1:12" x14ac:dyDescent="0.25">
      <c r="A242" s="6" t="s">
        <v>3128</v>
      </c>
      <c r="B242" s="24" t="str">
        <f>VLOOKUP(SALIDA[[#This Row],[CODIGO]],STOCKSANLUIS[],2,FALSE)</f>
        <v>VALVULA DE ACCESO DE 1/4 - 10CM - PICHINA (19X0.35X100MM) - AV-14 - EVERWELL</v>
      </c>
      <c r="C242" s="153">
        <v>45889</v>
      </c>
      <c r="D242">
        <v>4</v>
      </c>
      <c r="E242">
        <f>IF(VLOOKUP(SALIDA[[#This Row],[CODIGO]],STOCKSANLUIS[],6,FALSE)=0,"PRODUCTO SIN STOCK/UBICACIÓN",VLOOKUP(SALIDA[[#This Row],[CODIGO]],STOCKSANLUIS[],6,FALSE))</f>
        <v>1</v>
      </c>
      <c r="F242">
        <f>SALIDA[[#This Row],[CANTIDAD]]/SALIDA[[#This Row],[UND MEDIDA]]</f>
        <v>4</v>
      </c>
      <c r="G242" t="str">
        <f>VLOOKUP(SALIDA[[#This Row],[CODIGO]],FAMILIAS[],4,FALSE)</f>
        <v>EVERWELL</v>
      </c>
      <c r="H242" s="10" t="str">
        <f>IF(VLOOKUP(SALIDA[[#This Row],[CODIGO]],STOCKSANLUIS[],7,FALSE)=0,"PRODUCTO SIN STOCK/UBICACIÓN",VLOOKUP(SALIDA[[#This Row],[CODIGO]],STOCKSANLUIS[],7,FALSE))</f>
        <v>A</v>
      </c>
      <c r="I242" s="10"/>
      <c r="J242" t="str">
        <f>SALIDA[[#This Row],[CODIGO]]&amp;"       "&amp;SALIDA[[#This Row],[FAMILIA]]</f>
        <v>02526       EVERWELL</v>
      </c>
      <c r="K242">
        <f>VLOOKUP(SALIDA[[#This Row],[CODIGO]],STOCK_STARSOFT[],5,FALSE)</f>
        <v>0.36562299999999998</v>
      </c>
      <c r="L242">
        <f>SALIDA[[#This Row],[CANTIDAD]]*SALIDA[[#This Row],[PRECIO UND]]</f>
        <v>1.4624919999999999</v>
      </c>
    </row>
    <row r="243" spans="1:12" x14ac:dyDescent="0.25">
      <c r="A243" s="6" t="s">
        <v>3347</v>
      </c>
      <c r="B243" s="24" t="str">
        <f>VLOOKUP(SALIDA[[#This Row],[CODIGO]],STOCKSANLUIS[],2,FALSE)</f>
        <v>GAS REFRIGERANTE R507 -11.3KG ICELOONG</v>
      </c>
      <c r="C243" s="153">
        <v>45889</v>
      </c>
      <c r="D243">
        <v>20</v>
      </c>
      <c r="E243">
        <f>IF(VLOOKUP(SALIDA[[#This Row],[CODIGO]],STOCKSANLUIS[],6,FALSE)=0,"PRODUCTO SIN STOCK/UBICACIÓN",VLOOKUP(SALIDA[[#This Row],[CODIGO]],STOCKSANLUIS[],6,FALSE))</f>
        <v>1</v>
      </c>
      <c r="F243">
        <f>SALIDA[[#This Row],[CANTIDAD]]/SALIDA[[#This Row],[UND MEDIDA]]</f>
        <v>20</v>
      </c>
      <c r="G243" t="str">
        <f>VLOOKUP(SALIDA[[#This Row],[CODIGO]],FAMILIAS[],4,FALSE)</f>
        <v>ZHEJIANG YONGHE</v>
      </c>
      <c r="H243" s="10" t="str">
        <f>IF(VLOOKUP(SALIDA[[#This Row],[CODIGO]],STOCKSANLUIS[],7,FALSE)=0,"PRODUCTO SIN STOCK/UBICACIÓN",VLOOKUP(SALIDA[[#This Row],[CODIGO]],STOCKSANLUIS[],7,FALSE))</f>
        <v>C</v>
      </c>
      <c r="I243" s="10"/>
      <c r="J243" t="str">
        <f>SALIDA[[#This Row],[CODIGO]]&amp;"       "&amp;SALIDA[[#This Row],[FAMILIA]]</f>
        <v>02755       ZHEJIANG YONGHE</v>
      </c>
      <c r="K243">
        <f>VLOOKUP(SALIDA[[#This Row],[CODIGO]],STOCK_STARSOFT[],5,FALSE)</f>
        <v>55.968114</v>
      </c>
      <c r="L243">
        <f>SALIDA[[#This Row],[CANTIDAD]]*SALIDA[[#This Row],[PRECIO UND]]</f>
        <v>1119.3622800000001</v>
      </c>
    </row>
    <row r="244" spans="1:12" x14ac:dyDescent="0.25">
      <c r="A244" s="6" t="s">
        <v>2474</v>
      </c>
      <c r="B244" s="24" t="str">
        <f>VLOOKUP(SALIDA[[#This Row],[CODIGO]],STOCKSANLUIS[],2,FALSE)</f>
        <v>COMPRESOR HERMETICO DANFOSS MTZ64 - 5.5HP - 220V/3F/60HZ -R-134A/404A/507A/407C (NO INC. VALV. V07/V04 Y RESIST. DE CARTER)</v>
      </c>
      <c r="C244" s="153">
        <v>45889</v>
      </c>
      <c r="D244">
        <v>1</v>
      </c>
      <c r="E244">
        <f>IF(VLOOKUP(SALIDA[[#This Row],[CODIGO]],STOCKSANLUIS[],6,FALSE)=0,"PRODUCTO SIN STOCK/UBICACIÓN",VLOOKUP(SALIDA[[#This Row],[CODIGO]],STOCKSANLUIS[],6,FALSE))</f>
        <v>1</v>
      </c>
      <c r="F244">
        <f>SALIDA[[#This Row],[CANTIDAD]]/SALIDA[[#This Row],[UND MEDIDA]]</f>
        <v>1</v>
      </c>
      <c r="G244" t="str">
        <f>VLOOKUP(SALIDA[[#This Row],[CODIGO]],FAMILIAS[],4,FALSE)</f>
        <v>DANFOSS</v>
      </c>
      <c r="H244" s="10" t="str">
        <f>IF(VLOOKUP(SALIDA[[#This Row],[CODIGO]],STOCKSANLUIS[],7,FALSE)=0,"PRODUCTO SIN STOCK/UBICACIÓN",VLOOKUP(SALIDA[[#This Row],[CODIGO]],STOCKSANLUIS[],7,FALSE))</f>
        <v>B</v>
      </c>
      <c r="I244" s="10" t="s">
        <v>19536</v>
      </c>
      <c r="J244" t="str">
        <f>SALIDA[[#This Row],[CODIGO]]&amp;"       "&amp;SALIDA[[#This Row],[FAMILIA]]</f>
        <v>02034       DANFOSS</v>
      </c>
      <c r="K244">
        <f>VLOOKUP(SALIDA[[#This Row],[CODIGO]],STOCK_STARSOFT[],5,FALSE)</f>
        <v>618.74</v>
      </c>
      <c r="L244">
        <f>SALIDA[[#This Row],[CANTIDAD]]*SALIDA[[#This Row],[PRECIO UND]]</f>
        <v>618.74</v>
      </c>
    </row>
    <row r="245" spans="1:12" x14ac:dyDescent="0.25">
      <c r="A245" s="6" t="s">
        <v>3906</v>
      </c>
      <c r="B245" s="24" t="str">
        <f>VLOOKUP(SALIDA[[#This Row],[CODIGO]],STOCKSANLUIS[],2,FALSE)</f>
        <v>MOTOVENTILADOR MAER FAN YDWF68L25P4-300P-250S(220V,60HZ,4 POLES,1PH,SUCTION)</v>
      </c>
      <c r="C245" s="153">
        <v>45889</v>
      </c>
      <c r="D245">
        <v>1</v>
      </c>
      <c r="E245">
        <f>IF(VLOOKUP(SALIDA[[#This Row],[CODIGO]],STOCKSANLUIS[],6,FALSE)=0,"PRODUCTO SIN STOCK/UBICACIÓN",VLOOKUP(SALIDA[[#This Row],[CODIGO]],STOCKSANLUIS[],6,FALSE))</f>
        <v>1</v>
      </c>
      <c r="F245">
        <f>SALIDA[[#This Row],[CANTIDAD]]/SALIDA[[#This Row],[UND MEDIDA]]</f>
        <v>1</v>
      </c>
      <c r="G245" t="str">
        <f>VLOOKUP(SALIDA[[#This Row],[CODIGO]],FAMILIAS[],4,FALSE)</f>
        <v>MAER FAN</v>
      </c>
      <c r="H245" s="10" t="str">
        <f>IF(VLOOKUP(SALIDA[[#This Row],[CODIGO]],STOCKSANLUIS[],7,FALSE)=0,"PRODUCTO SIN STOCK/UBICACIÓN",VLOOKUP(SALIDA[[#This Row],[CODIGO]],STOCKSANLUIS[],7,FALSE))</f>
        <v>C</v>
      </c>
      <c r="I245" s="10" t="s">
        <v>19536</v>
      </c>
      <c r="J245" t="str">
        <f>SALIDA[[#This Row],[CODIGO]]&amp;"       "&amp;SALIDA[[#This Row],[FAMILIA]]</f>
        <v>03375       MAER FAN</v>
      </c>
      <c r="K245">
        <f>VLOOKUP(SALIDA[[#This Row],[CODIGO]],STOCK_STARSOFT[],5,FALSE)</f>
        <v>21.056954999999999</v>
      </c>
      <c r="L245">
        <f>SALIDA[[#This Row],[CANTIDAD]]*SALIDA[[#This Row],[PRECIO UND]]</f>
        <v>21.056954999999999</v>
      </c>
    </row>
    <row r="246" spans="1:12" x14ac:dyDescent="0.25">
      <c r="A246" s="6" t="s">
        <v>3347</v>
      </c>
      <c r="B246" s="24" t="str">
        <f>VLOOKUP(SALIDA[[#This Row],[CODIGO]],STOCKSANLUIS[],2,FALSE)</f>
        <v>GAS REFRIGERANTE R507 -11.3KG ICELOONG</v>
      </c>
      <c r="C246" s="153">
        <v>45889</v>
      </c>
      <c r="D246">
        <v>1</v>
      </c>
      <c r="E246">
        <f>IF(VLOOKUP(SALIDA[[#This Row],[CODIGO]],STOCKSANLUIS[],6,FALSE)=0,"PRODUCTO SIN STOCK/UBICACIÓN",VLOOKUP(SALIDA[[#This Row],[CODIGO]],STOCKSANLUIS[],6,FALSE))</f>
        <v>1</v>
      </c>
      <c r="F246">
        <f>SALIDA[[#This Row],[CANTIDAD]]/SALIDA[[#This Row],[UND MEDIDA]]</f>
        <v>1</v>
      </c>
      <c r="G246" t="str">
        <f>VLOOKUP(SALIDA[[#This Row],[CODIGO]],FAMILIAS[],4,FALSE)</f>
        <v>ZHEJIANG YONGHE</v>
      </c>
      <c r="H246" s="10" t="str">
        <f>IF(VLOOKUP(SALIDA[[#This Row],[CODIGO]],STOCKSANLUIS[],7,FALSE)=0,"PRODUCTO SIN STOCK/UBICACIÓN",VLOOKUP(SALIDA[[#This Row],[CODIGO]],STOCKSANLUIS[],7,FALSE))</f>
        <v>C</v>
      </c>
      <c r="I246" s="10"/>
      <c r="J246" t="str">
        <f>SALIDA[[#This Row],[CODIGO]]&amp;"       "&amp;SALIDA[[#This Row],[FAMILIA]]</f>
        <v>02755       ZHEJIANG YONGHE</v>
      </c>
      <c r="K246">
        <f>VLOOKUP(SALIDA[[#This Row],[CODIGO]],STOCK_STARSOFT[],5,FALSE)</f>
        <v>55.968114</v>
      </c>
      <c r="L246">
        <f>SALIDA[[#This Row],[CANTIDAD]]*SALIDA[[#This Row],[PRECIO UND]]</f>
        <v>55.968114</v>
      </c>
    </row>
    <row r="247" spans="1:12" x14ac:dyDescent="0.25">
      <c r="A247" s="6" t="s">
        <v>29</v>
      </c>
      <c r="B247" s="24" t="str">
        <f>VLOOKUP(SALIDA[[#This Row],[CODIGO]],STOCKSANLUIS[],2,FALSE)</f>
        <v>CONTROLADOR DE TEMPERATURA DIGITAL MT-512E LOG - VER.10 - 115/220 VAC - FULL GAUGE - WHITE</v>
      </c>
      <c r="C247" s="153">
        <v>45889</v>
      </c>
      <c r="D247">
        <v>10</v>
      </c>
      <c r="E247">
        <f>IF(VLOOKUP(SALIDA[[#This Row],[CODIGO]],STOCKSANLUIS[],6,FALSE)=0,"PRODUCTO SIN STOCK/UBICACIÓN",VLOOKUP(SALIDA[[#This Row],[CODIGO]],STOCKSANLUIS[],6,FALSE))</f>
        <v>1</v>
      </c>
      <c r="F247">
        <f>SALIDA[[#This Row],[CANTIDAD]]/SALIDA[[#This Row],[UND MEDIDA]]</f>
        <v>10</v>
      </c>
      <c r="G247" t="str">
        <f>VLOOKUP(SALIDA[[#This Row],[CODIGO]],FAMILIAS[],4,FALSE)</f>
        <v>FULL GAUGE</v>
      </c>
      <c r="H247" s="10" t="str">
        <f>IF(VLOOKUP(SALIDA[[#This Row],[CODIGO]],STOCKSANLUIS[],7,FALSE)=0,"PRODUCTO SIN STOCK/UBICACIÓN",VLOOKUP(SALIDA[[#This Row],[CODIGO]],STOCKSANLUIS[],7,FALSE))</f>
        <v>C</v>
      </c>
      <c r="I247" s="10"/>
      <c r="J247" t="str">
        <f>SALIDA[[#This Row],[CODIGO]]&amp;"       "&amp;SALIDA[[#This Row],[FAMILIA]]</f>
        <v>00014       FULL GAUGE</v>
      </c>
      <c r="K247">
        <f>VLOOKUP(SALIDA[[#This Row],[CODIGO]],STOCK_STARSOFT[],5,FALSE)</f>
        <v>29.308693999999999</v>
      </c>
      <c r="L247">
        <f>SALIDA[[#This Row],[CANTIDAD]]*SALIDA[[#This Row],[PRECIO UND]]</f>
        <v>293.08693999999997</v>
      </c>
    </row>
    <row r="248" spans="1:12" x14ac:dyDescent="0.25">
      <c r="A248" s="6" t="s">
        <v>3247</v>
      </c>
      <c r="B248" s="24" t="str">
        <f>VLOOKUP(SALIDA[[#This Row],[CODIGO]],STOCKSANLUIS[],2,FALSE)</f>
        <v>CINTA DE PVC PARA MINI SPLITS 2MMX60MMX15M - PVCT-615 - EVERWELL - TAFETAN</v>
      </c>
      <c r="C248" s="153">
        <v>45889</v>
      </c>
      <c r="D248">
        <v>25</v>
      </c>
      <c r="E248">
        <f>IF(VLOOKUP(SALIDA[[#This Row],[CODIGO]],STOCKSANLUIS[],6,FALSE)=0,"PRODUCTO SIN STOCK/UBICACIÓN",VLOOKUP(SALIDA[[#This Row],[CODIGO]],STOCKSANLUIS[],6,FALSE))</f>
        <v>1</v>
      </c>
      <c r="F248">
        <f>SALIDA[[#This Row],[CANTIDAD]]/SALIDA[[#This Row],[UND MEDIDA]]</f>
        <v>25</v>
      </c>
      <c r="G248" t="str">
        <f>VLOOKUP(SALIDA[[#This Row],[CODIGO]],FAMILIAS[],4,FALSE)</f>
        <v>EVERWELL</v>
      </c>
      <c r="H248" s="10" t="str">
        <f>IF(VLOOKUP(SALIDA[[#This Row],[CODIGO]],STOCKSANLUIS[],7,FALSE)=0,"PRODUCTO SIN STOCK/UBICACIÓN",VLOOKUP(SALIDA[[#This Row],[CODIGO]],STOCKSANLUIS[],7,FALSE))</f>
        <v>A</v>
      </c>
      <c r="I248" s="10"/>
      <c r="J248" t="str">
        <f>SALIDA[[#This Row],[CODIGO]]&amp;"       "&amp;SALIDA[[#This Row],[FAMILIA]]</f>
        <v>02636       EVERWELL</v>
      </c>
      <c r="K248">
        <f>VLOOKUP(SALIDA[[#This Row],[CODIGO]],STOCK_STARSOFT[],5,FALSE)</f>
        <v>0.46909299999999998</v>
      </c>
      <c r="L248">
        <f>SALIDA[[#This Row],[CANTIDAD]]*SALIDA[[#This Row],[PRECIO UND]]</f>
        <v>11.727325</v>
      </c>
    </row>
    <row r="249" spans="1:12" x14ac:dyDescent="0.25">
      <c r="A249" s="6" t="s">
        <v>19300</v>
      </c>
      <c r="B249" s="24" t="str">
        <f>VLOOKUP(SALIDA[[#This Row],[CODIGO]],STOCKSANLUIS[],2,FALSE)</f>
        <v>CINTA ADHESIVA FOAM QTF-230E - 1/8" X 2" X 32.8´ (3MM X 50MM X 10M) - EVERFROST - HIGH QUALITY</v>
      </c>
      <c r="C249" s="153">
        <v>45889</v>
      </c>
      <c r="D249">
        <v>1</v>
      </c>
      <c r="E249">
        <f>IF(VLOOKUP(SALIDA[[#This Row],[CODIGO]],STOCKSANLUIS[],6,FALSE)=0,"PRODUCTO SIN STOCK/UBICACIÓN",VLOOKUP(SALIDA[[#This Row],[CODIGO]],STOCKSANLUIS[],6,FALSE))</f>
        <v>1</v>
      </c>
      <c r="F249">
        <f>SALIDA[[#This Row],[CANTIDAD]]/SALIDA[[#This Row],[UND MEDIDA]]</f>
        <v>1</v>
      </c>
      <c r="G249" t="str">
        <f>VLOOKUP(SALIDA[[#This Row],[CODIGO]],FAMILIAS[],4,FALSE)</f>
        <v>EVERFROST</v>
      </c>
      <c r="H249" s="10" t="str">
        <f>IF(VLOOKUP(SALIDA[[#This Row],[CODIGO]],STOCKSANLUIS[],7,FALSE)=0,"PRODUCTO SIN STOCK/UBICACIÓN",VLOOKUP(SALIDA[[#This Row],[CODIGO]],STOCKSANLUIS[],7,FALSE))</f>
        <v>C</v>
      </c>
      <c r="I249" s="10"/>
      <c r="J249" t="str">
        <f>SALIDA[[#This Row],[CODIGO]]&amp;"       "&amp;SALIDA[[#This Row],[FAMILIA]]</f>
        <v>03490       EVERFROST</v>
      </c>
      <c r="K249">
        <f>VLOOKUP(SALIDA[[#This Row],[CODIGO]],STOCK_STARSOFT[],5,FALSE)</f>
        <v>1.3047420000000001</v>
      </c>
      <c r="L249">
        <f>SALIDA[[#This Row],[CANTIDAD]]*SALIDA[[#This Row],[PRECIO UND]]</f>
        <v>1.3047420000000001</v>
      </c>
    </row>
    <row r="250" spans="1:12" x14ac:dyDescent="0.25">
      <c r="A250" s="6" t="s">
        <v>3842</v>
      </c>
      <c r="B250" s="24" t="str">
        <f>VLOOKUP(SALIDA[[#This Row],[CODIGO]],STOCKSANLUIS[],2,FALSE)</f>
        <v>PLANCHA AISLANTE CLASS 1 - 13MM (1/2") X 1.5M X 8M (12 M2) - WINCELL</v>
      </c>
      <c r="C250" s="153">
        <v>45889</v>
      </c>
      <c r="D250">
        <v>1</v>
      </c>
      <c r="E250">
        <f>IF(VLOOKUP(SALIDA[[#This Row],[CODIGO]],STOCKSANLUIS[],6,FALSE)=0,"PRODUCTO SIN STOCK/UBICACIÓN",VLOOKUP(SALIDA[[#This Row],[CODIGO]],STOCKSANLUIS[],6,FALSE))</f>
        <v>1</v>
      </c>
      <c r="F250">
        <f>SALIDA[[#This Row],[CANTIDAD]]/SALIDA[[#This Row],[UND MEDIDA]]</f>
        <v>1</v>
      </c>
      <c r="G250" t="str">
        <f>VLOOKUP(SALIDA[[#This Row],[CODIGO]],FAMILIAS[],4,FALSE)</f>
        <v>WINCELL</v>
      </c>
      <c r="H250" s="10" t="str">
        <f>IF(VLOOKUP(SALIDA[[#This Row],[CODIGO]],STOCKSANLUIS[],7,FALSE)=0,"PRODUCTO SIN STOCK/UBICACIÓN",VLOOKUP(SALIDA[[#This Row],[CODIGO]],STOCKSANLUIS[],7,FALSE))</f>
        <v>A</v>
      </c>
      <c r="I250" s="10"/>
      <c r="J250" t="str">
        <f>SALIDA[[#This Row],[CODIGO]]&amp;"       "&amp;SALIDA[[#This Row],[FAMILIA]]</f>
        <v>03265       WINCELL</v>
      </c>
      <c r="K250">
        <f>VLOOKUP(SALIDA[[#This Row],[CODIGO]],STOCK_STARSOFT[],5,FALSE)</f>
        <v>41.619601000000003</v>
      </c>
      <c r="L250">
        <f>SALIDA[[#This Row],[CANTIDAD]]*SALIDA[[#This Row],[PRECIO UND]]</f>
        <v>41.619601000000003</v>
      </c>
    </row>
    <row r="251" spans="1:12" x14ac:dyDescent="0.25">
      <c r="A251" s="6" t="s">
        <v>1350</v>
      </c>
      <c r="B251" s="24" t="str">
        <f>VLOOKUP(SALIDA[[#This Row],[CODIGO]],STOCKSANLUIS[],2,FALSE)</f>
        <v>MANGA AISLANTE C1-H-028 DE 1 1/8" X 1/2" - ARMAFLEX/ARMACELL</v>
      </c>
      <c r="C251" s="153">
        <v>45889</v>
      </c>
      <c r="D251">
        <v>9</v>
      </c>
      <c r="E251">
        <f>IF(VLOOKUP(SALIDA[[#This Row],[CODIGO]],STOCKSANLUIS[],6,FALSE)=0,"PRODUCTO SIN STOCK/UBICACIÓN",VLOOKUP(SALIDA[[#This Row],[CODIGO]],STOCKSANLUIS[],6,FALSE))</f>
        <v>1</v>
      </c>
      <c r="F251">
        <f>SALIDA[[#This Row],[CANTIDAD]]/SALIDA[[#This Row],[UND MEDIDA]]</f>
        <v>9</v>
      </c>
      <c r="G251" t="str">
        <f>VLOOKUP(SALIDA[[#This Row],[CODIGO]],FAMILIAS[],4,FALSE)</f>
        <v>ARMACELL</v>
      </c>
      <c r="H251" s="10" t="str">
        <f>IF(VLOOKUP(SALIDA[[#This Row],[CODIGO]],STOCKSANLUIS[],7,FALSE)=0,"PRODUCTO SIN STOCK/UBICACIÓN",VLOOKUP(SALIDA[[#This Row],[CODIGO]],STOCKSANLUIS[],7,FALSE))</f>
        <v>A</v>
      </c>
      <c r="I251" s="10"/>
      <c r="J251" t="str">
        <f>SALIDA[[#This Row],[CODIGO]]&amp;"       "&amp;SALIDA[[#This Row],[FAMILIA]]</f>
        <v>01391       ARMACELL</v>
      </c>
      <c r="K251">
        <f>VLOOKUP(SALIDA[[#This Row],[CODIGO]],STOCK_STARSOFT[],5,FALSE)</f>
        <v>1.435433</v>
      </c>
      <c r="L251">
        <f>SALIDA[[#This Row],[CANTIDAD]]*SALIDA[[#This Row],[PRECIO UND]]</f>
        <v>12.918896999999999</v>
      </c>
    </row>
    <row r="252" spans="1:12" x14ac:dyDescent="0.25">
      <c r="A252" s="6" t="s">
        <v>3701</v>
      </c>
      <c r="B252" s="24" t="str">
        <f>VLOOKUP(SALIDA[[#This Row],[CODIGO]],STOCKSANLUIS[],2,FALSE)</f>
        <v>BOMBA DE CONDENSADO SMART ELECTRIC SP-230-20T DE 230V-1F-60HZ TANQUE ALTO (INCLUYE MANGUERA)</v>
      </c>
      <c r="C252" s="153">
        <v>45889</v>
      </c>
      <c r="D252">
        <v>1</v>
      </c>
      <c r="E252">
        <f>IF(VLOOKUP(SALIDA[[#This Row],[CODIGO]],STOCKSANLUIS[],6,FALSE)=0,"PRODUCTO SIN STOCK/UBICACIÓN",VLOOKUP(SALIDA[[#This Row],[CODIGO]],STOCKSANLUIS[],6,FALSE))</f>
        <v>1</v>
      </c>
      <c r="F252">
        <f>SALIDA[[#This Row],[CANTIDAD]]/SALIDA[[#This Row],[UND MEDIDA]]</f>
        <v>1</v>
      </c>
      <c r="G252" t="str">
        <f>VLOOKUP(SALIDA[[#This Row],[CODIGO]],FAMILIAS[],4,FALSE)</f>
        <v>SMART ELECTRIC</v>
      </c>
      <c r="H252" s="10" t="str">
        <f>IF(VLOOKUP(SALIDA[[#This Row],[CODIGO]],STOCKSANLUIS[],7,FALSE)=0,"PRODUCTO SIN STOCK/UBICACIÓN",VLOOKUP(SALIDA[[#This Row],[CODIGO]],STOCKSANLUIS[],7,FALSE))</f>
        <v>C</v>
      </c>
      <c r="I252" s="10"/>
      <c r="J252" t="str">
        <f>SALIDA[[#This Row],[CODIGO]]&amp;"       "&amp;SALIDA[[#This Row],[FAMILIA]]</f>
        <v>03076       SMART ELECTRIC</v>
      </c>
      <c r="K252">
        <f>VLOOKUP(SALIDA[[#This Row],[CODIGO]],STOCK_STARSOFT[],5,FALSE)</f>
        <v>28.651551000000001</v>
      </c>
      <c r="L252">
        <f>SALIDA[[#This Row],[CANTIDAD]]*SALIDA[[#This Row],[PRECIO UND]]</f>
        <v>28.651551000000001</v>
      </c>
    </row>
    <row r="253" spans="1:12" x14ac:dyDescent="0.25">
      <c r="A253" s="6" t="s">
        <v>3347</v>
      </c>
      <c r="B253" s="24" t="str">
        <f>VLOOKUP(SALIDA[[#This Row],[CODIGO]],STOCKSANLUIS[],2,FALSE)</f>
        <v>GAS REFRIGERANTE R507 -11.3KG ICELOONG</v>
      </c>
      <c r="C253" s="153">
        <v>45889</v>
      </c>
      <c r="D253">
        <v>1</v>
      </c>
      <c r="E253">
        <f>IF(VLOOKUP(SALIDA[[#This Row],[CODIGO]],STOCKSANLUIS[],6,FALSE)=0,"PRODUCTO SIN STOCK/UBICACIÓN",VLOOKUP(SALIDA[[#This Row],[CODIGO]],STOCKSANLUIS[],6,FALSE))</f>
        <v>1</v>
      </c>
      <c r="F253">
        <f>SALIDA[[#This Row],[CANTIDAD]]/SALIDA[[#This Row],[UND MEDIDA]]</f>
        <v>1</v>
      </c>
      <c r="G253" t="str">
        <f>VLOOKUP(SALIDA[[#This Row],[CODIGO]],FAMILIAS[],4,FALSE)</f>
        <v>ZHEJIANG YONGHE</v>
      </c>
      <c r="H253" s="10" t="str">
        <f>IF(VLOOKUP(SALIDA[[#This Row],[CODIGO]],STOCKSANLUIS[],7,FALSE)=0,"PRODUCTO SIN STOCK/UBICACIÓN",VLOOKUP(SALIDA[[#This Row],[CODIGO]],STOCKSANLUIS[],7,FALSE))</f>
        <v>C</v>
      </c>
      <c r="I253" s="10"/>
      <c r="J253" t="str">
        <f>SALIDA[[#This Row],[CODIGO]]&amp;"       "&amp;SALIDA[[#This Row],[FAMILIA]]</f>
        <v>02755       ZHEJIANG YONGHE</v>
      </c>
      <c r="K253">
        <f>VLOOKUP(SALIDA[[#This Row],[CODIGO]],STOCK_STARSOFT[],5,FALSE)</f>
        <v>55.968114</v>
      </c>
      <c r="L253">
        <f>SALIDA[[#This Row],[CANTIDAD]]*SALIDA[[#This Row],[PRECIO UND]]</f>
        <v>55.968114</v>
      </c>
    </row>
    <row r="254" spans="1:12" x14ac:dyDescent="0.25">
      <c r="A254" s="6" t="s">
        <v>3092</v>
      </c>
      <c r="B254" s="24" t="str">
        <f>VLOOKUP(SALIDA[[#This Row],[CODIGO]],STOCKSANLUIS[],2,FALSE)</f>
        <v>GAS REFRIGERANTE R449A - OPTEON XP40 11.35KG/25LB DAC - USA - CHEMOURS</v>
      </c>
      <c r="C254" s="153">
        <v>45889</v>
      </c>
      <c r="D254">
        <v>1</v>
      </c>
      <c r="E254">
        <f>IF(VLOOKUP(SALIDA[[#This Row],[CODIGO]],STOCKSANLUIS[],6,FALSE)=0,"PRODUCTO SIN STOCK/UBICACIÓN",VLOOKUP(SALIDA[[#This Row],[CODIGO]],STOCKSANLUIS[],6,FALSE))</f>
        <v>1</v>
      </c>
      <c r="F254">
        <f>SALIDA[[#This Row],[CANTIDAD]]/SALIDA[[#This Row],[UND MEDIDA]]</f>
        <v>1</v>
      </c>
      <c r="G254" t="str">
        <f>VLOOKUP(SALIDA[[#This Row],[CODIGO]],FAMILIAS[],4,FALSE)</f>
        <v>THE CHEMOURS</v>
      </c>
      <c r="H254" s="10" t="str">
        <f>IF(VLOOKUP(SALIDA[[#This Row],[CODIGO]],STOCKSANLUIS[],7,FALSE)=0,"PRODUCTO SIN STOCK/UBICACIÓN",VLOOKUP(SALIDA[[#This Row],[CODIGO]],STOCKSANLUIS[],7,FALSE))</f>
        <v>C</v>
      </c>
      <c r="I254" s="10"/>
      <c r="J254" t="str">
        <f>SALIDA[[#This Row],[CODIGO]]&amp;"       "&amp;SALIDA[[#This Row],[FAMILIA]]</f>
        <v>02493       THE CHEMOURS</v>
      </c>
      <c r="K254">
        <f>VLOOKUP(SALIDA[[#This Row],[CODIGO]],STOCK_STARSOFT[],5,FALSE)</f>
        <v>207.319031</v>
      </c>
      <c r="L254">
        <f>SALIDA[[#This Row],[CANTIDAD]]*SALIDA[[#This Row],[PRECIO UND]]</f>
        <v>207.319031</v>
      </c>
    </row>
    <row r="255" spans="1:12" x14ac:dyDescent="0.25">
      <c r="A255" s="6" t="s">
        <v>2490</v>
      </c>
      <c r="B255" s="24" t="str">
        <f>VLOOKUP(SALIDA[[#This Row],[CODIGO]],STOCKSANLUIS[],2,FALSE)</f>
        <v>LIMPIADOR PARA CONDENSADOR - NU-BRITE - 1GALON - NU CALGON</v>
      </c>
      <c r="C255" s="153">
        <v>45889</v>
      </c>
      <c r="D255">
        <v>2</v>
      </c>
      <c r="E255">
        <f>IF(VLOOKUP(SALIDA[[#This Row],[CODIGO]],STOCKSANLUIS[],6,FALSE)=0,"PRODUCTO SIN STOCK/UBICACIÓN",VLOOKUP(SALIDA[[#This Row],[CODIGO]],STOCKSANLUIS[],6,FALSE))</f>
        <v>1</v>
      </c>
      <c r="F255">
        <f>SALIDA[[#This Row],[CANTIDAD]]/SALIDA[[#This Row],[UND MEDIDA]]</f>
        <v>2</v>
      </c>
      <c r="G255" t="str">
        <f>VLOOKUP(SALIDA[[#This Row],[CODIGO]],FAMILIAS[],4,FALSE)</f>
        <v>NU CALGON</v>
      </c>
      <c r="H255" s="10" t="str">
        <f>IF(VLOOKUP(SALIDA[[#This Row],[CODIGO]],STOCKSANLUIS[],7,FALSE)=0,"PRODUCTO SIN STOCK/UBICACIÓN",VLOOKUP(SALIDA[[#This Row],[CODIGO]],STOCKSANLUIS[],7,FALSE))</f>
        <v>C</v>
      </c>
      <c r="I255" s="10"/>
      <c r="J255" t="str">
        <f>SALIDA[[#This Row],[CODIGO]]&amp;"       "&amp;SALIDA[[#This Row],[FAMILIA]]</f>
        <v>02043       NU CALGON</v>
      </c>
      <c r="K255">
        <f>VLOOKUP(SALIDA[[#This Row],[CODIGO]],STOCK_STARSOFT[],5,FALSE)</f>
        <v>9.0050089999999994</v>
      </c>
      <c r="L255">
        <f>SALIDA[[#This Row],[CANTIDAD]]*SALIDA[[#This Row],[PRECIO UND]]</f>
        <v>18.010017999999999</v>
      </c>
    </row>
    <row r="256" spans="1:12" x14ac:dyDescent="0.25">
      <c r="A256" s="6" t="s">
        <v>3880</v>
      </c>
      <c r="B256" s="24" t="str">
        <f>VLOOKUP(SALIDA[[#This Row],[CODIGO]],STOCKSANLUIS[],2,FALSE)</f>
        <v>GAS REFRIGERANTE R134A  X 340 GR - (TAPA CON VALVULA) - ICELOONG</v>
      </c>
      <c r="C256" s="153">
        <v>45889</v>
      </c>
      <c r="D256">
        <v>7</v>
      </c>
      <c r="E256">
        <f>IF(VLOOKUP(SALIDA[[#This Row],[CODIGO]],STOCKSANLUIS[],6,FALSE)=0,"PRODUCTO SIN STOCK/UBICACIÓN",VLOOKUP(SALIDA[[#This Row],[CODIGO]],STOCKSANLUIS[],6,FALSE))</f>
        <v>1</v>
      </c>
      <c r="F256">
        <f>SALIDA[[#This Row],[CANTIDAD]]/SALIDA[[#This Row],[UND MEDIDA]]</f>
        <v>7</v>
      </c>
      <c r="G256" t="str">
        <f>VLOOKUP(SALIDA[[#This Row],[CODIGO]],FAMILIAS[],4,FALSE)</f>
        <v>ZHEJIANG YONGHE</v>
      </c>
      <c r="H256" s="10" t="str">
        <f>IF(VLOOKUP(SALIDA[[#This Row],[CODIGO]],STOCKSANLUIS[],7,FALSE)=0,"PRODUCTO SIN STOCK/UBICACIÓN",VLOOKUP(SALIDA[[#This Row],[CODIGO]],STOCKSANLUIS[],7,FALSE))</f>
        <v>B</v>
      </c>
      <c r="I256" s="10"/>
      <c r="J256" t="str">
        <f>SALIDA[[#This Row],[CODIGO]]&amp;"       "&amp;SALIDA[[#This Row],[FAMILIA]]</f>
        <v>03343       ZHEJIANG YONGHE</v>
      </c>
      <c r="K256">
        <f>VLOOKUP(SALIDA[[#This Row],[CODIGO]],STOCK_STARSOFT[],5,FALSE)</f>
        <v>3.1289889999999998</v>
      </c>
      <c r="L256">
        <f>SALIDA[[#This Row],[CANTIDAD]]*SALIDA[[#This Row],[PRECIO UND]]</f>
        <v>21.902922999999998</v>
      </c>
    </row>
    <row r="257" spans="1:12" x14ac:dyDescent="0.25">
      <c r="A257" s="6" t="s">
        <v>3880</v>
      </c>
      <c r="B257" s="24" t="str">
        <f>VLOOKUP(SALIDA[[#This Row],[CODIGO]],STOCKSANLUIS[],2,FALSE)</f>
        <v>GAS REFRIGERANTE R134A  X 340 GR - (TAPA CON VALVULA) - ICELOONG</v>
      </c>
      <c r="C257" s="153">
        <v>45889</v>
      </c>
      <c r="D257">
        <v>3</v>
      </c>
      <c r="E257">
        <f>IF(VLOOKUP(SALIDA[[#This Row],[CODIGO]],STOCKSANLUIS[],6,FALSE)=0,"PRODUCTO SIN STOCK/UBICACIÓN",VLOOKUP(SALIDA[[#This Row],[CODIGO]],STOCKSANLUIS[],6,FALSE))</f>
        <v>1</v>
      </c>
      <c r="F257">
        <f>SALIDA[[#This Row],[CANTIDAD]]/SALIDA[[#This Row],[UND MEDIDA]]</f>
        <v>3</v>
      </c>
      <c r="G257" t="str">
        <f>VLOOKUP(SALIDA[[#This Row],[CODIGO]],FAMILIAS[],4,FALSE)</f>
        <v>ZHEJIANG YONGHE</v>
      </c>
      <c r="H257" s="10" t="str">
        <f>IF(VLOOKUP(SALIDA[[#This Row],[CODIGO]],STOCKSANLUIS[],7,FALSE)=0,"PRODUCTO SIN STOCK/UBICACIÓN",VLOOKUP(SALIDA[[#This Row],[CODIGO]],STOCKSANLUIS[],7,FALSE))</f>
        <v>B</v>
      </c>
      <c r="I257" s="10"/>
      <c r="J257" t="str">
        <f>SALIDA[[#This Row],[CODIGO]]&amp;"       "&amp;SALIDA[[#This Row],[FAMILIA]]</f>
        <v>03343       ZHEJIANG YONGHE</v>
      </c>
      <c r="K257">
        <f>VLOOKUP(SALIDA[[#This Row],[CODIGO]],STOCK_STARSOFT[],5,FALSE)</f>
        <v>3.1289889999999998</v>
      </c>
      <c r="L257">
        <f>SALIDA[[#This Row],[CANTIDAD]]*SALIDA[[#This Row],[PRECIO UND]]</f>
        <v>9.3869669999999985</v>
      </c>
    </row>
    <row r="258" spans="1:12" x14ac:dyDescent="0.25">
      <c r="A258" s="6" t="s">
        <v>2914</v>
      </c>
      <c r="B258" s="24" t="str">
        <f>VLOOKUP(SALIDA[[#This Row],[CODIGO]],STOCKSANLUIS[],2,FALSE)</f>
        <v>GAS REFRIGERANTE  FREON 134A - 340 GR CHEMOURS -CAJA DE 12 - CON VALVULA - USA</v>
      </c>
      <c r="C258" s="153">
        <v>45889</v>
      </c>
      <c r="D258">
        <v>3</v>
      </c>
      <c r="E258">
        <f>IF(VLOOKUP(SALIDA[[#This Row],[CODIGO]],STOCKSANLUIS[],6,FALSE)=0,"PRODUCTO SIN STOCK/UBICACIÓN",VLOOKUP(SALIDA[[#This Row],[CODIGO]],STOCKSANLUIS[],6,FALSE))</f>
        <v>1</v>
      </c>
      <c r="F258">
        <f>SALIDA[[#This Row],[CANTIDAD]]/SALIDA[[#This Row],[UND MEDIDA]]</f>
        <v>3</v>
      </c>
      <c r="G258" t="str">
        <f>VLOOKUP(SALIDA[[#This Row],[CODIGO]],FAMILIAS[],4,FALSE)</f>
        <v>THE CHEMOURS</v>
      </c>
      <c r="H258" s="10" t="str">
        <f>IF(VLOOKUP(SALIDA[[#This Row],[CODIGO]],STOCKSANLUIS[],7,FALSE)=0,"PRODUCTO SIN STOCK/UBICACIÓN",VLOOKUP(SALIDA[[#This Row],[CODIGO]],STOCKSANLUIS[],7,FALSE))</f>
        <v>C</v>
      </c>
      <c r="I258" s="10"/>
      <c r="J258" t="str">
        <f>SALIDA[[#This Row],[CODIGO]]&amp;"       "&amp;SALIDA[[#This Row],[FAMILIA]]</f>
        <v>02373       THE CHEMOURS</v>
      </c>
      <c r="K258">
        <f>VLOOKUP(SALIDA[[#This Row],[CODIGO]],STOCK_STARSOFT[],5,FALSE)</f>
        <v>3.9201999999999999</v>
      </c>
      <c r="L258">
        <f>SALIDA[[#This Row],[CANTIDAD]]*SALIDA[[#This Row],[PRECIO UND]]</f>
        <v>11.7606</v>
      </c>
    </row>
    <row r="259" spans="1:12" x14ac:dyDescent="0.25">
      <c r="A259" s="6" t="s">
        <v>1251</v>
      </c>
      <c r="B259" s="24" t="str">
        <f>VLOOKUP(SALIDA[[#This Row],[CODIGO]],STOCKSANLUIS[],2,FALSE)</f>
        <v>LAMAS DE PVC ALECO 8X0.08X300  (20 CM X 2MMX 91.44M) STANDARD SMOOTH -170008</v>
      </c>
      <c r="C259" s="153">
        <v>45889</v>
      </c>
      <c r="D259">
        <v>100</v>
      </c>
      <c r="E259">
        <f>IF(VLOOKUP(SALIDA[[#This Row],[CODIGO]],STOCKSANLUIS[],6,FALSE)=0,"PRODUCTO SIN STOCK/UBICACIÓN",VLOOKUP(SALIDA[[#This Row],[CODIGO]],STOCKSANLUIS[],6,FALSE))</f>
        <v>91.44</v>
      </c>
      <c r="F259">
        <f>SALIDA[[#This Row],[CANTIDAD]]/SALIDA[[#This Row],[UND MEDIDA]]</f>
        <v>1.0936132983377078</v>
      </c>
      <c r="G259" t="str">
        <f>VLOOKUP(SALIDA[[#This Row],[CODIGO]],FAMILIAS[],4,FALSE)</f>
        <v>ES ROBBINS</v>
      </c>
      <c r="H259" s="10" t="str">
        <f>IF(VLOOKUP(SALIDA[[#This Row],[CODIGO]],STOCKSANLUIS[],7,FALSE)=0,"PRODUCTO SIN STOCK/UBICACIÓN",VLOOKUP(SALIDA[[#This Row],[CODIGO]],STOCKSANLUIS[],7,FALSE))</f>
        <v>B/C</v>
      </c>
      <c r="I259" s="10"/>
      <c r="J259" t="str">
        <f>SALIDA[[#This Row],[CODIGO]]&amp;"       "&amp;SALIDA[[#This Row],[FAMILIA]]</f>
        <v>01331       ES ROBBINS</v>
      </c>
      <c r="K259">
        <f>VLOOKUP(SALIDA[[#This Row],[CODIGO]],STOCK_STARSOFT[],5,FALSE)</f>
        <v>1.922936</v>
      </c>
      <c r="L259">
        <f>SALIDA[[#This Row],[CANTIDAD]]*SALIDA[[#This Row],[PRECIO UND]]</f>
        <v>192.2936</v>
      </c>
    </row>
    <row r="260" spans="1:12" x14ac:dyDescent="0.25">
      <c r="A260" s="6" t="s">
        <v>259</v>
      </c>
      <c r="B260" s="24" t="str">
        <f>VLOOKUP(SALIDA[[#This Row],[CODIGO]],STOCKSANLUIS[],2,FALSE)</f>
        <v>PLATINA KLEERSTRIP MAX BULLET HTP SILVER 2  PLOMO (60 CM)- 477600</v>
      </c>
      <c r="C260" s="153">
        <v>45889</v>
      </c>
      <c r="D260">
        <v>30</v>
      </c>
      <c r="E260">
        <f>IF(VLOOKUP(SALIDA[[#This Row],[CODIGO]],STOCKSANLUIS[],6,FALSE)=0,"PRODUCTO SIN STOCK/UBICACIÓN",VLOOKUP(SALIDA[[#This Row],[CODIGO]],STOCKSANLUIS[],6,FALSE))</f>
        <v>1</v>
      </c>
      <c r="F260">
        <f>SALIDA[[#This Row],[CANTIDAD]]/SALIDA[[#This Row],[UND MEDIDA]]</f>
        <v>30</v>
      </c>
      <c r="G260" t="str">
        <f>VLOOKUP(SALIDA[[#This Row],[CODIGO]],FAMILIAS[],4,FALSE)</f>
        <v>ES ROBBINS</v>
      </c>
      <c r="H260" s="10" t="str">
        <f>IF(VLOOKUP(SALIDA[[#This Row],[CODIGO]],STOCKSANLUIS[],7,FALSE)=0,"PRODUCTO SIN STOCK/UBICACIÓN",VLOOKUP(SALIDA[[#This Row],[CODIGO]],STOCKSANLUIS[],7,FALSE))</f>
        <v>C</v>
      </c>
      <c r="I260" s="10"/>
      <c r="J260" t="str">
        <f>SALIDA[[#This Row],[CODIGO]]&amp;"       "&amp;SALIDA[[#This Row],[FAMILIA]]</f>
        <v>00186       ES ROBBINS</v>
      </c>
      <c r="K260">
        <f>VLOOKUP(SALIDA[[#This Row],[CODIGO]],STOCK_STARSOFT[],5,FALSE)</f>
        <v>4.3959429999999999</v>
      </c>
      <c r="L260">
        <f>SALIDA[[#This Row],[CANTIDAD]]*SALIDA[[#This Row],[PRECIO UND]]</f>
        <v>131.87828999999999</v>
      </c>
    </row>
    <row r="261" spans="1:12" x14ac:dyDescent="0.25">
      <c r="A261" s="6" t="s">
        <v>2914</v>
      </c>
      <c r="B261" s="24" t="str">
        <f>VLOOKUP(SALIDA[[#This Row],[CODIGO]],STOCKSANLUIS[],2,FALSE)</f>
        <v>GAS REFRIGERANTE  FREON 134A - 340 GR CHEMOURS -CAJA DE 12 - CON VALVULA - USA</v>
      </c>
      <c r="C261" s="153">
        <v>45889</v>
      </c>
      <c r="D261">
        <v>2</v>
      </c>
      <c r="E261">
        <f>IF(VLOOKUP(SALIDA[[#This Row],[CODIGO]],STOCKSANLUIS[],6,FALSE)=0,"PRODUCTO SIN STOCK/UBICACIÓN",VLOOKUP(SALIDA[[#This Row],[CODIGO]],STOCKSANLUIS[],6,FALSE))</f>
        <v>1</v>
      </c>
      <c r="F261">
        <f>SALIDA[[#This Row],[CANTIDAD]]/SALIDA[[#This Row],[UND MEDIDA]]</f>
        <v>2</v>
      </c>
      <c r="G261" t="str">
        <f>VLOOKUP(SALIDA[[#This Row],[CODIGO]],FAMILIAS[],4,FALSE)</f>
        <v>THE CHEMOURS</v>
      </c>
      <c r="H261" s="10" t="str">
        <f>IF(VLOOKUP(SALIDA[[#This Row],[CODIGO]],STOCKSANLUIS[],7,FALSE)=0,"PRODUCTO SIN STOCK/UBICACIÓN",VLOOKUP(SALIDA[[#This Row],[CODIGO]],STOCKSANLUIS[],7,FALSE))</f>
        <v>C</v>
      </c>
      <c r="I261" s="10"/>
      <c r="J261" t="str">
        <f>SALIDA[[#This Row],[CODIGO]]&amp;"       "&amp;SALIDA[[#This Row],[FAMILIA]]</f>
        <v>02373       THE CHEMOURS</v>
      </c>
      <c r="K261">
        <f>VLOOKUP(SALIDA[[#This Row],[CODIGO]],STOCK_STARSOFT[],5,FALSE)</f>
        <v>3.9201999999999999</v>
      </c>
      <c r="L261">
        <f>SALIDA[[#This Row],[CANTIDAD]]*SALIDA[[#This Row],[PRECIO UND]]</f>
        <v>7.8403999999999998</v>
      </c>
    </row>
    <row r="262" spans="1:12" x14ac:dyDescent="0.25">
      <c r="A262" s="6" t="s">
        <v>153</v>
      </c>
      <c r="B262" s="24" t="str">
        <f>VLOOKUP(SALIDA[[#This Row],[CODIGO]],STOCKSANLUIS[],2,FALSE)</f>
        <v>ELEMENTO TERMOSTATICO DANFOSS TEX-5 -N.40/+10°C S/MOP - 067B3250</v>
      </c>
      <c r="C262" s="153">
        <v>45889</v>
      </c>
      <c r="D262">
        <v>1</v>
      </c>
      <c r="E262">
        <f>IF(VLOOKUP(SALIDA[[#This Row],[CODIGO]],STOCKSANLUIS[],6,FALSE)=0,"PRODUCTO SIN STOCK/UBICACIÓN",VLOOKUP(SALIDA[[#This Row],[CODIGO]],STOCKSANLUIS[],6,FALSE))</f>
        <v>1</v>
      </c>
      <c r="F262">
        <f>SALIDA[[#This Row],[CANTIDAD]]/SALIDA[[#This Row],[UND MEDIDA]]</f>
        <v>1</v>
      </c>
      <c r="G262" t="str">
        <f>VLOOKUP(SALIDA[[#This Row],[CODIGO]],FAMILIAS[],4,FALSE)</f>
        <v>DANFOSS</v>
      </c>
      <c r="H262" s="10" t="str">
        <f>IF(VLOOKUP(SALIDA[[#This Row],[CODIGO]],STOCKSANLUIS[],7,FALSE)=0,"PRODUCTO SIN STOCK/UBICACIÓN",VLOOKUP(SALIDA[[#This Row],[CODIGO]],STOCKSANLUIS[],7,FALSE))</f>
        <v>A</v>
      </c>
      <c r="I262" s="10" t="s">
        <v>19536</v>
      </c>
      <c r="J262" t="str">
        <f>SALIDA[[#This Row],[CODIGO]]&amp;"       "&amp;SALIDA[[#This Row],[FAMILIA]]</f>
        <v>00094       DANFOSS</v>
      </c>
      <c r="K262">
        <f>VLOOKUP(SALIDA[[#This Row],[CODIGO]],STOCK_STARSOFT[],5,FALSE)</f>
        <v>50.167777999999998</v>
      </c>
      <c r="L262">
        <f>SALIDA[[#This Row],[CANTIDAD]]*SALIDA[[#This Row],[PRECIO UND]]</f>
        <v>50.167777999999998</v>
      </c>
    </row>
    <row r="263" spans="1:12" x14ac:dyDescent="0.25">
      <c r="A263" s="6" t="s">
        <v>2373</v>
      </c>
      <c r="B263" s="24" t="str">
        <f>VLOOKUP(SALIDA[[#This Row],[CODIGO]],STOCKSANLUIS[],2,FALSE)</f>
        <v>CUERPO VALV TE5 1/2 X 7/8PULG SOLD ANG - 067B4010 </v>
      </c>
      <c r="C263" s="153">
        <v>45889</v>
      </c>
      <c r="D263">
        <v>1</v>
      </c>
      <c r="E263">
        <f>IF(VLOOKUP(SALIDA[[#This Row],[CODIGO]],STOCKSANLUIS[],6,FALSE)=0,"PRODUCTO SIN STOCK/UBICACIÓN",VLOOKUP(SALIDA[[#This Row],[CODIGO]],STOCKSANLUIS[],6,FALSE))</f>
        <v>1</v>
      </c>
      <c r="F263">
        <f>SALIDA[[#This Row],[CANTIDAD]]/SALIDA[[#This Row],[UND MEDIDA]]</f>
        <v>1</v>
      </c>
      <c r="G263" t="str">
        <f>VLOOKUP(SALIDA[[#This Row],[CODIGO]],FAMILIAS[],4,FALSE)</f>
        <v>DANFOSS</v>
      </c>
      <c r="H263" s="10" t="str">
        <f>IF(VLOOKUP(SALIDA[[#This Row],[CODIGO]],STOCKSANLUIS[],7,FALSE)=0,"PRODUCTO SIN STOCK/UBICACIÓN",VLOOKUP(SALIDA[[#This Row],[CODIGO]],STOCKSANLUIS[],7,FALSE))</f>
        <v>A</v>
      </c>
      <c r="I263" s="10" t="s">
        <v>19536</v>
      </c>
      <c r="J263" t="str">
        <f>SALIDA[[#This Row],[CODIGO]]&amp;"       "&amp;SALIDA[[#This Row],[FAMILIA]]</f>
        <v>01978       DANFOSS</v>
      </c>
      <c r="K263">
        <f>VLOOKUP(SALIDA[[#This Row],[CODIGO]],STOCK_STARSOFT[],5,FALSE)</f>
        <v>22.055555999999999</v>
      </c>
      <c r="L263">
        <f>SALIDA[[#This Row],[CANTIDAD]]*SALIDA[[#This Row],[PRECIO UND]]</f>
        <v>22.055555999999999</v>
      </c>
    </row>
    <row r="264" spans="1:12" x14ac:dyDescent="0.25">
      <c r="A264" s="6" t="s">
        <v>485</v>
      </c>
      <c r="B264" s="24" t="str">
        <f>VLOOKUP(SALIDA[[#This Row],[CODIGO]],STOCKSANLUIS[],2,FALSE)</f>
        <v>SOLDADURA DE PLATA HARRIS AL 0%</v>
      </c>
      <c r="C264" s="153">
        <v>45890</v>
      </c>
      <c r="D264">
        <v>10</v>
      </c>
      <c r="E264">
        <f>IF(VLOOKUP(SALIDA[[#This Row],[CODIGO]],STOCKSANLUIS[],6,FALSE)=0,"PRODUCTO SIN STOCK/UBICACIÓN",VLOOKUP(SALIDA[[#This Row],[CODIGO]],STOCKSANLUIS[],6,FALSE))</f>
        <v>1</v>
      </c>
      <c r="F264">
        <f>SALIDA[[#This Row],[CANTIDAD]]/SALIDA[[#This Row],[UND MEDIDA]]</f>
        <v>10</v>
      </c>
      <c r="G264" t="str">
        <f>VLOOKUP(SALIDA[[#This Row],[CODIGO]],FAMILIAS[],4,FALSE)</f>
        <v>HARRIS</v>
      </c>
      <c r="H264" s="10" t="str">
        <f>IF(VLOOKUP(SALIDA[[#This Row],[CODIGO]],STOCKSANLUIS[],7,FALSE)=0,"PRODUCTO SIN STOCK/UBICACIÓN",VLOOKUP(SALIDA[[#This Row],[CODIGO]],STOCKSANLUIS[],7,FALSE))</f>
        <v>C</v>
      </c>
      <c r="I264" s="10"/>
      <c r="J264" t="str">
        <f>SALIDA[[#This Row],[CODIGO]]&amp;"       "&amp;SALIDA[[#This Row],[FAMILIA]]</f>
        <v>00405       HARRIS</v>
      </c>
      <c r="K264">
        <f>VLOOKUP(SALIDA[[#This Row],[CODIGO]],STOCK_STARSOFT[],5,FALSE)</f>
        <v>0.38343100000000002</v>
      </c>
      <c r="L264">
        <f>SALIDA[[#This Row],[CANTIDAD]]*SALIDA[[#This Row],[PRECIO UND]]</f>
        <v>3.8343100000000003</v>
      </c>
    </row>
    <row r="265" spans="1:12" x14ac:dyDescent="0.25">
      <c r="A265" s="6" t="s">
        <v>3339</v>
      </c>
      <c r="B265" s="24" t="str">
        <f>VLOOKUP(SALIDA[[#This Row],[CODIGO]],STOCKSANLUIS[],2,FALSE)</f>
        <v>GAS REFRIGERANTE R134 - 13.6KG ICELOONG</v>
      </c>
      <c r="C265" s="153">
        <v>45890</v>
      </c>
      <c r="D265">
        <v>1</v>
      </c>
      <c r="E265">
        <f>IF(VLOOKUP(SALIDA[[#This Row],[CODIGO]],STOCKSANLUIS[],6,FALSE)=0,"PRODUCTO SIN STOCK/UBICACIÓN",VLOOKUP(SALIDA[[#This Row],[CODIGO]],STOCKSANLUIS[],6,FALSE))</f>
        <v>1</v>
      </c>
      <c r="F265">
        <f>SALIDA[[#This Row],[CANTIDAD]]/SALIDA[[#This Row],[UND MEDIDA]]</f>
        <v>1</v>
      </c>
      <c r="G265" t="str">
        <f>VLOOKUP(SALIDA[[#This Row],[CODIGO]],FAMILIAS[],4,FALSE)</f>
        <v>ZHEJIANG YONGHE</v>
      </c>
      <c r="H265" s="10" t="str">
        <f>IF(VLOOKUP(SALIDA[[#This Row],[CODIGO]],STOCKSANLUIS[],7,FALSE)=0,"PRODUCTO SIN STOCK/UBICACIÓN",VLOOKUP(SALIDA[[#This Row],[CODIGO]],STOCKSANLUIS[],7,FALSE))</f>
        <v>C</v>
      </c>
      <c r="I265" s="10"/>
      <c r="J265" t="str">
        <f>SALIDA[[#This Row],[CODIGO]]&amp;"       "&amp;SALIDA[[#This Row],[FAMILIA]]</f>
        <v>02751       ZHEJIANG YONGHE</v>
      </c>
      <c r="K265">
        <f>VLOOKUP(SALIDA[[#This Row],[CODIGO]],STOCK_STARSOFT[],5,FALSE)</f>
        <v>106.20946600000001</v>
      </c>
      <c r="L265">
        <f>SALIDA[[#This Row],[CANTIDAD]]*SALIDA[[#This Row],[PRECIO UND]]</f>
        <v>106.20946600000001</v>
      </c>
    </row>
    <row r="266" spans="1:12" x14ac:dyDescent="0.25">
      <c r="A266" s="6" t="s">
        <v>125</v>
      </c>
      <c r="B266" s="24" t="str">
        <f>VLOOKUP(SALIDA[[#This Row],[CODIGO]],STOCKSANLUIS[],2,FALSE)</f>
        <v>BOBINA DE SOLENOIDE - 220V/60HZ/13W - COD - 018F6714 - DANFOSS</v>
      </c>
      <c r="C266" s="153">
        <v>45890</v>
      </c>
      <c r="D266">
        <v>4</v>
      </c>
      <c r="E266">
        <f>IF(VLOOKUP(SALIDA[[#This Row],[CODIGO]],STOCKSANLUIS[],6,FALSE)=0,"PRODUCTO SIN STOCK/UBICACIÓN",VLOOKUP(SALIDA[[#This Row],[CODIGO]],STOCKSANLUIS[],6,FALSE))</f>
        <v>1</v>
      </c>
      <c r="F266">
        <f>SALIDA[[#This Row],[CANTIDAD]]/SALIDA[[#This Row],[UND MEDIDA]]</f>
        <v>4</v>
      </c>
      <c r="G266" t="str">
        <f>VLOOKUP(SALIDA[[#This Row],[CODIGO]],FAMILIAS[],4,FALSE)</f>
        <v>DANFOSS</v>
      </c>
      <c r="H266" s="10" t="str">
        <f>IF(VLOOKUP(SALIDA[[#This Row],[CODIGO]],STOCKSANLUIS[],7,FALSE)=0,"PRODUCTO SIN STOCK/UBICACIÓN",VLOOKUP(SALIDA[[#This Row],[CODIGO]],STOCKSANLUIS[],7,FALSE))</f>
        <v>A</v>
      </c>
      <c r="I266" s="10"/>
      <c r="J266" t="str">
        <f>SALIDA[[#This Row],[CODIGO]]&amp;"       "&amp;SALIDA[[#This Row],[FAMILIA]]</f>
        <v>00078       DANFOSS</v>
      </c>
      <c r="K266">
        <f>VLOOKUP(SALIDA[[#This Row],[CODIGO]],STOCK_STARSOFT[],5,FALSE)</f>
        <v>20.261431999999999</v>
      </c>
      <c r="L266">
        <f>SALIDA[[#This Row],[CANTIDAD]]*SALIDA[[#This Row],[PRECIO UND]]</f>
        <v>81.045727999999997</v>
      </c>
    </row>
    <row r="267" spans="1:12" x14ac:dyDescent="0.25">
      <c r="A267" s="6" t="s">
        <v>2280</v>
      </c>
      <c r="B267" s="24" t="str">
        <f>VLOOKUP(SALIDA[[#This Row],[CODIGO]],STOCKSANLUIS[],2,FALSE)</f>
        <v>CONTACTOR MAGNETICO 30 AMP/2P/24V 302 (MONOFASICO) QCA-302 - QUALITY</v>
      </c>
      <c r="C267" s="153">
        <v>45890</v>
      </c>
      <c r="D267">
        <v>1</v>
      </c>
      <c r="E267">
        <f>IF(VLOOKUP(SALIDA[[#This Row],[CODIGO]],STOCKSANLUIS[],6,FALSE)=0,"PRODUCTO SIN STOCK/UBICACIÓN",VLOOKUP(SALIDA[[#This Row],[CODIGO]],STOCKSANLUIS[],6,FALSE))</f>
        <v>1</v>
      </c>
      <c r="F267">
        <f>SALIDA[[#This Row],[CANTIDAD]]/SALIDA[[#This Row],[UND MEDIDA]]</f>
        <v>1</v>
      </c>
      <c r="G267" t="str">
        <f>VLOOKUP(SALIDA[[#This Row],[CODIGO]],FAMILIAS[],4,FALSE)</f>
        <v>QUALITY</v>
      </c>
      <c r="H267" s="10" t="str">
        <f>IF(VLOOKUP(SALIDA[[#This Row],[CODIGO]],STOCKSANLUIS[],7,FALSE)=0,"PRODUCTO SIN STOCK/UBICACIÓN",VLOOKUP(SALIDA[[#This Row],[CODIGO]],STOCKSANLUIS[],7,FALSE))</f>
        <v>A</v>
      </c>
      <c r="I267" s="10"/>
      <c r="J267" t="str">
        <f>SALIDA[[#This Row],[CODIGO]]&amp;"       "&amp;SALIDA[[#This Row],[FAMILIA]]</f>
        <v>01925       QUALITY</v>
      </c>
      <c r="K267">
        <f>VLOOKUP(SALIDA[[#This Row],[CODIGO]],STOCK_STARSOFT[],5,FALSE)</f>
        <v>6.1873589999999998</v>
      </c>
      <c r="L267">
        <f>SALIDA[[#This Row],[CANTIDAD]]*SALIDA[[#This Row],[PRECIO UND]]</f>
        <v>6.1873589999999998</v>
      </c>
    </row>
    <row r="268" spans="1:12" x14ac:dyDescent="0.25">
      <c r="A268" s="6" t="s">
        <v>3575</v>
      </c>
      <c r="B268" s="24" t="str">
        <f>VLOOKUP(SALIDA[[#This Row],[CODIGO]],STOCKSANLUIS[],2,FALSE)</f>
        <v xml:space="preserve">MOTOVENTILADOR AXIAL EBM S4E300/G01 - 300MM - 220V MONOFÁSICO - 4 POLOS, CON REJILLA - FLUJO V REMPLAZO DE S4E300-AS72-30                   </v>
      </c>
      <c r="C268" s="153">
        <v>45890</v>
      </c>
      <c r="D268">
        <v>2</v>
      </c>
      <c r="E268">
        <f>IF(VLOOKUP(SALIDA[[#This Row],[CODIGO]],STOCKSANLUIS[],6,FALSE)=0,"PRODUCTO SIN STOCK/UBICACIÓN",VLOOKUP(SALIDA[[#This Row],[CODIGO]],STOCKSANLUIS[],6,FALSE))</f>
        <v>1</v>
      </c>
      <c r="F268">
        <f>SALIDA[[#This Row],[CANTIDAD]]/SALIDA[[#This Row],[UND MEDIDA]]</f>
        <v>2</v>
      </c>
      <c r="G268" t="str">
        <f>VLOOKUP(SALIDA[[#This Row],[CODIGO]],FAMILIAS[],4,FALSE)</f>
        <v>EBM</v>
      </c>
      <c r="H268" s="10" t="str">
        <f>IF(VLOOKUP(SALIDA[[#This Row],[CODIGO]],STOCKSANLUIS[],7,FALSE)=0,"PRODUCTO SIN STOCK/UBICACIÓN",VLOOKUP(SALIDA[[#This Row],[CODIGO]],STOCKSANLUIS[],7,FALSE))</f>
        <v>C</v>
      </c>
      <c r="I268" s="10"/>
      <c r="J268" t="str">
        <f>SALIDA[[#This Row],[CODIGO]]&amp;"       "&amp;SALIDA[[#This Row],[FAMILIA]]</f>
        <v>02982       EBM</v>
      </c>
      <c r="K268">
        <f>VLOOKUP(SALIDA[[#This Row],[CODIGO]],STOCK_STARSOFT[],5,FALSE)</f>
        <v>58.726481</v>
      </c>
      <c r="L268">
        <f>SALIDA[[#This Row],[CANTIDAD]]*SALIDA[[#This Row],[PRECIO UND]]</f>
        <v>117.452962</v>
      </c>
    </row>
    <row r="269" spans="1:12" x14ac:dyDescent="0.25">
      <c r="A269" s="6" t="s">
        <v>259</v>
      </c>
      <c r="B269" s="24" t="str">
        <f>VLOOKUP(SALIDA[[#This Row],[CODIGO]],STOCKSANLUIS[],2,FALSE)</f>
        <v>PLATINA KLEERSTRIP MAX BULLET HTP SILVER 2  PLOMO (60 CM)- 477600</v>
      </c>
      <c r="C269" s="153">
        <v>45890</v>
      </c>
      <c r="D269">
        <v>6</v>
      </c>
      <c r="E269">
        <f>IF(VLOOKUP(SALIDA[[#This Row],[CODIGO]],STOCKSANLUIS[],6,FALSE)=0,"PRODUCTO SIN STOCK/UBICACIÓN",VLOOKUP(SALIDA[[#This Row],[CODIGO]],STOCKSANLUIS[],6,FALSE))</f>
        <v>1</v>
      </c>
      <c r="F269">
        <f>SALIDA[[#This Row],[CANTIDAD]]/SALIDA[[#This Row],[UND MEDIDA]]</f>
        <v>6</v>
      </c>
      <c r="G269" t="str">
        <f>VLOOKUP(SALIDA[[#This Row],[CODIGO]],FAMILIAS[],4,FALSE)</f>
        <v>ES ROBBINS</v>
      </c>
      <c r="H269" s="10" t="str">
        <f>IF(VLOOKUP(SALIDA[[#This Row],[CODIGO]],STOCKSANLUIS[],7,FALSE)=0,"PRODUCTO SIN STOCK/UBICACIÓN",VLOOKUP(SALIDA[[#This Row],[CODIGO]],STOCKSANLUIS[],7,FALSE))</f>
        <v>C</v>
      </c>
      <c r="I269" s="10"/>
      <c r="J269" t="str">
        <f>SALIDA[[#This Row],[CODIGO]]&amp;"       "&amp;SALIDA[[#This Row],[FAMILIA]]</f>
        <v>00186       ES ROBBINS</v>
      </c>
      <c r="K269">
        <f>VLOOKUP(SALIDA[[#This Row],[CODIGO]],STOCK_STARSOFT[],5,FALSE)</f>
        <v>4.3959429999999999</v>
      </c>
      <c r="L269">
        <f>SALIDA[[#This Row],[CANTIDAD]]*SALIDA[[#This Row],[PRECIO UND]]</f>
        <v>26.375658000000001</v>
      </c>
    </row>
    <row r="270" spans="1:12" x14ac:dyDescent="0.25">
      <c r="A270" s="6" t="s">
        <v>2719</v>
      </c>
      <c r="B270" s="24" t="str">
        <f>VLOOKUP(SALIDA[[#This Row],[CODIGO]],STOCKSANLUIS[],2,FALSE)</f>
        <v xml:space="preserve">ACEITE PARA BOMBA DE VACIO - 1 GALON - BVA </v>
      </c>
      <c r="C270" s="153">
        <v>45890</v>
      </c>
      <c r="D270">
        <v>1</v>
      </c>
      <c r="E270">
        <f>IF(VLOOKUP(SALIDA[[#This Row],[CODIGO]],STOCKSANLUIS[],6,FALSE)=0,"PRODUCTO SIN STOCK/UBICACIÓN",VLOOKUP(SALIDA[[#This Row],[CODIGO]],STOCKSANLUIS[],6,FALSE))</f>
        <v>1</v>
      </c>
      <c r="F270">
        <f>SALIDA[[#This Row],[CANTIDAD]]/SALIDA[[#This Row],[UND MEDIDA]]</f>
        <v>1</v>
      </c>
      <c r="G270" t="str">
        <f>VLOOKUP(SALIDA[[#This Row],[CODIGO]],FAMILIAS[],4,FALSE)</f>
        <v>BVA</v>
      </c>
      <c r="H270" s="10" t="str">
        <f>IF(VLOOKUP(SALIDA[[#This Row],[CODIGO]],STOCKSANLUIS[],7,FALSE)=0,"PRODUCTO SIN STOCK/UBICACIÓN",VLOOKUP(SALIDA[[#This Row],[CODIGO]],STOCKSANLUIS[],7,FALSE))</f>
        <v>C</v>
      </c>
      <c r="I270" s="10"/>
      <c r="J270" t="str">
        <f>SALIDA[[#This Row],[CODIGO]]&amp;"       "&amp;SALIDA[[#This Row],[FAMILIA]]</f>
        <v>02202       BVA</v>
      </c>
      <c r="K270">
        <f>VLOOKUP(SALIDA[[#This Row],[CODIGO]],STOCK_STARSOFT[],5,FALSE)</f>
        <v>13.965745</v>
      </c>
      <c r="L270">
        <f>SALIDA[[#This Row],[CANTIDAD]]*SALIDA[[#This Row],[PRECIO UND]]</f>
        <v>13.965745</v>
      </c>
    </row>
    <row r="271" spans="1:12" x14ac:dyDescent="0.25">
      <c r="A271" s="6" t="s">
        <v>57</v>
      </c>
      <c r="B271" s="24" t="str">
        <f>VLOOKUP(SALIDA[[#This Row],[CODIGO]],STOCKSANLUIS[],2,FALSE)</f>
        <v>CONTROLADOR DE VOLTAJE Y PROTECTOR DE FASES PHASELOG EW PLUS - VER.05 - 90-220 VAC - FULL GAUGE - WHITE</v>
      </c>
      <c r="C271" s="153">
        <v>45890</v>
      </c>
      <c r="D271">
        <v>2</v>
      </c>
      <c r="E271">
        <f>IF(VLOOKUP(SALIDA[[#This Row],[CODIGO]],STOCKSANLUIS[],6,FALSE)=0,"PRODUCTO SIN STOCK/UBICACIÓN",VLOOKUP(SALIDA[[#This Row],[CODIGO]],STOCKSANLUIS[],6,FALSE))</f>
        <v>1</v>
      </c>
      <c r="F271">
        <f>SALIDA[[#This Row],[CANTIDAD]]/SALIDA[[#This Row],[UND MEDIDA]]</f>
        <v>2</v>
      </c>
      <c r="G271" t="str">
        <f>VLOOKUP(SALIDA[[#This Row],[CODIGO]],FAMILIAS[],4,FALSE)</f>
        <v>FULL GAUGE</v>
      </c>
      <c r="H271" s="10" t="str">
        <f>IF(VLOOKUP(SALIDA[[#This Row],[CODIGO]],STOCKSANLUIS[],7,FALSE)=0,"PRODUCTO SIN STOCK/UBICACIÓN",VLOOKUP(SALIDA[[#This Row],[CODIGO]],STOCKSANLUIS[],7,FALSE))</f>
        <v>C</v>
      </c>
      <c r="I271" s="10"/>
      <c r="J271" t="str">
        <f>SALIDA[[#This Row],[CODIGO]]&amp;"       "&amp;SALIDA[[#This Row],[FAMILIA]]</f>
        <v>00029       FULL GAUGE</v>
      </c>
      <c r="K271">
        <f>VLOOKUP(SALIDA[[#This Row],[CODIGO]],STOCK_STARSOFT[],5,FALSE)</f>
        <v>54.47063</v>
      </c>
      <c r="L271">
        <f>SALIDA[[#This Row],[CANTIDAD]]*SALIDA[[#This Row],[PRECIO UND]]</f>
        <v>108.94126</v>
      </c>
    </row>
    <row r="272" spans="1:12" x14ac:dyDescent="0.25">
      <c r="A272" s="6" t="s">
        <v>3343</v>
      </c>
      <c r="B272" s="24" t="str">
        <f>VLOOKUP(SALIDA[[#This Row],[CODIGO]],STOCKSANLUIS[],2,FALSE)</f>
        <v>GAS REFRIGERANTE R410A -11.30KG ICELOONG</v>
      </c>
      <c r="C272" s="153">
        <v>45890</v>
      </c>
      <c r="D272">
        <v>2</v>
      </c>
      <c r="E272">
        <f>IF(VLOOKUP(SALIDA[[#This Row],[CODIGO]],STOCKSANLUIS[],6,FALSE)=0,"PRODUCTO SIN STOCK/UBICACIÓN",VLOOKUP(SALIDA[[#This Row],[CODIGO]],STOCKSANLUIS[],6,FALSE))</f>
        <v>1</v>
      </c>
      <c r="F272">
        <f>SALIDA[[#This Row],[CANTIDAD]]/SALIDA[[#This Row],[UND MEDIDA]]</f>
        <v>2</v>
      </c>
      <c r="G272" t="str">
        <f>VLOOKUP(SALIDA[[#This Row],[CODIGO]],FAMILIAS[],4,FALSE)</f>
        <v>ZHEJIANG YONGHE</v>
      </c>
      <c r="H272" s="10" t="str">
        <f>IF(VLOOKUP(SALIDA[[#This Row],[CODIGO]],STOCKSANLUIS[],7,FALSE)=0,"PRODUCTO SIN STOCK/UBICACIÓN",VLOOKUP(SALIDA[[#This Row],[CODIGO]],STOCKSANLUIS[],7,FALSE))</f>
        <v>C</v>
      </c>
      <c r="I272" s="10"/>
      <c r="J272" t="str">
        <f>SALIDA[[#This Row],[CODIGO]]&amp;"       "&amp;SALIDA[[#This Row],[FAMILIA]]</f>
        <v>02753       ZHEJIANG YONGHE</v>
      </c>
      <c r="K272">
        <f>VLOOKUP(SALIDA[[#This Row],[CODIGO]],STOCK_STARSOFT[],5,FALSE)</f>
        <v>88.873082999999994</v>
      </c>
      <c r="L272">
        <f>SALIDA[[#This Row],[CANTIDAD]]*SALIDA[[#This Row],[PRECIO UND]]</f>
        <v>177.74616599999999</v>
      </c>
    </row>
    <row r="273" spans="1:12" x14ac:dyDescent="0.25">
      <c r="A273" s="6" t="s">
        <v>3844</v>
      </c>
      <c r="B273" s="24" t="str">
        <f>VLOOKUP(SALIDA[[#This Row],[CODIGO]],STOCKSANLUIS[],2,FALSE)</f>
        <v>PLANCHA AISLANTE CLASS 1 - 19MM (3/4") X 1.5M X 6M (9 M2) - WINCELL</v>
      </c>
      <c r="C273" s="153">
        <v>45890</v>
      </c>
      <c r="D273">
        <v>2</v>
      </c>
      <c r="E273">
        <f>IF(VLOOKUP(SALIDA[[#This Row],[CODIGO]],STOCKSANLUIS[],6,FALSE)=0,"PRODUCTO SIN STOCK/UBICACIÓN",VLOOKUP(SALIDA[[#This Row],[CODIGO]],STOCKSANLUIS[],6,FALSE))</f>
        <v>1</v>
      </c>
      <c r="F273">
        <f>SALIDA[[#This Row],[CANTIDAD]]/SALIDA[[#This Row],[UND MEDIDA]]</f>
        <v>2</v>
      </c>
      <c r="G273" t="str">
        <f>VLOOKUP(SALIDA[[#This Row],[CODIGO]],FAMILIAS[],4,FALSE)</f>
        <v>WINCELL</v>
      </c>
      <c r="H273" s="10" t="str">
        <f>IF(VLOOKUP(SALIDA[[#This Row],[CODIGO]],STOCKSANLUIS[],7,FALSE)=0,"PRODUCTO SIN STOCK/UBICACIÓN",VLOOKUP(SALIDA[[#This Row],[CODIGO]],STOCKSANLUIS[],7,FALSE))</f>
        <v>A</v>
      </c>
      <c r="I273" s="10"/>
      <c r="J273" t="str">
        <f>SALIDA[[#This Row],[CODIGO]]&amp;"       "&amp;SALIDA[[#This Row],[FAMILIA]]</f>
        <v>03266       WINCELL</v>
      </c>
      <c r="K273">
        <f>VLOOKUP(SALIDA[[#This Row],[CODIGO]],STOCK_STARSOFT[],5,FALSE)</f>
        <v>45.612684000000002</v>
      </c>
      <c r="L273">
        <f>SALIDA[[#This Row],[CANTIDAD]]*SALIDA[[#This Row],[PRECIO UND]]</f>
        <v>91.225368000000003</v>
      </c>
    </row>
    <row r="274" spans="1:12" x14ac:dyDescent="0.25">
      <c r="A274" s="6" t="s">
        <v>19300</v>
      </c>
      <c r="B274" s="24" t="str">
        <f>VLOOKUP(SALIDA[[#This Row],[CODIGO]],STOCKSANLUIS[],2,FALSE)</f>
        <v>CINTA ADHESIVA FOAM QTF-230E - 1/8" X 2" X 32.8´ (3MM X 50MM X 10M) - EVERFROST - HIGH QUALITY</v>
      </c>
      <c r="C274" s="153">
        <v>45890</v>
      </c>
      <c r="D274">
        <v>30</v>
      </c>
      <c r="E274">
        <f>IF(VLOOKUP(SALIDA[[#This Row],[CODIGO]],STOCKSANLUIS[],6,FALSE)=0,"PRODUCTO SIN STOCK/UBICACIÓN",VLOOKUP(SALIDA[[#This Row],[CODIGO]],STOCKSANLUIS[],6,FALSE))</f>
        <v>1</v>
      </c>
      <c r="F274">
        <f>SALIDA[[#This Row],[CANTIDAD]]/SALIDA[[#This Row],[UND MEDIDA]]</f>
        <v>30</v>
      </c>
      <c r="G274" t="str">
        <f>VLOOKUP(SALIDA[[#This Row],[CODIGO]],FAMILIAS[],4,FALSE)</f>
        <v>EVERFROST</v>
      </c>
      <c r="H274" s="10" t="str">
        <f>IF(VLOOKUP(SALIDA[[#This Row],[CODIGO]],STOCKSANLUIS[],7,FALSE)=0,"PRODUCTO SIN STOCK/UBICACIÓN",VLOOKUP(SALIDA[[#This Row],[CODIGO]],STOCKSANLUIS[],7,FALSE))</f>
        <v>C</v>
      </c>
      <c r="I274" s="10"/>
      <c r="J274" t="str">
        <f>SALIDA[[#This Row],[CODIGO]]&amp;"       "&amp;SALIDA[[#This Row],[FAMILIA]]</f>
        <v>03490       EVERFROST</v>
      </c>
      <c r="K274">
        <f>VLOOKUP(SALIDA[[#This Row],[CODIGO]],STOCK_STARSOFT[],5,FALSE)</f>
        <v>1.3047420000000001</v>
      </c>
      <c r="L274">
        <f>SALIDA[[#This Row],[CANTIDAD]]*SALIDA[[#This Row],[PRECIO UND]]</f>
        <v>39.14226</v>
      </c>
    </row>
    <row r="275" spans="1:12" x14ac:dyDescent="0.25">
      <c r="A275" s="6" t="s">
        <v>931</v>
      </c>
      <c r="B275" s="24" t="str">
        <f>VLOOKUP(SALIDA[[#This Row],[CODIGO]],STOCKSANLUIS[],2,FALSE)</f>
        <v>ACEITE POLIOLESTER POE 32 - 1 GALON - BVA</v>
      </c>
      <c r="C275" s="153">
        <v>45890</v>
      </c>
      <c r="D275">
        <v>1</v>
      </c>
      <c r="E275">
        <f>IF(VLOOKUP(SALIDA[[#This Row],[CODIGO]],STOCKSANLUIS[],6,FALSE)=0,"PRODUCTO SIN STOCK/UBICACIÓN",VLOOKUP(SALIDA[[#This Row],[CODIGO]],STOCKSANLUIS[],6,FALSE))</f>
        <v>1</v>
      </c>
      <c r="F275">
        <f>SALIDA[[#This Row],[CANTIDAD]]/SALIDA[[#This Row],[UND MEDIDA]]</f>
        <v>1</v>
      </c>
      <c r="G275" t="str">
        <f>VLOOKUP(SALIDA[[#This Row],[CODIGO]],FAMILIAS[],4,FALSE)</f>
        <v>BVA</v>
      </c>
      <c r="H275" s="10" t="str">
        <f>IF(VLOOKUP(SALIDA[[#This Row],[CODIGO]],STOCKSANLUIS[],7,FALSE)=0,"PRODUCTO SIN STOCK/UBICACIÓN",VLOOKUP(SALIDA[[#This Row],[CODIGO]],STOCKSANLUIS[],7,FALSE))</f>
        <v>C</v>
      </c>
      <c r="I275" s="10"/>
      <c r="J275" t="str">
        <f>SALIDA[[#This Row],[CODIGO]]&amp;"       "&amp;SALIDA[[#This Row],[FAMILIA]]</f>
        <v>00987       BVA</v>
      </c>
      <c r="K275">
        <f>VLOOKUP(SALIDA[[#This Row],[CODIGO]],STOCK_STARSOFT[],5,FALSE)</f>
        <v>47.466326000000002</v>
      </c>
      <c r="L275">
        <f>SALIDA[[#This Row],[CANTIDAD]]*SALIDA[[#This Row],[PRECIO UND]]</f>
        <v>47.466326000000002</v>
      </c>
    </row>
    <row r="276" spans="1:12" x14ac:dyDescent="0.25">
      <c r="A276" s="6" t="s">
        <v>3339</v>
      </c>
      <c r="B276" s="24" t="str">
        <f>VLOOKUP(SALIDA[[#This Row],[CODIGO]],STOCKSANLUIS[],2,FALSE)</f>
        <v>GAS REFRIGERANTE R134 - 13.6KG ICELOONG</v>
      </c>
      <c r="C276" s="153">
        <v>45890</v>
      </c>
      <c r="D276">
        <v>1</v>
      </c>
      <c r="E276">
        <f>IF(VLOOKUP(SALIDA[[#This Row],[CODIGO]],STOCKSANLUIS[],6,FALSE)=0,"PRODUCTO SIN STOCK/UBICACIÓN",VLOOKUP(SALIDA[[#This Row],[CODIGO]],STOCKSANLUIS[],6,FALSE))</f>
        <v>1</v>
      </c>
      <c r="F276">
        <f>SALIDA[[#This Row],[CANTIDAD]]/SALIDA[[#This Row],[UND MEDIDA]]</f>
        <v>1</v>
      </c>
      <c r="G276" t="str">
        <f>VLOOKUP(SALIDA[[#This Row],[CODIGO]],FAMILIAS[],4,FALSE)</f>
        <v>ZHEJIANG YONGHE</v>
      </c>
      <c r="H276" s="10" t="str">
        <f>IF(VLOOKUP(SALIDA[[#This Row],[CODIGO]],STOCKSANLUIS[],7,FALSE)=0,"PRODUCTO SIN STOCK/UBICACIÓN",VLOOKUP(SALIDA[[#This Row],[CODIGO]],STOCKSANLUIS[],7,FALSE))</f>
        <v>C</v>
      </c>
      <c r="I276" s="10"/>
      <c r="J276" t="str">
        <f>SALIDA[[#This Row],[CODIGO]]&amp;"       "&amp;SALIDA[[#This Row],[FAMILIA]]</f>
        <v>02751       ZHEJIANG YONGHE</v>
      </c>
      <c r="K276">
        <f>VLOOKUP(SALIDA[[#This Row],[CODIGO]],STOCK_STARSOFT[],5,FALSE)</f>
        <v>106.20946600000001</v>
      </c>
      <c r="L276">
        <f>SALIDA[[#This Row],[CANTIDAD]]*SALIDA[[#This Row],[PRECIO UND]]</f>
        <v>106.20946600000001</v>
      </c>
    </row>
    <row r="277" spans="1:12" x14ac:dyDescent="0.25">
      <c r="A277" s="6" t="s">
        <v>3341</v>
      </c>
      <c r="B277" s="24" t="str">
        <f>VLOOKUP(SALIDA[[#This Row],[CODIGO]],STOCKSANLUIS[],2,FALSE)</f>
        <v>GAS REFRIGERANTE R404A -10.90KG ICELOONG</v>
      </c>
      <c r="C277" s="153">
        <v>45890</v>
      </c>
      <c r="D277">
        <v>2</v>
      </c>
      <c r="E277">
        <f>IF(VLOOKUP(SALIDA[[#This Row],[CODIGO]],STOCKSANLUIS[],6,FALSE)=0,"PRODUCTO SIN STOCK/UBICACIÓN",VLOOKUP(SALIDA[[#This Row],[CODIGO]],STOCKSANLUIS[],6,FALSE))</f>
        <v>1</v>
      </c>
      <c r="F277">
        <f>SALIDA[[#This Row],[CANTIDAD]]/SALIDA[[#This Row],[UND MEDIDA]]</f>
        <v>2</v>
      </c>
      <c r="G277" t="str">
        <f>VLOOKUP(SALIDA[[#This Row],[CODIGO]],FAMILIAS[],4,FALSE)</f>
        <v>ZHEJIANG YONGHE</v>
      </c>
      <c r="H277" s="10" t="str">
        <f>IF(VLOOKUP(SALIDA[[#This Row],[CODIGO]],STOCKSANLUIS[],7,FALSE)=0,"PRODUCTO SIN STOCK/UBICACIÓN",VLOOKUP(SALIDA[[#This Row],[CODIGO]],STOCKSANLUIS[],7,FALSE))</f>
        <v>C</v>
      </c>
      <c r="I277" s="10"/>
      <c r="J277" t="str">
        <f>SALIDA[[#This Row],[CODIGO]]&amp;"       "&amp;SALIDA[[#This Row],[FAMILIA]]</f>
        <v>02752       ZHEJIANG YONGHE</v>
      </c>
      <c r="K277">
        <f>VLOOKUP(SALIDA[[#This Row],[CODIGO]],STOCK_STARSOFT[],5,FALSE)</f>
        <v>53.481755</v>
      </c>
      <c r="L277">
        <f>SALIDA[[#This Row],[CANTIDAD]]*SALIDA[[#This Row],[PRECIO UND]]</f>
        <v>106.96351</v>
      </c>
    </row>
    <row r="278" spans="1:12" x14ac:dyDescent="0.25">
      <c r="A278" s="6" t="s">
        <v>589</v>
      </c>
      <c r="B278" s="24" t="str">
        <f>VLOOKUP(SALIDA[[#This Row],[CODIGO]],STOCKSANLUIS[],2,FALSE)</f>
        <v>FILTRO CERAMICO SECADO ELEVADO DANFOSS 48-DC  CON JUNTA- 023U4381</v>
      </c>
      <c r="C278" s="153">
        <v>45890</v>
      </c>
      <c r="D278">
        <v>1</v>
      </c>
      <c r="E278">
        <f>IF(VLOOKUP(SALIDA[[#This Row],[CODIGO]],STOCKSANLUIS[],6,FALSE)=0,"PRODUCTO SIN STOCK/UBICACIÓN",VLOOKUP(SALIDA[[#This Row],[CODIGO]],STOCKSANLUIS[],6,FALSE))</f>
        <v>1</v>
      </c>
      <c r="F278">
        <f>SALIDA[[#This Row],[CANTIDAD]]/SALIDA[[#This Row],[UND MEDIDA]]</f>
        <v>1</v>
      </c>
      <c r="G278" t="str">
        <f>VLOOKUP(SALIDA[[#This Row],[CODIGO]],FAMILIAS[],4,FALSE)</f>
        <v>DANFOSS</v>
      </c>
      <c r="H278" s="10" t="str">
        <f>IF(VLOOKUP(SALIDA[[#This Row],[CODIGO]],STOCKSANLUIS[],7,FALSE)=0,"PRODUCTO SIN STOCK/UBICACIÓN",VLOOKUP(SALIDA[[#This Row],[CODIGO]],STOCKSANLUIS[],7,FALSE))</f>
        <v>A</v>
      </c>
      <c r="I278" s="10"/>
      <c r="J278" t="str">
        <f>SALIDA[[#This Row],[CODIGO]]&amp;"       "&amp;SALIDA[[#This Row],[FAMILIA]]</f>
        <v>00572       DANFOSS</v>
      </c>
      <c r="K278">
        <f>VLOOKUP(SALIDA[[#This Row],[CODIGO]],STOCK_STARSOFT[],5,FALSE)</f>
        <v>10.412293999999999</v>
      </c>
      <c r="L278">
        <f>SALIDA[[#This Row],[CANTIDAD]]*SALIDA[[#This Row],[PRECIO UND]]</f>
        <v>10.412293999999999</v>
      </c>
    </row>
    <row r="279" spans="1:12" x14ac:dyDescent="0.25">
      <c r="A279" s="6" t="s">
        <v>155</v>
      </c>
      <c r="B279" s="24" t="str">
        <f>VLOOKUP(SALIDA[[#This Row],[CODIGO]],STOCKSANLUIS[],2,FALSE)</f>
        <v>FILTRO DE IMPUREZAS DANFOSS 48-F - 023U1921</v>
      </c>
      <c r="C279" s="153">
        <v>45890</v>
      </c>
      <c r="D279">
        <v>2</v>
      </c>
      <c r="E279">
        <f>IF(VLOOKUP(SALIDA[[#This Row],[CODIGO]],STOCKSANLUIS[],6,FALSE)=0,"PRODUCTO SIN STOCK/UBICACIÓN",VLOOKUP(SALIDA[[#This Row],[CODIGO]],STOCKSANLUIS[],6,FALSE))</f>
        <v>1</v>
      </c>
      <c r="F279">
        <f>SALIDA[[#This Row],[CANTIDAD]]/SALIDA[[#This Row],[UND MEDIDA]]</f>
        <v>2</v>
      </c>
      <c r="G279" t="str">
        <f>VLOOKUP(SALIDA[[#This Row],[CODIGO]],FAMILIAS[],4,FALSE)</f>
        <v>DANFOSS</v>
      </c>
      <c r="H279" s="10" t="str">
        <f>IF(VLOOKUP(SALIDA[[#This Row],[CODIGO]],STOCKSANLUIS[],7,FALSE)=0,"PRODUCTO SIN STOCK/UBICACIÓN",VLOOKUP(SALIDA[[#This Row],[CODIGO]],STOCKSANLUIS[],7,FALSE))</f>
        <v>A</v>
      </c>
      <c r="I279" s="10"/>
      <c r="J279" t="str">
        <f>SALIDA[[#This Row],[CODIGO]]&amp;"       "&amp;SALIDA[[#This Row],[FAMILIA]]</f>
        <v>00096       DANFOSS</v>
      </c>
      <c r="K279">
        <f>VLOOKUP(SALIDA[[#This Row],[CODIGO]],STOCK_STARSOFT[],5,FALSE)</f>
        <v>14.837078999999999</v>
      </c>
      <c r="L279">
        <f>SALIDA[[#This Row],[CANTIDAD]]*SALIDA[[#This Row],[PRECIO UND]]</f>
        <v>29.674157999999998</v>
      </c>
    </row>
    <row r="280" spans="1:12" x14ac:dyDescent="0.25">
      <c r="A280" s="6" t="s">
        <v>3343</v>
      </c>
      <c r="B280" s="24" t="str">
        <f>VLOOKUP(SALIDA[[#This Row],[CODIGO]],STOCKSANLUIS[],2,FALSE)</f>
        <v>GAS REFRIGERANTE R410A -11.30KG ICELOONG</v>
      </c>
      <c r="C280" s="153">
        <v>45890</v>
      </c>
      <c r="D280">
        <v>1</v>
      </c>
      <c r="E280">
        <f>IF(VLOOKUP(SALIDA[[#This Row],[CODIGO]],STOCKSANLUIS[],6,FALSE)=0,"PRODUCTO SIN STOCK/UBICACIÓN",VLOOKUP(SALIDA[[#This Row],[CODIGO]],STOCKSANLUIS[],6,FALSE))</f>
        <v>1</v>
      </c>
      <c r="F280">
        <f>SALIDA[[#This Row],[CANTIDAD]]/SALIDA[[#This Row],[UND MEDIDA]]</f>
        <v>1</v>
      </c>
      <c r="G280" t="str">
        <f>VLOOKUP(SALIDA[[#This Row],[CODIGO]],FAMILIAS[],4,FALSE)</f>
        <v>ZHEJIANG YONGHE</v>
      </c>
      <c r="H280" s="10" t="str">
        <f>IF(VLOOKUP(SALIDA[[#This Row],[CODIGO]],STOCKSANLUIS[],7,FALSE)=0,"PRODUCTO SIN STOCK/UBICACIÓN",VLOOKUP(SALIDA[[#This Row],[CODIGO]],STOCKSANLUIS[],7,FALSE))</f>
        <v>C</v>
      </c>
      <c r="I280" s="10"/>
      <c r="J280" t="str">
        <f>SALIDA[[#This Row],[CODIGO]]&amp;"       "&amp;SALIDA[[#This Row],[FAMILIA]]</f>
        <v>02753       ZHEJIANG YONGHE</v>
      </c>
      <c r="K280">
        <f>VLOOKUP(SALIDA[[#This Row],[CODIGO]],STOCK_STARSOFT[],5,FALSE)</f>
        <v>88.873082999999994</v>
      </c>
      <c r="L280">
        <f>SALIDA[[#This Row],[CANTIDAD]]*SALIDA[[#This Row],[PRECIO UND]]</f>
        <v>88.873082999999994</v>
      </c>
    </row>
    <row r="281" spans="1:12" x14ac:dyDescent="0.25">
      <c r="A281" s="6" t="s">
        <v>489</v>
      </c>
      <c r="B281" s="24" t="str">
        <f>VLOOKUP(SALIDA[[#This Row],[CODIGO]],STOCKSANLUIS[],2,FALSE)</f>
        <v>SOLDADURA DE PLATA HARRIS  AL 15%</v>
      </c>
      <c r="C281" s="153">
        <v>45890</v>
      </c>
      <c r="D281">
        <v>2</v>
      </c>
      <c r="E281">
        <f>IF(VLOOKUP(SALIDA[[#This Row],[CODIGO]],STOCKSANLUIS[],6,FALSE)=0,"PRODUCTO SIN STOCK/UBICACIÓN",VLOOKUP(SALIDA[[#This Row],[CODIGO]],STOCKSANLUIS[],6,FALSE))</f>
        <v>1</v>
      </c>
      <c r="F281">
        <f>SALIDA[[#This Row],[CANTIDAD]]/SALIDA[[#This Row],[UND MEDIDA]]</f>
        <v>2</v>
      </c>
      <c r="G281" t="str">
        <f>VLOOKUP(SALIDA[[#This Row],[CODIGO]],FAMILIAS[],4,FALSE)</f>
        <v>HARRIS</v>
      </c>
      <c r="H281" s="10" t="str">
        <f>IF(VLOOKUP(SALIDA[[#This Row],[CODIGO]],STOCKSANLUIS[],7,FALSE)=0,"PRODUCTO SIN STOCK/UBICACIÓN",VLOOKUP(SALIDA[[#This Row],[CODIGO]],STOCKSANLUIS[],7,FALSE))</f>
        <v>C</v>
      </c>
      <c r="I281" s="10"/>
      <c r="J281" t="str">
        <f>SALIDA[[#This Row],[CODIGO]]&amp;"       "&amp;SALIDA[[#This Row],[FAMILIA]]</f>
        <v>00407       HARRIS</v>
      </c>
      <c r="K281">
        <f>VLOOKUP(SALIDA[[#This Row],[CODIGO]],STOCK_STARSOFT[],5,FALSE)</f>
        <v>8.8860550000000007</v>
      </c>
      <c r="L281">
        <f>SALIDA[[#This Row],[CANTIDAD]]*SALIDA[[#This Row],[PRECIO UND]]</f>
        <v>17.772110000000001</v>
      </c>
    </row>
    <row r="282" spans="1:12" x14ac:dyDescent="0.25">
      <c r="A282" s="6" t="s">
        <v>3882</v>
      </c>
      <c r="B282" s="24" t="str">
        <f>VLOOKUP(SALIDA[[#This Row],[CODIGO]],STOCKSANLUIS[],2,FALSE)</f>
        <v>GAS MAPP PRO X 0.400 GR  -  (TAPA CON VALVULA) - ICELOONG</v>
      </c>
      <c r="C282" s="153">
        <v>45890</v>
      </c>
      <c r="D282">
        <v>1</v>
      </c>
      <c r="E282">
        <f>IF(VLOOKUP(SALIDA[[#This Row],[CODIGO]],STOCKSANLUIS[],6,FALSE)=0,"PRODUCTO SIN STOCK/UBICACIÓN",VLOOKUP(SALIDA[[#This Row],[CODIGO]],STOCKSANLUIS[],6,FALSE))</f>
        <v>1</v>
      </c>
      <c r="F282">
        <f>SALIDA[[#This Row],[CANTIDAD]]/SALIDA[[#This Row],[UND MEDIDA]]</f>
        <v>1</v>
      </c>
      <c r="G282" t="str">
        <f>VLOOKUP(SALIDA[[#This Row],[CODIGO]],FAMILIAS[],4,FALSE)</f>
        <v>ZHEJIANG YONGHE</v>
      </c>
      <c r="H282" s="10" t="str">
        <f>IF(VLOOKUP(SALIDA[[#This Row],[CODIGO]],STOCKSANLUIS[],7,FALSE)=0,"PRODUCTO SIN STOCK/UBICACIÓN",VLOOKUP(SALIDA[[#This Row],[CODIGO]],STOCKSANLUIS[],7,FALSE))</f>
        <v>C</v>
      </c>
      <c r="I282" s="10"/>
      <c r="J282" t="str">
        <f>SALIDA[[#This Row],[CODIGO]]&amp;"       "&amp;SALIDA[[#This Row],[FAMILIA]]</f>
        <v>03346       ZHEJIANG YONGHE</v>
      </c>
      <c r="K282">
        <f>VLOOKUP(SALIDA[[#This Row],[CODIGO]],STOCK_STARSOFT[],5,FALSE)</f>
        <v>2.6010529999999998</v>
      </c>
      <c r="L282">
        <f>SALIDA[[#This Row],[CANTIDAD]]*SALIDA[[#This Row],[PRECIO UND]]</f>
        <v>2.6010529999999998</v>
      </c>
    </row>
    <row r="283" spans="1:12" x14ac:dyDescent="0.25">
      <c r="A283" s="6" t="s">
        <v>3315</v>
      </c>
      <c r="B283" s="24" t="str">
        <f>VLOOKUP(SALIDA[[#This Row],[CODIGO]],STOCKSANLUIS[],2,FALSE)</f>
        <v>ANTORCHA PARA MAP GASS CON AUTOENCENDIDO JH-1S6 EVERWELL</v>
      </c>
      <c r="C283" s="153">
        <v>45890</v>
      </c>
      <c r="D283">
        <v>1</v>
      </c>
      <c r="E283">
        <f>IF(VLOOKUP(SALIDA[[#This Row],[CODIGO]],STOCKSANLUIS[],6,FALSE)=0,"PRODUCTO SIN STOCK/UBICACIÓN",VLOOKUP(SALIDA[[#This Row],[CODIGO]],STOCKSANLUIS[],6,FALSE))</f>
        <v>1</v>
      </c>
      <c r="F283">
        <f>SALIDA[[#This Row],[CANTIDAD]]/SALIDA[[#This Row],[UND MEDIDA]]</f>
        <v>1</v>
      </c>
      <c r="G283" t="str">
        <f>VLOOKUP(SALIDA[[#This Row],[CODIGO]],FAMILIAS[],4,FALSE)</f>
        <v>EVERWELL</v>
      </c>
      <c r="H283" s="10" t="str">
        <f>IF(VLOOKUP(SALIDA[[#This Row],[CODIGO]],STOCKSANLUIS[],7,FALSE)=0,"PRODUCTO SIN STOCK/UBICACIÓN",VLOOKUP(SALIDA[[#This Row],[CODIGO]],STOCKSANLUIS[],7,FALSE))</f>
        <v>A</v>
      </c>
      <c r="I283" s="10"/>
      <c r="J283" t="str">
        <f>SALIDA[[#This Row],[CODIGO]]&amp;"       "&amp;SALIDA[[#This Row],[FAMILIA]]</f>
        <v>02727       EVERWELL</v>
      </c>
      <c r="K283">
        <f>VLOOKUP(SALIDA[[#This Row],[CODIGO]],STOCK_STARSOFT[],5,FALSE)</f>
        <v>10.686577</v>
      </c>
      <c r="L283">
        <f>SALIDA[[#This Row],[CANTIDAD]]*SALIDA[[#This Row],[PRECIO UND]]</f>
        <v>10.686577</v>
      </c>
    </row>
    <row r="284" spans="1:12" x14ac:dyDescent="0.25">
      <c r="A284" s="6" t="s">
        <v>3593</v>
      </c>
      <c r="B284" s="24" t="str">
        <f>VLOOKUP(SALIDA[[#This Row],[CODIGO]],STOCKSANLUIS[],2,FALSE)</f>
        <v>ADAPTADOR DE MANGUERA R-410A, R-404A, R-22 / QH4-14516 - QUALITY</v>
      </c>
      <c r="C284" s="153">
        <v>45890</v>
      </c>
      <c r="D284">
        <v>1</v>
      </c>
      <c r="E284">
        <f>IF(VLOOKUP(SALIDA[[#This Row],[CODIGO]],STOCKSANLUIS[],6,FALSE)=0,"PRODUCTO SIN STOCK/UBICACIÓN",VLOOKUP(SALIDA[[#This Row],[CODIGO]],STOCKSANLUIS[],6,FALSE))</f>
        <v>1</v>
      </c>
      <c r="F284">
        <f>SALIDA[[#This Row],[CANTIDAD]]/SALIDA[[#This Row],[UND MEDIDA]]</f>
        <v>1</v>
      </c>
      <c r="G284" t="str">
        <f>VLOOKUP(SALIDA[[#This Row],[CODIGO]],FAMILIAS[],4,FALSE)</f>
        <v>QUALITY</v>
      </c>
      <c r="H284" s="10" t="str">
        <f>IF(VLOOKUP(SALIDA[[#This Row],[CODIGO]],STOCKSANLUIS[],7,FALSE)=0,"PRODUCTO SIN STOCK/UBICACIÓN",VLOOKUP(SALIDA[[#This Row],[CODIGO]],STOCKSANLUIS[],7,FALSE))</f>
        <v>A</v>
      </c>
      <c r="I284" s="10"/>
      <c r="J284" t="str">
        <f>SALIDA[[#This Row],[CODIGO]]&amp;"       "&amp;SALIDA[[#This Row],[FAMILIA]]</f>
        <v>02991       QUALITY</v>
      </c>
      <c r="K284">
        <f>VLOOKUP(SALIDA[[#This Row],[CODIGO]],STOCK_STARSOFT[],5,FALSE)</f>
        <v>2.2249059999999998</v>
      </c>
      <c r="L284">
        <f>SALIDA[[#This Row],[CANTIDAD]]*SALIDA[[#This Row],[PRECIO UND]]</f>
        <v>2.2249059999999998</v>
      </c>
    </row>
    <row r="285" spans="1:12" x14ac:dyDescent="0.25">
      <c r="A285" s="6" t="s">
        <v>1103</v>
      </c>
      <c r="B285" s="24" t="str">
        <f>VLOOKUP(SALIDA[[#This Row],[CODIGO]],STOCKSANLUIS[],2,FALSE)</f>
        <v>CONTROL REMOTO UNIVERSAL - QTH-4000 - QUALITY</v>
      </c>
      <c r="C285" s="153">
        <v>45890</v>
      </c>
      <c r="D285">
        <v>1</v>
      </c>
      <c r="E285">
        <f>IF(VLOOKUP(SALIDA[[#This Row],[CODIGO]],STOCKSANLUIS[],6,FALSE)=0,"PRODUCTO SIN STOCK/UBICACIÓN",VLOOKUP(SALIDA[[#This Row],[CODIGO]],STOCKSANLUIS[],6,FALSE))</f>
        <v>1</v>
      </c>
      <c r="F285">
        <f>SALIDA[[#This Row],[CANTIDAD]]/SALIDA[[#This Row],[UND MEDIDA]]</f>
        <v>1</v>
      </c>
      <c r="G285" t="str">
        <f>VLOOKUP(SALIDA[[#This Row],[CODIGO]],FAMILIAS[],4,FALSE)</f>
        <v>QUALITY</v>
      </c>
      <c r="H285" s="10" t="str">
        <f>IF(VLOOKUP(SALIDA[[#This Row],[CODIGO]],STOCKSANLUIS[],7,FALSE)=0,"PRODUCTO SIN STOCK/UBICACIÓN",VLOOKUP(SALIDA[[#This Row],[CODIGO]],STOCKSANLUIS[],7,FALSE))</f>
        <v>A</v>
      </c>
      <c r="I285" s="10"/>
      <c r="J285" t="str">
        <f>SALIDA[[#This Row],[CODIGO]]&amp;"       "&amp;SALIDA[[#This Row],[FAMILIA]]</f>
        <v>01196       QUALITY</v>
      </c>
      <c r="K285">
        <f>VLOOKUP(SALIDA[[#This Row],[CODIGO]],STOCK_STARSOFT[],5,FALSE)</f>
        <v>3.0188069999999998</v>
      </c>
      <c r="L285">
        <f>SALIDA[[#This Row],[CANTIDAD]]*SALIDA[[#This Row],[PRECIO UND]]</f>
        <v>3.0188069999999998</v>
      </c>
    </row>
    <row r="286" spans="1:12" x14ac:dyDescent="0.25">
      <c r="A286" s="6" t="s">
        <v>3128</v>
      </c>
      <c r="B286" s="24" t="str">
        <f>VLOOKUP(SALIDA[[#This Row],[CODIGO]],STOCKSANLUIS[],2,FALSE)</f>
        <v>VALVULA DE ACCESO DE 1/4 - 10CM - PICHINA (19X0.35X100MM) - AV-14 - EVERWELL</v>
      </c>
      <c r="C286" s="153">
        <v>45890</v>
      </c>
      <c r="D286">
        <v>1</v>
      </c>
      <c r="E286">
        <f>IF(VLOOKUP(SALIDA[[#This Row],[CODIGO]],STOCKSANLUIS[],6,FALSE)=0,"PRODUCTO SIN STOCK/UBICACIÓN",VLOOKUP(SALIDA[[#This Row],[CODIGO]],STOCKSANLUIS[],6,FALSE))</f>
        <v>1</v>
      </c>
      <c r="F286">
        <f>SALIDA[[#This Row],[CANTIDAD]]/SALIDA[[#This Row],[UND MEDIDA]]</f>
        <v>1</v>
      </c>
      <c r="G286" t="str">
        <f>VLOOKUP(SALIDA[[#This Row],[CODIGO]],FAMILIAS[],4,FALSE)</f>
        <v>EVERWELL</v>
      </c>
      <c r="H286" s="10" t="str">
        <f>IF(VLOOKUP(SALIDA[[#This Row],[CODIGO]],STOCKSANLUIS[],7,FALSE)=0,"PRODUCTO SIN STOCK/UBICACIÓN",VLOOKUP(SALIDA[[#This Row],[CODIGO]],STOCKSANLUIS[],7,FALSE))</f>
        <v>A</v>
      </c>
      <c r="I286" s="10"/>
      <c r="J286" t="str">
        <f>SALIDA[[#This Row],[CODIGO]]&amp;"       "&amp;SALIDA[[#This Row],[FAMILIA]]</f>
        <v>02526       EVERWELL</v>
      </c>
      <c r="K286">
        <f>VLOOKUP(SALIDA[[#This Row],[CODIGO]],STOCK_STARSOFT[],5,FALSE)</f>
        <v>0.36562299999999998</v>
      </c>
      <c r="L286">
        <f>SALIDA[[#This Row],[CANTIDAD]]*SALIDA[[#This Row],[PRECIO UND]]</f>
        <v>0.36562299999999998</v>
      </c>
    </row>
    <row r="287" spans="1:12" x14ac:dyDescent="0.25">
      <c r="A287" s="6" t="s">
        <v>903</v>
      </c>
      <c r="B287" s="24" t="str">
        <f>VLOOKUP(SALIDA[[#This Row],[CODIGO]],STOCKSANLUIS[],2,FALSE)</f>
        <v>KIT DE HERRAMIENTAS - 7/16", 1/4", 1/8", 3/16", 5/16", 3/8", 5/8", 1/2", 3/4" - QFT-278 - QUALITY</v>
      </c>
      <c r="C287" s="153">
        <v>45890</v>
      </c>
      <c r="D287">
        <v>1</v>
      </c>
      <c r="E287">
        <f>IF(VLOOKUP(SALIDA[[#This Row],[CODIGO]],STOCKSANLUIS[],6,FALSE)=0,"PRODUCTO SIN STOCK/UBICACIÓN",VLOOKUP(SALIDA[[#This Row],[CODIGO]],STOCKSANLUIS[],6,FALSE))</f>
        <v>1</v>
      </c>
      <c r="F287">
        <f>SALIDA[[#This Row],[CANTIDAD]]/SALIDA[[#This Row],[UND MEDIDA]]</f>
        <v>1</v>
      </c>
      <c r="G287" t="str">
        <f>VLOOKUP(SALIDA[[#This Row],[CODIGO]],FAMILIAS[],4,FALSE)</f>
        <v>QUALITY</v>
      </c>
      <c r="H287" s="10" t="str">
        <f>IF(VLOOKUP(SALIDA[[#This Row],[CODIGO]],STOCKSANLUIS[],7,FALSE)=0,"PRODUCTO SIN STOCK/UBICACIÓN",VLOOKUP(SALIDA[[#This Row],[CODIGO]],STOCKSANLUIS[],7,FALSE))</f>
        <v>A</v>
      </c>
      <c r="I287" s="10"/>
      <c r="J287" t="str">
        <f>SALIDA[[#This Row],[CODIGO]]&amp;"       "&amp;SALIDA[[#This Row],[FAMILIA]]</f>
        <v>00972       QUALITY</v>
      </c>
      <c r="K287">
        <f>VLOOKUP(SALIDA[[#This Row],[CODIGO]],STOCK_STARSOFT[],5,FALSE)</f>
        <v>23.005852000000001</v>
      </c>
      <c r="L287">
        <f>SALIDA[[#This Row],[CANTIDAD]]*SALIDA[[#This Row],[PRECIO UND]]</f>
        <v>23.005852000000001</v>
      </c>
    </row>
    <row r="288" spans="1:12" x14ac:dyDescent="0.25">
      <c r="A288" s="6" t="s">
        <v>589</v>
      </c>
      <c r="B288" s="24" t="str">
        <f>VLOOKUP(SALIDA[[#This Row],[CODIGO]],STOCKSANLUIS[],2,FALSE)</f>
        <v>FILTRO CERAMICO SECADO ELEVADO DANFOSS 48-DC  CON JUNTA- 023U4381</v>
      </c>
      <c r="C288" s="153">
        <v>45890</v>
      </c>
      <c r="D288">
        <v>1</v>
      </c>
      <c r="E288">
        <f>IF(VLOOKUP(SALIDA[[#This Row],[CODIGO]],STOCKSANLUIS[],6,FALSE)=0,"PRODUCTO SIN STOCK/UBICACIÓN",VLOOKUP(SALIDA[[#This Row],[CODIGO]],STOCKSANLUIS[],6,FALSE))</f>
        <v>1</v>
      </c>
      <c r="F288">
        <f>SALIDA[[#This Row],[CANTIDAD]]/SALIDA[[#This Row],[UND MEDIDA]]</f>
        <v>1</v>
      </c>
      <c r="G288" t="str">
        <f>VLOOKUP(SALIDA[[#This Row],[CODIGO]],FAMILIAS[],4,FALSE)</f>
        <v>DANFOSS</v>
      </c>
      <c r="H288" s="10" t="str">
        <f>IF(VLOOKUP(SALIDA[[#This Row],[CODIGO]],STOCKSANLUIS[],7,FALSE)=0,"PRODUCTO SIN STOCK/UBICACIÓN",VLOOKUP(SALIDA[[#This Row],[CODIGO]],STOCKSANLUIS[],7,FALSE))</f>
        <v>A</v>
      </c>
      <c r="I288" s="10" t="s">
        <v>21520</v>
      </c>
      <c r="J288" t="str">
        <f>SALIDA[[#This Row],[CODIGO]]&amp;"       "&amp;SALIDA[[#This Row],[FAMILIA]]</f>
        <v>00572       DANFOSS</v>
      </c>
      <c r="K288">
        <f>VLOOKUP(SALIDA[[#This Row],[CODIGO]],STOCK_STARSOFT[],5,FALSE)</f>
        <v>10.412293999999999</v>
      </c>
      <c r="L288">
        <f>SALIDA[[#This Row],[CANTIDAD]]*SALIDA[[#This Row],[PRECIO UND]]</f>
        <v>10.412293999999999</v>
      </c>
    </row>
    <row r="289" spans="1:12" x14ac:dyDescent="0.25">
      <c r="A289" s="6" t="s">
        <v>2914</v>
      </c>
      <c r="B289" s="24" t="str">
        <f>VLOOKUP(SALIDA[[#This Row],[CODIGO]],STOCKSANLUIS[],2,FALSE)</f>
        <v>GAS REFRIGERANTE  FREON 134A - 340 GR CHEMOURS -CAJA DE 12 - CON VALVULA - USA</v>
      </c>
      <c r="C289" s="153">
        <v>45890</v>
      </c>
      <c r="D289">
        <v>48</v>
      </c>
      <c r="E289">
        <f>IF(VLOOKUP(SALIDA[[#This Row],[CODIGO]],STOCKSANLUIS[],6,FALSE)=0,"PRODUCTO SIN STOCK/UBICACIÓN",VLOOKUP(SALIDA[[#This Row],[CODIGO]],STOCKSANLUIS[],6,FALSE))</f>
        <v>1</v>
      </c>
      <c r="F289">
        <f>SALIDA[[#This Row],[CANTIDAD]]/SALIDA[[#This Row],[UND MEDIDA]]</f>
        <v>48</v>
      </c>
      <c r="G289" t="str">
        <f>VLOOKUP(SALIDA[[#This Row],[CODIGO]],FAMILIAS[],4,FALSE)</f>
        <v>THE CHEMOURS</v>
      </c>
      <c r="H289" s="10" t="str">
        <f>IF(VLOOKUP(SALIDA[[#This Row],[CODIGO]],STOCKSANLUIS[],7,FALSE)=0,"PRODUCTO SIN STOCK/UBICACIÓN",VLOOKUP(SALIDA[[#This Row],[CODIGO]],STOCKSANLUIS[],7,FALSE))</f>
        <v>C</v>
      </c>
      <c r="I289" s="10"/>
      <c r="J289" t="str">
        <f>SALIDA[[#This Row],[CODIGO]]&amp;"       "&amp;SALIDA[[#This Row],[FAMILIA]]</f>
        <v>02373       THE CHEMOURS</v>
      </c>
      <c r="K289">
        <f>VLOOKUP(SALIDA[[#This Row],[CODIGO]],STOCK_STARSOFT[],5,FALSE)</f>
        <v>3.9201999999999999</v>
      </c>
      <c r="L289">
        <f>SALIDA[[#This Row],[CANTIDAD]]*SALIDA[[#This Row],[PRECIO UND]]</f>
        <v>188.1696</v>
      </c>
    </row>
    <row r="290" spans="1:12" x14ac:dyDescent="0.25">
      <c r="A290" s="6" t="s">
        <v>3678</v>
      </c>
      <c r="B290" s="24" t="str">
        <f>VLOOKUP(SALIDA[[#This Row],[CODIGO]],STOCKSANLUIS[],2,FALSE)</f>
        <v>RESISTENCIA SILICONADA POTENCIA CONSTANTE TECNOLATINA - TPC-M - 40W/M - 220V</v>
      </c>
      <c r="C290" s="153">
        <v>45889</v>
      </c>
      <c r="D290">
        <v>70</v>
      </c>
      <c r="E290">
        <f>IF(VLOOKUP(SALIDA[[#This Row],[CODIGO]],STOCKSANLUIS[],6,FALSE)=0,"PRODUCTO SIN STOCK/UBICACIÓN",VLOOKUP(SALIDA[[#This Row],[CODIGO]],STOCKSANLUIS[],6,FALSE))</f>
        <v>100</v>
      </c>
      <c r="F290">
        <f>SALIDA[[#This Row],[CANTIDAD]]/SALIDA[[#This Row],[UND MEDIDA]]</f>
        <v>0.7</v>
      </c>
      <c r="G290" t="str">
        <f>VLOOKUP(SALIDA[[#This Row],[CODIGO]],FAMILIAS[],4,FALSE)</f>
        <v>TECNOLATINA</v>
      </c>
      <c r="H290" s="10" t="str">
        <f>IF(VLOOKUP(SALIDA[[#This Row],[CODIGO]],STOCKSANLUIS[],7,FALSE)=0,"PRODUCTO SIN STOCK/UBICACIÓN",VLOOKUP(SALIDA[[#This Row],[CODIGO]],STOCKSANLUIS[],7,FALSE))</f>
        <v>C</v>
      </c>
      <c r="I290" s="10"/>
      <c r="J290" t="str">
        <f>SALIDA[[#This Row],[CODIGO]]&amp;"       "&amp;SALIDA[[#This Row],[FAMILIA]]</f>
        <v>03059       TECNOLATINA</v>
      </c>
      <c r="K290">
        <f>VLOOKUP(SALIDA[[#This Row],[CODIGO]],STOCK_STARSOFT[],5,FALSE)</f>
        <v>1.9391890000000001</v>
      </c>
      <c r="L290">
        <f>SALIDA[[#This Row],[CANTIDAD]]*SALIDA[[#This Row],[PRECIO UND]]</f>
        <v>135.74323000000001</v>
      </c>
    </row>
    <row r="291" spans="1:12" x14ac:dyDescent="0.25">
      <c r="A291" s="6" t="s">
        <v>589</v>
      </c>
      <c r="B291" s="24" t="str">
        <f>VLOOKUP(SALIDA[[#This Row],[CODIGO]],STOCKSANLUIS[],2,FALSE)</f>
        <v>FILTRO CERAMICO SECADO ELEVADO DANFOSS 48-DC  CON JUNTA- 023U4381</v>
      </c>
      <c r="C291" s="153">
        <v>45889</v>
      </c>
      <c r="D291">
        <v>1</v>
      </c>
      <c r="E291">
        <f>IF(VLOOKUP(SALIDA[[#This Row],[CODIGO]],STOCKSANLUIS[],6,FALSE)=0,"PRODUCTO SIN STOCK/UBICACIÓN",VLOOKUP(SALIDA[[#This Row],[CODIGO]],STOCKSANLUIS[],6,FALSE))</f>
        <v>1</v>
      </c>
      <c r="F291">
        <f>SALIDA[[#This Row],[CANTIDAD]]/SALIDA[[#This Row],[UND MEDIDA]]</f>
        <v>1</v>
      </c>
      <c r="G291" t="str">
        <f>VLOOKUP(SALIDA[[#This Row],[CODIGO]],FAMILIAS[],4,FALSE)</f>
        <v>DANFOSS</v>
      </c>
      <c r="H291" s="10" t="str">
        <f>IF(VLOOKUP(SALIDA[[#This Row],[CODIGO]],STOCKSANLUIS[],7,FALSE)=0,"PRODUCTO SIN STOCK/UBICACIÓN",VLOOKUP(SALIDA[[#This Row],[CODIGO]],STOCKSANLUIS[],7,FALSE))</f>
        <v>A</v>
      </c>
      <c r="I291" s="10"/>
      <c r="J291" t="str">
        <f>SALIDA[[#This Row],[CODIGO]]&amp;"       "&amp;SALIDA[[#This Row],[FAMILIA]]</f>
        <v>00572       DANFOSS</v>
      </c>
      <c r="K291">
        <f>VLOOKUP(SALIDA[[#This Row],[CODIGO]],STOCK_STARSOFT[],5,FALSE)</f>
        <v>10.412293999999999</v>
      </c>
      <c r="L291">
        <f>SALIDA[[#This Row],[CANTIDAD]]*SALIDA[[#This Row],[PRECIO UND]]</f>
        <v>10.412293999999999</v>
      </c>
    </row>
    <row r="292" spans="1:12" x14ac:dyDescent="0.25">
      <c r="A292" s="6" t="s">
        <v>2022</v>
      </c>
      <c r="B292" s="24" t="str">
        <f>VLOOKUP(SALIDA[[#This Row],[CODIGO]],STOCKSANLUIS[],2,FALSE)</f>
        <v>CONTROLADOR DE TEMPERATURA DIGITAL TC-900E POWER - VER.07 - 115/220 VAC - FULL GAUGE</v>
      </c>
      <c r="C292" s="153">
        <v>45891</v>
      </c>
      <c r="D292">
        <v>1</v>
      </c>
      <c r="E292">
        <f>IF(VLOOKUP(SALIDA[[#This Row],[CODIGO]],STOCKSANLUIS[],6,FALSE)=0,"PRODUCTO SIN STOCK/UBICACIÓN",VLOOKUP(SALIDA[[#This Row],[CODIGO]],STOCKSANLUIS[],6,FALSE))</f>
        <v>1</v>
      </c>
      <c r="F292">
        <f>SALIDA[[#This Row],[CANTIDAD]]/SALIDA[[#This Row],[UND MEDIDA]]</f>
        <v>1</v>
      </c>
      <c r="G292" t="str">
        <f>VLOOKUP(SALIDA[[#This Row],[CODIGO]],FAMILIAS[],4,FALSE)</f>
        <v>FULL GAUGE</v>
      </c>
      <c r="H292" s="10" t="str">
        <f>IF(VLOOKUP(SALIDA[[#This Row],[CODIGO]],STOCKSANLUIS[],7,FALSE)=0,"PRODUCTO SIN STOCK/UBICACIÓN",VLOOKUP(SALIDA[[#This Row],[CODIGO]],STOCKSANLUIS[],7,FALSE))</f>
        <v>C</v>
      </c>
      <c r="I292" s="10"/>
      <c r="J292" t="str">
        <f>SALIDA[[#This Row],[CODIGO]]&amp;"       "&amp;SALIDA[[#This Row],[FAMILIA]]</f>
        <v>01785       FULL GAUGE</v>
      </c>
      <c r="K292">
        <f>VLOOKUP(SALIDA[[#This Row],[CODIGO]],STOCK_STARSOFT[],5,FALSE)</f>
        <v>18.272079000000002</v>
      </c>
      <c r="L292">
        <f>SALIDA[[#This Row],[CANTIDAD]]*SALIDA[[#This Row],[PRECIO UND]]</f>
        <v>18.272079000000002</v>
      </c>
    </row>
    <row r="293" spans="1:12" x14ac:dyDescent="0.25">
      <c r="A293" s="6" t="s">
        <v>33</v>
      </c>
      <c r="B293" s="24" t="str">
        <f>VLOOKUP(SALIDA[[#This Row],[CODIGO]],STOCKSANLUIS[],2,FALSE)</f>
        <v>CONTROLADOR DE TEMPERATURA DIGITAL MT-512E 2HP - VER.13 - 115/220 VAC - FULL GAUGE</v>
      </c>
      <c r="C293" s="153">
        <v>45891</v>
      </c>
      <c r="D293">
        <v>1</v>
      </c>
      <c r="E293">
        <f>IF(VLOOKUP(SALIDA[[#This Row],[CODIGO]],STOCKSANLUIS[],6,FALSE)=0,"PRODUCTO SIN STOCK/UBICACIÓN",VLOOKUP(SALIDA[[#This Row],[CODIGO]],STOCKSANLUIS[],6,FALSE))</f>
        <v>1</v>
      </c>
      <c r="F293">
        <f>SALIDA[[#This Row],[CANTIDAD]]/SALIDA[[#This Row],[UND MEDIDA]]</f>
        <v>1</v>
      </c>
      <c r="G293" t="str">
        <f>VLOOKUP(SALIDA[[#This Row],[CODIGO]],FAMILIAS[],4,FALSE)</f>
        <v>FULL GAUGE</v>
      </c>
      <c r="H293" s="10" t="str">
        <f>IF(VLOOKUP(SALIDA[[#This Row],[CODIGO]],STOCKSANLUIS[],7,FALSE)=0,"PRODUCTO SIN STOCK/UBICACIÓN",VLOOKUP(SALIDA[[#This Row],[CODIGO]],STOCKSANLUIS[],7,FALSE))</f>
        <v>C</v>
      </c>
      <c r="I293" s="10"/>
      <c r="J293" t="str">
        <f>SALIDA[[#This Row],[CODIGO]]&amp;"       "&amp;SALIDA[[#This Row],[FAMILIA]]</f>
        <v>00016       FULL GAUGE</v>
      </c>
      <c r="K293">
        <f>VLOOKUP(SALIDA[[#This Row],[CODIGO]],STOCK_STARSOFT[],5,FALSE)</f>
        <v>13.318346</v>
      </c>
      <c r="L293">
        <f>SALIDA[[#This Row],[CANTIDAD]]*SALIDA[[#This Row],[PRECIO UND]]</f>
        <v>13.318346</v>
      </c>
    </row>
    <row r="294" spans="1:12" x14ac:dyDescent="0.25">
      <c r="A294" s="6" t="s">
        <v>2028</v>
      </c>
      <c r="B294" s="24" t="str">
        <f>VLOOKUP(SALIDA[[#This Row],[CODIGO]],STOCKSANLUIS[],2,FALSE)</f>
        <v xml:space="preserve">ACEITE POLIOLESTER POE 170 - 1 GALON - BVA  </v>
      </c>
      <c r="C294" s="153">
        <v>45891</v>
      </c>
      <c r="D294">
        <v>6</v>
      </c>
      <c r="E294">
        <f>IF(VLOOKUP(SALIDA[[#This Row],[CODIGO]],STOCKSANLUIS[],6,FALSE)=0,"PRODUCTO SIN STOCK/UBICACIÓN",VLOOKUP(SALIDA[[#This Row],[CODIGO]],STOCKSANLUIS[],6,FALSE))</f>
        <v>1</v>
      </c>
      <c r="F294">
        <f>SALIDA[[#This Row],[CANTIDAD]]/SALIDA[[#This Row],[UND MEDIDA]]</f>
        <v>6</v>
      </c>
      <c r="G294" t="str">
        <f>VLOOKUP(SALIDA[[#This Row],[CODIGO]],FAMILIAS[],4,FALSE)</f>
        <v>BVA</v>
      </c>
      <c r="H294" s="10" t="str">
        <f>IF(VLOOKUP(SALIDA[[#This Row],[CODIGO]],STOCKSANLUIS[],7,FALSE)=0,"PRODUCTO SIN STOCK/UBICACIÓN",VLOOKUP(SALIDA[[#This Row],[CODIGO]],STOCKSANLUIS[],7,FALSE))</f>
        <v>C</v>
      </c>
      <c r="I294" s="10"/>
      <c r="J294" t="str">
        <f>SALIDA[[#This Row],[CODIGO]]&amp;"       "&amp;SALIDA[[#This Row],[FAMILIA]]</f>
        <v>01790       BVA</v>
      </c>
      <c r="K294">
        <f>VLOOKUP(SALIDA[[#This Row],[CODIGO]],STOCK_STARSOFT[],5,FALSE)</f>
        <v>77.225911999999994</v>
      </c>
      <c r="L294">
        <f>SALIDA[[#This Row],[CANTIDAD]]*SALIDA[[#This Row],[PRECIO UND]]</f>
        <v>463.35547199999996</v>
      </c>
    </row>
    <row r="295" spans="1:12" x14ac:dyDescent="0.25">
      <c r="A295" s="6" t="s">
        <v>2449</v>
      </c>
      <c r="B295" s="24" t="str">
        <f>VLOOKUP(SALIDA[[#This Row],[CODIGO]],STOCKSANLUIS[],2,FALSE)</f>
        <v>CAPACITOR DE 35 MFD X 370 - 440 VAC - 35-4D - QUALITY</v>
      </c>
      <c r="C295" s="153">
        <v>45891</v>
      </c>
      <c r="D295">
        <v>27</v>
      </c>
      <c r="E295">
        <f>IF(VLOOKUP(SALIDA[[#This Row],[CODIGO]],STOCKSANLUIS[],6,FALSE)=0,"PRODUCTO SIN STOCK/UBICACIÓN",VLOOKUP(SALIDA[[#This Row],[CODIGO]],STOCKSANLUIS[],6,FALSE))</f>
        <v>1</v>
      </c>
      <c r="F295">
        <f>SALIDA[[#This Row],[CANTIDAD]]/SALIDA[[#This Row],[UND MEDIDA]]</f>
        <v>27</v>
      </c>
      <c r="G295" t="str">
        <f>VLOOKUP(SALIDA[[#This Row],[CODIGO]],FAMILIAS[],4,FALSE)</f>
        <v>QUALITY</v>
      </c>
      <c r="H295" s="10" t="str">
        <f>IF(VLOOKUP(SALIDA[[#This Row],[CODIGO]],STOCKSANLUIS[],7,FALSE)=0,"PRODUCTO SIN STOCK/UBICACIÓN",VLOOKUP(SALIDA[[#This Row],[CODIGO]],STOCKSANLUIS[],7,FALSE))</f>
        <v>A</v>
      </c>
      <c r="I295" s="10" t="s">
        <v>19536</v>
      </c>
      <c r="J295" t="str">
        <f>SALIDA[[#This Row],[CODIGO]]&amp;"       "&amp;SALIDA[[#This Row],[FAMILIA]]</f>
        <v>02022       QUALITY</v>
      </c>
      <c r="K295">
        <f>VLOOKUP(SALIDA[[#This Row],[CODIGO]],STOCK_STARSOFT[],5,FALSE)</f>
        <v>1.5044439999999999</v>
      </c>
      <c r="L295">
        <f>SALIDA[[#This Row],[CANTIDAD]]*SALIDA[[#This Row],[PRECIO UND]]</f>
        <v>40.619987999999999</v>
      </c>
    </row>
    <row r="296" spans="1:12" x14ac:dyDescent="0.25">
      <c r="A296" s="6" t="s">
        <v>3906</v>
      </c>
      <c r="B296" s="24" t="str">
        <f>VLOOKUP(SALIDA[[#This Row],[CODIGO]],STOCKSANLUIS[],2,FALSE)</f>
        <v>MOTOVENTILADOR MAER FAN YDWF68L25P4-300P-250S(220V,60HZ,4 POLES,1PH,SUCTION)</v>
      </c>
      <c r="C296" s="153">
        <v>45891</v>
      </c>
      <c r="D296">
        <v>1</v>
      </c>
      <c r="E296">
        <f>IF(VLOOKUP(SALIDA[[#This Row],[CODIGO]],STOCKSANLUIS[],6,FALSE)=0,"PRODUCTO SIN STOCK/UBICACIÓN",VLOOKUP(SALIDA[[#This Row],[CODIGO]],STOCKSANLUIS[],6,FALSE))</f>
        <v>1</v>
      </c>
      <c r="F296">
        <f>SALIDA[[#This Row],[CANTIDAD]]/SALIDA[[#This Row],[UND MEDIDA]]</f>
        <v>1</v>
      </c>
      <c r="G296" t="str">
        <f>VLOOKUP(SALIDA[[#This Row],[CODIGO]],FAMILIAS[],4,FALSE)</f>
        <v>MAER FAN</v>
      </c>
      <c r="H296" s="10" t="str">
        <f>IF(VLOOKUP(SALIDA[[#This Row],[CODIGO]],STOCKSANLUIS[],7,FALSE)=0,"PRODUCTO SIN STOCK/UBICACIÓN",VLOOKUP(SALIDA[[#This Row],[CODIGO]],STOCKSANLUIS[],7,FALSE))</f>
        <v>C</v>
      </c>
      <c r="I296" s="10"/>
      <c r="J296" t="str">
        <f>SALIDA[[#This Row],[CODIGO]]&amp;"       "&amp;SALIDA[[#This Row],[FAMILIA]]</f>
        <v>03375       MAER FAN</v>
      </c>
      <c r="K296">
        <f>VLOOKUP(SALIDA[[#This Row],[CODIGO]],STOCK_STARSOFT[],5,FALSE)</f>
        <v>21.056954999999999</v>
      </c>
      <c r="L296">
        <f>SALIDA[[#This Row],[CANTIDAD]]*SALIDA[[#This Row],[PRECIO UND]]</f>
        <v>21.056954999999999</v>
      </c>
    </row>
    <row r="297" spans="1:12" x14ac:dyDescent="0.25">
      <c r="A297" s="6" t="s">
        <v>177</v>
      </c>
      <c r="B297" s="24" t="str">
        <f>VLOOKUP(SALIDA[[#This Row],[CODIGO]],STOCKSANLUIS[],2,FALSE)</f>
        <v>ORIFICIO N-6 PARA TEX2 - TES2 - TEN2 - 068-2009</v>
      </c>
      <c r="C297" s="153">
        <v>45891</v>
      </c>
      <c r="D297">
        <v>8</v>
      </c>
      <c r="E297">
        <f>IF(VLOOKUP(SALIDA[[#This Row],[CODIGO]],STOCKSANLUIS[],6,FALSE)=0,"PRODUCTO SIN STOCK/UBICACIÓN",VLOOKUP(SALIDA[[#This Row],[CODIGO]],STOCKSANLUIS[],6,FALSE))</f>
        <v>1</v>
      </c>
      <c r="F297">
        <f>SALIDA[[#This Row],[CANTIDAD]]/SALIDA[[#This Row],[UND MEDIDA]]</f>
        <v>8</v>
      </c>
      <c r="G297" t="str">
        <f>VLOOKUP(SALIDA[[#This Row],[CODIGO]],FAMILIAS[],4,FALSE)</f>
        <v>DANFOSS</v>
      </c>
      <c r="H297" s="10" t="str">
        <f>IF(VLOOKUP(SALIDA[[#This Row],[CODIGO]],STOCKSANLUIS[],7,FALSE)=0,"PRODUCTO SIN STOCK/UBICACIÓN",VLOOKUP(SALIDA[[#This Row],[CODIGO]],STOCKSANLUIS[],7,FALSE))</f>
        <v>A</v>
      </c>
      <c r="I297" s="10"/>
      <c r="J297" t="str">
        <f>SALIDA[[#This Row],[CODIGO]]&amp;"       "&amp;SALIDA[[#This Row],[FAMILIA]]</f>
        <v>00124       DANFOSS</v>
      </c>
      <c r="K297">
        <f>VLOOKUP(SALIDA[[#This Row],[CODIGO]],STOCK_STARSOFT[],5,FALSE)</f>
        <v>5.3751499999999997</v>
      </c>
      <c r="L297">
        <f>SALIDA[[#This Row],[CANTIDAD]]*SALIDA[[#This Row],[PRECIO UND]]</f>
        <v>43.001199999999997</v>
      </c>
    </row>
    <row r="298" spans="1:12" x14ac:dyDescent="0.25">
      <c r="A298" s="6" t="s">
        <v>3347</v>
      </c>
      <c r="B298" s="24" t="str">
        <f>VLOOKUP(SALIDA[[#This Row],[CODIGO]],STOCKSANLUIS[],2,FALSE)</f>
        <v>GAS REFRIGERANTE R507 -11.3KG ICELOONG</v>
      </c>
      <c r="C298" s="153">
        <v>45891</v>
      </c>
      <c r="D298">
        <v>2</v>
      </c>
      <c r="E298">
        <f>IF(VLOOKUP(SALIDA[[#This Row],[CODIGO]],STOCKSANLUIS[],6,FALSE)=0,"PRODUCTO SIN STOCK/UBICACIÓN",VLOOKUP(SALIDA[[#This Row],[CODIGO]],STOCKSANLUIS[],6,FALSE))</f>
        <v>1</v>
      </c>
      <c r="F298">
        <f>SALIDA[[#This Row],[CANTIDAD]]/SALIDA[[#This Row],[UND MEDIDA]]</f>
        <v>2</v>
      </c>
      <c r="G298" t="str">
        <f>VLOOKUP(SALIDA[[#This Row],[CODIGO]],FAMILIAS[],4,FALSE)</f>
        <v>ZHEJIANG YONGHE</v>
      </c>
      <c r="H298" s="10" t="str">
        <f>IF(VLOOKUP(SALIDA[[#This Row],[CODIGO]],STOCKSANLUIS[],7,FALSE)=0,"PRODUCTO SIN STOCK/UBICACIÓN",VLOOKUP(SALIDA[[#This Row],[CODIGO]],STOCKSANLUIS[],7,FALSE))</f>
        <v>C</v>
      </c>
      <c r="I298" s="10"/>
      <c r="J298" t="str">
        <f>SALIDA[[#This Row],[CODIGO]]&amp;"       "&amp;SALIDA[[#This Row],[FAMILIA]]</f>
        <v>02755       ZHEJIANG YONGHE</v>
      </c>
      <c r="K298">
        <f>VLOOKUP(SALIDA[[#This Row],[CODIGO]],STOCK_STARSOFT[],5,FALSE)</f>
        <v>55.968114</v>
      </c>
      <c r="L298">
        <f>SALIDA[[#This Row],[CANTIDAD]]*SALIDA[[#This Row],[PRECIO UND]]</f>
        <v>111.936228</v>
      </c>
    </row>
    <row r="299" spans="1:12" x14ac:dyDescent="0.25">
      <c r="A299" s="6" t="s">
        <v>3347</v>
      </c>
      <c r="B299" s="24" t="str">
        <f>VLOOKUP(SALIDA[[#This Row],[CODIGO]],STOCKSANLUIS[],2,FALSE)</f>
        <v>GAS REFRIGERANTE R507 -11.3KG ICELOONG</v>
      </c>
      <c r="C299" s="153">
        <v>45891</v>
      </c>
      <c r="D299">
        <v>4</v>
      </c>
      <c r="E299">
        <f>IF(VLOOKUP(SALIDA[[#This Row],[CODIGO]],STOCKSANLUIS[],6,FALSE)=0,"PRODUCTO SIN STOCK/UBICACIÓN",VLOOKUP(SALIDA[[#This Row],[CODIGO]],STOCKSANLUIS[],6,FALSE))</f>
        <v>1</v>
      </c>
      <c r="F299">
        <f>SALIDA[[#This Row],[CANTIDAD]]/SALIDA[[#This Row],[UND MEDIDA]]</f>
        <v>4</v>
      </c>
      <c r="G299" t="str">
        <f>VLOOKUP(SALIDA[[#This Row],[CODIGO]],FAMILIAS[],4,FALSE)</f>
        <v>ZHEJIANG YONGHE</v>
      </c>
      <c r="H299" s="10" t="str">
        <f>IF(VLOOKUP(SALIDA[[#This Row],[CODIGO]],STOCKSANLUIS[],7,FALSE)=0,"PRODUCTO SIN STOCK/UBICACIÓN",VLOOKUP(SALIDA[[#This Row],[CODIGO]],STOCKSANLUIS[],7,FALSE))</f>
        <v>C</v>
      </c>
      <c r="I299" s="10"/>
      <c r="J299" t="str">
        <f>SALIDA[[#This Row],[CODIGO]]&amp;"       "&amp;SALIDA[[#This Row],[FAMILIA]]</f>
        <v>02755       ZHEJIANG YONGHE</v>
      </c>
      <c r="K299">
        <f>VLOOKUP(SALIDA[[#This Row],[CODIGO]],STOCK_STARSOFT[],5,FALSE)</f>
        <v>55.968114</v>
      </c>
      <c r="L299">
        <f>SALIDA[[#This Row],[CANTIDAD]]*SALIDA[[#This Row],[PRECIO UND]]</f>
        <v>223.872456</v>
      </c>
    </row>
    <row r="300" spans="1:12" x14ac:dyDescent="0.25">
      <c r="A300" s="6" t="s">
        <v>589</v>
      </c>
      <c r="B300" s="24" t="str">
        <f>VLOOKUP(SALIDA[[#This Row],[CODIGO]],STOCKSANLUIS[],2,FALSE)</f>
        <v>FILTRO CERAMICO SECADO ELEVADO DANFOSS 48-DC  CON JUNTA- 023U4381</v>
      </c>
      <c r="C300" s="153">
        <v>45891</v>
      </c>
      <c r="D300">
        <v>1</v>
      </c>
      <c r="E300">
        <f>IF(VLOOKUP(SALIDA[[#This Row],[CODIGO]],STOCKSANLUIS[],6,FALSE)=0,"PRODUCTO SIN STOCK/UBICACIÓN",VLOOKUP(SALIDA[[#This Row],[CODIGO]],STOCKSANLUIS[],6,FALSE))</f>
        <v>1</v>
      </c>
      <c r="F300">
        <f>SALIDA[[#This Row],[CANTIDAD]]/SALIDA[[#This Row],[UND MEDIDA]]</f>
        <v>1</v>
      </c>
      <c r="G300" t="str">
        <f>VLOOKUP(SALIDA[[#This Row],[CODIGO]],FAMILIAS[],4,FALSE)</f>
        <v>DANFOSS</v>
      </c>
      <c r="H300" s="10" t="str">
        <f>IF(VLOOKUP(SALIDA[[#This Row],[CODIGO]],STOCKSANLUIS[],7,FALSE)=0,"PRODUCTO SIN STOCK/UBICACIÓN",VLOOKUP(SALIDA[[#This Row],[CODIGO]],STOCKSANLUIS[],7,FALSE))</f>
        <v>A</v>
      </c>
      <c r="I300" s="10"/>
      <c r="J300" t="str">
        <f>SALIDA[[#This Row],[CODIGO]]&amp;"       "&amp;SALIDA[[#This Row],[FAMILIA]]</f>
        <v>00572       DANFOSS</v>
      </c>
      <c r="K300">
        <f>VLOOKUP(SALIDA[[#This Row],[CODIGO]],STOCK_STARSOFT[],5,FALSE)</f>
        <v>10.412293999999999</v>
      </c>
      <c r="L300">
        <f>SALIDA[[#This Row],[CANTIDAD]]*SALIDA[[#This Row],[PRECIO UND]]</f>
        <v>10.412293999999999</v>
      </c>
    </row>
    <row r="301" spans="1:12" x14ac:dyDescent="0.25">
      <c r="A301" s="6" t="s">
        <v>259</v>
      </c>
      <c r="B301" s="24" t="str">
        <f>VLOOKUP(SALIDA[[#This Row],[CODIGO]],STOCKSANLUIS[],2,FALSE)</f>
        <v>PLATINA KLEERSTRIP MAX BULLET HTP SILVER 2  PLOMO (60 CM)- 477600</v>
      </c>
      <c r="C301" s="153">
        <v>45891</v>
      </c>
      <c r="D301">
        <v>15</v>
      </c>
      <c r="E301">
        <f>IF(VLOOKUP(SALIDA[[#This Row],[CODIGO]],STOCKSANLUIS[],6,FALSE)=0,"PRODUCTO SIN STOCK/UBICACIÓN",VLOOKUP(SALIDA[[#This Row],[CODIGO]],STOCKSANLUIS[],6,FALSE))</f>
        <v>1</v>
      </c>
      <c r="F301">
        <f>SALIDA[[#This Row],[CANTIDAD]]/SALIDA[[#This Row],[UND MEDIDA]]</f>
        <v>15</v>
      </c>
      <c r="G301" t="str">
        <f>VLOOKUP(SALIDA[[#This Row],[CODIGO]],FAMILIAS[],4,FALSE)</f>
        <v>ES ROBBINS</v>
      </c>
      <c r="H301" s="10" t="str">
        <f>IF(VLOOKUP(SALIDA[[#This Row],[CODIGO]],STOCKSANLUIS[],7,FALSE)=0,"PRODUCTO SIN STOCK/UBICACIÓN",VLOOKUP(SALIDA[[#This Row],[CODIGO]],STOCKSANLUIS[],7,FALSE))</f>
        <v>C</v>
      </c>
      <c r="I301" s="10"/>
      <c r="J301" t="str">
        <f>SALIDA[[#This Row],[CODIGO]]&amp;"       "&amp;SALIDA[[#This Row],[FAMILIA]]</f>
        <v>00186       ES ROBBINS</v>
      </c>
      <c r="K301">
        <f>VLOOKUP(SALIDA[[#This Row],[CODIGO]],STOCK_STARSOFT[],5,FALSE)</f>
        <v>4.3959429999999999</v>
      </c>
      <c r="L301">
        <f>SALIDA[[#This Row],[CANTIDAD]]*SALIDA[[#This Row],[PRECIO UND]]</f>
        <v>65.939144999999996</v>
      </c>
    </row>
    <row r="302" spans="1:12" x14ac:dyDescent="0.25">
      <c r="A302" s="6" t="s">
        <v>3665</v>
      </c>
      <c r="B302" s="24" t="str">
        <f>VLOOKUP(SALIDA[[#This Row],[CODIGO]],STOCKSANLUIS[],2,FALSE)</f>
        <v>AGENTE DE LIMPIEZA INTERNA OPTEON SF FLUSH X 4.54 KG - CHEMOURS - REEMPLAZO DEL R141B</v>
      </c>
      <c r="C302" s="153">
        <v>45891</v>
      </c>
      <c r="D302">
        <v>1</v>
      </c>
      <c r="E302">
        <f>IF(VLOOKUP(SALIDA[[#This Row],[CODIGO]],STOCKSANLUIS[],6,FALSE)=0,"PRODUCTO SIN STOCK/UBICACIÓN",VLOOKUP(SALIDA[[#This Row],[CODIGO]],STOCKSANLUIS[],6,FALSE))</f>
        <v>1</v>
      </c>
      <c r="F302">
        <f>SALIDA[[#This Row],[CANTIDAD]]/SALIDA[[#This Row],[UND MEDIDA]]</f>
        <v>1</v>
      </c>
      <c r="G302" t="str">
        <f>VLOOKUP(SALIDA[[#This Row],[CODIGO]],FAMILIAS[],4,FALSE)</f>
        <v>THE CHEMOURS</v>
      </c>
      <c r="H302" s="10" t="str">
        <f>IF(VLOOKUP(SALIDA[[#This Row],[CODIGO]],STOCKSANLUIS[],7,FALSE)=0,"PRODUCTO SIN STOCK/UBICACIÓN",VLOOKUP(SALIDA[[#This Row],[CODIGO]],STOCKSANLUIS[],7,FALSE))</f>
        <v>C</v>
      </c>
      <c r="I302" s="10"/>
      <c r="J302" t="str">
        <f>SALIDA[[#This Row],[CODIGO]]&amp;"       "&amp;SALIDA[[#This Row],[FAMILIA]]</f>
        <v>03051       THE CHEMOURS</v>
      </c>
      <c r="K302">
        <f>VLOOKUP(SALIDA[[#This Row],[CODIGO]],STOCK_STARSOFT[],5,FALSE)</f>
        <v>91.188703000000004</v>
      </c>
      <c r="L302">
        <f>SALIDA[[#This Row],[CANTIDAD]]*SALIDA[[#This Row],[PRECIO UND]]</f>
        <v>91.188703000000004</v>
      </c>
    </row>
    <row r="303" spans="1:12" x14ac:dyDescent="0.25">
      <c r="A303" s="6" t="s">
        <v>3347</v>
      </c>
      <c r="B303" s="24" t="str">
        <f>VLOOKUP(SALIDA[[#This Row],[CODIGO]],STOCKSANLUIS[],2,FALSE)</f>
        <v>GAS REFRIGERANTE R507 -11.3KG ICELOONG</v>
      </c>
      <c r="C303" s="153">
        <v>45891</v>
      </c>
      <c r="D303">
        <v>3</v>
      </c>
      <c r="E303">
        <f>IF(VLOOKUP(SALIDA[[#This Row],[CODIGO]],STOCKSANLUIS[],6,FALSE)=0,"PRODUCTO SIN STOCK/UBICACIÓN",VLOOKUP(SALIDA[[#This Row],[CODIGO]],STOCKSANLUIS[],6,FALSE))</f>
        <v>1</v>
      </c>
      <c r="F303">
        <f>SALIDA[[#This Row],[CANTIDAD]]/SALIDA[[#This Row],[UND MEDIDA]]</f>
        <v>3</v>
      </c>
      <c r="G303" t="str">
        <f>VLOOKUP(SALIDA[[#This Row],[CODIGO]],FAMILIAS[],4,FALSE)</f>
        <v>ZHEJIANG YONGHE</v>
      </c>
      <c r="H303" s="10" t="str">
        <f>IF(VLOOKUP(SALIDA[[#This Row],[CODIGO]],STOCKSANLUIS[],7,FALSE)=0,"PRODUCTO SIN STOCK/UBICACIÓN",VLOOKUP(SALIDA[[#This Row],[CODIGO]],STOCKSANLUIS[],7,FALSE))</f>
        <v>C</v>
      </c>
      <c r="I303" s="10"/>
      <c r="J303" t="str">
        <f>SALIDA[[#This Row],[CODIGO]]&amp;"       "&amp;SALIDA[[#This Row],[FAMILIA]]</f>
        <v>02755       ZHEJIANG YONGHE</v>
      </c>
      <c r="K303">
        <f>VLOOKUP(SALIDA[[#This Row],[CODIGO]],STOCK_STARSOFT[],5,FALSE)</f>
        <v>55.968114</v>
      </c>
      <c r="L303">
        <f>SALIDA[[#This Row],[CANTIDAD]]*SALIDA[[#This Row],[PRECIO UND]]</f>
        <v>167.90434199999999</v>
      </c>
    </row>
    <row r="304" spans="1:12" x14ac:dyDescent="0.25">
      <c r="A304" s="6" t="s">
        <v>33</v>
      </c>
      <c r="B304" s="24" t="str">
        <f>VLOOKUP(SALIDA[[#This Row],[CODIGO]],STOCKSANLUIS[],2,FALSE)</f>
        <v>CONTROLADOR DE TEMPERATURA DIGITAL MT-512E 2HP - VER.13 - 115/220 VAC - FULL GAUGE</v>
      </c>
      <c r="C304" s="153">
        <v>45892</v>
      </c>
      <c r="D304">
        <v>1</v>
      </c>
      <c r="E304">
        <f>IF(VLOOKUP(SALIDA[[#This Row],[CODIGO]],STOCKSANLUIS[],6,FALSE)=0,"PRODUCTO SIN STOCK/UBICACIÓN",VLOOKUP(SALIDA[[#This Row],[CODIGO]],STOCKSANLUIS[],6,FALSE))</f>
        <v>1</v>
      </c>
      <c r="F304">
        <f>SALIDA[[#This Row],[CANTIDAD]]/SALIDA[[#This Row],[UND MEDIDA]]</f>
        <v>1</v>
      </c>
      <c r="G304" t="str">
        <f>VLOOKUP(SALIDA[[#This Row],[CODIGO]],FAMILIAS[],4,FALSE)</f>
        <v>FULL GAUGE</v>
      </c>
      <c r="H304" s="10" t="str">
        <f>IF(VLOOKUP(SALIDA[[#This Row],[CODIGO]],STOCKSANLUIS[],7,FALSE)=0,"PRODUCTO SIN STOCK/UBICACIÓN",VLOOKUP(SALIDA[[#This Row],[CODIGO]],STOCKSANLUIS[],7,FALSE))</f>
        <v>C</v>
      </c>
      <c r="I304" s="10"/>
      <c r="J304" t="str">
        <f>SALIDA[[#This Row],[CODIGO]]&amp;"       "&amp;SALIDA[[#This Row],[FAMILIA]]</f>
        <v>00016       FULL GAUGE</v>
      </c>
      <c r="K304">
        <f>VLOOKUP(SALIDA[[#This Row],[CODIGO]],STOCK_STARSOFT[],5,FALSE)</f>
        <v>13.318346</v>
      </c>
      <c r="L304">
        <f>SALIDA[[#This Row],[CANTIDAD]]*SALIDA[[#This Row],[PRECIO UND]]</f>
        <v>13.318346</v>
      </c>
    </row>
    <row r="305" spans="1:12" x14ac:dyDescent="0.25">
      <c r="A305" s="6" t="s">
        <v>999</v>
      </c>
      <c r="B305" s="24" t="str">
        <f>VLOOKUP(SALIDA[[#This Row],[CODIGO]],STOCKSANLUIS[],2,FALSE)</f>
        <v>SEPARADOR DE ACEITE DE 1/2 - QOS-12 - QUALITY</v>
      </c>
      <c r="C305" s="153">
        <v>45892</v>
      </c>
      <c r="D305">
        <v>6</v>
      </c>
      <c r="E305">
        <f>IF(VLOOKUP(SALIDA[[#This Row],[CODIGO]],STOCKSANLUIS[],6,FALSE)=0,"PRODUCTO SIN STOCK/UBICACIÓN",VLOOKUP(SALIDA[[#This Row],[CODIGO]],STOCKSANLUIS[],6,FALSE))</f>
        <v>1</v>
      </c>
      <c r="F305">
        <f>SALIDA[[#This Row],[CANTIDAD]]/SALIDA[[#This Row],[UND MEDIDA]]</f>
        <v>6</v>
      </c>
      <c r="G305" t="str">
        <f>VLOOKUP(SALIDA[[#This Row],[CODIGO]],FAMILIAS[],4,FALSE)</f>
        <v>QUALITY</v>
      </c>
      <c r="H305" s="10" t="str">
        <f>IF(VLOOKUP(SALIDA[[#This Row],[CODIGO]],STOCKSANLUIS[],7,FALSE)=0,"PRODUCTO SIN STOCK/UBICACIÓN",VLOOKUP(SALIDA[[#This Row],[CODIGO]],STOCKSANLUIS[],7,FALSE))</f>
        <v>A</v>
      </c>
      <c r="I305" s="10"/>
      <c r="J305" t="str">
        <f>SALIDA[[#This Row],[CODIGO]]&amp;"       "&amp;SALIDA[[#This Row],[FAMILIA]]</f>
        <v>01054       QUALITY</v>
      </c>
      <c r="K305">
        <f>VLOOKUP(SALIDA[[#This Row],[CODIGO]],STOCK_STARSOFT[],5,FALSE)</f>
        <v>25.243672</v>
      </c>
      <c r="L305">
        <f>SALIDA[[#This Row],[CANTIDAD]]*SALIDA[[#This Row],[PRECIO UND]]</f>
        <v>151.46203199999999</v>
      </c>
    </row>
    <row r="306" spans="1:12" x14ac:dyDescent="0.25">
      <c r="A306" s="6" t="s">
        <v>3343</v>
      </c>
      <c r="B306" s="24" t="str">
        <f>VLOOKUP(SALIDA[[#This Row],[CODIGO]],STOCKSANLUIS[],2,FALSE)</f>
        <v>GAS REFRIGERANTE R410A -11.30KG ICELOONG</v>
      </c>
      <c r="C306" s="153">
        <v>45892</v>
      </c>
      <c r="D306">
        <v>6</v>
      </c>
      <c r="E306">
        <f>IF(VLOOKUP(SALIDA[[#This Row],[CODIGO]],STOCKSANLUIS[],6,FALSE)=0,"PRODUCTO SIN STOCK/UBICACIÓN",VLOOKUP(SALIDA[[#This Row],[CODIGO]],STOCKSANLUIS[],6,FALSE))</f>
        <v>1</v>
      </c>
      <c r="F306">
        <f>SALIDA[[#This Row],[CANTIDAD]]/SALIDA[[#This Row],[UND MEDIDA]]</f>
        <v>6</v>
      </c>
      <c r="G306" t="str">
        <f>VLOOKUP(SALIDA[[#This Row],[CODIGO]],FAMILIAS[],4,FALSE)</f>
        <v>ZHEJIANG YONGHE</v>
      </c>
      <c r="H306" s="10" t="str">
        <f>IF(VLOOKUP(SALIDA[[#This Row],[CODIGO]],STOCKSANLUIS[],7,FALSE)=0,"PRODUCTO SIN STOCK/UBICACIÓN",VLOOKUP(SALIDA[[#This Row],[CODIGO]],STOCKSANLUIS[],7,FALSE))</f>
        <v>C</v>
      </c>
      <c r="I306" s="10"/>
      <c r="J306" t="str">
        <f>SALIDA[[#This Row],[CODIGO]]&amp;"       "&amp;SALIDA[[#This Row],[FAMILIA]]</f>
        <v>02753       ZHEJIANG YONGHE</v>
      </c>
      <c r="K306">
        <f>VLOOKUP(SALIDA[[#This Row],[CODIGO]],STOCK_STARSOFT[],5,FALSE)</f>
        <v>88.873082999999994</v>
      </c>
      <c r="L306">
        <f>SALIDA[[#This Row],[CANTIDAD]]*SALIDA[[#This Row],[PRECIO UND]]</f>
        <v>533.23849799999994</v>
      </c>
    </row>
    <row r="307" spans="1:12" x14ac:dyDescent="0.25">
      <c r="A307" s="6" t="s">
        <v>869</v>
      </c>
      <c r="B307" s="24" t="str">
        <f>VLOOKUP(SALIDA[[#This Row],[CODIGO]],STOCKSANLUIS[],2,FALSE)</f>
        <v>ORIFICIO Nº7 PARA TE-12 - 067B2710</v>
      </c>
      <c r="C307" s="153">
        <v>45892</v>
      </c>
      <c r="D307">
        <v>2</v>
      </c>
      <c r="E307">
        <f>IF(VLOOKUP(SALIDA[[#This Row],[CODIGO]],STOCKSANLUIS[],6,FALSE)=0,"PRODUCTO SIN STOCK/UBICACIÓN",VLOOKUP(SALIDA[[#This Row],[CODIGO]],STOCKSANLUIS[],6,FALSE))</f>
        <v>1</v>
      </c>
      <c r="F307">
        <f>SALIDA[[#This Row],[CANTIDAD]]/SALIDA[[#This Row],[UND MEDIDA]]</f>
        <v>2</v>
      </c>
      <c r="G307" t="str">
        <f>VLOOKUP(SALIDA[[#This Row],[CODIGO]],FAMILIAS[],4,FALSE)</f>
        <v>DANFOSS</v>
      </c>
      <c r="H307" s="10" t="str">
        <f>IF(VLOOKUP(SALIDA[[#This Row],[CODIGO]],STOCKSANLUIS[],7,FALSE)=0,"PRODUCTO SIN STOCK/UBICACIÓN",VLOOKUP(SALIDA[[#This Row],[CODIGO]],STOCKSANLUIS[],7,FALSE))</f>
        <v>A</v>
      </c>
      <c r="I307" s="10"/>
      <c r="J307" t="str">
        <f>SALIDA[[#This Row],[CODIGO]]&amp;"       "&amp;SALIDA[[#This Row],[FAMILIA]]</f>
        <v>00947       DANFOSS</v>
      </c>
      <c r="K307">
        <f>VLOOKUP(SALIDA[[#This Row],[CODIGO]],STOCK_STARSOFT[],5,FALSE)</f>
        <v>27.670162999999999</v>
      </c>
      <c r="L307">
        <f>SALIDA[[#This Row],[CANTIDAD]]*SALIDA[[#This Row],[PRECIO UND]]</f>
        <v>55.340325999999997</v>
      </c>
    </row>
    <row r="308" spans="1:12" x14ac:dyDescent="0.25">
      <c r="A308" s="6" t="s">
        <v>947</v>
      </c>
      <c r="B308" s="24" t="str">
        <f>VLOOKUP(SALIDA[[#This Row],[CODIGO]],STOCKSANLUIS[],2,FALSE)</f>
        <v>ELEMENTO TERMOSTATICO DANFOSS TES-12 COD. 067B3347</v>
      </c>
      <c r="C308" s="153">
        <v>45892</v>
      </c>
      <c r="D308">
        <v>2</v>
      </c>
      <c r="E308">
        <f>IF(VLOOKUP(SALIDA[[#This Row],[CODIGO]],STOCKSANLUIS[],6,FALSE)=0,"PRODUCTO SIN STOCK/UBICACIÓN",VLOOKUP(SALIDA[[#This Row],[CODIGO]],STOCKSANLUIS[],6,FALSE))</f>
        <v>1</v>
      </c>
      <c r="F308">
        <f>SALIDA[[#This Row],[CANTIDAD]]/SALIDA[[#This Row],[UND MEDIDA]]</f>
        <v>2</v>
      </c>
      <c r="G308" t="str">
        <f>VLOOKUP(SALIDA[[#This Row],[CODIGO]],FAMILIAS[],4,FALSE)</f>
        <v>DANFOSS</v>
      </c>
      <c r="H308" s="10" t="str">
        <f>IF(VLOOKUP(SALIDA[[#This Row],[CODIGO]],STOCKSANLUIS[],7,FALSE)=0,"PRODUCTO SIN STOCK/UBICACIÓN",VLOOKUP(SALIDA[[#This Row],[CODIGO]],STOCKSANLUIS[],7,FALSE))</f>
        <v>A</v>
      </c>
      <c r="I308" s="10"/>
      <c r="J308" t="str">
        <f>SALIDA[[#This Row],[CODIGO]]&amp;"       "&amp;SALIDA[[#This Row],[FAMILIA]]</f>
        <v>01011       DANFOSS</v>
      </c>
      <c r="K308">
        <f>VLOOKUP(SALIDA[[#This Row],[CODIGO]],STOCK_STARSOFT[],5,FALSE)</f>
        <v>63.271506000000002</v>
      </c>
      <c r="L308">
        <f>SALIDA[[#This Row],[CANTIDAD]]*SALIDA[[#This Row],[PRECIO UND]]</f>
        <v>126.543012</v>
      </c>
    </row>
    <row r="309" spans="1:12" x14ac:dyDescent="0.25">
      <c r="A309" s="6" t="s">
        <v>77</v>
      </c>
      <c r="B309" s="24" t="str">
        <f>VLOOKUP(SALIDA[[#This Row],[CODIGO]],STOCKSANLUIS[],2,FALSE)</f>
        <v>CONTROLADOR DE TEMPERATURA DIGITAL TC-900EW LOG - VER.04 - 115/220 VAC - FULL GAUGE - WHITE</v>
      </c>
      <c r="C309" s="153">
        <v>45892</v>
      </c>
      <c r="D309">
        <v>1</v>
      </c>
      <c r="E309">
        <f>IF(VLOOKUP(SALIDA[[#This Row],[CODIGO]],STOCKSANLUIS[],6,FALSE)=0,"PRODUCTO SIN STOCK/UBICACIÓN",VLOOKUP(SALIDA[[#This Row],[CODIGO]],STOCKSANLUIS[],6,FALSE))</f>
        <v>1</v>
      </c>
      <c r="F309">
        <f>SALIDA[[#This Row],[CANTIDAD]]/SALIDA[[#This Row],[UND MEDIDA]]</f>
        <v>1</v>
      </c>
      <c r="G309" t="str">
        <f>VLOOKUP(SALIDA[[#This Row],[CODIGO]],FAMILIAS[],4,FALSE)</f>
        <v>FULL GAUGE</v>
      </c>
      <c r="H309" s="10" t="str">
        <f>IF(VLOOKUP(SALIDA[[#This Row],[CODIGO]],STOCKSANLUIS[],7,FALSE)=0,"PRODUCTO SIN STOCK/UBICACIÓN",VLOOKUP(SALIDA[[#This Row],[CODIGO]],STOCKSANLUIS[],7,FALSE))</f>
        <v>C</v>
      </c>
      <c r="I309" s="10"/>
      <c r="J309" t="str">
        <f>SALIDA[[#This Row],[CODIGO]]&amp;"       "&amp;SALIDA[[#This Row],[FAMILIA]]</f>
        <v>00041       FULL GAUGE</v>
      </c>
      <c r="K309">
        <f>VLOOKUP(SALIDA[[#This Row],[CODIGO]],STOCK_STARSOFT[],5,FALSE)</f>
        <v>34.414344</v>
      </c>
      <c r="L309">
        <f>SALIDA[[#This Row],[CANTIDAD]]*SALIDA[[#This Row],[PRECIO UND]]</f>
        <v>34.414344</v>
      </c>
    </row>
    <row r="310" spans="1:12" x14ac:dyDescent="0.25">
      <c r="A310" s="6" t="s">
        <v>3981</v>
      </c>
      <c r="B310" s="24" t="str">
        <f>VLOOKUP(SALIDA[[#This Row],[CODIGO]],STOCKSANLUIS[],2,FALSE)</f>
        <v>GAS REFRIGERANTE R32 -9.5KG ICELOONG</v>
      </c>
      <c r="C310" s="153">
        <v>45892</v>
      </c>
      <c r="D310">
        <v>1</v>
      </c>
      <c r="E310">
        <f>IF(VLOOKUP(SALIDA[[#This Row],[CODIGO]],STOCKSANLUIS[],6,FALSE)=0,"PRODUCTO SIN STOCK/UBICACIÓN",VLOOKUP(SALIDA[[#This Row],[CODIGO]],STOCKSANLUIS[],6,FALSE))</f>
        <v>1</v>
      </c>
      <c r="F310">
        <f>SALIDA[[#This Row],[CANTIDAD]]/SALIDA[[#This Row],[UND MEDIDA]]</f>
        <v>1</v>
      </c>
      <c r="G310" t="str">
        <f>VLOOKUP(SALIDA[[#This Row],[CODIGO]],FAMILIAS[],4,FALSE)</f>
        <v>ZHEJIANG YONGHE</v>
      </c>
      <c r="H310" s="10" t="str">
        <f>IF(VLOOKUP(SALIDA[[#This Row],[CODIGO]],STOCKSANLUIS[],7,FALSE)=0,"PRODUCTO SIN STOCK/UBICACIÓN",VLOOKUP(SALIDA[[#This Row],[CODIGO]],STOCKSANLUIS[],7,FALSE))</f>
        <v>C</v>
      </c>
      <c r="I310" s="10"/>
      <c r="J310" t="str">
        <f>SALIDA[[#This Row],[CODIGO]]&amp;"       "&amp;SALIDA[[#This Row],[FAMILIA]]</f>
        <v>03434       ZHEJIANG YONGHE</v>
      </c>
      <c r="K310">
        <f>VLOOKUP(SALIDA[[#This Row],[CODIGO]],STOCK_STARSOFT[],5,FALSE)</f>
        <v>59.153311000000002</v>
      </c>
      <c r="L310">
        <f>SALIDA[[#This Row],[CANTIDAD]]*SALIDA[[#This Row],[PRECIO UND]]</f>
        <v>59.153311000000002</v>
      </c>
    </row>
    <row r="311" spans="1:12" x14ac:dyDescent="0.25">
      <c r="A311" s="6" t="s">
        <v>3880</v>
      </c>
      <c r="B311" s="24" t="str">
        <f>VLOOKUP(SALIDA[[#This Row],[CODIGO]],STOCKSANLUIS[],2,FALSE)</f>
        <v>GAS REFRIGERANTE R134A  X 340 GR - (TAPA CON VALVULA) - ICELOONG</v>
      </c>
      <c r="C311" s="153">
        <v>45892</v>
      </c>
      <c r="D311">
        <v>60</v>
      </c>
      <c r="E311">
        <f>IF(VLOOKUP(SALIDA[[#This Row],[CODIGO]],STOCKSANLUIS[],6,FALSE)=0,"PRODUCTO SIN STOCK/UBICACIÓN",VLOOKUP(SALIDA[[#This Row],[CODIGO]],STOCKSANLUIS[],6,FALSE))</f>
        <v>1</v>
      </c>
      <c r="F311">
        <f>SALIDA[[#This Row],[CANTIDAD]]/SALIDA[[#This Row],[UND MEDIDA]]</f>
        <v>60</v>
      </c>
      <c r="G311" t="str">
        <f>VLOOKUP(SALIDA[[#This Row],[CODIGO]],FAMILIAS[],4,FALSE)</f>
        <v>ZHEJIANG YONGHE</v>
      </c>
      <c r="H311" s="10" t="str">
        <f>IF(VLOOKUP(SALIDA[[#This Row],[CODIGO]],STOCKSANLUIS[],7,FALSE)=0,"PRODUCTO SIN STOCK/UBICACIÓN",VLOOKUP(SALIDA[[#This Row],[CODIGO]],STOCKSANLUIS[],7,FALSE))</f>
        <v>B</v>
      </c>
      <c r="I311" s="10"/>
      <c r="J311" t="str">
        <f>SALIDA[[#This Row],[CODIGO]]&amp;"       "&amp;SALIDA[[#This Row],[FAMILIA]]</f>
        <v>03343       ZHEJIANG YONGHE</v>
      </c>
      <c r="K311">
        <f>VLOOKUP(SALIDA[[#This Row],[CODIGO]],STOCK_STARSOFT[],5,FALSE)</f>
        <v>3.1289889999999998</v>
      </c>
      <c r="L311">
        <f>SALIDA[[#This Row],[CANTIDAD]]*SALIDA[[#This Row],[PRECIO UND]]</f>
        <v>187.73934</v>
      </c>
    </row>
    <row r="312" spans="1:12" x14ac:dyDescent="0.25">
      <c r="A312" s="6" t="s">
        <v>79</v>
      </c>
      <c r="B312" s="24" t="str">
        <f>VLOOKUP(SALIDA[[#This Row],[CODIGO]],STOCKSANLUIS[],2,FALSE)</f>
        <v>CONTROLADOR DE TEMPERATURA DIGITAL TC-900EL POWER - VER.07 - 12/24 VAC/DC - FULL GAUGE</v>
      </c>
      <c r="C312" s="153">
        <v>45892</v>
      </c>
      <c r="D312">
        <v>9</v>
      </c>
      <c r="E312">
        <f>IF(VLOOKUP(SALIDA[[#This Row],[CODIGO]],STOCKSANLUIS[],6,FALSE)=0,"PRODUCTO SIN STOCK/UBICACIÓN",VLOOKUP(SALIDA[[#This Row],[CODIGO]],STOCKSANLUIS[],6,FALSE))</f>
        <v>1</v>
      </c>
      <c r="F312">
        <f>SALIDA[[#This Row],[CANTIDAD]]/SALIDA[[#This Row],[UND MEDIDA]]</f>
        <v>9</v>
      </c>
      <c r="G312" t="str">
        <f>VLOOKUP(SALIDA[[#This Row],[CODIGO]],FAMILIAS[],4,FALSE)</f>
        <v>FULL GAUGE</v>
      </c>
      <c r="H312" s="10" t="str">
        <f>IF(VLOOKUP(SALIDA[[#This Row],[CODIGO]],STOCKSANLUIS[],7,FALSE)=0,"PRODUCTO SIN STOCK/UBICACIÓN",VLOOKUP(SALIDA[[#This Row],[CODIGO]],STOCKSANLUIS[],7,FALSE))</f>
        <v>C</v>
      </c>
      <c r="I312" s="10" t="s">
        <v>19536</v>
      </c>
      <c r="J312" t="str">
        <f>SALIDA[[#This Row],[CODIGO]]&amp;"       "&amp;SALIDA[[#This Row],[FAMILIA]]</f>
        <v>00044       FULL GAUGE</v>
      </c>
      <c r="K312">
        <f>VLOOKUP(SALIDA[[#This Row],[CODIGO]],STOCK_STARSOFT[],5,FALSE)</f>
        <v>21.044938999999999</v>
      </c>
      <c r="L312">
        <f>SALIDA[[#This Row],[CANTIDAD]]*SALIDA[[#This Row],[PRECIO UND]]</f>
        <v>189.40445099999999</v>
      </c>
    </row>
    <row r="313" spans="1:12" x14ac:dyDescent="0.25">
      <c r="A313" s="6" t="s">
        <v>3044</v>
      </c>
      <c r="B313" s="24" t="str">
        <f>VLOOKUP(SALIDA[[#This Row],[CODIGO]],STOCKSANLUIS[],2,FALSE)</f>
        <v>FILTRO SECADOR - 164 - 1/2 - ROSCABLE - SEK-164 - EVERWELL</v>
      </c>
      <c r="C313" s="153">
        <v>45892</v>
      </c>
      <c r="D313">
        <v>1</v>
      </c>
      <c r="E313">
        <f>IF(VLOOKUP(SALIDA[[#This Row],[CODIGO]],STOCKSANLUIS[],6,FALSE)=0,"PRODUCTO SIN STOCK/UBICACIÓN",VLOOKUP(SALIDA[[#This Row],[CODIGO]],STOCKSANLUIS[],6,FALSE))</f>
        <v>1</v>
      </c>
      <c r="F313">
        <f>SALIDA[[#This Row],[CANTIDAD]]/SALIDA[[#This Row],[UND MEDIDA]]</f>
        <v>1</v>
      </c>
      <c r="G313" t="str">
        <f>VLOOKUP(SALIDA[[#This Row],[CODIGO]],FAMILIAS[],4,FALSE)</f>
        <v>EVERWELL</v>
      </c>
      <c r="H313" s="10" t="str">
        <f>IF(VLOOKUP(SALIDA[[#This Row],[CODIGO]],STOCKSANLUIS[],7,FALSE)=0,"PRODUCTO SIN STOCK/UBICACIÓN",VLOOKUP(SALIDA[[#This Row],[CODIGO]],STOCKSANLUIS[],7,FALSE))</f>
        <v>A</v>
      </c>
      <c r="I313" s="10"/>
      <c r="J313" t="str">
        <f>SALIDA[[#This Row],[CODIGO]]&amp;"       "&amp;SALIDA[[#This Row],[FAMILIA]]</f>
        <v>02454       EVERWELL</v>
      </c>
      <c r="K313">
        <f>VLOOKUP(SALIDA[[#This Row],[CODIGO]],STOCK_STARSOFT[],5,FALSE)</f>
        <v>3.0613000000000001</v>
      </c>
      <c r="L313">
        <f>SALIDA[[#This Row],[CANTIDAD]]*SALIDA[[#This Row],[PRECIO UND]]</f>
        <v>3.0613000000000001</v>
      </c>
    </row>
    <row r="314" spans="1:12" x14ac:dyDescent="0.25">
      <c r="A314" s="6" t="s">
        <v>3042</v>
      </c>
      <c r="B314" s="24" t="str">
        <f>VLOOKUP(SALIDA[[#This Row],[CODIGO]],STOCKSANLUIS[],2,FALSE)</f>
        <v>FILTRO SECADOR - 163 - 3/8 - ROSCABLE - SEK-163 - EVERWELL</v>
      </c>
      <c r="C314" s="153">
        <v>45892</v>
      </c>
      <c r="D314">
        <v>1</v>
      </c>
      <c r="E314">
        <f>IF(VLOOKUP(SALIDA[[#This Row],[CODIGO]],STOCKSANLUIS[],6,FALSE)=0,"PRODUCTO SIN STOCK/UBICACIÓN",VLOOKUP(SALIDA[[#This Row],[CODIGO]],STOCKSANLUIS[],6,FALSE))</f>
        <v>1</v>
      </c>
      <c r="F314">
        <f>SALIDA[[#This Row],[CANTIDAD]]/SALIDA[[#This Row],[UND MEDIDA]]</f>
        <v>1</v>
      </c>
      <c r="G314" t="str">
        <f>VLOOKUP(SALIDA[[#This Row],[CODIGO]],FAMILIAS[],4,FALSE)</f>
        <v>EVERWELL</v>
      </c>
      <c r="H314" s="10" t="str">
        <f>IF(VLOOKUP(SALIDA[[#This Row],[CODIGO]],STOCKSANLUIS[],7,FALSE)=0,"PRODUCTO SIN STOCK/UBICACIÓN",VLOOKUP(SALIDA[[#This Row],[CODIGO]],STOCKSANLUIS[],7,FALSE))</f>
        <v>A</v>
      </c>
      <c r="I314" s="10"/>
      <c r="J314" t="str">
        <f>SALIDA[[#This Row],[CODIGO]]&amp;"       "&amp;SALIDA[[#This Row],[FAMILIA]]</f>
        <v>02453       EVERWELL</v>
      </c>
      <c r="K314">
        <f>VLOOKUP(SALIDA[[#This Row],[CODIGO]],STOCK_STARSOFT[],5,FALSE)</f>
        <v>2.9515799999999999</v>
      </c>
      <c r="L314">
        <f>SALIDA[[#This Row],[CANTIDAD]]*SALIDA[[#This Row],[PRECIO UND]]</f>
        <v>2.9515799999999999</v>
      </c>
    </row>
    <row r="315" spans="1:12" x14ac:dyDescent="0.25">
      <c r="A315" s="6" t="s">
        <v>3341</v>
      </c>
      <c r="B315" s="24" t="str">
        <f>VLOOKUP(SALIDA[[#This Row],[CODIGO]],STOCKSANLUIS[],2,FALSE)</f>
        <v>GAS REFRIGERANTE R404A -10.90KG ICELOONG</v>
      </c>
      <c r="C315" s="153">
        <v>45892</v>
      </c>
      <c r="D315">
        <v>2</v>
      </c>
      <c r="E315">
        <f>IF(VLOOKUP(SALIDA[[#This Row],[CODIGO]],STOCKSANLUIS[],6,FALSE)=0,"PRODUCTO SIN STOCK/UBICACIÓN",VLOOKUP(SALIDA[[#This Row],[CODIGO]],STOCKSANLUIS[],6,FALSE))</f>
        <v>1</v>
      </c>
      <c r="F315">
        <f>SALIDA[[#This Row],[CANTIDAD]]/SALIDA[[#This Row],[UND MEDIDA]]</f>
        <v>2</v>
      </c>
      <c r="G315" t="str">
        <f>VLOOKUP(SALIDA[[#This Row],[CODIGO]],FAMILIAS[],4,FALSE)</f>
        <v>ZHEJIANG YONGHE</v>
      </c>
      <c r="H315" s="10" t="str">
        <f>IF(VLOOKUP(SALIDA[[#This Row],[CODIGO]],STOCKSANLUIS[],7,FALSE)=0,"PRODUCTO SIN STOCK/UBICACIÓN",VLOOKUP(SALIDA[[#This Row],[CODIGO]],STOCKSANLUIS[],7,FALSE))</f>
        <v>C</v>
      </c>
      <c r="I315" s="10"/>
      <c r="J315" t="str">
        <f>SALIDA[[#This Row],[CODIGO]]&amp;"       "&amp;SALIDA[[#This Row],[FAMILIA]]</f>
        <v>02752       ZHEJIANG YONGHE</v>
      </c>
      <c r="K315">
        <f>VLOOKUP(SALIDA[[#This Row],[CODIGO]],STOCK_STARSOFT[],5,FALSE)</f>
        <v>53.481755</v>
      </c>
      <c r="L315">
        <f>SALIDA[[#This Row],[CANTIDAD]]*SALIDA[[#This Row],[PRECIO UND]]</f>
        <v>106.96351</v>
      </c>
    </row>
    <row r="316" spans="1:12" x14ac:dyDescent="0.25">
      <c r="A316" s="6" t="s">
        <v>3880</v>
      </c>
      <c r="B316" s="24" t="str">
        <f>VLOOKUP(SALIDA[[#This Row],[CODIGO]],STOCKSANLUIS[],2,FALSE)</f>
        <v>GAS REFRIGERANTE R134A  X 340 GR - (TAPA CON VALVULA) - ICELOONG</v>
      </c>
      <c r="C316" s="153">
        <v>45892</v>
      </c>
      <c r="D316">
        <v>30</v>
      </c>
      <c r="E316">
        <f>IF(VLOOKUP(SALIDA[[#This Row],[CODIGO]],STOCKSANLUIS[],6,FALSE)=0,"PRODUCTO SIN STOCK/UBICACIÓN",VLOOKUP(SALIDA[[#This Row],[CODIGO]],STOCKSANLUIS[],6,FALSE))</f>
        <v>1</v>
      </c>
      <c r="F316">
        <f>SALIDA[[#This Row],[CANTIDAD]]/SALIDA[[#This Row],[UND MEDIDA]]</f>
        <v>30</v>
      </c>
      <c r="G316" t="str">
        <f>VLOOKUP(SALIDA[[#This Row],[CODIGO]],FAMILIAS[],4,FALSE)</f>
        <v>ZHEJIANG YONGHE</v>
      </c>
      <c r="H316" s="10" t="str">
        <f>IF(VLOOKUP(SALIDA[[#This Row],[CODIGO]],STOCKSANLUIS[],7,FALSE)=0,"PRODUCTO SIN STOCK/UBICACIÓN",VLOOKUP(SALIDA[[#This Row],[CODIGO]],STOCKSANLUIS[],7,FALSE))</f>
        <v>B</v>
      </c>
      <c r="I316" s="10"/>
      <c r="J316" t="str">
        <f>SALIDA[[#This Row],[CODIGO]]&amp;"       "&amp;SALIDA[[#This Row],[FAMILIA]]</f>
        <v>03343       ZHEJIANG YONGHE</v>
      </c>
      <c r="K316">
        <f>VLOOKUP(SALIDA[[#This Row],[CODIGO]],STOCK_STARSOFT[],5,FALSE)</f>
        <v>3.1289889999999998</v>
      </c>
      <c r="L316">
        <f>SALIDA[[#This Row],[CANTIDAD]]*SALIDA[[#This Row],[PRECIO UND]]</f>
        <v>93.869669999999999</v>
      </c>
    </row>
    <row r="317" spans="1:12" x14ac:dyDescent="0.25">
      <c r="A317" s="6" t="s">
        <v>3096</v>
      </c>
      <c r="B317" s="24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17" s="153">
        <v>45894</v>
      </c>
      <c r="D317">
        <v>1</v>
      </c>
      <c r="E317">
        <f>IF(VLOOKUP(SALIDA[[#This Row],[CODIGO]],STOCKSANLUIS[],6,FALSE)=0,"PRODUCTO SIN STOCK/UBICACIÓN",VLOOKUP(SALIDA[[#This Row],[CODIGO]],STOCKSANLUIS[],6,FALSE))</f>
        <v>1</v>
      </c>
      <c r="F317">
        <f>SALIDA[[#This Row],[CANTIDAD]]/SALIDA[[#This Row],[UND MEDIDA]]</f>
        <v>1</v>
      </c>
      <c r="G317" t="str">
        <f>VLOOKUP(SALIDA[[#This Row],[CODIGO]],FAMILIAS[],4,FALSE)</f>
        <v>TEMP BLUE</v>
      </c>
      <c r="H317" s="10" t="str">
        <f>IF(VLOOKUP(SALIDA[[#This Row],[CODIGO]],STOCKSANLUIS[],7,FALSE)=0,"PRODUCTO SIN STOCK/UBICACIÓN",VLOOKUP(SALIDA[[#This Row],[CODIGO]],STOCKSANLUIS[],7,FALSE))</f>
        <v>B</v>
      </c>
      <c r="I317" s="10"/>
      <c r="J317" t="str">
        <f>SALIDA[[#This Row],[CODIGO]]&amp;"       "&amp;SALIDA[[#This Row],[FAMILIA]]</f>
        <v>02495       TEMP BLUE</v>
      </c>
      <c r="K317">
        <f>VLOOKUP(SALIDA[[#This Row],[CODIGO]],STOCK_STARSOFT[],5,FALSE)</f>
        <v>207.15372199999999</v>
      </c>
      <c r="L317">
        <f>SALIDA[[#This Row],[CANTIDAD]]*SALIDA[[#This Row],[PRECIO UND]]</f>
        <v>207.15372199999999</v>
      </c>
    </row>
    <row r="318" spans="1:12" x14ac:dyDescent="0.25">
      <c r="A318" s="6" t="s">
        <v>3470</v>
      </c>
      <c r="B318" s="24" t="str">
        <f>VLOOKUP(SALIDA[[#This Row],[CODIGO]],STOCKSANLUIS[],2,FALSE)</f>
        <v>CONTROLADOR DIGITAL DE PRESIÓN PCT-120 E PLUS - VER.02 - 220 VAC - FULL GAUGE</v>
      </c>
      <c r="C318" s="153">
        <v>45894</v>
      </c>
      <c r="D318">
        <v>1</v>
      </c>
      <c r="E318">
        <f>IF(VLOOKUP(SALIDA[[#This Row],[CODIGO]],STOCKSANLUIS[],6,FALSE)=0,"PRODUCTO SIN STOCK/UBICACIÓN",VLOOKUP(SALIDA[[#This Row],[CODIGO]],STOCKSANLUIS[],6,FALSE))</f>
        <v>1</v>
      </c>
      <c r="F318">
        <f>SALIDA[[#This Row],[CANTIDAD]]/SALIDA[[#This Row],[UND MEDIDA]]</f>
        <v>1</v>
      </c>
      <c r="G318" t="str">
        <f>VLOOKUP(SALIDA[[#This Row],[CODIGO]],FAMILIAS[],4,FALSE)</f>
        <v>FULL GAUGE</v>
      </c>
      <c r="H318" s="10" t="str">
        <f>IF(VLOOKUP(SALIDA[[#This Row],[CODIGO]],STOCKSANLUIS[],7,FALSE)=0,"PRODUCTO SIN STOCK/UBICACIÓN",VLOOKUP(SALIDA[[#This Row],[CODIGO]],STOCKSANLUIS[],7,FALSE))</f>
        <v>A</v>
      </c>
      <c r="I318" s="10"/>
      <c r="J318" t="str">
        <f>SALIDA[[#This Row],[CODIGO]]&amp;"       "&amp;SALIDA[[#This Row],[FAMILIA]]</f>
        <v>02874       FULL GAUGE</v>
      </c>
      <c r="K318">
        <f>VLOOKUP(SALIDA[[#This Row],[CODIGO]],STOCK_STARSOFT[],5,FALSE)</f>
        <v>37.866090999999997</v>
      </c>
      <c r="L318">
        <f>SALIDA[[#This Row],[CANTIDAD]]*SALIDA[[#This Row],[PRECIO UND]]</f>
        <v>37.866090999999997</v>
      </c>
    </row>
    <row r="319" spans="1:12" x14ac:dyDescent="0.25">
      <c r="A319" s="6" t="s">
        <v>57</v>
      </c>
      <c r="B319" s="24" t="str">
        <f>VLOOKUP(SALIDA[[#This Row],[CODIGO]],STOCKSANLUIS[],2,FALSE)</f>
        <v>CONTROLADOR DE VOLTAJE Y PROTECTOR DE FASES PHASELOG EW PLUS - VER.05 - 90-220 VAC - FULL GAUGE - WHITE</v>
      </c>
      <c r="C319" s="153">
        <v>45894</v>
      </c>
      <c r="D319">
        <v>1</v>
      </c>
      <c r="E319">
        <f>IF(VLOOKUP(SALIDA[[#This Row],[CODIGO]],STOCKSANLUIS[],6,FALSE)=0,"PRODUCTO SIN STOCK/UBICACIÓN",VLOOKUP(SALIDA[[#This Row],[CODIGO]],STOCKSANLUIS[],6,FALSE))</f>
        <v>1</v>
      </c>
      <c r="F319">
        <f>SALIDA[[#This Row],[CANTIDAD]]/SALIDA[[#This Row],[UND MEDIDA]]</f>
        <v>1</v>
      </c>
      <c r="G319" t="str">
        <f>VLOOKUP(SALIDA[[#This Row],[CODIGO]],FAMILIAS[],4,FALSE)</f>
        <v>FULL GAUGE</v>
      </c>
      <c r="H319" s="10" t="str">
        <f>IF(VLOOKUP(SALIDA[[#This Row],[CODIGO]],STOCKSANLUIS[],7,FALSE)=0,"PRODUCTO SIN STOCK/UBICACIÓN",VLOOKUP(SALIDA[[#This Row],[CODIGO]],STOCKSANLUIS[],7,FALSE))</f>
        <v>C</v>
      </c>
      <c r="I319" s="10"/>
      <c r="J319" t="str">
        <f>SALIDA[[#This Row],[CODIGO]]&amp;"       "&amp;SALIDA[[#This Row],[FAMILIA]]</f>
        <v>00029       FULL GAUGE</v>
      </c>
      <c r="K319">
        <f>VLOOKUP(SALIDA[[#This Row],[CODIGO]],STOCK_STARSOFT[],5,FALSE)</f>
        <v>54.47063</v>
      </c>
      <c r="L319">
        <f>SALIDA[[#This Row],[CANTIDAD]]*SALIDA[[#This Row],[PRECIO UND]]</f>
        <v>54.47063</v>
      </c>
    </row>
    <row r="320" spans="1:12" x14ac:dyDescent="0.25">
      <c r="A320" s="6" t="s">
        <v>2050</v>
      </c>
      <c r="B320" s="24" t="str">
        <f>VLOOKUP(SALIDA[[#This Row],[CODIGO]],STOCKSANLUIS[],2,FALSE)</f>
        <v>TRANSDUCTOR DE PRESION SB-69-100A - FULL GAUGE - (PARA PCT-100-120-410)</v>
      </c>
      <c r="C320" s="153">
        <v>45894</v>
      </c>
      <c r="D320">
        <v>1</v>
      </c>
      <c r="E320">
        <f>IF(VLOOKUP(SALIDA[[#This Row],[CODIGO]],STOCKSANLUIS[],6,FALSE)=0,"PRODUCTO SIN STOCK/UBICACIÓN",VLOOKUP(SALIDA[[#This Row],[CODIGO]],STOCKSANLUIS[],6,FALSE))</f>
        <v>1</v>
      </c>
      <c r="F320">
        <f>SALIDA[[#This Row],[CANTIDAD]]/SALIDA[[#This Row],[UND MEDIDA]]</f>
        <v>1</v>
      </c>
      <c r="G320" t="str">
        <f>VLOOKUP(SALIDA[[#This Row],[CODIGO]],FAMILIAS[],4,FALSE)</f>
        <v>FULL GAUGE</v>
      </c>
      <c r="H320" s="10" t="str">
        <f>IF(VLOOKUP(SALIDA[[#This Row],[CODIGO]],STOCKSANLUIS[],7,FALSE)=0,"PRODUCTO SIN STOCK/UBICACIÓN",VLOOKUP(SALIDA[[#This Row],[CODIGO]],STOCKSANLUIS[],7,FALSE))</f>
        <v>A</v>
      </c>
      <c r="I320" s="10"/>
      <c r="J320" t="str">
        <f>SALIDA[[#This Row],[CODIGO]]&amp;"       "&amp;SALIDA[[#This Row],[FAMILIA]]</f>
        <v>01804       FULL GAUGE</v>
      </c>
      <c r="K320">
        <f>VLOOKUP(SALIDA[[#This Row],[CODIGO]],STOCK_STARSOFT[],5,FALSE)</f>
        <v>60.865589999999997</v>
      </c>
      <c r="L320">
        <f>SALIDA[[#This Row],[CANTIDAD]]*SALIDA[[#This Row],[PRECIO UND]]</f>
        <v>60.865589999999997</v>
      </c>
    </row>
    <row r="321" spans="1:12" x14ac:dyDescent="0.25">
      <c r="A321" s="6" t="s">
        <v>2022</v>
      </c>
      <c r="B321" s="24" t="str">
        <f>VLOOKUP(SALIDA[[#This Row],[CODIGO]],STOCKSANLUIS[],2,FALSE)</f>
        <v>CONTROLADOR DE TEMPERATURA DIGITAL TC-900E POWER - VER.07 - 115/220 VAC - FULL GAUGE</v>
      </c>
      <c r="C321" s="153">
        <v>45894</v>
      </c>
      <c r="D321">
        <v>1</v>
      </c>
      <c r="E321">
        <f>IF(VLOOKUP(SALIDA[[#This Row],[CODIGO]],STOCKSANLUIS[],6,FALSE)=0,"PRODUCTO SIN STOCK/UBICACIÓN",VLOOKUP(SALIDA[[#This Row],[CODIGO]],STOCKSANLUIS[],6,FALSE))</f>
        <v>1</v>
      </c>
      <c r="F321">
        <f>SALIDA[[#This Row],[CANTIDAD]]/SALIDA[[#This Row],[UND MEDIDA]]</f>
        <v>1</v>
      </c>
      <c r="G321" t="str">
        <f>VLOOKUP(SALIDA[[#This Row],[CODIGO]],FAMILIAS[],4,FALSE)</f>
        <v>FULL GAUGE</v>
      </c>
      <c r="H321" s="10" t="str">
        <f>IF(VLOOKUP(SALIDA[[#This Row],[CODIGO]],STOCKSANLUIS[],7,FALSE)=0,"PRODUCTO SIN STOCK/UBICACIÓN",VLOOKUP(SALIDA[[#This Row],[CODIGO]],STOCKSANLUIS[],7,FALSE))</f>
        <v>C</v>
      </c>
      <c r="I321" s="10"/>
      <c r="J321" t="str">
        <f>SALIDA[[#This Row],[CODIGO]]&amp;"       "&amp;SALIDA[[#This Row],[FAMILIA]]</f>
        <v>01785       FULL GAUGE</v>
      </c>
      <c r="K321">
        <f>VLOOKUP(SALIDA[[#This Row],[CODIGO]],STOCK_STARSOFT[],5,FALSE)</f>
        <v>18.272079000000002</v>
      </c>
      <c r="L321">
        <f>SALIDA[[#This Row],[CANTIDAD]]*SALIDA[[#This Row],[PRECIO UND]]</f>
        <v>18.272079000000002</v>
      </c>
    </row>
    <row r="322" spans="1:12" x14ac:dyDescent="0.25">
      <c r="A322" s="6" t="s">
        <v>33</v>
      </c>
      <c r="B322" s="24" t="str">
        <f>VLOOKUP(SALIDA[[#This Row],[CODIGO]],STOCKSANLUIS[],2,FALSE)</f>
        <v>CONTROLADOR DE TEMPERATURA DIGITAL MT-512E 2HP - VER.13 - 115/220 VAC - FULL GAUGE</v>
      </c>
      <c r="C322" s="153">
        <v>45894</v>
      </c>
      <c r="D322">
        <v>6</v>
      </c>
      <c r="E322">
        <f>IF(VLOOKUP(SALIDA[[#This Row],[CODIGO]],STOCKSANLUIS[],6,FALSE)=0,"PRODUCTO SIN STOCK/UBICACIÓN",VLOOKUP(SALIDA[[#This Row],[CODIGO]],STOCKSANLUIS[],6,FALSE))</f>
        <v>1</v>
      </c>
      <c r="F322">
        <f>SALIDA[[#This Row],[CANTIDAD]]/SALIDA[[#This Row],[UND MEDIDA]]</f>
        <v>6</v>
      </c>
      <c r="G322" t="str">
        <f>VLOOKUP(SALIDA[[#This Row],[CODIGO]],FAMILIAS[],4,FALSE)</f>
        <v>FULL GAUGE</v>
      </c>
      <c r="H322" s="10" t="str">
        <f>IF(VLOOKUP(SALIDA[[#This Row],[CODIGO]],STOCKSANLUIS[],7,FALSE)=0,"PRODUCTO SIN STOCK/UBICACIÓN",VLOOKUP(SALIDA[[#This Row],[CODIGO]],STOCKSANLUIS[],7,FALSE))</f>
        <v>C</v>
      </c>
      <c r="I322" s="10"/>
      <c r="J322" t="str">
        <f>SALIDA[[#This Row],[CODIGO]]&amp;"       "&amp;SALIDA[[#This Row],[FAMILIA]]</f>
        <v>00016       FULL GAUGE</v>
      </c>
      <c r="K322">
        <f>VLOOKUP(SALIDA[[#This Row],[CODIGO]],STOCK_STARSOFT[],5,FALSE)</f>
        <v>13.318346</v>
      </c>
      <c r="L322">
        <f>SALIDA[[#This Row],[CANTIDAD]]*SALIDA[[#This Row],[PRECIO UND]]</f>
        <v>79.910076000000004</v>
      </c>
    </row>
    <row r="323" spans="1:12" x14ac:dyDescent="0.25">
      <c r="A323" s="6" t="s">
        <v>3347</v>
      </c>
      <c r="B323" s="24" t="str">
        <f>VLOOKUP(SALIDA[[#This Row],[CODIGO]],STOCKSANLUIS[],2,FALSE)</f>
        <v>GAS REFRIGERANTE R507 -11.3KG ICELOONG</v>
      </c>
      <c r="C323" s="153">
        <v>45894</v>
      </c>
      <c r="D323">
        <v>2</v>
      </c>
      <c r="E323">
        <f>IF(VLOOKUP(SALIDA[[#This Row],[CODIGO]],STOCKSANLUIS[],6,FALSE)=0,"PRODUCTO SIN STOCK/UBICACIÓN",VLOOKUP(SALIDA[[#This Row],[CODIGO]],STOCKSANLUIS[],6,FALSE))</f>
        <v>1</v>
      </c>
      <c r="F323">
        <f>SALIDA[[#This Row],[CANTIDAD]]/SALIDA[[#This Row],[UND MEDIDA]]</f>
        <v>2</v>
      </c>
      <c r="G323" t="str">
        <f>VLOOKUP(SALIDA[[#This Row],[CODIGO]],FAMILIAS[],4,FALSE)</f>
        <v>ZHEJIANG YONGHE</v>
      </c>
      <c r="H323" s="10" t="str">
        <f>IF(VLOOKUP(SALIDA[[#This Row],[CODIGO]],STOCKSANLUIS[],7,FALSE)=0,"PRODUCTO SIN STOCK/UBICACIÓN",VLOOKUP(SALIDA[[#This Row],[CODIGO]],STOCKSANLUIS[],7,FALSE))</f>
        <v>C</v>
      </c>
      <c r="I323" s="10"/>
      <c r="J323" t="str">
        <f>SALIDA[[#This Row],[CODIGO]]&amp;"       "&amp;SALIDA[[#This Row],[FAMILIA]]</f>
        <v>02755       ZHEJIANG YONGHE</v>
      </c>
      <c r="K323">
        <f>VLOOKUP(SALIDA[[#This Row],[CODIGO]],STOCK_STARSOFT[],5,FALSE)</f>
        <v>55.968114</v>
      </c>
      <c r="L323">
        <f>SALIDA[[#This Row],[CANTIDAD]]*SALIDA[[#This Row],[PRECIO UND]]</f>
        <v>111.936228</v>
      </c>
    </row>
    <row r="324" spans="1:12" x14ac:dyDescent="0.25">
      <c r="A324" s="6" t="s">
        <v>771</v>
      </c>
      <c r="B324" s="24" t="str">
        <f>VLOOKUP(SALIDA[[#This Row],[CODIGO]],STOCKSANLUIS[],2,FALSE)</f>
        <v>FILTRO SECADOR - 304 - 1/2 - ROSCABLE - QDM-304 - QUALITY</v>
      </c>
      <c r="C324" s="153">
        <v>45894</v>
      </c>
      <c r="D324">
        <v>1</v>
      </c>
      <c r="E324">
        <f>IF(VLOOKUP(SALIDA[[#This Row],[CODIGO]],STOCKSANLUIS[],6,FALSE)=0,"PRODUCTO SIN STOCK/UBICACIÓN",VLOOKUP(SALIDA[[#This Row],[CODIGO]],STOCKSANLUIS[],6,FALSE))</f>
        <v>1</v>
      </c>
      <c r="F324">
        <f>SALIDA[[#This Row],[CANTIDAD]]/SALIDA[[#This Row],[UND MEDIDA]]</f>
        <v>1</v>
      </c>
      <c r="G324" t="str">
        <f>VLOOKUP(SALIDA[[#This Row],[CODIGO]],FAMILIAS[],4,FALSE)</f>
        <v>QUALITY</v>
      </c>
      <c r="H324" s="10" t="str">
        <f>IF(VLOOKUP(SALIDA[[#This Row],[CODIGO]],STOCKSANLUIS[],7,FALSE)=0,"PRODUCTO SIN STOCK/UBICACIÓN",VLOOKUP(SALIDA[[#This Row],[CODIGO]],STOCKSANLUIS[],7,FALSE))</f>
        <v>A</v>
      </c>
      <c r="I324" s="10"/>
      <c r="J324" t="str">
        <f>SALIDA[[#This Row],[CODIGO]]&amp;"       "&amp;SALIDA[[#This Row],[FAMILIA]]</f>
        <v>00850       QUALITY</v>
      </c>
      <c r="K324">
        <f>VLOOKUP(SALIDA[[#This Row],[CODIGO]],STOCK_STARSOFT[],5,FALSE)</f>
        <v>6.6009250000000002</v>
      </c>
      <c r="L324">
        <f>SALIDA[[#This Row],[CANTIDAD]]*SALIDA[[#This Row],[PRECIO UND]]</f>
        <v>6.6009250000000002</v>
      </c>
    </row>
    <row r="325" spans="1:12" x14ac:dyDescent="0.25">
      <c r="A325" s="6" t="s">
        <v>2022</v>
      </c>
      <c r="B325" s="24" t="str">
        <f>VLOOKUP(SALIDA[[#This Row],[CODIGO]],STOCKSANLUIS[],2,FALSE)</f>
        <v>CONTROLADOR DE TEMPERATURA DIGITAL TC-900E POWER - VER.07 - 115/220 VAC - FULL GAUGE</v>
      </c>
      <c r="C325" s="153">
        <v>45894</v>
      </c>
      <c r="D325">
        <v>1</v>
      </c>
      <c r="E325">
        <f>IF(VLOOKUP(SALIDA[[#This Row],[CODIGO]],STOCKSANLUIS[],6,FALSE)=0,"PRODUCTO SIN STOCK/UBICACIÓN",VLOOKUP(SALIDA[[#This Row],[CODIGO]],STOCKSANLUIS[],6,FALSE))</f>
        <v>1</v>
      </c>
      <c r="F325">
        <f>SALIDA[[#This Row],[CANTIDAD]]/SALIDA[[#This Row],[UND MEDIDA]]</f>
        <v>1</v>
      </c>
      <c r="G325" t="str">
        <f>VLOOKUP(SALIDA[[#This Row],[CODIGO]],FAMILIAS[],4,FALSE)</f>
        <v>FULL GAUGE</v>
      </c>
      <c r="H325" s="10" t="str">
        <f>IF(VLOOKUP(SALIDA[[#This Row],[CODIGO]],STOCKSANLUIS[],7,FALSE)=0,"PRODUCTO SIN STOCK/UBICACIÓN",VLOOKUP(SALIDA[[#This Row],[CODIGO]],STOCKSANLUIS[],7,FALSE))</f>
        <v>C</v>
      </c>
      <c r="I325" s="10"/>
      <c r="J325" t="str">
        <f>SALIDA[[#This Row],[CODIGO]]&amp;"       "&amp;SALIDA[[#This Row],[FAMILIA]]</f>
        <v>01785       FULL GAUGE</v>
      </c>
      <c r="K325">
        <f>VLOOKUP(SALIDA[[#This Row],[CODIGO]],STOCK_STARSOFT[],5,FALSE)</f>
        <v>18.272079000000002</v>
      </c>
      <c r="L325">
        <f>SALIDA[[#This Row],[CANTIDAD]]*SALIDA[[#This Row],[PRECIO UND]]</f>
        <v>18.272079000000002</v>
      </c>
    </row>
    <row r="326" spans="1:12" x14ac:dyDescent="0.25">
      <c r="A326" s="6" t="s">
        <v>685</v>
      </c>
      <c r="B326" s="24" t="str">
        <f>VLOOKUP(SALIDA[[#This Row],[CODIGO]],STOCKSANLUIS[],2,FALSE)</f>
        <v>CAJA SOBREPONER SIN LLAVES GB-01S - FULL GAUGE</v>
      </c>
      <c r="C326" s="153">
        <v>45894</v>
      </c>
      <c r="D326">
        <v>1</v>
      </c>
      <c r="E326">
        <f>IF(VLOOKUP(SALIDA[[#This Row],[CODIGO]],STOCKSANLUIS[],6,FALSE)=0,"PRODUCTO SIN STOCK/UBICACIÓN",VLOOKUP(SALIDA[[#This Row],[CODIGO]],STOCKSANLUIS[],6,FALSE))</f>
        <v>1</v>
      </c>
      <c r="F326">
        <f>SALIDA[[#This Row],[CANTIDAD]]/SALIDA[[#This Row],[UND MEDIDA]]</f>
        <v>1</v>
      </c>
      <c r="G326" t="str">
        <f>VLOOKUP(SALIDA[[#This Row],[CODIGO]],FAMILIAS[],4,FALSE)</f>
        <v>FULL GAUGE</v>
      </c>
      <c r="H326" s="10" t="str">
        <f>IF(VLOOKUP(SALIDA[[#This Row],[CODIGO]],STOCKSANLUIS[],7,FALSE)=0,"PRODUCTO SIN STOCK/UBICACIÓN",VLOOKUP(SALIDA[[#This Row],[CODIGO]],STOCKSANLUIS[],7,FALSE))</f>
        <v>C</v>
      </c>
      <c r="I326" s="10"/>
      <c r="J326" t="str">
        <f>SALIDA[[#This Row],[CODIGO]]&amp;"       "&amp;SALIDA[[#This Row],[FAMILIA]]</f>
        <v>00762       FULL GAUGE</v>
      </c>
      <c r="K326">
        <f>VLOOKUP(SALIDA[[#This Row],[CODIGO]],STOCK_STARSOFT[],5,FALSE)</f>
        <v>7.6402039999999998</v>
      </c>
      <c r="L326">
        <f>SALIDA[[#This Row],[CANTIDAD]]*SALIDA[[#This Row],[PRECIO UND]]</f>
        <v>7.6402039999999998</v>
      </c>
    </row>
    <row r="327" spans="1:12" x14ac:dyDescent="0.25">
      <c r="A327" s="6" t="s">
        <v>1350</v>
      </c>
      <c r="B327" s="24" t="str">
        <f>VLOOKUP(SALIDA[[#This Row],[CODIGO]],STOCKSANLUIS[],2,FALSE)</f>
        <v>MANGA AISLANTE C1-H-028 DE 1 1/8" X 1/2" - ARMAFLEX/ARMACELL</v>
      </c>
      <c r="C327" s="153">
        <v>45894</v>
      </c>
      <c r="D327">
        <v>9</v>
      </c>
      <c r="E327">
        <f>IF(VLOOKUP(SALIDA[[#This Row],[CODIGO]],STOCKSANLUIS[],6,FALSE)=0,"PRODUCTO SIN STOCK/UBICACIÓN",VLOOKUP(SALIDA[[#This Row],[CODIGO]],STOCKSANLUIS[],6,FALSE))</f>
        <v>1</v>
      </c>
      <c r="F327">
        <f>SALIDA[[#This Row],[CANTIDAD]]/SALIDA[[#This Row],[UND MEDIDA]]</f>
        <v>9</v>
      </c>
      <c r="G327" t="str">
        <f>VLOOKUP(SALIDA[[#This Row],[CODIGO]],FAMILIAS[],4,FALSE)</f>
        <v>ARMACELL</v>
      </c>
      <c r="H327" s="10" t="str">
        <f>IF(VLOOKUP(SALIDA[[#This Row],[CODIGO]],STOCKSANLUIS[],7,FALSE)=0,"PRODUCTO SIN STOCK/UBICACIÓN",VLOOKUP(SALIDA[[#This Row],[CODIGO]],STOCKSANLUIS[],7,FALSE))</f>
        <v>A</v>
      </c>
      <c r="I327" s="10"/>
      <c r="J327" t="str">
        <f>SALIDA[[#This Row],[CODIGO]]&amp;"       "&amp;SALIDA[[#This Row],[FAMILIA]]</f>
        <v>01391       ARMACELL</v>
      </c>
      <c r="K327">
        <f>VLOOKUP(SALIDA[[#This Row],[CODIGO]],STOCK_STARSOFT[],5,FALSE)</f>
        <v>1.435433</v>
      </c>
      <c r="L327">
        <f>SALIDA[[#This Row],[CANTIDAD]]*SALIDA[[#This Row],[PRECIO UND]]</f>
        <v>12.918896999999999</v>
      </c>
    </row>
    <row r="328" spans="1:12" x14ac:dyDescent="0.25">
      <c r="A328" s="6" t="s">
        <v>3675</v>
      </c>
      <c r="B328" s="24" t="str">
        <f>VLOOKUP(SALIDA[[#This Row],[CODIGO]],STOCKSANLUIS[],2,FALSE)</f>
        <v>LAMAS DE PVC ALECO 8X0.080X300 (20CM X 2MMX 91.44M) LOW TEMP REINFORCED - 172007- MT</v>
      </c>
      <c r="C328" s="153">
        <v>45894</v>
      </c>
      <c r="D328">
        <v>30</v>
      </c>
      <c r="E328">
        <f>IF(VLOOKUP(SALIDA[[#This Row],[CODIGO]],STOCKSANLUIS[],6,FALSE)=0,"PRODUCTO SIN STOCK/UBICACIÓN",VLOOKUP(SALIDA[[#This Row],[CODIGO]],STOCKSANLUIS[],6,FALSE))</f>
        <v>91.44</v>
      </c>
      <c r="F328">
        <f>SALIDA[[#This Row],[CANTIDAD]]/SALIDA[[#This Row],[UND MEDIDA]]</f>
        <v>0.32808398950131235</v>
      </c>
      <c r="G328" t="str">
        <f>VLOOKUP(SALIDA[[#This Row],[CODIGO]],FAMILIAS[],4,FALSE)</f>
        <v>ES ROBBINS</v>
      </c>
      <c r="H328" s="10" t="str">
        <f>IF(VLOOKUP(SALIDA[[#This Row],[CODIGO]],STOCKSANLUIS[],7,FALSE)=0,"PRODUCTO SIN STOCK/UBICACIÓN",VLOOKUP(SALIDA[[#This Row],[CODIGO]],STOCKSANLUIS[],7,FALSE))</f>
        <v>B/C</v>
      </c>
      <c r="I328" s="10"/>
      <c r="J328" t="str">
        <f>SALIDA[[#This Row],[CODIGO]]&amp;"       "&amp;SALIDA[[#This Row],[FAMILIA]]</f>
        <v>03057       ES ROBBINS</v>
      </c>
      <c r="K328">
        <f>VLOOKUP(SALIDA[[#This Row],[CODIGO]],STOCK_STARSOFT[],5,FALSE)</f>
        <v>2.0842499999999999</v>
      </c>
      <c r="L328">
        <f>SALIDA[[#This Row],[CANTIDAD]]*SALIDA[[#This Row],[PRECIO UND]]</f>
        <v>62.527499999999996</v>
      </c>
    </row>
    <row r="329" spans="1:12" x14ac:dyDescent="0.25">
      <c r="A329" s="6" t="s">
        <v>3983</v>
      </c>
      <c r="B329" s="24" t="str">
        <f>VLOOKUP(SALIDA[[#This Row],[CODIGO]],STOCKSANLUIS[],2,FALSE)</f>
        <v>GAS REFIGERANTE R22 -13.60 KG YONGAN</v>
      </c>
      <c r="C329" s="153">
        <v>45894</v>
      </c>
      <c r="D329">
        <v>10</v>
      </c>
      <c r="E329">
        <f>IF(VLOOKUP(SALIDA[[#This Row],[CODIGO]],STOCKSANLUIS[],6,FALSE)=0,"PRODUCTO SIN STOCK/UBICACIÓN",VLOOKUP(SALIDA[[#This Row],[CODIGO]],STOCKSANLUIS[],6,FALSE))</f>
        <v>1</v>
      </c>
      <c r="F329">
        <f>SALIDA[[#This Row],[CANTIDAD]]/SALIDA[[#This Row],[UND MEDIDA]]</f>
        <v>10</v>
      </c>
      <c r="G329" t="str">
        <f>VLOOKUP(SALIDA[[#This Row],[CODIGO]],FAMILIAS[],4,FALSE)</f>
        <v>YONGAN</v>
      </c>
      <c r="H329" s="10" t="str">
        <f>IF(VLOOKUP(SALIDA[[#This Row],[CODIGO]],STOCKSANLUIS[],7,FALSE)=0,"PRODUCTO SIN STOCK/UBICACIÓN",VLOOKUP(SALIDA[[#This Row],[CODIGO]],STOCKSANLUIS[],7,FALSE))</f>
        <v>B/C</v>
      </c>
      <c r="I329" s="10"/>
      <c r="J329" t="str">
        <f>SALIDA[[#This Row],[CODIGO]]&amp;"       "&amp;SALIDA[[#This Row],[FAMILIA]]</f>
        <v>03449       YONGAN</v>
      </c>
      <c r="K329">
        <f>VLOOKUP(SALIDA[[#This Row],[CODIGO]],STOCK_STARSOFT[],5,FALSE)</f>
        <v>61.334141000000002</v>
      </c>
      <c r="L329">
        <f>SALIDA[[#This Row],[CANTIDAD]]*SALIDA[[#This Row],[PRECIO UND]]</f>
        <v>613.34141</v>
      </c>
    </row>
    <row r="330" spans="1:12" x14ac:dyDescent="0.25">
      <c r="A330" s="6" t="s">
        <v>2589</v>
      </c>
      <c r="B330" s="24" t="str">
        <f>VLOOKUP(SALIDA[[#This Row],[CODIGO]],STOCKSANLUIS[],2,FALSE)</f>
        <v>GAS REFRIGERANTE FREON 134A - 1KG - CHEMOURS - CAJA DE 15 - CON ECO VALVULA - USA</v>
      </c>
      <c r="C330" s="153">
        <v>45894</v>
      </c>
      <c r="D330">
        <v>6</v>
      </c>
      <c r="E330">
        <f>IF(VLOOKUP(SALIDA[[#This Row],[CODIGO]],STOCKSANLUIS[],6,FALSE)=0,"PRODUCTO SIN STOCK/UBICACIÓN",VLOOKUP(SALIDA[[#This Row],[CODIGO]],STOCKSANLUIS[],6,FALSE))</f>
        <v>1</v>
      </c>
      <c r="F330">
        <f>SALIDA[[#This Row],[CANTIDAD]]/SALIDA[[#This Row],[UND MEDIDA]]</f>
        <v>6</v>
      </c>
      <c r="G330" t="str">
        <f>VLOOKUP(SALIDA[[#This Row],[CODIGO]],FAMILIAS[],4,FALSE)</f>
        <v>THE CHEMOURS</v>
      </c>
      <c r="H330" s="10" t="str">
        <f>IF(VLOOKUP(SALIDA[[#This Row],[CODIGO]],STOCKSANLUIS[],7,FALSE)=0,"PRODUCTO SIN STOCK/UBICACIÓN",VLOOKUP(SALIDA[[#This Row],[CODIGO]],STOCKSANLUIS[],7,FALSE))</f>
        <v>C</v>
      </c>
      <c r="I330" s="10"/>
      <c r="J330" t="str">
        <f>SALIDA[[#This Row],[CODIGO]]&amp;"       "&amp;SALIDA[[#This Row],[FAMILIA]]</f>
        <v>02118       THE CHEMOURS</v>
      </c>
      <c r="K330">
        <f>VLOOKUP(SALIDA[[#This Row],[CODIGO]],STOCK_STARSOFT[],5,FALSE)</f>
        <v>9.49</v>
      </c>
      <c r="L330">
        <f>SALIDA[[#This Row],[CANTIDAD]]*SALIDA[[#This Row],[PRECIO UND]]</f>
        <v>56.94</v>
      </c>
    </row>
    <row r="331" spans="1:12" x14ac:dyDescent="0.25">
      <c r="A331" s="6" t="s">
        <v>439</v>
      </c>
      <c r="B331" s="24" t="str">
        <f>VLOOKUP(SALIDA[[#This Row],[CODIGO]],STOCKSANLUIS[],2,FALSE)</f>
        <v>ACEITE MINERAL 3G SUPER - 1 GALÓN - BVA</v>
      </c>
      <c r="C331" s="153">
        <v>45894</v>
      </c>
      <c r="D331">
        <v>1</v>
      </c>
      <c r="E331">
        <f>IF(VLOOKUP(SALIDA[[#This Row],[CODIGO]],STOCKSANLUIS[],6,FALSE)=0,"PRODUCTO SIN STOCK/UBICACIÓN",VLOOKUP(SALIDA[[#This Row],[CODIGO]],STOCKSANLUIS[],6,FALSE))</f>
        <v>1</v>
      </c>
      <c r="F331">
        <f>SALIDA[[#This Row],[CANTIDAD]]/SALIDA[[#This Row],[UND MEDIDA]]</f>
        <v>1</v>
      </c>
      <c r="G331" t="str">
        <f>VLOOKUP(SALIDA[[#This Row],[CODIGO]],FAMILIAS[],4,FALSE)</f>
        <v>BVA</v>
      </c>
      <c r="H331" s="10" t="str">
        <f>IF(VLOOKUP(SALIDA[[#This Row],[CODIGO]],STOCKSANLUIS[],7,FALSE)=0,"PRODUCTO SIN STOCK/UBICACIÓN",VLOOKUP(SALIDA[[#This Row],[CODIGO]],STOCKSANLUIS[],7,FALSE))</f>
        <v>C</v>
      </c>
      <c r="I331" s="10"/>
      <c r="J331" t="str">
        <f>SALIDA[[#This Row],[CODIGO]]&amp;"       "&amp;SALIDA[[#This Row],[FAMILIA]]</f>
        <v>00353       BVA</v>
      </c>
      <c r="K331">
        <f>VLOOKUP(SALIDA[[#This Row],[CODIGO]],STOCK_STARSOFT[],5,FALSE)</f>
        <v>15.454063</v>
      </c>
      <c r="L331">
        <f>SALIDA[[#This Row],[CANTIDAD]]*SALIDA[[#This Row],[PRECIO UND]]</f>
        <v>15.454063</v>
      </c>
    </row>
    <row r="332" spans="1:12" x14ac:dyDescent="0.25">
      <c r="A332" s="29" t="s">
        <v>2719</v>
      </c>
      <c r="B332" s="24" t="str">
        <f>VLOOKUP(SALIDA[[#This Row],[CODIGO]],STOCKSANLUIS[],2,FALSE)</f>
        <v xml:space="preserve">ACEITE PARA BOMBA DE VACIO - 1 GALON - BVA </v>
      </c>
      <c r="C332" s="153">
        <v>45894</v>
      </c>
      <c r="D332">
        <v>2</v>
      </c>
      <c r="E332">
        <f>IF(VLOOKUP(SALIDA[[#This Row],[CODIGO]],STOCKSANLUIS[],6,FALSE)=0,"PRODUCTO SIN STOCK/UBICACIÓN",VLOOKUP(SALIDA[[#This Row],[CODIGO]],STOCKSANLUIS[],6,FALSE))</f>
        <v>1</v>
      </c>
      <c r="F332">
        <f>SALIDA[[#This Row],[CANTIDAD]]/SALIDA[[#This Row],[UND MEDIDA]]</f>
        <v>2</v>
      </c>
      <c r="G332" t="str">
        <f>VLOOKUP(SALIDA[[#This Row],[CODIGO]],FAMILIAS[],4,FALSE)</f>
        <v>BVA</v>
      </c>
      <c r="H332" s="10" t="str">
        <f>IF(VLOOKUP(SALIDA[[#This Row],[CODIGO]],STOCKSANLUIS[],7,FALSE)=0,"PRODUCTO SIN STOCK/UBICACIÓN",VLOOKUP(SALIDA[[#This Row],[CODIGO]],STOCKSANLUIS[],7,FALSE))</f>
        <v>C</v>
      </c>
      <c r="I332" s="10"/>
      <c r="J332" t="str">
        <f>SALIDA[[#This Row],[CODIGO]]&amp;"       "&amp;SALIDA[[#This Row],[FAMILIA]]</f>
        <v>02202       BVA</v>
      </c>
      <c r="K332">
        <f>VLOOKUP(SALIDA[[#This Row],[CODIGO]],STOCK_STARSOFT[],5,FALSE)</f>
        <v>13.965745</v>
      </c>
      <c r="L332">
        <f>SALIDA[[#This Row],[CANTIDAD]]*SALIDA[[#This Row],[PRECIO UND]]</f>
        <v>27.93149</v>
      </c>
    </row>
    <row r="333" spans="1:12" x14ac:dyDescent="0.25">
      <c r="A333" s="29" t="s">
        <v>3880</v>
      </c>
      <c r="B333" s="24" t="str">
        <f>VLOOKUP(SALIDA[[#This Row],[CODIGO]],STOCKSANLUIS[],2,FALSE)</f>
        <v>GAS REFRIGERANTE R134A  X 340 GR - (TAPA CON VALVULA) - ICELOONG</v>
      </c>
      <c r="C333" s="153">
        <v>45894</v>
      </c>
      <c r="D333">
        <v>4</v>
      </c>
      <c r="E333">
        <f>IF(VLOOKUP(SALIDA[[#This Row],[CODIGO]],STOCKSANLUIS[],6,FALSE)=0,"PRODUCTO SIN STOCK/UBICACIÓN",VLOOKUP(SALIDA[[#This Row],[CODIGO]],STOCKSANLUIS[],6,FALSE))</f>
        <v>1</v>
      </c>
      <c r="F333">
        <f>SALIDA[[#This Row],[CANTIDAD]]/SALIDA[[#This Row],[UND MEDIDA]]</f>
        <v>4</v>
      </c>
      <c r="G333" t="str">
        <f>VLOOKUP(SALIDA[[#This Row],[CODIGO]],FAMILIAS[],4,FALSE)</f>
        <v>ZHEJIANG YONGHE</v>
      </c>
      <c r="H333" s="10" t="str">
        <f>IF(VLOOKUP(SALIDA[[#This Row],[CODIGO]],STOCKSANLUIS[],7,FALSE)=0,"PRODUCTO SIN STOCK/UBICACIÓN",VLOOKUP(SALIDA[[#This Row],[CODIGO]],STOCKSANLUIS[],7,FALSE))</f>
        <v>B</v>
      </c>
      <c r="I333" s="10"/>
      <c r="J333" t="str">
        <f>SALIDA[[#This Row],[CODIGO]]&amp;"       "&amp;SALIDA[[#This Row],[FAMILIA]]</f>
        <v>03343       ZHEJIANG YONGHE</v>
      </c>
      <c r="K333">
        <f>VLOOKUP(SALIDA[[#This Row],[CODIGO]],STOCK_STARSOFT[],5,FALSE)</f>
        <v>3.1289889999999998</v>
      </c>
      <c r="L333">
        <f>SALIDA[[#This Row],[CANTIDAD]]*SALIDA[[#This Row],[PRECIO UND]]</f>
        <v>12.515955999999999</v>
      </c>
    </row>
    <row r="334" spans="1:12" x14ac:dyDescent="0.25">
      <c r="A334" s="26" t="s">
        <v>1344</v>
      </c>
      <c r="B334" s="24" t="str">
        <f>VLOOKUP(SALIDA[[#This Row],[CODIGO]],STOCKSANLUIS[],2,FALSE)</f>
        <v>CONDENSADOR FRACCIONARIO ELGIN 2829 - 1 3/4HP BT - 1 1/3HP MT - 24 CODOS</v>
      </c>
      <c r="C334" s="153">
        <v>45894</v>
      </c>
      <c r="D334">
        <v>1</v>
      </c>
      <c r="E334">
        <f>IF(VLOOKUP(SALIDA[[#This Row],[CODIGO]],STOCKSANLUIS[],6,FALSE)=0,"PRODUCTO SIN STOCK/UBICACIÓN",VLOOKUP(SALIDA[[#This Row],[CODIGO]],STOCKSANLUIS[],6,FALSE))</f>
        <v>1</v>
      </c>
      <c r="F334">
        <f>SALIDA[[#This Row],[CANTIDAD]]/SALIDA[[#This Row],[UND MEDIDA]]</f>
        <v>1</v>
      </c>
      <c r="G334" t="str">
        <f>VLOOKUP(SALIDA[[#This Row],[CODIGO]],FAMILIAS[],4,FALSE)</f>
        <v>ELGIN</v>
      </c>
      <c r="H334" s="10" t="str">
        <f>IF(VLOOKUP(SALIDA[[#This Row],[CODIGO]],STOCKSANLUIS[],7,FALSE)=0,"PRODUCTO SIN STOCK/UBICACIÓN",VLOOKUP(SALIDA[[#This Row],[CODIGO]],STOCKSANLUIS[],7,FALSE))</f>
        <v>C</v>
      </c>
      <c r="I334" s="10"/>
      <c r="J334" t="str">
        <f>SALIDA[[#This Row],[CODIGO]]&amp;"       "&amp;SALIDA[[#This Row],[FAMILIA]]</f>
        <v>01386       ELGIN</v>
      </c>
      <c r="K334">
        <f>VLOOKUP(SALIDA[[#This Row],[CODIGO]],STOCK_STARSOFT[],5,FALSE)</f>
        <v>86.29</v>
      </c>
      <c r="L334">
        <f>SALIDA[[#This Row],[CANTIDAD]]*SALIDA[[#This Row],[PRECIO UND]]</f>
        <v>86.29</v>
      </c>
    </row>
    <row r="335" spans="1:12" x14ac:dyDescent="0.25">
      <c r="A335" s="26" t="s">
        <v>3647</v>
      </c>
      <c r="B335" s="24" t="str">
        <f>VLOOKUP(SALIDA[[#This Row],[CODIGO]],STOCKSANLUIS[],2,FALSE)</f>
        <v>MOTOVENTILADOR DE 16 WATTS 220V/1PH/60HZ INC. HELICE DE 254MM Y BASE</v>
      </c>
      <c r="C335" s="153">
        <v>45894</v>
      </c>
      <c r="D335">
        <v>2</v>
      </c>
      <c r="E335">
        <f>IF(VLOOKUP(SALIDA[[#This Row],[CODIGO]],STOCKSANLUIS[],6,FALSE)=0,"PRODUCTO SIN STOCK/UBICACIÓN",VLOOKUP(SALIDA[[#This Row],[CODIGO]],STOCKSANLUIS[],6,FALSE))</f>
        <v>1</v>
      </c>
      <c r="F335">
        <f>SALIDA[[#This Row],[CANTIDAD]]/SALIDA[[#This Row],[UND MEDIDA]]</f>
        <v>2</v>
      </c>
      <c r="G335" t="str">
        <f>VLOOKUP(SALIDA[[#This Row],[CODIGO]],FAMILIAS[],4,FALSE)</f>
        <v>MAER FAN</v>
      </c>
      <c r="H335" s="10" t="str">
        <f>IF(VLOOKUP(SALIDA[[#This Row],[CODIGO]],STOCKSANLUIS[],7,FALSE)=0,"PRODUCTO SIN STOCK/UBICACIÓN",VLOOKUP(SALIDA[[#This Row],[CODIGO]],STOCKSANLUIS[],7,FALSE))</f>
        <v>C</v>
      </c>
      <c r="I335" s="10"/>
      <c r="J335" t="str">
        <f>SALIDA[[#This Row],[CODIGO]]&amp;"       "&amp;SALIDA[[#This Row],[FAMILIA]]</f>
        <v>03041       MAER FAN</v>
      </c>
      <c r="K335">
        <f>VLOOKUP(SALIDA[[#This Row],[CODIGO]],STOCK_STARSOFT[],5,FALSE)</f>
        <v>8.64</v>
      </c>
      <c r="L335">
        <f>SALIDA[[#This Row],[CANTIDAD]]*SALIDA[[#This Row],[PRECIO UND]]</f>
        <v>17.28</v>
      </c>
    </row>
    <row r="336" spans="1:12" x14ac:dyDescent="0.25">
      <c r="A336" s="26" t="s">
        <v>2589</v>
      </c>
      <c r="B336" s="24" t="str">
        <f>VLOOKUP(SALIDA[[#This Row],[CODIGO]],STOCKSANLUIS[],2,FALSE)</f>
        <v>GAS REFRIGERANTE FREON 134A - 1KG - CHEMOURS - CAJA DE 15 - CON ECO VALVULA - USA</v>
      </c>
      <c r="C336" s="153">
        <v>45894</v>
      </c>
      <c r="D336">
        <v>2</v>
      </c>
      <c r="E336">
        <f>IF(VLOOKUP(SALIDA[[#This Row],[CODIGO]],STOCKSANLUIS[],6,FALSE)=0,"PRODUCTO SIN STOCK/UBICACIÓN",VLOOKUP(SALIDA[[#This Row],[CODIGO]],STOCKSANLUIS[],6,FALSE))</f>
        <v>1</v>
      </c>
      <c r="F336">
        <f>SALIDA[[#This Row],[CANTIDAD]]/SALIDA[[#This Row],[UND MEDIDA]]</f>
        <v>2</v>
      </c>
      <c r="G336" t="str">
        <f>VLOOKUP(SALIDA[[#This Row],[CODIGO]],FAMILIAS[],4,FALSE)</f>
        <v>THE CHEMOURS</v>
      </c>
      <c r="H336" s="10" t="str">
        <f>IF(VLOOKUP(SALIDA[[#This Row],[CODIGO]],STOCKSANLUIS[],7,FALSE)=0,"PRODUCTO SIN STOCK/UBICACIÓN",VLOOKUP(SALIDA[[#This Row],[CODIGO]],STOCKSANLUIS[],7,FALSE))</f>
        <v>C</v>
      </c>
      <c r="I336" s="10"/>
      <c r="J336" t="str">
        <f>SALIDA[[#This Row],[CODIGO]]&amp;"       "&amp;SALIDA[[#This Row],[FAMILIA]]</f>
        <v>02118       THE CHEMOURS</v>
      </c>
      <c r="K336">
        <f>VLOOKUP(SALIDA[[#This Row],[CODIGO]],STOCK_STARSOFT[],5,FALSE)</f>
        <v>9.49</v>
      </c>
      <c r="L336">
        <f>SALIDA[[#This Row],[CANTIDAD]]*SALIDA[[#This Row],[PRECIO UND]]</f>
        <v>18.98</v>
      </c>
    </row>
    <row r="337" spans="1:12" x14ac:dyDescent="0.25">
      <c r="A337" s="26" t="s">
        <v>3739</v>
      </c>
      <c r="B337" s="24" t="str">
        <f>VLOOKUP(SALIDA[[#This Row],[CODIGO]],STOCKSANLUIS[],2,FALSE)</f>
        <v>GAS MAPP PRO PREMIUM X 0.400 GR  - AMUCOOL  (TAPA AGUJA - CON VÁLVULA)</v>
      </c>
      <c r="C337" s="153">
        <v>45894</v>
      </c>
      <c r="D337">
        <v>1</v>
      </c>
      <c r="E337">
        <f>IF(VLOOKUP(SALIDA[[#This Row],[CODIGO]],STOCKSANLUIS[],6,FALSE)=0,"PRODUCTO SIN STOCK/UBICACIÓN",VLOOKUP(SALIDA[[#This Row],[CODIGO]],STOCKSANLUIS[],6,FALSE))</f>
        <v>1</v>
      </c>
      <c r="F337">
        <f>SALIDA[[#This Row],[CANTIDAD]]/SALIDA[[#This Row],[UND MEDIDA]]</f>
        <v>1</v>
      </c>
      <c r="G337" t="str">
        <f>VLOOKUP(SALIDA[[#This Row],[CODIGO]],FAMILIAS[],4,FALSE)</f>
        <v>AMUCO</v>
      </c>
      <c r="H337" s="10" t="str">
        <f>IF(VLOOKUP(SALIDA[[#This Row],[CODIGO]],STOCKSANLUIS[],7,FALSE)=0,"PRODUCTO SIN STOCK/UBICACIÓN",VLOOKUP(SALIDA[[#This Row],[CODIGO]],STOCKSANLUIS[],7,FALSE))</f>
        <v>C</v>
      </c>
      <c r="I337" s="10"/>
      <c r="J337" t="str">
        <f>SALIDA[[#This Row],[CODIGO]]&amp;"       "&amp;SALIDA[[#This Row],[FAMILIA]]</f>
        <v>03122       AMUCO</v>
      </c>
      <c r="K337">
        <f>VLOOKUP(SALIDA[[#This Row],[CODIGO]],STOCK_STARSOFT[],5,FALSE)</f>
        <v>3.515377</v>
      </c>
      <c r="L337">
        <f>SALIDA[[#This Row],[CANTIDAD]]*SALIDA[[#This Row],[PRECIO UND]]</f>
        <v>3.515377</v>
      </c>
    </row>
    <row r="338" spans="1:12" x14ac:dyDescent="0.25">
      <c r="A338" s="26" t="s">
        <v>485</v>
      </c>
      <c r="B338" s="24" t="str">
        <f>VLOOKUP(SALIDA[[#This Row],[CODIGO]],STOCKSANLUIS[],2,FALSE)</f>
        <v>SOLDADURA DE PLATA HARRIS AL 0%</v>
      </c>
      <c r="C338" s="153">
        <v>45894</v>
      </c>
      <c r="D338">
        <v>3</v>
      </c>
      <c r="E338">
        <f>IF(VLOOKUP(SALIDA[[#This Row],[CODIGO]],STOCKSANLUIS[],6,FALSE)=0,"PRODUCTO SIN STOCK/UBICACIÓN",VLOOKUP(SALIDA[[#This Row],[CODIGO]],STOCKSANLUIS[],6,FALSE))</f>
        <v>1</v>
      </c>
      <c r="F338">
        <f>SALIDA[[#This Row],[CANTIDAD]]/SALIDA[[#This Row],[UND MEDIDA]]</f>
        <v>3</v>
      </c>
      <c r="G338" t="str">
        <f>VLOOKUP(SALIDA[[#This Row],[CODIGO]],FAMILIAS[],4,FALSE)</f>
        <v>HARRIS</v>
      </c>
      <c r="H338" s="10" t="str">
        <f>IF(VLOOKUP(SALIDA[[#This Row],[CODIGO]],STOCKSANLUIS[],7,FALSE)=0,"PRODUCTO SIN STOCK/UBICACIÓN",VLOOKUP(SALIDA[[#This Row],[CODIGO]],STOCKSANLUIS[],7,FALSE))</f>
        <v>C</v>
      </c>
      <c r="I338" s="10"/>
      <c r="J338" t="str">
        <f>SALIDA[[#This Row],[CODIGO]]&amp;"       "&amp;SALIDA[[#This Row],[FAMILIA]]</f>
        <v>00405       HARRIS</v>
      </c>
      <c r="K338">
        <f>VLOOKUP(SALIDA[[#This Row],[CODIGO]],STOCK_STARSOFT[],5,FALSE)</f>
        <v>0.38343100000000002</v>
      </c>
      <c r="L338">
        <f>SALIDA[[#This Row],[CANTIDAD]]*SALIDA[[#This Row],[PRECIO UND]]</f>
        <v>1.150293</v>
      </c>
    </row>
    <row r="339" spans="1:12" x14ac:dyDescent="0.25">
      <c r="A339" s="6" t="s">
        <v>3675</v>
      </c>
      <c r="B339" s="24" t="str">
        <f>VLOOKUP(SALIDA[[#This Row],[CODIGO]],STOCKSANLUIS[],2,FALSE)</f>
        <v>LAMAS DE PVC ALECO 8X0.080X300 (20CM X 2MMX 91.44M) LOW TEMP REINFORCED - 172007- MT</v>
      </c>
      <c r="C339" s="153">
        <v>45895</v>
      </c>
      <c r="D339">
        <v>182.88</v>
      </c>
      <c r="E339">
        <f>IF(VLOOKUP(SALIDA[[#This Row],[CODIGO]],STOCKSANLUIS[],6,FALSE)=0,"PRODUCTO SIN STOCK/UBICACIÓN",VLOOKUP(SALIDA[[#This Row],[CODIGO]],STOCKSANLUIS[],6,FALSE))</f>
        <v>91.44</v>
      </c>
      <c r="F339">
        <f>SALIDA[[#This Row],[CANTIDAD]]/SALIDA[[#This Row],[UND MEDIDA]]</f>
        <v>2</v>
      </c>
      <c r="G339" t="str">
        <f>VLOOKUP(SALIDA[[#This Row],[CODIGO]],FAMILIAS[],4,FALSE)</f>
        <v>ES ROBBINS</v>
      </c>
      <c r="H339" s="10" t="str">
        <f>IF(VLOOKUP(SALIDA[[#This Row],[CODIGO]],STOCKSANLUIS[],7,FALSE)=0,"PRODUCTO SIN STOCK/UBICACIÓN",VLOOKUP(SALIDA[[#This Row],[CODIGO]],STOCKSANLUIS[],7,FALSE))</f>
        <v>B/C</v>
      </c>
      <c r="I339" s="10"/>
      <c r="J339" t="str">
        <f>SALIDA[[#This Row],[CODIGO]]&amp;"       "&amp;SALIDA[[#This Row],[FAMILIA]]</f>
        <v>03057       ES ROBBINS</v>
      </c>
      <c r="K339">
        <f>VLOOKUP(SALIDA[[#This Row],[CODIGO]],STOCK_STARSOFT[],5,FALSE)</f>
        <v>2.0842499999999999</v>
      </c>
      <c r="L339">
        <f>SALIDA[[#This Row],[CANTIDAD]]*SALIDA[[#This Row],[PRECIO UND]]</f>
        <v>381.16764000000001</v>
      </c>
    </row>
    <row r="340" spans="1:12" x14ac:dyDescent="0.25">
      <c r="A340" s="6" t="s">
        <v>2587</v>
      </c>
      <c r="B340" s="24" t="str">
        <f>VLOOKUP(SALIDA[[#This Row],[CODIGO]],STOCKSANLUIS[],2,FALSE)</f>
        <v>GAS REFRIGERANTE FREON 404A -10.896 KG- CHEMOURS - CHINO</v>
      </c>
      <c r="C340" s="153">
        <v>45895</v>
      </c>
      <c r="D340">
        <v>7</v>
      </c>
      <c r="E340">
        <f>IF(VLOOKUP(SALIDA[[#This Row],[CODIGO]],STOCKSANLUIS[],6,FALSE)=0,"PRODUCTO SIN STOCK/UBICACIÓN",VLOOKUP(SALIDA[[#This Row],[CODIGO]],STOCKSANLUIS[],6,FALSE))</f>
        <v>1</v>
      </c>
      <c r="F340">
        <f>SALIDA[[#This Row],[CANTIDAD]]/SALIDA[[#This Row],[UND MEDIDA]]</f>
        <v>7</v>
      </c>
      <c r="G340" t="str">
        <f>VLOOKUP(SALIDA[[#This Row],[CODIGO]],FAMILIAS[],4,FALSE)</f>
        <v>THE CHEMOURS</v>
      </c>
      <c r="H340" s="10" t="str">
        <f>IF(VLOOKUP(SALIDA[[#This Row],[CODIGO]],STOCKSANLUIS[],7,FALSE)=0,"PRODUCTO SIN STOCK/UBICACIÓN",VLOOKUP(SALIDA[[#This Row],[CODIGO]],STOCKSANLUIS[],7,FALSE))</f>
        <v>C</v>
      </c>
      <c r="I340" s="10"/>
      <c r="J340" t="str">
        <f>SALIDA[[#This Row],[CODIGO]]&amp;"       "&amp;SALIDA[[#This Row],[FAMILIA]]</f>
        <v>02117       THE CHEMOURS</v>
      </c>
      <c r="K340">
        <f>VLOOKUP(SALIDA[[#This Row],[CODIGO]],STOCK_STARSOFT[],5,FALSE)</f>
        <v>83.245440000000002</v>
      </c>
      <c r="L340">
        <f>SALIDA[[#This Row],[CANTIDAD]]*SALIDA[[#This Row],[PRECIO UND]]</f>
        <v>582.71807999999999</v>
      </c>
    </row>
    <row r="341" spans="1:12" x14ac:dyDescent="0.25">
      <c r="A341" s="6" t="s">
        <v>259</v>
      </c>
      <c r="B341" s="24" t="str">
        <f>VLOOKUP(SALIDA[[#This Row],[CODIGO]],STOCKSANLUIS[],2,FALSE)</f>
        <v>PLATINA KLEERSTRIP MAX BULLET HTP SILVER 2  PLOMO (60 CM)- 477600</v>
      </c>
      <c r="C341" s="153">
        <v>45895</v>
      </c>
      <c r="D341">
        <v>5</v>
      </c>
      <c r="E341">
        <f>IF(VLOOKUP(SALIDA[[#This Row],[CODIGO]],STOCKSANLUIS[],6,FALSE)=0,"PRODUCTO SIN STOCK/UBICACIÓN",VLOOKUP(SALIDA[[#This Row],[CODIGO]],STOCKSANLUIS[],6,FALSE))</f>
        <v>1</v>
      </c>
      <c r="F341">
        <f>SALIDA[[#This Row],[CANTIDAD]]/SALIDA[[#This Row],[UND MEDIDA]]</f>
        <v>5</v>
      </c>
      <c r="G341" t="str">
        <f>VLOOKUP(SALIDA[[#This Row],[CODIGO]],FAMILIAS[],4,FALSE)</f>
        <v>ES ROBBINS</v>
      </c>
      <c r="H341" s="10" t="str">
        <f>IF(VLOOKUP(SALIDA[[#This Row],[CODIGO]],STOCKSANLUIS[],7,FALSE)=0,"PRODUCTO SIN STOCK/UBICACIÓN",VLOOKUP(SALIDA[[#This Row],[CODIGO]],STOCKSANLUIS[],7,FALSE))</f>
        <v>C</v>
      </c>
      <c r="I341" s="10"/>
      <c r="J341" t="str">
        <f>SALIDA[[#This Row],[CODIGO]]&amp;"       "&amp;SALIDA[[#This Row],[FAMILIA]]</f>
        <v>00186       ES ROBBINS</v>
      </c>
      <c r="K341">
        <f>VLOOKUP(SALIDA[[#This Row],[CODIGO]],STOCK_STARSOFT[],5,FALSE)</f>
        <v>4.3959429999999999</v>
      </c>
      <c r="L341">
        <f>SALIDA[[#This Row],[CANTIDAD]]*SALIDA[[#This Row],[PRECIO UND]]</f>
        <v>21.979714999999999</v>
      </c>
    </row>
    <row r="342" spans="1:12" x14ac:dyDescent="0.25">
      <c r="A342" s="6" t="s">
        <v>3347</v>
      </c>
      <c r="B342" s="24" t="str">
        <f>VLOOKUP(SALIDA[[#This Row],[CODIGO]],STOCKSANLUIS[],2,FALSE)</f>
        <v>GAS REFRIGERANTE R507 -11.3KG ICELOONG</v>
      </c>
      <c r="C342" s="153">
        <v>45895</v>
      </c>
      <c r="D342">
        <v>5</v>
      </c>
      <c r="E342">
        <f>IF(VLOOKUP(SALIDA[[#This Row],[CODIGO]],STOCKSANLUIS[],6,FALSE)=0,"PRODUCTO SIN STOCK/UBICACIÓN",VLOOKUP(SALIDA[[#This Row],[CODIGO]],STOCKSANLUIS[],6,FALSE))</f>
        <v>1</v>
      </c>
      <c r="F342">
        <f>SALIDA[[#This Row],[CANTIDAD]]/SALIDA[[#This Row],[UND MEDIDA]]</f>
        <v>5</v>
      </c>
      <c r="G342" t="str">
        <f>VLOOKUP(SALIDA[[#This Row],[CODIGO]],FAMILIAS[],4,FALSE)</f>
        <v>ZHEJIANG YONGHE</v>
      </c>
      <c r="H342" s="10" t="str">
        <f>IF(VLOOKUP(SALIDA[[#This Row],[CODIGO]],STOCKSANLUIS[],7,FALSE)=0,"PRODUCTO SIN STOCK/UBICACIÓN",VLOOKUP(SALIDA[[#This Row],[CODIGO]],STOCKSANLUIS[],7,FALSE))</f>
        <v>C</v>
      </c>
      <c r="I342" s="10" t="s">
        <v>19536</v>
      </c>
      <c r="J342" t="str">
        <f>SALIDA[[#This Row],[CODIGO]]&amp;"       "&amp;SALIDA[[#This Row],[FAMILIA]]</f>
        <v>02755       ZHEJIANG YONGHE</v>
      </c>
      <c r="K342">
        <f>VLOOKUP(SALIDA[[#This Row],[CODIGO]],STOCK_STARSOFT[],5,FALSE)</f>
        <v>55.968114</v>
      </c>
      <c r="L342">
        <f>SALIDA[[#This Row],[CANTIDAD]]*SALIDA[[#This Row],[PRECIO UND]]</f>
        <v>279.84057000000001</v>
      </c>
    </row>
    <row r="343" spans="1:12" x14ac:dyDescent="0.25">
      <c r="A343" s="6" t="s">
        <v>3339</v>
      </c>
      <c r="B343" s="24" t="str">
        <f>VLOOKUP(SALIDA[[#This Row],[CODIGO]],STOCKSANLUIS[],2,FALSE)</f>
        <v>GAS REFRIGERANTE R134 - 13.6KG ICELOONG</v>
      </c>
      <c r="C343" s="153">
        <v>45895</v>
      </c>
      <c r="D343">
        <v>1</v>
      </c>
      <c r="E343">
        <f>IF(VLOOKUP(SALIDA[[#This Row],[CODIGO]],STOCKSANLUIS[],6,FALSE)=0,"PRODUCTO SIN STOCK/UBICACIÓN",VLOOKUP(SALIDA[[#This Row],[CODIGO]],STOCKSANLUIS[],6,FALSE))</f>
        <v>1</v>
      </c>
      <c r="F343">
        <f>SALIDA[[#This Row],[CANTIDAD]]/SALIDA[[#This Row],[UND MEDIDA]]</f>
        <v>1</v>
      </c>
      <c r="G343" t="str">
        <f>VLOOKUP(SALIDA[[#This Row],[CODIGO]],FAMILIAS[],4,FALSE)</f>
        <v>ZHEJIANG YONGHE</v>
      </c>
      <c r="H343" s="10" t="str">
        <f>IF(VLOOKUP(SALIDA[[#This Row],[CODIGO]],STOCKSANLUIS[],7,FALSE)=0,"PRODUCTO SIN STOCK/UBICACIÓN",VLOOKUP(SALIDA[[#This Row],[CODIGO]],STOCKSANLUIS[],7,FALSE))</f>
        <v>C</v>
      </c>
      <c r="I343" s="10"/>
      <c r="J343" t="str">
        <f>SALIDA[[#This Row],[CODIGO]]&amp;"       "&amp;SALIDA[[#This Row],[FAMILIA]]</f>
        <v>02751       ZHEJIANG YONGHE</v>
      </c>
      <c r="K343">
        <f>VLOOKUP(SALIDA[[#This Row],[CODIGO]],STOCK_STARSOFT[],5,FALSE)</f>
        <v>106.20946600000001</v>
      </c>
      <c r="L343">
        <f>SALIDA[[#This Row],[CANTIDAD]]*SALIDA[[#This Row],[PRECIO UND]]</f>
        <v>106.20946600000001</v>
      </c>
    </row>
    <row r="344" spans="1:12" x14ac:dyDescent="0.25">
      <c r="A344" s="6" t="s">
        <v>2122</v>
      </c>
      <c r="B344" s="24" t="str">
        <f>VLOOKUP(SALIDA[[#This Row],[CODIGO]],STOCKSANLUIS[],2,FALSE)</f>
        <v>SENSOR DE TEMPERATURA NTC - SB-41 - 2M - FULL GAUGE</v>
      </c>
      <c r="C344" s="153">
        <v>45895</v>
      </c>
      <c r="D344">
        <v>1</v>
      </c>
      <c r="E344">
        <f>IF(VLOOKUP(SALIDA[[#This Row],[CODIGO]],STOCKSANLUIS[],6,FALSE)=0,"PRODUCTO SIN STOCK/UBICACIÓN",VLOOKUP(SALIDA[[#This Row],[CODIGO]],STOCKSANLUIS[],6,FALSE))</f>
        <v>1</v>
      </c>
      <c r="F344">
        <f>SALIDA[[#This Row],[CANTIDAD]]/SALIDA[[#This Row],[UND MEDIDA]]</f>
        <v>1</v>
      </c>
      <c r="G344" t="str">
        <f>VLOOKUP(SALIDA[[#This Row],[CODIGO]],FAMILIAS[],4,FALSE)</f>
        <v>FULL GAUGE</v>
      </c>
      <c r="H344" s="10" t="str">
        <f>IF(VLOOKUP(SALIDA[[#This Row],[CODIGO]],STOCKSANLUIS[],7,FALSE)=0,"PRODUCTO SIN STOCK/UBICACIÓN",VLOOKUP(SALIDA[[#This Row],[CODIGO]],STOCKSANLUIS[],7,FALSE))</f>
        <v>C</v>
      </c>
      <c r="I344" s="10"/>
      <c r="J344" t="str">
        <f>SALIDA[[#This Row],[CODIGO]]&amp;"       "&amp;SALIDA[[#This Row],[FAMILIA]]</f>
        <v>01842       FULL GAUGE</v>
      </c>
      <c r="K344">
        <f>VLOOKUP(SALIDA[[#This Row],[CODIGO]],STOCK_STARSOFT[],5,FALSE)</f>
        <v>1.6897530000000001</v>
      </c>
      <c r="L344">
        <f>SALIDA[[#This Row],[CANTIDAD]]*SALIDA[[#This Row],[PRECIO UND]]</f>
        <v>1.6897530000000001</v>
      </c>
    </row>
    <row r="345" spans="1:12" x14ac:dyDescent="0.25">
      <c r="A345" s="6" t="s">
        <v>2022</v>
      </c>
      <c r="B345" s="24" t="str">
        <f>VLOOKUP(SALIDA[[#This Row],[CODIGO]],STOCKSANLUIS[],2,FALSE)</f>
        <v>CONTROLADOR DE TEMPERATURA DIGITAL TC-900E POWER - VER.07 - 115/220 VAC - FULL GAUGE</v>
      </c>
      <c r="C345" s="153">
        <v>45895</v>
      </c>
      <c r="D345">
        <v>1</v>
      </c>
      <c r="E345">
        <f>IF(VLOOKUP(SALIDA[[#This Row],[CODIGO]],STOCKSANLUIS[],6,FALSE)=0,"PRODUCTO SIN STOCK/UBICACIÓN",VLOOKUP(SALIDA[[#This Row],[CODIGO]],STOCKSANLUIS[],6,FALSE))</f>
        <v>1</v>
      </c>
      <c r="F345">
        <f>SALIDA[[#This Row],[CANTIDAD]]/SALIDA[[#This Row],[UND MEDIDA]]</f>
        <v>1</v>
      </c>
      <c r="G345" t="str">
        <f>VLOOKUP(SALIDA[[#This Row],[CODIGO]],FAMILIAS[],4,FALSE)</f>
        <v>FULL GAUGE</v>
      </c>
      <c r="H345" s="10" t="str">
        <f>IF(VLOOKUP(SALIDA[[#This Row],[CODIGO]],STOCKSANLUIS[],7,FALSE)=0,"PRODUCTO SIN STOCK/UBICACIÓN",VLOOKUP(SALIDA[[#This Row],[CODIGO]],STOCKSANLUIS[],7,FALSE))</f>
        <v>C</v>
      </c>
      <c r="I345" s="10"/>
      <c r="J345" t="str">
        <f>SALIDA[[#This Row],[CODIGO]]&amp;"       "&amp;SALIDA[[#This Row],[FAMILIA]]</f>
        <v>01785       FULL GAUGE</v>
      </c>
      <c r="K345">
        <f>VLOOKUP(SALIDA[[#This Row],[CODIGO]],STOCK_STARSOFT[],5,FALSE)</f>
        <v>18.272079000000002</v>
      </c>
      <c r="L345">
        <f>SALIDA[[#This Row],[CANTIDAD]]*SALIDA[[#This Row],[PRECIO UND]]</f>
        <v>18.272079000000002</v>
      </c>
    </row>
    <row r="346" spans="1:12" x14ac:dyDescent="0.25">
      <c r="A346" s="6" t="s">
        <v>3999</v>
      </c>
      <c r="B346" s="24" t="str">
        <f>VLOOKUP(SALIDA[[#This Row],[CODIGO]],STOCKSANLUIS[],2,FALSE)</f>
        <v>CONTACTOR 25AMP 220V QCC-252 - QUALITY</v>
      </c>
      <c r="C346" s="153">
        <v>45895</v>
      </c>
      <c r="D346">
        <v>2</v>
      </c>
      <c r="E346">
        <f>IF(VLOOKUP(SALIDA[[#This Row],[CODIGO]],STOCKSANLUIS[],6,FALSE)=0,"PRODUCTO SIN STOCK/UBICACIÓN",VLOOKUP(SALIDA[[#This Row],[CODIGO]],STOCKSANLUIS[],6,FALSE))</f>
        <v>1</v>
      </c>
      <c r="F346">
        <f>SALIDA[[#This Row],[CANTIDAD]]/SALIDA[[#This Row],[UND MEDIDA]]</f>
        <v>2</v>
      </c>
      <c r="G346" t="str">
        <f>VLOOKUP(SALIDA[[#This Row],[CODIGO]],FAMILIAS[],4,FALSE)</f>
        <v>QUALITY</v>
      </c>
      <c r="H346" s="10" t="str">
        <f>IF(VLOOKUP(SALIDA[[#This Row],[CODIGO]],STOCKSANLUIS[],7,FALSE)=0,"PRODUCTO SIN STOCK/UBICACIÓN",VLOOKUP(SALIDA[[#This Row],[CODIGO]],STOCKSANLUIS[],7,FALSE))</f>
        <v>A</v>
      </c>
      <c r="I346" s="10"/>
      <c r="J346" t="str">
        <f>SALIDA[[#This Row],[CODIGO]]&amp;"       "&amp;SALIDA[[#This Row],[FAMILIA]]</f>
        <v>03939       QUALITY</v>
      </c>
      <c r="K346">
        <f>VLOOKUP(SALIDA[[#This Row],[CODIGO]],STOCK_STARSOFT[],5,FALSE)</f>
        <v>6.3038889999999999</v>
      </c>
      <c r="L346">
        <f>SALIDA[[#This Row],[CANTIDAD]]*SALIDA[[#This Row],[PRECIO UND]]</f>
        <v>12.607778</v>
      </c>
    </row>
    <row r="347" spans="1:12" x14ac:dyDescent="0.25">
      <c r="A347" s="6" t="s">
        <v>2377</v>
      </c>
      <c r="B347" s="24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347" s="153">
        <v>45895</v>
      </c>
      <c r="D347">
        <v>2</v>
      </c>
      <c r="E347">
        <f>IF(VLOOKUP(SALIDA[[#This Row],[CODIGO]],STOCKSANLUIS[],6,FALSE)=0,"PRODUCTO SIN STOCK/UBICACIÓN",VLOOKUP(SALIDA[[#This Row],[CODIGO]],STOCKSANLUIS[],6,FALSE))</f>
        <v>1</v>
      </c>
      <c r="F347">
        <f>SALIDA[[#This Row],[CANTIDAD]]/SALIDA[[#This Row],[UND MEDIDA]]</f>
        <v>2</v>
      </c>
      <c r="G347" t="str">
        <f>VLOOKUP(SALIDA[[#This Row],[CODIGO]],FAMILIAS[],4,FALSE)</f>
        <v>EBM</v>
      </c>
      <c r="H347" s="10" t="str">
        <f>IF(VLOOKUP(SALIDA[[#This Row],[CODIGO]],STOCKSANLUIS[],7,FALSE)=0,"PRODUCTO SIN STOCK/UBICACIÓN",VLOOKUP(SALIDA[[#This Row],[CODIGO]],STOCKSANLUIS[],7,FALSE))</f>
        <v>C</v>
      </c>
      <c r="I347" s="10"/>
      <c r="J347" t="str">
        <f>SALIDA[[#This Row],[CODIGO]]&amp;"       "&amp;SALIDA[[#This Row],[FAMILIA]]</f>
        <v>01980       EBM</v>
      </c>
      <c r="K347">
        <f>VLOOKUP(SALIDA[[#This Row],[CODIGO]],STOCK_STARSOFT[],5,FALSE)</f>
        <v>71.400480000000002</v>
      </c>
      <c r="L347">
        <f>SALIDA[[#This Row],[CANTIDAD]]*SALIDA[[#This Row],[PRECIO UND]]</f>
        <v>142.80096</v>
      </c>
    </row>
    <row r="348" spans="1:12" x14ac:dyDescent="0.25">
      <c r="A348" s="6" t="s">
        <v>2948</v>
      </c>
      <c r="B348" s="24" t="str">
        <f>VLOOKUP(SALIDA[[#This Row],[CODIGO]],STOCKSANLUIS[],2,FALSE)</f>
        <v>TUERCA DE BRONCE DE 1/2 - SN-12 - EVERWELL</v>
      </c>
      <c r="C348" s="153">
        <v>45895</v>
      </c>
      <c r="D348">
        <v>55</v>
      </c>
      <c r="E348">
        <f>IF(VLOOKUP(SALIDA[[#This Row],[CODIGO]],STOCKSANLUIS[],6,FALSE)=0,"PRODUCTO SIN STOCK/UBICACIÓN",VLOOKUP(SALIDA[[#This Row],[CODIGO]],STOCKSANLUIS[],6,FALSE))</f>
        <v>1</v>
      </c>
      <c r="F348">
        <f>SALIDA[[#This Row],[CANTIDAD]]/SALIDA[[#This Row],[UND MEDIDA]]</f>
        <v>55</v>
      </c>
      <c r="G348" t="str">
        <f>VLOOKUP(SALIDA[[#This Row],[CODIGO]],FAMILIAS[],4,FALSE)</f>
        <v>EVERWELL</v>
      </c>
      <c r="H348" s="10" t="str">
        <f>IF(VLOOKUP(SALIDA[[#This Row],[CODIGO]],STOCKSANLUIS[],7,FALSE)=0,"PRODUCTO SIN STOCK/UBICACIÓN",VLOOKUP(SALIDA[[#This Row],[CODIGO]],STOCKSANLUIS[],7,FALSE))</f>
        <v>C</v>
      </c>
      <c r="I348" s="10" t="s">
        <v>19536</v>
      </c>
      <c r="J348" t="str">
        <f>SALIDA[[#This Row],[CODIGO]]&amp;"       "&amp;SALIDA[[#This Row],[FAMILIA]]</f>
        <v>02402       EVERWELL</v>
      </c>
      <c r="K348">
        <f>VLOOKUP(SALIDA[[#This Row],[CODIGO]],STOCK_STARSOFT[],5,FALSE)</f>
        <v>0.42197099999999998</v>
      </c>
      <c r="L348">
        <f>SALIDA[[#This Row],[CANTIDAD]]*SALIDA[[#This Row],[PRECIO UND]]</f>
        <v>23.208404999999999</v>
      </c>
    </row>
    <row r="349" spans="1:12" x14ac:dyDescent="0.25">
      <c r="A349" s="6" t="s">
        <v>3519</v>
      </c>
      <c r="B349" s="24" t="str">
        <f>VLOOKUP(SALIDA[[#This Row],[CODIGO]],STOCKSANLUIS[],2,FALSE)</f>
        <v>CINTA DE ALUMINIO DE 2 X 50 YDS - AFT-250 - EVERWELL</v>
      </c>
      <c r="C349" s="153">
        <v>45895</v>
      </c>
      <c r="D349">
        <v>48</v>
      </c>
      <c r="E349">
        <f>IF(VLOOKUP(SALIDA[[#This Row],[CODIGO]],STOCKSANLUIS[],6,FALSE)=0,"PRODUCTO SIN STOCK/UBICACIÓN",VLOOKUP(SALIDA[[#This Row],[CODIGO]],STOCKSANLUIS[],6,FALSE))</f>
        <v>1</v>
      </c>
      <c r="F349">
        <f>SALIDA[[#This Row],[CANTIDAD]]/SALIDA[[#This Row],[UND MEDIDA]]</f>
        <v>48</v>
      </c>
      <c r="G349" t="str">
        <f>VLOOKUP(SALIDA[[#This Row],[CODIGO]],FAMILIAS[],4,FALSE)</f>
        <v>EVERWELL</v>
      </c>
      <c r="H349" s="10" t="str">
        <f>IF(VLOOKUP(SALIDA[[#This Row],[CODIGO]],STOCKSANLUIS[],7,FALSE)=0,"PRODUCTO SIN STOCK/UBICACIÓN",VLOOKUP(SALIDA[[#This Row],[CODIGO]],STOCKSANLUIS[],7,FALSE))</f>
        <v>C</v>
      </c>
      <c r="I349" s="10" t="s">
        <v>19536</v>
      </c>
      <c r="J349" t="str">
        <f>SALIDA[[#This Row],[CODIGO]]&amp;"       "&amp;SALIDA[[#This Row],[FAMILIA]]</f>
        <v>02925       EVERWELL</v>
      </c>
      <c r="K349">
        <f>VLOOKUP(SALIDA[[#This Row],[CODIGO]],STOCK_STARSOFT[],5,FALSE)</f>
        <v>2.2805810000000002</v>
      </c>
      <c r="L349">
        <f>SALIDA[[#This Row],[CANTIDAD]]*SALIDA[[#This Row],[PRECIO UND]]</f>
        <v>109.46788800000002</v>
      </c>
    </row>
    <row r="350" spans="1:12" x14ac:dyDescent="0.25">
      <c r="A350" s="6" t="s">
        <v>1091</v>
      </c>
      <c r="B350" s="24" t="str">
        <f>VLOOKUP(SALIDA[[#This Row],[CODIGO]],STOCKSANLUIS[],2,FALSE)</f>
        <v>DESTORNILLADOR MULTIPLE 6 EN 1 - APPLI PARTS</v>
      </c>
      <c r="C350" s="153">
        <v>45895</v>
      </c>
      <c r="D350">
        <v>1</v>
      </c>
      <c r="E350">
        <f>IF(VLOOKUP(SALIDA[[#This Row],[CODIGO]],STOCKSANLUIS[],6,FALSE)=0,"PRODUCTO SIN STOCK/UBICACIÓN",VLOOKUP(SALIDA[[#This Row],[CODIGO]],STOCKSANLUIS[],6,FALSE))</f>
        <v>1</v>
      </c>
      <c r="F350">
        <f>SALIDA[[#This Row],[CANTIDAD]]/SALIDA[[#This Row],[UND MEDIDA]]</f>
        <v>1</v>
      </c>
      <c r="G350" t="str">
        <f>VLOOKUP(SALIDA[[#This Row],[CODIGO]],FAMILIAS[],4,FALSE)</f>
        <v>APPLI PARTS</v>
      </c>
      <c r="H350" s="10" t="str">
        <f>IF(VLOOKUP(SALIDA[[#This Row],[CODIGO]],STOCKSANLUIS[],7,FALSE)=0,"PRODUCTO SIN STOCK/UBICACIÓN",VLOOKUP(SALIDA[[#This Row],[CODIGO]],STOCKSANLUIS[],7,FALSE))</f>
        <v>A</v>
      </c>
      <c r="I350" s="10"/>
      <c r="J350" t="str">
        <f>SALIDA[[#This Row],[CODIGO]]&amp;"       "&amp;SALIDA[[#This Row],[FAMILIA]]</f>
        <v>01190       APPLI PARTS</v>
      </c>
      <c r="K350">
        <f>VLOOKUP(SALIDA[[#This Row],[CODIGO]],STOCK_STARSOFT[],5,FALSE)</f>
        <v>0.43</v>
      </c>
      <c r="L350">
        <f>SALIDA[[#This Row],[CANTIDAD]]*SALIDA[[#This Row],[PRECIO UND]]</f>
        <v>0.43</v>
      </c>
    </row>
    <row r="351" spans="1:12" x14ac:dyDescent="0.25">
      <c r="A351" s="6" t="s">
        <v>3678</v>
      </c>
      <c r="B351" s="24" t="str">
        <f>VLOOKUP(SALIDA[[#This Row],[CODIGO]],STOCKSANLUIS[],2,FALSE)</f>
        <v>RESISTENCIA SILICONADA POTENCIA CONSTANTE TECNOLATINA - TPC-M - 40W/M - 220V</v>
      </c>
      <c r="C351" s="153">
        <v>45895</v>
      </c>
      <c r="D351">
        <v>100</v>
      </c>
      <c r="E351">
        <f>IF(VLOOKUP(SALIDA[[#This Row],[CODIGO]],STOCKSANLUIS[],6,FALSE)=0,"PRODUCTO SIN STOCK/UBICACIÓN",VLOOKUP(SALIDA[[#This Row],[CODIGO]],STOCKSANLUIS[],6,FALSE))</f>
        <v>100</v>
      </c>
      <c r="F351">
        <f>SALIDA[[#This Row],[CANTIDAD]]/SALIDA[[#This Row],[UND MEDIDA]]</f>
        <v>1</v>
      </c>
      <c r="G351" t="str">
        <f>VLOOKUP(SALIDA[[#This Row],[CODIGO]],FAMILIAS[],4,FALSE)</f>
        <v>TECNOLATINA</v>
      </c>
      <c r="H351" s="10" t="str">
        <f>IF(VLOOKUP(SALIDA[[#This Row],[CODIGO]],STOCKSANLUIS[],7,FALSE)=0,"PRODUCTO SIN STOCK/UBICACIÓN",VLOOKUP(SALIDA[[#This Row],[CODIGO]],STOCKSANLUIS[],7,FALSE))</f>
        <v>C</v>
      </c>
      <c r="I351" s="10" t="s">
        <v>19536</v>
      </c>
      <c r="J351" t="str">
        <f>SALIDA[[#This Row],[CODIGO]]&amp;"       "&amp;SALIDA[[#This Row],[FAMILIA]]</f>
        <v>03059       TECNOLATINA</v>
      </c>
      <c r="K351">
        <f>VLOOKUP(SALIDA[[#This Row],[CODIGO]],STOCK_STARSOFT[],5,FALSE)</f>
        <v>1.9391890000000001</v>
      </c>
      <c r="L351">
        <f>SALIDA[[#This Row],[CANTIDAD]]*SALIDA[[#This Row],[PRECIO UND]]</f>
        <v>193.91890000000001</v>
      </c>
    </row>
    <row r="352" spans="1:12" x14ac:dyDescent="0.25">
      <c r="A352" s="6" t="s">
        <v>1199</v>
      </c>
      <c r="B352" s="24" t="str">
        <f>VLOOKUP(SALIDA[[#This Row],[CODIGO]],STOCKSANLUIS[],2,FALSE)</f>
        <v>CONTROLADOR DE TEMPERATURA DIGITAL MT-512G - VER.02 - 115/220 VAC - FULL GAUGE</v>
      </c>
      <c r="C352" s="153">
        <v>45895</v>
      </c>
      <c r="D352">
        <v>2</v>
      </c>
      <c r="E352">
        <f>IF(VLOOKUP(SALIDA[[#This Row],[CODIGO]],STOCKSANLUIS[],6,FALSE)=0,"PRODUCTO SIN STOCK/UBICACIÓN",VLOOKUP(SALIDA[[#This Row],[CODIGO]],STOCKSANLUIS[],6,FALSE))</f>
        <v>1</v>
      </c>
      <c r="F352">
        <f>SALIDA[[#This Row],[CANTIDAD]]/SALIDA[[#This Row],[UND MEDIDA]]</f>
        <v>2</v>
      </c>
      <c r="G352" t="str">
        <f>VLOOKUP(SALIDA[[#This Row],[CODIGO]],FAMILIAS[],4,FALSE)</f>
        <v>FULL GAUGE</v>
      </c>
      <c r="H352" s="10" t="str">
        <f>IF(VLOOKUP(SALIDA[[#This Row],[CODIGO]],STOCKSANLUIS[],7,FALSE)=0,"PRODUCTO SIN STOCK/UBICACIÓN",VLOOKUP(SALIDA[[#This Row],[CODIGO]],STOCKSANLUIS[],7,FALSE))</f>
        <v>A</v>
      </c>
      <c r="I352" s="10"/>
      <c r="J352" t="str">
        <f>SALIDA[[#This Row],[CODIGO]]&amp;"       "&amp;SALIDA[[#This Row],[FAMILIA]]</f>
        <v>01276       FULL GAUGE</v>
      </c>
      <c r="K352">
        <f>VLOOKUP(SALIDA[[#This Row],[CODIGO]],STOCK_STARSOFT[],5,FALSE)</f>
        <v>20.559538</v>
      </c>
      <c r="L352">
        <f>SALIDA[[#This Row],[CANTIDAD]]*SALIDA[[#This Row],[PRECIO UND]]</f>
        <v>41.119076</v>
      </c>
    </row>
    <row r="353" spans="1:12" x14ac:dyDescent="0.25">
      <c r="A353" s="6" t="s">
        <v>3339</v>
      </c>
      <c r="B353" s="24" t="str">
        <f>VLOOKUP(SALIDA[[#This Row],[CODIGO]],STOCKSANLUIS[],2,FALSE)</f>
        <v>GAS REFRIGERANTE R134 - 13.6KG ICELOONG</v>
      </c>
      <c r="C353" s="153">
        <v>45895</v>
      </c>
      <c r="D353">
        <v>10</v>
      </c>
      <c r="E353">
        <f>IF(VLOOKUP(SALIDA[[#This Row],[CODIGO]],STOCKSANLUIS[],6,FALSE)=0,"PRODUCTO SIN STOCK/UBICACIÓN",VLOOKUP(SALIDA[[#This Row],[CODIGO]],STOCKSANLUIS[],6,FALSE))</f>
        <v>1</v>
      </c>
      <c r="F353">
        <f>SALIDA[[#This Row],[CANTIDAD]]/SALIDA[[#This Row],[UND MEDIDA]]</f>
        <v>10</v>
      </c>
      <c r="G353" t="str">
        <f>VLOOKUP(SALIDA[[#This Row],[CODIGO]],FAMILIAS[],4,FALSE)</f>
        <v>ZHEJIANG YONGHE</v>
      </c>
      <c r="H353" s="10" t="str">
        <f>IF(VLOOKUP(SALIDA[[#This Row],[CODIGO]],STOCKSANLUIS[],7,FALSE)=0,"PRODUCTO SIN STOCK/UBICACIÓN",VLOOKUP(SALIDA[[#This Row],[CODIGO]],STOCKSANLUIS[],7,FALSE))</f>
        <v>C</v>
      </c>
      <c r="I353" s="10"/>
      <c r="J353" t="str">
        <f>SALIDA[[#This Row],[CODIGO]]&amp;"       "&amp;SALIDA[[#This Row],[FAMILIA]]</f>
        <v>02751       ZHEJIANG YONGHE</v>
      </c>
      <c r="K353">
        <f>VLOOKUP(SALIDA[[#This Row],[CODIGO]],STOCK_STARSOFT[],5,FALSE)</f>
        <v>106.20946600000001</v>
      </c>
      <c r="L353">
        <f>SALIDA[[#This Row],[CANTIDAD]]*SALIDA[[#This Row],[PRECIO UND]]</f>
        <v>1062.09466</v>
      </c>
    </row>
    <row r="354" spans="1:12" x14ac:dyDescent="0.25">
      <c r="A354" s="6" t="s">
        <v>3339</v>
      </c>
      <c r="B354" s="24" t="str">
        <f>VLOOKUP(SALIDA[[#This Row],[CODIGO]],STOCKSANLUIS[],2,FALSE)</f>
        <v>GAS REFRIGERANTE R134 - 13.6KG ICELOONG</v>
      </c>
      <c r="C354" s="153">
        <v>45895</v>
      </c>
      <c r="D354">
        <v>5</v>
      </c>
      <c r="E354">
        <f>IF(VLOOKUP(SALIDA[[#This Row],[CODIGO]],STOCKSANLUIS[],6,FALSE)=0,"PRODUCTO SIN STOCK/UBICACIÓN",VLOOKUP(SALIDA[[#This Row],[CODIGO]],STOCKSANLUIS[],6,FALSE))</f>
        <v>1</v>
      </c>
      <c r="F354">
        <f>SALIDA[[#This Row],[CANTIDAD]]/SALIDA[[#This Row],[UND MEDIDA]]</f>
        <v>5</v>
      </c>
      <c r="G354" t="str">
        <f>VLOOKUP(SALIDA[[#This Row],[CODIGO]],FAMILIAS[],4,FALSE)</f>
        <v>ZHEJIANG YONGHE</v>
      </c>
      <c r="H354" s="10" t="str">
        <f>IF(VLOOKUP(SALIDA[[#This Row],[CODIGO]],STOCKSANLUIS[],7,FALSE)=0,"PRODUCTO SIN STOCK/UBICACIÓN",VLOOKUP(SALIDA[[#This Row],[CODIGO]],STOCKSANLUIS[],7,FALSE))</f>
        <v>C</v>
      </c>
      <c r="I354" s="10"/>
      <c r="J354" t="str">
        <f>SALIDA[[#This Row],[CODIGO]]&amp;"       "&amp;SALIDA[[#This Row],[FAMILIA]]</f>
        <v>02751       ZHEJIANG YONGHE</v>
      </c>
      <c r="K354">
        <f>VLOOKUP(SALIDA[[#This Row],[CODIGO]],STOCK_STARSOFT[],5,FALSE)</f>
        <v>106.20946600000001</v>
      </c>
      <c r="L354">
        <f>SALIDA[[#This Row],[CANTIDAD]]*SALIDA[[#This Row],[PRECIO UND]]</f>
        <v>531.04732999999999</v>
      </c>
    </row>
    <row r="355" spans="1:12" x14ac:dyDescent="0.25">
      <c r="A355" s="6" t="s">
        <v>1199</v>
      </c>
      <c r="B355" s="24" t="str">
        <f>VLOOKUP(SALIDA[[#This Row],[CODIGO]],STOCKSANLUIS[],2,FALSE)</f>
        <v>CONTROLADOR DE TEMPERATURA DIGITAL MT-512G - VER.02 - 115/220 VAC - FULL GAUGE</v>
      </c>
      <c r="C355" s="153">
        <v>45895</v>
      </c>
      <c r="D355">
        <v>1</v>
      </c>
      <c r="E355">
        <f>IF(VLOOKUP(SALIDA[[#This Row],[CODIGO]],STOCKSANLUIS[],6,FALSE)=0,"PRODUCTO SIN STOCK/UBICACIÓN",VLOOKUP(SALIDA[[#This Row],[CODIGO]],STOCKSANLUIS[],6,FALSE))</f>
        <v>1</v>
      </c>
      <c r="F355">
        <f>SALIDA[[#This Row],[CANTIDAD]]/SALIDA[[#This Row],[UND MEDIDA]]</f>
        <v>1</v>
      </c>
      <c r="G355" t="str">
        <f>VLOOKUP(SALIDA[[#This Row],[CODIGO]],FAMILIAS[],4,FALSE)</f>
        <v>FULL GAUGE</v>
      </c>
      <c r="H355" s="10" t="str">
        <f>IF(VLOOKUP(SALIDA[[#This Row],[CODIGO]],STOCKSANLUIS[],7,FALSE)=0,"PRODUCTO SIN STOCK/UBICACIÓN",VLOOKUP(SALIDA[[#This Row],[CODIGO]],STOCKSANLUIS[],7,FALSE))</f>
        <v>A</v>
      </c>
      <c r="I355" s="10"/>
      <c r="J355" t="str">
        <f>SALIDA[[#This Row],[CODIGO]]&amp;"       "&amp;SALIDA[[#This Row],[FAMILIA]]</f>
        <v>01276       FULL GAUGE</v>
      </c>
      <c r="K355">
        <f>VLOOKUP(SALIDA[[#This Row],[CODIGO]],STOCK_STARSOFT[],5,FALSE)</f>
        <v>20.559538</v>
      </c>
      <c r="L355">
        <f>SALIDA[[#This Row],[CANTIDAD]]*SALIDA[[#This Row],[PRECIO UND]]</f>
        <v>20.559538</v>
      </c>
    </row>
    <row r="356" spans="1:12" x14ac:dyDescent="0.25">
      <c r="A356" s="6" t="s">
        <v>3701</v>
      </c>
      <c r="B356" s="24" t="str">
        <f>VLOOKUP(SALIDA[[#This Row],[CODIGO]],STOCKSANLUIS[],2,FALSE)</f>
        <v>BOMBA DE CONDENSADO SMART ELECTRIC SP-230-20T DE 230V-1F-60HZ TANQUE ALTO (INCLUYE MANGUERA)</v>
      </c>
      <c r="C356" s="153">
        <v>45895</v>
      </c>
      <c r="D356">
        <v>1</v>
      </c>
      <c r="E356">
        <f>IF(VLOOKUP(SALIDA[[#This Row],[CODIGO]],STOCKSANLUIS[],6,FALSE)=0,"PRODUCTO SIN STOCK/UBICACIÓN",VLOOKUP(SALIDA[[#This Row],[CODIGO]],STOCKSANLUIS[],6,FALSE))</f>
        <v>1</v>
      </c>
      <c r="F356">
        <f>SALIDA[[#This Row],[CANTIDAD]]/SALIDA[[#This Row],[UND MEDIDA]]</f>
        <v>1</v>
      </c>
      <c r="G356" t="str">
        <f>VLOOKUP(SALIDA[[#This Row],[CODIGO]],FAMILIAS[],4,FALSE)</f>
        <v>SMART ELECTRIC</v>
      </c>
      <c r="H356" s="10" t="str">
        <f>IF(VLOOKUP(SALIDA[[#This Row],[CODIGO]],STOCKSANLUIS[],7,FALSE)=0,"PRODUCTO SIN STOCK/UBICACIÓN",VLOOKUP(SALIDA[[#This Row],[CODIGO]],STOCKSANLUIS[],7,FALSE))</f>
        <v>C</v>
      </c>
      <c r="I356" s="10"/>
      <c r="J356" t="str">
        <f>SALIDA[[#This Row],[CODIGO]]&amp;"       "&amp;SALIDA[[#This Row],[FAMILIA]]</f>
        <v>03076       SMART ELECTRIC</v>
      </c>
      <c r="K356">
        <f>VLOOKUP(SALIDA[[#This Row],[CODIGO]],STOCK_STARSOFT[],5,FALSE)</f>
        <v>28.651551000000001</v>
      </c>
      <c r="L356">
        <f>SALIDA[[#This Row],[CANTIDAD]]*SALIDA[[#This Row],[PRECIO UND]]</f>
        <v>28.651551000000001</v>
      </c>
    </row>
    <row r="357" spans="1:12" x14ac:dyDescent="0.25">
      <c r="A357" s="6" t="s">
        <v>1576</v>
      </c>
      <c r="B357" s="24" t="str">
        <f>VLOOKUP(SALIDA[[#This Row],[CODIGO]],STOCKSANLUIS[],2,FALSE)</f>
        <v>BOMBA DE CONDENSADO SAUERMANN SI 1801-220V  TANQUE ALTO</v>
      </c>
      <c r="C357" s="153">
        <v>45896</v>
      </c>
      <c r="D357">
        <v>2</v>
      </c>
      <c r="E357">
        <f>IF(VLOOKUP(SALIDA[[#This Row],[CODIGO]],STOCKSANLUIS[],6,FALSE)=0,"PRODUCTO SIN STOCK/UBICACIÓN",VLOOKUP(SALIDA[[#This Row],[CODIGO]],STOCKSANLUIS[],6,FALSE))</f>
        <v>1</v>
      </c>
      <c r="F357">
        <f>SALIDA[[#This Row],[CANTIDAD]]/SALIDA[[#This Row],[UND MEDIDA]]</f>
        <v>2</v>
      </c>
      <c r="G357" t="str">
        <f>VLOOKUP(SALIDA[[#This Row],[CODIGO]],FAMILIAS[],4,FALSE)</f>
        <v>SAUERMANN</v>
      </c>
      <c r="H357" s="10" t="str">
        <f>IF(VLOOKUP(SALIDA[[#This Row],[CODIGO]],STOCKSANLUIS[],7,FALSE)=0,"PRODUCTO SIN STOCK/UBICACIÓN",VLOOKUP(SALIDA[[#This Row],[CODIGO]],STOCKSANLUIS[],7,FALSE))</f>
        <v>A</v>
      </c>
      <c r="I357" s="10"/>
      <c r="J357" t="str">
        <f>SALIDA[[#This Row],[CODIGO]]&amp;"       "&amp;SALIDA[[#This Row],[FAMILIA]]</f>
        <v>01546       SAUERMANN</v>
      </c>
      <c r="K357">
        <f>VLOOKUP(SALIDA[[#This Row],[CODIGO]],STOCK_STARSOFT[],5,FALSE)</f>
        <v>35.421345000000002</v>
      </c>
      <c r="L357">
        <f>SALIDA[[#This Row],[CANTIDAD]]*SALIDA[[#This Row],[PRECIO UND]]</f>
        <v>70.842690000000005</v>
      </c>
    </row>
    <row r="358" spans="1:12" x14ac:dyDescent="0.25">
      <c r="A358" s="6" t="s">
        <v>2022</v>
      </c>
      <c r="B358" s="24" t="str">
        <f>VLOOKUP(SALIDA[[#This Row],[CODIGO]],STOCKSANLUIS[],2,FALSE)</f>
        <v>CONTROLADOR DE TEMPERATURA DIGITAL TC-900E POWER - VER.07 - 115/220 VAC - FULL GAUGE</v>
      </c>
      <c r="C358" s="153">
        <v>45896</v>
      </c>
      <c r="D358">
        <v>1</v>
      </c>
      <c r="E358">
        <f>IF(VLOOKUP(SALIDA[[#This Row],[CODIGO]],STOCKSANLUIS[],6,FALSE)=0,"PRODUCTO SIN STOCK/UBICACIÓN",VLOOKUP(SALIDA[[#This Row],[CODIGO]],STOCKSANLUIS[],6,FALSE))</f>
        <v>1</v>
      </c>
      <c r="F358">
        <f>SALIDA[[#This Row],[CANTIDAD]]/SALIDA[[#This Row],[UND MEDIDA]]</f>
        <v>1</v>
      </c>
      <c r="G358" t="str">
        <f>VLOOKUP(SALIDA[[#This Row],[CODIGO]],FAMILIAS[],4,FALSE)</f>
        <v>FULL GAUGE</v>
      </c>
      <c r="H358" s="10" t="str">
        <f>IF(VLOOKUP(SALIDA[[#This Row],[CODIGO]],STOCKSANLUIS[],7,FALSE)=0,"PRODUCTO SIN STOCK/UBICACIÓN",VLOOKUP(SALIDA[[#This Row],[CODIGO]],STOCKSANLUIS[],7,FALSE))</f>
        <v>C</v>
      </c>
      <c r="I358" s="10" t="s">
        <v>21560</v>
      </c>
      <c r="J358" t="str">
        <f>SALIDA[[#This Row],[CODIGO]]&amp;"       "&amp;SALIDA[[#This Row],[FAMILIA]]</f>
        <v>01785       FULL GAUGE</v>
      </c>
      <c r="K358">
        <f>VLOOKUP(SALIDA[[#This Row],[CODIGO]],STOCK_STARSOFT[],5,FALSE)</f>
        <v>18.272079000000002</v>
      </c>
      <c r="L358">
        <f>SALIDA[[#This Row],[CANTIDAD]]*SALIDA[[#This Row],[PRECIO UND]]</f>
        <v>18.272079000000002</v>
      </c>
    </row>
    <row r="359" spans="1:12" x14ac:dyDescent="0.25">
      <c r="A359" s="6" t="s">
        <v>2092</v>
      </c>
      <c r="B359" s="24" t="str">
        <f>VLOOKUP(SALIDA[[#This Row],[CODIGO]],STOCKSANLUIS[],2,FALSE)</f>
        <v>CAJA PROTECTORA ECASE - FULL GAUGE</v>
      </c>
      <c r="C359" s="153">
        <v>45896</v>
      </c>
      <c r="D359">
        <v>1</v>
      </c>
      <c r="E359">
        <f>IF(VLOOKUP(SALIDA[[#This Row],[CODIGO]],STOCKSANLUIS[],6,FALSE)=0,"PRODUCTO SIN STOCK/UBICACIÓN",VLOOKUP(SALIDA[[#This Row],[CODIGO]],STOCKSANLUIS[],6,FALSE))</f>
        <v>1</v>
      </c>
      <c r="F359">
        <f>SALIDA[[#This Row],[CANTIDAD]]/SALIDA[[#This Row],[UND MEDIDA]]</f>
        <v>1</v>
      </c>
      <c r="G359" t="str">
        <f>VLOOKUP(SALIDA[[#This Row],[CODIGO]],FAMILIAS[],4,FALSE)</f>
        <v>FULL GAUGE</v>
      </c>
      <c r="H359" s="10" t="str">
        <f>IF(VLOOKUP(SALIDA[[#This Row],[CODIGO]],STOCKSANLUIS[],7,FALSE)=0,"PRODUCTO SIN STOCK/UBICACIÓN",VLOOKUP(SALIDA[[#This Row],[CODIGO]],STOCKSANLUIS[],7,FALSE))</f>
        <v>A</v>
      </c>
      <c r="I359" s="10" t="s">
        <v>21560</v>
      </c>
      <c r="J359" t="str">
        <f>SALIDA[[#This Row],[CODIGO]]&amp;"       "&amp;SALIDA[[#This Row],[FAMILIA]]</f>
        <v>01826       FULL GAUGE</v>
      </c>
      <c r="K359">
        <f>VLOOKUP(SALIDA[[#This Row],[CODIGO]],STOCK_STARSOFT[],5,FALSE)</f>
        <v>5.6165349999999998</v>
      </c>
      <c r="L359">
        <f>SALIDA[[#This Row],[CANTIDAD]]*SALIDA[[#This Row],[PRECIO UND]]</f>
        <v>5.6165349999999998</v>
      </c>
    </row>
    <row r="360" spans="1:12" x14ac:dyDescent="0.25">
      <c r="A360" s="6" t="s">
        <v>999</v>
      </c>
      <c r="B360" s="24" t="str">
        <f>VLOOKUP(SALIDA[[#This Row],[CODIGO]],STOCKSANLUIS[],2,FALSE)</f>
        <v>SEPARADOR DE ACEITE DE 1/2 - QOS-12 - QUALITY</v>
      </c>
      <c r="C360" s="153">
        <v>45896</v>
      </c>
      <c r="D360">
        <v>1</v>
      </c>
      <c r="E360">
        <f>IF(VLOOKUP(SALIDA[[#This Row],[CODIGO]],STOCKSANLUIS[],6,FALSE)=0,"PRODUCTO SIN STOCK/UBICACIÓN",VLOOKUP(SALIDA[[#This Row],[CODIGO]],STOCKSANLUIS[],6,FALSE))</f>
        <v>1</v>
      </c>
      <c r="F360">
        <f>SALIDA[[#This Row],[CANTIDAD]]/SALIDA[[#This Row],[UND MEDIDA]]</f>
        <v>1</v>
      </c>
      <c r="G360" t="str">
        <f>VLOOKUP(SALIDA[[#This Row],[CODIGO]],FAMILIAS[],4,FALSE)</f>
        <v>QUALITY</v>
      </c>
      <c r="H360" s="10" t="str">
        <f>IF(VLOOKUP(SALIDA[[#This Row],[CODIGO]],STOCKSANLUIS[],7,FALSE)=0,"PRODUCTO SIN STOCK/UBICACIÓN",VLOOKUP(SALIDA[[#This Row],[CODIGO]],STOCKSANLUIS[],7,FALSE))</f>
        <v>A</v>
      </c>
      <c r="I360" s="10"/>
      <c r="J360" t="str">
        <f>SALIDA[[#This Row],[CODIGO]]&amp;"       "&amp;SALIDA[[#This Row],[FAMILIA]]</f>
        <v>01054       QUALITY</v>
      </c>
      <c r="K360">
        <f>VLOOKUP(SALIDA[[#This Row],[CODIGO]],STOCK_STARSOFT[],5,FALSE)</f>
        <v>25.243672</v>
      </c>
      <c r="L360">
        <f>SALIDA[[#This Row],[CANTIDAD]]*SALIDA[[#This Row],[PRECIO UND]]</f>
        <v>25.243672</v>
      </c>
    </row>
    <row r="361" spans="1:12" x14ac:dyDescent="0.25">
      <c r="A361" s="6" t="s">
        <v>3182</v>
      </c>
      <c r="B361" s="24" t="str">
        <f>VLOOKUP(SALIDA[[#This Row],[CODIGO]],STOCKSANLUIS[],2,FALSE)</f>
        <v>ACUMULADOR DE SUCCION DE 3/4 - SPLQ-206 - EVERWELL</v>
      </c>
      <c r="C361" s="153">
        <v>45896</v>
      </c>
      <c r="D361">
        <v>1</v>
      </c>
      <c r="E361">
        <f>IF(VLOOKUP(SALIDA[[#This Row],[CODIGO]],STOCKSANLUIS[],6,FALSE)=0,"PRODUCTO SIN STOCK/UBICACIÓN",VLOOKUP(SALIDA[[#This Row],[CODIGO]],STOCKSANLUIS[],6,FALSE))</f>
        <v>1</v>
      </c>
      <c r="F361">
        <f>SALIDA[[#This Row],[CANTIDAD]]/SALIDA[[#This Row],[UND MEDIDA]]</f>
        <v>1</v>
      </c>
      <c r="G361" t="str">
        <f>VLOOKUP(SALIDA[[#This Row],[CODIGO]],FAMILIAS[],4,FALSE)</f>
        <v>EVERWELL</v>
      </c>
      <c r="H361" s="10" t="str">
        <f>IF(VLOOKUP(SALIDA[[#This Row],[CODIGO]],STOCKSANLUIS[],7,FALSE)=0,"PRODUCTO SIN STOCK/UBICACIÓN",VLOOKUP(SALIDA[[#This Row],[CODIGO]],STOCKSANLUIS[],7,FALSE))</f>
        <v>A</v>
      </c>
      <c r="I361" s="10"/>
      <c r="J361" t="str">
        <f>SALIDA[[#This Row],[CODIGO]]&amp;"       "&amp;SALIDA[[#This Row],[FAMILIA]]</f>
        <v>02579       EVERWELL</v>
      </c>
      <c r="K361">
        <f>VLOOKUP(SALIDA[[#This Row],[CODIGO]],STOCK_STARSOFT[],5,FALSE)</f>
        <v>11.169921</v>
      </c>
      <c r="L361">
        <f>SALIDA[[#This Row],[CANTIDAD]]*SALIDA[[#This Row],[PRECIO UND]]</f>
        <v>11.169921</v>
      </c>
    </row>
    <row r="362" spans="1:12" x14ac:dyDescent="0.25">
      <c r="A362" s="6" t="s">
        <v>2490</v>
      </c>
      <c r="B362" s="24" t="str">
        <f>VLOOKUP(SALIDA[[#This Row],[CODIGO]],STOCKSANLUIS[],2,FALSE)</f>
        <v>LIMPIADOR PARA CONDENSADOR - NU-BRITE - 1GALON - NU CALGON</v>
      </c>
      <c r="C362" s="153">
        <v>45896</v>
      </c>
      <c r="D362">
        <v>1</v>
      </c>
      <c r="E362">
        <f>IF(VLOOKUP(SALIDA[[#This Row],[CODIGO]],STOCKSANLUIS[],6,FALSE)=0,"PRODUCTO SIN STOCK/UBICACIÓN",VLOOKUP(SALIDA[[#This Row],[CODIGO]],STOCKSANLUIS[],6,FALSE))</f>
        <v>1</v>
      </c>
      <c r="F362">
        <f>SALIDA[[#This Row],[CANTIDAD]]/SALIDA[[#This Row],[UND MEDIDA]]</f>
        <v>1</v>
      </c>
      <c r="G362" t="str">
        <f>VLOOKUP(SALIDA[[#This Row],[CODIGO]],FAMILIAS[],4,FALSE)</f>
        <v>NU CALGON</v>
      </c>
      <c r="H362" s="10" t="str">
        <f>IF(VLOOKUP(SALIDA[[#This Row],[CODIGO]],STOCKSANLUIS[],7,FALSE)=0,"PRODUCTO SIN STOCK/UBICACIÓN",VLOOKUP(SALIDA[[#This Row],[CODIGO]],STOCKSANLUIS[],7,FALSE))</f>
        <v>C</v>
      </c>
      <c r="I362" s="10"/>
      <c r="J362" t="str">
        <f>SALIDA[[#This Row],[CODIGO]]&amp;"       "&amp;SALIDA[[#This Row],[FAMILIA]]</f>
        <v>02043       NU CALGON</v>
      </c>
      <c r="K362">
        <f>VLOOKUP(SALIDA[[#This Row],[CODIGO]],STOCK_STARSOFT[],5,FALSE)</f>
        <v>9.0050089999999994</v>
      </c>
      <c r="L362">
        <f>SALIDA[[#This Row],[CANTIDAD]]*SALIDA[[#This Row],[PRECIO UND]]</f>
        <v>9.0050089999999994</v>
      </c>
    </row>
    <row r="363" spans="1:12" x14ac:dyDescent="0.25">
      <c r="A363" s="6" t="s">
        <v>3983</v>
      </c>
      <c r="B363" s="24" t="str">
        <f>VLOOKUP(SALIDA[[#This Row],[CODIGO]],STOCKSANLUIS[],2,FALSE)</f>
        <v>GAS REFIGERANTE R22 -13.60 KG YONGAN</v>
      </c>
      <c r="C363" s="153">
        <v>45896</v>
      </c>
      <c r="D363">
        <v>1</v>
      </c>
      <c r="E363">
        <f>IF(VLOOKUP(SALIDA[[#This Row],[CODIGO]],STOCKSANLUIS[],6,FALSE)=0,"PRODUCTO SIN STOCK/UBICACIÓN",VLOOKUP(SALIDA[[#This Row],[CODIGO]],STOCKSANLUIS[],6,FALSE))</f>
        <v>1</v>
      </c>
      <c r="F363">
        <f>SALIDA[[#This Row],[CANTIDAD]]/SALIDA[[#This Row],[UND MEDIDA]]</f>
        <v>1</v>
      </c>
      <c r="G363" t="str">
        <f>VLOOKUP(SALIDA[[#This Row],[CODIGO]],FAMILIAS[],4,FALSE)</f>
        <v>YONGAN</v>
      </c>
      <c r="H363" s="10" t="str">
        <f>IF(VLOOKUP(SALIDA[[#This Row],[CODIGO]],STOCKSANLUIS[],7,FALSE)=0,"PRODUCTO SIN STOCK/UBICACIÓN",VLOOKUP(SALIDA[[#This Row],[CODIGO]],STOCKSANLUIS[],7,FALSE))</f>
        <v>B/C</v>
      </c>
      <c r="I363" s="10"/>
      <c r="J363" t="str">
        <f>SALIDA[[#This Row],[CODIGO]]&amp;"       "&amp;SALIDA[[#This Row],[FAMILIA]]</f>
        <v>03449       YONGAN</v>
      </c>
      <c r="K363">
        <f>VLOOKUP(SALIDA[[#This Row],[CODIGO]],STOCK_STARSOFT[],5,FALSE)</f>
        <v>61.334141000000002</v>
      </c>
      <c r="L363">
        <f>SALIDA[[#This Row],[CANTIDAD]]*SALIDA[[#This Row],[PRECIO UND]]</f>
        <v>61.334141000000002</v>
      </c>
    </row>
    <row r="364" spans="1:12" x14ac:dyDescent="0.25">
      <c r="A364" s="6" t="s">
        <v>3347</v>
      </c>
      <c r="B364" s="24" t="str">
        <f>VLOOKUP(SALIDA[[#This Row],[CODIGO]],STOCKSANLUIS[],2,FALSE)</f>
        <v>GAS REFRIGERANTE R507 -11.3KG ICELOONG</v>
      </c>
      <c r="C364" s="153">
        <v>45896</v>
      </c>
      <c r="D364">
        <v>1</v>
      </c>
      <c r="E364">
        <f>IF(VLOOKUP(SALIDA[[#This Row],[CODIGO]],STOCKSANLUIS[],6,FALSE)=0,"PRODUCTO SIN STOCK/UBICACIÓN",VLOOKUP(SALIDA[[#This Row],[CODIGO]],STOCKSANLUIS[],6,FALSE))</f>
        <v>1</v>
      </c>
      <c r="F364">
        <f>SALIDA[[#This Row],[CANTIDAD]]/SALIDA[[#This Row],[UND MEDIDA]]</f>
        <v>1</v>
      </c>
      <c r="G364" t="str">
        <f>VLOOKUP(SALIDA[[#This Row],[CODIGO]],FAMILIAS[],4,FALSE)</f>
        <v>ZHEJIANG YONGHE</v>
      </c>
      <c r="H364" s="10" t="str">
        <f>IF(VLOOKUP(SALIDA[[#This Row],[CODIGO]],STOCKSANLUIS[],7,FALSE)=0,"PRODUCTO SIN STOCK/UBICACIÓN",VLOOKUP(SALIDA[[#This Row],[CODIGO]],STOCKSANLUIS[],7,FALSE))</f>
        <v>C</v>
      </c>
      <c r="I364" s="10"/>
      <c r="J364" t="str">
        <f>SALIDA[[#This Row],[CODIGO]]&amp;"       "&amp;SALIDA[[#This Row],[FAMILIA]]</f>
        <v>02755       ZHEJIANG YONGHE</v>
      </c>
      <c r="K364">
        <f>VLOOKUP(SALIDA[[#This Row],[CODIGO]],STOCK_STARSOFT[],5,FALSE)</f>
        <v>55.968114</v>
      </c>
      <c r="L364">
        <f>SALIDA[[#This Row],[CANTIDAD]]*SALIDA[[#This Row],[PRECIO UND]]</f>
        <v>55.968114</v>
      </c>
    </row>
    <row r="365" spans="1:12" x14ac:dyDescent="0.25">
      <c r="A365" s="6" t="s">
        <v>3645</v>
      </c>
      <c r="B365" s="24" t="str">
        <f>VLOOKUP(SALIDA[[#This Row],[CODIGO]],STOCKSANLUIS[],2,FALSE)</f>
        <v>MOTOVENTILADOR DE 10 WATTS 220V/1PH/60HZ INC. HELICE DE 230MM Y BASE</v>
      </c>
      <c r="C365" s="153">
        <v>45896</v>
      </c>
      <c r="D365">
        <v>1</v>
      </c>
      <c r="E365">
        <f>IF(VLOOKUP(SALIDA[[#This Row],[CODIGO]],STOCKSANLUIS[],6,FALSE)=0,"PRODUCTO SIN STOCK/UBICACIÓN",VLOOKUP(SALIDA[[#This Row],[CODIGO]],STOCKSANLUIS[],6,FALSE))</f>
        <v>1</v>
      </c>
      <c r="F365">
        <f>SALIDA[[#This Row],[CANTIDAD]]/SALIDA[[#This Row],[UND MEDIDA]]</f>
        <v>1</v>
      </c>
      <c r="G365" t="str">
        <f>VLOOKUP(SALIDA[[#This Row],[CODIGO]],FAMILIAS[],4,FALSE)</f>
        <v>MAER FAN</v>
      </c>
      <c r="H365" s="10" t="str">
        <f>IF(VLOOKUP(SALIDA[[#This Row],[CODIGO]],STOCKSANLUIS[],7,FALSE)=0,"PRODUCTO SIN STOCK/UBICACIÓN",VLOOKUP(SALIDA[[#This Row],[CODIGO]],STOCKSANLUIS[],7,FALSE))</f>
        <v>C</v>
      </c>
      <c r="I365" s="10"/>
      <c r="J365" t="str">
        <f>SALIDA[[#This Row],[CODIGO]]&amp;"       "&amp;SALIDA[[#This Row],[FAMILIA]]</f>
        <v>03040       MAER FAN</v>
      </c>
      <c r="K365">
        <f>VLOOKUP(SALIDA[[#This Row],[CODIGO]],STOCK_STARSOFT[],5,FALSE)</f>
        <v>7.09</v>
      </c>
      <c r="L365">
        <f>SALIDA[[#This Row],[CANTIDAD]]*SALIDA[[#This Row],[PRECIO UND]]</f>
        <v>7.09</v>
      </c>
    </row>
    <row r="366" spans="1:12" x14ac:dyDescent="0.25">
      <c r="A366" s="6" t="s">
        <v>39</v>
      </c>
      <c r="B366" s="24" t="str">
        <f>VLOOKUP(SALIDA[[#This Row],[CODIGO]],STOCKSANLUIS[],2,FALSE)</f>
        <v>CONTROLADOR DE TEMPERATURA DIGITAL MT-516E C/2DA ETAPA CONFIGURABLE - VER.13 - 115/220 VAC - FULL GAUGE</v>
      </c>
      <c r="C366" s="153">
        <v>45896</v>
      </c>
      <c r="D366">
        <v>3</v>
      </c>
      <c r="E366">
        <f>IF(VLOOKUP(SALIDA[[#This Row],[CODIGO]],STOCKSANLUIS[],6,FALSE)=0,"PRODUCTO SIN STOCK/UBICACIÓN",VLOOKUP(SALIDA[[#This Row],[CODIGO]],STOCKSANLUIS[],6,FALSE))</f>
        <v>1</v>
      </c>
      <c r="F366">
        <f>SALIDA[[#This Row],[CANTIDAD]]/SALIDA[[#This Row],[UND MEDIDA]]</f>
        <v>3</v>
      </c>
      <c r="G366" t="str">
        <f>VLOOKUP(SALIDA[[#This Row],[CODIGO]],FAMILIAS[],4,FALSE)</f>
        <v>FULL GAUGE</v>
      </c>
      <c r="H366" s="10" t="str">
        <f>IF(VLOOKUP(SALIDA[[#This Row],[CODIGO]],STOCKSANLUIS[],7,FALSE)=0,"PRODUCTO SIN STOCK/UBICACIÓN",VLOOKUP(SALIDA[[#This Row],[CODIGO]],STOCKSANLUIS[],7,FALSE))</f>
        <v>C</v>
      </c>
      <c r="I366" s="10"/>
      <c r="J366" t="str">
        <f>SALIDA[[#This Row],[CODIGO]]&amp;"       "&amp;SALIDA[[#This Row],[FAMILIA]]</f>
        <v>00019       FULL GAUGE</v>
      </c>
      <c r="K366">
        <f>VLOOKUP(SALIDA[[#This Row],[CODIGO]],STOCK_STARSOFT[],5,FALSE)</f>
        <v>20.225960000000001</v>
      </c>
      <c r="L366">
        <f>SALIDA[[#This Row],[CANTIDAD]]*SALIDA[[#This Row],[PRECIO UND]]</f>
        <v>60.677880000000002</v>
      </c>
    </row>
    <row r="367" spans="1:12" x14ac:dyDescent="0.25">
      <c r="A367" s="6" t="s">
        <v>1468</v>
      </c>
      <c r="B367" s="24" t="str">
        <f>VLOOKUP(SALIDA[[#This Row],[CODIGO]],STOCKSANLUIS[],2,FALSE)</f>
        <v>MANGA AISLANTE CI-M-035 DE 1 3/8" X 3/4" - ARMAFLEX/ARMACELL</v>
      </c>
      <c r="C367" s="153">
        <v>45896</v>
      </c>
      <c r="D367">
        <v>23</v>
      </c>
      <c r="E367">
        <f>IF(VLOOKUP(SALIDA[[#This Row],[CODIGO]],STOCKSANLUIS[],6,FALSE)=0,"PRODUCTO SIN STOCK/UBICACIÓN",VLOOKUP(SALIDA[[#This Row],[CODIGO]],STOCKSANLUIS[],6,FALSE))</f>
        <v>1</v>
      </c>
      <c r="F367">
        <f>SALIDA[[#This Row],[CANTIDAD]]/SALIDA[[#This Row],[UND MEDIDA]]</f>
        <v>23</v>
      </c>
      <c r="G367" t="str">
        <f>VLOOKUP(SALIDA[[#This Row],[CODIGO]],FAMILIAS[],4,FALSE)</f>
        <v>ARMACELL</v>
      </c>
      <c r="H367" s="10" t="str">
        <f>IF(VLOOKUP(SALIDA[[#This Row],[CODIGO]],STOCKSANLUIS[],7,FALSE)=0,"PRODUCTO SIN STOCK/UBICACIÓN",VLOOKUP(SALIDA[[#This Row],[CODIGO]],STOCKSANLUIS[],7,FALSE))</f>
        <v>A</v>
      </c>
      <c r="I367" s="10"/>
      <c r="J367" t="str">
        <f>SALIDA[[#This Row],[CODIGO]]&amp;"       "&amp;SALIDA[[#This Row],[FAMILIA]]</f>
        <v>01491       ARMACELL</v>
      </c>
      <c r="K367">
        <f>VLOOKUP(SALIDA[[#This Row],[CODIGO]],STOCK_STARSOFT[],5,FALSE)</f>
        <v>3.0277210000000001</v>
      </c>
      <c r="L367">
        <f>SALIDA[[#This Row],[CANTIDAD]]*SALIDA[[#This Row],[PRECIO UND]]</f>
        <v>69.637583000000006</v>
      </c>
    </row>
    <row r="368" spans="1:12" x14ac:dyDescent="0.25">
      <c r="A368" s="6" t="s">
        <v>1470</v>
      </c>
      <c r="B368" s="24" t="str">
        <f>VLOOKUP(SALIDA[[#This Row],[CODIGO]],STOCKSANLUIS[],2,FALSE)</f>
        <v>MANGA AISLANTE CI-M-042 DE 1 5/8" X 3/4" - ARMAFLEX/ARMACELL</v>
      </c>
      <c r="C368" s="153">
        <v>45896</v>
      </c>
      <c r="D368">
        <v>5</v>
      </c>
      <c r="E368">
        <f>IF(VLOOKUP(SALIDA[[#This Row],[CODIGO]],STOCKSANLUIS[],6,FALSE)=0,"PRODUCTO SIN STOCK/UBICACIÓN",VLOOKUP(SALIDA[[#This Row],[CODIGO]],STOCKSANLUIS[],6,FALSE))</f>
        <v>1</v>
      </c>
      <c r="F368">
        <f>SALIDA[[#This Row],[CANTIDAD]]/SALIDA[[#This Row],[UND MEDIDA]]</f>
        <v>5</v>
      </c>
      <c r="G368" t="str">
        <f>VLOOKUP(SALIDA[[#This Row],[CODIGO]],FAMILIAS[],4,FALSE)</f>
        <v>ARMACELL</v>
      </c>
      <c r="H368" s="10" t="str">
        <f>IF(VLOOKUP(SALIDA[[#This Row],[CODIGO]],STOCKSANLUIS[],7,FALSE)=0,"PRODUCTO SIN STOCK/UBICACIÓN",VLOOKUP(SALIDA[[#This Row],[CODIGO]],STOCKSANLUIS[],7,FALSE))</f>
        <v>A</v>
      </c>
      <c r="I368" s="10"/>
      <c r="J368" t="str">
        <f>SALIDA[[#This Row],[CODIGO]]&amp;"       "&amp;SALIDA[[#This Row],[FAMILIA]]</f>
        <v>01492       ARMACELL</v>
      </c>
      <c r="K368">
        <f>VLOOKUP(SALIDA[[#This Row],[CODIGO]],STOCK_STARSOFT[],5,FALSE)</f>
        <v>3.6670790000000002</v>
      </c>
      <c r="L368">
        <f>SALIDA[[#This Row],[CANTIDAD]]*SALIDA[[#This Row],[PRECIO UND]]</f>
        <v>18.335395000000002</v>
      </c>
    </row>
    <row r="369" spans="1:12" x14ac:dyDescent="0.25">
      <c r="A369" s="6" t="s">
        <v>3347</v>
      </c>
      <c r="B369" s="24" t="str">
        <f>VLOOKUP(SALIDA[[#This Row],[CODIGO]],STOCKSANLUIS[],2,FALSE)</f>
        <v>GAS REFRIGERANTE R507 -11.3KG ICELOONG</v>
      </c>
      <c r="C369" s="153">
        <v>45896</v>
      </c>
      <c r="D369">
        <v>10</v>
      </c>
      <c r="E369">
        <f>IF(VLOOKUP(SALIDA[[#This Row],[CODIGO]],STOCKSANLUIS[],6,FALSE)=0,"PRODUCTO SIN STOCK/UBICACIÓN",VLOOKUP(SALIDA[[#This Row],[CODIGO]],STOCKSANLUIS[],6,FALSE))</f>
        <v>1</v>
      </c>
      <c r="F369">
        <f>SALIDA[[#This Row],[CANTIDAD]]/SALIDA[[#This Row],[UND MEDIDA]]</f>
        <v>10</v>
      </c>
      <c r="G369" t="str">
        <f>VLOOKUP(SALIDA[[#This Row],[CODIGO]],FAMILIAS[],4,FALSE)</f>
        <v>ZHEJIANG YONGHE</v>
      </c>
      <c r="H369" s="10" t="str">
        <f>IF(VLOOKUP(SALIDA[[#This Row],[CODIGO]],STOCKSANLUIS[],7,FALSE)=0,"PRODUCTO SIN STOCK/UBICACIÓN",VLOOKUP(SALIDA[[#This Row],[CODIGO]],STOCKSANLUIS[],7,FALSE))</f>
        <v>C</v>
      </c>
      <c r="I369" s="10"/>
      <c r="J369" t="str">
        <f>SALIDA[[#This Row],[CODIGO]]&amp;"       "&amp;SALIDA[[#This Row],[FAMILIA]]</f>
        <v>02755       ZHEJIANG YONGHE</v>
      </c>
      <c r="K369">
        <f>VLOOKUP(SALIDA[[#This Row],[CODIGO]],STOCK_STARSOFT[],5,FALSE)</f>
        <v>55.968114</v>
      </c>
      <c r="L369">
        <f>SALIDA[[#This Row],[CANTIDAD]]*SALIDA[[#This Row],[PRECIO UND]]</f>
        <v>559.68114000000003</v>
      </c>
    </row>
    <row r="370" spans="1:12" x14ac:dyDescent="0.25">
      <c r="A370" s="6" t="s">
        <v>3341</v>
      </c>
      <c r="B370" s="24" t="str">
        <f>VLOOKUP(SALIDA[[#This Row],[CODIGO]],STOCKSANLUIS[],2,FALSE)</f>
        <v>GAS REFRIGERANTE R404A -10.90KG ICELOONG</v>
      </c>
      <c r="C370" s="153">
        <v>45896</v>
      </c>
      <c r="D370">
        <v>2</v>
      </c>
      <c r="E370">
        <f>IF(VLOOKUP(SALIDA[[#This Row],[CODIGO]],STOCKSANLUIS[],6,FALSE)=0,"PRODUCTO SIN STOCK/UBICACIÓN",VLOOKUP(SALIDA[[#This Row],[CODIGO]],STOCKSANLUIS[],6,FALSE))</f>
        <v>1</v>
      </c>
      <c r="F370">
        <f>SALIDA[[#This Row],[CANTIDAD]]/SALIDA[[#This Row],[UND MEDIDA]]</f>
        <v>2</v>
      </c>
      <c r="G370" t="str">
        <f>VLOOKUP(SALIDA[[#This Row],[CODIGO]],FAMILIAS[],4,FALSE)</f>
        <v>ZHEJIANG YONGHE</v>
      </c>
      <c r="H370" s="10" t="str">
        <f>IF(VLOOKUP(SALIDA[[#This Row],[CODIGO]],STOCKSANLUIS[],7,FALSE)=0,"PRODUCTO SIN STOCK/UBICACIÓN",VLOOKUP(SALIDA[[#This Row],[CODIGO]],STOCKSANLUIS[],7,FALSE))</f>
        <v>C</v>
      </c>
      <c r="I370" s="10"/>
      <c r="J370" t="str">
        <f>SALIDA[[#This Row],[CODIGO]]&amp;"       "&amp;SALIDA[[#This Row],[FAMILIA]]</f>
        <v>02752       ZHEJIANG YONGHE</v>
      </c>
      <c r="K370">
        <f>VLOOKUP(SALIDA[[#This Row],[CODIGO]],STOCK_STARSOFT[],5,FALSE)</f>
        <v>53.481755</v>
      </c>
      <c r="L370">
        <f>SALIDA[[#This Row],[CANTIDAD]]*SALIDA[[#This Row],[PRECIO UND]]</f>
        <v>106.96351</v>
      </c>
    </row>
    <row r="371" spans="1:12" x14ac:dyDescent="0.25">
      <c r="A371" s="6" t="s">
        <v>725</v>
      </c>
      <c r="B371" s="24" t="str">
        <f>VLOOKUP(SALIDA[[#This Row],[CODIGO]],STOCKSANLUIS[],2,FALSE)</f>
        <v>ORIFICIO #-2 PARA TEX 5, TES 5 - 067B2790</v>
      </c>
      <c r="C371" s="153">
        <v>45896</v>
      </c>
      <c r="D371">
        <v>1</v>
      </c>
      <c r="E371">
        <f>IF(VLOOKUP(SALIDA[[#This Row],[CODIGO]],STOCKSANLUIS[],6,FALSE)=0,"PRODUCTO SIN STOCK/UBICACIÓN",VLOOKUP(SALIDA[[#This Row],[CODIGO]],STOCKSANLUIS[],6,FALSE))</f>
        <v>1</v>
      </c>
      <c r="F371">
        <f>SALIDA[[#This Row],[CANTIDAD]]/SALIDA[[#This Row],[UND MEDIDA]]</f>
        <v>1</v>
      </c>
      <c r="G371" t="str">
        <f>VLOOKUP(SALIDA[[#This Row],[CODIGO]],FAMILIAS[],4,FALSE)</f>
        <v>DANFOSS</v>
      </c>
      <c r="H371" s="10" t="str">
        <f>IF(VLOOKUP(SALIDA[[#This Row],[CODIGO]],STOCKSANLUIS[],7,FALSE)=0,"PRODUCTO SIN STOCK/UBICACIÓN",VLOOKUP(SALIDA[[#This Row],[CODIGO]],STOCKSANLUIS[],7,FALSE))</f>
        <v>A</v>
      </c>
      <c r="I371" s="10"/>
      <c r="J371" t="str">
        <f>SALIDA[[#This Row],[CODIGO]]&amp;"       "&amp;SALIDA[[#This Row],[FAMILIA]]</f>
        <v>00795       DANFOSS</v>
      </c>
      <c r="K371">
        <f>VLOOKUP(SALIDA[[#This Row],[CODIGO]],STOCK_STARSOFT[],5,FALSE)</f>
        <v>18.426532999999999</v>
      </c>
      <c r="L371">
        <f>SALIDA[[#This Row],[CANTIDAD]]*SALIDA[[#This Row],[PRECIO UND]]</f>
        <v>18.426532999999999</v>
      </c>
    </row>
    <row r="372" spans="1:12" x14ac:dyDescent="0.25">
      <c r="A372" s="6" t="s">
        <v>229</v>
      </c>
      <c r="B372" s="24" t="str">
        <f>VLOOKUP(SALIDA[[#This Row],[CODIGO]],STOCKSANLUIS[],2,FALSE)</f>
        <v>VALVULA DE EXPANSION DANFOSS TES 2 - S/ORIFICIO - 068Z3403</v>
      </c>
      <c r="C372" s="153">
        <v>45896</v>
      </c>
      <c r="D372">
        <v>3</v>
      </c>
      <c r="E372">
        <f>IF(VLOOKUP(SALIDA[[#This Row],[CODIGO]],STOCKSANLUIS[],6,FALSE)=0,"PRODUCTO SIN STOCK/UBICACIÓN",VLOOKUP(SALIDA[[#This Row],[CODIGO]],STOCKSANLUIS[],6,FALSE))</f>
        <v>1</v>
      </c>
      <c r="F372">
        <f>SALIDA[[#This Row],[CANTIDAD]]/SALIDA[[#This Row],[UND MEDIDA]]</f>
        <v>3</v>
      </c>
      <c r="G372" t="str">
        <f>VLOOKUP(SALIDA[[#This Row],[CODIGO]],FAMILIAS[],4,FALSE)</f>
        <v>DANFOSS</v>
      </c>
      <c r="H372" s="10" t="str">
        <f>IF(VLOOKUP(SALIDA[[#This Row],[CODIGO]],STOCKSANLUIS[],7,FALSE)=0,"PRODUCTO SIN STOCK/UBICACIÓN",VLOOKUP(SALIDA[[#This Row],[CODIGO]],STOCKSANLUIS[],7,FALSE))</f>
        <v>A</v>
      </c>
      <c r="I372" s="10"/>
      <c r="J372" t="str">
        <f>SALIDA[[#This Row],[CODIGO]]&amp;"       "&amp;SALIDA[[#This Row],[FAMILIA]]</f>
        <v>00162       DANFOSS</v>
      </c>
      <c r="K372">
        <f>VLOOKUP(SALIDA[[#This Row],[CODIGO]],STOCK_STARSOFT[],5,FALSE)</f>
        <v>42.27</v>
      </c>
      <c r="L372">
        <f>SALIDA[[#This Row],[CANTIDAD]]*SALIDA[[#This Row],[PRECIO UND]]</f>
        <v>126.81</v>
      </c>
    </row>
    <row r="373" spans="1:12" x14ac:dyDescent="0.25">
      <c r="A373" s="6" t="s">
        <v>3224</v>
      </c>
      <c r="B373" s="24" t="str">
        <f>VLOOKUP(SALIDA[[#This Row],[CODIGO]],STOCKSANLUIS[],2,FALSE)</f>
        <v xml:space="preserve">SELLADOR DE CALOR - LACO - 1.7GR </v>
      </c>
      <c r="C373" s="153">
        <v>45896</v>
      </c>
      <c r="D373">
        <v>24</v>
      </c>
      <c r="E373">
        <f>IF(VLOOKUP(SALIDA[[#This Row],[CODIGO]],STOCKSANLUIS[],6,FALSE)=0,"PRODUCTO SIN STOCK/UBICACIÓN",VLOOKUP(SALIDA[[#This Row],[CODIGO]],STOCKSANLUIS[],6,FALSE))</f>
        <v>1</v>
      </c>
      <c r="F373">
        <f>SALIDA[[#This Row],[CANTIDAD]]/SALIDA[[#This Row],[UND MEDIDA]]</f>
        <v>24</v>
      </c>
      <c r="G373" t="str">
        <f>VLOOKUP(SALIDA[[#This Row],[CODIGO]],FAMILIAS[],4,FALSE)</f>
        <v>QUALITY</v>
      </c>
      <c r="H373" s="10" t="str">
        <f>IF(VLOOKUP(SALIDA[[#This Row],[CODIGO]],STOCKSANLUIS[],7,FALSE)=0,"PRODUCTO SIN STOCK/UBICACIÓN",VLOOKUP(SALIDA[[#This Row],[CODIGO]],STOCKSANLUIS[],7,FALSE))</f>
        <v>C</v>
      </c>
      <c r="I373" s="10" t="s">
        <v>19536</v>
      </c>
      <c r="J373" t="str">
        <f>SALIDA[[#This Row],[CODIGO]]&amp;"       "&amp;SALIDA[[#This Row],[FAMILIA]]</f>
        <v>02618       QUALITY</v>
      </c>
      <c r="K373">
        <f>VLOOKUP(SALIDA[[#This Row],[CODIGO]],STOCK_STARSOFT[],5,FALSE)</f>
        <v>13.546878</v>
      </c>
      <c r="L373">
        <f>SALIDA[[#This Row],[CANTIDAD]]*SALIDA[[#This Row],[PRECIO UND]]</f>
        <v>325.12507199999999</v>
      </c>
    </row>
    <row r="374" spans="1:12" x14ac:dyDescent="0.25">
      <c r="A374" s="6" t="s">
        <v>3577</v>
      </c>
      <c r="B374" s="24" t="str">
        <f>VLOOKUP(SALIDA[[#This Row],[CODIGO]],STOCKSANLUIS[],2,FALSE)</f>
        <v>MOTOVENTILADOR AXIAL EBM S4E400/G01 - 400MM - 220V MONOFÁSICO - 4 POLOS, CON REJILLA - FLUJO V   </v>
      </c>
      <c r="C374" s="153">
        <v>45896</v>
      </c>
      <c r="D374">
        <v>1</v>
      </c>
      <c r="E374">
        <f>IF(VLOOKUP(SALIDA[[#This Row],[CODIGO]],STOCKSANLUIS[],6,FALSE)=0,"PRODUCTO SIN STOCK/UBICACIÓN",VLOOKUP(SALIDA[[#This Row],[CODIGO]],STOCKSANLUIS[],6,FALSE))</f>
        <v>1</v>
      </c>
      <c r="F374">
        <f>SALIDA[[#This Row],[CANTIDAD]]/SALIDA[[#This Row],[UND MEDIDA]]</f>
        <v>1</v>
      </c>
      <c r="G374" t="str">
        <f>VLOOKUP(SALIDA[[#This Row],[CODIGO]],FAMILIAS[],4,FALSE)</f>
        <v>EBM</v>
      </c>
      <c r="H374" s="10" t="str">
        <f>IF(VLOOKUP(SALIDA[[#This Row],[CODIGO]],STOCKSANLUIS[],7,FALSE)=0,"PRODUCTO SIN STOCK/UBICACIÓN",VLOOKUP(SALIDA[[#This Row],[CODIGO]],STOCKSANLUIS[],7,FALSE))</f>
        <v>C</v>
      </c>
      <c r="I374" s="10"/>
      <c r="J374" t="str">
        <f>SALIDA[[#This Row],[CODIGO]]&amp;"       "&amp;SALIDA[[#This Row],[FAMILIA]]</f>
        <v>02983       EBM</v>
      </c>
      <c r="K374">
        <f>VLOOKUP(SALIDA[[#This Row],[CODIGO]],STOCK_STARSOFT[],5,FALSE)</f>
        <v>74.290643000000003</v>
      </c>
      <c r="L374">
        <f>SALIDA[[#This Row],[CANTIDAD]]*SALIDA[[#This Row],[PRECIO UND]]</f>
        <v>74.290643000000003</v>
      </c>
    </row>
    <row r="375" spans="1:12" x14ac:dyDescent="0.25">
      <c r="A375" s="6" t="s">
        <v>19219</v>
      </c>
      <c r="B375" s="24" t="str">
        <f>VLOOKUP(SALIDA[[#This Row],[CODIGO]],STOCKSANLUIS[],2,FALSE)</f>
        <v>CONTROLADOR DIGITAL PARA REFRIGERACIÓN TC970E LOG+ECO</v>
      </c>
      <c r="C375" s="153">
        <v>45896</v>
      </c>
      <c r="D375">
        <v>1</v>
      </c>
      <c r="E375">
        <f>IF(VLOOKUP(SALIDA[[#This Row],[CODIGO]],STOCKSANLUIS[],6,FALSE)=0,"PRODUCTO SIN STOCK/UBICACIÓN",VLOOKUP(SALIDA[[#This Row],[CODIGO]],STOCKSANLUIS[],6,FALSE))</f>
        <v>1</v>
      </c>
      <c r="F375">
        <f>SALIDA[[#This Row],[CANTIDAD]]/SALIDA[[#This Row],[UND MEDIDA]]</f>
        <v>1</v>
      </c>
      <c r="G375" t="str">
        <f>VLOOKUP(SALIDA[[#This Row],[CODIGO]],FAMILIAS[],4,FALSE)</f>
        <v>FULL GAUGE</v>
      </c>
      <c r="H375" s="10" t="str">
        <f>IF(VLOOKUP(SALIDA[[#This Row],[CODIGO]],STOCKSANLUIS[],7,FALSE)=0,"PRODUCTO SIN STOCK/UBICACIÓN",VLOOKUP(SALIDA[[#This Row],[CODIGO]],STOCKSANLUIS[],7,FALSE))</f>
        <v>C</v>
      </c>
      <c r="I375" s="10" t="s">
        <v>19536</v>
      </c>
      <c r="J375" t="str">
        <f>SALIDA[[#This Row],[CODIGO]]&amp;"       "&amp;SALIDA[[#This Row],[FAMILIA]]</f>
        <v>03339       FULL GAUGE</v>
      </c>
      <c r="K375">
        <f>VLOOKUP(SALIDA[[#This Row],[CODIGO]],STOCK_STARSOFT[],5,FALSE)</f>
        <v>44.524842</v>
      </c>
      <c r="L375">
        <f>SALIDA[[#This Row],[CANTIDAD]]*SALIDA[[#This Row],[PRECIO UND]]</f>
        <v>44.524842</v>
      </c>
    </row>
    <row r="376" spans="1:12" x14ac:dyDescent="0.25">
      <c r="A376" s="6" t="s">
        <v>3880</v>
      </c>
      <c r="B376" s="24" t="str">
        <f>VLOOKUP(SALIDA[[#This Row],[CODIGO]],STOCKSANLUIS[],2,FALSE)</f>
        <v>GAS REFRIGERANTE R134A  X 340 GR - (TAPA CON VALVULA) - ICELOONG</v>
      </c>
      <c r="C376" s="153">
        <v>45896</v>
      </c>
      <c r="D376">
        <v>30</v>
      </c>
      <c r="E376">
        <f>IF(VLOOKUP(SALIDA[[#This Row],[CODIGO]],STOCKSANLUIS[],6,FALSE)=0,"PRODUCTO SIN STOCK/UBICACIÓN",VLOOKUP(SALIDA[[#This Row],[CODIGO]],STOCKSANLUIS[],6,FALSE))</f>
        <v>1</v>
      </c>
      <c r="F376">
        <f>SALIDA[[#This Row],[CANTIDAD]]/SALIDA[[#This Row],[UND MEDIDA]]</f>
        <v>30</v>
      </c>
      <c r="G376" t="str">
        <f>VLOOKUP(SALIDA[[#This Row],[CODIGO]],FAMILIAS[],4,FALSE)</f>
        <v>ZHEJIANG YONGHE</v>
      </c>
      <c r="H376" s="10" t="str">
        <f>IF(VLOOKUP(SALIDA[[#This Row],[CODIGO]],STOCKSANLUIS[],7,FALSE)=0,"PRODUCTO SIN STOCK/UBICACIÓN",VLOOKUP(SALIDA[[#This Row],[CODIGO]],STOCKSANLUIS[],7,FALSE))</f>
        <v>B</v>
      </c>
      <c r="I376" s="10"/>
      <c r="J376" t="str">
        <f>SALIDA[[#This Row],[CODIGO]]&amp;"       "&amp;SALIDA[[#This Row],[FAMILIA]]</f>
        <v>03343       ZHEJIANG YONGHE</v>
      </c>
      <c r="K376">
        <f>VLOOKUP(SALIDA[[#This Row],[CODIGO]],STOCK_STARSOFT[],5,FALSE)</f>
        <v>3.1289889999999998</v>
      </c>
      <c r="L376">
        <f>SALIDA[[#This Row],[CANTIDAD]]*SALIDA[[#This Row],[PRECIO UND]]</f>
        <v>93.869669999999999</v>
      </c>
    </row>
    <row r="377" spans="1:12" x14ac:dyDescent="0.25">
      <c r="A377" s="6" t="s">
        <v>2551</v>
      </c>
      <c r="B377" s="24" t="str">
        <f>VLOOKUP(SALIDA[[#This Row],[CODIGO]],STOCKSANLUIS[],2,FALSE)</f>
        <v>CONTROLADOR DE TEMPERATURA DIGITAL MT-543 E LOG DE 4 ETAPAS C/ALARMA - VER.03 - 115/220 VAC - FULL GAUGE</v>
      </c>
      <c r="C377" s="153">
        <v>45896</v>
      </c>
      <c r="D377">
        <v>2</v>
      </c>
      <c r="E377">
        <f>IF(VLOOKUP(SALIDA[[#This Row],[CODIGO]],STOCKSANLUIS[],6,FALSE)=0,"PRODUCTO SIN STOCK/UBICACIÓN",VLOOKUP(SALIDA[[#This Row],[CODIGO]],STOCKSANLUIS[],6,FALSE))</f>
        <v>1</v>
      </c>
      <c r="F377">
        <f>SALIDA[[#This Row],[CANTIDAD]]/SALIDA[[#This Row],[UND MEDIDA]]</f>
        <v>2</v>
      </c>
      <c r="G377" t="str">
        <f>VLOOKUP(SALIDA[[#This Row],[CODIGO]],FAMILIAS[],4,FALSE)</f>
        <v>FULL GAUGE</v>
      </c>
      <c r="H377" s="10" t="str">
        <f>IF(VLOOKUP(SALIDA[[#This Row],[CODIGO]],STOCKSANLUIS[],7,FALSE)=0,"PRODUCTO SIN STOCK/UBICACIÓN",VLOOKUP(SALIDA[[#This Row],[CODIGO]],STOCKSANLUIS[],7,FALSE))</f>
        <v>A</v>
      </c>
      <c r="I377" s="10"/>
      <c r="J377" t="str">
        <f>SALIDA[[#This Row],[CODIGO]]&amp;"       "&amp;SALIDA[[#This Row],[FAMILIA]]</f>
        <v>02090       FULL GAUGE</v>
      </c>
      <c r="K377">
        <f>VLOOKUP(SALIDA[[#This Row],[CODIGO]],STOCK_STARSOFT[],5,FALSE)</f>
        <v>47.654238999999997</v>
      </c>
      <c r="L377">
        <f>SALIDA[[#This Row],[CANTIDAD]]*SALIDA[[#This Row],[PRECIO UND]]</f>
        <v>95.308477999999994</v>
      </c>
    </row>
    <row r="378" spans="1:12" x14ac:dyDescent="0.25">
      <c r="A378" s="6" t="s">
        <v>953</v>
      </c>
      <c r="B378" s="24" t="str">
        <f>VLOOKUP(SALIDA[[#This Row],[CODIGO]],STOCKSANLUIS[],2,FALSE)</f>
        <v>INTERFACE USB CONV 32 - VER.03 - FULL GAUGE</v>
      </c>
      <c r="C378" s="153">
        <v>45896</v>
      </c>
      <c r="D378">
        <v>1</v>
      </c>
      <c r="E378">
        <f>IF(VLOOKUP(SALIDA[[#This Row],[CODIGO]],STOCKSANLUIS[],6,FALSE)=0,"PRODUCTO SIN STOCK/UBICACIÓN",VLOOKUP(SALIDA[[#This Row],[CODIGO]],STOCKSANLUIS[],6,FALSE))</f>
        <v>1</v>
      </c>
      <c r="F378">
        <f>SALIDA[[#This Row],[CANTIDAD]]/SALIDA[[#This Row],[UND MEDIDA]]</f>
        <v>1</v>
      </c>
      <c r="G378" t="str">
        <f>VLOOKUP(SALIDA[[#This Row],[CODIGO]],FAMILIAS[],4,FALSE)</f>
        <v>FULL GAUGE</v>
      </c>
      <c r="H378" s="10" t="str">
        <f>IF(VLOOKUP(SALIDA[[#This Row],[CODIGO]],STOCKSANLUIS[],7,FALSE)=0,"PRODUCTO SIN STOCK/UBICACIÓN",VLOOKUP(SALIDA[[#This Row],[CODIGO]],STOCKSANLUIS[],7,FALSE))</f>
        <v>A</v>
      </c>
      <c r="I378" s="10"/>
      <c r="J378" t="str">
        <f>SALIDA[[#This Row],[CODIGO]]&amp;"       "&amp;SALIDA[[#This Row],[FAMILIA]]</f>
        <v>01024       FULL GAUGE</v>
      </c>
      <c r="K378">
        <f>VLOOKUP(SALIDA[[#This Row],[CODIGO]],STOCK_STARSOFT[],5,FALSE)</f>
        <v>41.384480000000003</v>
      </c>
      <c r="L378">
        <f>SALIDA[[#This Row],[CANTIDAD]]*SALIDA[[#This Row],[PRECIO UND]]</f>
        <v>41.384480000000003</v>
      </c>
    </row>
    <row r="379" spans="1:12" x14ac:dyDescent="0.25">
      <c r="A379" s="6" t="s">
        <v>259</v>
      </c>
      <c r="B379" s="24" t="str">
        <f>VLOOKUP(SALIDA[[#This Row],[CODIGO]],STOCKSANLUIS[],2,FALSE)</f>
        <v>PLATINA KLEERSTRIP MAX BULLET HTP SILVER 2  PLOMO (60 CM)- 477600</v>
      </c>
      <c r="C379" s="153">
        <v>45896</v>
      </c>
      <c r="D379">
        <v>2</v>
      </c>
      <c r="E379">
        <f>IF(VLOOKUP(SALIDA[[#This Row],[CODIGO]],STOCKSANLUIS[],6,FALSE)=0,"PRODUCTO SIN STOCK/UBICACIÓN",VLOOKUP(SALIDA[[#This Row],[CODIGO]],STOCKSANLUIS[],6,FALSE))</f>
        <v>1</v>
      </c>
      <c r="F379">
        <f>SALIDA[[#This Row],[CANTIDAD]]/SALIDA[[#This Row],[UND MEDIDA]]</f>
        <v>2</v>
      </c>
      <c r="G379" t="str">
        <f>VLOOKUP(SALIDA[[#This Row],[CODIGO]],FAMILIAS[],4,FALSE)</f>
        <v>ES ROBBINS</v>
      </c>
      <c r="H379" s="10" t="str">
        <f>IF(VLOOKUP(SALIDA[[#This Row],[CODIGO]],STOCKSANLUIS[],7,FALSE)=0,"PRODUCTO SIN STOCK/UBICACIÓN",VLOOKUP(SALIDA[[#This Row],[CODIGO]],STOCKSANLUIS[],7,FALSE))</f>
        <v>C</v>
      </c>
      <c r="I379" s="10"/>
      <c r="J379" t="str">
        <f>SALIDA[[#This Row],[CODIGO]]&amp;"       "&amp;SALIDA[[#This Row],[FAMILIA]]</f>
        <v>00186       ES ROBBINS</v>
      </c>
      <c r="K379">
        <f>VLOOKUP(SALIDA[[#This Row],[CODIGO]],STOCK_STARSOFT[],5,FALSE)</f>
        <v>4.3959429999999999</v>
      </c>
      <c r="L379">
        <f>SALIDA[[#This Row],[CANTIDAD]]*SALIDA[[#This Row],[PRECIO UND]]</f>
        <v>8.7918859999999999</v>
      </c>
    </row>
    <row r="380" spans="1:12" x14ac:dyDescent="0.25">
      <c r="A380" s="6" t="s">
        <v>3776</v>
      </c>
      <c r="B380" s="24" t="str">
        <f>VLOOKUP(SALIDA[[#This Row],[CODIGO]],STOCKSANLUIS[],2,FALSE)</f>
        <v>LAMA DE PVC CLEARWAY STANDARD SMOOTH 8¨¨ X .080¨¨ X 300¨ (20 CM X 2MMX 91.44M)</v>
      </c>
      <c r="C380" s="153">
        <v>45896</v>
      </c>
      <c r="D380">
        <v>30</v>
      </c>
      <c r="E380">
        <f>IF(VLOOKUP(SALIDA[[#This Row],[CODIGO]],STOCKSANLUIS[],6,FALSE)=0,"PRODUCTO SIN STOCK/UBICACIÓN",VLOOKUP(SALIDA[[#This Row],[CODIGO]],STOCKSANLUIS[],6,FALSE))</f>
        <v>91.44</v>
      </c>
      <c r="F380">
        <f>SALIDA[[#This Row],[CANTIDAD]]/SALIDA[[#This Row],[UND MEDIDA]]</f>
        <v>0.32808398950131235</v>
      </c>
      <c r="G380" t="str">
        <f>VLOOKUP(SALIDA[[#This Row],[CODIGO]],FAMILIAS[],4,FALSE)</f>
        <v>CLEARWAY</v>
      </c>
      <c r="H380" s="10" t="str">
        <f>IF(VLOOKUP(SALIDA[[#This Row],[CODIGO]],STOCKSANLUIS[],7,FALSE)=0,"PRODUCTO SIN STOCK/UBICACIÓN",VLOOKUP(SALIDA[[#This Row],[CODIGO]],STOCKSANLUIS[],7,FALSE))</f>
        <v>B/C</v>
      </c>
      <c r="I380" s="10"/>
      <c r="J380" t="str">
        <f>SALIDA[[#This Row],[CODIGO]]&amp;"       "&amp;SALIDA[[#This Row],[FAMILIA]]</f>
        <v>03169       CLEARWAY</v>
      </c>
      <c r="K380">
        <f>VLOOKUP(SALIDA[[#This Row],[CODIGO]],STOCK_STARSOFT[],5,FALSE)</f>
        <v>1.2627120000000001</v>
      </c>
      <c r="L380">
        <f>SALIDA[[#This Row],[CANTIDAD]]*SALIDA[[#This Row],[PRECIO UND]]</f>
        <v>37.881360000000001</v>
      </c>
    </row>
    <row r="381" spans="1:12" x14ac:dyDescent="0.25">
      <c r="A381" s="6" t="s">
        <v>2669</v>
      </c>
      <c r="B381" s="24" t="str">
        <f>VLOOKUP(SALIDA[[#This Row],[CODIGO]],STOCKSANLUIS[],2,FALSE)</f>
        <v>UNIÓN ANGULAR EXTERIOR P/ ZOCALO INFERIOR 304 E FI02820 - CAFF</v>
      </c>
      <c r="C381" s="153">
        <v>45896</v>
      </c>
      <c r="D381">
        <v>8</v>
      </c>
      <c r="E381">
        <f>IF(VLOOKUP(SALIDA[[#This Row],[CODIGO]],STOCKSANLUIS[],6,FALSE)=0,"PRODUCTO SIN STOCK/UBICACIÓN",VLOOKUP(SALIDA[[#This Row],[CODIGO]],STOCKSANLUIS[],6,FALSE))</f>
        <v>1</v>
      </c>
      <c r="F381">
        <f>SALIDA[[#This Row],[CANTIDAD]]/SALIDA[[#This Row],[UND MEDIDA]]</f>
        <v>8</v>
      </c>
      <c r="G381" t="str">
        <f>VLOOKUP(SALIDA[[#This Row],[CODIGO]],FAMILIAS[],4,FALSE)</f>
        <v>CAFF</v>
      </c>
      <c r="H381" s="10" t="str">
        <f>IF(VLOOKUP(SALIDA[[#This Row],[CODIGO]],STOCKSANLUIS[],7,FALSE)=0,"PRODUCTO SIN STOCK/UBICACIÓN",VLOOKUP(SALIDA[[#This Row],[CODIGO]],STOCKSANLUIS[],7,FALSE))</f>
        <v>C</v>
      </c>
      <c r="I381" s="10"/>
      <c r="J381" t="str">
        <f>SALIDA[[#This Row],[CODIGO]]&amp;"       "&amp;SALIDA[[#This Row],[FAMILIA]]</f>
        <v>02172       CAFF</v>
      </c>
      <c r="K381">
        <f>VLOOKUP(SALIDA[[#This Row],[CODIGO]],STOCK_STARSOFT[],5,FALSE)</f>
        <v>1.048308</v>
      </c>
      <c r="L381">
        <f>SALIDA[[#This Row],[CANTIDAD]]*SALIDA[[#This Row],[PRECIO UND]]</f>
        <v>8.3864640000000001</v>
      </c>
    </row>
    <row r="382" spans="1:12" x14ac:dyDescent="0.25">
      <c r="A382" s="6" t="s">
        <v>3239</v>
      </c>
      <c r="B382" s="24" t="str">
        <f>VLOOKUP(SALIDA[[#This Row],[CODIGO]],STOCKSANLUIS[],2,FALSE)</f>
        <v>GAS REFRIGERANTE R422D- 11.30KG  AMUCOOL</v>
      </c>
      <c r="C382" s="153">
        <v>45896</v>
      </c>
      <c r="D382">
        <v>1</v>
      </c>
      <c r="E382">
        <f>IF(VLOOKUP(SALIDA[[#This Row],[CODIGO]],STOCKSANLUIS[],6,FALSE)=0,"PRODUCTO SIN STOCK/UBICACIÓN",VLOOKUP(SALIDA[[#This Row],[CODIGO]],STOCKSANLUIS[],6,FALSE))</f>
        <v>1</v>
      </c>
      <c r="F382">
        <f>SALIDA[[#This Row],[CANTIDAD]]/SALIDA[[#This Row],[UND MEDIDA]]</f>
        <v>1</v>
      </c>
      <c r="G382" t="str">
        <f>VLOOKUP(SALIDA[[#This Row],[CODIGO]],FAMILIAS[],4,FALSE)</f>
        <v>AMUCO</v>
      </c>
      <c r="H382" s="10" t="str">
        <f>IF(VLOOKUP(SALIDA[[#This Row],[CODIGO]],STOCKSANLUIS[],7,FALSE)=0,"PRODUCTO SIN STOCK/UBICACIÓN",VLOOKUP(SALIDA[[#This Row],[CODIGO]],STOCKSANLUIS[],7,FALSE))</f>
        <v>C</v>
      </c>
      <c r="I382" s="10"/>
      <c r="J382" t="str">
        <f>SALIDA[[#This Row],[CODIGO]]&amp;"       "&amp;SALIDA[[#This Row],[FAMILIA]]</f>
        <v>02627       AMUCO</v>
      </c>
      <c r="K382">
        <f>VLOOKUP(SALIDA[[#This Row],[CODIGO]],STOCK_STARSOFT[],5,FALSE)</f>
        <v>60.275593000000001</v>
      </c>
      <c r="L382">
        <f>SALIDA[[#This Row],[CANTIDAD]]*SALIDA[[#This Row],[PRECIO UND]]</f>
        <v>60.275593000000001</v>
      </c>
    </row>
    <row r="383" spans="1:12" x14ac:dyDescent="0.25">
      <c r="A383" s="6" t="s">
        <v>3558</v>
      </c>
      <c r="B383" s="24" t="str">
        <f>VLOOKUP(SALIDA[[#This Row],[CODIGO]],STOCKSANLUIS[],2,FALSE)</f>
        <v>DHK VALVULA ROTALOCK DRV02 1-1/8 PULG</v>
      </c>
      <c r="C383" s="153">
        <v>45896</v>
      </c>
      <c r="D383">
        <v>1</v>
      </c>
      <c r="E383">
        <f>IF(VLOOKUP(SALIDA[[#This Row],[CODIGO]],STOCKSANLUIS[],6,FALSE)=0,"PRODUCTO SIN STOCK/UBICACIÓN",VLOOKUP(SALIDA[[#This Row],[CODIGO]],STOCKSANLUIS[],6,FALSE))</f>
        <v>1</v>
      </c>
      <c r="F383">
        <f>SALIDA[[#This Row],[CANTIDAD]]/SALIDA[[#This Row],[UND MEDIDA]]</f>
        <v>1</v>
      </c>
      <c r="G383" t="str">
        <f>VLOOKUP(SALIDA[[#This Row],[CODIGO]],FAMILIAS[],4,FALSE)</f>
        <v>DHEK</v>
      </c>
      <c r="H383" s="10" t="str">
        <f>IF(VLOOKUP(SALIDA[[#This Row],[CODIGO]],STOCKSANLUIS[],7,FALSE)=0,"PRODUCTO SIN STOCK/UBICACIÓN",VLOOKUP(SALIDA[[#This Row],[CODIGO]],STOCKSANLUIS[],7,FALSE))</f>
        <v>A</v>
      </c>
      <c r="I383" s="10"/>
      <c r="J383" t="str">
        <f>SALIDA[[#This Row],[CODIGO]]&amp;"       "&amp;SALIDA[[#This Row],[FAMILIA]]</f>
        <v>02967       DHEK</v>
      </c>
      <c r="K383">
        <f>VLOOKUP(SALIDA[[#This Row],[CODIGO]],STOCK_STARSOFT[],5,FALSE)</f>
        <v>8.7906250000000004</v>
      </c>
      <c r="L383">
        <f>SALIDA[[#This Row],[CANTIDAD]]*SALIDA[[#This Row],[PRECIO UND]]</f>
        <v>8.7906250000000004</v>
      </c>
    </row>
    <row r="384" spans="1:12" x14ac:dyDescent="0.25">
      <c r="A384" s="6" t="s">
        <v>3562</v>
      </c>
      <c r="B384" s="24" t="str">
        <f>VLOOKUP(SALIDA[[#This Row],[CODIGO]],STOCKSANLUIS[],2,FALSE)</f>
        <v>DHK VALVULA ROTALOCK DRV04 3/4 PULG</v>
      </c>
      <c r="C384" s="153">
        <v>45896</v>
      </c>
      <c r="D384">
        <v>1</v>
      </c>
      <c r="E384">
        <f>IF(VLOOKUP(SALIDA[[#This Row],[CODIGO]],STOCKSANLUIS[],6,FALSE)=0,"PRODUCTO SIN STOCK/UBICACIÓN",VLOOKUP(SALIDA[[#This Row],[CODIGO]],STOCKSANLUIS[],6,FALSE))</f>
        <v>1</v>
      </c>
      <c r="F384">
        <f>SALIDA[[#This Row],[CANTIDAD]]/SALIDA[[#This Row],[UND MEDIDA]]</f>
        <v>1</v>
      </c>
      <c r="G384" t="str">
        <f>VLOOKUP(SALIDA[[#This Row],[CODIGO]],FAMILIAS[],4,FALSE)</f>
        <v>DHEK</v>
      </c>
      <c r="H384" s="10" t="str">
        <f>IF(VLOOKUP(SALIDA[[#This Row],[CODIGO]],STOCKSANLUIS[],7,FALSE)=0,"PRODUCTO SIN STOCK/UBICACIÓN",VLOOKUP(SALIDA[[#This Row],[CODIGO]],STOCKSANLUIS[],7,FALSE))</f>
        <v>A</v>
      </c>
      <c r="I384" s="10"/>
      <c r="J384" t="str">
        <f>SALIDA[[#This Row],[CODIGO]]&amp;"       "&amp;SALIDA[[#This Row],[FAMILIA]]</f>
        <v>02973       DHEK</v>
      </c>
      <c r="K384">
        <f>VLOOKUP(SALIDA[[#This Row],[CODIGO]],STOCK_STARSOFT[],5,FALSE)</f>
        <v>14.35</v>
      </c>
      <c r="L384">
        <f>SALIDA[[#This Row],[CANTIDAD]]*SALIDA[[#This Row],[PRECIO UND]]</f>
        <v>14.35</v>
      </c>
    </row>
    <row r="385" spans="1:12" x14ac:dyDescent="0.25">
      <c r="A385" s="6" t="s">
        <v>2054</v>
      </c>
      <c r="B385" s="24" t="str">
        <f>VLOOKUP(SALIDA[[#This Row],[CODIGO]],STOCKSANLUIS[],2,FALSE)</f>
        <v xml:space="preserve">SENSOR DE TEMPERATURA - SB-59 - 2.5M -  FULL GAUGE </v>
      </c>
      <c r="C385" s="153">
        <v>45896</v>
      </c>
      <c r="D385">
        <v>3</v>
      </c>
      <c r="E385">
        <f>IF(VLOOKUP(SALIDA[[#This Row],[CODIGO]],STOCKSANLUIS[],6,FALSE)=0,"PRODUCTO SIN STOCK/UBICACIÓN",VLOOKUP(SALIDA[[#This Row],[CODIGO]],STOCKSANLUIS[],6,FALSE))</f>
        <v>1</v>
      </c>
      <c r="F385">
        <f>SALIDA[[#This Row],[CANTIDAD]]/SALIDA[[#This Row],[UND MEDIDA]]</f>
        <v>3</v>
      </c>
      <c r="G385" t="str">
        <f>VLOOKUP(SALIDA[[#This Row],[CODIGO]],FAMILIAS[],4,FALSE)</f>
        <v>FULL GAUGE</v>
      </c>
      <c r="H385" s="10" t="str">
        <f>IF(VLOOKUP(SALIDA[[#This Row],[CODIGO]],STOCKSANLUIS[],7,FALSE)=0,"PRODUCTO SIN STOCK/UBICACIÓN",VLOOKUP(SALIDA[[#This Row],[CODIGO]],STOCKSANLUIS[],7,FALSE))</f>
        <v>C</v>
      </c>
      <c r="I385" s="10"/>
      <c r="J385" t="str">
        <f>SALIDA[[#This Row],[CODIGO]]&amp;"       "&amp;SALIDA[[#This Row],[FAMILIA]]</f>
        <v>01806       FULL GAUGE</v>
      </c>
      <c r="K385">
        <f>VLOOKUP(SALIDA[[#This Row],[CODIGO]],STOCK_STARSOFT[],5,FALSE)</f>
        <v>8.664358</v>
      </c>
      <c r="L385">
        <f>SALIDA[[#This Row],[CANTIDAD]]*SALIDA[[#This Row],[PRECIO UND]]</f>
        <v>25.993074</v>
      </c>
    </row>
    <row r="386" spans="1:12" x14ac:dyDescent="0.25">
      <c r="A386" s="6" t="s">
        <v>2054</v>
      </c>
      <c r="B386" s="24" t="str">
        <f>VLOOKUP(SALIDA[[#This Row],[CODIGO]],STOCKSANLUIS[],2,FALSE)</f>
        <v xml:space="preserve">SENSOR DE TEMPERATURA - SB-59 - 2.5M -  FULL GAUGE </v>
      </c>
      <c r="C386" s="153">
        <v>45896</v>
      </c>
      <c r="D386">
        <v>2</v>
      </c>
      <c r="E386">
        <f>IF(VLOOKUP(SALIDA[[#This Row],[CODIGO]],STOCKSANLUIS[],6,FALSE)=0,"PRODUCTO SIN STOCK/UBICACIÓN",VLOOKUP(SALIDA[[#This Row],[CODIGO]],STOCKSANLUIS[],6,FALSE))</f>
        <v>1</v>
      </c>
      <c r="F386">
        <f>SALIDA[[#This Row],[CANTIDAD]]/SALIDA[[#This Row],[UND MEDIDA]]</f>
        <v>2</v>
      </c>
      <c r="G386" t="str">
        <f>VLOOKUP(SALIDA[[#This Row],[CODIGO]],FAMILIAS[],4,FALSE)</f>
        <v>FULL GAUGE</v>
      </c>
      <c r="H386" s="10" t="str">
        <f>IF(VLOOKUP(SALIDA[[#This Row],[CODIGO]],STOCKSANLUIS[],7,FALSE)=0,"PRODUCTO SIN STOCK/UBICACIÓN",VLOOKUP(SALIDA[[#This Row],[CODIGO]],STOCKSANLUIS[],7,FALSE))</f>
        <v>C</v>
      </c>
      <c r="I386" s="10"/>
      <c r="J386" t="str">
        <f>SALIDA[[#This Row],[CODIGO]]&amp;"       "&amp;SALIDA[[#This Row],[FAMILIA]]</f>
        <v>01806       FULL GAUGE</v>
      </c>
      <c r="K386">
        <f>VLOOKUP(SALIDA[[#This Row],[CODIGO]],STOCK_STARSOFT[],5,FALSE)</f>
        <v>8.664358</v>
      </c>
      <c r="L386">
        <f>SALIDA[[#This Row],[CANTIDAD]]*SALIDA[[#This Row],[PRECIO UND]]</f>
        <v>17.328716</v>
      </c>
    </row>
    <row r="387" spans="1:12" x14ac:dyDescent="0.25">
      <c r="A387" s="6" t="s">
        <v>3665</v>
      </c>
      <c r="B387" s="24" t="str">
        <f>VLOOKUP(SALIDA[[#This Row],[CODIGO]],STOCKSANLUIS[],2,FALSE)</f>
        <v>AGENTE DE LIMPIEZA INTERNA OPTEON SF FLUSH X 4.54 KG - CHEMOURS - REEMPLAZO DEL R141B</v>
      </c>
      <c r="C387" s="153">
        <v>45896</v>
      </c>
      <c r="D387">
        <v>1</v>
      </c>
      <c r="E387">
        <f>IF(VLOOKUP(SALIDA[[#This Row],[CODIGO]],STOCKSANLUIS[],6,FALSE)=0,"PRODUCTO SIN STOCK/UBICACIÓN",VLOOKUP(SALIDA[[#This Row],[CODIGO]],STOCKSANLUIS[],6,FALSE))</f>
        <v>1</v>
      </c>
      <c r="F387">
        <f>SALIDA[[#This Row],[CANTIDAD]]/SALIDA[[#This Row],[UND MEDIDA]]</f>
        <v>1</v>
      </c>
      <c r="G387" t="str">
        <f>VLOOKUP(SALIDA[[#This Row],[CODIGO]],FAMILIAS[],4,FALSE)</f>
        <v>THE CHEMOURS</v>
      </c>
      <c r="H387" s="10" t="str">
        <f>IF(VLOOKUP(SALIDA[[#This Row],[CODIGO]],STOCKSANLUIS[],7,FALSE)=0,"PRODUCTO SIN STOCK/UBICACIÓN",VLOOKUP(SALIDA[[#This Row],[CODIGO]],STOCKSANLUIS[],7,FALSE))</f>
        <v>C</v>
      </c>
      <c r="I387" s="10" t="s">
        <v>19536</v>
      </c>
      <c r="J387" t="str">
        <f>SALIDA[[#This Row],[CODIGO]]&amp;"       "&amp;SALIDA[[#This Row],[FAMILIA]]</f>
        <v>03051       THE CHEMOURS</v>
      </c>
      <c r="K387">
        <f>VLOOKUP(SALIDA[[#This Row],[CODIGO]],STOCK_STARSOFT[],5,FALSE)</f>
        <v>91.188703000000004</v>
      </c>
      <c r="L387">
        <f>SALIDA[[#This Row],[CANTIDAD]]*SALIDA[[#This Row],[PRECIO UND]]</f>
        <v>91.188703000000004</v>
      </c>
    </row>
    <row r="388" spans="1:12" x14ac:dyDescent="0.25">
      <c r="A388" s="6" t="s">
        <v>3955</v>
      </c>
      <c r="B388" s="24" t="str">
        <f>VLOOKUP(SALIDA[[#This Row],[CODIGO]],STOCKSANLUIS[],2,FALSE)</f>
        <v>CODO DE COBRE 90º - 1/2" SOLDABLE - STARCOLD</v>
      </c>
      <c r="C388" s="153">
        <v>45897</v>
      </c>
      <c r="D388">
        <v>30</v>
      </c>
      <c r="E388">
        <f>IF(VLOOKUP(SALIDA[[#This Row],[CODIGO]],STOCKSANLUIS[],6,FALSE)=0,"PRODUCTO SIN STOCK/UBICACIÓN",VLOOKUP(SALIDA[[#This Row],[CODIGO]],STOCKSANLUIS[],6,FALSE))</f>
        <v>1</v>
      </c>
      <c r="F388">
        <f>SALIDA[[#This Row],[CANTIDAD]]/SALIDA[[#This Row],[UND MEDIDA]]</f>
        <v>30</v>
      </c>
      <c r="G388" t="str">
        <f>VLOOKUP(SALIDA[[#This Row],[CODIGO]],FAMILIAS[],4,FALSE)</f>
        <v>STAR COLD</v>
      </c>
      <c r="H388" s="10" t="str">
        <f>IF(VLOOKUP(SALIDA[[#This Row],[CODIGO]],STOCKSANLUIS[],7,FALSE)=0,"PRODUCTO SIN STOCK/UBICACIÓN",VLOOKUP(SALIDA[[#This Row],[CODIGO]],STOCKSANLUIS[],7,FALSE))</f>
        <v>C</v>
      </c>
      <c r="I388" s="10"/>
      <c r="J388" t="str">
        <f>SALIDA[[#This Row],[CODIGO]]&amp;"       "&amp;SALIDA[[#This Row],[FAMILIA]]</f>
        <v>03419       STAR COLD</v>
      </c>
      <c r="K388">
        <f>VLOOKUP(SALIDA[[#This Row],[CODIGO]],STOCK_STARSOFT[],5,FALSE)</f>
        <v>0.19200999999999999</v>
      </c>
      <c r="L388">
        <f>SALIDA[[#This Row],[CANTIDAD]]*SALIDA[[#This Row],[PRECIO UND]]</f>
        <v>5.7603</v>
      </c>
    </row>
    <row r="389" spans="1:12" x14ac:dyDescent="0.25">
      <c r="A389" s="6" t="s">
        <v>3347</v>
      </c>
      <c r="B389" s="24" t="str">
        <f>VLOOKUP(SALIDA[[#This Row],[CODIGO]],STOCKSANLUIS[],2,FALSE)</f>
        <v>GAS REFRIGERANTE R507 -11.3KG ICELOONG</v>
      </c>
      <c r="C389" s="153">
        <v>45897</v>
      </c>
      <c r="D389">
        <v>1</v>
      </c>
      <c r="E389">
        <f>IF(VLOOKUP(SALIDA[[#This Row],[CODIGO]],STOCKSANLUIS[],6,FALSE)=0,"PRODUCTO SIN STOCK/UBICACIÓN",VLOOKUP(SALIDA[[#This Row],[CODIGO]],STOCKSANLUIS[],6,FALSE))</f>
        <v>1</v>
      </c>
      <c r="F389">
        <f>SALIDA[[#This Row],[CANTIDAD]]/SALIDA[[#This Row],[UND MEDIDA]]</f>
        <v>1</v>
      </c>
      <c r="G389" t="str">
        <f>VLOOKUP(SALIDA[[#This Row],[CODIGO]],FAMILIAS[],4,FALSE)</f>
        <v>ZHEJIANG YONGHE</v>
      </c>
      <c r="H389" s="10" t="str">
        <f>IF(VLOOKUP(SALIDA[[#This Row],[CODIGO]],STOCKSANLUIS[],7,FALSE)=0,"PRODUCTO SIN STOCK/UBICACIÓN",VLOOKUP(SALIDA[[#This Row],[CODIGO]],STOCKSANLUIS[],7,FALSE))</f>
        <v>C</v>
      </c>
      <c r="I389" s="10"/>
      <c r="J389" t="str">
        <f>SALIDA[[#This Row],[CODIGO]]&amp;"       "&amp;SALIDA[[#This Row],[FAMILIA]]</f>
        <v>02755       ZHEJIANG YONGHE</v>
      </c>
      <c r="K389">
        <f>VLOOKUP(SALIDA[[#This Row],[CODIGO]],STOCK_STARSOFT[],5,FALSE)</f>
        <v>55.968114</v>
      </c>
      <c r="L389">
        <f>SALIDA[[#This Row],[CANTIDAD]]*SALIDA[[#This Row],[PRECIO UND]]</f>
        <v>55.968114</v>
      </c>
    </row>
    <row r="390" spans="1:12" x14ac:dyDescent="0.25">
      <c r="A390" s="6" t="s">
        <v>3247</v>
      </c>
      <c r="B390" s="24" t="str">
        <f>VLOOKUP(SALIDA[[#This Row],[CODIGO]],STOCKSANLUIS[],2,FALSE)</f>
        <v>CINTA DE PVC PARA MINI SPLITS 2MMX60MMX15M - PVCT-615 - EVERWELL - TAFETAN</v>
      </c>
      <c r="C390" s="153">
        <v>45897</v>
      </c>
      <c r="D390">
        <v>16</v>
      </c>
      <c r="E390">
        <f>IF(VLOOKUP(SALIDA[[#This Row],[CODIGO]],STOCKSANLUIS[],6,FALSE)=0,"PRODUCTO SIN STOCK/UBICACIÓN",VLOOKUP(SALIDA[[#This Row],[CODIGO]],STOCKSANLUIS[],6,FALSE))</f>
        <v>1</v>
      </c>
      <c r="F390">
        <f>SALIDA[[#This Row],[CANTIDAD]]/SALIDA[[#This Row],[UND MEDIDA]]</f>
        <v>16</v>
      </c>
      <c r="G390" t="str">
        <f>VLOOKUP(SALIDA[[#This Row],[CODIGO]],FAMILIAS[],4,FALSE)</f>
        <v>EVERWELL</v>
      </c>
      <c r="H390" s="10" t="str">
        <f>IF(VLOOKUP(SALIDA[[#This Row],[CODIGO]],STOCKSANLUIS[],7,FALSE)=0,"PRODUCTO SIN STOCK/UBICACIÓN",VLOOKUP(SALIDA[[#This Row],[CODIGO]],STOCKSANLUIS[],7,FALSE))</f>
        <v>A</v>
      </c>
      <c r="I390" s="10"/>
      <c r="J390" t="str">
        <f>SALIDA[[#This Row],[CODIGO]]&amp;"       "&amp;SALIDA[[#This Row],[FAMILIA]]</f>
        <v>02636       EVERWELL</v>
      </c>
      <c r="K390">
        <f>VLOOKUP(SALIDA[[#This Row],[CODIGO]],STOCK_STARSOFT[],5,FALSE)</f>
        <v>0.46909299999999998</v>
      </c>
      <c r="L390">
        <f>SALIDA[[#This Row],[CANTIDAD]]*SALIDA[[#This Row],[PRECIO UND]]</f>
        <v>7.5054879999999997</v>
      </c>
    </row>
    <row r="391" spans="1:12" x14ac:dyDescent="0.25">
      <c r="A391" s="6" t="s">
        <v>3882</v>
      </c>
      <c r="B391" s="24" t="str">
        <f>VLOOKUP(SALIDA[[#This Row],[CODIGO]],STOCKSANLUIS[],2,FALSE)</f>
        <v>GAS MAPP PRO X 0.400 GR  -  (TAPA CON VALVULA) - ICELOONG</v>
      </c>
      <c r="C391" s="153">
        <v>45897</v>
      </c>
      <c r="D391">
        <v>20</v>
      </c>
      <c r="E391">
        <f>IF(VLOOKUP(SALIDA[[#This Row],[CODIGO]],STOCKSANLUIS[],6,FALSE)=0,"PRODUCTO SIN STOCK/UBICACIÓN",VLOOKUP(SALIDA[[#This Row],[CODIGO]],STOCKSANLUIS[],6,FALSE))</f>
        <v>1</v>
      </c>
      <c r="F391">
        <f>SALIDA[[#This Row],[CANTIDAD]]/SALIDA[[#This Row],[UND MEDIDA]]</f>
        <v>20</v>
      </c>
      <c r="G391" t="str">
        <f>VLOOKUP(SALIDA[[#This Row],[CODIGO]],FAMILIAS[],4,FALSE)</f>
        <v>ZHEJIANG YONGHE</v>
      </c>
      <c r="H391" s="10" t="str">
        <f>IF(VLOOKUP(SALIDA[[#This Row],[CODIGO]],STOCKSANLUIS[],7,FALSE)=0,"PRODUCTO SIN STOCK/UBICACIÓN",VLOOKUP(SALIDA[[#This Row],[CODIGO]],STOCKSANLUIS[],7,FALSE))</f>
        <v>C</v>
      </c>
      <c r="I391" s="10"/>
      <c r="J391" t="str">
        <f>SALIDA[[#This Row],[CODIGO]]&amp;"       "&amp;SALIDA[[#This Row],[FAMILIA]]</f>
        <v>03346       ZHEJIANG YONGHE</v>
      </c>
      <c r="K391">
        <f>VLOOKUP(SALIDA[[#This Row],[CODIGO]],STOCK_STARSOFT[],5,FALSE)</f>
        <v>2.6010529999999998</v>
      </c>
      <c r="L391">
        <f>SALIDA[[#This Row],[CANTIDAD]]*SALIDA[[#This Row],[PRECIO UND]]</f>
        <v>52.021059999999999</v>
      </c>
    </row>
    <row r="392" spans="1:12" x14ac:dyDescent="0.25">
      <c r="A392" s="6" t="s">
        <v>2431</v>
      </c>
      <c r="B392" s="24" t="str">
        <f>VLOOKUP(SALIDA[[#This Row],[CODIGO]],STOCKSANLUIS[],2,FALSE)</f>
        <v>CONTROLADOR DIGITAL DE PRESIÓN PCT-410 EW PLUS - VER.05 - 90-220 VAC - FULL GAUGE (INCLUYE TRANSFORMADOR) - WHITE</v>
      </c>
      <c r="C392" s="153">
        <v>45897</v>
      </c>
      <c r="D392">
        <v>1</v>
      </c>
      <c r="E392">
        <f>IF(VLOOKUP(SALIDA[[#This Row],[CODIGO]],STOCKSANLUIS[],6,FALSE)=0,"PRODUCTO SIN STOCK/UBICACIÓN",VLOOKUP(SALIDA[[#This Row],[CODIGO]],STOCKSANLUIS[],6,FALSE))</f>
        <v>1</v>
      </c>
      <c r="F392">
        <f>SALIDA[[#This Row],[CANTIDAD]]/SALIDA[[#This Row],[UND MEDIDA]]</f>
        <v>1</v>
      </c>
      <c r="G392" t="str">
        <f>VLOOKUP(SALIDA[[#This Row],[CODIGO]],FAMILIAS[],4,FALSE)</f>
        <v>FULL GAUGE</v>
      </c>
      <c r="H392" s="10" t="str">
        <f>IF(VLOOKUP(SALIDA[[#This Row],[CODIGO]],STOCKSANLUIS[],7,FALSE)=0,"PRODUCTO SIN STOCK/UBICACIÓN",VLOOKUP(SALIDA[[#This Row],[CODIGO]],STOCKSANLUIS[],7,FALSE))</f>
        <v>C</v>
      </c>
      <c r="I392" s="10"/>
      <c r="J392" t="str">
        <f>SALIDA[[#This Row],[CODIGO]]&amp;"       "&amp;SALIDA[[#This Row],[FAMILIA]]</f>
        <v>02013       FULL GAUGE</v>
      </c>
      <c r="K392">
        <f>VLOOKUP(SALIDA[[#This Row],[CODIGO]],STOCK_STARSOFT[],5,FALSE)</f>
        <v>61.461271000000004</v>
      </c>
      <c r="L392">
        <f>SALIDA[[#This Row],[CANTIDAD]]*SALIDA[[#This Row],[PRECIO UND]]</f>
        <v>61.461271000000004</v>
      </c>
    </row>
    <row r="393" spans="1:12" x14ac:dyDescent="0.25">
      <c r="A393" s="6" t="s">
        <v>2719</v>
      </c>
      <c r="B393" s="24" t="str">
        <f>VLOOKUP(SALIDA[[#This Row],[CODIGO]],STOCKSANLUIS[],2,FALSE)</f>
        <v xml:space="preserve">ACEITE PARA BOMBA DE VACIO - 1 GALON - BVA </v>
      </c>
      <c r="C393" s="153">
        <v>45897</v>
      </c>
      <c r="D393">
        <v>1</v>
      </c>
      <c r="E393">
        <f>IF(VLOOKUP(SALIDA[[#This Row],[CODIGO]],STOCKSANLUIS[],6,FALSE)=0,"PRODUCTO SIN STOCK/UBICACIÓN",VLOOKUP(SALIDA[[#This Row],[CODIGO]],STOCKSANLUIS[],6,FALSE))</f>
        <v>1</v>
      </c>
      <c r="F393">
        <f>SALIDA[[#This Row],[CANTIDAD]]/SALIDA[[#This Row],[UND MEDIDA]]</f>
        <v>1</v>
      </c>
      <c r="G393" t="str">
        <f>VLOOKUP(SALIDA[[#This Row],[CODIGO]],FAMILIAS[],4,FALSE)</f>
        <v>BVA</v>
      </c>
      <c r="H393" s="10" t="str">
        <f>IF(VLOOKUP(SALIDA[[#This Row],[CODIGO]],STOCKSANLUIS[],7,FALSE)=0,"PRODUCTO SIN STOCK/UBICACIÓN",VLOOKUP(SALIDA[[#This Row],[CODIGO]],STOCKSANLUIS[],7,FALSE))</f>
        <v>C</v>
      </c>
      <c r="I393" s="10"/>
      <c r="J393" t="str">
        <f>SALIDA[[#This Row],[CODIGO]]&amp;"       "&amp;SALIDA[[#This Row],[FAMILIA]]</f>
        <v>02202       BVA</v>
      </c>
      <c r="K393">
        <f>VLOOKUP(SALIDA[[#This Row],[CODIGO]],STOCK_STARSOFT[],5,FALSE)</f>
        <v>13.965745</v>
      </c>
      <c r="L393">
        <f>SALIDA[[#This Row],[CANTIDAD]]*SALIDA[[#This Row],[PRECIO UND]]</f>
        <v>13.965745</v>
      </c>
    </row>
    <row r="394" spans="1:12" x14ac:dyDescent="0.25">
      <c r="A394" s="6" t="s">
        <v>3959</v>
      </c>
      <c r="B394" s="24" t="str">
        <f>VLOOKUP(SALIDA[[#This Row],[CODIGO]],STOCKSANLUIS[],2,FALSE)</f>
        <v>CODO DE COBRE 90° - 7/8" SOLDABLE - STARCOLD</v>
      </c>
      <c r="C394" s="153">
        <v>45870</v>
      </c>
      <c r="D394">
        <v>1</v>
      </c>
      <c r="E394">
        <f>IF(VLOOKUP(SALIDA[[#This Row],[CODIGO]],STOCKSANLUIS[],6,FALSE)=0,"PRODUCTO SIN STOCK/UBICACIÓN",VLOOKUP(SALIDA[[#This Row],[CODIGO]],STOCKSANLUIS[],6,FALSE))</f>
        <v>1</v>
      </c>
      <c r="F394">
        <f>SALIDA[[#This Row],[CANTIDAD]]/SALIDA[[#This Row],[UND MEDIDA]]</f>
        <v>1</v>
      </c>
      <c r="G394" t="str">
        <f>VLOOKUP(SALIDA[[#This Row],[CODIGO]],FAMILIAS[],4,FALSE)</f>
        <v>STAR COLD</v>
      </c>
      <c r="H394" s="10" t="str">
        <f>IF(VLOOKUP(SALIDA[[#This Row],[CODIGO]],STOCKSANLUIS[],7,FALSE)=0,"PRODUCTO SIN STOCK/UBICACIÓN",VLOOKUP(SALIDA[[#This Row],[CODIGO]],STOCKSANLUIS[],7,FALSE))</f>
        <v>C</v>
      </c>
      <c r="I394" s="10"/>
      <c r="J394" t="str">
        <f>SALIDA[[#This Row],[CODIGO]]&amp;"       "&amp;SALIDA[[#This Row],[FAMILIA]]</f>
        <v>03422       STAR COLD</v>
      </c>
      <c r="K394">
        <f>VLOOKUP(SALIDA[[#This Row],[CODIGO]],STOCK_STARSOFT[],5,FALSE)</f>
        <v>0.296649</v>
      </c>
      <c r="L394">
        <f>SALIDA[[#This Row],[CANTIDAD]]*SALIDA[[#This Row],[PRECIO UND]]</f>
        <v>0.296649</v>
      </c>
    </row>
    <row r="395" spans="1:12" x14ac:dyDescent="0.25">
      <c r="A395" s="6" t="s">
        <v>33</v>
      </c>
      <c r="B395" s="24" t="str">
        <f>VLOOKUP(SALIDA[[#This Row],[CODIGO]],STOCKSANLUIS[],2,FALSE)</f>
        <v>CONTROLADOR DE TEMPERATURA DIGITAL MT-512E 2HP - VER.13 - 115/220 VAC - FULL GAUGE</v>
      </c>
      <c r="C395" s="153">
        <v>45897</v>
      </c>
      <c r="D395">
        <v>1</v>
      </c>
      <c r="E395">
        <f>IF(VLOOKUP(SALIDA[[#This Row],[CODIGO]],STOCKSANLUIS[],6,FALSE)=0,"PRODUCTO SIN STOCK/UBICACIÓN",VLOOKUP(SALIDA[[#This Row],[CODIGO]],STOCKSANLUIS[],6,FALSE))</f>
        <v>1</v>
      </c>
      <c r="F395">
        <f>SALIDA[[#This Row],[CANTIDAD]]/SALIDA[[#This Row],[UND MEDIDA]]</f>
        <v>1</v>
      </c>
      <c r="G395" t="str">
        <f>VLOOKUP(SALIDA[[#This Row],[CODIGO]],FAMILIAS[],4,FALSE)</f>
        <v>FULL GAUGE</v>
      </c>
      <c r="H395" s="10" t="str">
        <f>IF(VLOOKUP(SALIDA[[#This Row],[CODIGO]],STOCKSANLUIS[],7,FALSE)=0,"PRODUCTO SIN STOCK/UBICACIÓN",VLOOKUP(SALIDA[[#This Row],[CODIGO]],STOCKSANLUIS[],7,FALSE))</f>
        <v>C</v>
      </c>
      <c r="I395" s="10"/>
      <c r="J395" t="str">
        <f>SALIDA[[#This Row],[CODIGO]]&amp;"       "&amp;SALIDA[[#This Row],[FAMILIA]]</f>
        <v>00016       FULL GAUGE</v>
      </c>
      <c r="K395">
        <f>VLOOKUP(SALIDA[[#This Row],[CODIGO]],STOCK_STARSOFT[],5,FALSE)</f>
        <v>13.318346</v>
      </c>
      <c r="L395">
        <f>SALIDA[[#This Row],[CANTIDAD]]*SALIDA[[#This Row],[PRECIO UND]]</f>
        <v>13.318346</v>
      </c>
    </row>
    <row r="396" spans="1:12" x14ac:dyDescent="0.25">
      <c r="A396" s="6" t="s">
        <v>781</v>
      </c>
      <c r="B396" s="24" t="str">
        <f>VLOOKUP(SALIDA[[#This Row],[CODIGO]],STOCKSANLUIS[],2,FALSE)</f>
        <v>CINTA DE ALUMINIO DE 2" X 50 YDS - QTA-250 - QUALITY</v>
      </c>
      <c r="C396" s="153">
        <v>45897</v>
      </c>
      <c r="D396">
        <v>8</v>
      </c>
      <c r="E396">
        <f>IF(VLOOKUP(SALIDA[[#This Row],[CODIGO]],STOCKSANLUIS[],6,FALSE)=0,"PRODUCTO SIN STOCK/UBICACIÓN",VLOOKUP(SALIDA[[#This Row],[CODIGO]],STOCKSANLUIS[],6,FALSE))</f>
        <v>1</v>
      </c>
      <c r="F396">
        <f>SALIDA[[#This Row],[CANTIDAD]]/SALIDA[[#This Row],[UND MEDIDA]]</f>
        <v>8</v>
      </c>
      <c r="G396" t="str">
        <f>VLOOKUP(SALIDA[[#This Row],[CODIGO]],FAMILIAS[],4,FALSE)</f>
        <v>QUALITY</v>
      </c>
      <c r="H396" s="10" t="str">
        <f>IF(VLOOKUP(SALIDA[[#This Row],[CODIGO]],STOCKSANLUIS[],7,FALSE)=0,"PRODUCTO SIN STOCK/UBICACIÓN",VLOOKUP(SALIDA[[#This Row],[CODIGO]],STOCKSANLUIS[],7,FALSE))</f>
        <v>A</v>
      </c>
      <c r="I396" s="10"/>
      <c r="J396" t="str">
        <f>SALIDA[[#This Row],[CODIGO]]&amp;"       "&amp;SALIDA[[#This Row],[FAMILIA]]</f>
        <v>00855       QUALITY</v>
      </c>
      <c r="K396">
        <f>VLOOKUP(SALIDA[[#This Row],[CODIGO]],STOCK_STARSOFT[],5,FALSE)</f>
        <v>3.5578789999999998</v>
      </c>
      <c r="L396">
        <f>SALIDA[[#This Row],[CANTIDAD]]*SALIDA[[#This Row],[PRECIO UND]]</f>
        <v>28.463031999999998</v>
      </c>
    </row>
    <row r="397" spans="1:12" x14ac:dyDescent="0.25">
      <c r="A397" s="6" t="s">
        <v>191</v>
      </c>
      <c r="B397" s="24" t="str">
        <f>VLOOKUP(SALIDA[[#This Row],[CODIGO]],STOCKSANLUIS[],2,FALSE)</f>
        <v>PRESOSTATO DE BAJA DANFOSS KP 1 - R/AUTOMATICO - 060-110166 / 060-110191</v>
      </c>
      <c r="C397" s="153">
        <v>45897</v>
      </c>
      <c r="D397">
        <v>4</v>
      </c>
      <c r="E397">
        <f>IF(VLOOKUP(SALIDA[[#This Row],[CODIGO]],STOCKSANLUIS[],6,FALSE)=0,"PRODUCTO SIN STOCK/UBICACIÓN",VLOOKUP(SALIDA[[#This Row],[CODIGO]],STOCKSANLUIS[],6,FALSE))</f>
        <v>1</v>
      </c>
      <c r="F397">
        <f>SALIDA[[#This Row],[CANTIDAD]]/SALIDA[[#This Row],[UND MEDIDA]]</f>
        <v>4</v>
      </c>
      <c r="G397" t="str">
        <f>VLOOKUP(SALIDA[[#This Row],[CODIGO]],FAMILIAS[],4,FALSE)</f>
        <v>DANFOSS</v>
      </c>
      <c r="H397" s="10" t="str">
        <f>IF(VLOOKUP(SALIDA[[#This Row],[CODIGO]],STOCKSANLUIS[],7,FALSE)=0,"PRODUCTO SIN STOCK/UBICACIÓN",VLOOKUP(SALIDA[[#This Row],[CODIGO]],STOCKSANLUIS[],7,FALSE))</f>
        <v>A</v>
      </c>
      <c r="I397" s="10" t="s">
        <v>19536</v>
      </c>
      <c r="J397" t="str">
        <f>SALIDA[[#This Row],[CODIGO]]&amp;"       "&amp;SALIDA[[#This Row],[FAMILIA]]</f>
        <v>00135       DANFOSS</v>
      </c>
      <c r="K397">
        <f>VLOOKUP(SALIDA[[#This Row],[CODIGO]],STOCK_STARSOFT[],5,FALSE)</f>
        <v>20.454749</v>
      </c>
      <c r="L397">
        <f>SALIDA[[#This Row],[CANTIDAD]]*SALIDA[[#This Row],[PRECIO UND]]</f>
        <v>81.818995999999999</v>
      </c>
    </row>
    <row r="398" spans="1:12" x14ac:dyDescent="0.25">
      <c r="A398" s="6" t="s">
        <v>187</v>
      </c>
      <c r="B398" s="24" t="str">
        <f>VLOOKUP(SALIDA[[#This Row],[CODIGO]],STOCKSANLUIS[],2,FALSE)</f>
        <v>PRESOSTATO DE ALTA DANFOSS KP-5 - R/MANUAL - 060-117366 / 060-117391</v>
      </c>
      <c r="C398" s="153">
        <v>45897</v>
      </c>
      <c r="D398">
        <v>6</v>
      </c>
      <c r="E398">
        <f>IF(VLOOKUP(SALIDA[[#This Row],[CODIGO]],STOCKSANLUIS[],6,FALSE)=0,"PRODUCTO SIN STOCK/UBICACIÓN",VLOOKUP(SALIDA[[#This Row],[CODIGO]],STOCKSANLUIS[],6,FALSE))</f>
        <v>1</v>
      </c>
      <c r="F398">
        <f>SALIDA[[#This Row],[CANTIDAD]]/SALIDA[[#This Row],[UND MEDIDA]]</f>
        <v>6</v>
      </c>
      <c r="G398" t="str">
        <f>VLOOKUP(SALIDA[[#This Row],[CODIGO]],FAMILIAS[],4,FALSE)</f>
        <v>DANFOSS</v>
      </c>
      <c r="H398" s="10" t="str">
        <f>IF(VLOOKUP(SALIDA[[#This Row],[CODIGO]],STOCKSANLUIS[],7,FALSE)=0,"PRODUCTO SIN STOCK/UBICACIÓN",VLOOKUP(SALIDA[[#This Row],[CODIGO]],STOCKSANLUIS[],7,FALSE))</f>
        <v>A</v>
      </c>
      <c r="I398" s="10" t="s">
        <v>19536</v>
      </c>
      <c r="J398" t="str">
        <f>SALIDA[[#This Row],[CODIGO]]&amp;"       "&amp;SALIDA[[#This Row],[FAMILIA]]</f>
        <v>00133       DANFOSS</v>
      </c>
      <c r="K398">
        <f>VLOOKUP(SALIDA[[#This Row],[CODIGO]],STOCK_STARSOFT[],5,FALSE)</f>
        <v>18.970685</v>
      </c>
      <c r="L398">
        <f>SALIDA[[#This Row],[CANTIDAD]]*SALIDA[[#This Row],[PRECIO UND]]</f>
        <v>113.82410999999999</v>
      </c>
    </row>
    <row r="399" spans="1:12" x14ac:dyDescent="0.25">
      <c r="A399" s="6" t="s">
        <v>589</v>
      </c>
      <c r="B399" s="24" t="str">
        <f>VLOOKUP(SALIDA[[#This Row],[CODIGO]],STOCKSANLUIS[],2,FALSE)</f>
        <v>FILTRO CERAMICO SECADO ELEVADO DANFOSS 48-DC  CON JUNTA- 023U4381</v>
      </c>
      <c r="C399" s="153">
        <v>45897</v>
      </c>
      <c r="D399">
        <v>1</v>
      </c>
      <c r="E399">
        <f>IF(VLOOKUP(SALIDA[[#This Row],[CODIGO]],STOCKSANLUIS[],6,FALSE)=0,"PRODUCTO SIN STOCK/UBICACIÓN",VLOOKUP(SALIDA[[#This Row],[CODIGO]],STOCKSANLUIS[],6,FALSE))</f>
        <v>1</v>
      </c>
      <c r="F399">
        <f>SALIDA[[#This Row],[CANTIDAD]]/SALIDA[[#This Row],[UND MEDIDA]]</f>
        <v>1</v>
      </c>
      <c r="G399" t="str">
        <f>VLOOKUP(SALIDA[[#This Row],[CODIGO]],FAMILIAS[],4,FALSE)</f>
        <v>DANFOSS</v>
      </c>
      <c r="H399" s="10" t="str">
        <f>IF(VLOOKUP(SALIDA[[#This Row],[CODIGO]],STOCKSANLUIS[],7,FALSE)=0,"PRODUCTO SIN STOCK/UBICACIÓN",VLOOKUP(SALIDA[[#This Row],[CODIGO]],STOCKSANLUIS[],7,FALSE))</f>
        <v>A</v>
      </c>
      <c r="I399" s="10" t="s">
        <v>19536</v>
      </c>
      <c r="J399" t="str">
        <f>SALIDA[[#This Row],[CODIGO]]&amp;"       "&amp;SALIDA[[#This Row],[FAMILIA]]</f>
        <v>00572       DANFOSS</v>
      </c>
      <c r="K399">
        <f>VLOOKUP(SALIDA[[#This Row],[CODIGO]],STOCK_STARSOFT[],5,FALSE)</f>
        <v>10.412293999999999</v>
      </c>
      <c r="L399">
        <f>SALIDA[[#This Row],[CANTIDAD]]*SALIDA[[#This Row],[PRECIO UND]]</f>
        <v>10.412293999999999</v>
      </c>
    </row>
    <row r="400" spans="1:12" x14ac:dyDescent="0.25">
      <c r="A400" s="6" t="s">
        <v>155</v>
      </c>
      <c r="B400" s="24" t="str">
        <f>VLOOKUP(SALIDA[[#This Row],[CODIGO]],STOCKSANLUIS[],2,FALSE)</f>
        <v>FILTRO DE IMPUREZAS DANFOSS 48-F - 023U1921</v>
      </c>
      <c r="C400" s="153">
        <v>45897</v>
      </c>
      <c r="D400">
        <v>5</v>
      </c>
      <c r="E400">
        <f>IF(VLOOKUP(SALIDA[[#This Row],[CODIGO]],STOCKSANLUIS[],6,FALSE)=0,"PRODUCTO SIN STOCK/UBICACIÓN",VLOOKUP(SALIDA[[#This Row],[CODIGO]],STOCKSANLUIS[],6,FALSE))</f>
        <v>1</v>
      </c>
      <c r="F400">
        <f>SALIDA[[#This Row],[CANTIDAD]]/SALIDA[[#This Row],[UND MEDIDA]]</f>
        <v>5</v>
      </c>
      <c r="G400" t="str">
        <f>VLOOKUP(SALIDA[[#This Row],[CODIGO]],FAMILIAS[],4,FALSE)</f>
        <v>DANFOSS</v>
      </c>
      <c r="H400" s="10" t="str">
        <f>IF(VLOOKUP(SALIDA[[#This Row],[CODIGO]],STOCKSANLUIS[],7,FALSE)=0,"PRODUCTO SIN STOCK/UBICACIÓN",VLOOKUP(SALIDA[[#This Row],[CODIGO]],STOCKSANLUIS[],7,FALSE))</f>
        <v>A</v>
      </c>
      <c r="I400" s="10" t="s">
        <v>19536</v>
      </c>
      <c r="J400" t="str">
        <f>SALIDA[[#This Row],[CODIGO]]&amp;"       "&amp;SALIDA[[#This Row],[FAMILIA]]</f>
        <v>00096       DANFOSS</v>
      </c>
      <c r="K400">
        <f>VLOOKUP(SALIDA[[#This Row],[CODIGO]],STOCK_STARSOFT[],5,FALSE)</f>
        <v>14.837078999999999</v>
      </c>
      <c r="L400">
        <f>SALIDA[[#This Row],[CANTIDAD]]*SALIDA[[#This Row],[PRECIO UND]]</f>
        <v>74.185395</v>
      </c>
    </row>
    <row r="401" spans="1:12" x14ac:dyDescent="0.25">
      <c r="A401" s="6" t="s">
        <v>3192</v>
      </c>
      <c r="B401" s="24" t="str">
        <f>VLOOKUP(SALIDA[[#This Row],[CODIGO]],STOCKSANLUIS[],2,FALSE)</f>
        <v>SEPARADOR DE ACEITE DE 1 1/8 - SPLY-55889 -  EVERWELL</v>
      </c>
      <c r="C401" s="153">
        <v>45897</v>
      </c>
      <c r="D401">
        <v>1</v>
      </c>
      <c r="E401">
        <f>IF(VLOOKUP(SALIDA[[#This Row],[CODIGO]],STOCKSANLUIS[],6,FALSE)=0,"PRODUCTO SIN STOCK/UBICACIÓN",VLOOKUP(SALIDA[[#This Row],[CODIGO]],STOCKSANLUIS[],6,FALSE))</f>
        <v>1</v>
      </c>
      <c r="F401">
        <f>SALIDA[[#This Row],[CANTIDAD]]/SALIDA[[#This Row],[UND MEDIDA]]</f>
        <v>1</v>
      </c>
      <c r="G401" t="str">
        <f>VLOOKUP(SALIDA[[#This Row],[CODIGO]],FAMILIAS[],4,FALSE)</f>
        <v>EVERWELL</v>
      </c>
      <c r="H401" s="10" t="str">
        <f>IF(VLOOKUP(SALIDA[[#This Row],[CODIGO]],STOCKSANLUIS[],7,FALSE)=0,"PRODUCTO SIN STOCK/UBICACIÓN",VLOOKUP(SALIDA[[#This Row],[CODIGO]],STOCKSANLUIS[],7,FALSE))</f>
        <v>A</v>
      </c>
      <c r="I401" s="10"/>
      <c r="J401" t="str">
        <f>SALIDA[[#This Row],[CODIGO]]&amp;"       "&amp;SALIDA[[#This Row],[FAMILIA]]</f>
        <v>02584       EVERWELL</v>
      </c>
      <c r="K401">
        <f>VLOOKUP(SALIDA[[#This Row],[CODIGO]],STOCK_STARSOFT[],5,FALSE)</f>
        <v>22.076504</v>
      </c>
      <c r="L401">
        <f>SALIDA[[#This Row],[CANTIDAD]]*SALIDA[[#This Row],[PRECIO UND]]</f>
        <v>22.076504</v>
      </c>
    </row>
    <row r="402" spans="1:12" x14ac:dyDescent="0.25">
      <c r="A402" s="6" t="s">
        <v>443</v>
      </c>
      <c r="B402" s="24" t="str">
        <f>VLOOKUP(SALIDA[[#This Row],[CODIGO]],STOCKSANLUIS[],2,FALSE)</f>
        <v>ACEITE POLIOLESTER POE 32 - 1/4 GALON - BVA</v>
      </c>
      <c r="C402" s="153">
        <v>45897</v>
      </c>
      <c r="D402">
        <v>2</v>
      </c>
      <c r="E402">
        <f>IF(VLOOKUP(SALIDA[[#This Row],[CODIGO]],STOCKSANLUIS[],6,FALSE)=0,"PRODUCTO SIN STOCK/UBICACIÓN",VLOOKUP(SALIDA[[#This Row],[CODIGO]],STOCKSANLUIS[],6,FALSE))</f>
        <v>1</v>
      </c>
      <c r="F402">
        <f>SALIDA[[#This Row],[CANTIDAD]]/SALIDA[[#This Row],[UND MEDIDA]]</f>
        <v>2</v>
      </c>
      <c r="G402" t="str">
        <f>VLOOKUP(SALIDA[[#This Row],[CODIGO]],FAMILIAS[],4,FALSE)</f>
        <v>BVA</v>
      </c>
      <c r="H402" s="10" t="str">
        <f>IF(VLOOKUP(SALIDA[[#This Row],[CODIGO]],STOCKSANLUIS[],7,FALSE)=0,"PRODUCTO SIN STOCK/UBICACIÓN",VLOOKUP(SALIDA[[#This Row],[CODIGO]],STOCKSANLUIS[],7,FALSE))</f>
        <v>C</v>
      </c>
      <c r="I402" s="10"/>
      <c r="J402" t="str">
        <f>SALIDA[[#This Row],[CODIGO]]&amp;"       "&amp;SALIDA[[#This Row],[FAMILIA]]</f>
        <v>00355       BVA</v>
      </c>
      <c r="K402">
        <f>VLOOKUP(SALIDA[[#This Row],[CODIGO]],STOCK_STARSOFT[],5,FALSE)</f>
        <v>14.899067000000001</v>
      </c>
      <c r="L402">
        <f>SALIDA[[#This Row],[CANTIDAD]]*SALIDA[[#This Row],[PRECIO UND]]</f>
        <v>29.798134000000001</v>
      </c>
    </row>
    <row r="403" spans="1:12" x14ac:dyDescent="0.25">
      <c r="A403" s="6" t="s">
        <v>705</v>
      </c>
      <c r="B403" s="24" t="str">
        <f>VLOOKUP(SALIDA[[#This Row],[CODIGO]],STOCKSANLUIS[],2,FALSE)</f>
        <v>FILTRO SECADOR - 163 - 3/8 - ROSCABLE - QDM-163 - QUALITY</v>
      </c>
      <c r="C403" s="153">
        <v>45897</v>
      </c>
      <c r="D403">
        <v>2</v>
      </c>
      <c r="E403">
        <f>IF(VLOOKUP(SALIDA[[#This Row],[CODIGO]],STOCKSANLUIS[],6,FALSE)=0,"PRODUCTO SIN STOCK/UBICACIÓN",VLOOKUP(SALIDA[[#This Row],[CODIGO]],STOCKSANLUIS[],6,FALSE))</f>
        <v>1</v>
      </c>
      <c r="F403">
        <f>SALIDA[[#This Row],[CANTIDAD]]/SALIDA[[#This Row],[UND MEDIDA]]</f>
        <v>2</v>
      </c>
      <c r="G403" t="str">
        <f>VLOOKUP(SALIDA[[#This Row],[CODIGO]],FAMILIAS[],4,FALSE)</f>
        <v>QUALITY</v>
      </c>
      <c r="H403" s="10" t="str">
        <f>IF(VLOOKUP(SALIDA[[#This Row],[CODIGO]],STOCKSANLUIS[],7,FALSE)=0,"PRODUCTO SIN STOCK/UBICACIÓN",VLOOKUP(SALIDA[[#This Row],[CODIGO]],STOCKSANLUIS[],7,FALSE))</f>
        <v>A</v>
      </c>
      <c r="I403" s="10"/>
      <c r="J403" t="str">
        <f>SALIDA[[#This Row],[CODIGO]]&amp;"       "&amp;SALIDA[[#This Row],[FAMILIA]]</f>
        <v>00783       QUALITY</v>
      </c>
      <c r="K403">
        <f>VLOOKUP(SALIDA[[#This Row],[CODIGO]],STOCK_STARSOFT[],5,FALSE)</f>
        <v>4.469824</v>
      </c>
      <c r="L403">
        <f>SALIDA[[#This Row],[CANTIDAD]]*SALIDA[[#This Row],[PRECIO UND]]</f>
        <v>8.939648</v>
      </c>
    </row>
    <row r="404" spans="1:12" x14ac:dyDescent="0.25">
      <c r="A404" s="6" t="s">
        <v>3343</v>
      </c>
      <c r="B404" s="24" t="str">
        <f>VLOOKUP(SALIDA[[#This Row],[CODIGO]],STOCKSANLUIS[],2,FALSE)</f>
        <v>GAS REFRIGERANTE R410A -11.30KG ICELOONG</v>
      </c>
      <c r="C404" s="153">
        <v>45897</v>
      </c>
      <c r="D404">
        <v>3</v>
      </c>
      <c r="E404">
        <f>IF(VLOOKUP(SALIDA[[#This Row],[CODIGO]],STOCKSANLUIS[],6,FALSE)=0,"PRODUCTO SIN STOCK/UBICACIÓN",VLOOKUP(SALIDA[[#This Row],[CODIGO]],STOCKSANLUIS[],6,FALSE))</f>
        <v>1</v>
      </c>
      <c r="F404">
        <f>SALIDA[[#This Row],[CANTIDAD]]/SALIDA[[#This Row],[UND MEDIDA]]</f>
        <v>3</v>
      </c>
      <c r="G404" t="str">
        <f>VLOOKUP(SALIDA[[#This Row],[CODIGO]],FAMILIAS[],4,FALSE)</f>
        <v>ZHEJIANG YONGHE</v>
      </c>
      <c r="H404" s="10" t="str">
        <f>IF(VLOOKUP(SALIDA[[#This Row],[CODIGO]],STOCKSANLUIS[],7,FALSE)=0,"PRODUCTO SIN STOCK/UBICACIÓN",VLOOKUP(SALIDA[[#This Row],[CODIGO]],STOCKSANLUIS[],7,FALSE))</f>
        <v>C</v>
      </c>
      <c r="I404" s="10"/>
      <c r="J404" t="str">
        <f>SALIDA[[#This Row],[CODIGO]]&amp;"       "&amp;SALIDA[[#This Row],[FAMILIA]]</f>
        <v>02753       ZHEJIANG YONGHE</v>
      </c>
      <c r="K404">
        <f>VLOOKUP(SALIDA[[#This Row],[CODIGO]],STOCK_STARSOFT[],5,FALSE)</f>
        <v>88.873082999999994</v>
      </c>
      <c r="L404">
        <f>SALIDA[[#This Row],[CANTIDAD]]*SALIDA[[#This Row],[PRECIO UND]]</f>
        <v>266.61924899999997</v>
      </c>
    </row>
    <row r="405" spans="1:12" x14ac:dyDescent="0.25">
      <c r="A405" s="6" t="s">
        <v>491</v>
      </c>
      <c r="B405" s="24" t="str">
        <f>VLOOKUP(SALIDA[[#This Row],[CODIGO]],STOCKSANLUIS[],2,FALSE)</f>
        <v>FUNDENTE EN PASTA DE 113.5 GR (SSWF1/4) - HARRIS</v>
      </c>
      <c r="C405" s="153">
        <v>45897</v>
      </c>
      <c r="D405">
        <v>1</v>
      </c>
      <c r="E405">
        <f>IF(VLOOKUP(SALIDA[[#This Row],[CODIGO]],STOCKSANLUIS[],6,FALSE)=0,"PRODUCTO SIN STOCK/UBICACIÓN",VLOOKUP(SALIDA[[#This Row],[CODIGO]],STOCKSANLUIS[],6,FALSE))</f>
        <v>1</v>
      </c>
      <c r="F405">
        <f>SALIDA[[#This Row],[CANTIDAD]]/SALIDA[[#This Row],[UND MEDIDA]]</f>
        <v>1</v>
      </c>
      <c r="G405" t="str">
        <f>VLOOKUP(SALIDA[[#This Row],[CODIGO]],FAMILIAS[],4,FALSE)</f>
        <v>HARRIS</v>
      </c>
      <c r="H405" s="10" t="str">
        <f>IF(VLOOKUP(SALIDA[[#This Row],[CODIGO]],STOCKSANLUIS[],7,FALSE)=0,"PRODUCTO SIN STOCK/UBICACIÓN",VLOOKUP(SALIDA[[#This Row],[CODIGO]],STOCKSANLUIS[],7,FALSE))</f>
        <v>C</v>
      </c>
      <c r="I405" s="10"/>
      <c r="J405" t="str">
        <f>SALIDA[[#This Row],[CODIGO]]&amp;"       "&amp;SALIDA[[#This Row],[FAMILIA]]</f>
        <v>00408       HARRIS</v>
      </c>
      <c r="K405">
        <f>VLOOKUP(SALIDA[[#This Row],[CODIGO]],STOCK_STARSOFT[],5,FALSE)</f>
        <v>4.173635</v>
      </c>
      <c r="L405">
        <f>SALIDA[[#This Row],[CANTIDAD]]*SALIDA[[#This Row],[PRECIO UND]]</f>
        <v>4.173635</v>
      </c>
    </row>
    <row r="406" spans="1:12" x14ac:dyDescent="0.25">
      <c r="A406" s="6" t="s">
        <v>2589</v>
      </c>
      <c r="B406" s="24" t="str">
        <f>VLOOKUP(SALIDA[[#This Row],[CODIGO]],STOCKSANLUIS[],2,FALSE)</f>
        <v>GAS REFRIGERANTE FREON 134A - 1KG - CHEMOURS - CAJA DE 15 - CON ECO VALVULA - USA</v>
      </c>
      <c r="C406" s="153">
        <v>45897</v>
      </c>
      <c r="D406">
        <v>4</v>
      </c>
      <c r="E406">
        <f>IF(VLOOKUP(SALIDA[[#This Row],[CODIGO]],STOCKSANLUIS[],6,FALSE)=0,"PRODUCTO SIN STOCK/UBICACIÓN",VLOOKUP(SALIDA[[#This Row],[CODIGO]],STOCKSANLUIS[],6,FALSE))</f>
        <v>1</v>
      </c>
      <c r="F406">
        <f>SALIDA[[#This Row],[CANTIDAD]]/SALIDA[[#This Row],[UND MEDIDA]]</f>
        <v>4</v>
      </c>
      <c r="G406" t="str">
        <f>VLOOKUP(SALIDA[[#This Row],[CODIGO]],FAMILIAS[],4,FALSE)</f>
        <v>THE CHEMOURS</v>
      </c>
      <c r="H406" s="10" t="str">
        <f>IF(VLOOKUP(SALIDA[[#This Row],[CODIGO]],STOCKSANLUIS[],7,FALSE)=0,"PRODUCTO SIN STOCK/UBICACIÓN",VLOOKUP(SALIDA[[#This Row],[CODIGO]],STOCKSANLUIS[],7,FALSE))</f>
        <v>C</v>
      </c>
      <c r="I406" s="10"/>
      <c r="J406" t="str">
        <f>SALIDA[[#This Row],[CODIGO]]&amp;"       "&amp;SALIDA[[#This Row],[FAMILIA]]</f>
        <v>02118       THE CHEMOURS</v>
      </c>
      <c r="K406">
        <f>VLOOKUP(SALIDA[[#This Row],[CODIGO]],STOCK_STARSOFT[],5,FALSE)</f>
        <v>9.49</v>
      </c>
      <c r="L406">
        <f>SALIDA[[#This Row],[CANTIDAD]]*SALIDA[[#This Row],[PRECIO UND]]</f>
        <v>37.96</v>
      </c>
    </row>
    <row r="407" spans="1:12" x14ac:dyDescent="0.25">
      <c r="A407" s="6" t="s">
        <v>443</v>
      </c>
      <c r="B407" s="24" t="str">
        <f>VLOOKUP(SALIDA[[#This Row],[CODIGO]],STOCKSANLUIS[],2,FALSE)</f>
        <v>ACEITE POLIOLESTER POE 32 - 1/4 GALON - BVA</v>
      </c>
      <c r="C407" s="153">
        <v>45897</v>
      </c>
      <c r="D407">
        <v>1</v>
      </c>
      <c r="E407">
        <f>IF(VLOOKUP(SALIDA[[#This Row],[CODIGO]],STOCKSANLUIS[],6,FALSE)=0,"PRODUCTO SIN STOCK/UBICACIÓN",VLOOKUP(SALIDA[[#This Row],[CODIGO]],STOCKSANLUIS[],6,FALSE))</f>
        <v>1</v>
      </c>
      <c r="F407">
        <f>SALIDA[[#This Row],[CANTIDAD]]/SALIDA[[#This Row],[UND MEDIDA]]</f>
        <v>1</v>
      </c>
      <c r="G407" t="str">
        <f>VLOOKUP(SALIDA[[#This Row],[CODIGO]],FAMILIAS[],4,FALSE)</f>
        <v>BVA</v>
      </c>
      <c r="H407" s="10" t="str">
        <f>IF(VLOOKUP(SALIDA[[#This Row],[CODIGO]],STOCKSANLUIS[],7,FALSE)=0,"PRODUCTO SIN STOCK/UBICACIÓN",VLOOKUP(SALIDA[[#This Row],[CODIGO]],STOCKSANLUIS[],7,FALSE))</f>
        <v>C</v>
      </c>
      <c r="I407" s="10"/>
      <c r="J407" t="str">
        <f>SALIDA[[#This Row],[CODIGO]]&amp;"       "&amp;SALIDA[[#This Row],[FAMILIA]]</f>
        <v>00355       BVA</v>
      </c>
      <c r="K407">
        <f>VLOOKUP(SALIDA[[#This Row],[CODIGO]],STOCK_STARSOFT[],5,FALSE)</f>
        <v>14.899067000000001</v>
      </c>
      <c r="L407">
        <f>SALIDA[[#This Row],[CANTIDAD]]*SALIDA[[#This Row],[PRECIO UND]]</f>
        <v>14.899067000000001</v>
      </c>
    </row>
    <row r="408" spans="1:12" x14ac:dyDescent="0.25">
      <c r="A408" s="6" t="s">
        <v>33</v>
      </c>
      <c r="B408" s="24" t="str">
        <f>VLOOKUP(SALIDA[[#This Row],[CODIGO]],STOCKSANLUIS[],2,FALSE)</f>
        <v>CONTROLADOR DE TEMPERATURA DIGITAL MT-512E 2HP - VER.13 - 115/220 VAC - FULL GAUGE</v>
      </c>
      <c r="C408" s="153">
        <v>45897</v>
      </c>
      <c r="D408">
        <v>6</v>
      </c>
      <c r="E408">
        <f>IF(VLOOKUP(SALIDA[[#This Row],[CODIGO]],STOCKSANLUIS[],6,FALSE)=0,"PRODUCTO SIN STOCK/UBICACIÓN",VLOOKUP(SALIDA[[#This Row],[CODIGO]],STOCKSANLUIS[],6,FALSE))</f>
        <v>1</v>
      </c>
      <c r="F408">
        <f>SALIDA[[#This Row],[CANTIDAD]]/SALIDA[[#This Row],[UND MEDIDA]]</f>
        <v>6</v>
      </c>
      <c r="G408" t="str">
        <f>VLOOKUP(SALIDA[[#This Row],[CODIGO]],FAMILIAS[],4,FALSE)</f>
        <v>FULL GAUGE</v>
      </c>
      <c r="H408" s="10" t="str">
        <f>IF(VLOOKUP(SALIDA[[#This Row],[CODIGO]],STOCKSANLUIS[],7,FALSE)=0,"PRODUCTO SIN STOCK/UBICACIÓN",VLOOKUP(SALIDA[[#This Row],[CODIGO]],STOCKSANLUIS[],7,FALSE))</f>
        <v>C</v>
      </c>
      <c r="I408" s="10" t="s">
        <v>19536</v>
      </c>
      <c r="J408" t="str">
        <f>SALIDA[[#This Row],[CODIGO]]&amp;"       "&amp;SALIDA[[#This Row],[FAMILIA]]</f>
        <v>00016       FULL GAUGE</v>
      </c>
      <c r="K408">
        <f>VLOOKUP(SALIDA[[#This Row],[CODIGO]],STOCK_STARSOFT[],5,FALSE)</f>
        <v>13.318346</v>
      </c>
      <c r="L408">
        <f>SALIDA[[#This Row],[CANTIDAD]]*SALIDA[[#This Row],[PRECIO UND]]</f>
        <v>79.910076000000004</v>
      </c>
    </row>
    <row r="409" spans="1:12" x14ac:dyDescent="0.25">
      <c r="A409" s="6" t="s">
        <v>1544</v>
      </c>
      <c r="B409" s="24" t="str">
        <f>VLOOKUP(SALIDA[[#This Row],[CODIGO]],STOCKSANLUIS[],2,FALSE)</f>
        <v>EASYPROG LLAVE DE PROGRAMACION - VER.04 - FULL GAUGE</v>
      </c>
      <c r="C409" s="153">
        <v>45897</v>
      </c>
      <c r="D409">
        <v>1</v>
      </c>
      <c r="E409">
        <f>IF(VLOOKUP(SALIDA[[#This Row],[CODIGO]],STOCKSANLUIS[],6,FALSE)=0,"PRODUCTO SIN STOCK/UBICACIÓN",VLOOKUP(SALIDA[[#This Row],[CODIGO]],STOCKSANLUIS[],6,FALSE))</f>
        <v>1</v>
      </c>
      <c r="F409">
        <f>SALIDA[[#This Row],[CANTIDAD]]/SALIDA[[#This Row],[UND MEDIDA]]</f>
        <v>1</v>
      </c>
      <c r="G409" t="str">
        <f>VLOOKUP(SALIDA[[#This Row],[CODIGO]],FAMILIAS[],4,FALSE)</f>
        <v>FULL GAUGE</v>
      </c>
      <c r="H409" s="10" t="str">
        <f>IF(VLOOKUP(SALIDA[[#This Row],[CODIGO]],STOCKSANLUIS[],7,FALSE)=0,"PRODUCTO SIN STOCK/UBICACIÓN",VLOOKUP(SALIDA[[#This Row],[CODIGO]],STOCKSANLUIS[],7,FALSE))</f>
        <v>A</v>
      </c>
      <c r="I409" s="10"/>
      <c r="J409" t="str">
        <f>SALIDA[[#This Row],[CODIGO]]&amp;"       "&amp;SALIDA[[#This Row],[FAMILIA]]</f>
        <v>01530       FULL GAUGE</v>
      </c>
      <c r="K409">
        <f>VLOOKUP(SALIDA[[#This Row],[CODIGO]],STOCK_STARSOFT[],5,FALSE)</f>
        <v>31.780863</v>
      </c>
      <c r="L409">
        <f>SALIDA[[#This Row],[CANTIDAD]]*SALIDA[[#This Row],[PRECIO UND]]</f>
        <v>31.780863</v>
      </c>
    </row>
    <row r="410" spans="1:12" x14ac:dyDescent="0.25">
      <c r="A410" s="6" t="s">
        <v>2719</v>
      </c>
      <c r="B410" s="24" t="str">
        <f>VLOOKUP(SALIDA[[#This Row],[CODIGO]],STOCKSANLUIS[],2,FALSE)</f>
        <v xml:space="preserve">ACEITE PARA BOMBA DE VACIO - 1 GALON - BVA </v>
      </c>
      <c r="C410" s="153">
        <v>45897</v>
      </c>
      <c r="D410">
        <v>3</v>
      </c>
      <c r="E410">
        <f>IF(VLOOKUP(SALIDA[[#This Row],[CODIGO]],STOCKSANLUIS[],6,FALSE)=0,"PRODUCTO SIN STOCK/UBICACIÓN",VLOOKUP(SALIDA[[#This Row],[CODIGO]],STOCKSANLUIS[],6,FALSE))</f>
        <v>1</v>
      </c>
      <c r="F410">
        <f>SALIDA[[#This Row],[CANTIDAD]]/SALIDA[[#This Row],[UND MEDIDA]]</f>
        <v>3</v>
      </c>
      <c r="G410" t="str">
        <f>VLOOKUP(SALIDA[[#This Row],[CODIGO]],FAMILIAS[],4,FALSE)</f>
        <v>BVA</v>
      </c>
      <c r="H410" s="10" t="str">
        <f>IF(VLOOKUP(SALIDA[[#This Row],[CODIGO]],STOCKSANLUIS[],7,FALSE)=0,"PRODUCTO SIN STOCK/UBICACIÓN",VLOOKUP(SALIDA[[#This Row],[CODIGO]],STOCKSANLUIS[],7,FALSE))</f>
        <v>C</v>
      </c>
      <c r="I410" s="10"/>
      <c r="J410" t="str">
        <f>SALIDA[[#This Row],[CODIGO]]&amp;"       "&amp;SALIDA[[#This Row],[FAMILIA]]</f>
        <v>02202       BVA</v>
      </c>
      <c r="K410">
        <f>VLOOKUP(SALIDA[[#This Row],[CODIGO]],STOCK_STARSOFT[],5,FALSE)</f>
        <v>13.965745</v>
      </c>
      <c r="L410">
        <f>SALIDA[[#This Row],[CANTIDAD]]*SALIDA[[#This Row],[PRECIO UND]]</f>
        <v>41.897235000000002</v>
      </c>
    </row>
    <row r="411" spans="1:12" x14ac:dyDescent="0.25">
      <c r="A411" s="6" t="s">
        <v>3339</v>
      </c>
      <c r="B411" s="24" t="str">
        <f>VLOOKUP(SALIDA[[#This Row],[CODIGO]],STOCKSANLUIS[],2,FALSE)</f>
        <v>GAS REFRIGERANTE R134 - 13.6KG ICELOONG</v>
      </c>
      <c r="C411" s="153">
        <v>45898</v>
      </c>
      <c r="D411">
        <v>2</v>
      </c>
      <c r="E411">
        <f>IF(VLOOKUP(SALIDA[[#This Row],[CODIGO]],STOCKSANLUIS[],6,FALSE)=0,"PRODUCTO SIN STOCK/UBICACIÓN",VLOOKUP(SALIDA[[#This Row],[CODIGO]],STOCKSANLUIS[],6,FALSE))</f>
        <v>1</v>
      </c>
      <c r="F411">
        <f>SALIDA[[#This Row],[CANTIDAD]]/SALIDA[[#This Row],[UND MEDIDA]]</f>
        <v>2</v>
      </c>
      <c r="G411" t="str">
        <f>VLOOKUP(SALIDA[[#This Row],[CODIGO]],FAMILIAS[],4,FALSE)</f>
        <v>ZHEJIANG YONGHE</v>
      </c>
      <c r="H411" s="10" t="str">
        <f>IF(VLOOKUP(SALIDA[[#This Row],[CODIGO]],STOCKSANLUIS[],7,FALSE)=0,"PRODUCTO SIN STOCK/UBICACIÓN",VLOOKUP(SALIDA[[#This Row],[CODIGO]],STOCKSANLUIS[],7,FALSE))</f>
        <v>C</v>
      </c>
      <c r="I411" s="10"/>
      <c r="J411" t="str">
        <f>SALIDA[[#This Row],[CODIGO]]&amp;"       "&amp;SALIDA[[#This Row],[FAMILIA]]</f>
        <v>02751       ZHEJIANG YONGHE</v>
      </c>
      <c r="K411">
        <f>VLOOKUP(SALIDA[[#This Row],[CODIGO]],STOCK_STARSOFT[],5,FALSE)</f>
        <v>106.20946600000001</v>
      </c>
      <c r="L411">
        <f>SALIDA[[#This Row],[CANTIDAD]]*SALIDA[[#This Row],[PRECIO UND]]</f>
        <v>212.41893200000001</v>
      </c>
    </row>
    <row r="412" spans="1:12" x14ac:dyDescent="0.25">
      <c r="A412" s="6" t="s">
        <v>3347</v>
      </c>
      <c r="B412" s="24" t="str">
        <f>VLOOKUP(SALIDA[[#This Row],[CODIGO]],STOCKSANLUIS[],2,FALSE)</f>
        <v>GAS REFRIGERANTE R507 -11.3KG ICELOONG</v>
      </c>
      <c r="C412" s="153">
        <v>45898</v>
      </c>
      <c r="D412">
        <v>20</v>
      </c>
      <c r="E412">
        <f>IF(VLOOKUP(SALIDA[[#This Row],[CODIGO]],STOCKSANLUIS[],6,FALSE)=0,"PRODUCTO SIN STOCK/UBICACIÓN",VLOOKUP(SALIDA[[#This Row],[CODIGO]],STOCKSANLUIS[],6,FALSE))</f>
        <v>1</v>
      </c>
      <c r="F412">
        <f>SALIDA[[#This Row],[CANTIDAD]]/SALIDA[[#This Row],[UND MEDIDA]]</f>
        <v>20</v>
      </c>
      <c r="G412" t="str">
        <f>VLOOKUP(SALIDA[[#This Row],[CODIGO]],FAMILIAS[],4,FALSE)</f>
        <v>ZHEJIANG YONGHE</v>
      </c>
      <c r="H412" s="10" t="str">
        <f>IF(VLOOKUP(SALIDA[[#This Row],[CODIGO]],STOCKSANLUIS[],7,FALSE)=0,"PRODUCTO SIN STOCK/UBICACIÓN",VLOOKUP(SALIDA[[#This Row],[CODIGO]],STOCKSANLUIS[],7,FALSE))</f>
        <v>C</v>
      </c>
      <c r="I412" s="10"/>
      <c r="J412" t="str">
        <f>SALIDA[[#This Row],[CODIGO]]&amp;"       "&amp;SALIDA[[#This Row],[FAMILIA]]</f>
        <v>02755       ZHEJIANG YONGHE</v>
      </c>
      <c r="K412">
        <f>VLOOKUP(SALIDA[[#This Row],[CODIGO]],STOCK_STARSOFT[],5,FALSE)</f>
        <v>55.968114</v>
      </c>
      <c r="L412">
        <f>SALIDA[[#This Row],[CANTIDAD]]*SALIDA[[#This Row],[PRECIO UND]]</f>
        <v>1119.3622800000001</v>
      </c>
    </row>
    <row r="413" spans="1:12" x14ac:dyDescent="0.25">
      <c r="A413" s="6" t="s">
        <v>3343</v>
      </c>
      <c r="B413" s="24" t="str">
        <f>VLOOKUP(SALIDA[[#This Row],[CODIGO]],STOCKSANLUIS[],2,FALSE)</f>
        <v>GAS REFRIGERANTE R410A -11.30KG ICELOONG</v>
      </c>
      <c r="C413" s="153">
        <v>45898</v>
      </c>
      <c r="D413">
        <v>2</v>
      </c>
      <c r="E413">
        <f>IF(VLOOKUP(SALIDA[[#This Row],[CODIGO]],STOCKSANLUIS[],6,FALSE)=0,"PRODUCTO SIN STOCK/UBICACIÓN",VLOOKUP(SALIDA[[#This Row],[CODIGO]],STOCKSANLUIS[],6,FALSE))</f>
        <v>1</v>
      </c>
      <c r="F413">
        <f>SALIDA[[#This Row],[CANTIDAD]]/SALIDA[[#This Row],[UND MEDIDA]]</f>
        <v>2</v>
      </c>
      <c r="G413" t="str">
        <f>VLOOKUP(SALIDA[[#This Row],[CODIGO]],FAMILIAS[],4,FALSE)</f>
        <v>ZHEJIANG YONGHE</v>
      </c>
      <c r="H413" s="10" t="str">
        <f>IF(VLOOKUP(SALIDA[[#This Row],[CODIGO]],STOCKSANLUIS[],7,FALSE)=0,"PRODUCTO SIN STOCK/UBICACIÓN",VLOOKUP(SALIDA[[#This Row],[CODIGO]],STOCKSANLUIS[],7,FALSE))</f>
        <v>C</v>
      </c>
      <c r="I413" s="10"/>
      <c r="J413" t="str">
        <f>SALIDA[[#This Row],[CODIGO]]&amp;"       "&amp;SALIDA[[#This Row],[FAMILIA]]</f>
        <v>02753       ZHEJIANG YONGHE</v>
      </c>
      <c r="K413">
        <f>VLOOKUP(SALIDA[[#This Row],[CODIGO]],STOCK_STARSOFT[],5,FALSE)</f>
        <v>88.873082999999994</v>
      </c>
      <c r="L413">
        <f>SALIDA[[#This Row],[CANTIDAD]]*SALIDA[[#This Row],[PRECIO UND]]</f>
        <v>177.74616599999999</v>
      </c>
    </row>
    <row r="414" spans="1:12" x14ac:dyDescent="0.25">
      <c r="A414" s="6" t="s">
        <v>781</v>
      </c>
      <c r="B414" s="24" t="str">
        <f>VLOOKUP(SALIDA[[#This Row],[CODIGO]],STOCKSANLUIS[],2,FALSE)</f>
        <v>CINTA DE ALUMINIO DE 2" X 50 YDS - QTA-250 - QUALITY</v>
      </c>
      <c r="C414" s="153">
        <v>45898</v>
      </c>
      <c r="D414">
        <v>24</v>
      </c>
      <c r="E414">
        <f>IF(VLOOKUP(SALIDA[[#This Row],[CODIGO]],STOCKSANLUIS[],6,FALSE)=0,"PRODUCTO SIN STOCK/UBICACIÓN",VLOOKUP(SALIDA[[#This Row],[CODIGO]],STOCKSANLUIS[],6,FALSE))</f>
        <v>1</v>
      </c>
      <c r="F414">
        <f>SALIDA[[#This Row],[CANTIDAD]]/SALIDA[[#This Row],[UND MEDIDA]]</f>
        <v>24</v>
      </c>
      <c r="G414" t="str">
        <f>VLOOKUP(SALIDA[[#This Row],[CODIGO]],FAMILIAS[],4,FALSE)</f>
        <v>QUALITY</v>
      </c>
      <c r="H414" s="10" t="str">
        <f>IF(VLOOKUP(SALIDA[[#This Row],[CODIGO]],STOCKSANLUIS[],7,FALSE)=0,"PRODUCTO SIN STOCK/UBICACIÓN",VLOOKUP(SALIDA[[#This Row],[CODIGO]],STOCKSANLUIS[],7,FALSE))</f>
        <v>A</v>
      </c>
      <c r="I414" s="10"/>
      <c r="J414" t="str">
        <f>SALIDA[[#This Row],[CODIGO]]&amp;"       "&amp;SALIDA[[#This Row],[FAMILIA]]</f>
        <v>00855       QUALITY</v>
      </c>
      <c r="K414">
        <f>VLOOKUP(SALIDA[[#This Row],[CODIGO]],STOCK_STARSOFT[],5,FALSE)</f>
        <v>3.5578789999999998</v>
      </c>
      <c r="L414">
        <f>SALIDA[[#This Row],[CANTIDAD]]*SALIDA[[#This Row],[PRECIO UND]]</f>
        <v>85.389095999999995</v>
      </c>
    </row>
    <row r="415" spans="1:12" x14ac:dyDescent="0.25">
      <c r="A415" s="6" t="s">
        <v>3078</v>
      </c>
      <c r="B415" s="24" t="str">
        <f>VLOOKUP(SALIDA[[#This Row],[CODIGO]],STOCKSANLUIS[],2,FALSE)</f>
        <v>CIERRE RÁPIDO F-921 A CON LLAVE FI0 1279 - CAFF</v>
      </c>
      <c r="C415" s="153">
        <v>45898</v>
      </c>
      <c r="D415">
        <v>5</v>
      </c>
      <c r="E415">
        <f>IF(VLOOKUP(SALIDA[[#This Row],[CODIGO]],STOCKSANLUIS[],6,FALSE)=0,"PRODUCTO SIN STOCK/UBICACIÓN",VLOOKUP(SALIDA[[#This Row],[CODIGO]],STOCKSANLUIS[],6,FALSE))</f>
        <v>1</v>
      </c>
      <c r="F415">
        <f>SALIDA[[#This Row],[CANTIDAD]]/SALIDA[[#This Row],[UND MEDIDA]]</f>
        <v>5</v>
      </c>
      <c r="G415" t="str">
        <f>VLOOKUP(SALIDA[[#This Row],[CODIGO]],FAMILIAS[],4,FALSE)</f>
        <v>CAFF</v>
      </c>
      <c r="H415" s="10" t="str">
        <f>IF(VLOOKUP(SALIDA[[#This Row],[CODIGO]],STOCKSANLUIS[],7,FALSE)=0,"PRODUCTO SIN STOCK/UBICACIÓN",VLOOKUP(SALIDA[[#This Row],[CODIGO]],STOCKSANLUIS[],7,FALSE))</f>
        <v>A</v>
      </c>
      <c r="I415" s="10"/>
      <c r="J415" t="str">
        <f>SALIDA[[#This Row],[CODIGO]]&amp;"       "&amp;SALIDA[[#This Row],[FAMILIA]]</f>
        <v>02473       CAFF</v>
      </c>
      <c r="K415">
        <f>VLOOKUP(SALIDA[[#This Row],[CODIGO]],STOCK_STARSOFT[],5,FALSE)</f>
        <v>56.62</v>
      </c>
      <c r="L415">
        <f>SALIDA[[#This Row],[CANTIDAD]]*SALIDA[[#This Row],[PRECIO UND]]</f>
        <v>283.09999999999997</v>
      </c>
    </row>
    <row r="416" spans="1:12" x14ac:dyDescent="0.25">
      <c r="A416" s="6" t="s">
        <v>3343</v>
      </c>
      <c r="B416" s="24" t="str">
        <f>VLOOKUP(SALIDA[[#This Row],[CODIGO]],STOCKSANLUIS[],2,FALSE)</f>
        <v>GAS REFRIGERANTE R410A -11.30KG ICELOONG</v>
      </c>
      <c r="C416" s="153">
        <v>45898</v>
      </c>
      <c r="D416">
        <v>2</v>
      </c>
      <c r="E416">
        <f>IF(VLOOKUP(SALIDA[[#This Row],[CODIGO]],STOCKSANLUIS[],6,FALSE)=0,"PRODUCTO SIN STOCK/UBICACIÓN",VLOOKUP(SALIDA[[#This Row],[CODIGO]],STOCKSANLUIS[],6,FALSE))</f>
        <v>1</v>
      </c>
      <c r="F416">
        <f>SALIDA[[#This Row],[CANTIDAD]]/SALIDA[[#This Row],[UND MEDIDA]]</f>
        <v>2</v>
      </c>
      <c r="G416" t="str">
        <f>VLOOKUP(SALIDA[[#This Row],[CODIGO]],FAMILIAS[],4,FALSE)</f>
        <v>ZHEJIANG YONGHE</v>
      </c>
      <c r="H416" s="10" t="str">
        <f>IF(VLOOKUP(SALIDA[[#This Row],[CODIGO]],STOCKSANLUIS[],7,FALSE)=0,"PRODUCTO SIN STOCK/UBICACIÓN",VLOOKUP(SALIDA[[#This Row],[CODIGO]],STOCKSANLUIS[],7,FALSE))</f>
        <v>C</v>
      </c>
      <c r="I416" s="10"/>
      <c r="J416" t="str">
        <f>SALIDA[[#This Row],[CODIGO]]&amp;"       "&amp;SALIDA[[#This Row],[FAMILIA]]</f>
        <v>02753       ZHEJIANG YONGHE</v>
      </c>
      <c r="K416">
        <f>VLOOKUP(SALIDA[[#This Row],[CODIGO]],STOCK_STARSOFT[],5,FALSE)</f>
        <v>88.873082999999994</v>
      </c>
      <c r="L416">
        <f>SALIDA[[#This Row],[CANTIDAD]]*SALIDA[[#This Row],[PRECIO UND]]</f>
        <v>177.74616599999999</v>
      </c>
    </row>
    <row r="417" spans="1:12" x14ac:dyDescent="0.25">
      <c r="A417" s="6" t="s">
        <v>2565</v>
      </c>
      <c r="B417" s="24" t="str">
        <f>VLOOKUP(SALIDA[[#This Row],[CODIGO]],STOCKSANLUIS[],2,FALSE)</f>
        <v>COMPRESOR HERMETICO DANFOSS MTZ36 - 3.0HP - 220V/3F/60HZ -R-134A/404A/507A/407C (NO INC. VALV. V09/V06 Y RESIST. DE CARTER)</v>
      </c>
      <c r="C417" s="153">
        <v>45898</v>
      </c>
      <c r="D417">
        <v>1</v>
      </c>
      <c r="E417">
        <f>IF(VLOOKUP(SALIDA[[#This Row],[CODIGO]],STOCKSANLUIS[],6,FALSE)=0,"PRODUCTO SIN STOCK/UBICACIÓN",VLOOKUP(SALIDA[[#This Row],[CODIGO]],STOCKSANLUIS[],6,FALSE))</f>
        <v>1</v>
      </c>
      <c r="F417">
        <f>SALIDA[[#This Row],[CANTIDAD]]/SALIDA[[#This Row],[UND MEDIDA]]</f>
        <v>1</v>
      </c>
      <c r="G417" t="str">
        <f>VLOOKUP(SALIDA[[#This Row],[CODIGO]],FAMILIAS[],4,FALSE)</f>
        <v>DANFOSS</v>
      </c>
      <c r="H417" s="10" t="str">
        <f>IF(VLOOKUP(SALIDA[[#This Row],[CODIGO]],STOCKSANLUIS[],7,FALSE)=0,"PRODUCTO SIN STOCK/UBICACIÓN",VLOOKUP(SALIDA[[#This Row],[CODIGO]],STOCKSANLUIS[],7,FALSE))</f>
        <v>C</v>
      </c>
      <c r="I417" s="10" t="s">
        <v>19536</v>
      </c>
      <c r="J417" t="str">
        <f>SALIDA[[#This Row],[CODIGO]]&amp;"       "&amp;SALIDA[[#This Row],[FAMILIA]]</f>
        <v>02106       DANFOSS</v>
      </c>
      <c r="K417">
        <f>VLOOKUP(SALIDA[[#This Row],[CODIGO]],STOCK_STARSOFT[],5,FALSE)</f>
        <v>516.02666699999997</v>
      </c>
      <c r="L417">
        <f>SALIDA[[#This Row],[CANTIDAD]]*SALIDA[[#This Row],[PRECIO UND]]</f>
        <v>516.02666699999997</v>
      </c>
    </row>
    <row r="418" spans="1:12" x14ac:dyDescent="0.25">
      <c r="A418" s="6" t="s">
        <v>3343</v>
      </c>
      <c r="B418" s="24" t="str">
        <f>VLOOKUP(SALIDA[[#This Row],[CODIGO]],STOCKSANLUIS[],2,FALSE)</f>
        <v>GAS REFRIGERANTE R410A -11.30KG ICELOONG</v>
      </c>
      <c r="C418" s="153">
        <v>45898</v>
      </c>
      <c r="D418">
        <v>12</v>
      </c>
      <c r="E418">
        <f>IF(VLOOKUP(SALIDA[[#This Row],[CODIGO]],STOCKSANLUIS[],6,FALSE)=0,"PRODUCTO SIN STOCK/UBICACIÓN",VLOOKUP(SALIDA[[#This Row],[CODIGO]],STOCKSANLUIS[],6,FALSE))</f>
        <v>1</v>
      </c>
      <c r="F418">
        <f>SALIDA[[#This Row],[CANTIDAD]]/SALIDA[[#This Row],[UND MEDIDA]]</f>
        <v>12</v>
      </c>
      <c r="G418" t="str">
        <f>VLOOKUP(SALIDA[[#This Row],[CODIGO]],FAMILIAS[],4,FALSE)</f>
        <v>ZHEJIANG YONGHE</v>
      </c>
      <c r="H418" s="10" t="str">
        <f>IF(VLOOKUP(SALIDA[[#This Row],[CODIGO]],STOCKSANLUIS[],7,FALSE)=0,"PRODUCTO SIN STOCK/UBICACIÓN",VLOOKUP(SALIDA[[#This Row],[CODIGO]],STOCKSANLUIS[],7,FALSE))</f>
        <v>C</v>
      </c>
      <c r="I418" s="10"/>
      <c r="J418" t="str">
        <f>SALIDA[[#This Row],[CODIGO]]&amp;"       "&amp;SALIDA[[#This Row],[FAMILIA]]</f>
        <v>02753       ZHEJIANG YONGHE</v>
      </c>
      <c r="K418">
        <f>VLOOKUP(SALIDA[[#This Row],[CODIGO]],STOCK_STARSOFT[],5,FALSE)</f>
        <v>88.873082999999994</v>
      </c>
      <c r="L418">
        <f>SALIDA[[#This Row],[CANTIDAD]]*SALIDA[[#This Row],[PRECIO UND]]</f>
        <v>1066.4769959999999</v>
      </c>
    </row>
    <row r="419" spans="1:12" x14ac:dyDescent="0.25">
      <c r="A419" s="6" t="s">
        <v>3983</v>
      </c>
      <c r="B419" s="24" t="str">
        <f>VLOOKUP(SALIDA[[#This Row],[CODIGO]],STOCKSANLUIS[],2,FALSE)</f>
        <v>GAS REFIGERANTE R22 -13.60 KG YONGAN</v>
      </c>
      <c r="C419" s="153">
        <v>45898</v>
      </c>
      <c r="D419">
        <v>2</v>
      </c>
      <c r="E419">
        <f>IF(VLOOKUP(SALIDA[[#This Row],[CODIGO]],STOCKSANLUIS[],6,FALSE)=0,"PRODUCTO SIN STOCK/UBICACIÓN",VLOOKUP(SALIDA[[#This Row],[CODIGO]],STOCKSANLUIS[],6,FALSE))</f>
        <v>1</v>
      </c>
      <c r="F419">
        <f>SALIDA[[#This Row],[CANTIDAD]]/SALIDA[[#This Row],[UND MEDIDA]]</f>
        <v>2</v>
      </c>
      <c r="G419" t="str">
        <f>VLOOKUP(SALIDA[[#This Row],[CODIGO]],FAMILIAS[],4,FALSE)</f>
        <v>YONGAN</v>
      </c>
      <c r="H419" s="10" t="str">
        <f>IF(VLOOKUP(SALIDA[[#This Row],[CODIGO]],STOCKSANLUIS[],7,FALSE)=0,"PRODUCTO SIN STOCK/UBICACIÓN",VLOOKUP(SALIDA[[#This Row],[CODIGO]],STOCKSANLUIS[],7,FALSE))</f>
        <v>B/C</v>
      </c>
      <c r="I419" s="10"/>
      <c r="J419" t="str">
        <f>SALIDA[[#This Row],[CODIGO]]&amp;"       "&amp;SALIDA[[#This Row],[FAMILIA]]</f>
        <v>03449       YONGAN</v>
      </c>
      <c r="K419">
        <f>VLOOKUP(SALIDA[[#This Row],[CODIGO]],STOCK_STARSOFT[],5,FALSE)</f>
        <v>61.334141000000002</v>
      </c>
      <c r="L419">
        <f>SALIDA[[#This Row],[CANTIDAD]]*SALIDA[[#This Row],[PRECIO UND]]</f>
        <v>122.668282</v>
      </c>
    </row>
    <row r="420" spans="1:12" x14ac:dyDescent="0.25">
      <c r="A420" s="6" t="s">
        <v>3339</v>
      </c>
      <c r="B420" s="24" t="str">
        <f>VLOOKUP(SALIDA[[#This Row],[CODIGO]],STOCKSANLUIS[],2,FALSE)</f>
        <v>GAS REFRIGERANTE R134 - 13.6KG ICELOONG</v>
      </c>
      <c r="C420" s="153">
        <v>45898</v>
      </c>
      <c r="D420">
        <v>1</v>
      </c>
      <c r="E420">
        <f>IF(VLOOKUP(SALIDA[[#This Row],[CODIGO]],STOCKSANLUIS[],6,FALSE)=0,"PRODUCTO SIN STOCK/UBICACIÓN",VLOOKUP(SALIDA[[#This Row],[CODIGO]],STOCKSANLUIS[],6,FALSE))</f>
        <v>1</v>
      </c>
      <c r="F420">
        <f>SALIDA[[#This Row],[CANTIDAD]]/SALIDA[[#This Row],[UND MEDIDA]]</f>
        <v>1</v>
      </c>
      <c r="G420" t="str">
        <f>VLOOKUP(SALIDA[[#This Row],[CODIGO]],FAMILIAS[],4,FALSE)</f>
        <v>ZHEJIANG YONGHE</v>
      </c>
      <c r="H420" s="10" t="str">
        <f>IF(VLOOKUP(SALIDA[[#This Row],[CODIGO]],STOCKSANLUIS[],7,FALSE)=0,"PRODUCTO SIN STOCK/UBICACIÓN",VLOOKUP(SALIDA[[#This Row],[CODIGO]],STOCKSANLUIS[],7,FALSE))</f>
        <v>C</v>
      </c>
      <c r="I420" s="10"/>
      <c r="J420" t="str">
        <f>SALIDA[[#This Row],[CODIGO]]&amp;"       "&amp;SALIDA[[#This Row],[FAMILIA]]</f>
        <v>02751       ZHEJIANG YONGHE</v>
      </c>
      <c r="K420">
        <f>VLOOKUP(SALIDA[[#This Row],[CODIGO]],STOCK_STARSOFT[],5,FALSE)</f>
        <v>106.20946600000001</v>
      </c>
      <c r="L420">
        <f>SALIDA[[#This Row],[CANTIDAD]]*SALIDA[[#This Row],[PRECIO UND]]</f>
        <v>106.20946600000001</v>
      </c>
    </row>
    <row r="421" spans="1:12" x14ac:dyDescent="0.25">
      <c r="A421" s="6" t="s">
        <v>3339</v>
      </c>
      <c r="B421" s="24" t="str">
        <f>VLOOKUP(SALIDA[[#This Row],[CODIGO]],STOCKSANLUIS[],2,FALSE)</f>
        <v>GAS REFRIGERANTE R134 - 13.6KG ICELOONG</v>
      </c>
      <c r="C421" s="153">
        <v>45898</v>
      </c>
      <c r="D421">
        <v>5</v>
      </c>
      <c r="E421">
        <f>IF(VLOOKUP(SALIDA[[#This Row],[CODIGO]],STOCKSANLUIS[],6,FALSE)=0,"PRODUCTO SIN STOCK/UBICACIÓN",VLOOKUP(SALIDA[[#This Row],[CODIGO]],STOCKSANLUIS[],6,FALSE))</f>
        <v>1</v>
      </c>
      <c r="F421">
        <f>SALIDA[[#This Row],[CANTIDAD]]/SALIDA[[#This Row],[UND MEDIDA]]</f>
        <v>5</v>
      </c>
      <c r="G421" t="str">
        <f>VLOOKUP(SALIDA[[#This Row],[CODIGO]],FAMILIAS[],4,FALSE)</f>
        <v>ZHEJIANG YONGHE</v>
      </c>
      <c r="H421" s="10" t="str">
        <f>IF(VLOOKUP(SALIDA[[#This Row],[CODIGO]],STOCKSANLUIS[],7,FALSE)=0,"PRODUCTO SIN STOCK/UBICACIÓN",VLOOKUP(SALIDA[[#This Row],[CODIGO]],STOCKSANLUIS[],7,FALSE))</f>
        <v>C</v>
      </c>
      <c r="I421" s="10"/>
      <c r="J421" t="str">
        <f>SALIDA[[#This Row],[CODIGO]]&amp;"       "&amp;SALIDA[[#This Row],[FAMILIA]]</f>
        <v>02751       ZHEJIANG YONGHE</v>
      </c>
      <c r="K421">
        <f>VLOOKUP(SALIDA[[#This Row],[CODIGO]],STOCK_STARSOFT[],5,FALSE)</f>
        <v>106.20946600000001</v>
      </c>
      <c r="L421">
        <f>SALIDA[[#This Row],[CANTIDAD]]*SALIDA[[#This Row],[PRECIO UND]]</f>
        <v>531.04732999999999</v>
      </c>
    </row>
    <row r="422" spans="1:12" x14ac:dyDescent="0.25">
      <c r="A422" s="6" t="s">
        <v>1460</v>
      </c>
      <c r="B422" s="24" t="str">
        <f>VLOOKUP(SALIDA[[#This Row],[CODIGO]],STOCKSANLUIS[],2,FALSE)</f>
        <v>CONTROLADOR DIGITAL DE PRESION PARA RACKS PCT-3001 PLUS - VER.02 - 12 VDC - FULL GAUGE</v>
      </c>
      <c r="C422" s="153">
        <v>45898</v>
      </c>
      <c r="D422">
        <v>1</v>
      </c>
      <c r="E422">
        <f>IF(VLOOKUP(SALIDA[[#This Row],[CODIGO]],STOCKSANLUIS[],6,FALSE)=0,"PRODUCTO SIN STOCK/UBICACIÓN",VLOOKUP(SALIDA[[#This Row],[CODIGO]],STOCKSANLUIS[],6,FALSE))</f>
        <v>1</v>
      </c>
      <c r="F422">
        <f>SALIDA[[#This Row],[CANTIDAD]]/SALIDA[[#This Row],[UND MEDIDA]]</f>
        <v>1</v>
      </c>
      <c r="G422" t="str">
        <f>VLOOKUP(SALIDA[[#This Row],[CODIGO]],FAMILIAS[],4,FALSE)</f>
        <v>FULL GAUGE</v>
      </c>
      <c r="H422" s="10" t="str">
        <f>IF(VLOOKUP(SALIDA[[#This Row],[CODIGO]],STOCKSANLUIS[],7,FALSE)=0,"PRODUCTO SIN STOCK/UBICACIÓN",VLOOKUP(SALIDA[[#This Row],[CODIGO]],STOCKSANLUIS[],7,FALSE))</f>
        <v>A</v>
      </c>
      <c r="I422" s="10"/>
      <c r="J422" t="str">
        <f>SALIDA[[#This Row],[CODIGO]]&amp;"       "&amp;SALIDA[[#This Row],[FAMILIA]]</f>
        <v>01487       FULL GAUGE</v>
      </c>
      <c r="K422">
        <f>VLOOKUP(SALIDA[[#This Row],[CODIGO]],STOCK_STARSOFT[],5,FALSE)</f>
        <v>382.764184</v>
      </c>
      <c r="L422">
        <f>SALIDA[[#This Row],[CANTIDAD]]*SALIDA[[#This Row],[PRECIO UND]]</f>
        <v>382.764184</v>
      </c>
    </row>
    <row r="423" spans="1:12" x14ac:dyDescent="0.25">
      <c r="A423" s="6" t="s">
        <v>3665</v>
      </c>
      <c r="B423" s="24" t="str">
        <f>VLOOKUP(SALIDA[[#This Row],[CODIGO]],STOCKSANLUIS[],2,FALSE)</f>
        <v>AGENTE DE LIMPIEZA INTERNA OPTEON SF FLUSH X 4.54 KG - CHEMOURS - REEMPLAZO DEL R141B</v>
      </c>
      <c r="C423" s="153">
        <v>45898</v>
      </c>
      <c r="D423">
        <v>1</v>
      </c>
      <c r="E423">
        <f>IF(VLOOKUP(SALIDA[[#This Row],[CODIGO]],STOCKSANLUIS[],6,FALSE)=0,"PRODUCTO SIN STOCK/UBICACIÓN",VLOOKUP(SALIDA[[#This Row],[CODIGO]],STOCKSANLUIS[],6,FALSE))</f>
        <v>1</v>
      </c>
      <c r="F423">
        <f>SALIDA[[#This Row],[CANTIDAD]]/SALIDA[[#This Row],[UND MEDIDA]]</f>
        <v>1</v>
      </c>
      <c r="G423" t="str">
        <f>VLOOKUP(SALIDA[[#This Row],[CODIGO]],FAMILIAS[],4,FALSE)</f>
        <v>THE CHEMOURS</v>
      </c>
      <c r="H423" s="10" t="str">
        <f>IF(VLOOKUP(SALIDA[[#This Row],[CODIGO]],STOCKSANLUIS[],7,FALSE)=0,"PRODUCTO SIN STOCK/UBICACIÓN",VLOOKUP(SALIDA[[#This Row],[CODIGO]],STOCKSANLUIS[],7,FALSE))</f>
        <v>C</v>
      </c>
      <c r="I423" s="10"/>
      <c r="J423" t="str">
        <f>SALIDA[[#This Row],[CODIGO]]&amp;"       "&amp;SALIDA[[#This Row],[FAMILIA]]</f>
        <v>03051       THE CHEMOURS</v>
      </c>
      <c r="K423">
        <f>VLOOKUP(SALIDA[[#This Row],[CODIGO]],STOCK_STARSOFT[],5,FALSE)</f>
        <v>91.188703000000004</v>
      </c>
      <c r="L423">
        <f>SALIDA[[#This Row],[CANTIDAD]]*SALIDA[[#This Row],[PRECIO UND]]</f>
        <v>91.188703000000004</v>
      </c>
    </row>
    <row r="424" spans="1:12" x14ac:dyDescent="0.25">
      <c r="A424" s="6" t="s">
        <v>3343</v>
      </c>
      <c r="B424" s="24" t="str">
        <f>VLOOKUP(SALIDA[[#This Row],[CODIGO]],STOCKSANLUIS[],2,FALSE)</f>
        <v>GAS REFRIGERANTE R410A -11.30KG ICELOONG</v>
      </c>
      <c r="C424" s="153">
        <v>45898</v>
      </c>
      <c r="D424">
        <v>3</v>
      </c>
      <c r="E424">
        <f>IF(VLOOKUP(SALIDA[[#This Row],[CODIGO]],STOCKSANLUIS[],6,FALSE)=0,"PRODUCTO SIN STOCK/UBICACIÓN",VLOOKUP(SALIDA[[#This Row],[CODIGO]],STOCKSANLUIS[],6,FALSE))</f>
        <v>1</v>
      </c>
      <c r="F424">
        <f>SALIDA[[#This Row],[CANTIDAD]]/SALIDA[[#This Row],[UND MEDIDA]]</f>
        <v>3</v>
      </c>
      <c r="G424" t="str">
        <f>VLOOKUP(SALIDA[[#This Row],[CODIGO]],FAMILIAS[],4,FALSE)</f>
        <v>ZHEJIANG YONGHE</v>
      </c>
      <c r="H424" s="10" t="str">
        <f>IF(VLOOKUP(SALIDA[[#This Row],[CODIGO]],STOCKSANLUIS[],7,FALSE)=0,"PRODUCTO SIN STOCK/UBICACIÓN",VLOOKUP(SALIDA[[#This Row],[CODIGO]],STOCKSANLUIS[],7,FALSE))</f>
        <v>C</v>
      </c>
      <c r="I424" s="10"/>
      <c r="J424" t="str">
        <f>SALIDA[[#This Row],[CODIGO]]&amp;"       "&amp;SALIDA[[#This Row],[FAMILIA]]</f>
        <v>02753       ZHEJIANG YONGHE</v>
      </c>
      <c r="K424">
        <f>VLOOKUP(SALIDA[[#This Row],[CODIGO]],STOCK_STARSOFT[],5,FALSE)</f>
        <v>88.873082999999994</v>
      </c>
      <c r="L424">
        <f>SALIDA[[#This Row],[CANTIDAD]]*SALIDA[[#This Row],[PRECIO UND]]</f>
        <v>266.61924899999997</v>
      </c>
    </row>
    <row r="425" spans="1:12" x14ac:dyDescent="0.25">
      <c r="A425" s="6" t="s">
        <v>1073</v>
      </c>
      <c r="B425" s="24" t="str">
        <f>VLOOKUP(SALIDA[[#This Row],[CODIGO]],STOCKSANLUIS[],2,FALSE)</f>
        <v>GAS MAP BERNZOMATIC  - WORTHINGTON 14.1 OZ</v>
      </c>
      <c r="C425" s="153">
        <v>45898</v>
      </c>
      <c r="D425">
        <v>2</v>
      </c>
      <c r="E425">
        <f>IF(VLOOKUP(SALIDA[[#This Row],[CODIGO]],STOCKSANLUIS[],6,FALSE)=0,"PRODUCTO SIN STOCK/UBICACIÓN",VLOOKUP(SALIDA[[#This Row],[CODIGO]],STOCKSANLUIS[],6,FALSE))</f>
        <v>1</v>
      </c>
      <c r="F425">
        <f>SALIDA[[#This Row],[CANTIDAD]]/SALIDA[[#This Row],[UND MEDIDA]]</f>
        <v>2</v>
      </c>
      <c r="G425" t="str">
        <f>VLOOKUP(SALIDA[[#This Row],[CODIGO]],FAMILIAS[],4,FALSE)</f>
        <v>WORTHINGTON</v>
      </c>
      <c r="H425" s="10" t="str">
        <f>IF(VLOOKUP(SALIDA[[#This Row],[CODIGO]],STOCKSANLUIS[],7,FALSE)=0,"PRODUCTO SIN STOCK/UBICACIÓN",VLOOKUP(SALIDA[[#This Row],[CODIGO]],STOCKSANLUIS[],7,FALSE))</f>
        <v>C</v>
      </c>
      <c r="I425" s="10"/>
      <c r="J425" t="str">
        <f>SALIDA[[#This Row],[CODIGO]]&amp;"       "&amp;SALIDA[[#This Row],[FAMILIA]]</f>
        <v>01167       WORTHINGTON</v>
      </c>
      <c r="K425">
        <f>VLOOKUP(SALIDA[[#This Row],[CODIGO]],STOCK_STARSOFT[],5,FALSE)</f>
        <v>3.829685</v>
      </c>
      <c r="L425">
        <f>SALIDA[[#This Row],[CANTIDAD]]*SALIDA[[#This Row],[PRECIO UND]]</f>
        <v>7.65937</v>
      </c>
    </row>
    <row r="426" spans="1:12" x14ac:dyDescent="0.25">
      <c r="A426" s="6" t="s">
        <v>445</v>
      </c>
      <c r="B426" s="24" t="str">
        <f>VLOOKUP(SALIDA[[#This Row],[CODIGO]],STOCKSANLUIS[],2,FALSE)</f>
        <v xml:space="preserve">ACEITE POLIOLESTER POE 68 - 1/4 GALON - BVA </v>
      </c>
      <c r="C426" s="153">
        <v>45898</v>
      </c>
      <c r="D426">
        <v>1</v>
      </c>
      <c r="E426">
        <f>IF(VLOOKUP(SALIDA[[#This Row],[CODIGO]],STOCKSANLUIS[],6,FALSE)=0,"PRODUCTO SIN STOCK/UBICACIÓN",VLOOKUP(SALIDA[[#This Row],[CODIGO]],STOCKSANLUIS[],6,FALSE))</f>
        <v>1</v>
      </c>
      <c r="F426">
        <f>SALIDA[[#This Row],[CANTIDAD]]/SALIDA[[#This Row],[UND MEDIDA]]</f>
        <v>1</v>
      </c>
      <c r="G426" t="str">
        <f>VLOOKUP(SALIDA[[#This Row],[CODIGO]],FAMILIAS[],4,FALSE)</f>
        <v>BVA</v>
      </c>
      <c r="H426" s="10" t="str">
        <f>IF(VLOOKUP(SALIDA[[#This Row],[CODIGO]],STOCKSANLUIS[],7,FALSE)=0,"PRODUCTO SIN STOCK/UBICACIÓN",VLOOKUP(SALIDA[[#This Row],[CODIGO]],STOCKSANLUIS[],7,FALSE))</f>
        <v>C</v>
      </c>
      <c r="I426" s="10"/>
      <c r="J426" t="str">
        <f>SALIDA[[#This Row],[CODIGO]]&amp;"       "&amp;SALIDA[[#This Row],[FAMILIA]]</f>
        <v>00356       BVA</v>
      </c>
      <c r="K426">
        <f>VLOOKUP(SALIDA[[#This Row],[CODIGO]],STOCK_STARSOFT[],5,FALSE)</f>
        <v>15.866987</v>
      </c>
      <c r="L426">
        <f>SALIDA[[#This Row],[CANTIDAD]]*SALIDA[[#This Row],[PRECIO UND]]</f>
        <v>15.866987</v>
      </c>
    </row>
    <row r="427" spans="1:12" x14ac:dyDescent="0.25">
      <c r="A427" s="6" t="s">
        <v>3882</v>
      </c>
      <c r="B427" s="24" t="str">
        <f>VLOOKUP(SALIDA[[#This Row],[CODIGO]],STOCKSANLUIS[],2,FALSE)</f>
        <v>GAS MAPP PRO X 0.400 GR  -  (TAPA CON VALVULA) - ICELOONG</v>
      </c>
      <c r="C427" s="153">
        <v>45898</v>
      </c>
      <c r="D427">
        <v>2</v>
      </c>
      <c r="E427">
        <f>IF(VLOOKUP(SALIDA[[#This Row],[CODIGO]],STOCKSANLUIS[],6,FALSE)=0,"PRODUCTO SIN STOCK/UBICACIÓN",VLOOKUP(SALIDA[[#This Row],[CODIGO]],STOCKSANLUIS[],6,FALSE))</f>
        <v>1</v>
      </c>
      <c r="F427">
        <f>SALIDA[[#This Row],[CANTIDAD]]/SALIDA[[#This Row],[UND MEDIDA]]</f>
        <v>2</v>
      </c>
      <c r="G427" t="str">
        <f>VLOOKUP(SALIDA[[#This Row],[CODIGO]],FAMILIAS[],4,FALSE)</f>
        <v>ZHEJIANG YONGHE</v>
      </c>
      <c r="H427" s="10" t="str">
        <f>IF(VLOOKUP(SALIDA[[#This Row],[CODIGO]],STOCKSANLUIS[],7,FALSE)=0,"PRODUCTO SIN STOCK/UBICACIÓN",VLOOKUP(SALIDA[[#This Row],[CODIGO]],STOCKSANLUIS[],7,FALSE))</f>
        <v>C</v>
      </c>
      <c r="I427" s="10" t="s">
        <v>19536</v>
      </c>
      <c r="J427" t="str">
        <f>SALIDA[[#This Row],[CODIGO]]&amp;"       "&amp;SALIDA[[#This Row],[FAMILIA]]</f>
        <v>03346       ZHEJIANG YONGHE</v>
      </c>
      <c r="K427">
        <f>VLOOKUP(SALIDA[[#This Row],[CODIGO]],STOCK_STARSOFT[],5,FALSE)</f>
        <v>2.6010529999999998</v>
      </c>
      <c r="L427">
        <f>SALIDA[[#This Row],[CANTIDAD]]*SALIDA[[#This Row],[PRECIO UND]]</f>
        <v>5.2021059999999997</v>
      </c>
    </row>
    <row r="428" spans="1:12" x14ac:dyDescent="0.25">
      <c r="A428" s="6" t="s">
        <v>3983</v>
      </c>
      <c r="B428" s="24" t="str">
        <f>VLOOKUP(SALIDA[[#This Row],[CODIGO]],STOCKSANLUIS[],2,FALSE)</f>
        <v>GAS REFIGERANTE R22 -13.60 KG YONGAN</v>
      </c>
      <c r="C428" s="153">
        <v>45898</v>
      </c>
      <c r="D428">
        <v>2</v>
      </c>
      <c r="E428">
        <f>IF(VLOOKUP(SALIDA[[#This Row],[CODIGO]],STOCKSANLUIS[],6,FALSE)=0,"PRODUCTO SIN STOCK/UBICACIÓN",VLOOKUP(SALIDA[[#This Row],[CODIGO]],STOCKSANLUIS[],6,FALSE))</f>
        <v>1</v>
      </c>
      <c r="F428">
        <f>SALIDA[[#This Row],[CANTIDAD]]/SALIDA[[#This Row],[UND MEDIDA]]</f>
        <v>2</v>
      </c>
      <c r="G428" t="str">
        <f>VLOOKUP(SALIDA[[#This Row],[CODIGO]],FAMILIAS[],4,FALSE)</f>
        <v>YONGAN</v>
      </c>
      <c r="H428" s="10" t="str">
        <f>IF(VLOOKUP(SALIDA[[#This Row],[CODIGO]],STOCKSANLUIS[],7,FALSE)=0,"PRODUCTO SIN STOCK/UBICACIÓN",VLOOKUP(SALIDA[[#This Row],[CODIGO]],STOCKSANLUIS[],7,FALSE))</f>
        <v>B/C</v>
      </c>
      <c r="I428" s="10"/>
      <c r="J428" t="str">
        <f>SALIDA[[#This Row],[CODIGO]]&amp;"       "&amp;SALIDA[[#This Row],[FAMILIA]]</f>
        <v>03449       YONGAN</v>
      </c>
      <c r="K428">
        <f>VLOOKUP(SALIDA[[#This Row],[CODIGO]],STOCK_STARSOFT[],5,FALSE)</f>
        <v>61.334141000000002</v>
      </c>
      <c r="L428">
        <f>SALIDA[[#This Row],[CANTIDAD]]*SALIDA[[#This Row],[PRECIO UND]]</f>
        <v>122.668282</v>
      </c>
    </row>
    <row r="429" spans="1:12" x14ac:dyDescent="0.25">
      <c r="A429" s="6" t="s">
        <v>3719</v>
      </c>
      <c r="B429" s="24" t="str">
        <f>VLOOKUP(SALIDA[[#This Row],[CODIGO]],STOCKSANLUIS[],2,FALSE)</f>
        <v>MOTOVENTILADOR AXIAL EBM S4E450 - 450MM - 220V MONOFÁSICO - 4 POLOS, CON REJILLA - FLUJO V   </v>
      </c>
      <c r="C429" s="153">
        <v>45898</v>
      </c>
      <c r="D429">
        <v>1</v>
      </c>
      <c r="E429">
        <f>IF(VLOOKUP(SALIDA[[#This Row],[CODIGO]],STOCKSANLUIS[],6,FALSE)=0,"PRODUCTO SIN STOCK/UBICACIÓN",VLOOKUP(SALIDA[[#This Row],[CODIGO]],STOCKSANLUIS[],6,FALSE))</f>
        <v>1</v>
      </c>
      <c r="F429">
        <f>SALIDA[[#This Row],[CANTIDAD]]/SALIDA[[#This Row],[UND MEDIDA]]</f>
        <v>1</v>
      </c>
      <c r="G429" t="str">
        <f>VLOOKUP(SALIDA[[#This Row],[CODIGO]],FAMILIAS[],4,FALSE)</f>
        <v>EBM</v>
      </c>
      <c r="H429" s="10" t="str">
        <f>IF(VLOOKUP(SALIDA[[#This Row],[CODIGO]],STOCKSANLUIS[],7,FALSE)=0,"PRODUCTO SIN STOCK/UBICACIÓN",VLOOKUP(SALIDA[[#This Row],[CODIGO]],STOCKSANLUIS[],7,FALSE))</f>
        <v>C</v>
      </c>
      <c r="I429" s="10"/>
      <c r="J429" t="str">
        <f>SALIDA[[#This Row],[CODIGO]]&amp;"       "&amp;SALIDA[[#This Row],[FAMILIA]]</f>
        <v>03104       EBM</v>
      </c>
      <c r="K429">
        <f>VLOOKUP(SALIDA[[#This Row],[CODIGO]],STOCK_STARSOFT[],5,FALSE)</f>
        <v>154.94905600000001</v>
      </c>
      <c r="L429">
        <f>SALIDA[[#This Row],[CANTIDAD]]*SALIDA[[#This Row],[PRECIO UND]]</f>
        <v>154.94905600000001</v>
      </c>
    </row>
    <row r="430" spans="1:12" x14ac:dyDescent="0.25">
      <c r="A430" s="6" t="s">
        <v>2472</v>
      </c>
      <c r="B430" s="24" t="str">
        <f>VLOOKUP(SALIDA[[#This Row],[CODIGO]],STOCKSANLUIS[],2,FALSE)</f>
        <v>UNIÓN ANGULAR INTERIOR P/ ZÓCALO INFERIOR 296 I FI02816 - CAFF</v>
      </c>
      <c r="C430" s="153">
        <v>45898</v>
      </c>
      <c r="D430">
        <v>8</v>
      </c>
      <c r="E430">
        <f>IF(VLOOKUP(SALIDA[[#This Row],[CODIGO]],STOCKSANLUIS[],6,FALSE)=0,"PRODUCTO SIN STOCK/UBICACIÓN",VLOOKUP(SALIDA[[#This Row],[CODIGO]],STOCKSANLUIS[],6,FALSE))</f>
        <v>1</v>
      </c>
      <c r="F430">
        <f>SALIDA[[#This Row],[CANTIDAD]]/SALIDA[[#This Row],[UND MEDIDA]]</f>
        <v>8</v>
      </c>
      <c r="G430" t="str">
        <f>VLOOKUP(SALIDA[[#This Row],[CODIGO]],FAMILIAS[],4,FALSE)</f>
        <v>CAFF</v>
      </c>
      <c r="H430" s="10" t="str">
        <f>IF(VLOOKUP(SALIDA[[#This Row],[CODIGO]],STOCKSANLUIS[],7,FALSE)=0,"PRODUCTO SIN STOCK/UBICACIÓN",VLOOKUP(SALIDA[[#This Row],[CODIGO]],STOCKSANLUIS[],7,FALSE))</f>
        <v>C</v>
      </c>
      <c r="I430" s="10"/>
      <c r="J430" t="str">
        <f>SALIDA[[#This Row],[CODIGO]]&amp;"       "&amp;SALIDA[[#This Row],[FAMILIA]]</f>
        <v>02033       CAFF</v>
      </c>
      <c r="K430">
        <f>VLOOKUP(SALIDA[[#This Row],[CODIGO]],STOCK_STARSOFT[],5,FALSE)</f>
        <v>1.62</v>
      </c>
      <c r="L430">
        <f>SALIDA[[#This Row],[CANTIDAD]]*SALIDA[[#This Row],[PRECIO UND]]</f>
        <v>12.96</v>
      </c>
    </row>
    <row r="431" spans="1:12" x14ac:dyDescent="0.25">
      <c r="A431" s="6" t="s">
        <v>2022</v>
      </c>
      <c r="B431" s="24" t="str">
        <f>VLOOKUP(SALIDA[[#This Row],[CODIGO]],STOCKSANLUIS[],2,FALSE)</f>
        <v>CONTROLADOR DE TEMPERATURA DIGITAL TC-900E POWER - VER.07 - 115/220 VAC - FULL GAUGE</v>
      </c>
      <c r="C431" s="153">
        <v>45898</v>
      </c>
      <c r="D431">
        <v>1</v>
      </c>
      <c r="E431">
        <f>IF(VLOOKUP(SALIDA[[#This Row],[CODIGO]],STOCKSANLUIS[],6,FALSE)=0,"PRODUCTO SIN STOCK/UBICACIÓN",VLOOKUP(SALIDA[[#This Row],[CODIGO]],STOCKSANLUIS[],6,FALSE))</f>
        <v>1</v>
      </c>
      <c r="F431">
        <f>SALIDA[[#This Row],[CANTIDAD]]/SALIDA[[#This Row],[UND MEDIDA]]</f>
        <v>1</v>
      </c>
      <c r="G431" t="str">
        <f>VLOOKUP(SALIDA[[#This Row],[CODIGO]],FAMILIAS[],4,FALSE)</f>
        <v>FULL GAUGE</v>
      </c>
      <c r="H431" s="10" t="str">
        <f>IF(VLOOKUP(SALIDA[[#This Row],[CODIGO]],STOCKSANLUIS[],7,FALSE)=0,"PRODUCTO SIN STOCK/UBICACIÓN",VLOOKUP(SALIDA[[#This Row],[CODIGO]],STOCKSANLUIS[],7,FALSE))</f>
        <v>C</v>
      </c>
      <c r="I431" s="10"/>
      <c r="J431" t="str">
        <f>SALIDA[[#This Row],[CODIGO]]&amp;"       "&amp;SALIDA[[#This Row],[FAMILIA]]</f>
        <v>01785       FULL GAUGE</v>
      </c>
      <c r="K431">
        <f>VLOOKUP(SALIDA[[#This Row],[CODIGO]],STOCK_STARSOFT[],5,FALSE)</f>
        <v>18.272079000000002</v>
      </c>
      <c r="L431">
        <f>SALIDA[[#This Row],[CANTIDAD]]*SALIDA[[#This Row],[PRECIO UND]]</f>
        <v>18.272079000000002</v>
      </c>
    </row>
    <row r="432" spans="1:12" x14ac:dyDescent="0.25">
      <c r="A432" s="6" t="s">
        <v>3860</v>
      </c>
      <c r="B432" s="24" t="str">
        <f>VLOOKUP(SALIDA[[#This Row],[CODIGO]],STOCKSANLUIS[],2,FALSE)</f>
        <v>CORTINA DE AIRE DE 150 CM (60") - 220V/1PH/60HZ - STAR COLD - FM-1215Z/Y-MC</v>
      </c>
      <c r="C432" s="153">
        <v>45898</v>
      </c>
      <c r="D432">
        <v>3</v>
      </c>
      <c r="E432">
        <f>IF(VLOOKUP(SALIDA[[#This Row],[CODIGO]],STOCKSANLUIS[],6,FALSE)=0,"PRODUCTO SIN STOCK/UBICACIÓN",VLOOKUP(SALIDA[[#This Row],[CODIGO]],STOCKSANLUIS[],6,FALSE))</f>
        <v>1</v>
      </c>
      <c r="F432">
        <f>SALIDA[[#This Row],[CANTIDAD]]/SALIDA[[#This Row],[UND MEDIDA]]</f>
        <v>3</v>
      </c>
      <c r="G432" t="str">
        <f>VLOOKUP(SALIDA[[#This Row],[CODIGO]],FAMILIAS[],4,FALSE)</f>
        <v>STAR COLD</v>
      </c>
      <c r="H432" s="10" t="str">
        <f>IF(VLOOKUP(SALIDA[[#This Row],[CODIGO]],STOCKSANLUIS[],7,FALSE)=0,"PRODUCTO SIN STOCK/UBICACIÓN",VLOOKUP(SALIDA[[#This Row],[CODIGO]],STOCKSANLUIS[],7,FALSE))</f>
        <v>A</v>
      </c>
      <c r="I432" s="10"/>
      <c r="J432" t="str">
        <f>SALIDA[[#This Row],[CODIGO]]&amp;"       "&amp;SALIDA[[#This Row],[FAMILIA]]</f>
        <v>03289       STAR COLD</v>
      </c>
      <c r="K432">
        <f>VLOOKUP(SALIDA[[#This Row],[CODIGO]],STOCK_STARSOFT[],5,FALSE)</f>
        <v>55.603000000000002</v>
      </c>
      <c r="L432">
        <f>SALIDA[[#This Row],[CANTIDAD]]*SALIDA[[#This Row],[PRECIO UND]]</f>
        <v>166.809</v>
      </c>
    </row>
    <row r="433" spans="1:12" x14ac:dyDescent="0.25">
      <c r="A433" s="6" t="s">
        <v>3858</v>
      </c>
      <c r="B433" s="24" t="str">
        <f>VLOOKUP(SALIDA[[#This Row],[CODIGO]],STOCKSANLUIS[],2,FALSE)</f>
        <v>CORTINA DE AIRE DE 120 CM (48") - 220V/1PH/60HZ - STAR COLD - FM-1212Z/Y-MC</v>
      </c>
      <c r="C433" s="153">
        <v>45898</v>
      </c>
      <c r="D433">
        <v>2</v>
      </c>
      <c r="E433">
        <f>IF(VLOOKUP(SALIDA[[#This Row],[CODIGO]],STOCKSANLUIS[],6,FALSE)=0,"PRODUCTO SIN STOCK/UBICACIÓN",VLOOKUP(SALIDA[[#This Row],[CODIGO]],STOCKSANLUIS[],6,FALSE))</f>
        <v>1</v>
      </c>
      <c r="F433">
        <f>SALIDA[[#This Row],[CANTIDAD]]/SALIDA[[#This Row],[UND MEDIDA]]</f>
        <v>2</v>
      </c>
      <c r="G433" t="str">
        <f>VLOOKUP(SALIDA[[#This Row],[CODIGO]],FAMILIAS[],4,FALSE)</f>
        <v>STAR COLD</v>
      </c>
      <c r="H433" s="10" t="str">
        <f>IF(VLOOKUP(SALIDA[[#This Row],[CODIGO]],STOCKSANLUIS[],7,FALSE)=0,"PRODUCTO SIN STOCK/UBICACIÓN",VLOOKUP(SALIDA[[#This Row],[CODIGO]],STOCKSANLUIS[],7,FALSE))</f>
        <v>A</v>
      </c>
      <c r="I433" s="10"/>
      <c r="J433" t="str">
        <f>SALIDA[[#This Row],[CODIGO]]&amp;"       "&amp;SALIDA[[#This Row],[FAMILIA]]</f>
        <v>03288       STAR COLD</v>
      </c>
      <c r="K433">
        <f>VLOOKUP(SALIDA[[#This Row],[CODIGO]],STOCK_STARSOFT[],5,FALSE)</f>
        <v>46.302090999999997</v>
      </c>
      <c r="L433">
        <f>SALIDA[[#This Row],[CANTIDAD]]*SALIDA[[#This Row],[PRECIO UND]]</f>
        <v>92.604181999999994</v>
      </c>
    </row>
    <row r="434" spans="1:12" x14ac:dyDescent="0.25">
      <c r="A434" s="6" t="s">
        <v>927</v>
      </c>
      <c r="B434" s="24" t="str">
        <f>VLOOKUP(SALIDA[[#This Row],[CODIGO]],STOCKSANLUIS[],2,FALSE)</f>
        <v>ACEITE PARA BOMBA DE VACIO VAC 235- 1/4 GALON - BVA</v>
      </c>
      <c r="C434" s="153">
        <v>45898</v>
      </c>
      <c r="D434">
        <v>24</v>
      </c>
      <c r="E434">
        <f>IF(VLOOKUP(SALIDA[[#This Row],[CODIGO]],STOCKSANLUIS[],6,FALSE)=0,"PRODUCTO SIN STOCK/UBICACIÓN",VLOOKUP(SALIDA[[#This Row],[CODIGO]],STOCKSANLUIS[],6,FALSE))</f>
        <v>1</v>
      </c>
      <c r="F434">
        <f>SALIDA[[#This Row],[CANTIDAD]]/SALIDA[[#This Row],[UND MEDIDA]]</f>
        <v>24</v>
      </c>
      <c r="G434" t="str">
        <f>VLOOKUP(SALIDA[[#This Row],[CODIGO]],FAMILIAS[],4,FALSE)</f>
        <v>BVA</v>
      </c>
      <c r="H434" s="10" t="str">
        <f>IF(VLOOKUP(SALIDA[[#This Row],[CODIGO]],STOCKSANLUIS[],7,FALSE)=0,"PRODUCTO SIN STOCK/UBICACIÓN",VLOOKUP(SALIDA[[#This Row],[CODIGO]],STOCKSANLUIS[],7,FALSE))</f>
        <v>C</v>
      </c>
      <c r="I434" s="10"/>
      <c r="J434" t="str">
        <f>SALIDA[[#This Row],[CODIGO]]&amp;"       "&amp;SALIDA[[#This Row],[FAMILIA]]</f>
        <v>00985       BVA</v>
      </c>
      <c r="K434">
        <f>VLOOKUP(SALIDA[[#This Row],[CODIGO]],STOCK_STARSOFT[],5,FALSE)</f>
        <v>3.623278</v>
      </c>
      <c r="L434">
        <f>SALIDA[[#This Row],[CANTIDAD]]*SALIDA[[#This Row],[PRECIO UND]]</f>
        <v>86.958672000000007</v>
      </c>
    </row>
    <row r="435" spans="1:12" x14ac:dyDescent="0.25">
      <c r="A435" s="24" t="s">
        <v>19298</v>
      </c>
      <c r="B435" s="24" t="str">
        <f>VLOOKUP(SALIDA[[#This Row],[CODIGO]],STOCKSANLUIS[],2,FALSE)</f>
        <v>CINTA DE ALUMINIO DE 2" X 54.6 YDS (50MM X 50M) - QTA-250E - EVERFROST - HIGH QUALITY</v>
      </c>
      <c r="C435" s="153">
        <v>45909</v>
      </c>
      <c r="D435">
        <v>1</v>
      </c>
      <c r="E435">
        <f>IF(VLOOKUP(SALIDA[[#This Row],[CODIGO]],STOCKSANLUIS[],6,FALSE)=0,"PRODUCTO SIN STOCK/UBICACIÓN",VLOOKUP(SALIDA[[#This Row],[CODIGO]],STOCKSANLUIS[],6,FALSE))</f>
        <v>1</v>
      </c>
      <c r="F435">
        <f>SALIDA[[#This Row],[CANTIDAD]]/SALIDA[[#This Row],[UND MEDIDA]]</f>
        <v>1</v>
      </c>
      <c r="G435" t="str">
        <f>VLOOKUP(SALIDA[[#This Row],[CODIGO]],FAMILIAS[],4,FALSE)</f>
        <v>EVERFROST</v>
      </c>
      <c r="H435" s="10" t="str">
        <f>IF(VLOOKUP(SALIDA[[#This Row],[CODIGO]],STOCKSANLUIS[],7,FALSE)=0,"PRODUCTO SIN STOCK/UBICACIÓN",VLOOKUP(SALIDA[[#This Row],[CODIGO]],STOCKSANLUIS[],7,FALSE))</f>
        <v>C</v>
      </c>
      <c r="I435" s="10"/>
      <c r="J435" t="str">
        <f>SALIDA[[#This Row],[CODIGO]]&amp;"       "&amp;SALIDA[[#This Row],[FAMILIA]]</f>
        <v>03488       EVERFROST</v>
      </c>
      <c r="K435">
        <f>VLOOKUP(SALIDA[[#This Row],[CODIGO]],STOCK_STARSOFT[],5,FALSE)</f>
        <v>1.7111369999999999</v>
      </c>
      <c r="L435">
        <f>SALIDA[[#This Row],[CANTIDAD]]*SALIDA[[#This Row],[PRECIO UND]]</f>
        <v>1.7111369999999999</v>
      </c>
    </row>
    <row r="436" spans="1:12" x14ac:dyDescent="0.25">
      <c r="A436" s="24" t="s">
        <v>19299</v>
      </c>
      <c r="B436" s="24" t="str">
        <f>VLOOKUP(SALIDA[[#This Row],[CODIGO]],STOCKSANLUIS[],2,FALSE)</f>
        <v>CINTA DE PVC PARA MINI SPLITS 50MMX50M - TAFETAN - EVERFROST - HIGH QUALITY</v>
      </c>
      <c r="C436" s="153">
        <v>45909</v>
      </c>
      <c r="D436">
        <v>1</v>
      </c>
      <c r="E436">
        <f>IF(VLOOKUP(SALIDA[[#This Row],[CODIGO]],STOCKSANLUIS[],6,FALSE)=0,"PRODUCTO SIN STOCK/UBICACIÓN",VLOOKUP(SALIDA[[#This Row],[CODIGO]],STOCKSANLUIS[],6,FALSE))</f>
        <v>1</v>
      </c>
      <c r="F436">
        <f>SALIDA[[#This Row],[CANTIDAD]]/SALIDA[[#This Row],[UND MEDIDA]]</f>
        <v>1</v>
      </c>
      <c r="G436" t="str">
        <f>VLOOKUP(SALIDA[[#This Row],[CODIGO]],FAMILIAS[],4,FALSE)</f>
        <v>EVERFROST</v>
      </c>
      <c r="H436" s="10" t="str">
        <f>IF(VLOOKUP(SALIDA[[#This Row],[CODIGO]],STOCKSANLUIS[],7,FALSE)=0,"PRODUCTO SIN STOCK/UBICACIÓN",VLOOKUP(SALIDA[[#This Row],[CODIGO]],STOCKSANLUIS[],7,FALSE))</f>
        <v>C</v>
      </c>
      <c r="I436" s="10"/>
      <c r="J436" t="str">
        <f>SALIDA[[#This Row],[CODIGO]]&amp;"       "&amp;SALIDA[[#This Row],[FAMILIA]]</f>
        <v>03489       EVERFROST</v>
      </c>
      <c r="K436">
        <f>VLOOKUP(SALIDA[[#This Row],[CODIGO]],STOCK_STARSOFT[],5,FALSE)</f>
        <v>0.76004300000000002</v>
      </c>
      <c r="L436">
        <f>SALIDA[[#This Row],[CANTIDAD]]*SALIDA[[#This Row],[PRECIO UND]]</f>
        <v>0.76004300000000002</v>
      </c>
    </row>
    <row r="437" spans="1:12" x14ac:dyDescent="0.25">
      <c r="A437" s="24" t="s">
        <v>19300</v>
      </c>
      <c r="B437" s="24" t="str">
        <f>VLOOKUP(SALIDA[[#This Row],[CODIGO]],STOCKSANLUIS[],2,FALSE)</f>
        <v>CINTA ADHESIVA FOAM QTF-230E - 1/8" X 2" X 32.8´ (3MM X 50MM X 10M) - EVERFROST - HIGH QUALITY</v>
      </c>
      <c r="C437" s="153">
        <v>45909</v>
      </c>
      <c r="D437">
        <v>1</v>
      </c>
      <c r="E437">
        <f>IF(VLOOKUP(SALIDA[[#This Row],[CODIGO]],STOCKSANLUIS[],6,FALSE)=0,"PRODUCTO SIN STOCK/UBICACIÓN",VLOOKUP(SALIDA[[#This Row],[CODIGO]],STOCKSANLUIS[],6,FALSE))</f>
        <v>1</v>
      </c>
      <c r="F437">
        <f>SALIDA[[#This Row],[CANTIDAD]]/SALIDA[[#This Row],[UND MEDIDA]]</f>
        <v>1</v>
      </c>
      <c r="G437" t="str">
        <f>VLOOKUP(SALIDA[[#This Row],[CODIGO]],FAMILIAS[],4,FALSE)</f>
        <v>EVERFROST</v>
      </c>
      <c r="H437" s="10" t="str">
        <f>IF(VLOOKUP(SALIDA[[#This Row],[CODIGO]],STOCKSANLUIS[],7,FALSE)=0,"PRODUCTO SIN STOCK/UBICACIÓN",VLOOKUP(SALIDA[[#This Row],[CODIGO]],STOCKSANLUIS[],7,FALSE))</f>
        <v>C</v>
      </c>
      <c r="I437" s="10"/>
      <c r="J437" t="str">
        <f>SALIDA[[#This Row],[CODIGO]]&amp;"       "&amp;SALIDA[[#This Row],[FAMILIA]]</f>
        <v>03490       EVERFROST</v>
      </c>
      <c r="K437">
        <f>VLOOKUP(SALIDA[[#This Row],[CODIGO]],STOCK_STARSOFT[],5,FALSE)</f>
        <v>1.3047420000000001</v>
      </c>
      <c r="L437">
        <f>SALIDA[[#This Row],[CANTIDAD]]*SALIDA[[#This Row],[PRECIO UND]]</f>
        <v>1.3047420000000001</v>
      </c>
    </row>
    <row r="438" spans="1:12" x14ac:dyDescent="0.25">
      <c r="A438" s="6" t="s">
        <v>3880</v>
      </c>
      <c r="B438" s="24" t="str">
        <f>VLOOKUP(SALIDA[[#This Row],[CODIGO]],STOCKSANLUIS[],2,FALSE)</f>
        <v>GAS REFRIGERANTE R134A  X 340 GR - (TAPA CON VALVULA) - ICELOONG</v>
      </c>
      <c r="C438" s="153">
        <v>45901</v>
      </c>
      <c r="D438">
        <v>30</v>
      </c>
      <c r="E438">
        <f>IF(VLOOKUP(SALIDA[[#This Row],[CODIGO]],STOCKSANLUIS[],6,FALSE)=0,"PRODUCTO SIN STOCK/UBICACIÓN",VLOOKUP(SALIDA[[#This Row],[CODIGO]],STOCKSANLUIS[],6,FALSE))</f>
        <v>1</v>
      </c>
      <c r="F438">
        <f>SALIDA[[#This Row],[CANTIDAD]]/SALIDA[[#This Row],[UND MEDIDA]]</f>
        <v>30</v>
      </c>
      <c r="G438" t="str">
        <f>VLOOKUP(SALIDA[[#This Row],[CODIGO]],FAMILIAS[],4,FALSE)</f>
        <v>ZHEJIANG YONGHE</v>
      </c>
      <c r="H438" s="10" t="str">
        <f>IF(VLOOKUP(SALIDA[[#This Row],[CODIGO]],STOCKSANLUIS[],7,FALSE)=0,"PRODUCTO SIN STOCK/UBICACIÓN",VLOOKUP(SALIDA[[#This Row],[CODIGO]],STOCKSANLUIS[],7,FALSE))</f>
        <v>B</v>
      </c>
      <c r="I438" s="10"/>
      <c r="J438" t="str">
        <f>SALIDA[[#This Row],[CODIGO]]&amp;"       "&amp;SALIDA[[#This Row],[FAMILIA]]</f>
        <v>03343       ZHEJIANG YONGHE</v>
      </c>
      <c r="K438">
        <f>VLOOKUP(SALIDA[[#This Row],[CODIGO]],STOCK_STARSOFT[],5,FALSE)</f>
        <v>3.1289889999999998</v>
      </c>
      <c r="L438">
        <f>SALIDA[[#This Row],[CANTIDAD]]*SALIDA[[#This Row],[PRECIO UND]]</f>
        <v>93.869669999999999</v>
      </c>
    </row>
    <row r="439" spans="1:12" x14ac:dyDescent="0.25">
      <c r="A439" s="6" t="s">
        <v>2914</v>
      </c>
      <c r="B439" s="24" t="str">
        <f>VLOOKUP(SALIDA[[#This Row],[CODIGO]],STOCKSANLUIS[],2,FALSE)</f>
        <v>GAS REFRIGERANTE  FREON 134A - 340 GR CHEMOURS -CAJA DE 12 - CON VALVULA - USA</v>
      </c>
      <c r="C439" s="153">
        <v>45901</v>
      </c>
      <c r="D439">
        <v>36</v>
      </c>
      <c r="E439">
        <f>IF(VLOOKUP(SALIDA[[#This Row],[CODIGO]],STOCKSANLUIS[],6,FALSE)=0,"PRODUCTO SIN STOCK/UBICACIÓN",VLOOKUP(SALIDA[[#This Row],[CODIGO]],STOCKSANLUIS[],6,FALSE))</f>
        <v>1</v>
      </c>
      <c r="F439">
        <f>SALIDA[[#This Row],[CANTIDAD]]/SALIDA[[#This Row],[UND MEDIDA]]</f>
        <v>36</v>
      </c>
      <c r="G439" t="str">
        <f>VLOOKUP(SALIDA[[#This Row],[CODIGO]],FAMILIAS[],4,FALSE)</f>
        <v>THE CHEMOURS</v>
      </c>
      <c r="H439" s="10" t="str">
        <f>IF(VLOOKUP(SALIDA[[#This Row],[CODIGO]],STOCKSANLUIS[],7,FALSE)=0,"PRODUCTO SIN STOCK/UBICACIÓN",VLOOKUP(SALIDA[[#This Row],[CODIGO]],STOCKSANLUIS[],7,FALSE))</f>
        <v>C</v>
      </c>
      <c r="I439" s="10"/>
      <c r="J439" t="str">
        <f>SALIDA[[#This Row],[CODIGO]]&amp;"       "&amp;SALIDA[[#This Row],[FAMILIA]]</f>
        <v>02373       THE CHEMOURS</v>
      </c>
      <c r="K439">
        <f>VLOOKUP(SALIDA[[#This Row],[CODIGO]],STOCK_STARSOFT[],5,FALSE)</f>
        <v>3.9201999999999999</v>
      </c>
      <c r="L439">
        <f>SALIDA[[#This Row],[CANTIDAD]]*SALIDA[[#This Row],[PRECIO UND]]</f>
        <v>141.12719999999999</v>
      </c>
    </row>
    <row r="440" spans="1:12" x14ac:dyDescent="0.25">
      <c r="A440" s="6" t="s">
        <v>2954</v>
      </c>
      <c r="B440" s="24" t="str">
        <f>VLOOKUP(SALIDA[[#This Row],[CODIGO]],STOCKSANLUIS[],2,FALSE)</f>
        <v>MANIFOLD PARA R-134A, R-404A - CON MANGUERAS DE  36" - CT-536G-134 - EVERWELL</v>
      </c>
      <c r="C440" s="153">
        <v>45901</v>
      </c>
      <c r="D440">
        <v>1</v>
      </c>
      <c r="E440">
        <f>IF(VLOOKUP(SALIDA[[#This Row],[CODIGO]],STOCKSANLUIS[],6,FALSE)=0,"PRODUCTO SIN STOCK/UBICACIÓN",VLOOKUP(SALIDA[[#This Row],[CODIGO]],STOCKSANLUIS[],6,FALSE))</f>
        <v>1</v>
      </c>
      <c r="F440">
        <f>SALIDA[[#This Row],[CANTIDAD]]/SALIDA[[#This Row],[UND MEDIDA]]</f>
        <v>1</v>
      </c>
      <c r="G440" t="str">
        <f>VLOOKUP(SALIDA[[#This Row],[CODIGO]],FAMILIAS[],4,FALSE)</f>
        <v>EVERWELL</v>
      </c>
      <c r="H440" s="10" t="str">
        <f>IF(VLOOKUP(SALIDA[[#This Row],[CODIGO]],STOCKSANLUIS[],7,FALSE)=0,"PRODUCTO SIN STOCK/UBICACIÓN",VLOOKUP(SALIDA[[#This Row],[CODIGO]],STOCKSANLUIS[],7,FALSE))</f>
        <v>A</v>
      </c>
      <c r="I440" s="10"/>
      <c r="J440" t="str">
        <f>SALIDA[[#This Row],[CODIGO]]&amp;"       "&amp;SALIDA[[#This Row],[FAMILIA]]</f>
        <v>02405       EVERWELL</v>
      </c>
      <c r="K440">
        <f>VLOOKUP(SALIDA[[#This Row],[CODIGO]],STOCK_STARSOFT[],5,FALSE)</f>
        <v>13.630348</v>
      </c>
      <c r="L440">
        <f>SALIDA[[#This Row],[CANTIDAD]]*SALIDA[[#This Row],[PRECIO UND]]</f>
        <v>13.630348</v>
      </c>
    </row>
    <row r="441" spans="1:12" x14ac:dyDescent="0.25">
      <c r="A441" s="6" t="s">
        <v>3078</v>
      </c>
      <c r="B441" s="24" t="str">
        <f>VLOOKUP(SALIDA[[#This Row],[CODIGO]],STOCKSANLUIS[],2,FALSE)</f>
        <v>CIERRE RÁPIDO F-921 A CON LLAVE FI0 1279 - CAFF</v>
      </c>
      <c r="C441" s="153">
        <v>45901</v>
      </c>
      <c r="D441">
        <v>1</v>
      </c>
      <c r="E441">
        <f>IF(VLOOKUP(SALIDA[[#This Row],[CODIGO]],STOCKSANLUIS[],6,FALSE)=0,"PRODUCTO SIN STOCK/UBICACIÓN",VLOOKUP(SALIDA[[#This Row],[CODIGO]],STOCKSANLUIS[],6,FALSE))</f>
        <v>1</v>
      </c>
      <c r="F441">
        <f>SALIDA[[#This Row],[CANTIDAD]]/SALIDA[[#This Row],[UND MEDIDA]]</f>
        <v>1</v>
      </c>
      <c r="G441" t="str">
        <f>VLOOKUP(SALIDA[[#This Row],[CODIGO]],FAMILIAS[],4,FALSE)</f>
        <v>CAFF</v>
      </c>
      <c r="H441" s="10" t="str">
        <f>IF(VLOOKUP(SALIDA[[#This Row],[CODIGO]],STOCKSANLUIS[],7,FALSE)=0,"PRODUCTO SIN STOCK/UBICACIÓN",VLOOKUP(SALIDA[[#This Row],[CODIGO]],STOCKSANLUIS[],7,FALSE))</f>
        <v>A</v>
      </c>
      <c r="I441" s="10"/>
      <c r="J441" t="str">
        <f>SALIDA[[#This Row],[CODIGO]]&amp;"       "&amp;SALIDA[[#This Row],[FAMILIA]]</f>
        <v>02473       CAFF</v>
      </c>
      <c r="K441">
        <f>VLOOKUP(SALIDA[[#This Row],[CODIGO]],STOCK_STARSOFT[],5,FALSE)</f>
        <v>56.62</v>
      </c>
      <c r="L441">
        <f>SALIDA[[#This Row],[CANTIDAD]]*SALIDA[[#This Row],[PRECIO UND]]</f>
        <v>56.62</v>
      </c>
    </row>
    <row r="442" spans="1:12" x14ac:dyDescent="0.25">
      <c r="A442" s="6" t="s">
        <v>773</v>
      </c>
      <c r="B442" s="24" t="str">
        <f>VLOOKUP(SALIDA[[#This Row],[CODIGO]],STOCKSANLUIS[],2,FALSE)</f>
        <v>FILTRO SECADOR - 305 - 5/8 - ROSCABLE - QDM-305 - QUALITY</v>
      </c>
      <c r="C442" s="153">
        <v>45901</v>
      </c>
      <c r="D442">
        <v>1</v>
      </c>
      <c r="E442">
        <f>IF(VLOOKUP(SALIDA[[#This Row],[CODIGO]],STOCKSANLUIS[],6,FALSE)=0,"PRODUCTO SIN STOCK/UBICACIÓN",VLOOKUP(SALIDA[[#This Row],[CODIGO]],STOCKSANLUIS[],6,FALSE))</f>
        <v>1</v>
      </c>
      <c r="F442">
        <f>SALIDA[[#This Row],[CANTIDAD]]/SALIDA[[#This Row],[UND MEDIDA]]</f>
        <v>1</v>
      </c>
      <c r="G442" t="str">
        <f>VLOOKUP(SALIDA[[#This Row],[CODIGO]],FAMILIAS[],4,FALSE)</f>
        <v>QUALITY</v>
      </c>
      <c r="H442" s="10" t="str">
        <f>IF(VLOOKUP(SALIDA[[#This Row],[CODIGO]],STOCKSANLUIS[],7,FALSE)=0,"PRODUCTO SIN STOCK/UBICACIÓN",VLOOKUP(SALIDA[[#This Row],[CODIGO]],STOCKSANLUIS[],7,FALSE))</f>
        <v>A</v>
      </c>
      <c r="I442" s="10"/>
      <c r="J442" t="str">
        <f>SALIDA[[#This Row],[CODIGO]]&amp;"       "&amp;SALIDA[[#This Row],[FAMILIA]]</f>
        <v>00851       QUALITY</v>
      </c>
      <c r="K442">
        <f>VLOOKUP(SALIDA[[#This Row],[CODIGO]],STOCK_STARSOFT[],5,FALSE)</f>
        <v>7.5094159999999999</v>
      </c>
      <c r="L442">
        <f>SALIDA[[#This Row],[CANTIDAD]]*SALIDA[[#This Row],[PRECIO UND]]</f>
        <v>7.5094159999999999</v>
      </c>
    </row>
    <row r="443" spans="1:12" x14ac:dyDescent="0.25">
      <c r="A443" s="6" t="s">
        <v>3830</v>
      </c>
      <c r="B443" s="24" t="str">
        <f>VLOOKUP(SALIDA[[#This Row],[CODIGO]],STOCKSANLUIS[],2,FALSE)</f>
        <v>MANGA AISLANTE CLASS 1 - 3/4"ID X 3/4"THK - WINCELL</v>
      </c>
      <c r="C443" s="153">
        <v>45901</v>
      </c>
      <c r="D443">
        <v>2</v>
      </c>
      <c r="E443">
        <f>IF(VLOOKUP(SALIDA[[#This Row],[CODIGO]],STOCKSANLUIS[],6,FALSE)=0,"PRODUCTO SIN STOCK/UBICACIÓN",VLOOKUP(SALIDA[[#This Row],[CODIGO]],STOCKSANLUIS[],6,FALSE))</f>
        <v>1</v>
      </c>
      <c r="F443">
        <f>SALIDA[[#This Row],[CANTIDAD]]/SALIDA[[#This Row],[UND MEDIDA]]</f>
        <v>2</v>
      </c>
      <c r="G443" t="str">
        <f>VLOOKUP(SALIDA[[#This Row],[CODIGO]],FAMILIAS[],4,FALSE)</f>
        <v>WINCELL</v>
      </c>
      <c r="H443" s="10" t="str">
        <f>IF(VLOOKUP(SALIDA[[#This Row],[CODIGO]],STOCKSANLUIS[],7,FALSE)=0,"PRODUCTO SIN STOCK/UBICACIÓN",VLOOKUP(SALIDA[[#This Row],[CODIGO]],STOCKSANLUIS[],7,FALSE))</f>
        <v>A</v>
      </c>
      <c r="I443" s="10"/>
      <c r="J443" t="str">
        <f>SALIDA[[#This Row],[CODIGO]]&amp;"       "&amp;SALIDA[[#This Row],[FAMILIA]]</f>
        <v>03258       WINCELL</v>
      </c>
      <c r="K443">
        <f>VLOOKUP(SALIDA[[#This Row],[CODIGO]],STOCK_STARSOFT[],5,FALSE)</f>
        <v>2.0999490000000001</v>
      </c>
      <c r="L443">
        <f>SALIDA[[#This Row],[CANTIDAD]]*SALIDA[[#This Row],[PRECIO UND]]</f>
        <v>4.1998980000000001</v>
      </c>
    </row>
    <row r="444" spans="1:12" x14ac:dyDescent="0.25">
      <c r="A444" s="6" t="s">
        <v>2914</v>
      </c>
      <c r="B444" s="24" t="str">
        <f>VLOOKUP(SALIDA[[#This Row],[CODIGO]],STOCKSANLUIS[],2,FALSE)</f>
        <v>GAS REFRIGERANTE  FREON 134A - 340 GR CHEMOURS -CAJA DE 12 - CON VALVULA - USA</v>
      </c>
      <c r="C444" s="153">
        <v>45901</v>
      </c>
      <c r="D444">
        <v>24</v>
      </c>
      <c r="E444">
        <f>IF(VLOOKUP(SALIDA[[#This Row],[CODIGO]],STOCKSANLUIS[],6,FALSE)=0,"PRODUCTO SIN STOCK/UBICACIÓN",VLOOKUP(SALIDA[[#This Row],[CODIGO]],STOCKSANLUIS[],6,FALSE))</f>
        <v>1</v>
      </c>
      <c r="F444">
        <f>SALIDA[[#This Row],[CANTIDAD]]/SALIDA[[#This Row],[UND MEDIDA]]</f>
        <v>24</v>
      </c>
      <c r="G444" t="str">
        <f>VLOOKUP(SALIDA[[#This Row],[CODIGO]],FAMILIAS[],4,FALSE)</f>
        <v>THE CHEMOURS</v>
      </c>
      <c r="H444" s="10" t="str">
        <f>IF(VLOOKUP(SALIDA[[#This Row],[CODIGO]],STOCKSANLUIS[],7,FALSE)=0,"PRODUCTO SIN STOCK/UBICACIÓN",VLOOKUP(SALIDA[[#This Row],[CODIGO]],STOCKSANLUIS[],7,FALSE))</f>
        <v>C</v>
      </c>
      <c r="I444" s="10"/>
      <c r="J444" t="str">
        <f>SALIDA[[#This Row],[CODIGO]]&amp;"       "&amp;SALIDA[[#This Row],[FAMILIA]]</f>
        <v>02373       THE CHEMOURS</v>
      </c>
      <c r="K444">
        <f>VLOOKUP(SALIDA[[#This Row],[CODIGO]],STOCK_STARSOFT[],5,FALSE)</f>
        <v>3.9201999999999999</v>
      </c>
      <c r="L444">
        <f>SALIDA[[#This Row],[CANTIDAD]]*SALIDA[[#This Row],[PRECIO UND]]</f>
        <v>94.084800000000001</v>
      </c>
    </row>
    <row r="445" spans="1:12" x14ac:dyDescent="0.25">
      <c r="A445" s="6" t="s">
        <v>3470</v>
      </c>
      <c r="B445" s="24" t="str">
        <f>VLOOKUP(SALIDA[[#This Row],[CODIGO]],STOCKSANLUIS[],2,FALSE)</f>
        <v>CONTROLADOR DIGITAL DE PRESIÓN PCT-120 E PLUS - VER.02 - 220 VAC - FULL GAUGE</v>
      </c>
      <c r="C445" s="153">
        <v>45901</v>
      </c>
      <c r="D445">
        <v>1</v>
      </c>
      <c r="E445">
        <f>IF(VLOOKUP(SALIDA[[#This Row],[CODIGO]],STOCKSANLUIS[],6,FALSE)=0,"PRODUCTO SIN STOCK/UBICACIÓN",VLOOKUP(SALIDA[[#This Row],[CODIGO]],STOCKSANLUIS[],6,FALSE))</f>
        <v>1</v>
      </c>
      <c r="F445">
        <f>SALIDA[[#This Row],[CANTIDAD]]/SALIDA[[#This Row],[UND MEDIDA]]</f>
        <v>1</v>
      </c>
      <c r="G445" t="str">
        <f>VLOOKUP(SALIDA[[#This Row],[CODIGO]],FAMILIAS[],4,FALSE)</f>
        <v>FULL GAUGE</v>
      </c>
      <c r="H445" s="10" t="str">
        <f>IF(VLOOKUP(SALIDA[[#This Row],[CODIGO]],STOCKSANLUIS[],7,FALSE)=0,"PRODUCTO SIN STOCK/UBICACIÓN",VLOOKUP(SALIDA[[#This Row],[CODIGO]],STOCKSANLUIS[],7,FALSE))</f>
        <v>A</v>
      </c>
      <c r="I445" s="10" t="s">
        <v>19536</v>
      </c>
      <c r="J445" t="str">
        <f>SALIDA[[#This Row],[CODIGO]]&amp;"       "&amp;SALIDA[[#This Row],[FAMILIA]]</f>
        <v>02874       FULL GAUGE</v>
      </c>
      <c r="K445">
        <f>VLOOKUP(SALIDA[[#This Row],[CODIGO]],STOCK_STARSOFT[],5,FALSE)</f>
        <v>37.866090999999997</v>
      </c>
      <c r="L445">
        <f>SALIDA[[#This Row],[CANTIDAD]]*SALIDA[[#This Row],[PRECIO UND]]</f>
        <v>37.866090999999997</v>
      </c>
    </row>
    <row r="446" spans="1:12" x14ac:dyDescent="0.25">
      <c r="A446" s="6" t="s">
        <v>2539</v>
      </c>
      <c r="B446" s="24" t="str">
        <f>VLOOKUP(SALIDA[[#This Row],[CODIGO]],STOCKSANLUIS[],2,FALSE)</f>
        <v>CONTROLADOR DE TEMPERATURA DIGITAL MT-543EW PLUS DE 4 ETAPAS C/ALARMA - VER.06 - 115/220 VAC - FULL GAUGE - WHITE</v>
      </c>
      <c r="C446" s="153">
        <v>45901</v>
      </c>
      <c r="D446">
        <v>2</v>
      </c>
      <c r="E446">
        <f>IF(VLOOKUP(SALIDA[[#This Row],[CODIGO]],STOCKSANLUIS[],6,FALSE)=0,"PRODUCTO SIN STOCK/UBICACIÓN",VLOOKUP(SALIDA[[#This Row],[CODIGO]],STOCKSANLUIS[],6,FALSE))</f>
        <v>1</v>
      </c>
      <c r="F446">
        <f>SALIDA[[#This Row],[CANTIDAD]]/SALIDA[[#This Row],[UND MEDIDA]]</f>
        <v>2</v>
      </c>
      <c r="G446" t="str">
        <f>VLOOKUP(SALIDA[[#This Row],[CODIGO]],FAMILIAS[],4,FALSE)</f>
        <v>FULL GAUGE</v>
      </c>
      <c r="H446" s="10" t="str">
        <f>IF(VLOOKUP(SALIDA[[#This Row],[CODIGO]],STOCKSANLUIS[],7,FALSE)=0,"PRODUCTO SIN STOCK/UBICACIÓN",VLOOKUP(SALIDA[[#This Row],[CODIGO]],STOCKSANLUIS[],7,FALSE))</f>
        <v>A</v>
      </c>
      <c r="I446" s="10"/>
      <c r="J446" t="str">
        <f>SALIDA[[#This Row],[CODIGO]]&amp;"       "&amp;SALIDA[[#This Row],[FAMILIA]]</f>
        <v>02081       FULL GAUGE</v>
      </c>
      <c r="K446">
        <f>VLOOKUP(SALIDA[[#This Row],[CODIGO]],STOCK_STARSOFT[],5,FALSE)</f>
        <v>33.869329</v>
      </c>
      <c r="L446">
        <f>SALIDA[[#This Row],[CANTIDAD]]*SALIDA[[#This Row],[PRECIO UND]]</f>
        <v>67.738658000000001</v>
      </c>
    </row>
    <row r="447" spans="1:12" x14ac:dyDescent="0.25">
      <c r="A447" s="6" t="s">
        <v>33</v>
      </c>
      <c r="B447" s="24" t="str">
        <f>VLOOKUP(SALIDA[[#This Row],[CODIGO]],STOCKSANLUIS[],2,FALSE)</f>
        <v>CONTROLADOR DE TEMPERATURA DIGITAL MT-512E 2HP - VER.13 - 115/220 VAC - FULL GAUGE</v>
      </c>
      <c r="C447" s="153">
        <v>45901</v>
      </c>
      <c r="D447">
        <v>1</v>
      </c>
      <c r="E447">
        <f>IF(VLOOKUP(SALIDA[[#This Row],[CODIGO]],STOCKSANLUIS[],6,FALSE)=0,"PRODUCTO SIN STOCK/UBICACIÓN",VLOOKUP(SALIDA[[#This Row],[CODIGO]],STOCKSANLUIS[],6,FALSE))</f>
        <v>1</v>
      </c>
      <c r="F447">
        <f>SALIDA[[#This Row],[CANTIDAD]]/SALIDA[[#This Row],[UND MEDIDA]]</f>
        <v>1</v>
      </c>
      <c r="G447" t="str">
        <f>VLOOKUP(SALIDA[[#This Row],[CODIGO]],FAMILIAS[],4,FALSE)</f>
        <v>FULL GAUGE</v>
      </c>
      <c r="H447" s="10" t="str">
        <f>IF(VLOOKUP(SALIDA[[#This Row],[CODIGO]],STOCKSANLUIS[],7,FALSE)=0,"PRODUCTO SIN STOCK/UBICACIÓN",VLOOKUP(SALIDA[[#This Row],[CODIGO]],STOCKSANLUIS[],7,FALSE))</f>
        <v>C</v>
      </c>
      <c r="I447" s="10"/>
      <c r="J447" t="str">
        <f>SALIDA[[#This Row],[CODIGO]]&amp;"       "&amp;SALIDA[[#This Row],[FAMILIA]]</f>
        <v>00016       FULL GAUGE</v>
      </c>
      <c r="K447">
        <f>VLOOKUP(SALIDA[[#This Row],[CODIGO]],STOCK_STARSOFT[],5,FALSE)</f>
        <v>13.318346</v>
      </c>
      <c r="L447">
        <f>SALIDA[[#This Row],[CANTIDAD]]*SALIDA[[#This Row],[PRECIO UND]]</f>
        <v>13.318346</v>
      </c>
    </row>
    <row r="448" spans="1:12" x14ac:dyDescent="0.25">
      <c r="A448" s="6" t="s">
        <v>3341</v>
      </c>
      <c r="B448" s="24" t="str">
        <f>VLOOKUP(SALIDA[[#This Row],[CODIGO]],STOCKSANLUIS[],2,FALSE)</f>
        <v>GAS REFRIGERANTE R404A -10.90KG ICELOONG</v>
      </c>
      <c r="C448" s="153">
        <v>45901</v>
      </c>
      <c r="D448">
        <v>2</v>
      </c>
      <c r="E448">
        <f>IF(VLOOKUP(SALIDA[[#This Row],[CODIGO]],STOCKSANLUIS[],6,FALSE)=0,"PRODUCTO SIN STOCK/UBICACIÓN",VLOOKUP(SALIDA[[#This Row],[CODIGO]],STOCKSANLUIS[],6,FALSE))</f>
        <v>1</v>
      </c>
      <c r="F448">
        <f>SALIDA[[#This Row],[CANTIDAD]]/SALIDA[[#This Row],[UND MEDIDA]]</f>
        <v>2</v>
      </c>
      <c r="G448" t="str">
        <f>VLOOKUP(SALIDA[[#This Row],[CODIGO]],FAMILIAS[],4,FALSE)</f>
        <v>ZHEJIANG YONGHE</v>
      </c>
      <c r="H448" s="10" t="str">
        <f>IF(VLOOKUP(SALIDA[[#This Row],[CODIGO]],STOCKSANLUIS[],7,FALSE)=0,"PRODUCTO SIN STOCK/UBICACIÓN",VLOOKUP(SALIDA[[#This Row],[CODIGO]],STOCKSANLUIS[],7,FALSE))</f>
        <v>C</v>
      </c>
      <c r="I448" s="10"/>
      <c r="J448" t="str">
        <f>SALIDA[[#This Row],[CODIGO]]&amp;"       "&amp;SALIDA[[#This Row],[FAMILIA]]</f>
        <v>02752       ZHEJIANG YONGHE</v>
      </c>
      <c r="K448">
        <f>VLOOKUP(SALIDA[[#This Row],[CODIGO]],STOCK_STARSOFT[],5,FALSE)</f>
        <v>53.481755</v>
      </c>
      <c r="L448">
        <f>SALIDA[[#This Row],[CANTIDAD]]*SALIDA[[#This Row],[PRECIO UND]]</f>
        <v>106.96351</v>
      </c>
    </row>
    <row r="449" spans="1:12" x14ac:dyDescent="0.25">
      <c r="A449" s="6" t="s">
        <v>2022</v>
      </c>
      <c r="B449" s="24" t="str">
        <f>VLOOKUP(SALIDA[[#This Row],[CODIGO]],STOCKSANLUIS[],2,FALSE)</f>
        <v>CONTROLADOR DE TEMPERATURA DIGITAL TC-900E POWER - VER.07 - 115/220 VAC - FULL GAUGE</v>
      </c>
      <c r="C449" s="153">
        <v>45901</v>
      </c>
      <c r="D449">
        <v>1</v>
      </c>
      <c r="E449">
        <f>IF(VLOOKUP(SALIDA[[#This Row],[CODIGO]],STOCKSANLUIS[],6,FALSE)=0,"PRODUCTO SIN STOCK/UBICACIÓN",VLOOKUP(SALIDA[[#This Row],[CODIGO]],STOCKSANLUIS[],6,FALSE))</f>
        <v>1</v>
      </c>
      <c r="F449">
        <f>SALIDA[[#This Row],[CANTIDAD]]/SALIDA[[#This Row],[UND MEDIDA]]</f>
        <v>1</v>
      </c>
      <c r="G449" t="str">
        <f>VLOOKUP(SALIDA[[#This Row],[CODIGO]],FAMILIAS[],4,FALSE)</f>
        <v>FULL GAUGE</v>
      </c>
      <c r="H449" s="10" t="str">
        <f>IF(VLOOKUP(SALIDA[[#This Row],[CODIGO]],STOCKSANLUIS[],7,FALSE)=0,"PRODUCTO SIN STOCK/UBICACIÓN",VLOOKUP(SALIDA[[#This Row],[CODIGO]],STOCKSANLUIS[],7,FALSE))</f>
        <v>C</v>
      </c>
      <c r="I449" s="10"/>
      <c r="J449" t="str">
        <f>SALIDA[[#This Row],[CODIGO]]&amp;"       "&amp;SALIDA[[#This Row],[FAMILIA]]</f>
        <v>01785       FULL GAUGE</v>
      </c>
      <c r="K449">
        <f>VLOOKUP(SALIDA[[#This Row],[CODIGO]],STOCK_STARSOFT[],5,FALSE)</f>
        <v>18.272079000000002</v>
      </c>
      <c r="L449">
        <f>SALIDA[[#This Row],[CANTIDAD]]*SALIDA[[#This Row],[PRECIO UND]]</f>
        <v>18.272079000000002</v>
      </c>
    </row>
    <row r="450" spans="1:12" x14ac:dyDescent="0.25">
      <c r="A450" s="61" t="s">
        <v>3339</v>
      </c>
      <c r="B450" s="24" t="str">
        <f>VLOOKUP(SALIDA[[#This Row],[CODIGO]],STOCKSANLUIS[],2,FALSE)</f>
        <v>GAS REFRIGERANTE R134 - 13.6KG ICELOONG</v>
      </c>
      <c r="C450" s="153">
        <v>45901</v>
      </c>
      <c r="D450">
        <v>1</v>
      </c>
      <c r="E450">
        <f>IF(VLOOKUP(SALIDA[[#This Row],[CODIGO]],STOCKSANLUIS[],6,FALSE)=0,"PRODUCTO SIN STOCK/UBICACIÓN",VLOOKUP(SALIDA[[#This Row],[CODIGO]],STOCKSANLUIS[],6,FALSE))</f>
        <v>1</v>
      </c>
      <c r="F450">
        <f>SALIDA[[#This Row],[CANTIDAD]]/SALIDA[[#This Row],[UND MEDIDA]]</f>
        <v>1</v>
      </c>
      <c r="G450" t="str">
        <f>VLOOKUP(SALIDA[[#This Row],[CODIGO]],FAMILIAS[],4,FALSE)</f>
        <v>ZHEJIANG YONGHE</v>
      </c>
      <c r="H450" s="10" t="str">
        <f>IF(VLOOKUP(SALIDA[[#This Row],[CODIGO]],STOCKSANLUIS[],7,FALSE)=0,"PRODUCTO SIN STOCK/UBICACIÓN",VLOOKUP(SALIDA[[#This Row],[CODIGO]],STOCKSANLUIS[],7,FALSE))</f>
        <v>C</v>
      </c>
      <c r="I450" s="10"/>
      <c r="J450" t="str">
        <f>SALIDA[[#This Row],[CODIGO]]&amp;"       "&amp;SALIDA[[#This Row],[FAMILIA]]</f>
        <v>02751       ZHEJIANG YONGHE</v>
      </c>
      <c r="K450">
        <f>VLOOKUP(SALIDA[[#This Row],[CODIGO]],STOCK_STARSOFT[],5,FALSE)</f>
        <v>106.20946600000001</v>
      </c>
      <c r="L450">
        <f>SALIDA[[#This Row],[CANTIDAD]]*SALIDA[[#This Row],[PRECIO UND]]</f>
        <v>106.20946600000001</v>
      </c>
    </row>
    <row r="451" spans="1:12" x14ac:dyDescent="0.25">
      <c r="A451" s="6" t="s">
        <v>3884</v>
      </c>
      <c r="B451" s="24" t="str">
        <f>VLOOKUP(SALIDA[[#This Row],[CODIGO]],STOCKSANLUIS[],2,FALSE)</f>
        <v>GAS REFRIGERANTE R600A X 420 GR - (TAPA CON VALVULA) - ICELOONG</v>
      </c>
      <c r="C451" s="153">
        <v>45901</v>
      </c>
      <c r="D451">
        <v>2</v>
      </c>
      <c r="E451">
        <f>IF(VLOOKUP(SALIDA[[#This Row],[CODIGO]],STOCKSANLUIS[],6,FALSE)=0,"PRODUCTO SIN STOCK/UBICACIÓN",VLOOKUP(SALIDA[[#This Row],[CODIGO]],STOCKSANLUIS[],6,FALSE))</f>
        <v>1</v>
      </c>
      <c r="F451">
        <f>SALIDA[[#This Row],[CANTIDAD]]/SALIDA[[#This Row],[UND MEDIDA]]</f>
        <v>2</v>
      </c>
      <c r="G451" t="str">
        <f>VLOOKUP(SALIDA[[#This Row],[CODIGO]],FAMILIAS[],4,FALSE)</f>
        <v>ZHEJIANG YONGHE</v>
      </c>
      <c r="H451" s="10" t="str">
        <f>IF(VLOOKUP(SALIDA[[#This Row],[CODIGO]],STOCKSANLUIS[],7,FALSE)=0,"PRODUCTO SIN STOCK/UBICACIÓN",VLOOKUP(SALIDA[[#This Row],[CODIGO]],STOCKSANLUIS[],7,FALSE))</f>
        <v>C</v>
      </c>
      <c r="I451" s="10"/>
      <c r="J451" t="str">
        <f>SALIDA[[#This Row],[CODIGO]]&amp;"       "&amp;SALIDA[[#This Row],[FAMILIA]]</f>
        <v>03347       ZHEJIANG YONGHE</v>
      </c>
      <c r="K451">
        <f>VLOOKUP(SALIDA[[#This Row],[CODIGO]],STOCK_STARSOFT[],5,FALSE)</f>
        <v>2.050014</v>
      </c>
      <c r="L451">
        <f>SALIDA[[#This Row],[CANTIDAD]]*SALIDA[[#This Row],[PRECIO UND]]</f>
        <v>4.100028</v>
      </c>
    </row>
    <row r="452" spans="1:12" x14ac:dyDescent="0.25">
      <c r="A452" s="6" t="s">
        <v>3860</v>
      </c>
      <c r="B452" s="24" t="str">
        <f>VLOOKUP(SALIDA[[#This Row],[CODIGO]],STOCKSANLUIS[],2,FALSE)</f>
        <v>CORTINA DE AIRE DE 150 CM (60") - 220V/1PH/60HZ - STAR COLD - FM-1215Z/Y-MC</v>
      </c>
      <c r="C452" s="153">
        <v>45901</v>
      </c>
      <c r="D452">
        <v>1</v>
      </c>
      <c r="E452">
        <f>IF(VLOOKUP(SALIDA[[#This Row],[CODIGO]],STOCKSANLUIS[],6,FALSE)=0,"PRODUCTO SIN STOCK/UBICACIÓN",VLOOKUP(SALIDA[[#This Row],[CODIGO]],STOCKSANLUIS[],6,FALSE))</f>
        <v>1</v>
      </c>
      <c r="F452">
        <f>SALIDA[[#This Row],[CANTIDAD]]/SALIDA[[#This Row],[UND MEDIDA]]</f>
        <v>1</v>
      </c>
      <c r="G452" t="str">
        <f>VLOOKUP(SALIDA[[#This Row],[CODIGO]],FAMILIAS[],4,FALSE)</f>
        <v>STAR COLD</v>
      </c>
      <c r="H452" s="10" t="str">
        <f>IF(VLOOKUP(SALIDA[[#This Row],[CODIGO]],STOCKSANLUIS[],7,FALSE)=0,"PRODUCTO SIN STOCK/UBICACIÓN",VLOOKUP(SALIDA[[#This Row],[CODIGO]],STOCKSANLUIS[],7,FALSE))</f>
        <v>A</v>
      </c>
      <c r="I452" s="10"/>
      <c r="J452" t="str">
        <f>SALIDA[[#This Row],[CODIGO]]&amp;"       "&amp;SALIDA[[#This Row],[FAMILIA]]</f>
        <v>03289       STAR COLD</v>
      </c>
      <c r="K452">
        <f>VLOOKUP(SALIDA[[#This Row],[CODIGO]],STOCK_STARSOFT[],5,FALSE)</f>
        <v>55.603000000000002</v>
      </c>
      <c r="L452">
        <f>SALIDA[[#This Row],[CANTIDAD]]*SALIDA[[#This Row],[PRECIO UND]]</f>
        <v>55.603000000000002</v>
      </c>
    </row>
    <row r="453" spans="1:12" x14ac:dyDescent="0.25">
      <c r="A453" s="6" t="s">
        <v>3955</v>
      </c>
      <c r="B453" s="24" t="str">
        <f>VLOOKUP(SALIDA[[#This Row],[CODIGO]],STOCKSANLUIS[],2,FALSE)</f>
        <v>CODO DE COBRE 90º - 1/2" SOLDABLE - STARCOLD</v>
      </c>
      <c r="C453" s="153">
        <v>45901</v>
      </c>
      <c r="D453">
        <v>60</v>
      </c>
      <c r="E453">
        <f>IF(VLOOKUP(SALIDA[[#This Row],[CODIGO]],STOCKSANLUIS[],6,FALSE)=0,"PRODUCTO SIN STOCK/UBICACIÓN",VLOOKUP(SALIDA[[#This Row],[CODIGO]],STOCKSANLUIS[],6,FALSE))</f>
        <v>1</v>
      </c>
      <c r="F453">
        <f>SALIDA[[#This Row],[CANTIDAD]]/SALIDA[[#This Row],[UND MEDIDA]]</f>
        <v>60</v>
      </c>
      <c r="G453" t="str">
        <f>VLOOKUP(SALIDA[[#This Row],[CODIGO]],FAMILIAS[],4,FALSE)</f>
        <v>STAR COLD</v>
      </c>
      <c r="H453" s="10" t="str">
        <f>IF(VLOOKUP(SALIDA[[#This Row],[CODIGO]],STOCKSANLUIS[],7,FALSE)=0,"PRODUCTO SIN STOCK/UBICACIÓN",VLOOKUP(SALIDA[[#This Row],[CODIGO]],STOCKSANLUIS[],7,FALSE))</f>
        <v>C</v>
      </c>
      <c r="I453" s="10"/>
      <c r="J453" t="str">
        <f>SALIDA[[#This Row],[CODIGO]]&amp;"       "&amp;SALIDA[[#This Row],[FAMILIA]]</f>
        <v>03419       STAR COLD</v>
      </c>
      <c r="K453">
        <f>VLOOKUP(SALIDA[[#This Row],[CODIGO]],STOCK_STARSOFT[],5,FALSE)</f>
        <v>0.19200999999999999</v>
      </c>
      <c r="L453">
        <f>SALIDA[[#This Row],[CANTIDAD]]*SALIDA[[#This Row],[PRECIO UND]]</f>
        <v>11.5206</v>
      </c>
    </row>
    <row r="454" spans="1:12" x14ac:dyDescent="0.25">
      <c r="A454" s="6" t="s">
        <v>3347</v>
      </c>
      <c r="B454" s="24" t="str">
        <f>VLOOKUP(SALIDA[[#This Row],[CODIGO]],STOCKSANLUIS[],2,FALSE)</f>
        <v>GAS REFRIGERANTE R507 -11.3KG ICELOONG</v>
      </c>
      <c r="C454" s="153">
        <v>45901</v>
      </c>
      <c r="D454">
        <v>1</v>
      </c>
      <c r="E454">
        <f>IF(VLOOKUP(SALIDA[[#This Row],[CODIGO]],STOCKSANLUIS[],6,FALSE)=0,"PRODUCTO SIN STOCK/UBICACIÓN",VLOOKUP(SALIDA[[#This Row],[CODIGO]],STOCKSANLUIS[],6,FALSE))</f>
        <v>1</v>
      </c>
      <c r="F454">
        <f>SALIDA[[#This Row],[CANTIDAD]]/SALIDA[[#This Row],[UND MEDIDA]]</f>
        <v>1</v>
      </c>
      <c r="G454" t="str">
        <f>VLOOKUP(SALIDA[[#This Row],[CODIGO]],FAMILIAS[],4,FALSE)</f>
        <v>ZHEJIANG YONGHE</v>
      </c>
      <c r="H454" s="10" t="str">
        <f>IF(VLOOKUP(SALIDA[[#This Row],[CODIGO]],STOCKSANLUIS[],7,FALSE)=0,"PRODUCTO SIN STOCK/UBICACIÓN",VLOOKUP(SALIDA[[#This Row],[CODIGO]],STOCKSANLUIS[],7,FALSE))</f>
        <v>C</v>
      </c>
      <c r="I454" s="10"/>
      <c r="J454" t="str">
        <f>SALIDA[[#This Row],[CODIGO]]&amp;"       "&amp;SALIDA[[#This Row],[FAMILIA]]</f>
        <v>02755       ZHEJIANG YONGHE</v>
      </c>
      <c r="K454">
        <f>VLOOKUP(SALIDA[[#This Row],[CODIGO]],STOCK_STARSOFT[],5,FALSE)</f>
        <v>55.968114</v>
      </c>
      <c r="L454">
        <f>SALIDA[[#This Row],[CANTIDAD]]*SALIDA[[#This Row],[PRECIO UND]]</f>
        <v>55.968114</v>
      </c>
    </row>
    <row r="455" spans="1:12" x14ac:dyDescent="0.25">
      <c r="A455" s="6" t="s">
        <v>3341</v>
      </c>
      <c r="B455" s="24" t="str">
        <f>VLOOKUP(SALIDA[[#This Row],[CODIGO]],STOCKSANLUIS[],2,FALSE)</f>
        <v>GAS REFRIGERANTE R404A -10.90KG ICELOONG</v>
      </c>
      <c r="C455" s="153">
        <v>45901</v>
      </c>
      <c r="D455">
        <v>5</v>
      </c>
      <c r="E455">
        <f>IF(VLOOKUP(SALIDA[[#This Row],[CODIGO]],STOCKSANLUIS[],6,FALSE)=0,"PRODUCTO SIN STOCK/UBICACIÓN",VLOOKUP(SALIDA[[#This Row],[CODIGO]],STOCKSANLUIS[],6,FALSE))</f>
        <v>1</v>
      </c>
      <c r="F455">
        <f>SALIDA[[#This Row],[CANTIDAD]]/SALIDA[[#This Row],[UND MEDIDA]]</f>
        <v>5</v>
      </c>
      <c r="G455" t="str">
        <f>VLOOKUP(SALIDA[[#This Row],[CODIGO]],FAMILIAS[],4,FALSE)</f>
        <v>ZHEJIANG YONGHE</v>
      </c>
      <c r="H455" s="10" t="str">
        <f>IF(VLOOKUP(SALIDA[[#This Row],[CODIGO]],STOCKSANLUIS[],7,FALSE)=0,"PRODUCTO SIN STOCK/UBICACIÓN",VLOOKUP(SALIDA[[#This Row],[CODIGO]],STOCKSANLUIS[],7,FALSE))</f>
        <v>C</v>
      </c>
      <c r="I455" s="10"/>
      <c r="J455" t="str">
        <f>SALIDA[[#This Row],[CODIGO]]&amp;"       "&amp;SALIDA[[#This Row],[FAMILIA]]</f>
        <v>02752       ZHEJIANG YONGHE</v>
      </c>
      <c r="K455">
        <f>VLOOKUP(SALIDA[[#This Row],[CODIGO]],STOCK_STARSOFT[],5,FALSE)</f>
        <v>53.481755</v>
      </c>
      <c r="L455">
        <f>SALIDA[[#This Row],[CANTIDAD]]*SALIDA[[#This Row],[PRECIO UND]]</f>
        <v>267.40877499999999</v>
      </c>
    </row>
    <row r="456" spans="1:12" x14ac:dyDescent="0.25">
      <c r="A456" s="6" t="s">
        <v>3468</v>
      </c>
      <c r="B456" s="24" t="str">
        <f>VLOOKUP(SALIDA[[#This Row],[CODIGO]],STOCKSANLUIS[],2,FALSE)</f>
        <v>CONTROLADOR DIGITAL DE PRESIÓN PCT-100 E - VER.07 - 220 VAC - FULL GAUGE</v>
      </c>
      <c r="C456" s="153">
        <v>45901</v>
      </c>
      <c r="D456">
        <v>3</v>
      </c>
      <c r="E456">
        <f>IF(VLOOKUP(SALIDA[[#This Row],[CODIGO]],STOCKSANLUIS[],6,FALSE)=0,"PRODUCTO SIN STOCK/UBICACIÓN",VLOOKUP(SALIDA[[#This Row],[CODIGO]],STOCKSANLUIS[],6,FALSE))</f>
        <v>1</v>
      </c>
      <c r="F456">
        <f>SALIDA[[#This Row],[CANTIDAD]]/SALIDA[[#This Row],[UND MEDIDA]]</f>
        <v>3</v>
      </c>
      <c r="G456" t="str">
        <f>VLOOKUP(SALIDA[[#This Row],[CODIGO]],FAMILIAS[],4,FALSE)</f>
        <v>FULL GAUGE</v>
      </c>
      <c r="H456" s="10" t="str">
        <f>IF(VLOOKUP(SALIDA[[#This Row],[CODIGO]],STOCKSANLUIS[],7,FALSE)=0,"PRODUCTO SIN STOCK/UBICACIÓN",VLOOKUP(SALIDA[[#This Row],[CODIGO]],STOCKSANLUIS[],7,FALSE))</f>
        <v>A</v>
      </c>
      <c r="I456" s="10"/>
      <c r="J456" t="str">
        <f>SALIDA[[#This Row],[CODIGO]]&amp;"       "&amp;SALIDA[[#This Row],[FAMILIA]]</f>
        <v>02873       FULL GAUGE</v>
      </c>
      <c r="K456">
        <f>VLOOKUP(SALIDA[[#This Row],[CODIGO]],STOCK_STARSOFT[],5,FALSE)</f>
        <v>30.181878000000001</v>
      </c>
      <c r="L456">
        <f>SALIDA[[#This Row],[CANTIDAD]]*SALIDA[[#This Row],[PRECIO UND]]</f>
        <v>90.545634000000007</v>
      </c>
    </row>
    <row r="457" spans="1:12" x14ac:dyDescent="0.25">
      <c r="A457" s="6" t="s">
        <v>487</v>
      </c>
      <c r="B457" s="24" t="str">
        <f>VLOOKUP(SALIDA[[#This Row],[CODIGO]],STOCKSANLUIS[],2,FALSE)</f>
        <v>SOLDADURA DE PLATA HARRIS AL 5%</v>
      </c>
      <c r="C457" s="153">
        <v>45901</v>
      </c>
      <c r="D457">
        <v>5</v>
      </c>
      <c r="E457">
        <f>IF(VLOOKUP(SALIDA[[#This Row],[CODIGO]],STOCKSANLUIS[],6,FALSE)=0,"PRODUCTO SIN STOCK/UBICACIÓN",VLOOKUP(SALIDA[[#This Row],[CODIGO]],STOCKSANLUIS[],6,FALSE))</f>
        <v>1</v>
      </c>
      <c r="F457">
        <f>SALIDA[[#This Row],[CANTIDAD]]/SALIDA[[#This Row],[UND MEDIDA]]</f>
        <v>5</v>
      </c>
      <c r="G457" t="str">
        <f>VLOOKUP(SALIDA[[#This Row],[CODIGO]],FAMILIAS[],4,FALSE)</f>
        <v>HARRIS</v>
      </c>
      <c r="H457" s="10" t="str">
        <f>IF(VLOOKUP(SALIDA[[#This Row],[CODIGO]],STOCKSANLUIS[],7,FALSE)=0,"PRODUCTO SIN STOCK/UBICACIÓN",VLOOKUP(SALIDA[[#This Row],[CODIGO]],STOCKSANLUIS[],7,FALSE))</f>
        <v>C</v>
      </c>
      <c r="I457" s="10"/>
      <c r="J457" t="str">
        <f>SALIDA[[#This Row],[CODIGO]]&amp;"       "&amp;SALIDA[[#This Row],[FAMILIA]]</f>
        <v>00406       HARRIS</v>
      </c>
      <c r="K457">
        <f>VLOOKUP(SALIDA[[#This Row],[CODIGO]],STOCK_STARSOFT[],5,FALSE)</f>
        <v>2.7172480000000001</v>
      </c>
      <c r="L457">
        <f>SALIDA[[#This Row],[CANTIDAD]]*SALIDA[[#This Row],[PRECIO UND]]</f>
        <v>13.58624</v>
      </c>
    </row>
    <row r="458" spans="1:12" x14ac:dyDescent="0.25">
      <c r="A458" s="6" t="s">
        <v>2858</v>
      </c>
      <c r="B458" s="24" t="str">
        <f>VLOOKUP(SALIDA[[#This Row],[CODIGO]],STOCKSANLUIS[],2,FALSE)</f>
        <v>REFRIGERANTE PARA LIMPIEZA QWIK ECOFLUSH,QL1190 - 425 GR -1LB</v>
      </c>
      <c r="C458" s="153">
        <v>45901</v>
      </c>
      <c r="D458">
        <v>2</v>
      </c>
      <c r="E458">
        <f>IF(VLOOKUP(SALIDA[[#This Row],[CODIGO]],STOCKSANLUIS[],6,FALSE)=0,"PRODUCTO SIN STOCK/UBICACIÓN",VLOOKUP(SALIDA[[#This Row],[CODIGO]],STOCKSANLUIS[],6,FALSE))</f>
        <v>1</v>
      </c>
      <c r="F458">
        <f>SALIDA[[#This Row],[CANTIDAD]]/SALIDA[[#This Row],[UND MEDIDA]]</f>
        <v>2</v>
      </c>
      <c r="G458" t="str">
        <f>VLOOKUP(SALIDA[[#This Row],[CODIGO]],FAMILIAS[],4,FALSE)</f>
        <v>MAINSTREAM</v>
      </c>
      <c r="H458" s="10" t="str">
        <f>IF(VLOOKUP(SALIDA[[#This Row],[CODIGO]],STOCKSANLUIS[],7,FALSE)=0,"PRODUCTO SIN STOCK/UBICACIÓN",VLOOKUP(SALIDA[[#This Row],[CODIGO]],STOCKSANLUIS[],7,FALSE))</f>
        <v>C</v>
      </c>
      <c r="I458" s="10"/>
      <c r="J458" t="str">
        <f>SALIDA[[#This Row],[CODIGO]]&amp;"       "&amp;SALIDA[[#This Row],[FAMILIA]]</f>
        <v>02317       MAINSTREAM</v>
      </c>
      <c r="K458">
        <f>VLOOKUP(SALIDA[[#This Row],[CODIGO]],STOCK_STARSOFT[],5,FALSE)</f>
        <v>20.247046999999998</v>
      </c>
      <c r="L458">
        <f>SALIDA[[#This Row],[CANTIDAD]]*SALIDA[[#This Row],[PRECIO UND]]</f>
        <v>40.494093999999997</v>
      </c>
    </row>
    <row r="459" spans="1:12" x14ac:dyDescent="0.25">
      <c r="A459" s="6" t="s">
        <v>371</v>
      </c>
      <c r="B459" s="24" t="str">
        <f>VLOOKUP(SALIDA[[#This Row],[CODIGO]],STOCKSANLUIS[],2,FALSE)</f>
        <v>ROLLO DE COBRE FLEXIBLE 3/4" HIGH QUALITY - STARCOLD - 19.05 MM X 0.75 MM X 15 M</v>
      </c>
      <c r="C459" s="153">
        <v>45901</v>
      </c>
      <c r="D459">
        <v>20</v>
      </c>
      <c r="E459">
        <f>IF(VLOOKUP(SALIDA[[#This Row],[CODIGO]],STOCKSANLUIS[],6,FALSE)=0,"PRODUCTO SIN STOCK/UBICACIÓN",VLOOKUP(SALIDA[[#This Row],[CODIGO]],STOCKSANLUIS[],6,FALSE))</f>
        <v>1</v>
      </c>
      <c r="F459">
        <f>SALIDA[[#This Row],[CANTIDAD]]/SALIDA[[#This Row],[UND MEDIDA]]</f>
        <v>20</v>
      </c>
      <c r="G459" t="str">
        <f>VLOOKUP(SALIDA[[#This Row],[CODIGO]],FAMILIAS[],4,FALSE)</f>
        <v>ICEAGE- ZHEJIANG JIAHE PIPES</v>
      </c>
      <c r="H459" s="10" t="str">
        <f>IF(VLOOKUP(SALIDA[[#This Row],[CODIGO]],STOCKSANLUIS[],7,FALSE)=0,"PRODUCTO SIN STOCK/UBICACIÓN",VLOOKUP(SALIDA[[#This Row],[CODIGO]],STOCKSANLUIS[],7,FALSE))</f>
        <v>C</v>
      </c>
      <c r="I459" s="10" t="s">
        <v>19536</v>
      </c>
      <c r="J459" t="str">
        <f>SALIDA[[#This Row],[CODIGO]]&amp;"       "&amp;SALIDA[[#This Row],[FAMILIA]]</f>
        <v>00313       ICEAGE- ZHEJIANG JIAHE PIPES</v>
      </c>
      <c r="K459">
        <f>VLOOKUP(SALIDA[[#This Row],[CODIGO]],STOCK_STARSOFT[],5,FALSE)</f>
        <v>75.432329999999993</v>
      </c>
      <c r="L459">
        <f>SALIDA[[#This Row],[CANTIDAD]]*SALIDA[[#This Row],[PRECIO UND]]</f>
        <v>1508.6465999999998</v>
      </c>
    </row>
    <row r="460" spans="1:12" x14ac:dyDescent="0.25">
      <c r="A460" s="6" t="s">
        <v>3339</v>
      </c>
      <c r="B460" s="24" t="str">
        <f>VLOOKUP(SALIDA[[#This Row],[CODIGO]],STOCKSANLUIS[],2,FALSE)</f>
        <v>GAS REFRIGERANTE R134 - 13.6KG ICELOONG</v>
      </c>
      <c r="C460" s="153">
        <v>45902</v>
      </c>
      <c r="D460">
        <v>15</v>
      </c>
      <c r="E460">
        <f>IF(VLOOKUP(SALIDA[[#This Row],[CODIGO]],STOCKSANLUIS[],6,FALSE)=0,"PRODUCTO SIN STOCK/UBICACIÓN",VLOOKUP(SALIDA[[#This Row],[CODIGO]],STOCKSANLUIS[],6,FALSE))</f>
        <v>1</v>
      </c>
      <c r="F460">
        <f>SALIDA[[#This Row],[CANTIDAD]]/SALIDA[[#This Row],[UND MEDIDA]]</f>
        <v>15</v>
      </c>
      <c r="G460" t="str">
        <f>VLOOKUP(SALIDA[[#This Row],[CODIGO]],FAMILIAS[],4,FALSE)</f>
        <v>ZHEJIANG YONGHE</v>
      </c>
      <c r="H460" s="10" t="str">
        <f>IF(VLOOKUP(SALIDA[[#This Row],[CODIGO]],STOCKSANLUIS[],7,FALSE)=0,"PRODUCTO SIN STOCK/UBICACIÓN",VLOOKUP(SALIDA[[#This Row],[CODIGO]],STOCKSANLUIS[],7,FALSE))</f>
        <v>C</v>
      </c>
      <c r="I460" s="10"/>
      <c r="J460" t="str">
        <f>SALIDA[[#This Row],[CODIGO]]&amp;"       "&amp;SALIDA[[#This Row],[FAMILIA]]</f>
        <v>02751       ZHEJIANG YONGHE</v>
      </c>
      <c r="K460">
        <f>VLOOKUP(SALIDA[[#This Row],[CODIGO]],STOCK_STARSOFT[],5,FALSE)</f>
        <v>106.20946600000001</v>
      </c>
      <c r="L460">
        <f>SALIDA[[#This Row],[CANTIDAD]]*SALIDA[[#This Row],[PRECIO UND]]</f>
        <v>1593.1419900000001</v>
      </c>
    </row>
    <row r="461" spans="1:12" x14ac:dyDescent="0.25">
      <c r="A461" s="6" t="s">
        <v>3343</v>
      </c>
      <c r="B461" s="24" t="str">
        <f>VLOOKUP(SALIDA[[#This Row],[CODIGO]],STOCKSANLUIS[],2,FALSE)</f>
        <v>GAS REFRIGERANTE R410A -11.30KG ICELOONG</v>
      </c>
      <c r="C461" s="153">
        <v>45902</v>
      </c>
      <c r="D461">
        <v>2</v>
      </c>
      <c r="E461">
        <f>IF(VLOOKUP(SALIDA[[#This Row],[CODIGO]],STOCKSANLUIS[],6,FALSE)=0,"PRODUCTO SIN STOCK/UBICACIÓN",VLOOKUP(SALIDA[[#This Row],[CODIGO]],STOCKSANLUIS[],6,FALSE))</f>
        <v>1</v>
      </c>
      <c r="F461">
        <f>SALIDA[[#This Row],[CANTIDAD]]/SALIDA[[#This Row],[UND MEDIDA]]</f>
        <v>2</v>
      </c>
      <c r="G461" t="str">
        <f>VLOOKUP(SALIDA[[#This Row],[CODIGO]],FAMILIAS[],4,FALSE)</f>
        <v>ZHEJIANG YONGHE</v>
      </c>
      <c r="H461" s="10" t="str">
        <f>IF(VLOOKUP(SALIDA[[#This Row],[CODIGO]],STOCKSANLUIS[],7,FALSE)=0,"PRODUCTO SIN STOCK/UBICACIÓN",VLOOKUP(SALIDA[[#This Row],[CODIGO]],STOCKSANLUIS[],7,FALSE))</f>
        <v>C</v>
      </c>
      <c r="I461" s="10"/>
      <c r="J461" t="str">
        <f>SALIDA[[#This Row],[CODIGO]]&amp;"       "&amp;SALIDA[[#This Row],[FAMILIA]]</f>
        <v>02753       ZHEJIANG YONGHE</v>
      </c>
      <c r="K461">
        <f>VLOOKUP(SALIDA[[#This Row],[CODIGO]],STOCK_STARSOFT[],5,FALSE)</f>
        <v>88.873082999999994</v>
      </c>
      <c r="L461">
        <f>SALIDA[[#This Row],[CANTIDAD]]*SALIDA[[#This Row],[PRECIO UND]]</f>
        <v>177.74616599999999</v>
      </c>
    </row>
    <row r="462" spans="1:12" x14ac:dyDescent="0.25">
      <c r="A462" s="6" t="s">
        <v>3935</v>
      </c>
      <c r="B462" s="24" t="str">
        <f>VLOOKUP(SALIDA[[#This Row],[CODIGO]],STOCKSANLUIS[],2,FALSE)</f>
        <v>AMPERIMETRO DIGITAL QTM -1000D - 1000V(DCV)- 600MV(AC)- 60A- 1000A - QUALITY</v>
      </c>
      <c r="C462" s="153">
        <v>45902</v>
      </c>
      <c r="D462">
        <v>1</v>
      </c>
      <c r="E462">
        <f>IF(VLOOKUP(SALIDA[[#This Row],[CODIGO]],STOCKSANLUIS[],6,FALSE)=0,"PRODUCTO SIN STOCK/UBICACIÓN",VLOOKUP(SALIDA[[#This Row],[CODIGO]],STOCKSANLUIS[],6,FALSE))</f>
        <v>1</v>
      </c>
      <c r="F462">
        <f>SALIDA[[#This Row],[CANTIDAD]]/SALIDA[[#This Row],[UND MEDIDA]]</f>
        <v>1</v>
      </c>
      <c r="G462" t="str">
        <f>VLOOKUP(SALIDA[[#This Row],[CODIGO]],FAMILIAS[],4,FALSE)</f>
        <v>QUALITY</v>
      </c>
      <c r="H462" s="10" t="str">
        <f>IF(VLOOKUP(SALIDA[[#This Row],[CODIGO]],STOCKSANLUIS[],7,FALSE)=0,"PRODUCTO SIN STOCK/UBICACIÓN",VLOOKUP(SALIDA[[#This Row],[CODIGO]],STOCKSANLUIS[],7,FALSE))</f>
        <v>A</v>
      </c>
      <c r="I462" s="10" t="s">
        <v>21577</v>
      </c>
      <c r="J462" t="str">
        <f>SALIDA[[#This Row],[CODIGO]]&amp;"       "&amp;SALIDA[[#This Row],[FAMILIA]]</f>
        <v>03404       QUALITY</v>
      </c>
      <c r="K462">
        <f>VLOOKUP(SALIDA[[#This Row],[CODIGO]],STOCK_STARSOFT[],5,FALSE)</f>
        <v>20.62</v>
      </c>
      <c r="L462">
        <f>SALIDA[[#This Row],[CANTIDAD]]*SALIDA[[#This Row],[PRECIO UND]]</f>
        <v>20.62</v>
      </c>
    </row>
    <row r="463" spans="1:12" x14ac:dyDescent="0.25">
      <c r="A463" s="6" t="s">
        <v>39</v>
      </c>
      <c r="B463" s="24" t="str">
        <f>VLOOKUP(SALIDA[[#This Row],[CODIGO]],STOCKSANLUIS[],2,FALSE)</f>
        <v>CONTROLADOR DE TEMPERATURA DIGITAL MT-516E C/2DA ETAPA CONFIGURABLE - VER.13 - 115/220 VAC - FULL GAUGE</v>
      </c>
      <c r="C463" s="153">
        <v>45902</v>
      </c>
      <c r="D463">
        <v>2</v>
      </c>
      <c r="E463">
        <f>IF(VLOOKUP(SALIDA[[#This Row],[CODIGO]],STOCKSANLUIS[],6,FALSE)=0,"PRODUCTO SIN STOCK/UBICACIÓN",VLOOKUP(SALIDA[[#This Row],[CODIGO]],STOCKSANLUIS[],6,FALSE))</f>
        <v>1</v>
      </c>
      <c r="F463">
        <f>SALIDA[[#This Row],[CANTIDAD]]/SALIDA[[#This Row],[UND MEDIDA]]</f>
        <v>2</v>
      </c>
      <c r="G463" t="str">
        <f>VLOOKUP(SALIDA[[#This Row],[CODIGO]],FAMILIAS[],4,FALSE)</f>
        <v>FULL GAUGE</v>
      </c>
      <c r="H463" s="10" t="str">
        <f>IF(VLOOKUP(SALIDA[[#This Row],[CODIGO]],STOCKSANLUIS[],7,FALSE)=0,"PRODUCTO SIN STOCK/UBICACIÓN",VLOOKUP(SALIDA[[#This Row],[CODIGO]],STOCKSANLUIS[],7,FALSE))</f>
        <v>C</v>
      </c>
      <c r="I463" s="10"/>
      <c r="J463" t="str">
        <f>SALIDA[[#This Row],[CODIGO]]&amp;"       "&amp;SALIDA[[#This Row],[FAMILIA]]</f>
        <v>00019       FULL GAUGE</v>
      </c>
      <c r="K463">
        <f>VLOOKUP(SALIDA[[#This Row],[CODIGO]],STOCK_STARSOFT[],5,FALSE)</f>
        <v>20.225960000000001</v>
      </c>
      <c r="L463">
        <f>SALIDA[[#This Row],[CANTIDAD]]*SALIDA[[#This Row],[PRECIO UND]]</f>
        <v>40.451920000000001</v>
      </c>
    </row>
    <row r="464" spans="1:12" x14ac:dyDescent="0.25">
      <c r="A464" s="6" t="s">
        <v>3343</v>
      </c>
      <c r="B464" s="24" t="str">
        <f>VLOOKUP(SALIDA[[#This Row],[CODIGO]],STOCKSANLUIS[],2,FALSE)</f>
        <v>GAS REFRIGERANTE R410A -11.30KG ICELOONG</v>
      </c>
      <c r="C464" s="153">
        <v>45902</v>
      </c>
      <c r="D464">
        <v>1</v>
      </c>
      <c r="E464">
        <f>IF(VLOOKUP(SALIDA[[#This Row],[CODIGO]],STOCKSANLUIS[],6,FALSE)=0,"PRODUCTO SIN STOCK/UBICACIÓN",VLOOKUP(SALIDA[[#This Row],[CODIGO]],STOCKSANLUIS[],6,FALSE))</f>
        <v>1</v>
      </c>
      <c r="F464">
        <f>SALIDA[[#This Row],[CANTIDAD]]/SALIDA[[#This Row],[UND MEDIDA]]</f>
        <v>1</v>
      </c>
      <c r="G464" t="str">
        <f>VLOOKUP(SALIDA[[#This Row],[CODIGO]],FAMILIAS[],4,FALSE)</f>
        <v>ZHEJIANG YONGHE</v>
      </c>
      <c r="H464" s="10" t="str">
        <f>IF(VLOOKUP(SALIDA[[#This Row],[CODIGO]],STOCKSANLUIS[],7,FALSE)=0,"PRODUCTO SIN STOCK/UBICACIÓN",VLOOKUP(SALIDA[[#This Row],[CODIGO]],STOCKSANLUIS[],7,FALSE))</f>
        <v>C</v>
      </c>
      <c r="I464" s="10"/>
      <c r="J464" t="str">
        <f>SALIDA[[#This Row],[CODIGO]]&amp;"       "&amp;SALIDA[[#This Row],[FAMILIA]]</f>
        <v>02753       ZHEJIANG YONGHE</v>
      </c>
      <c r="K464">
        <f>VLOOKUP(SALIDA[[#This Row],[CODIGO]],STOCK_STARSOFT[],5,FALSE)</f>
        <v>88.873082999999994</v>
      </c>
      <c r="L464">
        <f>SALIDA[[#This Row],[CANTIDAD]]*SALIDA[[#This Row],[PRECIO UND]]</f>
        <v>88.873082999999994</v>
      </c>
    </row>
    <row r="465" spans="1:12" x14ac:dyDescent="0.25">
      <c r="A465" s="6" t="s">
        <v>2659</v>
      </c>
      <c r="B465" s="24" t="str">
        <f>VLOOKUP(SALIDA[[#This Row],[CODIGO]],STOCKSANLUIS[],2,FALSE)</f>
        <v>BURLETE / EMPAQUETADURA G-67 FRONTAL (EX 509) X 5MTS FI0 3759 - CAFF</v>
      </c>
      <c r="C465" s="153">
        <v>45902</v>
      </c>
      <c r="D465">
        <v>3</v>
      </c>
      <c r="E465">
        <f>IF(VLOOKUP(SALIDA[[#This Row],[CODIGO]],STOCKSANLUIS[],6,FALSE)=0,"PRODUCTO SIN STOCK/UBICACIÓN",VLOOKUP(SALIDA[[#This Row],[CODIGO]],STOCKSANLUIS[],6,FALSE))</f>
        <v>1</v>
      </c>
      <c r="F465">
        <f>SALIDA[[#This Row],[CANTIDAD]]/SALIDA[[#This Row],[UND MEDIDA]]</f>
        <v>3</v>
      </c>
      <c r="G465" t="str">
        <f>VLOOKUP(SALIDA[[#This Row],[CODIGO]],FAMILIAS[],4,FALSE)</f>
        <v>CAFF</v>
      </c>
      <c r="H465" s="10" t="str">
        <f>IF(VLOOKUP(SALIDA[[#This Row],[CODIGO]],STOCKSANLUIS[],7,FALSE)=0,"PRODUCTO SIN STOCK/UBICACIÓN",VLOOKUP(SALIDA[[#This Row],[CODIGO]],STOCKSANLUIS[],7,FALSE))</f>
        <v>A</v>
      </c>
      <c r="I465" s="10"/>
      <c r="J465" t="str">
        <f>SALIDA[[#This Row],[CODIGO]]&amp;"       "&amp;SALIDA[[#This Row],[FAMILIA]]</f>
        <v>02166       CAFF</v>
      </c>
      <c r="K465">
        <f>VLOOKUP(SALIDA[[#This Row],[CODIGO]],STOCK_STARSOFT[],5,FALSE)</f>
        <v>18.67005</v>
      </c>
      <c r="L465">
        <f>SALIDA[[#This Row],[CANTIDAD]]*SALIDA[[#This Row],[PRECIO UND]]</f>
        <v>56.010149999999996</v>
      </c>
    </row>
    <row r="466" spans="1:12" x14ac:dyDescent="0.25">
      <c r="A466" s="6" t="s">
        <v>33</v>
      </c>
      <c r="B466" s="24" t="str">
        <f>VLOOKUP(SALIDA[[#This Row],[CODIGO]],STOCKSANLUIS[],2,FALSE)</f>
        <v>CONTROLADOR DE TEMPERATURA DIGITAL MT-512E 2HP - VER.13 - 115/220 VAC - FULL GAUGE</v>
      </c>
      <c r="C466" s="153">
        <v>45902</v>
      </c>
      <c r="D466">
        <v>1</v>
      </c>
      <c r="E466">
        <f>IF(VLOOKUP(SALIDA[[#This Row],[CODIGO]],STOCKSANLUIS[],6,FALSE)=0,"PRODUCTO SIN STOCK/UBICACIÓN",VLOOKUP(SALIDA[[#This Row],[CODIGO]],STOCKSANLUIS[],6,FALSE))</f>
        <v>1</v>
      </c>
      <c r="F466">
        <f>SALIDA[[#This Row],[CANTIDAD]]/SALIDA[[#This Row],[UND MEDIDA]]</f>
        <v>1</v>
      </c>
      <c r="G466" t="str">
        <f>VLOOKUP(SALIDA[[#This Row],[CODIGO]],FAMILIAS[],4,FALSE)</f>
        <v>FULL GAUGE</v>
      </c>
      <c r="H466" s="10" t="str">
        <f>IF(VLOOKUP(SALIDA[[#This Row],[CODIGO]],STOCKSANLUIS[],7,FALSE)=0,"PRODUCTO SIN STOCK/UBICACIÓN",VLOOKUP(SALIDA[[#This Row],[CODIGO]],STOCKSANLUIS[],7,FALSE))</f>
        <v>C</v>
      </c>
      <c r="I466" s="10"/>
      <c r="J466" t="str">
        <f>SALIDA[[#This Row],[CODIGO]]&amp;"       "&amp;SALIDA[[#This Row],[FAMILIA]]</f>
        <v>00016       FULL GAUGE</v>
      </c>
      <c r="K466">
        <f>VLOOKUP(SALIDA[[#This Row],[CODIGO]],STOCK_STARSOFT[],5,FALSE)</f>
        <v>13.318346</v>
      </c>
      <c r="L466">
        <f>SALIDA[[#This Row],[CANTIDAD]]*SALIDA[[#This Row],[PRECIO UND]]</f>
        <v>13.318346</v>
      </c>
    </row>
    <row r="467" spans="1:12" x14ac:dyDescent="0.25">
      <c r="A467" s="6" t="s">
        <v>33</v>
      </c>
      <c r="B467" s="24" t="str">
        <f>VLOOKUP(SALIDA[[#This Row],[CODIGO]],STOCKSANLUIS[],2,FALSE)</f>
        <v>CONTROLADOR DE TEMPERATURA DIGITAL MT-512E 2HP - VER.13 - 115/220 VAC - FULL GAUGE</v>
      </c>
      <c r="C467" s="153">
        <v>45902</v>
      </c>
      <c r="D467">
        <v>1</v>
      </c>
      <c r="E467">
        <f>IF(VLOOKUP(SALIDA[[#This Row],[CODIGO]],STOCKSANLUIS[],6,FALSE)=0,"PRODUCTO SIN STOCK/UBICACIÓN",VLOOKUP(SALIDA[[#This Row],[CODIGO]],STOCKSANLUIS[],6,FALSE))</f>
        <v>1</v>
      </c>
      <c r="F467">
        <f>SALIDA[[#This Row],[CANTIDAD]]/SALIDA[[#This Row],[UND MEDIDA]]</f>
        <v>1</v>
      </c>
      <c r="G467" t="str">
        <f>VLOOKUP(SALIDA[[#This Row],[CODIGO]],FAMILIAS[],4,FALSE)</f>
        <v>FULL GAUGE</v>
      </c>
      <c r="H467" s="10" t="str">
        <f>IF(VLOOKUP(SALIDA[[#This Row],[CODIGO]],STOCKSANLUIS[],7,FALSE)=0,"PRODUCTO SIN STOCK/UBICACIÓN",VLOOKUP(SALIDA[[#This Row],[CODIGO]],STOCKSANLUIS[],7,FALSE))</f>
        <v>C</v>
      </c>
      <c r="I467" s="10"/>
      <c r="J467" t="str">
        <f>SALIDA[[#This Row],[CODIGO]]&amp;"       "&amp;SALIDA[[#This Row],[FAMILIA]]</f>
        <v>00016       FULL GAUGE</v>
      </c>
      <c r="K467">
        <f>VLOOKUP(SALIDA[[#This Row],[CODIGO]],STOCK_STARSOFT[],5,FALSE)</f>
        <v>13.318346</v>
      </c>
      <c r="L467">
        <f>SALIDA[[#This Row],[CANTIDAD]]*SALIDA[[#This Row],[PRECIO UND]]</f>
        <v>13.318346</v>
      </c>
    </row>
    <row r="468" spans="1:12" x14ac:dyDescent="0.25">
      <c r="A468" s="6" t="s">
        <v>3882</v>
      </c>
      <c r="B468" s="24" t="str">
        <f>VLOOKUP(SALIDA[[#This Row],[CODIGO]],STOCKSANLUIS[],2,FALSE)</f>
        <v>GAS MAPP PRO X 0.400 GR  -  (TAPA CON VALVULA) - ICELOONG</v>
      </c>
      <c r="C468" s="153">
        <v>45902</v>
      </c>
      <c r="D468">
        <v>1</v>
      </c>
      <c r="E468">
        <f>IF(VLOOKUP(SALIDA[[#This Row],[CODIGO]],STOCKSANLUIS[],6,FALSE)=0,"PRODUCTO SIN STOCK/UBICACIÓN",VLOOKUP(SALIDA[[#This Row],[CODIGO]],STOCKSANLUIS[],6,FALSE))</f>
        <v>1</v>
      </c>
      <c r="F468">
        <f>SALIDA[[#This Row],[CANTIDAD]]/SALIDA[[#This Row],[UND MEDIDA]]</f>
        <v>1</v>
      </c>
      <c r="G468" t="str">
        <f>VLOOKUP(SALIDA[[#This Row],[CODIGO]],FAMILIAS[],4,FALSE)</f>
        <v>ZHEJIANG YONGHE</v>
      </c>
      <c r="H468" s="10" t="str">
        <f>IF(VLOOKUP(SALIDA[[#This Row],[CODIGO]],STOCKSANLUIS[],7,FALSE)=0,"PRODUCTO SIN STOCK/UBICACIÓN",VLOOKUP(SALIDA[[#This Row],[CODIGO]],STOCKSANLUIS[],7,FALSE))</f>
        <v>C</v>
      </c>
      <c r="I468" s="10" t="s">
        <v>21583</v>
      </c>
      <c r="J468" t="str">
        <f>SALIDA[[#This Row],[CODIGO]]&amp;"       "&amp;SALIDA[[#This Row],[FAMILIA]]</f>
        <v>03346       ZHEJIANG YONGHE</v>
      </c>
      <c r="K468">
        <f>VLOOKUP(SALIDA[[#This Row],[CODIGO]],STOCK_STARSOFT[],5,FALSE)</f>
        <v>2.6010529999999998</v>
      </c>
      <c r="L468">
        <f>SALIDA[[#This Row],[CANTIDAD]]*SALIDA[[#This Row],[PRECIO UND]]</f>
        <v>2.6010529999999998</v>
      </c>
    </row>
    <row r="469" spans="1:12" x14ac:dyDescent="0.25">
      <c r="A469" s="6" t="s">
        <v>3239</v>
      </c>
      <c r="B469" s="24" t="str">
        <f>VLOOKUP(SALIDA[[#This Row],[CODIGO]],STOCKSANLUIS[],2,FALSE)</f>
        <v>GAS REFRIGERANTE R422D- 11.30KG  AMUCOOL</v>
      </c>
      <c r="C469" s="153">
        <v>45902</v>
      </c>
      <c r="D469">
        <v>2</v>
      </c>
      <c r="E469">
        <f>IF(VLOOKUP(SALIDA[[#This Row],[CODIGO]],STOCKSANLUIS[],6,FALSE)=0,"PRODUCTO SIN STOCK/UBICACIÓN",VLOOKUP(SALIDA[[#This Row],[CODIGO]],STOCKSANLUIS[],6,FALSE))</f>
        <v>1</v>
      </c>
      <c r="F469">
        <f>SALIDA[[#This Row],[CANTIDAD]]/SALIDA[[#This Row],[UND MEDIDA]]</f>
        <v>2</v>
      </c>
      <c r="G469" t="str">
        <f>VLOOKUP(SALIDA[[#This Row],[CODIGO]],FAMILIAS[],4,FALSE)</f>
        <v>AMUCO</v>
      </c>
      <c r="H469" s="10" t="str">
        <f>IF(VLOOKUP(SALIDA[[#This Row],[CODIGO]],STOCKSANLUIS[],7,FALSE)=0,"PRODUCTO SIN STOCK/UBICACIÓN",VLOOKUP(SALIDA[[#This Row],[CODIGO]],STOCKSANLUIS[],7,FALSE))</f>
        <v>C</v>
      </c>
      <c r="I469" s="10" t="s">
        <v>19536</v>
      </c>
      <c r="J469" t="str">
        <f>SALIDA[[#This Row],[CODIGO]]&amp;"       "&amp;SALIDA[[#This Row],[FAMILIA]]</f>
        <v>02627       AMUCO</v>
      </c>
      <c r="K469">
        <f>VLOOKUP(SALIDA[[#This Row],[CODIGO]],STOCK_STARSOFT[],5,FALSE)</f>
        <v>60.275593000000001</v>
      </c>
      <c r="L469">
        <f>SALIDA[[#This Row],[CANTIDAD]]*SALIDA[[#This Row],[PRECIO UND]]</f>
        <v>120.551186</v>
      </c>
    </row>
    <row r="470" spans="1:12" x14ac:dyDescent="0.25">
      <c r="A470" s="6" t="s">
        <v>2050</v>
      </c>
      <c r="B470" s="24" t="str">
        <f>VLOOKUP(SALIDA[[#This Row],[CODIGO]],STOCKSANLUIS[],2,FALSE)</f>
        <v>TRANSDUCTOR DE PRESION SB-69-100A - FULL GAUGE - (PARA PCT-100-120-410)</v>
      </c>
      <c r="C470" s="153">
        <v>45902</v>
      </c>
      <c r="D470">
        <v>1</v>
      </c>
      <c r="E470">
        <f>IF(VLOOKUP(SALIDA[[#This Row],[CODIGO]],STOCKSANLUIS[],6,FALSE)=0,"PRODUCTO SIN STOCK/UBICACIÓN",VLOOKUP(SALIDA[[#This Row],[CODIGO]],STOCKSANLUIS[],6,FALSE))</f>
        <v>1</v>
      </c>
      <c r="F470">
        <f>SALIDA[[#This Row],[CANTIDAD]]/SALIDA[[#This Row],[UND MEDIDA]]</f>
        <v>1</v>
      </c>
      <c r="G470" t="str">
        <f>VLOOKUP(SALIDA[[#This Row],[CODIGO]],FAMILIAS[],4,FALSE)</f>
        <v>FULL GAUGE</v>
      </c>
      <c r="H470" s="10" t="str">
        <f>IF(VLOOKUP(SALIDA[[#This Row],[CODIGO]],STOCKSANLUIS[],7,FALSE)=0,"PRODUCTO SIN STOCK/UBICACIÓN",VLOOKUP(SALIDA[[#This Row],[CODIGO]],STOCKSANLUIS[],7,FALSE))</f>
        <v>A</v>
      </c>
      <c r="I470" s="10"/>
      <c r="J470" t="str">
        <f>SALIDA[[#This Row],[CODIGO]]&amp;"       "&amp;SALIDA[[#This Row],[FAMILIA]]</f>
        <v>01804       FULL GAUGE</v>
      </c>
      <c r="K470">
        <f>VLOOKUP(SALIDA[[#This Row],[CODIGO]],STOCK_STARSOFT[],5,FALSE)</f>
        <v>60.865589999999997</v>
      </c>
      <c r="L470">
        <f>SALIDA[[#This Row],[CANTIDAD]]*SALIDA[[#This Row],[PRECIO UND]]</f>
        <v>60.865589999999997</v>
      </c>
    </row>
    <row r="471" spans="1:12" x14ac:dyDescent="0.25">
      <c r="A471" s="6" t="s">
        <v>445</v>
      </c>
      <c r="B471" s="24" t="str">
        <f>VLOOKUP(SALIDA[[#This Row],[CODIGO]],STOCKSANLUIS[],2,FALSE)</f>
        <v xml:space="preserve">ACEITE POLIOLESTER POE 68 - 1/4 GALON - BVA </v>
      </c>
      <c r="C471" s="153">
        <v>45902</v>
      </c>
      <c r="D471">
        <v>2</v>
      </c>
      <c r="E471">
        <f>IF(VLOOKUP(SALIDA[[#This Row],[CODIGO]],STOCKSANLUIS[],6,FALSE)=0,"PRODUCTO SIN STOCK/UBICACIÓN",VLOOKUP(SALIDA[[#This Row],[CODIGO]],STOCKSANLUIS[],6,FALSE))</f>
        <v>1</v>
      </c>
      <c r="F471">
        <f>SALIDA[[#This Row],[CANTIDAD]]/SALIDA[[#This Row],[UND MEDIDA]]</f>
        <v>2</v>
      </c>
      <c r="G471" t="str">
        <f>VLOOKUP(SALIDA[[#This Row],[CODIGO]],FAMILIAS[],4,FALSE)</f>
        <v>BVA</v>
      </c>
      <c r="H471" s="10" t="str">
        <f>IF(VLOOKUP(SALIDA[[#This Row],[CODIGO]],STOCKSANLUIS[],7,FALSE)=0,"PRODUCTO SIN STOCK/UBICACIÓN",VLOOKUP(SALIDA[[#This Row],[CODIGO]],STOCKSANLUIS[],7,FALSE))</f>
        <v>C</v>
      </c>
      <c r="I471" s="10"/>
      <c r="J471" t="str">
        <f>SALIDA[[#This Row],[CODIGO]]&amp;"       "&amp;SALIDA[[#This Row],[FAMILIA]]</f>
        <v>00356       BVA</v>
      </c>
      <c r="K471">
        <f>VLOOKUP(SALIDA[[#This Row],[CODIGO]],STOCK_STARSOFT[],5,FALSE)</f>
        <v>15.866987</v>
      </c>
      <c r="L471">
        <f>SALIDA[[#This Row],[CANTIDAD]]*SALIDA[[#This Row],[PRECIO UND]]</f>
        <v>31.733974</v>
      </c>
    </row>
    <row r="472" spans="1:12" x14ac:dyDescent="0.25">
      <c r="A472" s="6" t="s">
        <v>19776</v>
      </c>
      <c r="B472" s="24" t="str">
        <f>VLOOKUP(SALIDA[[#This Row],[CODIGO]],STOCKSANLUIS[],2,FALSE)</f>
        <v>MANGA AISLANTE CLASS 1 - 2 5/8"ID X 3/4"THK - WINCELL</v>
      </c>
      <c r="C472" s="153">
        <v>45902</v>
      </c>
      <c r="D472">
        <v>6</v>
      </c>
      <c r="E472">
        <f>IF(VLOOKUP(SALIDA[[#This Row],[CODIGO]],STOCKSANLUIS[],6,FALSE)=0,"PRODUCTO SIN STOCK/UBICACIÓN",VLOOKUP(SALIDA[[#This Row],[CODIGO]],STOCKSANLUIS[],6,FALSE))</f>
        <v>1</v>
      </c>
      <c r="F472">
        <f>SALIDA[[#This Row],[CANTIDAD]]/SALIDA[[#This Row],[UND MEDIDA]]</f>
        <v>6</v>
      </c>
      <c r="G472" t="str">
        <f>VLOOKUP(SALIDA[[#This Row],[CODIGO]],FAMILIAS[],4,FALSE)</f>
        <v>WINCELL</v>
      </c>
      <c r="H472" s="10" t="str">
        <f>IF(VLOOKUP(SALIDA[[#This Row],[CODIGO]],STOCKSANLUIS[],7,FALSE)=0,"PRODUCTO SIN STOCK/UBICACIÓN",VLOOKUP(SALIDA[[#This Row],[CODIGO]],STOCKSANLUIS[],7,FALSE))</f>
        <v>A</v>
      </c>
      <c r="I472" s="10"/>
      <c r="J472" t="str">
        <f>SALIDA[[#This Row],[CODIGO]]&amp;"       "&amp;SALIDA[[#This Row],[FAMILIA]]</f>
        <v>03264       WINCELL</v>
      </c>
      <c r="K472">
        <f>VLOOKUP(SALIDA[[#This Row],[CODIGO]],STOCK_STARSOFT[],5,FALSE)</f>
        <v>3.1881529999999998</v>
      </c>
      <c r="L472">
        <f>SALIDA[[#This Row],[CANTIDAD]]*SALIDA[[#This Row],[PRECIO UND]]</f>
        <v>19.128917999999999</v>
      </c>
    </row>
    <row r="473" spans="1:12" x14ac:dyDescent="0.25">
      <c r="A473" s="6" t="s">
        <v>1378</v>
      </c>
      <c r="B473" s="24" t="str">
        <f>VLOOKUP(SALIDA[[#This Row],[CODIGO]],STOCKSANLUIS[],2,FALSE)</f>
        <v>LAMAS DE PVC ALECO 12"X0.12"X150’ (30CM X 3MM X 45.72M) LOW TEMP RIBBED – 172013 – MADE IN USA</v>
      </c>
      <c r="C473" s="153">
        <v>45903</v>
      </c>
      <c r="D473">
        <v>2</v>
      </c>
      <c r="E473">
        <f>IF(VLOOKUP(SALIDA[[#This Row],[CODIGO]],STOCKSANLUIS[],6,FALSE)=0,"PRODUCTO SIN STOCK/UBICACIÓN",VLOOKUP(SALIDA[[#This Row],[CODIGO]],STOCKSANLUIS[],6,FALSE))</f>
        <v>1</v>
      </c>
      <c r="F473">
        <f>SALIDA[[#This Row],[CANTIDAD]]/SALIDA[[#This Row],[UND MEDIDA]]</f>
        <v>2</v>
      </c>
      <c r="G473" t="str">
        <f>VLOOKUP(SALIDA[[#This Row],[CODIGO]],FAMILIAS[],4,FALSE)</f>
        <v>ES ROBBINS</v>
      </c>
      <c r="H473" s="10" t="str">
        <f>IF(VLOOKUP(SALIDA[[#This Row],[CODIGO]],STOCKSANLUIS[],7,FALSE)=0,"PRODUCTO SIN STOCK/UBICACIÓN",VLOOKUP(SALIDA[[#This Row],[CODIGO]],STOCKSANLUIS[],7,FALSE))</f>
        <v>B</v>
      </c>
      <c r="I473" s="10"/>
      <c r="J473" t="str">
        <f>SALIDA[[#This Row],[CODIGO]]&amp;"       "&amp;SALIDA[[#This Row],[FAMILIA]]</f>
        <v>01439       ES ROBBINS</v>
      </c>
      <c r="K473">
        <f>VLOOKUP(SALIDA[[#This Row],[CODIGO]],STOCK_STARSOFT[],5,FALSE)</f>
        <v>248.731672</v>
      </c>
      <c r="L473">
        <f>SALIDA[[#This Row],[CANTIDAD]]*SALIDA[[#This Row],[PRECIO UND]]</f>
        <v>497.46334400000001</v>
      </c>
    </row>
    <row r="474" spans="1:12" x14ac:dyDescent="0.25">
      <c r="A474" s="6" t="s">
        <v>3842</v>
      </c>
      <c r="B474" s="24" t="str">
        <f>VLOOKUP(SALIDA[[#This Row],[CODIGO]],STOCKSANLUIS[],2,FALSE)</f>
        <v>PLANCHA AISLANTE CLASS 1 - 13MM (1/2") X 1.5M X 8M (12 M2) - WINCELL</v>
      </c>
      <c r="C474" s="153">
        <v>45903</v>
      </c>
      <c r="D474">
        <v>2</v>
      </c>
      <c r="E474">
        <f>IF(VLOOKUP(SALIDA[[#This Row],[CODIGO]],STOCKSANLUIS[],6,FALSE)=0,"PRODUCTO SIN STOCK/UBICACIÓN",VLOOKUP(SALIDA[[#This Row],[CODIGO]],STOCKSANLUIS[],6,FALSE))</f>
        <v>1</v>
      </c>
      <c r="F474">
        <f>SALIDA[[#This Row],[CANTIDAD]]/SALIDA[[#This Row],[UND MEDIDA]]</f>
        <v>2</v>
      </c>
      <c r="G474" t="str">
        <f>VLOOKUP(SALIDA[[#This Row],[CODIGO]],FAMILIAS[],4,FALSE)</f>
        <v>WINCELL</v>
      </c>
      <c r="H474" s="10" t="str">
        <f>IF(VLOOKUP(SALIDA[[#This Row],[CODIGO]],STOCKSANLUIS[],7,FALSE)=0,"PRODUCTO SIN STOCK/UBICACIÓN",VLOOKUP(SALIDA[[#This Row],[CODIGO]],STOCKSANLUIS[],7,FALSE))</f>
        <v>A</v>
      </c>
      <c r="I474" s="10"/>
      <c r="J474" t="str">
        <f>SALIDA[[#This Row],[CODIGO]]&amp;"       "&amp;SALIDA[[#This Row],[FAMILIA]]</f>
        <v>03265       WINCELL</v>
      </c>
      <c r="K474">
        <f>VLOOKUP(SALIDA[[#This Row],[CODIGO]],STOCK_STARSOFT[],5,FALSE)</f>
        <v>41.619601000000003</v>
      </c>
      <c r="L474">
        <f>SALIDA[[#This Row],[CANTIDAD]]*SALIDA[[#This Row],[PRECIO UND]]</f>
        <v>83.239202000000006</v>
      </c>
    </row>
    <row r="475" spans="1:12" x14ac:dyDescent="0.25">
      <c r="A475" s="6" t="s">
        <v>19300</v>
      </c>
      <c r="B475" s="24" t="str">
        <f>VLOOKUP(SALIDA[[#This Row],[CODIGO]],STOCKSANLUIS[],2,FALSE)</f>
        <v>CINTA ADHESIVA FOAM QTF-230E - 1/8" X 2" X 32.8´ (3MM X 50MM X 10M) - EVERFROST - HIGH QUALITY</v>
      </c>
      <c r="C475" s="153">
        <v>45903</v>
      </c>
      <c r="D475">
        <v>10</v>
      </c>
      <c r="E475">
        <f>IF(VLOOKUP(SALIDA[[#This Row],[CODIGO]],STOCKSANLUIS[],6,FALSE)=0,"PRODUCTO SIN STOCK/UBICACIÓN",VLOOKUP(SALIDA[[#This Row],[CODIGO]],STOCKSANLUIS[],6,FALSE))</f>
        <v>1</v>
      </c>
      <c r="F475">
        <f>SALIDA[[#This Row],[CANTIDAD]]/SALIDA[[#This Row],[UND MEDIDA]]</f>
        <v>10</v>
      </c>
      <c r="G475" t="str">
        <f>VLOOKUP(SALIDA[[#This Row],[CODIGO]],FAMILIAS[],4,FALSE)</f>
        <v>EVERFROST</v>
      </c>
      <c r="H475" s="10" t="str">
        <f>IF(VLOOKUP(SALIDA[[#This Row],[CODIGO]],STOCKSANLUIS[],7,FALSE)=0,"PRODUCTO SIN STOCK/UBICACIÓN",VLOOKUP(SALIDA[[#This Row],[CODIGO]],STOCKSANLUIS[],7,FALSE))</f>
        <v>C</v>
      </c>
      <c r="I475" s="10"/>
      <c r="J475" t="str">
        <f>SALIDA[[#This Row],[CODIGO]]&amp;"       "&amp;SALIDA[[#This Row],[FAMILIA]]</f>
        <v>03490       EVERFROST</v>
      </c>
      <c r="K475">
        <f>VLOOKUP(SALIDA[[#This Row],[CODIGO]],STOCK_STARSOFT[],5,FALSE)</f>
        <v>1.3047420000000001</v>
      </c>
      <c r="L475">
        <f>SALIDA[[#This Row],[CANTIDAD]]*SALIDA[[#This Row],[PRECIO UND]]</f>
        <v>13.047420000000001</v>
      </c>
    </row>
    <row r="476" spans="1:12" x14ac:dyDescent="0.25">
      <c r="A476" s="6" t="s">
        <v>3343</v>
      </c>
      <c r="B476" s="24" t="str">
        <f>VLOOKUP(SALIDA[[#This Row],[CODIGO]],STOCKSANLUIS[],2,FALSE)</f>
        <v>GAS REFRIGERANTE R410A -11.30KG ICELOONG</v>
      </c>
      <c r="C476" s="153">
        <v>45903</v>
      </c>
      <c r="D476">
        <v>5</v>
      </c>
      <c r="E476">
        <f>IF(VLOOKUP(SALIDA[[#This Row],[CODIGO]],STOCKSANLUIS[],6,FALSE)=0,"PRODUCTO SIN STOCK/UBICACIÓN",VLOOKUP(SALIDA[[#This Row],[CODIGO]],STOCKSANLUIS[],6,FALSE))</f>
        <v>1</v>
      </c>
      <c r="F476">
        <f>SALIDA[[#This Row],[CANTIDAD]]/SALIDA[[#This Row],[UND MEDIDA]]</f>
        <v>5</v>
      </c>
      <c r="G476" t="str">
        <f>VLOOKUP(SALIDA[[#This Row],[CODIGO]],FAMILIAS[],4,FALSE)</f>
        <v>ZHEJIANG YONGHE</v>
      </c>
      <c r="H476" s="10" t="str">
        <f>IF(VLOOKUP(SALIDA[[#This Row],[CODIGO]],STOCKSANLUIS[],7,FALSE)=0,"PRODUCTO SIN STOCK/UBICACIÓN",VLOOKUP(SALIDA[[#This Row],[CODIGO]],STOCKSANLUIS[],7,FALSE))</f>
        <v>C</v>
      </c>
      <c r="I476" s="10"/>
      <c r="J476" t="str">
        <f>SALIDA[[#This Row],[CODIGO]]&amp;"       "&amp;SALIDA[[#This Row],[FAMILIA]]</f>
        <v>02753       ZHEJIANG YONGHE</v>
      </c>
      <c r="K476">
        <f>VLOOKUP(SALIDA[[#This Row],[CODIGO]],STOCK_STARSOFT[],5,FALSE)</f>
        <v>88.873082999999994</v>
      </c>
      <c r="L476">
        <f>SALIDA[[#This Row],[CANTIDAD]]*SALIDA[[#This Row],[PRECIO UND]]</f>
        <v>444.36541499999998</v>
      </c>
    </row>
    <row r="477" spans="1:12" x14ac:dyDescent="0.25">
      <c r="A477" s="6" t="s">
        <v>3983</v>
      </c>
      <c r="B477" s="24" t="str">
        <f>VLOOKUP(SALIDA[[#This Row],[CODIGO]],STOCKSANLUIS[],2,FALSE)</f>
        <v>GAS REFIGERANTE R22 -13.60 KG YONGAN</v>
      </c>
      <c r="C477" s="153">
        <v>45903</v>
      </c>
      <c r="D477">
        <v>1</v>
      </c>
      <c r="E477">
        <f>IF(VLOOKUP(SALIDA[[#This Row],[CODIGO]],STOCKSANLUIS[],6,FALSE)=0,"PRODUCTO SIN STOCK/UBICACIÓN",VLOOKUP(SALIDA[[#This Row],[CODIGO]],STOCKSANLUIS[],6,FALSE))</f>
        <v>1</v>
      </c>
      <c r="F477">
        <f>SALIDA[[#This Row],[CANTIDAD]]/SALIDA[[#This Row],[UND MEDIDA]]</f>
        <v>1</v>
      </c>
      <c r="G477" t="str">
        <f>VLOOKUP(SALIDA[[#This Row],[CODIGO]],FAMILIAS[],4,FALSE)</f>
        <v>YONGAN</v>
      </c>
      <c r="H477" s="10" t="str">
        <f>IF(VLOOKUP(SALIDA[[#This Row],[CODIGO]],STOCKSANLUIS[],7,FALSE)=0,"PRODUCTO SIN STOCK/UBICACIÓN",VLOOKUP(SALIDA[[#This Row],[CODIGO]],STOCKSANLUIS[],7,FALSE))</f>
        <v>B/C</v>
      </c>
      <c r="I477" s="10"/>
      <c r="J477" t="str">
        <f>SALIDA[[#This Row],[CODIGO]]&amp;"       "&amp;SALIDA[[#This Row],[FAMILIA]]</f>
        <v>03449       YONGAN</v>
      </c>
      <c r="K477">
        <f>VLOOKUP(SALIDA[[#This Row],[CODIGO]],STOCK_STARSOFT[],5,FALSE)</f>
        <v>61.334141000000002</v>
      </c>
      <c r="L477">
        <f>SALIDA[[#This Row],[CANTIDAD]]*SALIDA[[#This Row],[PRECIO UND]]</f>
        <v>61.334141000000002</v>
      </c>
    </row>
    <row r="478" spans="1:12" x14ac:dyDescent="0.25">
      <c r="A478" s="6" t="s">
        <v>33</v>
      </c>
      <c r="B478" s="24" t="str">
        <f>VLOOKUP(SALIDA[[#This Row],[CODIGO]],STOCKSANLUIS[],2,FALSE)</f>
        <v>CONTROLADOR DE TEMPERATURA DIGITAL MT-512E 2HP - VER.13 - 115/220 VAC - FULL GAUGE</v>
      </c>
      <c r="C478" s="153">
        <v>45903</v>
      </c>
      <c r="D478">
        <v>50</v>
      </c>
      <c r="E478">
        <f>IF(VLOOKUP(SALIDA[[#This Row],[CODIGO]],STOCKSANLUIS[],6,FALSE)=0,"PRODUCTO SIN STOCK/UBICACIÓN",VLOOKUP(SALIDA[[#This Row],[CODIGO]],STOCKSANLUIS[],6,FALSE))</f>
        <v>1</v>
      </c>
      <c r="F478">
        <f>SALIDA[[#This Row],[CANTIDAD]]/SALIDA[[#This Row],[UND MEDIDA]]</f>
        <v>50</v>
      </c>
      <c r="G478" t="str">
        <f>VLOOKUP(SALIDA[[#This Row],[CODIGO]],FAMILIAS[],4,FALSE)</f>
        <v>FULL GAUGE</v>
      </c>
      <c r="H478" s="10" t="str">
        <f>IF(VLOOKUP(SALIDA[[#This Row],[CODIGO]],STOCKSANLUIS[],7,FALSE)=0,"PRODUCTO SIN STOCK/UBICACIÓN",VLOOKUP(SALIDA[[#This Row],[CODIGO]],STOCKSANLUIS[],7,FALSE))</f>
        <v>C</v>
      </c>
      <c r="I478" s="10"/>
      <c r="J478" t="str">
        <f>SALIDA[[#This Row],[CODIGO]]&amp;"       "&amp;SALIDA[[#This Row],[FAMILIA]]</f>
        <v>00016       FULL GAUGE</v>
      </c>
      <c r="K478">
        <f>VLOOKUP(SALIDA[[#This Row],[CODIGO]],STOCK_STARSOFT[],5,FALSE)</f>
        <v>13.318346</v>
      </c>
      <c r="L478">
        <f>SALIDA[[#This Row],[CANTIDAD]]*SALIDA[[#This Row],[PRECIO UND]]</f>
        <v>665.91729999999995</v>
      </c>
    </row>
    <row r="479" spans="1:12" x14ac:dyDescent="0.25">
      <c r="A479" s="26" t="s">
        <v>3669</v>
      </c>
      <c r="B479" s="43" t="str">
        <f>VLOOKUP(SALIDA[[#This Row],[CODIGO]],STOCKSANLUIS[],2,FALSE)</f>
        <v>COMPRESOR HERMETICO DANFOSS MTZ22 - 2.0HP - 380V/3F/60HZ -R-134A/404A/507A/407C (NO INC. 02 VALV. V06 Y RESIST. DE CARTER)</v>
      </c>
      <c r="C479" s="154">
        <v>45903</v>
      </c>
      <c r="D479" s="27">
        <v>1</v>
      </c>
      <c r="E479" s="27">
        <f>IF(VLOOKUP(SALIDA[[#This Row],[CODIGO]],STOCKSANLUIS[],6,FALSE)=0,"PRODUCTO SIN STOCK/UBICACIÓN",VLOOKUP(SALIDA[[#This Row],[CODIGO]],STOCKSANLUIS[],6,FALSE))</f>
        <v>1</v>
      </c>
      <c r="F479" s="27">
        <f>SALIDA[[#This Row],[CANTIDAD]]/SALIDA[[#This Row],[UND MEDIDA]]</f>
        <v>1</v>
      </c>
      <c r="G479" s="27" t="str">
        <f>VLOOKUP(SALIDA[[#This Row],[CODIGO]],FAMILIAS[],4,FALSE)</f>
        <v>DANFOSS</v>
      </c>
      <c r="H479" s="50" t="str">
        <f>IF(VLOOKUP(SALIDA[[#This Row],[CODIGO]],STOCKSANLUIS[],7,FALSE)=0,"PRODUCTO SIN STOCK/UBICACIÓN",VLOOKUP(SALIDA[[#This Row],[CODIGO]],STOCKSANLUIS[],7,FALSE))</f>
        <v>C</v>
      </c>
      <c r="I479" s="10"/>
      <c r="J479" t="str">
        <f>SALIDA[[#This Row],[CODIGO]]&amp;"       "&amp;SALIDA[[#This Row],[FAMILIA]]</f>
        <v>03053       DANFOSS</v>
      </c>
      <c r="K479">
        <f>VLOOKUP(SALIDA[[#This Row],[CODIGO]],STOCK_STARSOFT[],5,FALSE)</f>
        <v>455.33</v>
      </c>
      <c r="L479">
        <f>SALIDA[[#This Row],[CANTIDAD]]*SALIDA[[#This Row],[PRECIO UND]]</f>
        <v>455.33</v>
      </c>
    </row>
    <row r="480" spans="1:12" x14ac:dyDescent="0.25">
      <c r="A480" s="26" t="s">
        <v>3238</v>
      </c>
      <c r="B480" s="43" t="str">
        <f>VLOOKUP(SALIDA[[#This Row],[CODIGO]],STOCKSANLUIS[],2,FALSE)</f>
        <v>COMPRESOR HERMETICO DANFOSS MTZ36 - 3.0HP - 380V/3F/60HZ -R-134A/404A/507A/407C (NO INC. VALV. V09/V06 Y RESIST. DE CARTER)</v>
      </c>
      <c r="C480" s="154">
        <v>45903</v>
      </c>
      <c r="D480" s="27">
        <v>1</v>
      </c>
      <c r="E480" s="27">
        <f>IF(VLOOKUP(SALIDA[[#This Row],[CODIGO]],STOCKSANLUIS[],6,FALSE)=0,"PRODUCTO SIN STOCK/UBICACIÓN",VLOOKUP(SALIDA[[#This Row],[CODIGO]],STOCKSANLUIS[],6,FALSE))</f>
        <v>1</v>
      </c>
      <c r="F480" s="27">
        <f>SALIDA[[#This Row],[CANTIDAD]]/SALIDA[[#This Row],[UND MEDIDA]]</f>
        <v>1</v>
      </c>
      <c r="G480" s="27" t="str">
        <f>VLOOKUP(SALIDA[[#This Row],[CODIGO]],FAMILIAS[],4,FALSE)</f>
        <v>DANFOSS</v>
      </c>
      <c r="H480" s="50" t="str">
        <f>IF(VLOOKUP(SALIDA[[#This Row],[CODIGO]],STOCKSANLUIS[],7,FALSE)=0,"PRODUCTO SIN STOCK/UBICACIÓN",VLOOKUP(SALIDA[[#This Row],[CODIGO]],STOCKSANLUIS[],7,FALSE))</f>
        <v>C</v>
      </c>
      <c r="I480" s="10"/>
      <c r="J480" t="str">
        <f>SALIDA[[#This Row],[CODIGO]]&amp;"       "&amp;SALIDA[[#This Row],[FAMILIA]]</f>
        <v>02625       DANFOSS</v>
      </c>
      <c r="K480">
        <f>VLOOKUP(SALIDA[[#This Row],[CODIGO]],STOCK_STARSOFT[],5,FALSE)</f>
        <v>510.47199999999998</v>
      </c>
      <c r="L480">
        <f>SALIDA[[#This Row],[CANTIDAD]]*SALIDA[[#This Row],[PRECIO UND]]</f>
        <v>510.47199999999998</v>
      </c>
    </row>
    <row r="481" spans="1:12" x14ac:dyDescent="0.25">
      <c r="A481" s="26" t="s">
        <v>769</v>
      </c>
      <c r="B481" s="43" t="str">
        <f>VLOOKUP(SALIDA[[#This Row],[CODIGO]],STOCKSANLUIS[],2,FALSE)</f>
        <v>FILTRO SECADOR - 053 - 3/8 - ROSCABLE - QDM-053 - QUALITY</v>
      </c>
      <c r="C481" s="154">
        <v>45903</v>
      </c>
      <c r="D481" s="27">
        <v>5</v>
      </c>
      <c r="E481" s="27">
        <f>IF(VLOOKUP(SALIDA[[#This Row],[CODIGO]],STOCKSANLUIS[],6,FALSE)=0,"PRODUCTO SIN STOCK/UBICACIÓN",VLOOKUP(SALIDA[[#This Row],[CODIGO]],STOCKSANLUIS[],6,FALSE))</f>
        <v>1</v>
      </c>
      <c r="F481" s="27">
        <f>SALIDA[[#This Row],[CANTIDAD]]/SALIDA[[#This Row],[UND MEDIDA]]</f>
        <v>5</v>
      </c>
      <c r="G481" s="27" t="str">
        <f>VLOOKUP(SALIDA[[#This Row],[CODIGO]],FAMILIAS[],4,FALSE)</f>
        <v>QUALITY</v>
      </c>
      <c r="H481" s="50" t="str">
        <f>IF(VLOOKUP(SALIDA[[#This Row],[CODIGO]],STOCKSANLUIS[],7,FALSE)=0,"PRODUCTO SIN STOCK/UBICACIÓN",VLOOKUP(SALIDA[[#This Row],[CODIGO]],STOCKSANLUIS[],7,FALSE))</f>
        <v>A</v>
      </c>
      <c r="I481" s="10"/>
      <c r="J481" t="str">
        <f>SALIDA[[#This Row],[CODIGO]]&amp;"       "&amp;SALIDA[[#This Row],[FAMILIA]]</f>
        <v>00849       QUALITY</v>
      </c>
      <c r="K481">
        <f>VLOOKUP(SALIDA[[#This Row],[CODIGO]],STOCK_STARSOFT[],5,FALSE)</f>
        <v>3.3425120000000001</v>
      </c>
      <c r="L481">
        <f>SALIDA[[#This Row],[CANTIDAD]]*SALIDA[[#This Row],[PRECIO UND]]</f>
        <v>16.71256</v>
      </c>
    </row>
    <row r="482" spans="1:12" x14ac:dyDescent="0.25">
      <c r="A482" s="26" t="s">
        <v>931</v>
      </c>
      <c r="B482" s="43" t="str">
        <f>VLOOKUP(SALIDA[[#This Row],[CODIGO]],STOCKSANLUIS[],2,FALSE)</f>
        <v>ACEITE POLIOLESTER POE 32 - 1 GALON - BVA</v>
      </c>
      <c r="C482" s="154">
        <v>45903</v>
      </c>
      <c r="D482" s="27">
        <v>5</v>
      </c>
      <c r="E482" s="27">
        <f>IF(VLOOKUP(SALIDA[[#This Row],[CODIGO]],STOCKSANLUIS[],6,FALSE)=0,"PRODUCTO SIN STOCK/UBICACIÓN",VLOOKUP(SALIDA[[#This Row],[CODIGO]],STOCKSANLUIS[],6,FALSE))</f>
        <v>1</v>
      </c>
      <c r="F482" s="27">
        <f>SALIDA[[#This Row],[CANTIDAD]]/SALIDA[[#This Row],[UND MEDIDA]]</f>
        <v>5</v>
      </c>
      <c r="G482" s="27" t="str">
        <f>VLOOKUP(SALIDA[[#This Row],[CODIGO]],FAMILIAS[],4,FALSE)</f>
        <v>BVA</v>
      </c>
      <c r="H482" s="50" t="str">
        <f>IF(VLOOKUP(SALIDA[[#This Row],[CODIGO]],STOCKSANLUIS[],7,FALSE)=0,"PRODUCTO SIN STOCK/UBICACIÓN",VLOOKUP(SALIDA[[#This Row],[CODIGO]],STOCKSANLUIS[],7,FALSE))</f>
        <v>C</v>
      </c>
      <c r="I482" s="10"/>
      <c r="J482" t="str">
        <f>SALIDA[[#This Row],[CODIGO]]&amp;"       "&amp;SALIDA[[#This Row],[FAMILIA]]</f>
        <v>00987       BVA</v>
      </c>
      <c r="K482">
        <f>VLOOKUP(SALIDA[[#This Row],[CODIGO]],STOCK_STARSOFT[],5,FALSE)</f>
        <v>47.466326000000002</v>
      </c>
      <c r="L482">
        <f>SALIDA[[#This Row],[CANTIDAD]]*SALIDA[[#This Row],[PRECIO UND]]</f>
        <v>237.33163000000002</v>
      </c>
    </row>
    <row r="483" spans="1:12" x14ac:dyDescent="0.25">
      <c r="A483" s="26" t="s">
        <v>3774</v>
      </c>
      <c r="B483" s="43" t="str">
        <f>VLOOKUP(SALIDA[[#This Row],[CODIGO]],STOCKSANLUIS[],2,FALSE)</f>
        <v>LAMA DE PVC CLEARWAY LOW TEMP REINFORCED 8¨¨ X .080¨¨ X 300¨ (20 CM X 2MMX 91.44M)</v>
      </c>
      <c r="C483" s="154">
        <v>45903</v>
      </c>
      <c r="D483" s="27">
        <v>91.44</v>
      </c>
      <c r="E483" s="27">
        <f>IF(VLOOKUP(SALIDA[[#This Row],[CODIGO]],STOCKSANLUIS[],6,FALSE)=0,"PRODUCTO SIN STOCK/UBICACIÓN",VLOOKUP(SALIDA[[#This Row],[CODIGO]],STOCKSANLUIS[],6,FALSE))</f>
        <v>91.44</v>
      </c>
      <c r="F483" s="27">
        <f>SALIDA[[#This Row],[CANTIDAD]]/SALIDA[[#This Row],[UND MEDIDA]]</f>
        <v>1</v>
      </c>
      <c r="G483" s="27" t="str">
        <f>VLOOKUP(SALIDA[[#This Row],[CODIGO]],FAMILIAS[],4,FALSE)</f>
        <v>CLEARWAY</v>
      </c>
      <c r="H483" s="50" t="str">
        <f>IF(VLOOKUP(SALIDA[[#This Row],[CODIGO]],STOCKSANLUIS[],7,FALSE)=0,"PRODUCTO SIN STOCK/UBICACIÓN",VLOOKUP(SALIDA[[#This Row],[CODIGO]],STOCKSANLUIS[],7,FALSE))</f>
        <v>C</v>
      </c>
      <c r="I483" s="10"/>
      <c r="J483" t="str">
        <f>SALIDA[[#This Row],[CODIGO]]&amp;"       "&amp;SALIDA[[#This Row],[FAMILIA]]</f>
        <v>03168       CLEARWAY</v>
      </c>
      <c r="K483">
        <f>VLOOKUP(SALIDA[[#This Row],[CODIGO]],STOCK_STARSOFT[],5,FALSE)</f>
        <v>1.7075640000000001</v>
      </c>
      <c r="L483">
        <f>SALIDA[[#This Row],[CANTIDAD]]*SALIDA[[#This Row],[PRECIO UND]]</f>
        <v>156.13965216</v>
      </c>
    </row>
    <row r="484" spans="1:12" x14ac:dyDescent="0.25">
      <c r="A484" s="26" t="s">
        <v>3341</v>
      </c>
      <c r="B484" s="43" t="str">
        <f>VLOOKUP(SALIDA[[#This Row],[CODIGO]],STOCKSANLUIS[],2,FALSE)</f>
        <v>GAS REFRIGERANTE R404A -10.90KG ICELOONG</v>
      </c>
      <c r="C484" s="154">
        <v>45903</v>
      </c>
      <c r="D484" s="27">
        <v>1</v>
      </c>
      <c r="E484" s="27">
        <f>IF(VLOOKUP(SALIDA[[#This Row],[CODIGO]],STOCKSANLUIS[],6,FALSE)=0,"PRODUCTO SIN STOCK/UBICACIÓN",VLOOKUP(SALIDA[[#This Row],[CODIGO]],STOCKSANLUIS[],6,FALSE))</f>
        <v>1</v>
      </c>
      <c r="F484" s="27">
        <f>SALIDA[[#This Row],[CANTIDAD]]/SALIDA[[#This Row],[UND MEDIDA]]</f>
        <v>1</v>
      </c>
      <c r="G484" s="27" t="str">
        <f>VLOOKUP(SALIDA[[#This Row],[CODIGO]],FAMILIAS[],4,FALSE)</f>
        <v>ZHEJIANG YONGHE</v>
      </c>
      <c r="H484" s="50" t="str">
        <f>IF(VLOOKUP(SALIDA[[#This Row],[CODIGO]],STOCKSANLUIS[],7,FALSE)=0,"PRODUCTO SIN STOCK/UBICACIÓN",VLOOKUP(SALIDA[[#This Row],[CODIGO]],STOCKSANLUIS[],7,FALSE))</f>
        <v>C</v>
      </c>
      <c r="I484" s="10"/>
      <c r="J484" t="str">
        <f>SALIDA[[#This Row],[CODIGO]]&amp;"       "&amp;SALIDA[[#This Row],[FAMILIA]]</f>
        <v>02752       ZHEJIANG YONGHE</v>
      </c>
      <c r="K484">
        <f>VLOOKUP(SALIDA[[#This Row],[CODIGO]],STOCK_STARSOFT[],5,FALSE)</f>
        <v>53.481755</v>
      </c>
      <c r="L484">
        <f>SALIDA[[#This Row],[CANTIDAD]]*SALIDA[[#This Row],[PRECIO UND]]</f>
        <v>53.481755</v>
      </c>
    </row>
    <row r="485" spans="1:12" x14ac:dyDescent="0.25">
      <c r="A485" s="26" t="s">
        <v>3719</v>
      </c>
      <c r="B485" s="43" t="str">
        <f>VLOOKUP(SALIDA[[#This Row],[CODIGO]],STOCKSANLUIS[],2,FALSE)</f>
        <v>MOTOVENTILADOR AXIAL EBM S4E450 - 450MM - 220V MONOFÁSICO - 4 POLOS, CON REJILLA - FLUJO V   </v>
      </c>
      <c r="C485" s="154">
        <v>45903</v>
      </c>
      <c r="D485" s="27">
        <v>1</v>
      </c>
      <c r="E485" s="27">
        <f>IF(VLOOKUP(SALIDA[[#This Row],[CODIGO]],STOCKSANLUIS[],6,FALSE)=0,"PRODUCTO SIN STOCK/UBICACIÓN",VLOOKUP(SALIDA[[#This Row],[CODIGO]],STOCKSANLUIS[],6,FALSE))</f>
        <v>1</v>
      </c>
      <c r="F485" s="27">
        <f>SALIDA[[#This Row],[CANTIDAD]]/SALIDA[[#This Row],[UND MEDIDA]]</f>
        <v>1</v>
      </c>
      <c r="G485" s="27" t="str">
        <f>VLOOKUP(SALIDA[[#This Row],[CODIGO]],FAMILIAS[],4,FALSE)</f>
        <v>EBM</v>
      </c>
      <c r="H485" s="50" t="str">
        <f>IF(VLOOKUP(SALIDA[[#This Row],[CODIGO]],STOCKSANLUIS[],7,FALSE)=0,"PRODUCTO SIN STOCK/UBICACIÓN",VLOOKUP(SALIDA[[#This Row],[CODIGO]],STOCKSANLUIS[],7,FALSE))</f>
        <v>C</v>
      </c>
      <c r="I485" s="10"/>
      <c r="J485" t="str">
        <f>SALIDA[[#This Row],[CODIGO]]&amp;"       "&amp;SALIDA[[#This Row],[FAMILIA]]</f>
        <v>03104       EBM</v>
      </c>
      <c r="K485">
        <f>VLOOKUP(SALIDA[[#This Row],[CODIGO]],STOCK_STARSOFT[],5,FALSE)</f>
        <v>154.94905600000001</v>
      </c>
      <c r="L485">
        <f>SALIDA[[#This Row],[CANTIDAD]]*SALIDA[[#This Row],[PRECIO UND]]</f>
        <v>154.94905600000001</v>
      </c>
    </row>
    <row r="486" spans="1:12" x14ac:dyDescent="0.25">
      <c r="A486" s="6" t="s">
        <v>3914</v>
      </c>
      <c r="B486" s="24" t="str">
        <f>VLOOKUP(SALIDA[[#This Row],[CODIGO]],STOCKSANLUIS[],2,FALSE)</f>
        <v>MOTOVENTILADOR MAER FAN YSWF74L47P4-470N-400B (220V/380V/440V, 60HZ, 4 POLES, 3PH, ?/Y, BLOWER)</v>
      </c>
      <c r="C486" s="153">
        <v>45903</v>
      </c>
      <c r="D486">
        <v>1</v>
      </c>
      <c r="E486">
        <f>IF(VLOOKUP(SALIDA[[#This Row],[CODIGO]],STOCKSANLUIS[],6,FALSE)=0,"PRODUCTO SIN STOCK/UBICACIÓN",VLOOKUP(SALIDA[[#This Row],[CODIGO]],STOCKSANLUIS[],6,FALSE))</f>
        <v>1</v>
      </c>
      <c r="F486">
        <f>SALIDA[[#This Row],[CANTIDAD]]/SALIDA[[#This Row],[UND MEDIDA]]</f>
        <v>1</v>
      </c>
      <c r="G486" t="str">
        <f>VLOOKUP(SALIDA[[#This Row],[CODIGO]],FAMILIAS[],4,FALSE)</f>
        <v>MAER FAN</v>
      </c>
      <c r="H486" s="10" t="str">
        <f>IF(VLOOKUP(SALIDA[[#This Row],[CODIGO]],STOCKSANLUIS[],7,FALSE)=0,"PRODUCTO SIN STOCK/UBICACIÓN",VLOOKUP(SALIDA[[#This Row],[CODIGO]],STOCKSANLUIS[],7,FALSE))</f>
        <v>C</v>
      </c>
      <c r="I486" s="10" t="s">
        <v>19536</v>
      </c>
      <c r="J486" t="str">
        <f>SALIDA[[#This Row],[CODIGO]]&amp;"       "&amp;SALIDA[[#This Row],[FAMILIA]]</f>
        <v>03379       MAER FAN</v>
      </c>
      <c r="K486">
        <f>VLOOKUP(SALIDA[[#This Row],[CODIGO]],STOCK_STARSOFT[],5,FALSE)</f>
        <v>32.714861999999997</v>
      </c>
      <c r="L486">
        <f>SALIDA[[#This Row],[CANTIDAD]]*SALIDA[[#This Row],[PRECIO UND]]</f>
        <v>32.714861999999997</v>
      </c>
    </row>
    <row r="487" spans="1:12" x14ac:dyDescent="0.25">
      <c r="A487" s="6" t="s">
        <v>3339</v>
      </c>
      <c r="B487" s="24" t="str">
        <f>VLOOKUP(SALIDA[[#This Row],[CODIGO]],STOCKSANLUIS[],2,FALSE)</f>
        <v>GAS REFRIGERANTE R134 - 13.6KG ICELOONG</v>
      </c>
      <c r="C487" s="154">
        <v>45903</v>
      </c>
      <c r="D487">
        <v>1</v>
      </c>
      <c r="E487">
        <f>IF(VLOOKUP(SALIDA[[#This Row],[CODIGO]],STOCKSANLUIS[],6,FALSE)=0,"PRODUCTO SIN STOCK/UBICACIÓN",VLOOKUP(SALIDA[[#This Row],[CODIGO]],STOCKSANLUIS[],6,FALSE))</f>
        <v>1</v>
      </c>
      <c r="F487">
        <f>SALIDA[[#This Row],[CANTIDAD]]/SALIDA[[#This Row],[UND MEDIDA]]</f>
        <v>1</v>
      </c>
      <c r="G487" t="str">
        <f>VLOOKUP(SALIDA[[#This Row],[CODIGO]],FAMILIAS[],4,FALSE)</f>
        <v>ZHEJIANG YONGHE</v>
      </c>
      <c r="H487" s="10" t="str">
        <f>IF(VLOOKUP(SALIDA[[#This Row],[CODIGO]],STOCKSANLUIS[],7,FALSE)=0,"PRODUCTO SIN STOCK/UBICACIÓN",VLOOKUP(SALIDA[[#This Row],[CODIGO]],STOCKSANLUIS[],7,FALSE))</f>
        <v>C</v>
      </c>
      <c r="I487" s="10"/>
      <c r="J487" t="str">
        <f>SALIDA[[#This Row],[CODIGO]]&amp;"       "&amp;SALIDA[[#This Row],[FAMILIA]]</f>
        <v>02751       ZHEJIANG YONGHE</v>
      </c>
      <c r="K487">
        <f>VLOOKUP(SALIDA[[#This Row],[CODIGO]],STOCK_STARSOFT[],5,FALSE)</f>
        <v>106.20946600000001</v>
      </c>
      <c r="L487">
        <f>SALIDA[[#This Row],[CANTIDAD]]*SALIDA[[#This Row],[PRECIO UND]]</f>
        <v>106.20946600000001</v>
      </c>
    </row>
    <row r="488" spans="1:12" x14ac:dyDescent="0.25">
      <c r="A488" s="6" t="s">
        <v>61</v>
      </c>
      <c r="B488" s="24" t="str">
        <f>VLOOKUP(SALIDA[[#This Row],[CODIGO]],STOCKSANLUIS[],2,FALSE)</f>
        <v>TRANSFORMADOR FULL GAUGE PSA 250D DE 110-220V A 12V</v>
      </c>
      <c r="C488" s="153">
        <v>45903</v>
      </c>
      <c r="D488">
        <v>1</v>
      </c>
      <c r="E488">
        <f>IF(VLOOKUP(SALIDA[[#This Row],[CODIGO]],STOCKSANLUIS[],6,FALSE)=0,"PRODUCTO SIN STOCK/UBICACIÓN",VLOOKUP(SALIDA[[#This Row],[CODIGO]],STOCKSANLUIS[],6,FALSE))</f>
        <v>1</v>
      </c>
      <c r="F488">
        <f>SALIDA[[#This Row],[CANTIDAD]]/SALIDA[[#This Row],[UND MEDIDA]]</f>
        <v>1</v>
      </c>
      <c r="G488" t="str">
        <f>VLOOKUP(SALIDA[[#This Row],[CODIGO]],FAMILIAS[],4,FALSE)</f>
        <v>FULL GAUGE</v>
      </c>
      <c r="H488" s="10" t="str">
        <f>IF(VLOOKUP(SALIDA[[#This Row],[CODIGO]],STOCKSANLUIS[],7,FALSE)=0,"PRODUCTO SIN STOCK/UBICACIÓN",VLOOKUP(SALIDA[[#This Row],[CODIGO]],STOCKSANLUIS[],7,FALSE))</f>
        <v>A</v>
      </c>
      <c r="I488" s="10"/>
      <c r="J488" t="str">
        <f>SALIDA[[#This Row],[CODIGO]]&amp;"       "&amp;SALIDA[[#This Row],[FAMILIA]]</f>
        <v>00031       FULL GAUGE</v>
      </c>
      <c r="K488">
        <f>VLOOKUP(SALIDA[[#This Row],[CODIGO]],STOCK_STARSOFT[],5,FALSE)</f>
        <v>9.8000000000000007</v>
      </c>
      <c r="L488">
        <f>SALIDA[[#This Row],[CANTIDAD]]*SALIDA[[#This Row],[PRECIO UND]]</f>
        <v>9.8000000000000007</v>
      </c>
    </row>
    <row r="489" spans="1:12" x14ac:dyDescent="0.25">
      <c r="A489" s="6" t="s">
        <v>19300</v>
      </c>
      <c r="B489" s="24" t="str">
        <f>VLOOKUP(SALIDA[[#This Row],[CODIGO]],STOCKSANLUIS[],2,FALSE)</f>
        <v>CINTA ADHESIVA FOAM QTF-230E - 1/8" X 2" X 32.8´ (3MM X 50MM X 10M) - EVERFROST - HIGH QUALITY</v>
      </c>
      <c r="C489" s="153">
        <v>45903</v>
      </c>
      <c r="D489">
        <v>1</v>
      </c>
      <c r="E489">
        <f>IF(VLOOKUP(SALIDA[[#This Row],[CODIGO]],STOCKSANLUIS[],6,FALSE)=0,"PRODUCTO SIN STOCK/UBICACIÓN",VLOOKUP(SALIDA[[#This Row],[CODIGO]],STOCKSANLUIS[],6,FALSE))</f>
        <v>1</v>
      </c>
      <c r="F489">
        <f>SALIDA[[#This Row],[CANTIDAD]]/SALIDA[[#This Row],[UND MEDIDA]]</f>
        <v>1</v>
      </c>
      <c r="G489" t="str">
        <f>VLOOKUP(SALIDA[[#This Row],[CODIGO]],FAMILIAS[],4,FALSE)</f>
        <v>EVERFROST</v>
      </c>
      <c r="H489" s="10" t="str">
        <f>IF(VLOOKUP(SALIDA[[#This Row],[CODIGO]],STOCKSANLUIS[],7,FALSE)=0,"PRODUCTO SIN STOCK/UBICACIÓN",VLOOKUP(SALIDA[[#This Row],[CODIGO]],STOCKSANLUIS[],7,FALSE))</f>
        <v>C</v>
      </c>
      <c r="I489" s="10"/>
      <c r="J489" t="str">
        <f>SALIDA[[#This Row],[CODIGO]]&amp;"       "&amp;SALIDA[[#This Row],[FAMILIA]]</f>
        <v>03490       EVERFROST</v>
      </c>
      <c r="K489">
        <f>VLOOKUP(SALIDA[[#This Row],[CODIGO]],STOCK_STARSOFT[],5,FALSE)</f>
        <v>1.3047420000000001</v>
      </c>
      <c r="L489">
        <f>SALIDA[[#This Row],[CANTIDAD]]*SALIDA[[#This Row],[PRECIO UND]]</f>
        <v>1.3047420000000001</v>
      </c>
    </row>
    <row r="490" spans="1:12" x14ac:dyDescent="0.25">
      <c r="A490" s="6" t="s">
        <v>35</v>
      </c>
      <c r="B490" s="24" t="str">
        <f>VLOOKUP(SALIDA[[#This Row],[CODIGO]],STOCKSANLUIS[],2,FALSE)</f>
        <v>CONTROLADOR DE TEMPERATURA DIGITAL MT-512EL 2HP - VER.13 - 12/24 VAC/DC - FULL GAUGE</v>
      </c>
      <c r="C490" s="153">
        <v>45903</v>
      </c>
      <c r="D490">
        <v>1</v>
      </c>
      <c r="E490">
        <f>IF(VLOOKUP(SALIDA[[#This Row],[CODIGO]],STOCKSANLUIS[],6,FALSE)=0,"PRODUCTO SIN STOCK/UBICACIÓN",VLOOKUP(SALIDA[[#This Row],[CODIGO]],STOCKSANLUIS[],6,FALSE))</f>
        <v>1</v>
      </c>
      <c r="F490">
        <f>SALIDA[[#This Row],[CANTIDAD]]/SALIDA[[#This Row],[UND MEDIDA]]</f>
        <v>1</v>
      </c>
      <c r="G490" t="str">
        <f>VLOOKUP(SALIDA[[#This Row],[CODIGO]],FAMILIAS[],4,FALSE)</f>
        <v>FULL GAUGE</v>
      </c>
      <c r="H490" s="10" t="str">
        <f>IF(VLOOKUP(SALIDA[[#This Row],[CODIGO]],STOCKSANLUIS[],7,FALSE)=0,"PRODUCTO SIN STOCK/UBICACIÓN",VLOOKUP(SALIDA[[#This Row],[CODIGO]],STOCKSANLUIS[],7,FALSE))</f>
        <v>C</v>
      </c>
      <c r="I490" s="10"/>
      <c r="J490" t="str">
        <f>SALIDA[[#This Row],[CODIGO]]&amp;"       "&amp;SALIDA[[#This Row],[FAMILIA]]</f>
        <v>00017       FULL GAUGE</v>
      </c>
      <c r="K490">
        <f>VLOOKUP(SALIDA[[#This Row],[CODIGO]],STOCK_STARSOFT[],5,FALSE)</f>
        <v>15.751519</v>
      </c>
      <c r="L490">
        <f>SALIDA[[#This Row],[CANTIDAD]]*SALIDA[[#This Row],[PRECIO UND]]</f>
        <v>15.751519</v>
      </c>
    </row>
    <row r="491" spans="1:12" x14ac:dyDescent="0.25">
      <c r="A491" s="6" t="s">
        <v>3701</v>
      </c>
      <c r="B491" s="24" t="str">
        <f>VLOOKUP(SALIDA[[#This Row],[CODIGO]],STOCKSANLUIS[],2,FALSE)</f>
        <v>BOMBA DE CONDENSADO SMART ELECTRIC SP-230-20T DE 230V-1F-60HZ TANQUE ALTO (INCLUYE MANGUERA)</v>
      </c>
      <c r="C491" s="153">
        <v>45903</v>
      </c>
      <c r="D491">
        <v>5</v>
      </c>
      <c r="E491">
        <f>IF(VLOOKUP(SALIDA[[#This Row],[CODIGO]],STOCKSANLUIS[],6,FALSE)=0,"PRODUCTO SIN STOCK/UBICACIÓN",VLOOKUP(SALIDA[[#This Row],[CODIGO]],STOCKSANLUIS[],6,FALSE))</f>
        <v>1</v>
      </c>
      <c r="F491">
        <f>SALIDA[[#This Row],[CANTIDAD]]/SALIDA[[#This Row],[UND MEDIDA]]</f>
        <v>5</v>
      </c>
      <c r="G491" t="str">
        <f>VLOOKUP(SALIDA[[#This Row],[CODIGO]],FAMILIAS[],4,FALSE)</f>
        <v>SMART ELECTRIC</v>
      </c>
      <c r="H491" s="10" t="str">
        <f>IF(VLOOKUP(SALIDA[[#This Row],[CODIGO]],STOCKSANLUIS[],7,FALSE)=0,"PRODUCTO SIN STOCK/UBICACIÓN",VLOOKUP(SALIDA[[#This Row],[CODIGO]],STOCKSANLUIS[],7,FALSE))</f>
        <v>C</v>
      </c>
      <c r="I491" s="10"/>
      <c r="J491" t="str">
        <f>SALIDA[[#This Row],[CODIGO]]&amp;"       "&amp;SALIDA[[#This Row],[FAMILIA]]</f>
        <v>03076       SMART ELECTRIC</v>
      </c>
      <c r="K491">
        <f>VLOOKUP(SALIDA[[#This Row],[CODIGO]],STOCK_STARSOFT[],5,FALSE)</f>
        <v>28.651551000000001</v>
      </c>
      <c r="L491">
        <f>SALIDA[[#This Row],[CANTIDAD]]*SALIDA[[#This Row],[PRECIO UND]]</f>
        <v>143.257755</v>
      </c>
    </row>
    <row r="492" spans="1:12" x14ac:dyDescent="0.25">
      <c r="A492" s="6" t="s">
        <v>439</v>
      </c>
      <c r="B492" s="24" t="str">
        <f>VLOOKUP(SALIDA[[#This Row],[CODIGO]],STOCKSANLUIS[],2,FALSE)</f>
        <v>ACEITE MINERAL 3G SUPER - 1 GALÓN - BVA</v>
      </c>
      <c r="C492" s="153">
        <v>45903</v>
      </c>
      <c r="D492">
        <v>2</v>
      </c>
      <c r="E492">
        <f>IF(VLOOKUP(SALIDA[[#This Row],[CODIGO]],STOCKSANLUIS[],6,FALSE)=0,"PRODUCTO SIN STOCK/UBICACIÓN",VLOOKUP(SALIDA[[#This Row],[CODIGO]],STOCKSANLUIS[],6,FALSE))</f>
        <v>1</v>
      </c>
      <c r="F492">
        <f>SALIDA[[#This Row],[CANTIDAD]]/SALIDA[[#This Row],[UND MEDIDA]]</f>
        <v>2</v>
      </c>
      <c r="G492" t="str">
        <f>VLOOKUP(SALIDA[[#This Row],[CODIGO]],FAMILIAS[],4,FALSE)</f>
        <v>BVA</v>
      </c>
      <c r="H492" s="10" t="str">
        <f>IF(VLOOKUP(SALIDA[[#This Row],[CODIGO]],STOCKSANLUIS[],7,FALSE)=0,"PRODUCTO SIN STOCK/UBICACIÓN",VLOOKUP(SALIDA[[#This Row],[CODIGO]],STOCKSANLUIS[],7,FALSE))</f>
        <v>C</v>
      </c>
      <c r="I492" s="10"/>
      <c r="J492" t="str">
        <f>SALIDA[[#This Row],[CODIGO]]&amp;"       "&amp;SALIDA[[#This Row],[FAMILIA]]</f>
        <v>00353       BVA</v>
      </c>
      <c r="K492">
        <f>VLOOKUP(SALIDA[[#This Row],[CODIGO]],STOCK_STARSOFT[],5,FALSE)</f>
        <v>15.454063</v>
      </c>
      <c r="L492">
        <f>SALIDA[[#This Row],[CANTIDAD]]*SALIDA[[#This Row],[PRECIO UND]]</f>
        <v>30.908125999999999</v>
      </c>
    </row>
    <row r="493" spans="1:12" x14ac:dyDescent="0.25">
      <c r="A493" s="6" t="s">
        <v>3339</v>
      </c>
      <c r="B493" s="24" t="str">
        <f>VLOOKUP(SALIDA[[#This Row],[CODIGO]],STOCKSANLUIS[],2,FALSE)</f>
        <v>GAS REFRIGERANTE R134 - 13.6KG ICELOONG</v>
      </c>
      <c r="C493" s="153">
        <v>45903</v>
      </c>
      <c r="D493">
        <v>1</v>
      </c>
      <c r="E493">
        <f>IF(VLOOKUP(SALIDA[[#This Row],[CODIGO]],STOCKSANLUIS[],6,FALSE)=0,"PRODUCTO SIN STOCK/UBICACIÓN",VLOOKUP(SALIDA[[#This Row],[CODIGO]],STOCKSANLUIS[],6,FALSE))</f>
        <v>1</v>
      </c>
      <c r="F493">
        <f>SALIDA[[#This Row],[CANTIDAD]]/SALIDA[[#This Row],[UND MEDIDA]]</f>
        <v>1</v>
      </c>
      <c r="G493" t="str">
        <f>VLOOKUP(SALIDA[[#This Row],[CODIGO]],FAMILIAS[],4,FALSE)</f>
        <v>ZHEJIANG YONGHE</v>
      </c>
      <c r="H493" s="10" t="str">
        <f>IF(VLOOKUP(SALIDA[[#This Row],[CODIGO]],STOCKSANLUIS[],7,FALSE)=0,"PRODUCTO SIN STOCK/UBICACIÓN",VLOOKUP(SALIDA[[#This Row],[CODIGO]],STOCKSANLUIS[],7,FALSE))</f>
        <v>C</v>
      </c>
      <c r="I493" s="10"/>
      <c r="J493" t="str">
        <f>SALIDA[[#This Row],[CODIGO]]&amp;"       "&amp;SALIDA[[#This Row],[FAMILIA]]</f>
        <v>02751       ZHEJIANG YONGHE</v>
      </c>
      <c r="K493">
        <f>VLOOKUP(SALIDA[[#This Row],[CODIGO]],STOCK_STARSOFT[],5,FALSE)</f>
        <v>106.20946600000001</v>
      </c>
      <c r="L493">
        <f>SALIDA[[#This Row],[CANTIDAD]]*SALIDA[[#This Row],[PRECIO UND]]</f>
        <v>106.20946600000001</v>
      </c>
    </row>
    <row r="494" spans="1:12" x14ac:dyDescent="0.25">
      <c r="A494" s="6" t="s">
        <v>35</v>
      </c>
      <c r="B494" s="24" t="str">
        <f>VLOOKUP(SALIDA[[#This Row],[CODIGO]],STOCKSANLUIS[],2,FALSE)</f>
        <v>CONTROLADOR DE TEMPERATURA DIGITAL MT-512EL 2HP - VER.13 - 12/24 VAC/DC - FULL GAUGE</v>
      </c>
      <c r="C494" s="153">
        <v>45904</v>
      </c>
      <c r="D494">
        <v>1</v>
      </c>
      <c r="E494">
        <f>IF(VLOOKUP(SALIDA[[#This Row],[CODIGO]],STOCKSANLUIS[],6,FALSE)=0,"PRODUCTO SIN STOCK/UBICACIÓN",VLOOKUP(SALIDA[[#This Row],[CODIGO]],STOCKSANLUIS[],6,FALSE))</f>
        <v>1</v>
      </c>
      <c r="F494">
        <f>SALIDA[[#This Row],[CANTIDAD]]/SALIDA[[#This Row],[UND MEDIDA]]</f>
        <v>1</v>
      </c>
      <c r="G494" t="str">
        <f>VLOOKUP(SALIDA[[#This Row],[CODIGO]],FAMILIAS[],4,FALSE)</f>
        <v>FULL GAUGE</v>
      </c>
      <c r="H494" s="10" t="str">
        <f>IF(VLOOKUP(SALIDA[[#This Row],[CODIGO]],STOCKSANLUIS[],7,FALSE)=0,"PRODUCTO SIN STOCK/UBICACIÓN",VLOOKUP(SALIDA[[#This Row],[CODIGO]],STOCKSANLUIS[],7,FALSE))</f>
        <v>C</v>
      </c>
      <c r="I494" s="10"/>
      <c r="J494" t="str">
        <f>SALIDA[[#This Row],[CODIGO]]&amp;"       "&amp;SALIDA[[#This Row],[FAMILIA]]</f>
        <v>00017       FULL GAUGE</v>
      </c>
      <c r="K494">
        <f>VLOOKUP(SALIDA[[#This Row],[CODIGO]],STOCK_STARSOFT[],5,FALSE)</f>
        <v>15.751519</v>
      </c>
      <c r="L494">
        <f>SALIDA[[#This Row],[CANTIDAD]]*SALIDA[[#This Row],[PRECIO UND]]</f>
        <v>15.751519</v>
      </c>
    </row>
    <row r="495" spans="1:12" x14ac:dyDescent="0.25">
      <c r="A495" s="6" t="s">
        <v>2082</v>
      </c>
      <c r="B495" s="24" t="str">
        <f>VLOOKUP(SALIDA[[#This Row],[CODIGO]],STOCKSANLUIS[],2,FALSE)</f>
        <v xml:space="preserve">MOTOVENTILADOR AXIAL EBM S6D630-AN09-03 - 630MM - 220V/380V/440V TRIFÁSICO - 6 POLOS, CON REJILLA - FLUJO V </v>
      </c>
      <c r="C495" s="153">
        <v>45904</v>
      </c>
      <c r="D495">
        <v>1</v>
      </c>
      <c r="E495">
        <f>IF(VLOOKUP(SALIDA[[#This Row],[CODIGO]],STOCKSANLUIS[],6,FALSE)=0,"PRODUCTO SIN STOCK/UBICACIÓN",VLOOKUP(SALIDA[[#This Row],[CODIGO]],STOCKSANLUIS[],6,FALSE))</f>
        <v>1</v>
      </c>
      <c r="F495">
        <f>SALIDA[[#This Row],[CANTIDAD]]/SALIDA[[#This Row],[UND MEDIDA]]</f>
        <v>1</v>
      </c>
      <c r="G495" t="str">
        <f>VLOOKUP(SALIDA[[#This Row],[CODIGO]],FAMILIAS[],4,FALSE)</f>
        <v>EBM</v>
      </c>
      <c r="H495" s="10" t="str">
        <f>IF(VLOOKUP(SALIDA[[#This Row],[CODIGO]],STOCKSANLUIS[],7,FALSE)=0,"PRODUCTO SIN STOCK/UBICACIÓN",VLOOKUP(SALIDA[[#This Row],[CODIGO]],STOCKSANLUIS[],7,FALSE))</f>
        <v>C</v>
      </c>
      <c r="I495" s="10"/>
      <c r="J495" t="str">
        <f>SALIDA[[#This Row],[CODIGO]]&amp;"       "&amp;SALIDA[[#This Row],[FAMILIA]]</f>
        <v>01821       EBM</v>
      </c>
      <c r="K495">
        <f>VLOOKUP(SALIDA[[#This Row],[CODIGO]],STOCK_STARSOFT[],5,FALSE)</f>
        <v>173.998121</v>
      </c>
      <c r="L495">
        <f>SALIDA[[#This Row],[CANTIDAD]]*SALIDA[[#This Row],[PRECIO UND]]</f>
        <v>173.998121</v>
      </c>
    </row>
    <row r="496" spans="1:12" x14ac:dyDescent="0.25">
      <c r="A496" s="6" t="s">
        <v>3678</v>
      </c>
      <c r="B496" s="24" t="str">
        <f>VLOOKUP(SALIDA[[#This Row],[CODIGO]],STOCKSANLUIS[],2,FALSE)</f>
        <v>RESISTENCIA SILICONADA POTENCIA CONSTANTE TECNOLATINA - TPC-M - 40W/M - 220V</v>
      </c>
      <c r="C496" s="153">
        <v>45904</v>
      </c>
      <c r="D496">
        <v>30</v>
      </c>
      <c r="E496">
        <f>IF(VLOOKUP(SALIDA[[#This Row],[CODIGO]],STOCKSANLUIS[],6,FALSE)=0,"PRODUCTO SIN STOCK/UBICACIÓN",VLOOKUP(SALIDA[[#This Row],[CODIGO]],STOCKSANLUIS[],6,FALSE))</f>
        <v>100</v>
      </c>
      <c r="F496">
        <f>SALIDA[[#This Row],[CANTIDAD]]/SALIDA[[#This Row],[UND MEDIDA]]</f>
        <v>0.3</v>
      </c>
      <c r="G496" t="str">
        <f>VLOOKUP(SALIDA[[#This Row],[CODIGO]],FAMILIAS[],4,FALSE)</f>
        <v>TECNOLATINA</v>
      </c>
      <c r="H496" s="10" t="str">
        <f>IF(VLOOKUP(SALIDA[[#This Row],[CODIGO]],STOCKSANLUIS[],7,FALSE)=0,"PRODUCTO SIN STOCK/UBICACIÓN",VLOOKUP(SALIDA[[#This Row],[CODIGO]],STOCKSANLUIS[],7,FALSE))</f>
        <v>C</v>
      </c>
      <c r="I496" s="10"/>
      <c r="J496" t="str">
        <f>SALIDA[[#This Row],[CODIGO]]&amp;"       "&amp;SALIDA[[#This Row],[FAMILIA]]</f>
        <v>03059       TECNOLATINA</v>
      </c>
      <c r="K496">
        <f>VLOOKUP(SALIDA[[#This Row],[CODIGO]],STOCK_STARSOFT[],5,FALSE)</f>
        <v>1.9391890000000001</v>
      </c>
      <c r="L496">
        <f>SALIDA[[#This Row],[CANTIDAD]]*SALIDA[[#This Row],[PRECIO UND]]</f>
        <v>58.175670000000004</v>
      </c>
    </row>
    <row r="497" spans="1:12" x14ac:dyDescent="0.25">
      <c r="A497" s="6" t="s">
        <v>3339</v>
      </c>
      <c r="B497" s="24" t="str">
        <f>VLOOKUP(SALIDA[[#This Row],[CODIGO]],STOCKSANLUIS[],2,FALSE)</f>
        <v>GAS REFRIGERANTE R134 - 13.6KG ICELOONG</v>
      </c>
      <c r="C497" s="153">
        <v>45904</v>
      </c>
      <c r="D497">
        <v>1</v>
      </c>
      <c r="E497">
        <f>IF(VLOOKUP(SALIDA[[#This Row],[CODIGO]],STOCKSANLUIS[],6,FALSE)=0,"PRODUCTO SIN STOCK/UBICACIÓN",VLOOKUP(SALIDA[[#This Row],[CODIGO]],STOCKSANLUIS[],6,FALSE))</f>
        <v>1</v>
      </c>
      <c r="F497">
        <f>SALIDA[[#This Row],[CANTIDAD]]/SALIDA[[#This Row],[UND MEDIDA]]</f>
        <v>1</v>
      </c>
      <c r="G497" t="str">
        <f>VLOOKUP(SALIDA[[#This Row],[CODIGO]],FAMILIAS[],4,FALSE)</f>
        <v>ZHEJIANG YONGHE</v>
      </c>
      <c r="H497" s="10" t="str">
        <f>IF(VLOOKUP(SALIDA[[#This Row],[CODIGO]],STOCKSANLUIS[],7,FALSE)=0,"PRODUCTO SIN STOCK/UBICACIÓN",VLOOKUP(SALIDA[[#This Row],[CODIGO]],STOCKSANLUIS[],7,FALSE))</f>
        <v>C</v>
      </c>
      <c r="I497" s="10"/>
      <c r="J497" t="str">
        <f>SALIDA[[#This Row],[CODIGO]]&amp;"       "&amp;SALIDA[[#This Row],[FAMILIA]]</f>
        <v>02751       ZHEJIANG YONGHE</v>
      </c>
      <c r="K497">
        <f>VLOOKUP(SALIDA[[#This Row],[CODIGO]],STOCK_STARSOFT[],5,FALSE)</f>
        <v>106.20946600000001</v>
      </c>
      <c r="L497">
        <f>SALIDA[[#This Row],[CANTIDAD]]*SALIDA[[#This Row],[PRECIO UND]]</f>
        <v>106.20946600000001</v>
      </c>
    </row>
    <row r="498" spans="1:12" x14ac:dyDescent="0.25">
      <c r="A498" s="6" t="s">
        <v>3410</v>
      </c>
      <c r="B498" s="24" t="str">
        <f>VLOOKUP(SALIDA[[#This Row],[CODIGO]],STOCKSANLUIS[],2,FALSE)</f>
        <v>SOLDADURA DE ALUMINIO ALUXCOR 4047</v>
      </c>
      <c r="C498" s="153">
        <v>45904</v>
      </c>
      <c r="D498">
        <v>10</v>
      </c>
      <c r="E498">
        <f>IF(VLOOKUP(SALIDA[[#This Row],[CODIGO]],STOCKSANLUIS[],6,FALSE)=0,"PRODUCTO SIN STOCK/UBICACIÓN",VLOOKUP(SALIDA[[#This Row],[CODIGO]],STOCKSANLUIS[],6,FALSE))</f>
        <v>1</v>
      </c>
      <c r="F498">
        <f>SALIDA[[#This Row],[CANTIDAD]]/SALIDA[[#This Row],[UND MEDIDA]]</f>
        <v>10</v>
      </c>
      <c r="G498" t="str">
        <f>VLOOKUP(SALIDA[[#This Row],[CODIGO]],FAMILIAS[],4,FALSE)</f>
        <v>HARRIS</v>
      </c>
      <c r="H498" s="10" t="str">
        <f>IF(VLOOKUP(SALIDA[[#This Row],[CODIGO]],STOCKSANLUIS[],7,FALSE)=0,"PRODUCTO SIN STOCK/UBICACIÓN",VLOOKUP(SALIDA[[#This Row],[CODIGO]],STOCKSANLUIS[],7,FALSE))</f>
        <v>C</v>
      </c>
      <c r="I498" s="10"/>
      <c r="J498" t="str">
        <f>SALIDA[[#This Row],[CODIGO]]&amp;"       "&amp;SALIDA[[#This Row],[FAMILIA]]</f>
        <v>02836       HARRIS</v>
      </c>
      <c r="K498">
        <f>VLOOKUP(SALIDA[[#This Row],[CODIGO]],STOCK_STARSOFT[],5,FALSE)</f>
        <v>0.75442299999999995</v>
      </c>
      <c r="L498">
        <f>SALIDA[[#This Row],[CANTIDAD]]*SALIDA[[#This Row],[PRECIO UND]]</f>
        <v>7.5442299999999998</v>
      </c>
    </row>
    <row r="499" spans="1:12" x14ac:dyDescent="0.25">
      <c r="A499" s="6" t="s">
        <v>3347</v>
      </c>
      <c r="B499" s="24" t="str">
        <f>VLOOKUP(SALIDA[[#This Row],[CODIGO]],STOCKSANLUIS[],2,FALSE)</f>
        <v>GAS REFRIGERANTE R507 -11.3KG ICELOONG</v>
      </c>
      <c r="C499" s="153">
        <v>45904</v>
      </c>
      <c r="D499">
        <v>2</v>
      </c>
      <c r="E499">
        <f>IF(VLOOKUP(SALIDA[[#This Row],[CODIGO]],STOCKSANLUIS[],6,FALSE)=0,"PRODUCTO SIN STOCK/UBICACIÓN",VLOOKUP(SALIDA[[#This Row],[CODIGO]],STOCKSANLUIS[],6,FALSE))</f>
        <v>1</v>
      </c>
      <c r="F499">
        <f>SALIDA[[#This Row],[CANTIDAD]]/SALIDA[[#This Row],[UND MEDIDA]]</f>
        <v>2</v>
      </c>
      <c r="G499" t="str">
        <f>VLOOKUP(SALIDA[[#This Row],[CODIGO]],FAMILIAS[],4,FALSE)</f>
        <v>ZHEJIANG YONGHE</v>
      </c>
      <c r="H499" s="10" t="str">
        <f>IF(VLOOKUP(SALIDA[[#This Row],[CODIGO]],STOCKSANLUIS[],7,FALSE)=0,"PRODUCTO SIN STOCK/UBICACIÓN",VLOOKUP(SALIDA[[#This Row],[CODIGO]],STOCKSANLUIS[],7,FALSE))</f>
        <v>C</v>
      </c>
      <c r="I499" s="10"/>
      <c r="J499" t="str">
        <f>SALIDA[[#This Row],[CODIGO]]&amp;"       "&amp;SALIDA[[#This Row],[FAMILIA]]</f>
        <v>02755       ZHEJIANG YONGHE</v>
      </c>
      <c r="K499">
        <f>VLOOKUP(SALIDA[[#This Row],[CODIGO]],STOCK_STARSOFT[],5,FALSE)</f>
        <v>55.968114</v>
      </c>
      <c r="L499">
        <f>SALIDA[[#This Row],[CANTIDAD]]*SALIDA[[#This Row],[PRECIO UND]]</f>
        <v>111.936228</v>
      </c>
    </row>
    <row r="500" spans="1:12" x14ac:dyDescent="0.25">
      <c r="A500" s="6" t="s">
        <v>1093</v>
      </c>
      <c r="B500" s="24" t="str">
        <f>VLOOKUP(SALIDA[[#This Row],[CODIGO]],STOCKSANLUIS[],2,FALSE)</f>
        <v>DESTORNILLADOR MULTIPLE 6 EN 1 - UNIWELD</v>
      </c>
      <c r="C500" s="153">
        <v>45904</v>
      </c>
      <c r="D500">
        <v>1</v>
      </c>
      <c r="E500">
        <f>IF(VLOOKUP(SALIDA[[#This Row],[CODIGO]],STOCKSANLUIS[],6,FALSE)=0,"PRODUCTO SIN STOCK/UBICACIÓN",VLOOKUP(SALIDA[[#This Row],[CODIGO]],STOCKSANLUIS[],6,FALSE))</f>
        <v>1</v>
      </c>
      <c r="F500">
        <f>SALIDA[[#This Row],[CANTIDAD]]/SALIDA[[#This Row],[UND MEDIDA]]</f>
        <v>1</v>
      </c>
      <c r="G500" t="str">
        <f>VLOOKUP(SALIDA[[#This Row],[CODIGO]],FAMILIAS[],4,FALSE)</f>
        <v>VARIOS</v>
      </c>
      <c r="H500" s="10" t="str">
        <f>IF(VLOOKUP(SALIDA[[#This Row],[CODIGO]],STOCKSANLUIS[],7,FALSE)=0,"PRODUCTO SIN STOCK/UBICACIÓN",VLOOKUP(SALIDA[[#This Row],[CODIGO]],STOCKSANLUIS[],7,FALSE))</f>
        <v>A</v>
      </c>
      <c r="I500" s="10" t="s">
        <v>21630</v>
      </c>
      <c r="J500" t="str">
        <f>SALIDA[[#This Row],[CODIGO]]&amp;"       "&amp;SALIDA[[#This Row],[FAMILIA]]</f>
        <v>01191       VARIOS</v>
      </c>
      <c r="K500">
        <f>VLOOKUP(SALIDA[[#This Row],[CODIGO]],STOCK_STARSOFT[],5,FALSE)</f>
        <v>2.09</v>
      </c>
      <c r="L500">
        <f>SALIDA[[#This Row],[CANTIDAD]]*SALIDA[[#This Row],[PRECIO UND]]</f>
        <v>2.09</v>
      </c>
    </row>
    <row r="501" spans="1:12" x14ac:dyDescent="0.25">
      <c r="A501" s="6" t="s">
        <v>3983</v>
      </c>
      <c r="B501" s="24" t="str">
        <f>VLOOKUP(SALIDA[[#This Row],[CODIGO]],STOCKSANLUIS[],2,FALSE)</f>
        <v>GAS REFIGERANTE R22 -13.60 KG YONGAN</v>
      </c>
      <c r="C501" s="153">
        <v>45904</v>
      </c>
      <c r="D501">
        <v>5</v>
      </c>
      <c r="E501">
        <f>IF(VLOOKUP(SALIDA[[#This Row],[CODIGO]],STOCKSANLUIS[],6,FALSE)=0,"PRODUCTO SIN STOCK/UBICACIÓN",VLOOKUP(SALIDA[[#This Row],[CODIGO]],STOCKSANLUIS[],6,FALSE))</f>
        <v>1</v>
      </c>
      <c r="F501">
        <f>SALIDA[[#This Row],[CANTIDAD]]/SALIDA[[#This Row],[UND MEDIDA]]</f>
        <v>5</v>
      </c>
      <c r="G501" t="str">
        <f>VLOOKUP(SALIDA[[#This Row],[CODIGO]],FAMILIAS[],4,FALSE)</f>
        <v>YONGAN</v>
      </c>
      <c r="H501" s="10" t="str">
        <f>IF(VLOOKUP(SALIDA[[#This Row],[CODIGO]],STOCKSANLUIS[],7,FALSE)=0,"PRODUCTO SIN STOCK/UBICACIÓN",VLOOKUP(SALIDA[[#This Row],[CODIGO]],STOCKSANLUIS[],7,FALSE))</f>
        <v>B/C</v>
      </c>
      <c r="I501" s="10"/>
      <c r="J501" t="str">
        <f>SALIDA[[#This Row],[CODIGO]]&amp;"       "&amp;SALIDA[[#This Row],[FAMILIA]]</f>
        <v>03449       YONGAN</v>
      </c>
      <c r="K501">
        <f>VLOOKUP(SALIDA[[#This Row],[CODIGO]],STOCK_STARSOFT[],5,FALSE)</f>
        <v>61.334141000000002</v>
      </c>
      <c r="L501">
        <f>SALIDA[[#This Row],[CANTIDAD]]*SALIDA[[#This Row],[PRECIO UND]]</f>
        <v>306.670705</v>
      </c>
    </row>
    <row r="502" spans="1:12" x14ac:dyDescent="0.25">
      <c r="A502" s="6" t="s">
        <v>3860</v>
      </c>
      <c r="B502" s="24" t="str">
        <f>VLOOKUP(SALIDA[[#This Row],[CODIGO]],STOCKSANLUIS[],2,FALSE)</f>
        <v>CORTINA DE AIRE DE 150 CM (60") - 220V/1PH/60HZ - STAR COLD - FM-1215Z/Y-MC</v>
      </c>
      <c r="C502" s="153">
        <v>45904</v>
      </c>
      <c r="D502">
        <v>2</v>
      </c>
      <c r="E502">
        <f>IF(VLOOKUP(SALIDA[[#This Row],[CODIGO]],STOCKSANLUIS[],6,FALSE)=0,"PRODUCTO SIN STOCK/UBICACIÓN",VLOOKUP(SALIDA[[#This Row],[CODIGO]],STOCKSANLUIS[],6,FALSE))</f>
        <v>1</v>
      </c>
      <c r="F502">
        <f>SALIDA[[#This Row],[CANTIDAD]]/SALIDA[[#This Row],[UND MEDIDA]]</f>
        <v>2</v>
      </c>
      <c r="G502" t="str">
        <f>VLOOKUP(SALIDA[[#This Row],[CODIGO]],FAMILIAS[],4,FALSE)</f>
        <v>STAR COLD</v>
      </c>
      <c r="H502" s="10" t="str">
        <f>IF(VLOOKUP(SALIDA[[#This Row],[CODIGO]],STOCKSANLUIS[],7,FALSE)=0,"PRODUCTO SIN STOCK/UBICACIÓN",VLOOKUP(SALIDA[[#This Row],[CODIGO]],STOCKSANLUIS[],7,FALSE))</f>
        <v>A</v>
      </c>
      <c r="I502" s="10"/>
      <c r="J502" t="str">
        <f>SALIDA[[#This Row],[CODIGO]]&amp;"       "&amp;SALIDA[[#This Row],[FAMILIA]]</f>
        <v>03289       STAR COLD</v>
      </c>
      <c r="K502">
        <f>VLOOKUP(SALIDA[[#This Row],[CODIGO]],STOCK_STARSOFT[],5,FALSE)</f>
        <v>55.603000000000002</v>
      </c>
      <c r="L502">
        <f>SALIDA[[#This Row],[CANTIDAD]]*SALIDA[[#This Row],[PRECIO UND]]</f>
        <v>111.206</v>
      </c>
    </row>
    <row r="503" spans="1:12" x14ac:dyDescent="0.25">
      <c r="A503" s="6" t="s">
        <v>931</v>
      </c>
      <c r="B503" s="24" t="str">
        <f>VLOOKUP(SALIDA[[#This Row],[CODIGO]],STOCKSANLUIS[],2,FALSE)</f>
        <v>ACEITE POLIOLESTER POE 32 - 1 GALON - BVA</v>
      </c>
      <c r="C503" s="153">
        <v>45904</v>
      </c>
      <c r="D503">
        <v>20</v>
      </c>
      <c r="E503">
        <f>IF(VLOOKUP(SALIDA[[#This Row],[CODIGO]],STOCKSANLUIS[],6,FALSE)=0,"PRODUCTO SIN STOCK/UBICACIÓN",VLOOKUP(SALIDA[[#This Row],[CODIGO]],STOCKSANLUIS[],6,FALSE))</f>
        <v>1</v>
      </c>
      <c r="F503">
        <f>SALIDA[[#This Row],[CANTIDAD]]/SALIDA[[#This Row],[UND MEDIDA]]</f>
        <v>20</v>
      </c>
      <c r="G503" t="str">
        <f>VLOOKUP(SALIDA[[#This Row],[CODIGO]],FAMILIAS[],4,FALSE)</f>
        <v>BVA</v>
      </c>
      <c r="H503" s="10" t="str">
        <f>IF(VLOOKUP(SALIDA[[#This Row],[CODIGO]],STOCKSANLUIS[],7,FALSE)=0,"PRODUCTO SIN STOCK/UBICACIÓN",VLOOKUP(SALIDA[[#This Row],[CODIGO]],STOCKSANLUIS[],7,FALSE))</f>
        <v>C</v>
      </c>
      <c r="I503" s="10"/>
      <c r="J503" t="str">
        <f>SALIDA[[#This Row],[CODIGO]]&amp;"       "&amp;SALIDA[[#This Row],[FAMILIA]]</f>
        <v>00987       BVA</v>
      </c>
      <c r="K503">
        <f>VLOOKUP(SALIDA[[#This Row],[CODIGO]],STOCK_STARSOFT[],5,FALSE)</f>
        <v>47.466326000000002</v>
      </c>
      <c r="L503">
        <f>SALIDA[[#This Row],[CANTIDAD]]*SALIDA[[#This Row],[PRECIO UND]]</f>
        <v>949.32652000000007</v>
      </c>
    </row>
    <row r="504" spans="1:12" x14ac:dyDescent="0.25">
      <c r="A504" s="6" t="s">
        <v>3343</v>
      </c>
      <c r="B504" s="24" t="str">
        <f>VLOOKUP(SALIDA[[#This Row],[CODIGO]],STOCKSANLUIS[],2,FALSE)</f>
        <v>GAS REFRIGERANTE R410A -11.30KG ICELOONG</v>
      </c>
      <c r="C504" s="153">
        <v>45904</v>
      </c>
      <c r="D504">
        <v>2</v>
      </c>
      <c r="E504">
        <f>IF(VLOOKUP(SALIDA[[#This Row],[CODIGO]],STOCKSANLUIS[],6,FALSE)=0,"PRODUCTO SIN STOCK/UBICACIÓN",VLOOKUP(SALIDA[[#This Row],[CODIGO]],STOCKSANLUIS[],6,FALSE))</f>
        <v>1</v>
      </c>
      <c r="F504">
        <f>SALIDA[[#This Row],[CANTIDAD]]/SALIDA[[#This Row],[UND MEDIDA]]</f>
        <v>2</v>
      </c>
      <c r="G504" t="str">
        <f>VLOOKUP(SALIDA[[#This Row],[CODIGO]],FAMILIAS[],4,FALSE)</f>
        <v>ZHEJIANG YONGHE</v>
      </c>
      <c r="H504" s="10" t="str">
        <f>IF(VLOOKUP(SALIDA[[#This Row],[CODIGO]],STOCKSANLUIS[],7,FALSE)=0,"PRODUCTO SIN STOCK/UBICACIÓN",VLOOKUP(SALIDA[[#This Row],[CODIGO]],STOCKSANLUIS[],7,FALSE))</f>
        <v>C</v>
      </c>
      <c r="I504" s="10"/>
      <c r="J504" t="str">
        <f>SALIDA[[#This Row],[CODIGO]]&amp;"       "&amp;SALIDA[[#This Row],[FAMILIA]]</f>
        <v>02753       ZHEJIANG YONGHE</v>
      </c>
      <c r="K504">
        <f>VLOOKUP(SALIDA[[#This Row],[CODIGO]],STOCK_STARSOFT[],5,FALSE)</f>
        <v>88.873082999999994</v>
      </c>
      <c r="L504">
        <f>SALIDA[[#This Row],[CANTIDAD]]*SALIDA[[#This Row],[PRECIO UND]]</f>
        <v>177.74616599999999</v>
      </c>
    </row>
    <row r="505" spans="1:12" x14ac:dyDescent="0.25">
      <c r="A505" s="6" t="s">
        <v>3343</v>
      </c>
      <c r="B505" s="24" t="str">
        <f>VLOOKUP(SALIDA[[#This Row],[CODIGO]],STOCKSANLUIS[],2,FALSE)</f>
        <v>GAS REFRIGERANTE R410A -11.30KG ICELOONG</v>
      </c>
      <c r="C505" s="153">
        <v>45904</v>
      </c>
      <c r="D505">
        <v>1</v>
      </c>
      <c r="E505">
        <f>IF(VLOOKUP(SALIDA[[#This Row],[CODIGO]],STOCKSANLUIS[],6,FALSE)=0,"PRODUCTO SIN STOCK/UBICACIÓN",VLOOKUP(SALIDA[[#This Row],[CODIGO]],STOCKSANLUIS[],6,FALSE))</f>
        <v>1</v>
      </c>
      <c r="F505">
        <f>SALIDA[[#This Row],[CANTIDAD]]/SALIDA[[#This Row],[UND MEDIDA]]</f>
        <v>1</v>
      </c>
      <c r="G505" t="str">
        <f>VLOOKUP(SALIDA[[#This Row],[CODIGO]],FAMILIAS[],4,FALSE)</f>
        <v>ZHEJIANG YONGHE</v>
      </c>
      <c r="H505" s="10" t="str">
        <f>IF(VLOOKUP(SALIDA[[#This Row],[CODIGO]],STOCKSANLUIS[],7,FALSE)=0,"PRODUCTO SIN STOCK/UBICACIÓN",VLOOKUP(SALIDA[[#This Row],[CODIGO]],STOCKSANLUIS[],7,FALSE))</f>
        <v>C</v>
      </c>
      <c r="I505" s="10"/>
      <c r="J505" t="str">
        <f>SALIDA[[#This Row],[CODIGO]]&amp;"       "&amp;SALIDA[[#This Row],[FAMILIA]]</f>
        <v>02753       ZHEJIANG YONGHE</v>
      </c>
      <c r="K505">
        <f>VLOOKUP(SALIDA[[#This Row],[CODIGO]],STOCK_STARSOFT[],5,FALSE)</f>
        <v>88.873082999999994</v>
      </c>
      <c r="L505">
        <f>SALIDA[[#This Row],[CANTIDAD]]*SALIDA[[#This Row],[PRECIO UND]]</f>
        <v>88.873082999999994</v>
      </c>
    </row>
    <row r="506" spans="1:12" x14ac:dyDescent="0.25">
      <c r="A506" s="6" t="s">
        <v>3882</v>
      </c>
      <c r="B506" s="24" t="str">
        <f>VLOOKUP(SALIDA[[#This Row],[CODIGO]],STOCKSANLUIS[],2,FALSE)</f>
        <v>GAS MAPP PRO X 0.400 GR  -  (TAPA CON VALVULA) - ICELOONG</v>
      </c>
      <c r="C506" s="153">
        <v>45904</v>
      </c>
      <c r="D506">
        <v>5</v>
      </c>
      <c r="E506">
        <f>IF(VLOOKUP(SALIDA[[#This Row],[CODIGO]],STOCKSANLUIS[],6,FALSE)=0,"PRODUCTO SIN STOCK/UBICACIÓN",VLOOKUP(SALIDA[[#This Row],[CODIGO]],STOCKSANLUIS[],6,FALSE))</f>
        <v>1</v>
      </c>
      <c r="F506">
        <f>SALIDA[[#This Row],[CANTIDAD]]/SALIDA[[#This Row],[UND MEDIDA]]</f>
        <v>5</v>
      </c>
      <c r="G506" t="str">
        <f>VLOOKUP(SALIDA[[#This Row],[CODIGO]],FAMILIAS[],4,FALSE)</f>
        <v>ZHEJIANG YONGHE</v>
      </c>
      <c r="H506" s="10" t="str">
        <f>IF(VLOOKUP(SALIDA[[#This Row],[CODIGO]],STOCKSANLUIS[],7,FALSE)=0,"PRODUCTO SIN STOCK/UBICACIÓN",VLOOKUP(SALIDA[[#This Row],[CODIGO]],STOCKSANLUIS[],7,FALSE))</f>
        <v>C</v>
      </c>
      <c r="I506" s="10"/>
      <c r="J506" t="str">
        <f>SALIDA[[#This Row],[CODIGO]]&amp;"       "&amp;SALIDA[[#This Row],[FAMILIA]]</f>
        <v>03346       ZHEJIANG YONGHE</v>
      </c>
      <c r="K506">
        <f>VLOOKUP(SALIDA[[#This Row],[CODIGO]],STOCK_STARSOFT[],5,FALSE)</f>
        <v>2.6010529999999998</v>
      </c>
      <c r="L506">
        <f>SALIDA[[#This Row],[CANTIDAD]]*SALIDA[[#This Row],[PRECIO UND]]</f>
        <v>13.005265</v>
      </c>
    </row>
    <row r="507" spans="1:12" x14ac:dyDescent="0.25">
      <c r="A507" s="6" t="s">
        <v>33</v>
      </c>
      <c r="B507" s="24" t="str">
        <f>VLOOKUP(SALIDA[[#This Row],[CODIGO]],STOCKSANLUIS[],2,FALSE)</f>
        <v>CONTROLADOR DE TEMPERATURA DIGITAL MT-512E 2HP - VER.13 - 115/220 VAC - FULL GAUGE</v>
      </c>
      <c r="C507" s="153">
        <v>45905</v>
      </c>
      <c r="D507">
        <v>1</v>
      </c>
      <c r="E507">
        <f>IF(VLOOKUP(SALIDA[[#This Row],[CODIGO]],STOCKSANLUIS[],6,FALSE)=0,"PRODUCTO SIN STOCK/UBICACIÓN",VLOOKUP(SALIDA[[#This Row],[CODIGO]],STOCKSANLUIS[],6,FALSE))</f>
        <v>1</v>
      </c>
      <c r="F507">
        <f>SALIDA[[#This Row],[CANTIDAD]]/SALIDA[[#This Row],[UND MEDIDA]]</f>
        <v>1</v>
      </c>
      <c r="G507" t="str">
        <f>VLOOKUP(SALIDA[[#This Row],[CODIGO]],FAMILIAS[],4,FALSE)</f>
        <v>FULL GAUGE</v>
      </c>
      <c r="H507" s="10" t="str">
        <f>IF(VLOOKUP(SALIDA[[#This Row],[CODIGO]],STOCKSANLUIS[],7,FALSE)=0,"PRODUCTO SIN STOCK/UBICACIÓN",VLOOKUP(SALIDA[[#This Row],[CODIGO]],STOCKSANLUIS[],7,FALSE))</f>
        <v>C</v>
      </c>
      <c r="I507" s="10"/>
      <c r="J507" t="str">
        <f>SALIDA[[#This Row],[CODIGO]]&amp;"       "&amp;SALIDA[[#This Row],[FAMILIA]]</f>
        <v>00016       FULL GAUGE</v>
      </c>
      <c r="K507">
        <f>VLOOKUP(SALIDA[[#This Row],[CODIGO]],STOCK_STARSOFT[],5,FALSE)</f>
        <v>13.318346</v>
      </c>
      <c r="L507">
        <f>SALIDA[[#This Row],[CANTIDAD]]*SALIDA[[#This Row],[PRECIO UND]]</f>
        <v>13.318346</v>
      </c>
    </row>
    <row r="508" spans="1:12" x14ac:dyDescent="0.25">
      <c r="A508" s="6" t="s">
        <v>2719</v>
      </c>
      <c r="B508" s="24" t="str">
        <f>VLOOKUP(SALIDA[[#This Row],[CODIGO]],STOCKSANLUIS[],2,FALSE)</f>
        <v xml:space="preserve">ACEITE PARA BOMBA DE VACIO - 1 GALON - BVA </v>
      </c>
      <c r="C508" s="153">
        <v>45905</v>
      </c>
      <c r="D508">
        <v>1</v>
      </c>
      <c r="E508">
        <f>IF(VLOOKUP(SALIDA[[#This Row],[CODIGO]],STOCKSANLUIS[],6,FALSE)=0,"PRODUCTO SIN STOCK/UBICACIÓN",VLOOKUP(SALIDA[[#This Row],[CODIGO]],STOCKSANLUIS[],6,FALSE))</f>
        <v>1</v>
      </c>
      <c r="F508">
        <f>SALIDA[[#This Row],[CANTIDAD]]/SALIDA[[#This Row],[UND MEDIDA]]</f>
        <v>1</v>
      </c>
      <c r="G508" t="str">
        <f>VLOOKUP(SALIDA[[#This Row],[CODIGO]],FAMILIAS[],4,FALSE)</f>
        <v>BVA</v>
      </c>
      <c r="H508" s="10" t="str">
        <f>IF(VLOOKUP(SALIDA[[#This Row],[CODIGO]],STOCKSANLUIS[],7,FALSE)=0,"PRODUCTO SIN STOCK/UBICACIÓN",VLOOKUP(SALIDA[[#This Row],[CODIGO]],STOCKSANLUIS[],7,FALSE))</f>
        <v>C</v>
      </c>
      <c r="I508" s="10"/>
      <c r="J508" t="str">
        <f>SALIDA[[#This Row],[CODIGO]]&amp;"       "&amp;SALIDA[[#This Row],[FAMILIA]]</f>
        <v>02202       BVA</v>
      </c>
      <c r="K508">
        <f>VLOOKUP(SALIDA[[#This Row],[CODIGO]],STOCK_STARSOFT[],5,FALSE)</f>
        <v>13.965745</v>
      </c>
      <c r="L508">
        <f>SALIDA[[#This Row],[CANTIDAD]]*SALIDA[[#This Row],[PRECIO UND]]</f>
        <v>13.965745</v>
      </c>
    </row>
    <row r="509" spans="1:12" x14ac:dyDescent="0.25">
      <c r="A509" s="6" t="s">
        <v>1199</v>
      </c>
      <c r="B509" s="24" t="str">
        <f>VLOOKUP(SALIDA[[#This Row],[CODIGO]],STOCKSANLUIS[],2,FALSE)</f>
        <v>CONTROLADOR DE TEMPERATURA DIGITAL MT-512G - VER.02 - 115/220 VAC - FULL GAUGE</v>
      </c>
      <c r="C509" s="153">
        <v>45905</v>
      </c>
      <c r="D509">
        <v>1</v>
      </c>
      <c r="E509">
        <f>IF(VLOOKUP(SALIDA[[#This Row],[CODIGO]],STOCKSANLUIS[],6,FALSE)=0,"PRODUCTO SIN STOCK/UBICACIÓN",VLOOKUP(SALIDA[[#This Row],[CODIGO]],STOCKSANLUIS[],6,FALSE))</f>
        <v>1</v>
      </c>
      <c r="F509">
        <f>SALIDA[[#This Row],[CANTIDAD]]/SALIDA[[#This Row],[UND MEDIDA]]</f>
        <v>1</v>
      </c>
      <c r="G509" t="str">
        <f>VLOOKUP(SALIDA[[#This Row],[CODIGO]],FAMILIAS[],4,FALSE)</f>
        <v>FULL GAUGE</v>
      </c>
      <c r="H509" s="10" t="str">
        <f>IF(VLOOKUP(SALIDA[[#This Row],[CODIGO]],STOCKSANLUIS[],7,FALSE)=0,"PRODUCTO SIN STOCK/UBICACIÓN",VLOOKUP(SALIDA[[#This Row],[CODIGO]],STOCKSANLUIS[],7,FALSE))</f>
        <v>A</v>
      </c>
      <c r="I509" s="10"/>
      <c r="J509" t="str">
        <f>SALIDA[[#This Row],[CODIGO]]&amp;"       "&amp;SALIDA[[#This Row],[FAMILIA]]</f>
        <v>01276       FULL GAUGE</v>
      </c>
      <c r="K509">
        <f>VLOOKUP(SALIDA[[#This Row],[CODIGO]],STOCK_STARSOFT[],5,FALSE)</f>
        <v>20.559538</v>
      </c>
      <c r="L509">
        <f>SALIDA[[#This Row],[CANTIDAD]]*SALIDA[[#This Row],[PRECIO UND]]</f>
        <v>20.559538</v>
      </c>
    </row>
    <row r="510" spans="1:12" x14ac:dyDescent="0.25">
      <c r="A510" s="6" t="s">
        <v>3483</v>
      </c>
      <c r="B510" s="24" t="str">
        <f>VLOOKUP(SALIDA[[#This Row],[CODIGO]],STOCKSANLUIS[],2,FALSE)</f>
        <v>FILTRO SECADOR - 164 - 1/2 - SOLDABLE - SEK-164S - EVERWELL</v>
      </c>
      <c r="C510" s="153">
        <v>45905</v>
      </c>
      <c r="D510">
        <v>3</v>
      </c>
      <c r="E510">
        <f>IF(VLOOKUP(SALIDA[[#This Row],[CODIGO]],STOCKSANLUIS[],6,FALSE)=0,"PRODUCTO SIN STOCK/UBICACIÓN",VLOOKUP(SALIDA[[#This Row],[CODIGO]],STOCKSANLUIS[],6,FALSE))</f>
        <v>1</v>
      </c>
      <c r="F510">
        <f>SALIDA[[#This Row],[CANTIDAD]]/SALIDA[[#This Row],[UND MEDIDA]]</f>
        <v>3</v>
      </c>
      <c r="G510" t="str">
        <f>VLOOKUP(SALIDA[[#This Row],[CODIGO]],FAMILIAS[],4,FALSE)</f>
        <v>EVERWELL</v>
      </c>
      <c r="H510" s="10" t="str">
        <f>IF(VLOOKUP(SALIDA[[#This Row],[CODIGO]],STOCKSANLUIS[],7,FALSE)=0,"PRODUCTO SIN STOCK/UBICACIÓN",VLOOKUP(SALIDA[[#This Row],[CODIGO]],STOCKSANLUIS[],7,FALSE))</f>
        <v>A</v>
      </c>
      <c r="I510" s="10" t="s">
        <v>19536</v>
      </c>
      <c r="J510" t="str">
        <f>SALIDA[[#This Row],[CODIGO]]&amp;"       "&amp;SALIDA[[#This Row],[FAMILIA]]</f>
        <v>02904       EVERWELL</v>
      </c>
      <c r="K510">
        <f>VLOOKUP(SALIDA[[#This Row],[CODIGO]],STOCK_STARSOFT[],5,FALSE)</f>
        <v>3.1051929999999999</v>
      </c>
      <c r="L510">
        <f>SALIDA[[#This Row],[CANTIDAD]]*SALIDA[[#This Row],[PRECIO UND]]</f>
        <v>9.3155789999999996</v>
      </c>
    </row>
    <row r="511" spans="1:12" x14ac:dyDescent="0.25">
      <c r="A511" s="6" t="s">
        <v>3347</v>
      </c>
      <c r="B511" s="24" t="str">
        <f>VLOOKUP(SALIDA[[#This Row],[CODIGO]],STOCKSANLUIS[],2,FALSE)</f>
        <v>GAS REFRIGERANTE R507 -11.3KG ICELOONG</v>
      </c>
      <c r="C511" s="153">
        <v>45905</v>
      </c>
      <c r="D511">
        <v>3</v>
      </c>
      <c r="E511">
        <f>IF(VLOOKUP(SALIDA[[#This Row],[CODIGO]],STOCKSANLUIS[],6,FALSE)=0,"PRODUCTO SIN STOCK/UBICACIÓN",VLOOKUP(SALIDA[[#This Row],[CODIGO]],STOCKSANLUIS[],6,FALSE))</f>
        <v>1</v>
      </c>
      <c r="F511">
        <f>SALIDA[[#This Row],[CANTIDAD]]/SALIDA[[#This Row],[UND MEDIDA]]</f>
        <v>3</v>
      </c>
      <c r="G511" t="str">
        <f>VLOOKUP(SALIDA[[#This Row],[CODIGO]],FAMILIAS[],4,FALSE)</f>
        <v>ZHEJIANG YONGHE</v>
      </c>
      <c r="H511" s="10" t="str">
        <f>IF(VLOOKUP(SALIDA[[#This Row],[CODIGO]],STOCKSANLUIS[],7,FALSE)=0,"PRODUCTO SIN STOCK/UBICACIÓN",VLOOKUP(SALIDA[[#This Row],[CODIGO]],STOCKSANLUIS[],7,FALSE))</f>
        <v>C</v>
      </c>
      <c r="I511" s="10"/>
      <c r="J511" t="str">
        <f>SALIDA[[#This Row],[CODIGO]]&amp;"       "&amp;SALIDA[[#This Row],[FAMILIA]]</f>
        <v>02755       ZHEJIANG YONGHE</v>
      </c>
      <c r="K511">
        <f>VLOOKUP(SALIDA[[#This Row],[CODIGO]],STOCK_STARSOFT[],5,FALSE)</f>
        <v>55.968114</v>
      </c>
      <c r="L511">
        <f>SALIDA[[#This Row],[CANTIDAD]]*SALIDA[[#This Row],[PRECIO UND]]</f>
        <v>167.90434199999999</v>
      </c>
    </row>
    <row r="512" spans="1:12" x14ac:dyDescent="0.25">
      <c r="A512" s="6" t="s">
        <v>3343</v>
      </c>
      <c r="B512" s="24" t="str">
        <f>VLOOKUP(SALIDA[[#This Row],[CODIGO]],STOCKSANLUIS[],2,FALSE)</f>
        <v>GAS REFRIGERANTE R410A -11.30KG ICELOONG</v>
      </c>
      <c r="C512" s="153">
        <v>45905</v>
      </c>
      <c r="D512">
        <v>1</v>
      </c>
      <c r="E512">
        <f>IF(VLOOKUP(SALIDA[[#This Row],[CODIGO]],STOCKSANLUIS[],6,FALSE)=0,"PRODUCTO SIN STOCK/UBICACIÓN",VLOOKUP(SALIDA[[#This Row],[CODIGO]],STOCKSANLUIS[],6,FALSE))</f>
        <v>1</v>
      </c>
      <c r="F512">
        <f>SALIDA[[#This Row],[CANTIDAD]]/SALIDA[[#This Row],[UND MEDIDA]]</f>
        <v>1</v>
      </c>
      <c r="G512" t="str">
        <f>VLOOKUP(SALIDA[[#This Row],[CODIGO]],FAMILIAS[],4,FALSE)</f>
        <v>ZHEJIANG YONGHE</v>
      </c>
      <c r="H512" s="10" t="str">
        <f>IF(VLOOKUP(SALIDA[[#This Row],[CODIGO]],STOCKSANLUIS[],7,FALSE)=0,"PRODUCTO SIN STOCK/UBICACIÓN",VLOOKUP(SALIDA[[#This Row],[CODIGO]],STOCKSANLUIS[],7,FALSE))</f>
        <v>C</v>
      </c>
      <c r="I512" s="10"/>
      <c r="J512" t="str">
        <f>SALIDA[[#This Row],[CODIGO]]&amp;"       "&amp;SALIDA[[#This Row],[FAMILIA]]</f>
        <v>02753       ZHEJIANG YONGHE</v>
      </c>
      <c r="K512">
        <f>VLOOKUP(SALIDA[[#This Row],[CODIGO]],STOCK_STARSOFT[],5,FALSE)</f>
        <v>88.873082999999994</v>
      </c>
      <c r="L512">
        <f>SALIDA[[#This Row],[CANTIDAD]]*SALIDA[[#This Row],[PRECIO UND]]</f>
        <v>88.873082999999994</v>
      </c>
    </row>
    <row r="513" spans="1:12" x14ac:dyDescent="0.25">
      <c r="A513" s="6" t="s">
        <v>3675</v>
      </c>
      <c r="B513" s="24" t="str">
        <f>VLOOKUP(SALIDA[[#This Row],[CODIGO]],STOCKSANLUIS[],2,FALSE)</f>
        <v>LAMAS DE PVC ALECO 8X0.080X300 (20CM X 2MMX 91.44M) LOW TEMP REINFORCED - 172007- MT</v>
      </c>
      <c r="C513" s="153">
        <v>45905</v>
      </c>
      <c r="D513">
        <v>548.64</v>
      </c>
      <c r="E513">
        <f>IF(VLOOKUP(SALIDA[[#This Row],[CODIGO]],STOCKSANLUIS[],6,FALSE)=0,"PRODUCTO SIN STOCK/UBICACIÓN",VLOOKUP(SALIDA[[#This Row],[CODIGO]],STOCKSANLUIS[],6,FALSE))</f>
        <v>91.44</v>
      </c>
      <c r="F513">
        <f>SALIDA[[#This Row],[CANTIDAD]]/SALIDA[[#This Row],[UND MEDIDA]]</f>
        <v>6</v>
      </c>
      <c r="G513" t="str">
        <f>VLOOKUP(SALIDA[[#This Row],[CODIGO]],FAMILIAS[],4,FALSE)</f>
        <v>ES ROBBINS</v>
      </c>
      <c r="H513" s="10" t="str">
        <f>IF(VLOOKUP(SALIDA[[#This Row],[CODIGO]],STOCKSANLUIS[],7,FALSE)=0,"PRODUCTO SIN STOCK/UBICACIÓN",VLOOKUP(SALIDA[[#This Row],[CODIGO]],STOCKSANLUIS[],7,FALSE))</f>
        <v>B/C</v>
      </c>
      <c r="I513" s="10"/>
      <c r="J513" t="str">
        <f>SALIDA[[#This Row],[CODIGO]]&amp;"       "&amp;SALIDA[[#This Row],[FAMILIA]]</f>
        <v>03057       ES ROBBINS</v>
      </c>
      <c r="K513">
        <f>VLOOKUP(SALIDA[[#This Row],[CODIGO]],STOCK_STARSOFT[],5,FALSE)</f>
        <v>2.0842499999999999</v>
      </c>
      <c r="L513">
        <f>SALIDA[[#This Row],[CANTIDAD]]*SALIDA[[#This Row],[PRECIO UND]]</f>
        <v>1143.5029199999999</v>
      </c>
    </row>
    <row r="514" spans="1:12" x14ac:dyDescent="0.25">
      <c r="A514" s="6" t="s">
        <v>3880</v>
      </c>
      <c r="B514" s="24" t="str">
        <f>VLOOKUP(SALIDA[[#This Row],[CODIGO]],STOCKSANLUIS[],2,FALSE)</f>
        <v>GAS REFRIGERANTE R134A  X 340 GR - (TAPA CON VALVULA) - ICELOONG</v>
      </c>
      <c r="C514" s="153">
        <v>45905</v>
      </c>
      <c r="D514">
        <v>10</v>
      </c>
      <c r="E514">
        <f>IF(VLOOKUP(SALIDA[[#This Row],[CODIGO]],STOCKSANLUIS[],6,FALSE)=0,"PRODUCTO SIN STOCK/UBICACIÓN",VLOOKUP(SALIDA[[#This Row],[CODIGO]],STOCKSANLUIS[],6,FALSE))</f>
        <v>1</v>
      </c>
      <c r="F514">
        <f>SALIDA[[#This Row],[CANTIDAD]]/SALIDA[[#This Row],[UND MEDIDA]]</f>
        <v>10</v>
      </c>
      <c r="G514" t="str">
        <f>VLOOKUP(SALIDA[[#This Row],[CODIGO]],FAMILIAS[],4,FALSE)</f>
        <v>ZHEJIANG YONGHE</v>
      </c>
      <c r="H514" s="10" t="str">
        <f>IF(VLOOKUP(SALIDA[[#This Row],[CODIGO]],STOCKSANLUIS[],7,FALSE)=0,"PRODUCTO SIN STOCK/UBICACIÓN",VLOOKUP(SALIDA[[#This Row],[CODIGO]],STOCKSANLUIS[],7,FALSE))</f>
        <v>B</v>
      </c>
      <c r="I514" s="10"/>
      <c r="J514" t="str">
        <f>SALIDA[[#This Row],[CODIGO]]&amp;"       "&amp;SALIDA[[#This Row],[FAMILIA]]</f>
        <v>03343       ZHEJIANG YONGHE</v>
      </c>
      <c r="K514">
        <f>VLOOKUP(SALIDA[[#This Row],[CODIGO]],STOCK_STARSOFT[],5,FALSE)</f>
        <v>3.1289889999999998</v>
      </c>
      <c r="L514">
        <f>SALIDA[[#This Row],[CANTIDAD]]*SALIDA[[#This Row],[PRECIO UND]]</f>
        <v>31.28989</v>
      </c>
    </row>
    <row r="515" spans="1:12" x14ac:dyDescent="0.25">
      <c r="A515" s="6" t="s">
        <v>439</v>
      </c>
      <c r="B515" s="24" t="str">
        <f>VLOOKUP(SALIDA[[#This Row],[CODIGO]],STOCKSANLUIS[],2,FALSE)</f>
        <v>ACEITE MINERAL 3G SUPER - 1 GALÓN - BVA</v>
      </c>
      <c r="C515" s="153">
        <v>45905</v>
      </c>
      <c r="D515">
        <v>1</v>
      </c>
      <c r="E515">
        <f>IF(VLOOKUP(SALIDA[[#This Row],[CODIGO]],STOCKSANLUIS[],6,FALSE)=0,"PRODUCTO SIN STOCK/UBICACIÓN",VLOOKUP(SALIDA[[#This Row],[CODIGO]],STOCKSANLUIS[],6,FALSE))</f>
        <v>1</v>
      </c>
      <c r="F515">
        <f>SALIDA[[#This Row],[CANTIDAD]]/SALIDA[[#This Row],[UND MEDIDA]]</f>
        <v>1</v>
      </c>
      <c r="G515" t="str">
        <f>VLOOKUP(SALIDA[[#This Row],[CODIGO]],FAMILIAS[],4,FALSE)</f>
        <v>BVA</v>
      </c>
      <c r="H515" s="10" t="str">
        <f>IF(VLOOKUP(SALIDA[[#This Row],[CODIGO]],STOCKSANLUIS[],7,FALSE)=0,"PRODUCTO SIN STOCK/UBICACIÓN",VLOOKUP(SALIDA[[#This Row],[CODIGO]],STOCKSANLUIS[],7,FALSE))</f>
        <v>C</v>
      </c>
      <c r="I515" s="10"/>
      <c r="J515" t="str">
        <f>SALIDA[[#This Row],[CODIGO]]&amp;"       "&amp;SALIDA[[#This Row],[FAMILIA]]</f>
        <v>00353       BVA</v>
      </c>
      <c r="K515">
        <f>VLOOKUP(SALIDA[[#This Row],[CODIGO]],STOCK_STARSOFT[],5,FALSE)</f>
        <v>15.454063</v>
      </c>
      <c r="L515">
        <f>SALIDA[[#This Row],[CANTIDAD]]*SALIDA[[#This Row],[PRECIO UND]]</f>
        <v>15.454063</v>
      </c>
    </row>
    <row r="516" spans="1:12" x14ac:dyDescent="0.25">
      <c r="A516" s="6" t="s">
        <v>867</v>
      </c>
      <c r="B516" s="24" t="str">
        <f>VLOOKUP(SALIDA[[#This Row],[CODIGO]],STOCKSANLUIS[],2,FALSE)</f>
        <v>ACEITE POLIOLESTER POE 68 - 1 GALON - BVA</v>
      </c>
      <c r="C516" s="153">
        <v>45905</v>
      </c>
      <c r="D516">
        <v>5</v>
      </c>
      <c r="E516">
        <f>IF(VLOOKUP(SALIDA[[#This Row],[CODIGO]],STOCKSANLUIS[],6,FALSE)=0,"PRODUCTO SIN STOCK/UBICACIÓN",VLOOKUP(SALIDA[[#This Row],[CODIGO]],STOCKSANLUIS[],6,FALSE))</f>
        <v>1</v>
      </c>
      <c r="F516">
        <f>SALIDA[[#This Row],[CANTIDAD]]/SALIDA[[#This Row],[UND MEDIDA]]</f>
        <v>5</v>
      </c>
      <c r="G516" t="str">
        <f>VLOOKUP(SALIDA[[#This Row],[CODIGO]],FAMILIAS[],4,FALSE)</f>
        <v>BVA</v>
      </c>
      <c r="H516" s="10" t="str">
        <f>IF(VLOOKUP(SALIDA[[#This Row],[CODIGO]],STOCKSANLUIS[],7,FALSE)=0,"PRODUCTO SIN STOCK/UBICACIÓN",VLOOKUP(SALIDA[[#This Row],[CODIGO]],STOCKSANLUIS[],7,FALSE))</f>
        <v>C</v>
      </c>
      <c r="I516" s="10"/>
      <c r="J516" t="str">
        <f>SALIDA[[#This Row],[CODIGO]]&amp;"       "&amp;SALIDA[[#This Row],[FAMILIA]]</f>
        <v>00945       BVA</v>
      </c>
      <c r="K516">
        <f>VLOOKUP(SALIDA[[#This Row],[CODIGO]],STOCK_STARSOFT[],5,FALSE)</f>
        <v>50.009718999999997</v>
      </c>
      <c r="L516">
        <f>SALIDA[[#This Row],[CANTIDAD]]*SALIDA[[#This Row],[PRECIO UND]]</f>
        <v>250.04859499999998</v>
      </c>
    </row>
    <row r="517" spans="1:12" x14ac:dyDescent="0.25">
      <c r="A517" s="6" t="s">
        <v>33</v>
      </c>
      <c r="B517" s="24" t="str">
        <f>VLOOKUP(SALIDA[[#This Row],[CODIGO]],STOCKSANLUIS[],2,FALSE)</f>
        <v>CONTROLADOR DE TEMPERATURA DIGITAL MT-512E 2HP - VER.13 - 115/220 VAC - FULL GAUGE</v>
      </c>
      <c r="C517" s="153">
        <v>45905</v>
      </c>
      <c r="D517">
        <v>1</v>
      </c>
      <c r="E517">
        <f>IF(VLOOKUP(SALIDA[[#This Row],[CODIGO]],STOCKSANLUIS[],6,FALSE)=0,"PRODUCTO SIN STOCK/UBICACIÓN",VLOOKUP(SALIDA[[#This Row],[CODIGO]],STOCKSANLUIS[],6,FALSE))</f>
        <v>1</v>
      </c>
      <c r="F517">
        <f>SALIDA[[#This Row],[CANTIDAD]]/SALIDA[[#This Row],[UND MEDIDA]]</f>
        <v>1</v>
      </c>
      <c r="G517" t="str">
        <f>VLOOKUP(SALIDA[[#This Row],[CODIGO]],FAMILIAS[],4,FALSE)</f>
        <v>FULL GAUGE</v>
      </c>
      <c r="H517" s="10" t="str">
        <f>IF(VLOOKUP(SALIDA[[#This Row],[CODIGO]],STOCKSANLUIS[],7,FALSE)=0,"PRODUCTO SIN STOCK/UBICACIÓN",VLOOKUP(SALIDA[[#This Row],[CODIGO]],STOCKSANLUIS[],7,FALSE))</f>
        <v>C</v>
      </c>
      <c r="I517" s="10"/>
      <c r="J517" t="str">
        <f>SALIDA[[#This Row],[CODIGO]]&amp;"       "&amp;SALIDA[[#This Row],[FAMILIA]]</f>
        <v>00016       FULL GAUGE</v>
      </c>
      <c r="K517">
        <f>VLOOKUP(SALIDA[[#This Row],[CODIGO]],STOCK_STARSOFT[],5,FALSE)</f>
        <v>13.318346</v>
      </c>
      <c r="L517">
        <f>SALIDA[[#This Row],[CANTIDAD]]*SALIDA[[#This Row],[PRECIO UND]]</f>
        <v>13.318346</v>
      </c>
    </row>
    <row r="518" spans="1:12" x14ac:dyDescent="0.25">
      <c r="A518" s="6" t="s">
        <v>3719</v>
      </c>
      <c r="B518" s="24" t="str">
        <f>VLOOKUP(SALIDA[[#This Row],[CODIGO]],STOCKSANLUIS[],2,FALSE)</f>
        <v>MOTOVENTILADOR AXIAL EBM S4E450 - 450MM - 220V MONOFÁSICO - 4 POLOS, CON REJILLA - FLUJO V   </v>
      </c>
      <c r="C518" s="153">
        <v>45906</v>
      </c>
      <c r="D518">
        <v>1</v>
      </c>
      <c r="E518">
        <f>IF(VLOOKUP(SALIDA[[#This Row],[CODIGO]],STOCKSANLUIS[],6,FALSE)=0,"PRODUCTO SIN STOCK/UBICACIÓN",VLOOKUP(SALIDA[[#This Row],[CODIGO]],STOCKSANLUIS[],6,FALSE))</f>
        <v>1</v>
      </c>
      <c r="F518">
        <f>SALIDA[[#This Row],[CANTIDAD]]/SALIDA[[#This Row],[UND MEDIDA]]</f>
        <v>1</v>
      </c>
      <c r="G518" t="str">
        <f>VLOOKUP(SALIDA[[#This Row],[CODIGO]],FAMILIAS[],4,FALSE)</f>
        <v>EBM</v>
      </c>
      <c r="H518" s="10" t="str">
        <f>IF(VLOOKUP(SALIDA[[#This Row],[CODIGO]],STOCKSANLUIS[],7,FALSE)=0,"PRODUCTO SIN STOCK/UBICACIÓN",VLOOKUP(SALIDA[[#This Row],[CODIGO]],STOCKSANLUIS[],7,FALSE))</f>
        <v>C</v>
      </c>
      <c r="I518" s="10"/>
      <c r="J518" t="str">
        <f>SALIDA[[#This Row],[CODIGO]]&amp;"       "&amp;SALIDA[[#This Row],[FAMILIA]]</f>
        <v>03104       EBM</v>
      </c>
      <c r="K518">
        <f>VLOOKUP(SALIDA[[#This Row],[CODIGO]],STOCK_STARSOFT[],5,FALSE)</f>
        <v>154.94905600000001</v>
      </c>
      <c r="L518">
        <f>SALIDA[[#This Row],[CANTIDAD]]*SALIDA[[#This Row],[PRECIO UND]]</f>
        <v>154.94905600000001</v>
      </c>
    </row>
    <row r="519" spans="1:12" x14ac:dyDescent="0.25">
      <c r="A519" s="6" t="s">
        <v>91</v>
      </c>
      <c r="B519" s="24" t="str">
        <f>VLOOKUP(SALIDA[[#This Row],[CODIGO]],STOCKSANLUIS[],2,FALSE)</f>
        <v>TERMOSTATO DIGITAL TIC-17RGTI  - VER.09 - 115/220 VAC - FULL GAUGE</v>
      </c>
      <c r="C519" s="153">
        <v>45906</v>
      </c>
      <c r="D519">
        <v>4</v>
      </c>
      <c r="E519">
        <f>IF(VLOOKUP(SALIDA[[#This Row],[CODIGO]],STOCKSANLUIS[],6,FALSE)=0,"PRODUCTO SIN STOCK/UBICACIÓN",VLOOKUP(SALIDA[[#This Row],[CODIGO]],STOCKSANLUIS[],6,FALSE))</f>
        <v>1</v>
      </c>
      <c r="F519">
        <f>SALIDA[[#This Row],[CANTIDAD]]/SALIDA[[#This Row],[UND MEDIDA]]</f>
        <v>4</v>
      </c>
      <c r="G519" t="str">
        <f>VLOOKUP(SALIDA[[#This Row],[CODIGO]],FAMILIAS[],4,FALSE)</f>
        <v>FULL GAUGE</v>
      </c>
      <c r="H519" s="10" t="str">
        <f>IF(VLOOKUP(SALIDA[[#This Row],[CODIGO]],STOCKSANLUIS[],7,FALSE)=0,"PRODUCTO SIN STOCK/UBICACIÓN",VLOOKUP(SALIDA[[#This Row],[CODIGO]],STOCKSANLUIS[],7,FALSE))</f>
        <v>A</v>
      </c>
      <c r="I519" s="10"/>
      <c r="J519" t="str">
        <f>SALIDA[[#This Row],[CODIGO]]&amp;"       "&amp;SALIDA[[#This Row],[FAMILIA]]</f>
        <v>00050       FULL GAUGE</v>
      </c>
      <c r="K519">
        <f>VLOOKUP(SALIDA[[#This Row],[CODIGO]],STOCK_STARSOFT[],5,FALSE)</f>
        <v>18.869686000000002</v>
      </c>
      <c r="L519">
        <f>SALIDA[[#This Row],[CANTIDAD]]*SALIDA[[#This Row],[PRECIO UND]]</f>
        <v>75.478744000000006</v>
      </c>
    </row>
    <row r="520" spans="1:12" x14ac:dyDescent="0.25">
      <c r="A520" s="6" t="s">
        <v>2122</v>
      </c>
      <c r="B520" s="24" t="str">
        <f>VLOOKUP(SALIDA[[#This Row],[CODIGO]],STOCKSANLUIS[],2,FALSE)</f>
        <v>SENSOR DE TEMPERATURA NTC - SB-41 - 2M - FULL GAUGE</v>
      </c>
      <c r="C520" s="153">
        <v>45906</v>
      </c>
      <c r="D520">
        <v>2</v>
      </c>
      <c r="E520">
        <f>IF(VLOOKUP(SALIDA[[#This Row],[CODIGO]],STOCKSANLUIS[],6,FALSE)=0,"PRODUCTO SIN STOCK/UBICACIÓN",VLOOKUP(SALIDA[[#This Row],[CODIGO]],STOCKSANLUIS[],6,FALSE))</f>
        <v>1</v>
      </c>
      <c r="F520">
        <f>SALIDA[[#This Row],[CANTIDAD]]/SALIDA[[#This Row],[UND MEDIDA]]</f>
        <v>2</v>
      </c>
      <c r="G520" t="str">
        <f>VLOOKUP(SALIDA[[#This Row],[CODIGO]],FAMILIAS[],4,FALSE)</f>
        <v>FULL GAUGE</v>
      </c>
      <c r="H520" s="10" t="str">
        <f>IF(VLOOKUP(SALIDA[[#This Row],[CODIGO]],STOCKSANLUIS[],7,FALSE)=0,"PRODUCTO SIN STOCK/UBICACIÓN",VLOOKUP(SALIDA[[#This Row],[CODIGO]],STOCKSANLUIS[],7,FALSE))</f>
        <v>C</v>
      </c>
      <c r="I520" s="10"/>
      <c r="J520" t="str">
        <f>SALIDA[[#This Row],[CODIGO]]&amp;"       "&amp;SALIDA[[#This Row],[FAMILIA]]</f>
        <v>01842       FULL GAUGE</v>
      </c>
      <c r="K520">
        <f>VLOOKUP(SALIDA[[#This Row],[CODIGO]],STOCK_STARSOFT[],5,FALSE)</f>
        <v>1.6897530000000001</v>
      </c>
      <c r="L520">
        <f>SALIDA[[#This Row],[CANTIDAD]]*SALIDA[[#This Row],[PRECIO UND]]</f>
        <v>3.3795060000000001</v>
      </c>
    </row>
    <row r="521" spans="1:12" x14ac:dyDescent="0.25">
      <c r="A521" s="6" t="s">
        <v>2904</v>
      </c>
      <c r="B521" s="24" t="str">
        <f>VLOOKUP(SALIDA[[#This Row],[CODIGO]],STOCKSANLUIS[],2,FALSE)</f>
        <v>SENSOR DE TEMPERATURA NTC - SB-70 - 2M - FULL GAUGE (REMPLAZO DEL SB-41 - NO USAR EN MT 622E)</v>
      </c>
      <c r="C521" s="153">
        <v>45906</v>
      </c>
      <c r="D521">
        <v>5</v>
      </c>
      <c r="E521">
        <f>IF(VLOOKUP(SALIDA[[#This Row],[CODIGO]],STOCKSANLUIS[],6,FALSE)=0,"PRODUCTO SIN STOCK/UBICACIÓN",VLOOKUP(SALIDA[[#This Row],[CODIGO]],STOCKSANLUIS[],6,FALSE))</f>
        <v>1</v>
      </c>
      <c r="F521">
        <f>SALIDA[[#This Row],[CANTIDAD]]/SALIDA[[#This Row],[UND MEDIDA]]</f>
        <v>5</v>
      </c>
      <c r="G521" t="str">
        <f>VLOOKUP(SALIDA[[#This Row],[CODIGO]],FAMILIAS[],4,FALSE)</f>
        <v>FULL GAUGE</v>
      </c>
      <c r="H521" s="10" t="str">
        <f>IF(VLOOKUP(SALIDA[[#This Row],[CODIGO]],STOCKSANLUIS[],7,FALSE)=0,"PRODUCTO SIN STOCK/UBICACIÓN",VLOOKUP(SALIDA[[#This Row],[CODIGO]],STOCKSANLUIS[],7,FALSE))</f>
        <v>A</v>
      </c>
      <c r="I521" s="10"/>
      <c r="J521" t="str">
        <f>SALIDA[[#This Row],[CODIGO]]&amp;"       "&amp;SALIDA[[#This Row],[FAMILIA]]</f>
        <v>02345       FULL GAUGE</v>
      </c>
      <c r="K521">
        <f>VLOOKUP(SALIDA[[#This Row],[CODIGO]],STOCK_STARSOFT[],5,FALSE)</f>
        <v>1.711822</v>
      </c>
      <c r="L521">
        <f>SALIDA[[#This Row],[CANTIDAD]]*SALIDA[[#This Row],[PRECIO UND]]</f>
        <v>8.5591100000000004</v>
      </c>
    </row>
    <row r="522" spans="1:12" x14ac:dyDescent="0.25">
      <c r="A522" s="6" t="s">
        <v>3339</v>
      </c>
      <c r="B522" s="24" t="str">
        <f>VLOOKUP(SALIDA[[#This Row],[CODIGO]],STOCKSANLUIS[],2,FALSE)</f>
        <v>GAS REFRIGERANTE R134 - 13.6KG ICELOONG</v>
      </c>
      <c r="C522" s="153">
        <v>45906</v>
      </c>
      <c r="D522">
        <v>1</v>
      </c>
      <c r="E522">
        <f>IF(VLOOKUP(SALIDA[[#This Row],[CODIGO]],STOCKSANLUIS[],6,FALSE)=0,"PRODUCTO SIN STOCK/UBICACIÓN",VLOOKUP(SALIDA[[#This Row],[CODIGO]],STOCKSANLUIS[],6,FALSE))</f>
        <v>1</v>
      </c>
      <c r="F522">
        <f>SALIDA[[#This Row],[CANTIDAD]]/SALIDA[[#This Row],[UND MEDIDA]]</f>
        <v>1</v>
      </c>
      <c r="G522" t="str">
        <f>VLOOKUP(SALIDA[[#This Row],[CODIGO]],FAMILIAS[],4,FALSE)</f>
        <v>ZHEJIANG YONGHE</v>
      </c>
      <c r="H522" s="10" t="str">
        <f>IF(VLOOKUP(SALIDA[[#This Row],[CODIGO]],STOCKSANLUIS[],7,FALSE)=0,"PRODUCTO SIN STOCK/UBICACIÓN",VLOOKUP(SALIDA[[#This Row],[CODIGO]],STOCKSANLUIS[],7,FALSE))</f>
        <v>C</v>
      </c>
      <c r="I522" s="10"/>
      <c r="J522" t="str">
        <f>SALIDA[[#This Row],[CODIGO]]&amp;"       "&amp;SALIDA[[#This Row],[FAMILIA]]</f>
        <v>02751       ZHEJIANG YONGHE</v>
      </c>
      <c r="K522">
        <f>VLOOKUP(SALIDA[[#This Row],[CODIGO]],STOCK_STARSOFT[],5,FALSE)</f>
        <v>106.20946600000001</v>
      </c>
      <c r="L522">
        <f>SALIDA[[#This Row],[CANTIDAD]]*SALIDA[[#This Row],[PRECIO UND]]</f>
        <v>106.20946600000001</v>
      </c>
    </row>
    <row r="523" spans="1:12" x14ac:dyDescent="0.25">
      <c r="A523" s="6" t="s">
        <v>2490</v>
      </c>
      <c r="B523" s="24" t="str">
        <f>VLOOKUP(SALIDA[[#This Row],[CODIGO]],STOCKSANLUIS[],2,FALSE)</f>
        <v>LIMPIADOR PARA CONDENSADOR - NU-BRITE - 1GALON - NU CALGON</v>
      </c>
      <c r="C523" s="153">
        <v>45906</v>
      </c>
      <c r="D523">
        <v>1</v>
      </c>
      <c r="E523">
        <f>IF(VLOOKUP(SALIDA[[#This Row],[CODIGO]],STOCKSANLUIS[],6,FALSE)=0,"PRODUCTO SIN STOCK/UBICACIÓN",VLOOKUP(SALIDA[[#This Row],[CODIGO]],STOCKSANLUIS[],6,FALSE))</f>
        <v>1</v>
      </c>
      <c r="F523">
        <f>SALIDA[[#This Row],[CANTIDAD]]/SALIDA[[#This Row],[UND MEDIDA]]</f>
        <v>1</v>
      </c>
      <c r="G523" t="str">
        <f>VLOOKUP(SALIDA[[#This Row],[CODIGO]],FAMILIAS[],4,FALSE)</f>
        <v>NU CALGON</v>
      </c>
      <c r="H523" s="10" t="str">
        <f>IF(VLOOKUP(SALIDA[[#This Row],[CODIGO]],STOCKSANLUIS[],7,FALSE)=0,"PRODUCTO SIN STOCK/UBICACIÓN",VLOOKUP(SALIDA[[#This Row],[CODIGO]],STOCKSANLUIS[],7,FALSE))</f>
        <v>C</v>
      </c>
      <c r="I523" s="10"/>
      <c r="J523" t="str">
        <f>SALIDA[[#This Row],[CODIGO]]&amp;"       "&amp;SALIDA[[#This Row],[FAMILIA]]</f>
        <v>02043       NU CALGON</v>
      </c>
      <c r="K523">
        <f>VLOOKUP(SALIDA[[#This Row],[CODIGO]],STOCK_STARSOFT[],5,FALSE)</f>
        <v>9.0050089999999994</v>
      </c>
      <c r="L523">
        <f>SALIDA[[#This Row],[CANTIDAD]]*SALIDA[[#This Row],[PRECIO UND]]</f>
        <v>9.0050089999999994</v>
      </c>
    </row>
    <row r="524" spans="1:12" x14ac:dyDescent="0.25">
      <c r="A524" s="6" t="s">
        <v>585</v>
      </c>
      <c r="B524" s="24" t="str">
        <f>VLOOKUP(SALIDA[[#This Row],[CODIGO]],STOCKSANLUIS[],2,FALSE)</f>
        <v xml:space="preserve">SENSOR DUAL DE TEMPERATURA Y HUMEDAD SB-56 - 2.5M - FULL GAUGE </v>
      </c>
      <c r="C524" s="153">
        <v>45906</v>
      </c>
      <c r="D524">
        <v>1</v>
      </c>
      <c r="E524">
        <f>IF(VLOOKUP(SALIDA[[#This Row],[CODIGO]],STOCKSANLUIS[],6,FALSE)=0,"PRODUCTO SIN STOCK/UBICACIÓN",VLOOKUP(SALIDA[[#This Row],[CODIGO]],STOCKSANLUIS[],6,FALSE))</f>
        <v>1</v>
      </c>
      <c r="F524">
        <f>SALIDA[[#This Row],[CANTIDAD]]/SALIDA[[#This Row],[UND MEDIDA]]</f>
        <v>1</v>
      </c>
      <c r="G524" t="str">
        <f>VLOOKUP(SALIDA[[#This Row],[CODIGO]],FAMILIAS[],4,FALSE)</f>
        <v>FULL GAUGE</v>
      </c>
      <c r="H524" s="10" t="str">
        <f>IF(VLOOKUP(SALIDA[[#This Row],[CODIGO]],STOCKSANLUIS[],7,FALSE)=0,"PRODUCTO SIN STOCK/UBICACIÓN",VLOOKUP(SALIDA[[#This Row],[CODIGO]],STOCKSANLUIS[],7,FALSE))</f>
        <v>C</v>
      </c>
      <c r="I524" s="10"/>
      <c r="J524" t="str">
        <f>SALIDA[[#This Row],[CODIGO]]&amp;"       "&amp;SALIDA[[#This Row],[FAMILIA]]</f>
        <v>00563       FULL GAUGE</v>
      </c>
      <c r="K524">
        <f>VLOOKUP(SALIDA[[#This Row],[CODIGO]],STOCK_STARSOFT[],5,FALSE)</f>
        <v>26.527726999999999</v>
      </c>
      <c r="L524">
        <f>SALIDA[[#This Row],[CANTIDAD]]*SALIDA[[#This Row],[PRECIO UND]]</f>
        <v>26.527726999999999</v>
      </c>
    </row>
    <row r="525" spans="1:12" x14ac:dyDescent="0.25">
      <c r="A525" s="6" t="s">
        <v>3347</v>
      </c>
      <c r="B525" s="24" t="str">
        <f>VLOOKUP(SALIDA[[#This Row],[CODIGO]],STOCKSANLUIS[],2,FALSE)</f>
        <v>GAS REFRIGERANTE R507 -11.3KG ICELOONG</v>
      </c>
      <c r="C525" s="153">
        <v>45906</v>
      </c>
      <c r="D525">
        <v>2</v>
      </c>
      <c r="E525">
        <f>IF(VLOOKUP(SALIDA[[#This Row],[CODIGO]],STOCKSANLUIS[],6,FALSE)=0,"PRODUCTO SIN STOCK/UBICACIÓN",VLOOKUP(SALIDA[[#This Row],[CODIGO]],STOCKSANLUIS[],6,FALSE))</f>
        <v>1</v>
      </c>
      <c r="F525">
        <f>SALIDA[[#This Row],[CANTIDAD]]/SALIDA[[#This Row],[UND MEDIDA]]</f>
        <v>2</v>
      </c>
      <c r="G525" t="str">
        <f>VLOOKUP(SALIDA[[#This Row],[CODIGO]],FAMILIAS[],4,FALSE)</f>
        <v>ZHEJIANG YONGHE</v>
      </c>
      <c r="H525" s="10" t="str">
        <f>IF(VLOOKUP(SALIDA[[#This Row],[CODIGO]],STOCKSANLUIS[],7,FALSE)=0,"PRODUCTO SIN STOCK/UBICACIÓN",VLOOKUP(SALIDA[[#This Row],[CODIGO]],STOCKSANLUIS[],7,FALSE))</f>
        <v>C</v>
      </c>
      <c r="I525" s="10"/>
      <c r="J525" t="str">
        <f>SALIDA[[#This Row],[CODIGO]]&amp;"       "&amp;SALIDA[[#This Row],[FAMILIA]]</f>
        <v>02755       ZHEJIANG YONGHE</v>
      </c>
      <c r="K525">
        <f>VLOOKUP(SALIDA[[#This Row],[CODIGO]],STOCK_STARSOFT[],5,FALSE)</f>
        <v>55.968114</v>
      </c>
      <c r="L525">
        <f>SALIDA[[#This Row],[CANTIDAD]]*SALIDA[[#This Row],[PRECIO UND]]</f>
        <v>111.936228</v>
      </c>
    </row>
    <row r="526" spans="1:12" x14ac:dyDescent="0.25">
      <c r="A526" s="6" t="s">
        <v>3824</v>
      </c>
      <c r="B526" s="24" t="str">
        <f>VLOOKUP(SALIDA[[#This Row],[CODIGO]],STOCKSANLUIS[],2,FALSE)</f>
        <v>MANGA AISLANTE CLASS 1 - 1 3/8"ID X 1/2"THK - WINCELL</v>
      </c>
      <c r="C526" s="153">
        <v>45908</v>
      </c>
      <c r="D526">
        <v>10</v>
      </c>
      <c r="E526">
        <f>IF(VLOOKUP(SALIDA[[#This Row],[CODIGO]],STOCKSANLUIS[],6,FALSE)=0,"PRODUCTO SIN STOCK/UBICACIÓN",VLOOKUP(SALIDA[[#This Row],[CODIGO]],STOCKSANLUIS[],6,FALSE))</f>
        <v>1</v>
      </c>
      <c r="F526">
        <f>SALIDA[[#This Row],[CANTIDAD]]/SALIDA[[#This Row],[UND MEDIDA]]</f>
        <v>10</v>
      </c>
      <c r="G526" t="str">
        <f>VLOOKUP(SALIDA[[#This Row],[CODIGO]],FAMILIAS[],4,FALSE)</f>
        <v>WINCELL</v>
      </c>
      <c r="H526" s="10" t="str">
        <f>IF(VLOOKUP(SALIDA[[#This Row],[CODIGO]],STOCKSANLUIS[],7,FALSE)=0,"PRODUCTO SIN STOCK/UBICACIÓN",VLOOKUP(SALIDA[[#This Row],[CODIGO]],STOCKSANLUIS[],7,FALSE))</f>
        <v>A</v>
      </c>
      <c r="I526" s="10" t="s">
        <v>19536</v>
      </c>
      <c r="J526" t="str">
        <f>SALIDA[[#This Row],[CODIGO]]&amp;"       "&amp;SALIDA[[#This Row],[FAMILIA]]</f>
        <v>03253       WINCELL</v>
      </c>
      <c r="K526">
        <f>VLOOKUP(SALIDA[[#This Row],[CODIGO]],STOCK_STARSOFT[],5,FALSE)</f>
        <v>1.81681</v>
      </c>
      <c r="L526">
        <f>SALIDA[[#This Row],[CANTIDAD]]*SALIDA[[#This Row],[PRECIO UND]]</f>
        <v>18.168099999999999</v>
      </c>
    </row>
    <row r="527" spans="1:12" x14ac:dyDescent="0.25">
      <c r="A527" s="6" t="s">
        <v>3406</v>
      </c>
      <c r="B527" s="24" t="str">
        <f>VLOOKUP(SALIDA[[#This Row],[CODIGO]],STOCKSANLUIS[],2,FALSE)</f>
        <v>SOLDADURA DE PLATA HARRIS AL 45%</v>
      </c>
      <c r="C527" s="153">
        <v>45908</v>
      </c>
      <c r="D527">
        <v>3</v>
      </c>
      <c r="E527">
        <f>IF(VLOOKUP(SALIDA[[#This Row],[CODIGO]],STOCKSANLUIS[],6,FALSE)=0,"PRODUCTO SIN STOCK/UBICACIÓN",VLOOKUP(SALIDA[[#This Row],[CODIGO]],STOCKSANLUIS[],6,FALSE))</f>
        <v>1</v>
      </c>
      <c r="F527">
        <f>SALIDA[[#This Row],[CANTIDAD]]/SALIDA[[#This Row],[UND MEDIDA]]</f>
        <v>3</v>
      </c>
      <c r="G527" t="str">
        <f>VLOOKUP(SALIDA[[#This Row],[CODIGO]],FAMILIAS[],4,FALSE)</f>
        <v>HARRIS</v>
      </c>
      <c r="H527" s="10" t="str">
        <f>IF(VLOOKUP(SALIDA[[#This Row],[CODIGO]],STOCKSANLUIS[],7,FALSE)=0,"PRODUCTO SIN STOCK/UBICACIÓN",VLOOKUP(SALIDA[[#This Row],[CODIGO]],STOCKSANLUIS[],7,FALSE))</f>
        <v>C</v>
      </c>
      <c r="I527" s="10"/>
      <c r="J527" t="str">
        <f>SALIDA[[#This Row],[CODIGO]]&amp;"       "&amp;SALIDA[[#This Row],[FAMILIA]]</f>
        <v>02832       HARRIS</v>
      </c>
      <c r="K527">
        <f>VLOOKUP(SALIDA[[#This Row],[CODIGO]],STOCK_STARSOFT[],5,FALSE)</f>
        <v>15.331932</v>
      </c>
      <c r="L527">
        <f>SALIDA[[#This Row],[CANTIDAD]]*SALIDA[[#This Row],[PRECIO UND]]</f>
        <v>45.995795999999999</v>
      </c>
    </row>
    <row r="528" spans="1:12" x14ac:dyDescent="0.25">
      <c r="A528" s="6" t="s">
        <v>2858</v>
      </c>
      <c r="B528" s="24" t="str">
        <f>VLOOKUP(SALIDA[[#This Row],[CODIGO]],STOCKSANLUIS[],2,FALSE)</f>
        <v>REFRIGERANTE PARA LIMPIEZA QWIK ECOFLUSH,QL1190 - 425 GR -1LB</v>
      </c>
      <c r="C528" s="153">
        <v>45908</v>
      </c>
      <c r="D528">
        <v>1</v>
      </c>
      <c r="E528">
        <f>IF(VLOOKUP(SALIDA[[#This Row],[CODIGO]],STOCKSANLUIS[],6,FALSE)=0,"PRODUCTO SIN STOCK/UBICACIÓN",VLOOKUP(SALIDA[[#This Row],[CODIGO]],STOCKSANLUIS[],6,FALSE))</f>
        <v>1</v>
      </c>
      <c r="F528">
        <f>SALIDA[[#This Row],[CANTIDAD]]/SALIDA[[#This Row],[UND MEDIDA]]</f>
        <v>1</v>
      </c>
      <c r="G528" t="str">
        <f>VLOOKUP(SALIDA[[#This Row],[CODIGO]],FAMILIAS[],4,FALSE)</f>
        <v>MAINSTREAM</v>
      </c>
      <c r="H528" s="10" t="str">
        <f>IF(VLOOKUP(SALIDA[[#This Row],[CODIGO]],STOCKSANLUIS[],7,FALSE)=0,"PRODUCTO SIN STOCK/UBICACIÓN",VLOOKUP(SALIDA[[#This Row],[CODIGO]],STOCKSANLUIS[],7,FALSE))</f>
        <v>C</v>
      </c>
      <c r="I528" s="10"/>
      <c r="J528" t="str">
        <f>SALIDA[[#This Row],[CODIGO]]&amp;"       "&amp;SALIDA[[#This Row],[FAMILIA]]</f>
        <v>02317       MAINSTREAM</v>
      </c>
      <c r="K528">
        <f>VLOOKUP(SALIDA[[#This Row],[CODIGO]],STOCK_STARSOFT[],5,FALSE)</f>
        <v>20.247046999999998</v>
      </c>
      <c r="L528">
        <f>SALIDA[[#This Row],[CANTIDAD]]*SALIDA[[#This Row],[PRECIO UND]]</f>
        <v>20.247046999999998</v>
      </c>
    </row>
    <row r="529" spans="1:12" x14ac:dyDescent="0.25">
      <c r="A529" s="6" t="s">
        <v>931</v>
      </c>
      <c r="B529" s="24" t="str">
        <f>VLOOKUP(SALIDA[[#This Row],[CODIGO]],STOCKSANLUIS[],2,FALSE)</f>
        <v>ACEITE POLIOLESTER POE 32 - 1 GALON - BVA</v>
      </c>
      <c r="C529" s="153">
        <v>45908</v>
      </c>
      <c r="D529">
        <v>12</v>
      </c>
      <c r="E529">
        <f>IF(VLOOKUP(SALIDA[[#This Row],[CODIGO]],STOCKSANLUIS[],6,FALSE)=0,"PRODUCTO SIN STOCK/UBICACIÓN",VLOOKUP(SALIDA[[#This Row],[CODIGO]],STOCKSANLUIS[],6,FALSE))</f>
        <v>1</v>
      </c>
      <c r="F529">
        <f>SALIDA[[#This Row],[CANTIDAD]]/SALIDA[[#This Row],[UND MEDIDA]]</f>
        <v>12</v>
      </c>
      <c r="G529" t="str">
        <f>VLOOKUP(SALIDA[[#This Row],[CODIGO]],FAMILIAS[],4,FALSE)</f>
        <v>BVA</v>
      </c>
      <c r="H529" s="10" t="str">
        <f>IF(VLOOKUP(SALIDA[[#This Row],[CODIGO]],STOCKSANLUIS[],7,FALSE)=0,"PRODUCTO SIN STOCK/UBICACIÓN",VLOOKUP(SALIDA[[#This Row],[CODIGO]],STOCKSANLUIS[],7,FALSE))</f>
        <v>C</v>
      </c>
      <c r="I529" s="10"/>
      <c r="J529" t="str">
        <f>SALIDA[[#This Row],[CODIGO]]&amp;"       "&amp;SALIDA[[#This Row],[FAMILIA]]</f>
        <v>00987       BVA</v>
      </c>
      <c r="K529">
        <f>VLOOKUP(SALIDA[[#This Row],[CODIGO]],STOCK_STARSOFT[],5,FALSE)</f>
        <v>47.466326000000002</v>
      </c>
      <c r="L529">
        <f>SALIDA[[#This Row],[CANTIDAD]]*SALIDA[[#This Row],[PRECIO UND]]</f>
        <v>569.595912</v>
      </c>
    </row>
    <row r="530" spans="1:12" x14ac:dyDescent="0.25">
      <c r="A530" s="6" t="s">
        <v>2673</v>
      </c>
      <c r="B530" s="24" t="str">
        <f>VLOOKUP(SALIDA[[#This Row],[CODIGO]],STOCKSANLUIS[],2,FALSE)</f>
        <v>PERFIL SANITARIO CURVO DE PVC C/LABIOS FLEXIBLES 290 P FI02805 - CAFF X PIEZA DE 4 METROS</v>
      </c>
      <c r="C530" s="153">
        <v>45908</v>
      </c>
      <c r="D530">
        <v>11</v>
      </c>
      <c r="E530">
        <f>IF(VLOOKUP(SALIDA[[#This Row],[CODIGO]],STOCKSANLUIS[],6,FALSE)=0,"PRODUCTO SIN STOCK/UBICACIÓN",VLOOKUP(SALIDA[[#This Row],[CODIGO]],STOCKSANLUIS[],6,FALSE))</f>
        <v>1</v>
      </c>
      <c r="F530">
        <f>SALIDA[[#This Row],[CANTIDAD]]/SALIDA[[#This Row],[UND MEDIDA]]</f>
        <v>11</v>
      </c>
      <c r="G530" t="str">
        <f>VLOOKUP(SALIDA[[#This Row],[CODIGO]],FAMILIAS[],4,FALSE)</f>
        <v>CAFF</v>
      </c>
      <c r="H530" s="10" t="str">
        <f>IF(VLOOKUP(SALIDA[[#This Row],[CODIGO]],STOCKSANLUIS[],7,FALSE)=0,"PRODUCTO SIN STOCK/UBICACIÓN",VLOOKUP(SALIDA[[#This Row],[CODIGO]],STOCKSANLUIS[],7,FALSE))</f>
        <v>A</v>
      </c>
      <c r="I530" s="10"/>
      <c r="J530" t="str">
        <f>SALIDA[[#This Row],[CODIGO]]&amp;"       "&amp;SALIDA[[#This Row],[FAMILIA]]</f>
        <v>02174       CAFF</v>
      </c>
      <c r="K530">
        <f>VLOOKUP(SALIDA[[#This Row],[CODIGO]],STOCK_STARSOFT[],5,FALSE)</f>
        <v>4.9613569999999996</v>
      </c>
      <c r="L530">
        <f>SALIDA[[#This Row],[CANTIDAD]]*SALIDA[[#This Row],[PRECIO UND]]</f>
        <v>54.574926999999995</v>
      </c>
    </row>
    <row r="531" spans="1:12" x14ac:dyDescent="0.25">
      <c r="A531" s="6" t="s">
        <v>2675</v>
      </c>
      <c r="B531" s="24" t="str">
        <f>VLOOKUP(SALIDA[[#This Row],[CODIGO]],STOCKSANLUIS[],2,FALSE)</f>
        <v>ÁNGULO DE FIJACIÓN DE PVC 30 X 30 315 P FI01364 - CAFF X PIEZA DE 4 METROS</v>
      </c>
      <c r="C531" s="153">
        <v>45908</v>
      </c>
      <c r="D531">
        <v>11</v>
      </c>
      <c r="E531">
        <f>IF(VLOOKUP(SALIDA[[#This Row],[CODIGO]],STOCKSANLUIS[],6,FALSE)=0,"PRODUCTO SIN STOCK/UBICACIÓN",VLOOKUP(SALIDA[[#This Row],[CODIGO]],STOCKSANLUIS[],6,FALSE))</f>
        <v>1</v>
      </c>
      <c r="F531">
        <f>SALIDA[[#This Row],[CANTIDAD]]/SALIDA[[#This Row],[UND MEDIDA]]</f>
        <v>11</v>
      </c>
      <c r="G531" t="str">
        <f>VLOOKUP(SALIDA[[#This Row],[CODIGO]],FAMILIAS[],4,FALSE)</f>
        <v>CAFF</v>
      </c>
      <c r="H531" s="10" t="str">
        <f>IF(VLOOKUP(SALIDA[[#This Row],[CODIGO]],STOCKSANLUIS[],7,FALSE)=0,"PRODUCTO SIN STOCK/UBICACIÓN",VLOOKUP(SALIDA[[#This Row],[CODIGO]],STOCKSANLUIS[],7,FALSE))</f>
        <v>A</v>
      </c>
      <c r="I531" s="10"/>
      <c r="J531" t="str">
        <f>SALIDA[[#This Row],[CODIGO]]&amp;"       "&amp;SALIDA[[#This Row],[FAMILIA]]</f>
        <v>02175       CAFF</v>
      </c>
      <c r="K531">
        <f>VLOOKUP(SALIDA[[#This Row],[CODIGO]],STOCK_STARSOFT[],5,FALSE)</f>
        <v>4.4717209999999996</v>
      </c>
      <c r="L531">
        <f>SALIDA[[#This Row],[CANTIDAD]]*SALIDA[[#This Row],[PRECIO UND]]</f>
        <v>49.188930999999997</v>
      </c>
    </row>
    <row r="532" spans="1:12" x14ac:dyDescent="0.25">
      <c r="A532" s="6" t="s">
        <v>2697</v>
      </c>
      <c r="B532" s="24" t="str">
        <f>VLOOKUP(SALIDA[[#This Row],[CODIGO]],STOCKSANLUIS[],2,FALSE)</f>
        <v>COMPRESOR HERMETICO DANFOSS MTZ28 - 2.5HP - 220V/1F/60HZ -R-134A/404A/507A/407C (NO INC. KIT DE ARRANQ. VALV. V09/V06 Y RESIST. DE CARTER)</v>
      </c>
      <c r="C532" s="153">
        <v>45908</v>
      </c>
      <c r="D532">
        <v>1</v>
      </c>
      <c r="E532">
        <f>IF(VLOOKUP(SALIDA[[#This Row],[CODIGO]],STOCKSANLUIS[],6,FALSE)=0,"PRODUCTO SIN STOCK/UBICACIÓN",VLOOKUP(SALIDA[[#This Row],[CODIGO]],STOCKSANLUIS[],6,FALSE))</f>
        <v>1</v>
      </c>
      <c r="F532">
        <f>SALIDA[[#This Row],[CANTIDAD]]/SALIDA[[#This Row],[UND MEDIDA]]</f>
        <v>1</v>
      </c>
      <c r="G532" t="str">
        <f>VLOOKUP(SALIDA[[#This Row],[CODIGO]],FAMILIAS[],4,FALSE)</f>
        <v>DANFOSS</v>
      </c>
      <c r="H532" s="10" t="str">
        <f>IF(VLOOKUP(SALIDA[[#This Row],[CODIGO]],STOCKSANLUIS[],7,FALSE)=0,"PRODUCTO SIN STOCK/UBICACIÓN",VLOOKUP(SALIDA[[#This Row],[CODIGO]],STOCKSANLUIS[],7,FALSE))</f>
        <v>C</v>
      </c>
      <c r="I532" s="10"/>
      <c r="J532" t="str">
        <f>SALIDA[[#This Row],[CODIGO]]&amp;"       "&amp;SALIDA[[#This Row],[FAMILIA]]</f>
        <v>02189       DANFOSS</v>
      </c>
      <c r="K532">
        <f>VLOOKUP(SALIDA[[#This Row],[CODIGO]],STOCK_STARSOFT[],5,FALSE)</f>
        <v>429.46</v>
      </c>
      <c r="L532">
        <f>SALIDA[[#This Row],[CANTIDAD]]*SALIDA[[#This Row],[PRECIO UND]]</f>
        <v>429.46</v>
      </c>
    </row>
    <row r="533" spans="1:12" x14ac:dyDescent="0.25">
      <c r="A533" s="6" t="s">
        <v>3458</v>
      </c>
      <c r="B533" s="24" t="str">
        <f>VLOOKUP(SALIDA[[#This Row],[CODIGO]],STOCKSANLUIS[],2,FALSE)</f>
        <v xml:space="preserve">RESISTENCIA DE CARTER PTC 35W (MANEUROP ALL) - 120Z0459 </v>
      </c>
      <c r="C533" s="153">
        <v>45908</v>
      </c>
      <c r="D533">
        <v>1</v>
      </c>
      <c r="E533">
        <f>IF(VLOOKUP(SALIDA[[#This Row],[CODIGO]],STOCKSANLUIS[],6,FALSE)=0,"PRODUCTO SIN STOCK/UBICACIÓN",VLOOKUP(SALIDA[[#This Row],[CODIGO]],STOCKSANLUIS[],6,FALSE))</f>
        <v>1</v>
      </c>
      <c r="F533">
        <f>SALIDA[[#This Row],[CANTIDAD]]/SALIDA[[#This Row],[UND MEDIDA]]</f>
        <v>1</v>
      </c>
      <c r="G533" t="str">
        <f>VLOOKUP(SALIDA[[#This Row],[CODIGO]],FAMILIAS[],4,FALSE)</f>
        <v>DANFOSS</v>
      </c>
      <c r="H533" s="10" t="str">
        <f>IF(VLOOKUP(SALIDA[[#This Row],[CODIGO]],STOCKSANLUIS[],7,FALSE)=0,"PRODUCTO SIN STOCK/UBICACIÓN",VLOOKUP(SALIDA[[#This Row],[CODIGO]],STOCKSANLUIS[],7,FALSE))</f>
        <v>A</v>
      </c>
      <c r="I533" s="10"/>
      <c r="J533" t="str">
        <f>SALIDA[[#This Row],[CODIGO]]&amp;"       "&amp;SALIDA[[#This Row],[FAMILIA]]</f>
        <v>02867       DANFOSS</v>
      </c>
      <c r="K533">
        <f>VLOOKUP(SALIDA[[#This Row],[CODIGO]],STOCK_STARSOFT[],5,FALSE)</f>
        <v>16.944555000000001</v>
      </c>
      <c r="L533">
        <f>SALIDA[[#This Row],[CANTIDAD]]*SALIDA[[#This Row],[PRECIO UND]]</f>
        <v>16.944555000000001</v>
      </c>
    </row>
    <row r="534" spans="1:12" x14ac:dyDescent="0.25">
      <c r="A534" s="6" t="s">
        <v>79</v>
      </c>
      <c r="B534" s="24" t="str">
        <f>VLOOKUP(SALIDA[[#This Row],[CODIGO]],STOCKSANLUIS[],2,FALSE)</f>
        <v>CONTROLADOR DE TEMPERATURA DIGITAL TC-900EL POWER - VER.07 - 12/24 VAC/DC - FULL GAUGE</v>
      </c>
      <c r="C534" s="153">
        <v>45908</v>
      </c>
      <c r="D534">
        <v>2</v>
      </c>
      <c r="E534">
        <f>IF(VLOOKUP(SALIDA[[#This Row],[CODIGO]],STOCKSANLUIS[],6,FALSE)=0,"PRODUCTO SIN STOCK/UBICACIÓN",VLOOKUP(SALIDA[[#This Row],[CODIGO]],STOCKSANLUIS[],6,FALSE))</f>
        <v>1</v>
      </c>
      <c r="F534">
        <f>SALIDA[[#This Row],[CANTIDAD]]/SALIDA[[#This Row],[UND MEDIDA]]</f>
        <v>2</v>
      </c>
      <c r="G534" t="str">
        <f>VLOOKUP(SALIDA[[#This Row],[CODIGO]],FAMILIAS[],4,FALSE)</f>
        <v>FULL GAUGE</v>
      </c>
      <c r="H534" s="10" t="str">
        <f>IF(VLOOKUP(SALIDA[[#This Row],[CODIGO]],STOCKSANLUIS[],7,FALSE)=0,"PRODUCTO SIN STOCK/UBICACIÓN",VLOOKUP(SALIDA[[#This Row],[CODIGO]],STOCKSANLUIS[],7,FALSE))</f>
        <v>C</v>
      </c>
      <c r="I534" s="10"/>
      <c r="J534" t="str">
        <f>SALIDA[[#This Row],[CODIGO]]&amp;"       "&amp;SALIDA[[#This Row],[FAMILIA]]</f>
        <v>00044       FULL GAUGE</v>
      </c>
      <c r="K534">
        <f>VLOOKUP(SALIDA[[#This Row],[CODIGO]],STOCK_STARSOFT[],5,FALSE)</f>
        <v>21.044938999999999</v>
      </c>
      <c r="L534">
        <f>SALIDA[[#This Row],[CANTIDAD]]*SALIDA[[#This Row],[PRECIO UND]]</f>
        <v>42.089877999999999</v>
      </c>
    </row>
    <row r="535" spans="1:12" x14ac:dyDescent="0.25">
      <c r="A535" s="6" t="s">
        <v>3983</v>
      </c>
      <c r="B535" s="24" t="str">
        <f>VLOOKUP(SALIDA[[#This Row],[CODIGO]],STOCKSANLUIS[],2,FALSE)</f>
        <v>GAS REFIGERANTE R22 -13.60 KG YONGAN</v>
      </c>
      <c r="C535" s="153">
        <v>45908</v>
      </c>
      <c r="D535">
        <v>1</v>
      </c>
      <c r="E535">
        <f>IF(VLOOKUP(SALIDA[[#This Row],[CODIGO]],STOCKSANLUIS[],6,FALSE)=0,"PRODUCTO SIN STOCK/UBICACIÓN",VLOOKUP(SALIDA[[#This Row],[CODIGO]],STOCKSANLUIS[],6,FALSE))</f>
        <v>1</v>
      </c>
      <c r="F535">
        <f>SALIDA[[#This Row],[CANTIDAD]]/SALIDA[[#This Row],[UND MEDIDA]]</f>
        <v>1</v>
      </c>
      <c r="G535" t="str">
        <f>VLOOKUP(SALIDA[[#This Row],[CODIGO]],FAMILIAS[],4,FALSE)</f>
        <v>YONGAN</v>
      </c>
      <c r="H535" s="10" t="str">
        <f>IF(VLOOKUP(SALIDA[[#This Row],[CODIGO]],STOCKSANLUIS[],7,FALSE)=0,"PRODUCTO SIN STOCK/UBICACIÓN",VLOOKUP(SALIDA[[#This Row],[CODIGO]],STOCKSANLUIS[],7,FALSE))</f>
        <v>B/C</v>
      </c>
      <c r="I535" s="10"/>
      <c r="J535" t="str">
        <f>SALIDA[[#This Row],[CODIGO]]&amp;"       "&amp;SALIDA[[#This Row],[FAMILIA]]</f>
        <v>03449       YONGAN</v>
      </c>
      <c r="K535">
        <f>VLOOKUP(SALIDA[[#This Row],[CODIGO]],STOCK_STARSOFT[],5,FALSE)</f>
        <v>61.334141000000002</v>
      </c>
      <c r="L535">
        <f>SALIDA[[#This Row],[CANTIDAD]]*SALIDA[[#This Row],[PRECIO UND]]</f>
        <v>61.334141000000002</v>
      </c>
    </row>
    <row r="536" spans="1:12" x14ac:dyDescent="0.25">
      <c r="A536" s="6" t="s">
        <v>3655</v>
      </c>
      <c r="B536" s="24" t="str">
        <f>VLOOKUP(SALIDA[[#This Row],[CODIGO]],STOCKSANLUIS[],2,FALSE)</f>
        <v>EVAPORADOR PISO TECHO 36000 BTU/H EVAP F/C ST R410A 208-230V/60HZ/1PH - TEMP BLUE MADE BY CARRIER ENTERPRISE - FRIO SOLO - TBF41D-036-M3N1C</v>
      </c>
      <c r="C536" s="153">
        <v>45908</v>
      </c>
      <c r="D536">
        <v>1</v>
      </c>
      <c r="E536">
        <f>IF(VLOOKUP(SALIDA[[#This Row],[CODIGO]],STOCKSANLUIS[],6,FALSE)=0,"PRODUCTO SIN STOCK/UBICACIÓN",VLOOKUP(SALIDA[[#This Row],[CODIGO]],STOCKSANLUIS[],6,FALSE))</f>
        <v>1</v>
      </c>
      <c r="F536">
        <f>SALIDA[[#This Row],[CANTIDAD]]/SALIDA[[#This Row],[UND MEDIDA]]</f>
        <v>1</v>
      </c>
      <c r="G536" t="str">
        <f>VLOOKUP(SALIDA[[#This Row],[CODIGO]],FAMILIAS[],4,FALSE)</f>
        <v>TEMP BLUE</v>
      </c>
      <c r="H536" s="10" t="str">
        <f>IF(VLOOKUP(SALIDA[[#This Row],[CODIGO]],STOCKSANLUIS[],7,FALSE)=0,"PRODUCTO SIN STOCK/UBICACIÓN",VLOOKUP(SALIDA[[#This Row],[CODIGO]],STOCKSANLUIS[],7,FALSE))</f>
        <v>B</v>
      </c>
      <c r="I536" s="10"/>
      <c r="J536" t="str">
        <f>SALIDA[[#This Row],[CODIGO]]&amp;"       "&amp;SALIDA[[#This Row],[FAMILIA]]</f>
        <v>03045       TEMP BLUE</v>
      </c>
      <c r="K536">
        <f>VLOOKUP(SALIDA[[#This Row],[CODIGO]],STOCK_STARSOFT[],5,FALSE)</f>
        <v>207.04276899999999</v>
      </c>
      <c r="L536">
        <f>SALIDA[[#This Row],[CANTIDAD]]*SALIDA[[#This Row],[PRECIO UND]]</f>
        <v>207.04276899999999</v>
      </c>
    </row>
    <row r="537" spans="1:12" x14ac:dyDescent="0.25">
      <c r="A537" s="6" t="s">
        <v>19744</v>
      </c>
      <c r="B537" s="24" t="str">
        <f>VLOOKUP(SALIDA[[#This Row],[CODIGO]],STOCKSANLUIS[],2,FALSE)</f>
        <v>CONDENSADOR DE 36000 BTU/H CDU VERTICAL ST R410A 208-230V/60HZ/1PH - TEMP BLUE MADE BY CARRIER ENTERPRISE - FRIO SOLO - TBA410A--036-V3G1C</v>
      </c>
      <c r="C537" s="153">
        <v>45908</v>
      </c>
      <c r="D537">
        <v>1</v>
      </c>
      <c r="E537">
        <f>IF(VLOOKUP(SALIDA[[#This Row],[CODIGO]],STOCKSANLUIS[],6,FALSE)=0,"PRODUCTO SIN STOCK/UBICACIÓN",VLOOKUP(SALIDA[[#This Row],[CODIGO]],STOCKSANLUIS[],6,FALSE))</f>
        <v>1</v>
      </c>
      <c r="F537">
        <f>SALIDA[[#This Row],[CANTIDAD]]/SALIDA[[#This Row],[UND MEDIDA]]</f>
        <v>1</v>
      </c>
      <c r="G537" t="str">
        <f>VLOOKUP(SALIDA[[#This Row],[CODIGO]],FAMILIAS[],4,FALSE)</f>
        <v>TEMP BLUE</v>
      </c>
      <c r="H537" s="10" t="str">
        <f>IF(VLOOKUP(SALIDA[[#This Row],[CODIGO]],STOCKSANLUIS[],7,FALSE)=0,"PRODUCTO SIN STOCK/UBICACIÓN",VLOOKUP(SALIDA[[#This Row],[CODIGO]],STOCKSANLUIS[],7,FALSE))</f>
        <v>B</v>
      </c>
      <c r="I537" s="10"/>
      <c r="J537" t="str">
        <f>SALIDA[[#This Row],[CODIGO]]&amp;"       "&amp;SALIDA[[#This Row],[FAMILIA]]</f>
        <v>03365       TEMP BLUE</v>
      </c>
      <c r="K537">
        <f>VLOOKUP(SALIDA[[#This Row],[CODIGO]],STOCK_STARSOFT[],5,FALSE)</f>
        <v>335.38404800000001</v>
      </c>
      <c r="L537">
        <f>SALIDA[[#This Row],[CANTIDAD]]*SALIDA[[#This Row],[PRECIO UND]]</f>
        <v>335.38404800000001</v>
      </c>
    </row>
    <row r="538" spans="1:12" x14ac:dyDescent="0.25">
      <c r="A538" s="6" t="s">
        <v>2020</v>
      </c>
      <c r="B538" s="24" t="str">
        <f>VLOOKUP(SALIDA[[#This Row],[CODIGO]],STOCKSANLUIS[],2,FALSE)</f>
        <v>CONTROLADOR DE TEMPERATURA Y HUMEDAD DIGITAL MT-530EW SUPER (10-85%HR) - VER.06 - 115/220 VAC - FULL GAUGE - WHITE</v>
      </c>
      <c r="C538" s="153">
        <v>45909</v>
      </c>
      <c r="D538">
        <v>2</v>
      </c>
      <c r="E538">
        <f>IF(VLOOKUP(SALIDA[[#This Row],[CODIGO]],STOCKSANLUIS[],6,FALSE)=0,"PRODUCTO SIN STOCK/UBICACIÓN",VLOOKUP(SALIDA[[#This Row],[CODIGO]],STOCKSANLUIS[],6,FALSE))</f>
        <v>1</v>
      </c>
      <c r="F538">
        <f>SALIDA[[#This Row],[CANTIDAD]]/SALIDA[[#This Row],[UND MEDIDA]]</f>
        <v>2</v>
      </c>
      <c r="G538" t="str">
        <f>VLOOKUP(SALIDA[[#This Row],[CODIGO]],FAMILIAS[],4,FALSE)</f>
        <v>FULL GAUGE</v>
      </c>
      <c r="H538" s="10" t="str">
        <f>IF(VLOOKUP(SALIDA[[#This Row],[CODIGO]],STOCKSANLUIS[],7,FALSE)=0,"PRODUCTO SIN STOCK/UBICACIÓN",VLOOKUP(SALIDA[[#This Row],[CODIGO]],STOCKSANLUIS[],7,FALSE))</f>
        <v>A</v>
      </c>
      <c r="I538" s="10"/>
      <c r="J538" t="str">
        <f>SALIDA[[#This Row],[CODIGO]]&amp;"       "&amp;SALIDA[[#This Row],[FAMILIA]]</f>
        <v>01784       FULL GAUGE</v>
      </c>
      <c r="K538">
        <f>VLOOKUP(SALIDA[[#This Row],[CODIGO]],STOCK_STARSOFT[],5,FALSE)</f>
        <v>45.731242000000002</v>
      </c>
      <c r="L538">
        <f>SALIDA[[#This Row],[CANTIDAD]]*SALIDA[[#This Row],[PRECIO UND]]</f>
        <v>91.462484000000003</v>
      </c>
    </row>
    <row r="539" spans="1:12" x14ac:dyDescent="0.25">
      <c r="A539" s="6" t="s">
        <v>3983</v>
      </c>
      <c r="B539" s="24" t="str">
        <f>VLOOKUP(SALIDA[[#This Row],[CODIGO]],STOCKSANLUIS[],2,FALSE)</f>
        <v>GAS REFIGERANTE R22 -13.60 KG YONGAN</v>
      </c>
      <c r="C539" s="153">
        <v>45909</v>
      </c>
      <c r="D539">
        <v>2</v>
      </c>
      <c r="E539">
        <f>IF(VLOOKUP(SALIDA[[#This Row],[CODIGO]],STOCKSANLUIS[],6,FALSE)=0,"PRODUCTO SIN STOCK/UBICACIÓN",VLOOKUP(SALIDA[[#This Row],[CODIGO]],STOCKSANLUIS[],6,FALSE))</f>
        <v>1</v>
      </c>
      <c r="F539">
        <f>SALIDA[[#This Row],[CANTIDAD]]/SALIDA[[#This Row],[UND MEDIDA]]</f>
        <v>2</v>
      </c>
      <c r="G539" t="str">
        <f>VLOOKUP(SALIDA[[#This Row],[CODIGO]],FAMILIAS[],4,FALSE)</f>
        <v>YONGAN</v>
      </c>
      <c r="H539" s="10" t="str">
        <f>IF(VLOOKUP(SALIDA[[#This Row],[CODIGO]],STOCKSANLUIS[],7,FALSE)=0,"PRODUCTO SIN STOCK/UBICACIÓN",VLOOKUP(SALIDA[[#This Row],[CODIGO]],STOCKSANLUIS[],7,FALSE))</f>
        <v>B/C</v>
      </c>
      <c r="I539" s="10"/>
      <c r="J539" t="str">
        <f>SALIDA[[#This Row],[CODIGO]]&amp;"       "&amp;SALIDA[[#This Row],[FAMILIA]]</f>
        <v>03449       YONGAN</v>
      </c>
      <c r="K539">
        <f>VLOOKUP(SALIDA[[#This Row],[CODIGO]],STOCK_STARSOFT[],5,FALSE)</f>
        <v>61.334141000000002</v>
      </c>
      <c r="L539">
        <f>SALIDA[[#This Row],[CANTIDAD]]*SALIDA[[#This Row],[PRECIO UND]]</f>
        <v>122.668282</v>
      </c>
    </row>
    <row r="540" spans="1:12" x14ac:dyDescent="0.25">
      <c r="A540" s="6" t="s">
        <v>3678</v>
      </c>
      <c r="B540" s="24" t="str">
        <f>VLOOKUP(SALIDA[[#This Row],[CODIGO]],STOCKSANLUIS[],2,FALSE)</f>
        <v>RESISTENCIA SILICONADA POTENCIA CONSTANTE TECNOLATINA - TPC-M - 40W/M - 220V</v>
      </c>
      <c r="C540" s="153">
        <v>45909</v>
      </c>
      <c r="D540">
        <v>100</v>
      </c>
      <c r="E540">
        <f>IF(VLOOKUP(SALIDA[[#This Row],[CODIGO]],STOCKSANLUIS[],6,FALSE)=0,"PRODUCTO SIN STOCK/UBICACIÓN",VLOOKUP(SALIDA[[#This Row],[CODIGO]],STOCKSANLUIS[],6,FALSE))</f>
        <v>100</v>
      </c>
      <c r="F540">
        <f>SALIDA[[#This Row],[CANTIDAD]]/SALIDA[[#This Row],[UND MEDIDA]]</f>
        <v>1</v>
      </c>
      <c r="G540" t="str">
        <f>VLOOKUP(SALIDA[[#This Row],[CODIGO]],FAMILIAS[],4,FALSE)</f>
        <v>TECNOLATINA</v>
      </c>
      <c r="H540" s="10" t="str">
        <f>IF(VLOOKUP(SALIDA[[#This Row],[CODIGO]],STOCKSANLUIS[],7,FALSE)=0,"PRODUCTO SIN STOCK/UBICACIÓN",VLOOKUP(SALIDA[[#This Row],[CODIGO]],STOCKSANLUIS[],7,FALSE))</f>
        <v>C</v>
      </c>
      <c r="I540" s="10"/>
      <c r="J540" t="str">
        <f>SALIDA[[#This Row],[CODIGO]]&amp;"       "&amp;SALIDA[[#This Row],[FAMILIA]]</f>
        <v>03059       TECNOLATINA</v>
      </c>
      <c r="K540">
        <f>VLOOKUP(SALIDA[[#This Row],[CODIGO]],STOCK_STARSOFT[],5,FALSE)</f>
        <v>1.9391890000000001</v>
      </c>
      <c r="L540">
        <f>SALIDA[[#This Row],[CANTIDAD]]*SALIDA[[#This Row],[PRECIO UND]]</f>
        <v>193.91890000000001</v>
      </c>
    </row>
    <row r="541" spans="1:12" x14ac:dyDescent="0.25">
      <c r="A541" s="6" t="s">
        <v>3343</v>
      </c>
      <c r="B541" s="24" t="str">
        <f>VLOOKUP(SALIDA[[#This Row],[CODIGO]],STOCKSANLUIS[],2,FALSE)</f>
        <v>GAS REFRIGERANTE R410A -11.30KG ICELOONG</v>
      </c>
      <c r="C541" s="153">
        <v>45909</v>
      </c>
      <c r="D541">
        <v>5</v>
      </c>
      <c r="E541">
        <f>IF(VLOOKUP(SALIDA[[#This Row],[CODIGO]],STOCKSANLUIS[],6,FALSE)=0,"PRODUCTO SIN STOCK/UBICACIÓN",VLOOKUP(SALIDA[[#This Row],[CODIGO]],STOCKSANLUIS[],6,FALSE))</f>
        <v>1</v>
      </c>
      <c r="F541">
        <f>SALIDA[[#This Row],[CANTIDAD]]/SALIDA[[#This Row],[UND MEDIDA]]</f>
        <v>5</v>
      </c>
      <c r="G541" t="str">
        <f>VLOOKUP(SALIDA[[#This Row],[CODIGO]],FAMILIAS[],4,FALSE)</f>
        <v>ZHEJIANG YONGHE</v>
      </c>
      <c r="H541" s="10" t="str">
        <f>IF(VLOOKUP(SALIDA[[#This Row],[CODIGO]],STOCKSANLUIS[],7,FALSE)=0,"PRODUCTO SIN STOCK/UBICACIÓN",VLOOKUP(SALIDA[[#This Row],[CODIGO]],STOCKSANLUIS[],7,FALSE))</f>
        <v>C</v>
      </c>
      <c r="I541" s="10"/>
      <c r="J541" t="str">
        <f>SALIDA[[#This Row],[CODIGO]]&amp;"       "&amp;SALIDA[[#This Row],[FAMILIA]]</f>
        <v>02753       ZHEJIANG YONGHE</v>
      </c>
      <c r="K541">
        <f>VLOOKUP(SALIDA[[#This Row],[CODIGO]],STOCK_STARSOFT[],5,FALSE)</f>
        <v>88.873082999999994</v>
      </c>
      <c r="L541">
        <f>SALIDA[[#This Row],[CANTIDAD]]*SALIDA[[#This Row],[PRECIO UND]]</f>
        <v>444.36541499999998</v>
      </c>
    </row>
    <row r="542" spans="1:12" x14ac:dyDescent="0.25">
      <c r="A542" s="6" t="s">
        <v>3343</v>
      </c>
      <c r="B542" s="24" t="str">
        <f>VLOOKUP(SALIDA[[#This Row],[CODIGO]],STOCKSANLUIS[],2,FALSE)</f>
        <v>GAS REFRIGERANTE R410A -11.30KG ICELOONG</v>
      </c>
      <c r="C542" s="153">
        <v>45909</v>
      </c>
      <c r="D542">
        <v>1</v>
      </c>
      <c r="E542">
        <f>IF(VLOOKUP(SALIDA[[#This Row],[CODIGO]],STOCKSANLUIS[],6,FALSE)=0,"PRODUCTO SIN STOCK/UBICACIÓN",VLOOKUP(SALIDA[[#This Row],[CODIGO]],STOCKSANLUIS[],6,FALSE))</f>
        <v>1</v>
      </c>
      <c r="F542">
        <f>SALIDA[[#This Row],[CANTIDAD]]/SALIDA[[#This Row],[UND MEDIDA]]</f>
        <v>1</v>
      </c>
      <c r="G542" t="str">
        <f>VLOOKUP(SALIDA[[#This Row],[CODIGO]],FAMILIAS[],4,FALSE)</f>
        <v>ZHEJIANG YONGHE</v>
      </c>
      <c r="H542" s="10" t="str">
        <f>IF(VLOOKUP(SALIDA[[#This Row],[CODIGO]],STOCKSANLUIS[],7,FALSE)=0,"PRODUCTO SIN STOCK/UBICACIÓN",VLOOKUP(SALIDA[[#This Row],[CODIGO]],STOCKSANLUIS[],7,FALSE))</f>
        <v>C</v>
      </c>
      <c r="I542" s="10"/>
      <c r="J542" t="str">
        <f>SALIDA[[#This Row],[CODIGO]]&amp;"       "&amp;SALIDA[[#This Row],[FAMILIA]]</f>
        <v>02753       ZHEJIANG YONGHE</v>
      </c>
      <c r="K542">
        <f>VLOOKUP(SALIDA[[#This Row],[CODIGO]],STOCK_STARSOFT[],5,FALSE)</f>
        <v>88.873082999999994</v>
      </c>
      <c r="L542">
        <f>SALIDA[[#This Row],[CANTIDAD]]*SALIDA[[#This Row],[PRECIO UND]]</f>
        <v>88.873082999999994</v>
      </c>
    </row>
    <row r="543" spans="1:12" x14ac:dyDescent="0.25">
      <c r="A543" s="6" t="s">
        <v>19300</v>
      </c>
      <c r="B543" s="24" t="str">
        <f>VLOOKUP(SALIDA[[#This Row],[CODIGO]],STOCKSANLUIS[],2,FALSE)</f>
        <v>CINTA ADHESIVA FOAM QTF-230E - 1/8" X 2" X 32.8´ (3MM X 50MM X 10M) - EVERFROST - HIGH QUALITY</v>
      </c>
      <c r="C543" s="153">
        <v>45909</v>
      </c>
      <c r="D543">
        <v>2</v>
      </c>
      <c r="E543">
        <f>IF(VLOOKUP(SALIDA[[#This Row],[CODIGO]],STOCKSANLUIS[],6,FALSE)=0,"PRODUCTO SIN STOCK/UBICACIÓN",VLOOKUP(SALIDA[[#This Row],[CODIGO]],STOCKSANLUIS[],6,FALSE))</f>
        <v>1</v>
      </c>
      <c r="F543">
        <f>SALIDA[[#This Row],[CANTIDAD]]/SALIDA[[#This Row],[UND MEDIDA]]</f>
        <v>2</v>
      </c>
      <c r="G543" t="str">
        <f>VLOOKUP(SALIDA[[#This Row],[CODIGO]],FAMILIAS[],4,FALSE)</f>
        <v>EVERFROST</v>
      </c>
      <c r="H543" s="10" t="str">
        <f>IF(VLOOKUP(SALIDA[[#This Row],[CODIGO]],STOCKSANLUIS[],7,FALSE)=0,"PRODUCTO SIN STOCK/UBICACIÓN",VLOOKUP(SALIDA[[#This Row],[CODIGO]],STOCKSANLUIS[],7,FALSE))</f>
        <v>C</v>
      </c>
      <c r="I543" s="10"/>
      <c r="J543" t="str">
        <f>SALIDA[[#This Row],[CODIGO]]&amp;"       "&amp;SALIDA[[#This Row],[FAMILIA]]</f>
        <v>03490       EVERFROST</v>
      </c>
      <c r="K543">
        <f>VLOOKUP(SALIDA[[#This Row],[CODIGO]],STOCK_STARSOFT[],5,FALSE)</f>
        <v>1.3047420000000001</v>
      </c>
      <c r="L543">
        <f>SALIDA[[#This Row],[CANTIDAD]]*SALIDA[[#This Row],[PRECIO UND]]</f>
        <v>2.6094840000000001</v>
      </c>
    </row>
    <row r="544" spans="1:12" x14ac:dyDescent="0.25">
      <c r="A544" s="6" t="s">
        <v>2840</v>
      </c>
      <c r="B544" s="24" t="str">
        <f>VLOOKUP(SALIDA[[#This Row],[CODIGO]],STOCKSANLUIS[],2,FALSE)</f>
        <v>ZOCALO DE PVC C/LABIOS FLEXIBLES 293 - FI02810 - CAFF X PIEZA DE 4 METROS</v>
      </c>
      <c r="C544" s="153">
        <v>45909</v>
      </c>
      <c r="D544">
        <v>5</v>
      </c>
      <c r="E544">
        <f>IF(VLOOKUP(SALIDA[[#This Row],[CODIGO]],STOCKSANLUIS[],6,FALSE)=0,"PRODUCTO SIN STOCK/UBICACIÓN",VLOOKUP(SALIDA[[#This Row],[CODIGO]],STOCKSANLUIS[],6,FALSE))</f>
        <v>1</v>
      </c>
      <c r="F544">
        <f>SALIDA[[#This Row],[CANTIDAD]]/SALIDA[[#This Row],[UND MEDIDA]]</f>
        <v>5</v>
      </c>
      <c r="G544" t="str">
        <f>VLOOKUP(SALIDA[[#This Row],[CODIGO]],FAMILIAS[],4,FALSE)</f>
        <v>CAFF</v>
      </c>
      <c r="H544" s="10" t="str">
        <f>IF(VLOOKUP(SALIDA[[#This Row],[CODIGO]],STOCKSANLUIS[],7,FALSE)=0,"PRODUCTO SIN STOCK/UBICACIÓN",VLOOKUP(SALIDA[[#This Row],[CODIGO]],STOCKSANLUIS[],7,FALSE))</f>
        <v>A</v>
      </c>
      <c r="I544" s="10"/>
      <c r="J544" t="str">
        <f>SALIDA[[#This Row],[CODIGO]]&amp;"       "&amp;SALIDA[[#This Row],[FAMILIA]]</f>
        <v>02307       CAFF</v>
      </c>
      <c r="K544">
        <f>VLOOKUP(SALIDA[[#This Row],[CODIGO]],STOCK_STARSOFT[],5,FALSE)</f>
        <v>11.500749000000001</v>
      </c>
      <c r="L544">
        <f>SALIDA[[#This Row],[CANTIDAD]]*SALIDA[[#This Row],[PRECIO UND]]</f>
        <v>57.503745000000002</v>
      </c>
    </row>
    <row r="545" spans="1:12" x14ac:dyDescent="0.25">
      <c r="A545" s="6" t="s">
        <v>57</v>
      </c>
      <c r="B545" s="24" t="str">
        <f>VLOOKUP(SALIDA[[#This Row],[CODIGO]],STOCKSANLUIS[],2,FALSE)</f>
        <v>CONTROLADOR DE VOLTAJE Y PROTECTOR DE FASES PHASELOG EW PLUS - VER.05 - 90-220 VAC - FULL GAUGE - WHITE</v>
      </c>
      <c r="C545" s="153">
        <v>45909</v>
      </c>
      <c r="D545">
        <v>1</v>
      </c>
      <c r="E545">
        <f>IF(VLOOKUP(SALIDA[[#This Row],[CODIGO]],STOCKSANLUIS[],6,FALSE)=0,"PRODUCTO SIN STOCK/UBICACIÓN",VLOOKUP(SALIDA[[#This Row],[CODIGO]],STOCKSANLUIS[],6,FALSE))</f>
        <v>1</v>
      </c>
      <c r="F545">
        <f>SALIDA[[#This Row],[CANTIDAD]]/SALIDA[[#This Row],[UND MEDIDA]]</f>
        <v>1</v>
      </c>
      <c r="G545" t="str">
        <f>VLOOKUP(SALIDA[[#This Row],[CODIGO]],FAMILIAS[],4,FALSE)</f>
        <v>FULL GAUGE</v>
      </c>
      <c r="H545" s="10" t="str">
        <f>IF(VLOOKUP(SALIDA[[#This Row],[CODIGO]],STOCKSANLUIS[],7,FALSE)=0,"PRODUCTO SIN STOCK/UBICACIÓN",VLOOKUP(SALIDA[[#This Row],[CODIGO]],STOCKSANLUIS[],7,FALSE))</f>
        <v>C</v>
      </c>
      <c r="I545" s="10"/>
      <c r="J545" t="str">
        <f>SALIDA[[#This Row],[CODIGO]]&amp;"       "&amp;SALIDA[[#This Row],[FAMILIA]]</f>
        <v>00029       FULL GAUGE</v>
      </c>
      <c r="K545">
        <f>VLOOKUP(SALIDA[[#This Row],[CODIGO]],STOCK_STARSOFT[],5,FALSE)</f>
        <v>54.47063</v>
      </c>
      <c r="L545">
        <f>SALIDA[[#This Row],[CANTIDAD]]*SALIDA[[#This Row],[PRECIO UND]]</f>
        <v>54.47063</v>
      </c>
    </row>
    <row r="546" spans="1:12" x14ac:dyDescent="0.25">
      <c r="A546" s="6" t="s">
        <v>3347</v>
      </c>
      <c r="B546" s="24" t="str">
        <f>VLOOKUP(SALIDA[[#This Row],[CODIGO]],STOCKSANLUIS[],2,FALSE)</f>
        <v>GAS REFRIGERANTE R507 -11.3KG ICELOONG</v>
      </c>
      <c r="C546" s="153">
        <v>45909</v>
      </c>
      <c r="D546">
        <v>1</v>
      </c>
      <c r="E546">
        <f>IF(VLOOKUP(SALIDA[[#This Row],[CODIGO]],STOCKSANLUIS[],6,FALSE)=0,"PRODUCTO SIN STOCK/UBICACIÓN",VLOOKUP(SALIDA[[#This Row],[CODIGO]],STOCKSANLUIS[],6,FALSE))</f>
        <v>1</v>
      </c>
      <c r="F546">
        <f>SALIDA[[#This Row],[CANTIDAD]]/SALIDA[[#This Row],[UND MEDIDA]]</f>
        <v>1</v>
      </c>
      <c r="G546" t="str">
        <f>VLOOKUP(SALIDA[[#This Row],[CODIGO]],FAMILIAS[],4,FALSE)</f>
        <v>ZHEJIANG YONGHE</v>
      </c>
      <c r="H546" s="10" t="str">
        <f>IF(VLOOKUP(SALIDA[[#This Row],[CODIGO]],STOCKSANLUIS[],7,FALSE)=0,"PRODUCTO SIN STOCK/UBICACIÓN",VLOOKUP(SALIDA[[#This Row],[CODIGO]],STOCKSANLUIS[],7,FALSE))</f>
        <v>C</v>
      </c>
      <c r="I546" s="10"/>
      <c r="J546" t="str">
        <f>SALIDA[[#This Row],[CODIGO]]&amp;"       "&amp;SALIDA[[#This Row],[FAMILIA]]</f>
        <v>02755       ZHEJIANG YONGHE</v>
      </c>
      <c r="K546">
        <f>VLOOKUP(SALIDA[[#This Row],[CODIGO]],STOCK_STARSOFT[],5,FALSE)</f>
        <v>55.968114</v>
      </c>
      <c r="L546">
        <f>SALIDA[[#This Row],[CANTIDAD]]*SALIDA[[#This Row],[PRECIO UND]]</f>
        <v>55.968114</v>
      </c>
    </row>
    <row r="547" spans="1:12" x14ac:dyDescent="0.25">
      <c r="A547" s="6" t="s">
        <v>19300</v>
      </c>
      <c r="B547" s="24" t="str">
        <f>VLOOKUP(SALIDA[[#This Row],[CODIGO]],STOCKSANLUIS[],2,FALSE)</f>
        <v>CINTA ADHESIVA FOAM QTF-230E - 1/8" X 2" X 32.8´ (3MM X 50MM X 10M) - EVERFROST - HIGH QUALITY</v>
      </c>
      <c r="C547" s="153">
        <v>45909</v>
      </c>
      <c r="D547">
        <v>1</v>
      </c>
      <c r="E547">
        <f>IF(VLOOKUP(SALIDA[[#This Row],[CODIGO]],STOCKSANLUIS[],6,FALSE)=0,"PRODUCTO SIN STOCK/UBICACIÓN",VLOOKUP(SALIDA[[#This Row],[CODIGO]],STOCKSANLUIS[],6,FALSE))</f>
        <v>1</v>
      </c>
      <c r="F547">
        <f>SALIDA[[#This Row],[CANTIDAD]]/SALIDA[[#This Row],[UND MEDIDA]]</f>
        <v>1</v>
      </c>
      <c r="G547" t="str">
        <f>VLOOKUP(SALIDA[[#This Row],[CODIGO]],FAMILIAS[],4,FALSE)</f>
        <v>EVERFROST</v>
      </c>
      <c r="H547" s="10" t="str">
        <f>IF(VLOOKUP(SALIDA[[#This Row],[CODIGO]],STOCKSANLUIS[],7,FALSE)=0,"PRODUCTO SIN STOCK/UBICACIÓN",VLOOKUP(SALIDA[[#This Row],[CODIGO]],STOCKSANLUIS[],7,FALSE))</f>
        <v>C</v>
      </c>
      <c r="I547" s="10"/>
      <c r="J547" t="str">
        <f>SALIDA[[#This Row],[CODIGO]]&amp;"       "&amp;SALIDA[[#This Row],[FAMILIA]]</f>
        <v>03490       EVERFROST</v>
      </c>
      <c r="K547">
        <f>VLOOKUP(SALIDA[[#This Row],[CODIGO]],STOCK_STARSOFT[],5,FALSE)</f>
        <v>1.3047420000000001</v>
      </c>
      <c r="L547">
        <f>SALIDA[[#This Row],[CANTIDAD]]*SALIDA[[#This Row],[PRECIO UND]]</f>
        <v>1.3047420000000001</v>
      </c>
    </row>
    <row r="548" spans="1:12" x14ac:dyDescent="0.25">
      <c r="A548" s="6" t="s">
        <v>19298</v>
      </c>
      <c r="B548" s="24" t="str">
        <f>VLOOKUP(SALIDA[[#This Row],[CODIGO]],STOCKSANLUIS[],2,FALSE)</f>
        <v>CINTA DE ALUMINIO DE 2" X 54.6 YDS (50MM X 50M) - QTA-250E - EVERFROST - HIGH QUALITY</v>
      </c>
      <c r="C548" s="153">
        <v>45909</v>
      </c>
      <c r="D548">
        <v>1</v>
      </c>
      <c r="E548">
        <f>IF(VLOOKUP(SALIDA[[#This Row],[CODIGO]],STOCKSANLUIS[],6,FALSE)=0,"PRODUCTO SIN STOCK/UBICACIÓN",VLOOKUP(SALIDA[[#This Row],[CODIGO]],STOCKSANLUIS[],6,FALSE))</f>
        <v>1</v>
      </c>
      <c r="F548">
        <f>SALIDA[[#This Row],[CANTIDAD]]/SALIDA[[#This Row],[UND MEDIDA]]</f>
        <v>1</v>
      </c>
      <c r="G548" t="str">
        <f>VLOOKUP(SALIDA[[#This Row],[CODIGO]],FAMILIAS[],4,FALSE)</f>
        <v>EVERFROST</v>
      </c>
      <c r="H548" s="10" t="str">
        <f>IF(VLOOKUP(SALIDA[[#This Row],[CODIGO]],STOCKSANLUIS[],7,FALSE)=0,"PRODUCTO SIN STOCK/UBICACIÓN",VLOOKUP(SALIDA[[#This Row],[CODIGO]],STOCKSANLUIS[],7,FALSE))</f>
        <v>C</v>
      </c>
      <c r="I548" s="10"/>
      <c r="J548" t="str">
        <f>SALIDA[[#This Row],[CODIGO]]&amp;"       "&amp;SALIDA[[#This Row],[FAMILIA]]</f>
        <v>03488       EVERFROST</v>
      </c>
      <c r="K548">
        <f>VLOOKUP(SALIDA[[#This Row],[CODIGO]],STOCK_STARSOFT[],5,FALSE)</f>
        <v>1.7111369999999999</v>
      </c>
      <c r="L548">
        <f>SALIDA[[#This Row],[CANTIDAD]]*SALIDA[[#This Row],[PRECIO UND]]</f>
        <v>1.7111369999999999</v>
      </c>
    </row>
    <row r="549" spans="1:12" x14ac:dyDescent="0.25">
      <c r="A549" s="6" t="s">
        <v>19299</v>
      </c>
      <c r="B549" s="24" t="str">
        <f>VLOOKUP(SALIDA[[#This Row],[CODIGO]],STOCKSANLUIS[],2,FALSE)</f>
        <v>CINTA DE PVC PARA MINI SPLITS 50MMX50M - TAFETAN - EVERFROST - HIGH QUALITY</v>
      </c>
      <c r="C549" s="153">
        <v>45909</v>
      </c>
      <c r="D549">
        <v>1</v>
      </c>
      <c r="E549">
        <f>IF(VLOOKUP(SALIDA[[#This Row],[CODIGO]],STOCKSANLUIS[],6,FALSE)=0,"PRODUCTO SIN STOCK/UBICACIÓN",VLOOKUP(SALIDA[[#This Row],[CODIGO]],STOCKSANLUIS[],6,FALSE))</f>
        <v>1</v>
      </c>
      <c r="F549">
        <f>SALIDA[[#This Row],[CANTIDAD]]/SALIDA[[#This Row],[UND MEDIDA]]</f>
        <v>1</v>
      </c>
      <c r="G549" t="str">
        <f>VLOOKUP(SALIDA[[#This Row],[CODIGO]],FAMILIAS[],4,FALSE)</f>
        <v>EVERFROST</v>
      </c>
      <c r="H549" s="10" t="str">
        <f>IF(VLOOKUP(SALIDA[[#This Row],[CODIGO]],STOCKSANLUIS[],7,FALSE)=0,"PRODUCTO SIN STOCK/UBICACIÓN",VLOOKUP(SALIDA[[#This Row],[CODIGO]],STOCKSANLUIS[],7,FALSE))</f>
        <v>C</v>
      </c>
      <c r="I549" s="10"/>
      <c r="J549" t="str">
        <f>SALIDA[[#This Row],[CODIGO]]&amp;"       "&amp;SALIDA[[#This Row],[FAMILIA]]</f>
        <v>03489       EVERFROST</v>
      </c>
      <c r="K549">
        <f>VLOOKUP(SALIDA[[#This Row],[CODIGO]],STOCK_STARSOFT[],5,FALSE)</f>
        <v>0.76004300000000002</v>
      </c>
      <c r="L549">
        <f>SALIDA[[#This Row],[CANTIDAD]]*SALIDA[[#This Row],[PRECIO UND]]</f>
        <v>0.76004300000000002</v>
      </c>
    </row>
    <row r="550" spans="1:12" x14ac:dyDescent="0.25">
      <c r="A550" s="6" t="s">
        <v>3971</v>
      </c>
      <c r="B550" s="24" t="str">
        <f>VLOOKUP(SALIDA[[#This Row],[CODIGO]],STOCKSANLUIS[],2,FALSE)</f>
        <v>ANTORCHA PARA MAP GASS CON AUTOENCENDIDO JH-1S</v>
      </c>
      <c r="C550" s="153">
        <v>45909</v>
      </c>
      <c r="D550">
        <v>1</v>
      </c>
      <c r="E550">
        <f>IF(VLOOKUP(SALIDA[[#This Row],[CODIGO]],STOCKSANLUIS[],6,FALSE)=0,"PRODUCTO SIN STOCK/UBICACIÓN",VLOOKUP(SALIDA[[#This Row],[CODIGO]],STOCKSANLUIS[],6,FALSE))</f>
        <v>1</v>
      </c>
      <c r="F550">
        <f>SALIDA[[#This Row],[CANTIDAD]]/SALIDA[[#This Row],[UND MEDIDA]]</f>
        <v>1</v>
      </c>
      <c r="G550" t="str">
        <f>VLOOKUP(SALIDA[[#This Row],[CODIGO]],FAMILIAS[],4,FALSE)</f>
        <v>VARIOS</v>
      </c>
      <c r="H550" s="10" t="str">
        <f>IF(VLOOKUP(SALIDA[[#This Row],[CODIGO]],STOCKSANLUIS[],7,FALSE)=0,"PRODUCTO SIN STOCK/UBICACIÓN",VLOOKUP(SALIDA[[#This Row],[CODIGO]],STOCKSANLUIS[],7,FALSE))</f>
        <v>A</v>
      </c>
      <c r="I550" s="10"/>
      <c r="J550" t="str">
        <f>SALIDA[[#This Row],[CODIGO]]&amp;"       "&amp;SALIDA[[#This Row],[FAMILIA]]</f>
        <v>03428       VARIOS</v>
      </c>
      <c r="K550">
        <f>VLOOKUP(SALIDA[[#This Row],[CODIGO]],STOCK_STARSOFT[],5,FALSE)</f>
        <v>9.2515959999999993</v>
      </c>
      <c r="L550">
        <f>SALIDA[[#This Row],[CANTIDAD]]*SALIDA[[#This Row],[PRECIO UND]]</f>
        <v>9.2515959999999993</v>
      </c>
    </row>
    <row r="551" spans="1:12" x14ac:dyDescent="0.25">
      <c r="A551" s="6" t="s">
        <v>2928</v>
      </c>
      <c r="B551" s="24" t="str">
        <f>VLOOKUP(SALIDA[[#This Row],[CODIGO]],STOCKSANLUIS[],2,FALSE)</f>
        <v>TERMOMETRO INFRA ROJO LASER - WH380 - EVERWELL</v>
      </c>
      <c r="C551" s="153">
        <v>45909</v>
      </c>
      <c r="D551">
        <v>1</v>
      </c>
      <c r="E551">
        <f>IF(VLOOKUP(SALIDA[[#This Row],[CODIGO]],STOCKSANLUIS[],6,FALSE)=0,"PRODUCTO SIN STOCK/UBICACIÓN",VLOOKUP(SALIDA[[#This Row],[CODIGO]],STOCKSANLUIS[],6,FALSE))</f>
        <v>1</v>
      </c>
      <c r="F551">
        <f>SALIDA[[#This Row],[CANTIDAD]]/SALIDA[[#This Row],[UND MEDIDA]]</f>
        <v>1</v>
      </c>
      <c r="G551" t="str">
        <f>VLOOKUP(SALIDA[[#This Row],[CODIGO]],FAMILIAS[],4,FALSE)</f>
        <v>EVERWELL</v>
      </c>
      <c r="H551" s="10" t="str">
        <f>IF(VLOOKUP(SALIDA[[#This Row],[CODIGO]],STOCKSANLUIS[],7,FALSE)=0,"PRODUCTO SIN STOCK/UBICACIÓN",VLOOKUP(SALIDA[[#This Row],[CODIGO]],STOCKSANLUIS[],7,FALSE))</f>
        <v>A</v>
      </c>
      <c r="I551" s="10"/>
      <c r="J551" t="str">
        <f>SALIDA[[#This Row],[CODIGO]]&amp;"       "&amp;SALIDA[[#This Row],[FAMILIA]]</f>
        <v>02392       EVERWELL</v>
      </c>
      <c r="K551">
        <f>VLOOKUP(SALIDA[[#This Row],[CODIGO]],STOCK_STARSOFT[],5,FALSE)</f>
        <v>12.480423</v>
      </c>
      <c r="L551">
        <f>SALIDA[[#This Row],[CANTIDAD]]*SALIDA[[#This Row],[PRECIO UND]]</f>
        <v>12.480423</v>
      </c>
    </row>
    <row r="552" spans="1:12" x14ac:dyDescent="0.25">
      <c r="A552" s="6" t="s">
        <v>3295</v>
      </c>
      <c r="B552" s="24" t="str">
        <f>VLOOKUP(SALIDA[[#This Row],[CODIGO]],STOCKSANLUIS[],2,FALSE)</f>
        <v>VALVULA PARA AGUA HELADA FAN &amp; COIL 2 VIAS 1" DIAMETRO  CON ACTUADOR  220V JOHNSON CONTROLS - VLC2200HC-C</v>
      </c>
      <c r="C552" s="153">
        <v>45909</v>
      </c>
      <c r="D552">
        <v>1</v>
      </c>
      <c r="E552">
        <f>IF(VLOOKUP(SALIDA[[#This Row],[CODIGO]],STOCKSANLUIS[],6,FALSE)=0,"PRODUCTO SIN STOCK/UBICACIÓN",VLOOKUP(SALIDA[[#This Row],[CODIGO]],STOCKSANLUIS[],6,FALSE))</f>
        <v>1</v>
      </c>
      <c r="F552">
        <f>SALIDA[[#This Row],[CANTIDAD]]/SALIDA[[#This Row],[UND MEDIDA]]</f>
        <v>1</v>
      </c>
      <c r="G552" t="str">
        <f>VLOOKUP(SALIDA[[#This Row],[CODIGO]],FAMILIAS[],4,FALSE)</f>
        <v>JOHNSON CONTROLS</v>
      </c>
      <c r="H552" s="10" t="str">
        <f>IF(VLOOKUP(SALIDA[[#This Row],[CODIGO]],STOCKSANLUIS[],7,FALSE)=0,"PRODUCTO SIN STOCK/UBICACIÓN",VLOOKUP(SALIDA[[#This Row],[CODIGO]],STOCKSANLUIS[],7,FALSE))</f>
        <v>A</v>
      </c>
      <c r="I552" s="10"/>
      <c r="J552" t="str">
        <f>SALIDA[[#This Row],[CODIGO]]&amp;"       "&amp;SALIDA[[#This Row],[FAMILIA]]</f>
        <v>02715       JOHNSON CONTROLS</v>
      </c>
      <c r="K552">
        <f>VLOOKUP(SALIDA[[#This Row],[CODIGO]],STOCK_STARSOFT[],5,FALSE)</f>
        <v>18.185565</v>
      </c>
      <c r="L552">
        <f>SALIDA[[#This Row],[CANTIDAD]]*SALIDA[[#This Row],[PRECIO UND]]</f>
        <v>18.185565</v>
      </c>
    </row>
    <row r="553" spans="1:12" x14ac:dyDescent="0.25">
      <c r="A553" s="6" t="s">
        <v>927</v>
      </c>
      <c r="B553" s="24" t="str">
        <f>VLOOKUP(SALIDA[[#This Row],[CODIGO]],STOCKSANLUIS[],2,FALSE)</f>
        <v>ACEITE PARA BOMBA DE VACIO VAC 235- 1/4 GALON - BVA</v>
      </c>
      <c r="C553" s="153">
        <v>45909</v>
      </c>
      <c r="D553">
        <v>12</v>
      </c>
      <c r="E553">
        <f>IF(VLOOKUP(SALIDA[[#This Row],[CODIGO]],STOCKSANLUIS[],6,FALSE)=0,"PRODUCTO SIN STOCK/UBICACIÓN",VLOOKUP(SALIDA[[#This Row],[CODIGO]],STOCKSANLUIS[],6,FALSE))</f>
        <v>1</v>
      </c>
      <c r="F553">
        <f>SALIDA[[#This Row],[CANTIDAD]]/SALIDA[[#This Row],[UND MEDIDA]]</f>
        <v>12</v>
      </c>
      <c r="G553" t="str">
        <f>VLOOKUP(SALIDA[[#This Row],[CODIGO]],FAMILIAS[],4,FALSE)</f>
        <v>BVA</v>
      </c>
      <c r="H553" s="10" t="str">
        <f>IF(VLOOKUP(SALIDA[[#This Row],[CODIGO]],STOCKSANLUIS[],7,FALSE)=0,"PRODUCTO SIN STOCK/UBICACIÓN",VLOOKUP(SALIDA[[#This Row],[CODIGO]],STOCKSANLUIS[],7,FALSE))</f>
        <v>C</v>
      </c>
      <c r="I553" s="10"/>
      <c r="J553" t="str">
        <f>SALIDA[[#This Row],[CODIGO]]&amp;"       "&amp;SALIDA[[#This Row],[FAMILIA]]</f>
        <v>00985       BVA</v>
      </c>
      <c r="K553">
        <f>VLOOKUP(SALIDA[[#This Row],[CODIGO]],STOCK_STARSOFT[],5,FALSE)</f>
        <v>3.623278</v>
      </c>
      <c r="L553">
        <f>SALIDA[[#This Row],[CANTIDAD]]*SALIDA[[#This Row],[PRECIO UND]]</f>
        <v>43.479336000000004</v>
      </c>
    </row>
    <row r="554" spans="1:12" x14ac:dyDescent="0.25">
      <c r="A554" s="6" t="s">
        <v>3339</v>
      </c>
      <c r="B554" s="24" t="str">
        <f>VLOOKUP(SALIDA[[#This Row],[CODIGO]],STOCKSANLUIS[],2,FALSE)</f>
        <v>GAS REFRIGERANTE R134 - 13.6KG ICELOONG</v>
      </c>
      <c r="C554" s="153">
        <v>45909</v>
      </c>
      <c r="D554">
        <v>1</v>
      </c>
      <c r="E554">
        <f>IF(VLOOKUP(SALIDA[[#This Row],[CODIGO]],STOCKSANLUIS[],6,FALSE)=0,"PRODUCTO SIN STOCK/UBICACIÓN",VLOOKUP(SALIDA[[#This Row],[CODIGO]],STOCKSANLUIS[],6,FALSE))</f>
        <v>1</v>
      </c>
      <c r="F554">
        <f>SALIDA[[#This Row],[CANTIDAD]]/SALIDA[[#This Row],[UND MEDIDA]]</f>
        <v>1</v>
      </c>
      <c r="G554" t="str">
        <f>VLOOKUP(SALIDA[[#This Row],[CODIGO]],FAMILIAS[],4,FALSE)</f>
        <v>ZHEJIANG YONGHE</v>
      </c>
      <c r="H554" s="10" t="str">
        <f>IF(VLOOKUP(SALIDA[[#This Row],[CODIGO]],STOCKSANLUIS[],7,FALSE)=0,"PRODUCTO SIN STOCK/UBICACIÓN",VLOOKUP(SALIDA[[#This Row],[CODIGO]],STOCKSANLUIS[],7,FALSE))</f>
        <v>C</v>
      </c>
      <c r="I554" s="10"/>
      <c r="J554" t="str">
        <f>SALIDA[[#This Row],[CODIGO]]&amp;"       "&amp;SALIDA[[#This Row],[FAMILIA]]</f>
        <v>02751       ZHEJIANG YONGHE</v>
      </c>
      <c r="K554">
        <f>VLOOKUP(SALIDA[[#This Row],[CODIGO]],STOCK_STARSOFT[],5,FALSE)</f>
        <v>106.20946600000001</v>
      </c>
      <c r="L554">
        <f>SALIDA[[#This Row],[CANTIDAD]]*SALIDA[[#This Row],[PRECIO UND]]</f>
        <v>106.20946600000001</v>
      </c>
    </row>
    <row r="555" spans="1:12" x14ac:dyDescent="0.25">
      <c r="A555" s="6" t="s">
        <v>259</v>
      </c>
      <c r="B555" s="24" t="str">
        <f>VLOOKUP(SALIDA[[#This Row],[CODIGO]],STOCKSANLUIS[],2,FALSE)</f>
        <v>PLATINA KLEERSTRIP MAX BULLET HTP SILVER 2  PLOMO (60 CM)- 477600</v>
      </c>
      <c r="C555" s="153">
        <v>45909</v>
      </c>
      <c r="D555">
        <v>10</v>
      </c>
      <c r="E555">
        <f>IF(VLOOKUP(SALIDA[[#This Row],[CODIGO]],STOCKSANLUIS[],6,FALSE)=0,"PRODUCTO SIN STOCK/UBICACIÓN",VLOOKUP(SALIDA[[#This Row],[CODIGO]],STOCKSANLUIS[],6,FALSE))</f>
        <v>1</v>
      </c>
      <c r="F555">
        <f>SALIDA[[#This Row],[CANTIDAD]]/SALIDA[[#This Row],[UND MEDIDA]]</f>
        <v>10</v>
      </c>
      <c r="G555" t="str">
        <f>VLOOKUP(SALIDA[[#This Row],[CODIGO]],FAMILIAS[],4,FALSE)</f>
        <v>ES ROBBINS</v>
      </c>
      <c r="H555" s="10" t="str">
        <f>IF(VLOOKUP(SALIDA[[#This Row],[CODIGO]],STOCKSANLUIS[],7,FALSE)=0,"PRODUCTO SIN STOCK/UBICACIÓN",VLOOKUP(SALIDA[[#This Row],[CODIGO]],STOCKSANLUIS[],7,FALSE))</f>
        <v>C</v>
      </c>
      <c r="I555" s="10"/>
      <c r="J555" t="str">
        <f>SALIDA[[#This Row],[CODIGO]]&amp;"       "&amp;SALIDA[[#This Row],[FAMILIA]]</f>
        <v>00186       ES ROBBINS</v>
      </c>
      <c r="K555">
        <f>VLOOKUP(SALIDA[[#This Row],[CODIGO]],STOCK_STARSOFT[],5,FALSE)</f>
        <v>4.3959429999999999</v>
      </c>
      <c r="L555">
        <f>SALIDA[[#This Row],[CANTIDAD]]*SALIDA[[#This Row],[PRECIO UND]]</f>
        <v>43.959429999999998</v>
      </c>
    </row>
    <row r="556" spans="1:12" x14ac:dyDescent="0.25">
      <c r="A556" s="6" t="s">
        <v>491</v>
      </c>
      <c r="B556" s="24" t="str">
        <f>VLOOKUP(SALIDA[[#This Row],[CODIGO]],STOCKSANLUIS[],2,FALSE)</f>
        <v>FUNDENTE EN PASTA DE 113.5 GR (SSWF1/4) - HARRIS</v>
      </c>
      <c r="C556" s="153">
        <v>45909</v>
      </c>
      <c r="D556">
        <v>2</v>
      </c>
      <c r="E556">
        <f>IF(VLOOKUP(SALIDA[[#This Row],[CODIGO]],STOCKSANLUIS[],6,FALSE)=0,"PRODUCTO SIN STOCK/UBICACIÓN",VLOOKUP(SALIDA[[#This Row],[CODIGO]],STOCKSANLUIS[],6,FALSE))</f>
        <v>1</v>
      </c>
      <c r="F556">
        <f>SALIDA[[#This Row],[CANTIDAD]]/SALIDA[[#This Row],[UND MEDIDA]]</f>
        <v>2</v>
      </c>
      <c r="G556" t="str">
        <f>VLOOKUP(SALIDA[[#This Row],[CODIGO]],FAMILIAS[],4,FALSE)</f>
        <v>HARRIS</v>
      </c>
      <c r="H556" s="10" t="str">
        <f>IF(VLOOKUP(SALIDA[[#This Row],[CODIGO]],STOCKSANLUIS[],7,FALSE)=0,"PRODUCTO SIN STOCK/UBICACIÓN",VLOOKUP(SALIDA[[#This Row],[CODIGO]],STOCKSANLUIS[],7,FALSE))</f>
        <v>C</v>
      </c>
      <c r="I556" s="10"/>
      <c r="J556" t="str">
        <f>SALIDA[[#This Row],[CODIGO]]&amp;"       "&amp;SALIDA[[#This Row],[FAMILIA]]</f>
        <v>00408       HARRIS</v>
      </c>
      <c r="K556">
        <f>VLOOKUP(SALIDA[[#This Row],[CODIGO]],STOCK_STARSOFT[],5,FALSE)</f>
        <v>4.173635</v>
      </c>
      <c r="L556">
        <f>SALIDA[[#This Row],[CANTIDAD]]*SALIDA[[#This Row],[PRECIO UND]]</f>
        <v>8.34727</v>
      </c>
    </row>
    <row r="557" spans="1:12" x14ac:dyDescent="0.25">
      <c r="A557" s="6" t="s">
        <v>3983</v>
      </c>
      <c r="B557" s="24" t="str">
        <f>VLOOKUP(SALIDA[[#This Row],[CODIGO]],STOCKSANLUIS[],2,FALSE)</f>
        <v>GAS REFIGERANTE R22 -13.60 KG YONGAN</v>
      </c>
      <c r="C557" s="153">
        <v>45909</v>
      </c>
      <c r="D557">
        <v>2</v>
      </c>
      <c r="E557">
        <f>IF(VLOOKUP(SALIDA[[#This Row],[CODIGO]],STOCKSANLUIS[],6,FALSE)=0,"PRODUCTO SIN STOCK/UBICACIÓN",VLOOKUP(SALIDA[[#This Row],[CODIGO]],STOCKSANLUIS[],6,FALSE))</f>
        <v>1</v>
      </c>
      <c r="F557">
        <f>SALIDA[[#This Row],[CANTIDAD]]/SALIDA[[#This Row],[UND MEDIDA]]</f>
        <v>2</v>
      </c>
      <c r="G557" t="str">
        <f>VLOOKUP(SALIDA[[#This Row],[CODIGO]],FAMILIAS[],4,FALSE)</f>
        <v>YONGAN</v>
      </c>
      <c r="H557" s="10" t="str">
        <f>IF(VLOOKUP(SALIDA[[#This Row],[CODIGO]],STOCKSANLUIS[],7,FALSE)=0,"PRODUCTO SIN STOCK/UBICACIÓN",VLOOKUP(SALIDA[[#This Row],[CODIGO]],STOCKSANLUIS[],7,FALSE))</f>
        <v>B/C</v>
      </c>
      <c r="I557" s="10"/>
      <c r="J557" t="str">
        <f>SALIDA[[#This Row],[CODIGO]]&amp;"       "&amp;SALIDA[[#This Row],[FAMILIA]]</f>
        <v>03449       YONGAN</v>
      </c>
      <c r="K557">
        <f>VLOOKUP(SALIDA[[#This Row],[CODIGO]],STOCK_STARSOFT[],5,FALSE)</f>
        <v>61.334141000000002</v>
      </c>
      <c r="L557">
        <f>SALIDA[[#This Row],[CANTIDAD]]*SALIDA[[#This Row],[PRECIO UND]]</f>
        <v>122.668282</v>
      </c>
    </row>
    <row r="558" spans="1:12" x14ac:dyDescent="0.25">
      <c r="A558" s="6" t="s">
        <v>3341</v>
      </c>
      <c r="B558" s="24" t="str">
        <f>VLOOKUP(SALIDA[[#This Row],[CODIGO]],STOCKSANLUIS[],2,FALSE)</f>
        <v>GAS REFRIGERANTE R404A -10.90KG ICELOONG</v>
      </c>
      <c r="C558" s="153">
        <v>45909</v>
      </c>
      <c r="D558">
        <v>4</v>
      </c>
      <c r="E558">
        <f>IF(VLOOKUP(SALIDA[[#This Row],[CODIGO]],STOCKSANLUIS[],6,FALSE)=0,"PRODUCTO SIN STOCK/UBICACIÓN",VLOOKUP(SALIDA[[#This Row],[CODIGO]],STOCKSANLUIS[],6,FALSE))</f>
        <v>1</v>
      </c>
      <c r="F558">
        <f>SALIDA[[#This Row],[CANTIDAD]]/SALIDA[[#This Row],[UND MEDIDA]]</f>
        <v>4</v>
      </c>
      <c r="G558" t="str">
        <f>VLOOKUP(SALIDA[[#This Row],[CODIGO]],FAMILIAS[],4,FALSE)</f>
        <v>ZHEJIANG YONGHE</v>
      </c>
      <c r="H558" s="10" t="str">
        <f>IF(VLOOKUP(SALIDA[[#This Row],[CODIGO]],STOCKSANLUIS[],7,FALSE)=0,"PRODUCTO SIN STOCK/UBICACIÓN",VLOOKUP(SALIDA[[#This Row],[CODIGO]],STOCKSANLUIS[],7,FALSE))</f>
        <v>C</v>
      </c>
      <c r="I558" s="10"/>
      <c r="J558" t="str">
        <f>SALIDA[[#This Row],[CODIGO]]&amp;"       "&amp;SALIDA[[#This Row],[FAMILIA]]</f>
        <v>02752       ZHEJIANG YONGHE</v>
      </c>
      <c r="K558">
        <f>VLOOKUP(SALIDA[[#This Row],[CODIGO]],STOCK_STARSOFT[],5,FALSE)</f>
        <v>53.481755</v>
      </c>
      <c r="L558">
        <f>SALIDA[[#This Row],[CANTIDAD]]*SALIDA[[#This Row],[PRECIO UND]]</f>
        <v>213.92702</v>
      </c>
    </row>
    <row r="559" spans="1:12" x14ac:dyDescent="0.25">
      <c r="A559" s="6" t="s">
        <v>3343</v>
      </c>
      <c r="B559" s="24" t="str">
        <f>VLOOKUP(SALIDA[[#This Row],[CODIGO]],STOCKSANLUIS[],2,FALSE)</f>
        <v>GAS REFRIGERANTE R410A -11.30KG ICELOONG</v>
      </c>
      <c r="C559" s="153">
        <v>45910</v>
      </c>
      <c r="D559">
        <v>3</v>
      </c>
      <c r="E559">
        <f>IF(VLOOKUP(SALIDA[[#This Row],[CODIGO]],STOCKSANLUIS[],6,FALSE)=0,"PRODUCTO SIN STOCK/UBICACIÓN",VLOOKUP(SALIDA[[#This Row],[CODIGO]],STOCKSANLUIS[],6,FALSE))</f>
        <v>1</v>
      </c>
      <c r="F559">
        <f>SALIDA[[#This Row],[CANTIDAD]]/SALIDA[[#This Row],[UND MEDIDA]]</f>
        <v>3</v>
      </c>
      <c r="G559" t="str">
        <f>VLOOKUP(SALIDA[[#This Row],[CODIGO]],FAMILIAS[],4,FALSE)</f>
        <v>ZHEJIANG YONGHE</v>
      </c>
      <c r="H559" s="10" t="str">
        <f>IF(VLOOKUP(SALIDA[[#This Row],[CODIGO]],STOCKSANLUIS[],7,FALSE)=0,"PRODUCTO SIN STOCK/UBICACIÓN",VLOOKUP(SALIDA[[#This Row],[CODIGO]],STOCKSANLUIS[],7,FALSE))</f>
        <v>C</v>
      </c>
      <c r="I559" s="10"/>
      <c r="J559" t="str">
        <f>SALIDA[[#This Row],[CODIGO]]&amp;"       "&amp;SALIDA[[#This Row],[FAMILIA]]</f>
        <v>02753       ZHEJIANG YONGHE</v>
      </c>
      <c r="K559">
        <f>VLOOKUP(SALIDA[[#This Row],[CODIGO]],STOCK_STARSOFT[],5,FALSE)</f>
        <v>88.873082999999994</v>
      </c>
      <c r="L559">
        <f>SALIDA[[#This Row],[CANTIDAD]]*SALIDA[[#This Row],[PRECIO UND]]</f>
        <v>266.61924899999997</v>
      </c>
    </row>
    <row r="560" spans="1:12" x14ac:dyDescent="0.25">
      <c r="A560" s="6" t="s">
        <v>439</v>
      </c>
      <c r="B560" s="24" t="str">
        <f>VLOOKUP(SALIDA[[#This Row],[CODIGO]],STOCKSANLUIS[],2,FALSE)</f>
        <v>ACEITE MINERAL 3G SUPER - 1 GALÓN - BVA</v>
      </c>
      <c r="C560" s="153">
        <v>45910</v>
      </c>
      <c r="D560">
        <v>1</v>
      </c>
      <c r="E560">
        <f>IF(VLOOKUP(SALIDA[[#This Row],[CODIGO]],STOCKSANLUIS[],6,FALSE)=0,"PRODUCTO SIN STOCK/UBICACIÓN",VLOOKUP(SALIDA[[#This Row],[CODIGO]],STOCKSANLUIS[],6,FALSE))</f>
        <v>1</v>
      </c>
      <c r="F560">
        <f>SALIDA[[#This Row],[CANTIDAD]]/SALIDA[[#This Row],[UND MEDIDA]]</f>
        <v>1</v>
      </c>
      <c r="G560" t="str">
        <f>VLOOKUP(SALIDA[[#This Row],[CODIGO]],FAMILIAS[],4,FALSE)</f>
        <v>BVA</v>
      </c>
      <c r="H560" s="10" t="str">
        <f>IF(VLOOKUP(SALIDA[[#This Row],[CODIGO]],STOCKSANLUIS[],7,FALSE)=0,"PRODUCTO SIN STOCK/UBICACIÓN",VLOOKUP(SALIDA[[#This Row],[CODIGO]],STOCKSANLUIS[],7,FALSE))</f>
        <v>C</v>
      </c>
      <c r="I560" s="10"/>
      <c r="J560" t="str">
        <f>SALIDA[[#This Row],[CODIGO]]&amp;"       "&amp;SALIDA[[#This Row],[FAMILIA]]</f>
        <v>00353       BVA</v>
      </c>
      <c r="K560">
        <f>VLOOKUP(SALIDA[[#This Row],[CODIGO]],STOCK_STARSOFT[],5,FALSE)</f>
        <v>15.454063</v>
      </c>
      <c r="L560">
        <f>SALIDA[[#This Row],[CANTIDAD]]*SALIDA[[#This Row],[PRECIO UND]]</f>
        <v>15.454063</v>
      </c>
    </row>
    <row r="561" spans="1:12" x14ac:dyDescent="0.25">
      <c r="A561" s="6" t="s">
        <v>33</v>
      </c>
      <c r="B561" s="24" t="str">
        <f>VLOOKUP(SALIDA[[#This Row],[CODIGO]],STOCKSANLUIS[],2,FALSE)</f>
        <v>CONTROLADOR DE TEMPERATURA DIGITAL MT-512E 2HP - VER.13 - 115/220 VAC - FULL GAUGE</v>
      </c>
      <c r="C561" s="153">
        <v>45910</v>
      </c>
      <c r="D561">
        <v>5</v>
      </c>
      <c r="E561">
        <f>IF(VLOOKUP(SALIDA[[#This Row],[CODIGO]],STOCKSANLUIS[],6,FALSE)=0,"PRODUCTO SIN STOCK/UBICACIÓN",VLOOKUP(SALIDA[[#This Row],[CODIGO]],STOCKSANLUIS[],6,FALSE))</f>
        <v>1</v>
      </c>
      <c r="F561">
        <f>SALIDA[[#This Row],[CANTIDAD]]/SALIDA[[#This Row],[UND MEDIDA]]</f>
        <v>5</v>
      </c>
      <c r="G561" t="str">
        <f>VLOOKUP(SALIDA[[#This Row],[CODIGO]],FAMILIAS[],4,FALSE)</f>
        <v>FULL GAUGE</v>
      </c>
      <c r="H561" s="10" t="str">
        <f>IF(VLOOKUP(SALIDA[[#This Row],[CODIGO]],STOCKSANLUIS[],7,FALSE)=0,"PRODUCTO SIN STOCK/UBICACIÓN",VLOOKUP(SALIDA[[#This Row],[CODIGO]],STOCKSANLUIS[],7,FALSE))</f>
        <v>C</v>
      </c>
      <c r="I561" s="10"/>
      <c r="J561" t="str">
        <f>SALIDA[[#This Row],[CODIGO]]&amp;"       "&amp;SALIDA[[#This Row],[FAMILIA]]</f>
        <v>00016       FULL GAUGE</v>
      </c>
      <c r="K561">
        <f>VLOOKUP(SALIDA[[#This Row],[CODIGO]],STOCK_STARSOFT[],5,FALSE)</f>
        <v>13.318346</v>
      </c>
      <c r="L561">
        <f>SALIDA[[#This Row],[CANTIDAD]]*SALIDA[[#This Row],[PRECIO UND]]</f>
        <v>66.591729999999998</v>
      </c>
    </row>
    <row r="562" spans="1:12" x14ac:dyDescent="0.25">
      <c r="A562" s="6" t="s">
        <v>3908</v>
      </c>
      <c r="B562" s="24" t="str">
        <f>VLOOKUP(SALIDA[[#This Row],[CODIGO]],STOCKSANLUIS[],2,FALSE)</f>
        <v>MOTOVENTILADOR MAER FAN YDWF68L35P4-360N-300B (220V, 60HZ, 4 POLES,1PH, BLOWER)</v>
      </c>
      <c r="C562" s="153">
        <v>45910</v>
      </c>
      <c r="D562">
        <v>1</v>
      </c>
      <c r="E562">
        <f>IF(VLOOKUP(SALIDA[[#This Row],[CODIGO]],STOCKSANLUIS[],6,FALSE)=0,"PRODUCTO SIN STOCK/UBICACIÓN",VLOOKUP(SALIDA[[#This Row],[CODIGO]],STOCKSANLUIS[],6,FALSE))</f>
        <v>1</v>
      </c>
      <c r="F562">
        <f>SALIDA[[#This Row],[CANTIDAD]]/SALIDA[[#This Row],[UND MEDIDA]]</f>
        <v>1</v>
      </c>
      <c r="G562" t="str">
        <f>VLOOKUP(SALIDA[[#This Row],[CODIGO]],FAMILIAS[],4,FALSE)</f>
        <v>MAER FAN</v>
      </c>
      <c r="H562" s="10" t="str">
        <f>IF(VLOOKUP(SALIDA[[#This Row],[CODIGO]],STOCKSANLUIS[],7,FALSE)=0,"PRODUCTO SIN STOCK/UBICACIÓN",VLOOKUP(SALIDA[[#This Row],[CODIGO]],STOCKSANLUIS[],7,FALSE))</f>
        <v>C</v>
      </c>
      <c r="I562" s="10"/>
      <c r="J562" t="str">
        <f>SALIDA[[#This Row],[CODIGO]]&amp;"       "&amp;SALIDA[[#This Row],[FAMILIA]]</f>
        <v>03376       MAER FAN</v>
      </c>
      <c r="K562">
        <f>VLOOKUP(SALIDA[[#This Row],[CODIGO]],STOCK_STARSOFT[],5,FALSE)</f>
        <v>24.138760000000001</v>
      </c>
      <c r="L562">
        <f>SALIDA[[#This Row],[CANTIDAD]]*SALIDA[[#This Row],[PRECIO UND]]</f>
        <v>24.138760000000001</v>
      </c>
    </row>
    <row r="563" spans="1:12" x14ac:dyDescent="0.25">
      <c r="A563" s="6" t="s">
        <v>1073</v>
      </c>
      <c r="B563" s="24" t="str">
        <f>VLOOKUP(SALIDA[[#This Row],[CODIGO]],STOCKSANLUIS[],2,FALSE)</f>
        <v>GAS MAP BERNZOMATIC  - WORTHINGTON 14.1 OZ</v>
      </c>
      <c r="C563" s="153">
        <v>45910</v>
      </c>
      <c r="D563">
        <v>1</v>
      </c>
      <c r="E563">
        <f>IF(VLOOKUP(SALIDA[[#This Row],[CODIGO]],STOCKSANLUIS[],6,FALSE)=0,"PRODUCTO SIN STOCK/UBICACIÓN",VLOOKUP(SALIDA[[#This Row],[CODIGO]],STOCKSANLUIS[],6,FALSE))</f>
        <v>1</v>
      </c>
      <c r="F563">
        <f>SALIDA[[#This Row],[CANTIDAD]]/SALIDA[[#This Row],[UND MEDIDA]]</f>
        <v>1</v>
      </c>
      <c r="G563" t="str">
        <f>VLOOKUP(SALIDA[[#This Row],[CODIGO]],FAMILIAS[],4,FALSE)</f>
        <v>WORTHINGTON</v>
      </c>
      <c r="H563" s="10" t="str">
        <f>IF(VLOOKUP(SALIDA[[#This Row],[CODIGO]],STOCKSANLUIS[],7,FALSE)=0,"PRODUCTO SIN STOCK/UBICACIÓN",VLOOKUP(SALIDA[[#This Row],[CODIGO]],STOCKSANLUIS[],7,FALSE))</f>
        <v>C</v>
      </c>
      <c r="I563" s="10"/>
      <c r="J563" t="str">
        <f>SALIDA[[#This Row],[CODIGO]]&amp;"       "&amp;SALIDA[[#This Row],[FAMILIA]]</f>
        <v>01167       WORTHINGTON</v>
      </c>
      <c r="K563">
        <f>VLOOKUP(SALIDA[[#This Row],[CODIGO]],STOCK_STARSOFT[],5,FALSE)</f>
        <v>3.829685</v>
      </c>
      <c r="L563">
        <f>SALIDA[[#This Row],[CANTIDAD]]*SALIDA[[#This Row],[PRECIO UND]]</f>
        <v>3.829685</v>
      </c>
    </row>
    <row r="564" spans="1:12" x14ac:dyDescent="0.25">
      <c r="A564" s="6" t="s">
        <v>3096</v>
      </c>
      <c r="B564" s="24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564" s="153">
        <v>45910</v>
      </c>
      <c r="D564">
        <v>1</v>
      </c>
      <c r="E564">
        <f>IF(VLOOKUP(SALIDA[[#This Row],[CODIGO]],STOCKSANLUIS[],6,FALSE)=0,"PRODUCTO SIN STOCK/UBICACIÓN",VLOOKUP(SALIDA[[#This Row],[CODIGO]],STOCKSANLUIS[],6,FALSE))</f>
        <v>1</v>
      </c>
      <c r="F564">
        <f>SALIDA[[#This Row],[CANTIDAD]]/SALIDA[[#This Row],[UND MEDIDA]]</f>
        <v>1</v>
      </c>
      <c r="G564" t="str">
        <f>VLOOKUP(SALIDA[[#This Row],[CODIGO]],FAMILIAS[],4,FALSE)</f>
        <v>TEMP BLUE</v>
      </c>
      <c r="H564" s="10" t="str">
        <f>IF(VLOOKUP(SALIDA[[#This Row],[CODIGO]],STOCKSANLUIS[],7,FALSE)=0,"PRODUCTO SIN STOCK/UBICACIÓN",VLOOKUP(SALIDA[[#This Row],[CODIGO]],STOCKSANLUIS[],7,FALSE))</f>
        <v>B</v>
      </c>
      <c r="I564" s="10"/>
      <c r="J564" t="str">
        <f>SALIDA[[#This Row],[CODIGO]]&amp;"       "&amp;SALIDA[[#This Row],[FAMILIA]]</f>
        <v>02495       TEMP BLUE</v>
      </c>
      <c r="K564">
        <f>VLOOKUP(SALIDA[[#This Row],[CODIGO]],STOCK_STARSOFT[],5,FALSE)</f>
        <v>207.15372199999999</v>
      </c>
      <c r="L564">
        <f>SALIDA[[#This Row],[CANTIDAD]]*SALIDA[[#This Row],[PRECIO UND]]</f>
        <v>207.15372199999999</v>
      </c>
    </row>
    <row r="565" spans="1:12" x14ac:dyDescent="0.25">
      <c r="A565" s="6" t="s">
        <v>33</v>
      </c>
      <c r="B565" s="24" t="str">
        <f>VLOOKUP(SALIDA[[#This Row],[CODIGO]],STOCKSANLUIS[],2,FALSE)</f>
        <v>CONTROLADOR DE TEMPERATURA DIGITAL MT-512E 2HP - VER.13 - 115/220 VAC - FULL GAUGE</v>
      </c>
      <c r="C565" s="153">
        <v>45910</v>
      </c>
      <c r="D565">
        <v>12</v>
      </c>
      <c r="E565">
        <f>IF(VLOOKUP(SALIDA[[#This Row],[CODIGO]],STOCKSANLUIS[],6,FALSE)=0,"PRODUCTO SIN STOCK/UBICACIÓN",VLOOKUP(SALIDA[[#This Row],[CODIGO]],STOCKSANLUIS[],6,FALSE))</f>
        <v>1</v>
      </c>
      <c r="F565">
        <f>SALIDA[[#This Row],[CANTIDAD]]/SALIDA[[#This Row],[UND MEDIDA]]</f>
        <v>12</v>
      </c>
      <c r="G565" t="str">
        <f>VLOOKUP(SALIDA[[#This Row],[CODIGO]],FAMILIAS[],4,FALSE)</f>
        <v>FULL GAUGE</v>
      </c>
      <c r="H565" s="10" t="str">
        <f>IF(VLOOKUP(SALIDA[[#This Row],[CODIGO]],STOCKSANLUIS[],7,FALSE)=0,"PRODUCTO SIN STOCK/UBICACIÓN",VLOOKUP(SALIDA[[#This Row],[CODIGO]],STOCKSANLUIS[],7,FALSE))</f>
        <v>C</v>
      </c>
      <c r="I565" s="10"/>
      <c r="J565" t="str">
        <f>SALIDA[[#This Row],[CODIGO]]&amp;"       "&amp;SALIDA[[#This Row],[FAMILIA]]</f>
        <v>00016       FULL GAUGE</v>
      </c>
      <c r="K565">
        <f>VLOOKUP(SALIDA[[#This Row],[CODIGO]],STOCK_STARSOFT[],5,FALSE)</f>
        <v>13.318346</v>
      </c>
      <c r="L565">
        <f>SALIDA[[#This Row],[CANTIDAD]]*SALIDA[[#This Row],[PRECIO UND]]</f>
        <v>159.82015200000001</v>
      </c>
    </row>
    <row r="566" spans="1:12" x14ac:dyDescent="0.25">
      <c r="A566" s="6" t="s">
        <v>2490</v>
      </c>
      <c r="B566" s="24" t="str">
        <f>VLOOKUP(SALIDA[[#This Row],[CODIGO]],STOCKSANLUIS[],2,FALSE)</f>
        <v>LIMPIADOR PARA CONDENSADOR - NU-BRITE - 1GALON - NU CALGON</v>
      </c>
      <c r="C566" s="153">
        <v>45910</v>
      </c>
      <c r="D566">
        <v>6</v>
      </c>
      <c r="E566">
        <f>IF(VLOOKUP(SALIDA[[#This Row],[CODIGO]],STOCKSANLUIS[],6,FALSE)=0,"PRODUCTO SIN STOCK/UBICACIÓN",VLOOKUP(SALIDA[[#This Row],[CODIGO]],STOCKSANLUIS[],6,FALSE))</f>
        <v>1</v>
      </c>
      <c r="F566">
        <f>SALIDA[[#This Row],[CANTIDAD]]/SALIDA[[#This Row],[UND MEDIDA]]</f>
        <v>6</v>
      </c>
      <c r="G566" t="str">
        <f>VLOOKUP(SALIDA[[#This Row],[CODIGO]],FAMILIAS[],4,FALSE)</f>
        <v>NU CALGON</v>
      </c>
      <c r="H566" s="10" t="str">
        <f>IF(VLOOKUP(SALIDA[[#This Row],[CODIGO]],STOCKSANLUIS[],7,FALSE)=0,"PRODUCTO SIN STOCK/UBICACIÓN",VLOOKUP(SALIDA[[#This Row],[CODIGO]],STOCKSANLUIS[],7,FALSE))</f>
        <v>C</v>
      </c>
      <c r="I566" s="10"/>
      <c r="J566" t="str">
        <f>SALIDA[[#This Row],[CODIGO]]&amp;"       "&amp;SALIDA[[#This Row],[FAMILIA]]</f>
        <v>02043       NU CALGON</v>
      </c>
      <c r="K566">
        <f>VLOOKUP(SALIDA[[#This Row],[CODIGO]],STOCK_STARSOFT[],5,FALSE)</f>
        <v>9.0050089999999994</v>
      </c>
      <c r="L566">
        <f>SALIDA[[#This Row],[CANTIDAD]]*SALIDA[[#This Row],[PRECIO UND]]</f>
        <v>54.030053999999993</v>
      </c>
    </row>
    <row r="567" spans="1:12" x14ac:dyDescent="0.25">
      <c r="A567" s="6" t="s">
        <v>585</v>
      </c>
      <c r="B567" s="24" t="str">
        <f>VLOOKUP(SALIDA[[#This Row],[CODIGO]],STOCKSANLUIS[],2,FALSE)</f>
        <v xml:space="preserve">SENSOR DUAL DE TEMPERATURA Y HUMEDAD SB-56 - 2.5M - FULL GAUGE </v>
      </c>
      <c r="C567" s="153">
        <v>45910</v>
      </c>
      <c r="D567">
        <v>4</v>
      </c>
      <c r="E567">
        <f>IF(VLOOKUP(SALIDA[[#This Row],[CODIGO]],STOCKSANLUIS[],6,FALSE)=0,"PRODUCTO SIN STOCK/UBICACIÓN",VLOOKUP(SALIDA[[#This Row],[CODIGO]],STOCKSANLUIS[],6,FALSE))</f>
        <v>1</v>
      </c>
      <c r="F567">
        <f>SALIDA[[#This Row],[CANTIDAD]]/SALIDA[[#This Row],[UND MEDIDA]]</f>
        <v>4</v>
      </c>
      <c r="G567" t="str">
        <f>VLOOKUP(SALIDA[[#This Row],[CODIGO]],FAMILIAS[],4,FALSE)</f>
        <v>FULL GAUGE</v>
      </c>
      <c r="H567" s="10" t="str">
        <f>IF(VLOOKUP(SALIDA[[#This Row],[CODIGO]],STOCKSANLUIS[],7,FALSE)=0,"PRODUCTO SIN STOCK/UBICACIÓN",VLOOKUP(SALIDA[[#This Row],[CODIGO]],STOCKSANLUIS[],7,FALSE))</f>
        <v>C</v>
      </c>
      <c r="I567" s="10"/>
      <c r="J567" t="str">
        <f>SALIDA[[#This Row],[CODIGO]]&amp;"       "&amp;SALIDA[[#This Row],[FAMILIA]]</f>
        <v>00563       FULL GAUGE</v>
      </c>
      <c r="K567">
        <f>VLOOKUP(SALIDA[[#This Row],[CODIGO]],STOCK_STARSOFT[],5,FALSE)</f>
        <v>26.527726999999999</v>
      </c>
      <c r="L567">
        <f>SALIDA[[#This Row],[CANTIDAD]]*SALIDA[[#This Row],[PRECIO UND]]</f>
        <v>106.11090799999999</v>
      </c>
    </row>
    <row r="568" spans="1:12" x14ac:dyDescent="0.25">
      <c r="A568" s="6" t="s">
        <v>2988</v>
      </c>
      <c r="B568" s="24" t="str">
        <f>VLOOKUP(SALIDA[[#This Row],[CODIGO]],STOCKSANLUIS[],2,FALSE)</f>
        <v>DOBLADOR DE TUBO - 1/4",5/16",3/8" - CT-368-180A - EVERWELL</v>
      </c>
      <c r="C568" s="153">
        <v>45910</v>
      </c>
      <c r="D568">
        <v>1</v>
      </c>
      <c r="E568">
        <f>IF(VLOOKUP(SALIDA[[#This Row],[CODIGO]],STOCKSANLUIS[],6,FALSE)=0,"PRODUCTO SIN STOCK/UBICACIÓN",VLOOKUP(SALIDA[[#This Row],[CODIGO]],STOCKSANLUIS[],6,FALSE))</f>
        <v>1</v>
      </c>
      <c r="F568">
        <f>SALIDA[[#This Row],[CANTIDAD]]/SALIDA[[#This Row],[UND MEDIDA]]</f>
        <v>1</v>
      </c>
      <c r="G568" t="str">
        <f>VLOOKUP(SALIDA[[#This Row],[CODIGO]],FAMILIAS[],4,FALSE)</f>
        <v>EVERWELL</v>
      </c>
      <c r="H568" s="10" t="str">
        <f>IF(VLOOKUP(SALIDA[[#This Row],[CODIGO]],STOCKSANLUIS[],7,FALSE)=0,"PRODUCTO SIN STOCK/UBICACIÓN",VLOOKUP(SALIDA[[#This Row],[CODIGO]],STOCKSANLUIS[],7,FALSE))</f>
        <v>A</v>
      </c>
      <c r="I568" s="10" t="s">
        <v>19536</v>
      </c>
      <c r="J568" t="str">
        <f>SALIDA[[#This Row],[CODIGO]]&amp;"       "&amp;SALIDA[[#This Row],[FAMILIA]]</f>
        <v>02423       EVERWELL</v>
      </c>
      <c r="K568">
        <f>VLOOKUP(SALIDA[[#This Row],[CODIGO]],STOCK_STARSOFT[],5,FALSE)</f>
        <v>4.085852</v>
      </c>
      <c r="L568">
        <f>SALIDA[[#This Row],[CANTIDAD]]*SALIDA[[#This Row],[PRECIO UND]]</f>
        <v>4.085852</v>
      </c>
    </row>
    <row r="569" spans="1:12" x14ac:dyDescent="0.25">
      <c r="A569" s="6" t="s">
        <v>1251</v>
      </c>
      <c r="B569" s="24" t="str">
        <f>VLOOKUP(SALIDA[[#This Row],[CODIGO]],STOCKSANLUIS[],2,FALSE)</f>
        <v>LAMAS DE PVC ALECO 8X0.08X300  (20 CM X 2MMX 91.44M) STANDARD SMOOTH -170008</v>
      </c>
      <c r="C569" s="153">
        <v>45910</v>
      </c>
      <c r="D569">
        <v>30</v>
      </c>
      <c r="E569">
        <f>IF(VLOOKUP(SALIDA[[#This Row],[CODIGO]],STOCKSANLUIS[],6,FALSE)=0,"PRODUCTO SIN STOCK/UBICACIÓN",VLOOKUP(SALIDA[[#This Row],[CODIGO]],STOCKSANLUIS[],6,FALSE))</f>
        <v>91.44</v>
      </c>
      <c r="F569">
        <f>SALIDA[[#This Row],[CANTIDAD]]/SALIDA[[#This Row],[UND MEDIDA]]</f>
        <v>0.32808398950131235</v>
      </c>
      <c r="G569" t="str">
        <f>VLOOKUP(SALIDA[[#This Row],[CODIGO]],FAMILIAS[],4,FALSE)</f>
        <v>ES ROBBINS</v>
      </c>
      <c r="H569" s="10" t="str">
        <f>IF(VLOOKUP(SALIDA[[#This Row],[CODIGO]],STOCKSANLUIS[],7,FALSE)=0,"PRODUCTO SIN STOCK/UBICACIÓN",VLOOKUP(SALIDA[[#This Row],[CODIGO]],STOCKSANLUIS[],7,FALSE))</f>
        <v>B/C</v>
      </c>
      <c r="I569" s="10"/>
      <c r="J569" t="str">
        <f>SALIDA[[#This Row],[CODIGO]]&amp;"       "&amp;SALIDA[[#This Row],[FAMILIA]]</f>
        <v>01331       ES ROBBINS</v>
      </c>
      <c r="K569">
        <f>VLOOKUP(SALIDA[[#This Row],[CODIGO]],STOCK_STARSOFT[],5,FALSE)</f>
        <v>1.922936</v>
      </c>
      <c r="L569">
        <f>SALIDA[[#This Row],[CANTIDAD]]*SALIDA[[#This Row],[PRECIO UND]]</f>
        <v>57.688079999999999</v>
      </c>
    </row>
    <row r="570" spans="1:12" x14ac:dyDescent="0.25">
      <c r="A570" s="6" t="s">
        <v>259</v>
      </c>
      <c r="B570" s="24" t="str">
        <f>VLOOKUP(SALIDA[[#This Row],[CODIGO]],STOCKSANLUIS[],2,FALSE)</f>
        <v>PLATINA KLEERSTRIP MAX BULLET HTP SILVER 2  PLOMO (60 CM)- 477600</v>
      </c>
      <c r="C570" s="153">
        <v>45910</v>
      </c>
      <c r="D570">
        <v>6</v>
      </c>
      <c r="E570">
        <f>IF(VLOOKUP(SALIDA[[#This Row],[CODIGO]],STOCKSANLUIS[],6,FALSE)=0,"PRODUCTO SIN STOCK/UBICACIÓN",VLOOKUP(SALIDA[[#This Row],[CODIGO]],STOCKSANLUIS[],6,FALSE))</f>
        <v>1</v>
      </c>
      <c r="F570">
        <f>SALIDA[[#This Row],[CANTIDAD]]/SALIDA[[#This Row],[UND MEDIDA]]</f>
        <v>6</v>
      </c>
      <c r="G570" t="str">
        <f>VLOOKUP(SALIDA[[#This Row],[CODIGO]],FAMILIAS[],4,FALSE)</f>
        <v>ES ROBBINS</v>
      </c>
      <c r="H570" s="10" t="str">
        <f>IF(VLOOKUP(SALIDA[[#This Row],[CODIGO]],STOCKSANLUIS[],7,FALSE)=0,"PRODUCTO SIN STOCK/UBICACIÓN",VLOOKUP(SALIDA[[#This Row],[CODIGO]],STOCKSANLUIS[],7,FALSE))</f>
        <v>C</v>
      </c>
      <c r="I570" s="10"/>
      <c r="J570" t="str">
        <f>SALIDA[[#This Row],[CODIGO]]&amp;"       "&amp;SALIDA[[#This Row],[FAMILIA]]</f>
        <v>00186       ES ROBBINS</v>
      </c>
      <c r="K570">
        <f>VLOOKUP(SALIDA[[#This Row],[CODIGO]],STOCK_STARSOFT[],5,FALSE)</f>
        <v>4.3959429999999999</v>
      </c>
      <c r="L570">
        <f>SALIDA[[#This Row],[CANTIDAD]]*SALIDA[[#This Row],[PRECIO UND]]</f>
        <v>26.375658000000001</v>
      </c>
    </row>
    <row r="571" spans="1:12" x14ac:dyDescent="0.25">
      <c r="A571" s="6" t="s">
        <v>3339</v>
      </c>
      <c r="B571" s="24" t="str">
        <f>VLOOKUP(SALIDA[[#This Row],[CODIGO]],STOCKSANLUIS[],2,FALSE)</f>
        <v>GAS REFRIGERANTE R134 - 13.6KG ICELOONG</v>
      </c>
      <c r="C571" s="153">
        <v>45910</v>
      </c>
      <c r="D571">
        <v>1</v>
      </c>
      <c r="E571">
        <f>IF(VLOOKUP(SALIDA[[#This Row],[CODIGO]],STOCKSANLUIS[],6,FALSE)=0,"PRODUCTO SIN STOCK/UBICACIÓN",VLOOKUP(SALIDA[[#This Row],[CODIGO]],STOCKSANLUIS[],6,FALSE))</f>
        <v>1</v>
      </c>
      <c r="F571">
        <f>SALIDA[[#This Row],[CANTIDAD]]/SALIDA[[#This Row],[UND MEDIDA]]</f>
        <v>1</v>
      </c>
      <c r="G571" t="str">
        <f>VLOOKUP(SALIDA[[#This Row],[CODIGO]],FAMILIAS[],4,FALSE)</f>
        <v>ZHEJIANG YONGHE</v>
      </c>
      <c r="H571" s="10" t="str">
        <f>IF(VLOOKUP(SALIDA[[#This Row],[CODIGO]],STOCKSANLUIS[],7,FALSE)=0,"PRODUCTO SIN STOCK/UBICACIÓN",VLOOKUP(SALIDA[[#This Row],[CODIGO]],STOCKSANLUIS[],7,FALSE))</f>
        <v>C</v>
      </c>
      <c r="I571" s="10"/>
      <c r="J571" t="str">
        <f>SALIDA[[#This Row],[CODIGO]]&amp;"       "&amp;SALIDA[[#This Row],[FAMILIA]]</f>
        <v>02751       ZHEJIANG YONGHE</v>
      </c>
      <c r="K571">
        <f>VLOOKUP(SALIDA[[#This Row],[CODIGO]],STOCK_STARSOFT[],5,FALSE)</f>
        <v>106.20946600000001</v>
      </c>
      <c r="L571">
        <f>SALIDA[[#This Row],[CANTIDAD]]*SALIDA[[#This Row],[PRECIO UND]]</f>
        <v>106.20946600000001</v>
      </c>
    </row>
    <row r="572" spans="1:12" x14ac:dyDescent="0.25">
      <c r="A572" s="6" t="s">
        <v>3880</v>
      </c>
      <c r="B572" s="24" t="str">
        <f>VLOOKUP(SALIDA[[#This Row],[CODIGO]],STOCKSANLUIS[],2,FALSE)</f>
        <v>GAS REFRIGERANTE R134A  X 340 GR - (TAPA CON VALVULA) - ICELOONG</v>
      </c>
      <c r="C572" s="153">
        <v>45910</v>
      </c>
      <c r="D572">
        <v>2</v>
      </c>
      <c r="E572">
        <f>IF(VLOOKUP(SALIDA[[#This Row],[CODIGO]],STOCKSANLUIS[],6,FALSE)=0,"PRODUCTO SIN STOCK/UBICACIÓN",VLOOKUP(SALIDA[[#This Row],[CODIGO]],STOCKSANLUIS[],6,FALSE))</f>
        <v>1</v>
      </c>
      <c r="F572">
        <f>SALIDA[[#This Row],[CANTIDAD]]/SALIDA[[#This Row],[UND MEDIDA]]</f>
        <v>2</v>
      </c>
      <c r="G572" t="str">
        <f>VLOOKUP(SALIDA[[#This Row],[CODIGO]],FAMILIAS[],4,FALSE)</f>
        <v>ZHEJIANG YONGHE</v>
      </c>
      <c r="H572" s="10" t="str">
        <f>IF(VLOOKUP(SALIDA[[#This Row],[CODIGO]],STOCKSANLUIS[],7,FALSE)=0,"PRODUCTO SIN STOCK/UBICACIÓN",VLOOKUP(SALIDA[[#This Row],[CODIGO]],STOCKSANLUIS[],7,FALSE))</f>
        <v>B</v>
      </c>
      <c r="I572" s="10"/>
      <c r="J572" t="str">
        <f>SALIDA[[#This Row],[CODIGO]]&amp;"       "&amp;SALIDA[[#This Row],[FAMILIA]]</f>
        <v>03343       ZHEJIANG YONGHE</v>
      </c>
      <c r="K572">
        <f>VLOOKUP(SALIDA[[#This Row],[CODIGO]],STOCK_STARSOFT[],5,FALSE)</f>
        <v>3.1289889999999998</v>
      </c>
      <c r="L572">
        <f>SALIDA[[#This Row],[CANTIDAD]]*SALIDA[[#This Row],[PRECIO UND]]</f>
        <v>6.2579779999999996</v>
      </c>
    </row>
    <row r="573" spans="1:12" x14ac:dyDescent="0.25">
      <c r="A573" s="6" t="s">
        <v>3341</v>
      </c>
      <c r="B573" s="24" t="str">
        <f>VLOOKUP(SALIDA[[#This Row],[CODIGO]],STOCKSANLUIS[],2,FALSE)</f>
        <v>GAS REFRIGERANTE R404A -10.90KG ICELOONG</v>
      </c>
      <c r="C573" s="153">
        <v>45911</v>
      </c>
      <c r="D573">
        <v>2</v>
      </c>
      <c r="E573">
        <f>IF(VLOOKUP(SALIDA[[#This Row],[CODIGO]],STOCKSANLUIS[],6,FALSE)=0,"PRODUCTO SIN STOCK/UBICACIÓN",VLOOKUP(SALIDA[[#This Row],[CODIGO]],STOCKSANLUIS[],6,FALSE))</f>
        <v>1</v>
      </c>
      <c r="F573">
        <f>SALIDA[[#This Row],[CANTIDAD]]/SALIDA[[#This Row],[UND MEDIDA]]</f>
        <v>2</v>
      </c>
      <c r="G573" t="str">
        <f>VLOOKUP(SALIDA[[#This Row],[CODIGO]],FAMILIAS[],4,FALSE)</f>
        <v>ZHEJIANG YONGHE</v>
      </c>
      <c r="H573" s="10" t="str">
        <f>IF(VLOOKUP(SALIDA[[#This Row],[CODIGO]],STOCKSANLUIS[],7,FALSE)=0,"PRODUCTO SIN STOCK/UBICACIÓN",VLOOKUP(SALIDA[[#This Row],[CODIGO]],STOCKSANLUIS[],7,FALSE))</f>
        <v>C</v>
      </c>
      <c r="I573" s="10"/>
      <c r="J573" t="str">
        <f>SALIDA[[#This Row],[CODIGO]]&amp;"       "&amp;SALIDA[[#This Row],[FAMILIA]]</f>
        <v>02752       ZHEJIANG YONGHE</v>
      </c>
      <c r="K573">
        <f>VLOOKUP(SALIDA[[#This Row],[CODIGO]],STOCK_STARSOFT[],5,FALSE)</f>
        <v>53.481755</v>
      </c>
      <c r="L573">
        <f>SALIDA[[#This Row],[CANTIDAD]]*SALIDA[[#This Row],[PRECIO UND]]</f>
        <v>106.96351</v>
      </c>
    </row>
    <row r="574" spans="1:12" x14ac:dyDescent="0.25">
      <c r="A574" s="6" t="s">
        <v>19300</v>
      </c>
      <c r="B574" s="24" t="str">
        <f>VLOOKUP(SALIDA[[#This Row],[CODIGO]],STOCKSANLUIS[],2,FALSE)</f>
        <v>CINTA ADHESIVA FOAM QTF-230E - 1/8" X 2" X 32.8´ (3MM X 50MM X 10M) - EVERFROST - HIGH QUALITY</v>
      </c>
      <c r="C574" s="153">
        <v>45911</v>
      </c>
      <c r="D574">
        <v>2</v>
      </c>
      <c r="E574">
        <f>IF(VLOOKUP(SALIDA[[#This Row],[CODIGO]],STOCKSANLUIS[],6,FALSE)=0,"PRODUCTO SIN STOCK/UBICACIÓN",VLOOKUP(SALIDA[[#This Row],[CODIGO]],STOCKSANLUIS[],6,FALSE))</f>
        <v>1</v>
      </c>
      <c r="F574">
        <f>SALIDA[[#This Row],[CANTIDAD]]/SALIDA[[#This Row],[UND MEDIDA]]</f>
        <v>2</v>
      </c>
      <c r="G574" t="str">
        <f>VLOOKUP(SALIDA[[#This Row],[CODIGO]],FAMILIAS[],4,FALSE)</f>
        <v>EVERFROST</v>
      </c>
      <c r="H574" s="10" t="str">
        <f>IF(VLOOKUP(SALIDA[[#This Row],[CODIGO]],STOCKSANLUIS[],7,FALSE)=0,"PRODUCTO SIN STOCK/UBICACIÓN",VLOOKUP(SALIDA[[#This Row],[CODIGO]],STOCKSANLUIS[],7,FALSE))</f>
        <v>C</v>
      </c>
      <c r="I574" s="10"/>
      <c r="J574" t="str">
        <f>SALIDA[[#This Row],[CODIGO]]&amp;"       "&amp;SALIDA[[#This Row],[FAMILIA]]</f>
        <v>03490       EVERFROST</v>
      </c>
      <c r="K574">
        <f>VLOOKUP(SALIDA[[#This Row],[CODIGO]],STOCK_STARSOFT[],5,FALSE)</f>
        <v>1.3047420000000001</v>
      </c>
      <c r="L574">
        <f>SALIDA[[#This Row],[CANTIDAD]]*SALIDA[[#This Row],[PRECIO UND]]</f>
        <v>2.6094840000000001</v>
      </c>
    </row>
    <row r="575" spans="1:12" x14ac:dyDescent="0.25">
      <c r="A575" s="6" t="s">
        <v>33</v>
      </c>
      <c r="B575" s="24" t="str">
        <f>VLOOKUP(SALIDA[[#This Row],[CODIGO]],STOCKSANLUIS[],2,FALSE)</f>
        <v>CONTROLADOR DE TEMPERATURA DIGITAL MT-512E 2HP - VER.13 - 115/220 VAC - FULL GAUGE</v>
      </c>
      <c r="C575" s="153">
        <v>45911</v>
      </c>
      <c r="D575">
        <v>1</v>
      </c>
      <c r="E575">
        <f>IF(VLOOKUP(SALIDA[[#This Row],[CODIGO]],STOCKSANLUIS[],6,FALSE)=0,"PRODUCTO SIN STOCK/UBICACIÓN",VLOOKUP(SALIDA[[#This Row],[CODIGO]],STOCKSANLUIS[],6,FALSE))</f>
        <v>1</v>
      </c>
      <c r="F575">
        <f>SALIDA[[#This Row],[CANTIDAD]]/SALIDA[[#This Row],[UND MEDIDA]]</f>
        <v>1</v>
      </c>
      <c r="G575" t="str">
        <f>VLOOKUP(SALIDA[[#This Row],[CODIGO]],FAMILIAS[],4,FALSE)</f>
        <v>FULL GAUGE</v>
      </c>
      <c r="H575" s="10" t="str">
        <f>IF(VLOOKUP(SALIDA[[#This Row],[CODIGO]],STOCKSANLUIS[],7,FALSE)=0,"PRODUCTO SIN STOCK/UBICACIÓN",VLOOKUP(SALIDA[[#This Row],[CODIGO]],STOCKSANLUIS[],7,FALSE))</f>
        <v>C</v>
      </c>
      <c r="I575" s="10"/>
      <c r="J575" t="str">
        <f>SALIDA[[#This Row],[CODIGO]]&amp;"       "&amp;SALIDA[[#This Row],[FAMILIA]]</f>
        <v>00016       FULL GAUGE</v>
      </c>
      <c r="K575">
        <f>VLOOKUP(SALIDA[[#This Row],[CODIGO]],STOCK_STARSOFT[],5,FALSE)</f>
        <v>13.318346</v>
      </c>
      <c r="L575">
        <f>SALIDA[[#This Row],[CANTIDAD]]*SALIDA[[#This Row],[PRECIO UND]]</f>
        <v>13.318346</v>
      </c>
    </row>
    <row r="576" spans="1:12" x14ac:dyDescent="0.25">
      <c r="A576" s="6" t="s">
        <v>3957</v>
      </c>
      <c r="B576" s="24" t="str">
        <f>VLOOKUP(SALIDA[[#This Row],[CODIGO]],STOCKSANLUIS[],2,FALSE)</f>
        <v>CODO DE COBRE 90° - 5/8" SOLDABLE - STARCOLD</v>
      </c>
      <c r="C576" s="153">
        <v>45911</v>
      </c>
      <c r="D576">
        <v>6</v>
      </c>
      <c r="E576">
        <f>IF(VLOOKUP(SALIDA[[#This Row],[CODIGO]],STOCKSANLUIS[],6,FALSE)=0,"PRODUCTO SIN STOCK/UBICACIÓN",VLOOKUP(SALIDA[[#This Row],[CODIGO]],STOCKSANLUIS[],6,FALSE))</f>
        <v>1</v>
      </c>
      <c r="F576">
        <f>SALIDA[[#This Row],[CANTIDAD]]/SALIDA[[#This Row],[UND MEDIDA]]</f>
        <v>6</v>
      </c>
      <c r="G576" t="str">
        <f>VLOOKUP(SALIDA[[#This Row],[CODIGO]],FAMILIAS[],4,FALSE)</f>
        <v>STAR COLD</v>
      </c>
      <c r="H576" s="10" t="str">
        <f>IF(VLOOKUP(SALIDA[[#This Row],[CODIGO]],STOCKSANLUIS[],7,FALSE)=0,"PRODUCTO SIN STOCK/UBICACIÓN",VLOOKUP(SALIDA[[#This Row],[CODIGO]],STOCKSANLUIS[],7,FALSE))</f>
        <v>C</v>
      </c>
      <c r="I576" s="10"/>
      <c r="J576" t="str">
        <f>SALIDA[[#This Row],[CODIGO]]&amp;"       "&amp;SALIDA[[#This Row],[FAMILIA]]</f>
        <v>03420       STAR COLD</v>
      </c>
      <c r="K576">
        <f>VLOOKUP(SALIDA[[#This Row],[CODIGO]],STOCK_STARSOFT[],5,FALSE)</f>
        <v>0.48256399999999999</v>
      </c>
      <c r="L576">
        <f>SALIDA[[#This Row],[CANTIDAD]]*SALIDA[[#This Row],[PRECIO UND]]</f>
        <v>2.895384</v>
      </c>
    </row>
    <row r="577" spans="1:12" x14ac:dyDescent="0.25">
      <c r="A577" s="6" t="s">
        <v>1073</v>
      </c>
      <c r="B577" s="24" t="str">
        <f>VLOOKUP(SALIDA[[#This Row],[CODIGO]],STOCKSANLUIS[],2,FALSE)</f>
        <v>GAS MAP BERNZOMATIC  - WORTHINGTON 14.1 OZ</v>
      </c>
      <c r="C577" s="153">
        <v>45911</v>
      </c>
      <c r="D577">
        <v>3</v>
      </c>
      <c r="E577">
        <f>IF(VLOOKUP(SALIDA[[#This Row],[CODIGO]],STOCKSANLUIS[],6,FALSE)=0,"PRODUCTO SIN STOCK/UBICACIÓN",VLOOKUP(SALIDA[[#This Row],[CODIGO]],STOCKSANLUIS[],6,FALSE))</f>
        <v>1</v>
      </c>
      <c r="F577">
        <f>SALIDA[[#This Row],[CANTIDAD]]/SALIDA[[#This Row],[UND MEDIDA]]</f>
        <v>3</v>
      </c>
      <c r="G577" t="str">
        <f>VLOOKUP(SALIDA[[#This Row],[CODIGO]],FAMILIAS[],4,FALSE)</f>
        <v>WORTHINGTON</v>
      </c>
      <c r="H577" s="10" t="str">
        <f>IF(VLOOKUP(SALIDA[[#This Row],[CODIGO]],STOCKSANLUIS[],7,FALSE)=0,"PRODUCTO SIN STOCK/UBICACIÓN",VLOOKUP(SALIDA[[#This Row],[CODIGO]],STOCKSANLUIS[],7,FALSE))</f>
        <v>C</v>
      </c>
      <c r="I577" s="10"/>
      <c r="J577" t="str">
        <f>SALIDA[[#This Row],[CODIGO]]&amp;"       "&amp;SALIDA[[#This Row],[FAMILIA]]</f>
        <v>01167       WORTHINGTON</v>
      </c>
      <c r="K577">
        <f>VLOOKUP(SALIDA[[#This Row],[CODIGO]],STOCK_STARSOFT[],5,FALSE)</f>
        <v>3.829685</v>
      </c>
      <c r="L577">
        <f>SALIDA[[#This Row],[CANTIDAD]]*SALIDA[[#This Row],[PRECIO UND]]</f>
        <v>11.489055</v>
      </c>
    </row>
    <row r="578" spans="1:12" x14ac:dyDescent="0.25">
      <c r="A578" s="6" t="s">
        <v>489</v>
      </c>
      <c r="B578" s="24" t="str">
        <f>VLOOKUP(SALIDA[[#This Row],[CODIGO]],STOCKSANLUIS[],2,FALSE)</f>
        <v>SOLDADURA DE PLATA HARRIS  AL 15%</v>
      </c>
      <c r="C578" s="153">
        <v>45911</v>
      </c>
      <c r="D578">
        <v>10</v>
      </c>
      <c r="E578">
        <f>IF(VLOOKUP(SALIDA[[#This Row],[CODIGO]],STOCKSANLUIS[],6,FALSE)=0,"PRODUCTO SIN STOCK/UBICACIÓN",VLOOKUP(SALIDA[[#This Row],[CODIGO]],STOCKSANLUIS[],6,FALSE))</f>
        <v>1</v>
      </c>
      <c r="F578">
        <f>SALIDA[[#This Row],[CANTIDAD]]/SALIDA[[#This Row],[UND MEDIDA]]</f>
        <v>10</v>
      </c>
      <c r="G578" t="str">
        <f>VLOOKUP(SALIDA[[#This Row],[CODIGO]],FAMILIAS[],4,FALSE)</f>
        <v>HARRIS</v>
      </c>
      <c r="H578" s="10" t="str">
        <f>IF(VLOOKUP(SALIDA[[#This Row],[CODIGO]],STOCKSANLUIS[],7,FALSE)=0,"PRODUCTO SIN STOCK/UBICACIÓN",VLOOKUP(SALIDA[[#This Row],[CODIGO]],STOCKSANLUIS[],7,FALSE))</f>
        <v>C</v>
      </c>
      <c r="I578" s="10"/>
      <c r="J578" t="str">
        <f>SALIDA[[#This Row],[CODIGO]]&amp;"       "&amp;SALIDA[[#This Row],[FAMILIA]]</f>
        <v>00407       HARRIS</v>
      </c>
      <c r="K578">
        <f>VLOOKUP(SALIDA[[#This Row],[CODIGO]],STOCK_STARSOFT[],5,FALSE)</f>
        <v>8.8860550000000007</v>
      </c>
      <c r="L578">
        <f>SALIDA[[#This Row],[CANTIDAD]]*SALIDA[[#This Row],[PRECIO UND]]</f>
        <v>88.860550000000003</v>
      </c>
    </row>
    <row r="579" spans="1:12" x14ac:dyDescent="0.25">
      <c r="A579" s="6" t="s">
        <v>2858</v>
      </c>
      <c r="B579" s="24" t="str">
        <f>VLOOKUP(SALIDA[[#This Row],[CODIGO]],STOCKSANLUIS[],2,FALSE)</f>
        <v>REFRIGERANTE PARA LIMPIEZA QWIK ECOFLUSH,QL1190 - 425 GR -1LB</v>
      </c>
      <c r="C579" s="153">
        <v>45911</v>
      </c>
      <c r="D579">
        <v>2</v>
      </c>
      <c r="E579">
        <f>IF(VLOOKUP(SALIDA[[#This Row],[CODIGO]],STOCKSANLUIS[],6,FALSE)=0,"PRODUCTO SIN STOCK/UBICACIÓN",VLOOKUP(SALIDA[[#This Row],[CODIGO]],STOCKSANLUIS[],6,FALSE))</f>
        <v>1</v>
      </c>
      <c r="F579">
        <f>SALIDA[[#This Row],[CANTIDAD]]/SALIDA[[#This Row],[UND MEDIDA]]</f>
        <v>2</v>
      </c>
      <c r="G579" t="str">
        <f>VLOOKUP(SALIDA[[#This Row],[CODIGO]],FAMILIAS[],4,FALSE)</f>
        <v>MAINSTREAM</v>
      </c>
      <c r="H579" s="10" t="str">
        <f>IF(VLOOKUP(SALIDA[[#This Row],[CODIGO]],STOCKSANLUIS[],7,FALSE)=0,"PRODUCTO SIN STOCK/UBICACIÓN",VLOOKUP(SALIDA[[#This Row],[CODIGO]],STOCKSANLUIS[],7,FALSE))</f>
        <v>C</v>
      </c>
      <c r="I579" s="10"/>
      <c r="J579" t="str">
        <f>SALIDA[[#This Row],[CODIGO]]&amp;"       "&amp;SALIDA[[#This Row],[FAMILIA]]</f>
        <v>02317       MAINSTREAM</v>
      </c>
      <c r="K579">
        <f>VLOOKUP(SALIDA[[#This Row],[CODIGO]],STOCK_STARSOFT[],5,FALSE)</f>
        <v>20.247046999999998</v>
      </c>
      <c r="L579">
        <f>SALIDA[[#This Row],[CANTIDAD]]*SALIDA[[#This Row],[PRECIO UND]]</f>
        <v>40.494093999999997</v>
      </c>
    </row>
    <row r="580" spans="1:12" x14ac:dyDescent="0.25">
      <c r="A580" s="6" t="s">
        <v>3343</v>
      </c>
      <c r="B580" s="24" t="str">
        <f>VLOOKUP(SALIDA[[#This Row],[CODIGO]],STOCKSANLUIS[],2,FALSE)</f>
        <v>GAS REFRIGERANTE R410A -11.30KG ICELOONG</v>
      </c>
      <c r="C580" s="153">
        <v>45911</v>
      </c>
      <c r="D580">
        <v>10</v>
      </c>
      <c r="E580">
        <f>IF(VLOOKUP(SALIDA[[#This Row],[CODIGO]],STOCKSANLUIS[],6,FALSE)=0,"PRODUCTO SIN STOCK/UBICACIÓN",VLOOKUP(SALIDA[[#This Row],[CODIGO]],STOCKSANLUIS[],6,FALSE))</f>
        <v>1</v>
      </c>
      <c r="F580">
        <f>SALIDA[[#This Row],[CANTIDAD]]/SALIDA[[#This Row],[UND MEDIDA]]</f>
        <v>10</v>
      </c>
      <c r="G580" t="str">
        <f>VLOOKUP(SALIDA[[#This Row],[CODIGO]],FAMILIAS[],4,FALSE)</f>
        <v>ZHEJIANG YONGHE</v>
      </c>
      <c r="H580" s="10" t="str">
        <f>IF(VLOOKUP(SALIDA[[#This Row],[CODIGO]],STOCKSANLUIS[],7,FALSE)=0,"PRODUCTO SIN STOCK/UBICACIÓN",VLOOKUP(SALIDA[[#This Row],[CODIGO]],STOCKSANLUIS[],7,FALSE))</f>
        <v>C</v>
      </c>
      <c r="I580" s="10"/>
      <c r="J580" t="str">
        <f>SALIDA[[#This Row],[CODIGO]]&amp;"       "&amp;SALIDA[[#This Row],[FAMILIA]]</f>
        <v>02753       ZHEJIANG YONGHE</v>
      </c>
      <c r="K580">
        <f>VLOOKUP(SALIDA[[#This Row],[CODIGO]],STOCK_STARSOFT[],5,FALSE)</f>
        <v>88.873082999999994</v>
      </c>
      <c r="L580">
        <f>SALIDA[[#This Row],[CANTIDAD]]*SALIDA[[#This Row],[PRECIO UND]]</f>
        <v>888.73082999999997</v>
      </c>
    </row>
    <row r="581" spans="1:12" x14ac:dyDescent="0.25">
      <c r="A581" s="6" t="s">
        <v>3339</v>
      </c>
      <c r="B581" s="24" t="str">
        <f>VLOOKUP(SALIDA[[#This Row],[CODIGO]],STOCKSANLUIS[],2,FALSE)</f>
        <v>GAS REFRIGERANTE R134 - 13.6KG ICELOONG</v>
      </c>
      <c r="C581" s="153">
        <v>45911</v>
      </c>
      <c r="D581">
        <v>1</v>
      </c>
      <c r="E581">
        <f>IF(VLOOKUP(SALIDA[[#This Row],[CODIGO]],STOCKSANLUIS[],6,FALSE)=0,"PRODUCTO SIN STOCK/UBICACIÓN",VLOOKUP(SALIDA[[#This Row],[CODIGO]],STOCKSANLUIS[],6,FALSE))</f>
        <v>1</v>
      </c>
      <c r="F581">
        <f>SALIDA[[#This Row],[CANTIDAD]]/SALIDA[[#This Row],[UND MEDIDA]]</f>
        <v>1</v>
      </c>
      <c r="G581" t="str">
        <f>VLOOKUP(SALIDA[[#This Row],[CODIGO]],FAMILIAS[],4,FALSE)</f>
        <v>ZHEJIANG YONGHE</v>
      </c>
      <c r="H581" s="10" t="str">
        <f>IF(VLOOKUP(SALIDA[[#This Row],[CODIGO]],STOCKSANLUIS[],7,FALSE)=0,"PRODUCTO SIN STOCK/UBICACIÓN",VLOOKUP(SALIDA[[#This Row],[CODIGO]],STOCKSANLUIS[],7,FALSE))</f>
        <v>C</v>
      </c>
      <c r="I581" s="10"/>
      <c r="J581" t="str">
        <f>SALIDA[[#This Row],[CODIGO]]&amp;"       "&amp;SALIDA[[#This Row],[FAMILIA]]</f>
        <v>02751       ZHEJIANG YONGHE</v>
      </c>
      <c r="K581">
        <f>VLOOKUP(SALIDA[[#This Row],[CODIGO]],STOCK_STARSOFT[],5,FALSE)</f>
        <v>106.20946600000001</v>
      </c>
      <c r="L581">
        <f>SALIDA[[#This Row],[CANTIDAD]]*SALIDA[[#This Row],[PRECIO UND]]</f>
        <v>106.20946600000001</v>
      </c>
    </row>
    <row r="582" spans="1:12" x14ac:dyDescent="0.25">
      <c r="A582" s="6" t="s">
        <v>867</v>
      </c>
      <c r="B582" s="24" t="str">
        <f>VLOOKUP(SALIDA[[#This Row],[CODIGO]],STOCKSANLUIS[],2,FALSE)</f>
        <v>ACEITE POLIOLESTER POE 68 - 1 GALON - BVA</v>
      </c>
      <c r="C582" s="153">
        <v>45911</v>
      </c>
      <c r="D582">
        <v>1</v>
      </c>
      <c r="E582">
        <f>IF(VLOOKUP(SALIDA[[#This Row],[CODIGO]],STOCKSANLUIS[],6,FALSE)=0,"PRODUCTO SIN STOCK/UBICACIÓN",VLOOKUP(SALIDA[[#This Row],[CODIGO]],STOCKSANLUIS[],6,FALSE))</f>
        <v>1</v>
      </c>
      <c r="F582">
        <f>SALIDA[[#This Row],[CANTIDAD]]/SALIDA[[#This Row],[UND MEDIDA]]</f>
        <v>1</v>
      </c>
      <c r="G582" t="str">
        <f>VLOOKUP(SALIDA[[#This Row],[CODIGO]],FAMILIAS[],4,FALSE)</f>
        <v>BVA</v>
      </c>
      <c r="H582" s="10" t="str">
        <f>IF(VLOOKUP(SALIDA[[#This Row],[CODIGO]],STOCKSANLUIS[],7,FALSE)=0,"PRODUCTO SIN STOCK/UBICACIÓN",VLOOKUP(SALIDA[[#This Row],[CODIGO]],STOCKSANLUIS[],7,FALSE))</f>
        <v>C</v>
      </c>
      <c r="I582" s="10"/>
      <c r="J582" t="str">
        <f>SALIDA[[#This Row],[CODIGO]]&amp;"       "&amp;SALIDA[[#This Row],[FAMILIA]]</f>
        <v>00945       BVA</v>
      </c>
      <c r="K582">
        <f>VLOOKUP(SALIDA[[#This Row],[CODIGO]],STOCK_STARSOFT[],5,FALSE)</f>
        <v>50.009718999999997</v>
      </c>
      <c r="L582">
        <f>SALIDA[[#This Row],[CANTIDAD]]*SALIDA[[#This Row],[PRECIO UND]]</f>
        <v>50.009718999999997</v>
      </c>
    </row>
    <row r="583" spans="1:12" x14ac:dyDescent="0.25">
      <c r="A583" s="6" t="s">
        <v>2490</v>
      </c>
      <c r="B583" s="24" t="str">
        <f>VLOOKUP(SALIDA[[#This Row],[CODIGO]],STOCKSANLUIS[],2,FALSE)</f>
        <v>LIMPIADOR PARA CONDENSADOR - NU-BRITE - 1GALON - NU CALGON</v>
      </c>
      <c r="C583" s="153">
        <v>45911</v>
      </c>
      <c r="D583">
        <v>2</v>
      </c>
      <c r="E583">
        <f>IF(VLOOKUP(SALIDA[[#This Row],[CODIGO]],STOCKSANLUIS[],6,FALSE)=0,"PRODUCTO SIN STOCK/UBICACIÓN",VLOOKUP(SALIDA[[#This Row],[CODIGO]],STOCKSANLUIS[],6,FALSE))</f>
        <v>1</v>
      </c>
      <c r="F583">
        <f>SALIDA[[#This Row],[CANTIDAD]]/SALIDA[[#This Row],[UND MEDIDA]]</f>
        <v>2</v>
      </c>
      <c r="G583" t="str">
        <f>VLOOKUP(SALIDA[[#This Row],[CODIGO]],FAMILIAS[],4,FALSE)</f>
        <v>NU CALGON</v>
      </c>
      <c r="H583" s="10" t="str">
        <f>IF(VLOOKUP(SALIDA[[#This Row],[CODIGO]],STOCKSANLUIS[],7,FALSE)=0,"PRODUCTO SIN STOCK/UBICACIÓN",VLOOKUP(SALIDA[[#This Row],[CODIGO]],STOCKSANLUIS[],7,FALSE))</f>
        <v>C</v>
      </c>
      <c r="I583" s="10"/>
      <c r="J583" t="str">
        <f>SALIDA[[#This Row],[CODIGO]]&amp;"       "&amp;SALIDA[[#This Row],[FAMILIA]]</f>
        <v>02043       NU CALGON</v>
      </c>
      <c r="K583">
        <f>VLOOKUP(SALIDA[[#This Row],[CODIGO]],STOCK_STARSOFT[],5,FALSE)</f>
        <v>9.0050089999999994</v>
      </c>
      <c r="L583">
        <f>SALIDA[[#This Row],[CANTIDAD]]*SALIDA[[#This Row],[PRECIO UND]]</f>
        <v>18.010017999999999</v>
      </c>
    </row>
    <row r="584" spans="1:12" x14ac:dyDescent="0.25">
      <c r="A584" s="6" t="s">
        <v>867</v>
      </c>
      <c r="B584" s="24" t="str">
        <f>VLOOKUP(SALIDA[[#This Row],[CODIGO]],STOCKSANLUIS[],2,FALSE)</f>
        <v>ACEITE POLIOLESTER POE 68 - 1 GALON - BVA</v>
      </c>
      <c r="C584" s="153">
        <v>45911</v>
      </c>
      <c r="D584">
        <v>4</v>
      </c>
      <c r="E584">
        <f>IF(VLOOKUP(SALIDA[[#This Row],[CODIGO]],STOCKSANLUIS[],6,FALSE)=0,"PRODUCTO SIN STOCK/UBICACIÓN",VLOOKUP(SALIDA[[#This Row],[CODIGO]],STOCKSANLUIS[],6,FALSE))</f>
        <v>1</v>
      </c>
      <c r="F584">
        <f>SALIDA[[#This Row],[CANTIDAD]]/SALIDA[[#This Row],[UND MEDIDA]]</f>
        <v>4</v>
      </c>
      <c r="G584" t="str">
        <f>VLOOKUP(SALIDA[[#This Row],[CODIGO]],FAMILIAS[],4,FALSE)</f>
        <v>BVA</v>
      </c>
      <c r="H584" s="10" t="str">
        <f>IF(VLOOKUP(SALIDA[[#This Row],[CODIGO]],STOCKSANLUIS[],7,FALSE)=0,"PRODUCTO SIN STOCK/UBICACIÓN",VLOOKUP(SALIDA[[#This Row],[CODIGO]],STOCKSANLUIS[],7,FALSE))</f>
        <v>C</v>
      </c>
      <c r="I584" s="10"/>
      <c r="J584" t="str">
        <f>SALIDA[[#This Row],[CODIGO]]&amp;"       "&amp;SALIDA[[#This Row],[FAMILIA]]</f>
        <v>00945       BVA</v>
      </c>
      <c r="K584">
        <f>VLOOKUP(SALIDA[[#This Row],[CODIGO]],STOCK_STARSOFT[],5,FALSE)</f>
        <v>50.009718999999997</v>
      </c>
      <c r="L584">
        <f>SALIDA[[#This Row],[CANTIDAD]]*SALIDA[[#This Row],[PRECIO UND]]</f>
        <v>200.03887599999999</v>
      </c>
    </row>
    <row r="585" spans="1:12" x14ac:dyDescent="0.25">
      <c r="A585" s="6" t="s">
        <v>2122</v>
      </c>
      <c r="B585" s="24" t="str">
        <f>VLOOKUP(SALIDA[[#This Row],[CODIGO]],STOCKSANLUIS[],2,FALSE)</f>
        <v>SENSOR DE TEMPERATURA NTC - SB-41 - 2M - FULL GAUGE</v>
      </c>
      <c r="C585" s="153">
        <v>45911</v>
      </c>
      <c r="D585">
        <v>5</v>
      </c>
      <c r="E585">
        <f>IF(VLOOKUP(SALIDA[[#This Row],[CODIGO]],STOCKSANLUIS[],6,FALSE)=0,"PRODUCTO SIN STOCK/UBICACIÓN",VLOOKUP(SALIDA[[#This Row],[CODIGO]],STOCKSANLUIS[],6,FALSE))</f>
        <v>1</v>
      </c>
      <c r="F585">
        <f>SALIDA[[#This Row],[CANTIDAD]]/SALIDA[[#This Row],[UND MEDIDA]]</f>
        <v>5</v>
      </c>
      <c r="G585" t="str">
        <f>VLOOKUP(SALIDA[[#This Row],[CODIGO]],FAMILIAS[],4,FALSE)</f>
        <v>FULL GAUGE</v>
      </c>
      <c r="H585" s="10" t="str">
        <f>IF(VLOOKUP(SALIDA[[#This Row],[CODIGO]],STOCKSANLUIS[],7,FALSE)=0,"PRODUCTO SIN STOCK/UBICACIÓN",VLOOKUP(SALIDA[[#This Row],[CODIGO]],STOCKSANLUIS[],7,FALSE))</f>
        <v>C</v>
      </c>
      <c r="I585" s="10"/>
      <c r="J585" t="str">
        <f>SALIDA[[#This Row],[CODIGO]]&amp;"       "&amp;SALIDA[[#This Row],[FAMILIA]]</f>
        <v>01842       FULL GAUGE</v>
      </c>
      <c r="K585">
        <f>VLOOKUP(SALIDA[[#This Row],[CODIGO]],STOCK_STARSOFT[],5,FALSE)</f>
        <v>1.6897530000000001</v>
      </c>
      <c r="L585">
        <f>SALIDA[[#This Row],[CANTIDAD]]*SALIDA[[#This Row],[PRECIO UND]]</f>
        <v>8.4487649999999999</v>
      </c>
    </row>
    <row r="586" spans="1:12" x14ac:dyDescent="0.25">
      <c r="A586" s="6" t="s">
        <v>259</v>
      </c>
      <c r="B586" s="24" t="str">
        <f>VLOOKUP(SALIDA[[#This Row],[CODIGO]],STOCKSANLUIS[],2,FALSE)</f>
        <v>PLATINA KLEERSTRIP MAX BULLET HTP SILVER 2  PLOMO (60 CM)- 477600</v>
      </c>
      <c r="C586" s="153">
        <v>45911</v>
      </c>
      <c r="D586">
        <v>5</v>
      </c>
      <c r="E586">
        <f>IF(VLOOKUP(SALIDA[[#This Row],[CODIGO]],STOCKSANLUIS[],6,FALSE)=0,"PRODUCTO SIN STOCK/UBICACIÓN",VLOOKUP(SALIDA[[#This Row],[CODIGO]],STOCKSANLUIS[],6,FALSE))</f>
        <v>1</v>
      </c>
      <c r="F586">
        <f>SALIDA[[#This Row],[CANTIDAD]]/SALIDA[[#This Row],[UND MEDIDA]]</f>
        <v>5</v>
      </c>
      <c r="G586" t="str">
        <f>VLOOKUP(SALIDA[[#This Row],[CODIGO]],FAMILIAS[],4,FALSE)</f>
        <v>ES ROBBINS</v>
      </c>
      <c r="H586" s="10" t="str">
        <f>IF(VLOOKUP(SALIDA[[#This Row],[CODIGO]],STOCKSANLUIS[],7,FALSE)=0,"PRODUCTO SIN STOCK/UBICACIÓN",VLOOKUP(SALIDA[[#This Row],[CODIGO]],STOCKSANLUIS[],7,FALSE))</f>
        <v>C</v>
      </c>
      <c r="I586" s="10"/>
      <c r="J586" t="str">
        <f>SALIDA[[#This Row],[CODIGO]]&amp;"       "&amp;SALIDA[[#This Row],[FAMILIA]]</f>
        <v>00186       ES ROBBINS</v>
      </c>
      <c r="K586">
        <f>VLOOKUP(SALIDA[[#This Row],[CODIGO]],STOCK_STARSOFT[],5,FALSE)</f>
        <v>4.3959429999999999</v>
      </c>
      <c r="L586">
        <f>SALIDA[[#This Row],[CANTIDAD]]*SALIDA[[#This Row],[PRECIO UND]]</f>
        <v>21.979714999999999</v>
      </c>
    </row>
    <row r="587" spans="1:12" x14ac:dyDescent="0.25">
      <c r="A587" s="6" t="s">
        <v>2268</v>
      </c>
      <c r="B587" s="24" t="str">
        <f>VLOOKUP(SALIDA[[#This Row],[CODIGO]],STOCKSANLUIS[],2,FALSE)</f>
        <v>CIERRE PESADO I-1006 FI0 3795 P/PUERTA APERTURA IZQUIERDA - CAFF</v>
      </c>
      <c r="C587" s="153">
        <v>45911</v>
      </c>
      <c r="D587">
        <v>1</v>
      </c>
      <c r="E587">
        <f>IF(VLOOKUP(SALIDA[[#This Row],[CODIGO]],STOCKSANLUIS[],6,FALSE)=0,"PRODUCTO SIN STOCK/UBICACIÓN",VLOOKUP(SALIDA[[#This Row],[CODIGO]],STOCKSANLUIS[],6,FALSE))</f>
        <v>1</v>
      </c>
      <c r="F587">
        <f>SALIDA[[#This Row],[CANTIDAD]]/SALIDA[[#This Row],[UND MEDIDA]]</f>
        <v>1</v>
      </c>
      <c r="G587" t="str">
        <f>VLOOKUP(SALIDA[[#This Row],[CODIGO]],FAMILIAS[],4,FALSE)</f>
        <v>CAFF</v>
      </c>
      <c r="H587" s="10" t="str">
        <f>IF(VLOOKUP(SALIDA[[#This Row],[CODIGO]],STOCKSANLUIS[],7,FALSE)=0,"PRODUCTO SIN STOCK/UBICACIÓN",VLOOKUP(SALIDA[[#This Row],[CODIGO]],STOCKSANLUIS[],7,FALSE))</f>
        <v>A</v>
      </c>
      <c r="I587" s="10"/>
      <c r="J587" t="str">
        <f>SALIDA[[#This Row],[CODIGO]]&amp;"       "&amp;SALIDA[[#This Row],[FAMILIA]]</f>
        <v>01919       CAFF</v>
      </c>
      <c r="K587">
        <f>VLOOKUP(SALIDA[[#This Row],[CODIGO]],STOCK_STARSOFT[],5,FALSE)</f>
        <v>69.587129000000004</v>
      </c>
      <c r="L587">
        <f>SALIDA[[#This Row],[CANTIDAD]]*SALIDA[[#This Row],[PRECIO UND]]</f>
        <v>69.587129000000004</v>
      </c>
    </row>
    <row r="588" spans="1:12" x14ac:dyDescent="0.25">
      <c r="A588" s="6" t="s">
        <v>3347</v>
      </c>
      <c r="B588" s="24" t="str">
        <f>VLOOKUP(SALIDA[[#This Row],[CODIGO]],STOCKSANLUIS[],2,FALSE)</f>
        <v>GAS REFRIGERANTE R507 -11.3KG ICELOONG</v>
      </c>
      <c r="C588" s="153">
        <v>45911</v>
      </c>
      <c r="D588">
        <v>4</v>
      </c>
      <c r="E588">
        <f>IF(VLOOKUP(SALIDA[[#This Row],[CODIGO]],STOCKSANLUIS[],6,FALSE)=0,"PRODUCTO SIN STOCK/UBICACIÓN",VLOOKUP(SALIDA[[#This Row],[CODIGO]],STOCKSANLUIS[],6,FALSE))</f>
        <v>1</v>
      </c>
      <c r="F588">
        <f>SALIDA[[#This Row],[CANTIDAD]]/SALIDA[[#This Row],[UND MEDIDA]]</f>
        <v>4</v>
      </c>
      <c r="G588" t="str">
        <f>VLOOKUP(SALIDA[[#This Row],[CODIGO]],FAMILIAS[],4,FALSE)</f>
        <v>ZHEJIANG YONGHE</v>
      </c>
      <c r="H588" s="10" t="str">
        <f>IF(VLOOKUP(SALIDA[[#This Row],[CODIGO]],STOCKSANLUIS[],7,FALSE)=0,"PRODUCTO SIN STOCK/UBICACIÓN",VLOOKUP(SALIDA[[#This Row],[CODIGO]],STOCKSANLUIS[],7,FALSE))</f>
        <v>C</v>
      </c>
      <c r="I588" s="10"/>
      <c r="J588" t="str">
        <f>SALIDA[[#This Row],[CODIGO]]&amp;"       "&amp;SALIDA[[#This Row],[FAMILIA]]</f>
        <v>02755       ZHEJIANG YONGHE</v>
      </c>
      <c r="K588">
        <f>VLOOKUP(SALIDA[[#This Row],[CODIGO]],STOCK_STARSOFT[],5,FALSE)</f>
        <v>55.968114</v>
      </c>
      <c r="L588">
        <f>SALIDA[[#This Row],[CANTIDAD]]*SALIDA[[#This Row],[PRECIO UND]]</f>
        <v>223.872456</v>
      </c>
    </row>
    <row r="589" spans="1:12" x14ac:dyDescent="0.25">
      <c r="A589" s="6" t="s">
        <v>33</v>
      </c>
      <c r="B589" s="24" t="str">
        <f>VLOOKUP(SALIDA[[#This Row],[CODIGO]],STOCKSANLUIS[],2,FALSE)</f>
        <v>CONTROLADOR DE TEMPERATURA DIGITAL MT-512E 2HP - VER.13 - 115/220 VAC - FULL GAUGE</v>
      </c>
      <c r="C589" s="153">
        <v>45911</v>
      </c>
      <c r="D589">
        <v>1</v>
      </c>
      <c r="E589">
        <f>IF(VLOOKUP(SALIDA[[#This Row],[CODIGO]],STOCKSANLUIS[],6,FALSE)=0,"PRODUCTO SIN STOCK/UBICACIÓN",VLOOKUP(SALIDA[[#This Row],[CODIGO]],STOCKSANLUIS[],6,FALSE))</f>
        <v>1</v>
      </c>
      <c r="F589">
        <f>SALIDA[[#This Row],[CANTIDAD]]/SALIDA[[#This Row],[UND MEDIDA]]</f>
        <v>1</v>
      </c>
      <c r="G589" t="str">
        <f>VLOOKUP(SALIDA[[#This Row],[CODIGO]],FAMILIAS[],4,FALSE)</f>
        <v>FULL GAUGE</v>
      </c>
      <c r="H589" s="10" t="str">
        <f>IF(VLOOKUP(SALIDA[[#This Row],[CODIGO]],STOCKSANLUIS[],7,FALSE)=0,"PRODUCTO SIN STOCK/UBICACIÓN",VLOOKUP(SALIDA[[#This Row],[CODIGO]],STOCKSANLUIS[],7,FALSE))</f>
        <v>C</v>
      </c>
      <c r="I589" s="10"/>
      <c r="J589" t="str">
        <f>SALIDA[[#This Row],[CODIGO]]&amp;"       "&amp;SALIDA[[#This Row],[FAMILIA]]</f>
        <v>00016       FULL GAUGE</v>
      </c>
      <c r="K589">
        <f>VLOOKUP(SALIDA[[#This Row],[CODIGO]],STOCK_STARSOFT[],5,FALSE)</f>
        <v>13.318346</v>
      </c>
      <c r="L589">
        <f>SALIDA[[#This Row],[CANTIDAD]]*SALIDA[[#This Row],[PRECIO UND]]</f>
        <v>13.318346</v>
      </c>
    </row>
    <row r="590" spans="1:12" x14ac:dyDescent="0.25">
      <c r="A590" s="6" t="s">
        <v>19219</v>
      </c>
      <c r="B590" s="24" t="str">
        <f>VLOOKUP(SALIDA[[#This Row],[CODIGO]],STOCKSANLUIS[],2,FALSE)</f>
        <v>CONTROLADOR DIGITAL PARA REFRIGERACIÓN TC970E LOG+ECO</v>
      </c>
      <c r="C590" s="153">
        <v>45912</v>
      </c>
      <c r="D590">
        <v>1</v>
      </c>
      <c r="E590">
        <f>IF(VLOOKUP(SALIDA[[#This Row],[CODIGO]],STOCKSANLUIS[],6,FALSE)=0,"PRODUCTO SIN STOCK/UBICACIÓN",VLOOKUP(SALIDA[[#This Row],[CODIGO]],STOCKSANLUIS[],6,FALSE))</f>
        <v>1</v>
      </c>
      <c r="F590">
        <f>SALIDA[[#This Row],[CANTIDAD]]/SALIDA[[#This Row],[UND MEDIDA]]</f>
        <v>1</v>
      </c>
      <c r="G590" t="str">
        <f>VLOOKUP(SALIDA[[#This Row],[CODIGO]],FAMILIAS[],4,FALSE)</f>
        <v>FULL GAUGE</v>
      </c>
      <c r="H590" s="10" t="str">
        <f>IF(VLOOKUP(SALIDA[[#This Row],[CODIGO]],STOCKSANLUIS[],7,FALSE)=0,"PRODUCTO SIN STOCK/UBICACIÓN",VLOOKUP(SALIDA[[#This Row],[CODIGO]],STOCKSANLUIS[],7,FALSE))</f>
        <v>C</v>
      </c>
      <c r="I590" s="10"/>
      <c r="J590" t="str">
        <f>SALIDA[[#This Row],[CODIGO]]&amp;"       "&amp;SALIDA[[#This Row],[FAMILIA]]</f>
        <v>03339       FULL GAUGE</v>
      </c>
      <c r="K590">
        <f>VLOOKUP(SALIDA[[#This Row],[CODIGO]],STOCK_STARSOFT[],5,FALSE)</f>
        <v>44.524842</v>
      </c>
      <c r="L590">
        <f>SALIDA[[#This Row],[CANTIDAD]]*SALIDA[[#This Row],[PRECIO UND]]</f>
        <v>44.524842</v>
      </c>
    </row>
    <row r="591" spans="1:12" x14ac:dyDescent="0.25">
      <c r="A591" s="6" t="s">
        <v>867</v>
      </c>
      <c r="B591" s="24" t="str">
        <f>VLOOKUP(SALIDA[[#This Row],[CODIGO]],STOCKSANLUIS[],2,FALSE)</f>
        <v>ACEITE POLIOLESTER POE 68 - 1 GALON - BVA</v>
      </c>
      <c r="C591" s="153">
        <v>45912</v>
      </c>
      <c r="D591">
        <v>2</v>
      </c>
      <c r="E591">
        <f>IF(VLOOKUP(SALIDA[[#This Row],[CODIGO]],STOCKSANLUIS[],6,FALSE)=0,"PRODUCTO SIN STOCK/UBICACIÓN",VLOOKUP(SALIDA[[#This Row],[CODIGO]],STOCKSANLUIS[],6,FALSE))</f>
        <v>1</v>
      </c>
      <c r="F591">
        <f>SALIDA[[#This Row],[CANTIDAD]]/SALIDA[[#This Row],[UND MEDIDA]]</f>
        <v>2</v>
      </c>
      <c r="G591" t="str">
        <f>VLOOKUP(SALIDA[[#This Row],[CODIGO]],FAMILIAS[],4,FALSE)</f>
        <v>BVA</v>
      </c>
      <c r="H591" s="10" t="str">
        <f>IF(VLOOKUP(SALIDA[[#This Row],[CODIGO]],STOCKSANLUIS[],7,FALSE)=0,"PRODUCTO SIN STOCK/UBICACIÓN",VLOOKUP(SALIDA[[#This Row],[CODIGO]],STOCKSANLUIS[],7,FALSE))</f>
        <v>C</v>
      </c>
      <c r="I591" s="10"/>
      <c r="J591" t="str">
        <f>SALIDA[[#This Row],[CODIGO]]&amp;"       "&amp;SALIDA[[#This Row],[FAMILIA]]</f>
        <v>00945       BVA</v>
      </c>
      <c r="K591">
        <f>VLOOKUP(SALIDA[[#This Row],[CODIGO]],STOCK_STARSOFT[],5,FALSE)</f>
        <v>50.009718999999997</v>
      </c>
      <c r="L591">
        <f>SALIDA[[#This Row],[CANTIDAD]]*SALIDA[[#This Row],[PRECIO UND]]</f>
        <v>100.01943799999999</v>
      </c>
    </row>
    <row r="592" spans="1:12" x14ac:dyDescent="0.25">
      <c r="A592" s="26" t="s">
        <v>3961</v>
      </c>
      <c r="B592" s="43" t="str">
        <f>VLOOKUP(SALIDA[[#This Row],[CODIGO]],STOCKSANLUIS[],2,FALSE)</f>
        <v>CODO DE COBRE 90° - 1 1/8" SOLDABLE - STARCOLD</v>
      </c>
      <c r="C592" s="154">
        <v>45912</v>
      </c>
      <c r="D592" s="27">
        <v>8</v>
      </c>
      <c r="E592" s="27">
        <f>IF(VLOOKUP(SALIDA[[#This Row],[CODIGO]],STOCKSANLUIS[],6,FALSE)=0,"PRODUCTO SIN STOCK/UBICACIÓN",VLOOKUP(SALIDA[[#This Row],[CODIGO]],STOCKSANLUIS[],6,FALSE))</f>
        <v>1</v>
      </c>
      <c r="F592" s="27">
        <f>SALIDA[[#This Row],[CANTIDAD]]/SALIDA[[#This Row],[UND MEDIDA]]</f>
        <v>8</v>
      </c>
      <c r="G592" s="27" t="str">
        <f>VLOOKUP(SALIDA[[#This Row],[CODIGO]],FAMILIAS[],4,FALSE)</f>
        <v>STAR COLD</v>
      </c>
      <c r="H592" s="50" t="str">
        <f>IF(VLOOKUP(SALIDA[[#This Row],[CODIGO]],STOCKSANLUIS[],7,FALSE)=0,"PRODUCTO SIN STOCK/UBICACIÓN",VLOOKUP(SALIDA[[#This Row],[CODIGO]],STOCKSANLUIS[],7,FALSE))</f>
        <v>C</v>
      </c>
      <c r="I592" s="10"/>
      <c r="J592" t="str">
        <f>SALIDA[[#This Row],[CODIGO]]&amp;"       "&amp;SALIDA[[#This Row],[FAMILIA]]</f>
        <v>03423       STAR COLD</v>
      </c>
      <c r="K592">
        <f>VLOOKUP(SALIDA[[#This Row],[CODIGO]],STOCK_STARSOFT[],5,FALSE)</f>
        <v>0.97667499999999996</v>
      </c>
      <c r="L592">
        <f>SALIDA[[#This Row],[CANTIDAD]]*SALIDA[[#This Row],[PRECIO UND]]</f>
        <v>7.8133999999999997</v>
      </c>
    </row>
    <row r="593" spans="1:12" x14ac:dyDescent="0.25">
      <c r="A593" s="26" t="s">
        <v>19300</v>
      </c>
      <c r="B593" s="43" t="str">
        <f>VLOOKUP(SALIDA[[#This Row],[CODIGO]],STOCKSANLUIS[],2,FALSE)</f>
        <v>CINTA ADHESIVA FOAM QTF-230E - 1/8" X 2" X 32.8´ (3MM X 50MM X 10M) - EVERFROST - HIGH QUALITY</v>
      </c>
      <c r="C593" s="154">
        <v>45912</v>
      </c>
      <c r="D593" s="27">
        <v>2</v>
      </c>
      <c r="E593" s="27">
        <f>IF(VLOOKUP(SALIDA[[#This Row],[CODIGO]],STOCKSANLUIS[],6,FALSE)=0,"PRODUCTO SIN STOCK/UBICACIÓN",VLOOKUP(SALIDA[[#This Row],[CODIGO]],STOCKSANLUIS[],6,FALSE))</f>
        <v>1</v>
      </c>
      <c r="F593" s="27">
        <f>SALIDA[[#This Row],[CANTIDAD]]/SALIDA[[#This Row],[UND MEDIDA]]</f>
        <v>2</v>
      </c>
      <c r="G593" s="27" t="str">
        <f>VLOOKUP(SALIDA[[#This Row],[CODIGO]],FAMILIAS[],4,FALSE)</f>
        <v>EVERFROST</v>
      </c>
      <c r="H593" s="50" t="str">
        <f>IF(VLOOKUP(SALIDA[[#This Row],[CODIGO]],STOCKSANLUIS[],7,FALSE)=0,"PRODUCTO SIN STOCK/UBICACIÓN",VLOOKUP(SALIDA[[#This Row],[CODIGO]],STOCKSANLUIS[],7,FALSE))</f>
        <v>C</v>
      </c>
      <c r="I593" s="10"/>
      <c r="J593" t="str">
        <f>SALIDA[[#This Row],[CODIGO]]&amp;"       "&amp;SALIDA[[#This Row],[FAMILIA]]</f>
        <v>03490       EVERFROST</v>
      </c>
      <c r="K593">
        <f>VLOOKUP(SALIDA[[#This Row],[CODIGO]],STOCK_STARSOFT[],5,FALSE)</f>
        <v>1.3047420000000001</v>
      </c>
      <c r="L593">
        <f>SALIDA[[#This Row],[CANTIDAD]]*SALIDA[[#This Row],[PRECIO UND]]</f>
        <v>2.6094840000000001</v>
      </c>
    </row>
    <row r="594" spans="1:12" x14ac:dyDescent="0.25">
      <c r="A594" s="26" t="s">
        <v>1350</v>
      </c>
      <c r="B594" s="43" t="str">
        <f>VLOOKUP(SALIDA[[#This Row],[CODIGO]],STOCKSANLUIS[],2,FALSE)</f>
        <v>MANGA AISLANTE C1-H-028 DE 1 1/8" X 1/2" - ARMAFLEX/ARMACELL</v>
      </c>
      <c r="C594" s="154">
        <v>45912</v>
      </c>
      <c r="D594" s="27">
        <v>16</v>
      </c>
      <c r="E594" s="27">
        <f>IF(VLOOKUP(SALIDA[[#This Row],[CODIGO]],STOCKSANLUIS[],6,FALSE)=0,"PRODUCTO SIN STOCK/UBICACIÓN",VLOOKUP(SALIDA[[#This Row],[CODIGO]],STOCKSANLUIS[],6,FALSE))</f>
        <v>1</v>
      </c>
      <c r="F594" s="27">
        <f>SALIDA[[#This Row],[CANTIDAD]]/SALIDA[[#This Row],[UND MEDIDA]]</f>
        <v>16</v>
      </c>
      <c r="G594" s="27" t="str">
        <f>VLOOKUP(SALIDA[[#This Row],[CODIGO]],FAMILIAS[],4,FALSE)</f>
        <v>ARMACELL</v>
      </c>
      <c r="H594" s="50" t="str">
        <f>IF(VLOOKUP(SALIDA[[#This Row],[CODIGO]],STOCKSANLUIS[],7,FALSE)=0,"PRODUCTO SIN STOCK/UBICACIÓN",VLOOKUP(SALIDA[[#This Row],[CODIGO]],STOCKSANLUIS[],7,FALSE))</f>
        <v>A</v>
      </c>
      <c r="I594" s="10"/>
      <c r="J594" t="str">
        <f>SALIDA[[#This Row],[CODIGO]]&amp;"       "&amp;SALIDA[[#This Row],[FAMILIA]]</f>
        <v>01391       ARMACELL</v>
      </c>
      <c r="K594">
        <f>VLOOKUP(SALIDA[[#This Row],[CODIGO]],STOCK_STARSOFT[],5,FALSE)</f>
        <v>1.435433</v>
      </c>
      <c r="L594">
        <f>SALIDA[[#This Row],[CANTIDAD]]*SALIDA[[#This Row],[PRECIO UND]]</f>
        <v>22.966927999999999</v>
      </c>
    </row>
    <row r="595" spans="1:12" x14ac:dyDescent="0.25">
      <c r="A595" s="26" t="s">
        <v>3957</v>
      </c>
      <c r="B595" s="43" t="str">
        <f>VLOOKUP(SALIDA[[#This Row],[CODIGO]],STOCKSANLUIS[],2,FALSE)</f>
        <v>CODO DE COBRE 90° - 5/8" SOLDABLE - STARCOLD</v>
      </c>
      <c r="C595" s="154">
        <v>45912</v>
      </c>
      <c r="D595" s="27">
        <v>14</v>
      </c>
      <c r="E595" s="27">
        <f>IF(VLOOKUP(SALIDA[[#This Row],[CODIGO]],STOCKSANLUIS[],6,FALSE)=0,"PRODUCTO SIN STOCK/UBICACIÓN",VLOOKUP(SALIDA[[#This Row],[CODIGO]],STOCKSANLUIS[],6,FALSE))</f>
        <v>1</v>
      </c>
      <c r="F595" s="27">
        <f>SALIDA[[#This Row],[CANTIDAD]]/SALIDA[[#This Row],[UND MEDIDA]]</f>
        <v>14</v>
      </c>
      <c r="G595" s="27" t="str">
        <f>VLOOKUP(SALIDA[[#This Row],[CODIGO]],FAMILIAS[],4,FALSE)</f>
        <v>STAR COLD</v>
      </c>
      <c r="H595" s="50" t="str">
        <f>IF(VLOOKUP(SALIDA[[#This Row],[CODIGO]],STOCKSANLUIS[],7,FALSE)=0,"PRODUCTO SIN STOCK/UBICACIÓN",VLOOKUP(SALIDA[[#This Row],[CODIGO]],STOCKSANLUIS[],7,FALSE))</f>
        <v>C</v>
      </c>
      <c r="I595" s="10"/>
      <c r="J595" t="str">
        <f>SALIDA[[#This Row],[CODIGO]]&amp;"       "&amp;SALIDA[[#This Row],[FAMILIA]]</f>
        <v>03420       STAR COLD</v>
      </c>
      <c r="K595">
        <f>VLOOKUP(SALIDA[[#This Row],[CODIGO]],STOCK_STARSOFT[],5,FALSE)</f>
        <v>0.48256399999999999</v>
      </c>
      <c r="L595">
        <f>SALIDA[[#This Row],[CANTIDAD]]*SALIDA[[#This Row],[PRECIO UND]]</f>
        <v>6.7558959999999999</v>
      </c>
    </row>
    <row r="596" spans="1:12" x14ac:dyDescent="0.25">
      <c r="A596" s="26" t="s">
        <v>3347</v>
      </c>
      <c r="B596" s="43" t="str">
        <f>VLOOKUP(SALIDA[[#This Row],[CODIGO]],STOCKSANLUIS[],2,FALSE)</f>
        <v>GAS REFRIGERANTE R507 -11.3KG ICELOONG</v>
      </c>
      <c r="C596" s="154">
        <v>45912</v>
      </c>
      <c r="D596" s="27">
        <v>10</v>
      </c>
      <c r="E596" s="27">
        <f>IF(VLOOKUP(SALIDA[[#This Row],[CODIGO]],STOCKSANLUIS[],6,FALSE)=0,"PRODUCTO SIN STOCK/UBICACIÓN",VLOOKUP(SALIDA[[#This Row],[CODIGO]],STOCKSANLUIS[],6,FALSE))</f>
        <v>1</v>
      </c>
      <c r="F596" s="27">
        <f>SALIDA[[#This Row],[CANTIDAD]]/SALIDA[[#This Row],[UND MEDIDA]]</f>
        <v>10</v>
      </c>
      <c r="G596" s="27" t="str">
        <f>VLOOKUP(SALIDA[[#This Row],[CODIGO]],FAMILIAS[],4,FALSE)</f>
        <v>ZHEJIANG YONGHE</v>
      </c>
      <c r="H596" s="50" t="str">
        <f>IF(VLOOKUP(SALIDA[[#This Row],[CODIGO]],STOCKSANLUIS[],7,FALSE)=0,"PRODUCTO SIN STOCK/UBICACIÓN",VLOOKUP(SALIDA[[#This Row],[CODIGO]],STOCKSANLUIS[],7,FALSE))</f>
        <v>C</v>
      </c>
      <c r="I596" s="10"/>
      <c r="J596" t="str">
        <f>SALIDA[[#This Row],[CODIGO]]&amp;"       "&amp;SALIDA[[#This Row],[FAMILIA]]</f>
        <v>02755       ZHEJIANG YONGHE</v>
      </c>
      <c r="K596">
        <f>VLOOKUP(SALIDA[[#This Row],[CODIGO]],STOCK_STARSOFT[],5,FALSE)</f>
        <v>55.968114</v>
      </c>
      <c r="L596">
        <f>SALIDA[[#This Row],[CANTIDAD]]*SALIDA[[#This Row],[PRECIO UND]]</f>
        <v>559.68114000000003</v>
      </c>
    </row>
    <row r="597" spans="1:12" x14ac:dyDescent="0.25">
      <c r="A597" s="26" t="s">
        <v>487</v>
      </c>
      <c r="B597" s="43" t="str">
        <f>VLOOKUP(SALIDA[[#This Row],[CODIGO]],STOCKSANLUIS[],2,FALSE)</f>
        <v>SOLDADURA DE PLATA HARRIS AL 5%</v>
      </c>
      <c r="C597" s="154">
        <v>45912</v>
      </c>
      <c r="D597" s="27">
        <v>32</v>
      </c>
      <c r="E597" s="27">
        <f>IF(VLOOKUP(SALIDA[[#This Row],[CODIGO]],STOCKSANLUIS[],6,FALSE)=0,"PRODUCTO SIN STOCK/UBICACIÓN",VLOOKUP(SALIDA[[#This Row],[CODIGO]],STOCKSANLUIS[],6,FALSE))</f>
        <v>1</v>
      </c>
      <c r="F597" s="27">
        <f>SALIDA[[#This Row],[CANTIDAD]]/SALIDA[[#This Row],[UND MEDIDA]]</f>
        <v>32</v>
      </c>
      <c r="G597" s="27" t="str">
        <f>VLOOKUP(SALIDA[[#This Row],[CODIGO]],FAMILIAS[],4,FALSE)</f>
        <v>HARRIS</v>
      </c>
      <c r="H597" s="50" t="str">
        <f>IF(VLOOKUP(SALIDA[[#This Row],[CODIGO]],STOCKSANLUIS[],7,FALSE)=0,"PRODUCTO SIN STOCK/UBICACIÓN",VLOOKUP(SALIDA[[#This Row],[CODIGO]],STOCKSANLUIS[],7,FALSE))</f>
        <v>C</v>
      </c>
      <c r="I597" s="10"/>
      <c r="J597" t="str">
        <f>SALIDA[[#This Row],[CODIGO]]&amp;"       "&amp;SALIDA[[#This Row],[FAMILIA]]</f>
        <v>00406       HARRIS</v>
      </c>
      <c r="K597">
        <f>VLOOKUP(SALIDA[[#This Row],[CODIGO]],STOCK_STARSOFT[],5,FALSE)</f>
        <v>2.7172480000000001</v>
      </c>
      <c r="L597">
        <f>SALIDA[[#This Row],[CANTIDAD]]*SALIDA[[#This Row],[PRECIO UND]]</f>
        <v>86.951936000000003</v>
      </c>
    </row>
    <row r="598" spans="1:12" x14ac:dyDescent="0.25">
      <c r="A598" s="26" t="s">
        <v>33</v>
      </c>
      <c r="B598" s="43" t="str">
        <f>VLOOKUP(SALIDA[[#This Row],[CODIGO]],STOCKSANLUIS[],2,FALSE)</f>
        <v>CONTROLADOR DE TEMPERATURA DIGITAL MT-512E 2HP - VER.13 - 115/220 VAC - FULL GAUGE</v>
      </c>
      <c r="C598" s="154">
        <v>45912</v>
      </c>
      <c r="D598" s="27">
        <v>1</v>
      </c>
      <c r="E598" s="27">
        <f>IF(VLOOKUP(SALIDA[[#This Row],[CODIGO]],STOCKSANLUIS[],6,FALSE)=0,"PRODUCTO SIN STOCK/UBICACIÓN",VLOOKUP(SALIDA[[#This Row],[CODIGO]],STOCKSANLUIS[],6,FALSE))</f>
        <v>1</v>
      </c>
      <c r="F598" s="27">
        <f>SALIDA[[#This Row],[CANTIDAD]]/SALIDA[[#This Row],[UND MEDIDA]]</f>
        <v>1</v>
      </c>
      <c r="G598" s="27" t="str">
        <f>VLOOKUP(SALIDA[[#This Row],[CODIGO]],FAMILIAS[],4,FALSE)</f>
        <v>FULL GAUGE</v>
      </c>
      <c r="H598" s="50" t="str">
        <f>IF(VLOOKUP(SALIDA[[#This Row],[CODIGO]],STOCKSANLUIS[],7,FALSE)=0,"PRODUCTO SIN STOCK/UBICACIÓN",VLOOKUP(SALIDA[[#This Row],[CODIGO]],STOCKSANLUIS[],7,FALSE))</f>
        <v>C</v>
      </c>
      <c r="I598" s="10"/>
      <c r="J598" t="str">
        <f>SALIDA[[#This Row],[CODIGO]]&amp;"       "&amp;SALIDA[[#This Row],[FAMILIA]]</f>
        <v>00016       FULL GAUGE</v>
      </c>
      <c r="K598">
        <f>VLOOKUP(SALIDA[[#This Row],[CODIGO]],STOCK_STARSOFT[],5,FALSE)</f>
        <v>13.318346</v>
      </c>
      <c r="L598">
        <f>SALIDA[[#This Row],[CANTIDAD]]*SALIDA[[#This Row],[PRECIO UND]]</f>
        <v>13.318346</v>
      </c>
    </row>
    <row r="599" spans="1:12" x14ac:dyDescent="0.25">
      <c r="A599" s="26" t="s">
        <v>2950</v>
      </c>
      <c r="B599" s="43" t="str">
        <f>VLOOKUP(SALIDA[[#This Row],[CODIGO]],STOCKSANLUIS[],2,FALSE)</f>
        <v>TUERCA DE BRONCE DE 5/8 - SN-58 - EVERWELL</v>
      </c>
      <c r="C599" s="154">
        <v>45912</v>
      </c>
      <c r="D599" s="27">
        <v>2</v>
      </c>
      <c r="E599" s="27">
        <f>IF(VLOOKUP(SALIDA[[#This Row],[CODIGO]],STOCKSANLUIS[],6,FALSE)=0,"PRODUCTO SIN STOCK/UBICACIÓN",VLOOKUP(SALIDA[[#This Row],[CODIGO]],STOCKSANLUIS[],6,FALSE))</f>
        <v>1</v>
      </c>
      <c r="F599" s="27">
        <f>SALIDA[[#This Row],[CANTIDAD]]/SALIDA[[#This Row],[UND MEDIDA]]</f>
        <v>2</v>
      </c>
      <c r="G599" s="27" t="str">
        <f>VLOOKUP(SALIDA[[#This Row],[CODIGO]],FAMILIAS[],4,FALSE)</f>
        <v>EVERWELL</v>
      </c>
      <c r="H599" s="50" t="str">
        <f>IF(VLOOKUP(SALIDA[[#This Row],[CODIGO]],STOCKSANLUIS[],7,FALSE)=0,"PRODUCTO SIN STOCK/UBICACIÓN",VLOOKUP(SALIDA[[#This Row],[CODIGO]],STOCKSANLUIS[],7,FALSE))</f>
        <v>C</v>
      </c>
      <c r="I599" s="10"/>
      <c r="J599" t="str">
        <f>SALIDA[[#This Row],[CODIGO]]&amp;"       "&amp;SALIDA[[#This Row],[FAMILIA]]</f>
        <v>02403       EVERWELL</v>
      </c>
      <c r="K599">
        <f>VLOOKUP(SALIDA[[#This Row],[CODIGO]],STOCK_STARSOFT[],5,FALSE)</f>
        <v>0.83377100000000004</v>
      </c>
      <c r="L599">
        <f>SALIDA[[#This Row],[CANTIDAD]]*SALIDA[[#This Row],[PRECIO UND]]</f>
        <v>1.6675420000000001</v>
      </c>
    </row>
    <row r="600" spans="1:12" x14ac:dyDescent="0.25">
      <c r="A600" s="26" t="s">
        <v>653</v>
      </c>
      <c r="B600" s="43" t="str">
        <f>VLOOKUP(SALIDA[[#This Row],[CODIGO]],STOCKSANLUIS[],2,FALSE)</f>
        <v>CUERPO DE VALVULA EXPANSION DANFOSS TE-5 1/2" X 5/8" SOLD. COD 067B4009</v>
      </c>
      <c r="C600" s="154">
        <v>45912</v>
      </c>
      <c r="D600" s="27">
        <v>1</v>
      </c>
      <c r="E600" s="27">
        <f>IF(VLOOKUP(SALIDA[[#This Row],[CODIGO]],STOCKSANLUIS[],6,FALSE)=0,"PRODUCTO SIN STOCK/UBICACIÓN",VLOOKUP(SALIDA[[#This Row],[CODIGO]],STOCKSANLUIS[],6,FALSE))</f>
        <v>1</v>
      </c>
      <c r="F600" s="27">
        <f>SALIDA[[#This Row],[CANTIDAD]]/SALIDA[[#This Row],[UND MEDIDA]]</f>
        <v>1</v>
      </c>
      <c r="G600" s="27" t="str">
        <f>VLOOKUP(SALIDA[[#This Row],[CODIGO]],FAMILIAS[],4,FALSE)</f>
        <v>DANFOSS</v>
      </c>
      <c r="H600" s="50" t="str">
        <f>IF(VLOOKUP(SALIDA[[#This Row],[CODIGO]],STOCKSANLUIS[],7,FALSE)=0,"PRODUCTO SIN STOCK/UBICACIÓN",VLOOKUP(SALIDA[[#This Row],[CODIGO]],STOCKSANLUIS[],7,FALSE))</f>
        <v>A</v>
      </c>
      <c r="I600" s="10"/>
      <c r="J600" t="str">
        <f>SALIDA[[#This Row],[CODIGO]]&amp;"       "&amp;SALIDA[[#This Row],[FAMILIA]]</f>
        <v>00718       DANFOSS</v>
      </c>
      <c r="K600">
        <f>VLOOKUP(SALIDA[[#This Row],[CODIGO]],STOCK_STARSOFT[],5,FALSE)</f>
        <v>10.87224</v>
      </c>
      <c r="L600">
        <f>SALIDA[[#This Row],[CANTIDAD]]*SALIDA[[#This Row],[PRECIO UND]]</f>
        <v>10.87224</v>
      </c>
    </row>
    <row r="601" spans="1:12" x14ac:dyDescent="0.25">
      <c r="A601" s="26" t="s">
        <v>1882</v>
      </c>
      <c r="B601" s="85" t="str">
        <f>VLOOKUP(SALIDA[[#This Row],[CODIGO]],STOCKSANLUIS[],2,FALSE)</f>
        <v>MOTOVENTILADOR AXIAL EBM S4D500-AM01-03 - 500MM - 220V/380V/440V TRIFÁSICO - 4 POLOS, CON REJILLA - FLUJO V</v>
      </c>
      <c r="C601" s="154">
        <v>45912</v>
      </c>
      <c r="D601" s="27">
        <v>2</v>
      </c>
      <c r="E601" s="27">
        <f>IF(VLOOKUP(SALIDA[[#This Row],[CODIGO]],STOCKSANLUIS[],6,FALSE)=0,"PRODUCTO SIN STOCK/UBICACIÓN",VLOOKUP(SALIDA[[#This Row],[CODIGO]],STOCKSANLUIS[],6,FALSE))</f>
        <v>1</v>
      </c>
      <c r="F601" s="27">
        <f>SALIDA[[#This Row],[CANTIDAD]]/SALIDA[[#This Row],[UND MEDIDA]]</f>
        <v>2</v>
      </c>
      <c r="G601" s="27" t="str">
        <f>VLOOKUP(SALIDA[[#This Row],[CODIGO]],FAMILIAS[],4,FALSE)</f>
        <v>EBM</v>
      </c>
      <c r="H601" s="50" t="str">
        <f>IF(VLOOKUP(SALIDA[[#This Row],[CODIGO]],STOCKSANLUIS[],7,FALSE)=0,"PRODUCTO SIN STOCK/UBICACIÓN",VLOOKUP(SALIDA[[#This Row],[CODIGO]],STOCKSANLUIS[],7,FALSE))</f>
        <v>C</v>
      </c>
      <c r="I601" s="10"/>
      <c r="J601" t="str">
        <f>SALIDA[[#This Row],[CODIGO]]&amp;"       "&amp;SALIDA[[#This Row],[FAMILIA]]</f>
        <v>01705       EBM</v>
      </c>
      <c r="K601">
        <f>VLOOKUP(SALIDA[[#This Row],[CODIGO]],STOCK_STARSOFT[],5,FALSE)</f>
        <v>186.88978399999999</v>
      </c>
      <c r="L601">
        <f>SALIDA[[#This Row],[CANTIDAD]]*SALIDA[[#This Row],[PRECIO UND]]</f>
        <v>373.77956799999998</v>
      </c>
    </row>
    <row r="602" spans="1:12" x14ac:dyDescent="0.25">
      <c r="A602" s="26" t="s">
        <v>3983</v>
      </c>
      <c r="B602" s="43" t="str">
        <f>VLOOKUP(SALIDA[[#This Row],[CODIGO]],STOCKSANLUIS[],2,FALSE)</f>
        <v>GAS REFIGERANTE R22 -13.60 KG YONGAN</v>
      </c>
      <c r="C602" s="154">
        <v>45912</v>
      </c>
      <c r="D602" s="27">
        <v>5</v>
      </c>
      <c r="E602" s="27">
        <f>IF(VLOOKUP(SALIDA[[#This Row],[CODIGO]],STOCKSANLUIS[],6,FALSE)=0,"PRODUCTO SIN STOCK/UBICACIÓN",VLOOKUP(SALIDA[[#This Row],[CODIGO]],STOCKSANLUIS[],6,FALSE))</f>
        <v>1</v>
      </c>
      <c r="F602" s="27">
        <f>SALIDA[[#This Row],[CANTIDAD]]/SALIDA[[#This Row],[UND MEDIDA]]</f>
        <v>5</v>
      </c>
      <c r="G602" s="27" t="str">
        <f>VLOOKUP(SALIDA[[#This Row],[CODIGO]],FAMILIAS[],4,FALSE)</f>
        <v>YONGAN</v>
      </c>
      <c r="H602" s="50" t="str">
        <f>IF(VLOOKUP(SALIDA[[#This Row],[CODIGO]],STOCKSANLUIS[],7,FALSE)=0,"PRODUCTO SIN STOCK/UBICACIÓN",VLOOKUP(SALIDA[[#This Row],[CODIGO]],STOCKSANLUIS[],7,FALSE))</f>
        <v>B/C</v>
      </c>
      <c r="I602" s="10"/>
      <c r="J602" t="str">
        <f>SALIDA[[#This Row],[CODIGO]]&amp;"       "&amp;SALIDA[[#This Row],[FAMILIA]]</f>
        <v>03449       YONGAN</v>
      </c>
      <c r="K602">
        <f>VLOOKUP(SALIDA[[#This Row],[CODIGO]],STOCK_STARSOFT[],5,FALSE)</f>
        <v>61.334141000000002</v>
      </c>
      <c r="L602">
        <f>SALIDA[[#This Row],[CANTIDAD]]*SALIDA[[#This Row],[PRECIO UND]]</f>
        <v>306.670705</v>
      </c>
    </row>
    <row r="603" spans="1:12" x14ac:dyDescent="0.25">
      <c r="A603" s="6" t="s">
        <v>1576</v>
      </c>
      <c r="B603" s="24" t="str">
        <f>VLOOKUP(SALIDA[[#This Row],[CODIGO]],STOCKSANLUIS[],2,FALSE)</f>
        <v>BOMBA DE CONDENSADO SAUERMANN SI 1801-220V  TANQUE ALTO</v>
      </c>
      <c r="C603" s="153">
        <v>45912</v>
      </c>
      <c r="D603">
        <v>4</v>
      </c>
      <c r="E603">
        <f>IF(VLOOKUP(SALIDA[[#This Row],[CODIGO]],STOCKSANLUIS[],6,FALSE)=0,"PRODUCTO SIN STOCK/UBICACIÓN",VLOOKUP(SALIDA[[#This Row],[CODIGO]],STOCKSANLUIS[],6,FALSE))</f>
        <v>1</v>
      </c>
      <c r="F603">
        <f>SALIDA[[#This Row],[CANTIDAD]]/SALIDA[[#This Row],[UND MEDIDA]]</f>
        <v>4</v>
      </c>
      <c r="G603" t="str">
        <f>VLOOKUP(SALIDA[[#This Row],[CODIGO]],FAMILIAS[],4,FALSE)</f>
        <v>SAUERMANN</v>
      </c>
      <c r="H603" s="10" t="str">
        <f>IF(VLOOKUP(SALIDA[[#This Row],[CODIGO]],STOCKSANLUIS[],7,FALSE)=0,"PRODUCTO SIN STOCK/UBICACIÓN",VLOOKUP(SALIDA[[#This Row],[CODIGO]],STOCKSANLUIS[],7,FALSE))</f>
        <v>A</v>
      </c>
      <c r="I603" s="10"/>
      <c r="J603" t="str">
        <f>SALIDA[[#This Row],[CODIGO]]&amp;"       "&amp;SALIDA[[#This Row],[FAMILIA]]</f>
        <v>01546       SAUERMANN</v>
      </c>
      <c r="K603">
        <f>VLOOKUP(SALIDA[[#This Row],[CODIGO]],STOCK_STARSOFT[],5,FALSE)</f>
        <v>35.421345000000002</v>
      </c>
      <c r="L603">
        <f>SALIDA[[#This Row],[CANTIDAD]]*SALIDA[[#This Row],[PRECIO UND]]</f>
        <v>141.68538000000001</v>
      </c>
    </row>
    <row r="604" spans="1:12" x14ac:dyDescent="0.25">
      <c r="A604" s="6" t="s">
        <v>259</v>
      </c>
      <c r="B604" s="24" t="str">
        <f>VLOOKUP(SALIDA[[#This Row],[CODIGO]],STOCKSANLUIS[],2,FALSE)</f>
        <v>PLATINA KLEERSTRIP MAX BULLET HTP SILVER 2  PLOMO (60 CM)- 477600</v>
      </c>
      <c r="C604" s="153">
        <v>45912</v>
      </c>
      <c r="D604">
        <v>9</v>
      </c>
      <c r="E604">
        <f>IF(VLOOKUP(SALIDA[[#This Row],[CODIGO]],STOCKSANLUIS[],6,FALSE)=0,"PRODUCTO SIN STOCK/UBICACIÓN",VLOOKUP(SALIDA[[#This Row],[CODIGO]],STOCKSANLUIS[],6,FALSE))</f>
        <v>1</v>
      </c>
      <c r="F604">
        <f>SALIDA[[#This Row],[CANTIDAD]]/SALIDA[[#This Row],[UND MEDIDA]]</f>
        <v>9</v>
      </c>
      <c r="G604" t="str">
        <f>VLOOKUP(SALIDA[[#This Row],[CODIGO]],FAMILIAS[],4,FALSE)</f>
        <v>ES ROBBINS</v>
      </c>
      <c r="H604" s="10" t="str">
        <f>IF(VLOOKUP(SALIDA[[#This Row],[CODIGO]],STOCKSANLUIS[],7,FALSE)=0,"PRODUCTO SIN STOCK/UBICACIÓN",VLOOKUP(SALIDA[[#This Row],[CODIGO]],STOCKSANLUIS[],7,FALSE))</f>
        <v>C</v>
      </c>
      <c r="I604" s="10"/>
      <c r="J604" t="str">
        <f>SALIDA[[#This Row],[CODIGO]]&amp;"       "&amp;SALIDA[[#This Row],[FAMILIA]]</f>
        <v>00186       ES ROBBINS</v>
      </c>
      <c r="K604">
        <f>VLOOKUP(SALIDA[[#This Row],[CODIGO]],STOCK_STARSOFT[],5,FALSE)</f>
        <v>4.3959429999999999</v>
      </c>
      <c r="L604">
        <f>SALIDA[[#This Row],[CANTIDAD]]*SALIDA[[#This Row],[PRECIO UND]]</f>
        <v>39.563487000000002</v>
      </c>
    </row>
    <row r="605" spans="1:12" x14ac:dyDescent="0.25">
      <c r="A605" s="6" t="s">
        <v>3347</v>
      </c>
      <c r="B605" s="24" t="str">
        <f>VLOOKUP(SALIDA[[#This Row],[CODIGO]],STOCKSANLUIS[],2,FALSE)</f>
        <v>GAS REFRIGERANTE R507 -11.3KG ICELOONG</v>
      </c>
      <c r="C605" s="153">
        <v>45912</v>
      </c>
      <c r="D605">
        <v>1</v>
      </c>
      <c r="E605">
        <f>IF(VLOOKUP(SALIDA[[#This Row],[CODIGO]],STOCKSANLUIS[],6,FALSE)=0,"PRODUCTO SIN STOCK/UBICACIÓN",VLOOKUP(SALIDA[[#This Row],[CODIGO]],STOCKSANLUIS[],6,FALSE))</f>
        <v>1</v>
      </c>
      <c r="F605">
        <f>SALIDA[[#This Row],[CANTIDAD]]/SALIDA[[#This Row],[UND MEDIDA]]</f>
        <v>1</v>
      </c>
      <c r="G605" t="str">
        <f>VLOOKUP(SALIDA[[#This Row],[CODIGO]],FAMILIAS[],4,FALSE)</f>
        <v>ZHEJIANG YONGHE</v>
      </c>
      <c r="H605" s="10" t="str">
        <f>IF(VLOOKUP(SALIDA[[#This Row],[CODIGO]],STOCKSANLUIS[],7,FALSE)=0,"PRODUCTO SIN STOCK/UBICACIÓN",VLOOKUP(SALIDA[[#This Row],[CODIGO]],STOCKSANLUIS[],7,FALSE))</f>
        <v>C</v>
      </c>
      <c r="I605" s="10"/>
      <c r="J605" t="str">
        <f>SALIDA[[#This Row],[CODIGO]]&amp;"       "&amp;SALIDA[[#This Row],[FAMILIA]]</f>
        <v>02755       ZHEJIANG YONGHE</v>
      </c>
      <c r="K605">
        <f>VLOOKUP(SALIDA[[#This Row],[CODIGO]],STOCK_STARSOFT[],5,FALSE)</f>
        <v>55.968114</v>
      </c>
      <c r="L605">
        <f>SALIDA[[#This Row],[CANTIDAD]]*SALIDA[[#This Row],[PRECIO UND]]</f>
        <v>55.968114</v>
      </c>
    </row>
    <row r="606" spans="1:12" x14ac:dyDescent="0.25">
      <c r="A606" s="6" t="s">
        <v>3880</v>
      </c>
      <c r="B606" s="24" t="str">
        <f>VLOOKUP(SALIDA[[#This Row],[CODIGO]],STOCKSANLUIS[],2,FALSE)</f>
        <v>GAS REFRIGERANTE R134A  X 340 GR - (TAPA CON VALVULA) - ICELOONG</v>
      </c>
      <c r="C606" s="153">
        <v>45912</v>
      </c>
      <c r="D606">
        <v>60</v>
      </c>
      <c r="E606">
        <f>IF(VLOOKUP(SALIDA[[#This Row],[CODIGO]],STOCKSANLUIS[],6,FALSE)=0,"PRODUCTO SIN STOCK/UBICACIÓN",VLOOKUP(SALIDA[[#This Row],[CODIGO]],STOCKSANLUIS[],6,FALSE))</f>
        <v>1</v>
      </c>
      <c r="F606">
        <f>SALIDA[[#This Row],[CANTIDAD]]/SALIDA[[#This Row],[UND MEDIDA]]</f>
        <v>60</v>
      </c>
      <c r="G606" t="str">
        <f>VLOOKUP(SALIDA[[#This Row],[CODIGO]],FAMILIAS[],4,FALSE)</f>
        <v>ZHEJIANG YONGHE</v>
      </c>
      <c r="H606" s="10" t="str">
        <f>IF(VLOOKUP(SALIDA[[#This Row],[CODIGO]],STOCKSANLUIS[],7,FALSE)=0,"PRODUCTO SIN STOCK/UBICACIÓN",VLOOKUP(SALIDA[[#This Row],[CODIGO]],STOCKSANLUIS[],7,FALSE))</f>
        <v>B</v>
      </c>
      <c r="I606" s="10"/>
      <c r="J606" t="str">
        <f>SALIDA[[#This Row],[CODIGO]]&amp;"       "&amp;SALIDA[[#This Row],[FAMILIA]]</f>
        <v>03343       ZHEJIANG YONGHE</v>
      </c>
      <c r="K606">
        <f>VLOOKUP(SALIDA[[#This Row],[CODIGO]],STOCK_STARSOFT[],5,FALSE)</f>
        <v>3.1289889999999998</v>
      </c>
      <c r="L606">
        <f>SALIDA[[#This Row],[CANTIDAD]]*SALIDA[[#This Row],[PRECIO UND]]</f>
        <v>187.73934</v>
      </c>
    </row>
    <row r="607" spans="1:12" x14ac:dyDescent="0.25">
      <c r="A607" s="6" t="s">
        <v>3339</v>
      </c>
      <c r="B607" s="24" t="str">
        <f>VLOOKUP(SALIDA[[#This Row],[CODIGO]],STOCKSANLUIS[],2,FALSE)</f>
        <v>GAS REFRIGERANTE R134 - 13.6KG ICELOONG</v>
      </c>
      <c r="C607" s="153">
        <v>45912</v>
      </c>
      <c r="D607">
        <v>5</v>
      </c>
      <c r="E607">
        <f>IF(VLOOKUP(SALIDA[[#This Row],[CODIGO]],STOCKSANLUIS[],6,FALSE)=0,"PRODUCTO SIN STOCK/UBICACIÓN",VLOOKUP(SALIDA[[#This Row],[CODIGO]],STOCKSANLUIS[],6,FALSE))</f>
        <v>1</v>
      </c>
      <c r="F607">
        <f>SALIDA[[#This Row],[CANTIDAD]]/SALIDA[[#This Row],[UND MEDIDA]]</f>
        <v>5</v>
      </c>
      <c r="G607" t="str">
        <f>VLOOKUP(SALIDA[[#This Row],[CODIGO]],FAMILIAS[],4,FALSE)</f>
        <v>ZHEJIANG YONGHE</v>
      </c>
      <c r="H607" s="10" t="str">
        <f>IF(VLOOKUP(SALIDA[[#This Row],[CODIGO]],STOCKSANLUIS[],7,FALSE)=0,"PRODUCTO SIN STOCK/UBICACIÓN",VLOOKUP(SALIDA[[#This Row],[CODIGO]],STOCKSANLUIS[],7,FALSE))</f>
        <v>C</v>
      </c>
      <c r="I607" s="10"/>
      <c r="J607" t="str">
        <f>SALIDA[[#This Row],[CODIGO]]&amp;"       "&amp;SALIDA[[#This Row],[FAMILIA]]</f>
        <v>02751       ZHEJIANG YONGHE</v>
      </c>
      <c r="K607">
        <f>VLOOKUP(SALIDA[[#This Row],[CODIGO]],STOCK_STARSOFT[],5,FALSE)</f>
        <v>106.20946600000001</v>
      </c>
      <c r="L607">
        <f>SALIDA[[#This Row],[CANTIDAD]]*SALIDA[[#This Row],[PRECIO UND]]</f>
        <v>531.04732999999999</v>
      </c>
    </row>
    <row r="608" spans="1:12" x14ac:dyDescent="0.25">
      <c r="A608" s="6" t="s">
        <v>2667</v>
      </c>
      <c r="B608" s="24" t="str">
        <f>VLOOKUP(SALIDA[[#This Row],[CODIGO]],STOCKSANLUIS[],2,FALSE)</f>
        <v>TAPA CÓNICA SCH-9 (CAPUCHON) P/M-10 FI0 3790 - CAFF</v>
      </c>
      <c r="C608" s="153">
        <v>45912</v>
      </c>
      <c r="D608">
        <v>8</v>
      </c>
      <c r="E608">
        <f>IF(VLOOKUP(SALIDA[[#This Row],[CODIGO]],STOCKSANLUIS[],6,FALSE)=0,"PRODUCTO SIN STOCK/UBICACIÓN",VLOOKUP(SALIDA[[#This Row],[CODIGO]],STOCKSANLUIS[],6,FALSE))</f>
        <v>1</v>
      </c>
      <c r="F608">
        <f>SALIDA[[#This Row],[CANTIDAD]]/SALIDA[[#This Row],[UND MEDIDA]]</f>
        <v>8</v>
      </c>
      <c r="G608" t="str">
        <f>VLOOKUP(SALIDA[[#This Row],[CODIGO]],FAMILIAS[],4,FALSE)</f>
        <v>CAFF</v>
      </c>
      <c r="H608" s="10" t="str">
        <f>IF(VLOOKUP(SALIDA[[#This Row],[CODIGO]],STOCKSANLUIS[],7,FALSE)=0,"PRODUCTO SIN STOCK/UBICACIÓN",VLOOKUP(SALIDA[[#This Row],[CODIGO]],STOCKSANLUIS[],7,FALSE))</f>
        <v>A</v>
      </c>
      <c r="I608" s="10"/>
      <c r="J608" t="str">
        <f>SALIDA[[#This Row],[CODIGO]]&amp;"       "&amp;SALIDA[[#This Row],[FAMILIA]]</f>
        <v>02170       CAFF</v>
      </c>
      <c r="K608">
        <f>VLOOKUP(SALIDA[[#This Row],[CODIGO]],STOCK_STARSOFT[],5,FALSE)</f>
        <v>1.0126710000000001</v>
      </c>
      <c r="L608">
        <f>SALIDA[[#This Row],[CANTIDAD]]*SALIDA[[#This Row],[PRECIO UND]]</f>
        <v>8.1013680000000008</v>
      </c>
    </row>
    <row r="609" spans="1:12" x14ac:dyDescent="0.25">
      <c r="A609" s="6" t="s">
        <v>3345</v>
      </c>
      <c r="B609" s="24" t="str">
        <f>VLOOKUP(SALIDA[[#This Row],[CODIGO]],STOCKSANLUIS[],2,FALSE)</f>
        <v>GAS REFRIGERANTE R407C -11.3KG ICELOONG</v>
      </c>
      <c r="C609" s="153">
        <v>45913</v>
      </c>
      <c r="D609">
        <v>1</v>
      </c>
      <c r="E609">
        <f>IF(VLOOKUP(SALIDA[[#This Row],[CODIGO]],STOCKSANLUIS[],6,FALSE)=0,"PRODUCTO SIN STOCK/UBICACIÓN",VLOOKUP(SALIDA[[#This Row],[CODIGO]],STOCKSANLUIS[],6,FALSE))</f>
        <v>1</v>
      </c>
      <c r="F609">
        <f>SALIDA[[#This Row],[CANTIDAD]]/SALIDA[[#This Row],[UND MEDIDA]]</f>
        <v>1</v>
      </c>
      <c r="G609" t="str">
        <f>VLOOKUP(SALIDA[[#This Row],[CODIGO]],FAMILIAS[],4,FALSE)</f>
        <v>ZHEJIANG YONGHE</v>
      </c>
      <c r="H609" s="10" t="str">
        <f>IF(VLOOKUP(SALIDA[[#This Row],[CODIGO]],STOCKSANLUIS[],7,FALSE)=0,"PRODUCTO SIN STOCK/UBICACIÓN",VLOOKUP(SALIDA[[#This Row],[CODIGO]],STOCKSANLUIS[],7,FALSE))</f>
        <v>B</v>
      </c>
      <c r="I609" s="10"/>
      <c r="J609" t="str">
        <f>SALIDA[[#This Row],[CODIGO]]&amp;"       "&amp;SALIDA[[#This Row],[FAMILIA]]</f>
        <v>02754       ZHEJIANG YONGHE</v>
      </c>
      <c r="K609">
        <f>VLOOKUP(SALIDA[[#This Row],[CODIGO]],STOCK_STARSOFT[],5,FALSE)</f>
        <v>89.9</v>
      </c>
      <c r="L609">
        <f>SALIDA[[#This Row],[CANTIDAD]]*SALIDA[[#This Row],[PRECIO UND]]</f>
        <v>89.9</v>
      </c>
    </row>
    <row r="610" spans="1:12" x14ac:dyDescent="0.25">
      <c r="A610" s="6" t="s">
        <v>3347</v>
      </c>
      <c r="B610" s="24" t="str">
        <f>VLOOKUP(SALIDA[[#This Row],[CODIGO]],STOCKSANLUIS[],2,FALSE)</f>
        <v>GAS REFRIGERANTE R507 -11.3KG ICELOONG</v>
      </c>
      <c r="C610" s="153">
        <v>45913</v>
      </c>
      <c r="D610">
        <v>3</v>
      </c>
      <c r="E610">
        <f>IF(VLOOKUP(SALIDA[[#This Row],[CODIGO]],STOCKSANLUIS[],6,FALSE)=0,"PRODUCTO SIN STOCK/UBICACIÓN",VLOOKUP(SALIDA[[#This Row],[CODIGO]],STOCKSANLUIS[],6,FALSE))</f>
        <v>1</v>
      </c>
      <c r="F610">
        <f>SALIDA[[#This Row],[CANTIDAD]]/SALIDA[[#This Row],[UND MEDIDA]]</f>
        <v>3</v>
      </c>
      <c r="G610" t="str">
        <f>VLOOKUP(SALIDA[[#This Row],[CODIGO]],FAMILIAS[],4,FALSE)</f>
        <v>ZHEJIANG YONGHE</v>
      </c>
      <c r="H610" s="10" t="str">
        <f>IF(VLOOKUP(SALIDA[[#This Row],[CODIGO]],STOCKSANLUIS[],7,FALSE)=0,"PRODUCTO SIN STOCK/UBICACIÓN",VLOOKUP(SALIDA[[#This Row],[CODIGO]],STOCKSANLUIS[],7,FALSE))</f>
        <v>C</v>
      </c>
      <c r="I610" s="10"/>
      <c r="J610" t="str">
        <f>SALIDA[[#This Row],[CODIGO]]&amp;"       "&amp;SALIDA[[#This Row],[FAMILIA]]</f>
        <v>02755       ZHEJIANG YONGHE</v>
      </c>
      <c r="K610">
        <f>VLOOKUP(SALIDA[[#This Row],[CODIGO]],STOCK_STARSOFT[],5,FALSE)</f>
        <v>55.968114</v>
      </c>
      <c r="L610">
        <f>SALIDA[[#This Row],[CANTIDAD]]*SALIDA[[#This Row],[PRECIO UND]]</f>
        <v>167.90434199999999</v>
      </c>
    </row>
    <row r="611" spans="1:12" x14ac:dyDescent="0.25">
      <c r="A611" s="6" t="s">
        <v>3677</v>
      </c>
      <c r="B611" s="24" t="str">
        <f>VLOOKUP(SALIDA[[#This Row],[CODIGO]],STOCKSANLUIS[],2,FALSE)</f>
        <v>RESISTENCIA SILICONADA POTENCIA CONSTANTE TECNOLATINA  - TPC-M - 30W/M - 220V</v>
      </c>
      <c r="C611" s="153">
        <v>45913</v>
      </c>
      <c r="D611">
        <v>30</v>
      </c>
      <c r="E611">
        <f>IF(VLOOKUP(SALIDA[[#This Row],[CODIGO]],STOCKSANLUIS[],6,FALSE)=0,"PRODUCTO SIN STOCK/UBICACIÓN",VLOOKUP(SALIDA[[#This Row],[CODIGO]],STOCKSANLUIS[],6,FALSE))</f>
        <v>100</v>
      </c>
      <c r="F611">
        <f>SALIDA[[#This Row],[CANTIDAD]]/SALIDA[[#This Row],[UND MEDIDA]]</f>
        <v>0.3</v>
      </c>
      <c r="G611" t="str">
        <f>VLOOKUP(SALIDA[[#This Row],[CODIGO]],FAMILIAS[],4,FALSE)</f>
        <v>TECNOLATINA</v>
      </c>
      <c r="H611" s="10" t="str">
        <f>IF(VLOOKUP(SALIDA[[#This Row],[CODIGO]],STOCKSANLUIS[],7,FALSE)=0,"PRODUCTO SIN STOCK/UBICACIÓN",VLOOKUP(SALIDA[[#This Row],[CODIGO]],STOCKSANLUIS[],7,FALSE))</f>
        <v>C</v>
      </c>
      <c r="I611" s="10"/>
      <c r="J611" t="str">
        <f>SALIDA[[#This Row],[CODIGO]]&amp;"       "&amp;SALIDA[[#This Row],[FAMILIA]]</f>
        <v>03058       TECNOLATINA</v>
      </c>
      <c r="K611">
        <f>VLOOKUP(SALIDA[[#This Row],[CODIGO]],STOCK_STARSOFT[],5,FALSE)</f>
        <v>1.9293849999999999</v>
      </c>
      <c r="L611">
        <f>SALIDA[[#This Row],[CANTIDAD]]*SALIDA[[#This Row],[PRECIO UND]]</f>
        <v>57.881549999999997</v>
      </c>
    </row>
    <row r="612" spans="1:12" x14ac:dyDescent="0.25">
      <c r="A612" s="6" t="s">
        <v>3880</v>
      </c>
      <c r="B612" s="24" t="str">
        <f>VLOOKUP(SALIDA[[#This Row],[CODIGO]],STOCKSANLUIS[],2,FALSE)</f>
        <v>GAS REFRIGERANTE R134A  X 340 GR - (TAPA CON VALVULA) - ICELOONG</v>
      </c>
      <c r="C612" s="153">
        <v>45913</v>
      </c>
      <c r="D612">
        <v>30</v>
      </c>
      <c r="E612">
        <f>IF(VLOOKUP(SALIDA[[#This Row],[CODIGO]],STOCKSANLUIS[],6,FALSE)=0,"PRODUCTO SIN STOCK/UBICACIÓN",VLOOKUP(SALIDA[[#This Row],[CODIGO]],STOCKSANLUIS[],6,FALSE))</f>
        <v>1</v>
      </c>
      <c r="F612">
        <f>SALIDA[[#This Row],[CANTIDAD]]/SALIDA[[#This Row],[UND MEDIDA]]</f>
        <v>30</v>
      </c>
      <c r="G612" t="str">
        <f>VLOOKUP(SALIDA[[#This Row],[CODIGO]],FAMILIAS[],4,FALSE)</f>
        <v>ZHEJIANG YONGHE</v>
      </c>
      <c r="H612" s="10" t="str">
        <f>IF(VLOOKUP(SALIDA[[#This Row],[CODIGO]],STOCKSANLUIS[],7,FALSE)=0,"PRODUCTO SIN STOCK/UBICACIÓN",VLOOKUP(SALIDA[[#This Row],[CODIGO]],STOCKSANLUIS[],7,FALSE))</f>
        <v>B</v>
      </c>
      <c r="I612" s="10"/>
      <c r="J612" t="str">
        <f>SALIDA[[#This Row],[CODIGO]]&amp;"       "&amp;SALIDA[[#This Row],[FAMILIA]]</f>
        <v>03343       ZHEJIANG YONGHE</v>
      </c>
      <c r="K612">
        <f>VLOOKUP(SALIDA[[#This Row],[CODIGO]],STOCK_STARSOFT[],5,FALSE)</f>
        <v>3.1289889999999998</v>
      </c>
      <c r="L612">
        <f>SALIDA[[#This Row],[CANTIDAD]]*SALIDA[[#This Row],[PRECIO UND]]</f>
        <v>93.869669999999999</v>
      </c>
    </row>
    <row r="613" spans="1:12" x14ac:dyDescent="0.25">
      <c r="A613" s="6" t="s">
        <v>3180</v>
      </c>
      <c r="B613" s="24" t="str">
        <f>VLOOKUP(SALIDA[[#This Row],[CODIGO]],STOCKSANLUIS[],2,FALSE)</f>
        <v>CONTROLADOR DE TEMPERATURA DIGITAL MT-514E C/ALARMA - VER.02 - 115/220 VAC - FULL GAUGE</v>
      </c>
      <c r="C613" s="153">
        <v>45913</v>
      </c>
      <c r="D613">
        <v>6</v>
      </c>
      <c r="E613">
        <f>IF(VLOOKUP(SALIDA[[#This Row],[CODIGO]],STOCKSANLUIS[],6,FALSE)=0,"PRODUCTO SIN STOCK/UBICACIÓN",VLOOKUP(SALIDA[[#This Row],[CODIGO]],STOCKSANLUIS[],6,FALSE))</f>
        <v>1</v>
      </c>
      <c r="F613">
        <f>SALIDA[[#This Row],[CANTIDAD]]/SALIDA[[#This Row],[UND MEDIDA]]</f>
        <v>6</v>
      </c>
      <c r="G613" t="str">
        <f>VLOOKUP(SALIDA[[#This Row],[CODIGO]],FAMILIAS[],4,FALSE)</f>
        <v>FULL GAUGE</v>
      </c>
      <c r="H613" s="10" t="str">
        <f>IF(VLOOKUP(SALIDA[[#This Row],[CODIGO]],STOCKSANLUIS[],7,FALSE)=0,"PRODUCTO SIN STOCK/UBICACIÓN",VLOOKUP(SALIDA[[#This Row],[CODIGO]],STOCKSANLUIS[],7,FALSE))</f>
        <v>C</v>
      </c>
      <c r="I613" s="10"/>
      <c r="J613" t="str">
        <f>SALIDA[[#This Row],[CODIGO]]&amp;"       "&amp;SALIDA[[#This Row],[FAMILIA]]</f>
        <v>02578       FULL GAUGE</v>
      </c>
      <c r="K613">
        <f>VLOOKUP(SALIDA[[#This Row],[CODIGO]],STOCK_STARSOFT[],5,FALSE)</f>
        <v>20.522703</v>
      </c>
      <c r="L613">
        <f>SALIDA[[#This Row],[CANTIDAD]]*SALIDA[[#This Row],[PRECIO UND]]</f>
        <v>123.136218</v>
      </c>
    </row>
    <row r="614" spans="1:12" x14ac:dyDescent="0.25">
      <c r="A614" s="6" t="s">
        <v>3605</v>
      </c>
      <c r="B614" s="24" t="str">
        <f>VLOOKUP(SALIDA[[#This Row],[CODIGO]],STOCKSANLUIS[],2,FALSE)</f>
        <v>ROLLO DE COBRE FLEXIBLE 3/8" HIGH QUALITY - STARCOLD - 9.53 MM X 0.60 MM X 15 M</v>
      </c>
      <c r="C614" s="153">
        <v>45913</v>
      </c>
      <c r="D614">
        <v>10</v>
      </c>
      <c r="E614">
        <f>IF(VLOOKUP(SALIDA[[#This Row],[CODIGO]],STOCKSANLUIS[],6,FALSE)=0,"PRODUCTO SIN STOCK/UBICACIÓN",VLOOKUP(SALIDA[[#This Row],[CODIGO]],STOCKSANLUIS[],6,FALSE))</f>
        <v>1</v>
      </c>
      <c r="F614">
        <f>SALIDA[[#This Row],[CANTIDAD]]/SALIDA[[#This Row],[UND MEDIDA]]</f>
        <v>10</v>
      </c>
      <c r="G614" t="str">
        <f>VLOOKUP(SALIDA[[#This Row],[CODIGO]],FAMILIAS[],4,FALSE)</f>
        <v>ICEAGE- ZHEJIANG JIAHE PIPES</v>
      </c>
      <c r="H614" s="10" t="str">
        <f>IF(VLOOKUP(SALIDA[[#This Row],[CODIGO]],STOCKSANLUIS[],7,FALSE)=0,"PRODUCTO SIN STOCK/UBICACIÓN",VLOOKUP(SALIDA[[#This Row],[CODIGO]],STOCKSANLUIS[],7,FALSE))</f>
        <v>C</v>
      </c>
      <c r="I614" s="10"/>
      <c r="J614" t="str">
        <f>SALIDA[[#This Row],[CODIGO]]&amp;"       "&amp;SALIDA[[#This Row],[FAMILIA]]</f>
        <v>03002       ICEAGE- ZHEJIANG JIAHE PIPES</v>
      </c>
      <c r="K614">
        <f>VLOOKUP(SALIDA[[#This Row],[CODIGO]],STOCK_STARSOFT[],5,FALSE)</f>
        <v>29.441466999999999</v>
      </c>
      <c r="L614">
        <f>SALIDA[[#This Row],[CANTIDAD]]*SALIDA[[#This Row],[PRECIO UND]]</f>
        <v>294.41467</v>
      </c>
    </row>
    <row r="615" spans="1:12" x14ac:dyDescent="0.25">
      <c r="A615" s="6" t="s">
        <v>3128</v>
      </c>
      <c r="B615" s="24" t="str">
        <f>VLOOKUP(SALIDA[[#This Row],[CODIGO]],STOCKSANLUIS[],2,FALSE)</f>
        <v>VALVULA DE ACCESO DE 1/4 - 10CM - PICHINA (19X0.35X100MM) - AV-14 - EVERWELL</v>
      </c>
      <c r="C615" s="153">
        <v>45913</v>
      </c>
      <c r="D615">
        <v>20</v>
      </c>
      <c r="E615">
        <f>IF(VLOOKUP(SALIDA[[#This Row],[CODIGO]],STOCKSANLUIS[],6,FALSE)=0,"PRODUCTO SIN STOCK/UBICACIÓN",VLOOKUP(SALIDA[[#This Row],[CODIGO]],STOCKSANLUIS[],6,FALSE))</f>
        <v>1</v>
      </c>
      <c r="F615">
        <f>SALIDA[[#This Row],[CANTIDAD]]/SALIDA[[#This Row],[UND MEDIDA]]</f>
        <v>20</v>
      </c>
      <c r="G615" t="str">
        <f>VLOOKUP(SALIDA[[#This Row],[CODIGO]],FAMILIAS[],4,FALSE)</f>
        <v>EVERWELL</v>
      </c>
      <c r="H615" s="10" t="str">
        <f>IF(VLOOKUP(SALIDA[[#This Row],[CODIGO]],STOCKSANLUIS[],7,FALSE)=0,"PRODUCTO SIN STOCK/UBICACIÓN",VLOOKUP(SALIDA[[#This Row],[CODIGO]],STOCKSANLUIS[],7,FALSE))</f>
        <v>A</v>
      </c>
      <c r="I615" s="10"/>
      <c r="J615" t="str">
        <f>SALIDA[[#This Row],[CODIGO]]&amp;"       "&amp;SALIDA[[#This Row],[FAMILIA]]</f>
        <v>02526       EVERWELL</v>
      </c>
      <c r="K615">
        <f>VLOOKUP(SALIDA[[#This Row],[CODIGO]],STOCK_STARSOFT[],5,FALSE)</f>
        <v>0.36562299999999998</v>
      </c>
      <c r="L615">
        <f>SALIDA[[#This Row],[CANTIDAD]]*SALIDA[[#This Row],[PRECIO UND]]</f>
        <v>7.3124599999999997</v>
      </c>
    </row>
    <row r="616" spans="1:12" x14ac:dyDescent="0.25">
      <c r="A616" s="6" t="s">
        <v>19300</v>
      </c>
      <c r="B616" s="24" t="str">
        <f>VLOOKUP(SALIDA[[#This Row],[CODIGO]],STOCKSANLUIS[],2,FALSE)</f>
        <v>CINTA ADHESIVA FOAM QTF-230E - 1/8" X 2" X 32.8´ (3MM X 50MM X 10M) - EVERFROST - HIGH QUALITY</v>
      </c>
      <c r="C616" s="153">
        <v>45913</v>
      </c>
      <c r="D616">
        <v>10</v>
      </c>
      <c r="E616">
        <f>IF(VLOOKUP(SALIDA[[#This Row],[CODIGO]],STOCKSANLUIS[],6,FALSE)=0,"PRODUCTO SIN STOCK/UBICACIÓN",VLOOKUP(SALIDA[[#This Row],[CODIGO]],STOCKSANLUIS[],6,FALSE))</f>
        <v>1</v>
      </c>
      <c r="F616">
        <f>SALIDA[[#This Row],[CANTIDAD]]/SALIDA[[#This Row],[UND MEDIDA]]</f>
        <v>10</v>
      </c>
      <c r="G616" t="str">
        <f>VLOOKUP(SALIDA[[#This Row],[CODIGO]],FAMILIAS[],4,FALSE)</f>
        <v>EVERFROST</v>
      </c>
      <c r="H616" s="10" t="str">
        <f>IF(VLOOKUP(SALIDA[[#This Row],[CODIGO]],STOCKSANLUIS[],7,FALSE)=0,"PRODUCTO SIN STOCK/UBICACIÓN",VLOOKUP(SALIDA[[#This Row],[CODIGO]],STOCKSANLUIS[],7,FALSE))</f>
        <v>C</v>
      </c>
      <c r="I616" s="10"/>
      <c r="J616" t="str">
        <f>SALIDA[[#This Row],[CODIGO]]&amp;"       "&amp;SALIDA[[#This Row],[FAMILIA]]</f>
        <v>03490       EVERFROST</v>
      </c>
      <c r="K616">
        <f>VLOOKUP(SALIDA[[#This Row],[CODIGO]],STOCK_STARSOFT[],5,FALSE)</f>
        <v>1.3047420000000001</v>
      </c>
      <c r="L616">
        <f>SALIDA[[#This Row],[CANTIDAD]]*SALIDA[[#This Row],[PRECIO UND]]</f>
        <v>13.047420000000001</v>
      </c>
    </row>
    <row r="617" spans="1:12" x14ac:dyDescent="0.25">
      <c r="A617" s="6" t="s">
        <v>3339</v>
      </c>
      <c r="B617" s="24" t="str">
        <f>VLOOKUP(SALIDA[[#This Row],[CODIGO]],STOCKSANLUIS[],2,FALSE)</f>
        <v>GAS REFRIGERANTE R134 - 13.6KG ICELOONG</v>
      </c>
      <c r="C617" s="153">
        <v>45913</v>
      </c>
      <c r="D617">
        <v>1</v>
      </c>
      <c r="E617">
        <f>IF(VLOOKUP(SALIDA[[#This Row],[CODIGO]],STOCKSANLUIS[],6,FALSE)=0,"PRODUCTO SIN STOCK/UBICACIÓN",VLOOKUP(SALIDA[[#This Row],[CODIGO]],STOCKSANLUIS[],6,FALSE))</f>
        <v>1</v>
      </c>
      <c r="F617">
        <f>SALIDA[[#This Row],[CANTIDAD]]/SALIDA[[#This Row],[UND MEDIDA]]</f>
        <v>1</v>
      </c>
      <c r="G617" t="str">
        <f>VLOOKUP(SALIDA[[#This Row],[CODIGO]],FAMILIAS[],4,FALSE)</f>
        <v>ZHEJIANG YONGHE</v>
      </c>
      <c r="H617" s="10" t="str">
        <f>IF(VLOOKUP(SALIDA[[#This Row],[CODIGO]],STOCKSANLUIS[],7,FALSE)=0,"PRODUCTO SIN STOCK/UBICACIÓN",VLOOKUP(SALIDA[[#This Row],[CODIGO]],STOCKSANLUIS[],7,FALSE))</f>
        <v>C</v>
      </c>
      <c r="I617" s="10"/>
      <c r="J617" t="str">
        <f>SALIDA[[#This Row],[CODIGO]]&amp;"       "&amp;SALIDA[[#This Row],[FAMILIA]]</f>
        <v>02751       ZHEJIANG YONGHE</v>
      </c>
      <c r="K617">
        <f>VLOOKUP(SALIDA[[#This Row],[CODIGO]],STOCK_STARSOFT[],5,FALSE)</f>
        <v>106.20946600000001</v>
      </c>
      <c r="L617">
        <f>SALIDA[[#This Row],[CANTIDAD]]*SALIDA[[#This Row],[PRECIO UND]]</f>
        <v>106.20946600000001</v>
      </c>
    </row>
    <row r="618" spans="1:12" x14ac:dyDescent="0.25">
      <c r="A618" s="6" t="s">
        <v>2431</v>
      </c>
      <c r="B618" s="24" t="str">
        <f>VLOOKUP(SALIDA[[#This Row],[CODIGO]],STOCKSANLUIS[],2,FALSE)</f>
        <v>CONTROLADOR DIGITAL DE PRESIÓN PCT-410 EW PLUS - VER.05 - 90-220 VAC - FULL GAUGE (INCLUYE TRANSFORMADOR) - WHITE</v>
      </c>
      <c r="C618" s="153">
        <v>45913</v>
      </c>
      <c r="D618">
        <v>1</v>
      </c>
      <c r="E618">
        <f>IF(VLOOKUP(SALIDA[[#This Row],[CODIGO]],STOCKSANLUIS[],6,FALSE)=0,"PRODUCTO SIN STOCK/UBICACIÓN",VLOOKUP(SALIDA[[#This Row],[CODIGO]],STOCKSANLUIS[],6,FALSE))</f>
        <v>1</v>
      </c>
      <c r="F618">
        <f>SALIDA[[#This Row],[CANTIDAD]]/SALIDA[[#This Row],[UND MEDIDA]]</f>
        <v>1</v>
      </c>
      <c r="G618" t="str">
        <f>VLOOKUP(SALIDA[[#This Row],[CODIGO]],FAMILIAS[],4,FALSE)</f>
        <v>FULL GAUGE</v>
      </c>
      <c r="H618" s="10" t="str">
        <f>IF(VLOOKUP(SALIDA[[#This Row],[CODIGO]],STOCKSANLUIS[],7,FALSE)=0,"PRODUCTO SIN STOCK/UBICACIÓN",VLOOKUP(SALIDA[[#This Row],[CODIGO]],STOCKSANLUIS[],7,FALSE))</f>
        <v>C</v>
      </c>
      <c r="I618" s="10"/>
      <c r="J618" t="str">
        <f>SALIDA[[#This Row],[CODIGO]]&amp;"       "&amp;SALIDA[[#This Row],[FAMILIA]]</f>
        <v>02013       FULL GAUGE</v>
      </c>
      <c r="K618">
        <f>VLOOKUP(SALIDA[[#This Row],[CODIGO]],STOCK_STARSOFT[],5,FALSE)</f>
        <v>61.461271000000004</v>
      </c>
      <c r="L618">
        <f>SALIDA[[#This Row],[CANTIDAD]]*SALIDA[[#This Row],[PRECIO UND]]</f>
        <v>61.461271000000004</v>
      </c>
    </row>
    <row r="619" spans="1:12" x14ac:dyDescent="0.25">
      <c r="A619" s="6" t="s">
        <v>3675</v>
      </c>
      <c r="B619" s="24" t="str">
        <f>VLOOKUP(SALIDA[[#This Row],[CODIGO]],STOCKSANLUIS[],2,FALSE)</f>
        <v>LAMAS DE PVC ALECO 8X0.080X300 (20CM X 2MMX 91.44M) LOW TEMP REINFORCED - 172007- MT</v>
      </c>
      <c r="C619" s="153">
        <v>45915</v>
      </c>
      <c r="D619">
        <v>182.88</v>
      </c>
      <c r="E619">
        <f>IF(VLOOKUP(SALIDA[[#This Row],[CODIGO]],STOCKSANLUIS[],6,FALSE)=0,"PRODUCTO SIN STOCK/UBICACIÓN",VLOOKUP(SALIDA[[#This Row],[CODIGO]],STOCKSANLUIS[],6,FALSE))</f>
        <v>91.44</v>
      </c>
      <c r="F619">
        <f>SALIDA[[#This Row],[CANTIDAD]]/SALIDA[[#This Row],[UND MEDIDA]]</f>
        <v>2</v>
      </c>
      <c r="G619" t="str">
        <f>VLOOKUP(SALIDA[[#This Row],[CODIGO]],FAMILIAS[],4,FALSE)</f>
        <v>ES ROBBINS</v>
      </c>
      <c r="H619" s="10" t="str">
        <f>IF(VLOOKUP(SALIDA[[#This Row],[CODIGO]],STOCKSANLUIS[],7,FALSE)=0,"PRODUCTO SIN STOCK/UBICACIÓN",VLOOKUP(SALIDA[[#This Row],[CODIGO]],STOCKSANLUIS[],7,FALSE))</f>
        <v>B/C</v>
      </c>
      <c r="I619" s="10"/>
      <c r="J619" t="str">
        <f>SALIDA[[#This Row],[CODIGO]]&amp;"       "&amp;SALIDA[[#This Row],[FAMILIA]]</f>
        <v>03057       ES ROBBINS</v>
      </c>
      <c r="K619">
        <f>VLOOKUP(SALIDA[[#This Row],[CODIGO]],STOCK_STARSOFT[],5,FALSE)</f>
        <v>2.0842499999999999</v>
      </c>
      <c r="L619">
        <f>SALIDA[[#This Row],[CANTIDAD]]*SALIDA[[#This Row],[PRECIO UND]]</f>
        <v>381.16764000000001</v>
      </c>
    </row>
    <row r="620" spans="1:12" x14ac:dyDescent="0.25">
      <c r="A620" s="6" t="s">
        <v>125</v>
      </c>
      <c r="B620" s="24" t="str">
        <f>VLOOKUP(SALIDA[[#This Row],[CODIGO]],STOCKSANLUIS[],2,FALSE)</f>
        <v>BOBINA DE SOLENOIDE - 220V/60HZ/13W - COD - 018F6714 - DANFOSS</v>
      </c>
      <c r="C620" s="153">
        <v>45915</v>
      </c>
      <c r="D620">
        <v>5</v>
      </c>
      <c r="E620">
        <f>IF(VLOOKUP(SALIDA[[#This Row],[CODIGO]],STOCKSANLUIS[],6,FALSE)=0,"PRODUCTO SIN STOCK/UBICACIÓN",VLOOKUP(SALIDA[[#This Row],[CODIGO]],STOCKSANLUIS[],6,FALSE))</f>
        <v>1</v>
      </c>
      <c r="F620">
        <f>SALIDA[[#This Row],[CANTIDAD]]/SALIDA[[#This Row],[UND MEDIDA]]</f>
        <v>5</v>
      </c>
      <c r="G620" t="str">
        <f>VLOOKUP(SALIDA[[#This Row],[CODIGO]],FAMILIAS[],4,FALSE)</f>
        <v>DANFOSS</v>
      </c>
      <c r="H620" s="10" t="str">
        <f>IF(VLOOKUP(SALIDA[[#This Row],[CODIGO]],STOCKSANLUIS[],7,FALSE)=0,"PRODUCTO SIN STOCK/UBICACIÓN",VLOOKUP(SALIDA[[#This Row],[CODIGO]],STOCKSANLUIS[],7,FALSE))</f>
        <v>A</v>
      </c>
      <c r="I620" s="10" t="s">
        <v>19536</v>
      </c>
      <c r="J620" t="str">
        <f>SALIDA[[#This Row],[CODIGO]]&amp;"       "&amp;SALIDA[[#This Row],[FAMILIA]]</f>
        <v>00078       DANFOSS</v>
      </c>
      <c r="K620">
        <f>VLOOKUP(SALIDA[[#This Row],[CODIGO]],STOCK_STARSOFT[],5,FALSE)</f>
        <v>20.261431999999999</v>
      </c>
      <c r="L620">
        <f>SALIDA[[#This Row],[CANTIDAD]]*SALIDA[[#This Row],[PRECIO UND]]</f>
        <v>101.30716</v>
      </c>
    </row>
    <row r="621" spans="1:12" x14ac:dyDescent="0.25">
      <c r="A621" s="6" t="s">
        <v>3675</v>
      </c>
      <c r="B621" s="24" t="str">
        <f>VLOOKUP(SALIDA[[#This Row],[CODIGO]],STOCKSANLUIS[],2,FALSE)</f>
        <v>LAMAS DE PVC ALECO 8X0.080X300 (20CM X 2MMX 91.44M) LOW TEMP REINFORCED - 172007- MT</v>
      </c>
      <c r="C621" s="153">
        <v>45915</v>
      </c>
      <c r="D621">
        <v>30</v>
      </c>
      <c r="E621">
        <f>IF(VLOOKUP(SALIDA[[#This Row],[CODIGO]],STOCKSANLUIS[],6,FALSE)=0,"PRODUCTO SIN STOCK/UBICACIÓN",VLOOKUP(SALIDA[[#This Row],[CODIGO]],STOCKSANLUIS[],6,FALSE))</f>
        <v>91.44</v>
      </c>
      <c r="F621">
        <f>SALIDA[[#This Row],[CANTIDAD]]/SALIDA[[#This Row],[UND MEDIDA]]</f>
        <v>0.32808398950131235</v>
      </c>
      <c r="G621" t="str">
        <f>VLOOKUP(SALIDA[[#This Row],[CODIGO]],FAMILIAS[],4,FALSE)</f>
        <v>ES ROBBINS</v>
      </c>
      <c r="H621" s="10" t="str">
        <f>IF(VLOOKUP(SALIDA[[#This Row],[CODIGO]],STOCKSANLUIS[],7,FALSE)=0,"PRODUCTO SIN STOCK/UBICACIÓN",VLOOKUP(SALIDA[[#This Row],[CODIGO]],STOCKSANLUIS[],7,FALSE))</f>
        <v>B/C</v>
      </c>
      <c r="I621" s="10"/>
      <c r="J621" t="str">
        <f>SALIDA[[#This Row],[CODIGO]]&amp;"       "&amp;SALIDA[[#This Row],[FAMILIA]]</f>
        <v>03057       ES ROBBINS</v>
      </c>
      <c r="K621">
        <f>VLOOKUP(SALIDA[[#This Row],[CODIGO]],STOCK_STARSOFT[],5,FALSE)</f>
        <v>2.0842499999999999</v>
      </c>
      <c r="L621">
        <f>SALIDA[[#This Row],[CANTIDAD]]*SALIDA[[#This Row],[PRECIO UND]]</f>
        <v>62.527499999999996</v>
      </c>
    </row>
    <row r="622" spans="1:12" x14ac:dyDescent="0.25">
      <c r="A622" s="6" t="s">
        <v>3665</v>
      </c>
      <c r="B622" s="24" t="str">
        <f>VLOOKUP(SALIDA[[#This Row],[CODIGO]],STOCKSANLUIS[],2,FALSE)</f>
        <v>AGENTE DE LIMPIEZA INTERNA OPTEON SF FLUSH X 4.54 KG - CHEMOURS - REEMPLAZO DEL R141B</v>
      </c>
      <c r="C622" s="153">
        <v>45915</v>
      </c>
      <c r="D622">
        <v>4</v>
      </c>
      <c r="E622">
        <f>IF(VLOOKUP(SALIDA[[#This Row],[CODIGO]],STOCKSANLUIS[],6,FALSE)=0,"PRODUCTO SIN STOCK/UBICACIÓN",VLOOKUP(SALIDA[[#This Row],[CODIGO]],STOCKSANLUIS[],6,FALSE))</f>
        <v>1</v>
      </c>
      <c r="F622">
        <f>SALIDA[[#This Row],[CANTIDAD]]/SALIDA[[#This Row],[UND MEDIDA]]</f>
        <v>4</v>
      </c>
      <c r="G622" t="str">
        <f>VLOOKUP(SALIDA[[#This Row],[CODIGO]],FAMILIAS[],4,FALSE)</f>
        <v>THE CHEMOURS</v>
      </c>
      <c r="H622" s="10" t="str">
        <f>IF(VLOOKUP(SALIDA[[#This Row],[CODIGO]],STOCKSANLUIS[],7,FALSE)=0,"PRODUCTO SIN STOCK/UBICACIÓN",VLOOKUP(SALIDA[[#This Row],[CODIGO]],STOCKSANLUIS[],7,FALSE))</f>
        <v>C</v>
      </c>
      <c r="I622" s="10"/>
      <c r="J622" t="str">
        <f>SALIDA[[#This Row],[CODIGO]]&amp;"       "&amp;SALIDA[[#This Row],[FAMILIA]]</f>
        <v>03051       THE CHEMOURS</v>
      </c>
      <c r="K622">
        <f>VLOOKUP(SALIDA[[#This Row],[CODIGO]],STOCK_STARSOFT[],5,FALSE)</f>
        <v>91.188703000000004</v>
      </c>
      <c r="L622">
        <f>SALIDA[[#This Row],[CANTIDAD]]*SALIDA[[#This Row],[PRECIO UND]]</f>
        <v>364.75481200000002</v>
      </c>
    </row>
    <row r="623" spans="1:12" x14ac:dyDescent="0.25">
      <c r="A623" s="6" t="s">
        <v>33</v>
      </c>
      <c r="B623" s="24" t="str">
        <f>VLOOKUP(SALIDA[[#This Row],[CODIGO]],STOCKSANLUIS[],2,FALSE)</f>
        <v>CONTROLADOR DE TEMPERATURA DIGITAL MT-512E 2HP - VER.13 - 115/220 VAC - FULL GAUGE</v>
      </c>
      <c r="C623" s="153">
        <v>45915</v>
      </c>
      <c r="D623">
        <v>1</v>
      </c>
      <c r="E623">
        <f>IF(VLOOKUP(SALIDA[[#This Row],[CODIGO]],STOCKSANLUIS[],6,FALSE)=0,"PRODUCTO SIN STOCK/UBICACIÓN",VLOOKUP(SALIDA[[#This Row],[CODIGO]],STOCKSANLUIS[],6,FALSE))</f>
        <v>1</v>
      </c>
      <c r="F623">
        <f>SALIDA[[#This Row],[CANTIDAD]]/SALIDA[[#This Row],[UND MEDIDA]]</f>
        <v>1</v>
      </c>
      <c r="G623" t="str">
        <f>VLOOKUP(SALIDA[[#This Row],[CODIGO]],FAMILIAS[],4,FALSE)</f>
        <v>FULL GAUGE</v>
      </c>
      <c r="H623" s="10" t="str">
        <f>IF(VLOOKUP(SALIDA[[#This Row],[CODIGO]],STOCKSANLUIS[],7,FALSE)=0,"PRODUCTO SIN STOCK/UBICACIÓN",VLOOKUP(SALIDA[[#This Row],[CODIGO]],STOCKSANLUIS[],7,FALSE))</f>
        <v>C</v>
      </c>
      <c r="I623" s="10"/>
      <c r="J623" t="str">
        <f>SALIDA[[#This Row],[CODIGO]]&amp;"       "&amp;SALIDA[[#This Row],[FAMILIA]]</f>
        <v>00016       FULL GAUGE</v>
      </c>
      <c r="K623">
        <f>VLOOKUP(SALIDA[[#This Row],[CODIGO]],STOCK_STARSOFT[],5,FALSE)</f>
        <v>13.318346</v>
      </c>
      <c r="L623">
        <f>SALIDA[[#This Row],[CANTIDAD]]*SALIDA[[#This Row],[PRECIO UND]]</f>
        <v>13.318346</v>
      </c>
    </row>
    <row r="624" spans="1:12" x14ac:dyDescent="0.25">
      <c r="A624" s="6" t="s">
        <v>931</v>
      </c>
      <c r="B624" s="24" t="str">
        <f>VLOOKUP(SALIDA[[#This Row],[CODIGO]],STOCKSANLUIS[],2,FALSE)</f>
        <v>ACEITE POLIOLESTER POE 32 - 1 GALON - BVA</v>
      </c>
      <c r="C624" s="153">
        <v>45915</v>
      </c>
      <c r="D624">
        <v>4</v>
      </c>
      <c r="E624">
        <f>IF(VLOOKUP(SALIDA[[#This Row],[CODIGO]],STOCKSANLUIS[],6,FALSE)=0,"PRODUCTO SIN STOCK/UBICACIÓN",VLOOKUP(SALIDA[[#This Row],[CODIGO]],STOCKSANLUIS[],6,FALSE))</f>
        <v>1</v>
      </c>
      <c r="F624">
        <f>SALIDA[[#This Row],[CANTIDAD]]/SALIDA[[#This Row],[UND MEDIDA]]</f>
        <v>4</v>
      </c>
      <c r="G624" t="str">
        <f>VLOOKUP(SALIDA[[#This Row],[CODIGO]],FAMILIAS[],4,FALSE)</f>
        <v>BVA</v>
      </c>
      <c r="H624" s="10" t="str">
        <f>IF(VLOOKUP(SALIDA[[#This Row],[CODIGO]],STOCKSANLUIS[],7,FALSE)=0,"PRODUCTO SIN STOCK/UBICACIÓN",VLOOKUP(SALIDA[[#This Row],[CODIGO]],STOCKSANLUIS[],7,FALSE))</f>
        <v>C</v>
      </c>
      <c r="I624" s="10"/>
      <c r="J624" t="str">
        <f>SALIDA[[#This Row],[CODIGO]]&amp;"       "&amp;SALIDA[[#This Row],[FAMILIA]]</f>
        <v>00987       BVA</v>
      </c>
      <c r="K624">
        <f>VLOOKUP(SALIDA[[#This Row],[CODIGO]],STOCK_STARSOFT[],5,FALSE)</f>
        <v>47.466326000000002</v>
      </c>
      <c r="L624">
        <f>SALIDA[[#This Row],[CANTIDAD]]*SALIDA[[#This Row],[PRECIO UND]]</f>
        <v>189.86530400000001</v>
      </c>
    </row>
    <row r="625" spans="1:12" x14ac:dyDescent="0.25">
      <c r="A625" s="6" t="s">
        <v>153</v>
      </c>
      <c r="B625" s="24" t="str">
        <f>VLOOKUP(SALIDA[[#This Row],[CODIGO]],STOCKSANLUIS[],2,FALSE)</f>
        <v>ELEMENTO TERMOSTATICO DANFOSS TEX-5 -N.40/+10°C S/MOP - 067B3250</v>
      </c>
      <c r="C625" s="153">
        <v>45915</v>
      </c>
      <c r="D625">
        <v>1</v>
      </c>
      <c r="E625">
        <f>IF(VLOOKUP(SALIDA[[#This Row],[CODIGO]],STOCKSANLUIS[],6,FALSE)=0,"PRODUCTO SIN STOCK/UBICACIÓN",VLOOKUP(SALIDA[[#This Row],[CODIGO]],STOCKSANLUIS[],6,FALSE))</f>
        <v>1</v>
      </c>
      <c r="F625">
        <f>SALIDA[[#This Row],[CANTIDAD]]/SALIDA[[#This Row],[UND MEDIDA]]</f>
        <v>1</v>
      </c>
      <c r="G625" t="str">
        <f>VLOOKUP(SALIDA[[#This Row],[CODIGO]],FAMILIAS[],4,FALSE)</f>
        <v>DANFOSS</v>
      </c>
      <c r="H625" s="10" t="str">
        <f>IF(VLOOKUP(SALIDA[[#This Row],[CODIGO]],STOCKSANLUIS[],7,FALSE)=0,"PRODUCTO SIN STOCK/UBICACIÓN",VLOOKUP(SALIDA[[#This Row],[CODIGO]],STOCKSANLUIS[],7,FALSE))</f>
        <v>A</v>
      </c>
      <c r="I625" s="10"/>
      <c r="J625" t="str">
        <f>SALIDA[[#This Row],[CODIGO]]&amp;"       "&amp;SALIDA[[#This Row],[FAMILIA]]</f>
        <v>00094       DANFOSS</v>
      </c>
      <c r="K625">
        <f>VLOOKUP(SALIDA[[#This Row],[CODIGO]],STOCK_STARSOFT[],5,FALSE)</f>
        <v>50.167777999999998</v>
      </c>
      <c r="L625">
        <f>SALIDA[[#This Row],[CANTIDAD]]*SALIDA[[#This Row],[PRECIO UND]]</f>
        <v>50.167777999999998</v>
      </c>
    </row>
    <row r="626" spans="1:12" x14ac:dyDescent="0.25">
      <c r="A626" s="6" t="s">
        <v>3343</v>
      </c>
      <c r="B626" s="24" t="str">
        <f>VLOOKUP(SALIDA[[#This Row],[CODIGO]],STOCKSANLUIS[],2,FALSE)</f>
        <v>GAS REFRIGERANTE R410A -11.30KG ICELOONG</v>
      </c>
      <c r="C626" s="153">
        <v>45915</v>
      </c>
      <c r="D626">
        <v>5</v>
      </c>
      <c r="E626">
        <f>IF(VLOOKUP(SALIDA[[#This Row],[CODIGO]],STOCKSANLUIS[],6,FALSE)=0,"PRODUCTO SIN STOCK/UBICACIÓN",VLOOKUP(SALIDA[[#This Row],[CODIGO]],STOCKSANLUIS[],6,FALSE))</f>
        <v>1</v>
      </c>
      <c r="F626">
        <f>SALIDA[[#This Row],[CANTIDAD]]/SALIDA[[#This Row],[UND MEDIDA]]</f>
        <v>5</v>
      </c>
      <c r="G626" t="str">
        <f>VLOOKUP(SALIDA[[#This Row],[CODIGO]],FAMILIAS[],4,FALSE)</f>
        <v>ZHEJIANG YONGHE</v>
      </c>
      <c r="H626" s="10" t="str">
        <f>IF(VLOOKUP(SALIDA[[#This Row],[CODIGO]],STOCKSANLUIS[],7,FALSE)=0,"PRODUCTO SIN STOCK/UBICACIÓN",VLOOKUP(SALIDA[[#This Row],[CODIGO]],STOCKSANLUIS[],7,FALSE))</f>
        <v>C</v>
      </c>
      <c r="I626" s="10"/>
      <c r="J626" t="str">
        <f>SALIDA[[#This Row],[CODIGO]]&amp;"       "&amp;SALIDA[[#This Row],[FAMILIA]]</f>
        <v>02753       ZHEJIANG YONGHE</v>
      </c>
      <c r="K626">
        <f>VLOOKUP(SALIDA[[#This Row],[CODIGO]],STOCK_STARSOFT[],5,FALSE)</f>
        <v>88.873082999999994</v>
      </c>
      <c r="L626">
        <f>SALIDA[[#This Row],[CANTIDAD]]*SALIDA[[#This Row],[PRECIO UND]]</f>
        <v>444.36541499999998</v>
      </c>
    </row>
    <row r="627" spans="1:12" x14ac:dyDescent="0.25">
      <c r="A627" s="6" t="s">
        <v>3347</v>
      </c>
      <c r="B627" s="24" t="str">
        <f>VLOOKUP(SALIDA[[#This Row],[CODIGO]],STOCKSANLUIS[],2,FALSE)</f>
        <v>GAS REFRIGERANTE R507 -11.3KG ICELOONG</v>
      </c>
      <c r="C627" s="153">
        <v>45915</v>
      </c>
      <c r="D627">
        <v>1</v>
      </c>
      <c r="E627">
        <f>IF(VLOOKUP(SALIDA[[#This Row],[CODIGO]],STOCKSANLUIS[],6,FALSE)=0,"PRODUCTO SIN STOCK/UBICACIÓN",VLOOKUP(SALIDA[[#This Row],[CODIGO]],STOCKSANLUIS[],6,FALSE))</f>
        <v>1</v>
      </c>
      <c r="F627">
        <f>SALIDA[[#This Row],[CANTIDAD]]/SALIDA[[#This Row],[UND MEDIDA]]</f>
        <v>1</v>
      </c>
      <c r="G627" t="str">
        <f>VLOOKUP(SALIDA[[#This Row],[CODIGO]],FAMILIAS[],4,FALSE)</f>
        <v>ZHEJIANG YONGHE</v>
      </c>
      <c r="H627" s="10" t="str">
        <f>IF(VLOOKUP(SALIDA[[#This Row],[CODIGO]],STOCKSANLUIS[],7,FALSE)=0,"PRODUCTO SIN STOCK/UBICACIÓN",VLOOKUP(SALIDA[[#This Row],[CODIGO]],STOCKSANLUIS[],7,FALSE))</f>
        <v>C</v>
      </c>
      <c r="I627" s="10"/>
      <c r="J627" t="str">
        <f>SALIDA[[#This Row],[CODIGO]]&amp;"       "&amp;SALIDA[[#This Row],[FAMILIA]]</f>
        <v>02755       ZHEJIANG YONGHE</v>
      </c>
      <c r="K627">
        <f>VLOOKUP(SALIDA[[#This Row],[CODIGO]],STOCK_STARSOFT[],5,FALSE)</f>
        <v>55.968114</v>
      </c>
      <c r="L627">
        <f>SALIDA[[#This Row],[CANTIDAD]]*SALIDA[[#This Row],[PRECIO UND]]</f>
        <v>55.968114</v>
      </c>
    </row>
    <row r="628" spans="1:12" x14ac:dyDescent="0.25">
      <c r="A628" s="6" t="s">
        <v>2377</v>
      </c>
      <c r="B628" s="24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628" s="153">
        <v>45915</v>
      </c>
      <c r="D628">
        <v>1</v>
      </c>
      <c r="E628">
        <f>IF(VLOOKUP(SALIDA[[#This Row],[CODIGO]],STOCKSANLUIS[],6,FALSE)=0,"PRODUCTO SIN STOCK/UBICACIÓN",VLOOKUP(SALIDA[[#This Row],[CODIGO]],STOCKSANLUIS[],6,FALSE))</f>
        <v>1</v>
      </c>
      <c r="F628">
        <f>SALIDA[[#This Row],[CANTIDAD]]/SALIDA[[#This Row],[UND MEDIDA]]</f>
        <v>1</v>
      </c>
      <c r="G628" t="str">
        <f>VLOOKUP(SALIDA[[#This Row],[CODIGO]],FAMILIAS[],4,FALSE)</f>
        <v>EBM</v>
      </c>
      <c r="H628" s="10" t="str">
        <f>IF(VLOOKUP(SALIDA[[#This Row],[CODIGO]],STOCKSANLUIS[],7,FALSE)=0,"PRODUCTO SIN STOCK/UBICACIÓN",VLOOKUP(SALIDA[[#This Row],[CODIGO]],STOCKSANLUIS[],7,FALSE))</f>
        <v>C</v>
      </c>
      <c r="I628" s="10"/>
      <c r="J628" t="str">
        <f>SALIDA[[#This Row],[CODIGO]]&amp;"       "&amp;SALIDA[[#This Row],[FAMILIA]]</f>
        <v>01980       EBM</v>
      </c>
      <c r="K628">
        <f>VLOOKUP(SALIDA[[#This Row],[CODIGO]],STOCK_STARSOFT[],5,FALSE)</f>
        <v>71.400480000000002</v>
      </c>
      <c r="L628">
        <f>SALIDA[[#This Row],[CANTIDAD]]*SALIDA[[#This Row],[PRECIO UND]]</f>
        <v>71.400480000000002</v>
      </c>
    </row>
    <row r="629" spans="1:12" x14ac:dyDescent="0.25">
      <c r="A629" s="6" t="s">
        <v>2490</v>
      </c>
      <c r="B629" s="24" t="str">
        <f>VLOOKUP(SALIDA[[#This Row],[CODIGO]],STOCKSANLUIS[],2,FALSE)</f>
        <v>LIMPIADOR PARA CONDENSADOR - NU-BRITE - 1GALON - NU CALGON</v>
      </c>
      <c r="C629" s="153">
        <v>45915</v>
      </c>
      <c r="D629">
        <v>2</v>
      </c>
      <c r="E629">
        <f>IF(VLOOKUP(SALIDA[[#This Row],[CODIGO]],STOCKSANLUIS[],6,FALSE)=0,"PRODUCTO SIN STOCK/UBICACIÓN",VLOOKUP(SALIDA[[#This Row],[CODIGO]],STOCKSANLUIS[],6,FALSE))</f>
        <v>1</v>
      </c>
      <c r="F629">
        <f>SALIDA[[#This Row],[CANTIDAD]]/SALIDA[[#This Row],[UND MEDIDA]]</f>
        <v>2</v>
      </c>
      <c r="G629" t="str">
        <f>VLOOKUP(SALIDA[[#This Row],[CODIGO]],FAMILIAS[],4,FALSE)</f>
        <v>NU CALGON</v>
      </c>
      <c r="H629" s="10" t="str">
        <f>IF(VLOOKUP(SALIDA[[#This Row],[CODIGO]],STOCKSANLUIS[],7,FALSE)=0,"PRODUCTO SIN STOCK/UBICACIÓN",VLOOKUP(SALIDA[[#This Row],[CODIGO]],STOCKSANLUIS[],7,FALSE))</f>
        <v>C</v>
      </c>
      <c r="I629" s="10"/>
      <c r="J629" t="str">
        <f>SALIDA[[#This Row],[CODIGO]]&amp;"       "&amp;SALIDA[[#This Row],[FAMILIA]]</f>
        <v>02043       NU CALGON</v>
      </c>
      <c r="K629">
        <f>VLOOKUP(SALIDA[[#This Row],[CODIGO]],STOCK_STARSOFT[],5,FALSE)</f>
        <v>9.0050089999999994</v>
      </c>
      <c r="L629">
        <f>SALIDA[[#This Row],[CANTIDAD]]*SALIDA[[#This Row],[PRECIO UND]]</f>
        <v>18.010017999999999</v>
      </c>
    </row>
    <row r="630" spans="1:12" x14ac:dyDescent="0.25">
      <c r="A630" s="6" t="s">
        <v>931</v>
      </c>
      <c r="B630" s="24" t="str">
        <f>VLOOKUP(SALIDA[[#This Row],[CODIGO]],STOCKSANLUIS[],2,FALSE)</f>
        <v>ACEITE POLIOLESTER POE 32 - 1 GALON - BVA</v>
      </c>
      <c r="C630" s="153">
        <v>45916</v>
      </c>
      <c r="D630">
        <v>2</v>
      </c>
      <c r="E630">
        <f>IF(VLOOKUP(SALIDA[[#This Row],[CODIGO]],STOCKSANLUIS[],6,FALSE)=0,"PRODUCTO SIN STOCK/UBICACIÓN",VLOOKUP(SALIDA[[#This Row],[CODIGO]],STOCKSANLUIS[],6,FALSE))</f>
        <v>1</v>
      </c>
      <c r="F630">
        <f>SALIDA[[#This Row],[CANTIDAD]]/SALIDA[[#This Row],[UND MEDIDA]]</f>
        <v>2</v>
      </c>
      <c r="G630" t="str">
        <f>VLOOKUP(SALIDA[[#This Row],[CODIGO]],FAMILIAS[],4,FALSE)</f>
        <v>BVA</v>
      </c>
      <c r="H630" s="10" t="str">
        <f>IF(VLOOKUP(SALIDA[[#This Row],[CODIGO]],STOCKSANLUIS[],7,FALSE)=0,"PRODUCTO SIN STOCK/UBICACIÓN",VLOOKUP(SALIDA[[#This Row],[CODIGO]],STOCKSANLUIS[],7,FALSE))</f>
        <v>C</v>
      </c>
      <c r="I630" s="10"/>
      <c r="J630" t="str">
        <f>SALIDA[[#This Row],[CODIGO]]&amp;"       "&amp;SALIDA[[#This Row],[FAMILIA]]</f>
        <v>00987       BVA</v>
      </c>
      <c r="K630">
        <f>VLOOKUP(SALIDA[[#This Row],[CODIGO]],STOCK_STARSOFT[],5,FALSE)</f>
        <v>47.466326000000002</v>
      </c>
      <c r="L630">
        <f>SALIDA[[#This Row],[CANTIDAD]]*SALIDA[[#This Row],[PRECIO UND]]</f>
        <v>94.932652000000004</v>
      </c>
    </row>
    <row r="631" spans="1:12" x14ac:dyDescent="0.25">
      <c r="A631" s="6" t="s">
        <v>19547</v>
      </c>
      <c r="B631" s="24" t="str">
        <f>VLOOKUP(SALIDA[[#This Row],[CODIGO]],STOCKSANLUIS[],2,FALSE)</f>
        <v>GREENPATH HUMID VER.01 - MEDIDOR DE TEMP- FULL GAUGE</v>
      </c>
      <c r="C631" s="153">
        <v>45916</v>
      </c>
      <c r="D631">
        <v>1</v>
      </c>
      <c r="E631">
        <f>IF(VLOOKUP(SALIDA[[#This Row],[CODIGO]],STOCKSANLUIS[],6,FALSE)=0,"PRODUCTO SIN STOCK/UBICACIÓN",VLOOKUP(SALIDA[[#This Row],[CODIGO]],STOCKSANLUIS[],6,FALSE))</f>
        <v>1</v>
      </c>
      <c r="F631">
        <f>SALIDA[[#This Row],[CANTIDAD]]/SALIDA[[#This Row],[UND MEDIDA]]</f>
        <v>1</v>
      </c>
      <c r="G631" t="str">
        <f>VLOOKUP(SALIDA[[#This Row],[CODIGO]],FAMILIAS[],4,FALSE)</f>
        <v>FULL GAUGE</v>
      </c>
      <c r="H631" s="10" t="str">
        <f>IF(VLOOKUP(SALIDA[[#This Row],[CODIGO]],STOCKSANLUIS[],7,FALSE)=0,"PRODUCTO SIN STOCK/UBICACIÓN",VLOOKUP(SALIDA[[#This Row],[CODIGO]],STOCKSANLUIS[],7,FALSE))</f>
        <v>A</v>
      </c>
      <c r="I631" s="10" t="s">
        <v>19536</v>
      </c>
      <c r="J631" t="str">
        <f>SALIDA[[#This Row],[CODIGO]]&amp;"       "&amp;SALIDA[[#This Row],[FAMILIA]]</f>
        <v>03383       FULL GAUGE</v>
      </c>
      <c r="K631">
        <f>VLOOKUP(SALIDA[[#This Row],[CODIGO]],STOCK_STARSOFT[],5,FALSE)</f>
        <v>28.403361</v>
      </c>
      <c r="L631">
        <f>SALIDA[[#This Row],[CANTIDAD]]*SALIDA[[#This Row],[PRECIO UND]]</f>
        <v>28.403361</v>
      </c>
    </row>
    <row r="632" spans="1:12" x14ac:dyDescent="0.25">
      <c r="A632" s="6" t="s">
        <v>3339</v>
      </c>
      <c r="B632" s="24" t="str">
        <f>VLOOKUP(SALIDA[[#This Row],[CODIGO]],STOCKSANLUIS[],2,FALSE)</f>
        <v>GAS REFRIGERANTE R134 - 13.6KG ICELOONG</v>
      </c>
      <c r="C632" s="153">
        <v>45916</v>
      </c>
      <c r="D632">
        <v>1</v>
      </c>
      <c r="E632">
        <f>IF(VLOOKUP(SALIDA[[#This Row],[CODIGO]],STOCKSANLUIS[],6,FALSE)=0,"PRODUCTO SIN STOCK/UBICACIÓN",VLOOKUP(SALIDA[[#This Row],[CODIGO]],STOCKSANLUIS[],6,FALSE))</f>
        <v>1</v>
      </c>
      <c r="F632">
        <f>SALIDA[[#This Row],[CANTIDAD]]/SALIDA[[#This Row],[UND MEDIDA]]</f>
        <v>1</v>
      </c>
      <c r="G632" t="str">
        <f>VLOOKUP(SALIDA[[#This Row],[CODIGO]],FAMILIAS[],4,FALSE)</f>
        <v>ZHEJIANG YONGHE</v>
      </c>
      <c r="H632" s="10" t="str">
        <f>IF(VLOOKUP(SALIDA[[#This Row],[CODIGO]],STOCKSANLUIS[],7,FALSE)=0,"PRODUCTO SIN STOCK/UBICACIÓN",VLOOKUP(SALIDA[[#This Row],[CODIGO]],STOCKSANLUIS[],7,FALSE))</f>
        <v>C</v>
      </c>
      <c r="I632" s="10"/>
      <c r="J632" t="str">
        <f>SALIDA[[#This Row],[CODIGO]]&amp;"       "&amp;SALIDA[[#This Row],[FAMILIA]]</f>
        <v>02751       ZHEJIANG YONGHE</v>
      </c>
      <c r="K632">
        <f>VLOOKUP(SALIDA[[#This Row],[CODIGO]],STOCK_STARSOFT[],5,FALSE)</f>
        <v>106.20946600000001</v>
      </c>
      <c r="L632">
        <f>SALIDA[[#This Row],[CANTIDAD]]*SALIDA[[#This Row],[PRECIO UND]]</f>
        <v>106.20946600000001</v>
      </c>
    </row>
    <row r="633" spans="1:12" x14ac:dyDescent="0.25">
      <c r="A633" s="6" t="s">
        <v>931</v>
      </c>
      <c r="B633" s="24" t="str">
        <f>VLOOKUP(SALIDA[[#This Row],[CODIGO]],STOCKSANLUIS[],2,FALSE)</f>
        <v>ACEITE POLIOLESTER POE 32 - 1 GALON - BVA</v>
      </c>
      <c r="C633" s="153">
        <v>45916</v>
      </c>
      <c r="D633">
        <v>10</v>
      </c>
      <c r="E633">
        <f>IF(VLOOKUP(SALIDA[[#This Row],[CODIGO]],STOCKSANLUIS[],6,FALSE)=0,"PRODUCTO SIN STOCK/UBICACIÓN",VLOOKUP(SALIDA[[#This Row],[CODIGO]],STOCKSANLUIS[],6,FALSE))</f>
        <v>1</v>
      </c>
      <c r="F633">
        <f>SALIDA[[#This Row],[CANTIDAD]]/SALIDA[[#This Row],[UND MEDIDA]]</f>
        <v>10</v>
      </c>
      <c r="G633" t="str">
        <f>VLOOKUP(SALIDA[[#This Row],[CODIGO]],FAMILIAS[],4,FALSE)</f>
        <v>BVA</v>
      </c>
      <c r="H633" s="10" t="str">
        <f>IF(VLOOKUP(SALIDA[[#This Row],[CODIGO]],STOCKSANLUIS[],7,FALSE)=0,"PRODUCTO SIN STOCK/UBICACIÓN",VLOOKUP(SALIDA[[#This Row],[CODIGO]],STOCKSANLUIS[],7,FALSE))</f>
        <v>C</v>
      </c>
      <c r="I633" s="10"/>
      <c r="J633" t="str">
        <f>SALIDA[[#This Row],[CODIGO]]&amp;"       "&amp;SALIDA[[#This Row],[FAMILIA]]</f>
        <v>00987       BVA</v>
      </c>
      <c r="K633">
        <f>VLOOKUP(SALIDA[[#This Row],[CODIGO]],STOCK_STARSOFT[],5,FALSE)</f>
        <v>47.466326000000002</v>
      </c>
      <c r="L633">
        <f>SALIDA[[#This Row],[CANTIDAD]]*SALIDA[[#This Row],[PRECIO UND]]</f>
        <v>474.66326000000004</v>
      </c>
    </row>
    <row r="634" spans="1:12" x14ac:dyDescent="0.25">
      <c r="A634" s="6" t="s">
        <v>3880</v>
      </c>
      <c r="B634" s="24" t="str">
        <f>VLOOKUP(SALIDA[[#This Row],[CODIGO]],STOCKSANLUIS[],2,FALSE)</f>
        <v>GAS REFRIGERANTE R134A  X 340 GR - (TAPA CON VALVULA) - ICELOONG</v>
      </c>
      <c r="C634" s="153">
        <v>45916</v>
      </c>
      <c r="D634">
        <v>6</v>
      </c>
      <c r="E634">
        <f>IF(VLOOKUP(SALIDA[[#This Row],[CODIGO]],STOCKSANLUIS[],6,FALSE)=0,"PRODUCTO SIN STOCK/UBICACIÓN",VLOOKUP(SALIDA[[#This Row],[CODIGO]],STOCKSANLUIS[],6,FALSE))</f>
        <v>1</v>
      </c>
      <c r="F634">
        <f>SALIDA[[#This Row],[CANTIDAD]]/SALIDA[[#This Row],[UND MEDIDA]]</f>
        <v>6</v>
      </c>
      <c r="G634" t="str">
        <f>VLOOKUP(SALIDA[[#This Row],[CODIGO]],FAMILIAS[],4,FALSE)</f>
        <v>ZHEJIANG YONGHE</v>
      </c>
      <c r="H634" s="10" t="str">
        <f>IF(VLOOKUP(SALIDA[[#This Row],[CODIGO]],STOCKSANLUIS[],7,FALSE)=0,"PRODUCTO SIN STOCK/UBICACIÓN",VLOOKUP(SALIDA[[#This Row],[CODIGO]],STOCKSANLUIS[],7,FALSE))</f>
        <v>B</v>
      </c>
      <c r="I634" s="10"/>
      <c r="J634" t="str">
        <f>SALIDA[[#This Row],[CODIGO]]&amp;"       "&amp;SALIDA[[#This Row],[FAMILIA]]</f>
        <v>03343       ZHEJIANG YONGHE</v>
      </c>
      <c r="K634">
        <f>VLOOKUP(SALIDA[[#This Row],[CODIGO]],STOCK_STARSOFT[],5,FALSE)</f>
        <v>3.1289889999999998</v>
      </c>
      <c r="L634">
        <f>SALIDA[[#This Row],[CANTIDAD]]*SALIDA[[#This Row],[PRECIO UND]]</f>
        <v>18.773933999999997</v>
      </c>
    </row>
    <row r="635" spans="1:12" x14ac:dyDescent="0.25">
      <c r="A635" s="6" t="s">
        <v>445</v>
      </c>
      <c r="B635" s="24" t="str">
        <f>VLOOKUP(SALIDA[[#This Row],[CODIGO]],STOCKSANLUIS[],2,FALSE)</f>
        <v xml:space="preserve">ACEITE POLIOLESTER POE 68 - 1/4 GALON - BVA </v>
      </c>
      <c r="C635" s="153">
        <v>45916</v>
      </c>
      <c r="D635">
        <v>2</v>
      </c>
      <c r="E635">
        <f>IF(VLOOKUP(SALIDA[[#This Row],[CODIGO]],STOCKSANLUIS[],6,FALSE)=0,"PRODUCTO SIN STOCK/UBICACIÓN",VLOOKUP(SALIDA[[#This Row],[CODIGO]],STOCKSANLUIS[],6,FALSE))</f>
        <v>1</v>
      </c>
      <c r="F635">
        <f>SALIDA[[#This Row],[CANTIDAD]]/SALIDA[[#This Row],[UND MEDIDA]]</f>
        <v>2</v>
      </c>
      <c r="G635" t="str">
        <f>VLOOKUP(SALIDA[[#This Row],[CODIGO]],FAMILIAS[],4,FALSE)</f>
        <v>BVA</v>
      </c>
      <c r="H635" s="10" t="str">
        <f>IF(VLOOKUP(SALIDA[[#This Row],[CODIGO]],STOCKSANLUIS[],7,FALSE)=0,"PRODUCTO SIN STOCK/UBICACIÓN",VLOOKUP(SALIDA[[#This Row],[CODIGO]],STOCKSANLUIS[],7,FALSE))</f>
        <v>C</v>
      </c>
      <c r="I635" s="10"/>
      <c r="J635" t="str">
        <f>SALIDA[[#This Row],[CODIGO]]&amp;"       "&amp;SALIDA[[#This Row],[FAMILIA]]</f>
        <v>00356       BVA</v>
      </c>
      <c r="K635">
        <f>VLOOKUP(SALIDA[[#This Row],[CODIGO]],STOCK_STARSOFT[],5,FALSE)</f>
        <v>15.866987</v>
      </c>
      <c r="L635">
        <f>SALIDA[[#This Row],[CANTIDAD]]*SALIDA[[#This Row],[PRECIO UND]]</f>
        <v>31.733974</v>
      </c>
    </row>
    <row r="636" spans="1:12" x14ac:dyDescent="0.25">
      <c r="A636" s="6" t="s">
        <v>2020</v>
      </c>
      <c r="B636" s="24" t="str">
        <f>VLOOKUP(SALIDA[[#This Row],[CODIGO]],STOCKSANLUIS[],2,FALSE)</f>
        <v>CONTROLADOR DE TEMPERATURA Y HUMEDAD DIGITAL MT-530EW SUPER (10-85%HR) - VER.06 - 115/220 VAC - FULL GAUGE - WHITE</v>
      </c>
      <c r="C636" s="153">
        <v>45916</v>
      </c>
      <c r="D636">
        <v>1</v>
      </c>
      <c r="E636">
        <f>IF(VLOOKUP(SALIDA[[#This Row],[CODIGO]],STOCKSANLUIS[],6,FALSE)=0,"PRODUCTO SIN STOCK/UBICACIÓN",VLOOKUP(SALIDA[[#This Row],[CODIGO]],STOCKSANLUIS[],6,FALSE))</f>
        <v>1</v>
      </c>
      <c r="F636">
        <f>SALIDA[[#This Row],[CANTIDAD]]/SALIDA[[#This Row],[UND MEDIDA]]</f>
        <v>1</v>
      </c>
      <c r="G636" t="str">
        <f>VLOOKUP(SALIDA[[#This Row],[CODIGO]],FAMILIAS[],4,FALSE)</f>
        <v>FULL GAUGE</v>
      </c>
      <c r="H636" s="10" t="str">
        <f>IF(VLOOKUP(SALIDA[[#This Row],[CODIGO]],STOCKSANLUIS[],7,FALSE)=0,"PRODUCTO SIN STOCK/UBICACIÓN",VLOOKUP(SALIDA[[#This Row],[CODIGO]],STOCKSANLUIS[],7,FALSE))</f>
        <v>A</v>
      </c>
      <c r="I636" s="10"/>
      <c r="J636" t="str">
        <f>SALIDA[[#This Row],[CODIGO]]&amp;"       "&amp;SALIDA[[#This Row],[FAMILIA]]</f>
        <v>01784       FULL GAUGE</v>
      </c>
      <c r="K636">
        <f>VLOOKUP(SALIDA[[#This Row],[CODIGO]],STOCK_STARSOFT[],5,FALSE)</f>
        <v>45.731242000000002</v>
      </c>
      <c r="L636">
        <f>SALIDA[[#This Row],[CANTIDAD]]*SALIDA[[#This Row],[PRECIO UND]]</f>
        <v>45.731242000000002</v>
      </c>
    </row>
    <row r="637" spans="1:12" x14ac:dyDescent="0.25">
      <c r="A637" s="6" t="s">
        <v>489</v>
      </c>
      <c r="B637" s="24" t="str">
        <f>VLOOKUP(SALIDA[[#This Row],[CODIGO]],STOCKSANLUIS[],2,FALSE)</f>
        <v>SOLDADURA DE PLATA HARRIS  AL 15%</v>
      </c>
      <c r="C637" s="153">
        <v>45916</v>
      </c>
      <c r="D637">
        <v>104</v>
      </c>
      <c r="E637">
        <f>IF(VLOOKUP(SALIDA[[#This Row],[CODIGO]],STOCKSANLUIS[],6,FALSE)=0,"PRODUCTO SIN STOCK/UBICACIÓN",VLOOKUP(SALIDA[[#This Row],[CODIGO]],STOCKSANLUIS[],6,FALSE))</f>
        <v>1</v>
      </c>
      <c r="F637">
        <f>SALIDA[[#This Row],[CANTIDAD]]/SALIDA[[#This Row],[UND MEDIDA]]</f>
        <v>104</v>
      </c>
      <c r="G637" t="str">
        <f>VLOOKUP(SALIDA[[#This Row],[CODIGO]],FAMILIAS[],4,FALSE)</f>
        <v>HARRIS</v>
      </c>
      <c r="H637" s="10" t="str">
        <f>IF(VLOOKUP(SALIDA[[#This Row],[CODIGO]],STOCKSANLUIS[],7,FALSE)=0,"PRODUCTO SIN STOCK/UBICACIÓN",VLOOKUP(SALIDA[[#This Row],[CODIGO]],STOCKSANLUIS[],7,FALSE))</f>
        <v>C</v>
      </c>
      <c r="I637" s="10"/>
      <c r="J637" t="str">
        <f>SALIDA[[#This Row],[CODIGO]]&amp;"       "&amp;SALIDA[[#This Row],[FAMILIA]]</f>
        <v>00407       HARRIS</v>
      </c>
      <c r="K637">
        <f>VLOOKUP(SALIDA[[#This Row],[CODIGO]],STOCK_STARSOFT[],5,FALSE)</f>
        <v>8.8860550000000007</v>
      </c>
      <c r="L637">
        <f>SALIDA[[#This Row],[CANTIDAD]]*SALIDA[[#This Row],[PRECIO UND]]</f>
        <v>924.14972000000012</v>
      </c>
    </row>
    <row r="638" spans="1:12" x14ac:dyDescent="0.25">
      <c r="A638" s="6" t="s">
        <v>3090</v>
      </c>
      <c r="B638" s="24" t="str">
        <f>VLOOKUP(SALIDA[[#This Row],[CODIGO]],STOCKSANLUIS[],2,FALSE)</f>
        <v>SITRAD INBOX MINI-PC C/ SITRAD - VER.01 - 100-220 VAC (5.1 VDC) - FULL GAUGE</v>
      </c>
      <c r="C638" s="153">
        <v>45916</v>
      </c>
      <c r="D638">
        <v>1</v>
      </c>
      <c r="E638">
        <f>IF(VLOOKUP(SALIDA[[#This Row],[CODIGO]],STOCKSANLUIS[],6,FALSE)=0,"PRODUCTO SIN STOCK/UBICACIÓN",VLOOKUP(SALIDA[[#This Row],[CODIGO]],STOCKSANLUIS[],6,FALSE))</f>
        <v>1</v>
      </c>
      <c r="F638">
        <f>SALIDA[[#This Row],[CANTIDAD]]/SALIDA[[#This Row],[UND MEDIDA]]</f>
        <v>1</v>
      </c>
      <c r="G638" t="str">
        <f>VLOOKUP(SALIDA[[#This Row],[CODIGO]],FAMILIAS[],4,FALSE)</f>
        <v>FULL GAUGE</v>
      </c>
      <c r="H638" s="10" t="str">
        <f>IF(VLOOKUP(SALIDA[[#This Row],[CODIGO]],STOCKSANLUIS[],7,FALSE)=0,"PRODUCTO SIN STOCK/UBICACIÓN",VLOOKUP(SALIDA[[#This Row],[CODIGO]],STOCKSANLUIS[],7,FALSE))</f>
        <v>A</v>
      </c>
      <c r="I638" s="10"/>
      <c r="J638" t="str">
        <f>SALIDA[[#This Row],[CODIGO]]&amp;"       "&amp;SALIDA[[#This Row],[FAMILIA]]</f>
        <v>02492       FULL GAUGE</v>
      </c>
      <c r="K638">
        <f>VLOOKUP(SALIDA[[#This Row],[CODIGO]],STOCK_STARSOFT[],5,FALSE)</f>
        <v>259.66252600000001</v>
      </c>
      <c r="L638">
        <f>SALIDA[[#This Row],[CANTIDAD]]*SALIDA[[#This Row],[PRECIO UND]]</f>
        <v>259.66252600000001</v>
      </c>
    </row>
    <row r="639" spans="1:12" x14ac:dyDescent="0.25">
      <c r="A639" s="6" t="s">
        <v>29</v>
      </c>
      <c r="B639" s="24" t="str">
        <f>VLOOKUP(SALIDA[[#This Row],[CODIGO]],STOCKSANLUIS[],2,FALSE)</f>
        <v>CONTROLADOR DE TEMPERATURA DIGITAL MT-512E LOG - VER.10 - 115/220 VAC - FULL GAUGE - WHITE</v>
      </c>
      <c r="C639" s="153">
        <v>45916</v>
      </c>
      <c r="D639">
        <v>1</v>
      </c>
      <c r="E639">
        <f>IF(VLOOKUP(SALIDA[[#This Row],[CODIGO]],STOCKSANLUIS[],6,FALSE)=0,"PRODUCTO SIN STOCK/UBICACIÓN",VLOOKUP(SALIDA[[#This Row],[CODIGO]],STOCKSANLUIS[],6,FALSE))</f>
        <v>1</v>
      </c>
      <c r="F639">
        <f>SALIDA[[#This Row],[CANTIDAD]]/SALIDA[[#This Row],[UND MEDIDA]]</f>
        <v>1</v>
      </c>
      <c r="G639" t="str">
        <f>VLOOKUP(SALIDA[[#This Row],[CODIGO]],FAMILIAS[],4,FALSE)</f>
        <v>FULL GAUGE</v>
      </c>
      <c r="H639" s="10" t="str">
        <f>IF(VLOOKUP(SALIDA[[#This Row],[CODIGO]],STOCKSANLUIS[],7,FALSE)=0,"PRODUCTO SIN STOCK/UBICACIÓN",VLOOKUP(SALIDA[[#This Row],[CODIGO]],STOCKSANLUIS[],7,FALSE))</f>
        <v>C</v>
      </c>
      <c r="I639" s="10"/>
      <c r="J639" t="str">
        <f>SALIDA[[#This Row],[CODIGO]]&amp;"       "&amp;SALIDA[[#This Row],[FAMILIA]]</f>
        <v>00014       FULL GAUGE</v>
      </c>
      <c r="K639">
        <f>VLOOKUP(SALIDA[[#This Row],[CODIGO]],STOCK_STARSOFT[],5,FALSE)</f>
        <v>29.308693999999999</v>
      </c>
      <c r="L639">
        <f>SALIDA[[#This Row],[CANTIDAD]]*SALIDA[[#This Row],[PRECIO UND]]</f>
        <v>29.308693999999999</v>
      </c>
    </row>
    <row r="640" spans="1:12" x14ac:dyDescent="0.25">
      <c r="A640" s="6" t="s">
        <v>3677</v>
      </c>
      <c r="B640" s="24" t="str">
        <f>VLOOKUP(SALIDA[[#This Row],[CODIGO]],STOCKSANLUIS[],2,FALSE)</f>
        <v>RESISTENCIA SILICONADA POTENCIA CONSTANTE TECNOLATINA  - TPC-M - 30W/M - 220V</v>
      </c>
      <c r="C640" s="153">
        <v>45916</v>
      </c>
      <c r="D640">
        <v>16</v>
      </c>
      <c r="E640">
        <f>IF(VLOOKUP(SALIDA[[#This Row],[CODIGO]],STOCKSANLUIS[],6,FALSE)=0,"PRODUCTO SIN STOCK/UBICACIÓN",VLOOKUP(SALIDA[[#This Row],[CODIGO]],STOCKSANLUIS[],6,FALSE))</f>
        <v>100</v>
      </c>
      <c r="F640">
        <f>SALIDA[[#This Row],[CANTIDAD]]/SALIDA[[#This Row],[UND MEDIDA]]</f>
        <v>0.16</v>
      </c>
      <c r="G640" t="str">
        <f>VLOOKUP(SALIDA[[#This Row],[CODIGO]],FAMILIAS[],4,FALSE)</f>
        <v>TECNOLATINA</v>
      </c>
      <c r="H640" s="10" t="str">
        <f>IF(VLOOKUP(SALIDA[[#This Row],[CODIGO]],STOCKSANLUIS[],7,FALSE)=0,"PRODUCTO SIN STOCK/UBICACIÓN",VLOOKUP(SALIDA[[#This Row],[CODIGO]],STOCKSANLUIS[],7,FALSE))</f>
        <v>C</v>
      </c>
      <c r="I640" s="10"/>
      <c r="J640" t="str">
        <f>SALIDA[[#This Row],[CODIGO]]&amp;"       "&amp;SALIDA[[#This Row],[FAMILIA]]</f>
        <v>03058       TECNOLATINA</v>
      </c>
      <c r="K640">
        <f>VLOOKUP(SALIDA[[#This Row],[CODIGO]],STOCK_STARSOFT[],5,FALSE)</f>
        <v>1.9293849999999999</v>
      </c>
      <c r="L640">
        <f>SALIDA[[#This Row],[CANTIDAD]]*SALIDA[[#This Row],[PRECIO UND]]</f>
        <v>30.870159999999998</v>
      </c>
    </row>
    <row r="641" spans="1:12" x14ac:dyDescent="0.25">
      <c r="A641" s="6" t="s">
        <v>2464</v>
      </c>
      <c r="B641" s="24" t="str">
        <f>VLOOKUP(SALIDA[[#This Row],[CODIGO]],STOCKSANLUIS[],2,FALSE)</f>
        <v>GAS REFRIGERANTE R-422D ( FREON MO29 ) X 11.35 KG -REEMPLAZO DEL R-22 - CHEMOURS</v>
      </c>
      <c r="C641" s="153">
        <v>45916</v>
      </c>
      <c r="D641">
        <v>6</v>
      </c>
      <c r="E641">
        <f>IF(VLOOKUP(SALIDA[[#This Row],[CODIGO]],STOCKSANLUIS[],6,FALSE)=0,"PRODUCTO SIN STOCK/UBICACIÓN",VLOOKUP(SALIDA[[#This Row],[CODIGO]],STOCKSANLUIS[],6,FALSE))</f>
        <v>1</v>
      </c>
      <c r="F641">
        <f>SALIDA[[#This Row],[CANTIDAD]]/SALIDA[[#This Row],[UND MEDIDA]]</f>
        <v>6</v>
      </c>
      <c r="G641" t="str">
        <f>VLOOKUP(SALIDA[[#This Row],[CODIGO]],FAMILIAS[],4,FALSE)</f>
        <v>THE CHEMOURS</v>
      </c>
      <c r="H641" s="10" t="str">
        <f>IF(VLOOKUP(SALIDA[[#This Row],[CODIGO]],STOCKSANLUIS[],7,FALSE)=0,"PRODUCTO SIN STOCK/UBICACIÓN",VLOOKUP(SALIDA[[#This Row],[CODIGO]],STOCKSANLUIS[],7,FALSE))</f>
        <v>C</v>
      </c>
      <c r="I641" s="10"/>
      <c r="J641" t="str">
        <f>SALIDA[[#This Row],[CODIGO]]&amp;"       "&amp;SALIDA[[#This Row],[FAMILIA]]</f>
        <v>02029       THE CHEMOURS</v>
      </c>
      <c r="K641">
        <f>VLOOKUP(SALIDA[[#This Row],[CODIGO]],STOCK_STARSOFT[],5,FALSE)</f>
        <v>135.79996499999999</v>
      </c>
      <c r="L641">
        <f>SALIDA[[#This Row],[CANTIDAD]]*SALIDA[[#This Row],[PRECIO UND]]</f>
        <v>814.79978999999992</v>
      </c>
    </row>
    <row r="642" spans="1:12" x14ac:dyDescent="0.25">
      <c r="A642" s="6" t="s">
        <v>3983</v>
      </c>
      <c r="B642" s="24" t="str">
        <f>VLOOKUP(SALIDA[[#This Row],[CODIGO]],STOCKSANLUIS[],2,FALSE)</f>
        <v>GAS REFIGERANTE R22 -13.60 KG YONGAN</v>
      </c>
      <c r="C642" s="153">
        <v>45916</v>
      </c>
      <c r="D642">
        <v>8</v>
      </c>
      <c r="E642">
        <f>IF(VLOOKUP(SALIDA[[#This Row],[CODIGO]],STOCKSANLUIS[],6,FALSE)=0,"PRODUCTO SIN STOCK/UBICACIÓN",VLOOKUP(SALIDA[[#This Row],[CODIGO]],STOCKSANLUIS[],6,FALSE))</f>
        <v>1</v>
      </c>
      <c r="F642">
        <f>SALIDA[[#This Row],[CANTIDAD]]/SALIDA[[#This Row],[UND MEDIDA]]</f>
        <v>8</v>
      </c>
      <c r="G642" t="str">
        <f>VLOOKUP(SALIDA[[#This Row],[CODIGO]],FAMILIAS[],4,FALSE)</f>
        <v>YONGAN</v>
      </c>
      <c r="H642" s="10" t="str">
        <f>IF(VLOOKUP(SALIDA[[#This Row],[CODIGO]],STOCKSANLUIS[],7,FALSE)=0,"PRODUCTO SIN STOCK/UBICACIÓN",VLOOKUP(SALIDA[[#This Row],[CODIGO]],STOCKSANLUIS[],7,FALSE))</f>
        <v>B/C</v>
      </c>
      <c r="I642" s="10"/>
      <c r="J642" t="str">
        <f>SALIDA[[#This Row],[CODIGO]]&amp;"       "&amp;SALIDA[[#This Row],[FAMILIA]]</f>
        <v>03449       YONGAN</v>
      </c>
      <c r="K642">
        <f>VLOOKUP(SALIDA[[#This Row],[CODIGO]],STOCK_STARSOFT[],5,FALSE)</f>
        <v>61.334141000000002</v>
      </c>
      <c r="L642">
        <f>SALIDA[[#This Row],[CANTIDAD]]*SALIDA[[#This Row],[PRECIO UND]]</f>
        <v>490.67312800000002</v>
      </c>
    </row>
    <row r="643" spans="1:12" x14ac:dyDescent="0.25">
      <c r="A643" s="6" t="s">
        <v>489</v>
      </c>
      <c r="B643" s="24" t="str">
        <f>VLOOKUP(SALIDA[[#This Row],[CODIGO]],STOCKSANLUIS[],2,FALSE)</f>
        <v>SOLDADURA DE PLATA HARRIS  AL 15%</v>
      </c>
      <c r="C643" s="153">
        <v>45916</v>
      </c>
      <c r="D643">
        <v>95</v>
      </c>
      <c r="E643">
        <f>IF(VLOOKUP(SALIDA[[#This Row],[CODIGO]],STOCKSANLUIS[],6,FALSE)=0,"PRODUCTO SIN STOCK/UBICACIÓN",VLOOKUP(SALIDA[[#This Row],[CODIGO]],STOCKSANLUIS[],6,FALSE))</f>
        <v>1</v>
      </c>
      <c r="F643">
        <f>SALIDA[[#This Row],[CANTIDAD]]/SALIDA[[#This Row],[UND MEDIDA]]</f>
        <v>95</v>
      </c>
      <c r="G643" t="str">
        <f>VLOOKUP(SALIDA[[#This Row],[CODIGO]],FAMILIAS[],4,FALSE)</f>
        <v>HARRIS</v>
      </c>
      <c r="H643" s="10" t="str">
        <f>IF(VLOOKUP(SALIDA[[#This Row],[CODIGO]],STOCKSANLUIS[],7,FALSE)=0,"PRODUCTO SIN STOCK/UBICACIÓN",VLOOKUP(SALIDA[[#This Row],[CODIGO]],STOCKSANLUIS[],7,FALSE))</f>
        <v>C</v>
      </c>
      <c r="I643" s="10" t="s">
        <v>19536</v>
      </c>
      <c r="J643" t="str">
        <f>SALIDA[[#This Row],[CODIGO]]&amp;"       "&amp;SALIDA[[#This Row],[FAMILIA]]</f>
        <v>00407       HARRIS</v>
      </c>
      <c r="K643">
        <f>VLOOKUP(SALIDA[[#This Row],[CODIGO]],STOCK_STARSOFT[],5,FALSE)</f>
        <v>8.8860550000000007</v>
      </c>
      <c r="L643">
        <f>SALIDA[[#This Row],[CANTIDAD]]*SALIDA[[#This Row],[PRECIO UND]]</f>
        <v>844.17522500000007</v>
      </c>
    </row>
    <row r="644" spans="1:12" x14ac:dyDescent="0.25">
      <c r="A644" s="6" t="s">
        <v>3096</v>
      </c>
      <c r="B644" s="24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644" s="153">
        <v>45917</v>
      </c>
      <c r="D644">
        <v>1</v>
      </c>
      <c r="E644">
        <f>IF(VLOOKUP(SALIDA[[#This Row],[CODIGO]],STOCKSANLUIS[],6,FALSE)=0,"PRODUCTO SIN STOCK/UBICACIÓN",VLOOKUP(SALIDA[[#This Row],[CODIGO]],STOCKSANLUIS[],6,FALSE))</f>
        <v>1</v>
      </c>
      <c r="F644">
        <f>SALIDA[[#This Row],[CANTIDAD]]/SALIDA[[#This Row],[UND MEDIDA]]</f>
        <v>1</v>
      </c>
      <c r="G644" t="str">
        <f>VLOOKUP(SALIDA[[#This Row],[CODIGO]],FAMILIAS[],4,FALSE)</f>
        <v>TEMP BLUE</v>
      </c>
      <c r="H644" s="10" t="str">
        <f>IF(VLOOKUP(SALIDA[[#This Row],[CODIGO]],STOCKSANLUIS[],7,FALSE)=0,"PRODUCTO SIN STOCK/UBICACIÓN",VLOOKUP(SALIDA[[#This Row],[CODIGO]],STOCKSANLUIS[],7,FALSE))</f>
        <v>B</v>
      </c>
      <c r="I644" s="10"/>
      <c r="J644" t="str">
        <f>SALIDA[[#This Row],[CODIGO]]&amp;"       "&amp;SALIDA[[#This Row],[FAMILIA]]</f>
        <v>02495       TEMP BLUE</v>
      </c>
      <c r="K644">
        <f>VLOOKUP(SALIDA[[#This Row],[CODIGO]],STOCK_STARSOFT[],5,FALSE)</f>
        <v>207.15372199999999</v>
      </c>
      <c r="L644">
        <f>SALIDA[[#This Row],[CANTIDAD]]*SALIDA[[#This Row],[PRECIO UND]]</f>
        <v>207.15372199999999</v>
      </c>
    </row>
    <row r="645" spans="1:12" x14ac:dyDescent="0.25">
      <c r="A645" s="6" t="s">
        <v>259</v>
      </c>
      <c r="B645" s="24" t="str">
        <f>VLOOKUP(SALIDA[[#This Row],[CODIGO]],STOCKSANLUIS[],2,FALSE)</f>
        <v>PLATINA KLEERSTRIP MAX BULLET HTP SILVER 2  PLOMO (60 CM)- 477600</v>
      </c>
      <c r="C645" s="153">
        <v>45917</v>
      </c>
      <c r="D645">
        <v>5</v>
      </c>
      <c r="E645">
        <f>IF(VLOOKUP(SALIDA[[#This Row],[CODIGO]],STOCKSANLUIS[],6,FALSE)=0,"PRODUCTO SIN STOCK/UBICACIÓN",VLOOKUP(SALIDA[[#This Row],[CODIGO]],STOCKSANLUIS[],6,FALSE))</f>
        <v>1</v>
      </c>
      <c r="F645">
        <f>SALIDA[[#This Row],[CANTIDAD]]/SALIDA[[#This Row],[UND MEDIDA]]</f>
        <v>5</v>
      </c>
      <c r="G645" t="str">
        <f>VLOOKUP(SALIDA[[#This Row],[CODIGO]],FAMILIAS[],4,FALSE)</f>
        <v>ES ROBBINS</v>
      </c>
      <c r="H645" s="10" t="str">
        <f>IF(VLOOKUP(SALIDA[[#This Row],[CODIGO]],STOCKSANLUIS[],7,FALSE)=0,"PRODUCTO SIN STOCK/UBICACIÓN",VLOOKUP(SALIDA[[#This Row],[CODIGO]],STOCKSANLUIS[],7,FALSE))</f>
        <v>C</v>
      </c>
      <c r="I645" s="10"/>
      <c r="J645" t="str">
        <f>SALIDA[[#This Row],[CODIGO]]&amp;"       "&amp;SALIDA[[#This Row],[FAMILIA]]</f>
        <v>00186       ES ROBBINS</v>
      </c>
      <c r="K645">
        <f>VLOOKUP(SALIDA[[#This Row],[CODIGO]],STOCK_STARSOFT[],5,FALSE)</f>
        <v>4.3959429999999999</v>
      </c>
      <c r="L645">
        <f>SALIDA[[#This Row],[CANTIDAD]]*SALIDA[[#This Row],[PRECIO UND]]</f>
        <v>21.979714999999999</v>
      </c>
    </row>
    <row r="646" spans="1:12" x14ac:dyDescent="0.25">
      <c r="A646" s="6" t="s">
        <v>2858</v>
      </c>
      <c r="B646" s="24" t="str">
        <f>VLOOKUP(SALIDA[[#This Row],[CODIGO]],STOCKSANLUIS[],2,FALSE)</f>
        <v>REFRIGERANTE PARA LIMPIEZA QWIK ECOFLUSH,QL1190 - 425 GR -1LB</v>
      </c>
      <c r="C646" s="153">
        <v>45917</v>
      </c>
      <c r="D646">
        <v>1</v>
      </c>
      <c r="E646">
        <f>IF(VLOOKUP(SALIDA[[#This Row],[CODIGO]],STOCKSANLUIS[],6,FALSE)=0,"PRODUCTO SIN STOCK/UBICACIÓN",VLOOKUP(SALIDA[[#This Row],[CODIGO]],STOCKSANLUIS[],6,FALSE))</f>
        <v>1</v>
      </c>
      <c r="F646">
        <f>SALIDA[[#This Row],[CANTIDAD]]/SALIDA[[#This Row],[UND MEDIDA]]</f>
        <v>1</v>
      </c>
      <c r="G646" t="str">
        <f>VLOOKUP(SALIDA[[#This Row],[CODIGO]],FAMILIAS[],4,FALSE)</f>
        <v>MAINSTREAM</v>
      </c>
      <c r="H646" s="10" t="str">
        <f>IF(VLOOKUP(SALIDA[[#This Row],[CODIGO]],STOCKSANLUIS[],7,FALSE)=0,"PRODUCTO SIN STOCK/UBICACIÓN",VLOOKUP(SALIDA[[#This Row],[CODIGO]],STOCKSANLUIS[],7,FALSE))</f>
        <v>C</v>
      </c>
      <c r="I646" s="10"/>
      <c r="J646" t="str">
        <f>SALIDA[[#This Row],[CODIGO]]&amp;"       "&amp;SALIDA[[#This Row],[FAMILIA]]</f>
        <v>02317       MAINSTREAM</v>
      </c>
      <c r="K646">
        <f>VLOOKUP(SALIDA[[#This Row],[CODIGO]],STOCK_STARSOFT[],5,FALSE)</f>
        <v>20.247046999999998</v>
      </c>
      <c r="L646">
        <f>SALIDA[[#This Row],[CANTIDAD]]*SALIDA[[#This Row],[PRECIO UND]]</f>
        <v>20.247046999999998</v>
      </c>
    </row>
    <row r="647" spans="1:12" x14ac:dyDescent="0.25">
      <c r="A647" s="6" t="s">
        <v>2860</v>
      </c>
      <c r="B647" s="24" t="str">
        <f>VLOOKUP(SALIDA[[#This Row],[CODIGO]],STOCKSANLUIS[],2,FALSE)</f>
        <v>VÁLVULA DE ACCESO QWIK ECOFLUSH,QL1105</v>
      </c>
      <c r="C647" s="153">
        <v>45917</v>
      </c>
      <c r="D647">
        <v>2</v>
      </c>
      <c r="E647">
        <f>IF(VLOOKUP(SALIDA[[#This Row],[CODIGO]],STOCKSANLUIS[],6,FALSE)=0,"PRODUCTO SIN STOCK/UBICACIÓN",VLOOKUP(SALIDA[[#This Row],[CODIGO]],STOCKSANLUIS[],6,FALSE))</f>
        <v>1</v>
      </c>
      <c r="F647">
        <f>SALIDA[[#This Row],[CANTIDAD]]/SALIDA[[#This Row],[UND MEDIDA]]</f>
        <v>2</v>
      </c>
      <c r="G647" t="str">
        <f>VLOOKUP(SALIDA[[#This Row],[CODIGO]],FAMILIAS[],4,FALSE)</f>
        <v>MAINSTREAM</v>
      </c>
      <c r="H647" s="10" t="str">
        <f>IF(VLOOKUP(SALIDA[[#This Row],[CODIGO]],STOCKSANLUIS[],7,FALSE)=0,"PRODUCTO SIN STOCK/UBICACIÓN",VLOOKUP(SALIDA[[#This Row],[CODIGO]],STOCKSANLUIS[],7,FALSE))</f>
        <v>C</v>
      </c>
      <c r="I647" s="10"/>
      <c r="J647" t="str">
        <f>SALIDA[[#This Row],[CODIGO]]&amp;"       "&amp;SALIDA[[#This Row],[FAMILIA]]</f>
        <v>02318       MAINSTREAM</v>
      </c>
      <c r="K647">
        <f>VLOOKUP(SALIDA[[#This Row],[CODIGO]],STOCK_STARSOFT[],5,FALSE)</f>
        <v>21.043831000000001</v>
      </c>
      <c r="L647">
        <f>SALIDA[[#This Row],[CANTIDAD]]*SALIDA[[#This Row],[PRECIO UND]]</f>
        <v>42.087662000000002</v>
      </c>
    </row>
    <row r="648" spans="1:12" x14ac:dyDescent="0.25">
      <c r="A648" s="6" t="s">
        <v>3323</v>
      </c>
      <c r="B648" s="24" t="str">
        <f>VLOOKUP(SALIDA[[#This Row],[CODIGO]],STOCKSANLUIS[],2,FALSE)</f>
        <v>ACUMULADOR DE SUCCION DE 1 1/8 - EVERWELL</v>
      </c>
      <c r="C648" s="153">
        <v>45917</v>
      </c>
      <c r="D648">
        <v>1</v>
      </c>
      <c r="E648">
        <f>IF(VLOOKUP(SALIDA[[#This Row],[CODIGO]],STOCKSANLUIS[],6,FALSE)=0,"PRODUCTO SIN STOCK/UBICACIÓN",VLOOKUP(SALIDA[[#This Row],[CODIGO]],STOCKSANLUIS[],6,FALSE))</f>
        <v>1</v>
      </c>
      <c r="F648">
        <f>SALIDA[[#This Row],[CANTIDAD]]/SALIDA[[#This Row],[UND MEDIDA]]</f>
        <v>1</v>
      </c>
      <c r="G648" t="str">
        <f>VLOOKUP(SALIDA[[#This Row],[CODIGO]],FAMILIAS[],4,FALSE)</f>
        <v>EVERWELL</v>
      </c>
      <c r="H648" s="10" t="str">
        <f>IF(VLOOKUP(SALIDA[[#This Row],[CODIGO]],STOCKSANLUIS[],7,FALSE)=0,"PRODUCTO SIN STOCK/UBICACIÓN",VLOOKUP(SALIDA[[#This Row],[CODIGO]],STOCKSANLUIS[],7,FALSE))</f>
        <v>A</v>
      </c>
      <c r="I648" s="10" t="s">
        <v>19536</v>
      </c>
      <c r="J648" t="str">
        <f>SALIDA[[#This Row],[CODIGO]]&amp;"       "&amp;SALIDA[[#This Row],[FAMILIA]]</f>
        <v>02731       EVERWELL</v>
      </c>
      <c r="K648">
        <f>VLOOKUP(SALIDA[[#This Row],[CODIGO]],STOCK_STARSOFT[],5,FALSE)</f>
        <v>21.802194</v>
      </c>
      <c r="L648">
        <f>SALIDA[[#This Row],[CANTIDAD]]*SALIDA[[#This Row],[PRECIO UND]]</f>
        <v>21.802194</v>
      </c>
    </row>
    <row r="649" spans="1:12" x14ac:dyDescent="0.25">
      <c r="A649" s="26" t="s">
        <v>19300</v>
      </c>
      <c r="B649" s="24" t="str">
        <f>VLOOKUP(SALIDA[[#This Row],[CODIGO]],STOCKSANLUIS[],2,FALSE)</f>
        <v>CINTA ADHESIVA FOAM QTF-230E - 1/8" X 2" X 32.8´ (3MM X 50MM X 10M) - EVERFROST - HIGH QUALITY</v>
      </c>
      <c r="C649" s="153">
        <v>45917</v>
      </c>
      <c r="D649">
        <v>32</v>
      </c>
      <c r="E649">
        <f>IF(VLOOKUP(SALIDA[[#This Row],[CODIGO]],STOCKSANLUIS[],6,FALSE)=0,"PRODUCTO SIN STOCK/UBICACIÓN",VLOOKUP(SALIDA[[#This Row],[CODIGO]],STOCKSANLUIS[],6,FALSE))</f>
        <v>1</v>
      </c>
      <c r="F649">
        <f>SALIDA[[#This Row],[CANTIDAD]]/SALIDA[[#This Row],[UND MEDIDA]]</f>
        <v>32</v>
      </c>
      <c r="G649" t="str">
        <f>VLOOKUP(SALIDA[[#This Row],[CODIGO]],FAMILIAS[],4,FALSE)</f>
        <v>EVERFROST</v>
      </c>
      <c r="H649" s="10" t="str">
        <f>IF(VLOOKUP(SALIDA[[#This Row],[CODIGO]],STOCKSANLUIS[],7,FALSE)=0,"PRODUCTO SIN STOCK/UBICACIÓN",VLOOKUP(SALIDA[[#This Row],[CODIGO]],STOCKSANLUIS[],7,FALSE))</f>
        <v>C</v>
      </c>
      <c r="I649" s="10" t="s">
        <v>19536</v>
      </c>
      <c r="J649" t="str">
        <f>SALIDA[[#This Row],[CODIGO]]&amp;"       "&amp;SALIDA[[#This Row],[FAMILIA]]</f>
        <v>03490       EVERFROST</v>
      </c>
      <c r="K649">
        <f>VLOOKUP(SALIDA[[#This Row],[CODIGO]],STOCK_STARSOFT[],5,FALSE)</f>
        <v>1.3047420000000001</v>
      </c>
      <c r="L649">
        <f>SALIDA[[#This Row],[CANTIDAD]]*SALIDA[[#This Row],[PRECIO UND]]</f>
        <v>41.751744000000002</v>
      </c>
    </row>
    <row r="650" spans="1:12" x14ac:dyDescent="0.25">
      <c r="A650" s="6" t="s">
        <v>3776</v>
      </c>
      <c r="B650" s="24" t="str">
        <f>VLOOKUP(SALIDA[[#This Row],[CODIGO]],STOCKSANLUIS[],2,FALSE)</f>
        <v>LAMA DE PVC CLEARWAY STANDARD SMOOTH 8¨¨ X .080¨¨ X 300¨ (20 CM X 2MMX 91.44M)</v>
      </c>
      <c r="C650" s="153">
        <v>45917</v>
      </c>
      <c r="D650">
        <v>45</v>
      </c>
      <c r="E650">
        <f>IF(VLOOKUP(SALIDA[[#This Row],[CODIGO]],STOCKSANLUIS[],6,FALSE)=0,"PRODUCTO SIN STOCK/UBICACIÓN",VLOOKUP(SALIDA[[#This Row],[CODIGO]],STOCKSANLUIS[],6,FALSE))</f>
        <v>91.44</v>
      </c>
      <c r="F650">
        <f>SALIDA[[#This Row],[CANTIDAD]]/SALIDA[[#This Row],[UND MEDIDA]]</f>
        <v>0.49212598425196852</v>
      </c>
      <c r="G650" t="str">
        <f>VLOOKUP(SALIDA[[#This Row],[CODIGO]],FAMILIAS[],4,FALSE)</f>
        <v>CLEARWAY</v>
      </c>
      <c r="H650" s="10" t="str">
        <f>IF(VLOOKUP(SALIDA[[#This Row],[CODIGO]],STOCKSANLUIS[],7,FALSE)=0,"PRODUCTO SIN STOCK/UBICACIÓN",VLOOKUP(SALIDA[[#This Row],[CODIGO]],STOCKSANLUIS[],7,FALSE))</f>
        <v>B/C</v>
      </c>
      <c r="I650" s="10"/>
      <c r="J650" t="str">
        <f>SALIDA[[#This Row],[CODIGO]]&amp;"       "&amp;SALIDA[[#This Row],[FAMILIA]]</f>
        <v>03169       CLEARWAY</v>
      </c>
      <c r="K650">
        <f>VLOOKUP(SALIDA[[#This Row],[CODIGO]],STOCK_STARSOFT[],5,FALSE)</f>
        <v>1.2627120000000001</v>
      </c>
      <c r="L650">
        <f>SALIDA[[#This Row],[CANTIDAD]]*SALIDA[[#This Row],[PRECIO UND]]</f>
        <v>56.822040000000001</v>
      </c>
    </row>
    <row r="651" spans="1:12" x14ac:dyDescent="0.25">
      <c r="A651" s="6" t="s">
        <v>259</v>
      </c>
      <c r="B651" s="24" t="str">
        <f>VLOOKUP(SALIDA[[#This Row],[CODIGO]],STOCKSANLUIS[],2,FALSE)</f>
        <v>PLATINA KLEERSTRIP MAX BULLET HTP SILVER 2  PLOMO (60 CM)- 477600</v>
      </c>
      <c r="C651" s="153">
        <v>45917</v>
      </c>
      <c r="D651">
        <v>12</v>
      </c>
      <c r="E651">
        <f>IF(VLOOKUP(SALIDA[[#This Row],[CODIGO]],STOCKSANLUIS[],6,FALSE)=0,"PRODUCTO SIN STOCK/UBICACIÓN",VLOOKUP(SALIDA[[#This Row],[CODIGO]],STOCKSANLUIS[],6,FALSE))</f>
        <v>1</v>
      </c>
      <c r="F651">
        <f>SALIDA[[#This Row],[CANTIDAD]]/SALIDA[[#This Row],[UND MEDIDA]]</f>
        <v>12</v>
      </c>
      <c r="G651" t="str">
        <f>VLOOKUP(SALIDA[[#This Row],[CODIGO]],FAMILIAS[],4,FALSE)</f>
        <v>ES ROBBINS</v>
      </c>
      <c r="H651" s="10" t="str">
        <f>IF(VLOOKUP(SALIDA[[#This Row],[CODIGO]],STOCKSANLUIS[],7,FALSE)=0,"PRODUCTO SIN STOCK/UBICACIÓN",VLOOKUP(SALIDA[[#This Row],[CODIGO]],STOCKSANLUIS[],7,FALSE))</f>
        <v>C</v>
      </c>
      <c r="I651" s="10"/>
      <c r="J651" t="str">
        <f>SALIDA[[#This Row],[CODIGO]]&amp;"       "&amp;SALIDA[[#This Row],[FAMILIA]]</f>
        <v>00186       ES ROBBINS</v>
      </c>
      <c r="K651">
        <f>VLOOKUP(SALIDA[[#This Row],[CODIGO]],STOCK_STARSOFT[],5,FALSE)</f>
        <v>4.3959429999999999</v>
      </c>
      <c r="L651">
        <f>SALIDA[[#This Row],[CANTIDAD]]*SALIDA[[#This Row],[PRECIO UND]]</f>
        <v>52.751316000000003</v>
      </c>
    </row>
    <row r="652" spans="1:12" x14ac:dyDescent="0.25">
      <c r="A652" s="6" t="s">
        <v>2000</v>
      </c>
      <c r="B652" s="24" t="str">
        <f>VLOOKUP(SALIDA[[#This Row],[CODIGO]],STOCKSANLUIS[],2,FALSE)</f>
        <v>CAPACITOR DE 60 MFD X 370 - 440 VAC - 60-4D - QUALITY</v>
      </c>
      <c r="C652" s="153">
        <v>45917</v>
      </c>
      <c r="D652">
        <v>10</v>
      </c>
      <c r="E652">
        <f>IF(VLOOKUP(SALIDA[[#This Row],[CODIGO]],STOCKSANLUIS[],6,FALSE)=0,"PRODUCTO SIN STOCK/UBICACIÓN",VLOOKUP(SALIDA[[#This Row],[CODIGO]],STOCKSANLUIS[],6,FALSE))</f>
        <v>1</v>
      </c>
      <c r="F652">
        <f>SALIDA[[#This Row],[CANTIDAD]]/SALIDA[[#This Row],[UND MEDIDA]]</f>
        <v>10</v>
      </c>
      <c r="G652" t="str">
        <f>VLOOKUP(SALIDA[[#This Row],[CODIGO]],FAMILIAS[],4,FALSE)</f>
        <v>QUALITY</v>
      </c>
      <c r="H652" s="10" t="str">
        <f>IF(VLOOKUP(SALIDA[[#This Row],[CODIGO]],STOCKSANLUIS[],7,FALSE)=0,"PRODUCTO SIN STOCK/UBICACIÓN",VLOOKUP(SALIDA[[#This Row],[CODIGO]],STOCKSANLUIS[],7,FALSE))</f>
        <v>A</v>
      </c>
      <c r="I652" s="10" t="s">
        <v>19536</v>
      </c>
      <c r="J652" t="str">
        <f>SALIDA[[#This Row],[CODIGO]]&amp;"       "&amp;SALIDA[[#This Row],[FAMILIA]]</f>
        <v>01772       QUALITY</v>
      </c>
      <c r="K652">
        <f>VLOOKUP(SALIDA[[#This Row],[CODIGO]],STOCK_STARSOFT[],5,FALSE)</f>
        <v>2.3719199999999998</v>
      </c>
      <c r="L652">
        <f>SALIDA[[#This Row],[CANTIDAD]]*SALIDA[[#This Row],[PRECIO UND]]</f>
        <v>23.719199999999997</v>
      </c>
    </row>
    <row r="653" spans="1:12" x14ac:dyDescent="0.25">
      <c r="A653" s="6" t="s">
        <v>229</v>
      </c>
      <c r="B653" s="24" t="str">
        <f>VLOOKUP(SALIDA[[#This Row],[CODIGO]],STOCKSANLUIS[],2,FALSE)</f>
        <v>VALVULA DE EXPANSION DANFOSS TES 2 - S/ORIFICIO - 068Z3403</v>
      </c>
      <c r="C653" s="153">
        <v>45917</v>
      </c>
      <c r="D653">
        <v>1</v>
      </c>
      <c r="E653">
        <f>IF(VLOOKUP(SALIDA[[#This Row],[CODIGO]],STOCKSANLUIS[],6,FALSE)=0,"PRODUCTO SIN STOCK/UBICACIÓN",VLOOKUP(SALIDA[[#This Row],[CODIGO]],STOCKSANLUIS[],6,FALSE))</f>
        <v>1</v>
      </c>
      <c r="F653">
        <f>SALIDA[[#This Row],[CANTIDAD]]/SALIDA[[#This Row],[UND MEDIDA]]</f>
        <v>1</v>
      </c>
      <c r="G653" t="str">
        <f>VLOOKUP(SALIDA[[#This Row],[CODIGO]],FAMILIAS[],4,FALSE)</f>
        <v>DANFOSS</v>
      </c>
      <c r="H653" s="10" t="str">
        <f>IF(VLOOKUP(SALIDA[[#This Row],[CODIGO]],STOCKSANLUIS[],7,FALSE)=0,"PRODUCTO SIN STOCK/UBICACIÓN",VLOOKUP(SALIDA[[#This Row],[CODIGO]],STOCKSANLUIS[],7,FALSE))</f>
        <v>A</v>
      </c>
      <c r="I653" s="10" t="s">
        <v>19536</v>
      </c>
      <c r="J653" t="str">
        <f>SALIDA[[#This Row],[CODIGO]]&amp;"       "&amp;SALIDA[[#This Row],[FAMILIA]]</f>
        <v>00162       DANFOSS</v>
      </c>
      <c r="K653">
        <f>VLOOKUP(SALIDA[[#This Row],[CODIGO]],STOCK_STARSOFT[],5,FALSE)</f>
        <v>42.27</v>
      </c>
      <c r="L653">
        <f>SALIDA[[#This Row],[CANTIDAD]]*SALIDA[[#This Row],[PRECIO UND]]</f>
        <v>42.27</v>
      </c>
    </row>
    <row r="654" spans="1:12" x14ac:dyDescent="0.25">
      <c r="A654" s="6" t="s">
        <v>175</v>
      </c>
      <c r="B654" s="24" t="str">
        <f>VLOOKUP(SALIDA[[#This Row],[CODIGO]],STOCKSANLUIS[],2,FALSE)</f>
        <v>ORIFICIO N-5 PARA TEX2 - TES2 - TEN2 - 068-2008</v>
      </c>
      <c r="C654" s="153">
        <v>45917</v>
      </c>
      <c r="D654">
        <v>1</v>
      </c>
      <c r="E654">
        <f>IF(VLOOKUP(SALIDA[[#This Row],[CODIGO]],STOCKSANLUIS[],6,FALSE)=0,"PRODUCTO SIN STOCK/UBICACIÓN",VLOOKUP(SALIDA[[#This Row],[CODIGO]],STOCKSANLUIS[],6,FALSE))</f>
        <v>1</v>
      </c>
      <c r="F654">
        <f>SALIDA[[#This Row],[CANTIDAD]]/SALIDA[[#This Row],[UND MEDIDA]]</f>
        <v>1</v>
      </c>
      <c r="G654" t="str">
        <f>VLOOKUP(SALIDA[[#This Row],[CODIGO]],FAMILIAS[],4,FALSE)</f>
        <v>DANFOSS</v>
      </c>
      <c r="H654" s="10" t="str">
        <f>IF(VLOOKUP(SALIDA[[#This Row],[CODIGO]],STOCKSANLUIS[],7,FALSE)=0,"PRODUCTO SIN STOCK/UBICACIÓN",VLOOKUP(SALIDA[[#This Row],[CODIGO]],STOCKSANLUIS[],7,FALSE))</f>
        <v>A</v>
      </c>
      <c r="I654" s="10" t="s">
        <v>19536</v>
      </c>
      <c r="J654" t="str">
        <f>SALIDA[[#This Row],[CODIGO]]&amp;"       "&amp;SALIDA[[#This Row],[FAMILIA]]</f>
        <v>00123       DANFOSS</v>
      </c>
      <c r="K654">
        <f>VLOOKUP(SALIDA[[#This Row],[CODIGO]],STOCK_STARSOFT[],5,FALSE)</f>
        <v>6.3443449999999997</v>
      </c>
      <c r="L654">
        <f>SALIDA[[#This Row],[CANTIDAD]]*SALIDA[[#This Row],[PRECIO UND]]</f>
        <v>6.3443449999999997</v>
      </c>
    </row>
    <row r="655" spans="1:12" x14ac:dyDescent="0.25">
      <c r="A655" s="6" t="s">
        <v>3347</v>
      </c>
      <c r="B655" s="24" t="str">
        <f>VLOOKUP(SALIDA[[#This Row],[CODIGO]],STOCKSANLUIS[],2,FALSE)</f>
        <v>GAS REFRIGERANTE R507 -11.3KG ICELOONG</v>
      </c>
      <c r="C655" s="153">
        <v>45917</v>
      </c>
      <c r="D655">
        <v>2</v>
      </c>
      <c r="E655">
        <f>IF(VLOOKUP(SALIDA[[#This Row],[CODIGO]],STOCKSANLUIS[],6,FALSE)=0,"PRODUCTO SIN STOCK/UBICACIÓN",VLOOKUP(SALIDA[[#This Row],[CODIGO]],STOCKSANLUIS[],6,FALSE))</f>
        <v>1</v>
      </c>
      <c r="F655">
        <f>SALIDA[[#This Row],[CANTIDAD]]/SALIDA[[#This Row],[UND MEDIDA]]</f>
        <v>2</v>
      </c>
      <c r="G655" t="str">
        <f>VLOOKUP(SALIDA[[#This Row],[CODIGO]],FAMILIAS[],4,FALSE)</f>
        <v>ZHEJIANG YONGHE</v>
      </c>
      <c r="H655" s="10" t="str">
        <f>IF(VLOOKUP(SALIDA[[#This Row],[CODIGO]],STOCKSANLUIS[],7,FALSE)=0,"PRODUCTO SIN STOCK/UBICACIÓN",VLOOKUP(SALIDA[[#This Row],[CODIGO]],STOCKSANLUIS[],7,FALSE))</f>
        <v>C</v>
      </c>
      <c r="I655" s="10"/>
      <c r="J655" t="str">
        <f>SALIDA[[#This Row],[CODIGO]]&amp;"       "&amp;SALIDA[[#This Row],[FAMILIA]]</f>
        <v>02755       ZHEJIANG YONGHE</v>
      </c>
      <c r="K655">
        <f>VLOOKUP(SALIDA[[#This Row],[CODIGO]],STOCK_STARSOFT[],5,FALSE)</f>
        <v>55.968114</v>
      </c>
      <c r="L655">
        <f>SALIDA[[#This Row],[CANTIDAD]]*SALIDA[[#This Row],[PRECIO UND]]</f>
        <v>111.936228</v>
      </c>
    </row>
    <row r="656" spans="1:12" x14ac:dyDescent="0.25">
      <c r="A656" s="6" t="s">
        <v>19300</v>
      </c>
      <c r="B656" s="24" t="str">
        <f>VLOOKUP(SALIDA[[#This Row],[CODIGO]],STOCKSANLUIS[],2,FALSE)</f>
        <v>CINTA ADHESIVA FOAM QTF-230E - 1/8" X 2" X 32.8´ (3MM X 50MM X 10M) - EVERFROST - HIGH QUALITY</v>
      </c>
      <c r="C656" s="153">
        <v>45917</v>
      </c>
      <c r="D656">
        <v>4</v>
      </c>
      <c r="E656">
        <f>IF(VLOOKUP(SALIDA[[#This Row],[CODIGO]],STOCKSANLUIS[],6,FALSE)=0,"PRODUCTO SIN STOCK/UBICACIÓN",VLOOKUP(SALIDA[[#This Row],[CODIGO]],STOCKSANLUIS[],6,FALSE))</f>
        <v>1</v>
      </c>
      <c r="F656">
        <f>SALIDA[[#This Row],[CANTIDAD]]/SALIDA[[#This Row],[UND MEDIDA]]</f>
        <v>4</v>
      </c>
      <c r="G656" t="str">
        <f>VLOOKUP(SALIDA[[#This Row],[CODIGO]],FAMILIAS[],4,FALSE)</f>
        <v>EVERFROST</v>
      </c>
      <c r="H656" s="10" t="str">
        <f>IF(VLOOKUP(SALIDA[[#This Row],[CODIGO]],STOCKSANLUIS[],7,FALSE)=0,"PRODUCTO SIN STOCK/UBICACIÓN",VLOOKUP(SALIDA[[#This Row],[CODIGO]],STOCKSANLUIS[],7,FALSE))</f>
        <v>C</v>
      </c>
      <c r="I656" s="10"/>
      <c r="J656" t="str">
        <f>SALIDA[[#This Row],[CODIGO]]&amp;"       "&amp;SALIDA[[#This Row],[FAMILIA]]</f>
        <v>03490       EVERFROST</v>
      </c>
      <c r="K656">
        <f>VLOOKUP(SALIDA[[#This Row],[CODIGO]],STOCK_STARSOFT[],5,FALSE)</f>
        <v>1.3047420000000001</v>
      </c>
      <c r="L656">
        <f>SALIDA[[#This Row],[CANTIDAD]]*SALIDA[[#This Row],[PRECIO UND]]</f>
        <v>5.2189680000000003</v>
      </c>
    </row>
    <row r="657" spans="1:12" x14ac:dyDescent="0.25">
      <c r="A657" s="6" t="s">
        <v>2719</v>
      </c>
      <c r="B657" s="24" t="str">
        <f>VLOOKUP(SALIDA[[#This Row],[CODIGO]],STOCKSANLUIS[],2,FALSE)</f>
        <v xml:space="preserve">ACEITE PARA BOMBA DE VACIO - 1 GALON - BVA </v>
      </c>
      <c r="C657" s="153">
        <v>45917</v>
      </c>
      <c r="D657">
        <v>3</v>
      </c>
      <c r="E657">
        <f>IF(VLOOKUP(SALIDA[[#This Row],[CODIGO]],STOCKSANLUIS[],6,FALSE)=0,"PRODUCTO SIN STOCK/UBICACIÓN",VLOOKUP(SALIDA[[#This Row],[CODIGO]],STOCKSANLUIS[],6,FALSE))</f>
        <v>1</v>
      </c>
      <c r="F657">
        <f>SALIDA[[#This Row],[CANTIDAD]]/SALIDA[[#This Row],[UND MEDIDA]]</f>
        <v>3</v>
      </c>
      <c r="G657" t="str">
        <f>VLOOKUP(SALIDA[[#This Row],[CODIGO]],FAMILIAS[],4,FALSE)</f>
        <v>BVA</v>
      </c>
      <c r="H657" s="10" t="str">
        <f>IF(VLOOKUP(SALIDA[[#This Row],[CODIGO]],STOCKSANLUIS[],7,FALSE)=0,"PRODUCTO SIN STOCK/UBICACIÓN",VLOOKUP(SALIDA[[#This Row],[CODIGO]],STOCKSANLUIS[],7,FALSE))</f>
        <v>C</v>
      </c>
      <c r="I657" s="10"/>
      <c r="J657" t="str">
        <f>SALIDA[[#This Row],[CODIGO]]&amp;"       "&amp;SALIDA[[#This Row],[FAMILIA]]</f>
        <v>02202       BVA</v>
      </c>
      <c r="K657">
        <f>VLOOKUP(SALIDA[[#This Row],[CODIGO]],STOCK_STARSOFT[],5,FALSE)</f>
        <v>13.965745</v>
      </c>
      <c r="L657">
        <f>SALIDA[[#This Row],[CANTIDAD]]*SALIDA[[#This Row],[PRECIO UND]]</f>
        <v>41.897235000000002</v>
      </c>
    </row>
    <row r="658" spans="1:12" x14ac:dyDescent="0.25">
      <c r="A658" s="6" t="s">
        <v>3645</v>
      </c>
      <c r="B658" s="24" t="str">
        <f>VLOOKUP(SALIDA[[#This Row],[CODIGO]],STOCKSANLUIS[],2,FALSE)</f>
        <v>MOTOVENTILADOR DE 10 WATTS 220V/1PH/60HZ INC. HELICE DE 230MM Y BASE</v>
      </c>
      <c r="C658" s="153">
        <v>45917</v>
      </c>
      <c r="D658">
        <v>1</v>
      </c>
      <c r="E658">
        <f>IF(VLOOKUP(SALIDA[[#This Row],[CODIGO]],STOCKSANLUIS[],6,FALSE)=0,"PRODUCTO SIN STOCK/UBICACIÓN",VLOOKUP(SALIDA[[#This Row],[CODIGO]],STOCKSANLUIS[],6,FALSE))</f>
        <v>1</v>
      </c>
      <c r="F658">
        <f>SALIDA[[#This Row],[CANTIDAD]]/SALIDA[[#This Row],[UND MEDIDA]]</f>
        <v>1</v>
      </c>
      <c r="G658" t="str">
        <f>VLOOKUP(SALIDA[[#This Row],[CODIGO]],FAMILIAS[],4,FALSE)</f>
        <v>MAER FAN</v>
      </c>
      <c r="H658" s="10" t="str">
        <f>IF(VLOOKUP(SALIDA[[#This Row],[CODIGO]],STOCKSANLUIS[],7,FALSE)=0,"PRODUCTO SIN STOCK/UBICACIÓN",VLOOKUP(SALIDA[[#This Row],[CODIGO]],STOCKSANLUIS[],7,FALSE))</f>
        <v>C</v>
      </c>
      <c r="I658" s="10"/>
      <c r="J658" t="str">
        <f>SALIDA[[#This Row],[CODIGO]]&amp;"       "&amp;SALIDA[[#This Row],[FAMILIA]]</f>
        <v>03040       MAER FAN</v>
      </c>
      <c r="K658">
        <f>VLOOKUP(SALIDA[[#This Row],[CODIGO]],STOCK_STARSOFT[],5,FALSE)</f>
        <v>7.09</v>
      </c>
      <c r="L658">
        <f>SALIDA[[#This Row],[CANTIDAD]]*SALIDA[[#This Row],[PRECIO UND]]</f>
        <v>7.09</v>
      </c>
    </row>
    <row r="659" spans="1:12" x14ac:dyDescent="0.25">
      <c r="A659" s="6" t="s">
        <v>867</v>
      </c>
      <c r="B659" s="24" t="str">
        <f>VLOOKUP(SALIDA[[#This Row],[CODIGO]],STOCKSANLUIS[],2,FALSE)</f>
        <v>ACEITE POLIOLESTER POE 68 - 1 GALON - BVA</v>
      </c>
      <c r="C659" s="153">
        <v>45917</v>
      </c>
      <c r="D659">
        <v>2</v>
      </c>
      <c r="E659">
        <f>IF(VLOOKUP(SALIDA[[#This Row],[CODIGO]],STOCKSANLUIS[],6,FALSE)=0,"PRODUCTO SIN STOCK/UBICACIÓN",VLOOKUP(SALIDA[[#This Row],[CODIGO]],STOCKSANLUIS[],6,FALSE))</f>
        <v>1</v>
      </c>
      <c r="F659">
        <f>SALIDA[[#This Row],[CANTIDAD]]/SALIDA[[#This Row],[UND MEDIDA]]</f>
        <v>2</v>
      </c>
      <c r="G659" t="str">
        <f>VLOOKUP(SALIDA[[#This Row],[CODIGO]],FAMILIAS[],4,FALSE)</f>
        <v>BVA</v>
      </c>
      <c r="H659" s="10" t="str">
        <f>IF(VLOOKUP(SALIDA[[#This Row],[CODIGO]],STOCKSANLUIS[],7,FALSE)=0,"PRODUCTO SIN STOCK/UBICACIÓN",VLOOKUP(SALIDA[[#This Row],[CODIGO]],STOCKSANLUIS[],7,FALSE))</f>
        <v>C</v>
      </c>
      <c r="I659" s="10"/>
      <c r="J659" t="str">
        <f>SALIDA[[#This Row],[CODIGO]]&amp;"       "&amp;SALIDA[[#This Row],[FAMILIA]]</f>
        <v>00945       BVA</v>
      </c>
      <c r="K659">
        <f>VLOOKUP(SALIDA[[#This Row],[CODIGO]],STOCK_STARSOFT[],5,FALSE)</f>
        <v>50.009718999999997</v>
      </c>
      <c r="L659">
        <f>SALIDA[[#This Row],[CANTIDAD]]*SALIDA[[#This Row],[PRECIO UND]]</f>
        <v>100.01943799999999</v>
      </c>
    </row>
    <row r="660" spans="1:12" x14ac:dyDescent="0.25">
      <c r="A660" s="6" t="s">
        <v>3345</v>
      </c>
      <c r="B660" s="24" t="str">
        <f>VLOOKUP(SALIDA[[#This Row],[CODIGO]],STOCKSANLUIS[],2,FALSE)</f>
        <v>GAS REFRIGERANTE R407C -11.3KG ICELOONG</v>
      </c>
      <c r="C660" s="153">
        <v>45918</v>
      </c>
      <c r="D660">
        <v>2</v>
      </c>
      <c r="E660">
        <f>IF(VLOOKUP(SALIDA[[#This Row],[CODIGO]],STOCKSANLUIS[],6,FALSE)=0,"PRODUCTO SIN STOCK/UBICACIÓN",VLOOKUP(SALIDA[[#This Row],[CODIGO]],STOCKSANLUIS[],6,FALSE))</f>
        <v>1</v>
      </c>
      <c r="F660">
        <f>SALIDA[[#This Row],[CANTIDAD]]/SALIDA[[#This Row],[UND MEDIDA]]</f>
        <v>2</v>
      </c>
      <c r="G660" t="str">
        <f>VLOOKUP(SALIDA[[#This Row],[CODIGO]],FAMILIAS[],4,FALSE)</f>
        <v>ZHEJIANG YONGHE</v>
      </c>
      <c r="H660" s="10" t="str">
        <f>IF(VLOOKUP(SALIDA[[#This Row],[CODIGO]],STOCKSANLUIS[],7,FALSE)=0,"PRODUCTO SIN STOCK/UBICACIÓN",VLOOKUP(SALIDA[[#This Row],[CODIGO]],STOCKSANLUIS[],7,FALSE))</f>
        <v>B</v>
      </c>
      <c r="I660" s="10"/>
      <c r="J660" t="str">
        <f>SALIDA[[#This Row],[CODIGO]]&amp;"       "&amp;SALIDA[[#This Row],[FAMILIA]]</f>
        <v>02754       ZHEJIANG YONGHE</v>
      </c>
      <c r="K660">
        <f>VLOOKUP(SALIDA[[#This Row],[CODIGO]],STOCK_STARSOFT[],5,FALSE)</f>
        <v>89.9</v>
      </c>
      <c r="L660">
        <f>SALIDA[[#This Row],[CANTIDAD]]*SALIDA[[#This Row],[PRECIO UND]]</f>
        <v>179.8</v>
      </c>
    </row>
    <row r="661" spans="1:12" x14ac:dyDescent="0.25">
      <c r="A661" s="6" t="s">
        <v>443</v>
      </c>
      <c r="B661" s="24" t="str">
        <f>VLOOKUP(SALIDA[[#This Row],[CODIGO]],STOCKSANLUIS[],2,FALSE)</f>
        <v>ACEITE POLIOLESTER POE 32 - 1/4 GALON - BVA</v>
      </c>
      <c r="C661" s="153">
        <v>45918</v>
      </c>
      <c r="D661">
        <v>1</v>
      </c>
      <c r="E661">
        <f>IF(VLOOKUP(SALIDA[[#This Row],[CODIGO]],STOCKSANLUIS[],6,FALSE)=0,"PRODUCTO SIN STOCK/UBICACIÓN",VLOOKUP(SALIDA[[#This Row],[CODIGO]],STOCKSANLUIS[],6,FALSE))</f>
        <v>1</v>
      </c>
      <c r="F661">
        <f>SALIDA[[#This Row],[CANTIDAD]]/SALIDA[[#This Row],[UND MEDIDA]]</f>
        <v>1</v>
      </c>
      <c r="G661" t="str">
        <f>VLOOKUP(SALIDA[[#This Row],[CODIGO]],FAMILIAS[],4,FALSE)</f>
        <v>BVA</v>
      </c>
      <c r="H661" s="10" t="str">
        <f>IF(VLOOKUP(SALIDA[[#This Row],[CODIGO]],STOCKSANLUIS[],7,FALSE)=0,"PRODUCTO SIN STOCK/UBICACIÓN",VLOOKUP(SALIDA[[#This Row],[CODIGO]],STOCKSANLUIS[],7,FALSE))</f>
        <v>C</v>
      </c>
      <c r="I661" s="10"/>
      <c r="J661" t="str">
        <f>SALIDA[[#This Row],[CODIGO]]&amp;"       "&amp;SALIDA[[#This Row],[FAMILIA]]</f>
        <v>00355       BVA</v>
      </c>
      <c r="K661">
        <f>VLOOKUP(SALIDA[[#This Row],[CODIGO]],STOCK_STARSOFT[],5,FALSE)</f>
        <v>14.899067000000001</v>
      </c>
      <c r="L661">
        <f>SALIDA[[#This Row],[CANTIDAD]]*SALIDA[[#This Row],[PRECIO UND]]</f>
        <v>14.899067000000001</v>
      </c>
    </row>
    <row r="662" spans="1:12" x14ac:dyDescent="0.25">
      <c r="A662" s="6" t="s">
        <v>2587</v>
      </c>
      <c r="B662" s="24" t="str">
        <f>VLOOKUP(SALIDA[[#This Row],[CODIGO]],STOCKSANLUIS[],2,FALSE)</f>
        <v>GAS REFRIGERANTE FREON 404A -10.896 KG- CHEMOURS - CHINO</v>
      </c>
      <c r="C662" s="153">
        <v>45918</v>
      </c>
      <c r="D662">
        <v>14</v>
      </c>
      <c r="E662">
        <f>IF(VLOOKUP(SALIDA[[#This Row],[CODIGO]],STOCKSANLUIS[],6,FALSE)=0,"PRODUCTO SIN STOCK/UBICACIÓN",VLOOKUP(SALIDA[[#This Row],[CODIGO]],STOCKSANLUIS[],6,FALSE))</f>
        <v>1</v>
      </c>
      <c r="F662">
        <f>SALIDA[[#This Row],[CANTIDAD]]/SALIDA[[#This Row],[UND MEDIDA]]</f>
        <v>14</v>
      </c>
      <c r="G662" t="str">
        <f>VLOOKUP(SALIDA[[#This Row],[CODIGO]],FAMILIAS[],4,FALSE)</f>
        <v>THE CHEMOURS</v>
      </c>
      <c r="H662" s="10" t="str">
        <f>IF(VLOOKUP(SALIDA[[#This Row],[CODIGO]],STOCKSANLUIS[],7,FALSE)=0,"PRODUCTO SIN STOCK/UBICACIÓN",VLOOKUP(SALIDA[[#This Row],[CODIGO]],STOCKSANLUIS[],7,FALSE))</f>
        <v>C</v>
      </c>
      <c r="I662" s="10"/>
      <c r="J662" t="str">
        <f>SALIDA[[#This Row],[CODIGO]]&amp;"       "&amp;SALIDA[[#This Row],[FAMILIA]]</f>
        <v>02117       THE CHEMOURS</v>
      </c>
      <c r="K662">
        <f>VLOOKUP(SALIDA[[#This Row],[CODIGO]],STOCK_STARSOFT[],5,FALSE)</f>
        <v>83.245440000000002</v>
      </c>
      <c r="L662">
        <f>SALIDA[[#This Row],[CANTIDAD]]*SALIDA[[#This Row],[PRECIO UND]]</f>
        <v>1165.43616</v>
      </c>
    </row>
    <row r="663" spans="1:12" x14ac:dyDescent="0.25">
      <c r="A663" s="6" t="s">
        <v>3678</v>
      </c>
      <c r="B663" s="24" t="str">
        <f>VLOOKUP(SALIDA[[#This Row],[CODIGO]],STOCKSANLUIS[],2,FALSE)</f>
        <v>RESISTENCIA SILICONADA POTENCIA CONSTANTE TECNOLATINA - TPC-M - 40W/M - 220V</v>
      </c>
      <c r="C663" s="153">
        <v>45918</v>
      </c>
      <c r="D663">
        <v>100</v>
      </c>
      <c r="E663">
        <f>IF(VLOOKUP(SALIDA[[#This Row],[CODIGO]],STOCKSANLUIS[],6,FALSE)=0,"PRODUCTO SIN STOCK/UBICACIÓN",VLOOKUP(SALIDA[[#This Row],[CODIGO]],STOCKSANLUIS[],6,FALSE))</f>
        <v>100</v>
      </c>
      <c r="F663">
        <f>SALIDA[[#This Row],[CANTIDAD]]/SALIDA[[#This Row],[UND MEDIDA]]</f>
        <v>1</v>
      </c>
      <c r="G663" t="str">
        <f>VLOOKUP(SALIDA[[#This Row],[CODIGO]],FAMILIAS[],4,FALSE)</f>
        <v>TECNOLATINA</v>
      </c>
      <c r="H663" s="10" t="str">
        <f>IF(VLOOKUP(SALIDA[[#This Row],[CODIGO]],STOCKSANLUIS[],7,FALSE)=0,"PRODUCTO SIN STOCK/UBICACIÓN",VLOOKUP(SALIDA[[#This Row],[CODIGO]],STOCKSANLUIS[],7,FALSE))</f>
        <v>C</v>
      </c>
      <c r="I663" s="10"/>
      <c r="J663" t="str">
        <f>SALIDA[[#This Row],[CODIGO]]&amp;"       "&amp;SALIDA[[#This Row],[FAMILIA]]</f>
        <v>03059       TECNOLATINA</v>
      </c>
      <c r="K663">
        <f>VLOOKUP(SALIDA[[#This Row],[CODIGO]],STOCK_STARSOFT[],5,FALSE)</f>
        <v>1.9391890000000001</v>
      </c>
      <c r="L663">
        <f>SALIDA[[#This Row],[CANTIDAD]]*SALIDA[[#This Row],[PRECIO UND]]</f>
        <v>193.91890000000001</v>
      </c>
    </row>
    <row r="664" spans="1:12" x14ac:dyDescent="0.25">
      <c r="A664" s="6" t="s">
        <v>3735</v>
      </c>
      <c r="B664" s="24" t="str">
        <f>VLOOKUP(SALIDA[[#This Row],[CODIGO]],STOCKSANLUIS[],2,FALSE)</f>
        <v>CAPACITOR DE 10 MFD X 370 - 440 VAC - 10-4D - QUALITY</v>
      </c>
      <c r="C664" s="153">
        <v>45918</v>
      </c>
      <c r="D664">
        <v>19</v>
      </c>
      <c r="E664">
        <f>IF(VLOOKUP(SALIDA[[#This Row],[CODIGO]],STOCKSANLUIS[],6,FALSE)=0,"PRODUCTO SIN STOCK/UBICACIÓN",VLOOKUP(SALIDA[[#This Row],[CODIGO]],STOCKSANLUIS[],6,FALSE))</f>
        <v>1</v>
      </c>
      <c r="F664">
        <f>SALIDA[[#This Row],[CANTIDAD]]/SALIDA[[#This Row],[UND MEDIDA]]</f>
        <v>19</v>
      </c>
      <c r="G664" t="str">
        <f>VLOOKUP(SALIDA[[#This Row],[CODIGO]],FAMILIAS[],4,FALSE)</f>
        <v>QUALITY</v>
      </c>
      <c r="H664" s="10" t="str">
        <f>IF(VLOOKUP(SALIDA[[#This Row],[CODIGO]],STOCKSANLUIS[],7,FALSE)=0,"PRODUCTO SIN STOCK/UBICACIÓN",VLOOKUP(SALIDA[[#This Row],[CODIGO]],STOCKSANLUIS[],7,FALSE))</f>
        <v>A</v>
      </c>
      <c r="I664" s="10"/>
      <c r="J664" t="str">
        <f>SALIDA[[#This Row],[CODIGO]]&amp;"       "&amp;SALIDA[[#This Row],[FAMILIA]]</f>
        <v>03118       QUALITY</v>
      </c>
      <c r="K664">
        <f>VLOOKUP(SALIDA[[#This Row],[CODIGO]],STOCK_STARSOFT[],5,FALSE)</f>
        <v>0.88789300000000004</v>
      </c>
      <c r="L664">
        <f>SALIDA[[#This Row],[CANTIDAD]]*SALIDA[[#This Row],[PRECIO UND]]</f>
        <v>16.869967000000003</v>
      </c>
    </row>
    <row r="665" spans="1:12" x14ac:dyDescent="0.25">
      <c r="A665" s="6" t="s">
        <v>2726</v>
      </c>
      <c r="B665" s="24" t="str">
        <f>VLOOKUP(SALIDA[[#This Row],[CODIGO]],STOCKSANLUIS[],2,FALSE)</f>
        <v>COMPRESOR HERMETICO DANFOSS MTZ28 - 2.5HP - 380V/3F/60HZ - R-134A/404A/507A/407C (NO INC. 02 VALV. V06 Y RESIST. DE CARTER)</v>
      </c>
      <c r="C665" s="153">
        <v>45918</v>
      </c>
      <c r="D665">
        <v>1</v>
      </c>
      <c r="E665">
        <f>IF(VLOOKUP(SALIDA[[#This Row],[CODIGO]],STOCKSANLUIS[],6,FALSE)=0,"PRODUCTO SIN STOCK/UBICACIÓN",VLOOKUP(SALIDA[[#This Row],[CODIGO]],STOCKSANLUIS[],6,FALSE))</f>
        <v>1</v>
      </c>
      <c r="F665">
        <f>SALIDA[[#This Row],[CANTIDAD]]/SALIDA[[#This Row],[UND MEDIDA]]</f>
        <v>1</v>
      </c>
      <c r="G665" t="str">
        <f>VLOOKUP(SALIDA[[#This Row],[CODIGO]],FAMILIAS[],4,FALSE)</f>
        <v>DANFOSS</v>
      </c>
      <c r="H665" s="10" t="str">
        <f>IF(VLOOKUP(SALIDA[[#This Row],[CODIGO]],STOCKSANLUIS[],7,FALSE)=0,"PRODUCTO SIN STOCK/UBICACIÓN",VLOOKUP(SALIDA[[#This Row],[CODIGO]],STOCKSANLUIS[],7,FALSE))</f>
        <v>C</v>
      </c>
      <c r="I665" s="10"/>
      <c r="J665" t="str">
        <f>SALIDA[[#This Row],[CODIGO]]&amp;"       "&amp;SALIDA[[#This Row],[FAMILIA]]</f>
        <v>02215       DANFOSS</v>
      </c>
      <c r="K665">
        <f>VLOOKUP(SALIDA[[#This Row],[CODIGO]],STOCK_STARSOFT[],5,FALSE)</f>
        <v>429.46</v>
      </c>
      <c r="L665">
        <f>SALIDA[[#This Row],[CANTIDAD]]*SALIDA[[#This Row],[PRECIO UND]]</f>
        <v>429.46</v>
      </c>
    </row>
    <row r="666" spans="1:12" x14ac:dyDescent="0.25">
      <c r="A666" s="6" t="s">
        <v>79</v>
      </c>
      <c r="B666" s="24" t="str">
        <f>VLOOKUP(SALIDA[[#This Row],[CODIGO]],STOCKSANLUIS[],2,FALSE)</f>
        <v>CONTROLADOR DE TEMPERATURA DIGITAL TC-900EL POWER - VER.07 - 12/24 VAC/DC - FULL GAUGE</v>
      </c>
      <c r="C666" s="153">
        <v>45918</v>
      </c>
      <c r="D666">
        <v>2</v>
      </c>
      <c r="E666">
        <f>IF(VLOOKUP(SALIDA[[#This Row],[CODIGO]],STOCKSANLUIS[],6,FALSE)=0,"PRODUCTO SIN STOCK/UBICACIÓN",VLOOKUP(SALIDA[[#This Row],[CODIGO]],STOCKSANLUIS[],6,FALSE))</f>
        <v>1</v>
      </c>
      <c r="F666">
        <f>SALIDA[[#This Row],[CANTIDAD]]/SALIDA[[#This Row],[UND MEDIDA]]</f>
        <v>2</v>
      </c>
      <c r="G666" t="str">
        <f>VLOOKUP(SALIDA[[#This Row],[CODIGO]],FAMILIAS[],4,FALSE)</f>
        <v>FULL GAUGE</v>
      </c>
      <c r="H666" s="10" t="str">
        <f>IF(VLOOKUP(SALIDA[[#This Row],[CODIGO]],STOCKSANLUIS[],7,FALSE)=0,"PRODUCTO SIN STOCK/UBICACIÓN",VLOOKUP(SALIDA[[#This Row],[CODIGO]],STOCKSANLUIS[],7,FALSE))</f>
        <v>C</v>
      </c>
      <c r="I666" s="10"/>
      <c r="J666" t="str">
        <f>SALIDA[[#This Row],[CODIGO]]&amp;"       "&amp;SALIDA[[#This Row],[FAMILIA]]</f>
        <v>00044       FULL GAUGE</v>
      </c>
      <c r="K666">
        <f>VLOOKUP(SALIDA[[#This Row],[CODIGO]],STOCK_STARSOFT[],5,FALSE)</f>
        <v>21.044938999999999</v>
      </c>
      <c r="L666">
        <f>SALIDA[[#This Row],[CANTIDAD]]*SALIDA[[#This Row],[PRECIO UND]]</f>
        <v>42.089877999999999</v>
      </c>
    </row>
    <row r="667" spans="1:12" x14ac:dyDescent="0.25">
      <c r="A667" s="6" t="s">
        <v>4005</v>
      </c>
      <c r="B667" s="24" t="str">
        <f>VLOOKUP(SALIDA[[#This Row],[CODIGO]],STOCKSANLUIS[],2,FALSE)</f>
        <v>CONDENSADOR FN-22 - (NO INC. 01 VENT X 400MM) - 10.52 KW (DT15K)/7.01 KW(DT10K) - REF 2.0HP - TIANYICOOL</v>
      </c>
      <c r="C667" s="153">
        <v>45918</v>
      </c>
      <c r="D667">
        <v>1</v>
      </c>
      <c r="E667">
        <f>IF(VLOOKUP(SALIDA[[#This Row],[CODIGO]],STOCKSANLUIS[],6,FALSE)=0,"PRODUCTO SIN STOCK/UBICACIÓN",VLOOKUP(SALIDA[[#This Row],[CODIGO]],STOCKSANLUIS[],6,FALSE))</f>
        <v>1</v>
      </c>
      <c r="F667">
        <f>SALIDA[[#This Row],[CANTIDAD]]/SALIDA[[#This Row],[UND MEDIDA]]</f>
        <v>1</v>
      </c>
      <c r="G667" t="str">
        <f>VLOOKUP(SALIDA[[#This Row],[CODIGO]],FAMILIAS[],4,FALSE)</f>
        <v>TIANYICOOL</v>
      </c>
      <c r="H667" s="10" t="str">
        <f>IF(VLOOKUP(SALIDA[[#This Row],[CODIGO]],STOCKSANLUIS[],7,FALSE)=0,"PRODUCTO SIN STOCK/UBICACIÓN",VLOOKUP(SALIDA[[#This Row],[CODIGO]],STOCKSANLUIS[],7,FALSE))</f>
        <v>C</v>
      </c>
      <c r="I667" s="10"/>
      <c r="J667" t="str">
        <f>SALIDA[[#This Row],[CODIGO]]&amp;"       "&amp;SALIDA[[#This Row],[FAMILIA]]</f>
        <v>03944       TIANYICOOL</v>
      </c>
      <c r="K667">
        <f>VLOOKUP(SALIDA[[#This Row],[CODIGO]],STOCK_STARSOFT[],5,FALSE)</f>
        <v>114.240965</v>
      </c>
      <c r="L667">
        <f>SALIDA[[#This Row],[CANTIDAD]]*SALIDA[[#This Row],[PRECIO UND]]</f>
        <v>114.240965</v>
      </c>
    </row>
    <row r="668" spans="1:12" x14ac:dyDescent="0.25">
      <c r="A668" s="6" t="s">
        <v>2591</v>
      </c>
      <c r="B668" s="24" t="str">
        <f>VLOOKUP(SALIDA[[#This Row],[CODIGO]],STOCKSANLUIS[],2,FALSE)</f>
        <v>GAS REFRIGERANTE FREON-404 A  X 425 GR-CHEMOURS - CAJA DE 15- CHINO</v>
      </c>
      <c r="C668" s="153">
        <v>45918</v>
      </c>
      <c r="D668">
        <v>3</v>
      </c>
      <c r="E668">
        <f>IF(VLOOKUP(SALIDA[[#This Row],[CODIGO]],STOCKSANLUIS[],6,FALSE)=0,"PRODUCTO SIN STOCK/UBICACIÓN",VLOOKUP(SALIDA[[#This Row],[CODIGO]],STOCKSANLUIS[],6,FALSE))</f>
        <v>1</v>
      </c>
      <c r="F668">
        <f>SALIDA[[#This Row],[CANTIDAD]]/SALIDA[[#This Row],[UND MEDIDA]]</f>
        <v>3</v>
      </c>
      <c r="G668" t="str">
        <f>VLOOKUP(SALIDA[[#This Row],[CODIGO]],FAMILIAS[],4,FALSE)</f>
        <v>THE CHEMOURS</v>
      </c>
      <c r="H668" s="10" t="str">
        <f>IF(VLOOKUP(SALIDA[[#This Row],[CODIGO]],STOCKSANLUIS[],7,FALSE)=0,"PRODUCTO SIN STOCK/UBICACIÓN",VLOOKUP(SALIDA[[#This Row],[CODIGO]],STOCKSANLUIS[],7,FALSE))</f>
        <v>C</v>
      </c>
      <c r="I668" s="10"/>
      <c r="J668" t="str">
        <f>SALIDA[[#This Row],[CODIGO]]&amp;"       "&amp;SALIDA[[#This Row],[FAMILIA]]</f>
        <v>02119       THE CHEMOURS</v>
      </c>
      <c r="K668">
        <f>VLOOKUP(SALIDA[[#This Row],[CODIGO]],STOCK_STARSOFT[],5,FALSE)</f>
        <v>5.5164220000000004</v>
      </c>
      <c r="L668">
        <f>SALIDA[[#This Row],[CANTIDAD]]*SALIDA[[#This Row],[PRECIO UND]]</f>
        <v>16.549266000000003</v>
      </c>
    </row>
    <row r="669" spans="1:12" x14ac:dyDescent="0.25">
      <c r="A669" s="6" t="s">
        <v>3776</v>
      </c>
      <c r="B669" s="24" t="str">
        <f>VLOOKUP(SALIDA[[#This Row],[CODIGO]],STOCKSANLUIS[],2,FALSE)</f>
        <v>LAMA DE PVC CLEARWAY STANDARD SMOOTH 8¨¨ X .080¨¨ X 300¨ (20 CM X 2MMX 91.44M)</v>
      </c>
      <c r="C669" s="153">
        <v>45918</v>
      </c>
      <c r="D669">
        <v>26</v>
      </c>
      <c r="E669">
        <f>IF(VLOOKUP(SALIDA[[#This Row],[CODIGO]],STOCKSANLUIS[],6,FALSE)=0,"PRODUCTO SIN STOCK/UBICACIÓN",VLOOKUP(SALIDA[[#This Row],[CODIGO]],STOCKSANLUIS[],6,FALSE))</f>
        <v>91.44</v>
      </c>
      <c r="F669">
        <f>SALIDA[[#This Row],[CANTIDAD]]/SALIDA[[#This Row],[UND MEDIDA]]</f>
        <v>0.28433945756780404</v>
      </c>
      <c r="G669" t="str">
        <f>VLOOKUP(SALIDA[[#This Row],[CODIGO]],FAMILIAS[],4,FALSE)</f>
        <v>CLEARWAY</v>
      </c>
      <c r="H669" s="10" t="str">
        <f>IF(VLOOKUP(SALIDA[[#This Row],[CODIGO]],STOCKSANLUIS[],7,FALSE)=0,"PRODUCTO SIN STOCK/UBICACIÓN",VLOOKUP(SALIDA[[#This Row],[CODIGO]],STOCKSANLUIS[],7,FALSE))</f>
        <v>B/C</v>
      </c>
      <c r="I669" s="10"/>
      <c r="J669" t="str">
        <f>SALIDA[[#This Row],[CODIGO]]&amp;"       "&amp;SALIDA[[#This Row],[FAMILIA]]</f>
        <v>03169       CLEARWAY</v>
      </c>
      <c r="K669">
        <f>VLOOKUP(SALIDA[[#This Row],[CODIGO]],STOCK_STARSOFT[],5,FALSE)</f>
        <v>1.2627120000000001</v>
      </c>
      <c r="L669">
        <f>SALIDA[[#This Row],[CANTIDAD]]*SALIDA[[#This Row],[PRECIO UND]]</f>
        <v>32.830511999999999</v>
      </c>
    </row>
    <row r="670" spans="1:12" x14ac:dyDescent="0.25">
      <c r="A670" s="6" t="s">
        <v>867</v>
      </c>
      <c r="B670" s="24" t="str">
        <f>VLOOKUP(SALIDA[[#This Row],[CODIGO]],STOCKSANLUIS[],2,FALSE)</f>
        <v>ACEITE POLIOLESTER POE 68 - 1 GALON - BVA</v>
      </c>
      <c r="C670" s="153">
        <v>45918</v>
      </c>
      <c r="D670">
        <v>2</v>
      </c>
      <c r="E670">
        <f>IF(VLOOKUP(SALIDA[[#This Row],[CODIGO]],STOCKSANLUIS[],6,FALSE)=0,"PRODUCTO SIN STOCK/UBICACIÓN",VLOOKUP(SALIDA[[#This Row],[CODIGO]],STOCKSANLUIS[],6,FALSE))</f>
        <v>1</v>
      </c>
      <c r="F670">
        <f>SALIDA[[#This Row],[CANTIDAD]]/SALIDA[[#This Row],[UND MEDIDA]]</f>
        <v>2</v>
      </c>
      <c r="G670" t="str">
        <f>VLOOKUP(SALIDA[[#This Row],[CODIGO]],FAMILIAS[],4,FALSE)</f>
        <v>BVA</v>
      </c>
      <c r="H670" s="10" t="str">
        <f>IF(VLOOKUP(SALIDA[[#This Row],[CODIGO]],STOCKSANLUIS[],7,FALSE)=0,"PRODUCTO SIN STOCK/UBICACIÓN",VLOOKUP(SALIDA[[#This Row],[CODIGO]],STOCKSANLUIS[],7,FALSE))</f>
        <v>C</v>
      </c>
      <c r="I670" s="10"/>
      <c r="J670" t="str">
        <f>SALIDA[[#This Row],[CODIGO]]&amp;"       "&amp;SALIDA[[#This Row],[FAMILIA]]</f>
        <v>00945       BVA</v>
      </c>
      <c r="K670">
        <f>VLOOKUP(SALIDA[[#This Row],[CODIGO]],STOCK_STARSOFT[],5,FALSE)</f>
        <v>50.009718999999997</v>
      </c>
      <c r="L670">
        <f>SALIDA[[#This Row],[CANTIDAD]]*SALIDA[[#This Row],[PRECIO UND]]</f>
        <v>100.01943799999999</v>
      </c>
    </row>
    <row r="671" spans="1:12" x14ac:dyDescent="0.25">
      <c r="A671" s="6" t="s">
        <v>485</v>
      </c>
      <c r="B671" s="24" t="str">
        <f>VLOOKUP(SALIDA[[#This Row],[CODIGO]],STOCKSANLUIS[],2,FALSE)</f>
        <v>SOLDADURA DE PLATA HARRIS AL 0%</v>
      </c>
      <c r="C671" s="153">
        <v>45918</v>
      </c>
      <c r="D671">
        <v>24</v>
      </c>
      <c r="E671">
        <f>IF(VLOOKUP(SALIDA[[#This Row],[CODIGO]],STOCKSANLUIS[],6,FALSE)=0,"PRODUCTO SIN STOCK/UBICACIÓN",VLOOKUP(SALIDA[[#This Row],[CODIGO]],STOCKSANLUIS[],6,FALSE))</f>
        <v>1</v>
      </c>
      <c r="F671">
        <f>SALIDA[[#This Row],[CANTIDAD]]/SALIDA[[#This Row],[UND MEDIDA]]</f>
        <v>24</v>
      </c>
      <c r="G671" t="str">
        <f>VLOOKUP(SALIDA[[#This Row],[CODIGO]],FAMILIAS[],4,FALSE)</f>
        <v>HARRIS</v>
      </c>
      <c r="H671" s="10" t="str">
        <f>IF(VLOOKUP(SALIDA[[#This Row],[CODIGO]],STOCKSANLUIS[],7,FALSE)=0,"PRODUCTO SIN STOCK/UBICACIÓN",VLOOKUP(SALIDA[[#This Row],[CODIGO]],STOCKSANLUIS[],7,FALSE))</f>
        <v>C</v>
      </c>
      <c r="I671" s="10"/>
      <c r="J671" t="str">
        <f>SALIDA[[#This Row],[CODIGO]]&amp;"       "&amp;SALIDA[[#This Row],[FAMILIA]]</f>
        <v>00405       HARRIS</v>
      </c>
      <c r="K671">
        <f>VLOOKUP(SALIDA[[#This Row],[CODIGO]],STOCK_STARSOFT[],5,FALSE)</f>
        <v>0.38343100000000002</v>
      </c>
      <c r="L671">
        <f>SALIDA[[#This Row],[CANTIDAD]]*SALIDA[[#This Row],[PRECIO UND]]</f>
        <v>9.2023440000000001</v>
      </c>
    </row>
    <row r="672" spans="1:12" x14ac:dyDescent="0.25">
      <c r="A672" s="6" t="s">
        <v>487</v>
      </c>
      <c r="B672" s="24" t="str">
        <f>VLOOKUP(SALIDA[[#This Row],[CODIGO]],STOCKSANLUIS[],2,FALSE)</f>
        <v>SOLDADURA DE PLATA HARRIS AL 5%</v>
      </c>
      <c r="C672" s="153">
        <v>45918</v>
      </c>
      <c r="D672">
        <v>24</v>
      </c>
      <c r="E672">
        <f>IF(VLOOKUP(SALIDA[[#This Row],[CODIGO]],STOCKSANLUIS[],6,FALSE)=0,"PRODUCTO SIN STOCK/UBICACIÓN",VLOOKUP(SALIDA[[#This Row],[CODIGO]],STOCKSANLUIS[],6,FALSE))</f>
        <v>1</v>
      </c>
      <c r="F672">
        <f>SALIDA[[#This Row],[CANTIDAD]]/SALIDA[[#This Row],[UND MEDIDA]]</f>
        <v>24</v>
      </c>
      <c r="G672" t="str">
        <f>VLOOKUP(SALIDA[[#This Row],[CODIGO]],FAMILIAS[],4,FALSE)</f>
        <v>HARRIS</v>
      </c>
      <c r="H672" s="10" t="str">
        <f>IF(VLOOKUP(SALIDA[[#This Row],[CODIGO]],STOCKSANLUIS[],7,FALSE)=0,"PRODUCTO SIN STOCK/UBICACIÓN",VLOOKUP(SALIDA[[#This Row],[CODIGO]],STOCKSANLUIS[],7,FALSE))</f>
        <v>C</v>
      </c>
      <c r="I672" s="10"/>
      <c r="J672" t="str">
        <f>SALIDA[[#This Row],[CODIGO]]&amp;"       "&amp;SALIDA[[#This Row],[FAMILIA]]</f>
        <v>00406       HARRIS</v>
      </c>
      <c r="K672">
        <f>VLOOKUP(SALIDA[[#This Row],[CODIGO]],STOCK_STARSOFT[],5,FALSE)</f>
        <v>2.7172480000000001</v>
      </c>
      <c r="L672">
        <f>SALIDA[[#This Row],[CANTIDAD]]*SALIDA[[#This Row],[PRECIO UND]]</f>
        <v>65.213952000000006</v>
      </c>
    </row>
    <row r="673" spans="1:12" x14ac:dyDescent="0.25">
      <c r="A673" s="6" t="s">
        <v>147</v>
      </c>
      <c r="B673" s="24" t="str">
        <f>VLOOKUP(SALIDA[[#This Row],[CODIGO]],STOCKSANLUIS[],2,FALSE)</f>
        <v>ELEMENTO TERMOSTATICO DANFOSS TES-5 COD 067B3342</v>
      </c>
      <c r="C673" s="153">
        <v>45919</v>
      </c>
      <c r="D673">
        <v>2</v>
      </c>
      <c r="E673">
        <f>IF(VLOOKUP(SALIDA[[#This Row],[CODIGO]],STOCKSANLUIS[],6,FALSE)=0,"PRODUCTO SIN STOCK/UBICACIÓN",VLOOKUP(SALIDA[[#This Row],[CODIGO]],STOCKSANLUIS[],6,FALSE))</f>
        <v>1</v>
      </c>
      <c r="F673">
        <f>SALIDA[[#This Row],[CANTIDAD]]/SALIDA[[#This Row],[UND MEDIDA]]</f>
        <v>2</v>
      </c>
      <c r="G673" t="str">
        <f>VLOOKUP(SALIDA[[#This Row],[CODIGO]],FAMILIAS[],4,FALSE)</f>
        <v>DANFOSS</v>
      </c>
      <c r="H673" s="10" t="str">
        <f>IF(VLOOKUP(SALIDA[[#This Row],[CODIGO]],STOCKSANLUIS[],7,FALSE)=0,"PRODUCTO SIN STOCK/UBICACIÓN",VLOOKUP(SALIDA[[#This Row],[CODIGO]],STOCKSANLUIS[],7,FALSE))</f>
        <v>A</v>
      </c>
      <c r="I673" s="10"/>
      <c r="J673" t="str">
        <f>SALIDA[[#This Row],[CODIGO]]&amp;"       "&amp;SALIDA[[#This Row],[FAMILIA]]</f>
        <v>00091       DANFOSS</v>
      </c>
      <c r="K673">
        <f>VLOOKUP(SALIDA[[#This Row],[CODIGO]],STOCK_STARSOFT[],5,FALSE)</f>
        <v>54.440705999999999</v>
      </c>
      <c r="L673">
        <f>SALIDA[[#This Row],[CANTIDAD]]*SALIDA[[#This Row],[PRECIO UND]]</f>
        <v>108.881412</v>
      </c>
    </row>
    <row r="674" spans="1:12" x14ac:dyDescent="0.25">
      <c r="A674" s="6" t="s">
        <v>867</v>
      </c>
      <c r="B674" s="24" t="str">
        <f>VLOOKUP(SALIDA[[#This Row],[CODIGO]],STOCKSANLUIS[],2,FALSE)</f>
        <v>ACEITE POLIOLESTER POE 68 - 1 GALON - BVA</v>
      </c>
      <c r="C674" s="153">
        <v>45919</v>
      </c>
      <c r="D674">
        <v>1</v>
      </c>
      <c r="E674">
        <f>IF(VLOOKUP(SALIDA[[#This Row],[CODIGO]],STOCKSANLUIS[],6,FALSE)=0,"PRODUCTO SIN STOCK/UBICACIÓN",VLOOKUP(SALIDA[[#This Row],[CODIGO]],STOCKSANLUIS[],6,FALSE))</f>
        <v>1</v>
      </c>
      <c r="F674">
        <f>SALIDA[[#This Row],[CANTIDAD]]/SALIDA[[#This Row],[UND MEDIDA]]</f>
        <v>1</v>
      </c>
      <c r="G674" t="str">
        <f>VLOOKUP(SALIDA[[#This Row],[CODIGO]],FAMILIAS[],4,FALSE)</f>
        <v>BVA</v>
      </c>
      <c r="H674" s="10" t="str">
        <f>IF(VLOOKUP(SALIDA[[#This Row],[CODIGO]],STOCKSANLUIS[],7,FALSE)=0,"PRODUCTO SIN STOCK/UBICACIÓN",VLOOKUP(SALIDA[[#This Row],[CODIGO]],STOCKSANLUIS[],7,FALSE))</f>
        <v>C</v>
      </c>
      <c r="I674" s="10"/>
      <c r="J674" t="str">
        <f>SALIDA[[#This Row],[CODIGO]]&amp;"       "&amp;SALIDA[[#This Row],[FAMILIA]]</f>
        <v>00945       BVA</v>
      </c>
      <c r="K674">
        <f>VLOOKUP(SALIDA[[#This Row],[CODIGO]],STOCK_STARSOFT[],5,FALSE)</f>
        <v>50.009718999999997</v>
      </c>
      <c r="L674">
        <f>SALIDA[[#This Row],[CANTIDAD]]*SALIDA[[#This Row],[PRECIO UND]]</f>
        <v>50.009718999999997</v>
      </c>
    </row>
    <row r="675" spans="1:12" x14ac:dyDescent="0.25">
      <c r="A675" s="6" t="s">
        <v>3339</v>
      </c>
      <c r="B675" s="24" t="str">
        <f>VLOOKUP(SALIDA[[#This Row],[CODIGO]],STOCKSANLUIS[],2,FALSE)</f>
        <v>GAS REFRIGERANTE R134 - 13.6KG ICELOONG</v>
      </c>
      <c r="C675" s="153">
        <v>45919</v>
      </c>
      <c r="D675">
        <v>1</v>
      </c>
      <c r="E675">
        <f>IF(VLOOKUP(SALIDA[[#This Row],[CODIGO]],STOCKSANLUIS[],6,FALSE)=0,"PRODUCTO SIN STOCK/UBICACIÓN",VLOOKUP(SALIDA[[#This Row],[CODIGO]],STOCKSANLUIS[],6,FALSE))</f>
        <v>1</v>
      </c>
      <c r="F675">
        <f>SALIDA[[#This Row],[CANTIDAD]]/SALIDA[[#This Row],[UND MEDIDA]]</f>
        <v>1</v>
      </c>
      <c r="G675" t="str">
        <f>VLOOKUP(SALIDA[[#This Row],[CODIGO]],FAMILIAS[],4,FALSE)</f>
        <v>ZHEJIANG YONGHE</v>
      </c>
      <c r="H675" s="10" t="str">
        <f>IF(VLOOKUP(SALIDA[[#This Row],[CODIGO]],STOCKSANLUIS[],7,FALSE)=0,"PRODUCTO SIN STOCK/UBICACIÓN",VLOOKUP(SALIDA[[#This Row],[CODIGO]],STOCKSANLUIS[],7,FALSE))</f>
        <v>C</v>
      </c>
      <c r="I675" s="10"/>
      <c r="J675" t="str">
        <f>SALIDA[[#This Row],[CODIGO]]&amp;"       "&amp;SALIDA[[#This Row],[FAMILIA]]</f>
        <v>02751       ZHEJIANG YONGHE</v>
      </c>
      <c r="K675">
        <f>VLOOKUP(SALIDA[[#This Row],[CODIGO]],STOCK_STARSOFT[],5,FALSE)</f>
        <v>106.20946600000001</v>
      </c>
      <c r="L675">
        <f>SALIDA[[#This Row],[CANTIDAD]]*SALIDA[[#This Row],[PRECIO UND]]</f>
        <v>106.20946600000001</v>
      </c>
    </row>
    <row r="676" spans="1:12" x14ac:dyDescent="0.25">
      <c r="A676" s="6" t="s">
        <v>3281</v>
      </c>
      <c r="B676" s="24" t="str">
        <f>VLOOKUP(SALIDA[[#This Row],[CODIGO]],STOCKSANLUIS[],2,FALSE)</f>
        <v>MANIFOLD PARA R410A, R-22, R404A , R134A - CON MANGUERAS DE 36"  CT-536G-410 -EVERWELL</v>
      </c>
      <c r="C676" s="153">
        <v>45919</v>
      </c>
      <c r="D676">
        <v>2</v>
      </c>
      <c r="E676">
        <f>IF(VLOOKUP(SALIDA[[#This Row],[CODIGO]],STOCKSANLUIS[],6,FALSE)=0,"PRODUCTO SIN STOCK/UBICACIÓN",VLOOKUP(SALIDA[[#This Row],[CODIGO]],STOCKSANLUIS[],6,FALSE))</f>
        <v>1</v>
      </c>
      <c r="F676">
        <f>SALIDA[[#This Row],[CANTIDAD]]/SALIDA[[#This Row],[UND MEDIDA]]</f>
        <v>2</v>
      </c>
      <c r="G676" t="str">
        <f>VLOOKUP(SALIDA[[#This Row],[CODIGO]],FAMILIAS[],4,FALSE)</f>
        <v>EVERWELL</v>
      </c>
      <c r="H676" s="10" t="str">
        <f>IF(VLOOKUP(SALIDA[[#This Row],[CODIGO]],STOCKSANLUIS[],7,FALSE)=0,"PRODUCTO SIN STOCK/UBICACIÓN",VLOOKUP(SALIDA[[#This Row],[CODIGO]],STOCKSANLUIS[],7,FALSE))</f>
        <v>A</v>
      </c>
      <c r="I676" s="10"/>
      <c r="J676" t="str">
        <f>SALIDA[[#This Row],[CODIGO]]&amp;"       "&amp;SALIDA[[#This Row],[FAMILIA]]</f>
        <v>02707       EVERWELL</v>
      </c>
      <c r="K676">
        <f>VLOOKUP(SALIDA[[#This Row],[CODIGO]],STOCK_STARSOFT[],5,FALSE)</f>
        <v>15.050298</v>
      </c>
      <c r="L676">
        <f>SALIDA[[#This Row],[CANTIDAD]]*SALIDA[[#This Row],[PRECIO UND]]</f>
        <v>30.100595999999999</v>
      </c>
    </row>
    <row r="677" spans="1:12" x14ac:dyDescent="0.25">
      <c r="A677" s="6" t="s">
        <v>2840</v>
      </c>
      <c r="B677" s="24" t="str">
        <f>VLOOKUP(SALIDA[[#This Row],[CODIGO]],STOCKSANLUIS[],2,FALSE)</f>
        <v>ZOCALO DE PVC C/LABIOS FLEXIBLES 293 - FI02810 - CAFF X PIEZA DE 4 METROS</v>
      </c>
      <c r="C677" s="153">
        <v>45919</v>
      </c>
      <c r="D677">
        <v>4</v>
      </c>
      <c r="E677">
        <f>IF(VLOOKUP(SALIDA[[#This Row],[CODIGO]],STOCKSANLUIS[],6,FALSE)=0,"PRODUCTO SIN STOCK/UBICACIÓN",VLOOKUP(SALIDA[[#This Row],[CODIGO]],STOCKSANLUIS[],6,FALSE))</f>
        <v>1</v>
      </c>
      <c r="F677">
        <f>SALIDA[[#This Row],[CANTIDAD]]/SALIDA[[#This Row],[UND MEDIDA]]</f>
        <v>4</v>
      </c>
      <c r="G677" t="str">
        <f>VLOOKUP(SALIDA[[#This Row],[CODIGO]],FAMILIAS[],4,FALSE)</f>
        <v>CAFF</v>
      </c>
      <c r="H677" s="10" t="str">
        <f>IF(VLOOKUP(SALIDA[[#This Row],[CODIGO]],STOCKSANLUIS[],7,FALSE)=0,"PRODUCTO SIN STOCK/UBICACIÓN",VLOOKUP(SALIDA[[#This Row],[CODIGO]],STOCKSANLUIS[],7,FALSE))</f>
        <v>A</v>
      </c>
      <c r="I677" s="10"/>
      <c r="J677" t="str">
        <f>SALIDA[[#This Row],[CODIGO]]&amp;"       "&amp;SALIDA[[#This Row],[FAMILIA]]</f>
        <v>02307       CAFF</v>
      </c>
      <c r="K677">
        <f>VLOOKUP(SALIDA[[#This Row],[CODIGO]],STOCK_STARSOFT[],5,FALSE)</f>
        <v>11.500749000000001</v>
      </c>
      <c r="L677">
        <f>SALIDA[[#This Row],[CANTIDAD]]*SALIDA[[#This Row],[PRECIO UND]]</f>
        <v>46.002996000000003</v>
      </c>
    </row>
    <row r="678" spans="1:12" x14ac:dyDescent="0.25">
      <c r="A678" s="6" t="s">
        <v>2490</v>
      </c>
      <c r="B678" s="24" t="str">
        <f>VLOOKUP(SALIDA[[#This Row],[CODIGO]],STOCKSANLUIS[],2,FALSE)</f>
        <v>LIMPIADOR PARA CONDENSADOR - NU-BRITE - 1GALON - NU CALGON</v>
      </c>
      <c r="C678" s="153">
        <v>45919</v>
      </c>
      <c r="D678">
        <v>1</v>
      </c>
      <c r="E678">
        <f>IF(VLOOKUP(SALIDA[[#This Row],[CODIGO]],STOCKSANLUIS[],6,FALSE)=0,"PRODUCTO SIN STOCK/UBICACIÓN",VLOOKUP(SALIDA[[#This Row],[CODIGO]],STOCKSANLUIS[],6,FALSE))</f>
        <v>1</v>
      </c>
      <c r="F678">
        <f>SALIDA[[#This Row],[CANTIDAD]]/SALIDA[[#This Row],[UND MEDIDA]]</f>
        <v>1</v>
      </c>
      <c r="G678" t="str">
        <f>VLOOKUP(SALIDA[[#This Row],[CODIGO]],FAMILIAS[],4,FALSE)</f>
        <v>NU CALGON</v>
      </c>
      <c r="H678" s="10" t="str">
        <f>IF(VLOOKUP(SALIDA[[#This Row],[CODIGO]],STOCKSANLUIS[],7,FALSE)=0,"PRODUCTO SIN STOCK/UBICACIÓN",VLOOKUP(SALIDA[[#This Row],[CODIGO]],STOCKSANLUIS[],7,FALSE))</f>
        <v>C</v>
      </c>
      <c r="I678" s="10"/>
      <c r="J678" t="str">
        <f>SALIDA[[#This Row],[CODIGO]]&amp;"       "&amp;SALIDA[[#This Row],[FAMILIA]]</f>
        <v>02043       NU CALGON</v>
      </c>
      <c r="K678">
        <f>VLOOKUP(SALIDA[[#This Row],[CODIGO]],STOCK_STARSOFT[],5,FALSE)</f>
        <v>9.0050089999999994</v>
      </c>
      <c r="L678">
        <f>SALIDA[[#This Row],[CANTIDAD]]*SALIDA[[#This Row],[PRECIO UND]]</f>
        <v>9.0050089999999994</v>
      </c>
    </row>
    <row r="679" spans="1:12" x14ac:dyDescent="0.25">
      <c r="A679" s="6" t="s">
        <v>3000</v>
      </c>
      <c r="B679" s="24" t="str">
        <f>VLOOKUP(SALIDA[[#This Row],[CODIGO]],STOCKSANLUIS[],2,FALSE)</f>
        <v>ANTORCHA DUAL PARA MAP GASS JH-1D2 - EVERWELL</v>
      </c>
      <c r="C679" s="153">
        <v>45919</v>
      </c>
      <c r="D679">
        <v>1</v>
      </c>
      <c r="E679">
        <f>IF(VLOOKUP(SALIDA[[#This Row],[CODIGO]],STOCKSANLUIS[],6,FALSE)=0,"PRODUCTO SIN STOCK/UBICACIÓN",VLOOKUP(SALIDA[[#This Row],[CODIGO]],STOCKSANLUIS[],6,FALSE))</f>
        <v>1</v>
      </c>
      <c r="F679">
        <f>SALIDA[[#This Row],[CANTIDAD]]/SALIDA[[#This Row],[UND MEDIDA]]</f>
        <v>1</v>
      </c>
      <c r="G679" t="str">
        <f>VLOOKUP(SALIDA[[#This Row],[CODIGO]],FAMILIAS[],4,FALSE)</f>
        <v>EVERWELL</v>
      </c>
      <c r="H679" s="10" t="str">
        <f>IF(VLOOKUP(SALIDA[[#This Row],[CODIGO]],STOCKSANLUIS[],7,FALSE)=0,"PRODUCTO SIN STOCK/UBICACIÓN",VLOOKUP(SALIDA[[#This Row],[CODIGO]],STOCKSANLUIS[],7,FALSE))</f>
        <v>A</v>
      </c>
      <c r="I679" s="10"/>
      <c r="J679" t="str">
        <f>SALIDA[[#This Row],[CODIGO]]&amp;"       "&amp;SALIDA[[#This Row],[FAMILIA]]</f>
        <v>02429       EVERWELL</v>
      </c>
      <c r="K679">
        <f>VLOOKUP(SALIDA[[#This Row],[CODIGO]],STOCK_STARSOFT[],5,FALSE)</f>
        <v>15.93449</v>
      </c>
      <c r="L679">
        <f>SALIDA[[#This Row],[CANTIDAD]]*SALIDA[[#This Row],[PRECIO UND]]</f>
        <v>15.93449</v>
      </c>
    </row>
    <row r="680" spans="1:12" x14ac:dyDescent="0.25">
      <c r="A680" s="6" t="s">
        <v>3016</v>
      </c>
      <c r="B680" s="24" t="str">
        <f>VLOOKUP(SALIDA[[#This Row],[CODIGO]],STOCKSANLUIS[],2,FALSE)</f>
        <v>JUEGO DE MANGUERAS PARA MANIFOLD DE 60" - ( R-134A, R-404A ) - CT-360-RYB-S - EVERWELL</v>
      </c>
      <c r="C680" s="153">
        <v>45919</v>
      </c>
      <c r="D680">
        <v>5</v>
      </c>
      <c r="E680">
        <f>IF(VLOOKUP(SALIDA[[#This Row],[CODIGO]],STOCKSANLUIS[],6,FALSE)=0,"PRODUCTO SIN STOCK/UBICACIÓN",VLOOKUP(SALIDA[[#This Row],[CODIGO]],STOCKSANLUIS[],6,FALSE))</f>
        <v>1</v>
      </c>
      <c r="F680">
        <f>SALIDA[[#This Row],[CANTIDAD]]/SALIDA[[#This Row],[UND MEDIDA]]</f>
        <v>5</v>
      </c>
      <c r="G680" t="str">
        <f>VLOOKUP(SALIDA[[#This Row],[CODIGO]],FAMILIAS[],4,FALSE)</f>
        <v>EVERWELL</v>
      </c>
      <c r="H680" s="10" t="str">
        <f>IF(VLOOKUP(SALIDA[[#This Row],[CODIGO]],STOCKSANLUIS[],7,FALSE)=0,"PRODUCTO SIN STOCK/UBICACIÓN",VLOOKUP(SALIDA[[#This Row],[CODIGO]],STOCKSANLUIS[],7,FALSE))</f>
        <v>A</v>
      </c>
      <c r="I680" s="10"/>
      <c r="J680" t="str">
        <f>SALIDA[[#This Row],[CODIGO]]&amp;"       "&amp;SALIDA[[#This Row],[FAMILIA]]</f>
        <v>02438       EVERWELL</v>
      </c>
      <c r="K680">
        <f>VLOOKUP(SALIDA[[#This Row],[CODIGO]],STOCK_STARSOFT[],5,FALSE)</f>
        <v>6.7965220000000004</v>
      </c>
      <c r="L680">
        <f>SALIDA[[#This Row],[CANTIDAD]]*SALIDA[[#This Row],[PRECIO UND]]</f>
        <v>33.982610000000001</v>
      </c>
    </row>
    <row r="681" spans="1:12" x14ac:dyDescent="0.25">
      <c r="A681" s="6" t="s">
        <v>931</v>
      </c>
      <c r="B681" s="24" t="str">
        <f>VLOOKUP(SALIDA[[#This Row],[CODIGO]],STOCKSANLUIS[],2,FALSE)</f>
        <v>ACEITE POLIOLESTER POE 32 - 1 GALON - BVA</v>
      </c>
      <c r="C681" s="153">
        <v>45919</v>
      </c>
      <c r="D681">
        <v>1</v>
      </c>
      <c r="E681">
        <f>IF(VLOOKUP(SALIDA[[#This Row],[CODIGO]],STOCKSANLUIS[],6,FALSE)=0,"PRODUCTO SIN STOCK/UBICACIÓN",VLOOKUP(SALIDA[[#This Row],[CODIGO]],STOCKSANLUIS[],6,FALSE))</f>
        <v>1</v>
      </c>
      <c r="F681">
        <f>SALIDA[[#This Row],[CANTIDAD]]/SALIDA[[#This Row],[UND MEDIDA]]</f>
        <v>1</v>
      </c>
      <c r="G681" t="str">
        <f>VLOOKUP(SALIDA[[#This Row],[CODIGO]],FAMILIAS[],4,FALSE)</f>
        <v>BVA</v>
      </c>
      <c r="H681" s="10" t="str">
        <f>IF(VLOOKUP(SALIDA[[#This Row],[CODIGO]],STOCKSANLUIS[],7,FALSE)=0,"PRODUCTO SIN STOCK/UBICACIÓN",VLOOKUP(SALIDA[[#This Row],[CODIGO]],STOCKSANLUIS[],7,FALSE))</f>
        <v>C</v>
      </c>
      <c r="I681" s="10"/>
      <c r="J681" t="str">
        <f>SALIDA[[#This Row],[CODIGO]]&amp;"       "&amp;SALIDA[[#This Row],[FAMILIA]]</f>
        <v>00987       BVA</v>
      </c>
      <c r="K681">
        <f>VLOOKUP(SALIDA[[#This Row],[CODIGO]],STOCK_STARSOFT[],5,FALSE)</f>
        <v>47.466326000000002</v>
      </c>
      <c r="L681">
        <f>SALIDA[[#This Row],[CANTIDAD]]*SALIDA[[#This Row],[PRECIO UND]]</f>
        <v>47.466326000000002</v>
      </c>
    </row>
    <row r="682" spans="1:12" x14ac:dyDescent="0.25">
      <c r="A682" s="6" t="s">
        <v>1251</v>
      </c>
      <c r="B682" s="24" t="str">
        <f>VLOOKUP(SALIDA[[#This Row],[CODIGO]],STOCKSANLUIS[],2,FALSE)</f>
        <v>LAMAS DE PVC ALECO 8X0.08X300  (20 CM X 2MMX 91.44M) STANDARD SMOOTH -170008</v>
      </c>
      <c r="C682" s="153">
        <v>45919</v>
      </c>
      <c r="D682">
        <v>91.44</v>
      </c>
      <c r="E682">
        <f>IF(VLOOKUP(SALIDA[[#This Row],[CODIGO]],STOCKSANLUIS[],6,FALSE)=0,"PRODUCTO SIN STOCK/UBICACIÓN",VLOOKUP(SALIDA[[#This Row],[CODIGO]],STOCKSANLUIS[],6,FALSE))</f>
        <v>91.44</v>
      </c>
      <c r="F682">
        <f>SALIDA[[#This Row],[CANTIDAD]]/SALIDA[[#This Row],[UND MEDIDA]]</f>
        <v>1</v>
      </c>
      <c r="G682" t="str">
        <f>VLOOKUP(SALIDA[[#This Row],[CODIGO]],FAMILIAS[],4,FALSE)</f>
        <v>ES ROBBINS</v>
      </c>
      <c r="H682" s="10" t="str">
        <f>IF(VLOOKUP(SALIDA[[#This Row],[CODIGO]],STOCKSANLUIS[],7,FALSE)=0,"PRODUCTO SIN STOCK/UBICACIÓN",VLOOKUP(SALIDA[[#This Row],[CODIGO]],STOCKSANLUIS[],7,FALSE))</f>
        <v>B/C</v>
      </c>
      <c r="I682" s="10"/>
      <c r="J682" t="str">
        <f>SALIDA[[#This Row],[CODIGO]]&amp;"       "&amp;SALIDA[[#This Row],[FAMILIA]]</f>
        <v>01331       ES ROBBINS</v>
      </c>
      <c r="K682">
        <f>VLOOKUP(SALIDA[[#This Row],[CODIGO]],STOCK_STARSOFT[],5,FALSE)</f>
        <v>1.922936</v>
      </c>
      <c r="L682">
        <f>SALIDA[[#This Row],[CANTIDAD]]*SALIDA[[#This Row],[PRECIO UND]]</f>
        <v>175.83326783999999</v>
      </c>
    </row>
    <row r="683" spans="1:12" x14ac:dyDescent="0.25">
      <c r="A683" s="6" t="s">
        <v>1251</v>
      </c>
      <c r="B683" s="24" t="str">
        <f>VLOOKUP(SALIDA[[#This Row],[CODIGO]],STOCKSANLUIS[],2,FALSE)</f>
        <v>LAMAS DE PVC ALECO 8X0.08X300  (20 CM X 2MMX 91.44M) STANDARD SMOOTH -170008</v>
      </c>
      <c r="C683" s="153">
        <v>45919</v>
      </c>
      <c r="D683">
        <v>182.88</v>
      </c>
      <c r="E683">
        <f>IF(VLOOKUP(SALIDA[[#This Row],[CODIGO]],STOCKSANLUIS[],6,FALSE)=0,"PRODUCTO SIN STOCK/UBICACIÓN",VLOOKUP(SALIDA[[#This Row],[CODIGO]],STOCKSANLUIS[],6,FALSE))</f>
        <v>91.44</v>
      </c>
      <c r="F683">
        <f>SALIDA[[#This Row],[CANTIDAD]]/SALIDA[[#This Row],[UND MEDIDA]]</f>
        <v>2</v>
      </c>
      <c r="G683" t="str">
        <f>VLOOKUP(SALIDA[[#This Row],[CODIGO]],FAMILIAS[],4,FALSE)</f>
        <v>ES ROBBINS</v>
      </c>
      <c r="H683" s="10" t="str">
        <f>IF(VLOOKUP(SALIDA[[#This Row],[CODIGO]],STOCKSANLUIS[],7,FALSE)=0,"PRODUCTO SIN STOCK/UBICACIÓN",VLOOKUP(SALIDA[[#This Row],[CODIGO]],STOCKSANLUIS[],7,FALSE))</f>
        <v>B/C</v>
      </c>
      <c r="I683" s="10"/>
      <c r="J683" t="str">
        <f>SALIDA[[#This Row],[CODIGO]]&amp;"       "&amp;SALIDA[[#This Row],[FAMILIA]]</f>
        <v>01331       ES ROBBINS</v>
      </c>
      <c r="K683">
        <f>VLOOKUP(SALIDA[[#This Row],[CODIGO]],STOCK_STARSOFT[],5,FALSE)</f>
        <v>1.922936</v>
      </c>
      <c r="L683">
        <f>SALIDA[[#This Row],[CANTIDAD]]*SALIDA[[#This Row],[PRECIO UND]]</f>
        <v>351.66653567999998</v>
      </c>
    </row>
    <row r="684" spans="1:12" x14ac:dyDescent="0.25">
      <c r="A684" s="6" t="s">
        <v>3627</v>
      </c>
      <c r="B684" s="24" t="str">
        <f>VLOOKUP(SALIDA[[#This Row],[CODIGO]],STOCKSANLUIS[],2,FALSE)</f>
        <v>MOTOVENTILADOR MAER FAN YSWF68L35P4-360N-300S (220V/380V/440V, 60HZ, 4 POLES, 3PH, CL.F,/Y, SUCTION)</v>
      </c>
      <c r="C684" s="153">
        <v>45919</v>
      </c>
      <c r="D684">
        <v>1</v>
      </c>
      <c r="E684">
        <f>IF(VLOOKUP(SALIDA[[#This Row],[CODIGO]],STOCKSANLUIS[],6,FALSE)=0,"PRODUCTO SIN STOCK/UBICACIÓN",VLOOKUP(SALIDA[[#This Row],[CODIGO]],STOCKSANLUIS[],6,FALSE))</f>
        <v>1</v>
      </c>
      <c r="F684">
        <f>SALIDA[[#This Row],[CANTIDAD]]/SALIDA[[#This Row],[UND MEDIDA]]</f>
        <v>1</v>
      </c>
      <c r="G684" t="str">
        <f>VLOOKUP(SALIDA[[#This Row],[CODIGO]],FAMILIAS[],4,FALSE)</f>
        <v>MAER FAN</v>
      </c>
      <c r="H684" s="10" t="str">
        <f>IF(VLOOKUP(SALIDA[[#This Row],[CODIGO]],STOCKSANLUIS[],7,FALSE)=0,"PRODUCTO SIN STOCK/UBICACIÓN",VLOOKUP(SALIDA[[#This Row],[CODIGO]],STOCKSANLUIS[],7,FALSE))</f>
        <v>C</v>
      </c>
      <c r="I684" s="10"/>
      <c r="J684" t="str">
        <f>SALIDA[[#This Row],[CODIGO]]&amp;"       "&amp;SALIDA[[#This Row],[FAMILIA]]</f>
        <v>03031       MAER FAN</v>
      </c>
      <c r="K684">
        <f>VLOOKUP(SALIDA[[#This Row],[CODIGO]],STOCK_STARSOFT[],5,FALSE)</f>
        <v>22.181308000000001</v>
      </c>
      <c r="L684">
        <f>SALIDA[[#This Row],[CANTIDAD]]*SALIDA[[#This Row],[PRECIO UND]]</f>
        <v>22.181308000000001</v>
      </c>
    </row>
    <row r="685" spans="1:12" x14ac:dyDescent="0.25">
      <c r="A685" s="6" t="s">
        <v>3323</v>
      </c>
      <c r="B685" s="24" t="str">
        <f>VLOOKUP(SALIDA[[#This Row],[CODIGO]],STOCKSANLUIS[],2,FALSE)</f>
        <v>ACUMULADOR DE SUCCION DE 1 1/8 - EVERWELL</v>
      </c>
      <c r="C685" s="153">
        <v>45919</v>
      </c>
      <c r="D685">
        <v>1</v>
      </c>
      <c r="E685">
        <f>IF(VLOOKUP(SALIDA[[#This Row],[CODIGO]],STOCKSANLUIS[],6,FALSE)=0,"PRODUCTO SIN STOCK/UBICACIÓN",VLOOKUP(SALIDA[[#This Row],[CODIGO]],STOCKSANLUIS[],6,FALSE))</f>
        <v>1</v>
      </c>
      <c r="F685">
        <f>SALIDA[[#This Row],[CANTIDAD]]/SALIDA[[#This Row],[UND MEDIDA]]</f>
        <v>1</v>
      </c>
      <c r="G685" t="str">
        <f>VLOOKUP(SALIDA[[#This Row],[CODIGO]],FAMILIAS[],4,FALSE)</f>
        <v>EVERWELL</v>
      </c>
      <c r="H685" s="10" t="str">
        <f>IF(VLOOKUP(SALIDA[[#This Row],[CODIGO]],STOCKSANLUIS[],7,FALSE)=0,"PRODUCTO SIN STOCK/UBICACIÓN",VLOOKUP(SALIDA[[#This Row],[CODIGO]],STOCKSANLUIS[],7,FALSE))</f>
        <v>A</v>
      </c>
      <c r="I685" s="10"/>
      <c r="J685" t="str">
        <f>SALIDA[[#This Row],[CODIGO]]&amp;"       "&amp;SALIDA[[#This Row],[FAMILIA]]</f>
        <v>02731       EVERWELL</v>
      </c>
      <c r="K685">
        <f>VLOOKUP(SALIDA[[#This Row],[CODIGO]],STOCK_STARSOFT[],5,FALSE)</f>
        <v>21.802194</v>
      </c>
      <c r="L685">
        <f>SALIDA[[#This Row],[CANTIDAD]]*SALIDA[[#This Row],[PRECIO UND]]</f>
        <v>21.802194</v>
      </c>
    </row>
    <row r="686" spans="1:12" x14ac:dyDescent="0.25">
      <c r="A686" s="6" t="s">
        <v>485</v>
      </c>
      <c r="B686" s="24" t="str">
        <f>VLOOKUP(SALIDA[[#This Row],[CODIGO]],STOCKSANLUIS[],2,FALSE)</f>
        <v>SOLDADURA DE PLATA HARRIS AL 0%</v>
      </c>
      <c r="C686" s="153">
        <v>45919</v>
      </c>
      <c r="D686">
        <v>8</v>
      </c>
      <c r="E686">
        <f>IF(VLOOKUP(SALIDA[[#This Row],[CODIGO]],STOCKSANLUIS[],6,FALSE)=0,"PRODUCTO SIN STOCK/UBICACIÓN",VLOOKUP(SALIDA[[#This Row],[CODIGO]],STOCKSANLUIS[],6,FALSE))</f>
        <v>1</v>
      </c>
      <c r="F686">
        <f>SALIDA[[#This Row],[CANTIDAD]]/SALIDA[[#This Row],[UND MEDIDA]]</f>
        <v>8</v>
      </c>
      <c r="G686" t="str">
        <f>VLOOKUP(SALIDA[[#This Row],[CODIGO]],FAMILIAS[],4,FALSE)</f>
        <v>HARRIS</v>
      </c>
      <c r="H686" s="10" t="str">
        <f>IF(VLOOKUP(SALIDA[[#This Row],[CODIGO]],STOCKSANLUIS[],7,FALSE)=0,"PRODUCTO SIN STOCK/UBICACIÓN",VLOOKUP(SALIDA[[#This Row],[CODIGO]],STOCKSANLUIS[],7,FALSE))</f>
        <v>C</v>
      </c>
      <c r="I686" s="10"/>
      <c r="J686" t="str">
        <f>SALIDA[[#This Row],[CODIGO]]&amp;"       "&amp;SALIDA[[#This Row],[FAMILIA]]</f>
        <v>00405       HARRIS</v>
      </c>
      <c r="K686">
        <f>VLOOKUP(SALIDA[[#This Row],[CODIGO]],STOCK_STARSOFT[],5,FALSE)</f>
        <v>0.38343100000000002</v>
      </c>
      <c r="L686">
        <f>SALIDA[[#This Row],[CANTIDAD]]*SALIDA[[#This Row],[PRECIO UND]]</f>
        <v>3.0674480000000002</v>
      </c>
    </row>
    <row r="687" spans="1:12" x14ac:dyDescent="0.25">
      <c r="A687" s="6" t="s">
        <v>3983</v>
      </c>
      <c r="B687" s="24" t="str">
        <f>VLOOKUP(SALIDA[[#This Row],[CODIGO]],STOCKSANLUIS[],2,FALSE)</f>
        <v>GAS REFIGERANTE R22 -13.60 KG YONGAN</v>
      </c>
      <c r="C687" s="153">
        <v>45919</v>
      </c>
      <c r="D687">
        <v>1</v>
      </c>
      <c r="E687">
        <f>IF(VLOOKUP(SALIDA[[#This Row],[CODIGO]],STOCKSANLUIS[],6,FALSE)=0,"PRODUCTO SIN STOCK/UBICACIÓN",VLOOKUP(SALIDA[[#This Row],[CODIGO]],STOCKSANLUIS[],6,FALSE))</f>
        <v>1</v>
      </c>
      <c r="F687">
        <f>SALIDA[[#This Row],[CANTIDAD]]/SALIDA[[#This Row],[UND MEDIDA]]</f>
        <v>1</v>
      </c>
      <c r="G687" t="str">
        <f>VLOOKUP(SALIDA[[#This Row],[CODIGO]],FAMILIAS[],4,FALSE)</f>
        <v>YONGAN</v>
      </c>
      <c r="H687" s="10" t="str">
        <f>IF(VLOOKUP(SALIDA[[#This Row],[CODIGO]],STOCKSANLUIS[],7,FALSE)=0,"PRODUCTO SIN STOCK/UBICACIÓN",VLOOKUP(SALIDA[[#This Row],[CODIGO]],STOCKSANLUIS[],7,FALSE))</f>
        <v>B/C</v>
      </c>
      <c r="I687" s="10"/>
      <c r="J687" t="str">
        <f>SALIDA[[#This Row],[CODIGO]]&amp;"       "&amp;SALIDA[[#This Row],[FAMILIA]]</f>
        <v>03449       YONGAN</v>
      </c>
      <c r="K687">
        <f>VLOOKUP(SALIDA[[#This Row],[CODIGO]],STOCK_STARSOFT[],5,FALSE)</f>
        <v>61.334141000000002</v>
      </c>
      <c r="L687">
        <f>SALIDA[[#This Row],[CANTIDAD]]*SALIDA[[#This Row],[PRECIO UND]]</f>
        <v>61.334141000000002</v>
      </c>
    </row>
    <row r="688" spans="1:12" x14ac:dyDescent="0.25">
      <c r="A688" s="6" t="s">
        <v>3347</v>
      </c>
      <c r="B688" s="24" t="str">
        <f>VLOOKUP(SALIDA[[#This Row],[CODIGO]],STOCKSANLUIS[],2,FALSE)</f>
        <v>GAS REFRIGERANTE R507 -11.3KG ICELOONG</v>
      </c>
      <c r="C688" s="153">
        <v>45919</v>
      </c>
      <c r="D688">
        <v>3</v>
      </c>
      <c r="E688">
        <f>IF(VLOOKUP(SALIDA[[#This Row],[CODIGO]],STOCKSANLUIS[],6,FALSE)=0,"PRODUCTO SIN STOCK/UBICACIÓN",VLOOKUP(SALIDA[[#This Row],[CODIGO]],STOCKSANLUIS[],6,FALSE))</f>
        <v>1</v>
      </c>
      <c r="F688">
        <f>SALIDA[[#This Row],[CANTIDAD]]/SALIDA[[#This Row],[UND MEDIDA]]</f>
        <v>3</v>
      </c>
      <c r="G688" t="str">
        <f>VLOOKUP(SALIDA[[#This Row],[CODIGO]],FAMILIAS[],4,FALSE)</f>
        <v>ZHEJIANG YONGHE</v>
      </c>
      <c r="H688" s="10" t="str">
        <f>IF(VLOOKUP(SALIDA[[#This Row],[CODIGO]],STOCKSANLUIS[],7,FALSE)=0,"PRODUCTO SIN STOCK/UBICACIÓN",VLOOKUP(SALIDA[[#This Row],[CODIGO]],STOCKSANLUIS[],7,FALSE))</f>
        <v>C</v>
      </c>
      <c r="I688" s="10"/>
      <c r="J688" t="str">
        <f>SALIDA[[#This Row],[CODIGO]]&amp;"       "&amp;SALIDA[[#This Row],[FAMILIA]]</f>
        <v>02755       ZHEJIANG YONGHE</v>
      </c>
      <c r="K688">
        <f>VLOOKUP(SALIDA[[#This Row],[CODIGO]],STOCK_STARSOFT[],5,FALSE)</f>
        <v>55.968114</v>
      </c>
      <c r="L688">
        <f>SALIDA[[#This Row],[CANTIDAD]]*SALIDA[[#This Row],[PRECIO UND]]</f>
        <v>167.90434199999999</v>
      </c>
    </row>
    <row r="689" spans="1:12" x14ac:dyDescent="0.25">
      <c r="A689" s="6" t="s">
        <v>927</v>
      </c>
      <c r="B689" s="24" t="str">
        <f>VLOOKUP(SALIDA[[#This Row],[CODIGO]],STOCKSANLUIS[],2,FALSE)</f>
        <v>ACEITE PARA BOMBA DE VACIO VAC 235- 1/4 GALON - BVA</v>
      </c>
      <c r="C689" s="153">
        <v>45919</v>
      </c>
      <c r="D689">
        <v>1</v>
      </c>
      <c r="E689">
        <f>IF(VLOOKUP(SALIDA[[#This Row],[CODIGO]],STOCKSANLUIS[],6,FALSE)=0,"PRODUCTO SIN STOCK/UBICACIÓN",VLOOKUP(SALIDA[[#This Row],[CODIGO]],STOCKSANLUIS[],6,FALSE))</f>
        <v>1</v>
      </c>
      <c r="F689">
        <f>SALIDA[[#This Row],[CANTIDAD]]/SALIDA[[#This Row],[UND MEDIDA]]</f>
        <v>1</v>
      </c>
      <c r="G689" t="str">
        <f>VLOOKUP(SALIDA[[#This Row],[CODIGO]],FAMILIAS[],4,FALSE)</f>
        <v>BVA</v>
      </c>
      <c r="H689" s="10" t="str">
        <f>IF(VLOOKUP(SALIDA[[#This Row],[CODIGO]],STOCKSANLUIS[],7,FALSE)=0,"PRODUCTO SIN STOCK/UBICACIÓN",VLOOKUP(SALIDA[[#This Row],[CODIGO]],STOCKSANLUIS[],7,FALSE))</f>
        <v>C</v>
      </c>
      <c r="I689" s="10"/>
      <c r="J689" t="str">
        <f>SALIDA[[#This Row],[CODIGO]]&amp;"       "&amp;SALIDA[[#This Row],[FAMILIA]]</f>
        <v>00985       BVA</v>
      </c>
      <c r="K689">
        <f>VLOOKUP(SALIDA[[#This Row],[CODIGO]],STOCK_STARSOFT[],5,FALSE)</f>
        <v>3.623278</v>
      </c>
      <c r="L689">
        <f>SALIDA[[#This Row],[CANTIDAD]]*SALIDA[[#This Row],[PRECIO UND]]</f>
        <v>3.623278</v>
      </c>
    </row>
    <row r="690" spans="1:12" x14ac:dyDescent="0.25">
      <c r="A690" s="6" t="s">
        <v>2589</v>
      </c>
      <c r="B690" s="24" t="str">
        <f>VLOOKUP(SALIDA[[#This Row],[CODIGO]],STOCKSANLUIS[],2,FALSE)</f>
        <v>GAS REFRIGERANTE FREON 134A - 1KG - CHEMOURS - CAJA DE 15 - CON ECO VALVULA - USA</v>
      </c>
      <c r="C690" s="153">
        <v>45919</v>
      </c>
      <c r="D690">
        <v>2</v>
      </c>
      <c r="E690">
        <f>IF(VLOOKUP(SALIDA[[#This Row],[CODIGO]],STOCKSANLUIS[],6,FALSE)=0,"PRODUCTO SIN STOCK/UBICACIÓN",VLOOKUP(SALIDA[[#This Row],[CODIGO]],STOCKSANLUIS[],6,FALSE))</f>
        <v>1</v>
      </c>
      <c r="F690">
        <f>SALIDA[[#This Row],[CANTIDAD]]/SALIDA[[#This Row],[UND MEDIDA]]</f>
        <v>2</v>
      </c>
      <c r="G690" t="str">
        <f>VLOOKUP(SALIDA[[#This Row],[CODIGO]],FAMILIAS[],4,FALSE)</f>
        <v>THE CHEMOURS</v>
      </c>
      <c r="H690" s="10" t="str">
        <f>IF(VLOOKUP(SALIDA[[#This Row],[CODIGO]],STOCKSANLUIS[],7,FALSE)=0,"PRODUCTO SIN STOCK/UBICACIÓN",VLOOKUP(SALIDA[[#This Row],[CODIGO]],STOCKSANLUIS[],7,FALSE))</f>
        <v>C</v>
      </c>
      <c r="I690" s="10"/>
      <c r="J690" t="str">
        <f>SALIDA[[#This Row],[CODIGO]]&amp;"       "&amp;SALIDA[[#This Row],[FAMILIA]]</f>
        <v>02118       THE CHEMOURS</v>
      </c>
      <c r="K690">
        <f>VLOOKUP(SALIDA[[#This Row],[CODIGO]],STOCK_STARSOFT[],5,FALSE)</f>
        <v>9.49</v>
      </c>
      <c r="L690">
        <f>SALIDA[[#This Row],[CANTIDAD]]*SALIDA[[#This Row],[PRECIO UND]]</f>
        <v>18.98</v>
      </c>
    </row>
    <row r="691" spans="1:12" x14ac:dyDescent="0.25">
      <c r="A691" s="6" t="s">
        <v>3609</v>
      </c>
      <c r="B691" s="24" t="str">
        <f>VLOOKUP(SALIDA[[#This Row],[CODIGO]],STOCKSANLUIS[],2,FALSE)</f>
        <v>MINI BOMBA SMART ELECTRIC SPS-66 DE 110-240V MINISLIM SERIES 66 FT LIFT</v>
      </c>
      <c r="C691" s="153">
        <v>45919</v>
      </c>
      <c r="D691">
        <v>1</v>
      </c>
      <c r="E691">
        <f>IF(VLOOKUP(SALIDA[[#This Row],[CODIGO]],STOCKSANLUIS[],6,FALSE)=0,"PRODUCTO SIN STOCK/UBICACIÓN",VLOOKUP(SALIDA[[#This Row],[CODIGO]],STOCKSANLUIS[],6,FALSE))</f>
        <v>1</v>
      </c>
      <c r="F691">
        <f>SALIDA[[#This Row],[CANTIDAD]]/SALIDA[[#This Row],[UND MEDIDA]]</f>
        <v>1</v>
      </c>
      <c r="G691" t="str">
        <f>VLOOKUP(SALIDA[[#This Row],[CODIGO]],FAMILIAS[],4,FALSE)</f>
        <v>SMART ELECTRIC</v>
      </c>
      <c r="H691" s="10" t="str">
        <f>IF(VLOOKUP(SALIDA[[#This Row],[CODIGO]],STOCKSANLUIS[],7,FALSE)=0,"PRODUCTO SIN STOCK/UBICACIÓN",VLOOKUP(SALIDA[[#This Row],[CODIGO]],STOCKSANLUIS[],7,FALSE))</f>
        <v>C</v>
      </c>
      <c r="I691" s="10"/>
      <c r="J691" t="str">
        <f>SALIDA[[#This Row],[CODIGO]]&amp;"       "&amp;SALIDA[[#This Row],[FAMILIA]]</f>
        <v>03007       SMART ELECTRIC</v>
      </c>
      <c r="K691">
        <f>VLOOKUP(SALIDA[[#This Row],[CODIGO]],STOCK_STARSOFT[],5,FALSE)</f>
        <v>27.973208</v>
      </c>
      <c r="L691">
        <f>SALIDA[[#This Row],[CANTIDAD]]*SALIDA[[#This Row],[PRECIO UND]]</f>
        <v>27.973208</v>
      </c>
    </row>
    <row r="692" spans="1:12" x14ac:dyDescent="0.25">
      <c r="A692" s="6" t="s">
        <v>229</v>
      </c>
      <c r="B692" s="24" t="str">
        <f>VLOOKUP(SALIDA[[#This Row],[CODIGO]],STOCKSANLUIS[],2,FALSE)</f>
        <v>VALVULA DE EXPANSION DANFOSS TES 2 - S/ORIFICIO - 068Z3403</v>
      </c>
      <c r="C692" s="153">
        <v>45919</v>
      </c>
      <c r="D692">
        <v>6</v>
      </c>
      <c r="E692">
        <f>IF(VLOOKUP(SALIDA[[#This Row],[CODIGO]],STOCKSANLUIS[],6,FALSE)=0,"PRODUCTO SIN STOCK/UBICACIÓN",VLOOKUP(SALIDA[[#This Row],[CODIGO]],STOCKSANLUIS[],6,FALSE))</f>
        <v>1</v>
      </c>
      <c r="F692">
        <f>SALIDA[[#This Row],[CANTIDAD]]/SALIDA[[#This Row],[UND MEDIDA]]</f>
        <v>6</v>
      </c>
      <c r="G692" t="str">
        <f>VLOOKUP(SALIDA[[#This Row],[CODIGO]],FAMILIAS[],4,FALSE)</f>
        <v>DANFOSS</v>
      </c>
      <c r="H692" s="10" t="str">
        <f>IF(VLOOKUP(SALIDA[[#This Row],[CODIGO]],STOCKSANLUIS[],7,FALSE)=0,"PRODUCTO SIN STOCK/UBICACIÓN",VLOOKUP(SALIDA[[#This Row],[CODIGO]],STOCKSANLUIS[],7,FALSE))</f>
        <v>A</v>
      </c>
      <c r="I692" s="10"/>
      <c r="J692" t="str">
        <f>SALIDA[[#This Row],[CODIGO]]&amp;"       "&amp;SALIDA[[#This Row],[FAMILIA]]</f>
        <v>00162       DANFOSS</v>
      </c>
      <c r="K692">
        <f>VLOOKUP(SALIDA[[#This Row],[CODIGO]],STOCK_STARSOFT[],5,FALSE)</f>
        <v>42.27</v>
      </c>
      <c r="L692">
        <f>SALIDA[[#This Row],[CANTIDAD]]*SALIDA[[#This Row],[PRECIO UND]]</f>
        <v>253.62</v>
      </c>
    </row>
    <row r="693" spans="1:12" x14ac:dyDescent="0.25">
      <c r="A693" s="6" t="s">
        <v>2431</v>
      </c>
      <c r="B693" s="24" t="str">
        <f>VLOOKUP(SALIDA[[#This Row],[CODIGO]],STOCKSANLUIS[],2,FALSE)</f>
        <v>CONTROLADOR DIGITAL DE PRESIÓN PCT-410 EW PLUS - VER.05 - 90-220 VAC - FULL GAUGE (INCLUYE TRANSFORMADOR) - WHITE</v>
      </c>
      <c r="C693" s="153">
        <v>45919</v>
      </c>
      <c r="D693">
        <v>1</v>
      </c>
      <c r="E693">
        <f>IF(VLOOKUP(SALIDA[[#This Row],[CODIGO]],STOCKSANLUIS[],6,FALSE)=0,"PRODUCTO SIN STOCK/UBICACIÓN",VLOOKUP(SALIDA[[#This Row],[CODIGO]],STOCKSANLUIS[],6,FALSE))</f>
        <v>1</v>
      </c>
      <c r="F693">
        <f>SALIDA[[#This Row],[CANTIDAD]]/SALIDA[[#This Row],[UND MEDIDA]]</f>
        <v>1</v>
      </c>
      <c r="G693" t="str">
        <f>VLOOKUP(SALIDA[[#This Row],[CODIGO]],FAMILIAS[],4,FALSE)</f>
        <v>FULL GAUGE</v>
      </c>
      <c r="H693" s="10" t="str">
        <f>IF(VLOOKUP(SALIDA[[#This Row],[CODIGO]],STOCKSANLUIS[],7,FALSE)=0,"PRODUCTO SIN STOCK/UBICACIÓN",VLOOKUP(SALIDA[[#This Row],[CODIGO]],STOCKSANLUIS[],7,FALSE))</f>
        <v>C</v>
      </c>
      <c r="I693" s="10"/>
      <c r="J693" t="str">
        <f>SALIDA[[#This Row],[CODIGO]]&amp;"       "&amp;SALIDA[[#This Row],[FAMILIA]]</f>
        <v>02013       FULL GAUGE</v>
      </c>
      <c r="K693">
        <f>VLOOKUP(SALIDA[[#This Row],[CODIGO]],STOCK_STARSOFT[],5,FALSE)</f>
        <v>61.461271000000004</v>
      </c>
      <c r="L693">
        <f>SALIDA[[#This Row],[CANTIDAD]]*SALIDA[[#This Row],[PRECIO UND]]</f>
        <v>61.461271000000004</v>
      </c>
    </row>
    <row r="694" spans="1:12" x14ac:dyDescent="0.25">
      <c r="A694" s="6" t="s">
        <v>3347</v>
      </c>
      <c r="B694" s="24" t="str">
        <f>VLOOKUP(SALIDA[[#This Row],[CODIGO]],STOCKSANLUIS[],2,FALSE)</f>
        <v>GAS REFRIGERANTE R507 -11.3KG ICELOONG</v>
      </c>
      <c r="C694" s="153">
        <v>45920</v>
      </c>
      <c r="D694">
        <v>3</v>
      </c>
      <c r="E694">
        <f>IF(VLOOKUP(SALIDA[[#This Row],[CODIGO]],STOCKSANLUIS[],6,FALSE)=0,"PRODUCTO SIN STOCK/UBICACIÓN",VLOOKUP(SALIDA[[#This Row],[CODIGO]],STOCKSANLUIS[],6,FALSE))</f>
        <v>1</v>
      </c>
      <c r="F694">
        <f>SALIDA[[#This Row],[CANTIDAD]]/SALIDA[[#This Row],[UND MEDIDA]]</f>
        <v>3</v>
      </c>
      <c r="G694" t="str">
        <f>VLOOKUP(SALIDA[[#This Row],[CODIGO]],FAMILIAS[],4,FALSE)</f>
        <v>ZHEJIANG YONGHE</v>
      </c>
      <c r="H694" s="10" t="str">
        <f>IF(VLOOKUP(SALIDA[[#This Row],[CODIGO]],STOCKSANLUIS[],7,FALSE)=0,"PRODUCTO SIN STOCK/UBICACIÓN",VLOOKUP(SALIDA[[#This Row],[CODIGO]],STOCKSANLUIS[],7,FALSE))</f>
        <v>C</v>
      </c>
      <c r="I694" s="10"/>
      <c r="J694" t="str">
        <f>SALIDA[[#This Row],[CODIGO]]&amp;"       "&amp;SALIDA[[#This Row],[FAMILIA]]</f>
        <v>02755       ZHEJIANG YONGHE</v>
      </c>
      <c r="K694">
        <f>VLOOKUP(SALIDA[[#This Row],[CODIGO]],STOCK_STARSOFT[],5,FALSE)</f>
        <v>55.968114</v>
      </c>
      <c r="L694">
        <f>SALIDA[[#This Row],[CANTIDAD]]*SALIDA[[#This Row],[PRECIO UND]]</f>
        <v>167.90434199999999</v>
      </c>
    </row>
    <row r="695" spans="1:12" x14ac:dyDescent="0.25">
      <c r="A695" s="6" t="s">
        <v>3558</v>
      </c>
      <c r="B695" s="24" t="str">
        <f>VLOOKUP(SALIDA[[#This Row],[CODIGO]],STOCKSANLUIS[],2,FALSE)</f>
        <v>DHK VALVULA ROTALOCK DRV02 1-1/8 PULG</v>
      </c>
      <c r="C695" s="153">
        <v>45920</v>
      </c>
      <c r="D695">
        <v>1</v>
      </c>
      <c r="E695">
        <f>IF(VLOOKUP(SALIDA[[#This Row],[CODIGO]],STOCKSANLUIS[],6,FALSE)=0,"PRODUCTO SIN STOCK/UBICACIÓN",VLOOKUP(SALIDA[[#This Row],[CODIGO]],STOCKSANLUIS[],6,FALSE))</f>
        <v>1</v>
      </c>
      <c r="F695">
        <f>SALIDA[[#This Row],[CANTIDAD]]/SALIDA[[#This Row],[UND MEDIDA]]</f>
        <v>1</v>
      </c>
      <c r="G695" t="str">
        <f>VLOOKUP(SALIDA[[#This Row],[CODIGO]],FAMILIAS[],4,FALSE)</f>
        <v>DHEK</v>
      </c>
      <c r="H695" s="10" t="str">
        <f>IF(VLOOKUP(SALIDA[[#This Row],[CODIGO]],STOCKSANLUIS[],7,FALSE)=0,"PRODUCTO SIN STOCK/UBICACIÓN",VLOOKUP(SALIDA[[#This Row],[CODIGO]],STOCKSANLUIS[],7,FALSE))</f>
        <v>A</v>
      </c>
      <c r="I695" s="10"/>
      <c r="J695" t="str">
        <f>SALIDA[[#This Row],[CODIGO]]&amp;"       "&amp;SALIDA[[#This Row],[FAMILIA]]</f>
        <v>02967       DHEK</v>
      </c>
      <c r="K695">
        <f>VLOOKUP(SALIDA[[#This Row],[CODIGO]],STOCK_STARSOFT[],5,FALSE)</f>
        <v>8.7906250000000004</v>
      </c>
      <c r="L695">
        <f>SALIDA[[#This Row],[CANTIDAD]]*SALIDA[[#This Row],[PRECIO UND]]</f>
        <v>8.7906250000000004</v>
      </c>
    </row>
    <row r="696" spans="1:12" x14ac:dyDescent="0.25">
      <c r="A696" s="6" t="s">
        <v>3562</v>
      </c>
      <c r="B696" s="24" t="str">
        <f>VLOOKUP(SALIDA[[#This Row],[CODIGO]],STOCKSANLUIS[],2,FALSE)</f>
        <v>DHK VALVULA ROTALOCK DRV04 3/4 PULG</v>
      </c>
      <c r="C696" s="153">
        <v>45920</v>
      </c>
      <c r="D696">
        <v>1</v>
      </c>
      <c r="E696">
        <f>IF(VLOOKUP(SALIDA[[#This Row],[CODIGO]],STOCKSANLUIS[],6,FALSE)=0,"PRODUCTO SIN STOCK/UBICACIÓN",VLOOKUP(SALIDA[[#This Row],[CODIGO]],STOCKSANLUIS[],6,FALSE))</f>
        <v>1</v>
      </c>
      <c r="F696">
        <f>SALIDA[[#This Row],[CANTIDAD]]/SALIDA[[#This Row],[UND MEDIDA]]</f>
        <v>1</v>
      </c>
      <c r="G696" t="str">
        <f>VLOOKUP(SALIDA[[#This Row],[CODIGO]],FAMILIAS[],4,FALSE)</f>
        <v>DHEK</v>
      </c>
      <c r="H696" s="10" t="str">
        <f>IF(VLOOKUP(SALIDA[[#This Row],[CODIGO]],STOCKSANLUIS[],7,FALSE)=0,"PRODUCTO SIN STOCK/UBICACIÓN",VLOOKUP(SALIDA[[#This Row],[CODIGO]],STOCKSANLUIS[],7,FALSE))</f>
        <v>A</v>
      </c>
      <c r="I696" s="10"/>
      <c r="J696" t="str">
        <f>SALIDA[[#This Row],[CODIGO]]&amp;"       "&amp;SALIDA[[#This Row],[FAMILIA]]</f>
        <v>02973       DHEK</v>
      </c>
      <c r="K696">
        <f>VLOOKUP(SALIDA[[#This Row],[CODIGO]],STOCK_STARSOFT[],5,FALSE)</f>
        <v>14.35</v>
      </c>
      <c r="L696">
        <f>SALIDA[[#This Row],[CANTIDAD]]*SALIDA[[#This Row],[PRECIO UND]]</f>
        <v>14.35</v>
      </c>
    </row>
    <row r="697" spans="1:12" x14ac:dyDescent="0.25">
      <c r="A697" s="6" t="s">
        <v>867</v>
      </c>
      <c r="B697" s="24" t="str">
        <f>VLOOKUP(SALIDA[[#This Row],[CODIGO]],STOCKSANLUIS[],2,FALSE)</f>
        <v>ACEITE POLIOLESTER POE 68 - 1 GALON - BVA</v>
      </c>
      <c r="C697" s="153">
        <v>45920</v>
      </c>
      <c r="D697">
        <v>2</v>
      </c>
      <c r="E697">
        <f>IF(VLOOKUP(SALIDA[[#This Row],[CODIGO]],STOCKSANLUIS[],6,FALSE)=0,"PRODUCTO SIN STOCK/UBICACIÓN",VLOOKUP(SALIDA[[#This Row],[CODIGO]],STOCKSANLUIS[],6,FALSE))</f>
        <v>1</v>
      </c>
      <c r="F697">
        <f>SALIDA[[#This Row],[CANTIDAD]]/SALIDA[[#This Row],[UND MEDIDA]]</f>
        <v>2</v>
      </c>
      <c r="G697" t="str">
        <f>VLOOKUP(SALIDA[[#This Row],[CODIGO]],FAMILIAS[],4,FALSE)</f>
        <v>BVA</v>
      </c>
      <c r="H697" s="10" t="str">
        <f>IF(VLOOKUP(SALIDA[[#This Row],[CODIGO]],STOCKSANLUIS[],7,FALSE)=0,"PRODUCTO SIN STOCK/UBICACIÓN",VLOOKUP(SALIDA[[#This Row],[CODIGO]],STOCKSANLUIS[],7,FALSE))</f>
        <v>C</v>
      </c>
      <c r="I697" s="10"/>
      <c r="J697" t="str">
        <f>SALIDA[[#This Row],[CODIGO]]&amp;"       "&amp;SALIDA[[#This Row],[FAMILIA]]</f>
        <v>00945       BVA</v>
      </c>
      <c r="K697">
        <f>VLOOKUP(SALIDA[[#This Row],[CODIGO]],STOCK_STARSOFT[],5,FALSE)</f>
        <v>50.009718999999997</v>
      </c>
      <c r="L697">
        <f>SALIDA[[#This Row],[CANTIDAD]]*SALIDA[[#This Row],[PRECIO UND]]</f>
        <v>100.01943799999999</v>
      </c>
    </row>
    <row r="698" spans="1:12" x14ac:dyDescent="0.25">
      <c r="A698" s="6" t="s">
        <v>3866</v>
      </c>
      <c r="B698" s="24" t="str">
        <f>VLOOKUP(SALIDA[[#This Row],[CODIGO]],STOCKSANLUIS[],2,FALSE)</f>
        <v>CORTINA DE AIRE CENTRIFUGA DE 150 CM (60") - 220V/1PH/60HZ - STAR COLD - FM-3515S-L/Y-MC</v>
      </c>
      <c r="C698" s="153">
        <v>45920</v>
      </c>
      <c r="D698">
        <v>2</v>
      </c>
      <c r="E698">
        <f>IF(VLOOKUP(SALIDA[[#This Row],[CODIGO]],STOCKSANLUIS[],6,FALSE)=0,"PRODUCTO SIN STOCK/UBICACIÓN",VLOOKUP(SALIDA[[#This Row],[CODIGO]],STOCKSANLUIS[],6,FALSE))</f>
        <v>1</v>
      </c>
      <c r="F698">
        <f>SALIDA[[#This Row],[CANTIDAD]]/SALIDA[[#This Row],[UND MEDIDA]]</f>
        <v>2</v>
      </c>
      <c r="G698" t="str">
        <f>VLOOKUP(SALIDA[[#This Row],[CODIGO]],FAMILIAS[],4,FALSE)</f>
        <v>STAR COLD</v>
      </c>
      <c r="H698" s="10" t="str">
        <f>IF(VLOOKUP(SALIDA[[#This Row],[CODIGO]],STOCKSANLUIS[],7,FALSE)=0,"PRODUCTO SIN STOCK/UBICACIÓN",VLOOKUP(SALIDA[[#This Row],[CODIGO]],STOCKSANLUIS[],7,FALSE))</f>
        <v>A</v>
      </c>
      <c r="I698" s="10"/>
      <c r="J698" t="str">
        <f>SALIDA[[#This Row],[CODIGO]]&amp;"       "&amp;SALIDA[[#This Row],[FAMILIA]]</f>
        <v>03292       STAR COLD</v>
      </c>
      <c r="K698">
        <f>VLOOKUP(SALIDA[[#This Row],[CODIGO]],STOCK_STARSOFT[],5,FALSE)</f>
        <v>99.036923000000002</v>
      </c>
      <c r="L698">
        <f>SALIDA[[#This Row],[CANTIDAD]]*SALIDA[[#This Row],[PRECIO UND]]</f>
        <v>198.073846</v>
      </c>
    </row>
    <row r="699" spans="1:12" x14ac:dyDescent="0.25">
      <c r="A699" s="6" t="s">
        <v>2022</v>
      </c>
      <c r="B699" s="24" t="str">
        <f>VLOOKUP(SALIDA[[#This Row],[CODIGO]],STOCKSANLUIS[],2,FALSE)</f>
        <v>CONTROLADOR DE TEMPERATURA DIGITAL TC-900E POWER - VER.07 - 115/220 VAC - FULL GAUGE</v>
      </c>
      <c r="C699" s="153">
        <v>45920</v>
      </c>
      <c r="D699">
        <v>1</v>
      </c>
      <c r="E699">
        <f>IF(VLOOKUP(SALIDA[[#This Row],[CODIGO]],STOCKSANLUIS[],6,FALSE)=0,"PRODUCTO SIN STOCK/UBICACIÓN",VLOOKUP(SALIDA[[#This Row],[CODIGO]],STOCKSANLUIS[],6,FALSE))</f>
        <v>1</v>
      </c>
      <c r="F699">
        <f>SALIDA[[#This Row],[CANTIDAD]]/SALIDA[[#This Row],[UND MEDIDA]]</f>
        <v>1</v>
      </c>
      <c r="G699" t="str">
        <f>VLOOKUP(SALIDA[[#This Row],[CODIGO]],FAMILIAS[],4,FALSE)</f>
        <v>FULL GAUGE</v>
      </c>
      <c r="H699" s="10" t="str">
        <f>IF(VLOOKUP(SALIDA[[#This Row],[CODIGO]],STOCKSANLUIS[],7,FALSE)=0,"PRODUCTO SIN STOCK/UBICACIÓN",VLOOKUP(SALIDA[[#This Row],[CODIGO]],STOCKSANLUIS[],7,FALSE))</f>
        <v>C</v>
      </c>
      <c r="I699" s="10"/>
      <c r="J699" t="str">
        <f>SALIDA[[#This Row],[CODIGO]]&amp;"       "&amp;SALIDA[[#This Row],[FAMILIA]]</f>
        <v>01785       FULL GAUGE</v>
      </c>
      <c r="K699">
        <f>VLOOKUP(SALIDA[[#This Row],[CODIGO]],STOCK_STARSOFT[],5,FALSE)</f>
        <v>18.272079000000002</v>
      </c>
      <c r="L699">
        <f>SALIDA[[#This Row],[CANTIDAD]]*SALIDA[[#This Row],[PRECIO UND]]</f>
        <v>18.272079000000002</v>
      </c>
    </row>
    <row r="700" spans="1:12" x14ac:dyDescent="0.25">
      <c r="A700" s="6" t="s">
        <v>3882</v>
      </c>
      <c r="B700" s="24" t="str">
        <f>VLOOKUP(SALIDA[[#This Row],[CODIGO]],STOCKSANLUIS[],2,FALSE)</f>
        <v>GAS MAPP PRO X 0.400 GR  -  (TAPA CON VALVULA) - ICELOONG</v>
      </c>
      <c r="C700" s="153">
        <v>45922</v>
      </c>
      <c r="D700">
        <v>1</v>
      </c>
      <c r="E700">
        <f>IF(VLOOKUP(SALIDA[[#This Row],[CODIGO]],STOCKSANLUIS[],6,FALSE)=0,"PRODUCTO SIN STOCK/UBICACIÓN",VLOOKUP(SALIDA[[#This Row],[CODIGO]],STOCKSANLUIS[],6,FALSE))</f>
        <v>1</v>
      </c>
      <c r="F700">
        <f>SALIDA[[#This Row],[CANTIDAD]]/SALIDA[[#This Row],[UND MEDIDA]]</f>
        <v>1</v>
      </c>
      <c r="G700" t="str">
        <f>VLOOKUP(SALIDA[[#This Row],[CODIGO]],FAMILIAS[],4,FALSE)</f>
        <v>ZHEJIANG YONGHE</v>
      </c>
      <c r="H700" s="10" t="str">
        <f>IF(VLOOKUP(SALIDA[[#This Row],[CODIGO]],STOCKSANLUIS[],7,FALSE)=0,"PRODUCTO SIN STOCK/UBICACIÓN",VLOOKUP(SALIDA[[#This Row],[CODIGO]],STOCKSANLUIS[],7,FALSE))</f>
        <v>C</v>
      </c>
      <c r="I700" s="10"/>
      <c r="J700" t="str">
        <f>SALIDA[[#This Row],[CODIGO]]&amp;"       "&amp;SALIDA[[#This Row],[FAMILIA]]</f>
        <v>03346       ZHEJIANG YONGHE</v>
      </c>
      <c r="K700">
        <f>VLOOKUP(SALIDA[[#This Row],[CODIGO]],STOCK_STARSOFT[],5,FALSE)</f>
        <v>2.6010529999999998</v>
      </c>
      <c r="L700">
        <f>SALIDA[[#This Row],[CANTIDAD]]*SALIDA[[#This Row],[PRECIO UND]]</f>
        <v>2.6010529999999998</v>
      </c>
    </row>
    <row r="701" spans="1:12" x14ac:dyDescent="0.25">
      <c r="A701" s="6" t="s">
        <v>3675</v>
      </c>
      <c r="B701" s="24" t="str">
        <f>VLOOKUP(SALIDA[[#This Row],[CODIGO]],STOCKSANLUIS[],2,FALSE)</f>
        <v>LAMAS DE PVC ALECO 8X0.080X300 (20CM X 2MMX 91.44M) LOW TEMP REINFORCED - 172007- MT</v>
      </c>
      <c r="C701" s="153">
        <v>45922</v>
      </c>
      <c r="D701">
        <v>91.44</v>
      </c>
      <c r="E701">
        <f>IF(VLOOKUP(SALIDA[[#This Row],[CODIGO]],STOCKSANLUIS[],6,FALSE)=0,"PRODUCTO SIN STOCK/UBICACIÓN",VLOOKUP(SALIDA[[#This Row],[CODIGO]],STOCKSANLUIS[],6,FALSE))</f>
        <v>91.44</v>
      </c>
      <c r="F701">
        <f>SALIDA[[#This Row],[CANTIDAD]]/SALIDA[[#This Row],[UND MEDIDA]]</f>
        <v>1</v>
      </c>
      <c r="G701" t="str">
        <f>VLOOKUP(SALIDA[[#This Row],[CODIGO]],FAMILIAS[],4,FALSE)</f>
        <v>ES ROBBINS</v>
      </c>
      <c r="H701" s="10" t="str">
        <f>IF(VLOOKUP(SALIDA[[#This Row],[CODIGO]],STOCKSANLUIS[],7,FALSE)=0,"PRODUCTO SIN STOCK/UBICACIÓN",VLOOKUP(SALIDA[[#This Row],[CODIGO]],STOCKSANLUIS[],7,FALSE))</f>
        <v>B/C</v>
      </c>
      <c r="I701" s="10"/>
      <c r="J701" t="str">
        <f>SALIDA[[#This Row],[CODIGO]]&amp;"       "&amp;SALIDA[[#This Row],[FAMILIA]]</f>
        <v>03057       ES ROBBINS</v>
      </c>
      <c r="K701">
        <f>VLOOKUP(SALIDA[[#This Row],[CODIGO]],STOCK_STARSOFT[],5,FALSE)</f>
        <v>2.0842499999999999</v>
      </c>
      <c r="L701">
        <f>SALIDA[[#This Row],[CANTIDAD]]*SALIDA[[#This Row],[PRECIO UND]]</f>
        <v>190.58382</v>
      </c>
    </row>
    <row r="702" spans="1:12" x14ac:dyDescent="0.25">
      <c r="A702" s="6" t="s">
        <v>3983</v>
      </c>
      <c r="B702" s="24" t="str">
        <f>VLOOKUP(SALIDA[[#This Row],[CODIGO]],STOCKSANLUIS[],2,FALSE)</f>
        <v>GAS REFIGERANTE R22 -13.60 KG YONGAN</v>
      </c>
      <c r="C702" s="153">
        <v>45922</v>
      </c>
      <c r="D702">
        <v>15</v>
      </c>
      <c r="E702">
        <f>IF(VLOOKUP(SALIDA[[#This Row],[CODIGO]],STOCKSANLUIS[],6,FALSE)=0,"PRODUCTO SIN STOCK/UBICACIÓN",VLOOKUP(SALIDA[[#This Row],[CODIGO]],STOCKSANLUIS[],6,FALSE))</f>
        <v>1</v>
      </c>
      <c r="F702">
        <f>SALIDA[[#This Row],[CANTIDAD]]/SALIDA[[#This Row],[UND MEDIDA]]</f>
        <v>15</v>
      </c>
      <c r="G702" t="str">
        <f>VLOOKUP(SALIDA[[#This Row],[CODIGO]],FAMILIAS[],4,FALSE)</f>
        <v>YONGAN</v>
      </c>
      <c r="H702" s="10" t="str">
        <f>IF(VLOOKUP(SALIDA[[#This Row],[CODIGO]],STOCKSANLUIS[],7,FALSE)=0,"PRODUCTO SIN STOCK/UBICACIÓN",VLOOKUP(SALIDA[[#This Row],[CODIGO]],STOCKSANLUIS[],7,FALSE))</f>
        <v>B/C</v>
      </c>
      <c r="I702" s="10" t="s">
        <v>19536</v>
      </c>
      <c r="J702" t="str">
        <f>SALIDA[[#This Row],[CODIGO]]&amp;"       "&amp;SALIDA[[#This Row],[FAMILIA]]</f>
        <v>03449       YONGAN</v>
      </c>
      <c r="K702">
        <f>VLOOKUP(SALIDA[[#This Row],[CODIGO]],STOCK_STARSOFT[],5,FALSE)</f>
        <v>61.334141000000002</v>
      </c>
      <c r="L702">
        <f>SALIDA[[#This Row],[CANTIDAD]]*SALIDA[[#This Row],[PRECIO UND]]</f>
        <v>920.01211499999999</v>
      </c>
    </row>
    <row r="703" spans="1:12" x14ac:dyDescent="0.25">
      <c r="A703" s="6" t="s">
        <v>2539</v>
      </c>
      <c r="B703" s="24" t="str">
        <f>VLOOKUP(SALIDA[[#This Row],[CODIGO]],STOCKSANLUIS[],2,FALSE)</f>
        <v>CONTROLADOR DE TEMPERATURA DIGITAL MT-543EW PLUS DE 4 ETAPAS C/ALARMA - VER.06 - 115/220 VAC - FULL GAUGE - WHITE</v>
      </c>
      <c r="C703" s="153">
        <v>45922</v>
      </c>
      <c r="D703">
        <v>4</v>
      </c>
      <c r="E703">
        <f>IF(VLOOKUP(SALIDA[[#This Row],[CODIGO]],STOCKSANLUIS[],6,FALSE)=0,"PRODUCTO SIN STOCK/UBICACIÓN",VLOOKUP(SALIDA[[#This Row],[CODIGO]],STOCKSANLUIS[],6,FALSE))</f>
        <v>1</v>
      </c>
      <c r="F703">
        <f>SALIDA[[#This Row],[CANTIDAD]]/SALIDA[[#This Row],[UND MEDIDA]]</f>
        <v>4</v>
      </c>
      <c r="G703" t="str">
        <f>VLOOKUP(SALIDA[[#This Row],[CODIGO]],FAMILIAS[],4,FALSE)</f>
        <v>FULL GAUGE</v>
      </c>
      <c r="H703" s="10" t="str">
        <f>IF(VLOOKUP(SALIDA[[#This Row],[CODIGO]],STOCKSANLUIS[],7,FALSE)=0,"PRODUCTO SIN STOCK/UBICACIÓN",VLOOKUP(SALIDA[[#This Row],[CODIGO]],STOCKSANLUIS[],7,FALSE))</f>
        <v>A</v>
      </c>
      <c r="I703" s="10" t="s">
        <v>19536</v>
      </c>
      <c r="J703" t="str">
        <f>SALIDA[[#This Row],[CODIGO]]&amp;"       "&amp;SALIDA[[#This Row],[FAMILIA]]</f>
        <v>02081       FULL GAUGE</v>
      </c>
      <c r="K703">
        <f>VLOOKUP(SALIDA[[#This Row],[CODIGO]],STOCK_STARSOFT[],5,FALSE)</f>
        <v>33.869329</v>
      </c>
      <c r="L703">
        <f>SALIDA[[#This Row],[CANTIDAD]]*SALIDA[[#This Row],[PRECIO UND]]</f>
        <v>135.477316</v>
      </c>
    </row>
    <row r="704" spans="1:12" x14ac:dyDescent="0.25">
      <c r="A704" s="6" t="s">
        <v>3090</v>
      </c>
      <c r="B704" s="24" t="str">
        <f>VLOOKUP(SALIDA[[#This Row],[CODIGO]],STOCKSANLUIS[],2,FALSE)</f>
        <v>SITRAD INBOX MINI-PC C/ SITRAD - VER.01 - 100-220 VAC (5.1 VDC) - FULL GAUGE</v>
      </c>
      <c r="C704" s="153">
        <v>45922</v>
      </c>
      <c r="D704">
        <v>1</v>
      </c>
      <c r="E704">
        <f>IF(VLOOKUP(SALIDA[[#This Row],[CODIGO]],STOCKSANLUIS[],6,FALSE)=0,"PRODUCTO SIN STOCK/UBICACIÓN",VLOOKUP(SALIDA[[#This Row],[CODIGO]],STOCKSANLUIS[],6,FALSE))</f>
        <v>1</v>
      </c>
      <c r="F704">
        <f>SALIDA[[#This Row],[CANTIDAD]]/SALIDA[[#This Row],[UND MEDIDA]]</f>
        <v>1</v>
      </c>
      <c r="G704" t="str">
        <f>VLOOKUP(SALIDA[[#This Row],[CODIGO]],FAMILIAS[],4,FALSE)</f>
        <v>FULL GAUGE</v>
      </c>
      <c r="H704" s="10" t="str">
        <f>IF(VLOOKUP(SALIDA[[#This Row],[CODIGO]],STOCKSANLUIS[],7,FALSE)=0,"PRODUCTO SIN STOCK/UBICACIÓN",VLOOKUP(SALIDA[[#This Row],[CODIGO]],STOCKSANLUIS[],7,FALSE))</f>
        <v>A</v>
      </c>
      <c r="I704" s="10" t="s">
        <v>19536</v>
      </c>
      <c r="J704" t="str">
        <f>SALIDA[[#This Row],[CODIGO]]&amp;"       "&amp;SALIDA[[#This Row],[FAMILIA]]</f>
        <v>02492       FULL GAUGE</v>
      </c>
      <c r="K704">
        <f>VLOOKUP(SALIDA[[#This Row],[CODIGO]],STOCK_STARSOFT[],5,FALSE)</f>
        <v>259.66252600000001</v>
      </c>
      <c r="L704">
        <f>SALIDA[[#This Row],[CANTIDAD]]*SALIDA[[#This Row],[PRECIO UND]]</f>
        <v>259.66252600000001</v>
      </c>
    </row>
    <row r="705" spans="1:12" x14ac:dyDescent="0.25">
      <c r="A705" s="6" t="s">
        <v>2431</v>
      </c>
      <c r="B705" s="24" t="str">
        <f>VLOOKUP(SALIDA[[#This Row],[CODIGO]],STOCKSANLUIS[],2,FALSE)</f>
        <v>CONTROLADOR DIGITAL DE PRESIÓN PCT-410 EW PLUS - VER.05 - 90-220 VAC - FULL GAUGE (INCLUYE TRANSFORMADOR) - WHITE</v>
      </c>
      <c r="C705" s="153">
        <v>45922</v>
      </c>
      <c r="D705">
        <v>3</v>
      </c>
      <c r="E705">
        <f>IF(VLOOKUP(SALIDA[[#This Row],[CODIGO]],STOCKSANLUIS[],6,FALSE)=0,"PRODUCTO SIN STOCK/UBICACIÓN",VLOOKUP(SALIDA[[#This Row],[CODIGO]],STOCKSANLUIS[],6,FALSE))</f>
        <v>1</v>
      </c>
      <c r="F705">
        <f>SALIDA[[#This Row],[CANTIDAD]]/SALIDA[[#This Row],[UND MEDIDA]]</f>
        <v>3</v>
      </c>
      <c r="G705" t="str">
        <f>VLOOKUP(SALIDA[[#This Row],[CODIGO]],FAMILIAS[],4,FALSE)</f>
        <v>FULL GAUGE</v>
      </c>
      <c r="H705" s="10" t="str">
        <f>IF(VLOOKUP(SALIDA[[#This Row],[CODIGO]],STOCKSANLUIS[],7,FALSE)=0,"PRODUCTO SIN STOCK/UBICACIÓN",VLOOKUP(SALIDA[[#This Row],[CODIGO]],STOCKSANLUIS[],7,FALSE))</f>
        <v>C</v>
      </c>
      <c r="I705" s="10"/>
      <c r="J705" t="str">
        <f>SALIDA[[#This Row],[CODIGO]]&amp;"       "&amp;SALIDA[[#This Row],[FAMILIA]]</f>
        <v>02013       FULL GAUGE</v>
      </c>
      <c r="K705">
        <f>VLOOKUP(SALIDA[[#This Row],[CODIGO]],STOCK_STARSOFT[],5,FALSE)</f>
        <v>61.461271000000004</v>
      </c>
      <c r="L705">
        <f>SALIDA[[#This Row],[CANTIDAD]]*SALIDA[[#This Row],[PRECIO UND]]</f>
        <v>184.383813</v>
      </c>
    </row>
    <row r="706" spans="1:12" x14ac:dyDescent="0.25">
      <c r="A706" s="6" t="s">
        <v>1934</v>
      </c>
      <c r="B706" s="24" t="str">
        <f>VLOOKUP(SALIDA[[#This Row],[CODIGO]],STOCKSANLUIS[],2,FALSE)</f>
        <v>TRANSDUCTOR DE PRESION SB-69-200A - FULL GAUGE - (PARA PCT-100-120-410)</v>
      </c>
      <c r="C706" s="153">
        <v>45922</v>
      </c>
      <c r="D706">
        <v>2</v>
      </c>
      <c r="E706">
        <f>IF(VLOOKUP(SALIDA[[#This Row],[CODIGO]],STOCKSANLUIS[],6,FALSE)=0,"PRODUCTO SIN STOCK/UBICACIÓN",VLOOKUP(SALIDA[[#This Row],[CODIGO]],STOCKSANLUIS[],6,FALSE))</f>
        <v>1</v>
      </c>
      <c r="F706">
        <f>SALIDA[[#This Row],[CANTIDAD]]/SALIDA[[#This Row],[UND MEDIDA]]</f>
        <v>2</v>
      </c>
      <c r="G706" t="str">
        <f>VLOOKUP(SALIDA[[#This Row],[CODIGO]],FAMILIAS[],4,FALSE)</f>
        <v>FULL GAUGE</v>
      </c>
      <c r="H706" s="10" t="str">
        <f>IF(VLOOKUP(SALIDA[[#This Row],[CODIGO]],STOCKSANLUIS[],7,FALSE)=0,"PRODUCTO SIN STOCK/UBICACIÓN",VLOOKUP(SALIDA[[#This Row],[CODIGO]],STOCKSANLUIS[],7,FALSE))</f>
        <v>A</v>
      </c>
      <c r="I706" s="10"/>
      <c r="J706" t="str">
        <f>SALIDA[[#This Row],[CODIGO]]&amp;"       "&amp;SALIDA[[#This Row],[FAMILIA]]</f>
        <v>01732       FULL GAUGE</v>
      </c>
      <c r="K706">
        <f>VLOOKUP(SALIDA[[#This Row],[CODIGO]],STOCK_STARSOFT[],5,FALSE)</f>
        <v>66.393867999999998</v>
      </c>
      <c r="L706">
        <f>SALIDA[[#This Row],[CANTIDAD]]*SALIDA[[#This Row],[PRECIO UND]]</f>
        <v>132.787736</v>
      </c>
    </row>
    <row r="707" spans="1:12" x14ac:dyDescent="0.25">
      <c r="A707" s="6" t="s">
        <v>607</v>
      </c>
      <c r="B707" s="24" t="str">
        <f>VLOOKUP(SALIDA[[#This Row],[CODIGO]],STOCKSANLUIS[],2,FALSE)</f>
        <v>TRANSDUCTOR DE PRESION SB-69-500A - FULL GAUGE - (PARA PCT-100-120-410)</v>
      </c>
      <c r="C707" s="153">
        <v>45922</v>
      </c>
      <c r="D707">
        <v>1</v>
      </c>
      <c r="E707">
        <f>IF(VLOOKUP(SALIDA[[#This Row],[CODIGO]],STOCKSANLUIS[],6,FALSE)=0,"PRODUCTO SIN STOCK/UBICACIÓN",VLOOKUP(SALIDA[[#This Row],[CODIGO]],STOCKSANLUIS[],6,FALSE))</f>
        <v>1</v>
      </c>
      <c r="F707">
        <f>SALIDA[[#This Row],[CANTIDAD]]/SALIDA[[#This Row],[UND MEDIDA]]</f>
        <v>1</v>
      </c>
      <c r="G707" t="str">
        <f>VLOOKUP(SALIDA[[#This Row],[CODIGO]],FAMILIAS[],4,FALSE)</f>
        <v>FULL GAUGE</v>
      </c>
      <c r="H707" s="10" t="str">
        <f>IF(VLOOKUP(SALIDA[[#This Row],[CODIGO]],STOCKSANLUIS[],7,FALSE)=0,"PRODUCTO SIN STOCK/UBICACIÓN",VLOOKUP(SALIDA[[#This Row],[CODIGO]],STOCKSANLUIS[],7,FALSE))</f>
        <v>A</v>
      </c>
      <c r="I707" s="10"/>
      <c r="J707" t="str">
        <f>SALIDA[[#This Row],[CODIGO]]&amp;"       "&amp;SALIDA[[#This Row],[FAMILIA]]</f>
        <v>00596       FULL GAUGE</v>
      </c>
      <c r="K707">
        <f>VLOOKUP(SALIDA[[#This Row],[CODIGO]],STOCK_STARSOFT[],5,FALSE)</f>
        <v>59.845587000000002</v>
      </c>
      <c r="L707">
        <f>SALIDA[[#This Row],[CANTIDAD]]*SALIDA[[#This Row],[PRECIO UND]]</f>
        <v>59.845587000000002</v>
      </c>
    </row>
    <row r="708" spans="1:12" x14ac:dyDescent="0.25">
      <c r="A708" s="6" t="s">
        <v>3489</v>
      </c>
      <c r="B708" s="24" t="str">
        <f>VLOOKUP(SALIDA[[#This Row],[CODIGO]],STOCKSANLUIS[],2,FALSE)</f>
        <v>PORTA FILTRO CERAMICO DE 1 1/8" - 1 NÚCLEO - SPL-489 - EVERWELL</v>
      </c>
      <c r="C708" s="153">
        <v>45922</v>
      </c>
      <c r="D708">
        <v>1</v>
      </c>
      <c r="E708">
        <f>IF(VLOOKUP(SALIDA[[#This Row],[CODIGO]],STOCKSANLUIS[],6,FALSE)=0,"PRODUCTO SIN STOCK/UBICACIÓN",VLOOKUP(SALIDA[[#This Row],[CODIGO]],STOCKSANLUIS[],6,FALSE))</f>
        <v>1</v>
      </c>
      <c r="F708">
        <f>SALIDA[[#This Row],[CANTIDAD]]/SALIDA[[#This Row],[UND MEDIDA]]</f>
        <v>1</v>
      </c>
      <c r="G708" t="str">
        <f>VLOOKUP(SALIDA[[#This Row],[CODIGO]],FAMILIAS[],4,FALSE)</f>
        <v>EVERWELL</v>
      </c>
      <c r="H708" s="10" t="str">
        <f>IF(VLOOKUP(SALIDA[[#This Row],[CODIGO]],STOCKSANLUIS[],7,FALSE)=0,"PRODUCTO SIN STOCK/UBICACIÓN",VLOOKUP(SALIDA[[#This Row],[CODIGO]],STOCKSANLUIS[],7,FALSE))</f>
        <v>A</v>
      </c>
      <c r="I708" s="10"/>
      <c r="J708" t="str">
        <f>SALIDA[[#This Row],[CODIGO]]&amp;"       "&amp;SALIDA[[#This Row],[FAMILIA]]</f>
        <v>02907       EVERWELL</v>
      </c>
      <c r="K708">
        <f>VLOOKUP(SALIDA[[#This Row],[CODIGO]],STOCK_STARSOFT[],5,FALSE)</f>
        <v>21.937168</v>
      </c>
      <c r="L708">
        <f>SALIDA[[#This Row],[CANTIDAD]]*SALIDA[[#This Row],[PRECIO UND]]</f>
        <v>21.937168</v>
      </c>
    </row>
    <row r="709" spans="1:12" x14ac:dyDescent="0.25">
      <c r="A709" s="6" t="s">
        <v>487</v>
      </c>
      <c r="B709" s="24" t="str">
        <f>VLOOKUP(SALIDA[[#This Row],[CODIGO]],STOCKSANLUIS[],2,FALSE)</f>
        <v>SOLDADURA DE PLATA HARRIS AL 5%</v>
      </c>
      <c r="C709" s="153">
        <v>45922</v>
      </c>
      <c r="D709">
        <v>25</v>
      </c>
      <c r="E709">
        <f>IF(VLOOKUP(SALIDA[[#This Row],[CODIGO]],STOCKSANLUIS[],6,FALSE)=0,"PRODUCTO SIN STOCK/UBICACIÓN",VLOOKUP(SALIDA[[#This Row],[CODIGO]],STOCKSANLUIS[],6,FALSE))</f>
        <v>1</v>
      </c>
      <c r="F709">
        <f>SALIDA[[#This Row],[CANTIDAD]]/SALIDA[[#This Row],[UND MEDIDA]]</f>
        <v>25</v>
      </c>
      <c r="G709" t="str">
        <f>VLOOKUP(SALIDA[[#This Row],[CODIGO]],FAMILIAS[],4,FALSE)</f>
        <v>HARRIS</v>
      </c>
      <c r="H709" s="10" t="str">
        <f>IF(VLOOKUP(SALIDA[[#This Row],[CODIGO]],STOCKSANLUIS[],7,FALSE)=0,"PRODUCTO SIN STOCK/UBICACIÓN",VLOOKUP(SALIDA[[#This Row],[CODIGO]],STOCKSANLUIS[],7,FALSE))</f>
        <v>C</v>
      </c>
      <c r="I709" s="10"/>
      <c r="J709" t="str">
        <f>SALIDA[[#This Row],[CODIGO]]&amp;"       "&amp;SALIDA[[#This Row],[FAMILIA]]</f>
        <v>00406       HARRIS</v>
      </c>
      <c r="K709">
        <f>VLOOKUP(SALIDA[[#This Row],[CODIGO]],STOCK_STARSOFT[],5,FALSE)</f>
        <v>2.7172480000000001</v>
      </c>
      <c r="L709">
        <f>SALIDA[[#This Row],[CANTIDAD]]*SALIDA[[#This Row],[PRECIO UND]]</f>
        <v>67.931200000000004</v>
      </c>
    </row>
    <row r="710" spans="1:12" x14ac:dyDescent="0.25">
      <c r="A710" s="6" t="s">
        <v>2904</v>
      </c>
      <c r="B710" s="24" t="str">
        <f>VLOOKUP(SALIDA[[#This Row],[CODIGO]],STOCKSANLUIS[],2,FALSE)</f>
        <v>SENSOR DE TEMPERATURA NTC - SB-70 - 2M - FULL GAUGE (REMPLAZO DEL SB-41 - NO USAR EN MT 622E)</v>
      </c>
      <c r="C710" s="153">
        <v>45922</v>
      </c>
      <c r="D710">
        <v>10</v>
      </c>
      <c r="E710">
        <f>IF(VLOOKUP(SALIDA[[#This Row],[CODIGO]],STOCKSANLUIS[],6,FALSE)=0,"PRODUCTO SIN STOCK/UBICACIÓN",VLOOKUP(SALIDA[[#This Row],[CODIGO]],STOCKSANLUIS[],6,FALSE))</f>
        <v>1</v>
      </c>
      <c r="F710">
        <f>SALIDA[[#This Row],[CANTIDAD]]/SALIDA[[#This Row],[UND MEDIDA]]</f>
        <v>10</v>
      </c>
      <c r="G710" t="str">
        <f>VLOOKUP(SALIDA[[#This Row],[CODIGO]],FAMILIAS[],4,FALSE)</f>
        <v>FULL GAUGE</v>
      </c>
      <c r="H710" s="10" t="str">
        <f>IF(VLOOKUP(SALIDA[[#This Row],[CODIGO]],STOCKSANLUIS[],7,FALSE)=0,"PRODUCTO SIN STOCK/UBICACIÓN",VLOOKUP(SALIDA[[#This Row],[CODIGO]],STOCKSANLUIS[],7,FALSE))</f>
        <v>A</v>
      </c>
      <c r="I710" s="10" t="s">
        <v>19536</v>
      </c>
      <c r="J710" t="str">
        <f>SALIDA[[#This Row],[CODIGO]]&amp;"       "&amp;SALIDA[[#This Row],[FAMILIA]]</f>
        <v>02345       FULL GAUGE</v>
      </c>
      <c r="K710">
        <f>VLOOKUP(SALIDA[[#This Row],[CODIGO]],STOCK_STARSOFT[],5,FALSE)</f>
        <v>1.711822</v>
      </c>
      <c r="L710">
        <f>SALIDA[[#This Row],[CANTIDAD]]*SALIDA[[#This Row],[PRECIO UND]]</f>
        <v>17.118220000000001</v>
      </c>
    </row>
    <row r="711" spans="1:12" x14ac:dyDescent="0.25">
      <c r="A711" s="6" t="s">
        <v>1576</v>
      </c>
      <c r="B711" s="24" t="str">
        <f>VLOOKUP(SALIDA[[#This Row],[CODIGO]],STOCKSANLUIS[],2,FALSE)</f>
        <v>BOMBA DE CONDENSADO SAUERMANN SI 1801-220V  TANQUE ALTO</v>
      </c>
      <c r="C711" s="153">
        <v>45922</v>
      </c>
      <c r="D711">
        <v>2</v>
      </c>
      <c r="E711">
        <f>IF(VLOOKUP(SALIDA[[#This Row],[CODIGO]],STOCKSANLUIS[],6,FALSE)=0,"PRODUCTO SIN STOCK/UBICACIÓN",VLOOKUP(SALIDA[[#This Row],[CODIGO]],STOCKSANLUIS[],6,FALSE))</f>
        <v>1</v>
      </c>
      <c r="F711">
        <f>SALIDA[[#This Row],[CANTIDAD]]/SALIDA[[#This Row],[UND MEDIDA]]</f>
        <v>2</v>
      </c>
      <c r="G711" t="str">
        <f>VLOOKUP(SALIDA[[#This Row],[CODIGO]],FAMILIAS[],4,FALSE)</f>
        <v>SAUERMANN</v>
      </c>
      <c r="H711" s="10" t="str">
        <f>IF(VLOOKUP(SALIDA[[#This Row],[CODIGO]],STOCKSANLUIS[],7,FALSE)=0,"PRODUCTO SIN STOCK/UBICACIÓN",VLOOKUP(SALIDA[[#This Row],[CODIGO]],STOCKSANLUIS[],7,FALSE))</f>
        <v>A</v>
      </c>
      <c r="I711" s="10"/>
      <c r="J711" t="str">
        <f>SALIDA[[#This Row],[CODIGO]]&amp;"       "&amp;SALIDA[[#This Row],[FAMILIA]]</f>
        <v>01546       SAUERMANN</v>
      </c>
      <c r="K711">
        <f>VLOOKUP(SALIDA[[#This Row],[CODIGO]],STOCK_STARSOFT[],5,FALSE)</f>
        <v>35.421345000000002</v>
      </c>
      <c r="L711">
        <f>SALIDA[[#This Row],[CANTIDAD]]*SALIDA[[#This Row],[PRECIO UND]]</f>
        <v>70.842690000000005</v>
      </c>
    </row>
    <row r="712" spans="1:12" x14ac:dyDescent="0.25">
      <c r="A712" s="6" t="s">
        <v>3339</v>
      </c>
      <c r="B712" s="24" t="str">
        <f>VLOOKUP(SALIDA[[#This Row],[CODIGO]],STOCKSANLUIS[],2,FALSE)</f>
        <v>GAS REFRIGERANTE R134 - 13.6KG ICELOONG</v>
      </c>
      <c r="C712" s="153">
        <v>45922</v>
      </c>
      <c r="D712">
        <v>6</v>
      </c>
      <c r="E712">
        <f>IF(VLOOKUP(SALIDA[[#This Row],[CODIGO]],STOCKSANLUIS[],6,FALSE)=0,"PRODUCTO SIN STOCK/UBICACIÓN",VLOOKUP(SALIDA[[#This Row],[CODIGO]],STOCKSANLUIS[],6,FALSE))</f>
        <v>1</v>
      </c>
      <c r="F712">
        <f>SALIDA[[#This Row],[CANTIDAD]]/SALIDA[[#This Row],[UND MEDIDA]]</f>
        <v>6</v>
      </c>
      <c r="G712" t="str">
        <f>VLOOKUP(SALIDA[[#This Row],[CODIGO]],FAMILIAS[],4,FALSE)</f>
        <v>ZHEJIANG YONGHE</v>
      </c>
      <c r="H712" s="10" t="str">
        <f>IF(VLOOKUP(SALIDA[[#This Row],[CODIGO]],STOCKSANLUIS[],7,FALSE)=0,"PRODUCTO SIN STOCK/UBICACIÓN",VLOOKUP(SALIDA[[#This Row],[CODIGO]],STOCKSANLUIS[],7,FALSE))</f>
        <v>C</v>
      </c>
      <c r="I712" s="10"/>
      <c r="J712" t="str">
        <f>SALIDA[[#This Row],[CODIGO]]&amp;"       "&amp;SALIDA[[#This Row],[FAMILIA]]</f>
        <v>02751       ZHEJIANG YONGHE</v>
      </c>
      <c r="K712">
        <f>VLOOKUP(SALIDA[[#This Row],[CODIGO]],STOCK_STARSOFT[],5,FALSE)</f>
        <v>106.20946600000001</v>
      </c>
      <c r="L712">
        <f>SALIDA[[#This Row],[CANTIDAD]]*SALIDA[[#This Row],[PRECIO UND]]</f>
        <v>637.25679600000001</v>
      </c>
    </row>
    <row r="713" spans="1:12" x14ac:dyDescent="0.25">
      <c r="A713" s="6" t="s">
        <v>2589</v>
      </c>
      <c r="B713" s="24" t="str">
        <f>VLOOKUP(SALIDA[[#This Row],[CODIGO]],STOCKSANLUIS[],2,FALSE)</f>
        <v>GAS REFRIGERANTE FREON 134A - 1KG - CHEMOURS - CAJA DE 15 - CON ECO VALVULA - USA</v>
      </c>
      <c r="C713" s="153">
        <v>45920</v>
      </c>
      <c r="D713">
        <v>6</v>
      </c>
      <c r="E713">
        <f>IF(VLOOKUP(SALIDA[[#This Row],[CODIGO]],STOCKSANLUIS[],6,FALSE)=0,"PRODUCTO SIN STOCK/UBICACIÓN",VLOOKUP(SALIDA[[#This Row],[CODIGO]],STOCKSANLUIS[],6,FALSE))</f>
        <v>1</v>
      </c>
      <c r="F713">
        <f>SALIDA[[#This Row],[CANTIDAD]]/SALIDA[[#This Row],[UND MEDIDA]]</f>
        <v>6</v>
      </c>
      <c r="G713" t="str">
        <f>VLOOKUP(SALIDA[[#This Row],[CODIGO]],FAMILIAS[],4,FALSE)</f>
        <v>THE CHEMOURS</v>
      </c>
      <c r="H713" s="10" t="str">
        <f>IF(VLOOKUP(SALIDA[[#This Row],[CODIGO]],STOCKSANLUIS[],7,FALSE)=0,"PRODUCTO SIN STOCK/UBICACIÓN",VLOOKUP(SALIDA[[#This Row],[CODIGO]],STOCKSANLUIS[],7,FALSE))</f>
        <v>C</v>
      </c>
      <c r="I713" s="10"/>
      <c r="J713" t="str">
        <f>SALIDA[[#This Row],[CODIGO]]&amp;"       "&amp;SALIDA[[#This Row],[FAMILIA]]</f>
        <v>02118       THE CHEMOURS</v>
      </c>
      <c r="K713">
        <f>VLOOKUP(SALIDA[[#This Row],[CODIGO]],STOCK_STARSOFT[],5,FALSE)</f>
        <v>9.49</v>
      </c>
      <c r="L713">
        <f>SALIDA[[#This Row],[CANTIDAD]]*SALIDA[[#This Row],[PRECIO UND]]</f>
        <v>56.94</v>
      </c>
    </row>
    <row r="714" spans="1:12" x14ac:dyDescent="0.25">
      <c r="A714" s="6" t="s">
        <v>3645</v>
      </c>
      <c r="B714" s="24" t="str">
        <f>VLOOKUP(SALIDA[[#This Row],[CODIGO]],STOCKSANLUIS[],2,FALSE)</f>
        <v>MOTOVENTILADOR DE 10 WATTS 220V/1PH/60HZ INC. HELICE DE 230MM Y BASE</v>
      </c>
      <c r="C714" s="153">
        <v>45922</v>
      </c>
      <c r="D714">
        <v>1</v>
      </c>
      <c r="E714">
        <f>IF(VLOOKUP(SALIDA[[#This Row],[CODIGO]],STOCKSANLUIS[],6,FALSE)=0,"PRODUCTO SIN STOCK/UBICACIÓN",VLOOKUP(SALIDA[[#This Row],[CODIGO]],STOCKSANLUIS[],6,FALSE))</f>
        <v>1</v>
      </c>
      <c r="F714">
        <f>SALIDA[[#This Row],[CANTIDAD]]/SALIDA[[#This Row],[UND MEDIDA]]</f>
        <v>1</v>
      </c>
      <c r="G714" t="str">
        <f>VLOOKUP(SALIDA[[#This Row],[CODIGO]],FAMILIAS[],4,FALSE)</f>
        <v>MAER FAN</v>
      </c>
      <c r="H714" s="10" t="str">
        <f>IF(VLOOKUP(SALIDA[[#This Row],[CODIGO]],STOCKSANLUIS[],7,FALSE)=0,"PRODUCTO SIN STOCK/UBICACIÓN",VLOOKUP(SALIDA[[#This Row],[CODIGO]],STOCKSANLUIS[],7,FALSE))</f>
        <v>C</v>
      </c>
      <c r="I714" s="10"/>
      <c r="J714" t="str">
        <f>SALIDA[[#This Row],[CODIGO]]&amp;"       "&amp;SALIDA[[#This Row],[FAMILIA]]</f>
        <v>03040       MAER FAN</v>
      </c>
      <c r="K714">
        <f>VLOOKUP(SALIDA[[#This Row],[CODIGO]],STOCK_STARSOFT[],5,FALSE)</f>
        <v>7.09</v>
      </c>
      <c r="L714">
        <f>SALIDA[[#This Row],[CANTIDAD]]*SALIDA[[#This Row],[PRECIO UND]]</f>
        <v>7.09</v>
      </c>
    </row>
    <row r="715" spans="1:12" x14ac:dyDescent="0.25">
      <c r="A715" s="6" t="s">
        <v>2589</v>
      </c>
      <c r="B715" s="24" t="str">
        <f>VLOOKUP(SALIDA[[#This Row],[CODIGO]],STOCKSANLUIS[],2,FALSE)</f>
        <v>GAS REFRIGERANTE FREON 134A - 1KG - CHEMOURS - CAJA DE 15 - CON ECO VALVULA - USA</v>
      </c>
      <c r="C715" s="153">
        <v>45922</v>
      </c>
      <c r="D715">
        <v>1</v>
      </c>
      <c r="E715">
        <f>IF(VLOOKUP(SALIDA[[#This Row],[CODIGO]],STOCKSANLUIS[],6,FALSE)=0,"PRODUCTO SIN STOCK/UBICACIÓN",VLOOKUP(SALIDA[[#This Row],[CODIGO]],STOCKSANLUIS[],6,FALSE))</f>
        <v>1</v>
      </c>
      <c r="F715">
        <f>SALIDA[[#This Row],[CANTIDAD]]/SALIDA[[#This Row],[UND MEDIDA]]</f>
        <v>1</v>
      </c>
      <c r="G715" t="str">
        <f>VLOOKUP(SALIDA[[#This Row],[CODIGO]],FAMILIAS[],4,FALSE)</f>
        <v>THE CHEMOURS</v>
      </c>
      <c r="H715" s="10" t="str">
        <f>IF(VLOOKUP(SALIDA[[#This Row],[CODIGO]],STOCKSANLUIS[],7,FALSE)=0,"PRODUCTO SIN STOCK/UBICACIÓN",VLOOKUP(SALIDA[[#This Row],[CODIGO]],STOCKSANLUIS[],7,FALSE))</f>
        <v>C</v>
      </c>
      <c r="I715" s="10"/>
      <c r="J715" t="str">
        <f>SALIDA[[#This Row],[CODIGO]]&amp;"       "&amp;SALIDA[[#This Row],[FAMILIA]]</f>
        <v>02118       THE CHEMOURS</v>
      </c>
      <c r="K715">
        <f>VLOOKUP(SALIDA[[#This Row],[CODIGO]],STOCK_STARSOFT[],5,FALSE)</f>
        <v>9.49</v>
      </c>
      <c r="L715">
        <f>SALIDA[[#This Row],[CANTIDAD]]*SALIDA[[#This Row],[PRECIO UND]]</f>
        <v>9.49</v>
      </c>
    </row>
    <row r="716" spans="1:12" x14ac:dyDescent="0.25">
      <c r="A716" s="6" t="s">
        <v>2490</v>
      </c>
      <c r="B716" s="24" t="str">
        <f>VLOOKUP(SALIDA[[#This Row],[CODIGO]],STOCKSANLUIS[],2,FALSE)</f>
        <v>LIMPIADOR PARA CONDENSADOR - NU-BRITE - 1GALON - NU CALGON</v>
      </c>
      <c r="C716" s="153">
        <v>45922</v>
      </c>
      <c r="D716">
        <v>1</v>
      </c>
      <c r="E716">
        <f>IF(VLOOKUP(SALIDA[[#This Row],[CODIGO]],STOCKSANLUIS[],6,FALSE)=0,"PRODUCTO SIN STOCK/UBICACIÓN",VLOOKUP(SALIDA[[#This Row],[CODIGO]],STOCKSANLUIS[],6,FALSE))</f>
        <v>1</v>
      </c>
      <c r="F716">
        <f>SALIDA[[#This Row],[CANTIDAD]]/SALIDA[[#This Row],[UND MEDIDA]]</f>
        <v>1</v>
      </c>
      <c r="G716" t="str">
        <f>VLOOKUP(SALIDA[[#This Row],[CODIGO]],FAMILIAS[],4,FALSE)</f>
        <v>NU CALGON</v>
      </c>
      <c r="H716" s="10" t="str">
        <f>IF(VLOOKUP(SALIDA[[#This Row],[CODIGO]],STOCKSANLUIS[],7,FALSE)=0,"PRODUCTO SIN STOCK/UBICACIÓN",VLOOKUP(SALIDA[[#This Row],[CODIGO]],STOCKSANLUIS[],7,FALSE))</f>
        <v>C</v>
      </c>
      <c r="I716" s="10"/>
      <c r="J716" t="str">
        <f>SALIDA[[#This Row],[CODIGO]]&amp;"       "&amp;SALIDA[[#This Row],[FAMILIA]]</f>
        <v>02043       NU CALGON</v>
      </c>
      <c r="K716">
        <f>VLOOKUP(SALIDA[[#This Row],[CODIGO]],STOCK_STARSOFT[],5,FALSE)</f>
        <v>9.0050089999999994</v>
      </c>
      <c r="L716">
        <f>SALIDA[[#This Row],[CANTIDAD]]*SALIDA[[#This Row],[PRECIO UND]]</f>
        <v>9.0050089999999994</v>
      </c>
    </row>
    <row r="717" spans="1:12" x14ac:dyDescent="0.25">
      <c r="A717" s="6" t="s">
        <v>2377</v>
      </c>
      <c r="B717" s="24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717" s="153">
        <v>45922</v>
      </c>
      <c r="D717">
        <v>1</v>
      </c>
      <c r="E717">
        <f>IF(VLOOKUP(SALIDA[[#This Row],[CODIGO]],STOCKSANLUIS[],6,FALSE)=0,"PRODUCTO SIN STOCK/UBICACIÓN",VLOOKUP(SALIDA[[#This Row],[CODIGO]],STOCKSANLUIS[],6,FALSE))</f>
        <v>1</v>
      </c>
      <c r="F717">
        <f>SALIDA[[#This Row],[CANTIDAD]]/SALIDA[[#This Row],[UND MEDIDA]]</f>
        <v>1</v>
      </c>
      <c r="G717" t="str">
        <f>VLOOKUP(SALIDA[[#This Row],[CODIGO]],FAMILIAS[],4,FALSE)</f>
        <v>EBM</v>
      </c>
      <c r="H717" s="10" t="str">
        <f>IF(VLOOKUP(SALIDA[[#This Row],[CODIGO]],STOCKSANLUIS[],7,FALSE)=0,"PRODUCTO SIN STOCK/UBICACIÓN",VLOOKUP(SALIDA[[#This Row],[CODIGO]],STOCKSANLUIS[],7,FALSE))</f>
        <v>C</v>
      </c>
      <c r="I717" s="10"/>
      <c r="J717" t="str">
        <f>SALIDA[[#This Row],[CODIGO]]&amp;"       "&amp;SALIDA[[#This Row],[FAMILIA]]</f>
        <v>01980       EBM</v>
      </c>
      <c r="K717">
        <f>VLOOKUP(SALIDA[[#This Row],[CODIGO]],STOCK_STARSOFT[],5,FALSE)</f>
        <v>71.400480000000002</v>
      </c>
      <c r="L717">
        <f>SALIDA[[#This Row],[CANTIDAD]]*SALIDA[[#This Row],[PRECIO UND]]</f>
        <v>71.400480000000002</v>
      </c>
    </row>
    <row r="718" spans="1:12" x14ac:dyDescent="0.25">
      <c r="A718" s="6" t="s">
        <v>2946</v>
      </c>
      <c r="B718" s="24" t="str">
        <f>VLOOKUP(SALIDA[[#This Row],[CODIGO]],STOCKSANLUIS[],2,FALSE)</f>
        <v>TUERCA DE BRONCE DE 3/8 - SN-38 - EVERWELL</v>
      </c>
      <c r="C718" s="153">
        <v>45923</v>
      </c>
      <c r="D718">
        <v>15</v>
      </c>
      <c r="E718">
        <f>IF(VLOOKUP(SALIDA[[#This Row],[CODIGO]],STOCKSANLUIS[],6,FALSE)=0,"PRODUCTO SIN STOCK/UBICACIÓN",VLOOKUP(SALIDA[[#This Row],[CODIGO]],STOCKSANLUIS[],6,FALSE))</f>
        <v>1</v>
      </c>
      <c r="F718">
        <f>SALIDA[[#This Row],[CANTIDAD]]/SALIDA[[#This Row],[UND MEDIDA]]</f>
        <v>15</v>
      </c>
      <c r="G718" t="str">
        <f>VLOOKUP(SALIDA[[#This Row],[CODIGO]],FAMILIAS[],4,FALSE)</f>
        <v>EVERWELL</v>
      </c>
      <c r="H718" s="10" t="str">
        <f>IF(VLOOKUP(SALIDA[[#This Row],[CODIGO]],STOCKSANLUIS[],7,FALSE)=0,"PRODUCTO SIN STOCK/UBICACIÓN",VLOOKUP(SALIDA[[#This Row],[CODIGO]],STOCKSANLUIS[],7,FALSE))</f>
        <v>C</v>
      </c>
      <c r="I718" s="10"/>
      <c r="J718" t="str">
        <f>SALIDA[[#This Row],[CODIGO]]&amp;"       "&amp;SALIDA[[#This Row],[FAMILIA]]</f>
        <v>02401       EVERWELL</v>
      </c>
      <c r="K718">
        <f>VLOOKUP(SALIDA[[#This Row],[CODIGO]],STOCK_STARSOFT[],5,FALSE)</f>
        <v>0.37151299999999998</v>
      </c>
      <c r="L718">
        <f>SALIDA[[#This Row],[CANTIDAD]]*SALIDA[[#This Row],[PRECIO UND]]</f>
        <v>5.5726949999999995</v>
      </c>
    </row>
    <row r="719" spans="1:12" x14ac:dyDescent="0.25">
      <c r="A719" s="6" t="s">
        <v>3341</v>
      </c>
      <c r="B719" s="24" t="str">
        <f>VLOOKUP(SALIDA[[#This Row],[CODIGO]],STOCKSANLUIS[],2,FALSE)</f>
        <v>GAS REFRIGERANTE R404A -10.90KG ICELOONG</v>
      </c>
      <c r="C719" s="153">
        <v>45923</v>
      </c>
      <c r="D719">
        <v>14</v>
      </c>
      <c r="E719">
        <f>IF(VLOOKUP(SALIDA[[#This Row],[CODIGO]],STOCKSANLUIS[],6,FALSE)=0,"PRODUCTO SIN STOCK/UBICACIÓN",VLOOKUP(SALIDA[[#This Row],[CODIGO]],STOCKSANLUIS[],6,FALSE))</f>
        <v>1</v>
      </c>
      <c r="F719">
        <f>SALIDA[[#This Row],[CANTIDAD]]/SALIDA[[#This Row],[UND MEDIDA]]</f>
        <v>14</v>
      </c>
      <c r="G719" t="str">
        <f>VLOOKUP(SALIDA[[#This Row],[CODIGO]],FAMILIAS[],4,FALSE)</f>
        <v>ZHEJIANG YONGHE</v>
      </c>
      <c r="H719" s="10" t="str">
        <f>IF(VLOOKUP(SALIDA[[#This Row],[CODIGO]],STOCKSANLUIS[],7,FALSE)=0,"PRODUCTO SIN STOCK/UBICACIÓN",VLOOKUP(SALIDA[[#This Row],[CODIGO]],STOCKSANLUIS[],7,FALSE))</f>
        <v>C</v>
      </c>
      <c r="I719" s="10"/>
      <c r="J719" t="str">
        <f>SALIDA[[#This Row],[CODIGO]]&amp;"       "&amp;SALIDA[[#This Row],[FAMILIA]]</f>
        <v>02752       ZHEJIANG YONGHE</v>
      </c>
      <c r="K719">
        <f>VLOOKUP(SALIDA[[#This Row],[CODIGO]],STOCK_STARSOFT[],5,FALSE)</f>
        <v>53.481755</v>
      </c>
      <c r="L719">
        <f>SALIDA[[#This Row],[CANTIDAD]]*SALIDA[[#This Row],[PRECIO UND]]</f>
        <v>748.74456999999995</v>
      </c>
    </row>
    <row r="720" spans="1:12" x14ac:dyDescent="0.25">
      <c r="A720" s="6" t="s">
        <v>2719</v>
      </c>
      <c r="B720" s="24" t="str">
        <f>VLOOKUP(SALIDA[[#This Row],[CODIGO]],STOCKSANLUIS[],2,FALSE)</f>
        <v xml:space="preserve">ACEITE PARA BOMBA DE VACIO - 1 GALON - BVA </v>
      </c>
      <c r="C720" s="153">
        <v>45923</v>
      </c>
      <c r="D720">
        <v>3</v>
      </c>
      <c r="E720">
        <f>IF(VLOOKUP(SALIDA[[#This Row],[CODIGO]],STOCKSANLUIS[],6,FALSE)=0,"PRODUCTO SIN STOCK/UBICACIÓN",VLOOKUP(SALIDA[[#This Row],[CODIGO]],STOCKSANLUIS[],6,FALSE))</f>
        <v>1</v>
      </c>
      <c r="F720">
        <f>SALIDA[[#This Row],[CANTIDAD]]/SALIDA[[#This Row],[UND MEDIDA]]</f>
        <v>3</v>
      </c>
      <c r="G720" t="str">
        <f>VLOOKUP(SALIDA[[#This Row],[CODIGO]],FAMILIAS[],4,FALSE)</f>
        <v>BVA</v>
      </c>
      <c r="H720" s="10" t="str">
        <f>IF(VLOOKUP(SALIDA[[#This Row],[CODIGO]],STOCKSANLUIS[],7,FALSE)=0,"PRODUCTO SIN STOCK/UBICACIÓN",VLOOKUP(SALIDA[[#This Row],[CODIGO]],STOCKSANLUIS[],7,FALSE))</f>
        <v>C</v>
      </c>
      <c r="I720" s="10"/>
      <c r="J720" t="str">
        <f>SALIDA[[#This Row],[CODIGO]]&amp;"       "&amp;SALIDA[[#This Row],[FAMILIA]]</f>
        <v>02202       BVA</v>
      </c>
      <c r="K720">
        <f>VLOOKUP(SALIDA[[#This Row],[CODIGO]],STOCK_STARSOFT[],5,FALSE)</f>
        <v>13.965745</v>
      </c>
      <c r="L720">
        <f>SALIDA[[#This Row],[CANTIDAD]]*SALIDA[[#This Row],[PRECIO UND]]</f>
        <v>41.897235000000002</v>
      </c>
    </row>
    <row r="721" spans="1:12" x14ac:dyDescent="0.25">
      <c r="A721" s="6" t="s">
        <v>2539</v>
      </c>
      <c r="B721" s="24" t="str">
        <f>VLOOKUP(SALIDA[[#This Row],[CODIGO]],STOCKSANLUIS[],2,FALSE)</f>
        <v>CONTROLADOR DE TEMPERATURA DIGITAL MT-543EW PLUS DE 4 ETAPAS C/ALARMA - VER.06 - 115/220 VAC - FULL GAUGE - WHITE</v>
      </c>
      <c r="C721" s="153">
        <v>45923</v>
      </c>
      <c r="D721">
        <v>1</v>
      </c>
      <c r="E721">
        <f>IF(VLOOKUP(SALIDA[[#This Row],[CODIGO]],STOCKSANLUIS[],6,FALSE)=0,"PRODUCTO SIN STOCK/UBICACIÓN",VLOOKUP(SALIDA[[#This Row],[CODIGO]],STOCKSANLUIS[],6,FALSE))</f>
        <v>1</v>
      </c>
      <c r="F721">
        <f>SALIDA[[#This Row],[CANTIDAD]]/SALIDA[[#This Row],[UND MEDIDA]]</f>
        <v>1</v>
      </c>
      <c r="G721" t="str">
        <f>VLOOKUP(SALIDA[[#This Row],[CODIGO]],FAMILIAS[],4,FALSE)</f>
        <v>FULL GAUGE</v>
      </c>
      <c r="H721" s="10" t="str">
        <f>IF(VLOOKUP(SALIDA[[#This Row],[CODIGO]],STOCKSANLUIS[],7,FALSE)=0,"PRODUCTO SIN STOCK/UBICACIÓN",VLOOKUP(SALIDA[[#This Row],[CODIGO]],STOCKSANLUIS[],7,FALSE))</f>
        <v>A</v>
      </c>
      <c r="I721" s="10"/>
      <c r="J721" t="str">
        <f>SALIDA[[#This Row],[CODIGO]]&amp;"       "&amp;SALIDA[[#This Row],[FAMILIA]]</f>
        <v>02081       FULL GAUGE</v>
      </c>
      <c r="K721">
        <f>VLOOKUP(SALIDA[[#This Row],[CODIGO]],STOCK_STARSOFT[],5,FALSE)</f>
        <v>33.869329</v>
      </c>
      <c r="L721">
        <f>SALIDA[[#This Row],[CANTIDAD]]*SALIDA[[#This Row],[PRECIO UND]]</f>
        <v>33.869329</v>
      </c>
    </row>
    <row r="722" spans="1:12" x14ac:dyDescent="0.25">
      <c r="A722" s="6" t="s">
        <v>57</v>
      </c>
      <c r="B722" s="24" t="str">
        <f>VLOOKUP(SALIDA[[#This Row],[CODIGO]],STOCKSANLUIS[],2,FALSE)</f>
        <v>CONTROLADOR DE VOLTAJE Y PROTECTOR DE FASES PHASELOG EW PLUS - VER.05 - 90-220 VAC - FULL GAUGE - WHITE</v>
      </c>
      <c r="C722" s="153">
        <v>45923</v>
      </c>
      <c r="D722">
        <v>1</v>
      </c>
      <c r="E722">
        <f>IF(VLOOKUP(SALIDA[[#This Row],[CODIGO]],STOCKSANLUIS[],6,FALSE)=0,"PRODUCTO SIN STOCK/UBICACIÓN",VLOOKUP(SALIDA[[#This Row],[CODIGO]],STOCKSANLUIS[],6,FALSE))</f>
        <v>1</v>
      </c>
      <c r="F722">
        <f>SALIDA[[#This Row],[CANTIDAD]]/SALIDA[[#This Row],[UND MEDIDA]]</f>
        <v>1</v>
      </c>
      <c r="G722" t="str">
        <f>VLOOKUP(SALIDA[[#This Row],[CODIGO]],FAMILIAS[],4,FALSE)</f>
        <v>FULL GAUGE</v>
      </c>
      <c r="H722" s="10" t="str">
        <f>IF(VLOOKUP(SALIDA[[#This Row],[CODIGO]],STOCKSANLUIS[],7,FALSE)=0,"PRODUCTO SIN STOCK/UBICACIÓN",VLOOKUP(SALIDA[[#This Row],[CODIGO]],STOCKSANLUIS[],7,FALSE))</f>
        <v>C</v>
      </c>
      <c r="I722" s="10"/>
      <c r="J722" t="str">
        <f>SALIDA[[#This Row],[CODIGO]]&amp;"       "&amp;SALIDA[[#This Row],[FAMILIA]]</f>
        <v>00029       FULL GAUGE</v>
      </c>
      <c r="K722">
        <f>VLOOKUP(SALIDA[[#This Row],[CODIGO]],STOCK_STARSOFT[],5,FALSE)</f>
        <v>54.47063</v>
      </c>
      <c r="L722">
        <f>SALIDA[[#This Row],[CANTIDAD]]*SALIDA[[#This Row],[PRECIO UND]]</f>
        <v>54.47063</v>
      </c>
    </row>
    <row r="723" spans="1:12" x14ac:dyDescent="0.25">
      <c r="A723" s="6" t="s">
        <v>33</v>
      </c>
      <c r="B723" s="24" t="str">
        <f>VLOOKUP(SALIDA[[#This Row],[CODIGO]],STOCKSANLUIS[],2,FALSE)</f>
        <v>CONTROLADOR DE TEMPERATURA DIGITAL MT-512E 2HP - VER.13 - 115/220 VAC - FULL GAUGE</v>
      </c>
      <c r="C723" s="153">
        <v>45923</v>
      </c>
      <c r="D723">
        <v>100</v>
      </c>
      <c r="E723">
        <f>IF(VLOOKUP(SALIDA[[#This Row],[CODIGO]],STOCKSANLUIS[],6,FALSE)=0,"PRODUCTO SIN STOCK/UBICACIÓN",VLOOKUP(SALIDA[[#This Row],[CODIGO]],STOCKSANLUIS[],6,FALSE))</f>
        <v>1</v>
      </c>
      <c r="F723">
        <f>SALIDA[[#This Row],[CANTIDAD]]/SALIDA[[#This Row],[UND MEDIDA]]</f>
        <v>100</v>
      </c>
      <c r="G723" t="str">
        <f>VLOOKUP(SALIDA[[#This Row],[CODIGO]],FAMILIAS[],4,FALSE)</f>
        <v>FULL GAUGE</v>
      </c>
      <c r="H723" s="10" t="str">
        <f>IF(VLOOKUP(SALIDA[[#This Row],[CODIGO]],STOCKSANLUIS[],7,FALSE)=0,"PRODUCTO SIN STOCK/UBICACIÓN",VLOOKUP(SALIDA[[#This Row],[CODIGO]],STOCKSANLUIS[],7,FALSE))</f>
        <v>C</v>
      </c>
      <c r="I723" s="10"/>
      <c r="J723" t="str">
        <f>SALIDA[[#This Row],[CODIGO]]&amp;"       "&amp;SALIDA[[#This Row],[FAMILIA]]</f>
        <v>00016       FULL GAUGE</v>
      </c>
      <c r="K723">
        <f>VLOOKUP(SALIDA[[#This Row],[CODIGO]],STOCK_STARSOFT[],5,FALSE)</f>
        <v>13.318346</v>
      </c>
      <c r="L723">
        <f>SALIDA[[#This Row],[CANTIDAD]]*SALIDA[[#This Row],[PRECIO UND]]</f>
        <v>1331.8345999999999</v>
      </c>
    </row>
    <row r="724" spans="1:12" x14ac:dyDescent="0.25">
      <c r="A724" s="6" t="s">
        <v>3295</v>
      </c>
      <c r="B724" s="24" t="str">
        <f>VLOOKUP(SALIDA[[#This Row],[CODIGO]],STOCKSANLUIS[],2,FALSE)</f>
        <v>VALVULA PARA AGUA HELADA FAN &amp; COIL 2 VIAS 1" DIAMETRO  CON ACTUADOR  220V JOHNSON CONTROLS - VLC2200HC-C</v>
      </c>
      <c r="C724" s="153">
        <v>45923</v>
      </c>
      <c r="D724">
        <v>7</v>
      </c>
      <c r="E724">
        <f>IF(VLOOKUP(SALIDA[[#This Row],[CODIGO]],STOCKSANLUIS[],6,FALSE)=0,"PRODUCTO SIN STOCK/UBICACIÓN",VLOOKUP(SALIDA[[#This Row],[CODIGO]],STOCKSANLUIS[],6,FALSE))</f>
        <v>1</v>
      </c>
      <c r="F724">
        <f>SALIDA[[#This Row],[CANTIDAD]]/SALIDA[[#This Row],[UND MEDIDA]]</f>
        <v>7</v>
      </c>
      <c r="G724" t="str">
        <f>VLOOKUP(SALIDA[[#This Row],[CODIGO]],FAMILIAS[],4,FALSE)</f>
        <v>JOHNSON CONTROLS</v>
      </c>
      <c r="H724" s="10" t="str">
        <f>IF(VLOOKUP(SALIDA[[#This Row],[CODIGO]],STOCKSANLUIS[],7,FALSE)=0,"PRODUCTO SIN STOCK/UBICACIÓN",VLOOKUP(SALIDA[[#This Row],[CODIGO]],STOCKSANLUIS[],7,FALSE))</f>
        <v>A</v>
      </c>
      <c r="I724" s="10"/>
      <c r="J724" t="str">
        <f>SALIDA[[#This Row],[CODIGO]]&amp;"       "&amp;SALIDA[[#This Row],[FAMILIA]]</f>
        <v>02715       JOHNSON CONTROLS</v>
      </c>
      <c r="K724">
        <f>VLOOKUP(SALIDA[[#This Row],[CODIGO]],STOCK_STARSOFT[],5,FALSE)</f>
        <v>18.185565</v>
      </c>
      <c r="L724">
        <f>SALIDA[[#This Row],[CANTIDAD]]*SALIDA[[#This Row],[PRECIO UND]]</f>
        <v>127.29895500000001</v>
      </c>
    </row>
    <row r="725" spans="1:12" x14ac:dyDescent="0.25">
      <c r="A725" s="6" t="s">
        <v>2551</v>
      </c>
      <c r="B725" s="24" t="str">
        <f>VLOOKUP(SALIDA[[#This Row],[CODIGO]],STOCKSANLUIS[],2,FALSE)</f>
        <v>CONTROLADOR DE TEMPERATURA DIGITAL MT-543 E LOG DE 4 ETAPAS C/ALARMA - VER.03 - 115/220 VAC - FULL GAUGE</v>
      </c>
      <c r="C725" s="153">
        <v>45923</v>
      </c>
      <c r="D725">
        <v>1</v>
      </c>
      <c r="E725">
        <f>IF(VLOOKUP(SALIDA[[#This Row],[CODIGO]],STOCKSANLUIS[],6,FALSE)=0,"PRODUCTO SIN STOCK/UBICACIÓN",VLOOKUP(SALIDA[[#This Row],[CODIGO]],STOCKSANLUIS[],6,FALSE))</f>
        <v>1</v>
      </c>
      <c r="F725">
        <f>SALIDA[[#This Row],[CANTIDAD]]/SALIDA[[#This Row],[UND MEDIDA]]</f>
        <v>1</v>
      </c>
      <c r="G725" t="str">
        <f>VLOOKUP(SALIDA[[#This Row],[CODIGO]],FAMILIAS[],4,FALSE)</f>
        <v>FULL GAUGE</v>
      </c>
      <c r="H725" s="10" t="str">
        <f>IF(VLOOKUP(SALIDA[[#This Row],[CODIGO]],STOCKSANLUIS[],7,FALSE)=0,"PRODUCTO SIN STOCK/UBICACIÓN",VLOOKUP(SALIDA[[#This Row],[CODIGO]],STOCKSANLUIS[],7,FALSE))</f>
        <v>A</v>
      </c>
      <c r="I725" s="10"/>
      <c r="J725" t="str">
        <f>SALIDA[[#This Row],[CODIGO]]&amp;"       "&amp;SALIDA[[#This Row],[FAMILIA]]</f>
        <v>02090       FULL GAUGE</v>
      </c>
      <c r="K725">
        <f>VLOOKUP(SALIDA[[#This Row],[CODIGO]],STOCK_STARSOFT[],5,FALSE)</f>
        <v>47.654238999999997</v>
      </c>
      <c r="L725">
        <f>SALIDA[[#This Row],[CANTIDAD]]*SALIDA[[#This Row],[PRECIO UND]]</f>
        <v>47.654238999999997</v>
      </c>
    </row>
    <row r="726" spans="1:12" x14ac:dyDescent="0.25">
      <c r="A726" s="6" t="s">
        <v>1199</v>
      </c>
      <c r="B726" s="24" t="str">
        <f>VLOOKUP(SALIDA[[#This Row],[CODIGO]],STOCKSANLUIS[],2,FALSE)</f>
        <v>CONTROLADOR DE TEMPERATURA DIGITAL MT-512G - VER.02 - 115/220 VAC - FULL GAUGE</v>
      </c>
      <c r="C726" s="153">
        <v>45923</v>
      </c>
      <c r="D726">
        <v>1</v>
      </c>
      <c r="E726">
        <f>IF(VLOOKUP(SALIDA[[#This Row],[CODIGO]],STOCKSANLUIS[],6,FALSE)=0,"PRODUCTO SIN STOCK/UBICACIÓN",VLOOKUP(SALIDA[[#This Row],[CODIGO]],STOCKSANLUIS[],6,FALSE))</f>
        <v>1</v>
      </c>
      <c r="F726">
        <f>SALIDA[[#This Row],[CANTIDAD]]/SALIDA[[#This Row],[UND MEDIDA]]</f>
        <v>1</v>
      </c>
      <c r="G726" t="str">
        <f>VLOOKUP(SALIDA[[#This Row],[CODIGO]],FAMILIAS[],4,FALSE)</f>
        <v>FULL GAUGE</v>
      </c>
      <c r="H726" s="10" t="str">
        <f>IF(VLOOKUP(SALIDA[[#This Row],[CODIGO]],STOCKSANLUIS[],7,FALSE)=0,"PRODUCTO SIN STOCK/UBICACIÓN",VLOOKUP(SALIDA[[#This Row],[CODIGO]],STOCKSANLUIS[],7,FALSE))</f>
        <v>A</v>
      </c>
      <c r="I726" s="10"/>
      <c r="J726" t="str">
        <f>SALIDA[[#This Row],[CODIGO]]&amp;"       "&amp;SALIDA[[#This Row],[FAMILIA]]</f>
        <v>01276       FULL GAUGE</v>
      </c>
      <c r="K726">
        <f>VLOOKUP(SALIDA[[#This Row],[CODIGO]],STOCK_STARSOFT[],5,FALSE)</f>
        <v>20.559538</v>
      </c>
      <c r="L726">
        <f>SALIDA[[#This Row],[CANTIDAD]]*SALIDA[[#This Row],[PRECIO UND]]</f>
        <v>20.559538</v>
      </c>
    </row>
    <row r="727" spans="1:12" x14ac:dyDescent="0.25">
      <c r="A727" s="6" t="s">
        <v>57</v>
      </c>
      <c r="B727" s="24" t="str">
        <f>VLOOKUP(SALIDA[[#This Row],[CODIGO]],STOCKSANLUIS[],2,FALSE)</f>
        <v>CONTROLADOR DE VOLTAJE Y PROTECTOR DE FASES PHASELOG EW PLUS - VER.05 - 90-220 VAC - FULL GAUGE - WHITE</v>
      </c>
      <c r="C727" s="153">
        <v>45923</v>
      </c>
      <c r="D727">
        <v>2</v>
      </c>
      <c r="E727">
        <f>IF(VLOOKUP(SALIDA[[#This Row],[CODIGO]],STOCKSANLUIS[],6,FALSE)=0,"PRODUCTO SIN STOCK/UBICACIÓN",VLOOKUP(SALIDA[[#This Row],[CODIGO]],STOCKSANLUIS[],6,FALSE))</f>
        <v>1</v>
      </c>
      <c r="F727">
        <f>SALIDA[[#This Row],[CANTIDAD]]/SALIDA[[#This Row],[UND MEDIDA]]</f>
        <v>2</v>
      </c>
      <c r="G727" t="str">
        <f>VLOOKUP(SALIDA[[#This Row],[CODIGO]],FAMILIAS[],4,FALSE)</f>
        <v>FULL GAUGE</v>
      </c>
      <c r="H727" s="10" t="str">
        <f>IF(VLOOKUP(SALIDA[[#This Row],[CODIGO]],STOCKSANLUIS[],7,FALSE)=0,"PRODUCTO SIN STOCK/UBICACIÓN",VLOOKUP(SALIDA[[#This Row],[CODIGO]],STOCKSANLUIS[],7,FALSE))</f>
        <v>C</v>
      </c>
      <c r="I727" s="10"/>
      <c r="J727" t="str">
        <f>SALIDA[[#This Row],[CODIGO]]&amp;"       "&amp;SALIDA[[#This Row],[FAMILIA]]</f>
        <v>00029       FULL GAUGE</v>
      </c>
      <c r="K727">
        <f>VLOOKUP(SALIDA[[#This Row],[CODIGO]],STOCK_STARSOFT[],5,FALSE)</f>
        <v>54.47063</v>
      </c>
      <c r="L727">
        <f>SALIDA[[#This Row],[CANTIDAD]]*SALIDA[[#This Row],[PRECIO UND]]</f>
        <v>108.94126</v>
      </c>
    </row>
    <row r="728" spans="1:12" x14ac:dyDescent="0.25">
      <c r="A728" s="6" t="s">
        <v>3339</v>
      </c>
      <c r="B728" s="24" t="str">
        <f>VLOOKUP(SALIDA[[#This Row],[CODIGO]],STOCKSANLUIS[],2,FALSE)</f>
        <v>GAS REFRIGERANTE R134 - 13.6KG ICELOONG</v>
      </c>
      <c r="C728" s="153">
        <v>45923</v>
      </c>
      <c r="D728">
        <v>1</v>
      </c>
      <c r="E728">
        <f>IF(VLOOKUP(SALIDA[[#This Row],[CODIGO]],STOCKSANLUIS[],6,FALSE)=0,"PRODUCTO SIN STOCK/UBICACIÓN",VLOOKUP(SALIDA[[#This Row],[CODIGO]],STOCKSANLUIS[],6,FALSE))</f>
        <v>1</v>
      </c>
      <c r="F728">
        <f>SALIDA[[#This Row],[CANTIDAD]]/SALIDA[[#This Row],[UND MEDIDA]]</f>
        <v>1</v>
      </c>
      <c r="G728" t="str">
        <f>VLOOKUP(SALIDA[[#This Row],[CODIGO]],FAMILIAS[],4,FALSE)</f>
        <v>ZHEJIANG YONGHE</v>
      </c>
      <c r="H728" s="10" t="str">
        <f>IF(VLOOKUP(SALIDA[[#This Row],[CODIGO]],STOCKSANLUIS[],7,FALSE)=0,"PRODUCTO SIN STOCK/UBICACIÓN",VLOOKUP(SALIDA[[#This Row],[CODIGO]],STOCKSANLUIS[],7,FALSE))</f>
        <v>C</v>
      </c>
      <c r="I728" s="10"/>
      <c r="J728" t="str">
        <f>SALIDA[[#This Row],[CODIGO]]&amp;"       "&amp;SALIDA[[#This Row],[FAMILIA]]</f>
        <v>02751       ZHEJIANG YONGHE</v>
      </c>
      <c r="K728">
        <f>VLOOKUP(SALIDA[[#This Row],[CODIGO]],STOCK_STARSOFT[],5,FALSE)</f>
        <v>106.20946600000001</v>
      </c>
      <c r="L728">
        <f>SALIDA[[#This Row],[CANTIDAD]]*SALIDA[[#This Row],[PRECIO UND]]</f>
        <v>106.20946600000001</v>
      </c>
    </row>
    <row r="729" spans="1:12" x14ac:dyDescent="0.25">
      <c r="A729" s="6" t="s">
        <v>2707</v>
      </c>
      <c r="B729" s="24" t="str">
        <f>VLOOKUP(SALIDA[[#This Row],[CODIGO]],STOCKSANLUIS[],2,FALSE)</f>
        <v>FUNDENTE EN POLVO DE 113.5 GR (SSPF1/4) - HARRIS</v>
      </c>
      <c r="C729" s="153">
        <v>45923</v>
      </c>
      <c r="D729">
        <v>2</v>
      </c>
      <c r="E729">
        <f>IF(VLOOKUP(SALIDA[[#This Row],[CODIGO]],STOCKSANLUIS[],6,FALSE)=0,"PRODUCTO SIN STOCK/UBICACIÓN",VLOOKUP(SALIDA[[#This Row],[CODIGO]],STOCKSANLUIS[],6,FALSE))</f>
        <v>1</v>
      </c>
      <c r="F729">
        <f>SALIDA[[#This Row],[CANTIDAD]]/SALIDA[[#This Row],[UND MEDIDA]]</f>
        <v>2</v>
      </c>
      <c r="G729" t="str">
        <f>VLOOKUP(SALIDA[[#This Row],[CODIGO]],FAMILIAS[],4,FALSE)</f>
        <v>HARRIS</v>
      </c>
      <c r="H729" s="10" t="str">
        <f>IF(VLOOKUP(SALIDA[[#This Row],[CODIGO]],STOCKSANLUIS[],7,FALSE)=0,"PRODUCTO SIN STOCK/UBICACIÓN",VLOOKUP(SALIDA[[#This Row],[CODIGO]],STOCKSANLUIS[],7,FALSE))</f>
        <v>C</v>
      </c>
      <c r="I729" s="10"/>
      <c r="J729" t="str">
        <f>SALIDA[[#This Row],[CODIGO]]&amp;"       "&amp;SALIDA[[#This Row],[FAMILIA]]</f>
        <v>02195       HARRIS</v>
      </c>
      <c r="K729">
        <f>VLOOKUP(SALIDA[[#This Row],[CODIGO]],STOCK_STARSOFT[],5,FALSE)</f>
        <v>6.6086</v>
      </c>
      <c r="L729">
        <f>SALIDA[[#This Row],[CANTIDAD]]*SALIDA[[#This Row],[PRECIO UND]]</f>
        <v>13.2172</v>
      </c>
    </row>
    <row r="730" spans="1:12" x14ac:dyDescent="0.25">
      <c r="A730" s="6" t="s">
        <v>491</v>
      </c>
      <c r="B730" s="24" t="str">
        <f>VLOOKUP(SALIDA[[#This Row],[CODIGO]],STOCKSANLUIS[],2,FALSE)</f>
        <v>FUNDENTE EN PASTA DE 113.5 GR (SSWF1/4) - HARRIS</v>
      </c>
      <c r="C730" s="153">
        <v>45923</v>
      </c>
      <c r="D730">
        <v>5</v>
      </c>
      <c r="E730">
        <f>IF(VLOOKUP(SALIDA[[#This Row],[CODIGO]],STOCKSANLUIS[],6,FALSE)=0,"PRODUCTO SIN STOCK/UBICACIÓN",VLOOKUP(SALIDA[[#This Row],[CODIGO]],STOCKSANLUIS[],6,FALSE))</f>
        <v>1</v>
      </c>
      <c r="F730">
        <f>SALIDA[[#This Row],[CANTIDAD]]/SALIDA[[#This Row],[UND MEDIDA]]</f>
        <v>5</v>
      </c>
      <c r="G730" t="str">
        <f>VLOOKUP(SALIDA[[#This Row],[CODIGO]],FAMILIAS[],4,FALSE)</f>
        <v>HARRIS</v>
      </c>
      <c r="H730" s="10" t="str">
        <f>IF(VLOOKUP(SALIDA[[#This Row],[CODIGO]],STOCKSANLUIS[],7,FALSE)=0,"PRODUCTO SIN STOCK/UBICACIÓN",VLOOKUP(SALIDA[[#This Row],[CODIGO]],STOCKSANLUIS[],7,FALSE))</f>
        <v>C</v>
      </c>
      <c r="I730" s="10"/>
      <c r="J730" t="str">
        <f>SALIDA[[#This Row],[CODIGO]]&amp;"       "&amp;SALIDA[[#This Row],[FAMILIA]]</f>
        <v>00408       HARRIS</v>
      </c>
      <c r="K730">
        <f>VLOOKUP(SALIDA[[#This Row],[CODIGO]],STOCK_STARSOFT[],5,FALSE)</f>
        <v>4.173635</v>
      </c>
      <c r="L730">
        <f>SALIDA[[#This Row],[CANTIDAD]]*SALIDA[[#This Row],[PRECIO UND]]</f>
        <v>20.868175000000001</v>
      </c>
    </row>
    <row r="731" spans="1:12" x14ac:dyDescent="0.25">
      <c r="A731" s="6" t="s">
        <v>2944</v>
      </c>
      <c r="B731" s="24" t="str">
        <f>VLOOKUP(SALIDA[[#This Row],[CODIGO]],STOCKSANLUIS[],2,FALSE)</f>
        <v>TUERCA DE BRONCE DE 1/4 - SN-14 - EVERWELL</v>
      </c>
      <c r="C731" s="153">
        <v>45923</v>
      </c>
      <c r="D731">
        <v>10</v>
      </c>
      <c r="E731">
        <f>IF(VLOOKUP(SALIDA[[#This Row],[CODIGO]],STOCKSANLUIS[],6,FALSE)=0,"PRODUCTO SIN STOCK/UBICACIÓN",VLOOKUP(SALIDA[[#This Row],[CODIGO]],STOCKSANLUIS[],6,FALSE))</f>
        <v>1</v>
      </c>
      <c r="F731">
        <f>SALIDA[[#This Row],[CANTIDAD]]/SALIDA[[#This Row],[UND MEDIDA]]</f>
        <v>10</v>
      </c>
      <c r="G731" t="str">
        <f>VLOOKUP(SALIDA[[#This Row],[CODIGO]],FAMILIAS[],4,FALSE)</f>
        <v>EVERWELL</v>
      </c>
      <c r="H731" s="10" t="str">
        <f>IF(VLOOKUP(SALIDA[[#This Row],[CODIGO]],STOCKSANLUIS[],7,FALSE)=0,"PRODUCTO SIN STOCK/UBICACIÓN",VLOOKUP(SALIDA[[#This Row],[CODIGO]],STOCKSANLUIS[],7,FALSE))</f>
        <v>C</v>
      </c>
      <c r="I731" s="10"/>
      <c r="J731" t="str">
        <f>SALIDA[[#This Row],[CODIGO]]&amp;"       "&amp;SALIDA[[#This Row],[FAMILIA]]</f>
        <v>02400       EVERWELL</v>
      </c>
      <c r="K731">
        <f>VLOOKUP(SALIDA[[#This Row],[CODIGO]],STOCK_STARSOFT[],5,FALSE)</f>
        <v>0.199099</v>
      </c>
      <c r="L731">
        <f>SALIDA[[#This Row],[CANTIDAD]]*SALIDA[[#This Row],[PRECIO UND]]</f>
        <v>1.99099</v>
      </c>
    </row>
    <row r="732" spans="1:12" x14ac:dyDescent="0.25">
      <c r="A732" s="6" t="s">
        <v>931</v>
      </c>
      <c r="B732" s="24" t="str">
        <f>VLOOKUP(SALIDA[[#This Row],[CODIGO]],STOCKSANLUIS[],2,FALSE)</f>
        <v>ACEITE POLIOLESTER POE 32 - 1 GALON - BVA</v>
      </c>
      <c r="C732" s="153">
        <v>45923</v>
      </c>
      <c r="D732">
        <v>10</v>
      </c>
      <c r="E732">
        <f>IF(VLOOKUP(SALIDA[[#This Row],[CODIGO]],STOCKSANLUIS[],6,FALSE)=0,"PRODUCTO SIN STOCK/UBICACIÓN",VLOOKUP(SALIDA[[#This Row],[CODIGO]],STOCKSANLUIS[],6,FALSE))</f>
        <v>1</v>
      </c>
      <c r="F732">
        <f>SALIDA[[#This Row],[CANTIDAD]]/SALIDA[[#This Row],[UND MEDIDA]]</f>
        <v>10</v>
      </c>
      <c r="G732" t="str">
        <f>VLOOKUP(SALIDA[[#This Row],[CODIGO]],FAMILIAS[],4,FALSE)</f>
        <v>BVA</v>
      </c>
      <c r="H732" s="10" t="str">
        <f>IF(VLOOKUP(SALIDA[[#This Row],[CODIGO]],STOCKSANLUIS[],7,FALSE)=0,"PRODUCTO SIN STOCK/UBICACIÓN",VLOOKUP(SALIDA[[#This Row],[CODIGO]],STOCKSANLUIS[],7,FALSE))</f>
        <v>C</v>
      </c>
      <c r="I732" s="10"/>
      <c r="J732" t="str">
        <f>SALIDA[[#This Row],[CODIGO]]&amp;"       "&amp;SALIDA[[#This Row],[FAMILIA]]</f>
        <v>00987       BVA</v>
      </c>
      <c r="K732">
        <f>VLOOKUP(SALIDA[[#This Row],[CODIGO]],STOCK_STARSOFT[],5,FALSE)</f>
        <v>47.466326000000002</v>
      </c>
      <c r="L732">
        <f>SALIDA[[#This Row],[CANTIDAD]]*SALIDA[[#This Row],[PRECIO UND]]</f>
        <v>474.66326000000004</v>
      </c>
    </row>
    <row r="733" spans="1:12" x14ac:dyDescent="0.25">
      <c r="A733" s="6" t="s">
        <v>3347</v>
      </c>
      <c r="B733" s="24" t="str">
        <f>VLOOKUP(SALIDA[[#This Row],[CODIGO]],STOCKSANLUIS[],2,FALSE)</f>
        <v>GAS REFRIGERANTE R507 -11.3KG ICELOONG</v>
      </c>
      <c r="C733" s="153">
        <v>45923</v>
      </c>
      <c r="D733">
        <v>5</v>
      </c>
      <c r="E733">
        <f>IF(VLOOKUP(SALIDA[[#This Row],[CODIGO]],STOCKSANLUIS[],6,FALSE)=0,"PRODUCTO SIN STOCK/UBICACIÓN",VLOOKUP(SALIDA[[#This Row],[CODIGO]],STOCKSANLUIS[],6,FALSE))</f>
        <v>1</v>
      </c>
      <c r="F733">
        <f>SALIDA[[#This Row],[CANTIDAD]]/SALIDA[[#This Row],[UND MEDIDA]]</f>
        <v>5</v>
      </c>
      <c r="G733" t="str">
        <f>VLOOKUP(SALIDA[[#This Row],[CODIGO]],FAMILIAS[],4,FALSE)</f>
        <v>ZHEJIANG YONGHE</v>
      </c>
      <c r="H733" s="10" t="str">
        <f>IF(VLOOKUP(SALIDA[[#This Row],[CODIGO]],STOCKSANLUIS[],7,FALSE)=0,"PRODUCTO SIN STOCK/UBICACIÓN",VLOOKUP(SALIDA[[#This Row],[CODIGO]],STOCKSANLUIS[],7,FALSE))</f>
        <v>C</v>
      </c>
      <c r="I733" s="10"/>
      <c r="J733" t="str">
        <f>SALIDA[[#This Row],[CODIGO]]&amp;"       "&amp;SALIDA[[#This Row],[FAMILIA]]</f>
        <v>02755       ZHEJIANG YONGHE</v>
      </c>
      <c r="K733">
        <f>VLOOKUP(SALIDA[[#This Row],[CODIGO]],STOCK_STARSOFT[],5,FALSE)</f>
        <v>55.968114</v>
      </c>
      <c r="L733">
        <f>SALIDA[[#This Row],[CANTIDAD]]*SALIDA[[#This Row],[PRECIO UND]]</f>
        <v>279.84057000000001</v>
      </c>
    </row>
    <row r="734" spans="1:12" x14ac:dyDescent="0.25">
      <c r="A734" s="6" t="s">
        <v>705</v>
      </c>
      <c r="B734" s="24" t="str">
        <f>VLOOKUP(SALIDA[[#This Row],[CODIGO]],STOCKSANLUIS[],2,FALSE)</f>
        <v>FILTRO SECADOR - 163 - 3/8 - ROSCABLE - QDM-163 - QUALITY</v>
      </c>
      <c r="C734" s="153">
        <v>45923</v>
      </c>
      <c r="D734">
        <v>4</v>
      </c>
      <c r="E734">
        <f>IF(VLOOKUP(SALIDA[[#This Row],[CODIGO]],STOCKSANLUIS[],6,FALSE)=0,"PRODUCTO SIN STOCK/UBICACIÓN",VLOOKUP(SALIDA[[#This Row],[CODIGO]],STOCKSANLUIS[],6,FALSE))</f>
        <v>1</v>
      </c>
      <c r="F734">
        <f>SALIDA[[#This Row],[CANTIDAD]]/SALIDA[[#This Row],[UND MEDIDA]]</f>
        <v>4</v>
      </c>
      <c r="G734" t="str">
        <f>VLOOKUP(SALIDA[[#This Row],[CODIGO]],FAMILIAS[],4,FALSE)</f>
        <v>QUALITY</v>
      </c>
      <c r="H734" s="10" t="str">
        <f>IF(VLOOKUP(SALIDA[[#This Row],[CODIGO]],STOCKSANLUIS[],7,FALSE)=0,"PRODUCTO SIN STOCK/UBICACIÓN",VLOOKUP(SALIDA[[#This Row],[CODIGO]],STOCKSANLUIS[],7,FALSE))</f>
        <v>A</v>
      </c>
      <c r="I734" s="10"/>
      <c r="J734" t="str">
        <f>SALIDA[[#This Row],[CODIGO]]&amp;"       "&amp;SALIDA[[#This Row],[FAMILIA]]</f>
        <v>00783       QUALITY</v>
      </c>
      <c r="K734">
        <f>VLOOKUP(SALIDA[[#This Row],[CODIGO]],STOCK_STARSOFT[],5,FALSE)</f>
        <v>4.469824</v>
      </c>
      <c r="L734">
        <f>SALIDA[[#This Row],[CANTIDAD]]*SALIDA[[#This Row],[PRECIO UND]]</f>
        <v>17.879296</v>
      </c>
    </row>
    <row r="735" spans="1:12" x14ac:dyDescent="0.25">
      <c r="A735" s="6" t="s">
        <v>2314</v>
      </c>
      <c r="B735" s="24" t="str">
        <f>VLOOKUP(SALIDA[[#This Row],[CODIGO]],STOCKSANLUIS[],2,FALSE)</f>
        <v>FILTRO SECADOR - 083 - 3/8 - ROSCABLE - SEK-083 - EVERWELL</v>
      </c>
      <c r="C735" s="153">
        <v>45923</v>
      </c>
      <c r="D735">
        <v>2</v>
      </c>
      <c r="E735">
        <f>IF(VLOOKUP(SALIDA[[#This Row],[CODIGO]],STOCKSANLUIS[],6,FALSE)=0,"PRODUCTO SIN STOCK/UBICACIÓN",VLOOKUP(SALIDA[[#This Row],[CODIGO]],STOCKSANLUIS[],6,FALSE))</f>
        <v>1</v>
      </c>
      <c r="F735">
        <f>SALIDA[[#This Row],[CANTIDAD]]/SALIDA[[#This Row],[UND MEDIDA]]</f>
        <v>2</v>
      </c>
      <c r="G735" t="str">
        <f>VLOOKUP(SALIDA[[#This Row],[CODIGO]],FAMILIAS[],4,FALSE)</f>
        <v>EVERWELL</v>
      </c>
      <c r="H735" s="10" t="str">
        <f>IF(VLOOKUP(SALIDA[[#This Row],[CODIGO]],STOCKSANLUIS[],7,FALSE)=0,"PRODUCTO SIN STOCK/UBICACIÓN",VLOOKUP(SALIDA[[#This Row],[CODIGO]],STOCKSANLUIS[],7,FALSE))</f>
        <v>A</v>
      </c>
      <c r="I735" s="10"/>
      <c r="J735" t="str">
        <f>SALIDA[[#This Row],[CODIGO]]&amp;"       "&amp;SALIDA[[#This Row],[FAMILIA]]</f>
        <v>01944       EVERWELL</v>
      </c>
      <c r="K735">
        <f>VLOOKUP(SALIDA[[#This Row],[CODIGO]],STOCK_STARSOFT[],5,FALSE)</f>
        <v>2.95987</v>
      </c>
      <c r="L735">
        <f>SALIDA[[#This Row],[CANTIDAD]]*SALIDA[[#This Row],[PRECIO UND]]</f>
        <v>5.91974</v>
      </c>
    </row>
    <row r="736" spans="1:12" x14ac:dyDescent="0.25">
      <c r="A736" s="6" t="s">
        <v>3347</v>
      </c>
      <c r="B736" s="24" t="str">
        <f>VLOOKUP(SALIDA[[#This Row],[CODIGO]],STOCKSANLUIS[],2,FALSE)</f>
        <v>GAS REFRIGERANTE R507 -11.3KG ICELOONG</v>
      </c>
      <c r="C736" s="153">
        <v>45923</v>
      </c>
      <c r="D736">
        <v>12</v>
      </c>
      <c r="E736">
        <f>IF(VLOOKUP(SALIDA[[#This Row],[CODIGO]],STOCKSANLUIS[],6,FALSE)=0,"PRODUCTO SIN STOCK/UBICACIÓN",VLOOKUP(SALIDA[[#This Row],[CODIGO]],STOCKSANLUIS[],6,FALSE))</f>
        <v>1</v>
      </c>
      <c r="F736">
        <f>SALIDA[[#This Row],[CANTIDAD]]/SALIDA[[#This Row],[UND MEDIDA]]</f>
        <v>12</v>
      </c>
      <c r="G736" t="str">
        <f>VLOOKUP(SALIDA[[#This Row],[CODIGO]],FAMILIAS[],4,FALSE)</f>
        <v>ZHEJIANG YONGHE</v>
      </c>
      <c r="H736" s="10" t="str">
        <f>IF(VLOOKUP(SALIDA[[#This Row],[CODIGO]],STOCKSANLUIS[],7,FALSE)=0,"PRODUCTO SIN STOCK/UBICACIÓN",VLOOKUP(SALIDA[[#This Row],[CODIGO]],STOCKSANLUIS[],7,FALSE))</f>
        <v>C</v>
      </c>
      <c r="I736" s="10"/>
      <c r="J736" t="str">
        <f>SALIDA[[#This Row],[CODIGO]]&amp;"       "&amp;SALIDA[[#This Row],[FAMILIA]]</f>
        <v>02755       ZHEJIANG YONGHE</v>
      </c>
      <c r="K736">
        <f>VLOOKUP(SALIDA[[#This Row],[CODIGO]],STOCK_STARSOFT[],5,FALSE)</f>
        <v>55.968114</v>
      </c>
      <c r="L736">
        <f>SALIDA[[#This Row],[CANTIDAD]]*SALIDA[[#This Row],[PRECIO UND]]</f>
        <v>671.61736799999994</v>
      </c>
    </row>
    <row r="737" spans="1:12" x14ac:dyDescent="0.25">
      <c r="A737" s="26" t="s">
        <v>3836</v>
      </c>
      <c r="B737" s="43" t="str">
        <f>VLOOKUP(SALIDA[[#This Row],[CODIGO]],STOCKSANLUIS[],2,FALSE)</f>
        <v>MANGA AISLANTE CLASS 1 - 1 3/8"ID X 3/4"THK - WINCELL</v>
      </c>
      <c r="C737" s="154">
        <v>45923</v>
      </c>
      <c r="D737" s="27">
        <v>2</v>
      </c>
      <c r="E737" s="27">
        <f>IF(VLOOKUP(SALIDA[[#This Row],[CODIGO]],STOCKSANLUIS[],6,FALSE)=0,"PRODUCTO SIN STOCK/UBICACIÓN",VLOOKUP(SALIDA[[#This Row],[CODIGO]],STOCKSANLUIS[],6,FALSE))</f>
        <v>1</v>
      </c>
      <c r="F737" s="27">
        <f>SALIDA[[#This Row],[CANTIDAD]]/SALIDA[[#This Row],[UND MEDIDA]]</f>
        <v>2</v>
      </c>
      <c r="G737" t="str">
        <f>VLOOKUP(SALIDA[[#This Row],[CODIGO]],FAMILIAS[],4,FALSE)</f>
        <v>WINCELL</v>
      </c>
      <c r="H737" s="10" t="str">
        <f>IF(VLOOKUP(SALIDA[[#This Row],[CODIGO]],STOCKSANLUIS[],7,FALSE)=0,"PRODUCTO SIN STOCK/UBICACIÓN",VLOOKUP(SALIDA[[#This Row],[CODIGO]],STOCKSANLUIS[],7,FALSE))</f>
        <v>A</v>
      </c>
      <c r="I737" s="10"/>
      <c r="J737" t="str">
        <f>SALIDA[[#This Row],[CODIGO]]&amp;"       "&amp;SALIDA[[#This Row],[FAMILIA]]</f>
        <v>03261       WINCELL</v>
      </c>
      <c r="K737">
        <f>VLOOKUP(SALIDA[[#This Row],[CODIGO]],STOCK_STARSOFT[],5,FALSE)</f>
        <v>2.9965570000000001</v>
      </c>
      <c r="L737">
        <f>SALIDA[[#This Row],[CANTIDAD]]*SALIDA[[#This Row],[PRECIO UND]]</f>
        <v>5.9931140000000003</v>
      </c>
    </row>
    <row r="738" spans="1:12" x14ac:dyDescent="0.25">
      <c r="A738" s="26" t="s">
        <v>3341</v>
      </c>
      <c r="B738" s="43" t="str">
        <f>VLOOKUP(SALIDA[[#This Row],[CODIGO]],STOCKSANLUIS[],2,FALSE)</f>
        <v>GAS REFRIGERANTE R404A -10.90KG ICELOONG</v>
      </c>
      <c r="C738" s="154">
        <v>45923</v>
      </c>
      <c r="D738" s="27">
        <v>2</v>
      </c>
      <c r="E738" s="27">
        <f>IF(VLOOKUP(SALIDA[[#This Row],[CODIGO]],STOCKSANLUIS[],6,FALSE)=0,"PRODUCTO SIN STOCK/UBICACIÓN",VLOOKUP(SALIDA[[#This Row],[CODIGO]],STOCKSANLUIS[],6,FALSE))</f>
        <v>1</v>
      </c>
      <c r="F738" s="27">
        <f>SALIDA[[#This Row],[CANTIDAD]]/SALIDA[[#This Row],[UND MEDIDA]]</f>
        <v>2</v>
      </c>
      <c r="G738" t="str">
        <f>VLOOKUP(SALIDA[[#This Row],[CODIGO]],FAMILIAS[],4,FALSE)</f>
        <v>ZHEJIANG YONGHE</v>
      </c>
      <c r="H738" s="10" t="str">
        <f>IF(VLOOKUP(SALIDA[[#This Row],[CODIGO]],STOCKSANLUIS[],7,FALSE)=0,"PRODUCTO SIN STOCK/UBICACIÓN",VLOOKUP(SALIDA[[#This Row],[CODIGO]],STOCKSANLUIS[],7,FALSE))</f>
        <v>C</v>
      </c>
      <c r="I738" s="10"/>
      <c r="J738" t="str">
        <f>SALIDA[[#This Row],[CODIGO]]&amp;"       "&amp;SALIDA[[#This Row],[FAMILIA]]</f>
        <v>02752       ZHEJIANG YONGHE</v>
      </c>
      <c r="K738">
        <f>VLOOKUP(SALIDA[[#This Row],[CODIGO]],STOCK_STARSOFT[],5,FALSE)</f>
        <v>53.481755</v>
      </c>
      <c r="L738">
        <f>SALIDA[[#This Row],[CANTIDAD]]*SALIDA[[#This Row],[PRECIO UND]]</f>
        <v>106.96351</v>
      </c>
    </row>
    <row r="739" spans="1:12" x14ac:dyDescent="0.25">
      <c r="A739" s="26" t="s">
        <v>487</v>
      </c>
      <c r="B739" s="43" t="str">
        <f>VLOOKUP(SALIDA[[#This Row],[CODIGO]],STOCKSANLUIS[],2,FALSE)</f>
        <v>SOLDADURA DE PLATA HARRIS AL 5%</v>
      </c>
      <c r="C739" s="154">
        <v>45923</v>
      </c>
      <c r="D739" s="27">
        <v>15</v>
      </c>
      <c r="E739" s="27">
        <f>IF(VLOOKUP(SALIDA[[#This Row],[CODIGO]],STOCKSANLUIS[],6,FALSE)=0,"PRODUCTO SIN STOCK/UBICACIÓN",VLOOKUP(SALIDA[[#This Row],[CODIGO]],STOCKSANLUIS[],6,FALSE))</f>
        <v>1</v>
      </c>
      <c r="F739" s="27">
        <f>SALIDA[[#This Row],[CANTIDAD]]/SALIDA[[#This Row],[UND MEDIDA]]</f>
        <v>15</v>
      </c>
      <c r="G739" t="str">
        <f>VLOOKUP(SALIDA[[#This Row],[CODIGO]],FAMILIAS[],4,FALSE)</f>
        <v>HARRIS</v>
      </c>
      <c r="H739" s="10" t="str">
        <f>IF(VLOOKUP(SALIDA[[#This Row],[CODIGO]],STOCKSANLUIS[],7,FALSE)=0,"PRODUCTO SIN STOCK/UBICACIÓN",VLOOKUP(SALIDA[[#This Row],[CODIGO]],STOCKSANLUIS[],7,FALSE))</f>
        <v>C</v>
      </c>
      <c r="I739" s="10"/>
      <c r="J739" t="str">
        <f>SALIDA[[#This Row],[CODIGO]]&amp;"       "&amp;SALIDA[[#This Row],[FAMILIA]]</f>
        <v>00406       HARRIS</v>
      </c>
      <c r="K739">
        <f>VLOOKUP(SALIDA[[#This Row],[CODIGO]],STOCK_STARSOFT[],5,FALSE)</f>
        <v>2.7172480000000001</v>
      </c>
      <c r="L739">
        <f>SALIDA[[#This Row],[CANTIDAD]]*SALIDA[[#This Row],[PRECIO UND]]</f>
        <v>40.758720000000004</v>
      </c>
    </row>
    <row r="740" spans="1:12" x14ac:dyDescent="0.25">
      <c r="A740" s="26" t="s">
        <v>2707</v>
      </c>
      <c r="B740" s="43" t="str">
        <f>VLOOKUP(SALIDA[[#This Row],[CODIGO]],STOCKSANLUIS[],2,FALSE)</f>
        <v>FUNDENTE EN POLVO DE 113.5 GR (SSPF1/4) - HARRIS</v>
      </c>
      <c r="C740" s="154">
        <v>45923</v>
      </c>
      <c r="D740" s="27">
        <v>1</v>
      </c>
      <c r="E740" s="27">
        <f>IF(VLOOKUP(SALIDA[[#This Row],[CODIGO]],STOCKSANLUIS[],6,FALSE)=0,"PRODUCTO SIN STOCK/UBICACIÓN",VLOOKUP(SALIDA[[#This Row],[CODIGO]],STOCKSANLUIS[],6,FALSE))</f>
        <v>1</v>
      </c>
      <c r="F740" s="27">
        <f>SALIDA[[#This Row],[CANTIDAD]]/SALIDA[[#This Row],[UND MEDIDA]]</f>
        <v>1</v>
      </c>
      <c r="G740" t="str">
        <f>VLOOKUP(SALIDA[[#This Row],[CODIGO]],FAMILIAS[],4,FALSE)</f>
        <v>HARRIS</v>
      </c>
      <c r="H740" s="10" t="str">
        <f>IF(VLOOKUP(SALIDA[[#This Row],[CODIGO]],STOCKSANLUIS[],7,FALSE)=0,"PRODUCTO SIN STOCK/UBICACIÓN",VLOOKUP(SALIDA[[#This Row],[CODIGO]],STOCKSANLUIS[],7,FALSE))</f>
        <v>C</v>
      </c>
      <c r="I740" s="10"/>
      <c r="J740" t="str">
        <f>SALIDA[[#This Row],[CODIGO]]&amp;"       "&amp;SALIDA[[#This Row],[FAMILIA]]</f>
        <v>02195       HARRIS</v>
      </c>
      <c r="K740">
        <f>VLOOKUP(SALIDA[[#This Row],[CODIGO]],STOCK_STARSOFT[],5,FALSE)</f>
        <v>6.6086</v>
      </c>
      <c r="L740">
        <f>SALIDA[[#This Row],[CANTIDAD]]*SALIDA[[#This Row],[PRECIO UND]]</f>
        <v>6.6086</v>
      </c>
    </row>
    <row r="741" spans="1:12" x14ac:dyDescent="0.25">
      <c r="A741" s="26" t="s">
        <v>19299</v>
      </c>
      <c r="B741" s="43" t="str">
        <f>VLOOKUP(SALIDA[[#This Row],[CODIGO]],STOCKSANLUIS[],2,FALSE)</f>
        <v>CINTA DE PVC PARA MINI SPLITS 50MMX50M - TAFETAN - EVERFROST - HIGH QUALITY</v>
      </c>
      <c r="C741" s="154">
        <v>45923</v>
      </c>
      <c r="D741" s="27">
        <v>5</v>
      </c>
      <c r="E741" s="27">
        <f>IF(VLOOKUP(SALIDA[[#This Row],[CODIGO]],STOCKSANLUIS[],6,FALSE)=0,"PRODUCTO SIN STOCK/UBICACIÓN",VLOOKUP(SALIDA[[#This Row],[CODIGO]],STOCKSANLUIS[],6,FALSE))</f>
        <v>1</v>
      </c>
      <c r="F741" s="27">
        <f>SALIDA[[#This Row],[CANTIDAD]]/SALIDA[[#This Row],[UND MEDIDA]]</f>
        <v>5</v>
      </c>
      <c r="G741" t="str">
        <f>VLOOKUP(SALIDA[[#This Row],[CODIGO]],FAMILIAS[],4,FALSE)</f>
        <v>EVERFROST</v>
      </c>
      <c r="H741" s="10" t="str">
        <f>IF(VLOOKUP(SALIDA[[#This Row],[CODIGO]],STOCKSANLUIS[],7,FALSE)=0,"PRODUCTO SIN STOCK/UBICACIÓN",VLOOKUP(SALIDA[[#This Row],[CODIGO]],STOCKSANLUIS[],7,FALSE))</f>
        <v>C</v>
      </c>
      <c r="I741" s="10"/>
      <c r="J741" t="str">
        <f>SALIDA[[#This Row],[CODIGO]]&amp;"       "&amp;SALIDA[[#This Row],[FAMILIA]]</f>
        <v>03489       EVERFROST</v>
      </c>
      <c r="K741">
        <f>VLOOKUP(SALIDA[[#This Row],[CODIGO]],STOCK_STARSOFT[],5,FALSE)</f>
        <v>0.76004300000000002</v>
      </c>
      <c r="L741">
        <f>SALIDA[[#This Row],[CANTIDAD]]*SALIDA[[#This Row],[PRECIO UND]]</f>
        <v>3.8002150000000001</v>
      </c>
    </row>
    <row r="742" spans="1:12" x14ac:dyDescent="0.25">
      <c r="A742" s="6" t="s">
        <v>57</v>
      </c>
      <c r="B742" s="24" t="str">
        <f>VLOOKUP(SALIDA[[#This Row],[CODIGO]],STOCKSANLUIS[],2,FALSE)</f>
        <v>CONTROLADOR DE VOLTAJE Y PROTECTOR DE FASES PHASELOG EW PLUS - VER.05 - 90-220 VAC - FULL GAUGE - WHITE</v>
      </c>
      <c r="C742" s="153">
        <v>45923</v>
      </c>
      <c r="D742">
        <v>4</v>
      </c>
      <c r="E742">
        <f>IF(VLOOKUP(SALIDA[[#This Row],[CODIGO]],STOCKSANLUIS[],6,FALSE)=0,"PRODUCTO SIN STOCK/UBICACIÓN",VLOOKUP(SALIDA[[#This Row],[CODIGO]],STOCKSANLUIS[],6,FALSE))</f>
        <v>1</v>
      </c>
      <c r="F742">
        <f>SALIDA[[#This Row],[CANTIDAD]]/SALIDA[[#This Row],[UND MEDIDA]]</f>
        <v>4</v>
      </c>
      <c r="G742" t="str">
        <f>VLOOKUP(SALIDA[[#This Row],[CODIGO]],FAMILIAS[],4,FALSE)</f>
        <v>FULL GAUGE</v>
      </c>
      <c r="H742" s="10" t="str">
        <f>IF(VLOOKUP(SALIDA[[#This Row],[CODIGO]],STOCKSANLUIS[],7,FALSE)=0,"PRODUCTO SIN STOCK/UBICACIÓN",VLOOKUP(SALIDA[[#This Row],[CODIGO]],STOCKSANLUIS[],7,FALSE))</f>
        <v>C</v>
      </c>
      <c r="I742" s="10"/>
      <c r="J742" t="str">
        <f>SALIDA[[#This Row],[CODIGO]]&amp;"       "&amp;SALIDA[[#This Row],[FAMILIA]]</f>
        <v>00029       FULL GAUGE</v>
      </c>
      <c r="K742">
        <f>VLOOKUP(SALIDA[[#This Row],[CODIGO]],STOCK_STARSOFT[],5,FALSE)</f>
        <v>54.47063</v>
      </c>
      <c r="L742">
        <f>SALIDA[[#This Row],[CANTIDAD]]*SALIDA[[#This Row],[PRECIO UND]]</f>
        <v>217.88252</v>
      </c>
    </row>
    <row r="743" spans="1:12" x14ac:dyDescent="0.25">
      <c r="A743" s="6" t="s">
        <v>789</v>
      </c>
      <c r="B743" s="24" t="str">
        <f>VLOOKUP(SALIDA[[#This Row],[CODIGO]],STOCKSANLUIS[],2,FALSE)</f>
        <v>ORIFICIO # 1 PARA TEX5 - TES5 - 067B2789</v>
      </c>
      <c r="C743" s="153">
        <v>45923</v>
      </c>
      <c r="D743">
        <v>1</v>
      </c>
      <c r="E743">
        <f>IF(VLOOKUP(SALIDA[[#This Row],[CODIGO]],STOCKSANLUIS[],6,FALSE)=0,"PRODUCTO SIN STOCK/UBICACIÓN",VLOOKUP(SALIDA[[#This Row],[CODIGO]],STOCKSANLUIS[],6,FALSE))</f>
        <v>1</v>
      </c>
      <c r="F743">
        <f>SALIDA[[#This Row],[CANTIDAD]]/SALIDA[[#This Row],[UND MEDIDA]]</f>
        <v>1</v>
      </c>
      <c r="G743" t="str">
        <f>VLOOKUP(SALIDA[[#This Row],[CODIGO]],FAMILIAS[],4,FALSE)</f>
        <v>DANFOSS</v>
      </c>
      <c r="H743" s="10" t="str">
        <f>IF(VLOOKUP(SALIDA[[#This Row],[CODIGO]],STOCKSANLUIS[],7,FALSE)=0,"PRODUCTO SIN STOCK/UBICACIÓN",VLOOKUP(SALIDA[[#This Row],[CODIGO]],STOCKSANLUIS[],7,FALSE))</f>
        <v>A</v>
      </c>
      <c r="I743" s="10"/>
      <c r="J743" t="str">
        <f>SALIDA[[#This Row],[CODIGO]]&amp;"       "&amp;SALIDA[[#This Row],[FAMILIA]]</f>
        <v>00861       DANFOSS</v>
      </c>
      <c r="K743">
        <f>VLOOKUP(SALIDA[[#This Row],[CODIGO]],STOCK_STARSOFT[],5,FALSE)</f>
        <v>18.657240000000002</v>
      </c>
      <c r="L743">
        <f>SALIDA[[#This Row],[CANTIDAD]]*SALIDA[[#This Row],[PRECIO UND]]</f>
        <v>18.657240000000002</v>
      </c>
    </row>
    <row r="744" spans="1:12" x14ac:dyDescent="0.25">
      <c r="A744" s="6" t="s">
        <v>2719</v>
      </c>
      <c r="B744" s="24" t="str">
        <f>VLOOKUP(SALIDA[[#This Row],[CODIGO]],STOCKSANLUIS[],2,FALSE)</f>
        <v xml:space="preserve">ACEITE PARA BOMBA DE VACIO - 1 GALON - BVA </v>
      </c>
      <c r="C744" s="153">
        <v>45923</v>
      </c>
      <c r="D744">
        <v>1</v>
      </c>
      <c r="E744">
        <f>IF(VLOOKUP(SALIDA[[#This Row],[CODIGO]],STOCKSANLUIS[],6,FALSE)=0,"PRODUCTO SIN STOCK/UBICACIÓN",VLOOKUP(SALIDA[[#This Row],[CODIGO]],STOCKSANLUIS[],6,FALSE))</f>
        <v>1</v>
      </c>
      <c r="F744">
        <f>SALIDA[[#This Row],[CANTIDAD]]/SALIDA[[#This Row],[UND MEDIDA]]</f>
        <v>1</v>
      </c>
      <c r="G744" t="str">
        <f>VLOOKUP(SALIDA[[#This Row],[CODIGO]],FAMILIAS[],4,FALSE)</f>
        <v>BVA</v>
      </c>
      <c r="H744" s="10" t="str">
        <f>IF(VLOOKUP(SALIDA[[#This Row],[CODIGO]],STOCKSANLUIS[],7,FALSE)=0,"PRODUCTO SIN STOCK/UBICACIÓN",VLOOKUP(SALIDA[[#This Row],[CODIGO]],STOCKSANLUIS[],7,FALSE))</f>
        <v>C</v>
      </c>
      <c r="I744" s="10"/>
      <c r="J744" t="str">
        <f>SALIDA[[#This Row],[CODIGO]]&amp;"       "&amp;SALIDA[[#This Row],[FAMILIA]]</f>
        <v>02202       BVA</v>
      </c>
      <c r="K744">
        <f>VLOOKUP(SALIDA[[#This Row],[CODIGO]],STOCK_STARSOFT[],5,FALSE)</f>
        <v>13.965745</v>
      </c>
      <c r="L744">
        <f>SALIDA[[#This Row],[CANTIDAD]]*SALIDA[[#This Row],[PRECIO UND]]</f>
        <v>13.965745</v>
      </c>
    </row>
    <row r="745" spans="1:12" x14ac:dyDescent="0.25">
      <c r="A745" s="6" t="s">
        <v>3044</v>
      </c>
      <c r="B745" s="24" t="str">
        <f>VLOOKUP(SALIDA[[#This Row],[CODIGO]],STOCKSANLUIS[],2,FALSE)</f>
        <v>FILTRO SECADOR - 164 - 1/2 - ROSCABLE - SEK-164 - EVERWELL</v>
      </c>
      <c r="C745" s="153">
        <v>45923</v>
      </c>
      <c r="D745">
        <v>8</v>
      </c>
      <c r="E745">
        <f>IF(VLOOKUP(SALIDA[[#This Row],[CODIGO]],STOCKSANLUIS[],6,FALSE)=0,"PRODUCTO SIN STOCK/UBICACIÓN",VLOOKUP(SALIDA[[#This Row],[CODIGO]],STOCKSANLUIS[],6,FALSE))</f>
        <v>1</v>
      </c>
      <c r="F745">
        <f>SALIDA[[#This Row],[CANTIDAD]]/SALIDA[[#This Row],[UND MEDIDA]]</f>
        <v>8</v>
      </c>
      <c r="G745" t="str">
        <f>VLOOKUP(SALIDA[[#This Row],[CODIGO]],FAMILIAS[],4,FALSE)</f>
        <v>EVERWELL</v>
      </c>
      <c r="H745" s="10" t="str">
        <f>IF(VLOOKUP(SALIDA[[#This Row],[CODIGO]],STOCKSANLUIS[],7,FALSE)=0,"PRODUCTO SIN STOCK/UBICACIÓN",VLOOKUP(SALIDA[[#This Row],[CODIGO]],STOCKSANLUIS[],7,FALSE))</f>
        <v>A</v>
      </c>
      <c r="I745" s="10"/>
      <c r="J745" t="str">
        <f>SALIDA[[#This Row],[CODIGO]]&amp;"       "&amp;SALIDA[[#This Row],[FAMILIA]]</f>
        <v>02454       EVERWELL</v>
      </c>
      <c r="K745">
        <f>VLOOKUP(SALIDA[[#This Row],[CODIGO]],STOCK_STARSOFT[],5,FALSE)</f>
        <v>3.0613000000000001</v>
      </c>
      <c r="L745">
        <f>SALIDA[[#This Row],[CANTIDAD]]*SALIDA[[#This Row],[PRECIO UND]]</f>
        <v>24.490400000000001</v>
      </c>
    </row>
    <row r="746" spans="1:12" x14ac:dyDescent="0.25">
      <c r="A746" s="6" t="s">
        <v>19300</v>
      </c>
      <c r="B746" s="24" t="str">
        <f>VLOOKUP(SALIDA[[#This Row],[CODIGO]],STOCKSANLUIS[],2,FALSE)</f>
        <v>CINTA ADHESIVA FOAM QTF-230E - 1/8" X 2" X 32.8´ (3MM X 50MM X 10M) - EVERFROST - HIGH QUALITY</v>
      </c>
      <c r="C746" s="153">
        <v>45923</v>
      </c>
      <c r="D746">
        <v>2</v>
      </c>
      <c r="E746">
        <f>IF(VLOOKUP(SALIDA[[#This Row],[CODIGO]],STOCKSANLUIS[],6,FALSE)=0,"PRODUCTO SIN STOCK/UBICACIÓN",VLOOKUP(SALIDA[[#This Row],[CODIGO]],STOCKSANLUIS[],6,FALSE))</f>
        <v>1</v>
      </c>
      <c r="F746">
        <f>SALIDA[[#This Row],[CANTIDAD]]/SALIDA[[#This Row],[UND MEDIDA]]</f>
        <v>2</v>
      </c>
      <c r="G746" t="str">
        <f>VLOOKUP(SALIDA[[#This Row],[CODIGO]],FAMILIAS[],4,FALSE)</f>
        <v>EVERFROST</v>
      </c>
      <c r="H746" s="10" t="str">
        <f>IF(VLOOKUP(SALIDA[[#This Row],[CODIGO]],STOCKSANLUIS[],7,FALSE)=0,"PRODUCTO SIN STOCK/UBICACIÓN",VLOOKUP(SALIDA[[#This Row],[CODIGO]],STOCKSANLUIS[],7,FALSE))</f>
        <v>C</v>
      </c>
      <c r="I746" s="10"/>
      <c r="J746" t="str">
        <f>SALIDA[[#This Row],[CODIGO]]&amp;"       "&amp;SALIDA[[#This Row],[FAMILIA]]</f>
        <v>03490       EVERFROST</v>
      </c>
      <c r="K746">
        <f>VLOOKUP(SALIDA[[#This Row],[CODIGO]],STOCK_STARSOFT[],5,FALSE)</f>
        <v>1.3047420000000001</v>
      </c>
      <c r="L746">
        <f>SALIDA[[#This Row],[CANTIDAD]]*SALIDA[[#This Row],[PRECIO UND]]</f>
        <v>2.6094840000000001</v>
      </c>
    </row>
    <row r="747" spans="1:12" x14ac:dyDescent="0.25">
      <c r="A747" s="6" t="s">
        <v>589</v>
      </c>
      <c r="B747" s="24" t="str">
        <f>VLOOKUP(SALIDA[[#This Row],[CODIGO]],STOCKSANLUIS[],2,FALSE)</f>
        <v>FILTRO CERAMICO SECADO ELEVADO DANFOSS 48-DC  CON JUNTA- 023U4381</v>
      </c>
      <c r="C747" s="153">
        <v>45923</v>
      </c>
      <c r="D747">
        <v>1</v>
      </c>
      <c r="E747">
        <f>IF(VLOOKUP(SALIDA[[#This Row],[CODIGO]],STOCKSANLUIS[],6,FALSE)=0,"PRODUCTO SIN STOCK/UBICACIÓN",VLOOKUP(SALIDA[[#This Row],[CODIGO]],STOCKSANLUIS[],6,FALSE))</f>
        <v>1</v>
      </c>
      <c r="F747">
        <f>SALIDA[[#This Row],[CANTIDAD]]/SALIDA[[#This Row],[UND MEDIDA]]</f>
        <v>1</v>
      </c>
      <c r="G747" t="str">
        <f>VLOOKUP(SALIDA[[#This Row],[CODIGO]],FAMILIAS[],4,FALSE)</f>
        <v>DANFOSS</v>
      </c>
      <c r="H747" s="10" t="str">
        <f>IF(VLOOKUP(SALIDA[[#This Row],[CODIGO]],STOCKSANLUIS[],7,FALSE)=0,"PRODUCTO SIN STOCK/UBICACIÓN",VLOOKUP(SALIDA[[#This Row],[CODIGO]],STOCKSANLUIS[],7,FALSE))</f>
        <v>A</v>
      </c>
      <c r="I747" s="10"/>
      <c r="J747" t="str">
        <f>SALIDA[[#This Row],[CODIGO]]&amp;"       "&amp;SALIDA[[#This Row],[FAMILIA]]</f>
        <v>00572       DANFOSS</v>
      </c>
      <c r="K747">
        <f>VLOOKUP(SALIDA[[#This Row],[CODIGO]],STOCK_STARSOFT[],5,FALSE)</f>
        <v>10.412293999999999</v>
      </c>
      <c r="L747">
        <f>SALIDA[[#This Row],[CANTIDAD]]*SALIDA[[#This Row],[PRECIO UND]]</f>
        <v>10.412293999999999</v>
      </c>
    </row>
    <row r="748" spans="1:12" x14ac:dyDescent="0.25">
      <c r="A748" s="6" t="s">
        <v>57</v>
      </c>
      <c r="B748" s="24" t="str">
        <f>VLOOKUP(SALIDA[[#This Row],[CODIGO]],STOCKSANLUIS[],2,FALSE)</f>
        <v>CONTROLADOR DE VOLTAJE Y PROTECTOR DE FASES PHASELOG EW PLUS - VER.05 - 90-220 VAC - FULL GAUGE - WHITE</v>
      </c>
      <c r="C748" s="153">
        <v>45923</v>
      </c>
      <c r="D748">
        <v>1</v>
      </c>
      <c r="E748">
        <f>IF(VLOOKUP(SALIDA[[#This Row],[CODIGO]],STOCKSANLUIS[],6,FALSE)=0,"PRODUCTO SIN STOCK/UBICACIÓN",VLOOKUP(SALIDA[[#This Row],[CODIGO]],STOCKSANLUIS[],6,FALSE))</f>
        <v>1</v>
      </c>
      <c r="F748">
        <f>SALIDA[[#This Row],[CANTIDAD]]/SALIDA[[#This Row],[UND MEDIDA]]</f>
        <v>1</v>
      </c>
      <c r="G748" t="str">
        <f>VLOOKUP(SALIDA[[#This Row],[CODIGO]],FAMILIAS[],4,FALSE)</f>
        <v>FULL GAUGE</v>
      </c>
      <c r="H748" s="10" t="str">
        <f>IF(VLOOKUP(SALIDA[[#This Row],[CODIGO]],STOCKSANLUIS[],7,FALSE)=0,"PRODUCTO SIN STOCK/UBICACIÓN",VLOOKUP(SALIDA[[#This Row],[CODIGO]],STOCKSANLUIS[],7,FALSE))</f>
        <v>C</v>
      </c>
      <c r="I748" s="10"/>
      <c r="J748" t="str">
        <f>SALIDA[[#This Row],[CODIGO]]&amp;"       "&amp;SALIDA[[#This Row],[FAMILIA]]</f>
        <v>00029       FULL GAUGE</v>
      </c>
      <c r="K748">
        <f>VLOOKUP(SALIDA[[#This Row],[CODIGO]],STOCK_STARSOFT[],5,FALSE)</f>
        <v>54.47063</v>
      </c>
      <c r="L748">
        <f>SALIDA[[#This Row],[CANTIDAD]]*SALIDA[[#This Row],[PRECIO UND]]</f>
        <v>54.47063</v>
      </c>
    </row>
    <row r="749" spans="1:12" x14ac:dyDescent="0.25">
      <c r="A749" s="6" t="s">
        <v>259</v>
      </c>
      <c r="B749" s="24" t="str">
        <f>VLOOKUP(SALIDA[[#This Row],[CODIGO]],STOCKSANLUIS[],2,FALSE)</f>
        <v>PLATINA KLEERSTRIP MAX BULLET HTP SILVER 2  PLOMO (60 CM)- 477600</v>
      </c>
      <c r="C749" s="153">
        <v>45923</v>
      </c>
      <c r="D749">
        <v>10</v>
      </c>
      <c r="E749">
        <f>IF(VLOOKUP(SALIDA[[#This Row],[CODIGO]],STOCKSANLUIS[],6,FALSE)=0,"PRODUCTO SIN STOCK/UBICACIÓN",VLOOKUP(SALIDA[[#This Row],[CODIGO]],STOCKSANLUIS[],6,FALSE))</f>
        <v>1</v>
      </c>
      <c r="F749">
        <f>SALIDA[[#This Row],[CANTIDAD]]/SALIDA[[#This Row],[UND MEDIDA]]</f>
        <v>10</v>
      </c>
      <c r="G749" t="str">
        <f>VLOOKUP(SALIDA[[#This Row],[CODIGO]],FAMILIAS[],4,FALSE)</f>
        <v>ES ROBBINS</v>
      </c>
      <c r="H749" s="10" t="str">
        <f>IF(VLOOKUP(SALIDA[[#This Row],[CODIGO]],STOCKSANLUIS[],7,FALSE)=0,"PRODUCTO SIN STOCK/UBICACIÓN",VLOOKUP(SALIDA[[#This Row],[CODIGO]],STOCKSANLUIS[],7,FALSE))</f>
        <v>C</v>
      </c>
      <c r="I749" s="10"/>
      <c r="J749" t="str">
        <f>SALIDA[[#This Row],[CODIGO]]&amp;"       "&amp;SALIDA[[#This Row],[FAMILIA]]</f>
        <v>00186       ES ROBBINS</v>
      </c>
      <c r="K749">
        <f>VLOOKUP(SALIDA[[#This Row],[CODIGO]],STOCK_STARSOFT[],5,FALSE)</f>
        <v>4.3959429999999999</v>
      </c>
      <c r="L749">
        <f>SALIDA[[#This Row],[CANTIDAD]]*SALIDA[[#This Row],[PRECIO UND]]</f>
        <v>43.959429999999998</v>
      </c>
    </row>
    <row r="750" spans="1:12" x14ac:dyDescent="0.25">
      <c r="A750" s="6" t="s">
        <v>2539</v>
      </c>
      <c r="B750" s="24" t="str">
        <f>VLOOKUP(SALIDA[[#This Row],[CODIGO]],STOCKSANLUIS[],2,FALSE)</f>
        <v>CONTROLADOR DE TEMPERATURA DIGITAL MT-543EW PLUS DE 4 ETAPAS C/ALARMA - VER.06 - 115/220 VAC - FULL GAUGE - WHITE</v>
      </c>
      <c r="C750" s="153">
        <v>45923</v>
      </c>
      <c r="D750">
        <v>1</v>
      </c>
      <c r="E750">
        <f>IF(VLOOKUP(SALIDA[[#This Row],[CODIGO]],STOCKSANLUIS[],6,FALSE)=0,"PRODUCTO SIN STOCK/UBICACIÓN",VLOOKUP(SALIDA[[#This Row],[CODIGO]],STOCKSANLUIS[],6,FALSE))</f>
        <v>1</v>
      </c>
      <c r="F750">
        <f>SALIDA[[#This Row],[CANTIDAD]]/SALIDA[[#This Row],[UND MEDIDA]]</f>
        <v>1</v>
      </c>
      <c r="G750" t="str">
        <f>VLOOKUP(SALIDA[[#This Row],[CODIGO]],FAMILIAS[],4,FALSE)</f>
        <v>FULL GAUGE</v>
      </c>
      <c r="H750" s="10" t="str">
        <f>IF(VLOOKUP(SALIDA[[#This Row],[CODIGO]],STOCKSANLUIS[],7,FALSE)=0,"PRODUCTO SIN STOCK/UBICACIÓN",VLOOKUP(SALIDA[[#This Row],[CODIGO]],STOCKSANLUIS[],7,FALSE))</f>
        <v>A</v>
      </c>
      <c r="I750" s="10" t="s">
        <v>19536</v>
      </c>
      <c r="J750" t="str">
        <f>SALIDA[[#This Row],[CODIGO]]&amp;"       "&amp;SALIDA[[#This Row],[FAMILIA]]</f>
        <v>02081       FULL GAUGE</v>
      </c>
      <c r="K750">
        <f>VLOOKUP(SALIDA[[#This Row],[CODIGO]],STOCK_STARSOFT[],5,FALSE)</f>
        <v>33.869329</v>
      </c>
      <c r="L750">
        <f>SALIDA[[#This Row],[CANTIDAD]]*SALIDA[[#This Row],[PRECIO UND]]</f>
        <v>33.869329</v>
      </c>
    </row>
    <row r="751" spans="1:12" x14ac:dyDescent="0.25">
      <c r="A751" s="6" t="s">
        <v>35</v>
      </c>
      <c r="B751" s="24" t="str">
        <f>VLOOKUP(SALIDA[[#This Row],[CODIGO]],STOCKSANLUIS[],2,FALSE)</f>
        <v>CONTROLADOR DE TEMPERATURA DIGITAL MT-512EL 2HP - VER.13 - 12/24 VAC/DC - FULL GAUGE</v>
      </c>
      <c r="C751" s="153">
        <v>45923</v>
      </c>
      <c r="D751">
        <v>2</v>
      </c>
      <c r="E751">
        <f>IF(VLOOKUP(SALIDA[[#This Row],[CODIGO]],STOCKSANLUIS[],6,FALSE)=0,"PRODUCTO SIN STOCK/UBICACIÓN",VLOOKUP(SALIDA[[#This Row],[CODIGO]],STOCKSANLUIS[],6,FALSE))</f>
        <v>1</v>
      </c>
      <c r="F751">
        <f>SALIDA[[#This Row],[CANTIDAD]]/SALIDA[[#This Row],[UND MEDIDA]]</f>
        <v>2</v>
      </c>
      <c r="G751" t="str">
        <f>VLOOKUP(SALIDA[[#This Row],[CODIGO]],FAMILIAS[],4,FALSE)</f>
        <v>FULL GAUGE</v>
      </c>
      <c r="H751" s="10" t="str">
        <f>IF(VLOOKUP(SALIDA[[#This Row],[CODIGO]],STOCKSANLUIS[],7,FALSE)=0,"PRODUCTO SIN STOCK/UBICACIÓN",VLOOKUP(SALIDA[[#This Row],[CODIGO]],STOCKSANLUIS[],7,FALSE))</f>
        <v>C</v>
      </c>
      <c r="I751" s="10"/>
      <c r="J751" t="str">
        <f>SALIDA[[#This Row],[CODIGO]]&amp;"       "&amp;SALIDA[[#This Row],[FAMILIA]]</f>
        <v>00017       FULL GAUGE</v>
      </c>
      <c r="K751">
        <f>VLOOKUP(SALIDA[[#This Row],[CODIGO]],STOCK_STARSOFT[],5,FALSE)</f>
        <v>15.751519</v>
      </c>
      <c r="L751">
        <f>SALIDA[[#This Row],[CANTIDAD]]*SALIDA[[#This Row],[PRECIO UND]]</f>
        <v>31.503038</v>
      </c>
    </row>
    <row r="752" spans="1:12" x14ac:dyDescent="0.25">
      <c r="A752" s="6" t="s">
        <v>1073</v>
      </c>
      <c r="B752" s="24" t="str">
        <f>VLOOKUP(SALIDA[[#This Row],[CODIGO]],STOCKSANLUIS[],2,FALSE)</f>
        <v>GAS MAP BERNZOMATIC  - WORTHINGTON 14.1 OZ</v>
      </c>
      <c r="C752" s="153">
        <v>45925</v>
      </c>
      <c r="D752">
        <v>6</v>
      </c>
      <c r="E752">
        <f>IF(VLOOKUP(SALIDA[[#This Row],[CODIGO]],STOCKSANLUIS[],6,FALSE)=0,"PRODUCTO SIN STOCK/UBICACIÓN",VLOOKUP(SALIDA[[#This Row],[CODIGO]],STOCKSANLUIS[],6,FALSE))</f>
        <v>1</v>
      </c>
      <c r="F752">
        <f>SALIDA[[#This Row],[CANTIDAD]]/SALIDA[[#This Row],[UND MEDIDA]]</f>
        <v>6</v>
      </c>
      <c r="G752" t="str">
        <f>VLOOKUP(SALIDA[[#This Row],[CODIGO]],FAMILIAS[],4,FALSE)</f>
        <v>WORTHINGTON</v>
      </c>
      <c r="H752" s="10" t="str">
        <f>IF(VLOOKUP(SALIDA[[#This Row],[CODIGO]],STOCKSANLUIS[],7,FALSE)=0,"PRODUCTO SIN STOCK/UBICACIÓN",VLOOKUP(SALIDA[[#This Row],[CODIGO]],STOCKSANLUIS[],7,FALSE))</f>
        <v>C</v>
      </c>
      <c r="I752" s="10"/>
      <c r="J752" t="str">
        <f>SALIDA[[#This Row],[CODIGO]]&amp;"       "&amp;SALIDA[[#This Row],[FAMILIA]]</f>
        <v>01167       WORTHINGTON</v>
      </c>
      <c r="K752">
        <f>VLOOKUP(SALIDA[[#This Row],[CODIGO]],STOCK_STARSOFT[],5,FALSE)</f>
        <v>3.829685</v>
      </c>
      <c r="L752">
        <f>SALIDA[[#This Row],[CANTIDAD]]*SALIDA[[#This Row],[PRECIO UND]]</f>
        <v>22.978110000000001</v>
      </c>
    </row>
    <row r="753" spans="1:12" x14ac:dyDescent="0.25">
      <c r="A753" s="6" t="s">
        <v>3675</v>
      </c>
      <c r="B753" s="24" t="str">
        <f>VLOOKUP(SALIDA[[#This Row],[CODIGO]],STOCKSANLUIS[],2,FALSE)</f>
        <v>LAMAS DE PVC ALECO 8X0.080X300 (20CM X 2MMX 91.44M) LOW TEMP REINFORCED - 172007- MT</v>
      </c>
      <c r="C753" s="153">
        <v>45925</v>
      </c>
      <c r="D753">
        <v>182.88</v>
      </c>
      <c r="E753">
        <f>IF(VLOOKUP(SALIDA[[#This Row],[CODIGO]],STOCKSANLUIS[],6,FALSE)=0,"PRODUCTO SIN STOCK/UBICACIÓN",VLOOKUP(SALIDA[[#This Row],[CODIGO]],STOCKSANLUIS[],6,FALSE))</f>
        <v>91.44</v>
      </c>
      <c r="F753">
        <f>SALIDA[[#This Row],[CANTIDAD]]/SALIDA[[#This Row],[UND MEDIDA]]</f>
        <v>2</v>
      </c>
      <c r="G753" t="str">
        <f>VLOOKUP(SALIDA[[#This Row],[CODIGO]],FAMILIAS[],4,FALSE)</f>
        <v>ES ROBBINS</v>
      </c>
      <c r="H753" s="10" t="str">
        <f>IF(VLOOKUP(SALIDA[[#This Row],[CODIGO]],STOCKSANLUIS[],7,FALSE)=0,"PRODUCTO SIN STOCK/UBICACIÓN",VLOOKUP(SALIDA[[#This Row],[CODIGO]],STOCKSANLUIS[],7,FALSE))</f>
        <v>B/C</v>
      </c>
      <c r="I753" s="10"/>
      <c r="J753" t="str">
        <f>SALIDA[[#This Row],[CODIGO]]&amp;"       "&amp;SALIDA[[#This Row],[FAMILIA]]</f>
        <v>03057       ES ROBBINS</v>
      </c>
      <c r="K753">
        <f>VLOOKUP(SALIDA[[#This Row],[CODIGO]],STOCK_STARSOFT[],5,FALSE)</f>
        <v>2.0842499999999999</v>
      </c>
      <c r="L753">
        <f>SALIDA[[#This Row],[CANTIDAD]]*SALIDA[[#This Row],[PRECIO UND]]</f>
        <v>381.16764000000001</v>
      </c>
    </row>
    <row r="754" spans="1:12" x14ac:dyDescent="0.25">
      <c r="A754" s="6" t="s">
        <v>3882</v>
      </c>
      <c r="B754" s="24" t="str">
        <f>VLOOKUP(SALIDA[[#This Row],[CODIGO]],STOCKSANLUIS[],2,FALSE)</f>
        <v>GAS MAPP PRO X 0.400 GR  -  (TAPA CON VALVULA) - ICELOONG</v>
      </c>
      <c r="C754" s="153">
        <v>45925</v>
      </c>
      <c r="D754">
        <v>3</v>
      </c>
      <c r="E754">
        <f>IF(VLOOKUP(SALIDA[[#This Row],[CODIGO]],STOCKSANLUIS[],6,FALSE)=0,"PRODUCTO SIN STOCK/UBICACIÓN",VLOOKUP(SALIDA[[#This Row],[CODIGO]],STOCKSANLUIS[],6,FALSE))</f>
        <v>1</v>
      </c>
      <c r="F754">
        <f>SALIDA[[#This Row],[CANTIDAD]]/SALIDA[[#This Row],[UND MEDIDA]]</f>
        <v>3</v>
      </c>
      <c r="G754" t="str">
        <f>VLOOKUP(SALIDA[[#This Row],[CODIGO]],FAMILIAS[],4,FALSE)</f>
        <v>ZHEJIANG YONGHE</v>
      </c>
      <c r="H754" s="10" t="str">
        <f>IF(VLOOKUP(SALIDA[[#This Row],[CODIGO]],STOCKSANLUIS[],7,FALSE)=0,"PRODUCTO SIN STOCK/UBICACIÓN",VLOOKUP(SALIDA[[#This Row],[CODIGO]],STOCKSANLUIS[],7,FALSE))</f>
        <v>C</v>
      </c>
      <c r="I754" s="10"/>
      <c r="J754" t="str">
        <f>SALIDA[[#This Row],[CODIGO]]&amp;"       "&amp;SALIDA[[#This Row],[FAMILIA]]</f>
        <v>03346       ZHEJIANG YONGHE</v>
      </c>
      <c r="K754">
        <f>VLOOKUP(SALIDA[[#This Row],[CODIGO]],STOCK_STARSOFT[],5,FALSE)</f>
        <v>2.6010529999999998</v>
      </c>
      <c r="L754">
        <f>SALIDA[[#This Row],[CANTIDAD]]*SALIDA[[#This Row],[PRECIO UND]]</f>
        <v>7.8031589999999991</v>
      </c>
    </row>
    <row r="755" spans="1:12" x14ac:dyDescent="0.25">
      <c r="A755" s="6" t="s">
        <v>3078</v>
      </c>
      <c r="B755" s="24" t="str">
        <f>VLOOKUP(SALIDA[[#This Row],[CODIGO]],STOCKSANLUIS[],2,FALSE)</f>
        <v>CIERRE RÁPIDO F-921 A CON LLAVE FI0 1279 - CAFF</v>
      </c>
      <c r="C755" s="153">
        <v>45925</v>
      </c>
      <c r="D755">
        <v>2</v>
      </c>
      <c r="E755">
        <f>IF(VLOOKUP(SALIDA[[#This Row],[CODIGO]],STOCKSANLUIS[],6,FALSE)=0,"PRODUCTO SIN STOCK/UBICACIÓN",VLOOKUP(SALIDA[[#This Row],[CODIGO]],STOCKSANLUIS[],6,FALSE))</f>
        <v>1</v>
      </c>
      <c r="F755">
        <f>SALIDA[[#This Row],[CANTIDAD]]/SALIDA[[#This Row],[UND MEDIDA]]</f>
        <v>2</v>
      </c>
      <c r="G755" t="str">
        <f>VLOOKUP(SALIDA[[#This Row],[CODIGO]],FAMILIAS[],4,FALSE)</f>
        <v>CAFF</v>
      </c>
      <c r="H755" s="10" t="str">
        <f>IF(VLOOKUP(SALIDA[[#This Row],[CODIGO]],STOCKSANLUIS[],7,FALSE)=0,"PRODUCTO SIN STOCK/UBICACIÓN",VLOOKUP(SALIDA[[#This Row],[CODIGO]],STOCKSANLUIS[],7,FALSE))</f>
        <v>A</v>
      </c>
      <c r="I755" s="10"/>
      <c r="J755" t="str">
        <f>SALIDA[[#This Row],[CODIGO]]&amp;"       "&amp;SALIDA[[#This Row],[FAMILIA]]</f>
        <v>02473       CAFF</v>
      </c>
      <c r="K755">
        <f>VLOOKUP(SALIDA[[#This Row],[CODIGO]],STOCK_STARSOFT[],5,FALSE)</f>
        <v>56.62</v>
      </c>
      <c r="L755">
        <f>SALIDA[[#This Row],[CANTIDAD]]*SALIDA[[#This Row],[PRECIO UND]]</f>
        <v>113.24</v>
      </c>
    </row>
    <row r="756" spans="1:12" x14ac:dyDescent="0.25">
      <c r="A756" s="6" t="s">
        <v>2551</v>
      </c>
      <c r="B756" s="24" t="str">
        <f>VLOOKUP(SALIDA[[#This Row],[CODIGO]],STOCKSANLUIS[],2,FALSE)</f>
        <v>CONTROLADOR DE TEMPERATURA DIGITAL MT-543 E LOG DE 4 ETAPAS C/ALARMA - VER.03 - 115/220 VAC - FULL GAUGE</v>
      </c>
      <c r="C756" s="153">
        <v>45925</v>
      </c>
      <c r="D756">
        <v>1</v>
      </c>
      <c r="E756">
        <f>IF(VLOOKUP(SALIDA[[#This Row],[CODIGO]],STOCKSANLUIS[],6,FALSE)=0,"PRODUCTO SIN STOCK/UBICACIÓN",VLOOKUP(SALIDA[[#This Row],[CODIGO]],STOCKSANLUIS[],6,FALSE))</f>
        <v>1</v>
      </c>
      <c r="F756">
        <f>SALIDA[[#This Row],[CANTIDAD]]/SALIDA[[#This Row],[UND MEDIDA]]</f>
        <v>1</v>
      </c>
      <c r="G756" t="str">
        <f>VLOOKUP(SALIDA[[#This Row],[CODIGO]],FAMILIAS[],4,FALSE)</f>
        <v>FULL GAUGE</v>
      </c>
      <c r="H756" s="10" t="str">
        <f>IF(VLOOKUP(SALIDA[[#This Row],[CODIGO]],STOCKSANLUIS[],7,FALSE)=0,"PRODUCTO SIN STOCK/UBICACIÓN",VLOOKUP(SALIDA[[#This Row],[CODIGO]],STOCKSANLUIS[],7,FALSE))</f>
        <v>A</v>
      </c>
      <c r="I756" s="10"/>
      <c r="J756" t="str">
        <f>SALIDA[[#This Row],[CODIGO]]&amp;"       "&amp;SALIDA[[#This Row],[FAMILIA]]</f>
        <v>02090       FULL GAUGE</v>
      </c>
      <c r="K756">
        <f>VLOOKUP(SALIDA[[#This Row],[CODIGO]],STOCK_STARSOFT[],5,FALSE)</f>
        <v>47.654238999999997</v>
      </c>
      <c r="L756">
        <f>SALIDA[[#This Row],[CANTIDAD]]*SALIDA[[#This Row],[PRECIO UND]]</f>
        <v>47.654238999999997</v>
      </c>
    </row>
    <row r="757" spans="1:12" x14ac:dyDescent="0.25">
      <c r="A757" s="6" t="s">
        <v>57</v>
      </c>
      <c r="B757" s="24" t="str">
        <f>VLOOKUP(SALIDA[[#This Row],[CODIGO]],STOCKSANLUIS[],2,FALSE)</f>
        <v>CONTROLADOR DE VOLTAJE Y PROTECTOR DE FASES PHASELOG EW PLUS - VER.05 - 90-220 VAC - FULL GAUGE - WHITE</v>
      </c>
      <c r="C757" s="153">
        <v>45925</v>
      </c>
      <c r="D757">
        <v>1</v>
      </c>
      <c r="E757">
        <f>IF(VLOOKUP(SALIDA[[#This Row],[CODIGO]],STOCKSANLUIS[],6,FALSE)=0,"PRODUCTO SIN STOCK/UBICACIÓN",VLOOKUP(SALIDA[[#This Row],[CODIGO]],STOCKSANLUIS[],6,FALSE))</f>
        <v>1</v>
      </c>
      <c r="F757">
        <f>SALIDA[[#This Row],[CANTIDAD]]/SALIDA[[#This Row],[UND MEDIDA]]</f>
        <v>1</v>
      </c>
      <c r="G757" t="str">
        <f>VLOOKUP(SALIDA[[#This Row],[CODIGO]],FAMILIAS[],4,FALSE)</f>
        <v>FULL GAUGE</v>
      </c>
      <c r="H757" s="10" t="str">
        <f>IF(VLOOKUP(SALIDA[[#This Row],[CODIGO]],STOCKSANLUIS[],7,FALSE)=0,"PRODUCTO SIN STOCK/UBICACIÓN",VLOOKUP(SALIDA[[#This Row],[CODIGO]],STOCKSANLUIS[],7,FALSE))</f>
        <v>C</v>
      </c>
      <c r="I757" s="10"/>
      <c r="J757" t="str">
        <f>SALIDA[[#This Row],[CODIGO]]&amp;"       "&amp;SALIDA[[#This Row],[FAMILIA]]</f>
        <v>00029       FULL GAUGE</v>
      </c>
      <c r="K757">
        <f>VLOOKUP(SALIDA[[#This Row],[CODIGO]],STOCK_STARSOFT[],5,FALSE)</f>
        <v>54.47063</v>
      </c>
      <c r="L757">
        <f>SALIDA[[#This Row],[CANTIDAD]]*SALIDA[[#This Row],[PRECIO UND]]</f>
        <v>54.47063</v>
      </c>
    </row>
    <row r="758" spans="1:12" x14ac:dyDescent="0.25">
      <c r="A758" s="6" t="s">
        <v>931</v>
      </c>
      <c r="B758" s="24" t="str">
        <f>VLOOKUP(SALIDA[[#This Row],[CODIGO]],STOCKSANLUIS[],2,FALSE)</f>
        <v>ACEITE POLIOLESTER POE 32 - 1 GALON - BVA</v>
      </c>
      <c r="C758" s="153">
        <v>45925</v>
      </c>
      <c r="D758">
        <v>1</v>
      </c>
      <c r="E758">
        <f>IF(VLOOKUP(SALIDA[[#This Row],[CODIGO]],STOCKSANLUIS[],6,FALSE)=0,"PRODUCTO SIN STOCK/UBICACIÓN",VLOOKUP(SALIDA[[#This Row],[CODIGO]],STOCKSANLUIS[],6,FALSE))</f>
        <v>1</v>
      </c>
      <c r="F758">
        <f>SALIDA[[#This Row],[CANTIDAD]]/SALIDA[[#This Row],[UND MEDIDA]]</f>
        <v>1</v>
      </c>
      <c r="G758" t="str">
        <f>VLOOKUP(SALIDA[[#This Row],[CODIGO]],FAMILIAS[],4,FALSE)</f>
        <v>BVA</v>
      </c>
      <c r="H758" s="10" t="str">
        <f>IF(VLOOKUP(SALIDA[[#This Row],[CODIGO]],STOCKSANLUIS[],7,FALSE)=0,"PRODUCTO SIN STOCK/UBICACIÓN",VLOOKUP(SALIDA[[#This Row],[CODIGO]],STOCKSANLUIS[],7,FALSE))</f>
        <v>C</v>
      </c>
      <c r="I758" s="10"/>
      <c r="J758" t="str">
        <f>SALIDA[[#This Row],[CODIGO]]&amp;"       "&amp;SALIDA[[#This Row],[FAMILIA]]</f>
        <v>00987       BVA</v>
      </c>
      <c r="K758">
        <f>VLOOKUP(SALIDA[[#This Row],[CODIGO]],STOCK_STARSOFT[],5,FALSE)</f>
        <v>47.466326000000002</v>
      </c>
      <c r="L758">
        <f>SALIDA[[#This Row],[CANTIDAD]]*SALIDA[[#This Row],[PRECIO UND]]</f>
        <v>47.466326000000002</v>
      </c>
    </row>
    <row r="759" spans="1:12" x14ac:dyDescent="0.25">
      <c r="A759" s="6" t="s">
        <v>3880</v>
      </c>
      <c r="B759" s="24" t="str">
        <f>VLOOKUP(SALIDA[[#This Row],[CODIGO]],STOCKSANLUIS[],2,FALSE)</f>
        <v>GAS REFRIGERANTE R134A  X 340 GR - (TAPA CON VALVULA) - ICELOONG</v>
      </c>
      <c r="C759" s="153">
        <v>45925</v>
      </c>
      <c r="D759">
        <v>182</v>
      </c>
      <c r="E759">
        <f>IF(VLOOKUP(SALIDA[[#This Row],[CODIGO]],STOCKSANLUIS[],6,FALSE)=0,"PRODUCTO SIN STOCK/UBICACIÓN",VLOOKUP(SALIDA[[#This Row],[CODIGO]],STOCKSANLUIS[],6,FALSE))</f>
        <v>1</v>
      </c>
      <c r="F759">
        <f>SALIDA[[#This Row],[CANTIDAD]]/SALIDA[[#This Row],[UND MEDIDA]]</f>
        <v>182</v>
      </c>
      <c r="G759" t="str">
        <f>VLOOKUP(SALIDA[[#This Row],[CODIGO]],FAMILIAS[],4,FALSE)</f>
        <v>ZHEJIANG YONGHE</v>
      </c>
      <c r="H759" s="10" t="str">
        <f>IF(VLOOKUP(SALIDA[[#This Row],[CODIGO]],STOCKSANLUIS[],7,FALSE)=0,"PRODUCTO SIN STOCK/UBICACIÓN",VLOOKUP(SALIDA[[#This Row],[CODIGO]],STOCKSANLUIS[],7,FALSE))</f>
        <v>B</v>
      </c>
      <c r="I759" s="10" t="s">
        <v>19536</v>
      </c>
      <c r="J759" t="str">
        <f>SALIDA[[#This Row],[CODIGO]]&amp;"       "&amp;SALIDA[[#This Row],[FAMILIA]]</f>
        <v>03343       ZHEJIANG YONGHE</v>
      </c>
      <c r="K759">
        <f>VLOOKUP(SALIDA[[#This Row],[CODIGO]],STOCK_STARSOFT[],5,FALSE)</f>
        <v>3.1289889999999998</v>
      </c>
      <c r="L759">
        <f>SALIDA[[#This Row],[CANTIDAD]]*SALIDA[[#This Row],[PRECIO UND]]</f>
        <v>569.475998</v>
      </c>
    </row>
    <row r="760" spans="1:12" x14ac:dyDescent="0.25">
      <c r="A760" s="6" t="s">
        <v>2589</v>
      </c>
      <c r="B760" s="24" t="str">
        <f>VLOOKUP(SALIDA[[#This Row],[CODIGO]],STOCKSANLUIS[],2,FALSE)</f>
        <v>GAS REFRIGERANTE FREON 134A - 1KG - CHEMOURS - CAJA DE 15 - CON ECO VALVULA - USA</v>
      </c>
      <c r="C760" s="153">
        <v>45925</v>
      </c>
      <c r="D760">
        <v>1</v>
      </c>
      <c r="E760">
        <f>IF(VLOOKUP(SALIDA[[#This Row],[CODIGO]],STOCKSANLUIS[],6,FALSE)=0,"PRODUCTO SIN STOCK/UBICACIÓN",VLOOKUP(SALIDA[[#This Row],[CODIGO]],STOCKSANLUIS[],6,FALSE))</f>
        <v>1</v>
      </c>
      <c r="F760">
        <f>SALIDA[[#This Row],[CANTIDAD]]/SALIDA[[#This Row],[UND MEDIDA]]</f>
        <v>1</v>
      </c>
      <c r="G760" t="str">
        <f>VLOOKUP(SALIDA[[#This Row],[CODIGO]],FAMILIAS[],4,FALSE)</f>
        <v>THE CHEMOURS</v>
      </c>
      <c r="H760" s="10" t="str">
        <f>IF(VLOOKUP(SALIDA[[#This Row],[CODIGO]],STOCKSANLUIS[],7,FALSE)=0,"PRODUCTO SIN STOCK/UBICACIÓN",VLOOKUP(SALIDA[[#This Row],[CODIGO]],STOCKSANLUIS[],7,FALSE))</f>
        <v>C</v>
      </c>
      <c r="I760" s="10"/>
      <c r="J760" t="str">
        <f>SALIDA[[#This Row],[CODIGO]]&amp;"       "&amp;SALIDA[[#This Row],[FAMILIA]]</f>
        <v>02118       THE CHEMOURS</v>
      </c>
      <c r="K760">
        <f>VLOOKUP(SALIDA[[#This Row],[CODIGO]],STOCK_STARSOFT[],5,FALSE)</f>
        <v>9.49</v>
      </c>
      <c r="L760">
        <f>SALIDA[[#This Row],[CANTIDAD]]*SALIDA[[#This Row],[PRECIO UND]]</f>
        <v>9.49</v>
      </c>
    </row>
    <row r="761" spans="1:12" x14ac:dyDescent="0.25">
      <c r="A761" s="6" t="s">
        <v>3776</v>
      </c>
      <c r="B761" s="24" t="str">
        <f>VLOOKUP(SALIDA[[#This Row],[CODIGO]],STOCKSANLUIS[],2,FALSE)</f>
        <v>LAMA DE PVC CLEARWAY STANDARD SMOOTH 8¨¨ X .080¨¨ X 300¨ (20 CM X 2MMX 91.44M)</v>
      </c>
      <c r="C761" s="153">
        <v>45925</v>
      </c>
      <c r="D761">
        <v>45</v>
      </c>
      <c r="E761">
        <f>IF(VLOOKUP(SALIDA[[#This Row],[CODIGO]],STOCKSANLUIS[],6,FALSE)=0,"PRODUCTO SIN STOCK/UBICACIÓN",VLOOKUP(SALIDA[[#This Row],[CODIGO]],STOCKSANLUIS[],6,FALSE))</f>
        <v>91.44</v>
      </c>
      <c r="F761">
        <f>SALIDA[[#This Row],[CANTIDAD]]/SALIDA[[#This Row],[UND MEDIDA]]</f>
        <v>0.49212598425196852</v>
      </c>
      <c r="G761" t="str">
        <f>VLOOKUP(SALIDA[[#This Row],[CODIGO]],FAMILIAS[],4,FALSE)</f>
        <v>CLEARWAY</v>
      </c>
      <c r="H761" s="10" t="str">
        <f>IF(VLOOKUP(SALIDA[[#This Row],[CODIGO]],STOCKSANLUIS[],7,FALSE)=0,"PRODUCTO SIN STOCK/UBICACIÓN",VLOOKUP(SALIDA[[#This Row],[CODIGO]],STOCKSANLUIS[],7,FALSE))</f>
        <v>B/C</v>
      </c>
      <c r="I761" s="10"/>
      <c r="J761" t="str">
        <f>SALIDA[[#This Row],[CODIGO]]&amp;"       "&amp;SALIDA[[#This Row],[FAMILIA]]</f>
        <v>03169       CLEARWAY</v>
      </c>
      <c r="K761">
        <f>VLOOKUP(SALIDA[[#This Row],[CODIGO]],STOCK_STARSOFT[],5,FALSE)</f>
        <v>1.2627120000000001</v>
      </c>
      <c r="L761">
        <f>SALIDA[[#This Row],[CANTIDAD]]*SALIDA[[#This Row],[PRECIO UND]]</f>
        <v>56.822040000000001</v>
      </c>
    </row>
    <row r="762" spans="1:12" x14ac:dyDescent="0.25">
      <c r="A762" s="6" t="s">
        <v>3416</v>
      </c>
      <c r="B762" s="24" t="str">
        <f>VLOOKUP(SALIDA[[#This Row],[CODIGO]],STOCKSANLUIS[],2,FALSE)</f>
        <v>VÁLVULA DE EXPANSIÓN ELECTRÓNICA SB114 1.4 MM - FULL GAUGE (SIN KIT CONTROLADOR VX-1025)</v>
      </c>
      <c r="C762" s="153">
        <v>45926</v>
      </c>
      <c r="D762">
        <v>1</v>
      </c>
      <c r="E762">
        <f>IF(VLOOKUP(SALIDA[[#This Row],[CODIGO]],STOCKSANLUIS[],6,FALSE)=0,"PRODUCTO SIN STOCK/UBICACIÓN",VLOOKUP(SALIDA[[#This Row],[CODIGO]],STOCKSANLUIS[],6,FALSE))</f>
        <v>1</v>
      </c>
      <c r="F762">
        <f>SALIDA[[#This Row],[CANTIDAD]]/SALIDA[[#This Row],[UND MEDIDA]]</f>
        <v>1</v>
      </c>
      <c r="G762" t="str">
        <f>VLOOKUP(SALIDA[[#This Row],[CODIGO]],FAMILIAS[],4,FALSE)</f>
        <v>FULL GAUGE</v>
      </c>
      <c r="H762" s="10" t="str">
        <f>IF(VLOOKUP(SALIDA[[#This Row],[CODIGO]],STOCKSANLUIS[],7,FALSE)=0,"PRODUCTO SIN STOCK/UBICACIÓN",VLOOKUP(SALIDA[[#This Row],[CODIGO]],STOCKSANLUIS[],7,FALSE))</f>
        <v>A</v>
      </c>
      <c r="I762" s="10"/>
      <c r="J762" t="str">
        <f>SALIDA[[#This Row],[CODIGO]]&amp;"       "&amp;SALIDA[[#This Row],[FAMILIA]]</f>
        <v>02839       FULL GAUGE</v>
      </c>
      <c r="K762">
        <f>VLOOKUP(SALIDA[[#This Row],[CODIGO]],STOCK_STARSOFT[],5,FALSE)</f>
        <v>55.547747000000001</v>
      </c>
      <c r="L762">
        <f>SALIDA[[#This Row],[CANTIDAD]]*SALIDA[[#This Row],[PRECIO UND]]</f>
        <v>55.547747000000001</v>
      </c>
    </row>
    <row r="763" spans="1:12" x14ac:dyDescent="0.25">
      <c r="A763" s="6" t="s">
        <v>3404</v>
      </c>
      <c r="B763" s="24" t="str">
        <f>VLOOKUP(SALIDA[[#This Row],[CODIGO]],STOCKSANLUIS[],2,FALSE)</f>
        <v xml:space="preserve">KIT CONTROLADOR DE VÁLVULA EXPANSIÓN ELECTRÓNICA VX1025E PLUS - VER.01 - 100-220 VAC (12 VDC) - FULL GAUGE </v>
      </c>
      <c r="C763" s="153">
        <v>45926</v>
      </c>
      <c r="D763">
        <v>1</v>
      </c>
      <c r="E763">
        <f>IF(VLOOKUP(SALIDA[[#This Row],[CODIGO]],STOCKSANLUIS[],6,FALSE)=0,"PRODUCTO SIN STOCK/UBICACIÓN",VLOOKUP(SALIDA[[#This Row],[CODIGO]],STOCKSANLUIS[],6,FALSE))</f>
        <v>1</v>
      </c>
      <c r="F763">
        <f>SALIDA[[#This Row],[CANTIDAD]]/SALIDA[[#This Row],[UND MEDIDA]]</f>
        <v>1</v>
      </c>
      <c r="G763" t="str">
        <f>VLOOKUP(SALIDA[[#This Row],[CODIGO]],FAMILIAS[],4,FALSE)</f>
        <v>FULL GAUGE</v>
      </c>
      <c r="H763" s="10" t="str">
        <f>IF(VLOOKUP(SALIDA[[#This Row],[CODIGO]],STOCKSANLUIS[],7,FALSE)=0,"PRODUCTO SIN STOCK/UBICACIÓN",VLOOKUP(SALIDA[[#This Row],[CODIGO]],STOCKSANLUIS[],7,FALSE))</f>
        <v>A</v>
      </c>
      <c r="I763" s="10"/>
      <c r="J763" t="str">
        <f>SALIDA[[#This Row],[CODIGO]]&amp;"       "&amp;SALIDA[[#This Row],[FAMILIA]]</f>
        <v>02829       FULL GAUGE</v>
      </c>
      <c r="K763">
        <f>VLOOKUP(SALIDA[[#This Row],[CODIGO]],STOCK_STARSOFT[],5,FALSE)</f>
        <v>151.33901</v>
      </c>
      <c r="L763">
        <f>SALIDA[[#This Row],[CANTIDAD]]*SALIDA[[#This Row],[PRECIO UND]]</f>
        <v>151.33901</v>
      </c>
    </row>
    <row r="764" spans="1:12" x14ac:dyDescent="0.25">
      <c r="A764" s="6" t="s">
        <v>55</v>
      </c>
      <c r="B764" s="24" t="str">
        <f>VLOOKUP(SALIDA[[#This Row],[CODIGO]],STOCKSANLUIS[],2,FALSE)</f>
        <v>TERMOMETRO DIGITAL PORTATIL  PENTA III - 3 VDC - FULL GAUGE</v>
      </c>
      <c r="C764" s="153">
        <v>45926</v>
      </c>
      <c r="D764">
        <v>1</v>
      </c>
      <c r="E764">
        <f>IF(VLOOKUP(SALIDA[[#This Row],[CODIGO]],STOCKSANLUIS[],6,FALSE)=0,"PRODUCTO SIN STOCK/UBICACIÓN",VLOOKUP(SALIDA[[#This Row],[CODIGO]],STOCKSANLUIS[],6,FALSE))</f>
        <v>1</v>
      </c>
      <c r="F764">
        <f>SALIDA[[#This Row],[CANTIDAD]]/SALIDA[[#This Row],[UND MEDIDA]]</f>
        <v>1</v>
      </c>
      <c r="G764" t="str">
        <f>VLOOKUP(SALIDA[[#This Row],[CODIGO]],FAMILIAS[],4,FALSE)</f>
        <v>FULL GAUGE</v>
      </c>
      <c r="H764" s="10" t="str">
        <f>IF(VLOOKUP(SALIDA[[#This Row],[CODIGO]],STOCKSANLUIS[],7,FALSE)=0,"PRODUCTO SIN STOCK/UBICACIÓN",VLOOKUP(SALIDA[[#This Row],[CODIGO]],STOCKSANLUIS[],7,FALSE))</f>
        <v>A</v>
      </c>
      <c r="I764" s="10"/>
      <c r="J764" t="str">
        <f>SALIDA[[#This Row],[CODIGO]]&amp;"       "&amp;SALIDA[[#This Row],[FAMILIA]]</f>
        <v>00028       FULL GAUGE</v>
      </c>
      <c r="K764">
        <f>VLOOKUP(SALIDA[[#This Row],[CODIGO]],STOCK_STARSOFT[],5,FALSE)</f>
        <v>55.399943</v>
      </c>
      <c r="L764">
        <f>SALIDA[[#This Row],[CANTIDAD]]*SALIDA[[#This Row],[PRECIO UND]]</f>
        <v>55.399943</v>
      </c>
    </row>
    <row r="765" spans="1:12" x14ac:dyDescent="0.25">
      <c r="A765" s="6" t="s">
        <v>4011</v>
      </c>
      <c r="B765" s="24" t="str">
        <f>VLOOKUP(SALIDA[[#This Row],[CODIGO]],STOCKSANLUIS[],2,FALSE)</f>
        <v>EQUIPO DE A/A MINI SPLIT FRIO SOLO INVERTER WI FI - 24000BTU - R410A - 220V/1PH/60HZ - TEMP BLUE MADE BY CARRIER ENTERPRISE AX - TBG418A-X024PH3N1C - TBH418A-X024-H3N1C</v>
      </c>
      <c r="C765" s="153">
        <v>45926</v>
      </c>
      <c r="D765">
        <v>1</v>
      </c>
      <c r="E765">
        <f>IF(VLOOKUP(SALIDA[[#This Row],[CODIGO]],STOCKSANLUIS[],6,FALSE)=0,"PRODUCTO SIN STOCK/UBICACIÓN",VLOOKUP(SALIDA[[#This Row],[CODIGO]],STOCKSANLUIS[],6,FALSE))</f>
        <v>1</v>
      </c>
      <c r="F765">
        <f>SALIDA[[#This Row],[CANTIDAD]]/SALIDA[[#This Row],[UND MEDIDA]]</f>
        <v>1</v>
      </c>
      <c r="G765" t="str">
        <f>VLOOKUP(SALIDA[[#This Row],[CODIGO]],FAMILIAS[],4,FALSE)</f>
        <v>TEMP BLUE</v>
      </c>
      <c r="H765" s="10" t="str">
        <f>IF(VLOOKUP(SALIDA[[#This Row],[CODIGO]],STOCKSANLUIS[],7,FALSE)=0,"PRODUCTO SIN STOCK/UBICACIÓN",VLOOKUP(SALIDA[[#This Row],[CODIGO]],STOCKSANLUIS[],7,FALSE))</f>
        <v>B</v>
      </c>
      <c r="I765" s="10"/>
      <c r="J765" t="str">
        <f>SALIDA[[#This Row],[CODIGO]]&amp;"       "&amp;SALIDA[[#This Row],[FAMILIA]]</f>
        <v>03949       TEMP BLUE</v>
      </c>
      <c r="K765">
        <f>VLOOKUP(SALIDA[[#This Row],[CODIGO]],STOCK_STARSOFT[],5,FALSE)</f>
        <v>382.99742500000002</v>
      </c>
      <c r="L765">
        <f>SALIDA[[#This Row],[CANTIDAD]]*SALIDA[[#This Row],[PRECIO UND]]</f>
        <v>382.99742500000002</v>
      </c>
    </row>
    <row r="766" spans="1:12" x14ac:dyDescent="0.25">
      <c r="A766" s="6" t="s">
        <v>439</v>
      </c>
      <c r="B766" s="24" t="str">
        <f>VLOOKUP(SALIDA[[#This Row],[CODIGO]],STOCKSANLUIS[],2,FALSE)</f>
        <v>ACEITE MINERAL 3G SUPER - 1 GALÓN - BVA</v>
      </c>
      <c r="C766" s="153">
        <v>45926</v>
      </c>
      <c r="D766">
        <v>1</v>
      </c>
      <c r="E766">
        <f>IF(VLOOKUP(SALIDA[[#This Row],[CODIGO]],STOCKSANLUIS[],6,FALSE)=0,"PRODUCTO SIN STOCK/UBICACIÓN",VLOOKUP(SALIDA[[#This Row],[CODIGO]],STOCKSANLUIS[],6,FALSE))</f>
        <v>1</v>
      </c>
      <c r="F766">
        <f>SALIDA[[#This Row],[CANTIDAD]]/SALIDA[[#This Row],[UND MEDIDA]]</f>
        <v>1</v>
      </c>
      <c r="G766" t="str">
        <f>VLOOKUP(SALIDA[[#This Row],[CODIGO]],FAMILIAS[],4,FALSE)</f>
        <v>BVA</v>
      </c>
      <c r="H766" s="10" t="str">
        <f>IF(VLOOKUP(SALIDA[[#This Row],[CODIGO]],STOCKSANLUIS[],7,FALSE)=0,"PRODUCTO SIN STOCK/UBICACIÓN",VLOOKUP(SALIDA[[#This Row],[CODIGO]],STOCKSANLUIS[],7,FALSE))</f>
        <v>C</v>
      </c>
      <c r="I766" s="10"/>
      <c r="J766" t="str">
        <f>SALIDA[[#This Row],[CODIGO]]&amp;"       "&amp;SALIDA[[#This Row],[FAMILIA]]</f>
        <v>00353       BVA</v>
      </c>
      <c r="K766">
        <f>VLOOKUP(SALIDA[[#This Row],[CODIGO]],STOCK_STARSOFT[],5,FALSE)</f>
        <v>15.454063</v>
      </c>
      <c r="L766">
        <f>SALIDA[[#This Row],[CANTIDAD]]*SALIDA[[#This Row],[PRECIO UND]]</f>
        <v>15.454063</v>
      </c>
    </row>
    <row r="767" spans="1:12" x14ac:dyDescent="0.25">
      <c r="A767" s="6" t="s">
        <v>791</v>
      </c>
      <c r="B767" s="24" t="str">
        <f>VLOOKUP(SALIDA[[#This Row],[CODIGO]],STOCKSANLUIS[],2,FALSE)</f>
        <v>ORIFICIO Nº8 PARA TE-20 - 067B2771</v>
      </c>
      <c r="C767" s="153">
        <v>45926</v>
      </c>
      <c r="D767">
        <v>1</v>
      </c>
      <c r="E767">
        <f>IF(VLOOKUP(SALIDA[[#This Row],[CODIGO]],STOCKSANLUIS[],6,FALSE)=0,"PRODUCTO SIN STOCK/UBICACIÓN",VLOOKUP(SALIDA[[#This Row],[CODIGO]],STOCKSANLUIS[],6,FALSE))</f>
        <v>1</v>
      </c>
      <c r="F767">
        <f>SALIDA[[#This Row],[CANTIDAD]]/SALIDA[[#This Row],[UND MEDIDA]]</f>
        <v>1</v>
      </c>
      <c r="G767" t="str">
        <f>VLOOKUP(SALIDA[[#This Row],[CODIGO]],FAMILIAS[],4,FALSE)</f>
        <v>DANFOSS</v>
      </c>
      <c r="H767" s="10" t="str">
        <f>IF(VLOOKUP(SALIDA[[#This Row],[CODIGO]],STOCKSANLUIS[],7,FALSE)=0,"PRODUCTO SIN STOCK/UBICACIÓN",VLOOKUP(SALIDA[[#This Row],[CODIGO]],STOCKSANLUIS[],7,FALSE))</f>
        <v>A</v>
      </c>
      <c r="I767" s="10" t="s">
        <v>19536</v>
      </c>
      <c r="J767" t="str">
        <f>SALIDA[[#This Row],[CODIGO]]&amp;"       "&amp;SALIDA[[#This Row],[FAMILIA]]</f>
        <v>00862       DANFOSS</v>
      </c>
      <c r="K767">
        <f>VLOOKUP(SALIDA[[#This Row],[CODIGO]],STOCK_STARSOFT[],5,FALSE)</f>
        <v>34.992694999999998</v>
      </c>
      <c r="L767">
        <f>SALIDA[[#This Row],[CANTIDAD]]*SALIDA[[#This Row],[PRECIO UND]]</f>
        <v>34.992694999999998</v>
      </c>
    </row>
    <row r="768" spans="1:12" x14ac:dyDescent="0.25">
      <c r="A768" s="6" t="s">
        <v>39</v>
      </c>
      <c r="B768" s="24" t="str">
        <f>VLOOKUP(SALIDA[[#This Row],[CODIGO]],STOCKSANLUIS[],2,FALSE)</f>
        <v>CONTROLADOR DE TEMPERATURA DIGITAL MT-516E C/2DA ETAPA CONFIGURABLE - VER.13 - 115/220 VAC - FULL GAUGE</v>
      </c>
      <c r="C768" s="153">
        <v>45926</v>
      </c>
      <c r="D768">
        <v>2</v>
      </c>
      <c r="E768">
        <f>IF(VLOOKUP(SALIDA[[#This Row],[CODIGO]],STOCKSANLUIS[],6,FALSE)=0,"PRODUCTO SIN STOCK/UBICACIÓN",VLOOKUP(SALIDA[[#This Row],[CODIGO]],STOCKSANLUIS[],6,FALSE))</f>
        <v>1</v>
      </c>
      <c r="F768">
        <f>SALIDA[[#This Row],[CANTIDAD]]/SALIDA[[#This Row],[UND MEDIDA]]</f>
        <v>2</v>
      </c>
      <c r="G768" t="str">
        <f>VLOOKUP(SALIDA[[#This Row],[CODIGO]],FAMILIAS[],4,FALSE)</f>
        <v>FULL GAUGE</v>
      </c>
      <c r="H768" s="10" t="str">
        <f>IF(VLOOKUP(SALIDA[[#This Row],[CODIGO]],STOCKSANLUIS[],7,FALSE)=0,"PRODUCTO SIN STOCK/UBICACIÓN",VLOOKUP(SALIDA[[#This Row],[CODIGO]],STOCKSANLUIS[],7,FALSE))</f>
        <v>C</v>
      </c>
      <c r="I768" s="10"/>
      <c r="J768" t="str">
        <f>SALIDA[[#This Row],[CODIGO]]&amp;"       "&amp;SALIDA[[#This Row],[FAMILIA]]</f>
        <v>00019       FULL GAUGE</v>
      </c>
      <c r="K768">
        <f>VLOOKUP(SALIDA[[#This Row],[CODIGO]],STOCK_STARSOFT[],5,FALSE)</f>
        <v>20.225960000000001</v>
      </c>
      <c r="L768">
        <f>SALIDA[[#This Row],[CANTIDAD]]*SALIDA[[#This Row],[PRECIO UND]]</f>
        <v>40.451920000000001</v>
      </c>
    </row>
    <row r="769" spans="1:12" x14ac:dyDescent="0.25">
      <c r="A769" s="6" t="s">
        <v>927</v>
      </c>
      <c r="B769" s="24" t="str">
        <f>VLOOKUP(SALIDA[[#This Row],[CODIGO]],STOCKSANLUIS[],2,FALSE)</f>
        <v>ACEITE PARA BOMBA DE VACIO VAC 235- 1/4 GALON - BVA</v>
      </c>
      <c r="C769" s="153">
        <v>45926</v>
      </c>
      <c r="D769">
        <v>23</v>
      </c>
      <c r="E769">
        <f>IF(VLOOKUP(SALIDA[[#This Row],[CODIGO]],STOCKSANLUIS[],6,FALSE)=0,"PRODUCTO SIN STOCK/UBICACIÓN",VLOOKUP(SALIDA[[#This Row],[CODIGO]],STOCKSANLUIS[],6,FALSE))</f>
        <v>1</v>
      </c>
      <c r="F769">
        <f>SALIDA[[#This Row],[CANTIDAD]]/SALIDA[[#This Row],[UND MEDIDA]]</f>
        <v>23</v>
      </c>
      <c r="G769" t="str">
        <f>VLOOKUP(SALIDA[[#This Row],[CODIGO]],FAMILIAS[],4,FALSE)</f>
        <v>BVA</v>
      </c>
      <c r="H769" s="10" t="str">
        <f>IF(VLOOKUP(SALIDA[[#This Row],[CODIGO]],STOCKSANLUIS[],7,FALSE)=0,"PRODUCTO SIN STOCK/UBICACIÓN",VLOOKUP(SALIDA[[#This Row],[CODIGO]],STOCKSANLUIS[],7,FALSE))</f>
        <v>C</v>
      </c>
      <c r="I769" s="10" t="s">
        <v>19536</v>
      </c>
      <c r="J769" t="str">
        <f>SALIDA[[#This Row],[CODIGO]]&amp;"       "&amp;SALIDA[[#This Row],[FAMILIA]]</f>
        <v>00985       BVA</v>
      </c>
      <c r="K769">
        <f>VLOOKUP(SALIDA[[#This Row],[CODIGO]],STOCK_STARSOFT[],5,FALSE)</f>
        <v>3.623278</v>
      </c>
      <c r="L769">
        <f>SALIDA[[#This Row],[CANTIDAD]]*SALIDA[[#This Row],[PRECIO UND]]</f>
        <v>83.335393999999994</v>
      </c>
    </row>
    <row r="770" spans="1:12" x14ac:dyDescent="0.25">
      <c r="A770" s="6" t="s">
        <v>3864</v>
      </c>
      <c r="B770" s="24" t="str">
        <f>VLOOKUP(SALIDA[[#This Row],[CODIGO]],STOCKSANLUIS[],2,FALSE)</f>
        <v>CORTINA DE AIRE CENTRIFUGA DE 120 CM (48") - 220V/1PH/60HZ - STAR COLD - FM-3512S-L/Y-MC</v>
      </c>
      <c r="C770" s="153">
        <v>45926</v>
      </c>
      <c r="D770">
        <v>1</v>
      </c>
      <c r="E770">
        <f>IF(VLOOKUP(SALIDA[[#This Row],[CODIGO]],STOCKSANLUIS[],6,FALSE)=0,"PRODUCTO SIN STOCK/UBICACIÓN",VLOOKUP(SALIDA[[#This Row],[CODIGO]],STOCKSANLUIS[],6,FALSE))</f>
        <v>1</v>
      </c>
      <c r="F770">
        <f>SALIDA[[#This Row],[CANTIDAD]]/SALIDA[[#This Row],[UND MEDIDA]]</f>
        <v>1</v>
      </c>
      <c r="G770" t="str">
        <f>VLOOKUP(SALIDA[[#This Row],[CODIGO]],FAMILIAS[],4,FALSE)</f>
        <v>STAR COLD</v>
      </c>
      <c r="H770" s="10" t="str">
        <f>IF(VLOOKUP(SALIDA[[#This Row],[CODIGO]],STOCKSANLUIS[],7,FALSE)=0,"PRODUCTO SIN STOCK/UBICACIÓN",VLOOKUP(SALIDA[[#This Row],[CODIGO]],STOCKSANLUIS[],7,FALSE))</f>
        <v>B</v>
      </c>
      <c r="I770" s="10"/>
      <c r="J770" t="str">
        <f>SALIDA[[#This Row],[CODIGO]]&amp;"       "&amp;SALIDA[[#This Row],[FAMILIA]]</f>
        <v>03291       STAR COLD</v>
      </c>
      <c r="K770">
        <f>VLOOKUP(SALIDA[[#This Row],[CODIGO]],STOCK_STARSOFT[],5,FALSE)</f>
        <v>75.004047</v>
      </c>
      <c r="L770">
        <f>SALIDA[[#This Row],[CANTIDAD]]*SALIDA[[#This Row],[PRECIO UND]]</f>
        <v>75.004047</v>
      </c>
    </row>
    <row r="771" spans="1:12" x14ac:dyDescent="0.25">
      <c r="A771" s="6" t="s">
        <v>2427</v>
      </c>
      <c r="B771" s="24" t="str">
        <f>VLOOKUP(SALIDA[[#This Row],[CODIGO]],STOCKSANLUIS[],2,FALSE)</f>
        <v>TERMOMETRO DIGITAL TI-44 EW PLUS - VER.01 - 115 /220 VAC - FULL GAUGE - WHITE</v>
      </c>
      <c r="C771" s="153">
        <v>45926</v>
      </c>
      <c r="D771">
        <v>4</v>
      </c>
      <c r="E771">
        <f>IF(VLOOKUP(SALIDA[[#This Row],[CODIGO]],STOCKSANLUIS[],6,FALSE)=0,"PRODUCTO SIN STOCK/UBICACIÓN",VLOOKUP(SALIDA[[#This Row],[CODIGO]],STOCKSANLUIS[],6,FALSE))</f>
        <v>1</v>
      </c>
      <c r="F771">
        <f>SALIDA[[#This Row],[CANTIDAD]]/SALIDA[[#This Row],[UND MEDIDA]]</f>
        <v>4</v>
      </c>
      <c r="G771" t="str">
        <f>VLOOKUP(SALIDA[[#This Row],[CODIGO]],FAMILIAS[],4,FALSE)</f>
        <v>FULL GAUGE</v>
      </c>
      <c r="H771" s="10" t="str">
        <f>IF(VLOOKUP(SALIDA[[#This Row],[CODIGO]],STOCKSANLUIS[],7,FALSE)=0,"PRODUCTO SIN STOCK/UBICACIÓN",VLOOKUP(SALIDA[[#This Row],[CODIGO]],STOCKSANLUIS[],7,FALSE))</f>
        <v>C</v>
      </c>
      <c r="I771" s="10"/>
      <c r="J771" t="str">
        <f>SALIDA[[#This Row],[CODIGO]]&amp;"       "&amp;SALIDA[[#This Row],[FAMILIA]]</f>
        <v>02009       FULL GAUGE</v>
      </c>
      <c r="K771">
        <f>VLOOKUP(SALIDA[[#This Row],[CODIGO]],STOCK_STARSOFT[],5,FALSE)</f>
        <v>25.290130000000001</v>
      </c>
      <c r="L771">
        <f>SALIDA[[#This Row],[CANTIDAD]]*SALIDA[[#This Row],[PRECIO UND]]</f>
        <v>101.16052000000001</v>
      </c>
    </row>
    <row r="772" spans="1:12" x14ac:dyDescent="0.25">
      <c r="A772" s="6" t="s">
        <v>57</v>
      </c>
      <c r="B772" s="24" t="str">
        <f>VLOOKUP(SALIDA[[#This Row],[CODIGO]],STOCKSANLUIS[],2,FALSE)</f>
        <v>CONTROLADOR DE VOLTAJE Y PROTECTOR DE FASES PHASELOG EW PLUS - VER.05 - 90-220 VAC - FULL GAUGE - WHITE</v>
      </c>
      <c r="C772" s="153">
        <v>45926</v>
      </c>
      <c r="D772">
        <v>1</v>
      </c>
      <c r="E772">
        <f>IF(VLOOKUP(SALIDA[[#This Row],[CODIGO]],STOCKSANLUIS[],6,FALSE)=0,"PRODUCTO SIN STOCK/UBICACIÓN",VLOOKUP(SALIDA[[#This Row],[CODIGO]],STOCKSANLUIS[],6,FALSE))</f>
        <v>1</v>
      </c>
      <c r="F772">
        <f>SALIDA[[#This Row],[CANTIDAD]]/SALIDA[[#This Row],[UND MEDIDA]]</f>
        <v>1</v>
      </c>
      <c r="G772" t="str">
        <f>VLOOKUP(SALIDA[[#This Row],[CODIGO]],FAMILIAS[],4,FALSE)</f>
        <v>FULL GAUGE</v>
      </c>
      <c r="H772" s="10" t="str">
        <f>IF(VLOOKUP(SALIDA[[#This Row],[CODIGO]],STOCKSANLUIS[],7,FALSE)=0,"PRODUCTO SIN STOCK/UBICACIÓN",VLOOKUP(SALIDA[[#This Row],[CODIGO]],STOCKSANLUIS[],7,FALSE))</f>
        <v>C</v>
      </c>
      <c r="I772" s="10"/>
      <c r="J772" t="str">
        <f>SALIDA[[#This Row],[CODIGO]]&amp;"       "&amp;SALIDA[[#This Row],[FAMILIA]]</f>
        <v>00029       FULL GAUGE</v>
      </c>
      <c r="K772">
        <f>VLOOKUP(SALIDA[[#This Row],[CODIGO]],STOCK_STARSOFT[],5,FALSE)</f>
        <v>54.47063</v>
      </c>
      <c r="L772">
        <f>SALIDA[[#This Row],[CANTIDAD]]*SALIDA[[#This Row],[PRECIO UND]]</f>
        <v>54.47063</v>
      </c>
    </row>
    <row r="773" spans="1:12" x14ac:dyDescent="0.25">
      <c r="A773" s="6" t="s">
        <v>77</v>
      </c>
      <c r="B773" s="24" t="str">
        <f>VLOOKUP(SALIDA[[#This Row],[CODIGO]],STOCKSANLUIS[],2,FALSE)</f>
        <v>CONTROLADOR DE TEMPERATURA DIGITAL TC-900EW LOG - VER.04 - 115/220 VAC - FULL GAUGE - WHITE</v>
      </c>
      <c r="C773" s="153">
        <v>45926</v>
      </c>
      <c r="D773">
        <v>4</v>
      </c>
      <c r="E773">
        <f>IF(VLOOKUP(SALIDA[[#This Row],[CODIGO]],STOCKSANLUIS[],6,FALSE)=0,"PRODUCTO SIN STOCK/UBICACIÓN",VLOOKUP(SALIDA[[#This Row],[CODIGO]],STOCKSANLUIS[],6,FALSE))</f>
        <v>1</v>
      </c>
      <c r="F773">
        <f>SALIDA[[#This Row],[CANTIDAD]]/SALIDA[[#This Row],[UND MEDIDA]]</f>
        <v>4</v>
      </c>
      <c r="G773" t="str">
        <f>VLOOKUP(SALIDA[[#This Row],[CODIGO]],FAMILIAS[],4,FALSE)</f>
        <v>FULL GAUGE</v>
      </c>
      <c r="H773" s="10" t="str">
        <f>IF(VLOOKUP(SALIDA[[#This Row],[CODIGO]],STOCKSANLUIS[],7,FALSE)=0,"PRODUCTO SIN STOCK/UBICACIÓN",VLOOKUP(SALIDA[[#This Row],[CODIGO]],STOCKSANLUIS[],7,FALSE))</f>
        <v>C</v>
      </c>
      <c r="I773" s="10"/>
      <c r="J773" t="str">
        <f>SALIDA[[#This Row],[CODIGO]]&amp;"       "&amp;SALIDA[[#This Row],[FAMILIA]]</f>
        <v>00041       FULL GAUGE</v>
      </c>
      <c r="K773">
        <f>VLOOKUP(SALIDA[[#This Row],[CODIGO]],STOCK_STARSOFT[],5,FALSE)</f>
        <v>34.414344</v>
      </c>
      <c r="L773">
        <f>SALIDA[[#This Row],[CANTIDAD]]*SALIDA[[#This Row],[PRECIO UND]]</f>
        <v>137.657376</v>
      </c>
    </row>
    <row r="774" spans="1:12" x14ac:dyDescent="0.25">
      <c r="A774" s="6" t="s">
        <v>2551</v>
      </c>
      <c r="B774" s="24" t="str">
        <f>VLOOKUP(SALIDA[[#This Row],[CODIGO]],STOCKSANLUIS[],2,FALSE)</f>
        <v>CONTROLADOR DE TEMPERATURA DIGITAL MT-543 E LOG DE 4 ETAPAS C/ALARMA - VER.03 - 115/220 VAC - FULL GAUGE</v>
      </c>
      <c r="C774" s="153">
        <v>45926</v>
      </c>
      <c r="D774">
        <v>1</v>
      </c>
      <c r="E774">
        <f>IF(VLOOKUP(SALIDA[[#This Row],[CODIGO]],STOCKSANLUIS[],6,FALSE)=0,"PRODUCTO SIN STOCK/UBICACIÓN",VLOOKUP(SALIDA[[#This Row],[CODIGO]],STOCKSANLUIS[],6,FALSE))</f>
        <v>1</v>
      </c>
      <c r="F774">
        <f>SALIDA[[#This Row],[CANTIDAD]]/SALIDA[[#This Row],[UND MEDIDA]]</f>
        <v>1</v>
      </c>
      <c r="G774" t="str">
        <f>VLOOKUP(SALIDA[[#This Row],[CODIGO]],FAMILIAS[],4,FALSE)</f>
        <v>FULL GAUGE</v>
      </c>
      <c r="H774" s="10" t="str">
        <f>IF(VLOOKUP(SALIDA[[#This Row],[CODIGO]],STOCKSANLUIS[],7,FALSE)=0,"PRODUCTO SIN STOCK/UBICACIÓN",VLOOKUP(SALIDA[[#This Row],[CODIGO]],STOCKSANLUIS[],7,FALSE))</f>
        <v>A</v>
      </c>
      <c r="I774" s="10"/>
      <c r="J774" t="str">
        <f>SALIDA[[#This Row],[CODIGO]]&amp;"       "&amp;SALIDA[[#This Row],[FAMILIA]]</f>
        <v>02090       FULL GAUGE</v>
      </c>
      <c r="K774">
        <f>VLOOKUP(SALIDA[[#This Row],[CODIGO]],STOCK_STARSOFT[],5,FALSE)</f>
        <v>47.654238999999997</v>
      </c>
      <c r="L774">
        <f>SALIDA[[#This Row],[CANTIDAD]]*SALIDA[[#This Row],[PRECIO UND]]</f>
        <v>47.654238999999997</v>
      </c>
    </row>
    <row r="775" spans="1:12" x14ac:dyDescent="0.25">
      <c r="A775" s="6" t="s">
        <v>57</v>
      </c>
      <c r="B775" s="24" t="str">
        <f>VLOOKUP(SALIDA[[#This Row],[CODIGO]],STOCKSANLUIS[],2,FALSE)</f>
        <v>CONTROLADOR DE VOLTAJE Y PROTECTOR DE FASES PHASELOG EW PLUS - VER.05 - 90-220 VAC - FULL GAUGE - WHITE</v>
      </c>
      <c r="C775" s="153">
        <v>45926</v>
      </c>
      <c r="D775">
        <v>1</v>
      </c>
      <c r="E775">
        <f>IF(VLOOKUP(SALIDA[[#This Row],[CODIGO]],STOCKSANLUIS[],6,FALSE)=0,"PRODUCTO SIN STOCK/UBICACIÓN",VLOOKUP(SALIDA[[#This Row],[CODIGO]],STOCKSANLUIS[],6,FALSE))</f>
        <v>1</v>
      </c>
      <c r="F775">
        <f>SALIDA[[#This Row],[CANTIDAD]]/SALIDA[[#This Row],[UND MEDIDA]]</f>
        <v>1</v>
      </c>
      <c r="G775" t="str">
        <f>VLOOKUP(SALIDA[[#This Row],[CODIGO]],FAMILIAS[],4,FALSE)</f>
        <v>FULL GAUGE</v>
      </c>
      <c r="H775" s="10" t="str">
        <f>IF(VLOOKUP(SALIDA[[#This Row],[CODIGO]],STOCKSANLUIS[],7,FALSE)=0,"PRODUCTO SIN STOCK/UBICACIÓN",VLOOKUP(SALIDA[[#This Row],[CODIGO]],STOCKSANLUIS[],7,FALSE))</f>
        <v>C</v>
      </c>
      <c r="I775" s="10"/>
      <c r="J775" t="str">
        <f>SALIDA[[#This Row],[CODIGO]]&amp;"       "&amp;SALIDA[[#This Row],[FAMILIA]]</f>
        <v>00029       FULL GAUGE</v>
      </c>
      <c r="K775">
        <f>VLOOKUP(SALIDA[[#This Row],[CODIGO]],STOCK_STARSOFT[],5,FALSE)</f>
        <v>54.47063</v>
      </c>
      <c r="L775">
        <f>SALIDA[[#This Row],[CANTIDAD]]*SALIDA[[#This Row],[PRECIO UND]]</f>
        <v>54.47063</v>
      </c>
    </row>
    <row r="776" spans="1:12" x14ac:dyDescent="0.25">
      <c r="A776" s="6" t="s">
        <v>3339</v>
      </c>
      <c r="B776" s="24" t="str">
        <f>VLOOKUP(SALIDA[[#This Row],[CODIGO]],STOCKSANLUIS[],2,FALSE)</f>
        <v>GAS REFRIGERANTE R134 - 13.6KG ICELOONG</v>
      </c>
      <c r="C776" s="153">
        <v>45926</v>
      </c>
      <c r="D776">
        <v>1</v>
      </c>
      <c r="E776">
        <f>IF(VLOOKUP(SALIDA[[#This Row],[CODIGO]],STOCKSANLUIS[],6,FALSE)=0,"PRODUCTO SIN STOCK/UBICACIÓN",VLOOKUP(SALIDA[[#This Row],[CODIGO]],STOCKSANLUIS[],6,FALSE))</f>
        <v>1</v>
      </c>
      <c r="F776">
        <f>SALIDA[[#This Row],[CANTIDAD]]/SALIDA[[#This Row],[UND MEDIDA]]</f>
        <v>1</v>
      </c>
      <c r="G776" t="str">
        <f>VLOOKUP(SALIDA[[#This Row],[CODIGO]],FAMILIAS[],4,FALSE)</f>
        <v>ZHEJIANG YONGHE</v>
      </c>
      <c r="H776" s="10" t="str">
        <f>IF(VLOOKUP(SALIDA[[#This Row],[CODIGO]],STOCKSANLUIS[],7,FALSE)=0,"PRODUCTO SIN STOCK/UBICACIÓN",VLOOKUP(SALIDA[[#This Row],[CODIGO]],STOCKSANLUIS[],7,FALSE))</f>
        <v>C</v>
      </c>
      <c r="I776" s="10"/>
      <c r="J776" t="str">
        <f>SALIDA[[#This Row],[CODIGO]]&amp;"       "&amp;SALIDA[[#This Row],[FAMILIA]]</f>
        <v>02751       ZHEJIANG YONGHE</v>
      </c>
      <c r="K776">
        <f>VLOOKUP(SALIDA[[#This Row],[CODIGO]],STOCK_STARSOFT[],5,FALSE)</f>
        <v>106.20946600000001</v>
      </c>
      <c r="L776">
        <f>SALIDA[[#This Row],[CANTIDAD]]*SALIDA[[#This Row],[PRECIO UND]]</f>
        <v>106.20946600000001</v>
      </c>
    </row>
    <row r="777" spans="1:12" x14ac:dyDescent="0.25">
      <c r="A777" s="6" t="s">
        <v>2936</v>
      </c>
      <c r="B777" s="24" t="str">
        <f>VLOOKUP(SALIDA[[#This Row],[CODIGO]],STOCKSANLUIS[],2,FALSE)</f>
        <v>ACUMULADOR DE SUCCION DE 7/8 - SPLQ-207 - EVERWELL</v>
      </c>
      <c r="C777" s="153">
        <v>45926</v>
      </c>
      <c r="D777">
        <v>2</v>
      </c>
      <c r="E777">
        <f>IF(VLOOKUP(SALIDA[[#This Row],[CODIGO]],STOCKSANLUIS[],6,FALSE)=0,"PRODUCTO SIN STOCK/UBICACIÓN",VLOOKUP(SALIDA[[#This Row],[CODIGO]],STOCKSANLUIS[],6,FALSE))</f>
        <v>1</v>
      </c>
      <c r="F777">
        <f>SALIDA[[#This Row],[CANTIDAD]]/SALIDA[[#This Row],[UND MEDIDA]]</f>
        <v>2</v>
      </c>
      <c r="G777" t="str">
        <f>VLOOKUP(SALIDA[[#This Row],[CODIGO]],FAMILIAS[],4,FALSE)</f>
        <v>EVERWELL</v>
      </c>
      <c r="H777" s="10" t="str">
        <f>IF(VLOOKUP(SALIDA[[#This Row],[CODIGO]],STOCKSANLUIS[],7,FALSE)=0,"PRODUCTO SIN STOCK/UBICACIÓN",VLOOKUP(SALIDA[[#This Row],[CODIGO]],STOCKSANLUIS[],7,FALSE))</f>
        <v>A</v>
      </c>
      <c r="I777" s="10" t="s">
        <v>19536</v>
      </c>
      <c r="J777" t="str">
        <f>SALIDA[[#This Row],[CODIGO]]&amp;"       "&amp;SALIDA[[#This Row],[FAMILIA]]</f>
        <v>02396       EVERWELL</v>
      </c>
      <c r="K777">
        <f>VLOOKUP(SALIDA[[#This Row],[CODIGO]],STOCK_STARSOFT[],5,FALSE)</f>
        <v>13.75221</v>
      </c>
      <c r="L777">
        <f>SALIDA[[#This Row],[CANTIDAD]]*SALIDA[[#This Row],[PRECIO UND]]</f>
        <v>27.50442</v>
      </c>
    </row>
    <row r="778" spans="1:12" x14ac:dyDescent="0.25">
      <c r="A778" s="6" t="s">
        <v>999</v>
      </c>
      <c r="B778" s="24" t="str">
        <f>VLOOKUP(SALIDA[[#This Row],[CODIGO]],STOCKSANLUIS[],2,FALSE)</f>
        <v>SEPARADOR DE ACEITE DE 1/2 - QOS-12 - QUALITY</v>
      </c>
      <c r="C778" s="153">
        <v>45926</v>
      </c>
      <c r="D778">
        <v>2</v>
      </c>
      <c r="E778">
        <f>IF(VLOOKUP(SALIDA[[#This Row],[CODIGO]],STOCKSANLUIS[],6,FALSE)=0,"PRODUCTO SIN STOCK/UBICACIÓN",VLOOKUP(SALIDA[[#This Row],[CODIGO]],STOCKSANLUIS[],6,FALSE))</f>
        <v>1</v>
      </c>
      <c r="F778">
        <f>SALIDA[[#This Row],[CANTIDAD]]/SALIDA[[#This Row],[UND MEDIDA]]</f>
        <v>2</v>
      </c>
      <c r="G778" t="str">
        <f>VLOOKUP(SALIDA[[#This Row],[CODIGO]],FAMILIAS[],4,FALSE)</f>
        <v>QUALITY</v>
      </c>
      <c r="H778" s="10" t="str">
        <f>IF(VLOOKUP(SALIDA[[#This Row],[CODIGO]],STOCKSANLUIS[],7,FALSE)=0,"PRODUCTO SIN STOCK/UBICACIÓN",VLOOKUP(SALIDA[[#This Row],[CODIGO]],STOCKSANLUIS[],7,FALSE))</f>
        <v>A</v>
      </c>
      <c r="I778" s="10" t="s">
        <v>19536</v>
      </c>
      <c r="J778" t="str">
        <f>SALIDA[[#This Row],[CODIGO]]&amp;"       "&amp;SALIDA[[#This Row],[FAMILIA]]</f>
        <v>01054       QUALITY</v>
      </c>
      <c r="K778">
        <f>VLOOKUP(SALIDA[[#This Row],[CODIGO]],STOCK_STARSOFT[],5,FALSE)</f>
        <v>25.243672</v>
      </c>
      <c r="L778">
        <f>SALIDA[[#This Row],[CANTIDAD]]*SALIDA[[#This Row],[PRECIO UND]]</f>
        <v>50.487344</v>
      </c>
    </row>
    <row r="779" spans="1:12" x14ac:dyDescent="0.25">
      <c r="A779" s="6" t="s">
        <v>3341</v>
      </c>
      <c r="B779" s="24" t="str">
        <f>VLOOKUP(SALIDA[[#This Row],[CODIGO]],STOCKSANLUIS[],2,FALSE)</f>
        <v>GAS REFRIGERANTE R404A -10.90KG ICELOONG</v>
      </c>
      <c r="C779" s="153">
        <v>45927</v>
      </c>
      <c r="D779">
        <v>3</v>
      </c>
      <c r="E779">
        <f>IF(VLOOKUP(SALIDA[[#This Row],[CODIGO]],STOCKSANLUIS[],6,FALSE)=0,"PRODUCTO SIN STOCK/UBICACIÓN",VLOOKUP(SALIDA[[#This Row],[CODIGO]],STOCKSANLUIS[],6,FALSE))</f>
        <v>1</v>
      </c>
      <c r="F779">
        <f>SALIDA[[#This Row],[CANTIDAD]]/SALIDA[[#This Row],[UND MEDIDA]]</f>
        <v>3</v>
      </c>
      <c r="G779" t="str">
        <f>VLOOKUP(SALIDA[[#This Row],[CODIGO]],FAMILIAS[],4,FALSE)</f>
        <v>ZHEJIANG YONGHE</v>
      </c>
      <c r="H779" s="10" t="str">
        <f>IF(VLOOKUP(SALIDA[[#This Row],[CODIGO]],STOCKSANLUIS[],7,FALSE)=0,"PRODUCTO SIN STOCK/UBICACIÓN",VLOOKUP(SALIDA[[#This Row],[CODIGO]],STOCKSANLUIS[],7,FALSE))</f>
        <v>C</v>
      </c>
      <c r="I779" s="10"/>
      <c r="J779" t="str">
        <f>SALIDA[[#This Row],[CODIGO]]&amp;"       "&amp;SALIDA[[#This Row],[FAMILIA]]</f>
        <v>02752       ZHEJIANG YONGHE</v>
      </c>
      <c r="K779">
        <f>VLOOKUP(SALIDA[[#This Row],[CODIGO]],STOCK_STARSOFT[],5,FALSE)</f>
        <v>53.481755</v>
      </c>
      <c r="L779">
        <f>SALIDA[[#This Row],[CANTIDAD]]*SALIDA[[#This Row],[PRECIO UND]]</f>
        <v>160.44526500000001</v>
      </c>
    </row>
    <row r="780" spans="1:12" x14ac:dyDescent="0.25">
      <c r="A780" s="6" t="s">
        <v>3341</v>
      </c>
      <c r="B780" s="24" t="str">
        <f>VLOOKUP(SALIDA[[#This Row],[CODIGO]],STOCKSANLUIS[],2,FALSE)</f>
        <v>GAS REFRIGERANTE R404A -10.90KG ICELOONG</v>
      </c>
      <c r="C780" s="153">
        <v>45927</v>
      </c>
      <c r="D780">
        <v>1</v>
      </c>
      <c r="E780">
        <f>IF(VLOOKUP(SALIDA[[#This Row],[CODIGO]],STOCKSANLUIS[],6,FALSE)=0,"PRODUCTO SIN STOCK/UBICACIÓN",VLOOKUP(SALIDA[[#This Row],[CODIGO]],STOCKSANLUIS[],6,FALSE))</f>
        <v>1</v>
      </c>
      <c r="F780">
        <f>SALIDA[[#This Row],[CANTIDAD]]/SALIDA[[#This Row],[UND MEDIDA]]</f>
        <v>1</v>
      </c>
      <c r="G780" t="str">
        <f>VLOOKUP(SALIDA[[#This Row],[CODIGO]],FAMILIAS[],4,FALSE)</f>
        <v>ZHEJIANG YONGHE</v>
      </c>
      <c r="H780" s="10" t="str">
        <f>IF(VLOOKUP(SALIDA[[#This Row],[CODIGO]],STOCKSANLUIS[],7,FALSE)=0,"PRODUCTO SIN STOCK/UBICACIÓN",VLOOKUP(SALIDA[[#This Row],[CODIGO]],STOCKSANLUIS[],7,FALSE))</f>
        <v>C</v>
      </c>
      <c r="I780" s="10"/>
      <c r="J780" t="str">
        <f>SALIDA[[#This Row],[CODIGO]]&amp;"       "&amp;SALIDA[[#This Row],[FAMILIA]]</f>
        <v>02752       ZHEJIANG YONGHE</v>
      </c>
      <c r="K780">
        <f>VLOOKUP(SALIDA[[#This Row],[CODIGO]],STOCK_STARSOFT[],5,FALSE)</f>
        <v>53.481755</v>
      </c>
      <c r="L780">
        <f>SALIDA[[#This Row],[CANTIDAD]]*SALIDA[[#This Row],[PRECIO UND]]</f>
        <v>53.481755</v>
      </c>
    </row>
    <row r="781" spans="1:12" x14ac:dyDescent="0.25">
      <c r="A781" s="6" t="s">
        <v>485</v>
      </c>
      <c r="B781" s="24" t="str">
        <f>VLOOKUP(SALIDA[[#This Row],[CODIGO]],STOCKSANLUIS[],2,FALSE)</f>
        <v>SOLDADURA DE PLATA HARRIS AL 0%</v>
      </c>
      <c r="C781" s="153">
        <v>45927</v>
      </c>
      <c r="D781">
        <v>12</v>
      </c>
      <c r="E781">
        <f>IF(VLOOKUP(SALIDA[[#This Row],[CODIGO]],STOCKSANLUIS[],6,FALSE)=0,"PRODUCTO SIN STOCK/UBICACIÓN",VLOOKUP(SALIDA[[#This Row],[CODIGO]],STOCKSANLUIS[],6,FALSE))</f>
        <v>1</v>
      </c>
      <c r="F781">
        <f>SALIDA[[#This Row],[CANTIDAD]]/SALIDA[[#This Row],[UND MEDIDA]]</f>
        <v>12</v>
      </c>
      <c r="G781" t="str">
        <f>VLOOKUP(SALIDA[[#This Row],[CODIGO]],FAMILIAS[],4,FALSE)</f>
        <v>HARRIS</v>
      </c>
      <c r="H781" s="10" t="str">
        <f>IF(VLOOKUP(SALIDA[[#This Row],[CODIGO]],STOCKSANLUIS[],7,FALSE)=0,"PRODUCTO SIN STOCK/UBICACIÓN",VLOOKUP(SALIDA[[#This Row],[CODIGO]],STOCKSANLUIS[],7,FALSE))</f>
        <v>C</v>
      </c>
      <c r="I781" s="10"/>
      <c r="J781" t="str">
        <f>SALIDA[[#This Row],[CODIGO]]&amp;"       "&amp;SALIDA[[#This Row],[FAMILIA]]</f>
        <v>00405       HARRIS</v>
      </c>
      <c r="K781">
        <f>VLOOKUP(SALIDA[[#This Row],[CODIGO]],STOCK_STARSOFT[],5,FALSE)</f>
        <v>0.38343100000000002</v>
      </c>
      <c r="L781">
        <f>SALIDA[[#This Row],[CANTIDAD]]*SALIDA[[#This Row],[PRECIO UND]]</f>
        <v>4.601172</v>
      </c>
    </row>
    <row r="782" spans="1:12" x14ac:dyDescent="0.25">
      <c r="A782" s="6" t="s">
        <v>3959</v>
      </c>
      <c r="B782" s="24" t="str">
        <f>VLOOKUP(SALIDA[[#This Row],[CODIGO]],STOCKSANLUIS[],2,FALSE)</f>
        <v>CODO DE COBRE 90° - 7/8" SOLDABLE - STARCOLD</v>
      </c>
      <c r="C782" s="153">
        <v>45927</v>
      </c>
      <c r="D782">
        <v>4</v>
      </c>
      <c r="E782">
        <f>IF(VLOOKUP(SALIDA[[#This Row],[CODIGO]],STOCKSANLUIS[],6,FALSE)=0,"PRODUCTO SIN STOCK/UBICACIÓN",VLOOKUP(SALIDA[[#This Row],[CODIGO]],STOCKSANLUIS[],6,FALSE))</f>
        <v>1</v>
      </c>
      <c r="F782">
        <f>SALIDA[[#This Row],[CANTIDAD]]/SALIDA[[#This Row],[UND MEDIDA]]</f>
        <v>4</v>
      </c>
      <c r="G782" t="str">
        <f>VLOOKUP(SALIDA[[#This Row],[CODIGO]],FAMILIAS[],4,FALSE)</f>
        <v>STAR COLD</v>
      </c>
      <c r="H782" s="10" t="str">
        <f>IF(VLOOKUP(SALIDA[[#This Row],[CODIGO]],STOCKSANLUIS[],7,FALSE)=0,"PRODUCTO SIN STOCK/UBICACIÓN",VLOOKUP(SALIDA[[#This Row],[CODIGO]],STOCKSANLUIS[],7,FALSE))</f>
        <v>C</v>
      </c>
      <c r="I782" s="10"/>
      <c r="J782" t="str">
        <f>SALIDA[[#This Row],[CODIGO]]&amp;"       "&amp;SALIDA[[#This Row],[FAMILIA]]</f>
        <v>03422       STAR COLD</v>
      </c>
      <c r="K782">
        <f>VLOOKUP(SALIDA[[#This Row],[CODIGO]],STOCK_STARSOFT[],5,FALSE)</f>
        <v>0.296649</v>
      </c>
      <c r="L782">
        <f>SALIDA[[#This Row],[CANTIDAD]]*SALIDA[[#This Row],[PRECIO UND]]</f>
        <v>1.186596</v>
      </c>
    </row>
    <row r="783" spans="1:12" x14ac:dyDescent="0.25">
      <c r="A783" s="6" t="s">
        <v>3965</v>
      </c>
      <c r="B783" s="24" t="str">
        <f>VLOOKUP(SALIDA[[#This Row],[CODIGO]],STOCKSANLUIS[],2,FALSE)</f>
        <v>UNION DE COBRE DE 7/8" - STARCOLD</v>
      </c>
      <c r="C783" s="153">
        <v>45927</v>
      </c>
      <c r="D783">
        <v>8</v>
      </c>
      <c r="E783">
        <f>IF(VLOOKUP(SALIDA[[#This Row],[CODIGO]],STOCKSANLUIS[],6,FALSE)=0,"PRODUCTO SIN STOCK/UBICACIÓN",VLOOKUP(SALIDA[[#This Row],[CODIGO]],STOCKSANLUIS[],6,FALSE))</f>
        <v>1</v>
      </c>
      <c r="F783">
        <f>SALIDA[[#This Row],[CANTIDAD]]/SALIDA[[#This Row],[UND MEDIDA]]</f>
        <v>8</v>
      </c>
      <c r="G783" t="str">
        <f>VLOOKUP(SALIDA[[#This Row],[CODIGO]],FAMILIAS[],4,FALSE)</f>
        <v>STAR COLD</v>
      </c>
      <c r="H783" s="10" t="str">
        <f>IF(VLOOKUP(SALIDA[[#This Row],[CODIGO]],STOCKSANLUIS[],7,FALSE)=0,"PRODUCTO SIN STOCK/UBICACIÓN",VLOOKUP(SALIDA[[#This Row],[CODIGO]],STOCKSANLUIS[],7,FALSE))</f>
        <v>C</v>
      </c>
      <c r="I783" s="10"/>
      <c r="J783" t="str">
        <f>SALIDA[[#This Row],[CODIGO]]&amp;"       "&amp;SALIDA[[#This Row],[FAMILIA]]</f>
        <v>03425       STAR COLD</v>
      </c>
      <c r="K783">
        <f>VLOOKUP(SALIDA[[#This Row],[CODIGO]],STOCK_STARSOFT[],5,FALSE)</f>
        <v>0.31498999999999999</v>
      </c>
      <c r="L783">
        <f>SALIDA[[#This Row],[CANTIDAD]]*SALIDA[[#This Row],[PRECIO UND]]</f>
        <v>2.5199199999999999</v>
      </c>
    </row>
    <row r="784" spans="1:12" x14ac:dyDescent="0.25">
      <c r="A784" s="6" t="s">
        <v>3967</v>
      </c>
      <c r="B784" s="24" t="str">
        <f>VLOOKUP(SALIDA[[#This Row],[CODIGO]],STOCKSANLUIS[],2,FALSE)</f>
        <v>UNION DE COBRE DE 1 1/8" - STARCOLD</v>
      </c>
      <c r="C784" s="153">
        <v>45927</v>
      </c>
      <c r="D784">
        <v>2</v>
      </c>
      <c r="E784">
        <f>IF(VLOOKUP(SALIDA[[#This Row],[CODIGO]],STOCKSANLUIS[],6,FALSE)=0,"PRODUCTO SIN STOCK/UBICACIÓN",VLOOKUP(SALIDA[[#This Row],[CODIGO]],STOCKSANLUIS[],6,FALSE))</f>
        <v>1</v>
      </c>
      <c r="F784">
        <f>SALIDA[[#This Row],[CANTIDAD]]/SALIDA[[#This Row],[UND MEDIDA]]</f>
        <v>2</v>
      </c>
      <c r="G784" t="str">
        <f>VLOOKUP(SALIDA[[#This Row],[CODIGO]],FAMILIAS[],4,FALSE)</f>
        <v>STAR COLD</v>
      </c>
      <c r="H784" s="10" t="str">
        <f>IF(VLOOKUP(SALIDA[[#This Row],[CODIGO]],STOCKSANLUIS[],7,FALSE)=0,"PRODUCTO SIN STOCK/UBICACIÓN",VLOOKUP(SALIDA[[#This Row],[CODIGO]],STOCKSANLUIS[],7,FALSE))</f>
        <v>C</v>
      </c>
      <c r="I784" s="10"/>
      <c r="J784" t="str">
        <f>SALIDA[[#This Row],[CODIGO]]&amp;"       "&amp;SALIDA[[#This Row],[FAMILIA]]</f>
        <v>03426       STAR COLD</v>
      </c>
      <c r="K784">
        <f>VLOOKUP(SALIDA[[#This Row],[CODIGO]],STOCK_STARSOFT[],5,FALSE)</f>
        <v>0.62077700000000002</v>
      </c>
      <c r="L784">
        <f>SALIDA[[#This Row],[CANTIDAD]]*SALIDA[[#This Row],[PRECIO UND]]</f>
        <v>1.241554</v>
      </c>
    </row>
    <row r="785" spans="1:12" x14ac:dyDescent="0.25">
      <c r="A785" s="6" t="s">
        <v>3927</v>
      </c>
      <c r="B785" s="24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785" s="153">
        <v>45927</v>
      </c>
      <c r="D785">
        <v>1</v>
      </c>
      <c r="E785">
        <f>IF(VLOOKUP(SALIDA[[#This Row],[CODIGO]],STOCKSANLUIS[],6,FALSE)=0,"PRODUCTO SIN STOCK/UBICACIÓN",VLOOKUP(SALIDA[[#This Row],[CODIGO]],STOCKSANLUIS[],6,FALSE))</f>
        <v>1</v>
      </c>
      <c r="F785">
        <f>SALIDA[[#This Row],[CANTIDAD]]/SALIDA[[#This Row],[UND MEDIDA]]</f>
        <v>1</v>
      </c>
      <c r="G785" t="str">
        <f>VLOOKUP(SALIDA[[#This Row],[CODIGO]],FAMILIAS[],4,FALSE)</f>
        <v>VIKING</v>
      </c>
      <c r="H785" s="10" t="str">
        <f>IF(VLOOKUP(SALIDA[[#This Row],[CODIGO]],STOCKSANLUIS[],7,FALSE)=0,"PRODUCTO SIN STOCK/UBICACIÓN",VLOOKUP(SALIDA[[#This Row],[CODIGO]],STOCKSANLUIS[],7,FALSE))</f>
        <v>B</v>
      </c>
      <c r="I785" s="10"/>
      <c r="J785" t="str">
        <f>SALIDA[[#This Row],[CODIGO]]&amp;"       "&amp;SALIDA[[#This Row],[FAMILIA]]</f>
        <v>03395       VIKING</v>
      </c>
      <c r="K785">
        <f>VLOOKUP(SALIDA[[#This Row],[CODIGO]],STOCK_STARSOFT[],5,FALSE)</f>
        <v>148.63707299999999</v>
      </c>
      <c r="L785">
        <f>SALIDA[[#This Row],[CANTIDAD]]*SALIDA[[#This Row],[PRECIO UND]]</f>
        <v>148.63707299999999</v>
      </c>
    </row>
    <row r="786" spans="1:12" x14ac:dyDescent="0.25">
      <c r="A786" s="6" t="s">
        <v>3347</v>
      </c>
      <c r="B786" s="24" t="str">
        <f>VLOOKUP(SALIDA[[#This Row],[CODIGO]],STOCKSANLUIS[],2,FALSE)</f>
        <v>GAS REFRIGERANTE R507 -11.3KG ICELOONG</v>
      </c>
      <c r="C786" s="153">
        <v>45927</v>
      </c>
      <c r="D786">
        <v>5</v>
      </c>
      <c r="E786">
        <f>IF(VLOOKUP(SALIDA[[#This Row],[CODIGO]],STOCKSANLUIS[],6,FALSE)=0,"PRODUCTO SIN STOCK/UBICACIÓN",VLOOKUP(SALIDA[[#This Row],[CODIGO]],STOCKSANLUIS[],6,FALSE))</f>
        <v>1</v>
      </c>
      <c r="F786">
        <f>SALIDA[[#This Row],[CANTIDAD]]/SALIDA[[#This Row],[UND MEDIDA]]</f>
        <v>5</v>
      </c>
      <c r="G786" t="str">
        <f>VLOOKUP(SALIDA[[#This Row],[CODIGO]],FAMILIAS[],4,FALSE)</f>
        <v>ZHEJIANG YONGHE</v>
      </c>
      <c r="H786" s="10" t="str">
        <f>IF(VLOOKUP(SALIDA[[#This Row],[CODIGO]],STOCKSANLUIS[],7,FALSE)=0,"PRODUCTO SIN STOCK/UBICACIÓN",VLOOKUP(SALIDA[[#This Row],[CODIGO]],STOCKSANLUIS[],7,FALSE))</f>
        <v>C</v>
      </c>
      <c r="I786" s="10"/>
      <c r="J786" t="str">
        <f>SALIDA[[#This Row],[CODIGO]]&amp;"       "&amp;SALIDA[[#This Row],[FAMILIA]]</f>
        <v>02755       ZHEJIANG YONGHE</v>
      </c>
      <c r="K786">
        <f>VLOOKUP(SALIDA[[#This Row],[CODIGO]],STOCK_STARSOFT[],5,FALSE)</f>
        <v>55.968114</v>
      </c>
      <c r="L786">
        <f>SALIDA[[#This Row],[CANTIDAD]]*SALIDA[[#This Row],[PRECIO UND]]</f>
        <v>279.84057000000001</v>
      </c>
    </row>
    <row r="787" spans="1:12" x14ac:dyDescent="0.25">
      <c r="A787" s="6" t="s">
        <v>2490</v>
      </c>
      <c r="B787" s="24" t="str">
        <f>VLOOKUP(SALIDA[[#This Row],[CODIGO]],STOCKSANLUIS[],2,FALSE)</f>
        <v>LIMPIADOR PARA CONDENSADOR - NU-BRITE - 1GALON - NU CALGON</v>
      </c>
      <c r="C787" s="153">
        <v>45927</v>
      </c>
      <c r="D787">
        <v>1</v>
      </c>
      <c r="E787">
        <f>IF(VLOOKUP(SALIDA[[#This Row],[CODIGO]],STOCKSANLUIS[],6,FALSE)=0,"PRODUCTO SIN STOCK/UBICACIÓN",VLOOKUP(SALIDA[[#This Row],[CODIGO]],STOCKSANLUIS[],6,FALSE))</f>
        <v>1</v>
      </c>
      <c r="F787">
        <f>SALIDA[[#This Row],[CANTIDAD]]/SALIDA[[#This Row],[UND MEDIDA]]</f>
        <v>1</v>
      </c>
      <c r="G787" t="str">
        <f>VLOOKUP(SALIDA[[#This Row],[CODIGO]],FAMILIAS[],4,FALSE)</f>
        <v>NU CALGON</v>
      </c>
      <c r="H787" s="10" t="str">
        <f>IF(VLOOKUP(SALIDA[[#This Row],[CODIGO]],STOCKSANLUIS[],7,FALSE)=0,"PRODUCTO SIN STOCK/UBICACIÓN",VLOOKUP(SALIDA[[#This Row],[CODIGO]],STOCKSANLUIS[],7,FALSE))</f>
        <v>C</v>
      </c>
      <c r="I787" s="10"/>
      <c r="J787" t="str">
        <f>SALIDA[[#This Row],[CODIGO]]&amp;"       "&amp;SALIDA[[#This Row],[FAMILIA]]</f>
        <v>02043       NU CALGON</v>
      </c>
      <c r="K787">
        <f>VLOOKUP(SALIDA[[#This Row],[CODIGO]],STOCK_STARSOFT[],5,FALSE)</f>
        <v>9.0050089999999994</v>
      </c>
      <c r="L787">
        <f>SALIDA[[#This Row],[CANTIDAD]]*SALIDA[[#This Row],[PRECIO UND]]</f>
        <v>9.0050089999999994</v>
      </c>
    </row>
    <row r="788" spans="1:12" x14ac:dyDescent="0.25">
      <c r="A788" s="26" t="s">
        <v>3931</v>
      </c>
      <c r="B788" s="43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788" s="153">
        <v>45927</v>
      </c>
      <c r="D788" s="27">
        <v>1</v>
      </c>
      <c r="E788" s="27">
        <f>IF(VLOOKUP(SALIDA[[#This Row],[CODIGO]],STOCKSANLUIS[],6,FALSE)=0,"PRODUCTO SIN STOCK/UBICACIÓN",VLOOKUP(SALIDA[[#This Row],[CODIGO]],STOCKSANLUIS[],6,FALSE))</f>
        <v>1</v>
      </c>
      <c r="F788" s="27">
        <f>SALIDA[[#This Row],[CANTIDAD]]/SALIDA[[#This Row],[UND MEDIDA]]</f>
        <v>1</v>
      </c>
      <c r="G788" t="str">
        <f>VLOOKUP(SALIDA[[#This Row],[CODIGO]],FAMILIAS[],4,FALSE)</f>
        <v>VIKING</v>
      </c>
      <c r="H788" s="10" t="str">
        <f>IF(VLOOKUP(SALIDA[[#This Row],[CODIGO]],STOCKSANLUIS[],7,FALSE)=0,"PRODUCTO SIN STOCK/UBICACIÓN",VLOOKUP(SALIDA[[#This Row],[CODIGO]],STOCKSANLUIS[],7,FALSE))</f>
        <v>B</v>
      </c>
      <c r="I788" s="10"/>
      <c r="J788" t="str">
        <f>SALIDA[[#This Row],[CODIGO]]&amp;"       "&amp;SALIDA[[#This Row],[FAMILIA]]</f>
        <v>03397       VIKING</v>
      </c>
      <c r="K788">
        <f>VLOOKUP(SALIDA[[#This Row],[CODIGO]],STOCK_STARSOFT[],5,FALSE)</f>
        <v>267.68141000000003</v>
      </c>
      <c r="L788">
        <f>SALIDA[[#This Row],[CANTIDAD]]*SALIDA[[#This Row],[PRECIO UND]]</f>
        <v>267.68141000000003</v>
      </c>
    </row>
    <row r="789" spans="1:12" x14ac:dyDescent="0.25">
      <c r="A789" s="26" t="s">
        <v>19300</v>
      </c>
      <c r="B789" s="43" t="str">
        <f>VLOOKUP(SALIDA[[#This Row],[CODIGO]],STOCKSANLUIS[],2,FALSE)</f>
        <v>CINTA ADHESIVA FOAM QTF-230E - 1/8" X 2" X 32.8´ (3MM X 50MM X 10M) - EVERFROST - HIGH QUALITY</v>
      </c>
      <c r="C789" s="153">
        <v>45927</v>
      </c>
      <c r="D789" s="27">
        <v>10</v>
      </c>
      <c r="E789" s="27">
        <f>IF(VLOOKUP(SALIDA[[#This Row],[CODIGO]],STOCKSANLUIS[],6,FALSE)=0,"PRODUCTO SIN STOCK/UBICACIÓN",VLOOKUP(SALIDA[[#This Row],[CODIGO]],STOCKSANLUIS[],6,FALSE))</f>
        <v>1</v>
      </c>
      <c r="F789" s="27">
        <f>SALIDA[[#This Row],[CANTIDAD]]/SALIDA[[#This Row],[UND MEDIDA]]</f>
        <v>10</v>
      </c>
      <c r="G789" t="str">
        <f>VLOOKUP(SALIDA[[#This Row],[CODIGO]],FAMILIAS[],4,FALSE)</f>
        <v>EVERFROST</v>
      </c>
      <c r="H789" s="10" t="str">
        <f>IF(VLOOKUP(SALIDA[[#This Row],[CODIGO]],STOCKSANLUIS[],7,FALSE)=0,"PRODUCTO SIN STOCK/UBICACIÓN",VLOOKUP(SALIDA[[#This Row],[CODIGO]],STOCKSANLUIS[],7,FALSE))</f>
        <v>C</v>
      </c>
      <c r="I789" s="10"/>
      <c r="J789" t="str">
        <f>SALIDA[[#This Row],[CODIGO]]&amp;"       "&amp;SALIDA[[#This Row],[FAMILIA]]</f>
        <v>03490       EVERFROST</v>
      </c>
      <c r="K789">
        <f>VLOOKUP(SALIDA[[#This Row],[CODIGO]],STOCK_STARSOFT[],5,FALSE)</f>
        <v>1.3047420000000001</v>
      </c>
      <c r="L789">
        <f>SALIDA[[#This Row],[CANTIDAD]]*SALIDA[[#This Row],[PRECIO UND]]</f>
        <v>13.047420000000001</v>
      </c>
    </row>
    <row r="790" spans="1:12" x14ac:dyDescent="0.25">
      <c r="A790" s="26" t="s">
        <v>3814</v>
      </c>
      <c r="B790" s="43" t="str">
        <f>VLOOKUP(SALIDA[[#This Row],[CODIGO]],STOCKSANLUIS[],2,FALSE)</f>
        <v>MANGA AISLANTE CLASS 1 - 1/2"ID X 1/2"THK - WINCELL</v>
      </c>
      <c r="C790" s="153">
        <v>45927</v>
      </c>
      <c r="D790" s="27">
        <v>10</v>
      </c>
      <c r="E790" s="27">
        <f>IF(VLOOKUP(SALIDA[[#This Row],[CODIGO]],STOCKSANLUIS[],6,FALSE)=0,"PRODUCTO SIN STOCK/UBICACIÓN",VLOOKUP(SALIDA[[#This Row],[CODIGO]],STOCKSANLUIS[],6,FALSE))</f>
        <v>1</v>
      </c>
      <c r="F790" s="27">
        <f>SALIDA[[#This Row],[CANTIDAD]]/SALIDA[[#This Row],[UND MEDIDA]]</f>
        <v>10</v>
      </c>
      <c r="G790" t="str">
        <f>VLOOKUP(SALIDA[[#This Row],[CODIGO]],FAMILIAS[],4,FALSE)</f>
        <v>WINCELL</v>
      </c>
      <c r="H790" s="10" t="str">
        <f>IF(VLOOKUP(SALIDA[[#This Row],[CODIGO]],STOCKSANLUIS[],7,FALSE)=0,"PRODUCTO SIN STOCK/UBICACIÓN",VLOOKUP(SALIDA[[#This Row],[CODIGO]],STOCKSANLUIS[],7,FALSE))</f>
        <v>A</v>
      </c>
      <c r="I790" s="10"/>
      <c r="J790" t="str">
        <f>SALIDA[[#This Row],[CODIGO]]&amp;"       "&amp;SALIDA[[#This Row],[FAMILIA]]</f>
        <v>03248       WINCELL</v>
      </c>
      <c r="K790">
        <f>VLOOKUP(SALIDA[[#This Row],[CODIGO]],STOCK_STARSOFT[],5,FALSE)</f>
        <v>0.99098699999999995</v>
      </c>
      <c r="L790">
        <f>SALIDA[[#This Row],[CANTIDAD]]*SALIDA[[#This Row],[PRECIO UND]]</f>
        <v>9.9098699999999997</v>
      </c>
    </row>
    <row r="791" spans="1:12" x14ac:dyDescent="0.25">
      <c r="A791" s="26" t="s">
        <v>3605</v>
      </c>
      <c r="B791" s="43" t="str">
        <f>VLOOKUP(SALIDA[[#This Row],[CODIGO]],STOCKSANLUIS[],2,FALSE)</f>
        <v>ROLLO DE COBRE FLEXIBLE 3/8" HIGH QUALITY - STARCOLD - 9.53 MM X 0.60 MM X 15 M</v>
      </c>
      <c r="C791" s="153">
        <v>45927</v>
      </c>
      <c r="D791" s="27">
        <v>2</v>
      </c>
      <c r="E791" s="27">
        <f>IF(VLOOKUP(SALIDA[[#This Row],[CODIGO]],STOCKSANLUIS[],6,FALSE)=0,"PRODUCTO SIN STOCK/UBICACIÓN",VLOOKUP(SALIDA[[#This Row],[CODIGO]],STOCKSANLUIS[],6,FALSE))</f>
        <v>1</v>
      </c>
      <c r="F791" s="27">
        <f>SALIDA[[#This Row],[CANTIDAD]]/SALIDA[[#This Row],[UND MEDIDA]]</f>
        <v>2</v>
      </c>
      <c r="G791" t="str">
        <f>VLOOKUP(SALIDA[[#This Row],[CODIGO]],FAMILIAS[],4,FALSE)</f>
        <v>ICEAGE- ZHEJIANG JIAHE PIPES</v>
      </c>
      <c r="H791" s="10" t="str">
        <f>IF(VLOOKUP(SALIDA[[#This Row],[CODIGO]],STOCKSANLUIS[],7,FALSE)=0,"PRODUCTO SIN STOCK/UBICACIÓN",VLOOKUP(SALIDA[[#This Row],[CODIGO]],STOCKSANLUIS[],7,FALSE))</f>
        <v>C</v>
      </c>
      <c r="I791" s="10"/>
      <c r="J791" t="str">
        <f>SALIDA[[#This Row],[CODIGO]]&amp;"       "&amp;SALIDA[[#This Row],[FAMILIA]]</f>
        <v>03002       ICEAGE- ZHEJIANG JIAHE PIPES</v>
      </c>
      <c r="K791">
        <f>VLOOKUP(SALIDA[[#This Row],[CODIGO]],STOCK_STARSOFT[],5,FALSE)</f>
        <v>29.441466999999999</v>
      </c>
      <c r="L791">
        <f>SALIDA[[#This Row],[CANTIDAD]]*SALIDA[[#This Row],[PRECIO UND]]</f>
        <v>58.882933999999999</v>
      </c>
    </row>
    <row r="792" spans="1:12" x14ac:dyDescent="0.25">
      <c r="A792" s="26" t="s">
        <v>375</v>
      </c>
      <c r="B792" s="43" t="str">
        <f>VLOOKUP(SALIDA[[#This Row],[CODIGO]],STOCKSANLUIS[],2,FALSE)</f>
        <v>ROLLO DE COBRE FLEXIBLE 1/4" HIGH QUALITY - STARCOLD - 6.35 MM X 0.55 MM X 15 M</v>
      </c>
      <c r="C792" s="153">
        <v>45927</v>
      </c>
      <c r="D792" s="27">
        <v>2</v>
      </c>
      <c r="E792" s="27">
        <f>IF(VLOOKUP(SALIDA[[#This Row],[CODIGO]],STOCKSANLUIS[],6,FALSE)=0,"PRODUCTO SIN STOCK/UBICACIÓN",VLOOKUP(SALIDA[[#This Row],[CODIGO]],STOCKSANLUIS[],6,FALSE))</f>
        <v>1</v>
      </c>
      <c r="F792" s="27">
        <f>SALIDA[[#This Row],[CANTIDAD]]/SALIDA[[#This Row],[UND MEDIDA]]</f>
        <v>2</v>
      </c>
      <c r="G792" t="str">
        <f>VLOOKUP(SALIDA[[#This Row],[CODIGO]],FAMILIAS[],4,FALSE)</f>
        <v>ICEAGE- ZHEJIANG JIAHE PIPES</v>
      </c>
      <c r="H792" s="10" t="str">
        <f>IF(VLOOKUP(SALIDA[[#This Row],[CODIGO]],STOCKSANLUIS[],7,FALSE)=0,"PRODUCTO SIN STOCK/UBICACIÓN",VLOOKUP(SALIDA[[#This Row],[CODIGO]],STOCKSANLUIS[],7,FALSE))</f>
        <v>C</v>
      </c>
      <c r="I792" s="10"/>
      <c r="J792" t="str">
        <f>SALIDA[[#This Row],[CODIGO]]&amp;"       "&amp;SALIDA[[#This Row],[FAMILIA]]</f>
        <v>00315       ICEAGE- ZHEJIANG JIAHE PIPES</v>
      </c>
      <c r="K792">
        <f>VLOOKUP(SALIDA[[#This Row],[CODIGO]],STOCK_STARSOFT[],5,FALSE)</f>
        <v>17.534842000000001</v>
      </c>
      <c r="L792">
        <f>SALIDA[[#This Row],[CANTIDAD]]*SALIDA[[#This Row],[PRECIO UND]]</f>
        <v>35.069684000000002</v>
      </c>
    </row>
    <row r="793" spans="1:12" x14ac:dyDescent="0.25">
      <c r="A793" s="26" t="s">
        <v>1819</v>
      </c>
      <c r="B793" s="43" t="str">
        <f>VLOOKUP(SALIDA[[#This Row],[CODIGO]],STOCKSANLUIS[],2,FALSE)</f>
        <v>ROLLO DE COBRE FLEXIBLE 1/2" HIGH QUALITY - STARCOLD - 12.70 MM X 0.65 MM X 15 M</v>
      </c>
      <c r="C793" s="153">
        <v>45927</v>
      </c>
      <c r="D793" s="27">
        <v>2</v>
      </c>
      <c r="E793" s="27">
        <f>IF(VLOOKUP(SALIDA[[#This Row],[CODIGO]],STOCKSANLUIS[],6,FALSE)=0,"PRODUCTO SIN STOCK/UBICACIÓN",VLOOKUP(SALIDA[[#This Row],[CODIGO]],STOCKSANLUIS[],6,FALSE))</f>
        <v>1</v>
      </c>
      <c r="F793" s="27">
        <f>SALIDA[[#This Row],[CANTIDAD]]/SALIDA[[#This Row],[UND MEDIDA]]</f>
        <v>2</v>
      </c>
      <c r="G793" t="str">
        <f>VLOOKUP(SALIDA[[#This Row],[CODIGO]],FAMILIAS[],4,FALSE)</f>
        <v>ICEAGE- ZHEJIANG JIAHE PIPES</v>
      </c>
      <c r="H793" s="10" t="str">
        <f>IF(VLOOKUP(SALIDA[[#This Row],[CODIGO]],STOCKSANLUIS[],7,FALSE)=0,"PRODUCTO SIN STOCK/UBICACIÓN",VLOOKUP(SALIDA[[#This Row],[CODIGO]],STOCKSANLUIS[],7,FALSE))</f>
        <v>C</v>
      </c>
      <c r="I793" s="10"/>
      <c r="J793" t="str">
        <f>SALIDA[[#This Row],[CODIGO]]&amp;"       "&amp;SALIDA[[#This Row],[FAMILIA]]</f>
        <v>01671       ICEAGE- ZHEJIANG JIAHE PIPES</v>
      </c>
      <c r="K793">
        <f>VLOOKUP(SALIDA[[#This Row],[CODIGO]],STOCK_STARSOFT[],5,FALSE)</f>
        <v>43.044683999999997</v>
      </c>
      <c r="L793">
        <f>SALIDA[[#This Row],[CANTIDAD]]*SALIDA[[#This Row],[PRECIO UND]]</f>
        <v>86.089367999999993</v>
      </c>
    </row>
    <row r="794" spans="1:12" x14ac:dyDescent="0.25">
      <c r="A794" s="26" t="s">
        <v>3701</v>
      </c>
      <c r="B794" s="43" t="str">
        <f>VLOOKUP(SALIDA[[#This Row],[CODIGO]],STOCKSANLUIS[],2,FALSE)</f>
        <v>BOMBA DE CONDENSADO SMART ELECTRIC SP-230-20T DE 230V-1F-60HZ TANQUE ALTO (INCLUYE MANGUERA)</v>
      </c>
      <c r="C794" s="153">
        <v>45927</v>
      </c>
      <c r="D794" s="27">
        <v>6</v>
      </c>
      <c r="E794" s="27">
        <f>IF(VLOOKUP(SALIDA[[#This Row],[CODIGO]],STOCKSANLUIS[],6,FALSE)=0,"PRODUCTO SIN STOCK/UBICACIÓN",VLOOKUP(SALIDA[[#This Row],[CODIGO]],STOCKSANLUIS[],6,FALSE))</f>
        <v>1</v>
      </c>
      <c r="F794" s="27">
        <f>SALIDA[[#This Row],[CANTIDAD]]/SALIDA[[#This Row],[UND MEDIDA]]</f>
        <v>6</v>
      </c>
      <c r="G794" t="str">
        <f>VLOOKUP(SALIDA[[#This Row],[CODIGO]],FAMILIAS[],4,FALSE)</f>
        <v>SMART ELECTRIC</v>
      </c>
      <c r="H794" s="10" t="str">
        <f>IF(VLOOKUP(SALIDA[[#This Row],[CODIGO]],STOCKSANLUIS[],7,FALSE)=0,"PRODUCTO SIN STOCK/UBICACIÓN",VLOOKUP(SALIDA[[#This Row],[CODIGO]],STOCKSANLUIS[],7,FALSE))</f>
        <v>C</v>
      </c>
      <c r="I794" s="10"/>
      <c r="J794" t="str">
        <f>SALIDA[[#This Row],[CODIGO]]&amp;"       "&amp;SALIDA[[#This Row],[FAMILIA]]</f>
        <v>03076       SMART ELECTRIC</v>
      </c>
      <c r="K794">
        <f>VLOOKUP(SALIDA[[#This Row],[CODIGO]],STOCK_STARSOFT[],5,FALSE)</f>
        <v>28.651551000000001</v>
      </c>
      <c r="L794">
        <f>SALIDA[[#This Row],[CANTIDAD]]*SALIDA[[#This Row],[PRECIO UND]]</f>
        <v>171.90930600000002</v>
      </c>
    </row>
    <row r="795" spans="1:12" x14ac:dyDescent="0.25">
      <c r="A795" s="26" t="s">
        <v>2926</v>
      </c>
      <c r="B795" s="43" t="str">
        <f>VLOOKUP(SALIDA[[#This Row],[CODIGO]],STOCKSANLUIS[],2,FALSE)</f>
        <v>SOPORTE PARA CONDENSADOR DE 24BTU - F019C - EVERWELL</v>
      </c>
      <c r="C795" s="153">
        <v>45927</v>
      </c>
      <c r="D795" s="27">
        <v>6</v>
      </c>
      <c r="E795" s="27">
        <f>IF(VLOOKUP(SALIDA[[#This Row],[CODIGO]],STOCKSANLUIS[],6,FALSE)=0,"PRODUCTO SIN STOCK/UBICACIÓN",VLOOKUP(SALIDA[[#This Row],[CODIGO]],STOCKSANLUIS[],6,FALSE))</f>
        <v>1</v>
      </c>
      <c r="F795" s="27">
        <f>SALIDA[[#This Row],[CANTIDAD]]/SALIDA[[#This Row],[UND MEDIDA]]</f>
        <v>6</v>
      </c>
      <c r="G795" t="str">
        <f>VLOOKUP(SALIDA[[#This Row],[CODIGO]],FAMILIAS[],4,FALSE)</f>
        <v>EVERWELL</v>
      </c>
      <c r="H795" s="10" t="str">
        <f>IF(VLOOKUP(SALIDA[[#This Row],[CODIGO]],STOCKSANLUIS[],7,FALSE)=0,"PRODUCTO SIN STOCK/UBICACIÓN",VLOOKUP(SALIDA[[#This Row],[CODIGO]],STOCKSANLUIS[],7,FALSE))</f>
        <v>A</v>
      </c>
      <c r="I795" s="10"/>
      <c r="J795" t="str">
        <f>SALIDA[[#This Row],[CODIGO]]&amp;"       "&amp;SALIDA[[#This Row],[FAMILIA]]</f>
        <v>02391       EVERWELL</v>
      </c>
      <c r="K795">
        <f>VLOOKUP(SALIDA[[#This Row],[CODIGO]],STOCK_STARSOFT[],5,FALSE)</f>
        <v>2.9967869999999999</v>
      </c>
      <c r="L795">
        <f>SALIDA[[#This Row],[CANTIDAD]]*SALIDA[[#This Row],[PRECIO UND]]</f>
        <v>17.980722</v>
      </c>
    </row>
    <row r="796" spans="1:12" x14ac:dyDescent="0.25">
      <c r="A796" s="26" t="s">
        <v>3882</v>
      </c>
      <c r="B796" s="43" t="str">
        <f>VLOOKUP(SALIDA[[#This Row],[CODIGO]],STOCKSANLUIS[],2,FALSE)</f>
        <v>GAS MAPP PRO X 0.400 GR  -  (TAPA CON VALVULA) - ICELOONG</v>
      </c>
      <c r="C796" s="153">
        <v>45927</v>
      </c>
      <c r="D796" s="27">
        <v>3</v>
      </c>
      <c r="E796" s="27">
        <f>IF(VLOOKUP(SALIDA[[#This Row],[CODIGO]],STOCKSANLUIS[],6,FALSE)=0,"PRODUCTO SIN STOCK/UBICACIÓN",VLOOKUP(SALIDA[[#This Row],[CODIGO]],STOCKSANLUIS[],6,FALSE))</f>
        <v>1</v>
      </c>
      <c r="F796" s="27">
        <f>SALIDA[[#This Row],[CANTIDAD]]/SALIDA[[#This Row],[UND MEDIDA]]</f>
        <v>3</v>
      </c>
      <c r="G796" t="str">
        <f>VLOOKUP(SALIDA[[#This Row],[CODIGO]],FAMILIAS[],4,FALSE)</f>
        <v>ZHEJIANG YONGHE</v>
      </c>
      <c r="H796" s="10" t="str">
        <f>IF(VLOOKUP(SALIDA[[#This Row],[CODIGO]],STOCKSANLUIS[],7,FALSE)=0,"PRODUCTO SIN STOCK/UBICACIÓN",VLOOKUP(SALIDA[[#This Row],[CODIGO]],STOCKSANLUIS[],7,FALSE))</f>
        <v>C</v>
      </c>
      <c r="I796" s="10"/>
      <c r="J796" t="str">
        <f>SALIDA[[#This Row],[CODIGO]]&amp;"       "&amp;SALIDA[[#This Row],[FAMILIA]]</f>
        <v>03346       ZHEJIANG YONGHE</v>
      </c>
      <c r="K796">
        <f>VLOOKUP(SALIDA[[#This Row],[CODIGO]],STOCK_STARSOFT[],5,FALSE)</f>
        <v>2.6010529999999998</v>
      </c>
      <c r="L796">
        <f>SALIDA[[#This Row],[CANTIDAD]]*SALIDA[[#This Row],[PRECIO UND]]</f>
        <v>7.8031589999999991</v>
      </c>
    </row>
    <row r="797" spans="1:12" x14ac:dyDescent="0.25">
      <c r="A797" s="26" t="s">
        <v>3110</v>
      </c>
      <c r="B797" s="43" t="str">
        <f>VLOOKUP(SALIDA[[#This Row],[CODIGO]],STOCKSANLUIS[],2,FALSE)</f>
        <v>CAPACITOR DE 30 MFD X 440 VAC - 30X440 - EVERWELL</v>
      </c>
      <c r="C797" s="153">
        <v>45927</v>
      </c>
      <c r="D797" s="27">
        <v>6</v>
      </c>
      <c r="E797" s="27">
        <f>IF(VLOOKUP(SALIDA[[#This Row],[CODIGO]],STOCKSANLUIS[],6,FALSE)=0,"PRODUCTO SIN STOCK/UBICACIÓN",VLOOKUP(SALIDA[[#This Row],[CODIGO]],STOCKSANLUIS[],6,FALSE))</f>
        <v>1</v>
      </c>
      <c r="F797" s="27">
        <f>SALIDA[[#This Row],[CANTIDAD]]/SALIDA[[#This Row],[UND MEDIDA]]</f>
        <v>6</v>
      </c>
      <c r="G797" t="str">
        <f>VLOOKUP(SALIDA[[#This Row],[CODIGO]],FAMILIAS[],4,FALSE)</f>
        <v>EVERWELL</v>
      </c>
      <c r="H797" s="10" t="str">
        <f>IF(VLOOKUP(SALIDA[[#This Row],[CODIGO]],STOCKSANLUIS[],7,FALSE)=0,"PRODUCTO SIN STOCK/UBICACIÓN",VLOOKUP(SALIDA[[#This Row],[CODIGO]],STOCKSANLUIS[],7,FALSE))</f>
        <v>A</v>
      </c>
      <c r="I797" s="10"/>
      <c r="J797" t="str">
        <f>SALIDA[[#This Row],[CODIGO]]&amp;"       "&amp;SALIDA[[#This Row],[FAMILIA]]</f>
        <v>02511       EVERWELL</v>
      </c>
      <c r="K797">
        <f>VLOOKUP(SALIDA[[#This Row],[CODIGO]],STOCK_STARSOFT[],5,FALSE)</f>
        <v>1.2312590000000001</v>
      </c>
      <c r="L797">
        <f>SALIDA[[#This Row],[CANTIDAD]]*SALIDA[[#This Row],[PRECIO UND]]</f>
        <v>7.3875540000000006</v>
      </c>
    </row>
    <row r="798" spans="1:12" x14ac:dyDescent="0.25">
      <c r="A798" s="26" t="s">
        <v>3349</v>
      </c>
      <c r="B798" s="43" t="str">
        <f>VLOOKUP(SALIDA[[#This Row],[CODIGO]],STOCKSANLUIS[],2,FALSE)</f>
        <v>CAPACITOR DE 35 MFD X 370 VAC - 35X370 - EVERWELL</v>
      </c>
      <c r="C798" s="153">
        <v>45927</v>
      </c>
      <c r="D798" s="27">
        <v>6</v>
      </c>
      <c r="E798" s="27">
        <f>IF(VLOOKUP(SALIDA[[#This Row],[CODIGO]],STOCKSANLUIS[],6,FALSE)=0,"PRODUCTO SIN STOCK/UBICACIÓN",VLOOKUP(SALIDA[[#This Row],[CODIGO]],STOCKSANLUIS[],6,FALSE))</f>
        <v>1</v>
      </c>
      <c r="F798" s="27">
        <f>SALIDA[[#This Row],[CANTIDAD]]/SALIDA[[#This Row],[UND MEDIDA]]</f>
        <v>6</v>
      </c>
      <c r="G798" t="str">
        <f>VLOOKUP(SALIDA[[#This Row],[CODIGO]],FAMILIAS[],4,FALSE)</f>
        <v>EVERWELL</v>
      </c>
      <c r="H798" s="10" t="str">
        <f>IF(VLOOKUP(SALIDA[[#This Row],[CODIGO]],STOCKSANLUIS[],7,FALSE)=0,"PRODUCTO SIN STOCK/UBICACIÓN",VLOOKUP(SALIDA[[#This Row],[CODIGO]],STOCKSANLUIS[],7,FALSE))</f>
        <v>A</v>
      </c>
      <c r="I798" s="10"/>
      <c r="J798" t="str">
        <f>SALIDA[[#This Row],[CODIGO]]&amp;"       "&amp;SALIDA[[#This Row],[FAMILIA]]</f>
        <v>02758       EVERWELL</v>
      </c>
      <c r="K798">
        <f>VLOOKUP(SALIDA[[#This Row],[CODIGO]],STOCK_STARSOFT[],5,FALSE)</f>
        <v>1.59189</v>
      </c>
      <c r="L798">
        <f>SALIDA[[#This Row],[CANTIDAD]]*SALIDA[[#This Row],[PRECIO UND]]</f>
        <v>9.5513399999999997</v>
      </c>
    </row>
    <row r="799" spans="1:12" x14ac:dyDescent="0.25">
      <c r="A799" s="26" t="s">
        <v>3619</v>
      </c>
      <c r="B799" s="43" t="str">
        <f>VLOOKUP(SALIDA[[#This Row],[CODIGO]],STOCKSANLUIS[],2,FALSE)</f>
        <v>CAPACITOR DE 40 MFD X 370 VAC - 40X370 - EVERWELL</v>
      </c>
      <c r="C799" s="153">
        <v>45927</v>
      </c>
      <c r="D799" s="27">
        <v>6</v>
      </c>
      <c r="E799" s="27">
        <f>IF(VLOOKUP(SALIDA[[#This Row],[CODIGO]],STOCKSANLUIS[],6,FALSE)=0,"PRODUCTO SIN STOCK/UBICACIÓN",VLOOKUP(SALIDA[[#This Row],[CODIGO]],STOCKSANLUIS[],6,FALSE))</f>
        <v>1</v>
      </c>
      <c r="F799" s="27">
        <f>SALIDA[[#This Row],[CANTIDAD]]/SALIDA[[#This Row],[UND MEDIDA]]</f>
        <v>6</v>
      </c>
      <c r="G799" t="str">
        <f>VLOOKUP(SALIDA[[#This Row],[CODIGO]],FAMILIAS[],4,FALSE)</f>
        <v>EVERWELL</v>
      </c>
      <c r="H799" s="10" t="str">
        <f>IF(VLOOKUP(SALIDA[[#This Row],[CODIGO]],STOCKSANLUIS[],7,FALSE)=0,"PRODUCTO SIN STOCK/UBICACIÓN",VLOOKUP(SALIDA[[#This Row],[CODIGO]],STOCKSANLUIS[],7,FALSE))</f>
        <v>A</v>
      </c>
      <c r="I799" s="10"/>
      <c r="J799" t="str">
        <f>SALIDA[[#This Row],[CODIGO]]&amp;"       "&amp;SALIDA[[#This Row],[FAMILIA]]</f>
        <v>03027       EVERWELL</v>
      </c>
      <c r="K799">
        <f>VLOOKUP(SALIDA[[#This Row],[CODIGO]],STOCK_STARSOFT[],5,FALSE)</f>
        <v>1.4669970000000001</v>
      </c>
      <c r="L799">
        <f>SALIDA[[#This Row],[CANTIDAD]]*SALIDA[[#This Row],[PRECIO UND]]</f>
        <v>8.8019820000000006</v>
      </c>
    </row>
    <row r="800" spans="1:12" x14ac:dyDescent="0.25">
      <c r="A800" s="6" t="s">
        <v>3858</v>
      </c>
      <c r="B800" s="24" t="str">
        <f>VLOOKUP(SALIDA[[#This Row],[CODIGO]],STOCKSANLUIS[],2,FALSE)</f>
        <v>CORTINA DE AIRE DE 120 CM (48") - 220V/1PH/60HZ - STAR COLD - FM-1212Z/Y-MC</v>
      </c>
      <c r="C800" s="153">
        <v>45927</v>
      </c>
      <c r="D800">
        <v>1</v>
      </c>
      <c r="E800">
        <f>IF(VLOOKUP(SALIDA[[#This Row],[CODIGO]],STOCKSANLUIS[],6,FALSE)=0,"PRODUCTO SIN STOCK/UBICACIÓN",VLOOKUP(SALIDA[[#This Row],[CODIGO]],STOCKSANLUIS[],6,FALSE))</f>
        <v>1</v>
      </c>
      <c r="F800">
        <f>SALIDA[[#This Row],[CANTIDAD]]/SALIDA[[#This Row],[UND MEDIDA]]</f>
        <v>1</v>
      </c>
      <c r="G800" t="str">
        <f>VLOOKUP(SALIDA[[#This Row],[CODIGO]],FAMILIAS[],4,FALSE)</f>
        <v>STAR COLD</v>
      </c>
      <c r="H800" s="10" t="str">
        <f>IF(VLOOKUP(SALIDA[[#This Row],[CODIGO]],STOCKSANLUIS[],7,FALSE)=0,"PRODUCTO SIN STOCK/UBICACIÓN",VLOOKUP(SALIDA[[#This Row],[CODIGO]],STOCKSANLUIS[],7,FALSE))</f>
        <v>A</v>
      </c>
      <c r="I800" s="10"/>
      <c r="J800" t="str">
        <f>SALIDA[[#This Row],[CODIGO]]&amp;"       "&amp;SALIDA[[#This Row],[FAMILIA]]</f>
        <v>03288       STAR COLD</v>
      </c>
      <c r="K800">
        <f>VLOOKUP(SALIDA[[#This Row],[CODIGO]],STOCK_STARSOFT[],5,FALSE)</f>
        <v>46.302090999999997</v>
      </c>
      <c r="L800">
        <f>SALIDA[[#This Row],[CANTIDAD]]*SALIDA[[#This Row],[PRECIO UND]]</f>
        <v>46.302090999999997</v>
      </c>
    </row>
    <row r="801" spans="1:12" x14ac:dyDescent="0.25">
      <c r="A801" s="6" t="s">
        <v>2924</v>
      </c>
      <c r="B801" s="24" t="str">
        <f>VLOOKUP(SALIDA[[#This Row],[CODIGO]],STOCKSANLUIS[],2,FALSE)</f>
        <v>SOPORTE PARA CONDENSADOR DE 12 Y 18BTU - F017C - EVERWELL</v>
      </c>
      <c r="C801" s="153">
        <v>45927</v>
      </c>
      <c r="D801">
        <v>6</v>
      </c>
      <c r="E801">
        <f>IF(VLOOKUP(SALIDA[[#This Row],[CODIGO]],STOCKSANLUIS[],6,FALSE)=0,"PRODUCTO SIN STOCK/UBICACIÓN",VLOOKUP(SALIDA[[#This Row],[CODIGO]],STOCKSANLUIS[],6,FALSE))</f>
        <v>1</v>
      </c>
      <c r="F801">
        <f>SALIDA[[#This Row],[CANTIDAD]]/SALIDA[[#This Row],[UND MEDIDA]]</f>
        <v>6</v>
      </c>
      <c r="G801" t="str">
        <f>VLOOKUP(SALIDA[[#This Row],[CODIGO]],FAMILIAS[],4,FALSE)</f>
        <v>EVERWELL</v>
      </c>
      <c r="H801" s="10" t="str">
        <f>IF(VLOOKUP(SALIDA[[#This Row],[CODIGO]],STOCKSANLUIS[],7,FALSE)=0,"PRODUCTO SIN STOCK/UBICACIÓN",VLOOKUP(SALIDA[[#This Row],[CODIGO]],STOCKSANLUIS[],7,FALSE))</f>
        <v>C</v>
      </c>
      <c r="I801" s="10"/>
      <c r="J801" t="str">
        <f>SALIDA[[#This Row],[CODIGO]]&amp;"       "&amp;SALIDA[[#This Row],[FAMILIA]]</f>
        <v>02390       EVERWELL</v>
      </c>
      <c r="K801">
        <f>VLOOKUP(SALIDA[[#This Row],[CODIGO]],STOCK_STARSOFT[],5,FALSE)</f>
        <v>4.0077410000000002</v>
      </c>
      <c r="L801">
        <f>SALIDA[[#This Row],[CANTIDAD]]*SALIDA[[#This Row],[PRECIO UND]]</f>
        <v>24.046446000000003</v>
      </c>
    </row>
    <row r="802" spans="1:12" x14ac:dyDescent="0.25">
      <c r="A802" s="6" t="s">
        <v>2551</v>
      </c>
      <c r="B802" s="24" t="str">
        <f>VLOOKUP(SALIDA[[#This Row],[CODIGO]],STOCKSANLUIS[],2,FALSE)</f>
        <v>CONTROLADOR DE TEMPERATURA DIGITAL MT-543 E LOG DE 4 ETAPAS C/ALARMA - VER.03 - 115/220 VAC - FULL GAUGE</v>
      </c>
      <c r="C802" s="153">
        <v>45929</v>
      </c>
      <c r="D802">
        <v>10</v>
      </c>
      <c r="E802">
        <f>IF(VLOOKUP(SALIDA[[#This Row],[CODIGO]],STOCKSANLUIS[],6,FALSE)=0,"PRODUCTO SIN STOCK/UBICACIÓN",VLOOKUP(SALIDA[[#This Row],[CODIGO]],STOCKSANLUIS[],6,FALSE))</f>
        <v>1</v>
      </c>
      <c r="F802">
        <f>SALIDA[[#This Row],[CANTIDAD]]/SALIDA[[#This Row],[UND MEDIDA]]</f>
        <v>10</v>
      </c>
      <c r="G802" t="str">
        <f>VLOOKUP(SALIDA[[#This Row],[CODIGO]],FAMILIAS[],4,FALSE)</f>
        <v>FULL GAUGE</v>
      </c>
      <c r="H802" s="10" t="str">
        <f>IF(VLOOKUP(SALIDA[[#This Row],[CODIGO]],STOCKSANLUIS[],7,FALSE)=0,"PRODUCTO SIN STOCK/UBICACIÓN",VLOOKUP(SALIDA[[#This Row],[CODIGO]],STOCKSANLUIS[],7,FALSE))</f>
        <v>A</v>
      </c>
      <c r="I802" s="10"/>
      <c r="J802" t="str">
        <f>SALIDA[[#This Row],[CODIGO]]&amp;"       "&amp;SALIDA[[#This Row],[FAMILIA]]</f>
        <v>02090       FULL GAUGE</v>
      </c>
      <c r="K802">
        <f>VLOOKUP(SALIDA[[#This Row],[CODIGO]],STOCK_STARSOFT[],5,FALSE)</f>
        <v>47.654238999999997</v>
      </c>
      <c r="L802">
        <f>SALIDA[[#This Row],[CANTIDAD]]*SALIDA[[#This Row],[PRECIO UND]]</f>
        <v>476.54238999999995</v>
      </c>
    </row>
    <row r="803" spans="1:12" x14ac:dyDescent="0.25">
      <c r="A803" s="6" t="s">
        <v>3347</v>
      </c>
      <c r="B803" s="24" t="str">
        <f>VLOOKUP(SALIDA[[#This Row],[CODIGO]],STOCKSANLUIS[],2,FALSE)</f>
        <v>GAS REFRIGERANTE R507 -11.3KG ICELOONG</v>
      </c>
      <c r="C803" s="153">
        <v>45929</v>
      </c>
      <c r="D803">
        <v>1</v>
      </c>
      <c r="E803">
        <f>IF(VLOOKUP(SALIDA[[#This Row],[CODIGO]],STOCKSANLUIS[],6,FALSE)=0,"PRODUCTO SIN STOCK/UBICACIÓN",VLOOKUP(SALIDA[[#This Row],[CODIGO]],STOCKSANLUIS[],6,FALSE))</f>
        <v>1</v>
      </c>
      <c r="F803">
        <f>SALIDA[[#This Row],[CANTIDAD]]/SALIDA[[#This Row],[UND MEDIDA]]</f>
        <v>1</v>
      </c>
      <c r="G803" t="str">
        <f>VLOOKUP(SALIDA[[#This Row],[CODIGO]],FAMILIAS[],4,FALSE)</f>
        <v>ZHEJIANG YONGHE</v>
      </c>
      <c r="H803" s="10" t="str">
        <f>IF(VLOOKUP(SALIDA[[#This Row],[CODIGO]],STOCKSANLUIS[],7,FALSE)=0,"PRODUCTO SIN STOCK/UBICACIÓN",VLOOKUP(SALIDA[[#This Row],[CODIGO]],STOCKSANLUIS[],7,FALSE))</f>
        <v>C</v>
      </c>
      <c r="I803" s="10"/>
      <c r="J803" t="str">
        <f>SALIDA[[#This Row],[CODIGO]]&amp;"       "&amp;SALIDA[[#This Row],[FAMILIA]]</f>
        <v>02755       ZHEJIANG YONGHE</v>
      </c>
      <c r="K803">
        <f>VLOOKUP(SALIDA[[#This Row],[CODIGO]],STOCK_STARSOFT[],5,FALSE)</f>
        <v>55.968114</v>
      </c>
      <c r="L803">
        <f>SALIDA[[#This Row],[CANTIDAD]]*SALIDA[[#This Row],[PRECIO UND]]</f>
        <v>55.968114</v>
      </c>
    </row>
    <row r="804" spans="1:12" x14ac:dyDescent="0.25">
      <c r="A804" s="6" t="s">
        <v>2377</v>
      </c>
      <c r="B804" s="24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804" s="153">
        <v>45929</v>
      </c>
      <c r="D804">
        <v>2</v>
      </c>
      <c r="E804">
        <f>IF(VLOOKUP(SALIDA[[#This Row],[CODIGO]],STOCKSANLUIS[],6,FALSE)=0,"PRODUCTO SIN STOCK/UBICACIÓN",VLOOKUP(SALIDA[[#This Row],[CODIGO]],STOCKSANLUIS[],6,FALSE))</f>
        <v>1</v>
      </c>
      <c r="F804">
        <f>SALIDA[[#This Row],[CANTIDAD]]/SALIDA[[#This Row],[UND MEDIDA]]</f>
        <v>2</v>
      </c>
      <c r="G804" t="str">
        <f>VLOOKUP(SALIDA[[#This Row],[CODIGO]],FAMILIAS[],4,FALSE)</f>
        <v>EBM</v>
      </c>
      <c r="H804" s="10" t="str">
        <f>IF(VLOOKUP(SALIDA[[#This Row],[CODIGO]],STOCKSANLUIS[],7,FALSE)=0,"PRODUCTO SIN STOCK/UBICACIÓN",VLOOKUP(SALIDA[[#This Row],[CODIGO]],STOCKSANLUIS[],7,FALSE))</f>
        <v>C</v>
      </c>
      <c r="I804" s="10"/>
      <c r="J804" t="str">
        <f>SALIDA[[#This Row],[CODIGO]]&amp;"       "&amp;SALIDA[[#This Row],[FAMILIA]]</f>
        <v>01980       EBM</v>
      </c>
      <c r="K804">
        <f>VLOOKUP(SALIDA[[#This Row],[CODIGO]],STOCK_STARSOFT[],5,FALSE)</f>
        <v>71.400480000000002</v>
      </c>
      <c r="L804">
        <f>SALIDA[[#This Row],[CANTIDAD]]*SALIDA[[#This Row],[PRECIO UND]]</f>
        <v>142.80096</v>
      </c>
    </row>
    <row r="805" spans="1:12" x14ac:dyDescent="0.25">
      <c r="A805" s="6" t="s">
        <v>3880</v>
      </c>
      <c r="B805" s="24" t="str">
        <f>VLOOKUP(SALIDA[[#This Row],[CODIGO]],STOCKSANLUIS[],2,FALSE)</f>
        <v>GAS REFRIGERANTE R134A  X 340 GR - (TAPA CON VALVULA) - ICELOONG</v>
      </c>
      <c r="C805" s="153">
        <v>45929</v>
      </c>
      <c r="D805">
        <v>30</v>
      </c>
      <c r="E805">
        <f>IF(VLOOKUP(SALIDA[[#This Row],[CODIGO]],STOCKSANLUIS[],6,FALSE)=0,"PRODUCTO SIN STOCK/UBICACIÓN",VLOOKUP(SALIDA[[#This Row],[CODIGO]],STOCKSANLUIS[],6,FALSE))</f>
        <v>1</v>
      </c>
      <c r="F805">
        <f>SALIDA[[#This Row],[CANTIDAD]]/SALIDA[[#This Row],[UND MEDIDA]]</f>
        <v>30</v>
      </c>
      <c r="G805" t="str">
        <f>VLOOKUP(SALIDA[[#This Row],[CODIGO]],FAMILIAS[],4,FALSE)</f>
        <v>ZHEJIANG YONGHE</v>
      </c>
      <c r="H805" s="10" t="str">
        <f>IF(VLOOKUP(SALIDA[[#This Row],[CODIGO]],STOCKSANLUIS[],7,FALSE)=0,"PRODUCTO SIN STOCK/UBICACIÓN",VLOOKUP(SALIDA[[#This Row],[CODIGO]],STOCKSANLUIS[],7,FALSE))</f>
        <v>B</v>
      </c>
      <c r="I805" s="10"/>
      <c r="J805" t="str">
        <f>SALIDA[[#This Row],[CODIGO]]&amp;"       "&amp;SALIDA[[#This Row],[FAMILIA]]</f>
        <v>03343       ZHEJIANG YONGHE</v>
      </c>
      <c r="K805">
        <f>VLOOKUP(SALIDA[[#This Row],[CODIGO]],STOCK_STARSOFT[],5,FALSE)</f>
        <v>3.1289889999999998</v>
      </c>
      <c r="L805">
        <f>SALIDA[[#This Row],[CANTIDAD]]*SALIDA[[#This Row],[PRECIO UND]]</f>
        <v>93.869669999999999</v>
      </c>
    </row>
    <row r="806" spans="1:12" x14ac:dyDescent="0.25">
      <c r="A806" s="6" t="s">
        <v>3645</v>
      </c>
      <c r="B806" s="24" t="str">
        <f>VLOOKUP(SALIDA[[#This Row],[CODIGO]],STOCKSANLUIS[],2,FALSE)</f>
        <v>MOTOVENTILADOR DE 10 WATTS 220V/1PH/60HZ INC. HELICE DE 230MM Y BASE</v>
      </c>
      <c r="C806" s="153">
        <v>45929</v>
      </c>
      <c r="D806">
        <v>12</v>
      </c>
      <c r="E806">
        <f>IF(VLOOKUP(SALIDA[[#This Row],[CODIGO]],STOCKSANLUIS[],6,FALSE)=0,"PRODUCTO SIN STOCK/UBICACIÓN",VLOOKUP(SALIDA[[#This Row],[CODIGO]],STOCKSANLUIS[],6,FALSE))</f>
        <v>1</v>
      </c>
      <c r="F806">
        <f>SALIDA[[#This Row],[CANTIDAD]]/SALIDA[[#This Row],[UND MEDIDA]]</f>
        <v>12</v>
      </c>
      <c r="G806" t="str">
        <f>VLOOKUP(SALIDA[[#This Row],[CODIGO]],FAMILIAS[],4,FALSE)</f>
        <v>MAER FAN</v>
      </c>
      <c r="H806" s="10" t="str">
        <f>IF(VLOOKUP(SALIDA[[#This Row],[CODIGO]],STOCKSANLUIS[],7,FALSE)=0,"PRODUCTO SIN STOCK/UBICACIÓN",VLOOKUP(SALIDA[[#This Row],[CODIGO]],STOCKSANLUIS[],7,FALSE))</f>
        <v>C</v>
      </c>
      <c r="I806" s="10"/>
      <c r="J806" t="str">
        <f>SALIDA[[#This Row],[CODIGO]]&amp;"       "&amp;SALIDA[[#This Row],[FAMILIA]]</f>
        <v>03040       MAER FAN</v>
      </c>
      <c r="K806">
        <f>VLOOKUP(SALIDA[[#This Row],[CODIGO]],STOCK_STARSOFT[],5,FALSE)</f>
        <v>7.09</v>
      </c>
      <c r="L806">
        <f>SALIDA[[#This Row],[CANTIDAD]]*SALIDA[[#This Row],[PRECIO UND]]</f>
        <v>85.08</v>
      </c>
    </row>
    <row r="807" spans="1:12" x14ac:dyDescent="0.25">
      <c r="A807" s="6" t="s">
        <v>65</v>
      </c>
      <c r="B807" s="24" t="str">
        <f>VLOOKUP(SALIDA[[#This Row],[CODIGO]],STOCKSANLUIS[],2,FALSE)</f>
        <v xml:space="preserve">SENSOR DE TEMPERATURA NTC - SB-19 - 2.5M - FULL GAUGE </v>
      </c>
      <c r="C807" s="153">
        <v>45929</v>
      </c>
      <c r="D807">
        <v>15</v>
      </c>
      <c r="E807">
        <f>IF(VLOOKUP(SALIDA[[#This Row],[CODIGO]],STOCKSANLUIS[],6,FALSE)=0,"PRODUCTO SIN STOCK/UBICACIÓN",VLOOKUP(SALIDA[[#This Row],[CODIGO]],STOCKSANLUIS[],6,FALSE))</f>
        <v>1</v>
      </c>
      <c r="F807">
        <f>SALIDA[[#This Row],[CANTIDAD]]/SALIDA[[#This Row],[UND MEDIDA]]</f>
        <v>15</v>
      </c>
      <c r="G807" t="str">
        <f>VLOOKUP(SALIDA[[#This Row],[CODIGO]],FAMILIAS[],4,FALSE)</f>
        <v>FULL GAUGE</v>
      </c>
      <c r="H807" s="10" t="str">
        <f>IF(VLOOKUP(SALIDA[[#This Row],[CODIGO]],STOCKSANLUIS[],7,FALSE)=0,"PRODUCTO SIN STOCK/UBICACIÓN",VLOOKUP(SALIDA[[#This Row],[CODIGO]],STOCKSANLUIS[],7,FALSE))</f>
        <v>C</v>
      </c>
      <c r="I807" s="10" t="s">
        <v>19536</v>
      </c>
      <c r="J807" t="str">
        <f>SALIDA[[#This Row],[CODIGO]]&amp;"       "&amp;SALIDA[[#This Row],[FAMILIA]]</f>
        <v>00033       FULL GAUGE</v>
      </c>
      <c r="K807">
        <f>VLOOKUP(SALIDA[[#This Row],[CODIGO]],STOCK_STARSOFT[],5,FALSE)</f>
        <v>2.8372660000000001</v>
      </c>
      <c r="L807">
        <f>SALIDA[[#This Row],[CANTIDAD]]*SALIDA[[#This Row],[PRECIO UND]]</f>
        <v>42.558990000000001</v>
      </c>
    </row>
    <row r="808" spans="1:12" x14ac:dyDescent="0.25">
      <c r="A808" s="6" t="s">
        <v>589</v>
      </c>
      <c r="B808" s="24" t="str">
        <f>VLOOKUP(SALIDA[[#This Row],[CODIGO]],STOCKSANLUIS[],2,FALSE)</f>
        <v>FILTRO CERAMICO SECADO ELEVADO DANFOSS 48-DC  CON JUNTA- 023U4381</v>
      </c>
      <c r="C808" s="153">
        <v>45929</v>
      </c>
      <c r="D808">
        <v>5</v>
      </c>
      <c r="E808">
        <f>IF(VLOOKUP(SALIDA[[#This Row],[CODIGO]],STOCKSANLUIS[],6,FALSE)=0,"PRODUCTO SIN STOCK/UBICACIÓN",VLOOKUP(SALIDA[[#This Row],[CODIGO]],STOCKSANLUIS[],6,FALSE))</f>
        <v>1</v>
      </c>
      <c r="F808">
        <f>SALIDA[[#This Row],[CANTIDAD]]/SALIDA[[#This Row],[UND MEDIDA]]</f>
        <v>5</v>
      </c>
      <c r="G808" t="str">
        <f>VLOOKUP(SALIDA[[#This Row],[CODIGO]],FAMILIAS[],4,FALSE)</f>
        <v>DANFOSS</v>
      </c>
      <c r="H808" s="10" t="str">
        <f>IF(VLOOKUP(SALIDA[[#This Row],[CODIGO]],STOCKSANLUIS[],7,FALSE)=0,"PRODUCTO SIN STOCK/UBICACIÓN",VLOOKUP(SALIDA[[#This Row],[CODIGO]],STOCKSANLUIS[],7,FALSE))</f>
        <v>A</v>
      </c>
      <c r="I808" s="10"/>
      <c r="J808" t="str">
        <f>SALIDA[[#This Row],[CODIGO]]&amp;"       "&amp;SALIDA[[#This Row],[FAMILIA]]</f>
        <v>00572       DANFOSS</v>
      </c>
      <c r="K808">
        <f>VLOOKUP(SALIDA[[#This Row],[CODIGO]],STOCK_STARSOFT[],5,FALSE)</f>
        <v>10.412293999999999</v>
      </c>
      <c r="L808">
        <f>SALIDA[[#This Row],[CANTIDAD]]*SALIDA[[#This Row],[PRECIO UND]]</f>
        <v>52.06147</v>
      </c>
    </row>
    <row r="809" spans="1:12" x14ac:dyDescent="0.25">
      <c r="A809" s="6" t="s">
        <v>3128</v>
      </c>
      <c r="B809" s="24" t="str">
        <f>VLOOKUP(SALIDA[[#This Row],[CODIGO]],STOCKSANLUIS[],2,FALSE)</f>
        <v>VALVULA DE ACCESO DE 1/4 - 10CM - PICHINA (19X0.35X100MM) - AV-14 - EVERWELL</v>
      </c>
      <c r="C809" s="153">
        <v>45929</v>
      </c>
      <c r="D809">
        <v>727</v>
      </c>
      <c r="E809">
        <f>IF(VLOOKUP(SALIDA[[#This Row],[CODIGO]],STOCKSANLUIS[],6,FALSE)=0,"PRODUCTO SIN STOCK/UBICACIÓN",VLOOKUP(SALIDA[[#This Row],[CODIGO]],STOCKSANLUIS[],6,FALSE))</f>
        <v>1</v>
      </c>
      <c r="F809">
        <f>SALIDA[[#This Row],[CANTIDAD]]/SALIDA[[#This Row],[UND MEDIDA]]</f>
        <v>727</v>
      </c>
      <c r="G809" t="str">
        <f>VLOOKUP(SALIDA[[#This Row],[CODIGO]],FAMILIAS[],4,FALSE)</f>
        <v>EVERWELL</v>
      </c>
      <c r="H809" s="10" t="str">
        <f>IF(VLOOKUP(SALIDA[[#This Row],[CODIGO]],STOCKSANLUIS[],7,FALSE)=0,"PRODUCTO SIN STOCK/UBICACIÓN",VLOOKUP(SALIDA[[#This Row],[CODIGO]],STOCKSANLUIS[],7,FALSE))</f>
        <v>A</v>
      </c>
      <c r="I809" s="10" t="s">
        <v>19536</v>
      </c>
      <c r="J809" t="str">
        <f>SALIDA[[#This Row],[CODIGO]]&amp;"       "&amp;SALIDA[[#This Row],[FAMILIA]]</f>
        <v>02526       EVERWELL</v>
      </c>
      <c r="K809">
        <f>VLOOKUP(SALIDA[[#This Row],[CODIGO]],STOCK_STARSOFT[],5,FALSE)</f>
        <v>0.36562299999999998</v>
      </c>
      <c r="L809">
        <f>SALIDA[[#This Row],[CANTIDAD]]*SALIDA[[#This Row],[PRECIO UND]]</f>
        <v>265.80792099999996</v>
      </c>
    </row>
    <row r="810" spans="1:12" x14ac:dyDescent="0.25">
      <c r="A810" s="6" t="s">
        <v>3341</v>
      </c>
      <c r="B810" s="24" t="str">
        <f>VLOOKUP(SALIDA[[#This Row],[CODIGO]],STOCKSANLUIS[],2,FALSE)</f>
        <v>GAS REFRIGERANTE R404A -10.90KG ICELOONG</v>
      </c>
      <c r="C810" s="153">
        <v>45927</v>
      </c>
      <c r="D810">
        <v>1</v>
      </c>
      <c r="E810">
        <f>IF(VLOOKUP(SALIDA[[#This Row],[CODIGO]],STOCKSANLUIS[],6,FALSE)=0,"PRODUCTO SIN STOCK/UBICACIÓN",VLOOKUP(SALIDA[[#This Row],[CODIGO]],STOCKSANLUIS[],6,FALSE))</f>
        <v>1</v>
      </c>
      <c r="F810">
        <f>SALIDA[[#This Row],[CANTIDAD]]/SALIDA[[#This Row],[UND MEDIDA]]</f>
        <v>1</v>
      </c>
      <c r="G810" t="str">
        <f>VLOOKUP(SALIDA[[#This Row],[CODIGO]],FAMILIAS[],4,FALSE)</f>
        <v>ZHEJIANG YONGHE</v>
      </c>
      <c r="H810" s="10" t="str">
        <f>IF(VLOOKUP(SALIDA[[#This Row],[CODIGO]],STOCKSANLUIS[],7,FALSE)=0,"PRODUCTO SIN STOCK/UBICACIÓN",VLOOKUP(SALIDA[[#This Row],[CODIGO]],STOCKSANLUIS[],7,FALSE))</f>
        <v>C</v>
      </c>
      <c r="I810" s="10"/>
      <c r="J810" t="str">
        <f>SALIDA[[#This Row],[CODIGO]]&amp;"       "&amp;SALIDA[[#This Row],[FAMILIA]]</f>
        <v>02752       ZHEJIANG YONGHE</v>
      </c>
      <c r="K810">
        <f>VLOOKUP(SALIDA[[#This Row],[CODIGO]],STOCK_STARSOFT[],5,FALSE)</f>
        <v>53.481755</v>
      </c>
      <c r="L810">
        <f>SALIDA[[#This Row],[CANTIDAD]]*SALIDA[[#This Row],[PRECIO UND]]</f>
        <v>53.481755</v>
      </c>
    </row>
    <row r="811" spans="1:12" x14ac:dyDescent="0.25">
      <c r="A811" s="6" t="s">
        <v>3339</v>
      </c>
      <c r="B811" s="24" t="str">
        <f>VLOOKUP(SALIDA[[#This Row],[CODIGO]],STOCKSANLUIS[],2,FALSE)</f>
        <v>GAS REFRIGERANTE R134 - 13.6KG ICELOONG</v>
      </c>
      <c r="C811" s="153">
        <v>45929</v>
      </c>
      <c r="D811">
        <v>1</v>
      </c>
      <c r="E811">
        <f>IF(VLOOKUP(SALIDA[[#This Row],[CODIGO]],STOCKSANLUIS[],6,FALSE)=0,"PRODUCTO SIN STOCK/UBICACIÓN",VLOOKUP(SALIDA[[#This Row],[CODIGO]],STOCKSANLUIS[],6,FALSE))</f>
        <v>1</v>
      </c>
      <c r="F811">
        <f>SALIDA[[#This Row],[CANTIDAD]]/SALIDA[[#This Row],[UND MEDIDA]]</f>
        <v>1</v>
      </c>
      <c r="G811" t="str">
        <f>VLOOKUP(SALIDA[[#This Row],[CODIGO]],FAMILIAS[],4,FALSE)</f>
        <v>ZHEJIANG YONGHE</v>
      </c>
      <c r="H811" s="10" t="str">
        <f>IF(VLOOKUP(SALIDA[[#This Row],[CODIGO]],STOCKSANLUIS[],7,FALSE)=0,"PRODUCTO SIN STOCK/UBICACIÓN",VLOOKUP(SALIDA[[#This Row],[CODIGO]],STOCKSANLUIS[],7,FALSE))</f>
        <v>C</v>
      </c>
      <c r="I811" s="10"/>
      <c r="J811" t="str">
        <f>SALIDA[[#This Row],[CODIGO]]&amp;"       "&amp;SALIDA[[#This Row],[FAMILIA]]</f>
        <v>02751       ZHEJIANG YONGHE</v>
      </c>
      <c r="K811">
        <f>VLOOKUP(SALIDA[[#This Row],[CODIGO]],STOCK_STARSOFT[],5,FALSE)</f>
        <v>106.20946600000001</v>
      </c>
      <c r="L811">
        <f>SALIDA[[#This Row],[CANTIDAD]]*SALIDA[[#This Row],[PRECIO UND]]</f>
        <v>106.20946600000001</v>
      </c>
    </row>
    <row r="812" spans="1:12" x14ac:dyDescent="0.25">
      <c r="A812" s="6" t="s">
        <v>3339</v>
      </c>
      <c r="B812" s="24" t="str">
        <f>VLOOKUP(SALIDA[[#This Row],[CODIGO]],STOCKSANLUIS[],2,FALSE)</f>
        <v>GAS REFRIGERANTE R134 - 13.6KG ICELOONG</v>
      </c>
      <c r="C812" s="153">
        <v>45929</v>
      </c>
      <c r="D812">
        <v>1</v>
      </c>
      <c r="E812">
        <f>IF(VLOOKUP(SALIDA[[#This Row],[CODIGO]],STOCKSANLUIS[],6,FALSE)=0,"PRODUCTO SIN STOCK/UBICACIÓN",VLOOKUP(SALIDA[[#This Row],[CODIGO]],STOCKSANLUIS[],6,FALSE))</f>
        <v>1</v>
      </c>
      <c r="F812">
        <f>SALIDA[[#This Row],[CANTIDAD]]/SALIDA[[#This Row],[UND MEDIDA]]</f>
        <v>1</v>
      </c>
      <c r="G812" t="str">
        <f>VLOOKUP(SALIDA[[#This Row],[CODIGO]],FAMILIAS[],4,FALSE)</f>
        <v>ZHEJIANG YONGHE</v>
      </c>
      <c r="H812" s="10" t="str">
        <f>IF(VLOOKUP(SALIDA[[#This Row],[CODIGO]],STOCKSANLUIS[],7,FALSE)=0,"PRODUCTO SIN STOCK/UBICACIÓN",VLOOKUP(SALIDA[[#This Row],[CODIGO]],STOCKSANLUIS[],7,FALSE))</f>
        <v>C</v>
      </c>
      <c r="I812" s="10"/>
      <c r="J812" t="str">
        <f>SALIDA[[#This Row],[CODIGO]]&amp;"       "&amp;SALIDA[[#This Row],[FAMILIA]]</f>
        <v>02751       ZHEJIANG YONGHE</v>
      </c>
      <c r="K812">
        <f>VLOOKUP(SALIDA[[#This Row],[CODIGO]],STOCK_STARSOFT[],5,FALSE)</f>
        <v>106.20946600000001</v>
      </c>
      <c r="L812">
        <f>SALIDA[[#This Row],[CANTIDAD]]*SALIDA[[#This Row],[PRECIO UND]]</f>
        <v>106.20946600000001</v>
      </c>
    </row>
    <row r="813" spans="1:12" x14ac:dyDescent="0.25">
      <c r="A813" s="6" t="s">
        <v>3406</v>
      </c>
      <c r="B813" s="24" t="str">
        <f>VLOOKUP(SALIDA[[#This Row],[CODIGO]],STOCKSANLUIS[],2,FALSE)</f>
        <v>SOLDADURA DE PLATA HARRIS AL 45%</v>
      </c>
      <c r="C813" s="153">
        <v>45929</v>
      </c>
      <c r="D813">
        <v>4</v>
      </c>
      <c r="E813">
        <f>IF(VLOOKUP(SALIDA[[#This Row],[CODIGO]],STOCKSANLUIS[],6,FALSE)=0,"PRODUCTO SIN STOCK/UBICACIÓN",VLOOKUP(SALIDA[[#This Row],[CODIGO]],STOCKSANLUIS[],6,FALSE))</f>
        <v>1</v>
      </c>
      <c r="F813">
        <f>SALIDA[[#This Row],[CANTIDAD]]/SALIDA[[#This Row],[UND MEDIDA]]</f>
        <v>4</v>
      </c>
      <c r="G813" t="str">
        <f>VLOOKUP(SALIDA[[#This Row],[CODIGO]],FAMILIAS[],4,FALSE)</f>
        <v>HARRIS</v>
      </c>
      <c r="H813" s="10" t="str">
        <f>IF(VLOOKUP(SALIDA[[#This Row],[CODIGO]],STOCKSANLUIS[],7,FALSE)=0,"PRODUCTO SIN STOCK/UBICACIÓN",VLOOKUP(SALIDA[[#This Row],[CODIGO]],STOCKSANLUIS[],7,FALSE))</f>
        <v>C</v>
      </c>
      <c r="I813" s="10"/>
      <c r="J813" t="str">
        <f>SALIDA[[#This Row],[CODIGO]]&amp;"       "&amp;SALIDA[[#This Row],[FAMILIA]]</f>
        <v>02832       HARRIS</v>
      </c>
      <c r="K813">
        <f>VLOOKUP(SALIDA[[#This Row],[CODIGO]],STOCK_STARSOFT[],5,FALSE)</f>
        <v>15.331932</v>
      </c>
      <c r="L813">
        <f>SALIDA[[#This Row],[CANTIDAD]]*SALIDA[[#This Row],[PRECIO UND]]</f>
        <v>61.327728</v>
      </c>
    </row>
    <row r="814" spans="1:12" x14ac:dyDescent="0.25">
      <c r="A814" s="6" t="s">
        <v>3347</v>
      </c>
      <c r="B814" s="24" t="str">
        <f>VLOOKUP(SALIDA[[#This Row],[CODIGO]],STOCKSANLUIS[],2,FALSE)</f>
        <v>GAS REFRIGERANTE R507 -11.3KG ICELOONG</v>
      </c>
      <c r="C814" s="153">
        <v>45929</v>
      </c>
      <c r="D814">
        <v>2</v>
      </c>
      <c r="E814">
        <f>IF(VLOOKUP(SALIDA[[#This Row],[CODIGO]],STOCKSANLUIS[],6,FALSE)=0,"PRODUCTO SIN STOCK/UBICACIÓN",VLOOKUP(SALIDA[[#This Row],[CODIGO]],STOCKSANLUIS[],6,FALSE))</f>
        <v>1</v>
      </c>
      <c r="F814">
        <f>SALIDA[[#This Row],[CANTIDAD]]/SALIDA[[#This Row],[UND MEDIDA]]</f>
        <v>2</v>
      </c>
      <c r="G814" t="str">
        <f>VLOOKUP(SALIDA[[#This Row],[CODIGO]],FAMILIAS[],4,FALSE)</f>
        <v>ZHEJIANG YONGHE</v>
      </c>
      <c r="H814" s="10" t="str">
        <f>IF(VLOOKUP(SALIDA[[#This Row],[CODIGO]],STOCKSANLUIS[],7,FALSE)=0,"PRODUCTO SIN STOCK/UBICACIÓN",VLOOKUP(SALIDA[[#This Row],[CODIGO]],STOCKSANLUIS[],7,FALSE))</f>
        <v>C</v>
      </c>
      <c r="I814" s="10"/>
      <c r="J814" t="str">
        <f>SALIDA[[#This Row],[CODIGO]]&amp;"       "&amp;SALIDA[[#This Row],[FAMILIA]]</f>
        <v>02755       ZHEJIANG YONGHE</v>
      </c>
      <c r="K814">
        <f>VLOOKUP(SALIDA[[#This Row],[CODIGO]],STOCK_STARSOFT[],5,FALSE)</f>
        <v>55.968114</v>
      </c>
      <c r="L814">
        <f>SALIDA[[#This Row],[CANTIDAD]]*SALIDA[[#This Row],[PRECIO UND]]</f>
        <v>111.936228</v>
      </c>
    </row>
    <row r="815" spans="1:12" x14ac:dyDescent="0.25">
      <c r="A815" s="6" t="s">
        <v>2589</v>
      </c>
      <c r="B815" s="24" t="str">
        <f>VLOOKUP(SALIDA[[#This Row],[CODIGO]],STOCKSANLUIS[],2,FALSE)</f>
        <v>GAS REFRIGERANTE FREON 134A - 1KG - CHEMOURS - CAJA DE 15 - CON ECO VALVULA - USA</v>
      </c>
      <c r="C815" s="153">
        <v>45929</v>
      </c>
      <c r="D815">
        <v>1</v>
      </c>
      <c r="E815">
        <f>IF(VLOOKUP(SALIDA[[#This Row],[CODIGO]],STOCKSANLUIS[],6,FALSE)=0,"PRODUCTO SIN STOCK/UBICACIÓN",VLOOKUP(SALIDA[[#This Row],[CODIGO]],STOCKSANLUIS[],6,FALSE))</f>
        <v>1</v>
      </c>
      <c r="F815">
        <f>SALIDA[[#This Row],[CANTIDAD]]/SALIDA[[#This Row],[UND MEDIDA]]</f>
        <v>1</v>
      </c>
      <c r="G815" t="str">
        <f>VLOOKUP(SALIDA[[#This Row],[CODIGO]],FAMILIAS[],4,FALSE)</f>
        <v>THE CHEMOURS</v>
      </c>
      <c r="H815" s="10" t="str">
        <f>IF(VLOOKUP(SALIDA[[#This Row],[CODIGO]],STOCKSANLUIS[],7,FALSE)=0,"PRODUCTO SIN STOCK/UBICACIÓN",VLOOKUP(SALIDA[[#This Row],[CODIGO]],STOCKSANLUIS[],7,FALSE))</f>
        <v>C</v>
      </c>
      <c r="I815" s="10"/>
      <c r="J815" t="str">
        <f>SALIDA[[#This Row],[CODIGO]]&amp;"       "&amp;SALIDA[[#This Row],[FAMILIA]]</f>
        <v>02118       THE CHEMOURS</v>
      </c>
      <c r="K815">
        <f>VLOOKUP(SALIDA[[#This Row],[CODIGO]],STOCK_STARSOFT[],5,FALSE)</f>
        <v>9.49</v>
      </c>
      <c r="L815">
        <f>SALIDA[[#This Row],[CANTIDAD]]*SALIDA[[#This Row],[PRECIO UND]]</f>
        <v>9.49</v>
      </c>
    </row>
    <row r="816" spans="1:12" x14ac:dyDescent="0.25">
      <c r="A816" s="6" t="s">
        <v>189</v>
      </c>
      <c r="B816" s="24" t="str">
        <f>VLOOKUP(SALIDA[[#This Row],[CODIGO]],STOCKSANLUIS[],2,FALSE)</f>
        <v>PRESOSTATO DE ALTA DANFOSS KP-5 - R/AUTOMATICO - 060-117166</v>
      </c>
      <c r="C816" s="153">
        <v>45929</v>
      </c>
      <c r="D816">
        <v>2</v>
      </c>
      <c r="E816">
        <f>IF(VLOOKUP(SALIDA[[#This Row],[CODIGO]],STOCKSANLUIS[],6,FALSE)=0,"PRODUCTO SIN STOCK/UBICACIÓN",VLOOKUP(SALIDA[[#This Row],[CODIGO]],STOCKSANLUIS[],6,FALSE))</f>
        <v>1</v>
      </c>
      <c r="F816">
        <f>SALIDA[[#This Row],[CANTIDAD]]/SALIDA[[#This Row],[UND MEDIDA]]</f>
        <v>2</v>
      </c>
      <c r="G816" t="str">
        <f>VLOOKUP(SALIDA[[#This Row],[CODIGO]],FAMILIAS[],4,FALSE)</f>
        <v>DANFOSS</v>
      </c>
      <c r="H816" s="10" t="str">
        <f>IF(VLOOKUP(SALIDA[[#This Row],[CODIGO]],STOCKSANLUIS[],7,FALSE)=0,"PRODUCTO SIN STOCK/UBICACIÓN",VLOOKUP(SALIDA[[#This Row],[CODIGO]],STOCKSANLUIS[],7,FALSE))</f>
        <v>A</v>
      </c>
      <c r="I816" s="10"/>
      <c r="J816" t="str">
        <f>SALIDA[[#This Row],[CODIGO]]&amp;"       "&amp;SALIDA[[#This Row],[FAMILIA]]</f>
        <v>00134       DANFOSS</v>
      </c>
      <c r="K816">
        <f>VLOOKUP(SALIDA[[#This Row],[CODIGO]],STOCK_STARSOFT[],5,FALSE)</f>
        <v>13.60833</v>
      </c>
      <c r="L816">
        <f>SALIDA[[#This Row],[CANTIDAD]]*SALIDA[[#This Row],[PRECIO UND]]</f>
        <v>27.216660000000001</v>
      </c>
    </row>
    <row r="817" spans="1:12" x14ac:dyDescent="0.25">
      <c r="A817" s="6" t="s">
        <v>3347</v>
      </c>
      <c r="B817" s="24" t="str">
        <f>VLOOKUP(SALIDA[[#This Row],[CODIGO]],STOCKSANLUIS[],2,FALSE)</f>
        <v>GAS REFRIGERANTE R507 -11.3KG ICELOONG</v>
      </c>
      <c r="C817" s="153">
        <v>45929</v>
      </c>
      <c r="D817">
        <v>2</v>
      </c>
      <c r="E817">
        <f>IF(VLOOKUP(SALIDA[[#This Row],[CODIGO]],STOCKSANLUIS[],6,FALSE)=0,"PRODUCTO SIN STOCK/UBICACIÓN",VLOOKUP(SALIDA[[#This Row],[CODIGO]],STOCKSANLUIS[],6,FALSE))</f>
        <v>1</v>
      </c>
      <c r="F817">
        <f>SALIDA[[#This Row],[CANTIDAD]]/SALIDA[[#This Row],[UND MEDIDA]]</f>
        <v>2</v>
      </c>
      <c r="G817" t="str">
        <f>VLOOKUP(SALIDA[[#This Row],[CODIGO]],FAMILIAS[],4,FALSE)</f>
        <v>ZHEJIANG YONGHE</v>
      </c>
      <c r="H817" s="10" t="str">
        <f>IF(VLOOKUP(SALIDA[[#This Row],[CODIGO]],STOCKSANLUIS[],7,FALSE)=0,"PRODUCTO SIN STOCK/UBICACIÓN",VLOOKUP(SALIDA[[#This Row],[CODIGO]],STOCKSANLUIS[],7,FALSE))</f>
        <v>C</v>
      </c>
      <c r="I817" s="10"/>
      <c r="J817" t="str">
        <f>SALIDA[[#This Row],[CODIGO]]&amp;"       "&amp;SALIDA[[#This Row],[FAMILIA]]</f>
        <v>02755       ZHEJIANG YONGHE</v>
      </c>
      <c r="K817">
        <f>VLOOKUP(SALIDA[[#This Row],[CODIGO]],STOCK_STARSOFT[],5,FALSE)</f>
        <v>55.968114</v>
      </c>
      <c r="L817">
        <f>SALIDA[[#This Row],[CANTIDAD]]*SALIDA[[#This Row],[PRECIO UND]]</f>
        <v>111.936228</v>
      </c>
    </row>
    <row r="818" spans="1:12" x14ac:dyDescent="0.25">
      <c r="A818" s="6" t="s">
        <v>3422</v>
      </c>
      <c r="B818" s="24" t="str">
        <f>VLOOKUP(SALIDA[[#This Row],[CODIGO]],STOCKSANLUIS[],2,FALSE)</f>
        <v>VÁLVULA DE EXPANSIÓN ELECTRÓNICA SB130 3.0 MM - FULL GAUGE (SIN KIT CONTROLADOR VX-1025)</v>
      </c>
      <c r="C818" s="153">
        <v>45929</v>
      </c>
      <c r="D818">
        <v>1</v>
      </c>
      <c r="E818">
        <f>IF(VLOOKUP(SALIDA[[#This Row],[CODIGO]],STOCKSANLUIS[],6,FALSE)=0,"PRODUCTO SIN STOCK/UBICACIÓN",VLOOKUP(SALIDA[[#This Row],[CODIGO]],STOCKSANLUIS[],6,FALSE))</f>
        <v>1</v>
      </c>
      <c r="F818">
        <f>SALIDA[[#This Row],[CANTIDAD]]/SALIDA[[#This Row],[UND MEDIDA]]</f>
        <v>1</v>
      </c>
      <c r="G818" t="str">
        <f>VLOOKUP(SALIDA[[#This Row],[CODIGO]],FAMILIAS[],4,FALSE)</f>
        <v>FULL GAUGE</v>
      </c>
      <c r="H818" s="10" t="str">
        <f>IF(VLOOKUP(SALIDA[[#This Row],[CODIGO]],STOCKSANLUIS[],7,FALSE)=0,"PRODUCTO SIN STOCK/UBICACIÓN",VLOOKUP(SALIDA[[#This Row],[CODIGO]],STOCKSANLUIS[],7,FALSE))</f>
        <v>A</v>
      </c>
      <c r="I818" s="10"/>
      <c r="J818" t="str">
        <f>SALIDA[[#This Row],[CODIGO]]&amp;"       "&amp;SALIDA[[#This Row],[FAMILIA]]</f>
        <v>02842       FULL GAUGE</v>
      </c>
      <c r="K818">
        <f>VLOOKUP(SALIDA[[#This Row],[CODIGO]],STOCK_STARSOFT[],5,FALSE)</f>
        <v>50.585574999999999</v>
      </c>
      <c r="L818">
        <f>SALIDA[[#This Row],[CANTIDAD]]*SALIDA[[#This Row],[PRECIO UND]]</f>
        <v>50.585574999999999</v>
      </c>
    </row>
    <row r="819" spans="1:12" x14ac:dyDescent="0.25">
      <c r="A819" s="6" t="s">
        <v>3404</v>
      </c>
      <c r="B819" s="24" t="str">
        <f>VLOOKUP(SALIDA[[#This Row],[CODIGO]],STOCKSANLUIS[],2,FALSE)</f>
        <v xml:space="preserve">KIT CONTROLADOR DE VÁLVULA EXPANSIÓN ELECTRÓNICA VX1025E PLUS - VER.01 - 100-220 VAC (12 VDC) - FULL GAUGE </v>
      </c>
      <c r="C819" s="153">
        <v>45929</v>
      </c>
      <c r="D819">
        <v>1</v>
      </c>
      <c r="E819">
        <f>IF(VLOOKUP(SALIDA[[#This Row],[CODIGO]],STOCKSANLUIS[],6,FALSE)=0,"PRODUCTO SIN STOCK/UBICACIÓN",VLOOKUP(SALIDA[[#This Row],[CODIGO]],STOCKSANLUIS[],6,FALSE))</f>
        <v>1</v>
      </c>
      <c r="F819">
        <f>SALIDA[[#This Row],[CANTIDAD]]/SALIDA[[#This Row],[UND MEDIDA]]</f>
        <v>1</v>
      </c>
      <c r="G819" t="str">
        <f>VLOOKUP(SALIDA[[#This Row],[CODIGO]],FAMILIAS[],4,FALSE)</f>
        <v>FULL GAUGE</v>
      </c>
      <c r="H819" s="10" t="str">
        <f>IF(VLOOKUP(SALIDA[[#This Row],[CODIGO]],STOCKSANLUIS[],7,FALSE)=0,"PRODUCTO SIN STOCK/UBICACIÓN",VLOOKUP(SALIDA[[#This Row],[CODIGO]],STOCKSANLUIS[],7,FALSE))</f>
        <v>A</v>
      </c>
      <c r="I819" s="10"/>
      <c r="J819" t="str">
        <f>SALIDA[[#This Row],[CODIGO]]&amp;"       "&amp;SALIDA[[#This Row],[FAMILIA]]</f>
        <v>02829       FULL GAUGE</v>
      </c>
      <c r="K819">
        <f>VLOOKUP(SALIDA[[#This Row],[CODIGO]],STOCK_STARSOFT[],5,FALSE)</f>
        <v>151.33901</v>
      </c>
      <c r="L819">
        <f>SALIDA[[#This Row],[CANTIDAD]]*SALIDA[[#This Row],[PRECIO UND]]</f>
        <v>151.33901</v>
      </c>
    </row>
    <row r="820" spans="1:12" x14ac:dyDescent="0.25">
      <c r="A820" s="6" t="s">
        <v>3874</v>
      </c>
      <c r="B820" s="24" t="str">
        <f>VLOOKUP(SALIDA[[#This Row],[CODIGO]],STOCKSANLUIS[],2,FALSE)</f>
        <v>CORTINA DE AIRE INDUSTRIAL DE 200 CM (80") - 220V/3PH/60HZ - STAR COLD - FM-6020S</v>
      </c>
      <c r="C820" s="153">
        <v>45930</v>
      </c>
      <c r="D820">
        <v>1</v>
      </c>
      <c r="E820">
        <f>IF(VLOOKUP(SALIDA[[#This Row],[CODIGO]],STOCKSANLUIS[],6,FALSE)=0,"PRODUCTO SIN STOCK/UBICACIÓN",VLOOKUP(SALIDA[[#This Row],[CODIGO]],STOCKSANLUIS[],6,FALSE))</f>
        <v>1</v>
      </c>
      <c r="F820">
        <f>SALIDA[[#This Row],[CANTIDAD]]/SALIDA[[#This Row],[UND MEDIDA]]</f>
        <v>1</v>
      </c>
      <c r="G820" t="str">
        <f>VLOOKUP(SALIDA[[#This Row],[CODIGO]],FAMILIAS[],4,FALSE)</f>
        <v>STAR COLD</v>
      </c>
      <c r="H820" s="10" t="str">
        <f>IF(VLOOKUP(SALIDA[[#This Row],[CODIGO]],STOCKSANLUIS[],7,FALSE)=0,"PRODUCTO SIN STOCK/UBICACIÓN",VLOOKUP(SALIDA[[#This Row],[CODIGO]],STOCKSANLUIS[],7,FALSE))</f>
        <v>B</v>
      </c>
      <c r="I820" s="10"/>
      <c r="J820" t="str">
        <f>SALIDA[[#This Row],[CODIGO]]&amp;"       "&amp;SALIDA[[#This Row],[FAMILIA]]</f>
        <v>03296       STAR COLD</v>
      </c>
      <c r="K820">
        <f>VLOOKUP(SALIDA[[#This Row],[CODIGO]],STOCK_STARSOFT[],5,FALSE)</f>
        <v>328.355906</v>
      </c>
      <c r="L820">
        <f>SALIDA[[#This Row],[CANTIDAD]]*SALIDA[[#This Row],[PRECIO UND]]</f>
        <v>328.355906</v>
      </c>
    </row>
    <row r="821" spans="1:12" x14ac:dyDescent="0.25">
      <c r="A821" s="6" t="s">
        <v>1251</v>
      </c>
      <c r="B821" s="24" t="str">
        <f>VLOOKUP(SALIDA[[#This Row],[CODIGO]],STOCKSANLUIS[],2,FALSE)</f>
        <v>LAMAS DE PVC ALECO 8X0.08X300  (20 CM X 2MMX 91.44M) STANDARD SMOOTH -170008</v>
      </c>
      <c r="C821" s="153">
        <v>45930</v>
      </c>
      <c r="D821">
        <v>91.44</v>
      </c>
      <c r="E821">
        <f>IF(VLOOKUP(SALIDA[[#This Row],[CODIGO]],STOCKSANLUIS[],6,FALSE)=0,"PRODUCTO SIN STOCK/UBICACIÓN",VLOOKUP(SALIDA[[#This Row],[CODIGO]],STOCKSANLUIS[],6,FALSE))</f>
        <v>91.44</v>
      </c>
      <c r="F821">
        <f>SALIDA[[#This Row],[CANTIDAD]]/SALIDA[[#This Row],[UND MEDIDA]]</f>
        <v>1</v>
      </c>
      <c r="G821" t="str">
        <f>VLOOKUP(SALIDA[[#This Row],[CODIGO]],FAMILIAS[],4,FALSE)</f>
        <v>ES ROBBINS</v>
      </c>
      <c r="H821" s="10" t="str">
        <f>IF(VLOOKUP(SALIDA[[#This Row],[CODIGO]],STOCKSANLUIS[],7,FALSE)=0,"PRODUCTO SIN STOCK/UBICACIÓN",VLOOKUP(SALIDA[[#This Row],[CODIGO]],STOCKSANLUIS[],7,FALSE))</f>
        <v>B/C</v>
      </c>
      <c r="I821" s="10"/>
      <c r="J821" t="str">
        <f>SALIDA[[#This Row],[CODIGO]]&amp;"       "&amp;SALIDA[[#This Row],[FAMILIA]]</f>
        <v>01331       ES ROBBINS</v>
      </c>
      <c r="K821">
        <f>VLOOKUP(SALIDA[[#This Row],[CODIGO]],STOCK_STARSOFT[],5,FALSE)</f>
        <v>1.922936</v>
      </c>
      <c r="L821">
        <f>SALIDA[[#This Row],[CANTIDAD]]*SALIDA[[#This Row],[PRECIO UND]]</f>
        <v>175.83326783999999</v>
      </c>
    </row>
    <row r="822" spans="1:12" x14ac:dyDescent="0.25">
      <c r="A822" s="6" t="s">
        <v>3675</v>
      </c>
      <c r="B822" s="24" t="str">
        <f>VLOOKUP(SALIDA[[#This Row],[CODIGO]],STOCKSANLUIS[],2,FALSE)</f>
        <v>LAMAS DE PVC ALECO 8X0.080X300 (20CM X 2MMX 91.44M) LOW TEMP REINFORCED - 172007- MT</v>
      </c>
      <c r="C822" s="153">
        <v>45930</v>
      </c>
      <c r="D822">
        <v>91.44</v>
      </c>
      <c r="E822">
        <f>IF(VLOOKUP(SALIDA[[#This Row],[CODIGO]],STOCKSANLUIS[],6,FALSE)=0,"PRODUCTO SIN STOCK/UBICACIÓN",VLOOKUP(SALIDA[[#This Row],[CODIGO]],STOCKSANLUIS[],6,FALSE))</f>
        <v>91.44</v>
      </c>
      <c r="F822">
        <f>SALIDA[[#This Row],[CANTIDAD]]/SALIDA[[#This Row],[UND MEDIDA]]</f>
        <v>1</v>
      </c>
      <c r="G822" t="str">
        <f>VLOOKUP(SALIDA[[#This Row],[CODIGO]],FAMILIAS[],4,FALSE)</f>
        <v>ES ROBBINS</v>
      </c>
      <c r="H822" s="10" t="str">
        <f>IF(VLOOKUP(SALIDA[[#This Row],[CODIGO]],STOCKSANLUIS[],7,FALSE)=0,"PRODUCTO SIN STOCK/UBICACIÓN",VLOOKUP(SALIDA[[#This Row],[CODIGO]],STOCKSANLUIS[],7,FALSE))</f>
        <v>B/C</v>
      </c>
      <c r="I822" s="10"/>
      <c r="J822" t="str">
        <f>SALIDA[[#This Row],[CODIGO]]&amp;"       "&amp;SALIDA[[#This Row],[FAMILIA]]</f>
        <v>03057       ES ROBBINS</v>
      </c>
      <c r="K822">
        <f>VLOOKUP(SALIDA[[#This Row],[CODIGO]],STOCK_STARSOFT[],5,FALSE)</f>
        <v>2.0842499999999999</v>
      </c>
      <c r="L822">
        <f>SALIDA[[#This Row],[CANTIDAD]]*SALIDA[[#This Row],[PRECIO UND]]</f>
        <v>190.58382</v>
      </c>
    </row>
    <row r="823" spans="1:12" x14ac:dyDescent="0.25">
      <c r="A823" s="6" t="s">
        <v>57</v>
      </c>
      <c r="B823" s="24" t="str">
        <f>VLOOKUP(SALIDA[[#This Row],[CODIGO]],STOCKSANLUIS[],2,FALSE)</f>
        <v>CONTROLADOR DE VOLTAJE Y PROTECTOR DE FASES PHASELOG EW PLUS - VER.05 - 90-220 VAC - FULL GAUGE - WHITE</v>
      </c>
      <c r="C823" s="153">
        <v>45930</v>
      </c>
      <c r="D823">
        <v>14</v>
      </c>
      <c r="E823">
        <f>IF(VLOOKUP(SALIDA[[#This Row],[CODIGO]],STOCKSANLUIS[],6,FALSE)=0,"PRODUCTO SIN STOCK/UBICACIÓN",VLOOKUP(SALIDA[[#This Row],[CODIGO]],STOCKSANLUIS[],6,FALSE))</f>
        <v>1</v>
      </c>
      <c r="F823">
        <f>SALIDA[[#This Row],[CANTIDAD]]/SALIDA[[#This Row],[UND MEDIDA]]</f>
        <v>14</v>
      </c>
      <c r="G823" t="str">
        <f>VLOOKUP(SALIDA[[#This Row],[CODIGO]],FAMILIAS[],4,FALSE)</f>
        <v>FULL GAUGE</v>
      </c>
      <c r="H823" s="10" t="str">
        <f>IF(VLOOKUP(SALIDA[[#This Row],[CODIGO]],STOCKSANLUIS[],7,FALSE)=0,"PRODUCTO SIN STOCK/UBICACIÓN",VLOOKUP(SALIDA[[#This Row],[CODIGO]],STOCKSANLUIS[],7,FALSE))</f>
        <v>C</v>
      </c>
      <c r="I823" s="10"/>
      <c r="J823" t="str">
        <f>SALIDA[[#This Row],[CODIGO]]&amp;"       "&amp;SALIDA[[#This Row],[FAMILIA]]</f>
        <v>00029       FULL GAUGE</v>
      </c>
      <c r="K823">
        <f>VLOOKUP(SALIDA[[#This Row],[CODIGO]],STOCK_STARSOFT[],5,FALSE)</f>
        <v>54.47063</v>
      </c>
      <c r="L823">
        <f>SALIDA[[#This Row],[CANTIDAD]]*SALIDA[[#This Row],[PRECIO UND]]</f>
        <v>762.58881999999994</v>
      </c>
    </row>
    <row r="824" spans="1:12" x14ac:dyDescent="0.25">
      <c r="A824" s="6" t="s">
        <v>189</v>
      </c>
      <c r="B824" s="24" t="str">
        <f>VLOOKUP(SALIDA[[#This Row],[CODIGO]],STOCKSANLUIS[],2,FALSE)</f>
        <v>PRESOSTATO DE ALTA DANFOSS KP-5 - R/AUTOMATICO - 060-117166</v>
      </c>
      <c r="C824" s="153">
        <v>45930</v>
      </c>
      <c r="D824">
        <v>3</v>
      </c>
      <c r="E824">
        <f>IF(VLOOKUP(SALIDA[[#This Row],[CODIGO]],STOCKSANLUIS[],6,FALSE)=0,"PRODUCTO SIN STOCK/UBICACIÓN",VLOOKUP(SALIDA[[#This Row],[CODIGO]],STOCKSANLUIS[],6,FALSE))</f>
        <v>1</v>
      </c>
      <c r="F824">
        <f>SALIDA[[#This Row],[CANTIDAD]]/SALIDA[[#This Row],[UND MEDIDA]]</f>
        <v>3</v>
      </c>
      <c r="G824" t="str">
        <f>VLOOKUP(SALIDA[[#This Row],[CODIGO]],FAMILIAS[],4,FALSE)</f>
        <v>DANFOSS</v>
      </c>
      <c r="H824" s="10" t="str">
        <f>IF(VLOOKUP(SALIDA[[#This Row],[CODIGO]],STOCKSANLUIS[],7,FALSE)=0,"PRODUCTO SIN STOCK/UBICACIÓN",VLOOKUP(SALIDA[[#This Row],[CODIGO]],STOCKSANLUIS[],7,FALSE))</f>
        <v>A</v>
      </c>
      <c r="I824" s="10"/>
      <c r="J824" t="str">
        <f>SALIDA[[#This Row],[CODIGO]]&amp;"       "&amp;SALIDA[[#This Row],[FAMILIA]]</f>
        <v>00134       DANFOSS</v>
      </c>
      <c r="K824">
        <f>VLOOKUP(SALIDA[[#This Row],[CODIGO]],STOCK_STARSOFT[],5,FALSE)</f>
        <v>13.60833</v>
      </c>
      <c r="L824">
        <f>SALIDA[[#This Row],[CANTIDAD]]*SALIDA[[#This Row],[PRECIO UND]]</f>
        <v>40.82499</v>
      </c>
    </row>
    <row r="825" spans="1:12" x14ac:dyDescent="0.25">
      <c r="A825" s="6" t="s">
        <v>1199</v>
      </c>
      <c r="B825" s="24" t="str">
        <f>VLOOKUP(SALIDA[[#This Row],[CODIGO]],STOCKSANLUIS[],2,FALSE)</f>
        <v>CONTROLADOR DE TEMPERATURA DIGITAL MT-512G - VER.02 - 115/220 VAC - FULL GAUGE</v>
      </c>
      <c r="C825" s="153">
        <v>45930</v>
      </c>
      <c r="D825">
        <v>2</v>
      </c>
      <c r="E825">
        <f>IF(VLOOKUP(SALIDA[[#This Row],[CODIGO]],STOCKSANLUIS[],6,FALSE)=0,"PRODUCTO SIN STOCK/UBICACIÓN",VLOOKUP(SALIDA[[#This Row],[CODIGO]],STOCKSANLUIS[],6,FALSE))</f>
        <v>1</v>
      </c>
      <c r="F825">
        <f>SALIDA[[#This Row],[CANTIDAD]]/SALIDA[[#This Row],[UND MEDIDA]]</f>
        <v>2</v>
      </c>
      <c r="G825" t="str">
        <f>VLOOKUP(SALIDA[[#This Row],[CODIGO]],FAMILIAS[],4,FALSE)</f>
        <v>FULL GAUGE</v>
      </c>
      <c r="H825" s="10" t="str">
        <f>IF(VLOOKUP(SALIDA[[#This Row],[CODIGO]],STOCKSANLUIS[],7,FALSE)=0,"PRODUCTO SIN STOCK/UBICACIÓN",VLOOKUP(SALIDA[[#This Row],[CODIGO]],STOCKSANLUIS[],7,FALSE))</f>
        <v>A</v>
      </c>
      <c r="I825" s="10"/>
      <c r="J825" t="str">
        <f>SALIDA[[#This Row],[CODIGO]]&amp;"       "&amp;SALIDA[[#This Row],[FAMILIA]]</f>
        <v>01276       FULL GAUGE</v>
      </c>
      <c r="K825">
        <f>VLOOKUP(SALIDA[[#This Row],[CODIGO]],STOCK_STARSOFT[],5,FALSE)</f>
        <v>20.559538</v>
      </c>
      <c r="L825">
        <f>SALIDA[[#This Row],[CANTIDAD]]*SALIDA[[#This Row],[PRECIO UND]]</f>
        <v>41.119076</v>
      </c>
    </row>
    <row r="826" spans="1:12" x14ac:dyDescent="0.25">
      <c r="A826" s="6" t="s">
        <v>3678</v>
      </c>
      <c r="B826" s="24" t="str">
        <f>VLOOKUP(SALIDA[[#This Row],[CODIGO]],STOCKSANLUIS[],2,FALSE)</f>
        <v>RESISTENCIA SILICONADA POTENCIA CONSTANTE TECNOLATINA - TPC-M - 40W/M - 220V</v>
      </c>
      <c r="C826" s="153">
        <v>45930</v>
      </c>
      <c r="D826">
        <v>200</v>
      </c>
      <c r="E826">
        <f>IF(VLOOKUP(SALIDA[[#This Row],[CODIGO]],STOCKSANLUIS[],6,FALSE)=0,"PRODUCTO SIN STOCK/UBICACIÓN",VLOOKUP(SALIDA[[#This Row],[CODIGO]],STOCKSANLUIS[],6,FALSE))</f>
        <v>100</v>
      </c>
      <c r="F826">
        <f>SALIDA[[#This Row],[CANTIDAD]]/SALIDA[[#This Row],[UND MEDIDA]]</f>
        <v>2</v>
      </c>
      <c r="G826" t="str">
        <f>VLOOKUP(SALIDA[[#This Row],[CODIGO]],FAMILIAS[],4,FALSE)</f>
        <v>TECNOLATINA</v>
      </c>
      <c r="H826" s="10" t="str">
        <f>IF(VLOOKUP(SALIDA[[#This Row],[CODIGO]],STOCKSANLUIS[],7,FALSE)=0,"PRODUCTO SIN STOCK/UBICACIÓN",VLOOKUP(SALIDA[[#This Row],[CODIGO]],STOCKSANLUIS[],7,FALSE))</f>
        <v>C</v>
      </c>
      <c r="I826" s="10" t="s">
        <v>19536</v>
      </c>
      <c r="J826" t="str">
        <f>SALIDA[[#This Row],[CODIGO]]&amp;"       "&amp;SALIDA[[#This Row],[FAMILIA]]</f>
        <v>03059       TECNOLATINA</v>
      </c>
      <c r="K826">
        <f>VLOOKUP(SALIDA[[#This Row],[CODIGO]],STOCK_STARSOFT[],5,FALSE)</f>
        <v>1.9391890000000001</v>
      </c>
      <c r="L826">
        <f>SALIDA[[#This Row],[CANTIDAD]]*SALIDA[[#This Row],[PRECIO UND]]</f>
        <v>387.83780000000002</v>
      </c>
    </row>
    <row r="827" spans="1:12" x14ac:dyDescent="0.25">
      <c r="A827" s="6" t="s">
        <v>2466</v>
      </c>
      <c r="B827" s="24" t="str">
        <f>VLOOKUP(SALIDA[[#This Row],[CODIGO]],STOCKSANLUIS[],2,FALSE)</f>
        <v>LIMPIADOR PARA EVAPORADOR - EVAP POWR-C - 1GALON - NU CALGON</v>
      </c>
      <c r="C827" s="153">
        <v>45930</v>
      </c>
      <c r="D827">
        <v>2</v>
      </c>
      <c r="E827">
        <f>IF(VLOOKUP(SALIDA[[#This Row],[CODIGO]],STOCKSANLUIS[],6,FALSE)=0,"PRODUCTO SIN STOCK/UBICACIÓN",VLOOKUP(SALIDA[[#This Row],[CODIGO]],STOCKSANLUIS[],6,FALSE))</f>
        <v>1</v>
      </c>
      <c r="F827">
        <f>SALIDA[[#This Row],[CANTIDAD]]/SALIDA[[#This Row],[UND MEDIDA]]</f>
        <v>2</v>
      </c>
      <c r="G827" t="str">
        <f>VLOOKUP(SALIDA[[#This Row],[CODIGO]],FAMILIAS[],4,FALSE)</f>
        <v>NU CALGON</v>
      </c>
      <c r="H827" s="10" t="str">
        <f>IF(VLOOKUP(SALIDA[[#This Row],[CODIGO]],STOCKSANLUIS[],7,FALSE)=0,"PRODUCTO SIN STOCK/UBICACIÓN",VLOOKUP(SALIDA[[#This Row],[CODIGO]],STOCKSANLUIS[],7,FALSE))</f>
        <v>C</v>
      </c>
      <c r="I827" s="10"/>
      <c r="J827" t="str">
        <f>SALIDA[[#This Row],[CODIGO]]&amp;"       "&amp;SALIDA[[#This Row],[FAMILIA]]</f>
        <v>02030       NU CALGON</v>
      </c>
      <c r="K827">
        <f>VLOOKUP(SALIDA[[#This Row],[CODIGO]],STOCK_STARSOFT[],5,FALSE)</f>
        <v>10.536965</v>
      </c>
      <c r="L827">
        <f>SALIDA[[#This Row],[CANTIDAD]]*SALIDA[[#This Row],[PRECIO UND]]</f>
        <v>21.073930000000001</v>
      </c>
    </row>
    <row r="828" spans="1:12" x14ac:dyDescent="0.25">
      <c r="A828" s="6" t="s">
        <v>3124</v>
      </c>
      <c r="B828" s="24" t="str">
        <f>VLOOKUP(SALIDA[[#This Row],[CODIGO]],STOCKSANLUIS[],2,FALSE)</f>
        <v>MINI BOMBA DE CONDENSADO SILENCIOSA - 220 -240V - 1PH 50/60HZ - MUTE BOX - CP-MBP - EVERWELL</v>
      </c>
      <c r="C828" s="153">
        <v>45930</v>
      </c>
      <c r="D828">
        <v>10</v>
      </c>
      <c r="E828">
        <f>IF(VLOOKUP(SALIDA[[#This Row],[CODIGO]],STOCKSANLUIS[],6,FALSE)=0,"PRODUCTO SIN STOCK/UBICACIÓN",VLOOKUP(SALIDA[[#This Row],[CODIGO]],STOCKSANLUIS[],6,FALSE))</f>
        <v>1</v>
      </c>
      <c r="F828">
        <f>SALIDA[[#This Row],[CANTIDAD]]/SALIDA[[#This Row],[UND MEDIDA]]</f>
        <v>10</v>
      </c>
      <c r="G828" t="str">
        <f>VLOOKUP(SALIDA[[#This Row],[CODIGO]],FAMILIAS[],4,FALSE)</f>
        <v>EVERWELL</v>
      </c>
      <c r="H828" s="10" t="str">
        <f>IF(VLOOKUP(SALIDA[[#This Row],[CODIGO]],STOCKSANLUIS[],7,FALSE)=0,"PRODUCTO SIN STOCK/UBICACIÓN",VLOOKUP(SALIDA[[#This Row],[CODIGO]],STOCKSANLUIS[],7,FALSE))</f>
        <v>A</v>
      </c>
      <c r="I828" s="10" t="s">
        <v>19536</v>
      </c>
      <c r="J828" t="str">
        <f>SALIDA[[#This Row],[CODIGO]]&amp;"       "&amp;SALIDA[[#This Row],[FAMILIA]]</f>
        <v>02518       EVERWELL</v>
      </c>
      <c r="K828">
        <f>VLOOKUP(SALIDA[[#This Row],[CODIGO]],STOCK_STARSOFT[],5,FALSE)</f>
        <v>24.775957999999999</v>
      </c>
      <c r="L828">
        <f>SALIDA[[#This Row],[CANTIDAD]]*SALIDA[[#This Row],[PRECIO UND]]</f>
        <v>247.75958</v>
      </c>
    </row>
    <row r="829" spans="1:12" x14ac:dyDescent="0.25">
      <c r="A829" s="6" t="s">
        <v>931</v>
      </c>
      <c r="B829" s="24" t="str">
        <f>VLOOKUP(SALIDA[[#This Row],[CODIGO]],STOCKSANLUIS[],2,FALSE)</f>
        <v>ACEITE POLIOLESTER POE 32 - 1 GALON - BVA</v>
      </c>
      <c r="C829" s="153">
        <v>45930</v>
      </c>
      <c r="D829">
        <v>1</v>
      </c>
      <c r="E829">
        <f>IF(VLOOKUP(SALIDA[[#This Row],[CODIGO]],STOCKSANLUIS[],6,FALSE)=0,"PRODUCTO SIN STOCK/UBICACIÓN",VLOOKUP(SALIDA[[#This Row],[CODIGO]],STOCKSANLUIS[],6,FALSE))</f>
        <v>1</v>
      </c>
      <c r="F829">
        <f>SALIDA[[#This Row],[CANTIDAD]]/SALIDA[[#This Row],[UND MEDIDA]]</f>
        <v>1</v>
      </c>
      <c r="G829" t="str">
        <f>VLOOKUP(SALIDA[[#This Row],[CODIGO]],FAMILIAS[],4,FALSE)</f>
        <v>BVA</v>
      </c>
      <c r="H829" s="10" t="str">
        <f>IF(VLOOKUP(SALIDA[[#This Row],[CODIGO]],STOCKSANLUIS[],7,FALSE)=0,"PRODUCTO SIN STOCK/UBICACIÓN",VLOOKUP(SALIDA[[#This Row],[CODIGO]],STOCKSANLUIS[],7,FALSE))</f>
        <v>C</v>
      </c>
      <c r="I829" s="10"/>
      <c r="J829" t="str">
        <f>SALIDA[[#This Row],[CODIGO]]&amp;"       "&amp;SALIDA[[#This Row],[FAMILIA]]</f>
        <v>00987       BVA</v>
      </c>
      <c r="K829">
        <f>VLOOKUP(SALIDA[[#This Row],[CODIGO]],STOCK_STARSOFT[],5,FALSE)</f>
        <v>47.466326000000002</v>
      </c>
      <c r="L829">
        <f>SALIDA[[#This Row],[CANTIDAD]]*SALIDA[[#This Row],[PRECIO UND]]</f>
        <v>47.466326000000002</v>
      </c>
    </row>
    <row r="830" spans="1:12" x14ac:dyDescent="0.25">
      <c r="A830" s="6" t="s">
        <v>147</v>
      </c>
      <c r="B830" s="24" t="str">
        <f>VLOOKUP(SALIDA[[#This Row],[CODIGO]],STOCKSANLUIS[],2,FALSE)</f>
        <v>ELEMENTO TERMOSTATICO DANFOSS TES-5 COD 067B3342</v>
      </c>
      <c r="C830" s="153">
        <v>45930</v>
      </c>
      <c r="D830">
        <v>5</v>
      </c>
      <c r="E830">
        <f>IF(VLOOKUP(SALIDA[[#This Row],[CODIGO]],STOCKSANLUIS[],6,FALSE)=0,"PRODUCTO SIN STOCK/UBICACIÓN",VLOOKUP(SALIDA[[#This Row],[CODIGO]],STOCKSANLUIS[],6,FALSE))</f>
        <v>1</v>
      </c>
      <c r="F830">
        <f>SALIDA[[#This Row],[CANTIDAD]]/SALIDA[[#This Row],[UND MEDIDA]]</f>
        <v>5</v>
      </c>
      <c r="G830" t="str">
        <f>VLOOKUP(SALIDA[[#This Row],[CODIGO]],FAMILIAS[],4,FALSE)</f>
        <v>DANFOSS</v>
      </c>
      <c r="H830" s="10" t="str">
        <f>IF(VLOOKUP(SALIDA[[#This Row],[CODIGO]],STOCKSANLUIS[],7,FALSE)=0,"PRODUCTO SIN STOCK/UBICACIÓN",VLOOKUP(SALIDA[[#This Row],[CODIGO]],STOCKSANLUIS[],7,FALSE))</f>
        <v>A</v>
      </c>
      <c r="I830" s="10"/>
      <c r="J830" t="str">
        <f>SALIDA[[#This Row],[CODIGO]]&amp;"       "&amp;SALIDA[[#This Row],[FAMILIA]]</f>
        <v>00091       DANFOSS</v>
      </c>
      <c r="K830">
        <f>VLOOKUP(SALIDA[[#This Row],[CODIGO]],STOCK_STARSOFT[],5,FALSE)</f>
        <v>54.440705999999999</v>
      </c>
      <c r="L830">
        <f>SALIDA[[#This Row],[CANTIDAD]]*SALIDA[[#This Row],[PRECIO UND]]</f>
        <v>272.20353</v>
      </c>
    </row>
    <row r="831" spans="1:12" x14ac:dyDescent="0.25">
      <c r="A831" s="6" t="s">
        <v>725</v>
      </c>
      <c r="B831" s="24" t="str">
        <f>VLOOKUP(SALIDA[[#This Row],[CODIGO]],STOCKSANLUIS[],2,FALSE)</f>
        <v>ORIFICIO #-2 PARA TEX 5, TES 5 - 067B2790</v>
      </c>
      <c r="C831" s="153">
        <v>45930</v>
      </c>
      <c r="D831">
        <v>5</v>
      </c>
      <c r="E831">
        <f>IF(VLOOKUP(SALIDA[[#This Row],[CODIGO]],STOCKSANLUIS[],6,FALSE)=0,"PRODUCTO SIN STOCK/UBICACIÓN",VLOOKUP(SALIDA[[#This Row],[CODIGO]],STOCKSANLUIS[],6,FALSE))</f>
        <v>1</v>
      </c>
      <c r="F831">
        <f>SALIDA[[#This Row],[CANTIDAD]]/SALIDA[[#This Row],[UND MEDIDA]]</f>
        <v>5</v>
      </c>
      <c r="G831" t="str">
        <f>VLOOKUP(SALIDA[[#This Row],[CODIGO]],FAMILIAS[],4,FALSE)</f>
        <v>DANFOSS</v>
      </c>
      <c r="H831" s="10" t="str">
        <f>IF(VLOOKUP(SALIDA[[#This Row],[CODIGO]],STOCKSANLUIS[],7,FALSE)=0,"PRODUCTO SIN STOCK/UBICACIÓN",VLOOKUP(SALIDA[[#This Row],[CODIGO]],STOCKSANLUIS[],7,FALSE))</f>
        <v>A</v>
      </c>
      <c r="I831" s="10"/>
      <c r="J831" t="str">
        <f>SALIDA[[#This Row],[CODIGO]]&amp;"       "&amp;SALIDA[[#This Row],[FAMILIA]]</f>
        <v>00795       DANFOSS</v>
      </c>
      <c r="K831">
        <f>VLOOKUP(SALIDA[[#This Row],[CODIGO]],STOCK_STARSOFT[],5,FALSE)</f>
        <v>18.426532999999999</v>
      </c>
      <c r="L831">
        <f>SALIDA[[#This Row],[CANTIDAD]]*SALIDA[[#This Row],[PRECIO UND]]</f>
        <v>92.132665000000003</v>
      </c>
    </row>
    <row r="832" spans="1:12" x14ac:dyDescent="0.25">
      <c r="A832" s="6" t="s">
        <v>141</v>
      </c>
      <c r="B832" s="24" t="str">
        <f>VLOOKUP(SALIDA[[#This Row],[CODIGO]],STOCKSANLUIS[],2,FALSE)</f>
        <v>CUERPO DE VALVULA EXPANSION DANFOSS TE-5 COD 067B4011 5/8" X 7/8" SOLD.</v>
      </c>
      <c r="C832" s="153">
        <v>45930</v>
      </c>
      <c r="D832">
        <v>5</v>
      </c>
      <c r="E832">
        <f>IF(VLOOKUP(SALIDA[[#This Row],[CODIGO]],STOCKSANLUIS[],6,FALSE)=0,"PRODUCTO SIN STOCK/UBICACIÓN",VLOOKUP(SALIDA[[#This Row],[CODIGO]],STOCKSANLUIS[],6,FALSE))</f>
        <v>1</v>
      </c>
      <c r="F832">
        <f>SALIDA[[#This Row],[CANTIDAD]]/SALIDA[[#This Row],[UND MEDIDA]]</f>
        <v>5</v>
      </c>
      <c r="G832" t="str">
        <f>VLOOKUP(SALIDA[[#This Row],[CODIGO]],FAMILIAS[],4,FALSE)</f>
        <v>DANFOSS</v>
      </c>
      <c r="H832" s="10" t="str">
        <f>IF(VLOOKUP(SALIDA[[#This Row],[CODIGO]],STOCKSANLUIS[],7,FALSE)=0,"PRODUCTO SIN STOCK/UBICACIÓN",VLOOKUP(SALIDA[[#This Row],[CODIGO]],STOCKSANLUIS[],7,FALSE))</f>
        <v>A</v>
      </c>
      <c r="I832" s="10"/>
      <c r="J832" t="str">
        <f>SALIDA[[#This Row],[CODIGO]]&amp;"       "&amp;SALIDA[[#This Row],[FAMILIA]]</f>
        <v>00087       DANFOSS</v>
      </c>
      <c r="K832">
        <f>VLOOKUP(SALIDA[[#This Row],[CODIGO]],STOCK_STARSOFT[],5,FALSE)</f>
        <v>10.909203</v>
      </c>
      <c r="L832">
        <f>SALIDA[[#This Row],[CANTIDAD]]*SALIDA[[#This Row],[PRECIO UND]]</f>
        <v>54.546014999999997</v>
      </c>
    </row>
    <row r="833" spans="1:12" x14ac:dyDescent="0.25">
      <c r="A833" s="6" t="s">
        <v>3719</v>
      </c>
      <c r="B833" s="24" t="str">
        <f>VLOOKUP(SALIDA[[#This Row],[CODIGO]],STOCKSANLUIS[],2,FALSE)</f>
        <v>MOTOVENTILADOR AXIAL EBM S4E450 - 450MM - 220V MONOFÁSICO - 4 POLOS, CON REJILLA - FLUJO V   </v>
      </c>
      <c r="C833" s="153">
        <v>45930</v>
      </c>
      <c r="D833">
        <v>1</v>
      </c>
      <c r="E833">
        <f>IF(VLOOKUP(SALIDA[[#This Row],[CODIGO]],STOCKSANLUIS[],6,FALSE)=0,"PRODUCTO SIN STOCK/UBICACIÓN",VLOOKUP(SALIDA[[#This Row],[CODIGO]],STOCKSANLUIS[],6,FALSE))</f>
        <v>1</v>
      </c>
      <c r="F833">
        <f>SALIDA[[#This Row],[CANTIDAD]]/SALIDA[[#This Row],[UND MEDIDA]]</f>
        <v>1</v>
      </c>
      <c r="G833" t="str">
        <f>VLOOKUP(SALIDA[[#This Row],[CODIGO]],FAMILIAS[],4,FALSE)</f>
        <v>EBM</v>
      </c>
      <c r="H833" s="10" t="str">
        <f>IF(VLOOKUP(SALIDA[[#This Row],[CODIGO]],STOCKSANLUIS[],7,FALSE)=0,"PRODUCTO SIN STOCK/UBICACIÓN",VLOOKUP(SALIDA[[#This Row],[CODIGO]],STOCKSANLUIS[],7,FALSE))</f>
        <v>C</v>
      </c>
      <c r="I833" s="10"/>
      <c r="J833" t="str">
        <f>SALIDA[[#This Row],[CODIGO]]&amp;"       "&amp;SALIDA[[#This Row],[FAMILIA]]</f>
        <v>03104       EBM</v>
      </c>
      <c r="K833">
        <f>VLOOKUP(SALIDA[[#This Row],[CODIGO]],STOCK_STARSOFT[],5,FALSE)</f>
        <v>154.94905600000001</v>
      </c>
      <c r="L833">
        <f>SALIDA[[#This Row],[CANTIDAD]]*SALIDA[[#This Row],[PRECIO UND]]</f>
        <v>154.94905600000001</v>
      </c>
    </row>
    <row r="834" spans="1:12" x14ac:dyDescent="0.25">
      <c r="A834" s="6" t="s">
        <v>485</v>
      </c>
      <c r="B834" s="24" t="str">
        <f>VLOOKUP(SALIDA[[#This Row],[CODIGO]],STOCKSANLUIS[],2,FALSE)</f>
        <v>SOLDADURA DE PLATA HARRIS AL 0%</v>
      </c>
      <c r="C834" s="153">
        <v>45930</v>
      </c>
      <c r="D834">
        <v>20</v>
      </c>
      <c r="E834">
        <f>IF(VLOOKUP(SALIDA[[#This Row],[CODIGO]],STOCKSANLUIS[],6,FALSE)=0,"PRODUCTO SIN STOCK/UBICACIÓN",VLOOKUP(SALIDA[[#This Row],[CODIGO]],STOCKSANLUIS[],6,FALSE))</f>
        <v>1</v>
      </c>
      <c r="F834">
        <f>SALIDA[[#This Row],[CANTIDAD]]/SALIDA[[#This Row],[UND MEDIDA]]</f>
        <v>20</v>
      </c>
      <c r="G834" t="str">
        <f>VLOOKUP(SALIDA[[#This Row],[CODIGO]],FAMILIAS[],4,FALSE)</f>
        <v>HARRIS</v>
      </c>
      <c r="H834" s="10" t="str">
        <f>IF(VLOOKUP(SALIDA[[#This Row],[CODIGO]],STOCKSANLUIS[],7,FALSE)=0,"PRODUCTO SIN STOCK/UBICACIÓN",VLOOKUP(SALIDA[[#This Row],[CODIGO]],STOCKSANLUIS[],7,FALSE))</f>
        <v>C</v>
      </c>
      <c r="I834" s="10"/>
      <c r="J834" t="str">
        <f>SALIDA[[#This Row],[CODIGO]]&amp;"       "&amp;SALIDA[[#This Row],[FAMILIA]]</f>
        <v>00405       HARRIS</v>
      </c>
      <c r="K834">
        <f>VLOOKUP(SALIDA[[#This Row],[CODIGO]],STOCK_STARSOFT[],5,FALSE)</f>
        <v>0.38343100000000002</v>
      </c>
      <c r="L834">
        <f>SALIDA[[#This Row],[CANTIDAD]]*SALIDA[[#This Row],[PRECIO UND]]</f>
        <v>7.6686200000000007</v>
      </c>
    </row>
    <row r="835" spans="1:12" x14ac:dyDescent="0.25">
      <c r="A835" s="6" t="s">
        <v>487</v>
      </c>
      <c r="B835" s="24" t="str">
        <f>VLOOKUP(SALIDA[[#This Row],[CODIGO]],STOCKSANLUIS[],2,FALSE)</f>
        <v>SOLDADURA DE PLATA HARRIS AL 5%</v>
      </c>
      <c r="C835" s="153">
        <v>45930</v>
      </c>
      <c r="D835">
        <v>20</v>
      </c>
      <c r="E835">
        <f>IF(VLOOKUP(SALIDA[[#This Row],[CODIGO]],STOCKSANLUIS[],6,FALSE)=0,"PRODUCTO SIN STOCK/UBICACIÓN",VLOOKUP(SALIDA[[#This Row],[CODIGO]],STOCKSANLUIS[],6,FALSE))</f>
        <v>1</v>
      </c>
      <c r="F835">
        <f>SALIDA[[#This Row],[CANTIDAD]]/SALIDA[[#This Row],[UND MEDIDA]]</f>
        <v>20</v>
      </c>
      <c r="G835" t="str">
        <f>VLOOKUP(SALIDA[[#This Row],[CODIGO]],FAMILIAS[],4,FALSE)</f>
        <v>HARRIS</v>
      </c>
      <c r="H835" s="10" t="str">
        <f>IF(VLOOKUP(SALIDA[[#This Row],[CODIGO]],STOCKSANLUIS[],7,FALSE)=0,"PRODUCTO SIN STOCK/UBICACIÓN",VLOOKUP(SALIDA[[#This Row],[CODIGO]],STOCKSANLUIS[],7,FALSE))</f>
        <v>C</v>
      </c>
      <c r="I835" s="10"/>
      <c r="J835" t="str">
        <f>SALIDA[[#This Row],[CODIGO]]&amp;"       "&amp;SALIDA[[#This Row],[FAMILIA]]</f>
        <v>00406       HARRIS</v>
      </c>
      <c r="K835">
        <f>VLOOKUP(SALIDA[[#This Row],[CODIGO]],STOCK_STARSOFT[],5,FALSE)</f>
        <v>2.7172480000000001</v>
      </c>
      <c r="L835">
        <f>SALIDA[[#This Row],[CANTIDAD]]*SALIDA[[#This Row],[PRECIO UND]]</f>
        <v>54.34496</v>
      </c>
    </row>
    <row r="836" spans="1:12" x14ac:dyDescent="0.25">
      <c r="A836" s="6" t="s">
        <v>3579</v>
      </c>
      <c r="B836" s="24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836" s="153">
        <v>45930</v>
      </c>
      <c r="D836">
        <v>2</v>
      </c>
      <c r="E836">
        <f>IF(VLOOKUP(SALIDA[[#This Row],[CODIGO]],STOCKSANLUIS[],6,FALSE)=0,"PRODUCTO SIN STOCK/UBICACIÓN",VLOOKUP(SALIDA[[#This Row],[CODIGO]],STOCKSANLUIS[],6,FALSE))</f>
        <v>1</v>
      </c>
      <c r="F836">
        <f>SALIDA[[#This Row],[CANTIDAD]]/SALIDA[[#This Row],[UND MEDIDA]]</f>
        <v>2</v>
      </c>
      <c r="G836" t="str">
        <f>VLOOKUP(SALIDA[[#This Row],[CODIGO]],FAMILIAS[],4,FALSE)</f>
        <v>EBM</v>
      </c>
      <c r="H836" s="10" t="str">
        <f>IF(VLOOKUP(SALIDA[[#This Row],[CODIGO]],STOCKSANLUIS[],7,FALSE)=0,"PRODUCTO SIN STOCK/UBICACIÓN",VLOOKUP(SALIDA[[#This Row],[CODIGO]],STOCKSANLUIS[],7,FALSE))</f>
        <v>C</v>
      </c>
      <c r="I836" s="10"/>
      <c r="J836" t="str">
        <f>SALIDA[[#This Row],[CODIGO]]&amp;"       "&amp;SALIDA[[#This Row],[FAMILIA]]</f>
        <v>02984       EBM</v>
      </c>
      <c r="K836">
        <f>VLOOKUP(SALIDA[[#This Row],[CODIGO]],STOCK_STARSOFT[],5,FALSE)</f>
        <v>74.290643000000003</v>
      </c>
      <c r="L836">
        <f>SALIDA[[#This Row],[CANTIDAD]]*SALIDA[[#This Row],[PRECIO UND]]</f>
        <v>148.58128600000001</v>
      </c>
    </row>
    <row r="837" spans="1:12" x14ac:dyDescent="0.25">
      <c r="A837" s="6" t="s">
        <v>19300</v>
      </c>
      <c r="B837" s="24" t="str">
        <f>VLOOKUP(SALIDA[[#This Row],[CODIGO]],STOCKSANLUIS[],2,FALSE)</f>
        <v>CINTA ADHESIVA FOAM QTF-230E - 1/8" X 2" X 32.8´ (3MM X 50MM X 10M) - EVERFROST - HIGH QUALITY</v>
      </c>
      <c r="C837" s="153">
        <v>45931</v>
      </c>
      <c r="D837">
        <v>6</v>
      </c>
      <c r="E837">
        <f>IF(VLOOKUP(SALIDA[[#This Row],[CODIGO]],STOCKSANLUIS[],6,FALSE)=0,"PRODUCTO SIN STOCK/UBICACIÓN",VLOOKUP(SALIDA[[#This Row],[CODIGO]],STOCKSANLUIS[],6,FALSE))</f>
        <v>1</v>
      </c>
      <c r="F837">
        <f>SALIDA[[#This Row],[CANTIDAD]]/SALIDA[[#This Row],[UND MEDIDA]]</f>
        <v>6</v>
      </c>
      <c r="G837" t="str">
        <f>VLOOKUP(SALIDA[[#This Row],[CODIGO]],FAMILIAS[],4,FALSE)</f>
        <v>EVERFROST</v>
      </c>
      <c r="H837" s="10" t="str">
        <f>IF(VLOOKUP(SALIDA[[#This Row],[CODIGO]],STOCKSANLUIS[],7,FALSE)=0,"PRODUCTO SIN STOCK/UBICACIÓN",VLOOKUP(SALIDA[[#This Row],[CODIGO]],STOCKSANLUIS[],7,FALSE))</f>
        <v>C</v>
      </c>
      <c r="I837" s="10"/>
      <c r="J837" t="str">
        <f>SALIDA[[#This Row],[CODIGO]]&amp;"       "&amp;SALIDA[[#This Row],[FAMILIA]]</f>
        <v>03490       EVERFROST</v>
      </c>
      <c r="K837">
        <f>VLOOKUP(SALIDA[[#This Row],[CODIGO]],STOCK_STARSOFT[],5,FALSE)</f>
        <v>1.3047420000000001</v>
      </c>
      <c r="L837">
        <f>SALIDA[[#This Row],[CANTIDAD]]*SALIDA[[#This Row],[PRECIO UND]]</f>
        <v>7.8284520000000004</v>
      </c>
    </row>
    <row r="838" spans="1:12" x14ac:dyDescent="0.25">
      <c r="A838" s="6" t="s">
        <v>77</v>
      </c>
      <c r="B838" s="24" t="str">
        <f>VLOOKUP(SALIDA[[#This Row],[CODIGO]],STOCKSANLUIS[],2,FALSE)</f>
        <v>CONTROLADOR DE TEMPERATURA DIGITAL TC-900EW LOG - VER.04 - 115/220 VAC - FULL GAUGE - WHITE</v>
      </c>
      <c r="C838" s="153">
        <v>45931</v>
      </c>
      <c r="D838">
        <v>1</v>
      </c>
      <c r="E838">
        <f>IF(VLOOKUP(SALIDA[[#This Row],[CODIGO]],STOCKSANLUIS[],6,FALSE)=0,"PRODUCTO SIN STOCK/UBICACIÓN",VLOOKUP(SALIDA[[#This Row],[CODIGO]],STOCKSANLUIS[],6,FALSE))</f>
        <v>1</v>
      </c>
      <c r="F838">
        <f>SALIDA[[#This Row],[CANTIDAD]]/SALIDA[[#This Row],[UND MEDIDA]]</f>
        <v>1</v>
      </c>
      <c r="G838" t="str">
        <f>VLOOKUP(SALIDA[[#This Row],[CODIGO]],FAMILIAS[],4,FALSE)</f>
        <v>FULL GAUGE</v>
      </c>
      <c r="H838" s="10" t="str">
        <f>IF(VLOOKUP(SALIDA[[#This Row],[CODIGO]],STOCKSANLUIS[],7,FALSE)=0,"PRODUCTO SIN STOCK/UBICACIÓN",VLOOKUP(SALIDA[[#This Row],[CODIGO]],STOCKSANLUIS[],7,FALSE))</f>
        <v>C</v>
      </c>
      <c r="I838" s="10"/>
      <c r="J838" t="str">
        <f>SALIDA[[#This Row],[CODIGO]]&amp;"       "&amp;SALIDA[[#This Row],[FAMILIA]]</f>
        <v>00041       FULL GAUGE</v>
      </c>
      <c r="K838">
        <f>VLOOKUP(SALIDA[[#This Row],[CODIGO]],STOCK_STARSOFT[],5,FALSE)</f>
        <v>34.414344</v>
      </c>
      <c r="L838">
        <f>SALIDA[[#This Row],[CANTIDAD]]*SALIDA[[#This Row],[PRECIO UND]]</f>
        <v>34.414344</v>
      </c>
    </row>
    <row r="839" spans="1:12" x14ac:dyDescent="0.25">
      <c r="A839" s="6" t="s">
        <v>19300</v>
      </c>
      <c r="B839" s="24" t="str">
        <f>VLOOKUP(SALIDA[[#This Row],[CODIGO]],STOCKSANLUIS[],2,FALSE)</f>
        <v>CINTA ADHESIVA FOAM QTF-230E - 1/8" X 2" X 32.8´ (3MM X 50MM X 10M) - EVERFROST - HIGH QUALITY</v>
      </c>
      <c r="C839" s="153">
        <v>45931</v>
      </c>
      <c r="D839">
        <v>15</v>
      </c>
      <c r="E839">
        <f>IF(VLOOKUP(SALIDA[[#This Row],[CODIGO]],STOCKSANLUIS[],6,FALSE)=0,"PRODUCTO SIN STOCK/UBICACIÓN",VLOOKUP(SALIDA[[#This Row],[CODIGO]],STOCKSANLUIS[],6,FALSE))</f>
        <v>1</v>
      </c>
      <c r="F839">
        <f>SALIDA[[#This Row],[CANTIDAD]]/SALIDA[[#This Row],[UND MEDIDA]]</f>
        <v>15</v>
      </c>
      <c r="G839" t="str">
        <f>VLOOKUP(SALIDA[[#This Row],[CODIGO]],FAMILIAS[],4,FALSE)</f>
        <v>EVERFROST</v>
      </c>
      <c r="H839" s="10" t="str">
        <f>IF(VLOOKUP(SALIDA[[#This Row],[CODIGO]],STOCKSANLUIS[],7,FALSE)=0,"PRODUCTO SIN STOCK/UBICACIÓN",VLOOKUP(SALIDA[[#This Row],[CODIGO]],STOCKSANLUIS[],7,FALSE))</f>
        <v>C</v>
      </c>
      <c r="I839" s="10"/>
      <c r="J839" t="str">
        <f>SALIDA[[#This Row],[CODIGO]]&amp;"       "&amp;SALIDA[[#This Row],[FAMILIA]]</f>
        <v>03490       EVERFROST</v>
      </c>
      <c r="K839">
        <f>VLOOKUP(SALIDA[[#This Row],[CODIGO]],STOCK_STARSOFT[],5,FALSE)</f>
        <v>1.3047420000000001</v>
      </c>
      <c r="L839">
        <f>SALIDA[[#This Row],[CANTIDAD]]*SALIDA[[#This Row],[PRECIO UND]]</f>
        <v>19.57113</v>
      </c>
    </row>
    <row r="840" spans="1:12" x14ac:dyDescent="0.25">
      <c r="A840" s="6" t="s">
        <v>2427</v>
      </c>
      <c r="B840" s="24" t="str">
        <f>VLOOKUP(SALIDA[[#This Row],[CODIGO]],STOCKSANLUIS[],2,FALSE)</f>
        <v>TERMOMETRO DIGITAL TI-44 EW PLUS - VER.01 - 115 /220 VAC - FULL GAUGE - WHITE</v>
      </c>
      <c r="C840" s="153">
        <v>45931</v>
      </c>
      <c r="D840">
        <v>1</v>
      </c>
      <c r="E840">
        <f>IF(VLOOKUP(SALIDA[[#This Row],[CODIGO]],STOCKSANLUIS[],6,FALSE)=0,"PRODUCTO SIN STOCK/UBICACIÓN",VLOOKUP(SALIDA[[#This Row],[CODIGO]],STOCKSANLUIS[],6,FALSE))</f>
        <v>1</v>
      </c>
      <c r="F840">
        <f>SALIDA[[#This Row],[CANTIDAD]]/SALIDA[[#This Row],[UND MEDIDA]]</f>
        <v>1</v>
      </c>
      <c r="G840" t="str">
        <f>VLOOKUP(SALIDA[[#This Row],[CODIGO]],FAMILIAS[],4,FALSE)</f>
        <v>FULL GAUGE</v>
      </c>
      <c r="H840" s="10" t="str">
        <f>IF(VLOOKUP(SALIDA[[#This Row],[CODIGO]],STOCKSANLUIS[],7,FALSE)=0,"PRODUCTO SIN STOCK/UBICACIÓN",VLOOKUP(SALIDA[[#This Row],[CODIGO]],STOCKSANLUIS[],7,FALSE))</f>
        <v>C</v>
      </c>
      <c r="I840" s="10"/>
      <c r="J840" t="str">
        <f>SALIDA[[#This Row],[CODIGO]]&amp;"       "&amp;SALIDA[[#This Row],[FAMILIA]]</f>
        <v>02009       FULL GAUGE</v>
      </c>
      <c r="K840">
        <f>VLOOKUP(SALIDA[[#This Row],[CODIGO]],STOCK_STARSOFT[],5,FALSE)</f>
        <v>25.290130000000001</v>
      </c>
      <c r="L840">
        <f>SALIDA[[#This Row],[CANTIDAD]]*SALIDA[[#This Row],[PRECIO UND]]</f>
        <v>25.290130000000001</v>
      </c>
    </row>
    <row r="841" spans="1:12" x14ac:dyDescent="0.25">
      <c r="A841" s="6" t="s">
        <v>867</v>
      </c>
      <c r="B841" s="24" t="str">
        <f>VLOOKUP(SALIDA[[#This Row],[CODIGO]],STOCKSANLUIS[],2,FALSE)</f>
        <v>ACEITE POLIOLESTER POE 68 - 1 GALON - BVA</v>
      </c>
      <c r="C841" s="153">
        <v>45931</v>
      </c>
      <c r="D841">
        <v>1</v>
      </c>
      <c r="E841">
        <f>IF(VLOOKUP(SALIDA[[#This Row],[CODIGO]],STOCKSANLUIS[],6,FALSE)=0,"PRODUCTO SIN STOCK/UBICACIÓN",VLOOKUP(SALIDA[[#This Row],[CODIGO]],STOCKSANLUIS[],6,FALSE))</f>
        <v>1</v>
      </c>
      <c r="F841">
        <f>SALIDA[[#This Row],[CANTIDAD]]/SALIDA[[#This Row],[UND MEDIDA]]</f>
        <v>1</v>
      </c>
      <c r="G841" t="str">
        <f>VLOOKUP(SALIDA[[#This Row],[CODIGO]],FAMILIAS[],4,FALSE)</f>
        <v>BVA</v>
      </c>
      <c r="H841" s="10" t="str">
        <f>IF(VLOOKUP(SALIDA[[#This Row],[CODIGO]],STOCKSANLUIS[],7,FALSE)=0,"PRODUCTO SIN STOCK/UBICACIÓN",VLOOKUP(SALIDA[[#This Row],[CODIGO]],STOCKSANLUIS[],7,FALSE))</f>
        <v>C</v>
      </c>
      <c r="I841" s="10"/>
      <c r="J841" t="str">
        <f>SALIDA[[#This Row],[CODIGO]]&amp;"       "&amp;SALIDA[[#This Row],[FAMILIA]]</f>
        <v>00945       BVA</v>
      </c>
      <c r="K841">
        <f>VLOOKUP(SALIDA[[#This Row],[CODIGO]],STOCK_STARSOFT[],5,FALSE)</f>
        <v>50.009718999999997</v>
      </c>
      <c r="L841">
        <f>SALIDA[[#This Row],[CANTIDAD]]*SALIDA[[#This Row],[PRECIO UND]]</f>
        <v>50.009718999999997</v>
      </c>
    </row>
    <row r="842" spans="1:12" x14ac:dyDescent="0.25">
      <c r="A842" s="6" t="s">
        <v>3339</v>
      </c>
      <c r="B842" s="24" t="str">
        <f>VLOOKUP(SALIDA[[#This Row],[CODIGO]],STOCKSANLUIS[],2,FALSE)</f>
        <v>GAS REFRIGERANTE R134 - 13.6KG ICELOONG</v>
      </c>
      <c r="C842" s="153">
        <v>45931</v>
      </c>
      <c r="D842">
        <v>1</v>
      </c>
      <c r="E842">
        <f>IF(VLOOKUP(SALIDA[[#This Row],[CODIGO]],STOCKSANLUIS[],6,FALSE)=0,"PRODUCTO SIN STOCK/UBICACIÓN",VLOOKUP(SALIDA[[#This Row],[CODIGO]],STOCKSANLUIS[],6,FALSE))</f>
        <v>1</v>
      </c>
      <c r="F842">
        <f>SALIDA[[#This Row],[CANTIDAD]]/SALIDA[[#This Row],[UND MEDIDA]]</f>
        <v>1</v>
      </c>
      <c r="G842" t="str">
        <f>VLOOKUP(SALIDA[[#This Row],[CODIGO]],FAMILIAS[],4,FALSE)</f>
        <v>ZHEJIANG YONGHE</v>
      </c>
      <c r="H842" s="10" t="str">
        <f>IF(VLOOKUP(SALIDA[[#This Row],[CODIGO]],STOCKSANLUIS[],7,FALSE)=0,"PRODUCTO SIN STOCK/UBICACIÓN",VLOOKUP(SALIDA[[#This Row],[CODIGO]],STOCKSANLUIS[],7,FALSE))</f>
        <v>C</v>
      </c>
      <c r="I842" s="10"/>
      <c r="J842" t="str">
        <f>SALIDA[[#This Row],[CODIGO]]&amp;"       "&amp;SALIDA[[#This Row],[FAMILIA]]</f>
        <v>02751       ZHEJIANG YONGHE</v>
      </c>
      <c r="K842">
        <f>VLOOKUP(SALIDA[[#This Row],[CODIGO]],STOCK_STARSOFT[],5,FALSE)</f>
        <v>106.20946600000001</v>
      </c>
      <c r="L842">
        <f>SALIDA[[#This Row],[CANTIDAD]]*SALIDA[[#This Row],[PRECIO UND]]</f>
        <v>106.20946600000001</v>
      </c>
    </row>
    <row r="843" spans="1:12" x14ac:dyDescent="0.25">
      <c r="A843" s="6" t="s">
        <v>3339</v>
      </c>
      <c r="B843" s="24" t="str">
        <f>VLOOKUP(SALIDA[[#This Row],[CODIGO]],STOCKSANLUIS[],2,FALSE)</f>
        <v>GAS REFRIGERANTE R134 - 13.6KG ICELOONG</v>
      </c>
      <c r="C843" s="153">
        <v>45931</v>
      </c>
      <c r="D843">
        <v>2</v>
      </c>
      <c r="E843">
        <f>IF(VLOOKUP(SALIDA[[#This Row],[CODIGO]],STOCKSANLUIS[],6,FALSE)=0,"PRODUCTO SIN STOCK/UBICACIÓN",VLOOKUP(SALIDA[[#This Row],[CODIGO]],STOCKSANLUIS[],6,FALSE))</f>
        <v>1</v>
      </c>
      <c r="F843">
        <f>SALIDA[[#This Row],[CANTIDAD]]/SALIDA[[#This Row],[UND MEDIDA]]</f>
        <v>2</v>
      </c>
      <c r="G843" t="str">
        <f>VLOOKUP(SALIDA[[#This Row],[CODIGO]],FAMILIAS[],4,FALSE)</f>
        <v>ZHEJIANG YONGHE</v>
      </c>
      <c r="H843" s="10" t="str">
        <f>IF(VLOOKUP(SALIDA[[#This Row],[CODIGO]],STOCKSANLUIS[],7,FALSE)=0,"PRODUCTO SIN STOCK/UBICACIÓN",VLOOKUP(SALIDA[[#This Row],[CODIGO]],STOCKSANLUIS[],7,FALSE))</f>
        <v>C</v>
      </c>
      <c r="I843" s="10"/>
      <c r="J843" t="str">
        <f>SALIDA[[#This Row],[CODIGO]]&amp;"       "&amp;SALIDA[[#This Row],[FAMILIA]]</f>
        <v>02751       ZHEJIANG YONGHE</v>
      </c>
      <c r="K843">
        <f>VLOOKUP(SALIDA[[#This Row],[CODIGO]],STOCK_STARSOFT[],5,FALSE)</f>
        <v>106.20946600000001</v>
      </c>
      <c r="L843">
        <f>SALIDA[[#This Row],[CANTIDAD]]*SALIDA[[#This Row],[PRECIO UND]]</f>
        <v>212.41893200000001</v>
      </c>
    </row>
    <row r="844" spans="1:12" x14ac:dyDescent="0.25">
      <c r="A844" s="6" t="s">
        <v>3313</v>
      </c>
      <c r="B844" s="24" t="str">
        <f>VLOOKUP(SALIDA[[#This Row],[CODIGO]],STOCKSANLUIS[],2,FALSE)</f>
        <v xml:space="preserve">TARJETA TERMOSTATO CON DISPLAY - QD-60 - EVERWELL </v>
      </c>
      <c r="C844" s="153">
        <v>45931</v>
      </c>
      <c r="D844">
        <v>3</v>
      </c>
      <c r="E844">
        <f>IF(VLOOKUP(SALIDA[[#This Row],[CODIGO]],STOCKSANLUIS[],6,FALSE)=0,"PRODUCTO SIN STOCK/UBICACIÓN",VLOOKUP(SALIDA[[#This Row],[CODIGO]],STOCKSANLUIS[],6,FALSE))</f>
        <v>1</v>
      </c>
      <c r="F844">
        <f>SALIDA[[#This Row],[CANTIDAD]]/SALIDA[[#This Row],[UND MEDIDA]]</f>
        <v>3</v>
      </c>
      <c r="G844" t="str">
        <f>VLOOKUP(SALIDA[[#This Row],[CODIGO]],FAMILIAS[],4,FALSE)</f>
        <v>EVERWELL</v>
      </c>
      <c r="H844" s="10" t="str">
        <f>IF(VLOOKUP(SALIDA[[#This Row],[CODIGO]],STOCKSANLUIS[],7,FALSE)=0,"PRODUCTO SIN STOCK/UBICACIÓN",VLOOKUP(SALIDA[[#This Row],[CODIGO]],STOCKSANLUIS[],7,FALSE))</f>
        <v>A</v>
      </c>
      <c r="I844" s="10"/>
      <c r="J844" t="str">
        <f>SALIDA[[#This Row],[CODIGO]]&amp;"       "&amp;SALIDA[[#This Row],[FAMILIA]]</f>
        <v>02726       EVERWELL</v>
      </c>
      <c r="K844">
        <f>VLOOKUP(SALIDA[[#This Row],[CODIGO]],STOCK_STARSOFT[],5,FALSE)</f>
        <v>15</v>
      </c>
      <c r="L844">
        <f>SALIDA[[#This Row],[CANTIDAD]]*SALIDA[[#This Row],[PRECIO UND]]</f>
        <v>45</v>
      </c>
    </row>
    <row r="845" spans="1:12" x14ac:dyDescent="0.25">
      <c r="A845" s="6" t="s">
        <v>3239</v>
      </c>
      <c r="B845" s="24" t="str">
        <f>VLOOKUP(SALIDA[[#This Row],[CODIGO]],STOCKSANLUIS[],2,FALSE)</f>
        <v>GAS REFRIGERANTE R422D- 11.30KG  AMUCOOL</v>
      </c>
      <c r="C845" s="153">
        <v>45931</v>
      </c>
      <c r="D845">
        <v>2</v>
      </c>
      <c r="E845">
        <f>IF(VLOOKUP(SALIDA[[#This Row],[CODIGO]],STOCKSANLUIS[],6,FALSE)=0,"PRODUCTO SIN STOCK/UBICACIÓN",VLOOKUP(SALIDA[[#This Row],[CODIGO]],STOCKSANLUIS[],6,FALSE))</f>
        <v>1</v>
      </c>
      <c r="F845">
        <f>SALIDA[[#This Row],[CANTIDAD]]/SALIDA[[#This Row],[UND MEDIDA]]</f>
        <v>2</v>
      </c>
      <c r="G845" t="str">
        <f>VLOOKUP(SALIDA[[#This Row],[CODIGO]],FAMILIAS[],4,FALSE)</f>
        <v>AMUCO</v>
      </c>
      <c r="H845" s="10" t="str">
        <f>IF(VLOOKUP(SALIDA[[#This Row],[CODIGO]],STOCKSANLUIS[],7,FALSE)=0,"PRODUCTO SIN STOCK/UBICACIÓN",VLOOKUP(SALIDA[[#This Row],[CODIGO]],STOCKSANLUIS[],7,FALSE))</f>
        <v>C</v>
      </c>
      <c r="I845" s="10"/>
      <c r="J845" t="str">
        <f>SALIDA[[#This Row],[CODIGO]]&amp;"       "&amp;SALIDA[[#This Row],[FAMILIA]]</f>
        <v>02627       AMUCO</v>
      </c>
      <c r="K845">
        <f>VLOOKUP(SALIDA[[#This Row],[CODIGO]],STOCK_STARSOFT[],5,FALSE)</f>
        <v>60.275593000000001</v>
      </c>
      <c r="L845">
        <f>SALIDA[[#This Row],[CANTIDAD]]*SALIDA[[#This Row],[PRECIO UND]]</f>
        <v>120.551186</v>
      </c>
    </row>
    <row r="846" spans="1:12" x14ac:dyDescent="0.25">
      <c r="A846" s="6" t="s">
        <v>3609</v>
      </c>
      <c r="B846" s="24" t="str">
        <f>VLOOKUP(SALIDA[[#This Row],[CODIGO]],STOCKSANLUIS[],2,FALSE)</f>
        <v>MINI BOMBA SMART ELECTRIC SPS-66 DE 110-240V MINISLIM SERIES 66 FT LIFT</v>
      </c>
      <c r="C846" s="153">
        <v>45931</v>
      </c>
      <c r="D846">
        <v>1</v>
      </c>
      <c r="E846">
        <f>IF(VLOOKUP(SALIDA[[#This Row],[CODIGO]],STOCKSANLUIS[],6,FALSE)=0,"PRODUCTO SIN STOCK/UBICACIÓN",VLOOKUP(SALIDA[[#This Row],[CODIGO]],STOCKSANLUIS[],6,FALSE))</f>
        <v>1</v>
      </c>
      <c r="F846">
        <f>SALIDA[[#This Row],[CANTIDAD]]/SALIDA[[#This Row],[UND MEDIDA]]</f>
        <v>1</v>
      </c>
      <c r="G846" t="str">
        <f>VLOOKUP(SALIDA[[#This Row],[CODIGO]],FAMILIAS[],4,FALSE)</f>
        <v>SMART ELECTRIC</v>
      </c>
      <c r="H846" s="10" t="str">
        <f>IF(VLOOKUP(SALIDA[[#This Row],[CODIGO]],STOCKSANLUIS[],7,FALSE)=0,"PRODUCTO SIN STOCK/UBICACIÓN",VLOOKUP(SALIDA[[#This Row],[CODIGO]],STOCKSANLUIS[],7,FALSE))</f>
        <v>C</v>
      </c>
      <c r="I846" s="10"/>
      <c r="J846" t="str">
        <f>SALIDA[[#This Row],[CODIGO]]&amp;"       "&amp;SALIDA[[#This Row],[FAMILIA]]</f>
        <v>03007       SMART ELECTRIC</v>
      </c>
      <c r="K846">
        <f>VLOOKUP(SALIDA[[#This Row],[CODIGO]],STOCK_STARSOFT[],5,FALSE)</f>
        <v>27.973208</v>
      </c>
      <c r="L846">
        <f>SALIDA[[#This Row],[CANTIDAD]]*SALIDA[[#This Row],[PRECIO UND]]</f>
        <v>27.973208</v>
      </c>
    </row>
    <row r="847" spans="1:12" x14ac:dyDescent="0.25">
      <c r="A847" s="6" t="s">
        <v>2490</v>
      </c>
      <c r="B847" s="24" t="str">
        <f>VLOOKUP(SALIDA[[#This Row],[CODIGO]],STOCKSANLUIS[],2,FALSE)</f>
        <v>LIMPIADOR PARA CONDENSADOR - NU-BRITE - 1GALON - NU CALGON</v>
      </c>
      <c r="C847" s="153">
        <v>45931</v>
      </c>
      <c r="D847">
        <v>1</v>
      </c>
      <c r="E847">
        <f>IF(VLOOKUP(SALIDA[[#This Row],[CODIGO]],STOCKSANLUIS[],6,FALSE)=0,"PRODUCTO SIN STOCK/UBICACIÓN",VLOOKUP(SALIDA[[#This Row],[CODIGO]],STOCKSANLUIS[],6,FALSE))</f>
        <v>1</v>
      </c>
      <c r="F847">
        <f>SALIDA[[#This Row],[CANTIDAD]]/SALIDA[[#This Row],[UND MEDIDA]]</f>
        <v>1</v>
      </c>
      <c r="G847" t="str">
        <f>VLOOKUP(SALIDA[[#This Row],[CODIGO]],FAMILIAS[],4,FALSE)</f>
        <v>NU CALGON</v>
      </c>
      <c r="H847" s="10" t="str">
        <f>IF(VLOOKUP(SALIDA[[#This Row],[CODIGO]],STOCKSANLUIS[],7,FALSE)=0,"PRODUCTO SIN STOCK/UBICACIÓN",VLOOKUP(SALIDA[[#This Row],[CODIGO]],STOCKSANLUIS[],7,FALSE))</f>
        <v>C</v>
      </c>
      <c r="I847" s="10"/>
      <c r="J847" t="str">
        <f>SALIDA[[#This Row],[CODIGO]]&amp;"       "&amp;SALIDA[[#This Row],[FAMILIA]]</f>
        <v>02043       NU CALGON</v>
      </c>
      <c r="K847">
        <f>VLOOKUP(SALIDA[[#This Row],[CODIGO]],STOCK_STARSOFT[],5,FALSE)</f>
        <v>9.0050089999999994</v>
      </c>
      <c r="L847">
        <f>SALIDA[[#This Row],[CANTIDAD]]*SALIDA[[#This Row],[PRECIO UND]]</f>
        <v>9.0050089999999994</v>
      </c>
    </row>
    <row r="848" spans="1:12" x14ac:dyDescent="0.25">
      <c r="A848" s="6" t="s">
        <v>147</v>
      </c>
      <c r="B848" s="24" t="str">
        <f>VLOOKUP(SALIDA[[#This Row],[CODIGO]],STOCKSANLUIS[],2,FALSE)</f>
        <v>ELEMENTO TERMOSTATICO DANFOSS TES-5 COD 067B3342</v>
      </c>
      <c r="C848" s="153">
        <v>45931</v>
      </c>
      <c r="D848">
        <v>2</v>
      </c>
      <c r="E848">
        <f>IF(VLOOKUP(SALIDA[[#This Row],[CODIGO]],STOCKSANLUIS[],6,FALSE)=0,"PRODUCTO SIN STOCK/UBICACIÓN",VLOOKUP(SALIDA[[#This Row],[CODIGO]],STOCKSANLUIS[],6,FALSE))</f>
        <v>1</v>
      </c>
      <c r="F848">
        <f>SALIDA[[#This Row],[CANTIDAD]]/SALIDA[[#This Row],[UND MEDIDA]]</f>
        <v>2</v>
      </c>
      <c r="G848" t="str">
        <f>VLOOKUP(SALIDA[[#This Row],[CODIGO]],FAMILIAS[],4,FALSE)</f>
        <v>DANFOSS</v>
      </c>
      <c r="H848" s="10" t="str">
        <f>IF(VLOOKUP(SALIDA[[#This Row],[CODIGO]],STOCKSANLUIS[],7,FALSE)=0,"PRODUCTO SIN STOCK/UBICACIÓN",VLOOKUP(SALIDA[[#This Row],[CODIGO]],STOCKSANLUIS[],7,FALSE))</f>
        <v>A</v>
      </c>
      <c r="I848" s="10" t="s">
        <v>19536</v>
      </c>
      <c r="J848" t="str">
        <f>SALIDA[[#This Row],[CODIGO]]&amp;"       "&amp;SALIDA[[#This Row],[FAMILIA]]</f>
        <v>00091       DANFOSS</v>
      </c>
      <c r="K848">
        <f>VLOOKUP(SALIDA[[#This Row],[CODIGO]],STOCK_STARSOFT[],5,FALSE)</f>
        <v>54.440705999999999</v>
      </c>
      <c r="L848">
        <f>SALIDA[[#This Row],[CANTIDAD]]*SALIDA[[#This Row],[PRECIO UND]]</f>
        <v>108.881412</v>
      </c>
    </row>
    <row r="849" spans="1:12" x14ac:dyDescent="0.25">
      <c r="A849" s="6" t="s">
        <v>3774</v>
      </c>
      <c r="B849" s="24" t="str">
        <f>VLOOKUP(SALIDA[[#This Row],[CODIGO]],STOCKSANLUIS[],2,FALSE)</f>
        <v>LAMA DE PVC CLEARWAY LOW TEMP REINFORCED 8¨¨ X .080¨¨ X 300¨ (20 CM X 2MMX 91.44M)</v>
      </c>
      <c r="C849" s="153">
        <v>45931</v>
      </c>
      <c r="D849">
        <v>182.88</v>
      </c>
      <c r="E849">
        <f>IF(VLOOKUP(SALIDA[[#This Row],[CODIGO]],STOCKSANLUIS[],6,FALSE)=0,"PRODUCTO SIN STOCK/UBICACIÓN",VLOOKUP(SALIDA[[#This Row],[CODIGO]],STOCKSANLUIS[],6,FALSE))</f>
        <v>91.44</v>
      </c>
      <c r="F849">
        <f>SALIDA[[#This Row],[CANTIDAD]]/SALIDA[[#This Row],[UND MEDIDA]]</f>
        <v>2</v>
      </c>
      <c r="G849" t="str">
        <f>VLOOKUP(SALIDA[[#This Row],[CODIGO]],FAMILIAS[],4,FALSE)</f>
        <v>CLEARWAY</v>
      </c>
      <c r="H849" s="10" t="str">
        <f>IF(VLOOKUP(SALIDA[[#This Row],[CODIGO]],STOCKSANLUIS[],7,FALSE)=0,"PRODUCTO SIN STOCK/UBICACIÓN",VLOOKUP(SALIDA[[#This Row],[CODIGO]],STOCKSANLUIS[],7,FALSE))</f>
        <v>C</v>
      </c>
      <c r="I849" s="10" t="s">
        <v>19536</v>
      </c>
      <c r="J849" t="str">
        <f>SALIDA[[#This Row],[CODIGO]]&amp;"       "&amp;SALIDA[[#This Row],[FAMILIA]]</f>
        <v>03168       CLEARWAY</v>
      </c>
      <c r="K849">
        <f>VLOOKUP(SALIDA[[#This Row],[CODIGO]],STOCK_STARSOFT[],5,FALSE)</f>
        <v>1.7075640000000001</v>
      </c>
      <c r="L849">
        <f>SALIDA[[#This Row],[CANTIDAD]]*SALIDA[[#This Row],[PRECIO UND]]</f>
        <v>312.27930431999999</v>
      </c>
    </row>
    <row r="850" spans="1:12" x14ac:dyDescent="0.25">
      <c r="A850" s="6" t="s">
        <v>2204</v>
      </c>
      <c r="B850" s="24" t="str">
        <f>VLOOKUP(SALIDA[[#This Row],[CODIGO]],STOCKSANLUIS[],2,FALSE)</f>
        <v>BISAGRA DE APERTURA C/PARADA DE 90º - REGULACIÓN PL-4551 N FI0 2203 - CAFF</v>
      </c>
      <c r="C850" s="153">
        <v>45931</v>
      </c>
      <c r="D850">
        <v>1</v>
      </c>
      <c r="E850">
        <f>IF(VLOOKUP(SALIDA[[#This Row],[CODIGO]],STOCKSANLUIS[],6,FALSE)=0,"PRODUCTO SIN STOCK/UBICACIÓN",VLOOKUP(SALIDA[[#This Row],[CODIGO]],STOCKSANLUIS[],6,FALSE))</f>
        <v>1</v>
      </c>
      <c r="F850">
        <f>SALIDA[[#This Row],[CANTIDAD]]/SALIDA[[#This Row],[UND MEDIDA]]</f>
        <v>1</v>
      </c>
      <c r="G850" t="str">
        <f>VLOOKUP(SALIDA[[#This Row],[CODIGO]],FAMILIAS[],4,FALSE)</f>
        <v>CAFF</v>
      </c>
      <c r="H850" s="10" t="str">
        <f>IF(VLOOKUP(SALIDA[[#This Row],[CODIGO]],STOCKSANLUIS[],7,FALSE)=0,"PRODUCTO SIN STOCK/UBICACIÓN",VLOOKUP(SALIDA[[#This Row],[CODIGO]],STOCKSANLUIS[],7,FALSE))</f>
        <v>A</v>
      </c>
      <c r="I850" s="10"/>
      <c r="J850" t="str">
        <f>SALIDA[[#This Row],[CODIGO]]&amp;"       "&amp;SALIDA[[#This Row],[FAMILIA]]</f>
        <v>01886       CAFF</v>
      </c>
      <c r="K850">
        <f>VLOOKUP(SALIDA[[#This Row],[CODIGO]],STOCK_STARSOFT[],5,FALSE)</f>
        <v>15.275223</v>
      </c>
      <c r="L850">
        <f>SALIDA[[#This Row],[CANTIDAD]]*SALIDA[[#This Row],[PRECIO UND]]</f>
        <v>15.275223</v>
      </c>
    </row>
    <row r="851" spans="1:12" x14ac:dyDescent="0.25">
      <c r="A851" s="6" t="s">
        <v>1173</v>
      </c>
      <c r="B851" s="24" t="str">
        <f>VLOOKUP(SALIDA[[#This Row],[CODIGO]],STOCKSANLUIS[],2,FALSE)</f>
        <v>FILTRO CERAMICO SECADO 100% NUCLEO SOLIDO DANFOSS 48-DM  CON JUNTA - 023U1392</v>
      </c>
      <c r="C851" s="153">
        <v>45931</v>
      </c>
      <c r="D851">
        <v>2</v>
      </c>
      <c r="E851">
        <f>IF(VLOOKUP(SALIDA[[#This Row],[CODIGO]],STOCKSANLUIS[],6,FALSE)=0,"PRODUCTO SIN STOCK/UBICACIÓN",VLOOKUP(SALIDA[[#This Row],[CODIGO]],STOCKSANLUIS[],6,FALSE))</f>
        <v>1</v>
      </c>
      <c r="F851">
        <f>SALIDA[[#This Row],[CANTIDAD]]/SALIDA[[#This Row],[UND MEDIDA]]</f>
        <v>2</v>
      </c>
      <c r="G851" t="str">
        <f>VLOOKUP(SALIDA[[#This Row],[CODIGO]],FAMILIAS[],4,FALSE)</f>
        <v>DANFOSS</v>
      </c>
      <c r="H851" s="10" t="str">
        <f>IF(VLOOKUP(SALIDA[[#This Row],[CODIGO]],STOCKSANLUIS[],7,FALSE)=0,"PRODUCTO SIN STOCK/UBICACIÓN",VLOOKUP(SALIDA[[#This Row],[CODIGO]],STOCKSANLUIS[],7,FALSE))</f>
        <v>A</v>
      </c>
      <c r="I851" s="10"/>
      <c r="J851" t="str">
        <f>SALIDA[[#This Row],[CODIGO]]&amp;"       "&amp;SALIDA[[#This Row],[FAMILIA]]</f>
        <v>01253       DANFOSS</v>
      </c>
      <c r="K851">
        <f>VLOOKUP(SALIDA[[#This Row],[CODIGO]],STOCK_STARSOFT[],5,FALSE)</f>
        <v>10.813916000000001</v>
      </c>
      <c r="L851">
        <f>SALIDA[[#This Row],[CANTIDAD]]*SALIDA[[#This Row],[PRECIO UND]]</f>
        <v>21.627832000000001</v>
      </c>
    </row>
    <row r="852" spans="1:12" x14ac:dyDescent="0.25">
      <c r="A852" s="6" t="s">
        <v>3128</v>
      </c>
      <c r="B852" s="24" t="str">
        <f>VLOOKUP(SALIDA[[#This Row],[CODIGO]],STOCKSANLUIS[],2,FALSE)</f>
        <v>VALVULA DE ACCESO DE 1/4 - 10CM - PICHINA (19X0.35X100MM) - AV-14 - EVERWELL</v>
      </c>
      <c r="C852" s="153">
        <v>45931</v>
      </c>
      <c r="D852">
        <v>4</v>
      </c>
      <c r="E852">
        <f>IF(VLOOKUP(SALIDA[[#This Row],[CODIGO]],STOCKSANLUIS[],6,FALSE)=0,"PRODUCTO SIN STOCK/UBICACIÓN",VLOOKUP(SALIDA[[#This Row],[CODIGO]],STOCKSANLUIS[],6,FALSE))</f>
        <v>1</v>
      </c>
      <c r="F852">
        <f>SALIDA[[#This Row],[CANTIDAD]]/SALIDA[[#This Row],[UND MEDIDA]]</f>
        <v>4</v>
      </c>
      <c r="G852" t="str">
        <f>VLOOKUP(SALIDA[[#This Row],[CODIGO]],FAMILIAS[],4,FALSE)</f>
        <v>EVERWELL</v>
      </c>
      <c r="H852" s="10" t="str">
        <f>IF(VLOOKUP(SALIDA[[#This Row],[CODIGO]],STOCKSANLUIS[],7,FALSE)=0,"PRODUCTO SIN STOCK/UBICACIÓN",VLOOKUP(SALIDA[[#This Row],[CODIGO]],STOCKSANLUIS[],7,FALSE))</f>
        <v>A</v>
      </c>
      <c r="I852" s="10" t="s">
        <v>19536</v>
      </c>
      <c r="J852" t="str">
        <f>SALIDA[[#This Row],[CODIGO]]&amp;"       "&amp;SALIDA[[#This Row],[FAMILIA]]</f>
        <v>02526       EVERWELL</v>
      </c>
      <c r="K852">
        <f>VLOOKUP(SALIDA[[#This Row],[CODIGO]],STOCK_STARSOFT[],5,FALSE)</f>
        <v>0.36562299999999998</v>
      </c>
      <c r="L852">
        <f>SALIDA[[#This Row],[CANTIDAD]]*SALIDA[[#This Row],[PRECIO UND]]</f>
        <v>1.4624919999999999</v>
      </c>
    </row>
    <row r="853" spans="1:12" x14ac:dyDescent="0.25">
      <c r="A853" s="6" t="s">
        <v>3880</v>
      </c>
      <c r="B853" s="24" t="str">
        <f>VLOOKUP(SALIDA[[#This Row],[CODIGO]],STOCKSANLUIS[],2,FALSE)</f>
        <v>GAS REFRIGERANTE R134A  X 340 GR - (TAPA CON VALVULA) - ICELOONG</v>
      </c>
      <c r="C853" s="153">
        <v>45932</v>
      </c>
      <c r="D853">
        <v>30</v>
      </c>
      <c r="E853">
        <f>IF(VLOOKUP(SALIDA[[#This Row],[CODIGO]],STOCKSANLUIS[],6,FALSE)=0,"PRODUCTO SIN STOCK/UBICACIÓN",VLOOKUP(SALIDA[[#This Row],[CODIGO]],STOCKSANLUIS[],6,FALSE))</f>
        <v>1</v>
      </c>
      <c r="F853">
        <f>SALIDA[[#This Row],[CANTIDAD]]/SALIDA[[#This Row],[UND MEDIDA]]</f>
        <v>30</v>
      </c>
      <c r="G853" t="str">
        <f>VLOOKUP(SALIDA[[#This Row],[CODIGO]],FAMILIAS[],4,FALSE)</f>
        <v>ZHEJIANG YONGHE</v>
      </c>
      <c r="H853" s="10" t="str">
        <f>IF(VLOOKUP(SALIDA[[#This Row],[CODIGO]],STOCKSANLUIS[],7,FALSE)=0,"PRODUCTO SIN STOCK/UBICACIÓN",VLOOKUP(SALIDA[[#This Row],[CODIGO]],STOCKSANLUIS[],7,FALSE))</f>
        <v>B</v>
      </c>
      <c r="I853" s="10"/>
      <c r="J853" t="str">
        <f>SALIDA[[#This Row],[CODIGO]]&amp;"       "&amp;SALIDA[[#This Row],[FAMILIA]]</f>
        <v>03343       ZHEJIANG YONGHE</v>
      </c>
      <c r="K853">
        <f>VLOOKUP(SALIDA[[#This Row],[CODIGO]],STOCK_STARSOFT[],5,FALSE)</f>
        <v>3.1289889999999998</v>
      </c>
      <c r="L853">
        <f>SALIDA[[#This Row],[CANTIDAD]]*SALIDA[[#This Row],[PRECIO UND]]</f>
        <v>93.869669999999999</v>
      </c>
    </row>
    <row r="854" spans="1:12" x14ac:dyDescent="0.25">
      <c r="A854" s="6" t="s">
        <v>2523</v>
      </c>
      <c r="B854" s="24" t="str">
        <f>VLOOKUP(SALIDA[[#This Row],[CODIGO]],STOCKSANLUIS[],2,FALSE)</f>
        <v>GAS REFRIGERANTE  FREON 134A - 340 GR CHEMOURS -CAJA DE 12 - SIN VALVULA - USA</v>
      </c>
      <c r="C854" s="153">
        <v>45932</v>
      </c>
      <c r="D854">
        <v>12</v>
      </c>
      <c r="E854">
        <f>IF(VLOOKUP(SALIDA[[#This Row],[CODIGO]],STOCKSANLUIS[],6,FALSE)=0,"PRODUCTO SIN STOCK/UBICACIÓN",VLOOKUP(SALIDA[[#This Row],[CODIGO]],STOCKSANLUIS[],6,FALSE))</f>
        <v>1</v>
      </c>
      <c r="F854">
        <f>SALIDA[[#This Row],[CANTIDAD]]/SALIDA[[#This Row],[UND MEDIDA]]</f>
        <v>12</v>
      </c>
      <c r="G854" t="str">
        <f>VLOOKUP(SALIDA[[#This Row],[CODIGO]],FAMILIAS[],4,FALSE)</f>
        <v>THE CHEMOURS</v>
      </c>
      <c r="H854" s="10" t="str">
        <f>IF(VLOOKUP(SALIDA[[#This Row],[CODIGO]],STOCKSANLUIS[],7,FALSE)=0,"PRODUCTO SIN STOCK/UBICACIÓN",VLOOKUP(SALIDA[[#This Row],[CODIGO]],STOCKSANLUIS[],7,FALSE))</f>
        <v>C</v>
      </c>
      <c r="I854" s="10"/>
      <c r="J854" t="str">
        <f>SALIDA[[#This Row],[CODIGO]]&amp;"       "&amp;SALIDA[[#This Row],[FAMILIA]]</f>
        <v>02071       THE CHEMOURS</v>
      </c>
      <c r="K854">
        <f>VLOOKUP(SALIDA[[#This Row],[CODIGO]],STOCK_STARSOFT[],5,FALSE)</f>
        <v>3.288043</v>
      </c>
      <c r="L854">
        <f>SALIDA[[#This Row],[CANTIDAD]]*SALIDA[[#This Row],[PRECIO UND]]</f>
        <v>39.456516000000001</v>
      </c>
    </row>
    <row r="855" spans="1:12" x14ac:dyDescent="0.25">
      <c r="A855" s="6" t="s">
        <v>3347</v>
      </c>
      <c r="B855" s="24" t="str">
        <f>VLOOKUP(SALIDA[[#This Row],[CODIGO]],STOCKSANLUIS[],2,FALSE)</f>
        <v>GAS REFRIGERANTE R507 -11.3KG ICELOONG</v>
      </c>
      <c r="C855" s="153">
        <v>45932</v>
      </c>
      <c r="D855">
        <v>1</v>
      </c>
      <c r="E855">
        <f>IF(VLOOKUP(SALIDA[[#This Row],[CODIGO]],STOCKSANLUIS[],6,FALSE)=0,"PRODUCTO SIN STOCK/UBICACIÓN",VLOOKUP(SALIDA[[#This Row],[CODIGO]],STOCKSANLUIS[],6,FALSE))</f>
        <v>1</v>
      </c>
      <c r="F855">
        <f>SALIDA[[#This Row],[CANTIDAD]]/SALIDA[[#This Row],[UND MEDIDA]]</f>
        <v>1</v>
      </c>
      <c r="G855" t="str">
        <f>VLOOKUP(SALIDA[[#This Row],[CODIGO]],FAMILIAS[],4,FALSE)</f>
        <v>ZHEJIANG YONGHE</v>
      </c>
      <c r="H855" s="10" t="str">
        <f>IF(VLOOKUP(SALIDA[[#This Row],[CODIGO]],STOCKSANLUIS[],7,FALSE)=0,"PRODUCTO SIN STOCK/UBICACIÓN",VLOOKUP(SALIDA[[#This Row],[CODIGO]],STOCKSANLUIS[],7,FALSE))</f>
        <v>C</v>
      </c>
      <c r="I855" s="10"/>
      <c r="J855" t="str">
        <f>SALIDA[[#This Row],[CODIGO]]&amp;"       "&amp;SALIDA[[#This Row],[FAMILIA]]</f>
        <v>02755       ZHEJIANG YONGHE</v>
      </c>
      <c r="K855">
        <f>VLOOKUP(SALIDA[[#This Row],[CODIGO]],STOCK_STARSOFT[],5,FALSE)</f>
        <v>55.968114</v>
      </c>
      <c r="L855">
        <f>SALIDA[[#This Row],[CANTIDAD]]*SALIDA[[#This Row],[PRECIO UND]]</f>
        <v>55.968114</v>
      </c>
    </row>
    <row r="856" spans="1:12" x14ac:dyDescent="0.25">
      <c r="A856" s="6" t="s">
        <v>485</v>
      </c>
      <c r="B856" s="24" t="str">
        <f>VLOOKUP(SALIDA[[#This Row],[CODIGO]],STOCKSANLUIS[],2,FALSE)</f>
        <v>SOLDADURA DE PLATA HARRIS AL 0%</v>
      </c>
      <c r="C856" s="153">
        <v>45932</v>
      </c>
      <c r="D856">
        <v>10</v>
      </c>
      <c r="E856">
        <f>IF(VLOOKUP(SALIDA[[#This Row],[CODIGO]],STOCKSANLUIS[],6,FALSE)=0,"PRODUCTO SIN STOCK/UBICACIÓN",VLOOKUP(SALIDA[[#This Row],[CODIGO]],STOCKSANLUIS[],6,FALSE))</f>
        <v>1</v>
      </c>
      <c r="F856">
        <f>SALIDA[[#This Row],[CANTIDAD]]/SALIDA[[#This Row],[UND MEDIDA]]</f>
        <v>10</v>
      </c>
      <c r="G856" t="str">
        <f>VLOOKUP(SALIDA[[#This Row],[CODIGO]],FAMILIAS[],4,FALSE)</f>
        <v>HARRIS</v>
      </c>
      <c r="H856" s="10" t="str">
        <f>IF(VLOOKUP(SALIDA[[#This Row],[CODIGO]],STOCKSANLUIS[],7,FALSE)=0,"PRODUCTO SIN STOCK/UBICACIÓN",VLOOKUP(SALIDA[[#This Row],[CODIGO]],STOCKSANLUIS[],7,FALSE))</f>
        <v>C</v>
      </c>
      <c r="I856" s="10"/>
      <c r="J856" t="str">
        <f>SALIDA[[#This Row],[CODIGO]]&amp;"       "&amp;SALIDA[[#This Row],[FAMILIA]]</f>
        <v>00405       HARRIS</v>
      </c>
      <c r="K856">
        <f>VLOOKUP(SALIDA[[#This Row],[CODIGO]],STOCK_STARSOFT[],5,FALSE)</f>
        <v>0.38343100000000002</v>
      </c>
      <c r="L856">
        <f>SALIDA[[#This Row],[CANTIDAD]]*SALIDA[[#This Row],[PRECIO UND]]</f>
        <v>3.8343100000000003</v>
      </c>
    </row>
    <row r="857" spans="1:12" x14ac:dyDescent="0.25">
      <c r="A857" s="6" t="s">
        <v>441</v>
      </c>
      <c r="B857" s="24" t="str">
        <f>VLOOKUP(SALIDA[[#This Row],[CODIGO]],STOCKSANLUIS[],2,FALSE)</f>
        <v>ACEITE MINERAL 4G SUPER - 1 GALON - BVA</v>
      </c>
      <c r="C857" s="153">
        <v>45932</v>
      </c>
      <c r="D857">
        <v>12</v>
      </c>
      <c r="E857">
        <f>IF(VLOOKUP(SALIDA[[#This Row],[CODIGO]],STOCKSANLUIS[],6,FALSE)=0,"PRODUCTO SIN STOCK/UBICACIÓN",VLOOKUP(SALIDA[[#This Row],[CODIGO]],STOCKSANLUIS[],6,FALSE))</f>
        <v>1</v>
      </c>
      <c r="F857">
        <f>SALIDA[[#This Row],[CANTIDAD]]/SALIDA[[#This Row],[UND MEDIDA]]</f>
        <v>12</v>
      </c>
      <c r="G857" t="str">
        <f>VLOOKUP(SALIDA[[#This Row],[CODIGO]],FAMILIAS[],4,FALSE)</f>
        <v>BVA</v>
      </c>
      <c r="H857" s="10" t="str">
        <f>IF(VLOOKUP(SALIDA[[#This Row],[CODIGO]],STOCKSANLUIS[],7,FALSE)=0,"PRODUCTO SIN STOCK/UBICACIÓN",VLOOKUP(SALIDA[[#This Row],[CODIGO]],STOCKSANLUIS[],7,FALSE))</f>
        <v>C</v>
      </c>
      <c r="I857" s="10"/>
      <c r="J857" t="str">
        <f>SALIDA[[#This Row],[CODIGO]]&amp;"       "&amp;SALIDA[[#This Row],[FAMILIA]]</f>
        <v>00354       BVA</v>
      </c>
      <c r="K857">
        <f>VLOOKUP(SALIDA[[#This Row],[CODIGO]],STOCK_STARSOFT[],5,FALSE)</f>
        <v>16.651125</v>
      </c>
      <c r="L857">
        <f>SALIDA[[#This Row],[CANTIDAD]]*SALIDA[[#This Row],[PRECIO UND]]</f>
        <v>199.8135</v>
      </c>
    </row>
    <row r="858" spans="1:12" x14ac:dyDescent="0.25">
      <c r="A858" s="6" t="s">
        <v>3032</v>
      </c>
      <c r="B858" s="24" t="str">
        <f>VLOOKUP(SALIDA[[#This Row],[CODIGO]],STOCKSANLUIS[],2,FALSE)</f>
        <v xml:space="preserve">MINI BOMBA, SAUERMANN, SI 27  220V </v>
      </c>
      <c r="C858" s="153">
        <v>45932</v>
      </c>
      <c r="D858">
        <v>3</v>
      </c>
      <c r="E858">
        <f>IF(VLOOKUP(SALIDA[[#This Row],[CODIGO]],STOCKSANLUIS[],6,FALSE)=0,"PRODUCTO SIN STOCK/UBICACIÓN",VLOOKUP(SALIDA[[#This Row],[CODIGO]],STOCKSANLUIS[],6,FALSE))</f>
        <v>1</v>
      </c>
      <c r="F858">
        <f>SALIDA[[#This Row],[CANTIDAD]]/SALIDA[[#This Row],[UND MEDIDA]]</f>
        <v>3</v>
      </c>
      <c r="G858" t="str">
        <f>VLOOKUP(SALIDA[[#This Row],[CODIGO]],FAMILIAS[],4,FALSE)</f>
        <v>SAUERMANN</v>
      </c>
      <c r="H858" s="10" t="str">
        <f>IF(VLOOKUP(SALIDA[[#This Row],[CODIGO]],STOCKSANLUIS[],7,FALSE)=0,"PRODUCTO SIN STOCK/UBICACIÓN",VLOOKUP(SALIDA[[#This Row],[CODIGO]],STOCKSANLUIS[],7,FALSE))</f>
        <v>C</v>
      </c>
      <c r="I858" s="10"/>
      <c r="J858" t="str">
        <f>SALIDA[[#This Row],[CODIGO]]&amp;"       "&amp;SALIDA[[#This Row],[FAMILIA]]</f>
        <v>02448       SAUERMANN</v>
      </c>
      <c r="K858">
        <f>VLOOKUP(SALIDA[[#This Row],[CODIGO]],STOCK_STARSOFT[],5,FALSE)</f>
        <v>37.118566999999999</v>
      </c>
      <c r="L858">
        <f>SALIDA[[#This Row],[CANTIDAD]]*SALIDA[[#This Row],[PRECIO UND]]</f>
        <v>111.355701</v>
      </c>
    </row>
    <row r="859" spans="1:12" x14ac:dyDescent="0.25">
      <c r="A859" s="6" t="s">
        <v>3347</v>
      </c>
      <c r="B859" s="24" t="str">
        <f>VLOOKUP(SALIDA[[#This Row],[CODIGO]],STOCKSANLUIS[],2,FALSE)</f>
        <v>GAS REFRIGERANTE R507 -11.3KG ICELOONG</v>
      </c>
      <c r="C859" s="153">
        <v>45932</v>
      </c>
      <c r="D859">
        <v>5</v>
      </c>
      <c r="E859">
        <f>IF(VLOOKUP(SALIDA[[#This Row],[CODIGO]],STOCKSANLUIS[],6,FALSE)=0,"PRODUCTO SIN STOCK/UBICACIÓN",VLOOKUP(SALIDA[[#This Row],[CODIGO]],STOCKSANLUIS[],6,FALSE))</f>
        <v>1</v>
      </c>
      <c r="F859">
        <f>SALIDA[[#This Row],[CANTIDAD]]/SALIDA[[#This Row],[UND MEDIDA]]</f>
        <v>5</v>
      </c>
      <c r="G859" t="str">
        <f>VLOOKUP(SALIDA[[#This Row],[CODIGO]],FAMILIAS[],4,FALSE)</f>
        <v>ZHEJIANG YONGHE</v>
      </c>
      <c r="H859" s="10" t="str">
        <f>IF(VLOOKUP(SALIDA[[#This Row],[CODIGO]],STOCKSANLUIS[],7,FALSE)=0,"PRODUCTO SIN STOCK/UBICACIÓN",VLOOKUP(SALIDA[[#This Row],[CODIGO]],STOCKSANLUIS[],7,FALSE))</f>
        <v>C</v>
      </c>
      <c r="I859" s="10"/>
      <c r="J859" t="str">
        <f>SALIDA[[#This Row],[CODIGO]]&amp;"       "&amp;SALIDA[[#This Row],[FAMILIA]]</f>
        <v>02755       ZHEJIANG YONGHE</v>
      </c>
      <c r="K859">
        <f>VLOOKUP(SALIDA[[#This Row],[CODIGO]],STOCK_STARSOFT[],5,FALSE)</f>
        <v>55.968114</v>
      </c>
      <c r="L859">
        <f>SALIDA[[#This Row],[CANTIDAD]]*SALIDA[[#This Row],[PRECIO UND]]</f>
        <v>279.84057000000001</v>
      </c>
    </row>
    <row r="860" spans="1:12" x14ac:dyDescent="0.25">
      <c r="A860" s="6" t="s">
        <v>3347</v>
      </c>
      <c r="B860" s="24" t="str">
        <f>VLOOKUP(SALIDA[[#This Row],[CODIGO]],STOCKSANLUIS[],2,FALSE)</f>
        <v>GAS REFRIGERANTE R507 -11.3KG ICELOONG</v>
      </c>
      <c r="C860" s="153">
        <v>45932</v>
      </c>
      <c r="D860">
        <v>4</v>
      </c>
      <c r="E860">
        <f>IF(VLOOKUP(SALIDA[[#This Row],[CODIGO]],STOCKSANLUIS[],6,FALSE)=0,"PRODUCTO SIN STOCK/UBICACIÓN",VLOOKUP(SALIDA[[#This Row],[CODIGO]],STOCKSANLUIS[],6,FALSE))</f>
        <v>1</v>
      </c>
      <c r="F860">
        <f>SALIDA[[#This Row],[CANTIDAD]]/SALIDA[[#This Row],[UND MEDIDA]]</f>
        <v>4</v>
      </c>
      <c r="G860" t="str">
        <f>VLOOKUP(SALIDA[[#This Row],[CODIGO]],FAMILIAS[],4,FALSE)</f>
        <v>ZHEJIANG YONGHE</v>
      </c>
      <c r="H860" s="10" t="str">
        <f>IF(VLOOKUP(SALIDA[[#This Row],[CODIGO]],STOCKSANLUIS[],7,FALSE)=0,"PRODUCTO SIN STOCK/UBICACIÓN",VLOOKUP(SALIDA[[#This Row],[CODIGO]],STOCKSANLUIS[],7,FALSE))</f>
        <v>C</v>
      </c>
      <c r="I860" s="10"/>
      <c r="J860" t="str">
        <f>SALIDA[[#This Row],[CODIGO]]&amp;"       "&amp;SALIDA[[#This Row],[FAMILIA]]</f>
        <v>02755       ZHEJIANG YONGHE</v>
      </c>
      <c r="K860">
        <f>VLOOKUP(SALIDA[[#This Row],[CODIGO]],STOCK_STARSOFT[],5,FALSE)</f>
        <v>55.968114</v>
      </c>
      <c r="L860">
        <f>SALIDA[[#This Row],[CANTIDAD]]*SALIDA[[#This Row],[PRECIO UND]]</f>
        <v>223.872456</v>
      </c>
    </row>
    <row r="861" spans="1:12" x14ac:dyDescent="0.25">
      <c r="A861" s="6" t="s">
        <v>2641</v>
      </c>
      <c r="B861" s="24" t="str">
        <f>VLOOKUP(SALIDA[[#This Row],[CODIGO]],STOCKSANLUIS[],2,FALSE)</f>
        <v>CONVERTIDOR TCP485 WIFI LOG - VER.02 - 100-220 VAC (12 VDC) - FULL GAUGE</v>
      </c>
      <c r="C861" s="153">
        <v>45932</v>
      </c>
      <c r="D861">
        <v>1</v>
      </c>
      <c r="E861">
        <f>IF(VLOOKUP(SALIDA[[#This Row],[CODIGO]],STOCKSANLUIS[],6,FALSE)=0,"PRODUCTO SIN STOCK/UBICACIÓN",VLOOKUP(SALIDA[[#This Row],[CODIGO]],STOCKSANLUIS[],6,FALSE))</f>
        <v>1</v>
      </c>
      <c r="F861">
        <f>SALIDA[[#This Row],[CANTIDAD]]/SALIDA[[#This Row],[UND MEDIDA]]</f>
        <v>1</v>
      </c>
      <c r="G861" t="str">
        <f>VLOOKUP(SALIDA[[#This Row],[CODIGO]],FAMILIAS[],4,FALSE)</f>
        <v>FULL GAUGE</v>
      </c>
      <c r="H861" s="10" t="str">
        <f>IF(VLOOKUP(SALIDA[[#This Row],[CODIGO]],STOCKSANLUIS[],7,FALSE)=0,"PRODUCTO SIN STOCK/UBICACIÓN",VLOOKUP(SALIDA[[#This Row],[CODIGO]],STOCKSANLUIS[],7,FALSE))</f>
        <v>A</v>
      </c>
      <c r="I861" s="10"/>
      <c r="J861" t="str">
        <f>SALIDA[[#This Row],[CODIGO]]&amp;"       "&amp;SALIDA[[#This Row],[FAMILIA]]</f>
        <v>02150       FULL GAUGE</v>
      </c>
      <c r="K861">
        <f>VLOOKUP(SALIDA[[#This Row],[CODIGO]],STOCK_STARSOFT[],5,FALSE)</f>
        <v>101.240224</v>
      </c>
      <c r="L861">
        <f>SALIDA[[#This Row],[CANTIDAD]]*SALIDA[[#This Row],[PRECIO UND]]</f>
        <v>101.240224</v>
      </c>
    </row>
    <row r="862" spans="1:12" x14ac:dyDescent="0.25">
      <c r="A862" s="6" t="s">
        <v>1350</v>
      </c>
      <c r="B862" s="24" t="str">
        <f>VLOOKUP(SALIDA[[#This Row],[CODIGO]],STOCKSANLUIS[],2,FALSE)</f>
        <v>MANGA AISLANTE C1-H-028 DE 1 1/8" X 1/2" - ARMAFLEX/ARMACELL</v>
      </c>
      <c r="C862" s="153">
        <v>45932</v>
      </c>
      <c r="D862">
        <v>17</v>
      </c>
      <c r="E862">
        <f>IF(VLOOKUP(SALIDA[[#This Row],[CODIGO]],STOCKSANLUIS[],6,FALSE)=0,"PRODUCTO SIN STOCK/UBICACIÓN",VLOOKUP(SALIDA[[#This Row],[CODIGO]],STOCKSANLUIS[],6,FALSE))</f>
        <v>1</v>
      </c>
      <c r="F862">
        <f>SALIDA[[#This Row],[CANTIDAD]]/SALIDA[[#This Row],[UND MEDIDA]]</f>
        <v>17</v>
      </c>
      <c r="G862" t="str">
        <f>VLOOKUP(SALIDA[[#This Row],[CODIGO]],FAMILIAS[],4,FALSE)</f>
        <v>ARMACELL</v>
      </c>
      <c r="H862" s="10" t="str">
        <f>IF(VLOOKUP(SALIDA[[#This Row],[CODIGO]],STOCKSANLUIS[],7,FALSE)=0,"PRODUCTO SIN STOCK/UBICACIÓN",VLOOKUP(SALIDA[[#This Row],[CODIGO]],STOCKSANLUIS[],7,FALSE))</f>
        <v>A</v>
      </c>
      <c r="I862" s="10"/>
      <c r="J862" t="str">
        <f>SALIDA[[#This Row],[CODIGO]]&amp;"       "&amp;SALIDA[[#This Row],[FAMILIA]]</f>
        <v>01391       ARMACELL</v>
      </c>
      <c r="K862">
        <f>VLOOKUP(SALIDA[[#This Row],[CODIGO]],STOCK_STARSOFT[],5,FALSE)</f>
        <v>1.435433</v>
      </c>
      <c r="L862">
        <f>SALIDA[[#This Row],[CANTIDAD]]*SALIDA[[#This Row],[PRECIO UND]]</f>
        <v>24.402360999999999</v>
      </c>
    </row>
    <row r="863" spans="1:12" x14ac:dyDescent="0.25">
      <c r="A863" s="6" t="s">
        <v>2591</v>
      </c>
      <c r="B863" s="24" t="str">
        <f>VLOOKUP(SALIDA[[#This Row],[CODIGO]],STOCKSANLUIS[],2,FALSE)</f>
        <v>GAS REFRIGERANTE FREON-404 A  X 425 GR-CHEMOURS - CAJA DE 15- CHINO</v>
      </c>
      <c r="C863" s="153">
        <v>45932</v>
      </c>
      <c r="D863">
        <v>1</v>
      </c>
      <c r="E863">
        <f>IF(VLOOKUP(SALIDA[[#This Row],[CODIGO]],STOCKSANLUIS[],6,FALSE)=0,"PRODUCTO SIN STOCK/UBICACIÓN",VLOOKUP(SALIDA[[#This Row],[CODIGO]],STOCKSANLUIS[],6,FALSE))</f>
        <v>1</v>
      </c>
      <c r="F863">
        <f>SALIDA[[#This Row],[CANTIDAD]]/SALIDA[[#This Row],[UND MEDIDA]]</f>
        <v>1</v>
      </c>
      <c r="G863" t="str">
        <f>VLOOKUP(SALIDA[[#This Row],[CODIGO]],FAMILIAS[],4,FALSE)</f>
        <v>THE CHEMOURS</v>
      </c>
      <c r="H863" s="10" t="str">
        <f>IF(VLOOKUP(SALIDA[[#This Row],[CODIGO]],STOCKSANLUIS[],7,FALSE)=0,"PRODUCTO SIN STOCK/UBICACIÓN",VLOOKUP(SALIDA[[#This Row],[CODIGO]],STOCKSANLUIS[],7,FALSE))</f>
        <v>C</v>
      </c>
      <c r="I863" s="10"/>
      <c r="J863" t="str">
        <f>SALIDA[[#This Row],[CODIGO]]&amp;"       "&amp;SALIDA[[#This Row],[FAMILIA]]</f>
        <v>02119       THE CHEMOURS</v>
      </c>
      <c r="K863">
        <f>VLOOKUP(SALIDA[[#This Row],[CODIGO]],STOCK_STARSOFT[],5,FALSE)</f>
        <v>5.5164220000000004</v>
      </c>
      <c r="L863">
        <f>SALIDA[[#This Row],[CANTIDAD]]*SALIDA[[#This Row],[PRECIO UND]]</f>
        <v>5.5164220000000004</v>
      </c>
    </row>
    <row r="864" spans="1:12" x14ac:dyDescent="0.25">
      <c r="A864" s="6" t="s">
        <v>3507</v>
      </c>
      <c r="B864" s="24" t="str">
        <f>VLOOKUP(SALIDA[[#This Row],[CODIGO]],STOCKSANLUIS[],2,FALSE)</f>
        <v>CUERPO DE VÁLVULA SOLENOIDE SOLDABLE 5/8" MDF-A03-10H004</v>
      </c>
      <c r="C864" s="153">
        <v>45932</v>
      </c>
      <c r="D864">
        <v>1</v>
      </c>
      <c r="E864">
        <f>IF(VLOOKUP(SALIDA[[#This Row],[CODIGO]],STOCKSANLUIS[],6,FALSE)=0,"PRODUCTO SIN STOCK/UBICACIÓN",VLOOKUP(SALIDA[[#This Row],[CODIGO]],STOCKSANLUIS[],6,FALSE))</f>
        <v>1</v>
      </c>
      <c r="F864">
        <f>SALIDA[[#This Row],[CANTIDAD]]/SALIDA[[#This Row],[UND MEDIDA]]</f>
        <v>1</v>
      </c>
      <c r="G864" t="str">
        <f>VLOOKUP(SALIDA[[#This Row],[CODIGO]],FAMILIAS[],4,FALSE)</f>
        <v>SANHUA</v>
      </c>
      <c r="H864" s="10" t="str">
        <f>IF(VLOOKUP(SALIDA[[#This Row],[CODIGO]],STOCKSANLUIS[],7,FALSE)=0,"PRODUCTO SIN STOCK/UBICACIÓN",VLOOKUP(SALIDA[[#This Row],[CODIGO]],STOCKSANLUIS[],7,FALSE))</f>
        <v>A</v>
      </c>
      <c r="I864" s="10"/>
      <c r="J864" t="str">
        <f>SALIDA[[#This Row],[CODIGO]]&amp;"       "&amp;SALIDA[[#This Row],[FAMILIA]]</f>
        <v>02918       SANHUA</v>
      </c>
      <c r="K864">
        <f>VLOOKUP(SALIDA[[#This Row],[CODIGO]],STOCK_STARSOFT[],5,FALSE)</f>
        <v>40.870525999999998</v>
      </c>
      <c r="L864">
        <f>SALIDA[[#This Row],[CANTIDAD]]*SALIDA[[#This Row],[PRECIO UND]]</f>
        <v>40.870525999999998</v>
      </c>
    </row>
    <row r="865" spans="1:12" x14ac:dyDescent="0.25">
      <c r="A865" s="6" t="s">
        <v>3501</v>
      </c>
      <c r="B865" s="24" t="str">
        <f>VLOOKUP(SALIDA[[#This Row],[CODIGO]],STOCKSANLUIS[],2,FALSE)</f>
        <v>BOBINA PARA VÁLVULA SOLENOIDE 220V/60 HZ 10W MQ-A0322G-000001</v>
      </c>
      <c r="C865" s="153">
        <v>45932</v>
      </c>
      <c r="D865">
        <v>1</v>
      </c>
      <c r="E865">
        <f>IF(VLOOKUP(SALIDA[[#This Row],[CODIGO]],STOCKSANLUIS[],6,FALSE)=0,"PRODUCTO SIN STOCK/UBICACIÓN",VLOOKUP(SALIDA[[#This Row],[CODIGO]],STOCKSANLUIS[],6,FALSE))</f>
        <v>1</v>
      </c>
      <c r="F865">
        <f>SALIDA[[#This Row],[CANTIDAD]]/SALIDA[[#This Row],[UND MEDIDA]]</f>
        <v>1</v>
      </c>
      <c r="G865" t="str">
        <f>VLOOKUP(SALIDA[[#This Row],[CODIGO]],FAMILIAS[],4,FALSE)</f>
        <v>SANHUA</v>
      </c>
      <c r="H865" s="10" t="str">
        <f>IF(VLOOKUP(SALIDA[[#This Row],[CODIGO]],STOCKSANLUIS[],7,FALSE)=0,"PRODUCTO SIN STOCK/UBICACIÓN",VLOOKUP(SALIDA[[#This Row],[CODIGO]],STOCKSANLUIS[],7,FALSE))</f>
        <v>A</v>
      </c>
      <c r="I865" s="10"/>
      <c r="J865" t="str">
        <f>SALIDA[[#This Row],[CODIGO]]&amp;"       "&amp;SALIDA[[#This Row],[FAMILIA]]</f>
        <v>02915       SANHUA</v>
      </c>
      <c r="K865">
        <f>VLOOKUP(SALIDA[[#This Row],[CODIGO]],STOCK_STARSOFT[],5,FALSE)</f>
        <v>13.770003000000001</v>
      </c>
      <c r="L865">
        <f>SALIDA[[#This Row],[CANTIDAD]]*SALIDA[[#This Row],[PRECIO UND]]</f>
        <v>13.770003000000001</v>
      </c>
    </row>
    <row r="866" spans="1:12" x14ac:dyDescent="0.25">
      <c r="A866" s="6" t="s">
        <v>1103</v>
      </c>
      <c r="B866" s="24" t="str">
        <f>VLOOKUP(SALIDA[[#This Row],[CODIGO]],STOCKSANLUIS[],2,FALSE)</f>
        <v>CONTROL REMOTO UNIVERSAL - QTH-4000 - QUALITY</v>
      </c>
      <c r="C866" s="153">
        <v>45932</v>
      </c>
      <c r="D866">
        <v>1</v>
      </c>
      <c r="E866">
        <f>IF(VLOOKUP(SALIDA[[#This Row],[CODIGO]],STOCKSANLUIS[],6,FALSE)=0,"PRODUCTO SIN STOCK/UBICACIÓN",VLOOKUP(SALIDA[[#This Row],[CODIGO]],STOCKSANLUIS[],6,FALSE))</f>
        <v>1</v>
      </c>
      <c r="F866">
        <f>SALIDA[[#This Row],[CANTIDAD]]/SALIDA[[#This Row],[UND MEDIDA]]</f>
        <v>1</v>
      </c>
      <c r="G866" t="str">
        <f>VLOOKUP(SALIDA[[#This Row],[CODIGO]],FAMILIAS[],4,FALSE)</f>
        <v>QUALITY</v>
      </c>
      <c r="H866" s="10" t="str">
        <f>IF(VLOOKUP(SALIDA[[#This Row],[CODIGO]],STOCKSANLUIS[],7,FALSE)=0,"PRODUCTO SIN STOCK/UBICACIÓN",VLOOKUP(SALIDA[[#This Row],[CODIGO]],STOCKSANLUIS[],7,FALSE))</f>
        <v>A</v>
      </c>
      <c r="I866" s="10"/>
      <c r="J866" t="str">
        <f>SALIDA[[#This Row],[CODIGO]]&amp;"       "&amp;SALIDA[[#This Row],[FAMILIA]]</f>
        <v>01196       QUALITY</v>
      </c>
      <c r="K866">
        <f>VLOOKUP(SALIDA[[#This Row],[CODIGO]],STOCK_STARSOFT[],5,FALSE)</f>
        <v>3.0188069999999998</v>
      </c>
      <c r="L866">
        <f>SALIDA[[#This Row],[CANTIDAD]]*SALIDA[[#This Row],[PRECIO UND]]</f>
        <v>3.0188069999999998</v>
      </c>
    </row>
    <row r="867" spans="1:12" x14ac:dyDescent="0.25">
      <c r="A867" s="6" t="s">
        <v>2377</v>
      </c>
      <c r="B867" s="24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867" s="153">
        <v>45932</v>
      </c>
      <c r="D867">
        <v>1</v>
      </c>
      <c r="E867">
        <f>IF(VLOOKUP(SALIDA[[#This Row],[CODIGO]],STOCKSANLUIS[],6,FALSE)=0,"PRODUCTO SIN STOCK/UBICACIÓN",VLOOKUP(SALIDA[[#This Row],[CODIGO]],STOCKSANLUIS[],6,FALSE))</f>
        <v>1</v>
      </c>
      <c r="F867">
        <f>SALIDA[[#This Row],[CANTIDAD]]/SALIDA[[#This Row],[UND MEDIDA]]</f>
        <v>1</v>
      </c>
      <c r="G867" t="str">
        <f>VLOOKUP(SALIDA[[#This Row],[CODIGO]],FAMILIAS[],4,FALSE)</f>
        <v>EBM</v>
      </c>
      <c r="H867" s="10" t="str">
        <f>IF(VLOOKUP(SALIDA[[#This Row],[CODIGO]],STOCKSANLUIS[],7,FALSE)=0,"PRODUCTO SIN STOCK/UBICACIÓN",VLOOKUP(SALIDA[[#This Row],[CODIGO]],STOCKSANLUIS[],7,FALSE))</f>
        <v>C</v>
      </c>
      <c r="I867" s="10"/>
      <c r="J867" t="str">
        <f>SALIDA[[#This Row],[CODIGO]]&amp;"       "&amp;SALIDA[[#This Row],[FAMILIA]]</f>
        <v>01980       EBM</v>
      </c>
      <c r="K867">
        <f>VLOOKUP(SALIDA[[#This Row],[CODIGO]],STOCK_STARSOFT[],5,FALSE)</f>
        <v>71.400480000000002</v>
      </c>
      <c r="L867">
        <f>SALIDA[[#This Row],[CANTIDAD]]*SALIDA[[#This Row],[PRECIO UND]]</f>
        <v>71.400480000000002</v>
      </c>
    </row>
    <row r="868" spans="1:12" x14ac:dyDescent="0.25">
      <c r="A868" s="6" t="s">
        <v>2627</v>
      </c>
      <c r="B868" s="24" t="str">
        <f>VLOOKUP(SALIDA[[#This Row],[CODIGO]],STOCKSANLUIS[],2,FALSE)</f>
        <v>TARJETA TERMOSTATO CON DISPLAY - QTH-10A - QUALITY</v>
      </c>
      <c r="C868" s="153">
        <v>45933</v>
      </c>
      <c r="D868">
        <v>1</v>
      </c>
      <c r="E868">
        <f>IF(VLOOKUP(SALIDA[[#This Row],[CODIGO]],STOCKSANLUIS[],6,FALSE)=0,"PRODUCTO SIN STOCK/UBICACIÓN",VLOOKUP(SALIDA[[#This Row],[CODIGO]],STOCKSANLUIS[],6,FALSE))</f>
        <v>1</v>
      </c>
      <c r="F868">
        <f>SALIDA[[#This Row],[CANTIDAD]]/SALIDA[[#This Row],[UND MEDIDA]]</f>
        <v>1</v>
      </c>
      <c r="G868" t="str">
        <f>VLOOKUP(SALIDA[[#This Row],[CODIGO]],FAMILIAS[],4,FALSE)</f>
        <v>QUALITY</v>
      </c>
      <c r="H868" s="10" t="str">
        <f>IF(VLOOKUP(SALIDA[[#This Row],[CODIGO]],STOCKSANLUIS[],7,FALSE)=0,"PRODUCTO SIN STOCK/UBICACIÓN",VLOOKUP(SALIDA[[#This Row],[CODIGO]],STOCKSANLUIS[],7,FALSE))</f>
        <v>A</v>
      </c>
      <c r="I868" s="10"/>
      <c r="J868" t="str">
        <f>SALIDA[[#This Row],[CODIGO]]&amp;"       "&amp;SALIDA[[#This Row],[FAMILIA]]</f>
        <v>02143       QUALITY</v>
      </c>
      <c r="K868">
        <f>VLOOKUP(SALIDA[[#This Row],[CODIGO]],STOCK_STARSOFT[],5,FALSE)</f>
        <v>20.447405</v>
      </c>
      <c r="L868">
        <f>SALIDA[[#This Row],[CANTIDAD]]*SALIDA[[#This Row],[PRECIO UND]]</f>
        <v>20.447405</v>
      </c>
    </row>
    <row r="869" spans="1:12" x14ac:dyDescent="0.25">
      <c r="A869" s="6" t="s">
        <v>2387</v>
      </c>
      <c r="B869" s="24" t="str">
        <f>VLOOKUP(SALIDA[[#This Row],[CODIGO]],STOCKSANLUIS[],2,FALSE)</f>
        <v>CINTA DE ALUMINIO - 2" X 50 YDS - FASSON 0812</v>
      </c>
      <c r="C869" s="153">
        <v>45933</v>
      </c>
      <c r="D869">
        <v>10</v>
      </c>
      <c r="E869">
        <f>IF(VLOOKUP(SALIDA[[#This Row],[CODIGO]],STOCKSANLUIS[],6,FALSE)=0,"PRODUCTO SIN STOCK/UBICACIÓN",VLOOKUP(SALIDA[[#This Row],[CODIGO]],STOCKSANLUIS[],6,FALSE))</f>
        <v>1</v>
      </c>
      <c r="F869">
        <f>SALIDA[[#This Row],[CANTIDAD]]/SALIDA[[#This Row],[UND MEDIDA]]</f>
        <v>10</v>
      </c>
      <c r="G869" t="str">
        <f>VLOOKUP(SALIDA[[#This Row],[CODIGO]],FAMILIAS[],4,FALSE)</f>
        <v>FASSON</v>
      </c>
      <c r="H869" s="10" t="str">
        <f>IF(VLOOKUP(SALIDA[[#This Row],[CODIGO]],STOCKSANLUIS[],7,FALSE)=0,"PRODUCTO SIN STOCK/UBICACIÓN",VLOOKUP(SALIDA[[#This Row],[CODIGO]],STOCKSANLUIS[],7,FALSE))</f>
        <v>C</v>
      </c>
      <c r="I869" s="10"/>
      <c r="J869" t="str">
        <f>SALIDA[[#This Row],[CODIGO]]&amp;"       "&amp;SALIDA[[#This Row],[FAMILIA]]</f>
        <v>01987       FASSON</v>
      </c>
      <c r="K869">
        <f>VLOOKUP(SALIDA[[#This Row],[CODIGO]],STOCK_STARSOFT[],5,FALSE)</f>
        <v>5.9418839999999999</v>
      </c>
      <c r="L869">
        <f>SALIDA[[#This Row],[CANTIDAD]]*SALIDA[[#This Row],[PRECIO UND]]</f>
        <v>59.418840000000003</v>
      </c>
    </row>
    <row r="870" spans="1:12" x14ac:dyDescent="0.25">
      <c r="A870" s="6" t="s">
        <v>3609</v>
      </c>
      <c r="B870" s="24" t="str">
        <f>VLOOKUP(SALIDA[[#This Row],[CODIGO]],STOCKSANLUIS[],2,FALSE)</f>
        <v>MINI BOMBA SMART ELECTRIC SPS-66 DE 110-240V MINISLIM SERIES 66 FT LIFT</v>
      </c>
      <c r="C870" s="153">
        <v>45933</v>
      </c>
      <c r="D870">
        <v>2</v>
      </c>
      <c r="E870">
        <f>IF(VLOOKUP(SALIDA[[#This Row],[CODIGO]],STOCKSANLUIS[],6,FALSE)=0,"PRODUCTO SIN STOCK/UBICACIÓN",VLOOKUP(SALIDA[[#This Row],[CODIGO]],STOCKSANLUIS[],6,FALSE))</f>
        <v>1</v>
      </c>
      <c r="F870">
        <f>SALIDA[[#This Row],[CANTIDAD]]/SALIDA[[#This Row],[UND MEDIDA]]</f>
        <v>2</v>
      </c>
      <c r="G870" t="str">
        <f>VLOOKUP(SALIDA[[#This Row],[CODIGO]],FAMILIAS[],4,FALSE)</f>
        <v>SMART ELECTRIC</v>
      </c>
      <c r="H870" s="10" t="str">
        <f>IF(VLOOKUP(SALIDA[[#This Row],[CODIGO]],STOCKSANLUIS[],7,FALSE)=0,"PRODUCTO SIN STOCK/UBICACIÓN",VLOOKUP(SALIDA[[#This Row],[CODIGO]],STOCKSANLUIS[],7,FALSE))</f>
        <v>C</v>
      </c>
      <c r="I870" s="10"/>
      <c r="J870" t="str">
        <f>SALIDA[[#This Row],[CODIGO]]&amp;"       "&amp;SALIDA[[#This Row],[FAMILIA]]</f>
        <v>03007       SMART ELECTRIC</v>
      </c>
      <c r="K870">
        <f>VLOOKUP(SALIDA[[#This Row],[CODIGO]],STOCK_STARSOFT[],5,FALSE)</f>
        <v>27.973208</v>
      </c>
      <c r="L870">
        <f>SALIDA[[#This Row],[CANTIDAD]]*SALIDA[[#This Row],[PRECIO UND]]</f>
        <v>55.946415999999999</v>
      </c>
    </row>
    <row r="871" spans="1:12" x14ac:dyDescent="0.25">
      <c r="A871" s="6" t="s">
        <v>2924</v>
      </c>
      <c r="B871" s="24" t="str">
        <f>VLOOKUP(SALIDA[[#This Row],[CODIGO]],STOCKSANLUIS[],2,FALSE)</f>
        <v>SOPORTE PARA CONDENSADOR DE 12 Y 18BTU - F017C - EVERWELL</v>
      </c>
      <c r="C871" s="153">
        <v>45933</v>
      </c>
      <c r="D871">
        <v>4</v>
      </c>
      <c r="E871">
        <f>IF(VLOOKUP(SALIDA[[#This Row],[CODIGO]],STOCKSANLUIS[],6,FALSE)=0,"PRODUCTO SIN STOCK/UBICACIÓN",VLOOKUP(SALIDA[[#This Row],[CODIGO]],STOCKSANLUIS[],6,FALSE))</f>
        <v>1</v>
      </c>
      <c r="F871">
        <f>SALIDA[[#This Row],[CANTIDAD]]/SALIDA[[#This Row],[UND MEDIDA]]</f>
        <v>4</v>
      </c>
      <c r="G871" t="str">
        <f>VLOOKUP(SALIDA[[#This Row],[CODIGO]],FAMILIAS[],4,FALSE)</f>
        <v>EVERWELL</v>
      </c>
      <c r="H871" s="10" t="str">
        <f>IF(VLOOKUP(SALIDA[[#This Row],[CODIGO]],STOCKSANLUIS[],7,FALSE)=0,"PRODUCTO SIN STOCK/UBICACIÓN",VLOOKUP(SALIDA[[#This Row],[CODIGO]],STOCKSANLUIS[],7,FALSE))</f>
        <v>C</v>
      </c>
      <c r="I871" s="10"/>
      <c r="J871" t="str">
        <f>SALIDA[[#This Row],[CODIGO]]&amp;"       "&amp;SALIDA[[#This Row],[FAMILIA]]</f>
        <v>02390       EVERWELL</v>
      </c>
      <c r="K871">
        <f>VLOOKUP(SALIDA[[#This Row],[CODIGO]],STOCK_STARSOFT[],5,FALSE)</f>
        <v>4.0077410000000002</v>
      </c>
      <c r="L871">
        <f>SALIDA[[#This Row],[CANTIDAD]]*SALIDA[[#This Row],[PRECIO UND]]</f>
        <v>16.030964000000001</v>
      </c>
    </row>
    <row r="872" spans="1:12" x14ac:dyDescent="0.25">
      <c r="A872" s="6" t="s">
        <v>2926</v>
      </c>
      <c r="B872" s="24" t="str">
        <f>VLOOKUP(SALIDA[[#This Row],[CODIGO]],STOCKSANLUIS[],2,FALSE)</f>
        <v>SOPORTE PARA CONDENSADOR DE 24BTU - F019C - EVERWELL</v>
      </c>
      <c r="C872" s="153">
        <v>45933</v>
      </c>
      <c r="D872">
        <v>2</v>
      </c>
      <c r="E872">
        <f>IF(VLOOKUP(SALIDA[[#This Row],[CODIGO]],STOCKSANLUIS[],6,FALSE)=0,"PRODUCTO SIN STOCK/UBICACIÓN",VLOOKUP(SALIDA[[#This Row],[CODIGO]],STOCKSANLUIS[],6,FALSE))</f>
        <v>1</v>
      </c>
      <c r="F872">
        <f>SALIDA[[#This Row],[CANTIDAD]]/SALIDA[[#This Row],[UND MEDIDA]]</f>
        <v>2</v>
      </c>
      <c r="G872" t="str">
        <f>VLOOKUP(SALIDA[[#This Row],[CODIGO]],FAMILIAS[],4,FALSE)</f>
        <v>EVERWELL</v>
      </c>
      <c r="H872" s="10" t="str">
        <f>IF(VLOOKUP(SALIDA[[#This Row],[CODIGO]],STOCKSANLUIS[],7,FALSE)=0,"PRODUCTO SIN STOCK/UBICACIÓN",VLOOKUP(SALIDA[[#This Row],[CODIGO]],STOCKSANLUIS[],7,FALSE))</f>
        <v>A</v>
      </c>
      <c r="I872" s="10"/>
      <c r="J872" t="str">
        <f>SALIDA[[#This Row],[CODIGO]]&amp;"       "&amp;SALIDA[[#This Row],[FAMILIA]]</f>
        <v>02391       EVERWELL</v>
      </c>
      <c r="K872">
        <f>VLOOKUP(SALIDA[[#This Row],[CODIGO]],STOCK_STARSOFT[],5,FALSE)</f>
        <v>2.9967869999999999</v>
      </c>
      <c r="L872">
        <f>SALIDA[[#This Row],[CANTIDAD]]*SALIDA[[#This Row],[PRECIO UND]]</f>
        <v>5.9935739999999997</v>
      </c>
    </row>
    <row r="873" spans="1:12" x14ac:dyDescent="0.25">
      <c r="A873" s="6" t="s">
        <v>3701</v>
      </c>
      <c r="B873" s="24" t="str">
        <f>VLOOKUP(SALIDA[[#This Row],[CODIGO]],STOCKSANLUIS[],2,FALSE)</f>
        <v>BOMBA DE CONDENSADO SMART ELECTRIC SP-230-20T DE 230V-1F-60HZ TANQUE ALTO (INCLUYE MANGUERA)</v>
      </c>
      <c r="C873" s="153">
        <v>45933</v>
      </c>
      <c r="D873">
        <v>2</v>
      </c>
      <c r="E873">
        <f>IF(VLOOKUP(SALIDA[[#This Row],[CODIGO]],STOCKSANLUIS[],6,FALSE)=0,"PRODUCTO SIN STOCK/UBICACIÓN",VLOOKUP(SALIDA[[#This Row],[CODIGO]],STOCKSANLUIS[],6,FALSE))</f>
        <v>1</v>
      </c>
      <c r="F873">
        <f>SALIDA[[#This Row],[CANTIDAD]]/SALIDA[[#This Row],[UND MEDIDA]]</f>
        <v>2</v>
      </c>
      <c r="G873" t="str">
        <f>VLOOKUP(SALIDA[[#This Row],[CODIGO]],FAMILIAS[],4,FALSE)</f>
        <v>SMART ELECTRIC</v>
      </c>
      <c r="H873" s="10" t="str">
        <f>IF(VLOOKUP(SALIDA[[#This Row],[CODIGO]],STOCKSANLUIS[],7,FALSE)=0,"PRODUCTO SIN STOCK/UBICACIÓN",VLOOKUP(SALIDA[[#This Row],[CODIGO]],STOCKSANLUIS[],7,FALSE))</f>
        <v>C</v>
      </c>
      <c r="I873" s="10"/>
      <c r="J873" t="str">
        <f>SALIDA[[#This Row],[CODIGO]]&amp;"       "&amp;SALIDA[[#This Row],[FAMILIA]]</f>
        <v>03076       SMART ELECTRIC</v>
      </c>
      <c r="K873">
        <f>VLOOKUP(SALIDA[[#This Row],[CODIGO]],STOCK_STARSOFT[],5,FALSE)</f>
        <v>28.651551000000001</v>
      </c>
      <c r="L873">
        <f>SALIDA[[#This Row],[CANTIDAD]]*SALIDA[[#This Row],[PRECIO UND]]</f>
        <v>57.303102000000003</v>
      </c>
    </row>
    <row r="874" spans="1:12" x14ac:dyDescent="0.25">
      <c r="A874" s="6" t="s">
        <v>3042</v>
      </c>
      <c r="B874" s="24" t="str">
        <f>VLOOKUP(SALIDA[[#This Row],[CODIGO]],STOCKSANLUIS[],2,FALSE)</f>
        <v>FILTRO SECADOR - 163 - 3/8 - ROSCABLE - SEK-163 - EVERWELL</v>
      </c>
      <c r="C874" s="153">
        <v>45933</v>
      </c>
      <c r="D874">
        <v>10</v>
      </c>
      <c r="E874">
        <f>IF(VLOOKUP(SALIDA[[#This Row],[CODIGO]],STOCKSANLUIS[],6,FALSE)=0,"PRODUCTO SIN STOCK/UBICACIÓN",VLOOKUP(SALIDA[[#This Row],[CODIGO]],STOCKSANLUIS[],6,FALSE))</f>
        <v>1</v>
      </c>
      <c r="F874">
        <f>SALIDA[[#This Row],[CANTIDAD]]/SALIDA[[#This Row],[UND MEDIDA]]</f>
        <v>10</v>
      </c>
      <c r="G874" t="str">
        <f>VLOOKUP(SALIDA[[#This Row],[CODIGO]],FAMILIAS[],4,FALSE)</f>
        <v>EVERWELL</v>
      </c>
      <c r="H874" s="10" t="str">
        <f>IF(VLOOKUP(SALIDA[[#This Row],[CODIGO]],STOCKSANLUIS[],7,FALSE)=0,"PRODUCTO SIN STOCK/UBICACIÓN",VLOOKUP(SALIDA[[#This Row],[CODIGO]],STOCKSANLUIS[],7,FALSE))</f>
        <v>A</v>
      </c>
      <c r="I874" s="10"/>
      <c r="J874" t="str">
        <f>SALIDA[[#This Row],[CODIGO]]&amp;"       "&amp;SALIDA[[#This Row],[FAMILIA]]</f>
        <v>02453       EVERWELL</v>
      </c>
      <c r="K874">
        <f>VLOOKUP(SALIDA[[#This Row],[CODIGO]],STOCK_STARSOFT[],5,FALSE)</f>
        <v>2.9515799999999999</v>
      </c>
      <c r="L874">
        <f>SALIDA[[#This Row],[CANTIDAD]]*SALIDA[[#This Row],[PRECIO UND]]</f>
        <v>29.515799999999999</v>
      </c>
    </row>
    <row r="875" spans="1:12" x14ac:dyDescent="0.25">
      <c r="A875" s="6" t="s">
        <v>931</v>
      </c>
      <c r="B875" s="24" t="str">
        <f>VLOOKUP(SALIDA[[#This Row],[CODIGO]],STOCKSANLUIS[],2,FALSE)</f>
        <v>ACEITE POLIOLESTER POE 32 - 1 GALON - BVA</v>
      </c>
      <c r="C875" s="153">
        <v>45933</v>
      </c>
      <c r="D875">
        <v>1</v>
      </c>
      <c r="E875">
        <f>IF(VLOOKUP(SALIDA[[#This Row],[CODIGO]],STOCKSANLUIS[],6,FALSE)=0,"PRODUCTO SIN STOCK/UBICACIÓN",VLOOKUP(SALIDA[[#This Row],[CODIGO]],STOCKSANLUIS[],6,FALSE))</f>
        <v>1</v>
      </c>
      <c r="F875">
        <f>SALIDA[[#This Row],[CANTIDAD]]/SALIDA[[#This Row],[UND MEDIDA]]</f>
        <v>1</v>
      </c>
      <c r="G875" t="str">
        <f>VLOOKUP(SALIDA[[#This Row],[CODIGO]],FAMILIAS[],4,FALSE)</f>
        <v>BVA</v>
      </c>
      <c r="H875" s="10" t="str">
        <f>IF(VLOOKUP(SALIDA[[#This Row],[CODIGO]],STOCKSANLUIS[],7,FALSE)=0,"PRODUCTO SIN STOCK/UBICACIÓN",VLOOKUP(SALIDA[[#This Row],[CODIGO]],STOCKSANLUIS[],7,FALSE))</f>
        <v>C</v>
      </c>
      <c r="I875" s="10"/>
      <c r="J875" t="str">
        <f>SALIDA[[#This Row],[CODIGO]]&amp;"       "&amp;SALIDA[[#This Row],[FAMILIA]]</f>
        <v>00987       BVA</v>
      </c>
      <c r="K875">
        <f>VLOOKUP(SALIDA[[#This Row],[CODIGO]],STOCK_STARSOFT[],5,FALSE)</f>
        <v>47.466326000000002</v>
      </c>
      <c r="L875">
        <f>SALIDA[[#This Row],[CANTIDAD]]*SALIDA[[#This Row],[PRECIO UND]]</f>
        <v>47.466326000000002</v>
      </c>
    </row>
    <row r="876" spans="1:12" x14ac:dyDescent="0.25">
      <c r="A876" s="6" t="s">
        <v>2946</v>
      </c>
      <c r="B876" s="24" t="str">
        <f>VLOOKUP(SALIDA[[#This Row],[CODIGO]],STOCKSANLUIS[],2,FALSE)</f>
        <v>TUERCA DE BRONCE DE 3/8 - SN-38 - EVERWELL</v>
      </c>
      <c r="C876" s="153">
        <v>45933</v>
      </c>
      <c r="D876">
        <v>20</v>
      </c>
      <c r="E876">
        <f>IF(VLOOKUP(SALIDA[[#This Row],[CODIGO]],STOCKSANLUIS[],6,FALSE)=0,"PRODUCTO SIN STOCK/UBICACIÓN",VLOOKUP(SALIDA[[#This Row],[CODIGO]],STOCKSANLUIS[],6,FALSE))</f>
        <v>1</v>
      </c>
      <c r="F876">
        <f>SALIDA[[#This Row],[CANTIDAD]]/SALIDA[[#This Row],[UND MEDIDA]]</f>
        <v>20</v>
      </c>
      <c r="G876" t="str">
        <f>VLOOKUP(SALIDA[[#This Row],[CODIGO]],FAMILIAS[],4,FALSE)</f>
        <v>EVERWELL</v>
      </c>
      <c r="H876" s="10" t="str">
        <f>IF(VLOOKUP(SALIDA[[#This Row],[CODIGO]],STOCKSANLUIS[],7,FALSE)=0,"PRODUCTO SIN STOCK/UBICACIÓN",VLOOKUP(SALIDA[[#This Row],[CODIGO]],STOCKSANLUIS[],7,FALSE))</f>
        <v>C</v>
      </c>
      <c r="I876" s="10"/>
      <c r="J876" t="str">
        <f>SALIDA[[#This Row],[CODIGO]]&amp;"       "&amp;SALIDA[[#This Row],[FAMILIA]]</f>
        <v>02401       EVERWELL</v>
      </c>
      <c r="K876">
        <f>VLOOKUP(SALIDA[[#This Row],[CODIGO]],STOCK_STARSOFT[],5,FALSE)</f>
        <v>0.37151299999999998</v>
      </c>
      <c r="L876">
        <f>SALIDA[[#This Row],[CANTIDAD]]*SALIDA[[#This Row],[PRECIO UND]]</f>
        <v>7.4302599999999996</v>
      </c>
    </row>
    <row r="877" spans="1:12" x14ac:dyDescent="0.25">
      <c r="A877" s="6" t="s">
        <v>3339</v>
      </c>
      <c r="B877" s="24" t="str">
        <f>VLOOKUP(SALIDA[[#This Row],[CODIGO]],STOCKSANLUIS[],2,FALSE)</f>
        <v>GAS REFRIGERANTE R134 - 13.6KG ICELOONG</v>
      </c>
      <c r="C877" s="153">
        <v>45933</v>
      </c>
      <c r="D877">
        <v>1</v>
      </c>
      <c r="E877">
        <f>IF(VLOOKUP(SALIDA[[#This Row],[CODIGO]],STOCKSANLUIS[],6,FALSE)=0,"PRODUCTO SIN STOCK/UBICACIÓN",VLOOKUP(SALIDA[[#This Row],[CODIGO]],STOCKSANLUIS[],6,FALSE))</f>
        <v>1</v>
      </c>
      <c r="F877">
        <f>SALIDA[[#This Row],[CANTIDAD]]/SALIDA[[#This Row],[UND MEDIDA]]</f>
        <v>1</v>
      </c>
      <c r="G877" t="str">
        <f>VLOOKUP(SALIDA[[#This Row],[CODIGO]],FAMILIAS[],4,FALSE)</f>
        <v>ZHEJIANG YONGHE</v>
      </c>
      <c r="H877" s="10" t="str">
        <f>IF(VLOOKUP(SALIDA[[#This Row],[CODIGO]],STOCKSANLUIS[],7,FALSE)=0,"PRODUCTO SIN STOCK/UBICACIÓN",VLOOKUP(SALIDA[[#This Row],[CODIGO]],STOCKSANLUIS[],7,FALSE))</f>
        <v>C</v>
      </c>
      <c r="I877" s="10"/>
      <c r="J877" t="str">
        <f>SALIDA[[#This Row],[CODIGO]]&amp;"       "&amp;SALIDA[[#This Row],[FAMILIA]]</f>
        <v>02751       ZHEJIANG YONGHE</v>
      </c>
      <c r="K877">
        <f>VLOOKUP(SALIDA[[#This Row],[CODIGO]],STOCK_STARSOFT[],5,FALSE)</f>
        <v>106.20946600000001</v>
      </c>
      <c r="L877">
        <f>SALIDA[[#This Row],[CANTIDAD]]*SALIDA[[#This Row],[PRECIO UND]]</f>
        <v>106.20946600000001</v>
      </c>
    </row>
    <row r="878" spans="1:12" x14ac:dyDescent="0.25">
      <c r="A878" s="6" t="s">
        <v>33</v>
      </c>
      <c r="B878" s="24" t="str">
        <f>VLOOKUP(SALIDA[[#This Row],[CODIGO]],STOCKSANLUIS[],2,FALSE)</f>
        <v>CONTROLADOR DE TEMPERATURA DIGITAL MT-512E 2HP - VER.13 - 115/220 VAC - FULL GAUGE</v>
      </c>
      <c r="C878" s="153">
        <v>45933</v>
      </c>
      <c r="D878">
        <v>3</v>
      </c>
      <c r="E878">
        <f>IF(VLOOKUP(SALIDA[[#This Row],[CODIGO]],STOCKSANLUIS[],6,FALSE)=0,"PRODUCTO SIN STOCK/UBICACIÓN",VLOOKUP(SALIDA[[#This Row],[CODIGO]],STOCKSANLUIS[],6,FALSE))</f>
        <v>1</v>
      </c>
      <c r="F878">
        <f>SALIDA[[#This Row],[CANTIDAD]]/SALIDA[[#This Row],[UND MEDIDA]]</f>
        <v>3</v>
      </c>
      <c r="G878" t="str">
        <f>VLOOKUP(SALIDA[[#This Row],[CODIGO]],FAMILIAS[],4,FALSE)</f>
        <v>FULL GAUGE</v>
      </c>
      <c r="H878" s="10" t="str">
        <f>IF(VLOOKUP(SALIDA[[#This Row],[CODIGO]],STOCKSANLUIS[],7,FALSE)=0,"PRODUCTO SIN STOCK/UBICACIÓN",VLOOKUP(SALIDA[[#This Row],[CODIGO]],STOCKSANLUIS[],7,FALSE))</f>
        <v>C</v>
      </c>
      <c r="I878" s="10"/>
      <c r="J878" t="str">
        <f>SALIDA[[#This Row],[CODIGO]]&amp;"       "&amp;SALIDA[[#This Row],[FAMILIA]]</f>
        <v>00016       FULL GAUGE</v>
      </c>
      <c r="K878">
        <f>VLOOKUP(SALIDA[[#This Row],[CODIGO]],STOCK_STARSOFT[],5,FALSE)</f>
        <v>13.318346</v>
      </c>
      <c r="L878">
        <f>SALIDA[[#This Row],[CANTIDAD]]*SALIDA[[#This Row],[PRECIO UND]]</f>
        <v>39.955038000000002</v>
      </c>
    </row>
    <row r="879" spans="1:12" x14ac:dyDescent="0.25">
      <c r="A879" s="6" t="s">
        <v>2022</v>
      </c>
      <c r="B879" s="24" t="str">
        <f>VLOOKUP(SALIDA[[#This Row],[CODIGO]],STOCKSANLUIS[],2,FALSE)</f>
        <v>CONTROLADOR DE TEMPERATURA DIGITAL TC-900E POWER - VER.07 - 115/220 VAC - FULL GAUGE</v>
      </c>
      <c r="C879" s="153">
        <v>45933</v>
      </c>
      <c r="D879">
        <v>4</v>
      </c>
      <c r="E879">
        <f>IF(VLOOKUP(SALIDA[[#This Row],[CODIGO]],STOCKSANLUIS[],6,FALSE)=0,"PRODUCTO SIN STOCK/UBICACIÓN",VLOOKUP(SALIDA[[#This Row],[CODIGO]],STOCKSANLUIS[],6,FALSE))</f>
        <v>1</v>
      </c>
      <c r="F879">
        <f>SALIDA[[#This Row],[CANTIDAD]]/SALIDA[[#This Row],[UND MEDIDA]]</f>
        <v>4</v>
      </c>
      <c r="G879" t="str">
        <f>VLOOKUP(SALIDA[[#This Row],[CODIGO]],FAMILIAS[],4,FALSE)</f>
        <v>FULL GAUGE</v>
      </c>
      <c r="H879" s="10" t="str">
        <f>IF(VLOOKUP(SALIDA[[#This Row],[CODIGO]],STOCKSANLUIS[],7,FALSE)=0,"PRODUCTO SIN STOCK/UBICACIÓN",VLOOKUP(SALIDA[[#This Row],[CODIGO]],STOCKSANLUIS[],7,FALSE))</f>
        <v>C</v>
      </c>
      <c r="I879" s="10"/>
      <c r="J879" t="str">
        <f>SALIDA[[#This Row],[CODIGO]]&amp;"       "&amp;SALIDA[[#This Row],[FAMILIA]]</f>
        <v>01785       FULL GAUGE</v>
      </c>
      <c r="K879">
        <f>VLOOKUP(SALIDA[[#This Row],[CODIGO]],STOCK_STARSOFT[],5,FALSE)</f>
        <v>18.272079000000002</v>
      </c>
      <c r="L879">
        <f>SALIDA[[#This Row],[CANTIDAD]]*SALIDA[[#This Row],[PRECIO UND]]</f>
        <v>73.088316000000006</v>
      </c>
    </row>
    <row r="880" spans="1:12" x14ac:dyDescent="0.25">
      <c r="A880" s="6" t="s">
        <v>3681</v>
      </c>
      <c r="B880" s="24" t="str">
        <f>VLOOKUP(SALIDA[[#This Row],[CODIGO]],STOCKSANLUIS[],2,FALSE)</f>
        <v>ROLLO DE COBRE FLEXIBLE 5/8" HIGH QUALITY - STARCOLD - 15.88 MM X 0.65 MM X 15 M</v>
      </c>
      <c r="C880" s="153">
        <v>45933</v>
      </c>
      <c r="D880">
        <v>5</v>
      </c>
      <c r="E880">
        <f>IF(VLOOKUP(SALIDA[[#This Row],[CODIGO]],STOCKSANLUIS[],6,FALSE)=0,"PRODUCTO SIN STOCK/UBICACIÓN",VLOOKUP(SALIDA[[#This Row],[CODIGO]],STOCKSANLUIS[],6,FALSE))</f>
        <v>1</v>
      </c>
      <c r="F880">
        <f>SALIDA[[#This Row],[CANTIDAD]]/SALIDA[[#This Row],[UND MEDIDA]]</f>
        <v>5</v>
      </c>
      <c r="G880" t="str">
        <f>VLOOKUP(SALIDA[[#This Row],[CODIGO]],FAMILIAS[],4,FALSE)</f>
        <v>ICEAGE- ZHEJIANG JIAHE PIPES</v>
      </c>
      <c r="H880" s="10" t="str">
        <f>IF(VLOOKUP(SALIDA[[#This Row],[CODIGO]],STOCKSANLUIS[],7,FALSE)=0,"PRODUCTO SIN STOCK/UBICACIÓN",VLOOKUP(SALIDA[[#This Row],[CODIGO]],STOCKSANLUIS[],7,FALSE))</f>
        <v>C</v>
      </c>
      <c r="I880" s="10"/>
      <c r="J880" t="str">
        <f>SALIDA[[#This Row],[CODIGO]]&amp;"       "&amp;SALIDA[[#This Row],[FAMILIA]]</f>
        <v>03065       ICEAGE- ZHEJIANG JIAHE PIPES</v>
      </c>
      <c r="K880">
        <f>VLOOKUP(SALIDA[[#This Row],[CODIGO]],STOCK_STARSOFT[],5,FALSE)</f>
        <v>54.340955000000001</v>
      </c>
      <c r="L880">
        <f>SALIDA[[#This Row],[CANTIDAD]]*SALIDA[[#This Row],[PRECIO UND]]</f>
        <v>271.70477499999998</v>
      </c>
    </row>
    <row r="881" spans="1:12" x14ac:dyDescent="0.25">
      <c r="A881" s="6" t="s">
        <v>259</v>
      </c>
      <c r="B881" s="24" t="str">
        <f>VLOOKUP(SALIDA[[#This Row],[CODIGO]],STOCKSANLUIS[],2,FALSE)</f>
        <v>PLATINA KLEERSTRIP MAX BULLET HTP SILVER 2  PLOMO (60 CM)- 477600</v>
      </c>
      <c r="C881" s="153">
        <v>45933</v>
      </c>
      <c r="D881">
        <v>2</v>
      </c>
      <c r="E881">
        <f>IF(VLOOKUP(SALIDA[[#This Row],[CODIGO]],STOCKSANLUIS[],6,FALSE)=0,"PRODUCTO SIN STOCK/UBICACIÓN",VLOOKUP(SALIDA[[#This Row],[CODIGO]],STOCKSANLUIS[],6,FALSE))</f>
        <v>1</v>
      </c>
      <c r="F881">
        <f>SALIDA[[#This Row],[CANTIDAD]]/SALIDA[[#This Row],[UND MEDIDA]]</f>
        <v>2</v>
      </c>
      <c r="G881" t="str">
        <f>VLOOKUP(SALIDA[[#This Row],[CODIGO]],FAMILIAS[],4,FALSE)</f>
        <v>ES ROBBINS</v>
      </c>
      <c r="H881" s="10" t="str">
        <f>IF(VLOOKUP(SALIDA[[#This Row],[CODIGO]],STOCKSANLUIS[],7,FALSE)=0,"PRODUCTO SIN STOCK/UBICACIÓN",VLOOKUP(SALIDA[[#This Row],[CODIGO]],STOCKSANLUIS[],7,FALSE))</f>
        <v>C</v>
      </c>
      <c r="I881" s="10"/>
      <c r="J881" t="str">
        <f>SALIDA[[#This Row],[CODIGO]]&amp;"       "&amp;SALIDA[[#This Row],[FAMILIA]]</f>
        <v>00186       ES ROBBINS</v>
      </c>
      <c r="K881">
        <f>VLOOKUP(SALIDA[[#This Row],[CODIGO]],STOCK_STARSOFT[],5,FALSE)</f>
        <v>4.3959429999999999</v>
      </c>
      <c r="L881">
        <f>SALIDA[[#This Row],[CANTIDAD]]*SALIDA[[#This Row],[PRECIO UND]]</f>
        <v>8.7918859999999999</v>
      </c>
    </row>
    <row r="882" spans="1:12" x14ac:dyDescent="0.25">
      <c r="A882" s="6" t="s">
        <v>3856</v>
      </c>
      <c r="B882" s="24" t="str">
        <f>VLOOKUP(SALIDA[[#This Row],[CODIGO]],STOCKSANLUIS[],2,FALSE)</f>
        <v>CORTINA DE AIRE DE 90 CM (36") - 220V/1PH/60HZ - STAR COLD - FM-1209Z/Y-MC</v>
      </c>
      <c r="C882" s="153">
        <v>45933</v>
      </c>
      <c r="D882">
        <v>1</v>
      </c>
      <c r="E882">
        <f>IF(VLOOKUP(SALIDA[[#This Row],[CODIGO]],STOCKSANLUIS[],6,FALSE)=0,"PRODUCTO SIN STOCK/UBICACIÓN",VLOOKUP(SALIDA[[#This Row],[CODIGO]],STOCKSANLUIS[],6,FALSE))</f>
        <v>1</v>
      </c>
      <c r="F882">
        <f>SALIDA[[#This Row],[CANTIDAD]]/SALIDA[[#This Row],[UND MEDIDA]]</f>
        <v>1</v>
      </c>
      <c r="G882" t="str">
        <f>VLOOKUP(SALIDA[[#This Row],[CODIGO]],FAMILIAS[],4,FALSE)</f>
        <v>STAR COLD</v>
      </c>
      <c r="H882" s="10" t="str">
        <f>IF(VLOOKUP(SALIDA[[#This Row],[CODIGO]],STOCKSANLUIS[],7,FALSE)=0,"PRODUCTO SIN STOCK/UBICACIÓN",VLOOKUP(SALIDA[[#This Row],[CODIGO]],STOCKSANLUIS[],7,FALSE))</f>
        <v>A</v>
      </c>
      <c r="I882" s="10"/>
      <c r="J882" t="str">
        <f>SALIDA[[#This Row],[CODIGO]]&amp;"       "&amp;SALIDA[[#This Row],[FAMILIA]]</f>
        <v>03287       STAR COLD</v>
      </c>
      <c r="K882">
        <f>VLOOKUP(SALIDA[[#This Row],[CODIGO]],STOCK_STARSOFT[],5,FALSE)</f>
        <v>36.823205000000002</v>
      </c>
      <c r="L882">
        <f>SALIDA[[#This Row],[CANTIDAD]]*SALIDA[[#This Row],[PRECIO UND]]</f>
        <v>36.823205000000002</v>
      </c>
    </row>
    <row r="883" spans="1:12" x14ac:dyDescent="0.25">
      <c r="A883" s="6" t="s">
        <v>3858</v>
      </c>
      <c r="B883" s="24" t="str">
        <f>VLOOKUP(SALIDA[[#This Row],[CODIGO]],STOCKSANLUIS[],2,FALSE)</f>
        <v>CORTINA DE AIRE DE 120 CM (48") - 220V/1PH/60HZ - STAR COLD - FM-1212Z/Y-MC</v>
      </c>
      <c r="C883" s="153">
        <v>45933</v>
      </c>
      <c r="D883">
        <v>1</v>
      </c>
      <c r="E883">
        <f>IF(VLOOKUP(SALIDA[[#This Row],[CODIGO]],STOCKSANLUIS[],6,FALSE)=0,"PRODUCTO SIN STOCK/UBICACIÓN",VLOOKUP(SALIDA[[#This Row],[CODIGO]],STOCKSANLUIS[],6,FALSE))</f>
        <v>1</v>
      </c>
      <c r="F883">
        <f>SALIDA[[#This Row],[CANTIDAD]]/SALIDA[[#This Row],[UND MEDIDA]]</f>
        <v>1</v>
      </c>
      <c r="G883" t="str">
        <f>VLOOKUP(SALIDA[[#This Row],[CODIGO]],FAMILIAS[],4,FALSE)</f>
        <v>STAR COLD</v>
      </c>
      <c r="H883" s="10" t="str">
        <f>IF(VLOOKUP(SALIDA[[#This Row],[CODIGO]],STOCKSANLUIS[],7,FALSE)=0,"PRODUCTO SIN STOCK/UBICACIÓN",VLOOKUP(SALIDA[[#This Row],[CODIGO]],STOCKSANLUIS[],7,FALSE))</f>
        <v>A</v>
      </c>
      <c r="I883" s="10"/>
      <c r="J883" t="str">
        <f>SALIDA[[#This Row],[CODIGO]]&amp;"       "&amp;SALIDA[[#This Row],[FAMILIA]]</f>
        <v>03288       STAR COLD</v>
      </c>
      <c r="K883">
        <f>VLOOKUP(SALIDA[[#This Row],[CODIGO]],STOCK_STARSOFT[],5,FALSE)</f>
        <v>46.302090999999997</v>
      </c>
      <c r="L883">
        <f>SALIDA[[#This Row],[CANTIDAD]]*SALIDA[[#This Row],[PRECIO UND]]</f>
        <v>46.302090999999997</v>
      </c>
    </row>
    <row r="884" spans="1:12" x14ac:dyDescent="0.25">
      <c r="A884" s="6" t="s">
        <v>931</v>
      </c>
      <c r="B884" s="24" t="str">
        <f>VLOOKUP(SALIDA[[#This Row],[CODIGO]],STOCKSANLUIS[],2,FALSE)</f>
        <v>ACEITE POLIOLESTER POE 32 - 1 GALON - BVA</v>
      </c>
      <c r="C884" s="153">
        <v>45933</v>
      </c>
      <c r="D884">
        <v>12</v>
      </c>
      <c r="E884">
        <f>IF(VLOOKUP(SALIDA[[#This Row],[CODIGO]],STOCKSANLUIS[],6,FALSE)=0,"PRODUCTO SIN STOCK/UBICACIÓN",VLOOKUP(SALIDA[[#This Row],[CODIGO]],STOCKSANLUIS[],6,FALSE))</f>
        <v>1</v>
      </c>
      <c r="F884">
        <f>SALIDA[[#This Row],[CANTIDAD]]/SALIDA[[#This Row],[UND MEDIDA]]</f>
        <v>12</v>
      </c>
      <c r="G884" t="str">
        <f>VLOOKUP(SALIDA[[#This Row],[CODIGO]],FAMILIAS[],4,FALSE)</f>
        <v>BVA</v>
      </c>
      <c r="H884" s="10" t="str">
        <f>IF(VLOOKUP(SALIDA[[#This Row],[CODIGO]],STOCKSANLUIS[],7,FALSE)=0,"PRODUCTO SIN STOCK/UBICACIÓN",VLOOKUP(SALIDA[[#This Row],[CODIGO]],STOCKSANLUIS[],7,FALSE))</f>
        <v>C</v>
      </c>
      <c r="I884" s="10"/>
      <c r="J884" t="str">
        <f>SALIDA[[#This Row],[CODIGO]]&amp;"       "&amp;SALIDA[[#This Row],[FAMILIA]]</f>
        <v>00987       BVA</v>
      </c>
      <c r="K884">
        <f>VLOOKUP(SALIDA[[#This Row],[CODIGO]],STOCK_STARSOFT[],5,FALSE)</f>
        <v>47.466326000000002</v>
      </c>
      <c r="L884">
        <f>SALIDA[[#This Row],[CANTIDAD]]*SALIDA[[#This Row],[PRECIO UND]]</f>
        <v>569.595912</v>
      </c>
    </row>
    <row r="885" spans="1:12" x14ac:dyDescent="0.25">
      <c r="A885" s="6" t="s">
        <v>33</v>
      </c>
      <c r="B885" s="24" t="str">
        <f>VLOOKUP(SALIDA[[#This Row],[CODIGO]],STOCKSANLUIS[],2,FALSE)</f>
        <v>CONTROLADOR DE TEMPERATURA DIGITAL MT-512E 2HP - VER.13 - 115/220 VAC - FULL GAUGE</v>
      </c>
      <c r="C885" s="153">
        <v>45932</v>
      </c>
      <c r="D885">
        <v>1</v>
      </c>
      <c r="E885">
        <f>IF(VLOOKUP(SALIDA[[#This Row],[CODIGO]],STOCKSANLUIS[],6,FALSE)=0,"PRODUCTO SIN STOCK/UBICACIÓN",VLOOKUP(SALIDA[[#This Row],[CODIGO]],STOCKSANLUIS[],6,FALSE))</f>
        <v>1</v>
      </c>
      <c r="F885">
        <f>SALIDA[[#This Row],[CANTIDAD]]/SALIDA[[#This Row],[UND MEDIDA]]</f>
        <v>1</v>
      </c>
      <c r="G885" t="str">
        <f>VLOOKUP(SALIDA[[#This Row],[CODIGO]],FAMILIAS[],4,FALSE)</f>
        <v>FULL GAUGE</v>
      </c>
      <c r="H885" s="10" t="str">
        <f>IF(VLOOKUP(SALIDA[[#This Row],[CODIGO]],STOCKSANLUIS[],7,FALSE)=0,"PRODUCTO SIN STOCK/UBICACIÓN",VLOOKUP(SALIDA[[#This Row],[CODIGO]],STOCKSANLUIS[],7,FALSE))</f>
        <v>C</v>
      </c>
      <c r="I885" s="10"/>
      <c r="J885" t="str">
        <f>SALIDA[[#This Row],[CODIGO]]&amp;"       "&amp;SALIDA[[#This Row],[FAMILIA]]</f>
        <v>00016       FULL GAUGE</v>
      </c>
      <c r="K885">
        <f>VLOOKUP(SALIDA[[#This Row],[CODIGO]],STOCK_STARSOFT[],5,FALSE)</f>
        <v>13.318346</v>
      </c>
      <c r="L885">
        <f>SALIDA[[#This Row],[CANTIDAD]]*SALIDA[[#This Row],[PRECIO UND]]</f>
        <v>13.318346</v>
      </c>
    </row>
    <row r="886" spans="1:12" x14ac:dyDescent="0.25">
      <c r="A886" s="6" t="s">
        <v>653</v>
      </c>
      <c r="B886" s="24" t="str">
        <f>VLOOKUP(SALIDA[[#This Row],[CODIGO]],STOCKSANLUIS[],2,FALSE)</f>
        <v>CUERPO DE VALVULA EXPANSION DANFOSS TE-5 1/2" X 5/8" SOLD. COD 067B4009</v>
      </c>
      <c r="C886" s="153">
        <v>45933</v>
      </c>
      <c r="D886">
        <v>2</v>
      </c>
      <c r="E886">
        <f>IF(VLOOKUP(SALIDA[[#This Row],[CODIGO]],STOCKSANLUIS[],6,FALSE)=0,"PRODUCTO SIN STOCK/UBICACIÓN",VLOOKUP(SALIDA[[#This Row],[CODIGO]],STOCKSANLUIS[],6,FALSE))</f>
        <v>1</v>
      </c>
      <c r="F886">
        <f>SALIDA[[#This Row],[CANTIDAD]]/SALIDA[[#This Row],[UND MEDIDA]]</f>
        <v>2</v>
      </c>
      <c r="G886" t="str">
        <f>VLOOKUP(SALIDA[[#This Row],[CODIGO]],FAMILIAS[],4,FALSE)</f>
        <v>DANFOSS</v>
      </c>
      <c r="H886" s="10" t="str">
        <f>IF(VLOOKUP(SALIDA[[#This Row],[CODIGO]],STOCKSANLUIS[],7,FALSE)=0,"PRODUCTO SIN STOCK/UBICACIÓN",VLOOKUP(SALIDA[[#This Row],[CODIGO]],STOCKSANLUIS[],7,FALSE))</f>
        <v>A</v>
      </c>
      <c r="I886" s="10" t="s">
        <v>19536</v>
      </c>
      <c r="J886" t="str">
        <f>SALIDA[[#This Row],[CODIGO]]&amp;"       "&amp;SALIDA[[#This Row],[FAMILIA]]</f>
        <v>00718       DANFOSS</v>
      </c>
      <c r="K886">
        <f>VLOOKUP(SALIDA[[#This Row],[CODIGO]],STOCK_STARSOFT[],5,FALSE)</f>
        <v>10.87224</v>
      </c>
      <c r="L886">
        <f>SALIDA[[#This Row],[CANTIDAD]]*SALIDA[[#This Row],[PRECIO UND]]</f>
        <v>21.744479999999999</v>
      </c>
    </row>
    <row r="887" spans="1:12" x14ac:dyDescent="0.25">
      <c r="A887" s="6" t="s">
        <v>147</v>
      </c>
      <c r="B887" s="24" t="str">
        <f>VLOOKUP(SALIDA[[#This Row],[CODIGO]],STOCKSANLUIS[],2,FALSE)</f>
        <v>ELEMENTO TERMOSTATICO DANFOSS TES-5 COD 067B3342</v>
      </c>
      <c r="C887" s="153">
        <v>45933</v>
      </c>
      <c r="D887">
        <v>2</v>
      </c>
      <c r="E887">
        <f>IF(VLOOKUP(SALIDA[[#This Row],[CODIGO]],STOCKSANLUIS[],6,FALSE)=0,"PRODUCTO SIN STOCK/UBICACIÓN",VLOOKUP(SALIDA[[#This Row],[CODIGO]],STOCKSANLUIS[],6,FALSE))</f>
        <v>1</v>
      </c>
      <c r="F887">
        <f>SALIDA[[#This Row],[CANTIDAD]]/SALIDA[[#This Row],[UND MEDIDA]]</f>
        <v>2</v>
      </c>
      <c r="G887" t="str">
        <f>VLOOKUP(SALIDA[[#This Row],[CODIGO]],FAMILIAS[],4,FALSE)</f>
        <v>DANFOSS</v>
      </c>
      <c r="H887" s="10" t="str">
        <f>IF(VLOOKUP(SALIDA[[#This Row],[CODIGO]],STOCKSANLUIS[],7,FALSE)=0,"PRODUCTO SIN STOCK/UBICACIÓN",VLOOKUP(SALIDA[[#This Row],[CODIGO]],STOCKSANLUIS[],7,FALSE))</f>
        <v>A</v>
      </c>
      <c r="I887" s="10" t="s">
        <v>19536</v>
      </c>
      <c r="J887" t="str">
        <f>SALIDA[[#This Row],[CODIGO]]&amp;"       "&amp;SALIDA[[#This Row],[FAMILIA]]</f>
        <v>00091       DANFOSS</v>
      </c>
      <c r="K887">
        <f>VLOOKUP(SALIDA[[#This Row],[CODIGO]],STOCK_STARSOFT[],5,FALSE)</f>
        <v>54.440705999999999</v>
      </c>
      <c r="L887">
        <f>SALIDA[[#This Row],[CANTIDAD]]*SALIDA[[#This Row],[PRECIO UND]]</f>
        <v>108.881412</v>
      </c>
    </row>
    <row r="888" spans="1:12" x14ac:dyDescent="0.25">
      <c r="A888" s="6" t="s">
        <v>3880</v>
      </c>
      <c r="B888" s="24" t="str">
        <f>VLOOKUP(SALIDA[[#This Row],[CODIGO]],STOCKSANLUIS[],2,FALSE)</f>
        <v>GAS REFRIGERANTE R134A  X 340 GR - (TAPA CON VALVULA) - ICELOONG</v>
      </c>
      <c r="C888" s="153">
        <v>45934</v>
      </c>
      <c r="D888">
        <v>30</v>
      </c>
      <c r="E888">
        <f>IF(VLOOKUP(SALIDA[[#This Row],[CODIGO]],STOCKSANLUIS[],6,FALSE)=0,"PRODUCTO SIN STOCK/UBICACIÓN",VLOOKUP(SALIDA[[#This Row],[CODIGO]],STOCKSANLUIS[],6,FALSE))</f>
        <v>1</v>
      </c>
      <c r="F888">
        <f>SALIDA[[#This Row],[CANTIDAD]]/SALIDA[[#This Row],[UND MEDIDA]]</f>
        <v>30</v>
      </c>
      <c r="G888" t="str">
        <f>VLOOKUP(SALIDA[[#This Row],[CODIGO]],FAMILIAS[],4,FALSE)</f>
        <v>ZHEJIANG YONGHE</v>
      </c>
      <c r="H888" s="10" t="str">
        <f>IF(VLOOKUP(SALIDA[[#This Row],[CODIGO]],STOCKSANLUIS[],7,FALSE)=0,"PRODUCTO SIN STOCK/UBICACIÓN",VLOOKUP(SALIDA[[#This Row],[CODIGO]],STOCKSANLUIS[],7,FALSE))</f>
        <v>B</v>
      </c>
      <c r="I888" s="10"/>
      <c r="J888" t="str">
        <f>SALIDA[[#This Row],[CODIGO]]&amp;"       "&amp;SALIDA[[#This Row],[FAMILIA]]</f>
        <v>03343       ZHEJIANG YONGHE</v>
      </c>
      <c r="K888">
        <f>VLOOKUP(SALIDA[[#This Row],[CODIGO]],STOCK_STARSOFT[],5,FALSE)</f>
        <v>3.1289889999999998</v>
      </c>
      <c r="L888">
        <f>SALIDA[[#This Row],[CANTIDAD]]*SALIDA[[#This Row],[PRECIO UND]]</f>
        <v>93.869669999999999</v>
      </c>
    </row>
    <row r="889" spans="1:12" x14ac:dyDescent="0.25">
      <c r="A889" s="6" t="s">
        <v>3776</v>
      </c>
      <c r="B889" s="24" t="str">
        <f>VLOOKUP(SALIDA[[#This Row],[CODIGO]],STOCKSANLUIS[],2,FALSE)</f>
        <v>LAMA DE PVC CLEARWAY STANDARD SMOOTH 8¨¨ X .080¨¨ X 300¨ (20 CM X 2MMX 91.44M)</v>
      </c>
      <c r="C889" s="153">
        <v>45934</v>
      </c>
      <c r="D889">
        <v>20</v>
      </c>
      <c r="E889">
        <f>IF(VLOOKUP(SALIDA[[#This Row],[CODIGO]],STOCKSANLUIS[],6,FALSE)=0,"PRODUCTO SIN STOCK/UBICACIÓN",VLOOKUP(SALIDA[[#This Row],[CODIGO]],STOCKSANLUIS[],6,FALSE))</f>
        <v>91.44</v>
      </c>
      <c r="F889">
        <f>SALIDA[[#This Row],[CANTIDAD]]/SALIDA[[#This Row],[UND MEDIDA]]</f>
        <v>0.21872265966754156</v>
      </c>
      <c r="G889" t="str">
        <f>VLOOKUP(SALIDA[[#This Row],[CODIGO]],FAMILIAS[],4,FALSE)</f>
        <v>CLEARWAY</v>
      </c>
      <c r="H889" s="10" t="str">
        <f>IF(VLOOKUP(SALIDA[[#This Row],[CODIGO]],STOCKSANLUIS[],7,FALSE)=0,"PRODUCTO SIN STOCK/UBICACIÓN",VLOOKUP(SALIDA[[#This Row],[CODIGO]],STOCKSANLUIS[],7,FALSE))</f>
        <v>B/C</v>
      </c>
      <c r="I889" s="10"/>
      <c r="J889" t="str">
        <f>SALIDA[[#This Row],[CODIGO]]&amp;"       "&amp;SALIDA[[#This Row],[FAMILIA]]</f>
        <v>03169       CLEARWAY</v>
      </c>
      <c r="K889">
        <f>VLOOKUP(SALIDA[[#This Row],[CODIGO]],STOCK_STARSOFT[],5,FALSE)</f>
        <v>1.2627120000000001</v>
      </c>
      <c r="L889">
        <f>SALIDA[[#This Row],[CANTIDAD]]*SALIDA[[#This Row],[PRECIO UND]]</f>
        <v>25.254240000000003</v>
      </c>
    </row>
    <row r="890" spans="1:12" x14ac:dyDescent="0.25">
      <c r="A890" s="6" t="s">
        <v>3341</v>
      </c>
      <c r="B890" s="24" t="str">
        <f>VLOOKUP(SALIDA[[#This Row],[CODIGO]],STOCKSANLUIS[],2,FALSE)</f>
        <v>GAS REFRIGERANTE R404A -10.90KG ICELOONG</v>
      </c>
      <c r="C890" s="153">
        <v>45934</v>
      </c>
      <c r="D890">
        <v>2</v>
      </c>
      <c r="E890">
        <f>IF(VLOOKUP(SALIDA[[#This Row],[CODIGO]],STOCKSANLUIS[],6,FALSE)=0,"PRODUCTO SIN STOCK/UBICACIÓN",VLOOKUP(SALIDA[[#This Row],[CODIGO]],STOCKSANLUIS[],6,FALSE))</f>
        <v>1</v>
      </c>
      <c r="F890">
        <f>SALIDA[[#This Row],[CANTIDAD]]/SALIDA[[#This Row],[UND MEDIDA]]</f>
        <v>2</v>
      </c>
      <c r="G890" t="str">
        <f>VLOOKUP(SALIDA[[#This Row],[CODIGO]],FAMILIAS[],4,FALSE)</f>
        <v>ZHEJIANG YONGHE</v>
      </c>
      <c r="H890" s="10" t="str">
        <f>IF(VLOOKUP(SALIDA[[#This Row],[CODIGO]],STOCKSANLUIS[],7,FALSE)=0,"PRODUCTO SIN STOCK/UBICACIÓN",VLOOKUP(SALIDA[[#This Row],[CODIGO]],STOCKSANLUIS[],7,FALSE))</f>
        <v>C</v>
      </c>
      <c r="I890" s="10"/>
      <c r="J890" t="str">
        <f>SALIDA[[#This Row],[CODIGO]]&amp;"       "&amp;SALIDA[[#This Row],[FAMILIA]]</f>
        <v>02752       ZHEJIANG YONGHE</v>
      </c>
      <c r="K890">
        <f>VLOOKUP(SALIDA[[#This Row],[CODIGO]],STOCK_STARSOFT[],5,FALSE)</f>
        <v>53.481755</v>
      </c>
      <c r="L890">
        <f>SALIDA[[#This Row],[CANTIDAD]]*SALIDA[[#This Row],[PRECIO UND]]</f>
        <v>106.96351</v>
      </c>
    </row>
    <row r="891" spans="1:12" x14ac:dyDescent="0.25">
      <c r="A891" s="6" t="s">
        <v>485</v>
      </c>
      <c r="B891" s="24" t="str">
        <f>VLOOKUP(SALIDA[[#This Row],[CODIGO]],STOCKSANLUIS[],2,FALSE)</f>
        <v>SOLDADURA DE PLATA HARRIS AL 0%</v>
      </c>
      <c r="C891" s="153">
        <v>45934</v>
      </c>
      <c r="D891">
        <v>5</v>
      </c>
      <c r="E891">
        <f>IF(VLOOKUP(SALIDA[[#This Row],[CODIGO]],STOCKSANLUIS[],6,FALSE)=0,"PRODUCTO SIN STOCK/UBICACIÓN",VLOOKUP(SALIDA[[#This Row],[CODIGO]],STOCKSANLUIS[],6,FALSE))</f>
        <v>1</v>
      </c>
      <c r="F891">
        <f>SALIDA[[#This Row],[CANTIDAD]]/SALIDA[[#This Row],[UND MEDIDA]]</f>
        <v>5</v>
      </c>
      <c r="G891" t="str">
        <f>VLOOKUP(SALIDA[[#This Row],[CODIGO]],FAMILIAS[],4,FALSE)</f>
        <v>HARRIS</v>
      </c>
      <c r="H891" s="10" t="str">
        <f>IF(VLOOKUP(SALIDA[[#This Row],[CODIGO]],STOCKSANLUIS[],7,FALSE)=0,"PRODUCTO SIN STOCK/UBICACIÓN",VLOOKUP(SALIDA[[#This Row],[CODIGO]],STOCKSANLUIS[],7,FALSE))</f>
        <v>C</v>
      </c>
      <c r="I891" s="10"/>
      <c r="J891" t="str">
        <f>SALIDA[[#This Row],[CODIGO]]&amp;"       "&amp;SALIDA[[#This Row],[FAMILIA]]</f>
        <v>00405       HARRIS</v>
      </c>
      <c r="K891">
        <f>VLOOKUP(SALIDA[[#This Row],[CODIGO]],STOCK_STARSOFT[],5,FALSE)</f>
        <v>0.38343100000000002</v>
      </c>
      <c r="L891">
        <f>SALIDA[[#This Row],[CANTIDAD]]*SALIDA[[#This Row],[PRECIO UND]]</f>
        <v>1.9171550000000002</v>
      </c>
    </row>
    <row r="892" spans="1:12" x14ac:dyDescent="0.25">
      <c r="A892" s="6" t="s">
        <v>3579</v>
      </c>
      <c r="B892" s="24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892" s="153">
        <v>45934</v>
      </c>
      <c r="D892">
        <v>1</v>
      </c>
      <c r="E892">
        <f>IF(VLOOKUP(SALIDA[[#This Row],[CODIGO]],STOCKSANLUIS[],6,FALSE)=0,"PRODUCTO SIN STOCK/UBICACIÓN",VLOOKUP(SALIDA[[#This Row],[CODIGO]],STOCKSANLUIS[],6,FALSE))</f>
        <v>1</v>
      </c>
      <c r="F892">
        <f>SALIDA[[#This Row],[CANTIDAD]]/SALIDA[[#This Row],[UND MEDIDA]]</f>
        <v>1</v>
      </c>
      <c r="G892" t="str">
        <f>VLOOKUP(SALIDA[[#This Row],[CODIGO]],FAMILIAS[],4,FALSE)</f>
        <v>EBM</v>
      </c>
      <c r="H892" s="10" t="str">
        <f>IF(VLOOKUP(SALIDA[[#This Row],[CODIGO]],STOCKSANLUIS[],7,FALSE)=0,"PRODUCTO SIN STOCK/UBICACIÓN",VLOOKUP(SALIDA[[#This Row],[CODIGO]],STOCKSANLUIS[],7,FALSE))</f>
        <v>C</v>
      </c>
      <c r="I892" s="10"/>
      <c r="J892" t="str">
        <f>SALIDA[[#This Row],[CODIGO]]&amp;"       "&amp;SALIDA[[#This Row],[FAMILIA]]</f>
        <v>02984       EBM</v>
      </c>
      <c r="K892">
        <f>VLOOKUP(SALIDA[[#This Row],[CODIGO]],STOCK_STARSOFT[],5,FALSE)</f>
        <v>74.290643000000003</v>
      </c>
      <c r="L892">
        <f>SALIDA[[#This Row],[CANTIDAD]]*SALIDA[[#This Row],[PRECIO UND]]</f>
        <v>74.290643000000003</v>
      </c>
    </row>
    <row r="893" spans="1:12" x14ac:dyDescent="0.25">
      <c r="A893" s="6" t="s">
        <v>1251</v>
      </c>
      <c r="B893" s="24" t="str">
        <f>VLOOKUP(SALIDA[[#This Row],[CODIGO]],STOCKSANLUIS[],2,FALSE)</f>
        <v>LAMAS DE PVC ALECO 8X0.08X300  (20 CM X 2MMX 91.44M) STANDARD SMOOTH -170008</v>
      </c>
      <c r="C893" s="153">
        <v>45934</v>
      </c>
      <c r="D893">
        <v>91.44</v>
      </c>
      <c r="E893">
        <f>IF(VLOOKUP(SALIDA[[#This Row],[CODIGO]],STOCKSANLUIS[],6,FALSE)=0,"PRODUCTO SIN STOCK/UBICACIÓN",VLOOKUP(SALIDA[[#This Row],[CODIGO]],STOCKSANLUIS[],6,FALSE))</f>
        <v>91.44</v>
      </c>
      <c r="F893">
        <f>SALIDA[[#This Row],[CANTIDAD]]/SALIDA[[#This Row],[UND MEDIDA]]</f>
        <v>1</v>
      </c>
      <c r="G893" t="str">
        <f>VLOOKUP(SALIDA[[#This Row],[CODIGO]],FAMILIAS[],4,FALSE)</f>
        <v>ES ROBBINS</v>
      </c>
      <c r="H893" s="10" t="str">
        <f>IF(VLOOKUP(SALIDA[[#This Row],[CODIGO]],STOCKSANLUIS[],7,FALSE)=0,"PRODUCTO SIN STOCK/UBICACIÓN",VLOOKUP(SALIDA[[#This Row],[CODIGO]],STOCKSANLUIS[],7,FALSE))</f>
        <v>B/C</v>
      </c>
      <c r="I893" s="10"/>
      <c r="J893" t="str">
        <f>SALIDA[[#This Row],[CODIGO]]&amp;"       "&amp;SALIDA[[#This Row],[FAMILIA]]</f>
        <v>01331       ES ROBBINS</v>
      </c>
      <c r="K893">
        <f>VLOOKUP(SALIDA[[#This Row],[CODIGO]],STOCK_STARSOFT[],5,FALSE)</f>
        <v>1.922936</v>
      </c>
      <c r="L893">
        <f>SALIDA[[#This Row],[CANTIDAD]]*SALIDA[[#This Row],[PRECIO UND]]</f>
        <v>175.83326783999999</v>
      </c>
    </row>
    <row r="894" spans="1:12" x14ac:dyDescent="0.25">
      <c r="A894" s="6" t="s">
        <v>3723</v>
      </c>
      <c r="B894" s="24" t="str">
        <f>VLOOKUP(SALIDA[[#This Row],[CODIGO]],STOCKSANLUIS[],2,FALSE)</f>
        <v>CAJA PROTECTORA DE TERMOSTATO DE PLÁSTICO TRANSPARENTE CON LLAVE DE METAL - TG-2 - EVERWELL</v>
      </c>
      <c r="C894" s="153">
        <v>45934</v>
      </c>
      <c r="D894">
        <v>12</v>
      </c>
      <c r="E894">
        <f>IF(VLOOKUP(SALIDA[[#This Row],[CODIGO]],STOCKSANLUIS[],6,FALSE)=0,"PRODUCTO SIN STOCK/UBICACIÓN",VLOOKUP(SALIDA[[#This Row],[CODIGO]],STOCKSANLUIS[],6,FALSE))</f>
        <v>1</v>
      </c>
      <c r="F894">
        <f>SALIDA[[#This Row],[CANTIDAD]]/SALIDA[[#This Row],[UND MEDIDA]]</f>
        <v>12</v>
      </c>
      <c r="G894" t="str">
        <f>VLOOKUP(SALIDA[[#This Row],[CODIGO]],FAMILIAS[],4,FALSE)</f>
        <v>EVERWELL</v>
      </c>
      <c r="H894" s="10" t="str">
        <f>IF(VLOOKUP(SALIDA[[#This Row],[CODIGO]],STOCKSANLUIS[],7,FALSE)=0,"PRODUCTO SIN STOCK/UBICACIÓN",VLOOKUP(SALIDA[[#This Row],[CODIGO]],STOCKSANLUIS[],7,FALSE))</f>
        <v>A</v>
      </c>
      <c r="I894" s="10" t="s">
        <v>19536</v>
      </c>
      <c r="J894" t="str">
        <f>SALIDA[[#This Row],[CODIGO]]&amp;"       "&amp;SALIDA[[#This Row],[FAMILIA]]</f>
        <v>03109       EVERWELL</v>
      </c>
      <c r="K894">
        <f>VLOOKUP(SALIDA[[#This Row],[CODIGO]],STOCK_STARSOFT[],5,FALSE)</f>
        <v>2.5210620000000001</v>
      </c>
      <c r="L894">
        <f>SALIDA[[#This Row],[CANTIDAD]]*SALIDA[[#This Row],[PRECIO UND]]</f>
        <v>30.252744</v>
      </c>
    </row>
    <row r="895" spans="1:12" x14ac:dyDescent="0.25">
      <c r="A895" s="6" t="s">
        <v>953</v>
      </c>
      <c r="B895" s="24" t="str">
        <f>VLOOKUP(SALIDA[[#This Row],[CODIGO]],STOCKSANLUIS[],2,FALSE)</f>
        <v>INTERFACE USB CONV 32 - VER.03 - FULL GAUGE</v>
      </c>
      <c r="C895" s="153">
        <v>45934</v>
      </c>
      <c r="D895">
        <v>1</v>
      </c>
      <c r="E895">
        <f>IF(VLOOKUP(SALIDA[[#This Row],[CODIGO]],STOCKSANLUIS[],6,FALSE)=0,"PRODUCTO SIN STOCK/UBICACIÓN",VLOOKUP(SALIDA[[#This Row],[CODIGO]],STOCKSANLUIS[],6,FALSE))</f>
        <v>1</v>
      </c>
      <c r="F895">
        <f>SALIDA[[#This Row],[CANTIDAD]]/SALIDA[[#This Row],[UND MEDIDA]]</f>
        <v>1</v>
      </c>
      <c r="G895" t="str">
        <f>VLOOKUP(SALIDA[[#This Row],[CODIGO]],FAMILIAS[],4,FALSE)</f>
        <v>FULL GAUGE</v>
      </c>
      <c r="H895" s="10" t="str">
        <f>IF(VLOOKUP(SALIDA[[#This Row],[CODIGO]],STOCKSANLUIS[],7,FALSE)=0,"PRODUCTO SIN STOCK/UBICACIÓN",VLOOKUP(SALIDA[[#This Row],[CODIGO]],STOCKSANLUIS[],7,FALSE))</f>
        <v>A</v>
      </c>
      <c r="I895" s="10"/>
      <c r="J895" t="str">
        <f>SALIDA[[#This Row],[CODIGO]]&amp;"       "&amp;SALIDA[[#This Row],[FAMILIA]]</f>
        <v>01024       FULL GAUGE</v>
      </c>
      <c r="K895">
        <f>VLOOKUP(SALIDA[[#This Row],[CODIGO]],STOCK_STARSOFT[],5,FALSE)</f>
        <v>41.384480000000003</v>
      </c>
      <c r="L895">
        <f>SALIDA[[#This Row],[CANTIDAD]]*SALIDA[[#This Row],[PRECIO UND]]</f>
        <v>41.384480000000003</v>
      </c>
    </row>
    <row r="896" spans="1:12" x14ac:dyDescent="0.25">
      <c r="A896" s="6" t="s">
        <v>773</v>
      </c>
      <c r="B896" s="24" t="str">
        <f>VLOOKUP(SALIDA[[#This Row],[CODIGO]],STOCKSANLUIS[],2,FALSE)</f>
        <v>FILTRO SECADOR - 305 - 5/8 - ROSCABLE - QDM-305 - QUALITY</v>
      </c>
      <c r="C896" s="153">
        <v>45934</v>
      </c>
      <c r="D896">
        <v>6</v>
      </c>
      <c r="E896">
        <f>IF(VLOOKUP(SALIDA[[#This Row],[CODIGO]],STOCKSANLUIS[],6,FALSE)=0,"PRODUCTO SIN STOCK/UBICACIÓN",VLOOKUP(SALIDA[[#This Row],[CODIGO]],STOCKSANLUIS[],6,FALSE))</f>
        <v>1</v>
      </c>
      <c r="F896">
        <f>SALIDA[[#This Row],[CANTIDAD]]/SALIDA[[#This Row],[UND MEDIDA]]</f>
        <v>6</v>
      </c>
      <c r="G896" t="str">
        <f>VLOOKUP(SALIDA[[#This Row],[CODIGO]],FAMILIAS[],4,FALSE)</f>
        <v>QUALITY</v>
      </c>
      <c r="H896" s="10" t="str">
        <f>IF(VLOOKUP(SALIDA[[#This Row],[CODIGO]],STOCKSANLUIS[],7,FALSE)=0,"PRODUCTO SIN STOCK/UBICACIÓN",VLOOKUP(SALIDA[[#This Row],[CODIGO]],STOCKSANLUIS[],7,FALSE))</f>
        <v>A</v>
      </c>
      <c r="I896" s="10" t="s">
        <v>19536</v>
      </c>
      <c r="J896" t="str">
        <f>SALIDA[[#This Row],[CODIGO]]&amp;"       "&amp;SALIDA[[#This Row],[FAMILIA]]</f>
        <v>00851       QUALITY</v>
      </c>
      <c r="K896">
        <f>VLOOKUP(SALIDA[[#This Row],[CODIGO]],STOCK_STARSOFT[],5,FALSE)</f>
        <v>7.5094159999999999</v>
      </c>
      <c r="L896">
        <f>SALIDA[[#This Row],[CANTIDAD]]*SALIDA[[#This Row],[PRECIO UND]]</f>
        <v>45.056495999999996</v>
      </c>
    </row>
    <row r="897" spans="1:12" x14ac:dyDescent="0.25">
      <c r="A897" s="6" t="s">
        <v>2924</v>
      </c>
      <c r="B897" s="24" t="str">
        <f>VLOOKUP(SALIDA[[#This Row],[CODIGO]],STOCKSANLUIS[],2,FALSE)</f>
        <v>SOPORTE PARA CONDENSADOR DE 12 Y 18BTU - F017C - EVERWELL</v>
      </c>
      <c r="C897" s="153">
        <v>45936</v>
      </c>
      <c r="D897">
        <v>1</v>
      </c>
      <c r="E897">
        <f>IF(VLOOKUP(SALIDA[[#This Row],[CODIGO]],STOCKSANLUIS[],6,FALSE)=0,"PRODUCTO SIN STOCK/UBICACIÓN",VLOOKUP(SALIDA[[#This Row],[CODIGO]],STOCKSANLUIS[],6,FALSE))</f>
        <v>1</v>
      </c>
      <c r="F897">
        <f>SALIDA[[#This Row],[CANTIDAD]]/SALIDA[[#This Row],[UND MEDIDA]]</f>
        <v>1</v>
      </c>
      <c r="G897" t="str">
        <f>VLOOKUP(SALIDA[[#This Row],[CODIGO]],FAMILIAS[],4,FALSE)</f>
        <v>EVERWELL</v>
      </c>
      <c r="H897" s="10" t="str">
        <f>IF(VLOOKUP(SALIDA[[#This Row],[CODIGO]],STOCKSANLUIS[],7,FALSE)=0,"PRODUCTO SIN STOCK/UBICACIÓN",VLOOKUP(SALIDA[[#This Row],[CODIGO]],STOCKSANLUIS[],7,FALSE))</f>
        <v>C</v>
      </c>
      <c r="I897" s="10"/>
      <c r="J897" t="str">
        <f>SALIDA[[#This Row],[CODIGO]]&amp;"       "&amp;SALIDA[[#This Row],[FAMILIA]]</f>
        <v>02390       EVERWELL</v>
      </c>
      <c r="K897">
        <f>VLOOKUP(SALIDA[[#This Row],[CODIGO]],STOCK_STARSOFT[],5,FALSE)</f>
        <v>4.0077410000000002</v>
      </c>
      <c r="L897">
        <f>SALIDA[[#This Row],[CANTIDAD]]*SALIDA[[#This Row],[PRECIO UND]]</f>
        <v>4.0077410000000002</v>
      </c>
    </row>
    <row r="898" spans="1:12" x14ac:dyDescent="0.25">
      <c r="A898" s="6" t="s">
        <v>3347</v>
      </c>
      <c r="B898" s="24" t="str">
        <f>VLOOKUP(SALIDA[[#This Row],[CODIGO]],STOCKSANLUIS[],2,FALSE)</f>
        <v>GAS REFRIGERANTE R507 -11.3KG ICELOONG</v>
      </c>
      <c r="C898" s="153">
        <v>45936</v>
      </c>
      <c r="D898">
        <v>3</v>
      </c>
      <c r="E898">
        <f>IF(VLOOKUP(SALIDA[[#This Row],[CODIGO]],STOCKSANLUIS[],6,FALSE)=0,"PRODUCTO SIN STOCK/UBICACIÓN",VLOOKUP(SALIDA[[#This Row],[CODIGO]],STOCKSANLUIS[],6,FALSE))</f>
        <v>1</v>
      </c>
      <c r="F898">
        <f>SALIDA[[#This Row],[CANTIDAD]]/SALIDA[[#This Row],[UND MEDIDA]]</f>
        <v>3</v>
      </c>
      <c r="G898" t="str">
        <f>VLOOKUP(SALIDA[[#This Row],[CODIGO]],FAMILIAS[],4,FALSE)</f>
        <v>ZHEJIANG YONGHE</v>
      </c>
      <c r="H898" s="10" t="str">
        <f>IF(VLOOKUP(SALIDA[[#This Row],[CODIGO]],STOCKSANLUIS[],7,FALSE)=0,"PRODUCTO SIN STOCK/UBICACIÓN",VLOOKUP(SALIDA[[#This Row],[CODIGO]],STOCKSANLUIS[],7,FALSE))</f>
        <v>C</v>
      </c>
      <c r="I898" s="10"/>
      <c r="J898" t="str">
        <f>SALIDA[[#This Row],[CODIGO]]&amp;"       "&amp;SALIDA[[#This Row],[FAMILIA]]</f>
        <v>02755       ZHEJIANG YONGHE</v>
      </c>
      <c r="K898">
        <f>VLOOKUP(SALIDA[[#This Row],[CODIGO]],STOCK_STARSOFT[],5,FALSE)</f>
        <v>55.968114</v>
      </c>
      <c r="L898">
        <f>SALIDA[[#This Row],[CANTIDAD]]*SALIDA[[#This Row],[PRECIO UND]]</f>
        <v>167.90434199999999</v>
      </c>
    </row>
    <row r="899" spans="1:12" x14ac:dyDescent="0.25">
      <c r="A899" s="6" t="s">
        <v>2466</v>
      </c>
      <c r="B899" s="24" t="str">
        <f>VLOOKUP(SALIDA[[#This Row],[CODIGO]],STOCKSANLUIS[],2,FALSE)</f>
        <v>LIMPIADOR PARA EVAPORADOR - EVAP POWR-C - 1GALON - NU CALGON</v>
      </c>
      <c r="C899" s="153">
        <v>45936</v>
      </c>
      <c r="D899">
        <v>1</v>
      </c>
      <c r="E899">
        <f>IF(VLOOKUP(SALIDA[[#This Row],[CODIGO]],STOCKSANLUIS[],6,FALSE)=0,"PRODUCTO SIN STOCK/UBICACIÓN",VLOOKUP(SALIDA[[#This Row],[CODIGO]],STOCKSANLUIS[],6,FALSE))</f>
        <v>1</v>
      </c>
      <c r="F899">
        <f>SALIDA[[#This Row],[CANTIDAD]]/SALIDA[[#This Row],[UND MEDIDA]]</f>
        <v>1</v>
      </c>
      <c r="G899" t="str">
        <f>VLOOKUP(SALIDA[[#This Row],[CODIGO]],FAMILIAS[],4,FALSE)</f>
        <v>NU CALGON</v>
      </c>
      <c r="H899" s="10" t="str">
        <f>IF(VLOOKUP(SALIDA[[#This Row],[CODIGO]],STOCKSANLUIS[],7,FALSE)=0,"PRODUCTO SIN STOCK/UBICACIÓN",VLOOKUP(SALIDA[[#This Row],[CODIGO]],STOCKSANLUIS[],7,FALSE))</f>
        <v>C</v>
      </c>
      <c r="I899" s="10"/>
      <c r="J899" t="str">
        <f>SALIDA[[#This Row],[CODIGO]]&amp;"       "&amp;SALIDA[[#This Row],[FAMILIA]]</f>
        <v>02030       NU CALGON</v>
      </c>
      <c r="K899">
        <f>VLOOKUP(SALIDA[[#This Row],[CODIGO]],STOCK_STARSOFT[],5,FALSE)</f>
        <v>10.536965</v>
      </c>
      <c r="L899">
        <f>SALIDA[[#This Row],[CANTIDAD]]*SALIDA[[#This Row],[PRECIO UND]]</f>
        <v>10.536965</v>
      </c>
    </row>
    <row r="900" spans="1:12" x14ac:dyDescent="0.25">
      <c r="A900" s="6" t="s">
        <v>3224</v>
      </c>
      <c r="B900" s="24" t="str">
        <f>VLOOKUP(SALIDA[[#This Row],[CODIGO]],STOCKSANLUIS[],2,FALSE)</f>
        <v xml:space="preserve">SELLADOR DE CALOR - LACO - 1.7GR </v>
      </c>
      <c r="C900" s="153">
        <v>45936</v>
      </c>
      <c r="D900">
        <v>8</v>
      </c>
      <c r="E900">
        <f>IF(VLOOKUP(SALIDA[[#This Row],[CODIGO]],STOCKSANLUIS[],6,FALSE)=0,"PRODUCTO SIN STOCK/UBICACIÓN",VLOOKUP(SALIDA[[#This Row],[CODIGO]],STOCKSANLUIS[],6,FALSE))</f>
        <v>1</v>
      </c>
      <c r="F900">
        <f>SALIDA[[#This Row],[CANTIDAD]]/SALIDA[[#This Row],[UND MEDIDA]]</f>
        <v>8</v>
      </c>
      <c r="G900" t="str">
        <f>VLOOKUP(SALIDA[[#This Row],[CODIGO]],FAMILIAS[],4,FALSE)</f>
        <v>QUALITY</v>
      </c>
      <c r="H900" s="10" t="str">
        <f>IF(VLOOKUP(SALIDA[[#This Row],[CODIGO]],STOCKSANLUIS[],7,FALSE)=0,"PRODUCTO SIN STOCK/UBICACIÓN",VLOOKUP(SALIDA[[#This Row],[CODIGO]],STOCKSANLUIS[],7,FALSE))</f>
        <v>C</v>
      </c>
      <c r="I900" s="10"/>
      <c r="J900" t="str">
        <f>SALIDA[[#This Row],[CODIGO]]&amp;"       "&amp;SALIDA[[#This Row],[FAMILIA]]</f>
        <v>02618       QUALITY</v>
      </c>
      <c r="K900">
        <f>VLOOKUP(SALIDA[[#This Row],[CODIGO]],STOCK_STARSOFT[],5,FALSE)</f>
        <v>13.546878</v>
      </c>
      <c r="L900">
        <f>SALIDA[[#This Row],[CANTIDAD]]*SALIDA[[#This Row],[PRECIO UND]]</f>
        <v>108.375024</v>
      </c>
    </row>
    <row r="901" spans="1:12" x14ac:dyDescent="0.25">
      <c r="A901" s="6" t="s">
        <v>3878</v>
      </c>
      <c r="B901" s="24" t="str">
        <f>VLOOKUP(SALIDA[[#This Row],[CODIGO]],STOCKSANLUIS[],2,FALSE)</f>
        <v>GAS REFRIGERANTE R134A  X 1 KG - (TAPA CON VALVULA) - ICELOONG</v>
      </c>
      <c r="C901" s="153">
        <v>45936</v>
      </c>
      <c r="D901">
        <v>1</v>
      </c>
      <c r="E901">
        <f>IF(VLOOKUP(SALIDA[[#This Row],[CODIGO]],STOCKSANLUIS[],6,FALSE)=0,"PRODUCTO SIN STOCK/UBICACIÓN",VLOOKUP(SALIDA[[#This Row],[CODIGO]],STOCKSANLUIS[],6,FALSE))</f>
        <v>1</v>
      </c>
      <c r="F901">
        <f>SALIDA[[#This Row],[CANTIDAD]]/SALIDA[[#This Row],[UND MEDIDA]]</f>
        <v>1</v>
      </c>
      <c r="G901" t="str">
        <f>VLOOKUP(SALIDA[[#This Row],[CODIGO]],FAMILIAS[],4,FALSE)</f>
        <v>ZHEJIANG YONGHE</v>
      </c>
      <c r="H901" s="10" t="str">
        <f>IF(VLOOKUP(SALIDA[[#This Row],[CODIGO]],STOCKSANLUIS[],7,FALSE)=0,"PRODUCTO SIN STOCK/UBICACIÓN",VLOOKUP(SALIDA[[#This Row],[CODIGO]],STOCKSANLUIS[],7,FALSE))</f>
        <v>C</v>
      </c>
      <c r="I901" s="10"/>
      <c r="J901" t="str">
        <f>SALIDA[[#This Row],[CODIGO]]&amp;"       "&amp;SALIDA[[#This Row],[FAMILIA]]</f>
        <v>03342       ZHEJIANG YONGHE</v>
      </c>
      <c r="K901">
        <f>VLOOKUP(SALIDA[[#This Row],[CODIGO]],STOCK_STARSOFT[],5,FALSE)</f>
        <v>8.6758159999999993</v>
      </c>
      <c r="L901">
        <f>SALIDA[[#This Row],[CANTIDAD]]*SALIDA[[#This Row],[PRECIO UND]]</f>
        <v>8.6758159999999993</v>
      </c>
    </row>
    <row r="902" spans="1:12" x14ac:dyDescent="0.25">
      <c r="A902" s="6" t="s">
        <v>2589</v>
      </c>
      <c r="B902" s="24" t="str">
        <f>VLOOKUP(SALIDA[[#This Row],[CODIGO]],STOCKSANLUIS[],2,FALSE)</f>
        <v>GAS REFRIGERANTE FREON 134A - 1KG - CHEMOURS - CAJA DE 15 - CON ECO VALVULA - USA</v>
      </c>
      <c r="C902" s="153">
        <v>45936</v>
      </c>
      <c r="D902">
        <v>1</v>
      </c>
      <c r="E902">
        <f>IF(VLOOKUP(SALIDA[[#This Row],[CODIGO]],STOCKSANLUIS[],6,FALSE)=0,"PRODUCTO SIN STOCK/UBICACIÓN",VLOOKUP(SALIDA[[#This Row],[CODIGO]],STOCKSANLUIS[],6,FALSE))</f>
        <v>1</v>
      </c>
      <c r="F902">
        <f>SALIDA[[#This Row],[CANTIDAD]]/SALIDA[[#This Row],[UND MEDIDA]]</f>
        <v>1</v>
      </c>
      <c r="G902" t="str">
        <f>VLOOKUP(SALIDA[[#This Row],[CODIGO]],FAMILIAS[],4,FALSE)</f>
        <v>THE CHEMOURS</v>
      </c>
      <c r="H902" s="10" t="str">
        <f>IF(VLOOKUP(SALIDA[[#This Row],[CODIGO]],STOCKSANLUIS[],7,FALSE)=0,"PRODUCTO SIN STOCK/UBICACIÓN",VLOOKUP(SALIDA[[#This Row],[CODIGO]],STOCKSANLUIS[],7,FALSE))</f>
        <v>C</v>
      </c>
      <c r="I902" s="10"/>
      <c r="J902" t="str">
        <f>SALIDA[[#This Row],[CODIGO]]&amp;"       "&amp;SALIDA[[#This Row],[FAMILIA]]</f>
        <v>02118       THE CHEMOURS</v>
      </c>
      <c r="K902">
        <f>VLOOKUP(SALIDA[[#This Row],[CODIGO]],STOCK_STARSOFT[],5,FALSE)</f>
        <v>9.49</v>
      </c>
      <c r="L902">
        <f>SALIDA[[#This Row],[CANTIDAD]]*SALIDA[[#This Row],[PRECIO UND]]</f>
        <v>9.49</v>
      </c>
    </row>
    <row r="903" spans="1:12" x14ac:dyDescent="0.25">
      <c r="A903" s="6" t="s">
        <v>3882</v>
      </c>
      <c r="B903" s="24" t="str">
        <f>VLOOKUP(SALIDA[[#This Row],[CODIGO]],STOCKSANLUIS[],2,FALSE)</f>
        <v>GAS MAPP PRO X 0.400 GR  -  (TAPA CON VALVULA) - ICELOONG</v>
      </c>
      <c r="C903" s="153">
        <v>45936</v>
      </c>
      <c r="D903">
        <v>1</v>
      </c>
      <c r="E903">
        <f>IF(VLOOKUP(SALIDA[[#This Row],[CODIGO]],STOCKSANLUIS[],6,FALSE)=0,"PRODUCTO SIN STOCK/UBICACIÓN",VLOOKUP(SALIDA[[#This Row],[CODIGO]],STOCKSANLUIS[],6,FALSE))</f>
        <v>1</v>
      </c>
      <c r="F903">
        <f>SALIDA[[#This Row],[CANTIDAD]]/SALIDA[[#This Row],[UND MEDIDA]]</f>
        <v>1</v>
      </c>
      <c r="G903" t="str">
        <f>VLOOKUP(SALIDA[[#This Row],[CODIGO]],FAMILIAS[],4,FALSE)</f>
        <v>ZHEJIANG YONGHE</v>
      </c>
      <c r="H903" s="10" t="str">
        <f>IF(VLOOKUP(SALIDA[[#This Row],[CODIGO]],STOCKSANLUIS[],7,FALSE)=0,"PRODUCTO SIN STOCK/UBICACIÓN",VLOOKUP(SALIDA[[#This Row],[CODIGO]],STOCKSANLUIS[],7,FALSE))</f>
        <v>C</v>
      </c>
      <c r="I903" s="10"/>
      <c r="J903" t="str">
        <f>SALIDA[[#This Row],[CODIGO]]&amp;"       "&amp;SALIDA[[#This Row],[FAMILIA]]</f>
        <v>03346       ZHEJIANG YONGHE</v>
      </c>
      <c r="K903">
        <f>VLOOKUP(SALIDA[[#This Row],[CODIGO]],STOCK_STARSOFT[],5,FALSE)</f>
        <v>2.6010529999999998</v>
      </c>
      <c r="L903">
        <f>SALIDA[[#This Row],[CANTIDAD]]*SALIDA[[#This Row],[PRECIO UND]]</f>
        <v>2.6010529999999998</v>
      </c>
    </row>
    <row r="904" spans="1:12" x14ac:dyDescent="0.25">
      <c r="A904" s="6" t="s">
        <v>2252</v>
      </c>
      <c r="B904" s="24" t="str">
        <f>VLOOKUP(SALIDA[[#This Row],[CODIGO]],STOCKSANLUIS[],2,FALSE)</f>
        <v>BISAGRA PESADA C/RAMPA 211-D FI0 0033 P/PUERTA APERTURA DERECHA - CAFF</v>
      </c>
      <c r="C904" s="153">
        <v>45936</v>
      </c>
      <c r="D904">
        <v>2</v>
      </c>
      <c r="E904">
        <f>IF(VLOOKUP(SALIDA[[#This Row],[CODIGO]],STOCKSANLUIS[],6,FALSE)=0,"PRODUCTO SIN STOCK/UBICACIÓN",VLOOKUP(SALIDA[[#This Row],[CODIGO]],STOCKSANLUIS[],6,FALSE))</f>
        <v>1</v>
      </c>
      <c r="F904">
        <f>SALIDA[[#This Row],[CANTIDAD]]/SALIDA[[#This Row],[UND MEDIDA]]</f>
        <v>2</v>
      </c>
      <c r="G904" t="str">
        <f>VLOOKUP(SALIDA[[#This Row],[CODIGO]],FAMILIAS[],4,FALSE)</f>
        <v>CAFF</v>
      </c>
      <c r="H904" s="10" t="str">
        <f>IF(VLOOKUP(SALIDA[[#This Row],[CODIGO]],STOCKSANLUIS[],7,FALSE)=0,"PRODUCTO SIN STOCK/UBICACIÓN",VLOOKUP(SALIDA[[#This Row],[CODIGO]],STOCKSANLUIS[],7,FALSE))</f>
        <v>A</v>
      </c>
      <c r="I904" s="10"/>
      <c r="J904" t="str">
        <f>SALIDA[[#This Row],[CODIGO]]&amp;"       "&amp;SALIDA[[#This Row],[FAMILIA]]</f>
        <v>01911       CAFF</v>
      </c>
      <c r="K904">
        <f>VLOOKUP(SALIDA[[#This Row],[CODIGO]],STOCK_STARSOFT[],5,FALSE)</f>
        <v>51.812294999999999</v>
      </c>
      <c r="L904">
        <f>SALIDA[[#This Row],[CANTIDAD]]*SALIDA[[#This Row],[PRECIO UND]]</f>
        <v>103.62459</v>
      </c>
    </row>
    <row r="905" spans="1:12" x14ac:dyDescent="0.25">
      <c r="A905" s="6" t="s">
        <v>2719</v>
      </c>
      <c r="B905" s="24" t="str">
        <f>VLOOKUP(SALIDA[[#This Row],[CODIGO]],STOCKSANLUIS[],2,FALSE)</f>
        <v xml:space="preserve">ACEITE PARA BOMBA DE VACIO - 1 GALON - BVA </v>
      </c>
      <c r="C905" s="153">
        <v>45936</v>
      </c>
      <c r="D905">
        <v>3</v>
      </c>
      <c r="E905">
        <f>IF(VLOOKUP(SALIDA[[#This Row],[CODIGO]],STOCKSANLUIS[],6,FALSE)=0,"PRODUCTO SIN STOCK/UBICACIÓN",VLOOKUP(SALIDA[[#This Row],[CODIGO]],STOCKSANLUIS[],6,FALSE))</f>
        <v>1</v>
      </c>
      <c r="F905">
        <f>SALIDA[[#This Row],[CANTIDAD]]/SALIDA[[#This Row],[UND MEDIDA]]</f>
        <v>3</v>
      </c>
      <c r="G905" t="str">
        <f>VLOOKUP(SALIDA[[#This Row],[CODIGO]],FAMILIAS[],4,FALSE)</f>
        <v>BVA</v>
      </c>
      <c r="H905" s="10" t="str">
        <f>IF(VLOOKUP(SALIDA[[#This Row],[CODIGO]],STOCKSANLUIS[],7,FALSE)=0,"PRODUCTO SIN STOCK/UBICACIÓN",VLOOKUP(SALIDA[[#This Row],[CODIGO]],STOCKSANLUIS[],7,FALSE))</f>
        <v>C</v>
      </c>
      <c r="I905" s="10"/>
      <c r="J905" t="str">
        <f>SALIDA[[#This Row],[CODIGO]]&amp;"       "&amp;SALIDA[[#This Row],[FAMILIA]]</f>
        <v>02202       BVA</v>
      </c>
      <c r="K905">
        <f>VLOOKUP(SALIDA[[#This Row],[CODIGO]],STOCK_STARSOFT[],5,FALSE)</f>
        <v>13.965745</v>
      </c>
      <c r="L905">
        <f>SALIDA[[#This Row],[CANTIDAD]]*SALIDA[[#This Row],[PRECIO UND]]</f>
        <v>41.897235000000002</v>
      </c>
    </row>
    <row r="906" spans="1:12" x14ac:dyDescent="0.25">
      <c r="A906" s="6" t="s">
        <v>3665</v>
      </c>
      <c r="B906" s="24" t="str">
        <f>VLOOKUP(SALIDA[[#This Row],[CODIGO]],STOCKSANLUIS[],2,FALSE)</f>
        <v>AGENTE DE LIMPIEZA INTERNA OPTEON SF FLUSH X 4.54 KG - CHEMOURS - REEMPLAZO DEL R141B</v>
      </c>
      <c r="C906" s="153">
        <v>45934</v>
      </c>
      <c r="D906">
        <v>2</v>
      </c>
      <c r="E906">
        <f>IF(VLOOKUP(SALIDA[[#This Row],[CODIGO]],STOCKSANLUIS[],6,FALSE)=0,"PRODUCTO SIN STOCK/UBICACIÓN",VLOOKUP(SALIDA[[#This Row],[CODIGO]],STOCKSANLUIS[],6,FALSE))</f>
        <v>1</v>
      </c>
      <c r="F906">
        <f>SALIDA[[#This Row],[CANTIDAD]]/SALIDA[[#This Row],[UND MEDIDA]]</f>
        <v>2</v>
      </c>
      <c r="G906" t="str">
        <f>VLOOKUP(SALIDA[[#This Row],[CODIGO]],FAMILIAS[],4,FALSE)</f>
        <v>THE CHEMOURS</v>
      </c>
      <c r="H906" s="10" t="str">
        <f>IF(VLOOKUP(SALIDA[[#This Row],[CODIGO]],STOCKSANLUIS[],7,FALSE)=0,"PRODUCTO SIN STOCK/UBICACIÓN",VLOOKUP(SALIDA[[#This Row],[CODIGO]],STOCKSANLUIS[],7,FALSE))</f>
        <v>C</v>
      </c>
      <c r="I906" s="10"/>
      <c r="J906" t="str">
        <f>SALIDA[[#This Row],[CODIGO]]&amp;"       "&amp;SALIDA[[#This Row],[FAMILIA]]</f>
        <v>03051       THE CHEMOURS</v>
      </c>
      <c r="K906">
        <f>VLOOKUP(SALIDA[[#This Row],[CODIGO]],STOCK_STARSOFT[],5,FALSE)</f>
        <v>91.188703000000004</v>
      </c>
      <c r="L906">
        <f>SALIDA[[#This Row],[CANTIDAD]]*SALIDA[[#This Row],[PRECIO UND]]</f>
        <v>182.37740600000001</v>
      </c>
    </row>
    <row r="907" spans="1:12" x14ac:dyDescent="0.25">
      <c r="A907" s="6" t="s">
        <v>2466</v>
      </c>
      <c r="B907" s="24" t="str">
        <f>VLOOKUP(SALIDA[[#This Row],[CODIGO]],STOCKSANLUIS[],2,FALSE)</f>
        <v>LIMPIADOR PARA EVAPORADOR - EVAP POWR-C - 1GALON - NU CALGON</v>
      </c>
      <c r="C907" s="153">
        <v>45936</v>
      </c>
      <c r="D907">
        <v>1</v>
      </c>
      <c r="E907">
        <f>IF(VLOOKUP(SALIDA[[#This Row],[CODIGO]],STOCKSANLUIS[],6,FALSE)=0,"PRODUCTO SIN STOCK/UBICACIÓN",VLOOKUP(SALIDA[[#This Row],[CODIGO]],STOCKSANLUIS[],6,FALSE))</f>
        <v>1</v>
      </c>
      <c r="F907">
        <f>SALIDA[[#This Row],[CANTIDAD]]/SALIDA[[#This Row],[UND MEDIDA]]</f>
        <v>1</v>
      </c>
      <c r="G907" t="str">
        <f>VLOOKUP(SALIDA[[#This Row],[CODIGO]],FAMILIAS[],4,FALSE)</f>
        <v>NU CALGON</v>
      </c>
      <c r="H907" s="10" t="str">
        <f>IF(VLOOKUP(SALIDA[[#This Row],[CODIGO]],STOCKSANLUIS[],7,FALSE)=0,"PRODUCTO SIN STOCK/UBICACIÓN",VLOOKUP(SALIDA[[#This Row],[CODIGO]],STOCKSANLUIS[],7,FALSE))</f>
        <v>C</v>
      </c>
      <c r="I907" s="10"/>
      <c r="J907" t="str">
        <f>SALIDA[[#This Row],[CODIGO]]&amp;"       "&amp;SALIDA[[#This Row],[FAMILIA]]</f>
        <v>02030       NU CALGON</v>
      </c>
      <c r="K907">
        <f>VLOOKUP(SALIDA[[#This Row],[CODIGO]],STOCK_STARSOFT[],5,FALSE)</f>
        <v>10.536965</v>
      </c>
      <c r="L907">
        <f>SALIDA[[#This Row],[CANTIDAD]]*SALIDA[[#This Row],[PRECIO UND]]</f>
        <v>10.536965</v>
      </c>
    </row>
    <row r="908" spans="1:12" x14ac:dyDescent="0.25">
      <c r="A908" s="6" t="s">
        <v>2490</v>
      </c>
      <c r="B908" s="24" t="str">
        <f>VLOOKUP(SALIDA[[#This Row],[CODIGO]],STOCKSANLUIS[],2,FALSE)</f>
        <v>LIMPIADOR PARA CONDENSADOR - NU-BRITE - 1GALON - NU CALGON</v>
      </c>
      <c r="C908" s="153">
        <v>45936</v>
      </c>
      <c r="D908">
        <v>1</v>
      </c>
      <c r="E908">
        <f>IF(VLOOKUP(SALIDA[[#This Row],[CODIGO]],STOCKSANLUIS[],6,FALSE)=0,"PRODUCTO SIN STOCK/UBICACIÓN",VLOOKUP(SALIDA[[#This Row],[CODIGO]],STOCKSANLUIS[],6,FALSE))</f>
        <v>1</v>
      </c>
      <c r="F908">
        <f>SALIDA[[#This Row],[CANTIDAD]]/SALIDA[[#This Row],[UND MEDIDA]]</f>
        <v>1</v>
      </c>
      <c r="G908" t="str">
        <f>VLOOKUP(SALIDA[[#This Row],[CODIGO]],FAMILIAS[],4,FALSE)</f>
        <v>NU CALGON</v>
      </c>
      <c r="H908" s="10" t="str">
        <f>IF(VLOOKUP(SALIDA[[#This Row],[CODIGO]],STOCKSANLUIS[],7,FALSE)=0,"PRODUCTO SIN STOCK/UBICACIÓN",VLOOKUP(SALIDA[[#This Row],[CODIGO]],STOCKSANLUIS[],7,FALSE))</f>
        <v>C</v>
      </c>
      <c r="I908" s="10"/>
      <c r="J908" t="str">
        <f>SALIDA[[#This Row],[CODIGO]]&amp;"       "&amp;SALIDA[[#This Row],[FAMILIA]]</f>
        <v>02043       NU CALGON</v>
      </c>
      <c r="K908">
        <f>VLOOKUP(SALIDA[[#This Row],[CODIGO]],STOCK_STARSOFT[],5,FALSE)</f>
        <v>9.0050089999999994</v>
      </c>
      <c r="L908">
        <f>SALIDA[[#This Row],[CANTIDAD]]*SALIDA[[#This Row],[PRECIO UND]]</f>
        <v>9.0050089999999994</v>
      </c>
    </row>
    <row r="909" spans="1:12" x14ac:dyDescent="0.25">
      <c r="A909" s="6" t="s">
        <v>867</v>
      </c>
      <c r="B909" s="24" t="str">
        <f>VLOOKUP(SALIDA[[#This Row],[CODIGO]],STOCKSANLUIS[],2,FALSE)</f>
        <v>ACEITE POLIOLESTER POE 68 - 1 GALON - BVA</v>
      </c>
      <c r="C909" s="153">
        <v>45936</v>
      </c>
      <c r="D909">
        <v>1</v>
      </c>
      <c r="E909">
        <f>IF(VLOOKUP(SALIDA[[#This Row],[CODIGO]],STOCKSANLUIS[],6,FALSE)=0,"PRODUCTO SIN STOCK/UBICACIÓN",VLOOKUP(SALIDA[[#This Row],[CODIGO]],STOCKSANLUIS[],6,FALSE))</f>
        <v>1</v>
      </c>
      <c r="F909">
        <f>SALIDA[[#This Row],[CANTIDAD]]/SALIDA[[#This Row],[UND MEDIDA]]</f>
        <v>1</v>
      </c>
      <c r="G909" t="str">
        <f>VLOOKUP(SALIDA[[#This Row],[CODIGO]],FAMILIAS[],4,FALSE)</f>
        <v>BVA</v>
      </c>
      <c r="H909" s="10" t="str">
        <f>IF(VLOOKUP(SALIDA[[#This Row],[CODIGO]],STOCKSANLUIS[],7,FALSE)=0,"PRODUCTO SIN STOCK/UBICACIÓN",VLOOKUP(SALIDA[[#This Row],[CODIGO]],STOCKSANLUIS[],7,FALSE))</f>
        <v>C</v>
      </c>
      <c r="I909" s="10"/>
      <c r="J909" t="str">
        <f>SALIDA[[#This Row],[CODIGO]]&amp;"       "&amp;SALIDA[[#This Row],[FAMILIA]]</f>
        <v>00945       BVA</v>
      </c>
      <c r="K909">
        <f>VLOOKUP(SALIDA[[#This Row],[CODIGO]],STOCK_STARSOFT[],5,FALSE)</f>
        <v>50.009718999999997</v>
      </c>
      <c r="L909">
        <f>SALIDA[[#This Row],[CANTIDAD]]*SALIDA[[#This Row],[PRECIO UND]]</f>
        <v>50.009718999999997</v>
      </c>
    </row>
    <row r="910" spans="1:12" x14ac:dyDescent="0.25">
      <c r="A910" s="6" t="s">
        <v>19300</v>
      </c>
      <c r="B910" s="24" t="str">
        <f>VLOOKUP(SALIDA[[#This Row],[CODIGO]],STOCKSANLUIS[],2,FALSE)</f>
        <v>CINTA ADHESIVA FOAM QTF-230E - 1/8" X 2" X 32.8´ (3MM X 50MM X 10M) - EVERFROST - HIGH QUALITY</v>
      </c>
      <c r="C910" s="153">
        <v>45924</v>
      </c>
      <c r="D910">
        <v>1</v>
      </c>
      <c r="E910">
        <f>IF(VLOOKUP(SALIDA[[#This Row],[CODIGO]],STOCKSANLUIS[],6,FALSE)=0,"PRODUCTO SIN STOCK/UBICACIÓN",VLOOKUP(SALIDA[[#This Row],[CODIGO]],STOCKSANLUIS[],6,FALSE))</f>
        <v>1</v>
      </c>
      <c r="F910">
        <f>SALIDA[[#This Row],[CANTIDAD]]/SALIDA[[#This Row],[UND MEDIDA]]</f>
        <v>1</v>
      </c>
      <c r="G910" t="str">
        <f>VLOOKUP(SALIDA[[#This Row],[CODIGO]],FAMILIAS[],4,FALSE)</f>
        <v>EVERFROST</v>
      </c>
      <c r="H910" s="10" t="str">
        <f>IF(VLOOKUP(SALIDA[[#This Row],[CODIGO]],STOCKSANLUIS[],7,FALSE)=0,"PRODUCTO SIN STOCK/UBICACIÓN",VLOOKUP(SALIDA[[#This Row],[CODIGO]],STOCKSANLUIS[],7,FALSE))</f>
        <v>C</v>
      </c>
      <c r="I910" s="10"/>
      <c r="J910" t="str">
        <f>SALIDA[[#This Row],[CODIGO]]&amp;"       "&amp;SALIDA[[#This Row],[FAMILIA]]</f>
        <v>03490       EVERFROST</v>
      </c>
      <c r="K910">
        <f>VLOOKUP(SALIDA[[#This Row],[CODIGO]],STOCK_STARSOFT[],5,FALSE)</f>
        <v>1.3047420000000001</v>
      </c>
      <c r="L910">
        <f>SALIDA[[#This Row],[CANTIDAD]]*SALIDA[[#This Row],[PRECIO UND]]</f>
        <v>1.3047420000000001</v>
      </c>
    </row>
    <row r="911" spans="1:12" x14ac:dyDescent="0.25">
      <c r="A911" s="6" t="s">
        <v>2719</v>
      </c>
      <c r="B911" s="24" t="str">
        <f>VLOOKUP(SALIDA[[#This Row],[CODIGO]],STOCKSANLUIS[],2,FALSE)</f>
        <v xml:space="preserve">ACEITE PARA BOMBA DE VACIO - 1 GALON - BVA </v>
      </c>
      <c r="C911" s="153">
        <v>45936</v>
      </c>
      <c r="D911">
        <v>1</v>
      </c>
      <c r="E911">
        <f>IF(VLOOKUP(SALIDA[[#This Row],[CODIGO]],STOCKSANLUIS[],6,FALSE)=0,"PRODUCTO SIN STOCK/UBICACIÓN",VLOOKUP(SALIDA[[#This Row],[CODIGO]],STOCKSANLUIS[],6,FALSE))</f>
        <v>1</v>
      </c>
      <c r="F911">
        <f>SALIDA[[#This Row],[CANTIDAD]]/SALIDA[[#This Row],[UND MEDIDA]]</f>
        <v>1</v>
      </c>
      <c r="G911" t="str">
        <f>VLOOKUP(SALIDA[[#This Row],[CODIGO]],FAMILIAS[],4,FALSE)</f>
        <v>BVA</v>
      </c>
      <c r="H911" s="10" t="str">
        <f>IF(VLOOKUP(SALIDA[[#This Row],[CODIGO]],STOCKSANLUIS[],7,FALSE)=0,"PRODUCTO SIN STOCK/UBICACIÓN",VLOOKUP(SALIDA[[#This Row],[CODIGO]],STOCKSANLUIS[],7,FALSE))</f>
        <v>C</v>
      </c>
      <c r="I911" s="10"/>
      <c r="J911" t="str">
        <f>SALIDA[[#This Row],[CODIGO]]&amp;"       "&amp;SALIDA[[#This Row],[FAMILIA]]</f>
        <v>02202       BVA</v>
      </c>
      <c r="K911">
        <f>VLOOKUP(SALIDA[[#This Row],[CODIGO]],STOCK_STARSOFT[],5,FALSE)</f>
        <v>13.965745</v>
      </c>
      <c r="L911">
        <f>SALIDA[[#This Row],[CANTIDAD]]*SALIDA[[#This Row],[PRECIO UND]]</f>
        <v>13.965745</v>
      </c>
    </row>
    <row r="912" spans="1:12" x14ac:dyDescent="0.25">
      <c r="A912" s="6" t="s">
        <v>3882</v>
      </c>
      <c r="B912" s="24" t="str">
        <f>VLOOKUP(SALIDA[[#This Row],[CODIGO]],STOCKSANLUIS[],2,FALSE)</f>
        <v>GAS MAPP PRO X 0.400 GR  -  (TAPA CON VALVULA) - ICELOONG</v>
      </c>
      <c r="C912" s="153">
        <v>45936</v>
      </c>
      <c r="D912">
        <v>12</v>
      </c>
      <c r="E912">
        <f>IF(VLOOKUP(SALIDA[[#This Row],[CODIGO]],STOCKSANLUIS[],6,FALSE)=0,"PRODUCTO SIN STOCK/UBICACIÓN",VLOOKUP(SALIDA[[#This Row],[CODIGO]],STOCKSANLUIS[],6,FALSE))</f>
        <v>1</v>
      </c>
      <c r="F912">
        <f>SALIDA[[#This Row],[CANTIDAD]]/SALIDA[[#This Row],[UND MEDIDA]]</f>
        <v>12</v>
      </c>
      <c r="G912" t="str">
        <f>VLOOKUP(SALIDA[[#This Row],[CODIGO]],FAMILIAS[],4,FALSE)</f>
        <v>ZHEJIANG YONGHE</v>
      </c>
      <c r="H912" s="10" t="str">
        <f>IF(VLOOKUP(SALIDA[[#This Row],[CODIGO]],STOCKSANLUIS[],7,FALSE)=0,"PRODUCTO SIN STOCK/UBICACIÓN",VLOOKUP(SALIDA[[#This Row],[CODIGO]],STOCKSANLUIS[],7,FALSE))</f>
        <v>C</v>
      </c>
      <c r="I912" s="10"/>
      <c r="J912" t="str">
        <f>SALIDA[[#This Row],[CODIGO]]&amp;"       "&amp;SALIDA[[#This Row],[FAMILIA]]</f>
        <v>03346       ZHEJIANG YONGHE</v>
      </c>
      <c r="K912">
        <f>VLOOKUP(SALIDA[[#This Row],[CODIGO]],STOCK_STARSOFT[],5,FALSE)</f>
        <v>2.6010529999999998</v>
      </c>
      <c r="L912">
        <f>SALIDA[[#This Row],[CANTIDAD]]*SALIDA[[#This Row],[PRECIO UND]]</f>
        <v>31.212635999999996</v>
      </c>
    </row>
    <row r="913" spans="1:12" x14ac:dyDescent="0.25">
      <c r="A913" s="6" t="s">
        <v>3341</v>
      </c>
      <c r="B913" s="24" t="str">
        <f>VLOOKUP(SALIDA[[#This Row],[CODIGO]],STOCKSANLUIS[],2,FALSE)</f>
        <v>GAS REFRIGERANTE R404A -10.90KG ICELOONG</v>
      </c>
      <c r="C913" s="153">
        <v>45936</v>
      </c>
      <c r="D913">
        <v>2</v>
      </c>
      <c r="E913">
        <f>IF(VLOOKUP(SALIDA[[#This Row],[CODIGO]],STOCKSANLUIS[],6,FALSE)=0,"PRODUCTO SIN STOCK/UBICACIÓN",VLOOKUP(SALIDA[[#This Row],[CODIGO]],STOCKSANLUIS[],6,FALSE))</f>
        <v>1</v>
      </c>
      <c r="F913">
        <f>SALIDA[[#This Row],[CANTIDAD]]/SALIDA[[#This Row],[UND MEDIDA]]</f>
        <v>2</v>
      </c>
      <c r="G913" t="str">
        <f>VLOOKUP(SALIDA[[#This Row],[CODIGO]],FAMILIAS[],4,FALSE)</f>
        <v>ZHEJIANG YONGHE</v>
      </c>
      <c r="H913" s="10" t="str">
        <f>IF(VLOOKUP(SALIDA[[#This Row],[CODIGO]],STOCKSANLUIS[],7,FALSE)=0,"PRODUCTO SIN STOCK/UBICACIÓN",VLOOKUP(SALIDA[[#This Row],[CODIGO]],STOCKSANLUIS[],7,FALSE))</f>
        <v>C</v>
      </c>
      <c r="I913" s="10"/>
      <c r="J913" t="str">
        <f>SALIDA[[#This Row],[CODIGO]]&amp;"       "&amp;SALIDA[[#This Row],[FAMILIA]]</f>
        <v>02752       ZHEJIANG YONGHE</v>
      </c>
      <c r="K913">
        <f>VLOOKUP(SALIDA[[#This Row],[CODIGO]],STOCK_STARSOFT[],5,FALSE)</f>
        <v>53.481755</v>
      </c>
      <c r="L913">
        <f>SALIDA[[#This Row],[CANTIDAD]]*SALIDA[[#This Row],[PRECIO UND]]</f>
        <v>106.96351</v>
      </c>
    </row>
    <row r="914" spans="1:12" x14ac:dyDescent="0.25">
      <c r="A914" s="6" t="s">
        <v>33</v>
      </c>
      <c r="B914" s="24" t="str">
        <f>VLOOKUP(SALIDA[[#This Row],[CODIGO]],STOCKSANLUIS[],2,FALSE)</f>
        <v>CONTROLADOR DE TEMPERATURA DIGITAL MT-512E 2HP - VER.13 - 115/220 VAC - FULL GAUGE</v>
      </c>
      <c r="C914" s="153">
        <v>45936</v>
      </c>
      <c r="D914">
        <v>1</v>
      </c>
      <c r="E914">
        <f>IF(VLOOKUP(SALIDA[[#This Row],[CODIGO]],STOCKSANLUIS[],6,FALSE)=0,"PRODUCTO SIN STOCK/UBICACIÓN",VLOOKUP(SALIDA[[#This Row],[CODIGO]],STOCKSANLUIS[],6,FALSE))</f>
        <v>1</v>
      </c>
      <c r="F914">
        <f>SALIDA[[#This Row],[CANTIDAD]]/SALIDA[[#This Row],[UND MEDIDA]]</f>
        <v>1</v>
      </c>
      <c r="G914" t="str">
        <f>VLOOKUP(SALIDA[[#This Row],[CODIGO]],FAMILIAS[],4,FALSE)</f>
        <v>FULL GAUGE</v>
      </c>
      <c r="H914" s="10" t="str">
        <f>IF(VLOOKUP(SALIDA[[#This Row],[CODIGO]],STOCKSANLUIS[],7,FALSE)=0,"PRODUCTO SIN STOCK/UBICACIÓN",VLOOKUP(SALIDA[[#This Row],[CODIGO]],STOCKSANLUIS[],7,FALSE))</f>
        <v>C</v>
      </c>
      <c r="I914" s="10"/>
      <c r="J914" t="str">
        <f>SALIDA[[#This Row],[CODIGO]]&amp;"       "&amp;SALIDA[[#This Row],[FAMILIA]]</f>
        <v>00016       FULL GAUGE</v>
      </c>
      <c r="K914">
        <f>VLOOKUP(SALIDA[[#This Row],[CODIGO]],STOCK_STARSOFT[],5,FALSE)</f>
        <v>13.318346</v>
      </c>
      <c r="L914">
        <f>SALIDA[[#This Row],[CANTIDAD]]*SALIDA[[#This Row],[PRECIO UND]]</f>
        <v>13.318346</v>
      </c>
    </row>
    <row r="915" spans="1:12" x14ac:dyDescent="0.25">
      <c r="A915" s="6" t="s">
        <v>3878</v>
      </c>
      <c r="B915" s="24" t="str">
        <f>VLOOKUP(SALIDA[[#This Row],[CODIGO]],STOCKSANLUIS[],2,FALSE)</f>
        <v>GAS REFRIGERANTE R134A  X 1 KG - (TAPA CON VALVULA) - ICELOONG</v>
      </c>
      <c r="C915" s="153">
        <v>45936</v>
      </c>
      <c r="D915">
        <v>300</v>
      </c>
      <c r="E915">
        <f>IF(VLOOKUP(SALIDA[[#This Row],[CODIGO]],STOCKSANLUIS[],6,FALSE)=0,"PRODUCTO SIN STOCK/UBICACIÓN",VLOOKUP(SALIDA[[#This Row],[CODIGO]],STOCKSANLUIS[],6,FALSE))</f>
        <v>1</v>
      </c>
      <c r="F915">
        <f>SALIDA[[#This Row],[CANTIDAD]]/SALIDA[[#This Row],[UND MEDIDA]]</f>
        <v>300</v>
      </c>
      <c r="G915" t="str">
        <f>VLOOKUP(SALIDA[[#This Row],[CODIGO]],FAMILIAS[],4,FALSE)</f>
        <v>ZHEJIANG YONGHE</v>
      </c>
      <c r="H915" s="10" t="str">
        <f>IF(VLOOKUP(SALIDA[[#This Row],[CODIGO]],STOCKSANLUIS[],7,FALSE)=0,"PRODUCTO SIN STOCK/UBICACIÓN",VLOOKUP(SALIDA[[#This Row],[CODIGO]],STOCKSANLUIS[],7,FALSE))</f>
        <v>C</v>
      </c>
      <c r="I915" s="10"/>
      <c r="J915" t="str">
        <f>SALIDA[[#This Row],[CODIGO]]&amp;"       "&amp;SALIDA[[#This Row],[FAMILIA]]</f>
        <v>03342       ZHEJIANG YONGHE</v>
      </c>
      <c r="K915">
        <f>VLOOKUP(SALIDA[[#This Row],[CODIGO]],STOCK_STARSOFT[],5,FALSE)</f>
        <v>8.6758159999999993</v>
      </c>
      <c r="L915">
        <f>SALIDA[[#This Row],[CANTIDAD]]*SALIDA[[#This Row],[PRECIO UND]]</f>
        <v>2602.7447999999999</v>
      </c>
    </row>
    <row r="916" spans="1:12" x14ac:dyDescent="0.25">
      <c r="A916" s="6" t="s">
        <v>3591</v>
      </c>
      <c r="B916" s="24" t="str">
        <f>VLOOKUP(SALIDA[[#This Row],[CODIGO]],STOCKSANLUIS[],2,FALSE)</f>
        <v>FAN RELAY DE 24V  Q90-380 - QUALITY</v>
      </c>
      <c r="C916" s="153">
        <v>45936</v>
      </c>
      <c r="D916">
        <v>1</v>
      </c>
      <c r="E916">
        <f>IF(VLOOKUP(SALIDA[[#This Row],[CODIGO]],STOCKSANLUIS[],6,FALSE)=0,"PRODUCTO SIN STOCK/UBICACIÓN",VLOOKUP(SALIDA[[#This Row],[CODIGO]],STOCKSANLUIS[],6,FALSE))</f>
        <v>1</v>
      </c>
      <c r="F916">
        <f>SALIDA[[#This Row],[CANTIDAD]]/SALIDA[[#This Row],[UND MEDIDA]]</f>
        <v>1</v>
      </c>
      <c r="G916" t="str">
        <f>VLOOKUP(SALIDA[[#This Row],[CODIGO]],FAMILIAS[],4,FALSE)</f>
        <v>QUALITY</v>
      </c>
      <c r="H916" s="10" t="str">
        <f>IF(VLOOKUP(SALIDA[[#This Row],[CODIGO]],STOCKSANLUIS[],7,FALSE)=0,"PRODUCTO SIN STOCK/UBICACIÓN",VLOOKUP(SALIDA[[#This Row],[CODIGO]],STOCKSANLUIS[],7,FALSE))</f>
        <v>A</v>
      </c>
      <c r="I916" s="10"/>
      <c r="J916" t="str">
        <f>SALIDA[[#This Row],[CODIGO]]&amp;"       "&amp;SALIDA[[#This Row],[FAMILIA]]</f>
        <v>02990       QUALITY</v>
      </c>
      <c r="K916">
        <f>VLOOKUP(SALIDA[[#This Row],[CODIGO]],STOCK_STARSOFT[],5,FALSE)</f>
        <v>4.1189869999999997</v>
      </c>
      <c r="L916">
        <f>SALIDA[[#This Row],[CANTIDAD]]*SALIDA[[#This Row],[PRECIO UND]]</f>
        <v>4.1189869999999997</v>
      </c>
    </row>
    <row r="917" spans="1:12" x14ac:dyDescent="0.25">
      <c r="A917" s="6" t="s">
        <v>3860</v>
      </c>
      <c r="B917" s="24" t="str">
        <f>VLOOKUP(SALIDA[[#This Row],[CODIGO]],STOCKSANLUIS[],2,FALSE)</f>
        <v>CORTINA DE AIRE DE 150 CM (60") - 220V/1PH/60HZ - STAR COLD - FM-1215Z/Y-MC</v>
      </c>
      <c r="C917" s="153">
        <v>45936</v>
      </c>
      <c r="D917">
        <v>2</v>
      </c>
      <c r="E917">
        <f>IF(VLOOKUP(SALIDA[[#This Row],[CODIGO]],STOCKSANLUIS[],6,FALSE)=0,"PRODUCTO SIN STOCK/UBICACIÓN",VLOOKUP(SALIDA[[#This Row],[CODIGO]],STOCKSANLUIS[],6,FALSE))</f>
        <v>1</v>
      </c>
      <c r="F917">
        <f>SALIDA[[#This Row],[CANTIDAD]]/SALIDA[[#This Row],[UND MEDIDA]]</f>
        <v>2</v>
      </c>
      <c r="G917" t="str">
        <f>VLOOKUP(SALIDA[[#This Row],[CODIGO]],FAMILIAS[],4,FALSE)</f>
        <v>STAR COLD</v>
      </c>
      <c r="H917" s="10" t="str">
        <f>IF(VLOOKUP(SALIDA[[#This Row],[CODIGO]],STOCKSANLUIS[],7,FALSE)=0,"PRODUCTO SIN STOCK/UBICACIÓN",VLOOKUP(SALIDA[[#This Row],[CODIGO]],STOCKSANLUIS[],7,FALSE))</f>
        <v>A</v>
      </c>
      <c r="I917" s="10"/>
      <c r="J917" t="str">
        <f>SALIDA[[#This Row],[CODIGO]]&amp;"       "&amp;SALIDA[[#This Row],[FAMILIA]]</f>
        <v>03289       STAR COLD</v>
      </c>
      <c r="K917">
        <f>VLOOKUP(SALIDA[[#This Row],[CODIGO]],STOCK_STARSOFT[],5,FALSE)</f>
        <v>55.603000000000002</v>
      </c>
      <c r="L917">
        <f>SALIDA[[#This Row],[CANTIDAD]]*SALIDA[[#This Row],[PRECIO UND]]</f>
        <v>111.206</v>
      </c>
    </row>
    <row r="918" spans="1:12" x14ac:dyDescent="0.25">
      <c r="A918" s="6" t="s">
        <v>867</v>
      </c>
      <c r="B918" s="24" t="str">
        <f>VLOOKUP(SALIDA[[#This Row],[CODIGO]],STOCKSANLUIS[],2,FALSE)</f>
        <v>ACEITE POLIOLESTER POE 68 - 1 GALON - BVA</v>
      </c>
      <c r="C918" s="153">
        <v>45936</v>
      </c>
      <c r="D918">
        <v>1</v>
      </c>
      <c r="E918">
        <f>IF(VLOOKUP(SALIDA[[#This Row],[CODIGO]],STOCKSANLUIS[],6,FALSE)=0,"PRODUCTO SIN STOCK/UBICACIÓN",VLOOKUP(SALIDA[[#This Row],[CODIGO]],STOCKSANLUIS[],6,FALSE))</f>
        <v>1</v>
      </c>
      <c r="F918">
        <f>SALIDA[[#This Row],[CANTIDAD]]/SALIDA[[#This Row],[UND MEDIDA]]</f>
        <v>1</v>
      </c>
      <c r="G918" t="str">
        <f>VLOOKUP(SALIDA[[#This Row],[CODIGO]],FAMILIAS[],4,FALSE)</f>
        <v>BVA</v>
      </c>
      <c r="H918" s="10" t="str">
        <f>IF(VLOOKUP(SALIDA[[#This Row],[CODIGO]],STOCKSANLUIS[],7,FALSE)=0,"PRODUCTO SIN STOCK/UBICACIÓN",VLOOKUP(SALIDA[[#This Row],[CODIGO]],STOCKSANLUIS[],7,FALSE))</f>
        <v>C</v>
      </c>
      <c r="I918" s="10"/>
      <c r="J918" t="str">
        <f>SALIDA[[#This Row],[CODIGO]]&amp;"       "&amp;SALIDA[[#This Row],[FAMILIA]]</f>
        <v>00945       BVA</v>
      </c>
      <c r="K918">
        <f>VLOOKUP(SALIDA[[#This Row],[CODIGO]],STOCK_STARSOFT[],5,FALSE)</f>
        <v>50.009718999999997</v>
      </c>
      <c r="L918">
        <f>SALIDA[[#This Row],[CANTIDAD]]*SALIDA[[#This Row],[PRECIO UND]]</f>
        <v>50.009718999999997</v>
      </c>
    </row>
    <row r="919" spans="1:12" x14ac:dyDescent="0.25">
      <c r="A919" s="6" t="s">
        <v>3882</v>
      </c>
      <c r="B919" s="24" t="str">
        <f>VLOOKUP(SALIDA[[#This Row],[CODIGO]],STOCKSANLUIS[],2,FALSE)</f>
        <v>GAS MAPP PRO X 0.400 GR  -  (TAPA CON VALVULA) - ICELOONG</v>
      </c>
      <c r="C919" s="153">
        <v>45936</v>
      </c>
      <c r="D919">
        <v>1</v>
      </c>
      <c r="E919">
        <f>IF(VLOOKUP(SALIDA[[#This Row],[CODIGO]],STOCKSANLUIS[],6,FALSE)=0,"PRODUCTO SIN STOCK/UBICACIÓN",VLOOKUP(SALIDA[[#This Row],[CODIGO]],STOCKSANLUIS[],6,FALSE))</f>
        <v>1</v>
      </c>
      <c r="F919">
        <f>SALIDA[[#This Row],[CANTIDAD]]/SALIDA[[#This Row],[UND MEDIDA]]</f>
        <v>1</v>
      </c>
      <c r="G919" t="str">
        <f>VLOOKUP(SALIDA[[#This Row],[CODIGO]],FAMILIAS[],4,FALSE)</f>
        <v>ZHEJIANG YONGHE</v>
      </c>
      <c r="H919" s="10" t="str">
        <f>IF(VLOOKUP(SALIDA[[#This Row],[CODIGO]],STOCKSANLUIS[],7,FALSE)=0,"PRODUCTO SIN STOCK/UBICACIÓN",VLOOKUP(SALIDA[[#This Row],[CODIGO]],STOCKSANLUIS[],7,FALSE))</f>
        <v>C</v>
      </c>
      <c r="I919" s="10"/>
      <c r="J919" t="str">
        <f>SALIDA[[#This Row],[CODIGO]]&amp;"       "&amp;SALIDA[[#This Row],[FAMILIA]]</f>
        <v>03346       ZHEJIANG YONGHE</v>
      </c>
      <c r="K919">
        <f>VLOOKUP(SALIDA[[#This Row],[CODIGO]],STOCK_STARSOFT[],5,FALSE)</f>
        <v>2.6010529999999998</v>
      </c>
      <c r="L919">
        <f>SALIDA[[#This Row],[CANTIDAD]]*SALIDA[[#This Row],[PRECIO UND]]</f>
        <v>2.6010529999999998</v>
      </c>
    </row>
    <row r="920" spans="1:12" x14ac:dyDescent="0.25">
      <c r="A920" s="6" t="s">
        <v>777</v>
      </c>
      <c r="B920" s="24" t="str">
        <f>VLOOKUP(SALIDA[[#This Row],[CODIGO]],STOCKSANLUIS[],2,FALSE)</f>
        <v>MOTO VENTILADOR DE 16 WATTS 220V - ROTATION CCW - QMM-16E-2 - QUALITY</v>
      </c>
      <c r="C920" s="153">
        <v>45936</v>
      </c>
      <c r="D920">
        <v>1</v>
      </c>
      <c r="E920">
        <f>IF(VLOOKUP(SALIDA[[#This Row],[CODIGO]],STOCKSANLUIS[],6,FALSE)=0,"PRODUCTO SIN STOCK/UBICACIÓN",VLOOKUP(SALIDA[[#This Row],[CODIGO]],STOCKSANLUIS[],6,FALSE))</f>
        <v>1</v>
      </c>
      <c r="F920">
        <f>SALIDA[[#This Row],[CANTIDAD]]/SALIDA[[#This Row],[UND MEDIDA]]</f>
        <v>1</v>
      </c>
      <c r="G920" t="str">
        <f>VLOOKUP(SALIDA[[#This Row],[CODIGO]],FAMILIAS[],4,FALSE)</f>
        <v>QUALITY</v>
      </c>
      <c r="H920" s="10" t="str">
        <f>IF(VLOOKUP(SALIDA[[#This Row],[CODIGO]],STOCKSANLUIS[],7,FALSE)=0,"PRODUCTO SIN STOCK/UBICACIÓN",VLOOKUP(SALIDA[[#This Row],[CODIGO]],STOCKSANLUIS[],7,FALSE))</f>
        <v>A</v>
      </c>
      <c r="I920" s="10"/>
      <c r="J920" t="str">
        <f>SALIDA[[#This Row],[CODIGO]]&amp;"       "&amp;SALIDA[[#This Row],[FAMILIA]]</f>
        <v>00853       QUALITY</v>
      </c>
      <c r="K920">
        <f>VLOOKUP(SALIDA[[#This Row],[CODIGO]],STOCK_STARSOFT[],5,FALSE)</f>
        <v>12.478963</v>
      </c>
      <c r="L920">
        <f>SALIDA[[#This Row],[CANTIDAD]]*SALIDA[[#This Row],[PRECIO UND]]</f>
        <v>12.478963</v>
      </c>
    </row>
    <row r="921" spans="1:12" x14ac:dyDescent="0.25">
      <c r="A921" s="6" t="s">
        <v>3339</v>
      </c>
      <c r="B921" s="24" t="str">
        <f>VLOOKUP(SALIDA[[#This Row],[CODIGO]],STOCKSANLUIS[],2,FALSE)</f>
        <v>GAS REFRIGERANTE R134 - 13.6KG ICELOONG</v>
      </c>
      <c r="C921" s="153">
        <v>45937</v>
      </c>
      <c r="D921">
        <v>2</v>
      </c>
      <c r="E921">
        <f>IF(VLOOKUP(SALIDA[[#This Row],[CODIGO]],STOCKSANLUIS[],6,FALSE)=0,"PRODUCTO SIN STOCK/UBICACIÓN",VLOOKUP(SALIDA[[#This Row],[CODIGO]],STOCKSANLUIS[],6,FALSE))</f>
        <v>1</v>
      </c>
      <c r="F921">
        <f>SALIDA[[#This Row],[CANTIDAD]]/SALIDA[[#This Row],[UND MEDIDA]]</f>
        <v>2</v>
      </c>
      <c r="G921" t="str">
        <f>VLOOKUP(SALIDA[[#This Row],[CODIGO]],FAMILIAS[],4,FALSE)</f>
        <v>ZHEJIANG YONGHE</v>
      </c>
      <c r="H921" s="10" t="str">
        <f>IF(VLOOKUP(SALIDA[[#This Row],[CODIGO]],STOCKSANLUIS[],7,FALSE)=0,"PRODUCTO SIN STOCK/UBICACIÓN",VLOOKUP(SALIDA[[#This Row],[CODIGO]],STOCKSANLUIS[],7,FALSE))</f>
        <v>C</v>
      </c>
      <c r="I921" s="10"/>
      <c r="J921" t="str">
        <f>SALIDA[[#This Row],[CODIGO]]&amp;"       "&amp;SALIDA[[#This Row],[FAMILIA]]</f>
        <v>02751       ZHEJIANG YONGHE</v>
      </c>
      <c r="K921">
        <f>VLOOKUP(SALIDA[[#This Row],[CODIGO]],STOCK_STARSOFT[],5,FALSE)</f>
        <v>106.20946600000001</v>
      </c>
      <c r="L921">
        <f>SALIDA[[#This Row],[CANTIDAD]]*SALIDA[[#This Row],[PRECIO UND]]</f>
        <v>212.41893200000001</v>
      </c>
    </row>
    <row r="922" spans="1:12" x14ac:dyDescent="0.25">
      <c r="A922" s="6" t="s">
        <v>2387</v>
      </c>
      <c r="B922" s="24" t="str">
        <f>VLOOKUP(SALIDA[[#This Row],[CODIGO]],STOCKSANLUIS[],2,FALSE)</f>
        <v>CINTA DE ALUMINIO - 2" X 50 YDS - FASSON 0812</v>
      </c>
      <c r="C922" s="153">
        <v>45937</v>
      </c>
      <c r="D922">
        <v>10</v>
      </c>
      <c r="E922">
        <f>IF(VLOOKUP(SALIDA[[#This Row],[CODIGO]],STOCKSANLUIS[],6,FALSE)=0,"PRODUCTO SIN STOCK/UBICACIÓN",VLOOKUP(SALIDA[[#This Row],[CODIGO]],STOCKSANLUIS[],6,FALSE))</f>
        <v>1</v>
      </c>
      <c r="F922">
        <f>SALIDA[[#This Row],[CANTIDAD]]/SALIDA[[#This Row],[UND MEDIDA]]</f>
        <v>10</v>
      </c>
      <c r="G922" t="str">
        <f>VLOOKUP(SALIDA[[#This Row],[CODIGO]],FAMILIAS[],4,FALSE)</f>
        <v>FASSON</v>
      </c>
      <c r="H922" s="10" t="str">
        <f>IF(VLOOKUP(SALIDA[[#This Row],[CODIGO]],STOCKSANLUIS[],7,FALSE)=0,"PRODUCTO SIN STOCK/UBICACIÓN",VLOOKUP(SALIDA[[#This Row],[CODIGO]],STOCKSANLUIS[],7,FALSE))</f>
        <v>C</v>
      </c>
      <c r="I922" s="10"/>
      <c r="J922" t="str">
        <f>SALIDA[[#This Row],[CODIGO]]&amp;"       "&amp;SALIDA[[#This Row],[FAMILIA]]</f>
        <v>01987       FASSON</v>
      </c>
      <c r="K922">
        <f>VLOOKUP(SALIDA[[#This Row],[CODIGO]],STOCK_STARSOFT[],5,FALSE)</f>
        <v>5.9418839999999999</v>
      </c>
      <c r="L922">
        <f>SALIDA[[#This Row],[CANTIDAD]]*SALIDA[[#This Row],[PRECIO UND]]</f>
        <v>59.418840000000003</v>
      </c>
    </row>
    <row r="923" spans="1:12" x14ac:dyDescent="0.25">
      <c r="A923" s="6" t="s">
        <v>1103</v>
      </c>
      <c r="B923" s="100" t="str">
        <f>VLOOKUP(SALIDA[[#This Row],[CODIGO]],STOCKSANLUIS[],2,FALSE)</f>
        <v>CONTROL REMOTO UNIVERSAL - QTH-4000 - QUALITY</v>
      </c>
      <c r="C923" s="153">
        <v>45937</v>
      </c>
      <c r="D923">
        <v>4</v>
      </c>
      <c r="E923">
        <f>IF(VLOOKUP(SALIDA[[#This Row],[CODIGO]],STOCKSANLUIS[],6,FALSE)=0,"PRODUCTO SIN STOCK/UBICACIÓN",VLOOKUP(SALIDA[[#This Row],[CODIGO]],STOCKSANLUIS[],6,FALSE))</f>
        <v>1</v>
      </c>
      <c r="F923">
        <f>SALIDA[[#This Row],[CANTIDAD]]/SALIDA[[#This Row],[UND MEDIDA]]</f>
        <v>4</v>
      </c>
      <c r="G923" t="str">
        <f>VLOOKUP(SALIDA[[#This Row],[CODIGO]],FAMILIAS[],4,FALSE)</f>
        <v>QUALITY</v>
      </c>
      <c r="H923" s="10" t="str">
        <f>IF(VLOOKUP(SALIDA[[#This Row],[CODIGO]],STOCKSANLUIS[],7,FALSE)=0,"PRODUCTO SIN STOCK/UBICACIÓN",VLOOKUP(SALIDA[[#This Row],[CODIGO]],STOCKSANLUIS[],7,FALSE))</f>
        <v>A</v>
      </c>
      <c r="I923" s="10"/>
      <c r="J923" t="str">
        <f>SALIDA[[#This Row],[CODIGO]]&amp;"       "&amp;SALIDA[[#This Row],[FAMILIA]]</f>
        <v>01196       QUALITY</v>
      </c>
      <c r="K923">
        <f>VLOOKUP(SALIDA[[#This Row],[CODIGO]],STOCK_STARSOFT[],5,FALSE)</f>
        <v>3.0188069999999998</v>
      </c>
      <c r="L923">
        <f>SALIDA[[#This Row],[CANTIDAD]]*SALIDA[[#This Row],[PRECIO UND]]</f>
        <v>12.075227999999999</v>
      </c>
    </row>
    <row r="924" spans="1:12" x14ac:dyDescent="0.25">
      <c r="A924" s="6" t="s">
        <v>3090</v>
      </c>
      <c r="B924" s="100" t="str">
        <f>VLOOKUP(SALIDA[[#This Row],[CODIGO]],STOCKSANLUIS[],2,FALSE)</f>
        <v>SITRAD INBOX MINI-PC C/ SITRAD - VER.01 - 100-220 VAC (5.1 VDC) - FULL GAUGE</v>
      </c>
      <c r="C924" s="153">
        <v>45937</v>
      </c>
      <c r="D924">
        <v>1</v>
      </c>
      <c r="E924">
        <f>IF(VLOOKUP(SALIDA[[#This Row],[CODIGO]],STOCKSANLUIS[],6,FALSE)=0,"PRODUCTO SIN STOCK/UBICACIÓN",VLOOKUP(SALIDA[[#This Row],[CODIGO]],STOCKSANLUIS[],6,FALSE))</f>
        <v>1</v>
      </c>
      <c r="F924">
        <f>SALIDA[[#This Row],[CANTIDAD]]/SALIDA[[#This Row],[UND MEDIDA]]</f>
        <v>1</v>
      </c>
      <c r="G924" t="str">
        <f>VLOOKUP(SALIDA[[#This Row],[CODIGO]],FAMILIAS[],4,FALSE)</f>
        <v>FULL GAUGE</v>
      </c>
      <c r="H924" s="10" t="str">
        <f>IF(VLOOKUP(SALIDA[[#This Row],[CODIGO]],STOCKSANLUIS[],7,FALSE)=0,"PRODUCTO SIN STOCK/UBICACIÓN",VLOOKUP(SALIDA[[#This Row],[CODIGO]],STOCKSANLUIS[],7,FALSE))</f>
        <v>A</v>
      </c>
      <c r="I924" s="10"/>
      <c r="J924" t="str">
        <f>SALIDA[[#This Row],[CODIGO]]&amp;"       "&amp;SALIDA[[#This Row],[FAMILIA]]</f>
        <v>02492       FULL GAUGE</v>
      </c>
      <c r="K924">
        <f>VLOOKUP(SALIDA[[#This Row],[CODIGO]],STOCK_STARSOFT[],5,FALSE)</f>
        <v>259.66252600000001</v>
      </c>
      <c r="L924">
        <f>SALIDA[[#This Row],[CANTIDAD]]*SALIDA[[#This Row],[PRECIO UND]]</f>
        <v>259.66252600000001</v>
      </c>
    </row>
    <row r="925" spans="1:12" x14ac:dyDescent="0.25">
      <c r="A925" s="6" t="s">
        <v>57</v>
      </c>
      <c r="B925" s="100" t="str">
        <f>VLOOKUP(SALIDA[[#This Row],[CODIGO]],STOCKSANLUIS[],2,FALSE)</f>
        <v>CONTROLADOR DE VOLTAJE Y PROTECTOR DE FASES PHASELOG EW PLUS - VER.05 - 90-220 VAC - FULL GAUGE - WHITE</v>
      </c>
      <c r="C925" s="153">
        <v>45937</v>
      </c>
      <c r="D925">
        <v>3</v>
      </c>
      <c r="E925">
        <f>IF(VLOOKUP(SALIDA[[#This Row],[CODIGO]],STOCKSANLUIS[],6,FALSE)=0,"PRODUCTO SIN STOCK/UBICACIÓN",VLOOKUP(SALIDA[[#This Row],[CODIGO]],STOCKSANLUIS[],6,FALSE))</f>
        <v>1</v>
      </c>
      <c r="F925">
        <f>SALIDA[[#This Row],[CANTIDAD]]/SALIDA[[#This Row],[UND MEDIDA]]</f>
        <v>3</v>
      </c>
      <c r="G925" t="str">
        <f>VLOOKUP(SALIDA[[#This Row],[CODIGO]],FAMILIAS[],4,FALSE)</f>
        <v>FULL GAUGE</v>
      </c>
      <c r="H925" s="10" t="str">
        <f>IF(VLOOKUP(SALIDA[[#This Row],[CODIGO]],STOCKSANLUIS[],7,FALSE)=0,"PRODUCTO SIN STOCK/UBICACIÓN",VLOOKUP(SALIDA[[#This Row],[CODIGO]],STOCKSANLUIS[],7,FALSE))</f>
        <v>C</v>
      </c>
      <c r="I925" s="10"/>
      <c r="J925" t="str">
        <f>SALIDA[[#This Row],[CODIGO]]&amp;"       "&amp;SALIDA[[#This Row],[FAMILIA]]</f>
        <v>00029       FULL GAUGE</v>
      </c>
      <c r="K925">
        <f>VLOOKUP(SALIDA[[#This Row],[CODIGO]],STOCK_STARSOFT[],5,FALSE)</f>
        <v>54.47063</v>
      </c>
      <c r="L925">
        <f>SALIDA[[#This Row],[CANTIDAD]]*SALIDA[[#This Row],[PRECIO UND]]</f>
        <v>163.41189</v>
      </c>
    </row>
    <row r="926" spans="1:12" x14ac:dyDescent="0.25">
      <c r="A926" s="6" t="s">
        <v>1199</v>
      </c>
      <c r="B926" s="100" t="str">
        <f>VLOOKUP(SALIDA[[#This Row],[CODIGO]],STOCKSANLUIS[],2,FALSE)</f>
        <v>CONTROLADOR DE TEMPERATURA DIGITAL MT-512G - VER.02 - 115/220 VAC - FULL GAUGE</v>
      </c>
      <c r="C926" s="153">
        <v>45937</v>
      </c>
      <c r="D926">
        <v>2</v>
      </c>
      <c r="E926">
        <f>IF(VLOOKUP(SALIDA[[#This Row],[CODIGO]],STOCKSANLUIS[],6,FALSE)=0,"PRODUCTO SIN STOCK/UBICACIÓN",VLOOKUP(SALIDA[[#This Row],[CODIGO]],STOCKSANLUIS[],6,FALSE))</f>
        <v>1</v>
      </c>
      <c r="F926">
        <f>SALIDA[[#This Row],[CANTIDAD]]/SALIDA[[#This Row],[UND MEDIDA]]</f>
        <v>2</v>
      </c>
      <c r="G926" t="str">
        <f>VLOOKUP(SALIDA[[#This Row],[CODIGO]],FAMILIAS[],4,FALSE)</f>
        <v>FULL GAUGE</v>
      </c>
      <c r="H926" s="10" t="str">
        <f>IF(VLOOKUP(SALIDA[[#This Row],[CODIGO]],STOCKSANLUIS[],7,FALSE)=0,"PRODUCTO SIN STOCK/UBICACIÓN",VLOOKUP(SALIDA[[#This Row],[CODIGO]],STOCKSANLUIS[],7,FALSE))</f>
        <v>A</v>
      </c>
      <c r="I926" s="10"/>
      <c r="J926" t="str">
        <f>SALIDA[[#This Row],[CODIGO]]&amp;"       "&amp;SALIDA[[#This Row],[FAMILIA]]</f>
        <v>01276       FULL GAUGE</v>
      </c>
      <c r="K926">
        <f>VLOOKUP(SALIDA[[#This Row],[CODIGO]],STOCK_STARSOFT[],5,FALSE)</f>
        <v>20.559538</v>
      </c>
      <c r="L926">
        <f>SALIDA[[#This Row],[CANTIDAD]]*SALIDA[[#This Row],[PRECIO UND]]</f>
        <v>41.119076</v>
      </c>
    </row>
    <row r="927" spans="1:12" x14ac:dyDescent="0.25">
      <c r="A927" s="6" t="s">
        <v>375</v>
      </c>
      <c r="B927" s="100" t="str">
        <f>VLOOKUP(SALIDA[[#This Row],[CODIGO]],STOCKSANLUIS[],2,FALSE)</f>
        <v>ROLLO DE COBRE FLEXIBLE 1/4" HIGH QUALITY - STARCOLD - 6.35 MM X 0.55 MM X 15 M</v>
      </c>
      <c r="C927" s="153">
        <v>45937</v>
      </c>
      <c r="D927">
        <v>1</v>
      </c>
      <c r="E927">
        <f>IF(VLOOKUP(SALIDA[[#This Row],[CODIGO]],STOCKSANLUIS[],6,FALSE)=0,"PRODUCTO SIN STOCK/UBICACIÓN",VLOOKUP(SALIDA[[#This Row],[CODIGO]],STOCKSANLUIS[],6,FALSE))</f>
        <v>1</v>
      </c>
      <c r="F927">
        <f>SALIDA[[#This Row],[CANTIDAD]]/SALIDA[[#This Row],[UND MEDIDA]]</f>
        <v>1</v>
      </c>
      <c r="G927" t="str">
        <f>VLOOKUP(SALIDA[[#This Row],[CODIGO]],FAMILIAS[],4,FALSE)</f>
        <v>ICEAGE- ZHEJIANG JIAHE PIPES</v>
      </c>
      <c r="H927" s="10" t="str">
        <f>IF(VLOOKUP(SALIDA[[#This Row],[CODIGO]],STOCKSANLUIS[],7,FALSE)=0,"PRODUCTO SIN STOCK/UBICACIÓN",VLOOKUP(SALIDA[[#This Row],[CODIGO]],STOCKSANLUIS[],7,FALSE))</f>
        <v>C</v>
      </c>
      <c r="I927" s="10"/>
      <c r="J927" t="str">
        <f>SALIDA[[#This Row],[CODIGO]]&amp;"       "&amp;SALIDA[[#This Row],[FAMILIA]]</f>
        <v>00315       ICEAGE- ZHEJIANG JIAHE PIPES</v>
      </c>
      <c r="K927">
        <f>VLOOKUP(SALIDA[[#This Row],[CODIGO]],STOCK_STARSOFT[],5,FALSE)</f>
        <v>17.534842000000001</v>
      </c>
      <c r="L927">
        <f>SALIDA[[#This Row],[CANTIDAD]]*SALIDA[[#This Row],[PRECIO UND]]</f>
        <v>17.534842000000001</v>
      </c>
    </row>
    <row r="928" spans="1:12" x14ac:dyDescent="0.25">
      <c r="A928" s="6" t="s">
        <v>2944</v>
      </c>
      <c r="B928" s="100" t="str">
        <f>VLOOKUP(SALIDA[[#This Row],[CODIGO]],STOCKSANLUIS[],2,FALSE)</f>
        <v>TUERCA DE BRONCE DE 1/4 - SN-14 - EVERWELL</v>
      </c>
      <c r="C928" s="153">
        <v>45937</v>
      </c>
      <c r="D928">
        <v>12</v>
      </c>
      <c r="E928">
        <f>IF(VLOOKUP(SALIDA[[#This Row],[CODIGO]],STOCKSANLUIS[],6,FALSE)=0,"PRODUCTO SIN STOCK/UBICACIÓN",VLOOKUP(SALIDA[[#This Row],[CODIGO]],STOCKSANLUIS[],6,FALSE))</f>
        <v>1</v>
      </c>
      <c r="F928">
        <f>SALIDA[[#This Row],[CANTIDAD]]/SALIDA[[#This Row],[UND MEDIDA]]</f>
        <v>12</v>
      </c>
      <c r="G928" t="str">
        <f>VLOOKUP(SALIDA[[#This Row],[CODIGO]],FAMILIAS[],4,FALSE)</f>
        <v>EVERWELL</v>
      </c>
      <c r="H928" s="10" t="str">
        <f>IF(VLOOKUP(SALIDA[[#This Row],[CODIGO]],STOCKSANLUIS[],7,FALSE)=0,"PRODUCTO SIN STOCK/UBICACIÓN",VLOOKUP(SALIDA[[#This Row],[CODIGO]],STOCKSANLUIS[],7,FALSE))</f>
        <v>C</v>
      </c>
      <c r="I928" s="10"/>
      <c r="J928" t="str">
        <f>SALIDA[[#This Row],[CODIGO]]&amp;"       "&amp;SALIDA[[#This Row],[FAMILIA]]</f>
        <v>02400       EVERWELL</v>
      </c>
      <c r="K928">
        <f>VLOOKUP(SALIDA[[#This Row],[CODIGO]],STOCK_STARSOFT[],5,FALSE)</f>
        <v>0.199099</v>
      </c>
      <c r="L928">
        <f>SALIDA[[#This Row],[CANTIDAD]]*SALIDA[[#This Row],[PRECIO UND]]</f>
        <v>2.3891879999999999</v>
      </c>
    </row>
    <row r="929" spans="1:12" x14ac:dyDescent="0.25">
      <c r="A929" s="6" t="s">
        <v>3665</v>
      </c>
      <c r="B929" s="100" t="str">
        <f>VLOOKUP(SALIDA[[#This Row],[CODIGO]],STOCKSANLUIS[],2,FALSE)</f>
        <v>AGENTE DE LIMPIEZA INTERNA OPTEON SF FLUSH X 4.54 KG - CHEMOURS - REEMPLAZO DEL R141B</v>
      </c>
      <c r="C929" s="153">
        <v>45937</v>
      </c>
      <c r="D929">
        <v>1</v>
      </c>
      <c r="E929">
        <f>IF(VLOOKUP(SALIDA[[#This Row],[CODIGO]],STOCKSANLUIS[],6,FALSE)=0,"PRODUCTO SIN STOCK/UBICACIÓN",VLOOKUP(SALIDA[[#This Row],[CODIGO]],STOCKSANLUIS[],6,FALSE))</f>
        <v>1</v>
      </c>
      <c r="F929">
        <f>SALIDA[[#This Row],[CANTIDAD]]/SALIDA[[#This Row],[UND MEDIDA]]</f>
        <v>1</v>
      </c>
      <c r="G929" t="str">
        <f>VLOOKUP(SALIDA[[#This Row],[CODIGO]],FAMILIAS[],4,FALSE)</f>
        <v>THE CHEMOURS</v>
      </c>
      <c r="H929" s="10" t="str">
        <f>IF(VLOOKUP(SALIDA[[#This Row],[CODIGO]],STOCKSANLUIS[],7,FALSE)=0,"PRODUCTO SIN STOCK/UBICACIÓN",VLOOKUP(SALIDA[[#This Row],[CODIGO]],STOCKSANLUIS[],7,FALSE))</f>
        <v>C</v>
      </c>
      <c r="I929" s="10"/>
      <c r="J929" t="str">
        <f>SALIDA[[#This Row],[CODIGO]]&amp;"       "&amp;SALIDA[[#This Row],[FAMILIA]]</f>
        <v>03051       THE CHEMOURS</v>
      </c>
      <c r="K929">
        <f>VLOOKUP(SALIDA[[#This Row],[CODIGO]],STOCK_STARSOFT[],5,FALSE)</f>
        <v>91.188703000000004</v>
      </c>
      <c r="L929">
        <f>SALIDA[[#This Row],[CANTIDAD]]*SALIDA[[#This Row],[PRECIO UND]]</f>
        <v>91.188703000000004</v>
      </c>
    </row>
    <row r="930" spans="1:12" x14ac:dyDescent="0.25">
      <c r="A930" s="6" t="s">
        <v>3635</v>
      </c>
      <c r="B930" s="100" t="str">
        <f>VLOOKUP(SALIDA[[#This Row],[CODIGO]],STOCKSANLUIS[],2,FALSE)</f>
        <v>MOTOVENTILADOR MAER FAN YDWF68L35P4-360N-300S (220V, 60HZ, 4 POLES, 1PH, CL.F, SUCTION)</v>
      </c>
      <c r="C930" s="153">
        <v>45937</v>
      </c>
      <c r="D930">
        <v>1</v>
      </c>
      <c r="E930">
        <f>IF(VLOOKUP(SALIDA[[#This Row],[CODIGO]],STOCKSANLUIS[],6,FALSE)=0,"PRODUCTO SIN STOCK/UBICACIÓN",VLOOKUP(SALIDA[[#This Row],[CODIGO]],STOCKSANLUIS[],6,FALSE))</f>
        <v>1</v>
      </c>
      <c r="F930">
        <f>SALIDA[[#This Row],[CANTIDAD]]/SALIDA[[#This Row],[UND MEDIDA]]</f>
        <v>1</v>
      </c>
      <c r="G930" t="str">
        <f>VLOOKUP(SALIDA[[#This Row],[CODIGO]],FAMILIAS[],4,FALSE)</f>
        <v>MAER FAN</v>
      </c>
      <c r="H930" s="10" t="str">
        <f>IF(VLOOKUP(SALIDA[[#This Row],[CODIGO]],STOCKSANLUIS[],7,FALSE)=0,"PRODUCTO SIN STOCK/UBICACIÓN",VLOOKUP(SALIDA[[#This Row],[CODIGO]],STOCKSANLUIS[],7,FALSE))</f>
        <v>C</v>
      </c>
      <c r="I930" s="10"/>
      <c r="J930" t="str">
        <f>SALIDA[[#This Row],[CODIGO]]&amp;"       "&amp;SALIDA[[#This Row],[FAMILIA]]</f>
        <v>03035       MAER FAN</v>
      </c>
      <c r="K930">
        <f>VLOOKUP(SALIDA[[#This Row],[CODIGO]],STOCK_STARSOFT[],5,FALSE)</f>
        <v>22.768464000000002</v>
      </c>
      <c r="L930">
        <f>SALIDA[[#This Row],[CANTIDAD]]*SALIDA[[#This Row],[PRECIO UND]]</f>
        <v>22.768464000000002</v>
      </c>
    </row>
    <row r="931" spans="1:12" x14ac:dyDescent="0.25">
      <c r="A931" s="6" t="s">
        <v>3339</v>
      </c>
      <c r="B931" s="100" t="str">
        <f>VLOOKUP(SALIDA[[#This Row],[CODIGO]],STOCKSANLUIS[],2,FALSE)</f>
        <v>GAS REFRIGERANTE R134 - 13.6KG ICELOONG</v>
      </c>
      <c r="C931" s="153">
        <v>45937</v>
      </c>
      <c r="D931">
        <v>1</v>
      </c>
      <c r="E931">
        <f>IF(VLOOKUP(SALIDA[[#This Row],[CODIGO]],STOCKSANLUIS[],6,FALSE)=0,"PRODUCTO SIN STOCK/UBICACIÓN",VLOOKUP(SALIDA[[#This Row],[CODIGO]],STOCKSANLUIS[],6,FALSE))</f>
        <v>1</v>
      </c>
      <c r="F931">
        <f>SALIDA[[#This Row],[CANTIDAD]]/SALIDA[[#This Row],[UND MEDIDA]]</f>
        <v>1</v>
      </c>
      <c r="G931" t="str">
        <f>VLOOKUP(SALIDA[[#This Row],[CODIGO]],FAMILIAS[],4,FALSE)</f>
        <v>ZHEJIANG YONGHE</v>
      </c>
      <c r="H931" s="10" t="str">
        <f>IF(VLOOKUP(SALIDA[[#This Row],[CODIGO]],STOCKSANLUIS[],7,FALSE)=0,"PRODUCTO SIN STOCK/UBICACIÓN",VLOOKUP(SALIDA[[#This Row],[CODIGO]],STOCKSANLUIS[],7,FALSE))</f>
        <v>C</v>
      </c>
      <c r="I931" s="10"/>
      <c r="J931" t="str">
        <f>SALIDA[[#This Row],[CODIGO]]&amp;"       "&amp;SALIDA[[#This Row],[FAMILIA]]</f>
        <v>02751       ZHEJIANG YONGHE</v>
      </c>
      <c r="K931">
        <f>VLOOKUP(SALIDA[[#This Row],[CODIGO]],STOCK_STARSOFT[],5,FALSE)</f>
        <v>106.20946600000001</v>
      </c>
      <c r="L931">
        <f>SALIDA[[#This Row],[CANTIDAD]]*SALIDA[[#This Row],[PRECIO UND]]</f>
        <v>106.20946600000001</v>
      </c>
    </row>
    <row r="932" spans="1:12" x14ac:dyDescent="0.25">
      <c r="A932" s="6" t="s">
        <v>33</v>
      </c>
      <c r="B932" s="100" t="str">
        <f>VLOOKUP(SALIDA[[#This Row],[CODIGO]],STOCKSANLUIS[],2,FALSE)</f>
        <v>CONTROLADOR DE TEMPERATURA DIGITAL MT-512E 2HP - VER.13 - 115/220 VAC - FULL GAUGE</v>
      </c>
      <c r="C932" s="153">
        <v>45937</v>
      </c>
      <c r="D932">
        <v>12</v>
      </c>
      <c r="E932">
        <f>IF(VLOOKUP(SALIDA[[#This Row],[CODIGO]],STOCKSANLUIS[],6,FALSE)=0,"PRODUCTO SIN STOCK/UBICACIÓN",VLOOKUP(SALIDA[[#This Row],[CODIGO]],STOCKSANLUIS[],6,FALSE))</f>
        <v>1</v>
      </c>
      <c r="F932">
        <f>SALIDA[[#This Row],[CANTIDAD]]/SALIDA[[#This Row],[UND MEDIDA]]</f>
        <v>12</v>
      </c>
      <c r="G932" t="str">
        <f>VLOOKUP(SALIDA[[#This Row],[CODIGO]],FAMILIAS[],4,FALSE)</f>
        <v>FULL GAUGE</v>
      </c>
      <c r="H932" s="10" t="str">
        <f>IF(VLOOKUP(SALIDA[[#This Row],[CODIGO]],STOCKSANLUIS[],7,FALSE)=0,"PRODUCTO SIN STOCK/UBICACIÓN",VLOOKUP(SALIDA[[#This Row],[CODIGO]],STOCKSANLUIS[],7,FALSE))</f>
        <v>C</v>
      </c>
      <c r="I932" s="10"/>
      <c r="J932" t="str">
        <f>SALIDA[[#This Row],[CODIGO]]&amp;"       "&amp;SALIDA[[#This Row],[FAMILIA]]</f>
        <v>00016       FULL GAUGE</v>
      </c>
      <c r="K932">
        <f>VLOOKUP(SALIDA[[#This Row],[CODIGO]],STOCK_STARSOFT[],5,FALSE)</f>
        <v>13.318346</v>
      </c>
      <c r="L932">
        <f>SALIDA[[#This Row],[CANTIDAD]]*SALIDA[[#This Row],[PRECIO UND]]</f>
        <v>159.82015200000001</v>
      </c>
    </row>
    <row r="933" spans="1:12" x14ac:dyDescent="0.25">
      <c r="A933" s="6" t="s">
        <v>2022</v>
      </c>
      <c r="B933" s="100" t="str">
        <f>VLOOKUP(SALIDA[[#This Row],[CODIGO]],STOCKSANLUIS[],2,FALSE)</f>
        <v>CONTROLADOR DE TEMPERATURA DIGITAL TC-900E POWER - VER.07 - 115/220 VAC - FULL GAUGE</v>
      </c>
      <c r="C933" s="153">
        <v>45937</v>
      </c>
      <c r="D933">
        <v>6</v>
      </c>
      <c r="E933">
        <f>IF(VLOOKUP(SALIDA[[#This Row],[CODIGO]],STOCKSANLUIS[],6,FALSE)=0,"PRODUCTO SIN STOCK/UBICACIÓN",VLOOKUP(SALIDA[[#This Row],[CODIGO]],STOCKSANLUIS[],6,FALSE))</f>
        <v>1</v>
      </c>
      <c r="F933">
        <f>SALIDA[[#This Row],[CANTIDAD]]/SALIDA[[#This Row],[UND MEDIDA]]</f>
        <v>6</v>
      </c>
      <c r="G933" t="str">
        <f>VLOOKUP(SALIDA[[#This Row],[CODIGO]],FAMILIAS[],4,FALSE)</f>
        <v>FULL GAUGE</v>
      </c>
      <c r="H933" s="10" t="str">
        <f>IF(VLOOKUP(SALIDA[[#This Row],[CODIGO]],STOCKSANLUIS[],7,FALSE)=0,"PRODUCTO SIN STOCK/UBICACIÓN",VLOOKUP(SALIDA[[#This Row],[CODIGO]],STOCKSANLUIS[],7,FALSE))</f>
        <v>C</v>
      </c>
      <c r="I933" s="10"/>
      <c r="J933" t="str">
        <f>SALIDA[[#This Row],[CODIGO]]&amp;"       "&amp;SALIDA[[#This Row],[FAMILIA]]</f>
        <v>01785       FULL GAUGE</v>
      </c>
      <c r="K933">
        <f>VLOOKUP(SALIDA[[#This Row],[CODIGO]],STOCK_STARSOFT[],5,FALSE)</f>
        <v>18.272079000000002</v>
      </c>
      <c r="L933">
        <f>SALIDA[[#This Row],[CANTIDAD]]*SALIDA[[#This Row],[PRECIO UND]]</f>
        <v>109.632474</v>
      </c>
    </row>
    <row r="934" spans="1:12" x14ac:dyDescent="0.25">
      <c r="A934" s="6" t="s">
        <v>3880</v>
      </c>
      <c r="B934" s="100" t="str">
        <f>VLOOKUP(SALIDA[[#This Row],[CODIGO]],STOCKSANLUIS[],2,FALSE)</f>
        <v>GAS REFRIGERANTE R134A  X 340 GR - (TAPA CON VALVULA) - ICELOONG</v>
      </c>
      <c r="C934" s="153">
        <v>45937</v>
      </c>
      <c r="D934">
        <v>60</v>
      </c>
      <c r="E934">
        <f>IF(VLOOKUP(SALIDA[[#This Row],[CODIGO]],STOCKSANLUIS[],6,FALSE)=0,"PRODUCTO SIN STOCK/UBICACIÓN",VLOOKUP(SALIDA[[#This Row],[CODIGO]],STOCKSANLUIS[],6,FALSE))</f>
        <v>1</v>
      </c>
      <c r="F934">
        <f>SALIDA[[#This Row],[CANTIDAD]]/SALIDA[[#This Row],[UND MEDIDA]]</f>
        <v>60</v>
      </c>
      <c r="G934" t="str">
        <f>VLOOKUP(SALIDA[[#This Row],[CODIGO]],FAMILIAS[],4,FALSE)</f>
        <v>ZHEJIANG YONGHE</v>
      </c>
      <c r="H934" s="10" t="str">
        <f>IF(VLOOKUP(SALIDA[[#This Row],[CODIGO]],STOCKSANLUIS[],7,FALSE)=0,"PRODUCTO SIN STOCK/UBICACIÓN",VLOOKUP(SALIDA[[#This Row],[CODIGO]],STOCKSANLUIS[],7,FALSE))</f>
        <v>B</v>
      </c>
      <c r="I934" s="10"/>
      <c r="J934" t="str">
        <f>SALIDA[[#This Row],[CODIGO]]&amp;"       "&amp;SALIDA[[#This Row],[FAMILIA]]</f>
        <v>03343       ZHEJIANG YONGHE</v>
      </c>
      <c r="K934">
        <f>VLOOKUP(SALIDA[[#This Row],[CODIGO]],STOCK_STARSOFT[],5,FALSE)</f>
        <v>3.1289889999999998</v>
      </c>
      <c r="L934">
        <f>SALIDA[[#This Row],[CANTIDAD]]*SALIDA[[#This Row],[PRECIO UND]]</f>
        <v>187.73934</v>
      </c>
    </row>
    <row r="935" spans="1:12" x14ac:dyDescent="0.25">
      <c r="A935" s="6" t="s">
        <v>19300</v>
      </c>
      <c r="B935" s="100" t="str">
        <f>VLOOKUP(SALIDA[[#This Row],[CODIGO]],STOCKSANLUIS[],2,FALSE)</f>
        <v>CINTA ADHESIVA FOAM QTF-230E - 1/8" X 2" X 32.8´ (3MM X 50MM X 10M) - EVERFROST - HIGH QUALITY</v>
      </c>
      <c r="C935" s="153">
        <v>45937</v>
      </c>
      <c r="D935">
        <v>3</v>
      </c>
      <c r="E935">
        <f>IF(VLOOKUP(SALIDA[[#This Row],[CODIGO]],STOCKSANLUIS[],6,FALSE)=0,"PRODUCTO SIN STOCK/UBICACIÓN",VLOOKUP(SALIDA[[#This Row],[CODIGO]],STOCKSANLUIS[],6,FALSE))</f>
        <v>1</v>
      </c>
      <c r="F935">
        <f>SALIDA[[#This Row],[CANTIDAD]]/SALIDA[[#This Row],[UND MEDIDA]]</f>
        <v>3</v>
      </c>
      <c r="G935" t="str">
        <f>VLOOKUP(SALIDA[[#This Row],[CODIGO]],FAMILIAS[],4,FALSE)</f>
        <v>EVERFROST</v>
      </c>
      <c r="H935" s="10" t="str">
        <f>IF(VLOOKUP(SALIDA[[#This Row],[CODIGO]],STOCKSANLUIS[],7,FALSE)=0,"PRODUCTO SIN STOCK/UBICACIÓN",VLOOKUP(SALIDA[[#This Row],[CODIGO]],STOCKSANLUIS[],7,FALSE))</f>
        <v>C</v>
      </c>
      <c r="I935" s="10"/>
      <c r="J935" t="str">
        <f>SALIDA[[#This Row],[CODIGO]]&amp;"       "&amp;SALIDA[[#This Row],[FAMILIA]]</f>
        <v>03490       EVERFROST</v>
      </c>
      <c r="K935">
        <f>VLOOKUP(SALIDA[[#This Row],[CODIGO]],STOCK_STARSOFT[],5,FALSE)</f>
        <v>1.3047420000000001</v>
      </c>
      <c r="L935">
        <f>SALIDA[[#This Row],[CANTIDAD]]*SALIDA[[#This Row],[PRECIO UND]]</f>
        <v>3.9142260000000002</v>
      </c>
    </row>
    <row r="936" spans="1:12" x14ac:dyDescent="0.25">
      <c r="A936" s="6" t="s">
        <v>3774</v>
      </c>
      <c r="B936" s="100" t="str">
        <f>VLOOKUP(SALIDA[[#This Row],[CODIGO]],STOCKSANLUIS[],2,FALSE)</f>
        <v>LAMA DE PVC CLEARWAY LOW TEMP REINFORCED 8¨¨ X .080¨¨ X 300¨ (20 CM X 2MMX 91.44M)</v>
      </c>
      <c r="C936" s="153">
        <v>45937</v>
      </c>
      <c r="D936">
        <v>182.88</v>
      </c>
      <c r="E936">
        <f>IF(VLOOKUP(SALIDA[[#This Row],[CODIGO]],STOCKSANLUIS[],6,FALSE)=0,"PRODUCTO SIN STOCK/UBICACIÓN",VLOOKUP(SALIDA[[#This Row],[CODIGO]],STOCKSANLUIS[],6,FALSE))</f>
        <v>91.44</v>
      </c>
      <c r="F936">
        <f>SALIDA[[#This Row],[CANTIDAD]]/SALIDA[[#This Row],[UND MEDIDA]]</f>
        <v>2</v>
      </c>
      <c r="G936" t="str">
        <f>VLOOKUP(SALIDA[[#This Row],[CODIGO]],FAMILIAS[],4,FALSE)</f>
        <v>CLEARWAY</v>
      </c>
      <c r="H936" s="10" t="str">
        <f>IF(VLOOKUP(SALIDA[[#This Row],[CODIGO]],STOCKSANLUIS[],7,FALSE)=0,"PRODUCTO SIN STOCK/UBICACIÓN",VLOOKUP(SALIDA[[#This Row],[CODIGO]],STOCKSANLUIS[],7,FALSE))</f>
        <v>C</v>
      </c>
      <c r="I936" s="10"/>
      <c r="J936" t="str">
        <f>SALIDA[[#This Row],[CODIGO]]&amp;"       "&amp;SALIDA[[#This Row],[FAMILIA]]</f>
        <v>03168       CLEARWAY</v>
      </c>
      <c r="K936">
        <f>VLOOKUP(SALIDA[[#This Row],[CODIGO]],STOCK_STARSOFT[],5,FALSE)</f>
        <v>1.7075640000000001</v>
      </c>
      <c r="L936">
        <f>SALIDA[[#This Row],[CANTIDAD]]*SALIDA[[#This Row],[PRECIO UND]]</f>
        <v>312.27930431999999</v>
      </c>
    </row>
    <row r="937" spans="1:12" x14ac:dyDescent="0.25">
      <c r="A937" s="6" t="s">
        <v>2427</v>
      </c>
      <c r="B937" s="100" t="str">
        <f>VLOOKUP(SALIDA[[#This Row],[CODIGO]],STOCKSANLUIS[],2,FALSE)</f>
        <v>TERMOMETRO DIGITAL TI-44 EW PLUS - VER.01 - 115 /220 VAC - FULL GAUGE - WHITE</v>
      </c>
      <c r="C937" s="153">
        <v>45937</v>
      </c>
      <c r="D937">
        <v>5</v>
      </c>
      <c r="E937">
        <f>IF(VLOOKUP(SALIDA[[#This Row],[CODIGO]],STOCKSANLUIS[],6,FALSE)=0,"PRODUCTO SIN STOCK/UBICACIÓN",VLOOKUP(SALIDA[[#This Row],[CODIGO]],STOCKSANLUIS[],6,FALSE))</f>
        <v>1</v>
      </c>
      <c r="F937">
        <f>SALIDA[[#This Row],[CANTIDAD]]/SALIDA[[#This Row],[UND MEDIDA]]</f>
        <v>5</v>
      </c>
      <c r="G937" t="str">
        <f>VLOOKUP(SALIDA[[#This Row],[CODIGO]],FAMILIAS[],4,FALSE)</f>
        <v>FULL GAUGE</v>
      </c>
      <c r="H937" s="10" t="str">
        <f>IF(VLOOKUP(SALIDA[[#This Row],[CODIGO]],STOCKSANLUIS[],7,FALSE)=0,"PRODUCTO SIN STOCK/UBICACIÓN",VLOOKUP(SALIDA[[#This Row],[CODIGO]],STOCKSANLUIS[],7,FALSE))</f>
        <v>C</v>
      </c>
      <c r="I937" s="10"/>
      <c r="J937" t="str">
        <f>SALIDA[[#This Row],[CODIGO]]&amp;"       "&amp;SALIDA[[#This Row],[FAMILIA]]</f>
        <v>02009       FULL GAUGE</v>
      </c>
      <c r="K937">
        <f>VLOOKUP(SALIDA[[#This Row],[CODIGO]],STOCK_STARSOFT[],5,FALSE)</f>
        <v>25.290130000000001</v>
      </c>
      <c r="L937">
        <f>SALIDA[[#This Row],[CANTIDAD]]*SALIDA[[#This Row],[PRECIO UND]]</f>
        <v>126.45065000000001</v>
      </c>
    </row>
    <row r="938" spans="1:12" x14ac:dyDescent="0.25">
      <c r="A938" s="6" t="s">
        <v>2490</v>
      </c>
      <c r="B938" s="100" t="str">
        <f>VLOOKUP(SALIDA[[#This Row],[CODIGO]],STOCKSANLUIS[],2,FALSE)</f>
        <v>LIMPIADOR PARA CONDENSADOR - NU-BRITE - 1GALON - NU CALGON</v>
      </c>
      <c r="C938" s="153">
        <v>45937</v>
      </c>
      <c r="D938">
        <v>2</v>
      </c>
      <c r="E938">
        <f>IF(VLOOKUP(SALIDA[[#This Row],[CODIGO]],STOCKSANLUIS[],6,FALSE)=0,"PRODUCTO SIN STOCK/UBICACIÓN",VLOOKUP(SALIDA[[#This Row],[CODIGO]],STOCKSANLUIS[],6,FALSE))</f>
        <v>1</v>
      </c>
      <c r="F938">
        <f>SALIDA[[#This Row],[CANTIDAD]]/SALIDA[[#This Row],[UND MEDIDA]]</f>
        <v>2</v>
      </c>
      <c r="G938" t="str">
        <f>VLOOKUP(SALIDA[[#This Row],[CODIGO]],FAMILIAS[],4,FALSE)</f>
        <v>NU CALGON</v>
      </c>
      <c r="H938" s="10" t="str">
        <f>IF(VLOOKUP(SALIDA[[#This Row],[CODIGO]],STOCKSANLUIS[],7,FALSE)=0,"PRODUCTO SIN STOCK/UBICACIÓN",VLOOKUP(SALIDA[[#This Row],[CODIGO]],STOCKSANLUIS[],7,FALSE))</f>
        <v>C</v>
      </c>
      <c r="I938" s="10"/>
      <c r="J938" t="str">
        <f>SALIDA[[#This Row],[CODIGO]]&amp;"       "&amp;SALIDA[[#This Row],[FAMILIA]]</f>
        <v>02043       NU CALGON</v>
      </c>
      <c r="K938">
        <f>VLOOKUP(SALIDA[[#This Row],[CODIGO]],STOCK_STARSOFT[],5,FALSE)</f>
        <v>9.0050089999999994</v>
      </c>
      <c r="L938">
        <f>SALIDA[[#This Row],[CANTIDAD]]*SALIDA[[#This Row],[PRECIO UND]]</f>
        <v>18.010017999999999</v>
      </c>
    </row>
    <row r="939" spans="1:12" x14ac:dyDescent="0.25">
      <c r="A939" s="6" t="s">
        <v>3339</v>
      </c>
      <c r="B939" s="100" t="str">
        <f>VLOOKUP(SALIDA[[#This Row],[CODIGO]],STOCKSANLUIS[],2,FALSE)</f>
        <v>GAS REFRIGERANTE R134 - 13.6KG ICELOONG</v>
      </c>
      <c r="C939" s="153">
        <v>45937</v>
      </c>
      <c r="D939">
        <v>1</v>
      </c>
      <c r="E939">
        <f>IF(VLOOKUP(SALIDA[[#This Row],[CODIGO]],STOCKSANLUIS[],6,FALSE)=0,"PRODUCTO SIN STOCK/UBICACIÓN",VLOOKUP(SALIDA[[#This Row],[CODIGO]],STOCKSANLUIS[],6,FALSE))</f>
        <v>1</v>
      </c>
      <c r="F939">
        <f>SALIDA[[#This Row],[CANTIDAD]]/SALIDA[[#This Row],[UND MEDIDA]]</f>
        <v>1</v>
      </c>
      <c r="G939" t="str">
        <f>VLOOKUP(SALIDA[[#This Row],[CODIGO]],FAMILIAS[],4,FALSE)</f>
        <v>ZHEJIANG YONGHE</v>
      </c>
      <c r="H939" s="10" t="str">
        <f>IF(VLOOKUP(SALIDA[[#This Row],[CODIGO]],STOCKSANLUIS[],7,FALSE)=0,"PRODUCTO SIN STOCK/UBICACIÓN",VLOOKUP(SALIDA[[#This Row],[CODIGO]],STOCKSANLUIS[],7,FALSE))</f>
        <v>C</v>
      </c>
      <c r="I939" s="10"/>
      <c r="J939" t="str">
        <f>SALIDA[[#This Row],[CODIGO]]&amp;"       "&amp;SALIDA[[#This Row],[FAMILIA]]</f>
        <v>02751       ZHEJIANG YONGHE</v>
      </c>
      <c r="K939">
        <f>VLOOKUP(SALIDA[[#This Row],[CODIGO]],STOCK_STARSOFT[],5,FALSE)</f>
        <v>106.20946600000001</v>
      </c>
      <c r="L939">
        <f>SALIDA[[#This Row],[CANTIDAD]]*SALIDA[[#This Row],[PRECIO UND]]</f>
        <v>106.20946600000001</v>
      </c>
    </row>
    <row r="940" spans="1:12" x14ac:dyDescent="0.25">
      <c r="A940" s="6" t="s">
        <v>3647</v>
      </c>
      <c r="B940" s="100" t="str">
        <f>VLOOKUP(SALIDA[[#This Row],[CODIGO]],STOCKSANLUIS[],2,FALSE)</f>
        <v>MOTOVENTILADOR DE 16 WATTS 220V/1PH/60HZ INC. HELICE DE 254MM Y BASE</v>
      </c>
      <c r="C940" s="153">
        <v>45937</v>
      </c>
      <c r="D940">
        <v>1</v>
      </c>
      <c r="E940">
        <f>IF(VLOOKUP(SALIDA[[#This Row],[CODIGO]],STOCKSANLUIS[],6,FALSE)=0,"PRODUCTO SIN STOCK/UBICACIÓN",VLOOKUP(SALIDA[[#This Row],[CODIGO]],STOCKSANLUIS[],6,FALSE))</f>
        <v>1</v>
      </c>
      <c r="F940">
        <f>SALIDA[[#This Row],[CANTIDAD]]/SALIDA[[#This Row],[UND MEDIDA]]</f>
        <v>1</v>
      </c>
      <c r="G940" t="str">
        <f>VLOOKUP(SALIDA[[#This Row],[CODIGO]],FAMILIAS[],4,FALSE)</f>
        <v>MAER FAN</v>
      </c>
      <c r="H940" s="10" t="str">
        <f>IF(VLOOKUP(SALIDA[[#This Row],[CODIGO]],STOCKSANLUIS[],7,FALSE)=0,"PRODUCTO SIN STOCK/UBICACIÓN",VLOOKUP(SALIDA[[#This Row],[CODIGO]],STOCKSANLUIS[],7,FALSE))</f>
        <v>C</v>
      </c>
      <c r="I940" s="10"/>
      <c r="J940" t="str">
        <f>SALIDA[[#This Row],[CODIGO]]&amp;"       "&amp;SALIDA[[#This Row],[FAMILIA]]</f>
        <v>03041       MAER FAN</v>
      </c>
      <c r="K940">
        <f>VLOOKUP(SALIDA[[#This Row],[CODIGO]],STOCK_STARSOFT[],5,FALSE)</f>
        <v>8.64</v>
      </c>
      <c r="L940">
        <f>SALIDA[[#This Row],[CANTIDAD]]*SALIDA[[#This Row],[PRECIO UND]]</f>
        <v>8.64</v>
      </c>
    </row>
    <row r="941" spans="1:12" x14ac:dyDescent="0.25">
      <c r="A941" s="6" t="s">
        <v>1245</v>
      </c>
      <c r="B941" s="100" t="str">
        <f>VLOOKUP(SALIDA[[#This Row],[CODIGO]],STOCKSANLUIS[],2,FALSE)</f>
        <v>MANGA AISLANTE C1-H-020 DE 3/4" X 1/2" - ARMAFLEX/ARMACELL</v>
      </c>
      <c r="C941" s="153">
        <v>45937</v>
      </c>
      <c r="D941">
        <v>1</v>
      </c>
      <c r="E941">
        <f>IF(VLOOKUP(SALIDA[[#This Row],[CODIGO]],STOCKSANLUIS[],6,FALSE)=0,"PRODUCTO SIN STOCK/UBICACIÓN",VLOOKUP(SALIDA[[#This Row],[CODIGO]],STOCKSANLUIS[],6,FALSE))</f>
        <v>1</v>
      </c>
      <c r="F941">
        <f>SALIDA[[#This Row],[CANTIDAD]]/SALIDA[[#This Row],[UND MEDIDA]]</f>
        <v>1</v>
      </c>
      <c r="G941" t="str">
        <f>VLOOKUP(SALIDA[[#This Row],[CODIGO]],FAMILIAS[],4,FALSE)</f>
        <v>ARMACELL</v>
      </c>
      <c r="H941" s="10" t="str">
        <f>IF(VLOOKUP(SALIDA[[#This Row],[CODIGO]],STOCKSANLUIS[],7,FALSE)=0,"PRODUCTO SIN STOCK/UBICACIÓN",VLOOKUP(SALIDA[[#This Row],[CODIGO]],STOCKSANLUIS[],7,FALSE))</f>
        <v>A</v>
      </c>
      <c r="I941" s="10"/>
      <c r="J941" t="str">
        <f>SALIDA[[#This Row],[CODIGO]]&amp;"       "&amp;SALIDA[[#This Row],[FAMILIA]]</f>
        <v>01328       ARMACELL</v>
      </c>
      <c r="K941">
        <f>VLOOKUP(SALIDA[[#This Row],[CODIGO]],STOCK_STARSOFT[],5,FALSE)</f>
        <v>1.1998549999999999</v>
      </c>
      <c r="L941">
        <f>SALIDA[[#This Row],[CANTIDAD]]*SALIDA[[#This Row],[PRECIO UND]]</f>
        <v>1.1998549999999999</v>
      </c>
    </row>
    <row r="942" spans="1:12" x14ac:dyDescent="0.25">
      <c r="A942" s="6" t="s">
        <v>3239</v>
      </c>
      <c r="B942" s="100" t="str">
        <f>VLOOKUP(SALIDA[[#This Row],[CODIGO]],STOCKSANLUIS[],2,FALSE)</f>
        <v>GAS REFRIGERANTE R422D- 11.30KG  AMUCOOL</v>
      </c>
      <c r="C942" s="153">
        <v>45939</v>
      </c>
      <c r="D942">
        <v>1</v>
      </c>
      <c r="E942">
        <f>IF(VLOOKUP(SALIDA[[#This Row],[CODIGO]],STOCKSANLUIS[],6,FALSE)=0,"PRODUCTO SIN STOCK/UBICACIÓN",VLOOKUP(SALIDA[[#This Row],[CODIGO]],STOCKSANLUIS[],6,FALSE))</f>
        <v>1</v>
      </c>
      <c r="F942">
        <f>SALIDA[[#This Row],[CANTIDAD]]/SALIDA[[#This Row],[UND MEDIDA]]</f>
        <v>1</v>
      </c>
      <c r="G942" t="str">
        <f>VLOOKUP(SALIDA[[#This Row],[CODIGO]],FAMILIAS[],4,FALSE)</f>
        <v>AMUCO</v>
      </c>
      <c r="H942" s="10" t="str">
        <f>IF(VLOOKUP(SALIDA[[#This Row],[CODIGO]],STOCKSANLUIS[],7,FALSE)=0,"PRODUCTO SIN STOCK/UBICACIÓN",VLOOKUP(SALIDA[[#This Row],[CODIGO]],STOCKSANLUIS[],7,FALSE))</f>
        <v>C</v>
      </c>
      <c r="I942" s="10"/>
      <c r="J942" t="str">
        <f>SALIDA[[#This Row],[CODIGO]]&amp;"       "&amp;SALIDA[[#This Row],[FAMILIA]]</f>
        <v>02627       AMUCO</v>
      </c>
      <c r="K942">
        <f>VLOOKUP(SALIDA[[#This Row],[CODIGO]],STOCK_STARSOFT[],5,FALSE)</f>
        <v>60.275593000000001</v>
      </c>
      <c r="L942">
        <f>SALIDA[[#This Row],[CANTIDAD]]*SALIDA[[#This Row],[PRECIO UND]]</f>
        <v>60.275593000000001</v>
      </c>
    </row>
    <row r="943" spans="1:12" x14ac:dyDescent="0.25">
      <c r="A943" s="6" t="s">
        <v>705</v>
      </c>
      <c r="B943" s="100" t="str">
        <f>VLOOKUP(SALIDA[[#This Row],[CODIGO]],STOCKSANLUIS[],2,FALSE)</f>
        <v>FILTRO SECADOR - 163 - 3/8 - ROSCABLE - QDM-163 - QUALITY</v>
      </c>
      <c r="C943" s="153">
        <v>45939</v>
      </c>
      <c r="D943">
        <v>4</v>
      </c>
      <c r="E943">
        <f>IF(VLOOKUP(SALIDA[[#This Row],[CODIGO]],STOCKSANLUIS[],6,FALSE)=0,"PRODUCTO SIN STOCK/UBICACIÓN",VLOOKUP(SALIDA[[#This Row],[CODIGO]],STOCKSANLUIS[],6,FALSE))</f>
        <v>1</v>
      </c>
      <c r="F943">
        <f>SALIDA[[#This Row],[CANTIDAD]]/SALIDA[[#This Row],[UND MEDIDA]]</f>
        <v>4</v>
      </c>
      <c r="G943" t="str">
        <f>VLOOKUP(SALIDA[[#This Row],[CODIGO]],FAMILIAS[],4,FALSE)</f>
        <v>QUALITY</v>
      </c>
      <c r="H943" s="10" t="str">
        <f>IF(VLOOKUP(SALIDA[[#This Row],[CODIGO]],STOCKSANLUIS[],7,FALSE)=0,"PRODUCTO SIN STOCK/UBICACIÓN",VLOOKUP(SALIDA[[#This Row],[CODIGO]],STOCKSANLUIS[],7,FALSE))</f>
        <v>A</v>
      </c>
      <c r="I943" s="10"/>
      <c r="J943" t="str">
        <f>SALIDA[[#This Row],[CODIGO]]&amp;"       "&amp;SALIDA[[#This Row],[FAMILIA]]</f>
        <v>00783       QUALITY</v>
      </c>
      <c r="K943">
        <f>VLOOKUP(SALIDA[[#This Row],[CODIGO]],STOCK_STARSOFT[],5,FALSE)</f>
        <v>4.469824</v>
      </c>
      <c r="L943">
        <f>SALIDA[[#This Row],[CANTIDAD]]*SALIDA[[#This Row],[PRECIO UND]]</f>
        <v>17.879296</v>
      </c>
    </row>
    <row r="944" spans="1:12" x14ac:dyDescent="0.25">
      <c r="A944" s="6" t="s">
        <v>2928</v>
      </c>
      <c r="B944" s="100" t="str">
        <f>VLOOKUP(SALIDA[[#This Row],[CODIGO]],STOCKSANLUIS[],2,FALSE)</f>
        <v>TERMOMETRO INFRA ROJO LASER - WH380 - EVERWELL</v>
      </c>
      <c r="C944" s="153">
        <v>45939</v>
      </c>
      <c r="D944">
        <v>1</v>
      </c>
      <c r="E944">
        <f>IF(VLOOKUP(SALIDA[[#This Row],[CODIGO]],STOCKSANLUIS[],6,FALSE)=0,"PRODUCTO SIN STOCK/UBICACIÓN",VLOOKUP(SALIDA[[#This Row],[CODIGO]],STOCKSANLUIS[],6,FALSE))</f>
        <v>1</v>
      </c>
      <c r="F944">
        <f>SALIDA[[#This Row],[CANTIDAD]]/SALIDA[[#This Row],[UND MEDIDA]]</f>
        <v>1</v>
      </c>
      <c r="G944" t="str">
        <f>VLOOKUP(SALIDA[[#This Row],[CODIGO]],FAMILIAS[],4,FALSE)</f>
        <v>EVERWELL</v>
      </c>
      <c r="H944" s="10" t="str">
        <f>IF(VLOOKUP(SALIDA[[#This Row],[CODIGO]],STOCKSANLUIS[],7,FALSE)=0,"PRODUCTO SIN STOCK/UBICACIÓN",VLOOKUP(SALIDA[[#This Row],[CODIGO]],STOCKSANLUIS[],7,FALSE))</f>
        <v>A</v>
      </c>
      <c r="I944" s="10"/>
      <c r="J944" t="str">
        <f>SALIDA[[#This Row],[CODIGO]]&amp;"       "&amp;SALIDA[[#This Row],[FAMILIA]]</f>
        <v>02392       EVERWELL</v>
      </c>
      <c r="K944">
        <f>VLOOKUP(SALIDA[[#This Row],[CODIGO]],STOCK_STARSOFT[],5,FALSE)</f>
        <v>12.480423</v>
      </c>
      <c r="L944">
        <f>SALIDA[[#This Row],[CANTIDAD]]*SALIDA[[#This Row],[PRECIO UND]]</f>
        <v>12.480423</v>
      </c>
    </row>
    <row r="945" spans="1:12" x14ac:dyDescent="0.25">
      <c r="A945" s="6" t="s">
        <v>3341</v>
      </c>
      <c r="B945" s="100" t="str">
        <f>VLOOKUP(SALIDA[[#This Row],[CODIGO]],STOCKSANLUIS[],2,FALSE)</f>
        <v>GAS REFRIGERANTE R404A -10.90KG ICELOONG</v>
      </c>
      <c r="C945" s="153">
        <v>45939</v>
      </c>
      <c r="D945">
        <v>2</v>
      </c>
      <c r="E945">
        <f>IF(VLOOKUP(SALIDA[[#This Row],[CODIGO]],STOCKSANLUIS[],6,FALSE)=0,"PRODUCTO SIN STOCK/UBICACIÓN",VLOOKUP(SALIDA[[#This Row],[CODIGO]],STOCKSANLUIS[],6,FALSE))</f>
        <v>1</v>
      </c>
      <c r="F945">
        <f>SALIDA[[#This Row],[CANTIDAD]]/SALIDA[[#This Row],[UND MEDIDA]]</f>
        <v>2</v>
      </c>
      <c r="G945" t="str">
        <f>VLOOKUP(SALIDA[[#This Row],[CODIGO]],FAMILIAS[],4,FALSE)</f>
        <v>ZHEJIANG YONGHE</v>
      </c>
      <c r="H945" s="10" t="str">
        <f>IF(VLOOKUP(SALIDA[[#This Row],[CODIGO]],STOCKSANLUIS[],7,FALSE)=0,"PRODUCTO SIN STOCK/UBICACIÓN",VLOOKUP(SALIDA[[#This Row],[CODIGO]],STOCKSANLUIS[],7,FALSE))</f>
        <v>C</v>
      </c>
      <c r="I945" s="10"/>
      <c r="J945" t="str">
        <f>SALIDA[[#This Row],[CODIGO]]&amp;"       "&amp;SALIDA[[#This Row],[FAMILIA]]</f>
        <v>02752       ZHEJIANG YONGHE</v>
      </c>
      <c r="K945">
        <f>VLOOKUP(SALIDA[[#This Row],[CODIGO]],STOCK_STARSOFT[],5,FALSE)</f>
        <v>53.481755</v>
      </c>
      <c r="L945">
        <f>SALIDA[[#This Row],[CANTIDAD]]*SALIDA[[#This Row],[PRECIO UND]]</f>
        <v>106.96351</v>
      </c>
    </row>
    <row r="946" spans="1:12" x14ac:dyDescent="0.25">
      <c r="A946" s="6" t="s">
        <v>3999</v>
      </c>
      <c r="B946" s="100" t="str">
        <f>VLOOKUP(SALIDA[[#This Row],[CODIGO]],STOCKSANLUIS[],2,FALSE)</f>
        <v>CONTACTOR 25AMP 220V QCC-252 - QUALITY</v>
      </c>
      <c r="C946" s="153">
        <v>45939</v>
      </c>
      <c r="D946">
        <v>1</v>
      </c>
      <c r="E946">
        <f>IF(VLOOKUP(SALIDA[[#This Row],[CODIGO]],STOCKSANLUIS[],6,FALSE)=0,"PRODUCTO SIN STOCK/UBICACIÓN",VLOOKUP(SALIDA[[#This Row],[CODIGO]],STOCKSANLUIS[],6,FALSE))</f>
        <v>1</v>
      </c>
      <c r="F946">
        <f>SALIDA[[#This Row],[CANTIDAD]]/SALIDA[[#This Row],[UND MEDIDA]]</f>
        <v>1</v>
      </c>
      <c r="G946" t="str">
        <f>VLOOKUP(SALIDA[[#This Row],[CODIGO]],FAMILIAS[],4,FALSE)</f>
        <v>QUALITY</v>
      </c>
      <c r="H946" s="10" t="str">
        <f>IF(VLOOKUP(SALIDA[[#This Row],[CODIGO]],STOCKSANLUIS[],7,FALSE)=0,"PRODUCTO SIN STOCK/UBICACIÓN",VLOOKUP(SALIDA[[#This Row],[CODIGO]],STOCKSANLUIS[],7,FALSE))</f>
        <v>A</v>
      </c>
      <c r="I946" s="10"/>
      <c r="J946" t="str">
        <f>SALIDA[[#This Row],[CODIGO]]&amp;"       "&amp;SALIDA[[#This Row],[FAMILIA]]</f>
        <v>03939       QUALITY</v>
      </c>
      <c r="K946">
        <f>VLOOKUP(SALIDA[[#This Row],[CODIGO]],STOCK_STARSOFT[],5,FALSE)</f>
        <v>6.3038889999999999</v>
      </c>
      <c r="L946">
        <f>SALIDA[[#This Row],[CANTIDAD]]*SALIDA[[#This Row],[PRECIO UND]]</f>
        <v>6.3038889999999999</v>
      </c>
    </row>
    <row r="947" spans="1:12" x14ac:dyDescent="0.25">
      <c r="A947" s="6" t="s">
        <v>2022</v>
      </c>
      <c r="B947" s="100" t="str">
        <f>VLOOKUP(SALIDA[[#This Row],[CODIGO]],STOCKSANLUIS[],2,FALSE)</f>
        <v>CONTROLADOR DE TEMPERATURA DIGITAL TC-900E POWER - VER.07 - 115/220 VAC - FULL GAUGE</v>
      </c>
      <c r="C947" s="153">
        <v>45939</v>
      </c>
      <c r="D947">
        <v>1</v>
      </c>
      <c r="E947">
        <f>IF(VLOOKUP(SALIDA[[#This Row],[CODIGO]],STOCKSANLUIS[],6,FALSE)=0,"PRODUCTO SIN STOCK/UBICACIÓN",VLOOKUP(SALIDA[[#This Row],[CODIGO]],STOCKSANLUIS[],6,FALSE))</f>
        <v>1</v>
      </c>
      <c r="F947">
        <f>SALIDA[[#This Row],[CANTIDAD]]/SALIDA[[#This Row],[UND MEDIDA]]</f>
        <v>1</v>
      </c>
      <c r="G947" t="str">
        <f>VLOOKUP(SALIDA[[#This Row],[CODIGO]],FAMILIAS[],4,FALSE)</f>
        <v>FULL GAUGE</v>
      </c>
      <c r="H947" s="10" t="str">
        <f>IF(VLOOKUP(SALIDA[[#This Row],[CODIGO]],STOCKSANLUIS[],7,FALSE)=0,"PRODUCTO SIN STOCK/UBICACIÓN",VLOOKUP(SALIDA[[#This Row],[CODIGO]],STOCKSANLUIS[],7,FALSE))</f>
        <v>C</v>
      </c>
      <c r="I947" s="10"/>
      <c r="J947" t="str">
        <f>SALIDA[[#This Row],[CODIGO]]&amp;"       "&amp;SALIDA[[#This Row],[FAMILIA]]</f>
        <v>01785       FULL GAUGE</v>
      </c>
      <c r="K947">
        <f>VLOOKUP(SALIDA[[#This Row],[CODIGO]],STOCK_STARSOFT[],5,FALSE)</f>
        <v>18.272079000000002</v>
      </c>
      <c r="L947">
        <f>SALIDA[[#This Row],[CANTIDAD]]*SALIDA[[#This Row],[PRECIO UND]]</f>
        <v>18.272079000000002</v>
      </c>
    </row>
    <row r="948" spans="1:12" x14ac:dyDescent="0.25">
      <c r="A948" s="6" t="s">
        <v>19180</v>
      </c>
      <c r="B948" s="100" t="str">
        <f>VLOOKUP(SALIDA[[#This Row],[CODIGO]],STOCKSANLUIS[],2,FALSE)</f>
        <v>EQUIPO DE A/A MINI SPLIT FRIO SOLO INVERTER - 12000 BTU/H - R410A - 220V/1PH/60HZ - DAIKIN - GL - AHRI USA CERTIFICATED - FTKS12GL216A/RKS12GL216A</v>
      </c>
      <c r="C948" s="153">
        <v>45939</v>
      </c>
      <c r="D948">
        <v>2</v>
      </c>
      <c r="E948">
        <f>IF(VLOOKUP(SALIDA[[#This Row],[CODIGO]],STOCKSANLUIS[],6,FALSE)=0,"PRODUCTO SIN STOCK/UBICACIÓN",VLOOKUP(SALIDA[[#This Row],[CODIGO]],STOCKSANLUIS[],6,FALSE))</f>
        <v>1</v>
      </c>
      <c r="F948">
        <f>SALIDA[[#This Row],[CANTIDAD]]/SALIDA[[#This Row],[UND MEDIDA]]</f>
        <v>2</v>
      </c>
      <c r="G948" t="str">
        <f>VLOOKUP(SALIDA[[#This Row],[CODIGO]],FAMILIAS[],4,FALSE)</f>
        <v>DAIKIN</v>
      </c>
      <c r="H948" s="10" t="str">
        <f>IF(VLOOKUP(SALIDA[[#This Row],[CODIGO]],STOCKSANLUIS[],7,FALSE)=0,"PRODUCTO SIN STOCK/UBICACIÓN",VLOOKUP(SALIDA[[#This Row],[CODIGO]],STOCKSANLUIS[],7,FALSE))</f>
        <v>B</v>
      </c>
      <c r="I948" s="10"/>
      <c r="J948" t="str">
        <f>SALIDA[[#This Row],[CODIGO]]&amp;"       "&amp;SALIDA[[#This Row],[FAMILIA]]</f>
        <v>03453       DAIKIN</v>
      </c>
      <c r="K948">
        <f>VLOOKUP(SALIDA[[#This Row],[CODIGO]],STOCK_STARSOFT[],5,FALSE)</f>
        <v>267.82219600000002</v>
      </c>
      <c r="L948">
        <f>SALIDA[[#This Row],[CANTIDAD]]*SALIDA[[#This Row],[PRECIO UND]]</f>
        <v>535.64439200000004</v>
      </c>
    </row>
    <row r="949" spans="1:12" x14ac:dyDescent="0.25">
      <c r="A949" s="6" t="s">
        <v>3665</v>
      </c>
      <c r="B949" s="100" t="str">
        <f>VLOOKUP(SALIDA[[#This Row],[CODIGO]],STOCKSANLUIS[],2,FALSE)</f>
        <v>AGENTE DE LIMPIEZA INTERNA OPTEON SF FLUSH X 4.54 KG - CHEMOURS - REEMPLAZO DEL R141B</v>
      </c>
      <c r="C949" s="153">
        <v>45939</v>
      </c>
      <c r="D949">
        <v>1</v>
      </c>
      <c r="E949">
        <f>IF(VLOOKUP(SALIDA[[#This Row],[CODIGO]],STOCKSANLUIS[],6,FALSE)=0,"PRODUCTO SIN STOCK/UBICACIÓN",VLOOKUP(SALIDA[[#This Row],[CODIGO]],STOCKSANLUIS[],6,FALSE))</f>
        <v>1</v>
      </c>
      <c r="F949">
        <f>SALIDA[[#This Row],[CANTIDAD]]/SALIDA[[#This Row],[UND MEDIDA]]</f>
        <v>1</v>
      </c>
      <c r="G949" t="str">
        <f>VLOOKUP(SALIDA[[#This Row],[CODIGO]],FAMILIAS[],4,FALSE)</f>
        <v>THE CHEMOURS</v>
      </c>
      <c r="H949" s="10" t="str">
        <f>IF(VLOOKUP(SALIDA[[#This Row],[CODIGO]],STOCKSANLUIS[],7,FALSE)=0,"PRODUCTO SIN STOCK/UBICACIÓN",VLOOKUP(SALIDA[[#This Row],[CODIGO]],STOCKSANLUIS[],7,FALSE))</f>
        <v>C</v>
      </c>
      <c r="I949" s="10"/>
      <c r="J949" t="str">
        <f>SALIDA[[#This Row],[CODIGO]]&amp;"       "&amp;SALIDA[[#This Row],[FAMILIA]]</f>
        <v>03051       THE CHEMOURS</v>
      </c>
      <c r="K949">
        <f>VLOOKUP(SALIDA[[#This Row],[CODIGO]],STOCK_STARSOFT[],5,FALSE)</f>
        <v>91.188703000000004</v>
      </c>
      <c r="L949">
        <f>SALIDA[[#This Row],[CANTIDAD]]*SALIDA[[#This Row],[PRECIO UND]]</f>
        <v>91.188703000000004</v>
      </c>
    </row>
    <row r="950" spans="1:12" x14ac:dyDescent="0.25">
      <c r="A950" s="6" t="s">
        <v>3675</v>
      </c>
      <c r="B950" s="100" t="str">
        <f>VLOOKUP(SALIDA[[#This Row],[CODIGO]],STOCKSANLUIS[],2,FALSE)</f>
        <v>LAMAS DE PVC ALECO 8X0.080X300 (20CM X 2MMX 91.44M) LOW TEMP REINFORCED - 172007- MT</v>
      </c>
      <c r="C950" s="153">
        <v>45939</v>
      </c>
      <c r="D950">
        <v>91.44</v>
      </c>
      <c r="E950">
        <f>IF(VLOOKUP(SALIDA[[#This Row],[CODIGO]],STOCKSANLUIS[],6,FALSE)=0,"PRODUCTO SIN STOCK/UBICACIÓN",VLOOKUP(SALIDA[[#This Row],[CODIGO]],STOCKSANLUIS[],6,FALSE))</f>
        <v>91.44</v>
      </c>
      <c r="F950">
        <f>SALIDA[[#This Row],[CANTIDAD]]/SALIDA[[#This Row],[UND MEDIDA]]</f>
        <v>1</v>
      </c>
      <c r="G950" t="str">
        <f>VLOOKUP(SALIDA[[#This Row],[CODIGO]],FAMILIAS[],4,FALSE)</f>
        <v>ES ROBBINS</v>
      </c>
      <c r="H950" s="10" t="str">
        <f>IF(VLOOKUP(SALIDA[[#This Row],[CODIGO]],STOCKSANLUIS[],7,FALSE)=0,"PRODUCTO SIN STOCK/UBICACIÓN",VLOOKUP(SALIDA[[#This Row],[CODIGO]],STOCKSANLUIS[],7,FALSE))</f>
        <v>B/C</v>
      </c>
      <c r="I950" s="10"/>
      <c r="J950" t="str">
        <f>SALIDA[[#This Row],[CODIGO]]&amp;"       "&amp;SALIDA[[#This Row],[FAMILIA]]</f>
        <v>03057       ES ROBBINS</v>
      </c>
      <c r="K950">
        <f>VLOOKUP(SALIDA[[#This Row],[CODIGO]],STOCK_STARSOFT[],5,FALSE)</f>
        <v>2.0842499999999999</v>
      </c>
      <c r="L950">
        <f>SALIDA[[#This Row],[CANTIDAD]]*SALIDA[[#This Row],[PRECIO UND]]</f>
        <v>190.58382</v>
      </c>
    </row>
    <row r="951" spans="1:12" x14ac:dyDescent="0.25">
      <c r="A951" s="6" t="s">
        <v>3345</v>
      </c>
      <c r="B951" s="100" t="str">
        <f>VLOOKUP(SALIDA[[#This Row],[CODIGO]],STOCKSANLUIS[],2,FALSE)</f>
        <v>GAS REFRIGERANTE R407C -11.3KG ICELOONG</v>
      </c>
      <c r="C951" s="153">
        <v>45939</v>
      </c>
      <c r="D951">
        <v>1</v>
      </c>
      <c r="E951">
        <f>IF(VLOOKUP(SALIDA[[#This Row],[CODIGO]],STOCKSANLUIS[],6,FALSE)=0,"PRODUCTO SIN STOCK/UBICACIÓN",VLOOKUP(SALIDA[[#This Row],[CODIGO]],STOCKSANLUIS[],6,FALSE))</f>
        <v>1</v>
      </c>
      <c r="F951">
        <f>SALIDA[[#This Row],[CANTIDAD]]/SALIDA[[#This Row],[UND MEDIDA]]</f>
        <v>1</v>
      </c>
      <c r="G951" t="str">
        <f>VLOOKUP(SALIDA[[#This Row],[CODIGO]],FAMILIAS[],4,FALSE)</f>
        <v>ZHEJIANG YONGHE</v>
      </c>
      <c r="H951" s="10" t="str">
        <f>IF(VLOOKUP(SALIDA[[#This Row],[CODIGO]],STOCKSANLUIS[],7,FALSE)=0,"PRODUCTO SIN STOCK/UBICACIÓN",VLOOKUP(SALIDA[[#This Row],[CODIGO]],STOCKSANLUIS[],7,FALSE))</f>
        <v>B</v>
      </c>
      <c r="I951" s="10"/>
      <c r="J951" t="str">
        <f>SALIDA[[#This Row],[CODIGO]]&amp;"       "&amp;SALIDA[[#This Row],[FAMILIA]]</f>
        <v>02754       ZHEJIANG YONGHE</v>
      </c>
      <c r="K951">
        <f>VLOOKUP(SALIDA[[#This Row],[CODIGO]],STOCK_STARSOFT[],5,FALSE)</f>
        <v>89.9</v>
      </c>
      <c r="L951">
        <f>SALIDA[[#This Row],[CANTIDAD]]*SALIDA[[#This Row],[PRECIO UND]]</f>
        <v>89.9</v>
      </c>
    </row>
    <row r="952" spans="1:12" x14ac:dyDescent="0.25">
      <c r="A952" s="6" t="s">
        <v>3347</v>
      </c>
      <c r="B952" s="100" t="str">
        <f>VLOOKUP(SALIDA[[#This Row],[CODIGO]],STOCKSANLUIS[],2,FALSE)</f>
        <v>GAS REFRIGERANTE R507 -11.3KG ICELOONG</v>
      </c>
      <c r="C952" s="153">
        <v>45939</v>
      </c>
      <c r="D952">
        <v>1</v>
      </c>
      <c r="E952">
        <f>IF(VLOOKUP(SALIDA[[#This Row],[CODIGO]],STOCKSANLUIS[],6,FALSE)=0,"PRODUCTO SIN STOCK/UBICACIÓN",VLOOKUP(SALIDA[[#This Row],[CODIGO]],STOCKSANLUIS[],6,FALSE))</f>
        <v>1</v>
      </c>
      <c r="F952">
        <f>SALIDA[[#This Row],[CANTIDAD]]/SALIDA[[#This Row],[UND MEDIDA]]</f>
        <v>1</v>
      </c>
      <c r="G952" t="str">
        <f>VLOOKUP(SALIDA[[#This Row],[CODIGO]],FAMILIAS[],4,FALSE)</f>
        <v>ZHEJIANG YONGHE</v>
      </c>
      <c r="H952" s="10" t="str">
        <f>IF(VLOOKUP(SALIDA[[#This Row],[CODIGO]],STOCKSANLUIS[],7,FALSE)=0,"PRODUCTO SIN STOCK/UBICACIÓN",VLOOKUP(SALIDA[[#This Row],[CODIGO]],STOCKSANLUIS[],7,FALSE))</f>
        <v>C</v>
      </c>
      <c r="I952" s="10"/>
      <c r="J952" t="str">
        <f>SALIDA[[#This Row],[CODIGO]]&amp;"       "&amp;SALIDA[[#This Row],[FAMILIA]]</f>
        <v>02755       ZHEJIANG YONGHE</v>
      </c>
      <c r="K952">
        <f>VLOOKUP(SALIDA[[#This Row],[CODIGO]],STOCK_STARSOFT[],5,FALSE)</f>
        <v>55.968114</v>
      </c>
      <c r="L952">
        <f>SALIDA[[#This Row],[CANTIDAD]]*SALIDA[[#This Row],[PRECIO UND]]</f>
        <v>55.968114</v>
      </c>
    </row>
    <row r="953" spans="1:12" x14ac:dyDescent="0.25">
      <c r="A953" s="6" t="s">
        <v>3341</v>
      </c>
      <c r="B953" s="100" t="str">
        <f>VLOOKUP(SALIDA[[#This Row],[CODIGO]],STOCKSANLUIS[],2,FALSE)</f>
        <v>GAS REFRIGERANTE R404A -10.90KG ICELOONG</v>
      </c>
      <c r="C953" s="153">
        <v>45939</v>
      </c>
      <c r="D953">
        <v>1</v>
      </c>
      <c r="E953">
        <f>IF(VLOOKUP(SALIDA[[#This Row],[CODIGO]],STOCKSANLUIS[],6,FALSE)=0,"PRODUCTO SIN STOCK/UBICACIÓN",VLOOKUP(SALIDA[[#This Row],[CODIGO]],STOCKSANLUIS[],6,FALSE))</f>
        <v>1</v>
      </c>
      <c r="F953">
        <f>SALIDA[[#This Row],[CANTIDAD]]/SALIDA[[#This Row],[UND MEDIDA]]</f>
        <v>1</v>
      </c>
      <c r="G953" t="str">
        <f>VLOOKUP(SALIDA[[#This Row],[CODIGO]],FAMILIAS[],4,FALSE)</f>
        <v>ZHEJIANG YONGHE</v>
      </c>
      <c r="H953" s="10" t="str">
        <f>IF(VLOOKUP(SALIDA[[#This Row],[CODIGO]],STOCKSANLUIS[],7,FALSE)=0,"PRODUCTO SIN STOCK/UBICACIÓN",VLOOKUP(SALIDA[[#This Row],[CODIGO]],STOCKSANLUIS[],7,FALSE))</f>
        <v>C</v>
      </c>
      <c r="I953" s="10"/>
      <c r="J953" t="str">
        <f>SALIDA[[#This Row],[CODIGO]]&amp;"       "&amp;SALIDA[[#This Row],[FAMILIA]]</f>
        <v>02752       ZHEJIANG YONGHE</v>
      </c>
      <c r="K953">
        <f>VLOOKUP(SALIDA[[#This Row],[CODIGO]],STOCK_STARSOFT[],5,FALSE)</f>
        <v>53.481755</v>
      </c>
      <c r="L953">
        <f>SALIDA[[#This Row],[CANTIDAD]]*SALIDA[[#This Row],[PRECIO UND]]</f>
        <v>53.481755</v>
      </c>
    </row>
    <row r="954" spans="1:12" x14ac:dyDescent="0.25">
      <c r="A954" s="6" t="s">
        <v>931</v>
      </c>
      <c r="B954" s="100" t="str">
        <f>VLOOKUP(SALIDA[[#This Row],[CODIGO]],STOCKSANLUIS[],2,FALSE)</f>
        <v>ACEITE POLIOLESTER POE 32 - 1 GALON - BVA</v>
      </c>
      <c r="C954" s="153">
        <v>45939</v>
      </c>
      <c r="D954">
        <v>2</v>
      </c>
      <c r="E954">
        <f>IF(VLOOKUP(SALIDA[[#This Row],[CODIGO]],STOCKSANLUIS[],6,FALSE)=0,"PRODUCTO SIN STOCK/UBICACIÓN",VLOOKUP(SALIDA[[#This Row],[CODIGO]],STOCKSANLUIS[],6,FALSE))</f>
        <v>1</v>
      </c>
      <c r="F954">
        <f>SALIDA[[#This Row],[CANTIDAD]]/SALIDA[[#This Row],[UND MEDIDA]]</f>
        <v>2</v>
      </c>
      <c r="G954" t="str">
        <f>VLOOKUP(SALIDA[[#This Row],[CODIGO]],FAMILIAS[],4,FALSE)</f>
        <v>BVA</v>
      </c>
      <c r="H954" s="10" t="str">
        <f>IF(VLOOKUP(SALIDA[[#This Row],[CODIGO]],STOCKSANLUIS[],7,FALSE)=0,"PRODUCTO SIN STOCK/UBICACIÓN",VLOOKUP(SALIDA[[#This Row],[CODIGO]],STOCKSANLUIS[],7,FALSE))</f>
        <v>C</v>
      </c>
      <c r="I954" s="10"/>
      <c r="J954" t="str">
        <f>SALIDA[[#This Row],[CODIGO]]&amp;"       "&amp;SALIDA[[#This Row],[FAMILIA]]</f>
        <v>00987       BVA</v>
      </c>
      <c r="K954">
        <f>VLOOKUP(SALIDA[[#This Row],[CODIGO]],STOCK_STARSOFT[],5,FALSE)</f>
        <v>47.466326000000002</v>
      </c>
      <c r="L954">
        <f>SALIDA[[#This Row],[CANTIDAD]]*SALIDA[[#This Row],[PRECIO UND]]</f>
        <v>94.932652000000004</v>
      </c>
    </row>
    <row r="955" spans="1:12" x14ac:dyDescent="0.25">
      <c r="A955" s="6" t="s">
        <v>953</v>
      </c>
      <c r="B955" s="100" t="str">
        <f>VLOOKUP(SALIDA[[#This Row],[CODIGO]],STOCKSANLUIS[],2,FALSE)</f>
        <v>INTERFACE USB CONV 32 - VER.03 - FULL GAUGE</v>
      </c>
      <c r="C955" s="153">
        <v>45939</v>
      </c>
      <c r="D955">
        <v>1</v>
      </c>
      <c r="E955">
        <f>IF(VLOOKUP(SALIDA[[#This Row],[CODIGO]],STOCKSANLUIS[],6,FALSE)=0,"PRODUCTO SIN STOCK/UBICACIÓN",VLOOKUP(SALIDA[[#This Row],[CODIGO]],STOCKSANLUIS[],6,FALSE))</f>
        <v>1</v>
      </c>
      <c r="F955">
        <f>SALIDA[[#This Row],[CANTIDAD]]/SALIDA[[#This Row],[UND MEDIDA]]</f>
        <v>1</v>
      </c>
      <c r="G955" t="str">
        <f>VLOOKUP(SALIDA[[#This Row],[CODIGO]],FAMILIAS[],4,FALSE)</f>
        <v>FULL GAUGE</v>
      </c>
      <c r="H955" s="10" t="str">
        <f>IF(VLOOKUP(SALIDA[[#This Row],[CODIGO]],STOCKSANLUIS[],7,FALSE)=0,"PRODUCTO SIN STOCK/UBICACIÓN",VLOOKUP(SALIDA[[#This Row],[CODIGO]],STOCKSANLUIS[],7,FALSE))</f>
        <v>A</v>
      </c>
      <c r="I955" s="10"/>
      <c r="J955" t="str">
        <f>SALIDA[[#This Row],[CODIGO]]&amp;"       "&amp;SALIDA[[#This Row],[FAMILIA]]</f>
        <v>01024       FULL GAUGE</v>
      </c>
      <c r="K955">
        <f>VLOOKUP(SALIDA[[#This Row],[CODIGO]],STOCK_STARSOFT[],5,FALSE)</f>
        <v>41.384480000000003</v>
      </c>
      <c r="L955">
        <f>SALIDA[[#This Row],[CANTIDAD]]*SALIDA[[#This Row],[PRECIO UND]]</f>
        <v>41.384480000000003</v>
      </c>
    </row>
    <row r="956" spans="1:12" x14ac:dyDescent="0.25">
      <c r="A956" s="6" t="s">
        <v>77</v>
      </c>
      <c r="B956" s="100" t="str">
        <f>VLOOKUP(SALIDA[[#This Row],[CODIGO]],STOCKSANLUIS[],2,FALSE)</f>
        <v>CONTROLADOR DE TEMPERATURA DIGITAL TC-900EW LOG - VER.04 - 115/220 VAC - FULL GAUGE - WHITE</v>
      </c>
      <c r="C956" s="153">
        <v>45939</v>
      </c>
      <c r="D956">
        <v>1</v>
      </c>
      <c r="E956">
        <f>IF(VLOOKUP(SALIDA[[#This Row],[CODIGO]],STOCKSANLUIS[],6,FALSE)=0,"PRODUCTO SIN STOCK/UBICACIÓN",VLOOKUP(SALIDA[[#This Row],[CODIGO]],STOCKSANLUIS[],6,FALSE))</f>
        <v>1</v>
      </c>
      <c r="F956">
        <f>SALIDA[[#This Row],[CANTIDAD]]/SALIDA[[#This Row],[UND MEDIDA]]</f>
        <v>1</v>
      </c>
      <c r="G956" t="str">
        <f>VLOOKUP(SALIDA[[#This Row],[CODIGO]],FAMILIAS[],4,FALSE)</f>
        <v>FULL GAUGE</v>
      </c>
      <c r="H956" s="10" t="str">
        <f>IF(VLOOKUP(SALIDA[[#This Row],[CODIGO]],STOCKSANLUIS[],7,FALSE)=0,"PRODUCTO SIN STOCK/UBICACIÓN",VLOOKUP(SALIDA[[#This Row],[CODIGO]],STOCKSANLUIS[],7,FALSE))</f>
        <v>C</v>
      </c>
      <c r="I956" s="10"/>
      <c r="J956" t="str">
        <f>SALIDA[[#This Row],[CODIGO]]&amp;"       "&amp;SALIDA[[#This Row],[FAMILIA]]</f>
        <v>00041       FULL GAUGE</v>
      </c>
      <c r="K956">
        <f>VLOOKUP(SALIDA[[#This Row],[CODIGO]],STOCK_STARSOFT[],5,FALSE)</f>
        <v>34.414344</v>
      </c>
      <c r="L956">
        <f>SALIDA[[#This Row],[CANTIDAD]]*SALIDA[[#This Row],[PRECIO UND]]</f>
        <v>34.414344</v>
      </c>
    </row>
    <row r="957" spans="1:12" x14ac:dyDescent="0.25">
      <c r="A957" s="6" t="s">
        <v>2591</v>
      </c>
      <c r="B957" s="100" t="str">
        <f>VLOOKUP(SALIDA[[#This Row],[CODIGO]],STOCKSANLUIS[],2,FALSE)</f>
        <v>GAS REFRIGERANTE FREON-404 A  X 425 GR-CHEMOURS - CAJA DE 15- CHINO</v>
      </c>
      <c r="C957" s="153">
        <v>45939</v>
      </c>
      <c r="D957">
        <v>3</v>
      </c>
      <c r="E957">
        <f>IF(VLOOKUP(SALIDA[[#This Row],[CODIGO]],STOCKSANLUIS[],6,FALSE)=0,"PRODUCTO SIN STOCK/UBICACIÓN",VLOOKUP(SALIDA[[#This Row],[CODIGO]],STOCKSANLUIS[],6,FALSE))</f>
        <v>1</v>
      </c>
      <c r="F957">
        <f>SALIDA[[#This Row],[CANTIDAD]]/SALIDA[[#This Row],[UND MEDIDA]]</f>
        <v>3</v>
      </c>
      <c r="G957" t="str">
        <f>VLOOKUP(SALIDA[[#This Row],[CODIGO]],FAMILIAS[],4,FALSE)</f>
        <v>THE CHEMOURS</v>
      </c>
      <c r="H957" s="10" t="str">
        <f>IF(VLOOKUP(SALIDA[[#This Row],[CODIGO]],STOCKSANLUIS[],7,FALSE)=0,"PRODUCTO SIN STOCK/UBICACIÓN",VLOOKUP(SALIDA[[#This Row],[CODIGO]],STOCKSANLUIS[],7,FALSE))</f>
        <v>C</v>
      </c>
      <c r="I957" s="10"/>
      <c r="J957" t="str">
        <f>SALIDA[[#This Row],[CODIGO]]&amp;"       "&amp;SALIDA[[#This Row],[FAMILIA]]</f>
        <v>02119       THE CHEMOURS</v>
      </c>
      <c r="K957">
        <f>VLOOKUP(SALIDA[[#This Row],[CODIGO]],STOCK_STARSOFT[],5,FALSE)</f>
        <v>5.5164220000000004</v>
      </c>
      <c r="L957">
        <f>SALIDA[[#This Row],[CANTIDAD]]*SALIDA[[#This Row],[PRECIO UND]]</f>
        <v>16.549266000000003</v>
      </c>
    </row>
    <row r="958" spans="1:12" x14ac:dyDescent="0.25">
      <c r="A958" s="6" t="s">
        <v>2914</v>
      </c>
      <c r="B958" s="100" t="str">
        <f>VLOOKUP(SALIDA[[#This Row],[CODIGO]],STOCKSANLUIS[],2,FALSE)</f>
        <v>GAS REFRIGERANTE  FREON 134A - 340 GR CHEMOURS -CAJA DE 12 - CON VALVULA - USA</v>
      </c>
      <c r="C958" s="153">
        <v>45939</v>
      </c>
      <c r="D958">
        <v>60</v>
      </c>
      <c r="E958">
        <f>IF(VLOOKUP(SALIDA[[#This Row],[CODIGO]],STOCKSANLUIS[],6,FALSE)=0,"PRODUCTO SIN STOCK/UBICACIÓN",VLOOKUP(SALIDA[[#This Row],[CODIGO]],STOCKSANLUIS[],6,FALSE))</f>
        <v>1</v>
      </c>
      <c r="F958">
        <f>SALIDA[[#This Row],[CANTIDAD]]/SALIDA[[#This Row],[UND MEDIDA]]</f>
        <v>60</v>
      </c>
      <c r="G958" t="str">
        <f>VLOOKUP(SALIDA[[#This Row],[CODIGO]],FAMILIAS[],4,FALSE)</f>
        <v>THE CHEMOURS</v>
      </c>
      <c r="H958" s="10" t="str">
        <f>IF(VLOOKUP(SALIDA[[#This Row],[CODIGO]],STOCKSANLUIS[],7,FALSE)=0,"PRODUCTO SIN STOCK/UBICACIÓN",VLOOKUP(SALIDA[[#This Row],[CODIGO]],STOCKSANLUIS[],7,FALSE))</f>
        <v>C</v>
      </c>
      <c r="I958" s="10"/>
      <c r="J958" t="str">
        <f>SALIDA[[#This Row],[CODIGO]]&amp;"       "&amp;SALIDA[[#This Row],[FAMILIA]]</f>
        <v>02373       THE CHEMOURS</v>
      </c>
      <c r="K958">
        <f>VLOOKUP(SALIDA[[#This Row],[CODIGO]],STOCK_STARSOFT[],5,FALSE)</f>
        <v>3.9201999999999999</v>
      </c>
      <c r="L958">
        <f>SALIDA[[#This Row],[CANTIDAD]]*SALIDA[[#This Row],[PRECIO UND]]</f>
        <v>235.21199999999999</v>
      </c>
    </row>
    <row r="959" spans="1:12" x14ac:dyDescent="0.25">
      <c r="A959" s="6" t="s">
        <v>3128</v>
      </c>
      <c r="B959" s="100" t="str">
        <f>VLOOKUP(SALIDA[[#This Row],[CODIGO]],STOCKSANLUIS[],2,FALSE)</f>
        <v>VALVULA DE ACCESO DE 1/4 - 10CM - PICHINA (19X0.35X100MM) - AV-14 - EVERWELL</v>
      </c>
      <c r="C959" s="153">
        <v>45940</v>
      </c>
      <c r="D959">
        <v>396</v>
      </c>
      <c r="E959">
        <f>IF(VLOOKUP(SALIDA[[#This Row],[CODIGO]],STOCKSANLUIS[],6,FALSE)=0,"PRODUCTO SIN STOCK/UBICACIÓN",VLOOKUP(SALIDA[[#This Row],[CODIGO]],STOCKSANLUIS[],6,FALSE))</f>
        <v>1</v>
      </c>
      <c r="F959">
        <f>SALIDA[[#This Row],[CANTIDAD]]/SALIDA[[#This Row],[UND MEDIDA]]</f>
        <v>396</v>
      </c>
      <c r="G959" t="str">
        <f>VLOOKUP(SALIDA[[#This Row],[CODIGO]],FAMILIAS[],4,FALSE)</f>
        <v>EVERWELL</v>
      </c>
      <c r="H959" s="10" t="str">
        <f>IF(VLOOKUP(SALIDA[[#This Row],[CODIGO]],STOCKSANLUIS[],7,FALSE)=0,"PRODUCTO SIN STOCK/UBICACIÓN",VLOOKUP(SALIDA[[#This Row],[CODIGO]],STOCKSANLUIS[],7,FALSE))</f>
        <v>A</v>
      </c>
      <c r="I959" s="10"/>
      <c r="J959" t="str">
        <f>SALIDA[[#This Row],[CODIGO]]&amp;"       "&amp;SALIDA[[#This Row],[FAMILIA]]</f>
        <v>02526       EVERWELL</v>
      </c>
      <c r="K959">
        <f>VLOOKUP(SALIDA[[#This Row],[CODIGO]],STOCK_STARSOFT[],5,FALSE)</f>
        <v>0.36562299999999998</v>
      </c>
      <c r="L959">
        <f>SALIDA[[#This Row],[CANTIDAD]]*SALIDA[[#This Row],[PRECIO UND]]</f>
        <v>144.786708</v>
      </c>
    </row>
    <row r="960" spans="1:12" x14ac:dyDescent="0.25">
      <c r="A960" s="6" t="s">
        <v>137</v>
      </c>
      <c r="B960" s="100" t="str">
        <f>VLOOKUP(SALIDA[[#This Row],[CODIGO]],STOCKSANLUIS[],2,FALSE)</f>
        <v>CUERPO DE VALVULA EXPANSION DANFOSS TE-12 SOLDABLE 5/8 X 7/8 COD 067B4022</v>
      </c>
      <c r="C960" s="153">
        <v>45940</v>
      </c>
      <c r="D960">
        <v>1</v>
      </c>
      <c r="E960">
        <f>IF(VLOOKUP(SALIDA[[#This Row],[CODIGO]],STOCKSANLUIS[],6,FALSE)=0,"PRODUCTO SIN STOCK/UBICACIÓN",VLOOKUP(SALIDA[[#This Row],[CODIGO]],STOCKSANLUIS[],6,FALSE))</f>
        <v>1</v>
      </c>
      <c r="F960">
        <f>SALIDA[[#This Row],[CANTIDAD]]/SALIDA[[#This Row],[UND MEDIDA]]</f>
        <v>1</v>
      </c>
      <c r="G960" t="str">
        <f>VLOOKUP(SALIDA[[#This Row],[CODIGO]],FAMILIAS[],4,FALSE)</f>
        <v>DANFOSS</v>
      </c>
      <c r="H960" s="10" t="str">
        <f>IF(VLOOKUP(SALIDA[[#This Row],[CODIGO]],STOCKSANLUIS[],7,FALSE)=0,"PRODUCTO SIN STOCK/UBICACIÓN",VLOOKUP(SALIDA[[#This Row],[CODIGO]],STOCKSANLUIS[],7,FALSE))</f>
        <v>A</v>
      </c>
      <c r="I960" s="10"/>
      <c r="J960" t="str">
        <f>SALIDA[[#This Row],[CODIGO]]&amp;"       "&amp;SALIDA[[#This Row],[FAMILIA]]</f>
        <v>00085       DANFOSS</v>
      </c>
      <c r="K960">
        <f>VLOOKUP(SALIDA[[#This Row],[CODIGO]],STOCK_STARSOFT[],5,FALSE)</f>
        <v>14.656974999999999</v>
      </c>
      <c r="L960">
        <f>SALIDA[[#This Row],[CANTIDAD]]*SALIDA[[#This Row],[PRECIO UND]]</f>
        <v>14.656974999999999</v>
      </c>
    </row>
    <row r="961" spans="1:12" x14ac:dyDescent="0.25">
      <c r="A961" s="6" t="s">
        <v>147</v>
      </c>
      <c r="B961" s="100" t="str">
        <f>VLOOKUP(SALIDA[[#This Row],[CODIGO]],STOCKSANLUIS[],2,FALSE)</f>
        <v>ELEMENTO TERMOSTATICO DANFOSS TES-5 COD 067B3342</v>
      </c>
      <c r="C961" s="153">
        <v>45940</v>
      </c>
      <c r="D961">
        <v>1</v>
      </c>
      <c r="E961">
        <f>IF(VLOOKUP(SALIDA[[#This Row],[CODIGO]],STOCKSANLUIS[],6,FALSE)=0,"PRODUCTO SIN STOCK/UBICACIÓN",VLOOKUP(SALIDA[[#This Row],[CODIGO]],STOCKSANLUIS[],6,FALSE))</f>
        <v>1</v>
      </c>
      <c r="F961">
        <f>SALIDA[[#This Row],[CANTIDAD]]/SALIDA[[#This Row],[UND MEDIDA]]</f>
        <v>1</v>
      </c>
      <c r="G961" t="str">
        <f>VLOOKUP(SALIDA[[#This Row],[CODIGO]],FAMILIAS[],4,FALSE)</f>
        <v>DANFOSS</v>
      </c>
      <c r="H961" s="10" t="str">
        <f>IF(VLOOKUP(SALIDA[[#This Row],[CODIGO]],STOCKSANLUIS[],7,FALSE)=0,"PRODUCTO SIN STOCK/UBICACIÓN",VLOOKUP(SALIDA[[#This Row],[CODIGO]],STOCKSANLUIS[],7,FALSE))</f>
        <v>A</v>
      </c>
      <c r="I961" s="10"/>
      <c r="J961" t="str">
        <f>SALIDA[[#This Row],[CODIGO]]&amp;"       "&amp;SALIDA[[#This Row],[FAMILIA]]</f>
        <v>00091       DANFOSS</v>
      </c>
      <c r="K961">
        <f>VLOOKUP(SALIDA[[#This Row],[CODIGO]],STOCK_STARSOFT[],5,FALSE)</f>
        <v>54.440705999999999</v>
      </c>
      <c r="L961">
        <f>SALIDA[[#This Row],[CANTIDAD]]*SALIDA[[#This Row],[PRECIO UND]]</f>
        <v>54.440705999999999</v>
      </c>
    </row>
    <row r="962" spans="1:12" x14ac:dyDescent="0.25">
      <c r="A962" s="6" t="s">
        <v>141</v>
      </c>
      <c r="B962" s="100" t="str">
        <f>VLOOKUP(SALIDA[[#This Row],[CODIGO]],STOCKSANLUIS[],2,FALSE)</f>
        <v>CUERPO DE VALVULA EXPANSION DANFOSS TE-5 COD 067B4011 5/8" X 7/8" SOLD.</v>
      </c>
      <c r="C962" s="153">
        <v>45940</v>
      </c>
      <c r="D962">
        <v>1</v>
      </c>
      <c r="E962">
        <f>IF(VLOOKUP(SALIDA[[#This Row],[CODIGO]],STOCKSANLUIS[],6,FALSE)=0,"PRODUCTO SIN STOCK/UBICACIÓN",VLOOKUP(SALIDA[[#This Row],[CODIGO]],STOCKSANLUIS[],6,FALSE))</f>
        <v>1</v>
      </c>
      <c r="F962">
        <f>SALIDA[[#This Row],[CANTIDAD]]/SALIDA[[#This Row],[UND MEDIDA]]</f>
        <v>1</v>
      </c>
      <c r="G962" t="str">
        <f>VLOOKUP(SALIDA[[#This Row],[CODIGO]],FAMILIAS[],4,FALSE)</f>
        <v>DANFOSS</v>
      </c>
      <c r="H962" s="10" t="str">
        <f>IF(VLOOKUP(SALIDA[[#This Row],[CODIGO]],STOCKSANLUIS[],7,FALSE)=0,"PRODUCTO SIN STOCK/UBICACIÓN",VLOOKUP(SALIDA[[#This Row],[CODIGO]],STOCKSANLUIS[],7,FALSE))</f>
        <v>A</v>
      </c>
      <c r="I962" s="10"/>
      <c r="J962" t="str">
        <f>SALIDA[[#This Row],[CODIGO]]&amp;"       "&amp;SALIDA[[#This Row],[FAMILIA]]</f>
        <v>00087       DANFOSS</v>
      </c>
      <c r="K962">
        <f>VLOOKUP(SALIDA[[#This Row],[CODIGO]],STOCK_STARSOFT[],5,FALSE)</f>
        <v>10.909203</v>
      </c>
      <c r="L962">
        <f>SALIDA[[#This Row],[CANTIDAD]]*SALIDA[[#This Row],[PRECIO UND]]</f>
        <v>10.909203</v>
      </c>
    </row>
    <row r="963" spans="1:12" x14ac:dyDescent="0.25">
      <c r="A963" s="6" t="s">
        <v>725</v>
      </c>
      <c r="B963" s="100" t="str">
        <f>VLOOKUP(SALIDA[[#This Row],[CODIGO]],STOCKSANLUIS[],2,FALSE)</f>
        <v>ORIFICIO #-2 PARA TEX 5, TES 5 - 067B2790</v>
      </c>
      <c r="C963" s="153">
        <v>45940</v>
      </c>
      <c r="D963">
        <v>1</v>
      </c>
      <c r="E963">
        <f>IF(VLOOKUP(SALIDA[[#This Row],[CODIGO]],STOCKSANLUIS[],6,FALSE)=0,"PRODUCTO SIN STOCK/UBICACIÓN",VLOOKUP(SALIDA[[#This Row],[CODIGO]],STOCKSANLUIS[],6,FALSE))</f>
        <v>1</v>
      </c>
      <c r="F963">
        <f>SALIDA[[#This Row],[CANTIDAD]]/SALIDA[[#This Row],[UND MEDIDA]]</f>
        <v>1</v>
      </c>
      <c r="G963" t="str">
        <f>VLOOKUP(SALIDA[[#This Row],[CODIGO]],FAMILIAS[],4,FALSE)</f>
        <v>DANFOSS</v>
      </c>
      <c r="H963" s="10" t="str">
        <f>IF(VLOOKUP(SALIDA[[#This Row],[CODIGO]],STOCKSANLUIS[],7,FALSE)=0,"PRODUCTO SIN STOCK/UBICACIÓN",VLOOKUP(SALIDA[[#This Row],[CODIGO]],STOCKSANLUIS[],7,FALSE))</f>
        <v>A</v>
      </c>
      <c r="I963" s="10"/>
      <c r="J963" t="str">
        <f>SALIDA[[#This Row],[CODIGO]]&amp;"       "&amp;SALIDA[[#This Row],[FAMILIA]]</f>
        <v>00795       DANFOSS</v>
      </c>
      <c r="K963">
        <f>VLOOKUP(SALIDA[[#This Row],[CODIGO]],STOCK_STARSOFT[],5,FALSE)</f>
        <v>18.426532999999999</v>
      </c>
      <c r="L963">
        <f>SALIDA[[#This Row],[CANTIDAD]]*SALIDA[[#This Row],[PRECIO UND]]</f>
        <v>18.426532999999999</v>
      </c>
    </row>
    <row r="964" spans="1:12" x14ac:dyDescent="0.25">
      <c r="A964" s="6" t="s">
        <v>441</v>
      </c>
      <c r="B964" s="100" t="str">
        <f>VLOOKUP(SALIDA[[#This Row],[CODIGO]],STOCKSANLUIS[],2,FALSE)</f>
        <v>ACEITE MINERAL 4G SUPER - 1 GALON - BVA</v>
      </c>
      <c r="C964" s="153">
        <v>45940</v>
      </c>
      <c r="D964">
        <v>2</v>
      </c>
      <c r="E964">
        <f>IF(VLOOKUP(SALIDA[[#This Row],[CODIGO]],STOCKSANLUIS[],6,FALSE)=0,"PRODUCTO SIN STOCK/UBICACIÓN",VLOOKUP(SALIDA[[#This Row],[CODIGO]],STOCKSANLUIS[],6,FALSE))</f>
        <v>1</v>
      </c>
      <c r="F964">
        <f>SALIDA[[#This Row],[CANTIDAD]]/SALIDA[[#This Row],[UND MEDIDA]]</f>
        <v>2</v>
      </c>
      <c r="G964" t="str">
        <f>VLOOKUP(SALIDA[[#This Row],[CODIGO]],FAMILIAS[],4,FALSE)</f>
        <v>BVA</v>
      </c>
      <c r="H964" s="10" t="str">
        <f>IF(VLOOKUP(SALIDA[[#This Row],[CODIGO]],STOCKSANLUIS[],7,FALSE)=0,"PRODUCTO SIN STOCK/UBICACIÓN",VLOOKUP(SALIDA[[#This Row],[CODIGO]],STOCKSANLUIS[],7,FALSE))</f>
        <v>C</v>
      </c>
      <c r="I964" s="10"/>
      <c r="J964" t="str">
        <f>SALIDA[[#This Row],[CODIGO]]&amp;"       "&amp;SALIDA[[#This Row],[FAMILIA]]</f>
        <v>00354       BVA</v>
      </c>
      <c r="K964">
        <f>VLOOKUP(SALIDA[[#This Row],[CODIGO]],STOCK_STARSOFT[],5,FALSE)</f>
        <v>16.651125</v>
      </c>
      <c r="L964">
        <f>SALIDA[[#This Row],[CANTIDAD]]*SALIDA[[#This Row],[PRECIO UND]]</f>
        <v>33.302250000000001</v>
      </c>
    </row>
    <row r="965" spans="1:12" x14ac:dyDescent="0.25">
      <c r="A965" s="6" t="s">
        <v>931</v>
      </c>
      <c r="B965" s="100" t="str">
        <f>VLOOKUP(SALIDA[[#This Row],[CODIGO]],STOCKSANLUIS[],2,FALSE)</f>
        <v>ACEITE POLIOLESTER POE 32 - 1 GALON - BVA</v>
      </c>
      <c r="C965" s="153">
        <v>45940</v>
      </c>
      <c r="D965">
        <v>1</v>
      </c>
      <c r="E965">
        <f>IF(VLOOKUP(SALIDA[[#This Row],[CODIGO]],STOCKSANLUIS[],6,FALSE)=0,"PRODUCTO SIN STOCK/UBICACIÓN",VLOOKUP(SALIDA[[#This Row],[CODIGO]],STOCKSANLUIS[],6,FALSE))</f>
        <v>1</v>
      </c>
      <c r="F965">
        <f>SALIDA[[#This Row],[CANTIDAD]]/SALIDA[[#This Row],[UND MEDIDA]]</f>
        <v>1</v>
      </c>
      <c r="G965" t="str">
        <f>VLOOKUP(SALIDA[[#This Row],[CODIGO]],FAMILIAS[],4,FALSE)</f>
        <v>BVA</v>
      </c>
      <c r="H965" s="10" t="str">
        <f>IF(VLOOKUP(SALIDA[[#This Row],[CODIGO]],STOCKSANLUIS[],7,FALSE)=0,"PRODUCTO SIN STOCK/UBICACIÓN",VLOOKUP(SALIDA[[#This Row],[CODIGO]],STOCKSANLUIS[],7,FALSE))</f>
        <v>C</v>
      </c>
      <c r="I965" s="10"/>
      <c r="J965" t="str">
        <f>SALIDA[[#This Row],[CODIGO]]&amp;"       "&amp;SALIDA[[#This Row],[FAMILIA]]</f>
        <v>00987       BVA</v>
      </c>
      <c r="K965">
        <f>VLOOKUP(SALIDA[[#This Row],[CODIGO]],STOCK_STARSOFT[],5,FALSE)</f>
        <v>47.466326000000002</v>
      </c>
      <c r="L965">
        <f>SALIDA[[#This Row],[CANTIDAD]]*SALIDA[[#This Row],[PRECIO UND]]</f>
        <v>47.466326000000002</v>
      </c>
    </row>
    <row r="966" spans="1:12" x14ac:dyDescent="0.25">
      <c r="A966" s="6" t="s">
        <v>3347</v>
      </c>
      <c r="B966" s="100" t="str">
        <f>VLOOKUP(SALIDA[[#This Row],[CODIGO]],STOCKSANLUIS[],2,FALSE)</f>
        <v>GAS REFRIGERANTE R507 -11.3KG ICELOONG</v>
      </c>
      <c r="C966" s="153">
        <v>45940</v>
      </c>
      <c r="D966">
        <v>1</v>
      </c>
      <c r="E966">
        <f>IF(VLOOKUP(SALIDA[[#This Row],[CODIGO]],STOCKSANLUIS[],6,FALSE)=0,"PRODUCTO SIN STOCK/UBICACIÓN",VLOOKUP(SALIDA[[#This Row],[CODIGO]],STOCKSANLUIS[],6,FALSE))</f>
        <v>1</v>
      </c>
      <c r="F966">
        <f>SALIDA[[#This Row],[CANTIDAD]]/SALIDA[[#This Row],[UND MEDIDA]]</f>
        <v>1</v>
      </c>
      <c r="G966" t="str">
        <f>VLOOKUP(SALIDA[[#This Row],[CODIGO]],FAMILIAS[],4,FALSE)</f>
        <v>ZHEJIANG YONGHE</v>
      </c>
      <c r="H966" s="10" t="str">
        <f>IF(VLOOKUP(SALIDA[[#This Row],[CODIGO]],STOCKSANLUIS[],7,FALSE)=0,"PRODUCTO SIN STOCK/UBICACIÓN",VLOOKUP(SALIDA[[#This Row],[CODIGO]],STOCKSANLUIS[],7,FALSE))</f>
        <v>C</v>
      </c>
      <c r="I966" s="10"/>
      <c r="J966" t="str">
        <f>SALIDA[[#This Row],[CODIGO]]&amp;"       "&amp;SALIDA[[#This Row],[FAMILIA]]</f>
        <v>02755       ZHEJIANG YONGHE</v>
      </c>
      <c r="K966">
        <f>VLOOKUP(SALIDA[[#This Row],[CODIGO]],STOCK_STARSOFT[],5,FALSE)</f>
        <v>55.968114</v>
      </c>
      <c r="L966">
        <f>SALIDA[[#This Row],[CANTIDAD]]*SALIDA[[#This Row],[PRECIO UND]]</f>
        <v>55.968114</v>
      </c>
    </row>
    <row r="967" spans="1:12" x14ac:dyDescent="0.25">
      <c r="A967" s="6" t="s">
        <v>3675</v>
      </c>
      <c r="B967" s="100" t="str">
        <f>VLOOKUP(SALIDA[[#This Row],[CODIGO]],STOCKSANLUIS[],2,FALSE)</f>
        <v>LAMAS DE PVC ALECO 8X0.080X300 (20CM X 2MMX 91.44M) LOW TEMP REINFORCED - 172007- MT</v>
      </c>
      <c r="C967" s="153">
        <v>45940</v>
      </c>
      <c r="D967">
        <v>30</v>
      </c>
      <c r="E967">
        <f>IF(VLOOKUP(SALIDA[[#This Row],[CODIGO]],STOCKSANLUIS[],6,FALSE)=0,"PRODUCTO SIN STOCK/UBICACIÓN",VLOOKUP(SALIDA[[#This Row],[CODIGO]],STOCKSANLUIS[],6,FALSE))</f>
        <v>91.44</v>
      </c>
      <c r="F967">
        <f>SALIDA[[#This Row],[CANTIDAD]]/SALIDA[[#This Row],[UND MEDIDA]]</f>
        <v>0.32808398950131235</v>
      </c>
      <c r="G967" t="str">
        <f>VLOOKUP(SALIDA[[#This Row],[CODIGO]],FAMILIAS[],4,FALSE)</f>
        <v>ES ROBBINS</v>
      </c>
      <c r="H967" s="10" t="str">
        <f>IF(VLOOKUP(SALIDA[[#This Row],[CODIGO]],STOCKSANLUIS[],7,FALSE)=0,"PRODUCTO SIN STOCK/UBICACIÓN",VLOOKUP(SALIDA[[#This Row],[CODIGO]],STOCKSANLUIS[],7,FALSE))</f>
        <v>B/C</v>
      </c>
      <c r="I967" s="10"/>
      <c r="J967" t="str">
        <f>SALIDA[[#This Row],[CODIGO]]&amp;"       "&amp;SALIDA[[#This Row],[FAMILIA]]</f>
        <v>03057       ES ROBBINS</v>
      </c>
      <c r="K967">
        <f>VLOOKUP(SALIDA[[#This Row],[CODIGO]],STOCK_STARSOFT[],5,FALSE)</f>
        <v>2.0842499999999999</v>
      </c>
      <c r="L967">
        <f>SALIDA[[#This Row],[CANTIDAD]]*SALIDA[[#This Row],[PRECIO UND]]</f>
        <v>62.527499999999996</v>
      </c>
    </row>
    <row r="968" spans="1:12" x14ac:dyDescent="0.25">
      <c r="A968" s="6" t="s">
        <v>2924</v>
      </c>
      <c r="B968" s="100" t="str">
        <f>VLOOKUP(SALIDA[[#This Row],[CODIGO]],STOCKSANLUIS[],2,FALSE)</f>
        <v>SOPORTE PARA CONDENSADOR DE 12 Y 18BTU - F017C - EVERWELL</v>
      </c>
      <c r="C968" s="153">
        <v>45940</v>
      </c>
      <c r="D968">
        <v>2</v>
      </c>
      <c r="E968">
        <f>IF(VLOOKUP(SALIDA[[#This Row],[CODIGO]],STOCKSANLUIS[],6,FALSE)=0,"PRODUCTO SIN STOCK/UBICACIÓN",VLOOKUP(SALIDA[[#This Row],[CODIGO]],STOCKSANLUIS[],6,FALSE))</f>
        <v>1</v>
      </c>
      <c r="F968">
        <f>SALIDA[[#This Row],[CANTIDAD]]/SALIDA[[#This Row],[UND MEDIDA]]</f>
        <v>2</v>
      </c>
      <c r="G968" t="str">
        <f>VLOOKUP(SALIDA[[#This Row],[CODIGO]],FAMILIAS[],4,FALSE)</f>
        <v>EVERWELL</v>
      </c>
      <c r="H968" s="10" t="str">
        <f>IF(VLOOKUP(SALIDA[[#This Row],[CODIGO]],STOCKSANLUIS[],7,FALSE)=0,"PRODUCTO SIN STOCK/UBICACIÓN",VLOOKUP(SALIDA[[#This Row],[CODIGO]],STOCKSANLUIS[],7,FALSE))</f>
        <v>C</v>
      </c>
      <c r="I968" s="10"/>
      <c r="J968" t="str">
        <f>SALIDA[[#This Row],[CODIGO]]&amp;"       "&amp;SALIDA[[#This Row],[FAMILIA]]</f>
        <v>02390       EVERWELL</v>
      </c>
      <c r="K968">
        <f>VLOOKUP(SALIDA[[#This Row],[CODIGO]],STOCK_STARSOFT[],5,FALSE)</f>
        <v>4.0077410000000002</v>
      </c>
      <c r="L968">
        <f>SALIDA[[#This Row],[CANTIDAD]]*SALIDA[[#This Row],[PRECIO UND]]</f>
        <v>8.0154820000000004</v>
      </c>
    </row>
    <row r="969" spans="1:12" x14ac:dyDescent="0.25">
      <c r="A969" s="6" t="s">
        <v>375</v>
      </c>
      <c r="B969" s="100" t="str">
        <f>VLOOKUP(SALIDA[[#This Row],[CODIGO]],STOCKSANLUIS[],2,FALSE)</f>
        <v>ROLLO DE COBRE FLEXIBLE 1/4" HIGH QUALITY - STARCOLD - 6.35 MM X 0.55 MM X 15 M</v>
      </c>
      <c r="C969" s="153">
        <v>45940</v>
      </c>
      <c r="D969">
        <v>1</v>
      </c>
      <c r="E969">
        <f>IF(VLOOKUP(SALIDA[[#This Row],[CODIGO]],STOCKSANLUIS[],6,FALSE)=0,"PRODUCTO SIN STOCK/UBICACIÓN",VLOOKUP(SALIDA[[#This Row],[CODIGO]],STOCKSANLUIS[],6,FALSE))</f>
        <v>1</v>
      </c>
      <c r="F969">
        <f>SALIDA[[#This Row],[CANTIDAD]]/SALIDA[[#This Row],[UND MEDIDA]]</f>
        <v>1</v>
      </c>
      <c r="G969" t="str">
        <f>VLOOKUP(SALIDA[[#This Row],[CODIGO]],FAMILIAS[],4,FALSE)</f>
        <v>ICEAGE- ZHEJIANG JIAHE PIPES</v>
      </c>
      <c r="H969" s="10" t="str">
        <f>IF(VLOOKUP(SALIDA[[#This Row],[CODIGO]],STOCKSANLUIS[],7,FALSE)=0,"PRODUCTO SIN STOCK/UBICACIÓN",VLOOKUP(SALIDA[[#This Row],[CODIGO]],STOCKSANLUIS[],7,FALSE))</f>
        <v>C</v>
      </c>
      <c r="I969" s="10"/>
      <c r="J969" t="str">
        <f>SALIDA[[#This Row],[CODIGO]]&amp;"       "&amp;SALIDA[[#This Row],[FAMILIA]]</f>
        <v>00315       ICEAGE- ZHEJIANG JIAHE PIPES</v>
      </c>
      <c r="K969">
        <f>VLOOKUP(SALIDA[[#This Row],[CODIGO]],STOCK_STARSOFT[],5,FALSE)</f>
        <v>17.534842000000001</v>
      </c>
      <c r="L969">
        <f>SALIDA[[#This Row],[CANTIDAD]]*SALIDA[[#This Row],[PRECIO UND]]</f>
        <v>17.534842000000001</v>
      </c>
    </row>
    <row r="970" spans="1:12" x14ac:dyDescent="0.25">
      <c r="A970" s="6" t="s">
        <v>1819</v>
      </c>
      <c r="B970" s="100" t="str">
        <f>VLOOKUP(SALIDA[[#This Row],[CODIGO]],STOCKSANLUIS[],2,FALSE)</f>
        <v>ROLLO DE COBRE FLEXIBLE 1/2" HIGH QUALITY - STARCOLD - 12.70 MM X 0.65 MM X 15 M</v>
      </c>
      <c r="C970" s="153">
        <v>45940</v>
      </c>
      <c r="D970">
        <v>1</v>
      </c>
      <c r="E970">
        <f>IF(VLOOKUP(SALIDA[[#This Row],[CODIGO]],STOCKSANLUIS[],6,FALSE)=0,"PRODUCTO SIN STOCK/UBICACIÓN",VLOOKUP(SALIDA[[#This Row],[CODIGO]],STOCKSANLUIS[],6,FALSE))</f>
        <v>1</v>
      </c>
      <c r="F970">
        <f>SALIDA[[#This Row],[CANTIDAD]]/SALIDA[[#This Row],[UND MEDIDA]]</f>
        <v>1</v>
      </c>
      <c r="G970" t="str">
        <f>VLOOKUP(SALIDA[[#This Row],[CODIGO]],FAMILIAS[],4,FALSE)</f>
        <v>ICEAGE- ZHEJIANG JIAHE PIPES</v>
      </c>
      <c r="H970" s="10" t="str">
        <f>IF(VLOOKUP(SALIDA[[#This Row],[CODIGO]],STOCKSANLUIS[],7,FALSE)=0,"PRODUCTO SIN STOCK/UBICACIÓN",VLOOKUP(SALIDA[[#This Row],[CODIGO]],STOCKSANLUIS[],7,FALSE))</f>
        <v>C</v>
      </c>
      <c r="I970" s="10"/>
      <c r="J970" t="str">
        <f>SALIDA[[#This Row],[CODIGO]]&amp;"       "&amp;SALIDA[[#This Row],[FAMILIA]]</f>
        <v>01671       ICEAGE- ZHEJIANG JIAHE PIPES</v>
      </c>
      <c r="K970">
        <f>VLOOKUP(SALIDA[[#This Row],[CODIGO]],STOCK_STARSOFT[],5,FALSE)</f>
        <v>43.044683999999997</v>
      </c>
      <c r="L970">
        <f>SALIDA[[#This Row],[CANTIDAD]]*SALIDA[[#This Row],[PRECIO UND]]</f>
        <v>43.044683999999997</v>
      </c>
    </row>
    <row r="971" spans="1:12" x14ac:dyDescent="0.25">
      <c r="A971" s="6" t="s">
        <v>3605</v>
      </c>
      <c r="B971" s="100" t="str">
        <f>VLOOKUP(SALIDA[[#This Row],[CODIGO]],STOCKSANLUIS[],2,FALSE)</f>
        <v>ROLLO DE COBRE FLEXIBLE 3/8" HIGH QUALITY - STARCOLD - 9.53 MM X 0.60 MM X 15 M</v>
      </c>
      <c r="C971" s="153">
        <v>45940</v>
      </c>
      <c r="D971">
        <v>1</v>
      </c>
      <c r="E971">
        <f>IF(VLOOKUP(SALIDA[[#This Row],[CODIGO]],STOCKSANLUIS[],6,FALSE)=0,"PRODUCTO SIN STOCK/UBICACIÓN",VLOOKUP(SALIDA[[#This Row],[CODIGO]],STOCKSANLUIS[],6,FALSE))</f>
        <v>1</v>
      </c>
      <c r="F971">
        <f>SALIDA[[#This Row],[CANTIDAD]]/SALIDA[[#This Row],[UND MEDIDA]]</f>
        <v>1</v>
      </c>
      <c r="G971" t="str">
        <f>VLOOKUP(SALIDA[[#This Row],[CODIGO]],FAMILIAS[],4,FALSE)</f>
        <v>ICEAGE- ZHEJIANG JIAHE PIPES</v>
      </c>
      <c r="H971" s="10" t="str">
        <f>IF(VLOOKUP(SALIDA[[#This Row],[CODIGO]],STOCKSANLUIS[],7,FALSE)=0,"PRODUCTO SIN STOCK/UBICACIÓN",VLOOKUP(SALIDA[[#This Row],[CODIGO]],STOCKSANLUIS[],7,FALSE))</f>
        <v>C</v>
      </c>
      <c r="I971" s="10"/>
      <c r="J971" t="str">
        <f>SALIDA[[#This Row],[CODIGO]]&amp;"       "&amp;SALIDA[[#This Row],[FAMILIA]]</f>
        <v>03002       ICEAGE- ZHEJIANG JIAHE PIPES</v>
      </c>
      <c r="K971">
        <f>VLOOKUP(SALIDA[[#This Row],[CODIGO]],STOCK_STARSOFT[],5,FALSE)</f>
        <v>29.441466999999999</v>
      </c>
      <c r="L971">
        <f>SALIDA[[#This Row],[CANTIDAD]]*SALIDA[[#This Row],[PRECIO UND]]</f>
        <v>29.441466999999999</v>
      </c>
    </row>
    <row r="972" spans="1:12" x14ac:dyDescent="0.25">
      <c r="A972" s="6" t="s">
        <v>371</v>
      </c>
      <c r="B972" s="100" t="str">
        <f>VLOOKUP(SALIDA[[#This Row],[CODIGO]],STOCKSANLUIS[],2,FALSE)</f>
        <v>ROLLO DE COBRE FLEXIBLE 3/4" HIGH QUALITY - STARCOLD - 19.05 MM X 0.75 MM X 15 M</v>
      </c>
      <c r="C972" s="153">
        <v>45940</v>
      </c>
      <c r="D972">
        <v>1</v>
      </c>
      <c r="E972">
        <f>IF(VLOOKUP(SALIDA[[#This Row],[CODIGO]],STOCKSANLUIS[],6,FALSE)=0,"PRODUCTO SIN STOCK/UBICACIÓN",VLOOKUP(SALIDA[[#This Row],[CODIGO]],STOCKSANLUIS[],6,FALSE))</f>
        <v>1</v>
      </c>
      <c r="F972">
        <f>SALIDA[[#This Row],[CANTIDAD]]/SALIDA[[#This Row],[UND MEDIDA]]</f>
        <v>1</v>
      </c>
      <c r="G972" t="str">
        <f>VLOOKUP(SALIDA[[#This Row],[CODIGO]],FAMILIAS[],4,FALSE)</f>
        <v>ICEAGE- ZHEJIANG JIAHE PIPES</v>
      </c>
      <c r="H972" s="10" t="str">
        <f>IF(VLOOKUP(SALIDA[[#This Row],[CODIGO]],STOCKSANLUIS[],7,FALSE)=0,"PRODUCTO SIN STOCK/UBICACIÓN",VLOOKUP(SALIDA[[#This Row],[CODIGO]],STOCKSANLUIS[],7,FALSE))</f>
        <v>C</v>
      </c>
      <c r="I972" s="10"/>
      <c r="J972" t="str">
        <f>SALIDA[[#This Row],[CODIGO]]&amp;"       "&amp;SALIDA[[#This Row],[FAMILIA]]</f>
        <v>00313       ICEAGE- ZHEJIANG JIAHE PIPES</v>
      </c>
      <c r="K972">
        <f>VLOOKUP(SALIDA[[#This Row],[CODIGO]],STOCK_STARSOFT[],5,FALSE)</f>
        <v>75.432329999999993</v>
      </c>
      <c r="L972">
        <f>SALIDA[[#This Row],[CANTIDAD]]*SALIDA[[#This Row],[PRECIO UND]]</f>
        <v>75.432329999999993</v>
      </c>
    </row>
    <row r="973" spans="1:12" x14ac:dyDescent="0.25">
      <c r="A973" s="6" t="s">
        <v>1245</v>
      </c>
      <c r="B973" s="100" t="str">
        <f>VLOOKUP(SALIDA[[#This Row],[CODIGO]],STOCKSANLUIS[],2,FALSE)</f>
        <v>MANGA AISLANTE C1-H-020 DE 3/4" X 1/2" - ARMAFLEX/ARMACELL</v>
      </c>
      <c r="C973" s="153">
        <v>45940</v>
      </c>
      <c r="D973">
        <v>8</v>
      </c>
      <c r="E973">
        <f>IF(VLOOKUP(SALIDA[[#This Row],[CODIGO]],STOCKSANLUIS[],6,FALSE)=0,"PRODUCTO SIN STOCK/UBICACIÓN",VLOOKUP(SALIDA[[#This Row],[CODIGO]],STOCKSANLUIS[],6,FALSE))</f>
        <v>1</v>
      </c>
      <c r="F973">
        <f>SALIDA[[#This Row],[CANTIDAD]]/SALIDA[[#This Row],[UND MEDIDA]]</f>
        <v>8</v>
      </c>
      <c r="G973" t="str">
        <f>VLOOKUP(SALIDA[[#This Row],[CODIGO]],FAMILIAS[],4,FALSE)</f>
        <v>ARMACELL</v>
      </c>
      <c r="H973" s="10" t="str">
        <f>IF(VLOOKUP(SALIDA[[#This Row],[CODIGO]],STOCKSANLUIS[],7,FALSE)=0,"PRODUCTO SIN STOCK/UBICACIÓN",VLOOKUP(SALIDA[[#This Row],[CODIGO]],STOCKSANLUIS[],7,FALSE))</f>
        <v>A</v>
      </c>
      <c r="I973" s="10"/>
      <c r="J973" t="str">
        <f>SALIDA[[#This Row],[CODIGO]]&amp;"       "&amp;SALIDA[[#This Row],[FAMILIA]]</f>
        <v>01328       ARMACELL</v>
      </c>
      <c r="K973">
        <f>VLOOKUP(SALIDA[[#This Row],[CODIGO]],STOCK_STARSOFT[],5,FALSE)</f>
        <v>1.1998549999999999</v>
      </c>
      <c r="L973">
        <f>SALIDA[[#This Row],[CANTIDAD]]*SALIDA[[#This Row],[PRECIO UND]]</f>
        <v>9.5988399999999992</v>
      </c>
    </row>
    <row r="974" spans="1:12" x14ac:dyDescent="0.25">
      <c r="A974" s="6" t="s">
        <v>485</v>
      </c>
      <c r="B974" s="100" t="str">
        <f>VLOOKUP(SALIDA[[#This Row],[CODIGO]],STOCKSANLUIS[],2,FALSE)</f>
        <v>SOLDADURA DE PLATA HARRIS AL 0%</v>
      </c>
      <c r="C974" s="153">
        <v>45940</v>
      </c>
      <c r="D974">
        <v>10</v>
      </c>
      <c r="E974">
        <f>IF(VLOOKUP(SALIDA[[#This Row],[CODIGO]],STOCKSANLUIS[],6,FALSE)=0,"PRODUCTO SIN STOCK/UBICACIÓN",VLOOKUP(SALIDA[[#This Row],[CODIGO]],STOCKSANLUIS[],6,FALSE))</f>
        <v>1</v>
      </c>
      <c r="F974">
        <f>SALIDA[[#This Row],[CANTIDAD]]/SALIDA[[#This Row],[UND MEDIDA]]</f>
        <v>10</v>
      </c>
      <c r="G974" t="str">
        <f>VLOOKUP(SALIDA[[#This Row],[CODIGO]],FAMILIAS[],4,FALSE)</f>
        <v>HARRIS</v>
      </c>
      <c r="H974" s="10" t="str">
        <f>IF(VLOOKUP(SALIDA[[#This Row],[CODIGO]],STOCKSANLUIS[],7,FALSE)=0,"PRODUCTO SIN STOCK/UBICACIÓN",VLOOKUP(SALIDA[[#This Row],[CODIGO]],STOCKSANLUIS[],7,FALSE))</f>
        <v>C</v>
      </c>
      <c r="I974" s="10"/>
      <c r="J974" t="str">
        <f>SALIDA[[#This Row],[CODIGO]]&amp;"       "&amp;SALIDA[[#This Row],[FAMILIA]]</f>
        <v>00405       HARRIS</v>
      </c>
      <c r="K974">
        <f>VLOOKUP(SALIDA[[#This Row],[CODIGO]],STOCK_STARSOFT[],5,FALSE)</f>
        <v>0.38343100000000002</v>
      </c>
      <c r="L974">
        <f>SALIDA[[#This Row],[CANTIDAD]]*SALIDA[[#This Row],[PRECIO UND]]</f>
        <v>3.8343100000000003</v>
      </c>
    </row>
    <row r="975" spans="1:12" x14ac:dyDescent="0.25">
      <c r="A975" s="6" t="s">
        <v>3639</v>
      </c>
      <c r="B975" s="100" t="str">
        <f>VLOOKUP(SALIDA[[#This Row],[CODIGO]],STOCKSANLUIS[],2,FALSE)</f>
        <v>MOTOVENTILADOR MAER FAN YDWF74L60P4-522N-450S (220V, 60HZ, 4 POLES, 1PH, CL.F, SUCTION)</v>
      </c>
      <c r="C975" s="153">
        <v>45940</v>
      </c>
      <c r="D975">
        <v>2</v>
      </c>
      <c r="E975">
        <f>IF(VLOOKUP(SALIDA[[#This Row],[CODIGO]],STOCKSANLUIS[],6,FALSE)=0,"PRODUCTO SIN STOCK/UBICACIÓN",VLOOKUP(SALIDA[[#This Row],[CODIGO]],STOCKSANLUIS[],6,FALSE))</f>
        <v>1</v>
      </c>
      <c r="F975">
        <f>SALIDA[[#This Row],[CANTIDAD]]/SALIDA[[#This Row],[UND MEDIDA]]</f>
        <v>2</v>
      </c>
      <c r="G975" t="str">
        <f>VLOOKUP(SALIDA[[#This Row],[CODIGO]],FAMILIAS[],4,FALSE)</f>
        <v>MAER FAN</v>
      </c>
      <c r="H975" s="10" t="str">
        <f>IF(VLOOKUP(SALIDA[[#This Row],[CODIGO]],STOCKSANLUIS[],7,FALSE)=0,"PRODUCTO SIN STOCK/UBICACIÓN",VLOOKUP(SALIDA[[#This Row],[CODIGO]],STOCKSANLUIS[],7,FALSE))</f>
        <v>C</v>
      </c>
      <c r="I975" s="10"/>
      <c r="J975" t="str">
        <f>SALIDA[[#This Row],[CODIGO]]&amp;"       "&amp;SALIDA[[#This Row],[FAMILIA]]</f>
        <v>03037       MAER FAN</v>
      </c>
      <c r="K975">
        <f>VLOOKUP(SALIDA[[#This Row],[CODIGO]],STOCK_STARSOFT[],5,FALSE)</f>
        <v>39.236970999999997</v>
      </c>
      <c r="L975">
        <f>SALIDA[[#This Row],[CANTIDAD]]*SALIDA[[#This Row],[PRECIO UND]]</f>
        <v>78.473941999999994</v>
      </c>
    </row>
    <row r="976" spans="1:12" x14ac:dyDescent="0.25">
      <c r="A976" s="6" t="s">
        <v>3347</v>
      </c>
      <c r="B976" s="100" t="str">
        <f>VLOOKUP(SALIDA[[#This Row],[CODIGO]],STOCKSANLUIS[],2,FALSE)</f>
        <v>GAS REFRIGERANTE R507 -11.3KG ICELOONG</v>
      </c>
      <c r="C976" s="153">
        <v>45940</v>
      </c>
      <c r="D976">
        <v>1</v>
      </c>
      <c r="E976">
        <f>IF(VLOOKUP(SALIDA[[#This Row],[CODIGO]],STOCKSANLUIS[],6,FALSE)=0,"PRODUCTO SIN STOCK/UBICACIÓN",VLOOKUP(SALIDA[[#This Row],[CODIGO]],STOCKSANLUIS[],6,FALSE))</f>
        <v>1</v>
      </c>
      <c r="F976">
        <f>SALIDA[[#This Row],[CANTIDAD]]/SALIDA[[#This Row],[UND MEDIDA]]</f>
        <v>1</v>
      </c>
      <c r="G976" t="str">
        <f>VLOOKUP(SALIDA[[#This Row],[CODIGO]],FAMILIAS[],4,FALSE)</f>
        <v>ZHEJIANG YONGHE</v>
      </c>
      <c r="H976" s="10" t="str">
        <f>IF(VLOOKUP(SALIDA[[#This Row],[CODIGO]],STOCKSANLUIS[],7,FALSE)=0,"PRODUCTO SIN STOCK/UBICACIÓN",VLOOKUP(SALIDA[[#This Row],[CODIGO]],STOCKSANLUIS[],7,FALSE))</f>
        <v>C</v>
      </c>
      <c r="I976" s="10"/>
      <c r="J976" t="str">
        <f>SALIDA[[#This Row],[CODIGO]]&amp;"       "&amp;SALIDA[[#This Row],[FAMILIA]]</f>
        <v>02755       ZHEJIANG YONGHE</v>
      </c>
      <c r="K976">
        <f>VLOOKUP(SALIDA[[#This Row],[CODIGO]],STOCK_STARSOFT[],5,FALSE)</f>
        <v>55.968114</v>
      </c>
      <c r="L976">
        <f>SALIDA[[#This Row],[CANTIDAD]]*SALIDA[[#This Row],[PRECIO UND]]</f>
        <v>55.968114</v>
      </c>
    </row>
    <row r="977" spans="1:12" x14ac:dyDescent="0.25">
      <c r="A977" s="6" t="s">
        <v>2836</v>
      </c>
      <c r="B977" s="100" t="str">
        <f>VLOOKUP(SALIDA[[#This Row],[CODIGO]],STOCKSANLUIS[],2,FALSE)</f>
        <v>GAS REFRIGERANTE FREON R-134A - 13.62 KG - CHINO - CHEMOURS</v>
      </c>
      <c r="C977" s="153">
        <v>45940</v>
      </c>
      <c r="D977">
        <v>10</v>
      </c>
      <c r="E977">
        <f>IF(VLOOKUP(SALIDA[[#This Row],[CODIGO]],STOCKSANLUIS[],6,FALSE)=0,"PRODUCTO SIN STOCK/UBICACIÓN",VLOOKUP(SALIDA[[#This Row],[CODIGO]],STOCKSANLUIS[],6,FALSE))</f>
        <v>1</v>
      </c>
      <c r="F977">
        <f>SALIDA[[#This Row],[CANTIDAD]]/SALIDA[[#This Row],[UND MEDIDA]]</f>
        <v>10</v>
      </c>
      <c r="G977" t="str">
        <f>VLOOKUP(SALIDA[[#This Row],[CODIGO]],FAMILIAS[],4,FALSE)</f>
        <v>THE CHEMOURS</v>
      </c>
      <c r="H977" s="10" t="str">
        <f>IF(VLOOKUP(SALIDA[[#This Row],[CODIGO]],STOCKSANLUIS[],7,FALSE)=0,"PRODUCTO SIN STOCK/UBICACIÓN",VLOOKUP(SALIDA[[#This Row],[CODIGO]],STOCKSANLUIS[],7,FALSE))</f>
        <v>C</v>
      </c>
      <c r="I977" s="10"/>
      <c r="J977" t="str">
        <f>SALIDA[[#This Row],[CODIGO]]&amp;"       "&amp;SALIDA[[#This Row],[FAMILIA]]</f>
        <v>02304       THE CHEMOURS</v>
      </c>
      <c r="K977">
        <f>VLOOKUP(SALIDA[[#This Row],[CODIGO]],STOCK_STARSOFT[],5,FALSE)</f>
        <v>132.07079300000001</v>
      </c>
      <c r="L977">
        <f>SALIDA[[#This Row],[CANTIDAD]]*SALIDA[[#This Row],[PRECIO UND]]</f>
        <v>1320.70793</v>
      </c>
    </row>
    <row r="978" spans="1:12" x14ac:dyDescent="0.25">
      <c r="A978" s="6" t="s">
        <v>3882</v>
      </c>
      <c r="B978" s="100" t="str">
        <f>VLOOKUP(SALIDA[[#This Row],[CODIGO]],STOCKSANLUIS[],2,FALSE)</f>
        <v>GAS MAPP PRO X 0.400 GR  -  (TAPA CON VALVULA) - ICELOONG</v>
      </c>
      <c r="C978" s="153">
        <v>45940</v>
      </c>
      <c r="D978">
        <v>2</v>
      </c>
      <c r="E978">
        <f>IF(VLOOKUP(SALIDA[[#This Row],[CODIGO]],STOCKSANLUIS[],6,FALSE)=0,"PRODUCTO SIN STOCK/UBICACIÓN",VLOOKUP(SALIDA[[#This Row],[CODIGO]],STOCKSANLUIS[],6,FALSE))</f>
        <v>1</v>
      </c>
      <c r="F978">
        <f>SALIDA[[#This Row],[CANTIDAD]]/SALIDA[[#This Row],[UND MEDIDA]]</f>
        <v>2</v>
      </c>
      <c r="G978" t="str">
        <f>VLOOKUP(SALIDA[[#This Row],[CODIGO]],FAMILIAS[],4,FALSE)</f>
        <v>ZHEJIANG YONGHE</v>
      </c>
      <c r="H978" s="10" t="str">
        <f>IF(VLOOKUP(SALIDA[[#This Row],[CODIGO]],STOCKSANLUIS[],7,FALSE)=0,"PRODUCTO SIN STOCK/UBICACIÓN",VLOOKUP(SALIDA[[#This Row],[CODIGO]],STOCKSANLUIS[],7,FALSE))</f>
        <v>C</v>
      </c>
      <c r="I978" s="10"/>
      <c r="J978" t="str">
        <f>SALIDA[[#This Row],[CODIGO]]&amp;"       "&amp;SALIDA[[#This Row],[FAMILIA]]</f>
        <v>03346       ZHEJIANG YONGHE</v>
      </c>
      <c r="K978">
        <f>VLOOKUP(SALIDA[[#This Row],[CODIGO]],STOCK_STARSOFT[],5,FALSE)</f>
        <v>2.6010529999999998</v>
      </c>
      <c r="L978">
        <f>SALIDA[[#This Row],[CANTIDAD]]*SALIDA[[#This Row],[PRECIO UND]]</f>
        <v>5.2021059999999997</v>
      </c>
    </row>
    <row r="979" spans="1:12" x14ac:dyDescent="0.25">
      <c r="A979" s="6" t="s">
        <v>3000</v>
      </c>
      <c r="B979" s="100" t="str">
        <f>VLOOKUP(SALIDA[[#This Row],[CODIGO]],STOCKSANLUIS[],2,FALSE)</f>
        <v>ANTORCHA DUAL PARA MAP GASS JH-1D2 - EVERWELL</v>
      </c>
      <c r="C979" s="153">
        <v>45940</v>
      </c>
      <c r="D979">
        <v>1</v>
      </c>
      <c r="E979">
        <f>IF(VLOOKUP(SALIDA[[#This Row],[CODIGO]],STOCKSANLUIS[],6,FALSE)=0,"PRODUCTO SIN STOCK/UBICACIÓN",VLOOKUP(SALIDA[[#This Row],[CODIGO]],STOCKSANLUIS[],6,FALSE))</f>
        <v>1</v>
      </c>
      <c r="F979">
        <f>SALIDA[[#This Row],[CANTIDAD]]/SALIDA[[#This Row],[UND MEDIDA]]</f>
        <v>1</v>
      </c>
      <c r="G979" t="str">
        <f>VLOOKUP(SALIDA[[#This Row],[CODIGO]],FAMILIAS[],4,FALSE)</f>
        <v>EVERWELL</v>
      </c>
      <c r="H979" s="10" t="str">
        <f>IF(VLOOKUP(SALIDA[[#This Row],[CODIGO]],STOCKSANLUIS[],7,FALSE)=0,"PRODUCTO SIN STOCK/UBICACIÓN",VLOOKUP(SALIDA[[#This Row],[CODIGO]],STOCKSANLUIS[],7,FALSE))</f>
        <v>A</v>
      </c>
      <c r="I979" s="10"/>
      <c r="J979" t="str">
        <f>SALIDA[[#This Row],[CODIGO]]&amp;"       "&amp;SALIDA[[#This Row],[FAMILIA]]</f>
        <v>02429       EVERWELL</v>
      </c>
      <c r="K979">
        <f>VLOOKUP(SALIDA[[#This Row],[CODIGO]],STOCK_STARSOFT[],5,FALSE)</f>
        <v>15.93449</v>
      </c>
      <c r="L979">
        <f>SALIDA[[#This Row],[CANTIDAD]]*SALIDA[[#This Row],[PRECIO UND]]</f>
        <v>15.93449</v>
      </c>
    </row>
    <row r="980" spans="1:12" x14ac:dyDescent="0.25">
      <c r="A980" s="6" t="s">
        <v>3339</v>
      </c>
      <c r="B980" s="100" t="str">
        <f>VLOOKUP(SALIDA[[#This Row],[CODIGO]],STOCKSANLUIS[],2,FALSE)</f>
        <v>GAS REFRIGERANTE R134 - 13.6KG ICELOONG</v>
      </c>
      <c r="C980" s="153">
        <v>45940</v>
      </c>
      <c r="D980">
        <v>1</v>
      </c>
      <c r="E980">
        <f>IF(VLOOKUP(SALIDA[[#This Row],[CODIGO]],STOCKSANLUIS[],6,FALSE)=0,"PRODUCTO SIN STOCK/UBICACIÓN",VLOOKUP(SALIDA[[#This Row],[CODIGO]],STOCKSANLUIS[],6,FALSE))</f>
        <v>1</v>
      </c>
      <c r="F980">
        <f>SALIDA[[#This Row],[CANTIDAD]]/SALIDA[[#This Row],[UND MEDIDA]]</f>
        <v>1</v>
      </c>
      <c r="G980" t="str">
        <f>VLOOKUP(SALIDA[[#This Row],[CODIGO]],FAMILIAS[],4,FALSE)</f>
        <v>ZHEJIANG YONGHE</v>
      </c>
      <c r="H980" s="10" t="str">
        <f>IF(VLOOKUP(SALIDA[[#This Row],[CODIGO]],STOCKSANLUIS[],7,FALSE)=0,"PRODUCTO SIN STOCK/UBICACIÓN",VLOOKUP(SALIDA[[#This Row],[CODIGO]],STOCKSANLUIS[],7,FALSE))</f>
        <v>C</v>
      </c>
      <c r="I980" s="10"/>
      <c r="J980" t="str">
        <f>SALIDA[[#This Row],[CODIGO]]&amp;"       "&amp;SALIDA[[#This Row],[FAMILIA]]</f>
        <v>02751       ZHEJIANG YONGHE</v>
      </c>
      <c r="K980">
        <f>VLOOKUP(SALIDA[[#This Row],[CODIGO]],STOCK_STARSOFT[],5,FALSE)</f>
        <v>106.20946600000001</v>
      </c>
      <c r="L980">
        <f>SALIDA[[#This Row],[CANTIDAD]]*SALIDA[[#This Row],[PRECIO UND]]</f>
        <v>106.20946600000001</v>
      </c>
    </row>
    <row r="981" spans="1:12" x14ac:dyDescent="0.25">
      <c r="A981" s="6" t="s">
        <v>3230</v>
      </c>
      <c r="B981" s="100" t="str">
        <f>VLOOKUP(SALIDA[[#This Row],[CODIGO]],STOCKSANLUIS[],2,FALSE)</f>
        <v>FILTRO SECADOR ROSCABLE DE 5/8 - SEK-165 - EVERWELL</v>
      </c>
      <c r="C981" s="153">
        <v>45940</v>
      </c>
      <c r="D981">
        <v>4</v>
      </c>
      <c r="E981">
        <f>IF(VLOOKUP(SALIDA[[#This Row],[CODIGO]],STOCKSANLUIS[],6,FALSE)=0,"PRODUCTO SIN STOCK/UBICACIÓN",VLOOKUP(SALIDA[[#This Row],[CODIGO]],STOCKSANLUIS[],6,FALSE))</f>
        <v>1</v>
      </c>
      <c r="F981">
        <f>SALIDA[[#This Row],[CANTIDAD]]/SALIDA[[#This Row],[UND MEDIDA]]</f>
        <v>4</v>
      </c>
      <c r="G981" t="str">
        <f>VLOOKUP(SALIDA[[#This Row],[CODIGO]],FAMILIAS[],4,FALSE)</f>
        <v>EVERWELL</v>
      </c>
      <c r="H981" s="10" t="str">
        <f>IF(VLOOKUP(SALIDA[[#This Row],[CODIGO]],STOCKSANLUIS[],7,FALSE)=0,"PRODUCTO SIN STOCK/UBICACIÓN",VLOOKUP(SALIDA[[#This Row],[CODIGO]],STOCKSANLUIS[],7,FALSE))</f>
        <v>A</v>
      </c>
      <c r="I981" s="10"/>
      <c r="J981" t="str">
        <f>SALIDA[[#This Row],[CODIGO]]&amp;"       "&amp;SALIDA[[#This Row],[FAMILIA]]</f>
        <v>02621       EVERWELL</v>
      </c>
      <c r="K981">
        <f>VLOOKUP(SALIDA[[#This Row],[CODIGO]],STOCK_STARSOFT[],5,FALSE)</f>
        <v>3.099208</v>
      </c>
      <c r="L981">
        <f>SALIDA[[#This Row],[CANTIDAD]]*SALIDA[[#This Row],[PRECIO UND]]</f>
        <v>12.396832</v>
      </c>
    </row>
    <row r="982" spans="1:12" x14ac:dyDescent="0.25">
      <c r="A982" s="6" t="s">
        <v>3341</v>
      </c>
      <c r="B982" s="100" t="str">
        <f>VLOOKUP(SALIDA[[#This Row],[CODIGO]],STOCKSANLUIS[],2,FALSE)</f>
        <v>GAS REFRIGERANTE R404A -10.90KG ICELOONG</v>
      </c>
      <c r="C982" s="153">
        <v>45940</v>
      </c>
      <c r="D982">
        <v>4</v>
      </c>
      <c r="E982">
        <f>IF(VLOOKUP(SALIDA[[#This Row],[CODIGO]],STOCKSANLUIS[],6,FALSE)=0,"PRODUCTO SIN STOCK/UBICACIÓN",VLOOKUP(SALIDA[[#This Row],[CODIGO]],STOCKSANLUIS[],6,FALSE))</f>
        <v>1</v>
      </c>
      <c r="F982">
        <f>SALIDA[[#This Row],[CANTIDAD]]/SALIDA[[#This Row],[UND MEDIDA]]</f>
        <v>4</v>
      </c>
      <c r="G982" t="str">
        <f>VLOOKUP(SALIDA[[#This Row],[CODIGO]],FAMILIAS[],4,FALSE)</f>
        <v>ZHEJIANG YONGHE</v>
      </c>
      <c r="H982" s="10" t="str">
        <f>IF(VLOOKUP(SALIDA[[#This Row],[CODIGO]],STOCKSANLUIS[],7,FALSE)=0,"PRODUCTO SIN STOCK/UBICACIÓN",VLOOKUP(SALIDA[[#This Row],[CODIGO]],STOCKSANLUIS[],7,FALSE))</f>
        <v>C</v>
      </c>
      <c r="I982" s="10"/>
      <c r="J982" t="str">
        <f>SALIDA[[#This Row],[CODIGO]]&amp;"       "&amp;SALIDA[[#This Row],[FAMILIA]]</f>
        <v>02752       ZHEJIANG YONGHE</v>
      </c>
      <c r="K982">
        <f>VLOOKUP(SALIDA[[#This Row],[CODIGO]],STOCK_STARSOFT[],5,FALSE)</f>
        <v>53.481755</v>
      </c>
      <c r="L982">
        <f>SALIDA[[#This Row],[CANTIDAD]]*SALIDA[[#This Row],[PRECIO UND]]</f>
        <v>213.92702</v>
      </c>
    </row>
    <row r="983" spans="1:12" x14ac:dyDescent="0.25">
      <c r="A983" s="6" t="s">
        <v>3347</v>
      </c>
      <c r="B983" s="100" t="str">
        <f>VLOOKUP(SALIDA[[#This Row],[CODIGO]],STOCKSANLUIS[],2,FALSE)</f>
        <v>GAS REFRIGERANTE R507 -11.3KG ICELOONG</v>
      </c>
      <c r="C983" s="153">
        <v>45940</v>
      </c>
      <c r="D983">
        <v>15</v>
      </c>
      <c r="E983">
        <f>IF(VLOOKUP(SALIDA[[#This Row],[CODIGO]],STOCKSANLUIS[],6,FALSE)=0,"PRODUCTO SIN STOCK/UBICACIÓN",VLOOKUP(SALIDA[[#This Row],[CODIGO]],STOCKSANLUIS[],6,FALSE))</f>
        <v>1</v>
      </c>
      <c r="F983">
        <f>SALIDA[[#This Row],[CANTIDAD]]/SALIDA[[#This Row],[UND MEDIDA]]</f>
        <v>15</v>
      </c>
      <c r="G983" t="str">
        <f>VLOOKUP(SALIDA[[#This Row],[CODIGO]],FAMILIAS[],4,FALSE)</f>
        <v>ZHEJIANG YONGHE</v>
      </c>
      <c r="H983" s="10" t="str">
        <f>IF(VLOOKUP(SALIDA[[#This Row],[CODIGO]],STOCKSANLUIS[],7,FALSE)=0,"PRODUCTO SIN STOCK/UBICACIÓN",VLOOKUP(SALIDA[[#This Row],[CODIGO]],STOCKSANLUIS[],7,FALSE))</f>
        <v>C</v>
      </c>
      <c r="I983" s="10"/>
      <c r="J983" t="str">
        <f>SALIDA[[#This Row],[CODIGO]]&amp;"       "&amp;SALIDA[[#This Row],[FAMILIA]]</f>
        <v>02755       ZHEJIANG YONGHE</v>
      </c>
      <c r="K983">
        <f>VLOOKUP(SALIDA[[#This Row],[CODIGO]],STOCK_STARSOFT[],5,FALSE)</f>
        <v>55.968114</v>
      </c>
      <c r="L983">
        <f>SALIDA[[#This Row],[CANTIDAD]]*SALIDA[[#This Row],[PRECIO UND]]</f>
        <v>839.52170999999998</v>
      </c>
    </row>
    <row r="984" spans="1:12" x14ac:dyDescent="0.25">
      <c r="A984" s="6" t="s">
        <v>2466</v>
      </c>
      <c r="B984" s="100" t="str">
        <f>VLOOKUP(SALIDA[[#This Row],[CODIGO]],STOCKSANLUIS[],2,FALSE)</f>
        <v>LIMPIADOR PARA EVAPORADOR - EVAP POWR-C - 1GALON - NU CALGON</v>
      </c>
      <c r="C984" s="153">
        <v>45940</v>
      </c>
      <c r="D984">
        <v>4</v>
      </c>
      <c r="E984">
        <f>IF(VLOOKUP(SALIDA[[#This Row],[CODIGO]],STOCKSANLUIS[],6,FALSE)=0,"PRODUCTO SIN STOCK/UBICACIÓN",VLOOKUP(SALIDA[[#This Row],[CODIGO]],STOCKSANLUIS[],6,FALSE))</f>
        <v>1</v>
      </c>
      <c r="F984">
        <f>SALIDA[[#This Row],[CANTIDAD]]/SALIDA[[#This Row],[UND MEDIDA]]</f>
        <v>4</v>
      </c>
      <c r="G984" t="str">
        <f>VLOOKUP(SALIDA[[#This Row],[CODIGO]],FAMILIAS[],4,FALSE)</f>
        <v>NU CALGON</v>
      </c>
      <c r="H984" s="10" t="str">
        <f>IF(VLOOKUP(SALIDA[[#This Row],[CODIGO]],STOCKSANLUIS[],7,FALSE)=0,"PRODUCTO SIN STOCK/UBICACIÓN",VLOOKUP(SALIDA[[#This Row],[CODIGO]],STOCKSANLUIS[],7,FALSE))</f>
        <v>C</v>
      </c>
      <c r="I984" s="10"/>
      <c r="J984" t="str">
        <f>SALIDA[[#This Row],[CODIGO]]&amp;"       "&amp;SALIDA[[#This Row],[FAMILIA]]</f>
        <v>02030       NU CALGON</v>
      </c>
      <c r="K984">
        <f>VLOOKUP(SALIDA[[#This Row],[CODIGO]],STOCK_STARSOFT[],5,FALSE)</f>
        <v>10.536965</v>
      </c>
      <c r="L984">
        <f>SALIDA[[#This Row],[CANTIDAD]]*SALIDA[[#This Row],[PRECIO UND]]</f>
        <v>42.147860000000001</v>
      </c>
    </row>
    <row r="985" spans="1:12" x14ac:dyDescent="0.25">
      <c r="A985" s="6" t="s">
        <v>2490</v>
      </c>
      <c r="B985" s="100" t="str">
        <f>VLOOKUP(SALIDA[[#This Row],[CODIGO]],STOCKSANLUIS[],2,FALSE)</f>
        <v>LIMPIADOR PARA CONDENSADOR - NU-BRITE - 1GALON - NU CALGON</v>
      </c>
      <c r="C985" s="153">
        <v>45940</v>
      </c>
      <c r="D985">
        <v>4</v>
      </c>
      <c r="E985">
        <f>IF(VLOOKUP(SALIDA[[#This Row],[CODIGO]],STOCKSANLUIS[],6,FALSE)=0,"PRODUCTO SIN STOCK/UBICACIÓN",VLOOKUP(SALIDA[[#This Row],[CODIGO]],STOCKSANLUIS[],6,FALSE))</f>
        <v>1</v>
      </c>
      <c r="F985">
        <f>SALIDA[[#This Row],[CANTIDAD]]/SALIDA[[#This Row],[UND MEDIDA]]</f>
        <v>4</v>
      </c>
      <c r="G985" t="str">
        <f>VLOOKUP(SALIDA[[#This Row],[CODIGO]],FAMILIAS[],4,FALSE)</f>
        <v>NU CALGON</v>
      </c>
      <c r="H985" s="10" t="str">
        <f>IF(VLOOKUP(SALIDA[[#This Row],[CODIGO]],STOCKSANLUIS[],7,FALSE)=0,"PRODUCTO SIN STOCK/UBICACIÓN",VLOOKUP(SALIDA[[#This Row],[CODIGO]],STOCKSANLUIS[],7,FALSE))</f>
        <v>C</v>
      </c>
      <c r="I985" s="10"/>
      <c r="J985" t="str">
        <f>SALIDA[[#This Row],[CODIGO]]&amp;"       "&amp;SALIDA[[#This Row],[FAMILIA]]</f>
        <v>02043       NU CALGON</v>
      </c>
      <c r="K985">
        <f>VLOOKUP(SALIDA[[#This Row],[CODIGO]],STOCK_STARSOFT[],5,FALSE)</f>
        <v>9.0050089999999994</v>
      </c>
      <c r="L985">
        <f>SALIDA[[#This Row],[CANTIDAD]]*SALIDA[[#This Row],[PRECIO UND]]</f>
        <v>36.020035999999998</v>
      </c>
    </row>
    <row r="986" spans="1:12" x14ac:dyDescent="0.25">
      <c r="A986" s="6" t="s">
        <v>867</v>
      </c>
      <c r="B986" s="100" t="str">
        <f>VLOOKUP(SALIDA[[#This Row],[CODIGO]],STOCKSANLUIS[],2,FALSE)</f>
        <v>ACEITE POLIOLESTER POE 68 - 1 GALON - BVA</v>
      </c>
      <c r="C986" s="153">
        <v>45940</v>
      </c>
      <c r="D986">
        <v>5</v>
      </c>
      <c r="E986">
        <f>IF(VLOOKUP(SALIDA[[#This Row],[CODIGO]],STOCKSANLUIS[],6,FALSE)=0,"PRODUCTO SIN STOCK/UBICACIÓN",VLOOKUP(SALIDA[[#This Row],[CODIGO]],STOCKSANLUIS[],6,FALSE))</f>
        <v>1</v>
      </c>
      <c r="F986">
        <f>SALIDA[[#This Row],[CANTIDAD]]/SALIDA[[#This Row],[UND MEDIDA]]</f>
        <v>5</v>
      </c>
      <c r="G986" t="str">
        <f>VLOOKUP(SALIDA[[#This Row],[CODIGO]],FAMILIAS[],4,FALSE)</f>
        <v>BVA</v>
      </c>
      <c r="H986" s="10" t="str">
        <f>IF(VLOOKUP(SALIDA[[#This Row],[CODIGO]],STOCKSANLUIS[],7,FALSE)=0,"PRODUCTO SIN STOCK/UBICACIÓN",VLOOKUP(SALIDA[[#This Row],[CODIGO]],STOCKSANLUIS[],7,FALSE))</f>
        <v>C</v>
      </c>
      <c r="I986" s="10"/>
      <c r="J986" t="str">
        <f>SALIDA[[#This Row],[CODIGO]]&amp;"       "&amp;SALIDA[[#This Row],[FAMILIA]]</f>
        <v>00945       BVA</v>
      </c>
      <c r="K986">
        <f>VLOOKUP(SALIDA[[#This Row],[CODIGO]],STOCK_STARSOFT[],5,FALSE)</f>
        <v>50.009718999999997</v>
      </c>
      <c r="L986">
        <f>SALIDA[[#This Row],[CANTIDAD]]*SALIDA[[#This Row],[PRECIO UND]]</f>
        <v>250.04859499999998</v>
      </c>
    </row>
    <row r="987" spans="1:12" x14ac:dyDescent="0.25">
      <c r="A987" s="6" t="s">
        <v>3856</v>
      </c>
      <c r="B987" s="100" t="str">
        <f>VLOOKUP(SALIDA[[#This Row],[CODIGO]],STOCKSANLUIS[],2,FALSE)</f>
        <v>CORTINA DE AIRE DE 90 CM (36") - 220V/1PH/60HZ - STAR COLD - FM-1209Z/Y-MC</v>
      </c>
      <c r="C987" s="153">
        <v>45940</v>
      </c>
      <c r="D987">
        <v>1</v>
      </c>
      <c r="E987">
        <f>IF(VLOOKUP(SALIDA[[#This Row],[CODIGO]],STOCKSANLUIS[],6,FALSE)=0,"PRODUCTO SIN STOCK/UBICACIÓN",VLOOKUP(SALIDA[[#This Row],[CODIGO]],STOCKSANLUIS[],6,FALSE))</f>
        <v>1</v>
      </c>
      <c r="F987">
        <f>SALIDA[[#This Row],[CANTIDAD]]/SALIDA[[#This Row],[UND MEDIDA]]</f>
        <v>1</v>
      </c>
      <c r="G987" t="str">
        <f>VLOOKUP(SALIDA[[#This Row],[CODIGO]],FAMILIAS[],4,FALSE)</f>
        <v>STAR COLD</v>
      </c>
      <c r="H987" s="10" t="str">
        <f>IF(VLOOKUP(SALIDA[[#This Row],[CODIGO]],STOCKSANLUIS[],7,FALSE)=0,"PRODUCTO SIN STOCK/UBICACIÓN",VLOOKUP(SALIDA[[#This Row],[CODIGO]],STOCKSANLUIS[],7,FALSE))</f>
        <v>A</v>
      </c>
      <c r="I987" s="10"/>
      <c r="J987" t="str">
        <f>SALIDA[[#This Row],[CODIGO]]&amp;"       "&amp;SALIDA[[#This Row],[FAMILIA]]</f>
        <v>03287       STAR COLD</v>
      </c>
      <c r="K987">
        <f>VLOOKUP(SALIDA[[#This Row],[CODIGO]],STOCK_STARSOFT[],5,FALSE)</f>
        <v>36.823205000000002</v>
      </c>
      <c r="L987">
        <f>SALIDA[[#This Row],[CANTIDAD]]*SALIDA[[#This Row],[PRECIO UND]]</f>
        <v>36.823205000000002</v>
      </c>
    </row>
    <row r="988" spans="1:12" x14ac:dyDescent="0.25">
      <c r="A988" s="6" t="s">
        <v>3345</v>
      </c>
      <c r="B988" s="100" t="str">
        <f>VLOOKUP(SALIDA[[#This Row],[CODIGO]],STOCKSANLUIS[],2,FALSE)</f>
        <v>GAS REFRIGERANTE R407C -11.3KG ICELOONG</v>
      </c>
      <c r="C988" s="153">
        <v>45940</v>
      </c>
      <c r="D988">
        <v>8</v>
      </c>
      <c r="E988">
        <f>IF(VLOOKUP(SALIDA[[#This Row],[CODIGO]],STOCKSANLUIS[],6,FALSE)=0,"PRODUCTO SIN STOCK/UBICACIÓN",VLOOKUP(SALIDA[[#This Row],[CODIGO]],STOCKSANLUIS[],6,FALSE))</f>
        <v>1</v>
      </c>
      <c r="F988">
        <f>SALIDA[[#This Row],[CANTIDAD]]/SALIDA[[#This Row],[UND MEDIDA]]</f>
        <v>8</v>
      </c>
      <c r="G988" t="str">
        <f>VLOOKUP(SALIDA[[#This Row],[CODIGO]],FAMILIAS[],4,FALSE)</f>
        <v>ZHEJIANG YONGHE</v>
      </c>
      <c r="H988" s="10" t="str">
        <f>IF(VLOOKUP(SALIDA[[#This Row],[CODIGO]],STOCKSANLUIS[],7,FALSE)=0,"PRODUCTO SIN STOCK/UBICACIÓN",VLOOKUP(SALIDA[[#This Row],[CODIGO]],STOCKSANLUIS[],7,FALSE))</f>
        <v>B</v>
      </c>
      <c r="I988" s="10"/>
      <c r="J988" t="str">
        <f>SALIDA[[#This Row],[CODIGO]]&amp;"       "&amp;SALIDA[[#This Row],[FAMILIA]]</f>
        <v>02754       ZHEJIANG YONGHE</v>
      </c>
      <c r="K988">
        <f>VLOOKUP(SALIDA[[#This Row],[CODIGO]],STOCK_STARSOFT[],5,FALSE)</f>
        <v>89.9</v>
      </c>
      <c r="L988">
        <f>SALIDA[[#This Row],[CANTIDAD]]*SALIDA[[#This Row],[PRECIO UND]]</f>
        <v>719.2</v>
      </c>
    </row>
    <row r="989" spans="1:12" x14ac:dyDescent="0.25">
      <c r="A989" s="6" t="s">
        <v>65</v>
      </c>
      <c r="B989" s="100" t="str">
        <f>VLOOKUP(SALIDA[[#This Row],[CODIGO]],STOCKSANLUIS[],2,FALSE)</f>
        <v xml:space="preserve">SENSOR DE TEMPERATURA NTC - SB-19 - 2.5M - FULL GAUGE </v>
      </c>
      <c r="C989" s="153">
        <v>45940</v>
      </c>
      <c r="D989">
        <v>2</v>
      </c>
      <c r="E989">
        <f>IF(VLOOKUP(SALIDA[[#This Row],[CODIGO]],STOCKSANLUIS[],6,FALSE)=0,"PRODUCTO SIN STOCK/UBICACIÓN",VLOOKUP(SALIDA[[#This Row],[CODIGO]],STOCKSANLUIS[],6,FALSE))</f>
        <v>1</v>
      </c>
      <c r="F989">
        <f>SALIDA[[#This Row],[CANTIDAD]]/SALIDA[[#This Row],[UND MEDIDA]]</f>
        <v>2</v>
      </c>
      <c r="G989" t="str">
        <f>VLOOKUP(SALIDA[[#This Row],[CODIGO]],FAMILIAS[],4,FALSE)</f>
        <v>FULL GAUGE</v>
      </c>
      <c r="H989" s="10" t="str">
        <f>IF(VLOOKUP(SALIDA[[#This Row],[CODIGO]],STOCKSANLUIS[],7,FALSE)=0,"PRODUCTO SIN STOCK/UBICACIÓN",VLOOKUP(SALIDA[[#This Row],[CODIGO]],STOCKSANLUIS[],7,FALSE))</f>
        <v>C</v>
      </c>
      <c r="I989" s="10"/>
      <c r="J989" t="str">
        <f>SALIDA[[#This Row],[CODIGO]]&amp;"       "&amp;SALIDA[[#This Row],[FAMILIA]]</f>
        <v>00033       FULL GAUGE</v>
      </c>
      <c r="K989">
        <f>VLOOKUP(SALIDA[[#This Row],[CODIGO]],STOCK_STARSOFT[],5,FALSE)</f>
        <v>2.8372660000000001</v>
      </c>
      <c r="L989">
        <f>SALIDA[[#This Row],[CANTIDAD]]*SALIDA[[#This Row],[PRECIO UND]]</f>
        <v>5.6745320000000001</v>
      </c>
    </row>
    <row r="990" spans="1:12" x14ac:dyDescent="0.25">
      <c r="A990" s="6" t="s">
        <v>3776</v>
      </c>
      <c r="B990" s="100" t="str">
        <f>VLOOKUP(SALIDA[[#This Row],[CODIGO]],STOCKSANLUIS[],2,FALSE)</f>
        <v>LAMA DE PVC CLEARWAY STANDARD SMOOTH 8¨¨ X .080¨¨ X 300¨ (20 CM X 2MMX 91.44M)</v>
      </c>
      <c r="C990" s="153">
        <v>45940</v>
      </c>
      <c r="D990">
        <v>182.88</v>
      </c>
      <c r="E990">
        <f>IF(VLOOKUP(SALIDA[[#This Row],[CODIGO]],STOCKSANLUIS[],6,FALSE)=0,"PRODUCTO SIN STOCK/UBICACIÓN",VLOOKUP(SALIDA[[#This Row],[CODIGO]],STOCKSANLUIS[],6,FALSE))</f>
        <v>91.44</v>
      </c>
      <c r="F990">
        <f>SALIDA[[#This Row],[CANTIDAD]]/SALIDA[[#This Row],[UND MEDIDA]]</f>
        <v>2</v>
      </c>
      <c r="G990" t="str">
        <f>VLOOKUP(SALIDA[[#This Row],[CODIGO]],FAMILIAS[],4,FALSE)</f>
        <v>CLEARWAY</v>
      </c>
      <c r="H990" s="10" t="str">
        <f>IF(VLOOKUP(SALIDA[[#This Row],[CODIGO]],STOCKSANLUIS[],7,FALSE)=0,"PRODUCTO SIN STOCK/UBICACIÓN",VLOOKUP(SALIDA[[#This Row],[CODIGO]],STOCKSANLUIS[],7,FALSE))</f>
        <v>B/C</v>
      </c>
      <c r="I990" s="10"/>
      <c r="J990" t="str">
        <f>SALIDA[[#This Row],[CODIGO]]&amp;"       "&amp;SALIDA[[#This Row],[FAMILIA]]</f>
        <v>03169       CLEARWAY</v>
      </c>
      <c r="K990">
        <f>VLOOKUP(SALIDA[[#This Row],[CODIGO]],STOCK_STARSOFT[],5,FALSE)</f>
        <v>1.2627120000000001</v>
      </c>
      <c r="L990">
        <f>SALIDA[[#This Row],[CANTIDAD]]*SALIDA[[#This Row],[PRECIO UND]]</f>
        <v>230.92477056000001</v>
      </c>
    </row>
    <row r="991" spans="1:12" x14ac:dyDescent="0.25">
      <c r="A991" s="6" t="s">
        <v>831</v>
      </c>
      <c r="B991" s="100" t="str">
        <f>VLOOKUP(SALIDA[[#This Row],[CODIGO]],STOCKSANLUIS[],2,FALSE)</f>
        <v>VALVULA DE PASO DE 5/8 - QVP-58 - QUALITY</v>
      </c>
      <c r="C991" s="153">
        <v>45940</v>
      </c>
      <c r="D991">
        <v>2</v>
      </c>
      <c r="E991">
        <f>IF(VLOOKUP(SALIDA[[#This Row],[CODIGO]],STOCKSANLUIS[],6,FALSE)=0,"PRODUCTO SIN STOCK/UBICACIÓN",VLOOKUP(SALIDA[[#This Row],[CODIGO]],STOCKSANLUIS[],6,FALSE))</f>
        <v>1</v>
      </c>
      <c r="F991">
        <f>SALIDA[[#This Row],[CANTIDAD]]/SALIDA[[#This Row],[UND MEDIDA]]</f>
        <v>2</v>
      </c>
      <c r="G991" t="str">
        <f>VLOOKUP(SALIDA[[#This Row],[CODIGO]],FAMILIAS[],4,FALSE)</f>
        <v>QUALITY</v>
      </c>
      <c r="H991" s="10" t="str">
        <f>IF(VLOOKUP(SALIDA[[#This Row],[CODIGO]],STOCKSANLUIS[],7,FALSE)=0,"PRODUCTO SIN STOCK/UBICACIÓN",VLOOKUP(SALIDA[[#This Row],[CODIGO]],STOCKSANLUIS[],7,FALSE))</f>
        <v>A</v>
      </c>
      <c r="I991" s="10" t="s">
        <v>19536</v>
      </c>
      <c r="J991" t="str">
        <f>SALIDA[[#This Row],[CODIGO]]&amp;"       "&amp;SALIDA[[#This Row],[FAMILIA]]</f>
        <v>00894       QUALITY</v>
      </c>
      <c r="K991">
        <f>VLOOKUP(SALIDA[[#This Row],[CODIGO]],STOCK_STARSOFT[],5,FALSE)</f>
        <v>6.1054810000000002</v>
      </c>
      <c r="L991">
        <f>SALIDA[[#This Row],[CANTIDAD]]*SALIDA[[#This Row],[PRECIO UND]]</f>
        <v>12.210962</v>
      </c>
    </row>
    <row r="992" spans="1:12" x14ac:dyDescent="0.25">
      <c r="A992" s="6" t="s">
        <v>859</v>
      </c>
      <c r="B992" s="100" t="str">
        <f>VLOOKUP(SALIDA[[#This Row],[CODIGO]],STOCKSANLUIS[],2,FALSE)</f>
        <v xml:space="preserve">TUERCA DE BRONCE DE 5/8 - QFN-58 - QUALITY </v>
      </c>
      <c r="C992" s="153">
        <v>45940</v>
      </c>
      <c r="D992">
        <v>16</v>
      </c>
      <c r="E992">
        <f>IF(VLOOKUP(SALIDA[[#This Row],[CODIGO]],STOCKSANLUIS[],6,FALSE)=0,"PRODUCTO SIN STOCK/UBICACIÓN",VLOOKUP(SALIDA[[#This Row],[CODIGO]],STOCKSANLUIS[],6,FALSE))</f>
        <v>1</v>
      </c>
      <c r="F992">
        <f>SALIDA[[#This Row],[CANTIDAD]]/SALIDA[[#This Row],[UND MEDIDA]]</f>
        <v>16</v>
      </c>
      <c r="G992" t="str">
        <f>VLOOKUP(SALIDA[[#This Row],[CODIGO]],FAMILIAS[],4,FALSE)</f>
        <v>QUALITY</v>
      </c>
      <c r="H992" s="10" t="str">
        <f>IF(VLOOKUP(SALIDA[[#This Row],[CODIGO]],STOCKSANLUIS[],7,FALSE)=0,"PRODUCTO SIN STOCK/UBICACIÓN",VLOOKUP(SALIDA[[#This Row],[CODIGO]],STOCKSANLUIS[],7,FALSE))</f>
        <v>C</v>
      </c>
      <c r="I992" s="10" t="s">
        <v>19536</v>
      </c>
      <c r="J992" t="str">
        <f>SALIDA[[#This Row],[CODIGO]]&amp;"       "&amp;SALIDA[[#This Row],[FAMILIA]]</f>
        <v>00940       QUALITY</v>
      </c>
      <c r="K992">
        <f>VLOOKUP(SALIDA[[#This Row],[CODIGO]],STOCK_STARSOFT[],5,FALSE)</f>
        <v>0.75649500000000003</v>
      </c>
      <c r="L992">
        <f>SALIDA[[#This Row],[CANTIDAD]]*SALIDA[[#This Row],[PRECIO UND]]</f>
        <v>12.10392</v>
      </c>
    </row>
    <row r="993" spans="1:12" x14ac:dyDescent="0.25">
      <c r="A993" s="6" t="s">
        <v>19300</v>
      </c>
      <c r="B993" s="100" t="str">
        <f>VLOOKUP(SALIDA[[#This Row],[CODIGO]],STOCKSANLUIS[],2,FALSE)</f>
        <v>CINTA ADHESIVA FOAM QTF-230E - 1/8" X 2" X 32.8´ (3MM X 50MM X 10M) - EVERFROST - HIGH QUALITY</v>
      </c>
      <c r="C993" s="153">
        <v>45940</v>
      </c>
      <c r="D993">
        <v>3</v>
      </c>
      <c r="E993">
        <f>IF(VLOOKUP(SALIDA[[#This Row],[CODIGO]],STOCKSANLUIS[],6,FALSE)=0,"PRODUCTO SIN STOCK/UBICACIÓN",VLOOKUP(SALIDA[[#This Row],[CODIGO]],STOCKSANLUIS[],6,FALSE))</f>
        <v>1</v>
      </c>
      <c r="F993">
        <f>SALIDA[[#This Row],[CANTIDAD]]/SALIDA[[#This Row],[UND MEDIDA]]</f>
        <v>3</v>
      </c>
      <c r="G993" t="str">
        <f>VLOOKUP(SALIDA[[#This Row],[CODIGO]],FAMILIAS[],4,FALSE)</f>
        <v>EVERFROST</v>
      </c>
      <c r="H993" s="10" t="str">
        <f>IF(VLOOKUP(SALIDA[[#This Row],[CODIGO]],STOCKSANLUIS[],7,FALSE)=0,"PRODUCTO SIN STOCK/UBICACIÓN",VLOOKUP(SALIDA[[#This Row],[CODIGO]],STOCKSANLUIS[],7,FALSE))</f>
        <v>C</v>
      </c>
      <c r="I993" s="10"/>
      <c r="J993" t="str">
        <f>SALIDA[[#This Row],[CODIGO]]&amp;"       "&amp;SALIDA[[#This Row],[FAMILIA]]</f>
        <v>03490       EVERFROST</v>
      </c>
      <c r="K993">
        <f>VLOOKUP(SALIDA[[#This Row],[CODIGO]],STOCK_STARSOFT[],5,FALSE)</f>
        <v>1.3047420000000001</v>
      </c>
      <c r="L993">
        <f>SALIDA[[#This Row],[CANTIDAD]]*SALIDA[[#This Row],[PRECIO UND]]</f>
        <v>3.9142260000000002</v>
      </c>
    </row>
    <row r="994" spans="1:12" x14ac:dyDescent="0.25">
      <c r="A994" s="6" t="s">
        <v>19298</v>
      </c>
      <c r="B994" s="100" t="str">
        <f>VLOOKUP(SALIDA[[#This Row],[CODIGO]],STOCKSANLUIS[],2,FALSE)</f>
        <v>CINTA DE ALUMINIO DE 2" X 54.6 YDS (50MM X 50M) - QTA-250E - EVERFROST - HIGH QUALITY</v>
      </c>
      <c r="C994" s="153">
        <v>45940</v>
      </c>
      <c r="D994">
        <v>1</v>
      </c>
      <c r="E994">
        <f>IF(VLOOKUP(SALIDA[[#This Row],[CODIGO]],STOCKSANLUIS[],6,FALSE)=0,"PRODUCTO SIN STOCK/UBICACIÓN",VLOOKUP(SALIDA[[#This Row],[CODIGO]],STOCKSANLUIS[],6,FALSE))</f>
        <v>1</v>
      </c>
      <c r="F994">
        <f>SALIDA[[#This Row],[CANTIDAD]]/SALIDA[[#This Row],[UND MEDIDA]]</f>
        <v>1</v>
      </c>
      <c r="G994" t="str">
        <f>VLOOKUP(SALIDA[[#This Row],[CODIGO]],FAMILIAS[],4,FALSE)</f>
        <v>EVERFROST</v>
      </c>
      <c r="H994" s="10" t="str">
        <f>IF(VLOOKUP(SALIDA[[#This Row],[CODIGO]],STOCKSANLUIS[],7,FALSE)=0,"PRODUCTO SIN STOCK/UBICACIÓN",VLOOKUP(SALIDA[[#This Row],[CODIGO]],STOCKSANLUIS[],7,FALSE))</f>
        <v>C</v>
      </c>
      <c r="I994" s="10"/>
      <c r="J994" t="str">
        <f>SALIDA[[#This Row],[CODIGO]]&amp;"       "&amp;SALIDA[[#This Row],[FAMILIA]]</f>
        <v>03488       EVERFROST</v>
      </c>
      <c r="K994">
        <f>VLOOKUP(SALIDA[[#This Row],[CODIGO]],STOCK_STARSOFT[],5,FALSE)</f>
        <v>1.7111369999999999</v>
      </c>
      <c r="L994">
        <f>SALIDA[[#This Row],[CANTIDAD]]*SALIDA[[#This Row],[PRECIO UND]]</f>
        <v>1.7111369999999999</v>
      </c>
    </row>
    <row r="995" spans="1:12" x14ac:dyDescent="0.25">
      <c r="A995" s="6" t="s">
        <v>371</v>
      </c>
      <c r="B995" s="100" t="str">
        <f>VLOOKUP(SALIDA[[#This Row],[CODIGO]],STOCKSANLUIS[],2,FALSE)</f>
        <v>ROLLO DE COBRE FLEXIBLE 3/4" HIGH QUALITY - STARCOLD - 19.05 MM X 0.75 MM X 15 M</v>
      </c>
      <c r="C995" s="153">
        <v>45940</v>
      </c>
      <c r="D995">
        <v>5</v>
      </c>
      <c r="E995">
        <f>IF(VLOOKUP(SALIDA[[#This Row],[CODIGO]],STOCKSANLUIS[],6,FALSE)=0,"PRODUCTO SIN STOCK/UBICACIÓN",VLOOKUP(SALIDA[[#This Row],[CODIGO]],STOCKSANLUIS[],6,FALSE))</f>
        <v>1</v>
      </c>
      <c r="F995">
        <f>SALIDA[[#This Row],[CANTIDAD]]/SALIDA[[#This Row],[UND MEDIDA]]</f>
        <v>5</v>
      </c>
      <c r="G995" t="str">
        <f>VLOOKUP(SALIDA[[#This Row],[CODIGO]],FAMILIAS[],4,FALSE)</f>
        <v>ICEAGE- ZHEJIANG JIAHE PIPES</v>
      </c>
      <c r="H995" s="10" t="str">
        <f>IF(VLOOKUP(SALIDA[[#This Row],[CODIGO]],STOCKSANLUIS[],7,FALSE)=0,"PRODUCTO SIN STOCK/UBICACIÓN",VLOOKUP(SALIDA[[#This Row],[CODIGO]],STOCKSANLUIS[],7,FALSE))</f>
        <v>C</v>
      </c>
      <c r="I995" s="10"/>
      <c r="J995" t="str">
        <f>SALIDA[[#This Row],[CODIGO]]&amp;"       "&amp;SALIDA[[#This Row],[FAMILIA]]</f>
        <v>00313       ICEAGE- ZHEJIANG JIAHE PIPES</v>
      </c>
      <c r="K995">
        <f>VLOOKUP(SALIDA[[#This Row],[CODIGO]],STOCK_STARSOFT[],5,FALSE)</f>
        <v>75.432329999999993</v>
      </c>
      <c r="L995">
        <f>SALIDA[[#This Row],[CANTIDAD]]*SALIDA[[#This Row],[PRECIO UND]]</f>
        <v>377.16164999999995</v>
      </c>
    </row>
    <row r="996" spans="1:12" x14ac:dyDescent="0.25">
      <c r="A996" s="6" t="s">
        <v>3341</v>
      </c>
      <c r="B996" s="100" t="str">
        <f>VLOOKUP(SALIDA[[#This Row],[CODIGO]],STOCKSANLUIS[],2,FALSE)</f>
        <v>GAS REFRIGERANTE R404A -10.90KG ICELOONG</v>
      </c>
      <c r="C996" s="153">
        <v>45941</v>
      </c>
      <c r="D996">
        <v>12</v>
      </c>
      <c r="E996">
        <f>IF(VLOOKUP(SALIDA[[#This Row],[CODIGO]],STOCKSANLUIS[],6,FALSE)=0,"PRODUCTO SIN STOCK/UBICACIÓN",VLOOKUP(SALIDA[[#This Row],[CODIGO]],STOCKSANLUIS[],6,FALSE))</f>
        <v>1</v>
      </c>
      <c r="F996">
        <f>SALIDA[[#This Row],[CANTIDAD]]/SALIDA[[#This Row],[UND MEDIDA]]</f>
        <v>12</v>
      </c>
      <c r="G996" t="str">
        <f>VLOOKUP(SALIDA[[#This Row],[CODIGO]],FAMILIAS[],4,FALSE)</f>
        <v>ZHEJIANG YONGHE</v>
      </c>
      <c r="H996" s="10" t="str">
        <f>IF(VLOOKUP(SALIDA[[#This Row],[CODIGO]],STOCKSANLUIS[],7,FALSE)=0,"PRODUCTO SIN STOCK/UBICACIÓN",VLOOKUP(SALIDA[[#This Row],[CODIGO]],STOCKSANLUIS[],7,FALSE))</f>
        <v>C</v>
      </c>
      <c r="I996" s="10"/>
      <c r="J996" t="str">
        <f>SALIDA[[#This Row],[CODIGO]]&amp;"       "&amp;SALIDA[[#This Row],[FAMILIA]]</f>
        <v>02752       ZHEJIANG YONGHE</v>
      </c>
      <c r="K996">
        <f>VLOOKUP(SALIDA[[#This Row],[CODIGO]],STOCK_STARSOFT[],5,FALSE)</f>
        <v>53.481755</v>
      </c>
      <c r="L996">
        <f>SALIDA[[#This Row],[CANTIDAD]]*SALIDA[[#This Row],[PRECIO UND]]</f>
        <v>641.78106000000002</v>
      </c>
    </row>
    <row r="997" spans="1:12" x14ac:dyDescent="0.25">
      <c r="A997" s="6" t="s">
        <v>19300</v>
      </c>
      <c r="B997" s="100" t="str">
        <f>VLOOKUP(SALIDA[[#This Row],[CODIGO]],STOCKSANLUIS[],2,FALSE)</f>
        <v>CINTA ADHESIVA FOAM QTF-230E - 1/8" X 2" X 32.8´ (3MM X 50MM X 10M) - EVERFROST - HIGH QUALITY</v>
      </c>
      <c r="C997" s="153">
        <v>45941</v>
      </c>
      <c r="D997">
        <v>10</v>
      </c>
      <c r="E997">
        <f>IF(VLOOKUP(SALIDA[[#This Row],[CODIGO]],STOCKSANLUIS[],6,FALSE)=0,"PRODUCTO SIN STOCK/UBICACIÓN",VLOOKUP(SALIDA[[#This Row],[CODIGO]],STOCKSANLUIS[],6,FALSE))</f>
        <v>1</v>
      </c>
      <c r="F997">
        <f>SALIDA[[#This Row],[CANTIDAD]]/SALIDA[[#This Row],[UND MEDIDA]]</f>
        <v>10</v>
      </c>
      <c r="G997" t="str">
        <f>VLOOKUP(SALIDA[[#This Row],[CODIGO]],FAMILIAS[],4,FALSE)</f>
        <v>EVERFROST</v>
      </c>
      <c r="H997" s="10" t="str">
        <f>IF(VLOOKUP(SALIDA[[#This Row],[CODIGO]],STOCKSANLUIS[],7,FALSE)=0,"PRODUCTO SIN STOCK/UBICACIÓN",VLOOKUP(SALIDA[[#This Row],[CODIGO]],STOCKSANLUIS[],7,FALSE))</f>
        <v>C</v>
      </c>
      <c r="I997" s="10"/>
      <c r="J997" t="str">
        <f>SALIDA[[#This Row],[CODIGO]]&amp;"       "&amp;SALIDA[[#This Row],[FAMILIA]]</f>
        <v>03490       EVERFROST</v>
      </c>
      <c r="K997">
        <f>VLOOKUP(SALIDA[[#This Row],[CODIGO]],STOCK_STARSOFT[],5,FALSE)</f>
        <v>1.3047420000000001</v>
      </c>
      <c r="L997">
        <f>SALIDA[[#This Row],[CANTIDAD]]*SALIDA[[#This Row],[PRECIO UND]]</f>
        <v>13.047420000000001</v>
      </c>
    </row>
    <row r="998" spans="1:12" x14ac:dyDescent="0.25">
      <c r="A998" s="6" t="s">
        <v>3566</v>
      </c>
      <c r="B998" s="100" t="str">
        <f>VLOOKUP(SALIDA[[#This Row],[CODIGO]],STOCKSANLUIS[],2,FALSE)</f>
        <v>DHK VALVULA ROTALOCK DRV07 7/8 PULG</v>
      </c>
      <c r="C998" s="153">
        <v>45941</v>
      </c>
      <c r="D998">
        <v>1</v>
      </c>
      <c r="E998">
        <f>IF(VLOOKUP(SALIDA[[#This Row],[CODIGO]],STOCKSANLUIS[],6,FALSE)=0,"PRODUCTO SIN STOCK/UBICACIÓN",VLOOKUP(SALIDA[[#This Row],[CODIGO]],STOCKSANLUIS[],6,FALSE))</f>
        <v>1</v>
      </c>
      <c r="F998">
        <f>SALIDA[[#This Row],[CANTIDAD]]/SALIDA[[#This Row],[UND MEDIDA]]</f>
        <v>1</v>
      </c>
      <c r="G998" t="str">
        <f>VLOOKUP(SALIDA[[#This Row],[CODIGO]],FAMILIAS[],4,FALSE)</f>
        <v>DHEK</v>
      </c>
      <c r="H998" s="10" t="str">
        <f>IF(VLOOKUP(SALIDA[[#This Row],[CODIGO]],STOCKSANLUIS[],7,FALSE)=0,"PRODUCTO SIN STOCK/UBICACIÓN",VLOOKUP(SALIDA[[#This Row],[CODIGO]],STOCKSANLUIS[],7,FALSE))</f>
        <v>A</v>
      </c>
      <c r="I998" s="10" t="s">
        <v>19536</v>
      </c>
      <c r="J998" t="str">
        <f>SALIDA[[#This Row],[CODIGO]]&amp;"       "&amp;SALIDA[[#This Row],[FAMILIA]]</f>
        <v>02975       DHEK</v>
      </c>
      <c r="K998">
        <f>VLOOKUP(SALIDA[[#This Row],[CODIGO]],STOCK_STARSOFT[],5,FALSE)</f>
        <v>24.89</v>
      </c>
      <c r="L998">
        <f>SALIDA[[#This Row],[CANTIDAD]]*SALIDA[[#This Row],[PRECIO UND]]</f>
        <v>24.89</v>
      </c>
    </row>
    <row r="999" spans="1:12" x14ac:dyDescent="0.25">
      <c r="A999" s="6" t="s">
        <v>3339</v>
      </c>
      <c r="B999" s="100" t="str">
        <f>VLOOKUP(SALIDA[[#This Row],[CODIGO]],STOCKSANLUIS[],2,FALSE)</f>
        <v>GAS REFRIGERANTE R134 - 13.6KG ICELOONG</v>
      </c>
      <c r="C999" s="153">
        <v>45941</v>
      </c>
      <c r="D999">
        <v>1</v>
      </c>
      <c r="E999">
        <f>IF(VLOOKUP(SALIDA[[#This Row],[CODIGO]],STOCKSANLUIS[],6,FALSE)=0,"PRODUCTO SIN STOCK/UBICACIÓN",VLOOKUP(SALIDA[[#This Row],[CODIGO]],STOCKSANLUIS[],6,FALSE))</f>
        <v>1</v>
      </c>
      <c r="F999">
        <f>SALIDA[[#This Row],[CANTIDAD]]/SALIDA[[#This Row],[UND MEDIDA]]</f>
        <v>1</v>
      </c>
      <c r="G999" t="str">
        <f>VLOOKUP(SALIDA[[#This Row],[CODIGO]],FAMILIAS[],4,FALSE)</f>
        <v>ZHEJIANG YONGHE</v>
      </c>
      <c r="H999" s="10" t="str">
        <f>IF(VLOOKUP(SALIDA[[#This Row],[CODIGO]],STOCKSANLUIS[],7,FALSE)=0,"PRODUCTO SIN STOCK/UBICACIÓN",VLOOKUP(SALIDA[[#This Row],[CODIGO]],STOCKSANLUIS[],7,FALSE))</f>
        <v>C</v>
      </c>
      <c r="I999" s="10"/>
      <c r="J999" t="str">
        <f>SALIDA[[#This Row],[CODIGO]]&amp;"       "&amp;SALIDA[[#This Row],[FAMILIA]]</f>
        <v>02751       ZHEJIANG YONGHE</v>
      </c>
      <c r="K999">
        <f>VLOOKUP(SALIDA[[#This Row],[CODIGO]],STOCK_STARSOFT[],5,FALSE)</f>
        <v>106.20946600000001</v>
      </c>
      <c r="L999">
        <f>SALIDA[[#This Row],[CANTIDAD]]*SALIDA[[#This Row],[PRECIO UND]]</f>
        <v>106.20946600000001</v>
      </c>
    </row>
    <row r="1000" spans="1:12" x14ac:dyDescent="0.25">
      <c r="A1000" s="6" t="s">
        <v>3776</v>
      </c>
      <c r="B1000" s="100" t="str">
        <f>VLOOKUP(SALIDA[[#This Row],[CODIGO]],STOCKSANLUIS[],2,FALSE)</f>
        <v>LAMA DE PVC CLEARWAY STANDARD SMOOTH 8¨¨ X .080¨¨ X 300¨ (20 CM X 2MMX 91.44M)</v>
      </c>
      <c r="C1000" s="153">
        <v>45941</v>
      </c>
      <c r="D1000">
        <v>15</v>
      </c>
      <c r="E1000">
        <f>IF(VLOOKUP(SALIDA[[#This Row],[CODIGO]],STOCKSANLUIS[],6,FALSE)=0,"PRODUCTO SIN STOCK/UBICACIÓN",VLOOKUP(SALIDA[[#This Row],[CODIGO]],STOCKSANLUIS[],6,FALSE))</f>
        <v>91.44</v>
      </c>
      <c r="F1000">
        <f>SALIDA[[#This Row],[CANTIDAD]]/SALIDA[[#This Row],[UND MEDIDA]]</f>
        <v>0.16404199475065617</v>
      </c>
      <c r="G1000" t="str">
        <f>VLOOKUP(SALIDA[[#This Row],[CODIGO]],FAMILIAS[],4,FALSE)</f>
        <v>CLEARWAY</v>
      </c>
      <c r="H1000" s="10" t="str">
        <f>IF(VLOOKUP(SALIDA[[#This Row],[CODIGO]],STOCKSANLUIS[],7,FALSE)=0,"PRODUCTO SIN STOCK/UBICACIÓN",VLOOKUP(SALIDA[[#This Row],[CODIGO]],STOCKSANLUIS[],7,FALSE))</f>
        <v>B/C</v>
      </c>
      <c r="I1000" s="10"/>
      <c r="J1000" t="str">
        <f>SALIDA[[#This Row],[CODIGO]]&amp;"       "&amp;SALIDA[[#This Row],[FAMILIA]]</f>
        <v>03169       CLEARWAY</v>
      </c>
      <c r="K1000">
        <f>VLOOKUP(SALIDA[[#This Row],[CODIGO]],STOCK_STARSOFT[],5,FALSE)</f>
        <v>1.2627120000000001</v>
      </c>
      <c r="L1000">
        <f>SALIDA[[#This Row],[CANTIDAD]]*SALIDA[[#This Row],[PRECIO UND]]</f>
        <v>18.94068</v>
      </c>
    </row>
    <row r="1001" spans="1:12" x14ac:dyDescent="0.25">
      <c r="A1001" s="6" t="s">
        <v>259</v>
      </c>
      <c r="B1001" s="100" t="str">
        <f>VLOOKUP(SALIDA[[#This Row],[CODIGO]],STOCKSANLUIS[],2,FALSE)</f>
        <v>PLATINA KLEERSTRIP MAX BULLET HTP SILVER 2  PLOMO (60 CM)- 477600</v>
      </c>
      <c r="C1001" s="153">
        <v>45941</v>
      </c>
      <c r="D1001">
        <v>2</v>
      </c>
      <c r="E1001">
        <f>IF(VLOOKUP(SALIDA[[#This Row],[CODIGO]],STOCKSANLUIS[],6,FALSE)=0,"PRODUCTO SIN STOCK/UBICACIÓN",VLOOKUP(SALIDA[[#This Row],[CODIGO]],STOCKSANLUIS[],6,FALSE))</f>
        <v>1</v>
      </c>
      <c r="F1001">
        <f>SALIDA[[#This Row],[CANTIDAD]]/SALIDA[[#This Row],[UND MEDIDA]]</f>
        <v>2</v>
      </c>
      <c r="G1001" t="str">
        <f>VLOOKUP(SALIDA[[#This Row],[CODIGO]],FAMILIAS[],4,FALSE)</f>
        <v>ES ROBBINS</v>
      </c>
      <c r="H1001" s="10" t="str">
        <f>IF(VLOOKUP(SALIDA[[#This Row],[CODIGO]],STOCKSANLUIS[],7,FALSE)=0,"PRODUCTO SIN STOCK/UBICACIÓN",VLOOKUP(SALIDA[[#This Row],[CODIGO]],STOCKSANLUIS[],7,FALSE))</f>
        <v>C</v>
      </c>
      <c r="I1001" s="10"/>
      <c r="J1001" t="str">
        <f>SALIDA[[#This Row],[CODIGO]]&amp;"       "&amp;SALIDA[[#This Row],[FAMILIA]]</f>
        <v>00186       ES ROBBINS</v>
      </c>
      <c r="K1001">
        <f>VLOOKUP(SALIDA[[#This Row],[CODIGO]],STOCK_STARSOFT[],5,FALSE)</f>
        <v>4.3959429999999999</v>
      </c>
      <c r="L1001">
        <f>SALIDA[[#This Row],[CANTIDAD]]*SALIDA[[#This Row],[PRECIO UND]]</f>
        <v>8.7918859999999999</v>
      </c>
    </row>
    <row r="1002" spans="1:12" x14ac:dyDescent="0.25">
      <c r="A1002" s="6" t="s">
        <v>2589</v>
      </c>
      <c r="B1002" s="100" t="str">
        <f>VLOOKUP(SALIDA[[#This Row],[CODIGO]],STOCKSANLUIS[],2,FALSE)</f>
        <v>GAS REFRIGERANTE FREON 134A - 1KG - CHEMOURS - CAJA DE 15 - CON ECO VALVULA - USA</v>
      </c>
      <c r="C1002" s="153">
        <v>45943</v>
      </c>
      <c r="D1002">
        <v>33</v>
      </c>
      <c r="E1002">
        <f>IF(VLOOKUP(SALIDA[[#This Row],[CODIGO]],STOCKSANLUIS[],6,FALSE)=0,"PRODUCTO SIN STOCK/UBICACIÓN",VLOOKUP(SALIDA[[#This Row],[CODIGO]],STOCKSANLUIS[],6,FALSE))</f>
        <v>1</v>
      </c>
      <c r="F1002">
        <f>SALIDA[[#This Row],[CANTIDAD]]/SALIDA[[#This Row],[UND MEDIDA]]</f>
        <v>33</v>
      </c>
      <c r="G1002" t="str">
        <f>VLOOKUP(SALIDA[[#This Row],[CODIGO]],FAMILIAS[],4,FALSE)</f>
        <v>THE CHEMOURS</v>
      </c>
      <c r="H1002" s="10" t="str">
        <f>IF(VLOOKUP(SALIDA[[#This Row],[CODIGO]],STOCKSANLUIS[],7,FALSE)=0,"PRODUCTO SIN STOCK/UBICACIÓN",VLOOKUP(SALIDA[[#This Row],[CODIGO]],STOCKSANLUIS[],7,FALSE))</f>
        <v>C</v>
      </c>
      <c r="I1002" s="10" t="s">
        <v>19536</v>
      </c>
      <c r="J1002" t="str">
        <f>SALIDA[[#This Row],[CODIGO]]&amp;"       "&amp;SALIDA[[#This Row],[FAMILIA]]</f>
        <v>02118       THE CHEMOURS</v>
      </c>
      <c r="K1002">
        <f>VLOOKUP(SALIDA[[#This Row],[CODIGO]],STOCK_STARSOFT[],5,FALSE)</f>
        <v>9.49</v>
      </c>
      <c r="L1002">
        <f>SALIDA[[#This Row],[CANTIDAD]]*SALIDA[[#This Row],[PRECIO UND]]</f>
        <v>313.17</v>
      </c>
    </row>
    <row r="1003" spans="1:12" x14ac:dyDescent="0.25">
      <c r="A1003" s="6" t="s">
        <v>2914</v>
      </c>
      <c r="B1003" s="100" t="str">
        <f>VLOOKUP(SALIDA[[#This Row],[CODIGO]],STOCKSANLUIS[],2,FALSE)</f>
        <v>GAS REFRIGERANTE  FREON 134A - 340 GR CHEMOURS -CAJA DE 12 - CON VALVULA - USA</v>
      </c>
      <c r="C1003" s="153">
        <v>45943</v>
      </c>
      <c r="D1003">
        <v>55</v>
      </c>
      <c r="E1003">
        <f>IF(VLOOKUP(SALIDA[[#This Row],[CODIGO]],STOCKSANLUIS[],6,FALSE)=0,"PRODUCTO SIN STOCK/UBICACIÓN",VLOOKUP(SALIDA[[#This Row],[CODIGO]],STOCKSANLUIS[],6,FALSE))</f>
        <v>1</v>
      </c>
      <c r="F1003">
        <f>SALIDA[[#This Row],[CANTIDAD]]/SALIDA[[#This Row],[UND MEDIDA]]</f>
        <v>55</v>
      </c>
      <c r="G1003" t="str">
        <f>VLOOKUP(SALIDA[[#This Row],[CODIGO]],FAMILIAS[],4,FALSE)</f>
        <v>THE CHEMOURS</v>
      </c>
      <c r="H1003" s="10" t="str">
        <f>IF(VLOOKUP(SALIDA[[#This Row],[CODIGO]],STOCKSANLUIS[],7,FALSE)=0,"PRODUCTO SIN STOCK/UBICACIÓN",VLOOKUP(SALIDA[[#This Row],[CODIGO]],STOCKSANLUIS[],7,FALSE))</f>
        <v>C</v>
      </c>
      <c r="I1003" s="10" t="s">
        <v>19536</v>
      </c>
      <c r="J1003" t="str">
        <f>SALIDA[[#This Row],[CODIGO]]&amp;"       "&amp;SALIDA[[#This Row],[FAMILIA]]</f>
        <v>02373       THE CHEMOURS</v>
      </c>
      <c r="K1003">
        <f>VLOOKUP(SALIDA[[#This Row],[CODIGO]],STOCK_STARSOFT[],5,FALSE)</f>
        <v>3.9201999999999999</v>
      </c>
      <c r="L1003">
        <f>SALIDA[[#This Row],[CANTIDAD]]*SALIDA[[#This Row],[PRECIO UND]]</f>
        <v>215.61099999999999</v>
      </c>
    </row>
    <row r="1004" spans="1:12" x14ac:dyDescent="0.25">
      <c r="A1004" s="6" t="s">
        <v>259</v>
      </c>
      <c r="B1004" s="100" t="str">
        <f>VLOOKUP(SALIDA[[#This Row],[CODIGO]],STOCKSANLUIS[],2,FALSE)</f>
        <v>PLATINA KLEERSTRIP MAX BULLET HTP SILVER 2  PLOMO (60 CM)- 477600</v>
      </c>
      <c r="C1004" s="153">
        <v>45943</v>
      </c>
      <c r="D1004">
        <v>20</v>
      </c>
      <c r="E1004">
        <f>IF(VLOOKUP(SALIDA[[#This Row],[CODIGO]],STOCKSANLUIS[],6,FALSE)=0,"PRODUCTO SIN STOCK/UBICACIÓN",VLOOKUP(SALIDA[[#This Row],[CODIGO]],STOCKSANLUIS[],6,FALSE))</f>
        <v>1</v>
      </c>
      <c r="F1004">
        <f>SALIDA[[#This Row],[CANTIDAD]]/SALIDA[[#This Row],[UND MEDIDA]]</f>
        <v>20</v>
      </c>
      <c r="G1004" t="str">
        <f>VLOOKUP(SALIDA[[#This Row],[CODIGO]],FAMILIAS[],4,FALSE)</f>
        <v>ES ROBBINS</v>
      </c>
      <c r="H1004" s="10" t="str">
        <f>IF(VLOOKUP(SALIDA[[#This Row],[CODIGO]],STOCKSANLUIS[],7,FALSE)=0,"PRODUCTO SIN STOCK/UBICACIÓN",VLOOKUP(SALIDA[[#This Row],[CODIGO]],STOCKSANLUIS[],7,FALSE))</f>
        <v>C</v>
      </c>
      <c r="I1004" s="10"/>
      <c r="J1004" t="str">
        <f>SALIDA[[#This Row],[CODIGO]]&amp;"       "&amp;SALIDA[[#This Row],[FAMILIA]]</f>
        <v>00186       ES ROBBINS</v>
      </c>
      <c r="K1004">
        <f>VLOOKUP(SALIDA[[#This Row],[CODIGO]],STOCK_STARSOFT[],5,FALSE)</f>
        <v>4.3959429999999999</v>
      </c>
      <c r="L1004">
        <f>SALIDA[[#This Row],[CANTIDAD]]*SALIDA[[#This Row],[PRECIO UND]]</f>
        <v>87.918859999999995</v>
      </c>
    </row>
    <row r="1005" spans="1:12" x14ac:dyDescent="0.25">
      <c r="A1005" s="6" t="s">
        <v>1472</v>
      </c>
      <c r="B1005" s="100" t="str">
        <f>VLOOKUP(SALIDA[[#This Row],[CODIGO]],STOCKSANLUIS[],2,FALSE)</f>
        <v>MANGA AISLANTE CI-M-054 DE 2 1/8" X 3/4" - ARMAFLEX/ARMACELL</v>
      </c>
      <c r="C1005" s="153">
        <v>45943</v>
      </c>
      <c r="D1005">
        <v>21</v>
      </c>
      <c r="E1005">
        <f>IF(VLOOKUP(SALIDA[[#This Row],[CODIGO]],STOCKSANLUIS[],6,FALSE)=0,"PRODUCTO SIN STOCK/UBICACIÓN",VLOOKUP(SALIDA[[#This Row],[CODIGO]],STOCKSANLUIS[],6,FALSE))</f>
        <v>1</v>
      </c>
      <c r="F1005">
        <f>SALIDA[[#This Row],[CANTIDAD]]/SALIDA[[#This Row],[UND MEDIDA]]</f>
        <v>21</v>
      </c>
      <c r="G1005" t="str">
        <f>VLOOKUP(SALIDA[[#This Row],[CODIGO]],FAMILIAS[],4,FALSE)</f>
        <v>ARMACELL</v>
      </c>
      <c r="H1005" s="10" t="str">
        <f>IF(VLOOKUP(SALIDA[[#This Row],[CODIGO]],STOCKSANLUIS[],7,FALSE)=0,"PRODUCTO SIN STOCK/UBICACIÓN",VLOOKUP(SALIDA[[#This Row],[CODIGO]],STOCKSANLUIS[],7,FALSE))</f>
        <v>A</v>
      </c>
      <c r="I1005" s="10"/>
      <c r="J1005" t="str">
        <f>SALIDA[[#This Row],[CODIGO]]&amp;"       "&amp;SALIDA[[#This Row],[FAMILIA]]</f>
        <v>01493       ARMACELL</v>
      </c>
      <c r="K1005">
        <f>VLOOKUP(SALIDA[[#This Row],[CODIGO]],STOCK_STARSOFT[],5,FALSE)</f>
        <v>4.9959870000000004</v>
      </c>
      <c r="L1005">
        <f>SALIDA[[#This Row],[CANTIDAD]]*SALIDA[[#This Row],[PRECIO UND]]</f>
        <v>104.915727</v>
      </c>
    </row>
    <row r="1006" spans="1:12" x14ac:dyDescent="0.25">
      <c r="A1006" s="6" t="s">
        <v>21758</v>
      </c>
      <c r="B1006" s="100" t="str">
        <f>VLOOKUP(SALIDA[[#This Row],[CODIGO]],STOCKSANLUIS[],2,FALSE)</f>
        <v>CONTROL REMOTO TEMP BLUE ON OFF</v>
      </c>
      <c r="C1006" s="153">
        <v>45943</v>
      </c>
      <c r="D1006">
        <v>5</v>
      </c>
      <c r="E1006">
        <f>IF(VLOOKUP(SALIDA[[#This Row],[CODIGO]],STOCKSANLUIS[],6,FALSE)=0,"PRODUCTO SIN STOCK/UBICACIÓN",VLOOKUP(SALIDA[[#This Row],[CODIGO]],STOCKSANLUIS[],6,FALSE))</f>
        <v>1</v>
      </c>
      <c r="F1006">
        <f>SALIDA[[#This Row],[CANTIDAD]]/SALIDA[[#This Row],[UND MEDIDA]]</f>
        <v>5</v>
      </c>
      <c r="G1006" t="str">
        <f>VLOOKUP(SALIDA[[#This Row],[CODIGO]],FAMILIAS[],4,FALSE)</f>
        <v>TEMP BLUE</v>
      </c>
      <c r="H1006" s="10" t="str">
        <f>IF(VLOOKUP(SALIDA[[#This Row],[CODIGO]],STOCKSANLUIS[],7,FALSE)=0,"PRODUCTO SIN STOCK/UBICACIÓN",VLOOKUP(SALIDA[[#This Row],[CODIGO]],STOCKSANLUIS[],7,FALSE))</f>
        <v>C</v>
      </c>
      <c r="I1006" s="10"/>
      <c r="J1006" t="str">
        <f>SALIDA[[#This Row],[CODIGO]]&amp;"       "&amp;SALIDA[[#This Row],[FAMILIA]]</f>
        <v>03507       TEMP BLUE</v>
      </c>
      <c r="K1006">
        <f>VLOOKUP(SALIDA[[#This Row],[CODIGO]],STOCK_STARSOFT[],5,FALSE)</f>
        <v>3.001509</v>
      </c>
      <c r="L1006">
        <f>SALIDA[[#This Row],[CANTIDAD]]*SALIDA[[#This Row],[PRECIO UND]]</f>
        <v>15.007545</v>
      </c>
    </row>
    <row r="1007" spans="1:12" x14ac:dyDescent="0.25">
      <c r="A1007" s="6" t="s">
        <v>3788</v>
      </c>
      <c r="B1007" s="100" t="str">
        <f>VLOOKUP(SALIDA[[#This Row],[CODIGO]],STOCKSANLUIS[],2,FALSE)</f>
        <v>MOTOVENTILADOR MAER FAN YSWF74L34P4-422N-350S (220V/380V/440V, 60HZ, 4 POLES, 3PH, CL.F,/Y, SUCTION)</v>
      </c>
      <c r="C1007" s="153">
        <v>45943</v>
      </c>
      <c r="D1007">
        <v>1</v>
      </c>
      <c r="E1007">
        <f>IF(VLOOKUP(SALIDA[[#This Row],[CODIGO]],STOCKSANLUIS[],6,FALSE)=0,"PRODUCTO SIN STOCK/UBICACIÓN",VLOOKUP(SALIDA[[#This Row],[CODIGO]],STOCKSANLUIS[],6,FALSE))</f>
        <v>1</v>
      </c>
      <c r="F1007">
        <f>SALIDA[[#This Row],[CANTIDAD]]/SALIDA[[#This Row],[UND MEDIDA]]</f>
        <v>1</v>
      </c>
      <c r="G1007" t="str">
        <f>VLOOKUP(SALIDA[[#This Row],[CODIGO]],FAMILIAS[],4,FALSE)</f>
        <v>MAER FAN</v>
      </c>
      <c r="H1007" s="10" t="str">
        <f>IF(VLOOKUP(SALIDA[[#This Row],[CODIGO]],STOCKSANLUIS[],7,FALSE)=0,"PRODUCTO SIN STOCK/UBICACIÓN",VLOOKUP(SALIDA[[#This Row],[CODIGO]],STOCKSANLUIS[],7,FALSE))</f>
        <v>C</v>
      </c>
      <c r="I1007" s="10"/>
      <c r="J1007" t="str">
        <f>SALIDA[[#This Row],[CODIGO]]&amp;"       "&amp;SALIDA[[#This Row],[FAMILIA]]</f>
        <v>03232       MAER FAN</v>
      </c>
      <c r="K1007">
        <f>VLOOKUP(SALIDA[[#This Row],[CODIGO]],STOCK_STARSOFT[],5,FALSE)</f>
        <v>30.665493999999999</v>
      </c>
      <c r="L1007">
        <f>SALIDA[[#This Row],[CANTIDAD]]*SALIDA[[#This Row],[PRECIO UND]]</f>
        <v>30.665493999999999</v>
      </c>
    </row>
    <row r="1008" spans="1:12" x14ac:dyDescent="0.25">
      <c r="A1008" s="6" t="s">
        <v>3579</v>
      </c>
      <c r="B1008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1008" s="153">
        <v>45943</v>
      </c>
      <c r="D1008">
        <v>2</v>
      </c>
      <c r="E1008">
        <f>IF(VLOOKUP(SALIDA[[#This Row],[CODIGO]],STOCKSANLUIS[],6,FALSE)=0,"PRODUCTO SIN STOCK/UBICACIÓN",VLOOKUP(SALIDA[[#This Row],[CODIGO]],STOCKSANLUIS[],6,FALSE))</f>
        <v>1</v>
      </c>
      <c r="F1008">
        <f>SALIDA[[#This Row],[CANTIDAD]]/SALIDA[[#This Row],[UND MEDIDA]]</f>
        <v>2</v>
      </c>
      <c r="G1008" t="str">
        <f>VLOOKUP(SALIDA[[#This Row],[CODIGO]],FAMILIAS[],4,FALSE)</f>
        <v>EBM</v>
      </c>
      <c r="H1008" s="10" t="str">
        <f>IF(VLOOKUP(SALIDA[[#This Row],[CODIGO]],STOCKSANLUIS[],7,FALSE)=0,"PRODUCTO SIN STOCK/UBICACIÓN",VLOOKUP(SALIDA[[#This Row],[CODIGO]],STOCKSANLUIS[],7,FALSE))</f>
        <v>C</v>
      </c>
      <c r="I1008" s="10"/>
      <c r="J1008" t="str">
        <f>SALIDA[[#This Row],[CODIGO]]&amp;"       "&amp;SALIDA[[#This Row],[FAMILIA]]</f>
        <v>02984       EBM</v>
      </c>
      <c r="K1008">
        <f>VLOOKUP(SALIDA[[#This Row],[CODIGO]],STOCK_STARSOFT[],5,FALSE)</f>
        <v>74.290643000000003</v>
      </c>
      <c r="L1008">
        <f>SALIDA[[#This Row],[CANTIDAD]]*SALIDA[[#This Row],[PRECIO UND]]</f>
        <v>148.58128600000001</v>
      </c>
    </row>
    <row r="1009" spans="1:12" x14ac:dyDescent="0.25">
      <c r="A1009" s="6" t="s">
        <v>3681</v>
      </c>
      <c r="B1009" s="100" t="str">
        <f>VLOOKUP(SALIDA[[#This Row],[CODIGO]],STOCKSANLUIS[],2,FALSE)</f>
        <v>ROLLO DE COBRE FLEXIBLE 5/8" HIGH QUALITY - STARCOLD - 15.88 MM X 0.65 MM X 15 M</v>
      </c>
      <c r="C1009" s="153">
        <v>45943</v>
      </c>
      <c r="D1009">
        <v>1</v>
      </c>
      <c r="E1009">
        <f>IF(VLOOKUP(SALIDA[[#This Row],[CODIGO]],STOCKSANLUIS[],6,FALSE)=0,"PRODUCTO SIN STOCK/UBICACIÓN",VLOOKUP(SALIDA[[#This Row],[CODIGO]],STOCKSANLUIS[],6,FALSE))</f>
        <v>1</v>
      </c>
      <c r="F1009">
        <f>SALIDA[[#This Row],[CANTIDAD]]/SALIDA[[#This Row],[UND MEDIDA]]</f>
        <v>1</v>
      </c>
      <c r="G1009" t="str">
        <f>VLOOKUP(SALIDA[[#This Row],[CODIGO]],FAMILIAS[],4,FALSE)</f>
        <v>ICEAGE- ZHEJIANG JIAHE PIPES</v>
      </c>
      <c r="H1009" s="10" t="str">
        <f>IF(VLOOKUP(SALIDA[[#This Row],[CODIGO]],STOCKSANLUIS[],7,FALSE)=0,"PRODUCTO SIN STOCK/UBICACIÓN",VLOOKUP(SALIDA[[#This Row],[CODIGO]],STOCKSANLUIS[],7,FALSE))</f>
        <v>C</v>
      </c>
      <c r="I1009" s="10"/>
      <c r="J1009" t="str">
        <f>SALIDA[[#This Row],[CODIGO]]&amp;"       "&amp;SALIDA[[#This Row],[FAMILIA]]</f>
        <v>03065       ICEAGE- ZHEJIANG JIAHE PIPES</v>
      </c>
      <c r="K1009">
        <f>VLOOKUP(SALIDA[[#This Row],[CODIGO]],STOCK_STARSOFT[],5,FALSE)</f>
        <v>54.340955000000001</v>
      </c>
      <c r="L1009">
        <f>SALIDA[[#This Row],[CANTIDAD]]*SALIDA[[#This Row],[PRECIO UND]]</f>
        <v>54.340955000000001</v>
      </c>
    </row>
    <row r="1010" spans="1:12" x14ac:dyDescent="0.25">
      <c r="A1010" s="6" t="s">
        <v>375</v>
      </c>
      <c r="B1010" s="100" t="str">
        <f>VLOOKUP(SALIDA[[#This Row],[CODIGO]],STOCKSANLUIS[],2,FALSE)</f>
        <v>ROLLO DE COBRE FLEXIBLE 1/4" HIGH QUALITY - STARCOLD - 6.35 MM X 0.55 MM X 15 M</v>
      </c>
      <c r="C1010" s="153">
        <v>45943</v>
      </c>
      <c r="D1010">
        <v>1</v>
      </c>
      <c r="E1010">
        <f>IF(VLOOKUP(SALIDA[[#This Row],[CODIGO]],STOCKSANLUIS[],6,FALSE)=0,"PRODUCTO SIN STOCK/UBICACIÓN",VLOOKUP(SALIDA[[#This Row],[CODIGO]],STOCKSANLUIS[],6,FALSE))</f>
        <v>1</v>
      </c>
      <c r="F1010">
        <f>SALIDA[[#This Row],[CANTIDAD]]/SALIDA[[#This Row],[UND MEDIDA]]</f>
        <v>1</v>
      </c>
      <c r="G1010" t="str">
        <f>VLOOKUP(SALIDA[[#This Row],[CODIGO]],FAMILIAS[],4,FALSE)</f>
        <v>ICEAGE- ZHEJIANG JIAHE PIPES</v>
      </c>
      <c r="H1010" s="10" t="str">
        <f>IF(VLOOKUP(SALIDA[[#This Row],[CODIGO]],STOCKSANLUIS[],7,FALSE)=0,"PRODUCTO SIN STOCK/UBICACIÓN",VLOOKUP(SALIDA[[#This Row],[CODIGO]],STOCKSANLUIS[],7,FALSE))</f>
        <v>C</v>
      </c>
      <c r="I1010" s="10"/>
      <c r="J1010" t="str">
        <f>SALIDA[[#This Row],[CODIGO]]&amp;"       "&amp;SALIDA[[#This Row],[FAMILIA]]</f>
        <v>00315       ICEAGE- ZHEJIANG JIAHE PIPES</v>
      </c>
      <c r="K1010">
        <f>VLOOKUP(SALIDA[[#This Row],[CODIGO]],STOCK_STARSOFT[],5,FALSE)</f>
        <v>17.534842000000001</v>
      </c>
      <c r="L1010">
        <f>SALIDA[[#This Row],[CANTIDAD]]*SALIDA[[#This Row],[PRECIO UND]]</f>
        <v>17.534842000000001</v>
      </c>
    </row>
    <row r="1011" spans="1:12" x14ac:dyDescent="0.25">
      <c r="A1011" s="6" t="s">
        <v>1245</v>
      </c>
      <c r="B1011" s="100" t="str">
        <f>VLOOKUP(SALIDA[[#This Row],[CODIGO]],STOCKSANLUIS[],2,FALSE)</f>
        <v>MANGA AISLANTE C1-H-020 DE 3/4" X 1/2" - ARMAFLEX/ARMACELL</v>
      </c>
      <c r="C1011" s="153">
        <v>45943</v>
      </c>
      <c r="D1011">
        <v>8</v>
      </c>
      <c r="E1011">
        <f>IF(VLOOKUP(SALIDA[[#This Row],[CODIGO]],STOCKSANLUIS[],6,FALSE)=0,"PRODUCTO SIN STOCK/UBICACIÓN",VLOOKUP(SALIDA[[#This Row],[CODIGO]],STOCKSANLUIS[],6,FALSE))</f>
        <v>1</v>
      </c>
      <c r="F1011">
        <f>SALIDA[[#This Row],[CANTIDAD]]/SALIDA[[#This Row],[UND MEDIDA]]</f>
        <v>8</v>
      </c>
      <c r="G1011" t="str">
        <f>VLOOKUP(SALIDA[[#This Row],[CODIGO]],FAMILIAS[],4,FALSE)</f>
        <v>ARMACELL</v>
      </c>
      <c r="H1011" s="10" t="str">
        <f>IF(VLOOKUP(SALIDA[[#This Row],[CODIGO]],STOCKSANLUIS[],7,FALSE)=0,"PRODUCTO SIN STOCK/UBICACIÓN",VLOOKUP(SALIDA[[#This Row],[CODIGO]],STOCKSANLUIS[],7,FALSE))</f>
        <v>A</v>
      </c>
      <c r="I1011" s="10"/>
      <c r="J1011" t="str">
        <f>SALIDA[[#This Row],[CODIGO]]&amp;"       "&amp;SALIDA[[#This Row],[FAMILIA]]</f>
        <v>01328       ARMACELL</v>
      </c>
      <c r="K1011">
        <f>VLOOKUP(SALIDA[[#This Row],[CODIGO]],STOCK_STARSOFT[],5,FALSE)</f>
        <v>1.1998549999999999</v>
      </c>
      <c r="L1011">
        <f>SALIDA[[#This Row],[CANTIDAD]]*SALIDA[[#This Row],[PRECIO UND]]</f>
        <v>9.5988399999999992</v>
      </c>
    </row>
    <row r="1012" spans="1:12" x14ac:dyDescent="0.25">
      <c r="A1012" s="6" t="s">
        <v>3776</v>
      </c>
      <c r="B1012" s="100" t="str">
        <f>VLOOKUP(SALIDA[[#This Row],[CODIGO]],STOCKSANLUIS[],2,FALSE)</f>
        <v>LAMA DE PVC CLEARWAY STANDARD SMOOTH 8¨¨ X .080¨¨ X 300¨ (20 CM X 2MMX 91.44M)</v>
      </c>
      <c r="C1012" s="153">
        <v>45943</v>
      </c>
      <c r="D1012">
        <v>274.32</v>
      </c>
      <c r="E1012">
        <f>IF(VLOOKUP(SALIDA[[#This Row],[CODIGO]],STOCKSANLUIS[],6,FALSE)=0,"PRODUCTO SIN STOCK/UBICACIÓN",VLOOKUP(SALIDA[[#This Row],[CODIGO]],STOCKSANLUIS[],6,FALSE))</f>
        <v>91.44</v>
      </c>
      <c r="F1012">
        <f>SALIDA[[#This Row],[CANTIDAD]]/SALIDA[[#This Row],[UND MEDIDA]]</f>
        <v>3</v>
      </c>
      <c r="G1012" t="str">
        <f>VLOOKUP(SALIDA[[#This Row],[CODIGO]],FAMILIAS[],4,FALSE)</f>
        <v>CLEARWAY</v>
      </c>
      <c r="H1012" s="10" t="str">
        <f>IF(VLOOKUP(SALIDA[[#This Row],[CODIGO]],STOCKSANLUIS[],7,FALSE)=0,"PRODUCTO SIN STOCK/UBICACIÓN",VLOOKUP(SALIDA[[#This Row],[CODIGO]],STOCKSANLUIS[],7,FALSE))</f>
        <v>B/C</v>
      </c>
      <c r="I1012" s="10"/>
      <c r="J1012" t="str">
        <f>SALIDA[[#This Row],[CODIGO]]&amp;"       "&amp;SALIDA[[#This Row],[FAMILIA]]</f>
        <v>03169       CLEARWAY</v>
      </c>
      <c r="K1012">
        <f>VLOOKUP(SALIDA[[#This Row],[CODIGO]],STOCK_STARSOFT[],5,FALSE)</f>
        <v>1.2627120000000001</v>
      </c>
      <c r="L1012">
        <f>SALIDA[[#This Row],[CANTIDAD]]*SALIDA[[#This Row],[PRECIO UND]]</f>
        <v>346.38715583999999</v>
      </c>
    </row>
    <row r="1013" spans="1:12" x14ac:dyDescent="0.25">
      <c r="A1013" s="6" t="s">
        <v>3957</v>
      </c>
      <c r="B1013" s="100" t="str">
        <f>VLOOKUP(SALIDA[[#This Row],[CODIGO]],STOCKSANLUIS[],2,FALSE)</f>
        <v>CODO DE COBRE 90° - 5/8" SOLDABLE - STARCOLD</v>
      </c>
      <c r="C1013" s="153">
        <v>45943</v>
      </c>
      <c r="D1013">
        <v>31</v>
      </c>
      <c r="E1013">
        <f>IF(VLOOKUP(SALIDA[[#This Row],[CODIGO]],STOCKSANLUIS[],6,FALSE)=0,"PRODUCTO SIN STOCK/UBICACIÓN",VLOOKUP(SALIDA[[#This Row],[CODIGO]],STOCKSANLUIS[],6,FALSE))</f>
        <v>1</v>
      </c>
      <c r="F1013">
        <f>SALIDA[[#This Row],[CANTIDAD]]/SALIDA[[#This Row],[UND MEDIDA]]</f>
        <v>31</v>
      </c>
      <c r="G1013" t="str">
        <f>VLOOKUP(SALIDA[[#This Row],[CODIGO]],FAMILIAS[],4,FALSE)</f>
        <v>STAR COLD</v>
      </c>
      <c r="H1013" s="10" t="str">
        <f>IF(VLOOKUP(SALIDA[[#This Row],[CODIGO]],STOCKSANLUIS[],7,FALSE)=0,"PRODUCTO SIN STOCK/UBICACIÓN",VLOOKUP(SALIDA[[#This Row],[CODIGO]],STOCKSANLUIS[],7,FALSE))</f>
        <v>C</v>
      </c>
      <c r="I1013" s="10" t="s">
        <v>19536</v>
      </c>
      <c r="J1013" t="str">
        <f>SALIDA[[#This Row],[CODIGO]]&amp;"       "&amp;SALIDA[[#This Row],[FAMILIA]]</f>
        <v>03420       STAR COLD</v>
      </c>
      <c r="K1013">
        <f>VLOOKUP(SALIDA[[#This Row],[CODIGO]],STOCK_STARSOFT[],5,FALSE)</f>
        <v>0.48256399999999999</v>
      </c>
      <c r="L1013">
        <f>SALIDA[[#This Row],[CANTIDAD]]*SALIDA[[#This Row],[PRECIO UND]]</f>
        <v>14.959484</v>
      </c>
    </row>
    <row r="1014" spans="1:12" x14ac:dyDescent="0.25">
      <c r="A1014" s="6" t="s">
        <v>259</v>
      </c>
      <c r="B1014" s="100" t="str">
        <f>VLOOKUP(SALIDA[[#This Row],[CODIGO]],STOCKSANLUIS[],2,FALSE)</f>
        <v>PLATINA KLEERSTRIP MAX BULLET HTP SILVER 2  PLOMO (60 CM)- 477600</v>
      </c>
      <c r="C1014" s="153">
        <v>45943</v>
      </c>
      <c r="D1014">
        <v>4</v>
      </c>
      <c r="E1014">
        <f>IF(VLOOKUP(SALIDA[[#This Row],[CODIGO]],STOCKSANLUIS[],6,FALSE)=0,"PRODUCTO SIN STOCK/UBICACIÓN",VLOOKUP(SALIDA[[#This Row],[CODIGO]],STOCKSANLUIS[],6,FALSE))</f>
        <v>1</v>
      </c>
      <c r="F1014">
        <f>SALIDA[[#This Row],[CANTIDAD]]/SALIDA[[#This Row],[UND MEDIDA]]</f>
        <v>4</v>
      </c>
      <c r="G1014" t="str">
        <f>VLOOKUP(SALIDA[[#This Row],[CODIGO]],FAMILIAS[],4,FALSE)</f>
        <v>ES ROBBINS</v>
      </c>
      <c r="H1014" s="10" t="str">
        <f>IF(VLOOKUP(SALIDA[[#This Row],[CODIGO]],STOCKSANLUIS[],7,FALSE)=0,"PRODUCTO SIN STOCK/UBICACIÓN",VLOOKUP(SALIDA[[#This Row],[CODIGO]],STOCKSANLUIS[],7,FALSE))</f>
        <v>C</v>
      </c>
      <c r="I1014" s="10"/>
      <c r="J1014" t="str">
        <f>SALIDA[[#This Row],[CODIGO]]&amp;"       "&amp;SALIDA[[#This Row],[FAMILIA]]</f>
        <v>00186       ES ROBBINS</v>
      </c>
      <c r="K1014">
        <f>VLOOKUP(SALIDA[[#This Row],[CODIGO]],STOCK_STARSOFT[],5,FALSE)</f>
        <v>4.3959429999999999</v>
      </c>
      <c r="L1014">
        <f>SALIDA[[#This Row],[CANTIDAD]]*SALIDA[[#This Row],[PRECIO UND]]</f>
        <v>17.583772</v>
      </c>
    </row>
    <row r="1015" spans="1:12" x14ac:dyDescent="0.25">
      <c r="A1015" s="6" t="s">
        <v>777</v>
      </c>
      <c r="B1015" s="100" t="str">
        <f>VLOOKUP(SALIDA[[#This Row],[CODIGO]],STOCKSANLUIS[],2,FALSE)</f>
        <v>MOTO VENTILADOR DE 16 WATTS 220V - ROTATION CCW - QMM-16E-2 - QUALITY</v>
      </c>
      <c r="C1015" s="153">
        <v>45943</v>
      </c>
      <c r="D1015">
        <v>1</v>
      </c>
      <c r="E1015">
        <f>IF(VLOOKUP(SALIDA[[#This Row],[CODIGO]],STOCKSANLUIS[],6,FALSE)=0,"PRODUCTO SIN STOCK/UBICACIÓN",VLOOKUP(SALIDA[[#This Row],[CODIGO]],STOCKSANLUIS[],6,FALSE))</f>
        <v>1</v>
      </c>
      <c r="F1015">
        <f>SALIDA[[#This Row],[CANTIDAD]]/SALIDA[[#This Row],[UND MEDIDA]]</f>
        <v>1</v>
      </c>
      <c r="G1015" t="str">
        <f>VLOOKUP(SALIDA[[#This Row],[CODIGO]],FAMILIAS[],4,FALSE)</f>
        <v>QUALITY</v>
      </c>
      <c r="H1015" s="10" t="str">
        <f>IF(VLOOKUP(SALIDA[[#This Row],[CODIGO]],STOCKSANLUIS[],7,FALSE)=0,"PRODUCTO SIN STOCK/UBICACIÓN",VLOOKUP(SALIDA[[#This Row],[CODIGO]],STOCKSANLUIS[],7,FALSE))</f>
        <v>A</v>
      </c>
      <c r="I1015" s="10"/>
      <c r="J1015" t="str">
        <f>SALIDA[[#This Row],[CODIGO]]&amp;"       "&amp;SALIDA[[#This Row],[FAMILIA]]</f>
        <v>00853       QUALITY</v>
      </c>
      <c r="K1015">
        <f>VLOOKUP(SALIDA[[#This Row],[CODIGO]],STOCK_STARSOFT[],5,FALSE)</f>
        <v>12.478963</v>
      </c>
      <c r="L1015">
        <f>SALIDA[[#This Row],[CANTIDAD]]*SALIDA[[#This Row],[PRECIO UND]]</f>
        <v>12.478963</v>
      </c>
    </row>
    <row r="1016" spans="1:12" x14ac:dyDescent="0.25">
      <c r="A1016" s="6" t="s">
        <v>3295</v>
      </c>
      <c r="B1016" s="100" t="str">
        <f>VLOOKUP(SALIDA[[#This Row],[CODIGO]],STOCKSANLUIS[],2,FALSE)</f>
        <v>VALVULA PARA AGUA HELADA FAN &amp; COIL 2 VIAS 1" DIAMETRO  CON ACTUADOR  220V JOHNSON CONTROLS - VLC2200HC-C</v>
      </c>
      <c r="C1016" s="153">
        <v>45943</v>
      </c>
      <c r="D1016">
        <v>21</v>
      </c>
      <c r="E1016">
        <f>IF(VLOOKUP(SALIDA[[#This Row],[CODIGO]],STOCKSANLUIS[],6,FALSE)=0,"PRODUCTO SIN STOCK/UBICACIÓN",VLOOKUP(SALIDA[[#This Row],[CODIGO]],STOCKSANLUIS[],6,FALSE))</f>
        <v>1</v>
      </c>
      <c r="F1016">
        <f>SALIDA[[#This Row],[CANTIDAD]]/SALIDA[[#This Row],[UND MEDIDA]]</f>
        <v>21</v>
      </c>
      <c r="G1016" t="str">
        <f>VLOOKUP(SALIDA[[#This Row],[CODIGO]],FAMILIAS[],4,FALSE)</f>
        <v>JOHNSON CONTROLS</v>
      </c>
      <c r="H1016" s="10" t="str">
        <f>IF(VLOOKUP(SALIDA[[#This Row],[CODIGO]],STOCKSANLUIS[],7,FALSE)=0,"PRODUCTO SIN STOCK/UBICACIÓN",VLOOKUP(SALIDA[[#This Row],[CODIGO]],STOCKSANLUIS[],7,FALSE))</f>
        <v>A</v>
      </c>
      <c r="I1016" s="10" t="s">
        <v>19536</v>
      </c>
      <c r="J1016" t="str">
        <f>SALIDA[[#This Row],[CODIGO]]&amp;"       "&amp;SALIDA[[#This Row],[FAMILIA]]</f>
        <v>02715       JOHNSON CONTROLS</v>
      </c>
      <c r="K1016">
        <f>VLOOKUP(SALIDA[[#This Row],[CODIGO]],STOCK_STARSOFT[],5,FALSE)</f>
        <v>18.185565</v>
      </c>
      <c r="L1016">
        <f>SALIDA[[#This Row],[CANTIDAD]]*SALIDA[[#This Row],[PRECIO UND]]</f>
        <v>381.89686499999999</v>
      </c>
    </row>
    <row r="1017" spans="1:12" x14ac:dyDescent="0.25">
      <c r="A1017" s="6" t="s">
        <v>3874</v>
      </c>
      <c r="B1017" s="100" t="str">
        <f>VLOOKUP(SALIDA[[#This Row],[CODIGO]],STOCKSANLUIS[],2,FALSE)</f>
        <v>CORTINA DE AIRE INDUSTRIAL DE 200 CM (80") - 220V/3PH/60HZ - STAR COLD - FM-6020S</v>
      </c>
      <c r="C1017" s="153">
        <v>45944</v>
      </c>
      <c r="D1017">
        <v>1</v>
      </c>
      <c r="E1017">
        <f>IF(VLOOKUP(SALIDA[[#This Row],[CODIGO]],STOCKSANLUIS[],6,FALSE)=0,"PRODUCTO SIN STOCK/UBICACIÓN",VLOOKUP(SALIDA[[#This Row],[CODIGO]],STOCKSANLUIS[],6,FALSE))</f>
        <v>1</v>
      </c>
      <c r="F1017">
        <f>SALIDA[[#This Row],[CANTIDAD]]/SALIDA[[#This Row],[UND MEDIDA]]</f>
        <v>1</v>
      </c>
      <c r="G1017" t="str">
        <f>VLOOKUP(SALIDA[[#This Row],[CODIGO]],FAMILIAS[],4,FALSE)</f>
        <v>STAR COLD</v>
      </c>
      <c r="H1017" s="10" t="str">
        <f>IF(VLOOKUP(SALIDA[[#This Row],[CODIGO]],STOCKSANLUIS[],7,FALSE)=0,"PRODUCTO SIN STOCK/UBICACIÓN",VLOOKUP(SALIDA[[#This Row],[CODIGO]],STOCKSANLUIS[],7,FALSE))</f>
        <v>B</v>
      </c>
      <c r="I1017" s="10" t="s">
        <v>19536</v>
      </c>
      <c r="J1017" t="str">
        <f>SALIDA[[#This Row],[CODIGO]]&amp;"       "&amp;SALIDA[[#This Row],[FAMILIA]]</f>
        <v>03296       STAR COLD</v>
      </c>
      <c r="K1017">
        <f>VLOOKUP(SALIDA[[#This Row],[CODIGO]],STOCK_STARSOFT[],5,FALSE)</f>
        <v>328.355906</v>
      </c>
      <c r="L1017">
        <f>SALIDA[[#This Row],[CANTIDAD]]*SALIDA[[#This Row],[PRECIO UND]]</f>
        <v>328.355906</v>
      </c>
    </row>
    <row r="1018" spans="1:12" x14ac:dyDescent="0.25">
      <c r="A1018" s="6" t="s">
        <v>371</v>
      </c>
      <c r="B1018" s="100" t="str">
        <f>VLOOKUP(SALIDA[[#This Row],[CODIGO]],STOCKSANLUIS[],2,FALSE)</f>
        <v>ROLLO DE COBRE FLEXIBLE 3/4" HIGH QUALITY - STARCOLD - 19.05 MM X 0.75 MM X 15 M</v>
      </c>
      <c r="C1018" s="153">
        <v>45944</v>
      </c>
      <c r="D1018">
        <v>24</v>
      </c>
      <c r="E1018">
        <f>IF(VLOOKUP(SALIDA[[#This Row],[CODIGO]],STOCKSANLUIS[],6,FALSE)=0,"PRODUCTO SIN STOCK/UBICACIÓN",VLOOKUP(SALIDA[[#This Row],[CODIGO]],STOCKSANLUIS[],6,FALSE))</f>
        <v>1</v>
      </c>
      <c r="F1018">
        <f>SALIDA[[#This Row],[CANTIDAD]]/SALIDA[[#This Row],[UND MEDIDA]]</f>
        <v>24</v>
      </c>
      <c r="G1018" t="str">
        <f>VLOOKUP(SALIDA[[#This Row],[CODIGO]],FAMILIAS[],4,FALSE)</f>
        <v>ICEAGE- ZHEJIANG JIAHE PIPES</v>
      </c>
      <c r="H1018" s="10" t="str">
        <f>IF(VLOOKUP(SALIDA[[#This Row],[CODIGO]],STOCKSANLUIS[],7,FALSE)=0,"PRODUCTO SIN STOCK/UBICACIÓN",VLOOKUP(SALIDA[[#This Row],[CODIGO]],STOCKSANLUIS[],7,FALSE))</f>
        <v>C</v>
      </c>
      <c r="I1018" s="10" t="s">
        <v>19536</v>
      </c>
      <c r="J1018" t="str">
        <f>SALIDA[[#This Row],[CODIGO]]&amp;"       "&amp;SALIDA[[#This Row],[FAMILIA]]</f>
        <v>00313       ICEAGE- ZHEJIANG JIAHE PIPES</v>
      </c>
      <c r="K1018">
        <f>VLOOKUP(SALIDA[[#This Row],[CODIGO]],STOCK_STARSOFT[],5,FALSE)</f>
        <v>75.432329999999993</v>
      </c>
      <c r="L1018">
        <f>SALIDA[[#This Row],[CANTIDAD]]*SALIDA[[#This Row],[PRECIO UND]]</f>
        <v>1810.37592</v>
      </c>
    </row>
    <row r="1019" spans="1:12" x14ac:dyDescent="0.25">
      <c r="A1019" s="6" t="s">
        <v>77</v>
      </c>
      <c r="B1019" s="100" t="str">
        <f>VLOOKUP(SALIDA[[#This Row],[CODIGO]],STOCKSANLUIS[],2,FALSE)</f>
        <v>CONTROLADOR DE TEMPERATURA DIGITAL TC-900EW LOG - VER.04 - 115/220 VAC - FULL GAUGE - WHITE</v>
      </c>
      <c r="C1019" s="153">
        <v>45944</v>
      </c>
      <c r="D1019">
        <v>1</v>
      </c>
      <c r="E1019">
        <f>IF(VLOOKUP(SALIDA[[#This Row],[CODIGO]],STOCKSANLUIS[],6,FALSE)=0,"PRODUCTO SIN STOCK/UBICACIÓN",VLOOKUP(SALIDA[[#This Row],[CODIGO]],STOCKSANLUIS[],6,FALSE))</f>
        <v>1</v>
      </c>
      <c r="F1019">
        <f>SALIDA[[#This Row],[CANTIDAD]]/SALIDA[[#This Row],[UND MEDIDA]]</f>
        <v>1</v>
      </c>
      <c r="G1019" t="str">
        <f>VLOOKUP(SALIDA[[#This Row],[CODIGO]],FAMILIAS[],4,FALSE)</f>
        <v>FULL GAUGE</v>
      </c>
      <c r="H1019" s="10" t="str">
        <f>IF(VLOOKUP(SALIDA[[#This Row],[CODIGO]],STOCKSANLUIS[],7,FALSE)=0,"PRODUCTO SIN STOCK/UBICACIÓN",VLOOKUP(SALIDA[[#This Row],[CODIGO]],STOCKSANLUIS[],7,FALSE))</f>
        <v>C</v>
      </c>
      <c r="I1019" s="10"/>
      <c r="J1019" t="str">
        <f>SALIDA[[#This Row],[CODIGO]]&amp;"       "&amp;SALIDA[[#This Row],[FAMILIA]]</f>
        <v>00041       FULL GAUGE</v>
      </c>
      <c r="K1019">
        <f>VLOOKUP(SALIDA[[#This Row],[CODIGO]],STOCK_STARSOFT[],5,FALSE)</f>
        <v>34.414344</v>
      </c>
      <c r="L1019">
        <f>SALIDA[[#This Row],[CANTIDAD]]*SALIDA[[#This Row],[PRECIO UND]]</f>
        <v>34.414344</v>
      </c>
    </row>
    <row r="1020" spans="1:12" x14ac:dyDescent="0.25">
      <c r="A1020" s="6" t="s">
        <v>3665</v>
      </c>
      <c r="B1020" s="100" t="str">
        <f>VLOOKUP(SALIDA[[#This Row],[CODIGO]],STOCKSANLUIS[],2,FALSE)</f>
        <v>AGENTE DE LIMPIEZA INTERNA OPTEON SF FLUSH X 4.54 KG - CHEMOURS - REEMPLAZO DEL R141B</v>
      </c>
      <c r="C1020" s="153">
        <v>45944</v>
      </c>
      <c r="D1020">
        <v>2</v>
      </c>
      <c r="E1020">
        <f>IF(VLOOKUP(SALIDA[[#This Row],[CODIGO]],STOCKSANLUIS[],6,FALSE)=0,"PRODUCTO SIN STOCK/UBICACIÓN",VLOOKUP(SALIDA[[#This Row],[CODIGO]],STOCKSANLUIS[],6,FALSE))</f>
        <v>1</v>
      </c>
      <c r="F1020">
        <f>SALIDA[[#This Row],[CANTIDAD]]/SALIDA[[#This Row],[UND MEDIDA]]</f>
        <v>2</v>
      </c>
      <c r="G1020" t="str">
        <f>VLOOKUP(SALIDA[[#This Row],[CODIGO]],FAMILIAS[],4,FALSE)</f>
        <v>THE CHEMOURS</v>
      </c>
      <c r="H1020" s="10" t="str">
        <f>IF(VLOOKUP(SALIDA[[#This Row],[CODIGO]],STOCKSANLUIS[],7,FALSE)=0,"PRODUCTO SIN STOCK/UBICACIÓN",VLOOKUP(SALIDA[[#This Row],[CODIGO]],STOCKSANLUIS[],7,FALSE))</f>
        <v>C</v>
      </c>
      <c r="I1020" s="10"/>
      <c r="J1020" t="str">
        <f>SALIDA[[#This Row],[CODIGO]]&amp;"       "&amp;SALIDA[[#This Row],[FAMILIA]]</f>
        <v>03051       THE CHEMOURS</v>
      </c>
      <c r="K1020">
        <f>VLOOKUP(SALIDA[[#This Row],[CODIGO]],STOCK_STARSOFT[],5,FALSE)</f>
        <v>91.188703000000004</v>
      </c>
      <c r="L1020">
        <f>SALIDA[[#This Row],[CANTIDAD]]*SALIDA[[#This Row],[PRECIO UND]]</f>
        <v>182.37740600000001</v>
      </c>
    </row>
    <row r="1021" spans="1:12" x14ac:dyDescent="0.25">
      <c r="A1021" s="6" t="s">
        <v>153</v>
      </c>
      <c r="B1021" s="100" t="str">
        <f>VLOOKUP(SALIDA[[#This Row],[CODIGO]],STOCKSANLUIS[],2,FALSE)</f>
        <v>ELEMENTO TERMOSTATICO DANFOSS TEX-5 -N.40/+10°C S/MOP - 067B3250</v>
      </c>
      <c r="C1021" s="153">
        <v>45944</v>
      </c>
      <c r="D1021">
        <v>1</v>
      </c>
      <c r="E1021">
        <f>IF(VLOOKUP(SALIDA[[#This Row],[CODIGO]],STOCKSANLUIS[],6,FALSE)=0,"PRODUCTO SIN STOCK/UBICACIÓN",VLOOKUP(SALIDA[[#This Row],[CODIGO]],STOCKSANLUIS[],6,FALSE))</f>
        <v>1</v>
      </c>
      <c r="F1021">
        <f>SALIDA[[#This Row],[CANTIDAD]]/SALIDA[[#This Row],[UND MEDIDA]]</f>
        <v>1</v>
      </c>
      <c r="G1021" t="str">
        <f>VLOOKUP(SALIDA[[#This Row],[CODIGO]],FAMILIAS[],4,FALSE)</f>
        <v>DANFOSS</v>
      </c>
      <c r="H1021" s="10" t="str">
        <f>IF(VLOOKUP(SALIDA[[#This Row],[CODIGO]],STOCKSANLUIS[],7,FALSE)=0,"PRODUCTO SIN STOCK/UBICACIÓN",VLOOKUP(SALIDA[[#This Row],[CODIGO]],STOCKSANLUIS[],7,FALSE))</f>
        <v>A</v>
      </c>
      <c r="I1021" s="10"/>
      <c r="J1021" t="str">
        <f>SALIDA[[#This Row],[CODIGO]]&amp;"       "&amp;SALIDA[[#This Row],[FAMILIA]]</f>
        <v>00094       DANFOSS</v>
      </c>
      <c r="K1021">
        <f>VLOOKUP(SALIDA[[#This Row],[CODIGO]],STOCK_STARSOFT[],5,FALSE)</f>
        <v>50.167777999999998</v>
      </c>
      <c r="L1021">
        <f>SALIDA[[#This Row],[CANTIDAD]]*SALIDA[[#This Row],[PRECIO UND]]</f>
        <v>50.167777999999998</v>
      </c>
    </row>
    <row r="1022" spans="1:12" x14ac:dyDescent="0.25">
      <c r="A1022" s="6" t="s">
        <v>3259</v>
      </c>
      <c r="B1022" s="100" t="str">
        <f>VLOOKUP(SALIDA[[#This Row],[CODIGO]],STOCKSANLUIS[],2,FALSE)</f>
        <v>ORIFICIO #3 PARA TE5 - 067B2791 R22, R134, R404, R407C,R507 - DANFOSS</v>
      </c>
      <c r="C1022" s="153">
        <v>45944</v>
      </c>
      <c r="D1022">
        <v>1</v>
      </c>
      <c r="E1022">
        <f>IF(VLOOKUP(SALIDA[[#This Row],[CODIGO]],STOCKSANLUIS[],6,FALSE)=0,"PRODUCTO SIN STOCK/UBICACIÓN",VLOOKUP(SALIDA[[#This Row],[CODIGO]],STOCKSANLUIS[],6,FALSE))</f>
        <v>1</v>
      </c>
      <c r="F1022">
        <f>SALIDA[[#This Row],[CANTIDAD]]/SALIDA[[#This Row],[UND MEDIDA]]</f>
        <v>1</v>
      </c>
      <c r="G1022" t="str">
        <f>VLOOKUP(SALIDA[[#This Row],[CODIGO]],FAMILIAS[],4,FALSE)</f>
        <v>DANFOSS</v>
      </c>
      <c r="H1022" s="10" t="str">
        <f>IF(VLOOKUP(SALIDA[[#This Row],[CODIGO]],STOCKSANLUIS[],7,FALSE)=0,"PRODUCTO SIN STOCK/UBICACIÓN",VLOOKUP(SALIDA[[#This Row],[CODIGO]],STOCKSANLUIS[],7,FALSE))</f>
        <v>A</v>
      </c>
      <c r="I1022" s="10"/>
      <c r="J1022" t="str">
        <f>SALIDA[[#This Row],[CODIGO]]&amp;"       "&amp;SALIDA[[#This Row],[FAMILIA]]</f>
        <v>02671       DANFOSS</v>
      </c>
      <c r="K1022">
        <f>VLOOKUP(SALIDA[[#This Row],[CODIGO]],STOCK_STARSOFT[],5,FALSE)</f>
        <v>17.421330999999999</v>
      </c>
      <c r="L1022">
        <f>SALIDA[[#This Row],[CANTIDAD]]*SALIDA[[#This Row],[PRECIO UND]]</f>
        <v>17.421330999999999</v>
      </c>
    </row>
    <row r="1023" spans="1:12" x14ac:dyDescent="0.25">
      <c r="A1023" s="6" t="s">
        <v>35</v>
      </c>
      <c r="B1023" s="100" t="str">
        <f>VLOOKUP(SALIDA[[#This Row],[CODIGO]],STOCKSANLUIS[],2,FALSE)</f>
        <v>CONTROLADOR DE TEMPERATURA DIGITAL MT-512EL 2HP - VER.13 - 12/24 VAC/DC - FULL GAUGE</v>
      </c>
      <c r="C1023" s="153">
        <v>45944</v>
      </c>
      <c r="D1023">
        <v>3</v>
      </c>
      <c r="E1023">
        <f>IF(VLOOKUP(SALIDA[[#This Row],[CODIGO]],STOCKSANLUIS[],6,FALSE)=0,"PRODUCTO SIN STOCK/UBICACIÓN",VLOOKUP(SALIDA[[#This Row],[CODIGO]],STOCKSANLUIS[],6,FALSE))</f>
        <v>1</v>
      </c>
      <c r="F1023">
        <f>SALIDA[[#This Row],[CANTIDAD]]/SALIDA[[#This Row],[UND MEDIDA]]</f>
        <v>3</v>
      </c>
      <c r="G1023" t="str">
        <f>VLOOKUP(SALIDA[[#This Row],[CODIGO]],FAMILIAS[],4,FALSE)</f>
        <v>FULL GAUGE</v>
      </c>
      <c r="H1023" s="10" t="str">
        <f>IF(VLOOKUP(SALIDA[[#This Row],[CODIGO]],STOCKSANLUIS[],7,FALSE)=0,"PRODUCTO SIN STOCK/UBICACIÓN",VLOOKUP(SALIDA[[#This Row],[CODIGO]],STOCKSANLUIS[],7,FALSE))</f>
        <v>C</v>
      </c>
      <c r="I1023" s="10"/>
      <c r="J1023" t="str">
        <f>SALIDA[[#This Row],[CODIGO]]&amp;"       "&amp;SALIDA[[#This Row],[FAMILIA]]</f>
        <v>00017       FULL GAUGE</v>
      </c>
      <c r="K1023">
        <f>VLOOKUP(SALIDA[[#This Row],[CODIGO]],STOCK_STARSOFT[],5,FALSE)</f>
        <v>15.751519</v>
      </c>
      <c r="L1023">
        <f>SALIDA[[#This Row],[CANTIDAD]]*SALIDA[[#This Row],[PRECIO UND]]</f>
        <v>47.254556999999998</v>
      </c>
    </row>
    <row r="1024" spans="1:12" x14ac:dyDescent="0.25">
      <c r="A1024" s="6" t="s">
        <v>3623</v>
      </c>
      <c r="B1024" s="100" t="str">
        <f>VLOOKUP(SALIDA[[#This Row],[CODIGO]],STOCKSANLUIS[],2,FALSE)</f>
        <v>CAPACITOR DE 45+5 MFD X 370 VAC - 45-5X370 - EVERWELL</v>
      </c>
      <c r="C1024" s="153">
        <v>45944</v>
      </c>
      <c r="D1024">
        <v>3</v>
      </c>
      <c r="E1024">
        <f>IF(VLOOKUP(SALIDA[[#This Row],[CODIGO]],STOCKSANLUIS[],6,FALSE)=0,"PRODUCTO SIN STOCK/UBICACIÓN",VLOOKUP(SALIDA[[#This Row],[CODIGO]],STOCKSANLUIS[],6,FALSE))</f>
        <v>1</v>
      </c>
      <c r="F1024">
        <f>SALIDA[[#This Row],[CANTIDAD]]/SALIDA[[#This Row],[UND MEDIDA]]</f>
        <v>3</v>
      </c>
      <c r="G1024" t="str">
        <f>VLOOKUP(SALIDA[[#This Row],[CODIGO]],FAMILIAS[],4,FALSE)</f>
        <v>EVERWELL</v>
      </c>
      <c r="H1024" s="10" t="str">
        <f>IF(VLOOKUP(SALIDA[[#This Row],[CODIGO]],STOCKSANLUIS[],7,FALSE)=0,"PRODUCTO SIN STOCK/UBICACIÓN",VLOOKUP(SALIDA[[#This Row],[CODIGO]],STOCKSANLUIS[],7,FALSE))</f>
        <v>A</v>
      </c>
      <c r="I1024" s="10"/>
      <c r="J1024" t="str">
        <f>SALIDA[[#This Row],[CODIGO]]&amp;"       "&amp;SALIDA[[#This Row],[FAMILIA]]</f>
        <v>03029       EVERWELL</v>
      </c>
      <c r="K1024">
        <f>VLOOKUP(SALIDA[[#This Row],[CODIGO]],STOCK_STARSOFT[],5,FALSE)</f>
        <v>2.0916839999999999</v>
      </c>
      <c r="L1024">
        <f>SALIDA[[#This Row],[CANTIDAD]]*SALIDA[[#This Row],[PRECIO UND]]</f>
        <v>6.2750519999999996</v>
      </c>
    </row>
    <row r="1025" spans="1:12" x14ac:dyDescent="0.25">
      <c r="A1025" s="6" t="s">
        <v>3619</v>
      </c>
      <c r="B1025" s="100" t="str">
        <f>VLOOKUP(SALIDA[[#This Row],[CODIGO]],STOCKSANLUIS[],2,FALSE)</f>
        <v>CAPACITOR DE 40 MFD X 370 VAC - 40X370 - EVERWELL</v>
      </c>
      <c r="C1025" s="153">
        <v>45944</v>
      </c>
      <c r="D1025">
        <v>4</v>
      </c>
      <c r="E1025">
        <f>IF(VLOOKUP(SALIDA[[#This Row],[CODIGO]],STOCKSANLUIS[],6,FALSE)=0,"PRODUCTO SIN STOCK/UBICACIÓN",VLOOKUP(SALIDA[[#This Row],[CODIGO]],STOCKSANLUIS[],6,FALSE))</f>
        <v>1</v>
      </c>
      <c r="F1025">
        <f>SALIDA[[#This Row],[CANTIDAD]]/SALIDA[[#This Row],[UND MEDIDA]]</f>
        <v>4</v>
      </c>
      <c r="G1025" t="str">
        <f>VLOOKUP(SALIDA[[#This Row],[CODIGO]],FAMILIAS[],4,FALSE)</f>
        <v>EVERWELL</v>
      </c>
      <c r="H1025" s="10" t="str">
        <f>IF(VLOOKUP(SALIDA[[#This Row],[CODIGO]],STOCKSANLUIS[],7,FALSE)=0,"PRODUCTO SIN STOCK/UBICACIÓN",VLOOKUP(SALIDA[[#This Row],[CODIGO]],STOCKSANLUIS[],7,FALSE))</f>
        <v>A</v>
      </c>
      <c r="I1025" s="10"/>
      <c r="J1025" t="str">
        <f>SALIDA[[#This Row],[CODIGO]]&amp;"       "&amp;SALIDA[[#This Row],[FAMILIA]]</f>
        <v>03027       EVERWELL</v>
      </c>
      <c r="K1025">
        <f>VLOOKUP(SALIDA[[#This Row],[CODIGO]],STOCK_STARSOFT[],5,FALSE)</f>
        <v>1.4669970000000001</v>
      </c>
      <c r="L1025">
        <f>SALIDA[[#This Row],[CANTIDAD]]*SALIDA[[#This Row],[PRECIO UND]]</f>
        <v>5.8679880000000004</v>
      </c>
    </row>
    <row r="1026" spans="1:12" x14ac:dyDescent="0.25">
      <c r="A1026" s="6" t="s">
        <v>57</v>
      </c>
      <c r="B1026" s="100" t="str">
        <f>VLOOKUP(SALIDA[[#This Row],[CODIGO]],STOCKSANLUIS[],2,FALSE)</f>
        <v>CONTROLADOR DE VOLTAJE Y PROTECTOR DE FASES PHASELOG EW PLUS - VER.05 - 90-220 VAC - FULL GAUGE - WHITE</v>
      </c>
      <c r="C1026" s="153">
        <v>45944</v>
      </c>
      <c r="D1026">
        <v>3</v>
      </c>
      <c r="E1026">
        <f>IF(VLOOKUP(SALIDA[[#This Row],[CODIGO]],STOCKSANLUIS[],6,FALSE)=0,"PRODUCTO SIN STOCK/UBICACIÓN",VLOOKUP(SALIDA[[#This Row],[CODIGO]],STOCKSANLUIS[],6,FALSE))</f>
        <v>1</v>
      </c>
      <c r="F1026">
        <f>SALIDA[[#This Row],[CANTIDAD]]/SALIDA[[#This Row],[UND MEDIDA]]</f>
        <v>3</v>
      </c>
      <c r="G1026" t="str">
        <f>VLOOKUP(SALIDA[[#This Row],[CODIGO]],FAMILIAS[],4,FALSE)</f>
        <v>FULL GAUGE</v>
      </c>
      <c r="H1026" s="10" t="str">
        <f>IF(VLOOKUP(SALIDA[[#This Row],[CODIGO]],STOCKSANLUIS[],7,FALSE)=0,"PRODUCTO SIN STOCK/UBICACIÓN",VLOOKUP(SALIDA[[#This Row],[CODIGO]],STOCKSANLUIS[],7,FALSE))</f>
        <v>C</v>
      </c>
      <c r="I1026" s="10"/>
      <c r="J1026" t="str">
        <f>SALIDA[[#This Row],[CODIGO]]&amp;"       "&amp;SALIDA[[#This Row],[FAMILIA]]</f>
        <v>00029       FULL GAUGE</v>
      </c>
      <c r="K1026">
        <f>VLOOKUP(SALIDA[[#This Row],[CODIGO]],STOCK_STARSOFT[],5,FALSE)</f>
        <v>54.47063</v>
      </c>
      <c r="L1026">
        <f>SALIDA[[#This Row],[CANTIDAD]]*SALIDA[[#This Row],[PRECIO UND]]</f>
        <v>163.41189</v>
      </c>
    </row>
    <row r="1027" spans="1:12" x14ac:dyDescent="0.25">
      <c r="A1027" s="6" t="s">
        <v>3647</v>
      </c>
      <c r="B1027" s="100" t="str">
        <f>VLOOKUP(SALIDA[[#This Row],[CODIGO]],STOCKSANLUIS[],2,FALSE)</f>
        <v>MOTOVENTILADOR DE 16 WATTS 220V/1PH/60HZ INC. HELICE DE 254MM Y BASE</v>
      </c>
      <c r="C1027" s="153">
        <v>45944</v>
      </c>
      <c r="D1027">
        <v>1</v>
      </c>
      <c r="E1027">
        <f>IF(VLOOKUP(SALIDA[[#This Row],[CODIGO]],STOCKSANLUIS[],6,FALSE)=0,"PRODUCTO SIN STOCK/UBICACIÓN",VLOOKUP(SALIDA[[#This Row],[CODIGO]],STOCKSANLUIS[],6,FALSE))</f>
        <v>1</v>
      </c>
      <c r="F1027">
        <f>SALIDA[[#This Row],[CANTIDAD]]/SALIDA[[#This Row],[UND MEDIDA]]</f>
        <v>1</v>
      </c>
      <c r="G1027" t="str">
        <f>VLOOKUP(SALIDA[[#This Row],[CODIGO]],FAMILIAS[],4,FALSE)</f>
        <v>MAER FAN</v>
      </c>
      <c r="H1027" s="10" t="str">
        <f>IF(VLOOKUP(SALIDA[[#This Row],[CODIGO]],STOCKSANLUIS[],7,FALSE)=0,"PRODUCTO SIN STOCK/UBICACIÓN",VLOOKUP(SALIDA[[#This Row],[CODIGO]],STOCKSANLUIS[],7,FALSE))</f>
        <v>C</v>
      </c>
      <c r="I1027" s="10"/>
      <c r="J1027" t="str">
        <f>SALIDA[[#This Row],[CODIGO]]&amp;"       "&amp;SALIDA[[#This Row],[FAMILIA]]</f>
        <v>03041       MAER FAN</v>
      </c>
      <c r="K1027">
        <f>VLOOKUP(SALIDA[[#This Row],[CODIGO]],STOCK_STARSOFT[],5,FALSE)</f>
        <v>8.64</v>
      </c>
      <c r="L1027">
        <f>SALIDA[[#This Row],[CANTIDAD]]*SALIDA[[#This Row],[PRECIO UND]]</f>
        <v>8.64</v>
      </c>
    </row>
    <row r="1028" spans="1:12" x14ac:dyDescent="0.25">
      <c r="A1028" s="6" t="s">
        <v>79</v>
      </c>
      <c r="B1028" s="100" t="str">
        <f>VLOOKUP(SALIDA[[#This Row],[CODIGO]],STOCKSANLUIS[],2,FALSE)</f>
        <v>CONTROLADOR DE TEMPERATURA DIGITAL TC-900EL POWER - VER.07 - 12/24 VAC/DC - FULL GAUGE</v>
      </c>
      <c r="C1028" s="153">
        <v>45944</v>
      </c>
      <c r="D1028">
        <v>1</v>
      </c>
      <c r="E1028">
        <f>IF(VLOOKUP(SALIDA[[#This Row],[CODIGO]],STOCKSANLUIS[],6,FALSE)=0,"PRODUCTO SIN STOCK/UBICACIÓN",VLOOKUP(SALIDA[[#This Row],[CODIGO]],STOCKSANLUIS[],6,FALSE))</f>
        <v>1</v>
      </c>
      <c r="F1028">
        <f>SALIDA[[#This Row],[CANTIDAD]]/SALIDA[[#This Row],[UND MEDIDA]]</f>
        <v>1</v>
      </c>
      <c r="G1028" t="str">
        <f>VLOOKUP(SALIDA[[#This Row],[CODIGO]],FAMILIAS[],4,FALSE)</f>
        <v>FULL GAUGE</v>
      </c>
      <c r="H1028" s="10" t="str">
        <f>IF(VLOOKUP(SALIDA[[#This Row],[CODIGO]],STOCKSANLUIS[],7,FALSE)=0,"PRODUCTO SIN STOCK/UBICACIÓN",VLOOKUP(SALIDA[[#This Row],[CODIGO]],STOCKSANLUIS[],7,FALSE))</f>
        <v>C</v>
      </c>
      <c r="I1028" s="10"/>
      <c r="J1028" t="str">
        <f>SALIDA[[#This Row],[CODIGO]]&amp;"       "&amp;SALIDA[[#This Row],[FAMILIA]]</f>
        <v>00044       FULL GAUGE</v>
      </c>
      <c r="K1028">
        <f>VLOOKUP(SALIDA[[#This Row],[CODIGO]],STOCK_STARSOFT[],5,FALSE)</f>
        <v>21.044938999999999</v>
      </c>
      <c r="L1028">
        <f>SALIDA[[#This Row],[CANTIDAD]]*SALIDA[[#This Row],[PRECIO UND]]</f>
        <v>21.044938999999999</v>
      </c>
    </row>
    <row r="1029" spans="1:12" x14ac:dyDescent="0.25">
      <c r="A1029" s="6" t="s">
        <v>2719</v>
      </c>
      <c r="B1029" s="100" t="str">
        <f>VLOOKUP(SALIDA[[#This Row],[CODIGO]],STOCKSANLUIS[],2,FALSE)</f>
        <v xml:space="preserve">ACEITE PARA BOMBA DE VACIO - 1 GALON - BVA </v>
      </c>
      <c r="C1029" s="153">
        <v>45944</v>
      </c>
      <c r="D1029">
        <v>3</v>
      </c>
      <c r="E1029">
        <f>IF(VLOOKUP(SALIDA[[#This Row],[CODIGO]],STOCKSANLUIS[],6,FALSE)=0,"PRODUCTO SIN STOCK/UBICACIÓN",VLOOKUP(SALIDA[[#This Row],[CODIGO]],STOCKSANLUIS[],6,FALSE))</f>
        <v>1</v>
      </c>
      <c r="F1029">
        <f>SALIDA[[#This Row],[CANTIDAD]]/SALIDA[[#This Row],[UND MEDIDA]]</f>
        <v>3</v>
      </c>
      <c r="G1029" t="str">
        <f>VLOOKUP(SALIDA[[#This Row],[CODIGO]],FAMILIAS[],4,FALSE)</f>
        <v>BVA</v>
      </c>
      <c r="H1029" s="10" t="str">
        <f>IF(VLOOKUP(SALIDA[[#This Row],[CODIGO]],STOCKSANLUIS[],7,FALSE)=0,"PRODUCTO SIN STOCK/UBICACIÓN",VLOOKUP(SALIDA[[#This Row],[CODIGO]],STOCKSANLUIS[],7,FALSE))</f>
        <v>C</v>
      </c>
      <c r="I1029" s="10"/>
      <c r="J1029" t="str">
        <f>SALIDA[[#This Row],[CODIGO]]&amp;"       "&amp;SALIDA[[#This Row],[FAMILIA]]</f>
        <v>02202       BVA</v>
      </c>
      <c r="K1029">
        <f>VLOOKUP(SALIDA[[#This Row],[CODIGO]],STOCK_STARSOFT[],5,FALSE)</f>
        <v>13.965745</v>
      </c>
      <c r="L1029">
        <f>SALIDA[[#This Row],[CANTIDAD]]*SALIDA[[#This Row],[PRECIO UND]]</f>
        <v>41.897235000000002</v>
      </c>
    </row>
    <row r="1030" spans="1:12" x14ac:dyDescent="0.25">
      <c r="A1030" s="6" t="s">
        <v>3637</v>
      </c>
      <c r="B1030" s="100" t="str">
        <f>VLOOKUP(SALIDA[[#This Row],[CODIGO]],STOCKSANLUIS[],2,FALSE)</f>
        <v>MOTOVENTILADOR MAER FAN YDWF74L47P4-470N-400S (220V, 60HZ, 4 POLES, 1PH, CL.F, SUCTION)</v>
      </c>
      <c r="C1030" s="153">
        <v>45945</v>
      </c>
      <c r="D1030">
        <v>2</v>
      </c>
      <c r="E1030">
        <f>IF(VLOOKUP(SALIDA[[#This Row],[CODIGO]],STOCKSANLUIS[],6,FALSE)=0,"PRODUCTO SIN STOCK/UBICACIÓN",VLOOKUP(SALIDA[[#This Row],[CODIGO]],STOCKSANLUIS[],6,FALSE))</f>
        <v>1</v>
      </c>
      <c r="F1030">
        <f>SALIDA[[#This Row],[CANTIDAD]]/SALIDA[[#This Row],[UND MEDIDA]]</f>
        <v>2</v>
      </c>
      <c r="G1030" t="str">
        <f>VLOOKUP(SALIDA[[#This Row],[CODIGO]],FAMILIAS[],4,FALSE)</f>
        <v>MAER FAN</v>
      </c>
      <c r="H1030" s="10" t="str">
        <f>IF(VLOOKUP(SALIDA[[#This Row],[CODIGO]],STOCKSANLUIS[],7,FALSE)=0,"PRODUCTO SIN STOCK/UBICACIÓN",VLOOKUP(SALIDA[[#This Row],[CODIGO]],STOCKSANLUIS[],7,FALSE))</f>
        <v>C</v>
      </c>
      <c r="I1030" s="10"/>
      <c r="J1030" t="str">
        <f>SALIDA[[#This Row],[CODIGO]]&amp;"       "&amp;SALIDA[[#This Row],[FAMILIA]]</f>
        <v>03036       MAER FAN</v>
      </c>
      <c r="K1030">
        <f>VLOOKUP(SALIDA[[#This Row],[CODIGO]],STOCK_STARSOFT[],5,FALSE)</f>
        <v>32.505842000000001</v>
      </c>
      <c r="L1030">
        <f>SALIDA[[#This Row],[CANTIDAD]]*SALIDA[[#This Row],[PRECIO UND]]</f>
        <v>65.011684000000002</v>
      </c>
    </row>
    <row r="1031" spans="1:12" x14ac:dyDescent="0.25">
      <c r="A1031" s="6" t="s">
        <v>705</v>
      </c>
      <c r="B1031" s="100" t="str">
        <f>VLOOKUP(SALIDA[[#This Row],[CODIGO]],STOCKSANLUIS[],2,FALSE)</f>
        <v>FILTRO SECADOR - 163 - 3/8 - ROSCABLE - QDM-163 - QUALITY</v>
      </c>
      <c r="C1031" s="153">
        <v>45945</v>
      </c>
      <c r="D1031">
        <v>1</v>
      </c>
      <c r="E1031">
        <f>IF(VLOOKUP(SALIDA[[#This Row],[CODIGO]],STOCKSANLUIS[],6,FALSE)=0,"PRODUCTO SIN STOCK/UBICACIÓN",VLOOKUP(SALIDA[[#This Row],[CODIGO]],STOCKSANLUIS[],6,FALSE))</f>
        <v>1</v>
      </c>
      <c r="F1031">
        <f>SALIDA[[#This Row],[CANTIDAD]]/SALIDA[[#This Row],[UND MEDIDA]]</f>
        <v>1</v>
      </c>
      <c r="G1031" t="str">
        <f>VLOOKUP(SALIDA[[#This Row],[CODIGO]],FAMILIAS[],4,FALSE)</f>
        <v>QUALITY</v>
      </c>
      <c r="H1031" s="10" t="str">
        <f>IF(VLOOKUP(SALIDA[[#This Row],[CODIGO]],STOCKSANLUIS[],7,FALSE)=0,"PRODUCTO SIN STOCK/UBICACIÓN",VLOOKUP(SALIDA[[#This Row],[CODIGO]],STOCKSANLUIS[],7,FALSE))</f>
        <v>A</v>
      </c>
      <c r="I1031" s="10"/>
      <c r="J1031" t="str">
        <f>SALIDA[[#This Row],[CODIGO]]&amp;"       "&amp;SALIDA[[#This Row],[FAMILIA]]</f>
        <v>00783       QUALITY</v>
      </c>
      <c r="K1031">
        <f>VLOOKUP(SALIDA[[#This Row],[CODIGO]],STOCK_STARSOFT[],5,FALSE)</f>
        <v>4.469824</v>
      </c>
      <c r="L1031">
        <f>SALIDA[[#This Row],[CANTIDAD]]*SALIDA[[#This Row],[PRECIO UND]]</f>
        <v>4.469824</v>
      </c>
    </row>
    <row r="1032" spans="1:12" x14ac:dyDescent="0.25">
      <c r="A1032" s="6" t="s">
        <v>69</v>
      </c>
      <c r="B1032" s="100" t="str">
        <f>VLOOKUP(SALIDA[[#This Row],[CODIGO]],STOCKSANLUIS[],2,FALSE)</f>
        <v>SENSOR DE PENETRACION FULL GAUGE SB-32 - 150MM/5MM</v>
      </c>
      <c r="C1032" s="153">
        <v>45945</v>
      </c>
      <c r="D1032">
        <v>11</v>
      </c>
      <c r="E1032">
        <f>IF(VLOOKUP(SALIDA[[#This Row],[CODIGO]],STOCKSANLUIS[],6,FALSE)=0,"PRODUCTO SIN STOCK/UBICACIÓN",VLOOKUP(SALIDA[[#This Row],[CODIGO]],STOCKSANLUIS[],6,FALSE))</f>
        <v>1</v>
      </c>
      <c r="F1032">
        <f>SALIDA[[#This Row],[CANTIDAD]]/SALIDA[[#This Row],[UND MEDIDA]]</f>
        <v>11</v>
      </c>
      <c r="G1032" t="str">
        <f>VLOOKUP(SALIDA[[#This Row],[CODIGO]],FAMILIAS[],4,FALSE)</f>
        <v>FULL GAUGE</v>
      </c>
      <c r="H1032" s="10" t="str">
        <f>IF(VLOOKUP(SALIDA[[#This Row],[CODIGO]],STOCKSANLUIS[],7,FALSE)=0,"PRODUCTO SIN STOCK/UBICACIÓN",VLOOKUP(SALIDA[[#This Row],[CODIGO]],STOCKSANLUIS[],7,FALSE))</f>
        <v>A</v>
      </c>
      <c r="I1032" s="10" t="s">
        <v>19536</v>
      </c>
      <c r="J1032" t="str">
        <f>SALIDA[[#This Row],[CODIGO]]&amp;"       "&amp;SALIDA[[#This Row],[FAMILIA]]</f>
        <v>00035       FULL GAUGE</v>
      </c>
      <c r="K1032">
        <f>VLOOKUP(SALIDA[[#This Row],[CODIGO]],STOCK_STARSOFT[],5,FALSE)</f>
        <v>21.538001000000001</v>
      </c>
      <c r="L1032">
        <f>SALIDA[[#This Row],[CANTIDAD]]*SALIDA[[#This Row],[PRECIO UND]]</f>
        <v>236.91801100000001</v>
      </c>
    </row>
    <row r="1033" spans="1:12" x14ac:dyDescent="0.25">
      <c r="A1033" s="6" t="s">
        <v>3347</v>
      </c>
      <c r="B1033" s="100" t="str">
        <f>VLOOKUP(SALIDA[[#This Row],[CODIGO]],STOCKSANLUIS[],2,FALSE)</f>
        <v>GAS REFRIGERANTE R507 -11.3KG ICELOONG</v>
      </c>
      <c r="C1033" s="153">
        <v>45945</v>
      </c>
      <c r="D1033">
        <v>4</v>
      </c>
      <c r="E1033">
        <f>IF(VLOOKUP(SALIDA[[#This Row],[CODIGO]],STOCKSANLUIS[],6,FALSE)=0,"PRODUCTO SIN STOCK/UBICACIÓN",VLOOKUP(SALIDA[[#This Row],[CODIGO]],STOCKSANLUIS[],6,FALSE))</f>
        <v>1</v>
      </c>
      <c r="F1033">
        <f>SALIDA[[#This Row],[CANTIDAD]]/SALIDA[[#This Row],[UND MEDIDA]]</f>
        <v>4</v>
      </c>
      <c r="G1033" t="str">
        <f>VLOOKUP(SALIDA[[#This Row],[CODIGO]],FAMILIAS[],4,FALSE)</f>
        <v>ZHEJIANG YONGHE</v>
      </c>
      <c r="H1033" s="10" t="str">
        <f>IF(VLOOKUP(SALIDA[[#This Row],[CODIGO]],STOCKSANLUIS[],7,FALSE)=0,"PRODUCTO SIN STOCK/UBICACIÓN",VLOOKUP(SALIDA[[#This Row],[CODIGO]],STOCKSANLUIS[],7,FALSE))</f>
        <v>C</v>
      </c>
      <c r="I1033" s="10"/>
      <c r="J1033" t="str">
        <f>SALIDA[[#This Row],[CODIGO]]&amp;"       "&amp;SALIDA[[#This Row],[FAMILIA]]</f>
        <v>02755       ZHEJIANG YONGHE</v>
      </c>
      <c r="K1033">
        <f>VLOOKUP(SALIDA[[#This Row],[CODIGO]],STOCK_STARSOFT[],5,FALSE)</f>
        <v>55.968114</v>
      </c>
      <c r="L1033">
        <f>SALIDA[[#This Row],[CANTIDAD]]*SALIDA[[#This Row],[PRECIO UND]]</f>
        <v>223.872456</v>
      </c>
    </row>
    <row r="1034" spans="1:12" x14ac:dyDescent="0.25">
      <c r="A1034" s="6" t="s">
        <v>3675</v>
      </c>
      <c r="B1034" s="100" t="str">
        <f>VLOOKUP(SALIDA[[#This Row],[CODIGO]],STOCKSANLUIS[],2,FALSE)</f>
        <v>LAMAS DE PVC ALECO 8X0.080X300 (20CM X 2MMX 91.44M) LOW TEMP REINFORCED - 172007- MT</v>
      </c>
      <c r="C1034" s="153">
        <v>45945</v>
      </c>
      <c r="D1034">
        <v>22</v>
      </c>
      <c r="E1034">
        <f>IF(VLOOKUP(SALIDA[[#This Row],[CODIGO]],STOCKSANLUIS[],6,FALSE)=0,"PRODUCTO SIN STOCK/UBICACIÓN",VLOOKUP(SALIDA[[#This Row],[CODIGO]],STOCKSANLUIS[],6,FALSE))</f>
        <v>91.44</v>
      </c>
      <c r="F1034">
        <f>SALIDA[[#This Row],[CANTIDAD]]/SALIDA[[#This Row],[UND MEDIDA]]</f>
        <v>0.24059492563429571</v>
      </c>
      <c r="G1034" t="str">
        <f>VLOOKUP(SALIDA[[#This Row],[CODIGO]],FAMILIAS[],4,FALSE)</f>
        <v>ES ROBBINS</v>
      </c>
      <c r="H1034" s="10" t="str">
        <f>IF(VLOOKUP(SALIDA[[#This Row],[CODIGO]],STOCKSANLUIS[],7,FALSE)=0,"PRODUCTO SIN STOCK/UBICACIÓN",VLOOKUP(SALIDA[[#This Row],[CODIGO]],STOCKSANLUIS[],7,FALSE))</f>
        <v>B/C</v>
      </c>
      <c r="I1034" s="10"/>
      <c r="J1034" t="str">
        <f>SALIDA[[#This Row],[CODIGO]]&amp;"       "&amp;SALIDA[[#This Row],[FAMILIA]]</f>
        <v>03057       ES ROBBINS</v>
      </c>
      <c r="K1034">
        <f>VLOOKUP(SALIDA[[#This Row],[CODIGO]],STOCK_STARSOFT[],5,FALSE)</f>
        <v>2.0842499999999999</v>
      </c>
      <c r="L1034">
        <f>SALIDA[[#This Row],[CANTIDAD]]*SALIDA[[#This Row],[PRECIO UND]]</f>
        <v>45.853499999999997</v>
      </c>
    </row>
    <row r="1035" spans="1:12" x14ac:dyDescent="0.25">
      <c r="A1035" s="6" t="s">
        <v>259</v>
      </c>
      <c r="B1035" s="100" t="str">
        <f>VLOOKUP(SALIDA[[#This Row],[CODIGO]],STOCKSANLUIS[],2,FALSE)</f>
        <v>PLATINA KLEERSTRIP MAX BULLET HTP SILVER 2  PLOMO (60 CM)- 477600</v>
      </c>
      <c r="C1035" s="153">
        <v>45945</v>
      </c>
      <c r="D1035">
        <v>3</v>
      </c>
      <c r="E1035">
        <f>IF(VLOOKUP(SALIDA[[#This Row],[CODIGO]],STOCKSANLUIS[],6,FALSE)=0,"PRODUCTO SIN STOCK/UBICACIÓN",VLOOKUP(SALIDA[[#This Row],[CODIGO]],STOCKSANLUIS[],6,FALSE))</f>
        <v>1</v>
      </c>
      <c r="F1035">
        <f>SALIDA[[#This Row],[CANTIDAD]]/SALIDA[[#This Row],[UND MEDIDA]]</f>
        <v>3</v>
      </c>
      <c r="G1035" t="str">
        <f>VLOOKUP(SALIDA[[#This Row],[CODIGO]],FAMILIAS[],4,FALSE)</f>
        <v>ES ROBBINS</v>
      </c>
      <c r="H1035" s="10" t="str">
        <f>IF(VLOOKUP(SALIDA[[#This Row],[CODIGO]],STOCKSANLUIS[],7,FALSE)=0,"PRODUCTO SIN STOCK/UBICACIÓN",VLOOKUP(SALIDA[[#This Row],[CODIGO]],STOCKSANLUIS[],7,FALSE))</f>
        <v>C</v>
      </c>
      <c r="I1035" s="10"/>
      <c r="J1035" t="str">
        <f>SALIDA[[#This Row],[CODIGO]]&amp;"       "&amp;SALIDA[[#This Row],[FAMILIA]]</f>
        <v>00186       ES ROBBINS</v>
      </c>
      <c r="K1035">
        <f>VLOOKUP(SALIDA[[#This Row],[CODIGO]],STOCK_STARSOFT[],5,FALSE)</f>
        <v>4.3959429999999999</v>
      </c>
      <c r="L1035">
        <f>SALIDA[[#This Row],[CANTIDAD]]*SALIDA[[#This Row],[PRECIO UND]]</f>
        <v>13.187829000000001</v>
      </c>
    </row>
    <row r="1036" spans="1:12" x14ac:dyDescent="0.25">
      <c r="A1036" s="6" t="s">
        <v>33</v>
      </c>
      <c r="B1036" s="100" t="str">
        <f>VLOOKUP(SALIDA[[#This Row],[CODIGO]],STOCKSANLUIS[],2,FALSE)</f>
        <v>CONTROLADOR DE TEMPERATURA DIGITAL MT-512E 2HP - VER.13 - 115/220 VAC - FULL GAUGE</v>
      </c>
      <c r="C1036" s="153">
        <v>45945</v>
      </c>
      <c r="D1036">
        <v>6</v>
      </c>
      <c r="E1036">
        <f>IF(VLOOKUP(SALIDA[[#This Row],[CODIGO]],STOCKSANLUIS[],6,FALSE)=0,"PRODUCTO SIN STOCK/UBICACIÓN",VLOOKUP(SALIDA[[#This Row],[CODIGO]],STOCKSANLUIS[],6,FALSE))</f>
        <v>1</v>
      </c>
      <c r="F1036">
        <f>SALIDA[[#This Row],[CANTIDAD]]/SALIDA[[#This Row],[UND MEDIDA]]</f>
        <v>6</v>
      </c>
      <c r="G1036" t="str">
        <f>VLOOKUP(SALIDA[[#This Row],[CODIGO]],FAMILIAS[],4,FALSE)</f>
        <v>FULL GAUGE</v>
      </c>
      <c r="H1036" s="10" t="str">
        <f>IF(VLOOKUP(SALIDA[[#This Row],[CODIGO]],STOCKSANLUIS[],7,FALSE)=0,"PRODUCTO SIN STOCK/UBICACIÓN",VLOOKUP(SALIDA[[#This Row],[CODIGO]],STOCKSANLUIS[],7,FALSE))</f>
        <v>C</v>
      </c>
      <c r="I1036" s="10"/>
      <c r="J1036" t="str">
        <f>SALIDA[[#This Row],[CODIGO]]&amp;"       "&amp;SALIDA[[#This Row],[FAMILIA]]</f>
        <v>00016       FULL GAUGE</v>
      </c>
      <c r="K1036">
        <f>VLOOKUP(SALIDA[[#This Row],[CODIGO]],STOCK_STARSOFT[],5,FALSE)</f>
        <v>13.318346</v>
      </c>
      <c r="L1036">
        <f>SALIDA[[#This Row],[CANTIDAD]]*SALIDA[[#This Row],[PRECIO UND]]</f>
        <v>79.910076000000004</v>
      </c>
    </row>
    <row r="1037" spans="1:12" x14ac:dyDescent="0.25">
      <c r="A1037" s="6" t="s">
        <v>3723</v>
      </c>
      <c r="B1037" s="100" t="str">
        <f>VLOOKUP(SALIDA[[#This Row],[CODIGO]],STOCKSANLUIS[],2,FALSE)</f>
        <v>CAJA PROTECTORA DE TERMOSTATO DE PLÁSTICO TRANSPARENTE CON LLAVE DE METAL - TG-2 - EVERWELL</v>
      </c>
      <c r="C1037" s="153">
        <v>45945</v>
      </c>
      <c r="D1037">
        <v>7</v>
      </c>
      <c r="E1037">
        <f>IF(VLOOKUP(SALIDA[[#This Row],[CODIGO]],STOCKSANLUIS[],6,FALSE)=0,"PRODUCTO SIN STOCK/UBICACIÓN",VLOOKUP(SALIDA[[#This Row],[CODIGO]],STOCKSANLUIS[],6,FALSE))</f>
        <v>1</v>
      </c>
      <c r="F1037">
        <f>SALIDA[[#This Row],[CANTIDAD]]/SALIDA[[#This Row],[UND MEDIDA]]</f>
        <v>7</v>
      </c>
      <c r="G1037" t="str">
        <f>VLOOKUP(SALIDA[[#This Row],[CODIGO]],FAMILIAS[],4,FALSE)</f>
        <v>EVERWELL</v>
      </c>
      <c r="H1037" s="10" t="str">
        <f>IF(VLOOKUP(SALIDA[[#This Row],[CODIGO]],STOCKSANLUIS[],7,FALSE)=0,"PRODUCTO SIN STOCK/UBICACIÓN",VLOOKUP(SALIDA[[#This Row],[CODIGO]],STOCKSANLUIS[],7,FALSE))</f>
        <v>A</v>
      </c>
      <c r="I1037" s="10"/>
      <c r="J1037" t="str">
        <f>SALIDA[[#This Row],[CODIGO]]&amp;"       "&amp;SALIDA[[#This Row],[FAMILIA]]</f>
        <v>03109       EVERWELL</v>
      </c>
      <c r="K1037">
        <f>VLOOKUP(SALIDA[[#This Row],[CODIGO]],STOCK_STARSOFT[],5,FALSE)</f>
        <v>2.5210620000000001</v>
      </c>
      <c r="L1037">
        <f>SALIDA[[#This Row],[CANTIDAD]]*SALIDA[[#This Row],[PRECIO UND]]</f>
        <v>17.647434000000001</v>
      </c>
    </row>
    <row r="1038" spans="1:12" x14ac:dyDescent="0.25">
      <c r="A1038" s="6" t="s">
        <v>931</v>
      </c>
      <c r="B1038" s="100" t="str">
        <f>VLOOKUP(SALIDA[[#This Row],[CODIGO]],STOCKSANLUIS[],2,FALSE)</f>
        <v>ACEITE POLIOLESTER POE 32 - 1 GALON - BVA</v>
      </c>
      <c r="C1038" s="153">
        <v>45945</v>
      </c>
      <c r="D1038">
        <v>1</v>
      </c>
      <c r="E1038">
        <f>IF(VLOOKUP(SALIDA[[#This Row],[CODIGO]],STOCKSANLUIS[],6,FALSE)=0,"PRODUCTO SIN STOCK/UBICACIÓN",VLOOKUP(SALIDA[[#This Row],[CODIGO]],STOCKSANLUIS[],6,FALSE))</f>
        <v>1</v>
      </c>
      <c r="F1038">
        <f>SALIDA[[#This Row],[CANTIDAD]]/SALIDA[[#This Row],[UND MEDIDA]]</f>
        <v>1</v>
      </c>
      <c r="G1038" t="str">
        <f>VLOOKUP(SALIDA[[#This Row],[CODIGO]],FAMILIAS[],4,FALSE)</f>
        <v>BVA</v>
      </c>
      <c r="H1038" s="10" t="str">
        <f>IF(VLOOKUP(SALIDA[[#This Row],[CODIGO]],STOCKSANLUIS[],7,FALSE)=0,"PRODUCTO SIN STOCK/UBICACIÓN",VLOOKUP(SALIDA[[#This Row],[CODIGO]],STOCKSANLUIS[],7,FALSE))</f>
        <v>C</v>
      </c>
      <c r="I1038" s="10"/>
      <c r="J1038" t="str">
        <f>SALIDA[[#This Row],[CODIGO]]&amp;"       "&amp;SALIDA[[#This Row],[FAMILIA]]</f>
        <v>00987       BVA</v>
      </c>
      <c r="K1038">
        <f>VLOOKUP(SALIDA[[#This Row],[CODIGO]],STOCK_STARSOFT[],5,FALSE)</f>
        <v>47.466326000000002</v>
      </c>
      <c r="L1038">
        <f>SALIDA[[#This Row],[CANTIDAD]]*SALIDA[[#This Row],[PRECIO UND]]</f>
        <v>47.466326000000002</v>
      </c>
    </row>
    <row r="1039" spans="1:12" x14ac:dyDescent="0.25">
      <c r="A1039" s="6" t="s">
        <v>3339</v>
      </c>
      <c r="B1039" s="100" t="str">
        <f>VLOOKUP(SALIDA[[#This Row],[CODIGO]],STOCKSANLUIS[],2,FALSE)</f>
        <v>GAS REFRIGERANTE R134 - 13.6KG ICELOONG</v>
      </c>
      <c r="C1039" s="153">
        <v>45945</v>
      </c>
      <c r="D1039">
        <v>1</v>
      </c>
      <c r="E1039">
        <f>IF(VLOOKUP(SALIDA[[#This Row],[CODIGO]],STOCKSANLUIS[],6,FALSE)=0,"PRODUCTO SIN STOCK/UBICACIÓN",VLOOKUP(SALIDA[[#This Row],[CODIGO]],STOCKSANLUIS[],6,FALSE))</f>
        <v>1</v>
      </c>
      <c r="F1039">
        <f>SALIDA[[#This Row],[CANTIDAD]]/SALIDA[[#This Row],[UND MEDIDA]]</f>
        <v>1</v>
      </c>
      <c r="G1039" t="str">
        <f>VLOOKUP(SALIDA[[#This Row],[CODIGO]],FAMILIAS[],4,FALSE)</f>
        <v>ZHEJIANG YONGHE</v>
      </c>
      <c r="H1039" s="10" t="str">
        <f>IF(VLOOKUP(SALIDA[[#This Row],[CODIGO]],STOCKSANLUIS[],7,FALSE)=0,"PRODUCTO SIN STOCK/UBICACIÓN",VLOOKUP(SALIDA[[#This Row],[CODIGO]],STOCKSANLUIS[],7,FALSE))</f>
        <v>C</v>
      </c>
      <c r="I1039" s="10"/>
      <c r="J1039" t="str">
        <f>SALIDA[[#This Row],[CODIGO]]&amp;"       "&amp;SALIDA[[#This Row],[FAMILIA]]</f>
        <v>02751       ZHEJIANG YONGHE</v>
      </c>
      <c r="K1039">
        <f>VLOOKUP(SALIDA[[#This Row],[CODIGO]],STOCK_STARSOFT[],5,FALSE)</f>
        <v>106.20946600000001</v>
      </c>
      <c r="L1039">
        <f>SALIDA[[#This Row],[CANTIDAD]]*SALIDA[[#This Row],[PRECIO UND]]</f>
        <v>106.20946600000001</v>
      </c>
    </row>
    <row r="1040" spans="1:12" x14ac:dyDescent="0.25">
      <c r="A1040" s="6" t="s">
        <v>867</v>
      </c>
      <c r="B1040" s="100" t="str">
        <f>VLOOKUP(SALIDA[[#This Row],[CODIGO]],STOCKSANLUIS[],2,FALSE)</f>
        <v>ACEITE POLIOLESTER POE 68 - 1 GALON - BVA</v>
      </c>
      <c r="C1040" s="153">
        <v>45945</v>
      </c>
      <c r="D1040">
        <v>1</v>
      </c>
      <c r="E1040">
        <f>IF(VLOOKUP(SALIDA[[#This Row],[CODIGO]],STOCKSANLUIS[],6,FALSE)=0,"PRODUCTO SIN STOCK/UBICACIÓN",VLOOKUP(SALIDA[[#This Row],[CODIGO]],STOCKSANLUIS[],6,FALSE))</f>
        <v>1</v>
      </c>
      <c r="F1040">
        <f>SALIDA[[#This Row],[CANTIDAD]]/SALIDA[[#This Row],[UND MEDIDA]]</f>
        <v>1</v>
      </c>
      <c r="G1040" t="str">
        <f>VLOOKUP(SALIDA[[#This Row],[CODIGO]],FAMILIAS[],4,FALSE)</f>
        <v>BVA</v>
      </c>
      <c r="H1040" s="10" t="str">
        <f>IF(VLOOKUP(SALIDA[[#This Row],[CODIGO]],STOCKSANLUIS[],7,FALSE)=0,"PRODUCTO SIN STOCK/UBICACIÓN",VLOOKUP(SALIDA[[#This Row],[CODIGO]],STOCKSANLUIS[],7,FALSE))</f>
        <v>C</v>
      </c>
      <c r="I1040" s="10"/>
      <c r="J1040" t="str">
        <f>SALIDA[[#This Row],[CODIGO]]&amp;"       "&amp;SALIDA[[#This Row],[FAMILIA]]</f>
        <v>00945       BVA</v>
      </c>
      <c r="K1040">
        <f>VLOOKUP(SALIDA[[#This Row],[CODIGO]],STOCK_STARSOFT[],5,FALSE)</f>
        <v>50.009718999999997</v>
      </c>
      <c r="L1040">
        <f>SALIDA[[#This Row],[CANTIDAD]]*SALIDA[[#This Row],[PRECIO UND]]</f>
        <v>50.009718999999997</v>
      </c>
    </row>
    <row r="1041" spans="1:12" x14ac:dyDescent="0.25">
      <c r="A1041" s="6" t="s">
        <v>3341</v>
      </c>
      <c r="B1041" s="100" t="str">
        <f>VLOOKUP(SALIDA[[#This Row],[CODIGO]],STOCKSANLUIS[],2,FALSE)</f>
        <v>GAS REFRIGERANTE R404A -10.90KG ICELOONG</v>
      </c>
      <c r="C1041" s="153">
        <v>45945</v>
      </c>
      <c r="D1041">
        <v>5</v>
      </c>
      <c r="E1041">
        <f>IF(VLOOKUP(SALIDA[[#This Row],[CODIGO]],STOCKSANLUIS[],6,FALSE)=0,"PRODUCTO SIN STOCK/UBICACIÓN",VLOOKUP(SALIDA[[#This Row],[CODIGO]],STOCKSANLUIS[],6,FALSE))</f>
        <v>1</v>
      </c>
      <c r="F1041">
        <f>SALIDA[[#This Row],[CANTIDAD]]/SALIDA[[#This Row],[UND MEDIDA]]</f>
        <v>5</v>
      </c>
      <c r="G1041" t="str">
        <f>VLOOKUP(SALIDA[[#This Row],[CODIGO]],FAMILIAS[],4,FALSE)</f>
        <v>ZHEJIANG YONGHE</v>
      </c>
      <c r="H1041" s="10" t="str">
        <f>IF(VLOOKUP(SALIDA[[#This Row],[CODIGO]],STOCKSANLUIS[],7,FALSE)=0,"PRODUCTO SIN STOCK/UBICACIÓN",VLOOKUP(SALIDA[[#This Row],[CODIGO]],STOCKSANLUIS[],7,FALSE))</f>
        <v>C</v>
      </c>
      <c r="I1041" s="10" t="s">
        <v>19536</v>
      </c>
      <c r="J1041" t="str">
        <f>SALIDA[[#This Row],[CODIGO]]&amp;"       "&amp;SALIDA[[#This Row],[FAMILIA]]</f>
        <v>02752       ZHEJIANG YONGHE</v>
      </c>
      <c r="K1041">
        <f>VLOOKUP(SALIDA[[#This Row],[CODIGO]],STOCK_STARSOFT[],5,FALSE)</f>
        <v>53.481755</v>
      </c>
      <c r="L1041">
        <f>SALIDA[[#This Row],[CANTIDAD]]*SALIDA[[#This Row],[PRECIO UND]]</f>
        <v>267.40877499999999</v>
      </c>
    </row>
    <row r="1042" spans="1:12" x14ac:dyDescent="0.25">
      <c r="A1042" s="6" t="s">
        <v>2006</v>
      </c>
      <c r="B1042" s="100" t="str">
        <f>VLOOKUP(SALIDA[[#This Row],[CODIGO]],STOCKSANLUIS[],2,FALSE)</f>
        <v>CAPACITOR DE 20 MFD X 370 - 440 VAC - 20-4D - QUALITY - (REEMPLAZA A 15-7E)</v>
      </c>
      <c r="C1042" s="153">
        <v>45945</v>
      </c>
      <c r="D1042">
        <v>5</v>
      </c>
      <c r="E1042">
        <f>IF(VLOOKUP(SALIDA[[#This Row],[CODIGO]],STOCKSANLUIS[],6,FALSE)=0,"PRODUCTO SIN STOCK/UBICACIÓN",VLOOKUP(SALIDA[[#This Row],[CODIGO]],STOCKSANLUIS[],6,FALSE))</f>
        <v>1</v>
      </c>
      <c r="F1042">
        <f>SALIDA[[#This Row],[CANTIDAD]]/SALIDA[[#This Row],[UND MEDIDA]]</f>
        <v>5</v>
      </c>
      <c r="G1042" t="str">
        <f>VLOOKUP(SALIDA[[#This Row],[CODIGO]],FAMILIAS[],4,FALSE)</f>
        <v>QUALITY</v>
      </c>
      <c r="H1042" s="10" t="str">
        <f>IF(VLOOKUP(SALIDA[[#This Row],[CODIGO]],STOCKSANLUIS[],7,FALSE)=0,"PRODUCTO SIN STOCK/UBICACIÓN",VLOOKUP(SALIDA[[#This Row],[CODIGO]],STOCKSANLUIS[],7,FALSE))</f>
        <v>A</v>
      </c>
      <c r="I1042" s="10" t="s">
        <v>19536</v>
      </c>
      <c r="J1042" t="str">
        <f>SALIDA[[#This Row],[CODIGO]]&amp;"       "&amp;SALIDA[[#This Row],[FAMILIA]]</f>
        <v>01775       QUALITY</v>
      </c>
      <c r="K1042">
        <f>VLOOKUP(SALIDA[[#This Row],[CODIGO]],STOCK_STARSOFT[],5,FALSE)</f>
        <v>1.1859599999999999</v>
      </c>
      <c r="L1042">
        <f>SALIDA[[#This Row],[CANTIDAD]]*SALIDA[[#This Row],[PRECIO UND]]</f>
        <v>5.9297999999999993</v>
      </c>
    </row>
    <row r="1043" spans="1:12" x14ac:dyDescent="0.25">
      <c r="A1043" s="6" t="s">
        <v>859</v>
      </c>
      <c r="B1043" s="100" t="str">
        <f>VLOOKUP(SALIDA[[#This Row],[CODIGO]],STOCKSANLUIS[],2,FALSE)</f>
        <v xml:space="preserve">TUERCA DE BRONCE DE 5/8 - QFN-58 - QUALITY </v>
      </c>
      <c r="C1043" s="153">
        <v>45945</v>
      </c>
      <c r="D1043">
        <v>1</v>
      </c>
      <c r="E1043">
        <f>IF(VLOOKUP(SALIDA[[#This Row],[CODIGO]],STOCKSANLUIS[],6,FALSE)=0,"PRODUCTO SIN STOCK/UBICACIÓN",VLOOKUP(SALIDA[[#This Row],[CODIGO]],STOCKSANLUIS[],6,FALSE))</f>
        <v>1</v>
      </c>
      <c r="F1043">
        <f>SALIDA[[#This Row],[CANTIDAD]]/SALIDA[[#This Row],[UND MEDIDA]]</f>
        <v>1</v>
      </c>
      <c r="G1043" t="str">
        <f>VLOOKUP(SALIDA[[#This Row],[CODIGO]],FAMILIAS[],4,FALSE)</f>
        <v>QUALITY</v>
      </c>
      <c r="H1043" s="10" t="str">
        <f>IF(VLOOKUP(SALIDA[[#This Row],[CODIGO]],STOCKSANLUIS[],7,FALSE)=0,"PRODUCTO SIN STOCK/UBICACIÓN",VLOOKUP(SALIDA[[#This Row],[CODIGO]],STOCKSANLUIS[],7,FALSE))</f>
        <v>C</v>
      </c>
      <c r="I1043" s="10"/>
      <c r="J1043" t="str">
        <f>SALIDA[[#This Row],[CODIGO]]&amp;"       "&amp;SALIDA[[#This Row],[FAMILIA]]</f>
        <v>00940       QUALITY</v>
      </c>
      <c r="K1043">
        <f>VLOOKUP(SALIDA[[#This Row],[CODIGO]],STOCK_STARSOFT[],5,FALSE)</f>
        <v>0.75649500000000003</v>
      </c>
      <c r="L1043">
        <f>SALIDA[[#This Row],[CANTIDAD]]*SALIDA[[#This Row],[PRECIO UND]]</f>
        <v>0.75649500000000003</v>
      </c>
    </row>
    <row r="1044" spans="1:12" x14ac:dyDescent="0.25">
      <c r="A1044" s="6" t="s">
        <v>2944</v>
      </c>
      <c r="B1044" s="100" t="str">
        <f>VLOOKUP(SALIDA[[#This Row],[CODIGO]],STOCKSANLUIS[],2,FALSE)</f>
        <v>TUERCA DE BRONCE DE 1/4 - SN-14 - EVERWELL</v>
      </c>
      <c r="C1044" s="153">
        <v>45945</v>
      </c>
      <c r="D1044">
        <v>1</v>
      </c>
      <c r="E1044">
        <f>IF(VLOOKUP(SALIDA[[#This Row],[CODIGO]],STOCKSANLUIS[],6,FALSE)=0,"PRODUCTO SIN STOCK/UBICACIÓN",VLOOKUP(SALIDA[[#This Row],[CODIGO]],STOCKSANLUIS[],6,FALSE))</f>
        <v>1</v>
      </c>
      <c r="F1044">
        <f>SALIDA[[#This Row],[CANTIDAD]]/SALIDA[[#This Row],[UND MEDIDA]]</f>
        <v>1</v>
      </c>
      <c r="G1044" t="str">
        <f>VLOOKUP(SALIDA[[#This Row],[CODIGO]],FAMILIAS[],4,FALSE)</f>
        <v>EVERWELL</v>
      </c>
      <c r="H1044" s="10" t="str">
        <f>IF(VLOOKUP(SALIDA[[#This Row],[CODIGO]],STOCKSANLUIS[],7,FALSE)=0,"PRODUCTO SIN STOCK/UBICACIÓN",VLOOKUP(SALIDA[[#This Row],[CODIGO]],STOCKSANLUIS[],7,FALSE))</f>
        <v>C</v>
      </c>
      <c r="I1044" s="10"/>
      <c r="J1044" t="str">
        <f>SALIDA[[#This Row],[CODIGO]]&amp;"       "&amp;SALIDA[[#This Row],[FAMILIA]]</f>
        <v>02400       EVERWELL</v>
      </c>
      <c r="K1044">
        <f>VLOOKUP(SALIDA[[#This Row],[CODIGO]],STOCK_STARSOFT[],5,FALSE)</f>
        <v>0.199099</v>
      </c>
      <c r="L1044">
        <f>SALIDA[[#This Row],[CANTIDAD]]*SALIDA[[#This Row],[PRECIO UND]]</f>
        <v>0.199099</v>
      </c>
    </row>
    <row r="1045" spans="1:12" x14ac:dyDescent="0.25">
      <c r="A1045" s="6" t="s">
        <v>2028</v>
      </c>
      <c r="B1045" s="100" t="str">
        <f>VLOOKUP(SALIDA[[#This Row],[CODIGO]],STOCKSANLUIS[],2,FALSE)</f>
        <v xml:space="preserve">ACEITE POLIOLESTER POE 170 - 1 GALON - BVA  </v>
      </c>
      <c r="C1045" s="153">
        <v>45945</v>
      </c>
      <c r="D1045">
        <v>4</v>
      </c>
      <c r="E1045">
        <f>IF(VLOOKUP(SALIDA[[#This Row],[CODIGO]],STOCKSANLUIS[],6,FALSE)=0,"PRODUCTO SIN STOCK/UBICACIÓN",VLOOKUP(SALIDA[[#This Row],[CODIGO]],STOCKSANLUIS[],6,FALSE))</f>
        <v>1</v>
      </c>
      <c r="F1045">
        <f>SALIDA[[#This Row],[CANTIDAD]]/SALIDA[[#This Row],[UND MEDIDA]]</f>
        <v>4</v>
      </c>
      <c r="G1045" t="str">
        <f>VLOOKUP(SALIDA[[#This Row],[CODIGO]],FAMILIAS[],4,FALSE)</f>
        <v>BVA</v>
      </c>
      <c r="H1045" s="10" t="str">
        <f>IF(VLOOKUP(SALIDA[[#This Row],[CODIGO]],STOCKSANLUIS[],7,FALSE)=0,"PRODUCTO SIN STOCK/UBICACIÓN",VLOOKUP(SALIDA[[#This Row],[CODIGO]],STOCKSANLUIS[],7,FALSE))</f>
        <v>C</v>
      </c>
      <c r="I1045" s="10" t="s">
        <v>19536</v>
      </c>
      <c r="J1045" t="str">
        <f>SALIDA[[#This Row],[CODIGO]]&amp;"       "&amp;SALIDA[[#This Row],[FAMILIA]]</f>
        <v>01790       BVA</v>
      </c>
      <c r="K1045">
        <f>VLOOKUP(SALIDA[[#This Row],[CODIGO]],STOCK_STARSOFT[],5,FALSE)</f>
        <v>77.225911999999994</v>
      </c>
      <c r="L1045">
        <f>SALIDA[[#This Row],[CANTIDAD]]*SALIDA[[#This Row],[PRECIO UND]]</f>
        <v>308.90364799999998</v>
      </c>
    </row>
    <row r="1046" spans="1:12" x14ac:dyDescent="0.25">
      <c r="A1046" s="6" t="s">
        <v>1233</v>
      </c>
      <c r="B1046" s="100" t="str">
        <f>VLOOKUP(SALIDA[[#This Row],[CODIGO]],STOCKSANLUIS[],2,FALSE)</f>
        <v xml:space="preserve">SENSOR DE PENETRACION - SB-57 - 75MM/3MM - FULL GAUGE </v>
      </c>
      <c r="C1046" s="153">
        <v>45945</v>
      </c>
      <c r="D1046">
        <v>20</v>
      </c>
      <c r="E1046">
        <f>IF(VLOOKUP(SALIDA[[#This Row],[CODIGO]],STOCKSANLUIS[],6,FALSE)=0,"PRODUCTO SIN STOCK/UBICACIÓN",VLOOKUP(SALIDA[[#This Row],[CODIGO]],STOCKSANLUIS[],6,FALSE))</f>
        <v>1</v>
      </c>
      <c r="F1046">
        <f>SALIDA[[#This Row],[CANTIDAD]]/SALIDA[[#This Row],[UND MEDIDA]]</f>
        <v>20</v>
      </c>
      <c r="G1046" t="str">
        <f>VLOOKUP(SALIDA[[#This Row],[CODIGO]],FAMILIAS[],4,FALSE)</f>
        <v>FULL GAUGE</v>
      </c>
      <c r="H1046" s="10" t="str">
        <f>IF(VLOOKUP(SALIDA[[#This Row],[CODIGO]],STOCKSANLUIS[],7,FALSE)=0,"PRODUCTO SIN STOCK/UBICACIÓN",VLOOKUP(SALIDA[[#This Row],[CODIGO]],STOCKSANLUIS[],7,FALSE))</f>
        <v>C</v>
      </c>
      <c r="I1046" s="10"/>
      <c r="J1046" t="str">
        <f>SALIDA[[#This Row],[CODIGO]]&amp;"       "&amp;SALIDA[[#This Row],[FAMILIA]]</f>
        <v>01321       FULL GAUGE</v>
      </c>
      <c r="K1046">
        <f>VLOOKUP(SALIDA[[#This Row],[CODIGO]],STOCK_STARSOFT[],5,FALSE)</f>
        <v>24.195979999999999</v>
      </c>
      <c r="L1046">
        <f>SALIDA[[#This Row],[CANTIDAD]]*SALIDA[[#This Row],[PRECIO UND]]</f>
        <v>483.91959999999995</v>
      </c>
    </row>
    <row r="1047" spans="1:12" x14ac:dyDescent="0.25">
      <c r="A1047" s="6" t="s">
        <v>3635</v>
      </c>
      <c r="B1047" s="100" t="str">
        <f>VLOOKUP(SALIDA[[#This Row],[CODIGO]],STOCKSANLUIS[],2,FALSE)</f>
        <v>MOTOVENTILADOR MAER FAN YDWF68L35P4-360N-300S (220V, 60HZ, 4 POLES, 1PH, CL.F, SUCTION)</v>
      </c>
      <c r="C1047" s="153">
        <v>45945</v>
      </c>
      <c r="D1047">
        <v>1</v>
      </c>
      <c r="E1047">
        <f>IF(VLOOKUP(SALIDA[[#This Row],[CODIGO]],STOCKSANLUIS[],6,FALSE)=0,"PRODUCTO SIN STOCK/UBICACIÓN",VLOOKUP(SALIDA[[#This Row],[CODIGO]],STOCKSANLUIS[],6,FALSE))</f>
        <v>1</v>
      </c>
      <c r="F1047">
        <f>SALIDA[[#This Row],[CANTIDAD]]/SALIDA[[#This Row],[UND MEDIDA]]</f>
        <v>1</v>
      </c>
      <c r="G1047" t="str">
        <f>VLOOKUP(SALIDA[[#This Row],[CODIGO]],FAMILIAS[],4,FALSE)</f>
        <v>MAER FAN</v>
      </c>
      <c r="H1047" s="10" t="str">
        <f>IF(VLOOKUP(SALIDA[[#This Row],[CODIGO]],STOCKSANLUIS[],7,FALSE)=0,"PRODUCTO SIN STOCK/UBICACIÓN",VLOOKUP(SALIDA[[#This Row],[CODIGO]],STOCKSANLUIS[],7,FALSE))</f>
        <v>C</v>
      </c>
      <c r="I1047" s="10"/>
      <c r="J1047" t="str">
        <f>SALIDA[[#This Row],[CODIGO]]&amp;"       "&amp;SALIDA[[#This Row],[FAMILIA]]</f>
        <v>03035       MAER FAN</v>
      </c>
      <c r="K1047">
        <f>VLOOKUP(SALIDA[[#This Row],[CODIGO]],STOCK_STARSOFT[],5,FALSE)</f>
        <v>22.768464000000002</v>
      </c>
      <c r="L1047">
        <f>SALIDA[[#This Row],[CANTIDAD]]*SALIDA[[#This Row],[PRECIO UND]]</f>
        <v>22.768464000000002</v>
      </c>
    </row>
    <row r="1048" spans="1:12" x14ac:dyDescent="0.25">
      <c r="A1048" s="6" t="s">
        <v>3882</v>
      </c>
      <c r="B1048" s="100" t="str">
        <f>VLOOKUP(SALIDA[[#This Row],[CODIGO]],STOCKSANLUIS[],2,FALSE)</f>
        <v>GAS MAPP PRO X 0.400 GR  -  (TAPA CON VALVULA) - ICELOONG</v>
      </c>
      <c r="C1048" s="153">
        <v>45945</v>
      </c>
      <c r="D1048">
        <v>5</v>
      </c>
      <c r="E1048">
        <f>IF(VLOOKUP(SALIDA[[#This Row],[CODIGO]],STOCKSANLUIS[],6,FALSE)=0,"PRODUCTO SIN STOCK/UBICACIÓN",VLOOKUP(SALIDA[[#This Row],[CODIGO]],STOCKSANLUIS[],6,FALSE))</f>
        <v>1</v>
      </c>
      <c r="F1048">
        <f>SALIDA[[#This Row],[CANTIDAD]]/SALIDA[[#This Row],[UND MEDIDA]]</f>
        <v>5</v>
      </c>
      <c r="G1048" t="str">
        <f>VLOOKUP(SALIDA[[#This Row],[CODIGO]],FAMILIAS[],4,FALSE)</f>
        <v>ZHEJIANG YONGHE</v>
      </c>
      <c r="H1048" s="10" t="str">
        <f>IF(VLOOKUP(SALIDA[[#This Row],[CODIGO]],STOCKSANLUIS[],7,FALSE)=0,"PRODUCTO SIN STOCK/UBICACIÓN",VLOOKUP(SALIDA[[#This Row],[CODIGO]],STOCKSANLUIS[],7,FALSE))</f>
        <v>C</v>
      </c>
      <c r="I1048" s="10"/>
      <c r="J1048" t="str">
        <f>SALIDA[[#This Row],[CODIGO]]&amp;"       "&amp;SALIDA[[#This Row],[FAMILIA]]</f>
        <v>03346       ZHEJIANG YONGHE</v>
      </c>
      <c r="K1048">
        <f>VLOOKUP(SALIDA[[#This Row],[CODIGO]],STOCK_STARSOFT[],5,FALSE)</f>
        <v>2.6010529999999998</v>
      </c>
      <c r="L1048">
        <f>SALIDA[[#This Row],[CANTIDAD]]*SALIDA[[#This Row],[PRECIO UND]]</f>
        <v>13.005265</v>
      </c>
    </row>
    <row r="1049" spans="1:12" x14ac:dyDescent="0.25">
      <c r="A1049" s="6" t="s">
        <v>3882</v>
      </c>
      <c r="B1049" s="100" t="str">
        <f>VLOOKUP(SALIDA[[#This Row],[CODIGO]],STOCKSANLUIS[],2,FALSE)</f>
        <v>GAS MAPP PRO X 0.400 GR  -  (TAPA CON VALVULA) - ICELOONG</v>
      </c>
      <c r="C1049" s="153">
        <v>45945</v>
      </c>
      <c r="D1049">
        <v>20</v>
      </c>
      <c r="E1049">
        <f>IF(VLOOKUP(SALIDA[[#This Row],[CODIGO]],STOCKSANLUIS[],6,FALSE)=0,"PRODUCTO SIN STOCK/UBICACIÓN",VLOOKUP(SALIDA[[#This Row],[CODIGO]],STOCKSANLUIS[],6,FALSE))</f>
        <v>1</v>
      </c>
      <c r="F1049">
        <f>SALIDA[[#This Row],[CANTIDAD]]/SALIDA[[#This Row],[UND MEDIDA]]</f>
        <v>20</v>
      </c>
      <c r="G1049" t="str">
        <f>VLOOKUP(SALIDA[[#This Row],[CODIGO]],FAMILIAS[],4,FALSE)</f>
        <v>ZHEJIANG YONGHE</v>
      </c>
      <c r="H1049" s="10" t="str">
        <f>IF(VLOOKUP(SALIDA[[#This Row],[CODIGO]],STOCKSANLUIS[],7,FALSE)=0,"PRODUCTO SIN STOCK/UBICACIÓN",VLOOKUP(SALIDA[[#This Row],[CODIGO]],STOCKSANLUIS[],7,FALSE))</f>
        <v>C</v>
      </c>
      <c r="I1049" s="10"/>
      <c r="J1049" t="str">
        <f>SALIDA[[#This Row],[CODIGO]]&amp;"       "&amp;SALIDA[[#This Row],[FAMILIA]]</f>
        <v>03346       ZHEJIANG YONGHE</v>
      </c>
      <c r="K1049">
        <f>VLOOKUP(SALIDA[[#This Row],[CODIGO]],STOCK_STARSOFT[],5,FALSE)</f>
        <v>2.6010529999999998</v>
      </c>
      <c r="L1049">
        <f>SALIDA[[#This Row],[CANTIDAD]]*SALIDA[[#This Row],[PRECIO UND]]</f>
        <v>52.021059999999999</v>
      </c>
    </row>
    <row r="1050" spans="1:12" x14ac:dyDescent="0.25">
      <c r="A1050" s="6" t="s">
        <v>3196</v>
      </c>
      <c r="B1050" s="100" t="str">
        <f>VLOOKUP(SALIDA[[#This Row],[CODIGO]],STOCKSANLUIS[],2,FALSE)</f>
        <v>PROTECTOR DE VOLTAJE - BAJO Y SOBREVOILTAJE DE 220-260V /170-210V - EW-V015-220 - EVERWELL</v>
      </c>
      <c r="C1050" s="153">
        <v>45945</v>
      </c>
      <c r="D1050">
        <v>4</v>
      </c>
      <c r="E1050">
        <f>IF(VLOOKUP(SALIDA[[#This Row],[CODIGO]],STOCKSANLUIS[],6,FALSE)=0,"PRODUCTO SIN STOCK/UBICACIÓN",VLOOKUP(SALIDA[[#This Row],[CODIGO]],STOCKSANLUIS[],6,FALSE))</f>
        <v>1</v>
      </c>
      <c r="F1050">
        <f>SALIDA[[#This Row],[CANTIDAD]]/SALIDA[[#This Row],[UND MEDIDA]]</f>
        <v>4</v>
      </c>
      <c r="G1050" t="str">
        <f>VLOOKUP(SALIDA[[#This Row],[CODIGO]],FAMILIAS[],4,FALSE)</f>
        <v>EVERWELL</v>
      </c>
      <c r="H1050" s="10" t="str">
        <f>IF(VLOOKUP(SALIDA[[#This Row],[CODIGO]],STOCKSANLUIS[],7,FALSE)=0,"PRODUCTO SIN STOCK/UBICACIÓN",VLOOKUP(SALIDA[[#This Row],[CODIGO]],STOCKSANLUIS[],7,FALSE))</f>
        <v>A</v>
      </c>
      <c r="I1050" s="10"/>
      <c r="J1050" t="str">
        <f>SALIDA[[#This Row],[CODIGO]]&amp;"       "&amp;SALIDA[[#This Row],[FAMILIA]]</f>
        <v>02586       EVERWELL</v>
      </c>
      <c r="K1050">
        <f>VLOOKUP(SALIDA[[#This Row],[CODIGO]],STOCK_STARSOFT[],5,FALSE)</f>
        <v>7.3206930000000003</v>
      </c>
      <c r="L1050">
        <f>SALIDA[[#This Row],[CANTIDAD]]*SALIDA[[#This Row],[PRECIO UND]]</f>
        <v>29.282772000000001</v>
      </c>
    </row>
    <row r="1051" spans="1:12" x14ac:dyDescent="0.25">
      <c r="A1051" s="26" t="s">
        <v>771</v>
      </c>
      <c r="B1051" s="120" t="str">
        <f>VLOOKUP(SALIDA[[#This Row],[CODIGO]],STOCKSANLUIS[],2,FALSE)</f>
        <v>FILTRO SECADOR - 304 - 1/2 - ROSCABLE - QDM-304 - QUALITY</v>
      </c>
      <c r="C1051" s="153">
        <v>45945</v>
      </c>
      <c r="D1051">
        <v>2</v>
      </c>
      <c r="E1051">
        <f>IF(VLOOKUP(SALIDA[[#This Row],[CODIGO]],STOCKSANLUIS[],6,FALSE)=0,"PRODUCTO SIN STOCK/UBICACIÓN",VLOOKUP(SALIDA[[#This Row],[CODIGO]],STOCKSANLUIS[],6,FALSE))</f>
        <v>1</v>
      </c>
      <c r="F1051">
        <f>SALIDA[[#This Row],[CANTIDAD]]/SALIDA[[#This Row],[UND MEDIDA]]</f>
        <v>2</v>
      </c>
      <c r="G1051" t="str">
        <f>VLOOKUP(SALIDA[[#This Row],[CODIGO]],FAMILIAS[],4,FALSE)</f>
        <v>QUALITY</v>
      </c>
      <c r="H1051" s="10" t="str">
        <f>IF(VLOOKUP(SALIDA[[#This Row],[CODIGO]],STOCKSANLUIS[],7,FALSE)=0,"PRODUCTO SIN STOCK/UBICACIÓN",VLOOKUP(SALIDA[[#This Row],[CODIGO]],STOCKSANLUIS[],7,FALSE))</f>
        <v>A</v>
      </c>
      <c r="I1051" s="10"/>
      <c r="J1051" t="str">
        <f>SALIDA[[#This Row],[CODIGO]]&amp;"       "&amp;SALIDA[[#This Row],[FAMILIA]]</f>
        <v>00850       QUALITY</v>
      </c>
      <c r="K1051">
        <f>VLOOKUP(SALIDA[[#This Row],[CODIGO]],STOCK_STARSOFT[],5,FALSE)</f>
        <v>6.6009250000000002</v>
      </c>
      <c r="L1051">
        <f>SALIDA[[#This Row],[CANTIDAD]]*SALIDA[[#This Row],[PRECIO UND]]</f>
        <v>13.20185</v>
      </c>
    </row>
    <row r="1052" spans="1:12" x14ac:dyDescent="0.25">
      <c r="A1052" s="26" t="s">
        <v>2693</v>
      </c>
      <c r="B1052" s="120" t="str">
        <f>VLOOKUP(SALIDA[[#This Row],[CODIGO]],STOCKSANLUIS[],2,FALSE)</f>
        <v>GAS REFRIGERANTE FREON R-410A - 11.35 KG - CHINO - CHEMOURS</v>
      </c>
      <c r="C1052" s="153">
        <v>45945</v>
      </c>
      <c r="D1052">
        <v>2</v>
      </c>
      <c r="E1052">
        <f>IF(VLOOKUP(SALIDA[[#This Row],[CODIGO]],STOCKSANLUIS[],6,FALSE)=0,"PRODUCTO SIN STOCK/UBICACIÓN",VLOOKUP(SALIDA[[#This Row],[CODIGO]],STOCKSANLUIS[],6,FALSE))</f>
        <v>1</v>
      </c>
      <c r="F1052">
        <f>SALIDA[[#This Row],[CANTIDAD]]/SALIDA[[#This Row],[UND MEDIDA]]</f>
        <v>2</v>
      </c>
      <c r="G1052" t="str">
        <f>VLOOKUP(SALIDA[[#This Row],[CODIGO]],FAMILIAS[],4,FALSE)</f>
        <v>THE CHEMOURS</v>
      </c>
      <c r="H1052" s="10" t="str">
        <f>IF(VLOOKUP(SALIDA[[#This Row],[CODIGO]],STOCKSANLUIS[],7,FALSE)=0,"PRODUCTO SIN STOCK/UBICACIÓN",VLOOKUP(SALIDA[[#This Row],[CODIGO]],STOCKSANLUIS[],7,FALSE))</f>
        <v>C</v>
      </c>
      <c r="I1052" s="10"/>
      <c r="J1052" t="str">
        <f>SALIDA[[#This Row],[CODIGO]]&amp;"       "&amp;SALIDA[[#This Row],[FAMILIA]]</f>
        <v>02187       THE CHEMOURS</v>
      </c>
      <c r="K1052">
        <f>VLOOKUP(SALIDA[[#This Row],[CODIGO]],STOCK_STARSOFT[],5,FALSE)</f>
        <v>122.01251999999999</v>
      </c>
      <c r="L1052">
        <f>SALIDA[[#This Row],[CANTIDAD]]*SALIDA[[#This Row],[PRECIO UND]]</f>
        <v>244.02503999999999</v>
      </c>
    </row>
    <row r="1053" spans="1:12" x14ac:dyDescent="0.25">
      <c r="A1053" s="26" t="s">
        <v>3489</v>
      </c>
      <c r="B1053" s="120" t="str">
        <f>VLOOKUP(SALIDA[[#This Row],[CODIGO]],STOCKSANLUIS[],2,FALSE)</f>
        <v>PORTA FILTRO CERAMICO DE 1 1/8" - 1 NÚCLEO - SPL-489 - EVERWELL</v>
      </c>
      <c r="C1053" s="153">
        <v>45945</v>
      </c>
      <c r="D1053">
        <v>2</v>
      </c>
      <c r="E1053">
        <f>IF(VLOOKUP(SALIDA[[#This Row],[CODIGO]],STOCKSANLUIS[],6,FALSE)=0,"PRODUCTO SIN STOCK/UBICACIÓN",VLOOKUP(SALIDA[[#This Row],[CODIGO]],STOCKSANLUIS[],6,FALSE))</f>
        <v>1</v>
      </c>
      <c r="F1053">
        <f>SALIDA[[#This Row],[CANTIDAD]]/SALIDA[[#This Row],[UND MEDIDA]]</f>
        <v>2</v>
      </c>
      <c r="G1053" t="str">
        <f>VLOOKUP(SALIDA[[#This Row],[CODIGO]],FAMILIAS[],4,FALSE)</f>
        <v>EVERWELL</v>
      </c>
      <c r="H1053" s="10" t="str">
        <f>IF(VLOOKUP(SALIDA[[#This Row],[CODIGO]],STOCKSANLUIS[],7,FALSE)=0,"PRODUCTO SIN STOCK/UBICACIÓN",VLOOKUP(SALIDA[[#This Row],[CODIGO]],STOCKSANLUIS[],7,FALSE))</f>
        <v>A</v>
      </c>
      <c r="I1053" s="10"/>
      <c r="J1053" t="str">
        <f>SALIDA[[#This Row],[CODIGO]]&amp;"       "&amp;SALIDA[[#This Row],[FAMILIA]]</f>
        <v>02907       EVERWELL</v>
      </c>
      <c r="K1053">
        <f>VLOOKUP(SALIDA[[#This Row],[CODIGO]],STOCK_STARSOFT[],5,FALSE)</f>
        <v>21.937168</v>
      </c>
      <c r="L1053">
        <f>SALIDA[[#This Row],[CANTIDAD]]*SALIDA[[#This Row],[PRECIO UND]]</f>
        <v>43.874336</v>
      </c>
    </row>
    <row r="1054" spans="1:12" x14ac:dyDescent="0.25">
      <c r="A1054" s="26" t="s">
        <v>3311</v>
      </c>
      <c r="B1054" s="120" t="str">
        <f>VLOOKUP(SALIDA[[#This Row],[CODIGO]],STOCKSANLUIS[],2,FALSE)</f>
        <v>PRESOSTATO ENCAPSULADO ALTA PRESION ( OPEN 350 PSI CLOSE 250 PSI ) - PH-350250 EVERWELL</v>
      </c>
      <c r="C1054" s="153">
        <v>45945</v>
      </c>
      <c r="D1054">
        <v>1</v>
      </c>
      <c r="E1054">
        <f>IF(VLOOKUP(SALIDA[[#This Row],[CODIGO]],STOCKSANLUIS[],6,FALSE)=0,"PRODUCTO SIN STOCK/UBICACIÓN",VLOOKUP(SALIDA[[#This Row],[CODIGO]],STOCKSANLUIS[],6,FALSE))</f>
        <v>1</v>
      </c>
      <c r="F1054">
        <f>SALIDA[[#This Row],[CANTIDAD]]/SALIDA[[#This Row],[UND MEDIDA]]</f>
        <v>1</v>
      </c>
      <c r="G1054" t="str">
        <f>VLOOKUP(SALIDA[[#This Row],[CODIGO]],FAMILIAS[],4,FALSE)</f>
        <v>EVERWELL</v>
      </c>
      <c r="H1054" s="10" t="str">
        <f>IF(VLOOKUP(SALIDA[[#This Row],[CODIGO]],STOCKSANLUIS[],7,FALSE)=0,"PRODUCTO SIN STOCK/UBICACIÓN",VLOOKUP(SALIDA[[#This Row],[CODIGO]],STOCKSANLUIS[],7,FALSE))</f>
        <v>A</v>
      </c>
      <c r="I1054" s="10"/>
      <c r="J1054" t="str">
        <f>SALIDA[[#This Row],[CODIGO]]&amp;"       "&amp;SALIDA[[#This Row],[FAMILIA]]</f>
        <v>02725       EVERWELL</v>
      </c>
      <c r="K1054">
        <f>VLOOKUP(SALIDA[[#This Row],[CODIGO]],STOCK_STARSOFT[],5,FALSE)</f>
        <v>2.6531509999999998</v>
      </c>
      <c r="L1054">
        <f>SALIDA[[#This Row],[CANTIDAD]]*SALIDA[[#This Row],[PRECIO UND]]</f>
        <v>2.6531509999999998</v>
      </c>
    </row>
    <row r="1055" spans="1:12" x14ac:dyDescent="0.25">
      <c r="A1055" s="26" t="s">
        <v>485</v>
      </c>
      <c r="B1055" s="120" t="str">
        <f>VLOOKUP(SALIDA[[#This Row],[CODIGO]],STOCKSANLUIS[],2,FALSE)</f>
        <v>SOLDADURA DE PLATA HARRIS AL 0%</v>
      </c>
      <c r="C1055" s="153">
        <v>45945</v>
      </c>
      <c r="D1055">
        <v>15</v>
      </c>
      <c r="E1055">
        <f>IF(VLOOKUP(SALIDA[[#This Row],[CODIGO]],STOCKSANLUIS[],6,FALSE)=0,"PRODUCTO SIN STOCK/UBICACIÓN",VLOOKUP(SALIDA[[#This Row],[CODIGO]],STOCKSANLUIS[],6,FALSE))</f>
        <v>1</v>
      </c>
      <c r="F1055">
        <f>SALIDA[[#This Row],[CANTIDAD]]/SALIDA[[#This Row],[UND MEDIDA]]</f>
        <v>15</v>
      </c>
      <c r="G1055" t="str">
        <f>VLOOKUP(SALIDA[[#This Row],[CODIGO]],FAMILIAS[],4,FALSE)</f>
        <v>HARRIS</v>
      </c>
      <c r="H1055" s="10" t="str">
        <f>IF(VLOOKUP(SALIDA[[#This Row],[CODIGO]],STOCKSANLUIS[],7,FALSE)=0,"PRODUCTO SIN STOCK/UBICACIÓN",VLOOKUP(SALIDA[[#This Row],[CODIGO]],STOCKSANLUIS[],7,FALSE))</f>
        <v>C</v>
      </c>
      <c r="I1055" s="10"/>
      <c r="J1055" t="str">
        <f>SALIDA[[#This Row],[CODIGO]]&amp;"       "&amp;SALIDA[[#This Row],[FAMILIA]]</f>
        <v>00405       HARRIS</v>
      </c>
      <c r="K1055">
        <f>VLOOKUP(SALIDA[[#This Row],[CODIGO]],STOCK_STARSOFT[],5,FALSE)</f>
        <v>0.38343100000000002</v>
      </c>
      <c r="L1055">
        <f>SALIDA[[#This Row],[CANTIDAD]]*SALIDA[[#This Row],[PRECIO UND]]</f>
        <v>5.7514650000000005</v>
      </c>
    </row>
    <row r="1056" spans="1:12" x14ac:dyDescent="0.25">
      <c r="A1056" s="26" t="s">
        <v>931</v>
      </c>
      <c r="B1056" s="120" t="str">
        <f>VLOOKUP(SALIDA[[#This Row],[CODIGO]],STOCKSANLUIS[],2,FALSE)</f>
        <v>ACEITE POLIOLESTER POE 32 - 1 GALON - BVA</v>
      </c>
      <c r="C1056" s="153">
        <v>45945</v>
      </c>
      <c r="D1056">
        <v>1</v>
      </c>
      <c r="E1056">
        <f>IF(VLOOKUP(SALIDA[[#This Row],[CODIGO]],STOCKSANLUIS[],6,FALSE)=0,"PRODUCTO SIN STOCK/UBICACIÓN",VLOOKUP(SALIDA[[#This Row],[CODIGO]],STOCKSANLUIS[],6,FALSE))</f>
        <v>1</v>
      </c>
      <c r="F1056">
        <f>SALIDA[[#This Row],[CANTIDAD]]/SALIDA[[#This Row],[UND MEDIDA]]</f>
        <v>1</v>
      </c>
      <c r="G1056" t="str">
        <f>VLOOKUP(SALIDA[[#This Row],[CODIGO]],FAMILIAS[],4,FALSE)</f>
        <v>BVA</v>
      </c>
      <c r="H1056" s="10" t="str">
        <f>IF(VLOOKUP(SALIDA[[#This Row],[CODIGO]],STOCKSANLUIS[],7,FALSE)=0,"PRODUCTO SIN STOCK/UBICACIÓN",VLOOKUP(SALIDA[[#This Row],[CODIGO]],STOCKSANLUIS[],7,FALSE))</f>
        <v>C</v>
      </c>
      <c r="I1056" s="10"/>
      <c r="J1056" t="str">
        <f>SALIDA[[#This Row],[CODIGO]]&amp;"       "&amp;SALIDA[[#This Row],[FAMILIA]]</f>
        <v>00987       BVA</v>
      </c>
      <c r="K1056">
        <f>VLOOKUP(SALIDA[[#This Row],[CODIGO]],STOCK_STARSOFT[],5,FALSE)</f>
        <v>47.466326000000002</v>
      </c>
      <c r="L1056">
        <f>SALIDA[[#This Row],[CANTIDAD]]*SALIDA[[#This Row],[PRECIO UND]]</f>
        <v>47.466326000000002</v>
      </c>
    </row>
    <row r="1057" spans="1:12" x14ac:dyDescent="0.25">
      <c r="A1057" s="6" t="s">
        <v>931</v>
      </c>
      <c r="B1057" s="100" t="str">
        <f>VLOOKUP(SALIDA[[#This Row],[CODIGO]],STOCKSANLUIS[],2,FALSE)</f>
        <v>ACEITE POLIOLESTER POE 32 - 1 GALON - BVA</v>
      </c>
      <c r="C1057" s="153">
        <v>45945</v>
      </c>
      <c r="D1057">
        <v>2</v>
      </c>
      <c r="E1057">
        <f>IF(VLOOKUP(SALIDA[[#This Row],[CODIGO]],STOCKSANLUIS[],6,FALSE)=0,"PRODUCTO SIN STOCK/UBICACIÓN",VLOOKUP(SALIDA[[#This Row],[CODIGO]],STOCKSANLUIS[],6,FALSE))</f>
        <v>1</v>
      </c>
      <c r="F1057">
        <f>SALIDA[[#This Row],[CANTIDAD]]/SALIDA[[#This Row],[UND MEDIDA]]</f>
        <v>2</v>
      </c>
      <c r="G1057" t="str">
        <f>VLOOKUP(SALIDA[[#This Row],[CODIGO]],FAMILIAS[],4,FALSE)</f>
        <v>BVA</v>
      </c>
      <c r="H1057" s="10" t="str">
        <f>IF(VLOOKUP(SALIDA[[#This Row],[CODIGO]],STOCKSANLUIS[],7,FALSE)=0,"PRODUCTO SIN STOCK/UBICACIÓN",VLOOKUP(SALIDA[[#This Row],[CODIGO]],STOCKSANLUIS[],7,FALSE))</f>
        <v>C</v>
      </c>
      <c r="I1057" s="10"/>
      <c r="J1057" t="str">
        <f>SALIDA[[#This Row],[CODIGO]]&amp;"       "&amp;SALIDA[[#This Row],[FAMILIA]]</f>
        <v>00987       BVA</v>
      </c>
      <c r="K1057">
        <f>VLOOKUP(SALIDA[[#This Row],[CODIGO]],STOCK_STARSOFT[],5,FALSE)</f>
        <v>47.466326000000002</v>
      </c>
      <c r="L1057">
        <f>SALIDA[[#This Row],[CANTIDAD]]*SALIDA[[#This Row],[PRECIO UND]]</f>
        <v>94.932652000000004</v>
      </c>
    </row>
    <row r="1058" spans="1:12" x14ac:dyDescent="0.25">
      <c r="A1058" s="6" t="s">
        <v>3345</v>
      </c>
      <c r="B1058" s="100" t="str">
        <f>VLOOKUP(SALIDA[[#This Row],[CODIGO]],STOCKSANLUIS[],2,FALSE)</f>
        <v>GAS REFRIGERANTE R407C -11.3KG ICELOONG</v>
      </c>
      <c r="C1058" s="153">
        <v>45945</v>
      </c>
      <c r="D1058">
        <v>1</v>
      </c>
      <c r="E1058">
        <f>IF(VLOOKUP(SALIDA[[#This Row],[CODIGO]],STOCKSANLUIS[],6,FALSE)=0,"PRODUCTO SIN STOCK/UBICACIÓN",VLOOKUP(SALIDA[[#This Row],[CODIGO]],STOCKSANLUIS[],6,FALSE))</f>
        <v>1</v>
      </c>
      <c r="F1058">
        <f>SALIDA[[#This Row],[CANTIDAD]]/SALIDA[[#This Row],[UND MEDIDA]]</f>
        <v>1</v>
      </c>
      <c r="G1058" t="str">
        <f>VLOOKUP(SALIDA[[#This Row],[CODIGO]],FAMILIAS[],4,FALSE)</f>
        <v>ZHEJIANG YONGHE</v>
      </c>
      <c r="H1058" s="10" t="str">
        <f>IF(VLOOKUP(SALIDA[[#This Row],[CODIGO]],STOCKSANLUIS[],7,FALSE)=0,"PRODUCTO SIN STOCK/UBICACIÓN",VLOOKUP(SALIDA[[#This Row],[CODIGO]],STOCKSANLUIS[],7,FALSE))</f>
        <v>B</v>
      </c>
      <c r="I1058" s="10"/>
      <c r="J1058" t="str">
        <f>SALIDA[[#This Row],[CODIGO]]&amp;"       "&amp;SALIDA[[#This Row],[FAMILIA]]</f>
        <v>02754       ZHEJIANG YONGHE</v>
      </c>
      <c r="K1058">
        <f>VLOOKUP(SALIDA[[#This Row],[CODIGO]],STOCK_STARSOFT[],5,FALSE)</f>
        <v>89.9</v>
      </c>
      <c r="L1058">
        <f>SALIDA[[#This Row],[CANTIDAD]]*SALIDA[[#This Row],[PRECIO UND]]</f>
        <v>89.9</v>
      </c>
    </row>
    <row r="1059" spans="1:12" x14ac:dyDescent="0.25">
      <c r="A1059" s="6" t="s">
        <v>931</v>
      </c>
      <c r="B1059" s="100" t="str">
        <f>VLOOKUP(SALIDA[[#This Row],[CODIGO]],STOCKSANLUIS[],2,FALSE)</f>
        <v>ACEITE POLIOLESTER POE 32 - 1 GALON - BVA</v>
      </c>
      <c r="C1059" s="153">
        <v>45945</v>
      </c>
      <c r="D1059">
        <v>1</v>
      </c>
      <c r="E1059">
        <f>IF(VLOOKUP(SALIDA[[#This Row],[CODIGO]],STOCKSANLUIS[],6,FALSE)=0,"PRODUCTO SIN STOCK/UBICACIÓN",VLOOKUP(SALIDA[[#This Row],[CODIGO]],STOCKSANLUIS[],6,FALSE))</f>
        <v>1</v>
      </c>
      <c r="F1059">
        <f>SALIDA[[#This Row],[CANTIDAD]]/SALIDA[[#This Row],[UND MEDIDA]]</f>
        <v>1</v>
      </c>
      <c r="G1059" t="str">
        <f>VLOOKUP(SALIDA[[#This Row],[CODIGO]],FAMILIAS[],4,FALSE)</f>
        <v>BVA</v>
      </c>
      <c r="H1059" s="10" t="str">
        <f>IF(VLOOKUP(SALIDA[[#This Row],[CODIGO]],STOCKSANLUIS[],7,FALSE)=0,"PRODUCTO SIN STOCK/UBICACIÓN",VLOOKUP(SALIDA[[#This Row],[CODIGO]],STOCKSANLUIS[],7,FALSE))</f>
        <v>C</v>
      </c>
      <c r="I1059" s="10"/>
      <c r="J1059" t="str">
        <f>SALIDA[[#This Row],[CODIGO]]&amp;"       "&amp;SALIDA[[#This Row],[FAMILIA]]</f>
        <v>00987       BVA</v>
      </c>
      <c r="K1059">
        <f>VLOOKUP(SALIDA[[#This Row],[CODIGO]],STOCK_STARSOFT[],5,FALSE)</f>
        <v>47.466326000000002</v>
      </c>
      <c r="L1059">
        <f>SALIDA[[#This Row],[CANTIDAD]]*SALIDA[[#This Row],[PRECIO UND]]</f>
        <v>47.466326000000002</v>
      </c>
    </row>
    <row r="1060" spans="1:12" x14ac:dyDescent="0.25">
      <c r="A1060" s="6" t="s">
        <v>491</v>
      </c>
      <c r="B1060" s="100" t="str">
        <f>VLOOKUP(SALIDA[[#This Row],[CODIGO]],STOCKSANLUIS[],2,FALSE)</f>
        <v>FUNDENTE EN PASTA DE 113.5 GR (SSWF1/4) - HARRIS</v>
      </c>
      <c r="C1060" s="153">
        <v>45945</v>
      </c>
      <c r="D1060">
        <v>10</v>
      </c>
      <c r="E1060">
        <f>IF(VLOOKUP(SALIDA[[#This Row],[CODIGO]],STOCKSANLUIS[],6,FALSE)=0,"PRODUCTO SIN STOCK/UBICACIÓN",VLOOKUP(SALIDA[[#This Row],[CODIGO]],STOCKSANLUIS[],6,FALSE))</f>
        <v>1</v>
      </c>
      <c r="F1060">
        <f>SALIDA[[#This Row],[CANTIDAD]]/SALIDA[[#This Row],[UND MEDIDA]]</f>
        <v>10</v>
      </c>
      <c r="G1060" t="str">
        <f>VLOOKUP(SALIDA[[#This Row],[CODIGO]],FAMILIAS[],4,FALSE)</f>
        <v>HARRIS</v>
      </c>
      <c r="H1060" s="10" t="str">
        <f>IF(VLOOKUP(SALIDA[[#This Row],[CODIGO]],STOCKSANLUIS[],7,FALSE)=0,"PRODUCTO SIN STOCK/UBICACIÓN",VLOOKUP(SALIDA[[#This Row],[CODIGO]],STOCKSANLUIS[],7,FALSE))</f>
        <v>C</v>
      </c>
      <c r="I1060" s="10"/>
      <c r="J1060" t="str">
        <f>SALIDA[[#This Row],[CODIGO]]&amp;"       "&amp;SALIDA[[#This Row],[FAMILIA]]</f>
        <v>00408       HARRIS</v>
      </c>
      <c r="K1060">
        <f>VLOOKUP(SALIDA[[#This Row],[CODIGO]],STOCK_STARSOFT[],5,FALSE)</f>
        <v>4.173635</v>
      </c>
      <c r="L1060">
        <f>SALIDA[[#This Row],[CANTIDAD]]*SALIDA[[#This Row],[PRECIO UND]]</f>
        <v>41.736350000000002</v>
      </c>
    </row>
    <row r="1061" spans="1:12" x14ac:dyDescent="0.25">
      <c r="A1061" s="6" t="s">
        <v>3675</v>
      </c>
      <c r="B1061" s="100" t="str">
        <f>VLOOKUP(SALIDA[[#This Row],[CODIGO]],STOCKSANLUIS[],2,FALSE)</f>
        <v>LAMAS DE PVC ALECO 8X0.080X300 (20CM X 2MMX 91.44M) LOW TEMP REINFORCED - 172007- MT</v>
      </c>
      <c r="C1061" s="153">
        <v>45946</v>
      </c>
      <c r="D1061">
        <v>22</v>
      </c>
      <c r="E1061">
        <f>IF(VLOOKUP(SALIDA[[#This Row],[CODIGO]],STOCKSANLUIS[],6,FALSE)=0,"PRODUCTO SIN STOCK/UBICACIÓN",VLOOKUP(SALIDA[[#This Row],[CODIGO]],STOCKSANLUIS[],6,FALSE))</f>
        <v>91.44</v>
      </c>
      <c r="F1061">
        <f>SALIDA[[#This Row],[CANTIDAD]]/SALIDA[[#This Row],[UND MEDIDA]]</f>
        <v>0.24059492563429571</v>
      </c>
      <c r="G1061" t="str">
        <f>VLOOKUP(SALIDA[[#This Row],[CODIGO]],FAMILIAS[],4,FALSE)</f>
        <v>ES ROBBINS</v>
      </c>
      <c r="H1061" s="10" t="str">
        <f>IF(VLOOKUP(SALIDA[[#This Row],[CODIGO]],STOCKSANLUIS[],7,FALSE)=0,"PRODUCTO SIN STOCK/UBICACIÓN",VLOOKUP(SALIDA[[#This Row],[CODIGO]],STOCKSANLUIS[],7,FALSE))</f>
        <v>B/C</v>
      </c>
      <c r="I1061" s="10"/>
      <c r="J1061" t="str">
        <f>SALIDA[[#This Row],[CODIGO]]&amp;"       "&amp;SALIDA[[#This Row],[FAMILIA]]</f>
        <v>03057       ES ROBBINS</v>
      </c>
      <c r="K1061">
        <f>VLOOKUP(SALIDA[[#This Row],[CODIGO]],STOCK_STARSOFT[],5,FALSE)</f>
        <v>2.0842499999999999</v>
      </c>
      <c r="L1061">
        <f>SALIDA[[#This Row],[CANTIDAD]]*SALIDA[[#This Row],[PRECIO UND]]</f>
        <v>45.853499999999997</v>
      </c>
    </row>
    <row r="1062" spans="1:12" x14ac:dyDescent="0.25">
      <c r="A1062" s="6" t="s">
        <v>2431</v>
      </c>
      <c r="B1062" s="100" t="str">
        <f>VLOOKUP(SALIDA[[#This Row],[CODIGO]],STOCKSANLUIS[],2,FALSE)</f>
        <v>CONTROLADOR DIGITAL DE PRESIÓN PCT-410 EW PLUS - VER.05 - 90-220 VAC - FULL GAUGE (INCLUYE TRANSFORMADOR) - WHITE</v>
      </c>
      <c r="C1062" s="153">
        <v>45946</v>
      </c>
      <c r="D1062">
        <v>3</v>
      </c>
      <c r="E1062">
        <f>IF(VLOOKUP(SALIDA[[#This Row],[CODIGO]],STOCKSANLUIS[],6,FALSE)=0,"PRODUCTO SIN STOCK/UBICACIÓN",VLOOKUP(SALIDA[[#This Row],[CODIGO]],STOCKSANLUIS[],6,FALSE))</f>
        <v>1</v>
      </c>
      <c r="F1062">
        <f>SALIDA[[#This Row],[CANTIDAD]]/SALIDA[[#This Row],[UND MEDIDA]]</f>
        <v>3</v>
      </c>
      <c r="G1062" t="str">
        <f>VLOOKUP(SALIDA[[#This Row],[CODIGO]],FAMILIAS[],4,FALSE)</f>
        <v>FULL GAUGE</v>
      </c>
      <c r="H1062" s="10" t="str">
        <f>IF(VLOOKUP(SALIDA[[#This Row],[CODIGO]],STOCKSANLUIS[],7,FALSE)=0,"PRODUCTO SIN STOCK/UBICACIÓN",VLOOKUP(SALIDA[[#This Row],[CODIGO]],STOCKSANLUIS[],7,FALSE))</f>
        <v>C</v>
      </c>
      <c r="I1062" s="10"/>
      <c r="J1062" t="str">
        <f>SALIDA[[#This Row],[CODIGO]]&amp;"       "&amp;SALIDA[[#This Row],[FAMILIA]]</f>
        <v>02013       FULL GAUGE</v>
      </c>
      <c r="K1062">
        <f>VLOOKUP(SALIDA[[#This Row],[CODIGO]],STOCK_STARSOFT[],5,FALSE)</f>
        <v>61.461271000000004</v>
      </c>
      <c r="L1062">
        <f>SALIDA[[#This Row],[CANTIDAD]]*SALIDA[[#This Row],[PRECIO UND]]</f>
        <v>184.383813</v>
      </c>
    </row>
    <row r="1063" spans="1:12" x14ac:dyDescent="0.25">
      <c r="A1063" s="6" t="s">
        <v>1934</v>
      </c>
      <c r="B1063" s="100" t="str">
        <f>VLOOKUP(SALIDA[[#This Row],[CODIGO]],STOCKSANLUIS[],2,FALSE)</f>
        <v>TRANSDUCTOR DE PRESION SB-69-200A - FULL GAUGE - (PARA PCT-100-120-410)</v>
      </c>
      <c r="C1063" s="153">
        <v>45946</v>
      </c>
      <c r="D1063">
        <v>2</v>
      </c>
      <c r="E1063">
        <f>IF(VLOOKUP(SALIDA[[#This Row],[CODIGO]],STOCKSANLUIS[],6,FALSE)=0,"PRODUCTO SIN STOCK/UBICACIÓN",VLOOKUP(SALIDA[[#This Row],[CODIGO]],STOCKSANLUIS[],6,FALSE))</f>
        <v>1</v>
      </c>
      <c r="F1063">
        <f>SALIDA[[#This Row],[CANTIDAD]]/SALIDA[[#This Row],[UND MEDIDA]]</f>
        <v>2</v>
      </c>
      <c r="G1063" t="str">
        <f>VLOOKUP(SALIDA[[#This Row],[CODIGO]],FAMILIAS[],4,FALSE)</f>
        <v>FULL GAUGE</v>
      </c>
      <c r="H1063" s="10" t="str">
        <f>IF(VLOOKUP(SALIDA[[#This Row],[CODIGO]],STOCKSANLUIS[],7,FALSE)=0,"PRODUCTO SIN STOCK/UBICACIÓN",VLOOKUP(SALIDA[[#This Row],[CODIGO]],STOCKSANLUIS[],7,FALSE))</f>
        <v>A</v>
      </c>
      <c r="I1063" s="10"/>
      <c r="J1063" t="str">
        <f>SALIDA[[#This Row],[CODIGO]]&amp;"       "&amp;SALIDA[[#This Row],[FAMILIA]]</f>
        <v>01732       FULL GAUGE</v>
      </c>
      <c r="K1063">
        <f>VLOOKUP(SALIDA[[#This Row],[CODIGO]],STOCK_STARSOFT[],5,FALSE)</f>
        <v>66.393867999999998</v>
      </c>
      <c r="L1063">
        <f>SALIDA[[#This Row],[CANTIDAD]]*SALIDA[[#This Row],[PRECIO UND]]</f>
        <v>132.787736</v>
      </c>
    </row>
    <row r="1064" spans="1:12" x14ac:dyDescent="0.25">
      <c r="A1064" s="6" t="s">
        <v>607</v>
      </c>
      <c r="B1064" s="100" t="str">
        <f>VLOOKUP(SALIDA[[#This Row],[CODIGO]],STOCKSANLUIS[],2,FALSE)</f>
        <v>TRANSDUCTOR DE PRESION SB-69-500A - FULL GAUGE - (PARA PCT-100-120-410)</v>
      </c>
      <c r="C1064" s="153">
        <v>45946</v>
      </c>
      <c r="D1064">
        <v>1</v>
      </c>
      <c r="E1064">
        <f>IF(VLOOKUP(SALIDA[[#This Row],[CODIGO]],STOCKSANLUIS[],6,FALSE)=0,"PRODUCTO SIN STOCK/UBICACIÓN",VLOOKUP(SALIDA[[#This Row],[CODIGO]],STOCKSANLUIS[],6,FALSE))</f>
        <v>1</v>
      </c>
      <c r="F1064">
        <f>SALIDA[[#This Row],[CANTIDAD]]/SALIDA[[#This Row],[UND MEDIDA]]</f>
        <v>1</v>
      </c>
      <c r="G1064" t="str">
        <f>VLOOKUP(SALIDA[[#This Row],[CODIGO]],FAMILIAS[],4,FALSE)</f>
        <v>FULL GAUGE</v>
      </c>
      <c r="H1064" s="10" t="str">
        <f>IF(VLOOKUP(SALIDA[[#This Row],[CODIGO]],STOCKSANLUIS[],7,FALSE)=0,"PRODUCTO SIN STOCK/UBICACIÓN",VLOOKUP(SALIDA[[#This Row],[CODIGO]],STOCKSANLUIS[],7,FALSE))</f>
        <v>A</v>
      </c>
      <c r="I1064" s="10"/>
      <c r="J1064" t="str">
        <f>SALIDA[[#This Row],[CODIGO]]&amp;"       "&amp;SALIDA[[#This Row],[FAMILIA]]</f>
        <v>00596       FULL GAUGE</v>
      </c>
      <c r="K1064">
        <f>VLOOKUP(SALIDA[[#This Row],[CODIGO]],STOCK_STARSOFT[],5,FALSE)</f>
        <v>59.845587000000002</v>
      </c>
      <c r="L1064">
        <f>SALIDA[[#This Row],[CANTIDAD]]*SALIDA[[#This Row],[PRECIO UND]]</f>
        <v>59.845587000000002</v>
      </c>
    </row>
    <row r="1065" spans="1:12" x14ac:dyDescent="0.25">
      <c r="A1065" s="6" t="s">
        <v>487</v>
      </c>
      <c r="B1065" s="100" t="str">
        <f>VLOOKUP(SALIDA[[#This Row],[CODIGO]],STOCKSANLUIS[],2,FALSE)</f>
        <v>SOLDADURA DE PLATA HARRIS AL 5%</v>
      </c>
      <c r="C1065" s="153">
        <v>45946</v>
      </c>
      <c r="D1065">
        <v>12</v>
      </c>
      <c r="E1065">
        <f>IF(VLOOKUP(SALIDA[[#This Row],[CODIGO]],STOCKSANLUIS[],6,FALSE)=0,"PRODUCTO SIN STOCK/UBICACIÓN",VLOOKUP(SALIDA[[#This Row],[CODIGO]],STOCKSANLUIS[],6,FALSE))</f>
        <v>1</v>
      </c>
      <c r="F1065">
        <f>SALIDA[[#This Row],[CANTIDAD]]/SALIDA[[#This Row],[UND MEDIDA]]</f>
        <v>12</v>
      </c>
      <c r="G1065" t="str">
        <f>VLOOKUP(SALIDA[[#This Row],[CODIGO]],FAMILIAS[],4,FALSE)</f>
        <v>HARRIS</v>
      </c>
      <c r="H1065" s="10" t="str">
        <f>IF(VLOOKUP(SALIDA[[#This Row],[CODIGO]],STOCKSANLUIS[],7,FALSE)=0,"PRODUCTO SIN STOCK/UBICACIÓN",VLOOKUP(SALIDA[[#This Row],[CODIGO]],STOCKSANLUIS[],7,FALSE))</f>
        <v>C</v>
      </c>
      <c r="I1065" s="10"/>
      <c r="J1065" t="str">
        <f>SALIDA[[#This Row],[CODIGO]]&amp;"       "&amp;SALIDA[[#This Row],[FAMILIA]]</f>
        <v>00406       HARRIS</v>
      </c>
      <c r="K1065">
        <f>VLOOKUP(SALIDA[[#This Row],[CODIGO]],STOCK_STARSOFT[],5,FALSE)</f>
        <v>2.7172480000000001</v>
      </c>
      <c r="L1065">
        <f>SALIDA[[#This Row],[CANTIDAD]]*SALIDA[[#This Row],[PRECIO UND]]</f>
        <v>32.606976000000003</v>
      </c>
    </row>
    <row r="1066" spans="1:12" x14ac:dyDescent="0.25">
      <c r="A1066" s="6" t="s">
        <v>3347</v>
      </c>
      <c r="B1066" s="100" t="str">
        <f>VLOOKUP(SALIDA[[#This Row],[CODIGO]],STOCKSANLUIS[],2,FALSE)</f>
        <v>GAS REFRIGERANTE R507 -11.3KG ICELOONG</v>
      </c>
      <c r="C1066" s="153">
        <v>45946</v>
      </c>
      <c r="D1066">
        <v>10</v>
      </c>
      <c r="E1066">
        <f>IF(VLOOKUP(SALIDA[[#This Row],[CODIGO]],STOCKSANLUIS[],6,FALSE)=0,"PRODUCTO SIN STOCK/UBICACIÓN",VLOOKUP(SALIDA[[#This Row],[CODIGO]],STOCKSANLUIS[],6,FALSE))</f>
        <v>1</v>
      </c>
      <c r="F1066">
        <f>SALIDA[[#This Row],[CANTIDAD]]/SALIDA[[#This Row],[UND MEDIDA]]</f>
        <v>10</v>
      </c>
      <c r="G1066" t="str">
        <f>VLOOKUP(SALIDA[[#This Row],[CODIGO]],FAMILIAS[],4,FALSE)</f>
        <v>ZHEJIANG YONGHE</v>
      </c>
      <c r="H1066" s="10" t="str">
        <f>IF(VLOOKUP(SALIDA[[#This Row],[CODIGO]],STOCKSANLUIS[],7,FALSE)=0,"PRODUCTO SIN STOCK/UBICACIÓN",VLOOKUP(SALIDA[[#This Row],[CODIGO]],STOCKSANLUIS[],7,FALSE))</f>
        <v>C</v>
      </c>
      <c r="I1066" s="10"/>
      <c r="J1066" t="str">
        <f>SALIDA[[#This Row],[CODIGO]]&amp;"       "&amp;SALIDA[[#This Row],[FAMILIA]]</f>
        <v>02755       ZHEJIANG YONGHE</v>
      </c>
      <c r="K1066">
        <f>VLOOKUP(SALIDA[[#This Row],[CODIGO]],STOCK_STARSOFT[],5,FALSE)</f>
        <v>55.968114</v>
      </c>
      <c r="L1066">
        <f>SALIDA[[#This Row],[CANTIDAD]]*SALIDA[[#This Row],[PRECIO UND]]</f>
        <v>559.68114000000003</v>
      </c>
    </row>
    <row r="1067" spans="1:12" x14ac:dyDescent="0.25">
      <c r="A1067" s="6" t="s">
        <v>91</v>
      </c>
      <c r="B1067" s="100" t="str">
        <f>VLOOKUP(SALIDA[[#This Row],[CODIGO]],STOCKSANLUIS[],2,FALSE)</f>
        <v>TERMOSTATO DIGITAL TIC-17RGTI  - VER.09 - 115/220 VAC - FULL GAUGE</v>
      </c>
      <c r="C1067" s="153">
        <v>45946</v>
      </c>
      <c r="D1067">
        <v>1</v>
      </c>
      <c r="E1067">
        <f>IF(VLOOKUP(SALIDA[[#This Row],[CODIGO]],STOCKSANLUIS[],6,FALSE)=0,"PRODUCTO SIN STOCK/UBICACIÓN",VLOOKUP(SALIDA[[#This Row],[CODIGO]],STOCKSANLUIS[],6,FALSE))</f>
        <v>1</v>
      </c>
      <c r="F1067">
        <f>SALIDA[[#This Row],[CANTIDAD]]/SALIDA[[#This Row],[UND MEDIDA]]</f>
        <v>1</v>
      </c>
      <c r="G1067" t="str">
        <f>VLOOKUP(SALIDA[[#This Row],[CODIGO]],FAMILIAS[],4,FALSE)</f>
        <v>FULL GAUGE</v>
      </c>
      <c r="H1067" s="10" t="str">
        <f>IF(VLOOKUP(SALIDA[[#This Row],[CODIGO]],STOCKSANLUIS[],7,FALSE)=0,"PRODUCTO SIN STOCK/UBICACIÓN",VLOOKUP(SALIDA[[#This Row],[CODIGO]],STOCKSANLUIS[],7,FALSE))</f>
        <v>A</v>
      </c>
      <c r="I1067" s="10"/>
      <c r="J1067" t="str">
        <f>SALIDA[[#This Row],[CODIGO]]&amp;"       "&amp;SALIDA[[#This Row],[FAMILIA]]</f>
        <v>00050       FULL GAUGE</v>
      </c>
      <c r="K1067">
        <f>VLOOKUP(SALIDA[[#This Row],[CODIGO]],STOCK_STARSOFT[],5,FALSE)</f>
        <v>18.869686000000002</v>
      </c>
      <c r="L1067">
        <f>SALIDA[[#This Row],[CANTIDAD]]*SALIDA[[#This Row],[PRECIO UND]]</f>
        <v>18.869686000000002</v>
      </c>
    </row>
    <row r="1068" spans="1:12" x14ac:dyDescent="0.25">
      <c r="A1068" s="6" t="s">
        <v>3641</v>
      </c>
      <c r="B1068" s="100" t="str">
        <f>VLOOKUP(SALIDA[[#This Row],[CODIGO]],STOCKSANLUIS[],2,FALSE)</f>
        <v>MOTOVENTILADOR MAER FAN YDWF102L40P4-570N-500S (220V, 60HZ, 4 POLES, 1PH, CL.F, SUCTION)</v>
      </c>
      <c r="C1068" s="153">
        <v>45946</v>
      </c>
      <c r="D1068">
        <v>2</v>
      </c>
      <c r="E1068">
        <f>IF(VLOOKUP(SALIDA[[#This Row],[CODIGO]],STOCKSANLUIS[],6,FALSE)=0,"PRODUCTO SIN STOCK/UBICACIÓN",VLOOKUP(SALIDA[[#This Row],[CODIGO]],STOCKSANLUIS[],6,FALSE))</f>
        <v>1</v>
      </c>
      <c r="F1068">
        <f>SALIDA[[#This Row],[CANTIDAD]]/SALIDA[[#This Row],[UND MEDIDA]]</f>
        <v>2</v>
      </c>
      <c r="G1068" t="str">
        <f>VLOOKUP(SALIDA[[#This Row],[CODIGO]],FAMILIAS[],4,FALSE)</f>
        <v>MAER FAN</v>
      </c>
      <c r="H1068" s="10" t="str">
        <f>IF(VLOOKUP(SALIDA[[#This Row],[CODIGO]],STOCKSANLUIS[],7,FALSE)=0,"PRODUCTO SIN STOCK/UBICACIÓN",VLOOKUP(SALIDA[[#This Row],[CODIGO]],STOCKSANLUIS[],7,FALSE))</f>
        <v>C</v>
      </c>
      <c r="I1068" s="10"/>
      <c r="J1068" t="str">
        <f>SALIDA[[#This Row],[CODIGO]]&amp;"       "&amp;SALIDA[[#This Row],[FAMILIA]]</f>
        <v>03038       MAER FAN</v>
      </c>
      <c r="K1068">
        <f>VLOOKUP(SALIDA[[#This Row],[CODIGO]],STOCK_STARSOFT[],5,FALSE)</f>
        <v>46.914290000000001</v>
      </c>
      <c r="L1068">
        <f>SALIDA[[#This Row],[CANTIDAD]]*SALIDA[[#This Row],[PRECIO UND]]</f>
        <v>93.828580000000002</v>
      </c>
    </row>
    <row r="1069" spans="1:12" x14ac:dyDescent="0.25">
      <c r="A1069" s="6" t="s">
        <v>2466</v>
      </c>
      <c r="B1069" s="100" t="str">
        <f>VLOOKUP(SALIDA[[#This Row],[CODIGO]],STOCKSANLUIS[],2,FALSE)</f>
        <v>LIMPIADOR PARA EVAPORADOR - EVAP POWR-C - 1GALON - NU CALGON</v>
      </c>
      <c r="C1069" s="153">
        <v>45946</v>
      </c>
      <c r="D1069">
        <v>14</v>
      </c>
      <c r="E1069">
        <f>IF(VLOOKUP(SALIDA[[#This Row],[CODIGO]],STOCKSANLUIS[],6,FALSE)=0,"PRODUCTO SIN STOCK/UBICACIÓN",VLOOKUP(SALIDA[[#This Row],[CODIGO]],STOCKSANLUIS[],6,FALSE))</f>
        <v>1</v>
      </c>
      <c r="F1069">
        <f>SALIDA[[#This Row],[CANTIDAD]]/SALIDA[[#This Row],[UND MEDIDA]]</f>
        <v>14</v>
      </c>
      <c r="G1069" t="str">
        <f>VLOOKUP(SALIDA[[#This Row],[CODIGO]],FAMILIAS[],4,FALSE)</f>
        <v>NU CALGON</v>
      </c>
      <c r="H1069" s="10" t="str">
        <f>IF(VLOOKUP(SALIDA[[#This Row],[CODIGO]],STOCKSANLUIS[],7,FALSE)=0,"PRODUCTO SIN STOCK/UBICACIÓN",VLOOKUP(SALIDA[[#This Row],[CODIGO]],STOCKSANLUIS[],7,FALSE))</f>
        <v>C</v>
      </c>
      <c r="I1069" s="10"/>
      <c r="J1069" t="str">
        <f>SALIDA[[#This Row],[CODIGO]]&amp;"       "&amp;SALIDA[[#This Row],[FAMILIA]]</f>
        <v>02030       NU CALGON</v>
      </c>
      <c r="K1069">
        <f>VLOOKUP(SALIDA[[#This Row],[CODIGO]],STOCK_STARSOFT[],5,FALSE)</f>
        <v>10.536965</v>
      </c>
      <c r="L1069">
        <f>SALIDA[[#This Row],[CANTIDAD]]*SALIDA[[#This Row],[PRECIO UND]]</f>
        <v>147.51751000000002</v>
      </c>
    </row>
    <row r="1070" spans="1:12" x14ac:dyDescent="0.25">
      <c r="A1070" s="6" t="s">
        <v>3665</v>
      </c>
      <c r="B1070" s="100" t="str">
        <f>VLOOKUP(SALIDA[[#This Row],[CODIGO]],STOCKSANLUIS[],2,FALSE)</f>
        <v>AGENTE DE LIMPIEZA INTERNA OPTEON SF FLUSH X 4.54 KG - CHEMOURS - REEMPLAZO DEL R141B</v>
      </c>
      <c r="C1070" s="153">
        <v>45946</v>
      </c>
      <c r="D1070">
        <v>1</v>
      </c>
      <c r="E1070">
        <f>IF(VLOOKUP(SALIDA[[#This Row],[CODIGO]],STOCKSANLUIS[],6,FALSE)=0,"PRODUCTO SIN STOCK/UBICACIÓN",VLOOKUP(SALIDA[[#This Row],[CODIGO]],STOCKSANLUIS[],6,FALSE))</f>
        <v>1</v>
      </c>
      <c r="F1070">
        <f>SALIDA[[#This Row],[CANTIDAD]]/SALIDA[[#This Row],[UND MEDIDA]]</f>
        <v>1</v>
      </c>
      <c r="G1070" t="str">
        <f>VLOOKUP(SALIDA[[#This Row],[CODIGO]],FAMILIAS[],4,FALSE)</f>
        <v>THE CHEMOURS</v>
      </c>
      <c r="H1070" s="10" t="str">
        <f>IF(VLOOKUP(SALIDA[[#This Row],[CODIGO]],STOCKSANLUIS[],7,FALSE)=0,"PRODUCTO SIN STOCK/UBICACIÓN",VLOOKUP(SALIDA[[#This Row],[CODIGO]],STOCKSANLUIS[],7,FALSE))</f>
        <v>C</v>
      </c>
      <c r="I1070" s="10"/>
      <c r="J1070" t="str">
        <f>SALIDA[[#This Row],[CODIGO]]&amp;"       "&amp;SALIDA[[#This Row],[FAMILIA]]</f>
        <v>03051       THE CHEMOURS</v>
      </c>
      <c r="K1070">
        <f>VLOOKUP(SALIDA[[#This Row],[CODIGO]],STOCK_STARSOFT[],5,FALSE)</f>
        <v>91.188703000000004</v>
      </c>
      <c r="L1070">
        <f>SALIDA[[#This Row],[CANTIDAD]]*SALIDA[[#This Row],[PRECIO UND]]</f>
        <v>91.188703000000004</v>
      </c>
    </row>
    <row r="1071" spans="1:12" x14ac:dyDescent="0.25">
      <c r="A1071" s="6" t="s">
        <v>2490</v>
      </c>
      <c r="B1071" s="100" t="str">
        <f>VLOOKUP(SALIDA[[#This Row],[CODIGO]],STOCKSANLUIS[],2,FALSE)</f>
        <v>LIMPIADOR PARA CONDENSADOR - NU-BRITE - 1GALON - NU CALGON</v>
      </c>
      <c r="C1071" s="153">
        <v>45946</v>
      </c>
      <c r="D1071">
        <v>1</v>
      </c>
      <c r="E1071">
        <f>IF(VLOOKUP(SALIDA[[#This Row],[CODIGO]],STOCKSANLUIS[],6,FALSE)=0,"PRODUCTO SIN STOCK/UBICACIÓN",VLOOKUP(SALIDA[[#This Row],[CODIGO]],STOCKSANLUIS[],6,FALSE))</f>
        <v>1</v>
      </c>
      <c r="F1071">
        <f>SALIDA[[#This Row],[CANTIDAD]]/SALIDA[[#This Row],[UND MEDIDA]]</f>
        <v>1</v>
      </c>
      <c r="G1071" t="str">
        <f>VLOOKUP(SALIDA[[#This Row],[CODIGO]],FAMILIAS[],4,FALSE)</f>
        <v>NU CALGON</v>
      </c>
      <c r="H1071" s="10" t="str">
        <f>IF(VLOOKUP(SALIDA[[#This Row],[CODIGO]],STOCKSANLUIS[],7,FALSE)=0,"PRODUCTO SIN STOCK/UBICACIÓN",VLOOKUP(SALIDA[[#This Row],[CODIGO]],STOCKSANLUIS[],7,FALSE))</f>
        <v>C</v>
      </c>
      <c r="I1071" s="10"/>
      <c r="J1071" t="str">
        <f>SALIDA[[#This Row],[CODIGO]]&amp;"       "&amp;SALIDA[[#This Row],[FAMILIA]]</f>
        <v>02043       NU CALGON</v>
      </c>
      <c r="K1071">
        <f>VLOOKUP(SALIDA[[#This Row],[CODIGO]],STOCK_STARSOFT[],5,FALSE)</f>
        <v>9.0050089999999994</v>
      </c>
      <c r="L1071">
        <f>SALIDA[[#This Row],[CANTIDAD]]*SALIDA[[#This Row],[PRECIO UND]]</f>
        <v>9.0050089999999994</v>
      </c>
    </row>
    <row r="1072" spans="1:12" x14ac:dyDescent="0.25">
      <c r="A1072" s="6" t="s">
        <v>3931</v>
      </c>
      <c r="B1072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1072" s="153">
        <v>45946</v>
      </c>
      <c r="D1072">
        <v>2</v>
      </c>
      <c r="E1072">
        <f>IF(VLOOKUP(SALIDA[[#This Row],[CODIGO]],STOCKSANLUIS[],6,FALSE)=0,"PRODUCTO SIN STOCK/UBICACIÓN",VLOOKUP(SALIDA[[#This Row],[CODIGO]],STOCKSANLUIS[],6,FALSE))</f>
        <v>1</v>
      </c>
      <c r="F1072">
        <f>SALIDA[[#This Row],[CANTIDAD]]/SALIDA[[#This Row],[UND MEDIDA]]</f>
        <v>2</v>
      </c>
      <c r="G1072" t="str">
        <f>VLOOKUP(SALIDA[[#This Row],[CODIGO]],FAMILIAS[],4,FALSE)</f>
        <v>VIKING</v>
      </c>
      <c r="H1072" s="10" t="str">
        <f>IF(VLOOKUP(SALIDA[[#This Row],[CODIGO]],STOCKSANLUIS[],7,FALSE)=0,"PRODUCTO SIN STOCK/UBICACIÓN",VLOOKUP(SALIDA[[#This Row],[CODIGO]],STOCKSANLUIS[],7,FALSE))</f>
        <v>B</v>
      </c>
      <c r="I1072" s="10"/>
      <c r="J1072" t="str">
        <f>SALIDA[[#This Row],[CODIGO]]&amp;"       "&amp;SALIDA[[#This Row],[FAMILIA]]</f>
        <v>03397       VIKING</v>
      </c>
      <c r="K1072">
        <f>VLOOKUP(SALIDA[[#This Row],[CODIGO]],STOCK_STARSOFT[],5,FALSE)</f>
        <v>267.68141000000003</v>
      </c>
      <c r="L1072">
        <f>SALIDA[[#This Row],[CANTIDAD]]*SALIDA[[#This Row],[PRECIO UND]]</f>
        <v>535.36282000000006</v>
      </c>
    </row>
    <row r="1073" spans="1:12" x14ac:dyDescent="0.25">
      <c r="A1073" s="6" t="s">
        <v>19299</v>
      </c>
      <c r="B1073" s="100" t="str">
        <f>VLOOKUP(SALIDA[[#This Row],[CODIGO]],STOCKSANLUIS[],2,FALSE)</f>
        <v>CINTA DE PVC PARA MINI SPLITS 50MMX50M - TAFETAN - EVERFROST - HIGH QUALITY</v>
      </c>
      <c r="C1073" s="153">
        <v>45946</v>
      </c>
      <c r="D1073">
        <v>1</v>
      </c>
      <c r="E1073">
        <f>IF(VLOOKUP(SALIDA[[#This Row],[CODIGO]],STOCKSANLUIS[],6,FALSE)=0,"PRODUCTO SIN STOCK/UBICACIÓN",VLOOKUP(SALIDA[[#This Row],[CODIGO]],STOCKSANLUIS[],6,FALSE))</f>
        <v>1</v>
      </c>
      <c r="F1073">
        <f>SALIDA[[#This Row],[CANTIDAD]]/SALIDA[[#This Row],[UND MEDIDA]]</f>
        <v>1</v>
      </c>
      <c r="G1073" t="str">
        <f>VLOOKUP(SALIDA[[#This Row],[CODIGO]],FAMILIAS[],4,FALSE)</f>
        <v>EVERFROST</v>
      </c>
      <c r="H1073" s="10" t="str">
        <f>IF(VLOOKUP(SALIDA[[#This Row],[CODIGO]],STOCKSANLUIS[],7,FALSE)=0,"PRODUCTO SIN STOCK/UBICACIÓN",VLOOKUP(SALIDA[[#This Row],[CODIGO]],STOCKSANLUIS[],7,FALSE))</f>
        <v>C</v>
      </c>
      <c r="I1073" s="10"/>
      <c r="J1073" t="str">
        <f>SALIDA[[#This Row],[CODIGO]]&amp;"       "&amp;SALIDA[[#This Row],[FAMILIA]]</f>
        <v>03489       EVERFROST</v>
      </c>
      <c r="K1073">
        <f>VLOOKUP(SALIDA[[#This Row],[CODIGO]],STOCK_STARSOFT[],5,FALSE)</f>
        <v>0.76004300000000002</v>
      </c>
      <c r="L1073">
        <f>SALIDA[[#This Row],[CANTIDAD]]*SALIDA[[#This Row],[PRECIO UND]]</f>
        <v>0.76004300000000002</v>
      </c>
    </row>
    <row r="1074" spans="1:12" x14ac:dyDescent="0.25">
      <c r="A1074" s="6" t="s">
        <v>3605</v>
      </c>
      <c r="B1074" s="100" t="str">
        <f>VLOOKUP(SALIDA[[#This Row],[CODIGO]],STOCKSANLUIS[],2,FALSE)</f>
        <v>ROLLO DE COBRE FLEXIBLE 3/8" HIGH QUALITY - STARCOLD - 9.53 MM X 0.60 MM X 15 M</v>
      </c>
      <c r="C1074" s="153">
        <v>45946</v>
      </c>
      <c r="D1074">
        <v>1</v>
      </c>
      <c r="E1074">
        <f>IF(VLOOKUP(SALIDA[[#This Row],[CODIGO]],STOCKSANLUIS[],6,FALSE)=0,"PRODUCTO SIN STOCK/UBICACIÓN",VLOOKUP(SALIDA[[#This Row],[CODIGO]],STOCKSANLUIS[],6,FALSE))</f>
        <v>1</v>
      </c>
      <c r="F1074">
        <f>SALIDA[[#This Row],[CANTIDAD]]/SALIDA[[#This Row],[UND MEDIDA]]</f>
        <v>1</v>
      </c>
      <c r="G1074" t="str">
        <f>VLOOKUP(SALIDA[[#This Row],[CODIGO]],FAMILIAS[],4,FALSE)</f>
        <v>ICEAGE- ZHEJIANG JIAHE PIPES</v>
      </c>
      <c r="H1074" s="10" t="str">
        <f>IF(VLOOKUP(SALIDA[[#This Row],[CODIGO]],STOCKSANLUIS[],7,FALSE)=0,"PRODUCTO SIN STOCK/UBICACIÓN",VLOOKUP(SALIDA[[#This Row],[CODIGO]],STOCKSANLUIS[],7,FALSE))</f>
        <v>C</v>
      </c>
      <c r="I1074" s="10"/>
      <c r="J1074" t="str">
        <f>SALIDA[[#This Row],[CODIGO]]&amp;"       "&amp;SALIDA[[#This Row],[FAMILIA]]</f>
        <v>03002       ICEAGE- ZHEJIANG JIAHE PIPES</v>
      </c>
      <c r="K1074">
        <f>VLOOKUP(SALIDA[[#This Row],[CODIGO]],STOCK_STARSOFT[],5,FALSE)</f>
        <v>29.441466999999999</v>
      </c>
      <c r="L1074">
        <f>SALIDA[[#This Row],[CANTIDAD]]*SALIDA[[#This Row],[PRECIO UND]]</f>
        <v>29.441466999999999</v>
      </c>
    </row>
    <row r="1075" spans="1:12" x14ac:dyDescent="0.25">
      <c r="A1075" s="6" t="s">
        <v>1245</v>
      </c>
      <c r="B1075" s="100" t="str">
        <f>VLOOKUP(SALIDA[[#This Row],[CODIGO]],STOCKSANLUIS[],2,FALSE)</f>
        <v>MANGA AISLANTE C1-H-020 DE 3/4" X 1/2" - ARMAFLEX/ARMACELL</v>
      </c>
      <c r="C1075" s="153">
        <v>45946</v>
      </c>
      <c r="D1075">
        <v>8</v>
      </c>
      <c r="E1075">
        <f>IF(VLOOKUP(SALIDA[[#This Row],[CODIGO]],STOCKSANLUIS[],6,FALSE)=0,"PRODUCTO SIN STOCK/UBICACIÓN",VLOOKUP(SALIDA[[#This Row],[CODIGO]],STOCKSANLUIS[],6,FALSE))</f>
        <v>1</v>
      </c>
      <c r="F1075">
        <f>SALIDA[[#This Row],[CANTIDAD]]/SALIDA[[#This Row],[UND MEDIDA]]</f>
        <v>8</v>
      </c>
      <c r="G1075" t="str">
        <f>VLOOKUP(SALIDA[[#This Row],[CODIGO]],FAMILIAS[],4,FALSE)</f>
        <v>ARMACELL</v>
      </c>
      <c r="H1075" s="10" t="str">
        <f>IF(VLOOKUP(SALIDA[[#This Row],[CODIGO]],STOCKSANLUIS[],7,FALSE)=0,"PRODUCTO SIN STOCK/UBICACIÓN",VLOOKUP(SALIDA[[#This Row],[CODIGO]],STOCKSANLUIS[],7,FALSE))</f>
        <v>A</v>
      </c>
      <c r="I1075" s="10"/>
      <c r="J1075" t="str">
        <f>SALIDA[[#This Row],[CODIGO]]&amp;"       "&amp;SALIDA[[#This Row],[FAMILIA]]</f>
        <v>01328       ARMACELL</v>
      </c>
      <c r="K1075">
        <f>VLOOKUP(SALIDA[[#This Row],[CODIGO]],STOCK_STARSOFT[],5,FALSE)</f>
        <v>1.1998549999999999</v>
      </c>
      <c r="L1075">
        <f>SALIDA[[#This Row],[CANTIDAD]]*SALIDA[[#This Row],[PRECIO UND]]</f>
        <v>9.5988399999999992</v>
      </c>
    </row>
    <row r="1076" spans="1:12" x14ac:dyDescent="0.25">
      <c r="A1076" s="6" t="s">
        <v>3593</v>
      </c>
      <c r="B1076" s="100" t="str">
        <f>VLOOKUP(SALIDA[[#This Row],[CODIGO]],STOCKSANLUIS[],2,FALSE)</f>
        <v>ADAPTADOR DE MANGUERA R-410A, R-404A, R-22 / QH4-14516 - QUALITY</v>
      </c>
      <c r="C1076" s="153">
        <v>45946</v>
      </c>
      <c r="D1076">
        <v>1</v>
      </c>
      <c r="E1076">
        <f>IF(VLOOKUP(SALIDA[[#This Row],[CODIGO]],STOCKSANLUIS[],6,FALSE)=0,"PRODUCTO SIN STOCK/UBICACIÓN",VLOOKUP(SALIDA[[#This Row],[CODIGO]],STOCKSANLUIS[],6,FALSE))</f>
        <v>1</v>
      </c>
      <c r="F1076">
        <f>SALIDA[[#This Row],[CANTIDAD]]/SALIDA[[#This Row],[UND MEDIDA]]</f>
        <v>1</v>
      </c>
      <c r="G1076" t="str">
        <f>VLOOKUP(SALIDA[[#This Row],[CODIGO]],FAMILIAS[],4,FALSE)</f>
        <v>QUALITY</v>
      </c>
      <c r="H1076" s="10" t="str">
        <f>IF(VLOOKUP(SALIDA[[#This Row],[CODIGO]],STOCKSANLUIS[],7,FALSE)=0,"PRODUCTO SIN STOCK/UBICACIÓN",VLOOKUP(SALIDA[[#This Row],[CODIGO]],STOCKSANLUIS[],7,FALSE))</f>
        <v>A</v>
      </c>
      <c r="I1076" s="10"/>
      <c r="J1076" t="str">
        <f>SALIDA[[#This Row],[CODIGO]]&amp;"       "&amp;SALIDA[[#This Row],[FAMILIA]]</f>
        <v>02991       QUALITY</v>
      </c>
      <c r="K1076">
        <f>VLOOKUP(SALIDA[[#This Row],[CODIGO]],STOCK_STARSOFT[],5,FALSE)</f>
        <v>2.2249059999999998</v>
      </c>
      <c r="L1076">
        <f>SALIDA[[#This Row],[CANTIDAD]]*SALIDA[[#This Row],[PRECIO UND]]</f>
        <v>2.2249059999999998</v>
      </c>
    </row>
    <row r="1077" spans="1:12" x14ac:dyDescent="0.25">
      <c r="A1077" s="6" t="s">
        <v>3513</v>
      </c>
      <c r="B1077" s="100" t="str">
        <f>VLOOKUP(SALIDA[[#This Row],[CODIGO]],STOCKSANLUIS[],2,FALSE)</f>
        <v>GAS REFRIGERANTE FREON 410A 650 GR -CHEMOURS - CAJA DE 12 -  CHINO</v>
      </c>
      <c r="C1077" s="153">
        <v>45946</v>
      </c>
      <c r="D1077">
        <v>2</v>
      </c>
      <c r="E1077">
        <f>IF(VLOOKUP(SALIDA[[#This Row],[CODIGO]],STOCKSANLUIS[],6,FALSE)=0,"PRODUCTO SIN STOCK/UBICACIÓN",VLOOKUP(SALIDA[[#This Row],[CODIGO]],STOCKSANLUIS[],6,FALSE))</f>
        <v>1</v>
      </c>
      <c r="F1077">
        <f>SALIDA[[#This Row],[CANTIDAD]]/SALIDA[[#This Row],[UND MEDIDA]]</f>
        <v>2</v>
      </c>
      <c r="G1077" t="str">
        <f>VLOOKUP(SALIDA[[#This Row],[CODIGO]],FAMILIAS[],4,FALSE)</f>
        <v>THE CHEMOURS</v>
      </c>
      <c r="H1077" s="10" t="str">
        <f>IF(VLOOKUP(SALIDA[[#This Row],[CODIGO]],STOCKSANLUIS[],7,FALSE)=0,"PRODUCTO SIN STOCK/UBICACIÓN",VLOOKUP(SALIDA[[#This Row],[CODIGO]],STOCKSANLUIS[],7,FALSE))</f>
        <v>C</v>
      </c>
      <c r="I1077" s="10"/>
      <c r="J1077" t="str">
        <f>SALIDA[[#This Row],[CODIGO]]&amp;"       "&amp;SALIDA[[#This Row],[FAMILIA]]</f>
        <v>02922       THE CHEMOURS</v>
      </c>
      <c r="K1077">
        <f>VLOOKUP(SALIDA[[#This Row],[CODIGO]],STOCK_STARSOFT[],5,FALSE)</f>
        <v>8.1124840000000003</v>
      </c>
      <c r="L1077">
        <f>SALIDA[[#This Row],[CANTIDAD]]*SALIDA[[#This Row],[PRECIO UND]]</f>
        <v>16.224968000000001</v>
      </c>
    </row>
    <row r="1078" spans="1:12" x14ac:dyDescent="0.25">
      <c r="A1078" s="6" t="s">
        <v>19300</v>
      </c>
      <c r="B1078" s="100" t="str">
        <f>VLOOKUP(SALIDA[[#This Row],[CODIGO]],STOCKSANLUIS[],2,FALSE)</f>
        <v>CINTA ADHESIVA FOAM QTF-230E - 1/8" X 2" X 32.8´ (3MM X 50MM X 10M) - EVERFROST - HIGH QUALITY</v>
      </c>
      <c r="C1078" s="153">
        <v>45946</v>
      </c>
      <c r="D1078">
        <v>1</v>
      </c>
      <c r="E1078">
        <f>IF(VLOOKUP(SALIDA[[#This Row],[CODIGO]],STOCKSANLUIS[],6,FALSE)=0,"PRODUCTO SIN STOCK/UBICACIÓN",VLOOKUP(SALIDA[[#This Row],[CODIGO]],STOCKSANLUIS[],6,FALSE))</f>
        <v>1</v>
      </c>
      <c r="F1078">
        <f>SALIDA[[#This Row],[CANTIDAD]]/SALIDA[[#This Row],[UND MEDIDA]]</f>
        <v>1</v>
      </c>
      <c r="G1078" t="str">
        <f>VLOOKUP(SALIDA[[#This Row],[CODIGO]],FAMILIAS[],4,FALSE)</f>
        <v>EVERFROST</v>
      </c>
      <c r="H1078" s="10" t="str">
        <f>IF(VLOOKUP(SALIDA[[#This Row],[CODIGO]],STOCKSANLUIS[],7,FALSE)=0,"PRODUCTO SIN STOCK/UBICACIÓN",VLOOKUP(SALIDA[[#This Row],[CODIGO]],STOCKSANLUIS[],7,FALSE))</f>
        <v>C</v>
      </c>
      <c r="I1078" s="10"/>
      <c r="J1078" t="str">
        <f>SALIDA[[#This Row],[CODIGO]]&amp;"       "&amp;SALIDA[[#This Row],[FAMILIA]]</f>
        <v>03490       EVERFROST</v>
      </c>
      <c r="K1078">
        <f>VLOOKUP(SALIDA[[#This Row],[CODIGO]],STOCK_STARSOFT[],5,FALSE)</f>
        <v>1.3047420000000001</v>
      </c>
      <c r="L1078">
        <f>SALIDA[[#This Row],[CANTIDAD]]*SALIDA[[#This Row],[PRECIO UND]]</f>
        <v>1.3047420000000001</v>
      </c>
    </row>
    <row r="1079" spans="1:12" x14ac:dyDescent="0.25">
      <c r="A1079" s="6" t="s">
        <v>77</v>
      </c>
      <c r="B1079" s="100" t="str">
        <f>VLOOKUP(SALIDA[[#This Row],[CODIGO]],STOCKSANLUIS[],2,FALSE)</f>
        <v>CONTROLADOR DE TEMPERATURA DIGITAL TC-900EW LOG - VER.04 - 115/220 VAC - FULL GAUGE - WHITE</v>
      </c>
      <c r="C1079" s="153">
        <v>45946</v>
      </c>
      <c r="D1079">
        <v>3</v>
      </c>
      <c r="E1079">
        <f>IF(VLOOKUP(SALIDA[[#This Row],[CODIGO]],STOCKSANLUIS[],6,FALSE)=0,"PRODUCTO SIN STOCK/UBICACIÓN",VLOOKUP(SALIDA[[#This Row],[CODIGO]],STOCKSANLUIS[],6,FALSE))</f>
        <v>1</v>
      </c>
      <c r="F1079">
        <f>SALIDA[[#This Row],[CANTIDAD]]/SALIDA[[#This Row],[UND MEDIDA]]</f>
        <v>3</v>
      </c>
      <c r="G1079" t="str">
        <f>VLOOKUP(SALIDA[[#This Row],[CODIGO]],FAMILIAS[],4,FALSE)</f>
        <v>FULL GAUGE</v>
      </c>
      <c r="H1079" s="10" t="str">
        <f>IF(VLOOKUP(SALIDA[[#This Row],[CODIGO]],STOCKSANLUIS[],7,FALSE)=0,"PRODUCTO SIN STOCK/UBICACIÓN",VLOOKUP(SALIDA[[#This Row],[CODIGO]],STOCKSANLUIS[],7,FALSE))</f>
        <v>C</v>
      </c>
      <c r="I1079" s="10"/>
      <c r="J1079" t="str">
        <f>SALIDA[[#This Row],[CODIGO]]&amp;"       "&amp;SALIDA[[#This Row],[FAMILIA]]</f>
        <v>00041       FULL GAUGE</v>
      </c>
      <c r="K1079">
        <f>VLOOKUP(SALIDA[[#This Row],[CODIGO]],STOCK_STARSOFT[],5,FALSE)</f>
        <v>34.414344</v>
      </c>
      <c r="L1079">
        <f>SALIDA[[#This Row],[CANTIDAD]]*SALIDA[[#This Row],[PRECIO UND]]</f>
        <v>103.243032</v>
      </c>
    </row>
    <row r="1080" spans="1:12" x14ac:dyDescent="0.25">
      <c r="A1080" s="6" t="s">
        <v>57</v>
      </c>
      <c r="B1080" s="100" t="str">
        <f>VLOOKUP(SALIDA[[#This Row],[CODIGO]],STOCKSANLUIS[],2,FALSE)</f>
        <v>CONTROLADOR DE VOLTAJE Y PROTECTOR DE FASES PHASELOG EW PLUS - VER.05 - 90-220 VAC - FULL GAUGE - WHITE</v>
      </c>
      <c r="C1080" s="153">
        <v>45946</v>
      </c>
      <c r="D1080">
        <v>1</v>
      </c>
      <c r="E1080">
        <f>IF(VLOOKUP(SALIDA[[#This Row],[CODIGO]],STOCKSANLUIS[],6,FALSE)=0,"PRODUCTO SIN STOCK/UBICACIÓN",VLOOKUP(SALIDA[[#This Row],[CODIGO]],STOCKSANLUIS[],6,FALSE))</f>
        <v>1</v>
      </c>
      <c r="F1080">
        <f>SALIDA[[#This Row],[CANTIDAD]]/SALIDA[[#This Row],[UND MEDIDA]]</f>
        <v>1</v>
      </c>
      <c r="G1080" t="str">
        <f>VLOOKUP(SALIDA[[#This Row],[CODIGO]],FAMILIAS[],4,FALSE)</f>
        <v>FULL GAUGE</v>
      </c>
      <c r="H1080" s="10" t="str">
        <f>IF(VLOOKUP(SALIDA[[#This Row],[CODIGO]],STOCKSANLUIS[],7,FALSE)=0,"PRODUCTO SIN STOCK/UBICACIÓN",VLOOKUP(SALIDA[[#This Row],[CODIGO]],STOCKSANLUIS[],7,FALSE))</f>
        <v>C</v>
      </c>
      <c r="I1080" s="10"/>
      <c r="J1080" t="str">
        <f>SALIDA[[#This Row],[CODIGO]]&amp;"       "&amp;SALIDA[[#This Row],[FAMILIA]]</f>
        <v>00029       FULL GAUGE</v>
      </c>
      <c r="K1080">
        <f>VLOOKUP(SALIDA[[#This Row],[CODIGO]],STOCK_STARSOFT[],5,FALSE)</f>
        <v>54.47063</v>
      </c>
      <c r="L1080">
        <f>SALIDA[[#This Row],[CANTIDAD]]*SALIDA[[#This Row],[PRECIO UND]]</f>
        <v>54.47063</v>
      </c>
    </row>
    <row r="1081" spans="1:12" x14ac:dyDescent="0.25">
      <c r="A1081" s="6" t="s">
        <v>3339</v>
      </c>
      <c r="B1081" s="100" t="str">
        <f>VLOOKUP(SALIDA[[#This Row],[CODIGO]],STOCKSANLUIS[],2,FALSE)</f>
        <v>GAS REFRIGERANTE R134 - 13.6KG ICELOONG</v>
      </c>
      <c r="C1081" s="153">
        <v>45946</v>
      </c>
      <c r="D1081">
        <v>1</v>
      </c>
      <c r="E1081">
        <f>IF(VLOOKUP(SALIDA[[#This Row],[CODIGO]],STOCKSANLUIS[],6,FALSE)=0,"PRODUCTO SIN STOCK/UBICACIÓN",VLOOKUP(SALIDA[[#This Row],[CODIGO]],STOCKSANLUIS[],6,FALSE))</f>
        <v>1</v>
      </c>
      <c r="F1081">
        <f>SALIDA[[#This Row],[CANTIDAD]]/SALIDA[[#This Row],[UND MEDIDA]]</f>
        <v>1</v>
      </c>
      <c r="G1081" t="str">
        <f>VLOOKUP(SALIDA[[#This Row],[CODIGO]],FAMILIAS[],4,FALSE)</f>
        <v>ZHEJIANG YONGHE</v>
      </c>
      <c r="H1081" s="10" t="str">
        <f>IF(VLOOKUP(SALIDA[[#This Row],[CODIGO]],STOCKSANLUIS[],7,FALSE)=0,"PRODUCTO SIN STOCK/UBICACIÓN",VLOOKUP(SALIDA[[#This Row],[CODIGO]],STOCKSANLUIS[],7,FALSE))</f>
        <v>C</v>
      </c>
      <c r="I1081" s="10"/>
      <c r="J1081" t="str">
        <f>SALIDA[[#This Row],[CODIGO]]&amp;"       "&amp;SALIDA[[#This Row],[FAMILIA]]</f>
        <v>02751       ZHEJIANG YONGHE</v>
      </c>
      <c r="K1081">
        <f>VLOOKUP(SALIDA[[#This Row],[CODIGO]],STOCK_STARSOFT[],5,FALSE)</f>
        <v>106.20946600000001</v>
      </c>
      <c r="L1081">
        <f>SALIDA[[#This Row],[CANTIDAD]]*SALIDA[[#This Row],[PRECIO UND]]</f>
        <v>106.20946600000001</v>
      </c>
    </row>
    <row r="1082" spans="1:12" x14ac:dyDescent="0.25">
      <c r="A1082" s="6" t="s">
        <v>867</v>
      </c>
      <c r="B1082" s="100" t="str">
        <f>VLOOKUP(SALIDA[[#This Row],[CODIGO]],STOCKSANLUIS[],2,FALSE)</f>
        <v>ACEITE POLIOLESTER POE 68 - 1 GALON - BVA</v>
      </c>
      <c r="C1082" s="153">
        <v>45946</v>
      </c>
      <c r="D1082">
        <v>1</v>
      </c>
      <c r="E1082">
        <f>IF(VLOOKUP(SALIDA[[#This Row],[CODIGO]],STOCKSANLUIS[],6,FALSE)=0,"PRODUCTO SIN STOCK/UBICACIÓN",VLOOKUP(SALIDA[[#This Row],[CODIGO]],STOCKSANLUIS[],6,FALSE))</f>
        <v>1</v>
      </c>
      <c r="F1082">
        <f>SALIDA[[#This Row],[CANTIDAD]]/SALIDA[[#This Row],[UND MEDIDA]]</f>
        <v>1</v>
      </c>
      <c r="G1082" t="str">
        <f>VLOOKUP(SALIDA[[#This Row],[CODIGO]],FAMILIAS[],4,FALSE)</f>
        <v>BVA</v>
      </c>
      <c r="H1082" s="10" t="str">
        <f>IF(VLOOKUP(SALIDA[[#This Row],[CODIGO]],STOCKSANLUIS[],7,FALSE)=0,"PRODUCTO SIN STOCK/UBICACIÓN",VLOOKUP(SALIDA[[#This Row],[CODIGO]],STOCKSANLUIS[],7,FALSE))</f>
        <v>C</v>
      </c>
      <c r="I1082" s="10"/>
      <c r="J1082" t="str">
        <f>SALIDA[[#This Row],[CODIGO]]&amp;"       "&amp;SALIDA[[#This Row],[FAMILIA]]</f>
        <v>00945       BVA</v>
      </c>
      <c r="K1082">
        <f>VLOOKUP(SALIDA[[#This Row],[CODIGO]],STOCK_STARSOFT[],5,FALSE)</f>
        <v>50.009718999999997</v>
      </c>
      <c r="L1082">
        <f>SALIDA[[#This Row],[CANTIDAD]]*SALIDA[[#This Row],[PRECIO UND]]</f>
        <v>50.009718999999997</v>
      </c>
    </row>
    <row r="1083" spans="1:12" x14ac:dyDescent="0.25">
      <c r="A1083" s="6" t="s">
        <v>3880</v>
      </c>
      <c r="B1083" s="100" t="str">
        <f>VLOOKUP(SALIDA[[#This Row],[CODIGO]],STOCKSANLUIS[],2,FALSE)</f>
        <v>GAS REFRIGERANTE R134A  X 340 GR - (TAPA CON VALVULA) - ICELOONG</v>
      </c>
      <c r="C1083" s="153">
        <v>45946</v>
      </c>
      <c r="D1083">
        <v>6</v>
      </c>
      <c r="E1083">
        <f>IF(VLOOKUP(SALIDA[[#This Row],[CODIGO]],STOCKSANLUIS[],6,FALSE)=0,"PRODUCTO SIN STOCK/UBICACIÓN",VLOOKUP(SALIDA[[#This Row],[CODIGO]],STOCKSANLUIS[],6,FALSE))</f>
        <v>1</v>
      </c>
      <c r="F1083">
        <f>SALIDA[[#This Row],[CANTIDAD]]/SALIDA[[#This Row],[UND MEDIDA]]</f>
        <v>6</v>
      </c>
      <c r="G1083" t="str">
        <f>VLOOKUP(SALIDA[[#This Row],[CODIGO]],FAMILIAS[],4,FALSE)</f>
        <v>ZHEJIANG YONGHE</v>
      </c>
      <c r="H1083" s="10" t="str">
        <f>IF(VLOOKUP(SALIDA[[#This Row],[CODIGO]],STOCKSANLUIS[],7,FALSE)=0,"PRODUCTO SIN STOCK/UBICACIÓN",VLOOKUP(SALIDA[[#This Row],[CODIGO]],STOCKSANLUIS[],7,FALSE))</f>
        <v>B</v>
      </c>
      <c r="I1083" s="10"/>
      <c r="J1083" t="str">
        <f>SALIDA[[#This Row],[CODIGO]]&amp;"       "&amp;SALIDA[[#This Row],[FAMILIA]]</f>
        <v>03343       ZHEJIANG YONGHE</v>
      </c>
      <c r="K1083">
        <f>VLOOKUP(SALIDA[[#This Row],[CODIGO]],STOCK_STARSOFT[],5,FALSE)</f>
        <v>3.1289889999999998</v>
      </c>
      <c r="L1083">
        <f>SALIDA[[#This Row],[CANTIDAD]]*SALIDA[[#This Row],[PRECIO UND]]</f>
        <v>18.773933999999997</v>
      </c>
    </row>
    <row r="1084" spans="1:12" x14ac:dyDescent="0.25">
      <c r="A1084" s="6" t="s">
        <v>3615</v>
      </c>
      <c r="B1084" s="100" t="str">
        <f>VLOOKUP(SALIDA[[#This Row],[CODIGO]],STOCKSANLUIS[],2,FALSE)</f>
        <v>COMPRESOR SCROLL YH150C5-100 -- 60000 BTU - 5HP - 380V/3PH/60HZ - R410A  - INVOTECH</v>
      </c>
      <c r="C1084" s="153">
        <v>45946</v>
      </c>
      <c r="D1084">
        <v>3</v>
      </c>
      <c r="E1084">
        <f>IF(VLOOKUP(SALIDA[[#This Row],[CODIGO]],STOCKSANLUIS[],6,FALSE)=0,"PRODUCTO SIN STOCK/UBICACIÓN",VLOOKUP(SALIDA[[#This Row],[CODIGO]],STOCKSANLUIS[],6,FALSE))</f>
        <v>1</v>
      </c>
      <c r="F1084">
        <f>SALIDA[[#This Row],[CANTIDAD]]/SALIDA[[#This Row],[UND MEDIDA]]</f>
        <v>3</v>
      </c>
      <c r="G1084" t="str">
        <f>VLOOKUP(SALIDA[[#This Row],[CODIGO]],FAMILIAS[],4,FALSE)</f>
        <v>INVOTECH</v>
      </c>
      <c r="H1084" s="10" t="str">
        <f>IF(VLOOKUP(SALIDA[[#This Row],[CODIGO]],STOCKSANLUIS[],7,FALSE)=0,"PRODUCTO SIN STOCK/UBICACIÓN",VLOOKUP(SALIDA[[#This Row],[CODIGO]],STOCKSANLUIS[],7,FALSE))</f>
        <v>B</v>
      </c>
      <c r="I1084" s="10"/>
      <c r="J1084" t="str">
        <f>SALIDA[[#This Row],[CODIGO]]&amp;"       "&amp;SALIDA[[#This Row],[FAMILIA]]</f>
        <v>03017       INVOTECH</v>
      </c>
      <c r="K1084">
        <f>VLOOKUP(SALIDA[[#This Row],[CODIGO]],STOCK_STARSOFT[],5,FALSE)</f>
        <v>233.768833</v>
      </c>
      <c r="L1084">
        <f>SALIDA[[#This Row],[CANTIDAD]]*SALIDA[[#This Row],[PRECIO UND]]</f>
        <v>701.30649900000003</v>
      </c>
    </row>
    <row r="1085" spans="1:12" x14ac:dyDescent="0.25">
      <c r="A1085" s="6" t="s">
        <v>3339</v>
      </c>
      <c r="B1085" s="100" t="str">
        <f>VLOOKUP(SALIDA[[#This Row],[CODIGO]],STOCKSANLUIS[],2,FALSE)</f>
        <v>GAS REFRIGERANTE R134 - 13.6KG ICELOONG</v>
      </c>
      <c r="C1085" s="153">
        <v>45946</v>
      </c>
      <c r="D1085">
        <v>2</v>
      </c>
      <c r="E1085">
        <f>IF(VLOOKUP(SALIDA[[#This Row],[CODIGO]],STOCKSANLUIS[],6,FALSE)=0,"PRODUCTO SIN STOCK/UBICACIÓN",VLOOKUP(SALIDA[[#This Row],[CODIGO]],STOCKSANLUIS[],6,FALSE))</f>
        <v>1</v>
      </c>
      <c r="F1085">
        <f>SALIDA[[#This Row],[CANTIDAD]]/SALIDA[[#This Row],[UND MEDIDA]]</f>
        <v>2</v>
      </c>
      <c r="G1085" t="str">
        <f>VLOOKUP(SALIDA[[#This Row],[CODIGO]],FAMILIAS[],4,FALSE)</f>
        <v>ZHEJIANG YONGHE</v>
      </c>
      <c r="H1085" s="10" t="str">
        <f>IF(VLOOKUP(SALIDA[[#This Row],[CODIGO]],STOCKSANLUIS[],7,FALSE)=0,"PRODUCTO SIN STOCK/UBICACIÓN",VLOOKUP(SALIDA[[#This Row],[CODIGO]],STOCKSANLUIS[],7,FALSE))</f>
        <v>C</v>
      </c>
      <c r="I1085" s="10"/>
      <c r="J1085" t="str">
        <f>SALIDA[[#This Row],[CODIGO]]&amp;"       "&amp;SALIDA[[#This Row],[FAMILIA]]</f>
        <v>02751       ZHEJIANG YONGHE</v>
      </c>
      <c r="K1085">
        <f>VLOOKUP(SALIDA[[#This Row],[CODIGO]],STOCK_STARSOFT[],5,FALSE)</f>
        <v>106.20946600000001</v>
      </c>
      <c r="L1085">
        <f>SALIDA[[#This Row],[CANTIDAD]]*SALIDA[[#This Row],[PRECIO UND]]</f>
        <v>212.41893200000001</v>
      </c>
    </row>
    <row r="1086" spans="1:12" x14ac:dyDescent="0.25">
      <c r="A1086" s="6" t="s">
        <v>3675</v>
      </c>
      <c r="B1086" s="100" t="str">
        <f>VLOOKUP(SALIDA[[#This Row],[CODIGO]],STOCKSANLUIS[],2,FALSE)</f>
        <v>LAMAS DE PVC ALECO 8X0.080X300 (20CM X 2MMX 91.44M) LOW TEMP REINFORCED - 172007- MT</v>
      </c>
      <c r="C1086" s="153">
        <v>45945</v>
      </c>
      <c r="D1086">
        <v>30</v>
      </c>
      <c r="E1086">
        <f>IF(VLOOKUP(SALIDA[[#This Row],[CODIGO]],STOCKSANLUIS[],6,FALSE)=0,"PRODUCTO SIN STOCK/UBICACIÓN",VLOOKUP(SALIDA[[#This Row],[CODIGO]],STOCKSANLUIS[],6,FALSE))</f>
        <v>91.44</v>
      </c>
      <c r="F1086">
        <f>SALIDA[[#This Row],[CANTIDAD]]/SALIDA[[#This Row],[UND MEDIDA]]</f>
        <v>0.32808398950131235</v>
      </c>
      <c r="G1086" t="str">
        <f>VLOOKUP(SALIDA[[#This Row],[CODIGO]],FAMILIAS[],4,FALSE)</f>
        <v>ES ROBBINS</v>
      </c>
      <c r="H1086" s="10" t="str">
        <f>IF(VLOOKUP(SALIDA[[#This Row],[CODIGO]],STOCKSANLUIS[],7,FALSE)=0,"PRODUCTO SIN STOCK/UBICACIÓN",VLOOKUP(SALIDA[[#This Row],[CODIGO]],STOCKSANLUIS[],7,FALSE))</f>
        <v>B/C</v>
      </c>
      <c r="I1086" s="10"/>
      <c r="J1086" t="str">
        <f>SALIDA[[#This Row],[CODIGO]]&amp;"       "&amp;SALIDA[[#This Row],[FAMILIA]]</f>
        <v>03057       ES ROBBINS</v>
      </c>
      <c r="K1086">
        <f>VLOOKUP(SALIDA[[#This Row],[CODIGO]],STOCK_STARSOFT[],5,FALSE)</f>
        <v>2.0842499999999999</v>
      </c>
      <c r="L1086">
        <f>SALIDA[[#This Row],[CANTIDAD]]*SALIDA[[#This Row],[PRECIO UND]]</f>
        <v>62.527499999999996</v>
      </c>
    </row>
    <row r="1087" spans="1:12" x14ac:dyDescent="0.25">
      <c r="A1087" s="6" t="s">
        <v>3339</v>
      </c>
      <c r="B1087" s="100" t="str">
        <f>VLOOKUP(SALIDA[[#This Row],[CODIGO]],STOCKSANLUIS[],2,FALSE)</f>
        <v>GAS REFRIGERANTE R134 - 13.6KG ICELOONG</v>
      </c>
      <c r="C1087" s="153">
        <v>45946</v>
      </c>
      <c r="D1087">
        <v>2</v>
      </c>
      <c r="E1087">
        <f>IF(VLOOKUP(SALIDA[[#This Row],[CODIGO]],STOCKSANLUIS[],6,FALSE)=0,"PRODUCTO SIN STOCK/UBICACIÓN",VLOOKUP(SALIDA[[#This Row],[CODIGO]],STOCKSANLUIS[],6,FALSE))</f>
        <v>1</v>
      </c>
      <c r="F1087">
        <f>SALIDA[[#This Row],[CANTIDAD]]/SALIDA[[#This Row],[UND MEDIDA]]</f>
        <v>2</v>
      </c>
      <c r="G1087" t="str">
        <f>VLOOKUP(SALIDA[[#This Row],[CODIGO]],FAMILIAS[],4,FALSE)</f>
        <v>ZHEJIANG YONGHE</v>
      </c>
      <c r="H1087" s="10" t="str">
        <f>IF(VLOOKUP(SALIDA[[#This Row],[CODIGO]],STOCKSANLUIS[],7,FALSE)=0,"PRODUCTO SIN STOCK/UBICACIÓN",VLOOKUP(SALIDA[[#This Row],[CODIGO]],STOCKSANLUIS[],7,FALSE))</f>
        <v>C</v>
      </c>
      <c r="I1087" s="10"/>
      <c r="J1087" t="str">
        <f>SALIDA[[#This Row],[CODIGO]]&amp;"       "&amp;SALIDA[[#This Row],[FAMILIA]]</f>
        <v>02751       ZHEJIANG YONGHE</v>
      </c>
      <c r="K1087">
        <f>VLOOKUP(SALIDA[[#This Row],[CODIGO]],STOCK_STARSOFT[],5,FALSE)</f>
        <v>106.20946600000001</v>
      </c>
      <c r="L1087">
        <f>SALIDA[[#This Row],[CANTIDAD]]*SALIDA[[#This Row],[PRECIO UND]]</f>
        <v>212.41893200000001</v>
      </c>
    </row>
    <row r="1088" spans="1:12" x14ac:dyDescent="0.25">
      <c r="A1088" s="6" t="s">
        <v>15</v>
      </c>
      <c r="B1088" s="100" t="str">
        <f>VLOOKUP(SALIDA[[#This Row],[CODIGO]],STOCKSANLUIS[],2,FALSE)</f>
        <v>CAJA DE DISTRIBUCION BC01 - FULL GAUGE</v>
      </c>
      <c r="C1088" s="153">
        <v>45946</v>
      </c>
      <c r="D1088">
        <v>28</v>
      </c>
      <c r="E1088">
        <f>IF(VLOOKUP(SALIDA[[#This Row],[CODIGO]],STOCKSANLUIS[],6,FALSE)=0,"PRODUCTO SIN STOCK/UBICACIÓN",VLOOKUP(SALIDA[[#This Row],[CODIGO]],STOCKSANLUIS[],6,FALSE))</f>
        <v>1</v>
      </c>
      <c r="F1088">
        <f>SALIDA[[#This Row],[CANTIDAD]]/SALIDA[[#This Row],[UND MEDIDA]]</f>
        <v>28</v>
      </c>
      <c r="G1088" t="str">
        <f>VLOOKUP(SALIDA[[#This Row],[CODIGO]],FAMILIAS[],4,FALSE)</f>
        <v>FULL GAUGE</v>
      </c>
      <c r="H1088" s="10" t="str">
        <f>IF(VLOOKUP(SALIDA[[#This Row],[CODIGO]],STOCKSANLUIS[],7,FALSE)=0,"PRODUCTO SIN STOCK/UBICACIÓN",VLOOKUP(SALIDA[[#This Row],[CODIGO]],STOCKSANLUIS[],7,FALSE))</f>
        <v>A</v>
      </c>
      <c r="I1088" s="10"/>
      <c r="J1088" t="str">
        <f>SALIDA[[#This Row],[CODIGO]]&amp;"       "&amp;SALIDA[[#This Row],[FAMILIA]]</f>
        <v>00005       FULL GAUGE</v>
      </c>
      <c r="K1088">
        <f>VLOOKUP(SALIDA[[#This Row],[CODIGO]],STOCK_STARSOFT[],5,FALSE)</f>
        <v>2.4508290000000001</v>
      </c>
      <c r="L1088">
        <f>SALIDA[[#This Row],[CANTIDAD]]*SALIDA[[#This Row],[PRECIO UND]]</f>
        <v>68.623212000000009</v>
      </c>
    </row>
    <row r="1089" spans="1:12" x14ac:dyDescent="0.25">
      <c r="A1089" s="6" t="s">
        <v>15</v>
      </c>
      <c r="B1089" s="100" t="str">
        <f>VLOOKUP(SALIDA[[#This Row],[CODIGO]],STOCKSANLUIS[],2,FALSE)</f>
        <v>CAJA DE DISTRIBUCION BC01 - FULL GAUGE</v>
      </c>
      <c r="C1089" s="153">
        <v>45946</v>
      </c>
      <c r="D1089">
        <v>20</v>
      </c>
      <c r="E1089">
        <f>IF(VLOOKUP(SALIDA[[#This Row],[CODIGO]],STOCKSANLUIS[],6,FALSE)=0,"PRODUCTO SIN STOCK/UBICACIÓN",VLOOKUP(SALIDA[[#This Row],[CODIGO]],STOCKSANLUIS[],6,FALSE))</f>
        <v>1</v>
      </c>
      <c r="F1089">
        <f>SALIDA[[#This Row],[CANTIDAD]]/SALIDA[[#This Row],[UND MEDIDA]]</f>
        <v>20</v>
      </c>
      <c r="G1089" t="str">
        <f>VLOOKUP(SALIDA[[#This Row],[CODIGO]],FAMILIAS[],4,FALSE)</f>
        <v>FULL GAUGE</v>
      </c>
      <c r="H1089" s="10" t="str">
        <f>IF(VLOOKUP(SALIDA[[#This Row],[CODIGO]],STOCKSANLUIS[],7,FALSE)=0,"PRODUCTO SIN STOCK/UBICACIÓN",VLOOKUP(SALIDA[[#This Row],[CODIGO]],STOCKSANLUIS[],7,FALSE))</f>
        <v>A</v>
      </c>
      <c r="I1089" s="10"/>
      <c r="J1089" t="str">
        <f>SALIDA[[#This Row],[CODIGO]]&amp;"       "&amp;SALIDA[[#This Row],[FAMILIA]]</f>
        <v>00005       FULL GAUGE</v>
      </c>
      <c r="K1089">
        <f>VLOOKUP(SALIDA[[#This Row],[CODIGO]],STOCK_STARSOFT[],5,FALSE)</f>
        <v>2.4508290000000001</v>
      </c>
      <c r="L1089">
        <f>SALIDA[[#This Row],[CANTIDAD]]*SALIDA[[#This Row],[PRECIO UND]]</f>
        <v>49.016580000000005</v>
      </c>
    </row>
    <row r="1090" spans="1:12" x14ac:dyDescent="0.25">
      <c r="A1090" s="6" t="s">
        <v>3878</v>
      </c>
      <c r="B1090" s="100" t="str">
        <f>VLOOKUP(SALIDA[[#This Row],[CODIGO]],STOCKSANLUIS[],2,FALSE)</f>
        <v>GAS REFRIGERANTE R134A  X 1 KG - (TAPA CON VALVULA) - ICELOONG</v>
      </c>
      <c r="C1090" s="153">
        <v>45946</v>
      </c>
      <c r="D1090">
        <v>60</v>
      </c>
      <c r="E1090">
        <f>IF(VLOOKUP(SALIDA[[#This Row],[CODIGO]],STOCKSANLUIS[],6,FALSE)=0,"PRODUCTO SIN STOCK/UBICACIÓN",VLOOKUP(SALIDA[[#This Row],[CODIGO]],STOCKSANLUIS[],6,FALSE))</f>
        <v>1</v>
      </c>
      <c r="F1090">
        <f>SALIDA[[#This Row],[CANTIDAD]]/SALIDA[[#This Row],[UND MEDIDA]]</f>
        <v>60</v>
      </c>
      <c r="G1090" t="str">
        <f>VLOOKUP(SALIDA[[#This Row],[CODIGO]],FAMILIAS[],4,FALSE)</f>
        <v>ZHEJIANG YONGHE</v>
      </c>
      <c r="H1090" s="10" t="str">
        <f>IF(VLOOKUP(SALIDA[[#This Row],[CODIGO]],STOCKSANLUIS[],7,FALSE)=0,"PRODUCTO SIN STOCK/UBICACIÓN",VLOOKUP(SALIDA[[#This Row],[CODIGO]],STOCKSANLUIS[],7,FALSE))</f>
        <v>C</v>
      </c>
      <c r="I1090" s="10"/>
      <c r="J1090" t="str">
        <f>SALIDA[[#This Row],[CODIGO]]&amp;"       "&amp;SALIDA[[#This Row],[FAMILIA]]</f>
        <v>03342       ZHEJIANG YONGHE</v>
      </c>
      <c r="K1090">
        <f>VLOOKUP(SALIDA[[#This Row],[CODIGO]],STOCK_STARSOFT[],5,FALSE)</f>
        <v>8.6758159999999993</v>
      </c>
      <c r="L1090">
        <f>SALIDA[[#This Row],[CANTIDAD]]*SALIDA[[#This Row],[PRECIO UND]]</f>
        <v>520.54895999999997</v>
      </c>
    </row>
    <row r="1091" spans="1:12" x14ac:dyDescent="0.25">
      <c r="A1091" s="26" t="s">
        <v>3058</v>
      </c>
      <c r="B1091" s="100" t="str">
        <f>VLOOKUP(SALIDA[[#This Row],[CODIGO]],STOCKSANLUIS[],2,FALSE)</f>
        <v>SEPARADOR DE ACEITE DE 1 3/8 - SPLY-559011 - EVERWELL</v>
      </c>
      <c r="C1091" s="153">
        <v>45946</v>
      </c>
      <c r="D1091">
        <v>1</v>
      </c>
      <c r="E1091">
        <f>IF(VLOOKUP(SALIDA[[#This Row],[CODIGO]],STOCKSANLUIS[],6,FALSE)=0,"PRODUCTO SIN STOCK/UBICACIÓN",VLOOKUP(SALIDA[[#This Row],[CODIGO]],STOCKSANLUIS[],6,FALSE))</f>
        <v>1</v>
      </c>
      <c r="F1091">
        <f>SALIDA[[#This Row],[CANTIDAD]]/SALIDA[[#This Row],[UND MEDIDA]]</f>
        <v>1</v>
      </c>
      <c r="G1091" t="str">
        <f>VLOOKUP(SALIDA[[#This Row],[CODIGO]],FAMILIAS[],4,FALSE)</f>
        <v>EVERWELL</v>
      </c>
      <c r="H1091" s="10" t="str">
        <f>IF(VLOOKUP(SALIDA[[#This Row],[CODIGO]],STOCKSANLUIS[],7,FALSE)=0,"PRODUCTO SIN STOCK/UBICACIÓN",VLOOKUP(SALIDA[[#This Row],[CODIGO]],STOCKSANLUIS[],7,FALSE))</f>
        <v>A</v>
      </c>
      <c r="I1091" s="10"/>
      <c r="J1091" t="str">
        <f>SALIDA[[#This Row],[CODIGO]]&amp;"       "&amp;SALIDA[[#This Row],[FAMILIA]]</f>
        <v>02461       EVERWELL</v>
      </c>
      <c r="K1091">
        <f>VLOOKUP(SALIDA[[#This Row],[CODIGO]],STOCK_STARSOFT[],5,FALSE)</f>
        <v>23.253895</v>
      </c>
      <c r="L1091">
        <f>SALIDA[[#This Row],[CANTIDAD]]*SALIDA[[#This Row],[PRECIO UND]]</f>
        <v>23.253895</v>
      </c>
    </row>
    <row r="1092" spans="1:12" x14ac:dyDescent="0.25">
      <c r="A1092" s="26" t="s">
        <v>3060</v>
      </c>
      <c r="B1092" s="100" t="str">
        <f>VLOOKUP(SALIDA[[#This Row],[CODIGO]],STOCKSANLUIS[],2,FALSE)</f>
        <v>CODO DE COBRE 90° - 1 3/8" SOLDABLE - 107C-138 - EVERWELL</v>
      </c>
      <c r="C1092" s="153">
        <v>45946</v>
      </c>
      <c r="D1092">
        <v>3</v>
      </c>
      <c r="E1092">
        <f>IF(VLOOKUP(SALIDA[[#This Row],[CODIGO]],STOCKSANLUIS[],6,FALSE)=0,"PRODUCTO SIN STOCK/UBICACIÓN",VLOOKUP(SALIDA[[#This Row],[CODIGO]],STOCKSANLUIS[],6,FALSE))</f>
        <v>1</v>
      </c>
      <c r="F1092">
        <f>SALIDA[[#This Row],[CANTIDAD]]/SALIDA[[#This Row],[UND MEDIDA]]</f>
        <v>3</v>
      </c>
      <c r="G1092" t="str">
        <f>VLOOKUP(SALIDA[[#This Row],[CODIGO]],FAMILIAS[],4,FALSE)</f>
        <v>EVERWELL</v>
      </c>
      <c r="H1092" s="10" t="str">
        <f>IF(VLOOKUP(SALIDA[[#This Row],[CODIGO]],STOCKSANLUIS[],7,FALSE)=0,"PRODUCTO SIN STOCK/UBICACIÓN",VLOOKUP(SALIDA[[#This Row],[CODIGO]],STOCKSANLUIS[],7,FALSE))</f>
        <v>C</v>
      </c>
      <c r="I1092" s="10"/>
      <c r="J1092" t="str">
        <f>SALIDA[[#This Row],[CODIGO]]&amp;"       "&amp;SALIDA[[#This Row],[FAMILIA]]</f>
        <v>02462       EVERWELL</v>
      </c>
      <c r="K1092">
        <f>VLOOKUP(SALIDA[[#This Row],[CODIGO]],STOCK_STARSOFT[],5,FALSE)</f>
        <v>1.9122209999999999</v>
      </c>
      <c r="L1092">
        <f>SALIDA[[#This Row],[CANTIDAD]]*SALIDA[[#This Row],[PRECIO UND]]</f>
        <v>5.7366630000000001</v>
      </c>
    </row>
    <row r="1093" spans="1:12" x14ac:dyDescent="0.25">
      <c r="A1093" s="26" t="s">
        <v>589</v>
      </c>
      <c r="B1093" s="100" t="str">
        <f>VLOOKUP(SALIDA[[#This Row],[CODIGO]],STOCKSANLUIS[],2,FALSE)</f>
        <v>FILTRO CERAMICO SECADO ELEVADO DANFOSS 48-DC  CON JUNTA- 023U4381</v>
      </c>
      <c r="C1093" s="153">
        <v>45946</v>
      </c>
      <c r="D1093">
        <v>3</v>
      </c>
      <c r="E1093">
        <f>IF(VLOOKUP(SALIDA[[#This Row],[CODIGO]],STOCKSANLUIS[],6,FALSE)=0,"PRODUCTO SIN STOCK/UBICACIÓN",VLOOKUP(SALIDA[[#This Row],[CODIGO]],STOCKSANLUIS[],6,FALSE))</f>
        <v>1</v>
      </c>
      <c r="F1093">
        <f>SALIDA[[#This Row],[CANTIDAD]]/SALIDA[[#This Row],[UND MEDIDA]]</f>
        <v>3</v>
      </c>
      <c r="G1093" t="str">
        <f>VLOOKUP(SALIDA[[#This Row],[CODIGO]],FAMILIAS[],4,FALSE)</f>
        <v>DANFOSS</v>
      </c>
      <c r="H1093" s="10" t="str">
        <f>IF(VLOOKUP(SALIDA[[#This Row],[CODIGO]],STOCKSANLUIS[],7,FALSE)=0,"PRODUCTO SIN STOCK/UBICACIÓN",VLOOKUP(SALIDA[[#This Row],[CODIGO]],STOCKSANLUIS[],7,FALSE))</f>
        <v>A</v>
      </c>
      <c r="I1093" s="10"/>
      <c r="J1093" t="str">
        <f>SALIDA[[#This Row],[CODIGO]]&amp;"       "&amp;SALIDA[[#This Row],[FAMILIA]]</f>
        <v>00572       DANFOSS</v>
      </c>
      <c r="K1093">
        <f>VLOOKUP(SALIDA[[#This Row],[CODIGO]],STOCK_STARSOFT[],5,FALSE)</f>
        <v>10.412293999999999</v>
      </c>
      <c r="L1093">
        <f>SALIDA[[#This Row],[CANTIDAD]]*SALIDA[[#This Row],[PRECIO UND]]</f>
        <v>31.236881999999998</v>
      </c>
    </row>
    <row r="1094" spans="1:12" x14ac:dyDescent="0.25">
      <c r="A1094" s="26" t="s">
        <v>487</v>
      </c>
      <c r="B1094" s="100" t="str">
        <f>VLOOKUP(SALIDA[[#This Row],[CODIGO]],STOCKSANLUIS[],2,FALSE)</f>
        <v>SOLDADURA DE PLATA HARRIS AL 5%</v>
      </c>
      <c r="C1094" s="153">
        <v>45946</v>
      </c>
      <c r="D1094">
        <v>5</v>
      </c>
      <c r="E1094">
        <f>IF(VLOOKUP(SALIDA[[#This Row],[CODIGO]],STOCKSANLUIS[],6,FALSE)=0,"PRODUCTO SIN STOCK/UBICACIÓN",VLOOKUP(SALIDA[[#This Row],[CODIGO]],STOCKSANLUIS[],6,FALSE))</f>
        <v>1</v>
      </c>
      <c r="F1094">
        <f>SALIDA[[#This Row],[CANTIDAD]]/SALIDA[[#This Row],[UND MEDIDA]]</f>
        <v>5</v>
      </c>
      <c r="G1094" t="str">
        <f>VLOOKUP(SALIDA[[#This Row],[CODIGO]],FAMILIAS[],4,FALSE)</f>
        <v>HARRIS</v>
      </c>
      <c r="H1094" s="10" t="str">
        <f>IF(VLOOKUP(SALIDA[[#This Row],[CODIGO]],STOCKSANLUIS[],7,FALSE)=0,"PRODUCTO SIN STOCK/UBICACIÓN",VLOOKUP(SALIDA[[#This Row],[CODIGO]],STOCKSANLUIS[],7,FALSE))</f>
        <v>C</v>
      </c>
      <c r="I1094" s="10"/>
      <c r="J1094" t="str">
        <f>SALIDA[[#This Row],[CODIGO]]&amp;"       "&amp;SALIDA[[#This Row],[FAMILIA]]</f>
        <v>00406       HARRIS</v>
      </c>
      <c r="K1094">
        <f>VLOOKUP(SALIDA[[#This Row],[CODIGO]],STOCK_STARSOFT[],5,FALSE)</f>
        <v>2.7172480000000001</v>
      </c>
      <c r="L1094">
        <f>SALIDA[[#This Row],[CANTIDAD]]*SALIDA[[#This Row],[PRECIO UND]]</f>
        <v>13.58624</v>
      </c>
    </row>
    <row r="1095" spans="1:12" x14ac:dyDescent="0.25">
      <c r="A1095" s="26" t="s">
        <v>2707</v>
      </c>
      <c r="B1095" s="100" t="str">
        <f>VLOOKUP(SALIDA[[#This Row],[CODIGO]],STOCKSANLUIS[],2,FALSE)</f>
        <v>FUNDENTE EN POLVO DE 113.5 GR (SSPF1/4) - HARRIS</v>
      </c>
      <c r="C1095" s="153">
        <v>45946</v>
      </c>
      <c r="D1095">
        <v>1</v>
      </c>
      <c r="E1095">
        <f>IF(VLOOKUP(SALIDA[[#This Row],[CODIGO]],STOCKSANLUIS[],6,FALSE)=0,"PRODUCTO SIN STOCK/UBICACIÓN",VLOOKUP(SALIDA[[#This Row],[CODIGO]],STOCKSANLUIS[],6,FALSE))</f>
        <v>1</v>
      </c>
      <c r="F1095">
        <f>SALIDA[[#This Row],[CANTIDAD]]/SALIDA[[#This Row],[UND MEDIDA]]</f>
        <v>1</v>
      </c>
      <c r="G1095" t="str">
        <f>VLOOKUP(SALIDA[[#This Row],[CODIGO]],FAMILIAS[],4,FALSE)</f>
        <v>HARRIS</v>
      </c>
      <c r="H1095" s="10" t="str">
        <f>IF(VLOOKUP(SALIDA[[#This Row],[CODIGO]],STOCKSANLUIS[],7,FALSE)=0,"PRODUCTO SIN STOCK/UBICACIÓN",VLOOKUP(SALIDA[[#This Row],[CODIGO]],STOCKSANLUIS[],7,FALSE))</f>
        <v>C</v>
      </c>
      <c r="I1095" s="10"/>
      <c r="J1095" t="str">
        <f>SALIDA[[#This Row],[CODIGO]]&amp;"       "&amp;SALIDA[[#This Row],[FAMILIA]]</f>
        <v>02195       HARRIS</v>
      </c>
      <c r="K1095">
        <f>VLOOKUP(SALIDA[[#This Row],[CODIGO]],STOCK_STARSOFT[],5,FALSE)</f>
        <v>6.6086</v>
      </c>
      <c r="L1095">
        <f>SALIDA[[#This Row],[CANTIDAD]]*SALIDA[[#This Row],[PRECIO UND]]</f>
        <v>6.6086</v>
      </c>
    </row>
    <row r="1096" spans="1:12" x14ac:dyDescent="0.25">
      <c r="A1096" s="6" t="s">
        <v>2490</v>
      </c>
      <c r="B1096" s="100" t="str">
        <f>VLOOKUP(SALIDA[[#This Row],[CODIGO]],STOCKSANLUIS[],2,FALSE)</f>
        <v>LIMPIADOR PARA CONDENSADOR - NU-BRITE - 1GALON - NU CALGON</v>
      </c>
      <c r="C1096" s="153">
        <v>45946</v>
      </c>
      <c r="D1096">
        <v>2</v>
      </c>
      <c r="E1096">
        <f>IF(VLOOKUP(SALIDA[[#This Row],[CODIGO]],STOCKSANLUIS[],6,FALSE)=0,"PRODUCTO SIN STOCK/UBICACIÓN",VLOOKUP(SALIDA[[#This Row],[CODIGO]],STOCKSANLUIS[],6,FALSE))</f>
        <v>1</v>
      </c>
      <c r="F1096">
        <f>SALIDA[[#This Row],[CANTIDAD]]/SALIDA[[#This Row],[UND MEDIDA]]</f>
        <v>2</v>
      </c>
      <c r="G1096" t="str">
        <f>VLOOKUP(SALIDA[[#This Row],[CODIGO]],FAMILIAS[],4,FALSE)</f>
        <v>NU CALGON</v>
      </c>
      <c r="H1096" s="10" t="str">
        <f>IF(VLOOKUP(SALIDA[[#This Row],[CODIGO]],STOCKSANLUIS[],7,FALSE)=0,"PRODUCTO SIN STOCK/UBICACIÓN",VLOOKUP(SALIDA[[#This Row],[CODIGO]],STOCKSANLUIS[],7,FALSE))</f>
        <v>C</v>
      </c>
      <c r="I1096" s="10"/>
      <c r="J1096" t="str">
        <f>SALIDA[[#This Row],[CODIGO]]&amp;"       "&amp;SALIDA[[#This Row],[FAMILIA]]</f>
        <v>02043       NU CALGON</v>
      </c>
      <c r="K1096">
        <f>VLOOKUP(SALIDA[[#This Row],[CODIGO]],STOCK_STARSOFT[],5,FALSE)</f>
        <v>9.0050089999999994</v>
      </c>
      <c r="L1096">
        <f>SALIDA[[#This Row],[CANTIDAD]]*SALIDA[[#This Row],[PRECIO UND]]</f>
        <v>18.010017999999999</v>
      </c>
    </row>
    <row r="1097" spans="1:12" x14ac:dyDescent="0.25">
      <c r="A1097" s="6" t="s">
        <v>3239</v>
      </c>
      <c r="B1097" s="100" t="str">
        <f>VLOOKUP(SALIDA[[#This Row],[CODIGO]],STOCKSANLUIS[],2,FALSE)</f>
        <v>GAS REFRIGERANTE R422D- 11.30KG  AMUCOOL</v>
      </c>
      <c r="C1097" s="153">
        <v>45946</v>
      </c>
      <c r="D1097">
        <v>1</v>
      </c>
      <c r="E1097">
        <f>IF(VLOOKUP(SALIDA[[#This Row],[CODIGO]],STOCKSANLUIS[],6,FALSE)=0,"PRODUCTO SIN STOCK/UBICACIÓN",VLOOKUP(SALIDA[[#This Row],[CODIGO]],STOCKSANLUIS[],6,FALSE))</f>
        <v>1</v>
      </c>
      <c r="F1097">
        <f>SALIDA[[#This Row],[CANTIDAD]]/SALIDA[[#This Row],[UND MEDIDA]]</f>
        <v>1</v>
      </c>
      <c r="G1097" t="str">
        <f>VLOOKUP(SALIDA[[#This Row],[CODIGO]],FAMILIAS[],4,FALSE)</f>
        <v>AMUCO</v>
      </c>
      <c r="H1097" s="10" t="str">
        <f>IF(VLOOKUP(SALIDA[[#This Row],[CODIGO]],STOCKSANLUIS[],7,FALSE)=0,"PRODUCTO SIN STOCK/UBICACIÓN",VLOOKUP(SALIDA[[#This Row],[CODIGO]],STOCKSANLUIS[],7,FALSE))</f>
        <v>C</v>
      </c>
      <c r="I1097" s="10"/>
      <c r="J1097" t="str">
        <f>SALIDA[[#This Row],[CODIGO]]&amp;"       "&amp;SALIDA[[#This Row],[FAMILIA]]</f>
        <v>02627       AMUCO</v>
      </c>
      <c r="K1097">
        <f>VLOOKUP(SALIDA[[#This Row],[CODIGO]],STOCK_STARSOFT[],5,FALSE)</f>
        <v>60.275593000000001</v>
      </c>
      <c r="L1097">
        <f>SALIDA[[#This Row],[CANTIDAD]]*SALIDA[[#This Row],[PRECIO UND]]</f>
        <v>60.275593000000001</v>
      </c>
    </row>
    <row r="1098" spans="1:12" x14ac:dyDescent="0.25">
      <c r="A1098" s="6" t="s">
        <v>3643</v>
      </c>
      <c r="B1098" s="100" t="str">
        <f>VLOOKUP(SALIDA[[#This Row],[CODIGO]],STOCKSANLUIS[],2,FALSE)</f>
        <v>MOTOVENTILADOR DE 7 WATTS 220V/1PH/60HZ INC. HELICE DE 200MM Y BASE</v>
      </c>
      <c r="C1098" s="153">
        <v>45946</v>
      </c>
      <c r="D1098">
        <v>1</v>
      </c>
      <c r="E1098">
        <f>IF(VLOOKUP(SALIDA[[#This Row],[CODIGO]],STOCKSANLUIS[],6,FALSE)=0,"PRODUCTO SIN STOCK/UBICACIÓN",VLOOKUP(SALIDA[[#This Row],[CODIGO]],STOCKSANLUIS[],6,FALSE))</f>
        <v>1</v>
      </c>
      <c r="F1098">
        <f>SALIDA[[#This Row],[CANTIDAD]]/SALIDA[[#This Row],[UND MEDIDA]]</f>
        <v>1</v>
      </c>
      <c r="G1098" t="str">
        <f>VLOOKUP(SALIDA[[#This Row],[CODIGO]],FAMILIAS[],4,FALSE)</f>
        <v>MAER FAN</v>
      </c>
      <c r="H1098" s="10" t="str">
        <f>IF(VLOOKUP(SALIDA[[#This Row],[CODIGO]],STOCKSANLUIS[],7,FALSE)=0,"PRODUCTO SIN STOCK/UBICACIÓN",VLOOKUP(SALIDA[[#This Row],[CODIGO]],STOCKSANLUIS[],7,FALSE))</f>
        <v>C</v>
      </c>
      <c r="I1098" s="10"/>
      <c r="J1098" t="str">
        <f>SALIDA[[#This Row],[CODIGO]]&amp;"       "&amp;SALIDA[[#This Row],[FAMILIA]]</f>
        <v>03039       MAER FAN</v>
      </c>
      <c r="K1098">
        <f>VLOOKUP(SALIDA[[#This Row],[CODIGO]],STOCK_STARSOFT[],5,FALSE)</f>
        <v>6.73</v>
      </c>
      <c r="L1098">
        <f>SALIDA[[#This Row],[CANTIDAD]]*SALIDA[[#This Row],[PRECIO UND]]</f>
        <v>6.73</v>
      </c>
    </row>
    <row r="1099" spans="1:12" x14ac:dyDescent="0.25">
      <c r="A1099" s="6" t="s">
        <v>19299</v>
      </c>
      <c r="B1099" s="100" t="str">
        <f>VLOOKUP(SALIDA[[#This Row],[CODIGO]],STOCKSANLUIS[],2,FALSE)</f>
        <v>CINTA DE PVC PARA MINI SPLITS 50MMX50M - TAFETAN - EVERFROST - HIGH QUALITY</v>
      </c>
      <c r="C1099" s="153">
        <v>45946</v>
      </c>
      <c r="D1099">
        <v>2</v>
      </c>
      <c r="E1099">
        <f>IF(VLOOKUP(SALIDA[[#This Row],[CODIGO]],STOCKSANLUIS[],6,FALSE)=0,"PRODUCTO SIN STOCK/UBICACIÓN",VLOOKUP(SALIDA[[#This Row],[CODIGO]],STOCKSANLUIS[],6,FALSE))</f>
        <v>1</v>
      </c>
      <c r="F1099">
        <f>SALIDA[[#This Row],[CANTIDAD]]/SALIDA[[#This Row],[UND MEDIDA]]</f>
        <v>2</v>
      </c>
      <c r="G1099" t="str">
        <f>VLOOKUP(SALIDA[[#This Row],[CODIGO]],FAMILIAS[],4,FALSE)</f>
        <v>EVERFROST</v>
      </c>
      <c r="H1099" s="10" t="str">
        <f>IF(VLOOKUP(SALIDA[[#This Row],[CODIGO]],STOCKSANLUIS[],7,FALSE)=0,"PRODUCTO SIN STOCK/UBICACIÓN",VLOOKUP(SALIDA[[#This Row],[CODIGO]],STOCKSANLUIS[],7,FALSE))</f>
        <v>C</v>
      </c>
      <c r="I1099" s="10"/>
      <c r="J1099" t="str">
        <f>SALIDA[[#This Row],[CODIGO]]&amp;"       "&amp;SALIDA[[#This Row],[FAMILIA]]</f>
        <v>03489       EVERFROST</v>
      </c>
      <c r="K1099">
        <f>VLOOKUP(SALIDA[[#This Row],[CODIGO]],STOCK_STARSOFT[],5,FALSE)</f>
        <v>0.76004300000000002</v>
      </c>
      <c r="L1099">
        <f>SALIDA[[#This Row],[CANTIDAD]]*SALIDA[[#This Row],[PRECIO UND]]</f>
        <v>1.520086</v>
      </c>
    </row>
    <row r="1100" spans="1:12" x14ac:dyDescent="0.25">
      <c r="A1100" s="6" t="s">
        <v>2587</v>
      </c>
      <c r="B1100" s="100" t="str">
        <f>VLOOKUP(SALIDA[[#This Row],[CODIGO]],STOCKSANLUIS[],2,FALSE)</f>
        <v>GAS REFRIGERANTE FREON 404A -10.896 KG- CHEMOURS - CHINO</v>
      </c>
      <c r="C1100" s="153">
        <v>45946</v>
      </c>
      <c r="D1100">
        <v>6</v>
      </c>
      <c r="E1100">
        <f>IF(VLOOKUP(SALIDA[[#This Row],[CODIGO]],STOCKSANLUIS[],6,FALSE)=0,"PRODUCTO SIN STOCK/UBICACIÓN",VLOOKUP(SALIDA[[#This Row],[CODIGO]],STOCKSANLUIS[],6,FALSE))</f>
        <v>1</v>
      </c>
      <c r="F1100">
        <f>SALIDA[[#This Row],[CANTIDAD]]/SALIDA[[#This Row],[UND MEDIDA]]</f>
        <v>6</v>
      </c>
      <c r="G1100" t="str">
        <f>VLOOKUP(SALIDA[[#This Row],[CODIGO]],FAMILIAS[],4,FALSE)</f>
        <v>THE CHEMOURS</v>
      </c>
      <c r="H1100" s="10" t="str">
        <f>IF(VLOOKUP(SALIDA[[#This Row],[CODIGO]],STOCKSANLUIS[],7,FALSE)=0,"PRODUCTO SIN STOCK/UBICACIÓN",VLOOKUP(SALIDA[[#This Row],[CODIGO]],STOCKSANLUIS[],7,FALSE))</f>
        <v>C</v>
      </c>
      <c r="I1100" s="10"/>
      <c r="J1100" t="str">
        <f>SALIDA[[#This Row],[CODIGO]]&amp;"       "&amp;SALIDA[[#This Row],[FAMILIA]]</f>
        <v>02117       THE CHEMOURS</v>
      </c>
      <c r="K1100">
        <f>VLOOKUP(SALIDA[[#This Row],[CODIGO]],STOCK_STARSOFT[],5,FALSE)</f>
        <v>83.245440000000002</v>
      </c>
      <c r="L1100">
        <f>SALIDA[[#This Row],[CANTIDAD]]*SALIDA[[#This Row],[PRECIO UND]]</f>
        <v>499.47264000000001</v>
      </c>
    </row>
    <row r="1101" spans="1:12" x14ac:dyDescent="0.25">
      <c r="A1101" s="6" t="s">
        <v>2944</v>
      </c>
      <c r="B1101" s="100" t="str">
        <f>VLOOKUP(SALIDA[[#This Row],[CODIGO]],STOCKSANLUIS[],2,FALSE)</f>
        <v>TUERCA DE BRONCE DE 1/4 - SN-14 - EVERWELL</v>
      </c>
      <c r="C1101" s="153">
        <v>45946</v>
      </c>
      <c r="D1101">
        <v>20</v>
      </c>
      <c r="E1101">
        <f>IF(VLOOKUP(SALIDA[[#This Row],[CODIGO]],STOCKSANLUIS[],6,FALSE)=0,"PRODUCTO SIN STOCK/UBICACIÓN",VLOOKUP(SALIDA[[#This Row],[CODIGO]],STOCKSANLUIS[],6,FALSE))</f>
        <v>1</v>
      </c>
      <c r="F1101">
        <f>SALIDA[[#This Row],[CANTIDAD]]/SALIDA[[#This Row],[UND MEDIDA]]</f>
        <v>20</v>
      </c>
      <c r="G1101" t="str">
        <f>VLOOKUP(SALIDA[[#This Row],[CODIGO]],FAMILIAS[],4,FALSE)</f>
        <v>EVERWELL</v>
      </c>
      <c r="H1101" s="10" t="str">
        <f>IF(VLOOKUP(SALIDA[[#This Row],[CODIGO]],STOCKSANLUIS[],7,FALSE)=0,"PRODUCTO SIN STOCK/UBICACIÓN",VLOOKUP(SALIDA[[#This Row],[CODIGO]],STOCKSANLUIS[],7,FALSE))</f>
        <v>C</v>
      </c>
      <c r="I1101" s="10" t="s">
        <v>19536</v>
      </c>
      <c r="J1101" t="str">
        <f>SALIDA[[#This Row],[CODIGO]]&amp;"       "&amp;SALIDA[[#This Row],[FAMILIA]]</f>
        <v>02400       EVERWELL</v>
      </c>
      <c r="K1101">
        <f>VLOOKUP(SALIDA[[#This Row],[CODIGO]],STOCK_STARSOFT[],5,FALSE)</f>
        <v>0.199099</v>
      </c>
      <c r="L1101">
        <f>SALIDA[[#This Row],[CANTIDAD]]*SALIDA[[#This Row],[PRECIO UND]]</f>
        <v>3.9819800000000001</v>
      </c>
    </row>
    <row r="1102" spans="1:12" x14ac:dyDescent="0.25">
      <c r="A1102" s="6" t="s">
        <v>931</v>
      </c>
      <c r="B1102" s="100" t="str">
        <f>VLOOKUP(SALIDA[[#This Row],[CODIGO]],STOCKSANLUIS[],2,FALSE)</f>
        <v>ACEITE POLIOLESTER POE 32 - 1 GALON - BVA</v>
      </c>
      <c r="C1102" s="153">
        <v>45946</v>
      </c>
      <c r="D1102">
        <v>1</v>
      </c>
      <c r="E1102">
        <f>IF(VLOOKUP(SALIDA[[#This Row],[CODIGO]],STOCKSANLUIS[],6,FALSE)=0,"PRODUCTO SIN STOCK/UBICACIÓN",VLOOKUP(SALIDA[[#This Row],[CODIGO]],STOCKSANLUIS[],6,FALSE))</f>
        <v>1</v>
      </c>
      <c r="F1102">
        <f>SALIDA[[#This Row],[CANTIDAD]]/SALIDA[[#This Row],[UND MEDIDA]]</f>
        <v>1</v>
      </c>
      <c r="G1102" t="str">
        <f>VLOOKUP(SALIDA[[#This Row],[CODIGO]],FAMILIAS[],4,FALSE)</f>
        <v>BVA</v>
      </c>
      <c r="H1102" s="10" t="str">
        <f>IF(VLOOKUP(SALIDA[[#This Row],[CODIGO]],STOCKSANLUIS[],7,FALSE)=0,"PRODUCTO SIN STOCK/UBICACIÓN",VLOOKUP(SALIDA[[#This Row],[CODIGO]],STOCKSANLUIS[],7,FALSE))</f>
        <v>C</v>
      </c>
      <c r="I1102" s="10"/>
      <c r="J1102" t="str">
        <f>SALIDA[[#This Row],[CODIGO]]&amp;"       "&amp;SALIDA[[#This Row],[FAMILIA]]</f>
        <v>00987       BVA</v>
      </c>
      <c r="K1102">
        <f>VLOOKUP(SALIDA[[#This Row],[CODIGO]],STOCK_STARSOFT[],5,FALSE)</f>
        <v>47.466326000000002</v>
      </c>
      <c r="L1102">
        <f>SALIDA[[#This Row],[CANTIDAD]]*SALIDA[[#This Row],[PRECIO UND]]</f>
        <v>47.466326000000002</v>
      </c>
    </row>
    <row r="1103" spans="1:12" x14ac:dyDescent="0.25">
      <c r="A1103" s="6" t="s">
        <v>2541</v>
      </c>
      <c r="B1103" s="100" t="str">
        <f>VLOOKUP(SALIDA[[#This Row],[CODIGO]],STOCKSANLUIS[],2,FALSE)</f>
        <v>EQUIPO DE A/A MINI SPLIT FRIO SOLO - 12000 BTU - R410A - 220V/1PH/60HZ - TEMP BLUE MADE BY CARRIER INTERAMERICA CORPORATION</v>
      </c>
      <c r="C1103" s="153">
        <v>45946</v>
      </c>
      <c r="D1103">
        <v>1</v>
      </c>
      <c r="E1103">
        <f>IF(VLOOKUP(SALIDA[[#This Row],[CODIGO]],STOCKSANLUIS[],6,FALSE)=0,"PRODUCTO SIN STOCK/UBICACIÓN",VLOOKUP(SALIDA[[#This Row],[CODIGO]],STOCKSANLUIS[],6,FALSE))</f>
        <v>1</v>
      </c>
      <c r="F1103">
        <f>SALIDA[[#This Row],[CANTIDAD]]/SALIDA[[#This Row],[UND MEDIDA]]</f>
        <v>1</v>
      </c>
      <c r="G1103" t="str">
        <f>VLOOKUP(SALIDA[[#This Row],[CODIGO]],FAMILIAS[],4,FALSE)</f>
        <v>TEMP BLUE</v>
      </c>
      <c r="H1103" s="10" t="str">
        <f>IF(VLOOKUP(SALIDA[[#This Row],[CODIGO]],STOCKSANLUIS[],7,FALSE)=0,"PRODUCTO SIN STOCK/UBICACIÓN",VLOOKUP(SALIDA[[#This Row],[CODIGO]],STOCKSANLUIS[],7,FALSE))</f>
        <v>B</v>
      </c>
      <c r="I1103" s="10"/>
      <c r="J1103" t="str">
        <f>SALIDA[[#This Row],[CODIGO]]&amp;"       "&amp;SALIDA[[#This Row],[FAMILIA]]</f>
        <v>02083       TEMP BLUE</v>
      </c>
      <c r="K1103">
        <f>VLOOKUP(SALIDA[[#This Row],[CODIGO]],STOCK_STARSOFT[],5,FALSE)</f>
        <v>152.30836500000001</v>
      </c>
      <c r="L1103">
        <f>SALIDA[[#This Row],[CANTIDAD]]*SALIDA[[#This Row],[PRECIO UND]]</f>
        <v>152.30836500000001</v>
      </c>
    </row>
    <row r="1104" spans="1:12" x14ac:dyDescent="0.25">
      <c r="A1104" s="6" t="s">
        <v>2543</v>
      </c>
      <c r="B1104" s="100" t="str">
        <f>VLOOKUP(SALIDA[[#This Row],[CODIGO]],STOCKSANLUIS[],2,FALSE)</f>
        <v>EQUIPO DE A/A MINI SPLIT FRIO SOLO - 18000 BTU - R410A - 220V/1PH/60HZ - TEMP BLUE MADE BY CARRIER INTERAMERICA CORPORATION</v>
      </c>
      <c r="C1104" s="153">
        <v>45946</v>
      </c>
      <c r="D1104">
        <v>1</v>
      </c>
      <c r="E1104">
        <f>IF(VLOOKUP(SALIDA[[#This Row],[CODIGO]],STOCKSANLUIS[],6,FALSE)=0,"PRODUCTO SIN STOCK/UBICACIÓN",VLOOKUP(SALIDA[[#This Row],[CODIGO]],STOCKSANLUIS[],6,FALSE))</f>
        <v>1</v>
      </c>
      <c r="F1104">
        <f>SALIDA[[#This Row],[CANTIDAD]]/SALIDA[[#This Row],[UND MEDIDA]]</f>
        <v>1</v>
      </c>
      <c r="G1104" t="str">
        <f>VLOOKUP(SALIDA[[#This Row],[CODIGO]],FAMILIAS[],4,FALSE)</f>
        <v>TEMP BLUE</v>
      </c>
      <c r="H1104" s="10" t="str">
        <f>IF(VLOOKUP(SALIDA[[#This Row],[CODIGO]],STOCKSANLUIS[],7,FALSE)=0,"PRODUCTO SIN STOCK/UBICACIÓN",VLOOKUP(SALIDA[[#This Row],[CODIGO]],STOCKSANLUIS[],7,FALSE))</f>
        <v>B</v>
      </c>
      <c r="I1104" s="10"/>
      <c r="J1104" t="str">
        <f>SALIDA[[#This Row],[CODIGO]]&amp;"       "&amp;SALIDA[[#This Row],[FAMILIA]]</f>
        <v>02084       TEMP BLUE</v>
      </c>
      <c r="K1104">
        <f>VLOOKUP(SALIDA[[#This Row],[CODIGO]],STOCK_STARSOFT[],5,FALSE)</f>
        <v>231.261594</v>
      </c>
      <c r="L1104">
        <f>SALIDA[[#This Row],[CANTIDAD]]*SALIDA[[#This Row],[PRECIO UND]]</f>
        <v>231.261594</v>
      </c>
    </row>
    <row r="1105" spans="1:12" x14ac:dyDescent="0.25">
      <c r="A1105" s="6" t="s">
        <v>3593</v>
      </c>
      <c r="B1105" s="100" t="str">
        <f>VLOOKUP(SALIDA[[#This Row],[CODIGO]],STOCKSANLUIS[],2,FALSE)</f>
        <v>ADAPTADOR DE MANGUERA R-410A, R-404A, R-22 / QH4-14516 - QUALITY</v>
      </c>
      <c r="C1105" s="153">
        <v>45946</v>
      </c>
      <c r="D1105">
        <v>1</v>
      </c>
      <c r="E1105">
        <f>IF(VLOOKUP(SALIDA[[#This Row],[CODIGO]],STOCKSANLUIS[],6,FALSE)=0,"PRODUCTO SIN STOCK/UBICACIÓN",VLOOKUP(SALIDA[[#This Row],[CODIGO]],STOCKSANLUIS[],6,FALSE))</f>
        <v>1</v>
      </c>
      <c r="F1105">
        <f>SALIDA[[#This Row],[CANTIDAD]]/SALIDA[[#This Row],[UND MEDIDA]]</f>
        <v>1</v>
      </c>
      <c r="G1105" t="str">
        <f>VLOOKUP(SALIDA[[#This Row],[CODIGO]],FAMILIAS[],4,FALSE)</f>
        <v>QUALITY</v>
      </c>
      <c r="H1105" s="10" t="str">
        <f>IF(VLOOKUP(SALIDA[[#This Row],[CODIGO]],STOCKSANLUIS[],7,FALSE)=0,"PRODUCTO SIN STOCK/UBICACIÓN",VLOOKUP(SALIDA[[#This Row],[CODIGO]],STOCKSANLUIS[],7,FALSE))</f>
        <v>A</v>
      </c>
      <c r="I1105" s="10"/>
      <c r="J1105" t="str">
        <f>SALIDA[[#This Row],[CODIGO]]&amp;"       "&amp;SALIDA[[#This Row],[FAMILIA]]</f>
        <v>02991       QUALITY</v>
      </c>
      <c r="K1105">
        <f>VLOOKUP(SALIDA[[#This Row],[CODIGO]],STOCK_STARSOFT[],5,FALSE)</f>
        <v>2.2249059999999998</v>
      </c>
      <c r="L1105">
        <f>SALIDA[[#This Row],[CANTIDAD]]*SALIDA[[#This Row],[PRECIO UND]]</f>
        <v>2.2249059999999998</v>
      </c>
    </row>
    <row r="1106" spans="1:12" x14ac:dyDescent="0.25">
      <c r="A1106" s="6" t="s">
        <v>19300</v>
      </c>
      <c r="B1106" s="100" t="str">
        <f>VLOOKUP(SALIDA[[#This Row],[CODIGO]],STOCKSANLUIS[],2,FALSE)</f>
        <v>CINTA ADHESIVA FOAM QTF-230E - 1/8" X 2" X 32.8´ (3MM X 50MM X 10M) - EVERFROST - HIGH QUALITY</v>
      </c>
      <c r="C1106" s="153">
        <v>45946</v>
      </c>
      <c r="D1106">
        <v>1</v>
      </c>
      <c r="E1106">
        <f>IF(VLOOKUP(SALIDA[[#This Row],[CODIGO]],STOCKSANLUIS[],6,FALSE)=0,"PRODUCTO SIN STOCK/UBICACIÓN",VLOOKUP(SALIDA[[#This Row],[CODIGO]],STOCKSANLUIS[],6,FALSE))</f>
        <v>1</v>
      </c>
      <c r="F1106">
        <f>SALIDA[[#This Row],[CANTIDAD]]/SALIDA[[#This Row],[UND MEDIDA]]</f>
        <v>1</v>
      </c>
      <c r="G1106" t="str">
        <f>VLOOKUP(SALIDA[[#This Row],[CODIGO]],FAMILIAS[],4,FALSE)</f>
        <v>EVERFROST</v>
      </c>
      <c r="H1106" s="10" t="str">
        <f>IF(VLOOKUP(SALIDA[[#This Row],[CODIGO]],STOCKSANLUIS[],7,FALSE)=0,"PRODUCTO SIN STOCK/UBICACIÓN",VLOOKUP(SALIDA[[#This Row],[CODIGO]],STOCKSANLUIS[],7,FALSE))</f>
        <v>C</v>
      </c>
      <c r="I1106" s="10"/>
      <c r="J1106" t="str">
        <f>SALIDA[[#This Row],[CODIGO]]&amp;"       "&amp;SALIDA[[#This Row],[FAMILIA]]</f>
        <v>03490       EVERFROST</v>
      </c>
      <c r="K1106">
        <f>VLOOKUP(SALIDA[[#This Row],[CODIGO]],STOCK_STARSOFT[],5,FALSE)</f>
        <v>1.3047420000000001</v>
      </c>
      <c r="L1106">
        <f>SALIDA[[#This Row],[CANTIDAD]]*SALIDA[[#This Row],[PRECIO UND]]</f>
        <v>1.3047420000000001</v>
      </c>
    </row>
    <row r="1107" spans="1:12" x14ac:dyDescent="0.25">
      <c r="A1107" s="6" t="s">
        <v>19299</v>
      </c>
      <c r="B1107" s="100" t="str">
        <f>VLOOKUP(SALIDA[[#This Row],[CODIGO]],STOCKSANLUIS[],2,FALSE)</f>
        <v>CINTA DE PVC PARA MINI SPLITS 50MMX50M - TAFETAN - EVERFROST - HIGH QUALITY</v>
      </c>
      <c r="C1107" s="153">
        <v>45946</v>
      </c>
      <c r="D1107">
        <v>1</v>
      </c>
      <c r="E1107">
        <f>IF(VLOOKUP(SALIDA[[#This Row],[CODIGO]],STOCKSANLUIS[],6,FALSE)=0,"PRODUCTO SIN STOCK/UBICACIÓN",VLOOKUP(SALIDA[[#This Row],[CODIGO]],STOCKSANLUIS[],6,FALSE))</f>
        <v>1</v>
      </c>
      <c r="F1107">
        <f>SALIDA[[#This Row],[CANTIDAD]]/SALIDA[[#This Row],[UND MEDIDA]]</f>
        <v>1</v>
      </c>
      <c r="G1107" t="str">
        <f>VLOOKUP(SALIDA[[#This Row],[CODIGO]],FAMILIAS[],4,FALSE)</f>
        <v>EVERFROST</v>
      </c>
      <c r="H1107" s="10" t="str">
        <f>IF(VLOOKUP(SALIDA[[#This Row],[CODIGO]],STOCKSANLUIS[],7,FALSE)=0,"PRODUCTO SIN STOCK/UBICACIÓN",VLOOKUP(SALIDA[[#This Row],[CODIGO]],STOCKSANLUIS[],7,FALSE))</f>
        <v>C</v>
      </c>
      <c r="I1107" s="10"/>
      <c r="J1107" t="str">
        <f>SALIDA[[#This Row],[CODIGO]]&amp;"       "&amp;SALIDA[[#This Row],[FAMILIA]]</f>
        <v>03489       EVERFROST</v>
      </c>
      <c r="K1107">
        <f>VLOOKUP(SALIDA[[#This Row],[CODIGO]],STOCK_STARSOFT[],5,FALSE)</f>
        <v>0.76004300000000002</v>
      </c>
      <c r="L1107">
        <f>SALIDA[[#This Row],[CANTIDAD]]*SALIDA[[#This Row],[PRECIO UND]]</f>
        <v>0.76004300000000002</v>
      </c>
    </row>
    <row r="1108" spans="1:12" x14ac:dyDescent="0.25">
      <c r="A1108" s="6" t="s">
        <v>3776</v>
      </c>
      <c r="B1108" s="100" t="str">
        <f>VLOOKUP(SALIDA[[#This Row],[CODIGO]],STOCKSANLUIS[],2,FALSE)</f>
        <v>LAMA DE PVC CLEARWAY STANDARD SMOOTH 8¨¨ X .080¨¨ X 300¨ (20 CM X 2MMX 91.44M)</v>
      </c>
      <c r="C1108" s="153">
        <v>45946</v>
      </c>
      <c r="D1108">
        <v>227.88</v>
      </c>
      <c r="E1108">
        <f>IF(VLOOKUP(SALIDA[[#This Row],[CODIGO]],STOCKSANLUIS[],6,FALSE)=0,"PRODUCTO SIN STOCK/UBICACIÓN",VLOOKUP(SALIDA[[#This Row],[CODIGO]],STOCKSANLUIS[],6,FALSE))</f>
        <v>91.44</v>
      </c>
      <c r="F1108">
        <f>SALIDA[[#This Row],[CANTIDAD]]/SALIDA[[#This Row],[UND MEDIDA]]</f>
        <v>2.4921259842519685</v>
      </c>
      <c r="G1108" t="str">
        <f>VLOOKUP(SALIDA[[#This Row],[CODIGO]],FAMILIAS[],4,FALSE)</f>
        <v>CLEARWAY</v>
      </c>
      <c r="H1108" s="10" t="str">
        <f>IF(VLOOKUP(SALIDA[[#This Row],[CODIGO]],STOCKSANLUIS[],7,FALSE)=0,"PRODUCTO SIN STOCK/UBICACIÓN",VLOOKUP(SALIDA[[#This Row],[CODIGO]],STOCKSANLUIS[],7,FALSE))</f>
        <v>B/C</v>
      </c>
      <c r="I1108" s="10"/>
      <c r="J1108" t="str">
        <f>SALIDA[[#This Row],[CODIGO]]&amp;"       "&amp;SALIDA[[#This Row],[FAMILIA]]</f>
        <v>03169       CLEARWAY</v>
      </c>
      <c r="K1108">
        <f>VLOOKUP(SALIDA[[#This Row],[CODIGO]],STOCK_STARSOFT[],5,FALSE)</f>
        <v>1.2627120000000001</v>
      </c>
      <c r="L1108">
        <f>SALIDA[[#This Row],[CANTIDAD]]*SALIDA[[#This Row],[PRECIO UND]]</f>
        <v>287.74681056000003</v>
      </c>
    </row>
    <row r="1109" spans="1:12" x14ac:dyDescent="0.25">
      <c r="A1109" s="6" t="s">
        <v>3878</v>
      </c>
      <c r="B1109" s="100" t="str">
        <f>VLOOKUP(SALIDA[[#This Row],[CODIGO]],STOCKSANLUIS[],2,FALSE)</f>
        <v>GAS REFRIGERANTE R134A  X 1 KG - (TAPA CON VALVULA) - ICELOONG</v>
      </c>
      <c r="C1109" s="153">
        <v>45946</v>
      </c>
      <c r="D1109">
        <v>6</v>
      </c>
      <c r="E1109">
        <f>IF(VLOOKUP(SALIDA[[#This Row],[CODIGO]],STOCKSANLUIS[],6,FALSE)=0,"PRODUCTO SIN STOCK/UBICACIÓN",VLOOKUP(SALIDA[[#This Row],[CODIGO]],STOCKSANLUIS[],6,FALSE))</f>
        <v>1</v>
      </c>
      <c r="F1109">
        <f>SALIDA[[#This Row],[CANTIDAD]]/SALIDA[[#This Row],[UND MEDIDA]]</f>
        <v>6</v>
      </c>
      <c r="G1109" t="str">
        <f>VLOOKUP(SALIDA[[#This Row],[CODIGO]],FAMILIAS[],4,FALSE)</f>
        <v>ZHEJIANG YONGHE</v>
      </c>
      <c r="H1109" s="10" t="str">
        <f>IF(VLOOKUP(SALIDA[[#This Row],[CODIGO]],STOCKSANLUIS[],7,FALSE)=0,"PRODUCTO SIN STOCK/UBICACIÓN",VLOOKUP(SALIDA[[#This Row],[CODIGO]],STOCKSANLUIS[],7,FALSE))</f>
        <v>C</v>
      </c>
      <c r="I1109" s="10"/>
      <c r="J1109" t="str">
        <f>SALIDA[[#This Row],[CODIGO]]&amp;"       "&amp;SALIDA[[#This Row],[FAMILIA]]</f>
        <v>03342       ZHEJIANG YONGHE</v>
      </c>
      <c r="K1109">
        <f>VLOOKUP(SALIDA[[#This Row],[CODIGO]],STOCK_STARSOFT[],5,FALSE)</f>
        <v>8.6758159999999993</v>
      </c>
      <c r="L1109">
        <f>SALIDA[[#This Row],[CANTIDAD]]*SALIDA[[#This Row],[PRECIO UND]]</f>
        <v>52.054895999999999</v>
      </c>
    </row>
    <row r="1110" spans="1:12" x14ac:dyDescent="0.25">
      <c r="A1110" s="6" t="s">
        <v>3341</v>
      </c>
      <c r="B1110" s="100" t="str">
        <f>VLOOKUP(SALIDA[[#This Row],[CODIGO]],STOCKSANLUIS[],2,FALSE)</f>
        <v>GAS REFRIGERANTE R404A -10.90KG ICELOONG</v>
      </c>
      <c r="C1110" s="153">
        <v>45946</v>
      </c>
      <c r="D1110">
        <v>1</v>
      </c>
      <c r="E1110">
        <f>IF(VLOOKUP(SALIDA[[#This Row],[CODIGO]],STOCKSANLUIS[],6,FALSE)=0,"PRODUCTO SIN STOCK/UBICACIÓN",VLOOKUP(SALIDA[[#This Row],[CODIGO]],STOCKSANLUIS[],6,FALSE))</f>
        <v>1</v>
      </c>
      <c r="F1110">
        <f>SALIDA[[#This Row],[CANTIDAD]]/SALIDA[[#This Row],[UND MEDIDA]]</f>
        <v>1</v>
      </c>
      <c r="G1110" t="str">
        <f>VLOOKUP(SALIDA[[#This Row],[CODIGO]],FAMILIAS[],4,FALSE)</f>
        <v>ZHEJIANG YONGHE</v>
      </c>
      <c r="H1110" s="10" t="str">
        <f>IF(VLOOKUP(SALIDA[[#This Row],[CODIGO]],STOCKSANLUIS[],7,FALSE)=0,"PRODUCTO SIN STOCK/UBICACIÓN",VLOOKUP(SALIDA[[#This Row],[CODIGO]],STOCKSANLUIS[],7,FALSE))</f>
        <v>C</v>
      </c>
      <c r="I1110" s="10" t="s">
        <v>19536</v>
      </c>
      <c r="J1110" t="str">
        <f>SALIDA[[#This Row],[CODIGO]]&amp;"       "&amp;SALIDA[[#This Row],[FAMILIA]]</f>
        <v>02752       ZHEJIANG YONGHE</v>
      </c>
      <c r="K1110">
        <f>VLOOKUP(SALIDA[[#This Row],[CODIGO]],STOCK_STARSOFT[],5,FALSE)</f>
        <v>53.481755</v>
      </c>
      <c r="L1110">
        <f>SALIDA[[#This Row],[CANTIDAD]]*SALIDA[[#This Row],[PRECIO UND]]</f>
        <v>53.481755</v>
      </c>
    </row>
    <row r="1111" spans="1:12" x14ac:dyDescent="0.25">
      <c r="A1111" s="6" t="s">
        <v>2541</v>
      </c>
      <c r="B1111" s="100" t="str">
        <f>VLOOKUP(SALIDA[[#This Row],[CODIGO]],STOCKSANLUIS[],2,FALSE)</f>
        <v>EQUIPO DE A/A MINI SPLIT FRIO SOLO - 12000 BTU - R410A - 220V/1PH/60HZ - TEMP BLUE MADE BY CARRIER INTERAMERICA CORPORATION</v>
      </c>
      <c r="C1111" s="153">
        <v>45946</v>
      </c>
      <c r="D1111">
        <v>1</v>
      </c>
      <c r="E1111">
        <f>IF(VLOOKUP(SALIDA[[#This Row],[CODIGO]],STOCKSANLUIS[],6,FALSE)=0,"PRODUCTO SIN STOCK/UBICACIÓN",VLOOKUP(SALIDA[[#This Row],[CODIGO]],STOCKSANLUIS[],6,FALSE))</f>
        <v>1</v>
      </c>
      <c r="F1111">
        <f>SALIDA[[#This Row],[CANTIDAD]]/SALIDA[[#This Row],[UND MEDIDA]]</f>
        <v>1</v>
      </c>
      <c r="G1111" t="str">
        <f>VLOOKUP(SALIDA[[#This Row],[CODIGO]],FAMILIAS[],4,FALSE)</f>
        <v>TEMP BLUE</v>
      </c>
      <c r="H1111" s="10" t="str">
        <f>IF(VLOOKUP(SALIDA[[#This Row],[CODIGO]],STOCKSANLUIS[],7,FALSE)=0,"PRODUCTO SIN STOCK/UBICACIÓN",VLOOKUP(SALIDA[[#This Row],[CODIGO]],STOCKSANLUIS[],7,FALSE))</f>
        <v>B</v>
      </c>
      <c r="I1111" s="10"/>
      <c r="J1111" t="str">
        <f>SALIDA[[#This Row],[CODIGO]]&amp;"       "&amp;SALIDA[[#This Row],[FAMILIA]]</f>
        <v>02083       TEMP BLUE</v>
      </c>
      <c r="K1111">
        <f>VLOOKUP(SALIDA[[#This Row],[CODIGO]],STOCK_STARSOFT[],5,FALSE)</f>
        <v>152.30836500000001</v>
      </c>
      <c r="L1111">
        <f>SALIDA[[#This Row],[CANTIDAD]]*SALIDA[[#This Row],[PRECIO UND]]</f>
        <v>152.30836500000001</v>
      </c>
    </row>
    <row r="1112" spans="1:12" x14ac:dyDescent="0.25">
      <c r="A1112" s="6" t="s">
        <v>3884</v>
      </c>
      <c r="B1112" s="100" t="str">
        <f>VLOOKUP(SALIDA[[#This Row],[CODIGO]],STOCKSANLUIS[],2,FALSE)</f>
        <v>GAS REFRIGERANTE R600A X 420 GR - (TAPA CON VALVULA) - ICELOONG</v>
      </c>
      <c r="C1112" s="153">
        <v>45946</v>
      </c>
      <c r="D1112">
        <v>1</v>
      </c>
      <c r="E1112">
        <f>IF(VLOOKUP(SALIDA[[#This Row],[CODIGO]],STOCKSANLUIS[],6,FALSE)=0,"PRODUCTO SIN STOCK/UBICACIÓN",VLOOKUP(SALIDA[[#This Row],[CODIGO]],STOCKSANLUIS[],6,FALSE))</f>
        <v>1</v>
      </c>
      <c r="F1112">
        <f>SALIDA[[#This Row],[CANTIDAD]]/SALIDA[[#This Row],[UND MEDIDA]]</f>
        <v>1</v>
      </c>
      <c r="G1112" t="str">
        <f>VLOOKUP(SALIDA[[#This Row],[CODIGO]],FAMILIAS[],4,FALSE)</f>
        <v>ZHEJIANG YONGHE</v>
      </c>
      <c r="H1112" s="10" t="str">
        <f>IF(VLOOKUP(SALIDA[[#This Row],[CODIGO]],STOCKSANLUIS[],7,FALSE)=0,"PRODUCTO SIN STOCK/UBICACIÓN",VLOOKUP(SALIDA[[#This Row],[CODIGO]],STOCKSANLUIS[],7,FALSE))</f>
        <v>C</v>
      </c>
      <c r="I1112" s="10"/>
      <c r="J1112" t="str">
        <f>SALIDA[[#This Row],[CODIGO]]&amp;"       "&amp;SALIDA[[#This Row],[FAMILIA]]</f>
        <v>03347       ZHEJIANG YONGHE</v>
      </c>
      <c r="K1112">
        <f>VLOOKUP(SALIDA[[#This Row],[CODIGO]],STOCK_STARSOFT[],5,FALSE)</f>
        <v>2.050014</v>
      </c>
      <c r="L1112">
        <f>SALIDA[[#This Row],[CANTIDAD]]*SALIDA[[#This Row],[PRECIO UND]]</f>
        <v>2.050014</v>
      </c>
    </row>
    <row r="1113" spans="1:12" x14ac:dyDescent="0.25">
      <c r="A1113" s="6" t="s">
        <v>19226</v>
      </c>
      <c r="B1113" s="100" t="str">
        <f>VLOOKUP(SALIDA[[#This Row],[CODIGO]],STOCKSANLUIS[],2,FALSE)</f>
        <v>EXTRACTOR HELICOCENTRIFUGO - DIAMETRO 250 MM (10") - 220V/1PH/60HZ - STAR COLD - MF-250P (EQV TD1300/250)</v>
      </c>
      <c r="C1113" s="153">
        <v>45946</v>
      </c>
      <c r="D1113">
        <v>2</v>
      </c>
      <c r="E1113">
        <f>IF(VLOOKUP(SALIDA[[#This Row],[CODIGO]],STOCKSANLUIS[],6,FALSE)=0,"PRODUCTO SIN STOCK/UBICACIÓN",VLOOKUP(SALIDA[[#This Row],[CODIGO]],STOCKSANLUIS[],6,FALSE))</f>
        <v>1</v>
      </c>
      <c r="F1113">
        <f>SALIDA[[#This Row],[CANTIDAD]]/SALIDA[[#This Row],[UND MEDIDA]]</f>
        <v>2</v>
      </c>
      <c r="G1113" t="str">
        <f>VLOOKUP(SALIDA[[#This Row],[CODIGO]],FAMILIAS[],4,FALSE)</f>
        <v>STAR COLD</v>
      </c>
      <c r="H1113" s="10" t="str">
        <f>IF(VLOOKUP(SALIDA[[#This Row],[CODIGO]],STOCKSANLUIS[],7,FALSE)=0,"PRODUCTO SIN STOCK/UBICACIÓN",VLOOKUP(SALIDA[[#This Row],[CODIGO]],STOCKSANLUIS[],7,FALSE))</f>
        <v>A</v>
      </c>
      <c r="I1113" s="10"/>
      <c r="J1113" t="str">
        <f>SALIDA[[#This Row],[CODIGO]]&amp;"       "&amp;SALIDA[[#This Row],[FAMILIA]]</f>
        <v>03481       STAR COLD</v>
      </c>
      <c r="K1113">
        <f>VLOOKUP(SALIDA[[#This Row],[CODIGO]],STOCK_STARSOFT[],5,FALSE)</f>
        <v>47.532215999999998</v>
      </c>
      <c r="L1113">
        <f>SALIDA[[#This Row],[CANTIDAD]]*SALIDA[[#This Row],[PRECIO UND]]</f>
        <v>95.064431999999996</v>
      </c>
    </row>
    <row r="1114" spans="1:12" x14ac:dyDescent="0.25">
      <c r="A1114" s="6" t="s">
        <v>57</v>
      </c>
      <c r="B1114" s="100" t="str">
        <f>VLOOKUP(SALIDA[[#This Row],[CODIGO]],STOCKSANLUIS[],2,FALSE)</f>
        <v>CONTROLADOR DE VOLTAJE Y PROTECTOR DE FASES PHASELOG EW PLUS - VER.05 - 90-220 VAC - FULL GAUGE - WHITE</v>
      </c>
      <c r="C1114" s="153">
        <v>45946</v>
      </c>
      <c r="D1114">
        <v>2</v>
      </c>
      <c r="E1114">
        <f>IF(VLOOKUP(SALIDA[[#This Row],[CODIGO]],STOCKSANLUIS[],6,FALSE)=0,"PRODUCTO SIN STOCK/UBICACIÓN",VLOOKUP(SALIDA[[#This Row],[CODIGO]],STOCKSANLUIS[],6,FALSE))</f>
        <v>1</v>
      </c>
      <c r="F1114">
        <f>SALIDA[[#This Row],[CANTIDAD]]/SALIDA[[#This Row],[UND MEDIDA]]</f>
        <v>2</v>
      </c>
      <c r="G1114" t="str">
        <f>VLOOKUP(SALIDA[[#This Row],[CODIGO]],FAMILIAS[],4,FALSE)</f>
        <v>FULL GAUGE</v>
      </c>
      <c r="H1114" s="10" t="str">
        <f>IF(VLOOKUP(SALIDA[[#This Row],[CODIGO]],STOCKSANLUIS[],7,FALSE)=0,"PRODUCTO SIN STOCK/UBICACIÓN",VLOOKUP(SALIDA[[#This Row],[CODIGO]],STOCKSANLUIS[],7,FALSE))</f>
        <v>C</v>
      </c>
      <c r="I1114" s="10"/>
      <c r="J1114" t="str">
        <f>SALIDA[[#This Row],[CODIGO]]&amp;"       "&amp;SALIDA[[#This Row],[FAMILIA]]</f>
        <v>00029       FULL GAUGE</v>
      </c>
      <c r="K1114">
        <f>VLOOKUP(SALIDA[[#This Row],[CODIGO]],STOCK_STARSOFT[],5,FALSE)</f>
        <v>54.47063</v>
      </c>
      <c r="L1114">
        <f>SALIDA[[#This Row],[CANTIDAD]]*SALIDA[[#This Row],[PRECIO UND]]</f>
        <v>108.94126</v>
      </c>
    </row>
    <row r="1115" spans="1:12" x14ac:dyDescent="0.25">
      <c r="A1115" s="6" t="s">
        <v>1199</v>
      </c>
      <c r="B1115" s="100" t="str">
        <f>VLOOKUP(SALIDA[[#This Row],[CODIGO]],STOCKSANLUIS[],2,FALSE)</f>
        <v>CONTROLADOR DE TEMPERATURA DIGITAL MT-512G - VER.02 - 115/220 VAC - FULL GAUGE</v>
      </c>
      <c r="C1115" s="153">
        <v>45946</v>
      </c>
      <c r="D1115">
        <v>1</v>
      </c>
      <c r="E1115">
        <f>IF(VLOOKUP(SALIDA[[#This Row],[CODIGO]],STOCKSANLUIS[],6,FALSE)=0,"PRODUCTO SIN STOCK/UBICACIÓN",VLOOKUP(SALIDA[[#This Row],[CODIGO]],STOCKSANLUIS[],6,FALSE))</f>
        <v>1</v>
      </c>
      <c r="F1115">
        <f>SALIDA[[#This Row],[CANTIDAD]]/SALIDA[[#This Row],[UND MEDIDA]]</f>
        <v>1</v>
      </c>
      <c r="G1115" t="str">
        <f>VLOOKUP(SALIDA[[#This Row],[CODIGO]],FAMILIAS[],4,FALSE)</f>
        <v>FULL GAUGE</v>
      </c>
      <c r="H1115" s="10" t="str">
        <f>IF(VLOOKUP(SALIDA[[#This Row],[CODIGO]],STOCKSANLUIS[],7,FALSE)=0,"PRODUCTO SIN STOCK/UBICACIÓN",VLOOKUP(SALIDA[[#This Row],[CODIGO]],STOCKSANLUIS[],7,FALSE))</f>
        <v>A</v>
      </c>
      <c r="I1115" s="10"/>
      <c r="J1115" t="str">
        <f>SALIDA[[#This Row],[CODIGO]]&amp;"       "&amp;SALIDA[[#This Row],[FAMILIA]]</f>
        <v>01276       FULL GAUGE</v>
      </c>
      <c r="K1115">
        <f>VLOOKUP(SALIDA[[#This Row],[CODIGO]],STOCK_STARSOFT[],5,FALSE)</f>
        <v>20.559538</v>
      </c>
      <c r="L1115">
        <f>SALIDA[[#This Row],[CANTIDAD]]*SALIDA[[#This Row],[PRECIO UND]]</f>
        <v>20.559538</v>
      </c>
    </row>
    <row r="1116" spans="1:12" x14ac:dyDescent="0.25">
      <c r="A1116" s="6" t="s">
        <v>65</v>
      </c>
      <c r="B1116" s="100" t="str">
        <f>VLOOKUP(SALIDA[[#This Row],[CODIGO]],STOCKSANLUIS[],2,FALSE)</f>
        <v xml:space="preserve">SENSOR DE TEMPERATURA NTC - SB-19 - 2.5M - FULL GAUGE </v>
      </c>
      <c r="C1116" s="153">
        <v>45946</v>
      </c>
      <c r="D1116">
        <v>1</v>
      </c>
      <c r="E1116">
        <f>IF(VLOOKUP(SALIDA[[#This Row],[CODIGO]],STOCKSANLUIS[],6,FALSE)=0,"PRODUCTO SIN STOCK/UBICACIÓN",VLOOKUP(SALIDA[[#This Row],[CODIGO]],STOCKSANLUIS[],6,FALSE))</f>
        <v>1</v>
      </c>
      <c r="F1116">
        <f>SALIDA[[#This Row],[CANTIDAD]]/SALIDA[[#This Row],[UND MEDIDA]]</f>
        <v>1</v>
      </c>
      <c r="G1116" t="str">
        <f>VLOOKUP(SALIDA[[#This Row],[CODIGO]],FAMILIAS[],4,FALSE)</f>
        <v>FULL GAUGE</v>
      </c>
      <c r="H1116" s="10" t="str">
        <f>IF(VLOOKUP(SALIDA[[#This Row],[CODIGO]],STOCKSANLUIS[],7,FALSE)=0,"PRODUCTO SIN STOCK/UBICACIÓN",VLOOKUP(SALIDA[[#This Row],[CODIGO]],STOCKSANLUIS[],7,FALSE))</f>
        <v>C</v>
      </c>
      <c r="I1116" s="10"/>
      <c r="J1116" t="str">
        <f>SALIDA[[#This Row],[CODIGO]]&amp;"       "&amp;SALIDA[[#This Row],[FAMILIA]]</f>
        <v>00033       FULL GAUGE</v>
      </c>
      <c r="K1116">
        <f>VLOOKUP(SALIDA[[#This Row],[CODIGO]],STOCK_STARSOFT[],5,FALSE)</f>
        <v>2.8372660000000001</v>
      </c>
      <c r="L1116">
        <f>SALIDA[[#This Row],[CANTIDAD]]*SALIDA[[#This Row],[PRECIO UND]]</f>
        <v>2.8372660000000001</v>
      </c>
    </row>
    <row r="1117" spans="1:12" x14ac:dyDescent="0.25">
      <c r="A1117" s="26" t="s">
        <v>375</v>
      </c>
      <c r="B1117" s="120" t="str">
        <f>VLOOKUP(SALIDA[[#This Row],[CODIGO]],STOCKSANLUIS[],2,FALSE)</f>
        <v>ROLLO DE COBRE FLEXIBLE 1/4" HIGH QUALITY - STARCOLD - 6.35 MM X 0.55 MM X 15 M</v>
      </c>
      <c r="C1117" s="154">
        <v>45946</v>
      </c>
      <c r="D1117" s="27">
        <v>6</v>
      </c>
      <c r="E1117">
        <f>IF(VLOOKUP(SALIDA[[#This Row],[CODIGO]],STOCKSANLUIS[],6,FALSE)=0,"PRODUCTO SIN STOCK/UBICACIÓN",VLOOKUP(SALIDA[[#This Row],[CODIGO]],STOCKSANLUIS[],6,FALSE))</f>
        <v>1</v>
      </c>
      <c r="F1117">
        <f>SALIDA[[#This Row],[CANTIDAD]]/SALIDA[[#This Row],[UND MEDIDA]]</f>
        <v>6</v>
      </c>
      <c r="G1117" t="str">
        <f>VLOOKUP(SALIDA[[#This Row],[CODIGO]],FAMILIAS[],4,FALSE)</f>
        <v>ICEAGE- ZHEJIANG JIAHE PIPES</v>
      </c>
      <c r="H1117" s="10" t="str">
        <f>IF(VLOOKUP(SALIDA[[#This Row],[CODIGO]],STOCKSANLUIS[],7,FALSE)=0,"PRODUCTO SIN STOCK/UBICACIÓN",VLOOKUP(SALIDA[[#This Row],[CODIGO]],STOCKSANLUIS[],7,FALSE))</f>
        <v>C</v>
      </c>
      <c r="I1117" s="10"/>
      <c r="J1117" t="str">
        <f>SALIDA[[#This Row],[CODIGO]]&amp;"       "&amp;SALIDA[[#This Row],[FAMILIA]]</f>
        <v>00315       ICEAGE- ZHEJIANG JIAHE PIPES</v>
      </c>
      <c r="K1117">
        <f>VLOOKUP(SALIDA[[#This Row],[CODIGO]],STOCK_STARSOFT[],5,FALSE)</f>
        <v>17.534842000000001</v>
      </c>
      <c r="L1117">
        <f>SALIDA[[#This Row],[CANTIDAD]]*SALIDA[[#This Row],[PRECIO UND]]</f>
        <v>105.20905200000001</v>
      </c>
    </row>
    <row r="1118" spans="1:12" x14ac:dyDescent="0.25">
      <c r="A1118" s="26" t="s">
        <v>1819</v>
      </c>
      <c r="B1118" s="120" t="str">
        <f>VLOOKUP(SALIDA[[#This Row],[CODIGO]],STOCKSANLUIS[],2,FALSE)</f>
        <v>ROLLO DE COBRE FLEXIBLE 1/2" HIGH QUALITY - STARCOLD - 12.70 MM X 0.65 MM X 15 M</v>
      </c>
      <c r="C1118" s="154">
        <v>45946</v>
      </c>
      <c r="D1118" s="27">
        <v>4</v>
      </c>
      <c r="E1118">
        <f>IF(VLOOKUP(SALIDA[[#This Row],[CODIGO]],STOCKSANLUIS[],6,FALSE)=0,"PRODUCTO SIN STOCK/UBICACIÓN",VLOOKUP(SALIDA[[#This Row],[CODIGO]],STOCKSANLUIS[],6,FALSE))</f>
        <v>1</v>
      </c>
      <c r="F1118">
        <f>SALIDA[[#This Row],[CANTIDAD]]/SALIDA[[#This Row],[UND MEDIDA]]</f>
        <v>4</v>
      </c>
      <c r="G1118" t="str">
        <f>VLOOKUP(SALIDA[[#This Row],[CODIGO]],FAMILIAS[],4,FALSE)</f>
        <v>ICEAGE- ZHEJIANG JIAHE PIPES</v>
      </c>
      <c r="H1118" s="10" t="str">
        <f>IF(VLOOKUP(SALIDA[[#This Row],[CODIGO]],STOCKSANLUIS[],7,FALSE)=0,"PRODUCTO SIN STOCK/UBICACIÓN",VLOOKUP(SALIDA[[#This Row],[CODIGO]],STOCKSANLUIS[],7,FALSE))</f>
        <v>C</v>
      </c>
      <c r="I1118" s="10"/>
      <c r="J1118" t="str">
        <f>SALIDA[[#This Row],[CODIGO]]&amp;"       "&amp;SALIDA[[#This Row],[FAMILIA]]</f>
        <v>01671       ICEAGE- ZHEJIANG JIAHE PIPES</v>
      </c>
      <c r="K1118">
        <f>VLOOKUP(SALIDA[[#This Row],[CODIGO]],STOCK_STARSOFT[],5,FALSE)</f>
        <v>43.044683999999997</v>
      </c>
      <c r="L1118">
        <f>SALIDA[[#This Row],[CANTIDAD]]*SALIDA[[#This Row],[PRECIO UND]]</f>
        <v>172.17873599999999</v>
      </c>
    </row>
    <row r="1119" spans="1:12" x14ac:dyDescent="0.25">
      <c r="A1119" s="26" t="s">
        <v>3605</v>
      </c>
      <c r="B1119" s="120" t="str">
        <f>VLOOKUP(SALIDA[[#This Row],[CODIGO]],STOCKSANLUIS[],2,FALSE)</f>
        <v>ROLLO DE COBRE FLEXIBLE 3/8" HIGH QUALITY - STARCOLD - 9.53 MM X 0.60 MM X 15 M</v>
      </c>
      <c r="C1119" s="154">
        <v>45946</v>
      </c>
      <c r="D1119" s="27">
        <v>2</v>
      </c>
      <c r="E1119">
        <f>IF(VLOOKUP(SALIDA[[#This Row],[CODIGO]],STOCKSANLUIS[],6,FALSE)=0,"PRODUCTO SIN STOCK/UBICACIÓN",VLOOKUP(SALIDA[[#This Row],[CODIGO]],STOCKSANLUIS[],6,FALSE))</f>
        <v>1</v>
      </c>
      <c r="F1119">
        <f>SALIDA[[#This Row],[CANTIDAD]]/SALIDA[[#This Row],[UND MEDIDA]]</f>
        <v>2</v>
      </c>
      <c r="G1119" t="str">
        <f>VLOOKUP(SALIDA[[#This Row],[CODIGO]],FAMILIAS[],4,FALSE)</f>
        <v>ICEAGE- ZHEJIANG JIAHE PIPES</v>
      </c>
      <c r="H1119" s="10" t="str">
        <f>IF(VLOOKUP(SALIDA[[#This Row],[CODIGO]],STOCKSANLUIS[],7,FALSE)=0,"PRODUCTO SIN STOCK/UBICACIÓN",VLOOKUP(SALIDA[[#This Row],[CODIGO]],STOCKSANLUIS[],7,FALSE))</f>
        <v>C</v>
      </c>
      <c r="I1119" s="10"/>
      <c r="J1119" t="str">
        <f>SALIDA[[#This Row],[CODIGO]]&amp;"       "&amp;SALIDA[[#This Row],[FAMILIA]]</f>
        <v>03002       ICEAGE- ZHEJIANG JIAHE PIPES</v>
      </c>
      <c r="K1119">
        <f>VLOOKUP(SALIDA[[#This Row],[CODIGO]],STOCK_STARSOFT[],5,FALSE)</f>
        <v>29.441466999999999</v>
      </c>
      <c r="L1119">
        <f>SALIDA[[#This Row],[CANTIDAD]]*SALIDA[[#This Row],[PRECIO UND]]</f>
        <v>58.882933999999999</v>
      </c>
    </row>
    <row r="1120" spans="1:12" x14ac:dyDescent="0.25">
      <c r="A1120" s="26" t="s">
        <v>3681</v>
      </c>
      <c r="B1120" s="120" t="str">
        <f>VLOOKUP(SALIDA[[#This Row],[CODIGO]],STOCKSANLUIS[],2,FALSE)</f>
        <v>ROLLO DE COBRE FLEXIBLE 5/8" HIGH QUALITY - STARCOLD - 15.88 MM X 0.65 MM X 15 M</v>
      </c>
      <c r="C1120" s="154">
        <v>45946</v>
      </c>
      <c r="D1120" s="27">
        <v>2</v>
      </c>
      <c r="E1120">
        <f>IF(VLOOKUP(SALIDA[[#This Row],[CODIGO]],STOCKSANLUIS[],6,FALSE)=0,"PRODUCTO SIN STOCK/UBICACIÓN",VLOOKUP(SALIDA[[#This Row],[CODIGO]],STOCKSANLUIS[],6,FALSE))</f>
        <v>1</v>
      </c>
      <c r="F1120">
        <f>SALIDA[[#This Row],[CANTIDAD]]/SALIDA[[#This Row],[UND MEDIDA]]</f>
        <v>2</v>
      </c>
      <c r="G1120" t="str">
        <f>VLOOKUP(SALIDA[[#This Row],[CODIGO]],FAMILIAS[],4,FALSE)</f>
        <v>ICEAGE- ZHEJIANG JIAHE PIPES</v>
      </c>
      <c r="H1120" s="10" t="str">
        <f>IF(VLOOKUP(SALIDA[[#This Row],[CODIGO]],STOCKSANLUIS[],7,FALSE)=0,"PRODUCTO SIN STOCK/UBICACIÓN",VLOOKUP(SALIDA[[#This Row],[CODIGO]],STOCKSANLUIS[],7,FALSE))</f>
        <v>C</v>
      </c>
      <c r="I1120" s="10"/>
      <c r="J1120" t="str">
        <f>SALIDA[[#This Row],[CODIGO]]&amp;"       "&amp;SALIDA[[#This Row],[FAMILIA]]</f>
        <v>03065       ICEAGE- ZHEJIANG JIAHE PIPES</v>
      </c>
      <c r="K1120">
        <f>VLOOKUP(SALIDA[[#This Row],[CODIGO]],STOCK_STARSOFT[],5,FALSE)</f>
        <v>54.340955000000001</v>
      </c>
      <c r="L1120">
        <f>SALIDA[[#This Row],[CANTIDAD]]*SALIDA[[#This Row],[PRECIO UND]]</f>
        <v>108.68191</v>
      </c>
    </row>
    <row r="1121" spans="1:12" x14ac:dyDescent="0.25">
      <c r="A1121" s="26" t="s">
        <v>371</v>
      </c>
      <c r="B1121" s="120" t="str">
        <f>VLOOKUP(SALIDA[[#This Row],[CODIGO]],STOCKSANLUIS[],2,FALSE)</f>
        <v>ROLLO DE COBRE FLEXIBLE 3/4" HIGH QUALITY - STARCOLD - 19.05 MM X 0.75 MM X 15 M</v>
      </c>
      <c r="C1121" s="154">
        <v>45946</v>
      </c>
      <c r="D1121" s="27">
        <v>1</v>
      </c>
      <c r="E1121">
        <f>IF(VLOOKUP(SALIDA[[#This Row],[CODIGO]],STOCKSANLUIS[],6,FALSE)=0,"PRODUCTO SIN STOCK/UBICACIÓN",VLOOKUP(SALIDA[[#This Row],[CODIGO]],STOCKSANLUIS[],6,FALSE))</f>
        <v>1</v>
      </c>
      <c r="F1121">
        <f>SALIDA[[#This Row],[CANTIDAD]]/SALIDA[[#This Row],[UND MEDIDA]]</f>
        <v>1</v>
      </c>
      <c r="G1121" t="str">
        <f>VLOOKUP(SALIDA[[#This Row],[CODIGO]],FAMILIAS[],4,FALSE)</f>
        <v>ICEAGE- ZHEJIANG JIAHE PIPES</v>
      </c>
      <c r="H1121" s="10" t="str">
        <f>IF(VLOOKUP(SALIDA[[#This Row],[CODIGO]],STOCKSANLUIS[],7,FALSE)=0,"PRODUCTO SIN STOCK/UBICACIÓN",VLOOKUP(SALIDA[[#This Row],[CODIGO]],STOCKSANLUIS[],7,FALSE))</f>
        <v>C</v>
      </c>
      <c r="I1121" s="10"/>
      <c r="J1121" t="str">
        <f>SALIDA[[#This Row],[CODIGO]]&amp;"       "&amp;SALIDA[[#This Row],[FAMILIA]]</f>
        <v>00313       ICEAGE- ZHEJIANG JIAHE PIPES</v>
      </c>
      <c r="K1121">
        <f>VLOOKUP(SALIDA[[#This Row],[CODIGO]],STOCK_STARSOFT[],5,FALSE)</f>
        <v>75.432329999999993</v>
      </c>
      <c r="L1121">
        <f>SALIDA[[#This Row],[CANTIDAD]]*SALIDA[[#This Row],[PRECIO UND]]</f>
        <v>75.432329999999993</v>
      </c>
    </row>
    <row r="1122" spans="1:12" x14ac:dyDescent="0.25">
      <c r="A1122" s="26" t="s">
        <v>3814</v>
      </c>
      <c r="B1122" s="120" t="str">
        <f>VLOOKUP(SALIDA[[#This Row],[CODIGO]],STOCKSANLUIS[],2,FALSE)</f>
        <v>MANGA AISLANTE CLASS 1 - 1/2"ID X 1/2"THK - WINCELL</v>
      </c>
      <c r="C1122" s="154">
        <v>45946</v>
      </c>
      <c r="D1122" s="27">
        <v>30</v>
      </c>
      <c r="E1122">
        <f>IF(VLOOKUP(SALIDA[[#This Row],[CODIGO]],STOCKSANLUIS[],6,FALSE)=0,"PRODUCTO SIN STOCK/UBICACIÓN",VLOOKUP(SALIDA[[#This Row],[CODIGO]],STOCKSANLUIS[],6,FALSE))</f>
        <v>1</v>
      </c>
      <c r="F1122">
        <f>SALIDA[[#This Row],[CANTIDAD]]/SALIDA[[#This Row],[UND MEDIDA]]</f>
        <v>30</v>
      </c>
      <c r="G1122" t="str">
        <f>VLOOKUP(SALIDA[[#This Row],[CODIGO]],FAMILIAS[],4,FALSE)</f>
        <v>WINCELL</v>
      </c>
      <c r="H1122" s="10" t="str">
        <f>IF(VLOOKUP(SALIDA[[#This Row],[CODIGO]],STOCKSANLUIS[],7,FALSE)=0,"PRODUCTO SIN STOCK/UBICACIÓN",VLOOKUP(SALIDA[[#This Row],[CODIGO]],STOCKSANLUIS[],7,FALSE))</f>
        <v>A</v>
      </c>
      <c r="I1122" s="10"/>
      <c r="J1122" t="str">
        <f>SALIDA[[#This Row],[CODIGO]]&amp;"       "&amp;SALIDA[[#This Row],[FAMILIA]]</f>
        <v>03248       WINCELL</v>
      </c>
      <c r="K1122">
        <f>VLOOKUP(SALIDA[[#This Row],[CODIGO]],STOCK_STARSOFT[],5,FALSE)</f>
        <v>0.99098699999999995</v>
      </c>
      <c r="L1122">
        <f>SALIDA[[#This Row],[CANTIDAD]]*SALIDA[[#This Row],[PRECIO UND]]</f>
        <v>29.729609999999997</v>
      </c>
    </row>
    <row r="1123" spans="1:12" x14ac:dyDescent="0.25">
      <c r="A1123" s="26" t="s">
        <v>3816</v>
      </c>
      <c r="B1123" s="120" t="str">
        <f>VLOOKUP(SALIDA[[#This Row],[CODIGO]],STOCKSANLUIS[],2,FALSE)</f>
        <v>MANGA AISLANTE CLASS 1 - 5/8"ID X 1/2"THK - WINCELL</v>
      </c>
      <c r="C1123" s="154">
        <v>45946</v>
      </c>
      <c r="D1123" s="27">
        <v>15</v>
      </c>
      <c r="E1123">
        <f>IF(VLOOKUP(SALIDA[[#This Row],[CODIGO]],STOCKSANLUIS[],6,FALSE)=0,"PRODUCTO SIN STOCK/UBICACIÓN",VLOOKUP(SALIDA[[#This Row],[CODIGO]],STOCKSANLUIS[],6,FALSE))</f>
        <v>1</v>
      </c>
      <c r="F1123">
        <f>SALIDA[[#This Row],[CANTIDAD]]/SALIDA[[#This Row],[UND MEDIDA]]</f>
        <v>15</v>
      </c>
      <c r="G1123" t="str">
        <f>VLOOKUP(SALIDA[[#This Row],[CODIGO]],FAMILIAS[],4,FALSE)</f>
        <v>WINCELL</v>
      </c>
      <c r="H1123" s="10" t="str">
        <f>IF(VLOOKUP(SALIDA[[#This Row],[CODIGO]],STOCKSANLUIS[],7,FALSE)=0,"PRODUCTO SIN STOCK/UBICACIÓN",VLOOKUP(SALIDA[[#This Row],[CODIGO]],STOCKSANLUIS[],7,FALSE))</f>
        <v>A</v>
      </c>
      <c r="I1123" s="10"/>
      <c r="J1123" t="str">
        <f>SALIDA[[#This Row],[CODIGO]]&amp;"       "&amp;SALIDA[[#This Row],[FAMILIA]]</f>
        <v>03249       WINCELL</v>
      </c>
      <c r="K1123">
        <f>VLOOKUP(SALIDA[[#This Row],[CODIGO]],STOCK_STARSOFT[],5,FALSE)</f>
        <v>1.108962</v>
      </c>
      <c r="L1123">
        <f>SALIDA[[#This Row],[CANTIDAD]]*SALIDA[[#This Row],[PRECIO UND]]</f>
        <v>16.634430000000002</v>
      </c>
    </row>
    <row r="1124" spans="1:12" x14ac:dyDescent="0.25">
      <c r="A1124" s="26" t="s">
        <v>3818</v>
      </c>
      <c r="B1124" s="120" t="str">
        <f>VLOOKUP(SALIDA[[#This Row],[CODIGO]],STOCKSANLUIS[],2,FALSE)</f>
        <v>MANGA AISLANTE CLASS 1 - 3/4"ID X 1/2"THK - WINCELL</v>
      </c>
      <c r="C1124" s="154">
        <v>45946</v>
      </c>
      <c r="D1124" s="27">
        <v>8</v>
      </c>
      <c r="E1124">
        <f>IF(VLOOKUP(SALIDA[[#This Row],[CODIGO]],STOCKSANLUIS[],6,FALSE)=0,"PRODUCTO SIN STOCK/UBICACIÓN",VLOOKUP(SALIDA[[#This Row],[CODIGO]],STOCKSANLUIS[],6,FALSE))</f>
        <v>1</v>
      </c>
      <c r="F1124">
        <f>SALIDA[[#This Row],[CANTIDAD]]/SALIDA[[#This Row],[UND MEDIDA]]</f>
        <v>8</v>
      </c>
      <c r="G1124" t="str">
        <f>VLOOKUP(SALIDA[[#This Row],[CODIGO]],FAMILIAS[],4,FALSE)</f>
        <v>WINCELL</v>
      </c>
      <c r="H1124" s="10" t="str">
        <f>IF(VLOOKUP(SALIDA[[#This Row],[CODIGO]],STOCKSANLUIS[],7,FALSE)=0,"PRODUCTO SIN STOCK/UBICACIÓN",VLOOKUP(SALIDA[[#This Row],[CODIGO]],STOCKSANLUIS[],7,FALSE))</f>
        <v>A</v>
      </c>
      <c r="I1124" s="10"/>
      <c r="J1124" t="str">
        <f>SALIDA[[#This Row],[CODIGO]]&amp;"       "&amp;SALIDA[[#This Row],[FAMILIA]]</f>
        <v>03250       WINCELL</v>
      </c>
      <c r="K1124">
        <f>VLOOKUP(SALIDA[[#This Row],[CODIGO]],STOCK_STARSOFT[],5,FALSE)</f>
        <v>1.1368069999999999</v>
      </c>
      <c r="L1124">
        <f>SALIDA[[#This Row],[CANTIDAD]]*SALIDA[[#This Row],[PRECIO UND]]</f>
        <v>9.0944559999999992</v>
      </c>
    </row>
    <row r="1125" spans="1:12" x14ac:dyDescent="0.25">
      <c r="A1125" s="6" t="s">
        <v>3862</v>
      </c>
      <c r="B1125" s="100" t="str">
        <f>VLOOKUP(SALIDA[[#This Row],[CODIGO]],STOCKSANLUIS[],2,FALSE)</f>
        <v>CORTINA DE AIRE CENTRIFUGA DE 90 CM (36") - 220V/1PH/60HZ - STAR COLD - FM-3509S-L/Y-MC</v>
      </c>
      <c r="C1125" s="154">
        <v>45946</v>
      </c>
      <c r="D1125">
        <v>2</v>
      </c>
      <c r="E1125">
        <f>IF(VLOOKUP(SALIDA[[#This Row],[CODIGO]],STOCKSANLUIS[],6,FALSE)=0,"PRODUCTO SIN STOCK/UBICACIÓN",VLOOKUP(SALIDA[[#This Row],[CODIGO]],STOCKSANLUIS[],6,FALSE))</f>
        <v>1</v>
      </c>
      <c r="F1125">
        <f>SALIDA[[#This Row],[CANTIDAD]]/SALIDA[[#This Row],[UND MEDIDA]]</f>
        <v>2</v>
      </c>
      <c r="G1125" t="str">
        <f>VLOOKUP(SALIDA[[#This Row],[CODIGO]],FAMILIAS[],4,FALSE)</f>
        <v>STAR COLD</v>
      </c>
      <c r="H1125" s="10" t="str">
        <f>IF(VLOOKUP(SALIDA[[#This Row],[CODIGO]],STOCKSANLUIS[],7,FALSE)=0,"PRODUCTO SIN STOCK/UBICACIÓN",VLOOKUP(SALIDA[[#This Row],[CODIGO]],STOCKSANLUIS[],7,FALSE))</f>
        <v>A</v>
      </c>
      <c r="I1125" s="10"/>
      <c r="J1125" t="str">
        <f>SALIDA[[#This Row],[CODIGO]]&amp;"       "&amp;SALIDA[[#This Row],[FAMILIA]]</f>
        <v>03290       STAR COLD</v>
      </c>
      <c r="K1125">
        <f>VLOOKUP(SALIDA[[#This Row],[CODIGO]],STOCK_STARSOFT[],5,FALSE)</f>
        <v>74.104056999999997</v>
      </c>
      <c r="L1125">
        <f>SALIDA[[#This Row],[CANTIDAD]]*SALIDA[[#This Row],[PRECIO UND]]</f>
        <v>148.20811399999999</v>
      </c>
    </row>
    <row r="1126" spans="1:12" x14ac:dyDescent="0.25">
      <c r="A1126" s="6" t="s">
        <v>77</v>
      </c>
      <c r="B1126" s="100" t="str">
        <f>VLOOKUP(SALIDA[[#This Row],[CODIGO]],STOCKSANLUIS[],2,FALSE)</f>
        <v>CONTROLADOR DE TEMPERATURA DIGITAL TC-900EW LOG - VER.04 - 115/220 VAC - FULL GAUGE - WHITE</v>
      </c>
      <c r="C1126" s="154">
        <v>45946</v>
      </c>
      <c r="D1126">
        <v>1</v>
      </c>
      <c r="E1126">
        <f>IF(VLOOKUP(SALIDA[[#This Row],[CODIGO]],STOCKSANLUIS[],6,FALSE)=0,"PRODUCTO SIN STOCK/UBICACIÓN",VLOOKUP(SALIDA[[#This Row],[CODIGO]],STOCKSANLUIS[],6,FALSE))</f>
        <v>1</v>
      </c>
      <c r="F1126">
        <f>SALIDA[[#This Row],[CANTIDAD]]/SALIDA[[#This Row],[UND MEDIDA]]</f>
        <v>1</v>
      </c>
      <c r="G1126" t="str">
        <f>VLOOKUP(SALIDA[[#This Row],[CODIGO]],FAMILIAS[],4,FALSE)</f>
        <v>FULL GAUGE</v>
      </c>
      <c r="H1126" s="10" t="str">
        <f>IF(VLOOKUP(SALIDA[[#This Row],[CODIGO]],STOCKSANLUIS[],7,FALSE)=0,"PRODUCTO SIN STOCK/UBICACIÓN",VLOOKUP(SALIDA[[#This Row],[CODIGO]],STOCKSANLUIS[],7,FALSE))</f>
        <v>C</v>
      </c>
      <c r="I1126" s="10"/>
      <c r="J1126" t="str">
        <f>SALIDA[[#This Row],[CODIGO]]&amp;"       "&amp;SALIDA[[#This Row],[FAMILIA]]</f>
        <v>00041       FULL GAUGE</v>
      </c>
      <c r="K1126">
        <f>VLOOKUP(SALIDA[[#This Row],[CODIGO]],STOCK_STARSOFT[],5,FALSE)</f>
        <v>34.414344</v>
      </c>
      <c r="L1126">
        <f>SALIDA[[#This Row],[CANTIDAD]]*SALIDA[[#This Row],[PRECIO UND]]</f>
        <v>34.414344</v>
      </c>
    </row>
    <row r="1127" spans="1:12" x14ac:dyDescent="0.25">
      <c r="A1127" s="6" t="s">
        <v>3339</v>
      </c>
      <c r="B1127" s="100" t="str">
        <f>VLOOKUP(SALIDA[[#This Row],[CODIGO]],STOCKSANLUIS[],2,FALSE)</f>
        <v>GAS REFRIGERANTE R134 - 13.6KG ICELOONG</v>
      </c>
      <c r="C1127" s="154">
        <v>45946</v>
      </c>
      <c r="D1127">
        <v>1</v>
      </c>
      <c r="E1127">
        <f>IF(VLOOKUP(SALIDA[[#This Row],[CODIGO]],STOCKSANLUIS[],6,FALSE)=0,"PRODUCTO SIN STOCK/UBICACIÓN",VLOOKUP(SALIDA[[#This Row],[CODIGO]],STOCKSANLUIS[],6,FALSE))</f>
        <v>1</v>
      </c>
      <c r="F1127">
        <f>SALIDA[[#This Row],[CANTIDAD]]/SALIDA[[#This Row],[UND MEDIDA]]</f>
        <v>1</v>
      </c>
      <c r="G1127" t="str">
        <f>VLOOKUP(SALIDA[[#This Row],[CODIGO]],FAMILIAS[],4,FALSE)</f>
        <v>ZHEJIANG YONGHE</v>
      </c>
      <c r="H1127" s="10" t="str">
        <f>IF(VLOOKUP(SALIDA[[#This Row],[CODIGO]],STOCKSANLUIS[],7,FALSE)=0,"PRODUCTO SIN STOCK/UBICACIÓN",VLOOKUP(SALIDA[[#This Row],[CODIGO]],STOCKSANLUIS[],7,FALSE))</f>
        <v>C</v>
      </c>
      <c r="I1127" s="10"/>
      <c r="J1127" t="str">
        <f>SALIDA[[#This Row],[CODIGO]]&amp;"       "&amp;SALIDA[[#This Row],[FAMILIA]]</f>
        <v>02751       ZHEJIANG YONGHE</v>
      </c>
      <c r="K1127">
        <f>VLOOKUP(SALIDA[[#This Row],[CODIGO]],STOCK_STARSOFT[],5,FALSE)</f>
        <v>106.20946600000001</v>
      </c>
      <c r="L1127">
        <f>SALIDA[[#This Row],[CANTIDAD]]*SALIDA[[#This Row],[PRECIO UND]]</f>
        <v>106.20946600000001</v>
      </c>
    </row>
    <row r="1128" spans="1:12" x14ac:dyDescent="0.25">
      <c r="A1128" s="6" t="s">
        <v>3032</v>
      </c>
      <c r="B1128" s="100" t="str">
        <f>VLOOKUP(SALIDA[[#This Row],[CODIGO]],STOCKSANLUIS[],2,FALSE)</f>
        <v xml:space="preserve">MINI BOMBA, SAUERMANN, SI 27  220V </v>
      </c>
      <c r="C1128" s="154">
        <v>45946</v>
      </c>
      <c r="D1128">
        <v>7</v>
      </c>
      <c r="E1128">
        <f>IF(VLOOKUP(SALIDA[[#This Row],[CODIGO]],STOCKSANLUIS[],6,FALSE)=0,"PRODUCTO SIN STOCK/UBICACIÓN",VLOOKUP(SALIDA[[#This Row],[CODIGO]],STOCKSANLUIS[],6,FALSE))</f>
        <v>1</v>
      </c>
      <c r="F1128">
        <f>SALIDA[[#This Row],[CANTIDAD]]/SALIDA[[#This Row],[UND MEDIDA]]</f>
        <v>7</v>
      </c>
      <c r="G1128" t="str">
        <f>VLOOKUP(SALIDA[[#This Row],[CODIGO]],FAMILIAS[],4,FALSE)</f>
        <v>SAUERMANN</v>
      </c>
      <c r="H1128" s="10" t="str">
        <f>IF(VLOOKUP(SALIDA[[#This Row],[CODIGO]],STOCKSANLUIS[],7,FALSE)=0,"PRODUCTO SIN STOCK/UBICACIÓN",VLOOKUP(SALIDA[[#This Row],[CODIGO]],STOCKSANLUIS[],7,FALSE))</f>
        <v>C</v>
      </c>
      <c r="I1128" s="10"/>
      <c r="J1128" t="str">
        <f>SALIDA[[#This Row],[CODIGO]]&amp;"       "&amp;SALIDA[[#This Row],[FAMILIA]]</f>
        <v>02448       SAUERMANN</v>
      </c>
      <c r="K1128">
        <f>VLOOKUP(SALIDA[[#This Row],[CODIGO]],STOCK_STARSOFT[],5,FALSE)</f>
        <v>37.118566999999999</v>
      </c>
      <c r="L1128">
        <f>SALIDA[[#This Row],[CANTIDAD]]*SALIDA[[#This Row],[PRECIO UND]]</f>
        <v>259.82996900000001</v>
      </c>
    </row>
    <row r="1129" spans="1:12" x14ac:dyDescent="0.25">
      <c r="A1129" s="6" t="s">
        <v>2571</v>
      </c>
      <c r="B1129" s="100" t="str">
        <f>VLOOKUP(SALIDA[[#This Row],[CODIGO]],STOCKSANLUIS[],2,FALSE)</f>
        <v xml:space="preserve">BOMBA DE CONDENSADO SAUERMANN SI 1805-220V  TANQUE BAJO    </v>
      </c>
      <c r="C1129" s="154">
        <v>45946</v>
      </c>
      <c r="D1129">
        <v>1</v>
      </c>
      <c r="E1129">
        <f>IF(VLOOKUP(SALIDA[[#This Row],[CODIGO]],STOCKSANLUIS[],6,FALSE)=0,"PRODUCTO SIN STOCK/UBICACIÓN",VLOOKUP(SALIDA[[#This Row],[CODIGO]],STOCKSANLUIS[],6,FALSE))</f>
        <v>1</v>
      </c>
      <c r="F1129">
        <f>SALIDA[[#This Row],[CANTIDAD]]/SALIDA[[#This Row],[UND MEDIDA]]</f>
        <v>1</v>
      </c>
      <c r="G1129" t="str">
        <f>VLOOKUP(SALIDA[[#This Row],[CODIGO]],FAMILIAS[],4,FALSE)</f>
        <v>SAUERMANN</v>
      </c>
      <c r="H1129" s="10" t="str">
        <f>IF(VLOOKUP(SALIDA[[#This Row],[CODIGO]],STOCKSANLUIS[],7,FALSE)=0,"PRODUCTO SIN STOCK/UBICACIÓN",VLOOKUP(SALIDA[[#This Row],[CODIGO]],STOCKSANLUIS[],7,FALSE))</f>
        <v>C</v>
      </c>
      <c r="I1129" s="10"/>
      <c r="J1129" t="str">
        <f>SALIDA[[#This Row],[CODIGO]]&amp;"       "&amp;SALIDA[[#This Row],[FAMILIA]]</f>
        <v>02109       SAUERMANN</v>
      </c>
      <c r="K1129">
        <f>VLOOKUP(SALIDA[[#This Row],[CODIGO]],STOCK_STARSOFT[],5,FALSE)</f>
        <v>45.054600999999998</v>
      </c>
      <c r="L1129">
        <f>SALIDA[[#This Row],[CANTIDAD]]*SALIDA[[#This Row],[PRECIO UND]]</f>
        <v>45.054600999999998</v>
      </c>
    </row>
    <row r="1130" spans="1:12" x14ac:dyDescent="0.25">
      <c r="A1130" s="6" t="s">
        <v>1819</v>
      </c>
      <c r="B1130" s="100" t="str">
        <f>VLOOKUP(SALIDA[[#This Row],[CODIGO]],STOCKSANLUIS[],2,FALSE)</f>
        <v>ROLLO DE COBRE FLEXIBLE 1/2" HIGH QUALITY - STARCOLD - 12.70 MM X 0.65 MM X 15 M</v>
      </c>
      <c r="C1130" s="154">
        <v>45946</v>
      </c>
      <c r="D1130">
        <v>1</v>
      </c>
      <c r="E1130">
        <f>IF(VLOOKUP(SALIDA[[#This Row],[CODIGO]],STOCKSANLUIS[],6,FALSE)=0,"PRODUCTO SIN STOCK/UBICACIÓN",VLOOKUP(SALIDA[[#This Row],[CODIGO]],STOCKSANLUIS[],6,FALSE))</f>
        <v>1</v>
      </c>
      <c r="F1130">
        <f>SALIDA[[#This Row],[CANTIDAD]]/SALIDA[[#This Row],[UND MEDIDA]]</f>
        <v>1</v>
      </c>
      <c r="G1130" t="str">
        <f>VLOOKUP(SALIDA[[#This Row],[CODIGO]],FAMILIAS[],4,FALSE)</f>
        <v>ICEAGE- ZHEJIANG JIAHE PIPES</v>
      </c>
      <c r="H1130" s="10" t="str">
        <f>IF(VLOOKUP(SALIDA[[#This Row],[CODIGO]],STOCKSANLUIS[],7,FALSE)=0,"PRODUCTO SIN STOCK/UBICACIÓN",VLOOKUP(SALIDA[[#This Row],[CODIGO]],STOCKSANLUIS[],7,FALSE))</f>
        <v>C</v>
      </c>
      <c r="I1130" s="10"/>
      <c r="J1130" t="str">
        <f>SALIDA[[#This Row],[CODIGO]]&amp;"       "&amp;SALIDA[[#This Row],[FAMILIA]]</f>
        <v>01671       ICEAGE- ZHEJIANG JIAHE PIPES</v>
      </c>
      <c r="K1130">
        <f>VLOOKUP(SALIDA[[#This Row],[CODIGO]],STOCK_STARSOFT[],5,FALSE)</f>
        <v>43.044683999999997</v>
      </c>
      <c r="L1130">
        <f>SALIDA[[#This Row],[CANTIDAD]]*SALIDA[[#This Row],[PRECIO UND]]</f>
        <v>43.044683999999997</v>
      </c>
    </row>
    <row r="1131" spans="1:12" x14ac:dyDescent="0.25">
      <c r="A1131" s="6" t="s">
        <v>375</v>
      </c>
      <c r="B1131" s="100" t="str">
        <f>VLOOKUP(SALIDA[[#This Row],[CODIGO]],STOCKSANLUIS[],2,FALSE)</f>
        <v>ROLLO DE COBRE FLEXIBLE 1/4" HIGH QUALITY - STARCOLD - 6.35 MM X 0.55 MM X 15 M</v>
      </c>
      <c r="C1131" s="154">
        <v>45946</v>
      </c>
      <c r="D1131">
        <v>1</v>
      </c>
      <c r="E1131">
        <f>IF(VLOOKUP(SALIDA[[#This Row],[CODIGO]],STOCKSANLUIS[],6,FALSE)=0,"PRODUCTO SIN STOCK/UBICACIÓN",VLOOKUP(SALIDA[[#This Row],[CODIGO]],STOCKSANLUIS[],6,FALSE))</f>
        <v>1</v>
      </c>
      <c r="F1131">
        <f>SALIDA[[#This Row],[CANTIDAD]]/SALIDA[[#This Row],[UND MEDIDA]]</f>
        <v>1</v>
      </c>
      <c r="G1131" t="str">
        <f>VLOOKUP(SALIDA[[#This Row],[CODIGO]],FAMILIAS[],4,FALSE)</f>
        <v>ICEAGE- ZHEJIANG JIAHE PIPES</v>
      </c>
      <c r="H1131" s="10" t="str">
        <f>IF(VLOOKUP(SALIDA[[#This Row],[CODIGO]],STOCKSANLUIS[],7,FALSE)=0,"PRODUCTO SIN STOCK/UBICACIÓN",VLOOKUP(SALIDA[[#This Row],[CODIGO]],STOCKSANLUIS[],7,FALSE))</f>
        <v>C</v>
      </c>
      <c r="I1131" s="10"/>
      <c r="J1131" t="str">
        <f>SALIDA[[#This Row],[CODIGO]]&amp;"       "&amp;SALIDA[[#This Row],[FAMILIA]]</f>
        <v>00315       ICEAGE- ZHEJIANG JIAHE PIPES</v>
      </c>
      <c r="K1131">
        <f>VLOOKUP(SALIDA[[#This Row],[CODIGO]],STOCK_STARSOFT[],5,FALSE)</f>
        <v>17.534842000000001</v>
      </c>
      <c r="L1131">
        <f>SALIDA[[#This Row],[CANTIDAD]]*SALIDA[[#This Row],[PRECIO UND]]</f>
        <v>17.534842000000001</v>
      </c>
    </row>
    <row r="1132" spans="1:12" x14ac:dyDescent="0.25">
      <c r="A1132" s="6" t="s">
        <v>3196</v>
      </c>
      <c r="B1132" s="100" t="str">
        <f>VLOOKUP(SALIDA[[#This Row],[CODIGO]],STOCKSANLUIS[],2,FALSE)</f>
        <v>PROTECTOR DE VOLTAJE - BAJO Y SOBREVOILTAJE DE 220-260V /170-210V - EW-V015-220 - EVERWELL</v>
      </c>
      <c r="C1132" s="153">
        <v>45946</v>
      </c>
      <c r="D1132">
        <v>5</v>
      </c>
      <c r="E1132">
        <f>IF(VLOOKUP(SALIDA[[#This Row],[CODIGO]],STOCKSANLUIS[],6,FALSE)=0,"PRODUCTO SIN STOCK/UBICACIÓN",VLOOKUP(SALIDA[[#This Row],[CODIGO]],STOCKSANLUIS[],6,FALSE))</f>
        <v>1</v>
      </c>
      <c r="F1132">
        <f>SALIDA[[#This Row],[CANTIDAD]]/SALIDA[[#This Row],[UND MEDIDA]]</f>
        <v>5</v>
      </c>
      <c r="G1132" t="str">
        <f>VLOOKUP(SALIDA[[#This Row],[CODIGO]],FAMILIAS[],4,FALSE)</f>
        <v>EVERWELL</v>
      </c>
      <c r="H1132" s="10" t="str">
        <f>IF(VLOOKUP(SALIDA[[#This Row],[CODIGO]],STOCKSANLUIS[],7,FALSE)=0,"PRODUCTO SIN STOCK/UBICACIÓN",VLOOKUP(SALIDA[[#This Row],[CODIGO]],STOCKSANLUIS[],7,FALSE))</f>
        <v>A</v>
      </c>
      <c r="I1132" s="10"/>
      <c r="J1132" t="str">
        <f>SALIDA[[#This Row],[CODIGO]]&amp;"       "&amp;SALIDA[[#This Row],[FAMILIA]]</f>
        <v>02586       EVERWELL</v>
      </c>
      <c r="K1132">
        <f>VLOOKUP(SALIDA[[#This Row],[CODIGO]],STOCK_STARSOFT[],5,FALSE)</f>
        <v>7.3206930000000003</v>
      </c>
      <c r="L1132">
        <f>SALIDA[[#This Row],[CANTIDAD]]*SALIDA[[#This Row],[PRECIO UND]]</f>
        <v>36.603465</v>
      </c>
    </row>
    <row r="1133" spans="1:12" x14ac:dyDescent="0.25">
      <c r="A1133" s="6" t="s">
        <v>3293</v>
      </c>
      <c r="B1133" s="100" t="str">
        <f>VLOOKUP(SALIDA[[#This Row],[CODIGO]],STOCKSANLUIS[],2,FALSE)</f>
        <v>VALVULA PARA AGUA HELADA FAN &amp; COIL 2 VIAS 3/4" DIAMETRO  CON ACTUADOR  220V JOHNSON CONTROLS - VLC2200GC-C</v>
      </c>
      <c r="C1133" s="153">
        <v>45948</v>
      </c>
      <c r="D1133">
        <v>1</v>
      </c>
      <c r="E1133">
        <f>IF(VLOOKUP(SALIDA[[#This Row],[CODIGO]],STOCKSANLUIS[],6,FALSE)=0,"PRODUCTO SIN STOCK/UBICACIÓN",VLOOKUP(SALIDA[[#This Row],[CODIGO]],STOCKSANLUIS[],6,FALSE))</f>
        <v>1</v>
      </c>
      <c r="F1133">
        <f>SALIDA[[#This Row],[CANTIDAD]]/SALIDA[[#This Row],[UND MEDIDA]]</f>
        <v>1</v>
      </c>
      <c r="G1133" t="str">
        <f>VLOOKUP(SALIDA[[#This Row],[CODIGO]],FAMILIAS[],4,FALSE)</f>
        <v>JOHNSON CONTROLS</v>
      </c>
      <c r="H1133" s="10" t="str">
        <f>IF(VLOOKUP(SALIDA[[#This Row],[CODIGO]],STOCKSANLUIS[],7,FALSE)=0,"PRODUCTO SIN STOCK/UBICACIÓN",VLOOKUP(SALIDA[[#This Row],[CODIGO]],STOCKSANLUIS[],7,FALSE))</f>
        <v>A</v>
      </c>
      <c r="I1133" s="10"/>
      <c r="J1133" t="str">
        <f>SALIDA[[#This Row],[CODIGO]]&amp;"       "&amp;SALIDA[[#This Row],[FAMILIA]]</f>
        <v>02714       JOHNSON CONTROLS</v>
      </c>
      <c r="K1133">
        <f>VLOOKUP(SALIDA[[#This Row],[CODIGO]],STOCK_STARSOFT[],5,FALSE)</f>
        <v>13.849964</v>
      </c>
      <c r="L1133">
        <f>SALIDA[[#This Row],[CANTIDAD]]*SALIDA[[#This Row],[PRECIO UND]]</f>
        <v>13.849964</v>
      </c>
    </row>
    <row r="1134" spans="1:12" x14ac:dyDescent="0.25">
      <c r="A1134" s="6" t="s">
        <v>231</v>
      </c>
      <c r="B1134" s="100" t="str">
        <f>VLOOKUP(SALIDA[[#This Row],[CODIGO]],STOCKSANLUIS[],2,FALSE)</f>
        <v>VALVULA DE EXPANSION DANFOSS TEX 2 - S/ORIFICIO COD. 068Z3209</v>
      </c>
      <c r="C1134" s="153">
        <v>45948</v>
      </c>
      <c r="D1134">
        <v>3</v>
      </c>
      <c r="E1134">
        <f>IF(VLOOKUP(SALIDA[[#This Row],[CODIGO]],STOCKSANLUIS[],6,FALSE)=0,"PRODUCTO SIN STOCK/UBICACIÓN",VLOOKUP(SALIDA[[#This Row],[CODIGO]],STOCKSANLUIS[],6,FALSE))</f>
        <v>1</v>
      </c>
      <c r="F1134">
        <f>SALIDA[[#This Row],[CANTIDAD]]/SALIDA[[#This Row],[UND MEDIDA]]</f>
        <v>3</v>
      </c>
      <c r="G1134" t="str">
        <f>VLOOKUP(SALIDA[[#This Row],[CODIGO]],FAMILIAS[],4,FALSE)</f>
        <v>DANFOSS</v>
      </c>
      <c r="H1134" s="10" t="str">
        <f>IF(VLOOKUP(SALIDA[[#This Row],[CODIGO]],STOCKSANLUIS[],7,FALSE)=0,"PRODUCTO SIN STOCK/UBICACIÓN",VLOOKUP(SALIDA[[#This Row],[CODIGO]],STOCKSANLUIS[],7,FALSE))</f>
        <v>A</v>
      </c>
      <c r="I1134" s="10"/>
      <c r="J1134" t="str">
        <f>SALIDA[[#This Row],[CODIGO]]&amp;"       "&amp;SALIDA[[#This Row],[FAMILIA]]</f>
        <v>00163       DANFOSS</v>
      </c>
      <c r="K1134">
        <f>VLOOKUP(SALIDA[[#This Row],[CODIGO]],STOCK_STARSOFT[],5,FALSE)</f>
        <v>26.959129999999998</v>
      </c>
      <c r="L1134">
        <f>SALIDA[[#This Row],[CANTIDAD]]*SALIDA[[#This Row],[PRECIO UND]]</f>
        <v>80.877389999999991</v>
      </c>
    </row>
    <row r="1135" spans="1:12" x14ac:dyDescent="0.25">
      <c r="A1135" s="6" t="s">
        <v>173</v>
      </c>
      <c r="B1135" s="100" t="str">
        <f>VLOOKUP(SALIDA[[#This Row],[CODIGO]],STOCKSANLUIS[],2,FALSE)</f>
        <v>ORIFICIO N-4 PARA TEX2 - TES2 - TEN2 - 068-2007</v>
      </c>
      <c r="C1135" s="153">
        <v>45948</v>
      </c>
      <c r="D1135">
        <v>3</v>
      </c>
      <c r="E1135">
        <f>IF(VLOOKUP(SALIDA[[#This Row],[CODIGO]],STOCKSANLUIS[],6,FALSE)=0,"PRODUCTO SIN STOCK/UBICACIÓN",VLOOKUP(SALIDA[[#This Row],[CODIGO]],STOCKSANLUIS[],6,FALSE))</f>
        <v>1</v>
      </c>
      <c r="F1135">
        <f>SALIDA[[#This Row],[CANTIDAD]]/SALIDA[[#This Row],[UND MEDIDA]]</f>
        <v>3</v>
      </c>
      <c r="G1135" t="str">
        <f>VLOOKUP(SALIDA[[#This Row],[CODIGO]],FAMILIAS[],4,FALSE)</f>
        <v>DANFOSS</v>
      </c>
      <c r="H1135" s="10" t="str">
        <f>IF(VLOOKUP(SALIDA[[#This Row],[CODIGO]],STOCKSANLUIS[],7,FALSE)=0,"PRODUCTO SIN STOCK/UBICACIÓN",VLOOKUP(SALIDA[[#This Row],[CODIGO]],STOCKSANLUIS[],7,FALSE))</f>
        <v>A</v>
      </c>
      <c r="I1135" s="10"/>
      <c r="J1135" t="str">
        <f>SALIDA[[#This Row],[CODIGO]]&amp;"       "&amp;SALIDA[[#This Row],[FAMILIA]]</f>
        <v>00122       DANFOSS</v>
      </c>
      <c r="K1135">
        <f>VLOOKUP(SALIDA[[#This Row],[CODIGO]],STOCK_STARSOFT[],5,FALSE)</f>
        <v>4.5181399999999998</v>
      </c>
      <c r="L1135">
        <f>SALIDA[[#This Row],[CANTIDAD]]*SALIDA[[#This Row],[PRECIO UND]]</f>
        <v>13.55442</v>
      </c>
    </row>
    <row r="1136" spans="1:12" x14ac:dyDescent="0.25">
      <c r="A1136" s="6" t="s">
        <v>3645</v>
      </c>
      <c r="B1136" s="100" t="str">
        <f>VLOOKUP(SALIDA[[#This Row],[CODIGO]],STOCKSANLUIS[],2,FALSE)</f>
        <v>MOTOVENTILADOR DE 10 WATTS 220V/1PH/60HZ INC. HELICE DE 230MM Y BASE</v>
      </c>
      <c r="C1136" s="153">
        <v>45948</v>
      </c>
      <c r="D1136">
        <v>10</v>
      </c>
      <c r="E1136">
        <f>IF(VLOOKUP(SALIDA[[#This Row],[CODIGO]],STOCKSANLUIS[],6,FALSE)=0,"PRODUCTO SIN STOCK/UBICACIÓN",VLOOKUP(SALIDA[[#This Row],[CODIGO]],STOCKSANLUIS[],6,FALSE))</f>
        <v>1</v>
      </c>
      <c r="F1136">
        <f>SALIDA[[#This Row],[CANTIDAD]]/SALIDA[[#This Row],[UND MEDIDA]]</f>
        <v>10</v>
      </c>
      <c r="G1136" t="str">
        <f>VLOOKUP(SALIDA[[#This Row],[CODIGO]],FAMILIAS[],4,FALSE)</f>
        <v>MAER FAN</v>
      </c>
      <c r="H1136" s="10" t="str">
        <f>IF(VLOOKUP(SALIDA[[#This Row],[CODIGO]],STOCKSANLUIS[],7,FALSE)=0,"PRODUCTO SIN STOCK/UBICACIÓN",VLOOKUP(SALIDA[[#This Row],[CODIGO]],STOCKSANLUIS[],7,FALSE))</f>
        <v>C</v>
      </c>
      <c r="I1136" s="10"/>
      <c r="J1136" t="str">
        <f>SALIDA[[#This Row],[CODIGO]]&amp;"       "&amp;SALIDA[[#This Row],[FAMILIA]]</f>
        <v>03040       MAER FAN</v>
      </c>
      <c r="K1136">
        <f>VLOOKUP(SALIDA[[#This Row],[CODIGO]],STOCK_STARSOFT[],5,FALSE)</f>
        <v>7.09</v>
      </c>
      <c r="L1136">
        <f>SALIDA[[#This Row],[CANTIDAD]]*SALIDA[[#This Row],[PRECIO UND]]</f>
        <v>70.900000000000006</v>
      </c>
    </row>
    <row r="1137" spans="1:12" x14ac:dyDescent="0.25">
      <c r="A1137" s="6" t="s">
        <v>33</v>
      </c>
      <c r="B1137" s="100" t="str">
        <f>VLOOKUP(SALIDA[[#This Row],[CODIGO]],STOCKSANLUIS[],2,FALSE)</f>
        <v>CONTROLADOR DE TEMPERATURA DIGITAL MT-512E 2HP - VER.13 - 115/220 VAC - FULL GAUGE</v>
      </c>
      <c r="C1137" s="153">
        <v>45948</v>
      </c>
      <c r="D1137">
        <v>10</v>
      </c>
      <c r="E1137">
        <f>IF(VLOOKUP(SALIDA[[#This Row],[CODIGO]],STOCKSANLUIS[],6,FALSE)=0,"PRODUCTO SIN STOCK/UBICACIÓN",VLOOKUP(SALIDA[[#This Row],[CODIGO]],STOCKSANLUIS[],6,FALSE))</f>
        <v>1</v>
      </c>
      <c r="F1137">
        <f>SALIDA[[#This Row],[CANTIDAD]]/SALIDA[[#This Row],[UND MEDIDA]]</f>
        <v>10</v>
      </c>
      <c r="G1137" t="str">
        <f>VLOOKUP(SALIDA[[#This Row],[CODIGO]],FAMILIAS[],4,FALSE)</f>
        <v>FULL GAUGE</v>
      </c>
      <c r="H1137" s="10" t="str">
        <f>IF(VLOOKUP(SALIDA[[#This Row],[CODIGO]],STOCKSANLUIS[],7,FALSE)=0,"PRODUCTO SIN STOCK/UBICACIÓN",VLOOKUP(SALIDA[[#This Row],[CODIGO]],STOCKSANLUIS[],7,FALSE))</f>
        <v>C</v>
      </c>
      <c r="I1137" s="10"/>
      <c r="J1137" t="str">
        <f>SALIDA[[#This Row],[CODIGO]]&amp;"       "&amp;SALIDA[[#This Row],[FAMILIA]]</f>
        <v>00016       FULL GAUGE</v>
      </c>
      <c r="K1137">
        <f>VLOOKUP(SALIDA[[#This Row],[CODIGO]],STOCK_STARSOFT[],5,FALSE)</f>
        <v>13.318346</v>
      </c>
      <c r="L1137">
        <f>SALIDA[[#This Row],[CANTIDAD]]*SALIDA[[#This Row],[PRECIO UND]]</f>
        <v>133.18346</v>
      </c>
    </row>
    <row r="1138" spans="1:12" x14ac:dyDescent="0.25">
      <c r="A1138" s="6" t="s">
        <v>19300</v>
      </c>
      <c r="B1138" s="100" t="str">
        <f>VLOOKUP(SALIDA[[#This Row],[CODIGO]],STOCKSANLUIS[],2,FALSE)</f>
        <v>CINTA ADHESIVA FOAM QTF-230E - 1/8" X 2" X 32.8´ (3MM X 50MM X 10M) - EVERFROST - HIGH QUALITY</v>
      </c>
      <c r="C1138" s="153">
        <v>45948</v>
      </c>
      <c r="D1138">
        <v>24</v>
      </c>
      <c r="E1138">
        <f>IF(VLOOKUP(SALIDA[[#This Row],[CODIGO]],STOCKSANLUIS[],6,FALSE)=0,"PRODUCTO SIN STOCK/UBICACIÓN",VLOOKUP(SALIDA[[#This Row],[CODIGO]],STOCKSANLUIS[],6,FALSE))</f>
        <v>1</v>
      </c>
      <c r="F1138">
        <f>SALIDA[[#This Row],[CANTIDAD]]/SALIDA[[#This Row],[UND MEDIDA]]</f>
        <v>24</v>
      </c>
      <c r="G1138" t="str">
        <f>VLOOKUP(SALIDA[[#This Row],[CODIGO]],FAMILIAS[],4,FALSE)</f>
        <v>EVERFROST</v>
      </c>
      <c r="H1138" s="10" t="str">
        <f>IF(VLOOKUP(SALIDA[[#This Row],[CODIGO]],STOCKSANLUIS[],7,FALSE)=0,"PRODUCTO SIN STOCK/UBICACIÓN",VLOOKUP(SALIDA[[#This Row],[CODIGO]],STOCKSANLUIS[],7,FALSE))</f>
        <v>C</v>
      </c>
      <c r="I1138" s="10"/>
      <c r="J1138" t="str">
        <f>SALIDA[[#This Row],[CODIGO]]&amp;"       "&amp;SALIDA[[#This Row],[FAMILIA]]</f>
        <v>03490       EVERFROST</v>
      </c>
      <c r="K1138">
        <f>VLOOKUP(SALIDA[[#This Row],[CODIGO]],STOCK_STARSOFT[],5,FALSE)</f>
        <v>1.3047420000000001</v>
      </c>
      <c r="L1138">
        <f>SALIDA[[#This Row],[CANTIDAD]]*SALIDA[[#This Row],[PRECIO UND]]</f>
        <v>31.313808000000002</v>
      </c>
    </row>
    <row r="1139" spans="1:12" x14ac:dyDescent="0.25">
      <c r="A1139" s="6" t="s">
        <v>3880</v>
      </c>
      <c r="B1139" s="100" t="str">
        <f>VLOOKUP(SALIDA[[#This Row],[CODIGO]],STOCKSANLUIS[],2,FALSE)</f>
        <v>GAS REFRIGERANTE R134A  X 340 GR - (TAPA CON VALVULA) - ICELOONG</v>
      </c>
      <c r="C1139" s="153">
        <v>45948</v>
      </c>
      <c r="D1139">
        <v>30</v>
      </c>
      <c r="E1139">
        <f>IF(VLOOKUP(SALIDA[[#This Row],[CODIGO]],STOCKSANLUIS[],6,FALSE)=0,"PRODUCTO SIN STOCK/UBICACIÓN",VLOOKUP(SALIDA[[#This Row],[CODIGO]],STOCKSANLUIS[],6,FALSE))</f>
        <v>1</v>
      </c>
      <c r="F1139">
        <f>SALIDA[[#This Row],[CANTIDAD]]/SALIDA[[#This Row],[UND MEDIDA]]</f>
        <v>30</v>
      </c>
      <c r="G1139" t="str">
        <f>VLOOKUP(SALIDA[[#This Row],[CODIGO]],FAMILIAS[],4,FALSE)</f>
        <v>ZHEJIANG YONGHE</v>
      </c>
      <c r="H1139" s="10" t="str">
        <f>IF(VLOOKUP(SALIDA[[#This Row],[CODIGO]],STOCKSANLUIS[],7,FALSE)=0,"PRODUCTO SIN STOCK/UBICACIÓN",VLOOKUP(SALIDA[[#This Row],[CODIGO]],STOCKSANLUIS[],7,FALSE))</f>
        <v>B</v>
      </c>
      <c r="I1139" s="10"/>
      <c r="J1139" t="str">
        <f>SALIDA[[#This Row],[CODIGO]]&amp;"       "&amp;SALIDA[[#This Row],[FAMILIA]]</f>
        <v>03343       ZHEJIANG YONGHE</v>
      </c>
      <c r="K1139">
        <f>VLOOKUP(SALIDA[[#This Row],[CODIGO]],STOCK_STARSOFT[],5,FALSE)</f>
        <v>3.1289889999999998</v>
      </c>
      <c r="L1139">
        <f>SALIDA[[#This Row],[CANTIDAD]]*SALIDA[[#This Row],[PRECIO UND]]</f>
        <v>93.869669999999999</v>
      </c>
    </row>
    <row r="1140" spans="1:12" x14ac:dyDescent="0.25">
      <c r="A1140" s="6" t="s">
        <v>33</v>
      </c>
      <c r="B1140" s="100" t="str">
        <f>VLOOKUP(SALIDA[[#This Row],[CODIGO]],STOCKSANLUIS[],2,FALSE)</f>
        <v>CONTROLADOR DE TEMPERATURA DIGITAL MT-512E 2HP - VER.13 - 115/220 VAC - FULL GAUGE</v>
      </c>
      <c r="C1140" s="153">
        <v>45948</v>
      </c>
      <c r="D1140">
        <v>50</v>
      </c>
      <c r="E1140">
        <f>IF(VLOOKUP(SALIDA[[#This Row],[CODIGO]],STOCKSANLUIS[],6,FALSE)=0,"PRODUCTO SIN STOCK/UBICACIÓN",VLOOKUP(SALIDA[[#This Row],[CODIGO]],STOCKSANLUIS[],6,FALSE))</f>
        <v>1</v>
      </c>
      <c r="F1140">
        <f>SALIDA[[#This Row],[CANTIDAD]]/SALIDA[[#This Row],[UND MEDIDA]]</f>
        <v>50</v>
      </c>
      <c r="G1140" t="str">
        <f>VLOOKUP(SALIDA[[#This Row],[CODIGO]],FAMILIAS[],4,FALSE)</f>
        <v>FULL GAUGE</v>
      </c>
      <c r="H1140" s="10" t="str">
        <f>IF(VLOOKUP(SALIDA[[#This Row],[CODIGO]],STOCKSANLUIS[],7,FALSE)=0,"PRODUCTO SIN STOCK/UBICACIÓN",VLOOKUP(SALIDA[[#This Row],[CODIGO]],STOCKSANLUIS[],7,FALSE))</f>
        <v>C</v>
      </c>
      <c r="I1140" s="10" t="s">
        <v>19536</v>
      </c>
      <c r="J1140" t="str">
        <f>SALIDA[[#This Row],[CODIGO]]&amp;"       "&amp;SALIDA[[#This Row],[FAMILIA]]</f>
        <v>00016       FULL GAUGE</v>
      </c>
      <c r="K1140">
        <f>VLOOKUP(SALIDA[[#This Row],[CODIGO]],STOCK_STARSOFT[],5,FALSE)</f>
        <v>13.318346</v>
      </c>
      <c r="L1140">
        <f>SALIDA[[#This Row],[CANTIDAD]]*SALIDA[[#This Row],[PRECIO UND]]</f>
        <v>665.91729999999995</v>
      </c>
    </row>
    <row r="1141" spans="1:12" x14ac:dyDescent="0.25">
      <c r="A1141" s="6" t="s">
        <v>3959</v>
      </c>
      <c r="B1141" s="100" t="str">
        <f>VLOOKUP(SALIDA[[#This Row],[CODIGO]],STOCKSANLUIS[],2,FALSE)</f>
        <v>CODO DE COBRE 90° - 7/8" SOLDABLE - STARCOLD</v>
      </c>
      <c r="C1141" s="153">
        <v>45948</v>
      </c>
      <c r="D1141">
        <v>33</v>
      </c>
      <c r="E1141">
        <f>IF(VLOOKUP(SALIDA[[#This Row],[CODIGO]],STOCKSANLUIS[],6,FALSE)=0,"PRODUCTO SIN STOCK/UBICACIÓN",VLOOKUP(SALIDA[[#This Row],[CODIGO]],STOCKSANLUIS[],6,FALSE))</f>
        <v>1</v>
      </c>
      <c r="F1141">
        <f>SALIDA[[#This Row],[CANTIDAD]]/SALIDA[[#This Row],[UND MEDIDA]]</f>
        <v>33</v>
      </c>
      <c r="G1141" t="str">
        <f>VLOOKUP(SALIDA[[#This Row],[CODIGO]],FAMILIAS[],4,FALSE)</f>
        <v>STAR COLD</v>
      </c>
      <c r="H1141" s="10" t="str">
        <f>IF(VLOOKUP(SALIDA[[#This Row],[CODIGO]],STOCKSANLUIS[],7,FALSE)=0,"PRODUCTO SIN STOCK/UBICACIÓN",VLOOKUP(SALIDA[[#This Row],[CODIGO]],STOCKSANLUIS[],7,FALSE))</f>
        <v>C</v>
      </c>
      <c r="I1141" s="10" t="s">
        <v>19536</v>
      </c>
      <c r="J1141" t="str">
        <f>SALIDA[[#This Row],[CODIGO]]&amp;"       "&amp;SALIDA[[#This Row],[FAMILIA]]</f>
        <v>03422       STAR COLD</v>
      </c>
      <c r="K1141">
        <f>VLOOKUP(SALIDA[[#This Row],[CODIGO]],STOCK_STARSOFT[],5,FALSE)</f>
        <v>0.296649</v>
      </c>
      <c r="L1141">
        <f>SALIDA[[#This Row],[CANTIDAD]]*SALIDA[[#This Row],[PRECIO UND]]</f>
        <v>9.7894170000000003</v>
      </c>
    </row>
    <row r="1142" spans="1:12" x14ac:dyDescent="0.25">
      <c r="A1142" s="6" t="s">
        <v>3637</v>
      </c>
      <c r="B1142" s="100" t="str">
        <f>VLOOKUP(SALIDA[[#This Row],[CODIGO]],STOCKSANLUIS[],2,FALSE)</f>
        <v>MOTOVENTILADOR MAER FAN YDWF74L47P4-470N-400S (220V, 60HZ, 4 POLES, 1PH, CL.F, SUCTION)</v>
      </c>
      <c r="C1142" s="153">
        <v>45948</v>
      </c>
      <c r="D1142">
        <v>1</v>
      </c>
      <c r="E1142">
        <f>IF(VLOOKUP(SALIDA[[#This Row],[CODIGO]],STOCKSANLUIS[],6,FALSE)=0,"PRODUCTO SIN STOCK/UBICACIÓN",VLOOKUP(SALIDA[[#This Row],[CODIGO]],STOCKSANLUIS[],6,FALSE))</f>
        <v>1</v>
      </c>
      <c r="F1142">
        <f>SALIDA[[#This Row],[CANTIDAD]]/SALIDA[[#This Row],[UND MEDIDA]]</f>
        <v>1</v>
      </c>
      <c r="G1142" t="str">
        <f>VLOOKUP(SALIDA[[#This Row],[CODIGO]],FAMILIAS[],4,FALSE)</f>
        <v>MAER FAN</v>
      </c>
      <c r="H1142" s="10" t="str">
        <f>IF(VLOOKUP(SALIDA[[#This Row],[CODIGO]],STOCKSANLUIS[],7,FALSE)=0,"PRODUCTO SIN STOCK/UBICACIÓN",VLOOKUP(SALIDA[[#This Row],[CODIGO]],STOCKSANLUIS[],7,FALSE))</f>
        <v>C</v>
      </c>
      <c r="I1142" s="10"/>
      <c r="J1142" t="str">
        <f>SALIDA[[#This Row],[CODIGO]]&amp;"       "&amp;SALIDA[[#This Row],[FAMILIA]]</f>
        <v>03036       MAER FAN</v>
      </c>
      <c r="K1142">
        <f>VLOOKUP(SALIDA[[#This Row],[CODIGO]],STOCK_STARSOFT[],5,FALSE)</f>
        <v>32.505842000000001</v>
      </c>
      <c r="L1142">
        <f>SALIDA[[#This Row],[CANTIDAD]]*SALIDA[[#This Row],[PRECIO UND]]</f>
        <v>32.505842000000001</v>
      </c>
    </row>
    <row r="1143" spans="1:12" x14ac:dyDescent="0.25">
      <c r="A1143" s="6" t="s">
        <v>771</v>
      </c>
      <c r="B1143" s="100" t="str">
        <f>VLOOKUP(SALIDA[[#This Row],[CODIGO]],STOCKSANLUIS[],2,FALSE)</f>
        <v>FILTRO SECADOR - 304 - 1/2 - ROSCABLE - QDM-304 - QUALITY</v>
      </c>
      <c r="C1143" s="153">
        <v>45948</v>
      </c>
      <c r="D1143">
        <v>2</v>
      </c>
      <c r="E1143">
        <f>IF(VLOOKUP(SALIDA[[#This Row],[CODIGO]],STOCKSANLUIS[],6,FALSE)=0,"PRODUCTO SIN STOCK/UBICACIÓN",VLOOKUP(SALIDA[[#This Row],[CODIGO]],STOCKSANLUIS[],6,FALSE))</f>
        <v>1</v>
      </c>
      <c r="F1143">
        <f>SALIDA[[#This Row],[CANTIDAD]]/SALIDA[[#This Row],[UND MEDIDA]]</f>
        <v>2</v>
      </c>
      <c r="G1143" t="str">
        <f>VLOOKUP(SALIDA[[#This Row],[CODIGO]],FAMILIAS[],4,FALSE)</f>
        <v>QUALITY</v>
      </c>
      <c r="H1143" s="10" t="str">
        <f>IF(VLOOKUP(SALIDA[[#This Row],[CODIGO]],STOCKSANLUIS[],7,FALSE)=0,"PRODUCTO SIN STOCK/UBICACIÓN",VLOOKUP(SALIDA[[#This Row],[CODIGO]],STOCKSANLUIS[],7,FALSE))</f>
        <v>A</v>
      </c>
      <c r="I1143" s="10"/>
      <c r="J1143" t="str">
        <f>SALIDA[[#This Row],[CODIGO]]&amp;"       "&amp;SALIDA[[#This Row],[FAMILIA]]</f>
        <v>00850       QUALITY</v>
      </c>
      <c r="K1143">
        <f>VLOOKUP(SALIDA[[#This Row],[CODIGO]],STOCK_STARSOFT[],5,FALSE)</f>
        <v>6.6009250000000002</v>
      </c>
      <c r="L1143">
        <f>SALIDA[[#This Row],[CANTIDAD]]*SALIDA[[#This Row],[PRECIO UND]]</f>
        <v>13.20185</v>
      </c>
    </row>
    <row r="1144" spans="1:12" x14ac:dyDescent="0.25">
      <c r="A1144" s="6" t="s">
        <v>3339</v>
      </c>
      <c r="B1144" s="100" t="str">
        <f>VLOOKUP(SALIDA[[#This Row],[CODIGO]],STOCKSANLUIS[],2,FALSE)</f>
        <v>GAS REFRIGERANTE R134 - 13.6KG ICELOONG</v>
      </c>
      <c r="C1144" s="153">
        <v>45950</v>
      </c>
      <c r="D1144">
        <v>1</v>
      </c>
      <c r="E1144">
        <f>IF(VLOOKUP(SALIDA[[#This Row],[CODIGO]],STOCKSANLUIS[],6,FALSE)=0,"PRODUCTO SIN STOCK/UBICACIÓN",VLOOKUP(SALIDA[[#This Row],[CODIGO]],STOCKSANLUIS[],6,FALSE))</f>
        <v>1</v>
      </c>
      <c r="F1144">
        <f>SALIDA[[#This Row],[CANTIDAD]]/SALIDA[[#This Row],[UND MEDIDA]]</f>
        <v>1</v>
      </c>
      <c r="G1144" t="str">
        <f>VLOOKUP(SALIDA[[#This Row],[CODIGO]],FAMILIAS[],4,FALSE)</f>
        <v>ZHEJIANG YONGHE</v>
      </c>
      <c r="H1144" s="10" t="str">
        <f>IF(VLOOKUP(SALIDA[[#This Row],[CODIGO]],STOCKSANLUIS[],7,FALSE)=0,"PRODUCTO SIN STOCK/UBICACIÓN",VLOOKUP(SALIDA[[#This Row],[CODIGO]],STOCKSANLUIS[],7,FALSE))</f>
        <v>C</v>
      </c>
      <c r="I1144" s="10"/>
      <c r="J1144" t="str">
        <f>SALIDA[[#This Row],[CODIGO]]&amp;"       "&amp;SALIDA[[#This Row],[FAMILIA]]</f>
        <v>02751       ZHEJIANG YONGHE</v>
      </c>
      <c r="K1144">
        <f>VLOOKUP(SALIDA[[#This Row],[CODIGO]],STOCK_STARSOFT[],5,FALSE)</f>
        <v>106.20946600000001</v>
      </c>
      <c r="L1144">
        <f>SALIDA[[#This Row],[CANTIDAD]]*SALIDA[[#This Row],[PRECIO UND]]</f>
        <v>106.20946600000001</v>
      </c>
    </row>
    <row r="1145" spans="1:12" x14ac:dyDescent="0.25">
      <c r="A1145" s="6" t="s">
        <v>3880</v>
      </c>
      <c r="B1145" s="100" t="str">
        <f>VLOOKUP(SALIDA[[#This Row],[CODIGO]],STOCKSANLUIS[],2,FALSE)</f>
        <v>GAS REFRIGERANTE R134A  X 340 GR - (TAPA CON VALVULA) - ICELOONG</v>
      </c>
      <c r="C1145" s="153">
        <v>45950</v>
      </c>
      <c r="D1145">
        <v>30</v>
      </c>
      <c r="E1145">
        <f>IF(VLOOKUP(SALIDA[[#This Row],[CODIGO]],STOCKSANLUIS[],6,FALSE)=0,"PRODUCTO SIN STOCK/UBICACIÓN",VLOOKUP(SALIDA[[#This Row],[CODIGO]],STOCKSANLUIS[],6,FALSE))</f>
        <v>1</v>
      </c>
      <c r="F1145">
        <f>SALIDA[[#This Row],[CANTIDAD]]/SALIDA[[#This Row],[UND MEDIDA]]</f>
        <v>30</v>
      </c>
      <c r="G1145" t="str">
        <f>VLOOKUP(SALIDA[[#This Row],[CODIGO]],FAMILIAS[],4,FALSE)</f>
        <v>ZHEJIANG YONGHE</v>
      </c>
      <c r="H1145" s="10" t="str">
        <f>IF(VLOOKUP(SALIDA[[#This Row],[CODIGO]],STOCKSANLUIS[],7,FALSE)=0,"PRODUCTO SIN STOCK/UBICACIÓN",VLOOKUP(SALIDA[[#This Row],[CODIGO]],STOCKSANLUIS[],7,FALSE))</f>
        <v>B</v>
      </c>
      <c r="I1145" s="10"/>
      <c r="J1145" t="str">
        <f>SALIDA[[#This Row],[CODIGO]]&amp;"       "&amp;SALIDA[[#This Row],[FAMILIA]]</f>
        <v>03343       ZHEJIANG YONGHE</v>
      </c>
      <c r="K1145">
        <f>VLOOKUP(SALIDA[[#This Row],[CODIGO]],STOCK_STARSOFT[],5,FALSE)</f>
        <v>3.1289889999999998</v>
      </c>
      <c r="L1145">
        <f>SALIDA[[#This Row],[CANTIDAD]]*SALIDA[[#This Row],[PRECIO UND]]</f>
        <v>93.869669999999999</v>
      </c>
    </row>
    <row r="1146" spans="1:12" x14ac:dyDescent="0.25">
      <c r="A1146" s="6" t="s">
        <v>19300</v>
      </c>
      <c r="B1146" s="100" t="str">
        <f>VLOOKUP(SALIDA[[#This Row],[CODIGO]],STOCKSANLUIS[],2,FALSE)</f>
        <v>CINTA ADHESIVA FOAM QTF-230E - 1/8" X 2" X 32.8´ (3MM X 50MM X 10M) - EVERFROST - HIGH QUALITY</v>
      </c>
      <c r="C1146" s="153">
        <v>45950</v>
      </c>
      <c r="D1146">
        <v>1</v>
      </c>
      <c r="E1146">
        <f>IF(VLOOKUP(SALIDA[[#This Row],[CODIGO]],STOCKSANLUIS[],6,FALSE)=0,"PRODUCTO SIN STOCK/UBICACIÓN",VLOOKUP(SALIDA[[#This Row],[CODIGO]],STOCKSANLUIS[],6,FALSE))</f>
        <v>1</v>
      </c>
      <c r="F1146">
        <f>SALIDA[[#This Row],[CANTIDAD]]/SALIDA[[#This Row],[UND MEDIDA]]</f>
        <v>1</v>
      </c>
      <c r="G1146" t="str">
        <f>VLOOKUP(SALIDA[[#This Row],[CODIGO]],FAMILIAS[],4,FALSE)</f>
        <v>EVERFROST</v>
      </c>
      <c r="H1146" s="10" t="str">
        <f>IF(VLOOKUP(SALIDA[[#This Row],[CODIGO]],STOCKSANLUIS[],7,FALSE)=0,"PRODUCTO SIN STOCK/UBICACIÓN",VLOOKUP(SALIDA[[#This Row],[CODIGO]],STOCKSANLUIS[],7,FALSE))</f>
        <v>C</v>
      </c>
      <c r="I1146" s="10"/>
      <c r="J1146" t="str">
        <f>SALIDA[[#This Row],[CODIGO]]&amp;"       "&amp;SALIDA[[#This Row],[FAMILIA]]</f>
        <v>03490       EVERFROST</v>
      </c>
      <c r="K1146">
        <f>VLOOKUP(SALIDA[[#This Row],[CODIGO]],STOCK_STARSOFT[],5,FALSE)</f>
        <v>1.3047420000000001</v>
      </c>
      <c r="L1146">
        <f>SALIDA[[#This Row],[CANTIDAD]]*SALIDA[[#This Row],[PRECIO UND]]</f>
        <v>1.3047420000000001</v>
      </c>
    </row>
    <row r="1147" spans="1:12" x14ac:dyDescent="0.25">
      <c r="A1147" s="6" t="s">
        <v>3884</v>
      </c>
      <c r="B1147" s="100" t="str">
        <f>VLOOKUP(SALIDA[[#This Row],[CODIGO]],STOCKSANLUIS[],2,FALSE)</f>
        <v>GAS REFRIGERANTE R600A X 420 GR - (TAPA CON VALVULA) - ICELOONG</v>
      </c>
      <c r="C1147" s="153">
        <v>45950</v>
      </c>
      <c r="D1147">
        <v>79</v>
      </c>
      <c r="E1147">
        <f>IF(VLOOKUP(SALIDA[[#This Row],[CODIGO]],STOCKSANLUIS[],6,FALSE)=0,"PRODUCTO SIN STOCK/UBICACIÓN",VLOOKUP(SALIDA[[#This Row],[CODIGO]],STOCKSANLUIS[],6,FALSE))</f>
        <v>1</v>
      </c>
      <c r="F1147">
        <f>SALIDA[[#This Row],[CANTIDAD]]/SALIDA[[#This Row],[UND MEDIDA]]</f>
        <v>79</v>
      </c>
      <c r="G1147" t="str">
        <f>VLOOKUP(SALIDA[[#This Row],[CODIGO]],FAMILIAS[],4,FALSE)</f>
        <v>ZHEJIANG YONGHE</v>
      </c>
      <c r="H1147" s="10" t="str">
        <f>IF(VLOOKUP(SALIDA[[#This Row],[CODIGO]],STOCKSANLUIS[],7,FALSE)=0,"PRODUCTO SIN STOCK/UBICACIÓN",VLOOKUP(SALIDA[[#This Row],[CODIGO]],STOCKSANLUIS[],7,FALSE))</f>
        <v>C</v>
      </c>
      <c r="I1147" s="10" t="s">
        <v>19536</v>
      </c>
      <c r="J1147" t="str">
        <f>SALIDA[[#This Row],[CODIGO]]&amp;"       "&amp;SALIDA[[#This Row],[FAMILIA]]</f>
        <v>03347       ZHEJIANG YONGHE</v>
      </c>
      <c r="K1147">
        <f>VLOOKUP(SALIDA[[#This Row],[CODIGO]],STOCK_STARSOFT[],5,FALSE)</f>
        <v>2.050014</v>
      </c>
      <c r="L1147">
        <f>SALIDA[[#This Row],[CANTIDAD]]*SALIDA[[#This Row],[PRECIO UND]]</f>
        <v>161.95110600000001</v>
      </c>
    </row>
    <row r="1148" spans="1:12" x14ac:dyDescent="0.25">
      <c r="A1148" s="6" t="s">
        <v>3345</v>
      </c>
      <c r="B1148" s="100" t="str">
        <f>VLOOKUP(SALIDA[[#This Row],[CODIGO]],STOCKSANLUIS[],2,FALSE)</f>
        <v>GAS REFRIGERANTE R407C -11.3KG ICELOONG</v>
      </c>
      <c r="C1148" s="153">
        <v>45950</v>
      </c>
      <c r="D1148">
        <v>5</v>
      </c>
      <c r="E1148">
        <f>IF(VLOOKUP(SALIDA[[#This Row],[CODIGO]],STOCKSANLUIS[],6,FALSE)=0,"PRODUCTO SIN STOCK/UBICACIÓN",VLOOKUP(SALIDA[[#This Row],[CODIGO]],STOCKSANLUIS[],6,FALSE))</f>
        <v>1</v>
      </c>
      <c r="F1148">
        <f>SALIDA[[#This Row],[CANTIDAD]]/SALIDA[[#This Row],[UND MEDIDA]]</f>
        <v>5</v>
      </c>
      <c r="G1148" t="str">
        <f>VLOOKUP(SALIDA[[#This Row],[CODIGO]],FAMILIAS[],4,FALSE)</f>
        <v>ZHEJIANG YONGHE</v>
      </c>
      <c r="H1148" s="10" t="str">
        <f>IF(VLOOKUP(SALIDA[[#This Row],[CODIGO]],STOCKSANLUIS[],7,FALSE)=0,"PRODUCTO SIN STOCK/UBICACIÓN",VLOOKUP(SALIDA[[#This Row],[CODIGO]],STOCKSANLUIS[],7,FALSE))</f>
        <v>B</v>
      </c>
      <c r="I1148" s="10"/>
      <c r="J1148" t="str">
        <f>SALIDA[[#This Row],[CODIGO]]&amp;"       "&amp;SALIDA[[#This Row],[FAMILIA]]</f>
        <v>02754       ZHEJIANG YONGHE</v>
      </c>
      <c r="K1148">
        <f>VLOOKUP(SALIDA[[#This Row],[CODIGO]],STOCK_STARSOFT[],5,FALSE)</f>
        <v>89.9</v>
      </c>
      <c r="L1148">
        <f>SALIDA[[#This Row],[CANTIDAD]]*SALIDA[[#This Row],[PRECIO UND]]</f>
        <v>449.5</v>
      </c>
    </row>
    <row r="1149" spans="1:12" x14ac:dyDescent="0.25">
      <c r="A1149" s="6" t="s">
        <v>2587</v>
      </c>
      <c r="B1149" s="100" t="str">
        <f>VLOOKUP(SALIDA[[#This Row],[CODIGO]],STOCKSANLUIS[],2,FALSE)</f>
        <v>GAS REFRIGERANTE FREON 404A -10.896 KG- CHEMOURS - CHINO</v>
      </c>
      <c r="C1149" s="153">
        <v>45950</v>
      </c>
      <c r="D1149">
        <v>10</v>
      </c>
      <c r="E1149">
        <f>IF(VLOOKUP(SALIDA[[#This Row],[CODIGO]],STOCKSANLUIS[],6,FALSE)=0,"PRODUCTO SIN STOCK/UBICACIÓN",VLOOKUP(SALIDA[[#This Row],[CODIGO]],STOCKSANLUIS[],6,FALSE))</f>
        <v>1</v>
      </c>
      <c r="F1149">
        <f>SALIDA[[#This Row],[CANTIDAD]]/SALIDA[[#This Row],[UND MEDIDA]]</f>
        <v>10</v>
      </c>
      <c r="G1149" t="str">
        <f>VLOOKUP(SALIDA[[#This Row],[CODIGO]],FAMILIAS[],4,FALSE)</f>
        <v>THE CHEMOURS</v>
      </c>
      <c r="H1149" s="10" t="str">
        <f>IF(VLOOKUP(SALIDA[[#This Row],[CODIGO]],STOCKSANLUIS[],7,FALSE)=0,"PRODUCTO SIN STOCK/UBICACIÓN",VLOOKUP(SALIDA[[#This Row],[CODIGO]],STOCKSANLUIS[],7,FALSE))</f>
        <v>C</v>
      </c>
      <c r="I1149" s="10"/>
      <c r="J1149" t="str">
        <f>SALIDA[[#This Row],[CODIGO]]&amp;"       "&amp;SALIDA[[#This Row],[FAMILIA]]</f>
        <v>02117       THE CHEMOURS</v>
      </c>
      <c r="K1149">
        <f>VLOOKUP(SALIDA[[#This Row],[CODIGO]],STOCK_STARSOFT[],5,FALSE)</f>
        <v>83.245440000000002</v>
      </c>
      <c r="L1149">
        <f>SALIDA[[#This Row],[CANTIDAD]]*SALIDA[[#This Row],[PRECIO UND]]</f>
        <v>832.45440000000008</v>
      </c>
    </row>
    <row r="1150" spans="1:12" x14ac:dyDescent="0.25">
      <c r="A1150" s="6" t="s">
        <v>931</v>
      </c>
      <c r="B1150" s="100" t="str">
        <f>VLOOKUP(SALIDA[[#This Row],[CODIGO]],STOCKSANLUIS[],2,FALSE)</f>
        <v>ACEITE POLIOLESTER POE 32 - 1 GALON - BVA</v>
      </c>
      <c r="C1150" s="153">
        <v>45950</v>
      </c>
      <c r="D1150">
        <v>4</v>
      </c>
      <c r="E1150">
        <f>IF(VLOOKUP(SALIDA[[#This Row],[CODIGO]],STOCKSANLUIS[],6,FALSE)=0,"PRODUCTO SIN STOCK/UBICACIÓN",VLOOKUP(SALIDA[[#This Row],[CODIGO]],STOCKSANLUIS[],6,FALSE))</f>
        <v>1</v>
      </c>
      <c r="F1150">
        <f>SALIDA[[#This Row],[CANTIDAD]]/SALIDA[[#This Row],[UND MEDIDA]]</f>
        <v>4</v>
      </c>
      <c r="G1150" t="str">
        <f>VLOOKUP(SALIDA[[#This Row],[CODIGO]],FAMILIAS[],4,FALSE)</f>
        <v>BVA</v>
      </c>
      <c r="H1150" s="10" t="str">
        <f>IF(VLOOKUP(SALIDA[[#This Row],[CODIGO]],STOCKSANLUIS[],7,FALSE)=0,"PRODUCTO SIN STOCK/UBICACIÓN",VLOOKUP(SALIDA[[#This Row],[CODIGO]],STOCKSANLUIS[],7,FALSE))</f>
        <v>C</v>
      </c>
      <c r="I1150" s="10"/>
      <c r="J1150" t="str">
        <f>SALIDA[[#This Row],[CODIGO]]&amp;"       "&amp;SALIDA[[#This Row],[FAMILIA]]</f>
        <v>00987       BVA</v>
      </c>
      <c r="K1150">
        <f>VLOOKUP(SALIDA[[#This Row],[CODIGO]],STOCK_STARSOFT[],5,FALSE)</f>
        <v>47.466326000000002</v>
      </c>
      <c r="L1150">
        <f>SALIDA[[#This Row],[CANTIDAD]]*SALIDA[[#This Row],[PRECIO UND]]</f>
        <v>189.86530400000001</v>
      </c>
    </row>
    <row r="1151" spans="1:12" x14ac:dyDescent="0.25">
      <c r="A1151" s="6" t="s">
        <v>3042</v>
      </c>
      <c r="B1151" s="100" t="str">
        <f>VLOOKUP(SALIDA[[#This Row],[CODIGO]],STOCKSANLUIS[],2,FALSE)</f>
        <v>FILTRO SECADOR - 163 - 3/8 - ROSCABLE - SEK-163 - EVERWELL</v>
      </c>
      <c r="C1151" s="153">
        <v>45950</v>
      </c>
      <c r="D1151">
        <v>1</v>
      </c>
      <c r="E1151">
        <f>IF(VLOOKUP(SALIDA[[#This Row],[CODIGO]],STOCKSANLUIS[],6,FALSE)=0,"PRODUCTO SIN STOCK/UBICACIÓN",VLOOKUP(SALIDA[[#This Row],[CODIGO]],STOCKSANLUIS[],6,FALSE))</f>
        <v>1</v>
      </c>
      <c r="F1151">
        <f>SALIDA[[#This Row],[CANTIDAD]]/SALIDA[[#This Row],[UND MEDIDA]]</f>
        <v>1</v>
      </c>
      <c r="G1151" t="str">
        <f>VLOOKUP(SALIDA[[#This Row],[CODIGO]],FAMILIAS[],4,FALSE)</f>
        <v>EVERWELL</v>
      </c>
      <c r="H1151" s="10" t="str">
        <f>IF(VLOOKUP(SALIDA[[#This Row],[CODIGO]],STOCKSANLUIS[],7,FALSE)=0,"PRODUCTO SIN STOCK/UBICACIÓN",VLOOKUP(SALIDA[[#This Row],[CODIGO]],STOCKSANLUIS[],7,FALSE))</f>
        <v>A</v>
      </c>
      <c r="I1151" s="10"/>
      <c r="J1151" t="str">
        <f>SALIDA[[#This Row],[CODIGO]]&amp;"       "&amp;SALIDA[[#This Row],[FAMILIA]]</f>
        <v>02453       EVERWELL</v>
      </c>
      <c r="K1151">
        <f>VLOOKUP(SALIDA[[#This Row],[CODIGO]],STOCK_STARSOFT[],5,FALSE)</f>
        <v>2.9515799999999999</v>
      </c>
      <c r="L1151">
        <f>SALIDA[[#This Row],[CANTIDAD]]*SALIDA[[#This Row],[PRECIO UND]]</f>
        <v>2.9515799999999999</v>
      </c>
    </row>
    <row r="1152" spans="1:12" x14ac:dyDescent="0.25">
      <c r="A1152" s="6" t="s">
        <v>3856</v>
      </c>
      <c r="B1152" s="100" t="str">
        <f>VLOOKUP(SALIDA[[#This Row],[CODIGO]],STOCKSANLUIS[],2,FALSE)</f>
        <v>CORTINA DE AIRE DE 90 CM (36") - 220V/1PH/60HZ - STAR COLD - FM-1209Z/Y-MC</v>
      </c>
      <c r="C1152" s="153">
        <v>45950</v>
      </c>
      <c r="D1152">
        <v>2</v>
      </c>
      <c r="E1152">
        <f>IF(VLOOKUP(SALIDA[[#This Row],[CODIGO]],STOCKSANLUIS[],6,FALSE)=0,"PRODUCTO SIN STOCK/UBICACIÓN",VLOOKUP(SALIDA[[#This Row],[CODIGO]],STOCKSANLUIS[],6,FALSE))</f>
        <v>1</v>
      </c>
      <c r="F1152">
        <f>SALIDA[[#This Row],[CANTIDAD]]/SALIDA[[#This Row],[UND MEDIDA]]</f>
        <v>2</v>
      </c>
      <c r="G1152" t="str">
        <f>VLOOKUP(SALIDA[[#This Row],[CODIGO]],FAMILIAS[],4,FALSE)</f>
        <v>STAR COLD</v>
      </c>
      <c r="H1152" s="10" t="str">
        <f>IF(VLOOKUP(SALIDA[[#This Row],[CODIGO]],STOCKSANLUIS[],7,FALSE)=0,"PRODUCTO SIN STOCK/UBICACIÓN",VLOOKUP(SALIDA[[#This Row],[CODIGO]],STOCKSANLUIS[],7,FALSE))</f>
        <v>A</v>
      </c>
      <c r="I1152" s="10"/>
      <c r="J1152" t="str">
        <f>SALIDA[[#This Row],[CODIGO]]&amp;"       "&amp;SALIDA[[#This Row],[FAMILIA]]</f>
        <v>03287       STAR COLD</v>
      </c>
      <c r="K1152">
        <f>VLOOKUP(SALIDA[[#This Row],[CODIGO]],STOCK_STARSOFT[],5,FALSE)</f>
        <v>36.823205000000002</v>
      </c>
      <c r="L1152">
        <f>SALIDA[[#This Row],[CANTIDAD]]*SALIDA[[#This Row],[PRECIO UND]]</f>
        <v>73.646410000000003</v>
      </c>
    </row>
    <row r="1153" spans="1:12" x14ac:dyDescent="0.25">
      <c r="A1153" s="6" t="s">
        <v>3719</v>
      </c>
      <c r="B1153" s="100" t="str">
        <f>VLOOKUP(SALIDA[[#This Row],[CODIGO]],STOCKSANLUIS[],2,FALSE)</f>
        <v>MOTOVENTILADOR AXIAL EBM S4E450 - 450MM - 220V MONOFÁSICO - 4 POLOS, CON REJILLA - FLUJO V   </v>
      </c>
      <c r="C1153" s="153">
        <v>45950</v>
      </c>
      <c r="D1153">
        <v>1</v>
      </c>
      <c r="E1153">
        <f>IF(VLOOKUP(SALIDA[[#This Row],[CODIGO]],STOCKSANLUIS[],6,FALSE)=0,"PRODUCTO SIN STOCK/UBICACIÓN",VLOOKUP(SALIDA[[#This Row],[CODIGO]],STOCKSANLUIS[],6,FALSE))</f>
        <v>1</v>
      </c>
      <c r="F1153">
        <f>SALIDA[[#This Row],[CANTIDAD]]/SALIDA[[#This Row],[UND MEDIDA]]</f>
        <v>1</v>
      </c>
      <c r="G1153" t="str">
        <f>VLOOKUP(SALIDA[[#This Row],[CODIGO]],FAMILIAS[],4,FALSE)</f>
        <v>EBM</v>
      </c>
      <c r="H1153" s="10" t="str">
        <f>IF(VLOOKUP(SALIDA[[#This Row],[CODIGO]],STOCKSANLUIS[],7,FALSE)=0,"PRODUCTO SIN STOCK/UBICACIÓN",VLOOKUP(SALIDA[[#This Row],[CODIGO]],STOCKSANLUIS[],7,FALSE))</f>
        <v>C</v>
      </c>
      <c r="I1153" s="10"/>
      <c r="J1153" t="str">
        <f>SALIDA[[#This Row],[CODIGO]]&amp;"       "&amp;SALIDA[[#This Row],[FAMILIA]]</f>
        <v>03104       EBM</v>
      </c>
      <c r="K1153">
        <f>VLOOKUP(SALIDA[[#This Row],[CODIGO]],STOCK_STARSOFT[],5,FALSE)</f>
        <v>154.94905600000001</v>
      </c>
      <c r="L1153">
        <f>SALIDA[[#This Row],[CANTIDAD]]*SALIDA[[#This Row],[PRECIO UND]]</f>
        <v>154.94905600000001</v>
      </c>
    </row>
    <row r="1154" spans="1:12" x14ac:dyDescent="0.25">
      <c r="A1154" s="6" t="s">
        <v>147</v>
      </c>
      <c r="B1154" s="100" t="str">
        <f>VLOOKUP(SALIDA[[#This Row],[CODIGO]],STOCKSANLUIS[],2,FALSE)</f>
        <v>ELEMENTO TERMOSTATICO DANFOSS TES-5 COD 067B3342</v>
      </c>
      <c r="C1154" s="153">
        <v>45950</v>
      </c>
      <c r="D1154">
        <v>1</v>
      </c>
      <c r="E1154">
        <f>IF(VLOOKUP(SALIDA[[#This Row],[CODIGO]],STOCKSANLUIS[],6,FALSE)=0,"PRODUCTO SIN STOCK/UBICACIÓN",VLOOKUP(SALIDA[[#This Row],[CODIGO]],STOCKSANLUIS[],6,FALSE))</f>
        <v>1</v>
      </c>
      <c r="F1154">
        <f>SALIDA[[#This Row],[CANTIDAD]]/SALIDA[[#This Row],[UND MEDIDA]]</f>
        <v>1</v>
      </c>
      <c r="G1154" t="str">
        <f>VLOOKUP(SALIDA[[#This Row],[CODIGO]],FAMILIAS[],4,FALSE)</f>
        <v>DANFOSS</v>
      </c>
      <c r="H1154" s="10" t="str">
        <f>IF(VLOOKUP(SALIDA[[#This Row],[CODIGO]],STOCKSANLUIS[],7,FALSE)=0,"PRODUCTO SIN STOCK/UBICACIÓN",VLOOKUP(SALIDA[[#This Row],[CODIGO]],STOCKSANLUIS[],7,FALSE))</f>
        <v>A</v>
      </c>
      <c r="I1154" s="10"/>
      <c r="J1154" t="str">
        <f>SALIDA[[#This Row],[CODIGO]]&amp;"       "&amp;SALIDA[[#This Row],[FAMILIA]]</f>
        <v>00091       DANFOSS</v>
      </c>
      <c r="K1154">
        <f>VLOOKUP(SALIDA[[#This Row],[CODIGO]],STOCK_STARSOFT[],5,FALSE)</f>
        <v>54.440705999999999</v>
      </c>
      <c r="L1154">
        <f>SALIDA[[#This Row],[CANTIDAD]]*SALIDA[[#This Row],[PRECIO UND]]</f>
        <v>54.440705999999999</v>
      </c>
    </row>
    <row r="1155" spans="1:12" x14ac:dyDescent="0.25">
      <c r="A1155" s="6" t="s">
        <v>653</v>
      </c>
      <c r="B1155" s="100" t="str">
        <f>VLOOKUP(SALIDA[[#This Row],[CODIGO]],STOCKSANLUIS[],2,FALSE)</f>
        <v>CUERPO DE VALVULA EXPANSION DANFOSS TE-5 1/2" X 5/8" SOLD. COD 067B4009</v>
      </c>
      <c r="C1155" s="153">
        <v>45950</v>
      </c>
      <c r="D1155">
        <v>1</v>
      </c>
      <c r="E1155">
        <f>IF(VLOOKUP(SALIDA[[#This Row],[CODIGO]],STOCKSANLUIS[],6,FALSE)=0,"PRODUCTO SIN STOCK/UBICACIÓN",VLOOKUP(SALIDA[[#This Row],[CODIGO]],STOCKSANLUIS[],6,FALSE))</f>
        <v>1</v>
      </c>
      <c r="F1155">
        <f>SALIDA[[#This Row],[CANTIDAD]]/SALIDA[[#This Row],[UND MEDIDA]]</f>
        <v>1</v>
      </c>
      <c r="G1155" t="str">
        <f>VLOOKUP(SALIDA[[#This Row],[CODIGO]],FAMILIAS[],4,FALSE)</f>
        <v>DANFOSS</v>
      </c>
      <c r="H1155" s="10" t="str">
        <f>IF(VLOOKUP(SALIDA[[#This Row],[CODIGO]],STOCKSANLUIS[],7,FALSE)=0,"PRODUCTO SIN STOCK/UBICACIÓN",VLOOKUP(SALIDA[[#This Row],[CODIGO]],STOCKSANLUIS[],7,FALSE))</f>
        <v>A</v>
      </c>
      <c r="I1155" s="10"/>
      <c r="J1155" t="str">
        <f>SALIDA[[#This Row],[CODIGO]]&amp;"       "&amp;SALIDA[[#This Row],[FAMILIA]]</f>
        <v>00718       DANFOSS</v>
      </c>
      <c r="K1155">
        <f>VLOOKUP(SALIDA[[#This Row],[CODIGO]],STOCK_STARSOFT[],5,FALSE)</f>
        <v>10.87224</v>
      </c>
      <c r="L1155">
        <f>SALIDA[[#This Row],[CANTIDAD]]*SALIDA[[#This Row],[PRECIO UND]]</f>
        <v>10.87224</v>
      </c>
    </row>
    <row r="1156" spans="1:12" x14ac:dyDescent="0.25">
      <c r="A1156" s="6" t="s">
        <v>729</v>
      </c>
      <c r="B1156" s="100" t="str">
        <f>VLOOKUP(SALIDA[[#This Row],[CODIGO]],STOCKSANLUIS[],2,FALSE)</f>
        <v>ORIFICIO #-4 PARA TEX 5, TES 5 - 067B2792  (REEMPLAZA AL 067B2092)</v>
      </c>
      <c r="C1156" s="153">
        <v>45950</v>
      </c>
      <c r="D1156">
        <v>1</v>
      </c>
      <c r="E1156">
        <f>IF(VLOOKUP(SALIDA[[#This Row],[CODIGO]],STOCKSANLUIS[],6,FALSE)=0,"PRODUCTO SIN STOCK/UBICACIÓN",VLOOKUP(SALIDA[[#This Row],[CODIGO]],STOCKSANLUIS[],6,FALSE))</f>
        <v>1</v>
      </c>
      <c r="F1156">
        <f>SALIDA[[#This Row],[CANTIDAD]]/SALIDA[[#This Row],[UND MEDIDA]]</f>
        <v>1</v>
      </c>
      <c r="G1156" t="str">
        <f>VLOOKUP(SALIDA[[#This Row],[CODIGO]],FAMILIAS[],4,FALSE)</f>
        <v>DANFOSS</v>
      </c>
      <c r="H1156" s="10" t="str">
        <f>IF(VLOOKUP(SALIDA[[#This Row],[CODIGO]],STOCKSANLUIS[],7,FALSE)=0,"PRODUCTO SIN STOCK/UBICACIÓN",VLOOKUP(SALIDA[[#This Row],[CODIGO]],STOCKSANLUIS[],7,FALSE))</f>
        <v>A</v>
      </c>
      <c r="I1156" s="10"/>
      <c r="J1156" t="str">
        <f>SALIDA[[#This Row],[CODIGO]]&amp;"       "&amp;SALIDA[[#This Row],[FAMILIA]]</f>
        <v>00797       DANFOSS</v>
      </c>
      <c r="K1156">
        <f>VLOOKUP(SALIDA[[#This Row],[CODIGO]],STOCK_STARSOFT[],5,FALSE)</f>
        <v>18.277170999999999</v>
      </c>
      <c r="L1156">
        <f>SALIDA[[#This Row],[CANTIDAD]]*SALIDA[[#This Row],[PRECIO UND]]</f>
        <v>18.277170999999999</v>
      </c>
    </row>
    <row r="1157" spans="1:12" x14ac:dyDescent="0.25">
      <c r="A1157" s="6" t="s">
        <v>3884</v>
      </c>
      <c r="B1157" s="100" t="str">
        <f>VLOOKUP(SALIDA[[#This Row],[CODIGO]],STOCKSANLUIS[],2,FALSE)</f>
        <v>GAS REFRIGERANTE R600A X 420 GR - (TAPA CON VALVULA) - ICELOONG</v>
      </c>
      <c r="C1157" s="153">
        <v>45951</v>
      </c>
      <c r="D1157">
        <v>132</v>
      </c>
      <c r="E1157">
        <f>IF(VLOOKUP(SALIDA[[#This Row],[CODIGO]],STOCKSANLUIS[],6,FALSE)=0,"PRODUCTO SIN STOCK/UBICACIÓN",VLOOKUP(SALIDA[[#This Row],[CODIGO]],STOCKSANLUIS[],6,FALSE))</f>
        <v>1</v>
      </c>
      <c r="F1157">
        <f>SALIDA[[#This Row],[CANTIDAD]]/SALIDA[[#This Row],[UND MEDIDA]]</f>
        <v>132</v>
      </c>
      <c r="G1157" t="str">
        <f>VLOOKUP(SALIDA[[#This Row],[CODIGO]],FAMILIAS[],4,FALSE)</f>
        <v>ZHEJIANG YONGHE</v>
      </c>
      <c r="H1157" s="10" t="str">
        <f>IF(VLOOKUP(SALIDA[[#This Row],[CODIGO]],STOCKSANLUIS[],7,FALSE)=0,"PRODUCTO SIN STOCK/UBICACIÓN",VLOOKUP(SALIDA[[#This Row],[CODIGO]],STOCKSANLUIS[],7,FALSE))</f>
        <v>C</v>
      </c>
      <c r="I1157" s="10" t="s">
        <v>19536</v>
      </c>
      <c r="J1157" t="str">
        <f>SALIDA[[#This Row],[CODIGO]]&amp;"       "&amp;SALIDA[[#This Row],[FAMILIA]]</f>
        <v>03347       ZHEJIANG YONGHE</v>
      </c>
      <c r="K1157">
        <f>VLOOKUP(SALIDA[[#This Row],[CODIGO]],STOCK_STARSOFT[],5,FALSE)</f>
        <v>2.050014</v>
      </c>
      <c r="L1157">
        <f>SALIDA[[#This Row],[CANTIDAD]]*SALIDA[[#This Row],[PRECIO UND]]</f>
        <v>270.60184800000002</v>
      </c>
    </row>
    <row r="1158" spans="1:12" x14ac:dyDescent="0.25">
      <c r="A1158" s="6" t="s">
        <v>3347</v>
      </c>
      <c r="B1158" s="100" t="str">
        <f>VLOOKUP(SALIDA[[#This Row],[CODIGO]],STOCKSANLUIS[],2,FALSE)</f>
        <v>GAS REFRIGERANTE R507 -11.3KG ICELOONG</v>
      </c>
      <c r="C1158" s="153">
        <v>45951</v>
      </c>
      <c r="D1158">
        <v>6</v>
      </c>
      <c r="E1158">
        <f>IF(VLOOKUP(SALIDA[[#This Row],[CODIGO]],STOCKSANLUIS[],6,FALSE)=0,"PRODUCTO SIN STOCK/UBICACIÓN",VLOOKUP(SALIDA[[#This Row],[CODIGO]],STOCKSANLUIS[],6,FALSE))</f>
        <v>1</v>
      </c>
      <c r="F1158">
        <f>SALIDA[[#This Row],[CANTIDAD]]/SALIDA[[#This Row],[UND MEDIDA]]</f>
        <v>6</v>
      </c>
      <c r="G1158" t="str">
        <f>VLOOKUP(SALIDA[[#This Row],[CODIGO]],FAMILIAS[],4,FALSE)</f>
        <v>ZHEJIANG YONGHE</v>
      </c>
      <c r="H1158" s="10" t="str">
        <f>IF(VLOOKUP(SALIDA[[#This Row],[CODIGO]],STOCKSANLUIS[],7,FALSE)=0,"PRODUCTO SIN STOCK/UBICACIÓN",VLOOKUP(SALIDA[[#This Row],[CODIGO]],STOCKSANLUIS[],7,FALSE))</f>
        <v>C</v>
      </c>
      <c r="I1158" s="10"/>
      <c r="J1158" t="str">
        <f>SALIDA[[#This Row],[CODIGO]]&amp;"       "&amp;SALIDA[[#This Row],[FAMILIA]]</f>
        <v>02755       ZHEJIANG YONGHE</v>
      </c>
      <c r="K1158">
        <f>VLOOKUP(SALIDA[[#This Row],[CODIGO]],STOCK_STARSOFT[],5,FALSE)</f>
        <v>55.968114</v>
      </c>
      <c r="L1158">
        <f>SALIDA[[#This Row],[CANTIDAD]]*SALIDA[[#This Row],[PRECIO UND]]</f>
        <v>335.80868399999997</v>
      </c>
    </row>
    <row r="1159" spans="1:12" x14ac:dyDescent="0.25">
      <c r="A1159" s="6" t="s">
        <v>2490</v>
      </c>
      <c r="B1159" s="100" t="str">
        <f>VLOOKUP(SALIDA[[#This Row],[CODIGO]],STOCKSANLUIS[],2,FALSE)</f>
        <v>LIMPIADOR PARA CONDENSADOR - NU-BRITE - 1GALON - NU CALGON</v>
      </c>
      <c r="C1159" s="153">
        <v>45951</v>
      </c>
      <c r="D1159">
        <v>2</v>
      </c>
      <c r="E1159">
        <f>IF(VLOOKUP(SALIDA[[#This Row],[CODIGO]],STOCKSANLUIS[],6,FALSE)=0,"PRODUCTO SIN STOCK/UBICACIÓN",VLOOKUP(SALIDA[[#This Row],[CODIGO]],STOCKSANLUIS[],6,FALSE))</f>
        <v>1</v>
      </c>
      <c r="F1159">
        <f>SALIDA[[#This Row],[CANTIDAD]]/SALIDA[[#This Row],[UND MEDIDA]]</f>
        <v>2</v>
      </c>
      <c r="G1159" t="str">
        <f>VLOOKUP(SALIDA[[#This Row],[CODIGO]],FAMILIAS[],4,FALSE)</f>
        <v>NU CALGON</v>
      </c>
      <c r="H1159" s="10" t="str">
        <f>IF(VLOOKUP(SALIDA[[#This Row],[CODIGO]],STOCKSANLUIS[],7,FALSE)=0,"PRODUCTO SIN STOCK/UBICACIÓN",VLOOKUP(SALIDA[[#This Row],[CODIGO]],STOCKSANLUIS[],7,FALSE))</f>
        <v>C</v>
      </c>
      <c r="I1159" s="10"/>
      <c r="J1159" t="str">
        <f>SALIDA[[#This Row],[CODIGO]]&amp;"       "&amp;SALIDA[[#This Row],[FAMILIA]]</f>
        <v>02043       NU CALGON</v>
      </c>
      <c r="K1159">
        <f>VLOOKUP(SALIDA[[#This Row],[CODIGO]],STOCK_STARSOFT[],5,FALSE)</f>
        <v>9.0050089999999994</v>
      </c>
      <c r="L1159">
        <f>SALIDA[[#This Row],[CANTIDAD]]*SALIDA[[#This Row],[PRECIO UND]]</f>
        <v>18.010017999999999</v>
      </c>
    </row>
    <row r="1160" spans="1:12" x14ac:dyDescent="0.25">
      <c r="A1160" s="6" t="s">
        <v>723</v>
      </c>
      <c r="B1160" s="100" t="str">
        <f>VLOOKUP(SALIDA[[#This Row],[CODIGO]],STOCKSANLUIS[],2,FALSE)</f>
        <v>CUERPO DE VALVULA SOLENOIDE DANFOSS EVR 6 - 1/2  SOLDABLE  032F1209</v>
      </c>
      <c r="C1160" s="153">
        <v>45951</v>
      </c>
      <c r="D1160">
        <v>1</v>
      </c>
      <c r="E1160">
        <f>IF(VLOOKUP(SALIDA[[#This Row],[CODIGO]],STOCKSANLUIS[],6,FALSE)=0,"PRODUCTO SIN STOCK/UBICACIÓN",VLOOKUP(SALIDA[[#This Row],[CODIGO]],STOCKSANLUIS[],6,FALSE))</f>
        <v>1</v>
      </c>
      <c r="F1160">
        <f>SALIDA[[#This Row],[CANTIDAD]]/SALIDA[[#This Row],[UND MEDIDA]]</f>
        <v>1</v>
      </c>
      <c r="G1160" t="str">
        <f>VLOOKUP(SALIDA[[#This Row],[CODIGO]],FAMILIAS[],4,FALSE)</f>
        <v>DANFOSS</v>
      </c>
      <c r="H1160" s="10" t="str">
        <f>IF(VLOOKUP(SALIDA[[#This Row],[CODIGO]],STOCKSANLUIS[],7,FALSE)=0,"PRODUCTO SIN STOCK/UBICACIÓN",VLOOKUP(SALIDA[[#This Row],[CODIGO]],STOCKSANLUIS[],7,FALSE))</f>
        <v>A</v>
      </c>
      <c r="I1160" s="10"/>
      <c r="J1160" t="str">
        <f>SALIDA[[#This Row],[CODIGO]]&amp;"       "&amp;SALIDA[[#This Row],[FAMILIA]]</f>
        <v>00794       DANFOSS</v>
      </c>
      <c r="K1160">
        <f>VLOOKUP(SALIDA[[#This Row],[CODIGO]],STOCK_STARSOFT[],5,FALSE)</f>
        <v>32.299933000000003</v>
      </c>
      <c r="L1160">
        <f>SALIDA[[#This Row],[CANTIDAD]]*SALIDA[[#This Row],[PRECIO UND]]</f>
        <v>32.299933000000003</v>
      </c>
    </row>
    <row r="1161" spans="1:12" x14ac:dyDescent="0.25">
      <c r="A1161" s="6" t="s">
        <v>649</v>
      </c>
      <c r="B1161" s="100" t="str">
        <f>VLOOKUP(SALIDA[[#This Row],[CODIGO]],STOCKSANLUIS[],2,FALSE)</f>
        <v>REJILLA PARA MOTOVENTILADOR HD/HDL 400MM</v>
      </c>
      <c r="C1161" s="153">
        <v>45951</v>
      </c>
      <c r="D1161">
        <v>2</v>
      </c>
      <c r="E1161">
        <f>IF(VLOOKUP(SALIDA[[#This Row],[CODIGO]],STOCKSANLUIS[],6,FALSE)=0,"PRODUCTO SIN STOCK/UBICACIÓN",VLOOKUP(SALIDA[[#This Row],[CODIGO]],STOCKSANLUIS[],6,FALSE))</f>
        <v>1</v>
      </c>
      <c r="F1161">
        <f>SALIDA[[#This Row],[CANTIDAD]]/SALIDA[[#This Row],[UND MEDIDA]]</f>
        <v>2</v>
      </c>
      <c r="G1161" t="str">
        <f>VLOOKUP(SALIDA[[#This Row],[CODIGO]],FAMILIAS[],4,FALSE)</f>
        <v>MIPAL</v>
      </c>
      <c r="H1161" s="10" t="str">
        <f>IF(VLOOKUP(SALIDA[[#This Row],[CODIGO]],STOCKSANLUIS[],7,FALSE)=0,"PRODUCTO SIN STOCK/UBICACIÓN",VLOOKUP(SALIDA[[#This Row],[CODIGO]],STOCKSANLUIS[],7,FALSE))</f>
        <v>C</v>
      </c>
      <c r="I1161" s="10"/>
      <c r="J1161" t="str">
        <f>SALIDA[[#This Row],[CODIGO]]&amp;"       "&amp;SALIDA[[#This Row],[FAMILIA]]</f>
        <v>00710       MIPAL</v>
      </c>
      <c r="K1161">
        <f>VLOOKUP(SALIDA[[#This Row],[CODIGO]],STOCK_STARSOFT[],5,FALSE)</f>
        <v>11.99</v>
      </c>
      <c r="L1161">
        <f>SALIDA[[#This Row],[CANTIDAD]]*SALIDA[[#This Row],[PRECIO UND]]</f>
        <v>23.98</v>
      </c>
    </row>
    <row r="1162" spans="1:12" x14ac:dyDescent="0.25">
      <c r="A1162" s="6" t="s">
        <v>3719</v>
      </c>
      <c r="B1162" s="100" t="str">
        <f>VLOOKUP(SALIDA[[#This Row],[CODIGO]],STOCKSANLUIS[],2,FALSE)</f>
        <v>MOTOVENTILADOR AXIAL EBM S4E450 - 450MM - 220V MONOFÁSICO - 4 POLOS, CON REJILLA - FLUJO V   </v>
      </c>
      <c r="C1162" s="153">
        <v>45951</v>
      </c>
      <c r="D1162">
        <v>1</v>
      </c>
      <c r="E1162">
        <f>IF(VLOOKUP(SALIDA[[#This Row],[CODIGO]],STOCKSANLUIS[],6,FALSE)=0,"PRODUCTO SIN STOCK/UBICACIÓN",VLOOKUP(SALIDA[[#This Row],[CODIGO]],STOCKSANLUIS[],6,FALSE))</f>
        <v>1</v>
      </c>
      <c r="F1162">
        <f>SALIDA[[#This Row],[CANTIDAD]]/SALIDA[[#This Row],[UND MEDIDA]]</f>
        <v>1</v>
      </c>
      <c r="G1162" t="str">
        <f>VLOOKUP(SALIDA[[#This Row],[CODIGO]],FAMILIAS[],4,FALSE)</f>
        <v>EBM</v>
      </c>
      <c r="H1162" s="10" t="str">
        <f>IF(VLOOKUP(SALIDA[[#This Row],[CODIGO]],STOCKSANLUIS[],7,FALSE)=0,"PRODUCTO SIN STOCK/UBICACIÓN",VLOOKUP(SALIDA[[#This Row],[CODIGO]],STOCKSANLUIS[],7,FALSE))</f>
        <v>C</v>
      </c>
      <c r="I1162" s="10"/>
      <c r="J1162" t="str">
        <f>SALIDA[[#This Row],[CODIGO]]&amp;"       "&amp;SALIDA[[#This Row],[FAMILIA]]</f>
        <v>03104       EBM</v>
      </c>
      <c r="K1162">
        <f>VLOOKUP(SALIDA[[#This Row],[CODIGO]],STOCK_STARSOFT[],5,FALSE)</f>
        <v>154.94905600000001</v>
      </c>
      <c r="L1162">
        <f>SALIDA[[#This Row],[CANTIDAD]]*SALIDA[[#This Row],[PRECIO UND]]</f>
        <v>154.94905600000001</v>
      </c>
    </row>
    <row r="1163" spans="1:12" x14ac:dyDescent="0.25">
      <c r="A1163" s="6" t="s">
        <v>3959</v>
      </c>
      <c r="B1163" s="100" t="str">
        <f>VLOOKUP(SALIDA[[#This Row],[CODIGO]],STOCKSANLUIS[],2,FALSE)</f>
        <v>CODO DE COBRE 90° - 7/8" SOLDABLE - STARCOLD</v>
      </c>
      <c r="C1163" s="153">
        <v>45951</v>
      </c>
      <c r="D1163">
        <v>10</v>
      </c>
      <c r="E1163">
        <f>IF(VLOOKUP(SALIDA[[#This Row],[CODIGO]],STOCKSANLUIS[],6,FALSE)=0,"PRODUCTO SIN STOCK/UBICACIÓN",VLOOKUP(SALIDA[[#This Row],[CODIGO]],STOCKSANLUIS[],6,FALSE))</f>
        <v>1</v>
      </c>
      <c r="F1163">
        <f>SALIDA[[#This Row],[CANTIDAD]]/SALIDA[[#This Row],[UND MEDIDA]]</f>
        <v>10</v>
      </c>
      <c r="G1163" t="str">
        <f>VLOOKUP(SALIDA[[#This Row],[CODIGO]],FAMILIAS[],4,FALSE)</f>
        <v>STAR COLD</v>
      </c>
      <c r="H1163" s="10" t="str">
        <f>IF(VLOOKUP(SALIDA[[#This Row],[CODIGO]],STOCKSANLUIS[],7,FALSE)=0,"PRODUCTO SIN STOCK/UBICACIÓN",VLOOKUP(SALIDA[[#This Row],[CODIGO]],STOCKSANLUIS[],7,FALSE))</f>
        <v>C</v>
      </c>
      <c r="I1163" s="10" t="s">
        <v>19536</v>
      </c>
      <c r="J1163" t="str">
        <f>SALIDA[[#This Row],[CODIGO]]&amp;"       "&amp;SALIDA[[#This Row],[FAMILIA]]</f>
        <v>03422       STAR COLD</v>
      </c>
      <c r="K1163">
        <f>VLOOKUP(SALIDA[[#This Row],[CODIGO]],STOCK_STARSOFT[],5,FALSE)</f>
        <v>0.296649</v>
      </c>
      <c r="L1163">
        <f>SALIDA[[#This Row],[CANTIDAD]]*SALIDA[[#This Row],[PRECIO UND]]</f>
        <v>2.9664899999999998</v>
      </c>
    </row>
    <row r="1164" spans="1:12" x14ac:dyDescent="0.25">
      <c r="A1164" s="6" t="s">
        <v>3880</v>
      </c>
      <c r="B1164" s="100" t="str">
        <f>VLOOKUP(SALIDA[[#This Row],[CODIGO]],STOCKSANLUIS[],2,FALSE)</f>
        <v>GAS REFRIGERANTE R134A  X 340 GR - (TAPA CON VALVULA) - ICELOONG</v>
      </c>
      <c r="C1164" s="153">
        <v>45951</v>
      </c>
      <c r="D1164">
        <v>6</v>
      </c>
      <c r="E1164">
        <f>IF(VLOOKUP(SALIDA[[#This Row],[CODIGO]],STOCKSANLUIS[],6,FALSE)=0,"PRODUCTO SIN STOCK/UBICACIÓN",VLOOKUP(SALIDA[[#This Row],[CODIGO]],STOCKSANLUIS[],6,FALSE))</f>
        <v>1</v>
      </c>
      <c r="F1164">
        <f>SALIDA[[#This Row],[CANTIDAD]]/SALIDA[[#This Row],[UND MEDIDA]]</f>
        <v>6</v>
      </c>
      <c r="G1164" t="str">
        <f>VLOOKUP(SALIDA[[#This Row],[CODIGO]],FAMILIAS[],4,FALSE)</f>
        <v>ZHEJIANG YONGHE</v>
      </c>
      <c r="H1164" s="10" t="str">
        <f>IF(VLOOKUP(SALIDA[[#This Row],[CODIGO]],STOCKSANLUIS[],7,FALSE)=0,"PRODUCTO SIN STOCK/UBICACIÓN",VLOOKUP(SALIDA[[#This Row],[CODIGO]],STOCKSANLUIS[],7,FALSE))</f>
        <v>B</v>
      </c>
      <c r="I1164" s="10"/>
      <c r="J1164" t="str">
        <f>SALIDA[[#This Row],[CODIGO]]&amp;"       "&amp;SALIDA[[#This Row],[FAMILIA]]</f>
        <v>03343       ZHEJIANG YONGHE</v>
      </c>
      <c r="K1164">
        <f>VLOOKUP(SALIDA[[#This Row],[CODIGO]],STOCK_STARSOFT[],5,FALSE)</f>
        <v>3.1289889999999998</v>
      </c>
      <c r="L1164">
        <f>SALIDA[[#This Row],[CANTIDAD]]*SALIDA[[#This Row],[PRECIO UND]]</f>
        <v>18.773933999999997</v>
      </c>
    </row>
    <row r="1165" spans="1:12" x14ac:dyDescent="0.25">
      <c r="A1165" s="6" t="s">
        <v>1472</v>
      </c>
      <c r="B1165" s="100" t="str">
        <f>VLOOKUP(SALIDA[[#This Row],[CODIGO]],STOCKSANLUIS[],2,FALSE)</f>
        <v>MANGA AISLANTE CI-M-054 DE 2 1/8" X 3/4" - ARMAFLEX/ARMACELL</v>
      </c>
      <c r="C1165" s="153">
        <v>45951</v>
      </c>
      <c r="D1165">
        <v>10</v>
      </c>
      <c r="E1165">
        <f>IF(VLOOKUP(SALIDA[[#This Row],[CODIGO]],STOCKSANLUIS[],6,FALSE)=0,"PRODUCTO SIN STOCK/UBICACIÓN",VLOOKUP(SALIDA[[#This Row],[CODIGO]],STOCKSANLUIS[],6,FALSE))</f>
        <v>1</v>
      </c>
      <c r="F1165">
        <f>SALIDA[[#This Row],[CANTIDAD]]/SALIDA[[#This Row],[UND MEDIDA]]</f>
        <v>10</v>
      </c>
      <c r="G1165" t="str">
        <f>VLOOKUP(SALIDA[[#This Row],[CODIGO]],FAMILIAS[],4,FALSE)</f>
        <v>ARMACELL</v>
      </c>
      <c r="H1165" s="10" t="str">
        <f>IF(VLOOKUP(SALIDA[[#This Row],[CODIGO]],STOCKSANLUIS[],7,FALSE)=0,"PRODUCTO SIN STOCK/UBICACIÓN",VLOOKUP(SALIDA[[#This Row],[CODIGO]],STOCKSANLUIS[],7,FALSE))</f>
        <v>A</v>
      </c>
      <c r="I1165" s="10"/>
      <c r="J1165" t="str">
        <f>SALIDA[[#This Row],[CODIGO]]&amp;"       "&amp;SALIDA[[#This Row],[FAMILIA]]</f>
        <v>01493       ARMACELL</v>
      </c>
      <c r="K1165">
        <f>VLOOKUP(SALIDA[[#This Row],[CODIGO]],STOCK_STARSOFT[],5,FALSE)</f>
        <v>4.9959870000000004</v>
      </c>
      <c r="L1165">
        <f>SALIDA[[#This Row],[CANTIDAD]]*SALIDA[[#This Row],[PRECIO UND]]</f>
        <v>49.959870000000002</v>
      </c>
    </row>
    <row r="1166" spans="1:12" x14ac:dyDescent="0.25">
      <c r="A1166" s="6" t="s">
        <v>3339</v>
      </c>
      <c r="B1166" s="100" t="str">
        <f>VLOOKUP(SALIDA[[#This Row],[CODIGO]],STOCKSANLUIS[],2,FALSE)</f>
        <v>GAS REFRIGERANTE R134 - 13.6KG ICELOONG</v>
      </c>
      <c r="C1166" s="153">
        <v>45951</v>
      </c>
      <c r="D1166">
        <v>1</v>
      </c>
      <c r="E1166">
        <f>IF(VLOOKUP(SALIDA[[#This Row],[CODIGO]],STOCKSANLUIS[],6,FALSE)=0,"PRODUCTO SIN STOCK/UBICACIÓN",VLOOKUP(SALIDA[[#This Row],[CODIGO]],STOCKSANLUIS[],6,FALSE))</f>
        <v>1</v>
      </c>
      <c r="F1166">
        <f>SALIDA[[#This Row],[CANTIDAD]]/SALIDA[[#This Row],[UND MEDIDA]]</f>
        <v>1</v>
      </c>
      <c r="G1166" t="str">
        <f>VLOOKUP(SALIDA[[#This Row],[CODIGO]],FAMILIAS[],4,FALSE)</f>
        <v>ZHEJIANG YONGHE</v>
      </c>
      <c r="H1166" s="10" t="str">
        <f>IF(VLOOKUP(SALIDA[[#This Row],[CODIGO]],STOCKSANLUIS[],7,FALSE)=0,"PRODUCTO SIN STOCK/UBICACIÓN",VLOOKUP(SALIDA[[#This Row],[CODIGO]],STOCKSANLUIS[],7,FALSE))</f>
        <v>C</v>
      </c>
      <c r="I1166" s="10"/>
      <c r="J1166" t="str">
        <f>SALIDA[[#This Row],[CODIGO]]&amp;"       "&amp;SALIDA[[#This Row],[FAMILIA]]</f>
        <v>02751       ZHEJIANG YONGHE</v>
      </c>
      <c r="K1166">
        <f>VLOOKUP(SALIDA[[#This Row],[CODIGO]],STOCK_STARSOFT[],5,FALSE)</f>
        <v>106.20946600000001</v>
      </c>
      <c r="L1166">
        <f>SALIDA[[#This Row],[CANTIDAD]]*SALIDA[[#This Row],[PRECIO UND]]</f>
        <v>106.20946600000001</v>
      </c>
    </row>
    <row r="1167" spans="1:12" x14ac:dyDescent="0.25">
      <c r="A1167" s="6" t="s">
        <v>443</v>
      </c>
      <c r="B1167" s="100" t="str">
        <f>VLOOKUP(SALIDA[[#This Row],[CODIGO]],STOCKSANLUIS[],2,FALSE)</f>
        <v>ACEITE POLIOLESTER POE 32 - 1/4 GALON - BVA</v>
      </c>
      <c r="C1167" s="153">
        <v>45951</v>
      </c>
      <c r="D1167">
        <v>1</v>
      </c>
      <c r="E1167">
        <f>IF(VLOOKUP(SALIDA[[#This Row],[CODIGO]],STOCKSANLUIS[],6,FALSE)=0,"PRODUCTO SIN STOCK/UBICACIÓN",VLOOKUP(SALIDA[[#This Row],[CODIGO]],STOCKSANLUIS[],6,FALSE))</f>
        <v>1</v>
      </c>
      <c r="F1167">
        <f>SALIDA[[#This Row],[CANTIDAD]]/SALIDA[[#This Row],[UND MEDIDA]]</f>
        <v>1</v>
      </c>
      <c r="G1167" t="str">
        <f>VLOOKUP(SALIDA[[#This Row],[CODIGO]],FAMILIAS[],4,FALSE)</f>
        <v>BVA</v>
      </c>
      <c r="H1167" s="10" t="str">
        <f>IF(VLOOKUP(SALIDA[[#This Row],[CODIGO]],STOCKSANLUIS[],7,FALSE)=0,"PRODUCTO SIN STOCK/UBICACIÓN",VLOOKUP(SALIDA[[#This Row],[CODIGO]],STOCKSANLUIS[],7,FALSE))</f>
        <v>C</v>
      </c>
      <c r="I1167" s="10"/>
      <c r="J1167" t="str">
        <f>SALIDA[[#This Row],[CODIGO]]&amp;"       "&amp;SALIDA[[#This Row],[FAMILIA]]</f>
        <v>00355       BVA</v>
      </c>
      <c r="K1167">
        <f>VLOOKUP(SALIDA[[#This Row],[CODIGO]],STOCK_STARSOFT[],5,FALSE)</f>
        <v>14.899067000000001</v>
      </c>
      <c r="L1167">
        <f>SALIDA[[#This Row],[CANTIDAD]]*SALIDA[[#This Row],[PRECIO UND]]</f>
        <v>14.899067000000001</v>
      </c>
    </row>
    <row r="1168" spans="1:12" x14ac:dyDescent="0.25">
      <c r="A1168" s="6" t="s">
        <v>1568</v>
      </c>
      <c r="B1168" s="100" t="str">
        <f>VLOOKUP(SALIDA[[#This Row],[CODIGO]],STOCKSANLUIS[],2,FALSE)</f>
        <v>PRESOSTATO ENCAPSULADO ALTA PRESION ( OPEN 550 PSI CLOSE 450 PSI ) - QPH-410 - QUALITY</v>
      </c>
      <c r="C1168" s="153">
        <v>45952</v>
      </c>
      <c r="D1168">
        <v>2</v>
      </c>
      <c r="E1168">
        <f>IF(VLOOKUP(SALIDA[[#This Row],[CODIGO]],STOCKSANLUIS[],6,FALSE)=0,"PRODUCTO SIN STOCK/UBICACIÓN",VLOOKUP(SALIDA[[#This Row],[CODIGO]],STOCKSANLUIS[],6,FALSE))</f>
        <v>1</v>
      </c>
      <c r="F1168">
        <f>SALIDA[[#This Row],[CANTIDAD]]/SALIDA[[#This Row],[UND MEDIDA]]</f>
        <v>2</v>
      </c>
      <c r="G1168" t="str">
        <f>VLOOKUP(SALIDA[[#This Row],[CODIGO]],FAMILIAS[],4,FALSE)</f>
        <v>QUALITY</v>
      </c>
      <c r="H1168" s="10" t="str">
        <f>IF(VLOOKUP(SALIDA[[#This Row],[CODIGO]],STOCKSANLUIS[],7,FALSE)=0,"PRODUCTO SIN STOCK/UBICACIÓN",VLOOKUP(SALIDA[[#This Row],[CODIGO]],STOCKSANLUIS[],7,FALSE))</f>
        <v>A</v>
      </c>
      <c r="I1168" s="10"/>
      <c r="J1168" t="str">
        <f>SALIDA[[#This Row],[CODIGO]]&amp;"       "&amp;SALIDA[[#This Row],[FAMILIA]]</f>
        <v>01542       QUALITY</v>
      </c>
      <c r="K1168">
        <f>VLOOKUP(SALIDA[[#This Row],[CODIGO]],STOCK_STARSOFT[],5,FALSE)</f>
        <v>3.667389</v>
      </c>
      <c r="L1168">
        <f>SALIDA[[#This Row],[CANTIDAD]]*SALIDA[[#This Row],[PRECIO UND]]</f>
        <v>7.334778</v>
      </c>
    </row>
    <row r="1169" spans="1:12" x14ac:dyDescent="0.25">
      <c r="A1169" s="6" t="s">
        <v>3345</v>
      </c>
      <c r="B1169" s="100" t="str">
        <f>VLOOKUP(SALIDA[[#This Row],[CODIGO]],STOCKSANLUIS[],2,FALSE)</f>
        <v>GAS REFRIGERANTE R407C -11.3KG ICELOONG</v>
      </c>
      <c r="C1169" s="153">
        <v>45952</v>
      </c>
      <c r="D1169">
        <v>10</v>
      </c>
      <c r="E1169">
        <f>IF(VLOOKUP(SALIDA[[#This Row],[CODIGO]],STOCKSANLUIS[],6,FALSE)=0,"PRODUCTO SIN STOCK/UBICACIÓN",VLOOKUP(SALIDA[[#This Row],[CODIGO]],STOCKSANLUIS[],6,FALSE))</f>
        <v>1</v>
      </c>
      <c r="F1169">
        <f>SALIDA[[#This Row],[CANTIDAD]]/SALIDA[[#This Row],[UND MEDIDA]]</f>
        <v>10</v>
      </c>
      <c r="G1169" t="str">
        <f>VLOOKUP(SALIDA[[#This Row],[CODIGO]],FAMILIAS[],4,FALSE)</f>
        <v>ZHEJIANG YONGHE</v>
      </c>
      <c r="H1169" s="10" t="str">
        <f>IF(VLOOKUP(SALIDA[[#This Row],[CODIGO]],STOCKSANLUIS[],7,FALSE)=0,"PRODUCTO SIN STOCK/UBICACIÓN",VLOOKUP(SALIDA[[#This Row],[CODIGO]],STOCKSANLUIS[],7,FALSE))</f>
        <v>B</v>
      </c>
      <c r="I1169" s="10"/>
      <c r="J1169" t="str">
        <f>SALIDA[[#This Row],[CODIGO]]&amp;"       "&amp;SALIDA[[#This Row],[FAMILIA]]</f>
        <v>02754       ZHEJIANG YONGHE</v>
      </c>
      <c r="K1169">
        <f>VLOOKUP(SALIDA[[#This Row],[CODIGO]],STOCK_STARSOFT[],5,FALSE)</f>
        <v>89.9</v>
      </c>
      <c r="L1169">
        <f>SALIDA[[#This Row],[CANTIDAD]]*SALIDA[[#This Row],[PRECIO UND]]</f>
        <v>899</v>
      </c>
    </row>
    <row r="1170" spans="1:12" x14ac:dyDescent="0.25">
      <c r="A1170" s="6" t="s">
        <v>487</v>
      </c>
      <c r="B1170" s="100" t="str">
        <f>VLOOKUP(SALIDA[[#This Row],[CODIGO]],STOCKSANLUIS[],2,FALSE)</f>
        <v>SOLDADURA DE PLATA HARRIS AL 5%</v>
      </c>
      <c r="C1170" s="153">
        <v>45952</v>
      </c>
      <c r="D1170">
        <v>100</v>
      </c>
      <c r="E1170">
        <f>IF(VLOOKUP(SALIDA[[#This Row],[CODIGO]],STOCKSANLUIS[],6,FALSE)=0,"PRODUCTO SIN STOCK/UBICACIÓN",VLOOKUP(SALIDA[[#This Row],[CODIGO]],STOCKSANLUIS[],6,FALSE))</f>
        <v>1</v>
      </c>
      <c r="F1170">
        <f>SALIDA[[#This Row],[CANTIDAD]]/SALIDA[[#This Row],[UND MEDIDA]]</f>
        <v>100</v>
      </c>
      <c r="G1170" t="str">
        <f>VLOOKUP(SALIDA[[#This Row],[CODIGO]],FAMILIAS[],4,FALSE)</f>
        <v>HARRIS</v>
      </c>
      <c r="H1170" s="10" t="str">
        <f>IF(VLOOKUP(SALIDA[[#This Row],[CODIGO]],STOCKSANLUIS[],7,FALSE)=0,"PRODUCTO SIN STOCK/UBICACIÓN",VLOOKUP(SALIDA[[#This Row],[CODIGO]],STOCKSANLUIS[],7,FALSE))</f>
        <v>C</v>
      </c>
      <c r="I1170" s="10"/>
      <c r="J1170" t="str">
        <f>SALIDA[[#This Row],[CODIGO]]&amp;"       "&amp;SALIDA[[#This Row],[FAMILIA]]</f>
        <v>00406       HARRIS</v>
      </c>
      <c r="K1170">
        <f>VLOOKUP(SALIDA[[#This Row],[CODIGO]],STOCK_STARSOFT[],5,FALSE)</f>
        <v>2.7172480000000001</v>
      </c>
      <c r="L1170">
        <f>SALIDA[[#This Row],[CANTIDAD]]*SALIDA[[#This Row],[PRECIO UND]]</f>
        <v>271.72480000000002</v>
      </c>
    </row>
    <row r="1171" spans="1:12" x14ac:dyDescent="0.25">
      <c r="A1171" s="6" t="s">
        <v>3860</v>
      </c>
      <c r="B1171" s="100" t="str">
        <f>VLOOKUP(SALIDA[[#This Row],[CODIGO]],STOCKSANLUIS[],2,FALSE)</f>
        <v>CORTINA DE AIRE DE 150 CM (60") - 220V/1PH/60HZ - STAR COLD - FM-1215Z/Y-MC</v>
      </c>
      <c r="C1171" s="153">
        <v>45952</v>
      </c>
      <c r="D1171">
        <v>1</v>
      </c>
      <c r="E1171">
        <f>IF(VLOOKUP(SALIDA[[#This Row],[CODIGO]],STOCKSANLUIS[],6,FALSE)=0,"PRODUCTO SIN STOCK/UBICACIÓN",VLOOKUP(SALIDA[[#This Row],[CODIGO]],STOCKSANLUIS[],6,FALSE))</f>
        <v>1</v>
      </c>
      <c r="F1171">
        <f>SALIDA[[#This Row],[CANTIDAD]]/SALIDA[[#This Row],[UND MEDIDA]]</f>
        <v>1</v>
      </c>
      <c r="G1171" t="str">
        <f>VLOOKUP(SALIDA[[#This Row],[CODIGO]],FAMILIAS[],4,FALSE)</f>
        <v>STAR COLD</v>
      </c>
      <c r="H1171" s="10" t="str">
        <f>IF(VLOOKUP(SALIDA[[#This Row],[CODIGO]],STOCKSANLUIS[],7,FALSE)=0,"PRODUCTO SIN STOCK/UBICACIÓN",VLOOKUP(SALIDA[[#This Row],[CODIGO]],STOCKSANLUIS[],7,FALSE))</f>
        <v>A</v>
      </c>
      <c r="I1171" s="10"/>
      <c r="J1171" t="str">
        <f>SALIDA[[#This Row],[CODIGO]]&amp;"       "&amp;SALIDA[[#This Row],[FAMILIA]]</f>
        <v>03289       STAR COLD</v>
      </c>
      <c r="K1171">
        <f>VLOOKUP(SALIDA[[#This Row],[CODIGO]],STOCK_STARSOFT[],5,FALSE)</f>
        <v>55.603000000000002</v>
      </c>
      <c r="L1171">
        <f>SALIDA[[#This Row],[CANTIDAD]]*SALIDA[[#This Row],[PRECIO UND]]</f>
        <v>55.603000000000002</v>
      </c>
    </row>
    <row r="1172" spans="1:12" x14ac:dyDescent="0.25">
      <c r="A1172" s="6" t="s">
        <v>2591</v>
      </c>
      <c r="B1172" s="100" t="str">
        <f>VLOOKUP(SALIDA[[#This Row],[CODIGO]],STOCKSANLUIS[],2,FALSE)</f>
        <v>GAS REFRIGERANTE FREON-404 A  X 425 GR-CHEMOURS - CAJA DE 15- CHINO</v>
      </c>
      <c r="C1172" s="153">
        <v>45952</v>
      </c>
      <c r="D1172">
        <v>2</v>
      </c>
      <c r="E1172">
        <f>IF(VLOOKUP(SALIDA[[#This Row],[CODIGO]],STOCKSANLUIS[],6,FALSE)=0,"PRODUCTO SIN STOCK/UBICACIÓN",VLOOKUP(SALIDA[[#This Row],[CODIGO]],STOCKSANLUIS[],6,FALSE))</f>
        <v>1</v>
      </c>
      <c r="F1172">
        <f>SALIDA[[#This Row],[CANTIDAD]]/SALIDA[[#This Row],[UND MEDIDA]]</f>
        <v>2</v>
      </c>
      <c r="G1172" t="str">
        <f>VLOOKUP(SALIDA[[#This Row],[CODIGO]],FAMILIAS[],4,FALSE)</f>
        <v>THE CHEMOURS</v>
      </c>
      <c r="H1172" s="10" t="str">
        <f>IF(VLOOKUP(SALIDA[[#This Row],[CODIGO]],STOCKSANLUIS[],7,FALSE)=0,"PRODUCTO SIN STOCK/UBICACIÓN",VLOOKUP(SALIDA[[#This Row],[CODIGO]],STOCKSANLUIS[],7,FALSE))</f>
        <v>C</v>
      </c>
      <c r="I1172" s="10"/>
      <c r="J1172" t="str">
        <f>SALIDA[[#This Row],[CODIGO]]&amp;"       "&amp;SALIDA[[#This Row],[FAMILIA]]</f>
        <v>02119       THE CHEMOURS</v>
      </c>
      <c r="K1172">
        <f>VLOOKUP(SALIDA[[#This Row],[CODIGO]],STOCK_STARSOFT[],5,FALSE)</f>
        <v>5.5164220000000004</v>
      </c>
      <c r="L1172">
        <f>SALIDA[[#This Row],[CANTIDAD]]*SALIDA[[#This Row],[PRECIO UND]]</f>
        <v>11.032844000000001</v>
      </c>
    </row>
    <row r="1173" spans="1:12" x14ac:dyDescent="0.25">
      <c r="A1173" s="6" t="s">
        <v>485</v>
      </c>
      <c r="B1173" s="100" t="str">
        <f>VLOOKUP(SALIDA[[#This Row],[CODIGO]],STOCKSANLUIS[],2,FALSE)</f>
        <v>SOLDADURA DE PLATA HARRIS AL 0%</v>
      </c>
      <c r="C1173" s="153">
        <v>45952</v>
      </c>
      <c r="D1173">
        <v>311</v>
      </c>
      <c r="E1173">
        <f>IF(VLOOKUP(SALIDA[[#This Row],[CODIGO]],STOCKSANLUIS[],6,FALSE)=0,"PRODUCTO SIN STOCK/UBICACIÓN",VLOOKUP(SALIDA[[#This Row],[CODIGO]],STOCKSANLUIS[],6,FALSE))</f>
        <v>1</v>
      </c>
      <c r="F1173">
        <f>SALIDA[[#This Row],[CANTIDAD]]/SALIDA[[#This Row],[UND MEDIDA]]</f>
        <v>311</v>
      </c>
      <c r="G1173" t="str">
        <f>VLOOKUP(SALIDA[[#This Row],[CODIGO]],FAMILIAS[],4,FALSE)</f>
        <v>HARRIS</v>
      </c>
      <c r="H1173" s="10" t="str">
        <f>IF(VLOOKUP(SALIDA[[#This Row],[CODIGO]],STOCKSANLUIS[],7,FALSE)=0,"PRODUCTO SIN STOCK/UBICACIÓN",VLOOKUP(SALIDA[[#This Row],[CODIGO]],STOCKSANLUIS[],7,FALSE))</f>
        <v>C</v>
      </c>
      <c r="I1173" s="10"/>
      <c r="J1173" t="str">
        <f>SALIDA[[#This Row],[CODIGO]]&amp;"       "&amp;SALIDA[[#This Row],[FAMILIA]]</f>
        <v>00405       HARRIS</v>
      </c>
      <c r="K1173">
        <f>VLOOKUP(SALIDA[[#This Row],[CODIGO]],STOCK_STARSOFT[],5,FALSE)</f>
        <v>0.38343100000000002</v>
      </c>
      <c r="L1173">
        <f>SALIDA[[#This Row],[CANTIDAD]]*SALIDA[[#This Row],[PRECIO UND]]</f>
        <v>119.24704100000001</v>
      </c>
    </row>
    <row r="1174" spans="1:12" x14ac:dyDescent="0.25">
      <c r="A1174" s="6" t="s">
        <v>3665</v>
      </c>
      <c r="B1174" s="100" t="str">
        <f>VLOOKUP(SALIDA[[#This Row],[CODIGO]],STOCKSANLUIS[],2,FALSE)</f>
        <v>AGENTE DE LIMPIEZA INTERNA OPTEON SF FLUSH X 4.54 KG - CHEMOURS - REEMPLAZO DEL R141B</v>
      </c>
      <c r="C1174" s="153">
        <v>45952</v>
      </c>
      <c r="D1174">
        <v>1</v>
      </c>
      <c r="E1174">
        <f>IF(VLOOKUP(SALIDA[[#This Row],[CODIGO]],STOCKSANLUIS[],6,FALSE)=0,"PRODUCTO SIN STOCK/UBICACIÓN",VLOOKUP(SALIDA[[#This Row],[CODIGO]],STOCKSANLUIS[],6,FALSE))</f>
        <v>1</v>
      </c>
      <c r="F1174">
        <f>SALIDA[[#This Row],[CANTIDAD]]/SALIDA[[#This Row],[UND MEDIDA]]</f>
        <v>1</v>
      </c>
      <c r="G1174" t="str">
        <f>VLOOKUP(SALIDA[[#This Row],[CODIGO]],FAMILIAS[],4,FALSE)</f>
        <v>THE CHEMOURS</v>
      </c>
      <c r="H1174" s="10" t="str">
        <f>IF(VLOOKUP(SALIDA[[#This Row],[CODIGO]],STOCKSANLUIS[],7,FALSE)=0,"PRODUCTO SIN STOCK/UBICACIÓN",VLOOKUP(SALIDA[[#This Row],[CODIGO]],STOCKSANLUIS[],7,FALSE))</f>
        <v>C</v>
      </c>
      <c r="I1174" s="10"/>
      <c r="J1174" t="str">
        <f>SALIDA[[#This Row],[CODIGO]]&amp;"       "&amp;SALIDA[[#This Row],[FAMILIA]]</f>
        <v>03051       THE CHEMOURS</v>
      </c>
      <c r="K1174">
        <f>VLOOKUP(SALIDA[[#This Row],[CODIGO]],STOCK_STARSOFT[],5,FALSE)</f>
        <v>91.188703000000004</v>
      </c>
      <c r="L1174">
        <f>SALIDA[[#This Row],[CANTIDAD]]*SALIDA[[#This Row],[PRECIO UND]]</f>
        <v>91.188703000000004</v>
      </c>
    </row>
    <row r="1175" spans="1:12" x14ac:dyDescent="0.25">
      <c r="A1175" s="6" t="s">
        <v>2669</v>
      </c>
      <c r="B1175" s="100" t="str">
        <f>VLOOKUP(SALIDA[[#This Row],[CODIGO]],STOCKSANLUIS[],2,FALSE)</f>
        <v>UNIÓN ANGULAR EXTERIOR P/ ZOCALO INFERIOR 304 E FI02820 - CAFF</v>
      </c>
      <c r="C1175" s="153">
        <v>45952</v>
      </c>
      <c r="D1175">
        <v>1</v>
      </c>
      <c r="E1175">
        <f>IF(VLOOKUP(SALIDA[[#This Row],[CODIGO]],STOCKSANLUIS[],6,FALSE)=0,"PRODUCTO SIN STOCK/UBICACIÓN",VLOOKUP(SALIDA[[#This Row],[CODIGO]],STOCKSANLUIS[],6,FALSE))</f>
        <v>1</v>
      </c>
      <c r="F1175">
        <f>SALIDA[[#This Row],[CANTIDAD]]/SALIDA[[#This Row],[UND MEDIDA]]</f>
        <v>1</v>
      </c>
      <c r="G1175" t="str">
        <f>VLOOKUP(SALIDA[[#This Row],[CODIGO]],FAMILIAS[],4,FALSE)</f>
        <v>CAFF</v>
      </c>
      <c r="H1175" s="10" t="str">
        <f>IF(VLOOKUP(SALIDA[[#This Row],[CODIGO]],STOCKSANLUIS[],7,FALSE)=0,"PRODUCTO SIN STOCK/UBICACIÓN",VLOOKUP(SALIDA[[#This Row],[CODIGO]],STOCKSANLUIS[],7,FALSE))</f>
        <v>C</v>
      </c>
      <c r="I1175" s="10"/>
      <c r="J1175" t="str">
        <f>SALIDA[[#This Row],[CODIGO]]&amp;"       "&amp;SALIDA[[#This Row],[FAMILIA]]</f>
        <v>02172       CAFF</v>
      </c>
      <c r="K1175">
        <f>VLOOKUP(SALIDA[[#This Row],[CODIGO]],STOCK_STARSOFT[],5,FALSE)</f>
        <v>1.048308</v>
      </c>
      <c r="L1175">
        <f>SALIDA[[#This Row],[CANTIDAD]]*SALIDA[[#This Row],[PRECIO UND]]</f>
        <v>1.048308</v>
      </c>
    </row>
    <row r="1176" spans="1:12" x14ac:dyDescent="0.25">
      <c r="A1176" s="6" t="s">
        <v>2472</v>
      </c>
      <c r="B1176" s="100" t="str">
        <f>VLOOKUP(SALIDA[[#This Row],[CODIGO]],STOCKSANLUIS[],2,FALSE)</f>
        <v>UNIÓN ANGULAR INTERIOR P/ ZÓCALO INFERIOR 296 I FI02816 - CAFF</v>
      </c>
      <c r="C1176" s="153">
        <v>45952</v>
      </c>
      <c r="D1176">
        <v>1</v>
      </c>
      <c r="E1176">
        <f>IF(VLOOKUP(SALIDA[[#This Row],[CODIGO]],STOCKSANLUIS[],6,FALSE)=0,"PRODUCTO SIN STOCK/UBICACIÓN",VLOOKUP(SALIDA[[#This Row],[CODIGO]],STOCKSANLUIS[],6,FALSE))</f>
        <v>1</v>
      </c>
      <c r="F1176">
        <f>SALIDA[[#This Row],[CANTIDAD]]/SALIDA[[#This Row],[UND MEDIDA]]</f>
        <v>1</v>
      </c>
      <c r="G1176" t="str">
        <f>VLOOKUP(SALIDA[[#This Row],[CODIGO]],FAMILIAS[],4,FALSE)</f>
        <v>CAFF</v>
      </c>
      <c r="H1176" s="10" t="str">
        <f>IF(VLOOKUP(SALIDA[[#This Row],[CODIGO]],STOCKSANLUIS[],7,FALSE)=0,"PRODUCTO SIN STOCK/UBICACIÓN",VLOOKUP(SALIDA[[#This Row],[CODIGO]],STOCKSANLUIS[],7,FALSE))</f>
        <v>C</v>
      </c>
      <c r="I1176" s="10"/>
      <c r="J1176" t="str">
        <f>SALIDA[[#This Row],[CODIGO]]&amp;"       "&amp;SALIDA[[#This Row],[FAMILIA]]</f>
        <v>02033       CAFF</v>
      </c>
      <c r="K1176">
        <f>VLOOKUP(SALIDA[[#This Row],[CODIGO]],STOCK_STARSOFT[],5,FALSE)</f>
        <v>1.62</v>
      </c>
      <c r="L1176">
        <f>SALIDA[[#This Row],[CANTIDAD]]*SALIDA[[#This Row],[PRECIO UND]]</f>
        <v>1.62</v>
      </c>
    </row>
    <row r="1177" spans="1:12" x14ac:dyDescent="0.25">
      <c r="A1177" s="6" t="s">
        <v>3860</v>
      </c>
      <c r="B1177" s="100" t="str">
        <f>VLOOKUP(SALIDA[[#This Row],[CODIGO]],STOCKSANLUIS[],2,FALSE)</f>
        <v>CORTINA DE AIRE DE 150 CM (60") - 220V/1PH/60HZ - STAR COLD - FM-1215Z/Y-MC</v>
      </c>
      <c r="C1177" s="153">
        <v>45952</v>
      </c>
      <c r="D1177">
        <v>2</v>
      </c>
      <c r="E1177">
        <f>IF(VLOOKUP(SALIDA[[#This Row],[CODIGO]],STOCKSANLUIS[],6,FALSE)=0,"PRODUCTO SIN STOCK/UBICACIÓN",VLOOKUP(SALIDA[[#This Row],[CODIGO]],STOCKSANLUIS[],6,FALSE))</f>
        <v>1</v>
      </c>
      <c r="F1177">
        <f>SALIDA[[#This Row],[CANTIDAD]]/SALIDA[[#This Row],[UND MEDIDA]]</f>
        <v>2</v>
      </c>
      <c r="G1177" t="str">
        <f>VLOOKUP(SALIDA[[#This Row],[CODIGO]],FAMILIAS[],4,FALSE)</f>
        <v>STAR COLD</v>
      </c>
      <c r="H1177" s="10" t="str">
        <f>IF(VLOOKUP(SALIDA[[#This Row],[CODIGO]],STOCKSANLUIS[],7,FALSE)=0,"PRODUCTO SIN STOCK/UBICACIÓN",VLOOKUP(SALIDA[[#This Row],[CODIGO]],STOCKSANLUIS[],7,FALSE))</f>
        <v>A</v>
      </c>
      <c r="I1177" s="10"/>
      <c r="J1177" t="str">
        <f>SALIDA[[#This Row],[CODIGO]]&amp;"       "&amp;SALIDA[[#This Row],[FAMILIA]]</f>
        <v>03289       STAR COLD</v>
      </c>
      <c r="K1177">
        <f>VLOOKUP(SALIDA[[#This Row],[CODIGO]],STOCK_STARSOFT[],5,FALSE)</f>
        <v>55.603000000000002</v>
      </c>
      <c r="L1177">
        <f>SALIDA[[#This Row],[CANTIDAD]]*SALIDA[[#This Row],[PRECIO UND]]</f>
        <v>111.206</v>
      </c>
    </row>
    <row r="1178" spans="1:12" x14ac:dyDescent="0.25">
      <c r="A1178" s="6" t="s">
        <v>2924</v>
      </c>
      <c r="B1178" s="100" t="str">
        <f>VLOOKUP(SALIDA[[#This Row],[CODIGO]],STOCKSANLUIS[],2,FALSE)</f>
        <v>SOPORTE PARA CONDENSADOR DE 12 Y 18BTU - F017C - EVERWELL</v>
      </c>
      <c r="C1178" s="153">
        <v>45952</v>
      </c>
      <c r="D1178">
        <v>5</v>
      </c>
      <c r="E1178">
        <f>IF(VLOOKUP(SALIDA[[#This Row],[CODIGO]],STOCKSANLUIS[],6,FALSE)=0,"PRODUCTO SIN STOCK/UBICACIÓN",VLOOKUP(SALIDA[[#This Row],[CODIGO]],STOCKSANLUIS[],6,FALSE))</f>
        <v>1</v>
      </c>
      <c r="F1178">
        <f>SALIDA[[#This Row],[CANTIDAD]]/SALIDA[[#This Row],[UND MEDIDA]]</f>
        <v>5</v>
      </c>
      <c r="G1178" t="str">
        <f>VLOOKUP(SALIDA[[#This Row],[CODIGO]],FAMILIAS[],4,FALSE)</f>
        <v>EVERWELL</v>
      </c>
      <c r="H1178" s="10" t="str">
        <f>IF(VLOOKUP(SALIDA[[#This Row],[CODIGO]],STOCKSANLUIS[],7,FALSE)=0,"PRODUCTO SIN STOCK/UBICACIÓN",VLOOKUP(SALIDA[[#This Row],[CODIGO]],STOCKSANLUIS[],7,FALSE))</f>
        <v>C</v>
      </c>
      <c r="I1178" s="10" t="s">
        <v>19536</v>
      </c>
      <c r="J1178" t="str">
        <f>SALIDA[[#This Row],[CODIGO]]&amp;"       "&amp;SALIDA[[#This Row],[FAMILIA]]</f>
        <v>02390       EVERWELL</v>
      </c>
      <c r="K1178">
        <f>VLOOKUP(SALIDA[[#This Row],[CODIGO]],STOCK_STARSOFT[],5,FALSE)</f>
        <v>4.0077410000000002</v>
      </c>
      <c r="L1178">
        <f>SALIDA[[#This Row],[CANTIDAD]]*SALIDA[[#This Row],[PRECIO UND]]</f>
        <v>20.038705</v>
      </c>
    </row>
    <row r="1179" spans="1:12" x14ac:dyDescent="0.25">
      <c r="A1179" s="6" t="s">
        <v>2926</v>
      </c>
      <c r="B1179" s="100" t="str">
        <f>VLOOKUP(SALIDA[[#This Row],[CODIGO]],STOCKSANLUIS[],2,FALSE)</f>
        <v>SOPORTE PARA CONDENSADOR DE 24BTU - F019C - EVERWELL</v>
      </c>
      <c r="C1179" s="153">
        <v>45952</v>
      </c>
      <c r="D1179">
        <v>11</v>
      </c>
      <c r="E1179">
        <f>IF(VLOOKUP(SALIDA[[#This Row],[CODIGO]],STOCKSANLUIS[],6,FALSE)=0,"PRODUCTO SIN STOCK/UBICACIÓN",VLOOKUP(SALIDA[[#This Row],[CODIGO]],STOCKSANLUIS[],6,FALSE))</f>
        <v>1</v>
      </c>
      <c r="F1179">
        <f>SALIDA[[#This Row],[CANTIDAD]]/SALIDA[[#This Row],[UND MEDIDA]]</f>
        <v>11</v>
      </c>
      <c r="G1179" t="str">
        <f>VLOOKUP(SALIDA[[#This Row],[CODIGO]],FAMILIAS[],4,FALSE)</f>
        <v>EVERWELL</v>
      </c>
      <c r="H1179" s="10" t="str">
        <f>IF(VLOOKUP(SALIDA[[#This Row],[CODIGO]],STOCKSANLUIS[],7,FALSE)=0,"PRODUCTO SIN STOCK/UBICACIÓN",VLOOKUP(SALIDA[[#This Row],[CODIGO]],STOCKSANLUIS[],7,FALSE))</f>
        <v>A</v>
      </c>
      <c r="I1179" s="10" t="s">
        <v>19536</v>
      </c>
      <c r="J1179" t="str">
        <f>SALIDA[[#This Row],[CODIGO]]&amp;"       "&amp;SALIDA[[#This Row],[FAMILIA]]</f>
        <v>02391       EVERWELL</v>
      </c>
      <c r="K1179">
        <f>VLOOKUP(SALIDA[[#This Row],[CODIGO]],STOCK_STARSOFT[],5,FALSE)</f>
        <v>2.9967869999999999</v>
      </c>
      <c r="L1179">
        <f>SALIDA[[#This Row],[CANTIDAD]]*SALIDA[[#This Row],[PRECIO UND]]</f>
        <v>32.964656999999995</v>
      </c>
    </row>
    <row r="1180" spans="1:12" x14ac:dyDescent="0.25">
      <c r="A1180" s="6" t="s">
        <v>3629</v>
      </c>
      <c r="B1180" s="100" t="str">
        <f>VLOOKUP(SALIDA[[#This Row],[CODIGO]],STOCKSANLUIS[],2,FALSE)</f>
        <v>MOTOVENTILADOR MAER FAN YSWF74L47P4-470N-400S (220V/380V/440V, 60HZ, 4 POLES, 3PH, CL.F,/Y, SUCTION)</v>
      </c>
      <c r="C1180" s="153">
        <v>45952</v>
      </c>
      <c r="D1180">
        <v>1</v>
      </c>
      <c r="E1180">
        <f>IF(VLOOKUP(SALIDA[[#This Row],[CODIGO]],STOCKSANLUIS[],6,FALSE)=0,"PRODUCTO SIN STOCK/UBICACIÓN",VLOOKUP(SALIDA[[#This Row],[CODIGO]],STOCKSANLUIS[],6,FALSE))</f>
        <v>1</v>
      </c>
      <c r="F1180">
        <f>SALIDA[[#This Row],[CANTIDAD]]/SALIDA[[#This Row],[UND MEDIDA]]</f>
        <v>1</v>
      </c>
      <c r="G1180" t="str">
        <f>VLOOKUP(SALIDA[[#This Row],[CODIGO]],FAMILIAS[],4,FALSE)</f>
        <v>MAER FAN</v>
      </c>
      <c r="H1180" s="10" t="str">
        <f>IF(VLOOKUP(SALIDA[[#This Row],[CODIGO]],STOCKSANLUIS[],7,FALSE)=0,"PRODUCTO SIN STOCK/UBICACIÓN",VLOOKUP(SALIDA[[#This Row],[CODIGO]],STOCKSANLUIS[],7,FALSE))</f>
        <v>C</v>
      </c>
      <c r="I1180" s="10"/>
      <c r="J1180" t="str">
        <f>SALIDA[[#This Row],[CODIGO]]&amp;"       "&amp;SALIDA[[#This Row],[FAMILIA]]</f>
        <v>03032       MAER FAN</v>
      </c>
      <c r="K1180">
        <f>VLOOKUP(SALIDA[[#This Row],[CODIGO]],STOCK_STARSOFT[],5,FALSE)</f>
        <v>33.642786999999998</v>
      </c>
      <c r="L1180">
        <f>SALIDA[[#This Row],[CANTIDAD]]*SALIDA[[#This Row],[PRECIO UND]]</f>
        <v>33.642786999999998</v>
      </c>
    </row>
    <row r="1181" spans="1:12" x14ac:dyDescent="0.25">
      <c r="A1181" s="6" t="s">
        <v>77</v>
      </c>
      <c r="B1181" s="100" t="str">
        <f>VLOOKUP(SALIDA[[#This Row],[CODIGO]],STOCKSANLUIS[],2,FALSE)</f>
        <v>CONTROLADOR DE TEMPERATURA DIGITAL TC-900EW LOG - VER.04 - 115/220 VAC - FULL GAUGE - WHITE</v>
      </c>
      <c r="C1181" s="153">
        <v>45952</v>
      </c>
      <c r="D1181">
        <v>2</v>
      </c>
      <c r="E1181">
        <f>IF(VLOOKUP(SALIDA[[#This Row],[CODIGO]],STOCKSANLUIS[],6,FALSE)=0,"PRODUCTO SIN STOCK/UBICACIÓN",VLOOKUP(SALIDA[[#This Row],[CODIGO]],STOCKSANLUIS[],6,FALSE))</f>
        <v>1</v>
      </c>
      <c r="F1181">
        <f>SALIDA[[#This Row],[CANTIDAD]]/SALIDA[[#This Row],[UND MEDIDA]]</f>
        <v>2</v>
      </c>
      <c r="G1181" t="str">
        <f>VLOOKUP(SALIDA[[#This Row],[CODIGO]],FAMILIAS[],4,FALSE)</f>
        <v>FULL GAUGE</v>
      </c>
      <c r="H1181" s="10" t="str">
        <f>IF(VLOOKUP(SALIDA[[#This Row],[CODIGO]],STOCKSANLUIS[],7,FALSE)=0,"PRODUCTO SIN STOCK/UBICACIÓN",VLOOKUP(SALIDA[[#This Row],[CODIGO]],STOCKSANLUIS[],7,FALSE))</f>
        <v>C</v>
      </c>
      <c r="I1181" s="10"/>
      <c r="J1181" t="str">
        <f>SALIDA[[#This Row],[CODIGO]]&amp;"       "&amp;SALIDA[[#This Row],[FAMILIA]]</f>
        <v>00041       FULL GAUGE</v>
      </c>
      <c r="K1181">
        <f>VLOOKUP(SALIDA[[#This Row],[CODIGO]],STOCK_STARSOFT[],5,FALSE)</f>
        <v>34.414344</v>
      </c>
      <c r="L1181">
        <f>SALIDA[[#This Row],[CANTIDAD]]*SALIDA[[#This Row],[PRECIO UND]]</f>
        <v>68.828688</v>
      </c>
    </row>
    <row r="1182" spans="1:12" x14ac:dyDescent="0.25">
      <c r="A1182" s="6" t="s">
        <v>3880</v>
      </c>
      <c r="B1182" s="100" t="str">
        <f>VLOOKUP(SALIDA[[#This Row],[CODIGO]],STOCKSANLUIS[],2,FALSE)</f>
        <v>GAS REFRIGERANTE R134A  X 340 GR - (TAPA CON VALVULA) - ICELOONG</v>
      </c>
      <c r="C1182" s="153">
        <v>45952</v>
      </c>
      <c r="D1182">
        <v>30</v>
      </c>
      <c r="E1182">
        <f>IF(VLOOKUP(SALIDA[[#This Row],[CODIGO]],STOCKSANLUIS[],6,FALSE)=0,"PRODUCTO SIN STOCK/UBICACIÓN",VLOOKUP(SALIDA[[#This Row],[CODIGO]],STOCKSANLUIS[],6,FALSE))</f>
        <v>1</v>
      </c>
      <c r="F1182">
        <f>SALIDA[[#This Row],[CANTIDAD]]/SALIDA[[#This Row],[UND MEDIDA]]</f>
        <v>30</v>
      </c>
      <c r="G1182" t="str">
        <f>VLOOKUP(SALIDA[[#This Row],[CODIGO]],FAMILIAS[],4,FALSE)</f>
        <v>ZHEJIANG YONGHE</v>
      </c>
      <c r="H1182" s="10" t="str">
        <f>IF(VLOOKUP(SALIDA[[#This Row],[CODIGO]],STOCKSANLUIS[],7,FALSE)=0,"PRODUCTO SIN STOCK/UBICACIÓN",VLOOKUP(SALIDA[[#This Row],[CODIGO]],STOCKSANLUIS[],7,FALSE))</f>
        <v>B</v>
      </c>
      <c r="I1182" s="10"/>
      <c r="J1182" t="str">
        <f>SALIDA[[#This Row],[CODIGO]]&amp;"       "&amp;SALIDA[[#This Row],[FAMILIA]]</f>
        <v>03343       ZHEJIANG YONGHE</v>
      </c>
      <c r="K1182">
        <f>VLOOKUP(SALIDA[[#This Row],[CODIGO]],STOCK_STARSOFT[],5,FALSE)</f>
        <v>3.1289889999999998</v>
      </c>
      <c r="L1182">
        <f>SALIDA[[#This Row],[CANTIDAD]]*SALIDA[[#This Row],[PRECIO UND]]</f>
        <v>93.869669999999999</v>
      </c>
    </row>
    <row r="1183" spans="1:12" x14ac:dyDescent="0.25">
      <c r="A1183" s="6" t="s">
        <v>2523</v>
      </c>
      <c r="B1183" s="100" t="str">
        <f>VLOOKUP(SALIDA[[#This Row],[CODIGO]],STOCKSANLUIS[],2,FALSE)</f>
        <v>GAS REFRIGERANTE  FREON 134A - 340 GR CHEMOURS -CAJA DE 12 - SIN VALVULA - USA</v>
      </c>
      <c r="C1183" s="153">
        <v>45952</v>
      </c>
      <c r="D1183">
        <v>36</v>
      </c>
      <c r="E1183">
        <f>IF(VLOOKUP(SALIDA[[#This Row],[CODIGO]],STOCKSANLUIS[],6,FALSE)=0,"PRODUCTO SIN STOCK/UBICACIÓN",VLOOKUP(SALIDA[[#This Row],[CODIGO]],STOCKSANLUIS[],6,FALSE))</f>
        <v>1</v>
      </c>
      <c r="F1183">
        <f>SALIDA[[#This Row],[CANTIDAD]]/SALIDA[[#This Row],[UND MEDIDA]]</f>
        <v>36</v>
      </c>
      <c r="G1183" t="str">
        <f>VLOOKUP(SALIDA[[#This Row],[CODIGO]],FAMILIAS[],4,FALSE)</f>
        <v>THE CHEMOURS</v>
      </c>
      <c r="H1183" s="10" t="str">
        <f>IF(VLOOKUP(SALIDA[[#This Row],[CODIGO]],STOCKSANLUIS[],7,FALSE)=0,"PRODUCTO SIN STOCK/UBICACIÓN",VLOOKUP(SALIDA[[#This Row],[CODIGO]],STOCKSANLUIS[],7,FALSE))</f>
        <v>C</v>
      </c>
      <c r="I1183" s="10"/>
      <c r="J1183" t="str">
        <f>SALIDA[[#This Row],[CODIGO]]&amp;"       "&amp;SALIDA[[#This Row],[FAMILIA]]</f>
        <v>02071       THE CHEMOURS</v>
      </c>
      <c r="K1183">
        <f>VLOOKUP(SALIDA[[#This Row],[CODIGO]],STOCK_STARSOFT[],5,FALSE)</f>
        <v>3.288043</v>
      </c>
      <c r="L1183">
        <f>SALIDA[[#This Row],[CANTIDAD]]*SALIDA[[#This Row],[PRECIO UND]]</f>
        <v>118.36954800000001</v>
      </c>
    </row>
    <row r="1184" spans="1:12" x14ac:dyDescent="0.25">
      <c r="A1184" s="6" t="s">
        <v>867</v>
      </c>
      <c r="B1184" s="100" t="str">
        <f>VLOOKUP(SALIDA[[#This Row],[CODIGO]],STOCKSANLUIS[],2,FALSE)</f>
        <v>ACEITE POLIOLESTER POE 68 - 1 GALON - BVA</v>
      </c>
      <c r="C1184" s="153">
        <v>45953</v>
      </c>
      <c r="D1184">
        <v>1</v>
      </c>
      <c r="E1184">
        <f>IF(VLOOKUP(SALIDA[[#This Row],[CODIGO]],STOCKSANLUIS[],6,FALSE)=0,"PRODUCTO SIN STOCK/UBICACIÓN",VLOOKUP(SALIDA[[#This Row],[CODIGO]],STOCKSANLUIS[],6,FALSE))</f>
        <v>1</v>
      </c>
      <c r="F1184">
        <f>SALIDA[[#This Row],[CANTIDAD]]/SALIDA[[#This Row],[UND MEDIDA]]</f>
        <v>1</v>
      </c>
      <c r="G1184" t="str">
        <f>VLOOKUP(SALIDA[[#This Row],[CODIGO]],FAMILIAS[],4,FALSE)</f>
        <v>BVA</v>
      </c>
      <c r="H1184" s="10" t="str">
        <f>IF(VLOOKUP(SALIDA[[#This Row],[CODIGO]],STOCKSANLUIS[],7,FALSE)=0,"PRODUCTO SIN STOCK/UBICACIÓN",VLOOKUP(SALIDA[[#This Row],[CODIGO]],STOCKSANLUIS[],7,FALSE))</f>
        <v>C</v>
      </c>
      <c r="I1184" s="10"/>
      <c r="J1184" t="str">
        <f>SALIDA[[#This Row],[CODIGO]]&amp;"       "&amp;SALIDA[[#This Row],[FAMILIA]]</f>
        <v>00945       BVA</v>
      </c>
      <c r="K1184">
        <f>VLOOKUP(SALIDA[[#This Row],[CODIGO]],STOCK_STARSOFT[],5,FALSE)</f>
        <v>50.009718999999997</v>
      </c>
      <c r="L1184">
        <f>SALIDA[[#This Row],[CANTIDAD]]*SALIDA[[#This Row],[PRECIO UND]]</f>
        <v>50.009718999999997</v>
      </c>
    </row>
    <row r="1185" spans="1:12" x14ac:dyDescent="0.25">
      <c r="A1185" s="6" t="s">
        <v>3339</v>
      </c>
      <c r="B1185" s="100" t="str">
        <f>VLOOKUP(SALIDA[[#This Row],[CODIGO]],STOCKSANLUIS[],2,FALSE)</f>
        <v>GAS REFRIGERANTE R134 - 13.6KG ICELOONG</v>
      </c>
      <c r="C1185" s="153">
        <v>45953</v>
      </c>
      <c r="D1185">
        <v>1</v>
      </c>
      <c r="E1185">
        <f>IF(VLOOKUP(SALIDA[[#This Row],[CODIGO]],STOCKSANLUIS[],6,FALSE)=0,"PRODUCTO SIN STOCK/UBICACIÓN",VLOOKUP(SALIDA[[#This Row],[CODIGO]],STOCKSANLUIS[],6,FALSE))</f>
        <v>1</v>
      </c>
      <c r="F1185">
        <f>SALIDA[[#This Row],[CANTIDAD]]/SALIDA[[#This Row],[UND MEDIDA]]</f>
        <v>1</v>
      </c>
      <c r="G1185" t="str">
        <f>VLOOKUP(SALIDA[[#This Row],[CODIGO]],FAMILIAS[],4,FALSE)</f>
        <v>ZHEJIANG YONGHE</v>
      </c>
      <c r="H1185" s="10" t="str">
        <f>IF(VLOOKUP(SALIDA[[#This Row],[CODIGO]],STOCKSANLUIS[],7,FALSE)=0,"PRODUCTO SIN STOCK/UBICACIÓN",VLOOKUP(SALIDA[[#This Row],[CODIGO]],STOCKSANLUIS[],7,FALSE))</f>
        <v>C</v>
      </c>
      <c r="I1185" s="10"/>
      <c r="J1185" t="str">
        <f>SALIDA[[#This Row],[CODIGO]]&amp;"       "&amp;SALIDA[[#This Row],[FAMILIA]]</f>
        <v>02751       ZHEJIANG YONGHE</v>
      </c>
      <c r="K1185">
        <f>VLOOKUP(SALIDA[[#This Row],[CODIGO]],STOCK_STARSOFT[],5,FALSE)</f>
        <v>106.20946600000001</v>
      </c>
      <c r="L1185">
        <f>SALIDA[[#This Row],[CANTIDAD]]*SALIDA[[#This Row],[PRECIO UND]]</f>
        <v>106.20946600000001</v>
      </c>
    </row>
    <row r="1186" spans="1:12" x14ac:dyDescent="0.25">
      <c r="A1186" s="6" t="s">
        <v>719</v>
      </c>
      <c r="B1186" s="100" t="str">
        <f>VLOOKUP(SALIDA[[#This Row],[CODIGO]],STOCKSANLUIS[],2,FALSE)</f>
        <v>LLAVE RATCHET CUADRADA QR8-127 ( 1/4", 3/8" , 3/16" , 5/16" ) QUALITY</v>
      </c>
      <c r="C1186" s="153">
        <v>45953</v>
      </c>
      <c r="D1186">
        <v>1</v>
      </c>
      <c r="E1186">
        <f>IF(VLOOKUP(SALIDA[[#This Row],[CODIGO]],STOCKSANLUIS[],6,FALSE)=0,"PRODUCTO SIN STOCK/UBICACIÓN",VLOOKUP(SALIDA[[#This Row],[CODIGO]],STOCKSANLUIS[],6,FALSE))</f>
        <v>1</v>
      </c>
      <c r="F1186">
        <f>SALIDA[[#This Row],[CANTIDAD]]/SALIDA[[#This Row],[UND MEDIDA]]</f>
        <v>1</v>
      </c>
      <c r="G1186" t="str">
        <f>VLOOKUP(SALIDA[[#This Row],[CODIGO]],FAMILIAS[],4,FALSE)</f>
        <v>QUALITY</v>
      </c>
      <c r="H1186" s="10" t="str">
        <f>IF(VLOOKUP(SALIDA[[#This Row],[CODIGO]],STOCKSANLUIS[],7,FALSE)=0,"PRODUCTO SIN STOCK/UBICACIÓN",VLOOKUP(SALIDA[[#This Row],[CODIGO]],STOCKSANLUIS[],7,FALSE))</f>
        <v>A</v>
      </c>
      <c r="I1186" s="10"/>
      <c r="J1186" t="str">
        <f>SALIDA[[#This Row],[CODIGO]]&amp;"       "&amp;SALIDA[[#This Row],[FAMILIA]]</f>
        <v>00791       QUALITY</v>
      </c>
      <c r="K1186">
        <f>VLOOKUP(SALIDA[[#This Row],[CODIGO]],STOCK_STARSOFT[],5,FALSE)</f>
        <v>2</v>
      </c>
      <c r="L1186">
        <f>SALIDA[[#This Row],[CANTIDAD]]*SALIDA[[#This Row],[PRECIO UND]]</f>
        <v>2</v>
      </c>
    </row>
    <row r="1187" spans="1:12" x14ac:dyDescent="0.25">
      <c r="A1187" s="6" t="s">
        <v>3347</v>
      </c>
      <c r="B1187" s="100" t="str">
        <f>VLOOKUP(SALIDA[[#This Row],[CODIGO]],STOCKSANLUIS[],2,FALSE)</f>
        <v>GAS REFRIGERANTE R507 -11.3KG ICELOONG</v>
      </c>
      <c r="C1187" s="153">
        <v>45953</v>
      </c>
      <c r="D1187">
        <v>1</v>
      </c>
      <c r="E1187">
        <f>IF(VLOOKUP(SALIDA[[#This Row],[CODIGO]],STOCKSANLUIS[],6,FALSE)=0,"PRODUCTO SIN STOCK/UBICACIÓN",VLOOKUP(SALIDA[[#This Row],[CODIGO]],STOCKSANLUIS[],6,FALSE))</f>
        <v>1</v>
      </c>
      <c r="F1187">
        <f>SALIDA[[#This Row],[CANTIDAD]]/SALIDA[[#This Row],[UND MEDIDA]]</f>
        <v>1</v>
      </c>
      <c r="G1187" t="str">
        <f>VLOOKUP(SALIDA[[#This Row],[CODIGO]],FAMILIAS[],4,FALSE)</f>
        <v>ZHEJIANG YONGHE</v>
      </c>
      <c r="H1187" s="10" t="str">
        <f>IF(VLOOKUP(SALIDA[[#This Row],[CODIGO]],STOCKSANLUIS[],7,FALSE)=0,"PRODUCTO SIN STOCK/UBICACIÓN",VLOOKUP(SALIDA[[#This Row],[CODIGO]],STOCKSANLUIS[],7,FALSE))</f>
        <v>C</v>
      </c>
      <c r="I1187" s="10"/>
      <c r="J1187" t="str">
        <f>SALIDA[[#This Row],[CODIGO]]&amp;"       "&amp;SALIDA[[#This Row],[FAMILIA]]</f>
        <v>02755       ZHEJIANG YONGHE</v>
      </c>
      <c r="K1187">
        <f>VLOOKUP(SALIDA[[#This Row],[CODIGO]],STOCK_STARSOFT[],5,FALSE)</f>
        <v>55.968114</v>
      </c>
      <c r="L1187">
        <f>SALIDA[[#This Row],[CANTIDAD]]*SALIDA[[#This Row],[PRECIO UND]]</f>
        <v>55.968114</v>
      </c>
    </row>
    <row r="1188" spans="1:12" x14ac:dyDescent="0.25">
      <c r="A1188" s="6" t="s">
        <v>1346</v>
      </c>
      <c r="B1188" s="100" t="str">
        <f>VLOOKUP(SALIDA[[#This Row],[CODIGO]],STOCKSANLUIS[],2,FALSE)</f>
        <v>CONTROLADOR DE TEMPERATURA DIGITAL MT-519E C/2 SISTEMAS INDEPENDIENTES - VER.02 - 100-220 VAC - FULL GAUGE</v>
      </c>
      <c r="C1188" s="153">
        <v>45953</v>
      </c>
      <c r="D1188">
        <v>1</v>
      </c>
      <c r="E1188">
        <f>IF(VLOOKUP(SALIDA[[#This Row],[CODIGO]],STOCKSANLUIS[],6,FALSE)=0,"PRODUCTO SIN STOCK/UBICACIÓN",VLOOKUP(SALIDA[[#This Row],[CODIGO]],STOCKSANLUIS[],6,FALSE))</f>
        <v>1</v>
      </c>
      <c r="F1188">
        <f>SALIDA[[#This Row],[CANTIDAD]]/SALIDA[[#This Row],[UND MEDIDA]]</f>
        <v>1</v>
      </c>
      <c r="G1188" t="str">
        <f>VLOOKUP(SALIDA[[#This Row],[CODIGO]],FAMILIAS[],4,FALSE)</f>
        <v>FULL GAUGE</v>
      </c>
      <c r="H1188" s="10" t="str">
        <f>IF(VLOOKUP(SALIDA[[#This Row],[CODIGO]],STOCKSANLUIS[],7,FALSE)=0,"PRODUCTO SIN STOCK/UBICACIÓN",VLOOKUP(SALIDA[[#This Row],[CODIGO]],STOCKSANLUIS[],7,FALSE))</f>
        <v>A</v>
      </c>
      <c r="I1188" s="10"/>
      <c r="J1188" t="str">
        <f>SALIDA[[#This Row],[CODIGO]]&amp;"       "&amp;SALIDA[[#This Row],[FAMILIA]]</f>
        <v>01389       FULL GAUGE</v>
      </c>
      <c r="K1188">
        <f>VLOOKUP(SALIDA[[#This Row],[CODIGO]],STOCK_STARSOFT[],5,FALSE)</f>
        <v>32.260917999999997</v>
      </c>
      <c r="L1188">
        <f>SALIDA[[#This Row],[CANTIDAD]]*SALIDA[[#This Row],[PRECIO UND]]</f>
        <v>32.260917999999997</v>
      </c>
    </row>
    <row r="1189" spans="1:12" x14ac:dyDescent="0.25">
      <c r="A1189" s="6" t="s">
        <v>3088</v>
      </c>
      <c r="B1189" s="100" t="str">
        <f>VLOOKUP(SALIDA[[#This Row],[CODIGO]],STOCKSANLUIS[],2,FALSE)</f>
        <v xml:space="preserve">TERMOSTATO DIGITAL CON AGENDA DE EVENTOS MICROSOL RST ADVANCED - VER.02 - 220 VAC - FULL GAUGE </v>
      </c>
      <c r="C1189" s="153">
        <v>45953</v>
      </c>
      <c r="D1189">
        <v>1</v>
      </c>
      <c r="E1189">
        <f>IF(VLOOKUP(SALIDA[[#This Row],[CODIGO]],STOCKSANLUIS[],6,FALSE)=0,"PRODUCTO SIN STOCK/UBICACIÓN",VLOOKUP(SALIDA[[#This Row],[CODIGO]],STOCKSANLUIS[],6,FALSE))</f>
        <v>1</v>
      </c>
      <c r="F1189">
        <f>SALIDA[[#This Row],[CANTIDAD]]/SALIDA[[#This Row],[UND MEDIDA]]</f>
        <v>1</v>
      </c>
      <c r="G1189" t="str">
        <f>VLOOKUP(SALIDA[[#This Row],[CODIGO]],FAMILIAS[],4,FALSE)</f>
        <v>FULL GAUGE</v>
      </c>
      <c r="H1189" s="10" t="str">
        <f>IF(VLOOKUP(SALIDA[[#This Row],[CODIGO]],STOCKSANLUIS[],7,FALSE)=0,"PRODUCTO SIN STOCK/UBICACIÓN",VLOOKUP(SALIDA[[#This Row],[CODIGO]],STOCKSANLUIS[],7,FALSE))</f>
        <v>A</v>
      </c>
      <c r="I1189" s="10"/>
      <c r="J1189" t="str">
        <f>SALIDA[[#This Row],[CODIGO]]&amp;"       "&amp;SALIDA[[#This Row],[FAMILIA]]</f>
        <v>02491       FULL GAUGE</v>
      </c>
      <c r="K1189">
        <f>VLOOKUP(SALIDA[[#This Row],[CODIGO]],STOCK_STARSOFT[],5,FALSE)</f>
        <v>40.222648</v>
      </c>
      <c r="L1189">
        <f>SALIDA[[#This Row],[CANTIDAD]]*SALIDA[[#This Row],[PRECIO UND]]</f>
        <v>40.222648</v>
      </c>
    </row>
    <row r="1190" spans="1:12" x14ac:dyDescent="0.25">
      <c r="A1190" s="6" t="s">
        <v>3347</v>
      </c>
      <c r="B1190" s="100" t="str">
        <f>VLOOKUP(SALIDA[[#This Row],[CODIGO]],STOCKSANLUIS[],2,FALSE)</f>
        <v>GAS REFRIGERANTE R507 -11.3KG ICELOONG</v>
      </c>
      <c r="C1190" s="153">
        <v>45953</v>
      </c>
      <c r="D1190">
        <v>1</v>
      </c>
      <c r="E1190">
        <f>IF(VLOOKUP(SALIDA[[#This Row],[CODIGO]],STOCKSANLUIS[],6,FALSE)=0,"PRODUCTO SIN STOCK/UBICACIÓN",VLOOKUP(SALIDA[[#This Row],[CODIGO]],STOCKSANLUIS[],6,FALSE))</f>
        <v>1</v>
      </c>
      <c r="F1190">
        <f>SALIDA[[#This Row],[CANTIDAD]]/SALIDA[[#This Row],[UND MEDIDA]]</f>
        <v>1</v>
      </c>
      <c r="G1190" t="str">
        <f>VLOOKUP(SALIDA[[#This Row],[CODIGO]],FAMILIAS[],4,FALSE)</f>
        <v>ZHEJIANG YONGHE</v>
      </c>
      <c r="H1190" s="10" t="str">
        <f>IF(VLOOKUP(SALIDA[[#This Row],[CODIGO]],STOCKSANLUIS[],7,FALSE)=0,"PRODUCTO SIN STOCK/UBICACIÓN",VLOOKUP(SALIDA[[#This Row],[CODIGO]],STOCKSANLUIS[],7,FALSE))</f>
        <v>C</v>
      </c>
      <c r="I1190" s="10"/>
      <c r="J1190" t="str">
        <f>SALIDA[[#This Row],[CODIGO]]&amp;"       "&amp;SALIDA[[#This Row],[FAMILIA]]</f>
        <v>02755       ZHEJIANG YONGHE</v>
      </c>
      <c r="K1190">
        <f>VLOOKUP(SALIDA[[#This Row],[CODIGO]],STOCK_STARSOFT[],5,FALSE)</f>
        <v>55.968114</v>
      </c>
      <c r="L1190">
        <f>SALIDA[[#This Row],[CANTIDAD]]*SALIDA[[#This Row],[PRECIO UND]]</f>
        <v>55.968114</v>
      </c>
    </row>
    <row r="1191" spans="1:12" x14ac:dyDescent="0.25">
      <c r="A1191" s="6" t="s">
        <v>867</v>
      </c>
      <c r="B1191" s="100" t="str">
        <f>VLOOKUP(SALIDA[[#This Row],[CODIGO]],STOCKSANLUIS[],2,FALSE)</f>
        <v>ACEITE POLIOLESTER POE 68 - 1 GALON - BVA</v>
      </c>
      <c r="C1191" s="153">
        <v>45953</v>
      </c>
      <c r="D1191">
        <v>1</v>
      </c>
      <c r="E1191">
        <f>IF(VLOOKUP(SALIDA[[#This Row],[CODIGO]],STOCKSANLUIS[],6,FALSE)=0,"PRODUCTO SIN STOCK/UBICACIÓN",VLOOKUP(SALIDA[[#This Row],[CODIGO]],STOCKSANLUIS[],6,FALSE))</f>
        <v>1</v>
      </c>
      <c r="F1191">
        <f>SALIDA[[#This Row],[CANTIDAD]]/SALIDA[[#This Row],[UND MEDIDA]]</f>
        <v>1</v>
      </c>
      <c r="G1191" t="str">
        <f>VLOOKUP(SALIDA[[#This Row],[CODIGO]],FAMILIAS[],4,FALSE)</f>
        <v>BVA</v>
      </c>
      <c r="H1191" s="10" t="str">
        <f>IF(VLOOKUP(SALIDA[[#This Row],[CODIGO]],STOCKSANLUIS[],7,FALSE)=0,"PRODUCTO SIN STOCK/UBICACIÓN",VLOOKUP(SALIDA[[#This Row],[CODIGO]],STOCKSANLUIS[],7,FALSE))</f>
        <v>C</v>
      </c>
      <c r="I1191" s="10"/>
      <c r="J1191" t="str">
        <f>SALIDA[[#This Row],[CODIGO]]&amp;"       "&amp;SALIDA[[#This Row],[FAMILIA]]</f>
        <v>00945       BVA</v>
      </c>
      <c r="K1191">
        <f>VLOOKUP(SALIDA[[#This Row],[CODIGO]],STOCK_STARSOFT[],5,FALSE)</f>
        <v>50.009718999999997</v>
      </c>
      <c r="L1191">
        <f>SALIDA[[#This Row],[CANTIDAD]]*SALIDA[[#This Row],[PRECIO UND]]</f>
        <v>50.009718999999997</v>
      </c>
    </row>
    <row r="1192" spans="1:12" x14ac:dyDescent="0.25">
      <c r="A1192" s="6" t="s">
        <v>3339</v>
      </c>
      <c r="B1192" s="100" t="str">
        <f>VLOOKUP(SALIDA[[#This Row],[CODIGO]],STOCKSANLUIS[],2,FALSE)</f>
        <v>GAS REFRIGERANTE R134 - 13.6KG ICELOONG</v>
      </c>
      <c r="C1192" s="153">
        <v>45953</v>
      </c>
      <c r="D1192">
        <v>1</v>
      </c>
      <c r="E1192">
        <f>IF(VLOOKUP(SALIDA[[#This Row],[CODIGO]],STOCKSANLUIS[],6,FALSE)=0,"PRODUCTO SIN STOCK/UBICACIÓN",VLOOKUP(SALIDA[[#This Row],[CODIGO]],STOCKSANLUIS[],6,FALSE))</f>
        <v>1</v>
      </c>
      <c r="F1192">
        <f>SALIDA[[#This Row],[CANTIDAD]]/SALIDA[[#This Row],[UND MEDIDA]]</f>
        <v>1</v>
      </c>
      <c r="G1192" t="str">
        <f>VLOOKUP(SALIDA[[#This Row],[CODIGO]],FAMILIAS[],4,FALSE)</f>
        <v>ZHEJIANG YONGHE</v>
      </c>
      <c r="H1192" s="10" t="str">
        <f>IF(VLOOKUP(SALIDA[[#This Row],[CODIGO]],STOCKSANLUIS[],7,FALSE)=0,"PRODUCTO SIN STOCK/UBICACIÓN",VLOOKUP(SALIDA[[#This Row],[CODIGO]],STOCKSANLUIS[],7,FALSE))</f>
        <v>C</v>
      </c>
      <c r="I1192" s="10"/>
      <c r="J1192" t="str">
        <f>SALIDA[[#This Row],[CODIGO]]&amp;"       "&amp;SALIDA[[#This Row],[FAMILIA]]</f>
        <v>02751       ZHEJIANG YONGHE</v>
      </c>
      <c r="K1192">
        <f>VLOOKUP(SALIDA[[#This Row],[CODIGO]],STOCK_STARSOFT[],5,FALSE)</f>
        <v>106.20946600000001</v>
      </c>
      <c r="L1192">
        <f>SALIDA[[#This Row],[CANTIDAD]]*SALIDA[[#This Row],[PRECIO UND]]</f>
        <v>106.20946600000001</v>
      </c>
    </row>
    <row r="1193" spans="1:12" x14ac:dyDescent="0.25">
      <c r="A1193" s="6" t="s">
        <v>867</v>
      </c>
      <c r="B1193" s="100" t="str">
        <f>VLOOKUP(SALIDA[[#This Row],[CODIGO]],STOCKSANLUIS[],2,FALSE)</f>
        <v>ACEITE POLIOLESTER POE 68 - 1 GALON - BVA</v>
      </c>
      <c r="C1193" s="153">
        <v>45953</v>
      </c>
      <c r="D1193">
        <v>1</v>
      </c>
      <c r="E1193">
        <f>IF(VLOOKUP(SALIDA[[#This Row],[CODIGO]],STOCKSANLUIS[],6,FALSE)=0,"PRODUCTO SIN STOCK/UBICACIÓN",VLOOKUP(SALIDA[[#This Row],[CODIGO]],STOCKSANLUIS[],6,FALSE))</f>
        <v>1</v>
      </c>
      <c r="F1193">
        <f>SALIDA[[#This Row],[CANTIDAD]]/SALIDA[[#This Row],[UND MEDIDA]]</f>
        <v>1</v>
      </c>
      <c r="G1193" t="str">
        <f>VLOOKUP(SALIDA[[#This Row],[CODIGO]],FAMILIAS[],4,FALSE)</f>
        <v>BVA</v>
      </c>
      <c r="H1193" s="10" t="str">
        <f>IF(VLOOKUP(SALIDA[[#This Row],[CODIGO]],STOCKSANLUIS[],7,FALSE)=0,"PRODUCTO SIN STOCK/UBICACIÓN",VLOOKUP(SALIDA[[#This Row],[CODIGO]],STOCKSANLUIS[],7,FALSE))</f>
        <v>C</v>
      </c>
      <c r="I1193" s="10"/>
      <c r="J1193" t="str">
        <f>SALIDA[[#This Row],[CODIGO]]&amp;"       "&amp;SALIDA[[#This Row],[FAMILIA]]</f>
        <v>00945       BVA</v>
      </c>
      <c r="K1193">
        <f>VLOOKUP(SALIDA[[#This Row],[CODIGO]],STOCK_STARSOFT[],5,FALSE)</f>
        <v>50.009718999999997</v>
      </c>
      <c r="L1193">
        <f>SALIDA[[#This Row],[CANTIDAD]]*SALIDA[[#This Row],[PRECIO UND]]</f>
        <v>50.009718999999997</v>
      </c>
    </row>
    <row r="1194" spans="1:12" x14ac:dyDescent="0.25">
      <c r="A1194" s="6" t="s">
        <v>3345</v>
      </c>
      <c r="B1194" s="100" t="str">
        <f>VLOOKUP(SALIDA[[#This Row],[CODIGO]],STOCKSANLUIS[],2,FALSE)</f>
        <v>GAS REFRIGERANTE R407C -11.3KG ICELOONG</v>
      </c>
      <c r="C1194" s="153">
        <v>45953</v>
      </c>
      <c r="D1194">
        <v>4</v>
      </c>
      <c r="E1194">
        <f>IF(VLOOKUP(SALIDA[[#This Row],[CODIGO]],STOCKSANLUIS[],6,FALSE)=0,"PRODUCTO SIN STOCK/UBICACIÓN",VLOOKUP(SALIDA[[#This Row],[CODIGO]],STOCKSANLUIS[],6,FALSE))</f>
        <v>1</v>
      </c>
      <c r="F1194">
        <f>SALIDA[[#This Row],[CANTIDAD]]/SALIDA[[#This Row],[UND MEDIDA]]</f>
        <v>4</v>
      </c>
      <c r="G1194" t="str">
        <f>VLOOKUP(SALIDA[[#This Row],[CODIGO]],FAMILIAS[],4,FALSE)</f>
        <v>ZHEJIANG YONGHE</v>
      </c>
      <c r="H1194" s="10" t="str">
        <f>IF(VLOOKUP(SALIDA[[#This Row],[CODIGO]],STOCKSANLUIS[],7,FALSE)=0,"PRODUCTO SIN STOCK/UBICACIÓN",VLOOKUP(SALIDA[[#This Row],[CODIGO]],STOCKSANLUIS[],7,FALSE))</f>
        <v>B</v>
      </c>
      <c r="I1194" s="10"/>
      <c r="J1194" t="str">
        <f>SALIDA[[#This Row],[CODIGO]]&amp;"       "&amp;SALIDA[[#This Row],[FAMILIA]]</f>
        <v>02754       ZHEJIANG YONGHE</v>
      </c>
      <c r="K1194">
        <f>VLOOKUP(SALIDA[[#This Row],[CODIGO]],STOCK_STARSOFT[],5,FALSE)</f>
        <v>89.9</v>
      </c>
      <c r="L1194">
        <f>SALIDA[[#This Row],[CANTIDAD]]*SALIDA[[#This Row],[PRECIO UND]]</f>
        <v>359.6</v>
      </c>
    </row>
    <row r="1195" spans="1:12" x14ac:dyDescent="0.25">
      <c r="A1195" s="6" t="s">
        <v>2387</v>
      </c>
      <c r="B1195" s="100" t="str">
        <f>VLOOKUP(SALIDA[[#This Row],[CODIGO]],STOCKSANLUIS[],2,FALSE)</f>
        <v>CINTA DE ALUMINIO - 2" X 50 YDS - FASSON 0812</v>
      </c>
      <c r="C1195" s="153">
        <v>45953</v>
      </c>
      <c r="D1195">
        <v>2</v>
      </c>
      <c r="E1195">
        <f>IF(VLOOKUP(SALIDA[[#This Row],[CODIGO]],STOCKSANLUIS[],6,FALSE)=0,"PRODUCTO SIN STOCK/UBICACIÓN",VLOOKUP(SALIDA[[#This Row],[CODIGO]],STOCKSANLUIS[],6,FALSE))</f>
        <v>1</v>
      </c>
      <c r="F1195">
        <f>SALIDA[[#This Row],[CANTIDAD]]/SALIDA[[#This Row],[UND MEDIDA]]</f>
        <v>2</v>
      </c>
      <c r="G1195" t="str">
        <f>VLOOKUP(SALIDA[[#This Row],[CODIGO]],FAMILIAS[],4,FALSE)</f>
        <v>FASSON</v>
      </c>
      <c r="H1195" s="10" t="str">
        <f>IF(VLOOKUP(SALIDA[[#This Row],[CODIGO]],STOCKSANLUIS[],7,FALSE)=0,"PRODUCTO SIN STOCK/UBICACIÓN",VLOOKUP(SALIDA[[#This Row],[CODIGO]],STOCKSANLUIS[],7,FALSE))</f>
        <v>C</v>
      </c>
      <c r="I1195" s="10"/>
      <c r="J1195" t="str">
        <f>SALIDA[[#This Row],[CODIGO]]&amp;"       "&amp;SALIDA[[#This Row],[FAMILIA]]</f>
        <v>01987       FASSON</v>
      </c>
      <c r="K1195">
        <f>VLOOKUP(SALIDA[[#This Row],[CODIGO]],STOCK_STARSOFT[],5,FALSE)</f>
        <v>5.9418839999999999</v>
      </c>
      <c r="L1195">
        <f>SALIDA[[#This Row],[CANTIDAD]]*SALIDA[[#This Row],[PRECIO UND]]</f>
        <v>11.883768</v>
      </c>
    </row>
    <row r="1196" spans="1:12" x14ac:dyDescent="0.25">
      <c r="A1196" s="6" t="s">
        <v>1946</v>
      </c>
      <c r="B1196" s="100" t="str">
        <f>VLOOKUP(SALIDA[[#This Row],[CODIGO]],STOCKSANLUIS[],2,FALSE)</f>
        <v>CONTROLADOR DANFOSS ERC 213 KIT (REEMPLAZO DEL ERC 102C CON SONDAS - 080G3183)</v>
      </c>
      <c r="C1196" s="153">
        <v>45953</v>
      </c>
      <c r="D1196">
        <v>3</v>
      </c>
      <c r="E1196">
        <f>IF(VLOOKUP(SALIDA[[#This Row],[CODIGO]],STOCKSANLUIS[],6,FALSE)=0,"PRODUCTO SIN STOCK/UBICACIÓN",VLOOKUP(SALIDA[[#This Row],[CODIGO]],STOCKSANLUIS[],6,FALSE))</f>
        <v>1</v>
      </c>
      <c r="F1196">
        <f>SALIDA[[#This Row],[CANTIDAD]]/SALIDA[[#This Row],[UND MEDIDA]]</f>
        <v>3</v>
      </c>
      <c r="G1196" t="str">
        <f>VLOOKUP(SALIDA[[#This Row],[CODIGO]],FAMILIAS[],4,FALSE)</f>
        <v>DANFOSS</v>
      </c>
      <c r="H1196" s="10" t="str">
        <f>IF(VLOOKUP(SALIDA[[#This Row],[CODIGO]],STOCKSANLUIS[],7,FALSE)=0,"PRODUCTO SIN STOCK/UBICACIÓN",VLOOKUP(SALIDA[[#This Row],[CODIGO]],STOCKSANLUIS[],7,FALSE))</f>
        <v>A</v>
      </c>
      <c r="I1196" s="10" t="s">
        <v>19536</v>
      </c>
      <c r="J1196" t="str">
        <f>SALIDA[[#This Row],[CODIGO]]&amp;"       "&amp;SALIDA[[#This Row],[FAMILIA]]</f>
        <v>01738       DANFOSS</v>
      </c>
      <c r="K1196">
        <f>VLOOKUP(SALIDA[[#This Row],[CODIGO]],STOCK_STARSOFT[],5,FALSE)</f>
        <v>24.31</v>
      </c>
      <c r="L1196">
        <f>SALIDA[[#This Row],[CANTIDAD]]*SALIDA[[#This Row],[PRECIO UND]]</f>
        <v>72.929999999999993</v>
      </c>
    </row>
    <row r="1197" spans="1:12" x14ac:dyDescent="0.25">
      <c r="A1197" s="6" t="s">
        <v>3858</v>
      </c>
      <c r="B1197" s="100" t="str">
        <f>VLOOKUP(SALIDA[[#This Row],[CODIGO]],STOCKSANLUIS[],2,FALSE)</f>
        <v>CORTINA DE AIRE DE 120 CM (48") - 220V/1PH/60HZ - STAR COLD - FM-1212Z/Y-MC</v>
      </c>
      <c r="C1197" s="153">
        <v>45953</v>
      </c>
      <c r="D1197">
        <v>1</v>
      </c>
      <c r="E1197">
        <f>IF(VLOOKUP(SALIDA[[#This Row],[CODIGO]],STOCKSANLUIS[],6,FALSE)=0,"PRODUCTO SIN STOCK/UBICACIÓN",VLOOKUP(SALIDA[[#This Row],[CODIGO]],STOCKSANLUIS[],6,FALSE))</f>
        <v>1</v>
      </c>
      <c r="F1197">
        <f>SALIDA[[#This Row],[CANTIDAD]]/SALIDA[[#This Row],[UND MEDIDA]]</f>
        <v>1</v>
      </c>
      <c r="G1197" t="str">
        <f>VLOOKUP(SALIDA[[#This Row],[CODIGO]],FAMILIAS[],4,FALSE)</f>
        <v>STAR COLD</v>
      </c>
      <c r="H1197" s="10" t="str">
        <f>IF(VLOOKUP(SALIDA[[#This Row],[CODIGO]],STOCKSANLUIS[],7,FALSE)=0,"PRODUCTO SIN STOCK/UBICACIÓN",VLOOKUP(SALIDA[[#This Row],[CODIGO]],STOCKSANLUIS[],7,FALSE))</f>
        <v>A</v>
      </c>
      <c r="I1197" s="10"/>
      <c r="J1197" t="str">
        <f>SALIDA[[#This Row],[CODIGO]]&amp;"       "&amp;SALIDA[[#This Row],[FAMILIA]]</f>
        <v>03288       STAR COLD</v>
      </c>
      <c r="K1197">
        <f>VLOOKUP(SALIDA[[#This Row],[CODIGO]],STOCK_STARSOFT[],5,FALSE)</f>
        <v>46.302090999999997</v>
      </c>
      <c r="L1197">
        <f>SALIDA[[#This Row],[CANTIDAD]]*SALIDA[[#This Row],[PRECIO UND]]</f>
        <v>46.302090999999997</v>
      </c>
    </row>
    <row r="1198" spans="1:12" x14ac:dyDescent="0.25">
      <c r="A1198" s="6" t="s">
        <v>3774</v>
      </c>
      <c r="B1198" s="100" t="str">
        <f>VLOOKUP(SALIDA[[#This Row],[CODIGO]],STOCKSANLUIS[],2,FALSE)</f>
        <v>LAMA DE PVC CLEARWAY LOW TEMP REINFORCED 8¨¨ X .080¨¨ X 300¨ (20 CM X 2MMX 91.44M)</v>
      </c>
      <c r="C1198" s="153">
        <v>45953</v>
      </c>
      <c r="D1198">
        <v>91.44</v>
      </c>
      <c r="E1198">
        <f>IF(VLOOKUP(SALIDA[[#This Row],[CODIGO]],STOCKSANLUIS[],6,FALSE)=0,"PRODUCTO SIN STOCK/UBICACIÓN",VLOOKUP(SALIDA[[#This Row],[CODIGO]],STOCKSANLUIS[],6,FALSE))</f>
        <v>91.44</v>
      </c>
      <c r="F1198">
        <f>SALIDA[[#This Row],[CANTIDAD]]/SALIDA[[#This Row],[UND MEDIDA]]</f>
        <v>1</v>
      </c>
      <c r="G1198" t="str">
        <f>VLOOKUP(SALIDA[[#This Row],[CODIGO]],FAMILIAS[],4,FALSE)</f>
        <v>CLEARWAY</v>
      </c>
      <c r="H1198" s="10" t="str">
        <f>IF(VLOOKUP(SALIDA[[#This Row],[CODIGO]],STOCKSANLUIS[],7,FALSE)=0,"PRODUCTO SIN STOCK/UBICACIÓN",VLOOKUP(SALIDA[[#This Row],[CODIGO]],STOCKSANLUIS[],7,FALSE))</f>
        <v>C</v>
      </c>
      <c r="I1198" s="10" t="s">
        <v>19536</v>
      </c>
      <c r="J1198" t="str">
        <f>SALIDA[[#This Row],[CODIGO]]&amp;"       "&amp;SALIDA[[#This Row],[FAMILIA]]</f>
        <v>03168       CLEARWAY</v>
      </c>
      <c r="K1198">
        <f>VLOOKUP(SALIDA[[#This Row],[CODIGO]],STOCK_STARSOFT[],5,FALSE)</f>
        <v>1.7075640000000001</v>
      </c>
      <c r="L1198">
        <f>SALIDA[[#This Row],[CANTIDAD]]*SALIDA[[#This Row],[PRECIO UND]]</f>
        <v>156.13965216</v>
      </c>
    </row>
    <row r="1199" spans="1:12" x14ac:dyDescent="0.25">
      <c r="A1199" s="6" t="s">
        <v>3830</v>
      </c>
      <c r="B1199" s="100" t="str">
        <f>VLOOKUP(SALIDA[[#This Row],[CODIGO]],STOCKSANLUIS[],2,FALSE)</f>
        <v>MANGA AISLANTE CLASS 1 - 3/4"ID X 3/4"THK - WINCELL</v>
      </c>
      <c r="C1199" s="153">
        <v>45953</v>
      </c>
      <c r="D1199">
        <v>2</v>
      </c>
      <c r="E1199">
        <f>IF(VLOOKUP(SALIDA[[#This Row],[CODIGO]],STOCKSANLUIS[],6,FALSE)=0,"PRODUCTO SIN STOCK/UBICACIÓN",VLOOKUP(SALIDA[[#This Row],[CODIGO]],STOCKSANLUIS[],6,FALSE))</f>
        <v>1</v>
      </c>
      <c r="F1199">
        <f>SALIDA[[#This Row],[CANTIDAD]]/SALIDA[[#This Row],[UND MEDIDA]]</f>
        <v>2</v>
      </c>
      <c r="G1199" t="str">
        <f>VLOOKUP(SALIDA[[#This Row],[CODIGO]],FAMILIAS[],4,FALSE)</f>
        <v>WINCELL</v>
      </c>
      <c r="H1199" s="10" t="str">
        <f>IF(VLOOKUP(SALIDA[[#This Row],[CODIGO]],STOCKSANLUIS[],7,FALSE)=0,"PRODUCTO SIN STOCK/UBICACIÓN",VLOOKUP(SALIDA[[#This Row],[CODIGO]],STOCKSANLUIS[],7,FALSE))</f>
        <v>A</v>
      </c>
      <c r="I1199" s="10"/>
      <c r="J1199" t="str">
        <f>SALIDA[[#This Row],[CODIGO]]&amp;"       "&amp;SALIDA[[#This Row],[FAMILIA]]</f>
        <v>03258       WINCELL</v>
      </c>
      <c r="K1199">
        <f>VLOOKUP(SALIDA[[#This Row],[CODIGO]],STOCK_STARSOFT[],5,FALSE)</f>
        <v>2.0999490000000001</v>
      </c>
      <c r="L1199">
        <f>SALIDA[[#This Row],[CANTIDAD]]*SALIDA[[#This Row],[PRECIO UND]]</f>
        <v>4.1998980000000001</v>
      </c>
    </row>
    <row r="1200" spans="1:12" x14ac:dyDescent="0.25">
      <c r="A1200" s="6" t="s">
        <v>57</v>
      </c>
      <c r="B1200" s="100" t="str">
        <f>VLOOKUP(SALIDA[[#This Row],[CODIGO]],STOCKSANLUIS[],2,FALSE)</f>
        <v>CONTROLADOR DE VOLTAJE Y PROTECTOR DE FASES PHASELOG EW PLUS - VER.05 - 90-220 VAC - FULL GAUGE - WHITE</v>
      </c>
      <c r="C1200" s="153">
        <v>45953</v>
      </c>
      <c r="D1200">
        <v>1</v>
      </c>
      <c r="E1200">
        <f>IF(VLOOKUP(SALIDA[[#This Row],[CODIGO]],STOCKSANLUIS[],6,FALSE)=0,"PRODUCTO SIN STOCK/UBICACIÓN",VLOOKUP(SALIDA[[#This Row],[CODIGO]],STOCKSANLUIS[],6,FALSE))</f>
        <v>1</v>
      </c>
      <c r="F1200">
        <f>SALIDA[[#This Row],[CANTIDAD]]/SALIDA[[#This Row],[UND MEDIDA]]</f>
        <v>1</v>
      </c>
      <c r="G1200" t="str">
        <f>VLOOKUP(SALIDA[[#This Row],[CODIGO]],FAMILIAS[],4,FALSE)</f>
        <v>FULL GAUGE</v>
      </c>
      <c r="H1200" s="10" t="str">
        <f>IF(VLOOKUP(SALIDA[[#This Row],[CODIGO]],STOCKSANLUIS[],7,FALSE)=0,"PRODUCTO SIN STOCK/UBICACIÓN",VLOOKUP(SALIDA[[#This Row],[CODIGO]],STOCKSANLUIS[],7,FALSE))</f>
        <v>C</v>
      </c>
      <c r="I1200" s="10"/>
      <c r="J1200" t="str">
        <f>SALIDA[[#This Row],[CODIGO]]&amp;"       "&amp;SALIDA[[#This Row],[FAMILIA]]</f>
        <v>00029       FULL GAUGE</v>
      </c>
      <c r="K1200">
        <f>VLOOKUP(SALIDA[[#This Row],[CODIGO]],STOCK_STARSOFT[],5,FALSE)</f>
        <v>54.47063</v>
      </c>
      <c r="L1200">
        <f>SALIDA[[#This Row],[CANTIDAD]]*SALIDA[[#This Row],[PRECIO UND]]</f>
        <v>54.47063</v>
      </c>
    </row>
    <row r="1201" spans="1:12" x14ac:dyDescent="0.25">
      <c r="A1201" s="6" t="s">
        <v>259</v>
      </c>
      <c r="B1201" s="100" t="str">
        <f>VLOOKUP(SALIDA[[#This Row],[CODIGO]],STOCKSANLUIS[],2,FALSE)</f>
        <v>PLATINA KLEERSTRIP MAX BULLET HTP SILVER 2  PLOMO (60 CM)- 477600</v>
      </c>
      <c r="C1201" s="153">
        <v>45953</v>
      </c>
      <c r="D1201">
        <v>4</v>
      </c>
      <c r="E1201">
        <f>IF(VLOOKUP(SALIDA[[#This Row],[CODIGO]],STOCKSANLUIS[],6,FALSE)=0,"PRODUCTO SIN STOCK/UBICACIÓN",VLOOKUP(SALIDA[[#This Row],[CODIGO]],STOCKSANLUIS[],6,FALSE))</f>
        <v>1</v>
      </c>
      <c r="F1201">
        <f>SALIDA[[#This Row],[CANTIDAD]]/SALIDA[[#This Row],[UND MEDIDA]]</f>
        <v>4</v>
      </c>
      <c r="G1201" t="str">
        <f>VLOOKUP(SALIDA[[#This Row],[CODIGO]],FAMILIAS[],4,FALSE)</f>
        <v>ES ROBBINS</v>
      </c>
      <c r="H1201" s="10" t="str">
        <f>IF(VLOOKUP(SALIDA[[#This Row],[CODIGO]],STOCKSANLUIS[],7,FALSE)=0,"PRODUCTO SIN STOCK/UBICACIÓN",VLOOKUP(SALIDA[[#This Row],[CODIGO]],STOCKSANLUIS[],7,FALSE))</f>
        <v>C</v>
      </c>
      <c r="I1201" s="10"/>
      <c r="J1201" t="str">
        <f>SALIDA[[#This Row],[CODIGO]]&amp;"       "&amp;SALIDA[[#This Row],[FAMILIA]]</f>
        <v>00186       ES ROBBINS</v>
      </c>
      <c r="K1201">
        <f>VLOOKUP(SALIDA[[#This Row],[CODIGO]],STOCK_STARSOFT[],5,FALSE)</f>
        <v>4.3959429999999999</v>
      </c>
      <c r="L1201">
        <f>SALIDA[[#This Row],[CANTIDAD]]*SALIDA[[#This Row],[PRECIO UND]]</f>
        <v>17.583772</v>
      </c>
    </row>
    <row r="1202" spans="1:12" x14ac:dyDescent="0.25">
      <c r="A1202" s="6" t="s">
        <v>3513</v>
      </c>
      <c r="B1202" s="100" t="str">
        <f>VLOOKUP(SALIDA[[#This Row],[CODIGO]],STOCKSANLUIS[],2,FALSE)</f>
        <v>GAS REFRIGERANTE FREON 410A 650 GR -CHEMOURS - CAJA DE 12 -  CHINO</v>
      </c>
      <c r="C1202" s="153">
        <v>45954</v>
      </c>
      <c r="D1202">
        <v>1</v>
      </c>
      <c r="E1202">
        <f>IF(VLOOKUP(SALIDA[[#This Row],[CODIGO]],STOCKSANLUIS[],6,FALSE)=0,"PRODUCTO SIN STOCK/UBICACIÓN",VLOOKUP(SALIDA[[#This Row],[CODIGO]],STOCKSANLUIS[],6,FALSE))</f>
        <v>1</v>
      </c>
      <c r="F1202">
        <f>SALIDA[[#This Row],[CANTIDAD]]/SALIDA[[#This Row],[UND MEDIDA]]</f>
        <v>1</v>
      </c>
      <c r="G1202" t="str">
        <f>VLOOKUP(SALIDA[[#This Row],[CODIGO]],FAMILIAS[],4,FALSE)</f>
        <v>THE CHEMOURS</v>
      </c>
      <c r="H1202" s="10" t="str">
        <f>IF(VLOOKUP(SALIDA[[#This Row],[CODIGO]],STOCKSANLUIS[],7,FALSE)=0,"PRODUCTO SIN STOCK/UBICACIÓN",VLOOKUP(SALIDA[[#This Row],[CODIGO]],STOCKSANLUIS[],7,FALSE))</f>
        <v>C</v>
      </c>
      <c r="I1202" s="10"/>
      <c r="J1202" t="str">
        <f>SALIDA[[#This Row],[CODIGO]]&amp;"       "&amp;SALIDA[[#This Row],[FAMILIA]]</f>
        <v>02922       THE CHEMOURS</v>
      </c>
      <c r="K1202">
        <f>VLOOKUP(SALIDA[[#This Row],[CODIGO]],STOCK_STARSOFT[],5,FALSE)</f>
        <v>8.1124840000000003</v>
      </c>
      <c r="L1202">
        <f>SALIDA[[#This Row],[CANTIDAD]]*SALIDA[[#This Row],[PRECIO UND]]</f>
        <v>8.1124840000000003</v>
      </c>
    </row>
    <row r="1203" spans="1:12" x14ac:dyDescent="0.25">
      <c r="A1203" s="6" t="s">
        <v>2020</v>
      </c>
      <c r="B1203" s="100" t="str">
        <f>VLOOKUP(SALIDA[[#This Row],[CODIGO]],STOCKSANLUIS[],2,FALSE)</f>
        <v>CONTROLADOR DE TEMPERATURA Y HUMEDAD DIGITAL MT-530EW SUPER (10-85%HR) - VER.06 - 115/220 VAC - FULL GAUGE - WHITE</v>
      </c>
      <c r="C1203" s="153">
        <v>45954</v>
      </c>
      <c r="D1203">
        <v>3</v>
      </c>
      <c r="E1203">
        <f>IF(VLOOKUP(SALIDA[[#This Row],[CODIGO]],STOCKSANLUIS[],6,FALSE)=0,"PRODUCTO SIN STOCK/UBICACIÓN",VLOOKUP(SALIDA[[#This Row],[CODIGO]],STOCKSANLUIS[],6,FALSE))</f>
        <v>1</v>
      </c>
      <c r="F1203">
        <f>SALIDA[[#This Row],[CANTIDAD]]/SALIDA[[#This Row],[UND MEDIDA]]</f>
        <v>3</v>
      </c>
      <c r="G1203" t="str">
        <f>VLOOKUP(SALIDA[[#This Row],[CODIGO]],FAMILIAS[],4,FALSE)</f>
        <v>FULL GAUGE</v>
      </c>
      <c r="H1203" s="10" t="str">
        <f>IF(VLOOKUP(SALIDA[[#This Row],[CODIGO]],STOCKSANLUIS[],7,FALSE)=0,"PRODUCTO SIN STOCK/UBICACIÓN",VLOOKUP(SALIDA[[#This Row],[CODIGO]],STOCKSANLUIS[],7,FALSE))</f>
        <v>A</v>
      </c>
      <c r="I1203" s="10"/>
      <c r="J1203" t="str">
        <f>SALIDA[[#This Row],[CODIGO]]&amp;"       "&amp;SALIDA[[#This Row],[FAMILIA]]</f>
        <v>01784       FULL GAUGE</v>
      </c>
      <c r="K1203">
        <f>VLOOKUP(SALIDA[[#This Row],[CODIGO]],STOCK_STARSOFT[],5,FALSE)</f>
        <v>45.731242000000002</v>
      </c>
      <c r="L1203">
        <f>SALIDA[[#This Row],[CANTIDAD]]*SALIDA[[#This Row],[PRECIO UND]]</f>
        <v>137.193726</v>
      </c>
    </row>
    <row r="1204" spans="1:12" x14ac:dyDescent="0.25">
      <c r="A1204" s="6" t="s">
        <v>3144</v>
      </c>
      <c r="B1204" s="100" t="str">
        <f>VLOOKUP(SALIDA[[#This Row],[CODIGO]],STOCKSANLUIS[],2,FALSE)</f>
        <v>CONVERTIDOR TCP485 - VER.04 - 100-220 VAC (5.1 VDC) - FULL GAUGE</v>
      </c>
      <c r="C1204" s="153">
        <v>45954</v>
      </c>
      <c r="D1204">
        <v>1</v>
      </c>
      <c r="E1204">
        <f>IF(VLOOKUP(SALIDA[[#This Row],[CODIGO]],STOCKSANLUIS[],6,FALSE)=0,"PRODUCTO SIN STOCK/UBICACIÓN",VLOOKUP(SALIDA[[#This Row],[CODIGO]],STOCKSANLUIS[],6,FALSE))</f>
        <v>1</v>
      </c>
      <c r="F1204">
        <f>SALIDA[[#This Row],[CANTIDAD]]/SALIDA[[#This Row],[UND MEDIDA]]</f>
        <v>1</v>
      </c>
      <c r="G1204" t="str">
        <f>VLOOKUP(SALIDA[[#This Row],[CODIGO]],FAMILIAS[],4,FALSE)</f>
        <v>FULL GAUGE</v>
      </c>
      <c r="H1204" s="10" t="str">
        <f>IF(VLOOKUP(SALIDA[[#This Row],[CODIGO]],STOCKSANLUIS[],7,FALSE)=0,"PRODUCTO SIN STOCK/UBICACIÓN",VLOOKUP(SALIDA[[#This Row],[CODIGO]],STOCKSANLUIS[],7,FALSE))</f>
        <v>A</v>
      </c>
      <c r="I1204" s="10"/>
      <c r="J1204" t="str">
        <f>SALIDA[[#This Row],[CODIGO]]&amp;"       "&amp;SALIDA[[#This Row],[FAMILIA]]</f>
        <v>02550       FULL GAUGE</v>
      </c>
      <c r="K1204">
        <f>VLOOKUP(SALIDA[[#This Row],[CODIGO]],STOCK_STARSOFT[],5,FALSE)</f>
        <v>59.519509999999997</v>
      </c>
      <c r="L1204">
        <f>SALIDA[[#This Row],[CANTIDAD]]*SALIDA[[#This Row],[PRECIO UND]]</f>
        <v>59.519509999999997</v>
      </c>
    </row>
    <row r="1205" spans="1:12" x14ac:dyDescent="0.25">
      <c r="A1205" s="6" t="s">
        <v>931</v>
      </c>
      <c r="B1205" s="100" t="str">
        <f>VLOOKUP(SALIDA[[#This Row],[CODIGO]],STOCKSANLUIS[],2,FALSE)</f>
        <v>ACEITE POLIOLESTER POE 32 - 1 GALON - BVA</v>
      </c>
      <c r="C1205" s="153">
        <v>45954</v>
      </c>
      <c r="D1205">
        <v>1</v>
      </c>
      <c r="E1205">
        <f>IF(VLOOKUP(SALIDA[[#This Row],[CODIGO]],STOCKSANLUIS[],6,FALSE)=0,"PRODUCTO SIN STOCK/UBICACIÓN",VLOOKUP(SALIDA[[#This Row],[CODIGO]],STOCKSANLUIS[],6,FALSE))</f>
        <v>1</v>
      </c>
      <c r="F1205">
        <f>SALIDA[[#This Row],[CANTIDAD]]/SALIDA[[#This Row],[UND MEDIDA]]</f>
        <v>1</v>
      </c>
      <c r="G1205" t="str">
        <f>VLOOKUP(SALIDA[[#This Row],[CODIGO]],FAMILIAS[],4,FALSE)</f>
        <v>BVA</v>
      </c>
      <c r="H1205" s="10" t="str">
        <f>IF(VLOOKUP(SALIDA[[#This Row],[CODIGO]],STOCKSANLUIS[],7,FALSE)=0,"PRODUCTO SIN STOCK/UBICACIÓN",VLOOKUP(SALIDA[[#This Row],[CODIGO]],STOCKSANLUIS[],7,FALSE))</f>
        <v>C</v>
      </c>
      <c r="I1205" s="10"/>
      <c r="J1205" t="str">
        <f>SALIDA[[#This Row],[CODIGO]]&amp;"       "&amp;SALIDA[[#This Row],[FAMILIA]]</f>
        <v>00987       BVA</v>
      </c>
      <c r="K1205">
        <f>VLOOKUP(SALIDA[[#This Row],[CODIGO]],STOCK_STARSOFT[],5,FALSE)</f>
        <v>47.466326000000002</v>
      </c>
      <c r="L1205">
        <f>SALIDA[[#This Row],[CANTIDAD]]*SALIDA[[#This Row],[PRECIO UND]]</f>
        <v>47.466326000000002</v>
      </c>
    </row>
    <row r="1206" spans="1:12" x14ac:dyDescent="0.25">
      <c r="A1206" s="6" t="s">
        <v>155</v>
      </c>
      <c r="B1206" s="100" t="str">
        <f>VLOOKUP(SALIDA[[#This Row],[CODIGO]],STOCKSANLUIS[],2,FALSE)</f>
        <v>FILTRO DE IMPUREZAS DANFOSS 48-F - 023U1921</v>
      </c>
      <c r="C1206" s="153">
        <v>45954</v>
      </c>
      <c r="D1206">
        <v>1</v>
      </c>
      <c r="E1206">
        <f>IF(VLOOKUP(SALIDA[[#This Row],[CODIGO]],STOCKSANLUIS[],6,FALSE)=0,"PRODUCTO SIN STOCK/UBICACIÓN",VLOOKUP(SALIDA[[#This Row],[CODIGO]],STOCKSANLUIS[],6,FALSE))</f>
        <v>1</v>
      </c>
      <c r="F1206">
        <f>SALIDA[[#This Row],[CANTIDAD]]/SALIDA[[#This Row],[UND MEDIDA]]</f>
        <v>1</v>
      </c>
      <c r="G1206" t="str">
        <f>VLOOKUP(SALIDA[[#This Row],[CODIGO]],FAMILIAS[],4,FALSE)</f>
        <v>DANFOSS</v>
      </c>
      <c r="H1206" s="10" t="str">
        <f>IF(VLOOKUP(SALIDA[[#This Row],[CODIGO]],STOCKSANLUIS[],7,FALSE)=0,"PRODUCTO SIN STOCK/UBICACIÓN",VLOOKUP(SALIDA[[#This Row],[CODIGO]],STOCKSANLUIS[],7,FALSE))</f>
        <v>A</v>
      </c>
      <c r="I1206" s="10"/>
      <c r="J1206" t="str">
        <f>SALIDA[[#This Row],[CODIGO]]&amp;"       "&amp;SALIDA[[#This Row],[FAMILIA]]</f>
        <v>00096       DANFOSS</v>
      </c>
      <c r="K1206">
        <f>VLOOKUP(SALIDA[[#This Row],[CODIGO]],STOCK_STARSOFT[],5,FALSE)</f>
        <v>14.837078999999999</v>
      </c>
      <c r="L1206">
        <f>SALIDA[[#This Row],[CANTIDAD]]*SALIDA[[#This Row],[PRECIO UND]]</f>
        <v>14.837078999999999</v>
      </c>
    </row>
    <row r="1207" spans="1:12" x14ac:dyDescent="0.25">
      <c r="A1207" s="6" t="s">
        <v>589</v>
      </c>
      <c r="B1207" s="100" t="str">
        <f>VLOOKUP(SALIDA[[#This Row],[CODIGO]],STOCKSANLUIS[],2,FALSE)</f>
        <v>FILTRO CERAMICO SECADO ELEVADO DANFOSS 48-DC  CON JUNTA- 023U4381</v>
      </c>
      <c r="C1207" s="153">
        <v>45954</v>
      </c>
      <c r="D1207">
        <v>1</v>
      </c>
      <c r="E1207">
        <f>IF(VLOOKUP(SALIDA[[#This Row],[CODIGO]],STOCKSANLUIS[],6,FALSE)=0,"PRODUCTO SIN STOCK/UBICACIÓN",VLOOKUP(SALIDA[[#This Row],[CODIGO]],STOCKSANLUIS[],6,FALSE))</f>
        <v>1</v>
      </c>
      <c r="F1207">
        <f>SALIDA[[#This Row],[CANTIDAD]]/SALIDA[[#This Row],[UND MEDIDA]]</f>
        <v>1</v>
      </c>
      <c r="G1207" t="str">
        <f>VLOOKUP(SALIDA[[#This Row],[CODIGO]],FAMILIAS[],4,FALSE)</f>
        <v>DANFOSS</v>
      </c>
      <c r="H1207" s="10" t="str">
        <f>IF(VLOOKUP(SALIDA[[#This Row],[CODIGO]],STOCKSANLUIS[],7,FALSE)=0,"PRODUCTO SIN STOCK/UBICACIÓN",VLOOKUP(SALIDA[[#This Row],[CODIGO]],STOCKSANLUIS[],7,FALSE))</f>
        <v>A</v>
      </c>
      <c r="I1207" s="10"/>
      <c r="J1207" t="str">
        <f>SALIDA[[#This Row],[CODIGO]]&amp;"       "&amp;SALIDA[[#This Row],[FAMILIA]]</f>
        <v>00572       DANFOSS</v>
      </c>
      <c r="K1207">
        <f>VLOOKUP(SALIDA[[#This Row],[CODIGO]],STOCK_STARSOFT[],5,FALSE)</f>
        <v>10.412293999999999</v>
      </c>
      <c r="L1207">
        <f>SALIDA[[#This Row],[CANTIDAD]]*SALIDA[[#This Row],[PRECIO UND]]</f>
        <v>10.412293999999999</v>
      </c>
    </row>
    <row r="1208" spans="1:12" x14ac:dyDescent="0.25">
      <c r="A1208" s="6" t="s">
        <v>3347</v>
      </c>
      <c r="B1208" s="100" t="str">
        <f>VLOOKUP(SALIDA[[#This Row],[CODIGO]],STOCKSANLUIS[],2,FALSE)</f>
        <v>GAS REFRIGERANTE R507 -11.3KG ICELOONG</v>
      </c>
      <c r="C1208" s="153">
        <v>45954</v>
      </c>
      <c r="D1208">
        <v>2</v>
      </c>
      <c r="E1208">
        <f>IF(VLOOKUP(SALIDA[[#This Row],[CODIGO]],STOCKSANLUIS[],6,FALSE)=0,"PRODUCTO SIN STOCK/UBICACIÓN",VLOOKUP(SALIDA[[#This Row],[CODIGO]],STOCKSANLUIS[],6,FALSE))</f>
        <v>1</v>
      </c>
      <c r="F1208">
        <f>SALIDA[[#This Row],[CANTIDAD]]/SALIDA[[#This Row],[UND MEDIDA]]</f>
        <v>2</v>
      </c>
      <c r="G1208" t="str">
        <f>VLOOKUP(SALIDA[[#This Row],[CODIGO]],FAMILIAS[],4,FALSE)</f>
        <v>ZHEJIANG YONGHE</v>
      </c>
      <c r="H1208" s="10" t="str">
        <f>IF(VLOOKUP(SALIDA[[#This Row],[CODIGO]],STOCKSANLUIS[],7,FALSE)=0,"PRODUCTO SIN STOCK/UBICACIÓN",VLOOKUP(SALIDA[[#This Row],[CODIGO]],STOCKSANLUIS[],7,FALSE))</f>
        <v>C</v>
      </c>
      <c r="I1208" s="10"/>
      <c r="J1208" t="str">
        <f>SALIDA[[#This Row],[CODIGO]]&amp;"       "&amp;SALIDA[[#This Row],[FAMILIA]]</f>
        <v>02755       ZHEJIANG YONGHE</v>
      </c>
      <c r="K1208">
        <f>VLOOKUP(SALIDA[[#This Row],[CODIGO]],STOCK_STARSOFT[],5,FALSE)</f>
        <v>55.968114</v>
      </c>
      <c r="L1208">
        <f>SALIDA[[#This Row],[CANTIDAD]]*SALIDA[[#This Row],[PRECIO UND]]</f>
        <v>111.936228</v>
      </c>
    </row>
    <row r="1209" spans="1:12" x14ac:dyDescent="0.25">
      <c r="A1209" s="6" t="s">
        <v>2490</v>
      </c>
      <c r="B1209" s="100" t="str">
        <f>VLOOKUP(SALIDA[[#This Row],[CODIGO]],STOCKSANLUIS[],2,FALSE)</f>
        <v>LIMPIADOR PARA CONDENSADOR - NU-BRITE - 1GALON - NU CALGON</v>
      </c>
      <c r="C1209" s="153">
        <v>45954</v>
      </c>
      <c r="D1209">
        <v>1</v>
      </c>
      <c r="E1209">
        <f>IF(VLOOKUP(SALIDA[[#This Row],[CODIGO]],STOCKSANLUIS[],6,FALSE)=0,"PRODUCTO SIN STOCK/UBICACIÓN",VLOOKUP(SALIDA[[#This Row],[CODIGO]],STOCKSANLUIS[],6,FALSE))</f>
        <v>1</v>
      </c>
      <c r="F1209">
        <f>SALIDA[[#This Row],[CANTIDAD]]/SALIDA[[#This Row],[UND MEDIDA]]</f>
        <v>1</v>
      </c>
      <c r="G1209" t="str">
        <f>VLOOKUP(SALIDA[[#This Row],[CODIGO]],FAMILIAS[],4,FALSE)</f>
        <v>NU CALGON</v>
      </c>
      <c r="H1209" s="10" t="str">
        <f>IF(VLOOKUP(SALIDA[[#This Row],[CODIGO]],STOCKSANLUIS[],7,FALSE)=0,"PRODUCTO SIN STOCK/UBICACIÓN",VLOOKUP(SALIDA[[#This Row],[CODIGO]],STOCKSANLUIS[],7,FALSE))</f>
        <v>C</v>
      </c>
      <c r="I1209" s="10"/>
      <c r="J1209" t="str">
        <f>SALIDA[[#This Row],[CODIGO]]&amp;"       "&amp;SALIDA[[#This Row],[FAMILIA]]</f>
        <v>02043       NU CALGON</v>
      </c>
      <c r="K1209">
        <f>VLOOKUP(SALIDA[[#This Row],[CODIGO]],STOCK_STARSOFT[],5,FALSE)</f>
        <v>9.0050089999999994</v>
      </c>
      <c r="L1209">
        <f>SALIDA[[#This Row],[CANTIDAD]]*SALIDA[[#This Row],[PRECIO UND]]</f>
        <v>9.0050089999999994</v>
      </c>
    </row>
    <row r="1210" spans="1:12" x14ac:dyDescent="0.25">
      <c r="A1210" s="6" t="s">
        <v>3665</v>
      </c>
      <c r="B1210" s="100" t="str">
        <f>VLOOKUP(SALIDA[[#This Row],[CODIGO]],STOCKSANLUIS[],2,FALSE)</f>
        <v>AGENTE DE LIMPIEZA INTERNA OPTEON SF FLUSH X 4.54 KG - CHEMOURS - REEMPLAZO DEL R141B</v>
      </c>
      <c r="C1210" s="153">
        <v>45954</v>
      </c>
      <c r="D1210">
        <v>4</v>
      </c>
      <c r="E1210">
        <f>IF(VLOOKUP(SALIDA[[#This Row],[CODIGO]],STOCKSANLUIS[],6,FALSE)=0,"PRODUCTO SIN STOCK/UBICACIÓN",VLOOKUP(SALIDA[[#This Row],[CODIGO]],STOCKSANLUIS[],6,FALSE))</f>
        <v>1</v>
      </c>
      <c r="F1210">
        <f>SALIDA[[#This Row],[CANTIDAD]]/SALIDA[[#This Row],[UND MEDIDA]]</f>
        <v>4</v>
      </c>
      <c r="G1210" t="str">
        <f>VLOOKUP(SALIDA[[#This Row],[CODIGO]],FAMILIAS[],4,FALSE)</f>
        <v>THE CHEMOURS</v>
      </c>
      <c r="H1210" s="10" t="str">
        <f>IF(VLOOKUP(SALIDA[[#This Row],[CODIGO]],STOCKSANLUIS[],7,FALSE)=0,"PRODUCTO SIN STOCK/UBICACIÓN",VLOOKUP(SALIDA[[#This Row],[CODIGO]],STOCKSANLUIS[],7,FALSE))</f>
        <v>C</v>
      </c>
      <c r="I1210" s="10"/>
      <c r="J1210" t="str">
        <f>SALIDA[[#This Row],[CODIGO]]&amp;"       "&amp;SALIDA[[#This Row],[FAMILIA]]</f>
        <v>03051       THE CHEMOURS</v>
      </c>
      <c r="K1210">
        <f>VLOOKUP(SALIDA[[#This Row],[CODIGO]],STOCK_STARSOFT[],5,FALSE)</f>
        <v>91.188703000000004</v>
      </c>
      <c r="L1210">
        <f>SALIDA[[#This Row],[CANTIDAD]]*SALIDA[[#This Row],[PRECIO UND]]</f>
        <v>364.75481200000002</v>
      </c>
    </row>
    <row r="1211" spans="1:12" x14ac:dyDescent="0.25">
      <c r="A1211" s="6" t="s">
        <v>3339</v>
      </c>
      <c r="B1211" s="100" t="str">
        <f>VLOOKUP(SALIDA[[#This Row],[CODIGO]],STOCKSANLUIS[],2,FALSE)</f>
        <v>GAS REFRIGERANTE R134 - 13.6KG ICELOONG</v>
      </c>
      <c r="C1211" s="153">
        <v>45954</v>
      </c>
      <c r="D1211">
        <v>2</v>
      </c>
      <c r="E1211">
        <f>IF(VLOOKUP(SALIDA[[#This Row],[CODIGO]],STOCKSANLUIS[],6,FALSE)=0,"PRODUCTO SIN STOCK/UBICACIÓN",VLOOKUP(SALIDA[[#This Row],[CODIGO]],STOCKSANLUIS[],6,FALSE))</f>
        <v>1</v>
      </c>
      <c r="F1211">
        <f>SALIDA[[#This Row],[CANTIDAD]]/SALIDA[[#This Row],[UND MEDIDA]]</f>
        <v>2</v>
      </c>
      <c r="G1211" t="str">
        <f>VLOOKUP(SALIDA[[#This Row],[CODIGO]],FAMILIAS[],4,FALSE)</f>
        <v>ZHEJIANG YONGHE</v>
      </c>
      <c r="H1211" s="10" t="str">
        <f>IF(VLOOKUP(SALIDA[[#This Row],[CODIGO]],STOCKSANLUIS[],7,FALSE)=0,"PRODUCTO SIN STOCK/UBICACIÓN",VLOOKUP(SALIDA[[#This Row],[CODIGO]],STOCKSANLUIS[],7,FALSE))</f>
        <v>C</v>
      </c>
      <c r="I1211" s="10"/>
      <c r="J1211" t="str">
        <f>SALIDA[[#This Row],[CODIGO]]&amp;"       "&amp;SALIDA[[#This Row],[FAMILIA]]</f>
        <v>02751       ZHEJIANG YONGHE</v>
      </c>
      <c r="K1211">
        <f>VLOOKUP(SALIDA[[#This Row],[CODIGO]],STOCK_STARSOFT[],5,FALSE)</f>
        <v>106.20946600000001</v>
      </c>
      <c r="L1211">
        <f>SALIDA[[#This Row],[CANTIDAD]]*SALIDA[[#This Row],[PRECIO UND]]</f>
        <v>212.41893200000001</v>
      </c>
    </row>
    <row r="1212" spans="1:12" x14ac:dyDescent="0.25">
      <c r="A1212" s="6" t="s">
        <v>2591</v>
      </c>
      <c r="B1212" s="100" t="str">
        <f>VLOOKUP(SALIDA[[#This Row],[CODIGO]],STOCKSANLUIS[],2,FALSE)</f>
        <v>GAS REFRIGERANTE FREON-404 A  X 425 GR-CHEMOURS - CAJA DE 15- CHINO</v>
      </c>
      <c r="C1212" s="153">
        <v>45954</v>
      </c>
      <c r="D1212">
        <v>5</v>
      </c>
      <c r="E1212">
        <f>IF(VLOOKUP(SALIDA[[#This Row],[CODIGO]],STOCKSANLUIS[],6,FALSE)=0,"PRODUCTO SIN STOCK/UBICACIÓN",VLOOKUP(SALIDA[[#This Row],[CODIGO]],STOCKSANLUIS[],6,FALSE))</f>
        <v>1</v>
      </c>
      <c r="F1212">
        <f>SALIDA[[#This Row],[CANTIDAD]]/SALIDA[[#This Row],[UND MEDIDA]]</f>
        <v>5</v>
      </c>
      <c r="G1212" t="str">
        <f>VLOOKUP(SALIDA[[#This Row],[CODIGO]],FAMILIAS[],4,FALSE)</f>
        <v>THE CHEMOURS</v>
      </c>
      <c r="H1212" s="10" t="str">
        <f>IF(VLOOKUP(SALIDA[[#This Row],[CODIGO]],STOCKSANLUIS[],7,FALSE)=0,"PRODUCTO SIN STOCK/UBICACIÓN",VLOOKUP(SALIDA[[#This Row],[CODIGO]],STOCKSANLUIS[],7,FALSE))</f>
        <v>C</v>
      </c>
      <c r="I1212" s="10"/>
      <c r="J1212" t="str">
        <f>SALIDA[[#This Row],[CODIGO]]&amp;"       "&amp;SALIDA[[#This Row],[FAMILIA]]</f>
        <v>02119       THE CHEMOURS</v>
      </c>
      <c r="K1212">
        <f>VLOOKUP(SALIDA[[#This Row],[CODIGO]],STOCK_STARSOFT[],5,FALSE)</f>
        <v>5.5164220000000004</v>
      </c>
      <c r="L1212">
        <f>SALIDA[[#This Row],[CANTIDAD]]*SALIDA[[#This Row],[PRECIO UND]]</f>
        <v>27.58211</v>
      </c>
    </row>
    <row r="1213" spans="1:12" x14ac:dyDescent="0.25">
      <c r="A1213" s="6" t="s">
        <v>1073</v>
      </c>
      <c r="B1213" s="100" t="str">
        <f>VLOOKUP(SALIDA[[#This Row],[CODIGO]],STOCKSANLUIS[],2,FALSE)</f>
        <v>GAS MAP BERNZOMATIC  - WORTHINGTON 14.1 OZ</v>
      </c>
      <c r="C1213" s="153">
        <v>45954</v>
      </c>
      <c r="D1213">
        <v>10</v>
      </c>
      <c r="E1213">
        <f>IF(VLOOKUP(SALIDA[[#This Row],[CODIGO]],STOCKSANLUIS[],6,FALSE)=0,"PRODUCTO SIN STOCK/UBICACIÓN",VLOOKUP(SALIDA[[#This Row],[CODIGO]],STOCKSANLUIS[],6,FALSE))</f>
        <v>1</v>
      </c>
      <c r="F1213">
        <f>SALIDA[[#This Row],[CANTIDAD]]/SALIDA[[#This Row],[UND MEDIDA]]</f>
        <v>10</v>
      </c>
      <c r="G1213" t="str">
        <f>VLOOKUP(SALIDA[[#This Row],[CODIGO]],FAMILIAS[],4,FALSE)</f>
        <v>WORTHINGTON</v>
      </c>
      <c r="H1213" s="10" t="str">
        <f>IF(VLOOKUP(SALIDA[[#This Row],[CODIGO]],STOCKSANLUIS[],7,FALSE)=0,"PRODUCTO SIN STOCK/UBICACIÓN",VLOOKUP(SALIDA[[#This Row],[CODIGO]],STOCKSANLUIS[],7,FALSE))</f>
        <v>C</v>
      </c>
      <c r="I1213" s="10"/>
      <c r="J1213" t="str">
        <f>SALIDA[[#This Row],[CODIGO]]&amp;"       "&amp;SALIDA[[#This Row],[FAMILIA]]</f>
        <v>01167       WORTHINGTON</v>
      </c>
      <c r="K1213">
        <f>VLOOKUP(SALIDA[[#This Row],[CODIGO]],STOCK_STARSOFT[],5,FALSE)</f>
        <v>3.829685</v>
      </c>
      <c r="L1213">
        <f>SALIDA[[#This Row],[CANTIDAD]]*SALIDA[[#This Row],[PRECIO UND]]</f>
        <v>38.296849999999999</v>
      </c>
    </row>
    <row r="1214" spans="1:12" x14ac:dyDescent="0.25">
      <c r="A1214" s="6" t="s">
        <v>2858</v>
      </c>
      <c r="B1214" s="100" t="str">
        <f>VLOOKUP(SALIDA[[#This Row],[CODIGO]],STOCKSANLUIS[],2,FALSE)</f>
        <v>REFRIGERANTE PARA LIMPIEZA QWIK ECOFLUSH,QL1190 - 425 GR -1LB</v>
      </c>
      <c r="C1214" s="153">
        <v>45954</v>
      </c>
      <c r="D1214">
        <v>5</v>
      </c>
      <c r="E1214">
        <f>IF(VLOOKUP(SALIDA[[#This Row],[CODIGO]],STOCKSANLUIS[],6,FALSE)=0,"PRODUCTO SIN STOCK/UBICACIÓN",VLOOKUP(SALIDA[[#This Row],[CODIGO]],STOCKSANLUIS[],6,FALSE))</f>
        <v>1</v>
      </c>
      <c r="F1214">
        <f>SALIDA[[#This Row],[CANTIDAD]]/SALIDA[[#This Row],[UND MEDIDA]]</f>
        <v>5</v>
      </c>
      <c r="G1214" t="str">
        <f>VLOOKUP(SALIDA[[#This Row],[CODIGO]],FAMILIAS[],4,FALSE)</f>
        <v>MAINSTREAM</v>
      </c>
      <c r="H1214" s="10" t="str">
        <f>IF(VLOOKUP(SALIDA[[#This Row],[CODIGO]],STOCKSANLUIS[],7,FALSE)=0,"PRODUCTO SIN STOCK/UBICACIÓN",VLOOKUP(SALIDA[[#This Row],[CODIGO]],STOCKSANLUIS[],7,FALSE))</f>
        <v>C</v>
      </c>
      <c r="I1214" s="10"/>
      <c r="J1214" t="str">
        <f>SALIDA[[#This Row],[CODIGO]]&amp;"       "&amp;SALIDA[[#This Row],[FAMILIA]]</f>
        <v>02317       MAINSTREAM</v>
      </c>
      <c r="K1214">
        <f>VLOOKUP(SALIDA[[#This Row],[CODIGO]],STOCK_STARSOFT[],5,FALSE)</f>
        <v>20.247046999999998</v>
      </c>
      <c r="L1214">
        <f>SALIDA[[#This Row],[CANTIDAD]]*SALIDA[[#This Row],[PRECIO UND]]</f>
        <v>101.23523499999999</v>
      </c>
    </row>
    <row r="1215" spans="1:12" x14ac:dyDescent="0.25">
      <c r="A1215" s="6" t="s">
        <v>3609</v>
      </c>
      <c r="B1215" s="100" t="str">
        <f>VLOOKUP(SALIDA[[#This Row],[CODIGO]],STOCKSANLUIS[],2,FALSE)</f>
        <v>MINI BOMBA SMART ELECTRIC SPS-66 DE 110-240V MINISLIM SERIES 66 FT LIFT</v>
      </c>
      <c r="C1215" s="153">
        <v>45954</v>
      </c>
      <c r="D1215">
        <v>1</v>
      </c>
      <c r="E1215">
        <f>IF(VLOOKUP(SALIDA[[#This Row],[CODIGO]],STOCKSANLUIS[],6,FALSE)=0,"PRODUCTO SIN STOCK/UBICACIÓN",VLOOKUP(SALIDA[[#This Row],[CODIGO]],STOCKSANLUIS[],6,FALSE))</f>
        <v>1</v>
      </c>
      <c r="F1215">
        <f>SALIDA[[#This Row],[CANTIDAD]]/SALIDA[[#This Row],[UND MEDIDA]]</f>
        <v>1</v>
      </c>
      <c r="G1215" t="str">
        <f>VLOOKUP(SALIDA[[#This Row],[CODIGO]],FAMILIAS[],4,FALSE)</f>
        <v>SMART ELECTRIC</v>
      </c>
      <c r="H1215" s="10" t="str">
        <f>IF(VLOOKUP(SALIDA[[#This Row],[CODIGO]],STOCKSANLUIS[],7,FALSE)=0,"PRODUCTO SIN STOCK/UBICACIÓN",VLOOKUP(SALIDA[[#This Row],[CODIGO]],STOCKSANLUIS[],7,FALSE))</f>
        <v>C</v>
      </c>
      <c r="I1215" s="10"/>
      <c r="J1215" t="str">
        <f>SALIDA[[#This Row],[CODIGO]]&amp;"       "&amp;SALIDA[[#This Row],[FAMILIA]]</f>
        <v>03007       SMART ELECTRIC</v>
      </c>
      <c r="K1215">
        <f>VLOOKUP(SALIDA[[#This Row],[CODIGO]],STOCK_STARSOFT[],5,FALSE)</f>
        <v>27.973208</v>
      </c>
      <c r="L1215">
        <f>SALIDA[[#This Row],[CANTIDAD]]*SALIDA[[#This Row],[PRECIO UND]]</f>
        <v>27.973208</v>
      </c>
    </row>
    <row r="1216" spans="1:12" x14ac:dyDescent="0.25">
      <c r="A1216" s="6" t="s">
        <v>3878</v>
      </c>
      <c r="B1216" s="100" t="str">
        <f>VLOOKUP(SALIDA[[#This Row],[CODIGO]],STOCKSANLUIS[],2,FALSE)</f>
        <v>GAS REFRIGERANTE R134A  X 1 KG - (TAPA CON VALVULA) - ICELOONG</v>
      </c>
      <c r="C1216" s="153">
        <v>45954</v>
      </c>
      <c r="D1216">
        <v>20</v>
      </c>
      <c r="E1216">
        <f>IF(VLOOKUP(SALIDA[[#This Row],[CODIGO]],STOCKSANLUIS[],6,FALSE)=0,"PRODUCTO SIN STOCK/UBICACIÓN",VLOOKUP(SALIDA[[#This Row],[CODIGO]],STOCKSANLUIS[],6,FALSE))</f>
        <v>1</v>
      </c>
      <c r="F1216">
        <f>SALIDA[[#This Row],[CANTIDAD]]/SALIDA[[#This Row],[UND MEDIDA]]</f>
        <v>20</v>
      </c>
      <c r="G1216" t="str">
        <f>VLOOKUP(SALIDA[[#This Row],[CODIGO]],FAMILIAS[],4,FALSE)</f>
        <v>ZHEJIANG YONGHE</v>
      </c>
      <c r="H1216" s="10" t="str">
        <f>IF(VLOOKUP(SALIDA[[#This Row],[CODIGO]],STOCKSANLUIS[],7,FALSE)=0,"PRODUCTO SIN STOCK/UBICACIÓN",VLOOKUP(SALIDA[[#This Row],[CODIGO]],STOCKSANLUIS[],7,FALSE))</f>
        <v>C</v>
      </c>
      <c r="I1216" s="10"/>
      <c r="J1216" t="str">
        <f>SALIDA[[#This Row],[CODIGO]]&amp;"       "&amp;SALIDA[[#This Row],[FAMILIA]]</f>
        <v>03342       ZHEJIANG YONGHE</v>
      </c>
      <c r="K1216">
        <f>VLOOKUP(SALIDA[[#This Row],[CODIGO]],STOCK_STARSOFT[],5,FALSE)</f>
        <v>8.6758159999999993</v>
      </c>
      <c r="L1216">
        <f>SALIDA[[#This Row],[CANTIDAD]]*SALIDA[[#This Row],[PRECIO UND]]</f>
        <v>173.51631999999998</v>
      </c>
    </row>
    <row r="1217" spans="1:12" x14ac:dyDescent="0.25">
      <c r="A1217" s="6" t="s">
        <v>3880</v>
      </c>
      <c r="B1217" s="100" t="str">
        <f>VLOOKUP(SALIDA[[#This Row],[CODIGO]],STOCKSANLUIS[],2,FALSE)</f>
        <v>GAS REFRIGERANTE R134A  X 340 GR - (TAPA CON VALVULA) - ICELOONG</v>
      </c>
      <c r="C1217" s="153">
        <v>45954</v>
      </c>
      <c r="D1217">
        <v>1</v>
      </c>
      <c r="E1217">
        <f>IF(VLOOKUP(SALIDA[[#This Row],[CODIGO]],STOCKSANLUIS[],6,FALSE)=0,"PRODUCTO SIN STOCK/UBICACIÓN",VLOOKUP(SALIDA[[#This Row],[CODIGO]],STOCKSANLUIS[],6,FALSE))</f>
        <v>1</v>
      </c>
      <c r="F1217">
        <f>SALIDA[[#This Row],[CANTIDAD]]/SALIDA[[#This Row],[UND MEDIDA]]</f>
        <v>1</v>
      </c>
      <c r="G1217" t="str">
        <f>VLOOKUP(SALIDA[[#This Row],[CODIGO]],FAMILIAS[],4,FALSE)</f>
        <v>ZHEJIANG YONGHE</v>
      </c>
      <c r="H1217" s="10" t="str">
        <f>IF(VLOOKUP(SALIDA[[#This Row],[CODIGO]],STOCKSANLUIS[],7,FALSE)=0,"PRODUCTO SIN STOCK/UBICACIÓN",VLOOKUP(SALIDA[[#This Row],[CODIGO]],STOCKSANLUIS[],7,FALSE))</f>
        <v>B</v>
      </c>
      <c r="I1217" s="10"/>
      <c r="J1217" t="str">
        <f>SALIDA[[#This Row],[CODIGO]]&amp;"       "&amp;SALIDA[[#This Row],[FAMILIA]]</f>
        <v>03343       ZHEJIANG YONGHE</v>
      </c>
      <c r="K1217">
        <f>VLOOKUP(SALIDA[[#This Row],[CODIGO]],STOCK_STARSOFT[],5,FALSE)</f>
        <v>3.1289889999999998</v>
      </c>
      <c r="L1217">
        <f>SALIDA[[#This Row],[CANTIDAD]]*SALIDA[[#This Row],[PRECIO UND]]</f>
        <v>3.1289889999999998</v>
      </c>
    </row>
    <row r="1218" spans="1:12" x14ac:dyDescent="0.25">
      <c r="A1218" s="6" t="s">
        <v>931</v>
      </c>
      <c r="B1218" s="100" t="str">
        <f>VLOOKUP(SALIDA[[#This Row],[CODIGO]],STOCKSANLUIS[],2,FALSE)</f>
        <v>ACEITE POLIOLESTER POE 32 - 1 GALON - BVA</v>
      </c>
      <c r="C1218" s="153">
        <v>45955</v>
      </c>
      <c r="D1218">
        <v>2</v>
      </c>
      <c r="E1218">
        <f>IF(VLOOKUP(SALIDA[[#This Row],[CODIGO]],STOCKSANLUIS[],6,FALSE)=0,"PRODUCTO SIN STOCK/UBICACIÓN",VLOOKUP(SALIDA[[#This Row],[CODIGO]],STOCKSANLUIS[],6,FALSE))</f>
        <v>1</v>
      </c>
      <c r="F1218">
        <f>SALIDA[[#This Row],[CANTIDAD]]/SALIDA[[#This Row],[UND MEDIDA]]</f>
        <v>2</v>
      </c>
      <c r="G1218" t="str">
        <f>VLOOKUP(SALIDA[[#This Row],[CODIGO]],FAMILIAS[],4,FALSE)</f>
        <v>BVA</v>
      </c>
      <c r="H1218" s="10" t="str">
        <f>IF(VLOOKUP(SALIDA[[#This Row],[CODIGO]],STOCKSANLUIS[],7,FALSE)=0,"PRODUCTO SIN STOCK/UBICACIÓN",VLOOKUP(SALIDA[[#This Row],[CODIGO]],STOCKSANLUIS[],7,FALSE))</f>
        <v>C</v>
      </c>
      <c r="I1218" s="10"/>
      <c r="J1218" t="str">
        <f>SALIDA[[#This Row],[CODIGO]]&amp;"       "&amp;SALIDA[[#This Row],[FAMILIA]]</f>
        <v>00987       BVA</v>
      </c>
      <c r="K1218">
        <f>VLOOKUP(SALIDA[[#This Row],[CODIGO]],STOCK_STARSOFT[],5,FALSE)</f>
        <v>47.466326000000002</v>
      </c>
      <c r="L1218">
        <f>SALIDA[[#This Row],[CANTIDAD]]*SALIDA[[#This Row],[PRECIO UND]]</f>
        <v>94.932652000000004</v>
      </c>
    </row>
    <row r="1219" spans="1:12" x14ac:dyDescent="0.25">
      <c r="A1219" s="6" t="s">
        <v>155</v>
      </c>
      <c r="B1219" s="100" t="str">
        <f>VLOOKUP(SALIDA[[#This Row],[CODIGO]],STOCKSANLUIS[],2,FALSE)</f>
        <v>FILTRO DE IMPUREZAS DANFOSS 48-F - 023U1921</v>
      </c>
      <c r="C1219" s="153">
        <v>45955</v>
      </c>
      <c r="D1219">
        <v>1</v>
      </c>
      <c r="E1219">
        <f>IF(VLOOKUP(SALIDA[[#This Row],[CODIGO]],STOCKSANLUIS[],6,FALSE)=0,"PRODUCTO SIN STOCK/UBICACIÓN",VLOOKUP(SALIDA[[#This Row],[CODIGO]],STOCKSANLUIS[],6,FALSE))</f>
        <v>1</v>
      </c>
      <c r="F1219">
        <f>SALIDA[[#This Row],[CANTIDAD]]/SALIDA[[#This Row],[UND MEDIDA]]</f>
        <v>1</v>
      </c>
      <c r="G1219" t="str">
        <f>VLOOKUP(SALIDA[[#This Row],[CODIGO]],FAMILIAS[],4,FALSE)</f>
        <v>DANFOSS</v>
      </c>
      <c r="H1219" s="10" t="str">
        <f>IF(VLOOKUP(SALIDA[[#This Row],[CODIGO]],STOCKSANLUIS[],7,FALSE)=0,"PRODUCTO SIN STOCK/UBICACIÓN",VLOOKUP(SALIDA[[#This Row],[CODIGO]],STOCKSANLUIS[],7,FALSE))</f>
        <v>A</v>
      </c>
      <c r="I1219" s="10"/>
      <c r="J1219" t="str">
        <f>SALIDA[[#This Row],[CODIGO]]&amp;"       "&amp;SALIDA[[#This Row],[FAMILIA]]</f>
        <v>00096       DANFOSS</v>
      </c>
      <c r="K1219">
        <f>VLOOKUP(SALIDA[[#This Row],[CODIGO]],STOCK_STARSOFT[],5,FALSE)</f>
        <v>14.837078999999999</v>
      </c>
      <c r="L1219">
        <f>SALIDA[[#This Row],[CANTIDAD]]*SALIDA[[#This Row],[PRECIO UND]]</f>
        <v>14.837078999999999</v>
      </c>
    </row>
    <row r="1220" spans="1:12" x14ac:dyDescent="0.25">
      <c r="A1220" s="6" t="s">
        <v>589</v>
      </c>
      <c r="B1220" s="100" t="str">
        <f>VLOOKUP(SALIDA[[#This Row],[CODIGO]],STOCKSANLUIS[],2,FALSE)</f>
        <v>FILTRO CERAMICO SECADO ELEVADO DANFOSS 48-DC  CON JUNTA- 023U4381</v>
      </c>
      <c r="C1220" s="153">
        <v>45955</v>
      </c>
      <c r="D1220">
        <v>1</v>
      </c>
      <c r="E1220">
        <f>IF(VLOOKUP(SALIDA[[#This Row],[CODIGO]],STOCKSANLUIS[],6,FALSE)=0,"PRODUCTO SIN STOCK/UBICACIÓN",VLOOKUP(SALIDA[[#This Row],[CODIGO]],STOCKSANLUIS[],6,FALSE))</f>
        <v>1</v>
      </c>
      <c r="F1220">
        <f>SALIDA[[#This Row],[CANTIDAD]]/SALIDA[[#This Row],[UND MEDIDA]]</f>
        <v>1</v>
      </c>
      <c r="G1220" t="str">
        <f>VLOOKUP(SALIDA[[#This Row],[CODIGO]],FAMILIAS[],4,FALSE)</f>
        <v>DANFOSS</v>
      </c>
      <c r="H1220" s="10" t="str">
        <f>IF(VLOOKUP(SALIDA[[#This Row],[CODIGO]],STOCKSANLUIS[],7,FALSE)=0,"PRODUCTO SIN STOCK/UBICACIÓN",VLOOKUP(SALIDA[[#This Row],[CODIGO]],STOCKSANLUIS[],7,FALSE))</f>
        <v>A</v>
      </c>
      <c r="I1220" s="10"/>
      <c r="J1220" t="str">
        <f>SALIDA[[#This Row],[CODIGO]]&amp;"       "&amp;SALIDA[[#This Row],[FAMILIA]]</f>
        <v>00572       DANFOSS</v>
      </c>
      <c r="K1220">
        <f>VLOOKUP(SALIDA[[#This Row],[CODIGO]],STOCK_STARSOFT[],5,FALSE)</f>
        <v>10.412293999999999</v>
      </c>
      <c r="L1220">
        <f>SALIDA[[#This Row],[CANTIDAD]]*SALIDA[[#This Row],[PRECIO UND]]</f>
        <v>10.412293999999999</v>
      </c>
    </row>
    <row r="1221" spans="1:12" x14ac:dyDescent="0.25">
      <c r="A1221" s="6" t="s">
        <v>3943</v>
      </c>
      <c r="B1221" s="100" t="str">
        <f>VLOOKUP(SALIDA[[#This Row],[CODIGO]],STOCKSANLUIS[],2,FALSE)</f>
        <v>FILTRO SECADOR - 305 - 5/8 - ROSCABLE - SEK-305 - EVERWELL</v>
      </c>
      <c r="C1221" s="153">
        <v>45955</v>
      </c>
      <c r="D1221">
        <v>1</v>
      </c>
      <c r="E1221">
        <f>IF(VLOOKUP(SALIDA[[#This Row],[CODIGO]],STOCKSANLUIS[],6,FALSE)=0,"PRODUCTO SIN STOCK/UBICACIÓN",VLOOKUP(SALIDA[[#This Row],[CODIGO]],STOCKSANLUIS[],6,FALSE))</f>
        <v>1</v>
      </c>
      <c r="F1221">
        <f>SALIDA[[#This Row],[CANTIDAD]]/SALIDA[[#This Row],[UND MEDIDA]]</f>
        <v>1</v>
      </c>
      <c r="G1221" t="str">
        <f>VLOOKUP(SALIDA[[#This Row],[CODIGO]],FAMILIAS[],4,FALSE)</f>
        <v>EVERWELL</v>
      </c>
      <c r="H1221" s="10" t="str">
        <f>IF(VLOOKUP(SALIDA[[#This Row],[CODIGO]],STOCKSANLUIS[],7,FALSE)=0,"PRODUCTO SIN STOCK/UBICACIÓN",VLOOKUP(SALIDA[[#This Row],[CODIGO]],STOCKSANLUIS[],7,FALSE))</f>
        <v>A</v>
      </c>
      <c r="I1221" s="10"/>
      <c r="J1221" t="str">
        <f>SALIDA[[#This Row],[CODIGO]]&amp;"       "&amp;SALIDA[[#This Row],[FAMILIA]]</f>
        <v>03410       EVERWELL</v>
      </c>
      <c r="K1221">
        <f>VLOOKUP(SALIDA[[#This Row],[CODIGO]],STOCK_STARSOFT[],5,FALSE)</f>
        <v>6.1774709999999997</v>
      </c>
      <c r="L1221">
        <f>SALIDA[[#This Row],[CANTIDAD]]*SALIDA[[#This Row],[PRECIO UND]]</f>
        <v>6.1774709999999997</v>
      </c>
    </row>
    <row r="1222" spans="1:12" x14ac:dyDescent="0.25">
      <c r="A1222" s="6" t="s">
        <v>3230</v>
      </c>
      <c r="B1222" s="100" t="str">
        <f>VLOOKUP(SALIDA[[#This Row],[CODIGO]],STOCKSANLUIS[],2,FALSE)</f>
        <v>FILTRO SECADOR ROSCABLE DE 5/8 - SEK-165 - EVERWELL</v>
      </c>
      <c r="C1222" s="153">
        <v>45955</v>
      </c>
      <c r="D1222">
        <v>1</v>
      </c>
      <c r="E1222">
        <f>IF(VLOOKUP(SALIDA[[#This Row],[CODIGO]],STOCKSANLUIS[],6,FALSE)=0,"PRODUCTO SIN STOCK/UBICACIÓN",VLOOKUP(SALIDA[[#This Row],[CODIGO]],STOCKSANLUIS[],6,FALSE))</f>
        <v>1</v>
      </c>
      <c r="F1222">
        <f>SALIDA[[#This Row],[CANTIDAD]]/SALIDA[[#This Row],[UND MEDIDA]]</f>
        <v>1</v>
      </c>
      <c r="G1222" t="str">
        <f>VLOOKUP(SALIDA[[#This Row],[CODIGO]],FAMILIAS[],4,FALSE)</f>
        <v>EVERWELL</v>
      </c>
      <c r="H1222" s="10" t="str">
        <f>IF(VLOOKUP(SALIDA[[#This Row],[CODIGO]],STOCKSANLUIS[],7,FALSE)=0,"PRODUCTO SIN STOCK/UBICACIÓN",VLOOKUP(SALIDA[[#This Row],[CODIGO]],STOCKSANLUIS[],7,FALSE))</f>
        <v>A</v>
      </c>
      <c r="I1222" s="10"/>
      <c r="J1222" t="str">
        <f>SALIDA[[#This Row],[CODIGO]]&amp;"       "&amp;SALIDA[[#This Row],[FAMILIA]]</f>
        <v>02621       EVERWELL</v>
      </c>
      <c r="K1222">
        <f>VLOOKUP(SALIDA[[#This Row],[CODIGO]],STOCK_STARSOFT[],5,FALSE)</f>
        <v>3.099208</v>
      </c>
      <c r="L1222">
        <f>SALIDA[[#This Row],[CANTIDAD]]*SALIDA[[#This Row],[PRECIO UND]]</f>
        <v>3.099208</v>
      </c>
    </row>
    <row r="1223" spans="1:12" x14ac:dyDescent="0.25">
      <c r="A1223" s="6" t="s">
        <v>2022</v>
      </c>
      <c r="B1223" s="100" t="str">
        <f>VLOOKUP(SALIDA[[#This Row],[CODIGO]],STOCKSANLUIS[],2,FALSE)</f>
        <v>CONTROLADOR DE TEMPERATURA DIGITAL TC-900E POWER - VER.07 - 115/220 VAC - FULL GAUGE</v>
      </c>
      <c r="C1223" s="153">
        <v>45955</v>
      </c>
      <c r="D1223">
        <v>1</v>
      </c>
      <c r="E1223">
        <f>IF(VLOOKUP(SALIDA[[#This Row],[CODIGO]],STOCKSANLUIS[],6,FALSE)=0,"PRODUCTO SIN STOCK/UBICACIÓN",VLOOKUP(SALIDA[[#This Row],[CODIGO]],STOCKSANLUIS[],6,FALSE))</f>
        <v>1</v>
      </c>
      <c r="F1223">
        <f>SALIDA[[#This Row],[CANTIDAD]]/SALIDA[[#This Row],[UND MEDIDA]]</f>
        <v>1</v>
      </c>
      <c r="G1223" t="str">
        <f>VLOOKUP(SALIDA[[#This Row],[CODIGO]],FAMILIAS[],4,FALSE)</f>
        <v>FULL GAUGE</v>
      </c>
      <c r="H1223" s="10" t="str">
        <f>IF(VLOOKUP(SALIDA[[#This Row],[CODIGO]],STOCKSANLUIS[],7,FALSE)=0,"PRODUCTO SIN STOCK/UBICACIÓN",VLOOKUP(SALIDA[[#This Row],[CODIGO]],STOCKSANLUIS[],7,FALSE))</f>
        <v>C</v>
      </c>
      <c r="I1223" s="10"/>
      <c r="J1223" t="str">
        <f>SALIDA[[#This Row],[CODIGO]]&amp;"       "&amp;SALIDA[[#This Row],[FAMILIA]]</f>
        <v>01785       FULL GAUGE</v>
      </c>
      <c r="K1223">
        <f>VLOOKUP(SALIDA[[#This Row],[CODIGO]],STOCK_STARSOFT[],5,FALSE)</f>
        <v>18.272079000000002</v>
      </c>
      <c r="L1223">
        <f>SALIDA[[#This Row],[CANTIDAD]]*SALIDA[[#This Row],[PRECIO UND]]</f>
        <v>18.272079000000002</v>
      </c>
    </row>
    <row r="1224" spans="1:12" x14ac:dyDescent="0.25">
      <c r="A1224" s="6" t="s">
        <v>2591</v>
      </c>
      <c r="B1224" s="100" t="str">
        <f>VLOOKUP(SALIDA[[#This Row],[CODIGO]],STOCKSANLUIS[],2,FALSE)</f>
        <v>GAS REFRIGERANTE FREON-404 A  X 425 GR-CHEMOURS - CAJA DE 15- CHINO</v>
      </c>
      <c r="C1224" s="153">
        <v>45955</v>
      </c>
      <c r="D1224">
        <v>1</v>
      </c>
      <c r="E1224">
        <f>IF(VLOOKUP(SALIDA[[#This Row],[CODIGO]],STOCKSANLUIS[],6,FALSE)=0,"PRODUCTO SIN STOCK/UBICACIÓN",VLOOKUP(SALIDA[[#This Row],[CODIGO]],STOCKSANLUIS[],6,FALSE))</f>
        <v>1</v>
      </c>
      <c r="F1224">
        <f>SALIDA[[#This Row],[CANTIDAD]]/SALIDA[[#This Row],[UND MEDIDA]]</f>
        <v>1</v>
      </c>
      <c r="G1224" t="str">
        <f>VLOOKUP(SALIDA[[#This Row],[CODIGO]],FAMILIAS[],4,FALSE)</f>
        <v>THE CHEMOURS</v>
      </c>
      <c r="H1224" s="10" t="str">
        <f>IF(VLOOKUP(SALIDA[[#This Row],[CODIGO]],STOCKSANLUIS[],7,FALSE)=0,"PRODUCTO SIN STOCK/UBICACIÓN",VLOOKUP(SALIDA[[#This Row],[CODIGO]],STOCKSANLUIS[],7,FALSE))</f>
        <v>C</v>
      </c>
      <c r="I1224" s="10"/>
      <c r="J1224" t="str">
        <f>SALIDA[[#This Row],[CODIGO]]&amp;"       "&amp;SALIDA[[#This Row],[FAMILIA]]</f>
        <v>02119       THE CHEMOURS</v>
      </c>
      <c r="K1224">
        <f>VLOOKUP(SALIDA[[#This Row],[CODIGO]],STOCK_STARSOFT[],5,FALSE)</f>
        <v>5.5164220000000004</v>
      </c>
      <c r="L1224">
        <f>SALIDA[[#This Row],[CANTIDAD]]*SALIDA[[#This Row],[PRECIO UND]]</f>
        <v>5.5164220000000004</v>
      </c>
    </row>
    <row r="1225" spans="1:12" x14ac:dyDescent="0.25">
      <c r="A1225" s="6" t="s">
        <v>485</v>
      </c>
      <c r="B1225" s="100" t="str">
        <f>VLOOKUP(SALIDA[[#This Row],[CODIGO]],STOCKSANLUIS[],2,FALSE)</f>
        <v>SOLDADURA DE PLATA HARRIS AL 0%</v>
      </c>
      <c r="C1225" s="153">
        <v>45955</v>
      </c>
      <c r="D1225">
        <v>5</v>
      </c>
      <c r="E1225">
        <f>IF(VLOOKUP(SALIDA[[#This Row],[CODIGO]],STOCKSANLUIS[],6,FALSE)=0,"PRODUCTO SIN STOCK/UBICACIÓN",VLOOKUP(SALIDA[[#This Row],[CODIGO]],STOCKSANLUIS[],6,FALSE))</f>
        <v>1</v>
      </c>
      <c r="F1225">
        <f>SALIDA[[#This Row],[CANTIDAD]]/SALIDA[[#This Row],[UND MEDIDA]]</f>
        <v>5</v>
      </c>
      <c r="G1225" t="str">
        <f>VLOOKUP(SALIDA[[#This Row],[CODIGO]],FAMILIAS[],4,FALSE)</f>
        <v>HARRIS</v>
      </c>
      <c r="H1225" s="10" t="str">
        <f>IF(VLOOKUP(SALIDA[[#This Row],[CODIGO]],STOCKSANLUIS[],7,FALSE)=0,"PRODUCTO SIN STOCK/UBICACIÓN",VLOOKUP(SALIDA[[#This Row],[CODIGO]],STOCKSANLUIS[],7,FALSE))</f>
        <v>C</v>
      </c>
      <c r="I1225" s="10"/>
      <c r="J1225" t="str">
        <f>SALIDA[[#This Row],[CODIGO]]&amp;"       "&amp;SALIDA[[#This Row],[FAMILIA]]</f>
        <v>00405       HARRIS</v>
      </c>
      <c r="K1225">
        <f>VLOOKUP(SALIDA[[#This Row],[CODIGO]],STOCK_STARSOFT[],5,FALSE)</f>
        <v>0.38343100000000002</v>
      </c>
      <c r="L1225">
        <f>SALIDA[[#This Row],[CANTIDAD]]*SALIDA[[#This Row],[PRECIO UND]]</f>
        <v>1.9171550000000002</v>
      </c>
    </row>
    <row r="1226" spans="1:12" x14ac:dyDescent="0.25">
      <c r="A1226" s="6" t="s">
        <v>3404</v>
      </c>
      <c r="B1226" s="100" t="str">
        <f>VLOOKUP(SALIDA[[#This Row],[CODIGO]],STOCKSANLUIS[],2,FALSE)</f>
        <v xml:space="preserve">KIT CONTROLADOR DE VÁLVULA EXPANSIÓN ELECTRÓNICA VX1025E PLUS - VER.01 - 100-220 VAC (12 VDC) - FULL GAUGE </v>
      </c>
      <c r="C1226" s="153">
        <v>45955</v>
      </c>
      <c r="D1226">
        <v>1</v>
      </c>
      <c r="E1226">
        <f>IF(VLOOKUP(SALIDA[[#This Row],[CODIGO]],STOCKSANLUIS[],6,FALSE)=0,"PRODUCTO SIN STOCK/UBICACIÓN",VLOOKUP(SALIDA[[#This Row],[CODIGO]],STOCKSANLUIS[],6,FALSE))</f>
        <v>1</v>
      </c>
      <c r="F1226">
        <f>SALIDA[[#This Row],[CANTIDAD]]/SALIDA[[#This Row],[UND MEDIDA]]</f>
        <v>1</v>
      </c>
      <c r="G1226" t="str">
        <f>VLOOKUP(SALIDA[[#This Row],[CODIGO]],FAMILIAS[],4,FALSE)</f>
        <v>FULL GAUGE</v>
      </c>
      <c r="H1226" s="10" t="str">
        <f>IF(VLOOKUP(SALIDA[[#This Row],[CODIGO]],STOCKSANLUIS[],7,FALSE)=0,"PRODUCTO SIN STOCK/UBICACIÓN",VLOOKUP(SALIDA[[#This Row],[CODIGO]],STOCKSANLUIS[],7,FALSE))</f>
        <v>A</v>
      </c>
      <c r="I1226" s="10"/>
      <c r="J1226" t="str">
        <f>SALIDA[[#This Row],[CODIGO]]&amp;"       "&amp;SALIDA[[#This Row],[FAMILIA]]</f>
        <v>02829       FULL GAUGE</v>
      </c>
      <c r="K1226">
        <f>VLOOKUP(SALIDA[[#This Row],[CODIGO]],STOCK_STARSOFT[],5,FALSE)</f>
        <v>151.33901</v>
      </c>
      <c r="L1226">
        <f>SALIDA[[#This Row],[CANTIDAD]]*SALIDA[[#This Row],[PRECIO UND]]</f>
        <v>151.33901</v>
      </c>
    </row>
    <row r="1227" spans="1:12" x14ac:dyDescent="0.25">
      <c r="A1227" s="6" t="s">
        <v>487</v>
      </c>
      <c r="B1227" s="100" t="str">
        <f>VLOOKUP(SALIDA[[#This Row],[CODIGO]],STOCKSANLUIS[],2,FALSE)</f>
        <v>SOLDADURA DE PLATA HARRIS AL 5%</v>
      </c>
      <c r="C1227" s="153">
        <v>45955</v>
      </c>
      <c r="D1227">
        <v>10</v>
      </c>
      <c r="E1227">
        <f>IF(VLOOKUP(SALIDA[[#This Row],[CODIGO]],STOCKSANLUIS[],6,FALSE)=0,"PRODUCTO SIN STOCK/UBICACIÓN",VLOOKUP(SALIDA[[#This Row],[CODIGO]],STOCKSANLUIS[],6,FALSE))</f>
        <v>1</v>
      </c>
      <c r="F1227">
        <f>SALIDA[[#This Row],[CANTIDAD]]/SALIDA[[#This Row],[UND MEDIDA]]</f>
        <v>10</v>
      </c>
      <c r="G1227" t="str">
        <f>VLOOKUP(SALIDA[[#This Row],[CODIGO]],FAMILIAS[],4,FALSE)</f>
        <v>HARRIS</v>
      </c>
      <c r="H1227" s="10" t="str">
        <f>IF(VLOOKUP(SALIDA[[#This Row],[CODIGO]],STOCKSANLUIS[],7,FALSE)=0,"PRODUCTO SIN STOCK/UBICACIÓN",VLOOKUP(SALIDA[[#This Row],[CODIGO]],STOCKSANLUIS[],7,FALSE))</f>
        <v>C</v>
      </c>
      <c r="I1227" s="10"/>
      <c r="J1227" t="str">
        <f>SALIDA[[#This Row],[CODIGO]]&amp;"       "&amp;SALIDA[[#This Row],[FAMILIA]]</f>
        <v>00406       HARRIS</v>
      </c>
      <c r="K1227">
        <f>VLOOKUP(SALIDA[[#This Row],[CODIGO]],STOCK_STARSOFT[],5,FALSE)</f>
        <v>2.7172480000000001</v>
      </c>
      <c r="L1227">
        <f>SALIDA[[#This Row],[CANTIDAD]]*SALIDA[[#This Row],[PRECIO UND]]</f>
        <v>27.17248</v>
      </c>
    </row>
    <row r="1228" spans="1:12" x14ac:dyDescent="0.25">
      <c r="A1228" s="6" t="s">
        <v>3406</v>
      </c>
      <c r="B1228" s="100" t="str">
        <f>VLOOKUP(SALIDA[[#This Row],[CODIGO]],STOCKSANLUIS[],2,FALSE)</f>
        <v>SOLDADURA DE PLATA HARRIS AL 45%</v>
      </c>
      <c r="C1228" s="153">
        <v>45955</v>
      </c>
      <c r="D1228">
        <v>4</v>
      </c>
      <c r="E1228">
        <f>IF(VLOOKUP(SALIDA[[#This Row],[CODIGO]],STOCKSANLUIS[],6,FALSE)=0,"PRODUCTO SIN STOCK/UBICACIÓN",VLOOKUP(SALIDA[[#This Row],[CODIGO]],STOCKSANLUIS[],6,FALSE))</f>
        <v>1</v>
      </c>
      <c r="F1228">
        <f>SALIDA[[#This Row],[CANTIDAD]]/SALIDA[[#This Row],[UND MEDIDA]]</f>
        <v>4</v>
      </c>
      <c r="G1228" t="str">
        <f>VLOOKUP(SALIDA[[#This Row],[CODIGO]],FAMILIAS[],4,FALSE)</f>
        <v>HARRIS</v>
      </c>
      <c r="H1228" s="10" t="str">
        <f>IF(VLOOKUP(SALIDA[[#This Row],[CODIGO]],STOCKSANLUIS[],7,FALSE)=0,"PRODUCTO SIN STOCK/UBICACIÓN",VLOOKUP(SALIDA[[#This Row],[CODIGO]],STOCKSANLUIS[],7,FALSE))</f>
        <v>C</v>
      </c>
      <c r="I1228" s="10"/>
      <c r="J1228" t="str">
        <f>SALIDA[[#This Row],[CODIGO]]&amp;"       "&amp;SALIDA[[#This Row],[FAMILIA]]</f>
        <v>02832       HARRIS</v>
      </c>
      <c r="K1228">
        <f>VLOOKUP(SALIDA[[#This Row],[CODIGO]],STOCK_STARSOFT[],5,FALSE)</f>
        <v>15.331932</v>
      </c>
      <c r="L1228">
        <f>SALIDA[[#This Row],[CANTIDAD]]*SALIDA[[#This Row],[PRECIO UND]]</f>
        <v>61.327728</v>
      </c>
    </row>
    <row r="1229" spans="1:12" x14ac:dyDescent="0.25">
      <c r="A1229" s="6" t="s">
        <v>2707</v>
      </c>
      <c r="B1229" s="100" t="str">
        <f>VLOOKUP(SALIDA[[#This Row],[CODIGO]],STOCKSANLUIS[],2,FALSE)</f>
        <v>FUNDENTE EN POLVO DE 113.5 GR (SSPF1/4) - HARRIS</v>
      </c>
      <c r="C1229" s="153">
        <v>45955</v>
      </c>
      <c r="D1229">
        <v>2</v>
      </c>
      <c r="E1229">
        <f>IF(VLOOKUP(SALIDA[[#This Row],[CODIGO]],STOCKSANLUIS[],6,FALSE)=0,"PRODUCTO SIN STOCK/UBICACIÓN",VLOOKUP(SALIDA[[#This Row],[CODIGO]],STOCKSANLUIS[],6,FALSE))</f>
        <v>1</v>
      </c>
      <c r="F1229">
        <f>SALIDA[[#This Row],[CANTIDAD]]/SALIDA[[#This Row],[UND MEDIDA]]</f>
        <v>2</v>
      </c>
      <c r="G1229" t="str">
        <f>VLOOKUP(SALIDA[[#This Row],[CODIGO]],FAMILIAS[],4,FALSE)</f>
        <v>HARRIS</v>
      </c>
      <c r="H1229" s="10" t="str">
        <f>IF(VLOOKUP(SALIDA[[#This Row],[CODIGO]],STOCKSANLUIS[],7,FALSE)=0,"PRODUCTO SIN STOCK/UBICACIÓN",VLOOKUP(SALIDA[[#This Row],[CODIGO]],STOCKSANLUIS[],7,FALSE))</f>
        <v>C</v>
      </c>
      <c r="I1229" s="10"/>
      <c r="J1229" t="str">
        <f>SALIDA[[#This Row],[CODIGO]]&amp;"       "&amp;SALIDA[[#This Row],[FAMILIA]]</f>
        <v>02195       HARRIS</v>
      </c>
      <c r="K1229">
        <f>VLOOKUP(SALIDA[[#This Row],[CODIGO]],STOCK_STARSOFT[],5,FALSE)</f>
        <v>6.6086</v>
      </c>
      <c r="L1229">
        <f>SALIDA[[#This Row],[CANTIDAD]]*SALIDA[[#This Row],[PRECIO UND]]</f>
        <v>13.2172</v>
      </c>
    </row>
    <row r="1230" spans="1:12" x14ac:dyDescent="0.25">
      <c r="A1230" s="6" t="s">
        <v>1472</v>
      </c>
      <c r="B1230" s="100" t="str">
        <f>VLOOKUP(SALIDA[[#This Row],[CODIGO]],STOCKSANLUIS[],2,FALSE)</f>
        <v>MANGA AISLANTE CI-M-054 DE 2 1/8" X 3/4" - ARMAFLEX/ARMACELL</v>
      </c>
      <c r="C1230" s="153">
        <v>45955</v>
      </c>
      <c r="D1230">
        <v>1</v>
      </c>
      <c r="E1230">
        <f>IF(VLOOKUP(SALIDA[[#This Row],[CODIGO]],STOCKSANLUIS[],6,FALSE)=0,"PRODUCTO SIN STOCK/UBICACIÓN",VLOOKUP(SALIDA[[#This Row],[CODIGO]],STOCKSANLUIS[],6,FALSE))</f>
        <v>1</v>
      </c>
      <c r="F1230">
        <f>SALIDA[[#This Row],[CANTIDAD]]/SALIDA[[#This Row],[UND MEDIDA]]</f>
        <v>1</v>
      </c>
      <c r="G1230" t="str">
        <f>VLOOKUP(SALIDA[[#This Row],[CODIGO]],FAMILIAS[],4,FALSE)</f>
        <v>ARMACELL</v>
      </c>
      <c r="H1230" s="10" t="str">
        <f>IF(VLOOKUP(SALIDA[[#This Row],[CODIGO]],STOCKSANLUIS[],7,FALSE)=0,"PRODUCTO SIN STOCK/UBICACIÓN",VLOOKUP(SALIDA[[#This Row],[CODIGO]],STOCKSANLUIS[],7,FALSE))</f>
        <v>A</v>
      </c>
      <c r="I1230" s="10"/>
      <c r="J1230" t="str">
        <f>SALIDA[[#This Row],[CODIGO]]&amp;"       "&amp;SALIDA[[#This Row],[FAMILIA]]</f>
        <v>01493       ARMACELL</v>
      </c>
      <c r="K1230">
        <f>VLOOKUP(SALIDA[[#This Row],[CODIGO]],STOCK_STARSOFT[],5,FALSE)</f>
        <v>4.9959870000000004</v>
      </c>
      <c r="L1230">
        <f>SALIDA[[#This Row],[CANTIDAD]]*SALIDA[[#This Row],[PRECIO UND]]</f>
        <v>4.9959870000000004</v>
      </c>
    </row>
    <row r="1231" spans="1:12" x14ac:dyDescent="0.25">
      <c r="A1231" s="6" t="s">
        <v>33</v>
      </c>
      <c r="B1231" s="100" t="str">
        <f>VLOOKUP(SALIDA[[#This Row],[CODIGO]],STOCKSANLUIS[],2,FALSE)</f>
        <v>CONTROLADOR DE TEMPERATURA DIGITAL MT-512E 2HP - VER.13 - 115/220 VAC - FULL GAUGE</v>
      </c>
      <c r="C1231" s="153">
        <v>45957</v>
      </c>
      <c r="D1231">
        <v>100</v>
      </c>
      <c r="E1231">
        <f>IF(VLOOKUP(SALIDA[[#This Row],[CODIGO]],STOCKSANLUIS[],6,FALSE)=0,"PRODUCTO SIN STOCK/UBICACIÓN",VLOOKUP(SALIDA[[#This Row],[CODIGO]],STOCKSANLUIS[],6,FALSE))</f>
        <v>1</v>
      </c>
      <c r="F1231">
        <f>SALIDA[[#This Row],[CANTIDAD]]/SALIDA[[#This Row],[UND MEDIDA]]</f>
        <v>100</v>
      </c>
      <c r="G1231" t="str">
        <f>VLOOKUP(SALIDA[[#This Row],[CODIGO]],FAMILIAS[],4,FALSE)</f>
        <v>FULL GAUGE</v>
      </c>
      <c r="H1231" s="10" t="str">
        <f>IF(VLOOKUP(SALIDA[[#This Row],[CODIGO]],STOCKSANLUIS[],7,FALSE)=0,"PRODUCTO SIN STOCK/UBICACIÓN",VLOOKUP(SALIDA[[#This Row],[CODIGO]],STOCKSANLUIS[],7,FALSE))</f>
        <v>C</v>
      </c>
      <c r="I1231" s="10"/>
      <c r="J1231" t="str">
        <f>SALIDA[[#This Row],[CODIGO]]&amp;"       "&amp;SALIDA[[#This Row],[FAMILIA]]</f>
        <v>00016       FULL GAUGE</v>
      </c>
      <c r="K1231">
        <f>VLOOKUP(SALIDA[[#This Row],[CODIGO]],STOCK_STARSOFT[],5,FALSE)</f>
        <v>13.318346</v>
      </c>
      <c r="L1231">
        <f>SALIDA[[#This Row],[CANTIDAD]]*SALIDA[[#This Row],[PRECIO UND]]</f>
        <v>1331.8345999999999</v>
      </c>
    </row>
    <row r="1232" spans="1:12" x14ac:dyDescent="0.25">
      <c r="A1232" s="6" t="s">
        <v>995</v>
      </c>
      <c r="B1232" s="100" t="str">
        <f>VLOOKUP(SALIDA[[#This Row],[CODIGO]],STOCKSANLUIS[],2,FALSE)</f>
        <v>ANTORCHA CON MANGUERA Y AUTOENCENDIDO PARA MAP GASS  QTX-JH7 - QUALITY</v>
      </c>
      <c r="C1232" s="153">
        <v>45957</v>
      </c>
      <c r="D1232">
        <v>3</v>
      </c>
      <c r="E1232">
        <f>IF(VLOOKUP(SALIDA[[#This Row],[CODIGO]],STOCKSANLUIS[],6,FALSE)=0,"PRODUCTO SIN STOCK/UBICACIÓN",VLOOKUP(SALIDA[[#This Row],[CODIGO]],STOCKSANLUIS[],6,FALSE))</f>
        <v>1</v>
      </c>
      <c r="F1232">
        <f>SALIDA[[#This Row],[CANTIDAD]]/SALIDA[[#This Row],[UND MEDIDA]]</f>
        <v>3</v>
      </c>
      <c r="G1232" t="str">
        <f>VLOOKUP(SALIDA[[#This Row],[CODIGO]],FAMILIAS[],4,FALSE)</f>
        <v>QUALITY</v>
      </c>
      <c r="H1232" s="10" t="str">
        <f>IF(VLOOKUP(SALIDA[[#This Row],[CODIGO]],STOCKSANLUIS[],7,FALSE)=0,"PRODUCTO SIN STOCK/UBICACIÓN",VLOOKUP(SALIDA[[#This Row],[CODIGO]],STOCKSANLUIS[],7,FALSE))</f>
        <v>A</v>
      </c>
      <c r="I1232" s="10" t="s">
        <v>19536</v>
      </c>
      <c r="J1232" t="str">
        <f>SALIDA[[#This Row],[CODIGO]]&amp;"       "&amp;SALIDA[[#This Row],[FAMILIA]]</f>
        <v>01052       QUALITY</v>
      </c>
      <c r="K1232">
        <f>VLOOKUP(SALIDA[[#This Row],[CODIGO]],STOCK_STARSOFT[],5,FALSE)</f>
        <v>25.942240000000002</v>
      </c>
      <c r="L1232">
        <f>SALIDA[[#This Row],[CANTIDAD]]*SALIDA[[#This Row],[PRECIO UND]]</f>
        <v>77.826720000000009</v>
      </c>
    </row>
    <row r="1233" spans="1:12" x14ac:dyDescent="0.25">
      <c r="A1233" s="6" t="s">
        <v>595</v>
      </c>
      <c r="B1233" s="100" t="str">
        <f>VLOOKUP(SALIDA[[#This Row],[CODIGO]],STOCKSANLUIS[],2,FALSE)</f>
        <v>CUERPO DE VALVULA SOLENOIDE DANFOSS EVR 3 - 3/8  SOLDABLE  032F1204</v>
      </c>
      <c r="C1233" s="153">
        <v>45957</v>
      </c>
      <c r="D1233">
        <v>2</v>
      </c>
      <c r="E1233">
        <f>IF(VLOOKUP(SALIDA[[#This Row],[CODIGO]],STOCKSANLUIS[],6,FALSE)=0,"PRODUCTO SIN STOCK/UBICACIÓN",VLOOKUP(SALIDA[[#This Row],[CODIGO]],STOCKSANLUIS[],6,FALSE))</f>
        <v>1</v>
      </c>
      <c r="F1233">
        <f>SALIDA[[#This Row],[CANTIDAD]]/SALIDA[[#This Row],[UND MEDIDA]]</f>
        <v>2</v>
      </c>
      <c r="G1233" t="str">
        <f>VLOOKUP(SALIDA[[#This Row],[CODIGO]],FAMILIAS[],4,FALSE)</f>
        <v>DANFOSS</v>
      </c>
      <c r="H1233" s="10" t="str">
        <f>IF(VLOOKUP(SALIDA[[#This Row],[CODIGO]],STOCKSANLUIS[],7,FALSE)=0,"PRODUCTO SIN STOCK/UBICACIÓN",VLOOKUP(SALIDA[[#This Row],[CODIGO]],STOCKSANLUIS[],7,FALSE))</f>
        <v>A</v>
      </c>
      <c r="I1233" s="10" t="s">
        <v>19536</v>
      </c>
      <c r="J1233" t="str">
        <f>SALIDA[[#This Row],[CODIGO]]&amp;"       "&amp;SALIDA[[#This Row],[FAMILIA]]</f>
        <v>00583       DANFOSS</v>
      </c>
      <c r="K1233">
        <f>VLOOKUP(SALIDA[[#This Row],[CODIGO]],STOCK_STARSOFT[],5,FALSE)</f>
        <v>16.810089000000001</v>
      </c>
      <c r="L1233">
        <f>SALIDA[[#This Row],[CANTIDAD]]*SALIDA[[#This Row],[PRECIO UND]]</f>
        <v>33.620178000000003</v>
      </c>
    </row>
    <row r="1234" spans="1:12" x14ac:dyDescent="0.25">
      <c r="A1234" s="6" t="s">
        <v>3678</v>
      </c>
      <c r="B1234" s="100" t="str">
        <f>VLOOKUP(SALIDA[[#This Row],[CODIGO]],STOCKSANLUIS[],2,FALSE)</f>
        <v>RESISTENCIA SILICONADA POTENCIA CONSTANTE TECNOLATINA - TPC-M - 40W/M - 220V</v>
      </c>
      <c r="C1234" s="153">
        <v>45957</v>
      </c>
      <c r="D1234">
        <v>16</v>
      </c>
      <c r="E1234">
        <f>IF(VLOOKUP(SALIDA[[#This Row],[CODIGO]],STOCKSANLUIS[],6,FALSE)=0,"PRODUCTO SIN STOCK/UBICACIÓN",VLOOKUP(SALIDA[[#This Row],[CODIGO]],STOCKSANLUIS[],6,FALSE))</f>
        <v>100</v>
      </c>
      <c r="F1234">
        <f>SALIDA[[#This Row],[CANTIDAD]]/SALIDA[[#This Row],[UND MEDIDA]]</f>
        <v>0.16</v>
      </c>
      <c r="G1234" t="str">
        <f>VLOOKUP(SALIDA[[#This Row],[CODIGO]],FAMILIAS[],4,FALSE)</f>
        <v>TECNOLATINA</v>
      </c>
      <c r="H1234" s="10" t="str">
        <f>IF(VLOOKUP(SALIDA[[#This Row],[CODIGO]],STOCKSANLUIS[],7,FALSE)=0,"PRODUCTO SIN STOCK/UBICACIÓN",VLOOKUP(SALIDA[[#This Row],[CODIGO]],STOCKSANLUIS[],7,FALSE))</f>
        <v>C</v>
      </c>
      <c r="I1234" s="10"/>
      <c r="J1234" t="str">
        <f>SALIDA[[#This Row],[CODIGO]]&amp;"       "&amp;SALIDA[[#This Row],[FAMILIA]]</f>
        <v>03059       TECNOLATINA</v>
      </c>
      <c r="K1234">
        <f>VLOOKUP(SALIDA[[#This Row],[CODIGO]],STOCK_STARSOFT[],5,FALSE)</f>
        <v>1.9391890000000001</v>
      </c>
      <c r="L1234">
        <f>SALIDA[[#This Row],[CANTIDAD]]*SALIDA[[#This Row],[PRECIO UND]]</f>
        <v>31.027024000000001</v>
      </c>
    </row>
    <row r="1235" spans="1:12" x14ac:dyDescent="0.25">
      <c r="A1235" s="6" t="s">
        <v>259</v>
      </c>
      <c r="B1235" s="100" t="str">
        <f>VLOOKUP(SALIDA[[#This Row],[CODIGO]],STOCKSANLUIS[],2,FALSE)</f>
        <v>PLATINA KLEERSTRIP MAX BULLET HTP SILVER 2  PLOMO (60 CM)- 477600</v>
      </c>
      <c r="C1235" s="153">
        <v>45957</v>
      </c>
      <c r="D1235">
        <v>22</v>
      </c>
      <c r="E1235">
        <f>IF(VLOOKUP(SALIDA[[#This Row],[CODIGO]],STOCKSANLUIS[],6,FALSE)=0,"PRODUCTO SIN STOCK/UBICACIÓN",VLOOKUP(SALIDA[[#This Row],[CODIGO]],STOCKSANLUIS[],6,FALSE))</f>
        <v>1</v>
      </c>
      <c r="F1235">
        <f>SALIDA[[#This Row],[CANTIDAD]]/SALIDA[[#This Row],[UND MEDIDA]]</f>
        <v>22</v>
      </c>
      <c r="G1235" t="str">
        <f>VLOOKUP(SALIDA[[#This Row],[CODIGO]],FAMILIAS[],4,FALSE)</f>
        <v>ES ROBBINS</v>
      </c>
      <c r="H1235" s="10" t="str">
        <f>IF(VLOOKUP(SALIDA[[#This Row],[CODIGO]],STOCKSANLUIS[],7,FALSE)=0,"PRODUCTO SIN STOCK/UBICACIÓN",VLOOKUP(SALIDA[[#This Row],[CODIGO]],STOCKSANLUIS[],7,FALSE))</f>
        <v>C</v>
      </c>
      <c r="I1235" s="10"/>
      <c r="J1235" t="str">
        <f>SALIDA[[#This Row],[CODIGO]]&amp;"       "&amp;SALIDA[[#This Row],[FAMILIA]]</f>
        <v>00186       ES ROBBINS</v>
      </c>
      <c r="K1235">
        <f>VLOOKUP(SALIDA[[#This Row],[CODIGO]],STOCK_STARSOFT[],5,FALSE)</f>
        <v>4.3959429999999999</v>
      </c>
      <c r="L1235">
        <f>SALIDA[[#This Row],[CANTIDAD]]*SALIDA[[#This Row],[PRECIO UND]]</f>
        <v>96.710746</v>
      </c>
    </row>
    <row r="1236" spans="1:12" x14ac:dyDescent="0.25">
      <c r="A1236" s="6" t="s">
        <v>2020</v>
      </c>
      <c r="B1236" s="100" t="str">
        <f>VLOOKUP(SALIDA[[#This Row],[CODIGO]],STOCKSANLUIS[],2,FALSE)</f>
        <v>CONTROLADOR DE TEMPERATURA Y HUMEDAD DIGITAL MT-530EW SUPER (10-85%HR) - VER.06 - 115/220 VAC - FULL GAUGE - WHITE</v>
      </c>
      <c r="C1236" s="153">
        <v>45957</v>
      </c>
      <c r="D1236">
        <v>1</v>
      </c>
      <c r="E1236">
        <f>IF(VLOOKUP(SALIDA[[#This Row],[CODIGO]],STOCKSANLUIS[],6,FALSE)=0,"PRODUCTO SIN STOCK/UBICACIÓN",VLOOKUP(SALIDA[[#This Row],[CODIGO]],STOCKSANLUIS[],6,FALSE))</f>
        <v>1</v>
      </c>
      <c r="F1236">
        <f>SALIDA[[#This Row],[CANTIDAD]]/SALIDA[[#This Row],[UND MEDIDA]]</f>
        <v>1</v>
      </c>
      <c r="G1236" t="str">
        <f>VLOOKUP(SALIDA[[#This Row],[CODIGO]],FAMILIAS[],4,FALSE)</f>
        <v>FULL GAUGE</v>
      </c>
      <c r="H1236" s="10" t="str">
        <f>IF(VLOOKUP(SALIDA[[#This Row],[CODIGO]],STOCKSANLUIS[],7,FALSE)=0,"PRODUCTO SIN STOCK/UBICACIÓN",VLOOKUP(SALIDA[[#This Row],[CODIGO]],STOCKSANLUIS[],7,FALSE))</f>
        <v>A</v>
      </c>
      <c r="I1236" s="10"/>
      <c r="J1236" t="str">
        <f>SALIDA[[#This Row],[CODIGO]]&amp;"       "&amp;SALIDA[[#This Row],[FAMILIA]]</f>
        <v>01784       FULL GAUGE</v>
      </c>
      <c r="K1236">
        <f>VLOOKUP(SALIDA[[#This Row],[CODIGO]],STOCK_STARSOFT[],5,FALSE)</f>
        <v>45.731242000000002</v>
      </c>
      <c r="L1236">
        <f>SALIDA[[#This Row],[CANTIDAD]]*SALIDA[[#This Row],[PRECIO UND]]</f>
        <v>45.731242000000002</v>
      </c>
    </row>
    <row r="1237" spans="1:12" x14ac:dyDescent="0.25">
      <c r="A1237" s="6" t="s">
        <v>3339</v>
      </c>
      <c r="B1237" s="100" t="str">
        <f>VLOOKUP(SALIDA[[#This Row],[CODIGO]],STOCKSANLUIS[],2,FALSE)</f>
        <v>GAS REFRIGERANTE R134 - 13.6KG ICELOONG</v>
      </c>
      <c r="C1237" s="153">
        <v>45957</v>
      </c>
      <c r="D1237">
        <v>1</v>
      </c>
      <c r="E1237">
        <f>IF(VLOOKUP(SALIDA[[#This Row],[CODIGO]],STOCKSANLUIS[],6,FALSE)=0,"PRODUCTO SIN STOCK/UBICACIÓN",VLOOKUP(SALIDA[[#This Row],[CODIGO]],STOCKSANLUIS[],6,FALSE))</f>
        <v>1</v>
      </c>
      <c r="F1237">
        <f>SALIDA[[#This Row],[CANTIDAD]]/SALIDA[[#This Row],[UND MEDIDA]]</f>
        <v>1</v>
      </c>
      <c r="G1237" t="str">
        <f>VLOOKUP(SALIDA[[#This Row],[CODIGO]],FAMILIAS[],4,FALSE)</f>
        <v>ZHEJIANG YONGHE</v>
      </c>
      <c r="H1237" s="10" t="str">
        <f>IF(VLOOKUP(SALIDA[[#This Row],[CODIGO]],STOCKSANLUIS[],7,FALSE)=0,"PRODUCTO SIN STOCK/UBICACIÓN",VLOOKUP(SALIDA[[#This Row],[CODIGO]],STOCKSANLUIS[],7,FALSE))</f>
        <v>C</v>
      </c>
      <c r="I1237" s="10"/>
      <c r="J1237" t="str">
        <f>SALIDA[[#This Row],[CODIGO]]&amp;"       "&amp;SALIDA[[#This Row],[FAMILIA]]</f>
        <v>02751       ZHEJIANG YONGHE</v>
      </c>
      <c r="K1237">
        <f>VLOOKUP(SALIDA[[#This Row],[CODIGO]],STOCK_STARSOFT[],5,FALSE)</f>
        <v>106.20946600000001</v>
      </c>
      <c r="L1237">
        <f>SALIDA[[#This Row],[CANTIDAD]]*SALIDA[[#This Row],[PRECIO UND]]</f>
        <v>106.20946600000001</v>
      </c>
    </row>
    <row r="1238" spans="1:12" x14ac:dyDescent="0.25">
      <c r="A1238" s="6" t="s">
        <v>3339</v>
      </c>
      <c r="B1238" s="100" t="str">
        <f>VLOOKUP(SALIDA[[#This Row],[CODIGO]],STOCKSANLUIS[],2,FALSE)</f>
        <v>GAS REFRIGERANTE R134 - 13.6KG ICELOONG</v>
      </c>
      <c r="C1238" s="153">
        <v>45957</v>
      </c>
      <c r="D1238">
        <v>1</v>
      </c>
      <c r="E1238">
        <f>IF(VLOOKUP(SALIDA[[#This Row],[CODIGO]],STOCKSANLUIS[],6,FALSE)=0,"PRODUCTO SIN STOCK/UBICACIÓN",VLOOKUP(SALIDA[[#This Row],[CODIGO]],STOCKSANLUIS[],6,FALSE))</f>
        <v>1</v>
      </c>
      <c r="F1238">
        <f>SALIDA[[#This Row],[CANTIDAD]]/SALIDA[[#This Row],[UND MEDIDA]]</f>
        <v>1</v>
      </c>
      <c r="G1238" t="str">
        <f>VLOOKUP(SALIDA[[#This Row],[CODIGO]],FAMILIAS[],4,FALSE)</f>
        <v>ZHEJIANG YONGHE</v>
      </c>
      <c r="H1238" s="10" t="str">
        <f>IF(VLOOKUP(SALIDA[[#This Row],[CODIGO]],STOCKSANLUIS[],7,FALSE)=0,"PRODUCTO SIN STOCK/UBICACIÓN",VLOOKUP(SALIDA[[#This Row],[CODIGO]],STOCKSANLUIS[],7,FALSE))</f>
        <v>C</v>
      </c>
      <c r="I1238" s="10"/>
      <c r="J1238" t="str">
        <f>SALIDA[[#This Row],[CODIGO]]&amp;"       "&amp;SALIDA[[#This Row],[FAMILIA]]</f>
        <v>02751       ZHEJIANG YONGHE</v>
      </c>
      <c r="K1238">
        <f>VLOOKUP(SALIDA[[#This Row],[CODIGO]],STOCK_STARSOFT[],5,FALSE)</f>
        <v>106.20946600000001</v>
      </c>
      <c r="L1238">
        <f>SALIDA[[#This Row],[CANTIDAD]]*SALIDA[[#This Row],[PRECIO UND]]</f>
        <v>106.20946600000001</v>
      </c>
    </row>
    <row r="1239" spans="1:12" x14ac:dyDescent="0.25">
      <c r="A1239" s="6" t="s">
        <v>3577</v>
      </c>
      <c r="B1239" s="100" t="str">
        <f>VLOOKUP(SALIDA[[#This Row],[CODIGO]],STOCKSANLUIS[],2,FALSE)</f>
        <v>MOTOVENTILADOR AXIAL EBM S4E400/G01 - 400MM - 220V MONOFÁSICO - 4 POLOS, CON REJILLA - FLUJO V   </v>
      </c>
      <c r="C1239" s="153">
        <v>45957</v>
      </c>
      <c r="D1239">
        <v>1</v>
      </c>
      <c r="E1239">
        <f>IF(VLOOKUP(SALIDA[[#This Row],[CODIGO]],STOCKSANLUIS[],6,FALSE)=0,"PRODUCTO SIN STOCK/UBICACIÓN",VLOOKUP(SALIDA[[#This Row],[CODIGO]],STOCKSANLUIS[],6,FALSE))</f>
        <v>1</v>
      </c>
      <c r="F1239">
        <f>SALIDA[[#This Row],[CANTIDAD]]/SALIDA[[#This Row],[UND MEDIDA]]</f>
        <v>1</v>
      </c>
      <c r="G1239" t="str">
        <f>VLOOKUP(SALIDA[[#This Row],[CODIGO]],FAMILIAS[],4,FALSE)</f>
        <v>EBM</v>
      </c>
      <c r="H1239" s="10" t="str">
        <f>IF(VLOOKUP(SALIDA[[#This Row],[CODIGO]],STOCKSANLUIS[],7,FALSE)=0,"PRODUCTO SIN STOCK/UBICACIÓN",VLOOKUP(SALIDA[[#This Row],[CODIGO]],STOCKSANLUIS[],7,FALSE))</f>
        <v>C</v>
      </c>
      <c r="I1239" s="10"/>
      <c r="J1239" t="str">
        <f>SALIDA[[#This Row],[CODIGO]]&amp;"       "&amp;SALIDA[[#This Row],[FAMILIA]]</f>
        <v>02983       EBM</v>
      </c>
      <c r="K1239">
        <f>VLOOKUP(SALIDA[[#This Row],[CODIGO]],STOCK_STARSOFT[],5,FALSE)</f>
        <v>74.290643000000003</v>
      </c>
      <c r="L1239">
        <f>SALIDA[[#This Row],[CANTIDAD]]*SALIDA[[#This Row],[PRECIO UND]]</f>
        <v>74.290643000000003</v>
      </c>
    </row>
    <row r="1240" spans="1:12" x14ac:dyDescent="0.25">
      <c r="A1240" s="6" t="s">
        <v>3641</v>
      </c>
      <c r="B1240" s="100" t="str">
        <f>VLOOKUP(SALIDA[[#This Row],[CODIGO]],STOCKSANLUIS[],2,FALSE)</f>
        <v>MOTOVENTILADOR MAER FAN YDWF102L40P4-570N-500S (220V, 60HZ, 4 POLES, 1PH, CL.F, SUCTION)</v>
      </c>
      <c r="C1240" s="153">
        <v>45957</v>
      </c>
      <c r="D1240">
        <v>1</v>
      </c>
      <c r="E1240">
        <f>IF(VLOOKUP(SALIDA[[#This Row],[CODIGO]],STOCKSANLUIS[],6,FALSE)=0,"PRODUCTO SIN STOCK/UBICACIÓN",VLOOKUP(SALIDA[[#This Row],[CODIGO]],STOCKSANLUIS[],6,FALSE))</f>
        <v>1</v>
      </c>
      <c r="F1240">
        <f>SALIDA[[#This Row],[CANTIDAD]]/SALIDA[[#This Row],[UND MEDIDA]]</f>
        <v>1</v>
      </c>
      <c r="G1240" t="str">
        <f>VLOOKUP(SALIDA[[#This Row],[CODIGO]],FAMILIAS[],4,FALSE)</f>
        <v>MAER FAN</v>
      </c>
      <c r="H1240" s="10" t="str">
        <f>IF(VLOOKUP(SALIDA[[#This Row],[CODIGO]],STOCKSANLUIS[],7,FALSE)=0,"PRODUCTO SIN STOCK/UBICACIÓN",VLOOKUP(SALIDA[[#This Row],[CODIGO]],STOCKSANLUIS[],7,FALSE))</f>
        <v>C</v>
      </c>
      <c r="I1240" s="10"/>
      <c r="J1240" t="str">
        <f>SALIDA[[#This Row],[CODIGO]]&amp;"       "&amp;SALIDA[[#This Row],[FAMILIA]]</f>
        <v>03038       MAER FAN</v>
      </c>
      <c r="K1240">
        <f>VLOOKUP(SALIDA[[#This Row],[CODIGO]],STOCK_STARSOFT[],5,FALSE)</f>
        <v>46.914290000000001</v>
      </c>
      <c r="L1240">
        <f>SALIDA[[#This Row],[CANTIDAD]]*SALIDA[[#This Row],[PRECIO UND]]</f>
        <v>46.914290000000001</v>
      </c>
    </row>
    <row r="1241" spans="1:12" x14ac:dyDescent="0.25">
      <c r="A1241" s="6" t="s">
        <v>3569</v>
      </c>
      <c r="B1241" s="100" t="str">
        <f>VLOOKUP(SALIDA[[#This Row],[CODIGO]],STOCKSANLUIS[],2,FALSE)</f>
        <v>MOTOVENTILADOR MAER FAN YSWF74L60P4-522N-450S (220V/380V/440V, 60HZ, 4 POLES, 3PH, CL.F,/Y, SUCTION)</v>
      </c>
      <c r="C1241" s="153">
        <v>45958</v>
      </c>
      <c r="D1241">
        <v>2</v>
      </c>
      <c r="E1241">
        <f>IF(VLOOKUP(SALIDA[[#This Row],[CODIGO]],STOCKSANLUIS[],6,FALSE)=0,"PRODUCTO SIN STOCK/UBICACIÓN",VLOOKUP(SALIDA[[#This Row],[CODIGO]],STOCKSANLUIS[],6,FALSE))</f>
        <v>1</v>
      </c>
      <c r="F1241">
        <f>SALIDA[[#This Row],[CANTIDAD]]/SALIDA[[#This Row],[UND MEDIDA]]</f>
        <v>2</v>
      </c>
      <c r="G1241" t="str">
        <f>VLOOKUP(SALIDA[[#This Row],[CODIGO]],FAMILIAS[],4,FALSE)</f>
        <v>MAER FAN</v>
      </c>
      <c r="H1241" s="10" t="str">
        <f>IF(VLOOKUP(SALIDA[[#This Row],[CODIGO]],STOCKSANLUIS[],7,FALSE)=0,"PRODUCTO SIN STOCK/UBICACIÓN",VLOOKUP(SALIDA[[#This Row],[CODIGO]],STOCKSANLUIS[],7,FALSE))</f>
        <v>C</v>
      </c>
      <c r="I1241" s="10"/>
      <c r="J1241" t="str">
        <f>SALIDA[[#This Row],[CODIGO]]&amp;"       "&amp;SALIDA[[#This Row],[FAMILIA]]</f>
        <v>02978       MAER FAN</v>
      </c>
      <c r="K1241">
        <f>VLOOKUP(SALIDA[[#This Row],[CODIGO]],STOCK_STARSOFT[],5,FALSE)</f>
        <v>39.236970999999997</v>
      </c>
      <c r="L1241">
        <f>SALIDA[[#This Row],[CANTIDAD]]*SALIDA[[#This Row],[PRECIO UND]]</f>
        <v>78.473941999999994</v>
      </c>
    </row>
    <row r="1242" spans="1:12" x14ac:dyDescent="0.25">
      <c r="A1242" s="6" t="s">
        <v>39</v>
      </c>
      <c r="B1242" s="100" t="str">
        <f>VLOOKUP(SALIDA[[#This Row],[CODIGO]],STOCKSANLUIS[],2,FALSE)</f>
        <v>CONTROLADOR DE TEMPERATURA DIGITAL MT-516E C/2DA ETAPA CONFIGURABLE - VER.13 - 115/220 VAC - FULL GAUGE</v>
      </c>
      <c r="C1242" s="153">
        <v>45958</v>
      </c>
      <c r="D1242">
        <v>4</v>
      </c>
      <c r="E1242">
        <f>IF(VLOOKUP(SALIDA[[#This Row],[CODIGO]],STOCKSANLUIS[],6,FALSE)=0,"PRODUCTO SIN STOCK/UBICACIÓN",VLOOKUP(SALIDA[[#This Row],[CODIGO]],STOCKSANLUIS[],6,FALSE))</f>
        <v>1</v>
      </c>
      <c r="F1242">
        <f>SALIDA[[#This Row],[CANTIDAD]]/SALIDA[[#This Row],[UND MEDIDA]]</f>
        <v>4</v>
      </c>
      <c r="G1242" t="str">
        <f>VLOOKUP(SALIDA[[#This Row],[CODIGO]],FAMILIAS[],4,FALSE)</f>
        <v>FULL GAUGE</v>
      </c>
      <c r="H1242" s="10" t="str">
        <f>IF(VLOOKUP(SALIDA[[#This Row],[CODIGO]],STOCKSANLUIS[],7,FALSE)=0,"PRODUCTO SIN STOCK/UBICACIÓN",VLOOKUP(SALIDA[[#This Row],[CODIGO]],STOCKSANLUIS[],7,FALSE))</f>
        <v>C</v>
      </c>
      <c r="I1242" s="10"/>
      <c r="J1242" t="str">
        <f>SALIDA[[#This Row],[CODIGO]]&amp;"       "&amp;SALIDA[[#This Row],[FAMILIA]]</f>
        <v>00019       FULL GAUGE</v>
      </c>
      <c r="K1242">
        <f>VLOOKUP(SALIDA[[#This Row],[CODIGO]],STOCK_STARSOFT[],5,FALSE)</f>
        <v>20.225960000000001</v>
      </c>
      <c r="L1242">
        <f>SALIDA[[#This Row],[CANTIDAD]]*SALIDA[[#This Row],[PRECIO UND]]</f>
        <v>80.903840000000002</v>
      </c>
    </row>
    <row r="1243" spans="1:12" x14ac:dyDescent="0.25">
      <c r="A1243" s="6" t="s">
        <v>3347</v>
      </c>
      <c r="B1243" s="100" t="str">
        <f>VLOOKUP(SALIDA[[#This Row],[CODIGO]],STOCKSANLUIS[],2,FALSE)</f>
        <v>GAS REFRIGERANTE R507 -11.3KG ICELOONG</v>
      </c>
      <c r="C1243" s="153">
        <v>45958</v>
      </c>
      <c r="D1243">
        <v>1</v>
      </c>
      <c r="E1243">
        <f>IF(VLOOKUP(SALIDA[[#This Row],[CODIGO]],STOCKSANLUIS[],6,FALSE)=0,"PRODUCTO SIN STOCK/UBICACIÓN",VLOOKUP(SALIDA[[#This Row],[CODIGO]],STOCKSANLUIS[],6,FALSE))</f>
        <v>1</v>
      </c>
      <c r="F1243">
        <f>SALIDA[[#This Row],[CANTIDAD]]/SALIDA[[#This Row],[UND MEDIDA]]</f>
        <v>1</v>
      </c>
      <c r="G1243" t="str">
        <f>VLOOKUP(SALIDA[[#This Row],[CODIGO]],FAMILIAS[],4,FALSE)</f>
        <v>ZHEJIANG YONGHE</v>
      </c>
      <c r="H1243" s="10" t="str">
        <f>IF(VLOOKUP(SALIDA[[#This Row],[CODIGO]],STOCKSANLUIS[],7,FALSE)=0,"PRODUCTO SIN STOCK/UBICACIÓN",VLOOKUP(SALIDA[[#This Row],[CODIGO]],STOCKSANLUIS[],7,FALSE))</f>
        <v>C</v>
      </c>
      <c r="I1243" s="10"/>
      <c r="J1243" t="str">
        <f>SALIDA[[#This Row],[CODIGO]]&amp;"       "&amp;SALIDA[[#This Row],[FAMILIA]]</f>
        <v>02755       ZHEJIANG YONGHE</v>
      </c>
      <c r="K1243">
        <f>VLOOKUP(SALIDA[[#This Row],[CODIGO]],STOCK_STARSOFT[],5,FALSE)</f>
        <v>55.968114</v>
      </c>
      <c r="L1243">
        <f>SALIDA[[#This Row],[CANTIDAD]]*SALIDA[[#This Row],[PRECIO UND]]</f>
        <v>55.968114</v>
      </c>
    </row>
    <row r="1244" spans="1:12" x14ac:dyDescent="0.25">
      <c r="A1244" s="6" t="s">
        <v>3347</v>
      </c>
      <c r="B1244" s="100" t="str">
        <f>VLOOKUP(SALIDA[[#This Row],[CODIGO]],STOCKSANLUIS[],2,FALSE)</f>
        <v>GAS REFRIGERANTE R507 -11.3KG ICELOONG</v>
      </c>
      <c r="C1244" s="153">
        <v>45958</v>
      </c>
      <c r="D1244">
        <v>1</v>
      </c>
      <c r="E1244">
        <f>IF(VLOOKUP(SALIDA[[#This Row],[CODIGO]],STOCKSANLUIS[],6,FALSE)=0,"PRODUCTO SIN STOCK/UBICACIÓN",VLOOKUP(SALIDA[[#This Row],[CODIGO]],STOCKSANLUIS[],6,FALSE))</f>
        <v>1</v>
      </c>
      <c r="F1244">
        <f>SALIDA[[#This Row],[CANTIDAD]]/SALIDA[[#This Row],[UND MEDIDA]]</f>
        <v>1</v>
      </c>
      <c r="G1244" t="str">
        <f>VLOOKUP(SALIDA[[#This Row],[CODIGO]],FAMILIAS[],4,FALSE)</f>
        <v>ZHEJIANG YONGHE</v>
      </c>
      <c r="H1244" s="10" t="str">
        <f>IF(VLOOKUP(SALIDA[[#This Row],[CODIGO]],STOCKSANLUIS[],7,FALSE)=0,"PRODUCTO SIN STOCK/UBICACIÓN",VLOOKUP(SALIDA[[#This Row],[CODIGO]],STOCKSANLUIS[],7,FALSE))</f>
        <v>C</v>
      </c>
      <c r="I1244" s="10"/>
      <c r="J1244" t="str">
        <f>SALIDA[[#This Row],[CODIGO]]&amp;"       "&amp;SALIDA[[#This Row],[FAMILIA]]</f>
        <v>02755       ZHEJIANG YONGHE</v>
      </c>
      <c r="K1244">
        <f>VLOOKUP(SALIDA[[#This Row],[CODIGO]],STOCK_STARSOFT[],5,FALSE)</f>
        <v>55.968114</v>
      </c>
      <c r="L1244">
        <f>SALIDA[[#This Row],[CANTIDAD]]*SALIDA[[#This Row],[PRECIO UND]]</f>
        <v>55.968114</v>
      </c>
    </row>
    <row r="1245" spans="1:12" x14ac:dyDescent="0.25">
      <c r="A1245" s="6" t="s">
        <v>3856</v>
      </c>
      <c r="B1245" s="100" t="str">
        <f>VLOOKUP(SALIDA[[#This Row],[CODIGO]],STOCKSANLUIS[],2,FALSE)</f>
        <v>CORTINA DE AIRE DE 90 CM (36") - 220V/1PH/60HZ - STAR COLD - FM-1209Z/Y-MC</v>
      </c>
      <c r="C1245" s="153">
        <v>45958</v>
      </c>
      <c r="D1245">
        <v>1</v>
      </c>
      <c r="E1245">
        <f>IF(VLOOKUP(SALIDA[[#This Row],[CODIGO]],STOCKSANLUIS[],6,FALSE)=0,"PRODUCTO SIN STOCK/UBICACIÓN",VLOOKUP(SALIDA[[#This Row],[CODIGO]],STOCKSANLUIS[],6,FALSE))</f>
        <v>1</v>
      </c>
      <c r="F1245">
        <f>SALIDA[[#This Row],[CANTIDAD]]/SALIDA[[#This Row],[UND MEDIDA]]</f>
        <v>1</v>
      </c>
      <c r="G1245" t="str">
        <f>VLOOKUP(SALIDA[[#This Row],[CODIGO]],FAMILIAS[],4,FALSE)</f>
        <v>STAR COLD</v>
      </c>
      <c r="H1245" s="10" t="str">
        <f>IF(VLOOKUP(SALIDA[[#This Row],[CODIGO]],STOCKSANLUIS[],7,FALSE)=0,"PRODUCTO SIN STOCK/UBICACIÓN",VLOOKUP(SALIDA[[#This Row],[CODIGO]],STOCKSANLUIS[],7,FALSE))</f>
        <v>A</v>
      </c>
      <c r="I1245" s="10"/>
      <c r="J1245" t="str">
        <f>SALIDA[[#This Row],[CODIGO]]&amp;"       "&amp;SALIDA[[#This Row],[FAMILIA]]</f>
        <v>03287       STAR COLD</v>
      </c>
      <c r="K1245">
        <f>VLOOKUP(SALIDA[[#This Row],[CODIGO]],STOCK_STARSOFT[],5,FALSE)</f>
        <v>36.823205000000002</v>
      </c>
      <c r="L1245">
        <f>SALIDA[[#This Row],[CANTIDAD]]*SALIDA[[#This Row],[PRECIO UND]]</f>
        <v>36.823205000000002</v>
      </c>
    </row>
    <row r="1246" spans="1:12" x14ac:dyDescent="0.25">
      <c r="A1246" s="6" t="s">
        <v>2591</v>
      </c>
      <c r="B1246" s="100" t="str">
        <f>VLOOKUP(SALIDA[[#This Row],[CODIGO]],STOCKSANLUIS[],2,FALSE)</f>
        <v>GAS REFRIGERANTE FREON-404 A  X 425 GR-CHEMOURS - CAJA DE 15- CHINO</v>
      </c>
      <c r="C1246" s="153">
        <v>45958</v>
      </c>
      <c r="D1246">
        <v>1</v>
      </c>
      <c r="E1246">
        <f>IF(VLOOKUP(SALIDA[[#This Row],[CODIGO]],STOCKSANLUIS[],6,FALSE)=0,"PRODUCTO SIN STOCK/UBICACIÓN",VLOOKUP(SALIDA[[#This Row],[CODIGO]],STOCKSANLUIS[],6,FALSE))</f>
        <v>1</v>
      </c>
      <c r="F1246">
        <f>SALIDA[[#This Row],[CANTIDAD]]/SALIDA[[#This Row],[UND MEDIDA]]</f>
        <v>1</v>
      </c>
      <c r="G1246" t="str">
        <f>VLOOKUP(SALIDA[[#This Row],[CODIGO]],FAMILIAS[],4,FALSE)</f>
        <v>THE CHEMOURS</v>
      </c>
      <c r="H1246" s="10" t="str">
        <f>IF(VLOOKUP(SALIDA[[#This Row],[CODIGO]],STOCKSANLUIS[],7,FALSE)=0,"PRODUCTO SIN STOCK/UBICACIÓN",VLOOKUP(SALIDA[[#This Row],[CODIGO]],STOCKSANLUIS[],7,FALSE))</f>
        <v>C</v>
      </c>
      <c r="I1246" s="10"/>
      <c r="J1246" t="str">
        <f>SALIDA[[#This Row],[CODIGO]]&amp;"       "&amp;SALIDA[[#This Row],[FAMILIA]]</f>
        <v>02119       THE CHEMOURS</v>
      </c>
      <c r="K1246">
        <f>VLOOKUP(SALIDA[[#This Row],[CODIGO]],STOCK_STARSOFT[],5,FALSE)</f>
        <v>5.5164220000000004</v>
      </c>
      <c r="L1246">
        <f>SALIDA[[#This Row],[CANTIDAD]]*SALIDA[[#This Row],[PRECIO UND]]</f>
        <v>5.5164220000000004</v>
      </c>
    </row>
    <row r="1247" spans="1:12" x14ac:dyDescent="0.25">
      <c r="A1247" s="6" t="s">
        <v>229</v>
      </c>
      <c r="B1247" s="100" t="str">
        <f>VLOOKUP(SALIDA[[#This Row],[CODIGO]],STOCKSANLUIS[],2,FALSE)</f>
        <v>VALVULA DE EXPANSION DANFOSS TES 2 - S/ORIFICIO - 068Z3403</v>
      </c>
      <c r="C1247" s="153">
        <v>45958</v>
      </c>
      <c r="D1247">
        <v>1</v>
      </c>
      <c r="E1247">
        <f>IF(VLOOKUP(SALIDA[[#This Row],[CODIGO]],STOCKSANLUIS[],6,FALSE)=0,"PRODUCTO SIN STOCK/UBICACIÓN",VLOOKUP(SALIDA[[#This Row],[CODIGO]],STOCKSANLUIS[],6,FALSE))</f>
        <v>1</v>
      </c>
      <c r="F1247">
        <f>SALIDA[[#This Row],[CANTIDAD]]/SALIDA[[#This Row],[UND MEDIDA]]</f>
        <v>1</v>
      </c>
      <c r="G1247" t="str">
        <f>VLOOKUP(SALIDA[[#This Row],[CODIGO]],FAMILIAS[],4,FALSE)</f>
        <v>DANFOSS</v>
      </c>
      <c r="H1247" s="10" t="str">
        <f>IF(VLOOKUP(SALIDA[[#This Row],[CODIGO]],STOCKSANLUIS[],7,FALSE)=0,"PRODUCTO SIN STOCK/UBICACIÓN",VLOOKUP(SALIDA[[#This Row],[CODIGO]],STOCKSANLUIS[],7,FALSE))</f>
        <v>A</v>
      </c>
      <c r="I1247" s="10"/>
      <c r="J1247" t="str">
        <f>SALIDA[[#This Row],[CODIGO]]&amp;"       "&amp;SALIDA[[#This Row],[FAMILIA]]</f>
        <v>00162       DANFOSS</v>
      </c>
      <c r="K1247">
        <f>VLOOKUP(SALIDA[[#This Row],[CODIGO]],STOCK_STARSOFT[],5,FALSE)</f>
        <v>42.27</v>
      </c>
      <c r="L1247">
        <f>SALIDA[[#This Row],[CANTIDAD]]*SALIDA[[#This Row],[PRECIO UND]]</f>
        <v>42.27</v>
      </c>
    </row>
    <row r="1248" spans="1:12" x14ac:dyDescent="0.25">
      <c r="A1248" s="6" t="s">
        <v>171</v>
      </c>
      <c r="B1248" s="100" t="str">
        <f>VLOOKUP(SALIDA[[#This Row],[CODIGO]],STOCKSANLUIS[],2,FALSE)</f>
        <v>ORIFICIO N-3 PARA TEX2 - TES2 - TEN2 - 068-2006</v>
      </c>
      <c r="C1248" s="153">
        <v>45958</v>
      </c>
      <c r="D1248">
        <v>1</v>
      </c>
      <c r="E1248">
        <f>IF(VLOOKUP(SALIDA[[#This Row],[CODIGO]],STOCKSANLUIS[],6,FALSE)=0,"PRODUCTO SIN STOCK/UBICACIÓN",VLOOKUP(SALIDA[[#This Row],[CODIGO]],STOCKSANLUIS[],6,FALSE))</f>
        <v>1</v>
      </c>
      <c r="F1248">
        <f>SALIDA[[#This Row],[CANTIDAD]]/SALIDA[[#This Row],[UND MEDIDA]]</f>
        <v>1</v>
      </c>
      <c r="G1248" t="str">
        <f>VLOOKUP(SALIDA[[#This Row],[CODIGO]],FAMILIAS[],4,FALSE)</f>
        <v>DANFOSS</v>
      </c>
      <c r="H1248" s="10" t="str">
        <f>IF(VLOOKUP(SALIDA[[#This Row],[CODIGO]],STOCKSANLUIS[],7,FALSE)=0,"PRODUCTO SIN STOCK/UBICACIÓN",VLOOKUP(SALIDA[[#This Row],[CODIGO]],STOCKSANLUIS[],7,FALSE))</f>
        <v>A</v>
      </c>
      <c r="I1248" s="10"/>
      <c r="J1248" t="str">
        <f>SALIDA[[#This Row],[CODIGO]]&amp;"       "&amp;SALIDA[[#This Row],[FAMILIA]]</f>
        <v>00121       DANFOSS</v>
      </c>
      <c r="K1248">
        <f>VLOOKUP(SALIDA[[#This Row],[CODIGO]],STOCK_STARSOFT[],5,FALSE)</f>
        <v>4.9027329999999996</v>
      </c>
      <c r="L1248">
        <f>SALIDA[[#This Row],[CANTIDAD]]*SALIDA[[#This Row],[PRECIO UND]]</f>
        <v>4.9027329999999996</v>
      </c>
    </row>
    <row r="1249" spans="1:12" x14ac:dyDescent="0.25">
      <c r="A1249" s="6" t="s">
        <v>1576</v>
      </c>
      <c r="B1249" s="100" t="str">
        <f>VLOOKUP(SALIDA[[#This Row],[CODIGO]],STOCKSANLUIS[],2,FALSE)</f>
        <v>BOMBA DE CONDENSADO SAUERMANN SI 1801-220V  TANQUE ALTO</v>
      </c>
      <c r="C1249" s="153">
        <v>45958</v>
      </c>
      <c r="D1249">
        <v>12</v>
      </c>
      <c r="E1249">
        <f>IF(VLOOKUP(SALIDA[[#This Row],[CODIGO]],STOCKSANLUIS[],6,FALSE)=0,"PRODUCTO SIN STOCK/UBICACIÓN",VLOOKUP(SALIDA[[#This Row],[CODIGO]],STOCKSANLUIS[],6,FALSE))</f>
        <v>1</v>
      </c>
      <c r="F1249">
        <f>SALIDA[[#This Row],[CANTIDAD]]/SALIDA[[#This Row],[UND MEDIDA]]</f>
        <v>12</v>
      </c>
      <c r="G1249" t="str">
        <f>VLOOKUP(SALIDA[[#This Row],[CODIGO]],FAMILIAS[],4,FALSE)</f>
        <v>SAUERMANN</v>
      </c>
      <c r="H1249" s="10" t="str">
        <f>IF(VLOOKUP(SALIDA[[#This Row],[CODIGO]],STOCKSANLUIS[],7,FALSE)=0,"PRODUCTO SIN STOCK/UBICACIÓN",VLOOKUP(SALIDA[[#This Row],[CODIGO]],STOCKSANLUIS[],7,FALSE))</f>
        <v>A</v>
      </c>
      <c r="I1249" s="10"/>
      <c r="J1249" t="str">
        <f>SALIDA[[#This Row],[CODIGO]]&amp;"       "&amp;SALIDA[[#This Row],[FAMILIA]]</f>
        <v>01546       SAUERMANN</v>
      </c>
      <c r="K1249">
        <f>VLOOKUP(SALIDA[[#This Row],[CODIGO]],STOCK_STARSOFT[],5,FALSE)</f>
        <v>35.421345000000002</v>
      </c>
      <c r="L1249">
        <f>SALIDA[[#This Row],[CANTIDAD]]*SALIDA[[#This Row],[PRECIO UND]]</f>
        <v>425.05614000000003</v>
      </c>
    </row>
    <row r="1250" spans="1:12" x14ac:dyDescent="0.25">
      <c r="A1250" s="6" t="s">
        <v>3739</v>
      </c>
      <c r="B1250" s="100" t="str">
        <f>VLOOKUP(SALIDA[[#This Row],[CODIGO]],STOCKSANLUIS[],2,FALSE)</f>
        <v>GAS MAPP PRO PREMIUM X 0.400 GR  - AMUCOOL  (TAPA AGUJA - CON VÁLVULA)</v>
      </c>
      <c r="C1250" s="153">
        <v>45958</v>
      </c>
      <c r="D1250">
        <v>25</v>
      </c>
      <c r="E1250">
        <f>IF(VLOOKUP(SALIDA[[#This Row],[CODIGO]],STOCKSANLUIS[],6,FALSE)=0,"PRODUCTO SIN STOCK/UBICACIÓN",VLOOKUP(SALIDA[[#This Row],[CODIGO]],STOCKSANLUIS[],6,FALSE))</f>
        <v>1</v>
      </c>
      <c r="F1250">
        <f>SALIDA[[#This Row],[CANTIDAD]]/SALIDA[[#This Row],[UND MEDIDA]]</f>
        <v>25</v>
      </c>
      <c r="G1250" t="str">
        <f>VLOOKUP(SALIDA[[#This Row],[CODIGO]],FAMILIAS[],4,FALSE)</f>
        <v>AMUCO</v>
      </c>
      <c r="H1250" s="10" t="str">
        <f>IF(VLOOKUP(SALIDA[[#This Row],[CODIGO]],STOCKSANLUIS[],7,FALSE)=0,"PRODUCTO SIN STOCK/UBICACIÓN",VLOOKUP(SALIDA[[#This Row],[CODIGO]],STOCKSANLUIS[],7,FALSE))</f>
        <v>C</v>
      </c>
      <c r="I1250" s="10" t="s">
        <v>19536</v>
      </c>
      <c r="J1250" t="str">
        <f>SALIDA[[#This Row],[CODIGO]]&amp;"       "&amp;SALIDA[[#This Row],[FAMILIA]]</f>
        <v>03122       AMUCO</v>
      </c>
      <c r="K1250">
        <f>VLOOKUP(SALIDA[[#This Row],[CODIGO]],STOCK_STARSOFT[],5,FALSE)</f>
        <v>3.515377</v>
      </c>
      <c r="L1250">
        <f>SALIDA[[#This Row],[CANTIDAD]]*SALIDA[[#This Row],[PRECIO UND]]</f>
        <v>87.884424999999993</v>
      </c>
    </row>
    <row r="1251" spans="1:12" x14ac:dyDescent="0.25">
      <c r="A1251" s="6" t="s">
        <v>3723</v>
      </c>
      <c r="B1251" s="100" t="str">
        <f>VLOOKUP(SALIDA[[#This Row],[CODIGO]],STOCKSANLUIS[],2,FALSE)</f>
        <v>CAJA PROTECTORA DE TERMOSTATO DE PLÁSTICO TRANSPARENTE CON LLAVE DE METAL - TG-2 - EVERWELL</v>
      </c>
      <c r="C1251" s="153">
        <v>45958</v>
      </c>
      <c r="D1251">
        <v>25</v>
      </c>
      <c r="E1251">
        <f>IF(VLOOKUP(SALIDA[[#This Row],[CODIGO]],STOCKSANLUIS[],6,FALSE)=0,"PRODUCTO SIN STOCK/UBICACIÓN",VLOOKUP(SALIDA[[#This Row],[CODIGO]],STOCKSANLUIS[],6,FALSE))</f>
        <v>1</v>
      </c>
      <c r="F1251">
        <f>SALIDA[[#This Row],[CANTIDAD]]/SALIDA[[#This Row],[UND MEDIDA]]</f>
        <v>25</v>
      </c>
      <c r="G1251" t="str">
        <f>VLOOKUP(SALIDA[[#This Row],[CODIGO]],FAMILIAS[],4,FALSE)</f>
        <v>EVERWELL</v>
      </c>
      <c r="H1251" s="10" t="str">
        <f>IF(VLOOKUP(SALIDA[[#This Row],[CODIGO]],STOCKSANLUIS[],7,FALSE)=0,"PRODUCTO SIN STOCK/UBICACIÓN",VLOOKUP(SALIDA[[#This Row],[CODIGO]],STOCKSANLUIS[],7,FALSE))</f>
        <v>A</v>
      </c>
      <c r="I1251" s="10" t="s">
        <v>19536</v>
      </c>
      <c r="J1251" t="str">
        <f>SALIDA[[#This Row],[CODIGO]]&amp;"       "&amp;SALIDA[[#This Row],[FAMILIA]]</f>
        <v>03109       EVERWELL</v>
      </c>
      <c r="K1251">
        <f>VLOOKUP(SALIDA[[#This Row],[CODIGO]],STOCK_STARSOFT[],5,FALSE)</f>
        <v>2.5210620000000001</v>
      </c>
      <c r="L1251">
        <f>SALIDA[[#This Row],[CANTIDAD]]*SALIDA[[#This Row],[PRECIO UND]]</f>
        <v>63.02655</v>
      </c>
    </row>
    <row r="1252" spans="1:12" x14ac:dyDescent="0.25">
      <c r="A1252" s="6" t="s">
        <v>377</v>
      </c>
      <c r="B1252" s="100" t="str">
        <f>VLOOKUP(SALIDA[[#This Row],[CODIGO]],STOCKSANLUIS[],2,FALSE)</f>
        <v>ROLLO DE COBRE FLEXIBLE 5/16" HIGH QUALITY - STARCOLD - 7.94 MM X 0.55 MM X 15 M</v>
      </c>
      <c r="C1252" s="153">
        <v>45958</v>
      </c>
      <c r="D1252">
        <v>6</v>
      </c>
      <c r="E1252">
        <f>IF(VLOOKUP(SALIDA[[#This Row],[CODIGO]],STOCKSANLUIS[],6,FALSE)=0,"PRODUCTO SIN STOCK/UBICACIÓN",VLOOKUP(SALIDA[[#This Row],[CODIGO]],STOCKSANLUIS[],6,FALSE))</f>
        <v>1</v>
      </c>
      <c r="F1252">
        <f>SALIDA[[#This Row],[CANTIDAD]]/SALIDA[[#This Row],[UND MEDIDA]]</f>
        <v>6</v>
      </c>
      <c r="G1252" t="str">
        <f>VLOOKUP(SALIDA[[#This Row],[CODIGO]],FAMILIAS[],4,FALSE)</f>
        <v>ICEAGE- ZHEJIANG JIAHE PIPES</v>
      </c>
      <c r="H1252" s="10" t="str">
        <f>IF(VLOOKUP(SALIDA[[#This Row],[CODIGO]],STOCKSANLUIS[],7,FALSE)=0,"PRODUCTO SIN STOCK/UBICACIÓN",VLOOKUP(SALIDA[[#This Row],[CODIGO]],STOCKSANLUIS[],7,FALSE))</f>
        <v>C</v>
      </c>
      <c r="I1252" s="10" t="s">
        <v>19536</v>
      </c>
      <c r="J1252" t="str">
        <f>SALIDA[[#This Row],[CODIGO]]&amp;"       "&amp;SALIDA[[#This Row],[FAMILIA]]</f>
        <v>00316       ICEAGE- ZHEJIANG JIAHE PIPES</v>
      </c>
      <c r="K1252">
        <f>VLOOKUP(SALIDA[[#This Row],[CODIGO]],STOCK_STARSOFT[],5,FALSE)</f>
        <v>22.340160999999998</v>
      </c>
      <c r="L1252">
        <f>SALIDA[[#This Row],[CANTIDAD]]*SALIDA[[#This Row],[PRECIO UND]]</f>
        <v>134.040966</v>
      </c>
    </row>
    <row r="1253" spans="1:12" x14ac:dyDescent="0.25">
      <c r="A1253" s="6" t="s">
        <v>19298</v>
      </c>
      <c r="B1253" s="100" t="str">
        <f>VLOOKUP(SALIDA[[#This Row],[CODIGO]],STOCKSANLUIS[],2,FALSE)</f>
        <v>CINTA DE ALUMINIO DE 2" X 54.6 YDS (50MM X 50M) - QTA-250E - EVERFROST - HIGH QUALITY</v>
      </c>
      <c r="C1253" s="153">
        <v>45958</v>
      </c>
      <c r="D1253">
        <v>72</v>
      </c>
      <c r="E1253">
        <f>IF(VLOOKUP(SALIDA[[#This Row],[CODIGO]],STOCKSANLUIS[],6,FALSE)=0,"PRODUCTO SIN STOCK/UBICACIÓN",VLOOKUP(SALIDA[[#This Row],[CODIGO]],STOCKSANLUIS[],6,FALSE))</f>
        <v>1</v>
      </c>
      <c r="F1253">
        <f>SALIDA[[#This Row],[CANTIDAD]]/SALIDA[[#This Row],[UND MEDIDA]]</f>
        <v>72</v>
      </c>
      <c r="G1253" t="str">
        <f>VLOOKUP(SALIDA[[#This Row],[CODIGO]],FAMILIAS[],4,FALSE)</f>
        <v>EVERFROST</v>
      </c>
      <c r="H1253" s="10" t="str">
        <f>IF(VLOOKUP(SALIDA[[#This Row],[CODIGO]],STOCKSANLUIS[],7,FALSE)=0,"PRODUCTO SIN STOCK/UBICACIÓN",VLOOKUP(SALIDA[[#This Row],[CODIGO]],STOCKSANLUIS[],7,FALSE))</f>
        <v>C</v>
      </c>
      <c r="I1253" s="10"/>
      <c r="J1253" t="str">
        <f>SALIDA[[#This Row],[CODIGO]]&amp;"       "&amp;SALIDA[[#This Row],[FAMILIA]]</f>
        <v>03488       EVERFROST</v>
      </c>
      <c r="K1253">
        <f>VLOOKUP(SALIDA[[#This Row],[CODIGO]],STOCK_STARSOFT[],5,FALSE)</f>
        <v>1.7111369999999999</v>
      </c>
      <c r="L1253">
        <f>SALIDA[[#This Row],[CANTIDAD]]*SALIDA[[#This Row],[PRECIO UND]]</f>
        <v>123.201864</v>
      </c>
    </row>
    <row r="1254" spans="1:12" x14ac:dyDescent="0.25">
      <c r="A1254" s="6" t="s">
        <v>371</v>
      </c>
      <c r="B1254" s="100" t="str">
        <f>VLOOKUP(SALIDA[[#This Row],[CODIGO]],STOCKSANLUIS[],2,FALSE)</f>
        <v>ROLLO DE COBRE FLEXIBLE 3/4" HIGH QUALITY - STARCOLD - 19.05 MM X 0.75 MM X 15 M</v>
      </c>
      <c r="C1254" s="153">
        <v>45958</v>
      </c>
      <c r="D1254">
        <v>13</v>
      </c>
      <c r="E1254">
        <f>IF(VLOOKUP(SALIDA[[#This Row],[CODIGO]],STOCKSANLUIS[],6,FALSE)=0,"PRODUCTO SIN STOCK/UBICACIÓN",VLOOKUP(SALIDA[[#This Row],[CODIGO]],STOCKSANLUIS[],6,FALSE))</f>
        <v>1</v>
      </c>
      <c r="F1254">
        <f>SALIDA[[#This Row],[CANTIDAD]]/SALIDA[[#This Row],[UND MEDIDA]]</f>
        <v>13</v>
      </c>
      <c r="G1254" t="str">
        <f>VLOOKUP(SALIDA[[#This Row],[CODIGO]],FAMILIAS[],4,FALSE)</f>
        <v>ICEAGE- ZHEJIANG JIAHE PIPES</v>
      </c>
      <c r="H1254" s="10" t="str">
        <f>IF(VLOOKUP(SALIDA[[#This Row],[CODIGO]],STOCKSANLUIS[],7,FALSE)=0,"PRODUCTO SIN STOCK/UBICACIÓN",VLOOKUP(SALIDA[[#This Row],[CODIGO]],STOCKSANLUIS[],7,FALSE))</f>
        <v>C</v>
      </c>
      <c r="I1254" s="10"/>
      <c r="J1254" t="str">
        <f>SALIDA[[#This Row],[CODIGO]]&amp;"       "&amp;SALIDA[[#This Row],[FAMILIA]]</f>
        <v>00313       ICEAGE- ZHEJIANG JIAHE PIPES</v>
      </c>
      <c r="K1254">
        <f>VLOOKUP(SALIDA[[#This Row],[CODIGO]],STOCK_STARSOFT[],5,FALSE)</f>
        <v>75.432329999999993</v>
      </c>
      <c r="L1254">
        <f>SALIDA[[#This Row],[CANTIDAD]]*SALIDA[[#This Row],[PRECIO UND]]</f>
        <v>980.62028999999995</v>
      </c>
    </row>
    <row r="1255" spans="1:12" x14ac:dyDescent="0.25">
      <c r="A1255" s="6" t="s">
        <v>1888</v>
      </c>
      <c r="B1255" s="100" t="str">
        <f>VLOOKUP(SALIDA[[#This Row],[CODIGO]],STOCKSANLUIS[],2,FALSE)</f>
        <v>TERMOSTATO DIGITAL CON AGENDA DE EVENTOS RT607EW PLUS - VER.03 - 110/220 VAC - FULL GAUGE - WHITE</v>
      </c>
      <c r="C1255" s="153">
        <v>45958</v>
      </c>
      <c r="D1255">
        <v>1</v>
      </c>
      <c r="E1255">
        <f>IF(VLOOKUP(SALIDA[[#This Row],[CODIGO]],STOCKSANLUIS[],6,FALSE)=0,"PRODUCTO SIN STOCK/UBICACIÓN",VLOOKUP(SALIDA[[#This Row],[CODIGO]],STOCKSANLUIS[],6,FALSE))</f>
        <v>1</v>
      </c>
      <c r="F1255">
        <f>SALIDA[[#This Row],[CANTIDAD]]/SALIDA[[#This Row],[UND MEDIDA]]</f>
        <v>1</v>
      </c>
      <c r="G1255" t="str">
        <f>VLOOKUP(SALIDA[[#This Row],[CODIGO]],FAMILIAS[],4,FALSE)</f>
        <v>FULL GAUGE</v>
      </c>
      <c r="H1255" s="10" t="str">
        <f>IF(VLOOKUP(SALIDA[[#This Row],[CODIGO]],STOCKSANLUIS[],7,FALSE)=0,"PRODUCTO SIN STOCK/UBICACIÓN",VLOOKUP(SALIDA[[#This Row],[CODIGO]],STOCKSANLUIS[],7,FALSE))</f>
        <v>C</v>
      </c>
      <c r="I1255" s="10"/>
      <c r="J1255" t="str">
        <f>SALIDA[[#This Row],[CODIGO]]&amp;"       "&amp;SALIDA[[#This Row],[FAMILIA]]</f>
        <v>01708       FULL GAUGE</v>
      </c>
      <c r="K1255">
        <f>VLOOKUP(SALIDA[[#This Row],[CODIGO]],STOCK_STARSOFT[],5,FALSE)</f>
        <v>27.906652000000001</v>
      </c>
      <c r="L1255">
        <f>SALIDA[[#This Row],[CANTIDAD]]*SALIDA[[#This Row],[PRECIO UND]]</f>
        <v>27.906652000000001</v>
      </c>
    </row>
    <row r="1256" spans="1:12" x14ac:dyDescent="0.25">
      <c r="A1256" s="6" t="s">
        <v>3347</v>
      </c>
      <c r="B1256" s="100" t="str">
        <f>VLOOKUP(SALIDA[[#This Row],[CODIGO]],STOCKSANLUIS[],2,FALSE)</f>
        <v>GAS REFRIGERANTE R507 -11.3KG ICELOONG</v>
      </c>
      <c r="C1256" s="153">
        <v>45958</v>
      </c>
      <c r="D1256">
        <v>1</v>
      </c>
      <c r="E1256">
        <f>IF(VLOOKUP(SALIDA[[#This Row],[CODIGO]],STOCKSANLUIS[],6,FALSE)=0,"PRODUCTO SIN STOCK/UBICACIÓN",VLOOKUP(SALIDA[[#This Row],[CODIGO]],STOCKSANLUIS[],6,FALSE))</f>
        <v>1</v>
      </c>
      <c r="F1256">
        <f>SALIDA[[#This Row],[CANTIDAD]]/SALIDA[[#This Row],[UND MEDIDA]]</f>
        <v>1</v>
      </c>
      <c r="G1256" t="str">
        <f>VLOOKUP(SALIDA[[#This Row],[CODIGO]],FAMILIAS[],4,FALSE)</f>
        <v>ZHEJIANG YONGHE</v>
      </c>
      <c r="H1256" s="10" t="str">
        <f>IF(VLOOKUP(SALIDA[[#This Row],[CODIGO]],STOCKSANLUIS[],7,FALSE)=0,"PRODUCTO SIN STOCK/UBICACIÓN",VLOOKUP(SALIDA[[#This Row],[CODIGO]],STOCKSANLUIS[],7,FALSE))</f>
        <v>C</v>
      </c>
      <c r="I1256" s="10"/>
      <c r="J1256" t="str">
        <f>SALIDA[[#This Row],[CODIGO]]&amp;"       "&amp;SALIDA[[#This Row],[FAMILIA]]</f>
        <v>02755       ZHEJIANG YONGHE</v>
      </c>
      <c r="K1256">
        <f>VLOOKUP(SALIDA[[#This Row],[CODIGO]],STOCK_STARSOFT[],5,FALSE)</f>
        <v>55.968114</v>
      </c>
      <c r="L1256">
        <f>SALIDA[[#This Row],[CANTIDAD]]*SALIDA[[#This Row],[PRECIO UND]]</f>
        <v>55.968114</v>
      </c>
    </row>
    <row r="1257" spans="1:12" x14ac:dyDescent="0.25">
      <c r="A1257" s="6" t="s">
        <v>3579</v>
      </c>
      <c r="B1257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1257" s="153">
        <v>45958</v>
      </c>
      <c r="D1257">
        <v>1</v>
      </c>
      <c r="E1257">
        <f>IF(VLOOKUP(SALIDA[[#This Row],[CODIGO]],STOCKSANLUIS[],6,FALSE)=0,"PRODUCTO SIN STOCK/UBICACIÓN",VLOOKUP(SALIDA[[#This Row],[CODIGO]],STOCKSANLUIS[],6,FALSE))</f>
        <v>1</v>
      </c>
      <c r="F1257">
        <f>SALIDA[[#This Row],[CANTIDAD]]/SALIDA[[#This Row],[UND MEDIDA]]</f>
        <v>1</v>
      </c>
      <c r="G1257" t="str">
        <f>VLOOKUP(SALIDA[[#This Row],[CODIGO]],FAMILIAS[],4,FALSE)</f>
        <v>EBM</v>
      </c>
      <c r="H1257" s="10" t="str">
        <f>IF(VLOOKUP(SALIDA[[#This Row],[CODIGO]],STOCKSANLUIS[],7,FALSE)=0,"PRODUCTO SIN STOCK/UBICACIÓN",VLOOKUP(SALIDA[[#This Row],[CODIGO]],STOCKSANLUIS[],7,FALSE))</f>
        <v>C</v>
      </c>
      <c r="I1257" s="10"/>
      <c r="J1257" t="str">
        <f>SALIDA[[#This Row],[CODIGO]]&amp;"       "&amp;SALIDA[[#This Row],[FAMILIA]]</f>
        <v>02984       EBM</v>
      </c>
      <c r="K1257">
        <f>VLOOKUP(SALIDA[[#This Row],[CODIGO]],STOCK_STARSOFT[],5,FALSE)</f>
        <v>74.290643000000003</v>
      </c>
      <c r="L1257">
        <f>SALIDA[[#This Row],[CANTIDAD]]*SALIDA[[#This Row],[PRECIO UND]]</f>
        <v>74.290643000000003</v>
      </c>
    </row>
    <row r="1258" spans="1:12" x14ac:dyDescent="0.25">
      <c r="A1258" s="6" t="s">
        <v>33</v>
      </c>
      <c r="B1258" s="100" t="str">
        <f>VLOOKUP(SALIDA[[#This Row],[CODIGO]],STOCKSANLUIS[],2,FALSE)</f>
        <v>CONTROLADOR DE TEMPERATURA DIGITAL MT-512E 2HP - VER.13 - 115/220 VAC - FULL GAUGE</v>
      </c>
      <c r="C1258" s="153">
        <v>45958</v>
      </c>
      <c r="D1258">
        <v>2</v>
      </c>
      <c r="E1258">
        <f>IF(VLOOKUP(SALIDA[[#This Row],[CODIGO]],STOCKSANLUIS[],6,FALSE)=0,"PRODUCTO SIN STOCK/UBICACIÓN",VLOOKUP(SALIDA[[#This Row],[CODIGO]],STOCKSANLUIS[],6,FALSE))</f>
        <v>1</v>
      </c>
      <c r="F1258">
        <f>SALIDA[[#This Row],[CANTIDAD]]/SALIDA[[#This Row],[UND MEDIDA]]</f>
        <v>2</v>
      </c>
      <c r="G1258" t="str">
        <f>VLOOKUP(SALIDA[[#This Row],[CODIGO]],FAMILIAS[],4,FALSE)</f>
        <v>FULL GAUGE</v>
      </c>
      <c r="H1258" s="10" t="str">
        <f>IF(VLOOKUP(SALIDA[[#This Row],[CODIGO]],STOCKSANLUIS[],7,FALSE)=0,"PRODUCTO SIN STOCK/UBICACIÓN",VLOOKUP(SALIDA[[#This Row],[CODIGO]],STOCKSANLUIS[],7,FALSE))</f>
        <v>C</v>
      </c>
      <c r="I1258" s="10"/>
      <c r="J1258" t="str">
        <f>SALIDA[[#This Row],[CODIGO]]&amp;"       "&amp;SALIDA[[#This Row],[FAMILIA]]</f>
        <v>00016       FULL GAUGE</v>
      </c>
      <c r="K1258">
        <f>VLOOKUP(SALIDA[[#This Row],[CODIGO]],STOCK_STARSOFT[],5,FALSE)</f>
        <v>13.318346</v>
      </c>
      <c r="L1258">
        <f>SALIDA[[#This Row],[CANTIDAD]]*SALIDA[[#This Row],[PRECIO UND]]</f>
        <v>26.636692</v>
      </c>
    </row>
    <row r="1259" spans="1:12" x14ac:dyDescent="0.25">
      <c r="A1259" s="6" t="s">
        <v>35</v>
      </c>
      <c r="B1259" s="100" t="str">
        <f>VLOOKUP(SALIDA[[#This Row],[CODIGO]],STOCKSANLUIS[],2,FALSE)</f>
        <v>CONTROLADOR DE TEMPERATURA DIGITAL MT-512EL 2HP - VER.13 - 12/24 VAC/DC - FULL GAUGE</v>
      </c>
      <c r="C1259" s="153">
        <v>45958</v>
      </c>
      <c r="D1259">
        <v>2</v>
      </c>
      <c r="E1259">
        <f>IF(VLOOKUP(SALIDA[[#This Row],[CODIGO]],STOCKSANLUIS[],6,FALSE)=0,"PRODUCTO SIN STOCK/UBICACIÓN",VLOOKUP(SALIDA[[#This Row],[CODIGO]],STOCKSANLUIS[],6,FALSE))</f>
        <v>1</v>
      </c>
      <c r="F1259">
        <f>SALIDA[[#This Row],[CANTIDAD]]/SALIDA[[#This Row],[UND MEDIDA]]</f>
        <v>2</v>
      </c>
      <c r="G1259" t="str">
        <f>VLOOKUP(SALIDA[[#This Row],[CODIGO]],FAMILIAS[],4,FALSE)</f>
        <v>FULL GAUGE</v>
      </c>
      <c r="H1259" s="10" t="str">
        <f>IF(VLOOKUP(SALIDA[[#This Row],[CODIGO]],STOCKSANLUIS[],7,FALSE)=0,"PRODUCTO SIN STOCK/UBICACIÓN",VLOOKUP(SALIDA[[#This Row],[CODIGO]],STOCKSANLUIS[],7,FALSE))</f>
        <v>C</v>
      </c>
      <c r="I1259" s="10"/>
      <c r="J1259" t="str">
        <f>SALIDA[[#This Row],[CODIGO]]&amp;"       "&amp;SALIDA[[#This Row],[FAMILIA]]</f>
        <v>00017       FULL GAUGE</v>
      </c>
      <c r="K1259">
        <f>VLOOKUP(SALIDA[[#This Row],[CODIGO]],STOCK_STARSOFT[],5,FALSE)</f>
        <v>15.751519</v>
      </c>
      <c r="L1259">
        <f>SALIDA[[#This Row],[CANTIDAD]]*SALIDA[[#This Row],[PRECIO UND]]</f>
        <v>31.503038</v>
      </c>
    </row>
    <row r="1260" spans="1:12" x14ac:dyDescent="0.25">
      <c r="A1260" s="6" t="s">
        <v>19300</v>
      </c>
      <c r="B1260" s="100" t="str">
        <f>VLOOKUP(SALIDA[[#This Row],[CODIGO]],STOCKSANLUIS[],2,FALSE)</f>
        <v>CINTA ADHESIVA FOAM QTF-230E - 1/8" X 2" X 32.8´ (3MM X 50MM X 10M) - EVERFROST - HIGH QUALITY</v>
      </c>
      <c r="C1260" s="153">
        <v>45958</v>
      </c>
      <c r="D1260">
        <v>2</v>
      </c>
      <c r="E1260">
        <f>IF(VLOOKUP(SALIDA[[#This Row],[CODIGO]],STOCKSANLUIS[],6,FALSE)=0,"PRODUCTO SIN STOCK/UBICACIÓN",VLOOKUP(SALIDA[[#This Row],[CODIGO]],STOCKSANLUIS[],6,FALSE))</f>
        <v>1</v>
      </c>
      <c r="F1260">
        <f>SALIDA[[#This Row],[CANTIDAD]]/SALIDA[[#This Row],[UND MEDIDA]]</f>
        <v>2</v>
      </c>
      <c r="G1260" t="str">
        <f>VLOOKUP(SALIDA[[#This Row],[CODIGO]],FAMILIAS[],4,FALSE)</f>
        <v>EVERFROST</v>
      </c>
      <c r="H1260" s="10" t="str">
        <f>IF(VLOOKUP(SALIDA[[#This Row],[CODIGO]],STOCKSANLUIS[],7,FALSE)=0,"PRODUCTO SIN STOCK/UBICACIÓN",VLOOKUP(SALIDA[[#This Row],[CODIGO]],STOCKSANLUIS[],7,FALSE))</f>
        <v>C</v>
      </c>
      <c r="I1260" s="10"/>
      <c r="J1260" t="str">
        <f>SALIDA[[#This Row],[CODIGO]]&amp;"       "&amp;SALIDA[[#This Row],[FAMILIA]]</f>
        <v>03490       EVERFROST</v>
      </c>
      <c r="K1260">
        <f>VLOOKUP(SALIDA[[#This Row],[CODIGO]],STOCK_STARSOFT[],5,FALSE)</f>
        <v>1.3047420000000001</v>
      </c>
      <c r="L1260">
        <f>SALIDA[[#This Row],[CANTIDAD]]*SALIDA[[#This Row],[PRECIO UND]]</f>
        <v>2.6094840000000001</v>
      </c>
    </row>
    <row r="1261" spans="1:12" x14ac:dyDescent="0.25">
      <c r="A1261" s="6" t="s">
        <v>3880</v>
      </c>
      <c r="B1261" s="100" t="str">
        <f>VLOOKUP(SALIDA[[#This Row],[CODIGO]],STOCKSANLUIS[],2,FALSE)</f>
        <v>GAS REFRIGERANTE R134A  X 340 GR - (TAPA CON VALVULA) - ICELOONG</v>
      </c>
      <c r="C1261" s="153">
        <v>45959</v>
      </c>
      <c r="D1261">
        <v>30</v>
      </c>
      <c r="E1261">
        <f>IF(VLOOKUP(SALIDA[[#This Row],[CODIGO]],STOCKSANLUIS[],6,FALSE)=0,"PRODUCTO SIN STOCK/UBICACIÓN",VLOOKUP(SALIDA[[#This Row],[CODIGO]],STOCKSANLUIS[],6,FALSE))</f>
        <v>1</v>
      </c>
      <c r="F1261">
        <f>SALIDA[[#This Row],[CANTIDAD]]/SALIDA[[#This Row],[UND MEDIDA]]</f>
        <v>30</v>
      </c>
      <c r="G1261" t="str">
        <f>VLOOKUP(SALIDA[[#This Row],[CODIGO]],FAMILIAS[],4,FALSE)</f>
        <v>ZHEJIANG YONGHE</v>
      </c>
      <c r="H1261" s="10" t="str">
        <f>IF(VLOOKUP(SALIDA[[#This Row],[CODIGO]],STOCKSANLUIS[],7,FALSE)=0,"PRODUCTO SIN STOCK/UBICACIÓN",VLOOKUP(SALIDA[[#This Row],[CODIGO]],STOCKSANLUIS[],7,FALSE))</f>
        <v>B</v>
      </c>
      <c r="I1261" s="10"/>
      <c r="J1261" t="str">
        <f>SALIDA[[#This Row],[CODIGO]]&amp;"       "&amp;SALIDA[[#This Row],[FAMILIA]]</f>
        <v>03343       ZHEJIANG YONGHE</v>
      </c>
      <c r="K1261">
        <f>VLOOKUP(SALIDA[[#This Row],[CODIGO]],STOCK_STARSOFT[],5,FALSE)</f>
        <v>3.1289889999999998</v>
      </c>
      <c r="L1261">
        <f>SALIDA[[#This Row],[CANTIDAD]]*SALIDA[[#This Row],[PRECIO UND]]</f>
        <v>93.869669999999999</v>
      </c>
    </row>
    <row r="1262" spans="1:12" x14ac:dyDescent="0.25">
      <c r="A1262" s="6" t="s">
        <v>3410</v>
      </c>
      <c r="B1262" s="100" t="str">
        <f>VLOOKUP(SALIDA[[#This Row],[CODIGO]],STOCKSANLUIS[],2,FALSE)</f>
        <v>SOLDADURA DE ALUMINIO ALUXCOR 4047</v>
      </c>
      <c r="C1262" s="153">
        <v>45959</v>
      </c>
      <c r="D1262">
        <v>20</v>
      </c>
      <c r="E1262">
        <f>IF(VLOOKUP(SALIDA[[#This Row],[CODIGO]],STOCKSANLUIS[],6,FALSE)=0,"PRODUCTO SIN STOCK/UBICACIÓN",VLOOKUP(SALIDA[[#This Row],[CODIGO]],STOCKSANLUIS[],6,FALSE))</f>
        <v>1</v>
      </c>
      <c r="F1262">
        <f>SALIDA[[#This Row],[CANTIDAD]]/SALIDA[[#This Row],[UND MEDIDA]]</f>
        <v>20</v>
      </c>
      <c r="G1262" t="str">
        <f>VLOOKUP(SALIDA[[#This Row],[CODIGO]],FAMILIAS[],4,FALSE)</f>
        <v>HARRIS</v>
      </c>
      <c r="H1262" s="10" t="str">
        <f>IF(VLOOKUP(SALIDA[[#This Row],[CODIGO]],STOCKSANLUIS[],7,FALSE)=0,"PRODUCTO SIN STOCK/UBICACIÓN",VLOOKUP(SALIDA[[#This Row],[CODIGO]],STOCKSANLUIS[],7,FALSE))</f>
        <v>C</v>
      </c>
      <c r="I1262" s="10"/>
      <c r="J1262" t="str">
        <f>SALIDA[[#This Row],[CODIGO]]&amp;"       "&amp;SALIDA[[#This Row],[FAMILIA]]</f>
        <v>02836       HARRIS</v>
      </c>
      <c r="K1262">
        <f>VLOOKUP(SALIDA[[#This Row],[CODIGO]],STOCK_STARSOFT[],5,FALSE)</f>
        <v>0.75442299999999995</v>
      </c>
      <c r="L1262">
        <f>SALIDA[[#This Row],[CANTIDAD]]*SALIDA[[#This Row],[PRECIO UND]]</f>
        <v>15.08846</v>
      </c>
    </row>
    <row r="1263" spans="1:12" x14ac:dyDescent="0.25">
      <c r="A1263" s="6" t="s">
        <v>3701</v>
      </c>
      <c r="B1263" s="100" t="str">
        <f>VLOOKUP(SALIDA[[#This Row],[CODIGO]],STOCKSANLUIS[],2,FALSE)</f>
        <v>BOMBA DE CONDENSADO SMART ELECTRIC SP-230-20T DE 230V-1F-60HZ TANQUE ALTO (INCLUYE MANGUERA)</v>
      </c>
      <c r="C1263" s="153">
        <v>45959</v>
      </c>
      <c r="D1263">
        <v>10</v>
      </c>
      <c r="E1263">
        <f>IF(VLOOKUP(SALIDA[[#This Row],[CODIGO]],STOCKSANLUIS[],6,FALSE)=0,"PRODUCTO SIN STOCK/UBICACIÓN",VLOOKUP(SALIDA[[#This Row],[CODIGO]],STOCKSANLUIS[],6,FALSE))</f>
        <v>1</v>
      </c>
      <c r="F1263">
        <f>SALIDA[[#This Row],[CANTIDAD]]/SALIDA[[#This Row],[UND MEDIDA]]</f>
        <v>10</v>
      </c>
      <c r="G1263" t="str">
        <f>VLOOKUP(SALIDA[[#This Row],[CODIGO]],FAMILIAS[],4,FALSE)</f>
        <v>SMART ELECTRIC</v>
      </c>
      <c r="H1263" s="10" t="str">
        <f>IF(VLOOKUP(SALIDA[[#This Row],[CODIGO]],STOCKSANLUIS[],7,FALSE)=0,"PRODUCTO SIN STOCK/UBICACIÓN",VLOOKUP(SALIDA[[#This Row],[CODIGO]],STOCKSANLUIS[],7,FALSE))</f>
        <v>C</v>
      </c>
      <c r="I1263" s="10"/>
      <c r="J1263" t="str">
        <f>SALIDA[[#This Row],[CODIGO]]&amp;"       "&amp;SALIDA[[#This Row],[FAMILIA]]</f>
        <v>03076       SMART ELECTRIC</v>
      </c>
      <c r="K1263">
        <f>VLOOKUP(SALIDA[[#This Row],[CODIGO]],STOCK_STARSOFT[],5,FALSE)</f>
        <v>28.651551000000001</v>
      </c>
      <c r="L1263">
        <f>SALIDA[[#This Row],[CANTIDAD]]*SALIDA[[#This Row],[PRECIO UND]]</f>
        <v>286.51551000000001</v>
      </c>
    </row>
    <row r="1264" spans="1:12" x14ac:dyDescent="0.25">
      <c r="A1264" s="6" t="s">
        <v>1103</v>
      </c>
      <c r="B1264" s="100" t="str">
        <f>VLOOKUP(SALIDA[[#This Row],[CODIGO]],STOCKSANLUIS[],2,FALSE)</f>
        <v>CONTROL REMOTO UNIVERSAL - QTH-4000 - QUALITY</v>
      </c>
      <c r="C1264" s="153">
        <v>45959</v>
      </c>
      <c r="D1264">
        <v>1</v>
      </c>
      <c r="E1264">
        <f>IF(VLOOKUP(SALIDA[[#This Row],[CODIGO]],STOCKSANLUIS[],6,FALSE)=0,"PRODUCTO SIN STOCK/UBICACIÓN",VLOOKUP(SALIDA[[#This Row],[CODIGO]],STOCKSANLUIS[],6,FALSE))</f>
        <v>1</v>
      </c>
      <c r="F1264">
        <f>SALIDA[[#This Row],[CANTIDAD]]/SALIDA[[#This Row],[UND MEDIDA]]</f>
        <v>1</v>
      </c>
      <c r="G1264" t="str">
        <f>VLOOKUP(SALIDA[[#This Row],[CODIGO]],FAMILIAS[],4,FALSE)</f>
        <v>QUALITY</v>
      </c>
      <c r="H1264" s="10" t="str">
        <f>IF(VLOOKUP(SALIDA[[#This Row],[CODIGO]],STOCKSANLUIS[],7,FALSE)=0,"PRODUCTO SIN STOCK/UBICACIÓN",VLOOKUP(SALIDA[[#This Row],[CODIGO]],STOCKSANLUIS[],7,FALSE))</f>
        <v>A</v>
      </c>
      <c r="I1264" s="10"/>
      <c r="J1264" t="str">
        <f>SALIDA[[#This Row],[CODIGO]]&amp;"       "&amp;SALIDA[[#This Row],[FAMILIA]]</f>
        <v>01196       QUALITY</v>
      </c>
      <c r="K1264">
        <f>VLOOKUP(SALIDA[[#This Row],[CODIGO]],STOCK_STARSOFT[],5,FALSE)</f>
        <v>3.0188069999999998</v>
      </c>
      <c r="L1264">
        <f>SALIDA[[#This Row],[CANTIDAD]]*SALIDA[[#This Row],[PRECIO UND]]</f>
        <v>3.0188069999999998</v>
      </c>
    </row>
    <row r="1265" spans="1:12" x14ac:dyDescent="0.25">
      <c r="A1265" s="6" t="s">
        <v>3880</v>
      </c>
      <c r="B1265" s="100" t="str">
        <f>VLOOKUP(SALIDA[[#This Row],[CODIGO]],STOCKSANLUIS[],2,FALSE)</f>
        <v>GAS REFRIGERANTE R134A  X 340 GR - (TAPA CON VALVULA) - ICELOONG</v>
      </c>
      <c r="C1265" s="153">
        <v>45959</v>
      </c>
      <c r="D1265">
        <v>60</v>
      </c>
      <c r="E1265">
        <f>IF(VLOOKUP(SALIDA[[#This Row],[CODIGO]],STOCKSANLUIS[],6,FALSE)=0,"PRODUCTO SIN STOCK/UBICACIÓN",VLOOKUP(SALIDA[[#This Row],[CODIGO]],STOCKSANLUIS[],6,FALSE))</f>
        <v>1</v>
      </c>
      <c r="F1265">
        <f>SALIDA[[#This Row],[CANTIDAD]]/SALIDA[[#This Row],[UND MEDIDA]]</f>
        <v>60</v>
      </c>
      <c r="G1265" t="str">
        <f>VLOOKUP(SALIDA[[#This Row],[CODIGO]],FAMILIAS[],4,FALSE)</f>
        <v>ZHEJIANG YONGHE</v>
      </c>
      <c r="H1265" s="10" t="str">
        <f>IF(VLOOKUP(SALIDA[[#This Row],[CODIGO]],STOCKSANLUIS[],7,FALSE)=0,"PRODUCTO SIN STOCK/UBICACIÓN",VLOOKUP(SALIDA[[#This Row],[CODIGO]],STOCKSANLUIS[],7,FALSE))</f>
        <v>B</v>
      </c>
      <c r="I1265" s="10"/>
      <c r="J1265" t="str">
        <f>SALIDA[[#This Row],[CODIGO]]&amp;"       "&amp;SALIDA[[#This Row],[FAMILIA]]</f>
        <v>03343       ZHEJIANG YONGHE</v>
      </c>
      <c r="K1265">
        <f>VLOOKUP(SALIDA[[#This Row],[CODIGO]],STOCK_STARSOFT[],5,FALSE)</f>
        <v>3.1289889999999998</v>
      </c>
      <c r="L1265">
        <f>SALIDA[[#This Row],[CANTIDAD]]*SALIDA[[#This Row],[PRECIO UND]]</f>
        <v>187.73934</v>
      </c>
    </row>
    <row r="1266" spans="1:12" x14ac:dyDescent="0.25">
      <c r="A1266" s="6" t="s">
        <v>3339</v>
      </c>
      <c r="B1266" s="100" t="str">
        <f>VLOOKUP(SALIDA[[#This Row],[CODIGO]],STOCKSANLUIS[],2,FALSE)</f>
        <v>GAS REFRIGERANTE R134 - 13.6KG ICELOONG</v>
      </c>
      <c r="C1266" s="153">
        <v>45959</v>
      </c>
      <c r="D1266">
        <v>1</v>
      </c>
      <c r="E1266">
        <f>IF(VLOOKUP(SALIDA[[#This Row],[CODIGO]],STOCKSANLUIS[],6,FALSE)=0,"PRODUCTO SIN STOCK/UBICACIÓN",VLOOKUP(SALIDA[[#This Row],[CODIGO]],STOCKSANLUIS[],6,FALSE))</f>
        <v>1</v>
      </c>
      <c r="F1266">
        <f>SALIDA[[#This Row],[CANTIDAD]]/SALIDA[[#This Row],[UND MEDIDA]]</f>
        <v>1</v>
      </c>
      <c r="G1266" t="str">
        <f>VLOOKUP(SALIDA[[#This Row],[CODIGO]],FAMILIAS[],4,FALSE)</f>
        <v>ZHEJIANG YONGHE</v>
      </c>
      <c r="H1266" s="10" t="str">
        <f>IF(VLOOKUP(SALIDA[[#This Row],[CODIGO]],STOCKSANLUIS[],7,FALSE)=0,"PRODUCTO SIN STOCK/UBICACIÓN",VLOOKUP(SALIDA[[#This Row],[CODIGO]],STOCKSANLUIS[],7,FALSE))</f>
        <v>C</v>
      </c>
      <c r="I1266" s="10"/>
      <c r="J1266" t="str">
        <f>SALIDA[[#This Row],[CODIGO]]&amp;"       "&amp;SALIDA[[#This Row],[FAMILIA]]</f>
        <v>02751       ZHEJIANG YONGHE</v>
      </c>
      <c r="K1266">
        <f>VLOOKUP(SALIDA[[#This Row],[CODIGO]],STOCK_STARSOFT[],5,FALSE)</f>
        <v>106.20946600000001</v>
      </c>
      <c r="L1266">
        <f>SALIDA[[#This Row],[CANTIDAD]]*SALIDA[[#This Row],[PRECIO UND]]</f>
        <v>106.20946600000001</v>
      </c>
    </row>
    <row r="1267" spans="1:12" x14ac:dyDescent="0.25">
      <c r="A1267" s="6" t="s">
        <v>57</v>
      </c>
      <c r="B1267" s="100" t="str">
        <f>VLOOKUP(SALIDA[[#This Row],[CODIGO]],STOCKSANLUIS[],2,FALSE)</f>
        <v>CONTROLADOR DE VOLTAJE Y PROTECTOR DE FASES PHASELOG EW PLUS - VER.05 - 90-220 VAC - FULL GAUGE - WHITE</v>
      </c>
      <c r="C1267" s="153">
        <v>45959</v>
      </c>
      <c r="D1267">
        <v>2</v>
      </c>
      <c r="E1267">
        <f>IF(VLOOKUP(SALIDA[[#This Row],[CODIGO]],STOCKSANLUIS[],6,FALSE)=0,"PRODUCTO SIN STOCK/UBICACIÓN",VLOOKUP(SALIDA[[#This Row],[CODIGO]],STOCKSANLUIS[],6,FALSE))</f>
        <v>1</v>
      </c>
      <c r="F1267">
        <f>SALIDA[[#This Row],[CANTIDAD]]/SALIDA[[#This Row],[UND MEDIDA]]</f>
        <v>2</v>
      </c>
      <c r="G1267" t="str">
        <f>VLOOKUP(SALIDA[[#This Row],[CODIGO]],FAMILIAS[],4,FALSE)</f>
        <v>FULL GAUGE</v>
      </c>
      <c r="H1267" s="10" t="str">
        <f>IF(VLOOKUP(SALIDA[[#This Row],[CODIGO]],STOCKSANLUIS[],7,FALSE)=0,"PRODUCTO SIN STOCK/UBICACIÓN",VLOOKUP(SALIDA[[#This Row],[CODIGO]],STOCKSANLUIS[],7,FALSE))</f>
        <v>C</v>
      </c>
      <c r="I1267" s="10"/>
      <c r="J1267" t="str">
        <f>SALIDA[[#This Row],[CODIGO]]&amp;"       "&amp;SALIDA[[#This Row],[FAMILIA]]</f>
        <v>00029       FULL GAUGE</v>
      </c>
      <c r="K1267">
        <f>VLOOKUP(SALIDA[[#This Row],[CODIGO]],STOCK_STARSOFT[],5,FALSE)</f>
        <v>54.47063</v>
      </c>
      <c r="L1267">
        <f>SALIDA[[#This Row],[CANTIDAD]]*SALIDA[[#This Row],[PRECIO UND]]</f>
        <v>108.94126</v>
      </c>
    </row>
    <row r="1268" spans="1:12" x14ac:dyDescent="0.25">
      <c r="A1268" s="6" t="s">
        <v>3406</v>
      </c>
      <c r="B1268" s="100" t="str">
        <f>VLOOKUP(SALIDA[[#This Row],[CODIGO]],STOCKSANLUIS[],2,FALSE)</f>
        <v>SOLDADURA DE PLATA HARRIS AL 45%</v>
      </c>
      <c r="C1268" s="153">
        <v>45959</v>
      </c>
      <c r="D1268">
        <v>30</v>
      </c>
      <c r="E1268">
        <f>IF(VLOOKUP(SALIDA[[#This Row],[CODIGO]],STOCKSANLUIS[],6,FALSE)=0,"PRODUCTO SIN STOCK/UBICACIÓN",VLOOKUP(SALIDA[[#This Row],[CODIGO]],STOCKSANLUIS[],6,FALSE))</f>
        <v>1</v>
      </c>
      <c r="F1268">
        <f>SALIDA[[#This Row],[CANTIDAD]]/SALIDA[[#This Row],[UND MEDIDA]]</f>
        <v>30</v>
      </c>
      <c r="G1268" t="str">
        <f>VLOOKUP(SALIDA[[#This Row],[CODIGO]],FAMILIAS[],4,FALSE)</f>
        <v>HARRIS</v>
      </c>
      <c r="H1268" s="10" t="str">
        <f>IF(VLOOKUP(SALIDA[[#This Row],[CODIGO]],STOCKSANLUIS[],7,FALSE)=0,"PRODUCTO SIN STOCK/UBICACIÓN",VLOOKUP(SALIDA[[#This Row],[CODIGO]],STOCKSANLUIS[],7,FALSE))</f>
        <v>C</v>
      </c>
      <c r="I1268" s="10" t="s">
        <v>19536</v>
      </c>
      <c r="J1268" t="str">
        <f>SALIDA[[#This Row],[CODIGO]]&amp;"       "&amp;SALIDA[[#This Row],[FAMILIA]]</f>
        <v>02832       HARRIS</v>
      </c>
      <c r="K1268">
        <f>VLOOKUP(SALIDA[[#This Row],[CODIGO]],STOCK_STARSOFT[],5,FALSE)</f>
        <v>15.331932</v>
      </c>
      <c r="L1268">
        <f>SALIDA[[#This Row],[CANTIDAD]]*SALIDA[[#This Row],[PRECIO UND]]</f>
        <v>459.95796000000001</v>
      </c>
    </row>
    <row r="1269" spans="1:12" x14ac:dyDescent="0.25">
      <c r="A1269" s="6" t="s">
        <v>2946</v>
      </c>
      <c r="B1269" s="100" t="str">
        <f>VLOOKUP(SALIDA[[#This Row],[CODIGO]],STOCKSANLUIS[],2,FALSE)</f>
        <v>TUERCA DE BRONCE DE 3/8 - SN-38 - EVERWELL</v>
      </c>
      <c r="C1269" s="153">
        <v>45959</v>
      </c>
      <c r="D1269">
        <v>12</v>
      </c>
      <c r="E1269">
        <f>IF(VLOOKUP(SALIDA[[#This Row],[CODIGO]],STOCKSANLUIS[],6,FALSE)=0,"PRODUCTO SIN STOCK/UBICACIÓN",VLOOKUP(SALIDA[[#This Row],[CODIGO]],STOCKSANLUIS[],6,FALSE))</f>
        <v>1</v>
      </c>
      <c r="F1269">
        <f>SALIDA[[#This Row],[CANTIDAD]]/SALIDA[[#This Row],[UND MEDIDA]]</f>
        <v>12</v>
      </c>
      <c r="G1269" t="str">
        <f>VLOOKUP(SALIDA[[#This Row],[CODIGO]],FAMILIAS[],4,FALSE)</f>
        <v>EVERWELL</v>
      </c>
      <c r="H1269" s="10" t="str">
        <f>IF(VLOOKUP(SALIDA[[#This Row],[CODIGO]],STOCKSANLUIS[],7,FALSE)=0,"PRODUCTO SIN STOCK/UBICACIÓN",VLOOKUP(SALIDA[[#This Row],[CODIGO]],STOCKSANLUIS[],7,FALSE))</f>
        <v>C</v>
      </c>
      <c r="I1269" s="10"/>
      <c r="J1269" t="str">
        <f>SALIDA[[#This Row],[CODIGO]]&amp;"       "&amp;SALIDA[[#This Row],[FAMILIA]]</f>
        <v>02401       EVERWELL</v>
      </c>
      <c r="K1269">
        <f>VLOOKUP(SALIDA[[#This Row],[CODIGO]],STOCK_STARSOFT[],5,FALSE)</f>
        <v>0.37151299999999998</v>
      </c>
      <c r="L1269">
        <f>SALIDA[[#This Row],[CANTIDAD]]*SALIDA[[#This Row],[PRECIO UND]]</f>
        <v>4.4581559999999998</v>
      </c>
    </row>
    <row r="1270" spans="1:12" x14ac:dyDescent="0.25">
      <c r="A1270" s="6" t="s">
        <v>4001</v>
      </c>
      <c r="B1270" s="100" t="str">
        <f>VLOOKUP(SALIDA[[#This Row],[CODIGO]],STOCKSANLUIS[],2,FALSE)</f>
        <v>CONTACTOR 30AMP 220V QCC-302 - QUALITY</v>
      </c>
      <c r="C1270" s="153">
        <v>45959</v>
      </c>
      <c r="D1270">
        <v>6</v>
      </c>
      <c r="E1270">
        <f>IF(VLOOKUP(SALIDA[[#This Row],[CODIGO]],STOCKSANLUIS[],6,FALSE)=0,"PRODUCTO SIN STOCK/UBICACIÓN",VLOOKUP(SALIDA[[#This Row],[CODIGO]],STOCKSANLUIS[],6,FALSE))</f>
        <v>1</v>
      </c>
      <c r="F1270">
        <f>SALIDA[[#This Row],[CANTIDAD]]/SALIDA[[#This Row],[UND MEDIDA]]</f>
        <v>6</v>
      </c>
      <c r="G1270" t="str">
        <f>VLOOKUP(SALIDA[[#This Row],[CODIGO]],FAMILIAS[],4,FALSE)</f>
        <v>QUALITY</v>
      </c>
      <c r="H1270" s="10" t="str">
        <f>IF(VLOOKUP(SALIDA[[#This Row],[CODIGO]],STOCKSANLUIS[],7,FALSE)=0,"PRODUCTO SIN STOCK/UBICACIÓN",VLOOKUP(SALIDA[[#This Row],[CODIGO]],STOCKSANLUIS[],7,FALSE))</f>
        <v>A</v>
      </c>
      <c r="I1270" s="10"/>
      <c r="J1270" t="str">
        <f>SALIDA[[#This Row],[CODIGO]]&amp;"       "&amp;SALIDA[[#This Row],[FAMILIA]]</f>
        <v>03940       QUALITY</v>
      </c>
      <c r="K1270">
        <f>VLOOKUP(SALIDA[[#This Row],[CODIGO]],STOCK_STARSOFT[],5,FALSE)</f>
        <v>6.1661570000000001</v>
      </c>
      <c r="L1270">
        <f>SALIDA[[#This Row],[CANTIDAD]]*SALIDA[[#This Row],[PRECIO UND]]</f>
        <v>36.996942000000004</v>
      </c>
    </row>
    <row r="1271" spans="1:12" x14ac:dyDescent="0.25">
      <c r="A1271" s="6" t="s">
        <v>3591</v>
      </c>
      <c r="B1271" s="100" t="str">
        <f>VLOOKUP(SALIDA[[#This Row],[CODIGO]],STOCKSANLUIS[],2,FALSE)</f>
        <v>FAN RELAY DE 24V  Q90-380 - QUALITY</v>
      </c>
      <c r="C1271" s="153">
        <v>45959</v>
      </c>
      <c r="D1271">
        <v>6</v>
      </c>
      <c r="E1271">
        <f>IF(VLOOKUP(SALIDA[[#This Row],[CODIGO]],STOCKSANLUIS[],6,FALSE)=0,"PRODUCTO SIN STOCK/UBICACIÓN",VLOOKUP(SALIDA[[#This Row],[CODIGO]],STOCKSANLUIS[],6,FALSE))</f>
        <v>1</v>
      </c>
      <c r="F1271">
        <f>SALIDA[[#This Row],[CANTIDAD]]/SALIDA[[#This Row],[UND MEDIDA]]</f>
        <v>6</v>
      </c>
      <c r="G1271" t="str">
        <f>VLOOKUP(SALIDA[[#This Row],[CODIGO]],FAMILIAS[],4,FALSE)</f>
        <v>QUALITY</v>
      </c>
      <c r="H1271" s="10" t="str">
        <f>IF(VLOOKUP(SALIDA[[#This Row],[CODIGO]],STOCKSANLUIS[],7,FALSE)=0,"PRODUCTO SIN STOCK/UBICACIÓN",VLOOKUP(SALIDA[[#This Row],[CODIGO]],STOCKSANLUIS[],7,FALSE))</f>
        <v>A</v>
      </c>
      <c r="I1271" s="10"/>
      <c r="J1271" t="str">
        <f>SALIDA[[#This Row],[CODIGO]]&amp;"       "&amp;SALIDA[[#This Row],[FAMILIA]]</f>
        <v>02990       QUALITY</v>
      </c>
      <c r="K1271">
        <f>VLOOKUP(SALIDA[[#This Row],[CODIGO]],STOCK_STARSOFT[],5,FALSE)</f>
        <v>4.1189869999999997</v>
      </c>
      <c r="L1271">
        <f>SALIDA[[#This Row],[CANTIDAD]]*SALIDA[[#This Row],[PRECIO UND]]</f>
        <v>24.713921999999997</v>
      </c>
    </row>
    <row r="1272" spans="1:12" x14ac:dyDescent="0.25">
      <c r="A1272" s="6" t="s">
        <v>1073</v>
      </c>
      <c r="B1272" s="100" t="str">
        <f>VLOOKUP(SALIDA[[#This Row],[CODIGO]],STOCKSANLUIS[],2,FALSE)</f>
        <v>GAS MAP BERNZOMATIC  - WORTHINGTON 14.1 OZ</v>
      </c>
      <c r="C1272" s="153">
        <v>45959</v>
      </c>
      <c r="D1272">
        <v>2</v>
      </c>
      <c r="E1272">
        <f>IF(VLOOKUP(SALIDA[[#This Row],[CODIGO]],STOCKSANLUIS[],6,FALSE)=0,"PRODUCTO SIN STOCK/UBICACIÓN",VLOOKUP(SALIDA[[#This Row],[CODIGO]],STOCKSANLUIS[],6,FALSE))</f>
        <v>1</v>
      </c>
      <c r="F1272">
        <f>SALIDA[[#This Row],[CANTIDAD]]/SALIDA[[#This Row],[UND MEDIDA]]</f>
        <v>2</v>
      </c>
      <c r="G1272" t="str">
        <f>VLOOKUP(SALIDA[[#This Row],[CODIGO]],FAMILIAS[],4,FALSE)</f>
        <v>WORTHINGTON</v>
      </c>
      <c r="H1272" s="10" t="str">
        <f>IF(VLOOKUP(SALIDA[[#This Row],[CODIGO]],STOCKSANLUIS[],7,FALSE)=0,"PRODUCTO SIN STOCK/UBICACIÓN",VLOOKUP(SALIDA[[#This Row],[CODIGO]],STOCKSANLUIS[],7,FALSE))</f>
        <v>C</v>
      </c>
      <c r="I1272" s="10"/>
      <c r="J1272" t="str">
        <f>SALIDA[[#This Row],[CODIGO]]&amp;"       "&amp;SALIDA[[#This Row],[FAMILIA]]</f>
        <v>01167       WORTHINGTON</v>
      </c>
      <c r="K1272">
        <f>VLOOKUP(SALIDA[[#This Row],[CODIGO]],STOCK_STARSOFT[],5,FALSE)</f>
        <v>3.829685</v>
      </c>
      <c r="L1272">
        <f>SALIDA[[#This Row],[CANTIDAD]]*SALIDA[[#This Row],[PRECIO UND]]</f>
        <v>7.65937</v>
      </c>
    </row>
    <row r="1273" spans="1:12" x14ac:dyDescent="0.25">
      <c r="A1273" s="6" t="s">
        <v>3339</v>
      </c>
      <c r="B1273" s="100" t="str">
        <f>VLOOKUP(SALIDA[[#This Row],[CODIGO]],STOCKSANLUIS[],2,FALSE)</f>
        <v>GAS REFRIGERANTE R134 - 13.6KG ICELOONG</v>
      </c>
      <c r="C1273" s="153">
        <v>45959</v>
      </c>
      <c r="D1273">
        <v>1</v>
      </c>
      <c r="E1273">
        <f>IF(VLOOKUP(SALIDA[[#This Row],[CODIGO]],STOCKSANLUIS[],6,FALSE)=0,"PRODUCTO SIN STOCK/UBICACIÓN",VLOOKUP(SALIDA[[#This Row],[CODIGO]],STOCKSANLUIS[],6,FALSE))</f>
        <v>1</v>
      </c>
      <c r="F1273">
        <f>SALIDA[[#This Row],[CANTIDAD]]/SALIDA[[#This Row],[UND MEDIDA]]</f>
        <v>1</v>
      </c>
      <c r="G1273" t="str">
        <f>VLOOKUP(SALIDA[[#This Row],[CODIGO]],FAMILIAS[],4,FALSE)</f>
        <v>ZHEJIANG YONGHE</v>
      </c>
      <c r="H1273" s="10" t="str">
        <f>IF(VLOOKUP(SALIDA[[#This Row],[CODIGO]],STOCKSANLUIS[],7,FALSE)=0,"PRODUCTO SIN STOCK/UBICACIÓN",VLOOKUP(SALIDA[[#This Row],[CODIGO]],STOCKSANLUIS[],7,FALSE))</f>
        <v>C</v>
      </c>
      <c r="I1273" s="10"/>
      <c r="J1273" t="str">
        <f>SALIDA[[#This Row],[CODIGO]]&amp;"       "&amp;SALIDA[[#This Row],[FAMILIA]]</f>
        <v>02751       ZHEJIANG YONGHE</v>
      </c>
      <c r="K1273">
        <f>VLOOKUP(SALIDA[[#This Row],[CODIGO]],STOCK_STARSOFT[],5,FALSE)</f>
        <v>106.20946600000001</v>
      </c>
      <c r="L1273">
        <f>SALIDA[[#This Row],[CANTIDAD]]*SALIDA[[#This Row],[PRECIO UND]]</f>
        <v>106.20946600000001</v>
      </c>
    </row>
    <row r="1274" spans="1:12" x14ac:dyDescent="0.25">
      <c r="A1274" s="6" t="s">
        <v>1251</v>
      </c>
      <c r="B1274" s="100" t="str">
        <f>VLOOKUP(SALIDA[[#This Row],[CODIGO]],STOCKSANLUIS[],2,FALSE)</f>
        <v>LAMAS DE PVC ALECO 8X0.08X300  (20 CM X 2MMX 91.44M) STANDARD SMOOTH -170008</v>
      </c>
      <c r="C1274" s="153">
        <v>45959</v>
      </c>
      <c r="D1274">
        <v>91.44</v>
      </c>
      <c r="E1274">
        <f>IF(VLOOKUP(SALIDA[[#This Row],[CODIGO]],STOCKSANLUIS[],6,FALSE)=0,"PRODUCTO SIN STOCK/UBICACIÓN",VLOOKUP(SALIDA[[#This Row],[CODIGO]],STOCKSANLUIS[],6,FALSE))</f>
        <v>91.44</v>
      </c>
      <c r="F1274">
        <f>SALIDA[[#This Row],[CANTIDAD]]/SALIDA[[#This Row],[UND MEDIDA]]</f>
        <v>1</v>
      </c>
      <c r="G1274" t="str">
        <f>VLOOKUP(SALIDA[[#This Row],[CODIGO]],FAMILIAS[],4,FALSE)</f>
        <v>ES ROBBINS</v>
      </c>
      <c r="H1274" s="10" t="str">
        <f>IF(VLOOKUP(SALIDA[[#This Row],[CODIGO]],STOCKSANLUIS[],7,FALSE)=0,"PRODUCTO SIN STOCK/UBICACIÓN",VLOOKUP(SALIDA[[#This Row],[CODIGO]],STOCKSANLUIS[],7,FALSE))</f>
        <v>B/C</v>
      </c>
      <c r="I1274" s="10"/>
      <c r="J1274" t="str">
        <f>SALIDA[[#This Row],[CODIGO]]&amp;"       "&amp;SALIDA[[#This Row],[FAMILIA]]</f>
        <v>01331       ES ROBBINS</v>
      </c>
      <c r="K1274">
        <f>VLOOKUP(SALIDA[[#This Row],[CODIGO]],STOCK_STARSOFT[],5,FALSE)</f>
        <v>1.922936</v>
      </c>
      <c r="L1274">
        <f>SALIDA[[#This Row],[CANTIDAD]]*SALIDA[[#This Row],[PRECIO UND]]</f>
        <v>175.83326783999999</v>
      </c>
    </row>
    <row r="1275" spans="1:12" x14ac:dyDescent="0.25">
      <c r="A1275" s="6" t="s">
        <v>3882</v>
      </c>
      <c r="B1275" s="100" t="str">
        <f>VLOOKUP(SALIDA[[#This Row],[CODIGO]],STOCKSANLUIS[],2,FALSE)</f>
        <v>GAS MAPP PRO X 0.400 GR  -  (TAPA CON VALVULA) - ICELOONG</v>
      </c>
      <c r="C1275" s="153">
        <v>45959</v>
      </c>
      <c r="D1275">
        <v>2</v>
      </c>
      <c r="E1275">
        <f>IF(VLOOKUP(SALIDA[[#This Row],[CODIGO]],STOCKSANLUIS[],6,FALSE)=0,"PRODUCTO SIN STOCK/UBICACIÓN",VLOOKUP(SALIDA[[#This Row],[CODIGO]],STOCKSANLUIS[],6,FALSE))</f>
        <v>1</v>
      </c>
      <c r="F1275">
        <f>SALIDA[[#This Row],[CANTIDAD]]/SALIDA[[#This Row],[UND MEDIDA]]</f>
        <v>2</v>
      </c>
      <c r="G1275" t="str">
        <f>VLOOKUP(SALIDA[[#This Row],[CODIGO]],FAMILIAS[],4,FALSE)</f>
        <v>ZHEJIANG YONGHE</v>
      </c>
      <c r="H1275" s="10" t="str">
        <f>IF(VLOOKUP(SALIDA[[#This Row],[CODIGO]],STOCKSANLUIS[],7,FALSE)=0,"PRODUCTO SIN STOCK/UBICACIÓN",VLOOKUP(SALIDA[[#This Row],[CODIGO]],STOCKSANLUIS[],7,FALSE))</f>
        <v>C</v>
      </c>
      <c r="I1275" s="10"/>
      <c r="J1275" t="str">
        <f>SALIDA[[#This Row],[CODIGO]]&amp;"       "&amp;SALIDA[[#This Row],[FAMILIA]]</f>
        <v>03346       ZHEJIANG YONGHE</v>
      </c>
      <c r="K1275">
        <f>VLOOKUP(SALIDA[[#This Row],[CODIGO]],STOCK_STARSOFT[],5,FALSE)</f>
        <v>2.6010529999999998</v>
      </c>
      <c r="L1275">
        <f>SALIDA[[#This Row],[CANTIDAD]]*SALIDA[[#This Row],[PRECIO UND]]</f>
        <v>5.2021059999999997</v>
      </c>
    </row>
    <row r="1276" spans="1:12" x14ac:dyDescent="0.25">
      <c r="A1276" s="6" t="s">
        <v>445</v>
      </c>
      <c r="B1276" s="100" t="str">
        <f>VLOOKUP(SALIDA[[#This Row],[CODIGO]],STOCKSANLUIS[],2,FALSE)</f>
        <v xml:space="preserve">ACEITE POLIOLESTER POE 68 - 1/4 GALON - BVA </v>
      </c>
      <c r="C1276" s="153">
        <v>45959</v>
      </c>
      <c r="D1276">
        <v>1</v>
      </c>
      <c r="E1276">
        <f>IF(VLOOKUP(SALIDA[[#This Row],[CODIGO]],STOCKSANLUIS[],6,FALSE)=0,"PRODUCTO SIN STOCK/UBICACIÓN",VLOOKUP(SALIDA[[#This Row],[CODIGO]],STOCKSANLUIS[],6,FALSE))</f>
        <v>1</v>
      </c>
      <c r="F1276">
        <f>SALIDA[[#This Row],[CANTIDAD]]/SALIDA[[#This Row],[UND MEDIDA]]</f>
        <v>1</v>
      </c>
      <c r="G1276" t="str">
        <f>VLOOKUP(SALIDA[[#This Row],[CODIGO]],FAMILIAS[],4,FALSE)</f>
        <v>BVA</v>
      </c>
      <c r="H1276" s="10" t="str">
        <f>IF(VLOOKUP(SALIDA[[#This Row],[CODIGO]],STOCKSANLUIS[],7,FALSE)=0,"PRODUCTO SIN STOCK/UBICACIÓN",VLOOKUP(SALIDA[[#This Row],[CODIGO]],STOCKSANLUIS[],7,FALSE))</f>
        <v>C</v>
      </c>
      <c r="I1276" s="10"/>
      <c r="J1276" t="str">
        <f>SALIDA[[#This Row],[CODIGO]]&amp;"       "&amp;SALIDA[[#This Row],[FAMILIA]]</f>
        <v>00356       BVA</v>
      </c>
      <c r="K1276">
        <f>VLOOKUP(SALIDA[[#This Row],[CODIGO]],STOCK_STARSOFT[],5,FALSE)</f>
        <v>15.866987</v>
      </c>
      <c r="L1276">
        <f>SALIDA[[#This Row],[CANTIDAD]]*SALIDA[[#This Row],[PRECIO UND]]</f>
        <v>15.866987</v>
      </c>
    </row>
    <row r="1277" spans="1:12" x14ac:dyDescent="0.25">
      <c r="A1277" s="6" t="s">
        <v>3675</v>
      </c>
      <c r="B1277" s="100" t="str">
        <f>VLOOKUP(SALIDA[[#This Row],[CODIGO]],STOCKSANLUIS[],2,FALSE)</f>
        <v>LAMAS DE PVC ALECO 8X0.080X300 (20CM X 2MMX 91.44M) LOW TEMP REINFORCED - 172007- MT</v>
      </c>
      <c r="C1277" s="153">
        <v>45959</v>
      </c>
      <c r="D1277">
        <v>30</v>
      </c>
      <c r="E1277">
        <f>IF(VLOOKUP(SALIDA[[#This Row],[CODIGO]],STOCKSANLUIS[],6,FALSE)=0,"PRODUCTO SIN STOCK/UBICACIÓN",VLOOKUP(SALIDA[[#This Row],[CODIGO]],STOCKSANLUIS[],6,FALSE))</f>
        <v>91.44</v>
      </c>
      <c r="F1277">
        <f>SALIDA[[#This Row],[CANTIDAD]]/SALIDA[[#This Row],[UND MEDIDA]]</f>
        <v>0.32808398950131235</v>
      </c>
      <c r="G1277" t="str">
        <f>VLOOKUP(SALIDA[[#This Row],[CODIGO]],FAMILIAS[],4,FALSE)</f>
        <v>ES ROBBINS</v>
      </c>
      <c r="H1277" s="10" t="str">
        <f>IF(VLOOKUP(SALIDA[[#This Row],[CODIGO]],STOCKSANLUIS[],7,FALSE)=0,"PRODUCTO SIN STOCK/UBICACIÓN",VLOOKUP(SALIDA[[#This Row],[CODIGO]],STOCKSANLUIS[],7,FALSE))</f>
        <v>B/C</v>
      </c>
      <c r="I1277" s="10"/>
      <c r="J1277" t="str">
        <f>SALIDA[[#This Row],[CODIGO]]&amp;"       "&amp;SALIDA[[#This Row],[FAMILIA]]</f>
        <v>03057       ES ROBBINS</v>
      </c>
      <c r="K1277">
        <f>VLOOKUP(SALIDA[[#This Row],[CODIGO]],STOCK_STARSOFT[],5,FALSE)</f>
        <v>2.0842499999999999</v>
      </c>
      <c r="L1277">
        <f>SALIDA[[#This Row],[CANTIDAD]]*SALIDA[[#This Row],[PRECIO UND]]</f>
        <v>62.527499999999996</v>
      </c>
    </row>
    <row r="1278" spans="1:12" x14ac:dyDescent="0.25">
      <c r="A1278" s="6" t="s">
        <v>3878</v>
      </c>
      <c r="B1278" s="100" t="str">
        <f>VLOOKUP(SALIDA[[#This Row],[CODIGO]],STOCKSANLUIS[],2,FALSE)</f>
        <v>GAS REFRIGERANTE R134A  X 1 KG - (TAPA CON VALVULA) - ICELOONG</v>
      </c>
      <c r="C1278" s="153">
        <v>45959</v>
      </c>
      <c r="D1278">
        <v>12</v>
      </c>
      <c r="E1278">
        <f>IF(VLOOKUP(SALIDA[[#This Row],[CODIGO]],STOCKSANLUIS[],6,FALSE)=0,"PRODUCTO SIN STOCK/UBICACIÓN",VLOOKUP(SALIDA[[#This Row],[CODIGO]],STOCKSANLUIS[],6,FALSE))</f>
        <v>1</v>
      </c>
      <c r="F1278">
        <f>SALIDA[[#This Row],[CANTIDAD]]/SALIDA[[#This Row],[UND MEDIDA]]</f>
        <v>12</v>
      </c>
      <c r="G1278" t="str">
        <f>VLOOKUP(SALIDA[[#This Row],[CODIGO]],FAMILIAS[],4,FALSE)</f>
        <v>ZHEJIANG YONGHE</v>
      </c>
      <c r="H1278" s="10" t="str">
        <f>IF(VLOOKUP(SALIDA[[#This Row],[CODIGO]],STOCKSANLUIS[],7,FALSE)=0,"PRODUCTO SIN STOCK/UBICACIÓN",VLOOKUP(SALIDA[[#This Row],[CODIGO]],STOCKSANLUIS[],7,FALSE))</f>
        <v>C</v>
      </c>
      <c r="I1278" s="10"/>
      <c r="J1278" t="str">
        <f>SALIDA[[#This Row],[CODIGO]]&amp;"       "&amp;SALIDA[[#This Row],[FAMILIA]]</f>
        <v>03342       ZHEJIANG YONGHE</v>
      </c>
      <c r="K1278">
        <f>VLOOKUP(SALIDA[[#This Row],[CODIGO]],STOCK_STARSOFT[],5,FALSE)</f>
        <v>8.6758159999999993</v>
      </c>
      <c r="L1278">
        <f>SALIDA[[#This Row],[CANTIDAD]]*SALIDA[[#This Row],[PRECIO UND]]</f>
        <v>104.109792</v>
      </c>
    </row>
    <row r="1279" spans="1:12" x14ac:dyDescent="0.25">
      <c r="A1279" s="6" t="s">
        <v>1576</v>
      </c>
      <c r="B1279" s="100" t="str">
        <f>VLOOKUP(SALIDA[[#This Row],[CODIGO]],STOCKSANLUIS[],2,FALSE)</f>
        <v>BOMBA DE CONDENSADO SAUERMANN SI 1801-220V  TANQUE ALTO</v>
      </c>
      <c r="C1279" s="153">
        <v>45959</v>
      </c>
      <c r="D1279">
        <v>1</v>
      </c>
      <c r="E1279">
        <f>IF(VLOOKUP(SALIDA[[#This Row],[CODIGO]],STOCKSANLUIS[],6,FALSE)=0,"PRODUCTO SIN STOCK/UBICACIÓN",VLOOKUP(SALIDA[[#This Row],[CODIGO]],STOCKSANLUIS[],6,FALSE))</f>
        <v>1</v>
      </c>
      <c r="F1279">
        <f>SALIDA[[#This Row],[CANTIDAD]]/SALIDA[[#This Row],[UND MEDIDA]]</f>
        <v>1</v>
      </c>
      <c r="G1279" t="str">
        <f>VLOOKUP(SALIDA[[#This Row],[CODIGO]],FAMILIAS[],4,FALSE)</f>
        <v>SAUERMANN</v>
      </c>
      <c r="H1279" s="10" t="str">
        <f>IF(VLOOKUP(SALIDA[[#This Row],[CODIGO]],STOCKSANLUIS[],7,FALSE)=0,"PRODUCTO SIN STOCK/UBICACIÓN",VLOOKUP(SALIDA[[#This Row],[CODIGO]],STOCKSANLUIS[],7,FALSE))</f>
        <v>A</v>
      </c>
      <c r="I1279" s="10" t="s">
        <v>19536</v>
      </c>
      <c r="J1279" t="str">
        <f>SALIDA[[#This Row],[CODIGO]]&amp;"       "&amp;SALIDA[[#This Row],[FAMILIA]]</f>
        <v>01546       SAUERMANN</v>
      </c>
      <c r="K1279">
        <f>VLOOKUP(SALIDA[[#This Row],[CODIGO]],STOCK_STARSOFT[],5,FALSE)</f>
        <v>35.421345000000002</v>
      </c>
      <c r="L1279">
        <f>SALIDA[[#This Row],[CANTIDAD]]*SALIDA[[#This Row],[PRECIO UND]]</f>
        <v>35.421345000000002</v>
      </c>
    </row>
    <row r="1280" spans="1:12" x14ac:dyDescent="0.25">
      <c r="A1280" s="6" t="s">
        <v>3339</v>
      </c>
      <c r="B1280" s="100" t="str">
        <f>VLOOKUP(SALIDA[[#This Row],[CODIGO]],STOCKSANLUIS[],2,FALSE)</f>
        <v>GAS REFRIGERANTE R134 - 13.6KG ICELOONG</v>
      </c>
      <c r="C1280" s="153">
        <v>45960</v>
      </c>
      <c r="D1280">
        <v>2</v>
      </c>
      <c r="E1280">
        <f>IF(VLOOKUP(SALIDA[[#This Row],[CODIGO]],STOCKSANLUIS[],6,FALSE)=0,"PRODUCTO SIN STOCK/UBICACIÓN",VLOOKUP(SALIDA[[#This Row],[CODIGO]],STOCKSANLUIS[],6,FALSE))</f>
        <v>1</v>
      </c>
      <c r="F1280">
        <f>SALIDA[[#This Row],[CANTIDAD]]/SALIDA[[#This Row],[UND MEDIDA]]</f>
        <v>2</v>
      </c>
      <c r="G1280" t="str">
        <f>VLOOKUP(SALIDA[[#This Row],[CODIGO]],FAMILIAS[],4,FALSE)</f>
        <v>ZHEJIANG YONGHE</v>
      </c>
      <c r="H1280" s="10" t="str">
        <f>IF(VLOOKUP(SALIDA[[#This Row],[CODIGO]],STOCKSANLUIS[],7,FALSE)=0,"PRODUCTO SIN STOCK/UBICACIÓN",VLOOKUP(SALIDA[[#This Row],[CODIGO]],STOCKSANLUIS[],7,FALSE))</f>
        <v>C</v>
      </c>
      <c r="I1280" s="10"/>
      <c r="J1280" t="str">
        <f>SALIDA[[#This Row],[CODIGO]]&amp;"       "&amp;SALIDA[[#This Row],[FAMILIA]]</f>
        <v>02751       ZHEJIANG YONGHE</v>
      </c>
      <c r="K1280">
        <f>VLOOKUP(SALIDA[[#This Row],[CODIGO]],STOCK_STARSOFT[],5,FALSE)</f>
        <v>106.20946600000001</v>
      </c>
      <c r="L1280">
        <f>SALIDA[[#This Row],[CANTIDAD]]*SALIDA[[#This Row],[PRECIO UND]]</f>
        <v>212.41893200000001</v>
      </c>
    </row>
    <row r="1281" spans="1:12" x14ac:dyDescent="0.25">
      <c r="A1281" s="6" t="s">
        <v>2020</v>
      </c>
      <c r="B1281" s="100" t="str">
        <f>VLOOKUP(SALIDA[[#This Row],[CODIGO]],STOCKSANLUIS[],2,FALSE)</f>
        <v>CONTROLADOR DE TEMPERATURA Y HUMEDAD DIGITAL MT-530EW SUPER (10-85%HR) - VER.06 - 115/220 VAC - FULL GAUGE - WHITE</v>
      </c>
      <c r="C1281" s="153">
        <v>45960</v>
      </c>
      <c r="D1281">
        <v>2</v>
      </c>
      <c r="E1281">
        <f>IF(VLOOKUP(SALIDA[[#This Row],[CODIGO]],STOCKSANLUIS[],6,FALSE)=0,"PRODUCTO SIN STOCK/UBICACIÓN",VLOOKUP(SALIDA[[#This Row],[CODIGO]],STOCKSANLUIS[],6,FALSE))</f>
        <v>1</v>
      </c>
      <c r="F1281">
        <f>SALIDA[[#This Row],[CANTIDAD]]/SALIDA[[#This Row],[UND MEDIDA]]</f>
        <v>2</v>
      </c>
      <c r="G1281" t="str">
        <f>VLOOKUP(SALIDA[[#This Row],[CODIGO]],FAMILIAS[],4,FALSE)</f>
        <v>FULL GAUGE</v>
      </c>
      <c r="H1281" s="10" t="str">
        <f>IF(VLOOKUP(SALIDA[[#This Row],[CODIGO]],STOCKSANLUIS[],7,FALSE)=0,"PRODUCTO SIN STOCK/UBICACIÓN",VLOOKUP(SALIDA[[#This Row],[CODIGO]],STOCKSANLUIS[],7,FALSE))</f>
        <v>A</v>
      </c>
      <c r="I1281" s="10"/>
      <c r="J1281" t="str">
        <f>SALIDA[[#This Row],[CODIGO]]&amp;"       "&amp;SALIDA[[#This Row],[FAMILIA]]</f>
        <v>01784       FULL GAUGE</v>
      </c>
      <c r="K1281">
        <f>VLOOKUP(SALIDA[[#This Row],[CODIGO]],STOCK_STARSOFT[],5,FALSE)</f>
        <v>45.731242000000002</v>
      </c>
      <c r="L1281">
        <f>SALIDA[[#This Row],[CANTIDAD]]*SALIDA[[#This Row],[PRECIO UND]]</f>
        <v>91.462484000000003</v>
      </c>
    </row>
    <row r="1282" spans="1:12" x14ac:dyDescent="0.25">
      <c r="A1282" s="6" t="s">
        <v>3609</v>
      </c>
      <c r="B1282" s="100" t="str">
        <f>VLOOKUP(SALIDA[[#This Row],[CODIGO]],STOCKSANLUIS[],2,FALSE)</f>
        <v>MINI BOMBA SMART ELECTRIC SPS-66 DE 110-240V MINISLIM SERIES 66 FT LIFT</v>
      </c>
      <c r="C1282" s="153">
        <v>45960</v>
      </c>
      <c r="D1282">
        <v>1</v>
      </c>
      <c r="E1282">
        <f>IF(VLOOKUP(SALIDA[[#This Row],[CODIGO]],STOCKSANLUIS[],6,FALSE)=0,"PRODUCTO SIN STOCK/UBICACIÓN",VLOOKUP(SALIDA[[#This Row],[CODIGO]],STOCKSANLUIS[],6,FALSE))</f>
        <v>1</v>
      </c>
      <c r="F1282">
        <f>SALIDA[[#This Row],[CANTIDAD]]/SALIDA[[#This Row],[UND MEDIDA]]</f>
        <v>1</v>
      </c>
      <c r="G1282" t="str">
        <f>VLOOKUP(SALIDA[[#This Row],[CODIGO]],FAMILIAS[],4,FALSE)</f>
        <v>SMART ELECTRIC</v>
      </c>
      <c r="H1282" s="10" t="str">
        <f>IF(VLOOKUP(SALIDA[[#This Row],[CODIGO]],STOCKSANLUIS[],7,FALSE)=0,"PRODUCTO SIN STOCK/UBICACIÓN",VLOOKUP(SALIDA[[#This Row],[CODIGO]],STOCKSANLUIS[],7,FALSE))</f>
        <v>C</v>
      </c>
      <c r="I1282" s="10"/>
      <c r="J1282" t="str">
        <f>SALIDA[[#This Row],[CODIGO]]&amp;"       "&amp;SALIDA[[#This Row],[FAMILIA]]</f>
        <v>03007       SMART ELECTRIC</v>
      </c>
      <c r="K1282">
        <f>VLOOKUP(SALIDA[[#This Row],[CODIGO]],STOCK_STARSOFT[],5,FALSE)</f>
        <v>27.973208</v>
      </c>
      <c r="L1282">
        <f>SALIDA[[#This Row],[CANTIDAD]]*SALIDA[[#This Row],[PRECIO UND]]</f>
        <v>27.973208</v>
      </c>
    </row>
    <row r="1283" spans="1:12" x14ac:dyDescent="0.25">
      <c r="A1283" s="6" t="s">
        <v>3241</v>
      </c>
      <c r="B1283" s="100" t="str">
        <f>VLOOKUP(SALIDA[[#This Row],[CODIGO]],STOCKSANLUIS[],2,FALSE)</f>
        <v>CONECTOR SCH-1/4 CONECCION RAPIDA P ALTA R-134A - QC-H - EVERWELL</v>
      </c>
      <c r="C1283" s="153">
        <v>45960</v>
      </c>
      <c r="D1283">
        <v>1</v>
      </c>
      <c r="E1283">
        <f>IF(VLOOKUP(SALIDA[[#This Row],[CODIGO]],STOCKSANLUIS[],6,FALSE)=0,"PRODUCTO SIN STOCK/UBICACIÓN",VLOOKUP(SALIDA[[#This Row],[CODIGO]],STOCKSANLUIS[],6,FALSE))</f>
        <v>1</v>
      </c>
      <c r="F1283">
        <f>SALIDA[[#This Row],[CANTIDAD]]/SALIDA[[#This Row],[UND MEDIDA]]</f>
        <v>1</v>
      </c>
      <c r="G1283" t="str">
        <f>VLOOKUP(SALIDA[[#This Row],[CODIGO]],FAMILIAS[],4,FALSE)</f>
        <v>EVERWELL</v>
      </c>
      <c r="H1283" s="10" t="str">
        <f>IF(VLOOKUP(SALIDA[[#This Row],[CODIGO]],STOCKSANLUIS[],7,FALSE)=0,"PRODUCTO SIN STOCK/UBICACIÓN",VLOOKUP(SALIDA[[#This Row],[CODIGO]],STOCKSANLUIS[],7,FALSE))</f>
        <v>A</v>
      </c>
      <c r="I1283" s="10"/>
      <c r="J1283" t="str">
        <f>SALIDA[[#This Row],[CODIGO]]&amp;"       "&amp;SALIDA[[#This Row],[FAMILIA]]</f>
        <v>02633       EVERWELL</v>
      </c>
      <c r="K1283">
        <f>VLOOKUP(SALIDA[[#This Row],[CODIGO]],STOCK_STARSOFT[],5,FALSE)</f>
        <v>4.4774390000000004</v>
      </c>
      <c r="L1283">
        <f>SALIDA[[#This Row],[CANTIDAD]]*SALIDA[[#This Row],[PRECIO UND]]</f>
        <v>4.4774390000000004</v>
      </c>
    </row>
    <row r="1284" spans="1:12" x14ac:dyDescent="0.25">
      <c r="A1284" s="6" t="s">
        <v>3243</v>
      </c>
      <c r="B1284" s="100" t="str">
        <f>VLOOKUP(SALIDA[[#This Row],[CODIGO]],STOCKSANLUIS[],2,FALSE)</f>
        <v>CONECTOR SCL -1/4 CONECCION RAPIDA P BAJA R-134A - QC-L - EVERWELL</v>
      </c>
      <c r="C1284" s="153">
        <v>45960</v>
      </c>
      <c r="D1284">
        <v>1</v>
      </c>
      <c r="E1284">
        <f>IF(VLOOKUP(SALIDA[[#This Row],[CODIGO]],STOCKSANLUIS[],6,FALSE)=0,"PRODUCTO SIN STOCK/UBICACIÓN",VLOOKUP(SALIDA[[#This Row],[CODIGO]],STOCKSANLUIS[],6,FALSE))</f>
        <v>1</v>
      </c>
      <c r="F1284">
        <f>SALIDA[[#This Row],[CANTIDAD]]/SALIDA[[#This Row],[UND MEDIDA]]</f>
        <v>1</v>
      </c>
      <c r="G1284" t="str">
        <f>VLOOKUP(SALIDA[[#This Row],[CODIGO]],FAMILIAS[],4,FALSE)</f>
        <v>EVERWELL</v>
      </c>
      <c r="H1284" s="10" t="str">
        <f>IF(VLOOKUP(SALIDA[[#This Row],[CODIGO]],STOCKSANLUIS[],7,FALSE)=0,"PRODUCTO SIN STOCK/UBICACIÓN",VLOOKUP(SALIDA[[#This Row],[CODIGO]],STOCKSANLUIS[],7,FALSE))</f>
        <v>A</v>
      </c>
      <c r="I1284" s="10"/>
      <c r="J1284" t="str">
        <f>SALIDA[[#This Row],[CODIGO]]&amp;"       "&amp;SALIDA[[#This Row],[FAMILIA]]</f>
        <v>02634       EVERWELL</v>
      </c>
      <c r="K1284">
        <f>VLOOKUP(SALIDA[[#This Row],[CODIGO]],STOCK_STARSOFT[],5,FALSE)</f>
        <v>4.2981049999999996</v>
      </c>
      <c r="L1284">
        <f>SALIDA[[#This Row],[CANTIDAD]]*SALIDA[[#This Row],[PRECIO UND]]</f>
        <v>4.2981049999999996</v>
      </c>
    </row>
    <row r="1285" spans="1:12" x14ac:dyDescent="0.25">
      <c r="A1285" s="6" t="s">
        <v>33</v>
      </c>
      <c r="B1285" s="100" t="str">
        <f>VLOOKUP(SALIDA[[#This Row],[CODIGO]],STOCKSANLUIS[],2,FALSE)</f>
        <v>CONTROLADOR DE TEMPERATURA DIGITAL MT-512E 2HP - VER.13 - 115/220 VAC - FULL GAUGE</v>
      </c>
      <c r="C1285" s="153">
        <v>45960</v>
      </c>
      <c r="D1285">
        <v>15</v>
      </c>
      <c r="E1285">
        <f>IF(VLOOKUP(SALIDA[[#This Row],[CODIGO]],STOCKSANLUIS[],6,FALSE)=0,"PRODUCTO SIN STOCK/UBICACIÓN",VLOOKUP(SALIDA[[#This Row],[CODIGO]],STOCKSANLUIS[],6,FALSE))</f>
        <v>1</v>
      </c>
      <c r="F1285">
        <f>SALIDA[[#This Row],[CANTIDAD]]/SALIDA[[#This Row],[UND MEDIDA]]</f>
        <v>15</v>
      </c>
      <c r="G1285" t="str">
        <f>VLOOKUP(SALIDA[[#This Row],[CODIGO]],FAMILIAS[],4,FALSE)</f>
        <v>FULL GAUGE</v>
      </c>
      <c r="H1285" s="10" t="str">
        <f>IF(VLOOKUP(SALIDA[[#This Row],[CODIGO]],STOCKSANLUIS[],7,FALSE)=0,"PRODUCTO SIN STOCK/UBICACIÓN",VLOOKUP(SALIDA[[#This Row],[CODIGO]],STOCKSANLUIS[],7,FALSE))</f>
        <v>C</v>
      </c>
      <c r="I1285" s="10"/>
      <c r="J1285" t="str">
        <f>SALIDA[[#This Row],[CODIGO]]&amp;"       "&amp;SALIDA[[#This Row],[FAMILIA]]</f>
        <v>00016       FULL GAUGE</v>
      </c>
      <c r="K1285">
        <f>VLOOKUP(SALIDA[[#This Row],[CODIGO]],STOCK_STARSOFT[],5,FALSE)</f>
        <v>13.318346</v>
      </c>
      <c r="L1285">
        <f>SALIDA[[#This Row],[CANTIDAD]]*SALIDA[[#This Row],[PRECIO UND]]</f>
        <v>199.77519000000001</v>
      </c>
    </row>
    <row r="1286" spans="1:12" x14ac:dyDescent="0.25">
      <c r="A1286" s="6" t="s">
        <v>33</v>
      </c>
      <c r="B1286" s="100" t="str">
        <f>VLOOKUP(SALIDA[[#This Row],[CODIGO]],STOCKSANLUIS[],2,FALSE)</f>
        <v>CONTROLADOR DE TEMPERATURA DIGITAL MT-512E 2HP - VER.13 - 115/220 VAC - FULL GAUGE</v>
      </c>
      <c r="C1286" s="153">
        <v>45960</v>
      </c>
      <c r="D1286">
        <v>1</v>
      </c>
      <c r="E1286">
        <f>IF(VLOOKUP(SALIDA[[#This Row],[CODIGO]],STOCKSANLUIS[],6,FALSE)=0,"PRODUCTO SIN STOCK/UBICACIÓN",VLOOKUP(SALIDA[[#This Row],[CODIGO]],STOCKSANLUIS[],6,FALSE))</f>
        <v>1</v>
      </c>
      <c r="F1286">
        <f>SALIDA[[#This Row],[CANTIDAD]]/SALIDA[[#This Row],[UND MEDIDA]]</f>
        <v>1</v>
      </c>
      <c r="G1286" t="str">
        <f>VLOOKUP(SALIDA[[#This Row],[CODIGO]],FAMILIAS[],4,FALSE)</f>
        <v>FULL GAUGE</v>
      </c>
      <c r="H1286" s="10" t="str">
        <f>IF(VLOOKUP(SALIDA[[#This Row],[CODIGO]],STOCKSANLUIS[],7,FALSE)=0,"PRODUCTO SIN STOCK/UBICACIÓN",VLOOKUP(SALIDA[[#This Row],[CODIGO]],STOCKSANLUIS[],7,FALSE))</f>
        <v>C</v>
      </c>
      <c r="I1286" s="10" t="s">
        <v>21836</v>
      </c>
      <c r="J1286" t="str">
        <f>SALIDA[[#This Row],[CODIGO]]&amp;"       "&amp;SALIDA[[#This Row],[FAMILIA]]</f>
        <v>00016       FULL GAUGE</v>
      </c>
      <c r="K1286">
        <f>VLOOKUP(SALIDA[[#This Row],[CODIGO]],STOCK_STARSOFT[],5,FALSE)</f>
        <v>13.318346</v>
      </c>
      <c r="L1286">
        <f>SALIDA[[#This Row],[CANTIDAD]]*SALIDA[[#This Row],[PRECIO UND]]</f>
        <v>13.318346</v>
      </c>
    </row>
    <row r="1287" spans="1:12" x14ac:dyDescent="0.25">
      <c r="A1287" s="6" t="s">
        <v>3665</v>
      </c>
      <c r="B1287" s="100" t="str">
        <f>VLOOKUP(SALIDA[[#This Row],[CODIGO]],STOCKSANLUIS[],2,FALSE)</f>
        <v>AGENTE DE LIMPIEZA INTERNA OPTEON SF FLUSH X 4.54 KG - CHEMOURS - REEMPLAZO DEL R141B</v>
      </c>
      <c r="C1287" s="153">
        <v>45960</v>
      </c>
      <c r="D1287">
        <v>1</v>
      </c>
      <c r="E1287">
        <f>IF(VLOOKUP(SALIDA[[#This Row],[CODIGO]],STOCKSANLUIS[],6,FALSE)=0,"PRODUCTO SIN STOCK/UBICACIÓN",VLOOKUP(SALIDA[[#This Row],[CODIGO]],STOCKSANLUIS[],6,FALSE))</f>
        <v>1</v>
      </c>
      <c r="F1287">
        <f>SALIDA[[#This Row],[CANTIDAD]]/SALIDA[[#This Row],[UND MEDIDA]]</f>
        <v>1</v>
      </c>
      <c r="G1287" t="str">
        <f>VLOOKUP(SALIDA[[#This Row],[CODIGO]],FAMILIAS[],4,FALSE)</f>
        <v>THE CHEMOURS</v>
      </c>
      <c r="H1287" s="10" t="str">
        <f>IF(VLOOKUP(SALIDA[[#This Row],[CODIGO]],STOCKSANLUIS[],7,FALSE)=0,"PRODUCTO SIN STOCK/UBICACIÓN",VLOOKUP(SALIDA[[#This Row],[CODIGO]],STOCKSANLUIS[],7,FALSE))</f>
        <v>C</v>
      </c>
      <c r="I1287" s="10"/>
      <c r="J1287" t="str">
        <f>SALIDA[[#This Row],[CODIGO]]&amp;"       "&amp;SALIDA[[#This Row],[FAMILIA]]</f>
        <v>03051       THE CHEMOURS</v>
      </c>
      <c r="K1287">
        <f>VLOOKUP(SALIDA[[#This Row],[CODIGO]],STOCK_STARSOFT[],5,FALSE)</f>
        <v>91.188703000000004</v>
      </c>
      <c r="L1287">
        <f>SALIDA[[#This Row],[CANTIDAD]]*SALIDA[[#This Row],[PRECIO UND]]</f>
        <v>91.188703000000004</v>
      </c>
    </row>
    <row r="1288" spans="1:12" x14ac:dyDescent="0.25">
      <c r="A1288" s="6" t="s">
        <v>231</v>
      </c>
      <c r="B1288" s="100" t="str">
        <f>VLOOKUP(SALIDA[[#This Row],[CODIGO]],STOCKSANLUIS[],2,FALSE)</f>
        <v>VALVULA DE EXPANSION DANFOSS TEX 2 - S/ORIFICIO COD. 068Z3209</v>
      </c>
      <c r="C1288" s="153">
        <v>45960</v>
      </c>
      <c r="D1288">
        <v>1</v>
      </c>
      <c r="E1288">
        <f>IF(VLOOKUP(SALIDA[[#This Row],[CODIGO]],STOCKSANLUIS[],6,FALSE)=0,"PRODUCTO SIN STOCK/UBICACIÓN",VLOOKUP(SALIDA[[#This Row],[CODIGO]],STOCKSANLUIS[],6,FALSE))</f>
        <v>1</v>
      </c>
      <c r="F1288">
        <f>SALIDA[[#This Row],[CANTIDAD]]/SALIDA[[#This Row],[UND MEDIDA]]</f>
        <v>1</v>
      </c>
      <c r="G1288" t="str">
        <f>VLOOKUP(SALIDA[[#This Row],[CODIGO]],FAMILIAS[],4,FALSE)</f>
        <v>DANFOSS</v>
      </c>
      <c r="H1288" s="10" t="str">
        <f>IF(VLOOKUP(SALIDA[[#This Row],[CODIGO]],STOCKSANLUIS[],7,FALSE)=0,"PRODUCTO SIN STOCK/UBICACIÓN",VLOOKUP(SALIDA[[#This Row],[CODIGO]],STOCKSANLUIS[],7,FALSE))</f>
        <v>A</v>
      </c>
      <c r="I1288" s="10"/>
      <c r="J1288" t="str">
        <f>SALIDA[[#This Row],[CODIGO]]&amp;"       "&amp;SALIDA[[#This Row],[FAMILIA]]</f>
        <v>00163       DANFOSS</v>
      </c>
      <c r="K1288">
        <f>VLOOKUP(SALIDA[[#This Row],[CODIGO]],STOCK_STARSOFT[],5,FALSE)</f>
        <v>26.959129999999998</v>
      </c>
      <c r="L1288">
        <f>SALIDA[[#This Row],[CANTIDAD]]*SALIDA[[#This Row],[PRECIO UND]]</f>
        <v>26.959129999999998</v>
      </c>
    </row>
    <row r="1289" spans="1:12" x14ac:dyDescent="0.25">
      <c r="A1289" s="6" t="s">
        <v>3410</v>
      </c>
      <c r="B1289" s="100" t="str">
        <f>VLOOKUP(SALIDA[[#This Row],[CODIGO]],STOCKSANLUIS[],2,FALSE)</f>
        <v>SOLDADURA DE ALUMINIO ALUXCOR 4047</v>
      </c>
      <c r="C1289" s="153">
        <v>45960</v>
      </c>
      <c r="D1289">
        <v>20</v>
      </c>
      <c r="E1289">
        <f>IF(VLOOKUP(SALIDA[[#This Row],[CODIGO]],STOCKSANLUIS[],6,FALSE)=0,"PRODUCTO SIN STOCK/UBICACIÓN",VLOOKUP(SALIDA[[#This Row],[CODIGO]],STOCKSANLUIS[],6,FALSE))</f>
        <v>1</v>
      </c>
      <c r="F1289">
        <f>SALIDA[[#This Row],[CANTIDAD]]/SALIDA[[#This Row],[UND MEDIDA]]</f>
        <v>20</v>
      </c>
      <c r="G1289" t="str">
        <f>VLOOKUP(SALIDA[[#This Row],[CODIGO]],FAMILIAS[],4,FALSE)</f>
        <v>HARRIS</v>
      </c>
      <c r="H1289" s="10" t="str">
        <f>IF(VLOOKUP(SALIDA[[#This Row],[CODIGO]],STOCKSANLUIS[],7,FALSE)=0,"PRODUCTO SIN STOCK/UBICACIÓN",VLOOKUP(SALIDA[[#This Row],[CODIGO]],STOCKSANLUIS[],7,FALSE))</f>
        <v>C</v>
      </c>
      <c r="I1289" s="10"/>
      <c r="J1289" t="str">
        <f>SALIDA[[#This Row],[CODIGO]]&amp;"       "&amp;SALIDA[[#This Row],[FAMILIA]]</f>
        <v>02836       HARRIS</v>
      </c>
      <c r="K1289">
        <f>VLOOKUP(SALIDA[[#This Row],[CODIGO]],STOCK_STARSOFT[],5,FALSE)</f>
        <v>0.75442299999999995</v>
      </c>
      <c r="L1289">
        <f>SALIDA[[#This Row],[CANTIDAD]]*SALIDA[[#This Row],[PRECIO UND]]</f>
        <v>15.08846</v>
      </c>
    </row>
    <row r="1290" spans="1:12" x14ac:dyDescent="0.25">
      <c r="A1290" s="6" t="s">
        <v>491</v>
      </c>
      <c r="B1290" s="100" t="str">
        <f>VLOOKUP(SALIDA[[#This Row],[CODIGO]],STOCKSANLUIS[],2,FALSE)</f>
        <v>FUNDENTE EN PASTA DE 113.5 GR (SSWF1/4) - HARRIS</v>
      </c>
      <c r="C1290" s="153">
        <v>45960</v>
      </c>
      <c r="D1290">
        <v>1</v>
      </c>
      <c r="E1290">
        <f>IF(VLOOKUP(SALIDA[[#This Row],[CODIGO]],STOCKSANLUIS[],6,FALSE)=0,"PRODUCTO SIN STOCK/UBICACIÓN",VLOOKUP(SALIDA[[#This Row],[CODIGO]],STOCKSANLUIS[],6,FALSE))</f>
        <v>1</v>
      </c>
      <c r="F1290">
        <f>SALIDA[[#This Row],[CANTIDAD]]/SALIDA[[#This Row],[UND MEDIDA]]</f>
        <v>1</v>
      </c>
      <c r="G1290" t="str">
        <f>VLOOKUP(SALIDA[[#This Row],[CODIGO]],FAMILIAS[],4,FALSE)</f>
        <v>HARRIS</v>
      </c>
      <c r="H1290" s="10" t="str">
        <f>IF(VLOOKUP(SALIDA[[#This Row],[CODIGO]],STOCKSANLUIS[],7,FALSE)=0,"PRODUCTO SIN STOCK/UBICACIÓN",VLOOKUP(SALIDA[[#This Row],[CODIGO]],STOCKSANLUIS[],7,FALSE))</f>
        <v>C</v>
      </c>
      <c r="I1290" s="10"/>
      <c r="J1290" t="str">
        <f>SALIDA[[#This Row],[CODIGO]]&amp;"       "&amp;SALIDA[[#This Row],[FAMILIA]]</f>
        <v>00408       HARRIS</v>
      </c>
      <c r="K1290">
        <f>VLOOKUP(SALIDA[[#This Row],[CODIGO]],STOCK_STARSOFT[],5,FALSE)</f>
        <v>4.173635</v>
      </c>
      <c r="L1290">
        <f>SALIDA[[#This Row],[CANTIDAD]]*SALIDA[[#This Row],[PRECIO UND]]</f>
        <v>4.173635</v>
      </c>
    </row>
    <row r="1291" spans="1:12" x14ac:dyDescent="0.25">
      <c r="A1291" s="6" t="s">
        <v>3665</v>
      </c>
      <c r="B1291" s="100" t="str">
        <f>VLOOKUP(SALIDA[[#This Row],[CODIGO]],STOCKSANLUIS[],2,FALSE)</f>
        <v>AGENTE DE LIMPIEZA INTERNA OPTEON SF FLUSH X 4.54 KG - CHEMOURS - REEMPLAZO DEL R141B</v>
      </c>
      <c r="C1291" s="153">
        <v>45960</v>
      </c>
      <c r="D1291">
        <v>1</v>
      </c>
      <c r="E1291">
        <f>IF(VLOOKUP(SALIDA[[#This Row],[CODIGO]],STOCKSANLUIS[],6,FALSE)=0,"PRODUCTO SIN STOCK/UBICACIÓN",VLOOKUP(SALIDA[[#This Row],[CODIGO]],STOCKSANLUIS[],6,FALSE))</f>
        <v>1</v>
      </c>
      <c r="F1291">
        <f>SALIDA[[#This Row],[CANTIDAD]]/SALIDA[[#This Row],[UND MEDIDA]]</f>
        <v>1</v>
      </c>
      <c r="G1291" t="str">
        <f>VLOOKUP(SALIDA[[#This Row],[CODIGO]],FAMILIAS[],4,FALSE)</f>
        <v>THE CHEMOURS</v>
      </c>
      <c r="H1291" s="10" t="str">
        <f>IF(VLOOKUP(SALIDA[[#This Row],[CODIGO]],STOCKSANLUIS[],7,FALSE)=0,"PRODUCTO SIN STOCK/UBICACIÓN",VLOOKUP(SALIDA[[#This Row],[CODIGO]],STOCKSANLUIS[],7,FALSE))</f>
        <v>C</v>
      </c>
      <c r="I1291" s="10"/>
      <c r="J1291" t="str">
        <f>SALIDA[[#This Row],[CODIGO]]&amp;"       "&amp;SALIDA[[#This Row],[FAMILIA]]</f>
        <v>03051       THE CHEMOURS</v>
      </c>
      <c r="K1291">
        <f>VLOOKUP(SALIDA[[#This Row],[CODIGO]],STOCK_STARSOFT[],5,FALSE)</f>
        <v>91.188703000000004</v>
      </c>
      <c r="L1291">
        <f>SALIDA[[#This Row],[CANTIDAD]]*SALIDA[[#This Row],[PRECIO UND]]</f>
        <v>91.188703000000004</v>
      </c>
    </row>
    <row r="1292" spans="1:12" x14ac:dyDescent="0.25">
      <c r="A1292" s="6" t="s">
        <v>2377</v>
      </c>
      <c r="B1292" s="100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1292" s="153">
        <v>45960</v>
      </c>
      <c r="D1292">
        <v>1</v>
      </c>
      <c r="E1292">
        <f>IF(VLOOKUP(SALIDA[[#This Row],[CODIGO]],STOCKSANLUIS[],6,FALSE)=0,"PRODUCTO SIN STOCK/UBICACIÓN",VLOOKUP(SALIDA[[#This Row],[CODIGO]],STOCKSANLUIS[],6,FALSE))</f>
        <v>1</v>
      </c>
      <c r="F1292">
        <f>SALIDA[[#This Row],[CANTIDAD]]/SALIDA[[#This Row],[UND MEDIDA]]</f>
        <v>1</v>
      </c>
      <c r="G1292" t="str">
        <f>VLOOKUP(SALIDA[[#This Row],[CODIGO]],FAMILIAS[],4,FALSE)</f>
        <v>EBM</v>
      </c>
      <c r="H1292" s="10" t="str">
        <f>IF(VLOOKUP(SALIDA[[#This Row],[CODIGO]],STOCKSANLUIS[],7,FALSE)=0,"PRODUCTO SIN STOCK/UBICACIÓN",VLOOKUP(SALIDA[[#This Row],[CODIGO]],STOCKSANLUIS[],7,FALSE))</f>
        <v>C</v>
      </c>
      <c r="I1292" s="10"/>
      <c r="J1292" t="str">
        <f>SALIDA[[#This Row],[CODIGO]]&amp;"       "&amp;SALIDA[[#This Row],[FAMILIA]]</f>
        <v>01980       EBM</v>
      </c>
      <c r="K1292">
        <f>VLOOKUP(SALIDA[[#This Row],[CODIGO]],STOCK_STARSOFT[],5,FALSE)</f>
        <v>71.400480000000002</v>
      </c>
      <c r="L1292">
        <f>SALIDA[[#This Row],[CANTIDAD]]*SALIDA[[#This Row],[PRECIO UND]]</f>
        <v>71.400480000000002</v>
      </c>
    </row>
    <row r="1293" spans="1:12" x14ac:dyDescent="0.25">
      <c r="A1293" s="6" t="s">
        <v>3896</v>
      </c>
      <c r="B1293" s="100" t="str">
        <f>VLOOKUP(SALIDA[[#This Row],[CODIGO]],STOCKSANLUIS[],2,FALSE)</f>
        <v>MOTOVENTILADOR AXIAL EBM S4D450-AP01-01 - 450MM - 220V/380V/440V TRIFÁSICO</v>
      </c>
      <c r="C1293" s="153">
        <v>45961</v>
      </c>
      <c r="D1293">
        <v>1</v>
      </c>
      <c r="E1293">
        <f>IF(VLOOKUP(SALIDA[[#This Row],[CODIGO]],STOCKSANLUIS[],6,FALSE)=0,"PRODUCTO SIN STOCK/UBICACIÓN",VLOOKUP(SALIDA[[#This Row],[CODIGO]],STOCKSANLUIS[],6,FALSE))</f>
        <v>1</v>
      </c>
      <c r="F1293">
        <f>SALIDA[[#This Row],[CANTIDAD]]/SALIDA[[#This Row],[UND MEDIDA]]</f>
        <v>1</v>
      </c>
      <c r="G1293" t="str">
        <f>VLOOKUP(SALIDA[[#This Row],[CODIGO]],FAMILIAS[],4,FALSE)</f>
        <v>EBM</v>
      </c>
      <c r="H1293" s="10" t="str">
        <f>IF(VLOOKUP(SALIDA[[#This Row],[CODIGO]],STOCKSANLUIS[],7,FALSE)=0,"PRODUCTO SIN STOCK/UBICACIÓN",VLOOKUP(SALIDA[[#This Row],[CODIGO]],STOCKSANLUIS[],7,FALSE))</f>
        <v>A/C</v>
      </c>
      <c r="I1293" s="10"/>
      <c r="J1293" t="str">
        <f>SALIDA[[#This Row],[CODIGO]]&amp;"       "&amp;SALIDA[[#This Row],[FAMILIA]]</f>
        <v>03361       EBM</v>
      </c>
      <c r="K1293">
        <f>VLOOKUP(SALIDA[[#This Row],[CODIGO]],STOCK_STARSOFT[],5,FALSE)</f>
        <v>176.301029</v>
      </c>
      <c r="L1293">
        <f>SALIDA[[#This Row],[CANTIDAD]]*SALIDA[[#This Row],[PRECIO UND]]</f>
        <v>176.301029</v>
      </c>
    </row>
    <row r="1294" spans="1:12" x14ac:dyDescent="0.25">
      <c r="A1294" s="6" t="s">
        <v>3774</v>
      </c>
      <c r="B1294" s="100" t="str">
        <f>VLOOKUP(SALIDA[[#This Row],[CODIGO]],STOCKSANLUIS[],2,FALSE)</f>
        <v>LAMA DE PVC CLEARWAY LOW TEMP REINFORCED 8¨¨ X .080¨¨ X 300¨ (20 CM X 2MMX 91.44M)</v>
      </c>
      <c r="C1294" s="153">
        <v>45961</v>
      </c>
      <c r="D1294">
        <v>45</v>
      </c>
      <c r="E1294">
        <f>IF(VLOOKUP(SALIDA[[#This Row],[CODIGO]],STOCKSANLUIS[],6,FALSE)=0,"PRODUCTO SIN STOCK/UBICACIÓN",VLOOKUP(SALIDA[[#This Row],[CODIGO]],STOCKSANLUIS[],6,FALSE))</f>
        <v>91.44</v>
      </c>
      <c r="F1294">
        <f>SALIDA[[#This Row],[CANTIDAD]]/SALIDA[[#This Row],[UND MEDIDA]]</f>
        <v>0.49212598425196852</v>
      </c>
      <c r="G1294" t="str">
        <f>VLOOKUP(SALIDA[[#This Row],[CODIGO]],FAMILIAS[],4,FALSE)</f>
        <v>CLEARWAY</v>
      </c>
      <c r="H1294" s="10" t="str">
        <f>IF(VLOOKUP(SALIDA[[#This Row],[CODIGO]],STOCKSANLUIS[],7,FALSE)=0,"PRODUCTO SIN STOCK/UBICACIÓN",VLOOKUP(SALIDA[[#This Row],[CODIGO]],STOCKSANLUIS[],7,FALSE))</f>
        <v>C</v>
      </c>
      <c r="I1294" s="10"/>
      <c r="J1294" t="str">
        <f>SALIDA[[#This Row],[CODIGO]]&amp;"       "&amp;SALIDA[[#This Row],[FAMILIA]]</f>
        <v>03168       CLEARWAY</v>
      </c>
      <c r="K1294">
        <f>VLOOKUP(SALIDA[[#This Row],[CODIGO]],STOCK_STARSOFT[],5,FALSE)</f>
        <v>1.7075640000000001</v>
      </c>
      <c r="L1294">
        <f>SALIDA[[#This Row],[CANTIDAD]]*SALIDA[[#This Row],[PRECIO UND]]</f>
        <v>76.84038000000001</v>
      </c>
    </row>
    <row r="1295" spans="1:12" x14ac:dyDescent="0.25">
      <c r="A1295" s="6" t="s">
        <v>3339</v>
      </c>
      <c r="B1295" s="100" t="str">
        <f>VLOOKUP(SALIDA[[#This Row],[CODIGO]],STOCKSANLUIS[],2,FALSE)</f>
        <v>GAS REFRIGERANTE R134 - 13.6KG ICELOONG</v>
      </c>
      <c r="C1295" s="153">
        <v>45961</v>
      </c>
      <c r="D1295">
        <v>2</v>
      </c>
      <c r="E1295">
        <f>IF(VLOOKUP(SALIDA[[#This Row],[CODIGO]],STOCKSANLUIS[],6,FALSE)=0,"PRODUCTO SIN STOCK/UBICACIÓN",VLOOKUP(SALIDA[[#This Row],[CODIGO]],STOCKSANLUIS[],6,FALSE))</f>
        <v>1</v>
      </c>
      <c r="F1295">
        <f>SALIDA[[#This Row],[CANTIDAD]]/SALIDA[[#This Row],[UND MEDIDA]]</f>
        <v>2</v>
      </c>
      <c r="G1295" t="str">
        <f>VLOOKUP(SALIDA[[#This Row],[CODIGO]],FAMILIAS[],4,FALSE)</f>
        <v>ZHEJIANG YONGHE</v>
      </c>
      <c r="H1295" s="10" t="str">
        <f>IF(VLOOKUP(SALIDA[[#This Row],[CODIGO]],STOCKSANLUIS[],7,FALSE)=0,"PRODUCTO SIN STOCK/UBICACIÓN",VLOOKUP(SALIDA[[#This Row],[CODIGO]],STOCKSANLUIS[],7,FALSE))</f>
        <v>C</v>
      </c>
      <c r="I1295" s="10"/>
      <c r="J1295" t="str">
        <f>SALIDA[[#This Row],[CODIGO]]&amp;"       "&amp;SALIDA[[#This Row],[FAMILIA]]</f>
        <v>02751       ZHEJIANG YONGHE</v>
      </c>
      <c r="K1295">
        <f>VLOOKUP(SALIDA[[#This Row],[CODIGO]],STOCK_STARSOFT[],5,FALSE)</f>
        <v>106.20946600000001</v>
      </c>
      <c r="L1295">
        <f>SALIDA[[#This Row],[CANTIDAD]]*SALIDA[[#This Row],[PRECIO UND]]</f>
        <v>212.41893200000001</v>
      </c>
    </row>
    <row r="1296" spans="1:12" x14ac:dyDescent="0.25">
      <c r="A1296" s="6" t="s">
        <v>1396</v>
      </c>
      <c r="B1296" s="100" t="str">
        <f>VLOOKUP(SALIDA[[#This Row],[CODIGO]],STOCKSANLUIS[],2,FALSE)</f>
        <v>ROLLO DE COBRE FLEXIBLE 7/8" HIGH QUALITY - STARCOLD - 22.23 MM X 0.75 MM X 15 M</v>
      </c>
      <c r="C1296" s="153">
        <v>45961</v>
      </c>
      <c r="D1296">
        <v>1</v>
      </c>
      <c r="E1296">
        <f>IF(VLOOKUP(SALIDA[[#This Row],[CODIGO]],STOCKSANLUIS[],6,FALSE)=0,"PRODUCTO SIN STOCK/UBICACIÓN",VLOOKUP(SALIDA[[#This Row],[CODIGO]],STOCKSANLUIS[],6,FALSE))</f>
        <v>1</v>
      </c>
      <c r="F1296">
        <f>SALIDA[[#This Row],[CANTIDAD]]/SALIDA[[#This Row],[UND MEDIDA]]</f>
        <v>1</v>
      </c>
      <c r="G1296" t="str">
        <f>VLOOKUP(SALIDA[[#This Row],[CODIGO]],FAMILIAS[],4,FALSE)</f>
        <v>ICEAGE- ZHEJIANG JIAHE PIPES</v>
      </c>
      <c r="H1296" s="10" t="str">
        <f>IF(VLOOKUP(SALIDA[[#This Row],[CODIGO]],STOCKSANLUIS[],7,FALSE)=0,"PRODUCTO SIN STOCK/UBICACIÓN",VLOOKUP(SALIDA[[#This Row],[CODIGO]],STOCKSANLUIS[],7,FALSE))</f>
        <v>C</v>
      </c>
      <c r="I1296" s="10"/>
      <c r="J1296" t="str">
        <f>SALIDA[[#This Row],[CODIGO]]&amp;"       "&amp;SALIDA[[#This Row],[FAMILIA]]</f>
        <v>01453       ICEAGE- ZHEJIANG JIAHE PIPES</v>
      </c>
      <c r="K1296">
        <f>VLOOKUP(SALIDA[[#This Row],[CODIGO]],STOCK_STARSOFT[],5,FALSE)</f>
        <v>77.392033999999995</v>
      </c>
      <c r="L1296">
        <f>SALIDA[[#This Row],[CANTIDAD]]*SALIDA[[#This Row],[PRECIO UND]]</f>
        <v>77.392033999999995</v>
      </c>
    </row>
    <row r="1297" spans="1:12" x14ac:dyDescent="0.25">
      <c r="A1297" s="6" t="s">
        <v>1934</v>
      </c>
      <c r="B1297" s="100" t="str">
        <f>VLOOKUP(SALIDA[[#This Row],[CODIGO]],STOCKSANLUIS[],2,FALSE)</f>
        <v>TRANSDUCTOR DE PRESION SB-69-200A - FULL GAUGE - (PARA PCT-100-120-410)</v>
      </c>
      <c r="C1297" s="153">
        <v>45961</v>
      </c>
      <c r="D1297">
        <v>1</v>
      </c>
      <c r="E1297">
        <f>IF(VLOOKUP(SALIDA[[#This Row],[CODIGO]],STOCKSANLUIS[],6,FALSE)=0,"PRODUCTO SIN STOCK/UBICACIÓN",VLOOKUP(SALIDA[[#This Row],[CODIGO]],STOCKSANLUIS[],6,FALSE))</f>
        <v>1</v>
      </c>
      <c r="F1297">
        <f>SALIDA[[#This Row],[CANTIDAD]]/SALIDA[[#This Row],[UND MEDIDA]]</f>
        <v>1</v>
      </c>
      <c r="G1297" t="str">
        <f>VLOOKUP(SALIDA[[#This Row],[CODIGO]],FAMILIAS[],4,FALSE)</f>
        <v>FULL GAUGE</v>
      </c>
      <c r="H1297" s="10" t="str">
        <f>IF(VLOOKUP(SALIDA[[#This Row],[CODIGO]],STOCKSANLUIS[],7,FALSE)=0,"PRODUCTO SIN STOCK/UBICACIÓN",VLOOKUP(SALIDA[[#This Row],[CODIGO]],STOCKSANLUIS[],7,FALSE))</f>
        <v>A</v>
      </c>
      <c r="I1297" s="10"/>
      <c r="J1297" t="str">
        <f>SALIDA[[#This Row],[CODIGO]]&amp;"       "&amp;SALIDA[[#This Row],[FAMILIA]]</f>
        <v>01732       FULL GAUGE</v>
      </c>
      <c r="K1297">
        <f>VLOOKUP(SALIDA[[#This Row],[CODIGO]],STOCK_STARSOFT[],5,FALSE)</f>
        <v>66.393867999999998</v>
      </c>
      <c r="L1297">
        <f>SALIDA[[#This Row],[CANTIDAD]]*SALIDA[[#This Row],[PRECIO UND]]</f>
        <v>66.393867999999998</v>
      </c>
    </row>
    <row r="1298" spans="1:12" x14ac:dyDescent="0.25">
      <c r="A1298" s="6" t="s">
        <v>1103</v>
      </c>
      <c r="B1298" s="100" t="str">
        <f>VLOOKUP(SALIDA[[#This Row],[CODIGO]],STOCKSANLUIS[],2,FALSE)</f>
        <v>CONTROL REMOTO UNIVERSAL - QTH-4000 - QUALITY</v>
      </c>
      <c r="C1298" s="153">
        <v>45961</v>
      </c>
      <c r="D1298">
        <v>3</v>
      </c>
      <c r="E1298">
        <f>IF(VLOOKUP(SALIDA[[#This Row],[CODIGO]],STOCKSANLUIS[],6,FALSE)=0,"PRODUCTO SIN STOCK/UBICACIÓN",VLOOKUP(SALIDA[[#This Row],[CODIGO]],STOCKSANLUIS[],6,FALSE))</f>
        <v>1</v>
      </c>
      <c r="F1298">
        <f>SALIDA[[#This Row],[CANTIDAD]]/SALIDA[[#This Row],[UND MEDIDA]]</f>
        <v>3</v>
      </c>
      <c r="G1298" t="str">
        <f>VLOOKUP(SALIDA[[#This Row],[CODIGO]],FAMILIAS[],4,FALSE)</f>
        <v>QUALITY</v>
      </c>
      <c r="H1298" s="10" t="str">
        <f>IF(VLOOKUP(SALIDA[[#This Row],[CODIGO]],STOCKSANLUIS[],7,FALSE)=0,"PRODUCTO SIN STOCK/UBICACIÓN",VLOOKUP(SALIDA[[#This Row],[CODIGO]],STOCKSANLUIS[],7,FALSE))</f>
        <v>A</v>
      </c>
      <c r="I1298" s="10"/>
      <c r="J1298" t="str">
        <f>SALIDA[[#This Row],[CODIGO]]&amp;"       "&amp;SALIDA[[#This Row],[FAMILIA]]</f>
        <v>01196       QUALITY</v>
      </c>
      <c r="K1298">
        <f>VLOOKUP(SALIDA[[#This Row],[CODIGO]],STOCK_STARSOFT[],5,FALSE)</f>
        <v>3.0188069999999998</v>
      </c>
      <c r="L1298">
        <f>SALIDA[[#This Row],[CANTIDAD]]*SALIDA[[#This Row],[PRECIO UND]]</f>
        <v>9.0564210000000003</v>
      </c>
    </row>
    <row r="1299" spans="1:12" x14ac:dyDescent="0.25">
      <c r="A1299" s="6" t="s">
        <v>1245</v>
      </c>
      <c r="B1299" s="100" t="str">
        <f>VLOOKUP(SALIDA[[#This Row],[CODIGO]],STOCKSANLUIS[],2,FALSE)</f>
        <v>MANGA AISLANTE C1-H-020 DE 3/4" X 1/2" - ARMAFLEX/ARMACELL</v>
      </c>
      <c r="C1299" s="153">
        <v>45961</v>
      </c>
      <c r="D1299">
        <v>3</v>
      </c>
      <c r="E1299">
        <f>IF(VLOOKUP(SALIDA[[#This Row],[CODIGO]],STOCKSANLUIS[],6,FALSE)=0,"PRODUCTO SIN STOCK/UBICACIÓN",VLOOKUP(SALIDA[[#This Row],[CODIGO]],STOCKSANLUIS[],6,FALSE))</f>
        <v>1</v>
      </c>
      <c r="F1299">
        <f>SALIDA[[#This Row],[CANTIDAD]]/SALIDA[[#This Row],[UND MEDIDA]]</f>
        <v>3</v>
      </c>
      <c r="G1299" t="str">
        <f>VLOOKUP(SALIDA[[#This Row],[CODIGO]],FAMILIAS[],4,FALSE)</f>
        <v>ARMACELL</v>
      </c>
      <c r="H1299" s="10" t="str">
        <f>IF(VLOOKUP(SALIDA[[#This Row],[CODIGO]],STOCKSANLUIS[],7,FALSE)=0,"PRODUCTO SIN STOCK/UBICACIÓN",VLOOKUP(SALIDA[[#This Row],[CODIGO]],STOCKSANLUIS[],7,FALSE))</f>
        <v>A</v>
      </c>
      <c r="I1299" s="10"/>
      <c r="J1299" t="str">
        <f>SALIDA[[#This Row],[CODIGO]]&amp;"       "&amp;SALIDA[[#This Row],[FAMILIA]]</f>
        <v>01328       ARMACELL</v>
      </c>
      <c r="K1299">
        <f>VLOOKUP(SALIDA[[#This Row],[CODIGO]],STOCK_STARSOFT[],5,FALSE)</f>
        <v>1.1998549999999999</v>
      </c>
      <c r="L1299">
        <f>SALIDA[[#This Row],[CANTIDAD]]*SALIDA[[#This Row],[PRECIO UND]]</f>
        <v>3.5995649999999997</v>
      </c>
    </row>
    <row r="1300" spans="1:12" x14ac:dyDescent="0.25">
      <c r="A1300" s="6" t="s">
        <v>1354</v>
      </c>
      <c r="B1300" s="100" t="str">
        <f>VLOOKUP(SALIDA[[#This Row],[CODIGO]],STOCKSANLUIS[],2,FALSE)</f>
        <v>MANGA AISLANTE C1-H-042 DE 1 5/8" X 1/2" - ARMAFLEX/ARMACELL</v>
      </c>
      <c r="C1300" s="153">
        <v>45961</v>
      </c>
      <c r="D1300">
        <v>3</v>
      </c>
      <c r="E1300">
        <f>IF(VLOOKUP(SALIDA[[#This Row],[CODIGO]],STOCKSANLUIS[],6,FALSE)=0,"PRODUCTO SIN STOCK/UBICACIÓN",VLOOKUP(SALIDA[[#This Row],[CODIGO]],STOCKSANLUIS[],6,FALSE))</f>
        <v>1</v>
      </c>
      <c r="F1300">
        <f>SALIDA[[#This Row],[CANTIDAD]]/SALIDA[[#This Row],[UND MEDIDA]]</f>
        <v>3</v>
      </c>
      <c r="G1300" t="str">
        <f>VLOOKUP(SALIDA[[#This Row],[CODIGO]],FAMILIAS[],4,FALSE)</f>
        <v>ARMACELL</v>
      </c>
      <c r="H1300" s="10" t="str">
        <f>IF(VLOOKUP(SALIDA[[#This Row],[CODIGO]],STOCKSANLUIS[],7,FALSE)=0,"PRODUCTO SIN STOCK/UBICACIÓN",VLOOKUP(SALIDA[[#This Row],[CODIGO]],STOCKSANLUIS[],7,FALSE))</f>
        <v>A</v>
      </c>
      <c r="I1300" s="10"/>
      <c r="J1300" t="str">
        <f>SALIDA[[#This Row],[CODIGO]]&amp;"       "&amp;SALIDA[[#This Row],[FAMILIA]]</f>
        <v>01393       ARMACELL</v>
      </c>
      <c r="K1300">
        <f>VLOOKUP(SALIDA[[#This Row],[CODIGO]],STOCK_STARSOFT[],5,FALSE)</f>
        <v>2.3174990000000002</v>
      </c>
      <c r="L1300">
        <f>SALIDA[[#This Row],[CANTIDAD]]*SALIDA[[#This Row],[PRECIO UND]]</f>
        <v>6.952497000000001</v>
      </c>
    </row>
    <row r="1301" spans="1:12" x14ac:dyDescent="0.25">
      <c r="A1301" s="6" t="s">
        <v>19300</v>
      </c>
      <c r="B1301" s="100" t="str">
        <f>VLOOKUP(SALIDA[[#This Row],[CODIGO]],STOCKSANLUIS[],2,FALSE)</f>
        <v>CINTA ADHESIVA FOAM QTF-230E - 1/8" X 2" X 32.8´ (3MM X 50MM X 10M) - EVERFROST - HIGH QUALITY</v>
      </c>
      <c r="C1301" s="153">
        <v>45961</v>
      </c>
      <c r="D1301">
        <v>2</v>
      </c>
      <c r="E1301">
        <f>IF(VLOOKUP(SALIDA[[#This Row],[CODIGO]],STOCKSANLUIS[],6,FALSE)=0,"PRODUCTO SIN STOCK/UBICACIÓN",VLOOKUP(SALIDA[[#This Row],[CODIGO]],STOCKSANLUIS[],6,FALSE))</f>
        <v>1</v>
      </c>
      <c r="F1301">
        <f>SALIDA[[#This Row],[CANTIDAD]]/SALIDA[[#This Row],[UND MEDIDA]]</f>
        <v>2</v>
      </c>
      <c r="G1301" t="str">
        <f>VLOOKUP(SALIDA[[#This Row],[CODIGO]],FAMILIAS[],4,FALSE)</f>
        <v>EVERFROST</v>
      </c>
      <c r="H1301" s="10" t="str">
        <f>IF(VLOOKUP(SALIDA[[#This Row],[CODIGO]],STOCKSANLUIS[],7,FALSE)=0,"PRODUCTO SIN STOCK/UBICACIÓN",VLOOKUP(SALIDA[[#This Row],[CODIGO]],STOCKSANLUIS[],7,FALSE))</f>
        <v>C</v>
      </c>
      <c r="I1301" s="10"/>
      <c r="J1301" t="str">
        <f>SALIDA[[#This Row],[CODIGO]]&amp;"       "&amp;SALIDA[[#This Row],[FAMILIA]]</f>
        <v>03490       EVERFROST</v>
      </c>
      <c r="K1301">
        <f>VLOOKUP(SALIDA[[#This Row],[CODIGO]],STOCK_STARSOFT[],5,FALSE)</f>
        <v>1.3047420000000001</v>
      </c>
      <c r="L1301">
        <f>SALIDA[[#This Row],[CANTIDAD]]*SALIDA[[#This Row],[PRECIO UND]]</f>
        <v>2.6094840000000001</v>
      </c>
    </row>
    <row r="1302" spans="1:12" x14ac:dyDescent="0.25">
      <c r="A1302" s="6" t="s">
        <v>1576</v>
      </c>
      <c r="B1302" s="100" t="str">
        <f>VLOOKUP(SALIDA[[#This Row],[CODIGO]],STOCKSANLUIS[],2,FALSE)</f>
        <v>BOMBA DE CONDENSADO SAUERMANN SI 1801-220V  TANQUE ALTO</v>
      </c>
      <c r="C1302" s="153">
        <v>45961</v>
      </c>
      <c r="D1302">
        <v>2</v>
      </c>
      <c r="E1302">
        <f>IF(VLOOKUP(SALIDA[[#This Row],[CODIGO]],STOCKSANLUIS[],6,FALSE)=0,"PRODUCTO SIN STOCK/UBICACIÓN",VLOOKUP(SALIDA[[#This Row],[CODIGO]],STOCKSANLUIS[],6,FALSE))</f>
        <v>1</v>
      </c>
      <c r="F1302">
        <f>SALIDA[[#This Row],[CANTIDAD]]/SALIDA[[#This Row],[UND MEDIDA]]</f>
        <v>2</v>
      </c>
      <c r="G1302" t="str">
        <f>VLOOKUP(SALIDA[[#This Row],[CODIGO]],FAMILIAS[],4,FALSE)</f>
        <v>SAUERMANN</v>
      </c>
      <c r="H1302" s="10" t="str">
        <f>IF(VLOOKUP(SALIDA[[#This Row],[CODIGO]],STOCKSANLUIS[],7,FALSE)=0,"PRODUCTO SIN STOCK/UBICACIÓN",VLOOKUP(SALIDA[[#This Row],[CODIGO]],STOCKSANLUIS[],7,FALSE))</f>
        <v>A</v>
      </c>
      <c r="I1302" s="10"/>
      <c r="J1302" t="str">
        <f>SALIDA[[#This Row],[CODIGO]]&amp;"       "&amp;SALIDA[[#This Row],[FAMILIA]]</f>
        <v>01546       SAUERMANN</v>
      </c>
      <c r="K1302">
        <f>VLOOKUP(SALIDA[[#This Row],[CODIGO]],STOCK_STARSOFT[],5,FALSE)</f>
        <v>35.421345000000002</v>
      </c>
      <c r="L1302">
        <f>SALIDA[[#This Row],[CANTIDAD]]*SALIDA[[#This Row],[PRECIO UND]]</f>
        <v>70.842690000000005</v>
      </c>
    </row>
    <row r="1303" spans="1:12" x14ac:dyDescent="0.25">
      <c r="A1303" s="6" t="s">
        <v>2571</v>
      </c>
      <c r="B1303" s="100" t="str">
        <f>VLOOKUP(SALIDA[[#This Row],[CODIGO]],STOCKSANLUIS[],2,FALSE)</f>
        <v xml:space="preserve">BOMBA DE CONDENSADO SAUERMANN SI 1805-220V  TANQUE BAJO    </v>
      </c>
      <c r="C1303" s="153">
        <v>45961</v>
      </c>
      <c r="D1303">
        <v>1</v>
      </c>
      <c r="E1303">
        <f>IF(VLOOKUP(SALIDA[[#This Row],[CODIGO]],STOCKSANLUIS[],6,FALSE)=0,"PRODUCTO SIN STOCK/UBICACIÓN",VLOOKUP(SALIDA[[#This Row],[CODIGO]],STOCKSANLUIS[],6,FALSE))</f>
        <v>1</v>
      </c>
      <c r="F1303">
        <f>SALIDA[[#This Row],[CANTIDAD]]/SALIDA[[#This Row],[UND MEDIDA]]</f>
        <v>1</v>
      </c>
      <c r="G1303" t="str">
        <f>VLOOKUP(SALIDA[[#This Row],[CODIGO]],FAMILIAS[],4,FALSE)</f>
        <v>SAUERMANN</v>
      </c>
      <c r="H1303" s="10" t="str">
        <f>IF(VLOOKUP(SALIDA[[#This Row],[CODIGO]],STOCKSANLUIS[],7,FALSE)=0,"PRODUCTO SIN STOCK/UBICACIÓN",VLOOKUP(SALIDA[[#This Row],[CODIGO]],STOCKSANLUIS[],7,FALSE))</f>
        <v>C</v>
      </c>
      <c r="I1303" s="10"/>
      <c r="J1303" t="str">
        <f>SALIDA[[#This Row],[CODIGO]]&amp;"       "&amp;SALIDA[[#This Row],[FAMILIA]]</f>
        <v>02109       SAUERMANN</v>
      </c>
      <c r="K1303">
        <f>VLOOKUP(SALIDA[[#This Row],[CODIGO]],STOCK_STARSOFT[],5,FALSE)</f>
        <v>45.054600999999998</v>
      </c>
      <c r="L1303">
        <f>SALIDA[[#This Row],[CANTIDAD]]*SALIDA[[#This Row],[PRECIO UND]]</f>
        <v>45.054600999999998</v>
      </c>
    </row>
    <row r="1304" spans="1:12" x14ac:dyDescent="0.25">
      <c r="A1304" s="6" t="s">
        <v>2490</v>
      </c>
      <c r="B1304" s="100" t="str">
        <f>VLOOKUP(SALIDA[[#This Row],[CODIGO]],STOCKSANLUIS[],2,FALSE)</f>
        <v>LIMPIADOR PARA CONDENSADOR - NU-BRITE - 1GALON - NU CALGON</v>
      </c>
      <c r="C1304" s="153">
        <v>45961</v>
      </c>
      <c r="D1304">
        <v>2</v>
      </c>
      <c r="E1304">
        <f>IF(VLOOKUP(SALIDA[[#This Row],[CODIGO]],STOCKSANLUIS[],6,FALSE)=0,"PRODUCTO SIN STOCK/UBICACIÓN",VLOOKUP(SALIDA[[#This Row],[CODIGO]],STOCKSANLUIS[],6,FALSE))</f>
        <v>1</v>
      </c>
      <c r="F1304">
        <f>SALIDA[[#This Row],[CANTIDAD]]/SALIDA[[#This Row],[UND MEDIDA]]</f>
        <v>2</v>
      </c>
      <c r="G1304" t="str">
        <f>VLOOKUP(SALIDA[[#This Row],[CODIGO]],FAMILIAS[],4,FALSE)</f>
        <v>NU CALGON</v>
      </c>
      <c r="H1304" s="10" t="str">
        <f>IF(VLOOKUP(SALIDA[[#This Row],[CODIGO]],STOCKSANLUIS[],7,FALSE)=0,"PRODUCTO SIN STOCK/UBICACIÓN",VLOOKUP(SALIDA[[#This Row],[CODIGO]],STOCKSANLUIS[],7,FALSE))</f>
        <v>C</v>
      </c>
      <c r="I1304" s="10"/>
      <c r="J1304" t="str">
        <f>SALIDA[[#This Row],[CODIGO]]&amp;"       "&amp;SALIDA[[#This Row],[FAMILIA]]</f>
        <v>02043       NU CALGON</v>
      </c>
      <c r="K1304">
        <f>VLOOKUP(SALIDA[[#This Row],[CODIGO]],STOCK_STARSOFT[],5,FALSE)</f>
        <v>9.0050089999999994</v>
      </c>
      <c r="L1304">
        <f>SALIDA[[#This Row],[CANTIDAD]]*SALIDA[[#This Row],[PRECIO UND]]</f>
        <v>18.010017999999999</v>
      </c>
    </row>
    <row r="1305" spans="1:12" x14ac:dyDescent="0.25">
      <c r="A1305" s="6" t="s">
        <v>2490</v>
      </c>
      <c r="B1305" s="100" t="str">
        <f>VLOOKUP(SALIDA[[#This Row],[CODIGO]],STOCKSANLUIS[],2,FALSE)</f>
        <v>LIMPIADOR PARA CONDENSADOR - NU-BRITE - 1GALON - NU CALGON</v>
      </c>
      <c r="C1305" s="153">
        <v>45961</v>
      </c>
      <c r="D1305">
        <v>1</v>
      </c>
      <c r="E1305">
        <f>IF(VLOOKUP(SALIDA[[#This Row],[CODIGO]],STOCKSANLUIS[],6,FALSE)=0,"PRODUCTO SIN STOCK/UBICACIÓN",VLOOKUP(SALIDA[[#This Row],[CODIGO]],STOCKSANLUIS[],6,FALSE))</f>
        <v>1</v>
      </c>
      <c r="F1305">
        <f>SALIDA[[#This Row],[CANTIDAD]]/SALIDA[[#This Row],[UND MEDIDA]]</f>
        <v>1</v>
      </c>
      <c r="G1305" t="str">
        <f>VLOOKUP(SALIDA[[#This Row],[CODIGO]],FAMILIAS[],4,FALSE)</f>
        <v>NU CALGON</v>
      </c>
      <c r="H1305" s="10" t="str">
        <f>IF(VLOOKUP(SALIDA[[#This Row],[CODIGO]],STOCKSANLUIS[],7,FALSE)=0,"PRODUCTO SIN STOCK/UBICACIÓN",VLOOKUP(SALIDA[[#This Row],[CODIGO]],STOCKSANLUIS[],7,FALSE))</f>
        <v>C</v>
      </c>
      <c r="I1305" s="10"/>
      <c r="J1305" t="str">
        <f>SALIDA[[#This Row],[CODIGO]]&amp;"       "&amp;SALIDA[[#This Row],[FAMILIA]]</f>
        <v>02043       NU CALGON</v>
      </c>
      <c r="K1305">
        <f>VLOOKUP(SALIDA[[#This Row],[CODIGO]],STOCK_STARSOFT[],5,FALSE)</f>
        <v>9.0050089999999994</v>
      </c>
      <c r="L1305">
        <f>SALIDA[[#This Row],[CANTIDAD]]*SALIDA[[#This Row],[PRECIO UND]]</f>
        <v>9.0050089999999994</v>
      </c>
    </row>
    <row r="1306" spans="1:12" x14ac:dyDescent="0.25">
      <c r="A1306" s="6" t="s">
        <v>1245</v>
      </c>
      <c r="B1306" s="100" t="str">
        <f>VLOOKUP(SALIDA[[#This Row],[CODIGO]],STOCKSANLUIS[],2,FALSE)</f>
        <v>MANGA AISLANTE C1-H-020 DE 3/4" X 1/2" - ARMAFLEX/ARMACELL</v>
      </c>
      <c r="C1306" s="153">
        <v>45961</v>
      </c>
      <c r="D1306">
        <v>4</v>
      </c>
      <c r="E1306">
        <f>IF(VLOOKUP(SALIDA[[#This Row],[CODIGO]],STOCKSANLUIS[],6,FALSE)=0,"PRODUCTO SIN STOCK/UBICACIÓN",VLOOKUP(SALIDA[[#This Row],[CODIGO]],STOCKSANLUIS[],6,FALSE))</f>
        <v>1</v>
      </c>
      <c r="F1306">
        <f>SALIDA[[#This Row],[CANTIDAD]]/SALIDA[[#This Row],[UND MEDIDA]]</f>
        <v>4</v>
      </c>
      <c r="G1306" t="str">
        <f>VLOOKUP(SALIDA[[#This Row],[CODIGO]],FAMILIAS[],4,FALSE)</f>
        <v>ARMACELL</v>
      </c>
      <c r="H1306" s="10" t="str">
        <f>IF(VLOOKUP(SALIDA[[#This Row],[CODIGO]],STOCKSANLUIS[],7,FALSE)=0,"PRODUCTO SIN STOCK/UBICACIÓN",VLOOKUP(SALIDA[[#This Row],[CODIGO]],STOCKSANLUIS[],7,FALSE))</f>
        <v>A</v>
      </c>
      <c r="I1306" s="10"/>
      <c r="J1306" t="str">
        <f>SALIDA[[#This Row],[CODIGO]]&amp;"       "&amp;SALIDA[[#This Row],[FAMILIA]]</f>
        <v>01328       ARMACELL</v>
      </c>
      <c r="K1306">
        <f>VLOOKUP(SALIDA[[#This Row],[CODIGO]],STOCK_STARSOFT[],5,FALSE)</f>
        <v>1.1998549999999999</v>
      </c>
      <c r="L1306">
        <f>SALIDA[[#This Row],[CANTIDAD]]*SALIDA[[#This Row],[PRECIO UND]]</f>
        <v>4.7994199999999996</v>
      </c>
    </row>
    <row r="1307" spans="1:12" x14ac:dyDescent="0.25">
      <c r="A1307" s="6" t="s">
        <v>3605</v>
      </c>
      <c r="B1307" s="100" t="str">
        <f>VLOOKUP(SALIDA[[#This Row],[CODIGO]],STOCKSANLUIS[],2,FALSE)</f>
        <v>ROLLO DE COBRE FLEXIBLE 3/8" HIGH QUALITY - STARCOLD - 9.53 MM X 0.60 MM X 15 M</v>
      </c>
      <c r="C1307" s="153">
        <v>45961</v>
      </c>
      <c r="D1307">
        <v>1</v>
      </c>
      <c r="E1307">
        <f>IF(VLOOKUP(SALIDA[[#This Row],[CODIGO]],STOCKSANLUIS[],6,FALSE)=0,"PRODUCTO SIN STOCK/UBICACIÓN",VLOOKUP(SALIDA[[#This Row],[CODIGO]],STOCKSANLUIS[],6,FALSE))</f>
        <v>1</v>
      </c>
      <c r="F1307">
        <f>SALIDA[[#This Row],[CANTIDAD]]/SALIDA[[#This Row],[UND MEDIDA]]</f>
        <v>1</v>
      </c>
      <c r="G1307" t="str">
        <f>VLOOKUP(SALIDA[[#This Row],[CODIGO]],FAMILIAS[],4,FALSE)</f>
        <v>ICEAGE- ZHEJIANG JIAHE PIPES</v>
      </c>
      <c r="H1307" s="10" t="str">
        <f>IF(VLOOKUP(SALIDA[[#This Row],[CODIGO]],STOCKSANLUIS[],7,FALSE)=0,"PRODUCTO SIN STOCK/UBICACIÓN",VLOOKUP(SALIDA[[#This Row],[CODIGO]],STOCKSANLUIS[],7,FALSE))</f>
        <v>C</v>
      </c>
      <c r="I1307" s="10"/>
      <c r="J1307" t="str">
        <f>SALIDA[[#This Row],[CODIGO]]&amp;"       "&amp;SALIDA[[#This Row],[FAMILIA]]</f>
        <v>03002       ICEAGE- ZHEJIANG JIAHE PIPES</v>
      </c>
      <c r="K1307">
        <f>VLOOKUP(SALIDA[[#This Row],[CODIGO]],STOCK_STARSOFT[],5,FALSE)</f>
        <v>29.441466999999999</v>
      </c>
      <c r="L1307">
        <f>SALIDA[[#This Row],[CANTIDAD]]*SALIDA[[#This Row],[PRECIO UND]]</f>
        <v>29.441466999999999</v>
      </c>
    </row>
    <row r="1308" spans="1:12" x14ac:dyDescent="0.25">
      <c r="A1308" s="6" t="s">
        <v>3681</v>
      </c>
      <c r="B1308" s="100" t="str">
        <f>VLOOKUP(SALIDA[[#This Row],[CODIGO]],STOCKSANLUIS[],2,FALSE)</f>
        <v>ROLLO DE COBRE FLEXIBLE 5/8" HIGH QUALITY - STARCOLD - 15.88 MM X 0.65 MM X 15 M</v>
      </c>
      <c r="C1308" s="153">
        <v>45961</v>
      </c>
      <c r="D1308">
        <v>1</v>
      </c>
      <c r="E1308">
        <f>IF(VLOOKUP(SALIDA[[#This Row],[CODIGO]],STOCKSANLUIS[],6,FALSE)=0,"PRODUCTO SIN STOCK/UBICACIÓN",VLOOKUP(SALIDA[[#This Row],[CODIGO]],STOCKSANLUIS[],6,FALSE))</f>
        <v>1</v>
      </c>
      <c r="F1308">
        <f>SALIDA[[#This Row],[CANTIDAD]]/SALIDA[[#This Row],[UND MEDIDA]]</f>
        <v>1</v>
      </c>
      <c r="G1308" t="str">
        <f>VLOOKUP(SALIDA[[#This Row],[CODIGO]],FAMILIAS[],4,FALSE)</f>
        <v>ICEAGE- ZHEJIANG JIAHE PIPES</v>
      </c>
      <c r="H1308" s="10" t="str">
        <f>IF(VLOOKUP(SALIDA[[#This Row],[CODIGO]],STOCKSANLUIS[],7,FALSE)=0,"PRODUCTO SIN STOCK/UBICACIÓN",VLOOKUP(SALIDA[[#This Row],[CODIGO]],STOCKSANLUIS[],7,FALSE))</f>
        <v>C</v>
      </c>
      <c r="I1308" s="10"/>
      <c r="J1308" t="str">
        <f>SALIDA[[#This Row],[CODIGO]]&amp;"       "&amp;SALIDA[[#This Row],[FAMILIA]]</f>
        <v>03065       ICEAGE- ZHEJIANG JIAHE PIPES</v>
      </c>
      <c r="K1308">
        <f>VLOOKUP(SALIDA[[#This Row],[CODIGO]],STOCK_STARSOFT[],5,FALSE)</f>
        <v>54.340955000000001</v>
      </c>
      <c r="L1308">
        <f>SALIDA[[#This Row],[CANTIDAD]]*SALIDA[[#This Row],[PRECIO UND]]</f>
        <v>54.340955000000001</v>
      </c>
    </row>
    <row r="1309" spans="1:12" x14ac:dyDescent="0.25">
      <c r="A1309" s="6" t="s">
        <v>19300</v>
      </c>
      <c r="B1309" s="100" t="str">
        <f>VLOOKUP(SALIDA[[#This Row],[CODIGO]],STOCKSANLUIS[],2,FALSE)</f>
        <v>CINTA ADHESIVA FOAM QTF-230E - 1/8" X 2" X 32.8´ (3MM X 50MM X 10M) - EVERFROST - HIGH QUALITY</v>
      </c>
      <c r="C1309" s="153">
        <v>45961</v>
      </c>
      <c r="D1309">
        <v>1</v>
      </c>
      <c r="E1309">
        <f>IF(VLOOKUP(SALIDA[[#This Row],[CODIGO]],STOCKSANLUIS[],6,FALSE)=0,"PRODUCTO SIN STOCK/UBICACIÓN",VLOOKUP(SALIDA[[#This Row],[CODIGO]],STOCKSANLUIS[],6,FALSE))</f>
        <v>1</v>
      </c>
      <c r="F1309">
        <f>SALIDA[[#This Row],[CANTIDAD]]/SALIDA[[#This Row],[UND MEDIDA]]</f>
        <v>1</v>
      </c>
      <c r="G1309" t="str">
        <f>VLOOKUP(SALIDA[[#This Row],[CODIGO]],FAMILIAS[],4,FALSE)</f>
        <v>EVERFROST</v>
      </c>
      <c r="H1309" s="10" t="str">
        <f>IF(VLOOKUP(SALIDA[[#This Row],[CODIGO]],STOCKSANLUIS[],7,FALSE)=0,"PRODUCTO SIN STOCK/UBICACIÓN",VLOOKUP(SALIDA[[#This Row],[CODIGO]],STOCKSANLUIS[],7,FALSE))</f>
        <v>C</v>
      </c>
      <c r="I1309" s="10"/>
      <c r="J1309" t="str">
        <f>SALIDA[[#This Row],[CODIGO]]&amp;"       "&amp;SALIDA[[#This Row],[FAMILIA]]</f>
        <v>03490       EVERFROST</v>
      </c>
      <c r="K1309">
        <f>VLOOKUP(SALIDA[[#This Row],[CODIGO]],STOCK_STARSOFT[],5,FALSE)</f>
        <v>1.3047420000000001</v>
      </c>
      <c r="L1309">
        <f>SALIDA[[#This Row],[CANTIDAD]]*SALIDA[[#This Row],[PRECIO UND]]</f>
        <v>1.3047420000000001</v>
      </c>
    </row>
    <row r="1310" spans="1:12" x14ac:dyDescent="0.25">
      <c r="A1310" s="6" t="s">
        <v>3953</v>
      </c>
      <c r="B1310" s="100" t="str">
        <f>VLOOKUP(SALIDA[[#This Row],[CODIGO]],STOCKSANLUIS[],2,FALSE)</f>
        <v>CODO DE COBRE 90° - 3/8" SOLDABLE - STARCOLD</v>
      </c>
      <c r="C1310" s="153">
        <v>45961</v>
      </c>
      <c r="D1310">
        <v>4</v>
      </c>
      <c r="E1310">
        <f>IF(VLOOKUP(SALIDA[[#This Row],[CODIGO]],STOCKSANLUIS[],6,FALSE)=0,"PRODUCTO SIN STOCK/UBICACIÓN",VLOOKUP(SALIDA[[#This Row],[CODIGO]],STOCKSANLUIS[],6,FALSE))</f>
        <v>1</v>
      </c>
      <c r="F1310">
        <f>SALIDA[[#This Row],[CANTIDAD]]/SALIDA[[#This Row],[UND MEDIDA]]</f>
        <v>4</v>
      </c>
      <c r="G1310" t="str">
        <f>VLOOKUP(SALIDA[[#This Row],[CODIGO]],FAMILIAS[],4,FALSE)</f>
        <v>STAR COLD</v>
      </c>
      <c r="H1310" s="10" t="str">
        <f>IF(VLOOKUP(SALIDA[[#This Row],[CODIGO]],STOCKSANLUIS[],7,FALSE)=0,"PRODUCTO SIN STOCK/UBICACIÓN",VLOOKUP(SALIDA[[#This Row],[CODIGO]],STOCKSANLUIS[],7,FALSE))</f>
        <v>C</v>
      </c>
      <c r="I1310" s="10"/>
      <c r="J1310" t="str">
        <f>SALIDA[[#This Row],[CODIGO]]&amp;"       "&amp;SALIDA[[#This Row],[FAMILIA]]</f>
        <v>03418       STAR COLD</v>
      </c>
      <c r="K1310">
        <f>VLOOKUP(SALIDA[[#This Row],[CODIGO]],STOCK_STARSOFT[],5,FALSE)</f>
        <v>0.13300000000000001</v>
      </c>
      <c r="L1310">
        <f>SALIDA[[#This Row],[CANTIDAD]]*SALIDA[[#This Row],[PRECIO UND]]</f>
        <v>0.53200000000000003</v>
      </c>
    </row>
    <row r="1311" spans="1:12" x14ac:dyDescent="0.25">
      <c r="A1311" s="6" t="s">
        <v>3675</v>
      </c>
      <c r="B1311" s="100" t="str">
        <f>VLOOKUP(SALIDA[[#This Row],[CODIGO]],STOCKSANLUIS[],2,FALSE)</f>
        <v>LAMAS DE PVC ALECO 8X0.080X300 (20CM X 2MMX 91.44M) LOW TEMP REINFORCED - 172007- MT</v>
      </c>
      <c r="C1311" s="153">
        <v>45964</v>
      </c>
      <c r="D1311">
        <v>60</v>
      </c>
      <c r="E1311">
        <f>IF(VLOOKUP(SALIDA[[#This Row],[CODIGO]],STOCKSANLUIS[],6,FALSE)=0,"PRODUCTO SIN STOCK/UBICACIÓN",VLOOKUP(SALIDA[[#This Row],[CODIGO]],STOCKSANLUIS[],6,FALSE))</f>
        <v>91.44</v>
      </c>
      <c r="F1311">
        <f>SALIDA[[#This Row],[CANTIDAD]]/SALIDA[[#This Row],[UND MEDIDA]]</f>
        <v>0.65616797900262469</v>
      </c>
      <c r="G1311" t="str">
        <f>VLOOKUP(SALIDA[[#This Row],[CODIGO]],FAMILIAS[],4,FALSE)</f>
        <v>ES ROBBINS</v>
      </c>
      <c r="H1311" s="10" t="str">
        <f>IF(VLOOKUP(SALIDA[[#This Row],[CODIGO]],STOCKSANLUIS[],7,FALSE)=0,"PRODUCTO SIN STOCK/UBICACIÓN",VLOOKUP(SALIDA[[#This Row],[CODIGO]],STOCKSANLUIS[],7,FALSE))</f>
        <v>B/C</v>
      </c>
      <c r="I1311" s="10"/>
      <c r="J1311" t="str">
        <f>SALIDA[[#This Row],[CODIGO]]&amp;"       "&amp;SALIDA[[#This Row],[FAMILIA]]</f>
        <v>03057       ES ROBBINS</v>
      </c>
      <c r="K1311">
        <f>VLOOKUP(SALIDA[[#This Row],[CODIGO]],STOCK_STARSOFT[],5,FALSE)</f>
        <v>2.0842499999999999</v>
      </c>
      <c r="L1311">
        <f>SALIDA[[#This Row],[CANTIDAD]]*SALIDA[[#This Row],[PRECIO UND]]</f>
        <v>125.05499999999999</v>
      </c>
    </row>
    <row r="1312" spans="1:12" x14ac:dyDescent="0.25">
      <c r="A1312" s="6" t="s">
        <v>867</v>
      </c>
      <c r="B1312" s="100" t="str">
        <f>VLOOKUP(SALIDA[[#This Row],[CODIGO]],STOCKSANLUIS[],2,FALSE)</f>
        <v>ACEITE POLIOLESTER POE 68 - 1 GALON - BVA</v>
      </c>
      <c r="C1312" s="153">
        <v>45964</v>
      </c>
      <c r="D1312">
        <v>1</v>
      </c>
      <c r="E1312">
        <f>IF(VLOOKUP(SALIDA[[#This Row],[CODIGO]],STOCKSANLUIS[],6,FALSE)=0,"PRODUCTO SIN STOCK/UBICACIÓN",VLOOKUP(SALIDA[[#This Row],[CODIGO]],STOCKSANLUIS[],6,FALSE))</f>
        <v>1</v>
      </c>
      <c r="F1312">
        <f>SALIDA[[#This Row],[CANTIDAD]]/SALIDA[[#This Row],[UND MEDIDA]]</f>
        <v>1</v>
      </c>
      <c r="G1312" t="str">
        <f>VLOOKUP(SALIDA[[#This Row],[CODIGO]],FAMILIAS[],4,FALSE)</f>
        <v>BVA</v>
      </c>
      <c r="H1312" s="10" t="str">
        <f>IF(VLOOKUP(SALIDA[[#This Row],[CODIGO]],STOCKSANLUIS[],7,FALSE)=0,"PRODUCTO SIN STOCK/UBICACIÓN",VLOOKUP(SALIDA[[#This Row],[CODIGO]],STOCKSANLUIS[],7,FALSE))</f>
        <v>C</v>
      </c>
      <c r="I1312" s="10"/>
      <c r="J1312" t="str">
        <f>SALIDA[[#This Row],[CODIGO]]&amp;"       "&amp;SALIDA[[#This Row],[FAMILIA]]</f>
        <v>00945       BVA</v>
      </c>
      <c r="K1312">
        <f>VLOOKUP(SALIDA[[#This Row],[CODIGO]],STOCK_STARSOFT[],5,FALSE)</f>
        <v>50.009718999999997</v>
      </c>
      <c r="L1312">
        <f>SALIDA[[#This Row],[CANTIDAD]]*SALIDA[[#This Row],[PRECIO UND]]</f>
        <v>50.009718999999997</v>
      </c>
    </row>
    <row r="1313" spans="1:12" x14ac:dyDescent="0.25">
      <c r="A1313" s="6" t="s">
        <v>3774</v>
      </c>
      <c r="B1313" s="100" t="str">
        <f>VLOOKUP(SALIDA[[#This Row],[CODIGO]],STOCKSANLUIS[],2,FALSE)</f>
        <v>LAMA DE PVC CLEARWAY LOW TEMP REINFORCED 8¨¨ X .080¨¨ X 300¨ (20 CM X 2MMX 91.44M)</v>
      </c>
      <c r="C1313" s="153">
        <v>45964</v>
      </c>
      <c r="D1313">
        <v>45</v>
      </c>
      <c r="E1313">
        <f>IF(VLOOKUP(SALIDA[[#This Row],[CODIGO]],STOCKSANLUIS[],6,FALSE)=0,"PRODUCTO SIN STOCK/UBICACIÓN",VLOOKUP(SALIDA[[#This Row],[CODIGO]],STOCKSANLUIS[],6,FALSE))</f>
        <v>91.44</v>
      </c>
      <c r="F1313">
        <f>SALIDA[[#This Row],[CANTIDAD]]/SALIDA[[#This Row],[UND MEDIDA]]</f>
        <v>0.49212598425196852</v>
      </c>
      <c r="G1313" t="str">
        <f>VLOOKUP(SALIDA[[#This Row],[CODIGO]],FAMILIAS[],4,FALSE)</f>
        <v>CLEARWAY</v>
      </c>
      <c r="H1313" s="10" t="str">
        <f>IF(VLOOKUP(SALIDA[[#This Row],[CODIGO]],STOCKSANLUIS[],7,FALSE)=0,"PRODUCTO SIN STOCK/UBICACIÓN",VLOOKUP(SALIDA[[#This Row],[CODIGO]],STOCKSANLUIS[],7,FALSE))</f>
        <v>C</v>
      </c>
      <c r="I1313" s="10"/>
      <c r="J1313" t="str">
        <f>SALIDA[[#This Row],[CODIGO]]&amp;"       "&amp;SALIDA[[#This Row],[FAMILIA]]</f>
        <v>03168       CLEARWAY</v>
      </c>
      <c r="K1313">
        <f>VLOOKUP(SALIDA[[#This Row],[CODIGO]],STOCK_STARSOFT[],5,FALSE)</f>
        <v>1.7075640000000001</v>
      </c>
      <c r="L1313">
        <f>SALIDA[[#This Row],[CANTIDAD]]*SALIDA[[#This Row],[PRECIO UND]]</f>
        <v>76.84038000000001</v>
      </c>
    </row>
    <row r="1314" spans="1:12" x14ac:dyDescent="0.25">
      <c r="A1314" s="6" t="s">
        <v>189</v>
      </c>
      <c r="B1314" s="100" t="str">
        <f>VLOOKUP(SALIDA[[#This Row],[CODIGO]],STOCKSANLUIS[],2,FALSE)</f>
        <v>PRESOSTATO DE ALTA DANFOSS KP-5 - R/AUTOMATICO - 060-117166</v>
      </c>
      <c r="C1314" s="153">
        <v>45964</v>
      </c>
      <c r="D1314">
        <v>1</v>
      </c>
      <c r="E1314">
        <f>IF(VLOOKUP(SALIDA[[#This Row],[CODIGO]],STOCKSANLUIS[],6,FALSE)=0,"PRODUCTO SIN STOCK/UBICACIÓN",VLOOKUP(SALIDA[[#This Row],[CODIGO]],STOCKSANLUIS[],6,FALSE))</f>
        <v>1</v>
      </c>
      <c r="F1314">
        <f>SALIDA[[#This Row],[CANTIDAD]]/SALIDA[[#This Row],[UND MEDIDA]]</f>
        <v>1</v>
      </c>
      <c r="G1314" t="str">
        <f>VLOOKUP(SALIDA[[#This Row],[CODIGO]],FAMILIAS[],4,FALSE)</f>
        <v>DANFOSS</v>
      </c>
      <c r="H1314" s="10" t="str">
        <f>IF(VLOOKUP(SALIDA[[#This Row],[CODIGO]],STOCKSANLUIS[],7,FALSE)=0,"PRODUCTO SIN STOCK/UBICACIÓN",VLOOKUP(SALIDA[[#This Row],[CODIGO]],STOCKSANLUIS[],7,FALSE))</f>
        <v>A</v>
      </c>
      <c r="I1314" s="10"/>
      <c r="J1314" t="str">
        <f>SALIDA[[#This Row],[CODIGO]]&amp;"       "&amp;SALIDA[[#This Row],[FAMILIA]]</f>
        <v>00134       DANFOSS</v>
      </c>
      <c r="K1314">
        <f>VLOOKUP(SALIDA[[#This Row],[CODIGO]],STOCK_STARSOFT[],5,FALSE)</f>
        <v>13.60833</v>
      </c>
      <c r="L1314">
        <f>SALIDA[[#This Row],[CANTIDAD]]*SALIDA[[#This Row],[PRECIO UND]]</f>
        <v>13.60833</v>
      </c>
    </row>
    <row r="1315" spans="1:12" x14ac:dyDescent="0.25">
      <c r="A1315" s="6" t="s">
        <v>147</v>
      </c>
      <c r="B1315" s="100" t="str">
        <f>VLOOKUP(SALIDA[[#This Row],[CODIGO]],STOCKSANLUIS[],2,FALSE)</f>
        <v>ELEMENTO TERMOSTATICO DANFOSS TES-5 COD 067B3342</v>
      </c>
      <c r="C1315" s="153">
        <v>45964</v>
      </c>
      <c r="D1315">
        <v>2</v>
      </c>
      <c r="E1315">
        <f>IF(VLOOKUP(SALIDA[[#This Row],[CODIGO]],STOCKSANLUIS[],6,FALSE)=0,"PRODUCTO SIN STOCK/UBICACIÓN",VLOOKUP(SALIDA[[#This Row],[CODIGO]],STOCKSANLUIS[],6,FALSE))</f>
        <v>1</v>
      </c>
      <c r="F1315">
        <f>SALIDA[[#This Row],[CANTIDAD]]/SALIDA[[#This Row],[UND MEDIDA]]</f>
        <v>2</v>
      </c>
      <c r="G1315" t="str">
        <f>VLOOKUP(SALIDA[[#This Row],[CODIGO]],FAMILIAS[],4,FALSE)</f>
        <v>DANFOSS</v>
      </c>
      <c r="H1315" s="10" t="str">
        <f>IF(VLOOKUP(SALIDA[[#This Row],[CODIGO]],STOCKSANLUIS[],7,FALSE)=0,"PRODUCTO SIN STOCK/UBICACIÓN",VLOOKUP(SALIDA[[#This Row],[CODIGO]],STOCKSANLUIS[],7,FALSE))</f>
        <v>A</v>
      </c>
      <c r="I1315" s="10"/>
      <c r="J1315" t="str">
        <f>SALIDA[[#This Row],[CODIGO]]&amp;"       "&amp;SALIDA[[#This Row],[FAMILIA]]</f>
        <v>00091       DANFOSS</v>
      </c>
      <c r="K1315">
        <f>VLOOKUP(SALIDA[[#This Row],[CODIGO]],STOCK_STARSOFT[],5,FALSE)</f>
        <v>54.440705999999999</v>
      </c>
      <c r="L1315">
        <f>SALIDA[[#This Row],[CANTIDAD]]*SALIDA[[#This Row],[PRECIO UND]]</f>
        <v>108.881412</v>
      </c>
    </row>
    <row r="1316" spans="1:12" x14ac:dyDescent="0.25">
      <c r="A1316" s="6" t="s">
        <v>653</v>
      </c>
      <c r="B1316" s="100" t="str">
        <f>VLOOKUP(SALIDA[[#This Row],[CODIGO]],STOCKSANLUIS[],2,FALSE)</f>
        <v>CUERPO DE VALVULA EXPANSION DANFOSS TE-5 1/2" X 5/8" SOLD. COD 067B4009</v>
      </c>
      <c r="C1316" s="153">
        <v>45964</v>
      </c>
      <c r="D1316">
        <v>2</v>
      </c>
      <c r="E1316">
        <f>IF(VLOOKUP(SALIDA[[#This Row],[CODIGO]],STOCKSANLUIS[],6,FALSE)=0,"PRODUCTO SIN STOCK/UBICACIÓN",VLOOKUP(SALIDA[[#This Row],[CODIGO]],STOCKSANLUIS[],6,FALSE))</f>
        <v>1</v>
      </c>
      <c r="F1316">
        <f>SALIDA[[#This Row],[CANTIDAD]]/SALIDA[[#This Row],[UND MEDIDA]]</f>
        <v>2</v>
      </c>
      <c r="G1316" t="str">
        <f>VLOOKUP(SALIDA[[#This Row],[CODIGO]],FAMILIAS[],4,FALSE)</f>
        <v>DANFOSS</v>
      </c>
      <c r="H1316" s="10" t="str">
        <f>IF(VLOOKUP(SALIDA[[#This Row],[CODIGO]],STOCKSANLUIS[],7,FALSE)=0,"PRODUCTO SIN STOCK/UBICACIÓN",VLOOKUP(SALIDA[[#This Row],[CODIGO]],STOCKSANLUIS[],7,FALSE))</f>
        <v>A</v>
      </c>
      <c r="I1316" s="10"/>
      <c r="J1316" t="str">
        <f>SALIDA[[#This Row],[CODIGO]]&amp;"       "&amp;SALIDA[[#This Row],[FAMILIA]]</f>
        <v>00718       DANFOSS</v>
      </c>
      <c r="K1316">
        <f>VLOOKUP(SALIDA[[#This Row],[CODIGO]],STOCK_STARSOFT[],5,FALSE)</f>
        <v>10.87224</v>
      </c>
      <c r="L1316">
        <f>SALIDA[[#This Row],[CANTIDAD]]*SALIDA[[#This Row],[PRECIO UND]]</f>
        <v>21.744479999999999</v>
      </c>
    </row>
    <row r="1317" spans="1:12" x14ac:dyDescent="0.25">
      <c r="A1317" s="6" t="s">
        <v>173</v>
      </c>
      <c r="B1317" s="100" t="str">
        <f>VLOOKUP(SALIDA[[#This Row],[CODIGO]],STOCKSANLUIS[],2,FALSE)</f>
        <v>ORIFICIO N-4 PARA TEX2 - TES2 - TEN2 - 068-2007</v>
      </c>
      <c r="C1317" s="153">
        <v>45964</v>
      </c>
      <c r="D1317">
        <v>2</v>
      </c>
      <c r="E1317">
        <f>IF(VLOOKUP(SALIDA[[#This Row],[CODIGO]],STOCKSANLUIS[],6,FALSE)=0,"PRODUCTO SIN STOCK/UBICACIÓN",VLOOKUP(SALIDA[[#This Row],[CODIGO]],STOCKSANLUIS[],6,FALSE))</f>
        <v>1</v>
      </c>
      <c r="F1317">
        <f>SALIDA[[#This Row],[CANTIDAD]]/SALIDA[[#This Row],[UND MEDIDA]]</f>
        <v>2</v>
      </c>
      <c r="G1317" t="str">
        <f>VLOOKUP(SALIDA[[#This Row],[CODIGO]],FAMILIAS[],4,FALSE)</f>
        <v>DANFOSS</v>
      </c>
      <c r="H1317" s="10" t="str">
        <f>IF(VLOOKUP(SALIDA[[#This Row],[CODIGO]],STOCKSANLUIS[],7,FALSE)=0,"PRODUCTO SIN STOCK/UBICACIÓN",VLOOKUP(SALIDA[[#This Row],[CODIGO]],STOCKSANLUIS[],7,FALSE))</f>
        <v>A</v>
      </c>
      <c r="I1317" s="10"/>
      <c r="J1317" t="str">
        <f>SALIDA[[#This Row],[CODIGO]]&amp;"       "&amp;SALIDA[[#This Row],[FAMILIA]]</f>
        <v>00122       DANFOSS</v>
      </c>
      <c r="K1317">
        <f>VLOOKUP(SALIDA[[#This Row],[CODIGO]],STOCK_STARSOFT[],5,FALSE)</f>
        <v>4.5181399999999998</v>
      </c>
      <c r="L1317">
        <f>SALIDA[[#This Row],[CANTIDAD]]*SALIDA[[#This Row],[PRECIO UND]]</f>
        <v>9.0362799999999996</v>
      </c>
    </row>
    <row r="1318" spans="1:12" x14ac:dyDescent="0.25">
      <c r="A1318" s="6" t="s">
        <v>439</v>
      </c>
      <c r="B1318" s="100" t="str">
        <f>VLOOKUP(SALIDA[[#This Row],[CODIGO]],STOCKSANLUIS[],2,FALSE)</f>
        <v>ACEITE MINERAL 3G SUPER - 1 GALÓN - BVA</v>
      </c>
      <c r="C1318" s="153">
        <v>45964</v>
      </c>
      <c r="D1318">
        <v>6</v>
      </c>
      <c r="E1318">
        <f>IF(VLOOKUP(SALIDA[[#This Row],[CODIGO]],STOCKSANLUIS[],6,FALSE)=0,"PRODUCTO SIN STOCK/UBICACIÓN",VLOOKUP(SALIDA[[#This Row],[CODIGO]],STOCKSANLUIS[],6,FALSE))</f>
        <v>1</v>
      </c>
      <c r="F1318">
        <f>SALIDA[[#This Row],[CANTIDAD]]/SALIDA[[#This Row],[UND MEDIDA]]</f>
        <v>6</v>
      </c>
      <c r="G1318" t="str">
        <f>VLOOKUP(SALIDA[[#This Row],[CODIGO]],FAMILIAS[],4,FALSE)</f>
        <v>BVA</v>
      </c>
      <c r="H1318" s="10" t="str">
        <f>IF(VLOOKUP(SALIDA[[#This Row],[CODIGO]],STOCKSANLUIS[],7,FALSE)=0,"PRODUCTO SIN STOCK/UBICACIÓN",VLOOKUP(SALIDA[[#This Row],[CODIGO]],STOCKSANLUIS[],7,FALSE))</f>
        <v>C</v>
      </c>
      <c r="I1318" s="10"/>
      <c r="J1318" t="str">
        <f>SALIDA[[#This Row],[CODIGO]]&amp;"       "&amp;SALIDA[[#This Row],[FAMILIA]]</f>
        <v>00353       BVA</v>
      </c>
      <c r="K1318">
        <f>VLOOKUP(SALIDA[[#This Row],[CODIGO]],STOCK_STARSOFT[],5,FALSE)</f>
        <v>15.454063</v>
      </c>
      <c r="L1318">
        <f>SALIDA[[#This Row],[CANTIDAD]]*SALIDA[[#This Row],[PRECIO UND]]</f>
        <v>92.724378000000002</v>
      </c>
    </row>
    <row r="1319" spans="1:12" x14ac:dyDescent="0.25">
      <c r="A1319" s="6" t="s">
        <v>1444</v>
      </c>
      <c r="B1319" s="100" t="str">
        <f>VLOOKUP(SALIDA[[#This Row],[CODIGO]],STOCKSANLUIS[],2,FALSE)</f>
        <v>EVAPORADOR MIPAL MI 051E  220V/1F/60HZ - BLANCO C/DESHIELO ELÉCTRICO - GS2E05102</v>
      </c>
      <c r="C1319" s="153">
        <v>45964</v>
      </c>
      <c r="D1319">
        <v>1</v>
      </c>
      <c r="E1319">
        <f>IF(VLOOKUP(SALIDA[[#This Row],[CODIGO]],STOCKSANLUIS[],6,FALSE)=0,"PRODUCTO SIN STOCK/UBICACIÓN",VLOOKUP(SALIDA[[#This Row],[CODIGO]],STOCKSANLUIS[],6,FALSE))</f>
        <v>1</v>
      </c>
      <c r="F1319">
        <f>SALIDA[[#This Row],[CANTIDAD]]/SALIDA[[#This Row],[UND MEDIDA]]</f>
        <v>1</v>
      </c>
      <c r="G1319" t="str">
        <f>VLOOKUP(SALIDA[[#This Row],[CODIGO]],FAMILIAS[],4,FALSE)</f>
        <v>MIPAL</v>
      </c>
      <c r="H1319" s="10" t="str">
        <f>IF(VLOOKUP(SALIDA[[#This Row],[CODIGO]],STOCKSANLUIS[],7,FALSE)=0,"PRODUCTO SIN STOCK/UBICACIÓN",VLOOKUP(SALIDA[[#This Row],[CODIGO]],STOCKSANLUIS[],7,FALSE))</f>
        <v>C</v>
      </c>
      <c r="I1319" s="10" t="s">
        <v>19536</v>
      </c>
      <c r="J1319" t="str">
        <f>SALIDA[[#This Row],[CODIGO]]&amp;"       "&amp;SALIDA[[#This Row],[FAMILIA]]</f>
        <v>01479       MIPAL</v>
      </c>
      <c r="K1319">
        <f>VLOOKUP(SALIDA[[#This Row],[CODIGO]],STOCK_STARSOFT[],5,FALSE)</f>
        <v>443.14924300000001</v>
      </c>
      <c r="L1319">
        <f>SALIDA[[#This Row],[CANTIDAD]]*SALIDA[[#This Row],[PRECIO UND]]</f>
        <v>443.14924300000001</v>
      </c>
    </row>
    <row r="1320" spans="1:12" x14ac:dyDescent="0.25">
      <c r="A1320" s="6" t="s">
        <v>3678</v>
      </c>
      <c r="B1320" s="100" t="str">
        <f>VLOOKUP(SALIDA[[#This Row],[CODIGO]],STOCKSANLUIS[],2,FALSE)</f>
        <v>RESISTENCIA SILICONADA POTENCIA CONSTANTE TECNOLATINA - TPC-M - 40W/M - 220V</v>
      </c>
      <c r="C1320" s="153">
        <v>45964</v>
      </c>
      <c r="D1320">
        <v>5</v>
      </c>
      <c r="E1320">
        <f>IF(VLOOKUP(SALIDA[[#This Row],[CODIGO]],STOCKSANLUIS[],6,FALSE)=0,"PRODUCTO SIN STOCK/UBICACIÓN",VLOOKUP(SALIDA[[#This Row],[CODIGO]],STOCKSANLUIS[],6,FALSE))</f>
        <v>100</v>
      </c>
      <c r="F1320">
        <f>SALIDA[[#This Row],[CANTIDAD]]/SALIDA[[#This Row],[UND MEDIDA]]</f>
        <v>0.05</v>
      </c>
      <c r="G1320" t="str">
        <f>VLOOKUP(SALIDA[[#This Row],[CODIGO]],FAMILIAS[],4,FALSE)</f>
        <v>TECNOLATINA</v>
      </c>
      <c r="H1320" s="10" t="str">
        <f>IF(VLOOKUP(SALIDA[[#This Row],[CODIGO]],STOCKSANLUIS[],7,FALSE)=0,"PRODUCTO SIN STOCK/UBICACIÓN",VLOOKUP(SALIDA[[#This Row],[CODIGO]],STOCKSANLUIS[],7,FALSE))</f>
        <v>C</v>
      </c>
      <c r="I1320" s="10"/>
      <c r="J1320" t="str">
        <f>SALIDA[[#This Row],[CODIGO]]&amp;"       "&amp;SALIDA[[#This Row],[FAMILIA]]</f>
        <v>03059       TECNOLATINA</v>
      </c>
      <c r="K1320">
        <f>VLOOKUP(SALIDA[[#This Row],[CODIGO]],STOCK_STARSOFT[],5,FALSE)</f>
        <v>1.9391890000000001</v>
      </c>
      <c r="L1320">
        <f>SALIDA[[#This Row],[CANTIDAD]]*SALIDA[[#This Row],[PRECIO UND]]</f>
        <v>9.695945</v>
      </c>
    </row>
    <row r="1321" spans="1:12" x14ac:dyDescent="0.25">
      <c r="A1321" s="6" t="s">
        <v>3792</v>
      </c>
      <c r="B1321" s="100" t="str">
        <f>VLOOKUP(SALIDA[[#This Row],[CODIGO]],STOCKSANLUIS[],2,FALSE)</f>
        <v>MOTOVENTILADOR MAER FAN YDWF74L34P4-422N-350S (220V, 60HZ, 4 POLES, 1PH, CL.F, SUCTION)</v>
      </c>
      <c r="C1321" s="153">
        <v>45964</v>
      </c>
      <c r="D1321">
        <v>2</v>
      </c>
      <c r="E1321">
        <f>IF(VLOOKUP(SALIDA[[#This Row],[CODIGO]],STOCKSANLUIS[],6,FALSE)=0,"PRODUCTO SIN STOCK/UBICACIÓN",VLOOKUP(SALIDA[[#This Row],[CODIGO]],STOCKSANLUIS[],6,FALSE))</f>
        <v>1</v>
      </c>
      <c r="F1321">
        <f>SALIDA[[#This Row],[CANTIDAD]]/SALIDA[[#This Row],[UND MEDIDA]]</f>
        <v>2</v>
      </c>
      <c r="G1321" t="str">
        <f>VLOOKUP(SALIDA[[#This Row],[CODIGO]],FAMILIAS[],4,FALSE)</f>
        <v>MAER FAN</v>
      </c>
      <c r="H1321" s="10" t="str">
        <f>IF(VLOOKUP(SALIDA[[#This Row],[CODIGO]],STOCKSANLUIS[],7,FALSE)=0,"PRODUCTO SIN STOCK/UBICACIÓN",VLOOKUP(SALIDA[[#This Row],[CODIGO]],STOCKSANLUIS[],7,FALSE))</f>
        <v>C</v>
      </c>
      <c r="I1321" s="10"/>
      <c r="J1321" t="str">
        <f>SALIDA[[#This Row],[CODIGO]]&amp;"       "&amp;SALIDA[[#This Row],[FAMILIA]]</f>
        <v>03236       MAER FAN</v>
      </c>
      <c r="K1321">
        <f>VLOOKUP(SALIDA[[#This Row],[CODIGO]],STOCK_STARSOFT[],5,FALSE)</f>
        <v>28.924689999999998</v>
      </c>
      <c r="L1321">
        <f>SALIDA[[#This Row],[CANTIDAD]]*SALIDA[[#This Row],[PRECIO UND]]</f>
        <v>57.849379999999996</v>
      </c>
    </row>
    <row r="1322" spans="1:12" x14ac:dyDescent="0.25">
      <c r="A1322" s="6" t="s">
        <v>19228</v>
      </c>
      <c r="B1322" s="100" t="str">
        <f>VLOOKUP(SALIDA[[#This Row],[CODIGO]],STOCKSANLUIS[],2,FALSE)</f>
        <v>EXTRACTOR HELICOCENTRIFUGO - DIAMETRO 150 MM (6") - 220V/1PH/60HZ - STAR COLD - MF-150P (EQV TD500/150)</v>
      </c>
      <c r="C1322" s="153">
        <v>45964</v>
      </c>
      <c r="D1322">
        <v>2</v>
      </c>
      <c r="E1322">
        <f>IF(VLOOKUP(SALIDA[[#This Row],[CODIGO]],STOCKSANLUIS[],6,FALSE)=0,"PRODUCTO SIN STOCK/UBICACIÓN",VLOOKUP(SALIDA[[#This Row],[CODIGO]],STOCKSANLUIS[],6,FALSE))</f>
        <v>1</v>
      </c>
      <c r="F1322">
        <f>SALIDA[[#This Row],[CANTIDAD]]/SALIDA[[#This Row],[UND MEDIDA]]</f>
        <v>2</v>
      </c>
      <c r="G1322" t="str">
        <f>VLOOKUP(SALIDA[[#This Row],[CODIGO]],FAMILIAS[],4,FALSE)</f>
        <v>STAR COLD</v>
      </c>
      <c r="H1322" s="10" t="str">
        <f>IF(VLOOKUP(SALIDA[[#This Row],[CODIGO]],STOCKSANLUIS[],7,FALSE)=0,"PRODUCTO SIN STOCK/UBICACIÓN",VLOOKUP(SALIDA[[#This Row],[CODIGO]],STOCKSANLUIS[],7,FALSE))</f>
        <v>A</v>
      </c>
      <c r="I1322" s="10"/>
      <c r="J1322" t="str">
        <f>SALIDA[[#This Row],[CODIGO]]&amp;"       "&amp;SALIDA[[#This Row],[FAMILIA]]</f>
        <v>03479       STAR COLD</v>
      </c>
      <c r="K1322">
        <f>VLOOKUP(SALIDA[[#This Row],[CODIGO]],STOCK_STARSOFT[],5,FALSE)</f>
        <v>14.863732000000001</v>
      </c>
      <c r="L1322">
        <f>SALIDA[[#This Row],[CANTIDAD]]*SALIDA[[#This Row],[PRECIO UND]]</f>
        <v>29.727464000000001</v>
      </c>
    </row>
    <row r="1323" spans="1:12" x14ac:dyDescent="0.25">
      <c r="A1323" s="6" t="s">
        <v>19300</v>
      </c>
      <c r="B1323" s="100" t="str">
        <f>VLOOKUP(SALIDA[[#This Row],[CODIGO]],STOCKSANLUIS[],2,FALSE)</f>
        <v>CINTA ADHESIVA FOAM QTF-230E - 1/8" X 2" X 32.8´ (3MM X 50MM X 10M) - EVERFROST - HIGH QUALITY</v>
      </c>
      <c r="C1323" s="153">
        <v>45964</v>
      </c>
      <c r="D1323">
        <v>20</v>
      </c>
      <c r="E1323">
        <f>IF(VLOOKUP(SALIDA[[#This Row],[CODIGO]],STOCKSANLUIS[],6,FALSE)=0,"PRODUCTO SIN STOCK/UBICACIÓN",VLOOKUP(SALIDA[[#This Row],[CODIGO]],STOCKSANLUIS[],6,FALSE))</f>
        <v>1</v>
      </c>
      <c r="F1323">
        <f>SALIDA[[#This Row],[CANTIDAD]]/SALIDA[[#This Row],[UND MEDIDA]]</f>
        <v>20</v>
      </c>
      <c r="G1323" t="str">
        <f>VLOOKUP(SALIDA[[#This Row],[CODIGO]],FAMILIAS[],4,FALSE)</f>
        <v>EVERFROST</v>
      </c>
      <c r="H1323" s="10" t="str">
        <f>IF(VLOOKUP(SALIDA[[#This Row],[CODIGO]],STOCKSANLUIS[],7,FALSE)=0,"PRODUCTO SIN STOCK/UBICACIÓN",VLOOKUP(SALIDA[[#This Row],[CODIGO]],STOCKSANLUIS[],7,FALSE))</f>
        <v>C</v>
      </c>
      <c r="I1323" s="10"/>
      <c r="J1323" t="str">
        <f>SALIDA[[#This Row],[CODIGO]]&amp;"       "&amp;SALIDA[[#This Row],[FAMILIA]]</f>
        <v>03490       EVERFROST</v>
      </c>
      <c r="K1323">
        <f>VLOOKUP(SALIDA[[#This Row],[CODIGO]],STOCK_STARSOFT[],5,FALSE)</f>
        <v>1.3047420000000001</v>
      </c>
      <c r="L1323">
        <f>SALIDA[[#This Row],[CANTIDAD]]*SALIDA[[#This Row],[PRECIO UND]]</f>
        <v>26.094840000000001</v>
      </c>
    </row>
    <row r="1324" spans="1:12" x14ac:dyDescent="0.25">
      <c r="A1324" s="6" t="s">
        <v>2587</v>
      </c>
      <c r="B1324" s="100" t="str">
        <f>VLOOKUP(SALIDA[[#This Row],[CODIGO]],STOCKSANLUIS[],2,FALSE)</f>
        <v>GAS REFRIGERANTE FREON 404A -10.896 KG- CHEMOURS - CHINO</v>
      </c>
      <c r="C1324" s="153">
        <v>45965</v>
      </c>
      <c r="D1324">
        <v>1</v>
      </c>
      <c r="E1324">
        <f>IF(VLOOKUP(SALIDA[[#This Row],[CODIGO]],STOCKSANLUIS[],6,FALSE)=0,"PRODUCTO SIN STOCK/UBICACIÓN",VLOOKUP(SALIDA[[#This Row],[CODIGO]],STOCKSANLUIS[],6,FALSE))</f>
        <v>1</v>
      </c>
      <c r="F1324">
        <f>SALIDA[[#This Row],[CANTIDAD]]/SALIDA[[#This Row],[UND MEDIDA]]</f>
        <v>1</v>
      </c>
      <c r="G1324" t="str">
        <f>VLOOKUP(SALIDA[[#This Row],[CODIGO]],FAMILIAS[],4,FALSE)</f>
        <v>THE CHEMOURS</v>
      </c>
      <c r="H1324" s="10" t="str">
        <f>IF(VLOOKUP(SALIDA[[#This Row],[CODIGO]],STOCKSANLUIS[],7,FALSE)=0,"PRODUCTO SIN STOCK/UBICACIÓN",VLOOKUP(SALIDA[[#This Row],[CODIGO]],STOCKSANLUIS[],7,FALSE))</f>
        <v>C</v>
      </c>
      <c r="I1324" s="10"/>
      <c r="J1324" t="str">
        <f>SALIDA[[#This Row],[CODIGO]]&amp;"       "&amp;SALIDA[[#This Row],[FAMILIA]]</f>
        <v>02117       THE CHEMOURS</v>
      </c>
      <c r="K1324">
        <f>VLOOKUP(SALIDA[[#This Row],[CODIGO]],STOCK_STARSOFT[],5,FALSE)</f>
        <v>83.245440000000002</v>
      </c>
      <c r="L1324">
        <f>SALIDA[[#This Row],[CANTIDAD]]*SALIDA[[#This Row],[PRECIO UND]]</f>
        <v>83.245440000000002</v>
      </c>
    </row>
    <row r="1325" spans="1:12" x14ac:dyDescent="0.25">
      <c r="A1325" s="6" t="s">
        <v>19298</v>
      </c>
      <c r="B1325" s="100" t="str">
        <f>VLOOKUP(SALIDA[[#This Row],[CODIGO]],STOCKSANLUIS[],2,FALSE)</f>
        <v>CINTA DE ALUMINIO DE 2" X 54.6 YDS (50MM X 50M) - QTA-250E - EVERFROST - HIGH QUALITY</v>
      </c>
      <c r="C1325" s="153">
        <v>45965</v>
      </c>
      <c r="D1325">
        <v>9</v>
      </c>
      <c r="E1325">
        <f>IF(VLOOKUP(SALIDA[[#This Row],[CODIGO]],STOCKSANLUIS[],6,FALSE)=0,"PRODUCTO SIN STOCK/UBICACIÓN",VLOOKUP(SALIDA[[#This Row],[CODIGO]],STOCKSANLUIS[],6,FALSE))</f>
        <v>1</v>
      </c>
      <c r="F1325">
        <f>SALIDA[[#This Row],[CANTIDAD]]/SALIDA[[#This Row],[UND MEDIDA]]</f>
        <v>9</v>
      </c>
      <c r="G1325" t="str">
        <f>VLOOKUP(SALIDA[[#This Row],[CODIGO]],FAMILIAS[],4,FALSE)</f>
        <v>EVERFROST</v>
      </c>
      <c r="H1325" s="10" t="str">
        <f>IF(VLOOKUP(SALIDA[[#This Row],[CODIGO]],STOCKSANLUIS[],7,FALSE)=0,"PRODUCTO SIN STOCK/UBICACIÓN",VLOOKUP(SALIDA[[#This Row],[CODIGO]],STOCKSANLUIS[],7,FALSE))</f>
        <v>C</v>
      </c>
      <c r="I1325" s="10"/>
      <c r="J1325" t="str">
        <f>SALIDA[[#This Row],[CODIGO]]&amp;"       "&amp;SALIDA[[#This Row],[FAMILIA]]</f>
        <v>03488       EVERFROST</v>
      </c>
      <c r="K1325">
        <f>VLOOKUP(SALIDA[[#This Row],[CODIGO]],STOCK_STARSOFT[],5,FALSE)</f>
        <v>1.7111369999999999</v>
      </c>
      <c r="L1325">
        <f>SALIDA[[#This Row],[CANTIDAD]]*SALIDA[[#This Row],[PRECIO UND]]</f>
        <v>15.400233</v>
      </c>
    </row>
    <row r="1326" spans="1:12" x14ac:dyDescent="0.25">
      <c r="A1326" s="6" t="s">
        <v>229</v>
      </c>
      <c r="B1326" s="100" t="str">
        <f>VLOOKUP(SALIDA[[#This Row],[CODIGO]],STOCKSANLUIS[],2,FALSE)</f>
        <v>VALVULA DE EXPANSION DANFOSS TES 2 - S/ORIFICIO - 068Z3403</v>
      </c>
      <c r="C1326" s="153">
        <v>45965</v>
      </c>
      <c r="D1326">
        <v>1</v>
      </c>
      <c r="E1326">
        <f>IF(VLOOKUP(SALIDA[[#This Row],[CODIGO]],STOCKSANLUIS[],6,FALSE)=0,"PRODUCTO SIN STOCK/UBICACIÓN",VLOOKUP(SALIDA[[#This Row],[CODIGO]],STOCKSANLUIS[],6,FALSE))</f>
        <v>1</v>
      </c>
      <c r="F1326">
        <f>SALIDA[[#This Row],[CANTIDAD]]/SALIDA[[#This Row],[UND MEDIDA]]</f>
        <v>1</v>
      </c>
      <c r="G1326" t="str">
        <f>VLOOKUP(SALIDA[[#This Row],[CODIGO]],FAMILIAS[],4,FALSE)</f>
        <v>DANFOSS</v>
      </c>
      <c r="H1326" s="10" t="str">
        <f>IF(VLOOKUP(SALIDA[[#This Row],[CODIGO]],STOCKSANLUIS[],7,FALSE)=0,"PRODUCTO SIN STOCK/UBICACIÓN",VLOOKUP(SALIDA[[#This Row],[CODIGO]],STOCKSANLUIS[],7,FALSE))</f>
        <v>A</v>
      </c>
      <c r="I1326" s="10"/>
      <c r="J1326" t="str">
        <f>SALIDA[[#This Row],[CODIGO]]&amp;"       "&amp;SALIDA[[#This Row],[FAMILIA]]</f>
        <v>00162       DANFOSS</v>
      </c>
      <c r="K1326">
        <f>VLOOKUP(SALIDA[[#This Row],[CODIGO]],STOCK_STARSOFT[],5,FALSE)</f>
        <v>42.27</v>
      </c>
      <c r="L1326">
        <f>SALIDA[[#This Row],[CANTIDAD]]*SALIDA[[#This Row],[PRECIO UND]]</f>
        <v>42.27</v>
      </c>
    </row>
    <row r="1327" spans="1:12" x14ac:dyDescent="0.25">
      <c r="A1327" s="6" t="s">
        <v>171</v>
      </c>
      <c r="B1327" s="100" t="str">
        <f>VLOOKUP(SALIDA[[#This Row],[CODIGO]],STOCKSANLUIS[],2,FALSE)</f>
        <v>ORIFICIO N-3 PARA TEX2 - TES2 - TEN2 - 068-2006</v>
      </c>
      <c r="C1327" s="153">
        <v>45965</v>
      </c>
      <c r="D1327">
        <v>1</v>
      </c>
      <c r="E1327">
        <f>IF(VLOOKUP(SALIDA[[#This Row],[CODIGO]],STOCKSANLUIS[],6,FALSE)=0,"PRODUCTO SIN STOCK/UBICACIÓN",VLOOKUP(SALIDA[[#This Row],[CODIGO]],STOCKSANLUIS[],6,FALSE))</f>
        <v>1</v>
      </c>
      <c r="F1327">
        <f>SALIDA[[#This Row],[CANTIDAD]]/SALIDA[[#This Row],[UND MEDIDA]]</f>
        <v>1</v>
      </c>
      <c r="G1327" t="str">
        <f>VLOOKUP(SALIDA[[#This Row],[CODIGO]],FAMILIAS[],4,FALSE)</f>
        <v>DANFOSS</v>
      </c>
      <c r="H1327" s="10" t="str">
        <f>IF(VLOOKUP(SALIDA[[#This Row],[CODIGO]],STOCKSANLUIS[],7,FALSE)=0,"PRODUCTO SIN STOCK/UBICACIÓN",VLOOKUP(SALIDA[[#This Row],[CODIGO]],STOCKSANLUIS[],7,FALSE))</f>
        <v>A</v>
      </c>
      <c r="I1327" s="10"/>
      <c r="J1327" t="str">
        <f>SALIDA[[#This Row],[CODIGO]]&amp;"       "&amp;SALIDA[[#This Row],[FAMILIA]]</f>
        <v>00121       DANFOSS</v>
      </c>
      <c r="K1327">
        <f>VLOOKUP(SALIDA[[#This Row],[CODIGO]],STOCK_STARSOFT[],5,FALSE)</f>
        <v>4.9027329999999996</v>
      </c>
      <c r="L1327">
        <f>SALIDA[[#This Row],[CANTIDAD]]*SALIDA[[#This Row],[PRECIO UND]]</f>
        <v>4.9027329999999996</v>
      </c>
    </row>
    <row r="1328" spans="1:12" x14ac:dyDescent="0.25">
      <c r="A1328" s="6" t="s">
        <v>171</v>
      </c>
      <c r="B1328" s="100" t="str">
        <f>VLOOKUP(SALIDA[[#This Row],[CODIGO]],STOCKSANLUIS[],2,FALSE)</f>
        <v>ORIFICIO N-3 PARA TEX2 - TES2 - TEN2 - 068-2006</v>
      </c>
      <c r="C1328" s="153">
        <v>45965</v>
      </c>
      <c r="D1328">
        <v>2</v>
      </c>
      <c r="E1328">
        <f>IF(VLOOKUP(SALIDA[[#This Row],[CODIGO]],STOCKSANLUIS[],6,FALSE)=0,"PRODUCTO SIN STOCK/UBICACIÓN",VLOOKUP(SALIDA[[#This Row],[CODIGO]],STOCKSANLUIS[],6,FALSE))</f>
        <v>1</v>
      </c>
      <c r="F1328">
        <f>SALIDA[[#This Row],[CANTIDAD]]/SALIDA[[#This Row],[UND MEDIDA]]</f>
        <v>2</v>
      </c>
      <c r="G1328" t="str">
        <f>VLOOKUP(SALIDA[[#This Row],[CODIGO]],FAMILIAS[],4,FALSE)</f>
        <v>DANFOSS</v>
      </c>
      <c r="H1328" s="10" t="str">
        <f>IF(VLOOKUP(SALIDA[[#This Row],[CODIGO]],STOCKSANLUIS[],7,FALSE)=0,"PRODUCTO SIN STOCK/UBICACIÓN",VLOOKUP(SALIDA[[#This Row],[CODIGO]],STOCKSANLUIS[],7,FALSE))</f>
        <v>A</v>
      </c>
      <c r="I1328" s="10"/>
      <c r="J1328" t="str">
        <f>SALIDA[[#This Row],[CODIGO]]&amp;"       "&amp;SALIDA[[#This Row],[FAMILIA]]</f>
        <v>00121       DANFOSS</v>
      </c>
      <c r="K1328">
        <f>VLOOKUP(SALIDA[[#This Row],[CODIGO]],STOCK_STARSOFT[],5,FALSE)</f>
        <v>4.9027329999999996</v>
      </c>
      <c r="L1328">
        <f>SALIDA[[#This Row],[CANTIDAD]]*SALIDA[[#This Row],[PRECIO UND]]</f>
        <v>9.8054659999999991</v>
      </c>
    </row>
    <row r="1329" spans="1:12" x14ac:dyDescent="0.25">
      <c r="A1329" s="6" t="s">
        <v>229</v>
      </c>
      <c r="B1329" s="100" t="str">
        <f>VLOOKUP(SALIDA[[#This Row],[CODIGO]],STOCKSANLUIS[],2,FALSE)</f>
        <v>VALVULA DE EXPANSION DANFOSS TES 2 - S/ORIFICIO - 068Z3403</v>
      </c>
      <c r="C1329" s="153">
        <v>45965</v>
      </c>
      <c r="D1329">
        <v>2</v>
      </c>
      <c r="E1329">
        <f>IF(VLOOKUP(SALIDA[[#This Row],[CODIGO]],STOCKSANLUIS[],6,FALSE)=0,"PRODUCTO SIN STOCK/UBICACIÓN",VLOOKUP(SALIDA[[#This Row],[CODIGO]],STOCKSANLUIS[],6,FALSE))</f>
        <v>1</v>
      </c>
      <c r="F1329">
        <f>SALIDA[[#This Row],[CANTIDAD]]/SALIDA[[#This Row],[UND MEDIDA]]</f>
        <v>2</v>
      </c>
      <c r="G1329" t="str">
        <f>VLOOKUP(SALIDA[[#This Row],[CODIGO]],FAMILIAS[],4,FALSE)</f>
        <v>DANFOSS</v>
      </c>
      <c r="H1329" s="10" t="str">
        <f>IF(VLOOKUP(SALIDA[[#This Row],[CODIGO]],STOCKSANLUIS[],7,FALSE)=0,"PRODUCTO SIN STOCK/UBICACIÓN",VLOOKUP(SALIDA[[#This Row],[CODIGO]],STOCKSANLUIS[],7,FALSE))</f>
        <v>A</v>
      </c>
      <c r="I1329" s="10"/>
      <c r="J1329" t="str">
        <f>SALIDA[[#This Row],[CODIGO]]&amp;"       "&amp;SALIDA[[#This Row],[FAMILIA]]</f>
        <v>00162       DANFOSS</v>
      </c>
      <c r="K1329">
        <f>VLOOKUP(SALIDA[[#This Row],[CODIGO]],STOCK_STARSOFT[],5,FALSE)</f>
        <v>42.27</v>
      </c>
      <c r="L1329">
        <f>SALIDA[[#This Row],[CANTIDAD]]*SALIDA[[#This Row],[PRECIO UND]]</f>
        <v>84.54</v>
      </c>
    </row>
    <row r="1330" spans="1:12" x14ac:dyDescent="0.25">
      <c r="A1330" s="6" t="s">
        <v>1819</v>
      </c>
      <c r="B1330" s="100" t="str">
        <f>VLOOKUP(SALIDA[[#This Row],[CODIGO]],STOCKSANLUIS[],2,FALSE)</f>
        <v>ROLLO DE COBRE FLEXIBLE 1/2" HIGH QUALITY - STARCOLD - 12.70 MM X 0.65 MM X 15 M</v>
      </c>
      <c r="C1330" s="153">
        <v>45965</v>
      </c>
      <c r="D1330">
        <v>1</v>
      </c>
      <c r="E1330">
        <f>IF(VLOOKUP(SALIDA[[#This Row],[CODIGO]],STOCKSANLUIS[],6,FALSE)=0,"PRODUCTO SIN STOCK/UBICACIÓN",VLOOKUP(SALIDA[[#This Row],[CODIGO]],STOCKSANLUIS[],6,FALSE))</f>
        <v>1</v>
      </c>
      <c r="F1330">
        <f>SALIDA[[#This Row],[CANTIDAD]]/SALIDA[[#This Row],[UND MEDIDA]]</f>
        <v>1</v>
      </c>
      <c r="G1330" t="str">
        <f>VLOOKUP(SALIDA[[#This Row],[CODIGO]],FAMILIAS[],4,FALSE)</f>
        <v>ICEAGE- ZHEJIANG JIAHE PIPES</v>
      </c>
      <c r="H1330" s="10" t="str">
        <f>IF(VLOOKUP(SALIDA[[#This Row],[CODIGO]],STOCKSANLUIS[],7,FALSE)=0,"PRODUCTO SIN STOCK/UBICACIÓN",VLOOKUP(SALIDA[[#This Row],[CODIGO]],STOCKSANLUIS[],7,FALSE))</f>
        <v>C</v>
      </c>
      <c r="I1330" s="10"/>
      <c r="J1330" t="str">
        <f>SALIDA[[#This Row],[CODIGO]]&amp;"       "&amp;SALIDA[[#This Row],[FAMILIA]]</f>
        <v>01671       ICEAGE- ZHEJIANG JIAHE PIPES</v>
      </c>
      <c r="K1330">
        <f>VLOOKUP(SALIDA[[#This Row],[CODIGO]],STOCK_STARSOFT[],5,FALSE)</f>
        <v>43.044683999999997</v>
      </c>
      <c r="L1330">
        <f>SALIDA[[#This Row],[CANTIDAD]]*SALIDA[[#This Row],[PRECIO UND]]</f>
        <v>43.044683999999997</v>
      </c>
    </row>
    <row r="1331" spans="1:12" x14ac:dyDescent="0.25">
      <c r="A1331" s="6" t="s">
        <v>3816</v>
      </c>
      <c r="B1331" s="100" t="str">
        <f>VLOOKUP(SALIDA[[#This Row],[CODIGO]],STOCKSANLUIS[],2,FALSE)</f>
        <v>MANGA AISLANTE CLASS 1 - 5/8"ID X 1/2"THK - WINCELL</v>
      </c>
      <c r="C1331" s="153">
        <v>45965</v>
      </c>
      <c r="D1331">
        <v>4</v>
      </c>
      <c r="E1331">
        <f>IF(VLOOKUP(SALIDA[[#This Row],[CODIGO]],STOCKSANLUIS[],6,FALSE)=0,"PRODUCTO SIN STOCK/UBICACIÓN",VLOOKUP(SALIDA[[#This Row],[CODIGO]],STOCKSANLUIS[],6,FALSE))</f>
        <v>1</v>
      </c>
      <c r="F1331">
        <f>SALIDA[[#This Row],[CANTIDAD]]/SALIDA[[#This Row],[UND MEDIDA]]</f>
        <v>4</v>
      </c>
      <c r="G1331" t="str">
        <f>VLOOKUP(SALIDA[[#This Row],[CODIGO]],FAMILIAS[],4,FALSE)</f>
        <v>WINCELL</v>
      </c>
      <c r="H1331" s="10" t="str">
        <f>IF(VLOOKUP(SALIDA[[#This Row],[CODIGO]],STOCKSANLUIS[],7,FALSE)=0,"PRODUCTO SIN STOCK/UBICACIÓN",VLOOKUP(SALIDA[[#This Row],[CODIGO]],STOCKSANLUIS[],7,FALSE))</f>
        <v>A</v>
      </c>
      <c r="I1331" s="10"/>
      <c r="J1331" t="str">
        <f>SALIDA[[#This Row],[CODIGO]]&amp;"       "&amp;SALIDA[[#This Row],[FAMILIA]]</f>
        <v>03249       WINCELL</v>
      </c>
      <c r="K1331">
        <f>VLOOKUP(SALIDA[[#This Row],[CODIGO]],STOCK_STARSOFT[],5,FALSE)</f>
        <v>1.108962</v>
      </c>
      <c r="L1331">
        <f>SALIDA[[#This Row],[CANTIDAD]]*SALIDA[[#This Row],[PRECIO UND]]</f>
        <v>4.435848</v>
      </c>
    </row>
    <row r="1332" spans="1:12" x14ac:dyDescent="0.25">
      <c r="A1332" s="6" t="s">
        <v>3605</v>
      </c>
      <c r="B1332" s="100" t="str">
        <f>VLOOKUP(SALIDA[[#This Row],[CODIGO]],STOCKSANLUIS[],2,FALSE)</f>
        <v>ROLLO DE COBRE FLEXIBLE 3/8" HIGH QUALITY - STARCOLD - 9.53 MM X 0.60 MM X 15 M</v>
      </c>
      <c r="C1332" s="153">
        <v>45965</v>
      </c>
      <c r="D1332">
        <v>1</v>
      </c>
      <c r="E1332">
        <f>IF(VLOOKUP(SALIDA[[#This Row],[CODIGO]],STOCKSANLUIS[],6,FALSE)=0,"PRODUCTO SIN STOCK/UBICACIÓN",VLOOKUP(SALIDA[[#This Row],[CODIGO]],STOCKSANLUIS[],6,FALSE))</f>
        <v>1</v>
      </c>
      <c r="F1332">
        <f>SALIDA[[#This Row],[CANTIDAD]]/SALIDA[[#This Row],[UND MEDIDA]]</f>
        <v>1</v>
      </c>
      <c r="G1332" t="str">
        <f>VLOOKUP(SALIDA[[#This Row],[CODIGO]],FAMILIAS[],4,FALSE)</f>
        <v>ICEAGE- ZHEJIANG JIAHE PIPES</v>
      </c>
      <c r="H1332" s="10" t="str">
        <f>IF(VLOOKUP(SALIDA[[#This Row],[CODIGO]],STOCKSANLUIS[],7,FALSE)=0,"PRODUCTO SIN STOCK/UBICACIÓN",VLOOKUP(SALIDA[[#This Row],[CODIGO]],STOCKSANLUIS[],7,FALSE))</f>
        <v>C</v>
      </c>
      <c r="I1332" s="10"/>
      <c r="J1332" t="str">
        <f>SALIDA[[#This Row],[CODIGO]]&amp;"       "&amp;SALIDA[[#This Row],[FAMILIA]]</f>
        <v>03002       ICEAGE- ZHEJIANG JIAHE PIPES</v>
      </c>
      <c r="K1332">
        <f>VLOOKUP(SALIDA[[#This Row],[CODIGO]],STOCK_STARSOFT[],5,FALSE)</f>
        <v>29.441466999999999</v>
      </c>
      <c r="L1332">
        <f>SALIDA[[#This Row],[CANTIDAD]]*SALIDA[[#This Row],[PRECIO UND]]</f>
        <v>29.441466999999999</v>
      </c>
    </row>
    <row r="1333" spans="1:12" x14ac:dyDescent="0.25">
      <c r="A1333" s="6" t="s">
        <v>3339</v>
      </c>
      <c r="B1333" s="100" t="str">
        <f>VLOOKUP(SALIDA[[#This Row],[CODIGO]],STOCKSANLUIS[],2,FALSE)</f>
        <v>GAS REFRIGERANTE R134 - 13.6KG ICELOONG</v>
      </c>
      <c r="C1333" s="153">
        <v>45965</v>
      </c>
      <c r="D1333">
        <v>3</v>
      </c>
      <c r="E1333">
        <f>IF(VLOOKUP(SALIDA[[#This Row],[CODIGO]],STOCKSANLUIS[],6,FALSE)=0,"PRODUCTO SIN STOCK/UBICACIÓN",VLOOKUP(SALIDA[[#This Row],[CODIGO]],STOCKSANLUIS[],6,FALSE))</f>
        <v>1</v>
      </c>
      <c r="F1333">
        <f>SALIDA[[#This Row],[CANTIDAD]]/SALIDA[[#This Row],[UND MEDIDA]]</f>
        <v>3</v>
      </c>
      <c r="G1333" t="str">
        <f>VLOOKUP(SALIDA[[#This Row],[CODIGO]],FAMILIAS[],4,FALSE)</f>
        <v>ZHEJIANG YONGHE</v>
      </c>
      <c r="H1333" s="10" t="str">
        <f>IF(VLOOKUP(SALIDA[[#This Row],[CODIGO]],STOCKSANLUIS[],7,FALSE)=0,"PRODUCTO SIN STOCK/UBICACIÓN",VLOOKUP(SALIDA[[#This Row],[CODIGO]],STOCKSANLUIS[],7,FALSE))</f>
        <v>C</v>
      </c>
      <c r="I1333" s="10"/>
      <c r="J1333" t="str">
        <f>SALIDA[[#This Row],[CODIGO]]&amp;"       "&amp;SALIDA[[#This Row],[FAMILIA]]</f>
        <v>02751       ZHEJIANG YONGHE</v>
      </c>
      <c r="K1333">
        <f>VLOOKUP(SALIDA[[#This Row],[CODIGO]],STOCK_STARSOFT[],5,FALSE)</f>
        <v>106.20946600000001</v>
      </c>
      <c r="L1333">
        <f>SALIDA[[#This Row],[CANTIDAD]]*SALIDA[[#This Row],[PRECIO UND]]</f>
        <v>318.628398</v>
      </c>
    </row>
    <row r="1334" spans="1:12" x14ac:dyDescent="0.25">
      <c r="A1334" s="6" t="s">
        <v>2490</v>
      </c>
      <c r="B1334" s="100" t="str">
        <f>VLOOKUP(SALIDA[[#This Row],[CODIGO]],STOCKSANLUIS[],2,FALSE)</f>
        <v>LIMPIADOR PARA CONDENSADOR - NU-BRITE - 1GALON - NU CALGON</v>
      </c>
      <c r="C1334" s="153">
        <v>45965</v>
      </c>
      <c r="D1334">
        <v>2</v>
      </c>
      <c r="E1334">
        <f>IF(VLOOKUP(SALIDA[[#This Row],[CODIGO]],STOCKSANLUIS[],6,FALSE)=0,"PRODUCTO SIN STOCK/UBICACIÓN",VLOOKUP(SALIDA[[#This Row],[CODIGO]],STOCKSANLUIS[],6,FALSE))</f>
        <v>1</v>
      </c>
      <c r="F1334">
        <f>SALIDA[[#This Row],[CANTIDAD]]/SALIDA[[#This Row],[UND MEDIDA]]</f>
        <v>2</v>
      </c>
      <c r="G1334" t="str">
        <f>VLOOKUP(SALIDA[[#This Row],[CODIGO]],FAMILIAS[],4,FALSE)</f>
        <v>NU CALGON</v>
      </c>
      <c r="H1334" s="10" t="str">
        <f>IF(VLOOKUP(SALIDA[[#This Row],[CODIGO]],STOCKSANLUIS[],7,FALSE)=0,"PRODUCTO SIN STOCK/UBICACIÓN",VLOOKUP(SALIDA[[#This Row],[CODIGO]],STOCKSANLUIS[],7,FALSE))</f>
        <v>C</v>
      </c>
      <c r="I1334" s="10"/>
      <c r="J1334" t="str">
        <f>SALIDA[[#This Row],[CODIGO]]&amp;"       "&amp;SALIDA[[#This Row],[FAMILIA]]</f>
        <v>02043       NU CALGON</v>
      </c>
      <c r="K1334">
        <f>VLOOKUP(SALIDA[[#This Row],[CODIGO]],STOCK_STARSOFT[],5,FALSE)</f>
        <v>9.0050089999999994</v>
      </c>
      <c r="L1334">
        <f>SALIDA[[#This Row],[CANTIDAD]]*SALIDA[[#This Row],[PRECIO UND]]</f>
        <v>18.010017999999999</v>
      </c>
    </row>
    <row r="1335" spans="1:12" x14ac:dyDescent="0.25">
      <c r="A1335" s="26" t="s">
        <v>2054</v>
      </c>
      <c r="B1335" s="100" t="str">
        <f>VLOOKUP(SALIDA[[#This Row],[CODIGO]],STOCKSANLUIS[],2,FALSE)</f>
        <v xml:space="preserve">SENSOR DE TEMPERATURA - SB-59 - 2.5M -  FULL GAUGE </v>
      </c>
      <c r="C1335" s="153">
        <v>45965</v>
      </c>
      <c r="D1335">
        <v>2</v>
      </c>
      <c r="E1335">
        <f>IF(VLOOKUP(SALIDA[[#This Row],[CODIGO]],STOCKSANLUIS[],6,FALSE)=0,"PRODUCTO SIN STOCK/UBICACIÓN",VLOOKUP(SALIDA[[#This Row],[CODIGO]],STOCKSANLUIS[],6,FALSE))</f>
        <v>1</v>
      </c>
      <c r="F1335">
        <f>SALIDA[[#This Row],[CANTIDAD]]/SALIDA[[#This Row],[UND MEDIDA]]</f>
        <v>2</v>
      </c>
      <c r="G1335" t="str">
        <f>VLOOKUP(SALIDA[[#This Row],[CODIGO]],FAMILIAS[],4,FALSE)</f>
        <v>FULL GAUGE</v>
      </c>
      <c r="H1335" s="10" t="str">
        <f>IF(VLOOKUP(SALIDA[[#This Row],[CODIGO]],STOCKSANLUIS[],7,FALSE)=0,"PRODUCTO SIN STOCK/UBICACIÓN",VLOOKUP(SALIDA[[#This Row],[CODIGO]],STOCKSANLUIS[],7,FALSE))</f>
        <v>C</v>
      </c>
      <c r="I1335" s="10"/>
      <c r="J1335" t="str">
        <f>SALIDA[[#This Row],[CODIGO]]&amp;"       "&amp;SALIDA[[#This Row],[FAMILIA]]</f>
        <v>01806       FULL GAUGE</v>
      </c>
      <c r="K1335">
        <f>VLOOKUP(SALIDA[[#This Row],[CODIGO]],STOCK_STARSOFT[],5,FALSE)</f>
        <v>8.664358</v>
      </c>
      <c r="L1335">
        <f>SALIDA[[#This Row],[CANTIDAD]]*SALIDA[[#This Row],[PRECIO UND]]</f>
        <v>17.328716</v>
      </c>
    </row>
    <row r="1336" spans="1:12" x14ac:dyDescent="0.25">
      <c r="A1336" s="26" t="s">
        <v>15</v>
      </c>
      <c r="B1336" s="100" t="str">
        <f>VLOOKUP(SALIDA[[#This Row],[CODIGO]],STOCKSANLUIS[],2,FALSE)</f>
        <v>CAJA DE DISTRIBUCION BC01 - FULL GAUGE</v>
      </c>
      <c r="C1336" s="153">
        <v>45965</v>
      </c>
      <c r="D1336">
        <v>1</v>
      </c>
      <c r="E1336">
        <f>IF(VLOOKUP(SALIDA[[#This Row],[CODIGO]],STOCKSANLUIS[],6,FALSE)=0,"PRODUCTO SIN STOCK/UBICACIÓN",VLOOKUP(SALIDA[[#This Row],[CODIGO]],STOCKSANLUIS[],6,FALSE))</f>
        <v>1</v>
      </c>
      <c r="F1336">
        <f>SALIDA[[#This Row],[CANTIDAD]]/SALIDA[[#This Row],[UND MEDIDA]]</f>
        <v>1</v>
      </c>
      <c r="G1336" t="str">
        <f>VLOOKUP(SALIDA[[#This Row],[CODIGO]],FAMILIAS[],4,FALSE)</f>
        <v>FULL GAUGE</v>
      </c>
      <c r="H1336" s="10" t="str">
        <f>IF(VLOOKUP(SALIDA[[#This Row],[CODIGO]],STOCKSANLUIS[],7,FALSE)=0,"PRODUCTO SIN STOCK/UBICACIÓN",VLOOKUP(SALIDA[[#This Row],[CODIGO]],STOCKSANLUIS[],7,FALSE))</f>
        <v>A</v>
      </c>
      <c r="I1336" s="10"/>
      <c r="J1336" t="str">
        <f>SALIDA[[#This Row],[CODIGO]]&amp;"       "&amp;SALIDA[[#This Row],[FAMILIA]]</f>
        <v>00005       FULL GAUGE</v>
      </c>
      <c r="K1336">
        <f>VLOOKUP(SALIDA[[#This Row],[CODIGO]],STOCK_STARSOFT[],5,FALSE)</f>
        <v>2.4508290000000001</v>
      </c>
      <c r="L1336">
        <f>SALIDA[[#This Row],[CANTIDAD]]*SALIDA[[#This Row],[PRECIO UND]]</f>
        <v>2.4508290000000001</v>
      </c>
    </row>
    <row r="1337" spans="1:12" x14ac:dyDescent="0.25">
      <c r="A1337" s="26" t="s">
        <v>2427</v>
      </c>
      <c r="B1337" s="100" t="str">
        <f>VLOOKUP(SALIDA[[#This Row],[CODIGO]],STOCKSANLUIS[],2,FALSE)</f>
        <v>TERMOMETRO DIGITAL TI-44 EW PLUS - VER.01 - 115 /220 VAC - FULL GAUGE - WHITE</v>
      </c>
      <c r="C1337" s="153">
        <v>45965</v>
      </c>
      <c r="D1337">
        <v>1</v>
      </c>
      <c r="E1337">
        <f>IF(VLOOKUP(SALIDA[[#This Row],[CODIGO]],STOCKSANLUIS[],6,FALSE)=0,"PRODUCTO SIN STOCK/UBICACIÓN",VLOOKUP(SALIDA[[#This Row],[CODIGO]],STOCKSANLUIS[],6,FALSE))</f>
        <v>1</v>
      </c>
      <c r="F1337">
        <f>SALIDA[[#This Row],[CANTIDAD]]/SALIDA[[#This Row],[UND MEDIDA]]</f>
        <v>1</v>
      </c>
      <c r="G1337" t="str">
        <f>VLOOKUP(SALIDA[[#This Row],[CODIGO]],FAMILIAS[],4,FALSE)</f>
        <v>FULL GAUGE</v>
      </c>
      <c r="H1337" s="10" t="str">
        <f>IF(VLOOKUP(SALIDA[[#This Row],[CODIGO]],STOCKSANLUIS[],7,FALSE)=0,"PRODUCTO SIN STOCK/UBICACIÓN",VLOOKUP(SALIDA[[#This Row],[CODIGO]],STOCKSANLUIS[],7,FALSE))</f>
        <v>C</v>
      </c>
      <c r="I1337" s="10"/>
      <c r="J1337" t="str">
        <f>SALIDA[[#This Row],[CODIGO]]&amp;"       "&amp;SALIDA[[#This Row],[FAMILIA]]</f>
        <v>02009       FULL GAUGE</v>
      </c>
      <c r="K1337">
        <f>VLOOKUP(SALIDA[[#This Row],[CODIGO]],STOCK_STARSOFT[],5,FALSE)</f>
        <v>25.290130000000001</v>
      </c>
      <c r="L1337">
        <f>SALIDA[[#This Row],[CANTIDAD]]*SALIDA[[#This Row],[PRECIO UND]]</f>
        <v>25.290130000000001</v>
      </c>
    </row>
    <row r="1338" spans="1:12" x14ac:dyDescent="0.25">
      <c r="A1338" s="26" t="s">
        <v>29</v>
      </c>
      <c r="B1338" s="100" t="str">
        <f>VLOOKUP(SALIDA[[#This Row],[CODIGO]],STOCKSANLUIS[],2,FALSE)</f>
        <v>CONTROLADOR DE TEMPERATURA DIGITAL MT-512E LOG - VER.10 - 115/220 VAC - FULL GAUGE - WHITE</v>
      </c>
      <c r="C1338" s="153">
        <v>45965</v>
      </c>
      <c r="D1338">
        <v>1</v>
      </c>
      <c r="E1338">
        <f>IF(VLOOKUP(SALIDA[[#This Row],[CODIGO]],STOCKSANLUIS[],6,FALSE)=0,"PRODUCTO SIN STOCK/UBICACIÓN",VLOOKUP(SALIDA[[#This Row],[CODIGO]],STOCKSANLUIS[],6,FALSE))</f>
        <v>1</v>
      </c>
      <c r="F1338">
        <f>SALIDA[[#This Row],[CANTIDAD]]/SALIDA[[#This Row],[UND MEDIDA]]</f>
        <v>1</v>
      </c>
      <c r="G1338" t="str">
        <f>VLOOKUP(SALIDA[[#This Row],[CODIGO]],FAMILIAS[],4,FALSE)</f>
        <v>FULL GAUGE</v>
      </c>
      <c r="H1338" s="10" t="str">
        <f>IF(VLOOKUP(SALIDA[[#This Row],[CODIGO]],STOCKSANLUIS[],7,FALSE)=0,"PRODUCTO SIN STOCK/UBICACIÓN",VLOOKUP(SALIDA[[#This Row],[CODIGO]],STOCKSANLUIS[],7,FALSE))</f>
        <v>C</v>
      </c>
      <c r="I1338" s="10"/>
      <c r="J1338" t="str">
        <f>SALIDA[[#This Row],[CODIGO]]&amp;"       "&amp;SALIDA[[#This Row],[FAMILIA]]</f>
        <v>00014       FULL GAUGE</v>
      </c>
      <c r="K1338">
        <f>VLOOKUP(SALIDA[[#This Row],[CODIGO]],STOCK_STARSOFT[],5,FALSE)</f>
        <v>29.308693999999999</v>
      </c>
      <c r="L1338">
        <f>SALIDA[[#This Row],[CANTIDAD]]*SALIDA[[#This Row],[PRECIO UND]]</f>
        <v>29.308693999999999</v>
      </c>
    </row>
    <row r="1339" spans="1:12" x14ac:dyDescent="0.25">
      <c r="A1339" s="26" t="s">
        <v>2904</v>
      </c>
      <c r="B1339" s="100" t="str">
        <f>VLOOKUP(SALIDA[[#This Row],[CODIGO]],STOCKSANLUIS[],2,FALSE)</f>
        <v>SENSOR DE TEMPERATURA NTC - SB-70 - 2M - FULL GAUGE (REMPLAZO DEL SB-41 - NO USAR EN MT 622E)</v>
      </c>
      <c r="C1339" s="153">
        <v>45965</v>
      </c>
      <c r="D1339">
        <v>10</v>
      </c>
      <c r="E1339">
        <f>IF(VLOOKUP(SALIDA[[#This Row],[CODIGO]],STOCKSANLUIS[],6,FALSE)=0,"PRODUCTO SIN STOCK/UBICACIÓN",VLOOKUP(SALIDA[[#This Row],[CODIGO]],STOCKSANLUIS[],6,FALSE))</f>
        <v>1</v>
      </c>
      <c r="F1339">
        <f>SALIDA[[#This Row],[CANTIDAD]]/SALIDA[[#This Row],[UND MEDIDA]]</f>
        <v>10</v>
      </c>
      <c r="G1339" t="str">
        <f>VLOOKUP(SALIDA[[#This Row],[CODIGO]],FAMILIAS[],4,FALSE)</f>
        <v>FULL GAUGE</v>
      </c>
      <c r="H1339" s="10" t="str">
        <f>IF(VLOOKUP(SALIDA[[#This Row],[CODIGO]],STOCKSANLUIS[],7,FALSE)=0,"PRODUCTO SIN STOCK/UBICACIÓN",VLOOKUP(SALIDA[[#This Row],[CODIGO]],STOCKSANLUIS[],7,FALSE))</f>
        <v>A</v>
      </c>
      <c r="I1339" s="10"/>
      <c r="J1339" t="str">
        <f>SALIDA[[#This Row],[CODIGO]]&amp;"       "&amp;SALIDA[[#This Row],[FAMILIA]]</f>
        <v>02345       FULL GAUGE</v>
      </c>
      <c r="K1339">
        <f>VLOOKUP(SALIDA[[#This Row],[CODIGO]],STOCK_STARSOFT[],5,FALSE)</f>
        <v>1.711822</v>
      </c>
      <c r="L1339">
        <f>SALIDA[[#This Row],[CANTIDAD]]*SALIDA[[#This Row],[PRECIO UND]]</f>
        <v>17.118220000000001</v>
      </c>
    </row>
    <row r="1340" spans="1:12" x14ac:dyDescent="0.25">
      <c r="A1340" s="26" t="s">
        <v>91</v>
      </c>
      <c r="B1340" s="100" t="str">
        <f>VLOOKUP(SALIDA[[#This Row],[CODIGO]],STOCKSANLUIS[],2,FALSE)</f>
        <v>TERMOSTATO DIGITAL TIC-17RGTI  - VER.09 - 115/220 VAC - FULL GAUGE</v>
      </c>
      <c r="C1340" s="153">
        <v>45965</v>
      </c>
      <c r="D1340">
        <v>1</v>
      </c>
      <c r="E1340">
        <f>IF(VLOOKUP(SALIDA[[#This Row],[CODIGO]],STOCKSANLUIS[],6,FALSE)=0,"PRODUCTO SIN STOCK/UBICACIÓN",VLOOKUP(SALIDA[[#This Row],[CODIGO]],STOCKSANLUIS[],6,FALSE))</f>
        <v>1</v>
      </c>
      <c r="F1340">
        <f>SALIDA[[#This Row],[CANTIDAD]]/SALIDA[[#This Row],[UND MEDIDA]]</f>
        <v>1</v>
      </c>
      <c r="G1340" t="str">
        <f>VLOOKUP(SALIDA[[#This Row],[CODIGO]],FAMILIAS[],4,FALSE)</f>
        <v>FULL GAUGE</v>
      </c>
      <c r="H1340" s="10" t="str">
        <f>IF(VLOOKUP(SALIDA[[#This Row],[CODIGO]],STOCKSANLUIS[],7,FALSE)=0,"PRODUCTO SIN STOCK/UBICACIÓN",VLOOKUP(SALIDA[[#This Row],[CODIGO]],STOCKSANLUIS[],7,FALSE))</f>
        <v>A</v>
      </c>
      <c r="I1340" s="10"/>
      <c r="J1340" t="str">
        <f>SALIDA[[#This Row],[CODIGO]]&amp;"       "&amp;SALIDA[[#This Row],[FAMILIA]]</f>
        <v>00050       FULL GAUGE</v>
      </c>
      <c r="K1340">
        <f>VLOOKUP(SALIDA[[#This Row],[CODIGO]],STOCK_STARSOFT[],5,FALSE)</f>
        <v>18.869686000000002</v>
      </c>
      <c r="L1340">
        <f>SALIDA[[#This Row],[CANTIDAD]]*SALIDA[[#This Row],[PRECIO UND]]</f>
        <v>18.869686000000002</v>
      </c>
    </row>
    <row r="1341" spans="1:12" x14ac:dyDescent="0.25">
      <c r="A1341" s="6" t="s">
        <v>485</v>
      </c>
      <c r="B1341" s="100" t="str">
        <f>VLOOKUP(SALIDA[[#This Row],[CODIGO]],STOCKSANLUIS[],2,FALSE)</f>
        <v>SOLDADURA DE PLATA HARRIS AL 0%</v>
      </c>
      <c r="C1341" s="153">
        <v>45965</v>
      </c>
      <c r="D1341">
        <v>643</v>
      </c>
      <c r="E1341">
        <f>IF(VLOOKUP(SALIDA[[#This Row],[CODIGO]],STOCKSANLUIS[],6,FALSE)=0,"PRODUCTO SIN STOCK/UBICACIÓN",VLOOKUP(SALIDA[[#This Row],[CODIGO]],STOCKSANLUIS[],6,FALSE))</f>
        <v>1</v>
      </c>
      <c r="F1341">
        <f>SALIDA[[#This Row],[CANTIDAD]]/SALIDA[[#This Row],[UND MEDIDA]]</f>
        <v>643</v>
      </c>
      <c r="G1341" t="str">
        <f>VLOOKUP(SALIDA[[#This Row],[CODIGO]],FAMILIAS[],4,FALSE)</f>
        <v>HARRIS</v>
      </c>
      <c r="H1341" s="10" t="str">
        <f>IF(VLOOKUP(SALIDA[[#This Row],[CODIGO]],STOCKSANLUIS[],7,FALSE)=0,"PRODUCTO SIN STOCK/UBICACIÓN",VLOOKUP(SALIDA[[#This Row],[CODIGO]],STOCKSANLUIS[],7,FALSE))</f>
        <v>C</v>
      </c>
      <c r="I1341" s="10" t="s">
        <v>19536</v>
      </c>
      <c r="J1341" t="str">
        <f>SALIDA[[#This Row],[CODIGO]]&amp;"       "&amp;SALIDA[[#This Row],[FAMILIA]]</f>
        <v>00405       HARRIS</v>
      </c>
      <c r="K1341">
        <f>VLOOKUP(SALIDA[[#This Row],[CODIGO]],STOCK_STARSOFT[],5,FALSE)</f>
        <v>0.38343100000000002</v>
      </c>
      <c r="L1341">
        <f>SALIDA[[#This Row],[CANTIDAD]]*SALIDA[[#This Row],[PRECIO UND]]</f>
        <v>246.54613300000003</v>
      </c>
    </row>
    <row r="1342" spans="1:12" x14ac:dyDescent="0.25">
      <c r="A1342" s="6" t="s">
        <v>729</v>
      </c>
      <c r="B1342" s="100" t="str">
        <f>VLOOKUP(SALIDA[[#This Row],[CODIGO]],STOCKSANLUIS[],2,FALSE)</f>
        <v>ORIFICIO #-4 PARA TEX 5, TES 5 - 067B2792  (REEMPLAZA AL 067B2092)</v>
      </c>
      <c r="C1342" s="153">
        <v>45964</v>
      </c>
      <c r="D1342">
        <v>2</v>
      </c>
      <c r="E1342">
        <f>IF(VLOOKUP(SALIDA[[#This Row],[CODIGO]],STOCKSANLUIS[],6,FALSE)=0,"PRODUCTO SIN STOCK/UBICACIÓN",VLOOKUP(SALIDA[[#This Row],[CODIGO]],STOCKSANLUIS[],6,FALSE))</f>
        <v>1</v>
      </c>
      <c r="F1342">
        <f>SALIDA[[#This Row],[CANTIDAD]]/SALIDA[[#This Row],[UND MEDIDA]]</f>
        <v>2</v>
      </c>
      <c r="G1342" t="str">
        <f>VLOOKUP(SALIDA[[#This Row],[CODIGO]],FAMILIAS[],4,FALSE)</f>
        <v>DANFOSS</v>
      </c>
      <c r="H1342" s="10" t="str">
        <f>IF(VLOOKUP(SALIDA[[#This Row],[CODIGO]],STOCKSANLUIS[],7,FALSE)=0,"PRODUCTO SIN STOCK/UBICACIÓN",VLOOKUP(SALIDA[[#This Row],[CODIGO]],STOCKSANLUIS[],7,FALSE))</f>
        <v>A</v>
      </c>
      <c r="I1342" s="10"/>
      <c r="J1342" t="str">
        <f>SALIDA[[#This Row],[CODIGO]]&amp;"       "&amp;SALIDA[[#This Row],[FAMILIA]]</f>
        <v>00797       DANFOSS</v>
      </c>
      <c r="K1342">
        <f>VLOOKUP(SALIDA[[#This Row],[CODIGO]],STOCK_STARSOFT[],5,FALSE)</f>
        <v>18.277170999999999</v>
      </c>
      <c r="L1342">
        <f>SALIDA[[#This Row],[CANTIDAD]]*SALIDA[[#This Row],[PRECIO UND]]</f>
        <v>36.554341999999998</v>
      </c>
    </row>
    <row r="1343" spans="1:12" x14ac:dyDescent="0.25">
      <c r="A1343" s="6" t="s">
        <v>2020</v>
      </c>
      <c r="B1343" s="100" t="str">
        <f>VLOOKUP(SALIDA[[#This Row],[CODIGO]],STOCKSANLUIS[],2,FALSE)</f>
        <v>CONTROLADOR DE TEMPERATURA Y HUMEDAD DIGITAL MT-530EW SUPER (10-85%HR) - VER.06 - 115/220 VAC - FULL GAUGE - WHITE</v>
      </c>
      <c r="C1343" s="153">
        <v>45965</v>
      </c>
      <c r="D1343">
        <v>5</v>
      </c>
      <c r="E1343">
        <f>IF(VLOOKUP(SALIDA[[#This Row],[CODIGO]],STOCKSANLUIS[],6,FALSE)=0,"PRODUCTO SIN STOCK/UBICACIÓN",VLOOKUP(SALIDA[[#This Row],[CODIGO]],STOCKSANLUIS[],6,FALSE))</f>
        <v>1</v>
      </c>
      <c r="F1343">
        <f>SALIDA[[#This Row],[CANTIDAD]]/SALIDA[[#This Row],[UND MEDIDA]]</f>
        <v>5</v>
      </c>
      <c r="G1343" t="str">
        <f>VLOOKUP(SALIDA[[#This Row],[CODIGO]],FAMILIAS[],4,FALSE)</f>
        <v>FULL GAUGE</v>
      </c>
      <c r="H1343" s="10" t="str">
        <f>IF(VLOOKUP(SALIDA[[#This Row],[CODIGO]],STOCKSANLUIS[],7,FALSE)=0,"PRODUCTO SIN STOCK/UBICACIÓN",VLOOKUP(SALIDA[[#This Row],[CODIGO]],STOCKSANLUIS[],7,FALSE))</f>
        <v>A</v>
      </c>
      <c r="I1343" s="10"/>
      <c r="J1343" t="str">
        <f>SALIDA[[#This Row],[CODIGO]]&amp;"       "&amp;SALIDA[[#This Row],[FAMILIA]]</f>
        <v>01784       FULL GAUGE</v>
      </c>
      <c r="K1343">
        <f>VLOOKUP(SALIDA[[#This Row],[CODIGO]],STOCK_STARSOFT[],5,FALSE)</f>
        <v>45.731242000000002</v>
      </c>
      <c r="L1343">
        <f>SALIDA[[#This Row],[CANTIDAD]]*SALIDA[[#This Row],[PRECIO UND]]</f>
        <v>228.65621000000002</v>
      </c>
    </row>
    <row r="1344" spans="1:12" x14ac:dyDescent="0.25">
      <c r="A1344" s="6" t="s">
        <v>2490</v>
      </c>
      <c r="B1344" s="100" t="str">
        <f>VLOOKUP(SALIDA[[#This Row],[CODIGO]],STOCKSANLUIS[],2,FALSE)</f>
        <v>LIMPIADOR PARA CONDENSADOR - NU-BRITE - 1GALON - NU CALGON</v>
      </c>
      <c r="C1344" s="153">
        <v>45965</v>
      </c>
      <c r="D1344">
        <v>8</v>
      </c>
      <c r="E1344">
        <f>IF(VLOOKUP(SALIDA[[#This Row],[CODIGO]],STOCKSANLUIS[],6,FALSE)=0,"PRODUCTO SIN STOCK/UBICACIÓN",VLOOKUP(SALIDA[[#This Row],[CODIGO]],STOCKSANLUIS[],6,FALSE))</f>
        <v>1</v>
      </c>
      <c r="F1344">
        <f>SALIDA[[#This Row],[CANTIDAD]]/SALIDA[[#This Row],[UND MEDIDA]]</f>
        <v>8</v>
      </c>
      <c r="G1344" t="str">
        <f>VLOOKUP(SALIDA[[#This Row],[CODIGO]],FAMILIAS[],4,FALSE)</f>
        <v>NU CALGON</v>
      </c>
      <c r="H1344" s="10" t="str">
        <f>IF(VLOOKUP(SALIDA[[#This Row],[CODIGO]],STOCKSANLUIS[],7,FALSE)=0,"PRODUCTO SIN STOCK/UBICACIÓN",VLOOKUP(SALIDA[[#This Row],[CODIGO]],STOCKSANLUIS[],7,FALSE))</f>
        <v>C</v>
      </c>
      <c r="I1344" s="10"/>
      <c r="J1344" t="str">
        <f>SALIDA[[#This Row],[CODIGO]]&amp;"       "&amp;SALIDA[[#This Row],[FAMILIA]]</f>
        <v>02043       NU CALGON</v>
      </c>
      <c r="K1344">
        <f>VLOOKUP(SALIDA[[#This Row],[CODIGO]],STOCK_STARSOFT[],5,FALSE)</f>
        <v>9.0050089999999994</v>
      </c>
      <c r="L1344">
        <f>SALIDA[[#This Row],[CANTIDAD]]*SALIDA[[#This Row],[PRECIO UND]]</f>
        <v>72.040071999999995</v>
      </c>
    </row>
    <row r="1345" spans="1:12" x14ac:dyDescent="0.25">
      <c r="A1345" s="6" t="s">
        <v>77</v>
      </c>
      <c r="B1345" s="100" t="str">
        <f>VLOOKUP(SALIDA[[#This Row],[CODIGO]],STOCKSANLUIS[],2,FALSE)</f>
        <v>CONTROLADOR DE TEMPERATURA DIGITAL TC-900EW LOG - VER.04 - 115/220 VAC - FULL GAUGE - WHITE</v>
      </c>
      <c r="C1345" s="153">
        <v>45965</v>
      </c>
      <c r="D1345">
        <v>1</v>
      </c>
      <c r="E1345">
        <f>IF(VLOOKUP(SALIDA[[#This Row],[CODIGO]],STOCKSANLUIS[],6,FALSE)=0,"PRODUCTO SIN STOCK/UBICACIÓN",VLOOKUP(SALIDA[[#This Row],[CODIGO]],STOCKSANLUIS[],6,FALSE))</f>
        <v>1</v>
      </c>
      <c r="F1345">
        <f>SALIDA[[#This Row],[CANTIDAD]]/SALIDA[[#This Row],[UND MEDIDA]]</f>
        <v>1</v>
      </c>
      <c r="G1345" t="str">
        <f>VLOOKUP(SALIDA[[#This Row],[CODIGO]],FAMILIAS[],4,FALSE)</f>
        <v>FULL GAUGE</v>
      </c>
      <c r="H1345" s="10" t="str">
        <f>IF(VLOOKUP(SALIDA[[#This Row],[CODIGO]],STOCKSANLUIS[],7,FALSE)=0,"PRODUCTO SIN STOCK/UBICACIÓN",VLOOKUP(SALIDA[[#This Row],[CODIGO]],STOCKSANLUIS[],7,FALSE))</f>
        <v>C</v>
      </c>
      <c r="I1345" s="10"/>
      <c r="J1345" t="str">
        <f>SALIDA[[#This Row],[CODIGO]]&amp;"       "&amp;SALIDA[[#This Row],[FAMILIA]]</f>
        <v>00041       FULL GAUGE</v>
      </c>
      <c r="K1345">
        <f>VLOOKUP(SALIDA[[#This Row],[CODIGO]],STOCK_STARSOFT[],5,FALSE)</f>
        <v>34.414344</v>
      </c>
      <c r="L1345">
        <f>SALIDA[[#This Row],[CANTIDAD]]*SALIDA[[#This Row],[PRECIO UND]]</f>
        <v>34.414344</v>
      </c>
    </row>
    <row r="1346" spans="1:12" x14ac:dyDescent="0.25">
      <c r="A1346" s="6" t="s">
        <v>3665</v>
      </c>
      <c r="B1346" s="100" t="str">
        <f>VLOOKUP(SALIDA[[#This Row],[CODIGO]],STOCKSANLUIS[],2,FALSE)</f>
        <v>AGENTE DE LIMPIEZA INTERNA OPTEON SF FLUSH X 4.54 KG - CHEMOURS - REEMPLAZO DEL R141B</v>
      </c>
      <c r="C1346" s="153">
        <v>45965</v>
      </c>
      <c r="D1346">
        <v>1</v>
      </c>
      <c r="E1346">
        <f>IF(VLOOKUP(SALIDA[[#This Row],[CODIGO]],STOCKSANLUIS[],6,FALSE)=0,"PRODUCTO SIN STOCK/UBICACIÓN",VLOOKUP(SALIDA[[#This Row],[CODIGO]],STOCKSANLUIS[],6,FALSE))</f>
        <v>1</v>
      </c>
      <c r="F1346">
        <f>SALIDA[[#This Row],[CANTIDAD]]/SALIDA[[#This Row],[UND MEDIDA]]</f>
        <v>1</v>
      </c>
      <c r="G1346" t="str">
        <f>VLOOKUP(SALIDA[[#This Row],[CODIGO]],FAMILIAS[],4,FALSE)</f>
        <v>THE CHEMOURS</v>
      </c>
      <c r="H1346" s="10" t="str">
        <f>IF(VLOOKUP(SALIDA[[#This Row],[CODIGO]],STOCKSANLUIS[],7,FALSE)=0,"PRODUCTO SIN STOCK/UBICACIÓN",VLOOKUP(SALIDA[[#This Row],[CODIGO]],STOCKSANLUIS[],7,FALSE))</f>
        <v>C</v>
      </c>
      <c r="I1346" s="10"/>
      <c r="J1346" t="str">
        <f>SALIDA[[#This Row],[CODIGO]]&amp;"       "&amp;SALIDA[[#This Row],[FAMILIA]]</f>
        <v>03051       THE CHEMOURS</v>
      </c>
      <c r="K1346">
        <f>VLOOKUP(SALIDA[[#This Row],[CODIGO]],STOCK_STARSOFT[],5,FALSE)</f>
        <v>91.188703000000004</v>
      </c>
      <c r="L1346">
        <f>SALIDA[[#This Row],[CANTIDAD]]*SALIDA[[#This Row],[PRECIO UND]]</f>
        <v>91.188703000000004</v>
      </c>
    </row>
    <row r="1347" spans="1:12" x14ac:dyDescent="0.25">
      <c r="A1347" s="6" t="s">
        <v>163</v>
      </c>
      <c r="B1347" s="100" t="str">
        <f>VLOOKUP(SALIDA[[#This Row],[CODIGO]],STOCKSANLUIS[],2,FALSE)</f>
        <v>PRESOSTATO DUAL DANFOSS KP 15  AUT/MAN 060-124366</v>
      </c>
      <c r="C1347" s="153">
        <v>45965</v>
      </c>
      <c r="D1347">
        <v>2</v>
      </c>
      <c r="E1347">
        <f>IF(VLOOKUP(SALIDA[[#This Row],[CODIGO]],STOCKSANLUIS[],6,FALSE)=0,"PRODUCTO SIN STOCK/UBICACIÓN",VLOOKUP(SALIDA[[#This Row],[CODIGO]],STOCKSANLUIS[],6,FALSE))</f>
        <v>1</v>
      </c>
      <c r="F1347">
        <f>SALIDA[[#This Row],[CANTIDAD]]/SALIDA[[#This Row],[UND MEDIDA]]</f>
        <v>2</v>
      </c>
      <c r="G1347" t="str">
        <f>VLOOKUP(SALIDA[[#This Row],[CODIGO]],FAMILIAS[],4,FALSE)</f>
        <v>DANFOSS</v>
      </c>
      <c r="H1347" s="10" t="str">
        <f>IF(VLOOKUP(SALIDA[[#This Row],[CODIGO]],STOCKSANLUIS[],7,FALSE)=0,"PRODUCTO SIN STOCK/UBICACIÓN",VLOOKUP(SALIDA[[#This Row],[CODIGO]],STOCKSANLUIS[],7,FALSE))</f>
        <v>A</v>
      </c>
      <c r="I1347" s="10"/>
      <c r="J1347" t="str">
        <f>SALIDA[[#This Row],[CODIGO]]&amp;"       "&amp;SALIDA[[#This Row],[FAMILIA]]</f>
        <v>00112       DANFOSS</v>
      </c>
      <c r="K1347">
        <f>VLOOKUP(SALIDA[[#This Row],[CODIGO]],STOCK_STARSOFT[],5,FALSE)</f>
        <v>47.039979000000002</v>
      </c>
      <c r="L1347">
        <f>SALIDA[[#This Row],[CANTIDAD]]*SALIDA[[#This Row],[PRECIO UND]]</f>
        <v>94.079958000000005</v>
      </c>
    </row>
    <row r="1348" spans="1:12" x14ac:dyDescent="0.25">
      <c r="A1348" s="6" t="s">
        <v>3605</v>
      </c>
      <c r="B1348" s="100" t="str">
        <f>VLOOKUP(SALIDA[[#This Row],[CODIGO]],STOCKSANLUIS[],2,FALSE)</f>
        <v>ROLLO DE COBRE FLEXIBLE 3/8" HIGH QUALITY - STARCOLD - 9.53 MM X 0.60 MM X 15 M</v>
      </c>
      <c r="C1348" s="153">
        <v>45965</v>
      </c>
      <c r="D1348">
        <v>2</v>
      </c>
      <c r="E1348">
        <f>IF(VLOOKUP(SALIDA[[#This Row],[CODIGO]],STOCKSANLUIS[],6,FALSE)=0,"PRODUCTO SIN STOCK/UBICACIÓN",VLOOKUP(SALIDA[[#This Row],[CODIGO]],STOCKSANLUIS[],6,FALSE))</f>
        <v>1</v>
      </c>
      <c r="F1348">
        <f>SALIDA[[#This Row],[CANTIDAD]]/SALIDA[[#This Row],[UND MEDIDA]]</f>
        <v>2</v>
      </c>
      <c r="G1348" t="str">
        <f>VLOOKUP(SALIDA[[#This Row],[CODIGO]],FAMILIAS[],4,FALSE)</f>
        <v>ICEAGE- ZHEJIANG JIAHE PIPES</v>
      </c>
      <c r="H1348" s="10" t="str">
        <f>IF(VLOOKUP(SALIDA[[#This Row],[CODIGO]],STOCKSANLUIS[],7,FALSE)=0,"PRODUCTO SIN STOCK/UBICACIÓN",VLOOKUP(SALIDA[[#This Row],[CODIGO]],STOCKSANLUIS[],7,FALSE))</f>
        <v>C</v>
      </c>
      <c r="I1348" s="10"/>
      <c r="J1348" t="str">
        <f>SALIDA[[#This Row],[CODIGO]]&amp;"       "&amp;SALIDA[[#This Row],[FAMILIA]]</f>
        <v>03002       ICEAGE- ZHEJIANG JIAHE PIPES</v>
      </c>
      <c r="K1348">
        <f>VLOOKUP(SALIDA[[#This Row],[CODIGO]],STOCK_STARSOFT[],5,FALSE)</f>
        <v>29.441466999999999</v>
      </c>
      <c r="L1348">
        <f>SALIDA[[#This Row],[CANTIDAD]]*SALIDA[[#This Row],[PRECIO UND]]</f>
        <v>58.882933999999999</v>
      </c>
    </row>
    <row r="1349" spans="1:12" x14ac:dyDescent="0.25">
      <c r="A1349" s="6" t="s">
        <v>3882</v>
      </c>
      <c r="B1349" s="100" t="str">
        <f>VLOOKUP(SALIDA[[#This Row],[CODIGO]],STOCKSANLUIS[],2,FALSE)</f>
        <v>GAS MAPP PRO X 0.400 GR  -  (TAPA CON VALVULA) - ICELOONG</v>
      </c>
      <c r="C1349" s="153">
        <v>45965</v>
      </c>
      <c r="D1349">
        <v>1</v>
      </c>
      <c r="E1349">
        <f>IF(VLOOKUP(SALIDA[[#This Row],[CODIGO]],STOCKSANLUIS[],6,FALSE)=0,"PRODUCTO SIN STOCK/UBICACIÓN",VLOOKUP(SALIDA[[#This Row],[CODIGO]],STOCKSANLUIS[],6,FALSE))</f>
        <v>1</v>
      </c>
      <c r="F1349">
        <f>SALIDA[[#This Row],[CANTIDAD]]/SALIDA[[#This Row],[UND MEDIDA]]</f>
        <v>1</v>
      </c>
      <c r="G1349" t="str">
        <f>VLOOKUP(SALIDA[[#This Row],[CODIGO]],FAMILIAS[],4,FALSE)</f>
        <v>ZHEJIANG YONGHE</v>
      </c>
      <c r="H1349" s="10" t="str">
        <f>IF(VLOOKUP(SALIDA[[#This Row],[CODIGO]],STOCKSANLUIS[],7,FALSE)=0,"PRODUCTO SIN STOCK/UBICACIÓN",VLOOKUP(SALIDA[[#This Row],[CODIGO]],STOCKSANLUIS[],7,FALSE))</f>
        <v>C</v>
      </c>
      <c r="I1349" s="10"/>
      <c r="J1349" t="str">
        <f>SALIDA[[#This Row],[CODIGO]]&amp;"       "&amp;SALIDA[[#This Row],[FAMILIA]]</f>
        <v>03346       ZHEJIANG YONGHE</v>
      </c>
      <c r="K1349">
        <f>VLOOKUP(SALIDA[[#This Row],[CODIGO]],STOCK_STARSOFT[],5,FALSE)</f>
        <v>2.6010529999999998</v>
      </c>
      <c r="L1349">
        <f>SALIDA[[#This Row],[CANTIDAD]]*SALIDA[[#This Row],[PRECIO UND]]</f>
        <v>2.6010529999999998</v>
      </c>
    </row>
    <row r="1350" spans="1:12" x14ac:dyDescent="0.25">
      <c r="A1350" s="6" t="s">
        <v>2490</v>
      </c>
      <c r="B1350" s="100" t="str">
        <f>VLOOKUP(SALIDA[[#This Row],[CODIGO]],STOCKSANLUIS[],2,FALSE)</f>
        <v>LIMPIADOR PARA CONDENSADOR - NU-BRITE - 1GALON - NU CALGON</v>
      </c>
      <c r="C1350" s="153">
        <v>45965</v>
      </c>
      <c r="D1350">
        <v>4</v>
      </c>
      <c r="E1350">
        <f>IF(VLOOKUP(SALIDA[[#This Row],[CODIGO]],STOCKSANLUIS[],6,FALSE)=0,"PRODUCTO SIN STOCK/UBICACIÓN",VLOOKUP(SALIDA[[#This Row],[CODIGO]],STOCKSANLUIS[],6,FALSE))</f>
        <v>1</v>
      </c>
      <c r="F1350">
        <f>SALIDA[[#This Row],[CANTIDAD]]/SALIDA[[#This Row],[UND MEDIDA]]</f>
        <v>4</v>
      </c>
      <c r="G1350" t="str">
        <f>VLOOKUP(SALIDA[[#This Row],[CODIGO]],FAMILIAS[],4,FALSE)</f>
        <v>NU CALGON</v>
      </c>
      <c r="H1350" s="10" t="str">
        <f>IF(VLOOKUP(SALIDA[[#This Row],[CODIGO]],STOCKSANLUIS[],7,FALSE)=0,"PRODUCTO SIN STOCK/UBICACIÓN",VLOOKUP(SALIDA[[#This Row],[CODIGO]],STOCKSANLUIS[],7,FALSE))</f>
        <v>C</v>
      </c>
      <c r="I1350" s="10"/>
      <c r="J1350" t="str">
        <f>SALIDA[[#This Row],[CODIGO]]&amp;"       "&amp;SALIDA[[#This Row],[FAMILIA]]</f>
        <v>02043       NU CALGON</v>
      </c>
      <c r="K1350">
        <f>VLOOKUP(SALIDA[[#This Row],[CODIGO]],STOCK_STARSOFT[],5,FALSE)</f>
        <v>9.0050089999999994</v>
      </c>
      <c r="L1350">
        <f>SALIDA[[#This Row],[CANTIDAD]]*SALIDA[[#This Row],[PRECIO UND]]</f>
        <v>36.020035999999998</v>
      </c>
    </row>
    <row r="1351" spans="1:12" x14ac:dyDescent="0.25">
      <c r="A1351" s="6" t="s">
        <v>3882</v>
      </c>
      <c r="B1351" s="100" t="str">
        <f>VLOOKUP(SALIDA[[#This Row],[CODIGO]],STOCKSANLUIS[],2,FALSE)</f>
        <v>GAS MAPP PRO X 0.400 GR  -  (TAPA CON VALVULA) - ICELOONG</v>
      </c>
      <c r="C1351" s="153">
        <v>45965</v>
      </c>
      <c r="D1351">
        <v>12</v>
      </c>
      <c r="E1351">
        <f>IF(VLOOKUP(SALIDA[[#This Row],[CODIGO]],STOCKSANLUIS[],6,FALSE)=0,"PRODUCTO SIN STOCK/UBICACIÓN",VLOOKUP(SALIDA[[#This Row],[CODIGO]],STOCKSANLUIS[],6,FALSE))</f>
        <v>1</v>
      </c>
      <c r="F1351">
        <f>SALIDA[[#This Row],[CANTIDAD]]/SALIDA[[#This Row],[UND MEDIDA]]</f>
        <v>12</v>
      </c>
      <c r="G1351" t="str">
        <f>VLOOKUP(SALIDA[[#This Row],[CODIGO]],FAMILIAS[],4,FALSE)</f>
        <v>ZHEJIANG YONGHE</v>
      </c>
      <c r="H1351" s="10" t="str">
        <f>IF(VLOOKUP(SALIDA[[#This Row],[CODIGO]],STOCKSANLUIS[],7,FALSE)=0,"PRODUCTO SIN STOCK/UBICACIÓN",VLOOKUP(SALIDA[[#This Row],[CODIGO]],STOCKSANLUIS[],7,FALSE))</f>
        <v>C</v>
      </c>
      <c r="I1351" s="10"/>
      <c r="J1351" t="str">
        <f>SALIDA[[#This Row],[CODIGO]]&amp;"       "&amp;SALIDA[[#This Row],[FAMILIA]]</f>
        <v>03346       ZHEJIANG YONGHE</v>
      </c>
      <c r="K1351">
        <f>VLOOKUP(SALIDA[[#This Row],[CODIGO]],STOCK_STARSOFT[],5,FALSE)</f>
        <v>2.6010529999999998</v>
      </c>
      <c r="L1351">
        <f>SALIDA[[#This Row],[CANTIDAD]]*SALIDA[[#This Row],[PRECIO UND]]</f>
        <v>31.212635999999996</v>
      </c>
    </row>
    <row r="1352" spans="1:12" x14ac:dyDescent="0.25">
      <c r="A1352" s="6" t="s">
        <v>2693</v>
      </c>
      <c r="B1352" s="100" t="str">
        <f>VLOOKUP(SALIDA[[#This Row],[CODIGO]],STOCKSANLUIS[],2,FALSE)</f>
        <v>GAS REFRIGERANTE FREON R-410A - 11.35 KG - CHINO - CHEMOURS</v>
      </c>
      <c r="C1352" s="153">
        <v>45965</v>
      </c>
      <c r="D1352">
        <v>3</v>
      </c>
      <c r="E1352">
        <f>IF(VLOOKUP(SALIDA[[#This Row],[CODIGO]],STOCKSANLUIS[],6,FALSE)=0,"PRODUCTO SIN STOCK/UBICACIÓN",VLOOKUP(SALIDA[[#This Row],[CODIGO]],STOCKSANLUIS[],6,FALSE))</f>
        <v>1</v>
      </c>
      <c r="F1352">
        <f>SALIDA[[#This Row],[CANTIDAD]]/SALIDA[[#This Row],[UND MEDIDA]]</f>
        <v>3</v>
      </c>
      <c r="G1352" t="str">
        <f>VLOOKUP(SALIDA[[#This Row],[CODIGO]],FAMILIAS[],4,FALSE)</f>
        <v>THE CHEMOURS</v>
      </c>
      <c r="H1352" s="10" t="str">
        <f>IF(VLOOKUP(SALIDA[[#This Row],[CODIGO]],STOCKSANLUIS[],7,FALSE)=0,"PRODUCTO SIN STOCK/UBICACIÓN",VLOOKUP(SALIDA[[#This Row],[CODIGO]],STOCKSANLUIS[],7,FALSE))</f>
        <v>C</v>
      </c>
      <c r="I1352" s="10"/>
      <c r="J1352" t="str">
        <f>SALIDA[[#This Row],[CODIGO]]&amp;"       "&amp;SALIDA[[#This Row],[FAMILIA]]</f>
        <v>02187       THE CHEMOURS</v>
      </c>
      <c r="K1352">
        <f>VLOOKUP(SALIDA[[#This Row],[CODIGO]],STOCK_STARSOFT[],5,FALSE)</f>
        <v>122.01251999999999</v>
      </c>
      <c r="L1352">
        <f>SALIDA[[#This Row],[CANTIDAD]]*SALIDA[[#This Row],[PRECIO UND]]</f>
        <v>366.03755999999998</v>
      </c>
    </row>
    <row r="1353" spans="1:12" x14ac:dyDescent="0.25">
      <c r="A1353" s="6" t="s">
        <v>3678</v>
      </c>
      <c r="B1353" s="100" t="str">
        <f>VLOOKUP(SALIDA[[#This Row],[CODIGO]],STOCKSANLUIS[],2,FALSE)</f>
        <v>RESISTENCIA SILICONADA POTENCIA CONSTANTE TECNOLATINA - TPC-M - 40W/M - 220V</v>
      </c>
      <c r="C1353" s="153">
        <v>45965</v>
      </c>
      <c r="D1353">
        <v>20</v>
      </c>
      <c r="E1353">
        <f>IF(VLOOKUP(SALIDA[[#This Row],[CODIGO]],STOCKSANLUIS[],6,FALSE)=0,"PRODUCTO SIN STOCK/UBICACIÓN",VLOOKUP(SALIDA[[#This Row],[CODIGO]],STOCKSANLUIS[],6,FALSE))</f>
        <v>100</v>
      </c>
      <c r="F1353">
        <f>SALIDA[[#This Row],[CANTIDAD]]/SALIDA[[#This Row],[UND MEDIDA]]</f>
        <v>0.2</v>
      </c>
      <c r="G1353" t="str">
        <f>VLOOKUP(SALIDA[[#This Row],[CODIGO]],FAMILIAS[],4,FALSE)</f>
        <v>TECNOLATINA</v>
      </c>
      <c r="H1353" s="10" t="str">
        <f>IF(VLOOKUP(SALIDA[[#This Row],[CODIGO]],STOCKSANLUIS[],7,FALSE)=0,"PRODUCTO SIN STOCK/UBICACIÓN",VLOOKUP(SALIDA[[#This Row],[CODIGO]],STOCKSANLUIS[],7,FALSE))</f>
        <v>C</v>
      </c>
      <c r="I1353" s="10"/>
      <c r="J1353" t="str">
        <f>SALIDA[[#This Row],[CODIGO]]&amp;"       "&amp;SALIDA[[#This Row],[FAMILIA]]</f>
        <v>03059       TECNOLATINA</v>
      </c>
      <c r="K1353">
        <f>VLOOKUP(SALIDA[[#This Row],[CODIGO]],STOCK_STARSOFT[],5,FALSE)</f>
        <v>1.9391890000000001</v>
      </c>
      <c r="L1353">
        <f>SALIDA[[#This Row],[CANTIDAD]]*SALIDA[[#This Row],[PRECIO UND]]</f>
        <v>38.78378</v>
      </c>
    </row>
    <row r="1354" spans="1:12" x14ac:dyDescent="0.25">
      <c r="A1354" s="6" t="s">
        <v>91</v>
      </c>
      <c r="B1354" s="100" t="str">
        <f>VLOOKUP(SALIDA[[#This Row],[CODIGO]],STOCKSANLUIS[],2,FALSE)</f>
        <v>TERMOSTATO DIGITAL TIC-17RGTI  - VER.09 - 115/220 VAC - FULL GAUGE</v>
      </c>
      <c r="C1354" s="153">
        <v>45965</v>
      </c>
      <c r="D1354">
        <v>1</v>
      </c>
      <c r="E1354">
        <f>IF(VLOOKUP(SALIDA[[#This Row],[CODIGO]],STOCKSANLUIS[],6,FALSE)=0,"PRODUCTO SIN STOCK/UBICACIÓN",VLOOKUP(SALIDA[[#This Row],[CODIGO]],STOCKSANLUIS[],6,FALSE))</f>
        <v>1</v>
      </c>
      <c r="F1354">
        <f>SALIDA[[#This Row],[CANTIDAD]]/SALIDA[[#This Row],[UND MEDIDA]]</f>
        <v>1</v>
      </c>
      <c r="G1354" t="str">
        <f>VLOOKUP(SALIDA[[#This Row],[CODIGO]],FAMILIAS[],4,FALSE)</f>
        <v>FULL GAUGE</v>
      </c>
      <c r="H1354" s="10" t="str">
        <f>IF(VLOOKUP(SALIDA[[#This Row],[CODIGO]],STOCKSANLUIS[],7,FALSE)=0,"PRODUCTO SIN STOCK/UBICACIÓN",VLOOKUP(SALIDA[[#This Row],[CODIGO]],STOCKSANLUIS[],7,FALSE))</f>
        <v>A</v>
      </c>
      <c r="I1354" s="10"/>
      <c r="J1354" t="str">
        <f>SALIDA[[#This Row],[CODIGO]]&amp;"       "&amp;SALIDA[[#This Row],[FAMILIA]]</f>
        <v>00050       FULL GAUGE</v>
      </c>
      <c r="K1354">
        <f>VLOOKUP(SALIDA[[#This Row],[CODIGO]],STOCK_STARSOFT[],5,FALSE)</f>
        <v>18.869686000000002</v>
      </c>
      <c r="L1354">
        <f>SALIDA[[#This Row],[CANTIDAD]]*SALIDA[[#This Row],[PRECIO UND]]</f>
        <v>18.869686000000002</v>
      </c>
    </row>
    <row r="1355" spans="1:12" x14ac:dyDescent="0.25">
      <c r="A1355" s="6" t="s">
        <v>3678</v>
      </c>
      <c r="B1355" s="100" t="str">
        <f>VLOOKUP(SALIDA[[#This Row],[CODIGO]],STOCKSANLUIS[],2,FALSE)</f>
        <v>RESISTENCIA SILICONADA POTENCIA CONSTANTE TECNOLATINA - TPC-M - 40W/M - 220V</v>
      </c>
      <c r="C1355" s="153">
        <v>45966</v>
      </c>
      <c r="D1355">
        <v>100</v>
      </c>
      <c r="E1355">
        <f>IF(VLOOKUP(SALIDA[[#This Row],[CODIGO]],STOCKSANLUIS[],6,FALSE)=0,"PRODUCTO SIN STOCK/UBICACIÓN",VLOOKUP(SALIDA[[#This Row],[CODIGO]],STOCKSANLUIS[],6,FALSE))</f>
        <v>100</v>
      </c>
      <c r="F1355">
        <f>SALIDA[[#This Row],[CANTIDAD]]/SALIDA[[#This Row],[UND MEDIDA]]</f>
        <v>1</v>
      </c>
      <c r="G1355" t="str">
        <f>VLOOKUP(SALIDA[[#This Row],[CODIGO]],FAMILIAS[],4,FALSE)</f>
        <v>TECNOLATINA</v>
      </c>
      <c r="H1355" s="10" t="str">
        <f>IF(VLOOKUP(SALIDA[[#This Row],[CODIGO]],STOCKSANLUIS[],7,FALSE)=0,"PRODUCTO SIN STOCK/UBICACIÓN",VLOOKUP(SALIDA[[#This Row],[CODIGO]],STOCKSANLUIS[],7,FALSE))</f>
        <v>C</v>
      </c>
      <c r="I1355" s="10"/>
      <c r="J1355" t="str">
        <f>SALIDA[[#This Row],[CODIGO]]&amp;"       "&amp;SALIDA[[#This Row],[FAMILIA]]</f>
        <v>03059       TECNOLATINA</v>
      </c>
      <c r="K1355">
        <f>VLOOKUP(SALIDA[[#This Row],[CODIGO]],STOCK_STARSOFT[],5,FALSE)</f>
        <v>1.9391890000000001</v>
      </c>
      <c r="L1355">
        <f>SALIDA[[#This Row],[CANTIDAD]]*SALIDA[[#This Row],[PRECIO UND]]</f>
        <v>193.91890000000001</v>
      </c>
    </row>
    <row r="1356" spans="1:12" x14ac:dyDescent="0.25">
      <c r="A1356" s="6" t="s">
        <v>2587</v>
      </c>
      <c r="B1356" s="100" t="str">
        <f>VLOOKUP(SALIDA[[#This Row],[CODIGO]],STOCKSANLUIS[],2,FALSE)</f>
        <v>GAS REFRIGERANTE FREON 404A -10.896 KG- CHEMOURS - CHINO</v>
      </c>
      <c r="C1356" s="153">
        <v>45966</v>
      </c>
      <c r="D1356">
        <v>3</v>
      </c>
      <c r="E1356">
        <f>IF(VLOOKUP(SALIDA[[#This Row],[CODIGO]],STOCKSANLUIS[],6,FALSE)=0,"PRODUCTO SIN STOCK/UBICACIÓN",VLOOKUP(SALIDA[[#This Row],[CODIGO]],STOCKSANLUIS[],6,FALSE))</f>
        <v>1</v>
      </c>
      <c r="F1356">
        <f>SALIDA[[#This Row],[CANTIDAD]]/SALIDA[[#This Row],[UND MEDIDA]]</f>
        <v>3</v>
      </c>
      <c r="G1356" t="str">
        <f>VLOOKUP(SALIDA[[#This Row],[CODIGO]],FAMILIAS[],4,FALSE)</f>
        <v>THE CHEMOURS</v>
      </c>
      <c r="H1356" s="10" t="str">
        <f>IF(VLOOKUP(SALIDA[[#This Row],[CODIGO]],STOCKSANLUIS[],7,FALSE)=0,"PRODUCTO SIN STOCK/UBICACIÓN",VLOOKUP(SALIDA[[#This Row],[CODIGO]],STOCKSANLUIS[],7,FALSE))</f>
        <v>C</v>
      </c>
      <c r="I1356" s="10" t="s">
        <v>19536</v>
      </c>
      <c r="J1356" t="str">
        <f>SALIDA[[#This Row],[CODIGO]]&amp;"       "&amp;SALIDA[[#This Row],[FAMILIA]]</f>
        <v>02117       THE CHEMOURS</v>
      </c>
      <c r="K1356">
        <f>VLOOKUP(SALIDA[[#This Row],[CODIGO]],STOCK_STARSOFT[],5,FALSE)</f>
        <v>83.245440000000002</v>
      </c>
      <c r="L1356">
        <f>SALIDA[[#This Row],[CANTIDAD]]*SALIDA[[#This Row],[PRECIO UND]]</f>
        <v>249.73632000000001</v>
      </c>
    </row>
    <row r="1357" spans="1:12" x14ac:dyDescent="0.25">
      <c r="A1357" s="6" t="s">
        <v>3878</v>
      </c>
      <c r="B1357" s="100" t="str">
        <f>VLOOKUP(SALIDA[[#This Row],[CODIGO]],STOCKSANLUIS[],2,FALSE)</f>
        <v>GAS REFRIGERANTE R134A  X 1 KG - (TAPA CON VALVULA) - ICELOONG</v>
      </c>
      <c r="C1357" s="153">
        <v>45966</v>
      </c>
      <c r="D1357">
        <v>3</v>
      </c>
      <c r="E1357">
        <f>IF(VLOOKUP(SALIDA[[#This Row],[CODIGO]],STOCKSANLUIS[],6,FALSE)=0,"PRODUCTO SIN STOCK/UBICACIÓN",VLOOKUP(SALIDA[[#This Row],[CODIGO]],STOCKSANLUIS[],6,FALSE))</f>
        <v>1</v>
      </c>
      <c r="F1357">
        <f>SALIDA[[#This Row],[CANTIDAD]]/SALIDA[[#This Row],[UND MEDIDA]]</f>
        <v>3</v>
      </c>
      <c r="G1357" t="str">
        <f>VLOOKUP(SALIDA[[#This Row],[CODIGO]],FAMILIAS[],4,FALSE)</f>
        <v>ZHEJIANG YONGHE</v>
      </c>
      <c r="H1357" s="10" t="str">
        <f>IF(VLOOKUP(SALIDA[[#This Row],[CODIGO]],STOCKSANLUIS[],7,FALSE)=0,"PRODUCTO SIN STOCK/UBICACIÓN",VLOOKUP(SALIDA[[#This Row],[CODIGO]],STOCKSANLUIS[],7,FALSE))</f>
        <v>C</v>
      </c>
      <c r="I1357" s="10"/>
      <c r="J1357" t="str">
        <f>SALIDA[[#This Row],[CODIGO]]&amp;"       "&amp;SALIDA[[#This Row],[FAMILIA]]</f>
        <v>03342       ZHEJIANG YONGHE</v>
      </c>
      <c r="K1357">
        <f>VLOOKUP(SALIDA[[#This Row],[CODIGO]],STOCK_STARSOFT[],5,FALSE)</f>
        <v>8.6758159999999993</v>
      </c>
      <c r="L1357">
        <f>SALIDA[[#This Row],[CANTIDAD]]*SALIDA[[#This Row],[PRECIO UND]]</f>
        <v>26.027448</v>
      </c>
    </row>
    <row r="1358" spans="1:12" x14ac:dyDescent="0.25">
      <c r="A1358" s="6" t="s">
        <v>3515</v>
      </c>
      <c r="B1358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1358" s="153">
        <v>45966</v>
      </c>
      <c r="D1358">
        <v>1</v>
      </c>
      <c r="E1358">
        <f>IF(VLOOKUP(SALIDA[[#This Row],[CODIGO]],STOCKSANLUIS[],6,FALSE)=0,"PRODUCTO SIN STOCK/UBICACIÓN",VLOOKUP(SALIDA[[#This Row],[CODIGO]],STOCKSANLUIS[],6,FALSE))</f>
        <v>1</v>
      </c>
      <c r="F1358">
        <f>SALIDA[[#This Row],[CANTIDAD]]/SALIDA[[#This Row],[UND MEDIDA]]</f>
        <v>1</v>
      </c>
      <c r="G1358" t="str">
        <f>VLOOKUP(SALIDA[[#This Row],[CODIGO]],FAMILIAS[],4,FALSE)</f>
        <v>JOHNSON CONTROLS</v>
      </c>
      <c r="H1358" s="10" t="str">
        <f>IF(VLOOKUP(SALIDA[[#This Row],[CODIGO]],STOCKSANLUIS[],7,FALSE)=0,"PRODUCTO SIN STOCK/UBICACIÓN",VLOOKUP(SALIDA[[#This Row],[CODIGO]],STOCKSANLUIS[],7,FALSE))</f>
        <v>A</v>
      </c>
      <c r="I1358" s="10"/>
      <c r="J1358" t="str">
        <f>SALIDA[[#This Row],[CODIGO]]&amp;"       "&amp;SALIDA[[#This Row],[FAMILIA]]</f>
        <v>02923       JOHNSON CONTROLS</v>
      </c>
      <c r="K1358">
        <f>VLOOKUP(SALIDA[[#This Row],[CODIGO]],STOCK_STARSOFT[],5,FALSE)</f>
        <v>35.575735000000002</v>
      </c>
      <c r="L1358">
        <f>SALIDA[[#This Row],[CANTIDAD]]*SALIDA[[#This Row],[PRECIO UND]]</f>
        <v>35.575735000000002</v>
      </c>
    </row>
    <row r="1359" spans="1:12" x14ac:dyDescent="0.25">
      <c r="A1359" s="6" t="s">
        <v>2022</v>
      </c>
      <c r="B1359" s="100" t="str">
        <f>VLOOKUP(SALIDA[[#This Row],[CODIGO]],STOCKSANLUIS[],2,FALSE)</f>
        <v>CONTROLADOR DE TEMPERATURA DIGITAL TC-900E POWER - VER.07 - 115/220 VAC - FULL GAUGE</v>
      </c>
      <c r="C1359" s="153">
        <v>45966</v>
      </c>
      <c r="D1359">
        <v>1</v>
      </c>
      <c r="E1359">
        <f>IF(VLOOKUP(SALIDA[[#This Row],[CODIGO]],STOCKSANLUIS[],6,FALSE)=0,"PRODUCTO SIN STOCK/UBICACIÓN",VLOOKUP(SALIDA[[#This Row],[CODIGO]],STOCKSANLUIS[],6,FALSE))</f>
        <v>1</v>
      </c>
      <c r="F1359">
        <f>SALIDA[[#This Row],[CANTIDAD]]/SALIDA[[#This Row],[UND MEDIDA]]</f>
        <v>1</v>
      </c>
      <c r="G1359" t="str">
        <f>VLOOKUP(SALIDA[[#This Row],[CODIGO]],FAMILIAS[],4,FALSE)</f>
        <v>FULL GAUGE</v>
      </c>
      <c r="H1359" s="10" t="str">
        <f>IF(VLOOKUP(SALIDA[[#This Row],[CODIGO]],STOCKSANLUIS[],7,FALSE)=0,"PRODUCTO SIN STOCK/UBICACIÓN",VLOOKUP(SALIDA[[#This Row],[CODIGO]],STOCKSANLUIS[],7,FALSE))</f>
        <v>C</v>
      </c>
      <c r="I1359" s="10"/>
      <c r="J1359" t="str">
        <f>SALIDA[[#This Row],[CODIGO]]&amp;"       "&amp;SALIDA[[#This Row],[FAMILIA]]</f>
        <v>01785       FULL GAUGE</v>
      </c>
      <c r="K1359">
        <f>VLOOKUP(SALIDA[[#This Row],[CODIGO]],STOCK_STARSOFT[],5,FALSE)</f>
        <v>18.272079000000002</v>
      </c>
      <c r="L1359">
        <f>SALIDA[[#This Row],[CANTIDAD]]*SALIDA[[#This Row],[PRECIO UND]]</f>
        <v>18.272079000000002</v>
      </c>
    </row>
    <row r="1360" spans="1:12" x14ac:dyDescent="0.25">
      <c r="A1360" s="6" t="s">
        <v>3872</v>
      </c>
      <c r="B1360" s="100" t="str">
        <f>VLOOKUP(SALIDA[[#This Row],[CODIGO]],STOCKSANLUIS[],2,FALSE)</f>
        <v>CORTINA DE AIRE INDUSTRIAL DE 150 CM (60") - 220V/3PH/60HZ - STAR COLD - FM-6015S</v>
      </c>
      <c r="C1360" s="153">
        <v>45966</v>
      </c>
      <c r="D1360">
        <v>1</v>
      </c>
      <c r="E1360">
        <f>IF(VLOOKUP(SALIDA[[#This Row],[CODIGO]],STOCKSANLUIS[],6,FALSE)=0,"PRODUCTO SIN STOCK/UBICACIÓN",VLOOKUP(SALIDA[[#This Row],[CODIGO]],STOCKSANLUIS[],6,FALSE))</f>
        <v>1</v>
      </c>
      <c r="F1360">
        <f>SALIDA[[#This Row],[CANTIDAD]]/SALIDA[[#This Row],[UND MEDIDA]]</f>
        <v>1</v>
      </c>
      <c r="G1360" t="str">
        <f>VLOOKUP(SALIDA[[#This Row],[CODIGO]],FAMILIAS[],4,FALSE)</f>
        <v>STAR COLD</v>
      </c>
      <c r="H1360" s="10" t="str">
        <f>IF(VLOOKUP(SALIDA[[#This Row],[CODIGO]],STOCKSANLUIS[],7,FALSE)=0,"PRODUCTO SIN STOCK/UBICACIÓN",VLOOKUP(SALIDA[[#This Row],[CODIGO]],STOCKSANLUIS[],7,FALSE))</f>
        <v>C</v>
      </c>
      <c r="I1360" s="10"/>
      <c r="J1360" t="str">
        <f>SALIDA[[#This Row],[CODIGO]]&amp;"       "&amp;SALIDA[[#This Row],[FAMILIA]]</f>
        <v>03295       STAR COLD</v>
      </c>
      <c r="K1360">
        <f>VLOOKUP(SALIDA[[#This Row],[CODIGO]],STOCK_STARSOFT[],5,FALSE)</f>
        <v>223.16993500000001</v>
      </c>
      <c r="L1360">
        <f>SALIDA[[#This Row],[CANTIDAD]]*SALIDA[[#This Row],[PRECIO UND]]</f>
        <v>223.16993500000001</v>
      </c>
    </row>
    <row r="1361" spans="1:12" x14ac:dyDescent="0.25">
      <c r="A1361" s="6" t="s">
        <v>3882</v>
      </c>
      <c r="B1361" s="100" t="str">
        <f>VLOOKUP(SALIDA[[#This Row],[CODIGO]],STOCKSANLUIS[],2,FALSE)</f>
        <v>GAS MAPP PRO X 0.400 GR  -  (TAPA CON VALVULA) - ICELOONG</v>
      </c>
      <c r="C1361" s="153">
        <v>45966</v>
      </c>
      <c r="D1361">
        <v>2</v>
      </c>
      <c r="E1361">
        <f>IF(VLOOKUP(SALIDA[[#This Row],[CODIGO]],STOCKSANLUIS[],6,FALSE)=0,"PRODUCTO SIN STOCK/UBICACIÓN",VLOOKUP(SALIDA[[#This Row],[CODIGO]],STOCKSANLUIS[],6,FALSE))</f>
        <v>1</v>
      </c>
      <c r="F1361">
        <f>SALIDA[[#This Row],[CANTIDAD]]/SALIDA[[#This Row],[UND MEDIDA]]</f>
        <v>2</v>
      </c>
      <c r="G1361" t="str">
        <f>VLOOKUP(SALIDA[[#This Row],[CODIGO]],FAMILIAS[],4,FALSE)</f>
        <v>ZHEJIANG YONGHE</v>
      </c>
      <c r="H1361" s="10" t="str">
        <f>IF(VLOOKUP(SALIDA[[#This Row],[CODIGO]],STOCKSANLUIS[],7,FALSE)=0,"PRODUCTO SIN STOCK/UBICACIÓN",VLOOKUP(SALIDA[[#This Row],[CODIGO]],STOCKSANLUIS[],7,FALSE))</f>
        <v>C</v>
      </c>
      <c r="I1361" s="10"/>
      <c r="J1361" t="str">
        <f>SALIDA[[#This Row],[CODIGO]]&amp;"       "&amp;SALIDA[[#This Row],[FAMILIA]]</f>
        <v>03346       ZHEJIANG YONGHE</v>
      </c>
      <c r="K1361">
        <f>VLOOKUP(SALIDA[[#This Row],[CODIGO]],STOCK_STARSOFT[],5,FALSE)</f>
        <v>2.6010529999999998</v>
      </c>
      <c r="L1361">
        <f>SALIDA[[#This Row],[CANTIDAD]]*SALIDA[[#This Row],[PRECIO UND]]</f>
        <v>5.2021059999999997</v>
      </c>
    </row>
    <row r="1362" spans="1:12" x14ac:dyDescent="0.25">
      <c r="A1362" s="6" t="s">
        <v>857</v>
      </c>
      <c r="B1362" s="100" t="str">
        <f>VLOOKUP(SALIDA[[#This Row],[CODIGO]],STOCKSANLUIS[],2,FALSE)</f>
        <v xml:space="preserve">TUERCA DE BRONCE DE 1/2 - QFN-12 - QUALITY </v>
      </c>
      <c r="C1362" s="153">
        <v>45966</v>
      </c>
      <c r="D1362">
        <v>2</v>
      </c>
      <c r="E1362">
        <f>IF(VLOOKUP(SALIDA[[#This Row],[CODIGO]],STOCKSANLUIS[],6,FALSE)=0,"PRODUCTO SIN STOCK/UBICACIÓN",VLOOKUP(SALIDA[[#This Row],[CODIGO]],STOCKSANLUIS[],6,FALSE))</f>
        <v>1</v>
      </c>
      <c r="F1362">
        <f>SALIDA[[#This Row],[CANTIDAD]]/SALIDA[[#This Row],[UND MEDIDA]]</f>
        <v>2</v>
      </c>
      <c r="G1362" t="str">
        <f>VLOOKUP(SALIDA[[#This Row],[CODIGO]],FAMILIAS[],4,FALSE)</f>
        <v>QUALITY</v>
      </c>
      <c r="H1362" s="10" t="str">
        <f>IF(VLOOKUP(SALIDA[[#This Row],[CODIGO]],STOCKSANLUIS[],7,FALSE)=0,"PRODUCTO SIN STOCK/UBICACIÓN",VLOOKUP(SALIDA[[#This Row],[CODIGO]],STOCKSANLUIS[],7,FALSE))</f>
        <v>C</v>
      </c>
      <c r="I1362" s="10"/>
      <c r="J1362" t="str">
        <f>SALIDA[[#This Row],[CODIGO]]&amp;"       "&amp;SALIDA[[#This Row],[FAMILIA]]</f>
        <v>00939       QUALITY</v>
      </c>
      <c r="K1362">
        <f>VLOOKUP(SALIDA[[#This Row],[CODIGO]],STOCK_STARSOFT[],5,FALSE)</f>
        <v>0.57276700000000003</v>
      </c>
      <c r="L1362">
        <f>SALIDA[[#This Row],[CANTIDAD]]*SALIDA[[#This Row],[PRECIO UND]]</f>
        <v>1.1455340000000001</v>
      </c>
    </row>
    <row r="1363" spans="1:12" x14ac:dyDescent="0.25">
      <c r="A1363" s="6" t="s">
        <v>947</v>
      </c>
      <c r="B1363" s="100" t="str">
        <f>VLOOKUP(SALIDA[[#This Row],[CODIGO]],STOCKSANLUIS[],2,FALSE)</f>
        <v>ELEMENTO TERMOSTATICO DANFOSS TES-12 COD. 067B3347</v>
      </c>
      <c r="C1363" s="153">
        <v>45966</v>
      </c>
      <c r="D1363">
        <v>1</v>
      </c>
      <c r="E1363">
        <f>IF(VLOOKUP(SALIDA[[#This Row],[CODIGO]],STOCKSANLUIS[],6,FALSE)=0,"PRODUCTO SIN STOCK/UBICACIÓN",VLOOKUP(SALIDA[[#This Row],[CODIGO]],STOCKSANLUIS[],6,FALSE))</f>
        <v>1</v>
      </c>
      <c r="F1363">
        <f>SALIDA[[#This Row],[CANTIDAD]]/SALIDA[[#This Row],[UND MEDIDA]]</f>
        <v>1</v>
      </c>
      <c r="G1363" t="str">
        <f>VLOOKUP(SALIDA[[#This Row],[CODIGO]],FAMILIAS[],4,FALSE)</f>
        <v>DANFOSS</v>
      </c>
      <c r="H1363" s="10" t="str">
        <f>IF(VLOOKUP(SALIDA[[#This Row],[CODIGO]],STOCKSANLUIS[],7,FALSE)=0,"PRODUCTO SIN STOCK/UBICACIÓN",VLOOKUP(SALIDA[[#This Row],[CODIGO]],STOCKSANLUIS[],7,FALSE))</f>
        <v>A</v>
      </c>
      <c r="I1363" s="10"/>
      <c r="J1363" t="str">
        <f>SALIDA[[#This Row],[CODIGO]]&amp;"       "&amp;SALIDA[[#This Row],[FAMILIA]]</f>
        <v>01011       DANFOSS</v>
      </c>
      <c r="K1363">
        <f>VLOOKUP(SALIDA[[#This Row],[CODIGO]],STOCK_STARSOFT[],5,FALSE)</f>
        <v>63.271506000000002</v>
      </c>
      <c r="L1363">
        <f>SALIDA[[#This Row],[CANTIDAD]]*SALIDA[[#This Row],[PRECIO UND]]</f>
        <v>63.271506000000002</v>
      </c>
    </row>
    <row r="1364" spans="1:12" x14ac:dyDescent="0.25">
      <c r="A1364" s="6" t="s">
        <v>3239</v>
      </c>
      <c r="B1364" s="100" t="str">
        <f>VLOOKUP(SALIDA[[#This Row],[CODIGO]],STOCKSANLUIS[],2,FALSE)</f>
        <v>GAS REFRIGERANTE R422D- 11.30KG  AMUCOOL</v>
      </c>
      <c r="C1364" s="153">
        <v>45966</v>
      </c>
      <c r="D1364">
        <v>3</v>
      </c>
      <c r="E1364">
        <f>IF(VLOOKUP(SALIDA[[#This Row],[CODIGO]],STOCKSANLUIS[],6,FALSE)=0,"PRODUCTO SIN STOCK/UBICACIÓN",VLOOKUP(SALIDA[[#This Row],[CODIGO]],STOCKSANLUIS[],6,FALSE))</f>
        <v>1</v>
      </c>
      <c r="F1364">
        <f>SALIDA[[#This Row],[CANTIDAD]]/SALIDA[[#This Row],[UND MEDIDA]]</f>
        <v>3</v>
      </c>
      <c r="G1364" t="str">
        <f>VLOOKUP(SALIDA[[#This Row],[CODIGO]],FAMILIAS[],4,FALSE)</f>
        <v>AMUCO</v>
      </c>
      <c r="H1364" s="10" t="str">
        <f>IF(VLOOKUP(SALIDA[[#This Row],[CODIGO]],STOCKSANLUIS[],7,FALSE)=0,"PRODUCTO SIN STOCK/UBICACIÓN",VLOOKUP(SALIDA[[#This Row],[CODIGO]],STOCKSANLUIS[],7,FALSE))</f>
        <v>C</v>
      </c>
      <c r="I1364" s="10"/>
      <c r="J1364" t="str">
        <f>SALIDA[[#This Row],[CODIGO]]&amp;"       "&amp;SALIDA[[#This Row],[FAMILIA]]</f>
        <v>02627       AMUCO</v>
      </c>
      <c r="K1364">
        <f>VLOOKUP(SALIDA[[#This Row],[CODIGO]],STOCK_STARSOFT[],5,FALSE)</f>
        <v>60.275593000000001</v>
      </c>
      <c r="L1364">
        <f>SALIDA[[#This Row],[CANTIDAD]]*SALIDA[[#This Row],[PRECIO UND]]</f>
        <v>180.82677899999999</v>
      </c>
    </row>
    <row r="1365" spans="1:12" x14ac:dyDescent="0.25">
      <c r="A1365" s="6" t="s">
        <v>3631</v>
      </c>
      <c r="B1365" s="100" t="str">
        <f>VLOOKUP(SALIDA[[#This Row],[CODIGO]],STOCKSANLUIS[],2,FALSE)</f>
        <v>MOTOVENTILADOR MAER FAN YSWF102L40P4-570N-500S (220V/380V/440V, 60HZ, 4 POLES, 3PH, CL.F,/Y, SUCTION)</v>
      </c>
      <c r="C1365" s="153">
        <v>45966</v>
      </c>
      <c r="D1365">
        <v>1</v>
      </c>
      <c r="E1365">
        <f>IF(VLOOKUP(SALIDA[[#This Row],[CODIGO]],STOCKSANLUIS[],6,FALSE)=0,"PRODUCTO SIN STOCK/UBICACIÓN",VLOOKUP(SALIDA[[#This Row],[CODIGO]],STOCKSANLUIS[],6,FALSE))</f>
        <v>1</v>
      </c>
      <c r="F1365">
        <f>SALIDA[[#This Row],[CANTIDAD]]/SALIDA[[#This Row],[UND MEDIDA]]</f>
        <v>1</v>
      </c>
      <c r="G1365" t="str">
        <f>VLOOKUP(SALIDA[[#This Row],[CODIGO]],FAMILIAS[],4,FALSE)</f>
        <v>MAER FAN</v>
      </c>
      <c r="H1365" s="10" t="str">
        <f>IF(VLOOKUP(SALIDA[[#This Row],[CODIGO]],STOCKSANLUIS[],7,FALSE)=0,"PRODUCTO SIN STOCK/UBICACIÓN",VLOOKUP(SALIDA[[#This Row],[CODIGO]],STOCKSANLUIS[],7,FALSE))</f>
        <v>C</v>
      </c>
      <c r="I1365" s="10"/>
      <c r="J1365" t="str">
        <f>SALIDA[[#This Row],[CODIGO]]&amp;"       "&amp;SALIDA[[#This Row],[FAMILIA]]</f>
        <v>03033       MAER FAN</v>
      </c>
      <c r="K1365">
        <f>VLOOKUP(SALIDA[[#This Row],[CODIGO]],STOCK_STARSOFT[],5,FALSE)</f>
        <v>46.914290000000001</v>
      </c>
      <c r="L1365">
        <f>SALIDA[[#This Row],[CANTIDAD]]*SALIDA[[#This Row],[PRECIO UND]]</f>
        <v>46.914290000000001</v>
      </c>
    </row>
    <row r="1366" spans="1:12" x14ac:dyDescent="0.25">
      <c r="A1366" s="6" t="s">
        <v>1199</v>
      </c>
      <c r="B1366" s="100" t="str">
        <f>VLOOKUP(SALIDA[[#This Row],[CODIGO]],STOCKSANLUIS[],2,FALSE)</f>
        <v>CONTROLADOR DE TEMPERATURA DIGITAL MT-512G - VER.02 - 115/220 VAC - FULL GAUGE</v>
      </c>
      <c r="C1366" s="153">
        <v>45967</v>
      </c>
      <c r="D1366">
        <v>1</v>
      </c>
      <c r="E1366">
        <f>IF(VLOOKUP(SALIDA[[#This Row],[CODIGO]],STOCKSANLUIS[],6,FALSE)=0,"PRODUCTO SIN STOCK/UBICACIÓN",VLOOKUP(SALIDA[[#This Row],[CODIGO]],STOCKSANLUIS[],6,FALSE))</f>
        <v>1</v>
      </c>
      <c r="F1366">
        <f>SALIDA[[#This Row],[CANTIDAD]]/SALIDA[[#This Row],[UND MEDIDA]]</f>
        <v>1</v>
      </c>
      <c r="G1366" t="str">
        <f>VLOOKUP(SALIDA[[#This Row],[CODIGO]],FAMILIAS[],4,FALSE)</f>
        <v>FULL GAUGE</v>
      </c>
      <c r="H1366" s="10" t="str">
        <f>IF(VLOOKUP(SALIDA[[#This Row],[CODIGO]],STOCKSANLUIS[],7,FALSE)=0,"PRODUCTO SIN STOCK/UBICACIÓN",VLOOKUP(SALIDA[[#This Row],[CODIGO]],STOCKSANLUIS[],7,FALSE))</f>
        <v>A</v>
      </c>
      <c r="I1366" s="10"/>
      <c r="J1366" t="str">
        <f>SALIDA[[#This Row],[CODIGO]]&amp;"       "&amp;SALIDA[[#This Row],[FAMILIA]]</f>
        <v>01276       FULL GAUGE</v>
      </c>
      <c r="K1366">
        <f>VLOOKUP(SALIDA[[#This Row],[CODIGO]],STOCK_STARSOFT[],5,FALSE)</f>
        <v>20.559538</v>
      </c>
      <c r="L1366">
        <f>SALIDA[[#This Row],[CANTIDAD]]*SALIDA[[#This Row],[PRECIO UND]]</f>
        <v>20.559538</v>
      </c>
    </row>
    <row r="1367" spans="1:12" x14ac:dyDescent="0.25">
      <c r="A1367" s="6" t="s">
        <v>147</v>
      </c>
      <c r="B1367" s="100" t="str">
        <f>VLOOKUP(SALIDA[[#This Row],[CODIGO]],STOCKSANLUIS[],2,FALSE)</f>
        <v>ELEMENTO TERMOSTATICO DANFOSS TES-5 COD 067B3342</v>
      </c>
      <c r="C1367" s="153">
        <v>45966</v>
      </c>
      <c r="D1367">
        <v>3</v>
      </c>
      <c r="E1367">
        <f>IF(VLOOKUP(SALIDA[[#This Row],[CODIGO]],STOCKSANLUIS[],6,FALSE)=0,"PRODUCTO SIN STOCK/UBICACIÓN",VLOOKUP(SALIDA[[#This Row],[CODIGO]],STOCKSANLUIS[],6,FALSE))</f>
        <v>1</v>
      </c>
      <c r="F1367">
        <f>SALIDA[[#This Row],[CANTIDAD]]/SALIDA[[#This Row],[UND MEDIDA]]</f>
        <v>3</v>
      </c>
      <c r="G1367" t="str">
        <f>VLOOKUP(SALIDA[[#This Row],[CODIGO]],FAMILIAS[],4,FALSE)</f>
        <v>DANFOSS</v>
      </c>
      <c r="H1367" s="10" t="str">
        <f>IF(VLOOKUP(SALIDA[[#This Row],[CODIGO]],STOCKSANLUIS[],7,FALSE)=0,"PRODUCTO SIN STOCK/UBICACIÓN",VLOOKUP(SALIDA[[#This Row],[CODIGO]],STOCKSANLUIS[],7,FALSE))</f>
        <v>A</v>
      </c>
      <c r="I1367" s="10" t="s">
        <v>19536</v>
      </c>
      <c r="J1367" t="str">
        <f>SALIDA[[#This Row],[CODIGO]]&amp;"       "&amp;SALIDA[[#This Row],[FAMILIA]]</f>
        <v>00091       DANFOSS</v>
      </c>
      <c r="K1367">
        <f>VLOOKUP(SALIDA[[#This Row],[CODIGO]],STOCK_STARSOFT[],5,FALSE)</f>
        <v>54.440705999999999</v>
      </c>
      <c r="L1367">
        <f>SALIDA[[#This Row],[CANTIDAD]]*SALIDA[[#This Row],[PRECIO UND]]</f>
        <v>163.32211799999999</v>
      </c>
    </row>
    <row r="1368" spans="1:12" x14ac:dyDescent="0.25">
      <c r="A1368" s="6" t="s">
        <v>931</v>
      </c>
      <c r="B1368" s="100" t="str">
        <f>VLOOKUP(SALIDA[[#This Row],[CODIGO]],STOCKSANLUIS[],2,FALSE)</f>
        <v>ACEITE POLIOLESTER POE 32 - 1 GALON - BVA</v>
      </c>
      <c r="C1368" s="153">
        <v>45967</v>
      </c>
      <c r="D1368">
        <v>20</v>
      </c>
      <c r="E1368">
        <f>IF(VLOOKUP(SALIDA[[#This Row],[CODIGO]],STOCKSANLUIS[],6,FALSE)=0,"PRODUCTO SIN STOCK/UBICACIÓN",VLOOKUP(SALIDA[[#This Row],[CODIGO]],STOCKSANLUIS[],6,FALSE))</f>
        <v>1</v>
      </c>
      <c r="F1368">
        <f>SALIDA[[#This Row],[CANTIDAD]]/SALIDA[[#This Row],[UND MEDIDA]]</f>
        <v>20</v>
      </c>
      <c r="G1368" t="str">
        <f>VLOOKUP(SALIDA[[#This Row],[CODIGO]],FAMILIAS[],4,FALSE)</f>
        <v>BVA</v>
      </c>
      <c r="H1368" s="10" t="str">
        <f>IF(VLOOKUP(SALIDA[[#This Row],[CODIGO]],STOCKSANLUIS[],7,FALSE)=0,"PRODUCTO SIN STOCK/UBICACIÓN",VLOOKUP(SALIDA[[#This Row],[CODIGO]],STOCKSANLUIS[],7,FALSE))</f>
        <v>C</v>
      </c>
      <c r="I1368" s="10" t="s">
        <v>19536</v>
      </c>
      <c r="J1368" t="str">
        <f>SALIDA[[#This Row],[CODIGO]]&amp;"       "&amp;SALIDA[[#This Row],[FAMILIA]]</f>
        <v>00987       BVA</v>
      </c>
      <c r="K1368">
        <f>VLOOKUP(SALIDA[[#This Row],[CODIGO]],STOCK_STARSOFT[],5,FALSE)</f>
        <v>47.466326000000002</v>
      </c>
      <c r="L1368">
        <f>SALIDA[[#This Row],[CANTIDAD]]*SALIDA[[#This Row],[PRECIO UND]]</f>
        <v>949.32652000000007</v>
      </c>
    </row>
    <row r="1369" spans="1:12" x14ac:dyDescent="0.25">
      <c r="A1369" s="6" t="s">
        <v>19300</v>
      </c>
      <c r="B1369" s="100" t="str">
        <f>VLOOKUP(SALIDA[[#This Row],[CODIGO]],STOCKSANLUIS[],2,FALSE)</f>
        <v>CINTA ADHESIVA FOAM QTF-230E - 1/8" X 2" X 32.8´ (3MM X 50MM X 10M) - EVERFROST - HIGH QUALITY</v>
      </c>
      <c r="C1369" s="153">
        <v>45967</v>
      </c>
      <c r="D1369">
        <v>5</v>
      </c>
      <c r="E1369">
        <f>IF(VLOOKUP(SALIDA[[#This Row],[CODIGO]],STOCKSANLUIS[],6,FALSE)=0,"PRODUCTO SIN STOCK/UBICACIÓN",VLOOKUP(SALIDA[[#This Row],[CODIGO]],STOCKSANLUIS[],6,FALSE))</f>
        <v>1</v>
      </c>
      <c r="F1369">
        <f>SALIDA[[#This Row],[CANTIDAD]]/SALIDA[[#This Row],[UND MEDIDA]]</f>
        <v>5</v>
      </c>
      <c r="G1369" t="str">
        <f>VLOOKUP(SALIDA[[#This Row],[CODIGO]],FAMILIAS[],4,FALSE)</f>
        <v>EVERFROST</v>
      </c>
      <c r="H1369" s="10" t="str">
        <f>IF(VLOOKUP(SALIDA[[#This Row],[CODIGO]],STOCKSANLUIS[],7,FALSE)=0,"PRODUCTO SIN STOCK/UBICACIÓN",VLOOKUP(SALIDA[[#This Row],[CODIGO]],STOCKSANLUIS[],7,FALSE))</f>
        <v>C</v>
      </c>
      <c r="I1369" s="10"/>
      <c r="J1369" t="str">
        <f>SALIDA[[#This Row],[CODIGO]]&amp;"       "&amp;SALIDA[[#This Row],[FAMILIA]]</f>
        <v>03490       EVERFROST</v>
      </c>
      <c r="K1369">
        <f>VLOOKUP(SALIDA[[#This Row],[CODIGO]],STOCK_STARSOFT[],5,FALSE)</f>
        <v>1.3047420000000001</v>
      </c>
      <c r="L1369">
        <f>SALIDA[[#This Row],[CANTIDAD]]*SALIDA[[#This Row],[PRECIO UND]]</f>
        <v>6.5237100000000003</v>
      </c>
    </row>
    <row r="1370" spans="1:12" x14ac:dyDescent="0.25">
      <c r="A1370" s="6" t="s">
        <v>439</v>
      </c>
      <c r="B1370" s="100" t="str">
        <f>VLOOKUP(SALIDA[[#This Row],[CODIGO]],STOCKSANLUIS[],2,FALSE)</f>
        <v>ACEITE MINERAL 3G SUPER - 1 GALÓN - BVA</v>
      </c>
      <c r="C1370" s="153">
        <v>45967</v>
      </c>
      <c r="D1370">
        <v>8</v>
      </c>
      <c r="E1370">
        <f>IF(VLOOKUP(SALIDA[[#This Row],[CODIGO]],STOCKSANLUIS[],6,FALSE)=0,"PRODUCTO SIN STOCK/UBICACIÓN",VLOOKUP(SALIDA[[#This Row],[CODIGO]],STOCKSANLUIS[],6,FALSE))</f>
        <v>1</v>
      </c>
      <c r="F1370">
        <f>SALIDA[[#This Row],[CANTIDAD]]/SALIDA[[#This Row],[UND MEDIDA]]</f>
        <v>8</v>
      </c>
      <c r="G1370" t="str">
        <f>VLOOKUP(SALIDA[[#This Row],[CODIGO]],FAMILIAS[],4,FALSE)</f>
        <v>BVA</v>
      </c>
      <c r="H1370" s="10" t="str">
        <f>IF(VLOOKUP(SALIDA[[#This Row],[CODIGO]],STOCKSANLUIS[],7,FALSE)=0,"PRODUCTO SIN STOCK/UBICACIÓN",VLOOKUP(SALIDA[[#This Row],[CODIGO]],STOCKSANLUIS[],7,FALSE))</f>
        <v>C</v>
      </c>
      <c r="I1370" s="10"/>
      <c r="J1370" t="str">
        <f>SALIDA[[#This Row],[CODIGO]]&amp;"       "&amp;SALIDA[[#This Row],[FAMILIA]]</f>
        <v>00353       BVA</v>
      </c>
      <c r="K1370">
        <f>VLOOKUP(SALIDA[[#This Row],[CODIGO]],STOCK_STARSOFT[],5,FALSE)</f>
        <v>15.454063</v>
      </c>
      <c r="L1370">
        <f>SALIDA[[#This Row],[CANTIDAD]]*SALIDA[[#This Row],[PRECIO UND]]</f>
        <v>123.632504</v>
      </c>
    </row>
    <row r="1371" spans="1:12" x14ac:dyDescent="0.25">
      <c r="A1371" s="6" t="s">
        <v>607</v>
      </c>
      <c r="B1371" s="100" t="str">
        <f>VLOOKUP(SALIDA[[#This Row],[CODIGO]],STOCKSANLUIS[],2,FALSE)</f>
        <v>TRANSDUCTOR DE PRESION SB-69-500A - FULL GAUGE - (PARA PCT-100-120-410)</v>
      </c>
      <c r="C1371" s="153">
        <v>45967</v>
      </c>
      <c r="D1371">
        <v>2</v>
      </c>
      <c r="E1371">
        <f>IF(VLOOKUP(SALIDA[[#This Row],[CODIGO]],STOCKSANLUIS[],6,FALSE)=0,"PRODUCTO SIN STOCK/UBICACIÓN",VLOOKUP(SALIDA[[#This Row],[CODIGO]],STOCKSANLUIS[],6,FALSE))</f>
        <v>1</v>
      </c>
      <c r="F1371">
        <f>SALIDA[[#This Row],[CANTIDAD]]/SALIDA[[#This Row],[UND MEDIDA]]</f>
        <v>2</v>
      </c>
      <c r="G1371" t="str">
        <f>VLOOKUP(SALIDA[[#This Row],[CODIGO]],FAMILIAS[],4,FALSE)</f>
        <v>FULL GAUGE</v>
      </c>
      <c r="H1371" s="10" t="str">
        <f>IF(VLOOKUP(SALIDA[[#This Row],[CODIGO]],STOCKSANLUIS[],7,FALSE)=0,"PRODUCTO SIN STOCK/UBICACIÓN",VLOOKUP(SALIDA[[#This Row],[CODIGO]],STOCKSANLUIS[],7,FALSE))</f>
        <v>A</v>
      </c>
      <c r="I1371" s="10"/>
      <c r="J1371" t="str">
        <f>SALIDA[[#This Row],[CODIGO]]&amp;"       "&amp;SALIDA[[#This Row],[FAMILIA]]</f>
        <v>00596       FULL GAUGE</v>
      </c>
      <c r="K1371">
        <f>VLOOKUP(SALIDA[[#This Row],[CODIGO]],STOCK_STARSOFT[],5,FALSE)</f>
        <v>59.845587000000002</v>
      </c>
      <c r="L1371">
        <f>SALIDA[[#This Row],[CANTIDAD]]*SALIDA[[#This Row],[PRECIO UND]]</f>
        <v>119.691174</v>
      </c>
    </row>
    <row r="1372" spans="1:12" x14ac:dyDescent="0.25">
      <c r="A1372" s="6" t="s">
        <v>1934</v>
      </c>
      <c r="B1372" s="100" t="str">
        <f>VLOOKUP(SALIDA[[#This Row],[CODIGO]],STOCKSANLUIS[],2,FALSE)</f>
        <v>TRANSDUCTOR DE PRESION SB-69-200A - FULL GAUGE - (PARA PCT-100-120-410)</v>
      </c>
      <c r="C1372" s="153">
        <v>45967</v>
      </c>
      <c r="D1372">
        <v>2</v>
      </c>
      <c r="E1372">
        <f>IF(VLOOKUP(SALIDA[[#This Row],[CODIGO]],STOCKSANLUIS[],6,FALSE)=0,"PRODUCTO SIN STOCK/UBICACIÓN",VLOOKUP(SALIDA[[#This Row],[CODIGO]],STOCKSANLUIS[],6,FALSE))</f>
        <v>1</v>
      </c>
      <c r="F1372">
        <f>SALIDA[[#This Row],[CANTIDAD]]/SALIDA[[#This Row],[UND MEDIDA]]</f>
        <v>2</v>
      </c>
      <c r="G1372" t="str">
        <f>VLOOKUP(SALIDA[[#This Row],[CODIGO]],FAMILIAS[],4,FALSE)</f>
        <v>FULL GAUGE</v>
      </c>
      <c r="H1372" s="10" t="str">
        <f>IF(VLOOKUP(SALIDA[[#This Row],[CODIGO]],STOCKSANLUIS[],7,FALSE)=0,"PRODUCTO SIN STOCK/UBICACIÓN",VLOOKUP(SALIDA[[#This Row],[CODIGO]],STOCKSANLUIS[],7,FALSE))</f>
        <v>A</v>
      </c>
      <c r="I1372" s="10"/>
      <c r="J1372" t="str">
        <f>SALIDA[[#This Row],[CODIGO]]&amp;"       "&amp;SALIDA[[#This Row],[FAMILIA]]</f>
        <v>01732       FULL GAUGE</v>
      </c>
      <c r="K1372">
        <f>VLOOKUP(SALIDA[[#This Row],[CODIGO]],STOCK_STARSOFT[],5,FALSE)</f>
        <v>66.393867999999998</v>
      </c>
      <c r="L1372">
        <f>SALIDA[[#This Row],[CANTIDAD]]*SALIDA[[#This Row],[PRECIO UND]]</f>
        <v>132.787736</v>
      </c>
    </row>
    <row r="1373" spans="1:12" x14ac:dyDescent="0.25">
      <c r="A1373" s="6" t="s">
        <v>589</v>
      </c>
      <c r="B1373" s="100" t="str">
        <f>VLOOKUP(SALIDA[[#This Row],[CODIGO]],STOCKSANLUIS[],2,FALSE)</f>
        <v>FILTRO CERAMICO SECADO ELEVADO DANFOSS 48-DC  CON JUNTA- 023U4381</v>
      </c>
      <c r="C1373" s="153">
        <v>45967</v>
      </c>
      <c r="D1373">
        <v>3</v>
      </c>
      <c r="E1373">
        <f>IF(VLOOKUP(SALIDA[[#This Row],[CODIGO]],STOCKSANLUIS[],6,FALSE)=0,"PRODUCTO SIN STOCK/UBICACIÓN",VLOOKUP(SALIDA[[#This Row],[CODIGO]],STOCKSANLUIS[],6,FALSE))</f>
        <v>1</v>
      </c>
      <c r="F1373">
        <f>SALIDA[[#This Row],[CANTIDAD]]/SALIDA[[#This Row],[UND MEDIDA]]</f>
        <v>3</v>
      </c>
      <c r="G1373" t="str">
        <f>VLOOKUP(SALIDA[[#This Row],[CODIGO]],FAMILIAS[],4,FALSE)</f>
        <v>DANFOSS</v>
      </c>
      <c r="H1373" s="10" t="str">
        <f>IF(VLOOKUP(SALIDA[[#This Row],[CODIGO]],STOCKSANLUIS[],7,FALSE)=0,"PRODUCTO SIN STOCK/UBICACIÓN",VLOOKUP(SALIDA[[#This Row],[CODIGO]],STOCKSANLUIS[],7,FALSE))</f>
        <v>A</v>
      </c>
      <c r="I1373" s="10"/>
      <c r="J1373" t="str">
        <f>SALIDA[[#This Row],[CODIGO]]&amp;"       "&amp;SALIDA[[#This Row],[FAMILIA]]</f>
        <v>00572       DANFOSS</v>
      </c>
      <c r="K1373">
        <f>VLOOKUP(SALIDA[[#This Row],[CODIGO]],STOCK_STARSOFT[],5,FALSE)</f>
        <v>10.412293999999999</v>
      </c>
      <c r="L1373">
        <f>SALIDA[[#This Row],[CANTIDAD]]*SALIDA[[#This Row],[PRECIO UND]]</f>
        <v>31.236881999999998</v>
      </c>
    </row>
    <row r="1374" spans="1:12" x14ac:dyDescent="0.25">
      <c r="A1374" s="6" t="s">
        <v>155</v>
      </c>
      <c r="B1374" s="100" t="str">
        <f>VLOOKUP(SALIDA[[#This Row],[CODIGO]],STOCKSANLUIS[],2,FALSE)</f>
        <v>FILTRO DE IMPUREZAS DANFOSS 48-F - 023U1921</v>
      </c>
      <c r="C1374" s="153">
        <v>45967</v>
      </c>
      <c r="D1374">
        <v>2</v>
      </c>
      <c r="E1374">
        <f>IF(VLOOKUP(SALIDA[[#This Row],[CODIGO]],STOCKSANLUIS[],6,FALSE)=0,"PRODUCTO SIN STOCK/UBICACIÓN",VLOOKUP(SALIDA[[#This Row],[CODIGO]],STOCKSANLUIS[],6,FALSE))</f>
        <v>1</v>
      </c>
      <c r="F1374">
        <f>SALIDA[[#This Row],[CANTIDAD]]/SALIDA[[#This Row],[UND MEDIDA]]</f>
        <v>2</v>
      </c>
      <c r="G1374" t="str">
        <f>VLOOKUP(SALIDA[[#This Row],[CODIGO]],FAMILIAS[],4,FALSE)</f>
        <v>DANFOSS</v>
      </c>
      <c r="H1374" s="10" t="str">
        <f>IF(VLOOKUP(SALIDA[[#This Row],[CODIGO]],STOCKSANLUIS[],7,FALSE)=0,"PRODUCTO SIN STOCK/UBICACIÓN",VLOOKUP(SALIDA[[#This Row],[CODIGO]],STOCKSANLUIS[],7,FALSE))</f>
        <v>A</v>
      </c>
      <c r="I1374" s="10"/>
      <c r="J1374" t="str">
        <f>SALIDA[[#This Row],[CODIGO]]&amp;"       "&amp;SALIDA[[#This Row],[FAMILIA]]</f>
        <v>00096       DANFOSS</v>
      </c>
      <c r="K1374">
        <f>VLOOKUP(SALIDA[[#This Row],[CODIGO]],STOCK_STARSOFT[],5,FALSE)</f>
        <v>14.837078999999999</v>
      </c>
      <c r="L1374">
        <f>SALIDA[[#This Row],[CANTIDAD]]*SALIDA[[#This Row],[PRECIO UND]]</f>
        <v>29.674157999999998</v>
      </c>
    </row>
    <row r="1375" spans="1:12" x14ac:dyDescent="0.25">
      <c r="A1375" s="6" t="s">
        <v>3339</v>
      </c>
      <c r="B1375" s="100" t="str">
        <f>VLOOKUP(SALIDA[[#This Row],[CODIGO]],STOCKSANLUIS[],2,FALSE)</f>
        <v>GAS REFRIGERANTE R134 - 13.6KG ICELOONG</v>
      </c>
      <c r="C1375" s="153">
        <v>45967</v>
      </c>
      <c r="D1375">
        <v>1</v>
      </c>
      <c r="E1375">
        <f>IF(VLOOKUP(SALIDA[[#This Row],[CODIGO]],STOCKSANLUIS[],6,FALSE)=0,"PRODUCTO SIN STOCK/UBICACIÓN",VLOOKUP(SALIDA[[#This Row],[CODIGO]],STOCKSANLUIS[],6,FALSE))</f>
        <v>1</v>
      </c>
      <c r="F1375">
        <f>SALIDA[[#This Row],[CANTIDAD]]/SALIDA[[#This Row],[UND MEDIDA]]</f>
        <v>1</v>
      </c>
      <c r="G1375" t="str">
        <f>VLOOKUP(SALIDA[[#This Row],[CODIGO]],FAMILIAS[],4,FALSE)</f>
        <v>ZHEJIANG YONGHE</v>
      </c>
      <c r="H1375" s="10" t="str">
        <f>IF(VLOOKUP(SALIDA[[#This Row],[CODIGO]],STOCKSANLUIS[],7,FALSE)=0,"PRODUCTO SIN STOCK/UBICACIÓN",VLOOKUP(SALIDA[[#This Row],[CODIGO]],STOCKSANLUIS[],7,FALSE))</f>
        <v>C</v>
      </c>
      <c r="I1375" s="10"/>
      <c r="J1375" t="str">
        <f>SALIDA[[#This Row],[CODIGO]]&amp;"       "&amp;SALIDA[[#This Row],[FAMILIA]]</f>
        <v>02751       ZHEJIANG YONGHE</v>
      </c>
      <c r="K1375">
        <f>VLOOKUP(SALIDA[[#This Row],[CODIGO]],STOCK_STARSOFT[],5,FALSE)</f>
        <v>106.20946600000001</v>
      </c>
      <c r="L1375">
        <f>SALIDA[[#This Row],[CANTIDAD]]*SALIDA[[#This Row],[PRECIO UND]]</f>
        <v>106.20946600000001</v>
      </c>
    </row>
    <row r="1376" spans="1:12" x14ac:dyDescent="0.25">
      <c r="A1376" s="6" t="s">
        <v>3339</v>
      </c>
      <c r="B1376" s="100" t="str">
        <f>VLOOKUP(SALIDA[[#This Row],[CODIGO]],STOCKSANLUIS[],2,FALSE)</f>
        <v>GAS REFRIGERANTE R134 - 13.6KG ICELOONG</v>
      </c>
      <c r="C1376" s="153">
        <v>45967</v>
      </c>
      <c r="D1376">
        <v>1</v>
      </c>
      <c r="E1376">
        <f>IF(VLOOKUP(SALIDA[[#This Row],[CODIGO]],STOCKSANLUIS[],6,FALSE)=0,"PRODUCTO SIN STOCK/UBICACIÓN",VLOOKUP(SALIDA[[#This Row],[CODIGO]],STOCKSANLUIS[],6,FALSE))</f>
        <v>1</v>
      </c>
      <c r="F1376">
        <f>SALIDA[[#This Row],[CANTIDAD]]/SALIDA[[#This Row],[UND MEDIDA]]</f>
        <v>1</v>
      </c>
      <c r="G1376" t="str">
        <f>VLOOKUP(SALIDA[[#This Row],[CODIGO]],FAMILIAS[],4,FALSE)</f>
        <v>ZHEJIANG YONGHE</v>
      </c>
      <c r="H1376" s="10" t="str">
        <f>IF(VLOOKUP(SALIDA[[#This Row],[CODIGO]],STOCKSANLUIS[],7,FALSE)=0,"PRODUCTO SIN STOCK/UBICACIÓN",VLOOKUP(SALIDA[[#This Row],[CODIGO]],STOCKSANLUIS[],7,FALSE))</f>
        <v>C</v>
      </c>
      <c r="I1376" s="10"/>
      <c r="J1376" t="str">
        <f>SALIDA[[#This Row],[CODIGO]]&amp;"       "&amp;SALIDA[[#This Row],[FAMILIA]]</f>
        <v>02751       ZHEJIANG YONGHE</v>
      </c>
      <c r="K1376">
        <f>VLOOKUP(SALIDA[[#This Row],[CODIGO]],STOCK_STARSOFT[],5,FALSE)</f>
        <v>106.20946600000001</v>
      </c>
      <c r="L1376">
        <f>SALIDA[[#This Row],[CANTIDAD]]*SALIDA[[#This Row],[PRECIO UND]]</f>
        <v>106.20946600000001</v>
      </c>
    </row>
    <row r="1377" spans="1:12" x14ac:dyDescent="0.25">
      <c r="A1377" s="6" t="s">
        <v>3339</v>
      </c>
      <c r="B1377" s="100" t="str">
        <f>VLOOKUP(SALIDA[[#This Row],[CODIGO]],STOCKSANLUIS[],2,FALSE)</f>
        <v>GAS REFRIGERANTE R134 - 13.6KG ICELOONG</v>
      </c>
      <c r="C1377" s="153">
        <v>45967</v>
      </c>
      <c r="D1377">
        <v>1</v>
      </c>
      <c r="E1377">
        <f>IF(VLOOKUP(SALIDA[[#This Row],[CODIGO]],STOCKSANLUIS[],6,FALSE)=0,"PRODUCTO SIN STOCK/UBICACIÓN",VLOOKUP(SALIDA[[#This Row],[CODIGO]],STOCKSANLUIS[],6,FALSE))</f>
        <v>1</v>
      </c>
      <c r="F1377">
        <f>SALIDA[[#This Row],[CANTIDAD]]/SALIDA[[#This Row],[UND MEDIDA]]</f>
        <v>1</v>
      </c>
      <c r="G1377" t="str">
        <f>VLOOKUP(SALIDA[[#This Row],[CODIGO]],FAMILIAS[],4,FALSE)</f>
        <v>ZHEJIANG YONGHE</v>
      </c>
      <c r="H1377" s="10" t="str">
        <f>IF(VLOOKUP(SALIDA[[#This Row],[CODIGO]],STOCKSANLUIS[],7,FALSE)=0,"PRODUCTO SIN STOCK/UBICACIÓN",VLOOKUP(SALIDA[[#This Row],[CODIGO]],STOCKSANLUIS[],7,FALSE))</f>
        <v>C</v>
      </c>
      <c r="I1377" s="10"/>
      <c r="J1377" t="str">
        <f>SALIDA[[#This Row],[CODIGO]]&amp;"       "&amp;SALIDA[[#This Row],[FAMILIA]]</f>
        <v>02751       ZHEJIANG YONGHE</v>
      </c>
      <c r="K1377">
        <f>VLOOKUP(SALIDA[[#This Row],[CODIGO]],STOCK_STARSOFT[],5,FALSE)</f>
        <v>106.20946600000001</v>
      </c>
      <c r="L1377">
        <f>SALIDA[[#This Row],[CANTIDAD]]*SALIDA[[#This Row],[PRECIO UND]]</f>
        <v>106.20946600000001</v>
      </c>
    </row>
    <row r="1378" spans="1:12" x14ac:dyDescent="0.25">
      <c r="A1378" s="6" t="s">
        <v>3878</v>
      </c>
      <c r="B1378" s="100" t="str">
        <f>VLOOKUP(SALIDA[[#This Row],[CODIGO]],STOCKSANLUIS[],2,FALSE)</f>
        <v>GAS REFRIGERANTE R134A  X 1 KG - (TAPA CON VALVULA) - ICELOONG</v>
      </c>
      <c r="C1378" s="153">
        <v>45967</v>
      </c>
      <c r="D1378">
        <v>198</v>
      </c>
      <c r="E1378">
        <f>IF(VLOOKUP(SALIDA[[#This Row],[CODIGO]],STOCKSANLUIS[],6,FALSE)=0,"PRODUCTO SIN STOCK/UBICACIÓN",VLOOKUP(SALIDA[[#This Row],[CODIGO]],STOCKSANLUIS[],6,FALSE))</f>
        <v>1</v>
      </c>
      <c r="F1378">
        <f>SALIDA[[#This Row],[CANTIDAD]]/SALIDA[[#This Row],[UND MEDIDA]]</f>
        <v>198</v>
      </c>
      <c r="G1378" t="str">
        <f>VLOOKUP(SALIDA[[#This Row],[CODIGO]],FAMILIAS[],4,FALSE)</f>
        <v>ZHEJIANG YONGHE</v>
      </c>
      <c r="H1378" s="10" t="str">
        <f>IF(VLOOKUP(SALIDA[[#This Row],[CODIGO]],STOCKSANLUIS[],7,FALSE)=0,"PRODUCTO SIN STOCK/UBICACIÓN",VLOOKUP(SALIDA[[#This Row],[CODIGO]],STOCKSANLUIS[],7,FALSE))</f>
        <v>C</v>
      </c>
      <c r="I1378" s="10" t="s">
        <v>19536</v>
      </c>
      <c r="J1378" t="str">
        <f>SALIDA[[#This Row],[CODIGO]]&amp;"       "&amp;SALIDA[[#This Row],[FAMILIA]]</f>
        <v>03342       ZHEJIANG YONGHE</v>
      </c>
      <c r="K1378">
        <f>VLOOKUP(SALIDA[[#This Row],[CODIGO]],STOCK_STARSOFT[],5,FALSE)</f>
        <v>8.6758159999999993</v>
      </c>
      <c r="L1378">
        <f>SALIDA[[#This Row],[CANTIDAD]]*SALIDA[[#This Row],[PRECIO UND]]</f>
        <v>1717.8115679999999</v>
      </c>
    </row>
    <row r="1379" spans="1:12" x14ac:dyDescent="0.25">
      <c r="A1379" s="6" t="s">
        <v>3880</v>
      </c>
      <c r="B1379" s="100" t="str">
        <f>VLOOKUP(SALIDA[[#This Row],[CODIGO]],STOCKSANLUIS[],2,FALSE)</f>
        <v>GAS REFRIGERANTE R134A  X 340 GR - (TAPA CON VALVULA) - ICELOONG</v>
      </c>
      <c r="C1379" s="153">
        <v>45967</v>
      </c>
      <c r="D1379">
        <v>30</v>
      </c>
      <c r="E1379">
        <f>IF(VLOOKUP(SALIDA[[#This Row],[CODIGO]],STOCKSANLUIS[],6,FALSE)=0,"PRODUCTO SIN STOCK/UBICACIÓN",VLOOKUP(SALIDA[[#This Row],[CODIGO]],STOCKSANLUIS[],6,FALSE))</f>
        <v>1</v>
      </c>
      <c r="F1379">
        <f>SALIDA[[#This Row],[CANTIDAD]]/SALIDA[[#This Row],[UND MEDIDA]]</f>
        <v>30</v>
      </c>
      <c r="G1379" t="str">
        <f>VLOOKUP(SALIDA[[#This Row],[CODIGO]],FAMILIAS[],4,FALSE)</f>
        <v>ZHEJIANG YONGHE</v>
      </c>
      <c r="H1379" s="10" t="str">
        <f>IF(VLOOKUP(SALIDA[[#This Row],[CODIGO]],STOCKSANLUIS[],7,FALSE)=0,"PRODUCTO SIN STOCK/UBICACIÓN",VLOOKUP(SALIDA[[#This Row],[CODIGO]],STOCKSANLUIS[],7,FALSE))</f>
        <v>B</v>
      </c>
      <c r="I1379" s="10"/>
      <c r="J1379" t="str">
        <f>SALIDA[[#This Row],[CODIGO]]&amp;"       "&amp;SALIDA[[#This Row],[FAMILIA]]</f>
        <v>03343       ZHEJIANG YONGHE</v>
      </c>
      <c r="K1379">
        <f>VLOOKUP(SALIDA[[#This Row],[CODIGO]],STOCK_STARSOFT[],5,FALSE)</f>
        <v>3.1289889999999998</v>
      </c>
      <c r="L1379">
        <f>SALIDA[[#This Row],[CANTIDAD]]*SALIDA[[#This Row],[PRECIO UND]]</f>
        <v>93.869669999999999</v>
      </c>
    </row>
    <row r="1380" spans="1:12" x14ac:dyDescent="0.25">
      <c r="A1380" s="6" t="s">
        <v>947</v>
      </c>
      <c r="B1380" s="100" t="str">
        <f>VLOOKUP(SALIDA[[#This Row],[CODIGO]],STOCKSANLUIS[],2,FALSE)</f>
        <v>ELEMENTO TERMOSTATICO DANFOSS TES-12 COD. 067B3347</v>
      </c>
      <c r="C1380" s="153">
        <v>45967</v>
      </c>
      <c r="D1380">
        <v>1</v>
      </c>
      <c r="E1380">
        <f>IF(VLOOKUP(SALIDA[[#This Row],[CODIGO]],STOCKSANLUIS[],6,FALSE)=0,"PRODUCTO SIN STOCK/UBICACIÓN",VLOOKUP(SALIDA[[#This Row],[CODIGO]],STOCKSANLUIS[],6,FALSE))</f>
        <v>1</v>
      </c>
      <c r="F1380">
        <f>SALIDA[[#This Row],[CANTIDAD]]/SALIDA[[#This Row],[UND MEDIDA]]</f>
        <v>1</v>
      </c>
      <c r="G1380" t="str">
        <f>VLOOKUP(SALIDA[[#This Row],[CODIGO]],FAMILIAS[],4,FALSE)</f>
        <v>DANFOSS</v>
      </c>
      <c r="H1380" s="10" t="str">
        <f>IF(VLOOKUP(SALIDA[[#This Row],[CODIGO]],STOCKSANLUIS[],7,FALSE)=0,"PRODUCTO SIN STOCK/UBICACIÓN",VLOOKUP(SALIDA[[#This Row],[CODIGO]],STOCKSANLUIS[],7,FALSE))</f>
        <v>A</v>
      </c>
      <c r="I1380" s="10"/>
      <c r="J1380" t="str">
        <f>SALIDA[[#This Row],[CODIGO]]&amp;"       "&amp;SALIDA[[#This Row],[FAMILIA]]</f>
        <v>01011       DANFOSS</v>
      </c>
      <c r="K1380">
        <f>VLOOKUP(SALIDA[[#This Row],[CODIGO]],STOCK_STARSOFT[],5,FALSE)</f>
        <v>63.271506000000002</v>
      </c>
      <c r="L1380">
        <f>SALIDA[[#This Row],[CANTIDAD]]*SALIDA[[#This Row],[PRECIO UND]]</f>
        <v>63.271506000000002</v>
      </c>
    </row>
    <row r="1381" spans="1:12" x14ac:dyDescent="0.25">
      <c r="A1381" s="6" t="s">
        <v>945</v>
      </c>
      <c r="B1381" s="100" t="str">
        <f>VLOOKUP(SALIDA[[#This Row],[CODIGO]],STOCKSANLUIS[],2,FALSE)</f>
        <v>ORIFICIO N°6 PARA TE-12 - 067B2709</v>
      </c>
      <c r="C1381" s="153">
        <v>45967</v>
      </c>
      <c r="D1381">
        <v>1</v>
      </c>
      <c r="E1381">
        <f>IF(VLOOKUP(SALIDA[[#This Row],[CODIGO]],STOCKSANLUIS[],6,FALSE)=0,"PRODUCTO SIN STOCK/UBICACIÓN",VLOOKUP(SALIDA[[#This Row],[CODIGO]],STOCKSANLUIS[],6,FALSE))</f>
        <v>1</v>
      </c>
      <c r="F1381">
        <f>SALIDA[[#This Row],[CANTIDAD]]/SALIDA[[#This Row],[UND MEDIDA]]</f>
        <v>1</v>
      </c>
      <c r="G1381" t="str">
        <f>VLOOKUP(SALIDA[[#This Row],[CODIGO]],FAMILIAS[],4,FALSE)</f>
        <v>DANFOSS</v>
      </c>
      <c r="H1381" s="10" t="str">
        <f>IF(VLOOKUP(SALIDA[[#This Row],[CODIGO]],STOCKSANLUIS[],7,FALSE)=0,"PRODUCTO SIN STOCK/UBICACIÓN",VLOOKUP(SALIDA[[#This Row],[CODIGO]],STOCKSANLUIS[],7,FALSE))</f>
        <v>A</v>
      </c>
      <c r="I1381" s="10"/>
      <c r="J1381" t="str">
        <f>SALIDA[[#This Row],[CODIGO]]&amp;"       "&amp;SALIDA[[#This Row],[FAMILIA]]</f>
        <v>01010       DANFOSS</v>
      </c>
      <c r="K1381">
        <f>VLOOKUP(SALIDA[[#This Row],[CODIGO]],STOCK_STARSOFT[],5,FALSE)</f>
        <v>22.585849</v>
      </c>
      <c r="L1381">
        <f>SALIDA[[#This Row],[CANTIDAD]]*SALIDA[[#This Row],[PRECIO UND]]</f>
        <v>22.585849</v>
      </c>
    </row>
    <row r="1382" spans="1:12" x14ac:dyDescent="0.25">
      <c r="A1382" s="6" t="s">
        <v>139</v>
      </c>
      <c r="B1382" s="100" t="str">
        <f>VLOOKUP(SALIDA[[#This Row],[CODIGO]],STOCKSANLUIS[],2,FALSE)</f>
        <v xml:space="preserve">CUERPO DE VALVULA EXPANSION DANFOSS TE-20 / TE-12 SOLDABLE 7/8 X 1 1/8 COD 067B4023 </v>
      </c>
      <c r="C1382" s="153">
        <v>45967</v>
      </c>
      <c r="D1382">
        <v>1</v>
      </c>
      <c r="E1382">
        <f>IF(VLOOKUP(SALIDA[[#This Row],[CODIGO]],STOCKSANLUIS[],6,FALSE)=0,"PRODUCTO SIN STOCK/UBICACIÓN",VLOOKUP(SALIDA[[#This Row],[CODIGO]],STOCKSANLUIS[],6,FALSE))</f>
        <v>1</v>
      </c>
      <c r="F1382">
        <f>SALIDA[[#This Row],[CANTIDAD]]/SALIDA[[#This Row],[UND MEDIDA]]</f>
        <v>1</v>
      </c>
      <c r="G1382" t="str">
        <f>VLOOKUP(SALIDA[[#This Row],[CODIGO]],FAMILIAS[],4,FALSE)</f>
        <v>DANFOSS</v>
      </c>
      <c r="H1382" s="10" t="str">
        <f>IF(VLOOKUP(SALIDA[[#This Row],[CODIGO]],STOCKSANLUIS[],7,FALSE)=0,"PRODUCTO SIN STOCK/UBICACIÓN",VLOOKUP(SALIDA[[#This Row],[CODIGO]],STOCKSANLUIS[],7,FALSE))</f>
        <v>A</v>
      </c>
      <c r="I1382" s="10"/>
      <c r="J1382" t="str">
        <f>SALIDA[[#This Row],[CODIGO]]&amp;"       "&amp;SALIDA[[#This Row],[FAMILIA]]</f>
        <v>00086       DANFOSS</v>
      </c>
      <c r="K1382">
        <f>VLOOKUP(SALIDA[[#This Row],[CODIGO]],STOCK_STARSOFT[],5,FALSE)</f>
        <v>16.277923999999999</v>
      </c>
      <c r="L1382">
        <f>SALIDA[[#This Row],[CANTIDAD]]*SALIDA[[#This Row],[PRECIO UND]]</f>
        <v>16.277923999999999</v>
      </c>
    </row>
    <row r="1383" spans="1:12" x14ac:dyDescent="0.25">
      <c r="A1383" s="6" t="s">
        <v>3961</v>
      </c>
      <c r="B1383" s="100" t="str">
        <f>VLOOKUP(SALIDA[[#This Row],[CODIGO]],STOCKSANLUIS[],2,FALSE)</f>
        <v>CODO DE COBRE 90° - 1 1/8" SOLDABLE - STARCOLD</v>
      </c>
      <c r="C1383" s="153">
        <v>45967</v>
      </c>
      <c r="D1383">
        <v>10</v>
      </c>
      <c r="E1383">
        <f>IF(VLOOKUP(SALIDA[[#This Row],[CODIGO]],STOCKSANLUIS[],6,FALSE)=0,"PRODUCTO SIN STOCK/UBICACIÓN",VLOOKUP(SALIDA[[#This Row],[CODIGO]],STOCKSANLUIS[],6,FALSE))</f>
        <v>1</v>
      </c>
      <c r="F1383">
        <f>SALIDA[[#This Row],[CANTIDAD]]/SALIDA[[#This Row],[UND MEDIDA]]</f>
        <v>10</v>
      </c>
      <c r="G1383" t="str">
        <f>VLOOKUP(SALIDA[[#This Row],[CODIGO]],FAMILIAS[],4,FALSE)</f>
        <v>STAR COLD</v>
      </c>
      <c r="H1383" s="10" t="str">
        <f>IF(VLOOKUP(SALIDA[[#This Row],[CODIGO]],STOCKSANLUIS[],7,FALSE)=0,"PRODUCTO SIN STOCK/UBICACIÓN",VLOOKUP(SALIDA[[#This Row],[CODIGO]],STOCKSANLUIS[],7,FALSE))</f>
        <v>C</v>
      </c>
      <c r="I1383" s="10"/>
      <c r="J1383" t="str">
        <f>SALIDA[[#This Row],[CODIGO]]&amp;"       "&amp;SALIDA[[#This Row],[FAMILIA]]</f>
        <v>03423       STAR COLD</v>
      </c>
      <c r="K1383">
        <f>VLOOKUP(SALIDA[[#This Row],[CODIGO]],STOCK_STARSOFT[],5,FALSE)</f>
        <v>0.97667499999999996</v>
      </c>
      <c r="L1383">
        <f>SALIDA[[#This Row],[CANTIDAD]]*SALIDA[[#This Row],[PRECIO UND]]</f>
        <v>9.76675</v>
      </c>
    </row>
    <row r="1384" spans="1:12" x14ac:dyDescent="0.25">
      <c r="A1384" s="6" t="s">
        <v>19205</v>
      </c>
      <c r="B1384" s="100" t="str">
        <f>VLOOKUP(SALIDA[[#This Row],[CODIGO]],STOCKSANLUIS[],2,FALSE)</f>
        <v>MANGA AISLANTE CLASS 1 - 1 5/8"ID X 1/2"THK - WINCELL</v>
      </c>
      <c r="C1384" s="153">
        <v>45967</v>
      </c>
      <c r="D1384">
        <v>2</v>
      </c>
      <c r="E1384">
        <f>IF(VLOOKUP(SALIDA[[#This Row],[CODIGO]],STOCKSANLUIS[],6,FALSE)=0,"PRODUCTO SIN STOCK/UBICACIÓN",VLOOKUP(SALIDA[[#This Row],[CODIGO]],STOCKSANLUIS[],6,FALSE))</f>
        <v>1</v>
      </c>
      <c r="F1384">
        <f>SALIDA[[#This Row],[CANTIDAD]]/SALIDA[[#This Row],[UND MEDIDA]]</f>
        <v>2</v>
      </c>
      <c r="G1384" t="str">
        <f>VLOOKUP(SALIDA[[#This Row],[CODIGO]],FAMILIAS[],4,FALSE)</f>
        <v>WINCELL</v>
      </c>
      <c r="H1384" s="10" t="str">
        <f>IF(VLOOKUP(SALIDA[[#This Row],[CODIGO]],STOCKSANLUIS[],7,FALSE)=0,"PRODUCTO SIN STOCK/UBICACIÓN",VLOOKUP(SALIDA[[#This Row],[CODIGO]],STOCKSANLUIS[],7,FALSE))</f>
        <v>A</v>
      </c>
      <c r="I1384" s="10"/>
      <c r="J1384" t="str">
        <f>SALIDA[[#This Row],[CODIGO]]&amp;"       "&amp;SALIDA[[#This Row],[FAMILIA]]</f>
        <v>03254       WINCELL</v>
      </c>
      <c r="K1384">
        <f>VLOOKUP(SALIDA[[#This Row],[CODIGO]],STOCK_STARSOFT[],5,FALSE)</f>
        <v>1.8947879999999999</v>
      </c>
      <c r="L1384">
        <f>SALIDA[[#This Row],[CANTIDAD]]*SALIDA[[#This Row],[PRECIO UND]]</f>
        <v>3.7895759999999998</v>
      </c>
    </row>
    <row r="1385" spans="1:12" x14ac:dyDescent="0.25">
      <c r="A1385" s="6" t="s">
        <v>2946</v>
      </c>
      <c r="B1385" s="100" t="str">
        <f>VLOOKUP(SALIDA[[#This Row],[CODIGO]],STOCKSANLUIS[],2,FALSE)</f>
        <v>TUERCA DE BRONCE DE 3/8 - SN-38 - EVERWELL</v>
      </c>
      <c r="C1385" s="153">
        <v>45967</v>
      </c>
      <c r="D1385">
        <v>2</v>
      </c>
      <c r="E1385">
        <f>IF(VLOOKUP(SALIDA[[#This Row],[CODIGO]],STOCKSANLUIS[],6,FALSE)=0,"PRODUCTO SIN STOCK/UBICACIÓN",VLOOKUP(SALIDA[[#This Row],[CODIGO]],STOCKSANLUIS[],6,FALSE))</f>
        <v>1</v>
      </c>
      <c r="F1385">
        <f>SALIDA[[#This Row],[CANTIDAD]]/SALIDA[[#This Row],[UND MEDIDA]]</f>
        <v>2</v>
      </c>
      <c r="G1385" t="str">
        <f>VLOOKUP(SALIDA[[#This Row],[CODIGO]],FAMILIAS[],4,FALSE)</f>
        <v>EVERWELL</v>
      </c>
      <c r="H1385" s="10" t="str">
        <f>IF(VLOOKUP(SALIDA[[#This Row],[CODIGO]],STOCKSANLUIS[],7,FALSE)=0,"PRODUCTO SIN STOCK/UBICACIÓN",VLOOKUP(SALIDA[[#This Row],[CODIGO]],STOCKSANLUIS[],7,FALSE))</f>
        <v>C</v>
      </c>
      <c r="I1385" s="10"/>
      <c r="J1385" t="str">
        <f>SALIDA[[#This Row],[CODIGO]]&amp;"       "&amp;SALIDA[[#This Row],[FAMILIA]]</f>
        <v>02401       EVERWELL</v>
      </c>
      <c r="K1385">
        <f>VLOOKUP(SALIDA[[#This Row],[CODIGO]],STOCK_STARSOFT[],5,FALSE)</f>
        <v>0.37151299999999998</v>
      </c>
      <c r="L1385">
        <f>SALIDA[[#This Row],[CANTIDAD]]*SALIDA[[#This Row],[PRECIO UND]]</f>
        <v>0.74302599999999996</v>
      </c>
    </row>
    <row r="1386" spans="1:12" x14ac:dyDescent="0.25">
      <c r="A1386" s="6" t="s">
        <v>3532</v>
      </c>
      <c r="B1386" s="100" t="str">
        <f>VLOOKUP(SALIDA[[#This Row],[CODIGO]],STOCKSANLUIS[],2,FALSE)</f>
        <v>CODO DE COBRE 90° - 1 5/8" SOLDABLE - 107C-158 - EVERWELL</v>
      </c>
      <c r="C1386" s="153">
        <v>45967</v>
      </c>
      <c r="D1386">
        <v>2</v>
      </c>
      <c r="E1386">
        <f>IF(VLOOKUP(SALIDA[[#This Row],[CODIGO]],STOCKSANLUIS[],6,FALSE)=0,"PRODUCTO SIN STOCK/UBICACIÓN",VLOOKUP(SALIDA[[#This Row],[CODIGO]],STOCKSANLUIS[],6,FALSE))</f>
        <v>1</v>
      </c>
      <c r="F1386">
        <f>SALIDA[[#This Row],[CANTIDAD]]/SALIDA[[#This Row],[UND MEDIDA]]</f>
        <v>2</v>
      </c>
      <c r="G1386" t="str">
        <f>VLOOKUP(SALIDA[[#This Row],[CODIGO]],FAMILIAS[],4,FALSE)</f>
        <v>EVERWELL</v>
      </c>
      <c r="H1386" s="10" t="str">
        <f>IF(VLOOKUP(SALIDA[[#This Row],[CODIGO]],STOCKSANLUIS[],7,FALSE)=0,"PRODUCTO SIN STOCK/UBICACIÓN",VLOOKUP(SALIDA[[#This Row],[CODIGO]],STOCKSANLUIS[],7,FALSE))</f>
        <v>C</v>
      </c>
      <c r="I1386" s="10"/>
      <c r="J1386" t="str">
        <f>SALIDA[[#This Row],[CODIGO]]&amp;"       "&amp;SALIDA[[#This Row],[FAMILIA]]</f>
        <v>02938       EVERWELL</v>
      </c>
      <c r="K1386">
        <f>VLOOKUP(SALIDA[[#This Row],[CODIGO]],STOCK_STARSOFT[],5,FALSE)</f>
        <v>2.2257959999999999</v>
      </c>
      <c r="L1386">
        <f>SALIDA[[#This Row],[CANTIDAD]]*SALIDA[[#This Row],[PRECIO UND]]</f>
        <v>4.4515919999999998</v>
      </c>
    </row>
    <row r="1387" spans="1:12" x14ac:dyDescent="0.25">
      <c r="A1387" s="6" t="s">
        <v>3647</v>
      </c>
      <c r="B1387" s="100" t="str">
        <f>VLOOKUP(SALIDA[[#This Row],[CODIGO]],STOCKSANLUIS[],2,FALSE)</f>
        <v>MOTOVENTILADOR DE 16 WATTS 220V/1PH/60HZ INC. HELICE DE 254MM Y BASE</v>
      </c>
      <c r="C1387" s="153">
        <v>45967</v>
      </c>
      <c r="D1387">
        <v>1</v>
      </c>
      <c r="E1387">
        <f>IF(VLOOKUP(SALIDA[[#This Row],[CODIGO]],STOCKSANLUIS[],6,FALSE)=0,"PRODUCTO SIN STOCK/UBICACIÓN",VLOOKUP(SALIDA[[#This Row],[CODIGO]],STOCKSANLUIS[],6,FALSE))</f>
        <v>1</v>
      </c>
      <c r="F1387">
        <f>SALIDA[[#This Row],[CANTIDAD]]/SALIDA[[#This Row],[UND MEDIDA]]</f>
        <v>1</v>
      </c>
      <c r="G1387" t="str">
        <f>VLOOKUP(SALIDA[[#This Row],[CODIGO]],FAMILIAS[],4,FALSE)</f>
        <v>MAER FAN</v>
      </c>
      <c r="H1387" s="10" t="str">
        <f>IF(VLOOKUP(SALIDA[[#This Row],[CODIGO]],STOCKSANLUIS[],7,FALSE)=0,"PRODUCTO SIN STOCK/UBICACIÓN",VLOOKUP(SALIDA[[#This Row],[CODIGO]],STOCKSANLUIS[],7,FALSE))</f>
        <v>C</v>
      </c>
      <c r="I1387" s="10"/>
      <c r="J1387" t="str">
        <f>SALIDA[[#This Row],[CODIGO]]&amp;"       "&amp;SALIDA[[#This Row],[FAMILIA]]</f>
        <v>03041       MAER FAN</v>
      </c>
      <c r="K1387">
        <f>VLOOKUP(SALIDA[[#This Row],[CODIGO]],STOCK_STARSOFT[],5,FALSE)</f>
        <v>8.64</v>
      </c>
      <c r="L1387">
        <f>SALIDA[[#This Row],[CANTIDAD]]*SALIDA[[#This Row],[PRECIO UND]]</f>
        <v>8.64</v>
      </c>
    </row>
    <row r="1388" spans="1:12" x14ac:dyDescent="0.25">
      <c r="A1388" s="6" t="s">
        <v>2693</v>
      </c>
      <c r="B1388" s="100" t="str">
        <f>VLOOKUP(SALIDA[[#This Row],[CODIGO]],STOCKSANLUIS[],2,FALSE)</f>
        <v>GAS REFRIGERANTE FREON R-410A - 11.35 KG - CHINO - CHEMOURS</v>
      </c>
      <c r="C1388" s="153">
        <v>45967</v>
      </c>
      <c r="D1388">
        <v>1</v>
      </c>
      <c r="E1388">
        <f>IF(VLOOKUP(SALIDA[[#This Row],[CODIGO]],STOCKSANLUIS[],6,FALSE)=0,"PRODUCTO SIN STOCK/UBICACIÓN",VLOOKUP(SALIDA[[#This Row],[CODIGO]],STOCKSANLUIS[],6,FALSE))</f>
        <v>1</v>
      </c>
      <c r="F1388">
        <f>SALIDA[[#This Row],[CANTIDAD]]/SALIDA[[#This Row],[UND MEDIDA]]</f>
        <v>1</v>
      </c>
      <c r="G1388" t="str">
        <f>VLOOKUP(SALIDA[[#This Row],[CODIGO]],FAMILIAS[],4,FALSE)</f>
        <v>THE CHEMOURS</v>
      </c>
      <c r="H1388" s="10" t="str">
        <f>IF(VLOOKUP(SALIDA[[#This Row],[CODIGO]],STOCKSANLUIS[],7,FALSE)=0,"PRODUCTO SIN STOCK/UBICACIÓN",VLOOKUP(SALIDA[[#This Row],[CODIGO]],STOCKSANLUIS[],7,FALSE))</f>
        <v>C</v>
      </c>
      <c r="I1388" s="10"/>
      <c r="J1388" t="str">
        <f>SALIDA[[#This Row],[CODIGO]]&amp;"       "&amp;SALIDA[[#This Row],[FAMILIA]]</f>
        <v>02187       THE CHEMOURS</v>
      </c>
      <c r="K1388">
        <f>VLOOKUP(SALIDA[[#This Row],[CODIGO]],STOCK_STARSOFT[],5,FALSE)</f>
        <v>122.01251999999999</v>
      </c>
      <c r="L1388">
        <f>SALIDA[[#This Row],[CANTIDAD]]*SALIDA[[#This Row],[PRECIO UND]]</f>
        <v>122.01251999999999</v>
      </c>
    </row>
    <row r="1389" spans="1:12" x14ac:dyDescent="0.25">
      <c r="A1389" s="6" t="s">
        <v>3345</v>
      </c>
      <c r="B1389" s="100" t="str">
        <f>VLOOKUP(SALIDA[[#This Row],[CODIGO]],STOCKSANLUIS[],2,FALSE)</f>
        <v>GAS REFRIGERANTE R407C -11.3KG ICELOONG</v>
      </c>
      <c r="C1389" s="153">
        <v>45968</v>
      </c>
      <c r="D1389">
        <v>2</v>
      </c>
      <c r="E1389">
        <f>IF(VLOOKUP(SALIDA[[#This Row],[CODIGO]],STOCKSANLUIS[],6,FALSE)=0,"PRODUCTO SIN STOCK/UBICACIÓN",VLOOKUP(SALIDA[[#This Row],[CODIGO]],STOCKSANLUIS[],6,FALSE))</f>
        <v>1</v>
      </c>
      <c r="F1389">
        <f>SALIDA[[#This Row],[CANTIDAD]]/SALIDA[[#This Row],[UND MEDIDA]]</f>
        <v>2</v>
      </c>
      <c r="G1389" t="str">
        <f>VLOOKUP(SALIDA[[#This Row],[CODIGO]],FAMILIAS[],4,FALSE)</f>
        <v>ZHEJIANG YONGHE</v>
      </c>
      <c r="H1389" s="10" t="str">
        <f>IF(VLOOKUP(SALIDA[[#This Row],[CODIGO]],STOCKSANLUIS[],7,FALSE)=0,"PRODUCTO SIN STOCK/UBICACIÓN",VLOOKUP(SALIDA[[#This Row],[CODIGO]],STOCKSANLUIS[],7,FALSE))</f>
        <v>B</v>
      </c>
      <c r="I1389" s="10"/>
      <c r="J1389" t="str">
        <f>SALIDA[[#This Row],[CODIGO]]&amp;"       "&amp;SALIDA[[#This Row],[FAMILIA]]</f>
        <v>02754       ZHEJIANG YONGHE</v>
      </c>
      <c r="K1389">
        <f>VLOOKUP(SALIDA[[#This Row],[CODIGO]],STOCK_STARSOFT[],5,FALSE)</f>
        <v>89.9</v>
      </c>
      <c r="L1389">
        <f>SALIDA[[#This Row],[CANTIDAD]]*SALIDA[[#This Row],[PRECIO UND]]</f>
        <v>179.8</v>
      </c>
    </row>
    <row r="1390" spans="1:12" x14ac:dyDescent="0.25">
      <c r="A1390" s="6" t="s">
        <v>3880</v>
      </c>
      <c r="B1390" s="100" t="str">
        <f>VLOOKUP(SALIDA[[#This Row],[CODIGO]],STOCKSANLUIS[],2,FALSE)</f>
        <v>GAS REFRIGERANTE R134A  X 340 GR - (TAPA CON VALVULA) - ICELOONG</v>
      </c>
      <c r="C1390" s="153">
        <v>45968</v>
      </c>
      <c r="D1390">
        <v>30</v>
      </c>
      <c r="E1390">
        <f>IF(VLOOKUP(SALIDA[[#This Row],[CODIGO]],STOCKSANLUIS[],6,FALSE)=0,"PRODUCTO SIN STOCK/UBICACIÓN",VLOOKUP(SALIDA[[#This Row],[CODIGO]],STOCKSANLUIS[],6,FALSE))</f>
        <v>1</v>
      </c>
      <c r="F1390">
        <f>SALIDA[[#This Row],[CANTIDAD]]/SALIDA[[#This Row],[UND MEDIDA]]</f>
        <v>30</v>
      </c>
      <c r="G1390" t="str">
        <f>VLOOKUP(SALIDA[[#This Row],[CODIGO]],FAMILIAS[],4,FALSE)</f>
        <v>ZHEJIANG YONGHE</v>
      </c>
      <c r="H1390" s="10" t="str">
        <f>IF(VLOOKUP(SALIDA[[#This Row],[CODIGO]],STOCKSANLUIS[],7,FALSE)=0,"PRODUCTO SIN STOCK/UBICACIÓN",VLOOKUP(SALIDA[[#This Row],[CODIGO]],STOCKSANLUIS[],7,FALSE))</f>
        <v>B</v>
      </c>
      <c r="I1390" s="10"/>
      <c r="J1390" t="str">
        <f>SALIDA[[#This Row],[CODIGO]]&amp;"       "&amp;SALIDA[[#This Row],[FAMILIA]]</f>
        <v>03343       ZHEJIANG YONGHE</v>
      </c>
      <c r="K1390">
        <f>VLOOKUP(SALIDA[[#This Row],[CODIGO]],STOCK_STARSOFT[],5,FALSE)</f>
        <v>3.1289889999999998</v>
      </c>
      <c r="L1390">
        <f>SALIDA[[#This Row],[CANTIDAD]]*SALIDA[[#This Row],[PRECIO UND]]</f>
        <v>93.869669999999999</v>
      </c>
    </row>
    <row r="1391" spans="1:12" x14ac:dyDescent="0.25">
      <c r="A1391" s="6" t="s">
        <v>1251</v>
      </c>
      <c r="B1391" s="100" t="str">
        <f>VLOOKUP(SALIDA[[#This Row],[CODIGO]],STOCKSANLUIS[],2,FALSE)</f>
        <v>LAMAS DE PVC ALECO 8X0.08X300  (20 CM X 2MMX 91.44M) STANDARD SMOOTH -170008</v>
      </c>
      <c r="C1391" s="153">
        <v>45968</v>
      </c>
      <c r="D1391">
        <v>91.44</v>
      </c>
      <c r="E1391">
        <f>IF(VLOOKUP(SALIDA[[#This Row],[CODIGO]],STOCKSANLUIS[],6,FALSE)=0,"PRODUCTO SIN STOCK/UBICACIÓN",VLOOKUP(SALIDA[[#This Row],[CODIGO]],STOCKSANLUIS[],6,FALSE))</f>
        <v>91.44</v>
      </c>
      <c r="F1391">
        <f>SALIDA[[#This Row],[CANTIDAD]]/SALIDA[[#This Row],[UND MEDIDA]]</f>
        <v>1</v>
      </c>
      <c r="G1391" t="str">
        <f>VLOOKUP(SALIDA[[#This Row],[CODIGO]],FAMILIAS[],4,FALSE)</f>
        <v>ES ROBBINS</v>
      </c>
      <c r="H1391" s="10" t="str">
        <f>IF(VLOOKUP(SALIDA[[#This Row],[CODIGO]],STOCKSANLUIS[],7,FALSE)=0,"PRODUCTO SIN STOCK/UBICACIÓN",VLOOKUP(SALIDA[[#This Row],[CODIGO]],STOCKSANLUIS[],7,FALSE))</f>
        <v>B/C</v>
      </c>
      <c r="I1391" s="10"/>
      <c r="J1391" t="str">
        <f>SALIDA[[#This Row],[CODIGO]]&amp;"       "&amp;SALIDA[[#This Row],[FAMILIA]]</f>
        <v>01331       ES ROBBINS</v>
      </c>
      <c r="K1391">
        <f>VLOOKUP(SALIDA[[#This Row],[CODIGO]],STOCK_STARSOFT[],5,FALSE)</f>
        <v>1.922936</v>
      </c>
      <c r="L1391">
        <f>SALIDA[[#This Row],[CANTIDAD]]*SALIDA[[#This Row],[PRECIO UND]]</f>
        <v>175.83326783999999</v>
      </c>
    </row>
    <row r="1392" spans="1:12" x14ac:dyDescent="0.25">
      <c r="A1392" s="6" t="s">
        <v>3000</v>
      </c>
      <c r="B1392" s="100" t="str">
        <f>VLOOKUP(SALIDA[[#This Row],[CODIGO]],STOCKSANLUIS[],2,FALSE)</f>
        <v>ANTORCHA DUAL PARA MAP GASS JH-1D2 - EVERWELL</v>
      </c>
      <c r="C1392" s="153">
        <v>45968</v>
      </c>
      <c r="D1392">
        <v>7</v>
      </c>
      <c r="E1392">
        <f>IF(VLOOKUP(SALIDA[[#This Row],[CODIGO]],STOCKSANLUIS[],6,FALSE)=0,"PRODUCTO SIN STOCK/UBICACIÓN",VLOOKUP(SALIDA[[#This Row],[CODIGO]],STOCKSANLUIS[],6,FALSE))</f>
        <v>1</v>
      </c>
      <c r="F1392">
        <f>SALIDA[[#This Row],[CANTIDAD]]/SALIDA[[#This Row],[UND MEDIDA]]</f>
        <v>7</v>
      </c>
      <c r="G1392" t="str">
        <f>VLOOKUP(SALIDA[[#This Row],[CODIGO]],FAMILIAS[],4,FALSE)</f>
        <v>EVERWELL</v>
      </c>
      <c r="H1392" s="10" t="str">
        <f>IF(VLOOKUP(SALIDA[[#This Row],[CODIGO]],STOCKSANLUIS[],7,FALSE)=0,"PRODUCTO SIN STOCK/UBICACIÓN",VLOOKUP(SALIDA[[#This Row],[CODIGO]],STOCKSANLUIS[],7,FALSE))</f>
        <v>A</v>
      </c>
      <c r="I1392" s="10" t="s">
        <v>19536</v>
      </c>
      <c r="J1392" t="str">
        <f>SALIDA[[#This Row],[CODIGO]]&amp;"       "&amp;SALIDA[[#This Row],[FAMILIA]]</f>
        <v>02429       EVERWELL</v>
      </c>
      <c r="K1392">
        <f>VLOOKUP(SALIDA[[#This Row],[CODIGO]],STOCK_STARSOFT[],5,FALSE)</f>
        <v>15.93449</v>
      </c>
      <c r="L1392">
        <f>SALIDA[[#This Row],[CANTIDAD]]*SALIDA[[#This Row],[PRECIO UND]]</f>
        <v>111.54143000000001</v>
      </c>
    </row>
    <row r="1393" spans="1:12" x14ac:dyDescent="0.25">
      <c r="A1393" s="6" t="s">
        <v>3931</v>
      </c>
      <c r="B1393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1393" s="153">
        <v>45968</v>
      </c>
      <c r="D1393">
        <v>1</v>
      </c>
      <c r="E1393">
        <f>IF(VLOOKUP(SALIDA[[#This Row],[CODIGO]],STOCKSANLUIS[],6,FALSE)=0,"PRODUCTO SIN STOCK/UBICACIÓN",VLOOKUP(SALIDA[[#This Row],[CODIGO]],STOCKSANLUIS[],6,FALSE))</f>
        <v>1</v>
      </c>
      <c r="F1393">
        <f>SALIDA[[#This Row],[CANTIDAD]]/SALIDA[[#This Row],[UND MEDIDA]]</f>
        <v>1</v>
      </c>
      <c r="G1393" t="str">
        <f>VLOOKUP(SALIDA[[#This Row],[CODIGO]],FAMILIAS[],4,FALSE)</f>
        <v>VIKING</v>
      </c>
      <c r="H1393" s="10" t="str">
        <f>IF(VLOOKUP(SALIDA[[#This Row],[CODIGO]],STOCKSANLUIS[],7,FALSE)=0,"PRODUCTO SIN STOCK/UBICACIÓN",VLOOKUP(SALIDA[[#This Row],[CODIGO]],STOCKSANLUIS[],7,FALSE))</f>
        <v>B</v>
      </c>
      <c r="I1393" s="10"/>
      <c r="J1393" t="str">
        <f>SALIDA[[#This Row],[CODIGO]]&amp;"       "&amp;SALIDA[[#This Row],[FAMILIA]]</f>
        <v>03397       VIKING</v>
      </c>
      <c r="K1393">
        <f>VLOOKUP(SALIDA[[#This Row],[CODIGO]],STOCK_STARSOFT[],5,FALSE)</f>
        <v>267.68141000000003</v>
      </c>
      <c r="L1393">
        <f>SALIDA[[#This Row],[CANTIDAD]]*SALIDA[[#This Row],[PRECIO UND]]</f>
        <v>267.68141000000003</v>
      </c>
    </row>
    <row r="1394" spans="1:12" x14ac:dyDescent="0.25">
      <c r="A1394" s="6" t="s">
        <v>3665</v>
      </c>
      <c r="B1394" s="100" t="str">
        <f>VLOOKUP(SALIDA[[#This Row],[CODIGO]],STOCKSANLUIS[],2,FALSE)</f>
        <v>AGENTE DE LIMPIEZA INTERNA OPTEON SF FLUSH X 4.54 KG - CHEMOURS - REEMPLAZO DEL R141B</v>
      </c>
      <c r="C1394" s="153">
        <v>45968</v>
      </c>
      <c r="D1394">
        <v>4</v>
      </c>
      <c r="E1394">
        <f>IF(VLOOKUP(SALIDA[[#This Row],[CODIGO]],STOCKSANLUIS[],6,FALSE)=0,"PRODUCTO SIN STOCK/UBICACIÓN",VLOOKUP(SALIDA[[#This Row],[CODIGO]],STOCKSANLUIS[],6,FALSE))</f>
        <v>1</v>
      </c>
      <c r="F1394">
        <f>SALIDA[[#This Row],[CANTIDAD]]/SALIDA[[#This Row],[UND MEDIDA]]</f>
        <v>4</v>
      </c>
      <c r="G1394" t="str">
        <f>VLOOKUP(SALIDA[[#This Row],[CODIGO]],FAMILIAS[],4,FALSE)</f>
        <v>THE CHEMOURS</v>
      </c>
      <c r="H1394" s="10" t="str">
        <f>IF(VLOOKUP(SALIDA[[#This Row],[CODIGO]],STOCKSANLUIS[],7,FALSE)=0,"PRODUCTO SIN STOCK/UBICACIÓN",VLOOKUP(SALIDA[[#This Row],[CODIGO]],STOCKSANLUIS[],7,FALSE))</f>
        <v>C</v>
      </c>
      <c r="I1394" s="10"/>
      <c r="J1394" t="str">
        <f>SALIDA[[#This Row],[CODIGO]]&amp;"       "&amp;SALIDA[[#This Row],[FAMILIA]]</f>
        <v>03051       THE CHEMOURS</v>
      </c>
      <c r="K1394">
        <f>VLOOKUP(SALIDA[[#This Row],[CODIGO]],STOCK_STARSOFT[],5,FALSE)</f>
        <v>91.188703000000004</v>
      </c>
      <c r="L1394">
        <f>SALIDA[[#This Row],[CANTIDAD]]*SALIDA[[#This Row],[PRECIO UND]]</f>
        <v>364.75481200000002</v>
      </c>
    </row>
    <row r="1395" spans="1:12" x14ac:dyDescent="0.25">
      <c r="A1395" s="6" t="s">
        <v>773</v>
      </c>
      <c r="B1395" s="100" t="str">
        <f>VLOOKUP(SALIDA[[#This Row],[CODIGO]],STOCKSANLUIS[],2,FALSE)</f>
        <v>FILTRO SECADOR - 305 - 5/8 - ROSCABLE - QDM-305 - QUALITY</v>
      </c>
      <c r="C1395" s="153">
        <v>45968</v>
      </c>
      <c r="D1395">
        <v>1</v>
      </c>
      <c r="E1395">
        <f>IF(VLOOKUP(SALIDA[[#This Row],[CODIGO]],STOCKSANLUIS[],6,FALSE)=0,"PRODUCTO SIN STOCK/UBICACIÓN",VLOOKUP(SALIDA[[#This Row],[CODIGO]],STOCKSANLUIS[],6,FALSE))</f>
        <v>1</v>
      </c>
      <c r="F1395">
        <f>SALIDA[[#This Row],[CANTIDAD]]/SALIDA[[#This Row],[UND MEDIDA]]</f>
        <v>1</v>
      </c>
      <c r="G1395" t="str">
        <f>VLOOKUP(SALIDA[[#This Row],[CODIGO]],FAMILIAS[],4,FALSE)</f>
        <v>QUALITY</v>
      </c>
      <c r="H1395" s="10" t="str">
        <f>IF(VLOOKUP(SALIDA[[#This Row],[CODIGO]],STOCKSANLUIS[],7,FALSE)=0,"PRODUCTO SIN STOCK/UBICACIÓN",VLOOKUP(SALIDA[[#This Row],[CODIGO]],STOCKSANLUIS[],7,FALSE))</f>
        <v>A</v>
      </c>
      <c r="I1395" s="10"/>
      <c r="J1395" t="str">
        <f>SALIDA[[#This Row],[CODIGO]]&amp;"       "&amp;SALIDA[[#This Row],[FAMILIA]]</f>
        <v>00851       QUALITY</v>
      </c>
      <c r="K1395">
        <f>VLOOKUP(SALIDA[[#This Row],[CODIGO]],STOCK_STARSOFT[],5,FALSE)</f>
        <v>7.5094159999999999</v>
      </c>
      <c r="L1395">
        <f>SALIDA[[#This Row],[CANTIDAD]]*SALIDA[[#This Row],[PRECIO UND]]</f>
        <v>7.5094159999999999</v>
      </c>
    </row>
    <row r="1396" spans="1:12" x14ac:dyDescent="0.25">
      <c r="A1396" s="6" t="s">
        <v>3651</v>
      </c>
      <c r="B1396" s="100" t="str">
        <f>VLOOKUP(SALIDA[[#This Row],[CODIGO]],STOCKSANLUIS[],2,FALSE)</f>
        <v>CONDENSADOR DE 60000 BTU/H CDU VERTICAL ST R410A 208-230V/60HZ/3PH - TEMP BLUE MADE BY CARRIER ENTERPRISE - FRIO SOLO - TBA41A-060-V5N1C</v>
      </c>
      <c r="C1396" s="153">
        <v>45968</v>
      </c>
      <c r="D1396">
        <v>1</v>
      </c>
      <c r="E1396">
        <f>IF(VLOOKUP(SALIDA[[#This Row],[CODIGO]],STOCKSANLUIS[],6,FALSE)=0,"PRODUCTO SIN STOCK/UBICACIÓN",VLOOKUP(SALIDA[[#This Row],[CODIGO]],STOCKSANLUIS[],6,FALSE))</f>
        <v>1</v>
      </c>
      <c r="F1396">
        <f>SALIDA[[#This Row],[CANTIDAD]]/SALIDA[[#This Row],[UND MEDIDA]]</f>
        <v>1</v>
      </c>
      <c r="G1396" t="str">
        <f>VLOOKUP(SALIDA[[#This Row],[CODIGO]],FAMILIAS[],4,FALSE)</f>
        <v>TEMP BLUE</v>
      </c>
      <c r="H1396" s="10" t="str">
        <f>IF(VLOOKUP(SALIDA[[#This Row],[CODIGO]],STOCKSANLUIS[],7,FALSE)=0,"PRODUCTO SIN STOCK/UBICACIÓN",VLOOKUP(SALIDA[[#This Row],[CODIGO]],STOCKSANLUIS[],7,FALSE))</f>
        <v>B</v>
      </c>
      <c r="I1396" s="10"/>
      <c r="J1396" t="str">
        <f>SALIDA[[#This Row],[CODIGO]]&amp;"       "&amp;SALIDA[[#This Row],[FAMILIA]]</f>
        <v>03043       TEMP BLUE</v>
      </c>
      <c r="K1396">
        <f>VLOOKUP(SALIDA[[#This Row],[CODIGO]],STOCK_STARSOFT[],5,FALSE)</f>
        <v>513.88498700000002</v>
      </c>
      <c r="L1396">
        <f>SALIDA[[#This Row],[CANTIDAD]]*SALIDA[[#This Row],[PRECIO UND]]</f>
        <v>513.88498700000002</v>
      </c>
    </row>
    <row r="1397" spans="1:12" x14ac:dyDescent="0.25">
      <c r="A1397" s="6" t="s">
        <v>2427</v>
      </c>
      <c r="B1397" s="100" t="str">
        <f>VLOOKUP(SALIDA[[#This Row],[CODIGO]],STOCKSANLUIS[],2,FALSE)</f>
        <v>TERMOMETRO DIGITAL TI-44 EW PLUS - VER.01 - 115 /220 VAC - FULL GAUGE - WHITE</v>
      </c>
      <c r="C1397" s="153">
        <v>45968</v>
      </c>
      <c r="D1397">
        <v>4</v>
      </c>
      <c r="E1397">
        <f>IF(VLOOKUP(SALIDA[[#This Row],[CODIGO]],STOCKSANLUIS[],6,FALSE)=0,"PRODUCTO SIN STOCK/UBICACIÓN",VLOOKUP(SALIDA[[#This Row],[CODIGO]],STOCKSANLUIS[],6,FALSE))</f>
        <v>1</v>
      </c>
      <c r="F1397">
        <f>SALIDA[[#This Row],[CANTIDAD]]/SALIDA[[#This Row],[UND MEDIDA]]</f>
        <v>4</v>
      </c>
      <c r="G1397" t="str">
        <f>VLOOKUP(SALIDA[[#This Row],[CODIGO]],FAMILIAS[],4,FALSE)</f>
        <v>FULL GAUGE</v>
      </c>
      <c r="H1397" s="10" t="str">
        <f>IF(VLOOKUP(SALIDA[[#This Row],[CODIGO]],STOCKSANLUIS[],7,FALSE)=0,"PRODUCTO SIN STOCK/UBICACIÓN",VLOOKUP(SALIDA[[#This Row],[CODIGO]],STOCKSANLUIS[],7,FALSE))</f>
        <v>C</v>
      </c>
      <c r="I1397" s="10"/>
      <c r="J1397" t="str">
        <f>SALIDA[[#This Row],[CODIGO]]&amp;"       "&amp;SALIDA[[#This Row],[FAMILIA]]</f>
        <v>02009       FULL GAUGE</v>
      </c>
      <c r="K1397">
        <f>VLOOKUP(SALIDA[[#This Row],[CODIGO]],STOCK_STARSOFT[],5,FALSE)</f>
        <v>25.290130000000001</v>
      </c>
      <c r="L1397">
        <f>SALIDA[[#This Row],[CANTIDAD]]*SALIDA[[#This Row],[PRECIO UND]]</f>
        <v>101.16052000000001</v>
      </c>
    </row>
    <row r="1398" spans="1:12" x14ac:dyDescent="0.25">
      <c r="A1398" s="6" t="s">
        <v>3981</v>
      </c>
      <c r="B1398" s="100" t="str">
        <f>VLOOKUP(SALIDA[[#This Row],[CODIGO]],STOCKSANLUIS[],2,FALSE)</f>
        <v>GAS REFRIGERANTE R32 -9.5KG ICELOONG</v>
      </c>
      <c r="C1398" s="153">
        <v>45968</v>
      </c>
      <c r="D1398">
        <v>29</v>
      </c>
      <c r="E1398">
        <f>IF(VLOOKUP(SALIDA[[#This Row],[CODIGO]],STOCKSANLUIS[],6,FALSE)=0,"PRODUCTO SIN STOCK/UBICACIÓN",VLOOKUP(SALIDA[[#This Row],[CODIGO]],STOCKSANLUIS[],6,FALSE))</f>
        <v>1</v>
      </c>
      <c r="F1398">
        <f>SALIDA[[#This Row],[CANTIDAD]]/SALIDA[[#This Row],[UND MEDIDA]]</f>
        <v>29</v>
      </c>
      <c r="G1398" t="str">
        <f>VLOOKUP(SALIDA[[#This Row],[CODIGO]],FAMILIAS[],4,FALSE)</f>
        <v>ZHEJIANG YONGHE</v>
      </c>
      <c r="H1398" s="10" t="str">
        <f>IF(VLOOKUP(SALIDA[[#This Row],[CODIGO]],STOCKSANLUIS[],7,FALSE)=0,"PRODUCTO SIN STOCK/UBICACIÓN",VLOOKUP(SALIDA[[#This Row],[CODIGO]],STOCKSANLUIS[],7,FALSE))</f>
        <v>C</v>
      </c>
      <c r="I1398" s="10"/>
      <c r="J1398" t="str">
        <f>SALIDA[[#This Row],[CODIGO]]&amp;"       "&amp;SALIDA[[#This Row],[FAMILIA]]</f>
        <v>03434       ZHEJIANG YONGHE</v>
      </c>
      <c r="K1398">
        <f>VLOOKUP(SALIDA[[#This Row],[CODIGO]],STOCK_STARSOFT[],5,FALSE)</f>
        <v>59.153311000000002</v>
      </c>
      <c r="L1398">
        <f>SALIDA[[#This Row],[CANTIDAD]]*SALIDA[[#This Row],[PRECIO UND]]</f>
        <v>1715.446019</v>
      </c>
    </row>
    <row r="1399" spans="1:12" x14ac:dyDescent="0.25">
      <c r="A1399" s="6" t="s">
        <v>91</v>
      </c>
      <c r="B1399" s="100" t="str">
        <f>VLOOKUP(SALIDA[[#This Row],[CODIGO]],STOCKSANLUIS[],2,FALSE)</f>
        <v>TERMOSTATO DIGITAL TIC-17RGTI  - VER.09 - 115/220 VAC - FULL GAUGE</v>
      </c>
      <c r="C1399" s="153">
        <v>45968</v>
      </c>
      <c r="D1399">
        <v>1</v>
      </c>
      <c r="E1399">
        <f>IF(VLOOKUP(SALIDA[[#This Row],[CODIGO]],STOCKSANLUIS[],6,FALSE)=0,"PRODUCTO SIN STOCK/UBICACIÓN",VLOOKUP(SALIDA[[#This Row],[CODIGO]],STOCKSANLUIS[],6,FALSE))</f>
        <v>1</v>
      </c>
      <c r="F1399">
        <f>SALIDA[[#This Row],[CANTIDAD]]/SALIDA[[#This Row],[UND MEDIDA]]</f>
        <v>1</v>
      </c>
      <c r="G1399" t="str">
        <f>VLOOKUP(SALIDA[[#This Row],[CODIGO]],FAMILIAS[],4,FALSE)</f>
        <v>FULL GAUGE</v>
      </c>
      <c r="H1399" s="10" t="str">
        <f>IF(VLOOKUP(SALIDA[[#This Row],[CODIGO]],STOCKSANLUIS[],7,FALSE)=0,"PRODUCTO SIN STOCK/UBICACIÓN",VLOOKUP(SALIDA[[#This Row],[CODIGO]],STOCKSANLUIS[],7,FALSE))</f>
        <v>A</v>
      </c>
      <c r="I1399" s="10"/>
      <c r="J1399" t="str">
        <f>SALIDA[[#This Row],[CODIGO]]&amp;"       "&amp;SALIDA[[#This Row],[FAMILIA]]</f>
        <v>00050       FULL GAUGE</v>
      </c>
      <c r="K1399">
        <f>VLOOKUP(SALIDA[[#This Row],[CODIGO]],STOCK_STARSOFT[],5,FALSE)</f>
        <v>18.869686000000002</v>
      </c>
      <c r="L1399">
        <f>SALIDA[[#This Row],[CANTIDAD]]*SALIDA[[#This Row],[PRECIO UND]]</f>
        <v>18.869686000000002</v>
      </c>
    </row>
    <row r="1400" spans="1:12" x14ac:dyDescent="0.25">
      <c r="A1400" s="6" t="s">
        <v>3339</v>
      </c>
      <c r="B1400" s="100" t="str">
        <f>VLOOKUP(SALIDA[[#This Row],[CODIGO]],STOCKSANLUIS[],2,FALSE)</f>
        <v>GAS REFRIGERANTE R134 - 13.6KG ICELOONG</v>
      </c>
      <c r="C1400" s="153">
        <v>45968</v>
      </c>
      <c r="D1400">
        <v>1</v>
      </c>
      <c r="E1400">
        <f>IF(VLOOKUP(SALIDA[[#This Row],[CODIGO]],STOCKSANLUIS[],6,FALSE)=0,"PRODUCTO SIN STOCK/UBICACIÓN",VLOOKUP(SALIDA[[#This Row],[CODIGO]],STOCKSANLUIS[],6,FALSE))</f>
        <v>1</v>
      </c>
      <c r="F1400">
        <f>SALIDA[[#This Row],[CANTIDAD]]/SALIDA[[#This Row],[UND MEDIDA]]</f>
        <v>1</v>
      </c>
      <c r="G1400" t="str">
        <f>VLOOKUP(SALIDA[[#This Row],[CODIGO]],FAMILIAS[],4,FALSE)</f>
        <v>ZHEJIANG YONGHE</v>
      </c>
      <c r="H1400" s="10" t="str">
        <f>IF(VLOOKUP(SALIDA[[#This Row],[CODIGO]],STOCKSANLUIS[],7,FALSE)=0,"PRODUCTO SIN STOCK/UBICACIÓN",VLOOKUP(SALIDA[[#This Row],[CODIGO]],STOCKSANLUIS[],7,FALSE))</f>
        <v>C</v>
      </c>
      <c r="I1400" s="10"/>
      <c r="J1400" t="str">
        <f>SALIDA[[#This Row],[CODIGO]]&amp;"       "&amp;SALIDA[[#This Row],[FAMILIA]]</f>
        <v>02751       ZHEJIANG YONGHE</v>
      </c>
      <c r="K1400">
        <f>VLOOKUP(SALIDA[[#This Row],[CODIGO]],STOCK_STARSOFT[],5,FALSE)</f>
        <v>106.20946600000001</v>
      </c>
      <c r="L1400">
        <f>SALIDA[[#This Row],[CANTIDAD]]*SALIDA[[#This Row],[PRECIO UND]]</f>
        <v>106.20946600000001</v>
      </c>
    </row>
    <row r="1401" spans="1:12" x14ac:dyDescent="0.25">
      <c r="A1401" s="6" t="s">
        <v>931</v>
      </c>
      <c r="B1401" s="100" t="str">
        <f>VLOOKUP(SALIDA[[#This Row],[CODIGO]],STOCKSANLUIS[],2,FALSE)</f>
        <v>ACEITE POLIOLESTER POE 32 - 1 GALON - BVA</v>
      </c>
      <c r="C1401" s="153">
        <v>45968</v>
      </c>
      <c r="D1401">
        <v>1</v>
      </c>
      <c r="E1401">
        <f>IF(VLOOKUP(SALIDA[[#This Row],[CODIGO]],STOCKSANLUIS[],6,FALSE)=0,"PRODUCTO SIN STOCK/UBICACIÓN",VLOOKUP(SALIDA[[#This Row],[CODIGO]],STOCKSANLUIS[],6,FALSE))</f>
        <v>1</v>
      </c>
      <c r="F1401">
        <f>SALIDA[[#This Row],[CANTIDAD]]/SALIDA[[#This Row],[UND MEDIDA]]</f>
        <v>1</v>
      </c>
      <c r="G1401" t="str">
        <f>VLOOKUP(SALIDA[[#This Row],[CODIGO]],FAMILIAS[],4,FALSE)</f>
        <v>BVA</v>
      </c>
      <c r="H1401" s="10" t="str">
        <f>IF(VLOOKUP(SALIDA[[#This Row],[CODIGO]],STOCKSANLUIS[],7,FALSE)=0,"PRODUCTO SIN STOCK/UBICACIÓN",VLOOKUP(SALIDA[[#This Row],[CODIGO]],STOCKSANLUIS[],7,FALSE))</f>
        <v>C</v>
      </c>
      <c r="I1401" s="10"/>
      <c r="J1401" t="str">
        <f>SALIDA[[#This Row],[CODIGO]]&amp;"       "&amp;SALIDA[[#This Row],[FAMILIA]]</f>
        <v>00987       BVA</v>
      </c>
      <c r="K1401">
        <f>VLOOKUP(SALIDA[[#This Row],[CODIGO]],STOCK_STARSOFT[],5,FALSE)</f>
        <v>47.466326000000002</v>
      </c>
      <c r="L1401">
        <f>SALIDA[[#This Row],[CANTIDAD]]*SALIDA[[#This Row],[PRECIO UND]]</f>
        <v>47.466326000000002</v>
      </c>
    </row>
    <row r="1402" spans="1:12" x14ac:dyDescent="0.25">
      <c r="A1402" s="6" t="s">
        <v>3665</v>
      </c>
      <c r="B1402" s="100" t="str">
        <f>VLOOKUP(SALIDA[[#This Row],[CODIGO]],STOCKSANLUIS[],2,FALSE)</f>
        <v>AGENTE DE LIMPIEZA INTERNA OPTEON SF FLUSH X 4.54 KG - CHEMOURS - REEMPLAZO DEL R141B</v>
      </c>
      <c r="C1402" s="153">
        <v>45968</v>
      </c>
      <c r="D1402">
        <v>5</v>
      </c>
      <c r="E1402">
        <f>IF(VLOOKUP(SALIDA[[#This Row],[CODIGO]],STOCKSANLUIS[],6,FALSE)=0,"PRODUCTO SIN STOCK/UBICACIÓN",VLOOKUP(SALIDA[[#This Row],[CODIGO]],STOCKSANLUIS[],6,FALSE))</f>
        <v>1</v>
      </c>
      <c r="F1402">
        <f>SALIDA[[#This Row],[CANTIDAD]]/SALIDA[[#This Row],[UND MEDIDA]]</f>
        <v>5</v>
      </c>
      <c r="G1402" t="str">
        <f>VLOOKUP(SALIDA[[#This Row],[CODIGO]],FAMILIAS[],4,FALSE)</f>
        <v>THE CHEMOURS</v>
      </c>
      <c r="H1402" s="10" t="str">
        <f>IF(VLOOKUP(SALIDA[[#This Row],[CODIGO]],STOCKSANLUIS[],7,FALSE)=0,"PRODUCTO SIN STOCK/UBICACIÓN",VLOOKUP(SALIDA[[#This Row],[CODIGO]],STOCKSANLUIS[],7,FALSE))</f>
        <v>C</v>
      </c>
      <c r="I1402" s="10"/>
      <c r="J1402" t="str">
        <f>SALIDA[[#This Row],[CODIGO]]&amp;"       "&amp;SALIDA[[#This Row],[FAMILIA]]</f>
        <v>03051       THE CHEMOURS</v>
      </c>
      <c r="K1402">
        <f>VLOOKUP(SALIDA[[#This Row],[CODIGO]],STOCK_STARSOFT[],5,FALSE)</f>
        <v>91.188703000000004</v>
      </c>
      <c r="L1402">
        <f>SALIDA[[#This Row],[CANTIDAD]]*SALIDA[[#This Row],[PRECIO UND]]</f>
        <v>455.94351500000005</v>
      </c>
    </row>
    <row r="1403" spans="1:12" x14ac:dyDescent="0.25">
      <c r="A1403" s="6" t="s">
        <v>3683</v>
      </c>
      <c r="B1403" s="100" t="str">
        <f>VLOOKUP(SALIDA[[#This Row],[CODIGO]],STOCKSANLUIS[],2,FALSE)</f>
        <v>GAS REFRIGERANTE R600A X 420 GR -AMUCOOL</v>
      </c>
      <c r="C1403" s="153">
        <v>45968</v>
      </c>
      <c r="D1403">
        <v>86</v>
      </c>
      <c r="E1403">
        <f>IF(VLOOKUP(SALIDA[[#This Row],[CODIGO]],STOCKSANLUIS[],6,FALSE)=0,"PRODUCTO SIN STOCK/UBICACIÓN",VLOOKUP(SALIDA[[#This Row],[CODIGO]],STOCKSANLUIS[],6,FALSE))</f>
        <v>1</v>
      </c>
      <c r="F1403">
        <f>SALIDA[[#This Row],[CANTIDAD]]/SALIDA[[#This Row],[UND MEDIDA]]</f>
        <v>86</v>
      </c>
      <c r="G1403" t="str">
        <f>VLOOKUP(SALIDA[[#This Row],[CODIGO]],FAMILIAS[],4,FALSE)</f>
        <v>AMUCO</v>
      </c>
      <c r="H1403" s="10" t="str">
        <f>IF(VLOOKUP(SALIDA[[#This Row],[CODIGO]],STOCKSANLUIS[],7,FALSE)=0,"PRODUCTO SIN STOCK/UBICACIÓN",VLOOKUP(SALIDA[[#This Row],[CODIGO]],STOCKSANLUIS[],7,FALSE))</f>
        <v>C</v>
      </c>
      <c r="I1403" s="10" t="s">
        <v>19536</v>
      </c>
      <c r="J1403" t="str">
        <f>SALIDA[[#This Row],[CODIGO]]&amp;"       "&amp;SALIDA[[#This Row],[FAMILIA]]</f>
        <v>03067       AMUCO</v>
      </c>
      <c r="K1403">
        <f>VLOOKUP(SALIDA[[#This Row],[CODIGO]],STOCK_STARSOFT[],5,FALSE)</f>
        <v>2.1978800000000001</v>
      </c>
      <c r="L1403">
        <f>SALIDA[[#This Row],[CANTIDAD]]*SALIDA[[#This Row],[PRECIO UND]]</f>
        <v>189.01768000000001</v>
      </c>
    </row>
    <row r="1404" spans="1:12" x14ac:dyDescent="0.25">
      <c r="A1404" s="6" t="s">
        <v>3339</v>
      </c>
      <c r="B1404" s="100" t="str">
        <f>VLOOKUP(SALIDA[[#This Row],[CODIGO]],STOCKSANLUIS[],2,FALSE)</f>
        <v>GAS REFRIGERANTE R134 - 13.6KG ICELOONG</v>
      </c>
      <c r="C1404" s="153">
        <v>45968</v>
      </c>
      <c r="D1404">
        <v>3</v>
      </c>
      <c r="E1404">
        <f>IF(VLOOKUP(SALIDA[[#This Row],[CODIGO]],STOCKSANLUIS[],6,FALSE)=0,"PRODUCTO SIN STOCK/UBICACIÓN",VLOOKUP(SALIDA[[#This Row],[CODIGO]],STOCKSANLUIS[],6,FALSE))</f>
        <v>1</v>
      </c>
      <c r="F1404">
        <f>SALIDA[[#This Row],[CANTIDAD]]/SALIDA[[#This Row],[UND MEDIDA]]</f>
        <v>3</v>
      </c>
      <c r="G1404" t="str">
        <f>VLOOKUP(SALIDA[[#This Row],[CODIGO]],FAMILIAS[],4,FALSE)</f>
        <v>ZHEJIANG YONGHE</v>
      </c>
      <c r="H1404" s="10" t="str">
        <f>IF(VLOOKUP(SALIDA[[#This Row],[CODIGO]],STOCKSANLUIS[],7,FALSE)=0,"PRODUCTO SIN STOCK/UBICACIÓN",VLOOKUP(SALIDA[[#This Row],[CODIGO]],STOCKSANLUIS[],7,FALSE))</f>
        <v>C</v>
      </c>
      <c r="I1404" s="10"/>
      <c r="J1404" t="str">
        <f>SALIDA[[#This Row],[CODIGO]]&amp;"       "&amp;SALIDA[[#This Row],[FAMILIA]]</f>
        <v>02751       ZHEJIANG YONGHE</v>
      </c>
      <c r="K1404">
        <f>VLOOKUP(SALIDA[[#This Row],[CODIGO]],STOCK_STARSOFT[],5,FALSE)</f>
        <v>106.20946600000001</v>
      </c>
      <c r="L1404">
        <f>SALIDA[[#This Row],[CANTIDAD]]*SALIDA[[#This Row],[PRECIO UND]]</f>
        <v>318.628398</v>
      </c>
    </row>
    <row r="1405" spans="1:12" x14ac:dyDescent="0.25">
      <c r="A1405" s="6" t="s">
        <v>3927</v>
      </c>
      <c r="B1405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1405" s="153">
        <v>45968</v>
      </c>
      <c r="D1405">
        <v>1</v>
      </c>
      <c r="E1405">
        <f>IF(VLOOKUP(SALIDA[[#This Row],[CODIGO]],STOCKSANLUIS[],6,FALSE)=0,"PRODUCTO SIN STOCK/UBICACIÓN",VLOOKUP(SALIDA[[#This Row],[CODIGO]],STOCKSANLUIS[],6,FALSE))</f>
        <v>1</v>
      </c>
      <c r="F1405">
        <f>SALIDA[[#This Row],[CANTIDAD]]/SALIDA[[#This Row],[UND MEDIDA]]</f>
        <v>1</v>
      </c>
      <c r="G1405" t="str">
        <f>VLOOKUP(SALIDA[[#This Row],[CODIGO]],FAMILIAS[],4,FALSE)</f>
        <v>VIKING</v>
      </c>
      <c r="H1405" s="10" t="str">
        <f>IF(VLOOKUP(SALIDA[[#This Row],[CODIGO]],STOCKSANLUIS[],7,FALSE)=0,"PRODUCTO SIN STOCK/UBICACIÓN",VLOOKUP(SALIDA[[#This Row],[CODIGO]],STOCKSANLUIS[],7,FALSE))</f>
        <v>B</v>
      </c>
      <c r="I1405" s="10"/>
      <c r="J1405" t="str">
        <f>SALIDA[[#This Row],[CODIGO]]&amp;"       "&amp;SALIDA[[#This Row],[FAMILIA]]</f>
        <v>03395       VIKING</v>
      </c>
      <c r="K1405">
        <f>VLOOKUP(SALIDA[[#This Row],[CODIGO]],STOCK_STARSOFT[],5,FALSE)</f>
        <v>148.63707299999999</v>
      </c>
      <c r="L1405">
        <f>SALIDA[[#This Row],[CANTIDAD]]*SALIDA[[#This Row],[PRECIO UND]]</f>
        <v>148.63707299999999</v>
      </c>
    </row>
    <row r="1406" spans="1:12" x14ac:dyDescent="0.25">
      <c r="A1406" s="6" t="s">
        <v>3470</v>
      </c>
      <c r="B1406" s="100" t="str">
        <f>VLOOKUP(SALIDA[[#This Row],[CODIGO]],STOCKSANLUIS[],2,FALSE)</f>
        <v>CONTROLADOR DIGITAL DE PRESIÓN PCT-120 E PLUS - VER.02 - 220 VAC - FULL GAUGE</v>
      </c>
      <c r="C1406" s="153">
        <v>45968</v>
      </c>
      <c r="D1406">
        <v>1</v>
      </c>
      <c r="E1406">
        <f>IF(VLOOKUP(SALIDA[[#This Row],[CODIGO]],STOCKSANLUIS[],6,FALSE)=0,"PRODUCTO SIN STOCK/UBICACIÓN",VLOOKUP(SALIDA[[#This Row],[CODIGO]],STOCKSANLUIS[],6,FALSE))</f>
        <v>1</v>
      </c>
      <c r="F1406">
        <f>SALIDA[[#This Row],[CANTIDAD]]/SALIDA[[#This Row],[UND MEDIDA]]</f>
        <v>1</v>
      </c>
      <c r="G1406" t="str">
        <f>VLOOKUP(SALIDA[[#This Row],[CODIGO]],FAMILIAS[],4,FALSE)</f>
        <v>FULL GAUGE</v>
      </c>
      <c r="H1406" s="10" t="str">
        <f>IF(VLOOKUP(SALIDA[[#This Row],[CODIGO]],STOCKSANLUIS[],7,FALSE)=0,"PRODUCTO SIN STOCK/UBICACIÓN",VLOOKUP(SALIDA[[#This Row],[CODIGO]],STOCKSANLUIS[],7,FALSE))</f>
        <v>A</v>
      </c>
      <c r="I1406" s="10"/>
      <c r="J1406" t="str">
        <f>SALIDA[[#This Row],[CODIGO]]&amp;"       "&amp;SALIDA[[#This Row],[FAMILIA]]</f>
        <v>02874       FULL GAUGE</v>
      </c>
      <c r="K1406">
        <f>VLOOKUP(SALIDA[[#This Row],[CODIGO]],STOCK_STARSOFT[],5,FALSE)</f>
        <v>37.866090999999997</v>
      </c>
      <c r="L1406">
        <f>SALIDA[[#This Row],[CANTIDAD]]*SALIDA[[#This Row],[PRECIO UND]]</f>
        <v>37.866090999999997</v>
      </c>
    </row>
    <row r="1407" spans="1:12" x14ac:dyDescent="0.25">
      <c r="A1407" s="6" t="s">
        <v>2571</v>
      </c>
      <c r="B1407" s="100" t="str">
        <f>VLOOKUP(SALIDA[[#This Row],[CODIGO]],STOCKSANLUIS[],2,FALSE)</f>
        <v xml:space="preserve">BOMBA DE CONDENSADO SAUERMANN SI 1805-220V  TANQUE BAJO    </v>
      </c>
      <c r="C1407" s="153">
        <v>45968</v>
      </c>
      <c r="D1407">
        <v>1</v>
      </c>
      <c r="E1407">
        <f>IF(VLOOKUP(SALIDA[[#This Row],[CODIGO]],STOCKSANLUIS[],6,FALSE)=0,"PRODUCTO SIN STOCK/UBICACIÓN",VLOOKUP(SALIDA[[#This Row],[CODIGO]],STOCKSANLUIS[],6,FALSE))</f>
        <v>1</v>
      </c>
      <c r="F1407">
        <f>SALIDA[[#This Row],[CANTIDAD]]/SALIDA[[#This Row],[UND MEDIDA]]</f>
        <v>1</v>
      </c>
      <c r="G1407" t="str">
        <f>VLOOKUP(SALIDA[[#This Row],[CODIGO]],FAMILIAS[],4,FALSE)</f>
        <v>SAUERMANN</v>
      </c>
      <c r="H1407" s="10" t="str">
        <f>IF(VLOOKUP(SALIDA[[#This Row],[CODIGO]],STOCKSANLUIS[],7,FALSE)=0,"PRODUCTO SIN STOCK/UBICACIÓN",VLOOKUP(SALIDA[[#This Row],[CODIGO]],STOCKSANLUIS[],7,FALSE))</f>
        <v>C</v>
      </c>
      <c r="I1407" s="10"/>
      <c r="J1407" t="str">
        <f>SALIDA[[#This Row],[CODIGO]]&amp;"       "&amp;SALIDA[[#This Row],[FAMILIA]]</f>
        <v>02109       SAUERMANN</v>
      </c>
      <c r="K1407">
        <f>VLOOKUP(SALIDA[[#This Row],[CODIGO]],STOCK_STARSOFT[],5,FALSE)</f>
        <v>45.054600999999998</v>
      </c>
      <c r="L1407">
        <f>SALIDA[[#This Row],[CANTIDAD]]*SALIDA[[#This Row],[PRECIO UND]]</f>
        <v>45.054600999999998</v>
      </c>
    </row>
    <row r="1408" spans="1:12" x14ac:dyDescent="0.25">
      <c r="A1408" s="6" t="s">
        <v>653</v>
      </c>
      <c r="B1408" s="100" t="str">
        <f>VLOOKUP(SALIDA[[#This Row],[CODIGO]],STOCKSANLUIS[],2,FALSE)</f>
        <v>CUERPO DE VALVULA EXPANSION DANFOSS TE-5 1/2" X 5/8" SOLD. COD 067B4009</v>
      </c>
      <c r="C1408" s="153">
        <v>45968</v>
      </c>
      <c r="D1408">
        <v>1</v>
      </c>
      <c r="E1408">
        <f>IF(VLOOKUP(SALIDA[[#This Row],[CODIGO]],STOCKSANLUIS[],6,FALSE)=0,"PRODUCTO SIN STOCK/UBICACIÓN",VLOOKUP(SALIDA[[#This Row],[CODIGO]],STOCKSANLUIS[],6,FALSE))</f>
        <v>1</v>
      </c>
      <c r="F1408">
        <f>SALIDA[[#This Row],[CANTIDAD]]/SALIDA[[#This Row],[UND MEDIDA]]</f>
        <v>1</v>
      </c>
      <c r="G1408" t="str">
        <f>VLOOKUP(SALIDA[[#This Row],[CODIGO]],FAMILIAS[],4,FALSE)</f>
        <v>DANFOSS</v>
      </c>
      <c r="H1408" s="10" t="str">
        <f>IF(VLOOKUP(SALIDA[[#This Row],[CODIGO]],STOCKSANLUIS[],7,FALSE)=0,"PRODUCTO SIN STOCK/UBICACIÓN",VLOOKUP(SALIDA[[#This Row],[CODIGO]],STOCKSANLUIS[],7,FALSE))</f>
        <v>A</v>
      </c>
      <c r="I1408" s="10"/>
      <c r="J1408" t="str">
        <f>SALIDA[[#This Row],[CODIGO]]&amp;"       "&amp;SALIDA[[#This Row],[FAMILIA]]</f>
        <v>00718       DANFOSS</v>
      </c>
      <c r="K1408">
        <f>VLOOKUP(SALIDA[[#This Row],[CODIGO]],STOCK_STARSOFT[],5,FALSE)</f>
        <v>10.87224</v>
      </c>
      <c r="L1408">
        <f>SALIDA[[#This Row],[CANTIDAD]]*SALIDA[[#This Row],[PRECIO UND]]</f>
        <v>10.87224</v>
      </c>
    </row>
    <row r="1409" spans="1:12" x14ac:dyDescent="0.25">
      <c r="A1409" s="6" t="s">
        <v>789</v>
      </c>
      <c r="B1409" s="100" t="str">
        <f>VLOOKUP(SALIDA[[#This Row],[CODIGO]],STOCKSANLUIS[],2,FALSE)</f>
        <v>ORIFICIO # 1 PARA TEX5 - TES5 - 067B2789</v>
      </c>
      <c r="C1409" s="153">
        <v>45968</v>
      </c>
      <c r="D1409">
        <v>4</v>
      </c>
      <c r="E1409">
        <f>IF(VLOOKUP(SALIDA[[#This Row],[CODIGO]],STOCKSANLUIS[],6,FALSE)=0,"PRODUCTO SIN STOCK/UBICACIÓN",VLOOKUP(SALIDA[[#This Row],[CODIGO]],STOCKSANLUIS[],6,FALSE))</f>
        <v>1</v>
      </c>
      <c r="F1409">
        <f>SALIDA[[#This Row],[CANTIDAD]]/SALIDA[[#This Row],[UND MEDIDA]]</f>
        <v>4</v>
      </c>
      <c r="G1409" t="str">
        <f>VLOOKUP(SALIDA[[#This Row],[CODIGO]],FAMILIAS[],4,FALSE)</f>
        <v>DANFOSS</v>
      </c>
      <c r="H1409" s="10" t="str">
        <f>IF(VLOOKUP(SALIDA[[#This Row],[CODIGO]],STOCKSANLUIS[],7,FALSE)=0,"PRODUCTO SIN STOCK/UBICACIÓN",VLOOKUP(SALIDA[[#This Row],[CODIGO]],STOCKSANLUIS[],7,FALSE))</f>
        <v>A</v>
      </c>
      <c r="I1409" s="10"/>
      <c r="J1409" t="str">
        <f>SALIDA[[#This Row],[CODIGO]]&amp;"       "&amp;SALIDA[[#This Row],[FAMILIA]]</f>
        <v>00861       DANFOSS</v>
      </c>
      <c r="K1409">
        <f>VLOOKUP(SALIDA[[#This Row],[CODIGO]],STOCK_STARSOFT[],5,FALSE)</f>
        <v>18.657240000000002</v>
      </c>
      <c r="L1409">
        <f>SALIDA[[#This Row],[CANTIDAD]]*SALIDA[[#This Row],[PRECIO UND]]</f>
        <v>74.628960000000006</v>
      </c>
    </row>
    <row r="1410" spans="1:12" x14ac:dyDescent="0.25">
      <c r="A1410" s="6" t="s">
        <v>147</v>
      </c>
      <c r="B1410" s="100" t="str">
        <f>VLOOKUP(SALIDA[[#This Row],[CODIGO]],STOCKSANLUIS[],2,FALSE)</f>
        <v>ELEMENTO TERMOSTATICO DANFOSS TES-5 COD 067B3342</v>
      </c>
      <c r="C1410" s="153">
        <v>45968</v>
      </c>
      <c r="D1410">
        <v>3</v>
      </c>
      <c r="E1410">
        <f>IF(VLOOKUP(SALIDA[[#This Row],[CODIGO]],STOCKSANLUIS[],6,FALSE)=0,"PRODUCTO SIN STOCK/UBICACIÓN",VLOOKUP(SALIDA[[#This Row],[CODIGO]],STOCKSANLUIS[],6,FALSE))</f>
        <v>1</v>
      </c>
      <c r="F1410">
        <f>SALIDA[[#This Row],[CANTIDAD]]/SALIDA[[#This Row],[UND MEDIDA]]</f>
        <v>3</v>
      </c>
      <c r="G1410" t="str">
        <f>VLOOKUP(SALIDA[[#This Row],[CODIGO]],FAMILIAS[],4,FALSE)</f>
        <v>DANFOSS</v>
      </c>
      <c r="H1410" s="10" t="str">
        <f>IF(VLOOKUP(SALIDA[[#This Row],[CODIGO]],STOCKSANLUIS[],7,FALSE)=0,"PRODUCTO SIN STOCK/UBICACIÓN",VLOOKUP(SALIDA[[#This Row],[CODIGO]],STOCKSANLUIS[],7,FALSE))</f>
        <v>A</v>
      </c>
      <c r="I1410" s="10"/>
      <c r="J1410" t="str">
        <f>SALIDA[[#This Row],[CODIGO]]&amp;"       "&amp;SALIDA[[#This Row],[FAMILIA]]</f>
        <v>00091       DANFOSS</v>
      </c>
      <c r="K1410">
        <f>VLOOKUP(SALIDA[[#This Row],[CODIGO]],STOCK_STARSOFT[],5,FALSE)</f>
        <v>54.440705999999999</v>
      </c>
      <c r="L1410">
        <f>SALIDA[[#This Row],[CANTIDAD]]*SALIDA[[#This Row],[PRECIO UND]]</f>
        <v>163.32211799999999</v>
      </c>
    </row>
    <row r="1411" spans="1:12" x14ac:dyDescent="0.25">
      <c r="A1411" s="6" t="s">
        <v>2427</v>
      </c>
      <c r="B1411" s="100" t="str">
        <f>VLOOKUP(SALIDA[[#This Row],[CODIGO]],STOCKSANLUIS[],2,FALSE)</f>
        <v>TERMOMETRO DIGITAL TI-44 EW PLUS - VER.01 - 115 /220 VAC - FULL GAUGE - WHITE</v>
      </c>
      <c r="C1411" s="153">
        <v>45968</v>
      </c>
      <c r="D1411">
        <v>1</v>
      </c>
      <c r="E1411">
        <f>IF(VLOOKUP(SALIDA[[#This Row],[CODIGO]],STOCKSANLUIS[],6,FALSE)=0,"PRODUCTO SIN STOCK/UBICACIÓN",VLOOKUP(SALIDA[[#This Row],[CODIGO]],STOCKSANLUIS[],6,FALSE))</f>
        <v>1</v>
      </c>
      <c r="F1411">
        <f>SALIDA[[#This Row],[CANTIDAD]]/SALIDA[[#This Row],[UND MEDIDA]]</f>
        <v>1</v>
      </c>
      <c r="G1411" t="str">
        <f>VLOOKUP(SALIDA[[#This Row],[CODIGO]],FAMILIAS[],4,FALSE)</f>
        <v>FULL GAUGE</v>
      </c>
      <c r="H1411" s="10" t="str">
        <f>IF(VLOOKUP(SALIDA[[#This Row],[CODIGO]],STOCKSANLUIS[],7,FALSE)=0,"PRODUCTO SIN STOCK/UBICACIÓN",VLOOKUP(SALIDA[[#This Row],[CODIGO]],STOCKSANLUIS[],7,FALSE))</f>
        <v>C</v>
      </c>
      <c r="I1411" s="10"/>
      <c r="J1411" t="str">
        <f>SALIDA[[#This Row],[CODIGO]]&amp;"       "&amp;SALIDA[[#This Row],[FAMILIA]]</f>
        <v>02009       FULL GAUGE</v>
      </c>
      <c r="K1411">
        <f>VLOOKUP(SALIDA[[#This Row],[CODIGO]],STOCK_STARSOFT[],5,FALSE)</f>
        <v>25.290130000000001</v>
      </c>
      <c r="L1411">
        <f>SALIDA[[#This Row],[CANTIDAD]]*SALIDA[[#This Row],[PRECIO UND]]</f>
        <v>25.290130000000001</v>
      </c>
    </row>
    <row r="1412" spans="1:12" x14ac:dyDescent="0.25">
      <c r="A1412" s="6" t="s">
        <v>125</v>
      </c>
      <c r="B1412" s="100" t="str">
        <f>VLOOKUP(SALIDA[[#This Row],[CODIGO]],STOCKSANLUIS[],2,FALSE)</f>
        <v>BOBINA DE SOLENOIDE - 220V/60HZ/13W - COD - 018F6714 - DANFOSS</v>
      </c>
      <c r="C1412" s="153">
        <v>45969</v>
      </c>
      <c r="D1412">
        <v>3</v>
      </c>
      <c r="E1412">
        <f>IF(VLOOKUP(SALIDA[[#This Row],[CODIGO]],STOCKSANLUIS[],6,FALSE)=0,"PRODUCTO SIN STOCK/UBICACIÓN",VLOOKUP(SALIDA[[#This Row],[CODIGO]],STOCKSANLUIS[],6,FALSE))</f>
        <v>1</v>
      </c>
      <c r="F1412">
        <f>SALIDA[[#This Row],[CANTIDAD]]/SALIDA[[#This Row],[UND MEDIDA]]</f>
        <v>3</v>
      </c>
      <c r="G1412" t="str">
        <f>VLOOKUP(SALIDA[[#This Row],[CODIGO]],FAMILIAS[],4,FALSE)</f>
        <v>DANFOSS</v>
      </c>
      <c r="H1412" s="10" t="str">
        <f>IF(VLOOKUP(SALIDA[[#This Row],[CODIGO]],STOCKSANLUIS[],7,FALSE)=0,"PRODUCTO SIN STOCK/UBICACIÓN",VLOOKUP(SALIDA[[#This Row],[CODIGO]],STOCKSANLUIS[],7,FALSE))</f>
        <v>A</v>
      </c>
      <c r="I1412" s="10"/>
      <c r="J1412" t="str">
        <f>SALIDA[[#This Row],[CODIGO]]&amp;"       "&amp;SALIDA[[#This Row],[FAMILIA]]</f>
        <v>00078       DANFOSS</v>
      </c>
      <c r="K1412">
        <f>VLOOKUP(SALIDA[[#This Row],[CODIGO]],STOCK_STARSOFT[],5,FALSE)</f>
        <v>20.261431999999999</v>
      </c>
      <c r="L1412">
        <f>SALIDA[[#This Row],[CANTIDAD]]*SALIDA[[#This Row],[PRECIO UND]]</f>
        <v>60.784295999999998</v>
      </c>
    </row>
    <row r="1413" spans="1:12" x14ac:dyDescent="0.25">
      <c r="A1413" s="6" t="s">
        <v>3882</v>
      </c>
      <c r="B1413" s="100" t="str">
        <f>VLOOKUP(SALIDA[[#This Row],[CODIGO]],STOCKSANLUIS[],2,FALSE)</f>
        <v>GAS MAPP PRO X 0.400 GR  -  (TAPA CON VALVULA) - ICELOONG</v>
      </c>
      <c r="C1413" s="153">
        <v>45969</v>
      </c>
      <c r="D1413">
        <v>2</v>
      </c>
      <c r="E1413">
        <f>IF(VLOOKUP(SALIDA[[#This Row],[CODIGO]],STOCKSANLUIS[],6,FALSE)=0,"PRODUCTO SIN STOCK/UBICACIÓN",VLOOKUP(SALIDA[[#This Row],[CODIGO]],STOCKSANLUIS[],6,FALSE))</f>
        <v>1</v>
      </c>
      <c r="F1413">
        <f>SALIDA[[#This Row],[CANTIDAD]]/SALIDA[[#This Row],[UND MEDIDA]]</f>
        <v>2</v>
      </c>
      <c r="G1413" t="str">
        <f>VLOOKUP(SALIDA[[#This Row],[CODIGO]],FAMILIAS[],4,FALSE)</f>
        <v>ZHEJIANG YONGHE</v>
      </c>
      <c r="H1413" s="10" t="str">
        <f>IF(VLOOKUP(SALIDA[[#This Row],[CODIGO]],STOCKSANLUIS[],7,FALSE)=0,"PRODUCTO SIN STOCK/UBICACIÓN",VLOOKUP(SALIDA[[#This Row],[CODIGO]],STOCKSANLUIS[],7,FALSE))</f>
        <v>C</v>
      </c>
      <c r="I1413" s="10"/>
      <c r="J1413" t="str">
        <f>SALIDA[[#This Row],[CODIGO]]&amp;"       "&amp;SALIDA[[#This Row],[FAMILIA]]</f>
        <v>03346       ZHEJIANG YONGHE</v>
      </c>
      <c r="K1413">
        <f>VLOOKUP(SALIDA[[#This Row],[CODIGO]],STOCK_STARSOFT[],5,FALSE)</f>
        <v>2.6010529999999998</v>
      </c>
      <c r="L1413">
        <f>SALIDA[[#This Row],[CANTIDAD]]*SALIDA[[#This Row],[PRECIO UND]]</f>
        <v>5.2021059999999997</v>
      </c>
    </row>
    <row r="1414" spans="1:12" x14ac:dyDescent="0.25">
      <c r="A1414" s="6" t="s">
        <v>439</v>
      </c>
      <c r="B1414" s="100" t="str">
        <f>VLOOKUP(SALIDA[[#This Row],[CODIGO]],STOCKSANLUIS[],2,FALSE)</f>
        <v>ACEITE MINERAL 3G SUPER - 1 GALÓN - BVA</v>
      </c>
      <c r="C1414" s="153">
        <v>45969</v>
      </c>
      <c r="D1414">
        <v>1</v>
      </c>
      <c r="E1414">
        <f>IF(VLOOKUP(SALIDA[[#This Row],[CODIGO]],STOCKSANLUIS[],6,FALSE)=0,"PRODUCTO SIN STOCK/UBICACIÓN",VLOOKUP(SALIDA[[#This Row],[CODIGO]],STOCKSANLUIS[],6,FALSE))</f>
        <v>1</v>
      </c>
      <c r="F1414">
        <f>SALIDA[[#This Row],[CANTIDAD]]/SALIDA[[#This Row],[UND MEDIDA]]</f>
        <v>1</v>
      </c>
      <c r="G1414" t="str">
        <f>VLOOKUP(SALIDA[[#This Row],[CODIGO]],FAMILIAS[],4,FALSE)</f>
        <v>BVA</v>
      </c>
      <c r="H1414" s="10" t="str">
        <f>IF(VLOOKUP(SALIDA[[#This Row],[CODIGO]],STOCKSANLUIS[],7,FALSE)=0,"PRODUCTO SIN STOCK/UBICACIÓN",VLOOKUP(SALIDA[[#This Row],[CODIGO]],STOCKSANLUIS[],7,FALSE))</f>
        <v>C</v>
      </c>
      <c r="I1414" s="10"/>
      <c r="J1414" t="str">
        <f>SALIDA[[#This Row],[CODIGO]]&amp;"       "&amp;SALIDA[[#This Row],[FAMILIA]]</f>
        <v>00353       BVA</v>
      </c>
      <c r="K1414">
        <f>VLOOKUP(SALIDA[[#This Row],[CODIGO]],STOCK_STARSOFT[],5,FALSE)</f>
        <v>15.454063</v>
      </c>
      <c r="L1414">
        <f>SALIDA[[#This Row],[CANTIDAD]]*SALIDA[[#This Row],[PRECIO UND]]</f>
        <v>15.454063</v>
      </c>
    </row>
    <row r="1415" spans="1:12" x14ac:dyDescent="0.25">
      <c r="A1415" s="6" t="s">
        <v>2314</v>
      </c>
      <c r="B1415" s="100" t="str">
        <f>VLOOKUP(SALIDA[[#This Row],[CODIGO]],STOCKSANLUIS[],2,FALSE)</f>
        <v>FILTRO SECADOR - 083 - 3/8 - ROSCABLE - SEK-083 - EVERWELL</v>
      </c>
      <c r="C1415" s="153">
        <v>45969</v>
      </c>
      <c r="D1415">
        <v>2</v>
      </c>
      <c r="E1415">
        <f>IF(VLOOKUP(SALIDA[[#This Row],[CODIGO]],STOCKSANLUIS[],6,FALSE)=0,"PRODUCTO SIN STOCK/UBICACIÓN",VLOOKUP(SALIDA[[#This Row],[CODIGO]],STOCKSANLUIS[],6,FALSE))</f>
        <v>1</v>
      </c>
      <c r="F1415">
        <f>SALIDA[[#This Row],[CANTIDAD]]/SALIDA[[#This Row],[UND MEDIDA]]</f>
        <v>2</v>
      </c>
      <c r="G1415" t="str">
        <f>VLOOKUP(SALIDA[[#This Row],[CODIGO]],FAMILIAS[],4,FALSE)</f>
        <v>EVERWELL</v>
      </c>
      <c r="H1415" s="10" t="str">
        <f>IF(VLOOKUP(SALIDA[[#This Row],[CODIGO]],STOCKSANLUIS[],7,FALSE)=0,"PRODUCTO SIN STOCK/UBICACIÓN",VLOOKUP(SALIDA[[#This Row],[CODIGO]],STOCKSANLUIS[],7,FALSE))</f>
        <v>A</v>
      </c>
      <c r="I1415" s="10"/>
      <c r="J1415" t="str">
        <f>SALIDA[[#This Row],[CODIGO]]&amp;"       "&amp;SALIDA[[#This Row],[FAMILIA]]</f>
        <v>01944       EVERWELL</v>
      </c>
      <c r="K1415">
        <f>VLOOKUP(SALIDA[[#This Row],[CODIGO]],STOCK_STARSOFT[],5,FALSE)</f>
        <v>2.95987</v>
      </c>
      <c r="L1415">
        <f>SALIDA[[#This Row],[CANTIDAD]]*SALIDA[[#This Row],[PRECIO UND]]</f>
        <v>5.91974</v>
      </c>
    </row>
    <row r="1416" spans="1:12" x14ac:dyDescent="0.25">
      <c r="A1416" s="6" t="s">
        <v>1073</v>
      </c>
      <c r="B1416" s="100" t="str">
        <f>VLOOKUP(SALIDA[[#This Row],[CODIGO]],STOCKSANLUIS[],2,FALSE)</f>
        <v>GAS MAP BERNZOMATIC  - WORTHINGTON 14.1 OZ</v>
      </c>
      <c r="C1416" s="153">
        <v>45969</v>
      </c>
      <c r="D1416">
        <v>2</v>
      </c>
      <c r="E1416">
        <f>IF(VLOOKUP(SALIDA[[#This Row],[CODIGO]],STOCKSANLUIS[],6,FALSE)=0,"PRODUCTO SIN STOCK/UBICACIÓN",VLOOKUP(SALIDA[[#This Row],[CODIGO]],STOCKSANLUIS[],6,FALSE))</f>
        <v>1</v>
      </c>
      <c r="F1416">
        <f>SALIDA[[#This Row],[CANTIDAD]]/SALIDA[[#This Row],[UND MEDIDA]]</f>
        <v>2</v>
      </c>
      <c r="G1416" t="str">
        <f>VLOOKUP(SALIDA[[#This Row],[CODIGO]],FAMILIAS[],4,FALSE)</f>
        <v>WORTHINGTON</v>
      </c>
      <c r="H1416" s="10" t="str">
        <f>IF(VLOOKUP(SALIDA[[#This Row],[CODIGO]],STOCKSANLUIS[],7,FALSE)=0,"PRODUCTO SIN STOCK/UBICACIÓN",VLOOKUP(SALIDA[[#This Row],[CODIGO]],STOCKSANLUIS[],7,FALSE))</f>
        <v>C</v>
      </c>
      <c r="I1416" s="10"/>
      <c r="J1416" t="str">
        <f>SALIDA[[#This Row],[CODIGO]]&amp;"       "&amp;SALIDA[[#This Row],[FAMILIA]]</f>
        <v>01167       WORTHINGTON</v>
      </c>
      <c r="K1416">
        <f>VLOOKUP(SALIDA[[#This Row],[CODIGO]],STOCK_STARSOFT[],5,FALSE)</f>
        <v>3.829685</v>
      </c>
      <c r="L1416">
        <f>SALIDA[[#This Row],[CANTIDAD]]*SALIDA[[#This Row],[PRECIO UND]]</f>
        <v>7.65937</v>
      </c>
    </row>
    <row r="1417" spans="1:12" x14ac:dyDescent="0.25">
      <c r="A1417" s="6" t="s">
        <v>487</v>
      </c>
      <c r="B1417" s="100" t="str">
        <f>VLOOKUP(SALIDA[[#This Row],[CODIGO]],STOCKSANLUIS[],2,FALSE)</f>
        <v>SOLDADURA DE PLATA HARRIS AL 5%</v>
      </c>
      <c r="C1417" s="153">
        <v>45969</v>
      </c>
      <c r="D1417">
        <v>10</v>
      </c>
      <c r="E1417">
        <f>IF(VLOOKUP(SALIDA[[#This Row],[CODIGO]],STOCKSANLUIS[],6,FALSE)=0,"PRODUCTO SIN STOCK/UBICACIÓN",VLOOKUP(SALIDA[[#This Row],[CODIGO]],STOCKSANLUIS[],6,FALSE))</f>
        <v>1</v>
      </c>
      <c r="F1417">
        <f>SALIDA[[#This Row],[CANTIDAD]]/SALIDA[[#This Row],[UND MEDIDA]]</f>
        <v>10</v>
      </c>
      <c r="G1417" t="str">
        <f>VLOOKUP(SALIDA[[#This Row],[CODIGO]],FAMILIAS[],4,FALSE)</f>
        <v>HARRIS</v>
      </c>
      <c r="H1417" s="10" t="str">
        <f>IF(VLOOKUP(SALIDA[[#This Row],[CODIGO]],STOCKSANLUIS[],7,FALSE)=0,"PRODUCTO SIN STOCK/UBICACIÓN",VLOOKUP(SALIDA[[#This Row],[CODIGO]],STOCKSANLUIS[],7,FALSE))</f>
        <v>C</v>
      </c>
      <c r="I1417" s="10"/>
      <c r="J1417" t="str">
        <f>SALIDA[[#This Row],[CODIGO]]&amp;"       "&amp;SALIDA[[#This Row],[FAMILIA]]</f>
        <v>00406       HARRIS</v>
      </c>
      <c r="K1417">
        <f>VLOOKUP(SALIDA[[#This Row],[CODIGO]],STOCK_STARSOFT[],5,FALSE)</f>
        <v>2.7172480000000001</v>
      </c>
      <c r="L1417">
        <f>SALIDA[[#This Row],[CANTIDAD]]*SALIDA[[#This Row],[PRECIO UND]]</f>
        <v>27.17248</v>
      </c>
    </row>
    <row r="1418" spans="1:12" x14ac:dyDescent="0.25">
      <c r="A1418" s="6" t="s">
        <v>259</v>
      </c>
      <c r="B1418" s="100" t="str">
        <f>VLOOKUP(SALIDA[[#This Row],[CODIGO]],STOCKSANLUIS[],2,FALSE)</f>
        <v>PLATINA KLEERSTRIP MAX BULLET HTP SILVER 2  PLOMO (60 CM)- 477600</v>
      </c>
      <c r="C1418" s="153">
        <v>45969</v>
      </c>
      <c r="D1418">
        <v>12</v>
      </c>
      <c r="E1418">
        <f>IF(VLOOKUP(SALIDA[[#This Row],[CODIGO]],STOCKSANLUIS[],6,FALSE)=0,"PRODUCTO SIN STOCK/UBICACIÓN",VLOOKUP(SALIDA[[#This Row],[CODIGO]],STOCKSANLUIS[],6,FALSE))</f>
        <v>1</v>
      </c>
      <c r="F1418">
        <f>SALIDA[[#This Row],[CANTIDAD]]/SALIDA[[#This Row],[UND MEDIDA]]</f>
        <v>12</v>
      </c>
      <c r="G1418" t="str">
        <f>VLOOKUP(SALIDA[[#This Row],[CODIGO]],FAMILIAS[],4,FALSE)</f>
        <v>ES ROBBINS</v>
      </c>
      <c r="H1418" s="10" t="str">
        <f>IF(VLOOKUP(SALIDA[[#This Row],[CODIGO]],STOCKSANLUIS[],7,FALSE)=0,"PRODUCTO SIN STOCK/UBICACIÓN",VLOOKUP(SALIDA[[#This Row],[CODIGO]],STOCKSANLUIS[],7,FALSE))</f>
        <v>C</v>
      </c>
      <c r="I1418" s="10"/>
      <c r="J1418" t="str">
        <f>SALIDA[[#This Row],[CODIGO]]&amp;"       "&amp;SALIDA[[#This Row],[FAMILIA]]</f>
        <v>00186       ES ROBBINS</v>
      </c>
      <c r="K1418">
        <f>VLOOKUP(SALIDA[[#This Row],[CODIGO]],STOCK_STARSOFT[],5,FALSE)</f>
        <v>4.3959429999999999</v>
      </c>
      <c r="L1418">
        <f>SALIDA[[#This Row],[CANTIDAD]]*SALIDA[[#This Row],[PRECIO UND]]</f>
        <v>52.751316000000003</v>
      </c>
    </row>
    <row r="1419" spans="1:12" x14ac:dyDescent="0.25">
      <c r="A1419" s="6" t="s">
        <v>3404</v>
      </c>
      <c r="B1419" s="100" t="str">
        <f>VLOOKUP(SALIDA[[#This Row],[CODIGO]],STOCKSANLUIS[],2,FALSE)</f>
        <v xml:space="preserve">KIT CONTROLADOR DE VÁLVULA EXPANSIÓN ELECTRÓNICA VX1025E PLUS - VER.01 - 100-220 VAC (12 VDC) - FULL GAUGE </v>
      </c>
      <c r="C1419" s="153">
        <v>45969</v>
      </c>
      <c r="D1419">
        <v>1</v>
      </c>
      <c r="E1419">
        <f>IF(VLOOKUP(SALIDA[[#This Row],[CODIGO]],STOCKSANLUIS[],6,FALSE)=0,"PRODUCTO SIN STOCK/UBICACIÓN",VLOOKUP(SALIDA[[#This Row],[CODIGO]],STOCKSANLUIS[],6,FALSE))</f>
        <v>1</v>
      </c>
      <c r="F1419">
        <f>SALIDA[[#This Row],[CANTIDAD]]/SALIDA[[#This Row],[UND MEDIDA]]</f>
        <v>1</v>
      </c>
      <c r="G1419" t="str">
        <f>VLOOKUP(SALIDA[[#This Row],[CODIGO]],FAMILIAS[],4,FALSE)</f>
        <v>FULL GAUGE</v>
      </c>
      <c r="H1419" s="10" t="str">
        <f>IF(VLOOKUP(SALIDA[[#This Row],[CODIGO]],STOCKSANLUIS[],7,FALSE)=0,"PRODUCTO SIN STOCK/UBICACIÓN",VLOOKUP(SALIDA[[#This Row],[CODIGO]],STOCKSANLUIS[],7,FALSE))</f>
        <v>A</v>
      </c>
      <c r="I1419" s="10" t="s">
        <v>19536</v>
      </c>
      <c r="J1419" t="str">
        <f>SALIDA[[#This Row],[CODIGO]]&amp;"       "&amp;SALIDA[[#This Row],[FAMILIA]]</f>
        <v>02829       FULL GAUGE</v>
      </c>
      <c r="K1419">
        <f>VLOOKUP(SALIDA[[#This Row],[CODIGO]],STOCK_STARSOFT[],5,FALSE)</f>
        <v>151.33901</v>
      </c>
      <c r="L1419">
        <f>SALIDA[[#This Row],[CANTIDAD]]*SALIDA[[#This Row],[PRECIO UND]]</f>
        <v>151.33901</v>
      </c>
    </row>
    <row r="1420" spans="1:12" x14ac:dyDescent="0.25">
      <c r="A1420" s="6" t="s">
        <v>2020</v>
      </c>
      <c r="B1420" s="100" t="str">
        <f>VLOOKUP(SALIDA[[#This Row],[CODIGO]],STOCKSANLUIS[],2,FALSE)</f>
        <v>CONTROLADOR DE TEMPERATURA Y HUMEDAD DIGITAL MT-530EW SUPER (10-85%HR) - VER.06 - 115/220 VAC - FULL GAUGE - WHITE</v>
      </c>
      <c r="C1420" s="153">
        <v>45969</v>
      </c>
      <c r="D1420">
        <v>1</v>
      </c>
      <c r="E1420">
        <f>IF(VLOOKUP(SALIDA[[#This Row],[CODIGO]],STOCKSANLUIS[],6,FALSE)=0,"PRODUCTO SIN STOCK/UBICACIÓN",VLOOKUP(SALIDA[[#This Row],[CODIGO]],STOCKSANLUIS[],6,FALSE))</f>
        <v>1</v>
      </c>
      <c r="F1420">
        <f>SALIDA[[#This Row],[CANTIDAD]]/SALIDA[[#This Row],[UND MEDIDA]]</f>
        <v>1</v>
      </c>
      <c r="G1420" t="str">
        <f>VLOOKUP(SALIDA[[#This Row],[CODIGO]],FAMILIAS[],4,FALSE)</f>
        <v>FULL GAUGE</v>
      </c>
      <c r="H1420" s="10" t="str">
        <f>IF(VLOOKUP(SALIDA[[#This Row],[CODIGO]],STOCKSANLUIS[],7,FALSE)=0,"PRODUCTO SIN STOCK/UBICACIÓN",VLOOKUP(SALIDA[[#This Row],[CODIGO]],STOCKSANLUIS[],7,FALSE))</f>
        <v>A</v>
      </c>
      <c r="I1420" s="10"/>
      <c r="J1420" t="str">
        <f>SALIDA[[#This Row],[CODIGO]]&amp;"       "&amp;SALIDA[[#This Row],[FAMILIA]]</f>
        <v>01784       FULL GAUGE</v>
      </c>
      <c r="K1420">
        <f>VLOOKUP(SALIDA[[#This Row],[CODIGO]],STOCK_STARSOFT[],5,FALSE)</f>
        <v>45.731242000000002</v>
      </c>
      <c r="L1420">
        <f>SALIDA[[#This Row],[CANTIDAD]]*SALIDA[[#This Row],[PRECIO UND]]</f>
        <v>45.731242000000002</v>
      </c>
    </row>
    <row r="1421" spans="1:12" x14ac:dyDescent="0.25">
      <c r="A1421" s="6" t="s">
        <v>3631</v>
      </c>
      <c r="B1421" s="100" t="str">
        <f>VLOOKUP(SALIDA[[#This Row],[CODIGO]],STOCKSANLUIS[],2,FALSE)</f>
        <v>MOTOVENTILADOR MAER FAN YSWF102L40P4-570N-500S (220V/380V/440V, 60HZ, 4 POLES, 3PH, CL.F,/Y, SUCTION)</v>
      </c>
      <c r="C1421" s="153">
        <v>45969</v>
      </c>
      <c r="D1421">
        <v>1</v>
      </c>
      <c r="E1421">
        <f>IF(VLOOKUP(SALIDA[[#This Row],[CODIGO]],STOCKSANLUIS[],6,FALSE)=0,"PRODUCTO SIN STOCK/UBICACIÓN",VLOOKUP(SALIDA[[#This Row],[CODIGO]],STOCKSANLUIS[],6,FALSE))</f>
        <v>1</v>
      </c>
      <c r="F1421">
        <f>SALIDA[[#This Row],[CANTIDAD]]/SALIDA[[#This Row],[UND MEDIDA]]</f>
        <v>1</v>
      </c>
      <c r="G1421" t="str">
        <f>VLOOKUP(SALIDA[[#This Row],[CODIGO]],FAMILIAS[],4,FALSE)</f>
        <v>MAER FAN</v>
      </c>
      <c r="H1421" s="10" t="str">
        <f>IF(VLOOKUP(SALIDA[[#This Row],[CODIGO]],STOCKSANLUIS[],7,FALSE)=0,"PRODUCTO SIN STOCK/UBICACIÓN",VLOOKUP(SALIDA[[#This Row],[CODIGO]],STOCKSANLUIS[],7,FALSE))</f>
        <v>C</v>
      </c>
      <c r="I1421" s="10"/>
      <c r="J1421" t="str">
        <f>SALIDA[[#This Row],[CODIGO]]&amp;"       "&amp;SALIDA[[#This Row],[FAMILIA]]</f>
        <v>03033       MAER FAN</v>
      </c>
      <c r="K1421">
        <f>VLOOKUP(SALIDA[[#This Row],[CODIGO]],STOCK_STARSOFT[],5,FALSE)</f>
        <v>46.914290000000001</v>
      </c>
      <c r="L1421">
        <f>SALIDA[[#This Row],[CANTIDAD]]*SALIDA[[#This Row],[PRECIO UND]]</f>
        <v>46.914290000000001</v>
      </c>
    </row>
    <row r="1422" spans="1:12" x14ac:dyDescent="0.25">
      <c r="A1422" s="6" t="s">
        <v>3339</v>
      </c>
      <c r="B1422" s="100" t="str">
        <f>VLOOKUP(SALIDA[[#This Row],[CODIGO]],STOCKSANLUIS[],2,FALSE)</f>
        <v>GAS REFRIGERANTE R134 - 13.6KG ICELOONG</v>
      </c>
      <c r="C1422" s="153">
        <v>45969</v>
      </c>
      <c r="D1422">
        <v>1</v>
      </c>
      <c r="E1422">
        <f>IF(VLOOKUP(SALIDA[[#This Row],[CODIGO]],STOCKSANLUIS[],6,FALSE)=0,"PRODUCTO SIN STOCK/UBICACIÓN",VLOOKUP(SALIDA[[#This Row],[CODIGO]],STOCKSANLUIS[],6,FALSE))</f>
        <v>1</v>
      </c>
      <c r="F1422">
        <f>SALIDA[[#This Row],[CANTIDAD]]/SALIDA[[#This Row],[UND MEDIDA]]</f>
        <v>1</v>
      </c>
      <c r="G1422" t="str">
        <f>VLOOKUP(SALIDA[[#This Row],[CODIGO]],FAMILIAS[],4,FALSE)</f>
        <v>ZHEJIANG YONGHE</v>
      </c>
      <c r="H1422" s="10" t="str">
        <f>IF(VLOOKUP(SALIDA[[#This Row],[CODIGO]],STOCKSANLUIS[],7,FALSE)=0,"PRODUCTO SIN STOCK/UBICACIÓN",VLOOKUP(SALIDA[[#This Row],[CODIGO]],STOCKSANLUIS[],7,FALSE))</f>
        <v>C</v>
      </c>
      <c r="I1422" s="10"/>
      <c r="J1422" t="str">
        <f>SALIDA[[#This Row],[CODIGO]]&amp;"       "&amp;SALIDA[[#This Row],[FAMILIA]]</f>
        <v>02751       ZHEJIANG YONGHE</v>
      </c>
      <c r="K1422">
        <f>VLOOKUP(SALIDA[[#This Row],[CODIGO]],STOCK_STARSOFT[],5,FALSE)</f>
        <v>106.20946600000001</v>
      </c>
      <c r="L1422">
        <f>SALIDA[[#This Row],[CANTIDAD]]*SALIDA[[#This Row],[PRECIO UND]]</f>
        <v>106.20946600000001</v>
      </c>
    </row>
    <row r="1423" spans="1:12" x14ac:dyDescent="0.25">
      <c r="A1423" s="6" t="s">
        <v>3236</v>
      </c>
      <c r="B1423" s="100" t="str">
        <f>VLOOKUP(SALIDA[[#This Row],[CODIGO]],STOCKSANLUIS[],2,FALSE)</f>
        <v>DOBLADOR DE TUBO - 1/2" - QTB-364-12 - QUALITY</v>
      </c>
      <c r="C1423" s="153">
        <v>45971</v>
      </c>
      <c r="D1423">
        <v>3</v>
      </c>
      <c r="E1423">
        <f>IF(VLOOKUP(SALIDA[[#This Row],[CODIGO]],STOCKSANLUIS[],6,FALSE)=0,"PRODUCTO SIN STOCK/UBICACIÓN",VLOOKUP(SALIDA[[#This Row],[CODIGO]],STOCKSANLUIS[],6,FALSE))</f>
        <v>1</v>
      </c>
      <c r="F1423">
        <f>SALIDA[[#This Row],[CANTIDAD]]/SALIDA[[#This Row],[UND MEDIDA]]</f>
        <v>3</v>
      </c>
      <c r="G1423" t="str">
        <f>VLOOKUP(SALIDA[[#This Row],[CODIGO]],FAMILIAS[],4,FALSE)</f>
        <v>QUALITY</v>
      </c>
      <c r="H1423" s="10" t="str">
        <f>IF(VLOOKUP(SALIDA[[#This Row],[CODIGO]],STOCKSANLUIS[],7,FALSE)=0,"PRODUCTO SIN STOCK/UBICACIÓN",VLOOKUP(SALIDA[[#This Row],[CODIGO]],STOCKSANLUIS[],7,FALSE))</f>
        <v>C</v>
      </c>
      <c r="I1423" s="10" t="s">
        <v>19536</v>
      </c>
      <c r="J1423" t="str">
        <f>SALIDA[[#This Row],[CODIGO]]&amp;"       "&amp;SALIDA[[#This Row],[FAMILIA]]</f>
        <v>02624       QUALITY</v>
      </c>
      <c r="K1423">
        <f>VLOOKUP(SALIDA[[#This Row],[CODIGO]],STOCK_STARSOFT[],5,FALSE)</f>
        <v>12.144294</v>
      </c>
      <c r="L1423">
        <f>SALIDA[[#This Row],[CANTIDAD]]*SALIDA[[#This Row],[PRECIO UND]]</f>
        <v>36.432881999999999</v>
      </c>
    </row>
    <row r="1424" spans="1:12" x14ac:dyDescent="0.25">
      <c r="A1424" s="6" t="s">
        <v>377</v>
      </c>
      <c r="B1424" s="100" t="str">
        <f>VLOOKUP(SALIDA[[#This Row],[CODIGO]],STOCKSANLUIS[],2,FALSE)</f>
        <v>ROLLO DE COBRE FLEXIBLE 5/16" HIGH QUALITY - STARCOLD - 7.94 MM X 0.55 MM X 15 M</v>
      </c>
      <c r="C1424" s="153">
        <v>45971</v>
      </c>
      <c r="D1424">
        <v>7</v>
      </c>
      <c r="E1424">
        <f>IF(VLOOKUP(SALIDA[[#This Row],[CODIGO]],STOCKSANLUIS[],6,FALSE)=0,"PRODUCTO SIN STOCK/UBICACIÓN",VLOOKUP(SALIDA[[#This Row],[CODIGO]],STOCKSANLUIS[],6,FALSE))</f>
        <v>1</v>
      </c>
      <c r="F1424">
        <f>SALIDA[[#This Row],[CANTIDAD]]/SALIDA[[#This Row],[UND MEDIDA]]</f>
        <v>7</v>
      </c>
      <c r="G1424" t="str">
        <f>VLOOKUP(SALIDA[[#This Row],[CODIGO]],FAMILIAS[],4,FALSE)</f>
        <v>ICEAGE- ZHEJIANG JIAHE PIPES</v>
      </c>
      <c r="H1424" s="10" t="str">
        <f>IF(VLOOKUP(SALIDA[[#This Row],[CODIGO]],STOCKSANLUIS[],7,FALSE)=0,"PRODUCTO SIN STOCK/UBICACIÓN",VLOOKUP(SALIDA[[#This Row],[CODIGO]],STOCKSANLUIS[],7,FALSE))</f>
        <v>C</v>
      </c>
      <c r="I1424" s="10" t="s">
        <v>19536</v>
      </c>
      <c r="J1424" t="str">
        <f>SALIDA[[#This Row],[CODIGO]]&amp;"       "&amp;SALIDA[[#This Row],[FAMILIA]]</f>
        <v>00316       ICEAGE- ZHEJIANG JIAHE PIPES</v>
      </c>
      <c r="K1424">
        <f>VLOOKUP(SALIDA[[#This Row],[CODIGO]],STOCK_STARSOFT[],5,FALSE)</f>
        <v>22.340160999999998</v>
      </c>
      <c r="L1424">
        <f>SALIDA[[#This Row],[CANTIDAD]]*SALIDA[[#This Row],[PRECIO UND]]</f>
        <v>156.38112699999999</v>
      </c>
    </row>
    <row r="1425" spans="1:12" x14ac:dyDescent="0.25">
      <c r="A1425" s="6" t="s">
        <v>867</v>
      </c>
      <c r="B1425" s="100" t="str">
        <f>VLOOKUP(SALIDA[[#This Row],[CODIGO]],STOCKSANLUIS[],2,FALSE)</f>
        <v>ACEITE POLIOLESTER POE 68 - 1 GALON - BVA</v>
      </c>
      <c r="C1425" s="153">
        <v>45971</v>
      </c>
      <c r="D1425">
        <v>2</v>
      </c>
      <c r="E1425">
        <f>IF(VLOOKUP(SALIDA[[#This Row],[CODIGO]],STOCKSANLUIS[],6,FALSE)=0,"PRODUCTO SIN STOCK/UBICACIÓN",VLOOKUP(SALIDA[[#This Row],[CODIGO]],STOCKSANLUIS[],6,FALSE))</f>
        <v>1</v>
      </c>
      <c r="F1425">
        <f>SALIDA[[#This Row],[CANTIDAD]]/SALIDA[[#This Row],[UND MEDIDA]]</f>
        <v>2</v>
      </c>
      <c r="G1425" t="str">
        <f>VLOOKUP(SALIDA[[#This Row],[CODIGO]],FAMILIAS[],4,FALSE)</f>
        <v>BVA</v>
      </c>
      <c r="H1425" s="10" t="str">
        <f>IF(VLOOKUP(SALIDA[[#This Row],[CODIGO]],STOCKSANLUIS[],7,FALSE)=0,"PRODUCTO SIN STOCK/UBICACIÓN",VLOOKUP(SALIDA[[#This Row],[CODIGO]],STOCKSANLUIS[],7,FALSE))</f>
        <v>C</v>
      </c>
      <c r="I1425" s="10"/>
      <c r="J1425" t="str">
        <f>SALIDA[[#This Row],[CODIGO]]&amp;"       "&amp;SALIDA[[#This Row],[FAMILIA]]</f>
        <v>00945       BVA</v>
      </c>
      <c r="K1425">
        <f>VLOOKUP(SALIDA[[#This Row],[CODIGO]],STOCK_STARSOFT[],5,FALSE)</f>
        <v>50.009718999999997</v>
      </c>
      <c r="L1425">
        <f>SALIDA[[#This Row],[CANTIDAD]]*SALIDA[[#This Row],[PRECIO UND]]</f>
        <v>100.01943799999999</v>
      </c>
    </row>
    <row r="1426" spans="1:12" x14ac:dyDescent="0.25">
      <c r="A1426" s="6" t="s">
        <v>2490</v>
      </c>
      <c r="B1426" s="100" t="str">
        <f>VLOOKUP(SALIDA[[#This Row],[CODIGO]],STOCKSANLUIS[],2,FALSE)</f>
        <v>LIMPIADOR PARA CONDENSADOR - NU-BRITE - 1GALON - NU CALGON</v>
      </c>
      <c r="C1426" s="153">
        <v>45971</v>
      </c>
      <c r="D1426">
        <v>1</v>
      </c>
      <c r="E1426">
        <f>IF(VLOOKUP(SALIDA[[#This Row],[CODIGO]],STOCKSANLUIS[],6,FALSE)=0,"PRODUCTO SIN STOCK/UBICACIÓN",VLOOKUP(SALIDA[[#This Row],[CODIGO]],STOCKSANLUIS[],6,FALSE))</f>
        <v>1</v>
      </c>
      <c r="F1426">
        <f>SALIDA[[#This Row],[CANTIDAD]]/SALIDA[[#This Row],[UND MEDIDA]]</f>
        <v>1</v>
      </c>
      <c r="G1426" t="str">
        <f>VLOOKUP(SALIDA[[#This Row],[CODIGO]],FAMILIAS[],4,FALSE)</f>
        <v>NU CALGON</v>
      </c>
      <c r="H1426" s="10" t="str">
        <f>IF(VLOOKUP(SALIDA[[#This Row],[CODIGO]],STOCKSANLUIS[],7,FALSE)=0,"PRODUCTO SIN STOCK/UBICACIÓN",VLOOKUP(SALIDA[[#This Row],[CODIGO]],STOCKSANLUIS[],7,FALSE))</f>
        <v>C</v>
      </c>
      <c r="I1426" s="10"/>
      <c r="J1426" t="str">
        <f>SALIDA[[#This Row],[CODIGO]]&amp;"       "&amp;SALIDA[[#This Row],[FAMILIA]]</f>
        <v>02043       NU CALGON</v>
      </c>
      <c r="K1426">
        <f>VLOOKUP(SALIDA[[#This Row],[CODIGO]],STOCK_STARSOFT[],5,FALSE)</f>
        <v>9.0050089999999994</v>
      </c>
      <c r="L1426">
        <f>SALIDA[[#This Row],[CANTIDAD]]*SALIDA[[#This Row],[PRECIO UND]]</f>
        <v>9.0050089999999994</v>
      </c>
    </row>
    <row r="1427" spans="1:12" x14ac:dyDescent="0.25">
      <c r="A1427" s="6" t="s">
        <v>4001</v>
      </c>
      <c r="B1427" s="100" t="str">
        <f>VLOOKUP(SALIDA[[#This Row],[CODIGO]],STOCKSANLUIS[],2,FALSE)</f>
        <v>CONTACTOR 30AMP 220V QCC-302 - QUALITY</v>
      </c>
      <c r="C1427" s="153">
        <v>45971</v>
      </c>
      <c r="D1427">
        <v>1</v>
      </c>
      <c r="E1427">
        <f>IF(VLOOKUP(SALIDA[[#This Row],[CODIGO]],STOCKSANLUIS[],6,FALSE)=0,"PRODUCTO SIN STOCK/UBICACIÓN",VLOOKUP(SALIDA[[#This Row],[CODIGO]],STOCKSANLUIS[],6,FALSE))</f>
        <v>1</v>
      </c>
      <c r="F1427">
        <f>SALIDA[[#This Row],[CANTIDAD]]/SALIDA[[#This Row],[UND MEDIDA]]</f>
        <v>1</v>
      </c>
      <c r="G1427" t="str">
        <f>VLOOKUP(SALIDA[[#This Row],[CODIGO]],FAMILIAS[],4,FALSE)</f>
        <v>QUALITY</v>
      </c>
      <c r="H1427" s="10" t="str">
        <f>IF(VLOOKUP(SALIDA[[#This Row],[CODIGO]],STOCKSANLUIS[],7,FALSE)=0,"PRODUCTO SIN STOCK/UBICACIÓN",VLOOKUP(SALIDA[[#This Row],[CODIGO]],STOCKSANLUIS[],7,FALSE))</f>
        <v>A</v>
      </c>
      <c r="I1427" s="10"/>
      <c r="J1427" t="str">
        <f>SALIDA[[#This Row],[CODIGO]]&amp;"       "&amp;SALIDA[[#This Row],[FAMILIA]]</f>
        <v>03940       QUALITY</v>
      </c>
      <c r="K1427">
        <f>VLOOKUP(SALIDA[[#This Row],[CODIGO]],STOCK_STARSOFT[],5,FALSE)</f>
        <v>6.1661570000000001</v>
      </c>
      <c r="L1427">
        <f>SALIDA[[#This Row],[CANTIDAD]]*SALIDA[[#This Row],[PRECIO UND]]</f>
        <v>6.1661570000000001</v>
      </c>
    </row>
    <row r="1428" spans="1:12" x14ac:dyDescent="0.25">
      <c r="A1428" s="6" t="s">
        <v>931</v>
      </c>
      <c r="B1428" s="100" t="str">
        <f>VLOOKUP(SALIDA[[#This Row],[CODIGO]],STOCKSANLUIS[],2,FALSE)</f>
        <v>ACEITE POLIOLESTER POE 32 - 1 GALON - BVA</v>
      </c>
      <c r="C1428" s="153">
        <v>45971</v>
      </c>
      <c r="D1428">
        <v>3</v>
      </c>
      <c r="E1428">
        <f>IF(VLOOKUP(SALIDA[[#This Row],[CODIGO]],STOCKSANLUIS[],6,FALSE)=0,"PRODUCTO SIN STOCK/UBICACIÓN",VLOOKUP(SALIDA[[#This Row],[CODIGO]],STOCKSANLUIS[],6,FALSE))</f>
        <v>1</v>
      </c>
      <c r="F1428">
        <f>SALIDA[[#This Row],[CANTIDAD]]/SALIDA[[#This Row],[UND MEDIDA]]</f>
        <v>3</v>
      </c>
      <c r="G1428" t="str">
        <f>VLOOKUP(SALIDA[[#This Row],[CODIGO]],FAMILIAS[],4,FALSE)</f>
        <v>BVA</v>
      </c>
      <c r="H1428" s="10" t="str">
        <f>IF(VLOOKUP(SALIDA[[#This Row],[CODIGO]],STOCKSANLUIS[],7,FALSE)=0,"PRODUCTO SIN STOCK/UBICACIÓN",VLOOKUP(SALIDA[[#This Row],[CODIGO]],STOCKSANLUIS[],7,FALSE))</f>
        <v>C</v>
      </c>
      <c r="I1428" s="10"/>
      <c r="J1428" t="str">
        <f>SALIDA[[#This Row],[CODIGO]]&amp;"       "&amp;SALIDA[[#This Row],[FAMILIA]]</f>
        <v>00987       BVA</v>
      </c>
      <c r="K1428">
        <f>VLOOKUP(SALIDA[[#This Row],[CODIGO]],STOCK_STARSOFT[],5,FALSE)</f>
        <v>47.466326000000002</v>
      </c>
      <c r="L1428">
        <f>SALIDA[[#This Row],[CANTIDAD]]*SALIDA[[#This Row],[PRECIO UND]]</f>
        <v>142.398978</v>
      </c>
    </row>
    <row r="1429" spans="1:12" x14ac:dyDescent="0.25">
      <c r="A1429" s="6" t="s">
        <v>21734</v>
      </c>
      <c r="B1429" s="100" t="str">
        <f>VLOOKUP(SALIDA[[#This Row],[CODIGO]],STOCKSANLUIS[],2,FALSE)</f>
        <v>GAS REFRIGERANTE R134A  X 6.8 KG - ICELOONG</v>
      </c>
      <c r="C1429" s="153">
        <v>45971</v>
      </c>
      <c r="D1429">
        <v>1</v>
      </c>
      <c r="E1429">
        <f>IF(VLOOKUP(SALIDA[[#This Row],[CODIGO]],STOCKSANLUIS[],6,FALSE)=0,"PRODUCTO SIN STOCK/UBICACIÓN",VLOOKUP(SALIDA[[#This Row],[CODIGO]],STOCKSANLUIS[],6,FALSE))</f>
        <v>1</v>
      </c>
      <c r="F1429">
        <f>SALIDA[[#This Row],[CANTIDAD]]/SALIDA[[#This Row],[UND MEDIDA]]</f>
        <v>1</v>
      </c>
      <c r="G1429" t="str">
        <f>VLOOKUP(SALIDA[[#This Row],[CODIGO]],FAMILIAS[],4,FALSE)</f>
        <v>ZHEJIANG YONGHE</v>
      </c>
      <c r="H1429" s="10" t="str">
        <f>IF(VLOOKUP(SALIDA[[#This Row],[CODIGO]],STOCKSANLUIS[],7,FALSE)=0,"PRODUCTO SIN STOCK/UBICACIÓN",VLOOKUP(SALIDA[[#This Row],[CODIGO]],STOCKSANLUIS[],7,FALSE))</f>
        <v>C</v>
      </c>
      <c r="I1429" s="10"/>
      <c r="J1429" t="str">
        <f>SALIDA[[#This Row],[CODIGO]]&amp;"       "&amp;SALIDA[[#This Row],[FAMILIA]]</f>
        <v>03505       ZHEJIANG YONGHE</v>
      </c>
      <c r="K1429">
        <f>VLOOKUP(SALIDA[[#This Row],[CODIGO]],STOCK_STARSOFT[],5,FALSE)</f>
        <v>48.168781000000003</v>
      </c>
      <c r="L1429">
        <f>SALIDA[[#This Row],[CANTIDAD]]*SALIDA[[#This Row],[PRECIO UND]]</f>
        <v>48.168781000000003</v>
      </c>
    </row>
    <row r="1430" spans="1:12" x14ac:dyDescent="0.25">
      <c r="A1430" s="6" t="s">
        <v>2387</v>
      </c>
      <c r="B1430" s="100" t="str">
        <f>VLOOKUP(SALIDA[[#This Row],[CODIGO]],STOCKSANLUIS[],2,FALSE)</f>
        <v>CINTA DE ALUMINIO - 2" X 50 YDS - FASSON 0812</v>
      </c>
      <c r="C1430" s="153">
        <v>45971</v>
      </c>
      <c r="D1430">
        <v>2</v>
      </c>
      <c r="E1430">
        <f>IF(VLOOKUP(SALIDA[[#This Row],[CODIGO]],STOCKSANLUIS[],6,FALSE)=0,"PRODUCTO SIN STOCK/UBICACIÓN",VLOOKUP(SALIDA[[#This Row],[CODIGO]],STOCKSANLUIS[],6,FALSE))</f>
        <v>1</v>
      </c>
      <c r="F1430">
        <f>SALIDA[[#This Row],[CANTIDAD]]/SALIDA[[#This Row],[UND MEDIDA]]</f>
        <v>2</v>
      </c>
      <c r="G1430" t="str">
        <f>VLOOKUP(SALIDA[[#This Row],[CODIGO]],FAMILIAS[],4,FALSE)</f>
        <v>FASSON</v>
      </c>
      <c r="H1430" s="10" t="str">
        <f>IF(VLOOKUP(SALIDA[[#This Row],[CODIGO]],STOCKSANLUIS[],7,FALSE)=0,"PRODUCTO SIN STOCK/UBICACIÓN",VLOOKUP(SALIDA[[#This Row],[CODIGO]],STOCKSANLUIS[],7,FALSE))</f>
        <v>C</v>
      </c>
      <c r="I1430" s="10"/>
      <c r="J1430" t="str">
        <f>SALIDA[[#This Row],[CODIGO]]&amp;"       "&amp;SALIDA[[#This Row],[FAMILIA]]</f>
        <v>01987       FASSON</v>
      </c>
      <c r="K1430">
        <f>VLOOKUP(SALIDA[[#This Row],[CODIGO]],STOCK_STARSOFT[],5,FALSE)</f>
        <v>5.9418839999999999</v>
      </c>
      <c r="L1430">
        <f>SALIDA[[#This Row],[CANTIDAD]]*SALIDA[[#This Row],[PRECIO UND]]</f>
        <v>11.883768</v>
      </c>
    </row>
    <row r="1431" spans="1:12" x14ac:dyDescent="0.25">
      <c r="A1431" s="6" t="s">
        <v>137</v>
      </c>
      <c r="B1431" s="100" t="str">
        <f>VLOOKUP(SALIDA[[#This Row],[CODIGO]],STOCKSANLUIS[],2,FALSE)</f>
        <v>CUERPO DE VALVULA EXPANSION DANFOSS TE-12 SOLDABLE 5/8 X 7/8 COD 067B4022</v>
      </c>
      <c r="C1431" s="153">
        <v>45971</v>
      </c>
      <c r="D1431">
        <v>1</v>
      </c>
      <c r="E1431">
        <f>IF(VLOOKUP(SALIDA[[#This Row],[CODIGO]],STOCKSANLUIS[],6,FALSE)=0,"PRODUCTO SIN STOCK/UBICACIÓN",VLOOKUP(SALIDA[[#This Row],[CODIGO]],STOCKSANLUIS[],6,FALSE))</f>
        <v>1</v>
      </c>
      <c r="F1431">
        <f>SALIDA[[#This Row],[CANTIDAD]]/SALIDA[[#This Row],[UND MEDIDA]]</f>
        <v>1</v>
      </c>
      <c r="G1431" t="str">
        <f>VLOOKUP(SALIDA[[#This Row],[CODIGO]],FAMILIAS[],4,FALSE)</f>
        <v>DANFOSS</v>
      </c>
      <c r="H1431" s="10" t="str">
        <f>IF(VLOOKUP(SALIDA[[#This Row],[CODIGO]],STOCKSANLUIS[],7,FALSE)=0,"PRODUCTO SIN STOCK/UBICACIÓN",VLOOKUP(SALIDA[[#This Row],[CODIGO]],STOCKSANLUIS[],7,FALSE))</f>
        <v>A</v>
      </c>
      <c r="I1431" s="10" t="s">
        <v>19536</v>
      </c>
      <c r="J1431" t="str">
        <f>SALIDA[[#This Row],[CODIGO]]&amp;"       "&amp;SALIDA[[#This Row],[FAMILIA]]</f>
        <v>00085       DANFOSS</v>
      </c>
      <c r="K1431">
        <f>VLOOKUP(SALIDA[[#This Row],[CODIGO]],STOCK_STARSOFT[],5,FALSE)</f>
        <v>14.656974999999999</v>
      </c>
      <c r="L1431">
        <f>SALIDA[[#This Row],[CANTIDAD]]*SALIDA[[#This Row],[PRECIO UND]]</f>
        <v>14.656974999999999</v>
      </c>
    </row>
    <row r="1432" spans="1:12" x14ac:dyDescent="0.25">
      <c r="A1432" s="6" t="s">
        <v>3583</v>
      </c>
      <c r="B1432" s="100" t="str">
        <f>VLOOKUP(SALIDA[[#This Row],[CODIGO]],STOCKSANLUIS[],2,FALSE)</f>
        <v>MOTOVENTILADOR MAER FAN YSWF102L50P6-635N-550S (220V/380V/440V, 60HZ, 6 POLES, 3PH, CL.F,/Y, SUCTION)</v>
      </c>
      <c r="C1432" s="153">
        <v>45971</v>
      </c>
      <c r="D1432">
        <v>3</v>
      </c>
      <c r="E1432">
        <f>IF(VLOOKUP(SALIDA[[#This Row],[CODIGO]],STOCKSANLUIS[],6,FALSE)=0,"PRODUCTO SIN STOCK/UBICACIÓN",VLOOKUP(SALIDA[[#This Row],[CODIGO]],STOCKSANLUIS[],6,FALSE))</f>
        <v>1</v>
      </c>
      <c r="F1432">
        <f>SALIDA[[#This Row],[CANTIDAD]]/SALIDA[[#This Row],[UND MEDIDA]]</f>
        <v>3</v>
      </c>
      <c r="G1432" t="str">
        <f>VLOOKUP(SALIDA[[#This Row],[CODIGO]],FAMILIAS[],4,FALSE)</f>
        <v>MAER FAN</v>
      </c>
      <c r="H1432" s="10" t="str">
        <f>IF(VLOOKUP(SALIDA[[#This Row],[CODIGO]],STOCKSANLUIS[],7,FALSE)=0,"PRODUCTO SIN STOCK/UBICACIÓN",VLOOKUP(SALIDA[[#This Row],[CODIGO]],STOCKSANLUIS[],7,FALSE))</f>
        <v>C</v>
      </c>
      <c r="I1432" s="10" t="s">
        <v>19536</v>
      </c>
      <c r="J1432" t="str">
        <f>SALIDA[[#This Row],[CODIGO]]&amp;"       "&amp;SALIDA[[#This Row],[FAMILIA]]</f>
        <v>02986       MAER FAN</v>
      </c>
      <c r="K1432">
        <f>VLOOKUP(SALIDA[[#This Row],[CODIGO]],STOCK_STARSOFT[],5,FALSE)</f>
        <v>55.465938000000001</v>
      </c>
      <c r="L1432">
        <f>SALIDA[[#This Row],[CANTIDAD]]*SALIDA[[#This Row],[PRECIO UND]]</f>
        <v>166.39781400000001</v>
      </c>
    </row>
    <row r="1433" spans="1:12" x14ac:dyDescent="0.25">
      <c r="A1433" s="6" t="s">
        <v>2010</v>
      </c>
      <c r="B1433" s="100" t="str">
        <f>VLOOKUP(SALIDA[[#This Row],[CODIGO]],STOCKSANLUIS[],2,FALSE)</f>
        <v>CAPACITOR DE 30 MFD X 370 - 440 VAC - 30-4D - QUALITY -  (REEMPLAZA A 30-7E )</v>
      </c>
      <c r="C1433" s="153">
        <v>45972</v>
      </c>
      <c r="D1433">
        <v>1</v>
      </c>
      <c r="E1433">
        <f>IF(VLOOKUP(SALIDA[[#This Row],[CODIGO]],STOCKSANLUIS[],6,FALSE)=0,"PRODUCTO SIN STOCK/UBICACIÓN",VLOOKUP(SALIDA[[#This Row],[CODIGO]],STOCKSANLUIS[],6,FALSE))</f>
        <v>1</v>
      </c>
      <c r="F1433">
        <f>SALIDA[[#This Row],[CANTIDAD]]/SALIDA[[#This Row],[UND MEDIDA]]</f>
        <v>1</v>
      </c>
      <c r="G1433" t="str">
        <f>VLOOKUP(SALIDA[[#This Row],[CODIGO]],FAMILIAS[],4,FALSE)</f>
        <v>QUALITY</v>
      </c>
      <c r="H1433" s="10" t="str">
        <f>IF(VLOOKUP(SALIDA[[#This Row],[CODIGO]],STOCKSANLUIS[],7,FALSE)=0,"PRODUCTO SIN STOCK/UBICACIÓN",VLOOKUP(SALIDA[[#This Row],[CODIGO]],STOCKSANLUIS[],7,FALSE))</f>
        <v>A</v>
      </c>
      <c r="I1433" s="10" t="s">
        <v>19536</v>
      </c>
      <c r="J1433" t="str">
        <f>SALIDA[[#This Row],[CODIGO]]&amp;"       "&amp;SALIDA[[#This Row],[FAMILIA]]</f>
        <v>01777       QUALITY</v>
      </c>
      <c r="K1433">
        <f>VLOOKUP(SALIDA[[#This Row],[CODIGO]],STOCK_STARSOFT[],5,FALSE)</f>
        <v>1.4580139999999999</v>
      </c>
      <c r="L1433">
        <f>SALIDA[[#This Row],[CANTIDAD]]*SALIDA[[#This Row],[PRECIO UND]]</f>
        <v>1.4580139999999999</v>
      </c>
    </row>
    <row r="1434" spans="1:12" x14ac:dyDescent="0.25">
      <c r="A1434" s="6" t="s">
        <v>3735</v>
      </c>
      <c r="B1434" s="100" t="str">
        <f>VLOOKUP(SALIDA[[#This Row],[CODIGO]],STOCKSANLUIS[],2,FALSE)</f>
        <v>CAPACITOR DE 10 MFD X 370 - 440 VAC - 10-4D - QUALITY</v>
      </c>
      <c r="C1434" s="153">
        <v>45972</v>
      </c>
      <c r="D1434">
        <v>7</v>
      </c>
      <c r="E1434">
        <f>IF(VLOOKUP(SALIDA[[#This Row],[CODIGO]],STOCKSANLUIS[],6,FALSE)=0,"PRODUCTO SIN STOCK/UBICACIÓN",VLOOKUP(SALIDA[[#This Row],[CODIGO]],STOCKSANLUIS[],6,FALSE))</f>
        <v>1</v>
      </c>
      <c r="F1434">
        <f>SALIDA[[#This Row],[CANTIDAD]]/SALIDA[[#This Row],[UND MEDIDA]]</f>
        <v>7</v>
      </c>
      <c r="G1434" t="str">
        <f>VLOOKUP(SALIDA[[#This Row],[CODIGO]],FAMILIAS[],4,FALSE)</f>
        <v>QUALITY</v>
      </c>
      <c r="H1434" s="10" t="str">
        <f>IF(VLOOKUP(SALIDA[[#This Row],[CODIGO]],STOCKSANLUIS[],7,FALSE)=0,"PRODUCTO SIN STOCK/UBICACIÓN",VLOOKUP(SALIDA[[#This Row],[CODIGO]],STOCKSANLUIS[],7,FALSE))</f>
        <v>A</v>
      </c>
      <c r="I1434" s="10" t="s">
        <v>19536</v>
      </c>
      <c r="J1434" t="str">
        <f>SALIDA[[#This Row],[CODIGO]]&amp;"       "&amp;SALIDA[[#This Row],[FAMILIA]]</f>
        <v>03118       QUALITY</v>
      </c>
      <c r="K1434">
        <f>VLOOKUP(SALIDA[[#This Row],[CODIGO]],STOCK_STARSOFT[],5,FALSE)</f>
        <v>0.88789300000000004</v>
      </c>
      <c r="L1434">
        <f>SALIDA[[#This Row],[CANTIDAD]]*SALIDA[[#This Row],[PRECIO UND]]</f>
        <v>6.2152510000000003</v>
      </c>
    </row>
    <row r="1435" spans="1:12" x14ac:dyDescent="0.25">
      <c r="A1435" s="6" t="s">
        <v>79</v>
      </c>
      <c r="B1435" s="100" t="str">
        <f>VLOOKUP(SALIDA[[#This Row],[CODIGO]],STOCKSANLUIS[],2,FALSE)</f>
        <v>CONTROLADOR DE TEMPERATURA DIGITAL TC-900EL POWER - VER.07 - 12/24 VAC/DC - FULL GAUGE</v>
      </c>
      <c r="C1435" s="153">
        <v>45972</v>
      </c>
      <c r="D1435">
        <v>1</v>
      </c>
      <c r="E1435">
        <f>IF(VLOOKUP(SALIDA[[#This Row],[CODIGO]],STOCKSANLUIS[],6,FALSE)=0,"PRODUCTO SIN STOCK/UBICACIÓN",VLOOKUP(SALIDA[[#This Row],[CODIGO]],STOCKSANLUIS[],6,FALSE))</f>
        <v>1</v>
      </c>
      <c r="F1435">
        <f>SALIDA[[#This Row],[CANTIDAD]]/SALIDA[[#This Row],[UND MEDIDA]]</f>
        <v>1</v>
      </c>
      <c r="G1435" t="str">
        <f>VLOOKUP(SALIDA[[#This Row],[CODIGO]],FAMILIAS[],4,FALSE)</f>
        <v>FULL GAUGE</v>
      </c>
      <c r="H1435" s="10" t="str">
        <f>IF(VLOOKUP(SALIDA[[#This Row],[CODIGO]],STOCKSANLUIS[],7,FALSE)=0,"PRODUCTO SIN STOCK/UBICACIÓN",VLOOKUP(SALIDA[[#This Row],[CODIGO]],STOCKSANLUIS[],7,FALSE))</f>
        <v>C</v>
      </c>
      <c r="I1435" s="10"/>
      <c r="J1435" t="str">
        <f>SALIDA[[#This Row],[CODIGO]]&amp;"       "&amp;SALIDA[[#This Row],[FAMILIA]]</f>
        <v>00044       FULL GAUGE</v>
      </c>
      <c r="K1435">
        <f>VLOOKUP(SALIDA[[#This Row],[CODIGO]],STOCK_STARSOFT[],5,FALSE)</f>
        <v>21.044938999999999</v>
      </c>
      <c r="L1435">
        <f>SALIDA[[#This Row],[CANTIDAD]]*SALIDA[[#This Row],[PRECIO UND]]</f>
        <v>21.044938999999999</v>
      </c>
    </row>
    <row r="1436" spans="1:12" x14ac:dyDescent="0.25">
      <c r="A1436" s="6" t="s">
        <v>3677</v>
      </c>
      <c r="B1436" s="100" t="str">
        <f>VLOOKUP(SALIDA[[#This Row],[CODIGO]],STOCKSANLUIS[],2,FALSE)</f>
        <v>RESISTENCIA SILICONADA POTENCIA CONSTANTE TECNOLATINA  - TPC-M - 30W/M - 220V</v>
      </c>
      <c r="C1436" s="153">
        <v>45972</v>
      </c>
      <c r="D1436">
        <v>35</v>
      </c>
      <c r="E1436">
        <f>IF(VLOOKUP(SALIDA[[#This Row],[CODIGO]],STOCKSANLUIS[],6,FALSE)=0,"PRODUCTO SIN STOCK/UBICACIÓN",VLOOKUP(SALIDA[[#This Row],[CODIGO]],STOCKSANLUIS[],6,FALSE))</f>
        <v>100</v>
      </c>
      <c r="F1436">
        <f>SALIDA[[#This Row],[CANTIDAD]]/SALIDA[[#This Row],[UND MEDIDA]]</f>
        <v>0.35</v>
      </c>
      <c r="G1436" t="str">
        <f>VLOOKUP(SALIDA[[#This Row],[CODIGO]],FAMILIAS[],4,FALSE)</f>
        <v>TECNOLATINA</v>
      </c>
      <c r="H1436" s="10" t="str">
        <f>IF(VLOOKUP(SALIDA[[#This Row],[CODIGO]],STOCKSANLUIS[],7,FALSE)=0,"PRODUCTO SIN STOCK/UBICACIÓN",VLOOKUP(SALIDA[[#This Row],[CODIGO]],STOCKSANLUIS[],7,FALSE))</f>
        <v>C</v>
      </c>
      <c r="I1436" s="10"/>
      <c r="J1436" t="str">
        <f>SALIDA[[#This Row],[CODIGO]]&amp;"       "&amp;SALIDA[[#This Row],[FAMILIA]]</f>
        <v>03058       TECNOLATINA</v>
      </c>
      <c r="K1436">
        <f>VLOOKUP(SALIDA[[#This Row],[CODIGO]],STOCK_STARSOFT[],5,FALSE)</f>
        <v>1.9293849999999999</v>
      </c>
      <c r="L1436">
        <f>SALIDA[[#This Row],[CANTIDAD]]*SALIDA[[#This Row],[PRECIO UND]]</f>
        <v>67.528475</v>
      </c>
    </row>
    <row r="1437" spans="1:12" x14ac:dyDescent="0.25">
      <c r="A1437" s="6" t="s">
        <v>2010</v>
      </c>
      <c r="B1437" s="100" t="str">
        <f>VLOOKUP(SALIDA[[#This Row],[CODIGO]],STOCKSANLUIS[],2,FALSE)</f>
        <v>CAPACITOR DE 30 MFD X 370 - 440 VAC - 30-4D - QUALITY -  (REEMPLAZA A 30-7E )</v>
      </c>
      <c r="C1437" s="153">
        <v>45972</v>
      </c>
      <c r="D1437">
        <v>1</v>
      </c>
      <c r="E1437">
        <f>IF(VLOOKUP(SALIDA[[#This Row],[CODIGO]],STOCKSANLUIS[],6,FALSE)=0,"PRODUCTO SIN STOCK/UBICACIÓN",VLOOKUP(SALIDA[[#This Row],[CODIGO]],STOCKSANLUIS[],6,FALSE))</f>
        <v>1</v>
      </c>
      <c r="F1437">
        <f>SALIDA[[#This Row],[CANTIDAD]]/SALIDA[[#This Row],[UND MEDIDA]]</f>
        <v>1</v>
      </c>
      <c r="G1437" t="str">
        <f>VLOOKUP(SALIDA[[#This Row],[CODIGO]],FAMILIAS[],4,FALSE)</f>
        <v>QUALITY</v>
      </c>
      <c r="H1437" s="10" t="str">
        <f>IF(VLOOKUP(SALIDA[[#This Row],[CODIGO]],STOCKSANLUIS[],7,FALSE)=0,"PRODUCTO SIN STOCK/UBICACIÓN",VLOOKUP(SALIDA[[#This Row],[CODIGO]],STOCKSANLUIS[],7,FALSE))</f>
        <v>A</v>
      </c>
      <c r="I1437" s="10" t="s">
        <v>19536</v>
      </c>
      <c r="J1437" t="str">
        <f>SALIDA[[#This Row],[CODIGO]]&amp;"       "&amp;SALIDA[[#This Row],[FAMILIA]]</f>
        <v>01777       QUALITY</v>
      </c>
      <c r="K1437">
        <f>VLOOKUP(SALIDA[[#This Row],[CODIGO]],STOCK_STARSOFT[],5,FALSE)</f>
        <v>1.4580139999999999</v>
      </c>
      <c r="L1437">
        <f>SALIDA[[#This Row],[CANTIDAD]]*SALIDA[[#This Row],[PRECIO UND]]</f>
        <v>1.4580139999999999</v>
      </c>
    </row>
    <row r="1438" spans="1:12" x14ac:dyDescent="0.25">
      <c r="A1438" s="6" t="s">
        <v>2080</v>
      </c>
      <c r="B1438" s="100" t="str">
        <f>VLOOKUP(SALIDA[[#This Row],[CODIGO]],STOCKSANLUIS[],2,FALSE)</f>
        <v xml:space="preserve">MOTOVENTILADOR AXIAL EBM S4E500-AM03-01 - 500MM - 220V MONOFÁSICO - 4 POLOS, CON REJILLA - FLUJO V </v>
      </c>
      <c r="C1438" s="153">
        <v>45972</v>
      </c>
      <c r="D1438">
        <v>1</v>
      </c>
      <c r="E1438">
        <f>IF(VLOOKUP(SALIDA[[#This Row],[CODIGO]],STOCKSANLUIS[],6,FALSE)=0,"PRODUCTO SIN STOCK/UBICACIÓN",VLOOKUP(SALIDA[[#This Row],[CODIGO]],STOCKSANLUIS[],6,FALSE))</f>
        <v>1</v>
      </c>
      <c r="F1438">
        <f>SALIDA[[#This Row],[CANTIDAD]]/SALIDA[[#This Row],[UND MEDIDA]]</f>
        <v>1</v>
      </c>
      <c r="G1438" t="str">
        <f>VLOOKUP(SALIDA[[#This Row],[CODIGO]],FAMILIAS[],4,FALSE)</f>
        <v>EBM</v>
      </c>
      <c r="H1438" s="10" t="str">
        <f>IF(VLOOKUP(SALIDA[[#This Row],[CODIGO]],STOCKSANLUIS[],7,FALSE)=0,"PRODUCTO SIN STOCK/UBICACIÓN",VLOOKUP(SALIDA[[#This Row],[CODIGO]],STOCKSANLUIS[],7,FALSE))</f>
        <v>C</v>
      </c>
      <c r="I1438" s="10"/>
      <c r="J1438" t="str">
        <f>SALIDA[[#This Row],[CODIGO]]&amp;"       "&amp;SALIDA[[#This Row],[FAMILIA]]</f>
        <v>01820       EBM</v>
      </c>
      <c r="K1438">
        <f>VLOOKUP(SALIDA[[#This Row],[CODIGO]],STOCK_STARSOFT[],5,FALSE)</f>
        <v>186.785819</v>
      </c>
      <c r="L1438">
        <f>SALIDA[[#This Row],[CANTIDAD]]*SALIDA[[#This Row],[PRECIO UND]]</f>
        <v>186.785819</v>
      </c>
    </row>
    <row r="1439" spans="1:12" x14ac:dyDescent="0.25">
      <c r="A1439" s="6" t="s">
        <v>2858</v>
      </c>
      <c r="B1439" s="100" t="str">
        <f>VLOOKUP(SALIDA[[#This Row],[CODIGO]],STOCKSANLUIS[],2,FALSE)</f>
        <v>REFRIGERANTE PARA LIMPIEZA QWIK ECOFLUSH,QL1190 - 425 GR -1LB</v>
      </c>
      <c r="C1439" s="153">
        <v>45972</v>
      </c>
      <c r="D1439">
        <v>33</v>
      </c>
      <c r="E1439">
        <f>IF(VLOOKUP(SALIDA[[#This Row],[CODIGO]],STOCKSANLUIS[],6,FALSE)=0,"PRODUCTO SIN STOCK/UBICACIÓN",VLOOKUP(SALIDA[[#This Row],[CODIGO]],STOCKSANLUIS[],6,FALSE))</f>
        <v>1</v>
      </c>
      <c r="F1439">
        <f>SALIDA[[#This Row],[CANTIDAD]]/SALIDA[[#This Row],[UND MEDIDA]]</f>
        <v>33</v>
      </c>
      <c r="G1439" t="str">
        <f>VLOOKUP(SALIDA[[#This Row],[CODIGO]],FAMILIAS[],4,FALSE)</f>
        <v>MAINSTREAM</v>
      </c>
      <c r="H1439" s="10" t="str">
        <f>IF(VLOOKUP(SALIDA[[#This Row],[CODIGO]],STOCKSANLUIS[],7,FALSE)=0,"PRODUCTO SIN STOCK/UBICACIÓN",VLOOKUP(SALIDA[[#This Row],[CODIGO]],STOCKSANLUIS[],7,FALSE))</f>
        <v>C</v>
      </c>
      <c r="I1439" s="10" t="s">
        <v>19536</v>
      </c>
      <c r="J1439" t="str">
        <f>SALIDA[[#This Row],[CODIGO]]&amp;"       "&amp;SALIDA[[#This Row],[FAMILIA]]</f>
        <v>02317       MAINSTREAM</v>
      </c>
      <c r="K1439">
        <f>VLOOKUP(SALIDA[[#This Row],[CODIGO]],STOCK_STARSOFT[],5,FALSE)</f>
        <v>20.247046999999998</v>
      </c>
      <c r="L1439">
        <f>SALIDA[[#This Row],[CANTIDAD]]*SALIDA[[#This Row],[PRECIO UND]]</f>
        <v>668.1525509999999</v>
      </c>
    </row>
    <row r="1440" spans="1:12" x14ac:dyDescent="0.25">
      <c r="A1440" s="6" t="s">
        <v>2523</v>
      </c>
      <c r="B1440" s="100" t="str">
        <f>VLOOKUP(SALIDA[[#This Row],[CODIGO]],STOCKSANLUIS[],2,FALSE)</f>
        <v>GAS REFRIGERANTE  FREON 134A - 340 GR CHEMOURS -CAJA DE 12 - SIN VALVULA - USA</v>
      </c>
      <c r="C1440" s="153">
        <v>45972</v>
      </c>
      <c r="D1440">
        <v>66</v>
      </c>
      <c r="E1440">
        <f>IF(VLOOKUP(SALIDA[[#This Row],[CODIGO]],STOCKSANLUIS[],6,FALSE)=0,"PRODUCTO SIN STOCK/UBICACIÓN",VLOOKUP(SALIDA[[#This Row],[CODIGO]],STOCKSANLUIS[],6,FALSE))</f>
        <v>1</v>
      </c>
      <c r="F1440">
        <v>36</v>
      </c>
      <c r="G1440" t="str">
        <f>VLOOKUP(SALIDA[[#This Row],[CODIGO]],FAMILIAS[],4,FALSE)</f>
        <v>THE CHEMOURS</v>
      </c>
      <c r="H1440" s="10" t="str">
        <f>IF(VLOOKUP(SALIDA[[#This Row],[CODIGO]],STOCKSANLUIS[],7,FALSE)=0,"PRODUCTO SIN STOCK/UBICACIÓN",VLOOKUP(SALIDA[[#This Row],[CODIGO]],STOCKSANLUIS[],7,FALSE))</f>
        <v>C</v>
      </c>
      <c r="I1440" s="10" t="s">
        <v>19536</v>
      </c>
      <c r="J1440" t="str">
        <f>SALIDA[[#This Row],[CODIGO]]&amp;"       "&amp;SALIDA[[#This Row],[FAMILIA]]</f>
        <v>02071       THE CHEMOURS</v>
      </c>
      <c r="K1440">
        <f>VLOOKUP(SALIDA[[#This Row],[CODIGO]],STOCK_STARSOFT[],5,FALSE)</f>
        <v>3.288043</v>
      </c>
      <c r="L1440">
        <f>SALIDA[[#This Row],[CANTIDAD]]*SALIDA[[#This Row],[PRECIO UND]]</f>
        <v>217.01083800000001</v>
      </c>
    </row>
    <row r="1441" spans="1:12" x14ac:dyDescent="0.25">
      <c r="A1441" s="6" t="s">
        <v>2836</v>
      </c>
      <c r="B1441" s="100" t="str">
        <f>VLOOKUP(SALIDA[[#This Row],[CODIGO]],STOCKSANLUIS[],2,FALSE)</f>
        <v>GAS REFRIGERANTE FREON R-134A - 13.62 KG - CHINO - CHEMOURS</v>
      </c>
      <c r="C1441" s="153">
        <v>45972</v>
      </c>
      <c r="D1441">
        <v>5</v>
      </c>
      <c r="E1441">
        <f>IF(VLOOKUP(SALIDA[[#This Row],[CODIGO]],STOCKSANLUIS[],6,FALSE)=0,"PRODUCTO SIN STOCK/UBICACIÓN",VLOOKUP(SALIDA[[#This Row],[CODIGO]],STOCKSANLUIS[],6,FALSE))</f>
        <v>1</v>
      </c>
      <c r="F1441">
        <f>SALIDA[[#This Row],[CANTIDAD]]/SALIDA[[#This Row],[UND MEDIDA]]</f>
        <v>5</v>
      </c>
      <c r="G1441" t="str">
        <f>VLOOKUP(SALIDA[[#This Row],[CODIGO]],FAMILIAS[],4,FALSE)</f>
        <v>THE CHEMOURS</v>
      </c>
      <c r="H1441" s="10" t="str">
        <f>IF(VLOOKUP(SALIDA[[#This Row],[CODIGO]],STOCKSANLUIS[],7,FALSE)=0,"PRODUCTO SIN STOCK/UBICACIÓN",VLOOKUP(SALIDA[[#This Row],[CODIGO]],STOCKSANLUIS[],7,FALSE))</f>
        <v>C</v>
      </c>
      <c r="I1441" s="10"/>
      <c r="J1441" t="str">
        <f>SALIDA[[#This Row],[CODIGO]]&amp;"       "&amp;SALIDA[[#This Row],[FAMILIA]]</f>
        <v>02304       THE CHEMOURS</v>
      </c>
      <c r="K1441">
        <f>VLOOKUP(SALIDA[[#This Row],[CODIGO]],STOCK_STARSOFT[],5,FALSE)</f>
        <v>132.07079300000001</v>
      </c>
      <c r="L1441">
        <f>SALIDA[[#This Row],[CANTIDAD]]*SALIDA[[#This Row],[PRECIO UND]]</f>
        <v>660.35396500000002</v>
      </c>
    </row>
    <row r="1442" spans="1:12" x14ac:dyDescent="0.25">
      <c r="A1442" s="6" t="s">
        <v>2591</v>
      </c>
      <c r="B1442" s="100" t="str">
        <f>VLOOKUP(SALIDA[[#This Row],[CODIGO]],STOCKSANLUIS[],2,FALSE)</f>
        <v>GAS REFRIGERANTE FREON-404 A  X 425 GR-CHEMOURS - CAJA DE 15- CHINO</v>
      </c>
      <c r="C1442" s="153">
        <v>45972</v>
      </c>
      <c r="D1442">
        <v>6</v>
      </c>
      <c r="E1442">
        <f>IF(VLOOKUP(SALIDA[[#This Row],[CODIGO]],STOCKSANLUIS[],6,FALSE)=0,"PRODUCTO SIN STOCK/UBICACIÓN",VLOOKUP(SALIDA[[#This Row],[CODIGO]],STOCKSANLUIS[],6,FALSE))</f>
        <v>1</v>
      </c>
      <c r="F1442">
        <f>SALIDA[[#This Row],[CANTIDAD]]/SALIDA[[#This Row],[UND MEDIDA]]</f>
        <v>6</v>
      </c>
      <c r="G1442" t="str">
        <f>VLOOKUP(SALIDA[[#This Row],[CODIGO]],FAMILIAS[],4,FALSE)</f>
        <v>THE CHEMOURS</v>
      </c>
      <c r="H1442" s="10" t="str">
        <f>IF(VLOOKUP(SALIDA[[#This Row],[CODIGO]],STOCKSANLUIS[],7,FALSE)=0,"PRODUCTO SIN STOCK/UBICACIÓN",VLOOKUP(SALIDA[[#This Row],[CODIGO]],STOCKSANLUIS[],7,FALSE))</f>
        <v>C</v>
      </c>
      <c r="I1442" s="10"/>
      <c r="J1442" t="str">
        <f>SALIDA[[#This Row],[CODIGO]]&amp;"       "&amp;SALIDA[[#This Row],[FAMILIA]]</f>
        <v>02119       THE CHEMOURS</v>
      </c>
      <c r="K1442">
        <f>VLOOKUP(SALIDA[[#This Row],[CODIGO]],STOCK_STARSOFT[],5,FALSE)</f>
        <v>5.5164220000000004</v>
      </c>
      <c r="L1442">
        <f>SALIDA[[#This Row],[CANTIDAD]]*SALIDA[[#This Row],[PRECIO UND]]</f>
        <v>33.098532000000006</v>
      </c>
    </row>
    <row r="1443" spans="1:12" x14ac:dyDescent="0.25">
      <c r="A1443" s="6" t="s">
        <v>3406</v>
      </c>
      <c r="B1443" s="100" t="str">
        <f>VLOOKUP(SALIDA[[#This Row],[CODIGO]],STOCKSANLUIS[],2,FALSE)</f>
        <v>SOLDADURA DE PLATA HARRIS AL 45%</v>
      </c>
      <c r="C1443" s="153">
        <v>45972</v>
      </c>
      <c r="D1443">
        <v>3</v>
      </c>
      <c r="E1443">
        <f>IF(VLOOKUP(SALIDA[[#This Row],[CODIGO]],STOCKSANLUIS[],6,FALSE)=0,"PRODUCTO SIN STOCK/UBICACIÓN",VLOOKUP(SALIDA[[#This Row],[CODIGO]],STOCKSANLUIS[],6,FALSE))</f>
        <v>1</v>
      </c>
      <c r="F1443">
        <f>SALIDA[[#This Row],[CANTIDAD]]/SALIDA[[#This Row],[UND MEDIDA]]</f>
        <v>3</v>
      </c>
      <c r="G1443" t="str">
        <f>VLOOKUP(SALIDA[[#This Row],[CODIGO]],FAMILIAS[],4,FALSE)</f>
        <v>HARRIS</v>
      </c>
      <c r="H1443" s="10" t="str">
        <f>IF(VLOOKUP(SALIDA[[#This Row],[CODIGO]],STOCKSANLUIS[],7,FALSE)=0,"PRODUCTO SIN STOCK/UBICACIÓN",VLOOKUP(SALIDA[[#This Row],[CODIGO]],STOCKSANLUIS[],7,FALSE))</f>
        <v>C</v>
      </c>
      <c r="I1443" s="10"/>
      <c r="J1443" t="str">
        <f>SALIDA[[#This Row],[CODIGO]]&amp;"       "&amp;SALIDA[[#This Row],[FAMILIA]]</f>
        <v>02832       HARRIS</v>
      </c>
      <c r="K1443">
        <f>VLOOKUP(SALIDA[[#This Row],[CODIGO]],STOCK_STARSOFT[],5,FALSE)</f>
        <v>15.331932</v>
      </c>
      <c r="L1443">
        <f>SALIDA[[#This Row],[CANTIDAD]]*SALIDA[[#This Row],[PRECIO UND]]</f>
        <v>45.995795999999999</v>
      </c>
    </row>
    <row r="1444" spans="1:12" x14ac:dyDescent="0.25">
      <c r="A1444" s="6" t="s">
        <v>19205</v>
      </c>
      <c r="B1444" s="100" t="str">
        <f>VLOOKUP(SALIDA[[#This Row],[CODIGO]],STOCKSANLUIS[],2,FALSE)</f>
        <v>MANGA AISLANTE CLASS 1 - 1 5/8"ID X 1/2"THK - WINCELL</v>
      </c>
      <c r="C1444" s="153">
        <v>45972</v>
      </c>
      <c r="D1444">
        <v>30</v>
      </c>
      <c r="E1444">
        <f>IF(VLOOKUP(SALIDA[[#This Row],[CODIGO]],STOCKSANLUIS[],6,FALSE)=0,"PRODUCTO SIN STOCK/UBICACIÓN",VLOOKUP(SALIDA[[#This Row],[CODIGO]],STOCKSANLUIS[],6,FALSE))</f>
        <v>1</v>
      </c>
      <c r="F1444">
        <f>SALIDA[[#This Row],[CANTIDAD]]/SALIDA[[#This Row],[UND MEDIDA]]</f>
        <v>30</v>
      </c>
      <c r="G1444" t="str">
        <f>VLOOKUP(SALIDA[[#This Row],[CODIGO]],FAMILIAS[],4,FALSE)</f>
        <v>WINCELL</v>
      </c>
      <c r="H1444" s="10" t="str">
        <f>IF(VLOOKUP(SALIDA[[#This Row],[CODIGO]],STOCKSANLUIS[],7,FALSE)=0,"PRODUCTO SIN STOCK/UBICACIÓN",VLOOKUP(SALIDA[[#This Row],[CODIGO]],STOCKSANLUIS[],7,FALSE))</f>
        <v>A</v>
      </c>
      <c r="I1444" s="10"/>
      <c r="J1444" t="str">
        <f>SALIDA[[#This Row],[CODIGO]]&amp;"       "&amp;SALIDA[[#This Row],[FAMILIA]]</f>
        <v>03254       WINCELL</v>
      </c>
      <c r="K1444">
        <f>VLOOKUP(SALIDA[[#This Row],[CODIGO]],STOCK_STARSOFT[],5,FALSE)</f>
        <v>1.8947879999999999</v>
      </c>
      <c r="L1444">
        <f>SALIDA[[#This Row],[CANTIDAD]]*SALIDA[[#This Row],[PRECIO UND]]</f>
        <v>56.843640000000001</v>
      </c>
    </row>
    <row r="1445" spans="1:12" x14ac:dyDescent="0.25">
      <c r="A1445" s="6" t="s">
        <v>3822</v>
      </c>
      <c r="B1445" s="100" t="str">
        <f>VLOOKUP(SALIDA[[#This Row],[CODIGO]],STOCKSANLUIS[],2,FALSE)</f>
        <v>MANGA AISLANTE CLASS 1 - 1 1/8"ID X 1/2"THK - WINCELL</v>
      </c>
      <c r="C1445" s="153">
        <v>45972</v>
      </c>
      <c r="D1445">
        <v>16</v>
      </c>
      <c r="E1445">
        <f>IF(VLOOKUP(SALIDA[[#This Row],[CODIGO]],STOCKSANLUIS[],6,FALSE)=0,"PRODUCTO SIN STOCK/UBICACIÓN",VLOOKUP(SALIDA[[#This Row],[CODIGO]],STOCKSANLUIS[],6,FALSE))</f>
        <v>1</v>
      </c>
      <c r="F1445">
        <f>SALIDA[[#This Row],[CANTIDAD]]/SALIDA[[#This Row],[UND MEDIDA]]</f>
        <v>16</v>
      </c>
      <c r="G1445" t="str">
        <f>VLOOKUP(SALIDA[[#This Row],[CODIGO]],FAMILIAS[],4,FALSE)</f>
        <v>WINCELL</v>
      </c>
      <c r="H1445" s="10" t="str">
        <f>IF(VLOOKUP(SALIDA[[#This Row],[CODIGO]],STOCKSANLUIS[],7,FALSE)=0,"PRODUCTO SIN STOCK/UBICACIÓN",VLOOKUP(SALIDA[[#This Row],[CODIGO]],STOCKSANLUIS[],7,FALSE))</f>
        <v>A</v>
      </c>
      <c r="I1445" s="10"/>
      <c r="J1445" t="str">
        <f>SALIDA[[#This Row],[CODIGO]]&amp;"       "&amp;SALIDA[[#This Row],[FAMILIA]]</f>
        <v>03252       WINCELL</v>
      </c>
      <c r="K1445">
        <f>VLOOKUP(SALIDA[[#This Row],[CODIGO]],STOCK_STARSOFT[],5,FALSE)</f>
        <v>1.557266</v>
      </c>
      <c r="L1445">
        <f>SALIDA[[#This Row],[CANTIDAD]]*SALIDA[[#This Row],[PRECIO UND]]</f>
        <v>24.916256000000001</v>
      </c>
    </row>
    <row r="1446" spans="1:12" x14ac:dyDescent="0.25">
      <c r="A1446" s="6" t="s">
        <v>3836</v>
      </c>
      <c r="B1446" s="100" t="str">
        <f>VLOOKUP(SALIDA[[#This Row],[CODIGO]],STOCKSANLUIS[],2,FALSE)</f>
        <v>MANGA AISLANTE CLASS 1 - 1 3/8"ID X 3/4"THK - WINCELL</v>
      </c>
      <c r="C1446" s="153">
        <v>45972</v>
      </c>
      <c r="D1446">
        <v>20</v>
      </c>
      <c r="E1446">
        <f>IF(VLOOKUP(SALIDA[[#This Row],[CODIGO]],STOCKSANLUIS[],6,FALSE)=0,"PRODUCTO SIN STOCK/UBICACIÓN",VLOOKUP(SALIDA[[#This Row],[CODIGO]],STOCKSANLUIS[],6,FALSE))</f>
        <v>1</v>
      </c>
      <c r="F1446">
        <f>SALIDA[[#This Row],[CANTIDAD]]/SALIDA[[#This Row],[UND MEDIDA]]</f>
        <v>20</v>
      </c>
      <c r="G1446" t="str">
        <f>VLOOKUP(SALIDA[[#This Row],[CODIGO]],FAMILIAS[],4,FALSE)</f>
        <v>WINCELL</v>
      </c>
      <c r="H1446" s="10" t="str">
        <f>IF(VLOOKUP(SALIDA[[#This Row],[CODIGO]],STOCKSANLUIS[],7,FALSE)=0,"PRODUCTO SIN STOCK/UBICACIÓN",VLOOKUP(SALIDA[[#This Row],[CODIGO]],STOCKSANLUIS[],7,FALSE))</f>
        <v>A</v>
      </c>
      <c r="I1446" s="10"/>
      <c r="J1446" t="str">
        <f>SALIDA[[#This Row],[CODIGO]]&amp;"       "&amp;SALIDA[[#This Row],[FAMILIA]]</f>
        <v>03261       WINCELL</v>
      </c>
      <c r="K1446">
        <f>VLOOKUP(SALIDA[[#This Row],[CODIGO]],STOCK_STARSOFT[],5,FALSE)</f>
        <v>2.9965570000000001</v>
      </c>
      <c r="L1446">
        <f>SALIDA[[#This Row],[CANTIDAD]]*SALIDA[[#This Row],[PRECIO UND]]</f>
        <v>59.931139999999999</v>
      </c>
    </row>
    <row r="1447" spans="1:12" x14ac:dyDescent="0.25">
      <c r="A1447" s="6" t="s">
        <v>3820</v>
      </c>
      <c r="B1447" s="100" t="str">
        <f>VLOOKUP(SALIDA[[#This Row],[CODIGO]],STOCKSANLUIS[],2,FALSE)</f>
        <v>MANGA AISLANTE CLASS 1 - 7/8"ID X 1/2"THK - WINCELL</v>
      </c>
      <c r="C1447" s="153">
        <v>45972</v>
      </c>
      <c r="D1447">
        <v>16</v>
      </c>
      <c r="E1447">
        <f>IF(VLOOKUP(SALIDA[[#This Row],[CODIGO]],STOCKSANLUIS[],6,FALSE)=0,"PRODUCTO SIN STOCK/UBICACIÓN",VLOOKUP(SALIDA[[#This Row],[CODIGO]],STOCKSANLUIS[],6,FALSE))</f>
        <v>1</v>
      </c>
      <c r="F1447">
        <f>SALIDA[[#This Row],[CANTIDAD]]/SALIDA[[#This Row],[UND MEDIDA]]</f>
        <v>16</v>
      </c>
      <c r="G1447" t="str">
        <f>VLOOKUP(SALIDA[[#This Row],[CODIGO]],FAMILIAS[],4,FALSE)</f>
        <v>WINCELL</v>
      </c>
      <c r="H1447" s="10" t="str">
        <f>IF(VLOOKUP(SALIDA[[#This Row],[CODIGO]],STOCKSANLUIS[],7,FALSE)=0,"PRODUCTO SIN STOCK/UBICACIÓN",VLOOKUP(SALIDA[[#This Row],[CODIGO]],STOCKSANLUIS[],7,FALSE))</f>
        <v>A</v>
      </c>
      <c r="I1447" s="10"/>
      <c r="J1447" t="str">
        <f>SALIDA[[#This Row],[CODIGO]]&amp;"       "&amp;SALIDA[[#This Row],[FAMILIA]]</f>
        <v>03251       WINCELL</v>
      </c>
      <c r="K1447">
        <f>VLOOKUP(SALIDA[[#This Row],[CODIGO]],STOCK_STARSOFT[],5,FALSE)</f>
        <v>1.3213159999999999</v>
      </c>
      <c r="L1447">
        <f>SALIDA[[#This Row],[CANTIDAD]]*SALIDA[[#This Row],[PRECIO UND]]</f>
        <v>21.141055999999999</v>
      </c>
    </row>
    <row r="1448" spans="1:12" x14ac:dyDescent="0.25">
      <c r="A1448" s="6" t="s">
        <v>3347</v>
      </c>
      <c r="B1448" s="100" t="str">
        <f>VLOOKUP(SALIDA[[#This Row],[CODIGO]],STOCKSANLUIS[],2,FALSE)</f>
        <v>GAS REFRIGERANTE R507 -11.3KG ICELOONG</v>
      </c>
      <c r="C1448" s="153">
        <v>45973</v>
      </c>
      <c r="D1448">
        <v>1</v>
      </c>
      <c r="E1448">
        <f>IF(VLOOKUP(SALIDA[[#This Row],[CODIGO]],STOCKSANLUIS[],6,FALSE)=0,"PRODUCTO SIN STOCK/UBICACIÓN",VLOOKUP(SALIDA[[#This Row],[CODIGO]],STOCKSANLUIS[],6,FALSE))</f>
        <v>1</v>
      </c>
      <c r="F1448">
        <f>SALIDA[[#This Row],[CANTIDAD]]/SALIDA[[#This Row],[UND MEDIDA]]</f>
        <v>1</v>
      </c>
      <c r="G1448" t="str">
        <f>VLOOKUP(SALIDA[[#This Row],[CODIGO]],FAMILIAS[],4,FALSE)</f>
        <v>ZHEJIANG YONGHE</v>
      </c>
      <c r="H1448" s="10" t="str">
        <f>IF(VLOOKUP(SALIDA[[#This Row],[CODIGO]],STOCKSANLUIS[],7,FALSE)=0,"PRODUCTO SIN STOCK/UBICACIÓN",VLOOKUP(SALIDA[[#This Row],[CODIGO]],STOCKSANLUIS[],7,FALSE))</f>
        <v>C</v>
      </c>
      <c r="I1448" s="10"/>
      <c r="J1448" t="str">
        <f>SALIDA[[#This Row],[CODIGO]]&amp;"       "&amp;SALIDA[[#This Row],[FAMILIA]]</f>
        <v>02755       ZHEJIANG YONGHE</v>
      </c>
      <c r="K1448">
        <f>VLOOKUP(SALIDA[[#This Row],[CODIGO]],STOCK_STARSOFT[],5,FALSE)</f>
        <v>55.968114</v>
      </c>
      <c r="L1448">
        <f>SALIDA[[#This Row],[CANTIDAD]]*SALIDA[[#This Row],[PRECIO UND]]</f>
        <v>55.968114</v>
      </c>
    </row>
    <row r="1449" spans="1:12" x14ac:dyDescent="0.25">
      <c r="A1449" s="6" t="s">
        <v>2591</v>
      </c>
      <c r="B1449" s="100" t="str">
        <f>VLOOKUP(SALIDA[[#This Row],[CODIGO]],STOCKSANLUIS[],2,FALSE)</f>
        <v>GAS REFRIGERANTE FREON-404 A  X 425 GR-CHEMOURS - CAJA DE 15- CHINO</v>
      </c>
      <c r="C1449" s="153">
        <v>45973</v>
      </c>
      <c r="D1449">
        <v>4</v>
      </c>
      <c r="E1449">
        <f>IF(VLOOKUP(SALIDA[[#This Row],[CODIGO]],STOCKSANLUIS[],6,FALSE)=0,"PRODUCTO SIN STOCK/UBICACIÓN",VLOOKUP(SALIDA[[#This Row],[CODIGO]],STOCKSANLUIS[],6,FALSE))</f>
        <v>1</v>
      </c>
      <c r="F1449">
        <f>SALIDA[[#This Row],[CANTIDAD]]/SALIDA[[#This Row],[UND MEDIDA]]</f>
        <v>4</v>
      </c>
      <c r="G1449" t="str">
        <f>VLOOKUP(SALIDA[[#This Row],[CODIGO]],FAMILIAS[],4,FALSE)</f>
        <v>THE CHEMOURS</v>
      </c>
      <c r="H1449" s="10" t="str">
        <f>IF(VLOOKUP(SALIDA[[#This Row],[CODIGO]],STOCKSANLUIS[],7,FALSE)=0,"PRODUCTO SIN STOCK/UBICACIÓN",VLOOKUP(SALIDA[[#This Row],[CODIGO]],STOCKSANLUIS[],7,FALSE))</f>
        <v>C</v>
      </c>
      <c r="I1449" s="10"/>
      <c r="J1449" t="str">
        <f>SALIDA[[#This Row],[CODIGO]]&amp;"       "&amp;SALIDA[[#This Row],[FAMILIA]]</f>
        <v>02119       THE CHEMOURS</v>
      </c>
      <c r="K1449">
        <f>VLOOKUP(SALIDA[[#This Row],[CODIGO]],STOCK_STARSOFT[],5,FALSE)</f>
        <v>5.5164220000000004</v>
      </c>
      <c r="L1449">
        <f>SALIDA[[#This Row],[CANTIDAD]]*SALIDA[[#This Row],[PRECIO UND]]</f>
        <v>22.065688000000002</v>
      </c>
    </row>
    <row r="1450" spans="1:12" x14ac:dyDescent="0.25">
      <c r="A1450" s="6" t="s">
        <v>377</v>
      </c>
      <c r="B1450" s="100" t="str">
        <f>VLOOKUP(SALIDA[[#This Row],[CODIGO]],STOCKSANLUIS[],2,FALSE)</f>
        <v>ROLLO DE COBRE FLEXIBLE 5/16" HIGH QUALITY - STARCOLD - 7.94 MM X 0.55 MM X 15 M</v>
      </c>
      <c r="C1450" s="153">
        <v>45973</v>
      </c>
      <c r="D1450">
        <v>37</v>
      </c>
      <c r="E1450">
        <f>IF(VLOOKUP(SALIDA[[#This Row],[CODIGO]],STOCKSANLUIS[],6,FALSE)=0,"PRODUCTO SIN STOCK/UBICACIÓN",VLOOKUP(SALIDA[[#This Row],[CODIGO]],STOCKSANLUIS[],6,FALSE))</f>
        <v>1</v>
      </c>
      <c r="F1450">
        <f>SALIDA[[#This Row],[CANTIDAD]]/SALIDA[[#This Row],[UND MEDIDA]]</f>
        <v>37</v>
      </c>
      <c r="G1450" t="str">
        <f>VLOOKUP(SALIDA[[#This Row],[CODIGO]],FAMILIAS[],4,FALSE)</f>
        <v>ICEAGE- ZHEJIANG JIAHE PIPES</v>
      </c>
      <c r="H1450" s="10" t="str">
        <f>IF(VLOOKUP(SALIDA[[#This Row],[CODIGO]],STOCKSANLUIS[],7,FALSE)=0,"PRODUCTO SIN STOCK/UBICACIÓN",VLOOKUP(SALIDA[[#This Row],[CODIGO]],STOCKSANLUIS[],7,FALSE))</f>
        <v>C</v>
      </c>
      <c r="I1450" s="10" t="s">
        <v>19536</v>
      </c>
      <c r="J1450" t="str">
        <f>SALIDA[[#This Row],[CODIGO]]&amp;"       "&amp;SALIDA[[#This Row],[FAMILIA]]</f>
        <v>00316       ICEAGE- ZHEJIANG JIAHE PIPES</v>
      </c>
      <c r="K1450">
        <f>VLOOKUP(SALIDA[[#This Row],[CODIGO]],STOCK_STARSOFT[],5,FALSE)</f>
        <v>22.340160999999998</v>
      </c>
      <c r="L1450">
        <f>SALIDA[[#This Row],[CANTIDAD]]*SALIDA[[#This Row],[PRECIO UND]]</f>
        <v>826.58595699999989</v>
      </c>
    </row>
    <row r="1451" spans="1:12" x14ac:dyDescent="0.25">
      <c r="A1451" s="6" t="s">
        <v>2466</v>
      </c>
      <c r="B1451" s="100" t="str">
        <f>VLOOKUP(SALIDA[[#This Row],[CODIGO]],STOCKSANLUIS[],2,FALSE)</f>
        <v>LIMPIADOR PARA EVAPORADOR - EVAP POWR-C - 1GALON - NU CALGON</v>
      </c>
      <c r="C1451" s="153">
        <v>45973</v>
      </c>
      <c r="D1451">
        <v>6</v>
      </c>
      <c r="E1451">
        <f>IF(VLOOKUP(SALIDA[[#This Row],[CODIGO]],STOCKSANLUIS[],6,FALSE)=0,"PRODUCTO SIN STOCK/UBICACIÓN",VLOOKUP(SALIDA[[#This Row],[CODIGO]],STOCKSANLUIS[],6,FALSE))</f>
        <v>1</v>
      </c>
      <c r="F1451">
        <f>SALIDA[[#This Row],[CANTIDAD]]/SALIDA[[#This Row],[UND MEDIDA]]</f>
        <v>6</v>
      </c>
      <c r="G1451" t="str">
        <f>VLOOKUP(SALIDA[[#This Row],[CODIGO]],FAMILIAS[],4,FALSE)</f>
        <v>NU CALGON</v>
      </c>
      <c r="H1451" s="10" t="str">
        <f>IF(VLOOKUP(SALIDA[[#This Row],[CODIGO]],STOCKSANLUIS[],7,FALSE)=0,"PRODUCTO SIN STOCK/UBICACIÓN",VLOOKUP(SALIDA[[#This Row],[CODIGO]],STOCKSANLUIS[],7,FALSE))</f>
        <v>C</v>
      </c>
      <c r="I1451" s="10"/>
      <c r="J1451" t="str">
        <f>SALIDA[[#This Row],[CODIGO]]&amp;"       "&amp;SALIDA[[#This Row],[FAMILIA]]</f>
        <v>02030       NU CALGON</v>
      </c>
      <c r="K1451">
        <f>VLOOKUP(SALIDA[[#This Row],[CODIGO]],STOCK_STARSOFT[],5,FALSE)</f>
        <v>10.536965</v>
      </c>
      <c r="L1451">
        <f>SALIDA[[#This Row],[CANTIDAD]]*SALIDA[[#This Row],[PRECIO UND]]</f>
        <v>63.221789999999999</v>
      </c>
    </row>
    <row r="1452" spans="1:12" x14ac:dyDescent="0.25">
      <c r="A1452" s="6" t="s">
        <v>3665</v>
      </c>
      <c r="B1452" s="100" t="str">
        <f>VLOOKUP(SALIDA[[#This Row],[CODIGO]],STOCKSANLUIS[],2,FALSE)</f>
        <v>AGENTE DE LIMPIEZA INTERNA OPTEON SF FLUSH X 4.54 KG - CHEMOURS - REEMPLAZO DEL R141B</v>
      </c>
      <c r="C1452" s="153">
        <v>45973</v>
      </c>
      <c r="D1452">
        <v>1</v>
      </c>
      <c r="E1452">
        <f>IF(VLOOKUP(SALIDA[[#This Row],[CODIGO]],STOCKSANLUIS[],6,FALSE)=0,"PRODUCTO SIN STOCK/UBICACIÓN",VLOOKUP(SALIDA[[#This Row],[CODIGO]],STOCKSANLUIS[],6,FALSE))</f>
        <v>1</v>
      </c>
      <c r="F1452">
        <f>SALIDA[[#This Row],[CANTIDAD]]/SALIDA[[#This Row],[UND MEDIDA]]</f>
        <v>1</v>
      </c>
      <c r="G1452" t="str">
        <f>VLOOKUP(SALIDA[[#This Row],[CODIGO]],FAMILIAS[],4,FALSE)</f>
        <v>THE CHEMOURS</v>
      </c>
      <c r="H1452" s="10" t="str">
        <f>IF(VLOOKUP(SALIDA[[#This Row],[CODIGO]],STOCKSANLUIS[],7,FALSE)=0,"PRODUCTO SIN STOCK/UBICACIÓN",VLOOKUP(SALIDA[[#This Row],[CODIGO]],STOCKSANLUIS[],7,FALSE))</f>
        <v>C</v>
      </c>
      <c r="I1452" s="10"/>
      <c r="J1452" t="str">
        <f>SALIDA[[#This Row],[CODIGO]]&amp;"       "&amp;SALIDA[[#This Row],[FAMILIA]]</f>
        <v>03051       THE CHEMOURS</v>
      </c>
      <c r="K1452">
        <f>VLOOKUP(SALIDA[[#This Row],[CODIGO]],STOCK_STARSOFT[],5,FALSE)</f>
        <v>91.188703000000004</v>
      </c>
      <c r="L1452">
        <f>SALIDA[[#This Row],[CANTIDAD]]*SALIDA[[#This Row],[PRECIO UND]]</f>
        <v>91.188703000000004</v>
      </c>
    </row>
    <row r="1453" spans="1:12" x14ac:dyDescent="0.25">
      <c r="A1453" s="6" t="s">
        <v>3406</v>
      </c>
      <c r="B1453" s="100" t="str">
        <f>VLOOKUP(SALIDA[[#This Row],[CODIGO]],STOCKSANLUIS[],2,FALSE)</f>
        <v>SOLDADURA DE PLATA HARRIS AL 45%</v>
      </c>
      <c r="C1453" s="153">
        <v>45973</v>
      </c>
      <c r="D1453">
        <v>3</v>
      </c>
      <c r="E1453">
        <f>IF(VLOOKUP(SALIDA[[#This Row],[CODIGO]],STOCKSANLUIS[],6,FALSE)=0,"PRODUCTO SIN STOCK/UBICACIÓN",VLOOKUP(SALIDA[[#This Row],[CODIGO]],STOCKSANLUIS[],6,FALSE))</f>
        <v>1</v>
      </c>
      <c r="F1453">
        <f>SALIDA[[#This Row],[CANTIDAD]]/SALIDA[[#This Row],[UND MEDIDA]]</f>
        <v>3</v>
      </c>
      <c r="G1453" t="str">
        <f>VLOOKUP(SALIDA[[#This Row],[CODIGO]],FAMILIAS[],4,FALSE)</f>
        <v>HARRIS</v>
      </c>
      <c r="H1453" s="10" t="str">
        <f>IF(VLOOKUP(SALIDA[[#This Row],[CODIGO]],STOCKSANLUIS[],7,FALSE)=0,"PRODUCTO SIN STOCK/UBICACIÓN",VLOOKUP(SALIDA[[#This Row],[CODIGO]],STOCKSANLUIS[],7,FALSE))</f>
        <v>C</v>
      </c>
      <c r="I1453" s="10"/>
      <c r="J1453" t="str">
        <f>SALIDA[[#This Row],[CODIGO]]&amp;"       "&amp;SALIDA[[#This Row],[FAMILIA]]</f>
        <v>02832       HARRIS</v>
      </c>
      <c r="K1453">
        <f>VLOOKUP(SALIDA[[#This Row],[CODIGO]],STOCK_STARSOFT[],5,FALSE)</f>
        <v>15.331932</v>
      </c>
      <c r="L1453">
        <f>SALIDA[[#This Row],[CANTIDAD]]*SALIDA[[#This Row],[PRECIO UND]]</f>
        <v>45.995795999999999</v>
      </c>
    </row>
    <row r="1454" spans="1:12" x14ac:dyDescent="0.25">
      <c r="A1454" s="6" t="s">
        <v>3230</v>
      </c>
      <c r="B1454" s="100" t="str">
        <f>VLOOKUP(SALIDA[[#This Row],[CODIGO]],STOCKSANLUIS[],2,FALSE)</f>
        <v>FILTRO SECADOR ROSCABLE DE 5/8 - SEK-165 - EVERWELL</v>
      </c>
      <c r="C1454" s="153">
        <v>45973</v>
      </c>
      <c r="D1454">
        <v>1</v>
      </c>
      <c r="E1454">
        <f>IF(VLOOKUP(SALIDA[[#This Row],[CODIGO]],STOCKSANLUIS[],6,FALSE)=0,"PRODUCTO SIN STOCK/UBICACIÓN",VLOOKUP(SALIDA[[#This Row],[CODIGO]],STOCKSANLUIS[],6,FALSE))</f>
        <v>1</v>
      </c>
      <c r="F1454">
        <f>SALIDA[[#This Row],[CANTIDAD]]/SALIDA[[#This Row],[UND MEDIDA]]</f>
        <v>1</v>
      </c>
      <c r="G1454" t="str">
        <f>VLOOKUP(SALIDA[[#This Row],[CODIGO]],FAMILIAS[],4,FALSE)</f>
        <v>EVERWELL</v>
      </c>
      <c r="H1454" s="10" t="str">
        <f>IF(VLOOKUP(SALIDA[[#This Row],[CODIGO]],STOCKSANLUIS[],7,FALSE)=0,"PRODUCTO SIN STOCK/UBICACIÓN",VLOOKUP(SALIDA[[#This Row],[CODIGO]],STOCKSANLUIS[],7,FALSE))</f>
        <v>A</v>
      </c>
      <c r="I1454" s="10"/>
      <c r="J1454" t="str">
        <f>SALIDA[[#This Row],[CODIGO]]&amp;"       "&amp;SALIDA[[#This Row],[FAMILIA]]</f>
        <v>02621       EVERWELL</v>
      </c>
      <c r="K1454">
        <f>VLOOKUP(SALIDA[[#This Row],[CODIGO]],STOCK_STARSOFT[],5,FALSE)</f>
        <v>3.099208</v>
      </c>
      <c r="L1454">
        <f>SALIDA[[#This Row],[CANTIDAD]]*SALIDA[[#This Row],[PRECIO UND]]</f>
        <v>3.099208</v>
      </c>
    </row>
    <row r="1455" spans="1:12" x14ac:dyDescent="0.25">
      <c r="A1455" s="6" t="s">
        <v>3230</v>
      </c>
      <c r="B1455" s="100" t="str">
        <f>VLOOKUP(SALIDA[[#This Row],[CODIGO]],STOCKSANLUIS[],2,FALSE)</f>
        <v>FILTRO SECADOR ROSCABLE DE 5/8 - SEK-165 - EVERWELL</v>
      </c>
      <c r="C1455" s="153">
        <v>45973</v>
      </c>
      <c r="D1455">
        <v>1</v>
      </c>
      <c r="E1455">
        <f>IF(VLOOKUP(SALIDA[[#This Row],[CODIGO]],STOCKSANLUIS[],6,FALSE)=0,"PRODUCTO SIN STOCK/UBICACIÓN",VLOOKUP(SALIDA[[#This Row],[CODIGO]],STOCKSANLUIS[],6,FALSE))</f>
        <v>1</v>
      </c>
      <c r="F1455">
        <f>SALIDA[[#This Row],[CANTIDAD]]/SALIDA[[#This Row],[UND MEDIDA]]</f>
        <v>1</v>
      </c>
      <c r="G1455" t="str">
        <f>VLOOKUP(SALIDA[[#This Row],[CODIGO]],FAMILIAS[],4,FALSE)</f>
        <v>EVERWELL</v>
      </c>
      <c r="H1455" s="10" t="str">
        <f>IF(VLOOKUP(SALIDA[[#This Row],[CODIGO]],STOCKSANLUIS[],7,FALSE)=0,"PRODUCTO SIN STOCK/UBICACIÓN",VLOOKUP(SALIDA[[#This Row],[CODIGO]],STOCKSANLUIS[],7,FALSE))</f>
        <v>A</v>
      </c>
      <c r="I1455" s="10"/>
      <c r="J1455" t="str">
        <f>SALIDA[[#This Row],[CODIGO]]&amp;"       "&amp;SALIDA[[#This Row],[FAMILIA]]</f>
        <v>02621       EVERWELL</v>
      </c>
      <c r="K1455">
        <f>VLOOKUP(SALIDA[[#This Row],[CODIGO]],STOCK_STARSOFT[],5,FALSE)</f>
        <v>3.099208</v>
      </c>
      <c r="L1455">
        <f>SALIDA[[#This Row],[CANTIDAD]]*SALIDA[[#This Row],[PRECIO UND]]</f>
        <v>3.099208</v>
      </c>
    </row>
    <row r="1456" spans="1:12" x14ac:dyDescent="0.25">
      <c r="A1456" s="6" t="s">
        <v>441</v>
      </c>
      <c r="B1456" s="100" t="str">
        <f>VLOOKUP(SALIDA[[#This Row],[CODIGO]],STOCKSANLUIS[],2,FALSE)</f>
        <v>ACEITE MINERAL 4G SUPER - 1 GALON - BVA</v>
      </c>
      <c r="C1456" s="153">
        <v>45973</v>
      </c>
      <c r="D1456">
        <v>1</v>
      </c>
      <c r="E1456">
        <f>IF(VLOOKUP(SALIDA[[#This Row],[CODIGO]],STOCKSANLUIS[],6,FALSE)=0,"PRODUCTO SIN STOCK/UBICACIÓN",VLOOKUP(SALIDA[[#This Row],[CODIGO]],STOCKSANLUIS[],6,FALSE))</f>
        <v>1</v>
      </c>
      <c r="F1456">
        <f>SALIDA[[#This Row],[CANTIDAD]]/SALIDA[[#This Row],[UND MEDIDA]]</f>
        <v>1</v>
      </c>
      <c r="G1456" t="str">
        <f>VLOOKUP(SALIDA[[#This Row],[CODIGO]],FAMILIAS[],4,FALSE)</f>
        <v>BVA</v>
      </c>
      <c r="H1456" s="10" t="str">
        <f>IF(VLOOKUP(SALIDA[[#This Row],[CODIGO]],STOCKSANLUIS[],7,FALSE)=0,"PRODUCTO SIN STOCK/UBICACIÓN",VLOOKUP(SALIDA[[#This Row],[CODIGO]],STOCKSANLUIS[],7,FALSE))</f>
        <v>C</v>
      </c>
      <c r="I1456" s="10"/>
      <c r="J1456" t="str">
        <f>SALIDA[[#This Row],[CODIGO]]&amp;"       "&amp;SALIDA[[#This Row],[FAMILIA]]</f>
        <v>00354       BVA</v>
      </c>
      <c r="K1456">
        <f>VLOOKUP(SALIDA[[#This Row],[CODIGO]],STOCK_STARSOFT[],5,FALSE)</f>
        <v>16.651125</v>
      </c>
      <c r="L1456">
        <f>SALIDA[[#This Row],[CANTIDAD]]*SALIDA[[#This Row],[PRECIO UND]]</f>
        <v>16.651125</v>
      </c>
    </row>
    <row r="1457" spans="1:12" x14ac:dyDescent="0.25">
      <c r="A1457" s="6" t="s">
        <v>259</v>
      </c>
      <c r="B1457" s="100" t="str">
        <f>VLOOKUP(SALIDA[[#This Row],[CODIGO]],STOCKSANLUIS[],2,FALSE)</f>
        <v>PLATINA KLEERSTRIP MAX BULLET HTP SILVER 2  PLOMO (60 CM)- 477600</v>
      </c>
      <c r="C1457" s="153">
        <v>45973</v>
      </c>
      <c r="D1457">
        <v>6</v>
      </c>
      <c r="E1457">
        <f>IF(VLOOKUP(SALIDA[[#This Row],[CODIGO]],STOCKSANLUIS[],6,FALSE)=0,"PRODUCTO SIN STOCK/UBICACIÓN",VLOOKUP(SALIDA[[#This Row],[CODIGO]],STOCKSANLUIS[],6,FALSE))</f>
        <v>1</v>
      </c>
      <c r="F1457">
        <f>SALIDA[[#This Row],[CANTIDAD]]/SALIDA[[#This Row],[UND MEDIDA]]</f>
        <v>6</v>
      </c>
      <c r="G1457" t="str">
        <f>VLOOKUP(SALIDA[[#This Row],[CODIGO]],FAMILIAS[],4,FALSE)</f>
        <v>ES ROBBINS</v>
      </c>
      <c r="H1457" s="10" t="str">
        <f>IF(VLOOKUP(SALIDA[[#This Row],[CODIGO]],STOCKSANLUIS[],7,FALSE)=0,"PRODUCTO SIN STOCK/UBICACIÓN",VLOOKUP(SALIDA[[#This Row],[CODIGO]],STOCKSANLUIS[],7,FALSE))</f>
        <v>C</v>
      </c>
      <c r="I1457" s="10"/>
      <c r="J1457" t="str">
        <f>SALIDA[[#This Row],[CODIGO]]&amp;"       "&amp;SALIDA[[#This Row],[FAMILIA]]</f>
        <v>00186       ES ROBBINS</v>
      </c>
      <c r="K1457">
        <f>VLOOKUP(SALIDA[[#This Row],[CODIGO]],STOCK_STARSOFT[],5,FALSE)</f>
        <v>4.3959429999999999</v>
      </c>
      <c r="L1457">
        <f>SALIDA[[#This Row],[CANTIDAD]]*SALIDA[[#This Row],[PRECIO UND]]</f>
        <v>26.375658000000001</v>
      </c>
    </row>
    <row r="1458" spans="1:12" x14ac:dyDescent="0.25">
      <c r="A1458" s="6" t="s">
        <v>3315</v>
      </c>
      <c r="B1458" s="100" t="str">
        <f>VLOOKUP(SALIDA[[#This Row],[CODIGO]],STOCKSANLUIS[],2,FALSE)</f>
        <v>ANTORCHA PARA MAP GASS CON AUTOENCENDIDO JH-1S6 EVERWELL</v>
      </c>
      <c r="C1458" s="153">
        <v>45973</v>
      </c>
      <c r="D1458">
        <v>2</v>
      </c>
      <c r="E1458">
        <f>IF(VLOOKUP(SALIDA[[#This Row],[CODIGO]],STOCKSANLUIS[],6,FALSE)=0,"PRODUCTO SIN STOCK/UBICACIÓN",VLOOKUP(SALIDA[[#This Row],[CODIGO]],STOCKSANLUIS[],6,FALSE))</f>
        <v>1</v>
      </c>
      <c r="F1458">
        <f>SALIDA[[#This Row],[CANTIDAD]]/SALIDA[[#This Row],[UND MEDIDA]]</f>
        <v>2</v>
      </c>
      <c r="G1458" t="str">
        <f>VLOOKUP(SALIDA[[#This Row],[CODIGO]],FAMILIAS[],4,FALSE)</f>
        <v>EVERWELL</v>
      </c>
      <c r="H1458" s="10" t="str">
        <f>IF(VLOOKUP(SALIDA[[#This Row],[CODIGO]],STOCKSANLUIS[],7,FALSE)=0,"PRODUCTO SIN STOCK/UBICACIÓN",VLOOKUP(SALIDA[[#This Row],[CODIGO]],STOCKSANLUIS[],7,FALSE))</f>
        <v>A</v>
      </c>
      <c r="I1458" s="10"/>
      <c r="J1458" t="str">
        <f>SALIDA[[#This Row],[CODIGO]]&amp;"       "&amp;SALIDA[[#This Row],[FAMILIA]]</f>
        <v>02727       EVERWELL</v>
      </c>
      <c r="K1458">
        <f>VLOOKUP(SALIDA[[#This Row],[CODIGO]],STOCK_STARSOFT[],5,FALSE)</f>
        <v>10.686577</v>
      </c>
      <c r="L1458">
        <f>SALIDA[[#This Row],[CANTIDAD]]*SALIDA[[#This Row],[PRECIO UND]]</f>
        <v>21.373154</v>
      </c>
    </row>
    <row r="1459" spans="1:12" x14ac:dyDescent="0.25">
      <c r="A1459" s="6" t="s">
        <v>719</v>
      </c>
      <c r="B1459" s="100" t="str">
        <f>VLOOKUP(SALIDA[[#This Row],[CODIGO]],STOCKSANLUIS[],2,FALSE)</f>
        <v>LLAVE RATCHET CUADRADA QR8-127 ( 1/4", 3/8" , 3/16" , 5/16" ) QUALITY</v>
      </c>
      <c r="C1459" s="153">
        <v>45973</v>
      </c>
      <c r="D1459">
        <v>8</v>
      </c>
      <c r="E1459">
        <f>IF(VLOOKUP(SALIDA[[#This Row],[CODIGO]],STOCKSANLUIS[],6,FALSE)=0,"PRODUCTO SIN STOCK/UBICACIÓN",VLOOKUP(SALIDA[[#This Row],[CODIGO]],STOCKSANLUIS[],6,FALSE))</f>
        <v>1</v>
      </c>
      <c r="F1459">
        <f>SALIDA[[#This Row],[CANTIDAD]]/SALIDA[[#This Row],[UND MEDIDA]]</f>
        <v>8</v>
      </c>
      <c r="G1459" t="str">
        <f>VLOOKUP(SALIDA[[#This Row],[CODIGO]],FAMILIAS[],4,FALSE)</f>
        <v>QUALITY</v>
      </c>
      <c r="H1459" s="10" t="str">
        <f>IF(VLOOKUP(SALIDA[[#This Row],[CODIGO]],STOCKSANLUIS[],7,FALSE)=0,"PRODUCTO SIN STOCK/UBICACIÓN",VLOOKUP(SALIDA[[#This Row],[CODIGO]],STOCKSANLUIS[],7,FALSE))</f>
        <v>A</v>
      </c>
      <c r="I1459" s="10"/>
      <c r="J1459" t="str">
        <f>SALIDA[[#This Row],[CODIGO]]&amp;"       "&amp;SALIDA[[#This Row],[FAMILIA]]</f>
        <v>00791       QUALITY</v>
      </c>
      <c r="K1459">
        <f>VLOOKUP(SALIDA[[#This Row],[CODIGO]],STOCK_STARSOFT[],5,FALSE)</f>
        <v>2</v>
      </c>
      <c r="L1459">
        <f>SALIDA[[#This Row],[CANTIDAD]]*SALIDA[[#This Row],[PRECIO UND]]</f>
        <v>16</v>
      </c>
    </row>
    <row r="1460" spans="1:12" x14ac:dyDescent="0.25">
      <c r="A1460" s="6" t="s">
        <v>19206</v>
      </c>
      <c r="B1460" s="100" t="str">
        <f>VLOOKUP(SALIDA[[#This Row],[CODIGO]],STOCKSANLUIS[],2,FALSE)</f>
        <v>MANGA AISLANTE CLASS 1 - 5/8"ID X 3/4"THK - WINCELL</v>
      </c>
      <c r="C1460" s="153">
        <v>45973</v>
      </c>
      <c r="D1460">
        <v>9</v>
      </c>
      <c r="E1460">
        <f>IF(VLOOKUP(SALIDA[[#This Row],[CODIGO]],STOCKSANLUIS[],6,FALSE)=0,"PRODUCTO SIN STOCK/UBICACIÓN",VLOOKUP(SALIDA[[#This Row],[CODIGO]],STOCKSANLUIS[],6,FALSE))</f>
        <v>1</v>
      </c>
      <c r="F1460">
        <f>SALIDA[[#This Row],[CANTIDAD]]/SALIDA[[#This Row],[UND MEDIDA]]</f>
        <v>9</v>
      </c>
      <c r="G1460" t="str">
        <f>VLOOKUP(SALIDA[[#This Row],[CODIGO]],FAMILIAS[],4,FALSE)</f>
        <v>WINCELL</v>
      </c>
      <c r="H1460" s="10" t="str">
        <f>IF(VLOOKUP(SALIDA[[#This Row],[CODIGO]],STOCKSANLUIS[],7,FALSE)=0,"PRODUCTO SIN STOCK/UBICACIÓN",VLOOKUP(SALIDA[[#This Row],[CODIGO]],STOCKSANLUIS[],7,FALSE))</f>
        <v>A</v>
      </c>
      <c r="I1460" s="10" t="s">
        <v>19536</v>
      </c>
      <c r="J1460" t="str">
        <f>SALIDA[[#This Row],[CODIGO]]&amp;"       "&amp;SALIDA[[#This Row],[FAMILIA]]</f>
        <v>03257       WINCELL</v>
      </c>
      <c r="K1460">
        <f>VLOOKUP(SALIDA[[#This Row],[CODIGO]],STOCK_STARSOFT[],5,FALSE)</f>
        <v>1.934785</v>
      </c>
      <c r="L1460">
        <f>SALIDA[[#This Row],[CANTIDAD]]*SALIDA[[#This Row],[PRECIO UND]]</f>
        <v>17.413065</v>
      </c>
    </row>
    <row r="1461" spans="1:12" x14ac:dyDescent="0.25">
      <c r="A1461" s="6" t="s">
        <v>3836</v>
      </c>
      <c r="B1461" s="100" t="str">
        <f>VLOOKUP(SALIDA[[#This Row],[CODIGO]],STOCKSANLUIS[],2,FALSE)</f>
        <v>MANGA AISLANTE CLASS 1 - 1 3/8"ID X 3/4"THK - WINCELL</v>
      </c>
      <c r="C1461" s="153">
        <v>45973</v>
      </c>
      <c r="D1461">
        <v>5</v>
      </c>
      <c r="E1461">
        <f>IF(VLOOKUP(SALIDA[[#This Row],[CODIGO]],STOCKSANLUIS[],6,FALSE)=0,"PRODUCTO SIN STOCK/UBICACIÓN",VLOOKUP(SALIDA[[#This Row],[CODIGO]],STOCKSANLUIS[],6,FALSE))</f>
        <v>1</v>
      </c>
      <c r="F1461">
        <f>SALIDA[[#This Row],[CANTIDAD]]/SALIDA[[#This Row],[UND MEDIDA]]</f>
        <v>5</v>
      </c>
      <c r="G1461" t="str">
        <f>VLOOKUP(SALIDA[[#This Row],[CODIGO]],FAMILIAS[],4,FALSE)</f>
        <v>WINCELL</v>
      </c>
      <c r="H1461" s="10" t="str">
        <f>IF(VLOOKUP(SALIDA[[#This Row],[CODIGO]],STOCKSANLUIS[],7,FALSE)=0,"PRODUCTO SIN STOCK/UBICACIÓN",VLOOKUP(SALIDA[[#This Row],[CODIGO]],STOCKSANLUIS[],7,FALSE))</f>
        <v>A</v>
      </c>
      <c r="I1461" s="10" t="s">
        <v>19536</v>
      </c>
      <c r="J1461" t="str">
        <f>SALIDA[[#This Row],[CODIGO]]&amp;"       "&amp;SALIDA[[#This Row],[FAMILIA]]</f>
        <v>03261       WINCELL</v>
      </c>
      <c r="K1461">
        <f>VLOOKUP(SALIDA[[#This Row],[CODIGO]],STOCK_STARSOFT[],5,FALSE)</f>
        <v>2.9965570000000001</v>
      </c>
      <c r="L1461">
        <f>SALIDA[[#This Row],[CANTIDAD]]*SALIDA[[#This Row],[PRECIO UND]]</f>
        <v>14.982785</v>
      </c>
    </row>
    <row r="1462" spans="1:12" x14ac:dyDescent="0.25">
      <c r="A1462" s="6" t="s">
        <v>2523</v>
      </c>
      <c r="B1462" s="100" t="str">
        <f>VLOOKUP(SALIDA[[#This Row],[CODIGO]],STOCKSANLUIS[],2,FALSE)</f>
        <v>GAS REFRIGERANTE  FREON 134A - 340 GR CHEMOURS -CAJA DE 12 - SIN VALVULA - USA</v>
      </c>
      <c r="C1462" s="153">
        <v>45973</v>
      </c>
      <c r="D1462">
        <v>66</v>
      </c>
      <c r="E1462">
        <f>IF(VLOOKUP(SALIDA[[#This Row],[CODIGO]],STOCKSANLUIS[],6,FALSE)=0,"PRODUCTO SIN STOCK/UBICACIÓN",VLOOKUP(SALIDA[[#This Row],[CODIGO]],STOCKSANLUIS[],6,FALSE))</f>
        <v>1</v>
      </c>
      <c r="F1462">
        <f>SALIDA[[#This Row],[CANTIDAD]]/SALIDA[[#This Row],[UND MEDIDA]]</f>
        <v>66</v>
      </c>
      <c r="G1462" t="str">
        <f>VLOOKUP(SALIDA[[#This Row],[CODIGO]],FAMILIAS[],4,FALSE)</f>
        <v>THE CHEMOURS</v>
      </c>
      <c r="H1462" s="10" t="str">
        <f>IF(VLOOKUP(SALIDA[[#This Row],[CODIGO]],STOCKSANLUIS[],7,FALSE)=0,"PRODUCTO SIN STOCK/UBICACIÓN",VLOOKUP(SALIDA[[#This Row],[CODIGO]],STOCKSANLUIS[],7,FALSE))</f>
        <v>C</v>
      </c>
      <c r="I1462" s="10" t="s">
        <v>19536</v>
      </c>
      <c r="J1462" t="str">
        <f>SALIDA[[#This Row],[CODIGO]]&amp;"       "&amp;SALIDA[[#This Row],[FAMILIA]]</f>
        <v>02071       THE CHEMOURS</v>
      </c>
      <c r="K1462">
        <f>VLOOKUP(SALIDA[[#This Row],[CODIGO]],STOCK_STARSOFT[],5,FALSE)</f>
        <v>3.288043</v>
      </c>
      <c r="L1462">
        <f>SALIDA[[#This Row],[CANTIDAD]]*SALIDA[[#This Row],[PRECIO UND]]</f>
        <v>217.01083800000001</v>
      </c>
    </row>
    <row r="1463" spans="1:12" x14ac:dyDescent="0.25">
      <c r="A1463" s="6" t="s">
        <v>3295</v>
      </c>
      <c r="B1463" s="100" t="str">
        <f>VLOOKUP(SALIDA[[#This Row],[CODIGO]],STOCKSANLUIS[],2,FALSE)</f>
        <v>VALVULA PARA AGUA HELADA FAN &amp; COIL 2 VIAS 1" DIAMETRO  CON ACTUADOR  220V JOHNSON CONTROLS - VLC2200HC-C</v>
      </c>
      <c r="C1463" s="153">
        <v>45973</v>
      </c>
      <c r="D1463">
        <v>2</v>
      </c>
      <c r="E1463">
        <f>IF(VLOOKUP(SALIDA[[#This Row],[CODIGO]],STOCKSANLUIS[],6,FALSE)=0,"PRODUCTO SIN STOCK/UBICACIÓN",VLOOKUP(SALIDA[[#This Row],[CODIGO]],STOCKSANLUIS[],6,FALSE))</f>
        <v>1</v>
      </c>
      <c r="F1463">
        <f>SALIDA[[#This Row],[CANTIDAD]]/SALIDA[[#This Row],[UND MEDIDA]]</f>
        <v>2</v>
      </c>
      <c r="G1463" t="str">
        <f>VLOOKUP(SALIDA[[#This Row],[CODIGO]],FAMILIAS[],4,FALSE)</f>
        <v>JOHNSON CONTROLS</v>
      </c>
      <c r="H1463" s="10" t="str">
        <f>IF(VLOOKUP(SALIDA[[#This Row],[CODIGO]],STOCKSANLUIS[],7,FALSE)=0,"PRODUCTO SIN STOCK/UBICACIÓN",VLOOKUP(SALIDA[[#This Row],[CODIGO]],STOCKSANLUIS[],7,FALSE))</f>
        <v>A</v>
      </c>
      <c r="I1463" s="10"/>
      <c r="J1463" t="str">
        <f>SALIDA[[#This Row],[CODIGO]]&amp;"       "&amp;SALIDA[[#This Row],[FAMILIA]]</f>
        <v>02715       JOHNSON CONTROLS</v>
      </c>
      <c r="K1463">
        <f>VLOOKUP(SALIDA[[#This Row],[CODIGO]],STOCK_STARSOFT[],5,FALSE)</f>
        <v>18.185565</v>
      </c>
      <c r="L1463">
        <f>SALIDA[[#This Row],[CANTIDAD]]*SALIDA[[#This Row],[PRECIO UND]]</f>
        <v>36.371130000000001</v>
      </c>
    </row>
    <row r="1464" spans="1:12" x14ac:dyDescent="0.25">
      <c r="A1464" s="6" t="s">
        <v>3347</v>
      </c>
      <c r="B1464" s="100" t="str">
        <f>VLOOKUP(SALIDA[[#This Row],[CODIGO]],STOCKSANLUIS[],2,FALSE)</f>
        <v>GAS REFRIGERANTE R507 -11.3KG ICELOONG</v>
      </c>
      <c r="C1464" s="153">
        <v>45974</v>
      </c>
      <c r="D1464">
        <v>1</v>
      </c>
      <c r="E1464">
        <f>IF(VLOOKUP(SALIDA[[#This Row],[CODIGO]],STOCKSANLUIS[],6,FALSE)=0,"PRODUCTO SIN STOCK/UBICACIÓN",VLOOKUP(SALIDA[[#This Row],[CODIGO]],STOCKSANLUIS[],6,FALSE))</f>
        <v>1</v>
      </c>
      <c r="F1464">
        <f>SALIDA[[#This Row],[CANTIDAD]]/SALIDA[[#This Row],[UND MEDIDA]]</f>
        <v>1</v>
      </c>
      <c r="G1464" t="str">
        <f>VLOOKUP(SALIDA[[#This Row],[CODIGO]],FAMILIAS[],4,FALSE)</f>
        <v>ZHEJIANG YONGHE</v>
      </c>
      <c r="H1464" s="10" t="str">
        <f>IF(VLOOKUP(SALIDA[[#This Row],[CODIGO]],STOCKSANLUIS[],7,FALSE)=0,"PRODUCTO SIN STOCK/UBICACIÓN",VLOOKUP(SALIDA[[#This Row],[CODIGO]],STOCKSANLUIS[],7,FALSE))</f>
        <v>C</v>
      </c>
      <c r="I1464" s="10"/>
      <c r="J1464" t="str">
        <f>SALIDA[[#This Row],[CODIGO]]&amp;"       "&amp;SALIDA[[#This Row],[FAMILIA]]</f>
        <v>02755       ZHEJIANG YONGHE</v>
      </c>
      <c r="K1464">
        <f>VLOOKUP(SALIDA[[#This Row],[CODIGO]],STOCK_STARSOFT[],5,FALSE)</f>
        <v>55.968114</v>
      </c>
      <c r="L1464">
        <f>SALIDA[[#This Row],[CANTIDAD]]*SALIDA[[#This Row],[PRECIO UND]]</f>
        <v>55.968114</v>
      </c>
    </row>
    <row r="1465" spans="1:12" x14ac:dyDescent="0.25">
      <c r="A1465" s="6" t="s">
        <v>1103</v>
      </c>
      <c r="B1465" s="100" t="str">
        <f>VLOOKUP(SALIDA[[#This Row],[CODIGO]],STOCKSANLUIS[],2,FALSE)</f>
        <v>CONTROL REMOTO UNIVERSAL - QTH-4000 - QUALITY</v>
      </c>
      <c r="C1465" s="153">
        <v>45974</v>
      </c>
      <c r="D1465">
        <v>2</v>
      </c>
      <c r="E1465">
        <f>IF(VLOOKUP(SALIDA[[#This Row],[CODIGO]],STOCKSANLUIS[],6,FALSE)=0,"PRODUCTO SIN STOCK/UBICACIÓN",VLOOKUP(SALIDA[[#This Row],[CODIGO]],STOCKSANLUIS[],6,FALSE))</f>
        <v>1</v>
      </c>
      <c r="F1465">
        <f>SALIDA[[#This Row],[CANTIDAD]]/SALIDA[[#This Row],[UND MEDIDA]]</f>
        <v>2</v>
      </c>
      <c r="G1465" t="str">
        <f>VLOOKUP(SALIDA[[#This Row],[CODIGO]],FAMILIAS[],4,FALSE)</f>
        <v>QUALITY</v>
      </c>
      <c r="H1465" s="10" t="str">
        <f>IF(VLOOKUP(SALIDA[[#This Row],[CODIGO]],STOCKSANLUIS[],7,FALSE)=0,"PRODUCTO SIN STOCK/UBICACIÓN",VLOOKUP(SALIDA[[#This Row],[CODIGO]],STOCKSANLUIS[],7,FALSE))</f>
        <v>A</v>
      </c>
      <c r="I1465" s="10"/>
      <c r="J1465" t="str">
        <f>SALIDA[[#This Row],[CODIGO]]&amp;"       "&amp;SALIDA[[#This Row],[FAMILIA]]</f>
        <v>01196       QUALITY</v>
      </c>
      <c r="K1465">
        <f>VLOOKUP(SALIDA[[#This Row],[CODIGO]],STOCK_STARSOFT[],5,FALSE)</f>
        <v>3.0188069999999998</v>
      </c>
      <c r="L1465">
        <f>SALIDA[[#This Row],[CANTIDAD]]*SALIDA[[#This Row],[PRECIO UND]]</f>
        <v>6.0376139999999996</v>
      </c>
    </row>
    <row r="1466" spans="1:12" x14ac:dyDescent="0.25">
      <c r="A1466" s="6" t="s">
        <v>3880</v>
      </c>
      <c r="B1466" s="100" t="str">
        <f>VLOOKUP(SALIDA[[#This Row],[CODIGO]],STOCKSANLUIS[],2,FALSE)</f>
        <v>GAS REFRIGERANTE R134A  X 340 GR - (TAPA CON VALVULA) - ICELOONG</v>
      </c>
      <c r="C1466" s="153">
        <v>45974</v>
      </c>
      <c r="D1466">
        <v>60</v>
      </c>
      <c r="E1466">
        <f>IF(VLOOKUP(SALIDA[[#This Row],[CODIGO]],STOCKSANLUIS[],6,FALSE)=0,"PRODUCTO SIN STOCK/UBICACIÓN",VLOOKUP(SALIDA[[#This Row],[CODIGO]],STOCKSANLUIS[],6,FALSE))</f>
        <v>1</v>
      </c>
      <c r="F1466">
        <f>SALIDA[[#This Row],[CANTIDAD]]/SALIDA[[#This Row],[UND MEDIDA]]</f>
        <v>60</v>
      </c>
      <c r="G1466" t="str">
        <f>VLOOKUP(SALIDA[[#This Row],[CODIGO]],FAMILIAS[],4,FALSE)</f>
        <v>ZHEJIANG YONGHE</v>
      </c>
      <c r="H1466" s="10" t="str">
        <f>IF(VLOOKUP(SALIDA[[#This Row],[CODIGO]],STOCKSANLUIS[],7,FALSE)=0,"PRODUCTO SIN STOCK/UBICACIÓN",VLOOKUP(SALIDA[[#This Row],[CODIGO]],STOCKSANLUIS[],7,FALSE))</f>
        <v>B</v>
      </c>
      <c r="I1466" s="10"/>
      <c r="J1466" t="str">
        <f>SALIDA[[#This Row],[CODIGO]]&amp;"       "&amp;SALIDA[[#This Row],[FAMILIA]]</f>
        <v>03343       ZHEJIANG YONGHE</v>
      </c>
      <c r="K1466">
        <f>VLOOKUP(SALIDA[[#This Row],[CODIGO]],STOCK_STARSOFT[],5,FALSE)</f>
        <v>3.1289889999999998</v>
      </c>
      <c r="L1466">
        <f>SALIDA[[#This Row],[CANTIDAD]]*SALIDA[[#This Row],[PRECIO UND]]</f>
        <v>187.73934</v>
      </c>
    </row>
    <row r="1467" spans="1:12" x14ac:dyDescent="0.25">
      <c r="A1467" s="6" t="s">
        <v>19299</v>
      </c>
      <c r="B1467" s="100" t="str">
        <f>VLOOKUP(SALIDA[[#This Row],[CODIGO]],STOCKSANLUIS[],2,FALSE)</f>
        <v>CINTA DE PVC PARA MINI SPLITS 50MMX50M - TAFETAN - EVERFROST - HIGH QUALITY</v>
      </c>
      <c r="C1467" s="153">
        <v>45974</v>
      </c>
      <c r="D1467">
        <v>1</v>
      </c>
      <c r="E1467">
        <f>IF(VLOOKUP(SALIDA[[#This Row],[CODIGO]],STOCKSANLUIS[],6,FALSE)=0,"PRODUCTO SIN STOCK/UBICACIÓN",VLOOKUP(SALIDA[[#This Row],[CODIGO]],STOCKSANLUIS[],6,FALSE))</f>
        <v>1</v>
      </c>
      <c r="F1467">
        <f>SALIDA[[#This Row],[CANTIDAD]]/SALIDA[[#This Row],[UND MEDIDA]]</f>
        <v>1</v>
      </c>
      <c r="G1467" t="str">
        <f>VLOOKUP(SALIDA[[#This Row],[CODIGO]],FAMILIAS[],4,FALSE)</f>
        <v>EVERFROST</v>
      </c>
      <c r="H1467" s="10" t="str">
        <f>IF(VLOOKUP(SALIDA[[#This Row],[CODIGO]],STOCKSANLUIS[],7,FALSE)=0,"PRODUCTO SIN STOCK/UBICACIÓN",VLOOKUP(SALIDA[[#This Row],[CODIGO]],STOCKSANLUIS[],7,FALSE))</f>
        <v>C</v>
      </c>
      <c r="I1467" s="10"/>
      <c r="J1467" t="str">
        <f>SALIDA[[#This Row],[CODIGO]]&amp;"       "&amp;SALIDA[[#This Row],[FAMILIA]]</f>
        <v>03489       EVERFROST</v>
      </c>
      <c r="K1467">
        <f>VLOOKUP(SALIDA[[#This Row],[CODIGO]],STOCK_STARSOFT[],5,FALSE)</f>
        <v>0.76004300000000002</v>
      </c>
      <c r="L1467">
        <f>SALIDA[[#This Row],[CANTIDAD]]*SALIDA[[#This Row],[PRECIO UND]]</f>
        <v>0.76004300000000002</v>
      </c>
    </row>
    <row r="1468" spans="1:12" x14ac:dyDescent="0.25">
      <c r="A1468" s="6" t="s">
        <v>19219</v>
      </c>
      <c r="B1468" s="100" t="str">
        <f>VLOOKUP(SALIDA[[#This Row],[CODIGO]],STOCKSANLUIS[],2,FALSE)</f>
        <v>CONTROLADOR DIGITAL PARA REFRIGERACIÓN TC970E LOG+ECO</v>
      </c>
      <c r="C1468" s="153">
        <v>45974</v>
      </c>
      <c r="D1468">
        <v>6</v>
      </c>
      <c r="E1468">
        <f>IF(VLOOKUP(SALIDA[[#This Row],[CODIGO]],STOCKSANLUIS[],6,FALSE)=0,"PRODUCTO SIN STOCK/UBICACIÓN",VLOOKUP(SALIDA[[#This Row],[CODIGO]],STOCKSANLUIS[],6,FALSE))</f>
        <v>1</v>
      </c>
      <c r="F1468">
        <f>SALIDA[[#This Row],[CANTIDAD]]/SALIDA[[#This Row],[UND MEDIDA]]</f>
        <v>6</v>
      </c>
      <c r="G1468" t="str">
        <f>VLOOKUP(SALIDA[[#This Row],[CODIGO]],FAMILIAS[],4,FALSE)</f>
        <v>FULL GAUGE</v>
      </c>
      <c r="H1468" s="10" t="str">
        <f>IF(VLOOKUP(SALIDA[[#This Row],[CODIGO]],STOCKSANLUIS[],7,FALSE)=0,"PRODUCTO SIN STOCK/UBICACIÓN",VLOOKUP(SALIDA[[#This Row],[CODIGO]],STOCKSANLUIS[],7,FALSE))</f>
        <v>C</v>
      </c>
      <c r="I1468" s="10"/>
      <c r="J1468" t="str">
        <f>SALIDA[[#This Row],[CODIGO]]&amp;"       "&amp;SALIDA[[#This Row],[FAMILIA]]</f>
        <v>03339       FULL GAUGE</v>
      </c>
      <c r="K1468">
        <f>VLOOKUP(SALIDA[[#This Row],[CODIGO]],STOCK_STARSOFT[],5,FALSE)</f>
        <v>44.524842</v>
      </c>
      <c r="L1468">
        <f>SALIDA[[#This Row],[CANTIDAD]]*SALIDA[[#This Row],[PRECIO UND]]</f>
        <v>267.14905199999998</v>
      </c>
    </row>
    <row r="1469" spans="1:12" x14ac:dyDescent="0.25">
      <c r="A1469" s="6" t="s">
        <v>3593</v>
      </c>
      <c r="B1469" s="100" t="str">
        <f>VLOOKUP(SALIDA[[#This Row],[CODIGO]],STOCKSANLUIS[],2,FALSE)</f>
        <v>ADAPTADOR DE MANGUERA R-410A, R-404A, R-22 / QH4-14516 - QUALITY</v>
      </c>
      <c r="C1469" s="153">
        <v>45974</v>
      </c>
      <c r="D1469">
        <v>1</v>
      </c>
      <c r="E1469">
        <f>IF(VLOOKUP(SALIDA[[#This Row],[CODIGO]],STOCKSANLUIS[],6,FALSE)=0,"PRODUCTO SIN STOCK/UBICACIÓN",VLOOKUP(SALIDA[[#This Row],[CODIGO]],STOCKSANLUIS[],6,FALSE))</f>
        <v>1</v>
      </c>
      <c r="F1469">
        <f>SALIDA[[#This Row],[CANTIDAD]]/SALIDA[[#This Row],[UND MEDIDA]]</f>
        <v>1</v>
      </c>
      <c r="G1469" t="str">
        <f>VLOOKUP(SALIDA[[#This Row],[CODIGO]],FAMILIAS[],4,FALSE)</f>
        <v>QUALITY</v>
      </c>
      <c r="H1469" s="10" t="str">
        <f>IF(VLOOKUP(SALIDA[[#This Row],[CODIGO]],STOCKSANLUIS[],7,FALSE)=0,"PRODUCTO SIN STOCK/UBICACIÓN",VLOOKUP(SALIDA[[#This Row],[CODIGO]],STOCKSANLUIS[],7,FALSE))</f>
        <v>A</v>
      </c>
      <c r="I1469" s="10"/>
      <c r="J1469" t="str">
        <f>SALIDA[[#This Row],[CODIGO]]&amp;"       "&amp;SALIDA[[#This Row],[FAMILIA]]</f>
        <v>02991       QUALITY</v>
      </c>
      <c r="K1469">
        <f>VLOOKUP(SALIDA[[#This Row],[CODIGO]],STOCK_STARSOFT[],5,FALSE)</f>
        <v>2.2249059999999998</v>
      </c>
      <c r="L1469">
        <f>SALIDA[[#This Row],[CANTIDAD]]*SALIDA[[#This Row],[PRECIO UND]]</f>
        <v>2.2249059999999998</v>
      </c>
    </row>
    <row r="1470" spans="1:12" x14ac:dyDescent="0.25">
      <c r="A1470" s="6" t="s">
        <v>2377</v>
      </c>
      <c r="B1470" s="100" t="str">
        <f>VLOOKUP(SALIDA[[#This Row],[CODIGO]],STOCKSANLUIS[],2,FALSE)</f>
        <v xml:space="preserve">MOTOVENTILADOR AXIAL EBM S4E350/G01 - 350MM - 220V MONOFÁSICO - 4 POLOS, CON REJILLA - FLUJO V REEMPLAZO DE S4E350-AO02-98                    </v>
      </c>
      <c r="C1470" s="153">
        <v>45974</v>
      </c>
      <c r="D1470">
        <v>1</v>
      </c>
      <c r="E1470">
        <f>IF(VLOOKUP(SALIDA[[#This Row],[CODIGO]],STOCKSANLUIS[],6,FALSE)=0,"PRODUCTO SIN STOCK/UBICACIÓN",VLOOKUP(SALIDA[[#This Row],[CODIGO]],STOCKSANLUIS[],6,FALSE))</f>
        <v>1</v>
      </c>
      <c r="F1470">
        <f>SALIDA[[#This Row],[CANTIDAD]]/SALIDA[[#This Row],[UND MEDIDA]]</f>
        <v>1</v>
      </c>
      <c r="G1470" t="str">
        <f>VLOOKUP(SALIDA[[#This Row],[CODIGO]],FAMILIAS[],4,FALSE)</f>
        <v>EBM</v>
      </c>
      <c r="H1470" s="10" t="str">
        <f>IF(VLOOKUP(SALIDA[[#This Row],[CODIGO]],STOCKSANLUIS[],7,FALSE)=0,"PRODUCTO SIN STOCK/UBICACIÓN",VLOOKUP(SALIDA[[#This Row],[CODIGO]],STOCKSANLUIS[],7,FALSE))</f>
        <v>C</v>
      </c>
      <c r="I1470" s="10" t="s">
        <v>19536</v>
      </c>
      <c r="J1470" t="str">
        <f>SALIDA[[#This Row],[CODIGO]]&amp;"       "&amp;SALIDA[[#This Row],[FAMILIA]]</f>
        <v>01980       EBM</v>
      </c>
      <c r="K1470">
        <f>VLOOKUP(SALIDA[[#This Row],[CODIGO]],STOCK_STARSOFT[],5,FALSE)</f>
        <v>71.400480000000002</v>
      </c>
      <c r="L1470">
        <f>SALIDA[[#This Row],[CANTIDAD]]*SALIDA[[#This Row],[PRECIO UND]]</f>
        <v>71.400480000000002</v>
      </c>
    </row>
    <row r="1471" spans="1:12" x14ac:dyDescent="0.25">
      <c r="A1471" s="6" t="s">
        <v>3591</v>
      </c>
      <c r="B1471" s="100" t="str">
        <f>VLOOKUP(SALIDA[[#This Row],[CODIGO]],STOCKSANLUIS[],2,FALSE)</f>
        <v>FAN RELAY DE 24V  Q90-380 - QUALITY</v>
      </c>
      <c r="C1471" s="153">
        <v>45974</v>
      </c>
      <c r="D1471">
        <v>5</v>
      </c>
      <c r="E1471">
        <f>IF(VLOOKUP(SALIDA[[#This Row],[CODIGO]],STOCKSANLUIS[],6,FALSE)=0,"PRODUCTO SIN STOCK/UBICACIÓN",VLOOKUP(SALIDA[[#This Row],[CODIGO]],STOCKSANLUIS[],6,FALSE))</f>
        <v>1</v>
      </c>
      <c r="F1471">
        <f>SALIDA[[#This Row],[CANTIDAD]]/SALIDA[[#This Row],[UND MEDIDA]]</f>
        <v>5</v>
      </c>
      <c r="G1471" t="str">
        <f>VLOOKUP(SALIDA[[#This Row],[CODIGO]],FAMILIAS[],4,FALSE)</f>
        <v>QUALITY</v>
      </c>
      <c r="H1471" s="10" t="str">
        <f>IF(VLOOKUP(SALIDA[[#This Row],[CODIGO]],STOCKSANLUIS[],7,FALSE)=0,"PRODUCTO SIN STOCK/UBICACIÓN",VLOOKUP(SALIDA[[#This Row],[CODIGO]],STOCKSANLUIS[],7,FALSE))</f>
        <v>A</v>
      </c>
      <c r="I1471" s="10"/>
      <c r="J1471" t="str">
        <f>SALIDA[[#This Row],[CODIGO]]&amp;"       "&amp;SALIDA[[#This Row],[FAMILIA]]</f>
        <v>02990       QUALITY</v>
      </c>
      <c r="K1471">
        <f>VLOOKUP(SALIDA[[#This Row],[CODIGO]],STOCK_STARSOFT[],5,FALSE)</f>
        <v>4.1189869999999997</v>
      </c>
      <c r="L1471">
        <f>SALIDA[[#This Row],[CANTIDAD]]*SALIDA[[#This Row],[PRECIO UND]]</f>
        <v>20.594935</v>
      </c>
    </row>
    <row r="1472" spans="1:12" x14ac:dyDescent="0.25">
      <c r="A1472" s="6" t="s">
        <v>3902</v>
      </c>
      <c r="B1472" s="100" t="str">
        <f>VLOOKUP(SALIDA[[#This Row],[CODIGO]],STOCKSANLUIS[],2,FALSE)</f>
        <v>CONDENSADOR INVERTER SEER 16 DE 36000 BTU/H CDU VERTICAL ST R410A 208-230V/60HZ/1PH - TEMP BLUE MADE BY CARRIER ENTERPRISE - FRIO SOLO - TBA416A-X036-V3G1C</v>
      </c>
      <c r="C1472" s="153">
        <v>45974</v>
      </c>
      <c r="D1472">
        <v>1</v>
      </c>
      <c r="E1472">
        <f>IF(VLOOKUP(SALIDA[[#This Row],[CODIGO]],STOCKSANLUIS[],6,FALSE)=0,"PRODUCTO SIN STOCK/UBICACIÓN",VLOOKUP(SALIDA[[#This Row],[CODIGO]],STOCKSANLUIS[],6,FALSE))</f>
        <v>1</v>
      </c>
      <c r="F1472">
        <f>SALIDA[[#This Row],[CANTIDAD]]/SALIDA[[#This Row],[UND MEDIDA]]</f>
        <v>1</v>
      </c>
      <c r="G1472" t="str">
        <f>VLOOKUP(SALIDA[[#This Row],[CODIGO]],FAMILIAS[],4,FALSE)</f>
        <v>TEMP BLUE</v>
      </c>
      <c r="H1472" s="10" t="str">
        <f>IF(VLOOKUP(SALIDA[[#This Row],[CODIGO]],STOCKSANLUIS[],7,FALSE)=0,"PRODUCTO SIN STOCK/UBICACIÓN",VLOOKUP(SALIDA[[#This Row],[CODIGO]],STOCKSANLUIS[],7,FALSE))</f>
        <v>B</v>
      </c>
      <c r="I1472" s="10"/>
      <c r="J1472" t="str">
        <f>SALIDA[[#This Row],[CODIGO]]&amp;"       "&amp;SALIDA[[#This Row],[FAMILIA]]</f>
        <v>03367       TEMP BLUE</v>
      </c>
      <c r="K1472">
        <f>VLOOKUP(SALIDA[[#This Row],[CODIGO]],STOCK_STARSOFT[],5,FALSE)</f>
        <v>563.66157699999997</v>
      </c>
      <c r="L1472">
        <f>SALIDA[[#This Row],[CANTIDAD]]*SALIDA[[#This Row],[PRECIO UND]]</f>
        <v>563.66157699999997</v>
      </c>
    </row>
    <row r="1473" spans="1:12" x14ac:dyDescent="0.25">
      <c r="A1473" s="6" t="s">
        <v>21872</v>
      </c>
      <c r="B1473" s="100" t="str">
        <f>VLOOKUP(SALIDA[[#This Row],[CODIGO]],STOCKSANLUIS[],2,FALSE)</f>
        <v>VÁLVULA DE EXPANSIÓN ELECTRÓNICA SB114T 1,4 MM - FULL GAUGE</v>
      </c>
      <c r="C1473" s="153">
        <v>45974</v>
      </c>
      <c r="D1473">
        <v>1</v>
      </c>
      <c r="E1473">
        <f>IF(VLOOKUP(SALIDA[[#This Row],[CODIGO]],STOCKSANLUIS[],6,FALSE)=0,"PRODUCTO SIN STOCK/UBICACIÓN",VLOOKUP(SALIDA[[#This Row],[CODIGO]],STOCKSANLUIS[],6,FALSE))</f>
        <v>1</v>
      </c>
      <c r="F1473">
        <f>SALIDA[[#This Row],[CANTIDAD]]/SALIDA[[#This Row],[UND MEDIDA]]</f>
        <v>1</v>
      </c>
      <c r="G1473" t="str">
        <f>VLOOKUP(SALIDA[[#This Row],[CODIGO]],FAMILIAS[],4,FALSE)</f>
        <v>FULL GAUGE</v>
      </c>
      <c r="H1473" s="10" t="str">
        <f>IF(VLOOKUP(SALIDA[[#This Row],[CODIGO]],STOCKSANLUIS[],7,FALSE)=0,"PRODUCTO SIN STOCK/UBICACIÓN",VLOOKUP(SALIDA[[#This Row],[CODIGO]],STOCKSANLUIS[],7,FALSE))</f>
        <v>A</v>
      </c>
      <c r="I1473" s="10"/>
      <c r="J1473" t="str">
        <f>SALIDA[[#This Row],[CODIGO]]&amp;"       "&amp;SALIDA[[#This Row],[FAMILIA]]</f>
        <v>03536       FULL GAUGE</v>
      </c>
      <c r="K1473">
        <f>VLOOKUP(SALIDA[[#This Row],[CODIGO]],STOCK_STARSOFT[],5,FALSE)</f>
        <v>89.424149999999997</v>
      </c>
      <c r="L1473">
        <f>SALIDA[[#This Row],[CANTIDAD]]*SALIDA[[#This Row],[PRECIO UND]]</f>
        <v>89.424149999999997</v>
      </c>
    </row>
    <row r="1474" spans="1:12" x14ac:dyDescent="0.25">
      <c r="A1474" s="6" t="s">
        <v>21873</v>
      </c>
      <c r="B1474" s="100" t="str">
        <f>VLOOKUP(SALIDA[[#This Row],[CODIGO]],STOCKSANLUIS[],2,FALSE)</f>
        <v>VÁLVULA DE EXPANSIÓN ELECTRÓNICA SB110T 1,0 MM - FULL GAUGE</v>
      </c>
      <c r="C1474" s="153">
        <v>45974</v>
      </c>
      <c r="D1474">
        <v>1</v>
      </c>
      <c r="E1474">
        <f>IF(VLOOKUP(SALIDA[[#This Row],[CODIGO]],STOCKSANLUIS[],6,FALSE)=0,"PRODUCTO SIN STOCK/UBICACIÓN",VLOOKUP(SALIDA[[#This Row],[CODIGO]],STOCKSANLUIS[],6,FALSE))</f>
        <v>1</v>
      </c>
      <c r="F1474">
        <f>SALIDA[[#This Row],[CANTIDAD]]/SALIDA[[#This Row],[UND MEDIDA]]</f>
        <v>1</v>
      </c>
      <c r="G1474" t="str">
        <f>VLOOKUP(SALIDA[[#This Row],[CODIGO]],FAMILIAS[],4,FALSE)</f>
        <v>FULL GAUGE</v>
      </c>
      <c r="H1474" s="10" t="str">
        <f>IF(VLOOKUP(SALIDA[[#This Row],[CODIGO]],STOCKSANLUIS[],7,FALSE)=0,"PRODUCTO SIN STOCK/UBICACIÓN",VLOOKUP(SALIDA[[#This Row],[CODIGO]],STOCKSANLUIS[],7,FALSE))</f>
        <v>A</v>
      </c>
      <c r="I1474" s="10"/>
      <c r="J1474" t="str">
        <f>SALIDA[[#This Row],[CODIGO]]&amp;"       "&amp;SALIDA[[#This Row],[FAMILIA]]</f>
        <v>03537       FULL GAUGE</v>
      </c>
      <c r="K1474">
        <f>VLOOKUP(SALIDA[[#This Row],[CODIGO]],STOCK_STARSOFT[],5,FALSE)</f>
        <v>73.735702000000003</v>
      </c>
      <c r="L1474">
        <f>SALIDA[[#This Row],[CANTIDAD]]*SALIDA[[#This Row],[PRECIO UND]]</f>
        <v>73.735702000000003</v>
      </c>
    </row>
    <row r="1475" spans="1:12" x14ac:dyDescent="0.25">
      <c r="A1475" s="6" t="s">
        <v>3000</v>
      </c>
      <c r="B1475" s="100" t="str">
        <f>VLOOKUP(SALIDA[[#This Row],[CODIGO]],STOCKSANLUIS[],2,FALSE)</f>
        <v>ANTORCHA DUAL PARA MAP GASS JH-1D2 - EVERWELL</v>
      </c>
      <c r="C1475" s="153">
        <v>45974</v>
      </c>
      <c r="D1475">
        <v>2</v>
      </c>
      <c r="E1475">
        <f>IF(VLOOKUP(SALIDA[[#This Row],[CODIGO]],STOCKSANLUIS[],6,FALSE)=0,"PRODUCTO SIN STOCK/UBICACIÓN",VLOOKUP(SALIDA[[#This Row],[CODIGO]],STOCKSANLUIS[],6,FALSE))</f>
        <v>1</v>
      </c>
      <c r="F1475">
        <f>SALIDA[[#This Row],[CANTIDAD]]/SALIDA[[#This Row],[UND MEDIDA]]</f>
        <v>2</v>
      </c>
      <c r="G1475" t="str">
        <f>VLOOKUP(SALIDA[[#This Row],[CODIGO]],FAMILIAS[],4,FALSE)</f>
        <v>EVERWELL</v>
      </c>
      <c r="H1475" s="10" t="str">
        <f>IF(VLOOKUP(SALIDA[[#This Row],[CODIGO]],STOCKSANLUIS[],7,FALSE)=0,"PRODUCTO SIN STOCK/UBICACIÓN",VLOOKUP(SALIDA[[#This Row],[CODIGO]],STOCKSANLUIS[],7,FALSE))</f>
        <v>A</v>
      </c>
      <c r="I1475" s="10"/>
      <c r="J1475" t="str">
        <f>SALIDA[[#This Row],[CODIGO]]&amp;"       "&amp;SALIDA[[#This Row],[FAMILIA]]</f>
        <v>02429       EVERWELL</v>
      </c>
      <c r="K1475">
        <f>VLOOKUP(SALIDA[[#This Row],[CODIGO]],STOCK_STARSOFT[],5,FALSE)</f>
        <v>15.93449</v>
      </c>
      <c r="L1475">
        <f>SALIDA[[#This Row],[CANTIDAD]]*SALIDA[[#This Row],[PRECIO UND]]</f>
        <v>31.868980000000001</v>
      </c>
    </row>
    <row r="1476" spans="1:12" x14ac:dyDescent="0.25">
      <c r="A1476" s="6" t="s">
        <v>3406</v>
      </c>
      <c r="B1476" s="100" t="str">
        <f>VLOOKUP(SALIDA[[#This Row],[CODIGO]],STOCKSANLUIS[],2,FALSE)</f>
        <v>SOLDADURA DE PLATA HARRIS AL 45%</v>
      </c>
      <c r="C1476" s="153">
        <v>45974</v>
      </c>
      <c r="D1476">
        <v>9</v>
      </c>
      <c r="E1476">
        <f>IF(VLOOKUP(SALIDA[[#This Row],[CODIGO]],STOCKSANLUIS[],6,FALSE)=0,"PRODUCTO SIN STOCK/UBICACIÓN",VLOOKUP(SALIDA[[#This Row],[CODIGO]],STOCKSANLUIS[],6,FALSE))</f>
        <v>1</v>
      </c>
      <c r="F1476">
        <f>SALIDA[[#This Row],[CANTIDAD]]/SALIDA[[#This Row],[UND MEDIDA]]</f>
        <v>9</v>
      </c>
      <c r="G1476" t="str">
        <f>VLOOKUP(SALIDA[[#This Row],[CODIGO]],FAMILIAS[],4,FALSE)</f>
        <v>HARRIS</v>
      </c>
      <c r="H1476" s="10" t="str">
        <f>IF(VLOOKUP(SALIDA[[#This Row],[CODIGO]],STOCKSANLUIS[],7,FALSE)=0,"PRODUCTO SIN STOCK/UBICACIÓN",VLOOKUP(SALIDA[[#This Row],[CODIGO]],STOCKSANLUIS[],7,FALSE))</f>
        <v>C</v>
      </c>
      <c r="I1476" s="10"/>
      <c r="J1476" t="str">
        <f>SALIDA[[#This Row],[CODIGO]]&amp;"       "&amp;SALIDA[[#This Row],[FAMILIA]]</f>
        <v>02832       HARRIS</v>
      </c>
      <c r="K1476">
        <f>VLOOKUP(SALIDA[[#This Row],[CODIGO]],STOCK_STARSOFT[],5,FALSE)</f>
        <v>15.331932</v>
      </c>
      <c r="L1476">
        <f>SALIDA[[#This Row],[CANTIDAD]]*SALIDA[[#This Row],[PRECIO UND]]</f>
        <v>137.98738800000001</v>
      </c>
    </row>
    <row r="1477" spans="1:12" x14ac:dyDescent="0.25">
      <c r="A1477" s="6" t="s">
        <v>3675</v>
      </c>
      <c r="B1477" s="100" t="str">
        <f>VLOOKUP(SALIDA[[#This Row],[CODIGO]],STOCKSANLUIS[],2,FALSE)</f>
        <v>LAMAS DE PVC ALECO 8X0.080X300 (20CM X 2MMX 91.44M) LOW TEMP REINFORCED - 172007- MT</v>
      </c>
      <c r="C1477" s="153">
        <v>45974</v>
      </c>
      <c r="D1477">
        <v>274.32</v>
      </c>
      <c r="E1477">
        <f>IF(VLOOKUP(SALIDA[[#This Row],[CODIGO]],STOCKSANLUIS[],6,FALSE)=0,"PRODUCTO SIN STOCK/UBICACIÓN",VLOOKUP(SALIDA[[#This Row],[CODIGO]],STOCKSANLUIS[],6,FALSE))</f>
        <v>91.44</v>
      </c>
      <c r="F1477">
        <f>SALIDA[[#This Row],[CANTIDAD]]/SALIDA[[#This Row],[UND MEDIDA]]</f>
        <v>3</v>
      </c>
      <c r="G1477" t="str">
        <f>VLOOKUP(SALIDA[[#This Row],[CODIGO]],FAMILIAS[],4,FALSE)</f>
        <v>ES ROBBINS</v>
      </c>
      <c r="H1477" s="10" t="str">
        <f>IF(VLOOKUP(SALIDA[[#This Row],[CODIGO]],STOCKSANLUIS[],7,FALSE)=0,"PRODUCTO SIN STOCK/UBICACIÓN",VLOOKUP(SALIDA[[#This Row],[CODIGO]],STOCKSANLUIS[],7,FALSE))</f>
        <v>B/C</v>
      </c>
      <c r="I1477" s="10"/>
      <c r="J1477" t="str">
        <f>SALIDA[[#This Row],[CODIGO]]&amp;"       "&amp;SALIDA[[#This Row],[FAMILIA]]</f>
        <v>03057       ES ROBBINS</v>
      </c>
      <c r="K1477">
        <f>VLOOKUP(SALIDA[[#This Row],[CODIGO]],STOCK_STARSOFT[],5,FALSE)</f>
        <v>2.0842499999999999</v>
      </c>
      <c r="L1477">
        <f>SALIDA[[#This Row],[CANTIDAD]]*SALIDA[[#This Row],[PRECIO UND]]</f>
        <v>571.75145999999995</v>
      </c>
    </row>
    <row r="1478" spans="1:12" x14ac:dyDescent="0.25">
      <c r="A1478" s="6" t="s">
        <v>3880</v>
      </c>
      <c r="B1478" s="100" t="str">
        <f>VLOOKUP(SALIDA[[#This Row],[CODIGO]],STOCKSANLUIS[],2,FALSE)</f>
        <v>GAS REFRIGERANTE R134A  X 340 GR - (TAPA CON VALVULA) - ICELOONG</v>
      </c>
      <c r="C1478" s="153">
        <v>45974</v>
      </c>
      <c r="D1478">
        <v>90</v>
      </c>
      <c r="E1478">
        <f>IF(VLOOKUP(SALIDA[[#This Row],[CODIGO]],STOCKSANLUIS[],6,FALSE)=0,"PRODUCTO SIN STOCK/UBICACIÓN",VLOOKUP(SALIDA[[#This Row],[CODIGO]],STOCKSANLUIS[],6,FALSE))</f>
        <v>1</v>
      </c>
      <c r="F1478">
        <f>SALIDA[[#This Row],[CANTIDAD]]/SALIDA[[#This Row],[UND MEDIDA]]</f>
        <v>90</v>
      </c>
      <c r="G1478" t="str">
        <f>VLOOKUP(SALIDA[[#This Row],[CODIGO]],FAMILIAS[],4,FALSE)</f>
        <v>ZHEJIANG YONGHE</v>
      </c>
      <c r="H1478" s="10" t="str">
        <f>IF(VLOOKUP(SALIDA[[#This Row],[CODIGO]],STOCKSANLUIS[],7,FALSE)=0,"PRODUCTO SIN STOCK/UBICACIÓN",VLOOKUP(SALIDA[[#This Row],[CODIGO]],STOCKSANLUIS[],7,FALSE))</f>
        <v>B</v>
      </c>
      <c r="I1478" s="10"/>
      <c r="J1478" t="str">
        <f>SALIDA[[#This Row],[CODIGO]]&amp;"       "&amp;SALIDA[[#This Row],[FAMILIA]]</f>
        <v>03343       ZHEJIANG YONGHE</v>
      </c>
      <c r="K1478">
        <f>VLOOKUP(SALIDA[[#This Row],[CODIGO]],STOCK_STARSOFT[],5,FALSE)</f>
        <v>3.1289889999999998</v>
      </c>
      <c r="L1478">
        <f>SALIDA[[#This Row],[CANTIDAD]]*SALIDA[[#This Row],[PRECIO UND]]</f>
        <v>281.60900999999996</v>
      </c>
    </row>
    <row r="1479" spans="1:12" x14ac:dyDescent="0.25">
      <c r="A1479" s="6" t="s">
        <v>439</v>
      </c>
      <c r="B1479" s="100" t="str">
        <f>VLOOKUP(SALIDA[[#This Row],[CODIGO]],STOCKSANLUIS[],2,FALSE)</f>
        <v>ACEITE MINERAL 3G SUPER - 1 GALÓN - BVA</v>
      </c>
      <c r="C1479" s="153">
        <v>45974</v>
      </c>
      <c r="D1479">
        <v>1</v>
      </c>
      <c r="E1479">
        <f>IF(VLOOKUP(SALIDA[[#This Row],[CODIGO]],STOCKSANLUIS[],6,FALSE)=0,"PRODUCTO SIN STOCK/UBICACIÓN",VLOOKUP(SALIDA[[#This Row],[CODIGO]],STOCKSANLUIS[],6,FALSE))</f>
        <v>1</v>
      </c>
      <c r="F1479">
        <f>SALIDA[[#This Row],[CANTIDAD]]/SALIDA[[#This Row],[UND MEDIDA]]</f>
        <v>1</v>
      </c>
      <c r="G1479" t="str">
        <f>VLOOKUP(SALIDA[[#This Row],[CODIGO]],FAMILIAS[],4,FALSE)</f>
        <v>BVA</v>
      </c>
      <c r="H1479" s="10" t="str">
        <f>IF(VLOOKUP(SALIDA[[#This Row],[CODIGO]],STOCKSANLUIS[],7,FALSE)=0,"PRODUCTO SIN STOCK/UBICACIÓN",VLOOKUP(SALIDA[[#This Row],[CODIGO]],STOCKSANLUIS[],7,FALSE))</f>
        <v>C</v>
      </c>
      <c r="I1479" s="10"/>
      <c r="J1479" t="str">
        <f>SALIDA[[#This Row],[CODIGO]]&amp;"       "&amp;SALIDA[[#This Row],[FAMILIA]]</f>
        <v>00353       BVA</v>
      </c>
      <c r="K1479">
        <f>VLOOKUP(SALIDA[[#This Row],[CODIGO]],STOCK_STARSOFT[],5,FALSE)</f>
        <v>15.454063</v>
      </c>
      <c r="L1479">
        <f>SALIDA[[#This Row],[CANTIDAD]]*SALIDA[[#This Row],[PRECIO UND]]</f>
        <v>15.454063</v>
      </c>
    </row>
    <row r="1480" spans="1:12" x14ac:dyDescent="0.25">
      <c r="A1480" s="6" t="s">
        <v>3513</v>
      </c>
      <c r="B1480" s="100" t="str">
        <f>VLOOKUP(SALIDA[[#This Row],[CODIGO]],STOCKSANLUIS[],2,FALSE)</f>
        <v>GAS REFRIGERANTE FREON 410A 650 GR -CHEMOURS - CAJA DE 12 -  CHINO</v>
      </c>
      <c r="C1480" s="153">
        <v>45974</v>
      </c>
      <c r="D1480">
        <v>1</v>
      </c>
      <c r="E1480">
        <f>IF(VLOOKUP(SALIDA[[#This Row],[CODIGO]],STOCKSANLUIS[],6,FALSE)=0,"PRODUCTO SIN STOCK/UBICACIÓN",VLOOKUP(SALIDA[[#This Row],[CODIGO]],STOCKSANLUIS[],6,FALSE))</f>
        <v>1</v>
      </c>
      <c r="F1480">
        <f>SALIDA[[#This Row],[CANTIDAD]]/SALIDA[[#This Row],[UND MEDIDA]]</f>
        <v>1</v>
      </c>
      <c r="G1480" t="str">
        <f>VLOOKUP(SALIDA[[#This Row],[CODIGO]],FAMILIAS[],4,FALSE)</f>
        <v>THE CHEMOURS</v>
      </c>
      <c r="H1480" s="10" t="str">
        <f>IF(VLOOKUP(SALIDA[[#This Row],[CODIGO]],STOCKSANLUIS[],7,FALSE)=0,"PRODUCTO SIN STOCK/UBICACIÓN",VLOOKUP(SALIDA[[#This Row],[CODIGO]],STOCKSANLUIS[],7,FALSE))</f>
        <v>C</v>
      </c>
      <c r="I1480" s="10"/>
      <c r="J1480" t="str">
        <f>SALIDA[[#This Row],[CODIGO]]&amp;"       "&amp;SALIDA[[#This Row],[FAMILIA]]</f>
        <v>02922       THE CHEMOURS</v>
      </c>
      <c r="K1480">
        <f>VLOOKUP(SALIDA[[#This Row],[CODIGO]],STOCK_STARSOFT[],5,FALSE)</f>
        <v>8.1124840000000003</v>
      </c>
      <c r="L1480">
        <f>SALIDA[[#This Row],[CANTIDAD]]*SALIDA[[#This Row],[PRECIO UND]]</f>
        <v>8.1124840000000003</v>
      </c>
    </row>
    <row r="1481" spans="1:12" x14ac:dyDescent="0.25">
      <c r="A1481" s="6" t="s">
        <v>1576</v>
      </c>
      <c r="B1481" s="100" t="str">
        <f>VLOOKUP(SALIDA[[#This Row],[CODIGO]],STOCKSANLUIS[],2,FALSE)</f>
        <v>BOMBA DE CONDENSADO SAUERMANN SI 1801-220V  TANQUE ALTO</v>
      </c>
      <c r="C1481" s="153">
        <v>45974</v>
      </c>
      <c r="D1481">
        <v>1</v>
      </c>
      <c r="E1481">
        <f>IF(VLOOKUP(SALIDA[[#This Row],[CODIGO]],STOCKSANLUIS[],6,FALSE)=0,"PRODUCTO SIN STOCK/UBICACIÓN",VLOOKUP(SALIDA[[#This Row],[CODIGO]],STOCKSANLUIS[],6,FALSE))</f>
        <v>1</v>
      </c>
      <c r="F1481">
        <f>SALIDA[[#This Row],[CANTIDAD]]/SALIDA[[#This Row],[UND MEDIDA]]</f>
        <v>1</v>
      </c>
      <c r="G1481" t="str">
        <f>VLOOKUP(SALIDA[[#This Row],[CODIGO]],FAMILIAS[],4,FALSE)</f>
        <v>SAUERMANN</v>
      </c>
      <c r="H1481" s="10" t="str">
        <f>IF(VLOOKUP(SALIDA[[#This Row],[CODIGO]],STOCKSANLUIS[],7,FALSE)=0,"PRODUCTO SIN STOCK/UBICACIÓN",VLOOKUP(SALIDA[[#This Row],[CODIGO]],STOCKSANLUIS[],7,FALSE))</f>
        <v>A</v>
      </c>
      <c r="I1481" s="10"/>
      <c r="J1481" t="str">
        <f>SALIDA[[#This Row],[CODIGO]]&amp;"       "&amp;SALIDA[[#This Row],[FAMILIA]]</f>
        <v>01546       SAUERMANN</v>
      </c>
      <c r="K1481">
        <f>VLOOKUP(SALIDA[[#This Row],[CODIGO]],STOCK_STARSOFT[],5,FALSE)</f>
        <v>35.421345000000002</v>
      </c>
      <c r="L1481">
        <f>SALIDA[[#This Row],[CANTIDAD]]*SALIDA[[#This Row],[PRECIO UND]]</f>
        <v>35.421345000000002</v>
      </c>
    </row>
    <row r="1482" spans="1:12" x14ac:dyDescent="0.25">
      <c r="A1482" s="6" t="s">
        <v>3802</v>
      </c>
      <c r="B1482" s="100" t="str">
        <f>VLOOKUP(SALIDA[[#This Row],[CODIGO]],STOCKSANLUIS[],2,FALSE)</f>
        <v>GAS REFRIGERANTE R134A - 13.6KG FLYER</v>
      </c>
      <c r="C1482" s="153">
        <v>45974</v>
      </c>
      <c r="D1482">
        <v>4</v>
      </c>
      <c r="E1482">
        <f>IF(VLOOKUP(SALIDA[[#This Row],[CODIGO]],STOCKSANLUIS[],6,FALSE)=0,"PRODUCTO SIN STOCK/UBICACIÓN",VLOOKUP(SALIDA[[#This Row],[CODIGO]],STOCKSANLUIS[],6,FALSE))</f>
        <v>1</v>
      </c>
      <c r="F1482">
        <f>SALIDA[[#This Row],[CANTIDAD]]/SALIDA[[#This Row],[UND MEDIDA]]</f>
        <v>4</v>
      </c>
      <c r="G1482" t="str">
        <f>VLOOKUP(SALIDA[[#This Row],[CODIGO]],FAMILIAS[],4,FALSE)</f>
        <v>FLYER</v>
      </c>
      <c r="H1482" s="10" t="str">
        <f>IF(VLOOKUP(SALIDA[[#This Row],[CODIGO]],STOCKSANLUIS[],7,FALSE)=0,"PRODUCTO SIN STOCK/UBICACIÓN",VLOOKUP(SALIDA[[#This Row],[CODIGO]],STOCKSANLUIS[],7,FALSE))</f>
        <v>B</v>
      </c>
      <c r="I1482" s="10"/>
      <c r="J1482" t="str">
        <f>SALIDA[[#This Row],[CODIGO]]&amp;"       "&amp;SALIDA[[#This Row],[FAMILIA]]</f>
        <v>03241       FLYER</v>
      </c>
      <c r="K1482">
        <f>VLOOKUP(SALIDA[[#This Row],[CODIGO]],STOCK_STARSOFT[],5,FALSE)</f>
        <v>91.697573000000006</v>
      </c>
      <c r="L1482">
        <f>SALIDA[[#This Row],[CANTIDAD]]*SALIDA[[#This Row],[PRECIO UND]]</f>
        <v>366.79029200000002</v>
      </c>
    </row>
    <row r="1483" spans="1:12" x14ac:dyDescent="0.25">
      <c r="A1483" s="6" t="s">
        <v>3904</v>
      </c>
      <c r="B1483" s="100" t="str">
        <f>VLOOKUP(SALIDA[[#This Row],[CODIGO]],STOCKSANLUIS[],2,FALSE)</f>
        <v>CONDENSADOR DE 60000 BTU/H CDU VERTICAL ST R410A 380V/60HZ/3PH - TEMP BLUE MADE BY CARRIER ENTERPRISE - FRIO SOLO - TBA410A--060-V2G1C</v>
      </c>
      <c r="C1483" s="153">
        <v>45975</v>
      </c>
      <c r="D1483">
        <v>1</v>
      </c>
      <c r="E1483">
        <f>IF(VLOOKUP(SALIDA[[#This Row],[CODIGO]],STOCKSANLUIS[],6,FALSE)=0,"PRODUCTO SIN STOCK/UBICACIÓN",VLOOKUP(SALIDA[[#This Row],[CODIGO]],STOCKSANLUIS[],6,FALSE))</f>
        <v>1</v>
      </c>
      <c r="F1483">
        <f>SALIDA[[#This Row],[CANTIDAD]]/SALIDA[[#This Row],[UND MEDIDA]]</f>
        <v>1</v>
      </c>
      <c r="G1483" t="str">
        <f>VLOOKUP(SALIDA[[#This Row],[CODIGO]],FAMILIAS[],4,FALSE)</f>
        <v>TEMP BLUE</v>
      </c>
      <c r="H1483" s="10" t="str">
        <f>IF(VLOOKUP(SALIDA[[#This Row],[CODIGO]],STOCKSANLUIS[],7,FALSE)=0,"PRODUCTO SIN STOCK/UBICACIÓN",VLOOKUP(SALIDA[[#This Row],[CODIGO]],STOCKSANLUIS[],7,FALSE))</f>
        <v>B</v>
      </c>
      <c r="I1483" s="10" t="s">
        <v>19536</v>
      </c>
      <c r="J1483" t="str">
        <f>SALIDA[[#This Row],[CODIGO]]&amp;"       "&amp;SALIDA[[#This Row],[FAMILIA]]</f>
        <v>03368       TEMP BLUE</v>
      </c>
      <c r="K1483">
        <f>VLOOKUP(SALIDA[[#This Row],[CODIGO]],STOCK_STARSOFT[],5,FALSE)</f>
        <v>595.03621399999997</v>
      </c>
      <c r="L1483">
        <f>SALIDA[[#This Row],[CANTIDAD]]*SALIDA[[#This Row],[PRECIO UND]]</f>
        <v>595.03621399999997</v>
      </c>
    </row>
    <row r="1484" spans="1:12" x14ac:dyDescent="0.25">
      <c r="A1484" s="6" t="s">
        <v>33</v>
      </c>
      <c r="B1484" s="100" t="str">
        <f>VLOOKUP(SALIDA[[#This Row],[CODIGO]],STOCKSANLUIS[],2,FALSE)</f>
        <v>CONTROLADOR DE TEMPERATURA DIGITAL MT-512E 2HP - VER.13 - 115/220 VAC - FULL GAUGE</v>
      </c>
      <c r="C1484" s="153">
        <v>45974</v>
      </c>
      <c r="D1484">
        <v>12</v>
      </c>
      <c r="E1484">
        <f>IF(VLOOKUP(SALIDA[[#This Row],[CODIGO]],STOCKSANLUIS[],6,FALSE)=0,"PRODUCTO SIN STOCK/UBICACIÓN",VLOOKUP(SALIDA[[#This Row],[CODIGO]],STOCKSANLUIS[],6,FALSE))</f>
        <v>1</v>
      </c>
      <c r="F1484">
        <f>SALIDA[[#This Row],[CANTIDAD]]/SALIDA[[#This Row],[UND MEDIDA]]</f>
        <v>12</v>
      </c>
      <c r="G1484" t="str">
        <f>VLOOKUP(SALIDA[[#This Row],[CODIGO]],FAMILIAS[],4,FALSE)</f>
        <v>FULL GAUGE</v>
      </c>
      <c r="H1484" s="10" t="str">
        <f>IF(VLOOKUP(SALIDA[[#This Row],[CODIGO]],STOCKSANLUIS[],7,FALSE)=0,"PRODUCTO SIN STOCK/UBICACIÓN",VLOOKUP(SALIDA[[#This Row],[CODIGO]],STOCKSANLUIS[],7,FALSE))</f>
        <v>C</v>
      </c>
      <c r="I1484" s="10"/>
      <c r="J1484" t="str">
        <f>SALIDA[[#This Row],[CODIGO]]&amp;"       "&amp;SALIDA[[#This Row],[FAMILIA]]</f>
        <v>00016       FULL GAUGE</v>
      </c>
      <c r="K1484">
        <f>VLOOKUP(SALIDA[[#This Row],[CODIGO]],STOCK_STARSOFT[],5,FALSE)</f>
        <v>13.318346</v>
      </c>
      <c r="L1484">
        <f>SALIDA[[#This Row],[CANTIDAD]]*SALIDA[[#This Row],[PRECIO UND]]</f>
        <v>159.82015200000001</v>
      </c>
    </row>
    <row r="1485" spans="1:12" x14ac:dyDescent="0.25">
      <c r="A1485" s="6" t="s">
        <v>2022</v>
      </c>
      <c r="B1485" s="100" t="str">
        <f>VLOOKUP(SALIDA[[#This Row],[CODIGO]],STOCKSANLUIS[],2,FALSE)</f>
        <v>CONTROLADOR DE TEMPERATURA DIGITAL TC-900E POWER - VER.07 - 115/220 VAC - FULL GAUGE</v>
      </c>
      <c r="C1485" s="153">
        <v>45974</v>
      </c>
      <c r="D1485">
        <v>6</v>
      </c>
      <c r="E1485">
        <f>IF(VLOOKUP(SALIDA[[#This Row],[CODIGO]],STOCKSANLUIS[],6,FALSE)=0,"PRODUCTO SIN STOCK/UBICACIÓN",VLOOKUP(SALIDA[[#This Row],[CODIGO]],STOCKSANLUIS[],6,FALSE))</f>
        <v>1</v>
      </c>
      <c r="F1485">
        <f>SALIDA[[#This Row],[CANTIDAD]]/SALIDA[[#This Row],[UND MEDIDA]]</f>
        <v>6</v>
      </c>
      <c r="G1485" t="str">
        <f>VLOOKUP(SALIDA[[#This Row],[CODIGO]],FAMILIAS[],4,FALSE)</f>
        <v>FULL GAUGE</v>
      </c>
      <c r="H1485" s="10" t="str">
        <f>IF(VLOOKUP(SALIDA[[#This Row],[CODIGO]],STOCKSANLUIS[],7,FALSE)=0,"PRODUCTO SIN STOCK/UBICACIÓN",VLOOKUP(SALIDA[[#This Row],[CODIGO]],STOCKSANLUIS[],7,FALSE))</f>
        <v>C</v>
      </c>
      <c r="I1485" s="10"/>
      <c r="J1485" t="str">
        <f>SALIDA[[#This Row],[CODIGO]]&amp;"       "&amp;SALIDA[[#This Row],[FAMILIA]]</f>
        <v>01785       FULL GAUGE</v>
      </c>
      <c r="K1485">
        <f>VLOOKUP(SALIDA[[#This Row],[CODIGO]],STOCK_STARSOFT[],5,FALSE)</f>
        <v>18.272079000000002</v>
      </c>
      <c r="L1485">
        <f>SALIDA[[#This Row],[CANTIDAD]]*SALIDA[[#This Row],[PRECIO UND]]</f>
        <v>109.632474</v>
      </c>
    </row>
    <row r="1486" spans="1:12" x14ac:dyDescent="0.25">
      <c r="A1486" s="6" t="s">
        <v>3315</v>
      </c>
      <c r="B1486" s="100" t="str">
        <f>VLOOKUP(SALIDA[[#This Row],[CODIGO]],STOCKSANLUIS[],2,FALSE)</f>
        <v>ANTORCHA PARA MAP GASS CON AUTOENCENDIDO JH-1S6 EVERWELL</v>
      </c>
      <c r="C1486" s="153">
        <v>45974</v>
      </c>
      <c r="D1486">
        <v>2</v>
      </c>
      <c r="E1486">
        <f>IF(VLOOKUP(SALIDA[[#This Row],[CODIGO]],STOCKSANLUIS[],6,FALSE)=0,"PRODUCTO SIN STOCK/UBICACIÓN",VLOOKUP(SALIDA[[#This Row],[CODIGO]],STOCKSANLUIS[],6,FALSE))</f>
        <v>1</v>
      </c>
      <c r="F1486">
        <f>SALIDA[[#This Row],[CANTIDAD]]/SALIDA[[#This Row],[UND MEDIDA]]</f>
        <v>2</v>
      </c>
      <c r="G1486" t="str">
        <f>VLOOKUP(SALIDA[[#This Row],[CODIGO]],FAMILIAS[],4,FALSE)</f>
        <v>EVERWELL</v>
      </c>
      <c r="H1486" s="10" t="str">
        <f>IF(VLOOKUP(SALIDA[[#This Row],[CODIGO]],STOCKSANLUIS[],7,FALSE)=0,"PRODUCTO SIN STOCK/UBICACIÓN",VLOOKUP(SALIDA[[#This Row],[CODIGO]],STOCKSANLUIS[],7,FALSE))</f>
        <v>A</v>
      </c>
      <c r="I1486" s="10" t="s">
        <v>19536</v>
      </c>
      <c r="J1486" t="str">
        <f>SALIDA[[#This Row],[CODIGO]]&amp;"       "&amp;SALIDA[[#This Row],[FAMILIA]]</f>
        <v>02727       EVERWELL</v>
      </c>
      <c r="K1486">
        <f>VLOOKUP(SALIDA[[#This Row],[CODIGO]],STOCK_STARSOFT[],5,FALSE)</f>
        <v>10.686577</v>
      </c>
      <c r="L1486">
        <f>SALIDA[[#This Row],[CANTIDAD]]*SALIDA[[#This Row],[PRECIO UND]]</f>
        <v>21.373154</v>
      </c>
    </row>
    <row r="1487" spans="1:12" x14ac:dyDescent="0.25">
      <c r="A1487" s="6" t="s">
        <v>2280</v>
      </c>
      <c r="B1487" s="100" t="str">
        <f>VLOOKUP(SALIDA[[#This Row],[CODIGO]],STOCKSANLUIS[],2,FALSE)</f>
        <v>CONTACTOR MAGNETICO 30 AMP/2P/24V 302 (MONOFASICO) QCA-302 - QUALITY</v>
      </c>
      <c r="C1487" s="153">
        <v>45671</v>
      </c>
      <c r="D1487">
        <v>3</v>
      </c>
      <c r="E1487">
        <f>IF(VLOOKUP(SALIDA[[#This Row],[CODIGO]],STOCKSANLUIS[],6,FALSE)=0,"PRODUCTO SIN STOCK/UBICACIÓN",VLOOKUP(SALIDA[[#This Row],[CODIGO]],STOCKSANLUIS[],6,FALSE))</f>
        <v>1</v>
      </c>
      <c r="F1487">
        <f>SALIDA[[#This Row],[CANTIDAD]]/SALIDA[[#This Row],[UND MEDIDA]]</f>
        <v>3</v>
      </c>
      <c r="G1487" t="str">
        <f>VLOOKUP(SALIDA[[#This Row],[CODIGO]],FAMILIAS[],4,FALSE)</f>
        <v>QUALITY</v>
      </c>
      <c r="H1487" s="10" t="str">
        <f>IF(VLOOKUP(SALIDA[[#This Row],[CODIGO]],STOCKSANLUIS[],7,FALSE)=0,"PRODUCTO SIN STOCK/UBICACIÓN",VLOOKUP(SALIDA[[#This Row],[CODIGO]],STOCKSANLUIS[],7,FALSE))</f>
        <v>A</v>
      </c>
      <c r="I1487" s="10"/>
      <c r="J1487" t="str">
        <f>SALIDA[[#This Row],[CODIGO]]&amp;"       "&amp;SALIDA[[#This Row],[FAMILIA]]</f>
        <v>01925       QUALITY</v>
      </c>
      <c r="K1487">
        <f>VLOOKUP(SALIDA[[#This Row],[CODIGO]],STOCK_STARSOFT[],5,FALSE)</f>
        <v>6.1873589999999998</v>
      </c>
      <c r="L1487">
        <f>SALIDA[[#This Row],[CANTIDAD]]*SALIDA[[#This Row],[PRECIO UND]]</f>
        <v>18.562076999999999</v>
      </c>
    </row>
    <row r="1488" spans="1:12" x14ac:dyDescent="0.25">
      <c r="A1488" s="6" t="s">
        <v>1199</v>
      </c>
      <c r="B1488" s="100" t="str">
        <f>VLOOKUP(SALIDA[[#This Row],[CODIGO]],STOCKSANLUIS[],2,FALSE)</f>
        <v>CONTROLADOR DE TEMPERATURA DIGITAL MT-512G - VER.02 - 115/220 VAC - FULL GAUGE</v>
      </c>
      <c r="C1488" s="153">
        <v>45975</v>
      </c>
      <c r="D1488">
        <v>1</v>
      </c>
      <c r="E1488">
        <f>IF(VLOOKUP(SALIDA[[#This Row],[CODIGO]],STOCKSANLUIS[],6,FALSE)=0,"PRODUCTO SIN STOCK/UBICACIÓN",VLOOKUP(SALIDA[[#This Row],[CODIGO]],STOCKSANLUIS[],6,FALSE))</f>
        <v>1</v>
      </c>
      <c r="F1488">
        <f>SALIDA[[#This Row],[CANTIDAD]]/SALIDA[[#This Row],[UND MEDIDA]]</f>
        <v>1</v>
      </c>
      <c r="G1488" t="str">
        <f>VLOOKUP(SALIDA[[#This Row],[CODIGO]],FAMILIAS[],4,FALSE)</f>
        <v>FULL GAUGE</v>
      </c>
      <c r="H1488" s="10" t="str">
        <f>IF(VLOOKUP(SALIDA[[#This Row],[CODIGO]],STOCKSANLUIS[],7,FALSE)=0,"PRODUCTO SIN STOCK/UBICACIÓN",VLOOKUP(SALIDA[[#This Row],[CODIGO]],STOCKSANLUIS[],7,FALSE))</f>
        <v>A</v>
      </c>
      <c r="I1488" s="10"/>
      <c r="J1488" t="str">
        <f>SALIDA[[#This Row],[CODIGO]]&amp;"       "&amp;SALIDA[[#This Row],[FAMILIA]]</f>
        <v>01276       FULL GAUGE</v>
      </c>
      <c r="K1488">
        <f>VLOOKUP(SALIDA[[#This Row],[CODIGO]],STOCK_STARSOFT[],5,FALSE)</f>
        <v>20.559538</v>
      </c>
      <c r="L1488">
        <f>SALIDA[[#This Row],[CANTIDAD]]*SALIDA[[#This Row],[PRECIO UND]]</f>
        <v>20.559538</v>
      </c>
    </row>
    <row r="1489" spans="1:12" x14ac:dyDescent="0.25">
      <c r="A1489" s="6" t="s">
        <v>2543</v>
      </c>
      <c r="B1489" s="100" t="str">
        <f>VLOOKUP(SALIDA[[#This Row],[CODIGO]],STOCKSANLUIS[],2,FALSE)</f>
        <v>EQUIPO DE A/A MINI SPLIT FRIO SOLO - 18000 BTU - R410A - 220V/1PH/60HZ - TEMP BLUE MADE BY CARRIER INTERAMERICA CORPORATION</v>
      </c>
      <c r="C1489" s="153">
        <v>45975</v>
      </c>
      <c r="D1489">
        <v>1</v>
      </c>
      <c r="E1489">
        <f>IF(VLOOKUP(SALIDA[[#This Row],[CODIGO]],STOCKSANLUIS[],6,FALSE)=0,"PRODUCTO SIN STOCK/UBICACIÓN",VLOOKUP(SALIDA[[#This Row],[CODIGO]],STOCKSANLUIS[],6,FALSE))</f>
        <v>1</v>
      </c>
      <c r="F1489">
        <f>SALIDA[[#This Row],[CANTIDAD]]/SALIDA[[#This Row],[UND MEDIDA]]</f>
        <v>1</v>
      </c>
      <c r="G1489" t="str">
        <f>VLOOKUP(SALIDA[[#This Row],[CODIGO]],FAMILIAS[],4,FALSE)</f>
        <v>TEMP BLUE</v>
      </c>
      <c r="H1489" s="10" t="str">
        <f>IF(VLOOKUP(SALIDA[[#This Row],[CODIGO]],STOCKSANLUIS[],7,FALSE)=0,"PRODUCTO SIN STOCK/UBICACIÓN",VLOOKUP(SALIDA[[#This Row],[CODIGO]],STOCKSANLUIS[],7,FALSE))</f>
        <v>B</v>
      </c>
      <c r="I1489" s="10"/>
      <c r="J1489" t="str">
        <f>SALIDA[[#This Row],[CODIGO]]&amp;"       "&amp;SALIDA[[#This Row],[FAMILIA]]</f>
        <v>02084       TEMP BLUE</v>
      </c>
      <c r="K1489">
        <f>VLOOKUP(SALIDA[[#This Row],[CODIGO]],STOCK_STARSOFT[],5,FALSE)</f>
        <v>231.261594</v>
      </c>
      <c r="L1489">
        <f>SALIDA[[#This Row],[CANTIDAD]]*SALIDA[[#This Row],[PRECIO UND]]</f>
        <v>231.261594</v>
      </c>
    </row>
    <row r="1490" spans="1:12" x14ac:dyDescent="0.25">
      <c r="A1490" s="6" t="s">
        <v>371</v>
      </c>
      <c r="B1490" s="100" t="str">
        <f>VLOOKUP(SALIDA[[#This Row],[CODIGO]],STOCKSANLUIS[],2,FALSE)</f>
        <v>ROLLO DE COBRE FLEXIBLE 3/4" HIGH QUALITY - STARCOLD - 19.05 MM X 0.75 MM X 15 M</v>
      </c>
      <c r="C1490" s="153">
        <v>45975</v>
      </c>
      <c r="D1490">
        <v>10</v>
      </c>
      <c r="E1490">
        <f>IF(VLOOKUP(SALIDA[[#This Row],[CODIGO]],STOCKSANLUIS[],6,FALSE)=0,"PRODUCTO SIN STOCK/UBICACIÓN",VLOOKUP(SALIDA[[#This Row],[CODIGO]],STOCKSANLUIS[],6,FALSE))</f>
        <v>1</v>
      </c>
      <c r="F1490">
        <f>SALIDA[[#This Row],[CANTIDAD]]/SALIDA[[#This Row],[UND MEDIDA]]</f>
        <v>10</v>
      </c>
      <c r="G1490" t="str">
        <f>VLOOKUP(SALIDA[[#This Row],[CODIGO]],FAMILIAS[],4,FALSE)</f>
        <v>ICEAGE- ZHEJIANG JIAHE PIPES</v>
      </c>
      <c r="H1490" s="10" t="str">
        <f>IF(VLOOKUP(SALIDA[[#This Row],[CODIGO]],STOCKSANLUIS[],7,FALSE)=0,"PRODUCTO SIN STOCK/UBICACIÓN",VLOOKUP(SALIDA[[#This Row],[CODIGO]],STOCKSANLUIS[],7,FALSE))</f>
        <v>C</v>
      </c>
      <c r="I1490" s="10"/>
      <c r="J1490" t="str">
        <f>SALIDA[[#This Row],[CODIGO]]&amp;"       "&amp;SALIDA[[#This Row],[FAMILIA]]</f>
        <v>00313       ICEAGE- ZHEJIANG JIAHE PIPES</v>
      </c>
      <c r="K1490">
        <f>VLOOKUP(SALIDA[[#This Row],[CODIGO]],STOCK_STARSOFT[],5,FALSE)</f>
        <v>75.432329999999993</v>
      </c>
      <c r="L1490">
        <f>SALIDA[[#This Row],[CANTIDAD]]*SALIDA[[#This Row],[PRECIO UND]]</f>
        <v>754.3232999999999</v>
      </c>
    </row>
    <row r="1491" spans="1:12" x14ac:dyDescent="0.25">
      <c r="A1491" s="6" t="s">
        <v>3062</v>
      </c>
      <c r="B1491" s="100" t="str">
        <f>VLOOKUP(SALIDA[[#This Row],[CODIGO]],STOCKSANLUIS[],2,FALSE)</f>
        <v>CAPACITOR DE 35 MFD X 440 VAC - 35X440 - EVERWELL</v>
      </c>
      <c r="C1491" s="153">
        <v>45975</v>
      </c>
      <c r="D1491">
        <v>3</v>
      </c>
      <c r="E1491">
        <f>IF(VLOOKUP(SALIDA[[#This Row],[CODIGO]],STOCKSANLUIS[],6,FALSE)=0,"PRODUCTO SIN STOCK/UBICACIÓN",VLOOKUP(SALIDA[[#This Row],[CODIGO]],STOCKSANLUIS[],6,FALSE))</f>
        <v>1</v>
      </c>
      <c r="F1491">
        <f>SALIDA[[#This Row],[CANTIDAD]]/SALIDA[[#This Row],[UND MEDIDA]]</f>
        <v>3</v>
      </c>
      <c r="G1491" t="str">
        <f>VLOOKUP(SALIDA[[#This Row],[CODIGO]],FAMILIAS[],4,FALSE)</f>
        <v>EVERWELL</v>
      </c>
      <c r="H1491" s="10" t="str">
        <f>IF(VLOOKUP(SALIDA[[#This Row],[CODIGO]],STOCKSANLUIS[],7,FALSE)=0,"PRODUCTO SIN STOCK/UBICACIÓN",VLOOKUP(SALIDA[[#This Row],[CODIGO]],STOCKSANLUIS[],7,FALSE))</f>
        <v>A</v>
      </c>
      <c r="I1491" s="10"/>
      <c r="J1491" t="str">
        <f>SALIDA[[#This Row],[CODIGO]]&amp;"       "&amp;SALIDA[[#This Row],[FAMILIA]]</f>
        <v>02463       EVERWELL</v>
      </c>
      <c r="K1491">
        <f>VLOOKUP(SALIDA[[#This Row],[CODIGO]],STOCK_STARSOFT[],5,FALSE)</f>
        <v>1.3037909999999999</v>
      </c>
      <c r="L1491">
        <f>SALIDA[[#This Row],[CANTIDAD]]*SALIDA[[#This Row],[PRECIO UND]]</f>
        <v>3.9113729999999998</v>
      </c>
    </row>
    <row r="1492" spans="1:12" x14ac:dyDescent="0.25">
      <c r="A1492" s="6" t="s">
        <v>3295</v>
      </c>
      <c r="B1492" s="100" t="str">
        <f>VLOOKUP(SALIDA[[#This Row],[CODIGO]],STOCKSANLUIS[],2,FALSE)</f>
        <v>VALVULA PARA AGUA HELADA FAN &amp; COIL 2 VIAS 1" DIAMETRO  CON ACTUADOR  220V JOHNSON CONTROLS - VLC2200HC-C</v>
      </c>
      <c r="C1492" s="153">
        <v>45975</v>
      </c>
      <c r="D1492">
        <v>1</v>
      </c>
      <c r="E1492">
        <f>IF(VLOOKUP(SALIDA[[#This Row],[CODIGO]],STOCKSANLUIS[],6,FALSE)=0,"PRODUCTO SIN STOCK/UBICACIÓN",VLOOKUP(SALIDA[[#This Row],[CODIGO]],STOCKSANLUIS[],6,FALSE))</f>
        <v>1</v>
      </c>
      <c r="F1492">
        <f>SALIDA[[#This Row],[CANTIDAD]]/SALIDA[[#This Row],[UND MEDIDA]]</f>
        <v>1</v>
      </c>
      <c r="G1492" t="str">
        <f>VLOOKUP(SALIDA[[#This Row],[CODIGO]],FAMILIAS[],4,FALSE)</f>
        <v>JOHNSON CONTROLS</v>
      </c>
      <c r="H1492" s="10" t="str">
        <f>IF(VLOOKUP(SALIDA[[#This Row],[CODIGO]],STOCKSANLUIS[],7,FALSE)=0,"PRODUCTO SIN STOCK/UBICACIÓN",VLOOKUP(SALIDA[[#This Row],[CODIGO]],STOCKSANLUIS[],7,FALSE))</f>
        <v>A</v>
      </c>
      <c r="I1492" s="10"/>
      <c r="J1492" t="str">
        <f>SALIDA[[#This Row],[CODIGO]]&amp;"       "&amp;SALIDA[[#This Row],[FAMILIA]]</f>
        <v>02715       JOHNSON CONTROLS</v>
      </c>
      <c r="K1492">
        <f>VLOOKUP(SALIDA[[#This Row],[CODIGO]],STOCK_STARSOFT[],5,FALSE)</f>
        <v>18.185565</v>
      </c>
      <c r="L1492">
        <f>SALIDA[[#This Row],[CANTIDAD]]*SALIDA[[#This Row],[PRECIO UND]]</f>
        <v>18.185565</v>
      </c>
    </row>
    <row r="1493" spans="1:12" x14ac:dyDescent="0.25">
      <c r="A1493" s="6" t="s">
        <v>19299</v>
      </c>
      <c r="B1493" s="100" t="str">
        <f>VLOOKUP(SALIDA[[#This Row],[CODIGO]],STOCKSANLUIS[],2,FALSE)</f>
        <v>CINTA DE PVC PARA MINI SPLITS 50MMX50M - TAFETAN - EVERFROST - HIGH QUALITY</v>
      </c>
      <c r="C1493" s="153">
        <v>45975</v>
      </c>
      <c r="D1493">
        <v>10</v>
      </c>
      <c r="E1493">
        <f>IF(VLOOKUP(SALIDA[[#This Row],[CODIGO]],STOCKSANLUIS[],6,FALSE)=0,"PRODUCTO SIN STOCK/UBICACIÓN",VLOOKUP(SALIDA[[#This Row],[CODIGO]],STOCKSANLUIS[],6,FALSE))</f>
        <v>1</v>
      </c>
      <c r="F1493">
        <f>SALIDA[[#This Row],[CANTIDAD]]/SALIDA[[#This Row],[UND MEDIDA]]</f>
        <v>10</v>
      </c>
      <c r="G1493" t="str">
        <f>VLOOKUP(SALIDA[[#This Row],[CODIGO]],FAMILIAS[],4,FALSE)</f>
        <v>EVERFROST</v>
      </c>
      <c r="H1493" s="10" t="str">
        <f>IF(VLOOKUP(SALIDA[[#This Row],[CODIGO]],STOCKSANLUIS[],7,FALSE)=0,"PRODUCTO SIN STOCK/UBICACIÓN",VLOOKUP(SALIDA[[#This Row],[CODIGO]],STOCKSANLUIS[],7,FALSE))</f>
        <v>C</v>
      </c>
      <c r="I1493" s="10"/>
      <c r="J1493" t="str">
        <f>SALIDA[[#This Row],[CODIGO]]&amp;"       "&amp;SALIDA[[#This Row],[FAMILIA]]</f>
        <v>03489       EVERFROST</v>
      </c>
      <c r="K1493">
        <f>VLOOKUP(SALIDA[[#This Row],[CODIGO]],STOCK_STARSOFT[],5,FALSE)</f>
        <v>0.76004300000000002</v>
      </c>
      <c r="L1493">
        <f>SALIDA[[#This Row],[CANTIDAD]]*SALIDA[[#This Row],[PRECIO UND]]</f>
        <v>7.6004300000000002</v>
      </c>
    </row>
    <row r="1494" spans="1:12" x14ac:dyDescent="0.25">
      <c r="A1494" s="6" t="s">
        <v>3929</v>
      </c>
      <c r="B1494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1494" s="153">
        <v>45975</v>
      </c>
      <c r="D1494">
        <v>1</v>
      </c>
      <c r="E1494">
        <f>IF(VLOOKUP(SALIDA[[#This Row],[CODIGO]],STOCKSANLUIS[],6,FALSE)=0,"PRODUCTO SIN STOCK/UBICACIÓN",VLOOKUP(SALIDA[[#This Row],[CODIGO]],STOCKSANLUIS[],6,FALSE))</f>
        <v>1</v>
      </c>
      <c r="F1494">
        <f>SALIDA[[#This Row],[CANTIDAD]]/SALIDA[[#This Row],[UND MEDIDA]]</f>
        <v>1</v>
      </c>
      <c r="G1494" t="str">
        <f>VLOOKUP(SALIDA[[#This Row],[CODIGO]],FAMILIAS[],4,FALSE)</f>
        <v>VIKING</v>
      </c>
      <c r="H1494" s="10" t="str">
        <f>IF(VLOOKUP(SALIDA[[#This Row],[CODIGO]],STOCKSANLUIS[],7,FALSE)=0,"PRODUCTO SIN STOCK/UBICACIÓN",VLOOKUP(SALIDA[[#This Row],[CODIGO]],STOCKSANLUIS[],7,FALSE))</f>
        <v>B</v>
      </c>
      <c r="I1494" s="10"/>
      <c r="J1494" t="str">
        <f>SALIDA[[#This Row],[CODIGO]]&amp;"       "&amp;SALIDA[[#This Row],[FAMILIA]]</f>
        <v>03396       VIKING</v>
      </c>
      <c r="K1494">
        <f>VLOOKUP(SALIDA[[#This Row],[CODIGO]],STOCK_STARSOFT[],5,FALSE)</f>
        <v>202.05513400000001</v>
      </c>
      <c r="L1494">
        <f>SALIDA[[#This Row],[CANTIDAD]]*SALIDA[[#This Row],[PRECIO UND]]</f>
        <v>202.05513400000001</v>
      </c>
    </row>
    <row r="1495" spans="1:12" x14ac:dyDescent="0.25">
      <c r="A1495" s="6" t="s">
        <v>3678</v>
      </c>
      <c r="B1495" s="100" t="str">
        <f>VLOOKUP(SALIDA[[#This Row],[CODIGO]],STOCKSANLUIS[],2,FALSE)</f>
        <v>RESISTENCIA SILICONADA POTENCIA CONSTANTE TECNOLATINA - TPC-M - 40W/M - 220V</v>
      </c>
      <c r="C1495" s="153">
        <v>45975</v>
      </c>
      <c r="D1495">
        <v>50</v>
      </c>
      <c r="E1495">
        <f>IF(VLOOKUP(SALIDA[[#This Row],[CODIGO]],STOCKSANLUIS[],6,FALSE)=0,"PRODUCTO SIN STOCK/UBICACIÓN",VLOOKUP(SALIDA[[#This Row],[CODIGO]],STOCKSANLUIS[],6,FALSE))</f>
        <v>100</v>
      </c>
      <c r="F1495">
        <f>SALIDA[[#This Row],[CANTIDAD]]/SALIDA[[#This Row],[UND MEDIDA]]</f>
        <v>0.5</v>
      </c>
      <c r="G1495" t="str">
        <f>VLOOKUP(SALIDA[[#This Row],[CODIGO]],FAMILIAS[],4,FALSE)</f>
        <v>TECNOLATINA</v>
      </c>
      <c r="H1495" s="10" t="str">
        <f>IF(VLOOKUP(SALIDA[[#This Row],[CODIGO]],STOCKSANLUIS[],7,FALSE)=0,"PRODUCTO SIN STOCK/UBICACIÓN",VLOOKUP(SALIDA[[#This Row],[CODIGO]],STOCKSANLUIS[],7,FALSE))</f>
        <v>C</v>
      </c>
      <c r="I1495" s="10"/>
      <c r="J1495" t="str">
        <f>SALIDA[[#This Row],[CODIGO]]&amp;"       "&amp;SALIDA[[#This Row],[FAMILIA]]</f>
        <v>03059       TECNOLATINA</v>
      </c>
      <c r="K1495">
        <f>VLOOKUP(SALIDA[[#This Row],[CODIGO]],STOCK_STARSOFT[],5,FALSE)</f>
        <v>1.9391890000000001</v>
      </c>
      <c r="L1495">
        <f>SALIDA[[#This Row],[CANTIDAD]]*SALIDA[[#This Row],[PRECIO UND]]</f>
        <v>96.959450000000004</v>
      </c>
    </row>
    <row r="1496" spans="1:12" x14ac:dyDescent="0.25">
      <c r="A1496" s="6" t="s">
        <v>231</v>
      </c>
      <c r="B1496" s="100" t="str">
        <f>VLOOKUP(SALIDA[[#This Row],[CODIGO]],STOCKSANLUIS[],2,FALSE)</f>
        <v>VALVULA DE EXPANSION DANFOSS TEX 2 - S/ORIFICIO COD. 068Z3209</v>
      </c>
      <c r="C1496" s="153">
        <v>45975</v>
      </c>
      <c r="D1496">
        <v>1</v>
      </c>
      <c r="E1496">
        <f>IF(VLOOKUP(SALIDA[[#This Row],[CODIGO]],STOCKSANLUIS[],6,FALSE)=0,"PRODUCTO SIN STOCK/UBICACIÓN",VLOOKUP(SALIDA[[#This Row],[CODIGO]],STOCKSANLUIS[],6,FALSE))</f>
        <v>1</v>
      </c>
      <c r="F1496">
        <f>SALIDA[[#This Row],[CANTIDAD]]/SALIDA[[#This Row],[UND MEDIDA]]</f>
        <v>1</v>
      </c>
      <c r="G1496" t="str">
        <f>VLOOKUP(SALIDA[[#This Row],[CODIGO]],FAMILIAS[],4,FALSE)</f>
        <v>DANFOSS</v>
      </c>
      <c r="H1496" s="10" t="str">
        <f>IF(VLOOKUP(SALIDA[[#This Row],[CODIGO]],STOCKSANLUIS[],7,FALSE)=0,"PRODUCTO SIN STOCK/UBICACIÓN",VLOOKUP(SALIDA[[#This Row],[CODIGO]],STOCKSANLUIS[],7,FALSE))</f>
        <v>A</v>
      </c>
      <c r="I1496" s="10"/>
      <c r="J1496" t="str">
        <f>SALIDA[[#This Row],[CODIGO]]&amp;"       "&amp;SALIDA[[#This Row],[FAMILIA]]</f>
        <v>00163       DANFOSS</v>
      </c>
      <c r="K1496">
        <f>VLOOKUP(SALIDA[[#This Row],[CODIGO]],STOCK_STARSOFT[],5,FALSE)</f>
        <v>26.959129999999998</v>
      </c>
      <c r="L1496">
        <f>SALIDA[[#This Row],[CANTIDAD]]*SALIDA[[#This Row],[PRECIO UND]]</f>
        <v>26.959129999999998</v>
      </c>
    </row>
    <row r="1497" spans="1:12" x14ac:dyDescent="0.25">
      <c r="A1497" s="6" t="s">
        <v>177</v>
      </c>
      <c r="B1497" s="100" t="str">
        <f>VLOOKUP(SALIDA[[#This Row],[CODIGO]],STOCKSANLUIS[],2,FALSE)</f>
        <v>ORIFICIO N-6 PARA TEX2 - TES2 - TEN2 - 068-2009</v>
      </c>
      <c r="C1497" s="153">
        <v>45975</v>
      </c>
      <c r="D1497">
        <v>2</v>
      </c>
      <c r="E1497">
        <f>IF(VLOOKUP(SALIDA[[#This Row],[CODIGO]],STOCKSANLUIS[],6,FALSE)=0,"PRODUCTO SIN STOCK/UBICACIÓN",VLOOKUP(SALIDA[[#This Row],[CODIGO]],STOCKSANLUIS[],6,FALSE))</f>
        <v>1</v>
      </c>
      <c r="F1497">
        <f>SALIDA[[#This Row],[CANTIDAD]]/SALIDA[[#This Row],[UND MEDIDA]]</f>
        <v>2</v>
      </c>
      <c r="G1497" t="str">
        <f>VLOOKUP(SALIDA[[#This Row],[CODIGO]],FAMILIAS[],4,FALSE)</f>
        <v>DANFOSS</v>
      </c>
      <c r="H1497" s="10" t="str">
        <f>IF(VLOOKUP(SALIDA[[#This Row],[CODIGO]],STOCKSANLUIS[],7,FALSE)=0,"PRODUCTO SIN STOCK/UBICACIÓN",VLOOKUP(SALIDA[[#This Row],[CODIGO]],STOCKSANLUIS[],7,FALSE))</f>
        <v>A</v>
      </c>
      <c r="I1497" s="10"/>
      <c r="J1497" t="str">
        <f>SALIDA[[#This Row],[CODIGO]]&amp;"       "&amp;SALIDA[[#This Row],[FAMILIA]]</f>
        <v>00124       DANFOSS</v>
      </c>
      <c r="K1497">
        <f>VLOOKUP(SALIDA[[#This Row],[CODIGO]],STOCK_STARSOFT[],5,FALSE)</f>
        <v>5.3751499999999997</v>
      </c>
      <c r="L1497">
        <f>SALIDA[[#This Row],[CANTIDAD]]*SALIDA[[#This Row],[PRECIO UND]]</f>
        <v>10.750299999999999</v>
      </c>
    </row>
    <row r="1498" spans="1:12" x14ac:dyDescent="0.25">
      <c r="A1498" s="6" t="s">
        <v>3156</v>
      </c>
      <c r="B1498" s="100" t="str">
        <f>VLOOKUP(SALIDA[[#This Row],[CODIGO]],STOCKSANLUIS[],2,FALSE)</f>
        <v>CAPACITOR DE 15 MFD X  440 VAC - 15X440 -  EVERWELL</v>
      </c>
      <c r="C1498" s="153">
        <v>45975</v>
      </c>
      <c r="D1498">
        <v>5</v>
      </c>
      <c r="E1498">
        <f>IF(VLOOKUP(SALIDA[[#This Row],[CODIGO]],STOCKSANLUIS[],6,FALSE)=0,"PRODUCTO SIN STOCK/UBICACIÓN",VLOOKUP(SALIDA[[#This Row],[CODIGO]],STOCKSANLUIS[],6,FALSE))</f>
        <v>1</v>
      </c>
      <c r="F1498">
        <f>SALIDA[[#This Row],[CANTIDAD]]/SALIDA[[#This Row],[UND MEDIDA]]</f>
        <v>5</v>
      </c>
      <c r="G1498" t="str">
        <f>VLOOKUP(SALIDA[[#This Row],[CODIGO]],FAMILIAS[],4,FALSE)</f>
        <v>EVERWELL</v>
      </c>
      <c r="H1498" s="10" t="str">
        <f>IF(VLOOKUP(SALIDA[[#This Row],[CODIGO]],STOCKSANLUIS[],7,FALSE)=0,"PRODUCTO SIN STOCK/UBICACIÓN",VLOOKUP(SALIDA[[#This Row],[CODIGO]],STOCKSANLUIS[],7,FALSE))</f>
        <v>A</v>
      </c>
      <c r="I1498" s="10"/>
      <c r="J1498" t="str">
        <f>SALIDA[[#This Row],[CODIGO]]&amp;"       "&amp;SALIDA[[#This Row],[FAMILIA]]</f>
        <v>02562       EVERWELL</v>
      </c>
      <c r="K1498">
        <f>VLOOKUP(SALIDA[[#This Row],[CODIGO]],STOCK_STARSOFT[],5,FALSE)</f>
        <v>0.86050599999999999</v>
      </c>
      <c r="L1498">
        <f>SALIDA[[#This Row],[CANTIDAD]]*SALIDA[[#This Row],[PRECIO UND]]</f>
        <v>4.30253</v>
      </c>
    </row>
    <row r="1499" spans="1:12" x14ac:dyDescent="0.25">
      <c r="A1499" s="6" t="s">
        <v>3470</v>
      </c>
      <c r="B1499" s="100" t="str">
        <f>VLOOKUP(SALIDA[[#This Row],[CODIGO]],STOCKSANLUIS[],2,FALSE)</f>
        <v>CONTROLADOR DIGITAL DE PRESIÓN PCT-120 E PLUS - VER.02 - 220 VAC - FULL GAUGE</v>
      </c>
      <c r="C1499" s="153">
        <v>45975</v>
      </c>
      <c r="D1499">
        <v>1</v>
      </c>
      <c r="E1499">
        <f>IF(VLOOKUP(SALIDA[[#This Row],[CODIGO]],STOCKSANLUIS[],6,FALSE)=0,"PRODUCTO SIN STOCK/UBICACIÓN",VLOOKUP(SALIDA[[#This Row],[CODIGO]],STOCKSANLUIS[],6,FALSE))</f>
        <v>1</v>
      </c>
      <c r="F1499">
        <f>SALIDA[[#This Row],[CANTIDAD]]/SALIDA[[#This Row],[UND MEDIDA]]</f>
        <v>1</v>
      </c>
      <c r="G1499" t="str">
        <f>VLOOKUP(SALIDA[[#This Row],[CODIGO]],FAMILIAS[],4,FALSE)</f>
        <v>FULL GAUGE</v>
      </c>
      <c r="H1499" s="10" t="str">
        <f>IF(VLOOKUP(SALIDA[[#This Row],[CODIGO]],STOCKSANLUIS[],7,FALSE)=0,"PRODUCTO SIN STOCK/UBICACIÓN",VLOOKUP(SALIDA[[#This Row],[CODIGO]],STOCKSANLUIS[],7,FALSE))</f>
        <v>A</v>
      </c>
      <c r="I1499" s="10"/>
      <c r="J1499" t="str">
        <f>SALIDA[[#This Row],[CODIGO]]&amp;"       "&amp;SALIDA[[#This Row],[FAMILIA]]</f>
        <v>02874       FULL GAUGE</v>
      </c>
      <c r="K1499">
        <f>VLOOKUP(SALIDA[[#This Row],[CODIGO]],STOCK_STARSOFT[],5,FALSE)</f>
        <v>37.866090999999997</v>
      </c>
      <c r="L1499">
        <f>SALIDA[[#This Row],[CANTIDAD]]*SALIDA[[#This Row],[PRECIO UND]]</f>
        <v>37.866090999999997</v>
      </c>
    </row>
    <row r="1500" spans="1:12" x14ac:dyDescent="0.25">
      <c r="A1500" s="6" t="s">
        <v>375</v>
      </c>
      <c r="B1500" s="100" t="str">
        <f>VLOOKUP(SALIDA[[#This Row],[CODIGO]],STOCKSANLUIS[],2,FALSE)</f>
        <v>ROLLO DE COBRE FLEXIBLE 1/4" HIGH QUALITY - STARCOLD - 6.35 MM X 0.55 MM X 15 M</v>
      </c>
      <c r="C1500" s="153">
        <v>45975</v>
      </c>
      <c r="D1500">
        <v>35</v>
      </c>
      <c r="E1500">
        <f>IF(VLOOKUP(SALIDA[[#This Row],[CODIGO]],STOCKSANLUIS[],6,FALSE)=0,"PRODUCTO SIN STOCK/UBICACIÓN",VLOOKUP(SALIDA[[#This Row],[CODIGO]],STOCKSANLUIS[],6,FALSE))</f>
        <v>1</v>
      </c>
      <c r="F1500">
        <f>SALIDA[[#This Row],[CANTIDAD]]/SALIDA[[#This Row],[UND MEDIDA]]</f>
        <v>35</v>
      </c>
      <c r="G1500" t="str">
        <f>VLOOKUP(SALIDA[[#This Row],[CODIGO]],FAMILIAS[],4,FALSE)</f>
        <v>ICEAGE- ZHEJIANG JIAHE PIPES</v>
      </c>
      <c r="H1500" s="10" t="str">
        <f>IF(VLOOKUP(SALIDA[[#This Row],[CODIGO]],STOCKSANLUIS[],7,FALSE)=0,"PRODUCTO SIN STOCK/UBICACIÓN",VLOOKUP(SALIDA[[#This Row],[CODIGO]],STOCKSANLUIS[],7,FALSE))</f>
        <v>C</v>
      </c>
      <c r="I1500" s="10" t="s">
        <v>19536</v>
      </c>
      <c r="J1500" t="str">
        <f>SALIDA[[#This Row],[CODIGO]]&amp;"       "&amp;SALIDA[[#This Row],[FAMILIA]]</f>
        <v>00315       ICEAGE- ZHEJIANG JIAHE PIPES</v>
      </c>
      <c r="K1500">
        <f>VLOOKUP(SALIDA[[#This Row],[CODIGO]],STOCK_STARSOFT[],5,FALSE)</f>
        <v>17.534842000000001</v>
      </c>
      <c r="L1500">
        <f>SALIDA[[#This Row],[CANTIDAD]]*SALIDA[[#This Row],[PRECIO UND]]</f>
        <v>613.71947</v>
      </c>
    </row>
    <row r="1501" spans="1:12" x14ac:dyDescent="0.25">
      <c r="A1501" s="6" t="s">
        <v>3472</v>
      </c>
      <c r="B1501" s="100" t="str">
        <f>VLOOKUP(SALIDA[[#This Row],[CODIGO]],STOCKSANLUIS[],2,FALSE)</f>
        <v>VÁLVULA DE EXPANSIÓN ELECTRÓNICA SB2025 7.5 MM - FULL GAUGE (SIN KIT CONTROLADOR VX-1050)</v>
      </c>
      <c r="C1501" s="153">
        <v>45975</v>
      </c>
      <c r="D1501">
        <v>1</v>
      </c>
      <c r="E1501">
        <f>IF(VLOOKUP(SALIDA[[#This Row],[CODIGO]],STOCKSANLUIS[],6,FALSE)=0,"PRODUCTO SIN STOCK/UBICACIÓN",VLOOKUP(SALIDA[[#This Row],[CODIGO]],STOCKSANLUIS[],6,FALSE))</f>
        <v>1</v>
      </c>
      <c r="F1501">
        <f>SALIDA[[#This Row],[CANTIDAD]]/SALIDA[[#This Row],[UND MEDIDA]]</f>
        <v>1</v>
      </c>
      <c r="G1501" t="str">
        <f>VLOOKUP(SALIDA[[#This Row],[CODIGO]],FAMILIAS[],4,FALSE)</f>
        <v>FULL GAUGE</v>
      </c>
      <c r="H1501" s="10" t="str">
        <f>IF(VLOOKUP(SALIDA[[#This Row],[CODIGO]],STOCKSANLUIS[],7,FALSE)=0,"PRODUCTO SIN STOCK/UBICACIÓN",VLOOKUP(SALIDA[[#This Row],[CODIGO]],STOCKSANLUIS[],7,FALSE))</f>
        <v>A</v>
      </c>
      <c r="I1501" s="10" t="s">
        <v>19536</v>
      </c>
      <c r="J1501" t="str">
        <f>SALIDA[[#This Row],[CODIGO]]&amp;"       "&amp;SALIDA[[#This Row],[FAMILIA]]</f>
        <v>02875       FULL GAUGE</v>
      </c>
      <c r="K1501">
        <f>VLOOKUP(SALIDA[[#This Row],[CODIGO]],STOCK_STARSOFT[],5,FALSE)</f>
        <v>186.330521</v>
      </c>
      <c r="L1501">
        <f>SALIDA[[#This Row],[CANTIDAD]]*SALIDA[[#This Row],[PRECIO UND]]</f>
        <v>186.330521</v>
      </c>
    </row>
    <row r="1502" spans="1:12" x14ac:dyDescent="0.25">
      <c r="A1502" s="6" t="s">
        <v>2904</v>
      </c>
      <c r="B1502" s="100" t="str">
        <f>VLOOKUP(SALIDA[[#This Row],[CODIGO]],STOCKSANLUIS[],2,FALSE)</f>
        <v>SENSOR DE TEMPERATURA NTC - SB-70 - 2M - FULL GAUGE (REMPLAZO DEL SB-41 - NO USAR EN MT 622E)</v>
      </c>
      <c r="C1502" s="153">
        <v>45975</v>
      </c>
      <c r="D1502">
        <v>1</v>
      </c>
      <c r="E1502">
        <f>IF(VLOOKUP(SALIDA[[#This Row],[CODIGO]],STOCKSANLUIS[],6,FALSE)=0,"PRODUCTO SIN STOCK/UBICACIÓN",VLOOKUP(SALIDA[[#This Row],[CODIGO]],STOCKSANLUIS[],6,FALSE))</f>
        <v>1</v>
      </c>
      <c r="F1502">
        <f>SALIDA[[#This Row],[CANTIDAD]]/SALIDA[[#This Row],[UND MEDIDA]]</f>
        <v>1</v>
      </c>
      <c r="G1502" t="str">
        <f>VLOOKUP(SALIDA[[#This Row],[CODIGO]],FAMILIAS[],4,FALSE)</f>
        <v>FULL GAUGE</v>
      </c>
      <c r="H1502" s="10" t="str">
        <f>IF(VLOOKUP(SALIDA[[#This Row],[CODIGO]],STOCKSANLUIS[],7,FALSE)=0,"PRODUCTO SIN STOCK/UBICACIÓN",VLOOKUP(SALIDA[[#This Row],[CODIGO]],STOCKSANLUIS[],7,FALSE))</f>
        <v>A</v>
      </c>
      <c r="I1502" s="10"/>
      <c r="J1502" t="str">
        <f>SALIDA[[#This Row],[CODIGO]]&amp;"       "&amp;SALIDA[[#This Row],[FAMILIA]]</f>
        <v>02345       FULL GAUGE</v>
      </c>
      <c r="K1502">
        <f>VLOOKUP(SALIDA[[#This Row],[CODIGO]],STOCK_STARSOFT[],5,FALSE)</f>
        <v>1.711822</v>
      </c>
      <c r="L1502">
        <f>SALIDA[[#This Row],[CANTIDAD]]*SALIDA[[#This Row],[PRECIO UND]]</f>
        <v>1.711822</v>
      </c>
    </row>
    <row r="1503" spans="1:12" x14ac:dyDescent="0.25">
      <c r="A1503" s="6" t="s">
        <v>57</v>
      </c>
      <c r="B1503" s="100" t="str">
        <f>VLOOKUP(SALIDA[[#This Row],[CODIGO]],STOCKSANLUIS[],2,FALSE)</f>
        <v>CONTROLADOR DE VOLTAJE Y PROTECTOR DE FASES PHASELOG EW PLUS - VER.05 - 90-220 VAC - FULL GAUGE - WHITE</v>
      </c>
      <c r="C1503" s="153">
        <v>45975</v>
      </c>
      <c r="D1503">
        <v>1</v>
      </c>
      <c r="E1503">
        <f>IF(VLOOKUP(SALIDA[[#This Row],[CODIGO]],STOCKSANLUIS[],6,FALSE)=0,"PRODUCTO SIN STOCK/UBICACIÓN",VLOOKUP(SALIDA[[#This Row],[CODIGO]],STOCKSANLUIS[],6,FALSE))</f>
        <v>1</v>
      </c>
      <c r="F1503">
        <f>SALIDA[[#This Row],[CANTIDAD]]/SALIDA[[#This Row],[UND MEDIDA]]</f>
        <v>1</v>
      </c>
      <c r="G1503" t="str">
        <f>VLOOKUP(SALIDA[[#This Row],[CODIGO]],FAMILIAS[],4,FALSE)</f>
        <v>FULL GAUGE</v>
      </c>
      <c r="H1503" s="10" t="str">
        <f>IF(VLOOKUP(SALIDA[[#This Row],[CODIGO]],STOCKSANLUIS[],7,FALSE)=0,"PRODUCTO SIN STOCK/UBICACIÓN",VLOOKUP(SALIDA[[#This Row],[CODIGO]],STOCKSANLUIS[],7,FALSE))</f>
        <v>C</v>
      </c>
      <c r="I1503" s="10"/>
      <c r="J1503" t="str">
        <f>SALIDA[[#This Row],[CODIGO]]&amp;"       "&amp;SALIDA[[#This Row],[FAMILIA]]</f>
        <v>00029       FULL GAUGE</v>
      </c>
      <c r="K1503">
        <f>VLOOKUP(SALIDA[[#This Row],[CODIGO]],STOCK_STARSOFT[],5,FALSE)</f>
        <v>54.47063</v>
      </c>
      <c r="L1503">
        <f>SALIDA[[#This Row],[CANTIDAD]]*SALIDA[[#This Row],[PRECIO UND]]</f>
        <v>54.47063</v>
      </c>
    </row>
    <row r="1504" spans="1:12" x14ac:dyDescent="0.25">
      <c r="A1504" s="6" t="s">
        <v>33</v>
      </c>
      <c r="B1504" s="100" t="str">
        <f>VLOOKUP(SALIDA[[#This Row],[CODIGO]],STOCKSANLUIS[],2,FALSE)</f>
        <v>CONTROLADOR DE TEMPERATURA DIGITAL MT-512E 2HP - VER.13 - 115/220 VAC - FULL GAUGE</v>
      </c>
      <c r="C1504" s="153">
        <v>45975</v>
      </c>
      <c r="D1504">
        <v>1</v>
      </c>
      <c r="E1504">
        <f>IF(VLOOKUP(SALIDA[[#This Row],[CODIGO]],STOCKSANLUIS[],6,FALSE)=0,"PRODUCTO SIN STOCK/UBICACIÓN",VLOOKUP(SALIDA[[#This Row],[CODIGO]],STOCKSANLUIS[],6,FALSE))</f>
        <v>1</v>
      </c>
      <c r="F1504">
        <f>SALIDA[[#This Row],[CANTIDAD]]/SALIDA[[#This Row],[UND MEDIDA]]</f>
        <v>1</v>
      </c>
      <c r="G1504" t="str">
        <f>VLOOKUP(SALIDA[[#This Row],[CODIGO]],FAMILIAS[],4,FALSE)</f>
        <v>FULL GAUGE</v>
      </c>
      <c r="H1504" s="10" t="str">
        <f>IF(VLOOKUP(SALIDA[[#This Row],[CODIGO]],STOCKSANLUIS[],7,FALSE)=0,"PRODUCTO SIN STOCK/UBICACIÓN",VLOOKUP(SALIDA[[#This Row],[CODIGO]],STOCKSANLUIS[],7,FALSE))</f>
        <v>C</v>
      </c>
      <c r="I1504" s="10"/>
      <c r="J1504" t="str">
        <f>SALIDA[[#This Row],[CODIGO]]&amp;"       "&amp;SALIDA[[#This Row],[FAMILIA]]</f>
        <v>00016       FULL GAUGE</v>
      </c>
      <c r="K1504">
        <f>VLOOKUP(SALIDA[[#This Row],[CODIGO]],STOCK_STARSOFT[],5,FALSE)</f>
        <v>13.318346</v>
      </c>
      <c r="L1504">
        <f>SALIDA[[#This Row],[CANTIDAD]]*SALIDA[[#This Row],[PRECIO UND]]</f>
        <v>13.318346</v>
      </c>
    </row>
    <row r="1505" spans="1:12" x14ac:dyDescent="0.25">
      <c r="A1505" s="6" t="s">
        <v>301</v>
      </c>
      <c r="B1505" s="100" t="str">
        <f>VLOOKUP(SALIDA[[#This Row],[CODIGO]],STOCKSANLUIS[],2,FALSE)</f>
        <v>CODO DE COBRE 90° - 2 1/8" SOLDABLE</v>
      </c>
      <c r="C1505" s="153">
        <v>45976</v>
      </c>
      <c r="D1505">
        <v>2</v>
      </c>
      <c r="E1505">
        <f>IF(VLOOKUP(SALIDA[[#This Row],[CODIGO]],STOCKSANLUIS[],6,FALSE)=0,"PRODUCTO SIN STOCK/UBICACIÓN",VLOOKUP(SALIDA[[#This Row],[CODIGO]],STOCKSANLUIS[],6,FALSE))</f>
        <v>1</v>
      </c>
      <c r="F1505">
        <f>SALIDA[[#This Row],[CANTIDAD]]/SALIDA[[#This Row],[UND MEDIDA]]</f>
        <v>2</v>
      </c>
      <c r="G1505" t="str">
        <f>VLOOKUP(SALIDA[[#This Row],[CODIGO]],FAMILIAS[],4,FALSE)</f>
        <v>ELKHART</v>
      </c>
      <c r="H1505" s="10" t="str">
        <f>IF(VLOOKUP(SALIDA[[#This Row],[CODIGO]],STOCKSANLUIS[],7,FALSE)=0,"PRODUCTO SIN STOCK/UBICACIÓN",VLOOKUP(SALIDA[[#This Row],[CODIGO]],STOCKSANLUIS[],7,FALSE))</f>
        <v>C</v>
      </c>
      <c r="I1505" s="10"/>
      <c r="J1505" t="str">
        <f>SALIDA[[#This Row],[CODIGO]]&amp;"       "&amp;SALIDA[[#This Row],[FAMILIA]]</f>
        <v>00225       ELKHART</v>
      </c>
      <c r="K1505">
        <f>VLOOKUP(SALIDA[[#This Row],[CODIGO]],STOCK_STARSOFT[],5,FALSE)</f>
        <v>4.5999999999999996</v>
      </c>
      <c r="L1505">
        <f>SALIDA[[#This Row],[CANTIDAD]]*SALIDA[[#This Row],[PRECIO UND]]</f>
        <v>9.1999999999999993</v>
      </c>
    </row>
    <row r="1506" spans="1:12" x14ac:dyDescent="0.25">
      <c r="A1506" s="6" t="s">
        <v>947</v>
      </c>
      <c r="B1506" s="100" t="str">
        <f>VLOOKUP(SALIDA[[#This Row],[CODIGO]],STOCKSANLUIS[],2,FALSE)</f>
        <v>ELEMENTO TERMOSTATICO DANFOSS TES-12 COD. 067B3347</v>
      </c>
      <c r="C1506" s="153">
        <v>45976</v>
      </c>
      <c r="D1506">
        <v>1</v>
      </c>
      <c r="E1506">
        <f>IF(VLOOKUP(SALIDA[[#This Row],[CODIGO]],STOCKSANLUIS[],6,FALSE)=0,"PRODUCTO SIN STOCK/UBICACIÓN",VLOOKUP(SALIDA[[#This Row],[CODIGO]],STOCKSANLUIS[],6,FALSE))</f>
        <v>1</v>
      </c>
      <c r="F1506">
        <f>SALIDA[[#This Row],[CANTIDAD]]/SALIDA[[#This Row],[UND MEDIDA]]</f>
        <v>1</v>
      </c>
      <c r="G1506" t="str">
        <f>VLOOKUP(SALIDA[[#This Row],[CODIGO]],FAMILIAS[],4,FALSE)</f>
        <v>DANFOSS</v>
      </c>
      <c r="H1506" s="10" t="str">
        <f>IF(VLOOKUP(SALIDA[[#This Row],[CODIGO]],STOCKSANLUIS[],7,FALSE)=0,"PRODUCTO SIN STOCK/UBICACIÓN",VLOOKUP(SALIDA[[#This Row],[CODIGO]],STOCKSANLUIS[],7,FALSE))</f>
        <v>A</v>
      </c>
      <c r="I1506" s="10"/>
      <c r="J1506" t="str">
        <f>SALIDA[[#This Row],[CODIGO]]&amp;"       "&amp;SALIDA[[#This Row],[FAMILIA]]</f>
        <v>01011       DANFOSS</v>
      </c>
      <c r="K1506">
        <f>VLOOKUP(SALIDA[[#This Row],[CODIGO]],STOCK_STARSOFT[],5,FALSE)</f>
        <v>63.271506000000002</v>
      </c>
      <c r="L1506">
        <f>SALIDA[[#This Row],[CANTIDAD]]*SALIDA[[#This Row],[PRECIO UND]]</f>
        <v>63.271506000000002</v>
      </c>
    </row>
    <row r="1507" spans="1:12" x14ac:dyDescent="0.25">
      <c r="A1507" s="6" t="s">
        <v>3961</v>
      </c>
      <c r="B1507" s="100" t="str">
        <f>VLOOKUP(SALIDA[[#This Row],[CODIGO]],STOCKSANLUIS[],2,FALSE)</f>
        <v>CODO DE COBRE 90° - 1 1/8" SOLDABLE - STARCOLD</v>
      </c>
      <c r="C1507" s="153">
        <v>45976</v>
      </c>
      <c r="D1507">
        <v>8</v>
      </c>
      <c r="E1507">
        <f>IF(VLOOKUP(SALIDA[[#This Row],[CODIGO]],STOCKSANLUIS[],6,FALSE)=0,"PRODUCTO SIN STOCK/UBICACIÓN",VLOOKUP(SALIDA[[#This Row],[CODIGO]],STOCKSANLUIS[],6,FALSE))</f>
        <v>1</v>
      </c>
      <c r="F1507">
        <f>SALIDA[[#This Row],[CANTIDAD]]/SALIDA[[#This Row],[UND MEDIDA]]</f>
        <v>8</v>
      </c>
      <c r="G1507" t="str">
        <f>VLOOKUP(SALIDA[[#This Row],[CODIGO]],FAMILIAS[],4,FALSE)</f>
        <v>STAR COLD</v>
      </c>
      <c r="H1507" s="10" t="str">
        <f>IF(VLOOKUP(SALIDA[[#This Row],[CODIGO]],STOCKSANLUIS[],7,FALSE)=0,"PRODUCTO SIN STOCK/UBICACIÓN",VLOOKUP(SALIDA[[#This Row],[CODIGO]],STOCKSANLUIS[],7,FALSE))</f>
        <v>C</v>
      </c>
      <c r="I1507" s="10"/>
      <c r="J1507" t="str">
        <f>SALIDA[[#This Row],[CODIGO]]&amp;"       "&amp;SALIDA[[#This Row],[FAMILIA]]</f>
        <v>03423       STAR COLD</v>
      </c>
      <c r="K1507">
        <f>VLOOKUP(SALIDA[[#This Row],[CODIGO]],STOCK_STARSOFT[],5,FALSE)</f>
        <v>0.97667499999999996</v>
      </c>
      <c r="L1507">
        <f>SALIDA[[#This Row],[CANTIDAD]]*SALIDA[[#This Row],[PRECIO UND]]</f>
        <v>7.8133999999999997</v>
      </c>
    </row>
    <row r="1508" spans="1:12" x14ac:dyDescent="0.25">
      <c r="A1508" s="6" t="s">
        <v>307</v>
      </c>
      <c r="B1508" s="100" t="str">
        <f>VLOOKUP(SALIDA[[#This Row],[CODIGO]],STOCKSANLUIS[],2,FALSE)</f>
        <v>TEE DE COBRE 1 1/8"</v>
      </c>
      <c r="C1508" s="153">
        <v>45976</v>
      </c>
      <c r="D1508">
        <v>1</v>
      </c>
      <c r="E1508">
        <f>IF(VLOOKUP(SALIDA[[#This Row],[CODIGO]],STOCKSANLUIS[],6,FALSE)=0,"PRODUCTO SIN STOCK/UBICACIÓN",VLOOKUP(SALIDA[[#This Row],[CODIGO]],STOCKSANLUIS[],6,FALSE))</f>
        <v>1</v>
      </c>
      <c r="F1508">
        <f>SALIDA[[#This Row],[CANTIDAD]]/SALIDA[[#This Row],[UND MEDIDA]]</f>
        <v>1</v>
      </c>
      <c r="G1508" t="str">
        <f>VLOOKUP(SALIDA[[#This Row],[CODIGO]],FAMILIAS[],4,FALSE)</f>
        <v>ELKHART</v>
      </c>
      <c r="H1508" s="10" t="str">
        <f>IF(VLOOKUP(SALIDA[[#This Row],[CODIGO]],STOCKSANLUIS[],7,FALSE)=0,"PRODUCTO SIN STOCK/UBICACIÓN",VLOOKUP(SALIDA[[#This Row],[CODIGO]],STOCKSANLUIS[],7,FALSE))</f>
        <v>C</v>
      </c>
      <c r="I1508" s="10"/>
      <c r="J1508" t="str">
        <f>SALIDA[[#This Row],[CODIGO]]&amp;"       "&amp;SALIDA[[#This Row],[FAMILIA]]</f>
        <v>00240       ELKHART</v>
      </c>
      <c r="K1508">
        <f>VLOOKUP(SALIDA[[#This Row],[CODIGO]],STOCK_STARSOFT[],5,FALSE)</f>
        <v>1.8640330000000001</v>
      </c>
      <c r="L1508">
        <f>SALIDA[[#This Row],[CANTIDAD]]*SALIDA[[#This Row],[PRECIO UND]]</f>
        <v>1.8640330000000001</v>
      </c>
    </row>
    <row r="1509" spans="1:12" x14ac:dyDescent="0.25">
      <c r="A1509" s="6" t="s">
        <v>375</v>
      </c>
      <c r="B1509" s="100" t="str">
        <f>VLOOKUP(SALIDA[[#This Row],[CODIGO]],STOCKSANLUIS[],2,FALSE)</f>
        <v>ROLLO DE COBRE FLEXIBLE 1/4" HIGH QUALITY - STARCOLD - 6.35 MM X 0.55 MM X 15 M</v>
      </c>
      <c r="C1509" s="153">
        <v>45976</v>
      </c>
      <c r="D1509">
        <v>23</v>
      </c>
      <c r="E1509">
        <f>IF(VLOOKUP(SALIDA[[#This Row],[CODIGO]],STOCKSANLUIS[],6,FALSE)=0,"PRODUCTO SIN STOCK/UBICACIÓN",VLOOKUP(SALIDA[[#This Row],[CODIGO]],STOCKSANLUIS[],6,FALSE))</f>
        <v>1</v>
      </c>
      <c r="F1509">
        <f>SALIDA[[#This Row],[CANTIDAD]]/SALIDA[[#This Row],[UND MEDIDA]]</f>
        <v>23</v>
      </c>
      <c r="G1509" t="str">
        <f>VLOOKUP(SALIDA[[#This Row],[CODIGO]],FAMILIAS[],4,FALSE)</f>
        <v>ICEAGE- ZHEJIANG JIAHE PIPES</v>
      </c>
      <c r="H1509" s="10" t="str">
        <f>IF(VLOOKUP(SALIDA[[#This Row],[CODIGO]],STOCKSANLUIS[],7,FALSE)=0,"PRODUCTO SIN STOCK/UBICACIÓN",VLOOKUP(SALIDA[[#This Row],[CODIGO]],STOCKSANLUIS[],7,FALSE))</f>
        <v>C</v>
      </c>
      <c r="I1509" s="10"/>
      <c r="J1509" t="str">
        <f>SALIDA[[#This Row],[CODIGO]]&amp;"       "&amp;SALIDA[[#This Row],[FAMILIA]]</f>
        <v>00315       ICEAGE- ZHEJIANG JIAHE PIPES</v>
      </c>
      <c r="K1509">
        <f>VLOOKUP(SALIDA[[#This Row],[CODIGO]],STOCK_STARSOFT[],5,FALSE)</f>
        <v>17.534842000000001</v>
      </c>
      <c r="L1509">
        <f>SALIDA[[#This Row],[CANTIDAD]]*SALIDA[[#This Row],[PRECIO UND]]</f>
        <v>403.30136600000003</v>
      </c>
    </row>
    <row r="1510" spans="1:12" x14ac:dyDescent="0.25">
      <c r="A1510" s="6" t="s">
        <v>2836</v>
      </c>
      <c r="B1510" s="100" t="str">
        <f>VLOOKUP(SALIDA[[#This Row],[CODIGO]],STOCKSANLUIS[],2,FALSE)</f>
        <v>GAS REFRIGERANTE FREON R-134A - 13.62 KG - CHINO - CHEMOURS</v>
      </c>
      <c r="C1510" s="153">
        <v>45976</v>
      </c>
      <c r="D1510">
        <v>10</v>
      </c>
      <c r="E1510">
        <f>IF(VLOOKUP(SALIDA[[#This Row],[CODIGO]],STOCKSANLUIS[],6,FALSE)=0,"PRODUCTO SIN STOCK/UBICACIÓN",VLOOKUP(SALIDA[[#This Row],[CODIGO]],STOCKSANLUIS[],6,FALSE))</f>
        <v>1</v>
      </c>
      <c r="F1510">
        <f>SALIDA[[#This Row],[CANTIDAD]]/SALIDA[[#This Row],[UND MEDIDA]]</f>
        <v>10</v>
      </c>
      <c r="G1510" t="str">
        <f>VLOOKUP(SALIDA[[#This Row],[CODIGO]],FAMILIAS[],4,FALSE)</f>
        <v>THE CHEMOURS</v>
      </c>
      <c r="H1510" s="10" t="str">
        <f>IF(VLOOKUP(SALIDA[[#This Row],[CODIGO]],STOCKSANLUIS[],7,FALSE)=0,"PRODUCTO SIN STOCK/UBICACIÓN",VLOOKUP(SALIDA[[#This Row],[CODIGO]],STOCKSANLUIS[],7,FALSE))</f>
        <v>C</v>
      </c>
      <c r="I1510" s="10"/>
      <c r="J1510" t="str">
        <f>SALIDA[[#This Row],[CODIGO]]&amp;"       "&amp;SALIDA[[#This Row],[FAMILIA]]</f>
        <v>02304       THE CHEMOURS</v>
      </c>
      <c r="K1510">
        <f>VLOOKUP(SALIDA[[#This Row],[CODIGO]],STOCK_STARSOFT[],5,FALSE)</f>
        <v>132.07079300000001</v>
      </c>
      <c r="L1510">
        <f>SALIDA[[#This Row],[CANTIDAD]]*SALIDA[[#This Row],[PRECIO UND]]</f>
        <v>1320.70793</v>
      </c>
    </row>
    <row r="1511" spans="1:12" x14ac:dyDescent="0.25">
      <c r="A1511" s="6" t="s">
        <v>3339</v>
      </c>
      <c r="B1511" s="100" t="str">
        <f>VLOOKUP(SALIDA[[#This Row],[CODIGO]],STOCKSANLUIS[],2,FALSE)</f>
        <v>GAS REFRIGERANTE R134 - 13.6KG ICELOONG</v>
      </c>
      <c r="C1511" s="153">
        <v>45976</v>
      </c>
      <c r="D1511">
        <v>1</v>
      </c>
      <c r="E1511">
        <f>IF(VLOOKUP(SALIDA[[#This Row],[CODIGO]],STOCKSANLUIS[],6,FALSE)=0,"PRODUCTO SIN STOCK/UBICACIÓN",VLOOKUP(SALIDA[[#This Row],[CODIGO]],STOCKSANLUIS[],6,FALSE))</f>
        <v>1</v>
      </c>
      <c r="F1511">
        <f>SALIDA[[#This Row],[CANTIDAD]]/SALIDA[[#This Row],[UND MEDIDA]]</f>
        <v>1</v>
      </c>
      <c r="G1511" t="str">
        <f>VLOOKUP(SALIDA[[#This Row],[CODIGO]],FAMILIAS[],4,FALSE)</f>
        <v>ZHEJIANG YONGHE</v>
      </c>
      <c r="H1511" s="10" t="str">
        <f>IF(VLOOKUP(SALIDA[[#This Row],[CODIGO]],STOCKSANLUIS[],7,FALSE)=0,"PRODUCTO SIN STOCK/UBICACIÓN",VLOOKUP(SALIDA[[#This Row],[CODIGO]],STOCKSANLUIS[],7,FALSE))</f>
        <v>C</v>
      </c>
      <c r="I1511" s="10"/>
      <c r="J1511" t="str">
        <f>SALIDA[[#This Row],[CODIGO]]&amp;"       "&amp;SALIDA[[#This Row],[FAMILIA]]</f>
        <v>02751       ZHEJIANG YONGHE</v>
      </c>
      <c r="K1511">
        <f>VLOOKUP(SALIDA[[#This Row],[CODIGO]],STOCK_STARSOFT[],5,FALSE)</f>
        <v>106.20946600000001</v>
      </c>
      <c r="L1511">
        <f>SALIDA[[#This Row],[CANTIDAD]]*SALIDA[[#This Row],[PRECIO UND]]</f>
        <v>106.20946600000001</v>
      </c>
    </row>
    <row r="1512" spans="1:12" x14ac:dyDescent="0.25">
      <c r="A1512" s="6" t="s">
        <v>3339</v>
      </c>
      <c r="B1512" s="100" t="str">
        <f>VLOOKUP(SALIDA[[#This Row],[CODIGO]],STOCKSANLUIS[],2,FALSE)</f>
        <v>GAS REFRIGERANTE R134 - 13.6KG ICELOONG</v>
      </c>
      <c r="C1512" s="153">
        <v>45978</v>
      </c>
      <c r="D1512">
        <v>2</v>
      </c>
      <c r="E1512">
        <f>IF(VLOOKUP(SALIDA[[#This Row],[CODIGO]],STOCKSANLUIS[],6,FALSE)=0,"PRODUCTO SIN STOCK/UBICACIÓN",VLOOKUP(SALIDA[[#This Row],[CODIGO]],STOCKSANLUIS[],6,FALSE))</f>
        <v>1</v>
      </c>
      <c r="F1512">
        <f>SALIDA[[#This Row],[CANTIDAD]]/SALIDA[[#This Row],[UND MEDIDA]]</f>
        <v>2</v>
      </c>
      <c r="G1512" t="str">
        <f>VLOOKUP(SALIDA[[#This Row],[CODIGO]],FAMILIAS[],4,FALSE)</f>
        <v>ZHEJIANG YONGHE</v>
      </c>
      <c r="H1512" s="10" t="str">
        <f>IF(VLOOKUP(SALIDA[[#This Row],[CODIGO]],STOCKSANLUIS[],7,FALSE)=0,"PRODUCTO SIN STOCK/UBICACIÓN",VLOOKUP(SALIDA[[#This Row],[CODIGO]],STOCKSANLUIS[],7,FALSE))</f>
        <v>C</v>
      </c>
      <c r="I1512" s="10"/>
      <c r="J1512" t="str">
        <f>SALIDA[[#This Row],[CODIGO]]&amp;"       "&amp;SALIDA[[#This Row],[FAMILIA]]</f>
        <v>02751       ZHEJIANG YONGHE</v>
      </c>
      <c r="K1512">
        <f>VLOOKUP(SALIDA[[#This Row],[CODIGO]],STOCK_STARSOFT[],5,FALSE)</f>
        <v>106.20946600000001</v>
      </c>
      <c r="L1512">
        <f>SALIDA[[#This Row],[CANTIDAD]]*SALIDA[[#This Row],[PRECIO UND]]</f>
        <v>212.41893200000001</v>
      </c>
    </row>
    <row r="1513" spans="1:12" x14ac:dyDescent="0.25">
      <c r="A1513" s="6" t="s">
        <v>927</v>
      </c>
      <c r="B1513" s="100" t="str">
        <f>VLOOKUP(SALIDA[[#This Row],[CODIGO]],STOCKSANLUIS[],2,FALSE)</f>
        <v>ACEITE PARA BOMBA DE VACIO VAC 235- 1/4 GALON - BVA</v>
      </c>
      <c r="C1513" s="153">
        <v>45978</v>
      </c>
      <c r="D1513">
        <v>10</v>
      </c>
      <c r="E1513">
        <f>IF(VLOOKUP(SALIDA[[#This Row],[CODIGO]],STOCKSANLUIS[],6,FALSE)=0,"PRODUCTO SIN STOCK/UBICACIÓN",VLOOKUP(SALIDA[[#This Row],[CODIGO]],STOCKSANLUIS[],6,FALSE))</f>
        <v>1</v>
      </c>
      <c r="F1513">
        <f>SALIDA[[#This Row],[CANTIDAD]]/SALIDA[[#This Row],[UND MEDIDA]]</f>
        <v>10</v>
      </c>
      <c r="G1513" t="str">
        <f>VLOOKUP(SALIDA[[#This Row],[CODIGO]],FAMILIAS[],4,FALSE)</f>
        <v>BVA</v>
      </c>
      <c r="H1513" s="10" t="str">
        <f>IF(VLOOKUP(SALIDA[[#This Row],[CODIGO]],STOCKSANLUIS[],7,FALSE)=0,"PRODUCTO SIN STOCK/UBICACIÓN",VLOOKUP(SALIDA[[#This Row],[CODIGO]],STOCKSANLUIS[],7,FALSE))</f>
        <v>C</v>
      </c>
      <c r="I1513" s="10"/>
      <c r="J1513" t="str">
        <f>SALIDA[[#This Row],[CODIGO]]&amp;"       "&amp;SALIDA[[#This Row],[FAMILIA]]</f>
        <v>00985       BVA</v>
      </c>
      <c r="K1513">
        <f>VLOOKUP(SALIDA[[#This Row],[CODIGO]],STOCK_STARSOFT[],5,FALSE)</f>
        <v>3.623278</v>
      </c>
      <c r="L1513">
        <f>SALIDA[[#This Row],[CANTIDAD]]*SALIDA[[#This Row],[PRECIO UND]]</f>
        <v>36.232779999999998</v>
      </c>
    </row>
    <row r="1514" spans="1:12" x14ac:dyDescent="0.25">
      <c r="A1514" s="6" t="s">
        <v>21868</v>
      </c>
      <c r="B1514" s="100" t="str">
        <f>VLOOKUP(SALIDA[[#This Row],[CODIGO]],STOCKSANLUIS[],2,FALSE)</f>
        <v>GAS REFRIGERANTE R290 -370 GR FLYER -(TAPA CON VALVULA)</v>
      </c>
      <c r="C1514" s="153">
        <v>45978</v>
      </c>
      <c r="D1514">
        <v>60</v>
      </c>
      <c r="E1514">
        <f>IF(VLOOKUP(SALIDA[[#This Row],[CODIGO]],STOCKSANLUIS[],6,FALSE)=0,"PRODUCTO SIN STOCK/UBICACIÓN",VLOOKUP(SALIDA[[#This Row],[CODIGO]],STOCKSANLUIS[],6,FALSE))</f>
        <v>1</v>
      </c>
      <c r="F1514">
        <f>SALIDA[[#This Row],[CANTIDAD]]/SALIDA[[#This Row],[UND MEDIDA]]</f>
        <v>60</v>
      </c>
      <c r="G1514" t="str">
        <f>VLOOKUP(SALIDA[[#This Row],[CODIGO]],FAMILIAS[],4,FALSE)</f>
        <v>FLYER</v>
      </c>
      <c r="H1514" s="10" t="str">
        <f>IF(VLOOKUP(SALIDA[[#This Row],[CODIGO]],STOCKSANLUIS[],7,FALSE)=0,"PRODUCTO SIN STOCK/UBICACIÓN",VLOOKUP(SALIDA[[#This Row],[CODIGO]],STOCKSANLUIS[],7,FALSE))</f>
        <v>C</v>
      </c>
      <c r="I1514" s="10"/>
      <c r="J1514" t="str">
        <f>SALIDA[[#This Row],[CODIGO]]&amp;"       "&amp;SALIDA[[#This Row],[FAMILIA]]</f>
        <v>03510       FLYER</v>
      </c>
      <c r="K1514">
        <f>VLOOKUP(SALIDA[[#This Row],[CODIGO]],STOCK_STARSOFT[],5,FALSE)</f>
        <v>2.164355</v>
      </c>
      <c r="L1514">
        <f>SALIDA[[#This Row],[CANTIDAD]]*SALIDA[[#This Row],[PRECIO UND]]</f>
        <v>129.8613</v>
      </c>
    </row>
    <row r="1515" spans="1:12" x14ac:dyDescent="0.25">
      <c r="A1515" s="6" t="s">
        <v>3345</v>
      </c>
      <c r="B1515" s="100" t="str">
        <f>VLOOKUP(SALIDA[[#This Row],[CODIGO]],STOCKSANLUIS[],2,FALSE)</f>
        <v>GAS REFRIGERANTE R407C -11.3KG ICELOONG</v>
      </c>
      <c r="C1515" s="153">
        <v>45978</v>
      </c>
      <c r="D1515">
        <v>1</v>
      </c>
      <c r="E1515">
        <f>IF(VLOOKUP(SALIDA[[#This Row],[CODIGO]],STOCKSANLUIS[],6,FALSE)=0,"PRODUCTO SIN STOCK/UBICACIÓN",VLOOKUP(SALIDA[[#This Row],[CODIGO]],STOCKSANLUIS[],6,FALSE))</f>
        <v>1</v>
      </c>
      <c r="F1515">
        <f>SALIDA[[#This Row],[CANTIDAD]]/SALIDA[[#This Row],[UND MEDIDA]]</f>
        <v>1</v>
      </c>
      <c r="G1515" t="str">
        <f>VLOOKUP(SALIDA[[#This Row],[CODIGO]],FAMILIAS[],4,FALSE)</f>
        <v>ZHEJIANG YONGHE</v>
      </c>
      <c r="H1515" s="10" t="str">
        <f>IF(VLOOKUP(SALIDA[[#This Row],[CODIGO]],STOCKSANLUIS[],7,FALSE)=0,"PRODUCTO SIN STOCK/UBICACIÓN",VLOOKUP(SALIDA[[#This Row],[CODIGO]],STOCKSANLUIS[],7,FALSE))</f>
        <v>B</v>
      </c>
      <c r="I1515" s="10"/>
      <c r="J1515" t="str">
        <f>SALIDA[[#This Row],[CODIGO]]&amp;"       "&amp;SALIDA[[#This Row],[FAMILIA]]</f>
        <v>02754       ZHEJIANG YONGHE</v>
      </c>
      <c r="K1515">
        <f>VLOOKUP(SALIDA[[#This Row],[CODIGO]],STOCK_STARSOFT[],5,FALSE)</f>
        <v>89.9</v>
      </c>
      <c r="L1515">
        <f>SALIDA[[#This Row],[CANTIDAD]]*SALIDA[[#This Row],[PRECIO UND]]</f>
        <v>89.9</v>
      </c>
    </row>
    <row r="1516" spans="1:12" x14ac:dyDescent="0.25">
      <c r="A1516" s="6" t="s">
        <v>931</v>
      </c>
      <c r="B1516" s="100" t="str">
        <f>VLOOKUP(SALIDA[[#This Row],[CODIGO]],STOCKSANLUIS[],2,FALSE)</f>
        <v>ACEITE POLIOLESTER POE 32 - 1 GALON - BVA</v>
      </c>
      <c r="C1516" s="153">
        <v>45978</v>
      </c>
      <c r="D1516">
        <v>2</v>
      </c>
      <c r="E1516">
        <f>IF(VLOOKUP(SALIDA[[#This Row],[CODIGO]],STOCKSANLUIS[],6,FALSE)=0,"PRODUCTO SIN STOCK/UBICACIÓN",VLOOKUP(SALIDA[[#This Row],[CODIGO]],STOCKSANLUIS[],6,FALSE))</f>
        <v>1</v>
      </c>
      <c r="F1516">
        <f>SALIDA[[#This Row],[CANTIDAD]]/SALIDA[[#This Row],[UND MEDIDA]]</f>
        <v>2</v>
      </c>
      <c r="G1516" t="str">
        <f>VLOOKUP(SALIDA[[#This Row],[CODIGO]],FAMILIAS[],4,FALSE)</f>
        <v>BVA</v>
      </c>
      <c r="H1516" s="10" t="str">
        <f>IF(VLOOKUP(SALIDA[[#This Row],[CODIGO]],STOCKSANLUIS[],7,FALSE)=0,"PRODUCTO SIN STOCK/UBICACIÓN",VLOOKUP(SALIDA[[#This Row],[CODIGO]],STOCKSANLUIS[],7,FALSE))</f>
        <v>C</v>
      </c>
      <c r="I1516" s="10"/>
      <c r="J1516" t="str">
        <f>SALIDA[[#This Row],[CODIGO]]&amp;"       "&amp;SALIDA[[#This Row],[FAMILIA]]</f>
        <v>00987       BVA</v>
      </c>
      <c r="K1516">
        <f>VLOOKUP(SALIDA[[#This Row],[CODIGO]],STOCK_STARSOFT[],5,FALSE)</f>
        <v>47.466326000000002</v>
      </c>
      <c r="L1516">
        <f>SALIDA[[#This Row],[CANTIDAD]]*SALIDA[[#This Row],[PRECIO UND]]</f>
        <v>94.932652000000004</v>
      </c>
    </row>
    <row r="1517" spans="1:12" x14ac:dyDescent="0.25">
      <c r="A1517" s="6" t="s">
        <v>3230</v>
      </c>
      <c r="B1517" s="100" t="str">
        <f>VLOOKUP(SALIDA[[#This Row],[CODIGO]],STOCKSANLUIS[],2,FALSE)</f>
        <v>FILTRO SECADOR ROSCABLE DE 5/8 - SEK-165 - EVERWELL</v>
      </c>
      <c r="C1517" s="153">
        <v>45978</v>
      </c>
      <c r="D1517">
        <v>3</v>
      </c>
      <c r="E1517">
        <f>IF(VLOOKUP(SALIDA[[#This Row],[CODIGO]],STOCKSANLUIS[],6,FALSE)=0,"PRODUCTO SIN STOCK/UBICACIÓN",VLOOKUP(SALIDA[[#This Row],[CODIGO]],STOCKSANLUIS[],6,FALSE))</f>
        <v>1</v>
      </c>
      <c r="F1517">
        <f>SALIDA[[#This Row],[CANTIDAD]]/SALIDA[[#This Row],[UND MEDIDA]]</f>
        <v>3</v>
      </c>
      <c r="G1517" t="str">
        <f>VLOOKUP(SALIDA[[#This Row],[CODIGO]],FAMILIAS[],4,FALSE)</f>
        <v>EVERWELL</v>
      </c>
      <c r="H1517" s="10" t="str">
        <f>IF(VLOOKUP(SALIDA[[#This Row],[CODIGO]],STOCKSANLUIS[],7,FALSE)=0,"PRODUCTO SIN STOCK/UBICACIÓN",VLOOKUP(SALIDA[[#This Row],[CODIGO]],STOCKSANLUIS[],7,FALSE))</f>
        <v>A</v>
      </c>
      <c r="I1517" s="10"/>
      <c r="J1517" t="str">
        <f>SALIDA[[#This Row],[CODIGO]]&amp;"       "&amp;SALIDA[[#This Row],[FAMILIA]]</f>
        <v>02621       EVERWELL</v>
      </c>
      <c r="K1517">
        <f>VLOOKUP(SALIDA[[#This Row],[CODIGO]],STOCK_STARSOFT[],5,FALSE)</f>
        <v>3.099208</v>
      </c>
      <c r="L1517">
        <f>SALIDA[[#This Row],[CANTIDAD]]*SALIDA[[#This Row],[PRECIO UND]]</f>
        <v>9.297623999999999</v>
      </c>
    </row>
    <row r="1518" spans="1:12" x14ac:dyDescent="0.25">
      <c r="A1518" s="6" t="s">
        <v>589</v>
      </c>
      <c r="B1518" s="100" t="str">
        <f>VLOOKUP(SALIDA[[#This Row],[CODIGO]],STOCKSANLUIS[],2,FALSE)</f>
        <v>FILTRO CERAMICO SECADO ELEVADO DANFOSS 48-DC  CON JUNTA- 023U4381</v>
      </c>
      <c r="C1518" s="153">
        <v>45978</v>
      </c>
      <c r="D1518">
        <v>4</v>
      </c>
      <c r="E1518">
        <f>IF(VLOOKUP(SALIDA[[#This Row],[CODIGO]],STOCKSANLUIS[],6,FALSE)=0,"PRODUCTO SIN STOCK/UBICACIÓN",VLOOKUP(SALIDA[[#This Row],[CODIGO]],STOCKSANLUIS[],6,FALSE))</f>
        <v>1</v>
      </c>
      <c r="F1518">
        <f>SALIDA[[#This Row],[CANTIDAD]]/SALIDA[[#This Row],[UND MEDIDA]]</f>
        <v>4</v>
      </c>
      <c r="G1518" t="str">
        <f>VLOOKUP(SALIDA[[#This Row],[CODIGO]],FAMILIAS[],4,FALSE)</f>
        <v>DANFOSS</v>
      </c>
      <c r="H1518" s="10" t="str">
        <f>IF(VLOOKUP(SALIDA[[#This Row],[CODIGO]],STOCKSANLUIS[],7,FALSE)=0,"PRODUCTO SIN STOCK/UBICACIÓN",VLOOKUP(SALIDA[[#This Row],[CODIGO]],STOCKSANLUIS[],7,FALSE))</f>
        <v>A</v>
      </c>
      <c r="I1518" s="10"/>
      <c r="J1518" t="str">
        <f>SALIDA[[#This Row],[CODIGO]]&amp;"       "&amp;SALIDA[[#This Row],[FAMILIA]]</f>
        <v>00572       DANFOSS</v>
      </c>
      <c r="K1518">
        <f>VLOOKUP(SALIDA[[#This Row],[CODIGO]],STOCK_STARSOFT[],5,FALSE)</f>
        <v>10.412293999999999</v>
      </c>
      <c r="L1518">
        <f>SALIDA[[#This Row],[CANTIDAD]]*SALIDA[[#This Row],[PRECIO UND]]</f>
        <v>41.649175999999997</v>
      </c>
    </row>
    <row r="1519" spans="1:12" x14ac:dyDescent="0.25">
      <c r="A1519" s="6" t="s">
        <v>155</v>
      </c>
      <c r="B1519" s="100" t="str">
        <f>VLOOKUP(SALIDA[[#This Row],[CODIGO]],STOCKSANLUIS[],2,FALSE)</f>
        <v>FILTRO DE IMPUREZAS DANFOSS 48-F - 023U1921</v>
      </c>
      <c r="C1519" s="153">
        <v>45978</v>
      </c>
      <c r="D1519">
        <v>4</v>
      </c>
      <c r="E1519">
        <f>IF(VLOOKUP(SALIDA[[#This Row],[CODIGO]],STOCKSANLUIS[],6,FALSE)=0,"PRODUCTO SIN STOCK/UBICACIÓN",VLOOKUP(SALIDA[[#This Row],[CODIGO]],STOCKSANLUIS[],6,FALSE))</f>
        <v>1</v>
      </c>
      <c r="F1519">
        <f>SALIDA[[#This Row],[CANTIDAD]]/SALIDA[[#This Row],[UND MEDIDA]]</f>
        <v>4</v>
      </c>
      <c r="G1519" t="str">
        <f>VLOOKUP(SALIDA[[#This Row],[CODIGO]],FAMILIAS[],4,FALSE)</f>
        <v>DANFOSS</v>
      </c>
      <c r="H1519" s="10" t="str">
        <f>IF(VLOOKUP(SALIDA[[#This Row],[CODIGO]],STOCKSANLUIS[],7,FALSE)=0,"PRODUCTO SIN STOCK/UBICACIÓN",VLOOKUP(SALIDA[[#This Row],[CODIGO]],STOCKSANLUIS[],7,FALSE))</f>
        <v>A</v>
      </c>
      <c r="I1519" s="10"/>
      <c r="J1519" t="str">
        <f>SALIDA[[#This Row],[CODIGO]]&amp;"       "&amp;SALIDA[[#This Row],[FAMILIA]]</f>
        <v>00096       DANFOSS</v>
      </c>
      <c r="K1519">
        <f>VLOOKUP(SALIDA[[#This Row],[CODIGO]],STOCK_STARSOFT[],5,FALSE)</f>
        <v>14.837078999999999</v>
      </c>
      <c r="L1519">
        <f>SALIDA[[#This Row],[CANTIDAD]]*SALIDA[[#This Row],[PRECIO UND]]</f>
        <v>59.348315999999997</v>
      </c>
    </row>
    <row r="1520" spans="1:12" x14ac:dyDescent="0.25">
      <c r="A1520" s="6" t="s">
        <v>77</v>
      </c>
      <c r="B1520" s="100" t="str">
        <f>VLOOKUP(SALIDA[[#This Row],[CODIGO]],STOCKSANLUIS[],2,FALSE)</f>
        <v>CONTROLADOR DE TEMPERATURA DIGITAL TC-900EW LOG - VER.04 - 115/220 VAC - FULL GAUGE - WHITE</v>
      </c>
      <c r="C1520" s="153">
        <v>45978</v>
      </c>
      <c r="D1520">
        <v>1</v>
      </c>
      <c r="E1520">
        <f>IF(VLOOKUP(SALIDA[[#This Row],[CODIGO]],STOCKSANLUIS[],6,FALSE)=0,"PRODUCTO SIN STOCK/UBICACIÓN",VLOOKUP(SALIDA[[#This Row],[CODIGO]],STOCKSANLUIS[],6,FALSE))</f>
        <v>1</v>
      </c>
      <c r="F1520">
        <f>SALIDA[[#This Row],[CANTIDAD]]/SALIDA[[#This Row],[UND MEDIDA]]</f>
        <v>1</v>
      </c>
      <c r="G1520" t="str">
        <f>VLOOKUP(SALIDA[[#This Row],[CODIGO]],FAMILIAS[],4,FALSE)</f>
        <v>FULL GAUGE</v>
      </c>
      <c r="H1520" s="10" t="str">
        <f>IF(VLOOKUP(SALIDA[[#This Row],[CODIGO]],STOCKSANLUIS[],7,FALSE)=0,"PRODUCTO SIN STOCK/UBICACIÓN",VLOOKUP(SALIDA[[#This Row],[CODIGO]],STOCKSANLUIS[],7,FALSE))</f>
        <v>C</v>
      </c>
      <c r="I1520" s="10"/>
      <c r="J1520" t="str">
        <f>SALIDA[[#This Row],[CODIGO]]&amp;"       "&amp;SALIDA[[#This Row],[FAMILIA]]</f>
        <v>00041       FULL GAUGE</v>
      </c>
      <c r="K1520">
        <f>VLOOKUP(SALIDA[[#This Row],[CODIGO]],STOCK_STARSOFT[],5,FALSE)</f>
        <v>34.414344</v>
      </c>
      <c r="L1520">
        <f>SALIDA[[#This Row],[CANTIDAD]]*SALIDA[[#This Row],[PRECIO UND]]</f>
        <v>34.414344</v>
      </c>
    </row>
    <row r="1521" spans="1:12" x14ac:dyDescent="0.25">
      <c r="A1521" s="6" t="s">
        <v>57</v>
      </c>
      <c r="B1521" s="100" t="str">
        <f>VLOOKUP(SALIDA[[#This Row],[CODIGO]],STOCKSANLUIS[],2,FALSE)</f>
        <v>CONTROLADOR DE VOLTAJE Y PROTECTOR DE FASES PHASELOG EW PLUS - VER.05 - 90-220 VAC - FULL GAUGE - WHITE</v>
      </c>
      <c r="C1521" s="153">
        <v>45978</v>
      </c>
      <c r="D1521">
        <v>2</v>
      </c>
      <c r="E1521">
        <f>IF(VLOOKUP(SALIDA[[#This Row],[CODIGO]],STOCKSANLUIS[],6,FALSE)=0,"PRODUCTO SIN STOCK/UBICACIÓN",VLOOKUP(SALIDA[[#This Row],[CODIGO]],STOCKSANLUIS[],6,FALSE))</f>
        <v>1</v>
      </c>
      <c r="F1521">
        <f>SALIDA[[#This Row],[CANTIDAD]]/SALIDA[[#This Row],[UND MEDIDA]]</f>
        <v>2</v>
      </c>
      <c r="G1521" t="str">
        <f>VLOOKUP(SALIDA[[#This Row],[CODIGO]],FAMILIAS[],4,FALSE)</f>
        <v>FULL GAUGE</v>
      </c>
      <c r="H1521" s="10" t="str">
        <f>IF(VLOOKUP(SALIDA[[#This Row],[CODIGO]],STOCKSANLUIS[],7,FALSE)=0,"PRODUCTO SIN STOCK/UBICACIÓN",VLOOKUP(SALIDA[[#This Row],[CODIGO]],STOCKSANLUIS[],7,FALSE))</f>
        <v>C</v>
      </c>
      <c r="I1521" s="10"/>
      <c r="J1521" t="str">
        <f>SALIDA[[#This Row],[CODIGO]]&amp;"       "&amp;SALIDA[[#This Row],[FAMILIA]]</f>
        <v>00029       FULL GAUGE</v>
      </c>
      <c r="K1521">
        <f>VLOOKUP(SALIDA[[#This Row],[CODIGO]],STOCK_STARSOFT[],5,FALSE)</f>
        <v>54.47063</v>
      </c>
      <c r="L1521">
        <f>SALIDA[[#This Row],[CANTIDAD]]*SALIDA[[#This Row],[PRECIO UND]]</f>
        <v>108.94126</v>
      </c>
    </row>
    <row r="1522" spans="1:12" x14ac:dyDescent="0.25">
      <c r="A1522" s="6" t="s">
        <v>2466</v>
      </c>
      <c r="B1522" s="100" t="str">
        <f>VLOOKUP(SALIDA[[#This Row],[CODIGO]],STOCKSANLUIS[],2,FALSE)</f>
        <v>LIMPIADOR PARA EVAPORADOR - EVAP POWR-C - 1GALON - NU CALGON</v>
      </c>
      <c r="C1522" s="153">
        <v>45978</v>
      </c>
      <c r="D1522">
        <v>2</v>
      </c>
      <c r="E1522">
        <f>IF(VLOOKUP(SALIDA[[#This Row],[CODIGO]],STOCKSANLUIS[],6,FALSE)=0,"PRODUCTO SIN STOCK/UBICACIÓN",VLOOKUP(SALIDA[[#This Row],[CODIGO]],STOCKSANLUIS[],6,FALSE))</f>
        <v>1</v>
      </c>
      <c r="F1522">
        <f>SALIDA[[#This Row],[CANTIDAD]]/SALIDA[[#This Row],[UND MEDIDA]]</f>
        <v>2</v>
      </c>
      <c r="G1522" t="str">
        <f>VLOOKUP(SALIDA[[#This Row],[CODIGO]],FAMILIAS[],4,FALSE)</f>
        <v>NU CALGON</v>
      </c>
      <c r="H1522" s="10" t="str">
        <f>IF(VLOOKUP(SALIDA[[#This Row],[CODIGO]],STOCKSANLUIS[],7,FALSE)=0,"PRODUCTO SIN STOCK/UBICACIÓN",VLOOKUP(SALIDA[[#This Row],[CODIGO]],STOCKSANLUIS[],7,FALSE))</f>
        <v>C</v>
      </c>
      <c r="I1522" s="10"/>
      <c r="J1522" t="str">
        <f>SALIDA[[#This Row],[CODIGO]]&amp;"       "&amp;SALIDA[[#This Row],[FAMILIA]]</f>
        <v>02030       NU CALGON</v>
      </c>
      <c r="K1522">
        <f>VLOOKUP(SALIDA[[#This Row],[CODIGO]],STOCK_STARSOFT[],5,FALSE)</f>
        <v>10.536965</v>
      </c>
      <c r="L1522">
        <f>SALIDA[[#This Row],[CANTIDAD]]*SALIDA[[#This Row],[PRECIO UND]]</f>
        <v>21.073930000000001</v>
      </c>
    </row>
    <row r="1523" spans="1:12" x14ac:dyDescent="0.25">
      <c r="A1523" s="6" t="s">
        <v>2490</v>
      </c>
      <c r="B1523" s="100" t="str">
        <f>VLOOKUP(SALIDA[[#This Row],[CODIGO]],STOCKSANLUIS[],2,FALSE)</f>
        <v>LIMPIADOR PARA CONDENSADOR - NU-BRITE - 1GALON - NU CALGON</v>
      </c>
      <c r="C1523" s="153">
        <v>45978</v>
      </c>
      <c r="D1523">
        <v>2</v>
      </c>
      <c r="E1523">
        <f>IF(VLOOKUP(SALIDA[[#This Row],[CODIGO]],STOCKSANLUIS[],6,FALSE)=0,"PRODUCTO SIN STOCK/UBICACIÓN",VLOOKUP(SALIDA[[#This Row],[CODIGO]],STOCKSANLUIS[],6,FALSE))</f>
        <v>1</v>
      </c>
      <c r="F1523">
        <f>SALIDA[[#This Row],[CANTIDAD]]/SALIDA[[#This Row],[UND MEDIDA]]</f>
        <v>2</v>
      </c>
      <c r="G1523" t="str">
        <f>VLOOKUP(SALIDA[[#This Row],[CODIGO]],FAMILIAS[],4,FALSE)</f>
        <v>NU CALGON</v>
      </c>
      <c r="H1523" s="10" t="str">
        <f>IF(VLOOKUP(SALIDA[[#This Row],[CODIGO]],STOCKSANLUIS[],7,FALSE)=0,"PRODUCTO SIN STOCK/UBICACIÓN",VLOOKUP(SALIDA[[#This Row],[CODIGO]],STOCKSANLUIS[],7,FALSE))</f>
        <v>C</v>
      </c>
      <c r="I1523" s="10"/>
      <c r="J1523" t="str">
        <f>SALIDA[[#This Row],[CODIGO]]&amp;"       "&amp;SALIDA[[#This Row],[FAMILIA]]</f>
        <v>02043       NU CALGON</v>
      </c>
      <c r="K1523">
        <f>VLOOKUP(SALIDA[[#This Row],[CODIGO]],STOCK_STARSOFT[],5,FALSE)</f>
        <v>9.0050089999999994</v>
      </c>
      <c r="L1523">
        <f>SALIDA[[#This Row],[CANTIDAD]]*SALIDA[[#This Row],[PRECIO UND]]</f>
        <v>18.010017999999999</v>
      </c>
    </row>
    <row r="1524" spans="1:12" x14ac:dyDescent="0.25">
      <c r="A1524" s="6" t="s">
        <v>1576</v>
      </c>
      <c r="B1524" s="100" t="str">
        <f>VLOOKUP(SALIDA[[#This Row],[CODIGO]],STOCKSANLUIS[],2,FALSE)</f>
        <v>BOMBA DE CONDENSADO SAUERMANN SI 1801-220V  TANQUE ALTO</v>
      </c>
      <c r="C1524" s="153">
        <v>45978</v>
      </c>
      <c r="D1524">
        <v>1</v>
      </c>
      <c r="E1524">
        <f>IF(VLOOKUP(SALIDA[[#This Row],[CODIGO]],STOCKSANLUIS[],6,FALSE)=0,"PRODUCTO SIN STOCK/UBICACIÓN",VLOOKUP(SALIDA[[#This Row],[CODIGO]],STOCKSANLUIS[],6,FALSE))</f>
        <v>1</v>
      </c>
      <c r="F1524">
        <f>SALIDA[[#This Row],[CANTIDAD]]/SALIDA[[#This Row],[UND MEDIDA]]</f>
        <v>1</v>
      </c>
      <c r="G1524" t="str">
        <f>VLOOKUP(SALIDA[[#This Row],[CODIGO]],FAMILIAS[],4,FALSE)</f>
        <v>SAUERMANN</v>
      </c>
      <c r="H1524" s="10" t="str">
        <f>IF(VLOOKUP(SALIDA[[#This Row],[CODIGO]],STOCKSANLUIS[],7,FALSE)=0,"PRODUCTO SIN STOCK/UBICACIÓN",VLOOKUP(SALIDA[[#This Row],[CODIGO]],STOCKSANLUIS[],7,FALSE))</f>
        <v>A</v>
      </c>
      <c r="I1524" s="10"/>
      <c r="J1524" t="str">
        <f>SALIDA[[#This Row],[CODIGO]]&amp;"       "&amp;SALIDA[[#This Row],[FAMILIA]]</f>
        <v>01546       SAUERMANN</v>
      </c>
      <c r="K1524">
        <f>VLOOKUP(SALIDA[[#This Row],[CODIGO]],STOCK_STARSOFT[],5,FALSE)</f>
        <v>35.421345000000002</v>
      </c>
      <c r="L1524">
        <f>SALIDA[[#This Row],[CANTIDAD]]*SALIDA[[#This Row],[PRECIO UND]]</f>
        <v>35.421345000000002</v>
      </c>
    </row>
    <row r="1525" spans="1:12" x14ac:dyDescent="0.25">
      <c r="A1525" s="6" t="s">
        <v>3665</v>
      </c>
      <c r="B1525" s="100" t="str">
        <f>VLOOKUP(SALIDA[[#This Row],[CODIGO]],STOCKSANLUIS[],2,FALSE)</f>
        <v>AGENTE DE LIMPIEZA INTERNA OPTEON SF FLUSH X 4.54 KG - CHEMOURS - REEMPLAZO DEL R141B</v>
      </c>
      <c r="C1525" s="153">
        <v>45978</v>
      </c>
      <c r="D1525">
        <v>1</v>
      </c>
      <c r="E1525">
        <f>IF(VLOOKUP(SALIDA[[#This Row],[CODIGO]],STOCKSANLUIS[],6,FALSE)=0,"PRODUCTO SIN STOCK/UBICACIÓN",VLOOKUP(SALIDA[[#This Row],[CODIGO]],STOCKSANLUIS[],6,FALSE))</f>
        <v>1</v>
      </c>
      <c r="F1525">
        <f>SALIDA[[#This Row],[CANTIDAD]]/SALIDA[[#This Row],[UND MEDIDA]]</f>
        <v>1</v>
      </c>
      <c r="G1525" t="str">
        <f>VLOOKUP(SALIDA[[#This Row],[CODIGO]],FAMILIAS[],4,FALSE)</f>
        <v>THE CHEMOURS</v>
      </c>
      <c r="H1525" s="10" t="str">
        <f>IF(VLOOKUP(SALIDA[[#This Row],[CODIGO]],STOCKSANLUIS[],7,FALSE)=0,"PRODUCTO SIN STOCK/UBICACIÓN",VLOOKUP(SALIDA[[#This Row],[CODIGO]],STOCKSANLUIS[],7,FALSE))</f>
        <v>C</v>
      </c>
      <c r="I1525" s="10"/>
      <c r="J1525" t="str">
        <f>SALIDA[[#This Row],[CODIGO]]&amp;"       "&amp;SALIDA[[#This Row],[FAMILIA]]</f>
        <v>03051       THE CHEMOURS</v>
      </c>
      <c r="K1525">
        <f>VLOOKUP(SALIDA[[#This Row],[CODIGO]],STOCK_STARSOFT[],5,FALSE)</f>
        <v>91.188703000000004</v>
      </c>
      <c r="L1525">
        <f>SALIDA[[#This Row],[CANTIDAD]]*SALIDA[[#This Row],[PRECIO UND]]</f>
        <v>91.188703000000004</v>
      </c>
    </row>
    <row r="1526" spans="1:12" x14ac:dyDescent="0.25">
      <c r="A1526" s="6" t="s">
        <v>3339</v>
      </c>
      <c r="B1526" s="100" t="str">
        <f>VLOOKUP(SALIDA[[#This Row],[CODIGO]],STOCKSANLUIS[],2,FALSE)</f>
        <v>GAS REFRIGERANTE R134 - 13.6KG ICELOONG</v>
      </c>
      <c r="C1526" s="153">
        <v>45979</v>
      </c>
      <c r="D1526">
        <v>1</v>
      </c>
      <c r="E1526">
        <f>IF(VLOOKUP(SALIDA[[#This Row],[CODIGO]],STOCKSANLUIS[],6,FALSE)=0,"PRODUCTO SIN STOCK/UBICACIÓN",VLOOKUP(SALIDA[[#This Row],[CODIGO]],STOCKSANLUIS[],6,FALSE))</f>
        <v>1</v>
      </c>
      <c r="F1526">
        <f>SALIDA[[#This Row],[CANTIDAD]]/SALIDA[[#This Row],[UND MEDIDA]]</f>
        <v>1</v>
      </c>
      <c r="G1526" t="str">
        <f>VLOOKUP(SALIDA[[#This Row],[CODIGO]],FAMILIAS[],4,FALSE)</f>
        <v>ZHEJIANG YONGHE</v>
      </c>
      <c r="H1526" s="10" t="str">
        <f>IF(VLOOKUP(SALIDA[[#This Row],[CODIGO]],STOCKSANLUIS[],7,FALSE)=0,"PRODUCTO SIN STOCK/UBICACIÓN",VLOOKUP(SALIDA[[#This Row],[CODIGO]],STOCKSANLUIS[],7,FALSE))</f>
        <v>C</v>
      </c>
      <c r="I1526" s="10"/>
      <c r="J1526" t="str">
        <f>SALIDA[[#This Row],[CODIGO]]&amp;"       "&amp;SALIDA[[#This Row],[FAMILIA]]</f>
        <v>02751       ZHEJIANG YONGHE</v>
      </c>
      <c r="K1526">
        <f>VLOOKUP(SALIDA[[#This Row],[CODIGO]],STOCK_STARSOFT[],5,FALSE)</f>
        <v>106.20946600000001</v>
      </c>
      <c r="L1526">
        <f>SALIDA[[#This Row],[CANTIDAD]]*SALIDA[[#This Row],[PRECIO UND]]</f>
        <v>106.20946600000001</v>
      </c>
    </row>
    <row r="1527" spans="1:12" x14ac:dyDescent="0.25">
      <c r="A1527" s="6" t="s">
        <v>867</v>
      </c>
      <c r="B1527" s="100" t="str">
        <f>VLOOKUP(SALIDA[[#This Row],[CODIGO]],STOCKSANLUIS[],2,FALSE)</f>
        <v>ACEITE POLIOLESTER POE 68 - 1 GALON - BVA</v>
      </c>
      <c r="C1527" s="153">
        <v>45979</v>
      </c>
      <c r="D1527">
        <v>1</v>
      </c>
      <c r="E1527">
        <f>IF(VLOOKUP(SALIDA[[#This Row],[CODIGO]],STOCKSANLUIS[],6,FALSE)=0,"PRODUCTO SIN STOCK/UBICACIÓN",VLOOKUP(SALIDA[[#This Row],[CODIGO]],STOCKSANLUIS[],6,FALSE))</f>
        <v>1</v>
      </c>
      <c r="F1527">
        <f>SALIDA[[#This Row],[CANTIDAD]]/SALIDA[[#This Row],[UND MEDIDA]]</f>
        <v>1</v>
      </c>
      <c r="G1527" t="str">
        <f>VLOOKUP(SALIDA[[#This Row],[CODIGO]],FAMILIAS[],4,FALSE)</f>
        <v>BVA</v>
      </c>
      <c r="H1527" s="10" t="str">
        <f>IF(VLOOKUP(SALIDA[[#This Row],[CODIGO]],STOCKSANLUIS[],7,FALSE)=0,"PRODUCTO SIN STOCK/UBICACIÓN",VLOOKUP(SALIDA[[#This Row],[CODIGO]],STOCKSANLUIS[],7,FALSE))</f>
        <v>C</v>
      </c>
      <c r="I1527" s="10"/>
      <c r="J1527" t="str">
        <f>SALIDA[[#This Row],[CODIGO]]&amp;"       "&amp;SALIDA[[#This Row],[FAMILIA]]</f>
        <v>00945       BVA</v>
      </c>
      <c r="K1527">
        <f>VLOOKUP(SALIDA[[#This Row],[CODIGO]],STOCK_STARSOFT[],5,FALSE)</f>
        <v>50.009718999999997</v>
      </c>
      <c r="L1527">
        <f>SALIDA[[#This Row],[CANTIDAD]]*SALIDA[[#This Row],[PRECIO UND]]</f>
        <v>50.009718999999997</v>
      </c>
    </row>
    <row r="1528" spans="1:12" x14ac:dyDescent="0.25">
      <c r="A1528" s="6" t="s">
        <v>19300</v>
      </c>
      <c r="B1528" s="100" t="str">
        <f>VLOOKUP(SALIDA[[#This Row],[CODIGO]],STOCKSANLUIS[],2,FALSE)</f>
        <v>CINTA ADHESIVA FOAM QTF-230E - 1/8" X 2" X 32.8´ (3MM X 50MM X 10M) - EVERFROST - HIGH QUALITY</v>
      </c>
      <c r="C1528" s="153">
        <v>45979</v>
      </c>
      <c r="D1528">
        <v>1</v>
      </c>
      <c r="E1528">
        <f>IF(VLOOKUP(SALIDA[[#This Row],[CODIGO]],STOCKSANLUIS[],6,FALSE)=0,"PRODUCTO SIN STOCK/UBICACIÓN",VLOOKUP(SALIDA[[#This Row],[CODIGO]],STOCKSANLUIS[],6,FALSE))</f>
        <v>1</v>
      </c>
      <c r="F1528">
        <f>SALIDA[[#This Row],[CANTIDAD]]/SALIDA[[#This Row],[UND MEDIDA]]</f>
        <v>1</v>
      </c>
      <c r="G1528" t="str">
        <f>VLOOKUP(SALIDA[[#This Row],[CODIGO]],FAMILIAS[],4,FALSE)</f>
        <v>EVERFROST</v>
      </c>
      <c r="H1528" s="10" t="str">
        <f>IF(VLOOKUP(SALIDA[[#This Row],[CODIGO]],STOCKSANLUIS[],7,FALSE)=0,"PRODUCTO SIN STOCK/UBICACIÓN",VLOOKUP(SALIDA[[#This Row],[CODIGO]],STOCKSANLUIS[],7,FALSE))</f>
        <v>C</v>
      </c>
      <c r="I1528" s="10"/>
      <c r="J1528" t="str">
        <f>SALIDA[[#This Row],[CODIGO]]&amp;"       "&amp;SALIDA[[#This Row],[FAMILIA]]</f>
        <v>03490       EVERFROST</v>
      </c>
      <c r="K1528">
        <f>VLOOKUP(SALIDA[[#This Row],[CODIGO]],STOCK_STARSOFT[],5,FALSE)</f>
        <v>1.3047420000000001</v>
      </c>
      <c r="L1528">
        <f>SALIDA[[#This Row],[CANTIDAD]]*SALIDA[[#This Row],[PRECIO UND]]</f>
        <v>1.3047420000000001</v>
      </c>
    </row>
    <row r="1529" spans="1:12" x14ac:dyDescent="0.25">
      <c r="A1529" s="6" t="s">
        <v>3042</v>
      </c>
      <c r="B1529" s="100" t="str">
        <f>VLOOKUP(SALIDA[[#This Row],[CODIGO]],STOCKSANLUIS[],2,FALSE)</f>
        <v>FILTRO SECADOR - 163 - 3/8 - ROSCABLE - SEK-163 - EVERWELL</v>
      </c>
      <c r="C1529" s="153">
        <v>45979</v>
      </c>
      <c r="D1529">
        <v>5</v>
      </c>
      <c r="E1529">
        <f>IF(VLOOKUP(SALIDA[[#This Row],[CODIGO]],STOCKSANLUIS[],6,FALSE)=0,"PRODUCTO SIN STOCK/UBICACIÓN",VLOOKUP(SALIDA[[#This Row],[CODIGO]],STOCKSANLUIS[],6,FALSE))</f>
        <v>1</v>
      </c>
      <c r="F1529">
        <f>SALIDA[[#This Row],[CANTIDAD]]/SALIDA[[#This Row],[UND MEDIDA]]</f>
        <v>5</v>
      </c>
      <c r="G1529" t="str">
        <f>VLOOKUP(SALIDA[[#This Row],[CODIGO]],FAMILIAS[],4,FALSE)</f>
        <v>EVERWELL</v>
      </c>
      <c r="H1529" s="10" t="str">
        <f>IF(VLOOKUP(SALIDA[[#This Row],[CODIGO]],STOCKSANLUIS[],7,FALSE)=0,"PRODUCTO SIN STOCK/UBICACIÓN",VLOOKUP(SALIDA[[#This Row],[CODIGO]],STOCKSANLUIS[],7,FALSE))</f>
        <v>A</v>
      </c>
      <c r="I1529" s="10"/>
      <c r="J1529" t="str">
        <f>SALIDA[[#This Row],[CODIGO]]&amp;"       "&amp;SALIDA[[#This Row],[FAMILIA]]</f>
        <v>02453       EVERWELL</v>
      </c>
      <c r="K1529">
        <f>VLOOKUP(SALIDA[[#This Row],[CODIGO]],STOCK_STARSOFT[],5,FALSE)</f>
        <v>2.9515799999999999</v>
      </c>
      <c r="L1529">
        <f>SALIDA[[#This Row],[CANTIDAD]]*SALIDA[[#This Row],[PRECIO UND]]</f>
        <v>14.757899999999999</v>
      </c>
    </row>
    <row r="1530" spans="1:12" x14ac:dyDescent="0.25">
      <c r="A1530" s="6" t="s">
        <v>11</v>
      </c>
      <c r="B1530" s="100" t="str">
        <f>VLOOKUP(SALIDA[[#This Row],[CODIGO]],STOCKSANLUIS[],2,FALSE)</f>
        <v>CONTROLADOR DE TEMPERATURA DIGITAL AUTOPID PLUS - VER.02 - 90-220 VAC - FULL GAUGE</v>
      </c>
      <c r="C1530" s="153">
        <v>45979</v>
      </c>
      <c r="D1530">
        <v>3</v>
      </c>
      <c r="E1530">
        <f>IF(VLOOKUP(SALIDA[[#This Row],[CODIGO]],STOCKSANLUIS[],6,FALSE)=0,"PRODUCTO SIN STOCK/UBICACIÓN",VLOOKUP(SALIDA[[#This Row],[CODIGO]],STOCKSANLUIS[],6,FALSE))</f>
        <v>1</v>
      </c>
      <c r="F1530">
        <f>SALIDA[[#This Row],[CANTIDAD]]/SALIDA[[#This Row],[UND MEDIDA]]</f>
        <v>3</v>
      </c>
      <c r="G1530" t="str">
        <f>VLOOKUP(SALIDA[[#This Row],[CODIGO]],FAMILIAS[],4,FALSE)</f>
        <v>FULL GAUGE</v>
      </c>
      <c r="H1530" s="10" t="str">
        <f>IF(VLOOKUP(SALIDA[[#This Row],[CODIGO]],STOCKSANLUIS[],7,FALSE)=0,"PRODUCTO SIN STOCK/UBICACIÓN",VLOOKUP(SALIDA[[#This Row],[CODIGO]],STOCKSANLUIS[],7,FALSE))</f>
        <v>A</v>
      </c>
      <c r="I1530" s="10"/>
      <c r="J1530" t="str">
        <f>SALIDA[[#This Row],[CODIGO]]&amp;"       "&amp;SALIDA[[#This Row],[FAMILIA]]</f>
        <v>00003       FULL GAUGE</v>
      </c>
      <c r="K1530">
        <f>VLOOKUP(SALIDA[[#This Row],[CODIGO]],STOCK_STARSOFT[],5,FALSE)</f>
        <v>55.857889999999998</v>
      </c>
      <c r="L1530">
        <f>SALIDA[[#This Row],[CANTIDAD]]*SALIDA[[#This Row],[PRECIO UND]]</f>
        <v>167.57366999999999</v>
      </c>
    </row>
    <row r="1531" spans="1:12" x14ac:dyDescent="0.25">
      <c r="A1531" s="6" t="s">
        <v>3858</v>
      </c>
      <c r="B1531" s="100" t="str">
        <f>VLOOKUP(SALIDA[[#This Row],[CODIGO]],STOCKSANLUIS[],2,FALSE)</f>
        <v>CORTINA DE AIRE DE 120 CM (48") - 220V/1PH/60HZ - STAR COLD - FM-1212Z/Y-MC</v>
      </c>
      <c r="C1531" s="153">
        <v>45979</v>
      </c>
      <c r="D1531">
        <v>1</v>
      </c>
      <c r="E1531">
        <f>IF(VLOOKUP(SALIDA[[#This Row],[CODIGO]],STOCKSANLUIS[],6,FALSE)=0,"PRODUCTO SIN STOCK/UBICACIÓN",VLOOKUP(SALIDA[[#This Row],[CODIGO]],STOCKSANLUIS[],6,FALSE))</f>
        <v>1</v>
      </c>
      <c r="F1531">
        <f>SALIDA[[#This Row],[CANTIDAD]]/SALIDA[[#This Row],[UND MEDIDA]]</f>
        <v>1</v>
      </c>
      <c r="G1531" t="str">
        <f>VLOOKUP(SALIDA[[#This Row],[CODIGO]],FAMILIAS[],4,FALSE)</f>
        <v>STAR COLD</v>
      </c>
      <c r="H1531" s="10" t="str">
        <f>IF(VLOOKUP(SALIDA[[#This Row],[CODIGO]],STOCKSANLUIS[],7,FALSE)=0,"PRODUCTO SIN STOCK/UBICACIÓN",VLOOKUP(SALIDA[[#This Row],[CODIGO]],STOCKSANLUIS[],7,FALSE))</f>
        <v>A</v>
      </c>
      <c r="I1531" s="10"/>
      <c r="J1531" t="str">
        <f>SALIDA[[#This Row],[CODIGO]]&amp;"       "&amp;SALIDA[[#This Row],[FAMILIA]]</f>
        <v>03288       STAR COLD</v>
      </c>
      <c r="K1531">
        <f>VLOOKUP(SALIDA[[#This Row],[CODIGO]],STOCK_STARSOFT[],5,FALSE)</f>
        <v>46.302090999999997</v>
      </c>
      <c r="L1531">
        <f>SALIDA[[#This Row],[CANTIDAD]]*SALIDA[[#This Row],[PRECIO UND]]</f>
        <v>46.302090999999997</v>
      </c>
    </row>
    <row r="1532" spans="1:12" x14ac:dyDescent="0.25">
      <c r="A1532" s="6" t="s">
        <v>3090</v>
      </c>
      <c r="B1532" s="100" t="str">
        <f>VLOOKUP(SALIDA[[#This Row],[CODIGO]],STOCKSANLUIS[],2,FALSE)</f>
        <v>SITRAD INBOX MINI-PC C/ SITRAD - VER.01 - 100-220 VAC (5.1 VDC) - FULL GAUGE</v>
      </c>
      <c r="C1532" s="153">
        <v>45979</v>
      </c>
      <c r="D1532">
        <v>1</v>
      </c>
      <c r="E1532">
        <f>IF(VLOOKUP(SALIDA[[#This Row],[CODIGO]],STOCKSANLUIS[],6,FALSE)=0,"PRODUCTO SIN STOCK/UBICACIÓN",VLOOKUP(SALIDA[[#This Row],[CODIGO]],STOCKSANLUIS[],6,FALSE))</f>
        <v>1</v>
      </c>
      <c r="F1532">
        <f>SALIDA[[#This Row],[CANTIDAD]]/SALIDA[[#This Row],[UND MEDIDA]]</f>
        <v>1</v>
      </c>
      <c r="G1532" t="str">
        <f>VLOOKUP(SALIDA[[#This Row],[CODIGO]],FAMILIAS[],4,FALSE)</f>
        <v>FULL GAUGE</v>
      </c>
      <c r="H1532" s="10" t="str">
        <f>IF(VLOOKUP(SALIDA[[#This Row],[CODIGO]],STOCKSANLUIS[],7,FALSE)=0,"PRODUCTO SIN STOCK/UBICACIÓN",VLOOKUP(SALIDA[[#This Row],[CODIGO]],STOCKSANLUIS[],7,FALSE))</f>
        <v>A</v>
      </c>
      <c r="I1532" s="10" t="s">
        <v>19536</v>
      </c>
      <c r="J1532" t="str">
        <f>SALIDA[[#This Row],[CODIGO]]&amp;"       "&amp;SALIDA[[#This Row],[FAMILIA]]</f>
        <v>02492       FULL GAUGE</v>
      </c>
      <c r="K1532">
        <f>VLOOKUP(SALIDA[[#This Row],[CODIGO]],STOCK_STARSOFT[],5,FALSE)</f>
        <v>259.66252600000001</v>
      </c>
      <c r="L1532">
        <f>SALIDA[[#This Row],[CANTIDAD]]*SALIDA[[#This Row],[PRECIO UND]]</f>
        <v>259.66252600000001</v>
      </c>
    </row>
    <row r="1533" spans="1:12" x14ac:dyDescent="0.25">
      <c r="A1533" s="26" t="s">
        <v>3961</v>
      </c>
      <c r="B1533" s="100" t="str">
        <f>VLOOKUP(SALIDA[[#This Row],[CODIGO]],STOCKSANLUIS[],2,FALSE)</f>
        <v>CODO DE COBRE 90° - 1 1/8" SOLDABLE - STARCOLD</v>
      </c>
      <c r="C1533" s="153">
        <v>45979</v>
      </c>
      <c r="D1533">
        <v>2</v>
      </c>
      <c r="E1533">
        <f>IF(VLOOKUP(SALIDA[[#This Row],[CODIGO]],STOCKSANLUIS[],6,FALSE)=0,"PRODUCTO SIN STOCK/UBICACIÓN",VLOOKUP(SALIDA[[#This Row],[CODIGO]],STOCKSANLUIS[],6,FALSE))</f>
        <v>1</v>
      </c>
      <c r="F1533">
        <f>SALIDA[[#This Row],[CANTIDAD]]/SALIDA[[#This Row],[UND MEDIDA]]</f>
        <v>2</v>
      </c>
      <c r="G1533" t="str">
        <f>VLOOKUP(SALIDA[[#This Row],[CODIGO]],FAMILIAS[],4,FALSE)</f>
        <v>STAR COLD</v>
      </c>
      <c r="H1533" s="10" t="str">
        <f>IF(VLOOKUP(SALIDA[[#This Row],[CODIGO]],STOCKSANLUIS[],7,FALSE)=0,"PRODUCTO SIN STOCK/UBICACIÓN",VLOOKUP(SALIDA[[#This Row],[CODIGO]],STOCKSANLUIS[],7,FALSE))</f>
        <v>C</v>
      </c>
      <c r="I1533" s="10"/>
      <c r="J1533" t="str">
        <f>SALIDA[[#This Row],[CODIGO]]&amp;"       "&amp;SALIDA[[#This Row],[FAMILIA]]</f>
        <v>03423       STAR COLD</v>
      </c>
      <c r="K1533">
        <f>VLOOKUP(SALIDA[[#This Row],[CODIGO]],STOCK_STARSOFT[],5,FALSE)</f>
        <v>0.97667499999999996</v>
      </c>
      <c r="L1533">
        <f>SALIDA[[#This Row],[CANTIDAD]]*SALIDA[[#This Row],[PRECIO UND]]</f>
        <v>1.9533499999999999</v>
      </c>
    </row>
    <row r="1534" spans="1:12" x14ac:dyDescent="0.25">
      <c r="A1534" s="26" t="s">
        <v>3967</v>
      </c>
      <c r="B1534" s="100" t="str">
        <f>VLOOKUP(SALIDA[[#This Row],[CODIGO]],STOCKSANLUIS[],2,FALSE)</f>
        <v>UNION DE COBRE DE 1 1/8" - STARCOLD</v>
      </c>
      <c r="C1534" s="153">
        <v>45979</v>
      </c>
      <c r="D1534">
        <v>4</v>
      </c>
      <c r="E1534">
        <f>IF(VLOOKUP(SALIDA[[#This Row],[CODIGO]],STOCKSANLUIS[],6,FALSE)=0,"PRODUCTO SIN STOCK/UBICACIÓN",VLOOKUP(SALIDA[[#This Row],[CODIGO]],STOCKSANLUIS[],6,FALSE))</f>
        <v>1</v>
      </c>
      <c r="F1534">
        <f>SALIDA[[#This Row],[CANTIDAD]]/SALIDA[[#This Row],[UND MEDIDA]]</f>
        <v>4</v>
      </c>
      <c r="G1534" t="str">
        <f>VLOOKUP(SALIDA[[#This Row],[CODIGO]],FAMILIAS[],4,FALSE)</f>
        <v>STAR COLD</v>
      </c>
      <c r="H1534" s="10" t="str">
        <f>IF(VLOOKUP(SALIDA[[#This Row],[CODIGO]],STOCKSANLUIS[],7,FALSE)=0,"PRODUCTO SIN STOCK/UBICACIÓN",VLOOKUP(SALIDA[[#This Row],[CODIGO]],STOCKSANLUIS[],7,FALSE))</f>
        <v>C</v>
      </c>
      <c r="I1534" s="10"/>
      <c r="J1534" t="str">
        <f>SALIDA[[#This Row],[CODIGO]]&amp;"       "&amp;SALIDA[[#This Row],[FAMILIA]]</f>
        <v>03426       STAR COLD</v>
      </c>
      <c r="K1534">
        <f>VLOOKUP(SALIDA[[#This Row],[CODIGO]],STOCK_STARSOFT[],5,FALSE)</f>
        <v>0.62077700000000002</v>
      </c>
      <c r="L1534">
        <f>SALIDA[[#This Row],[CANTIDAD]]*SALIDA[[#This Row],[PRECIO UND]]</f>
        <v>2.4831080000000001</v>
      </c>
    </row>
    <row r="1535" spans="1:12" x14ac:dyDescent="0.25">
      <c r="A1535" s="26" t="s">
        <v>1466</v>
      </c>
      <c r="B1535" s="100" t="str">
        <f>VLOOKUP(SALIDA[[#This Row],[CODIGO]],STOCKSANLUIS[],2,FALSE)</f>
        <v>MANGA AISLANTE CI-M-028 DE 1 1/8" X 3/4" - ARMAFLEX/ARMACELL</v>
      </c>
      <c r="C1535" s="153">
        <v>45979</v>
      </c>
      <c r="D1535">
        <v>10</v>
      </c>
      <c r="E1535">
        <f>IF(VLOOKUP(SALIDA[[#This Row],[CODIGO]],STOCKSANLUIS[],6,FALSE)=0,"PRODUCTO SIN STOCK/UBICACIÓN",VLOOKUP(SALIDA[[#This Row],[CODIGO]],STOCKSANLUIS[],6,FALSE))</f>
        <v>1</v>
      </c>
      <c r="F1535">
        <f>SALIDA[[#This Row],[CANTIDAD]]/SALIDA[[#This Row],[UND MEDIDA]]</f>
        <v>10</v>
      </c>
      <c r="G1535" t="str">
        <f>VLOOKUP(SALIDA[[#This Row],[CODIGO]],FAMILIAS[],4,FALSE)</f>
        <v>ARMACELL</v>
      </c>
      <c r="H1535" s="10" t="str">
        <f>IF(VLOOKUP(SALIDA[[#This Row],[CODIGO]],STOCKSANLUIS[],7,FALSE)=0,"PRODUCTO SIN STOCK/UBICACIÓN",VLOOKUP(SALIDA[[#This Row],[CODIGO]],STOCKSANLUIS[],7,FALSE))</f>
        <v>A</v>
      </c>
      <c r="I1535" s="10"/>
      <c r="J1535" t="str">
        <f>SALIDA[[#This Row],[CODIGO]]&amp;"       "&amp;SALIDA[[#This Row],[FAMILIA]]</f>
        <v>01490       ARMACELL</v>
      </c>
      <c r="K1535">
        <f>VLOOKUP(SALIDA[[#This Row],[CODIGO]],STOCK_STARSOFT[],5,FALSE)</f>
        <v>2.5117950000000002</v>
      </c>
      <c r="L1535">
        <f>SALIDA[[#This Row],[CANTIDAD]]*SALIDA[[#This Row],[PRECIO UND]]</f>
        <v>25.11795</v>
      </c>
    </row>
    <row r="1536" spans="1:12" x14ac:dyDescent="0.25">
      <c r="A1536" s="26" t="s">
        <v>1819</v>
      </c>
      <c r="B1536" s="100" t="str">
        <f>VLOOKUP(SALIDA[[#This Row],[CODIGO]],STOCKSANLUIS[],2,FALSE)</f>
        <v>ROLLO DE COBRE FLEXIBLE 1/2" HIGH QUALITY - STARCOLD - 12.70 MM X 0.65 MM X 15 M</v>
      </c>
      <c r="C1536" s="153">
        <v>45979</v>
      </c>
      <c r="D1536">
        <v>1</v>
      </c>
      <c r="E1536">
        <f>IF(VLOOKUP(SALIDA[[#This Row],[CODIGO]],STOCKSANLUIS[],6,FALSE)=0,"PRODUCTO SIN STOCK/UBICACIÓN",VLOOKUP(SALIDA[[#This Row],[CODIGO]],STOCKSANLUIS[],6,FALSE))</f>
        <v>1</v>
      </c>
      <c r="F1536">
        <f>SALIDA[[#This Row],[CANTIDAD]]/SALIDA[[#This Row],[UND MEDIDA]]</f>
        <v>1</v>
      </c>
      <c r="G1536" t="str">
        <f>VLOOKUP(SALIDA[[#This Row],[CODIGO]],FAMILIAS[],4,FALSE)</f>
        <v>ICEAGE- ZHEJIANG JIAHE PIPES</v>
      </c>
      <c r="H1536" s="10" t="str">
        <f>IF(VLOOKUP(SALIDA[[#This Row],[CODIGO]],STOCKSANLUIS[],7,FALSE)=0,"PRODUCTO SIN STOCK/UBICACIÓN",VLOOKUP(SALIDA[[#This Row],[CODIGO]],STOCKSANLUIS[],7,FALSE))</f>
        <v>C</v>
      </c>
      <c r="I1536" s="10"/>
      <c r="J1536" t="str">
        <f>SALIDA[[#This Row],[CODIGO]]&amp;"       "&amp;SALIDA[[#This Row],[FAMILIA]]</f>
        <v>01671       ICEAGE- ZHEJIANG JIAHE PIPES</v>
      </c>
      <c r="K1536">
        <f>VLOOKUP(SALIDA[[#This Row],[CODIGO]],STOCK_STARSOFT[],5,FALSE)</f>
        <v>43.044683999999997</v>
      </c>
      <c r="L1536">
        <f>SALIDA[[#This Row],[CANTIDAD]]*SALIDA[[#This Row],[PRECIO UND]]</f>
        <v>43.044683999999997</v>
      </c>
    </row>
    <row r="1537" spans="1:12" x14ac:dyDescent="0.25">
      <c r="A1537" s="26" t="s">
        <v>2930</v>
      </c>
      <c r="B1537" s="100" t="str">
        <f>VLOOKUP(SALIDA[[#This Row],[CODIGO]],STOCKSANLUIS[],2,FALSE)</f>
        <v>VALVULA DE PASO DE 1/4 - HV-14 - EVERWELL</v>
      </c>
      <c r="C1537" s="153">
        <v>45979</v>
      </c>
      <c r="D1537">
        <v>2</v>
      </c>
      <c r="E1537">
        <f>IF(VLOOKUP(SALIDA[[#This Row],[CODIGO]],STOCKSANLUIS[],6,FALSE)=0,"PRODUCTO SIN STOCK/UBICACIÓN",VLOOKUP(SALIDA[[#This Row],[CODIGO]],STOCKSANLUIS[],6,FALSE))</f>
        <v>1</v>
      </c>
      <c r="F1537">
        <f>SALIDA[[#This Row],[CANTIDAD]]/SALIDA[[#This Row],[UND MEDIDA]]</f>
        <v>2</v>
      </c>
      <c r="G1537" t="str">
        <f>VLOOKUP(SALIDA[[#This Row],[CODIGO]],FAMILIAS[],4,FALSE)</f>
        <v>EVERWELL</v>
      </c>
      <c r="H1537" s="10" t="str">
        <f>IF(VLOOKUP(SALIDA[[#This Row],[CODIGO]],STOCKSANLUIS[],7,FALSE)=0,"PRODUCTO SIN STOCK/UBICACIÓN",VLOOKUP(SALIDA[[#This Row],[CODIGO]],STOCKSANLUIS[],7,FALSE))</f>
        <v>A</v>
      </c>
      <c r="I1537" s="10"/>
      <c r="J1537" t="str">
        <f>SALIDA[[#This Row],[CODIGO]]&amp;"       "&amp;SALIDA[[#This Row],[FAMILIA]]</f>
        <v>02393       EVERWELL</v>
      </c>
      <c r="K1537">
        <f>VLOOKUP(SALIDA[[#This Row],[CODIGO]],STOCK_STARSOFT[],5,FALSE)</f>
        <v>3.533118</v>
      </c>
      <c r="L1537">
        <f>SALIDA[[#This Row],[CANTIDAD]]*SALIDA[[#This Row],[PRECIO UND]]</f>
        <v>7.066236</v>
      </c>
    </row>
    <row r="1538" spans="1:12" x14ac:dyDescent="0.25">
      <c r="A1538" s="26" t="s">
        <v>1918</v>
      </c>
      <c r="B1538" s="100" t="str">
        <f>VLOOKUP(SALIDA[[#This Row],[CODIGO]],STOCKSANLUIS[],2,FALSE)</f>
        <v>VISOR DE LIQUIDO DE 1/4</v>
      </c>
      <c r="C1538" s="153">
        <v>45979</v>
      </c>
      <c r="D1538">
        <v>1</v>
      </c>
      <c r="E1538">
        <f>IF(VLOOKUP(SALIDA[[#This Row],[CODIGO]],STOCKSANLUIS[],6,FALSE)=0,"PRODUCTO SIN STOCK/UBICACIÓN",VLOOKUP(SALIDA[[#This Row],[CODIGO]],STOCKSANLUIS[],6,FALSE))</f>
        <v>1</v>
      </c>
      <c r="F1538">
        <f>SALIDA[[#This Row],[CANTIDAD]]/SALIDA[[#This Row],[UND MEDIDA]]</f>
        <v>1</v>
      </c>
      <c r="G1538" t="str">
        <f>VLOOKUP(SALIDA[[#This Row],[CODIGO]],FAMILIAS[],4,FALSE)</f>
        <v>VARIOS</v>
      </c>
      <c r="H1538" s="10" t="str">
        <f>IF(VLOOKUP(SALIDA[[#This Row],[CODIGO]],STOCKSANLUIS[],7,FALSE)=0,"PRODUCTO SIN STOCK/UBICACIÓN",VLOOKUP(SALIDA[[#This Row],[CODIGO]],STOCKSANLUIS[],7,FALSE))</f>
        <v>A</v>
      </c>
      <c r="I1538" s="10"/>
      <c r="J1538" t="str">
        <f>SALIDA[[#This Row],[CODIGO]]&amp;"       "&amp;SALIDA[[#This Row],[FAMILIA]]</f>
        <v>01724       VARIOS</v>
      </c>
      <c r="K1538">
        <f>VLOOKUP(SALIDA[[#This Row],[CODIGO]],STOCK_STARSOFT[],5,FALSE)</f>
        <v>3.67</v>
      </c>
      <c r="L1538">
        <f>SALIDA[[#This Row],[CANTIDAD]]*SALIDA[[#This Row],[PRECIO UND]]</f>
        <v>3.67</v>
      </c>
    </row>
    <row r="1539" spans="1:12" x14ac:dyDescent="0.25">
      <c r="A1539" s="26" t="s">
        <v>57</v>
      </c>
      <c r="B1539" s="100" t="str">
        <f>VLOOKUP(SALIDA[[#This Row],[CODIGO]],STOCKSANLUIS[],2,FALSE)</f>
        <v>CONTROLADOR DE VOLTAJE Y PROTECTOR DE FASES PHASELOG EW PLUS - VER.05 - 90-220 VAC - FULL GAUGE - WHITE</v>
      </c>
      <c r="C1539" s="153">
        <v>45979</v>
      </c>
      <c r="D1539">
        <v>2</v>
      </c>
      <c r="E1539">
        <f>IF(VLOOKUP(SALIDA[[#This Row],[CODIGO]],STOCKSANLUIS[],6,FALSE)=0,"PRODUCTO SIN STOCK/UBICACIÓN",VLOOKUP(SALIDA[[#This Row],[CODIGO]],STOCKSANLUIS[],6,FALSE))</f>
        <v>1</v>
      </c>
      <c r="F1539">
        <f>SALIDA[[#This Row],[CANTIDAD]]/SALIDA[[#This Row],[UND MEDIDA]]</f>
        <v>2</v>
      </c>
      <c r="G1539" t="str">
        <f>VLOOKUP(SALIDA[[#This Row],[CODIGO]],FAMILIAS[],4,FALSE)</f>
        <v>FULL GAUGE</v>
      </c>
      <c r="H1539" s="10" t="str">
        <f>IF(VLOOKUP(SALIDA[[#This Row],[CODIGO]],STOCKSANLUIS[],7,FALSE)=0,"PRODUCTO SIN STOCK/UBICACIÓN",VLOOKUP(SALIDA[[#This Row],[CODIGO]],STOCKSANLUIS[],7,FALSE))</f>
        <v>C</v>
      </c>
      <c r="I1539" s="10"/>
      <c r="J1539" t="str">
        <f>SALIDA[[#This Row],[CODIGO]]&amp;"       "&amp;SALIDA[[#This Row],[FAMILIA]]</f>
        <v>00029       FULL GAUGE</v>
      </c>
      <c r="K1539">
        <f>VLOOKUP(SALIDA[[#This Row],[CODIGO]],STOCK_STARSOFT[],5,FALSE)</f>
        <v>54.47063</v>
      </c>
      <c r="L1539">
        <f>SALIDA[[#This Row],[CANTIDAD]]*SALIDA[[#This Row],[PRECIO UND]]</f>
        <v>108.94126</v>
      </c>
    </row>
    <row r="1540" spans="1:12" x14ac:dyDescent="0.25">
      <c r="A1540" s="6" t="s">
        <v>1251</v>
      </c>
      <c r="B1540" s="100" t="str">
        <f>VLOOKUP(SALIDA[[#This Row],[CODIGO]],STOCKSANLUIS[],2,FALSE)</f>
        <v>LAMAS DE PVC ALECO 8X0.08X300  (20 CM X 2MMX 91.44M) STANDARD SMOOTH -170008</v>
      </c>
      <c r="C1540" s="153">
        <v>45979</v>
      </c>
      <c r="D1540">
        <v>91.44</v>
      </c>
      <c r="E1540">
        <f>IF(VLOOKUP(SALIDA[[#This Row],[CODIGO]],STOCKSANLUIS[],6,FALSE)=0,"PRODUCTO SIN STOCK/UBICACIÓN",VLOOKUP(SALIDA[[#This Row],[CODIGO]],STOCKSANLUIS[],6,FALSE))</f>
        <v>91.44</v>
      </c>
      <c r="F1540">
        <f>SALIDA[[#This Row],[CANTIDAD]]/SALIDA[[#This Row],[UND MEDIDA]]</f>
        <v>1</v>
      </c>
      <c r="G1540" t="str">
        <f>VLOOKUP(SALIDA[[#This Row],[CODIGO]],FAMILIAS[],4,FALSE)</f>
        <v>ES ROBBINS</v>
      </c>
      <c r="H1540" s="10" t="str">
        <f>IF(VLOOKUP(SALIDA[[#This Row],[CODIGO]],STOCKSANLUIS[],7,FALSE)=0,"PRODUCTO SIN STOCK/UBICACIÓN",VLOOKUP(SALIDA[[#This Row],[CODIGO]],STOCKSANLUIS[],7,FALSE))</f>
        <v>B/C</v>
      </c>
      <c r="I1540" s="10"/>
      <c r="J1540" t="str">
        <f>SALIDA[[#This Row],[CODIGO]]&amp;"       "&amp;SALIDA[[#This Row],[FAMILIA]]</f>
        <v>01331       ES ROBBINS</v>
      </c>
      <c r="K1540">
        <f>VLOOKUP(SALIDA[[#This Row],[CODIGO]],STOCK_STARSOFT[],5,FALSE)</f>
        <v>1.922936</v>
      </c>
      <c r="L1540">
        <f>SALIDA[[#This Row],[CANTIDAD]]*SALIDA[[#This Row],[PRECIO UND]]</f>
        <v>175.83326783999999</v>
      </c>
    </row>
    <row r="1541" spans="1:12" x14ac:dyDescent="0.25">
      <c r="A1541" s="6" t="s">
        <v>19300</v>
      </c>
      <c r="B1541" s="100" t="str">
        <f>VLOOKUP(SALIDA[[#This Row],[CODIGO]],STOCKSANLUIS[],2,FALSE)</f>
        <v>CINTA ADHESIVA FOAM QTF-230E - 1/8" X 2" X 32.8´ (3MM X 50MM X 10M) - EVERFROST - HIGH QUALITY</v>
      </c>
      <c r="C1541" s="153">
        <v>45979</v>
      </c>
      <c r="D1541">
        <v>4</v>
      </c>
      <c r="E1541">
        <f>IF(VLOOKUP(SALIDA[[#This Row],[CODIGO]],STOCKSANLUIS[],6,FALSE)=0,"PRODUCTO SIN STOCK/UBICACIÓN",VLOOKUP(SALIDA[[#This Row],[CODIGO]],STOCKSANLUIS[],6,FALSE))</f>
        <v>1</v>
      </c>
      <c r="F1541">
        <f>SALIDA[[#This Row],[CANTIDAD]]/SALIDA[[#This Row],[UND MEDIDA]]</f>
        <v>4</v>
      </c>
      <c r="G1541" t="str">
        <f>VLOOKUP(SALIDA[[#This Row],[CODIGO]],FAMILIAS[],4,FALSE)</f>
        <v>EVERFROST</v>
      </c>
      <c r="H1541" s="10" t="str">
        <f>IF(VLOOKUP(SALIDA[[#This Row],[CODIGO]],STOCKSANLUIS[],7,FALSE)=0,"PRODUCTO SIN STOCK/UBICACIÓN",VLOOKUP(SALIDA[[#This Row],[CODIGO]],STOCKSANLUIS[],7,FALSE))</f>
        <v>C</v>
      </c>
      <c r="I1541" s="10"/>
      <c r="J1541" t="str">
        <f>SALIDA[[#This Row],[CODIGO]]&amp;"       "&amp;SALIDA[[#This Row],[FAMILIA]]</f>
        <v>03490       EVERFROST</v>
      </c>
      <c r="K1541">
        <f>VLOOKUP(SALIDA[[#This Row],[CODIGO]],STOCK_STARSOFT[],5,FALSE)</f>
        <v>1.3047420000000001</v>
      </c>
      <c r="L1541">
        <f>SALIDA[[#This Row],[CANTIDAD]]*SALIDA[[#This Row],[PRECIO UND]]</f>
        <v>5.2189680000000003</v>
      </c>
    </row>
    <row r="1542" spans="1:12" x14ac:dyDescent="0.25">
      <c r="A1542" s="6" t="s">
        <v>3678</v>
      </c>
      <c r="B1542" s="100" t="str">
        <f>VLOOKUP(SALIDA[[#This Row],[CODIGO]],STOCKSANLUIS[],2,FALSE)</f>
        <v>RESISTENCIA SILICONADA POTENCIA CONSTANTE TECNOLATINA - TPC-M - 40W/M - 220V</v>
      </c>
      <c r="C1542" s="153">
        <v>45979</v>
      </c>
      <c r="D1542">
        <v>40</v>
      </c>
      <c r="E1542">
        <f>IF(VLOOKUP(SALIDA[[#This Row],[CODIGO]],STOCKSANLUIS[],6,FALSE)=0,"PRODUCTO SIN STOCK/UBICACIÓN",VLOOKUP(SALIDA[[#This Row],[CODIGO]],STOCKSANLUIS[],6,FALSE))</f>
        <v>100</v>
      </c>
      <c r="F1542">
        <f>SALIDA[[#This Row],[CANTIDAD]]/SALIDA[[#This Row],[UND MEDIDA]]</f>
        <v>0.4</v>
      </c>
      <c r="G1542" t="str">
        <f>VLOOKUP(SALIDA[[#This Row],[CODIGO]],FAMILIAS[],4,FALSE)</f>
        <v>TECNOLATINA</v>
      </c>
      <c r="H1542" s="10" t="str">
        <f>IF(VLOOKUP(SALIDA[[#This Row],[CODIGO]],STOCKSANLUIS[],7,FALSE)=0,"PRODUCTO SIN STOCK/UBICACIÓN",VLOOKUP(SALIDA[[#This Row],[CODIGO]],STOCKSANLUIS[],7,FALSE))</f>
        <v>C</v>
      </c>
      <c r="I1542" s="10"/>
      <c r="J1542" t="str">
        <f>SALIDA[[#This Row],[CODIGO]]&amp;"       "&amp;SALIDA[[#This Row],[FAMILIA]]</f>
        <v>03059       TECNOLATINA</v>
      </c>
      <c r="K1542">
        <f>VLOOKUP(SALIDA[[#This Row],[CODIGO]],STOCK_STARSOFT[],5,FALSE)</f>
        <v>1.9391890000000001</v>
      </c>
      <c r="L1542">
        <f>SALIDA[[#This Row],[CANTIDAD]]*SALIDA[[#This Row],[PRECIO UND]]</f>
        <v>77.56756</v>
      </c>
    </row>
    <row r="1543" spans="1:12" x14ac:dyDescent="0.25">
      <c r="A1543" s="6" t="s">
        <v>33</v>
      </c>
      <c r="B1543" s="100" t="str">
        <f>VLOOKUP(SALIDA[[#This Row],[CODIGO]],STOCKSANLUIS[],2,FALSE)</f>
        <v>CONTROLADOR DE TEMPERATURA DIGITAL MT-512E 2HP - VER.13 - 115/220 VAC - FULL GAUGE</v>
      </c>
      <c r="C1543" s="153">
        <v>45979</v>
      </c>
      <c r="D1543">
        <v>1</v>
      </c>
      <c r="E1543">
        <f>IF(VLOOKUP(SALIDA[[#This Row],[CODIGO]],STOCKSANLUIS[],6,FALSE)=0,"PRODUCTO SIN STOCK/UBICACIÓN",VLOOKUP(SALIDA[[#This Row],[CODIGO]],STOCKSANLUIS[],6,FALSE))</f>
        <v>1</v>
      </c>
      <c r="F1543">
        <f>SALIDA[[#This Row],[CANTIDAD]]/SALIDA[[#This Row],[UND MEDIDA]]</f>
        <v>1</v>
      </c>
      <c r="G1543" t="str">
        <f>VLOOKUP(SALIDA[[#This Row],[CODIGO]],FAMILIAS[],4,FALSE)</f>
        <v>FULL GAUGE</v>
      </c>
      <c r="H1543" s="10" t="str">
        <f>IF(VLOOKUP(SALIDA[[#This Row],[CODIGO]],STOCKSANLUIS[],7,FALSE)=0,"PRODUCTO SIN STOCK/UBICACIÓN",VLOOKUP(SALIDA[[#This Row],[CODIGO]],STOCKSANLUIS[],7,FALSE))</f>
        <v>C</v>
      </c>
      <c r="I1543" s="10"/>
      <c r="J1543" t="str">
        <f>SALIDA[[#This Row],[CODIGO]]&amp;"       "&amp;SALIDA[[#This Row],[FAMILIA]]</f>
        <v>00016       FULL GAUGE</v>
      </c>
      <c r="K1543">
        <f>VLOOKUP(SALIDA[[#This Row],[CODIGO]],STOCK_STARSOFT[],5,FALSE)</f>
        <v>13.318346</v>
      </c>
      <c r="L1543">
        <f>SALIDA[[#This Row],[CANTIDAD]]*SALIDA[[#This Row],[PRECIO UND]]</f>
        <v>13.318346</v>
      </c>
    </row>
    <row r="1544" spans="1:12" x14ac:dyDescent="0.25">
      <c r="A1544" s="6" t="s">
        <v>35</v>
      </c>
      <c r="B1544" s="100" t="str">
        <f>VLOOKUP(SALIDA[[#This Row],[CODIGO]],STOCKSANLUIS[],2,FALSE)</f>
        <v>CONTROLADOR DE TEMPERATURA DIGITAL MT-512EL 2HP - VER.13 - 12/24 VAC/DC - FULL GAUGE</v>
      </c>
      <c r="C1544" s="153">
        <v>45979</v>
      </c>
      <c r="D1544">
        <v>1</v>
      </c>
      <c r="E1544">
        <f>IF(VLOOKUP(SALIDA[[#This Row],[CODIGO]],STOCKSANLUIS[],6,FALSE)=0,"PRODUCTO SIN STOCK/UBICACIÓN",VLOOKUP(SALIDA[[#This Row],[CODIGO]],STOCKSANLUIS[],6,FALSE))</f>
        <v>1</v>
      </c>
      <c r="F1544">
        <f>SALIDA[[#This Row],[CANTIDAD]]/SALIDA[[#This Row],[UND MEDIDA]]</f>
        <v>1</v>
      </c>
      <c r="G1544" t="str">
        <f>VLOOKUP(SALIDA[[#This Row],[CODIGO]],FAMILIAS[],4,FALSE)</f>
        <v>FULL GAUGE</v>
      </c>
      <c r="H1544" s="10" t="str">
        <f>IF(VLOOKUP(SALIDA[[#This Row],[CODIGO]],STOCKSANLUIS[],7,FALSE)=0,"PRODUCTO SIN STOCK/UBICACIÓN",VLOOKUP(SALIDA[[#This Row],[CODIGO]],STOCKSANLUIS[],7,FALSE))</f>
        <v>C</v>
      </c>
      <c r="I1544" s="10"/>
      <c r="J1544" t="str">
        <f>SALIDA[[#This Row],[CODIGO]]&amp;"       "&amp;SALIDA[[#This Row],[FAMILIA]]</f>
        <v>00017       FULL GAUGE</v>
      </c>
      <c r="K1544">
        <f>VLOOKUP(SALIDA[[#This Row],[CODIGO]],STOCK_STARSOFT[],5,FALSE)</f>
        <v>15.751519</v>
      </c>
      <c r="L1544">
        <f>SALIDA[[#This Row],[CANTIDAD]]*SALIDA[[#This Row],[PRECIO UND]]</f>
        <v>15.751519</v>
      </c>
    </row>
    <row r="1545" spans="1:12" x14ac:dyDescent="0.25">
      <c r="A1545" s="6" t="s">
        <v>1251</v>
      </c>
      <c r="B1545" s="100" t="str">
        <f>VLOOKUP(SALIDA[[#This Row],[CODIGO]],STOCKSANLUIS[],2,FALSE)</f>
        <v>LAMAS DE PVC ALECO 8X0.08X300  (20 CM X 2MMX 91.44M) STANDARD SMOOTH -170008</v>
      </c>
      <c r="C1545" s="153">
        <v>45979</v>
      </c>
      <c r="D1545">
        <v>91.44</v>
      </c>
      <c r="E1545">
        <f>IF(VLOOKUP(SALIDA[[#This Row],[CODIGO]],STOCKSANLUIS[],6,FALSE)=0,"PRODUCTO SIN STOCK/UBICACIÓN",VLOOKUP(SALIDA[[#This Row],[CODIGO]],STOCKSANLUIS[],6,FALSE))</f>
        <v>91.44</v>
      </c>
      <c r="F1545">
        <f>SALIDA[[#This Row],[CANTIDAD]]/SALIDA[[#This Row],[UND MEDIDA]]</f>
        <v>1</v>
      </c>
      <c r="G1545" t="str">
        <f>VLOOKUP(SALIDA[[#This Row],[CODIGO]],FAMILIAS[],4,FALSE)</f>
        <v>ES ROBBINS</v>
      </c>
      <c r="H1545" s="10" t="str">
        <f>IF(VLOOKUP(SALIDA[[#This Row],[CODIGO]],STOCKSANLUIS[],7,FALSE)=0,"PRODUCTO SIN STOCK/UBICACIÓN",VLOOKUP(SALIDA[[#This Row],[CODIGO]],STOCKSANLUIS[],7,FALSE))</f>
        <v>B/C</v>
      </c>
      <c r="I1545" s="10"/>
      <c r="J1545" t="str">
        <f>SALIDA[[#This Row],[CODIGO]]&amp;"       "&amp;SALIDA[[#This Row],[FAMILIA]]</f>
        <v>01331       ES ROBBINS</v>
      </c>
      <c r="K1545">
        <f>VLOOKUP(SALIDA[[#This Row],[CODIGO]],STOCK_STARSOFT[],5,FALSE)</f>
        <v>1.922936</v>
      </c>
      <c r="L1545">
        <f>SALIDA[[#This Row],[CANTIDAD]]*SALIDA[[#This Row],[PRECIO UND]]</f>
        <v>175.83326783999999</v>
      </c>
    </row>
    <row r="1546" spans="1:12" x14ac:dyDescent="0.25">
      <c r="A1546" s="6" t="s">
        <v>3906</v>
      </c>
      <c r="B1546" s="100" t="str">
        <f>VLOOKUP(SALIDA[[#This Row],[CODIGO]],STOCKSANLUIS[],2,FALSE)</f>
        <v>MOTOVENTILADOR MAER FAN YDWF68L25P4-300P-250S(220V,60HZ,4 POLES,1PH,SUCTION)</v>
      </c>
      <c r="C1546" s="153">
        <v>45979</v>
      </c>
      <c r="D1546">
        <v>2</v>
      </c>
      <c r="E1546">
        <f>IF(VLOOKUP(SALIDA[[#This Row],[CODIGO]],STOCKSANLUIS[],6,FALSE)=0,"PRODUCTO SIN STOCK/UBICACIÓN",VLOOKUP(SALIDA[[#This Row],[CODIGO]],STOCKSANLUIS[],6,FALSE))</f>
        <v>1</v>
      </c>
      <c r="F1546">
        <f>SALIDA[[#This Row],[CANTIDAD]]/SALIDA[[#This Row],[UND MEDIDA]]</f>
        <v>2</v>
      </c>
      <c r="G1546" t="str">
        <f>VLOOKUP(SALIDA[[#This Row],[CODIGO]],FAMILIAS[],4,FALSE)</f>
        <v>MAER FAN</v>
      </c>
      <c r="H1546" s="10" t="str">
        <f>IF(VLOOKUP(SALIDA[[#This Row],[CODIGO]],STOCKSANLUIS[],7,FALSE)=0,"PRODUCTO SIN STOCK/UBICACIÓN",VLOOKUP(SALIDA[[#This Row],[CODIGO]],STOCKSANLUIS[],7,FALSE))</f>
        <v>C</v>
      </c>
      <c r="I1546" s="10"/>
      <c r="J1546" t="str">
        <f>SALIDA[[#This Row],[CODIGO]]&amp;"       "&amp;SALIDA[[#This Row],[FAMILIA]]</f>
        <v>03375       MAER FAN</v>
      </c>
      <c r="K1546">
        <f>VLOOKUP(SALIDA[[#This Row],[CODIGO]],STOCK_STARSOFT[],5,FALSE)</f>
        <v>21.056954999999999</v>
      </c>
      <c r="L1546">
        <f>SALIDA[[#This Row],[CANTIDAD]]*SALIDA[[#This Row],[PRECIO UND]]</f>
        <v>42.113909999999997</v>
      </c>
    </row>
    <row r="1547" spans="1:12" x14ac:dyDescent="0.25">
      <c r="A1547" s="6" t="s">
        <v>2858</v>
      </c>
      <c r="B1547" s="100" t="str">
        <f>VLOOKUP(SALIDA[[#This Row],[CODIGO]],STOCKSANLUIS[],2,FALSE)</f>
        <v>REFRIGERANTE PARA LIMPIEZA QWIK ECOFLUSH,QL1190 - 425 GR -1LB</v>
      </c>
      <c r="C1547" s="153">
        <v>45979</v>
      </c>
      <c r="D1547">
        <v>1</v>
      </c>
      <c r="E1547">
        <f>IF(VLOOKUP(SALIDA[[#This Row],[CODIGO]],STOCKSANLUIS[],6,FALSE)=0,"PRODUCTO SIN STOCK/UBICACIÓN",VLOOKUP(SALIDA[[#This Row],[CODIGO]],STOCKSANLUIS[],6,FALSE))</f>
        <v>1</v>
      </c>
      <c r="F1547">
        <f>SALIDA[[#This Row],[CANTIDAD]]/SALIDA[[#This Row],[UND MEDIDA]]</f>
        <v>1</v>
      </c>
      <c r="G1547" t="str">
        <f>VLOOKUP(SALIDA[[#This Row],[CODIGO]],FAMILIAS[],4,FALSE)</f>
        <v>MAINSTREAM</v>
      </c>
      <c r="H1547" s="10" t="str">
        <f>IF(VLOOKUP(SALIDA[[#This Row],[CODIGO]],STOCKSANLUIS[],7,FALSE)=0,"PRODUCTO SIN STOCK/UBICACIÓN",VLOOKUP(SALIDA[[#This Row],[CODIGO]],STOCKSANLUIS[],7,FALSE))</f>
        <v>C</v>
      </c>
      <c r="I1547" s="10"/>
      <c r="J1547" t="str">
        <f>SALIDA[[#This Row],[CODIGO]]&amp;"       "&amp;SALIDA[[#This Row],[FAMILIA]]</f>
        <v>02317       MAINSTREAM</v>
      </c>
      <c r="K1547">
        <f>VLOOKUP(SALIDA[[#This Row],[CODIGO]],STOCK_STARSOFT[],5,FALSE)</f>
        <v>20.247046999999998</v>
      </c>
      <c r="L1547">
        <f>SALIDA[[#This Row],[CANTIDAD]]*SALIDA[[#This Row],[PRECIO UND]]</f>
        <v>20.247046999999998</v>
      </c>
    </row>
    <row r="1548" spans="1:12" x14ac:dyDescent="0.25">
      <c r="A1548" s="6" t="s">
        <v>3806</v>
      </c>
      <c r="B1548" s="100" t="str">
        <f>VLOOKUP(SALIDA[[#This Row],[CODIGO]],STOCKSANLUIS[],2,FALSE)</f>
        <v>GAS REFRIGERANTE R410A -11.30KG FLYER</v>
      </c>
      <c r="C1548" s="153">
        <v>45979</v>
      </c>
      <c r="D1548">
        <v>1</v>
      </c>
      <c r="E1548">
        <f>IF(VLOOKUP(SALIDA[[#This Row],[CODIGO]],STOCKSANLUIS[],6,FALSE)=0,"PRODUCTO SIN STOCK/UBICACIÓN",VLOOKUP(SALIDA[[#This Row],[CODIGO]],STOCKSANLUIS[],6,FALSE))</f>
        <v>1</v>
      </c>
      <c r="F1548">
        <f>SALIDA[[#This Row],[CANTIDAD]]/SALIDA[[#This Row],[UND MEDIDA]]</f>
        <v>1</v>
      </c>
      <c r="G1548" t="str">
        <f>VLOOKUP(SALIDA[[#This Row],[CODIGO]],FAMILIAS[],4,FALSE)</f>
        <v>FLYER</v>
      </c>
      <c r="H1548" s="10" t="str">
        <f>IF(VLOOKUP(SALIDA[[#This Row],[CODIGO]],STOCKSANLUIS[],7,FALSE)=0,"PRODUCTO SIN STOCK/UBICACIÓN",VLOOKUP(SALIDA[[#This Row],[CODIGO]],STOCKSANLUIS[],7,FALSE))</f>
        <v>C</v>
      </c>
      <c r="I1548" s="10"/>
      <c r="J1548" t="str">
        <f>SALIDA[[#This Row],[CODIGO]]&amp;"       "&amp;SALIDA[[#This Row],[FAMILIA]]</f>
        <v>03243       FLYER</v>
      </c>
      <c r="K1548">
        <f>VLOOKUP(SALIDA[[#This Row],[CODIGO]],STOCK_STARSOFT[],5,FALSE)</f>
        <v>77.373095000000006</v>
      </c>
      <c r="L1548">
        <f>SALIDA[[#This Row],[CANTIDAD]]*SALIDA[[#This Row],[PRECIO UND]]</f>
        <v>77.373095000000006</v>
      </c>
    </row>
    <row r="1549" spans="1:12" x14ac:dyDescent="0.25">
      <c r="A1549" s="6" t="s">
        <v>3665</v>
      </c>
      <c r="B1549" s="100" t="str">
        <f>VLOOKUP(SALIDA[[#This Row],[CODIGO]],STOCKSANLUIS[],2,FALSE)</f>
        <v>AGENTE DE LIMPIEZA INTERNA OPTEON SF FLUSH X 4.54 KG - CHEMOURS - REEMPLAZO DEL R141B</v>
      </c>
      <c r="C1549" s="153">
        <v>45979</v>
      </c>
      <c r="D1549">
        <v>2</v>
      </c>
      <c r="E1549">
        <f>IF(VLOOKUP(SALIDA[[#This Row],[CODIGO]],STOCKSANLUIS[],6,FALSE)=0,"PRODUCTO SIN STOCK/UBICACIÓN",VLOOKUP(SALIDA[[#This Row],[CODIGO]],STOCKSANLUIS[],6,FALSE))</f>
        <v>1</v>
      </c>
      <c r="F1549">
        <f>SALIDA[[#This Row],[CANTIDAD]]/SALIDA[[#This Row],[UND MEDIDA]]</f>
        <v>2</v>
      </c>
      <c r="G1549" t="str">
        <f>VLOOKUP(SALIDA[[#This Row],[CODIGO]],FAMILIAS[],4,FALSE)</f>
        <v>THE CHEMOURS</v>
      </c>
      <c r="H1549" s="10" t="str">
        <f>IF(VLOOKUP(SALIDA[[#This Row],[CODIGO]],STOCKSANLUIS[],7,FALSE)=0,"PRODUCTO SIN STOCK/UBICACIÓN",VLOOKUP(SALIDA[[#This Row],[CODIGO]],STOCKSANLUIS[],7,FALSE))</f>
        <v>C</v>
      </c>
      <c r="I1549" s="10"/>
      <c r="J1549" t="str">
        <f>SALIDA[[#This Row],[CODIGO]]&amp;"       "&amp;SALIDA[[#This Row],[FAMILIA]]</f>
        <v>03051       THE CHEMOURS</v>
      </c>
      <c r="K1549">
        <f>VLOOKUP(SALIDA[[#This Row],[CODIGO]],STOCK_STARSOFT[],5,FALSE)</f>
        <v>91.188703000000004</v>
      </c>
      <c r="L1549">
        <f>SALIDA[[#This Row],[CANTIDAD]]*SALIDA[[#This Row],[PRECIO UND]]</f>
        <v>182.37740600000001</v>
      </c>
    </row>
    <row r="1550" spans="1:12" x14ac:dyDescent="0.25">
      <c r="A1550" s="6" t="s">
        <v>3675</v>
      </c>
      <c r="B1550" s="100" t="str">
        <f>VLOOKUP(SALIDA[[#This Row],[CODIGO]],STOCKSANLUIS[],2,FALSE)</f>
        <v>LAMAS DE PVC ALECO 8X0.080X300 (20CM X 2MMX 91.44M) LOW TEMP REINFORCED - 172007- MT</v>
      </c>
      <c r="C1550" s="153">
        <v>45979</v>
      </c>
      <c r="D1550">
        <v>91.44</v>
      </c>
      <c r="E1550">
        <f>IF(VLOOKUP(SALIDA[[#This Row],[CODIGO]],STOCKSANLUIS[],6,FALSE)=0,"PRODUCTO SIN STOCK/UBICACIÓN",VLOOKUP(SALIDA[[#This Row],[CODIGO]],STOCKSANLUIS[],6,FALSE))</f>
        <v>91.44</v>
      </c>
      <c r="F1550">
        <f>SALIDA[[#This Row],[CANTIDAD]]/SALIDA[[#This Row],[UND MEDIDA]]</f>
        <v>1</v>
      </c>
      <c r="G1550" t="str">
        <f>VLOOKUP(SALIDA[[#This Row],[CODIGO]],FAMILIAS[],4,FALSE)</f>
        <v>ES ROBBINS</v>
      </c>
      <c r="H1550" s="10" t="str">
        <f>IF(VLOOKUP(SALIDA[[#This Row],[CODIGO]],STOCKSANLUIS[],7,FALSE)=0,"PRODUCTO SIN STOCK/UBICACIÓN",VLOOKUP(SALIDA[[#This Row],[CODIGO]],STOCKSANLUIS[],7,FALSE))</f>
        <v>B/C</v>
      </c>
      <c r="I1550" s="10"/>
      <c r="J1550" t="str">
        <f>SALIDA[[#This Row],[CODIGO]]&amp;"       "&amp;SALIDA[[#This Row],[FAMILIA]]</f>
        <v>03057       ES ROBBINS</v>
      </c>
      <c r="K1550">
        <f>VLOOKUP(SALIDA[[#This Row],[CODIGO]],STOCK_STARSOFT[],5,FALSE)</f>
        <v>2.0842499999999999</v>
      </c>
      <c r="L1550">
        <f>SALIDA[[#This Row],[CANTIDAD]]*SALIDA[[#This Row],[PRECIO UND]]</f>
        <v>190.58382</v>
      </c>
    </row>
    <row r="1551" spans="1:12" x14ac:dyDescent="0.25">
      <c r="A1551" s="6" t="s">
        <v>3339</v>
      </c>
      <c r="B1551" s="100" t="str">
        <f>VLOOKUP(SALIDA[[#This Row],[CODIGO]],STOCKSANLUIS[],2,FALSE)</f>
        <v>GAS REFRIGERANTE R134 - 13.6KG ICELOONG</v>
      </c>
      <c r="C1551" s="153">
        <v>45980</v>
      </c>
      <c r="D1551">
        <v>10</v>
      </c>
      <c r="E1551">
        <f>IF(VLOOKUP(SALIDA[[#This Row],[CODIGO]],STOCKSANLUIS[],6,FALSE)=0,"PRODUCTO SIN STOCK/UBICACIÓN",VLOOKUP(SALIDA[[#This Row],[CODIGO]],STOCKSANLUIS[],6,FALSE))</f>
        <v>1</v>
      </c>
      <c r="F1551">
        <f>SALIDA[[#This Row],[CANTIDAD]]/SALIDA[[#This Row],[UND MEDIDA]]</f>
        <v>10</v>
      </c>
      <c r="G1551" t="str">
        <f>VLOOKUP(SALIDA[[#This Row],[CODIGO]],FAMILIAS[],4,FALSE)</f>
        <v>ZHEJIANG YONGHE</v>
      </c>
      <c r="H1551" s="10" t="str">
        <f>IF(VLOOKUP(SALIDA[[#This Row],[CODIGO]],STOCKSANLUIS[],7,FALSE)=0,"PRODUCTO SIN STOCK/UBICACIÓN",VLOOKUP(SALIDA[[#This Row],[CODIGO]],STOCKSANLUIS[],7,FALSE))</f>
        <v>C</v>
      </c>
      <c r="I1551" s="10" t="s">
        <v>19536</v>
      </c>
      <c r="J1551" t="str">
        <f>SALIDA[[#This Row],[CODIGO]]&amp;"       "&amp;SALIDA[[#This Row],[FAMILIA]]</f>
        <v>02751       ZHEJIANG YONGHE</v>
      </c>
      <c r="K1551">
        <f>VLOOKUP(SALIDA[[#This Row],[CODIGO]],STOCK_STARSOFT[],5,FALSE)</f>
        <v>106.20946600000001</v>
      </c>
      <c r="L1551">
        <f>SALIDA[[#This Row],[CANTIDAD]]*SALIDA[[#This Row],[PRECIO UND]]</f>
        <v>1062.09466</v>
      </c>
    </row>
    <row r="1552" spans="1:12" x14ac:dyDescent="0.25">
      <c r="A1552" s="6" t="s">
        <v>2022</v>
      </c>
      <c r="B1552" s="100" t="str">
        <f>VLOOKUP(SALIDA[[#This Row],[CODIGO]],STOCKSANLUIS[],2,FALSE)</f>
        <v>CONTROLADOR DE TEMPERATURA DIGITAL TC-900E POWER - VER.07 - 115/220 VAC - FULL GAUGE</v>
      </c>
      <c r="C1552" s="153">
        <v>45978</v>
      </c>
      <c r="D1552">
        <v>1</v>
      </c>
      <c r="E1552">
        <f>IF(VLOOKUP(SALIDA[[#This Row],[CODIGO]],STOCKSANLUIS[],6,FALSE)=0,"PRODUCTO SIN STOCK/UBICACIÓN",VLOOKUP(SALIDA[[#This Row],[CODIGO]],STOCKSANLUIS[],6,FALSE))</f>
        <v>1</v>
      </c>
      <c r="F1552">
        <f>SALIDA[[#This Row],[CANTIDAD]]/SALIDA[[#This Row],[UND MEDIDA]]</f>
        <v>1</v>
      </c>
      <c r="G1552" t="str">
        <f>VLOOKUP(SALIDA[[#This Row],[CODIGO]],FAMILIAS[],4,FALSE)</f>
        <v>FULL GAUGE</v>
      </c>
      <c r="H1552" s="10" t="str">
        <f>IF(VLOOKUP(SALIDA[[#This Row],[CODIGO]],STOCKSANLUIS[],7,FALSE)=0,"PRODUCTO SIN STOCK/UBICACIÓN",VLOOKUP(SALIDA[[#This Row],[CODIGO]],STOCKSANLUIS[],7,FALSE))</f>
        <v>C</v>
      </c>
      <c r="I1552" s="10" t="s">
        <v>21918</v>
      </c>
      <c r="J1552" t="str">
        <f>SALIDA[[#This Row],[CODIGO]]&amp;"       "&amp;SALIDA[[#This Row],[FAMILIA]]</f>
        <v>01785       FULL GAUGE</v>
      </c>
      <c r="K1552">
        <f>VLOOKUP(SALIDA[[#This Row],[CODIGO]],STOCK_STARSOFT[],5,FALSE)</f>
        <v>18.272079000000002</v>
      </c>
      <c r="L1552">
        <f>SALIDA[[#This Row],[CANTIDAD]]*SALIDA[[#This Row],[PRECIO UND]]</f>
        <v>18.272079000000002</v>
      </c>
    </row>
    <row r="1553" spans="1:12" x14ac:dyDescent="0.25">
      <c r="A1553" s="6" t="s">
        <v>3675</v>
      </c>
      <c r="B1553" s="100" t="str">
        <f>VLOOKUP(SALIDA[[#This Row],[CODIGO]],STOCKSANLUIS[],2,FALSE)</f>
        <v>LAMAS DE PVC ALECO 8X0.080X300 (20CM X 2MMX 91.44M) LOW TEMP REINFORCED - 172007- MT</v>
      </c>
      <c r="C1553" s="153">
        <v>45980</v>
      </c>
      <c r="D1553">
        <v>182.88</v>
      </c>
      <c r="E1553">
        <f>IF(VLOOKUP(SALIDA[[#This Row],[CODIGO]],STOCKSANLUIS[],6,FALSE)=0,"PRODUCTO SIN STOCK/UBICACIÓN",VLOOKUP(SALIDA[[#This Row],[CODIGO]],STOCKSANLUIS[],6,FALSE))</f>
        <v>91.44</v>
      </c>
      <c r="F1553">
        <f>SALIDA[[#This Row],[CANTIDAD]]/SALIDA[[#This Row],[UND MEDIDA]]</f>
        <v>2</v>
      </c>
      <c r="G1553" t="str">
        <f>VLOOKUP(SALIDA[[#This Row],[CODIGO]],FAMILIAS[],4,FALSE)</f>
        <v>ES ROBBINS</v>
      </c>
      <c r="H1553" s="10" t="str">
        <f>IF(VLOOKUP(SALIDA[[#This Row],[CODIGO]],STOCKSANLUIS[],7,FALSE)=0,"PRODUCTO SIN STOCK/UBICACIÓN",VLOOKUP(SALIDA[[#This Row],[CODIGO]],STOCKSANLUIS[],7,FALSE))</f>
        <v>B/C</v>
      </c>
      <c r="I1553" s="10"/>
      <c r="J1553" t="str">
        <f>SALIDA[[#This Row],[CODIGO]]&amp;"       "&amp;SALIDA[[#This Row],[FAMILIA]]</f>
        <v>03057       ES ROBBINS</v>
      </c>
      <c r="K1553">
        <f>VLOOKUP(SALIDA[[#This Row],[CODIGO]],STOCK_STARSOFT[],5,FALSE)</f>
        <v>2.0842499999999999</v>
      </c>
      <c r="L1553">
        <f>SALIDA[[#This Row],[CANTIDAD]]*SALIDA[[#This Row],[PRECIO UND]]</f>
        <v>381.16764000000001</v>
      </c>
    </row>
    <row r="1554" spans="1:12" x14ac:dyDescent="0.25">
      <c r="A1554" s="6" t="s">
        <v>2840</v>
      </c>
      <c r="B1554" s="100" t="str">
        <f>VLOOKUP(SALIDA[[#This Row],[CODIGO]],STOCKSANLUIS[],2,FALSE)</f>
        <v>ZOCALO DE PVC C/LABIOS FLEXIBLES 293 - FI02810 - CAFF X PIEZA DE 4 METROS</v>
      </c>
      <c r="C1554" s="153">
        <v>45980</v>
      </c>
      <c r="D1554">
        <v>4</v>
      </c>
      <c r="E1554">
        <f>IF(VLOOKUP(SALIDA[[#This Row],[CODIGO]],STOCKSANLUIS[],6,FALSE)=0,"PRODUCTO SIN STOCK/UBICACIÓN",VLOOKUP(SALIDA[[#This Row],[CODIGO]],STOCKSANLUIS[],6,FALSE))</f>
        <v>1</v>
      </c>
      <c r="F1554">
        <f>SALIDA[[#This Row],[CANTIDAD]]/SALIDA[[#This Row],[UND MEDIDA]]</f>
        <v>4</v>
      </c>
      <c r="G1554" t="str">
        <f>VLOOKUP(SALIDA[[#This Row],[CODIGO]],FAMILIAS[],4,FALSE)</f>
        <v>CAFF</v>
      </c>
      <c r="H1554" s="10" t="str">
        <f>IF(VLOOKUP(SALIDA[[#This Row],[CODIGO]],STOCKSANLUIS[],7,FALSE)=0,"PRODUCTO SIN STOCK/UBICACIÓN",VLOOKUP(SALIDA[[#This Row],[CODIGO]],STOCKSANLUIS[],7,FALSE))</f>
        <v>A</v>
      </c>
      <c r="I1554" s="10"/>
      <c r="J1554" t="str">
        <f>SALIDA[[#This Row],[CODIGO]]&amp;"       "&amp;SALIDA[[#This Row],[FAMILIA]]</f>
        <v>02307       CAFF</v>
      </c>
      <c r="K1554">
        <f>VLOOKUP(SALIDA[[#This Row],[CODIGO]],STOCK_STARSOFT[],5,FALSE)</f>
        <v>11.500749000000001</v>
      </c>
      <c r="L1554">
        <f>SALIDA[[#This Row],[CANTIDAD]]*SALIDA[[#This Row],[PRECIO UND]]</f>
        <v>46.002996000000003</v>
      </c>
    </row>
    <row r="1555" spans="1:12" x14ac:dyDescent="0.25">
      <c r="A1555" s="6" t="s">
        <v>2472</v>
      </c>
      <c r="B1555" s="100" t="str">
        <f>VLOOKUP(SALIDA[[#This Row],[CODIGO]],STOCKSANLUIS[],2,FALSE)</f>
        <v>UNIÓN ANGULAR INTERIOR P/ ZÓCALO INFERIOR 296 I FI02816 - CAFF</v>
      </c>
      <c r="C1555" s="153">
        <v>45980</v>
      </c>
      <c r="D1555">
        <v>3</v>
      </c>
      <c r="E1555">
        <f>IF(VLOOKUP(SALIDA[[#This Row],[CODIGO]],STOCKSANLUIS[],6,FALSE)=0,"PRODUCTO SIN STOCK/UBICACIÓN",VLOOKUP(SALIDA[[#This Row],[CODIGO]],STOCKSANLUIS[],6,FALSE))</f>
        <v>1</v>
      </c>
      <c r="F1555">
        <f>SALIDA[[#This Row],[CANTIDAD]]/SALIDA[[#This Row],[UND MEDIDA]]</f>
        <v>3</v>
      </c>
      <c r="G1555" t="str">
        <f>VLOOKUP(SALIDA[[#This Row],[CODIGO]],FAMILIAS[],4,FALSE)</f>
        <v>CAFF</v>
      </c>
      <c r="H1555" s="10" t="str">
        <f>IF(VLOOKUP(SALIDA[[#This Row],[CODIGO]],STOCKSANLUIS[],7,FALSE)=0,"PRODUCTO SIN STOCK/UBICACIÓN",VLOOKUP(SALIDA[[#This Row],[CODIGO]],STOCKSANLUIS[],7,FALSE))</f>
        <v>C</v>
      </c>
      <c r="I1555" s="10"/>
      <c r="J1555" t="str">
        <f>SALIDA[[#This Row],[CODIGO]]&amp;"       "&amp;SALIDA[[#This Row],[FAMILIA]]</f>
        <v>02033       CAFF</v>
      </c>
      <c r="K1555">
        <f>VLOOKUP(SALIDA[[#This Row],[CODIGO]],STOCK_STARSOFT[],5,FALSE)</f>
        <v>1.62</v>
      </c>
      <c r="L1555">
        <f>SALIDA[[#This Row],[CANTIDAD]]*SALIDA[[#This Row],[PRECIO UND]]</f>
        <v>4.8600000000000003</v>
      </c>
    </row>
    <row r="1556" spans="1:12" x14ac:dyDescent="0.25">
      <c r="A1556" s="6" t="s">
        <v>2022</v>
      </c>
      <c r="B1556" s="100" t="str">
        <f>VLOOKUP(SALIDA[[#This Row],[CODIGO]],STOCKSANLUIS[],2,FALSE)</f>
        <v>CONTROLADOR DE TEMPERATURA DIGITAL TC-900E POWER - VER.07 - 115/220 VAC - FULL GAUGE</v>
      </c>
      <c r="C1556" s="153">
        <v>45980</v>
      </c>
      <c r="D1556">
        <v>4</v>
      </c>
      <c r="E1556">
        <f>IF(VLOOKUP(SALIDA[[#This Row],[CODIGO]],STOCKSANLUIS[],6,FALSE)=0,"PRODUCTO SIN STOCK/UBICACIÓN",VLOOKUP(SALIDA[[#This Row],[CODIGO]],STOCKSANLUIS[],6,FALSE))</f>
        <v>1</v>
      </c>
      <c r="F1556">
        <f>SALIDA[[#This Row],[CANTIDAD]]/SALIDA[[#This Row],[UND MEDIDA]]</f>
        <v>4</v>
      </c>
      <c r="G1556" t="str">
        <f>VLOOKUP(SALIDA[[#This Row],[CODIGO]],FAMILIAS[],4,FALSE)</f>
        <v>FULL GAUGE</v>
      </c>
      <c r="H1556" s="10" t="str">
        <f>IF(VLOOKUP(SALIDA[[#This Row],[CODIGO]],STOCKSANLUIS[],7,FALSE)=0,"PRODUCTO SIN STOCK/UBICACIÓN",VLOOKUP(SALIDA[[#This Row],[CODIGO]],STOCKSANLUIS[],7,FALSE))</f>
        <v>C</v>
      </c>
      <c r="I1556" s="10"/>
      <c r="J1556" t="str">
        <f>SALIDA[[#This Row],[CODIGO]]&amp;"       "&amp;SALIDA[[#This Row],[FAMILIA]]</f>
        <v>01785       FULL GAUGE</v>
      </c>
      <c r="K1556">
        <f>VLOOKUP(SALIDA[[#This Row],[CODIGO]],STOCK_STARSOFT[],5,FALSE)</f>
        <v>18.272079000000002</v>
      </c>
      <c r="L1556">
        <f>SALIDA[[#This Row],[CANTIDAD]]*SALIDA[[#This Row],[PRECIO UND]]</f>
        <v>73.088316000000006</v>
      </c>
    </row>
    <row r="1557" spans="1:12" x14ac:dyDescent="0.25">
      <c r="A1557" s="6" t="s">
        <v>33</v>
      </c>
      <c r="B1557" s="100" t="str">
        <f>VLOOKUP(SALIDA[[#This Row],[CODIGO]],STOCKSANLUIS[],2,FALSE)</f>
        <v>CONTROLADOR DE TEMPERATURA DIGITAL MT-512E 2HP - VER.13 - 115/220 VAC - FULL GAUGE</v>
      </c>
      <c r="C1557" s="153">
        <v>45980</v>
      </c>
      <c r="D1557">
        <v>3</v>
      </c>
      <c r="E1557">
        <f>IF(VLOOKUP(SALIDA[[#This Row],[CODIGO]],STOCKSANLUIS[],6,FALSE)=0,"PRODUCTO SIN STOCK/UBICACIÓN",VLOOKUP(SALIDA[[#This Row],[CODIGO]],STOCKSANLUIS[],6,FALSE))</f>
        <v>1</v>
      </c>
      <c r="F1557">
        <f>SALIDA[[#This Row],[CANTIDAD]]/SALIDA[[#This Row],[UND MEDIDA]]</f>
        <v>3</v>
      </c>
      <c r="G1557" t="str">
        <f>VLOOKUP(SALIDA[[#This Row],[CODIGO]],FAMILIAS[],4,FALSE)</f>
        <v>FULL GAUGE</v>
      </c>
      <c r="H1557" s="10" t="str">
        <f>IF(VLOOKUP(SALIDA[[#This Row],[CODIGO]],STOCKSANLUIS[],7,FALSE)=0,"PRODUCTO SIN STOCK/UBICACIÓN",VLOOKUP(SALIDA[[#This Row],[CODIGO]],STOCKSANLUIS[],7,FALSE))</f>
        <v>C</v>
      </c>
      <c r="I1557" s="10"/>
      <c r="J1557" t="str">
        <f>SALIDA[[#This Row],[CODIGO]]&amp;"       "&amp;SALIDA[[#This Row],[FAMILIA]]</f>
        <v>00016       FULL GAUGE</v>
      </c>
      <c r="K1557">
        <f>VLOOKUP(SALIDA[[#This Row],[CODIGO]],STOCK_STARSOFT[],5,FALSE)</f>
        <v>13.318346</v>
      </c>
      <c r="L1557">
        <f>SALIDA[[#This Row],[CANTIDAD]]*SALIDA[[#This Row],[PRECIO UND]]</f>
        <v>39.955038000000002</v>
      </c>
    </row>
    <row r="1558" spans="1:12" x14ac:dyDescent="0.25">
      <c r="A1558" s="6" t="s">
        <v>1568</v>
      </c>
      <c r="B1558" s="100" t="str">
        <f>VLOOKUP(SALIDA[[#This Row],[CODIGO]],STOCKSANLUIS[],2,FALSE)</f>
        <v>PRESOSTATO ENCAPSULADO ALTA PRESION ( OPEN 550 PSI CLOSE 450 PSI ) - QPH-410 - QUALITY</v>
      </c>
      <c r="C1558" s="153">
        <v>45980</v>
      </c>
      <c r="D1558">
        <v>1</v>
      </c>
      <c r="E1558">
        <f>IF(VLOOKUP(SALIDA[[#This Row],[CODIGO]],STOCKSANLUIS[],6,FALSE)=0,"PRODUCTO SIN STOCK/UBICACIÓN",VLOOKUP(SALIDA[[#This Row],[CODIGO]],STOCKSANLUIS[],6,FALSE))</f>
        <v>1</v>
      </c>
      <c r="F1558">
        <f>SALIDA[[#This Row],[CANTIDAD]]/SALIDA[[#This Row],[UND MEDIDA]]</f>
        <v>1</v>
      </c>
      <c r="G1558" t="str">
        <f>VLOOKUP(SALIDA[[#This Row],[CODIGO]],FAMILIAS[],4,FALSE)</f>
        <v>QUALITY</v>
      </c>
      <c r="H1558" s="10" t="str">
        <f>IF(VLOOKUP(SALIDA[[#This Row],[CODIGO]],STOCKSANLUIS[],7,FALSE)=0,"PRODUCTO SIN STOCK/UBICACIÓN",VLOOKUP(SALIDA[[#This Row],[CODIGO]],STOCKSANLUIS[],7,FALSE))</f>
        <v>A</v>
      </c>
      <c r="I1558" s="10"/>
      <c r="J1558" t="str">
        <f>SALIDA[[#This Row],[CODIGO]]&amp;"       "&amp;SALIDA[[#This Row],[FAMILIA]]</f>
        <v>01542       QUALITY</v>
      </c>
      <c r="K1558">
        <f>VLOOKUP(SALIDA[[#This Row],[CODIGO]],STOCK_STARSOFT[],5,FALSE)</f>
        <v>3.667389</v>
      </c>
      <c r="L1558">
        <f>SALIDA[[#This Row],[CANTIDAD]]*SALIDA[[#This Row],[PRECIO UND]]</f>
        <v>3.667389</v>
      </c>
    </row>
    <row r="1559" spans="1:12" x14ac:dyDescent="0.25">
      <c r="A1559" s="6" t="s">
        <v>3345</v>
      </c>
      <c r="B1559" s="100" t="str">
        <f>VLOOKUP(SALIDA[[#This Row],[CODIGO]],STOCKSANLUIS[],2,FALSE)</f>
        <v>GAS REFRIGERANTE R407C -11.3KG ICELOONG</v>
      </c>
      <c r="C1559" s="153">
        <v>45980</v>
      </c>
      <c r="D1559">
        <v>3</v>
      </c>
      <c r="E1559">
        <f>IF(VLOOKUP(SALIDA[[#This Row],[CODIGO]],STOCKSANLUIS[],6,FALSE)=0,"PRODUCTO SIN STOCK/UBICACIÓN",VLOOKUP(SALIDA[[#This Row],[CODIGO]],STOCKSANLUIS[],6,FALSE))</f>
        <v>1</v>
      </c>
      <c r="F1559">
        <f>SALIDA[[#This Row],[CANTIDAD]]/SALIDA[[#This Row],[UND MEDIDA]]</f>
        <v>3</v>
      </c>
      <c r="G1559" t="str">
        <f>VLOOKUP(SALIDA[[#This Row],[CODIGO]],FAMILIAS[],4,FALSE)</f>
        <v>ZHEJIANG YONGHE</v>
      </c>
      <c r="H1559" s="10" t="str">
        <f>IF(VLOOKUP(SALIDA[[#This Row],[CODIGO]],STOCKSANLUIS[],7,FALSE)=0,"PRODUCTO SIN STOCK/UBICACIÓN",VLOOKUP(SALIDA[[#This Row],[CODIGO]],STOCKSANLUIS[],7,FALSE))</f>
        <v>B</v>
      </c>
      <c r="I1559" s="10"/>
      <c r="J1559" t="str">
        <f>SALIDA[[#This Row],[CODIGO]]&amp;"       "&amp;SALIDA[[#This Row],[FAMILIA]]</f>
        <v>02754       ZHEJIANG YONGHE</v>
      </c>
      <c r="K1559">
        <f>VLOOKUP(SALIDA[[#This Row],[CODIGO]],STOCK_STARSOFT[],5,FALSE)</f>
        <v>89.9</v>
      </c>
      <c r="L1559">
        <f>SALIDA[[#This Row],[CANTIDAD]]*SALIDA[[#This Row],[PRECIO UND]]</f>
        <v>269.70000000000005</v>
      </c>
    </row>
    <row r="1560" spans="1:12" x14ac:dyDescent="0.25">
      <c r="A1560" s="6" t="s">
        <v>2314</v>
      </c>
      <c r="B1560" s="100" t="str">
        <f>VLOOKUP(SALIDA[[#This Row],[CODIGO]],STOCKSANLUIS[],2,FALSE)</f>
        <v>FILTRO SECADOR - 083 - 3/8 - ROSCABLE - SEK-083 - EVERWELL</v>
      </c>
      <c r="C1560" s="153">
        <v>45980</v>
      </c>
      <c r="D1560">
        <v>1</v>
      </c>
      <c r="E1560">
        <f>IF(VLOOKUP(SALIDA[[#This Row],[CODIGO]],STOCKSANLUIS[],6,FALSE)=0,"PRODUCTO SIN STOCK/UBICACIÓN",VLOOKUP(SALIDA[[#This Row],[CODIGO]],STOCKSANLUIS[],6,FALSE))</f>
        <v>1</v>
      </c>
      <c r="F1560">
        <f>SALIDA[[#This Row],[CANTIDAD]]/SALIDA[[#This Row],[UND MEDIDA]]</f>
        <v>1</v>
      </c>
      <c r="G1560" t="str">
        <f>VLOOKUP(SALIDA[[#This Row],[CODIGO]],FAMILIAS[],4,FALSE)</f>
        <v>EVERWELL</v>
      </c>
      <c r="H1560" s="10" t="str">
        <f>IF(VLOOKUP(SALIDA[[#This Row],[CODIGO]],STOCKSANLUIS[],7,FALSE)=0,"PRODUCTO SIN STOCK/UBICACIÓN",VLOOKUP(SALIDA[[#This Row],[CODIGO]],STOCKSANLUIS[],7,FALSE))</f>
        <v>A</v>
      </c>
      <c r="I1560" s="10"/>
      <c r="J1560" t="str">
        <f>SALIDA[[#This Row],[CODIGO]]&amp;"       "&amp;SALIDA[[#This Row],[FAMILIA]]</f>
        <v>01944       EVERWELL</v>
      </c>
      <c r="K1560">
        <f>VLOOKUP(SALIDA[[#This Row],[CODIGO]],STOCK_STARSOFT[],5,FALSE)</f>
        <v>2.95987</v>
      </c>
      <c r="L1560">
        <f>SALIDA[[#This Row],[CANTIDAD]]*SALIDA[[#This Row],[PRECIO UND]]</f>
        <v>2.95987</v>
      </c>
    </row>
    <row r="1561" spans="1:12" x14ac:dyDescent="0.25">
      <c r="A1561" s="6" t="s">
        <v>441</v>
      </c>
      <c r="B1561" s="100" t="str">
        <f>VLOOKUP(SALIDA[[#This Row],[CODIGO]],STOCKSANLUIS[],2,FALSE)</f>
        <v>ACEITE MINERAL 4G SUPER - 1 GALON - BVA</v>
      </c>
      <c r="C1561" s="153">
        <v>45980</v>
      </c>
      <c r="D1561">
        <v>1</v>
      </c>
      <c r="E1561">
        <f>IF(VLOOKUP(SALIDA[[#This Row],[CODIGO]],STOCKSANLUIS[],6,FALSE)=0,"PRODUCTO SIN STOCK/UBICACIÓN",VLOOKUP(SALIDA[[#This Row],[CODIGO]],STOCKSANLUIS[],6,FALSE))</f>
        <v>1</v>
      </c>
      <c r="F1561">
        <f>SALIDA[[#This Row],[CANTIDAD]]/SALIDA[[#This Row],[UND MEDIDA]]</f>
        <v>1</v>
      </c>
      <c r="G1561" t="str">
        <f>VLOOKUP(SALIDA[[#This Row],[CODIGO]],FAMILIAS[],4,FALSE)</f>
        <v>BVA</v>
      </c>
      <c r="H1561" s="10" t="str">
        <f>IF(VLOOKUP(SALIDA[[#This Row],[CODIGO]],STOCKSANLUIS[],7,FALSE)=0,"PRODUCTO SIN STOCK/UBICACIÓN",VLOOKUP(SALIDA[[#This Row],[CODIGO]],STOCKSANLUIS[],7,FALSE))</f>
        <v>C</v>
      </c>
      <c r="I1561" s="10"/>
      <c r="J1561" t="str">
        <f>SALIDA[[#This Row],[CODIGO]]&amp;"       "&amp;SALIDA[[#This Row],[FAMILIA]]</f>
        <v>00354       BVA</v>
      </c>
      <c r="K1561">
        <f>VLOOKUP(SALIDA[[#This Row],[CODIGO]],STOCK_STARSOFT[],5,FALSE)</f>
        <v>16.651125</v>
      </c>
      <c r="L1561">
        <f>SALIDA[[#This Row],[CANTIDAD]]*SALIDA[[#This Row],[PRECIO UND]]</f>
        <v>16.651125</v>
      </c>
    </row>
    <row r="1562" spans="1:12" x14ac:dyDescent="0.25">
      <c r="A1562" s="6" t="s">
        <v>35</v>
      </c>
      <c r="B1562" s="100" t="str">
        <f>VLOOKUP(SALIDA[[#This Row],[CODIGO]],STOCKSANLUIS[],2,FALSE)</f>
        <v>CONTROLADOR DE TEMPERATURA DIGITAL MT-512EL 2HP - VER.13 - 12/24 VAC/DC - FULL GAUGE</v>
      </c>
      <c r="C1562" s="153">
        <v>45980</v>
      </c>
      <c r="D1562">
        <v>3</v>
      </c>
      <c r="E1562">
        <f>IF(VLOOKUP(SALIDA[[#This Row],[CODIGO]],STOCKSANLUIS[],6,FALSE)=0,"PRODUCTO SIN STOCK/UBICACIÓN",VLOOKUP(SALIDA[[#This Row],[CODIGO]],STOCKSANLUIS[],6,FALSE))</f>
        <v>1</v>
      </c>
      <c r="F1562">
        <f>SALIDA[[#This Row],[CANTIDAD]]/SALIDA[[#This Row],[UND MEDIDA]]</f>
        <v>3</v>
      </c>
      <c r="G1562" t="str">
        <f>VLOOKUP(SALIDA[[#This Row],[CODIGO]],FAMILIAS[],4,FALSE)</f>
        <v>FULL GAUGE</v>
      </c>
      <c r="H1562" s="10" t="str">
        <f>IF(VLOOKUP(SALIDA[[#This Row],[CODIGO]],STOCKSANLUIS[],7,FALSE)=0,"PRODUCTO SIN STOCK/UBICACIÓN",VLOOKUP(SALIDA[[#This Row],[CODIGO]],STOCKSANLUIS[],7,FALSE))</f>
        <v>C</v>
      </c>
      <c r="I1562" s="10"/>
      <c r="J1562" t="str">
        <f>SALIDA[[#This Row],[CODIGO]]&amp;"       "&amp;SALIDA[[#This Row],[FAMILIA]]</f>
        <v>00017       FULL GAUGE</v>
      </c>
      <c r="K1562">
        <f>VLOOKUP(SALIDA[[#This Row],[CODIGO]],STOCK_STARSOFT[],5,FALSE)</f>
        <v>15.751519</v>
      </c>
      <c r="L1562">
        <f>SALIDA[[#This Row],[CANTIDAD]]*SALIDA[[#This Row],[PRECIO UND]]</f>
        <v>47.254556999999998</v>
      </c>
    </row>
    <row r="1563" spans="1:12" x14ac:dyDescent="0.25">
      <c r="A1563" s="6" t="s">
        <v>705</v>
      </c>
      <c r="B1563" s="100" t="str">
        <f>VLOOKUP(SALIDA[[#This Row],[CODIGO]],STOCKSANLUIS[],2,FALSE)</f>
        <v>FILTRO SECADOR - 163 - 3/8 - ROSCABLE - QDM-163 - QUALITY</v>
      </c>
      <c r="C1563" s="153">
        <v>45980</v>
      </c>
      <c r="D1563">
        <v>1</v>
      </c>
      <c r="E1563">
        <f>IF(VLOOKUP(SALIDA[[#This Row],[CODIGO]],STOCKSANLUIS[],6,FALSE)=0,"PRODUCTO SIN STOCK/UBICACIÓN",VLOOKUP(SALIDA[[#This Row],[CODIGO]],STOCKSANLUIS[],6,FALSE))</f>
        <v>1</v>
      </c>
      <c r="F1563">
        <f>SALIDA[[#This Row],[CANTIDAD]]/SALIDA[[#This Row],[UND MEDIDA]]</f>
        <v>1</v>
      </c>
      <c r="G1563" t="str">
        <f>VLOOKUP(SALIDA[[#This Row],[CODIGO]],FAMILIAS[],4,FALSE)</f>
        <v>QUALITY</v>
      </c>
      <c r="H1563" s="10" t="str">
        <f>IF(VLOOKUP(SALIDA[[#This Row],[CODIGO]],STOCKSANLUIS[],7,FALSE)=0,"PRODUCTO SIN STOCK/UBICACIÓN",VLOOKUP(SALIDA[[#This Row],[CODIGO]],STOCKSANLUIS[],7,FALSE))</f>
        <v>A</v>
      </c>
      <c r="I1563" s="10"/>
      <c r="J1563" t="str">
        <f>SALIDA[[#This Row],[CODIGO]]&amp;"       "&amp;SALIDA[[#This Row],[FAMILIA]]</f>
        <v>00783       QUALITY</v>
      </c>
      <c r="K1563">
        <f>VLOOKUP(SALIDA[[#This Row],[CODIGO]],STOCK_STARSOFT[],5,FALSE)</f>
        <v>4.469824</v>
      </c>
      <c r="L1563">
        <f>SALIDA[[#This Row],[CANTIDAD]]*SALIDA[[#This Row],[PRECIO UND]]</f>
        <v>4.469824</v>
      </c>
    </row>
    <row r="1564" spans="1:12" x14ac:dyDescent="0.25">
      <c r="A1564" s="6" t="s">
        <v>4009</v>
      </c>
      <c r="B1564" s="100" t="str">
        <f>VLOOKUP(SALIDA[[#This Row],[CODIGO]],STOCKSANLUIS[],2,FALSE)</f>
        <v>EQUIPO DE A/A MINI SPLIT FRIO SOLO INVERTER WI FI - 18000BTU - R410A - 220V/1PH/60HZ - TEMP BLUE MADE BY CARRIER ENTERPRISE AX - TBG418A-X018PH3N1C - TBH418A-X018-H3N1C</v>
      </c>
      <c r="C1564" s="153">
        <v>45980</v>
      </c>
      <c r="D1564">
        <v>1</v>
      </c>
      <c r="E1564">
        <f>IF(VLOOKUP(SALIDA[[#This Row],[CODIGO]],STOCKSANLUIS[],6,FALSE)=0,"PRODUCTO SIN STOCK/UBICACIÓN",VLOOKUP(SALIDA[[#This Row],[CODIGO]],STOCKSANLUIS[],6,FALSE))</f>
        <v>1</v>
      </c>
      <c r="F1564">
        <f>SALIDA[[#This Row],[CANTIDAD]]/SALIDA[[#This Row],[UND MEDIDA]]</f>
        <v>1</v>
      </c>
      <c r="G1564" t="str">
        <f>VLOOKUP(SALIDA[[#This Row],[CODIGO]],FAMILIAS[],4,FALSE)</f>
        <v>TEMP BLUE</v>
      </c>
      <c r="H1564" s="10" t="str">
        <f>IF(VLOOKUP(SALIDA[[#This Row],[CODIGO]],STOCKSANLUIS[],7,FALSE)=0,"PRODUCTO SIN STOCK/UBICACIÓN",VLOOKUP(SALIDA[[#This Row],[CODIGO]],STOCKSANLUIS[],7,FALSE))</f>
        <v>B</v>
      </c>
      <c r="I1564" s="10"/>
      <c r="J1564" t="str">
        <f>SALIDA[[#This Row],[CODIGO]]&amp;"       "&amp;SALIDA[[#This Row],[FAMILIA]]</f>
        <v>03948       TEMP BLUE</v>
      </c>
      <c r="K1564">
        <f>VLOOKUP(SALIDA[[#This Row],[CODIGO]],STOCK_STARSOFT[],5,FALSE)</f>
        <v>327.71279600000003</v>
      </c>
      <c r="L1564">
        <f>SALIDA[[#This Row],[CANTIDAD]]*SALIDA[[#This Row],[PRECIO UND]]</f>
        <v>327.71279600000003</v>
      </c>
    </row>
    <row r="1565" spans="1:12" x14ac:dyDescent="0.25">
      <c r="A1565" s="6" t="s">
        <v>3806</v>
      </c>
      <c r="B1565" s="100" t="str">
        <f>VLOOKUP(SALIDA[[#This Row],[CODIGO]],STOCKSANLUIS[],2,FALSE)</f>
        <v>GAS REFRIGERANTE R410A -11.30KG FLYER</v>
      </c>
      <c r="C1565" s="153">
        <v>45980</v>
      </c>
      <c r="D1565">
        <v>10</v>
      </c>
      <c r="E1565">
        <f>IF(VLOOKUP(SALIDA[[#This Row],[CODIGO]],STOCKSANLUIS[],6,FALSE)=0,"PRODUCTO SIN STOCK/UBICACIÓN",VLOOKUP(SALIDA[[#This Row],[CODIGO]],STOCKSANLUIS[],6,FALSE))</f>
        <v>1</v>
      </c>
      <c r="F1565">
        <f>SALIDA[[#This Row],[CANTIDAD]]/SALIDA[[#This Row],[UND MEDIDA]]</f>
        <v>10</v>
      </c>
      <c r="G1565" t="str">
        <f>VLOOKUP(SALIDA[[#This Row],[CODIGO]],FAMILIAS[],4,FALSE)</f>
        <v>FLYER</v>
      </c>
      <c r="H1565" s="10" t="str">
        <f>IF(VLOOKUP(SALIDA[[#This Row],[CODIGO]],STOCKSANLUIS[],7,FALSE)=0,"PRODUCTO SIN STOCK/UBICACIÓN",VLOOKUP(SALIDA[[#This Row],[CODIGO]],STOCKSANLUIS[],7,FALSE))</f>
        <v>C</v>
      </c>
      <c r="I1565" s="10"/>
      <c r="J1565" t="str">
        <f>SALIDA[[#This Row],[CODIGO]]&amp;"       "&amp;SALIDA[[#This Row],[FAMILIA]]</f>
        <v>03243       FLYER</v>
      </c>
      <c r="K1565">
        <f>VLOOKUP(SALIDA[[#This Row],[CODIGO]],STOCK_STARSOFT[],5,FALSE)</f>
        <v>77.373095000000006</v>
      </c>
      <c r="L1565">
        <f>SALIDA[[#This Row],[CANTIDAD]]*SALIDA[[#This Row],[PRECIO UND]]</f>
        <v>773.73095000000012</v>
      </c>
    </row>
    <row r="1566" spans="1:12" x14ac:dyDescent="0.25">
      <c r="A1566" s="6" t="s">
        <v>3675</v>
      </c>
      <c r="B1566" s="100" t="str">
        <f>VLOOKUP(SALIDA[[#This Row],[CODIGO]],STOCKSANLUIS[],2,FALSE)</f>
        <v>LAMAS DE PVC ALECO 8X0.080X300 (20CM X 2MMX 91.44M) LOW TEMP REINFORCED - 172007- MT</v>
      </c>
      <c r="C1566" s="153">
        <v>45980</v>
      </c>
      <c r="D1566">
        <v>91.44</v>
      </c>
      <c r="E1566">
        <f>IF(VLOOKUP(SALIDA[[#This Row],[CODIGO]],STOCKSANLUIS[],6,FALSE)=0,"PRODUCTO SIN STOCK/UBICACIÓN",VLOOKUP(SALIDA[[#This Row],[CODIGO]],STOCKSANLUIS[],6,FALSE))</f>
        <v>91.44</v>
      </c>
      <c r="F1566">
        <f>SALIDA[[#This Row],[CANTIDAD]]/SALIDA[[#This Row],[UND MEDIDA]]</f>
        <v>1</v>
      </c>
      <c r="G1566" t="str">
        <f>VLOOKUP(SALIDA[[#This Row],[CODIGO]],FAMILIAS[],4,FALSE)</f>
        <v>ES ROBBINS</v>
      </c>
      <c r="H1566" s="10" t="str">
        <f>IF(VLOOKUP(SALIDA[[#This Row],[CODIGO]],STOCKSANLUIS[],7,FALSE)=0,"PRODUCTO SIN STOCK/UBICACIÓN",VLOOKUP(SALIDA[[#This Row],[CODIGO]],STOCKSANLUIS[],7,FALSE))</f>
        <v>B/C</v>
      </c>
      <c r="I1566" s="10"/>
      <c r="J1566" t="str">
        <f>SALIDA[[#This Row],[CODIGO]]&amp;"       "&amp;SALIDA[[#This Row],[FAMILIA]]</f>
        <v>03057       ES ROBBINS</v>
      </c>
      <c r="K1566">
        <f>VLOOKUP(SALIDA[[#This Row],[CODIGO]],STOCK_STARSOFT[],5,FALSE)</f>
        <v>2.0842499999999999</v>
      </c>
      <c r="L1566">
        <f>SALIDA[[#This Row],[CANTIDAD]]*SALIDA[[#This Row],[PRECIO UND]]</f>
        <v>190.58382</v>
      </c>
    </row>
    <row r="1567" spans="1:12" x14ac:dyDescent="0.25">
      <c r="A1567" s="6" t="s">
        <v>2860</v>
      </c>
      <c r="B1567" s="100" t="str">
        <f>VLOOKUP(SALIDA[[#This Row],[CODIGO]],STOCKSANLUIS[],2,FALSE)</f>
        <v>VÁLVULA DE ACCESO QWIK ECOFLUSH,QL1105</v>
      </c>
      <c r="C1567" s="153">
        <v>45980</v>
      </c>
      <c r="D1567">
        <v>1</v>
      </c>
      <c r="E1567">
        <f>IF(VLOOKUP(SALIDA[[#This Row],[CODIGO]],STOCKSANLUIS[],6,FALSE)=0,"PRODUCTO SIN STOCK/UBICACIÓN",VLOOKUP(SALIDA[[#This Row],[CODIGO]],STOCKSANLUIS[],6,FALSE))</f>
        <v>1</v>
      </c>
      <c r="F1567">
        <f>SALIDA[[#This Row],[CANTIDAD]]/SALIDA[[#This Row],[UND MEDIDA]]</f>
        <v>1</v>
      </c>
      <c r="G1567" t="str">
        <f>VLOOKUP(SALIDA[[#This Row],[CODIGO]],FAMILIAS[],4,FALSE)</f>
        <v>MAINSTREAM</v>
      </c>
      <c r="H1567" s="10" t="str">
        <f>IF(VLOOKUP(SALIDA[[#This Row],[CODIGO]],STOCKSANLUIS[],7,FALSE)=0,"PRODUCTO SIN STOCK/UBICACIÓN",VLOOKUP(SALIDA[[#This Row],[CODIGO]],STOCKSANLUIS[],7,FALSE))</f>
        <v>C</v>
      </c>
      <c r="I1567" s="10"/>
      <c r="J1567" t="str">
        <f>SALIDA[[#This Row],[CODIGO]]&amp;"       "&amp;SALIDA[[#This Row],[FAMILIA]]</f>
        <v>02318       MAINSTREAM</v>
      </c>
      <c r="K1567">
        <f>VLOOKUP(SALIDA[[#This Row],[CODIGO]],STOCK_STARSOFT[],5,FALSE)</f>
        <v>21.043831000000001</v>
      </c>
      <c r="L1567">
        <f>SALIDA[[#This Row],[CANTIDAD]]*SALIDA[[#This Row],[PRECIO UND]]</f>
        <v>21.043831000000001</v>
      </c>
    </row>
    <row r="1568" spans="1:12" x14ac:dyDescent="0.25">
      <c r="A1568" s="6" t="s">
        <v>2862</v>
      </c>
      <c r="B1568" s="100" t="str">
        <f>VLOOKUP(SALIDA[[#This Row],[CODIGO]],STOCKSANLUIS[],2,FALSE)</f>
        <v>GATILLO DE MANGUERA - QWIK - QL1106</v>
      </c>
      <c r="C1568" s="153">
        <v>45980</v>
      </c>
      <c r="D1568">
        <v>1</v>
      </c>
      <c r="E1568">
        <f>IF(VLOOKUP(SALIDA[[#This Row],[CODIGO]],STOCKSANLUIS[],6,FALSE)=0,"PRODUCTO SIN STOCK/UBICACIÓN",VLOOKUP(SALIDA[[#This Row],[CODIGO]],STOCKSANLUIS[],6,FALSE))</f>
        <v>1</v>
      </c>
      <c r="F1568">
        <f>SALIDA[[#This Row],[CANTIDAD]]/SALIDA[[#This Row],[UND MEDIDA]]</f>
        <v>1</v>
      </c>
      <c r="G1568" t="str">
        <f>VLOOKUP(SALIDA[[#This Row],[CODIGO]],FAMILIAS[],4,FALSE)</f>
        <v>MAINSTREAM</v>
      </c>
      <c r="H1568" s="10" t="str">
        <f>IF(VLOOKUP(SALIDA[[#This Row],[CODIGO]],STOCKSANLUIS[],7,FALSE)=0,"PRODUCTO SIN STOCK/UBICACIÓN",VLOOKUP(SALIDA[[#This Row],[CODIGO]],STOCKSANLUIS[],7,FALSE))</f>
        <v>C</v>
      </c>
      <c r="I1568" s="10"/>
      <c r="J1568" t="str">
        <f>SALIDA[[#This Row],[CODIGO]]&amp;"       "&amp;SALIDA[[#This Row],[FAMILIA]]</f>
        <v>02319       MAINSTREAM</v>
      </c>
      <c r="K1568">
        <f>VLOOKUP(SALIDA[[#This Row],[CODIGO]],STOCK_STARSOFT[],5,FALSE)</f>
        <v>18.993680999999999</v>
      </c>
      <c r="L1568">
        <f>SALIDA[[#This Row],[CANTIDAD]]*SALIDA[[#This Row],[PRECIO UND]]</f>
        <v>18.993680999999999</v>
      </c>
    </row>
    <row r="1569" spans="1:12" x14ac:dyDescent="0.25">
      <c r="A1569" s="6" t="s">
        <v>2864</v>
      </c>
      <c r="B1569" s="100" t="str">
        <f>VLOOKUP(SALIDA[[#This Row],[CODIGO]],STOCKSANLUIS[],2,FALSE)</f>
        <v>HERRAMIENTA DE DESCARGA - QWIK - QL1110</v>
      </c>
      <c r="C1569" s="153">
        <v>45980</v>
      </c>
      <c r="D1569">
        <v>1</v>
      </c>
      <c r="E1569">
        <f>IF(VLOOKUP(SALIDA[[#This Row],[CODIGO]],STOCKSANLUIS[],6,FALSE)=0,"PRODUCTO SIN STOCK/UBICACIÓN",VLOOKUP(SALIDA[[#This Row],[CODIGO]],STOCKSANLUIS[],6,FALSE))</f>
        <v>1</v>
      </c>
      <c r="F1569">
        <f>SALIDA[[#This Row],[CANTIDAD]]/SALIDA[[#This Row],[UND MEDIDA]]</f>
        <v>1</v>
      </c>
      <c r="G1569" t="str">
        <f>VLOOKUP(SALIDA[[#This Row],[CODIGO]],FAMILIAS[],4,FALSE)</f>
        <v>MAINSTREAM</v>
      </c>
      <c r="H1569" s="10" t="str">
        <f>IF(VLOOKUP(SALIDA[[#This Row],[CODIGO]],STOCKSANLUIS[],7,FALSE)=0,"PRODUCTO SIN STOCK/UBICACIÓN",VLOOKUP(SALIDA[[#This Row],[CODIGO]],STOCKSANLUIS[],7,FALSE))</f>
        <v>C</v>
      </c>
      <c r="I1569" s="10"/>
      <c r="J1569" t="str">
        <f>SALIDA[[#This Row],[CODIGO]]&amp;"       "&amp;SALIDA[[#This Row],[FAMILIA]]</f>
        <v>02320       MAINSTREAM</v>
      </c>
      <c r="K1569">
        <f>VLOOKUP(SALIDA[[#This Row],[CODIGO]],STOCK_STARSOFT[],5,FALSE)</f>
        <v>5.24</v>
      </c>
      <c r="L1569">
        <f>SALIDA[[#This Row],[CANTIDAD]]*SALIDA[[#This Row],[PRECIO UND]]</f>
        <v>5.24</v>
      </c>
    </row>
    <row r="1570" spans="1:12" x14ac:dyDescent="0.25">
      <c r="A1570" s="6" t="s">
        <v>931</v>
      </c>
      <c r="B1570" s="100" t="str">
        <f>VLOOKUP(SALIDA[[#This Row],[CODIGO]],STOCKSANLUIS[],2,FALSE)</f>
        <v>ACEITE POLIOLESTER POE 32 - 1 GALON - BVA</v>
      </c>
      <c r="C1570" s="153">
        <v>45980</v>
      </c>
      <c r="D1570">
        <v>1</v>
      </c>
      <c r="E1570">
        <f>IF(VLOOKUP(SALIDA[[#This Row],[CODIGO]],STOCKSANLUIS[],6,FALSE)=0,"PRODUCTO SIN STOCK/UBICACIÓN",VLOOKUP(SALIDA[[#This Row],[CODIGO]],STOCKSANLUIS[],6,FALSE))</f>
        <v>1</v>
      </c>
      <c r="F1570">
        <f>SALIDA[[#This Row],[CANTIDAD]]/SALIDA[[#This Row],[UND MEDIDA]]</f>
        <v>1</v>
      </c>
      <c r="G1570" t="str">
        <f>VLOOKUP(SALIDA[[#This Row],[CODIGO]],FAMILIAS[],4,FALSE)</f>
        <v>BVA</v>
      </c>
      <c r="H1570" s="10" t="str">
        <f>IF(VLOOKUP(SALIDA[[#This Row],[CODIGO]],STOCKSANLUIS[],7,FALSE)=0,"PRODUCTO SIN STOCK/UBICACIÓN",VLOOKUP(SALIDA[[#This Row],[CODIGO]],STOCKSANLUIS[],7,FALSE))</f>
        <v>C</v>
      </c>
      <c r="I1570" s="10"/>
      <c r="J1570" t="str">
        <f>SALIDA[[#This Row],[CODIGO]]&amp;"       "&amp;SALIDA[[#This Row],[FAMILIA]]</f>
        <v>00987       BVA</v>
      </c>
      <c r="K1570">
        <f>VLOOKUP(SALIDA[[#This Row],[CODIGO]],STOCK_STARSOFT[],5,FALSE)</f>
        <v>47.466326000000002</v>
      </c>
      <c r="L1570">
        <f>SALIDA[[#This Row],[CANTIDAD]]*SALIDA[[#This Row],[PRECIO UND]]</f>
        <v>47.466326000000002</v>
      </c>
    </row>
    <row r="1571" spans="1:12" x14ac:dyDescent="0.25">
      <c r="A1571" s="6" t="s">
        <v>35</v>
      </c>
      <c r="B1571" s="100" t="str">
        <f>VLOOKUP(SALIDA[[#This Row],[CODIGO]],STOCKSANLUIS[],2,FALSE)</f>
        <v>CONTROLADOR DE TEMPERATURA DIGITAL MT-512EL 2HP - VER.13 - 12/24 VAC/DC - FULL GAUGE</v>
      </c>
      <c r="C1571" s="153">
        <v>45980</v>
      </c>
      <c r="D1571">
        <v>1</v>
      </c>
      <c r="E1571">
        <f>IF(VLOOKUP(SALIDA[[#This Row],[CODIGO]],STOCKSANLUIS[],6,FALSE)=0,"PRODUCTO SIN STOCK/UBICACIÓN",VLOOKUP(SALIDA[[#This Row],[CODIGO]],STOCKSANLUIS[],6,FALSE))</f>
        <v>1</v>
      </c>
      <c r="F1571">
        <f>SALIDA[[#This Row],[CANTIDAD]]/SALIDA[[#This Row],[UND MEDIDA]]</f>
        <v>1</v>
      </c>
      <c r="G1571" t="str">
        <f>VLOOKUP(SALIDA[[#This Row],[CODIGO]],FAMILIAS[],4,FALSE)</f>
        <v>FULL GAUGE</v>
      </c>
      <c r="H1571" s="10" t="str">
        <f>IF(VLOOKUP(SALIDA[[#This Row],[CODIGO]],STOCKSANLUIS[],7,FALSE)=0,"PRODUCTO SIN STOCK/UBICACIÓN",VLOOKUP(SALIDA[[#This Row],[CODIGO]],STOCKSANLUIS[],7,FALSE))</f>
        <v>C</v>
      </c>
      <c r="I1571" s="10"/>
      <c r="J1571" t="str">
        <f>SALIDA[[#This Row],[CODIGO]]&amp;"       "&amp;SALIDA[[#This Row],[FAMILIA]]</f>
        <v>00017       FULL GAUGE</v>
      </c>
      <c r="K1571">
        <f>VLOOKUP(SALIDA[[#This Row],[CODIGO]],STOCK_STARSOFT[],5,FALSE)</f>
        <v>15.751519</v>
      </c>
      <c r="L1571">
        <f>SALIDA[[#This Row],[CANTIDAD]]*SALIDA[[#This Row],[PRECIO UND]]</f>
        <v>15.751519</v>
      </c>
    </row>
    <row r="1572" spans="1:12" x14ac:dyDescent="0.25">
      <c r="A1572" s="6" t="s">
        <v>3675</v>
      </c>
      <c r="B1572" s="100" t="str">
        <f>VLOOKUP(SALIDA[[#This Row],[CODIGO]],STOCKSANLUIS[],2,FALSE)</f>
        <v>LAMAS DE PVC ALECO 8X0.080X300 (20CM X 2MMX 91.44M) LOW TEMP REINFORCED - 172007- MT</v>
      </c>
      <c r="C1572" s="153">
        <v>45980</v>
      </c>
      <c r="D1572">
        <v>30</v>
      </c>
      <c r="E1572">
        <f>IF(VLOOKUP(SALIDA[[#This Row],[CODIGO]],STOCKSANLUIS[],6,FALSE)=0,"PRODUCTO SIN STOCK/UBICACIÓN",VLOOKUP(SALIDA[[#This Row],[CODIGO]],STOCKSANLUIS[],6,FALSE))</f>
        <v>91.44</v>
      </c>
      <c r="F1572">
        <f>SALIDA[[#This Row],[CANTIDAD]]/SALIDA[[#This Row],[UND MEDIDA]]</f>
        <v>0.32808398950131235</v>
      </c>
      <c r="G1572" t="str">
        <f>VLOOKUP(SALIDA[[#This Row],[CODIGO]],FAMILIAS[],4,FALSE)</f>
        <v>ES ROBBINS</v>
      </c>
      <c r="H1572" s="10" t="str">
        <f>IF(VLOOKUP(SALIDA[[#This Row],[CODIGO]],STOCKSANLUIS[],7,FALSE)=0,"PRODUCTO SIN STOCK/UBICACIÓN",VLOOKUP(SALIDA[[#This Row],[CODIGO]],STOCKSANLUIS[],7,FALSE))</f>
        <v>B/C</v>
      </c>
      <c r="I1572" s="10"/>
      <c r="J1572" t="str">
        <f>SALIDA[[#This Row],[CODIGO]]&amp;"       "&amp;SALIDA[[#This Row],[FAMILIA]]</f>
        <v>03057       ES ROBBINS</v>
      </c>
      <c r="K1572">
        <f>VLOOKUP(SALIDA[[#This Row],[CODIGO]],STOCK_STARSOFT[],5,FALSE)</f>
        <v>2.0842499999999999</v>
      </c>
      <c r="L1572">
        <f>SALIDA[[#This Row],[CANTIDAD]]*SALIDA[[#This Row],[PRECIO UND]]</f>
        <v>62.527499999999996</v>
      </c>
    </row>
    <row r="1573" spans="1:12" x14ac:dyDescent="0.25">
      <c r="A1573" s="6" t="s">
        <v>927</v>
      </c>
      <c r="B1573" s="100" t="str">
        <f>VLOOKUP(SALIDA[[#This Row],[CODIGO]],STOCKSANLUIS[],2,FALSE)</f>
        <v>ACEITE PARA BOMBA DE VACIO VAC 235- 1/4 GALON - BVA</v>
      </c>
      <c r="C1573" s="153">
        <v>45980</v>
      </c>
      <c r="D1573">
        <v>12</v>
      </c>
      <c r="E1573">
        <f>IF(VLOOKUP(SALIDA[[#This Row],[CODIGO]],STOCKSANLUIS[],6,FALSE)=0,"PRODUCTO SIN STOCK/UBICACIÓN",VLOOKUP(SALIDA[[#This Row],[CODIGO]],STOCKSANLUIS[],6,FALSE))</f>
        <v>1</v>
      </c>
      <c r="F1573">
        <f>SALIDA[[#This Row],[CANTIDAD]]/SALIDA[[#This Row],[UND MEDIDA]]</f>
        <v>12</v>
      </c>
      <c r="G1573" t="str">
        <f>VLOOKUP(SALIDA[[#This Row],[CODIGO]],FAMILIAS[],4,FALSE)</f>
        <v>BVA</v>
      </c>
      <c r="H1573" s="10" t="str">
        <f>IF(VLOOKUP(SALIDA[[#This Row],[CODIGO]],STOCKSANLUIS[],7,FALSE)=0,"PRODUCTO SIN STOCK/UBICACIÓN",VLOOKUP(SALIDA[[#This Row],[CODIGO]],STOCKSANLUIS[],7,FALSE))</f>
        <v>C</v>
      </c>
      <c r="I1573" s="10"/>
      <c r="J1573" t="str">
        <f>SALIDA[[#This Row],[CODIGO]]&amp;"       "&amp;SALIDA[[#This Row],[FAMILIA]]</f>
        <v>00985       BVA</v>
      </c>
      <c r="K1573">
        <f>VLOOKUP(SALIDA[[#This Row],[CODIGO]],STOCK_STARSOFT[],5,FALSE)</f>
        <v>3.623278</v>
      </c>
      <c r="L1573">
        <f>SALIDA[[#This Row],[CANTIDAD]]*SALIDA[[#This Row],[PRECIO UND]]</f>
        <v>43.479336000000004</v>
      </c>
    </row>
    <row r="1574" spans="1:12" x14ac:dyDescent="0.25">
      <c r="A1574" s="6" t="s">
        <v>259</v>
      </c>
      <c r="B1574" s="100" t="str">
        <f>VLOOKUP(SALIDA[[#This Row],[CODIGO]],STOCKSANLUIS[],2,FALSE)</f>
        <v>PLATINA KLEERSTRIP MAX BULLET HTP SILVER 2  PLOMO (60 CM)- 477600</v>
      </c>
      <c r="C1574" s="153">
        <v>45980</v>
      </c>
      <c r="D1574">
        <v>12</v>
      </c>
      <c r="E1574">
        <f>IF(VLOOKUP(SALIDA[[#This Row],[CODIGO]],STOCKSANLUIS[],6,FALSE)=0,"PRODUCTO SIN STOCK/UBICACIÓN",VLOOKUP(SALIDA[[#This Row],[CODIGO]],STOCKSANLUIS[],6,FALSE))</f>
        <v>1</v>
      </c>
      <c r="F1574">
        <f>SALIDA[[#This Row],[CANTIDAD]]/SALIDA[[#This Row],[UND MEDIDA]]</f>
        <v>12</v>
      </c>
      <c r="G1574" t="str">
        <f>VLOOKUP(SALIDA[[#This Row],[CODIGO]],FAMILIAS[],4,FALSE)</f>
        <v>ES ROBBINS</v>
      </c>
      <c r="H1574" s="10" t="str">
        <f>IF(VLOOKUP(SALIDA[[#This Row],[CODIGO]],STOCKSANLUIS[],7,FALSE)=0,"PRODUCTO SIN STOCK/UBICACIÓN",VLOOKUP(SALIDA[[#This Row],[CODIGO]],STOCKSANLUIS[],7,FALSE))</f>
        <v>C</v>
      </c>
      <c r="I1574" s="10"/>
      <c r="J1574" t="str">
        <f>SALIDA[[#This Row],[CODIGO]]&amp;"       "&amp;SALIDA[[#This Row],[FAMILIA]]</f>
        <v>00186       ES ROBBINS</v>
      </c>
      <c r="K1574">
        <f>VLOOKUP(SALIDA[[#This Row],[CODIGO]],STOCK_STARSOFT[],5,FALSE)</f>
        <v>4.3959429999999999</v>
      </c>
      <c r="L1574">
        <f>SALIDA[[#This Row],[CANTIDAD]]*SALIDA[[#This Row],[PRECIO UND]]</f>
        <v>52.751316000000003</v>
      </c>
    </row>
    <row r="1575" spans="1:12" x14ac:dyDescent="0.25">
      <c r="A1575" s="6" t="s">
        <v>487</v>
      </c>
      <c r="B1575" s="100" t="str">
        <f>VLOOKUP(SALIDA[[#This Row],[CODIGO]],STOCKSANLUIS[],2,FALSE)</f>
        <v>SOLDADURA DE PLATA HARRIS AL 5%</v>
      </c>
      <c r="C1575" s="153">
        <v>45980</v>
      </c>
      <c r="D1575">
        <v>50</v>
      </c>
      <c r="E1575">
        <f>IF(VLOOKUP(SALIDA[[#This Row],[CODIGO]],STOCKSANLUIS[],6,FALSE)=0,"PRODUCTO SIN STOCK/UBICACIÓN",VLOOKUP(SALIDA[[#This Row],[CODIGO]],STOCKSANLUIS[],6,FALSE))</f>
        <v>1</v>
      </c>
      <c r="F1575">
        <f>SALIDA[[#This Row],[CANTIDAD]]/SALIDA[[#This Row],[UND MEDIDA]]</f>
        <v>50</v>
      </c>
      <c r="G1575" t="str">
        <f>VLOOKUP(SALIDA[[#This Row],[CODIGO]],FAMILIAS[],4,FALSE)</f>
        <v>HARRIS</v>
      </c>
      <c r="H1575" s="10" t="str">
        <f>IF(VLOOKUP(SALIDA[[#This Row],[CODIGO]],STOCKSANLUIS[],7,FALSE)=0,"PRODUCTO SIN STOCK/UBICACIÓN",VLOOKUP(SALIDA[[#This Row],[CODIGO]],STOCKSANLUIS[],7,FALSE))</f>
        <v>C</v>
      </c>
      <c r="I1575" s="10"/>
      <c r="J1575" t="str">
        <f>SALIDA[[#This Row],[CODIGO]]&amp;"       "&amp;SALIDA[[#This Row],[FAMILIA]]</f>
        <v>00406       HARRIS</v>
      </c>
      <c r="K1575">
        <f>VLOOKUP(SALIDA[[#This Row],[CODIGO]],STOCK_STARSOFT[],5,FALSE)</f>
        <v>2.7172480000000001</v>
      </c>
      <c r="L1575">
        <f>SALIDA[[#This Row],[CANTIDAD]]*SALIDA[[#This Row],[PRECIO UND]]</f>
        <v>135.86240000000001</v>
      </c>
    </row>
    <row r="1576" spans="1:12" x14ac:dyDescent="0.25">
      <c r="A1576" s="6" t="s">
        <v>947</v>
      </c>
      <c r="B1576" s="100" t="str">
        <f>VLOOKUP(SALIDA[[#This Row],[CODIGO]],STOCKSANLUIS[],2,FALSE)</f>
        <v>ELEMENTO TERMOSTATICO DANFOSS TES-12 COD. 067B3347</v>
      </c>
      <c r="C1576" s="153">
        <v>45980</v>
      </c>
      <c r="D1576">
        <v>1</v>
      </c>
      <c r="E1576">
        <f>IF(VLOOKUP(SALIDA[[#This Row],[CODIGO]],STOCKSANLUIS[],6,FALSE)=0,"PRODUCTO SIN STOCK/UBICACIÓN",VLOOKUP(SALIDA[[#This Row],[CODIGO]],STOCKSANLUIS[],6,FALSE))</f>
        <v>1</v>
      </c>
      <c r="F1576">
        <f>SALIDA[[#This Row],[CANTIDAD]]/SALIDA[[#This Row],[UND MEDIDA]]</f>
        <v>1</v>
      </c>
      <c r="G1576" t="str">
        <f>VLOOKUP(SALIDA[[#This Row],[CODIGO]],FAMILIAS[],4,FALSE)</f>
        <v>DANFOSS</v>
      </c>
      <c r="H1576" s="10" t="str">
        <f>IF(VLOOKUP(SALIDA[[#This Row],[CODIGO]],STOCKSANLUIS[],7,FALSE)=0,"PRODUCTO SIN STOCK/UBICACIÓN",VLOOKUP(SALIDA[[#This Row],[CODIGO]],STOCKSANLUIS[],7,FALSE))</f>
        <v>A</v>
      </c>
      <c r="I1576" s="10"/>
      <c r="J1576" t="str">
        <f>SALIDA[[#This Row],[CODIGO]]&amp;"       "&amp;SALIDA[[#This Row],[FAMILIA]]</f>
        <v>01011       DANFOSS</v>
      </c>
      <c r="K1576">
        <f>VLOOKUP(SALIDA[[#This Row],[CODIGO]],STOCK_STARSOFT[],5,FALSE)</f>
        <v>63.271506000000002</v>
      </c>
      <c r="L1576">
        <f>SALIDA[[#This Row],[CANTIDAD]]*SALIDA[[#This Row],[PRECIO UND]]</f>
        <v>63.271506000000002</v>
      </c>
    </row>
    <row r="1577" spans="1:12" x14ac:dyDescent="0.25">
      <c r="A1577" s="6" t="s">
        <v>869</v>
      </c>
      <c r="B1577" s="100" t="str">
        <f>VLOOKUP(SALIDA[[#This Row],[CODIGO]],STOCKSANLUIS[],2,FALSE)</f>
        <v>ORIFICIO Nº7 PARA TE-12 - 067B2710</v>
      </c>
      <c r="C1577" s="153">
        <v>45980</v>
      </c>
      <c r="D1577">
        <v>1</v>
      </c>
      <c r="E1577">
        <f>IF(VLOOKUP(SALIDA[[#This Row],[CODIGO]],STOCKSANLUIS[],6,FALSE)=0,"PRODUCTO SIN STOCK/UBICACIÓN",VLOOKUP(SALIDA[[#This Row],[CODIGO]],STOCKSANLUIS[],6,FALSE))</f>
        <v>1</v>
      </c>
      <c r="F1577">
        <f>SALIDA[[#This Row],[CANTIDAD]]/SALIDA[[#This Row],[UND MEDIDA]]</f>
        <v>1</v>
      </c>
      <c r="G1577" t="str">
        <f>VLOOKUP(SALIDA[[#This Row],[CODIGO]],FAMILIAS[],4,FALSE)</f>
        <v>DANFOSS</v>
      </c>
      <c r="H1577" s="10" t="str">
        <f>IF(VLOOKUP(SALIDA[[#This Row],[CODIGO]],STOCKSANLUIS[],7,FALSE)=0,"PRODUCTO SIN STOCK/UBICACIÓN",VLOOKUP(SALIDA[[#This Row],[CODIGO]],STOCKSANLUIS[],7,FALSE))</f>
        <v>A</v>
      </c>
      <c r="I1577" s="10"/>
      <c r="J1577" t="str">
        <f>SALIDA[[#This Row],[CODIGO]]&amp;"       "&amp;SALIDA[[#This Row],[FAMILIA]]</f>
        <v>00947       DANFOSS</v>
      </c>
      <c r="K1577">
        <f>VLOOKUP(SALIDA[[#This Row],[CODIGO]],STOCK_STARSOFT[],5,FALSE)</f>
        <v>27.670162999999999</v>
      </c>
      <c r="L1577">
        <f>SALIDA[[#This Row],[CANTIDAD]]*SALIDA[[#This Row],[PRECIO UND]]</f>
        <v>27.670162999999999</v>
      </c>
    </row>
    <row r="1578" spans="1:12" x14ac:dyDescent="0.25">
      <c r="A1578" s="6" t="s">
        <v>19300</v>
      </c>
      <c r="B1578" s="100" t="str">
        <f>VLOOKUP(SALIDA[[#This Row],[CODIGO]],STOCKSANLUIS[],2,FALSE)</f>
        <v>CINTA ADHESIVA FOAM QTF-230E - 1/8" X 2" X 32.8´ (3MM X 50MM X 10M) - EVERFROST - HIGH QUALITY</v>
      </c>
      <c r="C1578" s="153">
        <v>45980</v>
      </c>
      <c r="D1578">
        <v>1</v>
      </c>
      <c r="E1578">
        <f>IF(VLOOKUP(SALIDA[[#This Row],[CODIGO]],STOCKSANLUIS[],6,FALSE)=0,"PRODUCTO SIN STOCK/UBICACIÓN",VLOOKUP(SALIDA[[#This Row],[CODIGO]],STOCKSANLUIS[],6,FALSE))</f>
        <v>1</v>
      </c>
      <c r="F1578">
        <f>SALIDA[[#This Row],[CANTIDAD]]/SALIDA[[#This Row],[UND MEDIDA]]</f>
        <v>1</v>
      </c>
      <c r="G1578" t="str">
        <f>VLOOKUP(SALIDA[[#This Row],[CODIGO]],FAMILIAS[],4,FALSE)</f>
        <v>EVERFROST</v>
      </c>
      <c r="H1578" s="10" t="str">
        <f>IF(VLOOKUP(SALIDA[[#This Row],[CODIGO]],STOCKSANLUIS[],7,FALSE)=0,"PRODUCTO SIN STOCK/UBICACIÓN",VLOOKUP(SALIDA[[#This Row],[CODIGO]],STOCKSANLUIS[],7,FALSE))</f>
        <v>C</v>
      </c>
      <c r="I1578" s="10"/>
      <c r="J1578" t="str">
        <f>SALIDA[[#This Row],[CODIGO]]&amp;"       "&amp;SALIDA[[#This Row],[FAMILIA]]</f>
        <v>03490       EVERFROST</v>
      </c>
      <c r="K1578">
        <f>VLOOKUP(SALIDA[[#This Row],[CODIGO]],STOCK_STARSOFT[],5,FALSE)</f>
        <v>1.3047420000000001</v>
      </c>
      <c r="L1578">
        <f>SALIDA[[#This Row],[CANTIDAD]]*SALIDA[[#This Row],[PRECIO UND]]</f>
        <v>1.3047420000000001</v>
      </c>
    </row>
    <row r="1579" spans="1:12" x14ac:dyDescent="0.25">
      <c r="A1579" s="6" t="s">
        <v>2490</v>
      </c>
      <c r="B1579" s="100" t="str">
        <f>VLOOKUP(SALIDA[[#This Row],[CODIGO]],STOCKSANLUIS[],2,FALSE)</f>
        <v>LIMPIADOR PARA CONDENSADOR - NU-BRITE - 1GALON - NU CALGON</v>
      </c>
      <c r="C1579" s="153">
        <v>45980</v>
      </c>
      <c r="D1579">
        <v>4</v>
      </c>
      <c r="E1579">
        <f>IF(VLOOKUP(SALIDA[[#This Row],[CODIGO]],STOCKSANLUIS[],6,FALSE)=0,"PRODUCTO SIN STOCK/UBICACIÓN",VLOOKUP(SALIDA[[#This Row],[CODIGO]],STOCKSANLUIS[],6,FALSE))</f>
        <v>1</v>
      </c>
      <c r="F1579">
        <f>SALIDA[[#This Row],[CANTIDAD]]/SALIDA[[#This Row],[UND MEDIDA]]</f>
        <v>4</v>
      </c>
      <c r="G1579" t="str">
        <f>VLOOKUP(SALIDA[[#This Row],[CODIGO]],FAMILIAS[],4,FALSE)</f>
        <v>NU CALGON</v>
      </c>
      <c r="H1579" s="10" t="str">
        <f>IF(VLOOKUP(SALIDA[[#This Row],[CODIGO]],STOCKSANLUIS[],7,FALSE)=0,"PRODUCTO SIN STOCK/UBICACIÓN",VLOOKUP(SALIDA[[#This Row],[CODIGO]],STOCKSANLUIS[],7,FALSE))</f>
        <v>C</v>
      </c>
      <c r="I1579" s="10"/>
      <c r="J1579" t="str">
        <f>SALIDA[[#This Row],[CODIGO]]&amp;"       "&amp;SALIDA[[#This Row],[FAMILIA]]</f>
        <v>02043       NU CALGON</v>
      </c>
      <c r="K1579">
        <f>VLOOKUP(SALIDA[[#This Row],[CODIGO]],STOCK_STARSOFT[],5,FALSE)</f>
        <v>9.0050089999999994</v>
      </c>
      <c r="L1579">
        <f>SALIDA[[#This Row],[CANTIDAD]]*SALIDA[[#This Row],[PRECIO UND]]</f>
        <v>36.020035999999998</v>
      </c>
    </row>
    <row r="1580" spans="1:12" x14ac:dyDescent="0.25">
      <c r="A1580" s="6" t="s">
        <v>1103</v>
      </c>
      <c r="B1580" s="100" t="str">
        <f>VLOOKUP(SALIDA[[#This Row],[CODIGO]],STOCKSANLUIS[],2,FALSE)</f>
        <v>CONTROL REMOTO UNIVERSAL - QTH-4000 - QUALITY</v>
      </c>
      <c r="C1580" s="153">
        <v>45980</v>
      </c>
      <c r="D1580">
        <v>4</v>
      </c>
      <c r="E1580">
        <f>IF(VLOOKUP(SALIDA[[#This Row],[CODIGO]],STOCKSANLUIS[],6,FALSE)=0,"PRODUCTO SIN STOCK/UBICACIÓN",VLOOKUP(SALIDA[[#This Row],[CODIGO]],STOCKSANLUIS[],6,FALSE))</f>
        <v>1</v>
      </c>
      <c r="F1580">
        <f>SALIDA[[#This Row],[CANTIDAD]]/SALIDA[[#This Row],[UND MEDIDA]]</f>
        <v>4</v>
      </c>
      <c r="G1580" t="str">
        <f>VLOOKUP(SALIDA[[#This Row],[CODIGO]],FAMILIAS[],4,FALSE)</f>
        <v>QUALITY</v>
      </c>
      <c r="H1580" s="10" t="str">
        <f>IF(VLOOKUP(SALIDA[[#This Row],[CODIGO]],STOCKSANLUIS[],7,FALSE)=0,"PRODUCTO SIN STOCK/UBICACIÓN",VLOOKUP(SALIDA[[#This Row],[CODIGO]],STOCKSANLUIS[],7,FALSE))</f>
        <v>A</v>
      </c>
      <c r="I1580" s="10"/>
      <c r="J1580" t="str">
        <f>SALIDA[[#This Row],[CODIGO]]&amp;"       "&amp;SALIDA[[#This Row],[FAMILIA]]</f>
        <v>01196       QUALITY</v>
      </c>
      <c r="K1580">
        <f>VLOOKUP(SALIDA[[#This Row],[CODIGO]],STOCK_STARSOFT[],5,FALSE)</f>
        <v>3.0188069999999998</v>
      </c>
      <c r="L1580">
        <f>SALIDA[[#This Row],[CANTIDAD]]*SALIDA[[#This Row],[PRECIO UND]]</f>
        <v>12.075227999999999</v>
      </c>
    </row>
    <row r="1581" spans="1:12" x14ac:dyDescent="0.25">
      <c r="A1581" s="6" t="s">
        <v>3678</v>
      </c>
      <c r="B1581" s="100" t="str">
        <f>VLOOKUP(SALIDA[[#This Row],[CODIGO]],STOCKSANLUIS[],2,FALSE)</f>
        <v>RESISTENCIA SILICONADA POTENCIA CONSTANTE TECNOLATINA - TPC-M - 40W/M - 220V</v>
      </c>
      <c r="C1581" s="153">
        <v>45980</v>
      </c>
      <c r="D1581">
        <v>460</v>
      </c>
      <c r="E1581">
        <f>IF(VLOOKUP(SALIDA[[#This Row],[CODIGO]],STOCKSANLUIS[],6,FALSE)=0,"PRODUCTO SIN STOCK/UBICACIÓN",VLOOKUP(SALIDA[[#This Row],[CODIGO]],STOCKSANLUIS[],6,FALSE))</f>
        <v>100</v>
      </c>
      <c r="F1581">
        <f>SALIDA[[#This Row],[CANTIDAD]]/SALIDA[[#This Row],[UND MEDIDA]]</f>
        <v>4.5999999999999996</v>
      </c>
      <c r="G1581" t="str">
        <f>VLOOKUP(SALIDA[[#This Row],[CODIGO]],FAMILIAS[],4,FALSE)</f>
        <v>TECNOLATINA</v>
      </c>
      <c r="H1581" s="10" t="str">
        <f>IF(VLOOKUP(SALIDA[[#This Row],[CODIGO]],STOCKSANLUIS[],7,FALSE)=0,"PRODUCTO SIN STOCK/UBICACIÓN",VLOOKUP(SALIDA[[#This Row],[CODIGO]],STOCKSANLUIS[],7,FALSE))</f>
        <v>C</v>
      </c>
      <c r="I1581" s="10"/>
      <c r="J1581" t="str">
        <f>SALIDA[[#This Row],[CODIGO]]&amp;"       "&amp;SALIDA[[#This Row],[FAMILIA]]</f>
        <v>03059       TECNOLATINA</v>
      </c>
      <c r="K1581">
        <f>VLOOKUP(SALIDA[[#This Row],[CODIGO]],STOCK_STARSOFT[],5,FALSE)</f>
        <v>1.9391890000000001</v>
      </c>
      <c r="L1581">
        <f>SALIDA[[#This Row],[CANTIDAD]]*SALIDA[[#This Row],[PRECIO UND]]</f>
        <v>892.02693999999997</v>
      </c>
    </row>
    <row r="1582" spans="1:12" x14ac:dyDescent="0.25">
      <c r="A1582" s="6" t="s">
        <v>3806</v>
      </c>
      <c r="B1582" s="100" t="str">
        <f>VLOOKUP(SALIDA[[#This Row],[CODIGO]],STOCKSANLUIS[],2,FALSE)</f>
        <v>GAS REFRIGERANTE R410A -11.30KG FLYER</v>
      </c>
      <c r="C1582" s="153">
        <v>45981</v>
      </c>
      <c r="D1582">
        <v>5</v>
      </c>
      <c r="E1582">
        <f>IF(VLOOKUP(SALIDA[[#This Row],[CODIGO]],STOCKSANLUIS[],6,FALSE)=0,"PRODUCTO SIN STOCK/UBICACIÓN",VLOOKUP(SALIDA[[#This Row],[CODIGO]],STOCKSANLUIS[],6,FALSE))</f>
        <v>1</v>
      </c>
      <c r="F1582">
        <f>SALIDA[[#This Row],[CANTIDAD]]/SALIDA[[#This Row],[UND MEDIDA]]</f>
        <v>5</v>
      </c>
      <c r="G1582" t="str">
        <f>VLOOKUP(SALIDA[[#This Row],[CODIGO]],FAMILIAS[],4,FALSE)</f>
        <v>FLYER</v>
      </c>
      <c r="H1582" s="10" t="str">
        <f>IF(VLOOKUP(SALIDA[[#This Row],[CODIGO]],STOCKSANLUIS[],7,FALSE)=0,"PRODUCTO SIN STOCK/UBICACIÓN",VLOOKUP(SALIDA[[#This Row],[CODIGO]],STOCKSANLUIS[],7,FALSE))</f>
        <v>C</v>
      </c>
      <c r="I1582" s="10"/>
      <c r="J1582" t="str">
        <f>SALIDA[[#This Row],[CODIGO]]&amp;"       "&amp;SALIDA[[#This Row],[FAMILIA]]</f>
        <v>03243       FLYER</v>
      </c>
      <c r="K1582">
        <f>VLOOKUP(SALIDA[[#This Row],[CODIGO]],STOCK_STARSOFT[],5,FALSE)</f>
        <v>77.373095000000006</v>
      </c>
      <c r="L1582">
        <f>SALIDA[[#This Row],[CANTIDAD]]*SALIDA[[#This Row],[PRECIO UND]]</f>
        <v>386.86547500000006</v>
      </c>
    </row>
    <row r="1583" spans="1:12" x14ac:dyDescent="0.25">
      <c r="A1583" s="6" t="s">
        <v>441</v>
      </c>
      <c r="B1583" s="100" t="str">
        <f>VLOOKUP(SALIDA[[#This Row],[CODIGO]],STOCKSANLUIS[],2,FALSE)</f>
        <v>ACEITE MINERAL 4G SUPER - 1 GALON - BVA</v>
      </c>
      <c r="C1583" s="153">
        <v>45981</v>
      </c>
      <c r="D1583">
        <v>10</v>
      </c>
      <c r="E1583">
        <f>IF(VLOOKUP(SALIDA[[#This Row],[CODIGO]],STOCKSANLUIS[],6,FALSE)=0,"PRODUCTO SIN STOCK/UBICACIÓN",VLOOKUP(SALIDA[[#This Row],[CODIGO]],STOCKSANLUIS[],6,FALSE))</f>
        <v>1</v>
      </c>
      <c r="F1583">
        <f>SALIDA[[#This Row],[CANTIDAD]]/SALIDA[[#This Row],[UND MEDIDA]]</f>
        <v>10</v>
      </c>
      <c r="G1583" t="str">
        <f>VLOOKUP(SALIDA[[#This Row],[CODIGO]],FAMILIAS[],4,FALSE)</f>
        <v>BVA</v>
      </c>
      <c r="H1583" s="10" t="str">
        <f>IF(VLOOKUP(SALIDA[[#This Row],[CODIGO]],STOCKSANLUIS[],7,FALSE)=0,"PRODUCTO SIN STOCK/UBICACIÓN",VLOOKUP(SALIDA[[#This Row],[CODIGO]],STOCKSANLUIS[],7,FALSE))</f>
        <v>C</v>
      </c>
      <c r="I1583" s="10"/>
      <c r="J1583" t="str">
        <f>SALIDA[[#This Row],[CODIGO]]&amp;"       "&amp;SALIDA[[#This Row],[FAMILIA]]</f>
        <v>00354       BVA</v>
      </c>
      <c r="K1583">
        <f>VLOOKUP(SALIDA[[#This Row],[CODIGO]],STOCK_STARSOFT[],5,FALSE)</f>
        <v>16.651125</v>
      </c>
      <c r="L1583">
        <f>SALIDA[[#This Row],[CANTIDAD]]*SALIDA[[#This Row],[PRECIO UND]]</f>
        <v>166.51125000000002</v>
      </c>
    </row>
    <row r="1584" spans="1:12" x14ac:dyDescent="0.25">
      <c r="A1584" s="6" t="s">
        <v>77</v>
      </c>
      <c r="B1584" s="100" t="str">
        <f>VLOOKUP(SALIDA[[#This Row],[CODIGO]],STOCKSANLUIS[],2,FALSE)</f>
        <v>CONTROLADOR DE TEMPERATURA DIGITAL TC-900EW LOG - VER.04 - 115/220 VAC - FULL GAUGE - WHITE</v>
      </c>
      <c r="C1584" s="153">
        <v>45981</v>
      </c>
      <c r="D1584">
        <v>5</v>
      </c>
      <c r="E1584">
        <f>IF(VLOOKUP(SALIDA[[#This Row],[CODIGO]],STOCKSANLUIS[],6,FALSE)=0,"PRODUCTO SIN STOCK/UBICACIÓN",VLOOKUP(SALIDA[[#This Row],[CODIGO]],STOCKSANLUIS[],6,FALSE))</f>
        <v>1</v>
      </c>
      <c r="F1584">
        <f>SALIDA[[#This Row],[CANTIDAD]]/SALIDA[[#This Row],[UND MEDIDA]]</f>
        <v>5</v>
      </c>
      <c r="G1584" t="str">
        <f>VLOOKUP(SALIDA[[#This Row],[CODIGO]],FAMILIAS[],4,FALSE)</f>
        <v>FULL GAUGE</v>
      </c>
      <c r="H1584" s="10" t="str">
        <f>IF(VLOOKUP(SALIDA[[#This Row],[CODIGO]],STOCKSANLUIS[],7,FALSE)=0,"PRODUCTO SIN STOCK/UBICACIÓN",VLOOKUP(SALIDA[[#This Row],[CODIGO]],STOCKSANLUIS[],7,FALSE))</f>
        <v>C</v>
      </c>
      <c r="I1584" s="10" t="s">
        <v>19536</v>
      </c>
      <c r="J1584" t="str">
        <f>SALIDA[[#This Row],[CODIGO]]&amp;"       "&amp;SALIDA[[#This Row],[FAMILIA]]</f>
        <v>00041       FULL GAUGE</v>
      </c>
      <c r="K1584">
        <f>VLOOKUP(SALIDA[[#This Row],[CODIGO]],STOCK_STARSOFT[],5,FALSE)</f>
        <v>34.414344</v>
      </c>
      <c r="L1584">
        <f>SALIDA[[#This Row],[CANTIDAD]]*SALIDA[[#This Row],[PRECIO UND]]</f>
        <v>172.07172</v>
      </c>
    </row>
    <row r="1585" spans="1:12" x14ac:dyDescent="0.25">
      <c r="A1585" s="6" t="s">
        <v>3647</v>
      </c>
      <c r="B1585" s="100" t="str">
        <f>VLOOKUP(SALIDA[[#This Row],[CODIGO]],STOCKSANLUIS[],2,FALSE)</f>
        <v>MOTOVENTILADOR DE 16 WATTS 220V/1PH/60HZ INC. HELICE DE 254MM Y BASE</v>
      </c>
      <c r="C1585" s="153">
        <v>45981</v>
      </c>
      <c r="D1585">
        <v>1</v>
      </c>
      <c r="E1585">
        <f>IF(VLOOKUP(SALIDA[[#This Row],[CODIGO]],STOCKSANLUIS[],6,FALSE)=0,"PRODUCTO SIN STOCK/UBICACIÓN",VLOOKUP(SALIDA[[#This Row],[CODIGO]],STOCKSANLUIS[],6,FALSE))</f>
        <v>1</v>
      </c>
      <c r="F1585">
        <f>SALIDA[[#This Row],[CANTIDAD]]/SALIDA[[#This Row],[UND MEDIDA]]</f>
        <v>1</v>
      </c>
      <c r="G1585" t="str">
        <f>VLOOKUP(SALIDA[[#This Row],[CODIGO]],FAMILIAS[],4,FALSE)</f>
        <v>MAER FAN</v>
      </c>
      <c r="H1585" s="10" t="str">
        <f>IF(VLOOKUP(SALIDA[[#This Row],[CODIGO]],STOCKSANLUIS[],7,FALSE)=0,"PRODUCTO SIN STOCK/UBICACIÓN",VLOOKUP(SALIDA[[#This Row],[CODIGO]],STOCKSANLUIS[],7,FALSE))</f>
        <v>C</v>
      </c>
      <c r="I1585" s="10"/>
      <c r="J1585" t="str">
        <f>SALIDA[[#This Row],[CODIGO]]&amp;"       "&amp;SALIDA[[#This Row],[FAMILIA]]</f>
        <v>03041       MAER FAN</v>
      </c>
      <c r="K1585">
        <f>VLOOKUP(SALIDA[[#This Row],[CODIGO]],STOCK_STARSOFT[],5,FALSE)</f>
        <v>8.64</v>
      </c>
      <c r="L1585">
        <f>SALIDA[[#This Row],[CANTIDAD]]*SALIDA[[#This Row],[PRECIO UND]]</f>
        <v>8.64</v>
      </c>
    </row>
    <row r="1586" spans="1:12" x14ac:dyDescent="0.25">
      <c r="A1586" s="6" t="s">
        <v>3802</v>
      </c>
      <c r="B1586" s="100" t="str">
        <f>VLOOKUP(SALIDA[[#This Row],[CODIGO]],STOCKSANLUIS[],2,FALSE)</f>
        <v>GAS REFRIGERANTE R134A - 13.6KG FLYER</v>
      </c>
      <c r="C1586" s="153">
        <v>45981</v>
      </c>
      <c r="D1586">
        <v>1</v>
      </c>
      <c r="E1586">
        <f>IF(VLOOKUP(SALIDA[[#This Row],[CODIGO]],STOCKSANLUIS[],6,FALSE)=0,"PRODUCTO SIN STOCK/UBICACIÓN",VLOOKUP(SALIDA[[#This Row],[CODIGO]],STOCKSANLUIS[],6,FALSE))</f>
        <v>1</v>
      </c>
      <c r="F1586">
        <f>SALIDA[[#This Row],[CANTIDAD]]/SALIDA[[#This Row],[UND MEDIDA]]</f>
        <v>1</v>
      </c>
      <c r="G1586" t="str">
        <f>VLOOKUP(SALIDA[[#This Row],[CODIGO]],FAMILIAS[],4,FALSE)</f>
        <v>FLYER</v>
      </c>
      <c r="H1586" s="10" t="str">
        <f>IF(VLOOKUP(SALIDA[[#This Row],[CODIGO]],STOCKSANLUIS[],7,FALSE)=0,"PRODUCTO SIN STOCK/UBICACIÓN",VLOOKUP(SALIDA[[#This Row],[CODIGO]],STOCKSANLUIS[],7,FALSE))</f>
        <v>B</v>
      </c>
      <c r="I1586" s="10"/>
      <c r="J1586" t="str">
        <f>SALIDA[[#This Row],[CODIGO]]&amp;"       "&amp;SALIDA[[#This Row],[FAMILIA]]</f>
        <v>03241       FLYER</v>
      </c>
      <c r="K1586">
        <f>VLOOKUP(SALIDA[[#This Row],[CODIGO]],STOCK_STARSOFT[],5,FALSE)</f>
        <v>91.697573000000006</v>
      </c>
      <c r="L1586">
        <f>SALIDA[[#This Row],[CANTIDAD]]*SALIDA[[#This Row],[PRECIO UND]]</f>
        <v>91.697573000000006</v>
      </c>
    </row>
    <row r="1587" spans="1:12" x14ac:dyDescent="0.25">
      <c r="A1587" s="6" t="s">
        <v>3678</v>
      </c>
      <c r="B1587" s="100" t="str">
        <f>VLOOKUP(SALIDA[[#This Row],[CODIGO]],STOCKSANLUIS[],2,FALSE)</f>
        <v>RESISTENCIA SILICONADA POTENCIA CONSTANTE TECNOLATINA - TPC-M - 40W/M - 220V</v>
      </c>
      <c r="C1587" s="153">
        <v>45981</v>
      </c>
      <c r="D1587">
        <v>35</v>
      </c>
      <c r="E1587">
        <f>IF(VLOOKUP(SALIDA[[#This Row],[CODIGO]],STOCKSANLUIS[],6,FALSE)=0,"PRODUCTO SIN STOCK/UBICACIÓN",VLOOKUP(SALIDA[[#This Row],[CODIGO]],STOCKSANLUIS[],6,FALSE))</f>
        <v>100</v>
      </c>
      <c r="F1587">
        <f>SALIDA[[#This Row],[CANTIDAD]]/SALIDA[[#This Row],[UND MEDIDA]]</f>
        <v>0.35</v>
      </c>
      <c r="G1587" t="str">
        <f>VLOOKUP(SALIDA[[#This Row],[CODIGO]],FAMILIAS[],4,FALSE)</f>
        <v>TECNOLATINA</v>
      </c>
      <c r="H1587" s="10" t="str">
        <f>IF(VLOOKUP(SALIDA[[#This Row],[CODIGO]],STOCKSANLUIS[],7,FALSE)=0,"PRODUCTO SIN STOCK/UBICACIÓN",VLOOKUP(SALIDA[[#This Row],[CODIGO]],STOCKSANLUIS[],7,FALSE))</f>
        <v>C</v>
      </c>
      <c r="I1587" s="10"/>
      <c r="J1587" t="str">
        <f>SALIDA[[#This Row],[CODIGO]]&amp;"       "&amp;SALIDA[[#This Row],[FAMILIA]]</f>
        <v>03059       TECNOLATINA</v>
      </c>
      <c r="K1587">
        <f>VLOOKUP(SALIDA[[#This Row],[CODIGO]],STOCK_STARSOFT[],5,FALSE)</f>
        <v>1.9391890000000001</v>
      </c>
      <c r="L1587">
        <f>SALIDA[[#This Row],[CANTIDAD]]*SALIDA[[#This Row],[PRECIO UND]]</f>
        <v>67.871615000000006</v>
      </c>
    </row>
    <row r="1588" spans="1:12" x14ac:dyDescent="0.25">
      <c r="A1588" s="6" t="s">
        <v>3882</v>
      </c>
      <c r="B1588" s="100" t="str">
        <f>VLOOKUP(SALIDA[[#This Row],[CODIGO]],STOCKSANLUIS[],2,FALSE)</f>
        <v>GAS MAPP PRO X 0.400 GR  -  (TAPA CON VALVULA) - ICELOONG</v>
      </c>
      <c r="C1588" s="153">
        <v>45981</v>
      </c>
      <c r="D1588">
        <v>1</v>
      </c>
      <c r="E1588">
        <f>IF(VLOOKUP(SALIDA[[#This Row],[CODIGO]],STOCKSANLUIS[],6,FALSE)=0,"PRODUCTO SIN STOCK/UBICACIÓN",VLOOKUP(SALIDA[[#This Row],[CODIGO]],STOCKSANLUIS[],6,FALSE))</f>
        <v>1</v>
      </c>
      <c r="F1588">
        <f>SALIDA[[#This Row],[CANTIDAD]]/SALIDA[[#This Row],[UND MEDIDA]]</f>
        <v>1</v>
      </c>
      <c r="G1588" t="str">
        <f>VLOOKUP(SALIDA[[#This Row],[CODIGO]],FAMILIAS[],4,FALSE)</f>
        <v>ZHEJIANG YONGHE</v>
      </c>
      <c r="H1588" s="10" t="str">
        <f>IF(VLOOKUP(SALIDA[[#This Row],[CODIGO]],STOCKSANLUIS[],7,FALSE)=0,"PRODUCTO SIN STOCK/UBICACIÓN",VLOOKUP(SALIDA[[#This Row],[CODIGO]],STOCKSANLUIS[],7,FALSE))</f>
        <v>C</v>
      </c>
      <c r="I1588" s="10"/>
      <c r="J1588" t="str">
        <f>SALIDA[[#This Row],[CODIGO]]&amp;"       "&amp;SALIDA[[#This Row],[FAMILIA]]</f>
        <v>03346       ZHEJIANG YONGHE</v>
      </c>
      <c r="K1588">
        <f>VLOOKUP(SALIDA[[#This Row],[CODIGO]],STOCK_STARSOFT[],5,FALSE)</f>
        <v>2.6010529999999998</v>
      </c>
      <c r="L1588">
        <f>SALIDA[[#This Row],[CANTIDAD]]*SALIDA[[#This Row],[PRECIO UND]]</f>
        <v>2.6010529999999998</v>
      </c>
    </row>
    <row r="1589" spans="1:12" x14ac:dyDescent="0.25">
      <c r="A1589" s="6" t="s">
        <v>1073</v>
      </c>
      <c r="B1589" s="100" t="str">
        <f>VLOOKUP(SALIDA[[#This Row],[CODIGO]],STOCKSANLUIS[],2,FALSE)</f>
        <v>GAS MAP BERNZOMATIC  - WORTHINGTON 14.1 OZ</v>
      </c>
      <c r="C1589" s="153">
        <v>45981</v>
      </c>
      <c r="D1589">
        <v>1</v>
      </c>
      <c r="E1589">
        <f>IF(VLOOKUP(SALIDA[[#This Row],[CODIGO]],STOCKSANLUIS[],6,FALSE)=0,"PRODUCTO SIN STOCK/UBICACIÓN",VLOOKUP(SALIDA[[#This Row],[CODIGO]],STOCKSANLUIS[],6,FALSE))</f>
        <v>1</v>
      </c>
      <c r="F1589">
        <f>SALIDA[[#This Row],[CANTIDAD]]/SALIDA[[#This Row],[UND MEDIDA]]</f>
        <v>1</v>
      </c>
      <c r="G1589" t="str">
        <f>VLOOKUP(SALIDA[[#This Row],[CODIGO]],FAMILIAS[],4,FALSE)</f>
        <v>WORTHINGTON</v>
      </c>
      <c r="H1589" s="10" t="str">
        <f>IF(VLOOKUP(SALIDA[[#This Row],[CODIGO]],STOCKSANLUIS[],7,FALSE)=0,"PRODUCTO SIN STOCK/UBICACIÓN",VLOOKUP(SALIDA[[#This Row],[CODIGO]],STOCKSANLUIS[],7,FALSE))</f>
        <v>C</v>
      </c>
      <c r="I1589" s="10"/>
      <c r="J1589" t="str">
        <f>SALIDA[[#This Row],[CODIGO]]&amp;"       "&amp;SALIDA[[#This Row],[FAMILIA]]</f>
        <v>01167       WORTHINGTON</v>
      </c>
      <c r="K1589">
        <f>VLOOKUP(SALIDA[[#This Row],[CODIGO]],STOCK_STARSOFT[],5,FALSE)</f>
        <v>3.829685</v>
      </c>
      <c r="L1589">
        <f>SALIDA[[#This Row],[CANTIDAD]]*SALIDA[[#This Row],[PRECIO UND]]</f>
        <v>3.829685</v>
      </c>
    </row>
    <row r="1590" spans="1:12" x14ac:dyDescent="0.25">
      <c r="A1590" s="6" t="s">
        <v>3806</v>
      </c>
      <c r="B1590" s="100" t="str">
        <f>VLOOKUP(SALIDA[[#This Row],[CODIGO]],STOCKSANLUIS[],2,FALSE)</f>
        <v>GAS REFRIGERANTE R410A -11.30KG FLYER</v>
      </c>
      <c r="C1590" s="153">
        <v>45981</v>
      </c>
      <c r="D1590">
        <v>3</v>
      </c>
      <c r="E1590">
        <f>IF(VLOOKUP(SALIDA[[#This Row],[CODIGO]],STOCKSANLUIS[],6,FALSE)=0,"PRODUCTO SIN STOCK/UBICACIÓN",VLOOKUP(SALIDA[[#This Row],[CODIGO]],STOCKSANLUIS[],6,FALSE))</f>
        <v>1</v>
      </c>
      <c r="F1590">
        <f>SALIDA[[#This Row],[CANTIDAD]]/SALIDA[[#This Row],[UND MEDIDA]]</f>
        <v>3</v>
      </c>
      <c r="G1590" t="str">
        <f>VLOOKUP(SALIDA[[#This Row],[CODIGO]],FAMILIAS[],4,FALSE)</f>
        <v>FLYER</v>
      </c>
      <c r="H1590" s="10" t="str">
        <f>IF(VLOOKUP(SALIDA[[#This Row],[CODIGO]],STOCKSANLUIS[],7,FALSE)=0,"PRODUCTO SIN STOCK/UBICACIÓN",VLOOKUP(SALIDA[[#This Row],[CODIGO]],STOCKSANLUIS[],7,FALSE))</f>
        <v>C</v>
      </c>
      <c r="I1590" s="10"/>
      <c r="J1590" t="str">
        <f>SALIDA[[#This Row],[CODIGO]]&amp;"       "&amp;SALIDA[[#This Row],[FAMILIA]]</f>
        <v>03243       FLYER</v>
      </c>
      <c r="K1590">
        <f>VLOOKUP(SALIDA[[#This Row],[CODIGO]],STOCK_STARSOFT[],5,FALSE)</f>
        <v>77.373095000000006</v>
      </c>
      <c r="L1590">
        <f>SALIDA[[#This Row],[CANTIDAD]]*SALIDA[[#This Row],[PRECIO UND]]</f>
        <v>232.11928500000002</v>
      </c>
    </row>
    <row r="1591" spans="1:12" x14ac:dyDescent="0.25">
      <c r="A1591" s="6" t="s">
        <v>2719</v>
      </c>
      <c r="B1591" s="100" t="str">
        <f>VLOOKUP(SALIDA[[#This Row],[CODIGO]],STOCKSANLUIS[],2,FALSE)</f>
        <v xml:space="preserve">ACEITE PARA BOMBA DE VACIO - 1 GALON - BVA </v>
      </c>
      <c r="C1591" s="153">
        <v>45981</v>
      </c>
      <c r="D1591">
        <v>1</v>
      </c>
      <c r="E1591">
        <f>IF(VLOOKUP(SALIDA[[#This Row],[CODIGO]],STOCKSANLUIS[],6,FALSE)=0,"PRODUCTO SIN STOCK/UBICACIÓN",VLOOKUP(SALIDA[[#This Row],[CODIGO]],STOCKSANLUIS[],6,FALSE))</f>
        <v>1</v>
      </c>
      <c r="F1591">
        <f>SALIDA[[#This Row],[CANTIDAD]]/SALIDA[[#This Row],[UND MEDIDA]]</f>
        <v>1</v>
      </c>
      <c r="G1591" t="str">
        <f>VLOOKUP(SALIDA[[#This Row],[CODIGO]],FAMILIAS[],4,FALSE)</f>
        <v>BVA</v>
      </c>
      <c r="H1591" s="10" t="str">
        <f>IF(VLOOKUP(SALIDA[[#This Row],[CODIGO]],STOCKSANLUIS[],7,FALSE)=0,"PRODUCTO SIN STOCK/UBICACIÓN",VLOOKUP(SALIDA[[#This Row],[CODIGO]],STOCKSANLUIS[],7,FALSE))</f>
        <v>C</v>
      </c>
      <c r="I1591" s="10"/>
      <c r="J1591" t="str">
        <f>SALIDA[[#This Row],[CODIGO]]&amp;"       "&amp;SALIDA[[#This Row],[FAMILIA]]</f>
        <v>02202       BVA</v>
      </c>
      <c r="K1591">
        <f>VLOOKUP(SALIDA[[#This Row],[CODIGO]],STOCK_STARSOFT[],5,FALSE)</f>
        <v>13.965745</v>
      </c>
      <c r="L1591">
        <f>SALIDA[[#This Row],[CANTIDAD]]*SALIDA[[#This Row],[PRECIO UND]]</f>
        <v>13.965745</v>
      </c>
    </row>
    <row r="1592" spans="1:12" x14ac:dyDescent="0.25">
      <c r="A1592" s="6" t="s">
        <v>927</v>
      </c>
      <c r="B1592" s="100" t="str">
        <f>VLOOKUP(SALIDA[[#This Row],[CODIGO]],STOCKSANLUIS[],2,FALSE)</f>
        <v>ACEITE PARA BOMBA DE VACIO VAC 235- 1/4 GALON - BVA</v>
      </c>
      <c r="C1592" s="153">
        <v>45981</v>
      </c>
      <c r="D1592">
        <v>1</v>
      </c>
      <c r="E1592">
        <f>IF(VLOOKUP(SALIDA[[#This Row],[CODIGO]],STOCKSANLUIS[],6,FALSE)=0,"PRODUCTO SIN STOCK/UBICACIÓN",VLOOKUP(SALIDA[[#This Row],[CODIGO]],STOCKSANLUIS[],6,FALSE))</f>
        <v>1</v>
      </c>
      <c r="F1592">
        <f>SALIDA[[#This Row],[CANTIDAD]]/SALIDA[[#This Row],[UND MEDIDA]]</f>
        <v>1</v>
      </c>
      <c r="G1592" t="str">
        <f>VLOOKUP(SALIDA[[#This Row],[CODIGO]],FAMILIAS[],4,FALSE)</f>
        <v>BVA</v>
      </c>
      <c r="H1592" s="10" t="str">
        <f>IF(VLOOKUP(SALIDA[[#This Row],[CODIGO]],STOCKSANLUIS[],7,FALSE)=0,"PRODUCTO SIN STOCK/UBICACIÓN",VLOOKUP(SALIDA[[#This Row],[CODIGO]],STOCKSANLUIS[],7,FALSE))</f>
        <v>C</v>
      </c>
      <c r="I1592" s="10"/>
      <c r="J1592" t="str">
        <f>SALIDA[[#This Row],[CODIGO]]&amp;"       "&amp;SALIDA[[#This Row],[FAMILIA]]</f>
        <v>00985       BVA</v>
      </c>
      <c r="K1592">
        <f>VLOOKUP(SALIDA[[#This Row],[CODIGO]],STOCK_STARSOFT[],5,FALSE)</f>
        <v>3.623278</v>
      </c>
      <c r="L1592">
        <f>SALIDA[[#This Row],[CANTIDAD]]*SALIDA[[#This Row],[PRECIO UND]]</f>
        <v>3.623278</v>
      </c>
    </row>
    <row r="1593" spans="1:12" x14ac:dyDescent="0.25">
      <c r="A1593" s="6" t="s">
        <v>1378</v>
      </c>
      <c r="B1593" s="100" t="str">
        <f>VLOOKUP(SALIDA[[#This Row],[CODIGO]],STOCKSANLUIS[],2,FALSE)</f>
        <v>LAMAS DE PVC ALECO 12"X0.12"X150’ (30CM X 3MM X 45.72M) LOW TEMP RIBBED – 172013 – MADE IN USA</v>
      </c>
      <c r="C1593" s="153">
        <v>45981</v>
      </c>
      <c r="D1593">
        <v>1</v>
      </c>
      <c r="E1593">
        <f>IF(VLOOKUP(SALIDA[[#This Row],[CODIGO]],STOCKSANLUIS[],6,FALSE)=0,"PRODUCTO SIN STOCK/UBICACIÓN",VLOOKUP(SALIDA[[#This Row],[CODIGO]],STOCKSANLUIS[],6,FALSE))</f>
        <v>1</v>
      </c>
      <c r="F1593">
        <f>SALIDA[[#This Row],[CANTIDAD]]/SALIDA[[#This Row],[UND MEDIDA]]</f>
        <v>1</v>
      </c>
      <c r="G1593" t="str">
        <f>VLOOKUP(SALIDA[[#This Row],[CODIGO]],FAMILIAS[],4,FALSE)</f>
        <v>ES ROBBINS</v>
      </c>
      <c r="H1593" s="10" t="str">
        <f>IF(VLOOKUP(SALIDA[[#This Row],[CODIGO]],STOCKSANLUIS[],7,FALSE)=0,"PRODUCTO SIN STOCK/UBICACIÓN",VLOOKUP(SALIDA[[#This Row],[CODIGO]],STOCKSANLUIS[],7,FALSE))</f>
        <v>B</v>
      </c>
      <c r="I1593" s="10"/>
      <c r="J1593" t="str">
        <f>SALIDA[[#This Row],[CODIGO]]&amp;"       "&amp;SALIDA[[#This Row],[FAMILIA]]</f>
        <v>01439       ES ROBBINS</v>
      </c>
      <c r="K1593">
        <f>VLOOKUP(SALIDA[[#This Row],[CODIGO]],STOCK_STARSOFT[],5,FALSE)</f>
        <v>248.731672</v>
      </c>
      <c r="L1593">
        <f>SALIDA[[#This Row],[CANTIDAD]]*SALIDA[[#This Row],[PRECIO UND]]</f>
        <v>248.731672</v>
      </c>
    </row>
    <row r="1594" spans="1:12" x14ac:dyDescent="0.25">
      <c r="A1594" s="6" t="s">
        <v>3880</v>
      </c>
      <c r="B1594" s="100" t="str">
        <f>VLOOKUP(SALIDA[[#This Row],[CODIGO]],STOCKSANLUIS[],2,FALSE)</f>
        <v>GAS REFRIGERANTE R134A  X 340 GR - (TAPA CON VALVULA) - ICELOONG</v>
      </c>
      <c r="C1594" s="153">
        <v>45981</v>
      </c>
      <c r="D1594">
        <v>30</v>
      </c>
      <c r="E1594">
        <f>IF(VLOOKUP(SALIDA[[#This Row],[CODIGO]],STOCKSANLUIS[],6,FALSE)=0,"PRODUCTO SIN STOCK/UBICACIÓN",VLOOKUP(SALIDA[[#This Row],[CODIGO]],STOCKSANLUIS[],6,FALSE))</f>
        <v>1</v>
      </c>
      <c r="F1594">
        <f>SALIDA[[#This Row],[CANTIDAD]]/SALIDA[[#This Row],[UND MEDIDA]]</f>
        <v>30</v>
      </c>
      <c r="G1594" t="str">
        <f>VLOOKUP(SALIDA[[#This Row],[CODIGO]],FAMILIAS[],4,FALSE)</f>
        <v>ZHEJIANG YONGHE</v>
      </c>
      <c r="H1594" s="10" t="str">
        <f>IF(VLOOKUP(SALIDA[[#This Row],[CODIGO]],STOCKSANLUIS[],7,FALSE)=0,"PRODUCTO SIN STOCK/UBICACIÓN",VLOOKUP(SALIDA[[#This Row],[CODIGO]],STOCKSANLUIS[],7,FALSE))</f>
        <v>B</v>
      </c>
      <c r="I1594" s="10"/>
      <c r="J1594" t="str">
        <f>SALIDA[[#This Row],[CODIGO]]&amp;"       "&amp;SALIDA[[#This Row],[FAMILIA]]</f>
        <v>03343       ZHEJIANG YONGHE</v>
      </c>
      <c r="K1594">
        <f>VLOOKUP(SALIDA[[#This Row],[CODIGO]],STOCK_STARSOFT[],5,FALSE)</f>
        <v>3.1289889999999998</v>
      </c>
      <c r="L1594">
        <f>SALIDA[[#This Row],[CANTIDAD]]*SALIDA[[#This Row],[PRECIO UND]]</f>
        <v>93.869669999999999</v>
      </c>
    </row>
    <row r="1595" spans="1:12" x14ac:dyDescent="0.25">
      <c r="A1595" s="6" t="s">
        <v>439</v>
      </c>
      <c r="B1595" s="100" t="str">
        <f>VLOOKUP(SALIDA[[#This Row],[CODIGO]],STOCKSANLUIS[],2,FALSE)</f>
        <v>ACEITE MINERAL 3G SUPER - 1 GALÓN - BVA</v>
      </c>
      <c r="C1595" s="153">
        <v>45981</v>
      </c>
      <c r="D1595">
        <v>1</v>
      </c>
      <c r="E1595">
        <f>IF(VLOOKUP(SALIDA[[#This Row],[CODIGO]],STOCKSANLUIS[],6,FALSE)=0,"PRODUCTO SIN STOCK/UBICACIÓN",VLOOKUP(SALIDA[[#This Row],[CODIGO]],STOCKSANLUIS[],6,FALSE))</f>
        <v>1</v>
      </c>
      <c r="F1595">
        <f>SALIDA[[#This Row],[CANTIDAD]]/SALIDA[[#This Row],[UND MEDIDA]]</f>
        <v>1</v>
      </c>
      <c r="G1595" t="str">
        <f>VLOOKUP(SALIDA[[#This Row],[CODIGO]],FAMILIAS[],4,FALSE)</f>
        <v>BVA</v>
      </c>
      <c r="H1595" s="10" t="str">
        <f>IF(VLOOKUP(SALIDA[[#This Row],[CODIGO]],STOCKSANLUIS[],7,FALSE)=0,"PRODUCTO SIN STOCK/UBICACIÓN",VLOOKUP(SALIDA[[#This Row],[CODIGO]],STOCKSANLUIS[],7,FALSE))</f>
        <v>C</v>
      </c>
      <c r="I1595" s="10"/>
      <c r="J1595" t="str">
        <f>SALIDA[[#This Row],[CODIGO]]&amp;"       "&amp;SALIDA[[#This Row],[FAMILIA]]</f>
        <v>00353       BVA</v>
      </c>
      <c r="K1595">
        <f>VLOOKUP(SALIDA[[#This Row],[CODIGO]],STOCK_STARSOFT[],5,FALSE)</f>
        <v>15.454063</v>
      </c>
      <c r="L1595">
        <f>SALIDA[[#This Row],[CANTIDAD]]*SALIDA[[#This Row],[PRECIO UND]]</f>
        <v>15.454063</v>
      </c>
    </row>
    <row r="1596" spans="1:12" x14ac:dyDescent="0.25">
      <c r="A1596" s="6" t="s">
        <v>29</v>
      </c>
      <c r="B1596" s="100" t="str">
        <f>VLOOKUP(SALIDA[[#This Row],[CODIGO]],STOCKSANLUIS[],2,FALSE)</f>
        <v>CONTROLADOR DE TEMPERATURA DIGITAL MT-512E LOG - VER.10 - 115/220 VAC - FULL GAUGE - WHITE</v>
      </c>
      <c r="C1596" s="153">
        <v>45981</v>
      </c>
      <c r="D1596">
        <v>1</v>
      </c>
      <c r="E1596">
        <f>IF(VLOOKUP(SALIDA[[#This Row],[CODIGO]],STOCKSANLUIS[],6,FALSE)=0,"PRODUCTO SIN STOCK/UBICACIÓN",VLOOKUP(SALIDA[[#This Row],[CODIGO]],STOCKSANLUIS[],6,FALSE))</f>
        <v>1</v>
      </c>
      <c r="F1596">
        <f>SALIDA[[#This Row],[CANTIDAD]]/SALIDA[[#This Row],[UND MEDIDA]]</f>
        <v>1</v>
      </c>
      <c r="G1596" t="str">
        <f>VLOOKUP(SALIDA[[#This Row],[CODIGO]],FAMILIAS[],4,FALSE)</f>
        <v>FULL GAUGE</v>
      </c>
      <c r="H1596" s="10" t="str">
        <f>IF(VLOOKUP(SALIDA[[#This Row],[CODIGO]],STOCKSANLUIS[],7,FALSE)=0,"PRODUCTO SIN STOCK/UBICACIÓN",VLOOKUP(SALIDA[[#This Row],[CODIGO]],STOCKSANLUIS[],7,FALSE))</f>
        <v>C</v>
      </c>
      <c r="I1596" s="10"/>
      <c r="J1596" t="str">
        <f>SALIDA[[#This Row],[CODIGO]]&amp;"       "&amp;SALIDA[[#This Row],[FAMILIA]]</f>
        <v>00014       FULL GAUGE</v>
      </c>
      <c r="K1596">
        <f>VLOOKUP(SALIDA[[#This Row],[CODIGO]],STOCK_STARSOFT[],5,FALSE)</f>
        <v>29.308693999999999</v>
      </c>
      <c r="L1596">
        <f>SALIDA[[#This Row],[CANTIDAD]]*SALIDA[[#This Row],[PRECIO UND]]</f>
        <v>29.308693999999999</v>
      </c>
    </row>
    <row r="1597" spans="1:12" x14ac:dyDescent="0.25">
      <c r="A1597" s="6" t="s">
        <v>3098</v>
      </c>
      <c r="B1597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1597" s="153">
        <v>45981</v>
      </c>
      <c r="D1597">
        <v>1</v>
      </c>
      <c r="E1597">
        <f>IF(VLOOKUP(SALIDA[[#This Row],[CODIGO]],STOCKSANLUIS[],6,FALSE)=0,"PRODUCTO SIN STOCK/UBICACIÓN",VLOOKUP(SALIDA[[#This Row],[CODIGO]],STOCKSANLUIS[],6,FALSE))</f>
        <v>1</v>
      </c>
      <c r="F1597">
        <f>SALIDA[[#This Row],[CANTIDAD]]/SALIDA[[#This Row],[UND MEDIDA]]</f>
        <v>1</v>
      </c>
      <c r="G1597" t="str">
        <f>VLOOKUP(SALIDA[[#This Row],[CODIGO]],FAMILIAS[],4,FALSE)</f>
        <v>TEMP BLUE</v>
      </c>
      <c r="H1597" s="10" t="str">
        <f>IF(VLOOKUP(SALIDA[[#This Row],[CODIGO]],STOCKSANLUIS[],7,FALSE)=0,"PRODUCTO SIN STOCK/UBICACIÓN",VLOOKUP(SALIDA[[#This Row],[CODIGO]],STOCKSANLUIS[],7,FALSE))</f>
        <v>B</v>
      </c>
      <c r="I1597" s="10"/>
      <c r="J1597" t="str">
        <f>SALIDA[[#This Row],[CODIGO]]&amp;"       "&amp;SALIDA[[#This Row],[FAMILIA]]</f>
        <v>02496       TEMP BLUE</v>
      </c>
      <c r="K1597">
        <f>VLOOKUP(SALIDA[[#This Row],[CODIGO]],STOCK_STARSOFT[],5,FALSE)</f>
        <v>310.31848400000001</v>
      </c>
      <c r="L1597">
        <f>SALIDA[[#This Row],[CANTIDAD]]*SALIDA[[#This Row],[PRECIO UND]]</f>
        <v>310.31848400000001</v>
      </c>
    </row>
    <row r="1598" spans="1:12" x14ac:dyDescent="0.25">
      <c r="A1598" s="6" t="s">
        <v>3675</v>
      </c>
      <c r="B1598" s="100" t="str">
        <f>VLOOKUP(SALIDA[[#This Row],[CODIGO]],STOCKSANLUIS[],2,FALSE)</f>
        <v>LAMAS DE PVC ALECO 8X0.080X300 (20CM X 2MMX 91.44M) LOW TEMP REINFORCED - 172007- MT</v>
      </c>
      <c r="C1598" s="153">
        <v>45981</v>
      </c>
      <c r="D1598">
        <v>30</v>
      </c>
      <c r="E1598">
        <f>IF(VLOOKUP(SALIDA[[#This Row],[CODIGO]],STOCKSANLUIS[],6,FALSE)=0,"PRODUCTO SIN STOCK/UBICACIÓN",VLOOKUP(SALIDA[[#This Row],[CODIGO]],STOCKSANLUIS[],6,FALSE))</f>
        <v>91.44</v>
      </c>
      <c r="F1598">
        <f>SALIDA[[#This Row],[CANTIDAD]]/SALIDA[[#This Row],[UND MEDIDA]]</f>
        <v>0.32808398950131235</v>
      </c>
      <c r="G1598" t="str">
        <f>VLOOKUP(SALIDA[[#This Row],[CODIGO]],FAMILIAS[],4,FALSE)</f>
        <v>ES ROBBINS</v>
      </c>
      <c r="H1598" s="10" t="str">
        <f>IF(VLOOKUP(SALIDA[[#This Row],[CODIGO]],STOCKSANLUIS[],7,FALSE)=0,"PRODUCTO SIN STOCK/UBICACIÓN",VLOOKUP(SALIDA[[#This Row],[CODIGO]],STOCKSANLUIS[],7,FALSE))</f>
        <v>B/C</v>
      </c>
      <c r="I1598" s="10"/>
      <c r="J1598" t="str">
        <f>SALIDA[[#This Row],[CODIGO]]&amp;"       "&amp;SALIDA[[#This Row],[FAMILIA]]</f>
        <v>03057       ES ROBBINS</v>
      </c>
      <c r="K1598">
        <f>VLOOKUP(SALIDA[[#This Row],[CODIGO]],STOCK_STARSOFT[],5,FALSE)</f>
        <v>2.0842499999999999</v>
      </c>
      <c r="L1598">
        <f>SALIDA[[#This Row],[CANTIDAD]]*SALIDA[[#This Row],[PRECIO UND]]</f>
        <v>62.527499999999996</v>
      </c>
    </row>
    <row r="1599" spans="1:12" x14ac:dyDescent="0.25">
      <c r="A1599" s="6" t="s">
        <v>3678</v>
      </c>
      <c r="B1599" s="100" t="str">
        <f>VLOOKUP(SALIDA[[#This Row],[CODIGO]],STOCKSANLUIS[],2,FALSE)</f>
        <v>RESISTENCIA SILICONADA POTENCIA CONSTANTE TECNOLATINA - TPC-M - 40W/M - 220V</v>
      </c>
      <c r="C1599" s="153">
        <v>45981</v>
      </c>
      <c r="D1599">
        <v>100</v>
      </c>
      <c r="E1599">
        <f>IF(VLOOKUP(SALIDA[[#This Row],[CODIGO]],STOCKSANLUIS[],6,FALSE)=0,"PRODUCTO SIN STOCK/UBICACIÓN",VLOOKUP(SALIDA[[#This Row],[CODIGO]],STOCKSANLUIS[],6,FALSE))</f>
        <v>100</v>
      </c>
      <c r="F1599">
        <f>SALIDA[[#This Row],[CANTIDAD]]/SALIDA[[#This Row],[UND MEDIDA]]</f>
        <v>1</v>
      </c>
      <c r="G1599" t="str">
        <f>VLOOKUP(SALIDA[[#This Row],[CODIGO]],FAMILIAS[],4,FALSE)</f>
        <v>TECNOLATINA</v>
      </c>
      <c r="H1599" s="10" t="str">
        <f>IF(VLOOKUP(SALIDA[[#This Row],[CODIGO]],STOCKSANLUIS[],7,FALSE)=0,"PRODUCTO SIN STOCK/UBICACIÓN",VLOOKUP(SALIDA[[#This Row],[CODIGO]],STOCKSANLUIS[],7,FALSE))</f>
        <v>C</v>
      </c>
      <c r="I1599" s="10"/>
      <c r="J1599" t="str">
        <f>SALIDA[[#This Row],[CODIGO]]&amp;"       "&amp;SALIDA[[#This Row],[FAMILIA]]</f>
        <v>03059       TECNOLATINA</v>
      </c>
      <c r="K1599">
        <f>VLOOKUP(SALIDA[[#This Row],[CODIGO]],STOCK_STARSOFT[],5,FALSE)</f>
        <v>1.9391890000000001</v>
      </c>
      <c r="L1599">
        <f>SALIDA[[#This Row],[CANTIDAD]]*SALIDA[[#This Row],[PRECIO UND]]</f>
        <v>193.91890000000001</v>
      </c>
    </row>
    <row r="1600" spans="1:12" x14ac:dyDescent="0.25">
      <c r="A1600" s="6" t="s">
        <v>259</v>
      </c>
      <c r="B1600" s="100" t="str">
        <f>VLOOKUP(SALIDA[[#This Row],[CODIGO]],STOCKSANLUIS[],2,FALSE)</f>
        <v>PLATINA KLEERSTRIP MAX BULLET HTP SILVER 2  PLOMO (60 CM)- 477600</v>
      </c>
      <c r="C1600" s="153">
        <v>45981</v>
      </c>
      <c r="D1600">
        <v>10</v>
      </c>
      <c r="E1600">
        <f>IF(VLOOKUP(SALIDA[[#This Row],[CODIGO]],STOCKSANLUIS[],6,FALSE)=0,"PRODUCTO SIN STOCK/UBICACIÓN",VLOOKUP(SALIDA[[#This Row],[CODIGO]],STOCKSANLUIS[],6,FALSE))</f>
        <v>1</v>
      </c>
      <c r="F1600">
        <f>SALIDA[[#This Row],[CANTIDAD]]/SALIDA[[#This Row],[UND MEDIDA]]</f>
        <v>10</v>
      </c>
      <c r="G1600" t="str">
        <f>VLOOKUP(SALIDA[[#This Row],[CODIGO]],FAMILIAS[],4,FALSE)</f>
        <v>ES ROBBINS</v>
      </c>
      <c r="H1600" s="10" t="str">
        <f>IF(VLOOKUP(SALIDA[[#This Row],[CODIGO]],STOCKSANLUIS[],7,FALSE)=0,"PRODUCTO SIN STOCK/UBICACIÓN",VLOOKUP(SALIDA[[#This Row],[CODIGO]],STOCKSANLUIS[],7,FALSE))</f>
        <v>C</v>
      </c>
      <c r="I1600" s="10"/>
      <c r="J1600" t="str">
        <f>SALIDA[[#This Row],[CODIGO]]&amp;"       "&amp;SALIDA[[#This Row],[FAMILIA]]</f>
        <v>00186       ES ROBBINS</v>
      </c>
      <c r="K1600">
        <f>VLOOKUP(SALIDA[[#This Row],[CODIGO]],STOCK_STARSOFT[],5,FALSE)</f>
        <v>4.3959429999999999</v>
      </c>
      <c r="L1600">
        <f>SALIDA[[#This Row],[CANTIDAD]]*SALIDA[[#This Row],[PRECIO UND]]</f>
        <v>43.959429999999998</v>
      </c>
    </row>
    <row r="1601" spans="1:12" x14ac:dyDescent="0.25">
      <c r="A1601" s="6" t="s">
        <v>33</v>
      </c>
      <c r="B1601" s="100" t="str">
        <f>VLOOKUP(SALIDA[[#This Row],[CODIGO]],STOCKSANLUIS[],2,FALSE)</f>
        <v>CONTROLADOR DE TEMPERATURA DIGITAL MT-512E 2HP - VER.13 - 115/220 VAC - FULL GAUGE</v>
      </c>
      <c r="C1601" s="153">
        <v>45981</v>
      </c>
      <c r="D1601">
        <v>12</v>
      </c>
      <c r="E1601">
        <f>IF(VLOOKUP(SALIDA[[#This Row],[CODIGO]],STOCKSANLUIS[],6,FALSE)=0,"PRODUCTO SIN STOCK/UBICACIÓN",VLOOKUP(SALIDA[[#This Row],[CODIGO]],STOCKSANLUIS[],6,FALSE))</f>
        <v>1</v>
      </c>
      <c r="F1601">
        <f>SALIDA[[#This Row],[CANTIDAD]]/SALIDA[[#This Row],[UND MEDIDA]]</f>
        <v>12</v>
      </c>
      <c r="G1601" t="str">
        <f>VLOOKUP(SALIDA[[#This Row],[CODIGO]],FAMILIAS[],4,FALSE)</f>
        <v>FULL GAUGE</v>
      </c>
      <c r="H1601" s="10" t="str">
        <f>IF(VLOOKUP(SALIDA[[#This Row],[CODIGO]],STOCKSANLUIS[],7,FALSE)=0,"PRODUCTO SIN STOCK/UBICACIÓN",VLOOKUP(SALIDA[[#This Row],[CODIGO]],STOCKSANLUIS[],7,FALSE))</f>
        <v>C</v>
      </c>
      <c r="I1601" s="10"/>
      <c r="J1601" t="str">
        <f>SALIDA[[#This Row],[CODIGO]]&amp;"       "&amp;SALIDA[[#This Row],[FAMILIA]]</f>
        <v>00016       FULL GAUGE</v>
      </c>
      <c r="K1601">
        <f>VLOOKUP(SALIDA[[#This Row],[CODIGO]],STOCK_STARSOFT[],5,FALSE)</f>
        <v>13.318346</v>
      </c>
      <c r="L1601">
        <f>SALIDA[[#This Row],[CANTIDAD]]*SALIDA[[#This Row],[PRECIO UND]]</f>
        <v>159.82015200000001</v>
      </c>
    </row>
    <row r="1602" spans="1:12" x14ac:dyDescent="0.25">
      <c r="A1602" s="6" t="s">
        <v>1251</v>
      </c>
      <c r="B1602" s="100" t="str">
        <f>VLOOKUP(SALIDA[[#This Row],[CODIGO]],STOCKSANLUIS[],2,FALSE)</f>
        <v>LAMAS DE PVC ALECO 8X0.08X300  (20 CM X 2MMX 91.44M) STANDARD SMOOTH -170008</v>
      </c>
      <c r="C1602" s="153">
        <v>45982</v>
      </c>
      <c r="D1602">
        <v>91.44</v>
      </c>
      <c r="E1602">
        <f>IF(VLOOKUP(SALIDA[[#This Row],[CODIGO]],STOCKSANLUIS[],6,FALSE)=0,"PRODUCTO SIN STOCK/UBICACIÓN",VLOOKUP(SALIDA[[#This Row],[CODIGO]],STOCKSANLUIS[],6,FALSE))</f>
        <v>91.44</v>
      </c>
      <c r="F1602">
        <f>SALIDA[[#This Row],[CANTIDAD]]/SALIDA[[#This Row],[UND MEDIDA]]</f>
        <v>1</v>
      </c>
      <c r="G1602" t="str">
        <f>VLOOKUP(SALIDA[[#This Row],[CODIGO]],FAMILIAS[],4,FALSE)</f>
        <v>ES ROBBINS</v>
      </c>
      <c r="H1602" s="10" t="str">
        <f>IF(VLOOKUP(SALIDA[[#This Row],[CODIGO]],STOCKSANLUIS[],7,FALSE)=0,"PRODUCTO SIN STOCK/UBICACIÓN",VLOOKUP(SALIDA[[#This Row],[CODIGO]],STOCKSANLUIS[],7,FALSE))</f>
        <v>B/C</v>
      </c>
      <c r="I1602" s="10"/>
      <c r="J1602" t="str">
        <f>SALIDA[[#This Row],[CODIGO]]&amp;"       "&amp;SALIDA[[#This Row],[FAMILIA]]</f>
        <v>01331       ES ROBBINS</v>
      </c>
      <c r="K1602">
        <f>VLOOKUP(SALIDA[[#This Row],[CODIGO]],STOCK_STARSOFT[],5,FALSE)</f>
        <v>1.922936</v>
      </c>
      <c r="L1602">
        <f>SALIDA[[#This Row],[CANTIDAD]]*SALIDA[[#This Row],[PRECIO UND]]</f>
        <v>175.83326783999999</v>
      </c>
    </row>
    <row r="1603" spans="1:12" x14ac:dyDescent="0.25">
      <c r="A1603" s="6" t="s">
        <v>3880</v>
      </c>
      <c r="B1603" s="100" t="str">
        <f>VLOOKUP(SALIDA[[#This Row],[CODIGO]],STOCKSANLUIS[],2,FALSE)</f>
        <v>GAS REFRIGERANTE R134A  X 340 GR - (TAPA CON VALVULA) - ICELOONG</v>
      </c>
      <c r="C1603" s="153">
        <v>45982</v>
      </c>
      <c r="D1603">
        <v>30</v>
      </c>
      <c r="E1603">
        <f>IF(VLOOKUP(SALIDA[[#This Row],[CODIGO]],STOCKSANLUIS[],6,FALSE)=0,"PRODUCTO SIN STOCK/UBICACIÓN",VLOOKUP(SALIDA[[#This Row],[CODIGO]],STOCKSANLUIS[],6,FALSE))</f>
        <v>1</v>
      </c>
      <c r="F1603">
        <f>SALIDA[[#This Row],[CANTIDAD]]/SALIDA[[#This Row],[UND MEDIDA]]</f>
        <v>30</v>
      </c>
      <c r="G1603" t="str">
        <f>VLOOKUP(SALIDA[[#This Row],[CODIGO]],FAMILIAS[],4,FALSE)</f>
        <v>ZHEJIANG YONGHE</v>
      </c>
      <c r="H1603" s="10" t="str">
        <f>IF(VLOOKUP(SALIDA[[#This Row],[CODIGO]],STOCKSANLUIS[],7,FALSE)=0,"PRODUCTO SIN STOCK/UBICACIÓN",VLOOKUP(SALIDA[[#This Row],[CODIGO]],STOCKSANLUIS[],7,FALSE))</f>
        <v>B</v>
      </c>
      <c r="I1603" s="10"/>
      <c r="J1603" t="str">
        <f>SALIDA[[#This Row],[CODIGO]]&amp;"       "&amp;SALIDA[[#This Row],[FAMILIA]]</f>
        <v>03343       ZHEJIANG YONGHE</v>
      </c>
      <c r="K1603">
        <f>VLOOKUP(SALIDA[[#This Row],[CODIGO]],STOCK_STARSOFT[],5,FALSE)</f>
        <v>3.1289889999999998</v>
      </c>
      <c r="L1603">
        <f>SALIDA[[#This Row],[CANTIDAD]]*SALIDA[[#This Row],[PRECIO UND]]</f>
        <v>93.869669999999999</v>
      </c>
    </row>
    <row r="1604" spans="1:12" x14ac:dyDescent="0.25">
      <c r="A1604" s="6" t="s">
        <v>371</v>
      </c>
      <c r="B1604" s="100" t="str">
        <f>VLOOKUP(SALIDA[[#This Row],[CODIGO]],STOCKSANLUIS[],2,FALSE)</f>
        <v>ROLLO DE COBRE FLEXIBLE 3/4" HIGH QUALITY - STARCOLD - 19.05 MM X 0.75 MM X 15 M</v>
      </c>
      <c r="C1604" s="153">
        <v>45982</v>
      </c>
      <c r="D1604">
        <v>1</v>
      </c>
      <c r="E1604">
        <f>IF(VLOOKUP(SALIDA[[#This Row],[CODIGO]],STOCKSANLUIS[],6,FALSE)=0,"PRODUCTO SIN STOCK/UBICACIÓN",VLOOKUP(SALIDA[[#This Row],[CODIGO]],STOCKSANLUIS[],6,FALSE))</f>
        <v>1</v>
      </c>
      <c r="F1604">
        <f>SALIDA[[#This Row],[CANTIDAD]]/SALIDA[[#This Row],[UND MEDIDA]]</f>
        <v>1</v>
      </c>
      <c r="G1604" t="str">
        <f>VLOOKUP(SALIDA[[#This Row],[CODIGO]],FAMILIAS[],4,FALSE)</f>
        <v>ICEAGE- ZHEJIANG JIAHE PIPES</v>
      </c>
      <c r="H1604" s="10" t="str">
        <f>IF(VLOOKUP(SALIDA[[#This Row],[CODIGO]],STOCKSANLUIS[],7,FALSE)=0,"PRODUCTO SIN STOCK/UBICACIÓN",VLOOKUP(SALIDA[[#This Row],[CODIGO]],STOCKSANLUIS[],7,FALSE))</f>
        <v>C</v>
      </c>
      <c r="I1604" s="10"/>
      <c r="J1604" t="str">
        <f>SALIDA[[#This Row],[CODIGO]]&amp;"       "&amp;SALIDA[[#This Row],[FAMILIA]]</f>
        <v>00313       ICEAGE- ZHEJIANG JIAHE PIPES</v>
      </c>
      <c r="K1604">
        <f>VLOOKUP(SALIDA[[#This Row],[CODIGO]],STOCK_STARSOFT[],5,FALSE)</f>
        <v>75.432329999999993</v>
      </c>
      <c r="L1604">
        <f>SALIDA[[#This Row],[CANTIDAD]]*SALIDA[[#This Row],[PRECIO UND]]</f>
        <v>75.432329999999993</v>
      </c>
    </row>
    <row r="1605" spans="1:12" x14ac:dyDescent="0.25">
      <c r="A1605" s="6" t="s">
        <v>3345</v>
      </c>
      <c r="B1605" s="100" t="str">
        <f>VLOOKUP(SALIDA[[#This Row],[CODIGO]],STOCKSANLUIS[],2,FALSE)</f>
        <v>GAS REFRIGERANTE R407C -11.3KG ICELOONG</v>
      </c>
      <c r="C1605" s="153">
        <v>45982</v>
      </c>
      <c r="D1605">
        <v>2</v>
      </c>
      <c r="E1605">
        <f>IF(VLOOKUP(SALIDA[[#This Row],[CODIGO]],STOCKSANLUIS[],6,FALSE)=0,"PRODUCTO SIN STOCK/UBICACIÓN",VLOOKUP(SALIDA[[#This Row],[CODIGO]],STOCKSANLUIS[],6,FALSE))</f>
        <v>1</v>
      </c>
      <c r="F1605">
        <f>SALIDA[[#This Row],[CANTIDAD]]/SALIDA[[#This Row],[UND MEDIDA]]</f>
        <v>2</v>
      </c>
      <c r="G1605" t="str">
        <f>VLOOKUP(SALIDA[[#This Row],[CODIGO]],FAMILIAS[],4,FALSE)</f>
        <v>ZHEJIANG YONGHE</v>
      </c>
      <c r="H1605" s="10" t="str">
        <f>IF(VLOOKUP(SALIDA[[#This Row],[CODIGO]],STOCKSANLUIS[],7,FALSE)=0,"PRODUCTO SIN STOCK/UBICACIÓN",VLOOKUP(SALIDA[[#This Row],[CODIGO]],STOCKSANLUIS[],7,FALSE))</f>
        <v>B</v>
      </c>
      <c r="I1605" s="10"/>
      <c r="J1605" t="str">
        <f>SALIDA[[#This Row],[CODIGO]]&amp;"       "&amp;SALIDA[[#This Row],[FAMILIA]]</f>
        <v>02754       ZHEJIANG YONGHE</v>
      </c>
      <c r="K1605">
        <f>VLOOKUP(SALIDA[[#This Row],[CODIGO]],STOCK_STARSOFT[],5,FALSE)</f>
        <v>89.9</v>
      </c>
      <c r="L1605">
        <f>SALIDA[[#This Row],[CANTIDAD]]*SALIDA[[#This Row],[PRECIO UND]]</f>
        <v>179.8</v>
      </c>
    </row>
    <row r="1606" spans="1:12" x14ac:dyDescent="0.25">
      <c r="A1606" s="6" t="s">
        <v>931</v>
      </c>
      <c r="B1606" s="100" t="str">
        <f>VLOOKUP(SALIDA[[#This Row],[CODIGO]],STOCKSANLUIS[],2,FALSE)</f>
        <v>ACEITE POLIOLESTER POE 32 - 1 GALON - BVA</v>
      </c>
      <c r="C1606" s="153">
        <v>45982</v>
      </c>
      <c r="D1606">
        <v>2</v>
      </c>
      <c r="E1606">
        <f>IF(VLOOKUP(SALIDA[[#This Row],[CODIGO]],STOCKSANLUIS[],6,FALSE)=0,"PRODUCTO SIN STOCK/UBICACIÓN",VLOOKUP(SALIDA[[#This Row],[CODIGO]],STOCKSANLUIS[],6,FALSE))</f>
        <v>1</v>
      </c>
      <c r="F1606">
        <f>SALIDA[[#This Row],[CANTIDAD]]/SALIDA[[#This Row],[UND MEDIDA]]</f>
        <v>2</v>
      </c>
      <c r="G1606" t="str">
        <f>VLOOKUP(SALIDA[[#This Row],[CODIGO]],FAMILIAS[],4,FALSE)</f>
        <v>BVA</v>
      </c>
      <c r="H1606" s="10" t="str">
        <f>IF(VLOOKUP(SALIDA[[#This Row],[CODIGO]],STOCKSANLUIS[],7,FALSE)=0,"PRODUCTO SIN STOCK/UBICACIÓN",VLOOKUP(SALIDA[[#This Row],[CODIGO]],STOCKSANLUIS[],7,FALSE))</f>
        <v>C</v>
      </c>
      <c r="I1606" s="10"/>
      <c r="J1606" t="str">
        <f>SALIDA[[#This Row],[CODIGO]]&amp;"       "&amp;SALIDA[[#This Row],[FAMILIA]]</f>
        <v>00987       BVA</v>
      </c>
      <c r="K1606">
        <f>VLOOKUP(SALIDA[[#This Row],[CODIGO]],STOCK_STARSOFT[],5,FALSE)</f>
        <v>47.466326000000002</v>
      </c>
      <c r="L1606">
        <f>SALIDA[[#This Row],[CANTIDAD]]*SALIDA[[#This Row],[PRECIO UND]]</f>
        <v>94.932652000000004</v>
      </c>
    </row>
    <row r="1607" spans="1:12" x14ac:dyDescent="0.25">
      <c r="A1607" s="6" t="s">
        <v>19227</v>
      </c>
      <c r="B1607" s="100" t="str">
        <f>VLOOKUP(SALIDA[[#This Row],[CODIGO]],STOCKSANLUIS[],2,FALSE)</f>
        <v>EXTRACTOR HELICOCENTRIFUGO - DIAMETRO 200 MM (8") - 220V/1PH/60HZ - STAR COLD - MF-200P (EQV TD800/200)</v>
      </c>
      <c r="C1607" s="153">
        <v>45982</v>
      </c>
      <c r="D1607">
        <v>1</v>
      </c>
      <c r="E1607">
        <f>IF(VLOOKUP(SALIDA[[#This Row],[CODIGO]],STOCKSANLUIS[],6,FALSE)=0,"PRODUCTO SIN STOCK/UBICACIÓN",VLOOKUP(SALIDA[[#This Row],[CODIGO]],STOCKSANLUIS[],6,FALSE))</f>
        <v>1</v>
      </c>
      <c r="F1607">
        <f>SALIDA[[#This Row],[CANTIDAD]]/SALIDA[[#This Row],[UND MEDIDA]]</f>
        <v>1</v>
      </c>
      <c r="G1607" t="str">
        <f>VLOOKUP(SALIDA[[#This Row],[CODIGO]],FAMILIAS[],4,FALSE)</f>
        <v>STAR COLD</v>
      </c>
      <c r="H1607" s="10" t="str">
        <f>IF(VLOOKUP(SALIDA[[#This Row],[CODIGO]],STOCKSANLUIS[],7,FALSE)=0,"PRODUCTO SIN STOCK/UBICACIÓN",VLOOKUP(SALIDA[[#This Row],[CODIGO]],STOCKSANLUIS[],7,FALSE))</f>
        <v>A</v>
      </c>
      <c r="I1607" s="10"/>
      <c r="J1607" t="str">
        <f>SALIDA[[#This Row],[CODIGO]]&amp;"       "&amp;SALIDA[[#This Row],[FAMILIA]]</f>
        <v>03480       STAR COLD</v>
      </c>
      <c r="K1607">
        <f>VLOOKUP(SALIDA[[#This Row],[CODIGO]],STOCK_STARSOFT[],5,FALSE)</f>
        <v>21.215007</v>
      </c>
      <c r="L1607">
        <f>SALIDA[[#This Row],[CANTIDAD]]*SALIDA[[#This Row],[PRECIO UND]]</f>
        <v>21.215007</v>
      </c>
    </row>
    <row r="1608" spans="1:12" x14ac:dyDescent="0.25">
      <c r="A1608" s="6" t="s">
        <v>33</v>
      </c>
      <c r="B1608" s="100" t="str">
        <f>VLOOKUP(SALIDA[[#This Row],[CODIGO]],STOCKSANLUIS[],2,FALSE)</f>
        <v>CONTROLADOR DE TEMPERATURA DIGITAL MT-512E 2HP - VER.13 - 115/220 VAC - FULL GAUGE</v>
      </c>
      <c r="C1608" s="153">
        <v>45982</v>
      </c>
      <c r="D1608">
        <v>15</v>
      </c>
      <c r="E1608">
        <f>IF(VLOOKUP(SALIDA[[#This Row],[CODIGO]],STOCKSANLUIS[],6,FALSE)=0,"PRODUCTO SIN STOCK/UBICACIÓN",VLOOKUP(SALIDA[[#This Row],[CODIGO]],STOCKSANLUIS[],6,FALSE))</f>
        <v>1</v>
      </c>
      <c r="F1608">
        <f>SALIDA[[#This Row],[CANTIDAD]]/SALIDA[[#This Row],[UND MEDIDA]]</f>
        <v>15</v>
      </c>
      <c r="G1608" t="str">
        <f>VLOOKUP(SALIDA[[#This Row],[CODIGO]],FAMILIAS[],4,FALSE)</f>
        <v>FULL GAUGE</v>
      </c>
      <c r="H1608" s="10" t="str">
        <f>IF(VLOOKUP(SALIDA[[#This Row],[CODIGO]],STOCKSANLUIS[],7,FALSE)=0,"PRODUCTO SIN STOCK/UBICACIÓN",VLOOKUP(SALIDA[[#This Row],[CODIGO]],STOCKSANLUIS[],7,FALSE))</f>
        <v>C</v>
      </c>
      <c r="I1608" s="10"/>
      <c r="J1608" t="str">
        <f>SALIDA[[#This Row],[CODIGO]]&amp;"       "&amp;SALIDA[[#This Row],[FAMILIA]]</f>
        <v>00016       FULL GAUGE</v>
      </c>
      <c r="K1608">
        <f>VLOOKUP(SALIDA[[#This Row],[CODIGO]],STOCK_STARSOFT[],5,FALSE)</f>
        <v>13.318346</v>
      </c>
      <c r="L1608">
        <f>SALIDA[[#This Row],[CANTIDAD]]*SALIDA[[#This Row],[PRECIO UND]]</f>
        <v>199.77519000000001</v>
      </c>
    </row>
    <row r="1609" spans="1:12" x14ac:dyDescent="0.25">
      <c r="A1609" s="6" t="s">
        <v>589</v>
      </c>
      <c r="B1609" s="100" t="str">
        <f>VLOOKUP(SALIDA[[#This Row],[CODIGO]],STOCKSANLUIS[],2,FALSE)</f>
        <v>FILTRO CERAMICO SECADO ELEVADO DANFOSS 48-DC  CON JUNTA- 023U4381</v>
      </c>
      <c r="C1609" s="153">
        <v>45982</v>
      </c>
      <c r="D1609">
        <v>2</v>
      </c>
      <c r="E1609">
        <f>IF(VLOOKUP(SALIDA[[#This Row],[CODIGO]],STOCKSANLUIS[],6,FALSE)=0,"PRODUCTO SIN STOCK/UBICACIÓN",VLOOKUP(SALIDA[[#This Row],[CODIGO]],STOCKSANLUIS[],6,FALSE))</f>
        <v>1</v>
      </c>
      <c r="F1609">
        <f>SALIDA[[#This Row],[CANTIDAD]]/SALIDA[[#This Row],[UND MEDIDA]]</f>
        <v>2</v>
      </c>
      <c r="G1609" t="str">
        <f>VLOOKUP(SALIDA[[#This Row],[CODIGO]],FAMILIAS[],4,FALSE)</f>
        <v>DANFOSS</v>
      </c>
      <c r="H1609" s="10" t="str">
        <f>IF(VLOOKUP(SALIDA[[#This Row],[CODIGO]],STOCKSANLUIS[],7,FALSE)=0,"PRODUCTO SIN STOCK/UBICACIÓN",VLOOKUP(SALIDA[[#This Row],[CODIGO]],STOCKSANLUIS[],7,FALSE))</f>
        <v>A</v>
      </c>
      <c r="I1609" s="10"/>
      <c r="J1609" t="str">
        <f>SALIDA[[#This Row],[CODIGO]]&amp;"       "&amp;SALIDA[[#This Row],[FAMILIA]]</f>
        <v>00572       DANFOSS</v>
      </c>
      <c r="K1609">
        <f>VLOOKUP(SALIDA[[#This Row],[CODIGO]],STOCK_STARSOFT[],5,FALSE)</f>
        <v>10.412293999999999</v>
      </c>
      <c r="L1609">
        <f>SALIDA[[#This Row],[CANTIDAD]]*SALIDA[[#This Row],[PRECIO UND]]</f>
        <v>20.824587999999999</v>
      </c>
    </row>
    <row r="1610" spans="1:12" x14ac:dyDescent="0.25">
      <c r="A1610" s="6" t="s">
        <v>19300</v>
      </c>
      <c r="B1610" s="100" t="str">
        <f>VLOOKUP(SALIDA[[#This Row],[CODIGO]],STOCKSANLUIS[],2,FALSE)</f>
        <v>CINTA ADHESIVA FOAM QTF-230E - 1/8" X 2" X 32.8´ (3MM X 50MM X 10M) - EVERFROST - HIGH QUALITY</v>
      </c>
      <c r="C1610" s="153">
        <v>45982</v>
      </c>
      <c r="D1610">
        <v>4</v>
      </c>
      <c r="E1610">
        <f>IF(VLOOKUP(SALIDA[[#This Row],[CODIGO]],STOCKSANLUIS[],6,FALSE)=0,"PRODUCTO SIN STOCK/UBICACIÓN",VLOOKUP(SALIDA[[#This Row],[CODIGO]],STOCKSANLUIS[],6,FALSE))</f>
        <v>1</v>
      </c>
      <c r="F1610">
        <f>SALIDA[[#This Row],[CANTIDAD]]/SALIDA[[#This Row],[UND MEDIDA]]</f>
        <v>4</v>
      </c>
      <c r="G1610" t="str">
        <f>VLOOKUP(SALIDA[[#This Row],[CODIGO]],FAMILIAS[],4,FALSE)</f>
        <v>EVERFROST</v>
      </c>
      <c r="H1610" s="10" t="str">
        <f>IF(VLOOKUP(SALIDA[[#This Row],[CODIGO]],STOCKSANLUIS[],7,FALSE)=0,"PRODUCTO SIN STOCK/UBICACIÓN",VLOOKUP(SALIDA[[#This Row],[CODIGO]],STOCKSANLUIS[],7,FALSE))</f>
        <v>C</v>
      </c>
      <c r="I1610" s="10"/>
      <c r="J1610" t="str">
        <f>SALIDA[[#This Row],[CODIGO]]&amp;"       "&amp;SALIDA[[#This Row],[FAMILIA]]</f>
        <v>03490       EVERFROST</v>
      </c>
      <c r="K1610">
        <f>VLOOKUP(SALIDA[[#This Row],[CODIGO]],STOCK_STARSOFT[],5,FALSE)</f>
        <v>1.3047420000000001</v>
      </c>
      <c r="L1610">
        <f>SALIDA[[#This Row],[CANTIDAD]]*SALIDA[[#This Row],[PRECIO UND]]</f>
        <v>5.2189680000000003</v>
      </c>
    </row>
    <row r="1611" spans="1:12" x14ac:dyDescent="0.25">
      <c r="A1611" s="6" t="s">
        <v>3806</v>
      </c>
      <c r="B1611" s="100" t="str">
        <f>VLOOKUP(SALIDA[[#This Row],[CODIGO]],STOCKSANLUIS[],2,FALSE)</f>
        <v>GAS REFRIGERANTE R410A -11.30KG FLYER</v>
      </c>
      <c r="C1611" s="153">
        <v>45982</v>
      </c>
      <c r="D1611">
        <v>2</v>
      </c>
      <c r="E1611">
        <f>IF(VLOOKUP(SALIDA[[#This Row],[CODIGO]],STOCKSANLUIS[],6,FALSE)=0,"PRODUCTO SIN STOCK/UBICACIÓN",VLOOKUP(SALIDA[[#This Row],[CODIGO]],STOCKSANLUIS[],6,FALSE))</f>
        <v>1</v>
      </c>
      <c r="F1611">
        <f>SALIDA[[#This Row],[CANTIDAD]]/SALIDA[[#This Row],[UND MEDIDA]]</f>
        <v>2</v>
      </c>
      <c r="G1611" t="str">
        <f>VLOOKUP(SALIDA[[#This Row],[CODIGO]],FAMILIAS[],4,FALSE)</f>
        <v>FLYER</v>
      </c>
      <c r="H1611" s="10" t="str">
        <f>IF(VLOOKUP(SALIDA[[#This Row],[CODIGO]],STOCKSANLUIS[],7,FALSE)=0,"PRODUCTO SIN STOCK/UBICACIÓN",VLOOKUP(SALIDA[[#This Row],[CODIGO]],STOCKSANLUIS[],7,FALSE))</f>
        <v>C</v>
      </c>
      <c r="I1611" s="10"/>
      <c r="J1611" t="str">
        <f>SALIDA[[#This Row],[CODIGO]]&amp;"       "&amp;SALIDA[[#This Row],[FAMILIA]]</f>
        <v>03243       FLYER</v>
      </c>
      <c r="K1611">
        <f>VLOOKUP(SALIDA[[#This Row],[CODIGO]],STOCK_STARSOFT[],5,FALSE)</f>
        <v>77.373095000000006</v>
      </c>
      <c r="L1611">
        <f>SALIDA[[#This Row],[CANTIDAD]]*SALIDA[[#This Row],[PRECIO UND]]</f>
        <v>154.74619000000001</v>
      </c>
    </row>
    <row r="1612" spans="1:12" x14ac:dyDescent="0.25">
      <c r="A1612" s="6" t="s">
        <v>4001</v>
      </c>
      <c r="B1612" s="100" t="str">
        <f>VLOOKUP(SALIDA[[#This Row],[CODIGO]],STOCKSANLUIS[],2,FALSE)</f>
        <v>CONTACTOR 30AMP 220V QCC-302 - QUALITY</v>
      </c>
      <c r="C1612" s="153">
        <v>45982</v>
      </c>
      <c r="D1612">
        <v>2</v>
      </c>
      <c r="E1612">
        <f>IF(VLOOKUP(SALIDA[[#This Row],[CODIGO]],STOCKSANLUIS[],6,FALSE)=0,"PRODUCTO SIN STOCK/UBICACIÓN",VLOOKUP(SALIDA[[#This Row],[CODIGO]],STOCKSANLUIS[],6,FALSE))</f>
        <v>1</v>
      </c>
      <c r="F1612">
        <f>SALIDA[[#This Row],[CANTIDAD]]/SALIDA[[#This Row],[UND MEDIDA]]</f>
        <v>2</v>
      </c>
      <c r="G1612" t="str">
        <f>VLOOKUP(SALIDA[[#This Row],[CODIGO]],FAMILIAS[],4,FALSE)</f>
        <v>QUALITY</v>
      </c>
      <c r="H1612" s="10" t="str">
        <f>IF(VLOOKUP(SALIDA[[#This Row],[CODIGO]],STOCKSANLUIS[],7,FALSE)=0,"PRODUCTO SIN STOCK/UBICACIÓN",VLOOKUP(SALIDA[[#This Row],[CODIGO]],STOCKSANLUIS[],7,FALSE))</f>
        <v>A</v>
      </c>
      <c r="I1612" s="10"/>
      <c r="J1612" t="str">
        <f>SALIDA[[#This Row],[CODIGO]]&amp;"       "&amp;SALIDA[[#This Row],[FAMILIA]]</f>
        <v>03940       QUALITY</v>
      </c>
      <c r="K1612">
        <f>VLOOKUP(SALIDA[[#This Row],[CODIGO]],STOCK_STARSOFT[],5,FALSE)</f>
        <v>6.1661570000000001</v>
      </c>
      <c r="L1612">
        <f>SALIDA[[#This Row],[CANTIDAD]]*SALIDA[[#This Row],[PRECIO UND]]</f>
        <v>12.332314</v>
      </c>
    </row>
    <row r="1613" spans="1:12" x14ac:dyDescent="0.25">
      <c r="A1613" s="6" t="s">
        <v>3864</v>
      </c>
      <c r="B1613" s="100" t="str">
        <f>VLOOKUP(SALIDA[[#This Row],[CODIGO]],STOCKSANLUIS[],2,FALSE)</f>
        <v>CORTINA DE AIRE CENTRIFUGA DE 120 CM (48") - 220V/1PH/60HZ - STAR COLD - FM-3512S-L/Y-MC</v>
      </c>
      <c r="C1613" s="153">
        <v>45982</v>
      </c>
      <c r="D1613">
        <v>1</v>
      </c>
      <c r="E1613">
        <f>IF(VLOOKUP(SALIDA[[#This Row],[CODIGO]],STOCKSANLUIS[],6,FALSE)=0,"PRODUCTO SIN STOCK/UBICACIÓN",VLOOKUP(SALIDA[[#This Row],[CODIGO]],STOCKSANLUIS[],6,FALSE))</f>
        <v>1</v>
      </c>
      <c r="F1613">
        <f>SALIDA[[#This Row],[CANTIDAD]]/SALIDA[[#This Row],[UND MEDIDA]]</f>
        <v>1</v>
      </c>
      <c r="G1613" t="str">
        <f>VLOOKUP(SALIDA[[#This Row],[CODIGO]],FAMILIAS[],4,FALSE)</f>
        <v>STAR COLD</v>
      </c>
      <c r="H1613" s="10" t="str">
        <f>IF(VLOOKUP(SALIDA[[#This Row],[CODIGO]],STOCKSANLUIS[],7,FALSE)=0,"PRODUCTO SIN STOCK/UBICACIÓN",VLOOKUP(SALIDA[[#This Row],[CODIGO]],STOCKSANLUIS[],7,FALSE))</f>
        <v>B</v>
      </c>
      <c r="I1613" s="10" t="s">
        <v>19536</v>
      </c>
      <c r="J1613" t="str">
        <f>SALIDA[[#This Row],[CODIGO]]&amp;"       "&amp;SALIDA[[#This Row],[FAMILIA]]</f>
        <v>03291       STAR COLD</v>
      </c>
      <c r="K1613">
        <f>VLOOKUP(SALIDA[[#This Row],[CODIGO]],STOCK_STARSOFT[],5,FALSE)</f>
        <v>75.004047</v>
      </c>
      <c r="L1613">
        <f>SALIDA[[#This Row],[CANTIDAD]]*SALIDA[[#This Row],[PRECIO UND]]</f>
        <v>75.004047</v>
      </c>
    </row>
    <row r="1614" spans="1:12" x14ac:dyDescent="0.25">
      <c r="A1614" s="6" t="s">
        <v>2022</v>
      </c>
      <c r="B1614" s="100" t="str">
        <f>VLOOKUP(SALIDA[[#This Row],[CODIGO]],STOCKSANLUIS[],2,FALSE)</f>
        <v>CONTROLADOR DE TEMPERATURA DIGITAL TC-900E POWER - VER.07 - 115/220 VAC - FULL GAUGE</v>
      </c>
      <c r="C1614" s="153">
        <v>45982</v>
      </c>
      <c r="D1614">
        <v>1</v>
      </c>
      <c r="E1614">
        <f>IF(VLOOKUP(SALIDA[[#This Row],[CODIGO]],STOCKSANLUIS[],6,FALSE)=0,"PRODUCTO SIN STOCK/UBICACIÓN",VLOOKUP(SALIDA[[#This Row],[CODIGO]],STOCKSANLUIS[],6,FALSE))</f>
        <v>1</v>
      </c>
      <c r="F1614">
        <f>SALIDA[[#This Row],[CANTIDAD]]/SALIDA[[#This Row],[UND MEDIDA]]</f>
        <v>1</v>
      </c>
      <c r="G1614" t="str">
        <f>VLOOKUP(SALIDA[[#This Row],[CODIGO]],FAMILIAS[],4,FALSE)</f>
        <v>FULL GAUGE</v>
      </c>
      <c r="H1614" s="10" t="str">
        <f>IF(VLOOKUP(SALIDA[[#This Row],[CODIGO]],STOCKSANLUIS[],7,FALSE)=0,"PRODUCTO SIN STOCK/UBICACIÓN",VLOOKUP(SALIDA[[#This Row],[CODIGO]],STOCKSANLUIS[],7,FALSE))</f>
        <v>C</v>
      </c>
      <c r="I1614" s="10"/>
      <c r="J1614" t="str">
        <f>SALIDA[[#This Row],[CODIGO]]&amp;"       "&amp;SALIDA[[#This Row],[FAMILIA]]</f>
        <v>01785       FULL GAUGE</v>
      </c>
      <c r="K1614">
        <f>VLOOKUP(SALIDA[[#This Row],[CODIGO]],STOCK_STARSOFT[],5,FALSE)</f>
        <v>18.272079000000002</v>
      </c>
      <c r="L1614">
        <f>SALIDA[[#This Row],[CANTIDAD]]*SALIDA[[#This Row],[PRECIO UND]]</f>
        <v>18.272079000000002</v>
      </c>
    </row>
    <row r="1615" spans="1:12" x14ac:dyDescent="0.25">
      <c r="A1615" s="6" t="s">
        <v>19227</v>
      </c>
      <c r="B1615" s="100" t="str">
        <f>VLOOKUP(SALIDA[[#This Row],[CODIGO]],STOCKSANLUIS[],2,FALSE)</f>
        <v>EXTRACTOR HELICOCENTRIFUGO - DIAMETRO 200 MM (8") - 220V/1PH/60HZ - STAR COLD - MF-200P (EQV TD800/200)</v>
      </c>
      <c r="C1615" s="153">
        <v>45982</v>
      </c>
      <c r="D1615">
        <v>2</v>
      </c>
      <c r="E1615">
        <f>IF(VLOOKUP(SALIDA[[#This Row],[CODIGO]],STOCKSANLUIS[],6,FALSE)=0,"PRODUCTO SIN STOCK/UBICACIÓN",VLOOKUP(SALIDA[[#This Row],[CODIGO]],STOCKSANLUIS[],6,FALSE))</f>
        <v>1</v>
      </c>
      <c r="F1615">
        <f>SALIDA[[#This Row],[CANTIDAD]]/SALIDA[[#This Row],[UND MEDIDA]]</f>
        <v>2</v>
      </c>
      <c r="G1615" t="str">
        <f>VLOOKUP(SALIDA[[#This Row],[CODIGO]],FAMILIAS[],4,FALSE)</f>
        <v>STAR COLD</v>
      </c>
      <c r="H1615" s="10" t="str">
        <f>IF(VLOOKUP(SALIDA[[#This Row],[CODIGO]],STOCKSANLUIS[],7,FALSE)=0,"PRODUCTO SIN STOCK/UBICACIÓN",VLOOKUP(SALIDA[[#This Row],[CODIGO]],STOCKSANLUIS[],7,FALSE))</f>
        <v>A</v>
      </c>
      <c r="I1615" s="10"/>
      <c r="J1615" t="str">
        <f>SALIDA[[#This Row],[CODIGO]]&amp;"       "&amp;SALIDA[[#This Row],[FAMILIA]]</f>
        <v>03480       STAR COLD</v>
      </c>
      <c r="K1615">
        <f>VLOOKUP(SALIDA[[#This Row],[CODIGO]],STOCK_STARSOFT[],5,FALSE)</f>
        <v>21.215007</v>
      </c>
      <c r="L1615">
        <f>SALIDA[[#This Row],[CANTIDAD]]*SALIDA[[#This Row],[PRECIO UND]]</f>
        <v>42.430014</v>
      </c>
    </row>
    <row r="1616" spans="1:12" x14ac:dyDescent="0.25">
      <c r="A1616" s="6" t="s">
        <v>439</v>
      </c>
      <c r="B1616" s="100" t="str">
        <f>VLOOKUP(SALIDA[[#This Row],[CODIGO]],STOCKSANLUIS[],2,FALSE)</f>
        <v>ACEITE MINERAL 3G SUPER - 1 GALÓN - BVA</v>
      </c>
      <c r="C1616" s="153">
        <v>45982</v>
      </c>
      <c r="D1616">
        <v>1</v>
      </c>
      <c r="E1616">
        <f>IF(VLOOKUP(SALIDA[[#This Row],[CODIGO]],STOCKSANLUIS[],6,FALSE)=0,"PRODUCTO SIN STOCK/UBICACIÓN",VLOOKUP(SALIDA[[#This Row],[CODIGO]],STOCKSANLUIS[],6,FALSE))</f>
        <v>1</v>
      </c>
      <c r="F1616">
        <f>SALIDA[[#This Row],[CANTIDAD]]/SALIDA[[#This Row],[UND MEDIDA]]</f>
        <v>1</v>
      </c>
      <c r="G1616" t="str">
        <f>VLOOKUP(SALIDA[[#This Row],[CODIGO]],FAMILIAS[],4,FALSE)</f>
        <v>BVA</v>
      </c>
      <c r="H1616" s="10" t="str">
        <f>IF(VLOOKUP(SALIDA[[#This Row],[CODIGO]],STOCKSANLUIS[],7,FALSE)=0,"PRODUCTO SIN STOCK/UBICACIÓN",VLOOKUP(SALIDA[[#This Row],[CODIGO]],STOCKSANLUIS[],7,FALSE))</f>
        <v>C</v>
      </c>
      <c r="I1616" s="10"/>
      <c r="J1616" t="str">
        <f>SALIDA[[#This Row],[CODIGO]]&amp;"       "&amp;SALIDA[[#This Row],[FAMILIA]]</f>
        <v>00353       BVA</v>
      </c>
      <c r="K1616">
        <f>VLOOKUP(SALIDA[[#This Row],[CODIGO]],STOCK_STARSOFT[],5,FALSE)</f>
        <v>15.454063</v>
      </c>
      <c r="L1616">
        <f>SALIDA[[#This Row],[CANTIDAD]]*SALIDA[[#This Row],[PRECIO UND]]</f>
        <v>15.454063</v>
      </c>
    </row>
    <row r="1617" spans="1:12" x14ac:dyDescent="0.25">
      <c r="A1617" s="6" t="s">
        <v>947</v>
      </c>
      <c r="B1617" s="100" t="str">
        <f>VLOOKUP(SALIDA[[#This Row],[CODIGO]],STOCKSANLUIS[],2,FALSE)</f>
        <v>ELEMENTO TERMOSTATICO DANFOSS TES-12 COD. 067B3347</v>
      </c>
      <c r="C1617" s="153">
        <v>45982</v>
      </c>
      <c r="D1617">
        <v>1</v>
      </c>
      <c r="E1617">
        <f>IF(VLOOKUP(SALIDA[[#This Row],[CODIGO]],STOCKSANLUIS[],6,FALSE)=0,"PRODUCTO SIN STOCK/UBICACIÓN",VLOOKUP(SALIDA[[#This Row],[CODIGO]],STOCKSANLUIS[],6,FALSE))</f>
        <v>1</v>
      </c>
      <c r="F1617">
        <f>SALIDA[[#This Row],[CANTIDAD]]/SALIDA[[#This Row],[UND MEDIDA]]</f>
        <v>1</v>
      </c>
      <c r="G1617" t="str">
        <f>VLOOKUP(SALIDA[[#This Row],[CODIGO]],FAMILIAS[],4,FALSE)</f>
        <v>DANFOSS</v>
      </c>
      <c r="H1617" s="10" t="str">
        <f>IF(VLOOKUP(SALIDA[[#This Row],[CODIGO]],STOCKSANLUIS[],7,FALSE)=0,"PRODUCTO SIN STOCK/UBICACIÓN",VLOOKUP(SALIDA[[#This Row],[CODIGO]],STOCKSANLUIS[],7,FALSE))</f>
        <v>A</v>
      </c>
      <c r="I1617" s="10"/>
      <c r="J1617" t="str">
        <f>SALIDA[[#This Row],[CODIGO]]&amp;"       "&amp;SALIDA[[#This Row],[FAMILIA]]</f>
        <v>01011       DANFOSS</v>
      </c>
      <c r="K1617">
        <f>VLOOKUP(SALIDA[[#This Row],[CODIGO]],STOCK_STARSOFT[],5,FALSE)</f>
        <v>63.271506000000002</v>
      </c>
      <c r="L1617">
        <f>SALIDA[[#This Row],[CANTIDAD]]*SALIDA[[#This Row],[PRECIO UND]]</f>
        <v>63.271506000000002</v>
      </c>
    </row>
    <row r="1618" spans="1:12" x14ac:dyDescent="0.25">
      <c r="A1618" s="6" t="s">
        <v>259</v>
      </c>
      <c r="B1618" s="100" t="str">
        <f>VLOOKUP(SALIDA[[#This Row],[CODIGO]],STOCKSANLUIS[],2,FALSE)</f>
        <v>PLATINA KLEERSTRIP MAX BULLET HTP SILVER 2  PLOMO (60 CM)- 477600</v>
      </c>
      <c r="C1618" s="153">
        <v>45983</v>
      </c>
      <c r="D1618">
        <v>40</v>
      </c>
      <c r="E1618">
        <f>IF(VLOOKUP(SALIDA[[#This Row],[CODIGO]],STOCKSANLUIS[],6,FALSE)=0,"PRODUCTO SIN STOCK/UBICACIÓN",VLOOKUP(SALIDA[[#This Row],[CODIGO]],STOCKSANLUIS[],6,FALSE))</f>
        <v>1</v>
      </c>
      <c r="F1618">
        <f>SALIDA[[#This Row],[CANTIDAD]]/SALIDA[[#This Row],[UND MEDIDA]]</f>
        <v>40</v>
      </c>
      <c r="G1618" t="str">
        <f>VLOOKUP(SALIDA[[#This Row],[CODIGO]],FAMILIAS[],4,FALSE)</f>
        <v>ES ROBBINS</v>
      </c>
      <c r="H1618" s="10" t="str">
        <f>IF(VLOOKUP(SALIDA[[#This Row],[CODIGO]],STOCKSANLUIS[],7,FALSE)=0,"PRODUCTO SIN STOCK/UBICACIÓN",VLOOKUP(SALIDA[[#This Row],[CODIGO]],STOCKSANLUIS[],7,FALSE))</f>
        <v>C</v>
      </c>
      <c r="I1618" s="10"/>
      <c r="J1618" t="str">
        <f>SALIDA[[#This Row],[CODIGO]]&amp;"       "&amp;SALIDA[[#This Row],[FAMILIA]]</f>
        <v>00186       ES ROBBINS</v>
      </c>
      <c r="K1618">
        <f>VLOOKUP(SALIDA[[#This Row],[CODIGO]],STOCK_STARSOFT[],5,FALSE)</f>
        <v>4.3959429999999999</v>
      </c>
      <c r="L1618">
        <f>SALIDA[[#This Row],[CANTIDAD]]*SALIDA[[#This Row],[PRECIO UND]]</f>
        <v>175.83771999999999</v>
      </c>
    </row>
    <row r="1619" spans="1:12" x14ac:dyDescent="0.25">
      <c r="A1619" s="6" t="s">
        <v>3637</v>
      </c>
      <c r="B1619" s="100" t="str">
        <f>VLOOKUP(SALIDA[[#This Row],[CODIGO]],STOCKSANLUIS[],2,FALSE)</f>
        <v>MOTOVENTILADOR MAER FAN YDWF74L47P4-470N-400S (220V, 60HZ, 4 POLES, 1PH, CL.F, SUCTION)</v>
      </c>
      <c r="C1619" s="153">
        <v>45983</v>
      </c>
      <c r="D1619">
        <v>1</v>
      </c>
      <c r="E1619">
        <f>IF(VLOOKUP(SALIDA[[#This Row],[CODIGO]],STOCKSANLUIS[],6,FALSE)=0,"PRODUCTO SIN STOCK/UBICACIÓN",VLOOKUP(SALIDA[[#This Row],[CODIGO]],STOCKSANLUIS[],6,FALSE))</f>
        <v>1</v>
      </c>
      <c r="F1619">
        <f>SALIDA[[#This Row],[CANTIDAD]]/SALIDA[[#This Row],[UND MEDIDA]]</f>
        <v>1</v>
      </c>
      <c r="G1619" t="str">
        <f>VLOOKUP(SALIDA[[#This Row],[CODIGO]],FAMILIAS[],4,FALSE)</f>
        <v>MAER FAN</v>
      </c>
      <c r="H1619" s="10" t="str">
        <f>IF(VLOOKUP(SALIDA[[#This Row],[CODIGO]],STOCKSANLUIS[],7,FALSE)=0,"PRODUCTO SIN STOCK/UBICACIÓN",VLOOKUP(SALIDA[[#This Row],[CODIGO]],STOCKSANLUIS[],7,FALSE))</f>
        <v>C</v>
      </c>
      <c r="I1619" s="10"/>
      <c r="J1619" t="str">
        <f>SALIDA[[#This Row],[CODIGO]]&amp;"       "&amp;SALIDA[[#This Row],[FAMILIA]]</f>
        <v>03036       MAER FAN</v>
      </c>
      <c r="K1619">
        <f>VLOOKUP(SALIDA[[#This Row],[CODIGO]],STOCK_STARSOFT[],5,FALSE)</f>
        <v>32.505842000000001</v>
      </c>
      <c r="L1619">
        <f>SALIDA[[#This Row],[CANTIDAD]]*SALIDA[[#This Row],[PRECIO UND]]</f>
        <v>32.505842000000001</v>
      </c>
    </row>
    <row r="1620" spans="1:12" x14ac:dyDescent="0.25">
      <c r="A1620" s="6" t="s">
        <v>3154</v>
      </c>
      <c r="B1620" s="100" t="str">
        <f>VLOOKUP(SALIDA[[#This Row],[CODIGO]],STOCKSANLUIS[],2,FALSE)</f>
        <v>CONTROL REMOTO UNIVERSAL - KT-E08 - EVERWELL</v>
      </c>
      <c r="C1620" s="153">
        <v>45983</v>
      </c>
      <c r="D1620">
        <v>10</v>
      </c>
      <c r="E1620">
        <f>IF(VLOOKUP(SALIDA[[#This Row],[CODIGO]],STOCKSANLUIS[],6,FALSE)=0,"PRODUCTO SIN STOCK/UBICACIÓN",VLOOKUP(SALIDA[[#This Row],[CODIGO]],STOCKSANLUIS[],6,FALSE))</f>
        <v>1</v>
      </c>
      <c r="F1620">
        <f>SALIDA[[#This Row],[CANTIDAD]]/SALIDA[[#This Row],[UND MEDIDA]]</f>
        <v>10</v>
      </c>
      <c r="G1620" t="str">
        <f>VLOOKUP(SALIDA[[#This Row],[CODIGO]],FAMILIAS[],4,FALSE)</f>
        <v>EVERWELL</v>
      </c>
      <c r="H1620" s="10" t="str">
        <f>IF(VLOOKUP(SALIDA[[#This Row],[CODIGO]],STOCKSANLUIS[],7,FALSE)=0,"PRODUCTO SIN STOCK/UBICACIÓN",VLOOKUP(SALIDA[[#This Row],[CODIGO]],STOCKSANLUIS[],7,FALSE))</f>
        <v>A</v>
      </c>
      <c r="I1620" s="10"/>
      <c r="J1620" t="str">
        <f>SALIDA[[#This Row],[CODIGO]]&amp;"       "&amp;SALIDA[[#This Row],[FAMILIA]]</f>
        <v>02561       EVERWELL</v>
      </c>
      <c r="K1620">
        <f>VLOOKUP(SALIDA[[#This Row],[CODIGO]],STOCK_STARSOFT[],5,FALSE)</f>
        <v>1.971741</v>
      </c>
      <c r="L1620">
        <f>SALIDA[[#This Row],[CANTIDAD]]*SALIDA[[#This Row],[PRECIO UND]]</f>
        <v>19.717410000000001</v>
      </c>
    </row>
    <row r="1621" spans="1:12" x14ac:dyDescent="0.25">
      <c r="A1621" s="6" t="s">
        <v>3802</v>
      </c>
      <c r="B1621" s="100" t="str">
        <f>VLOOKUP(SALIDA[[#This Row],[CODIGO]],STOCKSANLUIS[],2,FALSE)</f>
        <v>GAS REFRIGERANTE R134A - 13.6KG FLYER</v>
      </c>
      <c r="C1621" s="153">
        <v>45983</v>
      </c>
      <c r="D1621">
        <v>2</v>
      </c>
      <c r="E1621">
        <f>IF(VLOOKUP(SALIDA[[#This Row],[CODIGO]],STOCKSANLUIS[],6,FALSE)=0,"PRODUCTO SIN STOCK/UBICACIÓN",VLOOKUP(SALIDA[[#This Row],[CODIGO]],STOCKSANLUIS[],6,FALSE))</f>
        <v>1</v>
      </c>
      <c r="F1621">
        <f>SALIDA[[#This Row],[CANTIDAD]]/SALIDA[[#This Row],[UND MEDIDA]]</f>
        <v>2</v>
      </c>
      <c r="G1621" t="str">
        <f>VLOOKUP(SALIDA[[#This Row],[CODIGO]],FAMILIAS[],4,FALSE)</f>
        <v>FLYER</v>
      </c>
      <c r="H1621" s="10" t="str">
        <f>IF(VLOOKUP(SALIDA[[#This Row],[CODIGO]],STOCKSANLUIS[],7,FALSE)=0,"PRODUCTO SIN STOCK/UBICACIÓN",VLOOKUP(SALIDA[[#This Row],[CODIGO]],STOCKSANLUIS[],7,FALSE))</f>
        <v>B</v>
      </c>
      <c r="I1621" s="10"/>
      <c r="J1621" t="str">
        <f>SALIDA[[#This Row],[CODIGO]]&amp;"       "&amp;SALIDA[[#This Row],[FAMILIA]]</f>
        <v>03241       FLYER</v>
      </c>
      <c r="K1621">
        <f>VLOOKUP(SALIDA[[#This Row],[CODIGO]],STOCK_STARSOFT[],5,FALSE)</f>
        <v>91.697573000000006</v>
      </c>
      <c r="L1621">
        <f>SALIDA[[#This Row],[CANTIDAD]]*SALIDA[[#This Row],[PRECIO UND]]</f>
        <v>183.39514600000001</v>
      </c>
    </row>
    <row r="1622" spans="1:12" x14ac:dyDescent="0.25">
      <c r="A1622" s="6" t="s">
        <v>3515</v>
      </c>
      <c r="B1622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1622" s="153">
        <v>45983</v>
      </c>
      <c r="D1622">
        <v>6</v>
      </c>
      <c r="E1622">
        <f>IF(VLOOKUP(SALIDA[[#This Row],[CODIGO]],STOCKSANLUIS[],6,FALSE)=0,"PRODUCTO SIN STOCK/UBICACIÓN",VLOOKUP(SALIDA[[#This Row],[CODIGO]],STOCKSANLUIS[],6,FALSE))</f>
        <v>1</v>
      </c>
      <c r="F1622">
        <f>SALIDA[[#This Row],[CANTIDAD]]/SALIDA[[#This Row],[UND MEDIDA]]</f>
        <v>6</v>
      </c>
      <c r="G1622" t="str">
        <f>VLOOKUP(SALIDA[[#This Row],[CODIGO]],FAMILIAS[],4,FALSE)</f>
        <v>JOHNSON CONTROLS</v>
      </c>
      <c r="H1622" s="10" t="str">
        <f>IF(VLOOKUP(SALIDA[[#This Row],[CODIGO]],STOCKSANLUIS[],7,FALSE)=0,"PRODUCTO SIN STOCK/UBICACIÓN",VLOOKUP(SALIDA[[#This Row],[CODIGO]],STOCKSANLUIS[],7,FALSE))</f>
        <v>A</v>
      </c>
      <c r="I1622" s="10"/>
      <c r="J1622" t="str">
        <f>SALIDA[[#This Row],[CODIGO]]&amp;"       "&amp;SALIDA[[#This Row],[FAMILIA]]</f>
        <v>02923       JOHNSON CONTROLS</v>
      </c>
      <c r="K1622">
        <f>VLOOKUP(SALIDA[[#This Row],[CODIGO]],STOCK_STARSOFT[],5,FALSE)</f>
        <v>35.575735000000002</v>
      </c>
      <c r="L1622">
        <f>SALIDA[[#This Row],[CANTIDAD]]*SALIDA[[#This Row],[PRECIO UND]]</f>
        <v>213.45441</v>
      </c>
    </row>
    <row r="1623" spans="1:12" x14ac:dyDescent="0.25">
      <c r="A1623" s="6" t="s">
        <v>2836</v>
      </c>
      <c r="B1623" s="100" t="str">
        <f>VLOOKUP(SALIDA[[#This Row],[CODIGO]],STOCKSANLUIS[],2,FALSE)</f>
        <v>GAS REFRIGERANTE FREON R-134A - 13.62 KG - CHINO - CHEMOURS</v>
      </c>
      <c r="C1623" s="153">
        <v>45983</v>
      </c>
      <c r="D1623">
        <v>10</v>
      </c>
      <c r="E1623">
        <f>IF(VLOOKUP(SALIDA[[#This Row],[CODIGO]],STOCKSANLUIS[],6,FALSE)=0,"PRODUCTO SIN STOCK/UBICACIÓN",VLOOKUP(SALIDA[[#This Row],[CODIGO]],STOCKSANLUIS[],6,FALSE))</f>
        <v>1</v>
      </c>
      <c r="F1623">
        <f>SALIDA[[#This Row],[CANTIDAD]]/SALIDA[[#This Row],[UND MEDIDA]]</f>
        <v>10</v>
      </c>
      <c r="G1623" t="str">
        <f>VLOOKUP(SALIDA[[#This Row],[CODIGO]],FAMILIAS[],4,FALSE)</f>
        <v>THE CHEMOURS</v>
      </c>
      <c r="H1623" s="10" t="str">
        <f>IF(VLOOKUP(SALIDA[[#This Row],[CODIGO]],STOCKSANLUIS[],7,FALSE)=0,"PRODUCTO SIN STOCK/UBICACIÓN",VLOOKUP(SALIDA[[#This Row],[CODIGO]],STOCKSANLUIS[],7,FALSE))</f>
        <v>C</v>
      </c>
      <c r="I1623" s="10"/>
      <c r="J1623" t="str">
        <f>SALIDA[[#This Row],[CODIGO]]&amp;"       "&amp;SALIDA[[#This Row],[FAMILIA]]</f>
        <v>02304       THE CHEMOURS</v>
      </c>
      <c r="K1623">
        <f>VLOOKUP(SALIDA[[#This Row],[CODIGO]],STOCK_STARSOFT[],5,FALSE)</f>
        <v>132.07079300000001</v>
      </c>
      <c r="L1623">
        <f>SALIDA[[#This Row],[CANTIDAD]]*SALIDA[[#This Row],[PRECIO UND]]</f>
        <v>1320.70793</v>
      </c>
    </row>
    <row r="1624" spans="1:12" x14ac:dyDescent="0.25">
      <c r="A1624" s="6" t="s">
        <v>2693</v>
      </c>
      <c r="B1624" s="100" t="str">
        <f>VLOOKUP(SALIDA[[#This Row],[CODIGO]],STOCKSANLUIS[],2,FALSE)</f>
        <v>GAS REFRIGERANTE FREON R-410A - 11.35 KG - CHINO - CHEMOURS</v>
      </c>
      <c r="C1624" s="153">
        <v>45983</v>
      </c>
      <c r="D1624">
        <v>8</v>
      </c>
      <c r="E1624">
        <f>IF(VLOOKUP(SALIDA[[#This Row],[CODIGO]],STOCKSANLUIS[],6,FALSE)=0,"PRODUCTO SIN STOCK/UBICACIÓN",VLOOKUP(SALIDA[[#This Row],[CODIGO]],STOCKSANLUIS[],6,FALSE))</f>
        <v>1</v>
      </c>
      <c r="F1624">
        <f>SALIDA[[#This Row],[CANTIDAD]]/SALIDA[[#This Row],[UND MEDIDA]]</f>
        <v>8</v>
      </c>
      <c r="G1624" t="str">
        <f>VLOOKUP(SALIDA[[#This Row],[CODIGO]],FAMILIAS[],4,FALSE)</f>
        <v>THE CHEMOURS</v>
      </c>
      <c r="H1624" s="10" t="str">
        <f>IF(VLOOKUP(SALIDA[[#This Row],[CODIGO]],STOCKSANLUIS[],7,FALSE)=0,"PRODUCTO SIN STOCK/UBICACIÓN",VLOOKUP(SALIDA[[#This Row],[CODIGO]],STOCKSANLUIS[],7,FALSE))</f>
        <v>C</v>
      </c>
      <c r="I1624" s="10"/>
      <c r="J1624" t="str">
        <f>SALIDA[[#This Row],[CODIGO]]&amp;"       "&amp;SALIDA[[#This Row],[FAMILIA]]</f>
        <v>02187       THE CHEMOURS</v>
      </c>
      <c r="K1624">
        <f>VLOOKUP(SALIDA[[#This Row],[CODIGO]],STOCK_STARSOFT[],5,FALSE)</f>
        <v>122.01251999999999</v>
      </c>
      <c r="L1624">
        <f>SALIDA[[#This Row],[CANTIDAD]]*SALIDA[[#This Row],[PRECIO UND]]</f>
        <v>976.10015999999996</v>
      </c>
    </row>
    <row r="1625" spans="1:12" x14ac:dyDescent="0.25">
      <c r="A1625" s="6" t="s">
        <v>21886</v>
      </c>
      <c r="B1625" s="100" t="str">
        <f>VLOOKUP(SALIDA[[#This Row],[CODIGO]],STOCKSANLUIS[],2,FALSE)</f>
        <v>COMPRESOR COPELAND USA 3.0 HP 220V/3PH/60HZ ZS21KAE-TF5-618 SCROLL R507/R404/R134A/R407C/R449A  - ALTA EFICIENCIA / BAJO RUIDO</v>
      </c>
      <c r="C1625" s="153">
        <v>45983</v>
      </c>
      <c r="D1625">
        <v>1</v>
      </c>
      <c r="E1625">
        <f>IF(VLOOKUP(SALIDA[[#This Row],[CODIGO]],STOCKSANLUIS[],6,FALSE)=0,"PRODUCTO SIN STOCK/UBICACIÓN",VLOOKUP(SALIDA[[#This Row],[CODIGO]],STOCKSANLUIS[],6,FALSE))</f>
        <v>1</v>
      </c>
      <c r="F1625">
        <f>SALIDA[[#This Row],[CANTIDAD]]/SALIDA[[#This Row],[UND MEDIDA]]</f>
        <v>1</v>
      </c>
      <c r="G1625" t="str">
        <f>VLOOKUP(SALIDA[[#This Row],[CODIGO]],FAMILIAS[],4,FALSE)</f>
        <v>COPELAND</v>
      </c>
      <c r="H1625" s="10" t="str">
        <f>IF(VLOOKUP(SALIDA[[#This Row],[CODIGO]],STOCKSANLUIS[],7,FALSE)=0,"PRODUCTO SIN STOCK/UBICACIÓN",VLOOKUP(SALIDA[[#This Row],[CODIGO]],STOCKSANLUIS[],7,FALSE))</f>
        <v>B/C</v>
      </c>
      <c r="I1625" s="10"/>
      <c r="J1625" t="str">
        <f>SALIDA[[#This Row],[CODIGO]]&amp;"       "&amp;SALIDA[[#This Row],[FAMILIA]]</f>
        <v>03520       COPELAND</v>
      </c>
      <c r="K1625">
        <f>VLOOKUP(SALIDA[[#This Row],[CODIGO]],STOCK_STARSOFT[],5,FALSE)</f>
        <v>541.234779</v>
      </c>
      <c r="L1625">
        <f>SALIDA[[#This Row],[CANTIDAD]]*SALIDA[[#This Row],[PRECIO UND]]</f>
        <v>541.234779</v>
      </c>
    </row>
    <row r="1626" spans="1:12" x14ac:dyDescent="0.25">
      <c r="A1626" s="6" t="s">
        <v>21902</v>
      </c>
      <c r="B1626" s="100" t="str">
        <f>VLOOKUP(SALIDA[[#This Row],[CODIGO]],STOCKSANLUIS[],2,FALSE)</f>
        <v xml:space="preserve">CALENTADOR DE CARTER PARA ZS21-38 220V </v>
      </c>
      <c r="C1626" s="153">
        <v>45983</v>
      </c>
      <c r="D1626">
        <v>1</v>
      </c>
      <c r="E1626">
        <f>IF(VLOOKUP(SALIDA[[#This Row],[CODIGO]],STOCKSANLUIS[],6,FALSE)=0,"PRODUCTO SIN STOCK/UBICACIÓN",VLOOKUP(SALIDA[[#This Row],[CODIGO]],STOCKSANLUIS[],6,FALSE))</f>
        <v>1</v>
      </c>
      <c r="F1626">
        <f>SALIDA[[#This Row],[CANTIDAD]]/SALIDA[[#This Row],[UND MEDIDA]]</f>
        <v>1</v>
      </c>
      <c r="G1626" t="str">
        <f>VLOOKUP(SALIDA[[#This Row],[CODIGO]],FAMILIAS[],4,FALSE)</f>
        <v>COPELAND</v>
      </c>
      <c r="H1626" s="10" t="str">
        <f>IF(VLOOKUP(SALIDA[[#This Row],[CODIGO]],STOCKSANLUIS[],7,FALSE)=0,"PRODUCTO SIN STOCK/UBICACIÓN",VLOOKUP(SALIDA[[#This Row],[CODIGO]],STOCKSANLUIS[],7,FALSE))</f>
        <v>C</v>
      </c>
      <c r="I1626" s="10"/>
      <c r="J1626" t="str">
        <f>SALIDA[[#This Row],[CODIGO]]&amp;"       "&amp;SALIDA[[#This Row],[FAMILIA]]</f>
        <v>03528       COPELAND</v>
      </c>
      <c r="K1626">
        <f>VLOOKUP(SALIDA[[#This Row],[CODIGO]],STOCK_STARSOFT[],5,FALSE)</f>
        <v>27.836219</v>
      </c>
      <c r="L1626">
        <f>SALIDA[[#This Row],[CANTIDAD]]*SALIDA[[#This Row],[PRECIO UND]]</f>
        <v>27.836219</v>
      </c>
    </row>
    <row r="1627" spans="1:12" x14ac:dyDescent="0.25">
      <c r="A1627" s="6" t="s">
        <v>21916</v>
      </c>
      <c r="B1627" s="100" t="str">
        <f>VLOOKUP(SALIDA[[#This Row],[CODIGO]],STOCKSANLUIS[],2,FALSE)</f>
        <v xml:space="preserve">MOLDED PLUG PARA BOMS -600 Y -618 </v>
      </c>
      <c r="C1627" s="153">
        <v>45983</v>
      </c>
      <c r="D1627">
        <v>1</v>
      </c>
      <c r="E1627">
        <f>IF(VLOOKUP(SALIDA[[#This Row],[CODIGO]],STOCKSANLUIS[],6,FALSE)=0,"PRODUCTO SIN STOCK/UBICACIÓN",VLOOKUP(SALIDA[[#This Row],[CODIGO]],STOCKSANLUIS[],6,FALSE))</f>
        <v>1</v>
      </c>
      <c r="F1627">
        <f>SALIDA[[#This Row],[CANTIDAD]]/SALIDA[[#This Row],[UND MEDIDA]]</f>
        <v>1</v>
      </c>
      <c r="G1627" t="str">
        <f>VLOOKUP(SALIDA[[#This Row],[CODIGO]],FAMILIAS[],4,FALSE)</f>
        <v>COPELAND</v>
      </c>
      <c r="H1627" s="10" t="str">
        <f>IF(VLOOKUP(SALIDA[[#This Row],[CODIGO]],STOCKSANLUIS[],7,FALSE)=0,"PRODUCTO SIN STOCK/UBICACIÓN",VLOOKUP(SALIDA[[#This Row],[CODIGO]],STOCKSANLUIS[],7,FALSE))</f>
        <v>C</v>
      </c>
      <c r="I1627" s="10"/>
      <c r="J1627" t="str">
        <f>SALIDA[[#This Row],[CODIGO]]&amp;"       "&amp;SALIDA[[#This Row],[FAMILIA]]</f>
        <v>03535       COPELAND</v>
      </c>
      <c r="K1627">
        <f>VLOOKUP(SALIDA[[#This Row],[CODIGO]],STOCK_STARSOFT[],5,FALSE)</f>
        <v>14.406181999999999</v>
      </c>
      <c r="L1627">
        <f>SALIDA[[#This Row],[CANTIDAD]]*SALIDA[[#This Row],[PRECIO UND]]</f>
        <v>14.406181999999999</v>
      </c>
    </row>
    <row r="1628" spans="1:12" x14ac:dyDescent="0.25">
      <c r="A1628" s="6" t="s">
        <v>3643</v>
      </c>
      <c r="B1628" s="100" t="str">
        <f>VLOOKUP(SALIDA[[#This Row],[CODIGO]],STOCKSANLUIS[],2,FALSE)</f>
        <v>MOTOVENTILADOR DE 7 WATTS 220V/1PH/60HZ INC. HELICE DE 200MM Y BASE</v>
      </c>
      <c r="C1628" s="153">
        <v>45983</v>
      </c>
      <c r="D1628">
        <v>1</v>
      </c>
      <c r="E1628">
        <f>IF(VLOOKUP(SALIDA[[#This Row],[CODIGO]],STOCKSANLUIS[],6,FALSE)=0,"PRODUCTO SIN STOCK/UBICACIÓN",VLOOKUP(SALIDA[[#This Row],[CODIGO]],STOCKSANLUIS[],6,FALSE))</f>
        <v>1</v>
      </c>
      <c r="F1628">
        <f>SALIDA[[#This Row],[CANTIDAD]]/SALIDA[[#This Row],[UND MEDIDA]]</f>
        <v>1</v>
      </c>
      <c r="G1628" t="str">
        <f>VLOOKUP(SALIDA[[#This Row],[CODIGO]],FAMILIAS[],4,FALSE)</f>
        <v>MAER FAN</v>
      </c>
      <c r="H1628" s="10" t="str">
        <f>IF(VLOOKUP(SALIDA[[#This Row],[CODIGO]],STOCKSANLUIS[],7,FALSE)=0,"PRODUCTO SIN STOCK/UBICACIÓN",VLOOKUP(SALIDA[[#This Row],[CODIGO]],STOCKSANLUIS[],7,FALSE))</f>
        <v>C</v>
      </c>
      <c r="I1628" s="10"/>
      <c r="J1628" t="str">
        <f>SALIDA[[#This Row],[CODIGO]]&amp;"       "&amp;SALIDA[[#This Row],[FAMILIA]]</f>
        <v>03039       MAER FAN</v>
      </c>
      <c r="K1628">
        <f>VLOOKUP(SALIDA[[#This Row],[CODIGO]],STOCK_STARSOFT[],5,FALSE)</f>
        <v>6.73</v>
      </c>
      <c r="L1628">
        <f>SALIDA[[#This Row],[CANTIDAD]]*SALIDA[[#This Row],[PRECIO UND]]</f>
        <v>6.73</v>
      </c>
    </row>
    <row r="1629" spans="1:12" x14ac:dyDescent="0.25">
      <c r="A1629" s="6" t="s">
        <v>2232</v>
      </c>
      <c r="B1629" s="100" t="str">
        <f>VLOOKUP(SALIDA[[#This Row],[CODIGO]],STOCKSANLUIS[],2,FALSE)</f>
        <v>VÁLVULA EQUILIBRADORA 2230 FI0 0845 P/PARED C/RESISTENCIA - (700-1000 M3) - VÁLVULA DE ALIVIO DE PRESIÓN CAFF</v>
      </c>
      <c r="C1629" s="153">
        <v>45985</v>
      </c>
      <c r="D1629">
        <v>2</v>
      </c>
      <c r="E1629">
        <f>IF(VLOOKUP(SALIDA[[#This Row],[CODIGO]],STOCKSANLUIS[],6,FALSE)=0,"PRODUCTO SIN STOCK/UBICACIÓN",VLOOKUP(SALIDA[[#This Row],[CODIGO]],STOCKSANLUIS[],6,FALSE))</f>
        <v>1</v>
      </c>
      <c r="F1629">
        <f>SALIDA[[#This Row],[CANTIDAD]]/SALIDA[[#This Row],[UND MEDIDA]]</f>
        <v>2</v>
      </c>
      <c r="G1629" t="str">
        <f>VLOOKUP(SALIDA[[#This Row],[CODIGO]],FAMILIAS[],4,FALSE)</f>
        <v>CAFF</v>
      </c>
      <c r="H1629" s="10" t="str">
        <f>IF(VLOOKUP(SALIDA[[#This Row],[CODIGO]],STOCKSANLUIS[],7,FALSE)=0,"PRODUCTO SIN STOCK/UBICACIÓN",VLOOKUP(SALIDA[[#This Row],[CODIGO]],STOCKSANLUIS[],7,FALSE))</f>
        <v>B</v>
      </c>
      <c r="I1629" s="10" t="s">
        <v>19536</v>
      </c>
      <c r="J1629" t="str">
        <f>SALIDA[[#This Row],[CODIGO]]&amp;"       "&amp;SALIDA[[#This Row],[FAMILIA]]</f>
        <v>01900       CAFF</v>
      </c>
      <c r="K1629">
        <f>VLOOKUP(SALIDA[[#This Row],[CODIGO]],STOCK_STARSOFT[],5,FALSE)</f>
        <v>213.16916499999999</v>
      </c>
      <c r="L1629">
        <f>SALIDA[[#This Row],[CANTIDAD]]*SALIDA[[#This Row],[PRECIO UND]]</f>
        <v>426.33832999999998</v>
      </c>
    </row>
    <row r="1630" spans="1:12" x14ac:dyDescent="0.25">
      <c r="A1630" s="6" t="s">
        <v>3609</v>
      </c>
      <c r="B1630" s="100" t="str">
        <f>VLOOKUP(SALIDA[[#This Row],[CODIGO]],STOCKSANLUIS[],2,FALSE)</f>
        <v>MINI BOMBA SMART ELECTRIC SPS-66 DE 110-240V MINISLIM SERIES 66 FT LIFT</v>
      </c>
      <c r="C1630" s="153">
        <v>45985</v>
      </c>
      <c r="D1630">
        <v>1</v>
      </c>
      <c r="E1630">
        <f>IF(VLOOKUP(SALIDA[[#This Row],[CODIGO]],STOCKSANLUIS[],6,FALSE)=0,"PRODUCTO SIN STOCK/UBICACIÓN",VLOOKUP(SALIDA[[#This Row],[CODIGO]],STOCKSANLUIS[],6,FALSE))</f>
        <v>1</v>
      </c>
      <c r="F1630">
        <f>SALIDA[[#This Row],[CANTIDAD]]/SALIDA[[#This Row],[UND MEDIDA]]</f>
        <v>1</v>
      </c>
      <c r="G1630" t="str">
        <f>VLOOKUP(SALIDA[[#This Row],[CODIGO]],FAMILIAS[],4,FALSE)</f>
        <v>SMART ELECTRIC</v>
      </c>
      <c r="H1630" s="10" t="str">
        <f>IF(VLOOKUP(SALIDA[[#This Row],[CODIGO]],STOCKSANLUIS[],7,FALSE)=0,"PRODUCTO SIN STOCK/UBICACIÓN",VLOOKUP(SALIDA[[#This Row],[CODIGO]],STOCKSANLUIS[],7,FALSE))</f>
        <v>C</v>
      </c>
      <c r="I1630" s="10"/>
      <c r="J1630" t="str">
        <f>SALIDA[[#This Row],[CODIGO]]&amp;"       "&amp;SALIDA[[#This Row],[FAMILIA]]</f>
        <v>03007       SMART ELECTRIC</v>
      </c>
      <c r="K1630">
        <f>VLOOKUP(SALIDA[[#This Row],[CODIGO]],STOCK_STARSOFT[],5,FALSE)</f>
        <v>27.973208</v>
      </c>
      <c r="L1630">
        <f>SALIDA[[#This Row],[CANTIDAD]]*SALIDA[[#This Row],[PRECIO UND]]</f>
        <v>27.973208</v>
      </c>
    </row>
    <row r="1631" spans="1:12" x14ac:dyDescent="0.25">
      <c r="A1631" s="6" t="s">
        <v>3678</v>
      </c>
      <c r="B1631" s="100" t="str">
        <f>VLOOKUP(SALIDA[[#This Row],[CODIGO]],STOCKSANLUIS[],2,FALSE)</f>
        <v>RESISTENCIA SILICONADA POTENCIA CONSTANTE TECNOLATINA - TPC-M - 40W/M - 220V</v>
      </c>
      <c r="C1631" s="153">
        <v>45985</v>
      </c>
      <c r="D1631">
        <v>33</v>
      </c>
      <c r="E1631">
        <f>IF(VLOOKUP(SALIDA[[#This Row],[CODIGO]],STOCKSANLUIS[],6,FALSE)=0,"PRODUCTO SIN STOCK/UBICACIÓN",VLOOKUP(SALIDA[[#This Row],[CODIGO]],STOCKSANLUIS[],6,FALSE))</f>
        <v>100</v>
      </c>
      <c r="F1631">
        <f>SALIDA[[#This Row],[CANTIDAD]]/SALIDA[[#This Row],[UND MEDIDA]]</f>
        <v>0.33</v>
      </c>
      <c r="G1631" t="str">
        <f>VLOOKUP(SALIDA[[#This Row],[CODIGO]],FAMILIAS[],4,FALSE)</f>
        <v>TECNOLATINA</v>
      </c>
      <c r="H1631" s="10" t="str">
        <f>IF(VLOOKUP(SALIDA[[#This Row],[CODIGO]],STOCKSANLUIS[],7,FALSE)=0,"PRODUCTO SIN STOCK/UBICACIÓN",VLOOKUP(SALIDA[[#This Row],[CODIGO]],STOCKSANLUIS[],7,FALSE))</f>
        <v>C</v>
      </c>
      <c r="I1631" s="10"/>
      <c r="J1631" t="str">
        <f>SALIDA[[#This Row],[CODIGO]]&amp;"       "&amp;SALIDA[[#This Row],[FAMILIA]]</f>
        <v>03059       TECNOLATINA</v>
      </c>
      <c r="K1631">
        <f>VLOOKUP(SALIDA[[#This Row],[CODIGO]],STOCK_STARSOFT[],5,FALSE)</f>
        <v>1.9391890000000001</v>
      </c>
      <c r="L1631">
        <f>SALIDA[[#This Row],[CANTIDAD]]*SALIDA[[#This Row],[PRECIO UND]]</f>
        <v>63.993237000000001</v>
      </c>
    </row>
    <row r="1632" spans="1:12" x14ac:dyDescent="0.25">
      <c r="A1632" s="6" t="s">
        <v>19300</v>
      </c>
      <c r="B1632" s="100" t="str">
        <f>VLOOKUP(SALIDA[[#This Row],[CODIGO]],STOCKSANLUIS[],2,FALSE)</f>
        <v>CINTA ADHESIVA FOAM QTF-230E - 1/8" X 2" X 32.8´ (3MM X 50MM X 10M) - EVERFROST - HIGH QUALITY</v>
      </c>
      <c r="C1632" s="153">
        <v>45985</v>
      </c>
      <c r="D1632">
        <v>1</v>
      </c>
      <c r="E1632">
        <f>IF(VLOOKUP(SALIDA[[#This Row],[CODIGO]],STOCKSANLUIS[],6,FALSE)=0,"PRODUCTO SIN STOCK/UBICACIÓN",VLOOKUP(SALIDA[[#This Row],[CODIGO]],STOCKSANLUIS[],6,FALSE))</f>
        <v>1</v>
      </c>
      <c r="F1632">
        <f>SALIDA[[#This Row],[CANTIDAD]]/SALIDA[[#This Row],[UND MEDIDA]]</f>
        <v>1</v>
      </c>
      <c r="G1632" t="str">
        <f>VLOOKUP(SALIDA[[#This Row],[CODIGO]],FAMILIAS[],4,FALSE)</f>
        <v>EVERFROST</v>
      </c>
      <c r="H1632" s="10" t="str">
        <f>IF(VLOOKUP(SALIDA[[#This Row],[CODIGO]],STOCKSANLUIS[],7,FALSE)=0,"PRODUCTO SIN STOCK/UBICACIÓN",VLOOKUP(SALIDA[[#This Row],[CODIGO]],STOCKSANLUIS[],7,FALSE))</f>
        <v>C</v>
      </c>
      <c r="I1632" s="10"/>
      <c r="J1632" t="str">
        <f>SALIDA[[#This Row],[CODIGO]]&amp;"       "&amp;SALIDA[[#This Row],[FAMILIA]]</f>
        <v>03490       EVERFROST</v>
      </c>
      <c r="K1632">
        <f>VLOOKUP(SALIDA[[#This Row],[CODIGO]],STOCK_STARSOFT[],5,FALSE)</f>
        <v>1.3047420000000001</v>
      </c>
      <c r="L1632">
        <f>SALIDA[[#This Row],[CANTIDAD]]*SALIDA[[#This Row],[PRECIO UND]]</f>
        <v>1.3047420000000001</v>
      </c>
    </row>
    <row r="1633" spans="1:12" x14ac:dyDescent="0.25">
      <c r="A1633" s="6" t="s">
        <v>3678</v>
      </c>
      <c r="B1633" s="100" t="str">
        <f>VLOOKUP(SALIDA[[#This Row],[CODIGO]],STOCKSANLUIS[],2,FALSE)</f>
        <v>RESISTENCIA SILICONADA POTENCIA CONSTANTE TECNOLATINA - TPC-M - 40W/M - 220V</v>
      </c>
      <c r="C1633" s="153">
        <v>45983</v>
      </c>
      <c r="D1633">
        <v>20</v>
      </c>
      <c r="E1633">
        <f>IF(VLOOKUP(SALIDA[[#This Row],[CODIGO]],STOCKSANLUIS[],6,FALSE)=0,"PRODUCTO SIN STOCK/UBICACIÓN",VLOOKUP(SALIDA[[#This Row],[CODIGO]],STOCKSANLUIS[],6,FALSE))</f>
        <v>100</v>
      </c>
      <c r="F1633">
        <f>SALIDA[[#This Row],[CANTIDAD]]/SALIDA[[#This Row],[UND MEDIDA]]</f>
        <v>0.2</v>
      </c>
      <c r="G1633" t="str">
        <f>VLOOKUP(SALIDA[[#This Row],[CODIGO]],FAMILIAS[],4,FALSE)</f>
        <v>TECNOLATINA</v>
      </c>
      <c r="H1633" s="10" t="str">
        <f>IF(VLOOKUP(SALIDA[[#This Row],[CODIGO]],STOCKSANLUIS[],7,FALSE)=0,"PRODUCTO SIN STOCK/UBICACIÓN",VLOOKUP(SALIDA[[#This Row],[CODIGO]],STOCKSANLUIS[],7,FALSE))</f>
        <v>C</v>
      </c>
      <c r="I1633" s="10"/>
      <c r="J1633" t="str">
        <f>SALIDA[[#This Row],[CODIGO]]&amp;"       "&amp;SALIDA[[#This Row],[FAMILIA]]</f>
        <v>03059       TECNOLATINA</v>
      </c>
      <c r="K1633">
        <f>VLOOKUP(SALIDA[[#This Row],[CODIGO]],STOCK_STARSOFT[],5,FALSE)</f>
        <v>1.9391890000000001</v>
      </c>
      <c r="L1633">
        <f>SALIDA[[#This Row],[CANTIDAD]]*SALIDA[[#This Row],[PRECIO UND]]</f>
        <v>38.78378</v>
      </c>
    </row>
    <row r="1634" spans="1:12" x14ac:dyDescent="0.25">
      <c r="A1634" s="6" t="s">
        <v>3635</v>
      </c>
      <c r="B1634" s="100" t="str">
        <f>VLOOKUP(SALIDA[[#This Row],[CODIGO]],STOCKSANLUIS[],2,FALSE)</f>
        <v>MOTOVENTILADOR MAER FAN YDWF68L35P4-360N-300S (220V, 60HZ, 4 POLES, 1PH, CL.F, SUCTION)</v>
      </c>
      <c r="C1634" s="153">
        <v>45985</v>
      </c>
      <c r="D1634">
        <v>3</v>
      </c>
      <c r="E1634">
        <f>IF(VLOOKUP(SALIDA[[#This Row],[CODIGO]],STOCKSANLUIS[],6,FALSE)=0,"PRODUCTO SIN STOCK/UBICACIÓN",VLOOKUP(SALIDA[[#This Row],[CODIGO]],STOCKSANLUIS[],6,FALSE))</f>
        <v>1</v>
      </c>
      <c r="F1634">
        <f>SALIDA[[#This Row],[CANTIDAD]]/SALIDA[[#This Row],[UND MEDIDA]]</f>
        <v>3</v>
      </c>
      <c r="G1634" t="str">
        <f>VLOOKUP(SALIDA[[#This Row],[CODIGO]],FAMILIAS[],4,FALSE)</f>
        <v>MAER FAN</v>
      </c>
      <c r="H1634" s="10" t="str">
        <f>IF(VLOOKUP(SALIDA[[#This Row],[CODIGO]],STOCKSANLUIS[],7,FALSE)=0,"PRODUCTO SIN STOCK/UBICACIÓN",VLOOKUP(SALIDA[[#This Row],[CODIGO]],STOCKSANLUIS[],7,FALSE))</f>
        <v>C</v>
      </c>
      <c r="I1634" s="10"/>
      <c r="J1634" t="str">
        <f>SALIDA[[#This Row],[CODIGO]]&amp;"       "&amp;SALIDA[[#This Row],[FAMILIA]]</f>
        <v>03035       MAER FAN</v>
      </c>
      <c r="K1634">
        <f>VLOOKUP(SALIDA[[#This Row],[CODIGO]],STOCK_STARSOFT[],5,FALSE)</f>
        <v>22.768464000000002</v>
      </c>
      <c r="L1634">
        <f>SALIDA[[#This Row],[CANTIDAD]]*SALIDA[[#This Row],[PRECIO UND]]</f>
        <v>68.305392000000012</v>
      </c>
    </row>
    <row r="1635" spans="1:12" x14ac:dyDescent="0.25">
      <c r="A1635" s="6" t="s">
        <v>3802</v>
      </c>
      <c r="B1635" s="100" t="str">
        <f>VLOOKUP(SALIDA[[#This Row],[CODIGO]],STOCKSANLUIS[],2,FALSE)</f>
        <v>GAS REFRIGERANTE R134A - 13.6KG FLYER</v>
      </c>
      <c r="C1635" s="153">
        <v>45985</v>
      </c>
      <c r="D1635">
        <v>1</v>
      </c>
      <c r="E1635">
        <f>IF(VLOOKUP(SALIDA[[#This Row],[CODIGO]],STOCKSANLUIS[],6,FALSE)=0,"PRODUCTO SIN STOCK/UBICACIÓN",VLOOKUP(SALIDA[[#This Row],[CODIGO]],STOCKSANLUIS[],6,FALSE))</f>
        <v>1</v>
      </c>
      <c r="F1635">
        <f>SALIDA[[#This Row],[CANTIDAD]]/SALIDA[[#This Row],[UND MEDIDA]]</f>
        <v>1</v>
      </c>
      <c r="G1635" t="str">
        <f>VLOOKUP(SALIDA[[#This Row],[CODIGO]],FAMILIAS[],4,FALSE)</f>
        <v>FLYER</v>
      </c>
      <c r="H1635" s="10" t="str">
        <f>IF(VLOOKUP(SALIDA[[#This Row],[CODIGO]],STOCKSANLUIS[],7,FALSE)=0,"PRODUCTO SIN STOCK/UBICACIÓN",VLOOKUP(SALIDA[[#This Row],[CODIGO]],STOCKSANLUIS[],7,FALSE))</f>
        <v>B</v>
      </c>
      <c r="I1635" s="10"/>
      <c r="J1635" t="str">
        <f>SALIDA[[#This Row],[CODIGO]]&amp;"       "&amp;SALIDA[[#This Row],[FAMILIA]]</f>
        <v>03241       FLYER</v>
      </c>
      <c r="K1635">
        <f>VLOOKUP(SALIDA[[#This Row],[CODIGO]],STOCK_STARSOFT[],5,FALSE)</f>
        <v>91.697573000000006</v>
      </c>
      <c r="L1635">
        <f>SALIDA[[#This Row],[CANTIDAD]]*SALIDA[[#This Row],[PRECIO UND]]</f>
        <v>91.697573000000006</v>
      </c>
    </row>
    <row r="1636" spans="1:12" x14ac:dyDescent="0.25">
      <c r="A1636" s="6" t="s">
        <v>155</v>
      </c>
      <c r="B1636" s="100" t="str">
        <f>VLOOKUP(SALIDA[[#This Row],[CODIGO]],STOCKSANLUIS[],2,FALSE)</f>
        <v>FILTRO DE IMPUREZAS DANFOSS 48-F - 023U1921</v>
      </c>
      <c r="C1636" s="153">
        <v>45985</v>
      </c>
      <c r="D1636">
        <v>4</v>
      </c>
      <c r="E1636">
        <f>IF(VLOOKUP(SALIDA[[#This Row],[CODIGO]],STOCKSANLUIS[],6,FALSE)=0,"PRODUCTO SIN STOCK/UBICACIÓN",VLOOKUP(SALIDA[[#This Row],[CODIGO]],STOCKSANLUIS[],6,FALSE))</f>
        <v>1</v>
      </c>
      <c r="F1636">
        <f>SALIDA[[#This Row],[CANTIDAD]]/SALIDA[[#This Row],[UND MEDIDA]]</f>
        <v>4</v>
      </c>
      <c r="G1636" t="str">
        <f>VLOOKUP(SALIDA[[#This Row],[CODIGO]],FAMILIAS[],4,FALSE)</f>
        <v>DANFOSS</v>
      </c>
      <c r="H1636" s="10" t="str">
        <f>IF(VLOOKUP(SALIDA[[#This Row],[CODIGO]],STOCKSANLUIS[],7,FALSE)=0,"PRODUCTO SIN STOCK/UBICACIÓN",VLOOKUP(SALIDA[[#This Row],[CODIGO]],STOCKSANLUIS[],7,FALSE))</f>
        <v>A</v>
      </c>
      <c r="I1636" s="10"/>
      <c r="J1636" t="str">
        <f>SALIDA[[#This Row],[CODIGO]]&amp;"       "&amp;SALIDA[[#This Row],[FAMILIA]]</f>
        <v>00096       DANFOSS</v>
      </c>
      <c r="K1636">
        <f>VLOOKUP(SALIDA[[#This Row],[CODIGO]],STOCK_STARSOFT[],5,FALSE)</f>
        <v>14.837078999999999</v>
      </c>
      <c r="L1636">
        <f>SALIDA[[#This Row],[CANTIDAD]]*SALIDA[[#This Row],[PRECIO UND]]</f>
        <v>59.348315999999997</v>
      </c>
    </row>
    <row r="1637" spans="1:12" x14ac:dyDescent="0.25">
      <c r="A1637" s="6" t="s">
        <v>155</v>
      </c>
      <c r="B1637" s="100" t="str">
        <f>VLOOKUP(SALIDA[[#This Row],[CODIGO]],STOCKSANLUIS[],2,FALSE)</f>
        <v>FILTRO DE IMPUREZAS DANFOSS 48-F - 023U1921</v>
      </c>
      <c r="C1637" s="153">
        <v>45985</v>
      </c>
      <c r="D1637">
        <v>1</v>
      </c>
      <c r="E1637">
        <f>IF(VLOOKUP(SALIDA[[#This Row],[CODIGO]],STOCKSANLUIS[],6,FALSE)=0,"PRODUCTO SIN STOCK/UBICACIÓN",VLOOKUP(SALIDA[[#This Row],[CODIGO]],STOCKSANLUIS[],6,FALSE))</f>
        <v>1</v>
      </c>
      <c r="F1637">
        <f>SALIDA[[#This Row],[CANTIDAD]]/SALIDA[[#This Row],[UND MEDIDA]]</f>
        <v>1</v>
      </c>
      <c r="G1637" t="str">
        <f>VLOOKUP(SALIDA[[#This Row],[CODIGO]],FAMILIAS[],4,FALSE)</f>
        <v>DANFOSS</v>
      </c>
      <c r="H1637" s="10" t="str">
        <f>IF(VLOOKUP(SALIDA[[#This Row],[CODIGO]],STOCKSANLUIS[],7,FALSE)=0,"PRODUCTO SIN STOCK/UBICACIÓN",VLOOKUP(SALIDA[[#This Row],[CODIGO]],STOCKSANLUIS[],7,FALSE))</f>
        <v>A</v>
      </c>
      <c r="I1637" s="10"/>
      <c r="J1637" t="str">
        <f>SALIDA[[#This Row],[CODIGO]]&amp;"       "&amp;SALIDA[[#This Row],[FAMILIA]]</f>
        <v>00096       DANFOSS</v>
      </c>
      <c r="K1637">
        <f>VLOOKUP(SALIDA[[#This Row],[CODIGO]],STOCK_STARSOFT[],5,FALSE)</f>
        <v>14.837078999999999</v>
      </c>
      <c r="L1637">
        <f>SALIDA[[#This Row],[CANTIDAD]]*SALIDA[[#This Row],[PRECIO UND]]</f>
        <v>14.837078999999999</v>
      </c>
    </row>
    <row r="1638" spans="1:12" x14ac:dyDescent="0.25">
      <c r="A1638" s="6" t="s">
        <v>589</v>
      </c>
      <c r="B1638" s="100" t="str">
        <f>VLOOKUP(SALIDA[[#This Row],[CODIGO]],STOCKSANLUIS[],2,FALSE)</f>
        <v>FILTRO CERAMICO SECADO ELEVADO DANFOSS 48-DC  CON JUNTA- 023U4381</v>
      </c>
      <c r="C1638" s="153">
        <v>45985</v>
      </c>
      <c r="D1638">
        <v>2</v>
      </c>
      <c r="E1638">
        <f>IF(VLOOKUP(SALIDA[[#This Row],[CODIGO]],STOCKSANLUIS[],6,FALSE)=0,"PRODUCTO SIN STOCK/UBICACIÓN",VLOOKUP(SALIDA[[#This Row],[CODIGO]],STOCKSANLUIS[],6,FALSE))</f>
        <v>1</v>
      </c>
      <c r="F1638">
        <f>SALIDA[[#This Row],[CANTIDAD]]/SALIDA[[#This Row],[UND MEDIDA]]</f>
        <v>2</v>
      </c>
      <c r="G1638" t="str">
        <f>VLOOKUP(SALIDA[[#This Row],[CODIGO]],FAMILIAS[],4,FALSE)</f>
        <v>DANFOSS</v>
      </c>
      <c r="H1638" s="10" t="str">
        <f>IF(VLOOKUP(SALIDA[[#This Row],[CODIGO]],STOCKSANLUIS[],7,FALSE)=0,"PRODUCTO SIN STOCK/UBICACIÓN",VLOOKUP(SALIDA[[#This Row],[CODIGO]],STOCKSANLUIS[],7,FALSE))</f>
        <v>A</v>
      </c>
      <c r="I1638" s="10"/>
      <c r="J1638" t="str">
        <f>SALIDA[[#This Row],[CODIGO]]&amp;"       "&amp;SALIDA[[#This Row],[FAMILIA]]</f>
        <v>00572       DANFOSS</v>
      </c>
      <c r="K1638">
        <f>VLOOKUP(SALIDA[[#This Row],[CODIGO]],STOCK_STARSOFT[],5,FALSE)</f>
        <v>10.412293999999999</v>
      </c>
      <c r="L1638">
        <f>SALIDA[[#This Row],[CANTIDAD]]*SALIDA[[#This Row],[PRECIO UND]]</f>
        <v>20.824587999999999</v>
      </c>
    </row>
    <row r="1639" spans="1:12" x14ac:dyDescent="0.25">
      <c r="A1639" s="6" t="s">
        <v>3515</v>
      </c>
      <c r="B1639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1639" s="153">
        <v>45985</v>
      </c>
      <c r="D1639">
        <v>1</v>
      </c>
      <c r="E1639">
        <f>IF(VLOOKUP(SALIDA[[#This Row],[CODIGO]],STOCKSANLUIS[],6,FALSE)=0,"PRODUCTO SIN STOCK/UBICACIÓN",VLOOKUP(SALIDA[[#This Row],[CODIGO]],STOCKSANLUIS[],6,FALSE))</f>
        <v>1</v>
      </c>
      <c r="F1639">
        <f>SALIDA[[#This Row],[CANTIDAD]]/SALIDA[[#This Row],[UND MEDIDA]]</f>
        <v>1</v>
      </c>
      <c r="G1639" t="str">
        <f>VLOOKUP(SALIDA[[#This Row],[CODIGO]],FAMILIAS[],4,FALSE)</f>
        <v>JOHNSON CONTROLS</v>
      </c>
      <c r="H1639" s="10" t="str">
        <f>IF(VLOOKUP(SALIDA[[#This Row],[CODIGO]],STOCKSANLUIS[],7,FALSE)=0,"PRODUCTO SIN STOCK/UBICACIÓN",VLOOKUP(SALIDA[[#This Row],[CODIGO]],STOCKSANLUIS[],7,FALSE))</f>
        <v>A</v>
      </c>
      <c r="I1639" s="10"/>
      <c r="J1639" t="str">
        <f>SALIDA[[#This Row],[CODIGO]]&amp;"       "&amp;SALIDA[[#This Row],[FAMILIA]]</f>
        <v>02923       JOHNSON CONTROLS</v>
      </c>
      <c r="K1639">
        <f>VLOOKUP(SALIDA[[#This Row],[CODIGO]],STOCK_STARSOFT[],5,FALSE)</f>
        <v>35.575735000000002</v>
      </c>
      <c r="L1639">
        <f>SALIDA[[#This Row],[CANTIDAD]]*SALIDA[[#This Row],[PRECIO UND]]</f>
        <v>35.575735000000002</v>
      </c>
    </row>
    <row r="1640" spans="1:12" x14ac:dyDescent="0.25">
      <c r="A1640" s="6" t="s">
        <v>259</v>
      </c>
      <c r="B1640" s="100" t="str">
        <f>VLOOKUP(SALIDA[[#This Row],[CODIGO]],STOCKSANLUIS[],2,FALSE)</f>
        <v>PLATINA KLEERSTRIP MAX BULLET HTP SILVER 2  PLOMO (60 CM)- 477600</v>
      </c>
      <c r="C1640" s="153">
        <v>45985</v>
      </c>
      <c r="D1640">
        <v>37</v>
      </c>
      <c r="E1640">
        <f>IF(VLOOKUP(SALIDA[[#This Row],[CODIGO]],STOCKSANLUIS[],6,FALSE)=0,"PRODUCTO SIN STOCK/UBICACIÓN",VLOOKUP(SALIDA[[#This Row],[CODIGO]],STOCKSANLUIS[],6,FALSE))</f>
        <v>1</v>
      </c>
      <c r="F1640">
        <f>SALIDA[[#This Row],[CANTIDAD]]/SALIDA[[#This Row],[UND MEDIDA]]</f>
        <v>37</v>
      </c>
      <c r="G1640" t="str">
        <f>VLOOKUP(SALIDA[[#This Row],[CODIGO]],FAMILIAS[],4,FALSE)</f>
        <v>ES ROBBINS</v>
      </c>
      <c r="H1640" s="10" t="str">
        <f>IF(VLOOKUP(SALIDA[[#This Row],[CODIGO]],STOCKSANLUIS[],7,FALSE)=0,"PRODUCTO SIN STOCK/UBICACIÓN",VLOOKUP(SALIDA[[#This Row],[CODIGO]],STOCKSANLUIS[],7,FALSE))</f>
        <v>C</v>
      </c>
      <c r="I1640" s="10"/>
      <c r="J1640" t="str">
        <f>SALIDA[[#This Row],[CODIGO]]&amp;"       "&amp;SALIDA[[#This Row],[FAMILIA]]</f>
        <v>00186       ES ROBBINS</v>
      </c>
      <c r="K1640">
        <f>VLOOKUP(SALIDA[[#This Row],[CODIGO]],STOCK_STARSOFT[],5,FALSE)</f>
        <v>4.3959429999999999</v>
      </c>
      <c r="L1640">
        <f>SALIDA[[#This Row],[CANTIDAD]]*SALIDA[[#This Row],[PRECIO UND]]</f>
        <v>162.649891</v>
      </c>
    </row>
    <row r="1641" spans="1:12" x14ac:dyDescent="0.25">
      <c r="A1641" s="6" t="s">
        <v>655</v>
      </c>
      <c r="B1641" s="100" t="str">
        <f>VLOOKUP(SALIDA[[#This Row],[CODIGO]],STOCKSANLUIS[],2,FALSE)</f>
        <v>CUERPO DE VALVULA SOLENOIDE DANFOSS EVR 10 - 5/8  SOLDABLE  032F1214</v>
      </c>
      <c r="C1641" s="153">
        <v>45985</v>
      </c>
      <c r="D1641">
        <v>1</v>
      </c>
      <c r="E1641">
        <f>IF(VLOOKUP(SALIDA[[#This Row],[CODIGO]],STOCKSANLUIS[],6,FALSE)=0,"PRODUCTO SIN STOCK/UBICACIÓN",VLOOKUP(SALIDA[[#This Row],[CODIGO]],STOCKSANLUIS[],6,FALSE))</f>
        <v>1</v>
      </c>
      <c r="F1641">
        <f>SALIDA[[#This Row],[CANTIDAD]]/SALIDA[[#This Row],[UND MEDIDA]]</f>
        <v>1</v>
      </c>
      <c r="G1641" t="str">
        <f>VLOOKUP(SALIDA[[#This Row],[CODIGO]],FAMILIAS[],4,FALSE)</f>
        <v>DANFOSS</v>
      </c>
      <c r="H1641" s="10" t="str">
        <f>IF(VLOOKUP(SALIDA[[#This Row],[CODIGO]],STOCKSANLUIS[],7,FALSE)=0,"PRODUCTO SIN STOCK/UBICACIÓN",VLOOKUP(SALIDA[[#This Row],[CODIGO]],STOCKSANLUIS[],7,FALSE))</f>
        <v>A</v>
      </c>
      <c r="I1641" s="10"/>
      <c r="J1641" t="str">
        <f>SALIDA[[#This Row],[CODIGO]]&amp;"       "&amp;SALIDA[[#This Row],[FAMILIA]]</f>
        <v>00719       DANFOSS</v>
      </c>
      <c r="K1641">
        <f>VLOOKUP(SALIDA[[#This Row],[CODIGO]],STOCK_STARSOFT[],5,FALSE)</f>
        <v>42.599809999999998</v>
      </c>
      <c r="L1641">
        <f>SALIDA[[#This Row],[CANTIDAD]]*SALIDA[[#This Row],[PRECIO UND]]</f>
        <v>42.599809999999998</v>
      </c>
    </row>
    <row r="1642" spans="1:12" x14ac:dyDescent="0.25">
      <c r="A1642" s="6" t="s">
        <v>125</v>
      </c>
      <c r="B1642" s="100" t="str">
        <f>VLOOKUP(SALIDA[[#This Row],[CODIGO]],STOCKSANLUIS[],2,FALSE)</f>
        <v>BOBINA DE SOLENOIDE - 220V/60HZ/13W - COD - 018F6714 - DANFOSS</v>
      </c>
      <c r="C1642" s="153">
        <v>45985</v>
      </c>
      <c r="D1642">
        <v>1</v>
      </c>
      <c r="E1642">
        <f>IF(VLOOKUP(SALIDA[[#This Row],[CODIGO]],STOCKSANLUIS[],6,FALSE)=0,"PRODUCTO SIN STOCK/UBICACIÓN",VLOOKUP(SALIDA[[#This Row],[CODIGO]],STOCKSANLUIS[],6,FALSE))</f>
        <v>1</v>
      </c>
      <c r="F1642">
        <f>SALIDA[[#This Row],[CANTIDAD]]/SALIDA[[#This Row],[UND MEDIDA]]</f>
        <v>1</v>
      </c>
      <c r="G1642" t="str">
        <f>VLOOKUP(SALIDA[[#This Row],[CODIGO]],FAMILIAS[],4,FALSE)</f>
        <v>DANFOSS</v>
      </c>
      <c r="H1642" s="10" t="str">
        <f>IF(VLOOKUP(SALIDA[[#This Row],[CODIGO]],STOCKSANLUIS[],7,FALSE)=0,"PRODUCTO SIN STOCK/UBICACIÓN",VLOOKUP(SALIDA[[#This Row],[CODIGO]],STOCKSANLUIS[],7,FALSE))</f>
        <v>A</v>
      </c>
      <c r="I1642" s="10"/>
      <c r="J1642" t="str">
        <f>SALIDA[[#This Row],[CODIGO]]&amp;"       "&amp;SALIDA[[#This Row],[FAMILIA]]</f>
        <v>00078       DANFOSS</v>
      </c>
      <c r="K1642">
        <f>VLOOKUP(SALIDA[[#This Row],[CODIGO]],STOCK_STARSOFT[],5,FALSE)</f>
        <v>20.261431999999999</v>
      </c>
      <c r="L1642">
        <f>SALIDA[[#This Row],[CANTIDAD]]*SALIDA[[#This Row],[PRECIO UND]]</f>
        <v>20.261431999999999</v>
      </c>
    </row>
    <row r="1643" spans="1:12" x14ac:dyDescent="0.25">
      <c r="A1643" s="6" t="s">
        <v>3327</v>
      </c>
      <c r="B1643" s="100" t="str">
        <f>VLOOKUP(SALIDA[[#This Row],[CODIGO]],STOCKSANLUIS[],2,FALSE)</f>
        <v>EVAPORADOR MIPAL MIBX052 220V/1F/60HZ - BLANCO C/DESHIELO ELÉCTRICO - MXHE05207</v>
      </c>
      <c r="C1643" s="153">
        <v>45985</v>
      </c>
      <c r="D1643">
        <v>1</v>
      </c>
      <c r="E1643">
        <f>IF(VLOOKUP(SALIDA[[#This Row],[CODIGO]],STOCKSANLUIS[],6,FALSE)=0,"PRODUCTO SIN STOCK/UBICACIÓN",VLOOKUP(SALIDA[[#This Row],[CODIGO]],STOCKSANLUIS[],6,FALSE))</f>
        <v>1</v>
      </c>
      <c r="F1643">
        <f>SALIDA[[#This Row],[CANTIDAD]]/SALIDA[[#This Row],[UND MEDIDA]]</f>
        <v>1</v>
      </c>
      <c r="G1643" t="str">
        <f>VLOOKUP(SALIDA[[#This Row],[CODIGO]],FAMILIAS[],4,FALSE)</f>
        <v>MIPAL</v>
      </c>
      <c r="H1643" s="10" t="str">
        <f>IF(VLOOKUP(SALIDA[[#This Row],[CODIGO]],STOCKSANLUIS[],7,FALSE)=0,"PRODUCTO SIN STOCK/UBICACIÓN",VLOOKUP(SALIDA[[#This Row],[CODIGO]],STOCKSANLUIS[],7,FALSE))</f>
        <v>B</v>
      </c>
      <c r="I1643" s="10"/>
      <c r="J1643" t="str">
        <f>SALIDA[[#This Row],[CODIGO]]&amp;"       "&amp;SALIDA[[#This Row],[FAMILIA]]</f>
        <v>02735       MIPAL</v>
      </c>
      <c r="K1643">
        <f>VLOOKUP(SALIDA[[#This Row],[CODIGO]],STOCK_STARSOFT[],5,FALSE)</f>
        <v>629.08000000000004</v>
      </c>
      <c r="L1643">
        <f>SALIDA[[#This Row],[CANTIDAD]]*SALIDA[[#This Row],[PRECIO UND]]</f>
        <v>629.08000000000004</v>
      </c>
    </row>
    <row r="1644" spans="1:12" x14ac:dyDescent="0.25">
      <c r="A1644" s="6" t="s">
        <v>2314</v>
      </c>
      <c r="B1644" s="100" t="str">
        <f>VLOOKUP(SALIDA[[#This Row],[CODIGO]],STOCKSANLUIS[],2,FALSE)</f>
        <v>FILTRO SECADOR - 083 - 3/8 - ROSCABLE - SEK-083 - EVERWELL</v>
      </c>
      <c r="C1644" s="153">
        <v>45985</v>
      </c>
      <c r="D1644">
        <v>1</v>
      </c>
      <c r="E1644">
        <f>IF(VLOOKUP(SALIDA[[#This Row],[CODIGO]],STOCKSANLUIS[],6,FALSE)=0,"PRODUCTO SIN STOCK/UBICACIÓN",VLOOKUP(SALIDA[[#This Row],[CODIGO]],STOCKSANLUIS[],6,FALSE))</f>
        <v>1</v>
      </c>
      <c r="F1644">
        <f>SALIDA[[#This Row],[CANTIDAD]]/SALIDA[[#This Row],[UND MEDIDA]]</f>
        <v>1</v>
      </c>
      <c r="G1644" t="str">
        <f>VLOOKUP(SALIDA[[#This Row],[CODIGO]],FAMILIAS[],4,FALSE)</f>
        <v>EVERWELL</v>
      </c>
      <c r="H1644" s="10" t="str">
        <f>IF(VLOOKUP(SALIDA[[#This Row],[CODIGO]],STOCKSANLUIS[],7,FALSE)=0,"PRODUCTO SIN STOCK/UBICACIÓN",VLOOKUP(SALIDA[[#This Row],[CODIGO]],STOCKSANLUIS[],7,FALSE))</f>
        <v>A</v>
      </c>
      <c r="I1644" s="10"/>
      <c r="J1644" t="str">
        <f>SALIDA[[#This Row],[CODIGO]]&amp;"       "&amp;SALIDA[[#This Row],[FAMILIA]]</f>
        <v>01944       EVERWELL</v>
      </c>
      <c r="K1644">
        <f>VLOOKUP(SALIDA[[#This Row],[CODIGO]],STOCK_STARSOFT[],5,FALSE)</f>
        <v>2.95987</v>
      </c>
      <c r="L1644">
        <f>SALIDA[[#This Row],[CANTIDAD]]*SALIDA[[#This Row],[PRECIO UND]]</f>
        <v>2.95987</v>
      </c>
    </row>
    <row r="1645" spans="1:12" x14ac:dyDescent="0.25">
      <c r="A1645" s="6" t="s">
        <v>3665</v>
      </c>
      <c r="B1645" s="100" t="str">
        <f>VLOOKUP(SALIDA[[#This Row],[CODIGO]],STOCKSANLUIS[],2,FALSE)</f>
        <v>AGENTE DE LIMPIEZA INTERNA OPTEON SF FLUSH X 4.54 KG - CHEMOURS - REEMPLAZO DEL R141B</v>
      </c>
      <c r="C1645" s="153">
        <v>45985</v>
      </c>
      <c r="D1645">
        <v>1</v>
      </c>
      <c r="E1645">
        <f>IF(VLOOKUP(SALIDA[[#This Row],[CODIGO]],STOCKSANLUIS[],6,FALSE)=0,"PRODUCTO SIN STOCK/UBICACIÓN",VLOOKUP(SALIDA[[#This Row],[CODIGO]],STOCKSANLUIS[],6,FALSE))</f>
        <v>1</v>
      </c>
      <c r="F1645">
        <f>SALIDA[[#This Row],[CANTIDAD]]/SALIDA[[#This Row],[UND MEDIDA]]</f>
        <v>1</v>
      </c>
      <c r="G1645" t="str">
        <f>VLOOKUP(SALIDA[[#This Row],[CODIGO]],FAMILIAS[],4,FALSE)</f>
        <v>THE CHEMOURS</v>
      </c>
      <c r="H1645" s="10" t="str">
        <f>IF(VLOOKUP(SALIDA[[#This Row],[CODIGO]],STOCKSANLUIS[],7,FALSE)=0,"PRODUCTO SIN STOCK/UBICACIÓN",VLOOKUP(SALIDA[[#This Row],[CODIGO]],STOCKSANLUIS[],7,FALSE))</f>
        <v>C</v>
      </c>
      <c r="I1645" s="10"/>
      <c r="J1645" t="str">
        <f>SALIDA[[#This Row],[CODIGO]]&amp;"       "&amp;SALIDA[[#This Row],[FAMILIA]]</f>
        <v>03051       THE CHEMOURS</v>
      </c>
      <c r="K1645">
        <f>VLOOKUP(SALIDA[[#This Row],[CODIGO]],STOCK_STARSOFT[],5,FALSE)</f>
        <v>91.188703000000004</v>
      </c>
      <c r="L1645">
        <f>SALIDA[[#This Row],[CANTIDAD]]*SALIDA[[#This Row],[PRECIO UND]]</f>
        <v>91.188703000000004</v>
      </c>
    </row>
    <row r="1646" spans="1:12" x14ac:dyDescent="0.25">
      <c r="A1646" s="6" t="s">
        <v>3515</v>
      </c>
      <c r="B1646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1646" s="153">
        <v>45986</v>
      </c>
      <c r="D1646">
        <v>2</v>
      </c>
      <c r="E1646">
        <f>IF(VLOOKUP(SALIDA[[#This Row],[CODIGO]],STOCKSANLUIS[],6,FALSE)=0,"PRODUCTO SIN STOCK/UBICACIÓN",VLOOKUP(SALIDA[[#This Row],[CODIGO]],STOCKSANLUIS[],6,FALSE))</f>
        <v>1</v>
      </c>
      <c r="F1646">
        <f>SALIDA[[#This Row],[CANTIDAD]]/SALIDA[[#This Row],[UND MEDIDA]]</f>
        <v>2</v>
      </c>
      <c r="G1646" t="str">
        <f>VLOOKUP(SALIDA[[#This Row],[CODIGO]],FAMILIAS[],4,FALSE)</f>
        <v>JOHNSON CONTROLS</v>
      </c>
      <c r="H1646" s="10" t="str">
        <f>IF(VLOOKUP(SALIDA[[#This Row],[CODIGO]],STOCKSANLUIS[],7,FALSE)=0,"PRODUCTO SIN STOCK/UBICACIÓN",VLOOKUP(SALIDA[[#This Row],[CODIGO]],STOCKSANLUIS[],7,FALSE))</f>
        <v>A</v>
      </c>
      <c r="I1646" s="10"/>
      <c r="J1646" t="str">
        <f>SALIDA[[#This Row],[CODIGO]]&amp;"       "&amp;SALIDA[[#This Row],[FAMILIA]]</f>
        <v>02923       JOHNSON CONTROLS</v>
      </c>
      <c r="K1646">
        <f>VLOOKUP(SALIDA[[#This Row],[CODIGO]],STOCK_STARSOFT[],5,FALSE)</f>
        <v>35.575735000000002</v>
      </c>
      <c r="L1646">
        <f>SALIDA[[#This Row],[CANTIDAD]]*SALIDA[[#This Row],[PRECIO UND]]</f>
        <v>71.151470000000003</v>
      </c>
    </row>
    <row r="1647" spans="1:12" x14ac:dyDescent="0.25">
      <c r="A1647" s="6" t="s">
        <v>3665</v>
      </c>
      <c r="B1647" s="100" t="str">
        <f>VLOOKUP(SALIDA[[#This Row],[CODIGO]],STOCKSANLUIS[],2,FALSE)</f>
        <v>AGENTE DE LIMPIEZA INTERNA OPTEON SF FLUSH X 4.54 KG - CHEMOURS - REEMPLAZO DEL R141B</v>
      </c>
      <c r="C1647" s="153">
        <v>45986</v>
      </c>
      <c r="D1647">
        <v>3</v>
      </c>
      <c r="E1647">
        <f>IF(VLOOKUP(SALIDA[[#This Row],[CODIGO]],STOCKSANLUIS[],6,FALSE)=0,"PRODUCTO SIN STOCK/UBICACIÓN",VLOOKUP(SALIDA[[#This Row],[CODIGO]],STOCKSANLUIS[],6,FALSE))</f>
        <v>1</v>
      </c>
      <c r="F1647">
        <f>SALIDA[[#This Row],[CANTIDAD]]/SALIDA[[#This Row],[UND MEDIDA]]</f>
        <v>3</v>
      </c>
      <c r="G1647" t="str">
        <f>VLOOKUP(SALIDA[[#This Row],[CODIGO]],FAMILIAS[],4,FALSE)</f>
        <v>THE CHEMOURS</v>
      </c>
      <c r="H1647" s="10" t="str">
        <f>IF(VLOOKUP(SALIDA[[#This Row],[CODIGO]],STOCKSANLUIS[],7,FALSE)=0,"PRODUCTO SIN STOCK/UBICACIÓN",VLOOKUP(SALIDA[[#This Row],[CODIGO]],STOCKSANLUIS[],7,FALSE))</f>
        <v>C</v>
      </c>
      <c r="I1647" s="10" t="s">
        <v>21935</v>
      </c>
      <c r="J1647" t="str">
        <f>SALIDA[[#This Row],[CODIGO]]&amp;"       "&amp;SALIDA[[#This Row],[FAMILIA]]</f>
        <v>03051       THE CHEMOURS</v>
      </c>
      <c r="K1647">
        <f>VLOOKUP(SALIDA[[#This Row],[CODIGO]],STOCK_STARSOFT[],5,FALSE)</f>
        <v>91.188703000000004</v>
      </c>
      <c r="L1647">
        <f>SALIDA[[#This Row],[CANTIDAD]]*SALIDA[[#This Row],[PRECIO UND]]</f>
        <v>273.56610899999998</v>
      </c>
    </row>
    <row r="1648" spans="1:12" x14ac:dyDescent="0.25">
      <c r="A1648" s="6" t="s">
        <v>1073</v>
      </c>
      <c r="B1648" s="100" t="str">
        <f>VLOOKUP(SALIDA[[#This Row],[CODIGO]],STOCKSANLUIS[],2,FALSE)</f>
        <v>GAS MAP BERNZOMATIC  - WORTHINGTON 14.1 OZ</v>
      </c>
      <c r="C1648" s="153">
        <v>45985</v>
      </c>
      <c r="D1648">
        <v>2</v>
      </c>
      <c r="E1648">
        <f>IF(VLOOKUP(SALIDA[[#This Row],[CODIGO]],STOCKSANLUIS[],6,FALSE)=0,"PRODUCTO SIN STOCK/UBICACIÓN",VLOOKUP(SALIDA[[#This Row],[CODIGO]],STOCKSANLUIS[],6,FALSE))</f>
        <v>1</v>
      </c>
      <c r="F1648">
        <f>SALIDA[[#This Row],[CANTIDAD]]/SALIDA[[#This Row],[UND MEDIDA]]</f>
        <v>2</v>
      </c>
      <c r="G1648" t="str">
        <f>VLOOKUP(SALIDA[[#This Row],[CODIGO]],FAMILIAS[],4,FALSE)</f>
        <v>WORTHINGTON</v>
      </c>
      <c r="H1648" s="10" t="str">
        <f>IF(VLOOKUP(SALIDA[[#This Row],[CODIGO]],STOCKSANLUIS[],7,FALSE)=0,"PRODUCTO SIN STOCK/UBICACIÓN",VLOOKUP(SALIDA[[#This Row],[CODIGO]],STOCKSANLUIS[],7,FALSE))</f>
        <v>C</v>
      </c>
      <c r="I1648" s="10"/>
      <c r="J1648" t="str">
        <f>SALIDA[[#This Row],[CODIGO]]&amp;"       "&amp;SALIDA[[#This Row],[FAMILIA]]</f>
        <v>01167       WORTHINGTON</v>
      </c>
      <c r="K1648">
        <f>VLOOKUP(SALIDA[[#This Row],[CODIGO]],STOCK_STARSOFT[],5,FALSE)</f>
        <v>3.829685</v>
      </c>
      <c r="L1648">
        <f>SALIDA[[#This Row],[CANTIDAD]]*SALIDA[[#This Row],[PRECIO UND]]</f>
        <v>7.65937</v>
      </c>
    </row>
    <row r="1649" spans="1:12" x14ac:dyDescent="0.25">
      <c r="A1649" s="6" t="s">
        <v>721</v>
      </c>
      <c r="B1649" s="100" t="str">
        <f>VLOOKUP(SALIDA[[#This Row],[CODIGO]],STOCKSANLUIS[],2,FALSE)</f>
        <v>ANTORCHA DE UNA CAÑA PARA MAP GASS  QTX-11E - QUALITY</v>
      </c>
      <c r="C1649" s="153">
        <v>45985</v>
      </c>
      <c r="D1649">
        <v>1</v>
      </c>
      <c r="E1649">
        <f>IF(VLOOKUP(SALIDA[[#This Row],[CODIGO]],STOCKSANLUIS[],6,FALSE)=0,"PRODUCTO SIN STOCK/UBICACIÓN",VLOOKUP(SALIDA[[#This Row],[CODIGO]],STOCKSANLUIS[],6,FALSE))</f>
        <v>1</v>
      </c>
      <c r="F1649">
        <f>SALIDA[[#This Row],[CANTIDAD]]/SALIDA[[#This Row],[UND MEDIDA]]</f>
        <v>1</v>
      </c>
      <c r="G1649" t="str">
        <f>VLOOKUP(SALIDA[[#This Row],[CODIGO]],FAMILIAS[],4,FALSE)</f>
        <v>QUALITY</v>
      </c>
      <c r="H1649" s="10" t="str">
        <f>IF(VLOOKUP(SALIDA[[#This Row],[CODIGO]],STOCKSANLUIS[],7,FALSE)=0,"PRODUCTO SIN STOCK/UBICACIÓN",VLOOKUP(SALIDA[[#This Row],[CODIGO]],STOCKSANLUIS[],7,FALSE))</f>
        <v>A</v>
      </c>
      <c r="I1649" s="10"/>
      <c r="J1649" t="str">
        <f>SALIDA[[#This Row],[CODIGO]]&amp;"       "&amp;SALIDA[[#This Row],[FAMILIA]]</f>
        <v>00792       QUALITY</v>
      </c>
      <c r="K1649">
        <f>VLOOKUP(SALIDA[[#This Row],[CODIGO]],STOCK_STARSOFT[],5,FALSE)</f>
        <v>14.185476</v>
      </c>
      <c r="L1649">
        <f>SALIDA[[#This Row],[CANTIDAD]]*SALIDA[[#This Row],[PRECIO UND]]</f>
        <v>14.185476</v>
      </c>
    </row>
    <row r="1650" spans="1:12" x14ac:dyDescent="0.25">
      <c r="A1650" s="6" t="s">
        <v>927</v>
      </c>
      <c r="B1650" s="100" t="str">
        <f>VLOOKUP(SALIDA[[#This Row],[CODIGO]],STOCKSANLUIS[],2,FALSE)</f>
        <v>ACEITE PARA BOMBA DE VACIO VAC 235- 1/4 GALON - BVA</v>
      </c>
      <c r="C1650" s="153">
        <v>45986</v>
      </c>
      <c r="D1650">
        <v>1</v>
      </c>
      <c r="E1650">
        <f>IF(VLOOKUP(SALIDA[[#This Row],[CODIGO]],STOCKSANLUIS[],6,FALSE)=0,"PRODUCTO SIN STOCK/UBICACIÓN",VLOOKUP(SALIDA[[#This Row],[CODIGO]],STOCKSANLUIS[],6,FALSE))</f>
        <v>1</v>
      </c>
      <c r="F1650">
        <f>SALIDA[[#This Row],[CANTIDAD]]/SALIDA[[#This Row],[UND MEDIDA]]</f>
        <v>1</v>
      </c>
      <c r="G1650" t="str">
        <f>VLOOKUP(SALIDA[[#This Row],[CODIGO]],FAMILIAS[],4,FALSE)</f>
        <v>BVA</v>
      </c>
      <c r="H1650" s="10" t="str">
        <f>IF(VLOOKUP(SALIDA[[#This Row],[CODIGO]],STOCKSANLUIS[],7,FALSE)=0,"PRODUCTO SIN STOCK/UBICACIÓN",VLOOKUP(SALIDA[[#This Row],[CODIGO]],STOCKSANLUIS[],7,FALSE))</f>
        <v>C</v>
      </c>
      <c r="I1650" s="10"/>
      <c r="J1650" t="str">
        <f>SALIDA[[#This Row],[CODIGO]]&amp;"       "&amp;SALIDA[[#This Row],[FAMILIA]]</f>
        <v>00985       BVA</v>
      </c>
      <c r="K1650">
        <f>VLOOKUP(SALIDA[[#This Row],[CODIGO]],STOCK_STARSOFT[],5,FALSE)</f>
        <v>3.623278</v>
      </c>
      <c r="L1650">
        <f>SALIDA[[#This Row],[CANTIDAD]]*SALIDA[[#This Row],[PRECIO UND]]</f>
        <v>3.623278</v>
      </c>
    </row>
    <row r="1651" spans="1:12" x14ac:dyDescent="0.25">
      <c r="A1651" s="6" t="s">
        <v>2507</v>
      </c>
      <c r="B1651" s="100" t="str">
        <f>VLOOKUP(SALIDA[[#This Row],[CODIGO]],STOCKSANLUIS[],2,FALSE)</f>
        <v>COMPRESOR ROTATIVO - 18000 BTU - 220V/60HZ - 1PH R22 - PH250M2A-3FTU2 - SIN CAPACITOR 40UF/370V - GMCC</v>
      </c>
      <c r="C1651" s="153">
        <v>45986</v>
      </c>
      <c r="D1651">
        <v>1</v>
      </c>
      <c r="E1651">
        <f>IF(VLOOKUP(SALIDA[[#This Row],[CODIGO]],STOCKSANLUIS[],6,FALSE)=0,"PRODUCTO SIN STOCK/UBICACIÓN",VLOOKUP(SALIDA[[#This Row],[CODIGO]],STOCKSANLUIS[],6,FALSE))</f>
        <v>1</v>
      </c>
      <c r="F1651">
        <f>SALIDA[[#This Row],[CANTIDAD]]/SALIDA[[#This Row],[UND MEDIDA]]</f>
        <v>1</v>
      </c>
      <c r="G1651" t="str">
        <f>VLOOKUP(SALIDA[[#This Row],[CODIGO]],FAMILIAS[],4,FALSE)</f>
        <v>GMCC</v>
      </c>
      <c r="H1651" s="10" t="str">
        <f>IF(VLOOKUP(SALIDA[[#This Row],[CODIGO]],STOCKSANLUIS[],7,FALSE)=0,"PRODUCTO SIN STOCK/UBICACIÓN",VLOOKUP(SALIDA[[#This Row],[CODIGO]],STOCKSANLUIS[],7,FALSE))</f>
        <v>C</v>
      </c>
      <c r="I1651" s="10"/>
      <c r="J1651" t="str">
        <f>SALIDA[[#This Row],[CODIGO]]&amp;"       "&amp;SALIDA[[#This Row],[FAMILIA]]</f>
        <v>02052       GMCC</v>
      </c>
      <c r="K1651">
        <f>VLOOKUP(SALIDA[[#This Row],[CODIGO]],STOCK_STARSOFT[],5,FALSE)</f>
        <v>91.798389999999998</v>
      </c>
      <c r="L1651">
        <f>SALIDA[[#This Row],[CANTIDAD]]*SALIDA[[#This Row],[PRECIO UND]]</f>
        <v>91.798389999999998</v>
      </c>
    </row>
    <row r="1652" spans="1:12" x14ac:dyDescent="0.25">
      <c r="A1652" s="6" t="s">
        <v>21864</v>
      </c>
      <c r="B1652" s="100" t="str">
        <f>VLOOKUP(SALIDA[[#This Row],[CODIGO]],STOCKSANLUIS[],2,FALSE)</f>
        <v>GAS REFRIGERANTE R22 - 13.6 KG FLYER</v>
      </c>
      <c r="C1652" s="153">
        <v>45986</v>
      </c>
      <c r="D1652">
        <v>2</v>
      </c>
      <c r="E1652">
        <f>IF(VLOOKUP(SALIDA[[#This Row],[CODIGO]],STOCKSANLUIS[],6,FALSE)=0,"PRODUCTO SIN STOCK/UBICACIÓN",VLOOKUP(SALIDA[[#This Row],[CODIGO]],STOCKSANLUIS[],6,FALSE))</f>
        <v>1</v>
      </c>
      <c r="F1652">
        <f>SALIDA[[#This Row],[CANTIDAD]]/SALIDA[[#This Row],[UND MEDIDA]]</f>
        <v>2</v>
      </c>
      <c r="G1652" t="str">
        <f>VLOOKUP(SALIDA[[#This Row],[CODIGO]],FAMILIAS[],4,FALSE)</f>
        <v>FLYER</v>
      </c>
      <c r="H1652" s="10" t="str">
        <f>IF(VLOOKUP(SALIDA[[#This Row],[CODIGO]],STOCKSANLUIS[],7,FALSE)=0,"PRODUCTO SIN STOCK/UBICACIÓN",VLOOKUP(SALIDA[[#This Row],[CODIGO]],STOCKSANLUIS[],7,FALSE))</f>
        <v>C</v>
      </c>
      <c r="I1652" s="10"/>
      <c r="J1652" t="str">
        <f>SALIDA[[#This Row],[CODIGO]]&amp;"       "&amp;SALIDA[[#This Row],[FAMILIA]]</f>
        <v>03508       FLYER</v>
      </c>
      <c r="K1652">
        <f>VLOOKUP(SALIDA[[#This Row],[CODIGO]],STOCK_STARSOFT[],5,FALSE)</f>
        <v>55.938656000000002</v>
      </c>
      <c r="L1652">
        <f>SALIDA[[#This Row],[CANTIDAD]]*SALIDA[[#This Row],[PRECIO UND]]</f>
        <v>111.877312</v>
      </c>
    </row>
    <row r="1653" spans="1:12" x14ac:dyDescent="0.25">
      <c r="A1653" s="6" t="s">
        <v>3558</v>
      </c>
      <c r="B1653" s="100" t="str">
        <f>VLOOKUP(SALIDA[[#This Row],[CODIGO]],STOCKSANLUIS[],2,FALSE)</f>
        <v>DHK VALVULA ROTALOCK DRV02 1-1/8 PULG</v>
      </c>
      <c r="C1653" s="153">
        <v>45986</v>
      </c>
      <c r="D1653">
        <v>1</v>
      </c>
      <c r="E1653">
        <f>IF(VLOOKUP(SALIDA[[#This Row],[CODIGO]],STOCKSANLUIS[],6,FALSE)=0,"PRODUCTO SIN STOCK/UBICACIÓN",VLOOKUP(SALIDA[[#This Row],[CODIGO]],STOCKSANLUIS[],6,FALSE))</f>
        <v>1</v>
      </c>
      <c r="F1653">
        <f>SALIDA[[#This Row],[CANTIDAD]]/SALIDA[[#This Row],[UND MEDIDA]]</f>
        <v>1</v>
      </c>
      <c r="G1653" t="str">
        <f>VLOOKUP(SALIDA[[#This Row],[CODIGO]],FAMILIAS[],4,FALSE)</f>
        <v>DHEK</v>
      </c>
      <c r="H1653" s="10" t="str">
        <f>IF(VLOOKUP(SALIDA[[#This Row],[CODIGO]],STOCKSANLUIS[],7,FALSE)=0,"PRODUCTO SIN STOCK/UBICACIÓN",VLOOKUP(SALIDA[[#This Row],[CODIGO]],STOCKSANLUIS[],7,FALSE))</f>
        <v>A</v>
      </c>
      <c r="I1653" s="10" t="s">
        <v>19536</v>
      </c>
      <c r="J1653" t="str">
        <f>SALIDA[[#This Row],[CODIGO]]&amp;"       "&amp;SALIDA[[#This Row],[FAMILIA]]</f>
        <v>02967       DHEK</v>
      </c>
      <c r="K1653">
        <f>VLOOKUP(SALIDA[[#This Row],[CODIGO]],STOCK_STARSOFT[],5,FALSE)</f>
        <v>8.7906250000000004</v>
      </c>
      <c r="L1653">
        <f>SALIDA[[#This Row],[CANTIDAD]]*SALIDA[[#This Row],[PRECIO UND]]</f>
        <v>8.7906250000000004</v>
      </c>
    </row>
    <row r="1654" spans="1:12" x14ac:dyDescent="0.25">
      <c r="A1654" s="6" t="s">
        <v>3311</v>
      </c>
      <c r="B1654" s="100" t="str">
        <f>VLOOKUP(SALIDA[[#This Row],[CODIGO]],STOCKSANLUIS[],2,FALSE)</f>
        <v>PRESOSTATO ENCAPSULADO ALTA PRESION ( OPEN 350 PSI CLOSE 250 PSI ) - PH-350250 EVERWELL</v>
      </c>
      <c r="C1654" s="153">
        <v>45986</v>
      </c>
      <c r="D1654">
        <v>1</v>
      </c>
      <c r="E1654">
        <f>IF(VLOOKUP(SALIDA[[#This Row],[CODIGO]],STOCKSANLUIS[],6,FALSE)=0,"PRODUCTO SIN STOCK/UBICACIÓN",VLOOKUP(SALIDA[[#This Row],[CODIGO]],STOCKSANLUIS[],6,FALSE))</f>
        <v>1</v>
      </c>
      <c r="F1654">
        <f>SALIDA[[#This Row],[CANTIDAD]]/SALIDA[[#This Row],[UND MEDIDA]]</f>
        <v>1</v>
      </c>
      <c r="G1654" t="str">
        <f>VLOOKUP(SALIDA[[#This Row],[CODIGO]],FAMILIAS[],4,FALSE)</f>
        <v>EVERWELL</v>
      </c>
      <c r="H1654" s="10" t="str">
        <f>IF(VLOOKUP(SALIDA[[#This Row],[CODIGO]],STOCKSANLUIS[],7,FALSE)=0,"PRODUCTO SIN STOCK/UBICACIÓN",VLOOKUP(SALIDA[[#This Row],[CODIGO]],STOCKSANLUIS[],7,FALSE))</f>
        <v>A</v>
      </c>
      <c r="I1654" s="10" t="s">
        <v>19536</v>
      </c>
      <c r="J1654" t="str">
        <f>SALIDA[[#This Row],[CODIGO]]&amp;"       "&amp;SALIDA[[#This Row],[FAMILIA]]</f>
        <v>02725       EVERWELL</v>
      </c>
      <c r="K1654">
        <f>VLOOKUP(SALIDA[[#This Row],[CODIGO]],STOCK_STARSOFT[],5,FALSE)</f>
        <v>2.6531509999999998</v>
      </c>
      <c r="L1654">
        <f>SALIDA[[#This Row],[CANTIDAD]]*SALIDA[[#This Row],[PRECIO UND]]</f>
        <v>2.6531509999999998</v>
      </c>
    </row>
    <row r="1655" spans="1:12" x14ac:dyDescent="0.25">
      <c r="A1655" s="6" t="s">
        <v>3513</v>
      </c>
      <c r="B1655" s="100" t="str">
        <f>VLOOKUP(SALIDA[[#This Row],[CODIGO]],STOCKSANLUIS[],2,FALSE)</f>
        <v>GAS REFRIGERANTE FREON 410A 650 GR -CHEMOURS - CAJA DE 12 -  CHINO</v>
      </c>
      <c r="C1655" s="153">
        <v>45986</v>
      </c>
      <c r="D1655">
        <v>3</v>
      </c>
      <c r="E1655">
        <f>IF(VLOOKUP(SALIDA[[#This Row],[CODIGO]],STOCKSANLUIS[],6,FALSE)=0,"PRODUCTO SIN STOCK/UBICACIÓN",VLOOKUP(SALIDA[[#This Row],[CODIGO]],STOCKSANLUIS[],6,FALSE))</f>
        <v>1</v>
      </c>
      <c r="F1655">
        <f>SALIDA[[#This Row],[CANTIDAD]]/SALIDA[[#This Row],[UND MEDIDA]]</f>
        <v>3</v>
      </c>
      <c r="G1655" t="str">
        <f>VLOOKUP(SALIDA[[#This Row],[CODIGO]],FAMILIAS[],4,FALSE)</f>
        <v>THE CHEMOURS</v>
      </c>
      <c r="H1655" s="10" t="str">
        <f>IF(VLOOKUP(SALIDA[[#This Row],[CODIGO]],STOCKSANLUIS[],7,FALSE)=0,"PRODUCTO SIN STOCK/UBICACIÓN",VLOOKUP(SALIDA[[#This Row],[CODIGO]],STOCKSANLUIS[],7,FALSE))</f>
        <v>C</v>
      </c>
      <c r="I1655" s="10"/>
      <c r="J1655" t="str">
        <f>SALIDA[[#This Row],[CODIGO]]&amp;"       "&amp;SALIDA[[#This Row],[FAMILIA]]</f>
        <v>02922       THE CHEMOURS</v>
      </c>
      <c r="K1655">
        <f>VLOOKUP(SALIDA[[#This Row],[CODIGO]],STOCK_STARSOFT[],5,FALSE)</f>
        <v>8.1124840000000003</v>
      </c>
      <c r="L1655">
        <f>SALIDA[[#This Row],[CANTIDAD]]*SALIDA[[#This Row],[PRECIO UND]]</f>
        <v>24.337451999999999</v>
      </c>
    </row>
    <row r="1656" spans="1:12" x14ac:dyDescent="0.25">
      <c r="A1656" s="6" t="s">
        <v>3776</v>
      </c>
      <c r="B1656" s="100" t="str">
        <f>VLOOKUP(SALIDA[[#This Row],[CODIGO]],STOCKSANLUIS[],2,FALSE)</f>
        <v>LAMA DE PVC CLEARWAY STANDARD SMOOTH 8¨¨ X .080¨¨ X 300¨ (20 CM X 2MMX 91.44M)</v>
      </c>
      <c r="C1656" s="153">
        <v>45986</v>
      </c>
      <c r="D1656">
        <v>91.44</v>
      </c>
      <c r="E1656">
        <f>IF(VLOOKUP(SALIDA[[#This Row],[CODIGO]],STOCKSANLUIS[],6,FALSE)=0,"PRODUCTO SIN STOCK/UBICACIÓN",VLOOKUP(SALIDA[[#This Row],[CODIGO]],STOCKSANLUIS[],6,FALSE))</f>
        <v>91.44</v>
      </c>
      <c r="F1656">
        <f>SALIDA[[#This Row],[CANTIDAD]]/SALIDA[[#This Row],[UND MEDIDA]]</f>
        <v>1</v>
      </c>
      <c r="G1656" t="str">
        <f>VLOOKUP(SALIDA[[#This Row],[CODIGO]],FAMILIAS[],4,FALSE)</f>
        <v>CLEARWAY</v>
      </c>
      <c r="H1656" s="10" t="str">
        <f>IF(VLOOKUP(SALIDA[[#This Row],[CODIGO]],STOCKSANLUIS[],7,FALSE)=0,"PRODUCTO SIN STOCK/UBICACIÓN",VLOOKUP(SALIDA[[#This Row],[CODIGO]],STOCKSANLUIS[],7,FALSE))</f>
        <v>B/C</v>
      </c>
      <c r="I1656" s="10"/>
      <c r="J1656" t="str">
        <f>SALIDA[[#This Row],[CODIGO]]&amp;"       "&amp;SALIDA[[#This Row],[FAMILIA]]</f>
        <v>03169       CLEARWAY</v>
      </c>
      <c r="K1656">
        <f>VLOOKUP(SALIDA[[#This Row],[CODIGO]],STOCK_STARSOFT[],5,FALSE)</f>
        <v>1.2627120000000001</v>
      </c>
      <c r="L1656">
        <f>SALIDA[[#This Row],[CANTIDAD]]*SALIDA[[#This Row],[PRECIO UND]]</f>
        <v>115.46238528000001</v>
      </c>
    </row>
    <row r="1657" spans="1:12" x14ac:dyDescent="0.25">
      <c r="A1657" s="6" t="s">
        <v>21864</v>
      </c>
      <c r="B1657" s="100" t="str">
        <f>VLOOKUP(SALIDA[[#This Row],[CODIGO]],STOCKSANLUIS[],2,FALSE)</f>
        <v>GAS REFRIGERANTE R22 - 13.6 KG FLYER</v>
      </c>
      <c r="C1657" s="153">
        <v>45986</v>
      </c>
      <c r="D1657">
        <v>2</v>
      </c>
      <c r="E1657">
        <f>IF(VLOOKUP(SALIDA[[#This Row],[CODIGO]],STOCKSANLUIS[],6,FALSE)=0,"PRODUCTO SIN STOCK/UBICACIÓN",VLOOKUP(SALIDA[[#This Row],[CODIGO]],STOCKSANLUIS[],6,FALSE))</f>
        <v>1</v>
      </c>
      <c r="F1657">
        <f>SALIDA[[#This Row],[CANTIDAD]]/SALIDA[[#This Row],[UND MEDIDA]]</f>
        <v>2</v>
      </c>
      <c r="G1657" t="str">
        <f>VLOOKUP(SALIDA[[#This Row],[CODIGO]],FAMILIAS[],4,FALSE)</f>
        <v>FLYER</v>
      </c>
      <c r="H1657" s="10" t="str">
        <f>IF(VLOOKUP(SALIDA[[#This Row],[CODIGO]],STOCKSANLUIS[],7,FALSE)=0,"PRODUCTO SIN STOCK/UBICACIÓN",VLOOKUP(SALIDA[[#This Row],[CODIGO]],STOCKSANLUIS[],7,FALSE))</f>
        <v>C</v>
      </c>
      <c r="I1657" s="10"/>
      <c r="J1657" t="str">
        <f>SALIDA[[#This Row],[CODIGO]]&amp;"       "&amp;SALIDA[[#This Row],[FAMILIA]]</f>
        <v>03508       FLYER</v>
      </c>
      <c r="K1657">
        <f>VLOOKUP(SALIDA[[#This Row],[CODIGO]],STOCK_STARSOFT[],5,FALSE)</f>
        <v>55.938656000000002</v>
      </c>
      <c r="L1657">
        <f>SALIDA[[#This Row],[CANTIDAD]]*SALIDA[[#This Row],[PRECIO UND]]</f>
        <v>111.877312</v>
      </c>
    </row>
    <row r="1658" spans="1:12" x14ac:dyDescent="0.25">
      <c r="A1658" s="6" t="s">
        <v>371</v>
      </c>
      <c r="B1658" s="100" t="str">
        <f>VLOOKUP(SALIDA[[#This Row],[CODIGO]],STOCKSANLUIS[],2,FALSE)</f>
        <v>ROLLO DE COBRE FLEXIBLE 3/4" HIGH QUALITY - STARCOLD - 19.05 MM X 0.75 MM X 15 M</v>
      </c>
      <c r="C1658" s="153">
        <v>45986</v>
      </c>
      <c r="D1658">
        <v>7</v>
      </c>
      <c r="E1658">
        <f>IF(VLOOKUP(SALIDA[[#This Row],[CODIGO]],STOCKSANLUIS[],6,FALSE)=0,"PRODUCTO SIN STOCK/UBICACIÓN",VLOOKUP(SALIDA[[#This Row],[CODIGO]],STOCKSANLUIS[],6,FALSE))</f>
        <v>1</v>
      </c>
      <c r="F1658">
        <f>SALIDA[[#This Row],[CANTIDAD]]/SALIDA[[#This Row],[UND MEDIDA]]</f>
        <v>7</v>
      </c>
      <c r="G1658" t="str">
        <f>VLOOKUP(SALIDA[[#This Row],[CODIGO]],FAMILIAS[],4,FALSE)</f>
        <v>ICEAGE- ZHEJIANG JIAHE PIPES</v>
      </c>
      <c r="H1658" s="10" t="str">
        <f>IF(VLOOKUP(SALIDA[[#This Row],[CODIGO]],STOCKSANLUIS[],7,FALSE)=0,"PRODUCTO SIN STOCK/UBICACIÓN",VLOOKUP(SALIDA[[#This Row],[CODIGO]],STOCKSANLUIS[],7,FALSE))</f>
        <v>C</v>
      </c>
      <c r="I1658" s="10"/>
      <c r="J1658" t="str">
        <f>SALIDA[[#This Row],[CODIGO]]&amp;"       "&amp;SALIDA[[#This Row],[FAMILIA]]</f>
        <v>00313       ICEAGE- ZHEJIANG JIAHE PIPES</v>
      </c>
      <c r="K1658">
        <f>VLOOKUP(SALIDA[[#This Row],[CODIGO]],STOCK_STARSOFT[],5,FALSE)</f>
        <v>75.432329999999993</v>
      </c>
      <c r="L1658">
        <f>SALIDA[[#This Row],[CANTIDAD]]*SALIDA[[#This Row],[PRECIO UND]]</f>
        <v>528.02630999999997</v>
      </c>
    </row>
    <row r="1659" spans="1:12" x14ac:dyDescent="0.25">
      <c r="A1659" s="6" t="s">
        <v>21864</v>
      </c>
      <c r="B1659" s="100" t="str">
        <f>VLOOKUP(SALIDA[[#This Row],[CODIGO]],STOCKSANLUIS[],2,FALSE)</f>
        <v>GAS REFRIGERANTE R22 - 13.6 KG FLYER</v>
      </c>
      <c r="C1659" s="153">
        <v>45986</v>
      </c>
      <c r="D1659">
        <v>10</v>
      </c>
      <c r="E1659">
        <f>IF(VLOOKUP(SALIDA[[#This Row],[CODIGO]],STOCKSANLUIS[],6,FALSE)=0,"PRODUCTO SIN STOCK/UBICACIÓN",VLOOKUP(SALIDA[[#This Row],[CODIGO]],STOCKSANLUIS[],6,FALSE))</f>
        <v>1</v>
      </c>
      <c r="F1659">
        <f>SALIDA[[#This Row],[CANTIDAD]]/SALIDA[[#This Row],[UND MEDIDA]]</f>
        <v>10</v>
      </c>
      <c r="G1659" t="str">
        <f>VLOOKUP(SALIDA[[#This Row],[CODIGO]],FAMILIAS[],4,FALSE)</f>
        <v>FLYER</v>
      </c>
      <c r="H1659" s="10" t="str">
        <f>IF(VLOOKUP(SALIDA[[#This Row],[CODIGO]],STOCKSANLUIS[],7,FALSE)=0,"PRODUCTO SIN STOCK/UBICACIÓN",VLOOKUP(SALIDA[[#This Row],[CODIGO]],STOCKSANLUIS[],7,FALSE))</f>
        <v>C</v>
      </c>
      <c r="I1659" s="10"/>
      <c r="J1659" t="str">
        <f>SALIDA[[#This Row],[CODIGO]]&amp;"       "&amp;SALIDA[[#This Row],[FAMILIA]]</f>
        <v>03508       FLYER</v>
      </c>
      <c r="K1659">
        <f>VLOOKUP(SALIDA[[#This Row],[CODIGO]],STOCK_STARSOFT[],5,FALSE)</f>
        <v>55.938656000000002</v>
      </c>
      <c r="L1659">
        <f>SALIDA[[#This Row],[CANTIDAD]]*SALIDA[[#This Row],[PRECIO UND]]</f>
        <v>559.38656000000003</v>
      </c>
    </row>
    <row r="1660" spans="1:12" x14ac:dyDescent="0.25">
      <c r="A1660" s="6" t="s">
        <v>3341</v>
      </c>
      <c r="B1660" s="100" t="str">
        <f>VLOOKUP(SALIDA[[#This Row],[CODIGO]],STOCKSANLUIS[],2,FALSE)</f>
        <v>GAS REFRIGERANTE R404A -10.90KG ICELOONG</v>
      </c>
      <c r="C1660" s="153">
        <v>45986</v>
      </c>
      <c r="D1660">
        <v>5</v>
      </c>
      <c r="E1660">
        <f>IF(VLOOKUP(SALIDA[[#This Row],[CODIGO]],STOCKSANLUIS[],6,FALSE)=0,"PRODUCTO SIN STOCK/UBICACIÓN",VLOOKUP(SALIDA[[#This Row],[CODIGO]],STOCKSANLUIS[],6,FALSE))</f>
        <v>1</v>
      </c>
      <c r="F1660">
        <f>SALIDA[[#This Row],[CANTIDAD]]/SALIDA[[#This Row],[UND MEDIDA]]</f>
        <v>5</v>
      </c>
      <c r="G1660" t="str">
        <f>VLOOKUP(SALIDA[[#This Row],[CODIGO]],FAMILIAS[],4,FALSE)</f>
        <v>ZHEJIANG YONGHE</v>
      </c>
      <c r="H1660" s="10" t="str">
        <f>IF(VLOOKUP(SALIDA[[#This Row],[CODIGO]],STOCKSANLUIS[],7,FALSE)=0,"PRODUCTO SIN STOCK/UBICACIÓN",VLOOKUP(SALIDA[[#This Row],[CODIGO]],STOCKSANLUIS[],7,FALSE))</f>
        <v>C</v>
      </c>
      <c r="I1660" s="10"/>
      <c r="J1660" t="str">
        <f>SALIDA[[#This Row],[CODIGO]]&amp;"       "&amp;SALIDA[[#This Row],[FAMILIA]]</f>
        <v>02752       ZHEJIANG YONGHE</v>
      </c>
      <c r="K1660">
        <f>VLOOKUP(SALIDA[[#This Row],[CODIGO]],STOCK_STARSOFT[],5,FALSE)</f>
        <v>53.481755</v>
      </c>
      <c r="L1660">
        <f>SALIDA[[#This Row],[CANTIDAD]]*SALIDA[[#This Row],[PRECIO UND]]</f>
        <v>267.40877499999999</v>
      </c>
    </row>
    <row r="1661" spans="1:12" x14ac:dyDescent="0.25">
      <c r="A1661" s="6" t="s">
        <v>3675</v>
      </c>
      <c r="B1661" s="100" t="str">
        <f>VLOOKUP(SALIDA[[#This Row],[CODIGO]],STOCKSANLUIS[],2,FALSE)</f>
        <v>LAMAS DE PVC ALECO 8X0.080X300 (20CM X 2MMX 91.44M) LOW TEMP REINFORCED - 172007- MT</v>
      </c>
      <c r="C1661" s="153">
        <v>45986</v>
      </c>
      <c r="D1661">
        <v>91.44</v>
      </c>
      <c r="E1661">
        <f>IF(VLOOKUP(SALIDA[[#This Row],[CODIGO]],STOCKSANLUIS[],6,FALSE)=0,"PRODUCTO SIN STOCK/UBICACIÓN",VLOOKUP(SALIDA[[#This Row],[CODIGO]],STOCKSANLUIS[],6,FALSE))</f>
        <v>91.44</v>
      </c>
      <c r="F1661">
        <f>SALIDA[[#This Row],[CANTIDAD]]/SALIDA[[#This Row],[UND MEDIDA]]</f>
        <v>1</v>
      </c>
      <c r="G1661" t="str">
        <f>VLOOKUP(SALIDA[[#This Row],[CODIGO]],FAMILIAS[],4,FALSE)</f>
        <v>ES ROBBINS</v>
      </c>
      <c r="H1661" s="10" t="str">
        <f>IF(VLOOKUP(SALIDA[[#This Row],[CODIGO]],STOCKSANLUIS[],7,FALSE)=0,"PRODUCTO SIN STOCK/UBICACIÓN",VLOOKUP(SALIDA[[#This Row],[CODIGO]],STOCKSANLUIS[],7,FALSE))</f>
        <v>B/C</v>
      </c>
      <c r="I1661" s="10"/>
      <c r="J1661" t="str">
        <f>SALIDA[[#This Row],[CODIGO]]&amp;"       "&amp;SALIDA[[#This Row],[FAMILIA]]</f>
        <v>03057       ES ROBBINS</v>
      </c>
      <c r="K1661">
        <f>VLOOKUP(SALIDA[[#This Row],[CODIGO]],STOCK_STARSOFT[],5,FALSE)</f>
        <v>2.0842499999999999</v>
      </c>
      <c r="L1661">
        <f>SALIDA[[#This Row],[CANTIDAD]]*SALIDA[[#This Row],[PRECIO UND]]</f>
        <v>190.58382</v>
      </c>
    </row>
    <row r="1662" spans="1:12" x14ac:dyDescent="0.25">
      <c r="A1662" s="6" t="s">
        <v>21864</v>
      </c>
      <c r="B1662" s="100" t="str">
        <f>VLOOKUP(SALIDA[[#This Row],[CODIGO]],STOCKSANLUIS[],2,FALSE)</f>
        <v>GAS REFRIGERANTE R22 - 13.6 KG FLYER</v>
      </c>
      <c r="C1662" s="153">
        <v>45986</v>
      </c>
      <c r="D1662">
        <v>10</v>
      </c>
      <c r="E1662">
        <f>IF(VLOOKUP(SALIDA[[#This Row],[CODIGO]],STOCKSANLUIS[],6,FALSE)=0,"PRODUCTO SIN STOCK/UBICACIÓN",VLOOKUP(SALIDA[[#This Row],[CODIGO]],STOCKSANLUIS[],6,FALSE))</f>
        <v>1</v>
      </c>
      <c r="F1662">
        <f>SALIDA[[#This Row],[CANTIDAD]]/SALIDA[[#This Row],[UND MEDIDA]]</f>
        <v>10</v>
      </c>
      <c r="G1662" t="str">
        <f>VLOOKUP(SALIDA[[#This Row],[CODIGO]],FAMILIAS[],4,FALSE)</f>
        <v>FLYER</v>
      </c>
      <c r="H1662" s="10" t="str">
        <f>IF(VLOOKUP(SALIDA[[#This Row],[CODIGO]],STOCKSANLUIS[],7,FALSE)=0,"PRODUCTO SIN STOCK/UBICACIÓN",VLOOKUP(SALIDA[[#This Row],[CODIGO]],STOCKSANLUIS[],7,FALSE))</f>
        <v>C</v>
      </c>
      <c r="I1662" s="10"/>
      <c r="J1662" t="str">
        <f>SALIDA[[#This Row],[CODIGO]]&amp;"       "&amp;SALIDA[[#This Row],[FAMILIA]]</f>
        <v>03508       FLYER</v>
      </c>
      <c r="K1662">
        <f>VLOOKUP(SALIDA[[#This Row],[CODIGO]],STOCK_STARSOFT[],5,FALSE)</f>
        <v>55.938656000000002</v>
      </c>
      <c r="L1662">
        <f>SALIDA[[#This Row],[CANTIDAD]]*SALIDA[[#This Row],[PRECIO UND]]</f>
        <v>559.38656000000003</v>
      </c>
    </row>
    <row r="1663" spans="1:12" x14ac:dyDescent="0.25">
      <c r="A1663" s="6" t="s">
        <v>3341</v>
      </c>
      <c r="B1663" s="100" t="str">
        <f>VLOOKUP(SALIDA[[#This Row],[CODIGO]],STOCKSANLUIS[],2,FALSE)</f>
        <v>GAS REFRIGERANTE R404A -10.90KG ICELOONG</v>
      </c>
      <c r="C1663" s="153">
        <v>45986</v>
      </c>
      <c r="D1663">
        <v>5</v>
      </c>
      <c r="E1663">
        <f>IF(VLOOKUP(SALIDA[[#This Row],[CODIGO]],STOCKSANLUIS[],6,FALSE)=0,"PRODUCTO SIN STOCK/UBICACIÓN",VLOOKUP(SALIDA[[#This Row],[CODIGO]],STOCKSANLUIS[],6,FALSE))</f>
        <v>1</v>
      </c>
      <c r="F1663">
        <f>SALIDA[[#This Row],[CANTIDAD]]/SALIDA[[#This Row],[UND MEDIDA]]</f>
        <v>5</v>
      </c>
      <c r="G1663" t="str">
        <f>VLOOKUP(SALIDA[[#This Row],[CODIGO]],FAMILIAS[],4,FALSE)</f>
        <v>ZHEJIANG YONGHE</v>
      </c>
      <c r="H1663" s="10" t="str">
        <f>IF(VLOOKUP(SALIDA[[#This Row],[CODIGO]],STOCKSANLUIS[],7,FALSE)=0,"PRODUCTO SIN STOCK/UBICACIÓN",VLOOKUP(SALIDA[[#This Row],[CODIGO]],STOCKSANLUIS[],7,FALSE))</f>
        <v>C</v>
      </c>
      <c r="I1663" s="10"/>
      <c r="J1663" t="str">
        <f>SALIDA[[#This Row],[CODIGO]]&amp;"       "&amp;SALIDA[[#This Row],[FAMILIA]]</f>
        <v>02752       ZHEJIANG YONGHE</v>
      </c>
      <c r="K1663">
        <f>VLOOKUP(SALIDA[[#This Row],[CODIGO]],STOCK_STARSOFT[],5,FALSE)</f>
        <v>53.481755</v>
      </c>
      <c r="L1663">
        <f>SALIDA[[#This Row],[CANTIDAD]]*SALIDA[[#This Row],[PRECIO UND]]</f>
        <v>267.40877499999999</v>
      </c>
    </row>
    <row r="1664" spans="1:12" x14ac:dyDescent="0.25">
      <c r="A1664" s="6" t="s">
        <v>3929</v>
      </c>
      <c r="B1664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1664" s="153">
        <v>45987</v>
      </c>
      <c r="D1664">
        <v>1</v>
      </c>
      <c r="E1664">
        <f>IF(VLOOKUP(SALIDA[[#This Row],[CODIGO]],STOCKSANLUIS[],6,FALSE)=0,"PRODUCTO SIN STOCK/UBICACIÓN",VLOOKUP(SALIDA[[#This Row],[CODIGO]],STOCKSANLUIS[],6,FALSE))</f>
        <v>1</v>
      </c>
      <c r="F1664">
        <f>SALIDA[[#This Row],[CANTIDAD]]/SALIDA[[#This Row],[UND MEDIDA]]</f>
        <v>1</v>
      </c>
      <c r="G1664" t="str">
        <f>VLOOKUP(SALIDA[[#This Row],[CODIGO]],FAMILIAS[],4,FALSE)</f>
        <v>VIKING</v>
      </c>
      <c r="H1664" s="10" t="str">
        <f>IF(VLOOKUP(SALIDA[[#This Row],[CODIGO]],STOCKSANLUIS[],7,FALSE)=0,"PRODUCTO SIN STOCK/UBICACIÓN",VLOOKUP(SALIDA[[#This Row],[CODIGO]],STOCKSANLUIS[],7,FALSE))</f>
        <v>B</v>
      </c>
      <c r="I1664" s="10"/>
      <c r="J1664" t="str">
        <f>SALIDA[[#This Row],[CODIGO]]&amp;"       "&amp;SALIDA[[#This Row],[FAMILIA]]</f>
        <v>03396       VIKING</v>
      </c>
      <c r="K1664">
        <f>VLOOKUP(SALIDA[[#This Row],[CODIGO]],STOCK_STARSOFT[],5,FALSE)</f>
        <v>202.05513400000001</v>
      </c>
      <c r="L1664">
        <f>SALIDA[[#This Row],[CANTIDAD]]*SALIDA[[#This Row],[PRECIO UND]]</f>
        <v>202.05513400000001</v>
      </c>
    </row>
    <row r="1665" spans="1:12" x14ac:dyDescent="0.25">
      <c r="A1665" s="6" t="s">
        <v>485</v>
      </c>
      <c r="B1665" s="100" t="str">
        <f>VLOOKUP(SALIDA[[#This Row],[CODIGO]],STOCKSANLUIS[],2,FALSE)</f>
        <v>SOLDADURA DE PLATA HARRIS AL 0%</v>
      </c>
      <c r="C1665" s="153">
        <v>45987</v>
      </c>
      <c r="D1665">
        <v>5</v>
      </c>
      <c r="E1665">
        <f>IF(VLOOKUP(SALIDA[[#This Row],[CODIGO]],STOCKSANLUIS[],6,FALSE)=0,"PRODUCTO SIN STOCK/UBICACIÓN",VLOOKUP(SALIDA[[#This Row],[CODIGO]],STOCKSANLUIS[],6,FALSE))</f>
        <v>1</v>
      </c>
      <c r="F1665">
        <f>SALIDA[[#This Row],[CANTIDAD]]/SALIDA[[#This Row],[UND MEDIDA]]</f>
        <v>5</v>
      </c>
      <c r="G1665" t="str">
        <f>VLOOKUP(SALIDA[[#This Row],[CODIGO]],FAMILIAS[],4,FALSE)</f>
        <v>HARRIS</v>
      </c>
      <c r="H1665" s="10" t="str">
        <f>IF(VLOOKUP(SALIDA[[#This Row],[CODIGO]],STOCKSANLUIS[],7,FALSE)=0,"PRODUCTO SIN STOCK/UBICACIÓN",VLOOKUP(SALIDA[[#This Row],[CODIGO]],STOCKSANLUIS[],7,FALSE))</f>
        <v>C</v>
      </c>
      <c r="I1665" s="10"/>
      <c r="J1665" t="str">
        <f>SALIDA[[#This Row],[CODIGO]]&amp;"       "&amp;SALIDA[[#This Row],[FAMILIA]]</f>
        <v>00405       HARRIS</v>
      </c>
      <c r="K1665">
        <f>VLOOKUP(SALIDA[[#This Row],[CODIGO]],STOCK_STARSOFT[],5,FALSE)</f>
        <v>0.38343100000000002</v>
      </c>
      <c r="L1665">
        <f>SALIDA[[#This Row],[CANTIDAD]]*SALIDA[[#This Row],[PRECIO UND]]</f>
        <v>1.9171550000000002</v>
      </c>
    </row>
    <row r="1666" spans="1:12" x14ac:dyDescent="0.25">
      <c r="A1666" s="6" t="s">
        <v>19300</v>
      </c>
      <c r="B1666" s="100" t="str">
        <f>VLOOKUP(SALIDA[[#This Row],[CODIGO]],STOCKSANLUIS[],2,FALSE)</f>
        <v>CINTA ADHESIVA FOAM QTF-230E - 1/8" X 2" X 32.8´ (3MM X 50MM X 10M) - EVERFROST - HIGH QUALITY</v>
      </c>
      <c r="C1666" s="153">
        <v>45987</v>
      </c>
      <c r="D1666">
        <v>1</v>
      </c>
      <c r="E1666">
        <f>IF(VLOOKUP(SALIDA[[#This Row],[CODIGO]],STOCKSANLUIS[],6,FALSE)=0,"PRODUCTO SIN STOCK/UBICACIÓN",VLOOKUP(SALIDA[[#This Row],[CODIGO]],STOCKSANLUIS[],6,FALSE))</f>
        <v>1</v>
      </c>
      <c r="F1666">
        <f>SALIDA[[#This Row],[CANTIDAD]]/SALIDA[[#This Row],[UND MEDIDA]]</f>
        <v>1</v>
      </c>
      <c r="G1666" t="str">
        <f>VLOOKUP(SALIDA[[#This Row],[CODIGO]],FAMILIAS[],4,FALSE)</f>
        <v>EVERFROST</v>
      </c>
      <c r="H1666" s="10" t="str">
        <f>IF(VLOOKUP(SALIDA[[#This Row],[CODIGO]],STOCKSANLUIS[],7,FALSE)=0,"PRODUCTO SIN STOCK/UBICACIÓN",VLOOKUP(SALIDA[[#This Row],[CODIGO]],STOCKSANLUIS[],7,FALSE))</f>
        <v>C</v>
      </c>
      <c r="I1666" s="10"/>
      <c r="J1666" t="str">
        <f>SALIDA[[#This Row],[CODIGO]]&amp;"       "&amp;SALIDA[[#This Row],[FAMILIA]]</f>
        <v>03490       EVERFROST</v>
      </c>
      <c r="K1666">
        <f>VLOOKUP(SALIDA[[#This Row],[CODIGO]],STOCK_STARSOFT[],5,FALSE)</f>
        <v>1.3047420000000001</v>
      </c>
      <c r="L1666">
        <f>SALIDA[[#This Row],[CANTIDAD]]*SALIDA[[#This Row],[PRECIO UND]]</f>
        <v>1.3047420000000001</v>
      </c>
    </row>
    <row r="1667" spans="1:12" x14ac:dyDescent="0.25">
      <c r="A1667" s="6" t="s">
        <v>445</v>
      </c>
      <c r="B1667" s="100" t="str">
        <f>VLOOKUP(SALIDA[[#This Row],[CODIGO]],STOCKSANLUIS[],2,FALSE)</f>
        <v xml:space="preserve">ACEITE POLIOLESTER POE 68 - 1/4 GALON - BVA </v>
      </c>
      <c r="C1667" s="153">
        <v>45986</v>
      </c>
      <c r="D1667">
        <v>1</v>
      </c>
      <c r="E1667">
        <f>IF(VLOOKUP(SALIDA[[#This Row],[CODIGO]],STOCKSANLUIS[],6,FALSE)=0,"PRODUCTO SIN STOCK/UBICACIÓN",VLOOKUP(SALIDA[[#This Row],[CODIGO]],STOCKSANLUIS[],6,FALSE))</f>
        <v>1</v>
      </c>
      <c r="F1667">
        <f>SALIDA[[#This Row],[CANTIDAD]]/SALIDA[[#This Row],[UND MEDIDA]]</f>
        <v>1</v>
      </c>
      <c r="G1667" t="str">
        <f>VLOOKUP(SALIDA[[#This Row],[CODIGO]],FAMILIAS[],4,FALSE)</f>
        <v>BVA</v>
      </c>
      <c r="H1667" s="10" t="str">
        <f>IF(VLOOKUP(SALIDA[[#This Row],[CODIGO]],STOCKSANLUIS[],7,FALSE)=0,"PRODUCTO SIN STOCK/UBICACIÓN",VLOOKUP(SALIDA[[#This Row],[CODIGO]],STOCKSANLUIS[],7,FALSE))</f>
        <v>C</v>
      </c>
      <c r="I1667" s="10"/>
      <c r="J1667" t="str">
        <f>SALIDA[[#This Row],[CODIGO]]&amp;"       "&amp;SALIDA[[#This Row],[FAMILIA]]</f>
        <v>00356       BVA</v>
      </c>
      <c r="K1667">
        <f>VLOOKUP(SALIDA[[#This Row],[CODIGO]],STOCK_STARSOFT[],5,FALSE)</f>
        <v>15.866987</v>
      </c>
      <c r="L1667">
        <f>SALIDA[[#This Row],[CANTIDAD]]*SALIDA[[#This Row],[PRECIO UND]]</f>
        <v>15.866987</v>
      </c>
    </row>
    <row r="1668" spans="1:12" x14ac:dyDescent="0.25">
      <c r="A1668" s="6" t="s">
        <v>259</v>
      </c>
      <c r="B1668" s="100" t="str">
        <f>VLOOKUP(SALIDA[[#This Row],[CODIGO]],STOCKSANLUIS[],2,FALSE)</f>
        <v>PLATINA KLEERSTRIP MAX BULLET HTP SILVER 2  PLOMO (60 CM)- 477600</v>
      </c>
      <c r="C1668" s="153">
        <v>45986</v>
      </c>
      <c r="D1668">
        <v>1</v>
      </c>
      <c r="E1668">
        <f>IF(VLOOKUP(SALIDA[[#This Row],[CODIGO]],STOCKSANLUIS[],6,FALSE)=0,"PRODUCTO SIN STOCK/UBICACIÓN",VLOOKUP(SALIDA[[#This Row],[CODIGO]],STOCKSANLUIS[],6,FALSE))</f>
        <v>1</v>
      </c>
      <c r="F1668">
        <f>SALIDA[[#This Row],[CANTIDAD]]/SALIDA[[#This Row],[UND MEDIDA]]</f>
        <v>1</v>
      </c>
      <c r="G1668" t="str">
        <f>VLOOKUP(SALIDA[[#This Row],[CODIGO]],FAMILIAS[],4,FALSE)</f>
        <v>ES ROBBINS</v>
      </c>
      <c r="H1668" s="10" t="str">
        <f>IF(VLOOKUP(SALIDA[[#This Row],[CODIGO]],STOCKSANLUIS[],7,FALSE)=0,"PRODUCTO SIN STOCK/UBICACIÓN",VLOOKUP(SALIDA[[#This Row],[CODIGO]],STOCKSANLUIS[],7,FALSE))</f>
        <v>C</v>
      </c>
      <c r="I1668" s="10" t="s">
        <v>21940</v>
      </c>
      <c r="J1668" t="str">
        <f>SALIDA[[#This Row],[CODIGO]]&amp;"       "&amp;SALIDA[[#This Row],[FAMILIA]]</f>
        <v>00186       ES ROBBINS</v>
      </c>
      <c r="K1668">
        <f>VLOOKUP(SALIDA[[#This Row],[CODIGO]],STOCK_STARSOFT[],5,FALSE)</f>
        <v>4.3959429999999999</v>
      </c>
      <c r="L1668">
        <f>SALIDA[[#This Row],[CANTIDAD]]*SALIDA[[#This Row],[PRECIO UND]]</f>
        <v>4.3959429999999999</v>
      </c>
    </row>
    <row r="1669" spans="1:12" x14ac:dyDescent="0.25">
      <c r="A1669" s="6" t="s">
        <v>259</v>
      </c>
      <c r="B1669" s="100" t="str">
        <f>VLOOKUP(SALIDA[[#This Row],[CODIGO]],STOCKSANLUIS[],2,FALSE)</f>
        <v>PLATINA KLEERSTRIP MAX BULLET HTP SILVER 2  PLOMO (60 CM)- 477600</v>
      </c>
      <c r="C1669" s="153">
        <v>45987</v>
      </c>
      <c r="D1669">
        <v>4</v>
      </c>
      <c r="E1669">
        <f>IF(VLOOKUP(SALIDA[[#This Row],[CODIGO]],STOCKSANLUIS[],6,FALSE)=0,"PRODUCTO SIN STOCK/UBICACIÓN",VLOOKUP(SALIDA[[#This Row],[CODIGO]],STOCKSANLUIS[],6,FALSE))</f>
        <v>1</v>
      </c>
      <c r="F1669">
        <f>SALIDA[[#This Row],[CANTIDAD]]/SALIDA[[#This Row],[UND MEDIDA]]</f>
        <v>4</v>
      </c>
      <c r="G1669" t="str">
        <f>VLOOKUP(SALIDA[[#This Row],[CODIGO]],FAMILIAS[],4,FALSE)</f>
        <v>ES ROBBINS</v>
      </c>
      <c r="H1669" s="10" t="str">
        <f>IF(VLOOKUP(SALIDA[[#This Row],[CODIGO]],STOCKSANLUIS[],7,FALSE)=0,"PRODUCTO SIN STOCK/UBICACIÓN",VLOOKUP(SALIDA[[#This Row],[CODIGO]],STOCKSANLUIS[],7,FALSE))</f>
        <v>C</v>
      </c>
      <c r="I1669" s="10"/>
      <c r="J1669" t="str">
        <f>SALIDA[[#This Row],[CODIGO]]&amp;"       "&amp;SALIDA[[#This Row],[FAMILIA]]</f>
        <v>00186       ES ROBBINS</v>
      </c>
      <c r="K1669">
        <f>VLOOKUP(SALIDA[[#This Row],[CODIGO]],STOCK_STARSOFT[],5,FALSE)</f>
        <v>4.3959429999999999</v>
      </c>
      <c r="L1669">
        <f>SALIDA[[#This Row],[CANTIDAD]]*SALIDA[[#This Row],[PRECIO UND]]</f>
        <v>17.583772</v>
      </c>
    </row>
    <row r="1670" spans="1:12" x14ac:dyDescent="0.25">
      <c r="A1670" s="6" t="s">
        <v>3683</v>
      </c>
      <c r="B1670" s="100" t="str">
        <f>VLOOKUP(SALIDA[[#This Row],[CODIGO]],STOCKSANLUIS[],2,FALSE)</f>
        <v>GAS REFRIGERANTE R600A X 420 GR -AMUCOOL</v>
      </c>
      <c r="C1670" s="153">
        <v>45986</v>
      </c>
      <c r="D1670">
        <v>1</v>
      </c>
      <c r="E1670">
        <f>IF(VLOOKUP(SALIDA[[#This Row],[CODIGO]],STOCKSANLUIS[],6,FALSE)=0,"PRODUCTO SIN STOCK/UBICACIÓN",VLOOKUP(SALIDA[[#This Row],[CODIGO]],STOCKSANLUIS[],6,FALSE))</f>
        <v>1</v>
      </c>
      <c r="F1670">
        <f>SALIDA[[#This Row],[CANTIDAD]]/SALIDA[[#This Row],[UND MEDIDA]]</f>
        <v>1</v>
      </c>
      <c r="G1670" t="str">
        <f>VLOOKUP(SALIDA[[#This Row],[CODIGO]],FAMILIAS[],4,FALSE)</f>
        <v>AMUCO</v>
      </c>
      <c r="H1670" s="10" t="str">
        <f>IF(VLOOKUP(SALIDA[[#This Row],[CODIGO]],STOCKSANLUIS[],7,FALSE)=0,"PRODUCTO SIN STOCK/UBICACIÓN",VLOOKUP(SALIDA[[#This Row],[CODIGO]],STOCKSANLUIS[],7,FALSE))</f>
        <v>C</v>
      </c>
      <c r="I1670" s="10" t="s">
        <v>21940</v>
      </c>
      <c r="J1670" t="str">
        <f>SALIDA[[#This Row],[CODIGO]]&amp;"       "&amp;SALIDA[[#This Row],[FAMILIA]]</f>
        <v>03067       AMUCO</v>
      </c>
      <c r="K1670">
        <f>VLOOKUP(SALIDA[[#This Row],[CODIGO]],STOCK_STARSOFT[],5,FALSE)</f>
        <v>2.1978800000000001</v>
      </c>
      <c r="L1670">
        <f>SALIDA[[#This Row],[CANTIDAD]]*SALIDA[[#This Row],[PRECIO UND]]</f>
        <v>2.1978800000000001</v>
      </c>
    </row>
    <row r="1671" spans="1:12" x14ac:dyDescent="0.25">
      <c r="A1671" s="6" t="s">
        <v>3062</v>
      </c>
      <c r="B1671" s="100" t="str">
        <f>VLOOKUP(SALIDA[[#This Row],[CODIGO]],STOCKSANLUIS[],2,FALSE)</f>
        <v>CAPACITOR DE 35 MFD X 440 VAC - 35X440 - EVERWELL</v>
      </c>
      <c r="C1671" s="153">
        <v>45987</v>
      </c>
      <c r="D1671">
        <v>20</v>
      </c>
      <c r="E1671">
        <f>IF(VLOOKUP(SALIDA[[#This Row],[CODIGO]],STOCKSANLUIS[],6,FALSE)=0,"PRODUCTO SIN STOCK/UBICACIÓN",VLOOKUP(SALIDA[[#This Row],[CODIGO]],STOCKSANLUIS[],6,FALSE))</f>
        <v>1</v>
      </c>
      <c r="F1671">
        <f>SALIDA[[#This Row],[CANTIDAD]]/SALIDA[[#This Row],[UND MEDIDA]]</f>
        <v>20</v>
      </c>
      <c r="G1671" t="str">
        <f>VLOOKUP(SALIDA[[#This Row],[CODIGO]],FAMILIAS[],4,FALSE)</f>
        <v>EVERWELL</v>
      </c>
      <c r="H1671" s="10" t="str">
        <f>IF(VLOOKUP(SALIDA[[#This Row],[CODIGO]],STOCKSANLUIS[],7,FALSE)=0,"PRODUCTO SIN STOCK/UBICACIÓN",VLOOKUP(SALIDA[[#This Row],[CODIGO]],STOCKSANLUIS[],7,FALSE))</f>
        <v>A</v>
      </c>
      <c r="I1671" s="10" t="s">
        <v>19536</v>
      </c>
      <c r="J1671" t="str">
        <f>SALIDA[[#This Row],[CODIGO]]&amp;"       "&amp;SALIDA[[#This Row],[FAMILIA]]</f>
        <v>02463       EVERWELL</v>
      </c>
      <c r="K1671">
        <f>VLOOKUP(SALIDA[[#This Row],[CODIGO]],STOCK_STARSOFT[],5,FALSE)</f>
        <v>1.3037909999999999</v>
      </c>
      <c r="L1671">
        <f>SALIDA[[#This Row],[CANTIDAD]]*SALIDA[[#This Row],[PRECIO UND]]</f>
        <v>26.07582</v>
      </c>
    </row>
    <row r="1672" spans="1:12" x14ac:dyDescent="0.25">
      <c r="A1672" s="6" t="s">
        <v>3802</v>
      </c>
      <c r="B1672" s="100" t="str">
        <f>VLOOKUP(SALIDA[[#This Row],[CODIGO]],STOCKSANLUIS[],2,FALSE)</f>
        <v>GAS REFRIGERANTE R134A - 13.6KG FLYER</v>
      </c>
      <c r="C1672" s="153">
        <v>45987</v>
      </c>
      <c r="D1672">
        <v>1</v>
      </c>
      <c r="E1672">
        <f>IF(VLOOKUP(SALIDA[[#This Row],[CODIGO]],STOCKSANLUIS[],6,FALSE)=0,"PRODUCTO SIN STOCK/UBICACIÓN",VLOOKUP(SALIDA[[#This Row],[CODIGO]],STOCKSANLUIS[],6,FALSE))</f>
        <v>1</v>
      </c>
      <c r="F1672">
        <f>SALIDA[[#This Row],[CANTIDAD]]/SALIDA[[#This Row],[UND MEDIDA]]</f>
        <v>1</v>
      </c>
      <c r="G1672" t="str">
        <f>VLOOKUP(SALIDA[[#This Row],[CODIGO]],FAMILIAS[],4,FALSE)</f>
        <v>FLYER</v>
      </c>
      <c r="H1672" s="10" t="str">
        <f>IF(VLOOKUP(SALIDA[[#This Row],[CODIGO]],STOCKSANLUIS[],7,FALSE)=0,"PRODUCTO SIN STOCK/UBICACIÓN",VLOOKUP(SALIDA[[#This Row],[CODIGO]],STOCKSANLUIS[],7,FALSE))</f>
        <v>B</v>
      </c>
      <c r="I1672" s="10"/>
      <c r="J1672" t="str">
        <f>SALIDA[[#This Row],[CODIGO]]&amp;"       "&amp;SALIDA[[#This Row],[FAMILIA]]</f>
        <v>03241       FLYER</v>
      </c>
      <c r="K1672">
        <f>VLOOKUP(SALIDA[[#This Row],[CODIGO]],STOCK_STARSOFT[],5,FALSE)</f>
        <v>91.697573000000006</v>
      </c>
      <c r="L1672">
        <f>SALIDA[[#This Row],[CANTIDAD]]*SALIDA[[#This Row],[PRECIO UND]]</f>
        <v>91.697573000000006</v>
      </c>
    </row>
    <row r="1673" spans="1:12" x14ac:dyDescent="0.25">
      <c r="A1673" s="6" t="s">
        <v>259</v>
      </c>
      <c r="B1673" s="100" t="str">
        <f>VLOOKUP(SALIDA[[#This Row],[CODIGO]],STOCKSANLUIS[],2,FALSE)</f>
        <v>PLATINA KLEERSTRIP MAX BULLET HTP SILVER 2  PLOMO (60 CM)- 477600</v>
      </c>
      <c r="C1673" s="153">
        <v>45987</v>
      </c>
      <c r="D1673">
        <v>4</v>
      </c>
      <c r="E1673">
        <f>IF(VLOOKUP(SALIDA[[#This Row],[CODIGO]],STOCKSANLUIS[],6,FALSE)=0,"PRODUCTO SIN STOCK/UBICACIÓN",VLOOKUP(SALIDA[[#This Row],[CODIGO]],STOCKSANLUIS[],6,FALSE))</f>
        <v>1</v>
      </c>
      <c r="F1673">
        <f>SALIDA[[#This Row],[CANTIDAD]]/SALIDA[[#This Row],[UND MEDIDA]]</f>
        <v>4</v>
      </c>
      <c r="G1673" t="str">
        <f>VLOOKUP(SALIDA[[#This Row],[CODIGO]],FAMILIAS[],4,FALSE)</f>
        <v>ES ROBBINS</v>
      </c>
      <c r="H1673" s="10" t="str">
        <f>IF(VLOOKUP(SALIDA[[#This Row],[CODIGO]],STOCKSANLUIS[],7,FALSE)=0,"PRODUCTO SIN STOCK/UBICACIÓN",VLOOKUP(SALIDA[[#This Row],[CODIGO]],STOCKSANLUIS[],7,FALSE))</f>
        <v>C</v>
      </c>
      <c r="I1673" s="10"/>
      <c r="J1673" t="str">
        <f>SALIDA[[#This Row],[CODIGO]]&amp;"       "&amp;SALIDA[[#This Row],[FAMILIA]]</f>
        <v>00186       ES ROBBINS</v>
      </c>
      <c r="K1673">
        <f>VLOOKUP(SALIDA[[#This Row],[CODIGO]],STOCK_STARSOFT[],5,FALSE)</f>
        <v>4.3959429999999999</v>
      </c>
      <c r="L1673">
        <f>SALIDA[[#This Row],[CANTIDAD]]*SALIDA[[#This Row],[PRECIO UND]]</f>
        <v>17.583772</v>
      </c>
    </row>
    <row r="1674" spans="1:12" x14ac:dyDescent="0.25">
      <c r="A1674" s="6" t="s">
        <v>3639</v>
      </c>
      <c r="B1674" s="100" t="str">
        <f>VLOOKUP(SALIDA[[#This Row],[CODIGO]],STOCKSANLUIS[],2,FALSE)</f>
        <v>MOTOVENTILADOR MAER FAN YDWF74L60P4-522N-450S (220V, 60HZ, 4 POLES, 1PH, CL.F, SUCTION)</v>
      </c>
      <c r="C1674" s="153">
        <v>45987</v>
      </c>
      <c r="D1674">
        <v>1</v>
      </c>
      <c r="E1674">
        <f>IF(VLOOKUP(SALIDA[[#This Row],[CODIGO]],STOCKSANLUIS[],6,FALSE)=0,"PRODUCTO SIN STOCK/UBICACIÓN",VLOOKUP(SALIDA[[#This Row],[CODIGO]],STOCKSANLUIS[],6,FALSE))</f>
        <v>1</v>
      </c>
      <c r="F1674">
        <f>SALIDA[[#This Row],[CANTIDAD]]/SALIDA[[#This Row],[UND MEDIDA]]</f>
        <v>1</v>
      </c>
      <c r="G1674" t="str">
        <f>VLOOKUP(SALIDA[[#This Row],[CODIGO]],FAMILIAS[],4,FALSE)</f>
        <v>MAER FAN</v>
      </c>
      <c r="H1674" s="10" t="str">
        <f>IF(VLOOKUP(SALIDA[[#This Row],[CODIGO]],STOCKSANLUIS[],7,FALSE)=0,"PRODUCTO SIN STOCK/UBICACIÓN",VLOOKUP(SALIDA[[#This Row],[CODIGO]],STOCKSANLUIS[],7,FALSE))</f>
        <v>C</v>
      </c>
      <c r="I1674" s="10"/>
      <c r="J1674" t="str">
        <f>SALIDA[[#This Row],[CODIGO]]&amp;"       "&amp;SALIDA[[#This Row],[FAMILIA]]</f>
        <v>03037       MAER FAN</v>
      </c>
      <c r="K1674">
        <f>VLOOKUP(SALIDA[[#This Row],[CODIGO]],STOCK_STARSOFT[],5,FALSE)</f>
        <v>39.236970999999997</v>
      </c>
      <c r="L1674">
        <f>SALIDA[[#This Row],[CANTIDAD]]*SALIDA[[#This Row],[PRECIO UND]]</f>
        <v>39.236970999999997</v>
      </c>
    </row>
    <row r="1675" spans="1:12" x14ac:dyDescent="0.25">
      <c r="A1675" s="6" t="s">
        <v>125</v>
      </c>
      <c r="B1675" s="100" t="str">
        <f>VLOOKUP(SALIDA[[#This Row],[CODIGO]],STOCKSANLUIS[],2,FALSE)</f>
        <v>BOBINA DE SOLENOIDE - 220V/60HZ/13W - COD - 018F6714 - DANFOSS</v>
      </c>
      <c r="C1675" s="153">
        <v>45987</v>
      </c>
      <c r="D1675">
        <v>1</v>
      </c>
      <c r="E1675">
        <f>IF(VLOOKUP(SALIDA[[#This Row],[CODIGO]],STOCKSANLUIS[],6,FALSE)=0,"PRODUCTO SIN STOCK/UBICACIÓN",VLOOKUP(SALIDA[[#This Row],[CODIGO]],STOCKSANLUIS[],6,FALSE))</f>
        <v>1</v>
      </c>
      <c r="F1675">
        <f>SALIDA[[#This Row],[CANTIDAD]]/SALIDA[[#This Row],[UND MEDIDA]]</f>
        <v>1</v>
      </c>
      <c r="G1675" t="str">
        <f>VLOOKUP(SALIDA[[#This Row],[CODIGO]],FAMILIAS[],4,FALSE)</f>
        <v>DANFOSS</v>
      </c>
      <c r="H1675" s="10" t="str">
        <f>IF(VLOOKUP(SALIDA[[#This Row],[CODIGO]],STOCKSANLUIS[],7,FALSE)=0,"PRODUCTO SIN STOCK/UBICACIÓN",VLOOKUP(SALIDA[[#This Row],[CODIGO]],STOCKSANLUIS[],7,FALSE))</f>
        <v>A</v>
      </c>
      <c r="I1675" s="10"/>
      <c r="J1675" t="str">
        <f>SALIDA[[#This Row],[CODIGO]]&amp;"       "&amp;SALIDA[[#This Row],[FAMILIA]]</f>
        <v>00078       DANFOSS</v>
      </c>
      <c r="K1675">
        <f>VLOOKUP(SALIDA[[#This Row],[CODIGO]],STOCK_STARSOFT[],5,FALSE)</f>
        <v>20.261431999999999</v>
      </c>
      <c r="L1675">
        <f>SALIDA[[#This Row],[CANTIDAD]]*SALIDA[[#This Row],[PRECIO UND]]</f>
        <v>20.261431999999999</v>
      </c>
    </row>
    <row r="1676" spans="1:12" x14ac:dyDescent="0.25">
      <c r="A1676" s="6" t="s">
        <v>723</v>
      </c>
      <c r="B1676" s="100" t="str">
        <f>VLOOKUP(SALIDA[[#This Row],[CODIGO]],STOCKSANLUIS[],2,FALSE)</f>
        <v>CUERPO DE VALVULA SOLENOIDE DANFOSS EVR 6 - 1/2  SOLDABLE  032F1209</v>
      </c>
      <c r="C1676" s="153">
        <v>45987</v>
      </c>
      <c r="D1676">
        <v>1</v>
      </c>
      <c r="E1676">
        <f>IF(VLOOKUP(SALIDA[[#This Row],[CODIGO]],STOCKSANLUIS[],6,FALSE)=0,"PRODUCTO SIN STOCK/UBICACIÓN",VLOOKUP(SALIDA[[#This Row],[CODIGO]],STOCKSANLUIS[],6,FALSE))</f>
        <v>1</v>
      </c>
      <c r="F1676">
        <f>SALIDA[[#This Row],[CANTIDAD]]/SALIDA[[#This Row],[UND MEDIDA]]</f>
        <v>1</v>
      </c>
      <c r="G1676" t="str">
        <f>VLOOKUP(SALIDA[[#This Row],[CODIGO]],FAMILIAS[],4,FALSE)</f>
        <v>DANFOSS</v>
      </c>
      <c r="H1676" s="10" t="str">
        <f>IF(VLOOKUP(SALIDA[[#This Row],[CODIGO]],STOCKSANLUIS[],7,FALSE)=0,"PRODUCTO SIN STOCK/UBICACIÓN",VLOOKUP(SALIDA[[#This Row],[CODIGO]],STOCKSANLUIS[],7,FALSE))</f>
        <v>A</v>
      </c>
      <c r="I1676" s="10"/>
      <c r="J1676" t="str">
        <f>SALIDA[[#This Row],[CODIGO]]&amp;"       "&amp;SALIDA[[#This Row],[FAMILIA]]</f>
        <v>00794       DANFOSS</v>
      </c>
      <c r="K1676">
        <f>VLOOKUP(SALIDA[[#This Row],[CODIGO]],STOCK_STARSOFT[],5,FALSE)</f>
        <v>32.299933000000003</v>
      </c>
      <c r="L1676">
        <f>SALIDA[[#This Row],[CANTIDAD]]*SALIDA[[#This Row],[PRECIO UND]]</f>
        <v>32.299933000000003</v>
      </c>
    </row>
    <row r="1677" spans="1:12" x14ac:dyDescent="0.25">
      <c r="A1677" s="6" t="s">
        <v>1251</v>
      </c>
      <c r="B1677" s="100" t="str">
        <f>VLOOKUP(SALIDA[[#This Row],[CODIGO]],STOCKSANLUIS[],2,FALSE)</f>
        <v>LAMAS DE PVC ALECO 8X0.08X300  (20 CM X 2MMX 91.44M) STANDARD SMOOTH -170008</v>
      </c>
      <c r="C1677" s="153">
        <v>45987</v>
      </c>
      <c r="D1677">
        <v>182.88</v>
      </c>
      <c r="E1677">
        <f>IF(VLOOKUP(SALIDA[[#This Row],[CODIGO]],STOCKSANLUIS[],6,FALSE)=0,"PRODUCTO SIN STOCK/UBICACIÓN",VLOOKUP(SALIDA[[#This Row],[CODIGO]],STOCKSANLUIS[],6,FALSE))</f>
        <v>91.44</v>
      </c>
      <c r="F1677">
        <f>SALIDA[[#This Row],[CANTIDAD]]/SALIDA[[#This Row],[UND MEDIDA]]</f>
        <v>2</v>
      </c>
      <c r="G1677" t="str">
        <f>VLOOKUP(SALIDA[[#This Row],[CODIGO]],FAMILIAS[],4,FALSE)</f>
        <v>ES ROBBINS</v>
      </c>
      <c r="H1677" s="10" t="str">
        <f>IF(VLOOKUP(SALIDA[[#This Row],[CODIGO]],STOCKSANLUIS[],7,FALSE)=0,"PRODUCTO SIN STOCK/UBICACIÓN",VLOOKUP(SALIDA[[#This Row],[CODIGO]],STOCKSANLUIS[],7,FALSE))</f>
        <v>B/C</v>
      </c>
      <c r="I1677" s="10"/>
      <c r="J1677" t="str">
        <f>SALIDA[[#This Row],[CODIGO]]&amp;"       "&amp;SALIDA[[#This Row],[FAMILIA]]</f>
        <v>01331       ES ROBBINS</v>
      </c>
      <c r="K1677">
        <f>VLOOKUP(SALIDA[[#This Row],[CODIGO]],STOCK_STARSOFT[],5,FALSE)</f>
        <v>1.922936</v>
      </c>
      <c r="L1677">
        <f>SALIDA[[#This Row],[CANTIDAD]]*SALIDA[[#This Row],[PRECIO UND]]</f>
        <v>351.66653567999998</v>
      </c>
    </row>
    <row r="1678" spans="1:12" x14ac:dyDescent="0.25">
      <c r="A1678" s="6" t="s">
        <v>931</v>
      </c>
      <c r="B1678" s="100" t="str">
        <f>VLOOKUP(SALIDA[[#This Row],[CODIGO]],STOCKSANLUIS[],2,FALSE)</f>
        <v>ACEITE POLIOLESTER POE 32 - 1 GALON - BVA</v>
      </c>
      <c r="C1678" s="153">
        <v>45987</v>
      </c>
      <c r="D1678">
        <v>2</v>
      </c>
      <c r="E1678">
        <f>IF(VLOOKUP(SALIDA[[#This Row],[CODIGO]],STOCKSANLUIS[],6,FALSE)=0,"PRODUCTO SIN STOCK/UBICACIÓN",VLOOKUP(SALIDA[[#This Row],[CODIGO]],STOCKSANLUIS[],6,FALSE))</f>
        <v>1</v>
      </c>
      <c r="F1678">
        <f>SALIDA[[#This Row],[CANTIDAD]]/SALIDA[[#This Row],[UND MEDIDA]]</f>
        <v>2</v>
      </c>
      <c r="G1678" t="str">
        <f>VLOOKUP(SALIDA[[#This Row],[CODIGO]],FAMILIAS[],4,FALSE)</f>
        <v>BVA</v>
      </c>
      <c r="H1678" s="10" t="str">
        <f>IF(VLOOKUP(SALIDA[[#This Row],[CODIGO]],STOCKSANLUIS[],7,FALSE)=0,"PRODUCTO SIN STOCK/UBICACIÓN",VLOOKUP(SALIDA[[#This Row],[CODIGO]],STOCKSANLUIS[],7,FALSE))</f>
        <v>C</v>
      </c>
      <c r="I1678" s="10"/>
      <c r="J1678" t="str">
        <f>SALIDA[[#This Row],[CODIGO]]&amp;"       "&amp;SALIDA[[#This Row],[FAMILIA]]</f>
        <v>00987       BVA</v>
      </c>
      <c r="K1678">
        <f>VLOOKUP(SALIDA[[#This Row],[CODIGO]],STOCK_STARSOFT[],5,FALSE)</f>
        <v>47.466326000000002</v>
      </c>
      <c r="L1678">
        <f>SALIDA[[#This Row],[CANTIDAD]]*SALIDA[[#This Row],[PRECIO UND]]</f>
        <v>94.932652000000004</v>
      </c>
    </row>
    <row r="1679" spans="1:12" x14ac:dyDescent="0.25">
      <c r="A1679" s="6" t="s">
        <v>2693</v>
      </c>
      <c r="B1679" s="100" t="str">
        <f>VLOOKUP(SALIDA[[#This Row],[CODIGO]],STOCKSANLUIS[],2,FALSE)</f>
        <v>GAS REFRIGERANTE FREON R-410A - 11.35 KG - CHINO - CHEMOURS</v>
      </c>
      <c r="C1679" s="153">
        <v>45987</v>
      </c>
      <c r="D1679">
        <v>4</v>
      </c>
      <c r="E1679">
        <f>IF(VLOOKUP(SALIDA[[#This Row],[CODIGO]],STOCKSANLUIS[],6,FALSE)=0,"PRODUCTO SIN STOCK/UBICACIÓN",VLOOKUP(SALIDA[[#This Row],[CODIGO]],STOCKSANLUIS[],6,FALSE))</f>
        <v>1</v>
      </c>
      <c r="F1679">
        <f>SALIDA[[#This Row],[CANTIDAD]]/SALIDA[[#This Row],[UND MEDIDA]]</f>
        <v>4</v>
      </c>
      <c r="G1679" t="str">
        <f>VLOOKUP(SALIDA[[#This Row],[CODIGO]],FAMILIAS[],4,FALSE)</f>
        <v>THE CHEMOURS</v>
      </c>
      <c r="H1679" s="10" t="str">
        <f>IF(VLOOKUP(SALIDA[[#This Row],[CODIGO]],STOCKSANLUIS[],7,FALSE)=0,"PRODUCTO SIN STOCK/UBICACIÓN",VLOOKUP(SALIDA[[#This Row],[CODIGO]],STOCKSANLUIS[],7,FALSE))</f>
        <v>C</v>
      </c>
      <c r="I1679" s="10"/>
      <c r="J1679" t="str">
        <f>SALIDA[[#This Row],[CODIGO]]&amp;"       "&amp;SALIDA[[#This Row],[FAMILIA]]</f>
        <v>02187       THE CHEMOURS</v>
      </c>
      <c r="K1679">
        <f>VLOOKUP(SALIDA[[#This Row],[CODIGO]],STOCK_STARSOFT[],5,FALSE)</f>
        <v>122.01251999999999</v>
      </c>
      <c r="L1679">
        <f>SALIDA[[#This Row],[CANTIDAD]]*SALIDA[[#This Row],[PRECIO UND]]</f>
        <v>488.05007999999998</v>
      </c>
    </row>
    <row r="1680" spans="1:12" x14ac:dyDescent="0.25">
      <c r="A1680" s="6" t="s">
        <v>3806</v>
      </c>
      <c r="B1680" s="100" t="str">
        <f>VLOOKUP(SALIDA[[#This Row],[CODIGO]],STOCKSANLUIS[],2,FALSE)</f>
        <v>GAS REFRIGERANTE R410A -11.30KG FLYER</v>
      </c>
      <c r="C1680" s="153">
        <v>45987</v>
      </c>
      <c r="D1680">
        <v>5</v>
      </c>
      <c r="E1680">
        <f>IF(VLOOKUP(SALIDA[[#This Row],[CODIGO]],STOCKSANLUIS[],6,FALSE)=0,"PRODUCTO SIN STOCK/UBICACIÓN",VLOOKUP(SALIDA[[#This Row],[CODIGO]],STOCKSANLUIS[],6,FALSE))</f>
        <v>1</v>
      </c>
      <c r="F1680">
        <f>SALIDA[[#This Row],[CANTIDAD]]/SALIDA[[#This Row],[UND MEDIDA]]</f>
        <v>5</v>
      </c>
      <c r="G1680" t="str">
        <f>VLOOKUP(SALIDA[[#This Row],[CODIGO]],FAMILIAS[],4,FALSE)</f>
        <v>FLYER</v>
      </c>
      <c r="H1680" s="10" t="str">
        <f>IF(VLOOKUP(SALIDA[[#This Row],[CODIGO]],STOCKSANLUIS[],7,FALSE)=0,"PRODUCTO SIN STOCK/UBICACIÓN",VLOOKUP(SALIDA[[#This Row],[CODIGO]],STOCKSANLUIS[],7,FALSE))</f>
        <v>C</v>
      </c>
      <c r="I1680" s="10"/>
      <c r="J1680" t="str">
        <f>SALIDA[[#This Row],[CODIGO]]&amp;"       "&amp;SALIDA[[#This Row],[FAMILIA]]</f>
        <v>03243       FLYER</v>
      </c>
      <c r="K1680">
        <f>VLOOKUP(SALIDA[[#This Row],[CODIGO]],STOCK_STARSOFT[],5,FALSE)</f>
        <v>77.373095000000006</v>
      </c>
      <c r="L1680">
        <f>SALIDA[[#This Row],[CANTIDAD]]*SALIDA[[#This Row],[PRECIO UND]]</f>
        <v>386.86547500000006</v>
      </c>
    </row>
    <row r="1681" spans="1:12" x14ac:dyDescent="0.25">
      <c r="A1681" s="6" t="s">
        <v>487</v>
      </c>
      <c r="B1681" s="100" t="str">
        <f>VLOOKUP(SALIDA[[#This Row],[CODIGO]],STOCKSANLUIS[],2,FALSE)</f>
        <v>SOLDADURA DE PLATA HARRIS AL 5%</v>
      </c>
      <c r="C1681" s="153">
        <v>45987</v>
      </c>
      <c r="D1681">
        <v>488</v>
      </c>
      <c r="E1681">
        <f>IF(VLOOKUP(SALIDA[[#This Row],[CODIGO]],STOCKSANLUIS[],6,FALSE)=0,"PRODUCTO SIN STOCK/UBICACIÓN",VLOOKUP(SALIDA[[#This Row],[CODIGO]],STOCKSANLUIS[],6,FALSE))</f>
        <v>1</v>
      </c>
      <c r="F1681">
        <f>SALIDA[[#This Row],[CANTIDAD]]/SALIDA[[#This Row],[UND MEDIDA]]</f>
        <v>488</v>
      </c>
      <c r="G1681" t="str">
        <f>VLOOKUP(SALIDA[[#This Row],[CODIGO]],FAMILIAS[],4,FALSE)</f>
        <v>HARRIS</v>
      </c>
      <c r="H1681" s="10" t="str">
        <f>IF(VLOOKUP(SALIDA[[#This Row],[CODIGO]],STOCKSANLUIS[],7,FALSE)=0,"PRODUCTO SIN STOCK/UBICACIÓN",VLOOKUP(SALIDA[[#This Row],[CODIGO]],STOCKSANLUIS[],7,FALSE))</f>
        <v>C</v>
      </c>
      <c r="I1681" s="10" t="s">
        <v>19536</v>
      </c>
      <c r="J1681" t="str">
        <f>SALIDA[[#This Row],[CODIGO]]&amp;"       "&amp;SALIDA[[#This Row],[FAMILIA]]</f>
        <v>00406       HARRIS</v>
      </c>
      <c r="K1681">
        <f>VLOOKUP(SALIDA[[#This Row],[CODIGO]],STOCK_STARSOFT[],5,FALSE)</f>
        <v>2.7172480000000001</v>
      </c>
      <c r="L1681">
        <f>SALIDA[[#This Row],[CANTIDAD]]*SALIDA[[#This Row],[PRECIO UND]]</f>
        <v>1326.017024</v>
      </c>
    </row>
    <row r="1682" spans="1:12" x14ac:dyDescent="0.25">
      <c r="A1682" s="6" t="s">
        <v>589</v>
      </c>
      <c r="B1682" s="100" t="str">
        <f>VLOOKUP(SALIDA[[#This Row],[CODIGO]],STOCKSANLUIS[],2,FALSE)</f>
        <v>FILTRO CERAMICO SECADO ELEVADO DANFOSS 48-DC  CON JUNTA- 023U4381</v>
      </c>
      <c r="C1682" s="153">
        <v>45987</v>
      </c>
      <c r="D1682">
        <v>1</v>
      </c>
      <c r="E1682">
        <f>IF(VLOOKUP(SALIDA[[#This Row],[CODIGO]],STOCKSANLUIS[],6,FALSE)=0,"PRODUCTO SIN STOCK/UBICACIÓN",VLOOKUP(SALIDA[[#This Row],[CODIGO]],STOCKSANLUIS[],6,FALSE))</f>
        <v>1</v>
      </c>
      <c r="F1682">
        <f>SALIDA[[#This Row],[CANTIDAD]]/SALIDA[[#This Row],[UND MEDIDA]]</f>
        <v>1</v>
      </c>
      <c r="G1682" t="str">
        <f>VLOOKUP(SALIDA[[#This Row],[CODIGO]],FAMILIAS[],4,FALSE)</f>
        <v>DANFOSS</v>
      </c>
      <c r="H1682" s="10" t="str">
        <f>IF(VLOOKUP(SALIDA[[#This Row],[CODIGO]],STOCKSANLUIS[],7,FALSE)=0,"PRODUCTO SIN STOCK/UBICACIÓN",VLOOKUP(SALIDA[[#This Row],[CODIGO]],STOCKSANLUIS[],7,FALSE))</f>
        <v>A</v>
      </c>
      <c r="I1682" s="10"/>
      <c r="J1682" t="str">
        <f>SALIDA[[#This Row],[CODIGO]]&amp;"       "&amp;SALIDA[[#This Row],[FAMILIA]]</f>
        <v>00572       DANFOSS</v>
      </c>
      <c r="K1682">
        <f>VLOOKUP(SALIDA[[#This Row],[CODIGO]],STOCK_STARSOFT[],5,FALSE)</f>
        <v>10.412293999999999</v>
      </c>
      <c r="L1682">
        <f>SALIDA[[#This Row],[CANTIDAD]]*SALIDA[[#This Row],[PRECIO UND]]</f>
        <v>10.412293999999999</v>
      </c>
    </row>
    <row r="1683" spans="1:12" x14ac:dyDescent="0.25">
      <c r="A1683" s="6" t="s">
        <v>1251</v>
      </c>
      <c r="B1683" s="100" t="str">
        <f>VLOOKUP(SALIDA[[#This Row],[CODIGO]],STOCKSANLUIS[],2,FALSE)</f>
        <v>LAMAS DE PVC ALECO 8X0.08X300  (20 CM X 2MMX 91.44M) STANDARD SMOOTH -170008</v>
      </c>
      <c r="C1683" s="153">
        <v>45987</v>
      </c>
      <c r="D1683">
        <v>182.88</v>
      </c>
      <c r="E1683">
        <f>IF(VLOOKUP(SALIDA[[#This Row],[CODIGO]],STOCKSANLUIS[],6,FALSE)=0,"PRODUCTO SIN STOCK/UBICACIÓN",VLOOKUP(SALIDA[[#This Row],[CODIGO]],STOCKSANLUIS[],6,FALSE))</f>
        <v>91.44</v>
      </c>
      <c r="F1683">
        <f>SALIDA[[#This Row],[CANTIDAD]]/SALIDA[[#This Row],[UND MEDIDA]]</f>
        <v>2</v>
      </c>
      <c r="G1683" t="str">
        <f>VLOOKUP(SALIDA[[#This Row],[CODIGO]],FAMILIAS[],4,FALSE)</f>
        <v>ES ROBBINS</v>
      </c>
      <c r="H1683" s="10" t="str">
        <f>IF(VLOOKUP(SALIDA[[#This Row],[CODIGO]],STOCKSANLUIS[],7,FALSE)=0,"PRODUCTO SIN STOCK/UBICACIÓN",VLOOKUP(SALIDA[[#This Row],[CODIGO]],STOCKSANLUIS[],7,FALSE))</f>
        <v>B/C</v>
      </c>
      <c r="I1683" s="10"/>
      <c r="J1683" t="str">
        <f>SALIDA[[#This Row],[CODIGO]]&amp;"       "&amp;SALIDA[[#This Row],[FAMILIA]]</f>
        <v>01331       ES ROBBINS</v>
      </c>
      <c r="K1683">
        <f>VLOOKUP(SALIDA[[#This Row],[CODIGO]],STOCK_STARSOFT[],5,FALSE)</f>
        <v>1.922936</v>
      </c>
      <c r="L1683">
        <f>SALIDA[[#This Row],[CANTIDAD]]*SALIDA[[#This Row],[PRECIO UND]]</f>
        <v>351.66653567999998</v>
      </c>
    </row>
    <row r="1684" spans="1:12" x14ac:dyDescent="0.25">
      <c r="A1684" s="6" t="s">
        <v>781</v>
      </c>
      <c r="B1684" s="100" t="str">
        <f>VLOOKUP(SALIDA[[#This Row],[CODIGO]],STOCKSANLUIS[],2,FALSE)</f>
        <v>CINTA DE ALUMINIO DE 2" X 50 YDS - QTA-250 - QUALITY</v>
      </c>
      <c r="C1684" s="153">
        <v>45987</v>
      </c>
      <c r="D1684">
        <v>12</v>
      </c>
      <c r="E1684">
        <f>IF(VLOOKUP(SALIDA[[#This Row],[CODIGO]],STOCKSANLUIS[],6,FALSE)=0,"PRODUCTO SIN STOCK/UBICACIÓN",VLOOKUP(SALIDA[[#This Row],[CODIGO]],STOCKSANLUIS[],6,FALSE))</f>
        <v>1</v>
      </c>
      <c r="F1684">
        <f>SALIDA[[#This Row],[CANTIDAD]]/SALIDA[[#This Row],[UND MEDIDA]]</f>
        <v>12</v>
      </c>
      <c r="G1684" t="str">
        <f>VLOOKUP(SALIDA[[#This Row],[CODIGO]],FAMILIAS[],4,FALSE)</f>
        <v>QUALITY</v>
      </c>
      <c r="H1684" s="10" t="str">
        <f>IF(VLOOKUP(SALIDA[[#This Row],[CODIGO]],STOCKSANLUIS[],7,FALSE)=0,"PRODUCTO SIN STOCK/UBICACIÓN",VLOOKUP(SALIDA[[#This Row],[CODIGO]],STOCKSANLUIS[],7,FALSE))</f>
        <v>A</v>
      </c>
      <c r="I1684" s="10"/>
      <c r="J1684" t="str">
        <f>SALIDA[[#This Row],[CODIGO]]&amp;"       "&amp;SALIDA[[#This Row],[FAMILIA]]</f>
        <v>00855       QUALITY</v>
      </c>
      <c r="K1684">
        <f>VLOOKUP(SALIDA[[#This Row],[CODIGO]],STOCK_STARSOFT[],5,FALSE)</f>
        <v>3.5578789999999998</v>
      </c>
      <c r="L1684">
        <f>SALIDA[[#This Row],[CANTIDAD]]*SALIDA[[#This Row],[PRECIO UND]]</f>
        <v>42.694547999999998</v>
      </c>
    </row>
    <row r="1685" spans="1:12" x14ac:dyDescent="0.25">
      <c r="A1685" s="6" t="s">
        <v>2022</v>
      </c>
      <c r="B1685" s="100" t="str">
        <f>VLOOKUP(SALIDA[[#This Row],[CODIGO]],STOCKSANLUIS[],2,FALSE)</f>
        <v>CONTROLADOR DE TEMPERATURA DIGITAL TC-900E POWER - VER.07 - 115/220 VAC - FULL GAUGE</v>
      </c>
      <c r="C1685" s="153">
        <v>45987</v>
      </c>
      <c r="D1685">
        <v>1</v>
      </c>
      <c r="E1685">
        <f>IF(VLOOKUP(SALIDA[[#This Row],[CODIGO]],STOCKSANLUIS[],6,FALSE)=0,"PRODUCTO SIN STOCK/UBICACIÓN",VLOOKUP(SALIDA[[#This Row],[CODIGO]],STOCKSANLUIS[],6,FALSE))</f>
        <v>1</v>
      </c>
      <c r="F1685">
        <f>SALIDA[[#This Row],[CANTIDAD]]/SALIDA[[#This Row],[UND MEDIDA]]</f>
        <v>1</v>
      </c>
      <c r="G1685" t="str">
        <f>VLOOKUP(SALIDA[[#This Row],[CODIGO]],FAMILIAS[],4,FALSE)</f>
        <v>FULL GAUGE</v>
      </c>
      <c r="H1685" s="10" t="str">
        <f>IF(VLOOKUP(SALIDA[[#This Row],[CODIGO]],STOCKSANLUIS[],7,FALSE)=0,"PRODUCTO SIN STOCK/UBICACIÓN",VLOOKUP(SALIDA[[#This Row],[CODIGO]],STOCKSANLUIS[],7,FALSE))</f>
        <v>C</v>
      </c>
      <c r="I1685" s="10"/>
      <c r="J1685" t="str">
        <f>SALIDA[[#This Row],[CODIGO]]&amp;"       "&amp;SALIDA[[#This Row],[FAMILIA]]</f>
        <v>01785       FULL GAUGE</v>
      </c>
      <c r="K1685">
        <f>VLOOKUP(SALIDA[[#This Row],[CODIGO]],STOCK_STARSOFT[],5,FALSE)</f>
        <v>18.272079000000002</v>
      </c>
      <c r="L1685">
        <f>SALIDA[[#This Row],[CANTIDAD]]*SALIDA[[#This Row],[PRECIO UND]]</f>
        <v>18.272079000000002</v>
      </c>
    </row>
    <row r="1686" spans="1:12" x14ac:dyDescent="0.25">
      <c r="A1686" s="6" t="s">
        <v>19225</v>
      </c>
      <c r="B1686" s="100" t="str">
        <f>VLOOKUP(SALIDA[[#This Row],[CODIGO]],STOCKSANLUIS[],2,FALSE)</f>
        <v>EXTRACTOR HELICOCENTRIFUGO - DIAMETRO 100 MM (4") - 220V/1PH/60HZ - STAR COLD - MF-100P (EQV TD250/100)</v>
      </c>
      <c r="C1686" s="153">
        <v>45987</v>
      </c>
      <c r="D1686">
        <v>1</v>
      </c>
      <c r="E1686">
        <f>IF(VLOOKUP(SALIDA[[#This Row],[CODIGO]],STOCKSANLUIS[],6,FALSE)=0,"PRODUCTO SIN STOCK/UBICACIÓN",VLOOKUP(SALIDA[[#This Row],[CODIGO]],STOCKSANLUIS[],6,FALSE))</f>
        <v>1</v>
      </c>
      <c r="F1686">
        <f>SALIDA[[#This Row],[CANTIDAD]]/SALIDA[[#This Row],[UND MEDIDA]]</f>
        <v>1</v>
      </c>
      <c r="G1686" t="str">
        <f>VLOOKUP(SALIDA[[#This Row],[CODIGO]],FAMILIAS[],4,FALSE)</f>
        <v>STAR COLD</v>
      </c>
      <c r="H1686" s="10" t="str">
        <f>IF(VLOOKUP(SALIDA[[#This Row],[CODIGO]],STOCKSANLUIS[],7,FALSE)=0,"PRODUCTO SIN STOCK/UBICACIÓN",VLOOKUP(SALIDA[[#This Row],[CODIGO]],STOCKSANLUIS[],7,FALSE))</f>
        <v>A</v>
      </c>
      <c r="I1686" s="10"/>
      <c r="J1686" t="str">
        <f>SALIDA[[#This Row],[CODIGO]]&amp;"       "&amp;SALIDA[[#This Row],[FAMILIA]]</f>
        <v>03478       STAR COLD</v>
      </c>
      <c r="K1686">
        <f>VLOOKUP(SALIDA[[#This Row],[CODIGO]],STOCK_STARSOFT[],5,FALSE)</f>
        <v>11.528663</v>
      </c>
      <c r="L1686">
        <f>SALIDA[[#This Row],[CANTIDAD]]*SALIDA[[#This Row],[PRECIO UND]]</f>
        <v>11.528663</v>
      </c>
    </row>
    <row r="1687" spans="1:12" x14ac:dyDescent="0.25">
      <c r="A1687" s="6" t="s">
        <v>931</v>
      </c>
      <c r="B1687" s="100" t="str">
        <f>VLOOKUP(SALIDA[[#This Row],[CODIGO]],STOCKSANLUIS[],2,FALSE)</f>
        <v>ACEITE POLIOLESTER POE 32 - 1 GALON - BVA</v>
      </c>
      <c r="C1687" s="153">
        <v>45987</v>
      </c>
      <c r="D1687">
        <v>1</v>
      </c>
      <c r="E1687">
        <f>IF(VLOOKUP(SALIDA[[#This Row],[CODIGO]],STOCKSANLUIS[],6,FALSE)=0,"PRODUCTO SIN STOCK/UBICACIÓN",VLOOKUP(SALIDA[[#This Row],[CODIGO]],STOCKSANLUIS[],6,FALSE))</f>
        <v>1</v>
      </c>
      <c r="F1687">
        <f>SALIDA[[#This Row],[CANTIDAD]]/SALIDA[[#This Row],[UND MEDIDA]]</f>
        <v>1</v>
      </c>
      <c r="G1687" t="str">
        <f>VLOOKUP(SALIDA[[#This Row],[CODIGO]],FAMILIAS[],4,FALSE)</f>
        <v>BVA</v>
      </c>
      <c r="H1687" s="10" t="str">
        <f>IF(VLOOKUP(SALIDA[[#This Row],[CODIGO]],STOCKSANLUIS[],7,FALSE)=0,"PRODUCTO SIN STOCK/UBICACIÓN",VLOOKUP(SALIDA[[#This Row],[CODIGO]],STOCKSANLUIS[],7,FALSE))</f>
        <v>C</v>
      </c>
      <c r="I1687" s="10"/>
      <c r="J1687" t="str">
        <f>SALIDA[[#This Row],[CODIGO]]&amp;"       "&amp;SALIDA[[#This Row],[FAMILIA]]</f>
        <v>00987       BVA</v>
      </c>
      <c r="K1687">
        <f>VLOOKUP(SALIDA[[#This Row],[CODIGO]],STOCK_STARSOFT[],5,FALSE)</f>
        <v>47.466326000000002</v>
      </c>
      <c r="L1687">
        <f>SALIDA[[#This Row],[CANTIDAD]]*SALIDA[[#This Row],[PRECIO UND]]</f>
        <v>47.466326000000002</v>
      </c>
    </row>
    <row r="1688" spans="1:12" x14ac:dyDescent="0.25">
      <c r="A1688" s="6" t="s">
        <v>3806</v>
      </c>
      <c r="B1688" s="100" t="str">
        <f>VLOOKUP(SALIDA[[#This Row],[CODIGO]],STOCKSANLUIS[],2,FALSE)</f>
        <v>GAS REFRIGERANTE R410A -11.30KG FLYER</v>
      </c>
      <c r="C1688" s="153">
        <v>45987</v>
      </c>
      <c r="D1688">
        <v>1</v>
      </c>
      <c r="E1688">
        <f>IF(VLOOKUP(SALIDA[[#This Row],[CODIGO]],STOCKSANLUIS[],6,FALSE)=0,"PRODUCTO SIN STOCK/UBICACIÓN",VLOOKUP(SALIDA[[#This Row],[CODIGO]],STOCKSANLUIS[],6,FALSE))</f>
        <v>1</v>
      </c>
      <c r="F1688">
        <f>SALIDA[[#This Row],[CANTIDAD]]/SALIDA[[#This Row],[UND MEDIDA]]</f>
        <v>1</v>
      </c>
      <c r="G1688" t="str">
        <f>VLOOKUP(SALIDA[[#This Row],[CODIGO]],FAMILIAS[],4,FALSE)</f>
        <v>FLYER</v>
      </c>
      <c r="H1688" s="10" t="str">
        <f>IF(VLOOKUP(SALIDA[[#This Row],[CODIGO]],STOCKSANLUIS[],7,FALSE)=0,"PRODUCTO SIN STOCK/UBICACIÓN",VLOOKUP(SALIDA[[#This Row],[CODIGO]],STOCKSANLUIS[],7,FALSE))</f>
        <v>C</v>
      </c>
      <c r="I1688" s="10"/>
      <c r="J1688" t="str">
        <f>SALIDA[[#This Row],[CODIGO]]&amp;"       "&amp;SALIDA[[#This Row],[FAMILIA]]</f>
        <v>03243       FLYER</v>
      </c>
      <c r="K1688">
        <f>VLOOKUP(SALIDA[[#This Row],[CODIGO]],STOCK_STARSOFT[],5,FALSE)</f>
        <v>77.373095000000006</v>
      </c>
      <c r="L1688">
        <f>SALIDA[[#This Row],[CANTIDAD]]*SALIDA[[#This Row],[PRECIO UND]]</f>
        <v>77.373095000000006</v>
      </c>
    </row>
    <row r="1689" spans="1:12" x14ac:dyDescent="0.25">
      <c r="A1689" s="6" t="s">
        <v>1243</v>
      </c>
      <c r="B1689" s="100" t="str">
        <f>VLOOKUP(SALIDA[[#This Row],[CODIGO]],STOCKSANLUIS[],2,FALSE)</f>
        <v>MANGA AISLANTE C1-H-022 DE 7/8" X 1/2" - ARMAFLEX/ARMACELL</v>
      </c>
      <c r="C1689" s="153">
        <v>45987</v>
      </c>
      <c r="D1689">
        <v>4</v>
      </c>
      <c r="E1689">
        <f>IF(VLOOKUP(SALIDA[[#This Row],[CODIGO]],STOCKSANLUIS[],6,FALSE)=0,"PRODUCTO SIN STOCK/UBICACIÓN",VLOOKUP(SALIDA[[#This Row],[CODIGO]],STOCKSANLUIS[],6,FALSE))</f>
        <v>1</v>
      </c>
      <c r="F1689">
        <f>SALIDA[[#This Row],[CANTIDAD]]/SALIDA[[#This Row],[UND MEDIDA]]</f>
        <v>4</v>
      </c>
      <c r="G1689" t="str">
        <f>VLOOKUP(SALIDA[[#This Row],[CODIGO]],FAMILIAS[],4,FALSE)</f>
        <v>ARMACELL</v>
      </c>
      <c r="H1689" s="10" t="str">
        <f>IF(VLOOKUP(SALIDA[[#This Row],[CODIGO]],STOCKSANLUIS[],7,FALSE)=0,"PRODUCTO SIN STOCK/UBICACIÓN",VLOOKUP(SALIDA[[#This Row],[CODIGO]],STOCKSANLUIS[],7,FALSE))</f>
        <v>A</v>
      </c>
      <c r="I1689" s="10"/>
      <c r="J1689" t="str">
        <f>SALIDA[[#This Row],[CODIGO]]&amp;"       "&amp;SALIDA[[#This Row],[FAMILIA]]</f>
        <v>01327       ARMACELL</v>
      </c>
      <c r="K1689">
        <f>VLOOKUP(SALIDA[[#This Row],[CODIGO]],STOCK_STARSOFT[],5,FALSE)</f>
        <v>1.2559439999999999</v>
      </c>
      <c r="L1689">
        <f>SALIDA[[#This Row],[CANTIDAD]]*SALIDA[[#This Row],[PRECIO UND]]</f>
        <v>5.0237759999999998</v>
      </c>
    </row>
    <row r="1690" spans="1:12" x14ac:dyDescent="0.25">
      <c r="A1690" s="6" t="s">
        <v>21864</v>
      </c>
      <c r="B1690" s="100" t="str">
        <f>VLOOKUP(SALIDA[[#This Row],[CODIGO]],STOCKSANLUIS[],2,FALSE)</f>
        <v>GAS REFRIGERANTE R22 - 13.6 KG FLYER</v>
      </c>
      <c r="C1690" s="153">
        <v>45988</v>
      </c>
      <c r="D1690">
        <v>1</v>
      </c>
      <c r="E1690">
        <f>IF(VLOOKUP(SALIDA[[#This Row],[CODIGO]],STOCKSANLUIS[],6,FALSE)=0,"PRODUCTO SIN STOCK/UBICACIÓN",VLOOKUP(SALIDA[[#This Row],[CODIGO]],STOCKSANLUIS[],6,FALSE))</f>
        <v>1</v>
      </c>
      <c r="F1690">
        <f>SALIDA[[#This Row],[CANTIDAD]]/SALIDA[[#This Row],[UND MEDIDA]]</f>
        <v>1</v>
      </c>
      <c r="G1690" t="str">
        <f>VLOOKUP(SALIDA[[#This Row],[CODIGO]],FAMILIAS[],4,FALSE)</f>
        <v>FLYER</v>
      </c>
      <c r="H1690" s="10" t="str">
        <f>IF(VLOOKUP(SALIDA[[#This Row],[CODIGO]],STOCKSANLUIS[],7,FALSE)=0,"PRODUCTO SIN STOCK/UBICACIÓN",VLOOKUP(SALIDA[[#This Row],[CODIGO]],STOCKSANLUIS[],7,FALSE))</f>
        <v>C</v>
      </c>
      <c r="I1690" s="10"/>
      <c r="J1690" t="str">
        <f>SALIDA[[#This Row],[CODIGO]]&amp;"       "&amp;SALIDA[[#This Row],[FAMILIA]]</f>
        <v>03508       FLYER</v>
      </c>
      <c r="K1690">
        <f>VLOOKUP(SALIDA[[#This Row],[CODIGO]],STOCK_STARSOFT[],5,FALSE)</f>
        <v>55.938656000000002</v>
      </c>
      <c r="L1690">
        <f>SALIDA[[#This Row],[CANTIDAD]]*SALIDA[[#This Row],[PRECIO UND]]</f>
        <v>55.938656000000002</v>
      </c>
    </row>
    <row r="1691" spans="1:12" x14ac:dyDescent="0.25">
      <c r="A1691" s="6" t="s">
        <v>443</v>
      </c>
      <c r="B1691" s="100" t="str">
        <f>VLOOKUP(SALIDA[[#This Row],[CODIGO]],STOCKSANLUIS[],2,FALSE)</f>
        <v>ACEITE POLIOLESTER POE 32 - 1/4 GALON - BVA</v>
      </c>
      <c r="C1691" s="153">
        <v>45988</v>
      </c>
      <c r="D1691">
        <v>1</v>
      </c>
      <c r="E1691">
        <f>IF(VLOOKUP(SALIDA[[#This Row],[CODIGO]],STOCKSANLUIS[],6,FALSE)=0,"PRODUCTO SIN STOCK/UBICACIÓN",VLOOKUP(SALIDA[[#This Row],[CODIGO]],STOCKSANLUIS[],6,FALSE))</f>
        <v>1</v>
      </c>
      <c r="F1691">
        <f>SALIDA[[#This Row],[CANTIDAD]]/SALIDA[[#This Row],[UND MEDIDA]]</f>
        <v>1</v>
      </c>
      <c r="G1691" t="str">
        <f>VLOOKUP(SALIDA[[#This Row],[CODIGO]],FAMILIAS[],4,FALSE)</f>
        <v>BVA</v>
      </c>
      <c r="H1691" s="10" t="str">
        <f>IF(VLOOKUP(SALIDA[[#This Row],[CODIGO]],STOCKSANLUIS[],7,FALSE)=0,"PRODUCTO SIN STOCK/UBICACIÓN",VLOOKUP(SALIDA[[#This Row],[CODIGO]],STOCKSANLUIS[],7,FALSE))</f>
        <v>C</v>
      </c>
      <c r="I1691" s="10"/>
      <c r="J1691" t="str">
        <f>SALIDA[[#This Row],[CODIGO]]&amp;"       "&amp;SALIDA[[#This Row],[FAMILIA]]</f>
        <v>00355       BVA</v>
      </c>
      <c r="K1691">
        <f>VLOOKUP(SALIDA[[#This Row],[CODIGO]],STOCK_STARSOFT[],5,FALSE)</f>
        <v>14.899067000000001</v>
      </c>
      <c r="L1691">
        <f>SALIDA[[#This Row],[CANTIDAD]]*SALIDA[[#This Row],[PRECIO UND]]</f>
        <v>14.899067000000001</v>
      </c>
    </row>
    <row r="1692" spans="1:12" x14ac:dyDescent="0.25">
      <c r="A1692" s="6" t="s">
        <v>3347</v>
      </c>
      <c r="B1692" s="100" t="str">
        <f>VLOOKUP(SALIDA[[#This Row],[CODIGO]],STOCKSANLUIS[],2,FALSE)</f>
        <v>GAS REFRIGERANTE R507 -11.3KG ICELOONG</v>
      </c>
      <c r="C1692" s="153">
        <v>45988</v>
      </c>
      <c r="D1692">
        <v>1</v>
      </c>
      <c r="E1692">
        <f>IF(VLOOKUP(SALIDA[[#This Row],[CODIGO]],STOCKSANLUIS[],6,FALSE)=0,"PRODUCTO SIN STOCK/UBICACIÓN",VLOOKUP(SALIDA[[#This Row],[CODIGO]],STOCKSANLUIS[],6,FALSE))</f>
        <v>1</v>
      </c>
      <c r="F1692">
        <f>SALIDA[[#This Row],[CANTIDAD]]/SALIDA[[#This Row],[UND MEDIDA]]</f>
        <v>1</v>
      </c>
      <c r="G1692" t="str">
        <f>VLOOKUP(SALIDA[[#This Row],[CODIGO]],FAMILIAS[],4,FALSE)</f>
        <v>ZHEJIANG YONGHE</v>
      </c>
      <c r="H1692" s="10" t="str">
        <f>IF(VLOOKUP(SALIDA[[#This Row],[CODIGO]],STOCKSANLUIS[],7,FALSE)=0,"PRODUCTO SIN STOCK/UBICACIÓN",VLOOKUP(SALIDA[[#This Row],[CODIGO]],STOCKSANLUIS[],7,FALSE))</f>
        <v>C</v>
      </c>
      <c r="I1692" s="10"/>
      <c r="J1692" t="str">
        <f>SALIDA[[#This Row],[CODIGO]]&amp;"       "&amp;SALIDA[[#This Row],[FAMILIA]]</f>
        <v>02755       ZHEJIANG YONGHE</v>
      </c>
      <c r="K1692">
        <f>VLOOKUP(SALIDA[[#This Row],[CODIGO]],STOCK_STARSOFT[],5,FALSE)</f>
        <v>55.968114</v>
      </c>
      <c r="L1692">
        <f>SALIDA[[#This Row],[CANTIDAD]]*SALIDA[[#This Row],[PRECIO UND]]</f>
        <v>55.968114</v>
      </c>
    </row>
    <row r="1693" spans="1:12" x14ac:dyDescent="0.25">
      <c r="A1693" s="6" t="s">
        <v>441</v>
      </c>
      <c r="B1693" s="100" t="str">
        <f>VLOOKUP(SALIDA[[#This Row],[CODIGO]],STOCKSANLUIS[],2,FALSE)</f>
        <v>ACEITE MINERAL 4G SUPER - 1 GALON - BVA</v>
      </c>
      <c r="C1693" s="153">
        <v>45988</v>
      </c>
      <c r="D1693">
        <v>1</v>
      </c>
      <c r="E1693">
        <f>IF(VLOOKUP(SALIDA[[#This Row],[CODIGO]],STOCKSANLUIS[],6,FALSE)=0,"PRODUCTO SIN STOCK/UBICACIÓN",VLOOKUP(SALIDA[[#This Row],[CODIGO]],STOCKSANLUIS[],6,FALSE))</f>
        <v>1</v>
      </c>
      <c r="F1693">
        <f>SALIDA[[#This Row],[CANTIDAD]]/SALIDA[[#This Row],[UND MEDIDA]]</f>
        <v>1</v>
      </c>
      <c r="G1693" t="str">
        <f>VLOOKUP(SALIDA[[#This Row],[CODIGO]],FAMILIAS[],4,FALSE)</f>
        <v>BVA</v>
      </c>
      <c r="H1693" s="10" t="str">
        <f>IF(VLOOKUP(SALIDA[[#This Row],[CODIGO]],STOCKSANLUIS[],7,FALSE)=0,"PRODUCTO SIN STOCK/UBICACIÓN",VLOOKUP(SALIDA[[#This Row],[CODIGO]],STOCKSANLUIS[],7,FALSE))</f>
        <v>C</v>
      </c>
      <c r="I1693" s="10"/>
      <c r="J1693" t="str">
        <f>SALIDA[[#This Row],[CODIGO]]&amp;"       "&amp;SALIDA[[#This Row],[FAMILIA]]</f>
        <v>00354       BVA</v>
      </c>
      <c r="K1693">
        <f>VLOOKUP(SALIDA[[#This Row],[CODIGO]],STOCK_STARSOFT[],5,FALSE)</f>
        <v>16.651125</v>
      </c>
      <c r="L1693">
        <f>SALIDA[[#This Row],[CANTIDAD]]*SALIDA[[#This Row],[PRECIO UND]]</f>
        <v>16.651125</v>
      </c>
    </row>
    <row r="1694" spans="1:12" x14ac:dyDescent="0.25">
      <c r="A1694" s="6" t="s">
        <v>229</v>
      </c>
      <c r="B1694" s="100" t="str">
        <f>VLOOKUP(SALIDA[[#This Row],[CODIGO]],STOCKSANLUIS[],2,FALSE)</f>
        <v>VALVULA DE EXPANSION DANFOSS TES 2 - S/ORIFICIO - 068Z3403</v>
      </c>
      <c r="C1694" s="153">
        <v>45988</v>
      </c>
      <c r="D1694">
        <v>2</v>
      </c>
      <c r="E1694">
        <f>IF(VLOOKUP(SALIDA[[#This Row],[CODIGO]],STOCKSANLUIS[],6,FALSE)=0,"PRODUCTO SIN STOCK/UBICACIÓN",VLOOKUP(SALIDA[[#This Row],[CODIGO]],STOCKSANLUIS[],6,FALSE))</f>
        <v>1</v>
      </c>
      <c r="F1694">
        <f>SALIDA[[#This Row],[CANTIDAD]]/SALIDA[[#This Row],[UND MEDIDA]]</f>
        <v>2</v>
      </c>
      <c r="G1694" t="str">
        <f>VLOOKUP(SALIDA[[#This Row],[CODIGO]],FAMILIAS[],4,FALSE)</f>
        <v>DANFOSS</v>
      </c>
      <c r="H1694" s="10" t="str">
        <f>IF(VLOOKUP(SALIDA[[#This Row],[CODIGO]],STOCKSANLUIS[],7,FALSE)=0,"PRODUCTO SIN STOCK/UBICACIÓN",VLOOKUP(SALIDA[[#This Row],[CODIGO]],STOCKSANLUIS[],7,FALSE))</f>
        <v>A</v>
      </c>
      <c r="I1694" s="10"/>
      <c r="J1694" t="str">
        <f>SALIDA[[#This Row],[CODIGO]]&amp;"       "&amp;SALIDA[[#This Row],[FAMILIA]]</f>
        <v>00162       DANFOSS</v>
      </c>
      <c r="K1694">
        <f>VLOOKUP(SALIDA[[#This Row],[CODIGO]],STOCK_STARSOFT[],5,FALSE)</f>
        <v>42.27</v>
      </c>
      <c r="L1694">
        <f>SALIDA[[#This Row],[CANTIDAD]]*SALIDA[[#This Row],[PRECIO UND]]</f>
        <v>84.54</v>
      </c>
    </row>
    <row r="1695" spans="1:12" x14ac:dyDescent="0.25">
      <c r="A1695" s="6" t="s">
        <v>175</v>
      </c>
      <c r="B1695" s="100" t="str">
        <f>VLOOKUP(SALIDA[[#This Row],[CODIGO]],STOCKSANLUIS[],2,FALSE)</f>
        <v>ORIFICIO N-5 PARA TEX2 - TES2 - TEN2 - 068-2008</v>
      </c>
      <c r="C1695" s="153">
        <v>45988</v>
      </c>
      <c r="D1695">
        <v>2</v>
      </c>
      <c r="E1695">
        <f>IF(VLOOKUP(SALIDA[[#This Row],[CODIGO]],STOCKSANLUIS[],6,FALSE)=0,"PRODUCTO SIN STOCK/UBICACIÓN",VLOOKUP(SALIDA[[#This Row],[CODIGO]],STOCKSANLUIS[],6,FALSE))</f>
        <v>1</v>
      </c>
      <c r="F1695">
        <f>SALIDA[[#This Row],[CANTIDAD]]/SALIDA[[#This Row],[UND MEDIDA]]</f>
        <v>2</v>
      </c>
      <c r="G1695" t="str">
        <f>VLOOKUP(SALIDA[[#This Row],[CODIGO]],FAMILIAS[],4,FALSE)</f>
        <v>DANFOSS</v>
      </c>
      <c r="H1695" s="10" t="str">
        <f>IF(VLOOKUP(SALIDA[[#This Row],[CODIGO]],STOCKSANLUIS[],7,FALSE)=0,"PRODUCTO SIN STOCK/UBICACIÓN",VLOOKUP(SALIDA[[#This Row],[CODIGO]],STOCKSANLUIS[],7,FALSE))</f>
        <v>A</v>
      </c>
      <c r="I1695" s="10"/>
      <c r="J1695" t="str">
        <f>SALIDA[[#This Row],[CODIGO]]&amp;"       "&amp;SALIDA[[#This Row],[FAMILIA]]</f>
        <v>00123       DANFOSS</v>
      </c>
      <c r="K1695">
        <f>VLOOKUP(SALIDA[[#This Row],[CODIGO]],STOCK_STARSOFT[],5,FALSE)</f>
        <v>6.3443449999999997</v>
      </c>
      <c r="L1695">
        <f>SALIDA[[#This Row],[CANTIDAD]]*SALIDA[[#This Row],[PRECIO UND]]</f>
        <v>12.688689999999999</v>
      </c>
    </row>
    <row r="1696" spans="1:12" x14ac:dyDescent="0.25">
      <c r="A1696" s="6" t="s">
        <v>719</v>
      </c>
      <c r="B1696" s="100" t="str">
        <f>VLOOKUP(SALIDA[[#This Row],[CODIGO]],STOCKSANLUIS[],2,FALSE)</f>
        <v>LLAVE RATCHET CUADRADA QR8-127 ( 1/4", 3/8" , 3/16" , 5/16" ) QUALITY</v>
      </c>
      <c r="C1696" s="153">
        <v>45988</v>
      </c>
      <c r="D1696">
        <v>2</v>
      </c>
      <c r="E1696">
        <f>IF(VLOOKUP(SALIDA[[#This Row],[CODIGO]],STOCKSANLUIS[],6,FALSE)=0,"PRODUCTO SIN STOCK/UBICACIÓN",VLOOKUP(SALIDA[[#This Row],[CODIGO]],STOCKSANLUIS[],6,FALSE))</f>
        <v>1</v>
      </c>
      <c r="F1696">
        <f>SALIDA[[#This Row],[CANTIDAD]]/SALIDA[[#This Row],[UND MEDIDA]]</f>
        <v>2</v>
      </c>
      <c r="G1696" t="str">
        <f>VLOOKUP(SALIDA[[#This Row],[CODIGO]],FAMILIAS[],4,FALSE)</f>
        <v>QUALITY</v>
      </c>
      <c r="H1696" s="10" t="str">
        <f>IF(VLOOKUP(SALIDA[[#This Row],[CODIGO]],STOCKSANLUIS[],7,FALSE)=0,"PRODUCTO SIN STOCK/UBICACIÓN",VLOOKUP(SALIDA[[#This Row],[CODIGO]],STOCKSANLUIS[],7,FALSE))</f>
        <v>A</v>
      </c>
      <c r="I1696" s="10"/>
      <c r="J1696" t="str">
        <f>SALIDA[[#This Row],[CODIGO]]&amp;"       "&amp;SALIDA[[#This Row],[FAMILIA]]</f>
        <v>00791       QUALITY</v>
      </c>
      <c r="K1696">
        <f>VLOOKUP(SALIDA[[#This Row],[CODIGO]],STOCK_STARSOFT[],5,FALSE)</f>
        <v>2</v>
      </c>
      <c r="L1696">
        <f>SALIDA[[#This Row],[CANTIDAD]]*SALIDA[[#This Row],[PRECIO UND]]</f>
        <v>4</v>
      </c>
    </row>
    <row r="1697" spans="1:12" x14ac:dyDescent="0.25">
      <c r="A1697" s="6" t="s">
        <v>2591</v>
      </c>
      <c r="B1697" s="100" t="str">
        <f>VLOOKUP(SALIDA[[#This Row],[CODIGO]],STOCKSANLUIS[],2,FALSE)</f>
        <v>GAS REFRIGERANTE FREON-404 A  X 425 GR-CHEMOURS - CAJA DE 15- CHINO</v>
      </c>
      <c r="C1697" s="153">
        <v>45988</v>
      </c>
      <c r="D1697">
        <v>5</v>
      </c>
      <c r="E1697">
        <f>IF(VLOOKUP(SALIDA[[#This Row],[CODIGO]],STOCKSANLUIS[],6,FALSE)=0,"PRODUCTO SIN STOCK/UBICACIÓN",VLOOKUP(SALIDA[[#This Row],[CODIGO]],STOCKSANLUIS[],6,FALSE))</f>
        <v>1</v>
      </c>
      <c r="F1697">
        <f>SALIDA[[#This Row],[CANTIDAD]]/SALIDA[[#This Row],[UND MEDIDA]]</f>
        <v>5</v>
      </c>
      <c r="G1697" t="str">
        <f>VLOOKUP(SALIDA[[#This Row],[CODIGO]],FAMILIAS[],4,FALSE)</f>
        <v>THE CHEMOURS</v>
      </c>
      <c r="H1697" s="10" t="str">
        <f>IF(VLOOKUP(SALIDA[[#This Row],[CODIGO]],STOCKSANLUIS[],7,FALSE)=0,"PRODUCTO SIN STOCK/UBICACIÓN",VLOOKUP(SALIDA[[#This Row],[CODIGO]],STOCKSANLUIS[],7,FALSE))</f>
        <v>C</v>
      </c>
      <c r="I1697" s="10"/>
      <c r="J1697" t="str">
        <f>SALIDA[[#This Row],[CODIGO]]&amp;"       "&amp;SALIDA[[#This Row],[FAMILIA]]</f>
        <v>02119       THE CHEMOURS</v>
      </c>
      <c r="K1697">
        <f>VLOOKUP(SALIDA[[#This Row],[CODIGO]],STOCK_STARSOFT[],5,FALSE)</f>
        <v>5.5164220000000004</v>
      </c>
      <c r="L1697">
        <f>SALIDA[[#This Row],[CANTIDAD]]*SALIDA[[#This Row],[PRECIO UND]]</f>
        <v>27.58211</v>
      </c>
    </row>
    <row r="1698" spans="1:12" x14ac:dyDescent="0.25">
      <c r="A1698" s="6" t="s">
        <v>3802</v>
      </c>
      <c r="B1698" s="100" t="str">
        <f>VLOOKUP(SALIDA[[#This Row],[CODIGO]],STOCKSANLUIS[],2,FALSE)</f>
        <v>GAS REFRIGERANTE R134A - 13.6KG FLYER</v>
      </c>
      <c r="C1698" s="153">
        <v>45988</v>
      </c>
      <c r="D1698">
        <v>1</v>
      </c>
      <c r="E1698">
        <f>IF(VLOOKUP(SALIDA[[#This Row],[CODIGO]],STOCKSANLUIS[],6,FALSE)=0,"PRODUCTO SIN STOCK/UBICACIÓN",VLOOKUP(SALIDA[[#This Row],[CODIGO]],STOCKSANLUIS[],6,FALSE))</f>
        <v>1</v>
      </c>
      <c r="F1698">
        <f>SALIDA[[#This Row],[CANTIDAD]]/SALIDA[[#This Row],[UND MEDIDA]]</f>
        <v>1</v>
      </c>
      <c r="G1698" t="str">
        <f>VLOOKUP(SALIDA[[#This Row],[CODIGO]],FAMILIAS[],4,FALSE)</f>
        <v>FLYER</v>
      </c>
      <c r="H1698" s="10" t="str">
        <f>IF(VLOOKUP(SALIDA[[#This Row],[CODIGO]],STOCKSANLUIS[],7,FALSE)=0,"PRODUCTO SIN STOCK/UBICACIÓN",VLOOKUP(SALIDA[[#This Row],[CODIGO]],STOCKSANLUIS[],7,FALSE))</f>
        <v>B</v>
      </c>
      <c r="I1698" s="10"/>
      <c r="J1698" t="str">
        <f>SALIDA[[#This Row],[CODIGO]]&amp;"       "&amp;SALIDA[[#This Row],[FAMILIA]]</f>
        <v>03241       FLYER</v>
      </c>
      <c r="K1698">
        <f>VLOOKUP(SALIDA[[#This Row],[CODIGO]],STOCK_STARSOFT[],5,FALSE)</f>
        <v>91.697573000000006</v>
      </c>
      <c r="L1698">
        <f>SALIDA[[#This Row],[CANTIDAD]]*SALIDA[[#This Row],[PRECIO UND]]</f>
        <v>91.697573000000006</v>
      </c>
    </row>
    <row r="1699" spans="1:12" x14ac:dyDescent="0.25">
      <c r="A1699" s="6" t="s">
        <v>485</v>
      </c>
      <c r="B1699" s="100" t="str">
        <f>VLOOKUP(SALIDA[[#This Row],[CODIGO]],STOCKSANLUIS[],2,FALSE)</f>
        <v>SOLDADURA DE PLATA HARRIS AL 0%</v>
      </c>
      <c r="C1699" s="153">
        <v>45988</v>
      </c>
      <c r="D1699">
        <v>1070</v>
      </c>
      <c r="E1699">
        <f>IF(VLOOKUP(SALIDA[[#This Row],[CODIGO]],STOCKSANLUIS[],6,FALSE)=0,"PRODUCTO SIN STOCK/UBICACIÓN",VLOOKUP(SALIDA[[#This Row],[CODIGO]],STOCKSANLUIS[],6,FALSE))</f>
        <v>1</v>
      </c>
      <c r="F1699">
        <f>SALIDA[[#This Row],[CANTIDAD]]/SALIDA[[#This Row],[UND MEDIDA]]</f>
        <v>1070</v>
      </c>
      <c r="G1699" t="str">
        <f>VLOOKUP(SALIDA[[#This Row],[CODIGO]],FAMILIAS[],4,FALSE)</f>
        <v>HARRIS</v>
      </c>
      <c r="H1699" s="10" t="str">
        <f>IF(VLOOKUP(SALIDA[[#This Row],[CODIGO]],STOCKSANLUIS[],7,FALSE)=0,"PRODUCTO SIN STOCK/UBICACIÓN",VLOOKUP(SALIDA[[#This Row],[CODIGO]],STOCKSANLUIS[],7,FALSE))</f>
        <v>C</v>
      </c>
      <c r="I1699" s="10" t="s">
        <v>19536</v>
      </c>
      <c r="J1699" t="str">
        <f>SALIDA[[#This Row],[CODIGO]]&amp;"       "&amp;SALIDA[[#This Row],[FAMILIA]]</f>
        <v>00405       HARRIS</v>
      </c>
      <c r="K1699">
        <f>VLOOKUP(SALIDA[[#This Row],[CODIGO]],STOCK_STARSOFT[],5,FALSE)</f>
        <v>0.38343100000000002</v>
      </c>
      <c r="L1699">
        <f>SALIDA[[#This Row],[CANTIDAD]]*SALIDA[[#This Row],[PRECIO UND]]</f>
        <v>410.27117000000004</v>
      </c>
    </row>
    <row r="1700" spans="1:12" x14ac:dyDescent="0.25">
      <c r="A1700" s="6" t="s">
        <v>1470</v>
      </c>
      <c r="B1700" s="100" t="str">
        <f>VLOOKUP(SALIDA[[#This Row],[CODIGO]],STOCKSANLUIS[],2,FALSE)</f>
        <v>MANGA AISLANTE CI-M-042 DE 1 5/8" X 3/4" - ARMAFLEX/ARMACELL</v>
      </c>
      <c r="C1700" s="153">
        <v>45988</v>
      </c>
      <c r="D1700">
        <v>1</v>
      </c>
      <c r="E1700">
        <f>IF(VLOOKUP(SALIDA[[#This Row],[CODIGO]],STOCKSANLUIS[],6,FALSE)=0,"PRODUCTO SIN STOCK/UBICACIÓN",VLOOKUP(SALIDA[[#This Row],[CODIGO]],STOCKSANLUIS[],6,FALSE))</f>
        <v>1</v>
      </c>
      <c r="F1700">
        <f>SALIDA[[#This Row],[CANTIDAD]]/SALIDA[[#This Row],[UND MEDIDA]]</f>
        <v>1</v>
      </c>
      <c r="G1700" t="str">
        <f>VLOOKUP(SALIDA[[#This Row],[CODIGO]],FAMILIAS[],4,FALSE)</f>
        <v>ARMACELL</v>
      </c>
      <c r="H1700" s="10" t="str">
        <f>IF(VLOOKUP(SALIDA[[#This Row],[CODIGO]],STOCKSANLUIS[],7,FALSE)=0,"PRODUCTO SIN STOCK/UBICACIÓN",VLOOKUP(SALIDA[[#This Row],[CODIGO]],STOCKSANLUIS[],7,FALSE))</f>
        <v>A</v>
      </c>
      <c r="I1700" s="10"/>
      <c r="J1700" t="str">
        <f>SALIDA[[#This Row],[CODIGO]]&amp;"       "&amp;SALIDA[[#This Row],[FAMILIA]]</f>
        <v>01492       ARMACELL</v>
      </c>
      <c r="K1700">
        <f>VLOOKUP(SALIDA[[#This Row],[CODIGO]],STOCK_STARSOFT[],5,FALSE)</f>
        <v>3.6670790000000002</v>
      </c>
      <c r="L1700">
        <f>SALIDA[[#This Row],[CANTIDAD]]*SALIDA[[#This Row],[PRECIO UND]]</f>
        <v>3.6670790000000002</v>
      </c>
    </row>
    <row r="1701" spans="1:12" x14ac:dyDescent="0.25">
      <c r="A1701" s="6" t="s">
        <v>19300</v>
      </c>
      <c r="B1701" s="100" t="str">
        <f>VLOOKUP(SALIDA[[#This Row],[CODIGO]],STOCKSANLUIS[],2,FALSE)</f>
        <v>CINTA ADHESIVA FOAM QTF-230E - 1/8" X 2" X 32.8´ (3MM X 50MM X 10M) - EVERFROST - HIGH QUALITY</v>
      </c>
      <c r="C1701" s="153">
        <v>45988</v>
      </c>
      <c r="D1701">
        <v>2</v>
      </c>
      <c r="E1701">
        <f>IF(VLOOKUP(SALIDA[[#This Row],[CODIGO]],STOCKSANLUIS[],6,FALSE)=0,"PRODUCTO SIN STOCK/UBICACIÓN",VLOOKUP(SALIDA[[#This Row],[CODIGO]],STOCKSANLUIS[],6,FALSE))</f>
        <v>1</v>
      </c>
      <c r="F1701">
        <f>SALIDA[[#This Row],[CANTIDAD]]/SALIDA[[#This Row],[UND MEDIDA]]</f>
        <v>2</v>
      </c>
      <c r="G1701" t="str">
        <f>VLOOKUP(SALIDA[[#This Row],[CODIGO]],FAMILIAS[],4,FALSE)</f>
        <v>EVERFROST</v>
      </c>
      <c r="H1701" s="10" t="str">
        <f>IF(VLOOKUP(SALIDA[[#This Row],[CODIGO]],STOCKSANLUIS[],7,FALSE)=0,"PRODUCTO SIN STOCK/UBICACIÓN",VLOOKUP(SALIDA[[#This Row],[CODIGO]],STOCKSANLUIS[],7,FALSE))</f>
        <v>C</v>
      </c>
      <c r="I1701" s="10"/>
      <c r="J1701" t="str">
        <f>SALIDA[[#This Row],[CODIGO]]&amp;"       "&amp;SALIDA[[#This Row],[FAMILIA]]</f>
        <v>03490       EVERFROST</v>
      </c>
      <c r="K1701">
        <f>VLOOKUP(SALIDA[[#This Row],[CODIGO]],STOCK_STARSOFT[],5,FALSE)</f>
        <v>1.3047420000000001</v>
      </c>
      <c r="L1701">
        <f>SALIDA[[#This Row],[CANTIDAD]]*SALIDA[[#This Row],[PRECIO UND]]</f>
        <v>2.6094840000000001</v>
      </c>
    </row>
    <row r="1702" spans="1:12" x14ac:dyDescent="0.25">
      <c r="A1702" s="6" t="s">
        <v>2904</v>
      </c>
      <c r="B1702" s="100" t="str">
        <f>VLOOKUP(SALIDA[[#This Row],[CODIGO]],STOCKSANLUIS[],2,FALSE)</f>
        <v>SENSOR DE TEMPERATURA NTC - SB-70 - 2M - FULL GAUGE (REMPLAZO DEL SB-41 - NO USAR EN MT 622E)</v>
      </c>
      <c r="C1702" s="153">
        <v>45989</v>
      </c>
      <c r="D1702">
        <v>30</v>
      </c>
      <c r="E1702">
        <f>IF(VLOOKUP(SALIDA[[#This Row],[CODIGO]],STOCKSANLUIS[],6,FALSE)=0,"PRODUCTO SIN STOCK/UBICACIÓN",VLOOKUP(SALIDA[[#This Row],[CODIGO]],STOCKSANLUIS[],6,FALSE))</f>
        <v>1</v>
      </c>
      <c r="F1702">
        <f>SALIDA[[#This Row],[CANTIDAD]]/SALIDA[[#This Row],[UND MEDIDA]]</f>
        <v>30</v>
      </c>
      <c r="G1702" t="str">
        <f>VLOOKUP(SALIDA[[#This Row],[CODIGO]],FAMILIAS[],4,FALSE)</f>
        <v>FULL GAUGE</v>
      </c>
      <c r="H1702" s="10" t="str">
        <f>IF(VLOOKUP(SALIDA[[#This Row],[CODIGO]],STOCKSANLUIS[],7,FALSE)=0,"PRODUCTO SIN STOCK/UBICACIÓN",VLOOKUP(SALIDA[[#This Row],[CODIGO]],STOCKSANLUIS[],7,FALSE))</f>
        <v>A</v>
      </c>
      <c r="I1702" s="10"/>
      <c r="J1702" t="str">
        <f>SALIDA[[#This Row],[CODIGO]]&amp;"       "&amp;SALIDA[[#This Row],[FAMILIA]]</f>
        <v>02345       FULL GAUGE</v>
      </c>
      <c r="K1702">
        <f>VLOOKUP(SALIDA[[#This Row],[CODIGO]],STOCK_STARSOFT[],5,FALSE)</f>
        <v>1.711822</v>
      </c>
      <c r="L1702">
        <f>SALIDA[[#This Row],[CANTIDAD]]*SALIDA[[#This Row],[PRECIO UND]]</f>
        <v>51.354659999999996</v>
      </c>
    </row>
    <row r="1703" spans="1:12" x14ac:dyDescent="0.25">
      <c r="A1703" s="6" t="s">
        <v>229</v>
      </c>
      <c r="B1703" s="100" t="str">
        <f>VLOOKUP(SALIDA[[#This Row],[CODIGO]],STOCKSANLUIS[],2,FALSE)</f>
        <v>VALVULA DE EXPANSION DANFOSS TES 2 - S/ORIFICIO - 068Z3403</v>
      </c>
      <c r="C1703" s="153">
        <v>45989</v>
      </c>
      <c r="D1703">
        <v>3</v>
      </c>
      <c r="E1703">
        <f>IF(VLOOKUP(SALIDA[[#This Row],[CODIGO]],STOCKSANLUIS[],6,FALSE)=0,"PRODUCTO SIN STOCK/UBICACIÓN",VLOOKUP(SALIDA[[#This Row],[CODIGO]],STOCKSANLUIS[],6,FALSE))</f>
        <v>1</v>
      </c>
      <c r="F1703">
        <f>SALIDA[[#This Row],[CANTIDAD]]/SALIDA[[#This Row],[UND MEDIDA]]</f>
        <v>3</v>
      </c>
      <c r="G1703" t="str">
        <f>VLOOKUP(SALIDA[[#This Row],[CODIGO]],FAMILIAS[],4,FALSE)</f>
        <v>DANFOSS</v>
      </c>
      <c r="H1703" s="10" t="str">
        <f>IF(VLOOKUP(SALIDA[[#This Row],[CODIGO]],STOCKSANLUIS[],7,FALSE)=0,"PRODUCTO SIN STOCK/UBICACIÓN",VLOOKUP(SALIDA[[#This Row],[CODIGO]],STOCKSANLUIS[],7,FALSE))</f>
        <v>A</v>
      </c>
      <c r="I1703" s="10"/>
      <c r="J1703" t="str">
        <f>SALIDA[[#This Row],[CODIGO]]&amp;"       "&amp;SALIDA[[#This Row],[FAMILIA]]</f>
        <v>00162       DANFOSS</v>
      </c>
      <c r="K1703">
        <f>VLOOKUP(SALIDA[[#This Row],[CODIGO]],STOCK_STARSOFT[],5,FALSE)</f>
        <v>42.27</v>
      </c>
      <c r="L1703">
        <f>SALIDA[[#This Row],[CANTIDAD]]*SALIDA[[#This Row],[PRECIO UND]]</f>
        <v>126.81</v>
      </c>
    </row>
    <row r="1704" spans="1:12" x14ac:dyDescent="0.25">
      <c r="A1704" s="6" t="s">
        <v>19300</v>
      </c>
      <c r="B1704" s="100" t="str">
        <f>VLOOKUP(SALIDA[[#This Row],[CODIGO]],STOCKSANLUIS[],2,FALSE)</f>
        <v>CINTA ADHESIVA FOAM QTF-230E - 1/8" X 2" X 32.8´ (3MM X 50MM X 10M) - EVERFROST - HIGH QUALITY</v>
      </c>
      <c r="C1704" s="153">
        <v>45989</v>
      </c>
      <c r="D1704">
        <v>1</v>
      </c>
      <c r="E1704">
        <f>IF(VLOOKUP(SALIDA[[#This Row],[CODIGO]],STOCKSANLUIS[],6,FALSE)=0,"PRODUCTO SIN STOCK/UBICACIÓN",VLOOKUP(SALIDA[[#This Row],[CODIGO]],STOCKSANLUIS[],6,FALSE))</f>
        <v>1</v>
      </c>
      <c r="F1704">
        <f>SALIDA[[#This Row],[CANTIDAD]]/SALIDA[[#This Row],[UND MEDIDA]]</f>
        <v>1</v>
      </c>
      <c r="G1704" t="str">
        <f>VLOOKUP(SALIDA[[#This Row],[CODIGO]],FAMILIAS[],4,FALSE)</f>
        <v>EVERFROST</v>
      </c>
      <c r="H1704" s="10" t="str">
        <f>IF(VLOOKUP(SALIDA[[#This Row],[CODIGO]],STOCKSANLUIS[],7,FALSE)=0,"PRODUCTO SIN STOCK/UBICACIÓN",VLOOKUP(SALIDA[[#This Row],[CODIGO]],STOCKSANLUIS[],7,FALSE))</f>
        <v>C</v>
      </c>
      <c r="I1704" s="10"/>
      <c r="J1704" t="str">
        <f>SALIDA[[#This Row],[CODIGO]]&amp;"       "&amp;SALIDA[[#This Row],[FAMILIA]]</f>
        <v>03490       EVERFROST</v>
      </c>
      <c r="K1704">
        <f>VLOOKUP(SALIDA[[#This Row],[CODIGO]],STOCK_STARSOFT[],5,FALSE)</f>
        <v>1.3047420000000001</v>
      </c>
      <c r="L1704">
        <f>SALIDA[[#This Row],[CANTIDAD]]*SALIDA[[#This Row],[PRECIO UND]]</f>
        <v>1.3047420000000001</v>
      </c>
    </row>
    <row r="1705" spans="1:12" x14ac:dyDescent="0.25">
      <c r="A1705" s="6" t="s">
        <v>3678</v>
      </c>
      <c r="B1705" s="100" t="str">
        <f>VLOOKUP(SALIDA[[#This Row],[CODIGO]],STOCKSANLUIS[],2,FALSE)</f>
        <v>RESISTENCIA SILICONADA POTENCIA CONSTANTE TECNOLATINA - TPC-M - 40W/M - 220V</v>
      </c>
      <c r="C1705" s="153">
        <v>45989</v>
      </c>
      <c r="D1705">
        <v>10</v>
      </c>
      <c r="E1705">
        <f>IF(VLOOKUP(SALIDA[[#This Row],[CODIGO]],STOCKSANLUIS[],6,FALSE)=0,"PRODUCTO SIN STOCK/UBICACIÓN",VLOOKUP(SALIDA[[#This Row],[CODIGO]],STOCKSANLUIS[],6,FALSE))</f>
        <v>100</v>
      </c>
      <c r="F1705">
        <f>SALIDA[[#This Row],[CANTIDAD]]/SALIDA[[#This Row],[UND MEDIDA]]</f>
        <v>0.1</v>
      </c>
      <c r="G1705" t="str">
        <f>VLOOKUP(SALIDA[[#This Row],[CODIGO]],FAMILIAS[],4,FALSE)</f>
        <v>TECNOLATINA</v>
      </c>
      <c r="H1705" s="10" t="str">
        <f>IF(VLOOKUP(SALIDA[[#This Row],[CODIGO]],STOCKSANLUIS[],7,FALSE)=0,"PRODUCTO SIN STOCK/UBICACIÓN",VLOOKUP(SALIDA[[#This Row],[CODIGO]],STOCKSANLUIS[],7,FALSE))</f>
        <v>C</v>
      </c>
      <c r="I1705" s="10"/>
      <c r="J1705" t="str">
        <f>SALIDA[[#This Row],[CODIGO]]&amp;"       "&amp;SALIDA[[#This Row],[FAMILIA]]</f>
        <v>03059       TECNOLATINA</v>
      </c>
      <c r="K1705">
        <f>VLOOKUP(SALIDA[[#This Row],[CODIGO]],STOCK_STARSOFT[],5,FALSE)</f>
        <v>1.9391890000000001</v>
      </c>
      <c r="L1705">
        <f>SALIDA[[#This Row],[CANTIDAD]]*SALIDA[[#This Row],[PRECIO UND]]</f>
        <v>19.39189</v>
      </c>
    </row>
    <row r="1706" spans="1:12" x14ac:dyDescent="0.25">
      <c r="A1706" s="6" t="s">
        <v>1470</v>
      </c>
      <c r="B1706" s="100" t="str">
        <f>VLOOKUP(SALIDA[[#This Row],[CODIGO]],STOCKSANLUIS[],2,FALSE)</f>
        <v>MANGA AISLANTE CI-M-042 DE 1 5/8" X 3/4" - ARMAFLEX/ARMACELL</v>
      </c>
      <c r="C1706" s="153">
        <v>45989</v>
      </c>
      <c r="D1706">
        <v>3</v>
      </c>
      <c r="E1706">
        <f>IF(VLOOKUP(SALIDA[[#This Row],[CODIGO]],STOCKSANLUIS[],6,FALSE)=0,"PRODUCTO SIN STOCK/UBICACIÓN",VLOOKUP(SALIDA[[#This Row],[CODIGO]],STOCKSANLUIS[],6,FALSE))</f>
        <v>1</v>
      </c>
      <c r="F1706">
        <f>SALIDA[[#This Row],[CANTIDAD]]/SALIDA[[#This Row],[UND MEDIDA]]</f>
        <v>3</v>
      </c>
      <c r="G1706" t="str">
        <f>VLOOKUP(SALIDA[[#This Row],[CODIGO]],FAMILIAS[],4,FALSE)</f>
        <v>ARMACELL</v>
      </c>
      <c r="H1706" s="10" t="str">
        <f>IF(VLOOKUP(SALIDA[[#This Row],[CODIGO]],STOCKSANLUIS[],7,FALSE)=0,"PRODUCTO SIN STOCK/UBICACIÓN",VLOOKUP(SALIDA[[#This Row],[CODIGO]],STOCKSANLUIS[],7,FALSE))</f>
        <v>A</v>
      </c>
      <c r="I1706" s="10"/>
      <c r="J1706" t="str">
        <f>SALIDA[[#This Row],[CODIGO]]&amp;"       "&amp;SALIDA[[#This Row],[FAMILIA]]</f>
        <v>01492       ARMACELL</v>
      </c>
      <c r="K1706">
        <f>VLOOKUP(SALIDA[[#This Row],[CODIGO]],STOCK_STARSOFT[],5,FALSE)</f>
        <v>3.6670790000000002</v>
      </c>
      <c r="L1706">
        <f>SALIDA[[#This Row],[CANTIDAD]]*SALIDA[[#This Row],[PRECIO UND]]</f>
        <v>11.001237</v>
      </c>
    </row>
    <row r="1707" spans="1:12" x14ac:dyDescent="0.25">
      <c r="A1707" s="6" t="s">
        <v>771</v>
      </c>
      <c r="B1707" s="100" t="str">
        <f>VLOOKUP(SALIDA[[#This Row],[CODIGO]],STOCKSANLUIS[],2,FALSE)</f>
        <v>FILTRO SECADOR - 304 - 1/2 - ROSCABLE - QDM-304 - QUALITY</v>
      </c>
      <c r="C1707" s="153">
        <v>45989</v>
      </c>
      <c r="D1707">
        <v>1</v>
      </c>
      <c r="E1707">
        <f>IF(VLOOKUP(SALIDA[[#This Row],[CODIGO]],STOCKSANLUIS[],6,FALSE)=0,"PRODUCTO SIN STOCK/UBICACIÓN",VLOOKUP(SALIDA[[#This Row],[CODIGO]],STOCKSANLUIS[],6,FALSE))</f>
        <v>1</v>
      </c>
      <c r="F1707">
        <f>SALIDA[[#This Row],[CANTIDAD]]/SALIDA[[#This Row],[UND MEDIDA]]</f>
        <v>1</v>
      </c>
      <c r="G1707" t="str">
        <f>VLOOKUP(SALIDA[[#This Row],[CODIGO]],FAMILIAS[],4,FALSE)</f>
        <v>QUALITY</v>
      </c>
      <c r="H1707" s="10" t="str">
        <f>IF(VLOOKUP(SALIDA[[#This Row],[CODIGO]],STOCKSANLUIS[],7,FALSE)=0,"PRODUCTO SIN STOCK/UBICACIÓN",VLOOKUP(SALIDA[[#This Row],[CODIGO]],STOCKSANLUIS[],7,FALSE))</f>
        <v>A</v>
      </c>
      <c r="I1707" s="10"/>
      <c r="J1707" t="str">
        <f>SALIDA[[#This Row],[CODIGO]]&amp;"       "&amp;SALIDA[[#This Row],[FAMILIA]]</f>
        <v>00850       QUALITY</v>
      </c>
      <c r="K1707">
        <f>VLOOKUP(SALIDA[[#This Row],[CODIGO]],STOCK_STARSOFT[],5,FALSE)</f>
        <v>6.6009250000000002</v>
      </c>
      <c r="L1707">
        <f>SALIDA[[#This Row],[CANTIDAD]]*SALIDA[[#This Row],[PRECIO UND]]</f>
        <v>6.6009250000000002</v>
      </c>
    </row>
    <row r="1708" spans="1:12" x14ac:dyDescent="0.25">
      <c r="A1708" s="6" t="s">
        <v>55</v>
      </c>
      <c r="B1708" s="100" t="str">
        <f>VLOOKUP(SALIDA[[#This Row],[CODIGO]],STOCKSANLUIS[],2,FALSE)</f>
        <v>TERMOMETRO DIGITAL PORTATIL  PENTA III - 3 VDC - FULL GAUGE</v>
      </c>
      <c r="C1708" s="153">
        <v>45989</v>
      </c>
      <c r="D1708">
        <v>1</v>
      </c>
      <c r="E1708">
        <f>IF(VLOOKUP(SALIDA[[#This Row],[CODIGO]],STOCKSANLUIS[],6,FALSE)=0,"PRODUCTO SIN STOCK/UBICACIÓN",VLOOKUP(SALIDA[[#This Row],[CODIGO]],STOCKSANLUIS[],6,FALSE))</f>
        <v>1</v>
      </c>
      <c r="F1708">
        <f>SALIDA[[#This Row],[CANTIDAD]]/SALIDA[[#This Row],[UND MEDIDA]]</f>
        <v>1</v>
      </c>
      <c r="G1708" t="str">
        <f>VLOOKUP(SALIDA[[#This Row],[CODIGO]],FAMILIAS[],4,FALSE)</f>
        <v>FULL GAUGE</v>
      </c>
      <c r="H1708" s="10" t="str">
        <f>IF(VLOOKUP(SALIDA[[#This Row],[CODIGO]],STOCKSANLUIS[],7,FALSE)=0,"PRODUCTO SIN STOCK/UBICACIÓN",VLOOKUP(SALIDA[[#This Row],[CODIGO]],STOCKSANLUIS[],7,FALSE))</f>
        <v>A</v>
      </c>
      <c r="I1708" s="10"/>
      <c r="J1708" t="str">
        <f>SALIDA[[#This Row],[CODIGO]]&amp;"       "&amp;SALIDA[[#This Row],[FAMILIA]]</f>
        <v>00028       FULL GAUGE</v>
      </c>
      <c r="K1708">
        <f>VLOOKUP(SALIDA[[#This Row],[CODIGO]],STOCK_STARSOFT[],5,FALSE)</f>
        <v>55.399943</v>
      </c>
      <c r="L1708">
        <f>SALIDA[[#This Row],[CANTIDAD]]*SALIDA[[#This Row],[PRECIO UND]]</f>
        <v>55.399943</v>
      </c>
    </row>
    <row r="1709" spans="1:12" x14ac:dyDescent="0.25">
      <c r="A1709" s="6" t="s">
        <v>21864</v>
      </c>
      <c r="B1709" s="100" t="str">
        <f>VLOOKUP(SALIDA[[#This Row],[CODIGO]],STOCKSANLUIS[],2,FALSE)</f>
        <v>GAS REFRIGERANTE R22 - 13.6 KG FLYER</v>
      </c>
      <c r="C1709" s="153">
        <v>45989</v>
      </c>
      <c r="D1709">
        <v>1</v>
      </c>
      <c r="E1709">
        <f>IF(VLOOKUP(SALIDA[[#This Row],[CODIGO]],STOCKSANLUIS[],6,FALSE)=0,"PRODUCTO SIN STOCK/UBICACIÓN",VLOOKUP(SALIDA[[#This Row],[CODIGO]],STOCKSANLUIS[],6,FALSE))</f>
        <v>1</v>
      </c>
      <c r="F1709">
        <f>SALIDA[[#This Row],[CANTIDAD]]/SALIDA[[#This Row],[UND MEDIDA]]</f>
        <v>1</v>
      </c>
      <c r="G1709" t="str">
        <f>VLOOKUP(SALIDA[[#This Row],[CODIGO]],FAMILIAS[],4,FALSE)</f>
        <v>FLYER</v>
      </c>
      <c r="H1709" s="10" t="str">
        <f>IF(VLOOKUP(SALIDA[[#This Row],[CODIGO]],STOCKSANLUIS[],7,FALSE)=0,"PRODUCTO SIN STOCK/UBICACIÓN",VLOOKUP(SALIDA[[#This Row],[CODIGO]],STOCKSANLUIS[],7,FALSE))</f>
        <v>C</v>
      </c>
      <c r="I1709" s="10"/>
      <c r="J1709" t="str">
        <f>SALIDA[[#This Row],[CODIGO]]&amp;"       "&amp;SALIDA[[#This Row],[FAMILIA]]</f>
        <v>03508       FLYER</v>
      </c>
      <c r="K1709">
        <f>VLOOKUP(SALIDA[[#This Row],[CODIGO]],STOCK_STARSOFT[],5,FALSE)</f>
        <v>55.938656000000002</v>
      </c>
      <c r="L1709">
        <f>SALIDA[[#This Row],[CANTIDAD]]*SALIDA[[#This Row],[PRECIO UND]]</f>
        <v>55.938656000000002</v>
      </c>
    </row>
    <row r="1710" spans="1:12" x14ac:dyDescent="0.25">
      <c r="A1710" s="6" t="s">
        <v>3858</v>
      </c>
      <c r="B1710" s="100" t="str">
        <f>VLOOKUP(SALIDA[[#This Row],[CODIGO]],STOCKSANLUIS[],2,FALSE)</f>
        <v>CORTINA DE AIRE DE 120 CM (48") - 220V/1PH/60HZ - STAR COLD - FM-1212Z/Y-MC</v>
      </c>
      <c r="C1710" s="153">
        <v>45989</v>
      </c>
      <c r="D1710">
        <v>2</v>
      </c>
      <c r="E1710">
        <f>IF(VLOOKUP(SALIDA[[#This Row],[CODIGO]],STOCKSANLUIS[],6,FALSE)=0,"PRODUCTO SIN STOCK/UBICACIÓN",VLOOKUP(SALIDA[[#This Row],[CODIGO]],STOCKSANLUIS[],6,FALSE))</f>
        <v>1</v>
      </c>
      <c r="F1710">
        <f>SALIDA[[#This Row],[CANTIDAD]]/SALIDA[[#This Row],[UND MEDIDA]]</f>
        <v>2</v>
      </c>
      <c r="G1710" t="str">
        <f>VLOOKUP(SALIDA[[#This Row],[CODIGO]],FAMILIAS[],4,FALSE)</f>
        <v>STAR COLD</v>
      </c>
      <c r="H1710" s="10" t="str">
        <f>IF(VLOOKUP(SALIDA[[#This Row],[CODIGO]],STOCKSANLUIS[],7,FALSE)=0,"PRODUCTO SIN STOCK/UBICACIÓN",VLOOKUP(SALIDA[[#This Row],[CODIGO]],STOCKSANLUIS[],7,FALSE))</f>
        <v>A</v>
      </c>
      <c r="I1710" s="10"/>
      <c r="J1710" t="str">
        <f>SALIDA[[#This Row],[CODIGO]]&amp;"       "&amp;SALIDA[[#This Row],[FAMILIA]]</f>
        <v>03288       STAR COLD</v>
      </c>
      <c r="K1710">
        <f>VLOOKUP(SALIDA[[#This Row],[CODIGO]],STOCK_STARSOFT[],5,FALSE)</f>
        <v>46.302090999999997</v>
      </c>
      <c r="L1710">
        <f>SALIDA[[#This Row],[CANTIDAD]]*SALIDA[[#This Row],[PRECIO UND]]</f>
        <v>92.604181999999994</v>
      </c>
    </row>
    <row r="1711" spans="1:12" x14ac:dyDescent="0.25">
      <c r="A1711" s="6" t="s">
        <v>3341</v>
      </c>
      <c r="B1711" s="100" t="str">
        <f>VLOOKUP(SALIDA[[#This Row],[CODIGO]],STOCKSANLUIS[],2,FALSE)</f>
        <v>GAS REFRIGERANTE R404A -10.90KG ICELOONG</v>
      </c>
      <c r="C1711" s="153">
        <v>45989</v>
      </c>
      <c r="D1711">
        <v>5</v>
      </c>
      <c r="E1711">
        <f>IF(VLOOKUP(SALIDA[[#This Row],[CODIGO]],STOCKSANLUIS[],6,FALSE)=0,"PRODUCTO SIN STOCK/UBICACIÓN",VLOOKUP(SALIDA[[#This Row],[CODIGO]],STOCKSANLUIS[],6,FALSE))</f>
        <v>1</v>
      </c>
      <c r="F1711">
        <f>SALIDA[[#This Row],[CANTIDAD]]/SALIDA[[#This Row],[UND MEDIDA]]</f>
        <v>5</v>
      </c>
      <c r="G1711" t="str">
        <f>VLOOKUP(SALIDA[[#This Row],[CODIGO]],FAMILIAS[],4,FALSE)</f>
        <v>ZHEJIANG YONGHE</v>
      </c>
      <c r="H1711" s="10" t="str">
        <f>IF(VLOOKUP(SALIDA[[#This Row],[CODIGO]],STOCKSANLUIS[],7,FALSE)=0,"PRODUCTO SIN STOCK/UBICACIÓN",VLOOKUP(SALIDA[[#This Row],[CODIGO]],STOCKSANLUIS[],7,FALSE))</f>
        <v>C</v>
      </c>
      <c r="I1711" s="10"/>
      <c r="J1711" t="str">
        <f>SALIDA[[#This Row],[CODIGO]]&amp;"       "&amp;SALIDA[[#This Row],[FAMILIA]]</f>
        <v>02752       ZHEJIANG YONGHE</v>
      </c>
      <c r="K1711">
        <f>VLOOKUP(SALIDA[[#This Row],[CODIGO]],STOCK_STARSOFT[],5,FALSE)</f>
        <v>53.481755</v>
      </c>
      <c r="L1711">
        <f>SALIDA[[#This Row],[CANTIDAD]]*SALIDA[[#This Row],[PRECIO UND]]</f>
        <v>267.40877499999999</v>
      </c>
    </row>
    <row r="1712" spans="1:12" x14ac:dyDescent="0.25">
      <c r="A1712" s="6" t="s">
        <v>1073</v>
      </c>
      <c r="B1712" s="100" t="str">
        <f>VLOOKUP(SALIDA[[#This Row],[CODIGO]],STOCKSANLUIS[],2,FALSE)</f>
        <v>GAS MAP BERNZOMATIC  - WORTHINGTON 14.1 OZ</v>
      </c>
      <c r="C1712" s="153">
        <v>45989</v>
      </c>
      <c r="D1712">
        <v>6</v>
      </c>
      <c r="E1712">
        <f>IF(VLOOKUP(SALIDA[[#This Row],[CODIGO]],STOCKSANLUIS[],6,FALSE)=0,"PRODUCTO SIN STOCK/UBICACIÓN",VLOOKUP(SALIDA[[#This Row],[CODIGO]],STOCKSANLUIS[],6,FALSE))</f>
        <v>1</v>
      </c>
      <c r="F1712">
        <f>SALIDA[[#This Row],[CANTIDAD]]/SALIDA[[#This Row],[UND MEDIDA]]</f>
        <v>6</v>
      </c>
      <c r="G1712" t="str">
        <f>VLOOKUP(SALIDA[[#This Row],[CODIGO]],FAMILIAS[],4,FALSE)</f>
        <v>WORTHINGTON</v>
      </c>
      <c r="H1712" s="10" t="str">
        <f>IF(VLOOKUP(SALIDA[[#This Row],[CODIGO]],STOCKSANLUIS[],7,FALSE)=0,"PRODUCTO SIN STOCK/UBICACIÓN",VLOOKUP(SALIDA[[#This Row],[CODIGO]],STOCKSANLUIS[],7,FALSE))</f>
        <v>C</v>
      </c>
      <c r="I1712" s="10"/>
      <c r="J1712" t="str">
        <f>SALIDA[[#This Row],[CODIGO]]&amp;"       "&amp;SALIDA[[#This Row],[FAMILIA]]</f>
        <v>01167       WORTHINGTON</v>
      </c>
      <c r="K1712">
        <f>VLOOKUP(SALIDA[[#This Row],[CODIGO]],STOCK_STARSOFT[],5,FALSE)</f>
        <v>3.829685</v>
      </c>
      <c r="L1712">
        <f>SALIDA[[#This Row],[CANTIDAD]]*SALIDA[[#This Row],[PRECIO UND]]</f>
        <v>22.978110000000001</v>
      </c>
    </row>
    <row r="1713" spans="1:12" x14ac:dyDescent="0.25">
      <c r="A1713" s="6" t="s">
        <v>485</v>
      </c>
      <c r="B1713" s="100" t="str">
        <f>VLOOKUP(SALIDA[[#This Row],[CODIGO]],STOCKSANLUIS[],2,FALSE)</f>
        <v>SOLDADURA DE PLATA HARRIS AL 0%</v>
      </c>
      <c r="C1713" s="153">
        <v>45989</v>
      </c>
      <c r="D1713">
        <v>403</v>
      </c>
      <c r="E1713">
        <f>IF(VLOOKUP(SALIDA[[#This Row],[CODIGO]],STOCKSANLUIS[],6,FALSE)=0,"PRODUCTO SIN STOCK/UBICACIÓN",VLOOKUP(SALIDA[[#This Row],[CODIGO]],STOCKSANLUIS[],6,FALSE))</f>
        <v>1</v>
      </c>
      <c r="F1713">
        <f>SALIDA[[#This Row],[CANTIDAD]]/SALIDA[[#This Row],[UND MEDIDA]]</f>
        <v>403</v>
      </c>
      <c r="G1713" t="str">
        <f>VLOOKUP(SALIDA[[#This Row],[CODIGO]],FAMILIAS[],4,FALSE)</f>
        <v>HARRIS</v>
      </c>
      <c r="H1713" s="10" t="str">
        <f>IF(VLOOKUP(SALIDA[[#This Row],[CODIGO]],STOCKSANLUIS[],7,FALSE)=0,"PRODUCTO SIN STOCK/UBICACIÓN",VLOOKUP(SALIDA[[#This Row],[CODIGO]],STOCKSANLUIS[],7,FALSE))</f>
        <v>C</v>
      </c>
      <c r="I1713" s="10" t="s">
        <v>19536</v>
      </c>
      <c r="J1713" t="str">
        <f>SALIDA[[#This Row],[CODIGO]]&amp;"       "&amp;SALIDA[[#This Row],[FAMILIA]]</f>
        <v>00405       HARRIS</v>
      </c>
      <c r="K1713">
        <f>VLOOKUP(SALIDA[[#This Row],[CODIGO]],STOCK_STARSOFT[],5,FALSE)</f>
        <v>0.38343100000000002</v>
      </c>
      <c r="L1713">
        <f>SALIDA[[#This Row],[CANTIDAD]]*SALIDA[[#This Row],[PRECIO UND]]</f>
        <v>154.522693</v>
      </c>
    </row>
    <row r="1714" spans="1:12" x14ac:dyDescent="0.25">
      <c r="A1714" s="6" t="s">
        <v>3241</v>
      </c>
      <c r="B1714" s="100" t="str">
        <f>VLOOKUP(SALIDA[[#This Row],[CODIGO]],STOCKSANLUIS[],2,FALSE)</f>
        <v>CONECTOR SCH-1/4 CONECCION RAPIDA P ALTA R-134A - QC-H - EVERWELL</v>
      </c>
      <c r="C1714" s="153">
        <v>45989</v>
      </c>
      <c r="D1714">
        <v>1</v>
      </c>
      <c r="E1714">
        <f>IF(VLOOKUP(SALIDA[[#This Row],[CODIGO]],STOCKSANLUIS[],6,FALSE)=0,"PRODUCTO SIN STOCK/UBICACIÓN",VLOOKUP(SALIDA[[#This Row],[CODIGO]],STOCKSANLUIS[],6,FALSE))</f>
        <v>1</v>
      </c>
      <c r="F1714">
        <f>SALIDA[[#This Row],[CANTIDAD]]/SALIDA[[#This Row],[UND MEDIDA]]</f>
        <v>1</v>
      </c>
      <c r="G1714" t="str">
        <f>VLOOKUP(SALIDA[[#This Row],[CODIGO]],FAMILIAS[],4,FALSE)</f>
        <v>EVERWELL</v>
      </c>
      <c r="H1714" s="10" t="str">
        <f>IF(VLOOKUP(SALIDA[[#This Row],[CODIGO]],STOCKSANLUIS[],7,FALSE)=0,"PRODUCTO SIN STOCK/UBICACIÓN",VLOOKUP(SALIDA[[#This Row],[CODIGO]],STOCKSANLUIS[],7,FALSE))</f>
        <v>A</v>
      </c>
      <c r="I1714" s="10"/>
      <c r="J1714" t="str">
        <f>SALIDA[[#This Row],[CODIGO]]&amp;"       "&amp;SALIDA[[#This Row],[FAMILIA]]</f>
        <v>02633       EVERWELL</v>
      </c>
      <c r="K1714">
        <f>VLOOKUP(SALIDA[[#This Row],[CODIGO]],STOCK_STARSOFT[],5,FALSE)</f>
        <v>4.4774390000000004</v>
      </c>
      <c r="L1714">
        <f>SALIDA[[#This Row],[CANTIDAD]]*SALIDA[[#This Row],[PRECIO UND]]</f>
        <v>4.4774390000000004</v>
      </c>
    </row>
    <row r="1715" spans="1:12" x14ac:dyDescent="0.25">
      <c r="A1715" s="6" t="s">
        <v>3243</v>
      </c>
      <c r="B1715" s="100" t="str">
        <f>VLOOKUP(SALIDA[[#This Row],[CODIGO]],STOCKSANLUIS[],2,FALSE)</f>
        <v>CONECTOR SCL -1/4 CONECCION RAPIDA P BAJA R-134A - QC-L - EVERWELL</v>
      </c>
      <c r="C1715" s="153">
        <v>45989</v>
      </c>
      <c r="D1715">
        <v>1</v>
      </c>
      <c r="E1715">
        <f>IF(VLOOKUP(SALIDA[[#This Row],[CODIGO]],STOCKSANLUIS[],6,FALSE)=0,"PRODUCTO SIN STOCK/UBICACIÓN",VLOOKUP(SALIDA[[#This Row],[CODIGO]],STOCKSANLUIS[],6,FALSE))</f>
        <v>1</v>
      </c>
      <c r="F1715">
        <f>SALIDA[[#This Row],[CANTIDAD]]/SALIDA[[#This Row],[UND MEDIDA]]</f>
        <v>1</v>
      </c>
      <c r="G1715" t="str">
        <f>VLOOKUP(SALIDA[[#This Row],[CODIGO]],FAMILIAS[],4,FALSE)</f>
        <v>EVERWELL</v>
      </c>
      <c r="H1715" s="10" t="str">
        <f>IF(VLOOKUP(SALIDA[[#This Row],[CODIGO]],STOCKSANLUIS[],7,FALSE)=0,"PRODUCTO SIN STOCK/UBICACIÓN",VLOOKUP(SALIDA[[#This Row],[CODIGO]],STOCKSANLUIS[],7,FALSE))</f>
        <v>A</v>
      </c>
      <c r="I1715" s="10"/>
      <c r="J1715" t="str">
        <f>SALIDA[[#This Row],[CODIGO]]&amp;"       "&amp;SALIDA[[#This Row],[FAMILIA]]</f>
        <v>02634       EVERWELL</v>
      </c>
      <c r="K1715">
        <f>VLOOKUP(SALIDA[[#This Row],[CODIGO]],STOCK_STARSOFT[],5,FALSE)</f>
        <v>4.2981049999999996</v>
      </c>
      <c r="L1715">
        <f>SALIDA[[#This Row],[CANTIDAD]]*SALIDA[[#This Row],[PRECIO UND]]</f>
        <v>4.2981049999999996</v>
      </c>
    </row>
    <row r="1716" spans="1:12" x14ac:dyDescent="0.25">
      <c r="A1716" s="6" t="s">
        <v>3880</v>
      </c>
      <c r="B1716" s="100" t="str">
        <f>VLOOKUP(SALIDA[[#This Row],[CODIGO]],STOCKSANLUIS[],2,FALSE)</f>
        <v>GAS REFRIGERANTE R134A  X 340 GR - (TAPA CON VALVULA) - ICELOONG</v>
      </c>
      <c r="C1716" s="153">
        <v>45989</v>
      </c>
      <c r="D1716">
        <v>877</v>
      </c>
      <c r="E1716">
        <f>IF(VLOOKUP(SALIDA[[#This Row],[CODIGO]],STOCKSANLUIS[],6,FALSE)=0,"PRODUCTO SIN STOCK/UBICACIÓN",VLOOKUP(SALIDA[[#This Row],[CODIGO]],STOCKSANLUIS[],6,FALSE))</f>
        <v>1</v>
      </c>
      <c r="F1716">
        <f>SALIDA[[#This Row],[CANTIDAD]]/SALIDA[[#This Row],[UND MEDIDA]]</f>
        <v>877</v>
      </c>
      <c r="G1716" t="str">
        <f>VLOOKUP(SALIDA[[#This Row],[CODIGO]],FAMILIAS[],4,FALSE)</f>
        <v>ZHEJIANG YONGHE</v>
      </c>
      <c r="H1716" s="10" t="str">
        <f>IF(VLOOKUP(SALIDA[[#This Row],[CODIGO]],STOCKSANLUIS[],7,FALSE)=0,"PRODUCTO SIN STOCK/UBICACIÓN",VLOOKUP(SALIDA[[#This Row],[CODIGO]],STOCKSANLUIS[],7,FALSE))</f>
        <v>B</v>
      </c>
      <c r="I1716" s="10" t="s">
        <v>19536</v>
      </c>
      <c r="J1716" t="str">
        <f>SALIDA[[#This Row],[CODIGO]]&amp;"       "&amp;SALIDA[[#This Row],[FAMILIA]]</f>
        <v>03343       ZHEJIANG YONGHE</v>
      </c>
      <c r="K1716">
        <f>VLOOKUP(SALIDA[[#This Row],[CODIGO]],STOCK_STARSOFT[],5,FALSE)</f>
        <v>3.1289889999999998</v>
      </c>
      <c r="L1716">
        <f>SALIDA[[#This Row],[CANTIDAD]]*SALIDA[[#This Row],[PRECIO UND]]</f>
        <v>2744.123353</v>
      </c>
    </row>
    <row r="1717" spans="1:12" x14ac:dyDescent="0.25">
      <c r="A1717" s="6" t="s">
        <v>1251</v>
      </c>
      <c r="B1717" s="100" t="str">
        <f>VLOOKUP(SALIDA[[#This Row],[CODIGO]],STOCKSANLUIS[],2,FALSE)</f>
        <v>LAMAS DE PVC ALECO 8X0.08X300  (20 CM X 2MMX 91.44M) STANDARD SMOOTH -170008</v>
      </c>
      <c r="C1717" s="153">
        <v>45990</v>
      </c>
      <c r="D1717">
        <v>182.88</v>
      </c>
      <c r="E1717">
        <f>IF(VLOOKUP(SALIDA[[#This Row],[CODIGO]],STOCKSANLUIS[],6,FALSE)=0,"PRODUCTO SIN STOCK/UBICACIÓN",VLOOKUP(SALIDA[[#This Row],[CODIGO]],STOCKSANLUIS[],6,FALSE))</f>
        <v>91.44</v>
      </c>
      <c r="F1717">
        <f>SALIDA[[#This Row],[CANTIDAD]]/SALIDA[[#This Row],[UND MEDIDA]]</f>
        <v>2</v>
      </c>
      <c r="G1717" t="str">
        <f>VLOOKUP(SALIDA[[#This Row],[CODIGO]],FAMILIAS[],4,FALSE)</f>
        <v>ES ROBBINS</v>
      </c>
      <c r="H1717" s="10" t="str">
        <f>IF(VLOOKUP(SALIDA[[#This Row],[CODIGO]],STOCKSANLUIS[],7,FALSE)=0,"PRODUCTO SIN STOCK/UBICACIÓN",VLOOKUP(SALIDA[[#This Row],[CODIGO]],STOCKSANLUIS[],7,FALSE))</f>
        <v>B/C</v>
      </c>
      <c r="I1717" s="10"/>
      <c r="J1717" t="str">
        <f>SALIDA[[#This Row],[CODIGO]]&amp;"       "&amp;SALIDA[[#This Row],[FAMILIA]]</f>
        <v>01331       ES ROBBINS</v>
      </c>
      <c r="K1717">
        <f>VLOOKUP(SALIDA[[#This Row],[CODIGO]],STOCK_STARSOFT[],5,FALSE)</f>
        <v>1.922936</v>
      </c>
      <c r="L1717">
        <f>SALIDA[[#This Row],[CANTIDAD]]*SALIDA[[#This Row],[PRECIO UND]]</f>
        <v>351.66653567999998</v>
      </c>
    </row>
    <row r="1718" spans="1:12" x14ac:dyDescent="0.25">
      <c r="A1718" s="6" t="s">
        <v>259</v>
      </c>
      <c r="B1718" s="100" t="str">
        <f>VLOOKUP(SALIDA[[#This Row],[CODIGO]],STOCKSANLUIS[],2,FALSE)</f>
        <v>PLATINA KLEERSTRIP MAX BULLET HTP SILVER 2  PLOMO (60 CM)- 477600</v>
      </c>
      <c r="C1718" s="153">
        <v>45990</v>
      </c>
      <c r="D1718">
        <v>12</v>
      </c>
      <c r="E1718">
        <f>IF(VLOOKUP(SALIDA[[#This Row],[CODIGO]],STOCKSANLUIS[],6,FALSE)=0,"PRODUCTO SIN STOCK/UBICACIÓN",VLOOKUP(SALIDA[[#This Row],[CODIGO]],STOCKSANLUIS[],6,FALSE))</f>
        <v>1</v>
      </c>
      <c r="F1718">
        <f>SALIDA[[#This Row],[CANTIDAD]]/SALIDA[[#This Row],[UND MEDIDA]]</f>
        <v>12</v>
      </c>
      <c r="G1718" t="str">
        <f>VLOOKUP(SALIDA[[#This Row],[CODIGO]],FAMILIAS[],4,FALSE)</f>
        <v>ES ROBBINS</v>
      </c>
      <c r="H1718" s="10" t="str">
        <f>IF(VLOOKUP(SALIDA[[#This Row],[CODIGO]],STOCKSANLUIS[],7,FALSE)=0,"PRODUCTO SIN STOCK/UBICACIÓN",VLOOKUP(SALIDA[[#This Row],[CODIGO]],STOCKSANLUIS[],7,FALSE))</f>
        <v>C</v>
      </c>
      <c r="I1718" s="10"/>
      <c r="J1718" t="str">
        <f>SALIDA[[#This Row],[CODIGO]]&amp;"       "&amp;SALIDA[[#This Row],[FAMILIA]]</f>
        <v>00186       ES ROBBINS</v>
      </c>
      <c r="K1718">
        <f>VLOOKUP(SALIDA[[#This Row],[CODIGO]],STOCK_STARSOFT[],5,FALSE)</f>
        <v>4.3959429999999999</v>
      </c>
      <c r="L1718">
        <f>SALIDA[[#This Row],[CANTIDAD]]*SALIDA[[#This Row],[PRECIO UND]]</f>
        <v>52.751316000000003</v>
      </c>
    </row>
    <row r="1719" spans="1:12" x14ac:dyDescent="0.25">
      <c r="A1719" s="6" t="s">
        <v>3635</v>
      </c>
      <c r="B1719" s="100" t="str">
        <f>VLOOKUP(SALIDA[[#This Row],[CODIGO]],STOCKSANLUIS[],2,FALSE)</f>
        <v>MOTOVENTILADOR MAER FAN YDWF68L35P4-360N-300S (220V, 60HZ, 4 POLES, 1PH, CL.F, SUCTION)</v>
      </c>
      <c r="C1719" s="153">
        <v>45990</v>
      </c>
      <c r="D1719">
        <v>1</v>
      </c>
      <c r="E1719">
        <f>IF(VLOOKUP(SALIDA[[#This Row],[CODIGO]],STOCKSANLUIS[],6,FALSE)=0,"PRODUCTO SIN STOCK/UBICACIÓN",VLOOKUP(SALIDA[[#This Row],[CODIGO]],STOCKSANLUIS[],6,FALSE))</f>
        <v>1</v>
      </c>
      <c r="F1719">
        <f>SALIDA[[#This Row],[CANTIDAD]]/SALIDA[[#This Row],[UND MEDIDA]]</f>
        <v>1</v>
      </c>
      <c r="G1719" t="str">
        <f>VLOOKUP(SALIDA[[#This Row],[CODIGO]],FAMILIAS[],4,FALSE)</f>
        <v>MAER FAN</v>
      </c>
      <c r="H1719" s="10" t="str">
        <f>IF(VLOOKUP(SALIDA[[#This Row],[CODIGO]],STOCKSANLUIS[],7,FALSE)=0,"PRODUCTO SIN STOCK/UBICACIÓN",VLOOKUP(SALIDA[[#This Row],[CODIGO]],STOCKSANLUIS[],7,FALSE))</f>
        <v>C</v>
      </c>
      <c r="I1719" s="10"/>
      <c r="J1719" t="str">
        <f>SALIDA[[#This Row],[CODIGO]]&amp;"       "&amp;SALIDA[[#This Row],[FAMILIA]]</f>
        <v>03035       MAER FAN</v>
      </c>
      <c r="K1719">
        <f>VLOOKUP(SALIDA[[#This Row],[CODIGO]],STOCK_STARSOFT[],5,FALSE)</f>
        <v>22.768464000000002</v>
      </c>
      <c r="L1719">
        <f>SALIDA[[#This Row],[CANTIDAD]]*SALIDA[[#This Row],[PRECIO UND]]</f>
        <v>22.768464000000002</v>
      </c>
    </row>
    <row r="1720" spans="1:12" x14ac:dyDescent="0.25">
      <c r="A1720" s="6" t="s">
        <v>445</v>
      </c>
      <c r="B1720" s="100" t="str">
        <f>VLOOKUP(SALIDA[[#This Row],[CODIGO]],STOCKSANLUIS[],2,FALSE)</f>
        <v xml:space="preserve">ACEITE POLIOLESTER POE 68 - 1/4 GALON - BVA </v>
      </c>
      <c r="C1720" s="153">
        <v>45990</v>
      </c>
      <c r="D1720">
        <v>1</v>
      </c>
      <c r="E1720">
        <f>IF(VLOOKUP(SALIDA[[#This Row],[CODIGO]],STOCKSANLUIS[],6,FALSE)=0,"PRODUCTO SIN STOCK/UBICACIÓN",VLOOKUP(SALIDA[[#This Row],[CODIGO]],STOCKSANLUIS[],6,FALSE))</f>
        <v>1</v>
      </c>
      <c r="F1720">
        <f>SALIDA[[#This Row],[CANTIDAD]]/SALIDA[[#This Row],[UND MEDIDA]]</f>
        <v>1</v>
      </c>
      <c r="G1720" t="str">
        <f>VLOOKUP(SALIDA[[#This Row],[CODIGO]],FAMILIAS[],4,FALSE)</f>
        <v>BVA</v>
      </c>
      <c r="H1720" s="10" t="str">
        <f>IF(VLOOKUP(SALIDA[[#This Row],[CODIGO]],STOCKSANLUIS[],7,FALSE)=0,"PRODUCTO SIN STOCK/UBICACIÓN",VLOOKUP(SALIDA[[#This Row],[CODIGO]],STOCKSANLUIS[],7,FALSE))</f>
        <v>C</v>
      </c>
      <c r="I1720" s="10"/>
      <c r="J1720" t="str">
        <f>SALIDA[[#This Row],[CODIGO]]&amp;"       "&amp;SALIDA[[#This Row],[FAMILIA]]</f>
        <v>00356       BVA</v>
      </c>
      <c r="K1720">
        <f>VLOOKUP(SALIDA[[#This Row],[CODIGO]],STOCK_STARSOFT[],5,FALSE)</f>
        <v>15.866987</v>
      </c>
      <c r="L1720">
        <f>SALIDA[[#This Row],[CANTIDAD]]*SALIDA[[#This Row],[PRECIO UND]]</f>
        <v>15.866987</v>
      </c>
    </row>
    <row r="1721" spans="1:12" x14ac:dyDescent="0.25">
      <c r="A1721" s="6" t="s">
        <v>21864</v>
      </c>
      <c r="B1721" s="100" t="str">
        <f>VLOOKUP(SALIDA[[#This Row],[CODIGO]],STOCKSANLUIS[],2,FALSE)</f>
        <v>GAS REFRIGERANTE R22 - 13.6 KG FLYER</v>
      </c>
      <c r="C1721" s="153">
        <v>45990</v>
      </c>
      <c r="D1721">
        <v>1</v>
      </c>
      <c r="E1721">
        <f>IF(VLOOKUP(SALIDA[[#This Row],[CODIGO]],STOCKSANLUIS[],6,FALSE)=0,"PRODUCTO SIN STOCK/UBICACIÓN",VLOOKUP(SALIDA[[#This Row],[CODIGO]],STOCKSANLUIS[],6,FALSE))</f>
        <v>1</v>
      </c>
      <c r="F1721">
        <f>SALIDA[[#This Row],[CANTIDAD]]/SALIDA[[#This Row],[UND MEDIDA]]</f>
        <v>1</v>
      </c>
      <c r="G1721" t="str">
        <f>VLOOKUP(SALIDA[[#This Row],[CODIGO]],FAMILIAS[],4,FALSE)</f>
        <v>FLYER</v>
      </c>
      <c r="H1721" s="10" t="str">
        <f>IF(VLOOKUP(SALIDA[[#This Row],[CODIGO]],STOCKSANLUIS[],7,FALSE)=0,"PRODUCTO SIN STOCK/UBICACIÓN",VLOOKUP(SALIDA[[#This Row],[CODIGO]],STOCKSANLUIS[],7,FALSE))</f>
        <v>C</v>
      </c>
      <c r="I1721" s="10"/>
      <c r="J1721" t="str">
        <f>SALIDA[[#This Row],[CODIGO]]&amp;"       "&amp;SALIDA[[#This Row],[FAMILIA]]</f>
        <v>03508       FLYER</v>
      </c>
      <c r="K1721">
        <f>VLOOKUP(SALIDA[[#This Row],[CODIGO]],STOCK_STARSOFT[],5,FALSE)</f>
        <v>55.938656000000002</v>
      </c>
      <c r="L1721">
        <f>SALIDA[[#This Row],[CANTIDAD]]*SALIDA[[#This Row],[PRECIO UND]]</f>
        <v>55.938656000000002</v>
      </c>
    </row>
    <row r="1722" spans="1:12" x14ac:dyDescent="0.25">
      <c r="A1722" s="6" t="s">
        <v>2482</v>
      </c>
      <c r="B1722" s="100" t="str">
        <f>VLOOKUP(SALIDA[[#This Row],[CODIGO]],STOCKSANLUIS[],2,FALSE)</f>
        <v>COMPRESOR HERMETICO DANFOSS MTZ64 - 5.5HP - 380V/3F/60HZ -R-134A/404A/507A/407C (NO INC. VALV. V07/V04 Y RESIST. DE CARTER)</v>
      </c>
      <c r="C1722" s="153">
        <v>45990</v>
      </c>
      <c r="D1722">
        <v>1</v>
      </c>
      <c r="E1722">
        <f>IF(VLOOKUP(SALIDA[[#This Row],[CODIGO]],STOCKSANLUIS[],6,FALSE)=0,"PRODUCTO SIN STOCK/UBICACIÓN",VLOOKUP(SALIDA[[#This Row],[CODIGO]],STOCKSANLUIS[],6,FALSE))</f>
        <v>1</v>
      </c>
      <c r="F1722">
        <f>SALIDA[[#This Row],[CANTIDAD]]/SALIDA[[#This Row],[UND MEDIDA]]</f>
        <v>1</v>
      </c>
      <c r="G1722" t="str">
        <f>VLOOKUP(SALIDA[[#This Row],[CODIGO]],FAMILIAS[],4,FALSE)</f>
        <v>DANFOSS</v>
      </c>
      <c r="H1722" s="10" t="str">
        <f>IF(VLOOKUP(SALIDA[[#This Row],[CODIGO]],STOCKSANLUIS[],7,FALSE)=0,"PRODUCTO SIN STOCK/UBICACIÓN",VLOOKUP(SALIDA[[#This Row],[CODIGO]],STOCKSANLUIS[],7,FALSE))</f>
        <v>C</v>
      </c>
      <c r="I1722" s="10" t="s">
        <v>19536</v>
      </c>
      <c r="J1722" t="str">
        <f>SALIDA[[#This Row],[CODIGO]]&amp;"       "&amp;SALIDA[[#This Row],[FAMILIA]]</f>
        <v>02039       DANFOSS</v>
      </c>
      <c r="K1722">
        <f>VLOOKUP(SALIDA[[#This Row],[CODIGO]],STOCK_STARSOFT[],5,FALSE)</f>
        <v>611.95000000000005</v>
      </c>
      <c r="L1722">
        <f>SALIDA[[#This Row],[CANTIDAD]]*SALIDA[[#This Row],[PRECIO UND]]</f>
        <v>611.95000000000005</v>
      </c>
    </row>
    <row r="1723" spans="1:12" x14ac:dyDescent="0.25">
      <c r="A1723" s="6" t="s">
        <v>3637</v>
      </c>
      <c r="B1723" s="100" t="str">
        <f>VLOOKUP(SALIDA[[#This Row],[CODIGO]],STOCKSANLUIS[],2,FALSE)</f>
        <v>MOTOVENTILADOR MAER FAN YDWF74L47P4-470N-400S (220V, 60HZ, 4 POLES, 1PH, CL.F, SUCTION)</v>
      </c>
      <c r="C1723" s="153">
        <v>45990</v>
      </c>
      <c r="D1723">
        <v>1</v>
      </c>
      <c r="E1723">
        <f>IF(VLOOKUP(SALIDA[[#This Row],[CODIGO]],STOCKSANLUIS[],6,FALSE)=0,"PRODUCTO SIN STOCK/UBICACIÓN",VLOOKUP(SALIDA[[#This Row],[CODIGO]],STOCKSANLUIS[],6,FALSE))</f>
        <v>1</v>
      </c>
      <c r="F1723">
        <f>SALIDA[[#This Row],[CANTIDAD]]/SALIDA[[#This Row],[UND MEDIDA]]</f>
        <v>1</v>
      </c>
      <c r="G1723" t="str">
        <f>VLOOKUP(SALIDA[[#This Row],[CODIGO]],FAMILIAS[],4,FALSE)</f>
        <v>MAER FAN</v>
      </c>
      <c r="H1723" s="10" t="str">
        <f>IF(VLOOKUP(SALIDA[[#This Row],[CODIGO]],STOCKSANLUIS[],7,FALSE)=0,"PRODUCTO SIN STOCK/UBICACIÓN",VLOOKUP(SALIDA[[#This Row],[CODIGO]],STOCKSANLUIS[],7,FALSE))</f>
        <v>C</v>
      </c>
      <c r="I1723" s="10"/>
      <c r="J1723" t="str">
        <f>SALIDA[[#This Row],[CODIGO]]&amp;"       "&amp;SALIDA[[#This Row],[FAMILIA]]</f>
        <v>03036       MAER FAN</v>
      </c>
      <c r="K1723">
        <f>VLOOKUP(SALIDA[[#This Row],[CODIGO]],STOCK_STARSOFT[],5,FALSE)</f>
        <v>32.505842000000001</v>
      </c>
      <c r="L1723">
        <f>SALIDA[[#This Row],[CANTIDAD]]*SALIDA[[#This Row],[PRECIO UND]]</f>
        <v>32.505842000000001</v>
      </c>
    </row>
    <row r="1724" spans="1:12" x14ac:dyDescent="0.25">
      <c r="A1724" s="6" t="s">
        <v>3806</v>
      </c>
      <c r="B1724" s="100" t="str">
        <f>VLOOKUP(SALIDA[[#This Row],[CODIGO]],STOCKSANLUIS[],2,FALSE)</f>
        <v>GAS REFRIGERANTE R410A -11.30KG FLYER</v>
      </c>
      <c r="C1724" s="153">
        <v>45990</v>
      </c>
      <c r="D1724">
        <v>4</v>
      </c>
      <c r="E1724">
        <f>IF(VLOOKUP(SALIDA[[#This Row],[CODIGO]],STOCKSANLUIS[],6,FALSE)=0,"PRODUCTO SIN STOCK/UBICACIÓN",VLOOKUP(SALIDA[[#This Row],[CODIGO]],STOCKSANLUIS[],6,FALSE))</f>
        <v>1</v>
      </c>
      <c r="F1724">
        <f>SALIDA[[#This Row],[CANTIDAD]]/SALIDA[[#This Row],[UND MEDIDA]]</f>
        <v>4</v>
      </c>
      <c r="G1724" t="str">
        <f>VLOOKUP(SALIDA[[#This Row],[CODIGO]],FAMILIAS[],4,FALSE)</f>
        <v>FLYER</v>
      </c>
      <c r="H1724" s="10" t="str">
        <f>IF(VLOOKUP(SALIDA[[#This Row],[CODIGO]],STOCKSANLUIS[],7,FALSE)=0,"PRODUCTO SIN STOCK/UBICACIÓN",VLOOKUP(SALIDA[[#This Row],[CODIGO]],STOCKSANLUIS[],7,FALSE))</f>
        <v>C</v>
      </c>
      <c r="I1724" s="10"/>
      <c r="J1724" t="str">
        <f>SALIDA[[#This Row],[CODIGO]]&amp;"       "&amp;SALIDA[[#This Row],[FAMILIA]]</f>
        <v>03243       FLYER</v>
      </c>
      <c r="K1724">
        <f>VLOOKUP(SALIDA[[#This Row],[CODIGO]],STOCK_STARSOFT[],5,FALSE)</f>
        <v>77.373095000000006</v>
      </c>
      <c r="L1724">
        <f>SALIDA[[#This Row],[CANTIDAD]]*SALIDA[[#This Row],[PRECIO UND]]</f>
        <v>309.49238000000003</v>
      </c>
    </row>
    <row r="1725" spans="1:12" x14ac:dyDescent="0.25">
      <c r="A1725" s="6" t="s">
        <v>19300</v>
      </c>
      <c r="B1725" s="100" t="str">
        <f>VLOOKUP(SALIDA[[#This Row],[CODIGO]],STOCKSANLUIS[],2,FALSE)</f>
        <v>CINTA ADHESIVA FOAM QTF-230E - 1/8" X 2" X 32.8´ (3MM X 50MM X 10M) - EVERFROST - HIGH QUALITY</v>
      </c>
      <c r="C1725" s="153">
        <v>45990</v>
      </c>
      <c r="D1725">
        <v>32</v>
      </c>
      <c r="E1725">
        <f>IF(VLOOKUP(SALIDA[[#This Row],[CODIGO]],STOCKSANLUIS[],6,FALSE)=0,"PRODUCTO SIN STOCK/UBICACIÓN",VLOOKUP(SALIDA[[#This Row],[CODIGO]],STOCKSANLUIS[],6,FALSE))</f>
        <v>1</v>
      </c>
      <c r="F1725">
        <f>SALIDA[[#This Row],[CANTIDAD]]/SALIDA[[#This Row],[UND MEDIDA]]</f>
        <v>32</v>
      </c>
      <c r="G1725" t="str">
        <f>VLOOKUP(SALIDA[[#This Row],[CODIGO]],FAMILIAS[],4,FALSE)</f>
        <v>EVERFROST</v>
      </c>
      <c r="H1725" s="10" t="str">
        <f>IF(VLOOKUP(SALIDA[[#This Row],[CODIGO]],STOCKSANLUIS[],7,FALSE)=0,"PRODUCTO SIN STOCK/UBICACIÓN",VLOOKUP(SALIDA[[#This Row],[CODIGO]],STOCKSANLUIS[],7,FALSE))</f>
        <v>C</v>
      </c>
      <c r="I1725" s="10"/>
      <c r="J1725" t="str">
        <f>SALIDA[[#This Row],[CODIGO]]&amp;"       "&amp;SALIDA[[#This Row],[FAMILIA]]</f>
        <v>03490       EVERFROST</v>
      </c>
      <c r="K1725">
        <f>VLOOKUP(SALIDA[[#This Row],[CODIGO]],STOCK_STARSOFT[],5,FALSE)</f>
        <v>1.3047420000000001</v>
      </c>
      <c r="L1725">
        <f>SALIDA[[#This Row],[CANTIDAD]]*SALIDA[[#This Row],[PRECIO UND]]</f>
        <v>41.751744000000002</v>
      </c>
    </row>
    <row r="1726" spans="1:12" x14ac:dyDescent="0.25">
      <c r="A1726" s="6" t="s">
        <v>3341</v>
      </c>
      <c r="B1726" s="100" t="str">
        <f>VLOOKUP(SALIDA[[#This Row],[CODIGO]],STOCKSANLUIS[],2,FALSE)</f>
        <v>GAS REFRIGERANTE R404A -10.90KG ICELOONG</v>
      </c>
      <c r="C1726" s="153">
        <v>45990</v>
      </c>
      <c r="D1726">
        <v>4</v>
      </c>
      <c r="E1726">
        <f>IF(VLOOKUP(SALIDA[[#This Row],[CODIGO]],STOCKSANLUIS[],6,FALSE)=0,"PRODUCTO SIN STOCK/UBICACIÓN",VLOOKUP(SALIDA[[#This Row],[CODIGO]],STOCKSANLUIS[],6,FALSE))</f>
        <v>1</v>
      </c>
      <c r="F1726">
        <f>SALIDA[[#This Row],[CANTIDAD]]/SALIDA[[#This Row],[UND MEDIDA]]</f>
        <v>4</v>
      </c>
      <c r="G1726" t="str">
        <f>VLOOKUP(SALIDA[[#This Row],[CODIGO]],FAMILIAS[],4,FALSE)</f>
        <v>ZHEJIANG YONGHE</v>
      </c>
      <c r="H1726" s="10" t="str">
        <f>IF(VLOOKUP(SALIDA[[#This Row],[CODIGO]],STOCKSANLUIS[],7,FALSE)=0,"PRODUCTO SIN STOCK/UBICACIÓN",VLOOKUP(SALIDA[[#This Row],[CODIGO]],STOCKSANLUIS[],7,FALSE))</f>
        <v>C</v>
      </c>
      <c r="I1726" s="10"/>
      <c r="J1726" t="str">
        <f>SALIDA[[#This Row],[CODIGO]]&amp;"       "&amp;SALIDA[[#This Row],[FAMILIA]]</f>
        <v>02752       ZHEJIANG YONGHE</v>
      </c>
      <c r="K1726">
        <f>VLOOKUP(SALIDA[[#This Row],[CODIGO]],STOCK_STARSOFT[],5,FALSE)</f>
        <v>53.481755</v>
      </c>
      <c r="L1726">
        <f>SALIDA[[#This Row],[CANTIDAD]]*SALIDA[[#This Row],[PRECIO UND]]</f>
        <v>213.92702</v>
      </c>
    </row>
    <row r="1727" spans="1:12" x14ac:dyDescent="0.25">
      <c r="A1727" s="6" t="s">
        <v>487</v>
      </c>
      <c r="B1727" s="100" t="str">
        <f>VLOOKUP(SALIDA[[#This Row],[CODIGO]],STOCKSANLUIS[],2,FALSE)</f>
        <v>SOLDADURA DE PLATA HARRIS AL 5%</v>
      </c>
      <c r="C1727" s="153">
        <v>45992</v>
      </c>
      <c r="D1727">
        <v>10</v>
      </c>
      <c r="E1727">
        <f>IF(VLOOKUP(SALIDA[[#This Row],[CODIGO]],STOCKSANLUIS[],6,FALSE)=0,"PRODUCTO SIN STOCK/UBICACIÓN",VLOOKUP(SALIDA[[#This Row],[CODIGO]],STOCKSANLUIS[],6,FALSE))</f>
        <v>1</v>
      </c>
      <c r="F1727">
        <f>SALIDA[[#This Row],[CANTIDAD]]/SALIDA[[#This Row],[UND MEDIDA]]</f>
        <v>10</v>
      </c>
      <c r="G1727" t="str">
        <f>VLOOKUP(SALIDA[[#This Row],[CODIGO]],FAMILIAS[],4,FALSE)</f>
        <v>HARRIS</v>
      </c>
      <c r="H1727" s="10" t="str">
        <f>IF(VLOOKUP(SALIDA[[#This Row],[CODIGO]],STOCKSANLUIS[],7,FALSE)=0,"PRODUCTO SIN STOCK/UBICACIÓN",VLOOKUP(SALIDA[[#This Row],[CODIGO]],STOCKSANLUIS[],7,FALSE))</f>
        <v>C</v>
      </c>
      <c r="I1727" s="10"/>
      <c r="J1727" t="str">
        <f>SALIDA[[#This Row],[CODIGO]]&amp;"       "&amp;SALIDA[[#This Row],[FAMILIA]]</f>
        <v>00406       HARRIS</v>
      </c>
      <c r="K1727">
        <f>VLOOKUP(SALIDA[[#This Row],[CODIGO]],STOCK_STARSOFT[],5,FALSE)</f>
        <v>2.7172480000000001</v>
      </c>
      <c r="L1727">
        <f>SALIDA[[#This Row],[CANTIDAD]]*SALIDA[[#This Row],[PRECIO UND]]</f>
        <v>27.17248</v>
      </c>
    </row>
    <row r="1728" spans="1:12" x14ac:dyDescent="0.25">
      <c r="A1728" s="6" t="s">
        <v>2707</v>
      </c>
      <c r="B1728" s="100" t="str">
        <f>VLOOKUP(SALIDA[[#This Row],[CODIGO]],STOCKSANLUIS[],2,FALSE)</f>
        <v>FUNDENTE EN POLVO DE 113.5 GR (SSPF1/4) - HARRIS</v>
      </c>
      <c r="C1728" s="153">
        <v>45992</v>
      </c>
      <c r="D1728">
        <v>1</v>
      </c>
      <c r="E1728">
        <f>IF(VLOOKUP(SALIDA[[#This Row],[CODIGO]],STOCKSANLUIS[],6,FALSE)=0,"PRODUCTO SIN STOCK/UBICACIÓN",VLOOKUP(SALIDA[[#This Row],[CODIGO]],STOCKSANLUIS[],6,FALSE))</f>
        <v>1</v>
      </c>
      <c r="F1728">
        <f>SALIDA[[#This Row],[CANTIDAD]]/SALIDA[[#This Row],[UND MEDIDA]]</f>
        <v>1</v>
      </c>
      <c r="G1728" t="str">
        <f>VLOOKUP(SALIDA[[#This Row],[CODIGO]],FAMILIAS[],4,FALSE)</f>
        <v>HARRIS</v>
      </c>
      <c r="H1728" s="10" t="str">
        <f>IF(VLOOKUP(SALIDA[[#This Row],[CODIGO]],STOCKSANLUIS[],7,FALSE)=0,"PRODUCTO SIN STOCK/UBICACIÓN",VLOOKUP(SALIDA[[#This Row],[CODIGO]],STOCKSANLUIS[],7,FALSE))</f>
        <v>C</v>
      </c>
      <c r="I1728" s="10"/>
      <c r="J1728" t="str">
        <f>SALIDA[[#This Row],[CODIGO]]&amp;"       "&amp;SALIDA[[#This Row],[FAMILIA]]</f>
        <v>02195       HARRIS</v>
      </c>
      <c r="K1728">
        <f>VLOOKUP(SALIDA[[#This Row],[CODIGO]],STOCK_STARSOFT[],5,FALSE)</f>
        <v>6.6086</v>
      </c>
      <c r="L1728">
        <f>SALIDA[[#This Row],[CANTIDAD]]*SALIDA[[#This Row],[PRECIO UND]]</f>
        <v>6.6086</v>
      </c>
    </row>
    <row r="1729" spans="1:12" x14ac:dyDescent="0.25">
      <c r="A1729" s="6" t="s">
        <v>2836</v>
      </c>
      <c r="B1729" s="100" t="str">
        <f>VLOOKUP(SALIDA[[#This Row],[CODIGO]],STOCKSANLUIS[],2,FALSE)</f>
        <v>GAS REFRIGERANTE FREON R-134A - 13.62 KG - CHINO - CHEMOURS</v>
      </c>
      <c r="C1729" s="153">
        <v>45992</v>
      </c>
      <c r="D1729">
        <v>20</v>
      </c>
      <c r="E1729">
        <f>IF(VLOOKUP(SALIDA[[#This Row],[CODIGO]],STOCKSANLUIS[],6,FALSE)=0,"PRODUCTO SIN STOCK/UBICACIÓN",VLOOKUP(SALIDA[[#This Row],[CODIGO]],STOCKSANLUIS[],6,FALSE))</f>
        <v>1</v>
      </c>
      <c r="F1729">
        <f>SALIDA[[#This Row],[CANTIDAD]]/SALIDA[[#This Row],[UND MEDIDA]]</f>
        <v>20</v>
      </c>
      <c r="G1729" t="str">
        <f>VLOOKUP(SALIDA[[#This Row],[CODIGO]],FAMILIAS[],4,FALSE)</f>
        <v>THE CHEMOURS</v>
      </c>
      <c r="H1729" s="10" t="str">
        <f>IF(VLOOKUP(SALIDA[[#This Row],[CODIGO]],STOCKSANLUIS[],7,FALSE)=0,"PRODUCTO SIN STOCK/UBICACIÓN",VLOOKUP(SALIDA[[#This Row],[CODIGO]],STOCKSANLUIS[],7,FALSE))</f>
        <v>C</v>
      </c>
      <c r="I1729" s="10"/>
      <c r="J1729" t="str">
        <f>SALIDA[[#This Row],[CODIGO]]&amp;"       "&amp;SALIDA[[#This Row],[FAMILIA]]</f>
        <v>02304       THE CHEMOURS</v>
      </c>
      <c r="K1729">
        <f>VLOOKUP(SALIDA[[#This Row],[CODIGO]],STOCK_STARSOFT[],5,FALSE)</f>
        <v>132.07079300000001</v>
      </c>
      <c r="L1729">
        <f>SALIDA[[#This Row],[CANTIDAD]]*SALIDA[[#This Row],[PRECIO UND]]</f>
        <v>2641.4158600000001</v>
      </c>
    </row>
    <row r="1730" spans="1:12" x14ac:dyDescent="0.25">
      <c r="A1730" s="6" t="s">
        <v>3032</v>
      </c>
      <c r="B1730" s="100" t="str">
        <f>VLOOKUP(SALIDA[[#This Row],[CODIGO]],STOCKSANLUIS[],2,FALSE)</f>
        <v xml:space="preserve">MINI BOMBA, SAUERMANN, SI 27  220V </v>
      </c>
      <c r="C1730" s="153">
        <v>45992</v>
      </c>
      <c r="D1730">
        <v>1</v>
      </c>
      <c r="E1730">
        <f>IF(VLOOKUP(SALIDA[[#This Row],[CODIGO]],STOCKSANLUIS[],6,FALSE)=0,"PRODUCTO SIN STOCK/UBICACIÓN",VLOOKUP(SALIDA[[#This Row],[CODIGO]],STOCKSANLUIS[],6,FALSE))</f>
        <v>1</v>
      </c>
      <c r="F1730">
        <f>SALIDA[[#This Row],[CANTIDAD]]/SALIDA[[#This Row],[UND MEDIDA]]</f>
        <v>1</v>
      </c>
      <c r="G1730" t="str">
        <f>VLOOKUP(SALIDA[[#This Row],[CODIGO]],FAMILIAS[],4,FALSE)</f>
        <v>SAUERMANN</v>
      </c>
      <c r="H1730" s="10" t="str">
        <f>IF(VLOOKUP(SALIDA[[#This Row],[CODIGO]],STOCKSANLUIS[],7,FALSE)=0,"PRODUCTO SIN STOCK/UBICACIÓN",VLOOKUP(SALIDA[[#This Row],[CODIGO]],STOCKSANLUIS[],7,FALSE))</f>
        <v>C</v>
      </c>
      <c r="I1730" s="10"/>
      <c r="J1730" t="str">
        <f>SALIDA[[#This Row],[CODIGO]]&amp;"       "&amp;SALIDA[[#This Row],[FAMILIA]]</f>
        <v>02448       SAUERMANN</v>
      </c>
      <c r="K1730">
        <f>VLOOKUP(SALIDA[[#This Row],[CODIGO]],STOCK_STARSOFT[],5,FALSE)</f>
        <v>37.118566999999999</v>
      </c>
      <c r="L1730">
        <f>SALIDA[[#This Row],[CANTIDAD]]*SALIDA[[#This Row],[PRECIO UND]]</f>
        <v>37.118566999999999</v>
      </c>
    </row>
    <row r="1731" spans="1:12" x14ac:dyDescent="0.25">
      <c r="A1731" s="6" t="s">
        <v>21324</v>
      </c>
      <c r="B1731" s="100" t="str">
        <f>VLOOKUP(SALIDA[[#This Row],[CODIGO]],STOCKSANLUIS[],2,FALSE)</f>
        <v>MÓDULO DE VÁLVULA DE EXPANSIÓN SB145 - FULL GAUGE</v>
      </c>
      <c r="C1731" s="153">
        <v>45992</v>
      </c>
      <c r="D1731">
        <v>1</v>
      </c>
      <c r="E1731">
        <f>IF(VLOOKUP(SALIDA[[#This Row],[CODIGO]],STOCKSANLUIS[],6,FALSE)=0,"PRODUCTO SIN STOCK/UBICACIÓN",VLOOKUP(SALIDA[[#This Row],[CODIGO]],STOCKSANLUIS[],6,FALSE))</f>
        <v>1</v>
      </c>
      <c r="F1731">
        <f>SALIDA[[#This Row],[CANTIDAD]]/SALIDA[[#This Row],[UND MEDIDA]]</f>
        <v>1</v>
      </c>
      <c r="G1731" t="str">
        <f>VLOOKUP(SALIDA[[#This Row],[CODIGO]],FAMILIAS[],4,FALSE)</f>
        <v>FULL GAUGE</v>
      </c>
      <c r="H1731" s="10" t="str">
        <f>IF(VLOOKUP(SALIDA[[#This Row],[CODIGO]],STOCKSANLUIS[],7,FALSE)=0,"PRODUCTO SIN STOCK/UBICACIÓN",VLOOKUP(SALIDA[[#This Row],[CODIGO]],STOCKSANLUIS[],7,FALSE))</f>
        <v>A</v>
      </c>
      <c r="I1731" s="10" t="s">
        <v>19536</v>
      </c>
      <c r="J1731" t="str">
        <f>SALIDA[[#This Row],[CODIGO]]&amp;"       "&amp;SALIDA[[#This Row],[FAMILIA]]</f>
        <v>03357       FULL GAUGE</v>
      </c>
      <c r="K1731">
        <f>VLOOKUP(SALIDA[[#This Row],[CODIGO]],STOCK_STARSOFT[],5,FALSE)</f>
        <v>59.104565999999998</v>
      </c>
      <c r="L1731">
        <f>SALIDA[[#This Row],[CANTIDAD]]*SALIDA[[#This Row],[PRECIO UND]]</f>
        <v>59.104565999999998</v>
      </c>
    </row>
    <row r="1732" spans="1:12" x14ac:dyDescent="0.25">
      <c r="A1732" s="6" t="s">
        <v>439</v>
      </c>
      <c r="B1732" s="100" t="str">
        <f>VLOOKUP(SALIDA[[#This Row],[CODIGO]],STOCKSANLUIS[],2,FALSE)</f>
        <v>ACEITE MINERAL 3G SUPER - 1 GALÓN - BVA</v>
      </c>
      <c r="C1732" s="153">
        <v>45992</v>
      </c>
      <c r="D1732">
        <v>1</v>
      </c>
      <c r="E1732">
        <f>IF(VLOOKUP(SALIDA[[#This Row],[CODIGO]],STOCKSANLUIS[],6,FALSE)=0,"PRODUCTO SIN STOCK/UBICACIÓN",VLOOKUP(SALIDA[[#This Row],[CODIGO]],STOCKSANLUIS[],6,FALSE))</f>
        <v>1</v>
      </c>
      <c r="F1732">
        <f>SALIDA[[#This Row],[CANTIDAD]]/SALIDA[[#This Row],[UND MEDIDA]]</f>
        <v>1</v>
      </c>
      <c r="G1732" t="str">
        <f>VLOOKUP(SALIDA[[#This Row],[CODIGO]],FAMILIAS[],4,FALSE)</f>
        <v>BVA</v>
      </c>
      <c r="H1732" s="10" t="str">
        <f>IF(VLOOKUP(SALIDA[[#This Row],[CODIGO]],STOCKSANLUIS[],7,FALSE)=0,"PRODUCTO SIN STOCK/UBICACIÓN",VLOOKUP(SALIDA[[#This Row],[CODIGO]],STOCKSANLUIS[],7,FALSE))</f>
        <v>C</v>
      </c>
      <c r="I1732" s="10"/>
      <c r="J1732" t="str">
        <f>SALIDA[[#This Row],[CODIGO]]&amp;"       "&amp;SALIDA[[#This Row],[FAMILIA]]</f>
        <v>00353       BVA</v>
      </c>
      <c r="K1732">
        <f>VLOOKUP(SALIDA[[#This Row],[CODIGO]],STOCK_STARSOFT[],5,FALSE)</f>
        <v>15.454063</v>
      </c>
      <c r="L1732">
        <f>SALIDA[[#This Row],[CANTIDAD]]*SALIDA[[#This Row],[PRECIO UND]]</f>
        <v>15.454063</v>
      </c>
    </row>
    <row r="1733" spans="1:12" x14ac:dyDescent="0.25">
      <c r="A1733" s="6" t="s">
        <v>927</v>
      </c>
      <c r="B1733" s="100" t="str">
        <f>VLOOKUP(SALIDA[[#This Row],[CODIGO]],STOCKSANLUIS[],2,FALSE)</f>
        <v>ACEITE PARA BOMBA DE VACIO VAC 235- 1/4 GALON - BVA</v>
      </c>
      <c r="C1733" s="153">
        <v>45992</v>
      </c>
      <c r="D1733">
        <v>21</v>
      </c>
      <c r="E1733">
        <f>IF(VLOOKUP(SALIDA[[#This Row],[CODIGO]],STOCKSANLUIS[],6,FALSE)=0,"PRODUCTO SIN STOCK/UBICACIÓN",VLOOKUP(SALIDA[[#This Row],[CODIGO]],STOCKSANLUIS[],6,FALSE))</f>
        <v>1</v>
      </c>
      <c r="F1733">
        <f>SALIDA[[#This Row],[CANTIDAD]]/SALIDA[[#This Row],[UND MEDIDA]]</f>
        <v>21</v>
      </c>
      <c r="G1733" t="str">
        <f>VLOOKUP(SALIDA[[#This Row],[CODIGO]],FAMILIAS[],4,FALSE)</f>
        <v>BVA</v>
      </c>
      <c r="H1733" s="10" t="str">
        <f>IF(VLOOKUP(SALIDA[[#This Row],[CODIGO]],STOCKSANLUIS[],7,FALSE)=0,"PRODUCTO SIN STOCK/UBICACIÓN",VLOOKUP(SALIDA[[#This Row],[CODIGO]],STOCKSANLUIS[],7,FALSE))</f>
        <v>C</v>
      </c>
      <c r="I1733" s="10" t="s">
        <v>19536</v>
      </c>
      <c r="J1733" t="str">
        <f>SALIDA[[#This Row],[CODIGO]]&amp;"       "&amp;SALIDA[[#This Row],[FAMILIA]]</f>
        <v>00985       BVA</v>
      </c>
      <c r="K1733">
        <f>VLOOKUP(SALIDA[[#This Row],[CODIGO]],STOCK_STARSOFT[],5,FALSE)</f>
        <v>3.623278</v>
      </c>
      <c r="L1733">
        <f>SALIDA[[#This Row],[CANTIDAD]]*SALIDA[[#This Row],[PRECIO UND]]</f>
        <v>76.088837999999996</v>
      </c>
    </row>
    <row r="1734" spans="1:12" x14ac:dyDescent="0.25">
      <c r="A1734" s="6" t="s">
        <v>3579</v>
      </c>
      <c r="B1734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1734" s="153">
        <v>45992</v>
      </c>
      <c r="D1734">
        <v>2</v>
      </c>
      <c r="E1734">
        <f>IF(VLOOKUP(SALIDA[[#This Row],[CODIGO]],STOCKSANLUIS[],6,FALSE)=0,"PRODUCTO SIN STOCK/UBICACIÓN",VLOOKUP(SALIDA[[#This Row],[CODIGO]],STOCKSANLUIS[],6,FALSE))</f>
        <v>1</v>
      </c>
      <c r="F1734">
        <f>SALIDA[[#This Row],[CANTIDAD]]/SALIDA[[#This Row],[UND MEDIDA]]</f>
        <v>2</v>
      </c>
      <c r="G1734" t="str">
        <f>VLOOKUP(SALIDA[[#This Row],[CODIGO]],FAMILIAS[],4,FALSE)</f>
        <v>EBM</v>
      </c>
      <c r="H1734" s="10" t="str">
        <f>IF(VLOOKUP(SALIDA[[#This Row],[CODIGO]],STOCKSANLUIS[],7,FALSE)=0,"PRODUCTO SIN STOCK/UBICACIÓN",VLOOKUP(SALIDA[[#This Row],[CODIGO]],STOCKSANLUIS[],7,FALSE))</f>
        <v>C</v>
      </c>
      <c r="I1734" s="10"/>
      <c r="J1734" t="str">
        <f>SALIDA[[#This Row],[CODIGO]]&amp;"       "&amp;SALIDA[[#This Row],[FAMILIA]]</f>
        <v>02984       EBM</v>
      </c>
      <c r="K1734">
        <f>VLOOKUP(SALIDA[[#This Row],[CODIGO]],STOCK_STARSOFT[],5,FALSE)</f>
        <v>74.290643000000003</v>
      </c>
      <c r="L1734">
        <f>SALIDA[[#This Row],[CANTIDAD]]*SALIDA[[#This Row],[PRECIO UND]]</f>
        <v>148.58128600000001</v>
      </c>
    </row>
    <row r="1735" spans="1:12" x14ac:dyDescent="0.25">
      <c r="A1735" s="6" t="s">
        <v>259</v>
      </c>
      <c r="B1735" s="100" t="str">
        <f>VLOOKUP(SALIDA[[#This Row],[CODIGO]],STOCKSANLUIS[],2,FALSE)</f>
        <v>PLATINA KLEERSTRIP MAX BULLET HTP SILVER 2  PLOMO (60 CM)- 477600</v>
      </c>
      <c r="C1735" s="153">
        <v>45992</v>
      </c>
      <c r="D1735">
        <v>10</v>
      </c>
      <c r="E1735">
        <f>IF(VLOOKUP(SALIDA[[#This Row],[CODIGO]],STOCKSANLUIS[],6,FALSE)=0,"PRODUCTO SIN STOCK/UBICACIÓN",VLOOKUP(SALIDA[[#This Row],[CODIGO]],STOCKSANLUIS[],6,FALSE))</f>
        <v>1</v>
      </c>
      <c r="F1735">
        <f>SALIDA[[#This Row],[CANTIDAD]]/SALIDA[[#This Row],[UND MEDIDA]]</f>
        <v>10</v>
      </c>
      <c r="G1735" t="str">
        <f>VLOOKUP(SALIDA[[#This Row],[CODIGO]],FAMILIAS[],4,FALSE)</f>
        <v>ES ROBBINS</v>
      </c>
      <c r="H1735" s="10" t="str">
        <f>IF(VLOOKUP(SALIDA[[#This Row],[CODIGO]],STOCKSANLUIS[],7,FALSE)=0,"PRODUCTO SIN STOCK/UBICACIÓN",VLOOKUP(SALIDA[[#This Row],[CODIGO]],STOCKSANLUIS[],7,FALSE))</f>
        <v>C</v>
      </c>
      <c r="I1735" s="10"/>
      <c r="J1735" t="str">
        <f>SALIDA[[#This Row],[CODIGO]]&amp;"       "&amp;SALIDA[[#This Row],[FAMILIA]]</f>
        <v>00186       ES ROBBINS</v>
      </c>
      <c r="K1735">
        <f>VLOOKUP(SALIDA[[#This Row],[CODIGO]],STOCK_STARSOFT[],5,FALSE)</f>
        <v>4.3959429999999999</v>
      </c>
      <c r="L1735">
        <f>SALIDA[[#This Row],[CANTIDAD]]*SALIDA[[#This Row],[PRECIO UND]]</f>
        <v>43.959429999999998</v>
      </c>
    </row>
    <row r="1736" spans="1:12" x14ac:dyDescent="0.25">
      <c r="A1736" s="6" t="s">
        <v>3776</v>
      </c>
      <c r="B1736" s="100" t="str">
        <f>VLOOKUP(SALIDA[[#This Row],[CODIGO]],STOCKSANLUIS[],2,FALSE)</f>
        <v>LAMA DE PVC CLEARWAY STANDARD SMOOTH 8¨¨ X .080¨¨ X 300¨ (20 CM X 2MMX 91.44M)</v>
      </c>
      <c r="C1736" s="153">
        <v>45931</v>
      </c>
      <c r="D1736">
        <v>212.88</v>
      </c>
      <c r="E1736">
        <f>IF(VLOOKUP(SALIDA[[#This Row],[CODIGO]],STOCKSANLUIS[],6,FALSE)=0,"PRODUCTO SIN STOCK/UBICACIÓN",VLOOKUP(SALIDA[[#This Row],[CODIGO]],STOCKSANLUIS[],6,FALSE))</f>
        <v>91.44</v>
      </c>
      <c r="F1736">
        <f>SALIDA[[#This Row],[CANTIDAD]]/SALIDA[[#This Row],[UND MEDIDA]]</f>
        <v>2.3280839895013123</v>
      </c>
      <c r="G1736" t="str">
        <f>VLOOKUP(SALIDA[[#This Row],[CODIGO]],FAMILIAS[],4,FALSE)</f>
        <v>CLEARWAY</v>
      </c>
      <c r="H1736" s="10" t="str">
        <f>IF(VLOOKUP(SALIDA[[#This Row],[CODIGO]],STOCKSANLUIS[],7,FALSE)=0,"PRODUCTO SIN STOCK/UBICACIÓN",VLOOKUP(SALIDA[[#This Row],[CODIGO]],STOCKSANLUIS[],7,FALSE))</f>
        <v>B/C</v>
      </c>
      <c r="I1736" s="10"/>
      <c r="J1736" t="str">
        <f>SALIDA[[#This Row],[CODIGO]]&amp;"       "&amp;SALIDA[[#This Row],[FAMILIA]]</f>
        <v>03169       CLEARWAY</v>
      </c>
      <c r="K1736">
        <f>VLOOKUP(SALIDA[[#This Row],[CODIGO]],STOCK_STARSOFT[],5,FALSE)</f>
        <v>1.2627120000000001</v>
      </c>
      <c r="L1736">
        <f>SALIDA[[#This Row],[CANTIDAD]]*SALIDA[[#This Row],[PRECIO UND]]</f>
        <v>268.80613055999999</v>
      </c>
    </row>
    <row r="1737" spans="1:12" x14ac:dyDescent="0.25">
      <c r="A1737" s="6" t="s">
        <v>21866</v>
      </c>
      <c r="B1737" s="100" t="str">
        <f>VLOOKUP(SALIDA[[#This Row],[CODIGO]],STOCKSANLUIS[],2,FALSE)</f>
        <v>GAS REFRIGERANTE R290 -5 KG FLYER</v>
      </c>
      <c r="C1737" s="153">
        <v>45992</v>
      </c>
      <c r="D1737">
        <v>1</v>
      </c>
      <c r="E1737">
        <f>IF(VLOOKUP(SALIDA[[#This Row],[CODIGO]],STOCKSANLUIS[],6,FALSE)=0,"PRODUCTO SIN STOCK/UBICACIÓN",VLOOKUP(SALIDA[[#This Row],[CODIGO]],STOCKSANLUIS[],6,FALSE))</f>
        <v>1</v>
      </c>
      <c r="F1737">
        <f>SALIDA[[#This Row],[CANTIDAD]]/SALIDA[[#This Row],[UND MEDIDA]]</f>
        <v>1</v>
      </c>
      <c r="G1737" t="str">
        <f>VLOOKUP(SALIDA[[#This Row],[CODIGO]],FAMILIAS[],4,FALSE)</f>
        <v>FLYER</v>
      </c>
      <c r="H1737" s="10" t="str">
        <f>IF(VLOOKUP(SALIDA[[#This Row],[CODIGO]],STOCKSANLUIS[],7,FALSE)=0,"PRODUCTO SIN STOCK/UBICACIÓN",VLOOKUP(SALIDA[[#This Row],[CODIGO]],STOCKSANLUIS[],7,FALSE))</f>
        <v>C</v>
      </c>
      <c r="I1737" s="10"/>
      <c r="J1737" t="str">
        <f>SALIDA[[#This Row],[CODIGO]]&amp;"       "&amp;SALIDA[[#This Row],[FAMILIA]]</f>
        <v>03509       FLYER</v>
      </c>
      <c r="K1737">
        <f>VLOOKUP(SALIDA[[#This Row],[CODIGO]],STOCK_STARSOFT[],5,FALSE)</f>
        <v>16.729317999999999</v>
      </c>
      <c r="L1737">
        <f>SALIDA[[#This Row],[CANTIDAD]]*SALIDA[[#This Row],[PRECIO UND]]</f>
        <v>16.729317999999999</v>
      </c>
    </row>
    <row r="1738" spans="1:12" x14ac:dyDescent="0.25">
      <c r="A1738" s="6" t="s">
        <v>21864</v>
      </c>
      <c r="B1738" s="100" t="str">
        <f>VLOOKUP(SALIDA[[#This Row],[CODIGO]],STOCKSANLUIS[],2,FALSE)</f>
        <v>GAS REFRIGERANTE R22 - 13.6 KG FLYER</v>
      </c>
      <c r="C1738" s="153">
        <v>45992</v>
      </c>
      <c r="D1738">
        <v>1</v>
      </c>
      <c r="E1738">
        <f>IF(VLOOKUP(SALIDA[[#This Row],[CODIGO]],STOCKSANLUIS[],6,FALSE)=0,"PRODUCTO SIN STOCK/UBICACIÓN",VLOOKUP(SALIDA[[#This Row],[CODIGO]],STOCKSANLUIS[],6,FALSE))</f>
        <v>1</v>
      </c>
      <c r="F1738">
        <f>SALIDA[[#This Row],[CANTIDAD]]/SALIDA[[#This Row],[UND MEDIDA]]</f>
        <v>1</v>
      </c>
      <c r="G1738" t="str">
        <f>VLOOKUP(SALIDA[[#This Row],[CODIGO]],FAMILIAS[],4,FALSE)</f>
        <v>FLYER</v>
      </c>
      <c r="H1738" s="10" t="str">
        <f>IF(VLOOKUP(SALIDA[[#This Row],[CODIGO]],STOCKSANLUIS[],7,FALSE)=0,"PRODUCTO SIN STOCK/UBICACIÓN",VLOOKUP(SALIDA[[#This Row],[CODIGO]],STOCKSANLUIS[],7,FALSE))</f>
        <v>C</v>
      </c>
      <c r="I1738" s="10"/>
      <c r="J1738" t="str">
        <f>SALIDA[[#This Row],[CODIGO]]&amp;"       "&amp;SALIDA[[#This Row],[FAMILIA]]</f>
        <v>03508       FLYER</v>
      </c>
      <c r="K1738">
        <f>VLOOKUP(SALIDA[[#This Row],[CODIGO]],STOCK_STARSOFT[],5,FALSE)</f>
        <v>55.938656000000002</v>
      </c>
      <c r="L1738">
        <f>SALIDA[[#This Row],[CANTIDAD]]*SALIDA[[#This Row],[PRECIO UND]]</f>
        <v>55.938656000000002</v>
      </c>
    </row>
    <row r="1739" spans="1:12" x14ac:dyDescent="0.25">
      <c r="A1739" s="6" t="s">
        <v>781</v>
      </c>
      <c r="B1739" s="100" t="str">
        <f>VLOOKUP(SALIDA[[#This Row],[CODIGO]],STOCKSANLUIS[],2,FALSE)</f>
        <v>CINTA DE ALUMINIO DE 2" X 50 YDS - QTA-250 - QUALITY</v>
      </c>
      <c r="C1739" s="153">
        <v>45992</v>
      </c>
      <c r="D1739">
        <v>5</v>
      </c>
      <c r="E1739">
        <f>IF(VLOOKUP(SALIDA[[#This Row],[CODIGO]],STOCKSANLUIS[],6,FALSE)=0,"PRODUCTO SIN STOCK/UBICACIÓN",VLOOKUP(SALIDA[[#This Row],[CODIGO]],STOCKSANLUIS[],6,FALSE))</f>
        <v>1</v>
      </c>
      <c r="F1739">
        <f>SALIDA[[#This Row],[CANTIDAD]]/SALIDA[[#This Row],[UND MEDIDA]]</f>
        <v>5</v>
      </c>
      <c r="G1739" t="str">
        <f>VLOOKUP(SALIDA[[#This Row],[CODIGO]],FAMILIAS[],4,FALSE)</f>
        <v>QUALITY</v>
      </c>
      <c r="H1739" s="10" t="str">
        <f>IF(VLOOKUP(SALIDA[[#This Row],[CODIGO]],STOCKSANLUIS[],7,FALSE)=0,"PRODUCTO SIN STOCK/UBICACIÓN",VLOOKUP(SALIDA[[#This Row],[CODIGO]],STOCKSANLUIS[],7,FALSE))</f>
        <v>A</v>
      </c>
      <c r="I1739" s="10"/>
      <c r="J1739" t="str">
        <f>SALIDA[[#This Row],[CODIGO]]&amp;"       "&amp;SALIDA[[#This Row],[FAMILIA]]</f>
        <v>00855       QUALITY</v>
      </c>
      <c r="K1739">
        <f>VLOOKUP(SALIDA[[#This Row],[CODIGO]],STOCK_STARSOFT[],5,FALSE)</f>
        <v>3.5578789999999998</v>
      </c>
      <c r="L1739">
        <f>SALIDA[[#This Row],[CANTIDAD]]*SALIDA[[#This Row],[PRECIO UND]]</f>
        <v>17.789394999999999</v>
      </c>
    </row>
    <row r="1740" spans="1:12" x14ac:dyDescent="0.25">
      <c r="A1740" s="6" t="s">
        <v>487</v>
      </c>
      <c r="B1740" s="100" t="str">
        <f>VLOOKUP(SALIDA[[#This Row],[CODIGO]],STOCKSANLUIS[],2,FALSE)</f>
        <v>SOLDADURA DE PLATA HARRIS AL 5%</v>
      </c>
      <c r="C1740" s="153">
        <v>45992</v>
      </c>
      <c r="D1740">
        <v>6</v>
      </c>
      <c r="E1740">
        <f>IF(VLOOKUP(SALIDA[[#This Row],[CODIGO]],STOCKSANLUIS[],6,FALSE)=0,"PRODUCTO SIN STOCK/UBICACIÓN",VLOOKUP(SALIDA[[#This Row],[CODIGO]],STOCKSANLUIS[],6,FALSE))</f>
        <v>1</v>
      </c>
      <c r="F1740">
        <f>SALIDA[[#This Row],[CANTIDAD]]/SALIDA[[#This Row],[UND MEDIDA]]</f>
        <v>6</v>
      </c>
      <c r="G1740" t="str">
        <f>VLOOKUP(SALIDA[[#This Row],[CODIGO]],FAMILIAS[],4,FALSE)</f>
        <v>HARRIS</v>
      </c>
      <c r="H1740" s="10" t="str">
        <f>IF(VLOOKUP(SALIDA[[#This Row],[CODIGO]],STOCKSANLUIS[],7,FALSE)=0,"PRODUCTO SIN STOCK/UBICACIÓN",VLOOKUP(SALIDA[[#This Row],[CODIGO]],STOCKSANLUIS[],7,FALSE))</f>
        <v>C</v>
      </c>
      <c r="I1740" s="10"/>
      <c r="J1740" t="str">
        <f>SALIDA[[#This Row],[CODIGO]]&amp;"       "&amp;SALIDA[[#This Row],[FAMILIA]]</f>
        <v>00406       HARRIS</v>
      </c>
      <c r="K1740">
        <f>VLOOKUP(SALIDA[[#This Row],[CODIGO]],STOCK_STARSOFT[],5,FALSE)</f>
        <v>2.7172480000000001</v>
      </c>
      <c r="L1740">
        <f>SALIDA[[#This Row],[CANTIDAD]]*SALIDA[[#This Row],[PRECIO UND]]</f>
        <v>16.303488000000002</v>
      </c>
    </row>
    <row r="1741" spans="1:12" x14ac:dyDescent="0.25">
      <c r="A1741" s="6" t="s">
        <v>3406</v>
      </c>
      <c r="B1741" s="100" t="str">
        <f>VLOOKUP(SALIDA[[#This Row],[CODIGO]],STOCKSANLUIS[],2,FALSE)</f>
        <v>SOLDADURA DE PLATA HARRIS AL 45%</v>
      </c>
      <c r="C1741" s="153">
        <v>45992</v>
      </c>
      <c r="D1741">
        <v>30</v>
      </c>
      <c r="E1741">
        <f>IF(VLOOKUP(SALIDA[[#This Row],[CODIGO]],STOCKSANLUIS[],6,FALSE)=0,"PRODUCTO SIN STOCK/UBICACIÓN",VLOOKUP(SALIDA[[#This Row],[CODIGO]],STOCKSANLUIS[],6,FALSE))</f>
        <v>1</v>
      </c>
      <c r="F1741">
        <f>SALIDA[[#This Row],[CANTIDAD]]/SALIDA[[#This Row],[UND MEDIDA]]</f>
        <v>30</v>
      </c>
      <c r="G1741" t="str">
        <f>VLOOKUP(SALIDA[[#This Row],[CODIGO]],FAMILIAS[],4,FALSE)</f>
        <v>HARRIS</v>
      </c>
      <c r="H1741" s="10" t="str">
        <f>IF(VLOOKUP(SALIDA[[#This Row],[CODIGO]],STOCKSANLUIS[],7,FALSE)=0,"PRODUCTO SIN STOCK/UBICACIÓN",VLOOKUP(SALIDA[[#This Row],[CODIGO]],STOCKSANLUIS[],7,FALSE))</f>
        <v>C</v>
      </c>
      <c r="I1741" s="10"/>
      <c r="J1741" t="str">
        <f>SALIDA[[#This Row],[CODIGO]]&amp;"       "&amp;SALIDA[[#This Row],[FAMILIA]]</f>
        <v>02832       HARRIS</v>
      </c>
      <c r="K1741">
        <f>VLOOKUP(SALIDA[[#This Row],[CODIGO]],STOCK_STARSOFT[],5,FALSE)</f>
        <v>15.331932</v>
      </c>
      <c r="L1741">
        <f>SALIDA[[#This Row],[CANTIDAD]]*SALIDA[[#This Row],[PRECIO UND]]</f>
        <v>459.95796000000001</v>
      </c>
    </row>
    <row r="1742" spans="1:12" x14ac:dyDescent="0.25">
      <c r="A1742" s="6" t="s">
        <v>1998</v>
      </c>
      <c r="B1742" s="100" t="str">
        <f>VLOOKUP(SALIDA[[#This Row],[CODIGO]],STOCKSANLUIS[],2,FALSE)</f>
        <v>CAPACITOR DE 55 MFD X 370 - 440 VAC - 55-4D - QUALITY</v>
      </c>
      <c r="C1742" s="153">
        <v>45992</v>
      </c>
      <c r="D1742">
        <v>2</v>
      </c>
      <c r="E1742">
        <f>IF(VLOOKUP(SALIDA[[#This Row],[CODIGO]],STOCKSANLUIS[],6,FALSE)=0,"PRODUCTO SIN STOCK/UBICACIÓN",VLOOKUP(SALIDA[[#This Row],[CODIGO]],STOCKSANLUIS[],6,FALSE))</f>
        <v>1</v>
      </c>
      <c r="F1742">
        <f>SALIDA[[#This Row],[CANTIDAD]]/SALIDA[[#This Row],[UND MEDIDA]]</f>
        <v>2</v>
      </c>
      <c r="G1742" t="str">
        <f>VLOOKUP(SALIDA[[#This Row],[CODIGO]],FAMILIAS[],4,FALSE)</f>
        <v>QUALITY</v>
      </c>
      <c r="H1742" s="10" t="str">
        <f>IF(VLOOKUP(SALIDA[[#This Row],[CODIGO]],STOCKSANLUIS[],7,FALSE)=0,"PRODUCTO SIN STOCK/UBICACIÓN",VLOOKUP(SALIDA[[#This Row],[CODIGO]],STOCKSANLUIS[],7,FALSE))</f>
        <v>A</v>
      </c>
      <c r="I1742" s="10"/>
      <c r="J1742" t="str">
        <f>SALIDA[[#This Row],[CODIGO]]&amp;"       "&amp;SALIDA[[#This Row],[FAMILIA]]</f>
        <v>01771       QUALITY</v>
      </c>
      <c r="K1742">
        <f>VLOOKUP(SALIDA[[#This Row],[CODIGO]],STOCK_STARSOFT[],5,FALSE)</f>
        <v>2.5798779999999999</v>
      </c>
      <c r="L1742">
        <f>SALIDA[[#This Row],[CANTIDAD]]*SALIDA[[#This Row],[PRECIO UND]]</f>
        <v>5.1597559999999998</v>
      </c>
    </row>
    <row r="1743" spans="1:12" x14ac:dyDescent="0.25">
      <c r="A1743" s="6" t="s">
        <v>3635</v>
      </c>
      <c r="B1743" s="100" t="str">
        <f>VLOOKUP(SALIDA[[#This Row],[CODIGO]],STOCKSANLUIS[],2,FALSE)</f>
        <v>MOTOVENTILADOR MAER FAN YDWF68L35P4-360N-300S (220V, 60HZ, 4 POLES, 1PH, CL.F, SUCTION)</v>
      </c>
      <c r="C1743" s="153">
        <v>45992</v>
      </c>
      <c r="D1743">
        <v>2</v>
      </c>
      <c r="E1743">
        <f>IF(VLOOKUP(SALIDA[[#This Row],[CODIGO]],STOCKSANLUIS[],6,FALSE)=0,"PRODUCTO SIN STOCK/UBICACIÓN",VLOOKUP(SALIDA[[#This Row],[CODIGO]],STOCKSANLUIS[],6,FALSE))</f>
        <v>1</v>
      </c>
      <c r="F1743">
        <f>SALIDA[[#This Row],[CANTIDAD]]/SALIDA[[#This Row],[UND MEDIDA]]</f>
        <v>2</v>
      </c>
      <c r="G1743" t="str">
        <f>VLOOKUP(SALIDA[[#This Row],[CODIGO]],FAMILIAS[],4,FALSE)</f>
        <v>MAER FAN</v>
      </c>
      <c r="H1743" s="10" t="str">
        <f>IF(VLOOKUP(SALIDA[[#This Row],[CODIGO]],STOCKSANLUIS[],7,FALSE)=0,"PRODUCTO SIN STOCK/UBICACIÓN",VLOOKUP(SALIDA[[#This Row],[CODIGO]],STOCKSANLUIS[],7,FALSE))</f>
        <v>C</v>
      </c>
      <c r="I1743" s="10"/>
      <c r="J1743" t="str">
        <f>SALIDA[[#This Row],[CODIGO]]&amp;"       "&amp;SALIDA[[#This Row],[FAMILIA]]</f>
        <v>03035       MAER FAN</v>
      </c>
      <c r="K1743">
        <f>VLOOKUP(SALIDA[[#This Row],[CODIGO]],STOCK_STARSOFT[],5,FALSE)</f>
        <v>22.768464000000002</v>
      </c>
      <c r="L1743">
        <f>SALIDA[[#This Row],[CANTIDAD]]*SALIDA[[#This Row],[PRECIO UND]]</f>
        <v>45.536928000000003</v>
      </c>
    </row>
    <row r="1744" spans="1:12" x14ac:dyDescent="0.25">
      <c r="A1744" s="6" t="s">
        <v>3347</v>
      </c>
      <c r="B1744" s="100" t="str">
        <f>VLOOKUP(SALIDA[[#This Row],[CODIGO]],STOCKSANLUIS[],2,FALSE)</f>
        <v>GAS REFRIGERANTE R507 -11.3KG ICELOONG</v>
      </c>
      <c r="C1744" s="153">
        <v>45992</v>
      </c>
      <c r="D1744">
        <v>10</v>
      </c>
      <c r="E1744">
        <f>IF(VLOOKUP(SALIDA[[#This Row],[CODIGO]],STOCKSANLUIS[],6,FALSE)=0,"PRODUCTO SIN STOCK/UBICACIÓN",VLOOKUP(SALIDA[[#This Row],[CODIGO]],STOCKSANLUIS[],6,FALSE))</f>
        <v>1</v>
      </c>
      <c r="F1744">
        <f>SALIDA[[#This Row],[CANTIDAD]]/SALIDA[[#This Row],[UND MEDIDA]]</f>
        <v>10</v>
      </c>
      <c r="G1744" t="str">
        <f>VLOOKUP(SALIDA[[#This Row],[CODIGO]],FAMILIAS[],4,FALSE)</f>
        <v>ZHEJIANG YONGHE</v>
      </c>
      <c r="H1744" s="10" t="str">
        <f>IF(VLOOKUP(SALIDA[[#This Row],[CODIGO]],STOCKSANLUIS[],7,FALSE)=0,"PRODUCTO SIN STOCK/UBICACIÓN",VLOOKUP(SALIDA[[#This Row],[CODIGO]],STOCKSANLUIS[],7,FALSE))</f>
        <v>C</v>
      </c>
      <c r="I1744" s="10"/>
      <c r="J1744" t="str">
        <f>SALIDA[[#This Row],[CODIGO]]&amp;"       "&amp;SALIDA[[#This Row],[FAMILIA]]</f>
        <v>02755       ZHEJIANG YONGHE</v>
      </c>
      <c r="K1744">
        <f>VLOOKUP(SALIDA[[#This Row],[CODIGO]],STOCK_STARSOFT[],5,FALSE)</f>
        <v>55.968114</v>
      </c>
      <c r="L1744">
        <f>SALIDA[[#This Row],[CANTIDAD]]*SALIDA[[#This Row],[PRECIO UND]]</f>
        <v>559.68114000000003</v>
      </c>
    </row>
    <row r="1745" spans="1:12" x14ac:dyDescent="0.25">
      <c r="A1745" s="6" t="s">
        <v>21864</v>
      </c>
      <c r="B1745" s="100" t="str">
        <f>VLOOKUP(SALIDA[[#This Row],[CODIGO]],STOCKSANLUIS[],2,FALSE)</f>
        <v>GAS REFRIGERANTE R22 - 13.6 KG FLYER</v>
      </c>
      <c r="C1745" s="153">
        <v>45993</v>
      </c>
      <c r="D1745">
        <v>1</v>
      </c>
      <c r="E1745">
        <f>IF(VLOOKUP(SALIDA[[#This Row],[CODIGO]],STOCKSANLUIS[],6,FALSE)=0,"PRODUCTO SIN STOCK/UBICACIÓN",VLOOKUP(SALIDA[[#This Row],[CODIGO]],STOCKSANLUIS[],6,FALSE))</f>
        <v>1</v>
      </c>
      <c r="F1745">
        <f>SALIDA[[#This Row],[CANTIDAD]]/SALIDA[[#This Row],[UND MEDIDA]]</f>
        <v>1</v>
      </c>
      <c r="G1745" t="str">
        <f>VLOOKUP(SALIDA[[#This Row],[CODIGO]],FAMILIAS[],4,FALSE)</f>
        <v>FLYER</v>
      </c>
      <c r="H1745" s="10" t="str">
        <f>IF(VLOOKUP(SALIDA[[#This Row],[CODIGO]],STOCKSANLUIS[],7,FALSE)=0,"PRODUCTO SIN STOCK/UBICACIÓN",VLOOKUP(SALIDA[[#This Row],[CODIGO]],STOCKSANLUIS[],7,FALSE))</f>
        <v>C</v>
      </c>
      <c r="I1745" s="10"/>
      <c r="J1745" t="str">
        <f>SALIDA[[#This Row],[CODIGO]]&amp;"       "&amp;SALIDA[[#This Row],[FAMILIA]]</f>
        <v>03508       FLYER</v>
      </c>
      <c r="K1745">
        <f>VLOOKUP(SALIDA[[#This Row],[CODIGO]],STOCK_STARSOFT[],5,FALSE)</f>
        <v>55.938656000000002</v>
      </c>
      <c r="L1745">
        <f>SALIDA[[#This Row],[CANTIDAD]]*SALIDA[[#This Row],[PRECIO UND]]</f>
        <v>55.938656000000002</v>
      </c>
    </row>
    <row r="1746" spans="1:12" x14ac:dyDescent="0.25">
      <c r="A1746" s="6" t="s">
        <v>3806</v>
      </c>
      <c r="B1746" s="100" t="str">
        <f>VLOOKUP(SALIDA[[#This Row],[CODIGO]],STOCKSANLUIS[],2,FALSE)</f>
        <v>GAS REFRIGERANTE R410A -11.30KG FLYER</v>
      </c>
      <c r="C1746" s="153">
        <v>45993</v>
      </c>
      <c r="D1746">
        <v>1</v>
      </c>
      <c r="E1746">
        <f>IF(VLOOKUP(SALIDA[[#This Row],[CODIGO]],STOCKSANLUIS[],6,FALSE)=0,"PRODUCTO SIN STOCK/UBICACIÓN",VLOOKUP(SALIDA[[#This Row],[CODIGO]],STOCKSANLUIS[],6,FALSE))</f>
        <v>1</v>
      </c>
      <c r="F1746">
        <f>SALIDA[[#This Row],[CANTIDAD]]/SALIDA[[#This Row],[UND MEDIDA]]</f>
        <v>1</v>
      </c>
      <c r="G1746" t="str">
        <f>VLOOKUP(SALIDA[[#This Row],[CODIGO]],FAMILIAS[],4,FALSE)</f>
        <v>FLYER</v>
      </c>
      <c r="H1746" s="10" t="str">
        <f>IF(VLOOKUP(SALIDA[[#This Row],[CODIGO]],STOCKSANLUIS[],7,FALSE)=0,"PRODUCTO SIN STOCK/UBICACIÓN",VLOOKUP(SALIDA[[#This Row],[CODIGO]],STOCKSANLUIS[],7,FALSE))</f>
        <v>C</v>
      </c>
      <c r="I1746" s="10"/>
      <c r="J1746" t="str">
        <f>SALIDA[[#This Row],[CODIGO]]&amp;"       "&amp;SALIDA[[#This Row],[FAMILIA]]</f>
        <v>03243       FLYER</v>
      </c>
      <c r="K1746">
        <f>VLOOKUP(SALIDA[[#This Row],[CODIGO]],STOCK_STARSOFT[],5,FALSE)</f>
        <v>77.373095000000006</v>
      </c>
      <c r="L1746">
        <f>SALIDA[[#This Row],[CANTIDAD]]*SALIDA[[#This Row],[PRECIO UND]]</f>
        <v>77.373095000000006</v>
      </c>
    </row>
    <row r="1747" spans="1:12" x14ac:dyDescent="0.25">
      <c r="A1747" s="6" t="s">
        <v>21864</v>
      </c>
      <c r="B1747" s="100" t="str">
        <f>VLOOKUP(SALIDA[[#This Row],[CODIGO]],STOCKSANLUIS[],2,FALSE)</f>
        <v>GAS REFRIGERANTE R22 - 13.6 KG FLYER</v>
      </c>
      <c r="C1747" s="153">
        <v>45993</v>
      </c>
      <c r="D1747">
        <v>1</v>
      </c>
      <c r="E1747">
        <f>IF(VLOOKUP(SALIDA[[#This Row],[CODIGO]],STOCKSANLUIS[],6,FALSE)=0,"PRODUCTO SIN STOCK/UBICACIÓN",VLOOKUP(SALIDA[[#This Row],[CODIGO]],STOCKSANLUIS[],6,FALSE))</f>
        <v>1</v>
      </c>
      <c r="F1747">
        <f>SALIDA[[#This Row],[CANTIDAD]]/SALIDA[[#This Row],[UND MEDIDA]]</f>
        <v>1</v>
      </c>
      <c r="G1747" t="str">
        <f>VLOOKUP(SALIDA[[#This Row],[CODIGO]],FAMILIAS[],4,FALSE)</f>
        <v>FLYER</v>
      </c>
      <c r="H1747" s="10" t="str">
        <f>IF(VLOOKUP(SALIDA[[#This Row],[CODIGO]],STOCKSANLUIS[],7,FALSE)=0,"PRODUCTO SIN STOCK/UBICACIÓN",VLOOKUP(SALIDA[[#This Row],[CODIGO]],STOCKSANLUIS[],7,FALSE))</f>
        <v>C</v>
      </c>
      <c r="I1747" s="10"/>
      <c r="J1747" t="str">
        <f>SALIDA[[#This Row],[CODIGO]]&amp;"       "&amp;SALIDA[[#This Row],[FAMILIA]]</f>
        <v>03508       FLYER</v>
      </c>
      <c r="K1747">
        <f>VLOOKUP(SALIDA[[#This Row],[CODIGO]],STOCK_STARSOFT[],5,FALSE)</f>
        <v>55.938656000000002</v>
      </c>
      <c r="L1747">
        <f>SALIDA[[#This Row],[CANTIDAD]]*SALIDA[[#This Row],[PRECIO UND]]</f>
        <v>55.938656000000002</v>
      </c>
    </row>
    <row r="1748" spans="1:12" x14ac:dyDescent="0.25">
      <c r="A1748" s="6" t="s">
        <v>2693</v>
      </c>
      <c r="B1748" s="100" t="str">
        <f>VLOOKUP(SALIDA[[#This Row],[CODIGO]],STOCKSANLUIS[],2,FALSE)</f>
        <v>GAS REFRIGERANTE FREON R-410A - 11.35 KG - CHINO - CHEMOURS</v>
      </c>
      <c r="C1748" s="153">
        <v>45993</v>
      </c>
      <c r="D1748">
        <v>3</v>
      </c>
      <c r="E1748">
        <f>IF(VLOOKUP(SALIDA[[#This Row],[CODIGO]],STOCKSANLUIS[],6,FALSE)=0,"PRODUCTO SIN STOCK/UBICACIÓN",VLOOKUP(SALIDA[[#This Row],[CODIGO]],STOCKSANLUIS[],6,FALSE))</f>
        <v>1</v>
      </c>
      <c r="F1748">
        <f>SALIDA[[#This Row],[CANTIDAD]]/SALIDA[[#This Row],[UND MEDIDA]]</f>
        <v>3</v>
      </c>
      <c r="G1748" t="str">
        <f>VLOOKUP(SALIDA[[#This Row],[CODIGO]],FAMILIAS[],4,FALSE)</f>
        <v>THE CHEMOURS</v>
      </c>
      <c r="H1748" s="10" t="str">
        <f>IF(VLOOKUP(SALIDA[[#This Row],[CODIGO]],STOCKSANLUIS[],7,FALSE)=0,"PRODUCTO SIN STOCK/UBICACIÓN",VLOOKUP(SALIDA[[#This Row],[CODIGO]],STOCKSANLUIS[],7,FALSE))</f>
        <v>C</v>
      </c>
      <c r="I1748" s="10"/>
      <c r="J1748" t="str">
        <f>SALIDA[[#This Row],[CODIGO]]&amp;"       "&amp;SALIDA[[#This Row],[FAMILIA]]</f>
        <v>02187       THE CHEMOURS</v>
      </c>
      <c r="K1748">
        <f>VLOOKUP(SALIDA[[#This Row],[CODIGO]],STOCK_STARSOFT[],5,FALSE)</f>
        <v>122.01251999999999</v>
      </c>
      <c r="L1748">
        <f>SALIDA[[#This Row],[CANTIDAD]]*SALIDA[[#This Row],[PRECIO UND]]</f>
        <v>366.03755999999998</v>
      </c>
    </row>
    <row r="1749" spans="1:12" x14ac:dyDescent="0.25">
      <c r="A1749" s="6" t="s">
        <v>3802</v>
      </c>
      <c r="B1749" s="100" t="str">
        <f>VLOOKUP(SALIDA[[#This Row],[CODIGO]],STOCKSANLUIS[],2,FALSE)</f>
        <v>GAS REFRIGERANTE R134A - 13.6KG FLYER</v>
      </c>
      <c r="C1749" s="153">
        <v>45993</v>
      </c>
      <c r="D1749">
        <v>7</v>
      </c>
      <c r="E1749">
        <f>IF(VLOOKUP(SALIDA[[#This Row],[CODIGO]],STOCKSANLUIS[],6,FALSE)=0,"PRODUCTO SIN STOCK/UBICACIÓN",VLOOKUP(SALIDA[[#This Row],[CODIGO]],STOCKSANLUIS[],6,FALSE))</f>
        <v>1</v>
      </c>
      <c r="F1749">
        <f>SALIDA[[#This Row],[CANTIDAD]]/SALIDA[[#This Row],[UND MEDIDA]]</f>
        <v>7</v>
      </c>
      <c r="G1749" t="str">
        <f>VLOOKUP(SALIDA[[#This Row],[CODIGO]],FAMILIAS[],4,FALSE)</f>
        <v>FLYER</v>
      </c>
      <c r="H1749" s="10" t="str">
        <f>IF(VLOOKUP(SALIDA[[#This Row],[CODIGO]],STOCKSANLUIS[],7,FALSE)=0,"PRODUCTO SIN STOCK/UBICACIÓN",VLOOKUP(SALIDA[[#This Row],[CODIGO]],STOCKSANLUIS[],7,FALSE))</f>
        <v>B</v>
      </c>
      <c r="I1749" s="10"/>
      <c r="J1749" t="str">
        <f>SALIDA[[#This Row],[CODIGO]]&amp;"       "&amp;SALIDA[[#This Row],[FAMILIA]]</f>
        <v>03241       FLYER</v>
      </c>
      <c r="K1749">
        <f>VLOOKUP(SALIDA[[#This Row],[CODIGO]],STOCK_STARSOFT[],5,FALSE)</f>
        <v>91.697573000000006</v>
      </c>
      <c r="L1749">
        <f>SALIDA[[#This Row],[CANTIDAD]]*SALIDA[[#This Row],[PRECIO UND]]</f>
        <v>641.88301100000001</v>
      </c>
    </row>
    <row r="1750" spans="1:12" x14ac:dyDescent="0.25">
      <c r="A1750" s="6" t="s">
        <v>1470</v>
      </c>
      <c r="B1750" s="100" t="str">
        <f>VLOOKUP(SALIDA[[#This Row],[CODIGO]],STOCKSANLUIS[],2,FALSE)</f>
        <v>MANGA AISLANTE CI-M-042 DE 1 5/8" X 3/4" - ARMAFLEX/ARMACELL</v>
      </c>
      <c r="C1750" s="153">
        <v>45993</v>
      </c>
      <c r="D1750">
        <v>2</v>
      </c>
      <c r="E1750">
        <f>IF(VLOOKUP(SALIDA[[#This Row],[CODIGO]],STOCKSANLUIS[],6,FALSE)=0,"PRODUCTO SIN STOCK/UBICACIÓN",VLOOKUP(SALIDA[[#This Row],[CODIGO]],STOCKSANLUIS[],6,FALSE))</f>
        <v>1</v>
      </c>
      <c r="F1750">
        <f>SALIDA[[#This Row],[CANTIDAD]]/SALIDA[[#This Row],[UND MEDIDA]]</f>
        <v>2</v>
      </c>
      <c r="G1750" t="str">
        <f>VLOOKUP(SALIDA[[#This Row],[CODIGO]],FAMILIAS[],4,FALSE)</f>
        <v>ARMACELL</v>
      </c>
      <c r="H1750" s="10" t="str">
        <f>IF(VLOOKUP(SALIDA[[#This Row],[CODIGO]],STOCKSANLUIS[],7,FALSE)=0,"PRODUCTO SIN STOCK/UBICACIÓN",VLOOKUP(SALIDA[[#This Row],[CODIGO]],STOCKSANLUIS[],7,FALSE))</f>
        <v>A</v>
      </c>
      <c r="I1750" s="10"/>
      <c r="J1750" t="str">
        <f>SALIDA[[#This Row],[CODIGO]]&amp;"       "&amp;SALIDA[[#This Row],[FAMILIA]]</f>
        <v>01492       ARMACELL</v>
      </c>
      <c r="K1750">
        <f>VLOOKUP(SALIDA[[#This Row],[CODIGO]],STOCK_STARSOFT[],5,FALSE)</f>
        <v>3.6670790000000002</v>
      </c>
      <c r="L1750">
        <f>SALIDA[[#This Row],[CANTIDAD]]*SALIDA[[#This Row],[PRECIO UND]]</f>
        <v>7.3341580000000004</v>
      </c>
    </row>
    <row r="1751" spans="1:12" x14ac:dyDescent="0.25">
      <c r="A1751" s="6" t="s">
        <v>1466</v>
      </c>
      <c r="B1751" s="100" t="str">
        <f>VLOOKUP(SALIDA[[#This Row],[CODIGO]],STOCKSANLUIS[],2,FALSE)</f>
        <v>MANGA AISLANTE CI-M-028 DE 1 1/8" X 3/4" - ARMAFLEX/ARMACELL</v>
      </c>
      <c r="C1751" s="153">
        <v>45993</v>
      </c>
      <c r="D1751">
        <v>4</v>
      </c>
      <c r="E1751">
        <f>IF(VLOOKUP(SALIDA[[#This Row],[CODIGO]],STOCKSANLUIS[],6,FALSE)=0,"PRODUCTO SIN STOCK/UBICACIÓN",VLOOKUP(SALIDA[[#This Row],[CODIGO]],STOCKSANLUIS[],6,FALSE))</f>
        <v>1</v>
      </c>
      <c r="F1751">
        <f>SALIDA[[#This Row],[CANTIDAD]]/SALIDA[[#This Row],[UND MEDIDA]]</f>
        <v>4</v>
      </c>
      <c r="G1751" t="str">
        <f>VLOOKUP(SALIDA[[#This Row],[CODIGO]],FAMILIAS[],4,FALSE)</f>
        <v>ARMACELL</v>
      </c>
      <c r="H1751" s="10" t="str">
        <f>IF(VLOOKUP(SALIDA[[#This Row],[CODIGO]],STOCKSANLUIS[],7,FALSE)=0,"PRODUCTO SIN STOCK/UBICACIÓN",VLOOKUP(SALIDA[[#This Row],[CODIGO]],STOCKSANLUIS[],7,FALSE))</f>
        <v>A</v>
      </c>
      <c r="I1751" s="10"/>
      <c r="J1751" t="str">
        <f>SALIDA[[#This Row],[CODIGO]]&amp;"       "&amp;SALIDA[[#This Row],[FAMILIA]]</f>
        <v>01490       ARMACELL</v>
      </c>
      <c r="K1751">
        <f>VLOOKUP(SALIDA[[#This Row],[CODIGO]],STOCK_STARSOFT[],5,FALSE)</f>
        <v>2.5117950000000002</v>
      </c>
      <c r="L1751">
        <f>SALIDA[[#This Row],[CANTIDAD]]*SALIDA[[#This Row],[PRECIO UND]]</f>
        <v>10.047180000000001</v>
      </c>
    </row>
    <row r="1752" spans="1:12" x14ac:dyDescent="0.25">
      <c r="A1752" s="6" t="s">
        <v>3860</v>
      </c>
      <c r="B1752" s="100" t="str">
        <f>VLOOKUP(SALIDA[[#This Row],[CODIGO]],STOCKSANLUIS[],2,FALSE)</f>
        <v>CORTINA DE AIRE DE 150 CM (60") - 220V/1PH/60HZ - STAR COLD - FM-1215Z/Y-MC</v>
      </c>
      <c r="C1752" s="153">
        <v>45993</v>
      </c>
      <c r="D1752">
        <v>2</v>
      </c>
      <c r="E1752">
        <f>IF(VLOOKUP(SALIDA[[#This Row],[CODIGO]],STOCKSANLUIS[],6,FALSE)=0,"PRODUCTO SIN STOCK/UBICACIÓN",VLOOKUP(SALIDA[[#This Row],[CODIGO]],STOCKSANLUIS[],6,FALSE))</f>
        <v>1</v>
      </c>
      <c r="F1752">
        <f>SALIDA[[#This Row],[CANTIDAD]]/SALIDA[[#This Row],[UND MEDIDA]]</f>
        <v>2</v>
      </c>
      <c r="G1752" t="str">
        <f>VLOOKUP(SALIDA[[#This Row],[CODIGO]],FAMILIAS[],4,FALSE)</f>
        <v>STAR COLD</v>
      </c>
      <c r="H1752" s="10" t="str">
        <f>IF(VLOOKUP(SALIDA[[#This Row],[CODIGO]],STOCKSANLUIS[],7,FALSE)=0,"PRODUCTO SIN STOCK/UBICACIÓN",VLOOKUP(SALIDA[[#This Row],[CODIGO]],STOCKSANLUIS[],7,FALSE))</f>
        <v>A</v>
      </c>
      <c r="I1752" s="10"/>
      <c r="J1752" t="str">
        <f>SALIDA[[#This Row],[CODIGO]]&amp;"       "&amp;SALIDA[[#This Row],[FAMILIA]]</f>
        <v>03289       STAR COLD</v>
      </c>
      <c r="K1752">
        <f>VLOOKUP(SALIDA[[#This Row],[CODIGO]],STOCK_STARSOFT[],5,FALSE)</f>
        <v>55.603000000000002</v>
      </c>
      <c r="L1752">
        <f>SALIDA[[#This Row],[CANTIDAD]]*SALIDA[[#This Row],[PRECIO UND]]</f>
        <v>111.206</v>
      </c>
    </row>
    <row r="1753" spans="1:12" x14ac:dyDescent="0.25">
      <c r="A1753" s="6" t="s">
        <v>2719</v>
      </c>
      <c r="B1753" s="100" t="str">
        <f>VLOOKUP(SALIDA[[#This Row],[CODIGO]],STOCKSANLUIS[],2,FALSE)</f>
        <v xml:space="preserve">ACEITE PARA BOMBA DE VACIO - 1 GALON - BVA </v>
      </c>
      <c r="C1753" s="153">
        <v>45993</v>
      </c>
      <c r="D1753">
        <v>1</v>
      </c>
      <c r="E1753">
        <f>IF(VLOOKUP(SALIDA[[#This Row],[CODIGO]],STOCKSANLUIS[],6,FALSE)=0,"PRODUCTO SIN STOCK/UBICACIÓN",VLOOKUP(SALIDA[[#This Row],[CODIGO]],STOCKSANLUIS[],6,FALSE))</f>
        <v>1</v>
      </c>
      <c r="F1753">
        <f>SALIDA[[#This Row],[CANTIDAD]]/SALIDA[[#This Row],[UND MEDIDA]]</f>
        <v>1</v>
      </c>
      <c r="G1753" t="str">
        <f>VLOOKUP(SALIDA[[#This Row],[CODIGO]],FAMILIAS[],4,FALSE)</f>
        <v>BVA</v>
      </c>
      <c r="H1753" s="10" t="str">
        <f>IF(VLOOKUP(SALIDA[[#This Row],[CODIGO]],STOCKSANLUIS[],7,FALSE)=0,"PRODUCTO SIN STOCK/UBICACIÓN",VLOOKUP(SALIDA[[#This Row],[CODIGO]],STOCKSANLUIS[],7,FALSE))</f>
        <v>C</v>
      </c>
      <c r="I1753" s="10"/>
      <c r="J1753" t="str">
        <f>SALIDA[[#This Row],[CODIGO]]&amp;"       "&amp;SALIDA[[#This Row],[FAMILIA]]</f>
        <v>02202       BVA</v>
      </c>
      <c r="K1753">
        <f>VLOOKUP(SALIDA[[#This Row],[CODIGO]],STOCK_STARSOFT[],5,FALSE)</f>
        <v>13.965745</v>
      </c>
      <c r="L1753">
        <f>SALIDA[[#This Row],[CANTIDAD]]*SALIDA[[#This Row],[PRECIO UND]]</f>
        <v>13.965745</v>
      </c>
    </row>
    <row r="1754" spans="1:12" x14ac:dyDescent="0.25">
      <c r="A1754" s="6" t="s">
        <v>3096</v>
      </c>
      <c r="B1754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1754" s="153">
        <v>45993</v>
      </c>
      <c r="D1754">
        <v>1</v>
      </c>
      <c r="E1754">
        <f>IF(VLOOKUP(SALIDA[[#This Row],[CODIGO]],STOCKSANLUIS[],6,FALSE)=0,"PRODUCTO SIN STOCK/UBICACIÓN",VLOOKUP(SALIDA[[#This Row],[CODIGO]],STOCKSANLUIS[],6,FALSE))</f>
        <v>1</v>
      </c>
      <c r="F1754">
        <f>SALIDA[[#This Row],[CANTIDAD]]/SALIDA[[#This Row],[UND MEDIDA]]</f>
        <v>1</v>
      </c>
      <c r="G1754" t="str">
        <f>VLOOKUP(SALIDA[[#This Row],[CODIGO]],FAMILIAS[],4,FALSE)</f>
        <v>TEMP BLUE</v>
      </c>
      <c r="H1754" s="10" t="str">
        <f>IF(VLOOKUP(SALIDA[[#This Row],[CODIGO]],STOCKSANLUIS[],7,FALSE)=0,"PRODUCTO SIN STOCK/UBICACIÓN",VLOOKUP(SALIDA[[#This Row],[CODIGO]],STOCKSANLUIS[],7,FALSE))</f>
        <v>B</v>
      </c>
      <c r="I1754" s="10"/>
      <c r="J1754" t="str">
        <f>SALIDA[[#This Row],[CODIGO]]&amp;"       "&amp;SALIDA[[#This Row],[FAMILIA]]</f>
        <v>02495       TEMP BLUE</v>
      </c>
      <c r="K1754">
        <f>VLOOKUP(SALIDA[[#This Row],[CODIGO]],STOCK_STARSOFT[],5,FALSE)</f>
        <v>207.15372199999999</v>
      </c>
      <c r="L1754">
        <f>SALIDA[[#This Row],[CANTIDAD]]*SALIDA[[#This Row],[PRECIO UND]]</f>
        <v>207.15372199999999</v>
      </c>
    </row>
    <row r="1755" spans="1:12" x14ac:dyDescent="0.25">
      <c r="A1755" s="6" t="s">
        <v>2693</v>
      </c>
      <c r="B1755" s="100" t="str">
        <f>VLOOKUP(SALIDA[[#This Row],[CODIGO]],STOCKSANLUIS[],2,FALSE)</f>
        <v>GAS REFRIGERANTE FREON R-410A - 11.35 KG - CHINO - CHEMOURS</v>
      </c>
      <c r="C1755" s="153">
        <v>45993</v>
      </c>
      <c r="D1755">
        <v>1</v>
      </c>
      <c r="E1755">
        <f>IF(VLOOKUP(SALIDA[[#This Row],[CODIGO]],STOCKSANLUIS[],6,FALSE)=0,"PRODUCTO SIN STOCK/UBICACIÓN",VLOOKUP(SALIDA[[#This Row],[CODIGO]],STOCKSANLUIS[],6,FALSE))</f>
        <v>1</v>
      </c>
      <c r="F1755">
        <f>SALIDA[[#This Row],[CANTIDAD]]/SALIDA[[#This Row],[UND MEDIDA]]</f>
        <v>1</v>
      </c>
      <c r="G1755" t="str">
        <f>VLOOKUP(SALIDA[[#This Row],[CODIGO]],FAMILIAS[],4,FALSE)</f>
        <v>THE CHEMOURS</v>
      </c>
      <c r="H1755" s="10" t="str">
        <f>IF(VLOOKUP(SALIDA[[#This Row],[CODIGO]],STOCKSANLUIS[],7,FALSE)=0,"PRODUCTO SIN STOCK/UBICACIÓN",VLOOKUP(SALIDA[[#This Row],[CODIGO]],STOCKSANLUIS[],7,FALSE))</f>
        <v>C</v>
      </c>
      <c r="I1755" s="10"/>
      <c r="J1755" t="str">
        <f>SALIDA[[#This Row],[CODIGO]]&amp;"       "&amp;SALIDA[[#This Row],[FAMILIA]]</f>
        <v>02187       THE CHEMOURS</v>
      </c>
      <c r="K1755">
        <f>VLOOKUP(SALIDA[[#This Row],[CODIGO]],STOCK_STARSOFT[],5,FALSE)</f>
        <v>122.01251999999999</v>
      </c>
      <c r="L1755">
        <f>SALIDA[[#This Row],[CANTIDAD]]*SALIDA[[#This Row],[PRECIO UND]]</f>
        <v>122.01251999999999</v>
      </c>
    </row>
    <row r="1756" spans="1:12" x14ac:dyDescent="0.25">
      <c r="A1756" s="6" t="s">
        <v>2054</v>
      </c>
      <c r="B1756" s="100" t="str">
        <f>VLOOKUP(SALIDA[[#This Row],[CODIGO]],STOCKSANLUIS[],2,FALSE)</f>
        <v xml:space="preserve">SENSOR DE TEMPERATURA - SB-59 - 2.5M -  FULL GAUGE </v>
      </c>
      <c r="C1756" s="153">
        <v>45993</v>
      </c>
      <c r="D1756">
        <v>1</v>
      </c>
      <c r="E1756">
        <f>IF(VLOOKUP(SALIDA[[#This Row],[CODIGO]],STOCKSANLUIS[],6,FALSE)=0,"PRODUCTO SIN STOCK/UBICACIÓN",VLOOKUP(SALIDA[[#This Row],[CODIGO]],STOCKSANLUIS[],6,FALSE))</f>
        <v>1</v>
      </c>
      <c r="F1756">
        <f>SALIDA[[#This Row],[CANTIDAD]]/SALIDA[[#This Row],[UND MEDIDA]]</f>
        <v>1</v>
      </c>
      <c r="G1756" t="str">
        <f>VLOOKUP(SALIDA[[#This Row],[CODIGO]],FAMILIAS[],4,FALSE)</f>
        <v>FULL GAUGE</v>
      </c>
      <c r="H1756" s="10" t="str">
        <f>IF(VLOOKUP(SALIDA[[#This Row],[CODIGO]],STOCKSANLUIS[],7,FALSE)=0,"PRODUCTO SIN STOCK/UBICACIÓN",VLOOKUP(SALIDA[[#This Row],[CODIGO]],STOCKSANLUIS[],7,FALSE))</f>
        <v>C</v>
      </c>
      <c r="I1756" s="10"/>
      <c r="J1756" t="str">
        <f>SALIDA[[#This Row],[CODIGO]]&amp;"       "&amp;SALIDA[[#This Row],[FAMILIA]]</f>
        <v>01806       FULL GAUGE</v>
      </c>
      <c r="K1756">
        <f>VLOOKUP(SALIDA[[#This Row],[CODIGO]],STOCK_STARSOFT[],5,FALSE)</f>
        <v>8.664358</v>
      </c>
      <c r="L1756">
        <f>SALIDA[[#This Row],[CANTIDAD]]*SALIDA[[#This Row],[PRECIO UND]]</f>
        <v>8.664358</v>
      </c>
    </row>
    <row r="1757" spans="1:12" x14ac:dyDescent="0.25">
      <c r="A1757" s="6" t="s">
        <v>487</v>
      </c>
      <c r="B1757" s="100" t="str">
        <f>VLOOKUP(SALIDA[[#This Row],[CODIGO]],STOCKSANLUIS[],2,FALSE)</f>
        <v>SOLDADURA DE PLATA HARRIS AL 5%</v>
      </c>
      <c r="C1757" s="153">
        <v>45993</v>
      </c>
      <c r="D1757">
        <v>100</v>
      </c>
      <c r="E1757">
        <f>IF(VLOOKUP(SALIDA[[#This Row],[CODIGO]],STOCKSANLUIS[],6,FALSE)=0,"PRODUCTO SIN STOCK/UBICACIÓN",VLOOKUP(SALIDA[[#This Row],[CODIGO]],STOCKSANLUIS[],6,FALSE))</f>
        <v>1</v>
      </c>
      <c r="F1757">
        <f>SALIDA[[#This Row],[CANTIDAD]]/SALIDA[[#This Row],[UND MEDIDA]]</f>
        <v>100</v>
      </c>
      <c r="G1757" t="str">
        <f>VLOOKUP(SALIDA[[#This Row],[CODIGO]],FAMILIAS[],4,FALSE)</f>
        <v>HARRIS</v>
      </c>
      <c r="H1757" s="10" t="str">
        <f>IF(VLOOKUP(SALIDA[[#This Row],[CODIGO]],STOCKSANLUIS[],7,FALSE)=0,"PRODUCTO SIN STOCK/UBICACIÓN",VLOOKUP(SALIDA[[#This Row],[CODIGO]],STOCKSANLUIS[],7,FALSE))</f>
        <v>C</v>
      </c>
      <c r="I1757" s="10"/>
      <c r="J1757" t="str">
        <f>SALIDA[[#This Row],[CODIGO]]&amp;"       "&amp;SALIDA[[#This Row],[FAMILIA]]</f>
        <v>00406       HARRIS</v>
      </c>
      <c r="K1757">
        <f>VLOOKUP(SALIDA[[#This Row],[CODIGO]],STOCK_STARSOFT[],5,FALSE)</f>
        <v>2.7172480000000001</v>
      </c>
      <c r="L1757">
        <f>SALIDA[[#This Row],[CANTIDAD]]*SALIDA[[#This Row],[PRECIO UND]]</f>
        <v>271.72480000000002</v>
      </c>
    </row>
    <row r="1758" spans="1:12" x14ac:dyDescent="0.25">
      <c r="A1758" s="6" t="s">
        <v>3637</v>
      </c>
      <c r="B1758" s="100" t="str">
        <f>VLOOKUP(SALIDA[[#This Row],[CODIGO]],STOCKSANLUIS[],2,FALSE)</f>
        <v>MOTOVENTILADOR MAER FAN YDWF74L47P4-470N-400S (220V, 60HZ, 4 POLES, 1PH, CL.F, SUCTION)</v>
      </c>
      <c r="C1758" s="153">
        <v>45993</v>
      </c>
      <c r="D1758">
        <v>1</v>
      </c>
      <c r="E1758">
        <f>IF(VLOOKUP(SALIDA[[#This Row],[CODIGO]],STOCKSANLUIS[],6,FALSE)=0,"PRODUCTO SIN STOCK/UBICACIÓN",VLOOKUP(SALIDA[[#This Row],[CODIGO]],STOCKSANLUIS[],6,FALSE))</f>
        <v>1</v>
      </c>
      <c r="F1758">
        <f>SALIDA[[#This Row],[CANTIDAD]]/SALIDA[[#This Row],[UND MEDIDA]]</f>
        <v>1</v>
      </c>
      <c r="G1758" t="str">
        <f>VLOOKUP(SALIDA[[#This Row],[CODIGO]],FAMILIAS[],4,FALSE)</f>
        <v>MAER FAN</v>
      </c>
      <c r="H1758" s="10" t="str">
        <f>IF(VLOOKUP(SALIDA[[#This Row],[CODIGO]],STOCKSANLUIS[],7,FALSE)=0,"PRODUCTO SIN STOCK/UBICACIÓN",VLOOKUP(SALIDA[[#This Row],[CODIGO]],STOCKSANLUIS[],7,FALSE))</f>
        <v>C</v>
      </c>
      <c r="I1758" s="10"/>
      <c r="J1758" t="str">
        <f>SALIDA[[#This Row],[CODIGO]]&amp;"       "&amp;SALIDA[[#This Row],[FAMILIA]]</f>
        <v>03036       MAER FAN</v>
      </c>
      <c r="K1758">
        <f>VLOOKUP(SALIDA[[#This Row],[CODIGO]],STOCK_STARSOFT[],5,FALSE)</f>
        <v>32.505842000000001</v>
      </c>
      <c r="L1758">
        <f>SALIDA[[#This Row],[CANTIDAD]]*SALIDA[[#This Row],[PRECIO UND]]</f>
        <v>32.505842000000001</v>
      </c>
    </row>
    <row r="1759" spans="1:12" x14ac:dyDescent="0.25">
      <c r="A1759" s="6" t="s">
        <v>77</v>
      </c>
      <c r="B1759" s="100" t="str">
        <f>VLOOKUP(SALIDA[[#This Row],[CODIGO]],STOCKSANLUIS[],2,FALSE)</f>
        <v>CONTROLADOR DE TEMPERATURA DIGITAL TC-900EW LOG - VER.04 - 115/220 VAC - FULL GAUGE - WHITE</v>
      </c>
      <c r="C1759" s="153">
        <v>45993</v>
      </c>
      <c r="D1759">
        <v>1</v>
      </c>
      <c r="E1759">
        <f>IF(VLOOKUP(SALIDA[[#This Row],[CODIGO]],STOCKSANLUIS[],6,FALSE)=0,"PRODUCTO SIN STOCK/UBICACIÓN",VLOOKUP(SALIDA[[#This Row],[CODIGO]],STOCKSANLUIS[],6,FALSE))</f>
        <v>1</v>
      </c>
      <c r="F1759">
        <f>SALIDA[[#This Row],[CANTIDAD]]/SALIDA[[#This Row],[UND MEDIDA]]</f>
        <v>1</v>
      </c>
      <c r="G1759" t="str">
        <f>VLOOKUP(SALIDA[[#This Row],[CODIGO]],FAMILIAS[],4,FALSE)</f>
        <v>FULL GAUGE</v>
      </c>
      <c r="H1759" s="10" t="str">
        <f>IF(VLOOKUP(SALIDA[[#This Row],[CODIGO]],STOCKSANLUIS[],7,FALSE)=0,"PRODUCTO SIN STOCK/UBICACIÓN",VLOOKUP(SALIDA[[#This Row],[CODIGO]],STOCKSANLUIS[],7,FALSE))</f>
        <v>C</v>
      </c>
      <c r="I1759" s="10"/>
      <c r="J1759" t="str">
        <f>SALIDA[[#This Row],[CODIGO]]&amp;"       "&amp;SALIDA[[#This Row],[FAMILIA]]</f>
        <v>00041       FULL GAUGE</v>
      </c>
      <c r="K1759">
        <f>VLOOKUP(SALIDA[[#This Row],[CODIGO]],STOCK_STARSOFT[],5,FALSE)</f>
        <v>34.414344</v>
      </c>
      <c r="L1759">
        <f>SALIDA[[#This Row],[CANTIDAD]]*SALIDA[[#This Row],[PRECIO UND]]</f>
        <v>34.414344</v>
      </c>
    </row>
    <row r="1760" spans="1:12" x14ac:dyDescent="0.25">
      <c r="A1760" s="6" t="s">
        <v>189</v>
      </c>
      <c r="B1760" s="100" t="str">
        <f>VLOOKUP(SALIDA[[#This Row],[CODIGO]],STOCKSANLUIS[],2,FALSE)</f>
        <v>PRESOSTATO DE ALTA DANFOSS KP-5 - R/AUTOMATICO - 060-117166</v>
      </c>
      <c r="C1760" s="153">
        <v>45993</v>
      </c>
      <c r="D1760">
        <v>1</v>
      </c>
      <c r="E1760">
        <f>IF(VLOOKUP(SALIDA[[#This Row],[CODIGO]],STOCKSANLUIS[],6,FALSE)=0,"PRODUCTO SIN STOCK/UBICACIÓN",VLOOKUP(SALIDA[[#This Row],[CODIGO]],STOCKSANLUIS[],6,FALSE))</f>
        <v>1</v>
      </c>
      <c r="F1760">
        <f>SALIDA[[#This Row],[CANTIDAD]]/SALIDA[[#This Row],[UND MEDIDA]]</f>
        <v>1</v>
      </c>
      <c r="G1760" t="str">
        <f>VLOOKUP(SALIDA[[#This Row],[CODIGO]],FAMILIAS[],4,FALSE)</f>
        <v>DANFOSS</v>
      </c>
      <c r="H1760" s="10" t="str">
        <f>IF(VLOOKUP(SALIDA[[#This Row],[CODIGO]],STOCKSANLUIS[],7,FALSE)=0,"PRODUCTO SIN STOCK/UBICACIÓN",VLOOKUP(SALIDA[[#This Row],[CODIGO]],STOCKSANLUIS[],7,FALSE))</f>
        <v>A</v>
      </c>
      <c r="I1760" s="10"/>
      <c r="J1760" t="str">
        <f>SALIDA[[#This Row],[CODIGO]]&amp;"       "&amp;SALIDA[[#This Row],[FAMILIA]]</f>
        <v>00134       DANFOSS</v>
      </c>
      <c r="K1760">
        <f>VLOOKUP(SALIDA[[#This Row],[CODIGO]],STOCK_STARSOFT[],5,FALSE)</f>
        <v>13.60833</v>
      </c>
      <c r="L1760">
        <f>SALIDA[[#This Row],[CANTIDAD]]*SALIDA[[#This Row],[PRECIO UND]]</f>
        <v>13.60833</v>
      </c>
    </row>
    <row r="1761" spans="1:12" x14ac:dyDescent="0.25">
      <c r="A1761" s="6" t="s">
        <v>259</v>
      </c>
      <c r="B1761" s="100" t="str">
        <f>VLOOKUP(SALIDA[[#This Row],[CODIGO]],STOCKSANLUIS[],2,FALSE)</f>
        <v>PLATINA KLEERSTRIP MAX BULLET HTP SILVER 2  PLOMO (60 CM)- 477600</v>
      </c>
      <c r="C1761" s="153">
        <v>45993</v>
      </c>
      <c r="D1761">
        <v>6</v>
      </c>
      <c r="E1761">
        <f>IF(VLOOKUP(SALIDA[[#This Row],[CODIGO]],STOCKSANLUIS[],6,FALSE)=0,"PRODUCTO SIN STOCK/UBICACIÓN",VLOOKUP(SALIDA[[#This Row],[CODIGO]],STOCKSANLUIS[],6,FALSE))</f>
        <v>1</v>
      </c>
      <c r="F1761">
        <f>SALIDA[[#This Row],[CANTIDAD]]/SALIDA[[#This Row],[UND MEDIDA]]</f>
        <v>6</v>
      </c>
      <c r="G1761" t="str">
        <f>VLOOKUP(SALIDA[[#This Row],[CODIGO]],FAMILIAS[],4,FALSE)</f>
        <v>ES ROBBINS</v>
      </c>
      <c r="H1761" s="10" t="str">
        <f>IF(VLOOKUP(SALIDA[[#This Row],[CODIGO]],STOCKSANLUIS[],7,FALSE)=0,"PRODUCTO SIN STOCK/UBICACIÓN",VLOOKUP(SALIDA[[#This Row],[CODIGO]],STOCKSANLUIS[],7,FALSE))</f>
        <v>C</v>
      </c>
      <c r="I1761" s="10"/>
      <c r="J1761" t="str">
        <f>SALIDA[[#This Row],[CODIGO]]&amp;"       "&amp;SALIDA[[#This Row],[FAMILIA]]</f>
        <v>00186       ES ROBBINS</v>
      </c>
      <c r="K1761">
        <f>VLOOKUP(SALIDA[[#This Row],[CODIGO]],STOCK_STARSOFT[],5,FALSE)</f>
        <v>4.3959429999999999</v>
      </c>
      <c r="L1761">
        <f>SALIDA[[#This Row],[CANTIDAD]]*SALIDA[[#This Row],[PRECIO UND]]</f>
        <v>26.375658000000001</v>
      </c>
    </row>
    <row r="1762" spans="1:12" x14ac:dyDescent="0.25">
      <c r="A1762" s="6" t="s">
        <v>3138</v>
      </c>
      <c r="B1762" s="100" t="str">
        <f>VLOOKUP(SALIDA[[#This Row],[CODIGO]],STOCKSANLUIS[],2,FALSE)</f>
        <v>SEPARADOR DE ACEITE DE 7/8 - SOIL07 - SMART ELECTRIC</v>
      </c>
      <c r="C1762" s="153">
        <v>45993</v>
      </c>
      <c r="D1762">
        <v>1</v>
      </c>
      <c r="E1762">
        <f>IF(VLOOKUP(SALIDA[[#This Row],[CODIGO]],STOCKSANLUIS[],6,FALSE)=0,"PRODUCTO SIN STOCK/UBICACIÓN",VLOOKUP(SALIDA[[#This Row],[CODIGO]],STOCKSANLUIS[],6,FALSE))</f>
        <v>1</v>
      </c>
      <c r="F1762">
        <f>SALIDA[[#This Row],[CANTIDAD]]/SALIDA[[#This Row],[UND MEDIDA]]</f>
        <v>1</v>
      </c>
      <c r="G1762" t="str">
        <f>VLOOKUP(SALIDA[[#This Row],[CODIGO]],FAMILIAS[],4,FALSE)</f>
        <v>SMART ELECTRIC</v>
      </c>
      <c r="H1762" s="10" t="str">
        <f>IF(VLOOKUP(SALIDA[[#This Row],[CODIGO]],STOCKSANLUIS[],7,FALSE)=0,"PRODUCTO SIN STOCK/UBICACIÓN",VLOOKUP(SALIDA[[#This Row],[CODIGO]],STOCKSANLUIS[],7,FALSE))</f>
        <v>A</v>
      </c>
      <c r="I1762" s="10"/>
      <c r="J1762" t="str">
        <f>SALIDA[[#This Row],[CODIGO]]&amp;"       "&amp;SALIDA[[#This Row],[FAMILIA]]</f>
        <v>02531       SMART ELECTRIC</v>
      </c>
      <c r="K1762">
        <f>VLOOKUP(SALIDA[[#This Row],[CODIGO]],STOCK_STARSOFT[],5,FALSE)</f>
        <v>22.054276000000002</v>
      </c>
      <c r="L1762">
        <f>SALIDA[[#This Row],[CANTIDAD]]*SALIDA[[#This Row],[PRECIO UND]]</f>
        <v>22.054276000000002</v>
      </c>
    </row>
    <row r="1763" spans="1:12" x14ac:dyDescent="0.25">
      <c r="A1763" s="6" t="s">
        <v>229</v>
      </c>
      <c r="B1763" s="100" t="str">
        <f>VLOOKUP(SALIDA[[#This Row],[CODIGO]],STOCKSANLUIS[],2,FALSE)</f>
        <v>VALVULA DE EXPANSION DANFOSS TES 2 - S/ORIFICIO - 068Z3403</v>
      </c>
      <c r="C1763" s="153">
        <v>45993</v>
      </c>
      <c r="D1763">
        <v>4</v>
      </c>
      <c r="E1763">
        <f>IF(VLOOKUP(SALIDA[[#This Row],[CODIGO]],STOCKSANLUIS[],6,FALSE)=0,"PRODUCTO SIN STOCK/UBICACIÓN",VLOOKUP(SALIDA[[#This Row],[CODIGO]],STOCKSANLUIS[],6,FALSE))</f>
        <v>1</v>
      </c>
      <c r="F1763">
        <f>SALIDA[[#This Row],[CANTIDAD]]/SALIDA[[#This Row],[UND MEDIDA]]</f>
        <v>4</v>
      </c>
      <c r="G1763" t="str">
        <f>VLOOKUP(SALIDA[[#This Row],[CODIGO]],FAMILIAS[],4,FALSE)</f>
        <v>DANFOSS</v>
      </c>
      <c r="H1763" s="10" t="str">
        <f>IF(VLOOKUP(SALIDA[[#This Row],[CODIGO]],STOCKSANLUIS[],7,FALSE)=0,"PRODUCTO SIN STOCK/UBICACIÓN",VLOOKUP(SALIDA[[#This Row],[CODIGO]],STOCKSANLUIS[],7,FALSE))</f>
        <v>A</v>
      </c>
      <c r="I1763" s="10"/>
      <c r="J1763" t="str">
        <f>SALIDA[[#This Row],[CODIGO]]&amp;"       "&amp;SALIDA[[#This Row],[FAMILIA]]</f>
        <v>00162       DANFOSS</v>
      </c>
      <c r="K1763">
        <f>VLOOKUP(SALIDA[[#This Row],[CODIGO]],STOCK_STARSOFT[],5,FALSE)</f>
        <v>42.27</v>
      </c>
      <c r="L1763">
        <f>SALIDA[[#This Row],[CANTIDAD]]*SALIDA[[#This Row],[PRECIO UND]]</f>
        <v>169.08</v>
      </c>
    </row>
    <row r="1764" spans="1:12" x14ac:dyDescent="0.25">
      <c r="A1764" s="6" t="s">
        <v>33</v>
      </c>
      <c r="B1764" s="100" t="str">
        <f>VLOOKUP(SALIDA[[#This Row],[CODIGO]],STOCKSANLUIS[],2,FALSE)</f>
        <v>CONTROLADOR DE TEMPERATURA DIGITAL MT-512E 2HP - VER.13 - 115/220 VAC - FULL GAUGE</v>
      </c>
      <c r="C1764" s="153">
        <v>45993</v>
      </c>
      <c r="D1764">
        <v>2</v>
      </c>
      <c r="E1764">
        <f>IF(VLOOKUP(SALIDA[[#This Row],[CODIGO]],STOCKSANLUIS[],6,FALSE)=0,"PRODUCTO SIN STOCK/UBICACIÓN",VLOOKUP(SALIDA[[#This Row],[CODIGO]],STOCKSANLUIS[],6,FALSE))</f>
        <v>1</v>
      </c>
      <c r="F1764">
        <f>SALIDA[[#This Row],[CANTIDAD]]/SALIDA[[#This Row],[UND MEDIDA]]</f>
        <v>2</v>
      </c>
      <c r="G1764" t="str">
        <f>VLOOKUP(SALIDA[[#This Row],[CODIGO]],FAMILIAS[],4,FALSE)</f>
        <v>FULL GAUGE</v>
      </c>
      <c r="H1764" s="10" t="str">
        <f>IF(VLOOKUP(SALIDA[[#This Row],[CODIGO]],STOCKSANLUIS[],7,FALSE)=0,"PRODUCTO SIN STOCK/UBICACIÓN",VLOOKUP(SALIDA[[#This Row],[CODIGO]],STOCKSANLUIS[],7,FALSE))</f>
        <v>C</v>
      </c>
      <c r="I1764" s="10" t="s">
        <v>21967</v>
      </c>
      <c r="J1764" t="str">
        <f>SALIDA[[#This Row],[CODIGO]]&amp;"       "&amp;SALIDA[[#This Row],[FAMILIA]]</f>
        <v>00016       FULL GAUGE</v>
      </c>
      <c r="K1764">
        <f>VLOOKUP(SALIDA[[#This Row],[CODIGO]],STOCK_STARSOFT[],5,FALSE)</f>
        <v>13.318346</v>
      </c>
      <c r="L1764">
        <f>SALIDA[[#This Row],[CANTIDAD]]*SALIDA[[#This Row],[PRECIO UND]]</f>
        <v>26.636692</v>
      </c>
    </row>
    <row r="1765" spans="1:12" x14ac:dyDescent="0.25">
      <c r="A1765" s="6" t="s">
        <v>1073</v>
      </c>
      <c r="B1765" s="100" t="str">
        <f>VLOOKUP(SALIDA[[#This Row],[CODIGO]],STOCKSANLUIS[],2,FALSE)</f>
        <v>GAS MAP BERNZOMATIC  - WORTHINGTON 14.1 OZ</v>
      </c>
      <c r="C1765" s="153">
        <v>45994</v>
      </c>
      <c r="D1765">
        <v>1</v>
      </c>
      <c r="E1765">
        <f>IF(VLOOKUP(SALIDA[[#This Row],[CODIGO]],STOCKSANLUIS[],6,FALSE)=0,"PRODUCTO SIN STOCK/UBICACIÓN",VLOOKUP(SALIDA[[#This Row],[CODIGO]],STOCKSANLUIS[],6,FALSE))</f>
        <v>1</v>
      </c>
      <c r="F1765">
        <f>SALIDA[[#This Row],[CANTIDAD]]/SALIDA[[#This Row],[UND MEDIDA]]</f>
        <v>1</v>
      </c>
      <c r="G1765" t="str">
        <f>VLOOKUP(SALIDA[[#This Row],[CODIGO]],FAMILIAS[],4,FALSE)</f>
        <v>WORTHINGTON</v>
      </c>
      <c r="H1765" s="10" t="str">
        <f>IF(VLOOKUP(SALIDA[[#This Row],[CODIGO]],STOCKSANLUIS[],7,FALSE)=0,"PRODUCTO SIN STOCK/UBICACIÓN",VLOOKUP(SALIDA[[#This Row],[CODIGO]],STOCKSANLUIS[],7,FALSE))</f>
        <v>C</v>
      </c>
      <c r="I1765" s="10"/>
      <c r="J1765" t="str">
        <f>SALIDA[[#This Row],[CODIGO]]&amp;"       "&amp;SALIDA[[#This Row],[FAMILIA]]</f>
        <v>01167       WORTHINGTON</v>
      </c>
      <c r="K1765">
        <f>VLOOKUP(SALIDA[[#This Row],[CODIGO]],STOCK_STARSOFT[],5,FALSE)</f>
        <v>3.829685</v>
      </c>
      <c r="L1765">
        <f>SALIDA[[#This Row],[CANTIDAD]]*SALIDA[[#This Row],[PRECIO UND]]</f>
        <v>3.829685</v>
      </c>
    </row>
    <row r="1766" spans="1:12" x14ac:dyDescent="0.25">
      <c r="A1766" s="6" t="s">
        <v>3750</v>
      </c>
      <c r="B1766" s="100" t="str">
        <f>VLOOKUP(SALIDA[[#This Row],[CODIGO]],STOCKSANLUIS[],2,FALSE)</f>
        <v>CAPACITOR 25X370 - 25-4D QUALITY</v>
      </c>
      <c r="C1766" s="153">
        <v>45994</v>
      </c>
      <c r="D1766">
        <v>10</v>
      </c>
      <c r="E1766">
        <f>IF(VLOOKUP(SALIDA[[#This Row],[CODIGO]],STOCKSANLUIS[],6,FALSE)=0,"PRODUCTO SIN STOCK/UBICACIÓN",VLOOKUP(SALIDA[[#This Row],[CODIGO]],STOCKSANLUIS[],6,FALSE))</f>
        <v>1</v>
      </c>
      <c r="F1766">
        <f>SALIDA[[#This Row],[CANTIDAD]]/SALIDA[[#This Row],[UND MEDIDA]]</f>
        <v>10</v>
      </c>
      <c r="G1766" t="str">
        <f>VLOOKUP(SALIDA[[#This Row],[CODIGO]],FAMILIAS[],4,FALSE)</f>
        <v>QUALITY</v>
      </c>
      <c r="H1766" s="10" t="str">
        <f>IF(VLOOKUP(SALIDA[[#This Row],[CODIGO]],STOCKSANLUIS[],7,FALSE)=0,"PRODUCTO SIN STOCK/UBICACIÓN",VLOOKUP(SALIDA[[#This Row],[CODIGO]],STOCKSANLUIS[],7,FALSE))</f>
        <v>A</v>
      </c>
      <c r="I1766" s="10" t="s">
        <v>19536</v>
      </c>
      <c r="J1766" t="str">
        <f>SALIDA[[#This Row],[CODIGO]]&amp;"       "&amp;SALIDA[[#This Row],[FAMILIA]]</f>
        <v>03144       QUALITY</v>
      </c>
      <c r="K1766">
        <f>VLOOKUP(SALIDA[[#This Row],[CODIGO]],STOCK_STARSOFT[],5,FALSE)</f>
        <v>1.304554</v>
      </c>
      <c r="L1766">
        <f>SALIDA[[#This Row],[CANTIDAD]]*SALIDA[[#This Row],[PRECIO UND]]</f>
        <v>13.045539999999999</v>
      </c>
    </row>
    <row r="1767" spans="1:12" x14ac:dyDescent="0.25">
      <c r="A1767" s="6" t="s">
        <v>2551</v>
      </c>
      <c r="B1767" s="100" t="str">
        <f>VLOOKUP(SALIDA[[#This Row],[CODIGO]],STOCKSANLUIS[],2,FALSE)</f>
        <v>CONTROLADOR DE TEMPERATURA DIGITAL MT-543 E LOG DE 4 ETAPAS C/ALARMA - VER.03 - 115/220 VAC - FULL GAUGE</v>
      </c>
      <c r="C1767" s="153">
        <v>45994</v>
      </c>
      <c r="D1767">
        <v>3</v>
      </c>
      <c r="E1767">
        <f>IF(VLOOKUP(SALIDA[[#This Row],[CODIGO]],STOCKSANLUIS[],6,FALSE)=0,"PRODUCTO SIN STOCK/UBICACIÓN",VLOOKUP(SALIDA[[#This Row],[CODIGO]],STOCKSANLUIS[],6,FALSE))</f>
        <v>1</v>
      </c>
      <c r="F1767">
        <f>SALIDA[[#This Row],[CANTIDAD]]/SALIDA[[#This Row],[UND MEDIDA]]</f>
        <v>3</v>
      </c>
      <c r="G1767" t="str">
        <f>VLOOKUP(SALIDA[[#This Row],[CODIGO]],FAMILIAS[],4,FALSE)</f>
        <v>FULL GAUGE</v>
      </c>
      <c r="H1767" s="10" t="str">
        <f>IF(VLOOKUP(SALIDA[[#This Row],[CODIGO]],STOCKSANLUIS[],7,FALSE)=0,"PRODUCTO SIN STOCK/UBICACIÓN",VLOOKUP(SALIDA[[#This Row],[CODIGO]],STOCKSANLUIS[],7,FALSE))</f>
        <v>A</v>
      </c>
      <c r="I1767" s="10"/>
      <c r="J1767" t="str">
        <f>SALIDA[[#This Row],[CODIGO]]&amp;"       "&amp;SALIDA[[#This Row],[FAMILIA]]</f>
        <v>02090       FULL GAUGE</v>
      </c>
      <c r="K1767">
        <f>VLOOKUP(SALIDA[[#This Row],[CODIGO]],STOCK_STARSOFT[],5,FALSE)</f>
        <v>47.654238999999997</v>
      </c>
      <c r="L1767">
        <f>SALIDA[[#This Row],[CANTIDAD]]*SALIDA[[#This Row],[PRECIO UND]]</f>
        <v>142.962717</v>
      </c>
    </row>
    <row r="1768" spans="1:12" x14ac:dyDescent="0.25">
      <c r="A1768" s="6" t="s">
        <v>683</v>
      </c>
      <c r="B1768" s="100" t="str">
        <f>VLOOKUP(SALIDA[[#This Row],[CODIGO]],STOCKSANLUIS[],2,FALSE)</f>
        <v>CAJA SOBREPONER CON 2 LLAVES GB-01C - FULL GAUGE</v>
      </c>
      <c r="C1768" s="153">
        <v>45994</v>
      </c>
      <c r="D1768">
        <v>1</v>
      </c>
      <c r="E1768">
        <f>IF(VLOOKUP(SALIDA[[#This Row],[CODIGO]],STOCKSANLUIS[],6,FALSE)=0,"PRODUCTO SIN STOCK/UBICACIÓN",VLOOKUP(SALIDA[[#This Row],[CODIGO]],STOCKSANLUIS[],6,FALSE))</f>
        <v>1</v>
      </c>
      <c r="F1768">
        <f>SALIDA[[#This Row],[CANTIDAD]]/SALIDA[[#This Row],[UND MEDIDA]]</f>
        <v>1</v>
      </c>
      <c r="G1768" t="str">
        <f>VLOOKUP(SALIDA[[#This Row],[CODIGO]],FAMILIAS[],4,FALSE)</f>
        <v>FULL GAUGE</v>
      </c>
      <c r="H1768" s="10" t="str">
        <f>IF(VLOOKUP(SALIDA[[#This Row],[CODIGO]],STOCKSANLUIS[],7,FALSE)=0,"PRODUCTO SIN STOCK/UBICACIÓN",VLOOKUP(SALIDA[[#This Row],[CODIGO]],STOCKSANLUIS[],7,FALSE))</f>
        <v>C</v>
      </c>
      <c r="I1768" s="10"/>
      <c r="J1768" t="str">
        <f>SALIDA[[#This Row],[CODIGO]]&amp;"       "&amp;SALIDA[[#This Row],[FAMILIA]]</f>
        <v>00761       FULL GAUGE</v>
      </c>
      <c r="K1768">
        <f>VLOOKUP(SALIDA[[#This Row],[CODIGO]],STOCK_STARSOFT[],5,FALSE)</f>
        <v>12.362753</v>
      </c>
      <c r="L1768">
        <f>SALIDA[[#This Row],[CANTIDAD]]*SALIDA[[#This Row],[PRECIO UND]]</f>
        <v>12.362753</v>
      </c>
    </row>
    <row r="1769" spans="1:12" x14ac:dyDescent="0.25">
      <c r="A1769" s="6" t="s">
        <v>259</v>
      </c>
      <c r="B1769" s="100" t="str">
        <f>VLOOKUP(SALIDA[[#This Row],[CODIGO]],STOCKSANLUIS[],2,FALSE)</f>
        <v>PLATINA KLEERSTRIP MAX BULLET HTP SILVER 2  PLOMO (60 CM)- 477600</v>
      </c>
      <c r="C1769" s="153">
        <v>45994</v>
      </c>
      <c r="D1769">
        <v>8</v>
      </c>
      <c r="E1769">
        <f>IF(VLOOKUP(SALIDA[[#This Row],[CODIGO]],STOCKSANLUIS[],6,FALSE)=0,"PRODUCTO SIN STOCK/UBICACIÓN",VLOOKUP(SALIDA[[#This Row],[CODIGO]],STOCKSANLUIS[],6,FALSE))</f>
        <v>1</v>
      </c>
      <c r="F1769">
        <f>SALIDA[[#This Row],[CANTIDAD]]/SALIDA[[#This Row],[UND MEDIDA]]</f>
        <v>8</v>
      </c>
      <c r="G1769" t="str">
        <f>VLOOKUP(SALIDA[[#This Row],[CODIGO]],FAMILIAS[],4,FALSE)</f>
        <v>ES ROBBINS</v>
      </c>
      <c r="H1769" s="10" t="str">
        <f>IF(VLOOKUP(SALIDA[[#This Row],[CODIGO]],STOCKSANLUIS[],7,FALSE)=0,"PRODUCTO SIN STOCK/UBICACIÓN",VLOOKUP(SALIDA[[#This Row],[CODIGO]],STOCKSANLUIS[],7,FALSE))</f>
        <v>C</v>
      </c>
      <c r="I1769" s="10"/>
      <c r="J1769" t="str">
        <f>SALIDA[[#This Row],[CODIGO]]&amp;"       "&amp;SALIDA[[#This Row],[FAMILIA]]</f>
        <v>00186       ES ROBBINS</v>
      </c>
      <c r="K1769">
        <f>VLOOKUP(SALIDA[[#This Row],[CODIGO]],STOCK_STARSOFT[],5,FALSE)</f>
        <v>4.3959429999999999</v>
      </c>
      <c r="L1769">
        <f>SALIDA[[#This Row],[CANTIDAD]]*SALIDA[[#This Row],[PRECIO UND]]</f>
        <v>35.167543999999999</v>
      </c>
    </row>
    <row r="1770" spans="1:12" x14ac:dyDescent="0.25">
      <c r="A1770" s="6" t="s">
        <v>1251</v>
      </c>
      <c r="B1770" s="100" t="str">
        <f>VLOOKUP(SALIDA[[#This Row],[CODIGO]],STOCKSANLUIS[],2,FALSE)</f>
        <v>LAMAS DE PVC ALECO 8X0.08X300  (20 CM X 2MMX 91.44M) STANDARD SMOOTH -170008</v>
      </c>
      <c r="C1770" s="153">
        <v>45994</v>
      </c>
      <c r="D1770">
        <v>91.44</v>
      </c>
      <c r="E1770">
        <f>IF(VLOOKUP(SALIDA[[#This Row],[CODIGO]],STOCKSANLUIS[],6,FALSE)=0,"PRODUCTO SIN STOCK/UBICACIÓN",VLOOKUP(SALIDA[[#This Row],[CODIGO]],STOCKSANLUIS[],6,FALSE))</f>
        <v>91.44</v>
      </c>
      <c r="F1770">
        <f>SALIDA[[#This Row],[CANTIDAD]]/SALIDA[[#This Row],[UND MEDIDA]]</f>
        <v>1</v>
      </c>
      <c r="G1770" t="str">
        <f>VLOOKUP(SALIDA[[#This Row],[CODIGO]],FAMILIAS[],4,FALSE)</f>
        <v>ES ROBBINS</v>
      </c>
      <c r="H1770" s="10" t="str">
        <f>IF(VLOOKUP(SALIDA[[#This Row],[CODIGO]],STOCKSANLUIS[],7,FALSE)=0,"PRODUCTO SIN STOCK/UBICACIÓN",VLOOKUP(SALIDA[[#This Row],[CODIGO]],STOCKSANLUIS[],7,FALSE))</f>
        <v>B/C</v>
      </c>
      <c r="I1770" s="10"/>
      <c r="J1770" t="str">
        <f>SALIDA[[#This Row],[CODIGO]]&amp;"       "&amp;SALIDA[[#This Row],[FAMILIA]]</f>
        <v>01331       ES ROBBINS</v>
      </c>
      <c r="K1770">
        <f>VLOOKUP(SALIDA[[#This Row],[CODIGO]],STOCK_STARSOFT[],5,FALSE)</f>
        <v>1.922936</v>
      </c>
      <c r="L1770">
        <f>SALIDA[[#This Row],[CANTIDAD]]*SALIDA[[#This Row],[PRECIO UND]]</f>
        <v>175.83326783999999</v>
      </c>
    </row>
    <row r="1771" spans="1:12" x14ac:dyDescent="0.25">
      <c r="A1771" s="6" t="s">
        <v>3665</v>
      </c>
      <c r="B1771" s="100" t="str">
        <f>VLOOKUP(SALIDA[[#This Row],[CODIGO]],STOCKSANLUIS[],2,FALSE)</f>
        <v>AGENTE DE LIMPIEZA INTERNA OPTEON SF FLUSH X 4.54 KG - CHEMOURS - REEMPLAZO DEL R141B</v>
      </c>
      <c r="C1771" s="153">
        <v>45994</v>
      </c>
      <c r="D1771">
        <v>3</v>
      </c>
      <c r="E1771">
        <f>IF(VLOOKUP(SALIDA[[#This Row],[CODIGO]],STOCKSANLUIS[],6,FALSE)=0,"PRODUCTO SIN STOCK/UBICACIÓN",VLOOKUP(SALIDA[[#This Row],[CODIGO]],STOCKSANLUIS[],6,FALSE))</f>
        <v>1</v>
      </c>
      <c r="F1771">
        <f>SALIDA[[#This Row],[CANTIDAD]]/SALIDA[[#This Row],[UND MEDIDA]]</f>
        <v>3</v>
      </c>
      <c r="G1771" t="str">
        <f>VLOOKUP(SALIDA[[#This Row],[CODIGO]],FAMILIAS[],4,FALSE)</f>
        <v>THE CHEMOURS</v>
      </c>
      <c r="H1771" s="10" t="str">
        <f>IF(VLOOKUP(SALIDA[[#This Row],[CODIGO]],STOCKSANLUIS[],7,FALSE)=0,"PRODUCTO SIN STOCK/UBICACIÓN",VLOOKUP(SALIDA[[#This Row],[CODIGO]],STOCKSANLUIS[],7,FALSE))</f>
        <v>C</v>
      </c>
      <c r="I1771" s="10"/>
      <c r="J1771" t="str">
        <f>SALIDA[[#This Row],[CODIGO]]&amp;"       "&amp;SALIDA[[#This Row],[FAMILIA]]</f>
        <v>03051       THE CHEMOURS</v>
      </c>
      <c r="K1771">
        <f>VLOOKUP(SALIDA[[#This Row],[CODIGO]],STOCK_STARSOFT[],5,FALSE)</f>
        <v>91.188703000000004</v>
      </c>
      <c r="L1771">
        <f>SALIDA[[#This Row],[CANTIDAD]]*SALIDA[[#This Row],[PRECIO UND]]</f>
        <v>273.56610899999998</v>
      </c>
    </row>
    <row r="1772" spans="1:12" x14ac:dyDescent="0.25">
      <c r="A1772" s="6" t="s">
        <v>3345</v>
      </c>
      <c r="B1772" s="100" t="str">
        <f>VLOOKUP(SALIDA[[#This Row],[CODIGO]],STOCKSANLUIS[],2,FALSE)</f>
        <v>GAS REFRIGERANTE R407C -11.3KG ICELOONG</v>
      </c>
      <c r="C1772" s="153">
        <v>45994</v>
      </c>
      <c r="D1772">
        <v>3</v>
      </c>
      <c r="E1772">
        <f>IF(VLOOKUP(SALIDA[[#This Row],[CODIGO]],STOCKSANLUIS[],6,FALSE)=0,"PRODUCTO SIN STOCK/UBICACIÓN",VLOOKUP(SALIDA[[#This Row],[CODIGO]],STOCKSANLUIS[],6,FALSE))</f>
        <v>1</v>
      </c>
      <c r="F1772">
        <f>SALIDA[[#This Row],[CANTIDAD]]/SALIDA[[#This Row],[UND MEDIDA]]</f>
        <v>3</v>
      </c>
      <c r="G1772" t="str">
        <f>VLOOKUP(SALIDA[[#This Row],[CODIGO]],FAMILIAS[],4,FALSE)</f>
        <v>ZHEJIANG YONGHE</v>
      </c>
      <c r="H1772" s="10" t="str">
        <f>IF(VLOOKUP(SALIDA[[#This Row],[CODIGO]],STOCKSANLUIS[],7,FALSE)=0,"PRODUCTO SIN STOCK/UBICACIÓN",VLOOKUP(SALIDA[[#This Row],[CODIGO]],STOCKSANLUIS[],7,FALSE))</f>
        <v>B</v>
      </c>
      <c r="I1772" s="10"/>
      <c r="J1772" t="str">
        <f>SALIDA[[#This Row],[CODIGO]]&amp;"       "&amp;SALIDA[[#This Row],[FAMILIA]]</f>
        <v>02754       ZHEJIANG YONGHE</v>
      </c>
      <c r="K1772">
        <f>VLOOKUP(SALIDA[[#This Row],[CODIGO]],STOCK_STARSOFT[],5,FALSE)</f>
        <v>89.9</v>
      </c>
      <c r="L1772">
        <f>SALIDA[[#This Row],[CANTIDAD]]*SALIDA[[#This Row],[PRECIO UND]]</f>
        <v>269.70000000000005</v>
      </c>
    </row>
    <row r="1773" spans="1:12" x14ac:dyDescent="0.25">
      <c r="A1773" s="6" t="s">
        <v>441</v>
      </c>
      <c r="B1773" s="100" t="str">
        <f>VLOOKUP(SALIDA[[#This Row],[CODIGO]],STOCKSANLUIS[],2,FALSE)</f>
        <v>ACEITE MINERAL 4G SUPER - 1 GALON - BVA</v>
      </c>
      <c r="C1773" s="153">
        <v>45994</v>
      </c>
      <c r="D1773">
        <v>1</v>
      </c>
      <c r="E1773">
        <f>IF(VLOOKUP(SALIDA[[#This Row],[CODIGO]],STOCKSANLUIS[],6,FALSE)=0,"PRODUCTO SIN STOCK/UBICACIÓN",VLOOKUP(SALIDA[[#This Row],[CODIGO]],STOCKSANLUIS[],6,FALSE))</f>
        <v>1</v>
      </c>
      <c r="F1773">
        <f>SALIDA[[#This Row],[CANTIDAD]]/SALIDA[[#This Row],[UND MEDIDA]]</f>
        <v>1</v>
      </c>
      <c r="G1773" t="str">
        <f>VLOOKUP(SALIDA[[#This Row],[CODIGO]],FAMILIAS[],4,FALSE)</f>
        <v>BVA</v>
      </c>
      <c r="H1773" s="10" t="str">
        <f>IF(VLOOKUP(SALIDA[[#This Row],[CODIGO]],STOCKSANLUIS[],7,FALSE)=0,"PRODUCTO SIN STOCK/UBICACIÓN",VLOOKUP(SALIDA[[#This Row],[CODIGO]],STOCKSANLUIS[],7,FALSE))</f>
        <v>C</v>
      </c>
      <c r="I1773" s="10"/>
      <c r="J1773" t="str">
        <f>SALIDA[[#This Row],[CODIGO]]&amp;"       "&amp;SALIDA[[#This Row],[FAMILIA]]</f>
        <v>00354       BVA</v>
      </c>
      <c r="K1773">
        <f>VLOOKUP(SALIDA[[#This Row],[CODIGO]],STOCK_STARSOFT[],5,FALSE)</f>
        <v>16.651125</v>
      </c>
      <c r="L1773">
        <f>SALIDA[[#This Row],[CANTIDAD]]*SALIDA[[#This Row],[PRECIO UND]]</f>
        <v>16.651125</v>
      </c>
    </row>
    <row r="1774" spans="1:12" x14ac:dyDescent="0.25">
      <c r="A1774" s="6" t="s">
        <v>1073</v>
      </c>
      <c r="B1774" s="100" t="str">
        <f>VLOOKUP(SALIDA[[#This Row],[CODIGO]],STOCKSANLUIS[],2,FALSE)</f>
        <v>GAS MAP BERNZOMATIC  - WORTHINGTON 14.1 OZ</v>
      </c>
      <c r="C1774" s="153">
        <v>45994</v>
      </c>
      <c r="D1774">
        <v>1</v>
      </c>
      <c r="E1774">
        <f>IF(VLOOKUP(SALIDA[[#This Row],[CODIGO]],STOCKSANLUIS[],6,FALSE)=0,"PRODUCTO SIN STOCK/UBICACIÓN",VLOOKUP(SALIDA[[#This Row],[CODIGO]],STOCKSANLUIS[],6,FALSE))</f>
        <v>1</v>
      </c>
      <c r="F1774">
        <f>SALIDA[[#This Row],[CANTIDAD]]/SALIDA[[#This Row],[UND MEDIDA]]</f>
        <v>1</v>
      </c>
      <c r="G1774" t="str">
        <f>VLOOKUP(SALIDA[[#This Row],[CODIGO]],FAMILIAS[],4,FALSE)</f>
        <v>WORTHINGTON</v>
      </c>
      <c r="H1774" s="10" t="str">
        <f>IF(VLOOKUP(SALIDA[[#This Row],[CODIGO]],STOCKSANLUIS[],7,FALSE)=0,"PRODUCTO SIN STOCK/UBICACIÓN",VLOOKUP(SALIDA[[#This Row],[CODIGO]],STOCKSANLUIS[],7,FALSE))</f>
        <v>C</v>
      </c>
      <c r="I1774" s="10"/>
      <c r="J1774" t="str">
        <f>SALIDA[[#This Row],[CODIGO]]&amp;"       "&amp;SALIDA[[#This Row],[FAMILIA]]</f>
        <v>01167       WORTHINGTON</v>
      </c>
      <c r="K1774">
        <f>VLOOKUP(SALIDA[[#This Row],[CODIGO]],STOCK_STARSOFT[],5,FALSE)</f>
        <v>3.829685</v>
      </c>
      <c r="L1774">
        <f>SALIDA[[#This Row],[CANTIDAD]]*SALIDA[[#This Row],[PRECIO UND]]</f>
        <v>3.829685</v>
      </c>
    </row>
    <row r="1775" spans="1:12" x14ac:dyDescent="0.25">
      <c r="A1775" s="6" t="s">
        <v>2928</v>
      </c>
      <c r="B1775" s="100" t="str">
        <f>VLOOKUP(SALIDA[[#This Row],[CODIGO]],STOCKSANLUIS[],2,FALSE)</f>
        <v>TERMOMETRO INFRA ROJO LASER - WH380 - EVERWELL</v>
      </c>
      <c r="C1775" s="153">
        <v>45994</v>
      </c>
      <c r="D1775">
        <v>1</v>
      </c>
      <c r="E1775">
        <f>IF(VLOOKUP(SALIDA[[#This Row],[CODIGO]],STOCKSANLUIS[],6,FALSE)=0,"PRODUCTO SIN STOCK/UBICACIÓN",VLOOKUP(SALIDA[[#This Row],[CODIGO]],STOCKSANLUIS[],6,FALSE))</f>
        <v>1</v>
      </c>
      <c r="F1775">
        <f>SALIDA[[#This Row],[CANTIDAD]]/SALIDA[[#This Row],[UND MEDIDA]]</f>
        <v>1</v>
      </c>
      <c r="G1775" t="str">
        <f>VLOOKUP(SALIDA[[#This Row],[CODIGO]],FAMILIAS[],4,FALSE)</f>
        <v>EVERWELL</v>
      </c>
      <c r="H1775" s="10" t="str">
        <f>IF(VLOOKUP(SALIDA[[#This Row],[CODIGO]],STOCKSANLUIS[],7,FALSE)=0,"PRODUCTO SIN STOCK/UBICACIÓN",VLOOKUP(SALIDA[[#This Row],[CODIGO]],STOCKSANLUIS[],7,FALSE))</f>
        <v>A</v>
      </c>
      <c r="I1775" s="10"/>
      <c r="J1775" t="str">
        <f>SALIDA[[#This Row],[CODIGO]]&amp;"       "&amp;SALIDA[[#This Row],[FAMILIA]]</f>
        <v>02392       EVERWELL</v>
      </c>
      <c r="K1775">
        <f>VLOOKUP(SALIDA[[#This Row],[CODIGO]],STOCK_STARSOFT[],5,FALSE)</f>
        <v>12.480423</v>
      </c>
      <c r="L1775">
        <f>SALIDA[[#This Row],[CANTIDAD]]*SALIDA[[#This Row],[PRECIO UND]]</f>
        <v>12.480423</v>
      </c>
    </row>
    <row r="1776" spans="1:12" x14ac:dyDescent="0.25">
      <c r="A1776" s="6" t="s">
        <v>3347</v>
      </c>
      <c r="B1776" s="100" t="str">
        <f>VLOOKUP(SALIDA[[#This Row],[CODIGO]],STOCKSANLUIS[],2,FALSE)</f>
        <v>GAS REFRIGERANTE R507 -11.3KG ICELOONG</v>
      </c>
      <c r="C1776" s="153">
        <v>45995</v>
      </c>
      <c r="D1776">
        <v>1</v>
      </c>
      <c r="E1776">
        <f>IF(VLOOKUP(SALIDA[[#This Row],[CODIGO]],STOCKSANLUIS[],6,FALSE)=0,"PRODUCTO SIN STOCK/UBICACIÓN",VLOOKUP(SALIDA[[#This Row],[CODIGO]],STOCKSANLUIS[],6,FALSE))</f>
        <v>1</v>
      </c>
      <c r="F1776">
        <f>SALIDA[[#This Row],[CANTIDAD]]/SALIDA[[#This Row],[UND MEDIDA]]</f>
        <v>1</v>
      </c>
      <c r="G1776" t="str">
        <f>VLOOKUP(SALIDA[[#This Row],[CODIGO]],FAMILIAS[],4,FALSE)</f>
        <v>ZHEJIANG YONGHE</v>
      </c>
      <c r="H1776" s="10" t="str">
        <f>IF(VLOOKUP(SALIDA[[#This Row],[CODIGO]],STOCKSANLUIS[],7,FALSE)=0,"PRODUCTO SIN STOCK/UBICACIÓN",VLOOKUP(SALIDA[[#This Row],[CODIGO]],STOCKSANLUIS[],7,FALSE))</f>
        <v>C</v>
      </c>
      <c r="I1776" s="10"/>
      <c r="J1776" t="str">
        <f>SALIDA[[#This Row],[CODIGO]]&amp;"       "&amp;SALIDA[[#This Row],[FAMILIA]]</f>
        <v>02755       ZHEJIANG YONGHE</v>
      </c>
      <c r="K1776">
        <f>VLOOKUP(SALIDA[[#This Row],[CODIGO]],STOCK_STARSOFT[],5,FALSE)</f>
        <v>55.968114</v>
      </c>
      <c r="L1776">
        <f>SALIDA[[#This Row],[CANTIDAD]]*SALIDA[[#This Row],[PRECIO UND]]</f>
        <v>55.968114</v>
      </c>
    </row>
    <row r="1777" spans="1:12" x14ac:dyDescent="0.25">
      <c r="A1777" s="6" t="s">
        <v>19300</v>
      </c>
      <c r="B1777" s="100" t="str">
        <f>VLOOKUP(SALIDA[[#This Row],[CODIGO]],STOCKSANLUIS[],2,FALSE)</f>
        <v>CINTA ADHESIVA FOAM QTF-230E - 1/8" X 2" X 32.8´ (3MM X 50MM X 10M) - EVERFROST - HIGH QUALITY</v>
      </c>
      <c r="C1777" s="153">
        <v>45995</v>
      </c>
      <c r="D1777">
        <v>5</v>
      </c>
      <c r="E1777">
        <f>IF(VLOOKUP(SALIDA[[#This Row],[CODIGO]],STOCKSANLUIS[],6,FALSE)=0,"PRODUCTO SIN STOCK/UBICACIÓN",VLOOKUP(SALIDA[[#This Row],[CODIGO]],STOCKSANLUIS[],6,FALSE))</f>
        <v>1</v>
      </c>
      <c r="F1777">
        <f>SALIDA[[#This Row],[CANTIDAD]]/SALIDA[[#This Row],[UND MEDIDA]]</f>
        <v>5</v>
      </c>
      <c r="G1777" t="str">
        <f>VLOOKUP(SALIDA[[#This Row],[CODIGO]],FAMILIAS[],4,FALSE)</f>
        <v>EVERFROST</v>
      </c>
      <c r="H1777" s="10" t="str">
        <f>IF(VLOOKUP(SALIDA[[#This Row],[CODIGO]],STOCKSANLUIS[],7,FALSE)=0,"PRODUCTO SIN STOCK/UBICACIÓN",VLOOKUP(SALIDA[[#This Row],[CODIGO]],STOCKSANLUIS[],7,FALSE))</f>
        <v>C</v>
      </c>
      <c r="I1777" s="10"/>
      <c r="J1777" t="str">
        <f>SALIDA[[#This Row],[CODIGO]]&amp;"       "&amp;SALIDA[[#This Row],[FAMILIA]]</f>
        <v>03490       EVERFROST</v>
      </c>
      <c r="K1777">
        <f>VLOOKUP(SALIDA[[#This Row],[CODIGO]],STOCK_STARSOFT[],5,FALSE)</f>
        <v>1.3047420000000001</v>
      </c>
      <c r="L1777">
        <f>SALIDA[[#This Row],[CANTIDAD]]*SALIDA[[#This Row],[PRECIO UND]]</f>
        <v>6.5237100000000003</v>
      </c>
    </row>
    <row r="1778" spans="1:12" x14ac:dyDescent="0.25">
      <c r="A1778" s="6" t="s">
        <v>3758</v>
      </c>
      <c r="B1778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1778" s="153">
        <v>45994</v>
      </c>
      <c r="D1778">
        <v>1</v>
      </c>
      <c r="E1778">
        <f>IF(VLOOKUP(SALIDA[[#This Row],[CODIGO]],STOCKSANLUIS[],6,FALSE)=0,"PRODUCTO SIN STOCK/UBICACIÓN",VLOOKUP(SALIDA[[#This Row],[CODIGO]],STOCKSANLUIS[],6,FALSE))</f>
        <v>1</v>
      </c>
      <c r="F1778">
        <f>SALIDA[[#This Row],[CANTIDAD]]/SALIDA[[#This Row],[UND MEDIDA]]</f>
        <v>1</v>
      </c>
      <c r="G1778" t="str">
        <f>VLOOKUP(SALIDA[[#This Row],[CODIGO]],FAMILIAS[],4,FALSE)</f>
        <v>TEMP BLUE</v>
      </c>
      <c r="H1778" s="10" t="str">
        <f>IF(VLOOKUP(SALIDA[[#This Row],[CODIGO]],STOCKSANLUIS[],7,FALSE)=0,"PRODUCTO SIN STOCK/UBICACIÓN",VLOOKUP(SALIDA[[#This Row],[CODIGO]],STOCKSANLUIS[],7,FALSE))</f>
        <v>B</v>
      </c>
      <c r="I1778" s="10"/>
      <c r="J1778" t="str">
        <f>SALIDA[[#This Row],[CODIGO]]&amp;"       "&amp;SALIDA[[#This Row],[FAMILIA]]</f>
        <v>03156       TEMP BLUE</v>
      </c>
      <c r="K1778">
        <f>VLOOKUP(SALIDA[[#This Row],[CODIGO]],STOCK_STARSOFT[],5,FALSE)</f>
        <v>364.48966100000001</v>
      </c>
      <c r="L1778">
        <f>SALIDA[[#This Row],[CANTIDAD]]*SALIDA[[#This Row],[PRECIO UND]]</f>
        <v>364.48966100000001</v>
      </c>
    </row>
    <row r="1779" spans="1:12" x14ac:dyDescent="0.25">
      <c r="A1779" s="6" t="s">
        <v>3098</v>
      </c>
      <c r="B1779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1779" s="153">
        <v>45994</v>
      </c>
      <c r="D1779">
        <v>1</v>
      </c>
      <c r="E1779">
        <f>IF(VLOOKUP(SALIDA[[#This Row],[CODIGO]],STOCKSANLUIS[],6,FALSE)=0,"PRODUCTO SIN STOCK/UBICACIÓN",VLOOKUP(SALIDA[[#This Row],[CODIGO]],STOCKSANLUIS[],6,FALSE))</f>
        <v>1</v>
      </c>
      <c r="F1779">
        <f>SALIDA[[#This Row],[CANTIDAD]]/SALIDA[[#This Row],[UND MEDIDA]]</f>
        <v>1</v>
      </c>
      <c r="G1779" t="str">
        <f>VLOOKUP(SALIDA[[#This Row],[CODIGO]],FAMILIAS[],4,FALSE)</f>
        <v>TEMP BLUE</v>
      </c>
      <c r="H1779" s="10" t="str">
        <f>IF(VLOOKUP(SALIDA[[#This Row],[CODIGO]],STOCKSANLUIS[],7,FALSE)=0,"PRODUCTO SIN STOCK/UBICACIÓN",VLOOKUP(SALIDA[[#This Row],[CODIGO]],STOCKSANLUIS[],7,FALSE))</f>
        <v>B</v>
      </c>
      <c r="I1779" s="10"/>
      <c r="J1779" t="str">
        <f>SALIDA[[#This Row],[CODIGO]]&amp;"       "&amp;SALIDA[[#This Row],[FAMILIA]]</f>
        <v>02496       TEMP BLUE</v>
      </c>
      <c r="K1779">
        <f>VLOOKUP(SALIDA[[#This Row],[CODIGO]],STOCK_STARSOFT[],5,FALSE)</f>
        <v>310.31848400000001</v>
      </c>
      <c r="L1779">
        <f>SALIDA[[#This Row],[CANTIDAD]]*SALIDA[[#This Row],[PRECIO UND]]</f>
        <v>310.31848400000001</v>
      </c>
    </row>
    <row r="1780" spans="1:12" x14ac:dyDescent="0.25">
      <c r="A1780" s="6" t="s">
        <v>3212</v>
      </c>
      <c r="B1780" s="100" t="str">
        <f>VLOOKUP(SALIDA[[#This Row],[CODIGO]],STOCKSANLUIS[],2,FALSE)</f>
        <v>COMPRESOR HERMETICO DANFOSS MTZ19 - 1.5HP - 220V/1F/60HZ -R-134A/404A/507A/407C (NO INC. KIT DE ARRANQ. 02 VALV. V06 Y RESIST. DE CARTER)</v>
      </c>
      <c r="C1780" s="153">
        <v>45995</v>
      </c>
      <c r="D1780">
        <v>1</v>
      </c>
      <c r="E1780">
        <f>IF(VLOOKUP(SALIDA[[#This Row],[CODIGO]],STOCKSANLUIS[],6,FALSE)=0,"PRODUCTO SIN STOCK/UBICACIÓN",VLOOKUP(SALIDA[[#This Row],[CODIGO]],STOCKSANLUIS[],6,FALSE))</f>
        <v>1</v>
      </c>
      <c r="F1780">
        <f>SALIDA[[#This Row],[CANTIDAD]]/SALIDA[[#This Row],[UND MEDIDA]]</f>
        <v>1</v>
      </c>
      <c r="G1780" t="str">
        <f>VLOOKUP(SALIDA[[#This Row],[CODIGO]],FAMILIAS[],4,FALSE)</f>
        <v>DANFOSS</v>
      </c>
      <c r="H1780" s="10" t="str">
        <f>IF(VLOOKUP(SALIDA[[#This Row],[CODIGO]],STOCKSANLUIS[],7,FALSE)=0,"PRODUCTO SIN STOCK/UBICACIÓN",VLOOKUP(SALIDA[[#This Row],[CODIGO]],STOCKSANLUIS[],7,FALSE))</f>
        <v>C</v>
      </c>
      <c r="I1780" s="10" t="s">
        <v>19536</v>
      </c>
      <c r="J1780" t="str">
        <f>SALIDA[[#This Row],[CODIGO]]&amp;"       "&amp;SALIDA[[#This Row],[FAMILIA]]</f>
        <v>02595       DANFOSS</v>
      </c>
      <c r="K1780">
        <f>VLOOKUP(SALIDA[[#This Row],[CODIGO]],STOCK_STARSOFT[],5,FALSE)</f>
        <v>368.1</v>
      </c>
      <c r="L1780">
        <f>SALIDA[[#This Row],[CANTIDAD]]*SALIDA[[#This Row],[PRECIO UND]]</f>
        <v>368.1</v>
      </c>
    </row>
    <row r="1781" spans="1:12" x14ac:dyDescent="0.25">
      <c r="A1781" s="6" t="s">
        <v>931</v>
      </c>
      <c r="B1781" s="100" t="str">
        <f>VLOOKUP(SALIDA[[#This Row],[CODIGO]],STOCKSANLUIS[],2,FALSE)</f>
        <v>ACEITE POLIOLESTER POE 32 - 1 GALON - BVA</v>
      </c>
      <c r="C1781" s="153">
        <v>45995</v>
      </c>
      <c r="D1781">
        <v>2</v>
      </c>
      <c r="E1781">
        <f>IF(VLOOKUP(SALIDA[[#This Row],[CODIGO]],STOCKSANLUIS[],6,FALSE)=0,"PRODUCTO SIN STOCK/UBICACIÓN",VLOOKUP(SALIDA[[#This Row],[CODIGO]],STOCKSANLUIS[],6,FALSE))</f>
        <v>1</v>
      </c>
      <c r="F1781">
        <f>SALIDA[[#This Row],[CANTIDAD]]/SALIDA[[#This Row],[UND MEDIDA]]</f>
        <v>2</v>
      </c>
      <c r="G1781" t="str">
        <f>VLOOKUP(SALIDA[[#This Row],[CODIGO]],FAMILIAS[],4,FALSE)</f>
        <v>BVA</v>
      </c>
      <c r="H1781" s="10" t="str">
        <f>IF(VLOOKUP(SALIDA[[#This Row],[CODIGO]],STOCKSANLUIS[],7,FALSE)=0,"PRODUCTO SIN STOCK/UBICACIÓN",VLOOKUP(SALIDA[[#This Row],[CODIGO]],STOCKSANLUIS[],7,FALSE))</f>
        <v>C</v>
      </c>
      <c r="I1781" s="10"/>
      <c r="J1781" t="str">
        <f>SALIDA[[#This Row],[CODIGO]]&amp;"       "&amp;SALIDA[[#This Row],[FAMILIA]]</f>
        <v>00987       BVA</v>
      </c>
      <c r="K1781">
        <f>VLOOKUP(SALIDA[[#This Row],[CODIGO]],STOCK_STARSOFT[],5,FALSE)</f>
        <v>47.466326000000002</v>
      </c>
      <c r="L1781">
        <f>SALIDA[[#This Row],[CANTIDAD]]*SALIDA[[#This Row],[PRECIO UND]]</f>
        <v>94.932652000000004</v>
      </c>
    </row>
    <row r="1782" spans="1:12" x14ac:dyDescent="0.25">
      <c r="A1782" s="6" t="s">
        <v>867</v>
      </c>
      <c r="B1782" s="100" t="str">
        <f>VLOOKUP(SALIDA[[#This Row],[CODIGO]],STOCKSANLUIS[],2,FALSE)</f>
        <v>ACEITE POLIOLESTER POE 68 - 1 GALON - BVA</v>
      </c>
      <c r="C1782" s="153">
        <v>45995</v>
      </c>
      <c r="D1782">
        <v>2</v>
      </c>
      <c r="E1782">
        <f>IF(VLOOKUP(SALIDA[[#This Row],[CODIGO]],STOCKSANLUIS[],6,FALSE)=0,"PRODUCTO SIN STOCK/UBICACIÓN",VLOOKUP(SALIDA[[#This Row],[CODIGO]],STOCKSANLUIS[],6,FALSE))</f>
        <v>1</v>
      </c>
      <c r="F1782">
        <f>SALIDA[[#This Row],[CANTIDAD]]/SALIDA[[#This Row],[UND MEDIDA]]</f>
        <v>2</v>
      </c>
      <c r="G1782" t="str">
        <f>VLOOKUP(SALIDA[[#This Row],[CODIGO]],FAMILIAS[],4,FALSE)</f>
        <v>BVA</v>
      </c>
      <c r="H1782" s="10" t="str">
        <f>IF(VLOOKUP(SALIDA[[#This Row],[CODIGO]],STOCKSANLUIS[],7,FALSE)=0,"PRODUCTO SIN STOCK/UBICACIÓN",VLOOKUP(SALIDA[[#This Row],[CODIGO]],STOCKSANLUIS[],7,FALSE))</f>
        <v>C</v>
      </c>
      <c r="I1782" s="10"/>
      <c r="J1782" t="str">
        <f>SALIDA[[#This Row],[CODIGO]]&amp;"       "&amp;SALIDA[[#This Row],[FAMILIA]]</f>
        <v>00945       BVA</v>
      </c>
      <c r="K1782">
        <f>VLOOKUP(SALIDA[[#This Row],[CODIGO]],STOCK_STARSOFT[],5,FALSE)</f>
        <v>50.009718999999997</v>
      </c>
      <c r="L1782">
        <f>SALIDA[[#This Row],[CANTIDAD]]*SALIDA[[#This Row],[PRECIO UND]]</f>
        <v>100.01943799999999</v>
      </c>
    </row>
    <row r="1783" spans="1:12" x14ac:dyDescent="0.25">
      <c r="A1783" s="6" t="s">
        <v>189</v>
      </c>
      <c r="B1783" s="100" t="str">
        <f>VLOOKUP(SALIDA[[#This Row],[CODIGO]],STOCKSANLUIS[],2,FALSE)</f>
        <v>PRESOSTATO DE ALTA DANFOSS KP-5 - R/AUTOMATICO - 060-117166</v>
      </c>
      <c r="C1783" s="153">
        <v>45995</v>
      </c>
      <c r="D1783">
        <v>2</v>
      </c>
      <c r="E1783">
        <f>IF(VLOOKUP(SALIDA[[#This Row],[CODIGO]],STOCKSANLUIS[],6,FALSE)=0,"PRODUCTO SIN STOCK/UBICACIÓN",VLOOKUP(SALIDA[[#This Row],[CODIGO]],STOCKSANLUIS[],6,FALSE))</f>
        <v>1</v>
      </c>
      <c r="F1783">
        <f>SALIDA[[#This Row],[CANTIDAD]]/SALIDA[[#This Row],[UND MEDIDA]]</f>
        <v>2</v>
      </c>
      <c r="G1783" t="str">
        <f>VLOOKUP(SALIDA[[#This Row],[CODIGO]],FAMILIAS[],4,FALSE)</f>
        <v>DANFOSS</v>
      </c>
      <c r="H1783" s="10" t="str">
        <f>IF(VLOOKUP(SALIDA[[#This Row],[CODIGO]],STOCKSANLUIS[],7,FALSE)=0,"PRODUCTO SIN STOCK/UBICACIÓN",VLOOKUP(SALIDA[[#This Row],[CODIGO]],STOCKSANLUIS[],7,FALSE))</f>
        <v>A</v>
      </c>
      <c r="I1783" s="10"/>
      <c r="J1783" t="str">
        <f>SALIDA[[#This Row],[CODIGO]]&amp;"       "&amp;SALIDA[[#This Row],[FAMILIA]]</f>
        <v>00134       DANFOSS</v>
      </c>
      <c r="K1783">
        <f>VLOOKUP(SALIDA[[#This Row],[CODIGO]],STOCK_STARSOFT[],5,FALSE)</f>
        <v>13.60833</v>
      </c>
      <c r="L1783">
        <f>SALIDA[[#This Row],[CANTIDAD]]*SALIDA[[#This Row],[PRECIO UND]]</f>
        <v>27.216660000000001</v>
      </c>
    </row>
    <row r="1784" spans="1:12" x14ac:dyDescent="0.25">
      <c r="A1784" s="6" t="s">
        <v>3802</v>
      </c>
      <c r="B1784" s="100" t="str">
        <f>VLOOKUP(SALIDA[[#This Row],[CODIGO]],STOCKSANLUIS[],2,FALSE)</f>
        <v>GAS REFRIGERANTE R134A - 13.6KG FLYER</v>
      </c>
      <c r="C1784" s="153">
        <v>45995</v>
      </c>
      <c r="D1784">
        <v>1</v>
      </c>
      <c r="E1784">
        <f>IF(VLOOKUP(SALIDA[[#This Row],[CODIGO]],STOCKSANLUIS[],6,FALSE)=0,"PRODUCTO SIN STOCK/UBICACIÓN",VLOOKUP(SALIDA[[#This Row],[CODIGO]],STOCKSANLUIS[],6,FALSE))</f>
        <v>1</v>
      </c>
      <c r="F1784">
        <f>SALIDA[[#This Row],[CANTIDAD]]/SALIDA[[#This Row],[UND MEDIDA]]</f>
        <v>1</v>
      </c>
      <c r="G1784" t="str">
        <f>VLOOKUP(SALIDA[[#This Row],[CODIGO]],FAMILIAS[],4,FALSE)</f>
        <v>FLYER</v>
      </c>
      <c r="H1784" s="10" t="str">
        <f>IF(VLOOKUP(SALIDA[[#This Row],[CODIGO]],STOCKSANLUIS[],7,FALSE)=0,"PRODUCTO SIN STOCK/UBICACIÓN",VLOOKUP(SALIDA[[#This Row],[CODIGO]],STOCKSANLUIS[],7,FALSE))</f>
        <v>B</v>
      </c>
      <c r="I1784" s="10"/>
      <c r="J1784" t="str">
        <f>SALIDA[[#This Row],[CODIGO]]&amp;"       "&amp;SALIDA[[#This Row],[FAMILIA]]</f>
        <v>03241       FLYER</v>
      </c>
      <c r="K1784">
        <f>VLOOKUP(SALIDA[[#This Row],[CODIGO]],STOCK_STARSOFT[],5,FALSE)</f>
        <v>91.697573000000006</v>
      </c>
      <c r="L1784">
        <f>SALIDA[[#This Row],[CANTIDAD]]*SALIDA[[#This Row],[PRECIO UND]]</f>
        <v>91.697573000000006</v>
      </c>
    </row>
    <row r="1785" spans="1:12" x14ac:dyDescent="0.25">
      <c r="A1785" s="6" t="s">
        <v>3882</v>
      </c>
      <c r="B1785" s="100" t="str">
        <f>VLOOKUP(SALIDA[[#This Row],[CODIGO]],STOCKSANLUIS[],2,FALSE)</f>
        <v>GAS MAPP PRO X 0.400 GR  -  (TAPA CON VALVULA) - ICELOONG</v>
      </c>
      <c r="C1785" s="153">
        <v>45995</v>
      </c>
      <c r="D1785">
        <v>60</v>
      </c>
      <c r="E1785">
        <f>IF(VLOOKUP(SALIDA[[#This Row],[CODIGO]],STOCKSANLUIS[],6,FALSE)=0,"PRODUCTO SIN STOCK/UBICACIÓN",VLOOKUP(SALIDA[[#This Row],[CODIGO]],STOCKSANLUIS[],6,FALSE))</f>
        <v>1</v>
      </c>
      <c r="F1785">
        <f>SALIDA[[#This Row],[CANTIDAD]]/SALIDA[[#This Row],[UND MEDIDA]]</f>
        <v>60</v>
      </c>
      <c r="G1785" t="str">
        <f>VLOOKUP(SALIDA[[#This Row],[CODIGO]],FAMILIAS[],4,FALSE)</f>
        <v>ZHEJIANG YONGHE</v>
      </c>
      <c r="H1785" s="10" t="str">
        <f>IF(VLOOKUP(SALIDA[[#This Row],[CODIGO]],STOCKSANLUIS[],7,FALSE)=0,"PRODUCTO SIN STOCK/UBICACIÓN",VLOOKUP(SALIDA[[#This Row],[CODIGO]],STOCKSANLUIS[],7,FALSE))</f>
        <v>C</v>
      </c>
      <c r="I1785" s="10" t="s">
        <v>19536</v>
      </c>
      <c r="J1785" t="str">
        <f>SALIDA[[#This Row],[CODIGO]]&amp;"       "&amp;SALIDA[[#This Row],[FAMILIA]]</f>
        <v>03346       ZHEJIANG YONGHE</v>
      </c>
      <c r="K1785">
        <f>VLOOKUP(SALIDA[[#This Row],[CODIGO]],STOCK_STARSOFT[],5,FALSE)</f>
        <v>2.6010529999999998</v>
      </c>
      <c r="L1785">
        <f>SALIDA[[#This Row],[CANTIDAD]]*SALIDA[[#This Row],[PRECIO UND]]</f>
        <v>156.06317999999999</v>
      </c>
    </row>
    <row r="1786" spans="1:12" x14ac:dyDescent="0.25">
      <c r="A1786" s="6" t="s">
        <v>2050</v>
      </c>
      <c r="B1786" s="100" t="str">
        <f>VLOOKUP(SALIDA[[#This Row],[CODIGO]],STOCKSANLUIS[],2,FALSE)</f>
        <v>TRANSDUCTOR DE PRESION SB-69-100A - FULL GAUGE - (PARA PCT-100-120-410)</v>
      </c>
      <c r="C1786" s="153">
        <v>45995</v>
      </c>
      <c r="D1786">
        <v>1</v>
      </c>
      <c r="E1786">
        <f>IF(VLOOKUP(SALIDA[[#This Row],[CODIGO]],STOCKSANLUIS[],6,FALSE)=0,"PRODUCTO SIN STOCK/UBICACIÓN",VLOOKUP(SALIDA[[#This Row],[CODIGO]],STOCKSANLUIS[],6,FALSE))</f>
        <v>1</v>
      </c>
      <c r="F1786">
        <f>SALIDA[[#This Row],[CANTIDAD]]/SALIDA[[#This Row],[UND MEDIDA]]</f>
        <v>1</v>
      </c>
      <c r="G1786" t="str">
        <f>VLOOKUP(SALIDA[[#This Row],[CODIGO]],FAMILIAS[],4,FALSE)</f>
        <v>FULL GAUGE</v>
      </c>
      <c r="H1786" s="10" t="str">
        <f>IF(VLOOKUP(SALIDA[[#This Row],[CODIGO]],STOCKSANLUIS[],7,FALSE)=0,"PRODUCTO SIN STOCK/UBICACIÓN",VLOOKUP(SALIDA[[#This Row],[CODIGO]],STOCKSANLUIS[],7,FALSE))</f>
        <v>A</v>
      </c>
      <c r="I1786" s="10" t="s">
        <v>19536</v>
      </c>
      <c r="J1786" t="str">
        <f>SALIDA[[#This Row],[CODIGO]]&amp;"       "&amp;SALIDA[[#This Row],[FAMILIA]]</f>
        <v>01804       FULL GAUGE</v>
      </c>
      <c r="K1786">
        <f>VLOOKUP(SALIDA[[#This Row],[CODIGO]],STOCK_STARSOFT[],5,FALSE)</f>
        <v>60.865589999999997</v>
      </c>
      <c r="L1786">
        <f>SALIDA[[#This Row],[CANTIDAD]]*SALIDA[[#This Row],[PRECIO UND]]</f>
        <v>60.865589999999997</v>
      </c>
    </row>
    <row r="1787" spans="1:12" x14ac:dyDescent="0.25">
      <c r="A1787" s="6" t="s">
        <v>867</v>
      </c>
      <c r="B1787" s="100" t="str">
        <f>VLOOKUP(SALIDA[[#This Row],[CODIGO]],STOCKSANLUIS[],2,FALSE)</f>
        <v>ACEITE POLIOLESTER POE 68 - 1 GALON - BVA</v>
      </c>
      <c r="C1787" s="153">
        <v>45995</v>
      </c>
      <c r="D1787">
        <v>1</v>
      </c>
      <c r="E1787">
        <f>IF(VLOOKUP(SALIDA[[#This Row],[CODIGO]],STOCKSANLUIS[],6,FALSE)=0,"PRODUCTO SIN STOCK/UBICACIÓN",VLOOKUP(SALIDA[[#This Row],[CODIGO]],STOCKSANLUIS[],6,FALSE))</f>
        <v>1</v>
      </c>
      <c r="F1787">
        <f>SALIDA[[#This Row],[CANTIDAD]]/SALIDA[[#This Row],[UND MEDIDA]]</f>
        <v>1</v>
      </c>
      <c r="G1787" t="str">
        <f>VLOOKUP(SALIDA[[#This Row],[CODIGO]],FAMILIAS[],4,FALSE)</f>
        <v>BVA</v>
      </c>
      <c r="H1787" s="10" t="str">
        <f>IF(VLOOKUP(SALIDA[[#This Row],[CODIGO]],STOCKSANLUIS[],7,FALSE)=0,"PRODUCTO SIN STOCK/UBICACIÓN",VLOOKUP(SALIDA[[#This Row],[CODIGO]],STOCKSANLUIS[],7,FALSE))</f>
        <v>C</v>
      </c>
      <c r="I1787" s="10"/>
      <c r="J1787" t="str">
        <f>SALIDA[[#This Row],[CODIGO]]&amp;"       "&amp;SALIDA[[#This Row],[FAMILIA]]</f>
        <v>00945       BVA</v>
      </c>
      <c r="K1787">
        <f>VLOOKUP(SALIDA[[#This Row],[CODIGO]],STOCK_STARSOFT[],5,FALSE)</f>
        <v>50.009718999999997</v>
      </c>
      <c r="L1787">
        <f>SALIDA[[#This Row],[CANTIDAD]]*SALIDA[[#This Row],[PRECIO UND]]</f>
        <v>50.009718999999997</v>
      </c>
    </row>
    <row r="1788" spans="1:12" x14ac:dyDescent="0.25">
      <c r="A1788" s="6" t="s">
        <v>195</v>
      </c>
      <c r="B1788" s="100" t="str">
        <f>VLOOKUP(SALIDA[[#This Row],[CODIGO]],STOCKSANLUIS[],2,FALSE)</f>
        <v>PRESOSTATO DE BAJA DANFOSS KP-1 - R/MANUAL - 060-110366</v>
      </c>
      <c r="C1788" s="153">
        <v>45995</v>
      </c>
      <c r="D1788">
        <v>1</v>
      </c>
      <c r="E1788">
        <f>IF(VLOOKUP(SALIDA[[#This Row],[CODIGO]],STOCKSANLUIS[],6,FALSE)=0,"PRODUCTO SIN STOCK/UBICACIÓN",VLOOKUP(SALIDA[[#This Row],[CODIGO]],STOCKSANLUIS[],6,FALSE))</f>
        <v>1</v>
      </c>
      <c r="F1788">
        <f>SALIDA[[#This Row],[CANTIDAD]]/SALIDA[[#This Row],[UND MEDIDA]]</f>
        <v>1</v>
      </c>
      <c r="G1788" t="str">
        <f>VLOOKUP(SALIDA[[#This Row],[CODIGO]],FAMILIAS[],4,FALSE)</f>
        <v>DANFOSS</v>
      </c>
      <c r="H1788" s="10" t="str">
        <f>IF(VLOOKUP(SALIDA[[#This Row],[CODIGO]],STOCKSANLUIS[],7,FALSE)=0,"PRODUCTO SIN STOCK/UBICACIÓN",VLOOKUP(SALIDA[[#This Row],[CODIGO]],STOCKSANLUIS[],7,FALSE))</f>
        <v>A</v>
      </c>
      <c r="I1788" s="10" t="s">
        <v>19536</v>
      </c>
      <c r="J1788" t="str">
        <f>SALIDA[[#This Row],[CODIGO]]&amp;"       "&amp;SALIDA[[#This Row],[FAMILIA]]</f>
        <v>00137       DANFOSS</v>
      </c>
      <c r="K1788">
        <f>VLOOKUP(SALIDA[[#This Row],[CODIGO]],STOCK_STARSOFT[],5,FALSE)</f>
        <v>25.076678999999999</v>
      </c>
      <c r="L1788">
        <f>SALIDA[[#This Row],[CANTIDAD]]*SALIDA[[#This Row],[PRECIO UND]]</f>
        <v>25.076678999999999</v>
      </c>
    </row>
    <row r="1789" spans="1:12" x14ac:dyDescent="0.25">
      <c r="A1789" s="6" t="s">
        <v>3345</v>
      </c>
      <c r="B1789" s="100" t="str">
        <f>VLOOKUP(SALIDA[[#This Row],[CODIGO]],STOCKSANLUIS[],2,FALSE)</f>
        <v>GAS REFRIGERANTE R407C -11.3KG ICELOONG</v>
      </c>
      <c r="C1789" s="153">
        <v>45995</v>
      </c>
      <c r="D1789">
        <v>4</v>
      </c>
      <c r="E1789">
        <f>IF(VLOOKUP(SALIDA[[#This Row],[CODIGO]],STOCKSANLUIS[],6,FALSE)=0,"PRODUCTO SIN STOCK/UBICACIÓN",VLOOKUP(SALIDA[[#This Row],[CODIGO]],STOCKSANLUIS[],6,FALSE))</f>
        <v>1</v>
      </c>
      <c r="F1789">
        <f>SALIDA[[#This Row],[CANTIDAD]]/SALIDA[[#This Row],[UND MEDIDA]]</f>
        <v>4</v>
      </c>
      <c r="G1789" t="str">
        <f>VLOOKUP(SALIDA[[#This Row],[CODIGO]],FAMILIAS[],4,FALSE)</f>
        <v>ZHEJIANG YONGHE</v>
      </c>
      <c r="H1789" s="10" t="str">
        <f>IF(VLOOKUP(SALIDA[[#This Row],[CODIGO]],STOCKSANLUIS[],7,FALSE)=0,"PRODUCTO SIN STOCK/UBICACIÓN",VLOOKUP(SALIDA[[#This Row],[CODIGO]],STOCKSANLUIS[],7,FALSE))</f>
        <v>B</v>
      </c>
      <c r="I1789" s="10"/>
      <c r="J1789" t="str">
        <f>SALIDA[[#This Row],[CODIGO]]&amp;"       "&amp;SALIDA[[#This Row],[FAMILIA]]</f>
        <v>02754       ZHEJIANG YONGHE</v>
      </c>
      <c r="K1789">
        <f>VLOOKUP(SALIDA[[#This Row],[CODIGO]],STOCK_STARSOFT[],5,FALSE)</f>
        <v>89.9</v>
      </c>
      <c r="L1789">
        <f>SALIDA[[#This Row],[CANTIDAD]]*SALIDA[[#This Row],[PRECIO UND]]</f>
        <v>359.6</v>
      </c>
    </row>
    <row r="1790" spans="1:12" x14ac:dyDescent="0.25">
      <c r="A1790" s="6" t="s">
        <v>487</v>
      </c>
      <c r="B1790" s="100" t="str">
        <f>VLOOKUP(SALIDA[[#This Row],[CODIGO]],STOCKSANLUIS[],2,FALSE)</f>
        <v>SOLDADURA DE PLATA HARRIS AL 5%</v>
      </c>
      <c r="C1790" s="153">
        <v>45995</v>
      </c>
      <c r="D1790">
        <v>281</v>
      </c>
      <c r="E1790">
        <f>IF(VLOOKUP(SALIDA[[#This Row],[CODIGO]],STOCKSANLUIS[],6,FALSE)=0,"PRODUCTO SIN STOCK/UBICACIÓN",VLOOKUP(SALIDA[[#This Row],[CODIGO]],STOCKSANLUIS[],6,FALSE))</f>
        <v>1</v>
      </c>
      <c r="F1790">
        <f>SALIDA[[#This Row],[CANTIDAD]]/SALIDA[[#This Row],[UND MEDIDA]]</f>
        <v>281</v>
      </c>
      <c r="G1790" t="str">
        <f>VLOOKUP(SALIDA[[#This Row],[CODIGO]],FAMILIAS[],4,FALSE)</f>
        <v>HARRIS</v>
      </c>
      <c r="H1790" s="10" t="str">
        <f>IF(VLOOKUP(SALIDA[[#This Row],[CODIGO]],STOCKSANLUIS[],7,FALSE)=0,"PRODUCTO SIN STOCK/UBICACIÓN",VLOOKUP(SALIDA[[#This Row],[CODIGO]],STOCKSANLUIS[],7,FALSE))</f>
        <v>C</v>
      </c>
      <c r="I1790" s="10" t="s">
        <v>19536</v>
      </c>
      <c r="J1790" t="str">
        <f>SALIDA[[#This Row],[CODIGO]]&amp;"       "&amp;SALIDA[[#This Row],[FAMILIA]]</f>
        <v>00406       HARRIS</v>
      </c>
      <c r="K1790">
        <f>VLOOKUP(SALIDA[[#This Row],[CODIGO]],STOCK_STARSOFT[],5,FALSE)</f>
        <v>2.7172480000000001</v>
      </c>
      <c r="L1790">
        <f>SALIDA[[#This Row],[CANTIDAD]]*SALIDA[[#This Row],[PRECIO UND]]</f>
        <v>763.54668800000002</v>
      </c>
    </row>
    <row r="1791" spans="1:12" x14ac:dyDescent="0.25">
      <c r="A1791" s="6" t="s">
        <v>1073</v>
      </c>
      <c r="B1791" s="100" t="str">
        <f>VLOOKUP(SALIDA[[#This Row],[CODIGO]],STOCKSANLUIS[],2,FALSE)</f>
        <v>GAS MAP BERNZOMATIC  - WORTHINGTON 14.1 OZ</v>
      </c>
      <c r="C1791" s="153">
        <v>45995</v>
      </c>
      <c r="D1791">
        <v>2</v>
      </c>
      <c r="E1791">
        <f>IF(VLOOKUP(SALIDA[[#This Row],[CODIGO]],STOCKSANLUIS[],6,FALSE)=0,"PRODUCTO SIN STOCK/UBICACIÓN",VLOOKUP(SALIDA[[#This Row],[CODIGO]],STOCKSANLUIS[],6,FALSE))</f>
        <v>1</v>
      </c>
      <c r="F1791">
        <f>SALIDA[[#This Row],[CANTIDAD]]/SALIDA[[#This Row],[UND MEDIDA]]</f>
        <v>2</v>
      </c>
      <c r="G1791" t="str">
        <f>VLOOKUP(SALIDA[[#This Row],[CODIGO]],FAMILIAS[],4,FALSE)</f>
        <v>WORTHINGTON</v>
      </c>
      <c r="H1791" s="10" t="str">
        <f>IF(VLOOKUP(SALIDA[[#This Row],[CODIGO]],STOCKSANLUIS[],7,FALSE)=0,"PRODUCTO SIN STOCK/UBICACIÓN",VLOOKUP(SALIDA[[#This Row],[CODIGO]],STOCKSANLUIS[],7,FALSE))</f>
        <v>C</v>
      </c>
      <c r="I1791" s="10"/>
      <c r="J1791" t="str">
        <f>SALIDA[[#This Row],[CODIGO]]&amp;"       "&amp;SALIDA[[#This Row],[FAMILIA]]</f>
        <v>01167       WORTHINGTON</v>
      </c>
      <c r="K1791">
        <f>VLOOKUP(SALIDA[[#This Row],[CODIGO]],STOCK_STARSOFT[],5,FALSE)</f>
        <v>3.829685</v>
      </c>
      <c r="L1791">
        <f>SALIDA[[#This Row],[CANTIDAD]]*SALIDA[[#This Row],[PRECIO UND]]</f>
        <v>7.65937</v>
      </c>
    </row>
    <row r="1792" spans="1:12" x14ac:dyDescent="0.25">
      <c r="A1792" s="6" t="s">
        <v>705</v>
      </c>
      <c r="B1792" s="100" t="str">
        <f>VLOOKUP(SALIDA[[#This Row],[CODIGO]],STOCKSANLUIS[],2,FALSE)</f>
        <v>FILTRO SECADOR - 163 - 3/8 - ROSCABLE - QDM-163 - QUALITY</v>
      </c>
      <c r="C1792" s="153">
        <v>45995</v>
      </c>
      <c r="D1792">
        <v>2</v>
      </c>
      <c r="E1792">
        <f>IF(VLOOKUP(SALIDA[[#This Row],[CODIGO]],STOCKSANLUIS[],6,FALSE)=0,"PRODUCTO SIN STOCK/UBICACIÓN",VLOOKUP(SALIDA[[#This Row],[CODIGO]],STOCKSANLUIS[],6,FALSE))</f>
        <v>1</v>
      </c>
      <c r="F1792">
        <f>SALIDA[[#This Row],[CANTIDAD]]/SALIDA[[#This Row],[UND MEDIDA]]</f>
        <v>2</v>
      </c>
      <c r="G1792" t="str">
        <f>VLOOKUP(SALIDA[[#This Row],[CODIGO]],FAMILIAS[],4,FALSE)</f>
        <v>QUALITY</v>
      </c>
      <c r="H1792" s="10" t="str">
        <f>IF(VLOOKUP(SALIDA[[#This Row],[CODIGO]],STOCKSANLUIS[],7,FALSE)=0,"PRODUCTO SIN STOCK/UBICACIÓN",VLOOKUP(SALIDA[[#This Row],[CODIGO]],STOCKSANLUIS[],7,FALSE))</f>
        <v>A</v>
      </c>
      <c r="I1792" s="10"/>
      <c r="J1792" t="str">
        <f>SALIDA[[#This Row],[CODIGO]]&amp;"       "&amp;SALIDA[[#This Row],[FAMILIA]]</f>
        <v>00783       QUALITY</v>
      </c>
      <c r="K1792">
        <f>VLOOKUP(SALIDA[[#This Row],[CODIGO]],STOCK_STARSOFT[],5,FALSE)</f>
        <v>4.469824</v>
      </c>
      <c r="L1792">
        <f>SALIDA[[#This Row],[CANTIDAD]]*SALIDA[[#This Row],[PRECIO UND]]</f>
        <v>8.939648</v>
      </c>
    </row>
    <row r="1793" spans="1:12" x14ac:dyDescent="0.25">
      <c r="A1793" s="6" t="s">
        <v>57</v>
      </c>
      <c r="B1793" s="100" t="str">
        <f>VLOOKUP(SALIDA[[#This Row],[CODIGO]],STOCKSANLUIS[],2,FALSE)</f>
        <v>CONTROLADOR DE VOLTAJE Y PROTECTOR DE FASES PHASELOG EW PLUS - VER.05 - 90-220 VAC - FULL GAUGE - WHITE</v>
      </c>
      <c r="C1793" s="153">
        <v>45996</v>
      </c>
      <c r="D1793">
        <v>1</v>
      </c>
      <c r="E1793">
        <f>IF(VLOOKUP(SALIDA[[#This Row],[CODIGO]],STOCKSANLUIS[],6,FALSE)=0,"PRODUCTO SIN STOCK/UBICACIÓN",VLOOKUP(SALIDA[[#This Row],[CODIGO]],STOCKSANLUIS[],6,FALSE))</f>
        <v>1</v>
      </c>
      <c r="F1793">
        <f>SALIDA[[#This Row],[CANTIDAD]]/SALIDA[[#This Row],[UND MEDIDA]]</f>
        <v>1</v>
      </c>
      <c r="G1793" t="str">
        <f>VLOOKUP(SALIDA[[#This Row],[CODIGO]],FAMILIAS[],4,FALSE)</f>
        <v>FULL GAUGE</v>
      </c>
      <c r="H1793" s="10" t="str">
        <f>IF(VLOOKUP(SALIDA[[#This Row],[CODIGO]],STOCKSANLUIS[],7,FALSE)=0,"PRODUCTO SIN STOCK/UBICACIÓN",VLOOKUP(SALIDA[[#This Row],[CODIGO]],STOCKSANLUIS[],7,FALSE))</f>
        <v>C</v>
      </c>
      <c r="I1793" s="10"/>
      <c r="J1793" t="str">
        <f>SALIDA[[#This Row],[CODIGO]]&amp;"       "&amp;SALIDA[[#This Row],[FAMILIA]]</f>
        <v>00029       FULL GAUGE</v>
      </c>
      <c r="K1793">
        <f>VLOOKUP(SALIDA[[#This Row],[CODIGO]],STOCK_STARSOFT[],5,FALSE)</f>
        <v>54.47063</v>
      </c>
      <c r="L1793">
        <f>SALIDA[[#This Row],[CANTIDAD]]*SALIDA[[#This Row],[PRECIO UND]]</f>
        <v>54.47063</v>
      </c>
    </row>
    <row r="1794" spans="1:12" x14ac:dyDescent="0.25">
      <c r="A1794" s="6" t="s">
        <v>2693</v>
      </c>
      <c r="B1794" s="100" t="str">
        <f>VLOOKUP(SALIDA[[#This Row],[CODIGO]],STOCKSANLUIS[],2,FALSE)</f>
        <v>GAS REFRIGERANTE FREON R-410A - 11.35 KG - CHINO - CHEMOURS</v>
      </c>
      <c r="C1794" s="153">
        <v>45996</v>
      </c>
      <c r="D1794">
        <v>5</v>
      </c>
      <c r="E1794">
        <f>IF(VLOOKUP(SALIDA[[#This Row],[CODIGO]],STOCKSANLUIS[],6,FALSE)=0,"PRODUCTO SIN STOCK/UBICACIÓN",VLOOKUP(SALIDA[[#This Row],[CODIGO]],STOCKSANLUIS[],6,FALSE))</f>
        <v>1</v>
      </c>
      <c r="F1794">
        <f>SALIDA[[#This Row],[CANTIDAD]]/SALIDA[[#This Row],[UND MEDIDA]]</f>
        <v>5</v>
      </c>
      <c r="G1794" t="str">
        <f>VLOOKUP(SALIDA[[#This Row],[CODIGO]],FAMILIAS[],4,FALSE)</f>
        <v>THE CHEMOURS</v>
      </c>
      <c r="H1794" s="10" t="str">
        <f>IF(VLOOKUP(SALIDA[[#This Row],[CODIGO]],STOCKSANLUIS[],7,FALSE)=0,"PRODUCTO SIN STOCK/UBICACIÓN",VLOOKUP(SALIDA[[#This Row],[CODIGO]],STOCKSANLUIS[],7,FALSE))</f>
        <v>C</v>
      </c>
      <c r="I1794" s="10"/>
      <c r="J1794" t="str">
        <f>SALIDA[[#This Row],[CODIGO]]&amp;"       "&amp;SALIDA[[#This Row],[FAMILIA]]</f>
        <v>02187       THE CHEMOURS</v>
      </c>
      <c r="K1794">
        <f>VLOOKUP(SALIDA[[#This Row],[CODIGO]],STOCK_STARSOFT[],5,FALSE)</f>
        <v>122.01251999999999</v>
      </c>
      <c r="L1794">
        <f>SALIDA[[#This Row],[CANTIDAD]]*SALIDA[[#This Row],[PRECIO UND]]</f>
        <v>610.06259999999997</v>
      </c>
    </row>
    <row r="1795" spans="1:12" x14ac:dyDescent="0.25">
      <c r="A1795" s="6" t="s">
        <v>489</v>
      </c>
      <c r="B1795" s="100" t="str">
        <f>VLOOKUP(SALIDA[[#This Row],[CODIGO]],STOCKSANLUIS[],2,FALSE)</f>
        <v>SOLDADURA DE PLATA HARRIS  AL 15%</v>
      </c>
      <c r="C1795" s="153">
        <v>45996</v>
      </c>
      <c r="D1795">
        <v>4</v>
      </c>
      <c r="E1795">
        <f>IF(VLOOKUP(SALIDA[[#This Row],[CODIGO]],STOCKSANLUIS[],6,FALSE)=0,"PRODUCTO SIN STOCK/UBICACIÓN",VLOOKUP(SALIDA[[#This Row],[CODIGO]],STOCKSANLUIS[],6,FALSE))</f>
        <v>1</v>
      </c>
      <c r="F1795">
        <f>SALIDA[[#This Row],[CANTIDAD]]/SALIDA[[#This Row],[UND MEDIDA]]</f>
        <v>4</v>
      </c>
      <c r="G1795" t="str">
        <f>VLOOKUP(SALIDA[[#This Row],[CODIGO]],FAMILIAS[],4,FALSE)</f>
        <v>HARRIS</v>
      </c>
      <c r="H1795" s="10" t="str">
        <f>IF(VLOOKUP(SALIDA[[#This Row],[CODIGO]],STOCKSANLUIS[],7,FALSE)=0,"PRODUCTO SIN STOCK/UBICACIÓN",VLOOKUP(SALIDA[[#This Row],[CODIGO]],STOCKSANLUIS[],7,FALSE))</f>
        <v>C</v>
      </c>
      <c r="I1795" s="10"/>
      <c r="J1795" t="str">
        <f>SALIDA[[#This Row],[CODIGO]]&amp;"       "&amp;SALIDA[[#This Row],[FAMILIA]]</f>
        <v>00407       HARRIS</v>
      </c>
      <c r="K1795">
        <f>VLOOKUP(SALIDA[[#This Row],[CODIGO]],STOCK_STARSOFT[],5,FALSE)</f>
        <v>8.8860550000000007</v>
      </c>
      <c r="L1795">
        <f>SALIDA[[#This Row],[CANTIDAD]]*SALIDA[[#This Row],[PRECIO UND]]</f>
        <v>35.544220000000003</v>
      </c>
    </row>
    <row r="1796" spans="1:12" x14ac:dyDescent="0.25">
      <c r="A1796" s="6" t="s">
        <v>2022</v>
      </c>
      <c r="B1796" s="100" t="str">
        <f>VLOOKUP(SALIDA[[#This Row],[CODIGO]],STOCKSANLUIS[],2,FALSE)</f>
        <v>CONTROLADOR DE TEMPERATURA DIGITAL TC-900E POWER - VER.07 - 115/220 VAC - FULL GAUGE</v>
      </c>
      <c r="C1796" s="153">
        <v>45996</v>
      </c>
      <c r="D1796">
        <v>1</v>
      </c>
      <c r="E1796">
        <f>IF(VLOOKUP(SALIDA[[#This Row],[CODIGO]],STOCKSANLUIS[],6,FALSE)=0,"PRODUCTO SIN STOCK/UBICACIÓN",VLOOKUP(SALIDA[[#This Row],[CODIGO]],STOCKSANLUIS[],6,FALSE))</f>
        <v>1</v>
      </c>
      <c r="F1796">
        <f>SALIDA[[#This Row],[CANTIDAD]]/SALIDA[[#This Row],[UND MEDIDA]]</f>
        <v>1</v>
      </c>
      <c r="G1796" t="str">
        <f>VLOOKUP(SALIDA[[#This Row],[CODIGO]],FAMILIAS[],4,FALSE)</f>
        <v>FULL GAUGE</v>
      </c>
      <c r="H1796" s="10" t="str">
        <f>IF(VLOOKUP(SALIDA[[#This Row],[CODIGO]],STOCKSANLUIS[],7,FALSE)=0,"PRODUCTO SIN STOCK/UBICACIÓN",VLOOKUP(SALIDA[[#This Row],[CODIGO]],STOCKSANLUIS[],7,FALSE))</f>
        <v>C</v>
      </c>
      <c r="I1796" s="10"/>
      <c r="J1796" t="str">
        <f>SALIDA[[#This Row],[CODIGO]]&amp;"       "&amp;SALIDA[[#This Row],[FAMILIA]]</f>
        <v>01785       FULL GAUGE</v>
      </c>
      <c r="K1796">
        <f>VLOOKUP(SALIDA[[#This Row],[CODIGO]],STOCK_STARSOFT[],5,FALSE)</f>
        <v>18.272079000000002</v>
      </c>
      <c r="L1796">
        <f>SALIDA[[#This Row],[CANTIDAD]]*SALIDA[[#This Row],[PRECIO UND]]</f>
        <v>18.272079000000002</v>
      </c>
    </row>
    <row r="1797" spans="1:12" x14ac:dyDescent="0.25">
      <c r="A1797" s="6" t="s">
        <v>19300</v>
      </c>
      <c r="B1797" s="100" t="str">
        <f>VLOOKUP(SALIDA[[#This Row],[CODIGO]],STOCKSANLUIS[],2,FALSE)</f>
        <v>CINTA ADHESIVA FOAM QTF-230E - 1/8" X 2" X 32.8´ (3MM X 50MM X 10M) - EVERFROST - HIGH QUALITY</v>
      </c>
      <c r="C1797" s="153">
        <v>45996</v>
      </c>
      <c r="D1797">
        <v>1</v>
      </c>
      <c r="E1797">
        <f>IF(VLOOKUP(SALIDA[[#This Row],[CODIGO]],STOCKSANLUIS[],6,FALSE)=0,"PRODUCTO SIN STOCK/UBICACIÓN",VLOOKUP(SALIDA[[#This Row],[CODIGO]],STOCKSANLUIS[],6,FALSE))</f>
        <v>1</v>
      </c>
      <c r="F1797">
        <f>SALIDA[[#This Row],[CANTIDAD]]/SALIDA[[#This Row],[UND MEDIDA]]</f>
        <v>1</v>
      </c>
      <c r="G1797" t="str">
        <f>VLOOKUP(SALIDA[[#This Row],[CODIGO]],FAMILIAS[],4,FALSE)</f>
        <v>EVERFROST</v>
      </c>
      <c r="H1797" s="10" t="str">
        <f>IF(VLOOKUP(SALIDA[[#This Row],[CODIGO]],STOCKSANLUIS[],7,FALSE)=0,"PRODUCTO SIN STOCK/UBICACIÓN",VLOOKUP(SALIDA[[#This Row],[CODIGO]],STOCKSANLUIS[],7,FALSE))</f>
        <v>C</v>
      </c>
      <c r="I1797" s="10"/>
      <c r="J1797" t="str">
        <f>SALIDA[[#This Row],[CODIGO]]&amp;"       "&amp;SALIDA[[#This Row],[FAMILIA]]</f>
        <v>03490       EVERFROST</v>
      </c>
      <c r="K1797">
        <f>VLOOKUP(SALIDA[[#This Row],[CODIGO]],STOCK_STARSOFT[],5,FALSE)</f>
        <v>1.3047420000000001</v>
      </c>
      <c r="L1797">
        <f>SALIDA[[#This Row],[CANTIDAD]]*SALIDA[[#This Row],[PRECIO UND]]</f>
        <v>1.3047420000000001</v>
      </c>
    </row>
    <row r="1798" spans="1:12" x14ac:dyDescent="0.25">
      <c r="A1798" s="6" t="s">
        <v>1073</v>
      </c>
      <c r="B1798" s="100" t="str">
        <f>VLOOKUP(SALIDA[[#This Row],[CODIGO]],STOCKSANLUIS[],2,FALSE)</f>
        <v>GAS MAP BERNZOMATIC  - WORTHINGTON 14.1 OZ</v>
      </c>
      <c r="C1798" s="153">
        <v>45996</v>
      </c>
      <c r="D1798">
        <v>1</v>
      </c>
      <c r="E1798">
        <f>IF(VLOOKUP(SALIDA[[#This Row],[CODIGO]],STOCKSANLUIS[],6,FALSE)=0,"PRODUCTO SIN STOCK/UBICACIÓN",VLOOKUP(SALIDA[[#This Row],[CODIGO]],STOCKSANLUIS[],6,FALSE))</f>
        <v>1</v>
      </c>
      <c r="F1798">
        <f>SALIDA[[#This Row],[CANTIDAD]]/SALIDA[[#This Row],[UND MEDIDA]]</f>
        <v>1</v>
      </c>
      <c r="G1798" t="str">
        <f>VLOOKUP(SALIDA[[#This Row],[CODIGO]],FAMILIAS[],4,FALSE)</f>
        <v>WORTHINGTON</v>
      </c>
      <c r="H1798" s="10" t="str">
        <f>IF(VLOOKUP(SALIDA[[#This Row],[CODIGO]],STOCKSANLUIS[],7,FALSE)=0,"PRODUCTO SIN STOCK/UBICACIÓN",VLOOKUP(SALIDA[[#This Row],[CODIGO]],STOCKSANLUIS[],7,FALSE))</f>
        <v>C</v>
      </c>
      <c r="I1798" s="10"/>
      <c r="J1798" t="str">
        <f>SALIDA[[#This Row],[CODIGO]]&amp;"       "&amp;SALIDA[[#This Row],[FAMILIA]]</f>
        <v>01167       WORTHINGTON</v>
      </c>
      <c r="K1798">
        <f>VLOOKUP(SALIDA[[#This Row],[CODIGO]],STOCK_STARSOFT[],5,FALSE)</f>
        <v>3.829685</v>
      </c>
      <c r="L1798">
        <f>SALIDA[[#This Row],[CANTIDAD]]*SALIDA[[#This Row],[PRECIO UND]]</f>
        <v>3.829685</v>
      </c>
    </row>
    <row r="1799" spans="1:12" x14ac:dyDescent="0.25">
      <c r="A1799" s="6" t="s">
        <v>3802</v>
      </c>
      <c r="B1799" s="100" t="str">
        <f>VLOOKUP(SALIDA[[#This Row],[CODIGO]],STOCKSANLUIS[],2,FALSE)</f>
        <v>GAS REFRIGERANTE R134A - 13.6KG FLYER</v>
      </c>
      <c r="C1799" s="153">
        <v>45996</v>
      </c>
      <c r="D1799">
        <v>2</v>
      </c>
      <c r="E1799">
        <f>IF(VLOOKUP(SALIDA[[#This Row],[CODIGO]],STOCKSANLUIS[],6,FALSE)=0,"PRODUCTO SIN STOCK/UBICACIÓN",VLOOKUP(SALIDA[[#This Row],[CODIGO]],STOCKSANLUIS[],6,FALSE))</f>
        <v>1</v>
      </c>
      <c r="F1799">
        <f>SALIDA[[#This Row],[CANTIDAD]]/SALIDA[[#This Row],[UND MEDIDA]]</f>
        <v>2</v>
      </c>
      <c r="G1799" t="str">
        <f>VLOOKUP(SALIDA[[#This Row],[CODIGO]],FAMILIAS[],4,FALSE)</f>
        <v>FLYER</v>
      </c>
      <c r="H1799" s="10" t="str">
        <f>IF(VLOOKUP(SALIDA[[#This Row],[CODIGO]],STOCKSANLUIS[],7,FALSE)=0,"PRODUCTO SIN STOCK/UBICACIÓN",VLOOKUP(SALIDA[[#This Row],[CODIGO]],STOCKSANLUIS[],7,FALSE))</f>
        <v>B</v>
      </c>
      <c r="I1799" s="10"/>
      <c r="J1799" t="str">
        <f>SALIDA[[#This Row],[CODIGO]]&amp;"       "&amp;SALIDA[[#This Row],[FAMILIA]]</f>
        <v>03241       FLYER</v>
      </c>
      <c r="K1799">
        <f>VLOOKUP(SALIDA[[#This Row],[CODIGO]],STOCK_STARSOFT[],5,FALSE)</f>
        <v>91.697573000000006</v>
      </c>
      <c r="L1799">
        <f>SALIDA[[#This Row],[CANTIDAD]]*SALIDA[[#This Row],[PRECIO UND]]</f>
        <v>183.39514600000001</v>
      </c>
    </row>
    <row r="1800" spans="1:12" x14ac:dyDescent="0.25">
      <c r="A1800" s="6" t="s">
        <v>3802</v>
      </c>
      <c r="B1800" s="100" t="str">
        <f>VLOOKUP(SALIDA[[#This Row],[CODIGO]],STOCKSANLUIS[],2,FALSE)</f>
        <v>GAS REFRIGERANTE R134A - 13.6KG FLYER</v>
      </c>
      <c r="C1800" s="153">
        <v>45996</v>
      </c>
      <c r="D1800">
        <v>1</v>
      </c>
      <c r="E1800">
        <f>IF(VLOOKUP(SALIDA[[#This Row],[CODIGO]],STOCKSANLUIS[],6,FALSE)=0,"PRODUCTO SIN STOCK/UBICACIÓN",VLOOKUP(SALIDA[[#This Row],[CODIGO]],STOCKSANLUIS[],6,FALSE))</f>
        <v>1</v>
      </c>
      <c r="F1800">
        <f>SALIDA[[#This Row],[CANTIDAD]]/SALIDA[[#This Row],[UND MEDIDA]]</f>
        <v>1</v>
      </c>
      <c r="G1800" t="str">
        <f>VLOOKUP(SALIDA[[#This Row],[CODIGO]],FAMILIAS[],4,FALSE)</f>
        <v>FLYER</v>
      </c>
      <c r="H1800" s="10" t="str">
        <f>IF(VLOOKUP(SALIDA[[#This Row],[CODIGO]],STOCKSANLUIS[],7,FALSE)=0,"PRODUCTO SIN STOCK/UBICACIÓN",VLOOKUP(SALIDA[[#This Row],[CODIGO]],STOCKSANLUIS[],7,FALSE))</f>
        <v>B</v>
      </c>
      <c r="I1800" s="10"/>
      <c r="J1800" t="str">
        <f>SALIDA[[#This Row],[CODIGO]]&amp;"       "&amp;SALIDA[[#This Row],[FAMILIA]]</f>
        <v>03241       FLYER</v>
      </c>
      <c r="K1800">
        <f>VLOOKUP(SALIDA[[#This Row],[CODIGO]],STOCK_STARSOFT[],5,FALSE)</f>
        <v>91.697573000000006</v>
      </c>
      <c r="L1800">
        <f>SALIDA[[#This Row],[CANTIDAD]]*SALIDA[[#This Row],[PRECIO UND]]</f>
        <v>91.697573000000006</v>
      </c>
    </row>
    <row r="1801" spans="1:12" x14ac:dyDescent="0.25">
      <c r="A1801" s="6" t="s">
        <v>729</v>
      </c>
      <c r="B1801" s="100" t="str">
        <f>VLOOKUP(SALIDA[[#This Row],[CODIGO]],STOCKSANLUIS[],2,FALSE)</f>
        <v>ORIFICIO #-4 PARA TEX 5, TES 5 - 067B2792  (REEMPLAZA AL 067B2092)</v>
      </c>
      <c r="C1801" s="153">
        <v>45996</v>
      </c>
      <c r="D1801">
        <v>2</v>
      </c>
      <c r="E1801">
        <f>IF(VLOOKUP(SALIDA[[#This Row],[CODIGO]],STOCKSANLUIS[],6,FALSE)=0,"PRODUCTO SIN STOCK/UBICACIÓN",VLOOKUP(SALIDA[[#This Row],[CODIGO]],STOCKSANLUIS[],6,FALSE))</f>
        <v>1</v>
      </c>
      <c r="F1801">
        <f>SALIDA[[#This Row],[CANTIDAD]]/SALIDA[[#This Row],[UND MEDIDA]]</f>
        <v>2</v>
      </c>
      <c r="G1801" t="str">
        <f>VLOOKUP(SALIDA[[#This Row],[CODIGO]],FAMILIAS[],4,FALSE)</f>
        <v>DANFOSS</v>
      </c>
      <c r="H1801" s="10" t="str">
        <f>IF(VLOOKUP(SALIDA[[#This Row],[CODIGO]],STOCKSANLUIS[],7,FALSE)=0,"PRODUCTO SIN STOCK/UBICACIÓN",VLOOKUP(SALIDA[[#This Row],[CODIGO]],STOCKSANLUIS[],7,FALSE))</f>
        <v>A</v>
      </c>
      <c r="I1801" s="10"/>
      <c r="J1801" t="str">
        <f>SALIDA[[#This Row],[CODIGO]]&amp;"       "&amp;SALIDA[[#This Row],[FAMILIA]]</f>
        <v>00797       DANFOSS</v>
      </c>
      <c r="K1801">
        <f>VLOOKUP(SALIDA[[#This Row],[CODIGO]],STOCK_STARSOFT[],5,FALSE)</f>
        <v>18.277170999999999</v>
      </c>
      <c r="L1801">
        <f>SALIDA[[#This Row],[CANTIDAD]]*SALIDA[[#This Row],[PRECIO UND]]</f>
        <v>36.554341999999998</v>
      </c>
    </row>
    <row r="1802" spans="1:12" x14ac:dyDescent="0.25">
      <c r="A1802" s="6" t="s">
        <v>3806</v>
      </c>
      <c r="B1802" s="100" t="str">
        <f>VLOOKUP(SALIDA[[#This Row],[CODIGO]],STOCKSANLUIS[],2,FALSE)</f>
        <v>GAS REFRIGERANTE R410A -11.30KG FLYER</v>
      </c>
      <c r="C1802" s="153">
        <v>45996</v>
      </c>
      <c r="D1802">
        <v>1</v>
      </c>
      <c r="E1802">
        <f>IF(VLOOKUP(SALIDA[[#This Row],[CODIGO]],STOCKSANLUIS[],6,FALSE)=0,"PRODUCTO SIN STOCK/UBICACIÓN",VLOOKUP(SALIDA[[#This Row],[CODIGO]],STOCKSANLUIS[],6,FALSE))</f>
        <v>1</v>
      </c>
      <c r="F1802">
        <f>SALIDA[[#This Row],[CANTIDAD]]/SALIDA[[#This Row],[UND MEDIDA]]</f>
        <v>1</v>
      </c>
      <c r="G1802" t="str">
        <f>VLOOKUP(SALIDA[[#This Row],[CODIGO]],FAMILIAS[],4,FALSE)</f>
        <v>FLYER</v>
      </c>
      <c r="H1802" s="10" t="str">
        <f>IF(VLOOKUP(SALIDA[[#This Row],[CODIGO]],STOCKSANLUIS[],7,FALSE)=0,"PRODUCTO SIN STOCK/UBICACIÓN",VLOOKUP(SALIDA[[#This Row],[CODIGO]],STOCKSANLUIS[],7,FALSE))</f>
        <v>C</v>
      </c>
      <c r="I1802" s="10"/>
      <c r="J1802" t="str">
        <f>SALIDA[[#This Row],[CODIGO]]&amp;"       "&amp;SALIDA[[#This Row],[FAMILIA]]</f>
        <v>03243       FLYER</v>
      </c>
      <c r="K1802">
        <f>VLOOKUP(SALIDA[[#This Row],[CODIGO]],STOCK_STARSOFT[],5,FALSE)</f>
        <v>77.373095000000006</v>
      </c>
      <c r="L1802">
        <f>SALIDA[[#This Row],[CANTIDAD]]*SALIDA[[#This Row],[PRECIO UND]]</f>
        <v>77.373095000000006</v>
      </c>
    </row>
    <row r="1803" spans="1:12" x14ac:dyDescent="0.25">
      <c r="A1803" s="6" t="s">
        <v>2545</v>
      </c>
      <c r="B1803" s="100" t="str">
        <f>VLOOKUP(SALIDA[[#This Row],[CODIGO]],STOCKSANLUIS[],2,FALSE)</f>
        <v>EQUIPO DE A/A MINI SPLIT FRIO SOLO - 24000 BTU - R410A - 220V/1PH/60HZ - TEMP BLUE MADE BY CARRIER INTERAMERICA CORPORATION</v>
      </c>
      <c r="C1803" s="153">
        <v>45996</v>
      </c>
      <c r="D1803">
        <v>1</v>
      </c>
      <c r="E1803">
        <f>IF(VLOOKUP(SALIDA[[#This Row],[CODIGO]],STOCKSANLUIS[],6,FALSE)=0,"PRODUCTO SIN STOCK/UBICACIÓN",VLOOKUP(SALIDA[[#This Row],[CODIGO]],STOCKSANLUIS[],6,FALSE))</f>
        <v>1</v>
      </c>
      <c r="F1803">
        <f>SALIDA[[#This Row],[CANTIDAD]]/SALIDA[[#This Row],[UND MEDIDA]]</f>
        <v>1</v>
      </c>
      <c r="G1803" t="str">
        <f>VLOOKUP(SALIDA[[#This Row],[CODIGO]],FAMILIAS[],4,FALSE)</f>
        <v>TEMP BLUE</v>
      </c>
      <c r="H1803" s="10" t="str">
        <f>IF(VLOOKUP(SALIDA[[#This Row],[CODIGO]],STOCKSANLUIS[],7,FALSE)=0,"PRODUCTO SIN STOCK/UBICACIÓN",VLOOKUP(SALIDA[[#This Row],[CODIGO]],STOCKSANLUIS[],7,FALSE))</f>
        <v>B</v>
      </c>
      <c r="I1803" s="10"/>
      <c r="J1803" t="str">
        <f>SALIDA[[#This Row],[CODIGO]]&amp;"       "&amp;SALIDA[[#This Row],[FAMILIA]]</f>
        <v>02085       TEMP BLUE</v>
      </c>
      <c r="K1803">
        <f>VLOOKUP(SALIDA[[#This Row],[CODIGO]],STOCK_STARSOFT[],5,FALSE)</f>
        <v>299.364712</v>
      </c>
      <c r="L1803">
        <f>SALIDA[[#This Row],[CANTIDAD]]*SALIDA[[#This Row],[PRECIO UND]]</f>
        <v>299.364712</v>
      </c>
    </row>
    <row r="1804" spans="1:12" x14ac:dyDescent="0.25">
      <c r="A1804" s="6" t="s">
        <v>21864</v>
      </c>
      <c r="B1804" s="100" t="str">
        <f>VLOOKUP(SALIDA[[#This Row],[CODIGO]],STOCKSANLUIS[],2,FALSE)</f>
        <v>GAS REFRIGERANTE R22 - 13.6 KG FLYER</v>
      </c>
      <c r="C1804" s="153">
        <v>45996</v>
      </c>
      <c r="D1804">
        <v>10</v>
      </c>
      <c r="E1804">
        <f>IF(VLOOKUP(SALIDA[[#This Row],[CODIGO]],STOCKSANLUIS[],6,FALSE)=0,"PRODUCTO SIN STOCK/UBICACIÓN",VLOOKUP(SALIDA[[#This Row],[CODIGO]],STOCKSANLUIS[],6,FALSE))</f>
        <v>1</v>
      </c>
      <c r="F1804">
        <f>SALIDA[[#This Row],[CANTIDAD]]/SALIDA[[#This Row],[UND MEDIDA]]</f>
        <v>10</v>
      </c>
      <c r="G1804" t="str">
        <f>VLOOKUP(SALIDA[[#This Row],[CODIGO]],FAMILIAS[],4,FALSE)</f>
        <v>FLYER</v>
      </c>
      <c r="H1804" s="10" t="str">
        <f>IF(VLOOKUP(SALIDA[[#This Row],[CODIGO]],STOCKSANLUIS[],7,FALSE)=0,"PRODUCTO SIN STOCK/UBICACIÓN",VLOOKUP(SALIDA[[#This Row],[CODIGO]],STOCKSANLUIS[],7,FALSE))</f>
        <v>C</v>
      </c>
      <c r="I1804" s="10"/>
      <c r="J1804" t="str">
        <f>SALIDA[[#This Row],[CODIGO]]&amp;"       "&amp;SALIDA[[#This Row],[FAMILIA]]</f>
        <v>03508       FLYER</v>
      </c>
      <c r="K1804">
        <f>VLOOKUP(SALIDA[[#This Row],[CODIGO]],STOCK_STARSOFT[],5,FALSE)</f>
        <v>55.938656000000002</v>
      </c>
      <c r="L1804">
        <f>SALIDA[[#This Row],[CANTIDAD]]*SALIDA[[#This Row],[PRECIO UND]]</f>
        <v>559.38656000000003</v>
      </c>
    </row>
    <row r="1805" spans="1:12" x14ac:dyDescent="0.25">
      <c r="A1805" s="6" t="s">
        <v>3591</v>
      </c>
      <c r="B1805" s="100" t="str">
        <f>VLOOKUP(SALIDA[[#This Row],[CODIGO]],STOCKSANLUIS[],2,FALSE)</f>
        <v>FAN RELAY DE 24V  Q90-380 - QUALITY</v>
      </c>
      <c r="C1805" s="153">
        <v>45996</v>
      </c>
      <c r="D1805">
        <v>2</v>
      </c>
      <c r="E1805">
        <f>IF(VLOOKUP(SALIDA[[#This Row],[CODIGO]],STOCKSANLUIS[],6,FALSE)=0,"PRODUCTO SIN STOCK/UBICACIÓN",VLOOKUP(SALIDA[[#This Row],[CODIGO]],STOCKSANLUIS[],6,FALSE))</f>
        <v>1</v>
      </c>
      <c r="F1805">
        <f>SALIDA[[#This Row],[CANTIDAD]]/SALIDA[[#This Row],[UND MEDIDA]]</f>
        <v>2</v>
      </c>
      <c r="G1805" t="str">
        <f>VLOOKUP(SALIDA[[#This Row],[CODIGO]],FAMILIAS[],4,FALSE)</f>
        <v>QUALITY</v>
      </c>
      <c r="H1805" s="10" t="str">
        <f>IF(VLOOKUP(SALIDA[[#This Row],[CODIGO]],STOCKSANLUIS[],7,FALSE)=0,"PRODUCTO SIN STOCK/UBICACIÓN",VLOOKUP(SALIDA[[#This Row],[CODIGO]],STOCKSANLUIS[],7,FALSE))</f>
        <v>A</v>
      </c>
      <c r="I1805" s="10"/>
      <c r="J1805" t="str">
        <f>SALIDA[[#This Row],[CODIGO]]&amp;"       "&amp;SALIDA[[#This Row],[FAMILIA]]</f>
        <v>02990       QUALITY</v>
      </c>
      <c r="K1805">
        <f>VLOOKUP(SALIDA[[#This Row],[CODIGO]],STOCK_STARSOFT[],5,FALSE)</f>
        <v>4.1189869999999997</v>
      </c>
      <c r="L1805">
        <f>SALIDA[[#This Row],[CANTIDAD]]*SALIDA[[#This Row],[PRECIO UND]]</f>
        <v>8.2379739999999995</v>
      </c>
    </row>
    <row r="1806" spans="1:12" x14ac:dyDescent="0.25">
      <c r="A1806" s="6" t="s">
        <v>2490</v>
      </c>
      <c r="B1806" s="100" t="str">
        <f>VLOOKUP(SALIDA[[#This Row],[CODIGO]],STOCKSANLUIS[],2,FALSE)</f>
        <v>LIMPIADOR PARA CONDENSADOR - NU-BRITE - 1GALON - NU CALGON</v>
      </c>
      <c r="C1806" s="153">
        <v>45996</v>
      </c>
      <c r="D1806">
        <v>2</v>
      </c>
      <c r="E1806">
        <f>IF(VLOOKUP(SALIDA[[#This Row],[CODIGO]],STOCKSANLUIS[],6,FALSE)=0,"PRODUCTO SIN STOCK/UBICACIÓN",VLOOKUP(SALIDA[[#This Row],[CODIGO]],STOCKSANLUIS[],6,FALSE))</f>
        <v>1</v>
      </c>
      <c r="F1806">
        <f>SALIDA[[#This Row],[CANTIDAD]]/SALIDA[[#This Row],[UND MEDIDA]]</f>
        <v>2</v>
      </c>
      <c r="G1806" t="str">
        <f>VLOOKUP(SALIDA[[#This Row],[CODIGO]],FAMILIAS[],4,FALSE)</f>
        <v>NU CALGON</v>
      </c>
      <c r="H1806" s="10" t="str">
        <f>IF(VLOOKUP(SALIDA[[#This Row],[CODIGO]],STOCKSANLUIS[],7,FALSE)=0,"PRODUCTO SIN STOCK/UBICACIÓN",VLOOKUP(SALIDA[[#This Row],[CODIGO]],STOCKSANLUIS[],7,FALSE))</f>
        <v>C</v>
      </c>
      <c r="I1806" s="10"/>
      <c r="J1806" t="str">
        <f>SALIDA[[#This Row],[CODIGO]]&amp;"       "&amp;SALIDA[[#This Row],[FAMILIA]]</f>
        <v>02043       NU CALGON</v>
      </c>
      <c r="K1806">
        <f>VLOOKUP(SALIDA[[#This Row],[CODIGO]],STOCK_STARSOFT[],5,FALSE)</f>
        <v>9.0050089999999994</v>
      </c>
      <c r="L1806">
        <f>SALIDA[[#This Row],[CANTIDAD]]*SALIDA[[#This Row],[PRECIO UND]]</f>
        <v>18.010017999999999</v>
      </c>
    </row>
    <row r="1807" spans="1:12" x14ac:dyDescent="0.25">
      <c r="A1807" s="6" t="s">
        <v>2466</v>
      </c>
      <c r="B1807" s="100" t="str">
        <f>VLOOKUP(SALIDA[[#This Row],[CODIGO]],STOCKSANLUIS[],2,FALSE)</f>
        <v>LIMPIADOR PARA EVAPORADOR - EVAP POWR-C - 1GALON - NU CALGON</v>
      </c>
      <c r="C1807" s="153">
        <v>45996</v>
      </c>
      <c r="D1807">
        <v>4</v>
      </c>
      <c r="E1807">
        <f>IF(VLOOKUP(SALIDA[[#This Row],[CODIGO]],STOCKSANLUIS[],6,FALSE)=0,"PRODUCTO SIN STOCK/UBICACIÓN",VLOOKUP(SALIDA[[#This Row],[CODIGO]],STOCKSANLUIS[],6,FALSE))</f>
        <v>1</v>
      </c>
      <c r="F1807">
        <f>SALIDA[[#This Row],[CANTIDAD]]/SALIDA[[#This Row],[UND MEDIDA]]</f>
        <v>4</v>
      </c>
      <c r="G1807" t="str">
        <f>VLOOKUP(SALIDA[[#This Row],[CODIGO]],FAMILIAS[],4,FALSE)</f>
        <v>NU CALGON</v>
      </c>
      <c r="H1807" s="10" t="str">
        <f>IF(VLOOKUP(SALIDA[[#This Row],[CODIGO]],STOCKSANLUIS[],7,FALSE)=0,"PRODUCTO SIN STOCK/UBICACIÓN",VLOOKUP(SALIDA[[#This Row],[CODIGO]],STOCKSANLUIS[],7,FALSE))</f>
        <v>C</v>
      </c>
      <c r="I1807" s="10"/>
      <c r="J1807" t="str">
        <f>SALIDA[[#This Row],[CODIGO]]&amp;"       "&amp;SALIDA[[#This Row],[FAMILIA]]</f>
        <v>02030       NU CALGON</v>
      </c>
      <c r="K1807">
        <f>VLOOKUP(SALIDA[[#This Row],[CODIGO]],STOCK_STARSOFT[],5,FALSE)</f>
        <v>10.536965</v>
      </c>
      <c r="L1807">
        <f>SALIDA[[#This Row],[CANTIDAD]]*SALIDA[[#This Row],[PRECIO UND]]</f>
        <v>42.147860000000001</v>
      </c>
    </row>
    <row r="1808" spans="1:12" x14ac:dyDescent="0.25">
      <c r="A1808" s="6" t="s">
        <v>3647</v>
      </c>
      <c r="B1808" s="100" t="str">
        <f>VLOOKUP(SALIDA[[#This Row],[CODIGO]],STOCKSANLUIS[],2,FALSE)</f>
        <v>MOTOVENTILADOR DE 16 WATTS 220V/1PH/60HZ INC. HELICE DE 254MM Y BASE</v>
      </c>
      <c r="C1808" s="153">
        <v>45996</v>
      </c>
      <c r="D1808">
        <v>2</v>
      </c>
      <c r="E1808">
        <f>IF(VLOOKUP(SALIDA[[#This Row],[CODIGO]],STOCKSANLUIS[],6,FALSE)=0,"PRODUCTO SIN STOCK/UBICACIÓN",VLOOKUP(SALIDA[[#This Row],[CODIGO]],STOCKSANLUIS[],6,FALSE))</f>
        <v>1</v>
      </c>
      <c r="F1808">
        <f>SALIDA[[#This Row],[CANTIDAD]]/SALIDA[[#This Row],[UND MEDIDA]]</f>
        <v>2</v>
      </c>
      <c r="G1808" t="str">
        <f>VLOOKUP(SALIDA[[#This Row],[CODIGO]],FAMILIAS[],4,FALSE)</f>
        <v>MAER FAN</v>
      </c>
      <c r="H1808" s="10" t="str">
        <f>IF(VLOOKUP(SALIDA[[#This Row],[CODIGO]],STOCKSANLUIS[],7,FALSE)=0,"PRODUCTO SIN STOCK/UBICACIÓN",VLOOKUP(SALIDA[[#This Row],[CODIGO]],STOCKSANLUIS[],7,FALSE))</f>
        <v>C</v>
      </c>
      <c r="I1808" s="10"/>
      <c r="J1808" t="str">
        <f>SALIDA[[#This Row],[CODIGO]]&amp;"       "&amp;SALIDA[[#This Row],[FAMILIA]]</f>
        <v>03041       MAER FAN</v>
      </c>
      <c r="K1808">
        <f>VLOOKUP(SALIDA[[#This Row],[CODIGO]],STOCK_STARSOFT[],5,FALSE)</f>
        <v>8.64</v>
      </c>
      <c r="L1808">
        <f>SALIDA[[#This Row],[CANTIDAD]]*SALIDA[[#This Row],[PRECIO UND]]</f>
        <v>17.28</v>
      </c>
    </row>
    <row r="1809" spans="1:12" x14ac:dyDescent="0.25">
      <c r="A1809" s="6" t="s">
        <v>3802</v>
      </c>
      <c r="B1809" s="100" t="str">
        <f>VLOOKUP(SALIDA[[#This Row],[CODIGO]],STOCKSANLUIS[],2,FALSE)</f>
        <v>GAS REFRIGERANTE R134A - 13.6KG FLYER</v>
      </c>
      <c r="C1809" s="153">
        <v>45996</v>
      </c>
      <c r="D1809">
        <v>4</v>
      </c>
      <c r="E1809">
        <f>IF(VLOOKUP(SALIDA[[#This Row],[CODIGO]],STOCKSANLUIS[],6,FALSE)=0,"PRODUCTO SIN STOCK/UBICACIÓN",VLOOKUP(SALIDA[[#This Row],[CODIGO]],STOCKSANLUIS[],6,FALSE))</f>
        <v>1</v>
      </c>
      <c r="F1809">
        <f>SALIDA[[#This Row],[CANTIDAD]]/SALIDA[[#This Row],[UND MEDIDA]]</f>
        <v>4</v>
      </c>
      <c r="G1809" t="str">
        <f>VLOOKUP(SALIDA[[#This Row],[CODIGO]],FAMILIAS[],4,FALSE)</f>
        <v>FLYER</v>
      </c>
      <c r="H1809" s="10" t="str">
        <f>IF(VLOOKUP(SALIDA[[#This Row],[CODIGO]],STOCKSANLUIS[],7,FALSE)=0,"PRODUCTO SIN STOCK/UBICACIÓN",VLOOKUP(SALIDA[[#This Row],[CODIGO]],STOCKSANLUIS[],7,FALSE))</f>
        <v>B</v>
      </c>
      <c r="I1809" s="10"/>
      <c r="J1809" t="str">
        <f>SALIDA[[#This Row],[CODIGO]]&amp;"       "&amp;SALIDA[[#This Row],[FAMILIA]]</f>
        <v>03241       FLYER</v>
      </c>
      <c r="K1809">
        <f>VLOOKUP(SALIDA[[#This Row],[CODIGO]],STOCK_STARSOFT[],5,FALSE)</f>
        <v>91.697573000000006</v>
      </c>
      <c r="L1809">
        <f>SALIDA[[#This Row],[CANTIDAD]]*SALIDA[[#This Row],[PRECIO UND]]</f>
        <v>366.79029200000002</v>
      </c>
    </row>
    <row r="1810" spans="1:12" x14ac:dyDescent="0.25">
      <c r="A1810" s="6" t="s">
        <v>3347</v>
      </c>
      <c r="B1810" s="100" t="str">
        <f>VLOOKUP(SALIDA[[#This Row],[CODIGO]],STOCKSANLUIS[],2,FALSE)</f>
        <v>GAS REFRIGERANTE R507 -11.3KG ICELOONG</v>
      </c>
      <c r="C1810" s="153">
        <v>45996</v>
      </c>
      <c r="D1810">
        <v>4</v>
      </c>
      <c r="E1810">
        <f>IF(VLOOKUP(SALIDA[[#This Row],[CODIGO]],STOCKSANLUIS[],6,FALSE)=0,"PRODUCTO SIN STOCK/UBICACIÓN",VLOOKUP(SALIDA[[#This Row],[CODIGO]],STOCKSANLUIS[],6,FALSE))</f>
        <v>1</v>
      </c>
      <c r="F1810">
        <f>SALIDA[[#This Row],[CANTIDAD]]/SALIDA[[#This Row],[UND MEDIDA]]</f>
        <v>4</v>
      </c>
      <c r="G1810" t="str">
        <f>VLOOKUP(SALIDA[[#This Row],[CODIGO]],FAMILIAS[],4,FALSE)</f>
        <v>ZHEJIANG YONGHE</v>
      </c>
      <c r="H1810" s="10" t="str">
        <f>IF(VLOOKUP(SALIDA[[#This Row],[CODIGO]],STOCKSANLUIS[],7,FALSE)=0,"PRODUCTO SIN STOCK/UBICACIÓN",VLOOKUP(SALIDA[[#This Row],[CODIGO]],STOCKSANLUIS[],7,FALSE))</f>
        <v>C</v>
      </c>
      <c r="I1810" s="10"/>
      <c r="J1810" t="str">
        <f>SALIDA[[#This Row],[CODIGO]]&amp;"       "&amp;SALIDA[[#This Row],[FAMILIA]]</f>
        <v>02755       ZHEJIANG YONGHE</v>
      </c>
      <c r="K1810">
        <f>VLOOKUP(SALIDA[[#This Row],[CODIGO]],STOCK_STARSOFT[],5,FALSE)</f>
        <v>55.968114</v>
      </c>
      <c r="L1810">
        <f>SALIDA[[#This Row],[CANTIDAD]]*SALIDA[[#This Row],[PRECIO UND]]</f>
        <v>223.872456</v>
      </c>
    </row>
    <row r="1811" spans="1:12" x14ac:dyDescent="0.25">
      <c r="A1811" s="6" t="s">
        <v>3802</v>
      </c>
      <c r="B1811" s="100" t="str">
        <f>VLOOKUP(SALIDA[[#This Row],[CODIGO]],STOCKSANLUIS[],2,FALSE)</f>
        <v>GAS REFRIGERANTE R134A - 13.6KG FLYER</v>
      </c>
      <c r="C1811" s="153">
        <v>45997</v>
      </c>
      <c r="D1811">
        <v>1</v>
      </c>
      <c r="E1811">
        <f>IF(VLOOKUP(SALIDA[[#This Row],[CODIGO]],STOCKSANLUIS[],6,FALSE)=0,"PRODUCTO SIN STOCK/UBICACIÓN",VLOOKUP(SALIDA[[#This Row],[CODIGO]],STOCKSANLUIS[],6,FALSE))</f>
        <v>1</v>
      </c>
      <c r="F1811">
        <f>SALIDA[[#This Row],[CANTIDAD]]/SALIDA[[#This Row],[UND MEDIDA]]</f>
        <v>1</v>
      </c>
      <c r="G1811" t="str">
        <f>VLOOKUP(SALIDA[[#This Row],[CODIGO]],FAMILIAS[],4,FALSE)</f>
        <v>FLYER</v>
      </c>
      <c r="H1811" s="10" t="str">
        <f>IF(VLOOKUP(SALIDA[[#This Row],[CODIGO]],STOCKSANLUIS[],7,FALSE)=0,"PRODUCTO SIN STOCK/UBICACIÓN",VLOOKUP(SALIDA[[#This Row],[CODIGO]],STOCKSANLUIS[],7,FALSE))</f>
        <v>B</v>
      </c>
      <c r="I1811" s="10"/>
      <c r="J1811" t="str">
        <f>SALIDA[[#This Row],[CODIGO]]&amp;"       "&amp;SALIDA[[#This Row],[FAMILIA]]</f>
        <v>03241       FLYER</v>
      </c>
      <c r="K1811">
        <f>VLOOKUP(SALIDA[[#This Row],[CODIGO]],STOCK_STARSOFT[],5,FALSE)</f>
        <v>91.697573000000006</v>
      </c>
      <c r="L1811">
        <f>SALIDA[[#This Row],[CANTIDAD]]*SALIDA[[#This Row],[PRECIO UND]]</f>
        <v>91.697573000000006</v>
      </c>
    </row>
    <row r="1812" spans="1:12" x14ac:dyDescent="0.25">
      <c r="A1812" s="6" t="s">
        <v>2543</v>
      </c>
      <c r="B1812" s="100" t="str">
        <f>VLOOKUP(SALIDA[[#This Row],[CODIGO]],STOCKSANLUIS[],2,FALSE)</f>
        <v>EQUIPO DE A/A MINI SPLIT FRIO SOLO - 18000 BTU - R410A - 220V/1PH/60HZ - TEMP BLUE MADE BY CARRIER INTERAMERICA CORPORATION</v>
      </c>
      <c r="C1812" s="153">
        <v>45997</v>
      </c>
      <c r="D1812">
        <v>1</v>
      </c>
      <c r="E1812">
        <f>IF(VLOOKUP(SALIDA[[#This Row],[CODIGO]],STOCKSANLUIS[],6,FALSE)=0,"PRODUCTO SIN STOCK/UBICACIÓN",VLOOKUP(SALIDA[[#This Row],[CODIGO]],STOCKSANLUIS[],6,FALSE))</f>
        <v>1</v>
      </c>
      <c r="F1812">
        <f>SALIDA[[#This Row],[CANTIDAD]]/SALIDA[[#This Row],[UND MEDIDA]]</f>
        <v>1</v>
      </c>
      <c r="G1812" t="str">
        <f>VLOOKUP(SALIDA[[#This Row],[CODIGO]],FAMILIAS[],4,FALSE)</f>
        <v>TEMP BLUE</v>
      </c>
      <c r="H1812" s="10" t="str">
        <f>IF(VLOOKUP(SALIDA[[#This Row],[CODIGO]],STOCKSANLUIS[],7,FALSE)=0,"PRODUCTO SIN STOCK/UBICACIÓN",VLOOKUP(SALIDA[[#This Row],[CODIGO]],STOCKSANLUIS[],7,FALSE))</f>
        <v>B</v>
      </c>
      <c r="I1812" s="10"/>
      <c r="J1812" t="str">
        <f>SALIDA[[#This Row],[CODIGO]]&amp;"       "&amp;SALIDA[[#This Row],[FAMILIA]]</f>
        <v>02084       TEMP BLUE</v>
      </c>
      <c r="K1812">
        <f>VLOOKUP(SALIDA[[#This Row],[CODIGO]],STOCK_STARSOFT[],5,FALSE)</f>
        <v>231.261594</v>
      </c>
      <c r="L1812">
        <f>SALIDA[[#This Row],[CANTIDAD]]*SALIDA[[#This Row],[PRECIO UND]]</f>
        <v>231.261594</v>
      </c>
    </row>
    <row r="1813" spans="1:12" x14ac:dyDescent="0.25">
      <c r="A1813" s="6" t="s">
        <v>3609</v>
      </c>
      <c r="B1813" s="100" t="str">
        <f>VLOOKUP(SALIDA[[#This Row],[CODIGO]],STOCKSANLUIS[],2,FALSE)</f>
        <v>MINI BOMBA SMART ELECTRIC SPS-66 DE 110-240V MINISLIM SERIES 66 FT LIFT</v>
      </c>
      <c r="C1813" s="153">
        <v>45997</v>
      </c>
      <c r="D1813">
        <v>1</v>
      </c>
      <c r="E1813">
        <f>IF(VLOOKUP(SALIDA[[#This Row],[CODIGO]],STOCKSANLUIS[],6,FALSE)=0,"PRODUCTO SIN STOCK/UBICACIÓN",VLOOKUP(SALIDA[[#This Row],[CODIGO]],STOCKSANLUIS[],6,FALSE))</f>
        <v>1</v>
      </c>
      <c r="F1813">
        <f>SALIDA[[#This Row],[CANTIDAD]]/SALIDA[[#This Row],[UND MEDIDA]]</f>
        <v>1</v>
      </c>
      <c r="G1813" t="str">
        <f>VLOOKUP(SALIDA[[#This Row],[CODIGO]],FAMILIAS[],4,FALSE)</f>
        <v>SMART ELECTRIC</v>
      </c>
      <c r="H1813" s="10" t="str">
        <f>IF(VLOOKUP(SALIDA[[#This Row],[CODIGO]],STOCKSANLUIS[],7,FALSE)=0,"PRODUCTO SIN STOCK/UBICACIÓN",VLOOKUP(SALIDA[[#This Row],[CODIGO]],STOCKSANLUIS[],7,FALSE))</f>
        <v>C</v>
      </c>
      <c r="I1813" s="10"/>
      <c r="J1813" t="str">
        <f>SALIDA[[#This Row],[CODIGO]]&amp;"       "&amp;SALIDA[[#This Row],[FAMILIA]]</f>
        <v>03007       SMART ELECTRIC</v>
      </c>
      <c r="K1813">
        <f>VLOOKUP(SALIDA[[#This Row],[CODIGO]],STOCK_STARSOFT[],5,FALSE)</f>
        <v>27.973208</v>
      </c>
      <c r="L1813">
        <f>SALIDA[[#This Row],[CANTIDAD]]*SALIDA[[#This Row],[PRECIO UND]]</f>
        <v>27.973208</v>
      </c>
    </row>
    <row r="1814" spans="1:12" x14ac:dyDescent="0.25">
      <c r="A1814" s="6" t="s">
        <v>3078</v>
      </c>
      <c r="B1814" s="100" t="str">
        <f>VLOOKUP(SALIDA[[#This Row],[CODIGO]],STOCKSANLUIS[],2,FALSE)</f>
        <v>CIERRE RÁPIDO F-921 A CON LLAVE FI0 1279 - CAFF</v>
      </c>
      <c r="C1814" s="153">
        <v>45997</v>
      </c>
      <c r="D1814">
        <v>1</v>
      </c>
      <c r="E1814">
        <f>IF(VLOOKUP(SALIDA[[#This Row],[CODIGO]],STOCKSANLUIS[],6,FALSE)=0,"PRODUCTO SIN STOCK/UBICACIÓN",VLOOKUP(SALIDA[[#This Row],[CODIGO]],STOCKSANLUIS[],6,FALSE))</f>
        <v>1</v>
      </c>
      <c r="F1814">
        <f>SALIDA[[#This Row],[CANTIDAD]]/SALIDA[[#This Row],[UND MEDIDA]]</f>
        <v>1</v>
      </c>
      <c r="G1814" t="str">
        <f>VLOOKUP(SALIDA[[#This Row],[CODIGO]],FAMILIAS[],4,FALSE)</f>
        <v>CAFF</v>
      </c>
      <c r="H1814" s="10" t="str">
        <f>IF(VLOOKUP(SALIDA[[#This Row],[CODIGO]],STOCKSANLUIS[],7,FALSE)=0,"PRODUCTO SIN STOCK/UBICACIÓN",VLOOKUP(SALIDA[[#This Row],[CODIGO]],STOCKSANLUIS[],7,FALSE))</f>
        <v>A</v>
      </c>
      <c r="I1814" s="10"/>
      <c r="J1814" t="str">
        <f>SALIDA[[#This Row],[CODIGO]]&amp;"       "&amp;SALIDA[[#This Row],[FAMILIA]]</f>
        <v>02473       CAFF</v>
      </c>
      <c r="K1814">
        <f>VLOOKUP(SALIDA[[#This Row],[CODIGO]],STOCK_STARSOFT[],5,FALSE)</f>
        <v>56.62</v>
      </c>
      <c r="L1814">
        <f>SALIDA[[#This Row],[CANTIDAD]]*SALIDA[[#This Row],[PRECIO UND]]</f>
        <v>56.62</v>
      </c>
    </row>
    <row r="1815" spans="1:12" x14ac:dyDescent="0.25">
      <c r="A1815" s="6" t="s">
        <v>2860</v>
      </c>
      <c r="B1815" s="100" t="str">
        <f>VLOOKUP(SALIDA[[#This Row],[CODIGO]],STOCKSANLUIS[],2,FALSE)</f>
        <v>VÁLVULA DE ACCESO QWIK ECOFLUSH,QL1105</v>
      </c>
      <c r="C1815" s="153">
        <v>45997</v>
      </c>
      <c r="D1815">
        <v>1</v>
      </c>
      <c r="E1815">
        <f>IF(VLOOKUP(SALIDA[[#This Row],[CODIGO]],STOCKSANLUIS[],6,FALSE)=0,"PRODUCTO SIN STOCK/UBICACIÓN",VLOOKUP(SALIDA[[#This Row],[CODIGO]],STOCKSANLUIS[],6,FALSE))</f>
        <v>1</v>
      </c>
      <c r="F1815">
        <f>SALIDA[[#This Row],[CANTIDAD]]/SALIDA[[#This Row],[UND MEDIDA]]</f>
        <v>1</v>
      </c>
      <c r="G1815" t="str">
        <f>VLOOKUP(SALIDA[[#This Row],[CODIGO]],FAMILIAS[],4,FALSE)</f>
        <v>MAINSTREAM</v>
      </c>
      <c r="H1815" s="10" t="str">
        <f>IF(VLOOKUP(SALIDA[[#This Row],[CODIGO]],STOCKSANLUIS[],7,FALSE)=0,"PRODUCTO SIN STOCK/UBICACIÓN",VLOOKUP(SALIDA[[#This Row],[CODIGO]],STOCKSANLUIS[],7,FALSE))</f>
        <v>C</v>
      </c>
      <c r="I1815" s="10"/>
      <c r="J1815" t="str">
        <f>SALIDA[[#This Row],[CODIGO]]&amp;"       "&amp;SALIDA[[#This Row],[FAMILIA]]</f>
        <v>02318       MAINSTREAM</v>
      </c>
      <c r="K1815">
        <f>VLOOKUP(SALIDA[[#This Row],[CODIGO]],STOCK_STARSOFT[],5,FALSE)</f>
        <v>21.043831000000001</v>
      </c>
      <c r="L1815">
        <f>SALIDA[[#This Row],[CANTIDAD]]*SALIDA[[#This Row],[PRECIO UND]]</f>
        <v>21.043831000000001</v>
      </c>
    </row>
    <row r="1816" spans="1:12" x14ac:dyDescent="0.25">
      <c r="A1816" s="6" t="s">
        <v>2858</v>
      </c>
      <c r="B1816" s="100" t="str">
        <f>VLOOKUP(SALIDA[[#This Row],[CODIGO]],STOCKSANLUIS[],2,FALSE)</f>
        <v>REFRIGERANTE PARA LIMPIEZA QWIK ECOFLUSH,QL1190 - 425 GR -1LB</v>
      </c>
      <c r="C1816" s="153">
        <v>45997</v>
      </c>
      <c r="D1816">
        <v>1</v>
      </c>
      <c r="E1816">
        <f>IF(VLOOKUP(SALIDA[[#This Row],[CODIGO]],STOCKSANLUIS[],6,FALSE)=0,"PRODUCTO SIN STOCK/UBICACIÓN",VLOOKUP(SALIDA[[#This Row],[CODIGO]],STOCKSANLUIS[],6,FALSE))</f>
        <v>1</v>
      </c>
      <c r="F1816">
        <f>SALIDA[[#This Row],[CANTIDAD]]/SALIDA[[#This Row],[UND MEDIDA]]</f>
        <v>1</v>
      </c>
      <c r="G1816" t="str">
        <f>VLOOKUP(SALIDA[[#This Row],[CODIGO]],FAMILIAS[],4,FALSE)</f>
        <v>MAINSTREAM</v>
      </c>
      <c r="H1816" s="10" t="str">
        <f>IF(VLOOKUP(SALIDA[[#This Row],[CODIGO]],STOCKSANLUIS[],7,FALSE)=0,"PRODUCTO SIN STOCK/UBICACIÓN",VLOOKUP(SALIDA[[#This Row],[CODIGO]],STOCKSANLUIS[],7,FALSE))</f>
        <v>C</v>
      </c>
      <c r="I1816" s="10"/>
      <c r="J1816" t="str">
        <f>SALIDA[[#This Row],[CODIGO]]&amp;"       "&amp;SALIDA[[#This Row],[FAMILIA]]</f>
        <v>02317       MAINSTREAM</v>
      </c>
      <c r="K1816">
        <f>VLOOKUP(SALIDA[[#This Row],[CODIGO]],STOCK_STARSOFT[],5,FALSE)</f>
        <v>20.247046999999998</v>
      </c>
      <c r="L1816">
        <f>SALIDA[[#This Row],[CANTIDAD]]*SALIDA[[#This Row],[PRECIO UND]]</f>
        <v>20.247046999999998</v>
      </c>
    </row>
    <row r="1817" spans="1:12" x14ac:dyDescent="0.25">
      <c r="A1817" s="6" t="s">
        <v>3341</v>
      </c>
      <c r="B1817" s="100" t="str">
        <f>VLOOKUP(SALIDA[[#This Row],[CODIGO]],STOCKSANLUIS[],2,FALSE)</f>
        <v>GAS REFRIGERANTE R404A -10.90KG ICELOONG</v>
      </c>
      <c r="C1817" s="153">
        <v>45997</v>
      </c>
      <c r="D1817">
        <v>1</v>
      </c>
      <c r="E1817">
        <f>IF(VLOOKUP(SALIDA[[#This Row],[CODIGO]],STOCKSANLUIS[],6,FALSE)=0,"PRODUCTO SIN STOCK/UBICACIÓN",VLOOKUP(SALIDA[[#This Row],[CODIGO]],STOCKSANLUIS[],6,FALSE))</f>
        <v>1</v>
      </c>
      <c r="F1817">
        <f>SALIDA[[#This Row],[CANTIDAD]]/SALIDA[[#This Row],[UND MEDIDA]]</f>
        <v>1</v>
      </c>
      <c r="G1817" t="str">
        <f>VLOOKUP(SALIDA[[#This Row],[CODIGO]],FAMILIAS[],4,FALSE)</f>
        <v>ZHEJIANG YONGHE</v>
      </c>
      <c r="H1817" s="10" t="str">
        <f>IF(VLOOKUP(SALIDA[[#This Row],[CODIGO]],STOCKSANLUIS[],7,FALSE)=0,"PRODUCTO SIN STOCK/UBICACIÓN",VLOOKUP(SALIDA[[#This Row],[CODIGO]],STOCKSANLUIS[],7,FALSE))</f>
        <v>C</v>
      </c>
      <c r="I1817" s="10"/>
      <c r="J1817" t="str">
        <f>SALIDA[[#This Row],[CODIGO]]&amp;"       "&amp;SALIDA[[#This Row],[FAMILIA]]</f>
        <v>02752       ZHEJIANG YONGHE</v>
      </c>
      <c r="K1817">
        <f>VLOOKUP(SALIDA[[#This Row],[CODIGO]],STOCK_STARSOFT[],5,FALSE)</f>
        <v>53.481755</v>
      </c>
      <c r="L1817">
        <f>SALIDA[[#This Row],[CANTIDAD]]*SALIDA[[#This Row],[PRECIO UND]]</f>
        <v>53.481755</v>
      </c>
    </row>
    <row r="1818" spans="1:12" x14ac:dyDescent="0.25">
      <c r="A1818" s="6" t="s">
        <v>3347</v>
      </c>
      <c r="B1818" s="100" t="str">
        <f>VLOOKUP(SALIDA[[#This Row],[CODIGO]],STOCKSANLUIS[],2,FALSE)</f>
        <v>GAS REFRIGERANTE R507 -11.3KG ICELOONG</v>
      </c>
      <c r="C1818" s="153">
        <v>45997</v>
      </c>
      <c r="D1818">
        <v>1</v>
      </c>
      <c r="E1818">
        <f>IF(VLOOKUP(SALIDA[[#This Row],[CODIGO]],STOCKSANLUIS[],6,FALSE)=0,"PRODUCTO SIN STOCK/UBICACIÓN",VLOOKUP(SALIDA[[#This Row],[CODIGO]],STOCKSANLUIS[],6,FALSE))</f>
        <v>1</v>
      </c>
      <c r="F1818">
        <f>SALIDA[[#This Row],[CANTIDAD]]/SALIDA[[#This Row],[UND MEDIDA]]</f>
        <v>1</v>
      </c>
      <c r="G1818" t="str">
        <f>VLOOKUP(SALIDA[[#This Row],[CODIGO]],FAMILIAS[],4,FALSE)</f>
        <v>ZHEJIANG YONGHE</v>
      </c>
      <c r="H1818" s="10" t="str">
        <f>IF(VLOOKUP(SALIDA[[#This Row],[CODIGO]],STOCKSANLUIS[],7,FALSE)=0,"PRODUCTO SIN STOCK/UBICACIÓN",VLOOKUP(SALIDA[[#This Row],[CODIGO]],STOCKSANLUIS[],7,FALSE))</f>
        <v>C</v>
      </c>
      <c r="I1818" s="10"/>
      <c r="J1818" t="str">
        <f>SALIDA[[#This Row],[CODIGO]]&amp;"       "&amp;SALIDA[[#This Row],[FAMILIA]]</f>
        <v>02755       ZHEJIANG YONGHE</v>
      </c>
      <c r="K1818">
        <f>VLOOKUP(SALIDA[[#This Row],[CODIGO]],STOCK_STARSOFT[],5,FALSE)</f>
        <v>55.968114</v>
      </c>
      <c r="L1818">
        <f>SALIDA[[#This Row],[CANTIDAD]]*SALIDA[[#This Row],[PRECIO UND]]</f>
        <v>55.968114</v>
      </c>
    </row>
    <row r="1819" spans="1:12" x14ac:dyDescent="0.25">
      <c r="A1819" s="6" t="s">
        <v>3979</v>
      </c>
      <c r="B1819" s="100" t="str">
        <f>VLOOKUP(SALIDA[[#This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1819" s="153">
        <v>45997</v>
      </c>
      <c r="D1819">
        <v>1</v>
      </c>
      <c r="E1819">
        <f>IF(VLOOKUP(SALIDA[[#This Row],[CODIGO]],STOCKSANLUIS[],6,FALSE)=0,"PRODUCTO SIN STOCK/UBICACIÓN",VLOOKUP(SALIDA[[#This Row],[CODIGO]],STOCKSANLUIS[],6,FALSE))</f>
        <v>1</v>
      </c>
      <c r="F1819">
        <f>SALIDA[[#This Row],[CANTIDAD]]/SALIDA[[#This Row],[UND MEDIDA]]</f>
        <v>1</v>
      </c>
      <c r="G1819" t="str">
        <f>VLOOKUP(SALIDA[[#This Row],[CODIGO]],FAMILIAS[],4,FALSE)</f>
        <v>TEMP BLUE</v>
      </c>
      <c r="H1819" s="10" t="str">
        <f>IF(VLOOKUP(SALIDA[[#This Row],[CODIGO]],STOCKSANLUIS[],7,FALSE)=0,"PRODUCTO SIN STOCK/UBICACIÓN",VLOOKUP(SALIDA[[#This Row],[CODIGO]],STOCKSANLUIS[],7,FALSE))</f>
        <v>B</v>
      </c>
      <c r="I1819" s="10"/>
      <c r="J1819" t="str">
        <f>SALIDA[[#This Row],[CODIGO]]&amp;"       "&amp;SALIDA[[#This Row],[FAMILIA]]</f>
        <v>03432       TEMP BLUE</v>
      </c>
      <c r="K1819">
        <f>VLOOKUP(SALIDA[[#This Row],[CODIGO]],STOCK_STARSOFT[],5,FALSE)</f>
        <v>363.93264499999998</v>
      </c>
      <c r="L1819">
        <f>SALIDA[[#This Row],[CANTIDAD]]*SALIDA[[#This Row],[PRECIO UND]]</f>
        <v>363.93264499999998</v>
      </c>
    </row>
    <row r="1820" spans="1:12" x14ac:dyDescent="0.25">
      <c r="A1820" s="6" t="s">
        <v>3802</v>
      </c>
      <c r="B1820" s="100" t="str">
        <f>VLOOKUP(SALIDA[[#This Row],[CODIGO]],STOCKSANLUIS[],2,FALSE)</f>
        <v>GAS REFRIGERANTE R134A - 13.6KG FLYER</v>
      </c>
      <c r="C1820" s="153">
        <v>45997</v>
      </c>
      <c r="D1820">
        <v>1</v>
      </c>
      <c r="E1820">
        <f>IF(VLOOKUP(SALIDA[[#This Row],[CODIGO]],STOCKSANLUIS[],6,FALSE)=0,"PRODUCTO SIN STOCK/UBICACIÓN",VLOOKUP(SALIDA[[#This Row],[CODIGO]],STOCKSANLUIS[],6,FALSE))</f>
        <v>1</v>
      </c>
      <c r="F1820">
        <f>SALIDA[[#This Row],[CANTIDAD]]/SALIDA[[#This Row],[UND MEDIDA]]</f>
        <v>1</v>
      </c>
      <c r="G1820" t="str">
        <f>VLOOKUP(SALIDA[[#This Row],[CODIGO]],FAMILIAS[],4,FALSE)</f>
        <v>FLYER</v>
      </c>
      <c r="H1820" s="10" t="str">
        <f>IF(VLOOKUP(SALIDA[[#This Row],[CODIGO]],STOCKSANLUIS[],7,FALSE)=0,"PRODUCTO SIN STOCK/UBICACIÓN",VLOOKUP(SALIDA[[#This Row],[CODIGO]],STOCKSANLUIS[],7,FALSE))</f>
        <v>B</v>
      </c>
      <c r="I1820" s="10"/>
      <c r="J1820" t="str">
        <f>SALIDA[[#This Row],[CODIGO]]&amp;"       "&amp;SALIDA[[#This Row],[FAMILIA]]</f>
        <v>03241       FLYER</v>
      </c>
      <c r="K1820">
        <f>VLOOKUP(SALIDA[[#This Row],[CODIGO]],STOCK_STARSOFT[],5,FALSE)</f>
        <v>91.697573000000006</v>
      </c>
      <c r="L1820">
        <f>SALIDA[[#This Row],[CANTIDAD]]*SALIDA[[#This Row],[PRECIO UND]]</f>
        <v>91.697573000000006</v>
      </c>
    </row>
    <row r="1821" spans="1:12" x14ac:dyDescent="0.25">
      <c r="A1821" s="6" t="s">
        <v>3802</v>
      </c>
      <c r="B1821" s="100" t="str">
        <f>VLOOKUP(SALIDA[[#This Row],[CODIGO]],STOCKSANLUIS[],2,FALSE)</f>
        <v>GAS REFRIGERANTE R134A - 13.6KG FLYER</v>
      </c>
      <c r="C1821" s="153">
        <v>45997</v>
      </c>
      <c r="D1821">
        <v>4</v>
      </c>
      <c r="E1821">
        <f>IF(VLOOKUP(SALIDA[[#This Row],[CODIGO]],STOCKSANLUIS[],6,FALSE)=0,"PRODUCTO SIN STOCK/UBICACIÓN",VLOOKUP(SALIDA[[#This Row],[CODIGO]],STOCKSANLUIS[],6,FALSE))</f>
        <v>1</v>
      </c>
      <c r="F1821">
        <f>SALIDA[[#This Row],[CANTIDAD]]/SALIDA[[#This Row],[UND MEDIDA]]</f>
        <v>4</v>
      </c>
      <c r="G1821" t="str">
        <f>VLOOKUP(SALIDA[[#This Row],[CODIGO]],FAMILIAS[],4,FALSE)</f>
        <v>FLYER</v>
      </c>
      <c r="H1821" s="10" t="str">
        <f>IF(VLOOKUP(SALIDA[[#This Row],[CODIGO]],STOCKSANLUIS[],7,FALSE)=0,"PRODUCTO SIN STOCK/UBICACIÓN",VLOOKUP(SALIDA[[#This Row],[CODIGO]],STOCKSANLUIS[],7,FALSE))</f>
        <v>B</v>
      </c>
      <c r="I1821" s="10"/>
      <c r="J1821" t="str">
        <f>SALIDA[[#This Row],[CODIGO]]&amp;"       "&amp;SALIDA[[#This Row],[FAMILIA]]</f>
        <v>03241       FLYER</v>
      </c>
      <c r="K1821">
        <f>VLOOKUP(SALIDA[[#This Row],[CODIGO]],STOCK_STARSOFT[],5,FALSE)</f>
        <v>91.697573000000006</v>
      </c>
      <c r="L1821">
        <f>SALIDA[[#This Row],[CANTIDAD]]*SALIDA[[#This Row],[PRECIO UND]]</f>
        <v>366.79029200000002</v>
      </c>
    </row>
    <row r="1822" spans="1:12" x14ac:dyDescent="0.25">
      <c r="A1822" s="6" t="s">
        <v>2860</v>
      </c>
      <c r="B1822" s="100" t="str">
        <f>VLOOKUP(SALIDA[[#This Row],[CODIGO]],STOCKSANLUIS[],2,FALSE)</f>
        <v>VÁLVULA DE ACCESO QWIK ECOFLUSH,QL1105</v>
      </c>
      <c r="C1822" s="153">
        <v>45997</v>
      </c>
      <c r="D1822">
        <v>1</v>
      </c>
      <c r="E1822">
        <f>IF(VLOOKUP(SALIDA[[#This Row],[CODIGO]],STOCKSANLUIS[],6,FALSE)=0,"PRODUCTO SIN STOCK/UBICACIÓN",VLOOKUP(SALIDA[[#This Row],[CODIGO]],STOCKSANLUIS[],6,FALSE))</f>
        <v>1</v>
      </c>
      <c r="F1822">
        <f>SALIDA[[#This Row],[CANTIDAD]]/SALIDA[[#This Row],[UND MEDIDA]]</f>
        <v>1</v>
      </c>
      <c r="G1822" t="str">
        <f>VLOOKUP(SALIDA[[#This Row],[CODIGO]],FAMILIAS[],4,FALSE)</f>
        <v>MAINSTREAM</v>
      </c>
      <c r="H1822" s="10" t="str">
        <f>IF(VLOOKUP(SALIDA[[#This Row],[CODIGO]],STOCKSANLUIS[],7,FALSE)=0,"PRODUCTO SIN STOCK/UBICACIÓN",VLOOKUP(SALIDA[[#This Row],[CODIGO]],STOCKSANLUIS[],7,FALSE))</f>
        <v>C</v>
      </c>
      <c r="I1822" s="10" t="s">
        <v>19536</v>
      </c>
      <c r="J1822" t="str">
        <f>SALIDA[[#This Row],[CODIGO]]&amp;"       "&amp;SALIDA[[#This Row],[FAMILIA]]</f>
        <v>02318       MAINSTREAM</v>
      </c>
      <c r="K1822">
        <f>VLOOKUP(SALIDA[[#This Row],[CODIGO]],STOCK_STARSOFT[],5,FALSE)</f>
        <v>21.043831000000001</v>
      </c>
      <c r="L1822">
        <f>SALIDA[[#This Row],[CANTIDAD]]*SALIDA[[#This Row],[PRECIO UND]]</f>
        <v>21.043831000000001</v>
      </c>
    </row>
    <row r="1823" spans="1:12" x14ac:dyDescent="0.25">
      <c r="A1823" s="6" t="s">
        <v>759</v>
      </c>
      <c r="B1823" s="100" t="str">
        <f>VLOOKUP(SALIDA[[#This Row],[CODIGO]],STOCKSANLUIS[],2,FALSE)</f>
        <v>ORIFICIO N°5 PARA TE-12 - 067B2708</v>
      </c>
      <c r="C1823" s="153">
        <v>45997</v>
      </c>
      <c r="D1823">
        <v>1</v>
      </c>
      <c r="E1823">
        <f>IF(VLOOKUP(SALIDA[[#This Row],[CODIGO]],STOCKSANLUIS[],6,FALSE)=0,"PRODUCTO SIN STOCK/UBICACIÓN",VLOOKUP(SALIDA[[#This Row],[CODIGO]],STOCKSANLUIS[],6,FALSE))</f>
        <v>1</v>
      </c>
      <c r="F1823">
        <f>SALIDA[[#This Row],[CANTIDAD]]/SALIDA[[#This Row],[UND MEDIDA]]</f>
        <v>1</v>
      </c>
      <c r="G1823" t="str">
        <f>VLOOKUP(SALIDA[[#This Row],[CODIGO]],FAMILIAS[],4,FALSE)</f>
        <v>DANFOSS</v>
      </c>
      <c r="H1823" s="10" t="str">
        <f>IF(VLOOKUP(SALIDA[[#This Row],[CODIGO]],STOCKSANLUIS[],7,FALSE)=0,"PRODUCTO SIN STOCK/UBICACIÓN",VLOOKUP(SALIDA[[#This Row],[CODIGO]],STOCKSANLUIS[],7,FALSE))</f>
        <v>A</v>
      </c>
      <c r="I1823" s="10" t="s">
        <v>19536</v>
      </c>
      <c r="J1823" t="str">
        <f>SALIDA[[#This Row],[CODIGO]]&amp;"       "&amp;SALIDA[[#This Row],[FAMILIA]]</f>
        <v>00831       DANFOSS</v>
      </c>
      <c r="K1823">
        <f>VLOOKUP(SALIDA[[#This Row],[CODIGO]],STOCK_STARSOFT[],5,FALSE)</f>
        <v>22.685842000000001</v>
      </c>
      <c r="L1823">
        <f>SALIDA[[#This Row],[CANTIDAD]]*SALIDA[[#This Row],[PRECIO UND]]</f>
        <v>22.685842000000001</v>
      </c>
    </row>
    <row r="1824" spans="1:12" x14ac:dyDescent="0.25">
      <c r="A1824" s="6" t="s">
        <v>931</v>
      </c>
      <c r="B1824" s="100" t="str">
        <f>VLOOKUP(SALIDA[[#This Row],[CODIGO]],STOCKSANLUIS[],2,FALSE)</f>
        <v>ACEITE POLIOLESTER POE 32 - 1 GALON - BVA</v>
      </c>
      <c r="C1824" s="153">
        <v>46001</v>
      </c>
      <c r="D1824">
        <v>2</v>
      </c>
      <c r="E1824">
        <f>IF(VLOOKUP(SALIDA[[#This Row],[CODIGO]],STOCKSANLUIS[],6,FALSE)=0,"PRODUCTO SIN STOCK/UBICACIÓN",VLOOKUP(SALIDA[[#This Row],[CODIGO]],STOCKSANLUIS[],6,FALSE))</f>
        <v>1</v>
      </c>
      <c r="F1824">
        <f>SALIDA[[#This Row],[CANTIDAD]]/SALIDA[[#This Row],[UND MEDIDA]]</f>
        <v>2</v>
      </c>
      <c r="G1824" t="str">
        <f>VLOOKUP(SALIDA[[#This Row],[CODIGO]],FAMILIAS[],4,FALSE)</f>
        <v>BVA</v>
      </c>
      <c r="H1824" s="10" t="str">
        <f>IF(VLOOKUP(SALIDA[[#This Row],[CODIGO]],STOCKSANLUIS[],7,FALSE)=0,"PRODUCTO SIN STOCK/UBICACIÓN",VLOOKUP(SALIDA[[#This Row],[CODIGO]],STOCKSANLUIS[],7,FALSE))</f>
        <v>C</v>
      </c>
      <c r="I1824" s="10"/>
      <c r="J1824" t="str">
        <f>SALIDA[[#This Row],[CODIGO]]&amp;"       "&amp;SALIDA[[#This Row],[FAMILIA]]</f>
        <v>00987       BVA</v>
      </c>
      <c r="K1824">
        <f>VLOOKUP(SALIDA[[#This Row],[CODIGO]],STOCK_STARSOFT[],5,FALSE)</f>
        <v>47.466326000000002</v>
      </c>
      <c r="L1824">
        <f>SALIDA[[#This Row],[CANTIDAD]]*SALIDA[[#This Row],[PRECIO UND]]</f>
        <v>94.932652000000004</v>
      </c>
    </row>
    <row r="1825" spans="1:12" x14ac:dyDescent="0.25">
      <c r="A1825" s="6" t="s">
        <v>3347</v>
      </c>
      <c r="B1825" s="100" t="str">
        <f>VLOOKUP(SALIDA[[#This Row],[CODIGO]],STOCKSANLUIS[],2,FALSE)</f>
        <v>GAS REFRIGERANTE R507 -11.3KG ICELOONG</v>
      </c>
      <c r="C1825" s="153">
        <v>46001</v>
      </c>
      <c r="D1825">
        <v>2</v>
      </c>
      <c r="E1825">
        <f>IF(VLOOKUP(SALIDA[[#This Row],[CODIGO]],STOCKSANLUIS[],6,FALSE)=0,"PRODUCTO SIN STOCK/UBICACIÓN",VLOOKUP(SALIDA[[#This Row],[CODIGO]],STOCKSANLUIS[],6,FALSE))</f>
        <v>1</v>
      </c>
      <c r="F1825">
        <f>SALIDA[[#This Row],[CANTIDAD]]/SALIDA[[#This Row],[UND MEDIDA]]</f>
        <v>2</v>
      </c>
      <c r="G1825" t="str">
        <f>VLOOKUP(SALIDA[[#This Row],[CODIGO]],FAMILIAS[],4,FALSE)</f>
        <v>ZHEJIANG YONGHE</v>
      </c>
      <c r="H1825" s="10" t="str">
        <f>IF(VLOOKUP(SALIDA[[#This Row],[CODIGO]],STOCKSANLUIS[],7,FALSE)=0,"PRODUCTO SIN STOCK/UBICACIÓN",VLOOKUP(SALIDA[[#This Row],[CODIGO]],STOCKSANLUIS[],7,FALSE))</f>
        <v>C</v>
      </c>
      <c r="I1825" s="10"/>
      <c r="J1825" t="str">
        <f>SALIDA[[#This Row],[CODIGO]]&amp;"       "&amp;SALIDA[[#This Row],[FAMILIA]]</f>
        <v>02755       ZHEJIANG YONGHE</v>
      </c>
      <c r="K1825">
        <f>VLOOKUP(SALIDA[[#This Row],[CODIGO]],STOCK_STARSOFT[],5,FALSE)</f>
        <v>55.968114</v>
      </c>
      <c r="L1825">
        <f>SALIDA[[#This Row],[CANTIDAD]]*SALIDA[[#This Row],[PRECIO UND]]</f>
        <v>111.936228</v>
      </c>
    </row>
    <row r="1826" spans="1:12" x14ac:dyDescent="0.25">
      <c r="A1826" s="6" t="s">
        <v>3609</v>
      </c>
      <c r="B1826" s="100" t="str">
        <f>VLOOKUP(SALIDA[[#This Row],[CODIGO]],STOCKSANLUIS[],2,FALSE)</f>
        <v>MINI BOMBA SMART ELECTRIC SPS-66 DE 110-240V MINISLIM SERIES 66 FT LIFT</v>
      </c>
      <c r="C1826" s="153">
        <v>46001</v>
      </c>
      <c r="D1826">
        <v>11</v>
      </c>
      <c r="E1826">
        <f>IF(VLOOKUP(SALIDA[[#This Row],[CODIGO]],STOCKSANLUIS[],6,FALSE)=0,"PRODUCTO SIN STOCK/UBICACIÓN",VLOOKUP(SALIDA[[#This Row],[CODIGO]],STOCKSANLUIS[],6,FALSE))</f>
        <v>1</v>
      </c>
      <c r="F1826">
        <f>SALIDA[[#This Row],[CANTIDAD]]/SALIDA[[#This Row],[UND MEDIDA]]</f>
        <v>11</v>
      </c>
      <c r="G1826" t="str">
        <f>VLOOKUP(SALIDA[[#This Row],[CODIGO]],FAMILIAS[],4,FALSE)</f>
        <v>SMART ELECTRIC</v>
      </c>
      <c r="H1826" s="10" t="str">
        <f>IF(VLOOKUP(SALIDA[[#This Row],[CODIGO]],STOCKSANLUIS[],7,FALSE)=0,"PRODUCTO SIN STOCK/UBICACIÓN",VLOOKUP(SALIDA[[#This Row],[CODIGO]],STOCKSANLUIS[],7,FALSE))</f>
        <v>C</v>
      </c>
      <c r="I1826" s="10" t="s">
        <v>19536</v>
      </c>
      <c r="J1826" t="str">
        <f>SALIDA[[#This Row],[CODIGO]]&amp;"       "&amp;SALIDA[[#This Row],[FAMILIA]]</f>
        <v>03007       SMART ELECTRIC</v>
      </c>
      <c r="K1826">
        <f>VLOOKUP(SALIDA[[#This Row],[CODIGO]],STOCK_STARSOFT[],5,FALSE)</f>
        <v>27.973208</v>
      </c>
      <c r="L1826">
        <f>SALIDA[[#This Row],[CANTIDAD]]*SALIDA[[#This Row],[PRECIO UND]]</f>
        <v>307.705288</v>
      </c>
    </row>
    <row r="1827" spans="1:12" x14ac:dyDescent="0.25">
      <c r="A1827" s="6" t="s">
        <v>3032</v>
      </c>
      <c r="B1827" s="100" t="str">
        <f>VLOOKUP(SALIDA[[#This Row],[CODIGO]],STOCKSANLUIS[],2,FALSE)</f>
        <v xml:space="preserve">MINI BOMBA, SAUERMANN, SI 27  220V </v>
      </c>
      <c r="C1827" s="153">
        <v>46001</v>
      </c>
      <c r="D1827">
        <v>12</v>
      </c>
      <c r="E1827">
        <f>IF(VLOOKUP(SALIDA[[#This Row],[CODIGO]],STOCKSANLUIS[],6,FALSE)=0,"PRODUCTO SIN STOCK/UBICACIÓN",VLOOKUP(SALIDA[[#This Row],[CODIGO]],STOCKSANLUIS[],6,FALSE))</f>
        <v>1</v>
      </c>
      <c r="F1827">
        <f>SALIDA[[#This Row],[CANTIDAD]]/SALIDA[[#This Row],[UND MEDIDA]]</f>
        <v>12</v>
      </c>
      <c r="G1827" t="str">
        <f>VLOOKUP(SALIDA[[#This Row],[CODIGO]],FAMILIAS[],4,FALSE)</f>
        <v>SAUERMANN</v>
      </c>
      <c r="H1827" s="10" t="str">
        <f>IF(VLOOKUP(SALIDA[[#This Row],[CODIGO]],STOCKSANLUIS[],7,FALSE)=0,"PRODUCTO SIN STOCK/UBICACIÓN",VLOOKUP(SALIDA[[#This Row],[CODIGO]],STOCKSANLUIS[],7,FALSE))</f>
        <v>C</v>
      </c>
      <c r="I1827" s="10" t="s">
        <v>19536</v>
      </c>
      <c r="J1827" t="str">
        <f>SALIDA[[#This Row],[CODIGO]]&amp;"       "&amp;SALIDA[[#This Row],[FAMILIA]]</f>
        <v>02448       SAUERMANN</v>
      </c>
      <c r="K1827">
        <f>VLOOKUP(SALIDA[[#This Row],[CODIGO]],STOCK_STARSOFT[],5,FALSE)</f>
        <v>37.118566999999999</v>
      </c>
      <c r="L1827">
        <f>SALIDA[[#This Row],[CANTIDAD]]*SALIDA[[#This Row],[PRECIO UND]]</f>
        <v>445.42280399999999</v>
      </c>
    </row>
    <row r="1828" spans="1:12" x14ac:dyDescent="0.25">
      <c r="A1828" s="6" t="s">
        <v>445</v>
      </c>
      <c r="B1828" s="100" t="str">
        <f>VLOOKUP(SALIDA[[#This Row],[CODIGO]],STOCKSANLUIS[],2,FALSE)</f>
        <v xml:space="preserve">ACEITE POLIOLESTER POE 68 - 1/4 GALON - BVA </v>
      </c>
      <c r="C1828" s="153">
        <v>46001</v>
      </c>
      <c r="D1828">
        <v>1</v>
      </c>
      <c r="E1828">
        <f>IF(VLOOKUP(SALIDA[[#This Row],[CODIGO]],STOCKSANLUIS[],6,FALSE)=0,"PRODUCTO SIN STOCK/UBICACIÓN",VLOOKUP(SALIDA[[#This Row],[CODIGO]],STOCKSANLUIS[],6,FALSE))</f>
        <v>1</v>
      </c>
      <c r="F1828">
        <f>SALIDA[[#This Row],[CANTIDAD]]/SALIDA[[#This Row],[UND MEDIDA]]</f>
        <v>1</v>
      </c>
      <c r="G1828" t="str">
        <f>VLOOKUP(SALIDA[[#This Row],[CODIGO]],FAMILIAS[],4,FALSE)</f>
        <v>BVA</v>
      </c>
      <c r="H1828" s="10" t="str">
        <f>IF(VLOOKUP(SALIDA[[#This Row],[CODIGO]],STOCKSANLUIS[],7,FALSE)=0,"PRODUCTO SIN STOCK/UBICACIÓN",VLOOKUP(SALIDA[[#This Row],[CODIGO]],STOCKSANLUIS[],7,FALSE))</f>
        <v>C</v>
      </c>
      <c r="I1828" s="10"/>
      <c r="J1828" t="str">
        <f>SALIDA[[#This Row],[CODIGO]]&amp;"       "&amp;SALIDA[[#This Row],[FAMILIA]]</f>
        <v>00356       BVA</v>
      </c>
      <c r="K1828">
        <f>VLOOKUP(SALIDA[[#This Row],[CODIGO]],STOCK_STARSOFT[],5,FALSE)</f>
        <v>15.866987</v>
      </c>
      <c r="L1828">
        <f>SALIDA[[#This Row],[CANTIDAD]]*SALIDA[[#This Row],[PRECIO UND]]</f>
        <v>15.866987</v>
      </c>
    </row>
    <row r="1829" spans="1:12" x14ac:dyDescent="0.25">
      <c r="A1829" s="6" t="s">
        <v>3345</v>
      </c>
      <c r="B1829" s="100" t="str">
        <f>VLOOKUP(SALIDA[[#This Row],[CODIGO]],STOCKSANLUIS[],2,FALSE)</f>
        <v>GAS REFRIGERANTE R407C -11.3KG ICELOONG</v>
      </c>
      <c r="C1829" s="153">
        <v>46001</v>
      </c>
      <c r="D1829">
        <v>1</v>
      </c>
      <c r="E1829">
        <f>IF(VLOOKUP(SALIDA[[#This Row],[CODIGO]],STOCKSANLUIS[],6,FALSE)=0,"PRODUCTO SIN STOCK/UBICACIÓN",VLOOKUP(SALIDA[[#This Row],[CODIGO]],STOCKSANLUIS[],6,FALSE))</f>
        <v>1</v>
      </c>
      <c r="F1829">
        <f>SALIDA[[#This Row],[CANTIDAD]]/SALIDA[[#This Row],[UND MEDIDA]]</f>
        <v>1</v>
      </c>
      <c r="G1829" t="str">
        <f>VLOOKUP(SALIDA[[#This Row],[CODIGO]],FAMILIAS[],4,FALSE)</f>
        <v>ZHEJIANG YONGHE</v>
      </c>
      <c r="H1829" s="10" t="str">
        <f>IF(VLOOKUP(SALIDA[[#This Row],[CODIGO]],STOCKSANLUIS[],7,FALSE)=0,"PRODUCTO SIN STOCK/UBICACIÓN",VLOOKUP(SALIDA[[#This Row],[CODIGO]],STOCKSANLUIS[],7,FALSE))</f>
        <v>B</v>
      </c>
      <c r="I1829" s="10"/>
      <c r="J1829" t="str">
        <f>SALIDA[[#This Row],[CODIGO]]&amp;"       "&amp;SALIDA[[#This Row],[FAMILIA]]</f>
        <v>02754       ZHEJIANG YONGHE</v>
      </c>
      <c r="K1829">
        <f>VLOOKUP(SALIDA[[#This Row],[CODIGO]],STOCK_STARSOFT[],5,FALSE)</f>
        <v>89.9</v>
      </c>
      <c r="L1829">
        <f>SALIDA[[#This Row],[CANTIDAD]]*SALIDA[[#This Row],[PRECIO UND]]</f>
        <v>89.9</v>
      </c>
    </row>
    <row r="1830" spans="1:12" x14ac:dyDescent="0.25">
      <c r="A1830" s="6" t="s">
        <v>3719</v>
      </c>
      <c r="B1830" s="100" t="str">
        <f>VLOOKUP(SALIDA[[#This Row],[CODIGO]],STOCKSANLUIS[],2,FALSE)</f>
        <v>MOTOVENTILADOR AXIAL EBM S4E450 - 450MM - 220V MONOFÁSICO - 4 POLOS, CON REJILLA - FLUJO V   </v>
      </c>
      <c r="C1830" s="153">
        <v>46001</v>
      </c>
      <c r="D1830">
        <v>2</v>
      </c>
      <c r="E1830">
        <f>IF(VLOOKUP(SALIDA[[#This Row],[CODIGO]],STOCKSANLUIS[],6,FALSE)=0,"PRODUCTO SIN STOCK/UBICACIÓN",VLOOKUP(SALIDA[[#This Row],[CODIGO]],STOCKSANLUIS[],6,FALSE))</f>
        <v>1</v>
      </c>
      <c r="F1830">
        <f>SALIDA[[#This Row],[CANTIDAD]]/SALIDA[[#This Row],[UND MEDIDA]]</f>
        <v>2</v>
      </c>
      <c r="G1830" t="str">
        <f>VLOOKUP(SALIDA[[#This Row],[CODIGO]],FAMILIAS[],4,FALSE)</f>
        <v>EBM</v>
      </c>
      <c r="H1830" s="10" t="str">
        <f>IF(VLOOKUP(SALIDA[[#This Row],[CODIGO]],STOCKSANLUIS[],7,FALSE)=0,"PRODUCTO SIN STOCK/UBICACIÓN",VLOOKUP(SALIDA[[#This Row],[CODIGO]],STOCKSANLUIS[],7,FALSE))</f>
        <v>C</v>
      </c>
      <c r="I1830" s="10"/>
      <c r="J1830" t="str">
        <f>SALIDA[[#This Row],[CODIGO]]&amp;"       "&amp;SALIDA[[#This Row],[FAMILIA]]</f>
        <v>03104       EBM</v>
      </c>
      <c r="K1830">
        <f>VLOOKUP(SALIDA[[#This Row],[CODIGO]],STOCK_STARSOFT[],5,FALSE)</f>
        <v>154.94905600000001</v>
      </c>
      <c r="L1830">
        <f>SALIDA[[#This Row],[CANTIDAD]]*SALIDA[[#This Row],[PRECIO UND]]</f>
        <v>309.89811200000003</v>
      </c>
    </row>
    <row r="1831" spans="1:12" x14ac:dyDescent="0.25">
      <c r="A1831" s="6" t="s">
        <v>33</v>
      </c>
      <c r="B1831" s="100" t="str">
        <f>VLOOKUP(SALIDA[[#This Row],[CODIGO]],STOCKSANLUIS[],2,FALSE)</f>
        <v>CONTROLADOR DE TEMPERATURA DIGITAL MT-512E 2HP - VER.13 - 115/220 VAC - FULL GAUGE</v>
      </c>
      <c r="C1831" s="153">
        <v>46001</v>
      </c>
      <c r="D1831">
        <v>21</v>
      </c>
      <c r="E1831">
        <f>IF(VLOOKUP(SALIDA[[#This Row],[CODIGO]],STOCKSANLUIS[],6,FALSE)=0,"PRODUCTO SIN STOCK/UBICACIÓN",VLOOKUP(SALIDA[[#This Row],[CODIGO]],STOCKSANLUIS[],6,FALSE))</f>
        <v>1</v>
      </c>
      <c r="F1831">
        <f>SALIDA[[#This Row],[CANTIDAD]]/SALIDA[[#This Row],[UND MEDIDA]]</f>
        <v>21</v>
      </c>
      <c r="G1831" t="str">
        <f>VLOOKUP(SALIDA[[#This Row],[CODIGO]],FAMILIAS[],4,FALSE)</f>
        <v>FULL GAUGE</v>
      </c>
      <c r="H1831" s="10" t="str">
        <f>IF(VLOOKUP(SALIDA[[#This Row],[CODIGO]],STOCKSANLUIS[],7,FALSE)=0,"PRODUCTO SIN STOCK/UBICACIÓN",VLOOKUP(SALIDA[[#This Row],[CODIGO]],STOCKSANLUIS[],7,FALSE))</f>
        <v>C</v>
      </c>
      <c r="I1831" s="10"/>
      <c r="J1831" t="str">
        <f>SALIDA[[#This Row],[CODIGO]]&amp;"       "&amp;SALIDA[[#This Row],[FAMILIA]]</f>
        <v>00016       FULL GAUGE</v>
      </c>
      <c r="K1831">
        <f>VLOOKUP(SALIDA[[#This Row],[CODIGO]],STOCK_STARSOFT[],5,FALSE)</f>
        <v>13.318346</v>
      </c>
      <c r="L1831">
        <f>SALIDA[[#This Row],[CANTIDAD]]*SALIDA[[#This Row],[PRECIO UND]]</f>
        <v>279.68526600000001</v>
      </c>
    </row>
    <row r="1832" spans="1:12" x14ac:dyDescent="0.25">
      <c r="A1832" s="6" t="s">
        <v>3758</v>
      </c>
      <c r="B1832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1832" s="153">
        <v>46001</v>
      </c>
      <c r="D1832">
        <v>1</v>
      </c>
      <c r="E1832">
        <f>IF(VLOOKUP(SALIDA[[#This Row],[CODIGO]],STOCKSANLUIS[],6,FALSE)=0,"PRODUCTO SIN STOCK/UBICACIÓN",VLOOKUP(SALIDA[[#This Row],[CODIGO]],STOCKSANLUIS[],6,FALSE))</f>
        <v>1</v>
      </c>
      <c r="F1832">
        <f>SALIDA[[#This Row],[CANTIDAD]]/SALIDA[[#This Row],[UND MEDIDA]]</f>
        <v>1</v>
      </c>
      <c r="G1832" t="str">
        <f>VLOOKUP(SALIDA[[#This Row],[CODIGO]],FAMILIAS[],4,FALSE)</f>
        <v>TEMP BLUE</v>
      </c>
      <c r="H1832" s="10" t="str">
        <f>IF(VLOOKUP(SALIDA[[#This Row],[CODIGO]],STOCKSANLUIS[],7,FALSE)=0,"PRODUCTO SIN STOCK/UBICACIÓN",VLOOKUP(SALIDA[[#This Row],[CODIGO]],STOCKSANLUIS[],7,FALSE))</f>
        <v>B</v>
      </c>
      <c r="I1832" s="10"/>
      <c r="J1832" t="str">
        <f>SALIDA[[#This Row],[CODIGO]]&amp;"       "&amp;SALIDA[[#This Row],[FAMILIA]]</f>
        <v>03156       TEMP BLUE</v>
      </c>
      <c r="K1832">
        <f>VLOOKUP(SALIDA[[#This Row],[CODIGO]],STOCK_STARSOFT[],5,FALSE)</f>
        <v>364.48966100000001</v>
      </c>
      <c r="L1832">
        <f>SALIDA[[#This Row],[CANTIDAD]]*SALIDA[[#This Row],[PRECIO UND]]</f>
        <v>364.48966100000001</v>
      </c>
    </row>
    <row r="1833" spans="1:12" x14ac:dyDescent="0.25">
      <c r="A1833" s="6" t="s">
        <v>2836</v>
      </c>
      <c r="B1833" s="100" t="str">
        <f>VLOOKUP(SALIDA[[#This Row],[CODIGO]],STOCKSANLUIS[],2,FALSE)</f>
        <v>GAS REFRIGERANTE FREON R-134A - 13.62 KG - CHINO - CHEMOURS</v>
      </c>
      <c r="C1833" s="153">
        <v>46001</v>
      </c>
      <c r="D1833">
        <v>2</v>
      </c>
      <c r="E1833">
        <f>IF(VLOOKUP(SALIDA[[#This Row],[CODIGO]],STOCKSANLUIS[],6,FALSE)=0,"PRODUCTO SIN STOCK/UBICACIÓN",VLOOKUP(SALIDA[[#This Row],[CODIGO]],STOCKSANLUIS[],6,FALSE))</f>
        <v>1</v>
      </c>
      <c r="F1833">
        <f>SALIDA[[#This Row],[CANTIDAD]]/SALIDA[[#This Row],[UND MEDIDA]]</f>
        <v>2</v>
      </c>
      <c r="G1833" t="str">
        <f>VLOOKUP(SALIDA[[#This Row],[CODIGO]],FAMILIAS[],4,FALSE)</f>
        <v>THE CHEMOURS</v>
      </c>
      <c r="H1833" s="10" t="str">
        <f>IF(VLOOKUP(SALIDA[[#This Row],[CODIGO]],STOCKSANLUIS[],7,FALSE)=0,"PRODUCTO SIN STOCK/UBICACIÓN",VLOOKUP(SALIDA[[#This Row],[CODIGO]],STOCKSANLUIS[],7,FALSE))</f>
        <v>C</v>
      </c>
      <c r="I1833" s="10"/>
      <c r="J1833" t="str">
        <f>SALIDA[[#This Row],[CODIGO]]&amp;"       "&amp;SALIDA[[#This Row],[FAMILIA]]</f>
        <v>02304       THE CHEMOURS</v>
      </c>
      <c r="K1833">
        <f>VLOOKUP(SALIDA[[#This Row],[CODIGO]],STOCK_STARSOFT[],5,FALSE)</f>
        <v>132.07079300000001</v>
      </c>
      <c r="L1833">
        <f>SALIDA[[#This Row],[CANTIDAD]]*SALIDA[[#This Row],[PRECIO UND]]</f>
        <v>264.14158600000002</v>
      </c>
    </row>
    <row r="1834" spans="1:12" x14ac:dyDescent="0.25">
      <c r="A1834" s="6" t="s">
        <v>3293</v>
      </c>
      <c r="B1834" s="100" t="str">
        <f>VLOOKUP(SALIDA[[#This Row],[CODIGO]],STOCKSANLUIS[],2,FALSE)</f>
        <v>VALVULA PARA AGUA HELADA FAN &amp; COIL 2 VIAS 3/4" DIAMETRO  CON ACTUADOR  220V JOHNSON CONTROLS - VLC2200GC-C</v>
      </c>
      <c r="C1834" s="153">
        <v>46001</v>
      </c>
      <c r="D1834">
        <v>1</v>
      </c>
      <c r="E1834">
        <f>IF(VLOOKUP(SALIDA[[#This Row],[CODIGO]],STOCKSANLUIS[],6,FALSE)=0,"PRODUCTO SIN STOCK/UBICACIÓN",VLOOKUP(SALIDA[[#This Row],[CODIGO]],STOCKSANLUIS[],6,FALSE))</f>
        <v>1</v>
      </c>
      <c r="F1834">
        <f>SALIDA[[#This Row],[CANTIDAD]]/SALIDA[[#This Row],[UND MEDIDA]]</f>
        <v>1</v>
      </c>
      <c r="G1834" t="str">
        <f>VLOOKUP(SALIDA[[#This Row],[CODIGO]],FAMILIAS[],4,FALSE)</f>
        <v>JOHNSON CONTROLS</v>
      </c>
      <c r="H1834" s="10" t="str">
        <f>IF(VLOOKUP(SALIDA[[#This Row],[CODIGO]],STOCKSANLUIS[],7,FALSE)=0,"PRODUCTO SIN STOCK/UBICACIÓN",VLOOKUP(SALIDA[[#This Row],[CODIGO]],STOCKSANLUIS[],7,FALSE))</f>
        <v>A</v>
      </c>
      <c r="I1834" s="10"/>
      <c r="J1834" t="str">
        <f>SALIDA[[#This Row],[CODIGO]]&amp;"       "&amp;SALIDA[[#This Row],[FAMILIA]]</f>
        <v>02714       JOHNSON CONTROLS</v>
      </c>
      <c r="K1834">
        <f>VLOOKUP(SALIDA[[#This Row],[CODIGO]],STOCK_STARSOFT[],5,FALSE)</f>
        <v>13.849964</v>
      </c>
      <c r="L1834">
        <f>SALIDA[[#This Row],[CANTIDAD]]*SALIDA[[#This Row],[PRECIO UND]]</f>
        <v>13.849964</v>
      </c>
    </row>
    <row r="1835" spans="1:12" x14ac:dyDescent="0.25">
      <c r="A1835" s="6" t="s">
        <v>1251</v>
      </c>
      <c r="B1835" s="100" t="str">
        <f>VLOOKUP(SALIDA[[#This Row],[CODIGO]],STOCKSANLUIS[],2,FALSE)</f>
        <v>LAMAS DE PVC ALECO 8X0.08X300  (20 CM X 2MMX 91.44M) STANDARD SMOOTH -170008</v>
      </c>
      <c r="C1835" s="153">
        <v>46001</v>
      </c>
      <c r="D1835">
        <v>274.32</v>
      </c>
      <c r="E1835">
        <f>IF(VLOOKUP(SALIDA[[#This Row],[CODIGO]],STOCKSANLUIS[],6,FALSE)=0,"PRODUCTO SIN STOCK/UBICACIÓN",VLOOKUP(SALIDA[[#This Row],[CODIGO]],STOCKSANLUIS[],6,FALSE))</f>
        <v>91.44</v>
      </c>
      <c r="F1835">
        <f>SALIDA[[#This Row],[CANTIDAD]]/SALIDA[[#This Row],[UND MEDIDA]]</f>
        <v>3</v>
      </c>
      <c r="G1835" t="str">
        <f>VLOOKUP(SALIDA[[#This Row],[CODIGO]],FAMILIAS[],4,FALSE)</f>
        <v>ES ROBBINS</v>
      </c>
      <c r="H1835" s="10" t="str">
        <f>IF(VLOOKUP(SALIDA[[#This Row],[CODIGO]],STOCKSANLUIS[],7,FALSE)=0,"PRODUCTO SIN STOCK/UBICACIÓN",VLOOKUP(SALIDA[[#This Row],[CODIGO]],STOCKSANLUIS[],7,FALSE))</f>
        <v>B/C</v>
      </c>
      <c r="I1835" s="10" t="s">
        <v>22001</v>
      </c>
      <c r="J1835" t="str">
        <f>SALIDA[[#This Row],[CODIGO]]&amp;"       "&amp;SALIDA[[#This Row],[FAMILIA]]</f>
        <v>01331       ES ROBBINS</v>
      </c>
      <c r="K1835">
        <f>VLOOKUP(SALIDA[[#This Row],[CODIGO]],STOCK_STARSOFT[],5,FALSE)</f>
        <v>1.922936</v>
      </c>
      <c r="L1835">
        <f>SALIDA[[#This Row],[CANTIDAD]]*SALIDA[[#This Row],[PRECIO UND]]</f>
        <v>527.49980352</v>
      </c>
    </row>
    <row r="1836" spans="1:12" x14ac:dyDescent="0.25">
      <c r="A1836" s="6" t="s">
        <v>719</v>
      </c>
      <c r="B1836" s="100" t="str">
        <f>VLOOKUP(SALIDA[[#This Row],[CODIGO]],STOCKSANLUIS[],2,FALSE)</f>
        <v>LLAVE RATCHET CUADRADA QR8-127 ( 1/4", 3/8" , 3/16" , 5/16" ) QUALITY</v>
      </c>
      <c r="C1836" s="153">
        <v>46001</v>
      </c>
      <c r="D1836">
        <v>21</v>
      </c>
      <c r="E1836">
        <f>IF(VLOOKUP(SALIDA[[#This Row],[CODIGO]],STOCKSANLUIS[],6,FALSE)=0,"PRODUCTO SIN STOCK/UBICACIÓN",VLOOKUP(SALIDA[[#This Row],[CODIGO]],STOCKSANLUIS[],6,FALSE))</f>
        <v>1</v>
      </c>
      <c r="F1836">
        <f>SALIDA[[#This Row],[CANTIDAD]]/SALIDA[[#This Row],[UND MEDIDA]]</f>
        <v>21</v>
      </c>
      <c r="G1836" t="str">
        <f>VLOOKUP(SALIDA[[#This Row],[CODIGO]],FAMILIAS[],4,FALSE)</f>
        <v>QUALITY</v>
      </c>
      <c r="H1836" s="10" t="str">
        <f>IF(VLOOKUP(SALIDA[[#This Row],[CODIGO]],STOCKSANLUIS[],7,FALSE)=0,"PRODUCTO SIN STOCK/UBICACIÓN",VLOOKUP(SALIDA[[#This Row],[CODIGO]],STOCKSANLUIS[],7,FALSE))</f>
        <v>A</v>
      </c>
      <c r="I1836" s="10"/>
      <c r="J1836" t="str">
        <f>SALIDA[[#This Row],[CODIGO]]&amp;"       "&amp;SALIDA[[#This Row],[FAMILIA]]</f>
        <v>00791       QUALITY</v>
      </c>
      <c r="K1836">
        <f>VLOOKUP(SALIDA[[#This Row],[CODIGO]],STOCK_STARSOFT[],5,FALSE)</f>
        <v>2</v>
      </c>
      <c r="L1836">
        <f>SALIDA[[#This Row],[CANTIDAD]]*SALIDA[[#This Row],[PRECIO UND]]</f>
        <v>42</v>
      </c>
    </row>
    <row r="1837" spans="1:12" x14ac:dyDescent="0.25">
      <c r="A1837" s="6" t="s">
        <v>3042</v>
      </c>
      <c r="B1837" s="100" t="str">
        <f>VLOOKUP(SALIDA[[#This Row],[CODIGO]],STOCKSANLUIS[],2,FALSE)</f>
        <v>FILTRO SECADOR - 163 - 3/8 - ROSCABLE - SEK-163 - EVERWELL</v>
      </c>
      <c r="C1837" s="153">
        <v>46001</v>
      </c>
      <c r="D1837">
        <v>2</v>
      </c>
      <c r="E1837">
        <f>IF(VLOOKUP(SALIDA[[#This Row],[CODIGO]],STOCKSANLUIS[],6,FALSE)=0,"PRODUCTO SIN STOCK/UBICACIÓN",VLOOKUP(SALIDA[[#This Row],[CODIGO]],STOCKSANLUIS[],6,FALSE))</f>
        <v>1</v>
      </c>
      <c r="F1837">
        <f>SALIDA[[#This Row],[CANTIDAD]]/SALIDA[[#This Row],[UND MEDIDA]]</f>
        <v>2</v>
      </c>
      <c r="G1837" t="str">
        <f>VLOOKUP(SALIDA[[#This Row],[CODIGO]],FAMILIAS[],4,FALSE)</f>
        <v>EVERWELL</v>
      </c>
      <c r="H1837" s="10" t="str">
        <f>IF(VLOOKUP(SALIDA[[#This Row],[CODIGO]],STOCKSANLUIS[],7,FALSE)=0,"PRODUCTO SIN STOCK/UBICACIÓN",VLOOKUP(SALIDA[[#This Row],[CODIGO]],STOCKSANLUIS[],7,FALSE))</f>
        <v>A</v>
      </c>
      <c r="I1837" s="10"/>
      <c r="J1837" t="str">
        <f>SALIDA[[#This Row],[CODIGO]]&amp;"       "&amp;SALIDA[[#This Row],[FAMILIA]]</f>
        <v>02453       EVERWELL</v>
      </c>
      <c r="K1837">
        <f>VLOOKUP(SALIDA[[#This Row],[CODIGO]],STOCK_STARSOFT[],5,FALSE)</f>
        <v>2.9515799999999999</v>
      </c>
      <c r="L1837">
        <f>SALIDA[[#This Row],[CANTIDAD]]*SALIDA[[#This Row],[PRECIO UND]]</f>
        <v>5.9031599999999997</v>
      </c>
    </row>
    <row r="1838" spans="1:12" x14ac:dyDescent="0.25">
      <c r="A1838" s="6" t="s">
        <v>3860</v>
      </c>
      <c r="B1838" s="100" t="str">
        <f>VLOOKUP(SALIDA[[#This Row],[CODIGO]],STOCKSANLUIS[],2,FALSE)</f>
        <v>CORTINA DE AIRE DE 150 CM (60") - 220V/1PH/60HZ - STAR COLD - FM-1215Z/Y-MC</v>
      </c>
      <c r="C1838" s="153">
        <v>46001</v>
      </c>
      <c r="D1838">
        <v>1</v>
      </c>
      <c r="E1838">
        <f>IF(VLOOKUP(SALIDA[[#This Row],[CODIGO]],STOCKSANLUIS[],6,FALSE)=0,"PRODUCTO SIN STOCK/UBICACIÓN",VLOOKUP(SALIDA[[#This Row],[CODIGO]],STOCKSANLUIS[],6,FALSE))</f>
        <v>1</v>
      </c>
      <c r="F1838">
        <f>SALIDA[[#This Row],[CANTIDAD]]/SALIDA[[#This Row],[UND MEDIDA]]</f>
        <v>1</v>
      </c>
      <c r="G1838" t="str">
        <f>VLOOKUP(SALIDA[[#This Row],[CODIGO]],FAMILIAS[],4,FALSE)</f>
        <v>STAR COLD</v>
      </c>
      <c r="H1838" s="10" t="str">
        <f>IF(VLOOKUP(SALIDA[[#This Row],[CODIGO]],STOCKSANLUIS[],7,FALSE)=0,"PRODUCTO SIN STOCK/UBICACIÓN",VLOOKUP(SALIDA[[#This Row],[CODIGO]],STOCKSANLUIS[],7,FALSE))</f>
        <v>A</v>
      </c>
      <c r="I1838" s="10"/>
      <c r="J1838" t="str">
        <f>SALIDA[[#This Row],[CODIGO]]&amp;"       "&amp;SALIDA[[#This Row],[FAMILIA]]</f>
        <v>03289       STAR COLD</v>
      </c>
      <c r="K1838">
        <f>VLOOKUP(SALIDA[[#This Row],[CODIGO]],STOCK_STARSOFT[],5,FALSE)</f>
        <v>55.603000000000002</v>
      </c>
      <c r="L1838">
        <f>SALIDA[[#This Row],[CANTIDAD]]*SALIDA[[#This Row],[PRECIO UND]]</f>
        <v>55.603000000000002</v>
      </c>
    </row>
    <row r="1839" spans="1:12" x14ac:dyDescent="0.25">
      <c r="A1839" s="6" t="s">
        <v>3802</v>
      </c>
      <c r="B1839" s="100" t="str">
        <f>VLOOKUP(SALIDA[[#This Row],[CODIGO]],STOCKSANLUIS[],2,FALSE)</f>
        <v>GAS REFRIGERANTE R134A - 13.6KG FLYER</v>
      </c>
      <c r="C1839" s="153">
        <v>46002</v>
      </c>
      <c r="D1839">
        <v>1</v>
      </c>
      <c r="E1839">
        <f>IF(VLOOKUP(SALIDA[[#This Row],[CODIGO]],STOCKSANLUIS[],6,FALSE)=0,"PRODUCTO SIN STOCK/UBICACIÓN",VLOOKUP(SALIDA[[#This Row],[CODIGO]],STOCKSANLUIS[],6,FALSE))</f>
        <v>1</v>
      </c>
      <c r="F1839">
        <f>SALIDA[[#This Row],[CANTIDAD]]/SALIDA[[#This Row],[UND MEDIDA]]</f>
        <v>1</v>
      </c>
      <c r="G1839" t="str">
        <f>VLOOKUP(SALIDA[[#This Row],[CODIGO]],FAMILIAS[],4,FALSE)</f>
        <v>FLYER</v>
      </c>
      <c r="H1839" s="10" t="str">
        <f>IF(VLOOKUP(SALIDA[[#This Row],[CODIGO]],STOCKSANLUIS[],7,FALSE)=0,"PRODUCTO SIN STOCK/UBICACIÓN",VLOOKUP(SALIDA[[#This Row],[CODIGO]],STOCKSANLUIS[],7,FALSE))</f>
        <v>B</v>
      </c>
      <c r="I1839" s="10"/>
      <c r="J1839" t="str">
        <f>SALIDA[[#This Row],[CODIGO]]&amp;"       "&amp;SALIDA[[#This Row],[FAMILIA]]</f>
        <v>03241       FLYER</v>
      </c>
      <c r="K1839">
        <f>VLOOKUP(SALIDA[[#This Row],[CODIGO]],STOCK_STARSOFT[],5,FALSE)</f>
        <v>91.697573000000006</v>
      </c>
      <c r="L1839">
        <f>SALIDA[[#This Row],[CANTIDAD]]*SALIDA[[#This Row],[PRECIO UND]]</f>
        <v>91.697573000000006</v>
      </c>
    </row>
    <row r="1840" spans="1:12" x14ac:dyDescent="0.25">
      <c r="A1840" s="6" t="s">
        <v>3758</v>
      </c>
      <c r="B1840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1840" s="153">
        <v>46002</v>
      </c>
      <c r="D1840">
        <v>1</v>
      </c>
      <c r="E1840">
        <f>IF(VLOOKUP(SALIDA[[#This Row],[CODIGO]],STOCKSANLUIS[],6,FALSE)=0,"PRODUCTO SIN STOCK/UBICACIÓN",VLOOKUP(SALIDA[[#This Row],[CODIGO]],STOCKSANLUIS[],6,FALSE))</f>
        <v>1</v>
      </c>
      <c r="F1840">
        <f>SALIDA[[#This Row],[CANTIDAD]]/SALIDA[[#This Row],[UND MEDIDA]]</f>
        <v>1</v>
      </c>
      <c r="G1840" t="str">
        <f>VLOOKUP(SALIDA[[#This Row],[CODIGO]],FAMILIAS[],4,FALSE)</f>
        <v>TEMP BLUE</v>
      </c>
      <c r="H1840" s="10" t="str">
        <f>IF(VLOOKUP(SALIDA[[#This Row],[CODIGO]],STOCKSANLUIS[],7,FALSE)=0,"PRODUCTO SIN STOCK/UBICACIÓN",VLOOKUP(SALIDA[[#This Row],[CODIGO]],STOCKSANLUIS[],7,FALSE))</f>
        <v>B</v>
      </c>
      <c r="I1840" s="10"/>
      <c r="J1840" t="str">
        <f>SALIDA[[#This Row],[CODIGO]]&amp;"       "&amp;SALIDA[[#This Row],[FAMILIA]]</f>
        <v>03156       TEMP BLUE</v>
      </c>
      <c r="K1840">
        <f>VLOOKUP(SALIDA[[#This Row],[CODIGO]],STOCK_STARSOFT[],5,FALSE)</f>
        <v>364.48966100000001</v>
      </c>
      <c r="L1840">
        <f>SALIDA[[#This Row],[CANTIDAD]]*SALIDA[[#This Row],[PRECIO UND]]</f>
        <v>364.48966100000001</v>
      </c>
    </row>
    <row r="1841" spans="1:12" x14ac:dyDescent="0.25">
      <c r="A1841" s="6" t="s">
        <v>3098</v>
      </c>
      <c r="B1841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1841" s="153">
        <v>46002</v>
      </c>
      <c r="D1841">
        <v>1</v>
      </c>
      <c r="E1841">
        <f>IF(VLOOKUP(SALIDA[[#This Row],[CODIGO]],STOCKSANLUIS[],6,FALSE)=0,"PRODUCTO SIN STOCK/UBICACIÓN",VLOOKUP(SALIDA[[#This Row],[CODIGO]],STOCKSANLUIS[],6,FALSE))</f>
        <v>1</v>
      </c>
      <c r="F1841">
        <f>SALIDA[[#This Row],[CANTIDAD]]/SALIDA[[#This Row],[UND MEDIDA]]</f>
        <v>1</v>
      </c>
      <c r="G1841" t="str">
        <f>VLOOKUP(SALIDA[[#This Row],[CODIGO]],FAMILIAS[],4,FALSE)</f>
        <v>TEMP BLUE</v>
      </c>
      <c r="H1841" s="10" t="str">
        <f>IF(VLOOKUP(SALIDA[[#This Row],[CODIGO]],STOCKSANLUIS[],7,FALSE)=0,"PRODUCTO SIN STOCK/UBICACIÓN",VLOOKUP(SALIDA[[#This Row],[CODIGO]],STOCKSANLUIS[],7,FALSE))</f>
        <v>B</v>
      </c>
      <c r="I1841" s="10"/>
      <c r="J1841" t="str">
        <f>SALIDA[[#This Row],[CODIGO]]&amp;"       "&amp;SALIDA[[#This Row],[FAMILIA]]</f>
        <v>02496       TEMP BLUE</v>
      </c>
      <c r="K1841">
        <f>VLOOKUP(SALIDA[[#This Row],[CODIGO]],STOCK_STARSOFT[],5,FALSE)</f>
        <v>310.31848400000001</v>
      </c>
      <c r="L1841">
        <f>SALIDA[[#This Row],[CANTIDAD]]*SALIDA[[#This Row],[PRECIO UND]]</f>
        <v>310.31848400000001</v>
      </c>
    </row>
    <row r="1842" spans="1:12" x14ac:dyDescent="0.25">
      <c r="A1842" s="6" t="s">
        <v>685</v>
      </c>
      <c r="B1842" s="100" t="str">
        <f>VLOOKUP(SALIDA[[#This Row],[CODIGO]],STOCKSANLUIS[],2,FALSE)</f>
        <v>CAJA SOBREPONER SIN LLAVES GB-01S - FULL GAUGE</v>
      </c>
      <c r="C1842" s="153">
        <v>46002</v>
      </c>
      <c r="D1842">
        <v>1</v>
      </c>
      <c r="E1842">
        <f>IF(VLOOKUP(SALIDA[[#This Row],[CODIGO]],STOCKSANLUIS[],6,FALSE)=0,"PRODUCTO SIN STOCK/UBICACIÓN",VLOOKUP(SALIDA[[#This Row],[CODIGO]],STOCKSANLUIS[],6,FALSE))</f>
        <v>1</v>
      </c>
      <c r="F1842">
        <f>SALIDA[[#This Row],[CANTIDAD]]/SALIDA[[#This Row],[UND MEDIDA]]</f>
        <v>1</v>
      </c>
      <c r="G1842" t="str">
        <f>VLOOKUP(SALIDA[[#This Row],[CODIGO]],FAMILIAS[],4,FALSE)</f>
        <v>FULL GAUGE</v>
      </c>
      <c r="H1842" s="10" t="str">
        <f>IF(VLOOKUP(SALIDA[[#This Row],[CODIGO]],STOCKSANLUIS[],7,FALSE)=0,"PRODUCTO SIN STOCK/UBICACIÓN",VLOOKUP(SALIDA[[#This Row],[CODIGO]],STOCKSANLUIS[],7,FALSE))</f>
        <v>C</v>
      </c>
      <c r="I1842" s="10"/>
      <c r="J1842" t="str">
        <f>SALIDA[[#This Row],[CODIGO]]&amp;"       "&amp;SALIDA[[#This Row],[FAMILIA]]</f>
        <v>00762       FULL GAUGE</v>
      </c>
      <c r="K1842">
        <f>VLOOKUP(SALIDA[[#This Row],[CODIGO]],STOCK_STARSOFT[],5,FALSE)</f>
        <v>7.6402039999999998</v>
      </c>
      <c r="L1842">
        <f>SALIDA[[#This Row],[CANTIDAD]]*SALIDA[[#This Row],[PRECIO UND]]</f>
        <v>7.6402039999999998</v>
      </c>
    </row>
    <row r="1843" spans="1:12" x14ac:dyDescent="0.25">
      <c r="A1843" s="6" t="s">
        <v>1199</v>
      </c>
      <c r="B1843" s="100" t="str">
        <f>VLOOKUP(SALIDA[[#This Row],[CODIGO]],STOCKSANLUIS[],2,FALSE)</f>
        <v>CONTROLADOR DE TEMPERATURA DIGITAL MT-512G - VER.02 - 115/220 VAC - FULL GAUGE</v>
      </c>
      <c r="C1843" s="153">
        <v>46002</v>
      </c>
      <c r="D1843">
        <v>1</v>
      </c>
      <c r="E1843">
        <f>IF(VLOOKUP(SALIDA[[#This Row],[CODIGO]],STOCKSANLUIS[],6,FALSE)=0,"PRODUCTO SIN STOCK/UBICACIÓN",VLOOKUP(SALIDA[[#This Row],[CODIGO]],STOCKSANLUIS[],6,FALSE))</f>
        <v>1</v>
      </c>
      <c r="F1843">
        <f>SALIDA[[#This Row],[CANTIDAD]]/SALIDA[[#This Row],[UND MEDIDA]]</f>
        <v>1</v>
      </c>
      <c r="G1843" t="str">
        <f>VLOOKUP(SALIDA[[#This Row],[CODIGO]],FAMILIAS[],4,FALSE)</f>
        <v>FULL GAUGE</v>
      </c>
      <c r="H1843" s="10" t="str">
        <f>IF(VLOOKUP(SALIDA[[#This Row],[CODIGO]],STOCKSANLUIS[],7,FALSE)=0,"PRODUCTO SIN STOCK/UBICACIÓN",VLOOKUP(SALIDA[[#This Row],[CODIGO]],STOCKSANLUIS[],7,FALSE))</f>
        <v>A</v>
      </c>
      <c r="I1843" s="10"/>
      <c r="J1843" t="str">
        <f>SALIDA[[#This Row],[CODIGO]]&amp;"       "&amp;SALIDA[[#This Row],[FAMILIA]]</f>
        <v>01276       FULL GAUGE</v>
      </c>
      <c r="K1843">
        <f>VLOOKUP(SALIDA[[#This Row],[CODIGO]],STOCK_STARSOFT[],5,FALSE)</f>
        <v>20.559538</v>
      </c>
      <c r="L1843">
        <f>SALIDA[[#This Row],[CANTIDAD]]*SALIDA[[#This Row],[PRECIO UND]]</f>
        <v>20.559538</v>
      </c>
    </row>
    <row r="1844" spans="1:12" x14ac:dyDescent="0.25">
      <c r="A1844" s="6" t="s">
        <v>3341</v>
      </c>
      <c r="B1844" s="100" t="str">
        <f>VLOOKUP(SALIDA[[#This Row],[CODIGO]],STOCKSANLUIS[],2,FALSE)</f>
        <v>GAS REFRIGERANTE R404A -10.90KG ICELOONG</v>
      </c>
      <c r="C1844" s="153">
        <v>46002</v>
      </c>
      <c r="D1844">
        <v>1</v>
      </c>
      <c r="E1844">
        <f>IF(VLOOKUP(SALIDA[[#This Row],[CODIGO]],STOCKSANLUIS[],6,FALSE)=0,"PRODUCTO SIN STOCK/UBICACIÓN",VLOOKUP(SALIDA[[#This Row],[CODIGO]],STOCKSANLUIS[],6,FALSE))</f>
        <v>1</v>
      </c>
      <c r="F1844">
        <f>SALIDA[[#This Row],[CANTIDAD]]/SALIDA[[#This Row],[UND MEDIDA]]</f>
        <v>1</v>
      </c>
      <c r="G1844" t="str">
        <f>VLOOKUP(SALIDA[[#This Row],[CODIGO]],FAMILIAS[],4,FALSE)</f>
        <v>ZHEJIANG YONGHE</v>
      </c>
      <c r="H1844" s="10" t="str">
        <f>IF(VLOOKUP(SALIDA[[#This Row],[CODIGO]],STOCKSANLUIS[],7,FALSE)=0,"PRODUCTO SIN STOCK/UBICACIÓN",VLOOKUP(SALIDA[[#This Row],[CODIGO]],STOCKSANLUIS[],7,FALSE))</f>
        <v>C</v>
      </c>
      <c r="I1844" s="10"/>
      <c r="J1844" t="str">
        <f>SALIDA[[#This Row],[CODIGO]]&amp;"       "&amp;SALIDA[[#This Row],[FAMILIA]]</f>
        <v>02752       ZHEJIANG YONGHE</v>
      </c>
      <c r="K1844">
        <f>VLOOKUP(SALIDA[[#This Row],[CODIGO]],STOCK_STARSOFT[],5,FALSE)</f>
        <v>53.481755</v>
      </c>
      <c r="L1844">
        <f>SALIDA[[#This Row],[CANTIDAD]]*SALIDA[[#This Row],[PRECIO UND]]</f>
        <v>53.481755</v>
      </c>
    </row>
    <row r="1845" spans="1:12" x14ac:dyDescent="0.25">
      <c r="A1845" s="6" t="s">
        <v>173</v>
      </c>
      <c r="B1845" s="100" t="str">
        <f>VLOOKUP(SALIDA[[#This Row],[CODIGO]],STOCKSANLUIS[],2,FALSE)</f>
        <v>ORIFICIO N-4 PARA TEX2 - TES2 - TEN2 - 068-2007</v>
      </c>
      <c r="C1845" s="153">
        <v>46002</v>
      </c>
      <c r="D1845">
        <v>1</v>
      </c>
      <c r="E1845">
        <f>IF(VLOOKUP(SALIDA[[#This Row],[CODIGO]],STOCKSANLUIS[],6,FALSE)=0,"PRODUCTO SIN STOCK/UBICACIÓN",VLOOKUP(SALIDA[[#This Row],[CODIGO]],STOCKSANLUIS[],6,FALSE))</f>
        <v>1</v>
      </c>
      <c r="F1845">
        <f>SALIDA[[#This Row],[CANTIDAD]]/SALIDA[[#This Row],[UND MEDIDA]]</f>
        <v>1</v>
      </c>
      <c r="G1845" t="str">
        <f>VLOOKUP(SALIDA[[#This Row],[CODIGO]],FAMILIAS[],4,FALSE)</f>
        <v>DANFOSS</v>
      </c>
      <c r="H1845" s="10" t="str">
        <f>IF(VLOOKUP(SALIDA[[#This Row],[CODIGO]],STOCKSANLUIS[],7,FALSE)=0,"PRODUCTO SIN STOCK/UBICACIÓN",VLOOKUP(SALIDA[[#This Row],[CODIGO]],STOCKSANLUIS[],7,FALSE))</f>
        <v>A</v>
      </c>
      <c r="I1845" s="10"/>
      <c r="J1845" t="str">
        <f>SALIDA[[#This Row],[CODIGO]]&amp;"       "&amp;SALIDA[[#This Row],[FAMILIA]]</f>
        <v>00122       DANFOSS</v>
      </c>
      <c r="K1845">
        <f>VLOOKUP(SALIDA[[#This Row],[CODIGO]],STOCK_STARSOFT[],5,FALSE)</f>
        <v>4.5181399999999998</v>
      </c>
      <c r="L1845">
        <f>SALIDA[[#This Row],[CANTIDAD]]*SALIDA[[#This Row],[PRECIO UND]]</f>
        <v>4.5181399999999998</v>
      </c>
    </row>
    <row r="1846" spans="1:12" x14ac:dyDescent="0.25">
      <c r="A1846" s="6" t="s">
        <v>173</v>
      </c>
      <c r="B1846" s="100" t="str">
        <f>VLOOKUP(SALIDA[[#This Row],[CODIGO]],STOCKSANLUIS[],2,FALSE)</f>
        <v>ORIFICIO N-4 PARA TEX2 - TES2 - TEN2 - 068-2007</v>
      </c>
      <c r="C1846" s="153">
        <v>46002</v>
      </c>
      <c r="D1846">
        <v>1</v>
      </c>
      <c r="E1846">
        <f>IF(VLOOKUP(SALIDA[[#This Row],[CODIGO]],STOCKSANLUIS[],6,FALSE)=0,"PRODUCTO SIN STOCK/UBICACIÓN",VLOOKUP(SALIDA[[#This Row],[CODIGO]],STOCKSANLUIS[],6,FALSE))</f>
        <v>1</v>
      </c>
      <c r="F1846">
        <f>SALIDA[[#This Row],[CANTIDAD]]/SALIDA[[#This Row],[UND MEDIDA]]</f>
        <v>1</v>
      </c>
      <c r="G1846" t="str">
        <f>VLOOKUP(SALIDA[[#This Row],[CODIGO]],FAMILIAS[],4,FALSE)</f>
        <v>DANFOSS</v>
      </c>
      <c r="H1846" s="10" t="str">
        <f>IF(VLOOKUP(SALIDA[[#This Row],[CODIGO]],STOCKSANLUIS[],7,FALSE)=0,"PRODUCTO SIN STOCK/UBICACIÓN",VLOOKUP(SALIDA[[#This Row],[CODIGO]],STOCKSANLUIS[],7,FALSE))</f>
        <v>A</v>
      </c>
      <c r="I1846" s="10"/>
      <c r="J1846" t="str">
        <f>SALIDA[[#This Row],[CODIGO]]&amp;"       "&amp;SALIDA[[#This Row],[FAMILIA]]</f>
        <v>00122       DANFOSS</v>
      </c>
      <c r="K1846">
        <f>VLOOKUP(SALIDA[[#This Row],[CODIGO]],STOCK_STARSOFT[],5,FALSE)</f>
        <v>4.5181399999999998</v>
      </c>
      <c r="L1846">
        <f>SALIDA[[#This Row],[CANTIDAD]]*SALIDA[[#This Row],[PRECIO UND]]</f>
        <v>4.5181399999999998</v>
      </c>
    </row>
    <row r="1847" spans="1:12" x14ac:dyDescent="0.25">
      <c r="A1847" s="6" t="s">
        <v>229</v>
      </c>
      <c r="B1847" s="100" t="str">
        <f>VLOOKUP(SALIDA[[#This Row],[CODIGO]],STOCKSANLUIS[],2,FALSE)</f>
        <v>VALVULA DE EXPANSION DANFOSS TES 2 - S/ORIFICIO - 068Z3403</v>
      </c>
      <c r="C1847" s="153">
        <v>46002</v>
      </c>
      <c r="D1847">
        <v>1</v>
      </c>
      <c r="E1847">
        <f>IF(VLOOKUP(SALIDA[[#This Row],[CODIGO]],STOCKSANLUIS[],6,FALSE)=0,"PRODUCTO SIN STOCK/UBICACIÓN",VLOOKUP(SALIDA[[#This Row],[CODIGO]],STOCKSANLUIS[],6,FALSE))</f>
        <v>1</v>
      </c>
      <c r="F1847">
        <f>SALIDA[[#This Row],[CANTIDAD]]/SALIDA[[#This Row],[UND MEDIDA]]</f>
        <v>1</v>
      </c>
      <c r="G1847" t="str">
        <f>VLOOKUP(SALIDA[[#This Row],[CODIGO]],FAMILIAS[],4,FALSE)</f>
        <v>DANFOSS</v>
      </c>
      <c r="H1847" s="10" t="str">
        <f>IF(VLOOKUP(SALIDA[[#This Row],[CODIGO]],STOCKSANLUIS[],7,FALSE)=0,"PRODUCTO SIN STOCK/UBICACIÓN",VLOOKUP(SALIDA[[#This Row],[CODIGO]],STOCKSANLUIS[],7,FALSE))</f>
        <v>A</v>
      </c>
      <c r="I1847" s="10"/>
      <c r="J1847" t="str">
        <f>SALIDA[[#This Row],[CODIGO]]&amp;"       "&amp;SALIDA[[#This Row],[FAMILIA]]</f>
        <v>00162       DANFOSS</v>
      </c>
      <c r="K1847">
        <f>VLOOKUP(SALIDA[[#This Row],[CODIGO]],STOCK_STARSOFT[],5,FALSE)</f>
        <v>42.27</v>
      </c>
      <c r="L1847">
        <f>SALIDA[[#This Row],[CANTIDAD]]*SALIDA[[#This Row],[PRECIO UND]]</f>
        <v>42.27</v>
      </c>
    </row>
    <row r="1848" spans="1:12" x14ac:dyDescent="0.25">
      <c r="A1848" s="6" t="s">
        <v>441</v>
      </c>
      <c r="B1848" s="100" t="str">
        <f>VLOOKUP(SALIDA[[#This Row],[CODIGO]],STOCKSANLUIS[],2,FALSE)</f>
        <v>ACEITE MINERAL 4G SUPER - 1 GALON - BVA</v>
      </c>
      <c r="C1848" s="153">
        <v>46002</v>
      </c>
      <c r="D1848">
        <v>1</v>
      </c>
      <c r="E1848">
        <f>IF(VLOOKUP(SALIDA[[#This Row],[CODIGO]],STOCKSANLUIS[],6,FALSE)=0,"PRODUCTO SIN STOCK/UBICACIÓN",VLOOKUP(SALIDA[[#This Row],[CODIGO]],STOCKSANLUIS[],6,FALSE))</f>
        <v>1</v>
      </c>
      <c r="F1848">
        <f>SALIDA[[#This Row],[CANTIDAD]]/SALIDA[[#This Row],[UND MEDIDA]]</f>
        <v>1</v>
      </c>
      <c r="G1848" t="str">
        <f>VLOOKUP(SALIDA[[#This Row],[CODIGO]],FAMILIAS[],4,FALSE)</f>
        <v>BVA</v>
      </c>
      <c r="H1848" s="10" t="str">
        <f>IF(VLOOKUP(SALIDA[[#This Row],[CODIGO]],STOCKSANLUIS[],7,FALSE)=0,"PRODUCTO SIN STOCK/UBICACIÓN",VLOOKUP(SALIDA[[#This Row],[CODIGO]],STOCKSANLUIS[],7,FALSE))</f>
        <v>C</v>
      </c>
      <c r="I1848" s="10"/>
      <c r="J1848" t="str">
        <f>SALIDA[[#This Row],[CODIGO]]&amp;"       "&amp;SALIDA[[#This Row],[FAMILIA]]</f>
        <v>00354       BVA</v>
      </c>
      <c r="K1848">
        <f>VLOOKUP(SALIDA[[#This Row],[CODIGO]],STOCK_STARSOFT[],5,FALSE)</f>
        <v>16.651125</v>
      </c>
      <c r="L1848">
        <f>SALIDA[[#This Row],[CANTIDAD]]*SALIDA[[#This Row],[PRECIO UND]]</f>
        <v>16.651125</v>
      </c>
    </row>
    <row r="1849" spans="1:12" x14ac:dyDescent="0.25">
      <c r="A1849" s="6" t="s">
        <v>443</v>
      </c>
      <c r="B1849" s="100" t="str">
        <f>VLOOKUP(SALIDA[[#This Row],[CODIGO]],STOCKSANLUIS[],2,FALSE)</f>
        <v>ACEITE POLIOLESTER POE 32 - 1/4 GALON - BVA</v>
      </c>
      <c r="C1849" s="153">
        <v>46002</v>
      </c>
      <c r="D1849">
        <v>3</v>
      </c>
      <c r="E1849">
        <f>IF(VLOOKUP(SALIDA[[#This Row],[CODIGO]],STOCKSANLUIS[],6,FALSE)=0,"PRODUCTO SIN STOCK/UBICACIÓN",VLOOKUP(SALIDA[[#This Row],[CODIGO]],STOCKSANLUIS[],6,FALSE))</f>
        <v>1</v>
      </c>
      <c r="F1849">
        <f>SALIDA[[#This Row],[CANTIDAD]]/SALIDA[[#This Row],[UND MEDIDA]]</f>
        <v>3</v>
      </c>
      <c r="G1849" t="str">
        <f>VLOOKUP(SALIDA[[#This Row],[CODIGO]],FAMILIAS[],4,FALSE)</f>
        <v>BVA</v>
      </c>
      <c r="H1849" s="10" t="str">
        <f>IF(VLOOKUP(SALIDA[[#This Row],[CODIGO]],STOCKSANLUIS[],7,FALSE)=0,"PRODUCTO SIN STOCK/UBICACIÓN",VLOOKUP(SALIDA[[#This Row],[CODIGO]],STOCKSANLUIS[],7,FALSE))</f>
        <v>C</v>
      </c>
      <c r="I1849" s="10"/>
      <c r="J1849" t="str">
        <f>SALIDA[[#This Row],[CODIGO]]&amp;"       "&amp;SALIDA[[#This Row],[FAMILIA]]</f>
        <v>00355       BVA</v>
      </c>
      <c r="K1849">
        <f>VLOOKUP(SALIDA[[#This Row],[CODIGO]],STOCK_STARSOFT[],5,FALSE)</f>
        <v>14.899067000000001</v>
      </c>
      <c r="L1849">
        <f>SALIDA[[#This Row],[CANTIDAD]]*SALIDA[[#This Row],[PRECIO UND]]</f>
        <v>44.697201</v>
      </c>
    </row>
    <row r="1850" spans="1:12" x14ac:dyDescent="0.25">
      <c r="A1850" s="6" t="s">
        <v>65</v>
      </c>
      <c r="B1850" s="100" t="str">
        <f>VLOOKUP(SALIDA[[#This Row],[CODIGO]],STOCKSANLUIS[],2,FALSE)</f>
        <v xml:space="preserve">SENSOR DE TEMPERATURA NTC - SB-19 - 2.5M - FULL GAUGE </v>
      </c>
      <c r="C1850" s="153">
        <v>46002</v>
      </c>
      <c r="D1850">
        <v>5</v>
      </c>
      <c r="E1850">
        <f>IF(VLOOKUP(SALIDA[[#This Row],[CODIGO]],STOCKSANLUIS[],6,FALSE)=0,"PRODUCTO SIN STOCK/UBICACIÓN",VLOOKUP(SALIDA[[#This Row],[CODIGO]],STOCKSANLUIS[],6,FALSE))</f>
        <v>1</v>
      </c>
      <c r="F1850">
        <f>SALIDA[[#This Row],[CANTIDAD]]/SALIDA[[#This Row],[UND MEDIDA]]</f>
        <v>5</v>
      </c>
      <c r="G1850" t="str">
        <f>VLOOKUP(SALIDA[[#This Row],[CODIGO]],FAMILIAS[],4,FALSE)</f>
        <v>FULL GAUGE</v>
      </c>
      <c r="H1850" s="10" t="str">
        <f>IF(VLOOKUP(SALIDA[[#This Row],[CODIGO]],STOCKSANLUIS[],7,FALSE)=0,"PRODUCTO SIN STOCK/UBICACIÓN",VLOOKUP(SALIDA[[#This Row],[CODIGO]],STOCKSANLUIS[],7,FALSE))</f>
        <v>C</v>
      </c>
      <c r="I1850" s="10"/>
      <c r="J1850" t="str">
        <f>SALIDA[[#This Row],[CODIGO]]&amp;"       "&amp;SALIDA[[#This Row],[FAMILIA]]</f>
        <v>00033       FULL GAUGE</v>
      </c>
      <c r="K1850">
        <f>VLOOKUP(SALIDA[[#This Row],[CODIGO]],STOCK_STARSOFT[],5,FALSE)</f>
        <v>2.8372660000000001</v>
      </c>
      <c r="L1850">
        <f>SALIDA[[#This Row],[CANTIDAD]]*SALIDA[[#This Row],[PRECIO UND]]</f>
        <v>14.18633</v>
      </c>
    </row>
    <row r="1851" spans="1:12" x14ac:dyDescent="0.25">
      <c r="A1851" s="6" t="s">
        <v>33</v>
      </c>
      <c r="B1851" s="100" t="str">
        <f>VLOOKUP(SALIDA[[#This Row],[CODIGO]],STOCKSANLUIS[],2,FALSE)</f>
        <v>CONTROLADOR DE TEMPERATURA DIGITAL MT-512E 2HP - VER.13 - 115/220 VAC - FULL GAUGE</v>
      </c>
      <c r="C1851" s="153">
        <v>46002</v>
      </c>
      <c r="D1851">
        <v>2</v>
      </c>
      <c r="E1851">
        <f>IF(VLOOKUP(SALIDA[[#This Row],[CODIGO]],STOCKSANLUIS[],6,FALSE)=0,"PRODUCTO SIN STOCK/UBICACIÓN",VLOOKUP(SALIDA[[#This Row],[CODIGO]],STOCKSANLUIS[],6,FALSE))</f>
        <v>1</v>
      </c>
      <c r="F1851">
        <f>SALIDA[[#This Row],[CANTIDAD]]/SALIDA[[#This Row],[UND MEDIDA]]</f>
        <v>2</v>
      </c>
      <c r="G1851" t="str">
        <f>VLOOKUP(SALIDA[[#This Row],[CODIGO]],FAMILIAS[],4,FALSE)</f>
        <v>FULL GAUGE</v>
      </c>
      <c r="H1851" s="10" t="str">
        <f>IF(VLOOKUP(SALIDA[[#This Row],[CODIGO]],STOCKSANLUIS[],7,FALSE)=0,"PRODUCTO SIN STOCK/UBICACIÓN",VLOOKUP(SALIDA[[#This Row],[CODIGO]],STOCKSANLUIS[],7,FALSE))</f>
        <v>C</v>
      </c>
      <c r="I1851" s="10"/>
      <c r="J1851" t="str">
        <f>SALIDA[[#This Row],[CODIGO]]&amp;"       "&amp;SALIDA[[#This Row],[FAMILIA]]</f>
        <v>00016       FULL GAUGE</v>
      </c>
      <c r="K1851">
        <f>VLOOKUP(SALIDA[[#This Row],[CODIGO]],STOCK_STARSOFT[],5,FALSE)</f>
        <v>13.318346</v>
      </c>
      <c r="L1851">
        <f>SALIDA[[#This Row],[CANTIDAD]]*SALIDA[[#This Row],[PRECIO UND]]</f>
        <v>26.636692</v>
      </c>
    </row>
    <row r="1852" spans="1:12" x14ac:dyDescent="0.25">
      <c r="A1852" s="6" t="s">
        <v>21864</v>
      </c>
      <c r="B1852" s="100" t="str">
        <f>VLOOKUP(SALIDA[[#This Row],[CODIGO]],STOCKSANLUIS[],2,FALSE)</f>
        <v>GAS REFRIGERANTE R22 - 13.6 KG FLYER</v>
      </c>
      <c r="C1852" s="153">
        <v>46002</v>
      </c>
      <c r="D1852">
        <v>3</v>
      </c>
      <c r="E1852">
        <f>IF(VLOOKUP(SALIDA[[#This Row],[CODIGO]],STOCKSANLUIS[],6,FALSE)=0,"PRODUCTO SIN STOCK/UBICACIÓN",VLOOKUP(SALIDA[[#This Row],[CODIGO]],STOCKSANLUIS[],6,FALSE))</f>
        <v>1</v>
      </c>
      <c r="F1852">
        <f>SALIDA[[#This Row],[CANTIDAD]]/SALIDA[[#This Row],[UND MEDIDA]]</f>
        <v>3</v>
      </c>
      <c r="G1852" t="str">
        <f>VLOOKUP(SALIDA[[#This Row],[CODIGO]],FAMILIAS[],4,FALSE)</f>
        <v>FLYER</v>
      </c>
      <c r="H1852" s="10" t="str">
        <f>IF(VLOOKUP(SALIDA[[#This Row],[CODIGO]],STOCKSANLUIS[],7,FALSE)=0,"PRODUCTO SIN STOCK/UBICACIÓN",VLOOKUP(SALIDA[[#This Row],[CODIGO]],STOCKSANLUIS[],7,FALSE))</f>
        <v>C</v>
      </c>
      <c r="I1852" s="10"/>
      <c r="J1852" t="str">
        <f>SALIDA[[#This Row],[CODIGO]]&amp;"       "&amp;SALIDA[[#This Row],[FAMILIA]]</f>
        <v>03508       FLYER</v>
      </c>
      <c r="K1852">
        <f>VLOOKUP(SALIDA[[#This Row],[CODIGO]],STOCK_STARSOFT[],5,FALSE)</f>
        <v>55.938656000000002</v>
      </c>
      <c r="L1852">
        <f>SALIDA[[#This Row],[CANTIDAD]]*SALIDA[[#This Row],[PRECIO UND]]</f>
        <v>167.815968</v>
      </c>
    </row>
    <row r="1853" spans="1:12" x14ac:dyDescent="0.25">
      <c r="A1853" s="6" t="s">
        <v>2858</v>
      </c>
      <c r="B1853" s="100" t="str">
        <f>VLOOKUP(SALIDA[[#This Row],[CODIGO]],STOCKSANLUIS[],2,FALSE)</f>
        <v>REFRIGERANTE PARA LIMPIEZA QWIK ECOFLUSH,QL1190 - 425 GR -1LB</v>
      </c>
      <c r="C1853" s="153">
        <v>46002</v>
      </c>
      <c r="D1853">
        <v>5</v>
      </c>
      <c r="E1853">
        <f>IF(VLOOKUP(SALIDA[[#This Row],[CODIGO]],STOCKSANLUIS[],6,FALSE)=0,"PRODUCTO SIN STOCK/UBICACIÓN",VLOOKUP(SALIDA[[#This Row],[CODIGO]],STOCKSANLUIS[],6,FALSE))</f>
        <v>1</v>
      </c>
      <c r="F1853">
        <f>SALIDA[[#This Row],[CANTIDAD]]/SALIDA[[#This Row],[UND MEDIDA]]</f>
        <v>5</v>
      </c>
      <c r="G1853" t="str">
        <f>VLOOKUP(SALIDA[[#This Row],[CODIGO]],FAMILIAS[],4,FALSE)</f>
        <v>MAINSTREAM</v>
      </c>
      <c r="H1853" s="10" t="str">
        <f>IF(VLOOKUP(SALIDA[[#This Row],[CODIGO]],STOCKSANLUIS[],7,FALSE)=0,"PRODUCTO SIN STOCK/UBICACIÓN",VLOOKUP(SALIDA[[#This Row],[CODIGO]],STOCKSANLUIS[],7,FALSE))</f>
        <v>C</v>
      </c>
      <c r="I1853" s="10" t="s">
        <v>19536</v>
      </c>
      <c r="J1853" t="str">
        <f>SALIDA[[#This Row],[CODIGO]]&amp;"       "&amp;SALIDA[[#This Row],[FAMILIA]]</f>
        <v>02317       MAINSTREAM</v>
      </c>
      <c r="K1853">
        <f>VLOOKUP(SALIDA[[#This Row],[CODIGO]],STOCK_STARSOFT[],5,FALSE)</f>
        <v>20.247046999999998</v>
      </c>
      <c r="L1853">
        <f>SALIDA[[#This Row],[CANTIDAD]]*SALIDA[[#This Row],[PRECIO UND]]</f>
        <v>101.23523499999999</v>
      </c>
    </row>
    <row r="1854" spans="1:12" x14ac:dyDescent="0.25">
      <c r="A1854" s="6" t="s">
        <v>29</v>
      </c>
      <c r="B1854" s="100" t="str">
        <f>VLOOKUP(SALIDA[[#This Row],[CODIGO]],STOCKSANLUIS[],2,FALSE)</f>
        <v>CONTROLADOR DE TEMPERATURA DIGITAL MT-512E LOG - VER.10 - 115/220 VAC - FULL GAUGE - WHITE</v>
      </c>
      <c r="C1854" s="153">
        <v>46002</v>
      </c>
      <c r="D1854">
        <v>4</v>
      </c>
      <c r="E1854">
        <f>IF(VLOOKUP(SALIDA[[#This Row],[CODIGO]],STOCKSANLUIS[],6,FALSE)=0,"PRODUCTO SIN STOCK/UBICACIÓN",VLOOKUP(SALIDA[[#This Row],[CODIGO]],STOCKSANLUIS[],6,FALSE))</f>
        <v>1</v>
      </c>
      <c r="F1854">
        <f>SALIDA[[#This Row],[CANTIDAD]]/SALIDA[[#This Row],[UND MEDIDA]]</f>
        <v>4</v>
      </c>
      <c r="G1854" t="str">
        <f>VLOOKUP(SALIDA[[#This Row],[CODIGO]],FAMILIAS[],4,FALSE)</f>
        <v>FULL GAUGE</v>
      </c>
      <c r="H1854" s="10" t="str">
        <f>IF(VLOOKUP(SALIDA[[#This Row],[CODIGO]],STOCKSANLUIS[],7,FALSE)=0,"PRODUCTO SIN STOCK/UBICACIÓN",VLOOKUP(SALIDA[[#This Row],[CODIGO]],STOCKSANLUIS[],7,FALSE))</f>
        <v>C</v>
      </c>
      <c r="I1854" s="10" t="s">
        <v>19536</v>
      </c>
      <c r="J1854" t="str">
        <f>SALIDA[[#This Row],[CODIGO]]&amp;"       "&amp;SALIDA[[#This Row],[FAMILIA]]</f>
        <v>00014       FULL GAUGE</v>
      </c>
      <c r="K1854">
        <f>VLOOKUP(SALIDA[[#This Row],[CODIGO]],STOCK_STARSOFT[],5,FALSE)</f>
        <v>29.308693999999999</v>
      </c>
      <c r="L1854">
        <f>SALIDA[[#This Row],[CANTIDAD]]*SALIDA[[#This Row],[PRECIO UND]]</f>
        <v>117.234776</v>
      </c>
    </row>
    <row r="1855" spans="1:12" x14ac:dyDescent="0.25">
      <c r="A1855" s="6" t="s">
        <v>1103</v>
      </c>
      <c r="B1855" s="100" t="str">
        <f>VLOOKUP(SALIDA[[#This Row],[CODIGO]],STOCKSANLUIS[],2,FALSE)</f>
        <v>CONTROL REMOTO UNIVERSAL - QTH-4000 - QUALITY</v>
      </c>
      <c r="C1855" s="153">
        <v>46002</v>
      </c>
      <c r="D1855">
        <v>107</v>
      </c>
      <c r="E1855">
        <f>IF(VLOOKUP(SALIDA[[#This Row],[CODIGO]],STOCKSANLUIS[],6,FALSE)=0,"PRODUCTO SIN STOCK/UBICACIÓN",VLOOKUP(SALIDA[[#This Row],[CODIGO]],STOCKSANLUIS[],6,FALSE))</f>
        <v>1</v>
      </c>
      <c r="F1855">
        <f>SALIDA[[#This Row],[CANTIDAD]]/SALIDA[[#This Row],[UND MEDIDA]]</f>
        <v>107</v>
      </c>
      <c r="G1855" t="str">
        <f>VLOOKUP(SALIDA[[#This Row],[CODIGO]],FAMILIAS[],4,FALSE)</f>
        <v>QUALITY</v>
      </c>
      <c r="H1855" s="10" t="str">
        <f>IF(VLOOKUP(SALIDA[[#This Row],[CODIGO]],STOCKSANLUIS[],7,FALSE)=0,"PRODUCTO SIN STOCK/UBICACIÓN",VLOOKUP(SALIDA[[#This Row],[CODIGO]],STOCKSANLUIS[],7,FALSE))</f>
        <v>A</v>
      </c>
      <c r="I1855" s="10" t="s">
        <v>19536</v>
      </c>
      <c r="J1855" t="str">
        <f>SALIDA[[#This Row],[CODIGO]]&amp;"       "&amp;SALIDA[[#This Row],[FAMILIA]]</f>
        <v>01196       QUALITY</v>
      </c>
      <c r="K1855">
        <f>VLOOKUP(SALIDA[[#This Row],[CODIGO]],STOCK_STARSOFT[],5,FALSE)</f>
        <v>3.0188069999999998</v>
      </c>
      <c r="L1855">
        <f>SALIDA[[#This Row],[CANTIDAD]]*SALIDA[[#This Row],[PRECIO UND]]</f>
        <v>323.01234899999997</v>
      </c>
    </row>
    <row r="1856" spans="1:12" x14ac:dyDescent="0.25">
      <c r="A1856" s="6" t="s">
        <v>3802</v>
      </c>
      <c r="B1856" s="100" t="str">
        <f>VLOOKUP(SALIDA[[#This Row],[CODIGO]],STOCKSANLUIS[],2,FALSE)</f>
        <v>GAS REFRIGERANTE R134A - 13.6KG FLYER</v>
      </c>
      <c r="C1856" s="153">
        <v>46002</v>
      </c>
      <c r="D1856">
        <v>1</v>
      </c>
      <c r="E1856">
        <f>IF(VLOOKUP(SALIDA[[#This Row],[CODIGO]],STOCKSANLUIS[],6,FALSE)=0,"PRODUCTO SIN STOCK/UBICACIÓN",VLOOKUP(SALIDA[[#This Row],[CODIGO]],STOCKSANLUIS[],6,FALSE))</f>
        <v>1</v>
      </c>
      <c r="F1856">
        <f>SALIDA[[#This Row],[CANTIDAD]]/SALIDA[[#This Row],[UND MEDIDA]]</f>
        <v>1</v>
      </c>
      <c r="G1856" t="str">
        <f>VLOOKUP(SALIDA[[#This Row],[CODIGO]],FAMILIAS[],4,FALSE)</f>
        <v>FLYER</v>
      </c>
      <c r="H1856" s="10" t="str">
        <f>IF(VLOOKUP(SALIDA[[#This Row],[CODIGO]],STOCKSANLUIS[],7,FALSE)=0,"PRODUCTO SIN STOCK/UBICACIÓN",VLOOKUP(SALIDA[[#This Row],[CODIGO]],STOCKSANLUIS[],7,FALSE))</f>
        <v>B</v>
      </c>
      <c r="I1856" s="10"/>
      <c r="J1856" t="str">
        <f>SALIDA[[#This Row],[CODIGO]]&amp;"       "&amp;SALIDA[[#This Row],[FAMILIA]]</f>
        <v>03241       FLYER</v>
      </c>
      <c r="K1856">
        <f>VLOOKUP(SALIDA[[#This Row],[CODIGO]],STOCK_STARSOFT[],5,FALSE)</f>
        <v>91.697573000000006</v>
      </c>
      <c r="L1856">
        <f>SALIDA[[#This Row],[CANTIDAD]]*SALIDA[[#This Row],[PRECIO UND]]</f>
        <v>91.697573000000006</v>
      </c>
    </row>
    <row r="1857" spans="1:12" x14ac:dyDescent="0.25">
      <c r="A1857" s="6" t="s">
        <v>3092</v>
      </c>
      <c r="B1857" s="100" t="str">
        <f>VLOOKUP(SALIDA[[#This Row],[CODIGO]],STOCKSANLUIS[],2,FALSE)</f>
        <v>GAS REFRIGERANTE R449A - OPTEON XP40 11.35KG/25LB DAC - USA - CHEMOURS</v>
      </c>
      <c r="C1857" s="153">
        <v>46003</v>
      </c>
      <c r="D1857">
        <v>5</v>
      </c>
      <c r="E1857">
        <f>IF(VLOOKUP(SALIDA[[#This Row],[CODIGO]],STOCKSANLUIS[],6,FALSE)=0,"PRODUCTO SIN STOCK/UBICACIÓN",VLOOKUP(SALIDA[[#This Row],[CODIGO]],STOCKSANLUIS[],6,FALSE))</f>
        <v>1</v>
      </c>
      <c r="F1857">
        <f>SALIDA[[#This Row],[CANTIDAD]]/SALIDA[[#This Row],[UND MEDIDA]]</f>
        <v>5</v>
      </c>
      <c r="G1857" t="str">
        <f>VLOOKUP(SALIDA[[#This Row],[CODIGO]],FAMILIAS[],4,FALSE)</f>
        <v>THE CHEMOURS</v>
      </c>
      <c r="H1857" s="10" t="str">
        <f>IF(VLOOKUP(SALIDA[[#This Row],[CODIGO]],STOCKSANLUIS[],7,FALSE)=0,"PRODUCTO SIN STOCK/UBICACIÓN",VLOOKUP(SALIDA[[#This Row],[CODIGO]],STOCKSANLUIS[],7,FALSE))</f>
        <v>C</v>
      </c>
      <c r="I1857" s="10"/>
      <c r="J1857" t="str">
        <f>SALIDA[[#This Row],[CODIGO]]&amp;"       "&amp;SALIDA[[#This Row],[FAMILIA]]</f>
        <v>02493       THE CHEMOURS</v>
      </c>
      <c r="K1857">
        <f>VLOOKUP(SALIDA[[#This Row],[CODIGO]],STOCK_STARSOFT[],5,FALSE)</f>
        <v>207.319031</v>
      </c>
      <c r="L1857">
        <f>SALIDA[[#This Row],[CANTIDAD]]*SALIDA[[#This Row],[PRECIO UND]]</f>
        <v>1036.595155</v>
      </c>
    </row>
    <row r="1858" spans="1:12" x14ac:dyDescent="0.25">
      <c r="A1858" s="6" t="s">
        <v>3844</v>
      </c>
      <c r="B1858" s="100" t="str">
        <f>VLOOKUP(SALIDA[[#This Row],[CODIGO]],STOCKSANLUIS[],2,FALSE)</f>
        <v>PLANCHA AISLANTE CLASS 1 - 19MM (3/4") X 1.5M X 6M (9 M2) - WINCELL</v>
      </c>
      <c r="C1858" s="153">
        <v>46003</v>
      </c>
      <c r="D1858">
        <v>1</v>
      </c>
      <c r="E1858">
        <f>IF(VLOOKUP(SALIDA[[#This Row],[CODIGO]],STOCKSANLUIS[],6,FALSE)=0,"PRODUCTO SIN STOCK/UBICACIÓN",VLOOKUP(SALIDA[[#This Row],[CODIGO]],STOCKSANLUIS[],6,FALSE))</f>
        <v>1</v>
      </c>
      <c r="F1858">
        <f>SALIDA[[#This Row],[CANTIDAD]]/SALIDA[[#This Row],[UND MEDIDA]]</f>
        <v>1</v>
      </c>
      <c r="G1858" t="str">
        <f>VLOOKUP(SALIDA[[#This Row],[CODIGO]],FAMILIAS[],4,FALSE)</f>
        <v>WINCELL</v>
      </c>
      <c r="H1858" s="10" t="str">
        <f>IF(VLOOKUP(SALIDA[[#This Row],[CODIGO]],STOCKSANLUIS[],7,FALSE)=0,"PRODUCTO SIN STOCK/UBICACIÓN",VLOOKUP(SALIDA[[#This Row],[CODIGO]],STOCKSANLUIS[],7,FALSE))</f>
        <v>A</v>
      </c>
      <c r="I1858" s="10"/>
      <c r="J1858" t="str">
        <f>SALIDA[[#This Row],[CODIGO]]&amp;"       "&amp;SALIDA[[#This Row],[FAMILIA]]</f>
        <v>03266       WINCELL</v>
      </c>
      <c r="K1858">
        <f>VLOOKUP(SALIDA[[#This Row],[CODIGO]],STOCK_STARSOFT[],5,FALSE)</f>
        <v>45.612684000000002</v>
      </c>
      <c r="L1858">
        <f>SALIDA[[#This Row],[CANTIDAD]]*SALIDA[[#This Row],[PRECIO UND]]</f>
        <v>45.612684000000002</v>
      </c>
    </row>
    <row r="1859" spans="1:12" x14ac:dyDescent="0.25">
      <c r="A1859" s="6" t="s">
        <v>1073</v>
      </c>
      <c r="B1859" s="100" t="str">
        <f>VLOOKUP(SALIDA[[#This Row],[CODIGO]],STOCKSANLUIS[],2,FALSE)</f>
        <v>GAS MAP BERNZOMATIC  - WORTHINGTON 14.1 OZ</v>
      </c>
      <c r="C1859" s="153">
        <v>46003</v>
      </c>
      <c r="D1859">
        <v>1</v>
      </c>
      <c r="E1859">
        <f>IF(VLOOKUP(SALIDA[[#This Row],[CODIGO]],STOCKSANLUIS[],6,FALSE)=0,"PRODUCTO SIN STOCK/UBICACIÓN",VLOOKUP(SALIDA[[#This Row],[CODIGO]],STOCKSANLUIS[],6,FALSE))</f>
        <v>1</v>
      </c>
      <c r="F1859">
        <f>SALIDA[[#This Row],[CANTIDAD]]/SALIDA[[#This Row],[UND MEDIDA]]</f>
        <v>1</v>
      </c>
      <c r="G1859" t="str">
        <f>VLOOKUP(SALIDA[[#This Row],[CODIGO]],FAMILIAS[],4,FALSE)</f>
        <v>WORTHINGTON</v>
      </c>
      <c r="H1859" s="10" t="str">
        <f>IF(VLOOKUP(SALIDA[[#This Row],[CODIGO]],STOCKSANLUIS[],7,FALSE)=0,"PRODUCTO SIN STOCK/UBICACIÓN",VLOOKUP(SALIDA[[#This Row],[CODIGO]],STOCKSANLUIS[],7,FALSE))</f>
        <v>C</v>
      </c>
      <c r="I1859" s="10"/>
      <c r="J1859" t="str">
        <f>SALIDA[[#This Row],[CODIGO]]&amp;"       "&amp;SALIDA[[#This Row],[FAMILIA]]</f>
        <v>01167       WORTHINGTON</v>
      </c>
      <c r="K1859">
        <f>VLOOKUP(SALIDA[[#This Row],[CODIGO]],STOCK_STARSOFT[],5,FALSE)</f>
        <v>3.829685</v>
      </c>
      <c r="L1859">
        <f>SALIDA[[#This Row],[CANTIDAD]]*SALIDA[[#This Row],[PRECIO UND]]</f>
        <v>3.829685</v>
      </c>
    </row>
    <row r="1860" spans="1:12" x14ac:dyDescent="0.25">
      <c r="A1860" s="6" t="s">
        <v>3772</v>
      </c>
      <c r="B1860" s="100" t="str">
        <f>VLOOKUP(SALIDA[[#This Row],[CODIGO]],STOCKSANLUIS[],2,FALSE)</f>
        <v>MOTOVENTILADOR SOLO PARA MIBX</v>
      </c>
      <c r="C1860" s="153">
        <v>46003</v>
      </c>
      <c r="D1860">
        <v>1</v>
      </c>
      <c r="E1860">
        <f>IF(VLOOKUP(SALIDA[[#This Row],[CODIGO]],STOCKSANLUIS[],6,FALSE)=0,"PRODUCTO SIN STOCK/UBICACIÓN",VLOOKUP(SALIDA[[#This Row],[CODIGO]],STOCKSANLUIS[],6,FALSE))</f>
        <v>1</v>
      </c>
      <c r="F1860">
        <f>SALIDA[[#This Row],[CANTIDAD]]/SALIDA[[#This Row],[UND MEDIDA]]</f>
        <v>1</v>
      </c>
      <c r="G1860" t="str">
        <f>VLOOKUP(SALIDA[[#This Row],[CODIGO]],FAMILIAS[],4,FALSE)</f>
        <v>MIPAL</v>
      </c>
      <c r="H1860" s="10" t="str">
        <f>IF(VLOOKUP(SALIDA[[#This Row],[CODIGO]],STOCKSANLUIS[],7,FALSE)=0,"PRODUCTO SIN STOCK/UBICACIÓN",VLOOKUP(SALIDA[[#This Row],[CODIGO]],STOCKSANLUIS[],7,FALSE))</f>
        <v>C</v>
      </c>
      <c r="I1860" s="10" t="s">
        <v>19536</v>
      </c>
      <c r="J1860" t="str">
        <f>SALIDA[[#This Row],[CODIGO]]&amp;"       "&amp;SALIDA[[#This Row],[FAMILIA]]</f>
        <v>03163       MIPAL</v>
      </c>
      <c r="K1860">
        <f>VLOOKUP(SALIDA[[#This Row],[CODIGO]],STOCK_STARSOFT[],5,FALSE)</f>
        <v>46.225037</v>
      </c>
      <c r="L1860">
        <f>SALIDA[[#This Row],[CANTIDAD]]*SALIDA[[#This Row],[PRECIO UND]]</f>
        <v>46.225037</v>
      </c>
    </row>
    <row r="1861" spans="1:12" x14ac:dyDescent="0.25">
      <c r="A1861" s="6" t="s">
        <v>33</v>
      </c>
      <c r="B1861" s="100" t="str">
        <f>VLOOKUP(SALIDA[[#This Row],[CODIGO]],STOCKSANLUIS[],2,FALSE)</f>
        <v>CONTROLADOR DE TEMPERATURA DIGITAL MT-512E 2HP - VER.13 - 115/220 VAC - FULL GAUGE</v>
      </c>
      <c r="C1861" s="153">
        <v>46003</v>
      </c>
      <c r="D1861">
        <v>1</v>
      </c>
      <c r="E1861">
        <f>IF(VLOOKUP(SALIDA[[#This Row],[CODIGO]],STOCKSANLUIS[],6,FALSE)=0,"PRODUCTO SIN STOCK/UBICACIÓN",VLOOKUP(SALIDA[[#This Row],[CODIGO]],STOCKSANLUIS[],6,FALSE))</f>
        <v>1</v>
      </c>
      <c r="F1861">
        <f>SALIDA[[#This Row],[CANTIDAD]]/SALIDA[[#This Row],[UND MEDIDA]]</f>
        <v>1</v>
      </c>
      <c r="G1861" t="str">
        <f>VLOOKUP(SALIDA[[#This Row],[CODIGO]],FAMILIAS[],4,FALSE)</f>
        <v>FULL GAUGE</v>
      </c>
      <c r="H1861" s="10" t="str">
        <f>IF(VLOOKUP(SALIDA[[#This Row],[CODIGO]],STOCKSANLUIS[],7,FALSE)=0,"PRODUCTO SIN STOCK/UBICACIÓN",VLOOKUP(SALIDA[[#This Row],[CODIGO]],STOCKSANLUIS[],7,FALSE))</f>
        <v>C</v>
      </c>
      <c r="I1861" s="10"/>
      <c r="J1861" t="str">
        <f>SALIDA[[#This Row],[CODIGO]]&amp;"       "&amp;SALIDA[[#This Row],[FAMILIA]]</f>
        <v>00016       FULL GAUGE</v>
      </c>
      <c r="K1861">
        <f>VLOOKUP(SALIDA[[#This Row],[CODIGO]],STOCK_STARSOFT[],5,FALSE)</f>
        <v>13.318346</v>
      </c>
      <c r="L1861">
        <f>SALIDA[[#This Row],[CANTIDAD]]*SALIDA[[#This Row],[PRECIO UND]]</f>
        <v>13.318346</v>
      </c>
    </row>
    <row r="1862" spans="1:12" x14ac:dyDescent="0.25">
      <c r="A1862" s="6" t="s">
        <v>2904</v>
      </c>
      <c r="B1862" s="100" t="str">
        <f>VLOOKUP(SALIDA[[#This Row],[CODIGO]],STOCKSANLUIS[],2,FALSE)</f>
        <v>SENSOR DE TEMPERATURA NTC - SB-70 - 2M - FULL GAUGE (REMPLAZO DEL SB-41 - NO USAR EN MT 622E)</v>
      </c>
      <c r="C1862" s="153">
        <v>46003</v>
      </c>
      <c r="D1862">
        <v>1</v>
      </c>
      <c r="E1862">
        <f>IF(VLOOKUP(SALIDA[[#This Row],[CODIGO]],STOCKSANLUIS[],6,FALSE)=0,"PRODUCTO SIN STOCK/UBICACIÓN",VLOOKUP(SALIDA[[#This Row],[CODIGO]],STOCKSANLUIS[],6,FALSE))</f>
        <v>1</v>
      </c>
      <c r="F1862">
        <f>SALIDA[[#This Row],[CANTIDAD]]/SALIDA[[#This Row],[UND MEDIDA]]</f>
        <v>1</v>
      </c>
      <c r="G1862" t="str">
        <f>VLOOKUP(SALIDA[[#This Row],[CODIGO]],FAMILIAS[],4,FALSE)</f>
        <v>FULL GAUGE</v>
      </c>
      <c r="H1862" s="10" t="str">
        <f>IF(VLOOKUP(SALIDA[[#This Row],[CODIGO]],STOCKSANLUIS[],7,FALSE)=0,"PRODUCTO SIN STOCK/UBICACIÓN",VLOOKUP(SALIDA[[#This Row],[CODIGO]],STOCKSANLUIS[],7,FALSE))</f>
        <v>A</v>
      </c>
      <c r="I1862" s="10"/>
      <c r="J1862" t="str">
        <f>SALIDA[[#This Row],[CODIGO]]&amp;"       "&amp;SALIDA[[#This Row],[FAMILIA]]</f>
        <v>02345       FULL GAUGE</v>
      </c>
      <c r="K1862">
        <f>VLOOKUP(SALIDA[[#This Row],[CODIGO]],STOCK_STARSOFT[],5,FALSE)</f>
        <v>1.711822</v>
      </c>
      <c r="L1862">
        <f>SALIDA[[#This Row],[CANTIDAD]]*SALIDA[[#This Row],[PRECIO UND]]</f>
        <v>1.711822</v>
      </c>
    </row>
    <row r="1863" spans="1:12" x14ac:dyDescent="0.25">
      <c r="A1863" s="6" t="s">
        <v>1466</v>
      </c>
      <c r="B1863" s="100" t="str">
        <f>VLOOKUP(SALIDA[[#This Row],[CODIGO]],STOCKSANLUIS[],2,FALSE)</f>
        <v>MANGA AISLANTE CI-M-028 DE 1 1/8" X 3/4" - ARMAFLEX/ARMACELL</v>
      </c>
      <c r="C1863" s="153">
        <v>46003</v>
      </c>
      <c r="D1863">
        <v>4</v>
      </c>
      <c r="E1863">
        <f>IF(VLOOKUP(SALIDA[[#This Row],[CODIGO]],STOCKSANLUIS[],6,FALSE)=0,"PRODUCTO SIN STOCK/UBICACIÓN",VLOOKUP(SALIDA[[#This Row],[CODIGO]],STOCKSANLUIS[],6,FALSE))</f>
        <v>1</v>
      </c>
      <c r="F1863">
        <f>SALIDA[[#This Row],[CANTIDAD]]/SALIDA[[#This Row],[UND MEDIDA]]</f>
        <v>4</v>
      </c>
      <c r="G1863" t="str">
        <f>VLOOKUP(SALIDA[[#This Row],[CODIGO]],FAMILIAS[],4,FALSE)</f>
        <v>ARMACELL</v>
      </c>
      <c r="H1863" s="10" t="str">
        <f>IF(VLOOKUP(SALIDA[[#This Row],[CODIGO]],STOCKSANLUIS[],7,FALSE)=0,"PRODUCTO SIN STOCK/UBICACIÓN",VLOOKUP(SALIDA[[#This Row],[CODIGO]],STOCKSANLUIS[],7,FALSE))</f>
        <v>A</v>
      </c>
      <c r="I1863" s="10"/>
      <c r="J1863" t="str">
        <f>SALIDA[[#This Row],[CODIGO]]&amp;"       "&amp;SALIDA[[#This Row],[FAMILIA]]</f>
        <v>01490       ARMACELL</v>
      </c>
      <c r="K1863">
        <f>VLOOKUP(SALIDA[[#This Row],[CODIGO]],STOCK_STARSOFT[],5,FALSE)</f>
        <v>2.5117950000000002</v>
      </c>
      <c r="L1863">
        <f>SALIDA[[#This Row],[CANTIDAD]]*SALIDA[[#This Row],[PRECIO UND]]</f>
        <v>10.047180000000001</v>
      </c>
    </row>
    <row r="1864" spans="1:12" x14ac:dyDescent="0.25">
      <c r="A1864" s="6" t="s">
        <v>781</v>
      </c>
      <c r="B1864" s="100" t="str">
        <f>VLOOKUP(SALIDA[[#This Row],[CODIGO]],STOCKSANLUIS[],2,FALSE)</f>
        <v>CINTA DE ALUMINIO DE 2" X 50 YDS - QTA-250 - QUALITY</v>
      </c>
      <c r="C1864" s="153">
        <v>46003</v>
      </c>
      <c r="D1864">
        <v>1</v>
      </c>
      <c r="E1864">
        <f>IF(VLOOKUP(SALIDA[[#This Row],[CODIGO]],STOCKSANLUIS[],6,FALSE)=0,"PRODUCTO SIN STOCK/UBICACIÓN",VLOOKUP(SALIDA[[#This Row],[CODIGO]],STOCKSANLUIS[],6,FALSE))</f>
        <v>1</v>
      </c>
      <c r="F1864">
        <f>SALIDA[[#This Row],[CANTIDAD]]/SALIDA[[#This Row],[UND MEDIDA]]</f>
        <v>1</v>
      </c>
      <c r="G1864" t="str">
        <f>VLOOKUP(SALIDA[[#This Row],[CODIGO]],FAMILIAS[],4,FALSE)</f>
        <v>QUALITY</v>
      </c>
      <c r="H1864" s="10" t="str">
        <f>IF(VLOOKUP(SALIDA[[#This Row],[CODIGO]],STOCKSANLUIS[],7,FALSE)=0,"PRODUCTO SIN STOCK/UBICACIÓN",VLOOKUP(SALIDA[[#This Row],[CODIGO]],STOCKSANLUIS[],7,FALSE))</f>
        <v>A</v>
      </c>
      <c r="I1864" s="10"/>
      <c r="J1864" t="str">
        <f>SALIDA[[#This Row],[CODIGO]]&amp;"       "&amp;SALIDA[[#This Row],[FAMILIA]]</f>
        <v>00855       QUALITY</v>
      </c>
      <c r="K1864">
        <f>VLOOKUP(SALIDA[[#This Row],[CODIGO]],STOCK_STARSOFT[],5,FALSE)</f>
        <v>3.5578789999999998</v>
      </c>
      <c r="L1864">
        <f>SALIDA[[#This Row],[CANTIDAD]]*SALIDA[[#This Row],[PRECIO UND]]</f>
        <v>3.5578789999999998</v>
      </c>
    </row>
    <row r="1865" spans="1:12" x14ac:dyDescent="0.25">
      <c r="A1865" s="6" t="s">
        <v>3678</v>
      </c>
      <c r="B1865" s="100" t="str">
        <f>VLOOKUP(SALIDA[[#This Row],[CODIGO]],STOCKSANLUIS[],2,FALSE)</f>
        <v>RESISTENCIA SILICONADA POTENCIA CONSTANTE TECNOLATINA - TPC-M - 40W/M - 220V</v>
      </c>
      <c r="C1865" s="153">
        <v>46003</v>
      </c>
      <c r="D1865">
        <v>4</v>
      </c>
      <c r="E1865">
        <f>IF(VLOOKUP(SALIDA[[#This Row],[CODIGO]],STOCKSANLUIS[],6,FALSE)=0,"PRODUCTO SIN STOCK/UBICACIÓN",VLOOKUP(SALIDA[[#This Row],[CODIGO]],STOCKSANLUIS[],6,FALSE))</f>
        <v>100</v>
      </c>
      <c r="F1865">
        <f>SALIDA[[#This Row],[CANTIDAD]]/SALIDA[[#This Row],[UND MEDIDA]]</f>
        <v>0.04</v>
      </c>
      <c r="G1865" t="str">
        <f>VLOOKUP(SALIDA[[#This Row],[CODIGO]],FAMILIAS[],4,FALSE)</f>
        <v>TECNOLATINA</v>
      </c>
      <c r="H1865" s="10" t="str">
        <f>IF(VLOOKUP(SALIDA[[#This Row],[CODIGO]],STOCKSANLUIS[],7,FALSE)=0,"PRODUCTO SIN STOCK/UBICACIÓN",VLOOKUP(SALIDA[[#This Row],[CODIGO]],STOCKSANLUIS[],7,FALSE))</f>
        <v>C</v>
      </c>
      <c r="I1865" s="10"/>
      <c r="J1865" t="str">
        <f>SALIDA[[#This Row],[CODIGO]]&amp;"       "&amp;SALIDA[[#This Row],[FAMILIA]]</f>
        <v>03059       TECNOLATINA</v>
      </c>
      <c r="K1865">
        <f>VLOOKUP(SALIDA[[#This Row],[CODIGO]],STOCK_STARSOFT[],5,FALSE)</f>
        <v>1.9391890000000001</v>
      </c>
      <c r="L1865">
        <f>SALIDA[[#This Row],[CANTIDAD]]*SALIDA[[#This Row],[PRECIO UND]]</f>
        <v>7.7567560000000002</v>
      </c>
    </row>
    <row r="1866" spans="1:12" x14ac:dyDescent="0.25">
      <c r="A1866" s="6" t="s">
        <v>35</v>
      </c>
      <c r="B1866" s="100" t="str">
        <f>VLOOKUP(SALIDA[[#This Row],[CODIGO]],STOCKSANLUIS[],2,FALSE)</f>
        <v>CONTROLADOR DE TEMPERATURA DIGITAL MT-512EL 2HP - VER.13 - 12/24 VAC/DC - FULL GAUGE</v>
      </c>
      <c r="C1866" s="153">
        <v>46003</v>
      </c>
      <c r="D1866">
        <v>4</v>
      </c>
      <c r="E1866">
        <f>IF(VLOOKUP(SALIDA[[#This Row],[CODIGO]],STOCKSANLUIS[],6,FALSE)=0,"PRODUCTO SIN STOCK/UBICACIÓN",VLOOKUP(SALIDA[[#This Row],[CODIGO]],STOCKSANLUIS[],6,FALSE))</f>
        <v>1</v>
      </c>
      <c r="F1866">
        <f>SALIDA[[#This Row],[CANTIDAD]]/SALIDA[[#This Row],[UND MEDIDA]]</f>
        <v>4</v>
      </c>
      <c r="G1866" t="str">
        <f>VLOOKUP(SALIDA[[#This Row],[CODIGO]],FAMILIAS[],4,FALSE)</f>
        <v>FULL GAUGE</v>
      </c>
      <c r="H1866" s="10" t="str">
        <f>IF(VLOOKUP(SALIDA[[#This Row],[CODIGO]],STOCKSANLUIS[],7,FALSE)=0,"PRODUCTO SIN STOCK/UBICACIÓN",VLOOKUP(SALIDA[[#This Row],[CODIGO]],STOCKSANLUIS[],7,FALSE))</f>
        <v>C</v>
      </c>
      <c r="I1866" s="10"/>
      <c r="J1866" t="str">
        <f>SALIDA[[#This Row],[CODIGO]]&amp;"       "&amp;SALIDA[[#This Row],[FAMILIA]]</f>
        <v>00017       FULL GAUGE</v>
      </c>
      <c r="K1866">
        <f>VLOOKUP(SALIDA[[#This Row],[CODIGO]],STOCK_STARSOFT[],5,FALSE)</f>
        <v>15.751519</v>
      </c>
      <c r="L1866">
        <f>SALIDA[[#This Row],[CANTIDAD]]*SALIDA[[#This Row],[PRECIO UND]]</f>
        <v>63.006076</v>
      </c>
    </row>
    <row r="1867" spans="1:12" x14ac:dyDescent="0.25">
      <c r="A1867" s="6" t="s">
        <v>21870</v>
      </c>
      <c r="B1867" s="100" t="str">
        <f>VLOOKUP(SALIDA[[#This Row],[CODIGO]],STOCKSANLUIS[],2,FALSE)</f>
        <v>GAS REFRIGERANTE R600 -420 GR FLYER - (TAPA CON VALVULA)</v>
      </c>
      <c r="C1867" s="153">
        <v>46003</v>
      </c>
      <c r="D1867">
        <v>60</v>
      </c>
      <c r="E1867">
        <f>IF(VLOOKUP(SALIDA[[#This Row],[CODIGO]],STOCKSANLUIS[],6,FALSE)=0,"PRODUCTO SIN STOCK/UBICACIÓN",VLOOKUP(SALIDA[[#This Row],[CODIGO]],STOCKSANLUIS[],6,FALSE))</f>
        <v>1</v>
      </c>
      <c r="F1867">
        <f>SALIDA[[#This Row],[CANTIDAD]]/SALIDA[[#This Row],[UND MEDIDA]]</f>
        <v>60</v>
      </c>
      <c r="G1867" t="str">
        <f>VLOOKUP(SALIDA[[#This Row],[CODIGO]],FAMILIAS[],4,FALSE)</f>
        <v>FLYER</v>
      </c>
      <c r="H1867" s="10" t="str">
        <f>IF(VLOOKUP(SALIDA[[#This Row],[CODIGO]],STOCKSANLUIS[],7,FALSE)=0,"PRODUCTO SIN STOCK/UBICACIÓN",VLOOKUP(SALIDA[[#This Row],[CODIGO]],STOCKSANLUIS[],7,FALSE))</f>
        <v>C</v>
      </c>
      <c r="I1867" s="10" t="s">
        <v>19536</v>
      </c>
      <c r="J1867" t="str">
        <f>SALIDA[[#This Row],[CODIGO]]&amp;"       "&amp;SALIDA[[#This Row],[FAMILIA]]</f>
        <v>03511       FLYER</v>
      </c>
      <c r="K1867">
        <f>VLOOKUP(SALIDA[[#This Row],[CODIGO]],STOCK_STARSOFT[],5,FALSE)</f>
        <v>1.9970619999999999</v>
      </c>
      <c r="L1867">
        <f>SALIDA[[#This Row],[CANTIDAD]]*SALIDA[[#This Row],[PRECIO UND]]</f>
        <v>119.82371999999999</v>
      </c>
    </row>
    <row r="1868" spans="1:12" x14ac:dyDescent="0.25">
      <c r="A1868" s="6" t="s">
        <v>57</v>
      </c>
      <c r="B1868" s="100" t="str">
        <f>VLOOKUP(SALIDA[[#This Row],[CODIGO]],STOCKSANLUIS[],2,FALSE)</f>
        <v>CONTROLADOR DE VOLTAJE Y PROTECTOR DE FASES PHASELOG EW PLUS - VER.05 - 90-220 VAC - FULL GAUGE - WHITE</v>
      </c>
      <c r="C1868" s="153">
        <v>46003</v>
      </c>
      <c r="D1868">
        <v>2</v>
      </c>
      <c r="E1868">
        <f>IF(VLOOKUP(SALIDA[[#This Row],[CODIGO]],STOCKSANLUIS[],6,FALSE)=0,"PRODUCTO SIN STOCK/UBICACIÓN",VLOOKUP(SALIDA[[#This Row],[CODIGO]],STOCKSANLUIS[],6,FALSE))</f>
        <v>1</v>
      </c>
      <c r="F1868">
        <f>SALIDA[[#This Row],[CANTIDAD]]/SALIDA[[#This Row],[UND MEDIDA]]</f>
        <v>2</v>
      </c>
      <c r="G1868" t="str">
        <f>VLOOKUP(SALIDA[[#This Row],[CODIGO]],FAMILIAS[],4,FALSE)</f>
        <v>FULL GAUGE</v>
      </c>
      <c r="H1868" s="10" t="str">
        <f>IF(VLOOKUP(SALIDA[[#This Row],[CODIGO]],STOCKSANLUIS[],7,FALSE)=0,"PRODUCTO SIN STOCK/UBICACIÓN",VLOOKUP(SALIDA[[#This Row],[CODIGO]],STOCKSANLUIS[],7,FALSE))</f>
        <v>C</v>
      </c>
      <c r="I1868" s="10"/>
      <c r="J1868" t="str">
        <f>SALIDA[[#This Row],[CODIGO]]&amp;"       "&amp;SALIDA[[#This Row],[FAMILIA]]</f>
        <v>00029       FULL GAUGE</v>
      </c>
      <c r="K1868">
        <f>VLOOKUP(SALIDA[[#This Row],[CODIGO]],STOCK_STARSOFT[],5,FALSE)</f>
        <v>54.47063</v>
      </c>
      <c r="L1868">
        <f>SALIDA[[#This Row],[CANTIDAD]]*SALIDA[[#This Row],[PRECIO UND]]</f>
        <v>108.94126</v>
      </c>
    </row>
    <row r="1869" spans="1:12" x14ac:dyDescent="0.25">
      <c r="A1869" s="6" t="s">
        <v>1251</v>
      </c>
      <c r="B1869" s="100" t="str">
        <f>VLOOKUP(SALIDA[[#This Row],[CODIGO]],STOCKSANLUIS[],2,FALSE)</f>
        <v>LAMAS DE PVC ALECO 8X0.08X300  (20 CM X 2MMX 91.44M) STANDARD SMOOTH -170008</v>
      </c>
      <c r="C1869" s="153">
        <v>46003</v>
      </c>
      <c r="D1869">
        <v>182.88</v>
      </c>
      <c r="E1869">
        <f>IF(VLOOKUP(SALIDA[[#This Row],[CODIGO]],STOCKSANLUIS[],6,FALSE)=0,"PRODUCTO SIN STOCK/UBICACIÓN",VLOOKUP(SALIDA[[#This Row],[CODIGO]],STOCKSANLUIS[],6,FALSE))</f>
        <v>91.44</v>
      </c>
      <c r="F1869">
        <f>SALIDA[[#This Row],[CANTIDAD]]/SALIDA[[#This Row],[UND MEDIDA]]</f>
        <v>2</v>
      </c>
      <c r="G1869" t="str">
        <f>VLOOKUP(SALIDA[[#This Row],[CODIGO]],FAMILIAS[],4,FALSE)</f>
        <v>ES ROBBINS</v>
      </c>
      <c r="H1869" s="10" t="str">
        <f>IF(VLOOKUP(SALIDA[[#This Row],[CODIGO]],STOCKSANLUIS[],7,FALSE)=0,"PRODUCTO SIN STOCK/UBICACIÓN",VLOOKUP(SALIDA[[#This Row],[CODIGO]],STOCKSANLUIS[],7,FALSE))</f>
        <v>B/C</v>
      </c>
      <c r="I1869" s="10"/>
      <c r="J1869" t="str">
        <f>SALIDA[[#This Row],[CODIGO]]&amp;"       "&amp;SALIDA[[#This Row],[FAMILIA]]</f>
        <v>01331       ES ROBBINS</v>
      </c>
      <c r="K1869">
        <f>VLOOKUP(SALIDA[[#This Row],[CODIGO]],STOCK_STARSOFT[],5,FALSE)</f>
        <v>1.922936</v>
      </c>
      <c r="L1869">
        <f>SALIDA[[#This Row],[CANTIDAD]]*SALIDA[[#This Row],[PRECIO UND]]</f>
        <v>351.66653567999998</v>
      </c>
    </row>
    <row r="1870" spans="1:12" x14ac:dyDescent="0.25">
      <c r="A1870" s="6" t="s">
        <v>771</v>
      </c>
      <c r="B1870" s="100" t="str">
        <f>VLOOKUP(SALIDA[[#This Row],[CODIGO]],STOCKSANLUIS[],2,FALSE)</f>
        <v>FILTRO SECADOR - 304 - 1/2 - ROSCABLE - QDM-304 - QUALITY</v>
      </c>
      <c r="C1870" s="153">
        <v>46003</v>
      </c>
      <c r="D1870">
        <v>1</v>
      </c>
      <c r="E1870">
        <f>IF(VLOOKUP(SALIDA[[#This Row],[CODIGO]],STOCKSANLUIS[],6,FALSE)=0,"PRODUCTO SIN STOCK/UBICACIÓN",VLOOKUP(SALIDA[[#This Row],[CODIGO]],STOCKSANLUIS[],6,FALSE))</f>
        <v>1</v>
      </c>
      <c r="F1870">
        <f>SALIDA[[#This Row],[CANTIDAD]]/SALIDA[[#This Row],[UND MEDIDA]]</f>
        <v>1</v>
      </c>
      <c r="G1870" t="str">
        <f>VLOOKUP(SALIDA[[#This Row],[CODIGO]],FAMILIAS[],4,FALSE)</f>
        <v>QUALITY</v>
      </c>
      <c r="H1870" s="10" t="str">
        <f>IF(VLOOKUP(SALIDA[[#This Row],[CODIGO]],STOCKSANLUIS[],7,FALSE)=0,"PRODUCTO SIN STOCK/UBICACIÓN",VLOOKUP(SALIDA[[#This Row],[CODIGO]],STOCKSANLUIS[],7,FALSE))</f>
        <v>A</v>
      </c>
      <c r="I1870" s="10"/>
      <c r="J1870" t="str">
        <f>SALIDA[[#This Row],[CODIGO]]&amp;"       "&amp;SALIDA[[#This Row],[FAMILIA]]</f>
        <v>00850       QUALITY</v>
      </c>
      <c r="K1870">
        <f>VLOOKUP(SALIDA[[#This Row],[CODIGO]],STOCK_STARSOFT[],5,FALSE)</f>
        <v>6.6009250000000002</v>
      </c>
      <c r="L1870">
        <f>SALIDA[[#This Row],[CANTIDAD]]*SALIDA[[#This Row],[PRECIO UND]]</f>
        <v>6.6009250000000002</v>
      </c>
    </row>
    <row r="1871" spans="1:12" x14ac:dyDescent="0.25">
      <c r="A1871" s="6" t="s">
        <v>33</v>
      </c>
      <c r="B1871" s="100" t="str">
        <f>VLOOKUP(SALIDA[[#This Row],[CODIGO]],STOCKSANLUIS[],2,FALSE)</f>
        <v>CONTROLADOR DE TEMPERATURA DIGITAL MT-512E 2HP - VER.13 - 115/220 VAC - FULL GAUGE</v>
      </c>
      <c r="C1871" s="153">
        <v>46003</v>
      </c>
      <c r="D1871">
        <v>1</v>
      </c>
      <c r="E1871">
        <f>IF(VLOOKUP(SALIDA[[#This Row],[CODIGO]],STOCKSANLUIS[],6,FALSE)=0,"PRODUCTO SIN STOCK/UBICACIÓN",VLOOKUP(SALIDA[[#This Row],[CODIGO]],STOCKSANLUIS[],6,FALSE))</f>
        <v>1</v>
      </c>
      <c r="F1871">
        <f>SALIDA[[#This Row],[CANTIDAD]]/SALIDA[[#This Row],[UND MEDIDA]]</f>
        <v>1</v>
      </c>
      <c r="G1871" t="str">
        <f>VLOOKUP(SALIDA[[#This Row],[CODIGO]],FAMILIAS[],4,FALSE)</f>
        <v>FULL GAUGE</v>
      </c>
      <c r="H1871" s="10" t="str">
        <f>IF(VLOOKUP(SALIDA[[#This Row],[CODIGO]],STOCKSANLUIS[],7,FALSE)=0,"PRODUCTO SIN STOCK/UBICACIÓN",VLOOKUP(SALIDA[[#This Row],[CODIGO]],STOCKSANLUIS[],7,FALSE))</f>
        <v>C</v>
      </c>
      <c r="I1871" s="10"/>
      <c r="J1871" t="str">
        <f>SALIDA[[#This Row],[CODIGO]]&amp;"       "&amp;SALIDA[[#This Row],[FAMILIA]]</f>
        <v>00016       FULL GAUGE</v>
      </c>
      <c r="K1871">
        <f>VLOOKUP(SALIDA[[#This Row],[CODIGO]],STOCK_STARSOFT[],5,FALSE)</f>
        <v>13.318346</v>
      </c>
      <c r="L1871">
        <f>SALIDA[[#This Row],[CANTIDAD]]*SALIDA[[#This Row],[PRECIO UND]]</f>
        <v>13.318346</v>
      </c>
    </row>
    <row r="1872" spans="1:12" x14ac:dyDescent="0.25">
      <c r="A1872" s="6" t="s">
        <v>3665</v>
      </c>
      <c r="B1872" s="100" t="str">
        <f>VLOOKUP(SALIDA[[#This Row],[CODIGO]],STOCKSANLUIS[],2,FALSE)</f>
        <v>AGENTE DE LIMPIEZA INTERNA OPTEON SF FLUSH X 4.54 KG - CHEMOURS - REEMPLAZO DEL R141B</v>
      </c>
      <c r="C1872" s="153">
        <v>46003</v>
      </c>
      <c r="D1872">
        <v>1</v>
      </c>
      <c r="E1872">
        <f>IF(VLOOKUP(SALIDA[[#This Row],[CODIGO]],STOCKSANLUIS[],6,FALSE)=0,"PRODUCTO SIN STOCK/UBICACIÓN",VLOOKUP(SALIDA[[#This Row],[CODIGO]],STOCKSANLUIS[],6,FALSE))</f>
        <v>1</v>
      </c>
      <c r="F1872">
        <f>SALIDA[[#This Row],[CANTIDAD]]/SALIDA[[#This Row],[UND MEDIDA]]</f>
        <v>1</v>
      </c>
      <c r="G1872" t="str">
        <f>VLOOKUP(SALIDA[[#This Row],[CODIGO]],FAMILIAS[],4,FALSE)</f>
        <v>THE CHEMOURS</v>
      </c>
      <c r="H1872" s="10" t="str">
        <f>IF(VLOOKUP(SALIDA[[#This Row],[CODIGO]],STOCKSANLUIS[],7,FALSE)=0,"PRODUCTO SIN STOCK/UBICACIÓN",VLOOKUP(SALIDA[[#This Row],[CODIGO]],STOCKSANLUIS[],7,FALSE))</f>
        <v>C</v>
      </c>
      <c r="I1872" s="10"/>
      <c r="J1872" t="str">
        <f>SALIDA[[#This Row],[CODIGO]]&amp;"       "&amp;SALIDA[[#This Row],[FAMILIA]]</f>
        <v>03051       THE CHEMOURS</v>
      </c>
      <c r="K1872">
        <f>VLOOKUP(SALIDA[[#This Row],[CODIGO]],STOCK_STARSOFT[],5,FALSE)</f>
        <v>91.188703000000004</v>
      </c>
      <c r="L1872">
        <f>SALIDA[[#This Row],[CANTIDAD]]*SALIDA[[#This Row],[PRECIO UND]]</f>
        <v>91.188703000000004</v>
      </c>
    </row>
    <row r="1873" spans="1:12" x14ac:dyDescent="0.25">
      <c r="A1873" s="6" t="s">
        <v>19299</v>
      </c>
      <c r="B1873" s="100" t="str">
        <f>VLOOKUP(SALIDA[[#This Row],[CODIGO]],STOCKSANLUIS[],2,FALSE)</f>
        <v>CINTA DE PVC PARA MINI SPLITS 50MMX50M - TAFETAN - EVERFROST - HIGH QUALITY</v>
      </c>
      <c r="C1873" s="153">
        <v>46003</v>
      </c>
      <c r="D1873">
        <v>5</v>
      </c>
      <c r="E1873">
        <f>IF(VLOOKUP(SALIDA[[#This Row],[CODIGO]],STOCKSANLUIS[],6,FALSE)=0,"PRODUCTO SIN STOCK/UBICACIÓN",VLOOKUP(SALIDA[[#This Row],[CODIGO]],STOCKSANLUIS[],6,FALSE))</f>
        <v>1</v>
      </c>
      <c r="F1873">
        <f>SALIDA[[#This Row],[CANTIDAD]]/SALIDA[[#This Row],[UND MEDIDA]]</f>
        <v>5</v>
      </c>
      <c r="G1873" t="str">
        <f>VLOOKUP(SALIDA[[#This Row],[CODIGO]],FAMILIAS[],4,FALSE)</f>
        <v>EVERFROST</v>
      </c>
      <c r="H1873" s="10" t="str">
        <f>IF(VLOOKUP(SALIDA[[#This Row],[CODIGO]],STOCKSANLUIS[],7,FALSE)=0,"PRODUCTO SIN STOCK/UBICACIÓN",VLOOKUP(SALIDA[[#This Row],[CODIGO]],STOCKSANLUIS[],7,FALSE))</f>
        <v>C</v>
      </c>
      <c r="I1873" s="10"/>
      <c r="J1873" t="str">
        <f>SALIDA[[#This Row],[CODIGO]]&amp;"       "&amp;SALIDA[[#This Row],[FAMILIA]]</f>
        <v>03489       EVERFROST</v>
      </c>
      <c r="K1873">
        <f>VLOOKUP(SALIDA[[#This Row],[CODIGO]],STOCK_STARSOFT[],5,FALSE)</f>
        <v>0.76004300000000002</v>
      </c>
      <c r="L1873">
        <f>SALIDA[[#This Row],[CANTIDAD]]*SALIDA[[#This Row],[PRECIO UND]]</f>
        <v>3.8002150000000001</v>
      </c>
    </row>
    <row r="1874" spans="1:12" x14ac:dyDescent="0.25">
      <c r="A1874" s="6" t="s">
        <v>2571</v>
      </c>
      <c r="B1874" s="100" t="str">
        <f>VLOOKUP(SALIDA[[#This Row],[CODIGO]],STOCKSANLUIS[],2,FALSE)</f>
        <v xml:space="preserve">BOMBA DE CONDENSADO SAUERMANN SI 1805-220V  TANQUE BAJO    </v>
      </c>
      <c r="C1874" s="153">
        <v>46003</v>
      </c>
      <c r="D1874">
        <v>1</v>
      </c>
      <c r="E1874">
        <f>IF(VLOOKUP(SALIDA[[#This Row],[CODIGO]],STOCKSANLUIS[],6,FALSE)=0,"PRODUCTO SIN STOCK/UBICACIÓN",VLOOKUP(SALIDA[[#This Row],[CODIGO]],STOCKSANLUIS[],6,FALSE))</f>
        <v>1</v>
      </c>
      <c r="F1874">
        <f>SALIDA[[#This Row],[CANTIDAD]]/SALIDA[[#This Row],[UND MEDIDA]]</f>
        <v>1</v>
      </c>
      <c r="G1874" t="str">
        <f>VLOOKUP(SALIDA[[#This Row],[CODIGO]],FAMILIAS[],4,FALSE)</f>
        <v>SAUERMANN</v>
      </c>
      <c r="H1874" s="10" t="str">
        <f>IF(VLOOKUP(SALIDA[[#This Row],[CODIGO]],STOCKSANLUIS[],7,FALSE)=0,"PRODUCTO SIN STOCK/UBICACIÓN",VLOOKUP(SALIDA[[#This Row],[CODIGO]],STOCKSANLUIS[],7,FALSE))</f>
        <v>C</v>
      </c>
      <c r="I1874" s="10"/>
      <c r="J1874" t="str">
        <f>SALIDA[[#This Row],[CODIGO]]&amp;"       "&amp;SALIDA[[#This Row],[FAMILIA]]</f>
        <v>02109       SAUERMANN</v>
      </c>
      <c r="K1874">
        <f>VLOOKUP(SALIDA[[#This Row],[CODIGO]],STOCK_STARSOFT[],5,FALSE)</f>
        <v>45.054600999999998</v>
      </c>
      <c r="L1874">
        <f>SALIDA[[#This Row],[CANTIDAD]]*SALIDA[[#This Row],[PRECIO UND]]</f>
        <v>45.054600999999998</v>
      </c>
    </row>
    <row r="1875" spans="1:12" x14ac:dyDescent="0.25">
      <c r="A1875" s="6" t="s">
        <v>3639</v>
      </c>
      <c r="B1875" s="100" t="str">
        <f>VLOOKUP(SALIDA[[#This Row],[CODIGO]],STOCKSANLUIS[],2,FALSE)</f>
        <v>MOTOVENTILADOR MAER FAN YDWF74L60P4-522N-450S (220V, 60HZ, 4 POLES, 1PH, CL.F, SUCTION)</v>
      </c>
      <c r="C1875" s="153">
        <v>46003</v>
      </c>
      <c r="D1875">
        <v>1</v>
      </c>
      <c r="E1875">
        <f>IF(VLOOKUP(SALIDA[[#This Row],[CODIGO]],STOCKSANLUIS[],6,FALSE)=0,"PRODUCTO SIN STOCK/UBICACIÓN",VLOOKUP(SALIDA[[#This Row],[CODIGO]],STOCKSANLUIS[],6,FALSE))</f>
        <v>1</v>
      </c>
      <c r="F1875">
        <f>SALIDA[[#This Row],[CANTIDAD]]/SALIDA[[#This Row],[UND MEDIDA]]</f>
        <v>1</v>
      </c>
      <c r="G1875" t="str">
        <f>VLOOKUP(SALIDA[[#This Row],[CODIGO]],FAMILIAS[],4,FALSE)</f>
        <v>MAER FAN</v>
      </c>
      <c r="H1875" s="10" t="str">
        <f>IF(VLOOKUP(SALIDA[[#This Row],[CODIGO]],STOCKSANLUIS[],7,FALSE)=0,"PRODUCTO SIN STOCK/UBICACIÓN",VLOOKUP(SALIDA[[#This Row],[CODIGO]],STOCKSANLUIS[],7,FALSE))</f>
        <v>C</v>
      </c>
      <c r="I1875" s="10"/>
      <c r="J1875" t="str">
        <f>SALIDA[[#This Row],[CODIGO]]&amp;"       "&amp;SALIDA[[#This Row],[FAMILIA]]</f>
        <v>03037       MAER FAN</v>
      </c>
      <c r="K1875">
        <f>VLOOKUP(SALIDA[[#This Row],[CODIGO]],STOCK_STARSOFT[],5,FALSE)</f>
        <v>39.236970999999997</v>
      </c>
      <c r="L1875">
        <f>SALIDA[[#This Row],[CANTIDAD]]*SALIDA[[#This Row],[PRECIO UND]]</f>
        <v>39.236970999999997</v>
      </c>
    </row>
    <row r="1876" spans="1:12" x14ac:dyDescent="0.25">
      <c r="A1876" s="6" t="s">
        <v>21916</v>
      </c>
      <c r="B1876" s="100" t="str">
        <f>VLOOKUP(SALIDA[[#This Row],[CODIGO]],STOCKSANLUIS[],2,FALSE)</f>
        <v xml:space="preserve">MOLDED PLUG PARA BOMS -600 Y -618 </v>
      </c>
      <c r="C1876" s="153">
        <v>46004</v>
      </c>
      <c r="D1876">
        <v>1</v>
      </c>
      <c r="E1876">
        <f>IF(VLOOKUP(SALIDA[[#This Row],[CODIGO]],STOCKSANLUIS[],6,FALSE)=0,"PRODUCTO SIN STOCK/UBICACIÓN",VLOOKUP(SALIDA[[#This Row],[CODIGO]],STOCKSANLUIS[],6,FALSE))</f>
        <v>1</v>
      </c>
      <c r="F1876">
        <f>SALIDA[[#This Row],[CANTIDAD]]/SALIDA[[#This Row],[UND MEDIDA]]</f>
        <v>1</v>
      </c>
      <c r="G1876" t="str">
        <f>VLOOKUP(SALIDA[[#This Row],[CODIGO]],FAMILIAS[],4,FALSE)</f>
        <v>COPELAND</v>
      </c>
      <c r="H1876" s="10" t="str">
        <f>IF(VLOOKUP(SALIDA[[#This Row],[CODIGO]],STOCKSANLUIS[],7,FALSE)=0,"PRODUCTO SIN STOCK/UBICACIÓN",VLOOKUP(SALIDA[[#This Row],[CODIGO]],STOCKSANLUIS[],7,FALSE))</f>
        <v>C</v>
      </c>
      <c r="I1876" s="10"/>
      <c r="J1876" t="str">
        <f>SALIDA[[#This Row],[CODIGO]]&amp;"       "&amp;SALIDA[[#This Row],[FAMILIA]]</f>
        <v>03535       COPELAND</v>
      </c>
      <c r="K1876">
        <f>VLOOKUP(SALIDA[[#This Row],[CODIGO]],STOCK_STARSOFT[],5,FALSE)</f>
        <v>14.406181999999999</v>
      </c>
      <c r="L1876">
        <f>SALIDA[[#This Row],[CANTIDAD]]*SALIDA[[#This Row],[PRECIO UND]]</f>
        <v>14.406181999999999</v>
      </c>
    </row>
    <row r="1877" spans="1:12" x14ac:dyDescent="0.25">
      <c r="A1877" s="6" t="s">
        <v>21904</v>
      </c>
      <c r="B1877" s="100" t="str">
        <f>VLOOKUP(SALIDA[[#This Row],[CODIGO]],STOCKSANLUIS[],2,FALSE)</f>
        <v xml:space="preserve">START CAPACITOR PARA ZS11,15,21,29 PFV </v>
      </c>
      <c r="C1877" s="153">
        <v>46004</v>
      </c>
      <c r="D1877">
        <v>1</v>
      </c>
      <c r="E1877">
        <f>IF(VLOOKUP(SALIDA[[#This Row],[CODIGO]],STOCKSANLUIS[],6,FALSE)=0,"PRODUCTO SIN STOCK/UBICACIÓN",VLOOKUP(SALIDA[[#This Row],[CODIGO]],STOCKSANLUIS[],6,FALSE))</f>
        <v>1</v>
      </c>
      <c r="F1877">
        <f>SALIDA[[#This Row],[CANTIDAD]]/SALIDA[[#This Row],[UND MEDIDA]]</f>
        <v>1</v>
      </c>
      <c r="G1877" t="str">
        <f>VLOOKUP(SALIDA[[#This Row],[CODIGO]],FAMILIAS[],4,FALSE)</f>
        <v>COPELAND</v>
      </c>
      <c r="H1877" s="10" t="str">
        <f>IF(VLOOKUP(SALIDA[[#This Row],[CODIGO]],STOCKSANLUIS[],7,FALSE)=0,"PRODUCTO SIN STOCK/UBICACIÓN",VLOOKUP(SALIDA[[#This Row],[CODIGO]],STOCKSANLUIS[],7,FALSE))</f>
        <v>C</v>
      </c>
      <c r="I1877" s="10"/>
      <c r="J1877" t="str">
        <f>SALIDA[[#This Row],[CODIGO]]&amp;"       "&amp;SALIDA[[#This Row],[FAMILIA]]</f>
        <v>03529       COPELAND</v>
      </c>
      <c r="K1877">
        <f>VLOOKUP(SALIDA[[#This Row],[CODIGO]],STOCK_STARSOFT[],5,FALSE)</f>
        <v>12.743518</v>
      </c>
      <c r="L1877">
        <f>SALIDA[[#This Row],[CANTIDAD]]*SALIDA[[#This Row],[PRECIO UND]]</f>
        <v>12.743518</v>
      </c>
    </row>
    <row r="1878" spans="1:12" x14ac:dyDescent="0.25">
      <c r="A1878" s="6" t="s">
        <v>21910</v>
      </c>
      <c r="B1878" s="100" t="str">
        <f>VLOOKUP(SALIDA[[#This Row],[CODIGO]],STOCKSANLUIS[],2,FALSE)</f>
        <v xml:space="preserve">RUN CAPACITOR PARA ZS15 PFV </v>
      </c>
      <c r="C1878" s="153">
        <v>46004</v>
      </c>
      <c r="D1878">
        <v>1</v>
      </c>
      <c r="E1878">
        <f>IF(VLOOKUP(SALIDA[[#This Row],[CODIGO]],STOCKSANLUIS[],6,FALSE)=0,"PRODUCTO SIN STOCK/UBICACIÓN",VLOOKUP(SALIDA[[#This Row],[CODIGO]],STOCKSANLUIS[],6,FALSE))</f>
        <v>1</v>
      </c>
      <c r="F1878">
        <f>SALIDA[[#This Row],[CANTIDAD]]/SALIDA[[#This Row],[UND MEDIDA]]</f>
        <v>1</v>
      </c>
      <c r="G1878" t="str">
        <f>VLOOKUP(SALIDA[[#This Row],[CODIGO]],FAMILIAS[],4,FALSE)</f>
        <v>COPELAND</v>
      </c>
      <c r="H1878" s="10" t="str">
        <f>IF(VLOOKUP(SALIDA[[#This Row],[CODIGO]],STOCKSANLUIS[],7,FALSE)=0,"PRODUCTO SIN STOCK/UBICACIÓN",VLOOKUP(SALIDA[[#This Row],[CODIGO]],STOCKSANLUIS[],7,FALSE))</f>
        <v>C</v>
      </c>
      <c r="I1878" s="10"/>
      <c r="J1878" t="str">
        <f>SALIDA[[#This Row],[CODIGO]]&amp;"       "&amp;SALIDA[[#This Row],[FAMILIA]]</f>
        <v>03532       COPELAND</v>
      </c>
      <c r="K1878">
        <f>VLOOKUP(SALIDA[[#This Row],[CODIGO]],STOCK_STARSOFT[],5,FALSE)</f>
        <v>10.083254999999999</v>
      </c>
      <c r="L1878">
        <f>SALIDA[[#This Row],[CANTIDAD]]*SALIDA[[#This Row],[PRECIO UND]]</f>
        <v>10.083254999999999</v>
      </c>
    </row>
    <row r="1879" spans="1:12" x14ac:dyDescent="0.25">
      <c r="A1879" s="6" t="s">
        <v>21906</v>
      </c>
      <c r="B1879" s="100" t="str">
        <f>VLOOKUP(SALIDA[[#This Row],[CODIGO]],STOCKSANLUIS[],2,FALSE)</f>
        <v xml:space="preserve">RELÉ POTENCIAL PARA ZS11,15,21,29,38 PFV </v>
      </c>
      <c r="C1879" s="153">
        <v>46004</v>
      </c>
      <c r="D1879">
        <v>1</v>
      </c>
      <c r="E1879">
        <f>IF(VLOOKUP(SALIDA[[#This Row],[CODIGO]],STOCKSANLUIS[],6,FALSE)=0,"PRODUCTO SIN STOCK/UBICACIÓN",VLOOKUP(SALIDA[[#This Row],[CODIGO]],STOCKSANLUIS[],6,FALSE))</f>
        <v>1</v>
      </c>
      <c r="F1879">
        <f>SALIDA[[#This Row],[CANTIDAD]]/SALIDA[[#This Row],[UND MEDIDA]]</f>
        <v>1</v>
      </c>
      <c r="G1879" t="str">
        <f>VLOOKUP(SALIDA[[#This Row],[CODIGO]],FAMILIAS[],4,FALSE)</f>
        <v>COPELAND</v>
      </c>
      <c r="H1879" s="10" t="str">
        <f>IF(VLOOKUP(SALIDA[[#This Row],[CODIGO]],STOCKSANLUIS[],7,FALSE)=0,"PRODUCTO SIN STOCK/UBICACIÓN",VLOOKUP(SALIDA[[#This Row],[CODIGO]],STOCKSANLUIS[],7,FALSE))</f>
        <v>C</v>
      </c>
      <c r="I1879" s="10"/>
      <c r="J1879" t="str">
        <f>SALIDA[[#This Row],[CODIGO]]&amp;"       "&amp;SALIDA[[#This Row],[FAMILIA]]</f>
        <v>03530       COPELAND</v>
      </c>
      <c r="K1879">
        <f>VLOOKUP(SALIDA[[#This Row],[CODIGO]],STOCK_STARSOFT[],5,FALSE)</f>
        <v>14.298913000000001</v>
      </c>
      <c r="L1879">
        <f>SALIDA[[#This Row],[CANTIDAD]]*SALIDA[[#This Row],[PRECIO UND]]</f>
        <v>14.298913000000001</v>
      </c>
    </row>
    <row r="1880" spans="1:12" x14ac:dyDescent="0.25">
      <c r="A1880" s="6" t="s">
        <v>3806</v>
      </c>
      <c r="B1880" s="100" t="str">
        <f>VLOOKUP(SALIDA[[#This Row],[CODIGO]],STOCKSANLUIS[],2,FALSE)</f>
        <v>GAS REFRIGERANTE R410A -11.30KG FLYER</v>
      </c>
      <c r="C1880" s="153">
        <v>46004</v>
      </c>
      <c r="D1880">
        <v>1</v>
      </c>
      <c r="E1880">
        <f>IF(VLOOKUP(SALIDA[[#This Row],[CODIGO]],STOCKSANLUIS[],6,FALSE)=0,"PRODUCTO SIN STOCK/UBICACIÓN",VLOOKUP(SALIDA[[#This Row],[CODIGO]],STOCKSANLUIS[],6,FALSE))</f>
        <v>1</v>
      </c>
      <c r="F1880">
        <f>SALIDA[[#This Row],[CANTIDAD]]/SALIDA[[#This Row],[UND MEDIDA]]</f>
        <v>1</v>
      </c>
      <c r="G1880" t="str">
        <f>VLOOKUP(SALIDA[[#This Row],[CODIGO]],FAMILIAS[],4,FALSE)</f>
        <v>FLYER</v>
      </c>
      <c r="H1880" s="10" t="str">
        <f>IF(VLOOKUP(SALIDA[[#This Row],[CODIGO]],STOCKSANLUIS[],7,FALSE)=0,"PRODUCTO SIN STOCK/UBICACIÓN",VLOOKUP(SALIDA[[#This Row],[CODIGO]],STOCKSANLUIS[],7,FALSE))</f>
        <v>C</v>
      </c>
      <c r="I1880" s="10"/>
      <c r="J1880" t="str">
        <f>SALIDA[[#This Row],[CODIGO]]&amp;"       "&amp;SALIDA[[#This Row],[FAMILIA]]</f>
        <v>03243       FLYER</v>
      </c>
      <c r="K1880">
        <f>VLOOKUP(SALIDA[[#This Row],[CODIGO]],STOCK_STARSOFT[],5,FALSE)</f>
        <v>77.373095000000006</v>
      </c>
      <c r="L1880">
        <f>SALIDA[[#This Row],[CANTIDAD]]*SALIDA[[#This Row],[PRECIO UND]]</f>
        <v>77.373095000000006</v>
      </c>
    </row>
    <row r="1881" spans="1:12" x14ac:dyDescent="0.25">
      <c r="A1881" s="6" t="s">
        <v>21864</v>
      </c>
      <c r="B1881" s="100" t="str">
        <f>VLOOKUP(SALIDA[[#This Row],[CODIGO]],STOCKSANLUIS[],2,FALSE)</f>
        <v>GAS REFRIGERANTE R22 - 13.6 KG FLYER</v>
      </c>
      <c r="C1881" s="153">
        <v>46004</v>
      </c>
      <c r="D1881">
        <v>1</v>
      </c>
      <c r="E1881">
        <f>IF(VLOOKUP(SALIDA[[#This Row],[CODIGO]],STOCKSANLUIS[],6,FALSE)=0,"PRODUCTO SIN STOCK/UBICACIÓN",VLOOKUP(SALIDA[[#This Row],[CODIGO]],STOCKSANLUIS[],6,FALSE))</f>
        <v>1</v>
      </c>
      <c r="F1881">
        <f>SALIDA[[#This Row],[CANTIDAD]]/SALIDA[[#This Row],[UND MEDIDA]]</f>
        <v>1</v>
      </c>
      <c r="G1881" t="str">
        <f>VLOOKUP(SALIDA[[#This Row],[CODIGO]],FAMILIAS[],4,FALSE)</f>
        <v>FLYER</v>
      </c>
      <c r="H1881" s="10" t="str">
        <f>IF(VLOOKUP(SALIDA[[#This Row],[CODIGO]],STOCKSANLUIS[],7,FALSE)=0,"PRODUCTO SIN STOCK/UBICACIÓN",VLOOKUP(SALIDA[[#This Row],[CODIGO]],STOCKSANLUIS[],7,FALSE))</f>
        <v>C</v>
      </c>
      <c r="I1881" s="10"/>
      <c r="J1881" t="str">
        <f>SALIDA[[#This Row],[CODIGO]]&amp;"       "&amp;SALIDA[[#This Row],[FAMILIA]]</f>
        <v>03508       FLYER</v>
      </c>
      <c r="K1881">
        <f>VLOOKUP(SALIDA[[#This Row],[CODIGO]],STOCK_STARSOFT[],5,FALSE)</f>
        <v>55.938656000000002</v>
      </c>
      <c r="L1881">
        <f>SALIDA[[#This Row],[CANTIDAD]]*SALIDA[[#This Row],[PRECIO UND]]</f>
        <v>55.938656000000002</v>
      </c>
    </row>
    <row r="1882" spans="1:12" x14ac:dyDescent="0.25">
      <c r="A1882" s="6" t="s">
        <v>2022</v>
      </c>
      <c r="B1882" s="100" t="str">
        <f>VLOOKUP(SALIDA[[#This Row],[CODIGO]],STOCKSANLUIS[],2,FALSE)</f>
        <v>CONTROLADOR DE TEMPERATURA DIGITAL TC-900E POWER - VER.07 - 115/220 VAC - FULL GAUGE</v>
      </c>
      <c r="C1882" s="153">
        <v>46004</v>
      </c>
      <c r="D1882">
        <v>1</v>
      </c>
      <c r="E1882">
        <f>IF(VLOOKUP(SALIDA[[#This Row],[CODIGO]],STOCKSANLUIS[],6,FALSE)=0,"PRODUCTO SIN STOCK/UBICACIÓN",VLOOKUP(SALIDA[[#This Row],[CODIGO]],STOCKSANLUIS[],6,FALSE))</f>
        <v>1</v>
      </c>
      <c r="F1882">
        <f>SALIDA[[#This Row],[CANTIDAD]]/SALIDA[[#This Row],[UND MEDIDA]]</f>
        <v>1</v>
      </c>
      <c r="G1882" t="str">
        <f>VLOOKUP(SALIDA[[#This Row],[CODIGO]],FAMILIAS[],4,FALSE)</f>
        <v>FULL GAUGE</v>
      </c>
      <c r="H1882" s="10" t="str">
        <f>IF(VLOOKUP(SALIDA[[#This Row],[CODIGO]],STOCKSANLUIS[],7,FALSE)=0,"PRODUCTO SIN STOCK/UBICACIÓN",VLOOKUP(SALIDA[[#This Row],[CODIGO]],STOCKSANLUIS[],7,FALSE))</f>
        <v>C</v>
      </c>
      <c r="I1882" s="10"/>
      <c r="J1882" t="str">
        <f>SALIDA[[#This Row],[CODIGO]]&amp;"       "&amp;SALIDA[[#This Row],[FAMILIA]]</f>
        <v>01785       FULL GAUGE</v>
      </c>
      <c r="K1882">
        <f>VLOOKUP(SALIDA[[#This Row],[CODIGO]],STOCK_STARSOFT[],5,FALSE)</f>
        <v>18.272079000000002</v>
      </c>
      <c r="L1882">
        <f>SALIDA[[#This Row],[CANTIDAD]]*SALIDA[[#This Row],[PRECIO UND]]</f>
        <v>18.272079000000002</v>
      </c>
    </row>
    <row r="1883" spans="1:12" x14ac:dyDescent="0.25">
      <c r="A1883" s="6" t="s">
        <v>33</v>
      </c>
      <c r="B1883" s="100" t="str">
        <f>VLOOKUP(SALIDA[[#This Row],[CODIGO]],STOCKSANLUIS[],2,FALSE)</f>
        <v>CONTROLADOR DE TEMPERATURA DIGITAL MT-512E 2HP - VER.13 - 115/220 VAC - FULL GAUGE</v>
      </c>
      <c r="C1883" s="153">
        <v>46004</v>
      </c>
      <c r="D1883">
        <v>3</v>
      </c>
      <c r="E1883">
        <f>IF(VLOOKUP(SALIDA[[#This Row],[CODIGO]],STOCKSANLUIS[],6,FALSE)=0,"PRODUCTO SIN STOCK/UBICACIÓN",VLOOKUP(SALIDA[[#This Row],[CODIGO]],STOCKSANLUIS[],6,FALSE))</f>
        <v>1</v>
      </c>
      <c r="F1883">
        <f>SALIDA[[#This Row],[CANTIDAD]]/SALIDA[[#This Row],[UND MEDIDA]]</f>
        <v>3</v>
      </c>
      <c r="G1883" t="str">
        <f>VLOOKUP(SALIDA[[#This Row],[CODIGO]],FAMILIAS[],4,FALSE)</f>
        <v>FULL GAUGE</v>
      </c>
      <c r="H1883" s="10" t="str">
        <f>IF(VLOOKUP(SALIDA[[#This Row],[CODIGO]],STOCKSANLUIS[],7,FALSE)=0,"PRODUCTO SIN STOCK/UBICACIÓN",VLOOKUP(SALIDA[[#This Row],[CODIGO]],STOCKSANLUIS[],7,FALSE))</f>
        <v>C</v>
      </c>
      <c r="I1883" s="10"/>
      <c r="J1883" t="str">
        <f>SALIDA[[#This Row],[CODIGO]]&amp;"       "&amp;SALIDA[[#This Row],[FAMILIA]]</f>
        <v>00016       FULL GAUGE</v>
      </c>
      <c r="K1883">
        <f>VLOOKUP(SALIDA[[#This Row],[CODIGO]],STOCK_STARSOFT[],5,FALSE)</f>
        <v>13.318346</v>
      </c>
      <c r="L1883">
        <f>SALIDA[[#This Row],[CANTIDAD]]*SALIDA[[#This Row],[PRECIO UND]]</f>
        <v>39.955038000000002</v>
      </c>
    </row>
    <row r="1884" spans="1:12" x14ac:dyDescent="0.25">
      <c r="A1884" s="6" t="s">
        <v>3513</v>
      </c>
      <c r="B1884" s="100" t="str">
        <f>VLOOKUP(SALIDA[[#This Row],[CODIGO]],STOCKSANLUIS[],2,FALSE)</f>
        <v>GAS REFRIGERANTE FREON 410A 650 GR -CHEMOURS - CAJA DE 12 -  CHINO</v>
      </c>
      <c r="C1884" s="153">
        <v>46004</v>
      </c>
      <c r="D1884">
        <v>1</v>
      </c>
      <c r="E1884">
        <f>IF(VLOOKUP(SALIDA[[#This Row],[CODIGO]],STOCKSANLUIS[],6,FALSE)=0,"PRODUCTO SIN STOCK/UBICACIÓN",VLOOKUP(SALIDA[[#This Row],[CODIGO]],STOCKSANLUIS[],6,FALSE))</f>
        <v>1</v>
      </c>
      <c r="F1884">
        <f>SALIDA[[#This Row],[CANTIDAD]]/SALIDA[[#This Row],[UND MEDIDA]]</f>
        <v>1</v>
      </c>
      <c r="G1884" t="str">
        <f>VLOOKUP(SALIDA[[#This Row],[CODIGO]],FAMILIAS[],4,FALSE)</f>
        <v>THE CHEMOURS</v>
      </c>
      <c r="H1884" s="10" t="str">
        <f>IF(VLOOKUP(SALIDA[[#This Row],[CODIGO]],STOCKSANLUIS[],7,FALSE)=0,"PRODUCTO SIN STOCK/UBICACIÓN",VLOOKUP(SALIDA[[#This Row],[CODIGO]],STOCKSANLUIS[],7,FALSE))</f>
        <v>C</v>
      </c>
      <c r="I1884" s="10"/>
      <c r="J1884" t="str">
        <f>SALIDA[[#This Row],[CODIGO]]&amp;"       "&amp;SALIDA[[#This Row],[FAMILIA]]</f>
        <v>02922       THE CHEMOURS</v>
      </c>
      <c r="K1884">
        <f>VLOOKUP(SALIDA[[#This Row],[CODIGO]],STOCK_STARSOFT[],5,FALSE)</f>
        <v>8.1124840000000003</v>
      </c>
      <c r="L1884">
        <f>SALIDA[[#This Row],[CANTIDAD]]*SALIDA[[#This Row],[PRECIO UND]]</f>
        <v>8.1124840000000003</v>
      </c>
    </row>
    <row r="1885" spans="1:12" x14ac:dyDescent="0.25">
      <c r="A1885" s="6" t="s">
        <v>2490</v>
      </c>
      <c r="B1885" s="100" t="str">
        <f>VLOOKUP(SALIDA[[#This Row],[CODIGO]],STOCKSANLUIS[],2,FALSE)</f>
        <v>LIMPIADOR PARA CONDENSADOR - NU-BRITE - 1GALON - NU CALGON</v>
      </c>
      <c r="C1885" s="153">
        <v>46004</v>
      </c>
      <c r="D1885">
        <v>4</v>
      </c>
      <c r="E1885">
        <f>IF(VLOOKUP(SALIDA[[#This Row],[CODIGO]],STOCKSANLUIS[],6,FALSE)=0,"PRODUCTO SIN STOCK/UBICACIÓN",VLOOKUP(SALIDA[[#This Row],[CODIGO]],STOCKSANLUIS[],6,FALSE))</f>
        <v>1</v>
      </c>
      <c r="F1885">
        <f>SALIDA[[#This Row],[CANTIDAD]]/SALIDA[[#This Row],[UND MEDIDA]]</f>
        <v>4</v>
      </c>
      <c r="G1885" t="str">
        <f>VLOOKUP(SALIDA[[#This Row],[CODIGO]],FAMILIAS[],4,FALSE)</f>
        <v>NU CALGON</v>
      </c>
      <c r="H1885" s="10" t="str">
        <f>IF(VLOOKUP(SALIDA[[#This Row],[CODIGO]],STOCKSANLUIS[],7,FALSE)=0,"PRODUCTO SIN STOCK/UBICACIÓN",VLOOKUP(SALIDA[[#This Row],[CODIGO]],STOCKSANLUIS[],7,FALSE))</f>
        <v>C</v>
      </c>
      <c r="I1885" s="10"/>
      <c r="J1885" t="str">
        <f>SALIDA[[#This Row],[CODIGO]]&amp;"       "&amp;SALIDA[[#This Row],[FAMILIA]]</f>
        <v>02043       NU CALGON</v>
      </c>
      <c r="K1885">
        <f>VLOOKUP(SALIDA[[#This Row],[CODIGO]],STOCK_STARSOFT[],5,FALSE)</f>
        <v>9.0050089999999994</v>
      </c>
      <c r="L1885">
        <f>SALIDA[[#This Row],[CANTIDAD]]*SALIDA[[#This Row],[PRECIO UND]]</f>
        <v>36.020035999999998</v>
      </c>
    </row>
    <row r="1886" spans="1:12" x14ac:dyDescent="0.25">
      <c r="A1886" s="6" t="s">
        <v>21864</v>
      </c>
      <c r="B1886" s="100" t="str">
        <f>VLOOKUP(SALIDA[[#This Row],[CODIGO]],STOCKSANLUIS[],2,FALSE)</f>
        <v>GAS REFRIGERANTE R22 - 13.6 KG FLYER</v>
      </c>
      <c r="C1886" s="153">
        <v>46004</v>
      </c>
      <c r="D1886">
        <v>1</v>
      </c>
      <c r="E1886">
        <f>IF(VLOOKUP(SALIDA[[#This Row],[CODIGO]],STOCKSANLUIS[],6,FALSE)=0,"PRODUCTO SIN STOCK/UBICACIÓN",VLOOKUP(SALIDA[[#This Row],[CODIGO]],STOCKSANLUIS[],6,FALSE))</f>
        <v>1</v>
      </c>
      <c r="F1886">
        <f>SALIDA[[#This Row],[CANTIDAD]]/SALIDA[[#This Row],[UND MEDIDA]]</f>
        <v>1</v>
      </c>
      <c r="G1886" t="str">
        <f>VLOOKUP(SALIDA[[#This Row],[CODIGO]],FAMILIAS[],4,FALSE)</f>
        <v>FLYER</v>
      </c>
      <c r="H1886" s="10" t="str">
        <f>IF(VLOOKUP(SALIDA[[#This Row],[CODIGO]],STOCKSANLUIS[],7,FALSE)=0,"PRODUCTO SIN STOCK/UBICACIÓN",VLOOKUP(SALIDA[[#This Row],[CODIGO]],STOCKSANLUIS[],7,FALSE))</f>
        <v>C</v>
      </c>
      <c r="I1886" s="10"/>
      <c r="J1886" t="str">
        <f>SALIDA[[#This Row],[CODIGO]]&amp;"       "&amp;SALIDA[[#This Row],[FAMILIA]]</f>
        <v>03508       FLYER</v>
      </c>
      <c r="K1886">
        <f>VLOOKUP(SALIDA[[#This Row],[CODIGO]],STOCK_STARSOFT[],5,FALSE)</f>
        <v>55.938656000000002</v>
      </c>
      <c r="L1886">
        <f>SALIDA[[#This Row],[CANTIDAD]]*SALIDA[[#This Row],[PRECIO UND]]</f>
        <v>55.938656000000002</v>
      </c>
    </row>
    <row r="1887" spans="1:12" x14ac:dyDescent="0.25">
      <c r="A1887" s="6" t="s">
        <v>35</v>
      </c>
      <c r="B1887" s="100" t="str">
        <f>VLOOKUP(SALIDA[[#This Row],[CODIGO]],STOCKSANLUIS[],2,FALSE)</f>
        <v>CONTROLADOR DE TEMPERATURA DIGITAL MT-512EL 2HP - VER.13 - 12/24 VAC/DC - FULL GAUGE</v>
      </c>
      <c r="C1887" s="153">
        <v>46004</v>
      </c>
      <c r="D1887">
        <v>1</v>
      </c>
      <c r="E1887">
        <f>IF(VLOOKUP(SALIDA[[#This Row],[CODIGO]],STOCKSANLUIS[],6,FALSE)=0,"PRODUCTO SIN STOCK/UBICACIÓN",VLOOKUP(SALIDA[[#This Row],[CODIGO]],STOCKSANLUIS[],6,FALSE))</f>
        <v>1</v>
      </c>
      <c r="F1887">
        <f>SALIDA[[#This Row],[CANTIDAD]]/SALIDA[[#This Row],[UND MEDIDA]]</f>
        <v>1</v>
      </c>
      <c r="G1887" t="str">
        <f>VLOOKUP(SALIDA[[#This Row],[CODIGO]],FAMILIAS[],4,FALSE)</f>
        <v>FULL GAUGE</v>
      </c>
      <c r="H1887" s="10" t="str">
        <f>IF(VLOOKUP(SALIDA[[#This Row],[CODIGO]],STOCKSANLUIS[],7,FALSE)=0,"PRODUCTO SIN STOCK/UBICACIÓN",VLOOKUP(SALIDA[[#This Row],[CODIGO]],STOCKSANLUIS[],7,FALSE))</f>
        <v>C</v>
      </c>
      <c r="I1887" s="10"/>
      <c r="J1887" t="str">
        <f>SALIDA[[#This Row],[CODIGO]]&amp;"       "&amp;SALIDA[[#This Row],[FAMILIA]]</f>
        <v>00017       FULL GAUGE</v>
      </c>
      <c r="K1887">
        <f>VLOOKUP(SALIDA[[#This Row],[CODIGO]],STOCK_STARSOFT[],5,FALSE)</f>
        <v>15.751519</v>
      </c>
      <c r="L1887">
        <f>SALIDA[[#This Row],[CANTIDAD]]*SALIDA[[#This Row],[PRECIO UND]]</f>
        <v>15.751519</v>
      </c>
    </row>
    <row r="1888" spans="1:12" x14ac:dyDescent="0.25">
      <c r="A1888" s="6" t="s">
        <v>259</v>
      </c>
      <c r="B1888" s="100" t="str">
        <f>VLOOKUP(SALIDA[[#This Row],[CODIGO]],STOCKSANLUIS[],2,FALSE)</f>
        <v>PLATINA KLEERSTRIP MAX BULLET HTP SILVER 2  PLOMO (60 CM)- 477600</v>
      </c>
      <c r="C1888" s="153">
        <v>46004</v>
      </c>
      <c r="D1888">
        <v>3</v>
      </c>
      <c r="E1888">
        <f>IF(VLOOKUP(SALIDA[[#This Row],[CODIGO]],STOCKSANLUIS[],6,FALSE)=0,"PRODUCTO SIN STOCK/UBICACIÓN",VLOOKUP(SALIDA[[#This Row],[CODIGO]],STOCKSANLUIS[],6,FALSE))</f>
        <v>1</v>
      </c>
      <c r="F1888">
        <f>SALIDA[[#This Row],[CANTIDAD]]/SALIDA[[#This Row],[UND MEDIDA]]</f>
        <v>3</v>
      </c>
      <c r="G1888" t="str">
        <f>VLOOKUP(SALIDA[[#This Row],[CODIGO]],FAMILIAS[],4,FALSE)</f>
        <v>ES ROBBINS</v>
      </c>
      <c r="H1888" s="10" t="str">
        <f>IF(VLOOKUP(SALIDA[[#This Row],[CODIGO]],STOCKSANLUIS[],7,FALSE)=0,"PRODUCTO SIN STOCK/UBICACIÓN",VLOOKUP(SALIDA[[#This Row],[CODIGO]],STOCKSANLUIS[],7,FALSE))</f>
        <v>C</v>
      </c>
      <c r="I1888" s="10"/>
      <c r="J1888" t="str">
        <f>SALIDA[[#This Row],[CODIGO]]&amp;"       "&amp;SALIDA[[#This Row],[FAMILIA]]</f>
        <v>00186       ES ROBBINS</v>
      </c>
      <c r="K1888">
        <f>VLOOKUP(SALIDA[[#This Row],[CODIGO]],STOCK_STARSOFT[],5,FALSE)</f>
        <v>4.3959429999999999</v>
      </c>
      <c r="L1888">
        <f>SALIDA[[#This Row],[CANTIDAD]]*SALIDA[[#This Row],[PRECIO UND]]</f>
        <v>13.187829000000001</v>
      </c>
    </row>
    <row r="1889" spans="1:12" x14ac:dyDescent="0.25">
      <c r="A1889" s="6" t="s">
        <v>3665</v>
      </c>
      <c r="B1889" s="100" t="str">
        <f>VLOOKUP(SALIDA[[#This Row],[CODIGO]],STOCKSANLUIS[],2,FALSE)</f>
        <v>AGENTE DE LIMPIEZA INTERNA OPTEON SF FLUSH X 4.54 KG - CHEMOURS - REEMPLAZO DEL R141B</v>
      </c>
      <c r="C1889" s="153">
        <v>46006</v>
      </c>
      <c r="D1889">
        <v>1</v>
      </c>
      <c r="E1889">
        <f>IF(VLOOKUP(SALIDA[[#This Row],[CODIGO]],STOCKSANLUIS[],6,FALSE)=0,"PRODUCTO SIN STOCK/UBICACIÓN",VLOOKUP(SALIDA[[#This Row],[CODIGO]],STOCKSANLUIS[],6,FALSE))</f>
        <v>1</v>
      </c>
      <c r="F1889">
        <f>SALIDA[[#This Row],[CANTIDAD]]/SALIDA[[#This Row],[UND MEDIDA]]</f>
        <v>1</v>
      </c>
      <c r="G1889" t="str">
        <f>VLOOKUP(SALIDA[[#This Row],[CODIGO]],FAMILIAS[],4,FALSE)</f>
        <v>THE CHEMOURS</v>
      </c>
      <c r="H1889" s="10" t="str">
        <f>IF(VLOOKUP(SALIDA[[#This Row],[CODIGO]],STOCKSANLUIS[],7,FALSE)=0,"PRODUCTO SIN STOCK/UBICACIÓN",VLOOKUP(SALIDA[[#This Row],[CODIGO]],STOCKSANLUIS[],7,FALSE))</f>
        <v>C</v>
      </c>
      <c r="I1889" s="10"/>
      <c r="J1889" t="str">
        <f>SALIDA[[#This Row],[CODIGO]]&amp;"       "&amp;SALIDA[[#This Row],[FAMILIA]]</f>
        <v>03051       THE CHEMOURS</v>
      </c>
      <c r="K1889">
        <f>VLOOKUP(SALIDA[[#This Row],[CODIGO]],STOCK_STARSOFT[],5,FALSE)</f>
        <v>91.188703000000004</v>
      </c>
      <c r="L1889">
        <f>SALIDA[[#This Row],[CANTIDAD]]*SALIDA[[#This Row],[PRECIO UND]]</f>
        <v>91.188703000000004</v>
      </c>
    </row>
    <row r="1890" spans="1:12" x14ac:dyDescent="0.25">
      <c r="A1890" s="26" t="s">
        <v>21538</v>
      </c>
      <c r="B1890" s="100" t="str">
        <f>VLOOKUP(SALIDA[[#This Row],[CODIGO]],STOCKSANLUIS[],2,FALSE)</f>
        <v>CORTINA DE AIRE DE 180 CM (72") - 220V/1PH/60HZ - STAR COLD - FM-1218Z/Y-MC</v>
      </c>
      <c r="C1890" s="153">
        <v>46006</v>
      </c>
      <c r="D1890">
        <v>1</v>
      </c>
      <c r="E1890">
        <f>IF(VLOOKUP(SALIDA[[#This Row],[CODIGO]],STOCKSANLUIS[],6,FALSE)=0,"PRODUCTO SIN STOCK/UBICACIÓN",VLOOKUP(SALIDA[[#This Row],[CODIGO]],STOCKSANLUIS[],6,FALSE))</f>
        <v>1</v>
      </c>
      <c r="F1890">
        <f>SALIDA[[#This Row],[CANTIDAD]]/SALIDA[[#This Row],[UND MEDIDA]]</f>
        <v>1</v>
      </c>
      <c r="G1890" t="str">
        <f>VLOOKUP(SALIDA[[#This Row],[CODIGO]],FAMILIAS[],4,FALSE)</f>
        <v>STAR COLD</v>
      </c>
      <c r="H1890" s="10" t="str">
        <f>IF(VLOOKUP(SALIDA[[#This Row],[CODIGO]],STOCKSANLUIS[],7,FALSE)=0,"PRODUCTO SIN STOCK/UBICACIÓN",VLOOKUP(SALIDA[[#This Row],[CODIGO]],STOCKSANLUIS[],7,FALSE))</f>
        <v>C</v>
      </c>
      <c r="I1890" s="10"/>
      <c r="J1890" t="str">
        <f>SALIDA[[#This Row],[CODIGO]]&amp;"       "&amp;SALIDA[[#This Row],[FAMILIA]]</f>
        <v>03475       STAR COLD</v>
      </c>
      <c r="K1890">
        <f>VLOOKUP(SALIDA[[#This Row],[CODIGO]],STOCK_STARSOFT[],5,FALSE)</f>
        <v>69.566940000000002</v>
      </c>
      <c r="L1890">
        <f>SALIDA[[#This Row],[CANTIDAD]]*SALIDA[[#This Row],[PRECIO UND]]</f>
        <v>69.566940000000002</v>
      </c>
    </row>
    <row r="1891" spans="1:12" x14ac:dyDescent="0.25">
      <c r="A1891" s="6" t="s">
        <v>1073</v>
      </c>
      <c r="B1891" s="100" t="str">
        <f>VLOOKUP(SALIDA[[#This Row],[CODIGO]],STOCKSANLUIS[],2,FALSE)</f>
        <v>GAS MAP BERNZOMATIC  - WORTHINGTON 14.1 OZ</v>
      </c>
      <c r="C1891" s="153">
        <v>46004</v>
      </c>
      <c r="D1891">
        <v>1</v>
      </c>
      <c r="E1891">
        <f>IF(VLOOKUP(SALIDA[[#This Row],[CODIGO]],STOCKSANLUIS[],6,FALSE)=0,"PRODUCTO SIN STOCK/UBICACIÓN",VLOOKUP(SALIDA[[#This Row],[CODIGO]],STOCKSANLUIS[],6,FALSE))</f>
        <v>1</v>
      </c>
      <c r="F1891">
        <f>SALIDA[[#This Row],[CANTIDAD]]/SALIDA[[#This Row],[UND MEDIDA]]</f>
        <v>1</v>
      </c>
      <c r="G1891" t="str">
        <f>VLOOKUP(SALIDA[[#This Row],[CODIGO]],FAMILIAS[],4,FALSE)</f>
        <v>WORTHINGTON</v>
      </c>
      <c r="H1891" s="10" t="str">
        <f>IF(VLOOKUP(SALIDA[[#This Row],[CODIGO]],STOCKSANLUIS[],7,FALSE)=0,"PRODUCTO SIN STOCK/UBICACIÓN",VLOOKUP(SALIDA[[#This Row],[CODIGO]],STOCKSANLUIS[],7,FALSE))</f>
        <v>C</v>
      </c>
      <c r="I1891" s="10"/>
      <c r="J1891" t="str">
        <f>SALIDA[[#This Row],[CODIGO]]&amp;"       "&amp;SALIDA[[#This Row],[FAMILIA]]</f>
        <v>01167       WORTHINGTON</v>
      </c>
      <c r="K1891">
        <f>VLOOKUP(SALIDA[[#This Row],[CODIGO]],STOCK_STARSOFT[],5,FALSE)</f>
        <v>3.829685</v>
      </c>
      <c r="L1891">
        <f>SALIDA[[#This Row],[CANTIDAD]]*SALIDA[[#This Row],[PRECIO UND]]</f>
        <v>3.829685</v>
      </c>
    </row>
    <row r="1892" spans="1:12" x14ac:dyDescent="0.25">
      <c r="A1892" s="6" t="s">
        <v>445</v>
      </c>
      <c r="B1892" s="100" t="str">
        <f>VLOOKUP(SALIDA[[#This Row],[CODIGO]],STOCKSANLUIS[],2,FALSE)</f>
        <v xml:space="preserve">ACEITE POLIOLESTER POE 68 - 1/4 GALON - BVA </v>
      </c>
      <c r="C1892" s="153">
        <v>46006</v>
      </c>
      <c r="D1892">
        <v>3</v>
      </c>
      <c r="E1892">
        <f>IF(VLOOKUP(SALIDA[[#This Row],[CODIGO]],STOCKSANLUIS[],6,FALSE)=0,"PRODUCTO SIN STOCK/UBICACIÓN",VLOOKUP(SALIDA[[#This Row],[CODIGO]],STOCKSANLUIS[],6,FALSE))</f>
        <v>1</v>
      </c>
      <c r="F1892">
        <f>SALIDA[[#This Row],[CANTIDAD]]/SALIDA[[#This Row],[UND MEDIDA]]</f>
        <v>3</v>
      </c>
      <c r="G1892" t="str">
        <f>VLOOKUP(SALIDA[[#This Row],[CODIGO]],FAMILIAS[],4,FALSE)</f>
        <v>BVA</v>
      </c>
      <c r="H1892" s="10" t="str">
        <f>IF(VLOOKUP(SALIDA[[#This Row],[CODIGO]],STOCKSANLUIS[],7,FALSE)=0,"PRODUCTO SIN STOCK/UBICACIÓN",VLOOKUP(SALIDA[[#This Row],[CODIGO]],STOCKSANLUIS[],7,FALSE))</f>
        <v>C</v>
      </c>
      <c r="I1892" s="10"/>
      <c r="J1892" t="str">
        <f>SALIDA[[#This Row],[CODIGO]]&amp;"       "&amp;SALIDA[[#This Row],[FAMILIA]]</f>
        <v>00356       BVA</v>
      </c>
      <c r="K1892">
        <f>VLOOKUP(SALIDA[[#This Row],[CODIGO]],STOCK_STARSOFT[],5,FALSE)</f>
        <v>15.866987</v>
      </c>
      <c r="L1892">
        <f>SALIDA[[#This Row],[CANTIDAD]]*SALIDA[[#This Row],[PRECIO UND]]</f>
        <v>47.600960999999998</v>
      </c>
    </row>
    <row r="1893" spans="1:12" x14ac:dyDescent="0.25">
      <c r="A1893" s="6" t="s">
        <v>3802</v>
      </c>
      <c r="B1893" s="100" t="str">
        <f>VLOOKUP(SALIDA[[#This Row],[CODIGO]],STOCKSANLUIS[],2,FALSE)</f>
        <v>GAS REFRIGERANTE R134A - 13.6KG FLYER</v>
      </c>
      <c r="C1893" s="153">
        <v>46006</v>
      </c>
      <c r="D1893">
        <v>2</v>
      </c>
      <c r="E1893">
        <f>IF(VLOOKUP(SALIDA[[#This Row],[CODIGO]],STOCKSANLUIS[],6,FALSE)=0,"PRODUCTO SIN STOCK/UBICACIÓN",VLOOKUP(SALIDA[[#This Row],[CODIGO]],STOCKSANLUIS[],6,FALSE))</f>
        <v>1</v>
      </c>
      <c r="F1893">
        <f>SALIDA[[#This Row],[CANTIDAD]]/SALIDA[[#This Row],[UND MEDIDA]]</f>
        <v>2</v>
      </c>
      <c r="G1893" t="str">
        <f>VLOOKUP(SALIDA[[#This Row],[CODIGO]],FAMILIAS[],4,FALSE)</f>
        <v>FLYER</v>
      </c>
      <c r="H1893" s="10" t="str">
        <f>IF(VLOOKUP(SALIDA[[#This Row],[CODIGO]],STOCKSANLUIS[],7,FALSE)=0,"PRODUCTO SIN STOCK/UBICACIÓN",VLOOKUP(SALIDA[[#This Row],[CODIGO]],STOCKSANLUIS[],7,FALSE))</f>
        <v>B</v>
      </c>
      <c r="I1893" s="10"/>
      <c r="J1893" t="str">
        <f>SALIDA[[#This Row],[CODIGO]]&amp;"       "&amp;SALIDA[[#This Row],[FAMILIA]]</f>
        <v>03241       FLYER</v>
      </c>
      <c r="K1893">
        <f>VLOOKUP(SALIDA[[#This Row],[CODIGO]],STOCK_STARSOFT[],5,FALSE)</f>
        <v>91.697573000000006</v>
      </c>
      <c r="L1893">
        <f>SALIDA[[#This Row],[CANTIDAD]]*SALIDA[[#This Row],[PRECIO UND]]</f>
        <v>183.39514600000001</v>
      </c>
    </row>
    <row r="1894" spans="1:12" x14ac:dyDescent="0.25">
      <c r="A1894" s="6" t="s">
        <v>19298</v>
      </c>
      <c r="B1894" s="100" t="str">
        <f>VLOOKUP(SALIDA[[#This Row],[CODIGO]],STOCKSANLUIS[],2,FALSE)</f>
        <v>CINTA DE ALUMINIO DE 2" X 54.6 YDS (50MM X 50M) - QTA-250E - EVERFROST - HIGH QUALITY</v>
      </c>
      <c r="C1894" s="153">
        <v>46006</v>
      </c>
      <c r="D1894">
        <v>1</v>
      </c>
      <c r="E1894">
        <f>IF(VLOOKUP(SALIDA[[#This Row],[CODIGO]],STOCKSANLUIS[],6,FALSE)=0,"PRODUCTO SIN STOCK/UBICACIÓN",VLOOKUP(SALIDA[[#This Row],[CODIGO]],STOCKSANLUIS[],6,FALSE))</f>
        <v>1</v>
      </c>
      <c r="F1894">
        <f>SALIDA[[#This Row],[CANTIDAD]]/SALIDA[[#This Row],[UND MEDIDA]]</f>
        <v>1</v>
      </c>
      <c r="G1894" t="str">
        <f>VLOOKUP(SALIDA[[#This Row],[CODIGO]],FAMILIAS[],4,FALSE)</f>
        <v>EVERFROST</v>
      </c>
      <c r="H1894" s="10" t="str">
        <f>IF(VLOOKUP(SALIDA[[#This Row],[CODIGO]],STOCKSANLUIS[],7,FALSE)=0,"PRODUCTO SIN STOCK/UBICACIÓN",VLOOKUP(SALIDA[[#This Row],[CODIGO]],STOCKSANLUIS[],7,FALSE))</f>
        <v>C</v>
      </c>
      <c r="I1894" s="10"/>
      <c r="J1894" t="str">
        <f>SALIDA[[#This Row],[CODIGO]]&amp;"       "&amp;SALIDA[[#This Row],[FAMILIA]]</f>
        <v>03488       EVERFROST</v>
      </c>
      <c r="K1894">
        <f>VLOOKUP(SALIDA[[#This Row],[CODIGO]],STOCK_STARSOFT[],5,FALSE)</f>
        <v>1.7111369999999999</v>
      </c>
      <c r="L1894">
        <f>SALIDA[[#This Row],[CANTIDAD]]*SALIDA[[#This Row],[PRECIO UND]]</f>
        <v>1.7111369999999999</v>
      </c>
    </row>
    <row r="1895" spans="1:12" x14ac:dyDescent="0.25">
      <c r="A1895" s="6" t="s">
        <v>19299</v>
      </c>
      <c r="B1895" s="100" t="str">
        <f>VLOOKUP(SALIDA[[#This Row],[CODIGO]],STOCKSANLUIS[],2,FALSE)</f>
        <v>CINTA DE PVC PARA MINI SPLITS 50MMX50M - TAFETAN - EVERFROST - HIGH QUALITY</v>
      </c>
      <c r="C1895" s="153">
        <v>46006</v>
      </c>
      <c r="D1895">
        <v>1</v>
      </c>
      <c r="E1895">
        <f>IF(VLOOKUP(SALIDA[[#This Row],[CODIGO]],STOCKSANLUIS[],6,FALSE)=0,"PRODUCTO SIN STOCK/UBICACIÓN",VLOOKUP(SALIDA[[#This Row],[CODIGO]],STOCKSANLUIS[],6,FALSE))</f>
        <v>1</v>
      </c>
      <c r="F1895">
        <f>SALIDA[[#This Row],[CANTIDAD]]/SALIDA[[#This Row],[UND MEDIDA]]</f>
        <v>1</v>
      </c>
      <c r="G1895" t="str">
        <f>VLOOKUP(SALIDA[[#This Row],[CODIGO]],FAMILIAS[],4,FALSE)</f>
        <v>EVERFROST</v>
      </c>
      <c r="H1895" s="10" t="str">
        <f>IF(VLOOKUP(SALIDA[[#This Row],[CODIGO]],STOCKSANLUIS[],7,FALSE)=0,"PRODUCTO SIN STOCK/UBICACIÓN",VLOOKUP(SALIDA[[#This Row],[CODIGO]],STOCKSANLUIS[],7,FALSE))</f>
        <v>C</v>
      </c>
      <c r="I1895" s="10"/>
      <c r="J1895" t="str">
        <f>SALIDA[[#This Row],[CODIGO]]&amp;"       "&amp;SALIDA[[#This Row],[FAMILIA]]</f>
        <v>03489       EVERFROST</v>
      </c>
      <c r="K1895">
        <f>VLOOKUP(SALIDA[[#This Row],[CODIGO]],STOCK_STARSOFT[],5,FALSE)</f>
        <v>0.76004300000000002</v>
      </c>
      <c r="L1895">
        <f>SALIDA[[#This Row],[CANTIDAD]]*SALIDA[[#This Row],[PRECIO UND]]</f>
        <v>0.76004300000000002</v>
      </c>
    </row>
    <row r="1896" spans="1:12" x14ac:dyDescent="0.25">
      <c r="A1896" s="6" t="s">
        <v>19300</v>
      </c>
      <c r="B1896" s="100" t="str">
        <f>VLOOKUP(SALIDA[[#This Row],[CODIGO]],STOCKSANLUIS[],2,FALSE)</f>
        <v>CINTA ADHESIVA FOAM QTF-230E - 1/8" X 2" X 32.8´ (3MM X 50MM X 10M) - EVERFROST - HIGH QUALITY</v>
      </c>
      <c r="C1896" s="153">
        <v>46006</v>
      </c>
      <c r="D1896">
        <v>1</v>
      </c>
      <c r="E1896">
        <f>IF(VLOOKUP(SALIDA[[#This Row],[CODIGO]],STOCKSANLUIS[],6,FALSE)=0,"PRODUCTO SIN STOCK/UBICACIÓN",VLOOKUP(SALIDA[[#This Row],[CODIGO]],STOCKSANLUIS[],6,FALSE))</f>
        <v>1</v>
      </c>
      <c r="F1896">
        <f>SALIDA[[#This Row],[CANTIDAD]]/SALIDA[[#This Row],[UND MEDIDA]]</f>
        <v>1</v>
      </c>
      <c r="G1896" t="str">
        <f>VLOOKUP(SALIDA[[#This Row],[CODIGO]],FAMILIAS[],4,FALSE)</f>
        <v>EVERFROST</v>
      </c>
      <c r="H1896" s="10" t="str">
        <f>IF(VLOOKUP(SALIDA[[#This Row],[CODIGO]],STOCKSANLUIS[],7,FALSE)=0,"PRODUCTO SIN STOCK/UBICACIÓN",VLOOKUP(SALIDA[[#This Row],[CODIGO]],STOCKSANLUIS[],7,FALSE))</f>
        <v>C</v>
      </c>
      <c r="I1896" s="10"/>
      <c r="J1896" t="str">
        <f>SALIDA[[#This Row],[CODIGO]]&amp;"       "&amp;SALIDA[[#This Row],[FAMILIA]]</f>
        <v>03490       EVERFROST</v>
      </c>
      <c r="K1896">
        <f>VLOOKUP(SALIDA[[#This Row],[CODIGO]],STOCK_STARSOFT[],5,FALSE)</f>
        <v>1.3047420000000001</v>
      </c>
      <c r="L1896">
        <f>SALIDA[[#This Row],[CANTIDAD]]*SALIDA[[#This Row],[PRECIO UND]]</f>
        <v>1.3047420000000001</v>
      </c>
    </row>
    <row r="1897" spans="1:12" x14ac:dyDescent="0.25">
      <c r="A1897" s="6" t="s">
        <v>177</v>
      </c>
      <c r="B1897" s="100" t="str">
        <f>VLOOKUP(SALIDA[[#This Row],[CODIGO]],STOCKSANLUIS[],2,FALSE)</f>
        <v>ORIFICIO N-6 PARA TEX2 - TES2 - TEN2 - 068-2009</v>
      </c>
      <c r="C1897" s="153">
        <v>46006</v>
      </c>
      <c r="D1897">
        <v>1</v>
      </c>
      <c r="E1897">
        <f>IF(VLOOKUP(SALIDA[[#This Row],[CODIGO]],STOCKSANLUIS[],6,FALSE)=0,"PRODUCTO SIN STOCK/UBICACIÓN",VLOOKUP(SALIDA[[#This Row],[CODIGO]],STOCKSANLUIS[],6,FALSE))</f>
        <v>1</v>
      </c>
      <c r="F1897">
        <f>SALIDA[[#This Row],[CANTIDAD]]/SALIDA[[#This Row],[UND MEDIDA]]</f>
        <v>1</v>
      </c>
      <c r="G1897" t="str">
        <f>VLOOKUP(SALIDA[[#This Row],[CODIGO]],FAMILIAS[],4,FALSE)</f>
        <v>DANFOSS</v>
      </c>
      <c r="H1897" s="10" t="str">
        <f>IF(VLOOKUP(SALIDA[[#This Row],[CODIGO]],STOCKSANLUIS[],7,FALSE)=0,"PRODUCTO SIN STOCK/UBICACIÓN",VLOOKUP(SALIDA[[#This Row],[CODIGO]],STOCKSANLUIS[],7,FALSE))</f>
        <v>A</v>
      </c>
      <c r="I1897" s="10"/>
      <c r="J1897" t="str">
        <f>SALIDA[[#This Row],[CODIGO]]&amp;"       "&amp;SALIDA[[#This Row],[FAMILIA]]</f>
        <v>00124       DANFOSS</v>
      </c>
      <c r="K1897">
        <f>VLOOKUP(SALIDA[[#This Row],[CODIGO]],STOCK_STARSOFT[],5,FALSE)</f>
        <v>5.3751499999999997</v>
      </c>
      <c r="L1897">
        <f>SALIDA[[#This Row],[CANTIDAD]]*SALIDA[[#This Row],[PRECIO UND]]</f>
        <v>5.3751499999999997</v>
      </c>
    </row>
    <row r="1898" spans="1:12" x14ac:dyDescent="0.25">
      <c r="A1898" s="6" t="s">
        <v>55</v>
      </c>
      <c r="B1898" s="100" t="str">
        <f>VLOOKUP(SALIDA[[#This Row],[CODIGO]],STOCKSANLUIS[],2,FALSE)</f>
        <v>TERMOMETRO DIGITAL PORTATIL  PENTA III - 3 VDC - FULL GAUGE</v>
      </c>
      <c r="C1898" s="153">
        <v>46006</v>
      </c>
      <c r="D1898">
        <v>1</v>
      </c>
      <c r="E1898">
        <f>IF(VLOOKUP(SALIDA[[#This Row],[CODIGO]],STOCKSANLUIS[],6,FALSE)=0,"PRODUCTO SIN STOCK/UBICACIÓN",VLOOKUP(SALIDA[[#This Row],[CODIGO]],STOCKSANLUIS[],6,FALSE))</f>
        <v>1</v>
      </c>
      <c r="F1898">
        <f>SALIDA[[#This Row],[CANTIDAD]]/SALIDA[[#This Row],[UND MEDIDA]]</f>
        <v>1</v>
      </c>
      <c r="G1898" t="str">
        <f>VLOOKUP(SALIDA[[#This Row],[CODIGO]],FAMILIAS[],4,FALSE)</f>
        <v>FULL GAUGE</v>
      </c>
      <c r="H1898" s="10" t="str">
        <f>IF(VLOOKUP(SALIDA[[#This Row],[CODIGO]],STOCKSANLUIS[],7,FALSE)=0,"PRODUCTO SIN STOCK/UBICACIÓN",VLOOKUP(SALIDA[[#This Row],[CODIGO]],STOCKSANLUIS[],7,FALSE))</f>
        <v>A</v>
      </c>
      <c r="I1898" s="10"/>
      <c r="J1898" t="str">
        <f>SALIDA[[#This Row],[CODIGO]]&amp;"       "&amp;SALIDA[[#This Row],[FAMILIA]]</f>
        <v>00028       FULL GAUGE</v>
      </c>
      <c r="K1898">
        <f>VLOOKUP(SALIDA[[#This Row],[CODIGO]],STOCK_STARSOFT[],5,FALSE)</f>
        <v>55.399943</v>
      </c>
      <c r="L1898">
        <f>SALIDA[[#This Row],[CANTIDAD]]*SALIDA[[#This Row],[PRECIO UND]]</f>
        <v>55.399943</v>
      </c>
    </row>
    <row r="1899" spans="1:12" x14ac:dyDescent="0.25">
      <c r="A1899" s="6" t="s">
        <v>581</v>
      </c>
      <c r="B1899" s="100" t="str">
        <f>VLOOKUP(SALIDA[[#This Row],[CODIGO]],STOCKSANLUIS[],2,FALSE)</f>
        <v>FILTRO CERAMICO ANTIACIDOS DANFOSS DCR-48DA  CON JUNTA - 023U5381</v>
      </c>
      <c r="C1899" s="153">
        <v>46006</v>
      </c>
      <c r="D1899">
        <v>1</v>
      </c>
      <c r="E1899">
        <f>IF(VLOOKUP(SALIDA[[#This Row],[CODIGO]],STOCKSANLUIS[],6,FALSE)=0,"PRODUCTO SIN STOCK/UBICACIÓN",VLOOKUP(SALIDA[[#This Row],[CODIGO]],STOCKSANLUIS[],6,FALSE))</f>
        <v>1</v>
      </c>
      <c r="F1899">
        <f>SALIDA[[#This Row],[CANTIDAD]]/SALIDA[[#This Row],[UND MEDIDA]]</f>
        <v>1</v>
      </c>
      <c r="G1899" t="str">
        <f>VLOOKUP(SALIDA[[#This Row],[CODIGO]],FAMILIAS[],4,FALSE)</f>
        <v>DANFOSS</v>
      </c>
      <c r="H1899" s="10" t="str">
        <f>IF(VLOOKUP(SALIDA[[#This Row],[CODIGO]],STOCKSANLUIS[],7,FALSE)=0,"PRODUCTO SIN STOCK/UBICACIÓN",VLOOKUP(SALIDA[[#This Row],[CODIGO]],STOCKSANLUIS[],7,FALSE))</f>
        <v>A</v>
      </c>
      <c r="I1899" s="10"/>
      <c r="J1899" t="str">
        <f>SALIDA[[#This Row],[CODIGO]]&amp;"       "&amp;SALIDA[[#This Row],[FAMILIA]]</f>
        <v>00545       DANFOSS</v>
      </c>
      <c r="K1899">
        <f>VLOOKUP(SALIDA[[#This Row],[CODIGO]],STOCK_STARSOFT[],5,FALSE)</f>
        <v>15.637464</v>
      </c>
      <c r="L1899">
        <f>SALIDA[[#This Row],[CANTIDAD]]*SALIDA[[#This Row],[PRECIO UND]]</f>
        <v>15.637464</v>
      </c>
    </row>
    <row r="1900" spans="1:12" x14ac:dyDescent="0.25">
      <c r="A1900" s="6" t="s">
        <v>3653</v>
      </c>
      <c r="B1900" s="100" t="str">
        <f>VLOOKUP(SALIDA[[#This Row],[CODIGO]],STOCKSANLUIS[],2,FALSE)</f>
        <v>EVAPORADOR DUCTO DE 60000 BTU/H AHU DUCTED ST R410A 208-230V/60HZ/1PH - TEMP BLUE MADE BY CARRIER ENTERPRISE - FRIO SOLO - TBB41A-060-M3N2C</v>
      </c>
      <c r="C1900" s="153">
        <v>46006</v>
      </c>
      <c r="D1900">
        <v>1</v>
      </c>
      <c r="E1900">
        <f>IF(VLOOKUP(SALIDA[[#This Row],[CODIGO]],STOCKSANLUIS[],6,FALSE)=0,"PRODUCTO SIN STOCK/UBICACIÓN",VLOOKUP(SALIDA[[#This Row],[CODIGO]],STOCKSANLUIS[],6,FALSE))</f>
        <v>1</v>
      </c>
      <c r="F1900">
        <f>SALIDA[[#This Row],[CANTIDAD]]/SALIDA[[#This Row],[UND MEDIDA]]</f>
        <v>1</v>
      </c>
      <c r="G1900" t="str">
        <f>VLOOKUP(SALIDA[[#This Row],[CODIGO]],FAMILIAS[],4,FALSE)</f>
        <v>TEMP BLUE</v>
      </c>
      <c r="H1900" s="10" t="str">
        <f>IF(VLOOKUP(SALIDA[[#This Row],[CODIGO]],STOCKSANLUIS[],7,FALSE)=0,"PRODUCTO SIN STOCK/UBICACIÓN",VLOOKUP(SALIDA[[#This Row],[CODIGO]],STOCKSANLUIS[],7,FALSE))</f>
        <v>C</v>
      </c>
      <c r="I1900" s="10"/>
      <c r="J1900" t="str">
        <f>SALIDA[[#This Row],[CODIGO]]&amp;"       "&amp;SALIDA[[#This Row],[FAMILIA]]</f>
        <v>03044       TEMP BLUE</v>
      </c>
      <c r="K1900">
        <f>VLOOKUP(SALIDA[[#This Row],[CODIGO]],STOCK_STARSOFT[],5,FALSE)</f>
        <v>301.78168299999999</v>
      </c>
      <c r="L1900">
        <f>SALIDA[[#This Row],[CANTIDAD]]*SALIDA[[#This Row],[PRECIO UND]]</f>
        <v>301.78168299999999</v>
      </c>
    </row>
    <row r="1901" spans="1:12" x14ac:dyDescent="0.25">
      <c r="A1901" s="6" t="s">
        <v>3678</v>
      </c>
      <c r="B1901" s="100" t="str">
        <f>VLOOKUP(SALIDA[[#This Row],[CODIGO]],STOCKSANLUIS[],2,FALSE)</f>
        <v>RESISTENCIA SILICONADA POTENCIA CONSTANTE TECNOLATINA - TPC-M - 40W/M - 220V</v>
      </c>
      <c r="C1901" s="153">
        <v>46006</v>
      </c>
      <c r="D1901">
        <v>3</v>
      </c>
      <c r="E1901">
        <f>IF(VLOOKUP(SALIDA[[#This Row],[CODIGO]],STOCKSANLUIS[],6,FALSE)=0,"PRODUCTO SIN STOCK/UBICACIÓN",VLOOKUP(SALIDA[[#This Row],[CODIGO]],STOCKSANLUIS[],6,FALSE))</f>
        <v>100</v>
      </c>
      <c r="F1901">
        <f>SALIDA[[#This Row],[CANTIDAD]]/SALIDA[[#This Row],[UND MEDIDA]]</f>
        <v>0.03</v>
      </c>
      <c r="G1901" t="str">
        <f>VLOOKUP(SALIDA[[#This Row],[CODIGO]],FAMILIAS[],4,FALSE)</f>
        <v>TECNOLATINA</v>
      </c>
      <c r="H1901" s="10" t="str">
        <f>IF(VLOOKUP(SALIDA[[#This Row],[CODIGO]],STOCKSANLUIS[],7,FALSE)=0,"PRODUCTO SIN STOCK/UBICACIÓN",VLOOKUP(SALIDA[[#This Row],[CODIGO]],STOCKSANLUIS[],7,FALSE))</f>
        <v>C</v>
      </c>
      <c r="I1901" s="10"/>
      <c r="J1901" t="str">
        <f>SALIDA[[#This Row],[CODIGO]]&amp;"       "&amp;SALIDA[[#This Row],[FAMILIA]]</f>
        <v>03059       TECNOLATINA</v>
      </c>
      <c r="K1901">
        <f>VLOOKUP(SALIDA[[#This Row],[CODIGO]],STOCK_STARSOFT[],5,FALSE)</f>
        <v>1.9391890000000001</v>
      </c>
      <c r="L1901">
        <f>SALIDA[[#This Row],[CANTIDAD]]*SALIDA[[#This Row],[PRECIO UND]]</f>
        <v>5.8175670000000004</v>
      </c>
    </row>
    <row r="1902" spans="1:12" x14ac:dyDescent="0.25">
      <c r="A1902" s="6" t="s">
        <v>33</v>
      </c>
      <c r="B1902" s="100" t="str">
        <f>VLOOKUP(SALIDA[[#This Row],[CODIGO]],STOCKSANLUIS[],2,FALSE)</f>
        <v>CONTROLADOR DE TEMPERATURA DIGITAL MT-512E 2HP - VER.13 - 115/220 VAC - FULL GAUGE</v>
      </c>
      <c r="C1902" s="153">
        <v>46006</v>
      </c>
      <c r="D1902">
        <v>1</v>
      </c>
      <c r="E1902">
        <f>IF(VLOOKUP(SALIDA[[#This Row],[CODIGO]],STOCKSANLUIS[],6,FALSE)=0,"PRODUCTO SIN STOCK/UBICACIÓN",VLOOKUP(SALIDA[[#This Row],[CODIGO]],STOCKSANLUIS[],6,FALSE))</f>
        <v>1</v>
      </c>
      <c r="F1902">
        <f>SALIDA[[#This Row],[CANTIDAD]]/SALIDA[[#This Row],[UND MEDIDA]]</f>
        <v>1</v>
      </c>
      <c r="G1902" t="str">
        <f>VLOOKUP(SALIDA[[#This Row],[CODIGO]],FAMILIAS[],4,FALSE)</f>
        <v>FULL GAUGE</v>
      </c>
      <c r="H1902" s="10" t="str">
        <f>IF(VLOOKUP(SALIDA[[#This Row],[CODIGO]],STOCKSANLUIS[],7,FALSE)=0,"PRODUCTO SIN STOCK/UBICACIÓN",VLOOKUP(SALIDA[[#This Row],[CODIGO]],STOCKSANLUIS[],7,FALSE))</f>
        <v>C</v>
      </c>
      <c r="I1902" s="10"/>
      <c r="J1902" t="str">
        <f>SALIDA[[#This Row],[CODIGO]]&amp;"       "&amp;SALIDA[[#This Row],[FAMILIA]]</f>
        <v>00016       FULL GAUGE</v>
      </c>
      <c r="K1902">
        <f>VLOOKUP(SALIDA[[#This Row],[CODIGO]],STOCK_STARSOFT[],5,FALSE)</f>
        <v>13.318346</v>
      </c>
      <c r="L1902">
        <f>SALIDA[[#This Row],[CANTIDAD]]*SALIDA[[#This Row],[PRECIO UND]]</f>
        <v>13.318346</v>
      </c>
    </row>
    <row r="1903" spans="1:12" x14ac:dyDescent="0.25">
      <c r="A1903" s="6" t="s">
        <v>3651</v>
      </c>
      <c r="B1903" s="100" t="str">
        <f>VLOOKUP(SALIDA[[#This Row],[CODIGO]],STOCKSANLUIS[],2,FALSE)</f>
        <v>CONDENSADOR DE 60000 BTU/H CDU VERTICAL ST R410A 208-230V/60HZ/3PH - TEMP BLUE MADE BY CARRIER ENTERPRISE - FRIO SOLO - TBA41A-060-V5N1C</v>
      </c>
      <c r="C1903" s="153">
        <v>46006</v>
      </c>
      <c r="D1903">
        <v>1</v>
      </c>
      <c r="E1903">
        <f>IF(VLOOKUP(SALIDA[[#This Row],[CODIGO]],STOCKSANLUIS[],6,FALSE)=0,"PRODUCTO SIN STOCK/UBICACIÓN",VLOOKUP(SALIDA[[#This Row],[CODIGO]],STOCKSANLUIS[],6,FALSE))</f>
        <v>1</v>
      </c>
      <c r="F1903">
        <f>SALIDA[[#This Row],[CANTIDAD]]/SALIDA[[#This Row],[UND MEDIDA]]</f>
        <v>1</v>
      </c>
      <c r="G1903" t="str">
        <f>VLOOKUP(SALIDA[[#This Row],[CODIGO]],FAMILIAS[],4,FALSE)</f>
        <v>TEMP BLUE</v>
      </c>
      <c r="H1903" s="10" t="str">
        <f>IF(VLOOKUP(SALIDA[[#This Row],[CODIGO]],STOCKSANLUIS[],7,FALSE)=0,"PRODUCTO SIN STOCK/UBICACIÓN",VLOOKUP(SALIDA[[#This Row],[CODIGO]],STOCKSANLUIS[],7,FALSE))</f>
        <v>B</v>
      </c>
      <c r="I1903" s="10"/>
      <c r="J1903" t="str">
        <f>SALIDA[[#This Row],[CODIGO]]&amp;"       "&amp;SALIDA[[#This Row],[FAMILIA]]</f>
        <v>03043       TEMP BLUE</v>
      </c>
      <c r="K1903">
        <f>VLOOKUP(SALIDA[[#This Row],[CODIGO]],STOCK_STARSOFT[],5,FALSE)</f>
        <v>513.88498700000002</v>
      </c>
      <c r="L1903">
        <f>SALIDA[[#This Row],[CANTIDAD]]*SALIDA[[#This Row],[PRECIO UND]]</f>
        <v>513.88498700000002</v>
      </c>
    </row>
    <row r="1904" spans="1:12" x14ac:dyDescent="0.25">
      <c r="A1904" s="6" t="s">
        <v>3281</v>
      </c>
      <c r="B1904" s="100" t="str">
        <f>VLOOKUP(SALIDA[[#This Row],[CODIGO]],STOCKSANLUIS[],2,FALSE)</f>
        <v>MANIFOLD PARA R410A, R-22, R404A , R134A - CON MANGUERAS DE 36"  CT-536G-410 -EVERWELL</v>
      </c>
      <c r="C1904" s="153">
        <v>46006</v>
      </c>
      <c r="D1904">
        <v>1</v>
      </c>
      <c r="E1904">
        <f>IF(VLOOKUP(SALIDA[[#This Row],[CODIGO]],STOCKSANLUIS[],6,FALSE)=0,"PRODUCTO SIN STOCK/UBICACIÓN",VLOOKUP(SALIDA[[#This Row],[CODIGO]],STOCKSANLUIS[],6,FALSE))</f>
        <v>1</v>
      </c>
      <c r="F1904">
        <f>SALIDA[[#This Row],[CANTIDAD]]/SALIDA[[#This Row],[UND MEDIDA]]</f>
        <v>1</v>
      </c>
      <c r="G1904" t="str">
        <f>VLOOKUP(SALIDA[[#This Row],[CODIGO]],FAMILIAS[],4,FALSE)</f>
        <v>EVERWELL</v>
      </c>
      <c r="H1904" s="10" t="str">
        <f>IF(VLOOKUP(SALIDA[[#This Row],[CODIGO]],STOCKSANLUIS[],7,FALSE)=0,"PRODUCTO SIN STOCK/UBICACIÓN",VLOOKUP(SALIDA[[#This Row],[CODIGO]],STOCKSANLUIS[],7,FALSE))</f>
        <v>A</v>
      </c>
      <c r="I1904" s="10"/>
      <c r="J1904" t="str">
        <f>SALIDA[[#This Row],[CODIGO]]&amp;"       "&amp;SALIDA[[#This Row],[FAMILIA]]</f>
        <v>02707       EVERWELL</v>
      </c>
      <c r="K1904">
        <f>VLOOKUP(SALIDA[[#This Row],[CODIGO]],STOCK_STARSOFT[],5,FALSE)</f>
        <v>15.050298</v>
      </c>
      <c r="L1904">
        <f>SALIDA[[#This Row],[CANTIDAD]]*SALIDA[[#This Row],[PRECIO UND]]</f>
        <v>15.050298</v>
      </c>
    </row>
    <row r="1905" spans="1:12" x14ac:dyDescent="0.25">
      <c r="A1905" s="6" t="s">
        <v>3050</v>
      </c>
      <c r="B1905" s="100" t="str">
        <f>VLOOKUP(SALIDA[[#This Row],[CODIGO]],STOCKSANLUIS[],2,FALSE)</f>
        <v>BOMBA DE VACIO - 3/4 HP - 7CFM 115/220V - 2LVP-8MP - EVERWELL</v>
      </c>
      <c r="C1905" s="153">
        <v>46006</v>
      </c>
      <c r="D1905">
        <v>1</v>
      </c>
      <c r="E1905">
        <f>IF(VLOOKUP(SALIDA[[#This Row],[CODIGO]],STOCKSANLUIS[],6,FALSE)=0,"PRODUCTO SIN STOCK/UBICACIÓN",VLOOKUP(SALIDA[[#This Row],[CODIGO]],STOCKSANLUIS[],6,FALSE))</f>
        <v>1</v>
      </c>
      <c r="F1905">
        <f>SALIDA[[#This Row],[CANTIDAD]]/SALIDA[[#This Row],[UND MEDIDA]]</f>
        <v>1</v>
      </c>
      <c r="G1905" t="str">
        <f>VLOOKUP(SALIDA[[#This Row],[CODIGO]],FAMILIAS[],4,FALSE)</f>
        <v>EVERWELL</v>
      </c>
      <c r="H1905" s="10" t="str">
        <f>IF(VLOOKUP(SALIDA[[#This Row],[CODIGO]],STOCKSANLUIS[],7,FALSE)=0,"PRODUCTO SIN STOCK/UBICACIÓN",VLOOKUP(SALIDA[[#This Row],[CODIGO]],STOCKSANLUIS[],7,FALSE))</f>
        <v>A</v>
      </c>
      <c r="I1905" s="10"/>
      <c r="J1905" t="str">
        <f>SALIDA[[#This Row],[CODIGO]]&amp;"       "&amp;SALIDA[[#This Row],[FAMILIA]]</f>
        <v>02457       EVERWELL</v>
      </c>
      <c r="K1905">
        <f>VLOOKUP(SALIDA[[#This Row],[CODIGO]],STOCK_STARSOFT[],5,FALSE)</f>
        <v>121.988624</v>
      </c>
      <c r="L1905">
        <f>SALIDA[[#This Row],[CANTIDAD]]*SALIDA[[#This Row],[PRECIO UND]]</f>
        <v>121.988624</v>
      </c>
    </row>
    <row r="1906" spans="1:12" x14ac:dyDescent="0.25">
      <c r="A1906" s="6" t="s">
        <v>705</v>
      </c>
      <c r="B1906" s="100" t="str">
        <f>VLOOKUP(SALIDA[[#This Row],[CODIGO]],STOCKSANLUIS[],2,FALSE)</f>
        <v>FILTRO SECADOR - 163 - 3/8 - ROSCABLE - QDM-163 - QUALITY</v>
      </c>
      <c r="C1906" s="153">
        <v>46006</v>
      </c>
      <c r="D1906">
        <v>1</v>
      </c>
      <c r="E1906">
        <f>IF(VLOOKUP(SALIDA[[#This Row],[CODIGO]],STOCKSANLUIS[],6,FALSE)=0,"PRODUCTO SIN STOCK/UBICACIÓN",VLOOKUP(SALIDA[[#This Row],[CODIGO]],STOCKSANLUIS[],6,FALSE))</f>
        <v>1</v>
      </c>
      <c r="F1906">
        <f>SALIDA[[#This Row],[CANTIDAD]]/SALIDA[[#This Row],[UND MEDIDA]]</f>
        <v>1</v>
      </c>
      <c r="G1906" t="str">
        <f>VLOOKUP(SALIDA[[#This Row],[CODIGO]],FAMILIAS[],4,FALSE)</f>
        <v>QUALITY</v>
      </c>
      <c r="H1906" s="10" t="str">
        <f>IF(VLOOKUP(SALIDA[[#This Row],[CODIGO]],STOCKSANLUIS[],7,FALSE)=0,"PRODUCTO SIN STOCK/UBICACIÓN",VLOOKUP(SALIDA[[#This Row],[CODIGO]],STOCKSANLUIS[],7,FALSE))</f>
        <v>A</v>
      </c>
      <c r="I1906" s="10"/>
      <c r="J1906" t="str">
        <f>SALIDA[[#This Row],[CODIGO]]&amp;"       "&amp;SALIDA[[#This Row],[FAMILIA]]</f>
        <v>00783       QUALITY</v>
      </c>
      <c r="K1906">
        <f>VLOOKUP(SALIDA[[#This Row],[CODIGO]],STOCK_STARSOFT[],5,FALSE)</f>
        <v>4.469824</v>
      </c>
      <c r="L1906">
        <f>SALIDA[[#This Row],[CANTIDAD]]*SALIDA[[#This Row],[PRECIO UND]]</f>
        <v>4.469824</v>
      </c>
    </row>
    <row r="1907" spans="1:12" x14ac:dyDescent="0.25">
      <c r="A1907" s="6" t="s">
        <v>607</v>
      </c>
      <c r="B1907" s="100" t="str">
        <f>VLOOKUP(SALIDA[[#This Row],[CODIGO]],STOCKSANLUIS[],2,FALSE)</f>
        <v>TRANSDUCTOR DE PRESION SB-69-500A - FULL GAUGE - (PARA PCT-100-120-410)</v>
      </c>
      <c r="C1907" s="153">
        <v>46006</v>
      </c>
      <c r="D1907">
        <v>1</v>
      </c>
      <c r="E1907">
        <f>IF(VLOOKUP(SALIDA[[#This Row],[CODIGO]],STOCKSANLUIS[],6,FALSE)=0,"PRODUCTO SIN STOCK/UBICACIÓN",VLOOKUP(SALIDA[[#This Row],[CODIGO]],STOCKSANLUIS[],6,FALSE))</f>
        <v>1</v>
      </c>
      <c r="F1907">
        <f>SALIDA[[#This Row],[CANTIDAD]]/SALIDA[[#This Row],[UND MEDIDA]]</f>
        <v>1</v>
      </c>
      <c r="G1907" t="str">
        <f>VLOOKUP(SALIDA[[#This Row],[CODIGO]],FAMILIAS[],4,FALSE)</f>
        <v>FULL GAUGE</v>
      </c>
      <c r="H1907" s="10" t="str">
        <f>IF(VLOOKUP(SALIDA[[#This Row],[CODIGO]],STOCKSANLUIS[],7,FALSE)=0,"PRODUCTO SIN STOCK/UBICACIÓN",VLOOKUP(SALIDA[[#This Row],[CODIGO]],STOCKSANLUIS[],7,FALSE))</f>
        <v>A</v>
      </c>
      <c r="I1907" s="10"/>
      <c r="J1907" t="str">
        <f>SALIDA[[#This Row],[CODIGO]]&amp;"       "&amp;SALIDA[[#This Row],[FAMILIA]]</f>
        <v>00596       FULL GAUGE</v>
      </c>
      <c r="K1907">
        <f>VLOOKUP(SALIDA[[#This Row],[CODIGO]],STOCK_STARSOFT[],5,FALSE)</f>
        <v>59.845587000000002</v>
      </c>
      <c r="L1907">
        <f>SALIDA[[#This Row],[CANTIDAD]]*SALIDA[[#This Row],[PRECIO UND]]</f>
        <v>59.845587000000002</v>
      </c>
    </row>
    <row r="1908" spans="1:12" x14ac:dyDescent="0.25">
      <c r="A1908" s="6" t="s">
        <v>3381</v>
      </c>
      <c r="B1908" s="100" t="str">
        <f>VLOOKUP(SALIDA[[#This Row],[CODIGO]],STOCKSANLUIS[],2,FALSE)</f>
        <v>PORTA FILTRO CERAMICO DE 7/8" - 1 NÚCLEO - QDC-78 - QUALITY</v>
      </c>
      <c r="C1908" s="153">
        <v>46006</v>
      </c>
      <c r="D1908">
        <v>1</v>
      </c>
      <c r="E1908">
        <f>IF(VLOOKUP(SALIDA[[#This Row],[CODIGO]],STOCKSANLUIS[],6,FALSE)=0,"PRODUCTO SIN STOCK/UBICACIÓN",VLOOKUP(SALIDA[[#This Row],[CODIGO]],STOCKSANLUIS[],6,FALSE))</f>
        <v>1</v>
      </c>
      <c r="F1908">
        <f>SALIDA[[#This Row],[CANTIDAD]]/SALIDA[[#This Row],[UND MEDIDA]]</f>
        <v>1</v>
      </c>
      <c r="G1908" t="str">
        <f>VLOOKUP(SALIDA[[#This Row],[CODIGO]],FAMILIAS[],4,FALSE)</f>
        <v>QUALITY</v>
      </c>
      <c r="H1908" s="10" t="str">
        <f>IF(VLOOKUP(SALIDA[[#This Row],[CODIGO]],STOCKSANLUIS[],7,FALSE)=0,"PRODUCTO SIN STOCK/UBICACIÓN",VLOOKUP(SALIDA[[#This Row],[CODIGO]],STOCKSANLUIS[],7,FALSE))</f>
        <v>A</v>
      </c>
      <c r="I1908" s="10"/>
      <c r="J1908" t="str">
        <f>SALIDA[[#This Row],[CODIGO]]&amp;"       "&amp;SALIDA[[#This Row],[FAMILIA]]</f>
        <v>02796       QUALITY</v>
      </c>
      <c r="K1908">
        <f>VLOOKUP(SALIDA[[#This Row],[CODIGO]],STOCK_STARSOFT[],5,FALSE)</f>
        <v>34.544691</v>
      </c>
      <c r="L1908">
        <f>SALIDA[[#This Row],[CANTIDAD]]*SALIDA[[#This Row],[PRECIO UND]]</f>
        <v>34.544691</v>
      </c>
    </row>
    <row r="1909" spans="1:12" x14ac:dyDescent="0.25">
      <c r="A1909" s="6" t="s">
        <v>19300</v>
      </c>
      <c r="B1909" s="100" t="str">
        <f>VLOOKUP(SALIDA[[#This Row],[CODIGO]],STOCKSANLUIS[],2,FALSE)</f>
        <v>CINTA ADHESIVA FOAM QTF-230E - 1/8" X 2" X 32.8´ (3MM X 50MM X 10M) - EVERFROST - HIGH QUALITY</v>
      </c>
      <c r="C1909" s="153">
        <v>46006</v>
      </c>
      <c r="D1909">
        <v>5</v>
      </c>
      <c r="E1909">
        <f>IF(VLOOKUP(SALIDA[[#This Row],[CODIGO]],STOCKSANLUIS[],6,FALSE)=0,"PRODUCTO SIN STOCK/UBICACIÓN",VLOOKUP(SALIDA[[#This Row],[CODIGO]],STOCKSANLUIS[],6,FALSE))</f>
        <v>1</v>
      </c>
      <c r="F1909">
        <f>SALIDA[[#This Row],[CANTIDAD]]/SALIDA[[#This Row],[UND MEDIDA]]</f>
        <v>5</v>
      </c>
      <c r="G1909" t="str">
        <f>VLOOKUP(SALIDA[[#This Row],[CODIGO]],FAMILIAS[],4,FALSE)</f>
        <v>EVERFROST</v>
      </c>
      <c r="H1909" s="10" t="str">
        <f>IF(VLOOKUP(SALIDA[[#This Row],[CODIGO]],STOCKSANLUIS[],7,FALSE)=0,"PRODUCTO SIN STOCK/UBICACIÓN",VLOOKUP(SALIDA[[#This Row],[CODIGO]],STOCKSANLUIS[],7,FALSE))</f>
        <v>C</v>
      </c>
      <c r="I1909" s="10"/>
      <c r="J1909" t="str">
        <f>SALIDA[[#This Row],[CODIGO]]&amp;"       "&amp;SALIDA[[#This Row],[FAMILIA]]</f>
        <v>03490       EVERFROST</v>
      </c>
      <c r="K1909">
        <f>VLOOKUP(SALIDA[[#This Row],[CODIGO]],STOCK_STARSOFT[],5,FALSE)</f>
        <v>1.3047420000000001</v>
      </c>
      <c r="L1909">
        <f>SALIDA[[#This Row],[CANTIDAD]]*SALIDA[[#This Row],[PRECIO UND]]</f>
        <v>6.5237100000000003</v>
      </c>
    </row>
    <row r="1910" spans="1:12" x14ac:dyDescent="0.25">
      <c r="A1910" s="6" t="s">
        <v>781</v>
      </c>
      <c r="B1910" s="100" t="str">
        <f>VLOOKUP(SALIDA[[#This Row],[CODIGO]],STOCKSANLUIS[],2,FALSE)</f>
        <v>CINTA DE ALUMINIO DE 2" X 50 YDS - QTA-250 - QUALITY</v>
      </c>
      <c r="C1910" s="153">
        <v>46006</v>
      </c>
      <c r="D1910">
        <v>24</v>
      </c>
      <c r="E1910">
        <f>IF(VLOOKUP(SALIDA[[#This Row],[CODIGO]],STOCKSANLUIS[],6,FALSE)=0,"PRODUCTO SIN STOCK/UBICACIÓN",VLOOKUP(SALIDA[[#This Row],[CODIGO]],STOCKSANLUIS[],6,FALSE))</f>
        <v>1</v>
      </c>
      <c r="F1910">
        <f>SALIDA[[#This Row],[CANTIDAD]]/SALIDA[[#This Row],[UND MEDIDA]]</f>
        <v>24</v>
      </c>
      <c r="G1910" t="str">
        <f>VLOOKUP(SALIDA[[#This Row],[CODIGO]],FAMILIAS[],4,FALSE)</f>
        <v>QUALITY</v>
      </c>
      <c r="H1910" s="10" t="str">
        <f>IF(VLOOKUP(SALIDA[[#This Row],[CODIGO]],STOCKSANLUIS[],7,FALSE)=0,"PRODUCTO SIN STOCK/UBICACIÓN",VLOOKUP(SALIDA[[#This Row],[CODIGO]],STOCKSANLUIS[],7,FALSE))</f>
        <v>A</v>
      </c>
      <c r="I1910" s="10"/>
      <c r="J1910" t="str">
        <f>SALIDA[[#This Row],[CODIGO]]&amp;"       "&amp;SALIDA[[#This Row],[FAMILIA]]</f>
        <v>00855       QUALITY</v>
      </c>
      <c r="K1910">
        <f>VLOOKUP(SALIDA[[#This Row],[CODIGO]],STOCK_STARSOFT[],5,FALSE)</f>
        <v>3.5578789999999998</v>
      </c>
      <c r="L1910">
        <f>SALIDA[[#This Row],[CANTIDAD]]*SALIDA[[#This Row],[PRECIO UND]]</f>
        <v>85.389095999999995</v>
      </c>
    </row>
    <row r="1911" spans="1:12" x14ac:dyDescent="0.25">
      <c r="A1911" s="6" t="s">
        <v>19776</v>
      </c>
      <c r="B1911" s="100" t="str">
        <f>VLOOKUP(SALIDA[[#This Row],[CODIGO]],STOCKSANLUIS[],2,FALSE)</f>
        <v>MANGA AISLANTE CLASS 1 - 2 5/8"ID X 3/4"THK - WINCELL</v>
      </c>
      <c r="C1911" s="153">
        <v>46006</v>
      </c>
      <c r="D1911">
        <v>3</v>
      </c>
      <c r="E1911">
        <f>IF(VLOOKUP(SALIDA[[#This Row],[CODIGO]],STOCKSANLUIS[],6,FALSE)=0,"PRODUCTO SIN STOCK/UBICACIÓN",VLOOKUP(SALIDA[[#This Row],[CODIGO]],STOCKSANLUIS[],6,FALSE))</f>
        <v>1</v>
      </c>
      <c r="F1911">
        <f>SALIDA[[#This Row],[CANTIDAD]]/SALIDA[[#This Row],[UND MEDIDA]]</f>
        <v>3</v>
      </c>
      <c r="G1911" t="str">
        <f>VLOOKUP(SALIDA[[#This Row],[CODIGO]],FAMILIAS[],4,FALSE)</f>
        <v>WINCELL</v>
      </c>
      <c r="H1911" s="10" t="str">
        <f>IF(VLOOKUP(SALIDA[[#This Row],[CODIGO]],STOCKSANLUIS[],7,FALSE)=0,"PRODUCTO SIN STOCK/UBICACIÓN",VLOOKUP(SALIDA[[#This Row],[CODIGO]],STOCKSANLUIS[],7,FALSE))</f>
        <v>A</v>
      </c>
      <c r="I1911" s="10"/>
      <c r="J1911" t="str">
        <f>SALIDA[[#This Row],[CODIGO]]&amp;"       "&amp;SALIDA[[#This Row],[FAMILIA]]</f>
        <v>03264       WINCELL</v>
      </c>
      <c r="K1911">
        <f>VLOOKUP(SALIDA[[#This Row],[CODIGO]],STOCK_STARSOFT[],5,FALSE)</f>
        <v>3.1881529999999998</v>
      </c>
      <c r="L1911">
        <f>SALIDA[[#This Row],[CANTIDAD]]*SALIDA[[#This Row],[PRECIO UND]]</f>
        <v>9.5644589999999994</v>
      </c>
    </row>
    <row r="1912" spans="1:12" x14ac:dyDescent="0.25">
      <c r="A1912" s="6" t="s">
        <v>1350</v>
      </c>
      <c r="B1912" s="100" t="str">
        <f>VLOOKUP(SALIDA[[#This Row],[CODIGO]],STOCKSANLUIS[],2,FALSE)</f>
        <v>MANGA AISLANTE C1-H-028 DE 1 1/8" X 1/2" - ARMAFLEX/ARMACELL</v>
      </c>
      <c r="C1912" s="153">
        <v>46007</v>
      </c>
      <c r="D1912">
        <v>10</v>
      </c>
      <c r="E1912">
        <f>IF(VLOOKUP(SALIDA[[#This Row],[CODIGO]],STOCKSANLUIS[],6,FALSE)=0,"PRODUCTO SIN STOCK/UBICACIÓN",VLOOKUP(SALIDA[[#This Row],[CODIGO]],STOCKSANLUIS[],6,FALSE))</f>
        <v>1</v>
      </c>
      <c r="F1912">
        <f>SALIDA[[#This Row],[CANTIDAD]]/SALIDA[[#This Row],[UND MEDIDA]]</f>
        <v>10</v>
      </c>
      <c r="G1912" t="str">
        <f>VLOOKUP(SALIDA[[#This Row],[CODIGO]],FAMILIAS[],4,FALSE)</f>
        <v>ARMACELL</v>
      </c>
      <c r="H1912" s="10" t="str">
        <f>IF(VLOOKUP(SALIDA[[#This Row],[CODIGO]],STOCKSANLUIS[],7,FALSE)=0,"PRODUCTO SIN STOCK/UBICACIÓN",VLOOKUP(SALIDA[[#This Row],[CODIGO]],STOCKSANLUIS[],7,FALSE))</f>
        <v>A</v>
      </c>
      <c r="I1912" s="10"/>
      <c r="J1912" t="str">
        <f>SALIDA[[#This Row],[CODIGO]]&amp;"       "&amp;SALIDA[[#This Row],[FAMILIA]]</f>
        <v>01391       ARMACELL</v>
      </c>
      <c r="K1912">
        <f>VLOOKUP(SALIDA[[#This Row],[CODIGO]],STOCK_STARSOFT[],5,FALSE)</f>
        <v>1.435433</v>
      </c>
      <c r="L1912">
        <f>SALIDA[[#This Row],[CANTIDAD]]*SALIDA[[#This Row],[PRECIO UND]]</f>
        <v>14.354329999999999</v>
      </c>
    </row>
    <row r="1913" spans="1:12" x14ac:dyDescent="0.25">
      <c r="A1913" s="6" t="s">
        <v>33</v>
      </c>
      <c r="B1913" s="100" t="str">
        <f>VLOOKUP(SALIDA[[#This Row],[CODIGO]],STOCKSANLUIS[],2,FALSE)</f>
        <v>CONTROLADOR DE TEMPERATURA DIGITAL MT-512E 2HP - VER.13 - 115/220 VAC - FULL GAUGE</v>
      </c>
      <c r="C1913" s="153">
        <v>46007</v>
      </c>
      <c r="D1913">
        <v>12</v>
      </c>
      <c r="E1913">
        <f>IF(VLOOKUP(SALIDA[[#This Row],[CODIGO]],STOCKSANLUIS[],6,FALSE)=0,"PRODUCTO SIN STOCK/UBICACIÓN",VLOOKUP(SALIDA[[#This Row],[CODIGO]],STOCKSANLUIS[],6,FALSE))</f>
        <v>1</v>
      </c>
      <c r="F1913">
        <f>SALIDA[[#This Row],[CANTIDAD]]/SALIDA[[#This Row],[UND MEDIDA]]</f>
        <v>12</v>
      </c>
      <c r="G1913" t="str">
        <f>VLOOKUP(SALIDA[[#This Row],[CODIGO]],FAMILIAS[],4,FALSE)</f>
        <v>FULL GAUGE</v>
      </c>
      <c r="H1913" s="10" t="str">
        <f>IF(VLOOKUP(SALIDA[[#This Row],[CODIGO]],STOCKSANLUIS[],7,FALSE)=0,"PRODUCTO SIN STOCK/UBICACIÓN",VLOOKUP(SALIDA[[#This Row],[CODIGO]],STOCKSANLUIS[],7,FALSE))</f>
        <v>C</v>
      </c>
      <c r="I1913" s="10"/>
      <c r="J1913" t="str">
        <f>SALIDA[[#This Row],[CODIGO]]&amp;"       "&amp;SALIDA[[#This Row],[FAMILIA]]</f>
        <v>00016       FULL GAUGE</v>
      </c>
      <c r="K1913">
        <f>VLOOKUP(SALIDA[[#This Row],[CODIGO]],STOCK_STARSOFT[],5,FALSE)</f>
        <v>13.318346</v>
      </c>
      <c r="L1913">
        <f>SALIDA[[#This Row],[CANTIDAD]]*SALIDA[[#This Row],[PRECIO UND]]</f>
        <v>159.82015200000001</v>
      </c>
    </row>
    <row r="1914" spans="1:12" x14ac:dyDescent="0.25">
      <c r="A1914" s="6" t="s">
        <v>2707</v>
      </c>
      <c r="B1914" s="100" t="str">
        <f>VLOOKUP(SALIDA[[#This Row],[CODIGO]],STOCKSANLUIS[],2,FALSE)</f>
        <v>FUNDENTE EN POLVO DE 113.5 GR (SSPF1/4) - HARRIS</v>
      </c>
      <c r="C1914" s="153">
        <v>46007</v>
      </c>
      <c r="D1914">
        <v>2</v>
      </c>
      <c r="E1914">
        <f>IF(VLOOKUP(SALIDA[[#This Row],[CODIGO]],STOCKSANLUIS[],6,FALSE)=0,"PRODUCTO SIN STOCK/UBICACIÓN",VLOOKUP(SALIDA[[#This Row],[CODIGO]],STOCKSANLUIS[],6,FALSE))</f>
        <v>1</v>
      </c>
      <c r="F1914">
        <f>SALIDA[[#This Row],[CANTIDAD]]/SALIDA[[#This Row],[UND MEDIDA]]</f>
        <v>2</v>
      </c>
      <c r="G1914" t="str">
        <f>VLOOKUP(SALIDA[[#This Row],[CODIGO]],FAMILIAS[],4,FALSE)</f>
        <v>HARRIS</v>
      </c>
      <c r="H1914" s="10" t="str">
        <f>IF(VLOOKUP(SALIDA[[#This Row],[CODIGO]],STOCKSANLUIS[],7,FALSE)=0,"PRODUCTO SIN STOCK/UBICACIÓN",VLOOKUP(SALIDA[[#This Row],[CODIGO]],STOCKSANLUIS[],7,FALSE))</f>
        <v>C</v>
      </c>
      <c r="I1914" s="10"/>
      <c r="J1914" t="str">
        <f>SALIDA[[#This Row],[CODIGO]]&amp;"       "&amp;SALIDA[[#This Row],[FAMILIA]]</f>
        <v>02195       HARRIS</v>
      </c>
      <c r="K1914">
        <f>VLOOKUP(SALIDA[[#This Row],[CODIGO]],STOCK_STARSOFT[],5,FALSE)</f>
        <v>6.6086</v>
      </c>
      <c r="L1914">
        <f>SALIDA[[#This Row],[CANTIDAD]]*SALIDA[[#This Row],[PRECIO UND]]</f>
        <v>13.2172</v>
      </c>
    </row>
    <row r="1915" spans="1:12" x14ac:dyDescent="0.25">
      <c r="A1915" s="6" t="s">
        <v>3802</v>
      </c>
      <c r="B1915" s="100" t="str">
        <f>VLOOKUP(SALIDA[[#This Row],[CODIGO]],STOCKSANLUIS[],2,FALSE)</f>
        <v>GAS REFRIGERANTE R134A - 13.6KG FLYER</v>
      </c>
      <c r="C1915" s="153">
        <v>46007</v>
      </c>
      <c r="D1915">
        <v>1</v>
      </c>
      <c r="E1915">
        <f>IF(VLOOKUP(SALIDA[[#This Row],[CODIGO]],STOCKSANLUIS[],6,FALSE)=0,"PRODUCTO SIN STOCK/UBICACIÓN",VLOOKUP(SALIDA[[#This Row],[CODIGO]],STOCKSANLUIS[],6,FALSE))</f>
        <v>1</v>
      </c>
      <c r="F1915">
        <f>SALIDA[[#This Row],[CANTIDAD]]/SALIDA[[#This Row],[UND MEDIDA]]</f>
        <v>1</v>
      </c>
      <c r="G1915" t="str">
        <f>VLOOKUP(SALIDA[[#This Row],[CODIGO]],FAMILIAS[],4,FALSE)</f>
        <v>FLYER</v>
      </c>
      <c r="H1915" s="10" t="str">
        <f>IF(VLOOKUP(SALIDA[[#This Row],[CODIGO]],STOCKSANLUIS[],7,FALSE)=0,"PRODUCTO SIN STOCK/UBICACIÓN",VLOOKUP(SALIDA[[#This Row],[CODIGO]],STOCKSANLUIS[],7,FALSE))</f>
        <v>B</v>
      </c>
      <c r="I1915" s="10"/>
      <c r="J1915" t="str">
        <f>SALIDA[[#This Row],[CODIGO]]&amp;"       "&amp;SALIDA[[#This Row],[FAMILIA]]</f>
        <v>03241       FLYER</v>
      </c>
      <c r="K1915">
        <f>VLOOKUP(SALIDA[[#This Row],[CODIGO]],STOCK_STARSOFT[],5,FALSE)</f>
        <v>91.697573000000006</v>
      </c>
      <c r="L1915">
        <f>SALIDA[[#This Row],[CANTIDAD]]*SALIDA[[#This Row],[PRECIO UND]]</f>
        <v>91.697573000000006</v>
      </c>
    </row>
    <row r="1916" spans="1:12" x14ac:dyDescent="0.25">
      <c r="A1916" s="6" t="s">
        <v>2513</v>
      </c>
      <c r="B1916" s="100" t="str">
        <f>VLOOKUP(SALIDA[[#This Row],[CODIGO]],STOCKSANLUIS[],2,FALSE)</f>
        <v>COMPRESOR ROTATIVO - 18000 BTU - 220V/60HZ - 1PH R410 - PA170M2A-3FT1 - SIN CAPACITOR 40UF/370V - GMCC</v>
      </c>
      <c r="C1916" s="153">
        <v>46007</v>
      </c>
      <c r="D1916">
        <v>1</v>
      </c>
      <c r="E1916">
        <f>IF(VLOOKUP(SALIDA[[#This Row],[CODIGO]],STOCKSANLUIS[],6,FALSE)=0,"PRODUCTO SIN STOCK/UBICACIÓN",VLOOKUP(SALIDA[[#This Row],[CODIGO]],STOCKSANLUIS[],6,FALSE))</f>
        <v>1</v>
      </c>
      <c r="F1916">
        <f>SALIDA[[#This Row],[CANTIDAD]]/SALIDA[[#This Row],[UND MEDIDA]]</f>
        <v>1</v>
      </c>
      <c r="G1916" t="str">
        <f>VLOOKUP(SALIDA[[#This Row],[CODIGO]],FAMILIAS[],4,FALSE)</f>
        <v>GMCC</v>
      </c>
      <c r="H1916" s="10" t="str">
        <f>IF(VLOOKUP(SALIDA[[#This Row],[CODIGO]],STOCKSANLUIS[],7,FALSE)=0,"PRODUCTO SIN STOCK/UBICACIÓN",VLOOKUP(SALIDA[[#This Row],[CODIGO]],STOCKSANLUIS[],7,FALSE))</f>
        <v>C</v>
      </c>
      <c r="I1916" s="10"/>
      <c r="J1916" t="str">
        <f>SALIDA[[#This Row],[CODIGO]]&amp;"       "&amp;SALIDA[[#This Row],[FAMILIA]]</f>
        <v>02055       GMCC</v>
      </c>
      <c r="K1916">
        <f>VLOOKUP(SALIDA[[#This Row],[CODIGO]],STOCK_STARSOFT[],5,FALSE)</f>
        <v>113.901656</v>
      </c>
      <c r="L1916">
        <f>SALIDA[[#This Row],[CANTIDAD]]*SALIDA[[#This Row],[PRECIO UND]]</f>
        <v>113.901656</v>
      </c>
    </row>
    <row r="1917" spans="1:12" x14ac:dyDescent="0.25">
      <c r="A1917" s="6" t="s">
        <v>2571</v>
      </c>
      <c r="B1917" s="100" t="str">
        <f>VLOOKUP(SALIDA[[#This Row],[CODIGO]],STOCKSANLUIS[],2,FALSE)</f>
        <v xml:space="preserve">BOMBA DE CONDENSADO SAUERMANN SI 1805-220V  TANQUE BAJO    </v>
      </c>
      <c r="C1917" s="153">
        <v>46007</v>
      </c>
      <c r="D1917">
        <v>1</v>
      </c>
      <c r="E1917">
        <f>IF(VLOOKUP(SALIDA[[#This Row],[CODIGO]],STOCKSANLUIS[],6,FALSE)=0,"PRODUCTO SIN STOCK/UBICACIÓN",VLOOKUP(SALIDA[[#This Row],[CODIGO]],STOCKSANLUIS[],6,FALSE))</f>
        <v>1</v>
      </c>
      <c r="F1917">
        <f>SALIDA[[#This Row],[CANTIDAD]]/SALIDA[[#This Row],[UND MEDIDA]]</f>
        <v>1</v>
      </c>
      <c r="G1917" t="str">
        <f>VLOOKUP(SALIDA[[#This Row],[CODIGO]],FAMILIAS[],4,FALSE)</f>
        <v>SAUERMANN</v>
      </c>
      <c r="H1917" s="10" t="str">
        <f>IF(VLOOKUP(SALIDA[[#This Row],[CODIGO]],STOCKSANLUIS[],7,FALSE)=0,"PRODUCTO SIN STOCK/UBICACIÓN",VLOOKUP(SALIDA[[#This Row],[CODIGO]],STOCKSANLUIS[],7,FALSE))</f>
        <v>C</v>
      </c>
      <c r="I1917" s="10"/>
      <c r="J1917" t="str">
        <f>SALIDA[[#This Row],[CODIGO]]&amp;"       "&amp;SALIDA[[#This Row],[FAMILIA]]</f>
        <v>02109       SAUERMANN</v>
      </c>
      <c r="K1917">
        <f>VLOOKUP(SALIDA[[#This Row],[CODIGO]],STOCK_STARSOFT[],5,FALSE)</f>
        <v>45.054600999999998</v>
      </c>
      <c r="L1917">
        <f>SALIDA[[#This Row],[CANTIDAD]]*SALIDA[[#This Row],[PRECIO UND]]</f>
        <v>45.054600999999998</v>
      </c>
    </row>
    <row r="1918" spans="1:12" x14ac:dyDescent="0.25">
      <c r="A1918" s="6" t="s">
        <v>3347</v>
      </c>
      <c r="B1918" s="100" t="str">
        <f>VLOOKUP(SALIDA[[#This Row],[CODIGO]],STOCKSANLUIS[],2,FALSE)</f>
        <v>GAS REFRIGERANTE R507 -11.3KG ICELOONG</v>
      </c>
      <c r="C1918" s="153">
        <v>46007</v>
      </c>
      <c r="D1918">
        <v>1</v>
      </c>
      <c r="E1918">
        <f>IF(VLOOKUP(SALIDA[[#This Row],[CODIGO]],STOCKSANLUIS[],6,FALSE)=0,"PRODUCTO SIN STOCK/UBICACIÓN",VLOOKUP(SALIDA[[#This Row],[CODIGO]],STOCKSANLUIS[],6,FALSE))</f>
        <v>1</v>
      </c>
      <c r="F1918">
        <f>SALIDA[[#This Row],[CANTIDAD]]/SALIDA[[#This Row],[UND MEDIDA]]</f>
        <v>1</v>
      </c>
      <c r="G1918" t="str">
        <f>VLOOKUP(SALIDA[[#This Row],[CODIGO]],FAMILIAS[],4,FALSE)</f>
        <v>ZHEJIANG YONGHE</v>
      </c>
      <c r="H1918" s="10" t="str">
        <f>IF(VLOOKUP(SALIDA[[#This Row],[CODIGO]],STOCKSANLUIS[],7,FALSE)=0,"PRODUCTO SIN STOCK/UBICACIÓN",VLOOKUP(SALIDA[[#This Row],[CODIGO]],STOCKSANLUIS[],7,FALSE))</f>
        <v>C</v>
      </c>
      <c r="I1918" s="10"/>
      <c r="J1918" t="str">
        <f>SALIDA[[#This Row],[CODIGO]]&amp;"       "&amp;SALIDA[[#This Row],[FAMILIA]]</f>
        <v>02755       ZHEJIANG YONGHE</v>
      </c>
      <c r="K1918">
        <f>VLOOKUP(SALIDA[[#This Row],[CODIGO]],STOCK_STARSOFT[],5,FALSE)</f>
        <v>55.968114</v>
      </c>
      <c r="L1918">
        <f>SALIDA[[#This Row],[CANTIDAD]]*SALIDA[[#This Row],[PRECIO UND]]</f>
        <v>55.968114</v>
      </c>
    </row>
    <row r="1919" spans="1:12" x14ac:dyDescent="0.25">
      <c r="A1919" s="6" t="s">
        <v>2054</v>
      </c>
      <c r="B1919" s="100" t="str">
        <f>VLOOKUP(SALIDA[[#This Row],[CODIGO]],STOCKSANLUIS[],2,FALSE)</f>
        <v xml:space="preserve">SENSOR DE TEMPERATURA - SB-59 - 2.5M -  FULL GAUGE </v>
      </c>
      <c r="C1919" s="153">
        <v>46007</v>
      </c>
      <c r="D1919">
        <v>1</v>
      </c>
      <c r="E1919">
        <f>IF(VLOOKUP(SALIDA[[#This Row],[CODIGO]],STOCKSANLUIS[],6,FALSE)=0,"PRODUCTO SIN STOCK/UBICACIÓN",VLOOKUP(SALIDA[[#This Row],[CODIGO]],STOCKSANLUIS[],6,FALSE))</f>
        <v>1</v>
      </c>
      <c r="F1919">
        <f>SALIDA[[#This Row],[CANTIDAD]]/SALIDA[[#This Row],[UND MEDIDA]]</f>
        <v>1</v>
      </c>
      <c r="G1919" t="str">
        <f>VLOOKUP(SALIDA[[#This Row],[CODIGO]],FAMILIAS[],4,FALSE)</f>
        <v>FULL GAUGE</v>
      </c>
      <c r="H1919" s="10" t="str">
        <f>IF(VLOOKUP(SALIDA[[#This Row],[CODIGO]],STOCKSANLUIS[],7,FALSE)=0,"PRODUCTO SIN STOCK/UBICACIÓN",VLOOKUP(SALIDA[[#This Row],[CODIGO]],STOCKSANLUIS[],7,FALSE))</f>
        <v>C</v>
      </c>
      <c r="I1919" s="10"/>
      <c r="J1919" t="str">
        <f>SALIDA[[#This Row],[CODIGO]]&amp;"       "&amp;SALIDA[[#This Row],[FAMILIA]]</f>
        <v>01806       FULL GAUGE</v>
      </c>
      <c r="K1919">
        <f>VLOOKUP(SALIDA[[#This Row],[CODIGO]],STOCK_STARSOFT[],5,FALSE)</f>
        <v>8.664358</v>
      </c>
      <c r="L1919">
        <f>SALIDA[[#This Row],[CANTIDAD]]*SALIDA[[#This Row],[PRECIO UND]]</f>
        <v>8.664358</v>
      </c>
    </row>
    <row r="1920" spans="1:12" x14ac:dyDescent="0.25">
      <c r="A1920" s="6" t="s">
        <v>2988</v>
      </c>
      <c r="B1920" s="100" t="str">
        <f>VLOOKUP(SALIDA[[#This Row],[CODIGO]],STOCKSANLUIS[],2,FALSE)</f>
        <v>DOBLADOR DE TUBO - 1/4",5/16",3/8" - CT-368-180A - EVERWELL</v>
      </c>
      <c r="C1920" s="153">
        <v>46007</v>
      </c>
      <c r="D1920">
        <v>1</v>
      </c>
      <c r="E1920">
        <f>IF(VLOOKUP(SALIDA[[#This Row],[CODIGO]],STOCKSANLUIS[],6,FALSE)=0,"PRODUCTO SIN STOCK/UBICACIÓN",VLOOKUP(SALIDA[[#This Row],[CODIGO]],STOCKSANLUIS[],6,FALSE))</f>
        <v>1</v>
      </c>
      <c r="F1920">
        <f>SALIDA[[#This Row],[CANTIDAD]]/SALIDA[[#This Row],[UND MEDIDA]]</f>
        <v>1</v>
      </c>
      <c r="G1920" t="str">
        <f>VLOOKUP(SALIDA[[#This Row],[CODIGO]],FAMILIAS[],4,FALSE)</f>
        <v>EVERWELL</v>
      </c>
      <c r="H1920" s="10" t="str">
        <f>IF(VLOOKUP(SALIDA[[#This Row],[CODIGO]],STOCKSANLUIS[],7,FALSE)=0,"PRODUCTO SIN STOCK/UBICACIÓN",VLOOKUP(SALIDA[[#This Row],[CODIGO]],STOCKSANLUIS[],7,FALSE))</f>
        <v>A</v>
      </c>
      <c r="I1920" s="10" t="s">
        <v>19536</v>
      </c>
      <c r="J1920" t="str">
        <f>SALIDA[[#This Row],[CODIGO]]&amp;"       "&amp;SALIDA[[#This Row],[FAMILIA]]</f>
        <v>02423       EVERWELL</v>
      </c>
      <c r="K1920">
        <f>VLOOKUP(SALIDA[[#This Row],[CODIGO]],STOCK_STARSOFT[],5,FALSE)</f>
        <v>4.085852</v>
      </c>
      <c r="L1920">
        <f>SALIDA[[#This Row],[CANTIDAD]]*SALIDA[[#This Row],[PRECIO UND]]</f>
        <v>4.085852</v>
      </c>
    </row>
    <row r="1921" spans="1:12" x14ac:dyDescent="0.25">
      <c r="A1921" s="6" t="s">
        <v>3806</v>
      </c>
      <c r="B1921" s="100" t="str">
        <f>VLOOKUP(SALIDA[[#This Row],[CODIGO]],STOCKSANLUIS[],2,FALSE)</f>
        <v>GAS REFRIGERANTE R410A -11.30KG FLYER</v>
      </c>
      <c r="C1921" s="153">
        <v>46007</v>
      </c>
      <c r="D1921">
        <v>2</v>
      </c>
      <c r="E1921">
        <f>IF(VLOOKUP(SALIDA[[#This Row],[CODIGO]],STOCKSANLUIS[],6,FALSE)=0,"PRODUCTO SIN STOCK/UBICACIÓN",VLOOKUP(SALIDA[[#This Row],[CODIGO]],STOCKSANLUIS[],6,FALSE))</f>
        <v>1</v>
      </c>
      <c r="F1921">
        <f>SALIDA[[#This Row],[CANTIDAD]]/SALIDA[[#This Row],[UND MEDIDA]]</f>
        <v>2</v>
      </c>
      <c r="G1921" t="str">
        <f>VLOOKUP(SALIDA[[#This Row],[CODIGO]],FAMILIAS[],4,FALSE)</f>
        <v>FLYER</v>
      </c>
      <c r="H1921" s="10" t="str">
        <f>IF(VLOOKUP(SALIDA[[#This Row],[CODIGO]],STOCKSANLUIS[],7,FALSE)=0,"PRODUCTO SIN STOCK/UBICACIÓN",VLOOKUP(SALIDA[[#This Row],[CODIGO]],STOCKSANLUIS[],7,FALSE))</f>
        <v>C</v>
      </c>
      <c r="I1921" s="10" t="s">
        <v>19536</v>
      </c>
      <c r="J1921" t="str">
        <f>SALIDA[[#This Row],[CODIGO]]&amp;"       "&amp;SALIDA[[#This Row],[FAMILIA]]</f>
        <v>03243       FLYER</v>
      </c>
      <c r="K1921">
        <f>VLOOKUP(SALIDA[[#This Row],[CODIGO]],STOCK_STARSOFT[],5,FALSE)</f>
        <v>77.373095000000006</v>
      </c>
      <c r="L1921">
        <f>SALIDA[[#This Row],[CANTIDAD]]*SALIDA[[#This Row],[PRECIO UND]]</f>
        <v>154.74619000000001</v>
      </c>
    </row>
    <row r="1922" spans="1:12" x14ac:dyDescent="0.25">
      <c r="A1922" s="6" t="s">
        <v>21864</v>
      </c>
      <c r="B1922" s="100" t="str">
        <f>VLOOKUP(SALIDA[[#This Row],[CODIGO]],STOCKSANLUIS[],2,FALSE)</f>
        <v>GAS REFRIGERANTE R22 - 13.6 KG FLYER</v>
      </c>
      <c r="C1922" s="153">
        <v>46007</v>
      </c>
      <c r="D1922">
        <v>4</v>
      </c>
      <c r="E1922">
        <f>IF(VLOOKUP(SALIDA[[#This Row],[CODIGO]],STOCKSANLUIS[],6,FALSE)=0,"PRODUCTO SIN STOCK/UBICACIÓN",VLOOKUP(SALIDA[[#This Row],[CODIGO]],STOCKSANLUIS[],6,FALSE))</f>
        <v>1</v>
      </c>
      <c r="F1922">
        <f>SALIDA[[#This Row],[CANTIDAD]]/SALIDA[[#This Row],[UND MEDIDA]]</f>
        <v>4</v>
      </c>
      <c r="G1922" t="str">
        <f>VLOOKUP(SALIDA[[#This Row],[CODIGO]],FAMILIAS[],4,FALSE)</f>
        <v>FLYER</v>
      </c>
      <c r="H1922" s="10" t="str">
        <f>IF(VLOOKUP(SALIDA[[#This Row],[CODIGO]],STOCKSANLUIS[],7,FALSE)=0,"PRODUCTO SIN STOCK/UBICACIÓN",VLOOKUP(SALIDA[[#This Row],[CODIGO]],STOCKSANLUIS[],7,FALSE))</f>
        <v>C</v>
      </c>
      <c r="I1922" s="10"/>
      <c r="J1922" t="str">
        <f>SALIDA[[#This Row],[CODIGO]]&amp;"       "&amp;SALIDA[[#This Row],[FAMILIA]]</f>
        <v>03508       FLYER</v>
      </c>
      <c r="K1922">
        <f>VLOOKUP(SALIDA[[#This Row],[CODIGO]],STOCK_STARSOFT[],5,FALSE)</f>
        <v>55.938656000000002</v>
      </c>
      <c r="L1922">
        <f>SALIDA[[#This Row],[CANTIDAD]]*SALIDA[[#This Row],[PRECIO UND]]</f>
        <v>223.75462400000001</v>
      </c>
    </row>
    <row r="1923" spans="1:12" x14ac:dyDescent="0.25">
      <c r="A1923" s="6" t="s">
        <v>3631</v>
      </c>
      <c r="B1923" s="100" t="str">
        <f>VLOOKUP(SALIDA[[#This Row],[CODIGO]],STOCKSANLUIS[],2,FALSE)</f>
        <v>MOTOVENTILADOR MAER FAN YSWF102L40P4-570N-500S (220V/380V/440V, 60HZ, 4 POLES, 3PH, CL.F,/Y, SUCTION)</v>
      </c>
      <c r="C1923" s="153">
        <v>46007</v>
      </c>
      <c r="D1923">
        <v>2</v>
      </c>
      <c r="E1923">
        <f>IF(VLOOKUP(SALIDA[[#This Row],[CODIGO]],STOCKSANLUIS[],6,FALSE)=0,"PRODUCTO SIN STOCK/UBICACIÓN",VLOOKUP(SALIDA[[#This Row],[CODIGO]],STOCKSANLUIS[],6,FALSE))</f>
        <v>1</v>
      </c>
      <c r="F1923">
        <f>SALIDA[[#This Row],[CANTIDAD]]/SALIDA[[#This Row],[UND MEDIDA]]</f>
        <v>2</v>
      </c>
      <c r="G1923" t="str">
        <f>VLOOKUP(SALIDA[[#This Row],[CODIGO]],FAMILIAS[],4,FALSE)</f>
        <v>MAER FAN</v>
      </c>
      <c r="H1923" s="10" t="str">
        <f>IF(VLOOKUP(SALIDA[[#This Row],[CODIGO]],STOCKSANLUIS[],7,FALSE)=0,"PRODUCTO SIN STOCK/UBICACIÓN",VLOOKUP(SALIDA[[#This Row],[CODIGO]],STOCKSANLUIS[],7,FALSE))</f>
        <v>C</v>
      </c>
      <c r="I1923" s="10"/>
      <c r="J1923" t="str">
        <f>SALIDA[[#This Row],[CODIGO]]&amp;"       "&amp;SALIDA[[#This Row],[FAMILIA]]</f>
        <v>03033       MAER FAN</v>
      </c>
      <c r="K1923">
        <f>VLOOKUP(SALIDA[[#This Row],[CODIGO]],STOCK_STARSOFT[],5,FALSE)</f>
        <v>46.914290000000001</v>
      </c>
      <c r="L1923">
        <f>SALIDA[[#This Row],[CANTIDAD]]*SALIDA[[#This Row],[PRECIO UND]]</f>
        <v>93.828580000000002</v>
      </c>
    </row>
    <row r="1924" spans="1:12" x14ac:dyDescent="0.25">
      <c r="A1924" s="6" t="s">
        <v>2466</v>
      </c>
      <c r="B1924" s="100" t="str">
        <f>VLOOKUP(SALIDA[[#This Row],[CODIGO]],STOCKSANLUIS[],2,FALSE)</f>
        <v>LIMPIADOR PARA EVAPORADOR - EVAP POWR-C - 1GALON - NU CALGON</v>
      </c>
      <c r="C1924" s="153">
        <v>46007</v>
      </c>
      <c r="D1924">
        <v>8</v>
      </c>
      <c r="E1924">
        <f>IF(VLOOKUP(SALIDA[[#This Row],[CODIGO]],STOCKSANLUIS[],6,FALSE)=0,"PRODUCTO SIN STOCK/UBICACIÓN",VLOOKUP(SALIDA[[#This Row],[CODIGO]],STOCKSANLUIS[],6,FALSE))</f>
        <v>1</v>
      </c>
      <c r="F1924">
        <f>SALIDA[[#This Row],[CANTIDAD]]/SALIDA[[#This Row],[UND MEDIDA]]</f>
        <v>8</v>
      </c>
      <c r="G1924" t="str">
        <f>VLOOKUP(SALIDA[[#This Row],[CODIGO]],FAMILIAS[],4,FALSE)</f>
        <v>NU CALGON</v>
      </c>
      <c r="H1924" s="10" t="str">
        <f>IF(VLOOKUP(SALIDA[[#This Row],[CODIGO]],STOCKSANLUIS[],7,FALSE)=0,"PRODUCTO SIN STOCK/UBICACIÓN",VLOOKUP(SALIDA[[#This Row],[CODIGO]],STOCKSANLUIS[],7,FALSE))</f>
        <v>C</v>
      </c>
      <c r="I1924" s="10"/>
      <c r="J1924" t="str">
        <f>SALIDA[[#This Row],[CODIGO]]&amp;"       "&amp;SALIDA[[#This Row],[FAMILIA]]</f>
        <v>02030       NU CALGON</v>
      </c>
      <c r="K1924">
        <f>VLOOKUP(SALIDA[[#This Row],[CODIGO]],STOCK_STARSOFT[],5,FALSE)</f>
        <v>10.536965</v>
      </c>
      <c r="L1924">
        <f>SALIDA[[#This Row],[CANTIDAD]]*SALIDA[[#This Row],[PRECIO UND]]</f>
        <v>84.295720000000003</v>
      </c>
    </row>
    <row r="1925" spans="1:12" x14ac:dyDescent="0.25">
      <c r="A1925" s="6" t="s">
        <v>77</v>
      </c>
      <c r="B1925" s="100" t="str">
        <f>VLOOKUP(SALIDA[[#This Row],[CODIGO]],STOCKSANLUIS[],2,FALSE)</f>
        <v>CONTROLADOR DE TEMPERATURA DIGITAL TC-900EW LOG - VER.04 - 115/220 VAC - FULL GAUGE - WHITE</v>
      </c>
      <c r="C1925" s="153">
        <v>46007</v>
      </c>
      <c r="D1925">
        <v>1</v>
      </c>
      <c r="E1925">
        <f>IF(VLOOKUP(SALIDA[[#This Row],[CODIGO]],STOCKSANLUIS[],6,FALSE)=0,"PRODUCTO SIN STOCK/UBICACIÓN",VLOOKUP(SALIDA[[#This Row],[CODIGO]],STOCKSANLUIS[],6,FALSE))</f>
        <v>1</v>
      </c>
      <c r="F1925">
        <f>SALIDA[[#This Row],[CANTIDAD]]/SALIDA[[#This Row],[UND MEDIDA]]</f>
        <v>1</v>
      </c>
      <c r="G1925" t="str">
        <f>VLOOKUP(SALIDA[[#This Row],[CODIGO]],FAMILIAS[],4,FALSE)</f>
        <v>FULL GAUGE</v>
      </c>
      <c r="H1925" s="10" t="str">
        <f>IF(VLOOKUP(SALIDA[[#This Row],[CODIGO]],STOCKSANLUIS[],7,FALSE)=0,"PRODUCTO SIN STOCK/UBICACIÓN",VLOOKUP(SALIDA[[#This Row],[CODIGO]],STOCKSANLUIS[],7,FALSE))</f>
        <v>C</v>
      </c>
      <c r="I1925" s="10"/>
      <c r="J1925" t="str">
        <f>SALIDA[[#This Row],[CODIGO]]&amp;"       "&amp;SALIDA[[#This Row],[FAMILIA]]</f>
        <v>00041       FULL GAUGE</v>
      </c>
      <c r="K1925">
        <f>VLOOKUP(SALIDA[[#This Row],[CODIGO]],STOCK_STARSOFT[],5,FALSE)</f>
        <v>34.414344</v>
      </c>
      <c r="L1925">
        <f>SALIDA[[#This Row],[CANTIDAD]]*SALIDA[[#This Row],[PRECIO UND]]</f>
        <v>34.414344</v>
      </c>
    </row>
    <row r="1926" spans="1:12" x14ac:dyDescent="0.25">
      <c r="A1926" s="6" t="s">
        <v>1882</v>
      </c>
      <c r="B1926" s="100" t="str">
        <f>VLOOKUP(SALIDA[[#This Row],[CODIGO]],STOCKSANLUIS[],2,FALSE)</f>
        <v>MOTOVENTILADOR AXIAL EBM S4D500-AM01-03 - 500MM - 220V/380V/440V TRIFÁSICO - 4 POLOS, CON REJILLA - FLUJO V</v>
      </c>
      <c r="C1926" s="153">
        <v>46007</v>
      </c>
      <c r="D1926">
        <v>1</v>
      </c>
      <c r="E1926">
        <f>IF(VLOOKUP(SALIDA[[#This Row],[CODIGO]],STOCKSANLUIS[],6,FALSE)=0,"PRODUCTO SIN STOCK/UBICACIÓN",VLOOKUP(SALIDA[[#This Row],[CODIGO]],STOCKSANLUIS[],6,FALSE))</f>
        <v>1</v>
      </c>
      <c r="F1926">
        <f>SALIDA[[#This Row],[CANTIDAD]]/SALIDA[[#This Row],[UND MEDIDA]]</f>
        <v>1</v>
      </c>
      <c r="G1926" t="str">
        <f>VLOOKUP(SALIDA[[#This Row],[CODIGO]],FAMILIAS[],4,FALSE)</f>
        <v>EBM</v>
      </c>
      <c r="H1926" s="10" t="str">
        <f>IF(VLOOKUP(SALIDA[[#This Row],[CODIGO]],STOCKSANLUIS[],7,FALSE)=0,"PRODUCTO SIN STOCK/UBICACIÓN",VLOOKUP(SALIDA[[#This Row],[CODIGO]],STOCKSANLUIS[],7,FALSE))</f>
        <v>C</v>
      </c>
      <c r="I1926" s="10"/>
      <c r="J1926" t="str">
        <f>SALIDA[[#This Row],[CODIGO]]&amp;"       "&amp;SALIDA[[#This Row],[FAMILIA]]</f>
        <v>01705       EBM</v>
      </c>
      <c r="K1926">
        <f>VLOOKUP(SALIDA[[#This Row],[CODIGO]],STOCK_STARSOFT[],5,FALSE)</f>
        <v>186.88978399999999</v>
      </c>
      <c r="L1926">
        <f>SALIDA[[#This Row],[CANTIDAD]]*SALIDA[[#This Row],[PRECIO UND]]</f>
        <v>186.88978399999999</v>
      </c>
    </row>
    <row r="1927" spans="1:12" x14ac:dyDescent="0.25">
      <c r="A1927" s="6" t="s">
        <v>867</v>
      </c>
      <c r="B1927" s="100" t="str">
        <f>VLOOKUP(SALIDA[[#This Row],[CODIGO]],STOCKSANLUIS[],2,FALSE)</f>
        <v>ACEITE POLIOLESTER POE 68 - 1 GALON - BVA</v>
      </c>
      <c r="C1927" s="153">
        <v>46008</v>
      </c>
      <c r="D1927">
        <v>4</v>
      </c>
      <c r="E1927">
        <f>IF(VLOOKUP(SALIDA[[#This Row],[CODIGO]],STOCKSANLUIS[],6,FALSE)=0,"PRODUCTO SIN STOCK/UBICACIÓN",VLOOKUP(SALIDA[[#This Row],[CODIGO]],STOCKSANLUIS[],6,FALSE))</f>
        <v>1</v>
      </c>
      <c r="F1927">
        <f>SALIDA[[#This Row],[CANTIDAD]]/SALIDA[[#This Row],[UND MEDIDA]]</f>
        <v>4</v>
      </c>
      <c r="G1927" t="str">
        <f>VLOOKUP(SALIDA[[#This Row],[CODIGO]],FAMILIAS[],4,FALSE)</f>
        <v>BVA</v>
      </c>
      <c r="H1927" s="10" t="str">
        <f>IF(VLOOKUP(SALIDA[[#This Row],[CODIGO]],STOCKSANLUIS[],7,FALSE)=0,"PRODUCTO SIN STOCK/UBICACIÓN",VLOOKUP(SALIDA[[#This Row],[CODIGO]],STOCKSANLUIS[],7,FALSE))</f>
        <v>C</v>
      </c>
      <c r="I1927" s="10"/>
      <c r="J1927" t="str">
        <f>SALIDA[[#This Row],[CODIGO]]&amp;"       "&amp;SALIDA[[#This Row],[FAMILIA]]</f>
        <v>00945       BVA</v>
      </c>
      <c r="K1927">
        <f>VLOOKUP(SALIDA[[#This Row],[CODIGO]],STOCK_STARSOFT[],5,FALSE)</f>
        <v>50.009718999999997</v>
      </c>
      <c r="L1927">
        <f>SALIDA[[#This Row],[CANTIDAD]]*SALIDA[[#This Row],[PRECIO UND]]</f>
        <v>200.03887599999999</v>
      </c>
    </row>
    <row r="1928" spans="1:12" x14ac:dyDescent="0.25">
      <c r="A1928" s="6" t="s">
        <v>171</v>
      </c>
      <c r="B1928" s="100" t="str">
        <f>VLOOKUP(SALIDA[[#This Row],[CODIGO]],STOCKSANLUIS[],2,FALSE)</f>
        <v>ORIFICIO N-3 PARA TEX2 - TES2 - TEN2 - 068-2006</v>
      </c>
      <c r="C1928" s="153">
        <v>46008</v>
      </c>
      <c r="D1928">
        <v>1</v>
      </c>
      <c r="E1928">
        <f>IF(VLOOKUP(SALIDA[[#This Row],[CODIGO]],STOCKSANLUIS[],6,FALSE)=0,"PRODUCTO SIN STOCK/UBICACIÓN",VLOOKUP(SALIDA[[#This Row],[CODIGO]],STOCKSANLUIS[],6,FALSE))</f>
        <v>1</v>
      </c>
      <c r="F1928">
        <f>SALIDA[[#This Row],[CANTIDAD]]/SALIDA[[#This Row],[UND MEDIDA]]</f>
        <v>1</v>
      </c>
      <c r="G1928" t="str">
        <f>VLOOKUP(SALIDA[[#This Row],[CODIGO]],FAMILIAS[],4,FALSE)</f>
        <v>DANFOSS</v>
      </c>
      <c r="H1928" s="10" t="str">
        <f>IF(VLOOKUP(SALIDA[[#This Row],[CODIGO]],STOCKSANLUIS[],7,FALSE)=0,"PRODUCTO SIN STOCK/UBICACIÓN",VLOOKUP(SALIDA[[#This Row],[CODIGO]],STOCKSANLUIS[],7,FALSE))</f>
        <v>A</v>
      </c>
      <c r="I1928" s="10"/>
      <c r="J1928" t="str">
        <f>SALIDA[[#This Row],[CODIGO]]&amp;"       "&amp;SALIDA[[#This Row],[FAMILIA]]</f>
        <v>00121       DANFOSS</v>
      </c>
      <c r="K1928">
        <f>VLOOKUP(SALIDA[[#This Row],[CODIGO]],STOCK_STARSOFT[],5,FALSE)</f>
        <v>4.9027329999999996</v>
      </c>
      <c r="L1928">
        <f>SALIDA[[#This Row],[CANTIDAD]]*SALIDA[[#This Row],[PRECIO UND]]</f>
        <v>4.9027329999999996</v>
      </c>
    </row>
    <row r="1929" spans="1:12" x14ac:dyDescent="0.25">
      <c r="A1929" s="6" t="s">
        <v>3896</v>
      </c>
      <c r="B1929" s="100" t="str">
        <f>VLOOKUP(SALIDA[[#This Row],[CODIGO]],STOCKSANLUIS[],2,FALSE)</f>
        <v>MOTOVENTILADOR AXIAL EBM S4D450-AP01-01 - 450MM - 220V/380V/440V TRIFÁSICO</v>
      </c>
      <c r="C1929" s="153">
        <v>46008</v>
      </c>
      <c r="D1929">
        <v>1</v>
      </c>
      <c r="E1929">
        <f>IF(VLOOKUP(SALIDA[[#This Row],[CODIGO]],STOCKSANLUIS[],6,FALSE)=0,"PRODUCTO SIN STOCK/UBICACIÓN",VLOOKUP(SALIDA[[#This Row],[CODIGO]],STOCKSANLUIS[],6,FALSE))</f>
        <v>1</v>
      </c>
      <c r="F1929">
        <f>SALIDA[[#This Row],[CANTIDAD]]/SALIDA[[#This Row],[UND MEDIDA]]</f>
        <v>1</v>
      </c>
      <c r="G1929" t="str">
        <f>VLOOKUP(SALIDA[[#This Row],[CODIGO]],FAMILIAS[],4,FALSE)</f>
        <v>EBM</v>
      </c>
      <c r="H1929" s="10" t="str">
        <f>IF(VLOOKUP(SALIDA[[#This Row],[CODIGO]],STOCKSANLUIS[],7,FALSE)=0,"PRODUCTO SIN STOCK/UBICACIÓN",VLOOKUP(SALIDA[[#This Row],[CODIGO]],STOCKSANLUIS[],7,FALSE))</f>
        <v>A/C</v>
      </c>
      <c r="I1929" s="10"/>
      <c r="J1929" t="str">
        <f>SALIDA[[#This Row],[CODIGO]]&amp;"       "&amp;SALIDA[[#This Row],[FAMILIA]]</f>
        <v>03361       EBM</v>
      </c>
      <c r="K1929">
        <f>VLOOKUP(SALIDA[[#This Row],[CODIGO]],STOCK_STARSOFT[],5,FALSE)</f>
        <v>176.301029</v>
      </c>
      <c r="L1929">
        <f>SALIDA[[#This Row],[CANTIDAD]]*SALIDA[[#This Row],[PRECIO UND]]</f>
        <v>176.301029</v>
      </c>
    </row>
    <row r="1930" spans="1:12" x14ac:dyDescent="0.25">
      <c r="A1930" s="6" t="s">
        <v>3802</v>
      </c>
      <c r="B1930" s="100" t="str">
        <f>VLOOKUP(SALIDA[[#This Row],[CODIGO]],STOCKSANLUIS[],2,FALSE)</f>
        <v>GAS REFRIGERANTE R134A - 13.6KG FLYER</v>
      </c>
      <c r="C1930" s="153">
        <v>46008</v>
      </c>
      <c r="D1930">
        <v>6</v>
      </c>
      <c r="E1930">
        <f>IF(VLOOKUP(SALIDA[[#This Row],[CODIGO]],STOCKSANLUIS[],6,FALSE)=0,"PRODUCTO SIN STOCK/UBICACIÓN",VLOOKUP(SALIDA[[#This Row],[CODIGO]],STOCKSANLUIS[],6,FALSE))</f>
        <v>1</v>
      </c>
      <c r="F1930">
        <f>SALIDA[[#This Row],[CANTIDAD]]/SALIDA[[#This Row],[UND MEDIDA]]</f>
        <v>6</v>
      </c>
      <c r="G1930" t="str">
        <f>VLOOKUP(SALIDA[[#This Row],[CODIGO]],FAMILIAS[],4,FALSE)</f>
        <v>FLYER</v>
      </c>
      <c r="H1930" s="10" t="str">
        <f>IF(VLOOKUP(SALIDA[[#This Row],[CODIGO]],STOCKSANLUIS[],7,FALSE)=0,"PRODUCTO SIN STOCK/UBICACIÓN",VLOOKUP(SALIDA[[#This Row],[CODIGO]],STOCKSANLUIS[],7,FALSE))</f>
        <v>B</v>
      </c>
      <c r="I1930" s="10"/>
      <c r="J1930" t="str">
        <f>SALIDA[[#This Row],[CODIGO]]&amp;"       "&amp;SALIDA[[#This Row],[FAMILIA]]</f>
        <v>03241       FLYER</v>
      </c>
      <c r="K1930">
        <f>VLOOKUP(SALIDA[[#This Row],[CODIGO]],STOCK_STARSOFT[],5,FALSE)</f>
        <v>91.697573000000006</v>
      </c>
      <c r="L1930">
        <f>SALIDA[[#This Row],[CANTIDAD]]*SALIDA[[#This Row],[PRECIO UND]]</f>
        <v>550.18543799999998</v>
      </c>
    </row>
    <row r="1931" spans="1:12" x14ac:dyDescent="0.25">
      <c r="A1931" s="6" t="s">
        <v>1199</v>
      </c>
      <c r="B1931" s="100" t="str">
        <f>VLOOKUP(SALIDA[[#This Row],[CODIGO]],STOCKSANLUIS[],2,FALSE)</f>
        <v>CONTROLADOR DE TEMPERATURA DIGITAL MT-512G - VER.02 - 115/220 VAC - FULL GAUGE</v>
      </c>
      <c r="C1931" s="153">
        <v>46008</v>
      </c>
      <c r="D1931">
        <v>1</v>
      </c>
      <c r="E1931">
        <f>IF(VLOOKUP(SALIDA[[#This Row],[CODIGO]],STOCKSANLUIS[],6,FALSE)=0,"PRODUCTO SIN STOCK/UBICACIÓN",VLOOKUP(SALIDA[[#This Row],[CODIGO]],STOCKSANLUIS[],6,FALSE))</f>
        <v>1</v>
      </c>
      <c r="F1931">
        <f>SALIDA[[#This Row],[CANTIDAD]]/SALIDA[[#This Row],[UND MEDIDA]]</f>
        <v>1</v>
      </c>
      <c r="G1931" t="str">
        <f>VLOOKUP(SALIDA[[#This Row],[CODIGO]],FAMILIAS[],4,FALSE)</f>
        <v>FULL GAUGE</v>
      </c>
      <c r="H1931" s="10" t="str">
        <f>IF(VLOOKUP(SALIDA[[#This Row],[CODIGO]],STOCKSANLUIS[],7,FALSE)=0,"PRODUCTO SIN STOCK/UBICACIÓN",VLOOKUP(SALIDA[[#This Row],[CODIGO]],STOCKSANLUIS[],7,FALSE))</f>
        <v>A</v>
      </c>
      <c r="I1931" s="10"/>
      <c r="J1931" t="str">
        <f>SALIDA[[#This Row],[CODIGO]]&amp;"       "&amp;SALIDA[[#This Row],[FAMILIA]]</f>
        <v>01276       FULL GAUGE</v>
      </c>
      <c r="K1931">
        <f>VLOOKUP(SALIDA[[#This Row],[CODIGO]],STOCK_STARSOFT[],5,FALSE)</f>
        <v>20.559538</v>
      </c>
      <c r="L1931">
        <f>SALIDA[[#This Row],[CANTIDAD]]*SALIDA[[#This Row],[PRECIO UND]]</f>
        <v>20.559538</v>
      </c>
    </row>
    <row r="1932" spans="1:12" x14ac:dyDescent="0.25">
      <c r="A1932" s="6" t="s">
        <v>3802</v>
      </c>
      <c r="B1932" s="100" t="str">
        <f>VLOOKUP(SALIDA[[#This Row],[CODIGO]],STOCKSANLUIS[],2,FALSE)</f>
        <v>GAS REFRIGERANTE R134A - 13.6KG FLYER</v>
      </c>
      <c r="C1932" s="153">
        <v>46008</v>
      </c>
      <c r="D1932">
        <v>1</v>
      </c>
      <c r="E1932">
        <f>IF(VLOOKUP(SALIDA[[#This Row],[CODIGO]],STOCKSANLUIS[],6,FALSE)=0,"PRODUCTO SIN STOCK/UBICACIÓN",VLOOKUP(SALIDA[[#This Row],[CODIGO]],STOCKSANLUIS[],6,FALSE))</f>
        <v>1</v>
      </c>
      <c r="F1932">
        <f>SALIDA[[#This Row],[CANTIDAD]]/SALIDA[[#This Row],[UND MEDIDA]]</f>
        <v>1</v>
      </c>
      <c r="G1932" t="str">
        <f>VLOOKUP(SALIDA[[#This Row],[CODIGO]],FAMILIAS[],4,FALSE)</f>
        <v>FLYER</v>
      </c>
      <c r="H1932" s="10" t="str">
        <f>IF(VLOOKUP(SALIDA[[#This Row],[CODIGO]],STOCKSANLUIS[],7,FALSE)=0,"PRODUCTO SIN STOCK/UBICACIÓN",VLOOKUP(SALIDA[[#This Row],[CODIGO]],STOCKSANLUIS[],7,FALSE))</f>
        <v>B</v>
      </c>
      <c r="I1932" s="10"/>
      <c r="J1932" t="str">
        <f>SALIDA[[#This Row],[CODIGO]]&amp;"       "&amp;SALIDA[[#This Row],[FAMILIA]]</f>
        <v>03241       FLYER</v>
      </c>
      <c r="K1932">
        <f>VLOOKUP(SALIDA[[#This Row],[CODIGO]],STOCK_STARSOFT[],5,FALSE)</f>
        <v>91.697573000000006</v>
      </c>
      <c r="L1932">
        <f>SALIDA[[#This Row],[CANTIDAD]]*SALIDA[[#This Row],[PRECIO UND]]</f>
        <v>91.697573000000006</v>
      </c>
    </row>
    <row r="1933" spans="1:12" x14ac:dyDescent="0.25">
      <c r="A1933" s="6" t="s">
        <v>3802</v>
      </c>
      <c r="B1933" s="100" t="str">
        <f>VLOOKUP(SALIDA[[#This Row],[CODIGO]],STOCKSANLUIS[],2,FALSE)</f>
        <v>GAS REFRIGERANTE R134A - 13.6KG FLYER</v>
      </c>
      <c r="C1933" s="153">
        <v>46008</v>
      </c>
      <c r="D1933">
        <v>7</v>
      </c>
      <c r="E1933">
        <f>IF(VLOOKUP(SALIDA[[#This Row],[CODIGO]],STOCKSANLUIS[],6,FALSE)=0,"PRODUCTO SIN STOCK/UBICACIÓN",VLOOKUP(SALIDA[[#This Row],[CODIGO]],STOCKSANLUIS[],6,FALSE))</f>
        <v>1</v>
      </c>
      <c r="F1933">
        <f>SALIDA[[#This Row],[CANTIDAD]]/SALIDA[[#This Row],[UND MEDIDA]]</f>
        <v>7</v>
      </c>
      <c r="G1933" t="str">
        <f>VLOOKUP(SALIDA[[#This Row],[CODIGO]],FAMILIAS[],4,FALSE)</f>
        <v>FLYER</v>
      </c>
      <c r="H1933" s="10" t="str">
        <f>IF(VLOOKUP(SALIDA[[#This Row],[CODIGO]],STOCKSANLUIS[],7,FALSE)=0,"PRODUCTO SIN STOCK/UBICACIÓN",VLOOKUP(SALIDA[[#This Row],[CODIGO]],STOCKSANLUIS[],7,FALSE))</f>
        <v>B</v>
      </c>
      <c r="I1933" s="10"/>
      <c r="J1933" t="str">
        <f>SALIDA[[#This Row],[CODIGO]]&amp;"       "&amp;SALIDA[[#This Row],[FAMILIA]]</f>
        <v>03241       FLYER</v>
      </c>
      <c r="K1933">
        <f>VLOOKUP(SALIDA[[#This Row],[CODIGO]],STOCK_STARSOFT[],5,FALSE)</f>
        <v>91.697573000000006</v>
      </c>
      <c r="L1933">
        <f>SALIDA[[#This Row],[CANTIDAD]]*SALIDA[[#This Row],[PRECIO UND]]</f>
        <v>641.88301100000001</v>
      </c>
    </row>
    <row r="1934" spans="1:12" x14ac:dyDescent="0.25">
      <c r="A1934" s="6" t="s">
        <v>1251</v>
      </c>
      <c r="B1934" s="100" t="str">
        <f>VLOOKUP(SALIDA[[#This Row],[CODIGO]],STOCKSANLUIS[],2,FALSE)</f>
        <v>LAMAS DE PVC ALECO 8X0.08X300  (20 CM X 2MMX 91.44M) STANDARD SMOOTH -170008</v>
      </c>
      <c r="C1934" s="153">
        <v>46008</v>
      </c>
      <c r="D1934">
        <v>242.88</v>
      </c>
      <c r="E1934">
        <f>IF(VLOOKUP(SALIDA[[#This Row],[CODIGO]],STOCKSANLUIS[],6,FALSE)=0,"PRODUCTO SIN STOCK/UBICACIÓN",VLOOKUP(SALIDA[[#This Row],[CODIGO]],STOCKSANLUIS[],6,FALSE))</f>
        <v>91.44</v>
      </c>
      <c r="F1934">
        <f>SALIDA[[#This Row],[CANTIDAD]]/SALIDA[[#This Row],[UND MEDIDA]]</f>
        <v>2.6561679790026247</v>
      </c>
      <c r="G1934" t="str">
        <f>VLOOKUP(SALIDA[[#This Row],[CODIGO]],FAMILIAS[],4,FALSE)</f>
        <v>ES ROBBINS</v>
      </c>
      <c r="H1934" s="10" t="str">
        <f>IF(VLOOKUP(SALIDA[[#This Row],[CODIGO]],STOCKSANLUIS[],7,FALSE)=0,"PRODUCTO SIN STOCK/UBICACIÓN",VLOOKUP(SALIDA[[#This Row],[CODIGO]],STOCKSANLUIS[],7,FALSE))</f>
        <v>B/C</v>
      </c>
      <c r="I1934" s="10"/>
      <c r="J1934" t="str">
        <f>SALIDA[[#This Row],[CODIGO]]&amp;"       "&amp;SALIDA[[#This Row],[FAMILIA]]</f>
        <v>01331       ES ROBBINS</v>
      </c>
      <c r="K1934">
        <f>VLOOKUP(SALIDA[[#This Row],[CODIGO]],STOCK_STARSOFT[],5,FALSE)</f>
        <v>1.922936</v>
      </c>
      <c r="L1934">
        <f>SALIDA[[#This Row],[CANTIDAD]]*SALIDA[[#This Row],[PRECIO UND]]</f>
        <v>467.04269568000001</v>
      </c>
    </row>
    <row r="1935" spans="1:12" x14ac:dyDescent="0.25">
      <c r="A1935" s="6" t="s">
        <v>33</v>
      </c>
      <c r="B1935" s="100" t="str">
        <f>VLOOKUP(SALIDA[[#This Row],[CODIGO]],STOCKSANLUIS[],2,FALSE)</f>
        <v>CONTROLADOR DE TEMPERATURA DIGITAL MT-512E 2HP - VER.13 - 115/220 VAC - FULL GAUGE</v>
      </c>
      <c r="C1935" s="153">
        <v>46008</v>
      </c>
      <c r="D1935">
        <v>2</v>
      </c>
      <c r="E1935">
        <f>IF(VLOOKUP(SALIDA[[#This Row],[CODIGO]],STOCKSANLUIS[],6,FALSE)=0,"PRODUCTO SIN STOCK/UBICACIÓN",VLOOKUP(SALIDA[[#This Row],[CODIGO]],STOCKSANLUIS[],6,FALSE))</f>
        <v>1</v>
      </c>
      <c r="F1935">
        <f>SALIDA[[#This Row],[CANTIDAD]]/SALIDA[[#This Row],[UND MEDIDA]]</f>
        <v>2</v>
      </c>
      <c r="G1935" t="str">
        <f>VLOOKUP(SALIDA[[#This Row],[CODIGO]],FAMILIAS[],4,FALSE)</f>
        <v>FULL GAUGE</v>
      </c>
      <c r="H1935" s="10" t="str">
        <f>IF(VLOOKUP(SALIDA[[#This Row],[CODIGO]],STOCKSANLUIS[],7,FALSE)=0,"PRODUCTO SIN STOCK/UBICACIÓN",VLOOKUP(SALIDA[[#This Row],[CODIGO]],STOCKSANLUIS[],7,FALSE))</f>
        <v>C</v>
      </c>
      <c r="I1935" s="10" t="s">
        <v>22028</v>
      </c>
      <c r="J1935" t="str">
        <f>SALIDA[[#This Row],[CODIGO]]&amp;"       "&amp;SALIDA[[#This Row],[FAMILIA]]</f>
        <v>00016       FULL GAUGE</v>
      </c>
      <c r="K1935">
        <f>VLOOKUP(SALIDA[[#This Row],[CODIGO]],STOCK_STARSOFT[],5,FALSE)</f>
        <v>13.318346</v>
      </c>
      <c r="L1935">
        <f>SALIDA[[#This Row],[CANTIDAD]]*SALIDA[[#This Row],[PRECIO UND]]</f>
        <v>26.636692</v>
      </c>
    </row>
    <row r="1936" spans="1:12" x14ac:dyDescent="0.25">
      <c r="A1936" s="6" t="s">
        <v>2020</v>
      </c>
      <c r="B1936" s="100" t="str">
        <f>VLOOKUP(SALIDA[[#This Row],[CODIGO]],STOCKSANLUIS[],2,FALSE)</f>
        <v>CONTROLADOR DE TEMPERATURA Y HUMEDAD DIGITAL MT-530EW SUPER (10-85%HR) - VER.06 - 115/220 VAC - FULL GAUGE - WHITE</v>
      </c>
      <c r="C1936" s="153">
        <v>46008</v>
      </c>
      <c r="D1936">
        <v>1</v>
      </c>
      <c r="E1936">
        <f>IF(VLOOKUP(SALIDA[[#This Row],[CODIGO]],STOCKSANLUIS[],6,FALSE)=0,"PRODUCTO SIN STOCK/UBICACIÓN",VLOOKUP(SALIDA[[#This Row],[CODIGO]],STOCKSANLUIS[],6,FALSE))</f>
        <v>1</v>
      </c>
      <c r="F1936">
        <f>SALIDA[[#This Row],[CANTIDAD]]/SALIDA[[#This Row],[UND MEDIDA]]</f>
        <v>1</v>
      </c>
      <c r="G1936" t="str">
        <f>VLOOKUP(SALIDA[[#This Row],[CODIGO]],FAMILIAS[],4,FALSE)</f>
        <v>FULL GAUGE</v>
      </c>
      <c r="H1936" s="10" t="str">
        <f>IF(VLOOKUP(SALIDA[[#This Row],[CODIGO]],STOCKSANLUIS[],7,FALSE)=0,"PRODUCTO SIN STOCK/UBICACIÓN",VLOOKUP(SALIDA[[#This Row],[CODIGO]],STOCKSANLUIS[],7,FALSE))</f>
        <v>A</v>
      </c>
      <c r="I1936" s="10"/>
      <c r="J1936" t="str">
        <f>SALIDA[[#This Row],[CODIGO]]&amp;"       "&amp;SALIDA[[#This Row],[FAMILIA]]</f>
        <v>01784       FULL GAUGE</v>
      </c>
      <c r="K1936">
        <f>VLOOKUP(SALIDA[[#This Row],[CODIGO]],STOCK_STARSOFT[],5,FALSE)</f>
        <v>45.731242000000002</v>
      </c>
      <c r="L1936">
        <f>SALIDA[[#This Row],[CANTIDAD]]*SALIDA[[#This Row],[PRECIO UND]]</f>
        <v>45.731242000000002</v>
      </c>
    </row>
    <row r="1937" spans="1:12" x14ac:dyDescent="0.25">
      <c r="A1937" s="6" t="s">
        <v>21864</v>
      </c>
      <c r="B1937" s="100" t="str">
        <f>VLOOKUP(SALIDA[[#This Row],[CODIGO]],STOCKSANLUIS[],2,FALSE)</f>
        <v>GAS REFRIGERANTE R22 - 13.6 KG FLYER</v>
      </c>
      <c r="C1937" s="153">
        <v>46008</v>
      </c>
      <c r="D1937">
        <v>1</v>
      </c>
      <c r="E1937">
        <f>IF(VLOOKUP(SALIDA[[#This Row],[CODIGO]],STOCKSANLUIS[],6,FALSE)=0,"PRODUCTO SIN STOCK/UBICACIÓN",VLOOKUP(SALIDA[[#This Row],[CODIGO]],STOCKSANLUIS[],6,FALSE))</f>
        <v>1</v>
      </c>
      <c r="F1937">
        <f>SALIDA[[#This Row],[CANTIDAD]]/SALIDA[[#This Row],[UND MEDIDA]]</f>
        <v>1</v>
      </c>
      <c r="G1937" t="str">
        <f>VLOOKUP(SALIDA[[#This Row],[CODIGO]],FAMILIAS[],4,FALSE)</f>
        <v>FLYER</v>
      </c>
      <c r="H1937" s="10" t="str">
        <f>IF(VLOOKUP(SALIDA[[#This Row],[CODIGO]],STOCKSANLUIS[],7,FALSE)=0,"PRODUCTO SIN STOCK/UBICACIÓN",VLOOKUP(SALIDA[[#This Row],[CODIGO]],STOCKSANLUIS[],7,FALSE))</f>
        <v>C</v>
      </c>
      <c r="I1937" s="10"/>
      <c r="J1937" t="str">
        <f>SALIDA[[#This Row],[CODIGO]]&amp;"       "&amp;SALIDA[[#This Row],[FAMILIA]]</f>
        <v>03508       FLYER</v>
      </c>
      <c r="K1937">
        <f>VLOOKUP(SALIDA[[#This Row],[CODIGO]],STOCK_STARSOFT[],5,FALSE)</f>
        <v>55.938656000000002</v>
      </c>
      <c r="L1937">
        <f>SALIDA[[#This Row],[CANTIDAD]]*SALIDA[[#This Row],[PRECIO UND]]</f>
        <v>55.938656000000002</v>
      </c>
    </row>
    <row r="1938" spans="1:12" x14ac:dyDescent="0.25">
      <c r="A1938" s="6" t="s">
        <v>1073</v>
      </c>
      <c r="B1938" s="100" t="str">
        <f>VLOOKUP(SALIDA[[#This Row],[CODIGO]],STOCKSANLUIS[],2,FALSE)</f>
        <v>GAS MAP BERNZOMATIC  - WORTHINGTON 14.1 OZ</v>
      </c>
      <c r="C1938" s="153">
        <v>46008</v>
      </c>
      <c r="D1938">
        <v>1</v>
      </c>
      <c r="E1938">
        <f>IF(VLOOKUP(SALIDA[[#This Row],[CODIGO]],STOCKSANLUIS[],6,FALSE)=0,"PRODUCTO SIN STOCK/UBICACIÓN",VLOOKUP(SALIDA[[#This Row],[CODIGO]],STOCKSANLUIS[],6,FALSE))</f>
        <v>1</v>
      </c>
      <c r="F1938">
        <f>SALIDA[[#This Row],[CANTIDAD]]/SALIDA[[#This Row],[UND MEDIDA]]</f>
        <v>1</v>
      </c>
      <c r="G1938" t="str">
        <f>VLOOKUP(SALIDA[[#This Row],[CODIGO]],FAMILIAS[],4,FALSE)</f>
        <v>WORTHINGTON</v>
      </c>
      <c r="H1938" s="10" t="str">
        <f>IF(VLOOKUP(SALIDA[[#This Row],[CODIGO]],STOCKSANLUIS[],7,FALSE)=0,"PRODUCTO SIN STOCK/UBICACIÓN",VLOOKUP(SALIDA[[#This Row],[CODIGO]],STOCKSANLUIS[],7,FALSE))</f>
        <v>C</v>
      </c>
      <c r="I1938" s="10"/>
      <c r="J1938" t="str">
        <f>SALIDA[[#This Row],[CODIGO]]&amp;"       "&amp;SALIDA[[#This Row],[FAMILIA]]</f>
        <v>01167       WORTHINGTON</v>
      </c>
      <c r="K1938">
        <f>VLOOKUP(SALIDA[[#This Row],[CODIGO]],STOCK_STARSOFT[],5,FALSE)</f>
        <v>3.829685</v>
      </c>
      <c r="L1938">
        <f>SALIDA[[#This Row],[CANTIDAD]]*SALIDA[[#This Row],[PRECIO UND]]</f>
        <v>3.829685</v>
      </c>
    </row>
    <row r="1939" spans="1:12" x14ac:dyDescent="0.25">
      <c r="A1939" s="6" t="s">
        <v>2858</v>
      </c>
      <c r="B1939" s="100" t="str">
        <f>VLOOKUP(SALIDA[[#This Row],[CODIGO]],STOCKSANLUIS[],2,FALSE)</f>
        <v>REFRIGERANTE PARA LIMPIEZA QWIK ECOFLUSH,QL1190 - 425 GR -1LB</v>
      </c>
      <c r="C1939" s="153">
        <v>46009</v>
      </c>
      <c r="D1939">
        <v>1</v>
      </c>
      <c r="E1939">
        <f>IF(VLOOKUP(SALIDA[[#This Row],[CODIGO]],STOCKSANLUIS[],6,FALSE)=0,"PRODUCTO SIN STOCK/UBICACIÓN",VLOOKUP(SALIDA[[#This Row],[CODIGO]],STOCKSANLUIS[],6,FALSE))</f>
        <v>1</v>
      </c>
      <c r="F1939">
        <f>SALIDA[[#This Row],[CANTIDAD]]/SALIDA[[#This Row],[UND MEDIDA]]</f>
        <v>1</v>
      </c>
      <c r="G1939" t="str">
        <f>VLOOKUP(SALIDA[[#This Row],[CODIGO]],FAMILIAS[],4,FALSE)</f>
        <v>MAINSTREAM</v>
      </c>
      <c r="H1939" s="10" t="str">
        <f>IF(VLOOKUP(SALIDA[[#This Row],[CODIGO]],STOCKSANLUIS[],7,FALSE)=0,"PRODUCTO SIN STOCK/UBICACIÓN",VLOOKUP(SALIDA[[#This Row],[CODIGO]],STOCKSANLUIS[],7,FALSE))</f>
        <v>C</v>
      </c>
      <c r="I1939" s="10"/>
      <c r="J1939" t="str">
        <f>SALIDA[[#This Row],[CODIGO]]&amp;"       "&amp;SALIDA[[#This Row],[FAMILIA]]</f>
        <v>02317       MAINSTREAM</v>
      </c>
      <c r="K1939">
        <f>VLOOKUP(SALIDA[[#This Row],[CODIGO]],STOCK_STARSOFT[],5,FALSE)</f>
        <v>20.247046999999998</v>
      </c>
      <c r="L1939">
        <f>SALIDA[[#This Row],[CANTIDAD]]*SALIDA[[#This Row],[PRECIO UND]]</f>
        <v>20.247046999999998</v>
      </c>
    </row>
    <row r="1940" spans="1:12" x14ac:dyDescent="0.25">
      <c r="A1940" s="6" t="s">
        <v>1199</v>
      </c>
      <c r="B1940" s="100" t="str">
        <f>VLOOKUP(SALIDA[[#This Row],[CODIGO]],STOCKSANLUIS[],2,FALSE)</f>
        <v>CONTROLADOR DE TEMPERATURA DIGITAL MT-512G - VER.02 - 115/220 VAC - FULL GAUGE</v>
      </c>
      <c r="C1940" s="153">
        <v>46009</v>
      </c>
      <c r="D1940">
        <v>10</v>
      </c>
      <c r="E1940">
        <f>IF(VLOOKUP(SALIDA[[#This Row],[CODIGO]],STOCKSANLUIS[],6,FALSE)=0,"PRODUCTO SIN STOCK/UBICACIÓN",VLOOKUP(SALIDA[[#This Row],[CODIGO]],STOCKSANLUIS[],6,FALSE))</f>
        <v>1</v>
      </c>
      <c r="F1940">
        <f>SALIDA[[#This Row],[CANTIDAD]]/SALIDA[[#This Row],[UND MEDIDA]]</f>
        <v>10</v>
      </c>
      <c r="G1940" t="str">
        <f>VLOOKUP(SALIDA[[#This Row],[CODIGO]],FAMILIAS[],4,FALSE)</f>
        <v>FULL GAUGE</v>
      </c>
      <c r="H1940" s="10" t="str">
        <f>IF(VLOOKUP(SALIDA[[#This Row],[CODIGO]],STOCKSANLUIS[],7,FALSE)=0,"PRODUCTO SIN STOCK/UBICACIÓN",VLOOKUP(SALIDA[[#This Row],[CODIGO]],STOCKSANLUIS[],7,FALSE))</f>
        <v>A</v>
      </c>
      <c r="I1940" s="10"/>
      <c r="J1940" t="str">
        <f>SALIDA[[#This Row],[CODIGO]]&amp;"       "&amp;SALIDA[[#This Row],[FAMILIA]]</f>
        <v>01276       FULL GAUGE</v>
      </c>
      <c r="K1940">
        <f>VLOOKUP(SALIDA[[#This Row],[CODIGO]],STOCK_STARSOFT[],5,FALSE)</f>
        <v>20.559538</v>
      </c>
      <c r="L1940">
        <f>SALIDA[[#This Row],[CANTIDAD]]*SALIDA[[#This Row],[PRECIO UND]]</f>
        <v>205.59538000000001</v>
      </c>
    </row>
    <row r="1941" spans="1:12" x14ac:dyDescent="0.25">
      <c r="A1941" s="6" t="s">
        <v>35</v>
      </c>
      <c r="B1941" s="100" t="str">
        <f>VLOOKUP(SALIDA[[#This Row],[CODIGO]],STOCKSANLUIS[],2,FALSE)</f>
        <v>CONTROLADOR DE TEMPERATURA DIGITAL MT-512EL 2HP - VER.13 - 12/24 VAC/DC - FULL GAUGE</v>
      </c>
      <c r="C1941" s="153">
        <v>46009</v>
      </c>
      <c r="D1941">
        <v>1</v>
      </c>
      <c r="E1941">
        <f>IF(VLOOKUP(SALIDA[[#This Row],[CODIGO]],STOCKSANLUIS[],6,FALSE)=0,"PRODUCTO SIN STOCK/UBICACIÓN",VLOOKUP(SALIDA[[#This Row],[CODIGO]],STOCKSANLUIS[],6,FALSE))</f>
        <v>1</v>
      </c>
      <c r="F1941">
        <f>SALIDA[[#This Row],[CANTIDAD]]/SALIDA[[#This Row],[UND MEDIDA]]</f>
        <v>1</v>
      </c>
      <c r="G1941" t="str">
        <f>VLOOKUP(SALIDA[[#This Row],[CODIGO]],FAMILIAS[],4,FALSE)</f>
        <v>FULL GAUGE</v>
      </c>
      <c r="H1941" s="10" t="str">
        <f>IF(VLOOKUP(SALIDA[[#This Row],[CODIGO]],STOCKSANLUIS[],7,FALSE)=0,"PRODUCTO SIN STOCK/UBICACIÓN",VLOOKUP(SALIDA[[#This Row],[CODIGO]],STOCKSANLUIS[],7,FALSE))</f>
        <v>C</v>
      </c>
      <c r="I1941" s="10"/>
      <c r="J1941" t="str">
        <f>SALIDA[[#This Row],[CODIGO]]&amp;"       "&amp;SALIDA[[#This Row],[FAMILIA]]</f>
        <v>00017       FULL GAUGE</v>
      </c>
      <c r="K1941">
        <f>VLOOKUP(SALIDA[[#This Row],[CODIGO]],STOCK_STARSOFT[],5,FALSE)</f>
        <v>15.751519</v>
      </c>
      <c r="L1941">
        <f>SALIDA[[#This Row],[CANTIDAD]]*SALIDA[[#This Row],[PRECIO UND]]</f>
        <v>15.751519</v>
      </c>
    </row>
    <row r="1942" spans="1:12" x14ac:dyDescent="0.25">
      <c r="A1942" s="6" t="s">
        <v>19300</v>
      </c>
      <c r="B1942" s="100" t="str">
        <f>VLOOKUP(SALIDA[[#This Row],[CODIGO]],STOCKSANLUIS[],2,FALSE)</f>
        <v>CINTA ADHESIVA FOAM QTF-230E - 1/8" X 2" X 32.8´ (3MM X 50MM X 10M) - EVERFROST - HIGH QUALITY</v>
      </c>
      <c r="C1942" s="153">
        <v>46009</v>
      </c>
      <c r="D1942">
        <v>9</v>
      </c>
      <c r="E1942">
        <f>IF(VLOOKUP(SALIDA[[#This Row],[CODIGO]],STOCKSANLUIS[],6,FALSE)=0,"PRODUCTO SIN STOCK/UBICACIÓN",VLOOKUP(SALIDA[[#This Row],[CODIGO]],STOCKSANLUIS[],6,FALSE))</f>
        <v>1</v>
      </c>
      <c r="F1942">
        <f>SALIDA[[#This Row],[CANTIDAD]]/SALIDA[[#This Row],[UND MEDIDA]]</f>
        <v>9</v>
      </c>
      <c r="G1942" t="str">
        <f>VLOOKUP(SALIDA[[#This Row],[CODIGO]],FAMILIAS[],4,FALSE)</f>
        <v>EVERFROST</v>
      </c>
      <c r="H1942" s="10" t="str">
        <f>IF(VLOOKUP(SALIDA[[#This Row],[CODIGO]],STOCKSANLUIS[],7,FALSE)=0,"PRODUCTO SIN STOCK/UBICACIÓN",VLOOKUP(SALIDA[[#This Row],[CODIGO]],STOCKSANLUIS[],7,FALSE))</f>
        <v>C</v>
      </c>
      <c r="I1942" s="10"/>
      <c r="J1942" t="str">
        <f>SALIDA[[#This Row],[CODIGO]]&amp;"       "&amp;SALIDA[[#This Row],[FAMILIA]]</f>
        <v>03490       EVERFROST</v>
      </c>
      <c r="K1942">
        <f>VLOOKUP(SALIDA[[#This Row],[CODIGO]],STOCK_STARSOFT[],5,FALSE)</f>
        <v>1.3047420000000001</v>
      </c>
      <c r="L1942">
        <f>SALIDA[[#This Row],[CANTIDAD]]*SALIDA[[#This Row],[PRECIO UND]]</f>
        <v>11.742678000000002</v>
      </c>
    </row>
    <row r="1943" spans="1:12" x14ac:dyDescent="0.25">
      <c r="A1943" s="6" t="s">
        <v>1243</v>
      </c>
      <c r="B1943" s="100" t="str">
        <f>VLOOKUP(SALIDA[[#This Row],[CODIGO]],STOCKSANLUIS[],2,FALSE)</f>
        <v>MANGA AISLANTE C1-H-022 DE 7/8" X 1/2" - ARMAFLEX/ARMACELL</v>
      </c>
      <c r="C1943" s="153">
        <v>46009</v>
      </c>
      <c r="D1943">
        <v>6</v>
      </c>
      <c r="E1943">
        <f>IF(VLOOKUP(SALIDA[[#This Row],[CODIGO]],STOCKSANLUIS[],6,FALSE)=0,"PRODUCTO SIN STOCK/UBICACIÓN",VLOOKUP(SALIDA[[#This Row],[CODIGO]],STOCKSANLUIS[],6,FALSE))</f>
        <v>1</v>
      </c>
      <c r="F1943">
        <f>SALIDA[[#This Row],[CANTIDAD]]/SALIDA[[#This Row],[UND MEDIDA]]</f>
        <v>6</v>
      </c>
      <c r="G1943" t="str">
        <f>VLOOKUP(SALIDA[[#This Row],[CODIGO]],FAMILIAS[],4,FALSE)</f>
        <v>ARMACELL</v>
      </c>
      <c r="H1943" s="10" t="str">
        <f>IF(VLOOKUP(SALIDA[[#This Row],[CODIGO]],STOCKSANLUIS[],7,FALSE)=0,"PRODUCTO SIN STOCK/UBICACIÓN",VLOOKUP(SALIDA[[#This Row],[CODIGO]],STOCKSANLUIS[],7,FALSE))</f>
        <v>A</v>
      </c>
      <c r="I1943" s="10"/>
      <c r="J1943" t="str">
        <f>SALIDA[[#This Row],[CODIGO]]&amp;"       "&amp;SALIDA[[#This Row],[FAMILIA]]</f>
        <v>01327       ARMACELL</v>
      </c>
      <c r="K1943">
        <f>VLOOKUP(SALIDA[[#This Row],[CODIGO]],STOCK_STARSOFT[],5,FALSE)</f>
        <v>1.2559439999999999</v>
      </c>
      <c r="L1943">
        <f>SALIDA[[#This Row],[CANTIDAD]]*SALIDA[[#This Row],[PRECIO UND]]</f>
        <v>7.5356639999999997</v>
      </c>
    </row>
    <row r="1944" spans="1:12" x14ac:dyDescent="0.25">
      <c r="A1944" s="6" t="s">
        <v>443</v>
      </c>
      <c r="B1944" s="100" t="str">
        <f>VLOOKUP(SALIDA[[#This Row],[CODIGO]],STOCKSANLUIS[],2,FALSE)</f>
        <v>ACEITE POLIOLESTER POE 32 - 1/4 GALON - BVA</v>
      </c>
      <c r="C1944" s="153">
        <v>46009</v>
      </c>
      <c r="D1944">
        <v>3</v>
      </c>
      <c r="E1944">
        <f>IF(VLOOKUP(SALIDA[[#This Row],[CODIGO]],STOCKSANLUIS[],6,FALSE)=0,"PRODUCTO SIN STOCK/UBICACIÓN",VLOOKUP(SALIDA[[#This Row],[CODIGO]],STOCKSANLUIS[],6,FALSE))</f>
        <v>1</v>
      </c>
      <c r="F1944">
        <f>SALIDA[[#This Row],[CANTIDAD]]/SALIDA[[#This Row],[UND MEDIDA]]</f>
        <v>3</v>
      </c>
      <c r="G1944" t="str">
        <f>VLOOKUP(SALIDA[[#This Row],[CODIGO]],FAMILIAS[],4,FALSE)</f>
        <v>BVA</v>
      </c>
      <c r="H1944" s="10" t="str">
        <f>IF(VLOOKUP(SALIDA[[#This Row],[CODIGO]],STOCKSANLUIS[],7,FALSE)=0,"PRODUCTO SIN STOCK/UBICACIÓN",VLOOKUP(SALIDA[[#This Row],[CODIGO]],STOCKSANLUIS[],7,FALSE))</f>
        <v>C</v>
      </c>
      <c r="I1944" s="10"/>
      <c r="J1944" t="str">
        <f>SALIDA[[#This Row],[CODIGO]]&amp;"       "&amp;SALIDA[[#This Row],[FAMILIA]]</f>
        <v>00355       BVA</v>
      </c>
      <c r="K1944">
        <f>VLOOKUP(SALIDA[[#This Row],[CODIGO]],STOCK_STARSOFT[],5,FALSE)</f>
        <v>14.899067000000001</v>
      </c>
      <c r="L1944">
        <f>SALIDA[[#This Row],[CANTIDAD]]*SALIDA[[#This Row],[PRECIO UND]]</f>
        <v>44.697201</v>
      </c>
    </row>
    <row r="1945" spans="1:12" x14ac:dyDescent="0.25">
      <c r="A1945" s="6" t="s">
        <v>3448</v>
      </c>
      <c r="B1945" s="100" t="str">
        <f>VLOOKUP(SALIDA[[#This Row],[CODIGO]],STOCKSANLUIS[],2,FALSE)</f>
        <v>ANTIVIBRADOR- 7/8" - VE-78 - EVERWELL</v>
      </c>
      <c r="C1945" s="153">
        <v>46009</v>
      </c>
      <c r="D1945">
        <v>1</v>
      </c>
      <c r="E1945">
        <f>IF(VLOOKUP(SALIDA[[#This Row],[CODIGO]],STOCKSANLUIS[],6,FALSE)=0,"PRODUCTO SIN STOCK/UBICACIÓN",VLOOKUP(SALIDA[[#This Row],[CODIGO]],STOCKSANLUIS[],6,FALSE))</f>
        <v>1</v>
      </c>
      <c r="F1945">
        <f>SALIDA[[#This Row],[CANTIDAD]]/SALIDA[[#This Row],[UND MEDIDA]]</f>
        <v>1</v>
      </c>
      <c r="G1945" t="str">
        <f>VLOOKUP(SALIDA[[#This Row],[CODIGO]],FAMILIAS[],4,FALSE)</f>
        <v>EVERWELL</v>
      </c>
      <c r="H1945" s="10" t="str">
        <f>IF(VLOOKUP(SALIDA[[#This Row],[CODIGO]],STOCKSANLUIS[],7,FALSE)=0,"PRODUCTO SIN STOCK/UBICACIÓN",VLOOKUP(SALIDA[[#This Row],[CODIGO]],STOCKSANLUIS[],7,FALSE))</f>
        <v>A</v>
      </c>
      <c r="I1945" s="10"/>
      <c r="J1945" t="str">
        <f>SALIDA[[#This Row],[CODIGO]]&amp;"       "&amp;SALIDA[[#This Row],[FAMILIA]]</f>
        <v>02861       EVERWELL</v>
      </c>
      <c r="K1945">
        <f>VLOOKUP(SALIDA[[#This Row],[CODIGO]],STOCK_STARSOFT[],5,FALSE)</f>
        <v>8.1854239999999994</v>
      </c>
      <c r="L1945">
        <f>SALIDA[[#This Row],[CANTIDAD]]*SALIDA[[#This Row],[PRECIO UND]]</f>
        <v>8.1854239999999994</v>
      </c>
    </row>
    <row r="1946" spans="1:12" x14ac:dyDescent="0.25">
      <c r="A1946" s="6" t="s">
        <v>33</v>
      </c>
      <c r="B1946" s="100" t="str">
        <f>VLOOKUP(SALIDA[[#This Row],[CODIGO]],STOCKSANLUIS[],2,FALSE)</f>
        <v>CONTROLADOR DE TEMPERATURA DIGITAL MT-512E 2HP - VER.13 - 115/220 VAC - FULL GAUGE</v>
      </c>
      <c r="C1946" s="153">
        <v>46009</v>
      </c>
      <c r="D1946">
        <v>3</v>
      </c>
      <c r="E1946">
        <f>IF(VLOOKUP(SALIDA[[#This Row],[CODIGO]],STOCKSANLUIS[],6,FALSE)=0,"PRODUCTO SIN STOCK/UBICACIÓN",VLOOKUP(SALIDA[[#This Row],[CODIGO]],STOCKSANLUIS[],6,FALSE))</f>
        <v>1</v>
      </c>
      <c r="F1946">
        <f>SALIDA[[#This Row],[CANTIDAD]]/SALIDA[[#This Row],[UND MEDIDA]]</f>
        <v>3</v>
      </c>
      <c r="G1946" t="str">
        <f>VLOOKUP(SALIDA[[#This Row],[CODIGO]],FAMILIAS[],4,FALSE)</f>
        <v>FULL GAUGE</v>
      </c>
      <c r="H1946" s="10" t="str">
        <f>IF(VLOOKUP(SALIDA[[#This Row],[CODIGO]],STOCKSANLUIS[],7,FALSE)=0,"PRODUCTO SIN STOCK/UBICACIÓN",VLOOKUP(SALIDA[[#This Row],[CODIGO]],STOCKSANLUIS[],7,FALSE))</f>
        <v>C</v>
      </c>
      <c r="I1946" s="10"/>
      <c r="J1946" t="str">
        <f>SALIDA[[#This Row],[CODIGO]]&amp;"       "&amp;SALIDA[[#This Row],[FAMILIA]]</f>
        <v>00016       FULL GAUGE</v>
      </c>
      <c r="K1946">
        <f>VLOOKUP(SALIDA[[#This Row],[CODIGO]],STOCK_STARSOFT[],5,FALSE)</f>
        <v>13.318346</v>
      </c>
      <c r="L1946">
        <f>SALIDA[[#This Row],[CANTIDAD]]*SALIDA[[#This Row],[PRECIO UND]]</f>
        <v>39.955038000000002</v>
      </c>
    </row>
    <row r="1947" spans="1:12" x14ac:dyDescent="0.25">
      <c r="A1947" s="6" t="s">
        <v>1466</v>
      </c>
      <c r="B1947" s="100" t="str">
        <f>VLOOKUP(SALIDA[[#This Row],[CODIGO]],STOCKSANLUIS[],2,FALSE)</f>
        <v>MANGA AISLANTE CI-M-028 DE 1 1/8" X 3/4" - ARMAFLEX/ARMACELL</v>
      </c>
      <c r="C1947" s="153">
        <v>46009</v>
      </c>
      <c r="D1947">
        <v>2</v>
      </c>
      <c r="E1947">
        <f>IF(VLOOKUP(SALIDA[[#This Row],[CODIGO]],STOCKSANLUIS[],6,FALSE)=0,"PRODUCTO SIN STOCK/UBICACIÓN",VLOOKUP(SALIDA[[#This Row],[CODIGO]],STOCKSANLUIS[],6,FALSE))</f>
        <v>1</v>
      </c>
      <c r="F1947">
        <f>SALIDA[[#This Row],[CANTIDAD]]/SALIDA[[#This Row],[UND MEDIDA]]</f>
        <v>2</v>
      </c>
      <c r="G1947" t="str">
        <f>VLOOKUP(SALIDA[[#This Row],[CODIGO]],FAMILIAS[],4,FALSE)</f>
        <v>ARMACELL</v>
      </c>
      <c r="H1947" s="10" t="str">
        <f>IF(VLOOKUP(SALIDA[[#This Row],[CODIGO]],STOCKSANLUIS[],7,FALSE)=0,"PRODUCTO SIN STOCK/UBICACIÓN",VLOOKUP(SALIDA[[#This Row],[CODIGO]],STOCKSANLUIS[],7,FALSE))</f>
        <v>A</v>
      </c>
      <c r="I1947" s="10"/>
      <c r="J1947" t="str">
        <f>SALIDA[[#This Row],[CODIGO]]&amp;"       "&amp;SALIDA[[#This Row],[FAMILIA]]</f>
        <v>01490       ARMACELL</v>
      </c>
      <c r="K1947">
        <f>VLOOKUP(SALIDA[[#This Row],[CODIGO]],STOCK_STARSOFT[],5,FALSE)</f>
        <v>2.5117950000000002</v>
      </c>
      <c r="L1947">
        <f>SALIDA[[#This Row],[CANTIDAD]]*SALIDA[[#This Row],[PRECIO UND]]</f>
        <v>5.0235900000000004</v>
      </c>
    </row>
    <row r="1948" spans="1:12" x14ac:dyDescent="0.25">
      <c r="A1948" s="6" t="s">
        <v>1352</v>
      </c>
      <c r="B1948" s="100" t="str">
        <f>VLOOKUP(SALIDA[[#This Row],[CODIGO]],STOCKSANLUIS[],2,FALSE)</f>
        <v>MANGA AISLANTE CI-H-035 DE 1 3/8" X 1/2" - ARMAFLEX/ARMACELL</v>
      </c>
      <c r="C1948" s="153">
        <v>46009</v>
      </c>
      <c r="D1948">
        <v>1</v>
      </c>
      <c r="E1948">
        <f>IF(VLOOKUP(SALIDA[[#This Row],[CODIGO]],STOCKSANLUIS[],6,FALSE)=0,"PRODUCTO SIN STOCK/UBICACIÓN",VLOOKUP(SALIDA[[#This Row],[CODIGO]],STOCKSANLUIS[],6,FALSE))</f>
        <v>1</v>
      </c>
      <c r="F1948">
        <f>SALIDA[[#This Row],[CANTIDAD]]/SALIDA[[#This Row],[UND MEDIDA]]</f>
        <v>1</v>
      </c>
      <c r="G1948" t="str">
        <f>VLOOKUP(SALIDA[[#This Row],[CODIGO]],FAMILIAS[],4,FALSE)</f>
        <v>ARMACELL</v>
      </c>
      <c r="H1948" s="10" t="str">
        <f>IF(VLOOKUP(SALIDA[[#This Row],[CODIGO]],STOCKSANLUIS[],7,FALSE)=0,"PRODUCTO SIN STOCK/UBICACIÓN",VLOOKUP(SALIDA[[#This Row],[CODIGO]],STOCKSANLUIS[],7,FALSE))</f>
        <v>A</v>
      </c>
      <c r="I1948" s="10"/>
      <c r="J1948" t="str">
        <f>SALIDA[[#This Row],[CODIGO]]&amp;"       "&amp;SALIDA[[#This Row],[FAMILIA]]</f>
        <v>01392       ARMACELL</v>
      </c>
      <c r="K1948">
        <f>VLOOKUP(SALIDA[[#This Row],[CODIGO]],STOCK_STARSOFT[],5,FALSE)</f>
        <v>1.8774120000000001</v>
      </c>
      <c r="L1948">
        <f>SALIDA[[#This Row],[CANTIDAD]]*SALIDA[[#This Row],[PRECIO UND]]</f>
        <v>1.8774120000000001</v>
      </c>
    </row>
    <row r="1949" spans="1:12" x14ac:dyDescent="0.25">
      <c r="A1949" s="6" t="s">
        <v>3629</v>
      </c>
      <c r="B1949" s="100" t="str">
        <f>VLOOKUP(SALIDA[[#This Row],[CODIGO]],STOCKSANLUIS[],2,FALSE)</f>
        <v>MOTOVENTILADOR MAER FAN YSWF74L47P4-470N-400S (220V/380V/440V, 60HZ, 4 POLES, 3PH, CL.F,/Y, SUCTION)</v>
      </c>
      <c r="C1949" s="153">
        <v>46009</v>
      </c>
      <c r="D1949">
        <v>1</v>
      </c>
      <c r="E1949">
        <f>IF(VLOOKUP(SALIDA[[#This Row],[CODIGO]],STOCKSANLUIS[],6,FALSE)=0,"PRODUCTO SIN STOCK/UBICACIÓN",VLOOKUP(SALIDA[[#This Row],[CODIGO]],STOCKSANLUIS[],6,FALSE))</f>
        <v>1</v>
      </c>
      <c r="F1949">
        <f>SALIDA[[#This Row],[CANTIDAD]]/SALIDA[[#This Row],[UND MEDIDA]]</f>
        <v>1</v>
      </c>
      <c r="G1949" t="str">
        <f>VLOOKUP(SALIDA[[#This Row],[CODIGO]],FAMILIAS[],4,FALSE)</f>
        <v>MAER FAN</v>
      </c>
      <c r="H1949" s="10" t="str">
        <f>IF(VLOOKUP(SALIDA[[#This Row],[CODIGO]],STOCKSANLUIS[],7,FALSE)=0,"PRODUCTO SIN STOCK/UBICACIÓN",VLOOKUP(SALIDA[[#This Row],[CODIGO]],STOCKSANLUIS[],7,FALSE))</f>
        <v>C</v>
      </c>
      <c r="I1949" s="10"/>
      <c r="J1949" t="str">
        <f>SALIDA[[#This Row],[CODIGO]]&amp;"       "&amp;SALIDA[[#This Row],[FAMILIA]]</f>
        <v>03032       MAER FAN</v>
      </c>
      <c r="K1949">
        <f>VLOOKUP(SALIDA[[#This Row],[CODIGO]],STOCK_STARSOFT[],5,FALSE)</f>
        <v>33.642786999999998</v>
      </c>
      <c r="L1949">
        <f>SALIDA[[#This Row],[CANTIDAD]]*SALIDA[[#This Row],[PRECIO UND]]</f>
        <v>33.642786999999998</v>
      </c>
    </row>
    <row r="1950" spans="1:12" x14ac:dyDescent="0.25">
      <c r="A1950" s="6" t="s">
        <v>3096</v>
      </c>
      <c r="B1950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1950" s="153">
        <v>46009</v>
      </c>
      <c r="D1950">
        <v>1</v>
      </c>
      <c r="E1950">
        <f>IF(VLOOKUP(SALIDA[[#This Row],[CODIGO]],STOCKSANLUIS[],6,FALSE)=0,"PRODUCTO SIN STOCK/UBICACIÓN",VLOOKUP(SALIDA[[#This Row],[CODIGO]],STOCKSANLUIS[],6,FALSE))</f>
        <v>1</v>
      </c>
      <c r="F1950">
        <f>SALIDA[[#This Row],[CANTIDAD]]/SALIDA[[#This Row],[UND MEDIDA]]</f>
        <v>1</v>
      </c>
      <c r="G1950" t="str">
        <f>VLOOKUP(SALIDA[[#This Row],[CODIGO]],FAMILIAS[],4,FALSE)</f>
        <v>TEMP BLUE</v>
      </c>
      <c r="H1950" s="10" t="str">
        <f>IF(VLOOKUP(SALIDA[[#This Row],[CODIGO]],STOCKSANLUIS[],7,FALSE)=0,"PRODUCTO SIN STOCK/UBICACIÓN",VLOOKUP(SALIDA[[#This Row],[CODIGO]],STOCKSANLUIS[],7,FALSE))</f>
        <v>B</v>
      </c>
      <c r="I1950" s="10"/>
      <c r="J1950" t="str">
        <f>SALIDA[[#This Row],[CODIGO]]&amp;"       "&amp;SALIDA[[#This Row],[FAMILIA]]</f>
        <v>02495       TEMP BLUE</v>
      </c>
      <c r="K1950">
        <f>VLOOKUP(SALIDA[[#This Row],[CODIGO]],STOCK_STARSOFT[],5,FALSE)</f>
        <v>207.15372199999999</v>
      </c>
      <c r="L1950">
        <f>SALIDA[[#This Row],[CANTIDAD]]*SALIDA[[#This Row],[PRECIO UND]]</f>
        <v>207.15372199999999</v>
      </c>
    </row>
    <row r="1951" spans="1:12" x14ac:dyDescent="0.25">
      <c r="A1951" s="6" t="s">
        <v>3929</v>
      </c>
      <c r="B1951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1951" s="153">
        <v>46009</v>
      </c>
      <c r="D1951">
        <v>1</v>
      </c>
      <c r="E1951">
        <f>IF(VLOOKUP(SALIDA[[#This Row],[CODIGO]],STOCKSANLUIS[],6,FALSE)=0,"PRODUCTO SIN STOCK/UBICACIÓN",VLOOKUP(SALIDA[[#This Row],[CODIGO]],STOCKSANLUIS[],6,FALSE))</f>
        <v>1</v>
      </c>
      <c r="F1951">
        <f>SALIDA[[#This Row],[CANTIDAD]]/SALIDA[[#This Row],[UND MEDIDA]]</f>
        <v>1</v>
      </c>
      <c r="G1951" t="str">
        <f>VLOOKUP(SALIDA[[#This Row],[CODIGO]],FAMILIAS[],4,FALSE)</f>
        <v>VIKING</v>
      </c>
      <c r="H1951" s="10" t="str">
        <f>IF(VLOOKUP(SALIDA[[#This Row],[CODIGO]],STOCKSANLUIS[],7,FALSE)=0,"PRODUCTO SIN STOCK/UBICACIÓN",VLOOKUP(SALIDA[[#This Row],[CODIGO]],STOCKSANLUIS[],7,FALSE))</f>
        <v>B</v>
      </c>
      <c r="I1951" s="10"/>
      <c r="J1951" t="str">
        <f>SALIDA[[#This Row],[CODIGO]]&amp;"       "&amp;SALIDA[[#This Row],[FAMILIA]]</f>
        <v>03396       VIKING</v>
      </c>
      <c r="K1951">
        <f>VLOOKUP(SALIDA[[#This Row],[CODIGO]],STOCK_STARSOFT[],5,FALSE)</f>
        <v>202.05513400000001</v>
      </c>
      <c r="L1951">
        <f>SALIDA[[#This Row],[CANTIDAD]]*SALIDA[[#This Row],[PRECIO UND]]</f>
        <v>202.05513400000001</v>
      </c>
    </row>
    <row r="1952" spans="1:12" x14ac:dyDescent="0.25">
      <c r="A1952" s="6" t="s">
        <v>33</v>
      </c>
      <c r="B1952" s="100" t="str">
        <f>VLOOKUP(SALIDA[[#This Row],[CODIGO]],STOCKSANLUIS[],2,FALSE)</f>
        <v>CONTROLADOR DE TEMPERATURA DIGITAL MT-512E 2HP - VER.13 - 115/220 VAC - FULL GAUGE</v>
      </c>
      <c r="C1952" s="153">
        <v>46009</v>
      </c>
      <c r="D1952">
        <v>5</v>
      </c>
      <c r="E1952">
        <f>IF(VLOOKUP(SALIDA[[#This Row],[CODIGO]],STOCKSANLUIS[],6,FALSE)=0,"PRODUCTO SIN STOCK/UBICACIÓN",VLOOKUP(SALIDA[[#This Row],[CODIGO]],STOCKSANLUIS[],6,FALSE))</f>
        <v>1</v>
      </c>
      <c r="F1952">
        <f>SALIDA[[#This Row],[CANTIDAD]]/SALIDA[[#This Row],[UND MEDIDA]]</f>
        <v>5</v>
      </c>
      <c r="G1952" t="str">
        <f>VLOOKUP(SALIDA[[#This Row],[CODIGO]],FAMILIAS[],4,FALSE)</f>
        <v>FULL GAUGE</v>
      </c>
      <c r="H1952" s="10" t="str">
        <f>IF(VLOOKUP(SALIDA[[#This Row],[CODIGO]],STOCKSANLUIS[],7,FALSE)=0,"PRODUCTO SIN STOCK/UBICACIÓN",VLOOKUP(SALIDA[[#This Row],[CODIGO]],STOCKSANLUIS[],7,FALSE))</f>
        <v>C</v>
      </c>
      <c r="I1952" s="10"/>
      <c r="J1952" t="str">
        <f>SALIDA[[#This Row],[CODIGO]]&amp;"       "&amp;SALIDA[[#This Row],[FAMILIA]]</f>
        <v>00016       FULL GAUGE</v>
      </c>
      <c r="K1952">
        <f>VLOOKUP(SALIDA[[#This Row],[CODIGO]],STOCK_STARSOFT[],5,FALSE)</f>
        <v>13.318346</v>
      </c>
      <c r="L1952">
        <f>SALIDA[[#This Row],[CANTIDAD]]*SALIDA[[#This Row],[PRECIO UND]]</f>
        <v>66.591729999999998</v>
      </c>
    </row>
    <row r="1953" spans="1:12" x14ac:dyDescent="0.25">
      <c r="A1953" s="6" t="s">
        <v>3345</v>
      </c>
      <c r="B1953" s="100" t="str">
        <f>VLOOKUP(SALIDA[[#This Row],[CODIGO]],STOCKSANLUIS[],2,FALSE)</f>
        <v>GAS REFRIGERANTE R407C -11.3KG ICELOONG</v>
      </c>
      <c r="C1953" s="153">
        <v>46010</v>
      </c>
      <c r="D1953">
        <v>4</v>
      </c>
      <c r="E1953">
        <f>IF(VLOOKUP(SALIDA[[#This Row],[CODIGO]],STOCKSANLUIS[],6,FALSE)=0,"PRODUCTO SIN STOCK/UBICACIÓN",VLOOKUP(SALIDA[[#This Row],[CODIGO]],STOCKSANLUIS[],6,FALSE))</f>
        <v>1</v>
      </c>
      <c r="F1953">
        <f>SALIDA[[#This Row],[CANTIDAD]]/SALIDA[[#This Row],[UND MEDIDA]]</f>
        <v>4</v>
      </c>
      <c r="G1953" t="str">
        <f>VLOOKUP(SALIDA[[#This Row],[CODIGO]],FAMILIAS[],4,FALSE)</f>
        <v>ZHEJIANG YONGHE</v>
      </c>
      <c r="H1953" s="10" t="str">
        <f>IF(VLOOKUP(SALIDA[[#This Row],[CODIGO]],STOCKSANLUIS[],7,FALSE)=0,"PRODUCTO SIN STOCK/UBICACIÓN",VLOOKUP(SALIDA[[#This Row],[CODIGO]],STOCKSANLUIS[],7,FALSE))</f>
        <v>B</v>
      </c>
      <c r="I1953" s="10"/>
      <c r="J1953" t="str">
        <f>SALIDA[[#This Row],[CODIGO]]&amp;"       "&amp;SALIDA[[#This Row],[FAMILIA]]</f>
        <v>02754       ZHEJIANG YONGHE</v>
      </c>
      <c r="K1953">
        <f>VLOOKUP(SALIDA[[#This Row],[CODIGO]],STOCK_STARSOFT[],5,FALSE)</f>
        <v>89.9</v>
      </c>
      <c r="L1953">
        <f>SALIDA[[#This Row],[CANTIDAD]]*SALIDA[[#This Row],[PRECIO UND]]</f>
        <v>359.6</v>
      </c>
    </row>
    <row r="1954" spans="1:12" x14ac:dyDescent="0.25">
      <c r="A1954" s="6" t="s">
        <v>3283</v>
      </c>
      <c r="B1954" s="100" t="str">
        <f>VLOOKUP(SALIDA[[#This Row],[CODIGO]],STOCKSANLUIS[],2,FALSE)</f>
        <v>SEPARADOR DE ACEITE DE 7/8 - SPLY-55877 - EVERWELL</v>
      </c>
      <c r="C1954" s="153">
        <v>46010</v>
      </c>
      <c r="D1954">
        <v>1</v>
      </c>
      <c r="E1954">
        <f>IF(VLOOKUP(SALIDA[[#This Row],[CODIGO]],STOCKSANLUIS[],6,FALSE)=0,"PRODUCTO SIN STOCK/UBICACIÓN",VLOOKUP(SALIDA[[#This Row],[CODIGO]],STOCKSANLUIS[],6,FALSE))</f>
        <v>1</v>
      </c>
      <c r="F1954">
        <f>SALIDA[[#This Row],[CANTIDAD]]/SALIDA[[#This Row],[UND MEDIDA]]</f>
        <v>1</v>
      </c>
      <c r="G1954" t="str">
        <f>VLOOKUP(SALIDA[[#This Row],[CODIGO]],FAMILIAS[],4,FALSE)</f>
        <v>EVERWELL</v>
      </c>
      <c r="H1954" s="10" t="str">
        <f>IF(VLOOKUP(SALIDA[[#This Row],[CODIGO]],STOCKSANLUIS[],7,FALSE)=0,"PRODUCTO SIN STOCK/UBICACIÓN",VLOOKUP(SALIDA[[#This Row],[CODIGO]],STOCKSANLUIS[],7,FALSE))</f>
        <v>A</v>
      </c>
      <c r="I1954" s="10"/>
      <c r="J1954" t="str">
        <f>SALIDA[[#This Row],[CODIGO]]&amp;"       "&amp;SALIDA[[#This Row],[FAMILIA]]</f>
        <v>02708       EVERWELL</v>
      </c>
      <c r="K1954">
        <f>VLOOKUP(SALIDA[[#This Row],[CODIGO]],STOCK_STARSOFT[],5,FALSE)</f>
        <v>20.447742000000002</v>
      </c>
      <c r="L1954">
        <f>SALIDA[[#This Row],[CANTIDAD]]*SALIDA[[#This Row],[PRECIO UND]]</f>
        <v>20.447742000000002</v>
      </c>
    </row>
    <row r="1955" spans="1:12" x14ac:dyDescent="0.25">
      <c r="A1955" s="6" t="s">
        <v>3515</v>
      </c>
      <c r="B1955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1955" s="153">
        <v>46010</v>
      </c>
      <c r="D1955">
        <v>1</v>
      </c>
      <c r="E1955">
        <f>IF(VLOOKUP(SALIDA[[#This Row],[CODIGO]],STOCKSANLUIS[],6,FALSE)=0,"PRODUCTO SIN STOCK/UBICACIÓN",VLOOKUP(SALIDA[[#This Row],[CODIGO]],STOCKSANLUIS[],6,FALSE))</f>
        <v>1</v>
      </c>
      <c r="F1955">
        <f>SALIDA[[#This Row],[CANTIDAD]]/SALIDA[[#This Row],[UND MEDIDA]]</f>
        <v>1</v>
      </c>
      <c r="G1955" t="str">
        <f>VLOOKUP(SALIDA[[#This Row],[CODIGO]],FAMILIAS[],4,FALSE)</f>
        <v>JOHNSON CONTROLS</v>
      </c>
      <c r="H1955" s="10" t="str">
        <f>IF(VLOOKUP(SALIDA[[#This Row],[CODIGO]],STOCKSANLUIS[],7,FALSE)=0,"PRODUCTO SIN STOCK/UBICACIÓN",VLOOKUP(SALIDA[[#This Row],[CODIGO]],STOCKSANLUIS[],7,FALSE))</f>
        <v>A</v>
      </c>
      <c r="I1955" s="10"/>
      <c r="J1955" t="str">
        <f>SALIDA[[#This Row],[CODIGO]]&amp;"       "&amp;SALIDA[[#This Row],[FAMILIA]]</f>
        <v>02923       JOHNSON CONTROLS</v>
      </c>
      <c r="K1955">
        <f>VLOOKUP(SALIDA[[#This Row],[CODIGO]],STOCK_STARSOFT[],5,FALSE)</f>
        <v>35.575735000000002</v>
      </c>
      <c r="L1955">
        <f>SALIDA[[#This Row],[CANTIDAD]]*SALIDA[[#This Row],[PRECIO UND]]</f>
        <v>35.575735000000002</v>
      </c>
    </row>
    <row r="1956" spans="1:12" x14ac:dyDescent="0.25">
      <c r="A1956" s="6" t="s">
        <v>3920</v>
      </c>
      <c r="B1956" s="100" t="str">
        <f>VLOOKUP(SALIDA[[#This Row],[CODIGO]],STOCKSANLUIS[],2,FALSE)</f>
        <v>EQUIPO DE A/A MINI SPLIT FRIO SOLO - 18000 BTU - R410A - 220V/1PH/60HZ -  CIAC CG41G-018PH3U2C / CH41G-018-H3U2C</v>
      </c>
      <c r="C1956" s="153">
        <v>46010</v>
      </c>
      <c r="D1956">
        <v>1</v>
      </c>
      <c r="E1956">
        <f>IF(VLOOKUP(SALIDA[[#This Row],[CODIGO]],STOCKSANLUIS[],6,FALSE)=0,"PRODUCTO SIN STOCK/UBICACIÓN",VLOOKUP(SALIDA[[#This Row],[CODIGO]],STOCKSANLUIS[],6,FALSE))</f>
        <v>1</v>
      </c>
      <c r="F1956">
        <f>SALIDA[[#This Row],[CANTIDAD]]/SALIDA[[#This Row],[UND MEDIDA]]</f>
        <v>1</v>
      </c>
      <c r="G1956" t="str">
        <f>VLOOKUP(SALIDA[[#This Row],[CODIGO]],FAMILIAS[],4,FALSE)</f>
        <v>CIAC</v>
      </c>
      <c r="H1956" s="10" t="str">
        <f>IF(VLOOKUP(SALIDA[[#This Row],[CODIGO]],STOCKSANLUIS[],7,FALSE)=0,"PRODUCTO SIN STOCK/UBICACIÓN",VLOOKUP(SALIDA[[#This Row],[CODIGO]],STOCKSANLUIS[],7,FALSE))</f>
        <v>B</v>
      </c>
      <c r="I1956" s="10"/>
      <c r="J1956" t="str">
        <f>SALIDA[[#This Row],[CODIGO]]&amp;"       "&amp;SALIDA[[#This Row],[FAMILIA]]</f>
        <v>03386       CIAC</v>
      </c>
      <c r="K1956">
        <f>VLOOKUP(SALIDA[[#This Row],[CODIGO]],STOCK_STARSOFT[],5,FALSE)</f>
        <v>241.08651499999999</v>
      </c>
      <c r="L1956">
        <f>SALIDA[[#This Row],[CANTIDAD]]*SALIDA[[#This Row],[PRECIO UND]]</f>
        <v>241.08651499999999</v>
      </c>
    </row>
    <row r="1957" spans="1:12" x14ac:dyDescent="0.25">
      <c r="A1957" s="6" t="s">
        <v>3515</v>
      </c>
      <c r="B1957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1957" s="153">
        <v>46010</v>
      </c>
      <c r="D1957">
        <v>2</v>
      </c>
      <c r="E1957">
        <f>IF(VLOOKUP(SALIDA[[#This Row],[CODIGO]],STOCKSANLUIS[],6,FALSE)=0,"PRODUCTO SIN STOCK/UBICACIÓN",VLOOKUP(SALIDA[[#This Row],[CODIGO]],STOCKSANLUIS[],6,FALSE))</f>
        <v>1</v>
      </c>
      <c r="F1957">
        <f>SALIDA[[#This Row],[CANTIDAD]]/SALIDA[[#This Row],[UND MEDIDA]]</f>
        <v>2</v>
      </c>
      <c r="G1957" t="str">
        <f>VLOOKUP(SALIDA[[#This Row],[CODIGO]],FAMILIAS[],4,FALSE)</f>
        <v>JOHNSON CONTROLS</v>
      </c>
      <c r="H1957" s="10" t="str">
        <f>IF(VLOOKUP(SALIDA[[#This Row],[CODIGO]],STOCKSANLUIS[],7,FALSE)=0,"PRODUCTO SIN STOCK/UBICACIÓN",VLOOKUP(SALIDA[[#This Row],[CODIGO]],STOCKSANLUIS[],7,FALSE))</f>
        <v>A</v>
      </c>
      <c r="I1957" s="10"/>
      <c r="J1957" t="str">
        <f>SALIDA[[#This Row],[CODIGO]]&amp;"       "&amp;SALIDA[[#This Row],[FAMILIA]]</f>
        <v>02923       JOHNSON CONTROLS</v>
      </c>
      <c r="K1957">
        <f>VLOOKUP(SALIDA[[#This Row],[CODIGO]],STOCK_STARSOFT[],5,FALSE)</f>
        <v>35.575735000000002</v>
      </c>
      <c r="L1957">
        <f>SALIDA[[#This Row],[CANTIDAD]]*SALIDA[[#This Row],[PRECIO UND]]</f>
        <v>71.151470000000003</v>
      </c>
    </row>
    <row r="1958" spans="1:12" x14ac:dyDescent="0.25">
      <c r="A1958" s="6" t="s">
        <v>3860</v>
      </c>
      <c r="B1958" s="100" t="str">
        <f>VLOOKUP(SALIDA[[#This Row],[CODIGO]],STOCKSANLUIS[],2,FALSE)</f>
        <v>CORTINA DE AIRE DE 150 CM (60") - 220V/1PH/60HZ - STAR COLD - FM-1215Z/Y-MC</v>
      </c>
      <c r="C1958" s="153">
        <v>46010</v>
      </c>
      <c r="D1958">
        <v>1</v>
      </c>
      <c r="E1958">
        <f>IF(VLOOKUP(SALIDA[[#This Row],[CODIGO]],STOCKSANLUIS[],6,FALSE)=0,"PRODUCTO SIN STOCK/UBICACIÓN",VLOOKUP(SALIDA[[#This Row],[CODIGO]],STOCKSANLUIS[],6,FALSE))</f>
        <v>1</v>
      </c>
      <c r="F1958">
        <f>SALIDA[[#This Row],[CANTIDAD]]/SALIDA[[#This Row],[UND MEDIDA]]</f>
        <v>1</v>
      </c>
      <c r="G1958" t="str">
        <f>VLOOKUP(SALIDA[[#This Row],[CODIGO]],FAMILIAS[],4,FALSE)</f>
        <v>STAR COLD</v>
      </c>
      <c r="H1958" s="10" t="str">
        <f>IF(VLOOKUP(SALIDA[[#This Row],[CODIGO]],STOCKSANLUIS[],7,FALSE)=0,"PRODUCTO SIN STOCK/UBICACIÓN",VLOOKUP(SALIDA[[#This Row],[CODIGO]],STOCKSANLUIS[],7,FALSE))</f>
        <v>A</v>
      </c>
      <c r="I1958" s="10"/>
      <c r="J1958" t="str">
        <f>SALIDA[[#This Row],[CODIGO]]&amp;"       "&amp;SALIDA[[#This Row],[FAMILIA]]</f>
        <v>03289       STAR COLD</v>
      </c>
      <c r="K1958">
        <f>VLOOKUP(SALIDA[[#This Row],[CODIGO]],STOCK_STARSOFT[],5,FALSE)</f>
        <v>55.603000000000002</v>
      </c>
      <c r="L1958">
        <f>SALIDA[[#This Row],[CANTIDAD]]*SALIDA[[#This Row],[PRECIO UND]]</f>
        <v>55.603000000000002</v>
      </c>
    </row>
    <row r="1959" spans="1:12" x14ac:dyDescent="0.25">
      <c r="A1959" s="6" t="s">
        <v>15</v>
      </c>
      <c r="B1959" s="100" t="str">
        <f>VLOOKUP(SALIDA[[#This Row],[CODIGO]],STOCKSANLUIS[],2,FALSE)</f>
        <v>CAJA DE DISTRIBUCION BC01 - FULL GAUGE</v>
      </c>
      <c r="C1959" s="153">
        <v>46010</v>
      </c>
      <c r="D1959">
        <v>49</v>
      </c>
      <c r="E1959">
        <f>IF(VLOOKUP(SALIDA[[#This Row],[CODIGO]],STOCKSANLUIS[],6,FALSE)=0,"PRODUCTO SIN STOCK/UBICACIÓN",VLOOKUP(SALIDA[[#This Row],[CODIGO]],STOCKSANLUIS[],6,FALSE))</f>
        <v>1</v>
      </c>
      <c r="F1959">
        <f>SALIDA[[#This Row],[CANTIDAD]]/SALIDA[[#This Row],[UND MEDIDA]]</f>
        <v>49</v>
      </c>
      <c r="G1959" t="str">
        <f>VLOOKUP(SALIDA[[#This Row],[CODIGO]],FAMILIAS[],4,FALSE)</f>
        <v>FULL GAUGE</v>
      </c>
      <c r="H1959" s="10" t="str">
        <f>IF(VLOOKUP(SALIDA[[#This Row],[CODIGO]],STOCKSANLUIS[],7,FALSE)=0,"PRODUCTO SIN STOCK/UBICACIÓN",VLOOKUP(SALIDA[[#This Row],[CODIGO]],STOCKSANLUIS[],7,FALSE))</f>
        <v>A</v>
      </c>
      <c r="I1959" s="10" t="s">
        <v>19536</v>
      </c>
      <c r="J1959" t="str">
        <f>SALIDA[[#This Row],[CODIGO]]&amp;"       "&amp;SALIDA[[#This Row],[FAMILIA]]</f>
        <v>00005       FULL GAUGE</v>
      </c>
      <c r="K1959">
        <f>VLOOKUP(SALIDA[[#This Row],[CODIGO]],STOCK_STARSOFT[],5,FALSE)</f>
        <v>2.4508290000000001</v>
      </c>
      <c r="L1959">
        <f>SALIDA[[#This Row],[CANTIDAD]]*SALIDA[[#This Row],[PRECIO UND]]</f>
        <v>120.09062100000001</v>
      </c>
    </row>
    <row r="1960" spans="1:12" x14ac:dyDescent="0.25">
      <c r="A1960" s="6" t="s">
        <v>3802</v>
      </c>
      <c r="B1960" s="100" t="str">
        <f>VLOOKUP(SALIDA[[#This Row],[CODIGO]],STOCKSANLUIS[],2,FALSE)</f>
        <v>GAS REFRIGERANTE R134A - 13.6KG FLYER</v>
      </c>
      <c r="C1960" s="153">
        <v>46010</v>
      </c>
      <c r="D1960">
        <v>8</v>
      </c>
      <c r="E1960">
        <f>IF(VLOOKUP(SALIDA[[#This Row],[CODIGO]],STOCKSANLUIS[],6,FALSE)=0,"PRODUCTO SIN STOCK/UBICACIÓN",VLOOKUP(SALIDA[[#This Row],[CODIGO]],STOCKSANLUIS[],6,FALSE))</f>
        <v>1</v>
      </c>
      <c r="F1960">
        <f>SALIDA[[#This Row],[CANTIDAD]]/SALIDA[[#This Row],[UND MEDIDA]]</f>
        <v>8</v>
      </c>
      <c r="G1960" t="str">
        <f>VLOOKUP(SALIDA[[#This Row],[CODIGO]],FAMILIAS[],4,FALSE)</f>
        <v>FLYER</v>
      </c>
      <c r="H1960" s="10" t="str">
        <f>IF(VLOOKUP(SALIDA[[#This Row],[CODIGO]],STOCKSANLUIS[],7,FALSE)=0,"PRODUCTO SIN STOCK/UBICACIÓN",VLOOKUP(SALIDA[[#This Row],[CODIGO]],STOCKSANLUIS[],7,FALSE))</f>
        <v>B</v>
      </c>
      <c r="I1960" s="10"/>
      <c r="J1960" t="str">
        <f>SALIDA[[#This Row],[CODIGO]]&amp;"       "&amp;SALIDA[[#This Row],[FAMILIA]]</f>
        <v>03241       FLYER</v>
      </c>
      <c r="K1960">
        <f>VLOOKUP(SALIDA[[#This Row],[CODIGO]],STOCK_STARSOFT[],5,FALSE)</f>
        <v>91.697573000000006</v>
      </c>
      <c r="L1960">
        <f>SALIDA[[#This Row],[CANTIDAD]]*SALIDA[[#This Row],[PRECIO UND]]</f>
        <v>733.58058400000004</v>
      </c>
    </row>
    <row r="1961" spans="1:12" x14ac:dyDescent="0.25">
      <c r="A1961" s="6" t="s">
        <v>443</v>
      </c>
      <c r="B1961" s="100" t="str">
        <f>VLOOKUP(SALIDA[[#This Row],[CODIGO]],STOCKSANLUIS[],2,FALSE)</f>
        <v>ACEITE POLIOLESTER POE 32 - 1/4 GALON - BVA</v>
      </c>
      <c r="C1961" s="153">
        <v>46010</v>
      </c>
      <c r="D1961">
        <v>16</v>
      </c>
      <c r="E1961">
        <f>IF(VLOOKUP(SALIDA[[#This Row],[CODIGO]],STOCKSANLUIS[],6,FALSE)=0,"PRODUCTO SIN STOCK/UBICACIÓN",VLOOKUP(SALIDA[[#This Row],[CODIGO]],STOCKSANLUIS[],6,FALSE))</f>
        <v>1</v>
      </c>
      <c r="F1961">
        <f>SALIDA[[#This Row],[CANTIDAD]]/SALIDA[[#This Row],[UND MEDIDA]]</f>
        <v>16</v>
      </c>
      <c r="G1961" t="str">
        <f>VLOOKUP(SALIDA[[#This Row],[CODIGO]],FAMILIAS[],4,FALSE)</f>
        <v>BVA</v>
      </c>
      <c r="H1961" s="10" t="str">
        <f>IF(VLOOKUP(SALIDA[[#This Row],[CODIGO]],STOCKSANLUIS[],7,FALSE)=0,"PRODUCTO SIN STOCK/UBICACIÓN",VLOOKUP(SALIDA[[#This Row],[CODIGO]],STOCKSANLUIS[],7,FALSE))</f>
        <v>C</v>
      </c>
      <c r="I1961" s="10"/>
      <c r="J1961" t="str">
        <f>SALIDA[[#This Row],[CODIGO]]&amp;"       "&amp;SALIDA[[#This Row],[FAMILIA]]</f>
        <v>00355       BVA</v>
      </c>
      <c r="K1961">
        <f>VLOOKUP(SALIDA[[#This Row],[CODIGO]],STOCK_STARSOFT[],5,FALSE)</f>
        <v>14.899067000000001</v>
      </c>
      <c r="L1961">
        <f>SALIDA[[#This Row],[CANTIDAD]]*SALIDA[[#This Row],[PRECIO UND]]</f>
        <v>238.38507200000001</v>
      </c>
    </row>
    <row r="1962" spans="1:12" x14ac:dyDescent="0.25">
      <c r="A1962" s="6" t="s">
        <v>443</v>
      </c>
      <c r="B1962" s="100" t="str">
        <f>VLOOKUP(SALIDA[[#This Row],[CODIGO]],STOCKSANLUIS[],2,FALSE)</f>
        <v>ACEITE POLIOLESTER POE 32 - 1/4 GALON - BVA</v>
      </c>
      <c r="C1962" s="153">
        <v>46010</v>
      </c>
      <c r="D1962">
        <v>1</v>
      </c>
      <c r="E1962">
        <f>IF(VLOOKUP(SALIDA[[#This Row],[CODIGO]],STOCKSANLUIS[],6,FALSE)=0,"PRODUCTO SIN STOCK/UBICACIÓN",VLOOKUP(SALIDA[[#This Row],[CODIGO]],STOCKSANLUIS[],6,FALSE))</f>
        <v>1</v>
      </c>
      <c r="F1962">
        <f>SALIDA[[#This Row],[CANTIDAD]]/SALIDA[[#This Row],[UND MEDIDA]]</f>
        <v>1</v>
      </c>
      <c r="G1962" t="str">
        <f>VLOOKUP(SALIDA[[#This Row],[CODIGO]],FAMILIAS[],4,FALSE)</f>
        <v>BVA</v>
      </c>
      <c r="H1962" s="10" t="str">
        <f>IF(VLOOKUP(SALIDA[[#This Row],[CODIGO]],STOCKSANLUIS[],7,FALSE)=0,"PRODUCTO SIN STOCK/UBICACIÓN",VLOOKUP(SALIDA[[#This Row],[CODIGO]],STOCKSANLUIS[],7,FALSE))</f>
        <v>C</v>
      </c>
      <c r="I1962" s="10"/>
      <c r="J1962" t="str">
        <f>SALIDA[[#This Row],[CODIGO]]&amp;"       "&amp;SALIDA[[#This Row],[FAMILIA]]</f>
        <v>00355       BVA</v>
      </c>
      <c r="K1962">
        <f>VLOOKUP(SALIDA[[#This Row],[CODIGO]],STOCK_STARSOFT[],5,FALSE)</f>
        <v>14.899067000000001</v>
      </c>
      <c r="L1962">
        <f>SALIDA[[#This Row],[CANTIDAD]]*SALIDA[[#This Row],[PRECIO UND]]</f>
        <v>14.899067000000001</v>
      </c>
    </row>
    <row r="1963" spans="1:12" x14ac:dyDescent="0.25">
      <c r="A1963" s="6" t="s">
        <v>19299</v>
      </c>
      <c r="B1963" s="100" t="str">
        <f>VLOOKUP(SALIDA[[#This Row],[CODIGO]],STOCKSANLUIS[],2,FALSE)</f>
        <v>CINTA DE PVC PARA MINI SPLITS 50MMX50M - TAFETAN - EVERFROST - HIGH QUALITY</v>
      </c>
      <c r="C1963" s="153">
        <v>46010</v>
      </c>
      <c r="D1963">
        <v>1</v>
      </c>
      <c r="E1963">
        <f>IF(VLOOKUP(SALIDA[[#This Row],[CODIGO]],STOCKSANLUIS[],6,FALSE)=0,"PRODUCTO SIN STOCK/UBICACIÓN",VLOOKUP(SALIDA[[#This Row],[CODIGO]],STOCKSANLUIS[],6,FALSE))</f>
        <v>1</v>
      </c>
      <c r="F1963">
        <f>SALIDA[[#This Row],[CANTIDAD]]/SALIDA[[#This Row],[UND MEDIDA]]</f>
        <v>1</v>
      </c>
      <c r="G1963" t="str">
        <f>VLOOKUP(SALIDA[[#This Row],[CODIGO]],FAMILIAS[],4,FALSE)</f>
        <v>EVERFROST</v>
      </c>
      <c r="H1963" s="10" t="str">
        <f>IF(VLOOKUP(SALIDA[[#This Row],[CODIGO]],STOCKSANLUIS[],7,FALSE)=0,"PRODUCTO SIN STOCK/UBICACIÓN",VLOOKUP(SALIDA[[#This Row],[CODIGO]],STOCKSANLUIS[],7,FALSE))</f>
        <v>C</v>
      </c>
      <c r="I1963" s="10"/>
      <c r="J1963" t="str">
        <f>SALIDA[[#This Row],[CODIGO]]&amp;"       "&amp;SALIDA[[#This Row],[FAMILIA]]</f>
        <v>03489       EVERFROST</v>
      </c>
      <c r="K1963">
        <f>VLOOKUP(SALIDA[[#This Row],[CODIGO]],STOCK_STARSOFT[],5,FALSE)</f>
        <v>0.76004300000000002</v>
      </c>
      <c r="L1963">
        <f>SALIDA[[#This Row],[CANTIDAD]]*SALIDA[[#This Row],[PRECIO UND]]</f>
        <v>0.76004300000000002</v>
      </c>
    </row>
    <row r="1964" spans="1:12" x14ac:dyDescent="0.25">
      <c r="A1964" s="6" t="s">
        <v>21864</v>
      </c>
      <c r="B1964" s="100" t="str">
        <f>VLOOKUP(SALIDA[[#This Row],[CODIGO]],STOCKSANLUIS[],2,FALSE)</f>
        <v>GAS REFRIGERANTE R22 - 13.6 KG FLYER</v>
      </c>
      <c r="C1964" s="153">
        <v>46010</v>
      </c>
      <c r="D1964">
        <v>5</v>
      </c>
      <c r="E1964">
        <f>IF(VLOOKUP(SALIDA[[#This Row],[CODIGO]],STOCKSANLUIS[],6,FALSE)=0,"PRODUCTO SIN STOCK/UBICACIÓN",VLOOKUP(SALIDA[[#This Row],[CODIGO]],STOCKSANLUIS[],6,FALSE))</f>
        <v>1</v>
      </c>
      <c r="F1964">
        <f>SALIDA[[#This Row],[CANTIDAD]]/SALIDA[[#This Row],[UND MEDIDA]]</f>
        <v>5</v>
      </c>
      <c r="G1964" t="str">
        <f>VLOOKUP(SALIDA[[#This Row],[CODIGO]],FAMILIAS[],4,FALSE)</f>
        <v>FLYER</v>
      </c>
      <c r="H1964" s="10" t="str">
        <f>IF(VLOOKUP(SALIDA[[#This Row],[CODIGO]],STOCKSANLUIS[],7,FALSE)=0,"PRODUCTO SIN STOCK/UBICACIÓN",VLOOKUP(SALIDA[[#This Row],[CODIGO]],STOCKSANLUIS[],7,FALSE))</f>
        <v>C</v>
      </c>
      <c r="I1964" s="10"/>
      <c r="J1964" t="str">
        <f>SALIDA[[#This Row],[CODIGO]]&amp;"       "&amp;SALIDA[[#This Row],[FAMILIA]]</f>
        <v>03508       FLYER</v>
      </c>
      <c r="K1964">
        <f>VLOOKUP(SALIDA[[#This Row],[CODIGO]],STOCK_STARSOFT[],5,FALSE)</f>
        <v>55.938656000000002</v>
      </c>
      <c r="L1964">
        <f>SALIDA[[#This Row],[CANTIDAD]]*SALIDA[[#This Row],[PRECIO UND]]</f>
        <v>279.69328000000002</v>
      </c>
    </row>
    <row r="1965" spans="1:12" x14ac:dyDescent="0.25">
      <c r="A1965" s="6" t="s">
        <v>125</v>
      </c>
      <c r="B1965" s="100" t="str">
        <f>VLOOKUP(SALIDA[[#This Row],[CODIGO]],STOCKSANLUIS[],2,FALSE)</f>
        <v>BOBINA DE SOLENOIDE - 220V/60HZ/13W - COD - 018F6714 - DANFOSS</v>
      </c>
      <c r="C1965" s="153">
        <v>46010</v>
      </c>
      <c r="D1965">
        <v>1</v>
      </c>
      <c r="E1965">
        <f>IF(VLOOKUP(SALIDA[[#This Row],[CODIGO]],STOCKSANLUIS[],6,FALSE)=0,"PRODUCTO SIN STOCK/UBICACIÓN",VLOOKUP(SALIDA[[#This Row],[CODIGO]],STOCKSANLUIS[],6,FALSE))</f>
        <v>1</v>
      </c>
      <c r="F1965">
        <f>SALIDA[[#This Row],[CANTIDAD]]/SALIDA[[#This Row],[UND MEDIDA]]</f>
        <v>1</v>
      </c>
      <c r="G1965" t="str">
        <f>VLOOKUP(SALIDA[[#This Row],[CODIGO]],FAMILIAS[],4,FALSE)</f>
        <v>DANFOSS</v>
      </c>
      <c r="H1965" s="10" t="str">
        <f>IF(VLOOKUP(SALIDA[[#This Row],[CODIGO]],STOCKSANLUIS[],7,FALSE)=0,"PRODUCTO SIN STOCK/UBICACIÓN",VLOOKUP(SALIDA[[#This Row],[CODIGO]],STOCKSANLUIS[],7,FALSE))</f>
        <v>A</v>
      </c>
      <c r="I1965" s="10"/>
      <c r="J1965" t="str">
        <f>SALIDA[[#This Row],[CODIGO]]&amp;"       "&amp;SALIDA[[#This Row],[FAMILIA]]</f>
        <v>00078       DANFOSS</v>
      </c>
      <c r="K1965">
        <f>VLOOKUP(SALIDA[[#This Row],[CODIGO]],STOCK_STARSOFT[],5,FALSE)</f>
        <v>20.261431999999999</v>
      </c>
      <c r="L1965">
        <f>SALIDA[[#This Row],[CANTIDAD]]*SALIDA[[#This Row],[PRECIO UND]]</f>
        <v>20.261431999999999</v>
      </c>
    </row>
    <row r="1966" spans="1:12" x14ac:dyDescent="0.25">
      <c r="A1966" s="6" t="s">
        <v>57</v>
      </c>
      <c r="B1966" s="100" t="str">
        <f>VLOOKUP(SALIDA[[#This Row],[CODIGO]],STOCKSANLUIS[],2,FALSE)</f>
        <v>CONTROLADOR DE VOLTAJE Y PROTECTOR DE FASES PHASELOG EW PLUS - VER.05 - 90-220 VAC - FULL GAUGE - WHITE</v>
      </c>
      <c r="C1966" s="153">
        <v>46010</v>
      </c>
      <c r="D1966">
        <v>4</v>
      </c>
      <c r="E1966">
        <f>IF(VLOOKUP(SALIDA[[#This Row],[CODIGO]],STOCKSANLUIS[],6,FALSE)=0,"PRODUCTO SIN STOCK/UBICACIÓN",VLOOKUP(SALIDA[[#This Row],[CODIGO]],STOCKSANLUIS[],6,FALSE))</f>
        <v>1</v>
      </c>
      <c r="F1966">
        <f>SALIDA[[#This Row],[CANTIDAD]]/SALIDA[[#This Row],[UND MEDIDA]]</f>
        <v>4</v>
      </c>
      <c r="G1966" t="str">
        <f>VLOOKUP(SALIDA[[#This Row],[CODIGO]],FAMILIAS[],4,FALSE)</f>
        <v>FULL GAUGE</v>
      </c>
      <c r="H1966" s="10" t="str">
        <f>IF(VLOOKUP(SALIDA[[#This Row],[CODIGO]],STOCKSANLUIS[],7,FALSE)=0,"PRODUCTO SIN STOCK/UBICACIÓN",VLOOKUP(SALIDA[[#This Row],[CODIGO]],STOCKSANLUIS[],7,FALSE))</f>
        <v>C</v>
      </c>
      <c r="I1966" s="10"/>
      <c r="J1966" t="str">
        <f>SALIDA[[#This Row],[CODIGO]]&amp;"       "&amp;SALIDA[[#This Row],[FAMILIA]]</f>
        <v>00029       FULL GAUGE</v>
      </c>
      <c r="K1966">
        <f>VLOOKUP(SALIDA[[#This Row],[CODIGO]],STOCK_STARSOFT[],5,FALSE)</f>
        <v>54.47063</v>
      </c>
      <c r="L1966">
        <f>SALIDA[[#This Row],[CANTIDAD]]*SALIDA[[#This Row],[PRECIO UND]]</f>
        <v>217.88252</v>
      </c>
    </row>
    <row r="1967" spans="1:12" x14ac:dyDescent="0.25">
      <c r="A1967" s="6" t="s">
        <v>19776</v>
      </c>
      <c r="B1967" s="100" t="str">
        <f>VLOOKUP(SALIDA[[#This Row],[CODIGO]],STOCKSANLUIS[],2,FALSE)</f>
        <v>MANGA AISLANTE CLASS 1 - 2 5/8"ID X 3/4"THK - WINCELL</v>
      </c>
      <c r="C1967" s="153">
        <v>46010</v>
      </c>
      <c r="D1967">
        <v>10</v>
      </c>
      <c r="E1967">
        <f>IF(VLOOKUP(SALIDA[[#This Row],[CODIGO]],STOCKSANLUIS[],6,FALSE)=0,"PRODUCTO SIN STOCK/UBICACIÓN",VLOOKUP(SALIDA[[#This Row],[CODIGO]],STOCKSANLUIS[],6,FALSE))</f>
        <v>1</v>
      </c>
      <c r="F1967">
        <f>SALIDA[[#This Row],[CANTIDAD]]/SALIDA[[#This Row],[UND MEDIDA]]</f>
        <v>10</v>
      </c>
      <c r="G1967" t="str">
        <f>VLOOKUP(SALIDA[[#This Row],[CODIGO]],FAMILIAS[],4,FALSE)</f>
        <v>WINCELL</v>
      </c>
      <c r="H1967" s="10" t="str">
        <f>IF(VLOOKUP(SALIDA[[#This Row],[CODIGO]],STOCKSANLUIS[],7,FALSE)=0,"PRODUCTO SIN STOCK/UBICACIÓN",VLOOKUP(SALIDA[[#This Row],[CODIGO]],STOCKSANLUIS[],7,FALSE))</f>
        <v>A</v>
      </c>
      <c r="I1967" s="10"/>
      <c r="J1967" t="str">
        <f>SALIDA[[#This Row],[CODIGO]]&amp;"       "&amp;SALIDA[[#This Row],[FAMILIA]]</f>
        <v>03264       WINCELL</v>
      </c>
      <c r="K1967">
        <f>VLOOKUP(SALIDA[[#This Row],[CODIGO]],STOCK_STARSOFT[],5,FALSE)</f>
        <v>3.1881529999999998</v>
      </c>
      <c r="L1967">
        <f>SALIDA[[#This Row],[CANTIDAD]]*SALIDA[[#This Row],[PRECIO UND]]</f>
        <v>31.881529999999998</v>
      </c>
    </row>
    <row r="1968" spans="1:12" x14ac:dyDescent="0.25">
      <c r="A1968" s="6" t="s">
        <v>2904</v>
      </c>
      <c r="B1968" s="100" t="str">
        <f>VLOOKUP(SALIDA[[#This Row],[CODIGO]],STOCKSANLUIS[],2,FALSE)</f>
        <v>SENSOR DE TEMPERATURA NTC - SB-70 - 2M - FULL GAUGE (REMPLAZO DEL SB-41 - NO USAR EN MT 622E)</v>
      </c>
      <c r="C1968" s="153">
        <v>46010</v>
      </c>
      <c r="D1968">
        <v>1</v>
      </c>
      <c r="E1968">
        <f>IF(VLOOKUP(SALIDA[[#This Row],[CODIGO]],STOCKSANLUIS[],6,FALSE)=0,"PRODUCTO SIN STOCK/UBICACIÓN",VLOOKUP(SALIDA[[#This Row],[CODIGO]],STOCKSANLUIS[],6,FALSE))</f>
        <v>1</v>
      </c>
      <c r="F1968">
        <f>SALIDA[[#This Row],[CANTIDAD]]/SALIDA[[#This Row],[UND MEDIDA]]</f>
        <v>1</v>
      </c>
      <c r="G1968" t="str">
        <f>VLOOKUP(SALIDA[[#This Row],[CODIGO]],FAMILIAS[],4,FALSE)</f>
        <v>FULL GAUGE</v>
      </c>
      <c r="H1968" s="10" t="str">
        <f>IF(VLOOKUP(SALIDA[[#This Row],[CODIGO]],STOCKSANLUIS[],7,FALSE)=0,"PRODUCTO SIN STOCK/UBICACIÓN",VLOOKUP(SALIDA[[#This Row],[CODIGO]],STOCKSANLUIS[],7,FALSE))</f>
        <v>A</v>
      </c>
      <c r="I1968" s="10"/>
      <c r="J1968" t="str">
        <f>SALIDA[[#This Row],[CODIGO]]&amp;"       "&amp;SALIDA[[#This Row],[FAMILIA]]</f>
        <v>02345       FULL GAUGE</v>
      </c>
      <c r="K1968">
        <f>VLOOKUP(SALIDA[[#This Row],[CODIGO]],STOCK_STARSOFT[],5,FALSE)</f>
        <v>1.711822</v>
      </c>
      <c r="L1968">
        <f>SALIDA[[#This Row],[CANTIDAD]]*SALIDA[[#This Row],[PRECIO UND]]</f>
        <v>1.711822</v>
      </c>
    </row>
    <row r="1969" spans="1:12" x14ac:dyDescent="0.25">
      <c r="A1969" s="6" t="s">
        <v>3341</v>
      </c>
      <c r="B1969" s="100" t="str">
        <f>VLOOKUP(SALIDA[[#This Row],[CODIGO]],STOCKSANLUIS[],2,FALSE)</f>
        <v>GAS REFRIGERANTE R404A -10.90KG ICELOONG</v>
      </c>
      <c r="C1969" s="153">
        <v>46010</v>
      </c>
      <c r="D1969">
        <v>4</v>
      </c>
      <c r="E1969">
        <f>IF(VLOOKUP(SALIDA[[#This Row],[CODIGO]],STOCKSANLUIS[],6,FALSE)=0,"PRODUCTO SIN STOCK/UBICACIÓN",VLOOKUP(SALIDA[[#This Row],[CODIGO]],STOCKSANLUIS[],6,FALSE))</f>
        <v>1</v>
      </c>
      <c r="F1969">
        <f>SALIDA[[#This Row],[CANTIDAD]]/SALIDA[[#This Row],[UND MEDIDA]]</f>
        <v>4</v>
      </c>
      <c r="G1969" t="str">
        <f>VLOOKUP(SALIDA[[#This Row],[CODIGO]],FAMILIAS[],4,FALSE)</f>
        <v>ZHEJIANG YONGHE</v>
      </c>
      <c r="H1969" s="10" t="str">
        <f>IF(VLOOKUP(SALIDA[[#This Row],[CODIGO]],STOCKSANLUIS[],7,FALSE)=0,"PRODUCTO SIN STOCK/UBICACIÓN",VLOOKUP(SALIDA[[#This Row],[CODIGO]],STOCKSANLUIS[],7,FALSE))</f>
        <v>C</v>
      </c>
      <c r="I1969" s="10"/>
      <c r="J1969" t="str">
        <f>SALIDA[[#This Row],[CODIGO]]&amp;"       "&amp;SALIDA[[#This Row],[FAMILIA]]</f>
        <v>02752       ZHEJIANG YONGHE</v>
      </c>
      <c r="K1969">
        <f>VLOOKUP(SALIDA[[#This Row],[CODIGO]],STOCK_STARSOFT[],5,FALSE)</f>
        <v>53.481755</v>
      </c>
      <c r="L1969">
        <f>SALIDA[[#This Row],[CANTIDAD]]*SALIDA[[#This Row],[PRECIO UND]]</f>
        <v>213.92702</v>
      </c>
    </row>
    <row r="1970" spans="1:12" x14ac:dyDescent="0.25">
      <c r="A1970" s="6" t="s">
        <v>597</v>
      </c>
      <c r="B1970" s="100" t="str">
        <f>VLOOKUP(SALIDA[[#This Row],[CODIGO]],STOCKSANLUIS[],2,FALSE)</f>
        <v>CUERPO DE VALVULA SOLENOIDE DANFOSS EVR 15 - 7/8  SOLDABLE 032L1225 (REEMPLAZO DEL 032F1225)</v>
      </c>
      <c r="C1970" s="153">
        <v>46010</v>
      </c>
      <c r="D1970">
        <v>1</v>
      </c>
      <c r="E1970">
        <f>IF(VLOOKUP(SALIDA[[#This Row],[CODIGO]],STOCKSANLUIS[],6,FALSE)=0,"PRODUCTO SIN STOCK/UBICACIÓN",VLOOKUP(SALIDA[[#This Row],[CODIGO]],STOCKSANLUIS[],6,FALSE))</f>
        <v>1</v>
      </c>
      <c r="F1970">
        <f>SALIDA[[#This Row],[CANTIDAD]]/SALIDA[[#This Row],[UND MEDIDA]]</f>
        <v>1</v>
      </c>
      <c r="G1970" t="str">
        <f>VLOOKUP(SALIDA[[#This Row],[CODIGO]],FAMILIAS[],4,FALSE)</f>
        <v>DANFOSS</v>
      </c>
      <c r="H1970" s="10" t="str">
        <f>IF(VLOOKUP(SALIDA[[#This Row],[CODIGO]],STOCKSANLUIS[],7,FALSE)=0,"PRODUCTO SIN STOCK/UBICACIÓN",VLOOKUP(SALIDA[[#This Row],[CODIGO]],STOCKSANLUIS[],7,FALSE))</f>
        <v>A</v>
      </c>
      <c r="I1970" s="10"/>
      <c r="J1970" t="str">
        <f>SALIDA[[#This Row],[CODIGO]]&amp;"       "&amp;SALIDA[[#This Row],[FAMILIA]]</f>
        <v>00584       DANFOSS</v>
      </c>
      <c r="K1970">
        <f>VLOOKUP(SALIDA[[#This Row],[CODIGO]],STOCK_STARSOFT[],5,FALSE)</f>
        <v>97.097273000000001</v>
      </c>
      <c r="L1970">
        <f>SALIDA[[#This Row],[CANTIDAD]]*SALIDA[[#This Row],[PRECIO UND]]</f>
        <v>97.097273000000001</v>
      </c>
    </row>
    <row r="1971" spans="1:12" x14ac:dyDescent="0.25">
      <c r="A1971" s="6" t="s">
        <v>725</v>
      </c>
      <c r="B1971" s="100" t="str">
        <f>VLOOKUP(SALIDA[[#This Row],[CODIGO]],STOCKSANLUIS[],2,FALSE)</f>
        <v>ORIFICIO #-2 PARA TEX 5, TES 5 - 067B2790</v>
      </c>
      <c r="C1971" s="153">
        <v>46010</v>
      </c>
      <c r="D1971">
        <v>2</v>
      </c>
      <c r="E1971">
        <f>IF(VLOOKUP(SALIDA[[#This Row],[CODIGO]],STOCKSANLUIS[],6,FALSE)=0,"PRODUCTO SIN STOCK/UBICACIÓN",VLOOKUP(SALIDA[[#This Row],[CODIGO]],STOCKSANLUIS[],6,FALSE))</f>
        <v>1</v>
      </c>
      <c r="F1971">
        <f>SALIDA[[#This Row],[CANTIDAD]]/SALIDA[[#This Row],[UND MEDIDA]]</f>
        <v>2</v>
      </c>
      <c r="G1971" t="str">
        <f>VLOOKUP(SALIDA[[#This Row],[CODIGO]],FAMILIAS[],4,FALSE)</f>
        <v>DANFOSS</v>
      </c>
      <c r="H1971" s="10" t="str">
        <f>IF(VLOOKUP(SALIDA[[#This Row],[CODIGO]],STOCKSANLUIS[],7,FALSE)=0,"PRODUCTO SIN STOCK/UBICACIÓN",VLOOKUP(SALIDA[[#This Row],[CODIGO]],STOCKSANLUIS[],7,FALSE))</f>
        <v>A</v>
      </c>
      <c r="I1971" s="10"/>
      <c r="J1971" t="str">
        <f>SALIDA[[#This Row],[CODIGO]]&amp;"       "&amp;SALIDA[[#This Row],[FAMILIA]]</f>
        <v>00795       DANFOSS</v>
      </c>
      <c r="K1971">
        <f>VLOOKUP(SALIDA[[#This Row],[CODIGO]],STOCK_STARSOFT[],5,FALSE)</f>
        <v>18.426532999999999</v>
      </c>
      <c r="L1971">
        <f>SALIDA[[#This Row],[CANTIDAD]]*SALIDA[[#This Row],[PRECIO UND]]</f>
        <v>36.853065999999998</v>
      </c>
    </row>
    <row r="1972" spans="1:12" x14ac:dyDescent="0.25">
      <c r="A1972" s="6" t="s">
        <v>3192</v>
      </c>
      <c r="B1972" s="100" t="str">
        <f>VLOOKUP(SALIDA[[#This Row],[CODIGO]],STOCKSANLUIS[],2,FALSE)</f>
        <v>SEPARADOR DE ACEITE DE 1 1/8 - SPLY-55889 -  EVERWELL</v>
      </c>
      <c r="C1972" s="153">
        <v>46010</v>
      </c>
      <c r="D1972">
        <v>4</v>
      </c>
      <c r="E1972">
        <f>IF(VLOOKUP(SALIDA[[#This Row],[CODIGO]],STOCKSANLUIS[],6,FALSE)=0,"PRODUCTO SIN STOCK/UBICACIÓN",VLOOKUP(SALIDA[[#This Row],[CODIGO]],STOCKSANLUIS[],6,FALSE))</f>
        <v>1</v>
      </c>
      <c r="F1972">
        <f>SALIDA[[#This Row],[CANTIDAD]]/SALIDA[[#This Row],[UND MEDIDA]]</f>
        <v>4</v>
      </c>
      <c r="G1972" t="str">
        <f>VLOOKUP(SALIDA[[#This Row],[CODIGO]],FAMILIAS[],4,FALSE)</f>
        <v>EVERWELL</v>
      </c>
      <c r="H1972" s="10" t="str">
        <f>IF(VLOOKUP(SALIDA[[#This Row],[CODIGO]],STOCKSANLUIS[],7,FALSE)=0,"PRODUCTO SIN STOCK/UBICACIÓN",VLOOKUP(SALIDA[[#This Row],[CODIGO]],STOCKSANLUIS[],7,FALSE))</f>
        <v>A</v>
      </c>
      <c r="I1972" s="10"/>
      <c r="J1972" t="str">
        <f>SALIDA[[#This Row],[CODIGO]]&amp;"       "&amp;SALIDA[[#This Row],[FAMILIA]]</f>
        <v>02584       EVERWELL</v>
      </c>
      <c r="K1972">
        <f>VLOOKUP(SALIDA[[#This Row],[CODIGO]],STOCK_STARSOFT[],5,FALSE)</f>
        <v>22.076504</v>
      </c>
      <c r="L1972">
        <f>SALIDA[[#This Row],[CANTIDAD]]*SALIDA[[#This Row],[PRECIO UND]]</f>
        <v>88.306016</v>
      </c>
    </row>
    <row r="1973" spans="1:12" x14ac:dyDescent="0.25">
      <c r="A1973" s="6" t="s">
        <v>3665</v>
      </c>
      <c r="B1973" s="100" t="str">
        <f>VLOOKUP(SALIDA[[#This Row],[CODIGO]],STOCKSANLUIS[],2,FALSE)</f>
        <v>AGENTE DE LIMPIEZA INTERNA OPTEON SF FLUSH X 4.54 KG - CHEMOURS - REEMPLAZO DEL R141B</v>
      </c>
      <c r="C1973" s="153">
        <v>46010</v>
      </c>
      <c r="D1973">
        <v>1</v>
      </c>
      <c r="E1973">
        <f>IF(VLOOKUP(SALIDA[[#This Row],[CODIGO]],STOCKSANLUIS[],6,FALSE)=0,"PRODUCTO SIN STOCK/UBICACIÓN",VLOOKUP(SALIDA[[#This Row],[CODIGO]],STOCKSANLUIS[],6,FALSE))</f>
        <v>1</v>
      </c>
      <c r="F1973">
        <f>SALIDA[[#This Row],[CANTIDAD]]/SALIDA[[#This Row],[UND MEDIDA]]</f>
        <v>1</v>
      </c>
      <c r="G1973" t="str">
        <f>VLOOKUP(SALIDA[[#This Row],[CODIGO]],FAMILIAS[],4,FALSE)</f>
        <v>THE CHEMOURS</v>
      </c>
      <c r="H1973" s="10" t="str">
        <f>IF(VLOOKUP(SALIDA[[#This Row],[CODIGO]],STOCKSANLUIS[],7,FALSE)=0,"PRODUCTO SIN STOCK/UBICACIÓN",VLOOKUP(SALIDA[[#This Row],[CODIGO]],STOCKSANLUIS[],7,FALSE))</f>
        <v>C</v>
      </c>
      <c r="I1973" s="10"/>
      <c r="J1973" t="str">
        <f>SALIDA[[#This Row],[CODIGO]]&amp;"       "&amp;SALIDA[[#This Row],[FAMILIA]]</f>
        <v>03051       THE CHEMOURS</v>
      </c>
      <c r="K1973">
        <f>VLOOKUP(SALIDA[[#This Row],[CODIGO]],STOCK_STARSOFT[],5,FALSE)</f>
        <v>91.188703000000004</v>
      </c>
      <c r="L1973">
        <f>SALIDA[[#This Row],[CANTIDAD]]*SALIDA[[#This Row],[PRECIO UND]]</f>
        <v>91.188703000000004</v>
      </c>
    </row>
    <row r="1974" spans="1:12" x14ac:dyDescent="0.25">
      <c r="A1974" s="6" t="s">
        <v>21864</v>
      </c>
      <c r="B1974" s="100" t="str">
        <f>VLOOKUP(SALIDA[[#This Row],[CODIGO]],STOCKSANLUIS[],2,FALSE)</f>
        <v>GAS REFRIGERANTE R22 - 13.6 KG FLYER</v>
      </c>
      <c r="C1974" s="153">
        <v>46011</v>
      </c>
      <c r="D1974">
        <v>1</v>
      </c>
      <c r="E1974">
        <f>IF(VLOOKUP(SALIDA[[#This Row],[CODIGO]],STOCKSANLUIS[],6,FALSE)=0,"PRODUCTO SIN STOCK/UBICACIÓN",VLOOKUP(SALIDA[[#This Row],[CODIGO]],STOCKSANLUIS[],6,FALSE))</f>
        <v>1</v>
      </c>
      <c r="F1974">
        <f>SALIDA[[#This Row],[CANTIDAD]]/SALIDA[[#This Row],[UND MEDIDA]]</f>
        <v>1</v>
      </c>
      <c r="G1974" t="str">
        <f>VLOOKUP(SALIDA[[#This Row],[CODIGO]],FAMILIAS[],4,FALSE)</f>
        <v>FLYER</v>
      </c>
      <c r="H1974" s="10" t="str">
        <f>IF(VLOOKUP(SALIDA[[#This Row],[CODIGO]],STOCKSANLUIS[],7,FALSE)=0,"PRODUCTO SIN STOCK/UBICACIÓN",VLOOKUP(SALIDA[[#This Row],[CODIGO]],STOCKSANLUIS[],7,FALSE))</f>
        <v>C</v>
      </c>
      <c r="I1974" s="10"/>
      <c r="J1974" t="str">
        <f>SALIDA[[#This Row],[CODIGO]]&amp;"       "&amp;SALIDA[[#This Row],[FAMILIA]]</f>
        <v>03508       FLYER</v>
      </c>
      <c r="K1974">
        <f>VLOOKUP(SALIDA[[#This Row],[CODIGO]],STOCK_STARSOFT[],5,FALSE)</f>
        <v>55.938656000000002</v>
      </c>
      <c r="L1974">
        <f>SALIDA[[#This Row],[CANTIDAD]]*SALIDA[[#This Row],[PRECIO UND]]</f>
        <v>55.938656000000002</v>
      </c>
    </row>
    <row r="1975" spans="1:12" x14ac:dyDescent="0.25">
      <c r="A1975" s="6" t="s">
        <v>33</v>
      </c>
      <c r="B1975" s="100" t="str">
        <f>VLOOKUP(SALIDA[[#This Row],[CODIGO]],STOCKSANLUIS[],2,FALSE)</f>
        <v>CONTROLADOR DE TEMPERATURA DIGITAL MT-512E 2HP - VER.13 - 115/220 VAC - FULL GAUGE</v>
      </c>
      <c r="C1975" s="153">
        <v>46011</v>
      </c>
      <c r="D1975">
        <v>100</v>
      </c>
      <c r="E1975">
        <f>IF(VLOOKUP(SALIDA[[#This Row],[CODIGO]],STOCKSANLUIS[],6,FALSE)=0,"PRODUCTO SIN STOCK/UBICACIÓN",VLOOKUP(SALIDA[[#This Row],[CODIGO]],STOCKSANLUIS[],6,FALSE))</f>
        <v>1</v>
      </c>
      <c r="F1975">
        <f>SALIDA[[#This Row],[CANTIDAD]]/SALIDA[[#This Row],[UND MEDIDA]]</f>
        <v>100</v>
      </c>
      <c r="G1975" t="str">
        <f>VLOOKUP(SALIDA[[#This Row],[CODIGO]],FAMILIAS[],4,FALSE)</f>
        <v>FULL GAUGE</v>
      </c>
      <c r="H1975" s="10" t="str">
        <f>IF(VLOOKUP(SALIDA[[#This Row],[CODIGO]],STOCKSANLUIS[],7,FALSE)=0,"PRODUCTO SIN STOCK/UBICACIÓN",VLOOKUP(SALIDA[[#This Row],[CODIGO]],STOCKSANLUIS[],7,FALSE))</f>
        <v>C</v>
      </c>
      <c r="I1975" s="10"/>
      <c r="J1975" t="str">
        <f>SALIDA[[#This Row],[CODIGO]]&amp;"       "&amp;SALIDA[[#This Row],[FAMILIA]]</f>
        <v>00016       FULL GAUGE</v>
      </c>
      <c r="K1975">
        <f>VLOOKUP(SALIDA[[#This Row],[CODIGO]],STOCK_STARSOFT[],5,FALSE)</f>
        <v>13.318346</v>
      </c>
      <c r="L1975">
        <f>SALIDA[[#This Row],[CANTIDAD]]*SALIDA[[#This Row],[PRECIO UND]]</f>
        <v>1331.8345999999999</v>
      </c>
    </row>
    <row r="1976" spans="1:12" x14ac:dyDescent="0.25">
      <c r="A1976" s="6" t="s">
        <v>3681</v>
      </c>
      <c r="B1976" s="100" t="str">
        <f>VLOOKUP(SALIDA[[#This Row],[CODIGO]],STOCKSANLUIS[],2,FALSE)</f>
        <v>ROLLO DE COBRE FLEXIBLE 5/8" HIGH QUALITY - STARCOLD - 15.88 MM X 0.65 MM X 15 M</v>
      </c>
      <c r="C1976" s="153">
        <v>46011</v>
      </c>
      <c r="D1976">
        <v>1</v>
      </c>
      <c r="E1976">
        <f>IF(VLOOKUP(SALIDA[[#This Row],[CODIGO]],STOCKSANLUIS[],6,FALSE)=0,"PRODUCTO SIN STOCK/UBICACIÓN",VLOOKUP(SALIDA[[#This Row],[CODIGO]],STOCKSANLUIS[],6,FALSE))</f>
        <v>1</v>
      </c>
      <c r="F1976">
        <f>SALIDA[[#This Row],[CANTIDAD]]/SALIDA[[#This Row],[UND MEDIDA]]</f>
        <v>1</v>
      </c>
      <c r="G1976" t="str">
        <f>VLOOKUP(SALIDA[[#This Row],[CODIGO]],FAMILIAS[],4,FALSE)</f>
        <v>ICEAGE- ZHEJIANG JIAHE PIPES</v>
      </c>
      <c r="H1976" s="10" t="str">
        <f>IF(VLOOKUP(SALIDA[[#This Row],[CODIGO]],STOCKSANLUIS[],7,FALSE)=0,"PRODUCTO SIN STOCK/UBICACIÓN",VLOOKUP(SALIDA[[#This Row],[CODIGO]],STOCKSANLUIS[],7,FALSE))</f>
        <v>C</v>
      </c>
      <c r="I1976" s="10" t="s">
        <v>19536</v>
      </c>
      <c r="J1976" t="str">
        <f>SALIDA[[#This Row],[CODIGO]]&amp;"       "&amp;SALIDA[[#This Row],[FAMILIA]]</f>
        <v>03065       ICEAGE- ZHEJIANG JIAHE PIPES</v>
      </c>
      <c r="K1976">
        <f>VLOOKUP(SALIDA[[#This Row],[CODIGO]],STOCK_STARSOFT[],5,FALSE)</f>
        <v>54.340955000000001</v>
      </c>
      <c r="L1976">
        <f>SALIDA[[#This Row],[CANTIDAD]]*SALIDA[[#This Row],[PRECIO UND]]</f>
        <v>54.340955000000001</v>
      </c>
    </row>
    <row r="1977" spans="1:12" x14ac:dyDescent="0.25">
      <c r="A1977" s="6" t="s">
        <v>2551</v>
      </c>
      <c r="B1977" s="100" t="str">
        <f>VLOOKUP(SALIDA[[#This Row],[CODIGO]],STOCKSANLUIS[],2,FALSE)</f>
        <v>CONTROLADOR DE TEMPERATURA DIGITAL MT-543 E LOG DE 4 ETAPAS C/ALARMA - VER.03 - 115/220 VAC - FULL GAUGE</v>
      </c>
      <c r="C1977" s="153">
        <v>46013</v>
      </c>
      <c r="D1977">
        <v>1</v>
      </c>
      <c r="E1977">
        <f>IF(VLOOKUP(SALIDA[[#This Row],[CODIGO]],STOCKSANLUIS[],6,FALSE)=0,"PRODUCTO SIN STOCK/UBICACIÓN",VLOOKUP(SALIDA[[#This Row],[CODIGO]],STOCKSANLUIS[],6,FALSE))</f>
        <v>1</v>
      </c>
      <c r="F1977">
        <f>SALIDA[[#This Row],[CANTIDAD]]/SALIDA[[#This Row],[UND MEDIDA]]</f>
        <v>1</v>
      </c>
      <c r="G1977" t="str">
        <f>VLOOKUP(SALIDA[[#This Row],[CODIGO]],FAMILIAS[],4,FALSE)</f>
        <v>FULL GAUGE</v>
      </c>
      <c r="H1977" s="10" t="str">
        <f>IF(VLOOKUP(SALIDA[[#This Row],[CODIGO]],STOCKSANLUIS[],7,FALSE)=0,"PRODUCTO SIN STOCK/UBICACIÓN",VLOOKUP(SALIDA[[#This Row],[CODIGO]],STOCKSANLUIS[],7,FALSE))</f>
        <v>A</v>
      </c>
      <c r="I1977" s="10"/>
      <c r="J1977" t="str">
        <f>SALIDA[[#This Row],[CODIGO]]&amp;"       "&amp;SALIDA[[#This Row],[FAMILIA]]</f>
        <v>02090       FULL GAUGE</v>
      </c>
      <c r="K1977">
        <f>VLOOKUP(SALIDA[[#This Row],[CODIGO]],STOCK_STARSOFT[],5,FALSE)</f>
        <v>47.654238999999997</v>
      </c>
      <c r="L1977">
        <f>SALIDA[[#This Row],[CANTIDAD]]*SALIDA[[#This Row],[PRECIO UND]]</f>
        <v>47.654238999999997</v>
      </c>
    </row>
    <row r="1978" spans="1:12" x14ac:dyDescent="0.25">
      <c r="A1978" s="6" t="s">
        <v>19300</v>
      </c>
      <c r="B1978" s="100" t="str">
        <f>VLOOKUP(SALIDA[[#This Row],[CODIGO]],STOCKSANLUIS[],2,FALSE)</f>
        <v>CINTA ADHESIVA FOAM QTF-230E - 1/8" X 2" X 32.8´ (3MM X 50MM X 10M) - EVERFROST - HIGH QUALITY</v>
      </c>
      <c r="C1978" s="153">
        <v>46013</v>
      </c>
      <c r="D1978">
        <v>5</v>
      </c>
      <c r="E1978">
        <f>IF(VLOOKUP(SALIDA[[#This Row],[CODIGO]],STOCKSANLUIS[],6,FALSE)=0,"PRODUCTO SIN STOCK/UBICACIÓN",VLOOKUP(SALIDA[[#This Row],[CODIGO]],STOCKSANLUIS[],6,FALSE))</f>
        <v>1</v>
      </c>
      <c r="F1978">
        <f>SALIDA[[#This Row],[CANTIDAD]]/SALIDA[[#This Row],[UND MEDIDA]]</f>
        <v>5</v>
      </c>
      <c r="G1978" t="str">
        <f>VLOOKUP(SALIDA[[#This Row],[CODIGO]],FAMILIAS[],4,FALSE)</f>
        <v>EVERFROST</v>
      </c>
      <c r="H1978" s="10" t="str">
        <f>IF(VLOOKUP(SALIDA[[#This Row],[CODIGO]],STOCKSANLUIS[],7,FALSE)=0,"PRODUCTO SIN STOCK/UBICACIÓN",VLOOKUP(SALIDA[[#This Row],[CODIGO]],STOCKSANLUIS[],7,FALSE))</f>
        <v>C</v>
      </c>
      <c r="I1978" s="10"/>
      <c r="J1978" t="str">
        <f>SALIDA[[#This Row],[CODIGO]]&amp;"       "&amp;SALIDA[[#This Row],[FAMILIA]]</f>
        <v>03490       EVERFROST</v>
      </c>
      <c r="K1978">
        <f>VLOOKUP(SALIDA[[#This Row],[CODIGO]],STOCK_STARSOFT[],5,FALSE)</f>
        <v>1.3047420000000001</v>
      </c>
      <c r="L1978">
        <f>SALIDA[[#This Row],[CANTIDAD]]*SALIDA[[#This Row],[PRECIO UND]]</f>
        <v>6.5237100000000003</v>
      </c>
    </row>
    <row r="1979" spans="1:12" x14ac:dyDescent="0.25">
      <c r="A1979" s="6" t="s">
        <v>3050</v>
      </c>
      <c r="B1979" s="100" t="str">
        <f>VLOOKUP(SALIDA[[#This Row],[CODIGO]],STOCKSANLUIS[],2,FALSE)</f>
        <v>BOMBA DE VACIO - 3/4 HP - 7CFM 115/220V - 2LVP-8MP - EVERWELL</v>
      </c>
      <c r="C1979" s="153">
        <v>46013</v>
      </c>
      <c r="D1979">
        <v>1</v>
      </c>
      <c r="E1979">
        <f>IF(VLOOKUP(SALIDA[[#This Row],[CODIGO]],STOCKSANLUIS[],6,FALSE)=0,"PRODUCTO SIN STOCK/UBICACIÓN",VLOOKUP(SALIDA[[#This Row],[CODIGO]],STOCKSANLUIS[],6,FALSE))</f>
        <v>1</v>
      </c>
      <c r="F1979">
        <f>SALIDA[[#This Row],[CANTIDAD]]/SALIDA[[#This Row],[UND MEDIDA]]</f>
        <v>1</v>
      </c>
      <c r="G1979" t="str">
        <f>VLOOKUP(SALIDA[[#This Row],[CODIGO]],FAMILIAS[],4,FALSE)</f>
        <v>EVERWELL</v>
      </c>
      <c r="H1979" s="10" t="str">
        <f>IF(VLOOKUP(SALIDA[[#This Row],[CODIGO]],STOCKSANLUIS[],7,FALSE)=0,"PRODUCTO SIN STOCK/UBICACIÓN",VLOOKUP(SALIDA[[#This Row],[CODIGO]],STOCKSANLUIS[],7,FALSE))</f>
        <v>A</v>
      </c>
      <c r="I1979" s="10"/>
      <c r="J1979" t="str">
        <f>SALIDA[[#This Row],[CODIGO]]&amp;"       "&amp;SALIDA[[#This Row],[FAMILIA]]</f>
        <v>02457       EVERWELL</v>
      </c>
      <c r="K1979">
        <f>VLOOKUP(SALIDA[[#This Row],[CODIGO]],STOCK_STARSOFT[],5,FALSE)</f>
        <v>121.988624</v>
      </c>
      <c r="L1979">
        <f>SALIDA[[#This Row],[CANTIDAD]]*SALIDA[[#This Row],[PRECIO UND]]</f>
        <v>121.988624</v>
      </c>
    </row>
    <row r="1980" spans="1:12" x14ac:dyDescent="0.25">
      <c r="A1980" s="6" t="s">
        <v>2988</v>
      </c>
      <c r="B1980" s="100" t="str">
        <f>VLOOKUP(SALIDA[[#This Row],[CODIGO]],STOCKSANLUIS[],2,FALSE)</f>
        <v>DOBLADOR DE TUBO - 1/4",5/16",3/8" - CT-368-180A - EVERWELL</v>
      </c>
      <c r="C1980" s="153">
        <v>46013</v>
      </c>
      <c r="D1980">
        <v>1</v>
      </c>
      <c r="E1980">
        <f>IF(VLOOKUP(SALIDA[[#This Row],[CODIGO]],STOCKSANLUIS[],6,FALSE)=0,"PRODUCTO SIN STOCK/UBICACIÓN",VLOOKUP(SALIDA[[#This Row],[CODIGO]],STOCKSANLUIS[],6,FALSE))</f>
        <v>1</v>
      </c>
      <c r="F1980">
        <f>SALIDA[[#This Row],[CANTIDAD]]/SALIDA[[#This Row],[UND MEDIDA]]</f>
        <v>1</v>
      </c>
      <c r="G1980" t="str">
        <f>VLOOKUP(SALIDA[[#This Row],[CODIGO]],FAMILIAS[],4,FALSE)</f>
        <v>EVERWELL</v>
      </c>
      <c r="H1980" s="10" t="str">
        <f>IF(VLOOKUP(SALIDA[[#This Row],[CODIGO]],STOCKSANLUIS[],7,FALSE)=0,"PRODUCTO SIN STOCK/UBICACIÓN",VLOOKUP(SALIDA[[#This Row],[CODIGO]],STOCKSANLUIS[],7,FALSE))</f>
        <v>A</v>
      </c>
      <c r="I1980" s="10"/>
      <c r="J1980" t="str">
        <f>SALIDA[[#This Row],[CODIGO]]&amp;"       "&amp;SALIDA[[#This Row],[FAMILIA]]</f>
        <v>02423       EVERWELL</v>
      </c>
      <c r="K1980">
        <f>VLOOKUP(SALIDA[[#This Row],[CODIGO]],STOCK_STARSOFT[],5,FALSE)</f>
        <v>4.085852</v>
      </c>
      <c r="L1980">
        <f>SALIDA[[#This Row],[CANTIDAD]]*SALIDA[[#This Row],[PRECIO UND]]</f>
        <v>4.085852</v>
      </c>
    </row>
    <row r="1981" spans="1:12" x14ac:dyDescent="0.25">
      <c r="A1981" s="6" t="s">
        <v>3635</v>
      </c>
      <c r="B1981" s="100" t="str">
        <f>VLOOKUP(SALIDA[[#This Row],[CODIGO]],STOCKSANLUIS[],2,FALSE)</f>
        <v>MOTOVENTILADOR MAER FAN YDWF68L35P4-360N-300S (220V, 60HZ, 4 POLES, 1PH, CL.F, SUCTION)</v>
      </c>
      <c r="C1981" s="153">
        <v>46013</v>
      </c>
      <c r="D1981">
        <v>2</v>
      </c>
      <c r="E1981">
        <f>IF(VLOOKUP(SALIDA[[#This Row],[CODIGO]],STOCKSANLUIS[],6,FALSE)=0,"PRODUCTO SIN STOCK/UBICACIÓN",VLOOKUP(SALIDA[[#This Row],[CODIGO]],STOCKSANLUIS[],6,FALSE))</f>
        <v>1</v>
      </c>
      <c r="F1981">
        <f>SALIDA[[#This Row],[CANTIDAD]]/SALIDA[[#This Row],[UND MEDIDA]]</f>
        <v>2</v>
      </c>
      <c r="G1981" t="str">
        <f>VLOOKUP(SALIDA[[#This Row],[CODIGO]],FAMILIAS[],4,FALSE)</f>
        <v>MAER FAN</v>
      </c>
      <c r="H1981" s="10" t="str">
        <f>IF(VLOOKUP(SALIDA[[#This Row],[CODIGO]],STOCKSANLUIS[],7,FALSE)=0,"PRODUCTO SIN STOCK/UBICACIÓN",VLOOKUP(SALIDA[[#This Row],[CODIGO]],STOCKSANLUIS[],7,FALSE))</f>
        <v>C</v>
      </c>
      <c r="I1981" s="10"/>
      <c r="J1981" t="str">
        <f>SALIDA[[#This Row],[CODIGO]]&amp;"       "&amp;SALIDA[[#This Row],[FAMILIA]]</f>
        <v>03035       MAER FAN</v>
      </c>
      <c r="K1981">
        <f>VLOOKUP(SALIDA[[#This Row],[CODIGO]],STOCK_STARSOFT[],5,FALSE)</f>
        <v>22.768464000000002</v>
      </c>
      <c r="L1981">
        <f>SALIDA[[#This Row],[CANTIDAD]]*SALIDA[[#This Row],[PRECIO UND]]</f>
        <v>45.536928000000003</v>
      </c>
    </row>
    <row r="1982" spans="1:12" x14ac:dyDescent="0.25">
      <c r="A1982" s="6" t="s">
        <v>3341</v>
      </c>
      <c r="B1982" s="100" t="str">
        <f>VLOOKUP(SALIDA[[#This Row],[CODIGO]],STOCKSANLUIS[],2,FALSE)</f>
        <v>GAS REFRIGERANTE R404A -10.90KG ICELOONG</v>
      </c>
      <c r="C1982" s="153">
        <v>46013</v>
      </c>
      <c r="D1982">
        <v>1</v>
      </c>
      <c r="E1982">
        <f>IF(VLOOKUP(SALIDA[[#This Row],[CODIGO]],STOCKSANLUIS[],6,FALSE)=0,"PRODUCTO SIN STOCK/UBICACIÓN",VLOOKUP(SALIDA[[#This Row],[CODIGO]],STOCKSANLUIS[],6,FALSE))</f>
        <v>1</v>
      </c>
      <c r="F1982">
        <f>SALIDA[[#This Row],[CANTIDAD]]/SALIDA[[#This Row],[UND MEDIDA]]</f>
        <v>1</v>
      </c>
      <c r="G1982" t="str">
        <f>VLOOKUP(SALIDA[[#This Row],[CODIGO]],FAMILIAS[],4,FALSE)</f>
        <v>ZHEJIANG YONGHE</v>
      </c>
      <c r="H1982" s="10" t="str">
        <f>IF(VLOOKUP(SALIDA[[#This Row],[CODIGO]],STOCKSANLUIS[],7,FALSE)=0,"PRODUCTO SIN STOCK/UBICACIÓN",VLOOKUP(SALIDA[[#This Row],[CODIGO]],STOCKSANLUIS[],7,FALSE))</f>
        <v>C</v>
      </c>
      <c r="I1982" s="10"/>
      <c r="J1982" t="str">
        <f>SALIDA[[#This Row],[CODIGO]]&amp;"       "&amp;SALIDA[[#This Row],[FAMILIA]]</f>
        <v>02752       ZHEJIANG YONGHE</v>
      </c>
      <c r="K1982">
        <f>VLOOKUP(SALIDA[[#This Row],[CODIGO]],STOCK_STARSOFT[],5,FALSE)</f>
        <v>53.481755</v>
      </c>
      <c r="L1982">
        <f>SALIDA[[#This Row],[CANTIDAD]]*SALIDA[[#This Row],[PRECIO UND]]</f>
        <v>53.481755</v>
      </c>
    </row>
    <row r="1983" spans="1:12" x14ac:dyDescent="0.25">
      <c r="A1983" s="6" t="s">
        <v>2482</v>
      </c>
      <c r="B1983" s="100" t="str">
        <f>VLOOKUP(SALIDA[[#This Row],[CODIGO]],STOCKSANLUIS[],2,FALSE)</f>
        <v>COMPRESOR HERMETICO DANFOSS MTZ64 - 5.5HP - 380V/3F/60HZ -R-134A/404A/507A/407C (NO INC. VALV. V07/V04 Y RESIST. DE CARTER)</v>
      </c>
      <c r="C1983" s="153">
        <v>46011</v>
      </c>
      <c r="D1983">
        <v>1</v>
      </c>
      <c r="E1983">
        <f>IF(VLOOKUP(SALIDA[[#This Row],[CODIGO]],STOCKSANLUIS[],6,FALSE)=0,"PRODUCTO SIN STOCK/UBICACIÓN",VLOOKUP(SALIDA[[#This Row],[CODIGO]],STOCKSANLUIS[],6,FALSE))</f>
        <v>1</v>
      </c>
      <c r="F1983">
        <f>SALIDA[[#This Row],[CANTIDAD]]/SALIDA[[#This Row],[UND MEDIDA]]</f>
        <v>1</v>
      </c>
      <c r="G1983" t="str">
        <f>VLOOKUP(SALIDA[[#This Row],[CODIGO]],FAMILIAS[],4,FALSE)</f>
        <v>DANFOSS</v>
      </c>
      <c r="H1983" s="10" t="str">
        <f>IF(VLOOKUP(SALIDA[[#This Row],[CODIGO]],STOCKSANLUIS[],7,FALSE)=0,"PRODUCTO SIN STOCK/UBICACIÓN",VLOOKUP(SALIDA[[#This Row],[CODIGO]],STOCKSANLUIS[],7,FALSE))</f>
        <v>C</v>
      </c>
      <c r="I1983" s="10"/>
      <c r="J1983" t="str">
        <f>SALIDA[[#This Row],[CODIGO]]&amp;"       "&amp;SALIDA[[#This Row],[FAMILIA]]</f>
        <v>02039       DANFOSS</v>
      </c>
      <c r="K1983">
        <f>VLOOKUP(SALIDA[[#This Row],[CODIGO]],STOCK_STARSOFT[],5,FALSE)</f>
        <v>611.95000000000005</v>
      </c>
      <c r="L1983">
        <f>SALIDA[[#This Row],[CANTIDAD]]*SALIDA[[#This Row],[PRECIO UND]]</f>
        <v>611.95000000000005</v>
      </c>
    </row>
    <row r="1984" spans="1:12" x14ac:dyDescent="0.25">
      <c r="A1984" s="6" t="s">
        <v>3802</v>
      </c>
      <c r="B1984" s="100" t="str">
        <f>VLOOKUP(SALIDA[[#This Row],[CODIGO]],STOCKSANLUIS[],2,FALSE)</f>
        <v>GAS REFRIGERANTE R134A - 13.6KG FLYER</v>
      </c>
      <c r="C1984" s="153">
        <v>46011</v>
      </c>
      <c r="D1984">
        <v>2</v>
      </c>
      <c r="E1984">
        <f>IF(VLOOKUP(SALIDA[[#This Row],[CODIGO]],STOCKSANLUIS[],6,FALSE)=0,"PRODUCTO SIN STOCK/UBICACIÓN",VLOOKUP(SALIDA[[#This Row],[CODIGO]],STOCKSANLUIS[],6,FALSE))</f>
        <v>1</v>
      </c>
      <c r="F1984">
        <f>SALIDA[[#This Row],[CANTIDAD]]/SALIDA[[#This Row],[UND MEDIDA]]</f>
        <v>2</v>
      </c>
      <c r="G1984" t="str">
        <f>VLOOKUP(SALIDA[[#This Row],[CODIGO]],FAMILIAS[],4,FALSE)</f>
        <v>FLYER</v>
      </c>
      <c r="H1984" s="10" t="str">
        <f>IF(VLOOKUP(SALIDA[[#This Row],[CODIGO]],STOCKSANLUIS[],7,FALSE)=0,"PRODUCTO SIN STOCK/UBICACIÓN",VLOOKUP(SALIDA[[#This Row],[CODIGO]],STOCKSANLUIS[],7,FALSE))</f>
        <v>B</v>
      </c>
      <c r="I1984" s="10"/>
      <c r="J1984" t="str">
        <f>SALIDA[[#This Row],[CODIGO]]&amp;"       "&amp;SALIDA[[#This Row],[FAMILIA]]</f>
        <v>03241       FLYER</v>
      </c>
      <c r="K1984">
        <f>VLOOKUP(SALIDA[[#This Row],[CODIGO]],STOCK_STARSOFT[],5,FALSE)</f>
        <v>91.697573000000006</v>
      </c>
      <c r="L1984">
        <f>SALIDA[[#This Row],[CANTIDAD]]*SALIDA[[#This Row],[PRECIO UND]]</f>
        <v>183.39514600000001</v>
      </c>
    </row>
    <row r="1985" spans="1:12" x14ac:dyDescent="0.25">
      <c r="A1985" s="6" t="s">
        <v>77</v>
      </c>
      <c r="B1985" s="100" t="str">
        <f>VLOOKUP(SALIDA[[#This Row],[CODIGO]],STOCKSANLUIS[],2,FALSE)</f>
        <v>CONTROLADOR DE TEMPERATURA DIGITAL TC-900EW LOG - VER.04 - 115/220 VAC - FULL GAUGE - WHITE</v>
      </c>
      <c r="C1985" s="153">
        <v>46011</v>
      </c>
      <c r="D1985">
        <v>2</v>
      </c>
      <c r="E1985">
        <f>IF(VLOOKUP(SALIDA[[#This Row],[CODIGO]],STOCKSANLUIS[],6,FALSE)=0,"PRODUCTO SIN STOCK/UBICACIÓN",VLOOKUP(SALIDA[[#This Row],[CODIGO]],STOCKSANLUIS[],6,FALSE))</f>
        <v>1</v>
      </c>
      <c r="F1985">
        <f>SALIDA[[#This Row],[CANTIDAD]]/SALIDA[[#This Row],[UND MEDIDA]]</f>
        <v>2</v>
      </c>
      <c r="G1985" t="str">
        <f>VLOOKUP(SALIDA[[#This Row],[CODIGO]],FAMILIAS[],4,FALSE)</f>
        <v>FULL GAUGE</v>
      </c>
      <c r="H1985" s="10" t="str">
        <f>IF(VLOOKUP(SALIDA[[#This Row],[CODIGO]],STOCKSANLUIS[],7,FALSE)=0,"PRODUCTO SIN STOCK/UBICACIÓN",VLOOKUP(SALIDA[[#This Row],[CODIGO]],STOCKSANLUIS[],7,FALSE))</f>
        <v>C</v>
      </c>
      <c r="I1985" s="10" t="s">
        <v>19536</v>
      </c>
      <c r="J1985" t="str">
        <f>SALIDA[[#This Row],[CODIGO]]&amp;"       "&amp;SALIDA[[#This Row],[FAMILIA]]</f>
        <v>00041       FULL GAUGE</v>
      </c>
      <c r="K1985">
        <f>VLOOKUP(SALIDA[[#This Row],[CODIGO]],STOCK_STARSOFT[],5,FALSE)</f>
        <v>34.414344</v>
      </c>
      <c r="L1985">
        <f>SALIDA[[#This Row],[CANTIDAD]]*SALIDA[[#This Row],[PRECIO UND]]</f>
        <v>68.828688</v>
      </c>
    </row>
    <row r="1986" spans="1:12" x14ac:dyDescent="0.25">
      <c r="A1986" s="6" t="s">
        <v>2571</v>
      </c>
      <c r="B1986" s="100" t="str">
        <f>VLOOKUP(SALIDA[[#This Row],[CODIGO]],STOCKSANLUIS[],2,FALSE)</f>
        <v xml:space="preserve">BOMBA DE CONDENSADO SAUERMANN SI 1805-220V  TANQUE BAJO    </v>
      </c>
      <c r="C1986" s="153">
        <v>46011</v>
      </c>
      <c r="D1986">
        <v>3</v>
      </c>
      <c r="E1986">
        <f>IF(VLOOKUP(SALIDA[[#This Row],[CODIGO]],STOCKSANLUIS[],6,FALSE)=0,"PRODUCTO SIN STOCK/UBICACIÓN",VLOOKUP(SALIDA[[#This Row],[CODIGO]],STOCKSANLUIS[],6,FALSE))</f>
        <v>1</v>
      </c>
      <c r="F1986">
        <f>SALIDA[[#This Row],[CANTIDAD]]/SALIDA[[#This Row],[UND MEDIDA]]</f>
        <v>3</v>
      </c>
      <c r="G1986" t="str">
        <f>VLOOKUP(SALIDA[[#This Row],[CODIGO]],FAMILIAS[],4,FALSE)</f>
        <v>SAUERMANN</v>
      </c>
      <c r="H1986" s="10" t="str">
        <f>IF(VLOOKUP(SALIDA[[#This Row],[CODIGO]],STOCKSANLUIS[],7,FALSE)=0,"PRODUCTO SIN STOCK/UBICACIÓN",VLOOKUP(SALIDA[[#This Row],[CODIGO]],STOCKSANLUIS[],7,FALSE))</f>
        <v>C</v>
      </c>
      <c r="I1986" s="10"/>
      <c r="J1986" t="str">
        <f>SALIDA[[#This Row],[CODIGO]]&amp;"       "&amp;SALIDA[[#This Row],[FAMILIA]]</f>
        <v>02109       SAUERMANN</v>
      </c>
      <c r="K1986">
        <f>VLOOKUP(SALIDA[[#This Row],[CODIGO]],STOCK_STARSOFT[],5,FALSE)</f>
        <v>45.054600999999998</v>
      </c>
      <c r="L1986">
        <f>SALIDA[[#This Row],[CANTIDAD]]*SALIDA[[#This Row],[PRECIO UND]]</f>
        <v>135.163803</v>
      </c>
    </row>
    <row r="1987" spans="1:12" x14ac:dyDescent="0.25">
      <c r="A1987" s="6" t="s">
        <v>3577</v>
      </c>
      <c r="B1987" s="100" t="str">
        <f>VLOOKUP(SALIDA[[#This Row],[CODIGO]],STOCKSANLUIS[],2,FALSE)</f>
        <v>MOTOVENTILADOR AXIAL EBM S4E400/G01 - 400MM - 220V MONOFÁSICO - 4 POLOS, CON REJILLA - FLUJO V   </v>
      </c>
      <c r="C1987" s="153">
        <v>46014</v>
      </c>
      <c r="D1987">
        <v>2</v>
      </c>
      <c r="E1987">
        <f>IF(VLOOKUP(SALIDA[[#This Row],[CODIGO]],STOCKSANLUIS[],6,FALSE)=0,"PRODUCTO SIN STOCK/UBICACIÓN",VLOOKUP(SALIDA[[#This Row],[CODIGO]],STOCKSANLUIS[],6,FALSE))</f>
        <v>1</v>
      </c>
      <c r="F1987">
        <f>SALIDA[[#This Row],[CANTIDAD]]/SALIDA[[#This Row],[UND MEDIDA]]</f>
        <v>2</v>
      </c>
      <c r="G1987" t="str">
        <f>VLOOKUP(SALIDA[[#This Row],[CODIGO]],FAMILIAS[],4,FALSE)</f>
        <v>EBM</v>
      </c>
      <c r="H1987" s="10" t="str">
        <f>IF(VLOOKUP(SALIDA[[#This Row],[CODIGO]],STOCKSANLUIS[],7,FALSE)=0,"PRODUCTO SIN STOCK/UBICACIÓN",VLOOKUP(SALIDA[[#This Row],[CODIGO]],STOCKSANLUIS[],7,FALSE))</f>
        <v>C</v>
      </c>
      <c r="I1987" s="10"/>
      <c r="J1987" t="str">
        <f>SALIDA[[#This Row],[CODIGO]]&amp;"       "&amp;SALIDA[[#This Row],[FAMILIA]]</f>
        <v>02983       EBM</v>
      </c>
      <c r="K1987">
        <f>VLOOKUP(SALIDA[[#This Row],[CODIGO]],STOCK_STARSOFT[],5,FALSE)</f>
        <v>74.290643000000003</v>
      </c>
      <c r="L1987">
        <f>SALIDA[[#This Row],[CANTIDAD]]*SALIDA[[#This Row],[PRECIO UND]]</f>
        <v>148.58128600000001</v>
      </c>
    </row>
    <row r="1988" spans="1:12" x14ac:dyDescent="0.25">
      <c r="A1988" s="6" t="s">
        <v>2719</v>
      </c>
      <c r="B1988" s="100" t="str">
        <f>VLOOKUP(SALIDA[[#This Row],[CODIGO]],STOCKSANLUIS[],2,FALSE)</f>
        <v xml:space="preserve">ACEITE PARA BOMBA DE VACIO - 1 GALON - BVA </v>
      </c>
      <c r="C1988" s="153">
        <v>46014</v>
      </c>
      <c r="D1988">
        <v>1</v>
      </c>
      <c r="E1988">
        <f>IF(VLOOKUP(SALIDA[[#This Row],[CODIGO]],STOCKSANLUIS[],6,FALSE)=0,"PRODUCTO SIN STOCK/UBICACIÓN",VLOOKUP(SALIDA[[#This Row],[CODIGO]],STOCKSANLUIS[],6,FALSE))</f>
        <v>1</v>
      </c>
      <c r="F1988">
        <f>SALIDA[[#This Row],[CANTIDAD]]/SALIDA[[#This Row],[UND MEDIDA]]</f>
        <v>1</v>
      </c>
      <c r="G1988" t="str">
        <f>VLOOKUP(SALIDA[[#This Row],[CODIGO]],FAMILIAS[],4,FALSE)</f>
        <v>BVA</v>
      </c>
      <c r="H1988" s="10" t="str">
        <f>IF(VLOOKUP(SALIDA[[#This Row],[CODIGO]],STOCKSANLUIS[],7,FALSE)=0,"PRODUCTO SIN STOCK/UBICACIÓN",VLOOKUP(SALIDA[[#This Row],[CODIGO]],STOCKSANLUIS[],7,FALSE))</f>
        <v>C</v>
      </c>
      <c r="I1988" s="10"/>
      <c r="J1988" t="str">
        <f>SALIDA[[#This Row],[CODIGO]]&amp;"       "&amp;SALIDA[[#This Row],[FAMILIA]]</f>
        <v>02202       BVA</v>
      </c>
      <c r="K1988">
        <f>VLOOKUP(SALIDA[[#This Row],[CODIGO]],STOCK_STARSOFT[],5,FALSE)</f>
        <v>13.965745</v>
      </c>
      <c r="L1988">
        <f>SALIDA[[#This Row],[CANTIDAD]]*SALIDA[[#This Row],[PRECIO UND]]</f>
        <v>13.965745</v>
      </c>
    </row>
    <row r="1989" spans="1:12" x14ac:dyDescent="0.25">
      <c r="A1989" s="6" t="s">
        <v>3802</v>
      </c>
      <c r="B1989" s="100" t="str">
        <f>VLOOKUP(SALIDA[[#This Row],[CODIGO]],STOCKSANLUIS[],2,FALSE)</f>
        <v>GAS REFRIGERANTE R134A - 13.6KG FLYER</v>
      </c>
      <c r="C1989" s="153">
        <v>46014</v>
      </c>
      <c r="D1989">
        <v>1</v>
      </c>
      <c r="E1989">
        <f>IF(VLOOKUP(SALIDA[[#This Row],[CODIGO]],STOCKSANLUIS[],6,FALSE)=0,"PRODUCTO SIN STOCK/UBICACIÓN",VLOOKUP(SALIDA[[#This Row],[CODIGO]],STOCKSANLUIS[],6,FALSE))</f>
        <v>1</v>
      </c>
      <c r="F1989">
        <f>SALIDA[[#This Row],[CANTIDAD]]/SALIDA[[#This Row],[UND MEDIDA]]</f>
        <v>1</v>
      </c>
      <c r="G1989" t="str">
        <f>VLOOKUP(SALIDA[[#This Row],[CODIGO]],FAMILIAS[],4,FALSE)</f>
        <v>FLYER</v>
      </c>
      <c r="H1989" s="10" t="str">
        <f>IF(VLOOKUP(SALIDA[[#This Row],[CODIGO]],STOCKSANLUIS[],7,FALSE)=0,"PRODUCTO SIN STOCK/UBICACIÓN",VLOOKUP(SALIDA[[#This Row],[CODIGO]],STOCKSANLUIS[],7,FALSE))</f>
        <v>B</v>
      </c>
      <c r="I1989" s="10"/>
      <c r="J1989" t="str">
        <f>SALIDA[[#This Row],[CODIGO]]&amp;"       "&amp;SALIDA[[#This Row],[FAMILIA]]</f>
        <v>03241       FLYER</v>
      </c>
      <c r="K1989">
        <f>VLOOKUP(SALIDA[[#This Row],[CODIGO]],STOCK_STARSOFT[],5,FALSE)</f>
        <v>91.697573000000006</v>
      </c>
      <c r="L1989">
        <f>SALIDA[[#This Row],[CANTIDAD]]*SALIDA[[#This Row],[PRECIO UND]]</f>
        <v>91.697573000000006</v>
      </c>
    </row>
    <row r="1990" spans="1:12" x14ac:dyDescent="0.25">
      <c r="A1990" s="6" t="s">
        <v>2904</v>
      </c>
      <c r="B1990" s="100" t="str">
        <f>VLOOKUP(SALIDA[[#This Row],[CODIGO]],STOCKSANLUIS[],2,FALSE)</f>
        <v>SENSOR DE TEMPERATURA NTC - SB-70 - 2M - FULL GAUGE (REMPLAZO DEL SB-41 - NO USAR EN MT 622E)</v>
      </c>
      <c r="C1990" s="153">
        <v>46014</v>
      </c>
      <c r="D1990">
        <v>2</v>
      </c>
      <c r="E1990">
        <f>IF(VLOOKUP(SALIDA[[#This Row],[CODIGO]],STOCKSANLUIS[],6,FALSE)=0,"PRODUCTO SIN STOCK/UBICACIÓN",VLOOKUP(SALIDA[[#This Row],[CODIGO]],STOCKSANLUIS[],6,FALSE))</f>
        <v>1</v>
      </c>
      <c r="F1990">
        <f>SALIDA[[#This Row],[CANTIDAD]]/SALIDA[[#This Row],[UND MEDIDA]]</f>
        <v>2</v>
      </c>
      <c r="G1990" t="str">
        <f>VLOOKUP(SALIDA[[#This Row],[CODIGO]],FAMILIAS[],4,FALSE)</f>
        <v>FULL GAUGE</v>
      </c>
      <c r="H1990" s="10" t="str">
        <f>IF(VLOOKUP(SALIDA[[#This Row],[CODIGO]],STOCKSANLUIS[],7,FALSE)=0,"PRODUCTO SIN STOCK/UBICACIÓN",VLOOKUP(SALIDA[[#This Row],[CODIGO]],STOCKSANLUIS[],7,FALSE))</f>
        <v>A</v>
      </c>
      <c r="I1990" s="10"/>
      <c r="J1990" t="str">
        <f>SALIDA[[#This Row],[CODIGO]]&amp;"       "&amp;SALIDA[[#This Row],[FAMILIA]]</f>
        <v>02345       FULL GAUGE</v>
      </c>
      <c r="K1990">
        <f>VLOOKUP(SALIDA[[#This Row],[CODIGO]],STOCK_STARSOFT[],5,FALSE)</f>
        <v>1.711822</v>
      </c>
      <c r="L1990">
        <f>SALIDA[[#This Row],[CANTIDAD]]*SALIDA[[#This Row],[PRECIO UND]]</f>
        <v>3.4236439999999999</v>
      </c>
    </row>
    <row r="1991" spans="1:12" x14ac:dyDescent="0.25">
      <c r="A1991" s="6" t="s">
        <v>21360</v>
      </c>
      <c r="B1991" s="100" t="str">
        <f>VLOOKUP(SALIDA[[#This Row],[CODIGO]],STOCKSANLUIS[],2,FALSE)</f>
        <v>VALVULA DE EXPANSION  SB152 5,2 MM - FULL GAUGE</v>
      </c>
      <c r="C1991" s="153">
        <v>46014</v>
      </c>
      <c r="D1991">
        <v>6</v>
      </c>
      <c r="E1991">
        <f>IF(VLOOKUP(SALIDA[[#This Row],[CODIGO]],STOCKSANLUIS[],6,FALSE)=0,"PRODUCTO SIN STOCK/UBICACIÓN",VLOOKUP(SALIDA[[#This Row],[CODIGO]],STOCKSANLUIS[],6,FALSE))</f>
        <v>1</v>
      </c>
      <c r="F1991">
        <f>SALIDA[[#This Row],[CANTIDAD]]/SALIDA[[#This Row],[UND MEDIDA]]</f>
        <v>6</v>
      </c>
      <c r="G1991" t="str">
        <f>VLOOKUP(SALIDA[[#This Row],[CODIGO]],FAMILIAS[],4,FALSE)</f>
        <v>FULL GAUGE</v>
      </c>
      <c r="H1991" s="10" t="str">
        <f>IF(VLOOKUP(SALIDA[[#This Row],[CODIGO]],STOCKSANLUIS[],7,FALSE)=0,"PRODUCTO SIN STOCK/UBICACIÓN",VLOOKUP(SALIDA[[#This Row],[CODIGO]],STOCKSANLUIS[],7,FALSE))</f>
        <v>A</v>
      </c>
      <c r="I1991" s="10"/>
      <c r="J1991" t="str">
        <f>SALIDA[[#This Row],[CODIGO]]&amp;"       "&amp;SALIDA[[#This Row],[FAMILIA]]</f>
        <v>03437       FULL GAUGE</v>
      </c>
      <c r="K1991">
        <f>VLOOKUP(SALIDA[[#This Row],[CODIGO]],STOCK_STARSOFT[],5,FALSE)</f>
        <v>92.456774999999993</v>
      </c>
      <c r="L1991">
        <f>SALIDA[[#This Row],[CANTIDAD]]*SALIDA[[#This Row],[PRECIO UND]]</f>
        <v>554.74064999999996</v>
      </c>
    </row>
    <row r="1992" spans="1:12" x14ac:dyDescent="0.25">
      <c r="A1992" s="6" t="s">
        <v>3404</v>
      </c>
      <c r="B1992" s="100" t="str">
        <f>VLOOKUP(SALIDA[[#This Row],[CODIGO]],STOCKSANLUIS[],2,FALSE)</f>
        <v xml:space="preserve">KIT CONTROLADOR DE VÁLVULA EXPANSIÓN ELECTRÓNICA VX1025E PLUS - VER.01 - 100-220 VAC (12 VDC) - FULL GAUGE </v>
      </c>
      <c r="C1992" s="153">
        <v>46014</v>
      </c>
      <c r="D1992">
        <v>6</v>
      </c>
      <c r="E1992">
        <f>IF(VLOOKUP(SALIDA[[#This Row],[CODIGO]],STOCKSANLUIS[],6,FALSE)=0,"PRODUCTO SIN STOCK/UBICACIÓN",VLOOKUP(SALIDA[[#This Row],[CODIGO]],STOCKSANLUIS[],6,FALSE))</f>
        <v>1</v>
      </c>
      <c r="F1992">
        <f>SALIDA[[#This Row],[CANTIDAD]]/SALIDA[[#This Row],[UND MEDIDA]]</f>
        <v>6</v>
      </c>
      <c r="G1992" t="str">
        <f>VLOOKUP(SALIDA[[#This Row],[CODIGO]],FAMILIAS[],4,FALSE)</f>
        <v>FULL GAUGE</v>
      </c>
      <c r="H1992" s="10" t="str">
        <f>IF(VLOOKUP(SALIDA[[#This Row],[CODIGO]],STOCKSANLUIS[],7,FALSE)=0,"PRODUCTO SIN STOCK/UBICACIÓN",VLOOKUP(SALIDA[[#This Row],[CODIGO]],STOCKSANLUIS[],7,FALSE))</f>
        <v>A</v>
      </c>
      <c r="I1992" s="10"/>
      <c r="J1992" t="str">
        <f>SALIDA[[#This Row],[CODIGO]]&amp;"       "&amp;SALIDA[[#This Row],[FAMILIA]]</f>
        <v>02829       FULL GAUGE</v>
      </c>
      <c r="K1992">
        <f>VLOOKUP(SALIDA[[#This Row],[CODIGO]],STOCK_STARSOFT[],5,FALSE)</f>
        <v>151.33901</v>
      </c>
      <c r="L1992">
        <f>SALIDA[[#This Row],[CANTIDAD]]*SALIDA[[#This Row],[PRECIO UND]]</f>
        <v>908.03405999999995</v>
      </c>
    </row>
    <row r="1993" spans="1:12" x14ac:dyDescent="0.25">
      <c r="A1993" s="6" t="s">
        <v>3675</v>
      </c>
      <c r="B1993" s="100" t="str">
        <f>VLOOKUP(SALIDA[[#This Row],[CODIGO]],STOCKSANLUIS[],2,FALSE)</f>
        <v>LAMAS DE PVC ALECO 8X0.080X300 (20CM X 2MMX 91.44M) LOW TEMP REINFORCED - 172007- MT</v>
      </c>
      <c r="C1993" s="153">
        <v>46014</v>
      </c>
      <c r="D1993">
        <v>91.44</v>
      </c>
      <c r="E1993">
        <f>IF(VLOOKUP(SALIDA[[#This Row],[CODIGO]],STOCKSANLUIS[],6,FALSE)=0,"PRODUCTO SIN STOCK/UBICACIÓN",VLOOKUP(SALIDA[[#This Row],[CODIGO]],STOCKSANLUIS[],6,FALSE))</f>
        <v>91.44</v>
      </c>
      <c r="F1993">
        <f>SALIDA[[#This Row],[CANTIDAD]]/SALIDA[[#This Row],[UND MEDIDA]]</f>
        <v>1</v>
      </c>
      <c r="G1993" t="str">
        <f>VLOOKUP(SALIDA[[#This Row],[CODIGO]],FAMILIAS[],4,FALSE)</f>
        <v>ES ROBBINS</v>
      </c>
      <c r="H1993" s="10" t="str">
        <f>IF(VLOOKUP(SALIDA[[#This Row],[CODIGO]],STOCKSANLUIS[],7,FALSE)=0,"PRODUCTO SIN STOCK/UBICACIÓN",VLOOKUP(SALIDA[[#This Row],[CODIGO]],STOCKSANLUIS[],7,FALSE))</f>
        <v>B/C</v>
      </c>
      <c r="I1993" s="10"/>
      <c r="J1993" t="str">
        <f>SALIDA[[#This Row],[CODIGO]]&amp;"       "&amp;SALIDA[[#This Row],[FAMILIA]]</f>
        <v>03057       ES ROBBINS</v>
      </c>
      <c r="K1993">
        <f>VLOOKUP(SALIDA[[#This Row],[CODIGO]],STOCK_STARSOFT[],5,FALSE)</f>
        <v>2.0842499999999999</v>
      </c>
      <c r="L1993">
        <f>SALIDA[[#This Row],[CANTIDAD]]*SALIDA[[#This Row],[PRECIO UND]]</f>
        <v>190.58382</v>
      </c>
    </row>
    <row r="1994" spans="1:12" x14ac:dyDescent="0.25">
      <c r="A1994" s="6" t="s">
        <v>19182</v>
      </c>
      <c r="B1994" s="100" t="str">
        <f>VLOOKUP(SALIDA[[#This Row],[CODIGO]],STOCKSANLUIS[],2,FALSE)</f>
        <v>EQUIPO DE A/A MINI SPLIT FRIO SOLO INVERTER - 24000 BTU/H - R410A - 220V/1PH/60HZ - DAIKIN - GL - AHRI USA CERTIFICATED - FTKS24GL216A/RKS24GL216A</v>
      </c>
      <c r="C1994" s="153">
        <v>46014</v>
      </c>
      <c r="D1994">
        <v>1</v>
      </c>
      <c r="E1994">
        <f>IF(VLOOKUP(SALIDA[[#This Row],[CODIGO]],STOCKSANLUIS[],6,FALSE)=0,"PRODUCTO SIN STOCK/UBICACIÓN",VLOOKUP(SALIDA[[#This Row],[CODIGO]],STOCKSANLUIS[],6,FALSE))</f>
        <v>1</v>
      </c>
      <c r="F1994">
        <f>SALIDA[[#This Row],[CANTIDAD]]/SALIDA[[#This Row],[UND MEDIDA]]</f>
        <v>1</v>
      </c>
      <c r="G1994" t="str">
        <f>VLOOKUP(SALIDA[[#This Row],[CODIGO]],FAMILIAS[],4,FALSE)</f>
        <v>DAIKIN</v>
      </c>
      <c r="H1994" s="10" t="str">
        <f>IF(VLOOKUP(SALIDA[[#This Row],[CODIGO]],STOCKSANLUIS[],7,FALSE)=0,"PRODUCTO SIN STOCK/UBICACIÓN",VLOOKUP(SALIDA[[#This Row],[CODIGO]],STOCKSANLUIS[],7,FALSE))</f>
        <v>C</v>
      </c>
      <c r="I1994" s="10"/>
      <c r="J1994" t="str">
        <f>SALIDA[[#This Row],[CODIGO]]&amp;"       "&amp;SALIDA[[#This Row],[FAMILIA]]</f>
        <v>03455       DAIKIN</v>
      </c>
      <c r="K1994">
        <f>VLOOKUP(SALIDA[[#This Row],[CODIGO]],STOCK_STARSOFT[],5,FALSE)</f>
        <v>488.00803400000001</v>
      </c>
      <c r="L1994">
        <f>SALIDA[[#This Row],[CANTIDAD]]*SALIDA[[#This Row],[PRECIO UND]]</f>
        <v>488.00803400000001</v>
      </c>
    </row>
    <row r="1995" spans="1:12" x14ac:dyDescent="0.25">
      <c r="A1995" s="6" t="s">
        <v>2693</v>
      </c>
      <c r="B1995" s="100" t="str">
        <f>VLOOKUP(SALIDA[[#This Row],[CODIGO]],STOCKSANLUIS[],2,FALSE)</f>
        <v>GAS REFRIGERANTE FREON R-410A - 11.35 KG - CHINO - CHEMOURS</v>
      </c>
      <c r="C1995" s="153">
        <v>46014</v>
      </c>
      <c r="D1995">
        <v>1</v>
      </c>
      <c r="E1995">
        <f>IF(VLOOKUP(SALIDA[[#This Row],[CODIGO]],STOCKSANLUIS[],6,FALSE)=0,"PRODUCTO SIN STOCK/UBICACIÓN",VLOOKUP(SALIDA[[#This Row],[CODIGO]],STOCKSANLUIS[],6,FALSE))</f>
        <v>1</v>
      </c>
      <c r="F1995">
        <f>SALIDA[[#This Row],[CANTIDAD]]/SALIDA[[#This Row],[UND MEDIDA]]</f>
        <v>1</v>
      </c>
      <c r="G1995" t="str">
        <f>VLOOKUP(SALIDA[[#This Row],[CODIGO]],FAMILIAS[],4,FALSE)</f>
        <v>THE CHEMOURS</v>
      </c>
      <c r="H1995" s="10" t="str">
        <f>IF(VLOOKUP(SALIDA[[#This Row],[CODIGO]],STOCKSANLUIS[],7,FALSE)=0,"PRODUCTO SIN STOCK/UBICACIÓN",VLOOKUP(SALIDA[[#This Row],[CODIGO]],STOCKSANLUIS[],7,FALSE))</f>
        <v>C</v>
      </c>
      <c r="I1995" s="10"/>
      <c r="J1995" t="str">
        <f>SALIDA[[#This Row],[CODIGO]]&amp;"       "&amp;SALIDA[[#This Row],[FAMILIA]]</f>
        <v>02187       THE CHEMOURS</v>
      </c>
      <c r="K1995">
        <f>VLOOKUP(SALIDA[[#This Row],[CODIGO]],STOCK_STARSOFT[],5,FALSE)</f>
        <v>122.01251999999999</v>
      </c>
      <c r="L1995">
        <f>SALIDA[[#This Row],[CANTIDAD]]*SALIDA[[#This Row],[PRECIO UND]]</f>
        <v>122.01251999999999</v>
      </c>
    </row>
    <row r="1996" spans="1:12" x14ac:dyDescent="0.25">
      <c r="A1996" s="6" t="s">
        <v>3802</v>
      </c>
      <c r="B1996" s="100" t="str">
        <f>VLOOKUP(SALIDA[[#This Row],[CODIGO]],STOCKSANLUIS[],2,FALSE)</f>
        <v>GAS REFRIGERANTE R134A - 13.6KG FLYER</v>
      </c>
      <c r="C1996" s="153">
        <v>46014</v>
      </c>
      <c r="D1996">
        <v>1</v>
      </c>
      <c r="E1996">
        <f>IF(VLOOKUP(SALIDA[[#This Row],[CODIGO]],STOCKSANLUIS[],6,FALSE)=0,"PRODUCTO SIN STOCK/UBICACIÓN",VLOOKUP(SALIDA[[#This Row],[CODIGO]],STOCKSANLUIS[],6,FALSE))</f>
        <v>1</v>
      </c>
      <c r="F1996">
        <f>SALIDA[[#This Row],[CANTIDAD]]/SALIDA[[#This Row],[UND MEDIDA]]</f>
        <v>1</v>
      </c>
      <c r="G1996" t="str">
        <f>VLOOKUP(SALIDA[[#This Row],[CODIGO]],FAMILIAS[],4,FALSE)</f>
        <v>FLYER</v>
      </c>
      <c r="H1996" s="10" t="str">
        <f>IF(VLOOKUP(SALIDA[[#This Row],[CODIGO]],STOCKSANLUIS[],7,FALSE)=0,"PRODUCTO SIN STOCK/UBICACIÓN",VLOOKUP(SALIDA[[#This Row],[CODIGO]],STOCKSANLUIS[],7,FALSE))</f>
        <v>B</v>
      </c>
      <c r="I1996" s="10"/>
      <c r="J1996" t="str">
        <f>SALIDA[[#This Row],[CODIGO]]&amp;"       "&amp;SALIDA[[#This Row],[FAMILIA]]</f>
        <v>03241       FLYER</v>
      </c>
      <c r="K1996">
        <f>VLOOKUP(SALIDA[[#This Row],[CODIGO]],STOCK_STARSOFT[],5,FALSE)</f>
        <v>91.697573000000006</v>
      </c>
      <c r="L1996">
        <f>SALIDA[[#This Row],[CANTIDAD]]*SALIDA[[#This Row],[PRECIO UND]]</f>
        <v>91.697573000000006</v>
      </c>
    </row>
    <row r="1997" spans="1:12" x14ac:dyDescent="0.25">
      <c r="A1997" s="6" t="s">
        <v>953</v>
      </c>
      <c r="B1997" s="100" t="str">
        <f>VLOOKUP(SALIDA[[#This Row],[CODIGO]],STOCKSANLUIS[],2,FALSE)</f>
        <v>INTERFACE USB CONV 32 - VER.03 - FULL GAUGE</v>
      </c>
      <c r="C1997" s="153">
        <v>46014</v>
      </c>
      <c r="D1997">
        <v>2</v>
      </c>
      <c r="E1997">
        <f>IF(VLOOKUP(SALIDA[[#This Row],[CODIGO]],STOCKSANLUIS[],6,FALSE)=0,"PRODUCTO SIN STOCK/UBICACIÓN",VLOOKUP(SALIDA[[#This Row],[CODIGO]],STOCKSANLUIS[],6,FALSE))</f>
        <v>1</v>
      </c>
      <c r="F1997">
        <f>SALIDA[[#This Row],[CANTIDAD]]/SALIDA[[#This Row],[UND MEDIDA]]</f>
        <v>2</v>
      </c>
      <c r="G1997" t="str">
        <f>VLOOKUP(SALIDA[[#This Row],[CODIGO]],FAMILIAS[],4,FALSE)</f>
        <v>FULL GAUGE</v>
      </c>
      <c r="H1997" s="10" t="str">
        <f>IF(VLOOKUP(SALIDA[[#This Row],[CODIGO]],STOCKSANLUIS[],7,FALSE)=0,"PRODUCTO SIN STOCK/UBICACIÓN",VLOOKUP(SALIDA[[#This Row],[CODIGO]],STOCKSANLUIS[],7,FALSE))</f>
        <v>A</v>
      </c>
      <c r="I1997" s="10"/>
      <c r="J1997" t="str">
        <f>SALIDA[[#This Row],[CODIGO]]&amp;"       "&amp;SALIDA[[#This Row],[FAMILIA]]</f>
        <v>01024       FULL GAUGE</v>
      </c>
      <c r="K1997">
        <f>VLOOKUP(SALIDA[[#This Row],[CODIGO]],STOCK_STARSOFT[],5,FALSE)</f>
        <v>41.384480000000003</v>
      </c>
      <c r="L1997">
        <f>SALIDA[[#This Row],[CANTIDAD]]*SALIDA[[#This Row],[PRECIO UND]]</f>
        <v>82.768960000000007</v>
      </c>
    </row>
    <row r="1998" spans="1:12" x14ac:dyDescent="0.25">
      <c r="A1998" s="6" t="s">
        <v>3802</v>
      </c>
      <c r="B1998" s="100" t="str">
        <f>VLOOKUP(SALIDA[[#This Row],[CODIGO]],STOCKSANLUIS[],2,FALSE)</f>
        <v>GAS REFRIGERANTE R134A - 13.6KG FLYER</v>
      </c>
      <c r="C1998" s="153">
        <v>46014</v>
      </c>
      <c r="D1998">
        <v>1</v>
      </c>
      <c r="E1998">
        <f>IF(VLOOKUP(SALIDA[[#This Row],[CODIGO]],STOCKSANLUIS[],6,FALSE)=0,"PRODUCTO SIN STOCK/UBICACIÓN",VLOOKUP(SALIDA[[#This Row],[CODIGO]],STOCKSANLUIS[],6,FALSE))</f>
        <v>1</v>
      </c>
      <c r="F1998">
        <f>SALIDA[[#This Row],[CANTIDAD]]/SALIDA[[#This Row],[UND MEDIDA]]</f>
        <v>1</v>
      </c>
      <c r="G1998" t="str">
        <f>VLOOKUP(SALIDA[[#This Row],[CODIGO]],FAMILIAS[],4,FALSE)</f>
        <v>FLYER</v>
      </c>
      <c r="H1998" s="10" t="str">
        <f>IF(VLOOKUP(SALIDA[[#This Row],[CODIGO]],STOCKSANLUIS[],7,FALSE)=0,"PRODUCTO SIN STOCK/UBICACIÓN",VLOOKUP(SALIDA[[#This Row],[CODIGO]],STOCKSANLUIS[],7,FALSE))</f>
        <v>B</v>
      </c>
      <c r="I1998" s="10"/>
      <c r="J1998" t="str">
        <f>SALIDA[[#This Row],[CODIGO]]&amp;"       "&amp;SALIDA[[#This Row],[FAMILIA]]</f>
        <v>03241       FLYER</v>
      </c>
      <c r="K1998">
        <f>VLOOKUP(SALIDA[[#This Row],[CODIGO]],STOCK_STARSOFT[],5,FALSE)</f>
        <v>91.697573000000006</v>
      </c>
      <c r="L1998">
        <f>SALIDA[[#This Row],[CANTIDAD]]*SALIDA[[#This Row],[PRECIO UND]]</f>
        <v>91.697573000000006</v>
      </c>
    </row>
    <row r="1999" spans="1:12" x14ac:dyDescent="0.25">
      <c r="A1999" s="6" t="s">
        <v>2944</v>
      </c>
      <c r="B1999" s="100" t="str">
        <f>VLOOKUP(SALIDA[[#This Row],[CODIGO]],STOCKSANLUIS[],2,FALSE)</f>
        <v>TUERCA DE BRONCE DE 1/4 - SN-14 - EVERWELL</v>
      </c>
      <c r="C1999" s="153">
        <v>46014</v>
      </c>
      <c r="D1999">
        <v>6</v>
      </c>
      <c r="E1999">
        <f>IF(VLOOKUP(SALIDA[[#This Row],[CODIGO]],STOCKSANLUIS[],6,FALSE)=0,"PRODUCTO SIN STOCK/UBICACIÓN",VLOOKUP(SALIDA[[#This Row],[CODIGO]],STOCKSANLUIS[],6,FALSE))</f>
        <v>1</v>
      </c>
      <c r="F1999">
        <f>SALIDA[[#This Row],[CANTIDAD]]/SALIDA[[#This Row],[UND MEDIDA]]</f>
        <v>6</v>
      </c>
      <c r="G1999" t="str">
        <f>VLOOKUP(SALIDA[[#This Row],[CODIGO]],FAMILIAS[],4,FALSE)</f>
        <v>EVERWELL</v>
      </c>
      <c r="H1999" s="10" t="str">
        <f>IF(VLOOKUP(SALIDA[[#This Row],[CODIGO]],STOCKSANLUIS[],7,FALSE)=0,"PRODUCTO SIN STOCK/UBICACIÓN",VLOOKUP(SALIDA[[#This Row],[CODIGO]],STOCKSANLUIS[],7,FALSE))</f>
        <v>C</v>
      </c>
      <c r="I1999" s="10"/>
      <c r="J1999" t="str">
        <f>SALIDA[[#This Row],[CODIGO]]&amp;"       "&amp;SALIDA[[#This Row],[FAMILIA]]</f>
        <v>02400       EVERWELL</v>
      </c>
      <c r="K1999">
        <f>VLOOKUP(SALIDA[[#This Row],[CODIGO]],STOCK_STARSOFT[],5,FALSE)</f>
        <v>0.199099</v>
      </c>
      <c r="L1999">
        <f>SALIDA[[#This Row],[CANTIDAD]]*SALIDA[[#This Row],[PRECIO UND]]</f>
        <v>1.1945939999999999</v>
      </c>
    </row>
    <row r="2000" spans="1:12" x14ac:dyDescent="0.25">
      <c r="A2000" s="6" t="s">
        <v>2946</v>
      </c>
      <c r="B2000" s="100" t="str">
        <f>VLOOKUP(SALIDA[[#This Row],[CODIGO]],STOCKSANLUIS[],2,FALSE)</f>
        <v>TUERCA DE BRONCE DE 3/8 - SN-38 - EVERWELL</v>
      </c>
      <c r="C2000" s="153">
        <v>46014</v>
      </c>
      <c r="D2000">
        <v>2</v>
      </c>
      <c r="E2000">
        <f>IF(VLOOKUP(SALIDA[[#This Row],[CODIGO]],STOCKSANLUIS[],6,FALSE)=0,"PRODUCTO SIN STOCK/UBICACIÓN",VLOOKUP(SALIDA[[#This Row],[CODIGO]],STOCKSANLUIS[],6,FALSE))</f>
        <v>1</v>
      </c>
      <c r="F2000">
        <f>SALIDA[[#This Row],[CANTIDAD]]/SALIDA[[#This Row],[UND MEDIDA]]</f>
        <v>2</v>
      </c>
      <c r="G2000" t="str">
        <f>VLOOKUP(SALIDA[[#This Row],[CODIGO]],FAMILIAS[],4,FALSE)</f>
        <v>EVERWELL</v>
      </c>
      <c r="H2000" s="10" t="str">
        <f>IF(VLOOKUP(SALIDA[[#This Row],[CODIGO]],STOCKSANLUIS[],7,FALSE)=0,"PRODUCTO SIN STOCK/UBICACIÓN",VLOOKUP(SALIDA[[#This Row],[CODIGO]],STOCKSANLUIS[],7,FALSE))</f>
        <v>C</v>
      </c>
      <c r="I2000" s="10"/>
      <c r="J2000" t="str">
        <f>SALIDA[[#This Row],[CODIGO]]&amp;"       "&amp;SALIDA[[#This Row],[FAMILIA]]</f>
        <v>02401       EVERWELL</v>
      </c>
      <c r="K2000">
        <f>VLOOKUP(SALIDA[[#This Row],[CODIGO]],STOCK_STARSOFT[],5,FALSE)</f>
        <v>0.37151299999999998</v>
      </c>
      <c r="L2000">
        <f>SALIDA[[#This Row],[CANTIDAD]]*SALIDA[[#This Row],[PRECIO UND]]</f>
        <v>0.74302599999999996</v>
      </c>
    </row>
    <row r="2001" spans="1:12" x14ac:dyDescent="0.25">
      <c r="A2001" s="6" t="s">
        <v>1073</v>
      </c>
      <c r="B2001" s="100" t="str">
        <f>VLOOKUP(SALIDA[[#This Row],[CODIGO]],STOCKSANLUIS[],2,FALSE)</f>
        <v>GAS MAP BERNZOMATIC  - WORTHINGTON 14.1 OZ</v>
      </c>
      <c r="C2001" s="153">
        <v>46014</v>
      </c>
      <c r="D2001">
        <v>1</v>
      </c>
      <c r="E2001">
        <f>IF(VLOOKUP(SALIDA[[#This Row],[CODIGO]],STOCKSANLUIS[],6,FALSE)=0,"PRODUCTO SIN STOCK/UBICACIÓN",VLOOKUP(SALIDA[[#This Row],[CODIGO]],STOCKSANLUIS[],6,FALSE))</f>
        <v>1</v>
      </c>
      <c r="F2001">
        <f>SALIDA[[#This Row],[CANTIDAD]]/SALIDA[[#This Row],[UND MEDIDA]]</f>
        <v>1</v>
      </c>
      <c r="G2001" t="str">
        <f>VLOOKUP(SALIDA[[#This Row],[CODIGO]],FAMILIAS[],4,FALSE)</f>
        <v>WORTHINGTON</v>
      </c>
      <c r="H2001" s="10" t="str">
        <f>IF(VLOOKUP(SALIDA[[#This Row],[CODIGO]],STOCKSANLUIS[],7,FALSE)=0,"PRODUCTO SIN STOCK/UBICACIÓN",VLOOKUP(SALIDA[[#This Row],[CODIGO]],STOCKSANLUIS[],7,FALSE))</f>
        <v>C</v>
      </c>
      <c r="I2001" s="10"/>
      <c r="J2001" t="str">
        <f>SALIDA[[#This Row],[CODIGO]]&amp;"       "&amp;SALIDA[[#This Row],[FAMILIA]]</f>
        <v>01167       WORTHINGTON</v>
      </c>
      <c r="K2001">
        <f>VLOOKUP(SALIDA[[#This Row],[CODIGO]],STOCK_STARSOFT[],5,FALSE)</f>
        <v>3.829685</v>
      </c>
      <c r="L2001">
        <f>SALIDA[[#This Row],[CANTIDAD]]*SALIDA[[#This Row],[PRECIO UND]]</f>
        <v>3.829685</v>
      </c>
    </row>
    <row r="2002" spans="1:12" x14ac:dyDescent="0.25">
      <c r="A2002" s="6" t="s">
        <v>2314</v>
      </c>
      <c r="B2002" s="100" t="str">
        <f>VLOOKUP(SALIDA[[#This Row],[CODIGO]],STOCKSANLUIS[],2,FALSE)</f>
        <v>FILTRO SECADOR - 083 - 3/8 - ROSCABLE - SEK-083 - EVERWELL</v>
      </c>
      <c r="C2002" s="153">
        <v>46014</v>
      </c>
      <c r="D2002">
        <v>2</v>
      </c>
      <c r="E2002">
        <f>IF(VLOOKUP(SALIDA[[#This Row],[CODIGO]],STOCKSANLUIS[],6,FALSE)=0,"PRODUCTO SIN STOCK/UBICACIÓN",VLOOKUP(SALIDA[[#This Row],[CODIGO]],STOCKSANLUIS[],6,FALSE))</f>
        <v>1</v>
      </c>
      <c r="F2002">
        <f>SALIDA[[#This Row],[CANTIDAD]]/SALIDA[[#This Row],[UND MEDIDA]]</f>
        <v>2</v>
      </c>
      <c r="G2002" t="str">
        <f>VLOOKUP(SALIDA[[#This Row],[CODIGO]],FAMILIAS[],4,FALSE)</f>
        <v>EVERWELL</v>
      </c>
      <c r="H2002" s="10" t="str">
        <f>IF(VLOOKUP(SALIDA[[#This Row],[CODIGO]],STOCKSANLUIS[],7,FALSE)=0,"PRODUCTO SIN STOCK/UBICACIÓN",VLOOKUP(SALIDA[[#This Row],[CODIGO]],STOCKSANLUIS[],7,FALSE))</f>
        <v>A</v>
      </c>
      <c r="I2002" s="10"/>
      <c r="J2002" t="str">
        <f>SALIDA[[#This Row],[CODIGO]]&amp;"       "&amp;SALIDA[[#This Row],[FAMILIA]]</f>
        <v>01944       EVERWELL</v>
      </c>
      <c r="K2002">
        <f>VLOOKUP(SALIDA[[#This Row],[CODIGO]],STOCK_STARSOFT[],5,FALSE)</f>
        <v>2.95987</v>
      </c>
      <c r="L2002">
        <f>SALIDA[[#This Row],[CANTIDAD]]*SALIDA[[#This Row],[PRECIO UND]]</f>
        <v>5.91974</v>
      </c>
    </row>
    <row r="2003" spans="1:12" x14ac:dyDescent="0.25">
      <c r="A2003" s="6" t="s">
        <v>441</v>
      </c>
      <c r="B2003" s="100" t="str">
        <f>VLOOKUP(SALIDA[[#This Row],[CODIGO]],STOCKSANLUIS[],2,FALSE)</f>
        <v>ACEITE MINERAL 4G SUPER - 1 GALON - BVA</v>
      </c>
      <c r="C2003" s="153">
        <v>46017</v>
      </c>
      <c r="D2003">
        <v>3</v>
      </c>
      <c r="E2003">
        <f>IF(VLOOKUP(SALIDA[[#This Row],[CODIGO]],STOCKSANLUIS[],6,FALSE)=0,"PRODUCTO SIN STOCK/UBICACIÓN",VLOOKUP(SALIDA[[#This Row],[CODIGO]],STOCKSANLUIS[],6,FALSE))</f>
        <v>1</v>
      </c>
      <c r="F2003">
        <f>SALIDA[[#This Row],[CANTIDAD]]/SALIDA[[#This Row],[UND MEDIDA]]</f>
        <v>3</v>
      </c>
      <c r="G2003" t="str">
        <f>VLOOKUP(SALIDA[[#This Row],[CODIGO]],FAMILIAS[],4,FALSE)</f>
        <v>BVA</v>
      </c>
      <c r="H2003" s="10" t="str">
        <f>IF(VLOOKUP(SALIDA[[#This Row],[CODIGO]],STOCKSANLUIS[],7,FALSE)=0,"PRODUCTO SIN STOCK/UBICACIÓN",VLOOKUP(SALIDA[[#This Row],[CODIGO]],STOCKSANLUIS[],7,FALSE))</f>
        <v>C</v>
      </c>
      <c r="I2003" s="10"/>
      <c r="J2003" t="str">
        <f>SALIDA[[#This Row],[CODIGO]]&amp;"       "&amp;SALIDA[[#This Row],[FAMILIA]]</f>
        <v>00354       BVA</v>
      </c>
      <c r="K2003">
        <f>VLOOKUP(SALIDA[[#This Row],[CODIGO]],STOCK_STARSOFT[],5,FALSE)</f>
        <v>16.651125</v>
      </c>
      <c r="L2003">
        <f>SALIDA[[#This Row],[CANTIDAD]]*SALIDA[[#This Row],[PRECIO UND]]</f>
        <v>49.953375000000001</v>
      </c>
    </row>
    <row r="2004" spans="1:12" x14ac:dyDescent="0.25">
      <c r="A2004" s="6" t="s">
        <v>3575</v>
      </c>
      <c r="B2004" s="100" t="str">
        <f>VLOOKUP(SALIDA[[#This Row],[CODIGO]],STOCKSANLUIS[],2,FALSE)</f>
        <v xml:space="preserve">MOTOVENTILADOR AXIAL EBM S4E300/G01 - 300MM - 220V MONOFÁSICO - 4 POLOS, CON REJILLA - FLUJO V REMPLAZO DE S4E300-AS72-30                   </v>
      </c>
      <c r="C2004" s="153">
        <v>46017</v>
      </c>
      <c r="D2004">
        <v>1</v>
      </c>
      <c r="E2004">
        <f>IF(VLOOKUP(SALIDA[[#This Row],[CODIGO]],STOCKSANLUIS[],6,FALSE)=0,"PRODUCTO SIN STOCK/UBICACIÓN",VLOOKUP(SALIDA[[#This Row],[CODIGO]],STOCKSANLUIS[],6,FALSE))</f>
        <v>1</v>
      </c>
      <c r="F2004">
        <f>SALIDA[[#This Row],[CANTIDAD]]/SALIDA[[#This Row],[UND MEDIDA]]</f>
        <v>1</v>
      </c>
      <c r="G2004" t="str">
        <f>VLOOKUP(SALIDA[[#This Row],[CODIGO]],FAMILIAS[],4,FALSE)</f>
        <v>EBM</v>
      </c>
      <c r="H2004" s="10" t="str">
        <f>IF(VLOOKUP(SALIDA[[#This Row],[CODIGO]],STOCKSANLUIS[],7,FALSE)=0,"PRODUCTO SIN STOCK/UBICACIÓN",VLOOKUP(SALIDA[[#This Row],[CODIGO]],STOCKSANLUIS[],7,FALSE))</f>
        <v>C</v>
      </c>
      <c r="I2004" s="10"/>
      <c r="J2004" t="str">
        <f>SALIDA[[#This Row],[CODIGO]]&amp;"       "&amp;SALIDA[[#This Row],[FAMILIA]]</f>
        <v>02982       EBM</v>
      </c>
      <c r="K2004">
        <f>VLOOKUP(SALIDA[[#This Row],[CODIGO]],STOCK_STARSOFT[],5,FALSE)</f>
        <v>58.726481</v>
      </c>
      <c r="L2004">
        <f>SALIDA[[#This Row],[CANTIDAD]]*SALIDA[[#This Row],[PRECIO UND]]</f>
        <v>58.726481</v>
      </c>
    </row>
    <row r="2005" spans="1:12" x14ac:dyDescent="0.25">
      <c r="A2005" s="6" t="s">
        <v>3802</v>
      </c>
      <c r="B2005" s="100" t="str">
        <f>VLOOKUP(SALIDA[[#This Row],[CODIGO]],STOCKSANLUIS[],2,FALSE)</f>
        <v>GAS REFRIGERANTE R134A - 13.6KG FLYER</v>
      </c>
      <c r="C2005" s="153">
        <v>46017</v>
      </c>
      <c r="D2005">
        <v>1</v>
      </c>
      <c r="E2005">
        <f>IF(VLOOKUP(SALIDA[[#This Row],[CODIGO]],STOCKSANLUIS[],6,FALSE)=0,"PRODUCTO SIN STOCK/UBICACIÓN",VLOOKUP(SALIDA[[#This Row],[CODIGO]],STOCKSANLUIS[],6,FALSE))</f>
        <v>1</v>
      </c>
      <c r="F2005">
        <f>SALIDA[[#This Row],[CANTIDAD]]/SALIDA[[#This Row],[UND MEDIDA]]</f>
        <v>1</v>
      </c>
      <c r="G2005" t="str">
        <f>VLOOKUP(SALIDA[[#This Row],[CODIGO]],FAMILIAS[],4,FALSE)</f>
        <v>FLYER</v>
      </c>
      <c r="H2005" s="10" t="str">
        <f>IF(VLOOKUP(SALIDA[[#This Row],[CODIGO]],STOCKSANLUIS[],7,FALSE)=0,"PRODUCTO SIN STOCK/UBICACIÓN",VLOOKUP(SALIDA[[#This Row],[CODIGO]],STOCKSANLUIS[],7,FALSE))</f>
        <v>B</v>
      </c>
      <c r="I2005" s="10"/>
      <c r="J2005" t="str">
        <f>SALIDA[[#This Row],[CODIGO]]&amp;"       "&amp;SALIDA[[#This Row],[FAMILIA]]</f>
        <v>03241       FLYER</v>
      </c>
      <c r="K2005">
        <f>VLOOKUP(SALIDA[[#This Row],[CODIGO]],STOCK_STARSOFT[],5,FALSE)</f>
        <v>91.697573000000006</v>
      </c>
      <c r="L2005">
        <f>SALIDA[[#This Row],[CANTIDAD]]*SALIDA[[#This Row],[PRECIO UND]]</f>
        <v>91.697573000000006</v>
      </c>
    </row>
    <row r="2006" spans="1:12" x14ac:dyDescent="0.25">
      <c r="A2006" s="6" t="s">
        <v>867</v>
      </c>
      <c r="B2006" s="100" t="str">
        <f>VLOOKUP(SALIDA[[#This Row],[CODIGO]],STOCKSANLUIS[],2,FALSE)</f>
        <v>ACEITE POLIOLESTER POE 68 - 1 GALON - BVA</v>
      </c>
      <c r="C2006" s="153">
        <v>46017</v>
      </c>
      <c r="D2006">
        <v>2</v>
      </c>
      <c r="E2006">
        <f>IF(VLOOKUP(SALIDA[[#This Row],[CODIGO]],STOCKSANLUIS[],6,FALSE)=0,"PRODUCTO SIN STOCK/UBICACIÓN",VLOOKUP(SALIDA[[#This Row],[CODIGO]],STOCKSANLUIS[],6,FALSE))</f>
        <v>1</v>
      </c>
      <c r="F2006">
        <f>SALIDA[[#This Row],[CANTIDAD]]/SALIDA[[#This Row],[UND MEDIDA]]</f>
        <v>2</v>
      </c>
      <c r="G2006" t="str">
        <f>VLOOKUP(SALIDA[[#This Row],[CODIGO]],FAMILIAS[],4,FALSE)</f>
        <v>BVA</v>
      </c>
      <c r="H2006" s="10" t="str">
        <f>IF(VLOOKUP(SALIDA[[#This Row],[CODIGO]],STOCKSANLUIS[],7,FALSE)=0,"PRODUCTO SIN STOCK/UBICACIÓN",VLOOKUP(SALIDA[[#This Row],[CODIGO]],STOCKSANLUIS[],7,FALSE))</f>
        <v>C</v>
      </c>
      <c r="I2006" s="10"/>
      <c r="J2006" t="str">
        <f>SALIDA[[#This Row],[CODIGO]]&amp;"       "&amp;SALIDA[[#This Row],[FAMILIA]]</f>
        <v>00945       BVA</v>
      </c>
      <c r="K2006">
        <f>VLOOKUP(SALIDA[[#This Row],[CODIGO]],STOCK_STARSOFT[],5,FALSE)</f>
        <v>50.009718999999997</v>
      </c>
      <c r="L2006">
        <f>SALIDA[[#This Row],[CANTIDAD]]*SALIDA[[#This Row],[PRECIO UND]]</f>
        <v>100.01943799999999</v>
      </c>
    </row>
    <row r="2007" spans="1:12" x14ac:dyDescent="0.25">
      <c r="A2007" s="6" t="s">
        <v>33</v>
      </c>
      <c r="B2007" s="100" t="str">
        <f>VLOOKUP(SALIDA[[#This Row],[CODIGO]],STOCKSANLUIS[],2,FALSE)</f>
        <v>CONTROLADOR DE TEMPERATURA DIGITAL MT-512E 2HP - VER.13 - 115/220 VAC - FULL GAUGE</v>
      </c>
      <c r="C2007" s="153">
        <v>46017</v>
      </c>
      <c r="D2007">
        <v>3</v>
      </c>
      <c r="E2007">
        <f>IF(VLOOKUP(SALIDA[[#This Row],[CODIGO]],STOCKSANLUIS[],6,FALSE)=0,"PRODUCTO SIN STOCK/UBICACIÓN",VLOOKUP(SALIDA[[#This Row],[CODIGO]],STOCKSANLUIS[],6,FALSE))</f>
        <v>1</v>
      </c>
      <c r="F2007">
        <f>SALIDA[[#This Row],[CANTIDAD]]/SALIDA[[#This Row],[UND MEDIDA]]</f>
        <v>3</v>
      </c>
      <c r="G2007" t="str">
        <f>VLOOKUP(SALIDA[[#This Row],[CODIGO]],FAMILIAS[],4,FALSE)</f>
        <v>FULL GAUGE</v>
      </c>
      <c r="H2007" s="10" t="str">
        <f>IF(VLOOKUP(SALIDA[[#This Row],[CODIGO]],STOCKSANLUIS[],7,FALSE)=0,"PRODUCTO SIN STOCK/UBICACIÓN",VLOOKUP(SALIDA[[#This Row],[CODIGO]],STOCKSANLUIS[],7,FALSE))</f>
        <v>C</v>
      </c>
      <c r="I2007" s="10"/>
      <c r="J2007" t="str">
        <f>SALIDA[[#This Row],[CODIGO]]&amp;"       "&amp;SALIDA[[#This Row],[FAMILIA]]</f>
        <v>00016       FULL GAUGE</v>
      </c>
      <c r="K2007">
        <f>VLOOKUP(SALIDA[[#This Row],[CODIGO]],STOCK_STARSOFT[],5,FALSE)</f>
        <v>13.318346</v>
      </c>
      <c r="L2007">
        <f>SALIDA[[#This Row],[CANTIDAD]]*SALIDA[[#This Row],[PRECIO UND]]</f>
        <v>39.955038000000002</v>
      </c>
    </row>
    <row r="2008" spans="1:12" x14ac:dyDescent="0.25">
      <c r="A2008" s="6" t="s">
        <v>57</v>
      </c>
      <c r="B2008" s="100" t="str">
        <f>VLOOKUP(SALIDA[[#This Row],[CODIGO]],STOCKSANLUIS[],2,FALSE)</f>
        <v>CONTROLADOR DE VOLTAJE Y PROTECTOR DE FASES PHASELOG EW PLUS - VER.05 - 90-220 VAC - FULL GAUGE - WHITE</v>
      </c>
      <c r="C2008" s="153">
        <v>46017</v>
      </c>
      <c r="D2008">
        <v>2</v>
      </c>
      <c r="E2008">
        <f>IF(VLOOKUP(SALIDA[[#This Row],[CODIGO]],STOCKSANLUIS[],6,FALSE)=0,"PRODUCTO SIN STOCK/UBICACIÓN",VLOOKUP(SALIDA[[#This Row],[CODIGO]],STOCKSANLUIS[],6,FALSE))</f>
        <v>1</v>
      </c>
      <c r="F2008">
        <f>SALIDA[[#This Row],[CANTIDAD]]/SALIDA[[#This Row],[UND MEDIDA]]</f>
        <v>2</v>
      </c>
      <c r="G2008" t="str">
        <f>VLOOKUP(SALIDA[[#This Row],[CODIGO]],FAMILIAS[],4,FALSE)</f>
        <v>FULL GAUGE</v>
      </c>
      <c r="H2008" s="10" t="str">
        <f>IF(VLOOKUP(SALIDA[[#This Row],[CODIGO]],STOCKSANLUIS[],7,FALSE)=0,"PRODUCTO SIN STOCK/UBICACIÓN",VLOOKUP(SALIDA[[#This Row],[CODIGO]],STOCKSANLUIS[],7,FALSE))</f>
        <v>C</v>
      </c>
      <c r="I2008" s="10"/>
      <c r="J2008" t="str">
        <f>SALIDA[[#This Row],[CODIGO]]&amp;"       "&amp;SALIDA[[#This Row],[FAMILIA]]</f>
        <v>00029       FULL GAUGE</v>
      </c>
      <c r="K2008">
        <f>VLOOKUP(SALIDA[[#This Row],[CODIGO]],STOCK_STARSOFT[],5,FALSE)</f>
        <v>54.47063</v>
      </c>
      <c r="L2008">
        <f>SALIDA[[#This Row],[CANTIDAD]]*SALIDA[[#This Row],[PRECIO UND]]</f>
        <v>108.94126</v>
      </c>
    </row>
    <row r="2009" spans="1:12" x14ac:dyDescent="0.25">
      <c r="A2009" s="6" t="s">
        <v>19300</v>
      </c>
      <c r="B2009" s="100" t="str">
        <f>VLOOKUP(SALIDA[[#This Row],[CODIGO]],STOCKSANLUIS[],2,FALSE)</f>
        <v>CINTA ADHESIVA FOAM QTF-230E - 1/8" X 2" X 32.8´ (3MM X 50MM X 10M) - EVERFROST - HIGH QUALITY</v>
      </c>
      <c r="C2009" s="153">
        <v>46014</v>
      </c>
      <c r="D2009">
        <v>2</v>
      </c>
      <c r="E2009">
        <f>IF(VLOOKUP(SALIDA[[#This Row],[CODIGO]],STOCKSANLUIS[],6,FALSE)=0,"PRODUCTO SIN STOCK/UBICACIÓN",VLOOKUP(SALIDA[[#This Row],[CODIGO]],STOCKSANLUIS[],6,FALSE))</f>
        <v>1</v>
      </c>
      <c r="F2009">
        <f>SALIDA[[#This Row],[CANTIDAD]]/SALIDA[[#This Row],[UND MEDIDA]]</f>
        <v>2</v>
      </c>
      <c r="G2009" t="str">
        <f>VLOOKUP(SALIDA[[#This Row],[CODIGO]],FAMILIAS[],4,FALSE)</f>
        <v>EVERFROST</v>
      </c>
      <c r="H2009" s="10" t="str">
        <f>IF(VLOOKUP(SALIDA[[#This Row],[CODIGO]],STOCKSANLUIS[],7,FALSE)=0,"PRODUCTO SIN STOCK/UBICACIÓN",VLOOKUP(SALIDA[[#This Row],[CODIGO]],STOCKSANLUIS[],7,FALSE))</f>
        <v>C</v>
      </c>
      <c r="I2009" s="10"/>
      <c r="J2009" t="str">
        <f>SALIDA[[#This Row],[CODIGO]]&amp;"       "&amp;SALIDA[[#This Row],[FAMILIA]]</f>
        <v>03490       EVERFROST</v>
      </c>
      <c r="K2009">
        <f>VLOOKUP(SALIDA[[#This Row],[CODIGO]],STOCK_STARSOFT[],5,FALSE)</f>
        <v>1.3047420000000001</v>
      </c>
      <c r="L2009">
        <f>SALIDA[[#This Row],[CANTIDAD]]*SALIDA[[#This Row],[PRECIO UND]]</f>
        <v>2.6094840000000001</v>
      </c>
    </row>
    <row r="2010" spans="1:12" x14ac:dyDescent="0.25">
      <c r="A2010" s="6" t="s">
        <v>19776</v>
      </c>
      <c r="B2010" s="100" t="str">
        <f>VLOOKUP(SALIDA[[#This Row],[CODIGO]],STOCKSANLUIS[],2,FALSE)</f>
        <v>MANGA AISLANTE CLASS 1 - 2 5/8"ID X 3/4"THK - WINCELL</v>
      </c>
      <c r="C2010" s="153">
        <v>46014</v>
      </c>
      <c r="D2010">
        <v>2</v>
      </c>
      <c r="E2010">
        <f>IF(VLOOKUP(SALIDA[[#This Row],[CODIGO]],STOCKSANLUIS[],6,FALSE)=0,"PRODUCTO SIN STOCK/UBICACIÓN",VLOOKUP(SALIDA[[#This Row],[CODIGO]],STOCKSANLUIS[],6,FALSE))</f>
        <v>1</v>
      </c>
      <c r="F2010">
        <f>SALIDA[[#This Row],[CANTIDAD]]/SALIDA[[#This Row],[UND MEDIDA]]</f>
        <v>2</v>
      </c>
      <c r="G2010" t="str">
        <f>VLOOKUP(SALIDA[[#This Row],[CODIGO]],FAMILIAS[],4,FALSE)</f>
        <v>WINCELL</v>
      </c>
      <c r="H2010" s="10" t="str">
        <f>IF(VLOOKUP(SALIDA[[#This Row],[CODIGO]],STOCKSANLUIS[],7,FALSE)=0,"PRODUCTO SIN STOCK/UBICACIÓN",VLOOKUP(SALIDA[[#This Row],[CODIGO]],STOCKSANLUIS[],7,FALSE))</f>
        <v>A</v>
      </c>
      <c r="I2010" s="10"/>
      <c r="J2010" t="str">
        <f>SALIDA[[#This Row],[CODIGO]]&amp;"       "&amp;SALIDA[[#This Row],[FAMILIA]]</f>
        <v>03264       WINCELL</v>
      </c>
      <c r="K2010">
        <f>VLOOKUP(SALIDA[[#This Row],[CODIGO]],STOCK_STARSOFT[],5,FALSE)</f>
        <v>3.1881529999999998</v>
      </c>
      <c r="L2010">
        <f>SALIDA[[#This Row],[CANTIDAD]]*SALIDA[[#This Row],[PRECIO UND]]</f>
        <v>6.3763059999999996</v>
      </c>
    </row>
    <row r="2011" spans="1:12" x14ac:dyDescent="0.25">
      <c r="A2011" s="6" t="s">
        <v>3814</v>
      </c>
      <c r="B2011" s="100" t="str">
        <f>VLOOKUP(SALIDA[[#This Row],[CODIGO]],STOCKSANLUIS[],2,FALSE)</f>
        <v>MANGA AISLANTE CLASS 1 - 1/2"ID X 1/2"THK - WINCELL</v>
      </c>
      <c r="C2011" s="153">
        <v>46017</v>
      </c>
      <c r="D2011">
        <v>20</v>
      </c>
      <c r="E2011">
        <f>IF(VLOOKUP(SALIDA[[#This Row],[CODIGO]],STOCKSANLUIS[],6,FALSE)=0,"PRODUCTO SIN STOCK/UBICACIÓN",VLOOKUP(SALIDA[[#This Row],[CODIGO]],STOCKSANLUIS[],6,FALSE))</f>
        <v>1</v>
      </c>
      <c r="F2011">
        <f>SALIDA[[#This Row],[CANTIDAD]]/SALIDA[[#This Row],[UND MEDIDA]]</f>
        <v>20</v>
      </c>
      <c r="G2011" t="str">
        <f>VLOOKUP(SALIDA[[#This Row],[CODIGO]],FAMILIAS[],4,FALSE)</f>
        <v>WINCELL</v>
      </c>
      <c r="H2011" s="10" t="str">
        <f>IF(VLOOKUP(SALIDA[[#This Row],[CODIGO]],STOCKSANLUIS[],7,FALSE)=0,"PRODUCTO SIN STOCK/UBICACIÓN",VLOOKUP(SALIDA[[#This Row],[CODIGO]],STOCKSANLUIS[],7,FALSE))</f>
        <v>A</v>
      </c>
      <c r="I2011" s="10"/>
      <c r="J2011" t="str">
        <f>SALIDA[[#This Row],[CODIGO]]&amp;"       "&amp;SALIDA[[#This Row],[FAMILIA]]</f>
        <v>03248       WINCELL</v>
      </c>
      <c r="K2011">
        <f>VLOOKUP(SALIDA[[#This Row],[CODIGO]],STOCK_STARSOFT[],5,FALSE)</f>
        <v>0.99098699999999995</v>
      </c>
      <c r="L2011">
        <f>SALIDA[[#This Row],[CANTIDAD]]*SALIDA[[#This Row],[PRECIO UND]]</f>
        <v>19.819739999999999</v>
      </c>
    </row>
    <row r="2012" spans="1:12" x14ac:dyDescent="0.25">
      <c r="A2012" s="6" t="s">
        <v>3816</v>
      </c>
      <c r="B2012" s="100" t="str">
        <f>VLOOKUP(SALIDA[[#This Row],[CODIGO]],STOCKSANLUIS[],2,FALSE)</f>
        <v>MANGA AISLANTE CLASS 1 - 5/8"ID X 1/2"THK - WINCELL</v>
      </c>
      <c r="C2012" s="153">
        <v>46017</v>
      </c>
      <c r="D2012">
        <v>20</v>
      </c>
      <c r="E2012">
        <f>IF(VLOOKUP(SALIDA[[#This Row],[CODIGO]],STOCKSANLUIS[],6,FALSE)=0,"PRODUCTO SIN STOCK/UBICACIÓN",VLOOKUP(SALIDA[[#This Row],[CODIGO]],STOCKSANLUIS[],6,FALSE))</f>
        <v>1</v>
      </c>
      <c r="F2012">
        <f>SALIDA[[#This Row],[CANTIDAD]]/SALIDA[[#This Row],[UND MEDIDA]]</f>
        <v>20</v>
      </c>
      <c r="G2012" t="str">
        <f>VLOOKUP(SALIDA[[#This Row],[CODIGO]],FAMILIAS[],4,FALSE)</f>
        <v>WINCELL</v>
      </c>
      <c r="H2012" s="10" t="str">
        <f>IF(VLOOKUP(SALIDA[[#This Row],[CODIGO]],STOCKSANLUIS[],7,FALSE)=0,"PRODUCTO SIN STOCK/UBICACIÓN",VLOOKUP(SALIDA[[#This Row],[CODIGO]],STOCKSANLUIS[],7,FALSE))</f>
        <v>A</v>
      </c>
      <c r="I2012" s="10"/>
      <c r="J2012" t="str">
        <f>SALIDA[[#This Row],[CODIGO]]&amp;"       "&amp;SALIDA[[#This Row],[FAMILIA]]</f>
        <v>03249       WINCELL</v>
      </c>
      <c r="K2012">
        <f>VLOOKUP(SALIDA[[#This Row],[CODIGO]],STOCK_STARSOFT[],5,FALSE)</f>
        <v>1.108962</v>
      </c>
      <c r="L2012">
        <f>SALIDA[[#This Row],[CANTIDAD]]*SALIDA[[#This Row],[PRECIO UND]]</f>
        <v>22.17924</v>
      </c>
    </row>
    <row r="2013" spans="1:12" x14ac:dyDescent="0.25">
      <c r="A2013" s="6" t="s">
        <v>19300</v>
      </c>
      <c r="B2013" s="100" t="str">
        <f>VLOOKUP(SALIDA[[#This Row],[CODIGO]],STOCKSANLUIS[],2,FALSE)</f>
        <v>CINTA ADHESIVA FOAM QTF-230E - 1/8" X 2" X 32.8´ (3MM X 50MM X 10M) - EVERFROST - HIGH QUALITY</v>
      </c>
      <c r="C2013" s="153">
        <v>46017</v>
      </c>
      <c r="D2013">
        <v>16</v>
      </c>
      <c r="E2013">
        <f>IF(VLOOKUP(SALIDA[[#This Row],[CODIGO]],STOCKSANLUIS[],6,FALSE)=0,"PRODUCTO SIN STOCK/UBICACIÓN",VLOOKUP(SALIDA[[#This Row],[CODIGO]],STOCKSANLUIS[],6,FALSE))</f>
        <v>1</v>
      </c>
      <c r="F2013">
        <f>SALIDA[[#This Row],[CANTIDAD]]/SALIDA[[#This Row],[UND MEDIDA]]</f>
        <v>16</v>
      </c>
      <c r="G2013" t="str">
        <f>VLOOKUP(SALIDA[[#This Row],[CODIGO]],FAMILIAS[],4,FALSE)</f>
        <v>EVERFROST</v>
      </c>
      <c r="H2013" s="10" t="str">
        <f>IF(VLOOKUP(SALIDA[[#This Row],[CODIGO]],STOCKSANLUIS[],7,FALSE)=0,"PRODUCTO SIN STOCK/UBICACIÓN",VLOOKUP(SALIDA[[#This Row],[CODIGO]],STOCKSANLUIS[],7,FALSE))</f>
        <v>C</v>
      </c>
      <c r="I2013" s="10"/>
      <c r="J2013" t="str">
        <f>SALIDA[[#This Row],[CODIGO]]&amp;"       "&amp;SALIDA[[#This Row],[FAMILIA]]</f>
        <v>03490       EVERFROST</v>
      </c>
      <c r="K2013">
        <f>VLOOKUP(SALIDA[[#This Row],[CODIGO]],STOCK_STARSOFT[],5,FALSE)</f>
        <v>1.3047420000000001</v>
      </c>
      <c r="L2013">
        <f>SALIDA[[#This Row],[CANTIDAD]]*SALIDA[[#This Row],[PRECIO UND]]</f>
        <v>20.875872000000001</v>
      </c>
    </row>
    <row r="2014" spans="1:12" x14ac:dyDescent="0.25">
      <c r="A2014" s="6" t="s">
        <v>19298</v>
      </c>
      <c r="B2014" s="100" t="str">
        <f>VLOOKUP(SALIDA[[#This Row],[CODIGO]],STOCKSANLUIS[],2,FALSE)</f>
        <v>CINTA DE ALUMINIO DE 2" X 54.6 YDS (50MM X 50M) - QTA-250E - EVERFROST - HIGH QUALITY</v>
      </c>
      <c r="C2014" s="153">
        <v>46017</v>
      </c>
      <c r="D2014">
        <v>18</v>
      </c>
      <c r="E2014">
        <f>IF(VLOOKUP(SALIDA[[#This Row],[CODIGO]],STOCKSANLUIS[],6,FALSE)=0,"PRODUCTO SIN STOCK/UBICACIÓN",VLOOKUP(SALIDA[[#This Row],[CODIGO]],STOCKSANLUIS[],6,FALSE))</f>
        <v>1</v>
      </c>
      <c r="F2014">
        <f>SALIDA[[#This Row],[CANTIDAD]]/SALIDA[[#This Row],[UND MEDIDA]]</f>
        <v>18</v>
      </c>
      <c r="G2014" t="str">
        <f>VLOOKUP(SALIDA[[#This Row],[CODIGO]],FAMILIAS[],4,FALSE)</f>
        <v>EVERFROST</v>
      </c>
      <c r="H2014" s="10" t="str">
        <f>IF(VLOOKUP(SALIDA[[#This Row],[CODIGO]],STOCKSANLUIS[],7,FALSE)=0,"PRODUCTO SIN STOCK/UBICACIÓN",VLOOKUP(SALIDA[[#This Row],[CODIGO]],STOCKSANLUIS[],7,FALSE))</f>
        <v>C</v>
      </c>
      <c r="I2014" s="10"/>
      <c r="J2014" t="str">
        <f>SALIDA[[#This Row],[CODIGO]]&amp;"       "&amp;SALIDA[[#This Row],[FAMILIA]]</f>
        <v>03488       EVERFROST</v>
      </c>
      <c r="K2014">
        <f>VLOOKUP(SALIDA[[#This Row],[CODIGO]],STOCK_STARSOFT[],5,FALSE)</f>
        <v>1.7111369999999999</v>
      </c>
      <c r="L2014">
        <f>SALIDA[[#This Row],[CANTIDAD]]*SALIDA[[#This Row],[PRECIO UND]]</f>
        <v>30.800466</v>
      </c>
    </row>
    <row r="2015" spans="1:12" x14ac:dyDescent="0.25">
      <c r="A2015" s="6" t="s">
        <v>19299</v>
      </c>
      <c r="B2015" s="100" t="str">
        <f>VLOOKUP(SALIDA[[#This Row],[CODIGO]],STOCKSANLUIS[],2,FALSE)</f>
        <v>CINTA DE PVC PARA MINI SPLITS 50MMX50M - TAFETAN - EVERFROST - HIGH QUALITY</v>
      </c>
      <c r="C2015" s="153">
        <v>46017</v>
      </c>
      <c r="D2015">
        <v>24</v>
      </c>
      <c r="E2015">
        <f>IF(VLOOKUP(SALIDA[[#This Row],[CODIGO]],STOCKSANLUIS[],6,FALSE)=0,"PRODUCTO SIN STOCK/UBICACIÓN",VLOOKUP(SALIDA[[#This Row],[CODIGO]],STOCKSANLUIS[],6,FALSE))</f>
        <v>1</v>
      </c>
      <c r="F2015">
        <f>SALIDA[[#This Row],[CANTIDAD]]/SALIDA[[#This Row],[UND MEDIDA]]</f>
        <v>24</v>
      </c>
      <c r="G2015" t="str">
        <f>VLOOKUP(SALIDA[[#This Row],[CODIGO]],FAMILIAS[],4,FALSE)</f>
        <v>EVERFROST</v>
      </c>
      <c r="H2015" s="10" t="str">
        <f>IF(VLOOKUP(SALIDA[[#This Row],[CODIGO]],STOCKSANLUIS[],7,FALSE)=0,"PRODUCTO SIN STOCK/UBICACIÓN",VLOOKUP(SALIDA[[#This Row],[CODIGO]],STOCKSANLUIS[],7,FALSE))</f>
        <v>C</v>
      </c>
      <c r="I2015" s="10"/>
      <c r="J2015" t="str">
        <f>SALIDA[[#This Row],[CODIGO]]&amp;"       "&amp;SALIDA[[#This Row],[FAMILIA]]</f>
        <v>03489       EVERFROST</v>
      </c>
      <c r="K2015">
        <f>VLOOKUP(SALIDA[[#This Row],[CODIGO]],STOCK_STARSOFT[],5,FALSE)</f>
        <v>0.76004300000000002</v>
      </c>
      <c r="L2015">
        <f>SALIDA[[#This Row],[CANTIDAD]]*SALIDA[[#This Row],[PRECIO UND]]</f>
        <v>18.241032000000001</v>
      </c>
    </row>
    <row r="2016" spans="1:12" x14ac:dyDescent="0.25">
      <c r="A2016" s="6" t="s">
        <v>3802</v>
      </c>
      <c r="B2016" s="100" t="str">
        <f>VLOOKUP(SALIDA[[#This Row],[CODIGO]],STOCKSANLUIS[],2,FALSE)</f>
        <v>GAS REFRIGERANTE R134A - 13.6KG FLYER</v>
      </c>
      <c r="C2016" s="153">
        <v>46017</v>
      </c>
      <c r="D2016">
        <v>1</v>
      </c>
      <c r="E2016">
        <f>IF(VLOOKUP(SALIDA[[#This Row],[CODIGO]],STOCKSANLUIS[],6,FALSE)=0,"PRODUCTO SIN STOCK/UBICACIÓN",VLOOKUP(SALIDA[[#This Row],[CODIGO]],STOCKSANLUIS[],6,FALSE))</f>
        <v>1</v>
      </c>
      <c r="F2016">
        <f>SALIDA[[#This Row],[CANTIDAD]]/SALIDA[[#This Row],[UND MEDIDA]]</f>
        <v>1</v>
      </c>
      <c r="G2016" t="str">
        <f>VLOOKUP(SALIDA[[#This Row],[CODIGO]],FAMILIAS[],4,FALSE)</f>
        <v>FLYER</v>
      </c>
      <c r="H2016" s="10" t="str">
        <f>IF(VLOOKUP(SALIDA[[#This Row],[CODIGO]],STOCKSANLUIS[],7,FALSE)=0,"PRODUCTO SIN STOCK/UBICACIÓN",VLOOKUP(SALIDA[[#This Row],[CODIGO]],STOCKSANLUIS[],7,FALSE))</f>
        <v>B</v>
      </c>
      <c r="I2016" s="10"/>
      <c r="J2016" t="str">
        <f>SALIDA[[#This Row],[CODIGO]]&amp;"       "&amp;SALIDA[[#This Row],[FAMILIA]]</f>
        <v>03241       FLYER</v>
      </c>
      <c r="K2016">
        <f>VLOOKUP(SALIDA[[#This Row],[CODIGO]],STOCK_STARSOFT[],5,FALSE)</f>
        <v>91.697573000000006</v>
      </c>
      <c r="L2016">
        <f>SALIDA[[#This Row],[CANTIDAD]]*SALIDA[[#This Row],[PRECIO UND]]</f>
        <v>91.697573000000006</v>
      </c>
    </row>
    <row r="2017" spans="1:12" x14ac:dyDescent="0.25">
      <c r="A2017" s="6" t="s">
        <v>77</v>
      </c>
      <c r="B2017" s="100" t="str">
        <f>VLOOKUP(SALIDA[[#This Row],[CODIGO]],STOCKSANLUIS[],2,FALSE)</f>
        <v>CONTROLADOR DE TEMPERATURA DIGITAL TC-900EW LOG - VER.04 - 115/220 VAC - FULL GAUGE - WHITE</v>
      </c>
      <c r="C2017" s="153">
        <v>46017</v>
      </c>
      <c r="D2017">
        <v>3</v>
      </c>
      <c r="E2017">
        <f>IF(VLOOKUP(SALIDA[[#This Row],[CODIGO]],STOCKSANLUIS[],6,FALSE)=0,"PRODUCTO SIN STOCK/UBICACIÓN",VLOOKUP(SALIDA[[#This Row],[CODIGO]],STOCKSANLUIS[],6,FALSE))</f>
        <v>1</v>
      </c>
      <c r="F2017">
        <f>SALIDA[[#This Row],[CANTIDAD]]/SALIDA[[#This Row],[UND MEDIDA]]</f>
        <v>3</v>
      </c>
      <c r="G2017" t="str">
        <f>VLOOKUP(SALIDA[[#This Row],[CODIGO]],FAMILIAS[],4,FALSE)</f>
        <v>FULL GAUGE</v>
      </c>
      <c r="H2017" s="10" t="str">
        <f>IF(VLOOKUP(SALIDA[[#This Row],[CODIGO]],STOCKSANLUIS[],7,FALSE)=0,"PRODUCTO SIN STOCK/UBICACIÓN",VLOOKUP(SALIDA[[#This Row],[CODIGO]],STOCKSANLUIS[],7,FALSE))</f>
        <v>C</v>
      </c>
      <c r="I2017" s="10" t="s">
        <v>19536</v>
      </c>
      <c r="J2017" t="str">
        <f>SALIDA[[#This Row],[CODIGO]]&amp;"       "&amp;SALIDA[[#This Row],[FAMILIA]]</f>
        <v>00041       FULL GAUGE</v>
      </c>
      <c r="K2017">
        <f>VLOOKUP(SALIDA[[#This Row],[CODIGO]],STOCK_STARSOFT[],5,FALSE)</f>
        <v>34.414344</v>
      </c>
      <c r="L2017">
        <f>SALIDA[[#This Row],[CANTIDAD]]*SALIDA[[#This Row],[PRECIO UND]]</f>
        <v>103.243032</v>
      </c>
    </row>
    <row r="2018" spans="1:12" x14ac:dyDescent="0.25">
      <c r="A2018" s="6" t="s">
        <v>21734</v>
      </c>
      <c r="B2018" s="100" t="str">
        <f>VLOOKUP(SALIDA[[#This Row],[CODIGO]],STOCKSANLUIS[],2,FALSE)</f>
        <v>GAS REFRIGERANTE R134A  X 6.8 KG - ICELOONG</v>
      </c>
      <c r="C2018" s="153">
        <v>46017</v>
      </c>
      <c r="D2018">
        <v>1</v>
      </c>
      <c r="E2018">
        <f>IF(VLOOKUP(SALIDA[[#This Row],[CODIGO]],STOCKSANLUIS[],6,FALSE)=0,"PRODUCTO SIN STOCK/UBICACIÓN",VLOOKUP(SALIDA[[#This Row],[CODIGO]],STOCKSANLUIS[],6,FALSE))</f>
        <v>1</v>
      </c>
      <c r="F2018">
        <f>SALIDA[[#This Row],[CANTIDAD]]/SALIDA[[#This Row],[UND MEDIDA]]</f>
        <v>1</v>
      </c>
      <c r="G2018" t="str">
        <f>VLOOKUP(SALIDA[[#This Row],[CODIGO]],FAMILIAS[],4,FALSE)</f>
        <v>ZHEJIANG YONGHE</v>
      </c>
      <c r="H2018" s="10" t="str">
        <f>IF(VLOOKUP(SALIDA[[#This Row],[CODIGO]],STOCKSANLUIS[],7,FALSE)=0,"PRODUCTO SIN STOCK/UBICACIÓN",VLOOKUP(SALIDA[[#This Row],[CODIGO]],STOCKSANLUIS[],7,FALSE))</f>
        <v>C</v>
      </c>
      <c r="I2018" s="10"/>
      <c r="J2018" t="str">
        <f>SALIDA[[#This Row],[CODIGO]]&amp;"       "&amp;SALIDA[[#This Row],[FAMILIA]]</f>
        <v>03505       ZHEJIANG YONGHE</v>
      </c>
      <c r="K2018">
        <f>VLOOKUP(SALIDA[[#This Row],[CODIGO]],STOCK_STARSOFT[],5,FALSE)</f>
        <v>48.168781000000003</v>
      </c>
      <c r="L2018">
        <f>SALIDA[[#This Row],[CANTIDAD]]*SALIDA[[#This Row],[PRECIO UND]]</f>
        <v>48.168781000000003</v>
      </c>
    </row>
    <row r="2019" spans="1:12" x14ac:dyDescent="0.25">
      <c r="A2019" s="6" t="s">
        <v>2505</v>
      </c>
      <c r="B2019" s="100" t="str">
        <f>VLOOKUP(SALIDA[[#This Row],[CODIGO]],STOCKSANLUIS[],2,FALSE)</f>
        <v>COMPRESOR ROTATIVO - 12000 BTU - 220V/60HZ - 1PH R22 - HSM170N2UDZ - SIN CAPACITOR 40UF/370V - GMCC</v>
      </c>
      <c r="C2019" s="153">
        <v>46018</v>
      </c>
      <c r="D2019">
        <v>1</v>
      </c>
      <c r="E2019">
        <f>IF(VLOOKUP(SALIDA[[#This Row],[CODIGO]],STOCKSANLUIS[],6,FALSE)=0,"PRODUCTO SIN STOCK/UBICACIÓN",VLOOKUP(SALIDA[[#This Row],[CODIGO]],STOCKSANLUIS[],6,FALSE))</f>
        <v>1</v>
      </c>
      <c r="F2019">
        <f>SALIDA[[#This Row],[CANTIDAD]]/SALIDA[[#This Row],[UND MEDIDA]]</f>
        <v>1</v>
      </c>
      <c r="G2019" t="str">
        <f>VLOOKUP(SALIDA[[#This Row],[CODIGO]],FAMILIAS[],4,FALSE)</f>
        <v>GMCC</v>
      </c>
      <c r="H2019" s="10" t="str">
        <f>IF(VLOOKUP(SALIDA[[#This Row],[CODIGO]],STOCKSANLUIS[],7,FALSE)=0,"PRODUCTO SIN STOCK/UBICACIÓN",VLOOKUP(SALIDA[[#This Row],[CODIGO]],STOCKSANLUIS[],7,FALSE))</f>
        <v>C</v>
      </c>
      <c r="I2019" s="10"/>
      <c r="J2019" t="str">
        <f>SALIDA[[#This Row],[CODIGO]]&amp;"       "&amp;SALIDA[[#This Row],[FAMILIA]]</f>
        <v>02051       GMCC</v>
      </c>
      <c r="K2019">
        <f>VLOOKUP(SALIDA[[#This Row],[CODIGO]],STOCK_STARSOFT[],5,FALSE)</f>
        <v>63.18</v>
      </c>
      <c r="L2019">
        <f>SALIDA[[#This Row],[CANTIDAD]]*SALIDA[[#This Row],[PRECIO UND]]</f>
        <v>63.18</v>
      </c>
    </row>
    <row r="2020" spans="1:12" x14ac:dyDescent="0.25">
      <c r="A2020" s="6" t="s">
        <v>3920</v>
      </c>
      <c r="B2020" s="100" t="str">
        <f>VLOOKUP(SALIDA[[#This Row],[CODIGO]],STOCKSANLUIS[],2,FALSE)</f>
        <v>EQUIPO DE A/A MINI SPLIT FRIO SOLO - 18000 BTU - R410A - 220V/1PH/60HZ -  CIAC CG41G-018PH3U2C / CH41G-018-H3U2C</v>
      </c>
      <c r="C2020" s="153">
        <v>46018</v>
      </c>
      <c r="D2020">
        <v>1</v>
      </c>
      <c r="E2020">
        <f>IF(VLOOKUP(SALIDA[[#This Row],[CODIGO]],STOCKSANLUIS[],6,FALSE)=0,"PRODUCTO SIN STOCK/UBICACIÓN",VLOOKUP(SALIDA[[#This Row],[CODIGO]],STOCKSANLUIS[],6,FALSE))</f>
        <v>1</v>
      </c>
      <c r="F2020">
        <f>SALIDA[[#This Row],[CANTIDAD]]/SALIDA[[#This Row],[UND MEDIDA]]</f>
        <v>1</v>
      </c>
      <c r="G2020" t="str">
        <f>VLOOKUP(SALIDA[[#This Row],[CODIGO]],FAMILIAS[],4,FALSE)</f>
        <v>CIAC</v>
      </c>
      <c r="H2020" s="10" t="str">
        <f>IF(VLOOKUP(SALIDA[[#This Row],[CODIGO]],STOCKSANLUIS[],7,FALSE)=0,"PRODUCTO SIN STOCK/UBICACIÓN",VLOOKUP(SALIDA[[#This Row],[CODIGO]],STOCKSANLUIS[],7,FALSE))</f>
        <v>B</v>
      </c>
      <c r="I2020" s="10"/>
      <c r="J2020" t="str">
        <f>SALIDA[[#This Row],[CODIGO]]&amp;"       "&amp;SALIDA[[#This Row],[FAMILIA]]</f>
        <v>03386       CIAC</v>
      </c>
      <c r="K2020">
        <f>VLOOKUP(SALIDA[[#This Row],[CODIGO]],STOCK_STARSOFT[],5,FALSE)</f>
        <v>241.08651499999999</v>
      </c>
      <c r="L2020">
        <f>SALIDA[[#This Row],[CANTIDAD]]*SALIDA[[#This Row],[PRECIO UND]]</f>
        <v>241.08651499999999</v>
      </c>
    </row>
    <row r="2021" spans="1:12" x14ac:dyDescent="0.25">
      <c r="A2021" s="6" t="s">
        <v>33</v>
      </c>
      <c r="B2021" s="100" t="str">
        <f>VLOOKUP(SALIDA[[#This Row],[CODIGO]],STOCKSANLUIS[],2,FALSE)</f>
        <v>CONTROLADOR DE TEMPERATURA DIGITAL MT-512E 2HP - VER.13 - 115/220 VAC - FULL GAUGE</v>
      </c>
      <c r="C2021" s="153">
        <v>46018</v>
      </c>
      <c r="D2021">
        <v>18</v>
      </c>
      <c r="E2021">
        <f>IF(VLOOKUP(SALIDA[[#This Row],[CODIGO]],STOCKSANLUIS[],6,FALSE)=0,"PRODUCTO SIN STOCK/UBICACIÓN",VLOOKUP(SALIDA[[#This Row],[CODIGO]],STOCKSANLUIS[],6,FALSE))</f>
        <v>1</v>
      </c>
      <c r="F2021">
        <f>SALIDA[[#This Row],[CANTIDAD]]/SALIDA[[#This Row],[UND MEDIDA]]</f>
        <v>18</v>
      </c>
      <c r="G2021" t="str">
        <f>VLOOKUP(SALIDA[[#This Row],[CODIGO]],FAMILIAS[],4,FALSE)</f>
        <v>FULL GAUGE</v>
      </c>
      <c r="H2021" s="10" t="str">
        <f>IF(VLOOKUP(SALIDA[[#This Row],[CODIGO]],STOCKSANLUIS[],7,FALSE)=0,"PRODUCTO SIN STOCK/UBICACIÓN",VLOOKUP(SALIDA[[#This Row],[CODIGO]],STOCKSANLUIS[],7,FALSE))</f>
        <v>C</v>
      </c>
      <c r="I2021" s="10" t="s">
        <v>19536</v>
      </c>
      <c r="J2021" t="str">
        <f>SALIDA[[#This Row],[CODIGO]]&amp;"       "&amp;SALIDA[[#This Row],[FAMILIA]]</f>
        <v>00016       FULL GAUGE</v>
      </c>
      <c r="K2021">
        <f>VLOOKUP(SALIDA[[#This Row],[CODIGO]],STOCK_STARSOFT[],5,FALSE)</f>
        <v>13.318346</v>
      </c>
      <c r="L2021">
        <f>SALIDA[[#This Row],[CANTIDAD]]*SALIDA[[#This Row],[PRECIO UND]]</f>
        <v>239.73022800000001</v>
      </c>
    </row>
    <row r="2022" spans="1:12" x14ac:dyDescent="0.25">
      <c r="A2022" s="6" t="s">
        <v>1472</v>
      </c>
      <c r="B2022" s="100" t="str">
        <f>VLOOKUP(SALIDA[[#This Row],[CODIGO]],STOCKSANLUIS[],2,FALSE)</f>
        <v>MANGA AISLANTE CI-M-054 DE 2 1/8" X 3/4" - ARMAFLEX/ARMACELL</v>
      </c>
      <c r="C2022" s="153">
        <v>46018</v>
      </c>
      <c r="D2022">
        <v>1</v>
      </c>
      <c r="E2022">
        <f>IF(VLOOKUP(SALIDA[[#This Row],[CODIGO]],STOCKSANLUIS[],6,FALSE)=0,"PRODUCTO SIN STOCK/UBICACIÓN",VLOOKUP(SALIDA[[#This Row],[CODIGO]],STOCKSANLUIS[],6,FALSE))</f>
        <v>1</v>
      </c>
      <c r="F2022">
        <f>SALIDA[[#This Row],[CANTIDAD]]/SALIDA[[#This Row],[UND MEDIDA]]</f>
        <v>1</v>
      </c>
      <c r="G2022" t="str">
        <f>VLOOKUP(SALIDA[[#This Row],[CODIGO]],FAMILIAS[],4,FALSE)</f>
        <v>ARMACELL</v>
      </c>
      <c r="H2022" s="10" t="str">
        <f>IF(VLOOKUP(SALIDA[[#This Row],[CODIGO]],STOCKSANLUIS[],7,FALSE)=0,"PRODUCTO SIN STOCK/UBICACIÓN",VLOOKUP(SALIDA[[#This Row],[CODIGO]],STOCKSANLUIS[],7,FALSE))</f>
        <v>A</v>
      </c>
      <c r="I2022" s="10"/>
      <c r="J2022" t="str">
        <f>SALIDA[[#This Row],[CODIGO]]&amp;"       "&amp;SALIDA[[#This Row],[FAMILIA]]</f>
        <v>01493       ARMACELL</v>
      </c>
      <c r="K2022">
        <f>VLOOKUP(SALIDA[[#This Row],[CODIGO]],STOCK_STARSOFT[],5,FALSE)</f>
        <v>4.9959870000000004</v>
      </c>
      <c r="L2022">
        <f>SALIDA[[#This Row],[CANTIDAD]]*SALIDA[[#This Row],[PRECIO UND]]</f>
        <v>4.9959870000000004</v>
      </c>
    </row>
    <row r="2023" spans="1:12" x14ac:dyDescent="0.25">
      <c r="A2023" s="6" t="s">
        <v>1464</v>
      </c>
      <c r="B2023" s="100" t="str">
        <f>VLOOKUP(SALIDA[[#This Row],[CODIGO]],STOCKSANLUIS[],2,FALSE)</f>
        <v>MANGA AISLANTE CI-M-022 DE 7/8" X 3/4" - ARMAFLEX/ARMACELL</v>
      </c>
      <c r="C2023" s="153">
        <v>46018</v>
      </c>
      <c r="D2023">
        <v>2</v>
      </c>
      <c r="E2023">
        <f>IF(VLOOKUP(SALIDA[[#This Row],[CODIGO]],STOCKSANLUIS[],6,FALSE)=0,"PRODUCTO SIN STOCK/UBICACIÓN",VLOOKUP(SALIDA[[#This Row],[CODIGO]],STOCKSANLUIS[],6,FALSE))</f>
        <v>1</v>
      </c>
      <c r="F2023">
        <f>SALIDA[[#This Row],[CANTIDAD]]/SALIDA[[#This Row],[UND MEDIDA]]</f>
        <v>2</v>
      </c>
      <c r="G2023" t="str">
        <f>VLOOKUP(SALIDA[[#This Row],[CODIGO]],FAMILIAS[],4,FALSE)</f>
        <v>ARMACELL</v>
      </c>
      <c r="H2023" s="10" t="str">
        <f>IF(VLOOKUP(SALIDA[[#This Row],[CODIGO]],STOCKSANLUIS[],7,FALSE)=0,"PRODUCTO SIN STOCK/UBICACIÓN",VLOOKUP(SALIDA[[#This Row],[CODIGO]],STOCKSANLUIS[],7,FALSE))</f>
        <v>A</v>
      </c>
      <c r="I2023" s="10"/>
      <c r="J2023" t="str">
        <f>SALIDA[[#This Row],[CODIGO]]&amp;"       "&amp;SALIDA[[#This Row],[FAMILIA]]</f>
        <v>01489       ARMACELL</v>
      </c>
      <c r="K2023">
        <f>VLOOKUP(SALIDA[[#This Row],[CODIGO]],STOCK_STARSOFT[],5,FALSE)</f>
        <v>1.904102</v>
      </c>
      <c r="L2023">
        <f>SALIDA[[#This Row],[CANTIDAD]]*SALIDA[[#This Row],[PRECIO UND]]</f>
        <v>3.8082039999999999</v>
      </c>
    </row>
    <row r="2024" spans="1:12" x14ac:dyDescent="0.25">
      <c r="A2024" s="6" t="s">
        <v>3341</v>
      </c>
      <c r="B2024" s="100" t="str">
        <f>VLOOKUP(SALIDA[[#This Row],[CODIGO]],STOCKSANLUIS[],2,FALSE)</f>
        <v>GAS REFRIGERANTE R404A -10.90KG ICELOONG</v>
      </c>
      <c r="C2024" s="153">
        <v>46018</v>
      </c>
      <c r="D2024">
        <v>2</v>
      </c>
      <c r="E2024">
        <f>IF(VLOOKUP(SALIDA[[#This Row],[CODIGO]],STOCKSANLUIS[],6,FALSE)=0,"PRODUCTO SIN STOCK/UBICACIÓN",VLOOKUP(SALIDA[[#This Row],[CODIGO]],STOCKSANLUIS[],6,FALSE))</f>
        <v>1</v>
      </c>
      <c r="F2024">
        <f>SALIDA[[#This Row],[CANTIDAD]]/SALIDA[[#This Row],[UND MEDIDA]]</f>
        <v>2</v>
      </c>
      <c r="G2024" t="str">
        <f>VLOOKUP(SALIDA[[#This Row],[CODIGO]],FAMILIAS[],4,FALSE)</f>
        <v>ZHEJIANG YONGHE</v>
      </c>
      <c r="H2024" s="10" t="str">
        <f>IF(VLOOKUP(SALIDA[[#This Row],[CODIGO]],STOCKSANLUIS[],7,FALSE)=0,"PRODUCTO SIN STOCK/UBICACIÓN",VLOOKUP(SALIDA[[#This Row],[CODIGO]],STOCKSANLUIS[],7,FALSE))</f>
        <v>C</v>
      </c>
      <c r="I2024" s="10"/>
      <c r="J2024" t="str">
        <f>SALIDA[[#This Row],[CODIGO]]&amp;"       "&amp;SALIDA[[#This Row],[FAMILIA]]</f>
        <v>02752       ZHEJIANG YONGHE</v>
      </c>
      <c r="K2024">
        <f>VLOOKUP(SALIDA[[#This Row],[CODIGO]],STOCK_STARSOFT[],5,FALSE)</f>
        <v>53.481755</v>
      </c>
      <c r="L2024">
        <f>SALIDA[[#This Row],[CANTIDAD]]*SALIDA[[#This Row],[PRECIO UND]]</f>
        <v>106.96351</v>
      </c>
    </row>
    <row r="2025" spans="1:12" x14ac:dyDescent="0.25">
      <c r="A2025" s="6" t="s">
        <v>33</v>
      </c>
      <c r="B2025" s="100" t="str">
        <f>VLOOKUP(SALIDA[[#This Row],[CODIGO]],STOCKSANLUIS[],2,FALSE)</f>
        <v>CONTROLADOR DE TEMPERATURA DIGITAL MT-512E 2HP - VER.13 - 115/220 VAC - FULL GAUGE</v>
      </c>
      <c r="C2025" s="153">
        <v>46018</v>
      </c>
      <c r="D2025">
        <v>126</v>
      </c>
      <c r="E2025">
        <f>IF(VLOOKUP(SALIDA[[#This Row],[CODIGO]],STOCKSANLUIS[],6,FALSE)=0,"PRODUCTO SIN STOCK/UBICACIÓN",VLOOKUP(SALIDA[[#This Row],[CODIGO]],STOCKSANLUIS[],6,FALSE))</f>
        <v>1</v>
      </c>
      <c r="F2025">
        <f>SALIDA[[#This Row],[CANTIDAD]]/SALIDA[[#This Row],[UND MEDIDA]]</f>
        <v>126</v>
      </c>
      <c r="G2025" t="str">
        <f>VLOOKUP(SALIDA[[#This Row],[CODIGO]],FAMILIAS[],4,FALSE)</f>
        <v>FULL GAUGE</v>
      </c>
      <c r="H2025" s="10" t="str">
        <f>IF(VLOOKUP(SALIDA[[#This Row],[CODIGO]],STOCKSANLUIS[],7,FALSE)=0,"PRODUCTO SIN STOCK/UBICACIÓN",VLOOKUP(SALIDA[[#This Row],[CODIGO]],STOCKSANLUIS[],7,FALSE))</f>
        <v>C</v>
      </c>
      <c r="I2025" s="10" t="s">
        <v>19536</v>
      </c>
      <c r="J2025" t="str">
        <f>SALIDA[[#This Row],[CODIGO]]&amp;"       "&amp;SALIDA[[#This Row],[FAMILIA]]</f>
        <v>00016       FULL GAUGE</v>
      </c>
      <c r="K2025">
        <f>VLOOKUP(SALIDA[[#This Row],[CODIGO]],STOCK_STARSOFT[],5,FALSE)</f>
        <v>13.318346</v>
      </c>
      <c r="L2025">
        <f>SALIDA[[#This Row],[CANTIDAD]]*SALIDA[[#This Row],[PRECIO UND]]</f>
        <v>1678.111596</v>
      </c>
    </row>
    <row r="2026" spans="1:12" x14ac:dyDescent="0.25">
      <c r="A2026" s="6" t="s">
        <v>3651</v>
      </c>
      <c r="B2026" s="100" t="str">
        <f>VLOOKUP(SALIDA[[#This Row],[CODIGO]],STOCKSANLUIS[],2,FALSE)</f>
        <v>CONDENSADOR DE 60000 BTU/H CDU VERTICAL ST R410A 208-230V/60HZ/3PH - TEMP BLUE MADE BY CARRIER ENTERPRISE - FRIO SOLO - TBA41A-060-V5N1C</v>
      </c>
      <c r="C2026" s="153">
        <v>46018</v>
      </c>
      <c r="D2026">
        <v>1</v>
      </c>
      <c r="E2026">
        <f>IF(VLOOKUP(SALIDA[[#This Row],[CODIGO]],STOCKSANLUIS[],6,FALSE)=0,"PRODUCTO SIN STOCK/UBICACIÓN",VLOOKUP(SALIDA[[#This Row],[CODIGO]],STOCKSANLUIS[],6,FALSE))</f>
        <v>1</v>
      </c>
      <c r="F2026">
        <f>SALIDA[[#This Row],[CANTIDAD]]/SALIDA[[#This Row],[UND MEDIDA]]</f>
        <v>1</v>
      </c>
      <c r="G2026" t="str">
        <f>VLOOKUP(SALIDA[[#This Row],[CODIGO]],FAMILIAS[],4,FALSE)</f>
        <v>TEMP BLUE</v>
      </c>
      <c r="H2026" s="10" t="str">
        <f>IF(VLOOKUP(SALIDA[[#This Row],[CODIGO]],STOCKSANLUIS[],7,FALSE)=0,"PRODUCTO SIN STOCK/UBICACIÓN",VLOOKUP(SALIDA[[#This Row],[CODIGO]],STOCKSANLUIS[],7,FALSE))</f>
        <v>B</v>
      </c>
      <c r="I2026" s="10"/>
      <c r="J2026" t="str">
        <f>SALIDA[[#This Row],[CODIGO]]&amp;"       "&amp;SALIDA[[#This Row],[FAMILIA]]</f>
        <v>03043       TEMP BLUE</v>
      </c>
      <c r="K2026">
        <f>VLOOKUP(SALIDA[[#This Row],[CODIGO]],STOCK_STARSOFT[],5,FALSE)</f>
        <v>513.88498700000002</v>
      </c>
      <c r="L2026">
        <f>SALIDA[[#This Row],[CANTIDAD]]*SALIDA[[#This Row],[PRECIO UND]]</f>
        <v>513.88498700000002</v>
      </c>
    </row>
    <row r="2027" spans="1:12" x14ac:dyDescent="0.25">
      <c r="A2027" s="6" t="s">
        <v>77</v>
      </c>
      <c r="B2027" s="100" t="str">
        <f>VLOOKUP(SALIDA[[#This Row],[CODIGO]],STOCKSANLUIS[],2,FALSE)</f>
        <v>CONTROLADOR DE TEMPERATURA DIGITAL TC-900EW LOG - VER.04 - 115/220 VAC - FULL GAUGE - WHITE</v>
      </c>
      <c r="C2027" s="153">
        <v>46020</v>
      </c>
      <c r="D2027">
        <v>1</v>
      </c>
      <c r="E2027">
        <f>IF(VLOOKUP(SALIDA[[#This Row],[CODIGO]],STOCKSANLUIS[],6,FALSE)=0,"PRODUCTO SIN STOCK/UBICACIÓN",VLOOKUP(SALIDA[[#This Row],[CODIGO]],STOCKSANLUIS[],6,FALSE))</f>
        <v>1</v>
      </c>
      <c r="F2027">
        <f>SALIDA[[#This Row],[CANTIDAD]]/SALIDA[[#This Row],[UND MEDIDA]]</f>
        <v>1</v>
      </c>
      <c r="G2027" t="str">
        <f>VLOOKUP(SALIDA[[#This Row],[CODIGO]],FAMILIAS[],4,FALSE)</f>
        <v>FULL GAUGE</v>
      </c>
      <c r="H2027" s="10" t="str">
        <f>IF(VLOOKUP(SALIDA[[#This Row],[CODIGO]],STOCKSANLUIS[],7,FALSE)=0,"PRODUCTO SIN STOCK/UBICACIÓN",VLOOKUP(SALIDA[[#This Row],[CODIGO]],STOCKSANLUIS[],7,FALSE))</f>
        <v>C</v>
      </c>
      <c r="I2027" s="10" t="s">
        <v>19536</v>
      </c>
      <c r="J2027" t="str">
        <f>SALIDA[[#This Row],[CODIGO]]&amp;"       "&amp;SALIDA[[#This Row],[FAMILIA]]</f>
        <v>00041       FULL GAUGE</v>
      </c>
      <c r="K2027">
        <f>VLOOKUP(SALIDA[[#This Row],[CODIGO]],STOCK_STARSOFT[],5,FALSE)</f>
        <v>34.414344</v>
      </c>
      <c r="L2027">
        <f>SALIDA[[#This Row],[CANTIDAD]]*SALIDA[[#This Row],[PRECIO UND]]</f>
        <v>34.414344</v>
      </c>
    </row>
    <row r="2028" spans="1:12" x14ac:dyDescent="0.25">
      <c r="A2028" s="6" t="s">
        <v>77</v>
      </c>
      <c r="B2028" s="100" t="str">
        <f>VLOOKUP(SALIDA[[#This Row],[CODIGO]],STOCKSANLUIS[],2,FALSE)</f>
        <v>CONTROLADOR DE TEMPERATURA DIGITAL TC-900EW LOG - VER.04 - 115/220 VAC - FULL GAUGE - WHITE</v>
      </c>
      <c r="C2028" s="153">
        <v>46020</v>
      </c>
      <c r="D2028">
        <v>1</v>
      </c>
      <c r="E2028">
        <f>IF(VLOOKUP(SALIDA[[#This Row],[CODIGO]],STOCKSANLUIS[],6,FALSE)=0,"PRODUCTO SIN STOCK/UBICACIÓN",VLOOKUP(SALIDA[[#This Row],[CODIGO]],STOCKSANLUIS[],6,FALSE))</f>
        <v>1</v>
      </c>
      <c r="F2028">
        <f>SALIDA[[#This Row],[CANTIDAD]]/SALIDA[[#This Row],[UND MEDIDA]]</f>
        <v>1</v>
      </c>
      <c r="G2028" t="str">
        <f>VLOOKUP(SALIDA[[#This Row],[CODIGO]],FAMILIAS[],4,FALSE)</f>
        <v>FULL GAUGE</v>
      </c>
      <c r="H2028" s="10" t="str">
        <f>IF(VLOOKUP(SALIDA[[#This Row],[CODIGO]],STOCKSANLUIS[],7,FALSE)=0,"PRODUCTO SIN STOCK/UBICACIÓN",VLOOKUP(SALIDA[[#This Row],[CODIGO]],STOCKSANLUIS[],7,FALSE))</f>
        <v>C</v>
      </c>
      <c r="I2028" s="10" t="s">
        <v>19536</v>
      </c>
      <c r="J2028" t="str">
        <f>SALIDA[[#This Row],[CODIGO]]&amp;"       "&amp;SALIDA[[#This Row],[FAMILIA]]</f>
        <v>00041       FULL GAUGE</v>
      </c>
      <c r="K2028">
        <f>VLOOKUP(SALIDA[[#This Row],[CODIGO]],STOCK_STARSOFT[],5,FALSE)</f>
        <v>34.414344</v>
      </c>
      <c r="L2028">
        <f>SALIDA[[#This Row],[CANTIDAD]]*SALIDA[[#This Row],[PRECIO UND]]</f>
        <v>34.414344</v>
      </c>
    </row>
    <row r="2029" spans="1:12" x14ac:dyDescent="0.25">
      <c r="A2029" s="6" t="s">
        <v>2551</v>
      </c>
      <c r="B2029" s="100" t="str">
        <f>VLOOKUP(SALIDA[[#This Row],[CODIGO]],STOCKSANLUIS[],2,FALSE)</f>
        <v>CONTROLADOR DE TEMPERATURA DIGITAL MT-543 E LOG DE 4 ETAPAS C/ALARMA - VER.03 - 115/220 VAC - FULL GAUGE</v>
      </c>
      <c r="C2029" s="153">
        <v>46020</v>
      </c>
      <c r="D2029">
        <v>1</v>
      </c>
      <c r="E2029">
        <f>IF(VLOOKUP(SALIDA[[#This Row],[CODIGO]],STOCKSANLUIS[],6,FALSE)=0,"PRODUCTO SIN STOCK/UBICACIÓN",VLOOKUP(SALIDA[[#This Row],[CODIGO]],STOCKSANLUIS[],6,FALSE))</f>
        <v>1</v>
      </c>
      <c r="F2029">
        <f>SALIDA[[#This Row],[CANTIDAD]]/SALIDA[[#This Row],[UND MEDIDA]]</f>
        <v>1</v>
      </c>
      <c r="G2029" t="str">
        <f>VLOOKUP(SALIDA[[#This Row],[CODIGO]],FAMILIAS[],4,FALSE)</f>
        <v>FULL GAUGE</v>
      </c>
      <c r="H2029" s="10" t="str">
        <f>IF(VLOOKUP(SALIDA[[#This Row],[CODIGO]],STOCKSANLUIS[],7,FALSE)=0,"PRODUCTO SIN STOCK/UBICACIÓN",VLOOKUP(SALIDA[[#This Row],[CODIGO]],STOCKSANLUIS[],7,FALSE))</f>
        <v>A</v>
      </c>
      <c r="I2029" s="10"/>
      <c r="J2029" t="str">
        <f>SALIDA[[#This Row],[CODIGO]]&amp;"       "&amp;SALIDA[[#This Row],[FAMILIA]]</f>
        <v>02090       FULL GAUGE</v>
      </c>
      <c r="K2029">
        <f>VLOOKUP(SALIDA[[#This Row],[CODIGO]],STOCK_STARSOFT[],5,FALSE)</f>
        <v>47.654238999999997</v>
      </c>
      <c r="L2029">
        <f>SALIDA[[#This Row],[CANTIDAD]]*SALIDA[[#This Row],[PRECIO UND]]</f>
        <v>47.654238999999997</v>
      </c>
    </row>
    <row r="2030" spans="1:12" x14ac:dyDescent="0.25">
      <c r="A2030" s="6" t="s">
        <v>1173</v>
      </c>
      <c r="B2030" s="100" t="str">
        <f>VLOOKUP(SALIDA[[#This Row],[CODIGO]],STOCKSANLUIS[],2,FALSE)</f>
        <v>FILTRO CERAMICO SECADO 100% NUCLEO SOLIDO DANFOSS 48-DM  CON JUNTA - 023U1392</v>
      </c>
      <c r="C2030" s="153">
        <v>46020</v>
      </c>
      <c r="D2030">
        <v>1</v>
      </c>
      <c r="E2030">
        <f>IF(VLOOKUP(SALIDA[[#This Row],[CODIGO]],STOCKSANLUIS[],6,FALSE)=0,"PRODUCTO SIN STOCK/UBICACIÓN",VLOOKUP(SALIDA[[#This Row],[CODIGO]],STOCKSANLUIS[],6,FALSE))</f>
        <v>1</v>
      </c>
      <c r="F2030">
        <f>SALIDA[[#This Row],[CANTIDAD]]/SALIDA[[#This Row],[UND MEDIDA]]</f>
        <v>1</v>
      </c>
      <c r="G2030" t="str">
        <f>VLOOKUP(SALIDA[[#This Row],[CODIGO]],FAMILIAS[],4,FALSE)</f>
        <v>DANFOSS</v>
      </c>
      <c r="H2030" s="10" t="str">
        <f>IF(VLOOKUP(SALIDA[[#This Row],[CODIGO]],STOCKSANLUIS[],7,FALSE)=0,"PRODUCTO SIN STOCK/UBICACIÓN",VLOOKUP(SALIDA[[#This Row],[CODIGO]],STOCKSANLUIS[],7,FALSE))</f>
        <v>A</v>
      </c>
      <c r="I2030" s="10"/>
      <c r="J2030" t="str">
        <f>SALIDA[[#This Row],[CODIGO]]&amp;"       "&amp;SALIDA[[#This Row],[FAMILIA]]</f>
        <v>01253       DANFOSS</v>
      </c>
      <c r="K2030">
        <f>VLOOKUP(SALIDA[[#This Row],[CODIGO]],STOCK_STARSOFT[],5,FALSE)</f>
        <v>10.813916000000001</v>
      </c>
      <c r="L2030">
        <f>SALIDA[[#This Row],[CANTIDAD]]*SALIDA[[#This Row],[PRECIO UND]]</f>
        <v>10.813916000000001</v>
      </c>
    </row>
    <row r="2031" spans="1:12" x14ac:dyDescent="0.25">
      <c r="A2031" s="6" t="s">
        <v>2836</v>
      </c>
      <c r="B2031" s="100" t="str">
        <f>VLOOKUP(SALIDA[[#This Row],[CODIGO]],STOCKSANLUIS[],2,FALSE)</f>
        <v>GAS REFRIGERANTE FREON R-134A - 13.62 KG - CHINO - CHEMOURS</v>
      </c>
      <c r="C2031" s="153">
        <v>46020</v>
      </c>
      <c r="D2031">
        <v>2</v>
      </c>
      <c r="E2031">
        <f>IF(VLOOKUP(SALIDA[[#This Row],[CODIGO]],STOCKSANLUIS[],6,FALSE)=0,"PRODUCTO SIN STOCK/UBICACIÓN",VLOOKUP(SALIDA[[#This Row],[CODIGO]],STOCKSANLUIS[],6,FALSE))</f>
        <v>1</v>
      </c>
      <c r="F2031">
        <f>SALIDA[[#This Row],[CANTIDAD]]/SALIDA[[#This Row],[UND MEDIDA]]</f>
        <v>2</v>
      </c>
      <c r="G2031" t="str">
        <f>VLOOKUP(SALIDA[[#This Row],[CODIGO]],FAMILIAS[],4,FALSE)</f>
        <v>THE CHEMOURS</v>
      </c>
      <c r="H2031" s="10" t="str">
        <f>IF(VLOOKUP(SALIDA[[#This Row],[CODIGO]],STOCKSANLUIS[],7,FALSE)=0,"PRODUCTO SIN STOCK/UBICACIÓN",VLOOKUP(SALIDA[[#This Row],[CODIGO]],STOCKSANLUIS[],7,FALSE))</f>
        <v>C</v>
      </c>
      <c r="I2031" s="10"/>
      <c r="J2031" t="str">
        <f>SALIDA[[#This Row],[CODIGO]]&amp;"       "&amp;SALIDA[[#This Row],[FAMILIA]]</f>
        <v>02304       THE CHEMOURS</v>
      </c>
      <c r="K2031">
        <f>VLOOKUP(SALIDA[[#This Row],[CODIGO]],STOCK_STARSOFT[],5,FALSE)</f>
        <v>132.07079300000001</v>
      </c>
      <c r="L2031">
        <f>SALIDA[[#This Row],[CANTIDAD]]*SALIDA[[#This Row],[PRECIO UND]]</f>
        <v>264.14158600000002</v>
      </c>
    </row>
    <row r="2032" spans="1:12" x14ac:dyDescent="0.25">
      <c r="A2032" s="6" t="s">
        <v>3802</v>
      </c>
      <c r="B2032" s="100" t="str">
        <f>VLOOKUP(SALIDA[[#This Row],[CODIGO]],STOCKSANLUIS[],2,FALSE)</f>
        <v>GAS REFRIGERANTE R134A - 13.6KG FLYER</v>
      </c>
      <c r="C2032" s="153">
        <v>46020</v>
      </c>
      <c r="D2032">
        <v>5</v>
      </c>
      <c r="E2032">
        <f>IF(VLOOKUP(SALIDA[[#This Row],[CODIGO]],STOCKSANLUIS[],6,FALSE)=0,"PRODUCTO SIN STOCK/UBICACIÓN",VLOOKUP(SALIDA[[#This Row],[CODIGO]],STOCKSANLUIS[],6,FALSE))</f>
        <v>1</v>
      </c>
      <c r="F2032">
        <f>SALIDA[[#This Row],[CANTIDAD]]/SALIDA[[#This Row],[UND MEDIDA]]</f>
        <v>5</v>
      </c>
      <c r="G2032" t="str">
        <f>VLOOKUP(SALIDA[[#This Row],[CODIGO]],FAMILIAS[],4,FALSE)</f>
        <v>FLYER</v>
      </c>
      <c r="H2032" s="10" t="str">
        <f>IF(VLOOKUP(SALIDA[[#This Row],[CODIGO]],STOCKSANLUIS[],7,FALSE)=0,"PRODUCTO SIN STOCK/UBICACIÓN",VLOOKUP(SALIDA[[#This Row],[CODIGO]],STOCKSANLUIS[],7,FALSE))</f>
        <v>B</v>
      </c>
      <c r="I2032" s="10"/>
      <c r="J2032" t="str">
        <f>SALIDA[[#This Row],[CODIGO]]&amp;"       "&amp;SALIDA[[#This Row],[FAMILIA]]</f>
        <v>03241       FLYER</v>
      </c>
      <c r="K2032">
        <f>VLOOKUP(SALIDA[[#This Row],[CODIGO]],STOCK_STARSOFT[],5,FALSE)</f>
        <v>91.697573000000006</v>
      </c>
      <c r="L2032">
        <f>SALIDA[[#This Row],[CANTIDAD]]*SALIDA[[#This Row],[PRECIO UND]]</f>
        <v>458.48786500000006</v>
      </c>
    </row>
    <row r="2033" spans="1:12" x14ac:dyDescent="0.25">
      <c r="A2033" s="6" t="s">
        <v>3802</v>
      </c>
      <c r="B2033" s="100" t="str">
        <f>VLOOKUP(SALIDA[[#This Row],[CODIGO]],STOCKSANLUIS[],2,FALSE)</f>
        <v>GAS REFRIGERANTE R134A - 13.6KG FLYER</v>
      </c>
      <c r="C2033" s="153">
        <v>46020</v>
      </c>
      <c r="D2033">
        <v>2</v>
      </c>
      <c r="E2033">
        <f>IF(VLOOKUP(SALIDA[[#This Row],[CODIGO]],STOCKSANLUIS[],6,FALSE)=0,"PRODUCTO SIN STOCK/UBICACIÓN",VLOOKUP(SALIDA[[#This Row],[CODIGO]],STOCKSANLUIS[],6,FALSE))</f>
        <v>1</v>
      </c>
      <c r="F2033">
        <f>SALIDA[[#This Row],[CANTIDAD]]/SALIDA[[#This Row],[UND MEDIDA]]</f>
        <v>2</v>
      </c>
      <c r="G2033" t="str">
        <f>VLOOKUP(SALIDA[[#This Row],[CODIGO]],FAMILIAS[],4,FALSE)</f>
        <v>FLYER</v>
      </c>
      <c r="H2033" s="10" t="str">
        <f>IF(VLOOKUP(SALIDA[[#This Row],[CODIGO]],STOCKSANLUIS[],7,FALSE)=0,"PRODUCTO SIN STOCK/UBICACIÓN",VLOOKUP(SALIDA[[#This Row],[CODIGO]],STOCKSANLUIS[],7,FALSE))</f>
        <v>B</v>
      </c>
      <c r="I2033" s="10"/>
      <c r="J2033" t="str">
        <f>SALIDA[[#This Row],[CODIGO]]&amp;"       "&amp;SALIDA[[#This Row],[FAMILIA]]</f>
        <v>03241       FLYER</v>
      </c>
      <c r="K2033">
        <f>VLOOKUP(SALIDA[[#This Row],[CODIGO]],STOCK_STARSOFT[],5,FALSE)</f>
        <v>91.697573000000006</v>
      </c>
      <c r="L2033">
        <f>SALIDA[[#This Row],[CANTIDAD]]*SALIDA[[#This Row],[PRECIO UND]]</f>
        <v>183.39514600000001</v>
      </c>
    </row>
    <row r="2034" spans="1:12" x14ac:dyDescent="0.25">
      <c r="A2034" s="6" t="s">
        <v>867</v>
      </c>
      <c r="B2034" s="100" t="str">
        <f>VLOOKUP(SALIDA[[#This Row],[CODIGO]],STOCKSANLUIS[],2,FALSE)</f>
        <v>ACEITE POLIOLESTER POE 68 - 1 GALON - BVA</v>
      </c>
      <c r="C2034" s="153">
        <v>46020</v>
      </c>
      <c r="D2034">
        <v>1</v>
      </c>
      <c r="E2034">
        <f>IF(VLOOKUP(SALIDA[[#This Row],[CODIGO]],STOCKSANLUIS[],6,FALSE)=0,"PRODUCTO SIN STOCK/UBICACIÓN",VLOOKUP(SALIDA[[#This Row],[CODIGO]],STOCKSANLUIS[],6,FALSE))</f>
        <v>1</v>
      </c>
      <c r="F2034">
        <f>SALIDA[[#This Row],[CANTIDAD]]/SALIDA[[#This Row],[UND MEDIDA]]</f>
        <v>1</v>
      </c>
      <c r="G2034" t="str">
        <f>VLOOKUP(SALIDA[[#This Row],[CODIGO]],FAMILIAS[],4,FALSE)</f>
        <v>BVA</v>
      </c>
      <c r="H2034" s="10" t="str">
        <f>IF(VLOOKUP(SALIDA[[#This Row],[CODIGO]],STOCKSANLUIS[],7,FALSE)=0,"PRODUCTO SIN STOCK/UBICACIÓN",VLOOKUP(SALIDA[[#This Row],[CODIGO]],STOCKSANLUIS[],7,FALSE))</f>
        <v>C</v>
      </c>
      <c r="I2034" s="10"/>
      <c r="J2034" t="str">
        <f>SALIDA[[#This Row],[CODIGO]]&amp;"       "&amp;SALIDA[[#This Row],[FAMILIA]]</f>
        <v>00945       BVA</v>
      </c>
      <c r="K2034">
        <f>VLOOKUP(SALIDA[[#This Row],[CODIGO]],STOCK_STARSOFT[],5,FALSE)</f>
        <v>50.009718999999997</v>
      </c>
      <c r="L2034">
        <f>SALIDA[[#This Row],[CANTIDAD]]*SALIDA[[#This Row],[PRECIO UND]]</f>
        <v>50.009718999999997</v>
      </c>
    </row>
    <row r="2035" spans="1:12" x14ac:dyDescent="0.25">
      <c r="A2035" s="6" t="s">
        <v>65</v>
      </c>
      <c r="B2035" s="100" t="str">
        <f>VLOOKUP(SALIDA[[#This Row],[CODIGO]],STOCKSANLUIS[],2,FALSE)</f>
        <v xml:space="preserve">SENSOR DE TEMPERATURA NTC - SB-19 - 2.5M - FULL GAUGE </v>
      </c>
      <c r="C2035" s="153">
        <v>46020</v>
      </c>
      <c r="D2035">
        <v>15</v>
      </c>
      <c r="E2035">
        <f>IF(VLOOKUP(SALIDA[[#This Row],[CODIGO]],STOCKSANLUIS[],6,FALSE)=0,"PRODUCTO SIN STOCK/UBICACIÓN",VLOOKUP(SALIDA[[#This Row],[CODIGO]],STOCKSANLUIS[],6,FALSE))</f>
        <v>1</v>
      </c>
      <c r="F2035">
        <f>SALIDA[[#This Row],[CANTIDAD]]/SALIDA[[#This Row],[UND MEDIDA]]</f>
        <v>15</v>
      </c>
      <c r="G2035" t="str">
        <f>VLOOKUP(SALIDA[[#This Row],[CODIGO]],FAMILIAS[],4,FALSE)</f>
        <v>FULL GAUGE</v>
      </c>
      <c r="H2035" s="10" t="str">
        <f>IF(VLOOKUP(SALIDA[[#This Row],[CODIGO]],STOCKSANLUIS[],7,FALSE)=0,"PRODUCTO SIN STOCK/UBICACIÓN",VLOOKUP(SALIDA[[#This Row],[CODIGO]],STOCKSANLUIS[],7,FALSE))</f>
        <v>C</v>
      </c>
      <c r="I2035" s="10" t="s">
        <v>22084</v>
      </c>
      <c r="J2035" t="str">
        <f>SALIDA[[#This Row],[CODIGO]]&amp;"       "&amp;SALIDA[[#This Row],[FAMILIA]]</f>
        <v>00033       FULL GAUGE</v>
      </c>
      <c r="K2035">
        <f>VLOOKUP(SALIDA[[#This Row],[CODIGO]],STOCK_STARSOFT[],5,FALSE)</f>
        <v>2.8372660000000001</v>
      </c>
      <c r="L2035">
        <f>SALIDA[[#This Row],[CANTIDAD]]*SALIDA[[#This Row],[PRECIO UND]]</f>
        <v>42.558990000000001</v>
      </c>
    </row>
    <row r="2036" spans="1:12" x14ac:dyDescent="0.25">
      <c r="A2036" s="6" t="s">
        <v>3148</v>
      </c>
      <c r="B2036" s="100" t="str">
        <f>VLOOKUP(SALIDA[[#This Row],[CODIGO]],STOCKSANLUIS[],2,FALSE)</f>
        <v>VISOR DE LIQUIDO DE 3/8 - SG-38 - EVERWELL</v>
      </c>
      <c r="C2036" s="153">
        <v>46020</v>
      </c>
      <c r="D2036">
        <v>2</v>
      </c>
      <c r="E2036">
        <f>IF(VLOOKUP(SALIDA[[#This Row],[CODIGO]],STOCKSANLUIS[],6,FALSE)=0,"PRODUCTO SIN STOCK/UBICACIÓN",VLOOKUP(SALIDA[[#This Row],[CODIGO]],STOCKSANLUIS[],6,FALSE))</f>
        <v>1</v>
      </c>
      <c r="F2036">
        <f>SALIDA[[#This Row],[CANTIDAD]]/SALIDA[[#This Row],[UND MEDIDA]]</f>
        <v>2</v>
      </c>
      <c r="G2036" t="str">
        <f>VLOOKUP(SALIDA[[#This Row],[CODIGO]],FAMILIAS[],4,FALSE)</f>
        <v>EVERWELL</v>
      </c>
      <c r="H2036" s="10" t="str">
        <f>IF(VLOOKUP(SALIDA[[#This Row],[CODIGO]],STOCKSANLUIS[],7,FALSE)=0,"PRODUCTO SIN STOCK/UBICACIÓN",VLOOKUP(SALIDA[[#This Row],[CODIGO]],STOCKSANLUIS[],7,FALSE))</f>
        <v>A</v>
      </c>
      <c r="I2036" s="10" t="s">
        <v>19536</v>
      </c>
      <c r="J2036" t="str">
        <f>SALIDA[[#This Row],[CODIGO]]&amp;"       "&amp;SALIDA[[#This Row],[FAMILIA]]</f>
        <v>02552       EVERWELL</v>
      </c>
      <c r="K2036">
        <f>VLOOKUP(SALIDA[[#This Row],[CODIGO]],STOCK_STARSOFT[],5,FALSE)</f>
        <v>4.1821659999999996</v>
      </c>
      <c r="L2036">
        <f>SALIDA[[#This Row],[CANTIDAD]]*SALIDA[[#This Row],[PRECIO UND]]</f>
        <v>8.3643319999999992</v>
      </c>
    </row>
    <row r="2037" spans="1:12" x14ac:dyDescent="0.25">
      <c r="A2037" s="6" t="s">
        <v>29</v>
      </c>
      <c r="B2037" s="100" t="str">
        <f>VLOOKUP(SALIDA[[#This Row],[CODIGO]],STOCKSANLUIS[],2,FALSE)</f>
        <v>CONTROLADOR DE TEMPERATURA DIGITAL MT-512E LOG - VER.10 - 115/220 VAC - FULL GAUGE - WHITE</v>
      </c>
      <c r="C2037" s="153">
        <v>46020</v>
      </c>
      <c r="D2037">
        <v>3</v>
      </c>
      <c r="E2037">
        <f>IF(VLOOKUP(SALIDA[[#This Row],[CODIGO]],STOCKSANLUIS[],6,FALSE)=0,"PRODUCTO SIN STOCK/UBICACIÓN",VLOOKUP(SALIDA[[#This Row],[CODIGO]],STOCKSANLUIS[],6,FALSE))</f>
        <v>1</v>
      </c>
      <c r="F2037">
        <f>SALIDA[[#This Row],[CANTIDAD]]/SALIDA[[#This Row],[UND MEDIDA]]</f>
        <v>3</v>
      </c>
      <c r="G2037" t="str">
        <f>VLOOKUP(SALIDA[[#This Row],[CODIGO]],FAMILIAS[],4,FALSE)</f>
        <v>FULL GAUGE</v>
      </c>
      <c r="H2037" s="10" t="str">
        <f>IF(VLOOKUP(SALIDA[[#This Row],[CODIGO]],STOCKSANLUIS[],7,FALSE)=0,"PRODUCTO SIN STOCK/UBICACIÓN",VLOOKUP(SALIDA[[#This Row],[CODIGO]],STOCKSANLUIS[],7,FALSE))</f>
        <v>C</v>
      </c>
      <c r="I2037" s="10" t="s">
        <v>19536</v>
      </c>
      <c r="J2037" t="str">
        <f>SALIDA[[#This Row],[CODIGO]]&amp;"       "&amp;SALIDA[[#This Row],[FAMILIA]]</f>
        <v>00014       FULL GAUGE</v>
      </c>
      <c r="K2037">
        <f>VLOOKUP(SALIDA[[#This Row],[CODIGO]],STOCK_STARSOFT[],5,FALSE)</f>
        <v>29.308693999999999</v>
      </c>
      <c r="L2037">
        <f>SALIDA[[#This Row],[CANTIDAD]]*SALIDA[[#This Row],[PRECIO UND]]</f>
        <v>87.926081999999994</v>
      </c>
    </row>
    <row r="2038" spans="1:12" x14ac:dyDescent="0.25">
      <c r="A2038" s="6" t="s">
        <v>3792</v>
      </c>
      <c r="B2038" s="100" t="str">
        <f>VLOOKUP(SALIDA[[#This Row],[CODIGO]],STOCKSANLUIS[],2,FALSE)</f>
        <v>MOTOVENTILADOR MAER FAN YDWF74L34P4-422N-350S (220V, 60HZ, 4 POLES, 1PH, CL.F, SUCTION)</v>
      </c>
      <c r="C2038" s="153">
        <v>46020</v>
      </c>
      <c r="D2038">
        <v>2</v>
      </c>
      <c r="E2038">
        <f>IF(VLOOKUP(SALIDA[[#This Row],[CODIGO]],STOCKSANLUIS[],6,FALSE)=0,"PRODUCTO SIN STOCK/UBICACIÓN",VLOOKUP(SALIDA[[#This Row],[CODIGO]],STOCKSANLUIS[],6,FALSE))</f>
        <v>1</v>
      </c>
      <c r="F2038">
        <f>SALIDA[[#This Row],[CANTIDAD]]/SALIDA[[#This Row],[UND MEDIDA]]</f>
        <v>2</v>
      </c>
      <c r="G2038" t="str">
        <f>VLOOKUP(SALIDA[[#This Row],[CODIGO]],FAMILIAS[],4,FALSE)</f>
        <v>MAER FAN</v>
      </c>
      <c r="H2038" s="10" t="str">
        <f>IF(VLOOKUP(SALIDA[[#This Row],[CODIGO]],STOCKSANLUIS[],7,FALSE)=0,"PRODUCTO SIN STOCK/UBICACIÓN",VLOOKUP(SALIDA[[#This Row],[CODIGO]],STOCKSANLUIS[],7,FALSE))</f>
        <v>C</v>
      </c>
      <c r="I2038" s="10"/>
      <c r="J2038" t="str">
        <f>SALIDA[[#This Row],[CODIGO]]&amp;"       "&amp;SALIDA[[#This Row],[FAMILIA]]</f>
        <v>03236       MAER FAN</v>
      </c>
      <c r="K2038">
        <f>VLOOKUP(SALIDA[[#This Row],[CODIGO]],STOCK_STARSOFT[],5,FALSE)</f>
        <v>28.924689999999998</v>
      </c>
      <c r="L2038">
        <f>SALIDA[[#This Row],[CANTIDAD]]*SALIDA[[#This Row],[PRECIO UND]]</f>
        <v>57.849379999999996</v>
      </c>
    </row>
    <row r="2039" spans="1:12" x14ac:dyDescent="0.25">
      <c r="A2039" s="6" t="s">
        <v>3293</v>
      </c>
      <c r="B2039" s="100" t="str">
        <f>VLOOKUP(SALIDA[[#This Row],[CODIGO]],STOCKSANLUIS[],2,FALSE)</f>
        <v>VALVULA PARA AGUA HELADA FAN &amp; COIL 2 VIAS 3/4" DIAMETRO  CON ACTUADOR  220V JOHNSON CONTROLS - VLC2200GC-C</v>
      </c>
      <c r="C2039" s="153">
        <v>46021</v>
      </c>
      <c r="D2039">
        <v>1</v>
      </c>
      <c r="E2039">
        <f>IF(VLOOKUP(SALIDA[[#This Row],[CODIGO]],STOCKSANLUIS[],6,FALSE)=0,"PRODUCTO SIN STOCK/UBICACIÓN",VLOOKUP(SALIDA[[#This Row],[CODIGO]],STOCKSANLUIS[],6,FALSE))</f>
        <v>1</v>
      </c>
      <c r="F2039">
        <f>SALIDA[[#This Row],[CANTIDAD]]/SALIDA[[#This Row],[UND MEDIDA]]</f>
        <v>1</v>
      </c>
      <c r="G2039" t="str">
        <f>VLOOKUP(SALIDA[[#This Row],[CODIGO]],FAMILIAS[],4,FALSE)</f>
        <v>JOHNSON CONTROLS</v>
      </c>
      <c r="H2039" s="10" t="str">
        <f>IF(VLOOKUP(SALIDA[[#This Row],[CODIGO]],STOCKSANLUIS[],7,FALSE)=0,"PRODUCTO SIN STOCK/UBICACIÓN",VLOOKUP(SALIDA[[#This Row],[CODIGO]],STOCKSANLUIS[],7,FALSE))</f>
        <v>A</v>
      </c>
      <c r="I2039" s="10"/>
      <c r="J2039" t="str">
        <f>SALIDA[[#This Row],[CODIGO]]&amp;"       "&amp;SALIDA[[#This Row],[FAMILIA]]</f>
        <v>02714       JOHNSON CONTROLS</v>
      </c>
      <c r="K2039">
        <f>VLOOKUP(SALIDA[[#This Row],[CODIGO]],STOCK_STARSOFT[],5,FALSE)</f>
        <v>13.849964</v>
      </c>
      <c r="L2039">
        <f>SALIDA[[#This Row],[CANTIDAD]]*SALIDA[[#This Row],[PRECIO UND]]</f>
        <v>13.849964</v>
      </c>
    </row>
    <row r="2040" spans="1:12" x14ac:dyDescent="0.25">
      <c r="A2040" s="6" t="s">
        <v>3665</v>
      </c>
      <c r="B2040" s="100" t="str">
        <f>VLOOKUP(SALIDA[[#This Row],[CODIGO]],STOCKSANLUIS[],2,FALSE)</f>
        <v>AGENTE DE LIMPIEZA INTERNA OPTEON SF FLUSH X 4.54 KG - CHEMOURS - REEMPLAZO DEL R141B</v>
      </c>
      <c r="C2040" s="153">
        <v>46021</v>
      </c>
      <c r="D2040">
        <v>1</v>
      </c>
      <c r="E2040">
        <f>IF(VLOOKUP(SALIDA[[#This Row],[CODIGO]],STOCKSANLUIS[],6,FALSE)=0,"PRODUCTO SIN STOCK/UBICACIÓN",VLOOKUP(SALIDA[[#This Row],[CODIGO]],STOCKSANLUIS[],6,FALSE))</f>
        <v>1</v>
      </c>
      <c r="F2040">
        <f>SALIDA[[#This Row],[CANTIDAD]]/SALIDA[[#This Row],[UND MEDIDA]]</f>
        <v>1</v>
      </c>
      <c r="G2040" t="str">
        <f>VLOOKUP(SALIDA[[#This Row],[CODIGO]],FAMILIAS[],4,FALSE)</f>
        <v>THE CHEMOURS</v>
      </c>
      <c r="H2040" s="10" t="str">
        <f>IF(VLOOKUP(SALIDA[[#This Row],[CODIGO]],STOCKSANLUIS[],7,FALSE)=0,"PRODUCTO SIN STOCK/UBICACIÓN",VLOOKUP(SALIDA[[#This Row],[CODIGO]],STOCKSANLUIS[],7,FALSE))</f>
        <v>C</v>
      </c>
      <c r="I2040" s="10"/>
      <c r="J2040" t="str">
        <f>SALIDA[[#This Row],[CODIGO]]&amp;"       "&amp;SALIDA[[#This Row],[FAMILIA]]</f>
        <v>03051       THE CHEMOURS</v>
      </c>
      <c r="K2040">
        <f>VLOOKUP(SALIDA[[#This Row],[CODIGO]],STOCK_STARSOFT[],5,FALSE)</f>
        <v>91.188703000000004</v>
      </c>
      <c r="L2040">
        <f>SALIDA[[#This Row],[CANTIDAD]]*SALIDA[[#This Row],[PRECIO UND]]</f>
        <v>91.188703000000004</v>
      </c>
    </row>
    <row r="2041" spans="1:12" x14ac:dyDescent="0.25">
      <c r="A2041" s="6" t="s">
        <v>2551</v>
      </c>
      <c r="B2041" s="100" t="str">
        <f>VLOOKUP(SALIDA[[#This Row],[CODIGO]],STOCKSANLUIS[],2,FALSE)</f>
        <v>CONTROLADOR DE TEMPERATURA DIGITAL MT-543 E LOG DE 4 ETAPAS C/ALARMA - VER.03 - 115/220 VAC - FULL GAUGE</v>
      </c>
      <c r="C2041" s="153">
        <v>46021</v>
      </c>
      <c r="D2041">
        <v>1</v>
      </c>
      <c r="E2041">
        <f>IF(VLOOKUP(SALIDA[[#This Row],[CODIGO]],STOCKSANLUIS[],6,FALSE)=0,"PRODUCTO SIN STOCK/UBICACIÓN",VLOOKUP(SALIDA[[#This Row],[CODIGO]],STOCKSANLUIS[],6,FALSE))</f>
        <v>1</v>
      </c>
      <c r="F2041">
        <f>SALIDA[[#This Row],[CANTIDAD]]/SALIDA[[#This Row],[UND MEDIDA]]</f>
        <v>1</v>
      </c>
      <c r="G2041" t="str">
        <f>VLOOKUP(SALIDA[[#This Row],[CODIGO]],FAMILIAS[],4,FALSE)</f>
        <v>FULL GAUGE</v>
      </c>
      <c r="H2041" s="10" t="str">
        <f>IF(VLOOKUP(SALIDA[[#This Row],[CODIGO]],STOCKSANLUIS[],7,FALSE)=0,"PRODUCTO SIN STOCK/UBICACIÓN",VLOOKUP(SALIDA[[#This Row],[CODIGO]],STOCKSANLUIS[],7,FALSE))</f>
        <v>A</v>
      </c>
      <c r="I2041" s="10"/>
      <c r="J2041" t="str">
        <f>SALIDA[[#This Row],[CODIGO]]&amp;"       "&amp;SALIDA[[#This Row],[FAMILIA]]</f>
        <v>02090       FULL GAUGE</v>
      </c>
      <c r="K2041">
        <f>VLOOKUP(SALIDA[[#This Row],[CODIGO]],STOCK_STARSOFT[],5,FALSE)</f>
        <v>47.654238999999997</v>
      </c>
      <c r="L2041">
        <f>SALIDA[[#This Row],[CANTIDAD]]*SALIDA[[#This Row],[PRECIO UND]]</f>
        <v>47.654238999999997</v>
      </c>
    </row>
    <row r="2042" spans="1:12" x14ac:dyDescent="0.25">
      <c r="A2042" s="6" t="s">
        <v>2904</v>
      </c>
      <c r="B2042" s="100" t="str">
        <f>VLOOKUP(SALIDA[[#This Row],[CODIGO]],STOCKSANLUIS[],2,FALSE)</f>
        <v>SENSOR DE TEMPERATURA NTC - SB-70 - 2M - FULL GAUGE (REMPLAZO DEL SB-41 - NO USAR EN MT 622E)</v>
      </c>
      <c r="C2042" s="153">
        <v>46021</v>
      </c>
      <c r="D2042">
        <v>3</v>
      </c>
      <c r="E2042">
        <f>IF(VLOOKUP(SALIDA[[#This Row],[CODIGO]],STOCKSANLUIS[],6,FALSE)=0,"PRODUCTO SIN STOCK/UBICACIÓN",VLOOKUP(SALIDA[[#This Row],[CODIGO]],STOCKSANLUIS[],6,FALSE))</f>
        <v>1</v>
      </c>
      <c r="F2042">
        <f>SALIDA[[#This Row],[CANTIDAD]]/SALIDA[[#This Row],[UND MEDIDA]]</f>
        <v>3</v>
      </c>
      <c r="G2042" t="str">
        <f>VLOOKUP(SALIDA[[#This Row],[CODIGO]],FAMILIAS[],4,FALSE)</f>
        <v>FULL GAUGE</v>
      </c>
      <c r="H2042" s="10" t="str">
        <f>IF(VLOOKUP(SALIDA[[#This Row],[CODIGO]],STOCKSANLUIS[],7,FALSE)=0,"PRODUCTO SIN STOCK/UBICACIÓN",VLOOKUP(SALIDA[[#This Row],[CODIGO]],STOCKSANLUIS[],7,FALSE))</f>
        <v>A</v>
      </c>
      <c r="I2042" s="10"/>
      <c r="J2042" t="str">
        <f>SALIDA[[#This Row],[CODIGO]]&amp;"       "&amp;SALIDA[[#This Row],[FAMILIA]]</f>
        <v>02345       FULL GAUGE</v>
      </c>
      <c r="K2042">
        <f>VLOOKUP(SALIDA[[#This Row],[CODIGO]],STOCK_STARSOFT[],5,FALSE)</f>
        <v>1.711822</v>
      </c>
      <c r="L2042">
        <f>SALIDA[[#This Row],[CANTIDAD]]*SALIDA[[#This Row],[PRECIO UND]]</f>
        <v>5.1354660000000001</v>
      </c>
    </row>
    <row r="2043" spans="1:12" x14ac:dyDescent="0.25">
      <c r="A2043" s="6" t="s">
        <v>2719</v>
      </c>
      <c r="B2043" s="100" t="str">
        <f>VLOOKUP(SALIDA[[#This Row],[CODIGO]],STOCKSANLUIS[],2,FALSE)</f>
        <v xml:space="preserve">ACEITE PARA BOMBA DE VACIO - 1 GALON - BVA </v>
      </c>
      <c r="C2043" s="153">
        <v>46021</v>
      </c>
      <c r="D2043">
        <v>1</v>
      </c>
      <c r="E2043">
        <f>IF(VLOOKUP(SALIDA[[#This Row],[CODIGO]],STOCKSANLUIS[],6,FALSE)=0,"PRODUCTO SIN STOCK/UBICACIÓN",VLOOKUP(SALIDA[[#This Row],[CODIGO]],STOCKSANLUIS[],6,FALSE))</f>
        <v>1</v>
      </c>
      <c r="F2043">
        <f>SALIDA[[#This Row],[CANTIDAD]]/SALIDA[[#This Row],[UND MEDIDA]]</f>
        <v>1</v>
      </c>
      <c r="G2043" t="str">
        <f>VLOOKUP(SALIDA[[#This Row],[CODIGO]],FAMILIAS[],4,FALSE)</f>
        <v>BVA</v>
      </c>
      <c r="H2043" s="10" t="str">
        <f>IF(VLOOKUP(SALIDA[[#This Row],[CODIGO]],STOCKSANLUIS[],7,FALSE)=0,"PRODUCTO SIN STOCK/UBICACIÓN",VLOOKUP(SALIDA[[#This Row],[CODIGO]],STOCKSANLUIS[],7,FALSE))</f>
        <v>C</v>
      </c>
      <c r="I2043" s="10"/>
      <c r="J2043" t="str">
        <f>SALIDA[[#This Row],[CODIGO]]&amp;"       "&amp;SALIDA[[#This Row],[FAMILIA]]</f>
        <v>02202       BVA</v>
      </c>
      <c r="K2043">
        <f>VLOOKUP(SALIDA[[#This Row],[CODIGO]],STOCK_STARSOFT[],5,FALSE)</f>
        <v>13.965745</v>
      </c>
      <c r="L2043">
        <f>SALIDA[[#This Row],[CANTIDAD]]*SALIDA[[#This Row],[PRECIO UND]]</f>
        <v>13.965745</v>
      </c>
    </row>
    <row r="2044" spans="1:12" x14ac:dyDescent="0.25">
      <c r="A2044" s="6" t="s">
        <v>489</v>
      </c>
      <c r="B2044" s="100" t="str">
        <f>VLOOKUP(SALIDA[[#This Row],[CODIGO]],STOCKSANLUIS[],2,FALSE)</f>
        <v>SOLDADURA DE PLATA HARRIS  AL 15%</v>
      </c>
      <c r="C2044" s="153">
        <v>46021</v>
      </c>
      <c r="D2044">
        <v>3</v>
      </c>
      <c r="E2044">
        <f>IF(VLOOKUP(SALIDA[[#This Row],[CODIGO]],STOCKSANLUIS[],6,FALSE)=0,"PRODUCTO SIN STOCK/UBICACIÓN",VLOOKUP(SALIDA[[#This Row],[CODIGO]],STOCKSANLUIS[],6,FALSE))</f>
        <v>1</v>
      </c>
      <c r="F2044">
        <f>SALIDA[[#This Row],[CANTIDAD]]/SALIDA[[#This Row],[UND MEDIDA]]</f>
        <v>3</v>
      </c>
      <c r="G2044" t="str">
        <f>VLOOKUP(SALIDA[[#This Row],[CODIGO]],FAMILIAS[],4,FALSE)</f>
        <v>HARRIS</v>
      </c>
      <c r="H2044" s="10" t="str">
        <f>IF(VLOOKUP(SALIDA[[#This Row],[CODIGO]],STOCKSANLUIS[],7,FALSE)=0,"PRODUCTO SIN STOCK/UBICACIÓN",VLOOKUP(SALIDA[[#This Row],[CODIGO]],STOCKSANLUIS[],7,FALSE))</f>
        <v>C</v>
      </c>
      <c r="I2044" s="10"/>
      <c r="J2044" t="str">
        <f>SALIDA[[#This Row],[CODIGO]]&amp;"       "&amp;SALIDA[[#This Row],[FAMILIA]]</f>
        <v>00407       HARRIS</v>
      </c>
      <c r="K2044">
        <f>VLOOKUP(SALIDA[[#This Row],[CODIGO]],STOCK_STARSOFT[],5,FALSE)</f>
        <v>8.8860550000000007</v>
      </c>
      <c r="L2044">
        <f>SALIDA[[#This Row],[CANTIDAD]]*SALIDA[[#This Row],[PRECIO UND]]</f>
        <v>26.658165000000004</v>
      </c>
    </row>
    <row r="2045" spans="1:12" x14ac:dyDescent="0.25">
      <c r="A2045" s="6" t="s">
        <v>3513</v>
      </c>
      <c r="B2045" s="100" t="str">
        <f>VLOOKUP(SALIDA[[#This Row],[CODIGO]],STOCKSANLUIS[],2,FALSE)</f>
        <v>GAS REFRIGERANTE FREON 410A 650 GR -CHEMOURS - CAJA DE 12 -  CHINO</v>
      </c>
      <c r="C2045" s="153">
        <v>46021</v>
      </c>
      <c r="D2045">
        <v>3</v>
      </c>
      <c r="E2045">
        <f>IF(VLOOKUP(SALIDA[[#This Row],[CODIGO]],STOCKSANLUIS[],6,FALSE)=0,"PRODUCTO SIN STOCK/UBICACIÓN",VLOOKUP(SALIDA[[#This Row],[CODIGO]],STOCKSANLUIS[],6,FALSE))</f>
        <v>1</v>
      </c>
      <c r="F2045">
        <f>SALIDA[[#This Row],[CANTIDAD]]/SALIDA[[#This Row],[UND MEDIDA]]</f>
        <v>3</v>
      </c>
      <c r="G2045" t="str">
        <f>VLOOKUP(SALIDA[[#This Row],[CODIGO]],FAMILIAS[],4,FALSE)</f>
        <v>THE CHEMOURS</v>
      </c>
      <c r="H2045" s="10" t="str">
        <f>IF(VLOOKUP(SALIDA[[#This Row],[CODIGO]],STOCKSANLUIS[],7,FALSE)=0,"PRODUCTO SIN STOCK/UBICACIÓN",VLOOKUP(SALIDA[[#This Row],[CODIGO]],STOCKSANLUIS[],7,FALSE))</f>
        <v>C</v>
      </c>
      <c r="I2045" s="10"/>
      <c r="J2045" t="str">
        <f>SALIDA[[#This Row],[CODIGO]]&amp;"       "&amp;SALIDA[[#This Row],[FAMILIA]]</f>
        <v>02922       THE CHEMOURS</v>
      </c>
      <c r="K2045">
        <f>VLOOKUP(SALIDA[[#This Row],[CODIGO]],STOCK_STARSOFT[],5,FALSE)</f>
        <v>8.1124840000000003</v>
      </c>
      <c r="L2045">
        <f>SALIDA[[#This Row],[CANTIDAD]]*SALIDA[[#This Row],[PRECIO UND]]</f>
        <v>24.337451999999999</v>
      </c>
    </row>
    <row r="2046" spans="1:12" x14ac:dyDescent="0.25">
      <c r="A2046" s="6" t="s">
        <v>869</v>
      </c>
      <c r="B2046" s="100" t="str">
        <f>VLOOKUP(SALIDA[[#This Row],[CODIGO]],STOCKSANLUIS[],2,FALSE)</f>
        <v>ORIFICIO Nº7 PARA TE-12 - 067B2710</v>
      </c>
      <c r="C2046" s="153">
        <v>46021</v>
      </c>
      <c r="D2046">
        <v>4</v>
      </c>
      <c r="E2046">
        <f>IF(VLOOKUP(SALIDA[[#This Row],[CODIGO]],STOCKSANLUIS[],6,FALSE)=0,"PRODUCTO SIN STOCK/UBICACIÓN",VLOOKUP(SALIDA[[#This Row],[CODIGO]],STOCKSANLUIS[],6,FALSE))</f>
        <v>1</v>
      </c>
      <c r="F2046">
        <f>SALIDA[[#This Row],[CANTIDAD]]/SALIDA[[#This Row],[UND MEDIDA]]</f>
        <v>4</v>
      </c>
      <c r="G2046" t="str">
        <f>VLOOKUP(SALIDA[[#This Row],[CODIGO]],FAMILIAS[],4,FALSE)</f>
        <v>DANFOSS</v>
      </c>
      <c r="H2046" s="10" t="str">
        <f>IF(VLOOKUP(SALIDA[[#This Row],[CODIGO]],STOCKSANLUIS[],7,FALSE)=0,"PRODUCTO SIN STOCK/UBICACIÓN",VLOOKUP(SALIDA[[#This Row],[CODIGO]],STOCKSANLUIS[],7,FALSE))</f>
        <v>A</v>
      </c>
      <c r="I2046" s="10"/>
      <c r="J2046" t="str">
        <f>SALIDA[[#This Row],[CODIGO]]&amp;"       "&amp;SALIDA[[#This Row],[FAMILIA]]</f>
        <v>00947       DANFOSS</v>
      </c>
      <c r="K2046">
        <f>VLOOKUP(SALIDA[[#This Row],[CODIGO]],STOCK_STARSOFT[],5,FALSE)</f>
        <v>27.670162999999999</v>
      </c>
      <c r="L2046">
        <f>SALIDA[[#This Row],[CANTIDAD]]*SALIDA[[#This Row],[PRECIO UND]]</f>
        <v>110.68065199999999</v>
      </c>
    </row>
    <row r="2047" spans="1:12" x14ac:dyDescent="0.25">
      <c r="A2047" s="6" t="s">
        <v>947</v>
      </c>
      <c r="B2047" s="100" t="str">
        <f>VLOOKUP(SALIDA[[#This Row],[CODIGO]],STOCKSANLUIS[],2,FALSE)</f>
        <v>ELEMENTO TERMOSTATICO DANFOSS TES-12 COD. 067B3347</v>
      </c>
      <c r="C2047" s="153">
        <v>46021</v>
      </c>
      <c r="D2047">
        <v>4</v>
      </c>
      <c r="E2047">
        <f>IF(VLOOKUP(SALIDA[[#This Row],[CODIGO]],STOCKSANLUIS[],6,FALSE)=0,"PRODUCTO SIN STOCK/UBICACIÓN",VLOOKUP(SALIDA[[#This Row],[CODIGO]],STOCKSANLUIS[],6,FALSE))</f>
        <v>1</v>
      </c>
      <c r="F2047">
        <f>SALIDA[[#This Row],[CANTIDAD]]/SALIDA[[#This Row],[UND MEDIDA]]</f>
        <v>4</v>
      </c>
      <c r="G2047" t="str">
        <f>VLOOKUP(SALIDA[[#This Row],[CODIGO]],FAMILIAS[],4,FALSE)</f>
        <v>DANFOSS</v>
      </c>
      <c r="H2047" s="10" t="str">
        <f>IF(VLOOKUP(SALIDA[[#This Row],[CODIGO]],STOCKSANLUIS[],7,FALSE)=0,"PRODUCTO SIN STOCK/UBICACIÓN",VLOOKUP(SALIDA[[#This Row],[CODIGO]],STOCKSANLUIS[],7,FALSE))</f>
        <v>A</v>
      </c>
      <c r="I2047" s="10"/>
      <c r="J2047" t="str">
        <f>SALIDA[[#This Row],[CODIGO]]&amp;"       "&amp;SALIDA[[#This Row],[FAMILIA]]</f>
        <v>01011       DANFOSS</v>
      </c>
      <c r="K2047">
        <f>VLOOKUP(SALIDA[[#This Row],[CODIGO]],STOCK_STARSOFT[],5,FALSE)</f>
        <v>63.271506000000002</v>
      </c>
      <c r="L2047">
        <f>SALIDA[[#This Row],[CANTIDAD]]*SALIDA[[#This Row],[PRECIO UND]]</f>
        <v>253.08602400000001</v>
      </c>
    </row>
    <row r="2048" spans="1:12" x14ac:dyDescent="0.25">
      <c r="A2048" s="6" t="s">
        <v>3647</v>
      </c>
      <c r="B2048" s="100" t="str">
        <f>VLOOKUP(SALIDA[[#This Row],[CODIGO]],STOCKSANLUIS[],2,FALSE)</f>
        <v>MOTOVENTILADOR DE 16 WATTS 220V/1PH/60HZ INC. HELICE DE 254MM Y BASE</v>
      </c>
      <c r="C2048" s="153">
        <v>46021</v>
      </c>
      <c r="D2048">
        <v>1</v>
      </c>
      <c r="E2048">
        <f>IF(VLOOKUP(SALIDA[[#This Row],[CODIGO]],STOCKSANLUIS[],6,FALSE)=0,"PRODUCTO SIN STOCK/UBICACIÓN",VLOOKUP(SALIDA[[#This Row],[CODIGO]],STOCKSANLUIS[],6,FALSE))</f>
        <v>1</v>
      </c>
      <c r="F2048">
        <f>SALIDA[[#This Row],[CANTIDAD]]/SALIDA[[#This Row],[UND MEDIDA]]</f>
        <v>1</v>
      </c>
      <c r="G2048" t="str">
        <f>VLOOKUP(SALIDA[[#This Row],[CODIGO]],FAMILIAS[],4,FALSE)</f>
        <v>MAER FAN</v>
      </c>
      <c r="H2048" s="10" t="str">
        <f>IF(VLOOKUP(SALIDA[[#This Row],[CODIGO]],STOCKSANLUIS[],7,FALSE)=0,"PRODUCTO SIN STOCK/UBICACIÓN",VLOOKUP(SALIDA[[#This Row],[CODIGO]],STOCKSANLUIS[],7,FALSE))</f>
        <v>C</v>
      </c>
      <c r="I2048" s="10"/>
      <c r="J2048" t="str">
        <f>SALIDA[[#This Row],[CODIGO]]&amp;"       "&amp;SALIDA[[#This Row],[FAMILIA]]</f>
        <v>03041       MAER FAN</v>
      </c>
      <c r="K2048">
        <f>VLOOKUP(SALIDA[[#This Row],[CODIGO]],STOCK_STARSOFT[],5,FALSE)</f>
        <v>8.64</v>
      </c>
      <c r="L2048">
        <f>SALIDA[[#This Row],[CANTIDAD]]*SALIDA[[#This Row],[PRECIO UND]]</f>
        <v>8.64</v>
      </c>
    </row>
    <row r="2049" spans="1:12" x14ac:dyDescent="0.25">
      <c r="A2049" s="6" t="s">
        <v>1882</v>
      </c>
      <c r="B2049" s="100" t="str">
        <f>VLOOKUP(SALIDA[[#This Row],[CODIGO]],STOCKSANLUIS[],2,FALSE)</f>
        <v>MOTOVENTILADOR AXIAL EBM S4D500-AM01-03 - 500MM - 220V/380V/440V TRIFÁSICO - 4 POLOS, CON REJILLA - FLUJO V</v>
      </c>
      <c r="C2049" s="153">
        <v>46021</v>
      </c>
      <c r="D2049">
        <v>1</v>
      </c>
      <c r="E2049">
        <f>IF(VLOOKUP(SALIDA[[#This Row],[CODIGO]],STOCKSANLUIS[],6,FALSE)=0,"PRODUCTO SIN STOCK/UBICACIÓN",VLOOKUP(SALIDA[[#This Row],[CODIGO]],STOCKSANLUIS[],6,FALSE))</f>
        <v>1</v>
      </c>
      <c r="F2049">
        <f>SALIDA[[#This Row],[CANTIDAD]]/SALIDA[[#This Row],[UND MEDIDA]]</f>
        <v>1</v>
      </c>
      <c r="G2049" t="str">
        <f>VLOOKUP(SALIDA[[#This Row],[CODIGO]],FAMILIAS[],4,FALSE)</f>
        <v>EBM</v>
      </c>
      <c r="H2049" s="10" t="str">
        <f>IF(VLOOKUP(SALIDA[[#This Row],[CODIGO]],STOCKSANLUIS[],7,FALSE)=0,"PRODUCTO SIN STOCK/UBICACIÓN",VLOOKUP(SALIDA[[#This Row],[CODIGO]],STOCKSANLUIS[],7,FALSE))</f>
        <v>C</v>
      </c>
      <c r="I2049" s="10"/>
      <c r="J2049" t="str">
        <f>SALIDA[[#This Row],[CODIGO]]&amp;"       "&amp;SALIDA[[#This Row],[FAMILIA]]</f>
        <v>01705       EBM</v>
      </c>
      <c r="K2049">
        <f>VLOOKUP(SALIDA[[#This Row],[CODIGO]],STOCK_STARSOFT[],5,FALSE)</f>
        <v>186.88978399999999</v>
      </c>
      <c r="L2049">
        <f>SALIDA[[#This Row],[CANTIDAD]]*SALIDA[[#This Row],[PRECIO UND]]</f>
        <v>186.88978399999999</v>
      </c>
    </row>
    <row r="2050" spans="1:12" x14ac:dyDescent="0.25">
      <c r="A2050" s="6" t="s">
        <v>3806</v>
      </c>
      <c r="B2050" s="100" t="str">
        <f>VLOOKUP(SALIDA[[#This Row],[CODIGO]],STOCKSANLUIS[],2,FALSE)</f>
        <v>GAS REFRIGERANTE R410A -11.30KG FLYER</v>
      </c>
      <c r="C2050" s="153">
        <v>46021</v>
      </c>
      <c r="D2050">
        <v>5</v>
      </c>
      <c r="E2050">
        <f>IF(VLOOKUP(SALIDA[[#This Row],[CODIGO]],STOCKSANLUIS[],6,FALSE)=0,"PRODUCTO SIN STOCK/UBICACIÓN",VLOOKUP(SALIDA[[#This Row],[CODIGO]],STOCKSANLUIS[],6,FALSE))</f>
        <v>1</v>
      </c>
      <c r="F2050">
        <f>SALIDA[[#This Row],[CANTIDAD]]/SALIDA[[#This Row],[UND MEDIDA]]</f>
        <v>5</v>
      </c>
      <c r="G2050" t="str">
        <f>VLOOKUP(SALIDA[[#This Row],[CODIGO]],FAMILIAS[],4,FALSE)</f>
        <v>FLYER</v>
      </c>
      <c r="H2050" s="10" t="str">
        <f>IF(VLOOKUP(SALIDA[[#This Row],[CODIGO]],STOCKSANLUIS[],7,FALSE)=0,"PRODUCTO SIN STOCK/UBICACIÓN",VLOOKUP(SALIDA[[#This Row],[CODIGO]],STOCKSANLUIS[],7,FALSE))</f>
        <v>C</v>
      </c>
      <c r="I2050" s="10"/>
      <c r="J2050" t="str">
        <f>SALIDA[[#This Row],[CODIGO]]&amp;"       "&amp;SALIDA[[#This Row],[FAMILIA]]</f>
        <v>03243       FLYER</v>
      </c>
      <c r="K2050">
        <f>VLOOKUP(SALIDA[[#This Row],[CODIGO]],STOCK_STARSOFT[],5,FALSE)</f>
        <v>77.373095000000006</v>
      </c>
      <c r="L2050">
        <f>SALIDA[[#This Row],[CANTIDAD]]*SALIDA[[#This Row],[PRECIO UND]]</f>
        <v>386.86547500000006</v>
      </c>
    </row>
    <row r="2051" spans="1:12" x14ac:dyDescent="0.25">
      <c r="A2051" s="6" t="s">
        <v>21864</v>
      </c>
      <c r="B2051" s="100" t="str">
        <f>VLOOKUP(SALIDA[[#This Row],[CODIGO]],STOCKSANLUIS[],2,FALSE)</f>
        <v>GAS REFRIGERANTE R22 - 13.6 KG FLYER</v>
      </c>
      <c r="C2051" s="153">
        <v>46021</v>
      </c>
      <c r="D2051">
        <v>4</v>
      </c>
      <c r="E2051">
        <f>IF(VLOOKUP(SALIDA[[#This Row],[CODIGO]],STOCKSANLUIS[],6,FALSE)=0,"PRODUCTO SIN STOCK/UBICACIÓN",VLOOKUP(SALIDA[[#This Row],[CODIGO]],STOCKSANLUIS[],6,FALSE))</f>
        <v>1</v>
      </c>
      <c r="F2051">
        <f>SALIDA[[#This Row],[CANTIDAD]]/SALIDA[[#This Row],[UND MEDIDA]]</f>
        <v>4</v>
      </c>
      <c r="G2051" t="str">
        <f>VLOOKUP(SALIDA[[#This Row],[CODIGO]],FAMILIAS[],4,FALSE)</f>
        <v>FLYER</v>
      </c>
      <c r="H2051" s="10" t="str">
        <f>IF(VLOOKUP(SALIDA[[#This Row],[CODIGO]],STOCKSANLUIS[],7,FALSE)=0,"PRODUCTO SIN STOCK/UBICACIÓN",VLOOKUP(SALIDA[[#This Row],[CODIGO]],STOCKSANLUIS[],7,FALSE))</f>
        <v>C</v>
      </c>
      <c r="I2051" s="10"/>
      <c r="J2051" t="str">
        <f>SALIDA[[#This Row],[CODIGO]]&amp;"       "&amp;SALIDA[[#This Row],[FAMILIA]]</f>
        <v>03508       FLYER</v>
      </c>
      <c r="K2051">
        <f>VLOOKUP(SALIDA[[#This Row],[CODIGO]],STOCK_STARSOFT[],5,FALSE)</f>
        <v>55.938656000000002</v>
      </c>
      <c r="L2051">
        <f>SALIDA[[#This Row],[CANTIDAD]]*SALIDA[[#This Row],[PRECIO UND]]</f>
        <v>223.75462400000001</v>
      </c>
    </row>
    <row r="2052" spans="1:12" x14ac:dyDescent="0.25">
      <c r="A2052" s="6" t="s">
        <v>3341</v>
      </c>
      <c r="B2052" s="100" t="str">
        <f>VLOOKUP(SALIDA[[#This Row],[CODIGO]],STOCKSANLUIS[],2,FALSE)</f>
        <v>GAS REFRIGERANTE R404A -10.90KG ICELOONG</v>
      </c>
      <c r="C2052" s="153">
        <v>46021</v>
      </c>
      <c r="D2052">
        <v>1</v>
      </c>
      <c r="E2052">
        <f>IF(VLOOKUP(SALIDA[[#This Row],[CODIGO]],STOCKSANLUIS[],6,FALSE)=0,"PRODUCTO SIN STOCK/UBICACIÓN",VLOOKUP(SALIDA[[#This Row],[CODIGO]],STOCKSANLUIS[],6,FALSE))</f>
        <v>1</v>
      </c>
      <c r="F2052">
        <f>SALIDA[[#This Row],[CANTIDAD]]/SALIDA[[#This Row],[UND MEDIDA]]</f>
        <v>1</v>
      </c>
      <c r="G2052" t="str">
        <f>VLOOKUP(SALIDA[[#This Row],[CODIGO]],FAMILIAS[],4,FALSE)</f>
        <v>ZHEJIANG YONGHE</v>
      </c>
      <c r="H2052" s="10" t="str">
        <f>IF(VLOOKUP(SALIDA[[#This Row],[CODIGO]],STOCKSANLUIS[],7,FALSE)=0,"PRODUCTO SIN STOCK/UBICACIÓN",VLOOKUP(SALIDA[[#This Row],[CODIGO]],STOCKSANLUIS[],7,FALSE))</f>
        <v>C</v>
      </c>
      <c r="I2052" s="10"/>
      <c r="J2052" t="str">
        <f>SALIDA[[#This Row],[CODIGO]]&amp;"       "&amp;SALIDA[[#This Row],[FAMILIA]]</f>
        <v>02752       ZHEJIANG YONGHE</v>
      </c>
      <c r="K2052">
        <f>VLOOKUP(SALIDA[[#This Row],[CODIGO]],STOCK_STARSOFT[],5,FALSE)</f>
        <v>53.481755</v>
      </c>
      <c r="L2052">
        <f>SALIDA[[#This Row],[CANTIDAD]]*SALIDA[[#This Row],[PRECIO UND]]</f>
        <v>53.481755</v>
      </c>
    </row>
    <row r="2053" spans="1:12" x14ac:dyDescent="0.25">
      <c r="A2053" s="6" t="s">
        <v>3677</v>
      </c>
      <c r="B2053" s="100" t="str">
        <f>VLOOKUP(SALIDA[[#This Row],[CODIGO]],STOCKSANLUIS[],2,FALSE)</f>
        <v>RESISTENCIA SILICONADA POTENCIA CONSTANTE TECNOLATINA  - TPC-M - 30W/M - 220V</v>
      </c>
      <c r="C2053" s="153">
        <v>46021</v>
      </c>
      <c r="D2053">
        <v>5</v>
      </c>
      <c r="E2053">
        <f>IF(VLOOKUP(SALIDA[[#This Row],[CODIGO]],STOCKSANLUIS[],6,FALSE)=0,"PRODUCTO SIN STOCK/UBICACIÓN",VLOOKUP(SALIDA[[#This Row],[CODIGO]],STOCKSANLUIS[],6,FALSE))</f>
        <v>100</v>
      </c>
      <c r="F2053">
        <f>SALIDA[[#This Row],[CANTIDAD]]/SALIDA[[#This Row],[UND MEDIDA]]</f>
        <v>0.05</v>
      </c>
      <c r="G2053" t="str">
        <f>VLOOKUP(SALIDA[[#This Row],[CODIGO]],FAMILIAS[],4,FALSE)</f>
        <v>TECNOLATINA</v>
      </c>
      <c r="H2053" s="10" t="str">
        <f>IF(VLOOKUP(SALIDA[[#This Row],[CODIGO]],STOCKSANLUIS[],7,FALSE)=0,"PRODUCTO SIN STOCK/UBICACIÓN",VLOOKUP(SALIDA[[#This Row],[CODIGO]],STOCKSANLUIS[],7,FALSE))</f>
        <v>C</v>
      </c>
      <c r="I2053" s="10"/>
      <c r="J2053" t="str">
        <f>SALIDA[[#This Row],[CODIGO]]&amp;"       "&amp;SALIDA[[#This Row],[FAMILIA]]</f>
        <v>03058       TECNOLATINA</v>
      </c>
      <c r="K2053">
        <f>VLOOKUP(SALIDA[[#This Row],[CODIGO]],STOCK_STARSOFT[],5,FALSE)</f>
        <v>1.9293849999999999</v>
      </c>
      <c r="L2053">
        <f>SALIDA[[#This Row],[CANTIDAD]]*SALIDA[[#This Row],[PRECIO UND]]</f>
        <v>9.6469249999999995</v>
      </c>
    </row>
    <row r="2054" spans="1:12" x14ac:dyDescent="0.25">
      <c r="A2054" s="6" t="s">
        <v>2719</v>
      </c>
      <c r="B2054" s="100" t="str">
        <f>VLOOKUP(SALIDA[[#This Row],[CODIGO]],STOCKSANLUIS[],2,FALSE)</f>
        <v xml:space="preserve">ACEITE PARA BOMBA DE VACIO - 1 GALON - BVA </v>
      </c>
      <c r="C2054" s="153">
        <v>46021</v>
      </c>
      <c r="D2054">
        <v>2</v>
      </c>
      <c r="E2054">
        <f>IF(VLOOKUP(SALIDA[[#This Row],[CODIGO]],STOCKSANLUIS[],6,FALSE)=0,"PRODUCTO SIN STOCK/UBICACIÓN",VLOOKUP(SALIDA[[#This Row],[CODIGO]],STOCKSANLUIS[],6,FALSE))</f>
        <v>1</v>
      </c>
      <c r="F2054">
        <f>SALIDA[[#This Row],[CANTIDAD]]/SALIDA[[#This Row],[UND MEDIDA]]</f>
        <v>2</v>
      </c>
      <c r="G2054" t="str">
        <f>VLOOKUP(SALIDA[[#This Row],[CODIGO]],FAMILIAS[],4,FALSE)</f>
        <v>BVA</v>
      </c>
      <c r="H2054" s="10" t="str">
        <f>IF(VLOOKUP(SALIDA[[#This Row],[CODIGO]],STOCKSANLUIS[],7,FALSE)=0,"PRODUCTO SIN STOCK/UBICACIÓN",VLOOKUP(SALIDA[[#This Row],[CODIGO]],STOCKSANLUIS[],7,FALSE))</f>
        <v>C</v>
      </c>
      <c r="I2054" s="10"/>
      <c r="J2054" t="str">
        <f>SALIDA[[#This Row],[CODIGO]]&amp;"       "&amp;SALIDA[[#This Row],[FAMILIA]]</f>
        <v>02202       BVA</v>
      </c>
      <c r="K2054">
        <f>VLOOKUP(SALIDA[[#This Row],[CODIGO]],STOCK_STARSOFT[],5,FALSE)</f>
        <v>13.965745</v>
      </c>
      <c r="L2054">
        <f>SALIDA[[#This Row],[CANTIDAD]]*SALIDA[[#This Row],[PRECIO UND]]</f>
        <v>27.93149</v>
      </c>
    </row>
    <row r="2055" spans="1:12" x14ac:dyDescent="0.25">
      <c r="A2055" s="6" t="s">
        <v>3675</v>
      </c>
      <c r="B2055" s="100" t="str">
        <f>VLOOKUP(SALIDA[[#This Row],[CODIGO]],STOCKSANLUIS[],2,FALSE)</f>
        <v>LAMAS DE PVC ALECO 8X0.080X300 (20CM X 2MMX 91.44M) LOW TEMP REINFORCED - 172007- MT</v>
      </c>
      <c r="C2055" s="153">
        <v>46021</v>
      </c>
      <c r="D2055">
        <v>274.32</v>
      </c>
      <c r="E2055">
        <f>IF(VLOOKUP(SALIDA[[#This Row],[CODIGO]],STOCKSANLUIS[],6,FALSE)=0,"PRODUCTO SIN STOCK/UBICACIÓN",VLOOKUP(SALIDA[[#This Row],[CODIGO]],STOCKSANLUIS[],6,FALSE))</f>
        <v>91.44</v>
      </c>
      <c r="F2055">
        <f>SALIDA[[#This Row],[CANTIDAD]]/SALIDA[[#This Row],[UND MEDIDA]]</f>
        <v>3</v>
      </c>
      <c r="G2055" t="str">
        <f>VLOOKUP(SALIDA[[#This Row],[CODIGO]],FAMILIAS[],4,FALSE)</f>
        <v>ES ROBBINS</v>
      </c>
      <c r="H2055" s="10" t="str">
        <f>IF(VLOOKUP(SALIDA[[#This Row],[CODIGO]],STOCKSANLUIS[],7,FALSE)=0,"PRODUCTO SIN STOCK/UBICACIÓN",VLOOKUP(SALIDA[[#This Row],[CODIGO]],STOCKSANLUIS[],7,FALSE))</f>
        <v>B/C</v>
      </c>
      <c r="I2055" s="10"/>
      <c r="J2055" t="str">
        <f>SALIDA[[#This Row],[CODIGO]]&amp;"       "&amp;SALIDA[[#This Row],[FAMILIA]]</f>
        <v>03057       ES ROBBINS</v>
      </c>
      <c r="K2055">
        <f>VLOOKUP(SALIDA[[#This Row],[CODIGO]],STOCK_STARSOFT[],5,FALSE)</f>
        <v>2.0842499999999999</v>
      </c>
      <c r="L2055">
        <f>SALIDA[[#This Row],[CANTIDAD]]*SALIDA[[#This Row],[PRECIO UND]]</f>
        <v>571.75145999999995</v>
      </c>
    </row>
    <row r="2056" spans="1:12" x14ac:dyDescent="0.25">
      <c r="A2056" s="6" t="s">
        <v>2054</v>
      </c>
      <c r="B2056" s="100" t="str">
        <f>VLOOKUP(SALIDA[[#This Row],[CODIGO]],STOCKSANLUIS[],2,FALSE)</f>
        <v xml:space="preserve">SENSOR DE TEMPERATURA - SB-59 - 2.5M -  FULL GAUGE </v>
      </c>
      <c r="C2056" s="153">
        <v>46021</v>
      </c>
      <c r="D2056">
        <v>1</v>
      </c>
      <c r="E2056">
        <f>IF(VLOOKUP(SALIDA[[#This Row],[CODIGO]],STOCKSANLUIS[],6,FALSE)=0,"PRODUCTO SIN STOCK/UBICACIÓN",VLOOKUP(SALIDA[[#This Row],[CODIGO]],STOCKSANLUIS[],6,FALSE))</f>
        <v>1</v>
      </c>
      <c r="F2056">
        <f>SALIDA[[#This Row],[CANTIDAD]]/SALIDA[[#This Row],[UND MEDIDA]]</f>
        <v>1</v>
      </c>
      <c r="G2056" t="str">
        <f>VLOOKUP(SALIDA[[#This Row],[CODIGO]],FAMILIAS[],4,FALSE)</f>
        <v>FULL GAUGE</v>
      </c>
      <c r="H2056" s="10" t="str">
        <f>IF(VLOOKUP(SALIDA[[#This Row],[CODIGO]],STOCKSANLUIS[],7,FALSE)=0,"PRODUCTO SIN STOCK/UBICACIÓN",VLOOKUP(SALIDA[[#This Row],[CODIGO]],STOCKSANLUIS[],7,FALSE))</f>
        <v>C</v>
      </c>
      <c r="I2056" s="10"/>
      <c r="J2056" t="str">
        <f>SALIDA[[#This Row],[CODIGO]]&amp;"       "&amp;SALIDA[[#This Row],[FAMILIA]]</f>
        <v>01806       FULL GAUGE</v>
      </c>
      <c r="K2056">
        <f>VLOOKUP(SALIDA[[#This Row],[CODIGO]],STOCK_STARSOFT[],5,FALSE)</f>
        <v>8.664358</v>
      </c>
      <c r="L2056">
        <f>SALIDA[[#This Row],[CANTIDAD]]*SALIDA[[#This Row],[PRECIO UND]]</f>
        <v>8.664358</v>
      </c>
    </row>
    <row r="2057" spans="1:12" x14ac:dyDescent="0.25">
      <c r="A2057" s="6" t="s">
        <v>2020</v>
      </c>
      <c r="B2057" s="100" t="str">
        <f>VLOOKUP(SALIDA[[#This Row],[CODIGO]],STOCKSANLUIS[],2,FALSE)</f>
        <v>CONTROLADOR DE TEMPERATURA Y HUMEDAD DIGITAL MT-530EW SUPER (10-85%HR) - VER.06 - 115/220 VAC - FULL GAUGE - WHITE</v>
      </c>
      <c r="C2057" s="153">
        <v>46021</v>
      </c>
      <c r="D2057">
        <v>1</v>
      </c>
      <c r="E2057">
        <f>IF(VLOOKUP(SALIDA[[#This Row],[CODIGO]],STOCKSANLUIS[],6,FALSE)=0,"PRODUCTO SIN STOCK/UBICACIÓN",VLOOKUP(SALIDA[[#This Row],[CODIGO]],STOCKSANLUIS[],6,FALSE))</f>
        <v>1</v>
      </c>
      <c r="F2057">
        <f>SALIDA[[#This Row],[CANTIDAD]]/SALIDA[[#This Row],[UND MEDIDA]]</f>
        <v>1</v>
      </c>
      <c r="G2057" t="str">
        <f>VLOOKUP(SALIDA[[#This Row],[CODIGO]],FAMILIAS[],4,FALSE)</f>
        <v>FULL GAUGE</v>
      </c>
      <c r="H2057" s="10" t="str">
        <f>IF(VLOOKUP(SALIDA[[#This Row],[CODIGO]],STOCKSANLUIS[],7,FALSE)=0,"PRODUCTO SIN STOCK/UBICACIÓN",VLOOKUP(SALIDA[[#This Row],[CODIGO]],STOCKSANLUIS[],7,FALSE))</f>
        <v>A</v>
      </c>
      <c r="I2057" s="10"/>
      <c r="J2057" t="str">
        <f>SALIDA[[#This Row],[CODIGO]]&amp;"       "&amp;SALIDA[[#This Row],[FAMILIA]]</f>
        <v>01784       FULL GAUGE</v>
      </c>
      <c r="K2057">
        <f>VLOOKUP(SALIDA[[#This Row],[CODIGO]],STOCK_STARSOFT[],5,FALSE)</f>
        <v>45.731242000000002</v>
      </c>
      <c r="L2057">
        <f>SALIDA[[#This Row],[CANTIDAD]]*SALIDA[[#This Row],[PRECIO UND]]</f>
        <v>45.731242000000002</v>
      </c>
    </row>
    <row r="2058" spans="1:12" x14ac:dyDescent="0.25">
      <c r="A2058" s="6" t="s">
        <v>3802</v>
      </c>
      <c r="B2058" s="100" t="str">
        <f>VLOOKUP(SALIDA[[#This Row],[CODIGO]],STOCKSANLUIS[],2,FALSE)</f>
        <v>GAS REFRIGERANTE R134A - 13.6KG FLYER</v>
      </c>
      <c r="C2058" s="153">
        <v>46024</v>
      </c>
      <c r="D2058">
        <v>2</v>
      </c>
      <c r="E2058">
        <f>IF(VLOOKUP(SALIDA[[#This Row],[CODIGO]],STOCKSANLUIS[],6,FALSE)=0,"PRODUCTO SIN STOCK/UBICACIÓN",VLOOKUP(SALIDA[[#This Row],[CODIGO]],STOCKSANLUIS[],6,FALSE))</f>
        <v>1</v>
      </c>
      <c r="F2058">
        <f>SALIDA[[#This Row],[CANTIDAD]]/SALIDA[[#This Row],[UND MEDIDA]]</f>
        <v>2</v>
      </c>
      <c r="G2058" t="str">
        <f>VLOOKUP(SALIDA[[#This Row],[CODIGO]],FAMILIAS[],4,FALSE)</f>
        <v>FLYER</v>
      </c>
      <c r="H2058" s="10" t="str">
        <f>IF(VLOOKUP(SALIDA[[#This Row],[CODIGO]],STOCKSANLUIS[],7,FALSE)=0,"PRODUCTO SIN STOCK/UBICACIÓN",VLOOKUP(SALIDA[[#This Row],[CODIGO]],STOCKSANLUIS[],7,FALSE))</f>
        <v>B</v>
      </c>
      <c r="I2058" s="10"/>
      <c r="J2058" t="str">
        <f>SALIDA[[#This Row],[CODIGO]]&amp;"       "&amp;SALIDA[[#This Row],[FAMILIA]]</f>
        <v>03241       FLYER</v>
      </c>
      <c r="K2058">
        <f>VLOOKUP(SALIDA[[#This Row],[CODIGO]],STOCK_STARSOFT[],5,FALSE)</f>
        <v>91.697573000000006</v>
      </c>
      <c r="L2058">
        <f>SALIDA[[#This Row],[CANTIDAD]]*SALIDA[[#This Row],[PRECIO UND]]</f>
        <v>183.39514600000001</v>
      </c>
    </row>
    <row r="2059" spans="1:12" x14ac:dyDescent="0.25">
      <c r="A2059" s="6" t="s">
        <v>3802</v>
      </c>
      <c r="B2059" s="100" t="str">
        <f>VLOOKUP(SALIDA[[#This Row],[CODIGO]],STOCKSANLUIS[],2,FALSE)</f>
        <v>GAS REFRIGERANTE R134A - 13.6KG FLYER</v>
      </c>
      <c r="C2059" s="153">
        <v>46024</v>
      </c>
      <c r="D2059">
        <v>2</v>
      </c>
      <c r="E2059">
        <f>IF(VLOOKUP(SALIDA[[#This Row],[CODIGO]],STOCKSANLUIS[],6,FALSE)=0,"PRODUCTO SIN STOCK/UBICACIÓN",VLOOKUP(SALIDA[[#This Row],[CODIGO]],STOCKSANLUIS[],6,FALSE))</f>
        <v>1</v>
      </c>
      <c r="F2059">
        <f>SALIDA[[#This Row],[CANTIDAD]]/SALIDA[[#This Row],[UND MEDIDA]]</f>
        <v>2</v>
      </c>
      <c r="G2059" t="str">
        <f>VLOOKUP(SALIDA[[#This Row],[CODIGO]],FAMILIAS[],4,FALSE)</f>
        <v>FLYER</v>
      </c>
      <c r="H2059" s="10" t="str">
        <f>IF(VLOOKUP(SALIDA[[#This Row],[CODIGO]],STOCKSANLUIS[],7,FALSE)=0,"PRODUCTO SIN STOCK/UBICACIÓN",VLOOKUP(SALIDA[[#This Row],[CODIGO]],STOCKSANLUIS[],7,FALSE))</f>
        <v>B</v>
      </c>
      <c r="I2059" s="10"/>
      <c r="J2059" t="str">
        <f>SALIDA[[#This Row],[CODIGO]]&amp;"       "&amp;SALIDA[[#This Row],[FAMILIA]]</f>
        <v>03241       FLYER</v>
      </c>
      <c r="K2059">
        <f>VLOOKUP(SALIDA[[#This Row],[CODIGO]],STOCK_STARSOFT[],5,FALSE)</f>
        <v>91.697573000000006</v>
      </c>
      <c r="L2059">
        <f>SALIDA[[#This Row],[CANTIDAD]]*SALIDA[[#This Row],[PRECIO UND]]</f>
        <v>183.39514600000001</v>
      </c>
    </row>
    <row r="2060" spans="1:12" x14ac:dyDescent="0.25">
      <c r="A2060" s="6" t="s">
        <v>3844</v>
      </c>
      <c r="B2060" s="100" t="str">
        <f>VLOOKUP(SALIDA[[#This Row],[CODIGO]],STOCKSANLUIS[],2,FALSE)</f>
        <v>PLANCHA AISLANTE CLASS 1 - 19MM (3/4") X 1.5M X 6M (9 M2) - WINCELL</v>
      </c>
      <c r="C2060" s="153">
        <v>46024</v>
      </c>
      <c r="D2060">
        <v>1</v>
      </c>
      <c r="E2060">
        <f>IF(VLOOKUP(SALIDA[[#This Row],[CODIGO]],STOCKSANLUIS[],6,FALSE)=0,"PRODUCTO SIN STOCK/UBICACIÓN",VLOOKUP(SALIDA[[#This Row],[CODIGO]],STOCKSANLUIS[],6,FALSE))</f>
        <v>1</v>
      </c>
      <c r="F2060">
        <f>SALIDA[[#This Row],[CANTIDAD]]/SALIDA[[#This Row],[UND MEDIDA]]</f>
        <v>1</v>
      </c>
      <c r="G2060" t="str">
        <f>VLOOKUP(SALIDA[[#This Row],[CODIGO]],FAMILIAS[],4,FALSE)</f>
        <v>WINCELL</v>
      </c>
      <c r="H2060" s="10" t="str">
        <f>IF(VLOOKUP(SALIDA[[#This Row],[CODIGO]],STOCKSANLUIS[],7,FALSE)=0,"PRODUCTO SIN STOCK/UBICACIÓN",VLOOKUP(SALIDA[[#This Row],[CODIGO]],STOCKSANLUIS[],7,FALSE))</f>
        <v>A</v>
      </c>
      <c r="I2060" s="10" t="s">
        <v>19536</v>
      </c>
      <c r="J2060" t="str">
        <f>SALIDA[[#This Row],[CODIGO]]&amp;"       "&amp;SALIDA[[#This Row],[FAMILIA]]</f>
        <v>03266       WINCELL</v>
      </c>
      <c r="K2060">
        <f>VLOOKUP(SALIDA[[#This Row],[CODIGO]],STOCK_STARSOFT[],5,FALSE)</f>
        <v>45.612684000000002</v>
      </c>
      <c r="L2060">
        <f>SALIDA[[#This Row],[CANTIDAD]]*SALIDA[[#This Row],[PRECIO UND]]</f>
        <v>45.612684000000002</v>
      </c>
    </row>
    <row r="2061" spans="1:12" x14ac:dyDescent="0.25">
      <c r="A2061" s="6" t="s">
        <v>3295</v>
      </c>
      <c r="B2061" s="100" t="str">
        <f>VLOOKUP(SALIDA[[#This Row],[CODIGO]],STOCKSANLUIS[],2,FALSE)</f>
        <v>VALVULA PARA AGUA HELADA FAN &amp; COIL 2 VIAS 1" DIAMETRO  CON ACTUADOR  220V JOHNSON CONTROLS - VLC2200HC-C</v>
      </c>
      <c r="C2061" s="153">
        <v>46024</v>
      </c>
      <c r="D2061">
        <v>19</v>
      </c>
      <c r="E2061">
        <f>IF(VLOOKUP(SALIDA[[#This Row],[CODIGO]],STOCKSANLUIS[],6,FALSE)=0,"PRODUCTO SIN STOCK/UBICACIÓN",VLOOKUP(SALIDA[[#This Row],[CODIGO]],STOCKSANLUIS[],6,FALSE))</f>
        <v>1</v>
      </c>
      <c r="F2061">
        <f>SALIDA[[#This Row],[CANTIDAD]]/SALIDA[[#This Row],[UND MEDIDA]]</f>
        <v>19</v>
      </c>
      <c r="G2061" t="str">
        <f>VLOOKUP(SALIDA[[#This Row],[CODIGO]],FAMILIAS[],4,FALSE)</f>
        <v>JOHNSON CONTROLS</v>
      </c>
      <c r="H2061" s="10" t="str">
        <f>IF(VLOOKUP(SALIDA[[#This Row],[CODIGO]],STOCKSANLUIS[],7,FALSE)=0,"PRODUCTO SIN STOCK/UBICACIÓN",VLOOKUP(SALIDA[[#This Row],[CODIGO]],STOCKSANLUIS[],7,FALSE))</f>
        <v>A</v>
      </c>
      <c r="I2061" s="10" t="s">
        <v>19536</v>
      </c>
      <c r="J2061" t="str">
        <f>SALIDA[[#This Row],[CODIGO]]&amp;"       "&amp;SALIDA[[#This Row],[FAMILIA]]</f>
        <v>02715       JOHNSON CONTROLS</v>
      </c>
      <c r="K2061">
        <f>VLOOKUP(SALIDA[[#This Row],[CODIGO]],STOCK_STARSOFT[],5,FALSE)</f>
        <v>18.185565</v>
      </c>
      <c r="L2061">
        <f>SALIDA[[#This Row],[CANTIDAD]]*SALIDA[[#This Row],[PRECIO UND]]</f>
        <v>345.525735</v>
      </c>
    </row>
    <row r="2062" spans="1:12" x14ac:dyDescent="0.25">
      <c r="A2062" s="6" t="s">
        <v>3856</v>
      </c>
      <c r="B2062" s="100" t="str">
        <f>VLOOKUP(SALIDA[[#This Row],[CODIGO]],STOCKSANLUIS[],2,FALSE)</f>
        <v>CORTINA DE AIRE DE 90 CM (36") - 220V/1PH/60HZ - STAR COLD - FM-1209Z/Y-MC</v>
      </c>
      <c r="C2062" s="153">
        <v>46024</v>
      </c>
      <c r="D2062">
        <v>2</v>
      </c>
      <c r="E2062">
        <f>IF(VLOOKUP(SALIDA[[#This Row],[CODIGO]],STOCKSANLUIS[],6,FALSE)=0,"PRODUCTO SIN STOCK/UBICACIÓN",VLOOKUP(SALIDA[[#This Row],[CODIGO]],STOCKSANLUIS[],6,FALSE))</f>
        <v>1</v>
      </c>
      <c r="F2062">
        <f>SALIDA[[#This Row],[CANTIDAD]]/SALIDA[[#This Row],[UND MEDIDA]]</f>
        <v>2</v>
      </c>
      <c r="G2062" t="str">
        <f>VLOOKUP(SALIDA[[#This Row],[CODIGO]],FAMILIAS[],4,FALSE)</f>
        <v>STAR COLD</v>
      </c>
      <c r="H2062" s="10" t="str">
        <f>IF(VLOOKUP(SALIDA[[#This Row],[CODIGO]],STOCKSANLUIS[],7,FALSE)=0,"PRODUCTO SIN STOCK/UBICACIÓN",VLOOKUP(SALIDA[[#This Row],[CODIGO]],STOCKSANLUIS[],7,FALSE))</f>
        <v>A</v>
      </c>
      <c r="I2062" s="10"/>
      <c r="J2062" t="str">
        <f>SALIDA[[#This Row],[CODIGO]]&amp;"       "&amp;SALIDA[[#This Row],[FAMILIA]]</f>
        <v>03287       STAR COLD</v>
      </c>
      <c r="K2062">
        <f>VLOOKUP(SALIDA[[#This Row],[CODIGO]],STOCK_STARSOFT[],5,FALSE)</f>
        <v>36.823205000000002</v>
      </c>
      <c r="L2062">
        <f>SALIDA[[#This Row],[CANTIDAD]]*SALIDA[[#This Row],[PRECIO UND]]</f>
        <v>73.646410000000003</v>
      </c>
    </row>
    <row r="2063" spans="1:12" x14ac:dyDescent="0.25">
      <c r="A2063" s="6" t="s">
        <v>3858</v>
      </c>
      <c r="B2063" s="100" t="str">
        <f>VLOOKUP(SALIDA[[#This Row],[CODIGO]],STOCKSANLUIS[],2,FALSE)</f>
        <v>CORTINA DE AIRE DE 120 CM (48") - 220V/1PH/60HZ - STAR COLD - FM-1212Z/Y-MC</v>
      </c>
      <c r="C2063" s="153">
        <v>46024</v>
      </c>
      <c r="D2063">
        <v>2</v>
      </c>
      <c r="E2063">
        <f>IF(VLOOKUP(SALIDA[[#This Row],[CODIGO]],STOCKSANLUIS[],6,FALSE)=0,"PRODUCTO SIN STOCK/UBICACIÓN",VLOOKUP(SALIDA[[#This Row],[CODIGO]],STOCKSANLUIS[],6,FALSE))</f>
        <v>1</v>
      </c>
      <c r="F2063">
        <f>SALIDA[[#This Row],[CANTIDAD]]/SALIDA[[#This Row],[UND MEDIDA]]</f>
        <v>2</v>
      </c>
      <c r="G2063" t="str">
        <f>VLOOKUP(SALIDA[[#This Row],[CODIGO]],FAMILIAS[],4,FALSE)</f>
        <v>STAR COLD</v>
      </c>
      <c r="H2063" s="10" t="str">
        <f>IF(VLOOKUP(SALIDA[[#This Row],[CODIGO]],STOCKSANLUIS[],7,FALSE)=0,"PRODUCTO SIN STOCK/UBICACIÓN",VLOOKUP(SALIDA[[#This Row],[CODIGO]],STOCKSANLUIS[],7,FALSE))</f>
        <v>A</v>
      </c>
      <c r="I2063" s="10"/>
      <c r="J2063" t="str">
        <f>SALIDA[[#This Row],[CODIGO]]&amp;"       "&amp;SALIDA[[#This Row],[FAMILIA]]</f>
        <v>03288       STAR COLD</v>
      </c>
      <c r="K2063">
        <f>VLOOKUP(SALIDA[[#This Row],[CODIGO]],STOCK_STARSOFT[],5,FALSE)</f>
        <v>46.302090999999997</v>
      </c>
      <c r="L2063">
        <f>SALIDA[[#This Row],[CANTIDAD]]*SALIDA[[#This Row],[PRECIO UND]]</f>
        <v>92.604181999999994</v>
      </c>
    </row>
    <row r="2064" spans="1:12" x14ac:dyDescent="0.25">
      <c r="A2064" s="6" t="s">
        <v>3098</v>
      </c>
      <c r="B2064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064" s="153">
        <v>46024</v>
      </c>
      <c r="D2064">
        <v>2</v>
      </c>
      <c r="E2064">
        <f>IF(VLOOKUP(SALIDA[[#This Row],[CODIGO]],STOCKSANLUIS[],6,FALSE)=0,"PRODUCTO SIN STOCK/UBICACIÓN",VLOOKUP(SALIDA[[#This Row],[CODIGO]],STOCKSANLUIS[],6,FALSE))</f>
        <v>1</v>
      </c>
      <c r="F2064">
        <f>SALIDA[[#This Row],[CANTIDAD]]/SALIDA[[#This Row],[UND MEDIDA]]</f>
        <v>2</v>
      </c>
      <c r="G2064" t="str">
        <f>VLOOKUP(SALIDA[[#This Row],[CODIGO]],FAMILIAS[],4,FALSE)</f>
        <v>TEMP BLUE</v>
      </c>
      <c r="H2064" s="10" t="str">
        <f>IF(VLOOKUP(SALIDA[[#This Row],[CODIGO]],STOCKSANLUIS[],7,FALSE)=0,"PRODUCTO SIN STOCK/UBICACIÓN",VLOOKUP(SALIDA[[#This Row],[CODIGO]],STOCKSANLUIS[],7,FALSE))</f>
        <v>B</v>
      </c>
      <c r="I2064" s="10"/>
      <c r="J2064" t="str">
        <f>SALIDA[[#This Row],[CODIGO]]&amp;"       "&amp;SALIDA[[#This Row],[FAMILIA]]</f>
        <v>02496       TEMP BLUE</v>
      </c>
      <c r="K2064">
        <f>VLOOKUP(SALIDA[[#This Row],[CODIGO]],STOCK_STARSOFT[],5,FALSE)</f>
        <v>310.31848400000001</v>
      </c>
      <c r="L2064">
        <f>SALIDA[[#This Row],[CANTIDAD]]*SALIDA[[#This Row],[PRECIO UND]]</f>
        <v>620.63696800000002</v>
      </c>
    </row>
    <row r="2065" spans="1:12" x14ac:dyDescent="0.25">
      <c r="A2065" s="6" t="s">
        <v>163</v>
      </c>
      <c r="B2065" s="100" t="str">
        <f>VLOOKUP(SALIDA[[#This Row],[CODIGO]],STOCKSANLUIS[],2,FALSE)</f>
        <v>PRESOSTATO DUAL DANFOSS KP 15  AUT/MAN 060-124366</v>
      </c>
      <c r="C2065" s="153">
        <v>46024</v>
      </c>
      <c r="D2065">
        <v>1</v>
      </c>
      <c r="E2065">
        <f>IF(VLOOKUP(SALIDA[[#This Row],[CODIGO]],STOCKSANLUIS[],6,FALSE)=0,"PRODUCTO SIN STOCK/UBICACIÓN",VLOOKUP(SALIDA[[#This Row],[CODIGO]],STOCKSANLUIS[],6,FALSE))</f>
        <v>1</v>
      </c>
      <c r="F2065">
        <f>SALIDA[[#This Row],[CANTIDAD]]/SALIDA[[#This Row],[UND MEDIDA]]</f>
        <v>1</v>
      </c>
      <c r="G2065" t="str">
        <f>VLOOKUP(SALIDA[[#This Row],[CODIGO]],FAMILIAS[],4,FALSE)</f>
        <v>DANFOSS</v>
      </c>
      <c r="H2065" s="10" t="str">
        <f>IF(VLOOKUP(SALIDA[[#This Row],[CODIGO]],STOCKSANLUIS[],7,FALSE)=0,"PRODUCTO SIN STOCK/UBICACIÓN",VLOOKUP(SALIDA[[#This Row],[CODIGO]],STOCKSANLUIS[],7,FALSE))</f>
        <v>A</v>
      </c>
      <c r="I2065" s="10"/>
      <c r="J2065" t="str">
        <f>SALIDA[[#This Row],[CODIGO]]&amp;"       "&amp;SALIDA[[#This Row],[FAMILIA]]</f>
        <v>00112       DANFOSS</v>
      </c>
      <c r="K2065">
        <f>VLOOKUP(SALIDA[[#This Row],[CODIGO]],STOCK_STARSOFT[],5,FALSE)</f>
        <v>47.039979000000002</v>
      </c>
      <c r="L2065">
        <f>SALIDA[[#This Row],[CANTIDAD]]*SALIDA[[#This Row],[PRECIO UND]]</f>
        <v>47.039979000000002</v>
      </c>
    </row>
    <row r="2066" spans="1:12" x14ac:dyDescent="0.25">
      <c r="A2066" s="6" t="s">
        <v>3802</v>
      </c>
      <c r="B2066" s="100" t="str">
        <f>VLOOKUP(SALIDA[[#This Row],[CODIGO]],STOCKSANLUIS[],2,FALSE)</f>
        <v>GAS REFRIGERANTE R134A - 13.6KG FLYER</v>
      </c>
      <c r="C2066" s="153">
        <v>46024</v>
      </c>
      <c r="D2066">
        <v>1</v>
      </c>
      <c r="E2066">
        <f>IF(VLOOKUP(SALIDA[[#This Row],[CODIGO]],STOCKSANLUIS[],6,FALSE)=0,"PRODUCTO SIN STOCK/UBICACIÓN",VLOOKUP(SALIDA[[#This Row],[CODIGO]],STOCKSANLUIS[],6,FALSE))</f>
        <v>1</v>
      </c>
      <c r="F2066">
        <f>SALIDA[[#This Row],[CANTIDAD]]/SALIDA[[#This Row],[UND MEDIDA]]</f>
        <v>1</v>
      </c>
      <c r="G2066" t="str">
        <f>VLOOKUP(SALIDA[[#This Row],[CODIGO]],FAMILIAS[],4,FALSE)</f>
        <v>FLYER</v>
      </c>
      <c r="H2066" s="10" t="str">
        <f>IF(VLOOKUP(SALIDA[[#This Row],[CODIGO]],STOCKSANLUIS[],7,FALSE)=0,"PRODUCTO SIN STOCK/UBICACIÓN",VLOOKUP(SALIDA[[#This Row],[CODIGO]],STOCKSANLUIS[],7,FALSE))</f>
        <v>B</v>
      </c>
      <c r="I2066" s="10"/>
      <c r="J2066" t="str">
        <f>SALIDA[[#This Row],[CODIGO]]&amp;"       "&amp;SALIDA[[#This Row],[FAMILIA]]</f>
        <v>03241       FLYER</v>
      </c>
      <c r="K2066">
        <f>VLOOKUP(SALIDA[[#This Row],[CODIGO]],STOCK_STARSOFT[],5,FALSE)</f>
        <v>91.697573000000006</v>
      </c>
      <c r="L2066">
        <f>SALIDA[[#This Row],[CANTIDAD]]*SALIDA[[#This Row],[PRECIO UND]]</f>
        <v>91.697573000000006</v>
      </c>
    </row>
    <row r="2067" spans="1:12" x14ac:dyDescent="0.25">
      <c r="A2067" s="6" t="s">
        <v>65</v>
      </c>
      <c r="B2067" s="100" t="str">
        <f>VLOOKUP(SALIDA[[#This Row],[CODIGO]],STOCKSANLUIS[],2,FALSE)</f>
        <v xml:space="preserve">SENSOR DE TEMPERATURA NTC - SB-19 - 2.5M - FULL GAUGE </v>
      </c>
      <c r="C2067" s="153">
        <v>46024</v>
      </c>
      <c r="D2067">
        <v>1</v>
      </c>
      <c r="E2067">
        <f>IF(VLOOKUP(SALIDA[[#This Row],[CODIGO]],STOCKSANLUIS[],6,FALSE)=0,"PRODUCTO SIN STOCK/UBICACIÓN",VLOOKUP(SALIDA[[#This Row],[CODIGO]],STOCKSANLUIS[],6,FALSE))</f>
        <v>1</v>
      </c>
      <c r="F2067">
        <f>SALIDA[[#This Row],[CANTIDAD]]/SALIDA[[#This Row],[UND MEDIDA]]</f>
        <v>1</v>
      </c>
      <c r="G2067" t="str">
        <f>VLOOKUP(SALIDA[[#This Row],[CODIGO]],FAMILIAS[],4,FALSE)</f>
        <v>FULL GAUGE</v>
      </c>
      <c r="H2067" s="10" t="str">
        <f>IF(VLOOKUP(SALIDA[[#This Row],[CODIGO]],STOCKSANLUIS[],7,FALSE)=0,"PRODUCTO SIN STOCK/UBICACIÓN",VLOOKUP(SALIDA[[#This Row],[CODIGO]],STOCKSANLUIS[],7,FALSE))</f>
        <v>C</v>
      </c>
      <c r="I2067" s="10" t="s">
        <v>19536</v>
      </c>
      <c r="J2067" t="str">
        <f>SALIDA[[#This Row],[CODIGO]]&amp;"       "&amp;SALIDA[[#This Row],[FAMILIA]]</f>
        <v>00033       FULL GAUGE</v>
      </c>
      <c r="K2067">
        <f>VLOOKUP(SALIDA[[#This Row],[CODIGO]],STOCK_STARSOFT[],5,FALSE)</f>
        <v>2.8372660000000001</v>
      </c>
      <c r="L2067">
        <f>SALIDA[[#This Row],[CANTIDAD]]*SALIDA[[#This Row],[PRECIO UND]]</f>
        <v>2.8372660000000001</v>
      </c>
    </row>
    <row r="2068" spans="1:12" x14ac:dyDescent="0.25">
      <c r="A2068" s="6" t="s">
        <v>1103</v>
      </c>
      <c r="B2068" s="100" t="str">
        <f>VLOOKUP(SALIDA[[#This Row],[CODIGO]],STOCKSANLUIS[],2,FALSE)</f>
        <v>CONTROL REMOTO UNIVERSAL - QTH-4000 - QUALITY</v>
      </c>
      <c r="C2068" s="153">
        <v>46024</v>
      </c>
      <c r="D2068">
        <v>1</v>
      </c>
      <c r="E2068">
        <f>IF(VLOOKUP(SALIDA[[#This Row],[CODIGO]],STOCKSANLUIS[],6,FALSE)=0,"PRODUCTO SIN STOCK/UBICACIÓN",VLOOKUP(SALIDA[[#This Row],[CODIGO]],STOCKSANLUIS[],6,FALSE))</f>
        <v>1</v>
      </c>
      <c r="F2068">
        <f>SALIDA[[#This Row],[CANTIDAD]]/SALIDA[[#This Row],[UND MEDIDA]]</f>
        <v>1</v>
      </c>
      <c r="G2068" t="str">
        <f>VLOOKUP(SALIDA[[#This Row],[CODIGO]],FAMILIAS[],4,FALSE)</f>
        <v>QUALITY</v>
      </c>
      <c r="H2068" s="10" t="str">
        <f>IF(VLOOKUP(SALIDA[[#This Row],[CODIGO]],STOCKSANLUIS[],7,FALSE)=0,"PRODUCTO SIN STOCK/UBICACIÓN",VLOOKUP(SALIDA[[#This Row],[CODIGO]],STOCKSANLUIS[],7,FALSE))</f>
        <v>A</v>
      </c>
      <c r="I2068" s="10" t="s">
        <v>19536</v>
      </c>
      <c r="J2068" t="str">
        <f>SALIDA[[#This Row],[CODIGO]]&amp;"       "&amp;SALIDA[[#This Row],[FAMILIA]]</f>
        <v>01196       QUALITY</v>
      </c>
      <c r="K2068">
        <f>VLOOKUP(SALIDA[[#This Row],[CODIGO]],STOCK_STARSOFT[],5,FALSE)</f>
        <v>3.0188069999999998</v>
      </c>
      <c r="L2068">
        <f>SALIDA[[#This Row],[CANTIDAD]]*SALIDA[[#This Row],[PRECIO UND]]</f>
        <v>3.0188069999999998</v>
      </c>
    </row>
    <row r="2069" spans="1:12" x14ac:dyDescent="0.25">
      <c r="A2069" s="6" t="s">
        <v>2466</v>
      </c>
      <c r="B2069" s="100" t="str">
        <f>VLOOKUP(SALIDA[[#This Row],[CODIGO]],STOCKSANLUIS[],2,FALSE)</f>
        <v>LIMPIADOR PARA EVAPORADOR - EVAP POWR-C - 1GALON - NU CALGON</v>
      </c>
      <c r="C2069" s="153">
        <v>46024</v>
      </c>
      <c r="D2069">
        <v>4</v>
      </c>
      <c r="E2069">
        <f>IF(VLOOKUP(SALIDA[[#This Row],[CODIGO]],STOCKSANLUIS[],6,FALSE)=0,"PRODUCTO SIN STOCK/UBICACIÓN",VLOOKUP(SALIDA[[#This Row],[CODIGO]],STOCKSANLUIS[],6,FALSE))</f>
        <v>1</v>
      </c>
      <c r="F2069">
        <f>SALIDA[[#This Row],[CANTIDAD]]/SALIDA[[#This Row],[UND MEDIDA]]</f>
        <v>4</v>
      </c>
      <c r="G2069" t="str">
        <f>VLOOKUP(SALIDA[[#This Row],[CODIGO]],FAMILIAS[],4,FALSE)</f>
        <v>NU CALGON</v>
      </c>
      <c r="H2069" s="10" t="str">
        <f>IF(VLOOKUP(SALIDA[[#This Row],[CODIGO]],STOCKSANLUIS[],7,FALSE)=0,"PRODUCTO SIN STOCK/UBICACIÓN",VLOOKUP(SALIDA[[#This Row],[CODIGO]],STOCKSANLUIS[],7,FALSE))</f>
        <v>C</v>
      </c>
      <c r="I2069" s="10"/>
      <c r="J2069" t="str">
        <f>SALIDA[[#This Row],[CODIGO]]&amp;"       "&amp;SALIDA[[#This Row],[FAMILIA]]</f>
        <v>02030       NU CALGON</v>
      </c>
      <c r="K2069">
        <f>VLOOKUP(SALIDA[[#This Row],[CODIGO]],STOCK_STARSOFT[],5,FALSE)</f>
        <v>10.536965</v>
      </c>
      <c r="L2069">
        <f>SALIDA[[#This Row],[CANTIDAD]]*SALIDA[[#This Row],[PRECIO UND]]</f>
        <v>42.147860000000001</v>
      </c>
    </row>
    <row r="2070" spans="1:12" x14ac:dyDescent="0.25">
      <c r="A2070" s="6" t="s">
        <v>2490</v>
      </c>
      <c r="B2070" s="100" t="str">
        <f>VLOOKUP(SALIDA[[#This Row],[CODIGO]],STOCKSANLUIS[],2,FALSE)</f>
        <v>LIMPIADOR PARA CONDENSADOR - NU-BRITE - 1GALON - NU CALGON</v>
      </c>
      <c r="C2070" s="153">
        <v>46024</v>
      </c>
      <c r="D2070">
        <v>8</v>
      </c>
      <c r="E2070">
        <f>IF(VLOOKUP(SALIDA[[#This Row],[CODIGO]],STOCKSANLUIS[],6,FALSE)=0,"PRODUCTO SIN STOCK/UBICACIÓN",VLOOKUP(SALIDA[[#This Row],[CODIGO]],STOCKSANLUIS[],6,FALSE))</f>
        <v>1</v>
      </c>
      <c r="F2070">
        <f>SALIDA[[#This Row],[CANTIDAD]]/SALIDA[[#This Row],[UND MEDIDA]]</f>
        <v>8</v>
      </c>
      <c r="G2070" t="str">
        <f>VLOOKUP(SALIDA[[#This Row],[CODIGO]],FAMILIAS[],4,FALSE)</f>
        <v>NU CALGON</v>
      </c>
      <c r="H2070" s="10" t="str">
        <f>IF(VLOOKUP(SALIDA[[#This Row],[CODIGO]],STOCKSANLUIS[],7,FALSE)=0,"PRODUCTO SIN STOCK/UBICACIÓN",VLOOKUP(SALIDA[[#This Row],[CODIGO]],STOCKSANLUIS[],7,FALSE))</f>
        <v>C</v>
      </c>
      <c r="I2070" s="10"/>
      <c r="J2070" t="str">
        <f>SALIDA[[#This Row],[CODIGO]]&amp;"       "&amp;SALIDA[[#This Row],[FAMILIA]]</f>
        <v>02043       NU CALGON</v>
      </c>
      <c r="K2070">
        <f>VLOOKUP(SALIDA[[#This Row],[CODIGO]],STOCK_STARSOFT[],5,FALSE)</f>
        <v>9.0050089999999994</v>
      </c>
      <c r="L2070">
        <f>SALIDA[[#This Row],[CANTIDAD]]*SALIDA[[#This Row],[PRECIO UND]]</f>
        <v>72.040071999999995</v>
      </c>
    </row>
    <row r="2071" spans="1:12" x14ac:dyDescent="0.25">
      <c r="A2071" s="6" t="s">
        <v>2022</v>
      </c>
      <c r="B2071" s="100" t="str">
        <f>VLOOKUP(SALIDA[[#This Row],[CODIGO]],STOCKSANLUIS[],2,FALSE)</f>
        <v>CONTROLADOR DE TEMPERATURA DIGITAL TC-900E POWER - VER.07 - 115/220 VAC - FULL GAUGE</v>
      </c>
      <c r="C2071" s="153">
        <v>46024</v>
      </c>
      <c r="D2071">
        <v>4</v>
      </c>
      <c r="E2071">
        <f>IF(VLOOKUP(SALIDA[[#This Row],[CODIGO]],STOCKSANLUIS[],6,FALSE)=0,"PRODUCTO SIN STOCK/UBICACIÓN",VLOOKUP(SALIDA[[#This Row],[CODIGO]],STOCKSANLUIS[],6,FALSE))</f>
        <v>1</v>
      </c>
      <c r="F2071">
        <f>SALIDA[[#This Row],[CANTIDAD]]/SALIDA[[#This Row],[UND MEDIDA]]</f>
        <v>4</v>
      </c>
      <c r="G2071" t="str">
        <f>VLOOKUP(SALIDA[[#This Row],[CODIGO]],FAMILIAS[],4,FALSE)</f>
        <v>FULL GAUGE</v>
      </c>
      <c r="H2071" s="10" t="str">
        <f>IF(VLOOKUP(SALIDA[[#This Row],[CODIGO]],STOCKSANLUIS[],7,FALSE)=0,"PRODUCTO SIN STOCK/UBICACIÓN",VLOOKUP(SALIDA[[#This Row],[CODIGO]],STOCKSANLUIS[],7,FALSE))</f>
        <v>C</v>
      </c>
      <c r="I2071" s="10"/>
      <c r="J2071" t="str">
        <f>SALIDA[[#This Row],[CODIGO]]&amp;"       "&amp;SALIDA[[#This Row],[FAMILIA]]</f>
        <v>01785       FULL GAUGE</v>
      </c>
      <c r="K2071">
        <f>VLOOKUP(SALIDA[[#This Row],[CODIGO]],STOCK_STARSOFT[],5,FALSE)</f>
        <v>18.272079000000002</v>
      </c>
      <c r="L2071">
        <f>SALIDA[[#This Row],[CANTIDAD]]*SALIDA[[#This Row],[PRECIO UND]]</f>
        <v>73.088316000000006</v>
      </c>
    </row>
    <row r="2072" spans="1:12" x14ac:dyDescent="0.25">
      <c r="A2072" s="6" t="s">
        <v>3635</v>
      </c>
      <c r="B2072" s="100" t="str">
        <f>VLOOKUP(SALIDA[[#This Row],[CODIGO]],STOCKSANLUIS[],2,FALSE)</f>
        <v>MOTOVENTILADOR MAER FAN YDWF68L35P4-360N-300S (220V, 60HZ, 4 POLES, 1PH, CL.F, SUCTION)</v>
      </c>
      <c r="C2072" s="153">
        <v>46024</v>
      </c>
      <c r="D2072">
        <v>2</v>
      </c>
      <c r="E2072">
        <f>IF(VLOOKUP(SALIDA[[#This Row],[CODIGO]],STOCKSANLUIS[],6,FALSE)=0,"PRODUCTO SIN STOCK/UBICACIÓN",VLOOKUP(SALIDA[[#This Row],[CODIGO]],STOCKSANLUIS[],6,FALSE))</f>
        <v>1</v>
      </c>
      <c r="F2072">
        <f>SALIDA[[#This Row],[CANTIDAD]]/SALIDA[[#This Row],[UND MEDIDA]]</f>
        <v>2</v>
      </c>
      <c r="G2072" t="str">
        <f>VLOOKUP(SALIDA[[#This Row],[CODIGO]],FAMILIAS[],4,FALSE)</f>
        <v>MAER FAN</v>
      </c>
      <c r="H2072" s="10" t="str">
        <f>IF(VLOOKUP(SALIDA[[#This Row],[CODIGO]],STOCKSANLUIS[],7,FALSE)=0,"PRODUCTO SIN STOCK/UBICACIÓN",VLOOKUP(SALIDA[[#This Row],[CODIGO]],STOCKSANLUIS[],7,FALSE))</f>
        <v>C</v>
      </c>
      <c r="I2072" s="10"/>
      <c r="J2072" t="str">
        <f>SALIDA[[#This Row],[CODIGO]]&amp;"       "&amp;SALIDA[[#This Row],[FAMILIA]]</f>
        <v>03035       MAER FAN</v>
      </c>
      <c r="K2072">
        <f>VLOOKUP(SALIDA[[#This Row],[CODIGO]],STOCK_STARSOFT[],5,FALSE)</f>
        <v>22.768464000000002</v>
      </c>
      <c r="L2072">
        <f>SALIDA[[#This Row],[CANTIDAD]]*SALIDA[[#This Row],[PRECIO UND]]</f>
        <v>45.536928000000003</v>
      </c>
    </row>
    <row r="2073" spans="1:12" x14ac:dyDescent="0.25">
      <c r="A2073" s="6" t="s">
        <v>3802</v>
      </c>
      <c r="B2073" s="100" t="str">
        <f>VLOOKUP(SALIDA[[#This Row],[CODIGO]],STOCKSANLUIS[],2,FALSE)</f>
        <v>GAS REFRIGERANTE R134A - 13.6KG FLYER</v>
      </c>
      <c r="C2073" s="153">
        <v>46024</v>
      </c>
      <c r="D2073">
        <v>2</v>
      </c>
      <c r="E2073">
        <f>IF(VLOOKUP(SALIDA[[#This Row],[CODIGO]],STOCKSANLUIS[],6,FALSE)=0,"PRODUCTO SIN STOCK/UBICACIÓN",VLOOKUP(SALIDA[[#This Row],[CODIGO]],STOCKSANLUIS[],6,FALSE))</f>
        <v>1</v>
      </c>
      <c r="F2073">
        <f>SALIDA[[#This Row],[CANTIDAD]]/SALIDA[[#This Row],[UND MEDIDA]]</f>
        <v>2</v>
      </c>
      <c r="G2073" t="str">
        <f>VLOOKUP(SALIDA[[#This Row],[CODIGO]],FAMILIAS[],4,FALSE)</f>
        <v>FLYER</v>
      </c>
      <c r="H2073" s="10" t="str">
        <f>IF(VLOOKUP(SALIDA[[#This Row],[CODIGO]],STOCKSANLUIS[],7,FALSE)=0,"PRODUCTO SIN STOCK/UBICACIÓN",VLOOKUP(SALIDA[[#This Row],[CODIGO]],STOCKSANLUIS[],7,FALSE))</f>
        <v>B</v>
      </c>
      <c r="I2073" s="10"/>
      <c r="J2073" t="str">
        <f>SALIDA[[#This Row],[CODIGO]]&amp;"       "&amp;SALIDA[[#This Row],[FAMILIA]]</f>
        <v>03241       FLYER</v>
      </c>
      <c r="K2073">
        <f>VLOOKUP(SALIDA[[#This Row],[CODIGO]],STOCK_STARSOFT[],5,FALSE)</f>
        <v>91.697573000000006</v>
      </c>
      <c r="L2073">
        <f>SALIDA[[#This Row],[CANTIDAD]]*SALIDA[[#This Row],[PRECIO UND]]</f>
        <v>183.39514600000001</v>
      </c>
    </row>
    <row r="2074" spans="1:12" x14ac:dyDescent="0.25">
      <c r="A2074" s="6" t="s">
        <v>22048</v>
      </c>
      <c r="B2074" s="100" t="str">
        <f>VLOOKUP(SALIDA[[#This Row],[CODIGO]],STOCKSANLUIS[],2,FALSE)</f>
        <v xml:space="preserve">BOMBA DE CONDENSADO STAR COLD DE 230V-1F-60HZ TANQUE ALTO (INCLUYE MANGUERA)  SI-1801 </v>
      </c>
      <c r="C2074" s="153">
        <v>46024</v>
      </c>
      <c r="D2074">
        <v>12</v>
      </c>
      <c r="E2074">
        <f>IF(VLOOKUP(SALIDA[[#This Row],[CODIGO]],STOCKSANLUIS[],6,FALSE)=0,"PRODUCTO SIN STOCK/UBICACIÓN",VLOOKUP(SALIDA[[#This Row],[CODIGO]],STOCKSANLUIS[],6,FALSE))</f>
        <v>1</v>
      </c>
      <c r="F2074">
        <f>SALIDA[[#This Row],[CANTIDAD]]/SALIDA[[#This Row],[UND MEDIDA]]</f>
        <v>12</v>
      </c>
      <c r="G2074" t="str">
        <f>VLOOKUP(SALIDA[[#This Row],[CODIGO]],FAMILIAS[],4,FALSE)</f>
        <v>STAR COLD</v>
      </c>
      <c r="H2074" s="10" t="str">
        <f>IF(VLOOKUP(SALIDA[[#This Row],[CODIGO]],STOCKSANLUIS[],7,FALSE)=0,"PRODUCTO SIN STOCK/UBICACIÓN",VLOOKUP(SALIDA[[#This Row],[CODIGO]],STOCKSANLUIS[],7,FALSE))</f>
        <v>B/C</v>
      </c>
      <c r="I2074" s="10"/>
      <c r="J2074" t="str">
        <f>SALIDA[[#This Row],[CODIGO]]&amp;"       "&amp;SALIDA[[#This Row],[FAMILIA]]</f>
        <v>03542       STAR COLD</v>
      </c>
      <c r="K2074">
        <f>VLOOKUP(SALIDA[[#This Row],[CODIGO]],STOCK_STARSOFT[],5,FALSE)</f>
        <v>17.996752999999998</v>
      </c>
      <c r="L2074">
        <f>SALIDA[[#This Row],[CANTIDAD]]*SALIDA[[#This Row],[PRECIO UND]]</f>
        <v>215.96103599999998</v>
      </c>
    </row>
    <row r="2075" spans="1:12" x14ac:dyDescent="0.25">
      <c r="A2075" s="6" t="s">
        <v>2707</v>
      </c>
      <c r="B2075" s="100" t="str">
        <f>VLOOKUP(SALIDA[[#This Row],[CODIGO]],STOCKSANLUIS[],2,FALSE)</f>
        <v>FUNDENTE EN POLVO DE 113.5 GR (SSPF1/4) - HARRIS</v>
      </c>
      <c r="C2075" s="153">
        <v>46024</v>
      </c>
      <c r="D2075">
        <v>1</v>
      </c>
      <c r="E2075">
        <f>IF(VLOOKUP(SALIDA[[#This Row],[CODIGO]],STOCKSANLUIS[],6,FALSE)=0,"PRODUCTO SIN STOCK/UBICACIÓN",VLOOKUP(SALIDA[[#This Row],[CODIGO]],STOCKSANLUIS[],6,FALSE))</f>
        <v>1</v>
      </c>
      <c r="F2075">
        <f>SALIDA[[#This Row],[CANTIDAD]]/SALIDA[[#This Row],[UND MEDIDA]]</f>
        <v>1</v>
      </c>
      <c r="G2075" t="str">
        <f>VLOOKUP(SALIDA[[#This Row],[CODIGO]],FAMILIAS[],4,FALSE)</f>
        <v>HARRIS</v>
      </c>
      <c r="H2075" s="10" t="str">
        <f>IF(VLOOKUP(SALIDA[[#This Row],[CODIGO]],STOCKSANLUIS[],7,FALSE)=0,"PRODUCTO SIN STOCK/UBICACIÓN",VLOOKUP(SALIDA[[#This Row],[CODIGO]],STOCKSANLUIS[],7,FALSE))</f>
        <v>C</v>
      </c>
      <c r="I2075" s="10"/>
      <c r="J2075" t="str">
        <f>SALIDA[[#This Row],[CODIGO]]&amp;"       "&amp;SALIDA[[#This Row],[FAMILIA]]</f>
        <v>02195       HARRIS</v>
      </c>
      <c r="K2075">
        <f>VLOOKUP(SALIDA[[#This Row],[CODIGO]],STOCK_STARSOFT[],5,FALSE)</f>
        <v>6.6086</v>
      </c>
      <c r="L2075">
        <f>SALIDA[[#This Row],[CANTIDAD]]*SALIDA[[#This Row],[PRECIO UND]]</f>
        <v>6.6086</v>
      </c>
    </row>
    <row r="2076" spans="1:12" x14ac:dyDescent="0.25">
      <c r="A2076" s="6" t="s">
        <v>3629</v>
      </c>
      <c r="B2076" s="100" t="str">
        <f>VLOOKUP(SALIDA[[#This Row],[CODIGO]],STOCKSANLUIS[],2,FALSE)</f>
        <v>MOTOVENTILADOR MAER FAN YSWF74L47P4-470N-400S (220V/380V/440V, 60HZ, 4 POLES, 3PH, CL.F,/Y, SUCTION)</v>
      </c>
      <c r="C2076" s="153">
        <v>46024</v>
      </c>
      <c r="D2076">
        <v>1</v>
      </c>
      <c r="E2076">
        <f>IF(VLOOKUP(SALIDA[[#This Row],[CODIGO]],STOCKSANLUIS[],6,FALSE)=0,"PRODUCTO SIN STOCK/UBICACIÓN",VLOOKUP(SALIDA[[#This Row],[CODIGO]],STOCKSANLUIS[],6,FALSE))</f>
        <v>1</v>
      </c>
      <c r="F2076">
        <f>SALIDA[[#This Row],[CANTIDAD]]/SALIDA[[#This Row],[UND MEDIDA]]</f>
        <v>1</v>
      </c>
      <c r="G2076" t="str">
        <f>VLOOKUP(SALIDA[[#This Row],[CODIGO]],FAMILIAS[],4,FALSE)</f>
        <v>MAER FAN</v>
      </c>
      <c r="H2076" s="10" t="str">
        <f>IF(VLOOKUP(SALIDA[[#This Row],[CODIGO]],STOCKSANLUIS[],7,FALSE)=0,"PRODUCTO SIN STOCK/UBICACIÓN",VLOOKUP(SALIDA[[#This Row],[CODIGO]],STOCKSANLUIS[],7,FALSE))</f>
        <v>C</v>
      </c>
      <c r="I2076" s="10"/>
      <c r="J2076" t="str">
        <f>SALIDA[[#This Row],[CODIGO]]&amp;"       "&amp;SALIDA[[#This Row],[FAMILIA]]</f>
        <v>03032       MAER FAN</v>
      </c>
      <c r="K2076">
        <f>VLOOKUP(SALIDA[[#This Row],[CODIGO]],STOCK_STARSOFT[],5,FALSE)</f>
        <v>33.642786999999998</v>
      </c>
      <c r="L2076">
        <f>SALIDA[[#This Row],[CANTIDAD]]*SALIDA[[#This Row],[PRECIO UND]]</f>
        <v>33.642786999999998</v>
      </c>
    </row>
    <row r="2077" spans="1:12" x14ac:dyDescent="0.25">
      <c r="A2077" s="6" t="s">
        <v>1466</v>
      </c>
      <c r="B2077" s="100" t="str">
        <f>VLOOKUP(SALIDA[[#This Row],[CODIGO]],STOCKSANLUIS[],2,FALSE)</f>
        <v>MANGA AISLANTE CI-M-028 DE 1 1/8" X 3/4" - ARMAFLEX/ARMACELL</v>
      </c>
      <c r="C2077" s="153">
        <v>46024</v>
      </c>
      <c r="D2077">
        <v>3</v>
      </c>
      <c r="E2077">
        <f>IF(VLOOKUP(SALIDA[[#This Row],[CODIGO]],STOCKSANLUIS[],6,FALSE)=0,"PRODUCTO SIN STOCK/UBICACIÓN",VLOOKUP(SALIDA[[#This Row],[CODIGO]],STOCKSANLUIS[],6,FALSE))</f>
        <v>1</v>
      </c>
      <c r="F2077">
        <f>SALIDA[[#This Row],[CANTIDAD]]/SALIDA[[#This Row],[UND MEDIDA]]</f>
        <v>3</v>
      </c>
      <c r="G2077" t="str">
        <f>VLOOKUP(SALIDA[[#This Row],[CODIGO]],FAMILIAS[],4,FALSE)</f>
        <v>ARMACELL</v>
      </c>
      <c r="H2077" s="10" t="str">
        <f>IF(VLOOKUP(SALIDA[[#This Row],[CODIGO]],STOCKSANLUIS[],7,FALSE)=0,"PRODUCTO SIN STOCK/UBICACIÓN",VLOOKUP(SALIDA[[#This Row],[CODIGO]],STOCKSANLUIS[],7,FALSE))</f>
        <v>A</v>
      </c>
      <c r="I2077" s="10"/>
      <c r="J2077" t="str">
        <f>SALIDA[[#This Row],[CODIGO]]&amp;"       "&amp;SALIDA[[#This Row],[FAMILIA]]</f>
        <v>01490       ARMACELL</v>
      </c>
      <c r="K2077">
        <f>VLOOKUP(SALIDA[[#This Row],[CODIGO]],STOCK_STARSOFT[],5,FALSE)</f>
        <v>2.5117950000000002</v>
      </c>
      <c r="L2077">
        <f>SALIDA[[#This Row],[CANTIDAD]]*SALIDA[[#This Row],[PRECIO UND]]</f>
        <v>7.5353850000000007</v>
      </c>
    </row>
    <row r="2078" spans="1:12" x14ac:dyDescent="0.25">
      <c r="A2078" s="6" t="s">
        <v>3677</v>
      </c>
      <c r="B2078" s="100" t="str">
        <f>VLOOKUP(SALIDA[[#This Row],[CODIGO]],STOCKSANLUIS[],2,FALSE)</f>
        <v>RESISTENCIA SILICONADA POTENCIA CONSTANTE TECNOLATINA  - TPC-M - 30W/M - 220V</v>
      </c>
      <c r="C2078" s="153">
        <v>46024</v>
      </c>
      <c r="D2078">
        <v>10</v>
      </c>
      <c r="E2078">
        <f>IF(VLOOKUP(SALIDA[[#This Row],[CODIGO]],STOCKSANLUIS[],6,FALSE)=0,"PRODUCTO SIN STOCK/UBICACIÓN",VLOOKUP(SALIDA[[#This Row],[CODIGO]],STOCKSANLUIS[],6,FALSE))</f>
        <v>100</v>
      </c>
      <c r="F2078">
        <f>SALIDA[[#This Row],[CANTIDAD]]/SALIDA[[#This Row],[UND MEDIDA]]</f>
        <v>0.1</v>
      </c>
      <c r="G2078" t="str">
        <f>VLOOKUP(SALIDA[[#This Row],[CODIGO]],FAMILIAS[],4,FALSE)</f>
        <v>TECNOLATINA</v>
      </c>
      <c r="H2078" s="10" t="str">
        <f>IF(VLOOKUP(SALIDA[[#This Row],[CODIGO]],STOCKSANLUIS[],7,FALSE)=0,"PRODUCTO SIN STOCK/UBICACIÓN",VLOOKUP(SALIDA[[#This Row],[CODIGO]],STOCKSANLUIS[],7,FALSE))</f>
        <v>C</v>
      </c>
      <c r="I2078" s="10"/>
      <c r="J2078" t="str">
        <f>SALIDA[[#This Row],[CODIGO]]&amp;"       "&amp;SALIDA[[#This Row],[FAMILIA]]</f>
        <v>03058       TECNOLATINA</v>
      </c>
      <c r="K2078">
        <f>VLOOKUP(SALIDA[[#This Row],[CODIGO]],STOCK_STARSOFT[],5,FALSE)</f>
        <v>1.9293849999999999</v>
      </c>
      <c r="L2078">
        <f>SALIDA[[#This Row],[CANTIDAD]]*SALIDA[[#This Row],[PRECIO UND]]</f>
        <v>19.293849999999999</v>
      </c>
    </row>
    <row r="2079" spans="1:12" x14ac:dyDescent="0.25">
      <c r="A2079" s="6" t="s">
        <v>3245</v>
      </c>
      <c r="B2079" s="100" t="str">
        <f>VLOOKUP(SALIDA[[#This Row],[CODIGO]],STOCKSANLUIS[],2,FALSE)</f>
        <v>FILTRO BIDIRECCIONAL CON VALVULA DE ACCESO - CF-25AV - EVERWELL</v>
      </c>
      <c r="C2079" s="153">
        <v>46024</v>
      </c>
      <c r="D2079">
        <v>2</v>
      </c>
      <c r="E2079">
        <f>IF(VLOOKUP(SALIDA[[#This Row],[CODIGO]],STOCKSANLUIS[],6,FALSE)=0,"PRODUCTO SIN STOCK/UBICACIÓN",VLOOKUP(SALIDA[[#This Row],[CODIGO]],STOCKSANLUIS[],6,FALSE))</f>
        <v>1</v>
      </c>
      <c r="F2079">
        <f>SALIDA[[#This Row],[CANTIDAD]]/SALIDA[[#This Row],[UND MEDIDA]]</f>
        <v>2</v>
      </c>
      <c r="G2079" t="str">
        <f>VLOOKUP(SALIDA[[#This Row],[CODIGO]],FAMILIAS[],4,FALSE)</f>
        <v>EVERWELL</v>
      </c>
      <c r="H2079" s="10" t="str">
        <f>IF(VLOOKUP(SALIDA[[#This Row],[CODIGO]],STOCKSANLUIS[],7,FALSE)=0,"PRODUCTO SIN STOCK/UBICACIÓN",VLOOKUP(SALIDA[[#This Row],[CODIGO]],STOCKSANLUIS[],7,FALSE))</f>
        <v>A</v>
      </c>
      <c r="I2079" s="10"/>
      <c r="J2079" t="str">
        <f>SALIDA[[#This Row],[CODIGO]]&amp;"       "&amp;SALIDA[[#This Row],[FAMILIA]]</f>
        <v>02635       EVERWELL</v>
      </c>
      <c r="K2079">
        <f>VLOOKUP(SALIDA[[#This Row],[CODIGO]],STOCK_STARSOFT[],5,FALSE)</f>
        <v>1.493752</v>
      </c>
      <c r="L2079">
        <f>SALIDA[[#This Row],[CANTIDAD]]*SALIDA[[#This Row],[PRECIO UND]]</f>
        <v>2.9875039999999999</v>
      </c>
    </row>
    <row r="2080" spans="1:12" x14ac:dyDescent="0.25">
      <c r="A2080" s="6" t="s">
        <v>3295</v>
      </c>
      <c r="B2080" s="100" t="str">
        <f>VLOOKUP(SALIDA[[#This Row],[CODIGO]],STOCKSANLUIS[],2,FALSE)</f>
        <v>VALVULA PARA AGUA HELADA FAN &amp; COIL 2 VIAS 1" DIAMETRO  CON ACTUADOR  220V JOHNSON CONTROLS - VLC2200HC-C</v>
      </c>
      <c r="C2080" s="153">
        <v>46024</v>
      </c>
      <c r="D2080">
        <v>1</v>
      </c>
      <c r="E2080">
        <f>IF(VLOOKUP(SALIDA[[#This Row],[CODIGO]],STOCKSANLUIS[],6,FALSE)=0,"PRODUCTO SIN STOCK/UBICACIÓN",VLOOKUP(SALIDA[[#This Row],[CODIGO]],STOCKSANLUIS[],6,FALSE))</f>
        <v>1</v>
      </c>
      <c r="F2080">
        <f>SALIDA[[#This Row],[CANTIDAD]]/SALIDA[[#This Row],[UND MEDIDA]]</f>
        <v>1</v>
      </c>
      <c r="G2080" t="str">
        <f>VLOOKUP(SALIDA[[#This Row],[CODIGO]],FAMILIAS[],4,FALSE)</f>
        <v>JOHNSON CONTROLS</v>
      </c>
      <c r="H2080" s="10" t="str">
        <f>IF(VLOOKUP(SALIDA[[#This Row],[CODIGO]],STOCKSANLUIS[],7,FALSE)=0,"PRODUCTO SIN STOCK/UBICACIÓN",VLOOKUP(SALIDA[[#This Row],[CODIGO]],STOCKSANLUIS[],7,FALSE))</f>
        <v>A</v>
      </c>
      <c r="I2080" s="10"/>
      <c r="J2080" t="str">
        <f>SALIDA[[#This Row],[CODIGO]]&amp;"       "&amp;SALIDA[[#This Row],[FAMILIA]]</f>
        <v>02715       JOHNSON CONTROLS</v>
      </c>
      <c r="K2080">
        <f>VLOOKUP(SALIDA[[#This Row],[CODIGO]],STOCK_STARSOFT[],5,FALSE)</f>
        <v>18.185565</v>
      </c>
      <c r="L2080">
        <f>SALIDA[[#This Row],[CANTIDAD]]*SALIDA[[#This Row],[PRECIO UND]]</f>
        <v>18.185565</v>
      </c>
    </row>
    <row r="2081" spans="1:12" x14ac:dyDescent="0.25">
      <c r="A2081" s="6" t="s">
        <v>1460</v>
      </c>
      <c r="B2081" s="100" t="str">
        <f>VLOOKUP(SALIDA[[#This Row],[CODIGO]],STOCKSANLUIS[],2,FALSE)</f>
        <v>CONTROLADOR DIGITAL DE PRESION PARA RACKS PCT-3001 PLUS - VER.02 - 12 VDC - FULL GAUGE</v>
      </c>
      <c r="C2081" s="153">
        <v>46025</v>
      </c>
      <c r="D2081">
        <v>1</v>
      </c>
      <c r="E2081">
        <f>IF(VLOOKUP(SALIDA[[#This Row],[CODIGO]],STOCKSANLUIS[],6,FALSE)=0,"PRODUCTO SIN STOCK/UBICACIÓN",VLOOKUP(SALIDA[[#This Row],[CODIGO]],STOCKSANLUIS[],6,FALSE))</f>
        <v>1</v>
      </c>
      <c r="F2081">
        <f>SALIDA[[#This Row],[CANTIDAD]]/SALIDA[[#This Row],[UND MEDIDA]]</f>
        <v>1</v>
      </c>
      <c r="G2081" t="str">
        <f>VLOOKUP(SALIDA[[#This Row],[CODIGO]],FAMILIAS[],4,FALSE)</f>
        <v>FULL GAUGE</v>
      </c>
      <c r="H2081" s="10" t="str">
        <f>IF(VLOOKUP(SALIDA[[#This Row],[CODIGO]],STOCKSANLUIS[],7,FALSE)=0,"PRODUCTO SIN STOCK/UBICACIÓN",VLOOKUP(SALIDA[[#This Row],[CODIGO]],STOCKSANLUIS[],7,FALSE))</f>
        <v>A</v>
      </c>
      <c r="I2081" s="10"/>
      <c r="J2081" t="str">
        <f>SALIDA[[#This Row],[CODIGO]]&amp;"       "&amp;SALIDA[[#This Row],[FAMILIA]]</f>
        <v>01487       FULL GAUGE</v>
      </c>
      <c r="K2081">
        <f>VLOOKUP(SALIDA[[#This Row],[CODIGO]],STOCK_STARSOFT[],5,FALSE)</f>
        <v>382.764184</v>
      </c>
      <c r="L2081">
        <f>SALIDA[[#This Row],[CANTIDAD]]*SALIDA[[#This Row],[PRECIO UND]]</f>
        <v>382.764184</v>
      </c>
    </row>
    <row r="2082" spans="1:12" x14ac:dyDescent="0.25">
      <c r="A2082" s="6" t="s">
        <v>3647</v>
      </c>
      <c r="B2082" s="100" t="str">
        <f>VLOOKUP(SALIDA[[#This Row],[CODIGO]],STOCKSANLUIS[],2,FALSE)</f>
        <v>MOTOVENTILADOR DE 16 WATTS 220V/1PH/60HZ INC. HELICE DE 254MM Y BASE</v>
      </c>
      <c r="C2082" s="153">
        <v>46025</v>
      </c>
      <c r="D2082">
        <v>2</v>
      </c>
      <c r="E2082">
        <f>IF(VLOOKUP(SALIDA[[#This Row],[CODIGO]],STOCKSANLUIS[],6,FALSE)=0,"PRODUCTO SIN STOCK/UBICACIÓN",VLOOKUP(SALIDA[[#This Row],[CODIGO]],STOCKSANLUIS[],6,FALSE))</f>
        <v>1</v>
      </c>
      <c r="F2082">
        <f>SALIDA[[#This Row],[CANTIDAD]]/SALIDA[[#This Row],[UND MEDIDA]]</f>
        <v>2</v>
      </c>
      <c r="G2082" t="str">
        <f>VLOOKUP(SALIDA[[#This Row],[CODIGO]],FAMILIAS[],4,FALSE)</f>
        <v>MAER FAN</v>
      </c>
      <c r="H2082" s="10" t="str">
        <f>IF(VLOOKUP(SALIDA[[#This Row],[CODIGO]],STOCKSANLUIS[],7,FALSE)=0,"PRODUCTO SIN STOCK/UBICACIÓN",VLOOKUP(SALIDA[[#This Row],[CODIGO]],STOCKSANLUIS[],7,FALSE))</f>
        <v>C</v>
      </c>
      <c r="I2082" s="10"/>
      <c r="J2082" t="str">
        <f>SALIDA[[#This Row],[CODIGO]]&amp;"       "&amp;SALIDA[[#This Row],[FAMILIA]]</f>
        <v>03041       MAER FAN</v>
      </c>
      <c r="K2082">
        <f>VLOOKUP(SALIDA[[#This Row],[CODIGO]],STOCK_STARSOFT[],5,FALSE)</f>
        <v>8.64</v>
      </c>
      <c r="L2082">
        <f>SALIDA[[#This Row],[CANTIDAD]]*SALIDA[[#This Row],[PRECIO UND]]</f>
        <v>17.28</v>
      </c>
    </row>
    <row r="2083" spans="1:12" x14ac:dyDescent="0.25">
      <c r="A2083" s="6" t="s">
        <v>3665</v>
      </c>
      <c r="B2083" s="100" t="str">
        <f>VLOOKUP(SALIDA[[#This Row],[CODIGO]],STOCKSANLUIS[],2,FALSE)</f>
        <v>AGENTE DE LIMPIEZA INTERNA OPTEON SF FLUSH X 4.54 KG - CHEMOURS - REEMPLAZO DEL R141B</v>
      </c>
      <c r="C2083" s="153">
        <v>46025</v>
      </c>
      <c r="D2083">
        <v>1</v>
      </c>
      <c r="E2083">
        <f>IF(VLOOKUP(SALIDA[[#This Row],[CODIGO]],STOCKSANLUIS[],6,FALSE)=0,"PRODUCTO SIN STOCK/UBICACIÓN",VLOOKUP(SALIDA[[#This Row],[CODIGO]],STOCKSANLUIS[],6,FALSE))</f>
        <v>1</v>
      </c>
      <c r="F2083">
        <f>SALIDA[[#This Row],[CANTIDAD]]/SALIDA[[#This Row],[UND MEDIDA]]</f>
        <v>1</v>
      </c>
      <c r="G2083" t="str">
        <f>VLOOKUP(SALIDA[[#This Row],[CODIGO]],FAMILIAS[],4,FALSE)</f>
        <v>THE CHEMOURS</v>
      </c>
      <c r="H2083" s="10" t="str">
        <f>IF(VLOOKUP(SALIDA[[#This Row],[CODIGO]],STOCKSANLUIS[],7,FALSE)=0,"PRODUCTO SIN STOCK/UBICACIÓN",VLOOKUP(SALIDA[[#This Row],[CODIGO]],STOCKSANLUIS[],7,FALSE))</f>
        <v>C</v>
      </c>
      <c r="I2083" s="10"/>
      <c r="J2083" t="str">
        <f>SALIDA[[#This Row],[CODIGO]]&amp;"       "&amp;SALIDA[[#This Row],[FAMILIA]]</f>
        <v>03051       THE CHEMOURS</v>
      </c>
      <c r="K2083">
        <f>VLOOKUP(SALIDA[[#This Row],[CODIGO]],STOCK_STARSOFT[],5,FALSE)</f>
        <v>91.188703000000004</v>
      </c>
      <c r="L2083">
        <f>SALIDA[[#This Row],[CANTIDAD]]*SALIDA[[#This Row],[PRECIO UND]]</f>
        <v>91.188703000000004</v>
      </c>
    </row>
    <row r="2084" spans="1:12" x14ac:dyDescent="0.25">
      <c r="A2084" s="6" t="s">
        <v>4001</v>
      </c>
      <c r="B2084" s="100" t="str">
        <f>VLOOKUP(SALIDA[[#This Row],[CODIGO]],STOCKSANLUIS[],2,FALSE)</f>
        <v>CONTACTOR 30AMP 220V QCC-302 - QUALITY</v>
      </c>
      <c r="C2084" s="153">
        <v>46027</v>
      </c>
      <c r="D2084">
        <v>2</v>
      </c>
      <c r="E2084">
        <f>IF(VLOOKUP(SALIDA[[#This Row],[CODIGO]],STOCKSANLUIS[],6,FALSE)=0,"PRODUCTO SIN STOCK/UBICACIÓN",VLOOKUP(SALIDA[[#This Row],[CODIGO]],STOCKSANLUIS[],6,FALSE))</f>
        <v>1</v>
      </c>
      <c r="F2084">
        <f>SALIDA[[#This Row],[CANTIDAD]]/SALIDA[[#This Row],[UND MEDIDA]]</f>
        <v>2</v>
      </c>
      <c r="G2084" t="str">
        <f>VLOOKUP(SALIDA[[#This Row],[CODIGO]],FAMILIAS[],4,FALSE)</f>
        <v>QUALITY</v>
      </c>
      <c r="H2084" s="10" t="str">
        <f>IF(VLOOKUP(SALIDA[[#This Row],[CODIGO]],STOCKSANLUIS[],7,FALSE)=0,"PRODUCTO SIN STOCK/UBICACIÓN",VLOOKUP(SALIDA[[#This Row],[CODIGO]],STOCKSANLUIS[],7,FALSE))</f>
        <v>A</v>
      </c>
      <c r="I2084" s="10"/>
      <c r="J2084" t="str">
        <f>SALIDA[[#This Row],[CODIGO]]&amp;"       "&amp;SALIDA[[#This Row],[FAMILIA]]</f>
        <v>03940       QUALITY</v>
      </c>
      <c r="K2084">
        <f>VLOOKUP(SALIDA[[#This Row],[CODIGO]],STOCK_STARSOFT[],5,FALSE)</f>
        <v>6.1661570000000001</v>
      </c>
      <c r="L2084">
        <f>SALIDA[[#This Row],[CANTIDAD]]*SALIDA[[#This Row],[PRECIO UND]]</f>
        <v>12.332314</v>
      </c>
    </row>
    <row r="2085" spans="1:12" x14ac:dyDescent="0.25">
      <c r="A2085" s="6" t="s">
        <v>3693</v>
      </c>
      <c r="B2085" s="100" t="str">
        <f>VLOOKUP(SALIDA[[#This Row],[CODIGO]],STOCKSANLUIS[],2,FALSE)</f>
        <v>CAPACITOR DE 45 MFD X 370 - 440 VAC - 45-4D - QUALITY</v>
      </c>
      <c r="C2085" s="153">
        <v>46027</v>
      </c>
      <c r="D2085">
        <v>1</v>
      </c>
      <c r="E2085">
        <f>IF(VLOOKUP(SALIDA[[#This Row],[CODIGO]],STOCKSANLUIS[],6,FALSE)=0,"PRODUCTO SIN STOCK/UBICACIÓN",VLOOKUP(SALIDA[[#This Row],[CODIGO]],STOCKSANLUIS[],6,FALSE))</f>
        <v>1</v>
      </c>
      <c r="F2085">
        <f>SALIDA[[#This Row],[CANTIDAD]]/SALIDA[[#This Row],[UND MEDIDA]]</f>
        <v>1</v>
      </c>
      <c r="G2085" t="str">
        <f>VLOOKUP(SALIDA[[#This Row],[CODIGO]],FAMILIAS[],4,FALSE)</f>
        <v>QUALITY</v>
      </c>
      <c r="H2085" s="10" t="str">
        <f>IF(VLOOKUP(SALIDA[[#This Row],[CODIGO]],STOCKSANLUIS[],7,FALSE)=0,"PRODUCTO SIN STOCK/UBICACIÓN",VLOOKUP(SALIDA[[#This Row],[CODIGO]],STOCKSANLUIS[],7,FALSE))</f>
        <v>A</v>
      </c>
      <c r="I2085" s="10"/>
      <c r="J2085" t="str">
        <f>SALIDA[[#This Row],[CODIGO]]&amp;"       "&amp;SALIDA[[#This Row],[FAMILIA]]</f>
        <v>03072       QUALITY</v>
      </c>
      <c r="K2085">
        <f>VLOOKUP(SALIDA[[#This Row],[CODIGO]],STOCK_STARSOFT[],5,FALSE)</f>
        <v>1.8223940000000001</v>
      </c>
      <c r="L2085">
        <f>SALIDA[[#This Row],[CANTIDAD]]*SALIDA[[#This Row],[PRECIO UND]]</f>
        <v>1.8223940000000001</v>
      </c>
    </row>
    <row r="2086" spans="1:12" x14ac:dyDescent="0.25">
      <c r="A2086" s="6" t="s">
        <v>3110</v>
      </c>
      <c r="B2086" s="100" t="str">
        <f>VLOOKUP(SALIDA[[#This Row],[CODIGO]],STOCKSANLUIS[],2,FALSE)</f>
        <v>CAPACITOR DE 30 MFD X 440 VAC - 30X440 - EVERWELL</v>
      </c>
      <c r="C2086" s="153">
        <v>46027</v>
      </c>
      <c r="D2086">
        <v>2</v>
      </c>
      <c r="E2086">
        <f>IF(VLOOKUP(SALIDA[[#This Row],[CODIGO]],STOCKSANLUIS[],6,FALSE)=0,"PRODUCTO SIN STOCK/UBICACIÓN",VLOOKUP(SALIDA[[#This Row],[CODIGO]],STOCKSANLUIS[],6,FALSE))</f>
        <v>1</v>
      </c>
      <c r="F2086">
        <f>SALIDA[[#This Row],[CANTIDAD]]/SALIDA[[#This Row],[UND MEDIDA]]</f>
        <v>2</v>
      </c>
      <c r="G2086" t="str">
        <f>VLOOKUP(SALIDA[[#This Row],[CODIGO]],FAMILIAS[],4,FALSE)</f>
        <v>EVERWELL</v>
      </c>
      <c r="H2086" s="10" t="str">
        <f>IF(VLOOKUP(SALIDA[[#This Row],[CODIGO]],STOCKSANLUIS[],7,FALSE)=0,"PRODUCTO SIN STOCK/UBICACIÓN",VLOOKUP(SALIDA[[#This Row],[CODIGO]],STOCKSANLUIS[],7,FALSE))</f>
        <v>A</v>
      </c>
      <c r="I2086" s="10"/>
      <c r="J2086" t="str">
        <f>SALIDA[[#This Row],[CODIGO]]&amp;"       "&amp;SALIDA[[#This Row],[FAMILIA]]</f>
        <v>02511       EVERWELL</v>
      </c>
      <c r="K2086">
        <f>VLOOKUP(SALIDA[[#This Row],[CODIGO]],STOCK_STARSOFT[],5,FALSE)</f>
        <v>1.2312590000000001</v>
      </c>
      <c r="L2086">
        <f>SALIDA[[#This Row],[CANTIDAD]]*SALIDA[[#This Row],[PRECIO UND]]</f>
        <v>2.4625180000000002</v>
      </c>
    </row>
    <row r="2087" spans="1:12" x14ac:dyDescent="0.25">
      <c r="A2087" s="6" t="s">
        <v>1998</v>
      </c>
      <c r="B2087" s="100" t="str">
        <f>VLOOKUP(SALIDA[[#This Row],[CODIGO]],STOCKSANLUIS[],2,FALSE)</f>
        <v>CAPACITOR DE 55 MFD X 370 - 440 VAC - 55-4D - QUALITY</v>
      </c>
      <c r="C2087" s="153">
        <v>46027</v>
      </c>
      <c r="D2087">
        <v>2</v>
      </c>
      <c r="E2087">
        <f>IF(VLOOKUP(SALIDA[[#This Row],[CODIGO]],STOCKSANLUIS[],6,FALSE)=0,"PRODUCTO SIN STOCK/UBICACIÓN",VLOOKUP(SALIDA[[#This Row],[CODIGO]],STOCKSANLUIS[],6,FALSE))</f>
        <v>1</v>
      </c>
      <c r="F2087">
        <f>SALIDA[[#This Row],[CANTIDAD]]/SALIDA[[#This Row],[UND MEDIDA]]</f>
        <v>2</v>
      </c>
      <c r="G2087" t="str">
        <f>VLOOKUP(SALIDA[[#This Row],[CODIGO]],FAMILIAS[],4,FALSE)</f>
        <v>QUALITY</v>
      </c>
      <c r="H2087" s="10" t="str">
        <f>IF(VLOOKUP(SALIDA[[#This Row],[CODIGO]],STOCKSANLUIS[],7,FALSE)=0,"PRODUCTO SIN STOCK/UBICACIÓN",VLOOKUP(SALIDA[[#This Row],[CODIGO]],STOCKSANLUIS[],7,FALSE))</f>
        <v>A</v>
      </c>
      <c r="I2087" s="10"/>
      <c r="J2087" t="str">
        <f>SALIDA[[#This Row],[CODIGO]]&amp;"       "&amp;SALIDA[[#This Row],[FAMILIA]]</f>
        <v>01771       QUALITY</v>
      </c>
      <c r="K2087">
        <f>VLOOKUP(SALIDA[[#This Row],[CODIGO]],STOCK_STARSOFT[],5,FALSE)</f>
        <v>2.5798779999999999</v>
      </c>
      <c r="L2087">
        <f>SALIDA[[#This Row],[CANTIDAD]]*SALIDA[[#This Row],[PRECIO UND]]</f>
        <v>5.1597559999999998</v>
      </c>
    </row>
    <row r="2088" spans="1:12" x14ac:dyDescent="0.25">
      <c r="A2088" s="6" t="s">
        <v>3062</v>
      </c>
      <c r="B2088" s="100" t="str">
        <f>VLOOKUP(SALIDA[[#This Row],[CODIGO]],STOCKSANLUIS[],2,FALSE)</f>
        <v>CAPACITOR DE 35 MFD X 440 VAC - 35X440 - EVERWELL</v>
      </c>
      <c r="C2088" s="153">
        <v>46027</v>
      </c>
      <c r="D2088">
        <v>2</v>
      </c>
      <c r="E2088">
        <f>IF(VLOOKUP(SALIDA[[#This Row],[CODIGO]],STOCKSANLUIS[],6,FALSE)=0,"PRODUCTO SIN STOCK/UBICACIÓN",VLOOKUP(SALIDA[[#This Row],[CODIGO]],STOCKSANLUIS[],6,FALSE))</f>
        <v>1</v>
      </c>
      <c r="F2088">
        <f>SALIDA[[#This Row],[CANTIDAD]]/SALIDA[[#This Row],[UND MEDIDA]]</f>
        <v>2</v>
      </c>
      <c r="G2088" t="str">
        <f>VLOOKUP(SALIDA[[#This Row],[CODIGO]],FAMILIAS[],4,FALSE)</f>
        <v>EVERWELL</v>
      </c>
      <c r="H2088" s="10" t="str">
        <f>IF(VLOOKUP(SALIDA[[#This Row],[CODIGO]],STOCKSANLUIS[],7,FALSE)=0,"PRODUCTO SIN STOCK/UBICACIÓN",VLOOKUP(SALIDA[[#This Row],[CODIGO]],STOCKSANLUIS[],7,FALSE))</f>
        <v>A</v>
      </c>
      <c r="I2088" s="10"/>
      <c r="J2088" t="str">
        <f>SALIDA[[#This Row],[CODIGO]]&amp;"       "&amp;SALIDA[[#This Row],[FAMILIA]]</f>
        <v>02463       EVERWELL</v>
      </c>
      <c r="K2088">
        <f>VLOOKUP(SALIDA[[#This Row],[CODIGO]],STOCK_STARSOFT[],5,FALSE)</f>
        <v>1.3037909999999999</v>
      </c>
      <c r="L2088">
        <f>SALIDA[[#This Row],[CANTIDAD]]*SALIDA[[#This Row],[PRECIO UND]]</f>
        <v>2.6075819999999998</v>
      </c>
    </row>
    <row r="2089" spans="1:12" x14ac:dyDescent="0.25">
      <c r="A2089" s="6" t="s">
        <v>3802</v>
      </c>
      <c r="B2089" s="100" t="str">
        <f>VLOOKUP(SALIDA[[#This Row],[CODIGO]],STOCKSANLUIS[],2,FALSE)</f>
        <v>GAS REFRIGERANTE R134A - 13.6KG FLYER</v>
      </c>
      <c r="C2089" s="153">
        <v>46027</v>
      </c>
      <c r="D2089">
        <v>1</v>
      </c>
      <c r="E2089">
        <f>IF(VLOOKUP(SALIDA[[#This Row],[CODIGO]],STOCKSANLUIS[],6,FALSE)=0,"PRODUCTO SIN STOCK/UBICACIÓN",VLOOKUP(SALIDA[[#This Row],[CODIGO]],STOCKSANLUIS[],6,FALSE))</f>
        <v>1</v>
      </c>
      <c r="F2089">
        <f>SALIDA[[#This Row],[CANTIDAD]]/SALIDA[[#This Row],[UND MEDIDA]]</f>
        <v>1</v>
      </c>
      <c r="G2089" t="str">
        <f>VLOOKUP(SALIDA[[#This Row],[CODIGO]],FAMILIAS[],4,FALSE)</f>
        <v>FLYER</v>
      </c>
      <c r="H2089" s="10" t="str">
        <f>IF(VLOOKUP(SALIDA[[#This Row],[CODIGO]],STOCKSANLUIS[],7,FALSE)=0,"PRODUCTO SIN STOCK/UBICACIÓN",VLOOKUP(SALIDA[[#This Row],[CODIGO]],STOCKSANLUIS[],7,FALSE))</f>
        <v>B</v>
      </c>
      <c r="I2089" s="10"/>
      <c r="J2089" t="str">
        <f>SALIDA[[#This Row],[CODIGO]]&amp;"       "&amp;SALIDA[[#This Row],[FAMILIA]]</f>
        <v>03241       FLYER</v>
      </c>
      <c r="K2089">
        <f>VLOOKUP(SALIDA[[#This Row],[CODIGO]],STOCK_STARSOFT[],5,FALSE)</f>
        <v>91.697573000000006</v>
      </c>
      <c r="L2089">
        <f>SALIDA[[#This Row],[CANTIDAD]]*SALIDA[[#This Row],[PRECIO UND]]</f>
        <v>91.697573000000006</v>
      </c>
    </row>
    <row r="2090" spans="1:12" x14ac:dyDescent="0.25">
      <c r="A2090" s="6" t="s">
        <v>2080</v>
      </c>
      <c r="B2090" s="100" t="str">
        <f>VLOOKUP(SALIDA[[#This Row],[CODIGO]],STOCKSANLUIS[],2,FALSE)</f>
        <v xml:space="preserve">MOTOVENTILADOR AXIAL EBM S4E500-AM03-01 - 500MM - 220V MONOFÁSICO - 4 POLOS, CON REJILLA - FLUJO V </v>
      </c>
      <c r="C2090" s="153">
        <v>46027</v>
      </c>
      <c r="D2090">
        <v>1</v>
      </c>
      <c r="E2090">
        <f>IF(VLOOKUP(SALIDA[[#This Row],[CODIGO]],STOCKSANLUIS[],6,FALSE)=0,"PRODUCTO SIN STOCK/UBICACIÓN",VLOOKUP(SALIDA[[#This Row],[CODIGO]],STOCKSANLUIS[],6,FALSE))</f>
        <v>1</v>
      </c>
      <c r="F2090">
        <f>SALIDA[[#This Row],[CANTIDAD]]/SALIDA[[#This Row],[UND MEDIDA]]</f>
        <v>1</v>
      </c>
      <c r="G2090" t="str">
        <f>VLOOKUP(SALIDA[[#This Row],[CODIGO]],FAMILIAS[],4,FALSE)</f>
        <v>EBM</v>
      </c>
      <c r="H2090" s="10" t="str">
        <f>IF(VLOOKUP(SALIDA[[#This Row],[CODIGO]],STOCKSANLUIS[],7,FALSE)=0,"PRODUCTO SIN STOCK/UBICACIÓN",VLOOKUP(SALIDA[[#This Row],[CODIGO]],STOCKSANLUIS[],7,FALSE))</f>
        <v>C</v>
      </c>
      <c r="I2090" s="10"/>
      <c r="J2090" t="str">
        <f>SALIDA[[#This Row],[CODIGO]]&amp;"       "&amp;SALIDA[[#This Row],[FAMILIA]]</f>
        <v>01820       EBM</v>
      </c>
      <c r="K2090">
        <f>VLOOKUP(SALIDA[[#This Row],[CODIGO]],STOCK_STARSOFT[],5,FALSE)</f>
        <v>186.785819</v>
      </c>
      <c r="L2090">
        <f>SALIDA[[#This Row],[CANTIDAD]]*SALIDA[[#This Row],[PRECIO UND]]</f>
        <v>186.785819</v>
      </c>
    </row>
    <row r="2091" spans="1:12" x14ac:dyDescent="0.25">
      <c r="A2091" s="6" t="s">
        <v>3802</v>
      </c>
      <c r="B2091" s="100" t="str">
        <f>VLOOKUP(SALIDA[[#This Row],[CODIGO]],STOCKSANLUIS[],2,FALSE)</f>
        <v>GAS REFRIGERANTE R134A - 13.6KG FLYER</v>
      </c>
      <c r="C2091" s="153">
        <v>46027</v>
      </c>
      <c r="D2091">
        <v>1</v>
      </c>
      <c r="E2091">
        <f>IF(VLOOKUP(SALIDA[[#This Row],[CODIGO]],STOCKSANLUIS[],6,FALSE)=0,"PRODUCTO SIN STOCK/UBICACIÓN",VLOOKUP(SALIDA[[#This Row],[CODIGO]],STOCKSANLUIS[],6,FALSE))</f>
        <v>1</v>
      </c>
      <c r="F2091">
        <f>SALIDA[[#This Row],[CANTIDAD]]/SALIDA[[#This Row],[UND MEDIDA]]</f>
        <v>1</v>
      </c>
      <c r="G2091" t="str">
        <f>VLOOKUP(SALIDA[[#This Row],[CODIGO]],FAMILIAS[],4,FALSE)</f>
        <v>FLYER</v>
      </c>
      <c r="H2091" s="10" t="str">
        <f>IF(VLOOKUP(SALIDA[[#This Row],[CODIGO]],STOCKSANLUIS[],7,FALSE)=0,"PRODUCTO SIN STOCK/UBICACIÓN",VLOOKUP(SALIDA[[#This Row],[CODIGO]],STOCKSANLUIS[],7,FALSE))</f>
        <v>B</v>
      </c>
      <c r="I2091" s="10"/>
      <c r="J2091" t="str">
        <f>SALIDA[[#This Row],[CODIGO]]&amp;"       "&amp;SALIDA[[#This Row],[FAMILIA]]</f>
        <v>03241       FLYER</v>
      </c>
      <c r="K2091">
        <f>VLOOKUP(SALIDA[[#This Row],[CODIGO]],STOCK_STARSOFT[],5,FALSE)</f>
        <v>91.697573000000006</v>
      </c>
      <c r="L2091">
        <f>SALIDA[[#This Row],[CANTIDAD]]*SALIDA[[#This Row],[PRECIO UND]]</f>
        <v>91.697573000000006</v>
      </c>
    </row>
    <row r="2092" spans="1:12" x14ac:dyDescent="0.25">
      <c r="A2092" s="6" t="s">
        <v>3842</v>
      </c>
      <c r="B2092" s="100" t="str">
        <f>VLOOKUP(SALIDA[[#This Row],[CODIGO]],STOCKSANLUIS[],2,FALSE)</f>
        <v>PLANCHA AISLANTE CLASS 1 - 13MM (1/2") X 1.5M X 8M (12 M2) - WINCELL</v>
      </c>
      <c r="C2092" s="153">
        <v>46027</v>
      </c>
      <c r="D2092">
        <v>1</v>
      </c>
      <c r="E2092">
        <f>IF(VLOOKUP(SALIDA[[#This Row],[CODIGO]],STOCKSANLUIS[],6,FALSE)=0,"PRODUCTO SIN STOCK/UBICACIÓN",VLOOKUP(SALIDA[[#This Row],[CODIGO]],STOCKSANLUIS[],6,FALSE))</f>
        <v>1</v>
      </c>
      <c r="F2092">
        <f>SALIDA[[#This Row],[CANTIDAD]]/SALIDA[[#This Row],[UND MEDIDA]]</f>
        <v>1</v>
      </c>
      <c r="G2092" t="str">
        <f>VLOOKUP(SALIDA[[#This Row],[CODIGO]],FAMILIAS[],4,FALSE)</f>
        <v>WINCELL</v>
      </c>
      <c r="H2092" s="10" t="str">
        <f>IF(VLOOKUP(SALIDA[[#This Row],[CODIGO]],STOCKSANLUIS[],7,FALSE)=0,"PRODUCTO SIN STOCK/UBICACIÓN",VLOOKUP(SALIDA[[#This Row],[CODIGO]],STOCKSANLUIS[],7,FALSE))</f>
        <v>A</v>
      </c>
      <c r="I2092" s="10"/>
      <c r="J2092" t="str">
        <f>SALIDA[[#This Row],[CODIGO]]&amp;"       "&amp;SALIDA[[#This Row],[FAMILIA]]</f>
        <v>03265       WINCELL</v>
      </c>
      <c r="K2092">
        <f>VLOOKUP(SALIDA[[#This Row],[CODIGO]],STOCK_STARSOFT[],5,FALSE)</f>
        <v>41.619601000000003</v>
      </c>
      <c r="L2092">
        <f>SALIDA[[#This Row],[CANTIDAD]]*SALIDA[[#This Row],[PRECIO UND]]</f>
        <v>41.619601000000003</v>
      </c>
    </row>
    <row r="2093" spans="1:12" x14ac:dyDescent="0.25">
      <c r="A2093" s="6" t="s">
        <v>3098</v>
      </c>
      <c r="B2093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093" s="153">
        <v>46025</v>
      </c>
      <c r="D2093">
        <v>4</v>
      </c>
      <c r="E2093">
        <f>IF(VLOOKUP(SALIDA[[#This Row],[CODIGO]],STOCKSANLUIS[],6,FALSE)=0,"PRODUCTO SIN STOCK/UBICACIÓN",VLOOKUP(SALIDA[[#This Row],[CODIGO]],STOCKSANLUIS[],6,FALSE))</f>
        <v>1</v>
      </c>
      <c r="F2093">
        <f>SALIDA[[#This Row],[CANTIDAD]]/SALIDA[[#This Row],[UND MEDIDA]]</f>
        <v>4</v>
      </c>
      <c r="G2093" t="str">
        <f>VLOOKUP(SALIDA[[#This Row],[CODIGO]],FAMILIAS[],4,FALSE)</f>
        <v>TEMP BLUE</v>
      </c>
      <c r="H2093" s="10" t="str">
        <f>IF(VLOOKUP(SALIDA[[#This Row],[CODIGO]],STOCKSANLUIS[],7,FALSE)=0,"PRODUCTO SIN STOCK/UBICACIÓN",VLOOKUP(SALIDA[[#This Row],[CODIGO]],STOCKSANLUIS[],7,FALSE))</f>
        <v>B</v>
      </c>
      <c r="I2093" s="10" t="s">
        <v>22094</v>
      </c>
      <c r="J2093" t="str">
        <f>SALIDA[[#This Row],[CODIGO]]&amp;"       "&amp;SALIDA[[#This Row],[FAMILIA]]</f>
        <v>02496       TEMP BLUE</v>
      </c>
      <c r="K2093">
        <f>VLOOKUP(SALIDA[[#This Row],[CODIGO]],STOCK_STARSOFT[],5,FALSE)</f>
        <v>310.31848400000001</v>
      </c>
      <c r="L2093">
        <f>SALIDA[[#This Row],[CANTIDAD]]*SALIDA[[#This Row],[PRECIO UND]]</f>
        <v>1241.273936</v>
      </c>
    </row>
    <row r="2094" spans="1:12" x14ac:dyDescent="0.25">
      <c r="A2094" s="6" t="s">
        <v>3293</v>
      </c>
      <c r="B2094" s="100" t="str">
        <f>VLOOKUP(SALIDA[[#This Row],[CODIGO]],STOCKSANLUIS[],2,FALSE)</f>
        <v>VALVULA PARA AGUA HELADA FAN &amp; COIL 2 VIAS 3/4" DIAMETRO  CON ACTUADOR  220V JOHNSON CONTROLS - VLC2200GC-C</v>
      </c>
      <c r="C2094" s="153">
        <v>46027</v>
      </c>
      <c r="D2094">
        <v>2</v>
      </c>
      <c r="E2094">
        <f>IF(VLOOKUP(SALIDA[[#This Row],[CODIGO]],STOCKSANLUIS[],6,FALSE)=0,"PRODUCTO SIN STOCK/UBICACIÓN",VLOOKUP(SALIDA[[#This Row],[CODIGO]],STOCKSANLUIS[],6,FALSE))</f>
        <v>1</v>
      </c>
      <c r="F2094">
        <f>SALIDA[[#This Row],[CANTIDAD]]/SALIDA[[#This Row],[UND MEDIDA]]</f>
        <v>2</v>
      </c>
      <c r="G2094" t="str">
        <f>VLOOKUP(SALIDA[[#This Row],[CODIGO]],FAMILIAS[],4,FALSE)</f>
        <v>JOHNSON CONTROLS</v>
      </c>
      <c r="H2094" s="10" t="str">
        <f>IF(VLOOKUP(SALIDA[[#This Row],[CODIGO]],STOCKSANLUIS[],7,FALSE)=0,"PRODUCTO SIN STOCK/UBICACIÓN",VLOOKUP(SALIDA[[#This Row],[CODIGO]],STOCKSANLUIS[],7,FALSE))</f>
        <v>A</v>
      </c>
      <c r="I2094" s="10"/>
      <c r="J2094" t="str">
        <f>SALIDA[[#This Row],[CODIGO]]&amp;"       "&amp;SALIDA[[#This Row],[FAMILIA]]</f>
        <v>02714       JOHNSON CONTROLS</v>
      </c>
      <c r="K2094">
        <f>VLOOKUP(SALIDA[[#This Row],[CODIGO]],STOCK_STARSOFT[],5,FALSE)</f>
        <v>13.849964</v>
      </c>
      <c r="L2094">
        <f>SALIDA[[#This Row],[CANTIDAD]]*SALIDA[[#This Row],[PRECIO UND]]</f>
        <v>27.699928</v>
      </c>
    </row>
    <row r="2095" spans="1:12" x14ac:dyDescent="0.25">
      <c r="A2095" s="6" t="s">
        <v>3341</v>
      </c>
      <c r="B2095" s="100" t="str">
        <f>VLOOKUP(SALIDA[[#This Row],[CODIGO]],STOCKSANLUIS[],2,FALSE)</f>
        <v>GAS REFRIGERANTE R404A -10.90KG ICELOONG</v>
      </c>
      <c r="C2095" s="153">
        <v>46027</v>
      </c>
      <c r="D2095">
        <v>1</v>
      </c>
      <c r="E2095">
        <f>IF(VLOOKUP(SALIDA[[#This Row],[CODIGO]],STOCKSANLUIS[],6,FALSE)=0,"PRODUCTO SIN STOCK/UBICACIÓN",VLOOKUP(SALIDA[[#This Row],[CODIGO]],STOCKSANLUIS[],6,FALSE))</f>
        <v>1</v>
      </c>
      <c r="F2095">
        <f>SALIDA[[#This Row],[CANTIDAD]]/SALIDA[[#This Row],[UND MEDIDA]]</f>
        <v>1</v>
      </c>
      <c r="G2095" t="str">
        <f>VLOOKUP(SALIDA[[#This Row],[CODIGO]],FAMILIAS[],4,FALSE)</f>
        <v>ZHEJIANG YONGHE</v>
      </c>
      <c r="H2095" s="10" t="str">
        <f>IF(VLOOKUP(SALIDA[[#This Row],[CODIGO]],STOCKSANLUIS[],7,FALSE)=0,"PRODUCTO SIN STOCK/UBICACIÓN",VLOOKUP(SALIDA[[#This Row],[CODIGO]],STOCKSANLUIS[],7,FALSE))</f>
        <v>C</v>
      </c>
      <c r="I2095" s="10"/>
      <c r="J2095" t="str">
        <f>SALIDA[[#This Row],[CODIGO]]&amp;"       "&amp;SALIDA[[#This Row],[FAMILIA]]</f>
        <v>02752       ZHEJIANG YONGHE</v>
      </c>
      <c r="K2095">
        <f>VLOOKUP(SALIDA[[#This Row],[CODIGO]],STOCK_STARSOFT[],5,FALSE)</f>
        <v>53.481755</v>
      </c>
      <c r="L2095">
        <f>SALIDA[[#This Row],[CANTIDAD]]*SALIDA[[#This Row],[PRECIO UND]]</f>
        <v>53.481755</v>
      </c>
    </row>
    <row r="2096" spans="1:12" x14ac:dyDescent="0.25">
      <c r="A2096" s="6" t="s">
        <v>3927</v>
      </c>
      <c r="B2096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096" s="153">
        <v>46027</v>
      </c>
      <c r="D2096">
        <v>1</v>
      </c>
      <c r="E2096">
        <f>IF(VLOOKUP(SALIDA[[#This Row],[CODIGO]],STOCKSANLUIS[],6,FALSE)=0,"PRODUCTO SIN STOCK/UBICACIÓN",VLOOKUP(SALIDA[[#This Row],[CODIGO]],STOCKSANLUIS[],6,FALSE))</f>
        <v>1</v>
      </c>
      <c r="F2096">
        <f>SALIDA[[#This Row],[CANTIDAD]]/SALIDA[[#This Row],[UND MEDIDA]]</f>
        <v>1</v>
      </c>
      <c r="G2096" t="str">
        <f>VLOOKUP(SALIDA[[#This Row],[CODIGO]],FAMILIAS[],4,FALSE)</f>
        <v>VIKING</v>
      </c>
      <c r="H2096" s="10" t="str">
        <f>IF(VLOOKUP(SALIDA[[#This Row],[CODIGO]],STOCKSANLUIS[],7,FALSE)=0,"PRODUCTO SIN STOCK/UBICACIÓN",VLOOKUP(SALIDA[[#This Row],[CODIGO]],STOCKSANLUIS[],7,FALSE))</f>
        <v>B</v>
      </c>
      <c r="I2096" s="10"/>
      <c r="J2096" t="str">
        <f>SALIDA[[#This Row],[CODIGO]]&amp;"       "&amp;SALIDA[[#This Row],[FAMILIA]]</f>
        <v>03395       VIKING</v>
      </c>
      <c r="K2096">
        <f>VLOOKUP(SALIDA[[#This Row],[CODIGO]],STOCK_STARSOFT[],5,FALSE)</f>
        <v>148.63707299999999</v>
      </c>
      <c r="L2096">
        <f>SALIDA[[#This Row],[CANTIDAD]]*SALIDA[[#This Row],[PRECIO UND]]</f>
        <v>148.63707299999999</v>
      </c>
    </row>
    <row r="2097" spans="1:12" x14ac:dyDescent="0.25">
      <c r="A2097" s="6" t="s">
        <v>1251</v>
      </c>
      <c r="B2097" s="100" t="str">
        <f>VLOOKUP(SALIDA[[#This Row],[CODIGO]],STOCKSANLUIS[],2,FALSE)</f>
        <v>LAMAS DE PVC ALECO 8X0.08X300  (20 CM X 2MMX 91.44M) STANDARD SMOOTH -170008</v>
      </c>
      <c r="C2097" s="153">
        <v>46027</v>
      </c>
      <c r="D2097">
        <v>121.44</v>
      </c>
      <c r="E2097">
        <f>IF(VLOOKUP(SALIDA[[#This Row],[CODIGO]],STOCKSANLUIS[],6,FALSE)=0,"PRODUCTO SIN STOCK/UBICACIÓN",VLOOKUP(SALIDA[[#This Row],[CODIGO]],STOCKSANLUIS[],6,FALSE))</f>
        <v>91.44</v>
      </c>
      <c r="F2097">
        <f>SALIDA[[#This Row],[CANTIDAD]]/SALIDA[[#This Row],[UND MEDIDA]]</f>
        <v>1.3280839895013123</v>
      </c>
      <c r="G2097" t="str">
        <f>VLOOKUP(SALIDA[[#This Row],[CODIGO]],FAMILIAS[],4,FALSE)</f>
        <v>ES ROBBINS</v>
      </c>
      <c r="H2097" s="10" t="str">
        <f>IF(VLOOKUP(SALIDA[[#This Row],[CODIGO]],STOCKSANLUIS[],7,FALSE)=0,"PRODUCTO SIN STOCK/UBICACIÓN",VLOOKUP(SALIDA[[#This Row],[CODIGO]],STOCKSANLUIS[],7,FALSE))</f>
        <v>B/C</v>
      </c>
      <c r="I2097" s="10"/>
      <c r="J2097" t="str">
        <f>SALIDA[[#This Row],[CODIGO]]&amp;"       "&amp;SALIDA[[#This Row],[FAMILIA]]</f>
        <v>01331       ES ROBBINS</v>
      </c>
      <c r="K2097">
        <f>VLOOKUP(SALIDA[[#This Row],[CODIGO]],STOCK_STARSOFT[],5,FALSE)</f>
        <v>1.922936</v>
      </c>
      <c r="L2097">
        <f>SALIDA[[#This Row],[CANTIDAD]]*SALIDA[[#This Row],[PRECIO UND]]</f>
        <v>233.52134784</v>
      </c>
    </row>
    <row r="2098" spans="1:12" x14ac:dyDescent="0.25">
      <c r="A2098" s="6" t="s">
        <v>3641</v>
      </c>
      <c r="B2098" s="100" t="str">
        <f>VLOOKUP(SALIDA[[#This Row],[CODIGO]],STOCKSANLUIS[],2,FALSE)</f>
        <v>MOTOVENTILADOR MAER FAN YDWF102L40P4-570N-500S (220V, 60HZ, 4 POLES, 1PH, CL.F, SUCTION)</v>
      </c>
      <c r="C2098" s="153">
        <v>46027</v>
      </c>
      <c r="D2098">
        <v>1</v>
      </c>
      <c r="E2098">
        <f>IF(VLOOKUP(SALIDA[[#This Row],[CODIGO]],STOCKSANLUIS[],6,FALSE)=0,"PRODUCTO SIN STOCK/UBICACIÓN",VLOOKUP(SALIDA[[#This Row],[CODIGO]],STOCKSANLUIS[],6,FALSE))</f>
        <v>1</v>
      </c>
      <c r="F2098">
        <f>SALIDA[[#This Row],[CANTIDAD]]/SALIDA[[#This Row],[UND MEDIDA]]</f>
        <v>1</v>
      </c>
      <c r="G2098" t="str">
        <f>VLOOKUP(SALIDA[[#This Row],[CODIGO]],FAMILIAS[],4,FALSE)</f>
        <v>MAER FAN</v>
      </c>
      <c r="H2098" s="10" t="str">
        <f>IF(VLOOKUP(SALIDA[[#This Row],[CODIGO]],STOCKSANLUIS[],7,FALSE)=0,"PRODUCTO SIN STOCK/UBICACIÓN",VLOOKUP(SALIDA[[#This Row],[CODIGO]],STOCKSANLUIS[],7,FALSE))</f>
        <v>C</v>
      </c>
      <c r="I2098" s="10"/>
      <c r="J2098" t="str">
        <f>SALIDA[[#This Row],[CODIGO]]&amp;"       "&amp;SALIDA[[#This Row],[FAMILIA]]</f>
        <v>03038       MAER FAN</v>
      </c>
      <c r="K2098">
        <f>VLOOKUP(SALIDA[[#This Row],[CODIGO]],STOCK_STARSOFT[],5,FALSE)</f>
        <v>46.914290000000001</v>
      </c>
      <c r="L2098">
        <f>SALIDA[[#This Row],[CANTIDAD]]*SALIDA[[#This Row],[PRECIO UND]]</f>
        <v>46.914290000000001</v>
      </c>
    </row>
    <row r="2099" spans="1:12" x14ac:dyDescent="0.25">
      <c r="A2099" s="6" t="s">
        <v>3802</v>
      </c>
      <c r="B2099" s="100" t="str">
        <f>VLOOKUP(SALIDA[[#This Row],[CODIGO]],STOCKSANLUIS[],2,FALSE)</f>
        <v>GAS REFRIGERANTE R134A - 13.6KG FLYER</v>
      </c>
      <c r="C2099" s="153">
        <v>46027</v>
      </c>
      <c r="D2099">
        <v>1</v>
      </c>
      <c r="E2099">
        <f>IF(VLOOKUP(SALIDA[[#This Row],[CODIGO]],STOCKSANLUIS[],6,FALSE)=0,"PRODUCTO SIN STOCK/UBICACIÓN",VLOOKUP(SALIDA[[#This Row],[CODIGO]],STOCKSANLUIS[],6,FALSE))</f>
        <v>1</v>
      </c>
      <c r="F2099">
        <f>SALIDA[[#This Row],[CANTIDAD]]/SALIDA[[#This Row],[UND MEDIDA]]</f>
        <v>1</v>
      </c>
      <c r="G2099" t="str">
        <f>VLOOKUP(SALIDA[[#This Row],[CODIGO]],FAMILIAS[],4,FALSE)</f>
        <v>FLYER</v>
      </c>
      <c r="H2099" s="10" t="str">
        <f>IF(VLOOKUP(SALIDA[[#This Row],[CODIGO]],STOCKSANLUIS[],7,FALSE)=0,"PRODUCTO SIN STOCK/UBICACIÓN",VLOOKUP(SALIDA[[#This Row],[CODIGO]],STOCKSANLUIS[],7,FALSE))</f>
        <v>B</v>
      </c>
      <c r="I2099" s="10"/>
      <c r="J2099" t="str">
        <f>SALIDA[[#This Row],[CODIGO]]&amp;"       "&amp;SALIDA[[#This Row],[FAMILIA]]</f>
        <v>03241       FLYER</v>
      </c>
      <c r="K2099">
        <f>VLOOKUP(SALIDA[[#This Row],[CODIGO]],STOCK_STARSOFT[],5,FALSE)</f>
        <v>91.697573000000006</v>
      </c>
      <c r="L2099">
        <f>SALIDA[[#This Row],[CANTIDAD]]*SALIDA[[#This Row],[PRECIO UND]]</f>
        <v>91.697573000000006</v>
      </c>
    </row>
    <row r="2100" spans="1:12" x14ac:dyDescent="0.25">
      <c r="A2100" s="6" t="s">
        <v>21868</v>
      </c>
      <c r="B2100" s="100" t="str">
        <f>VLOOKUP(SALIDA[[#This Row],[CODIGO]],STOCKSANLUIS[],2,FALSE)</f>
        <v>GAS REFRIGERANTE R290 -370 GR FLYER -(TAPA CON VALVULA)</v>
      </c>
      <c r="C2100" s="153">
        <v>46027</v>
      </c>
      <c r="D2100">
        <v>2</v>
      </c>
      <c r="E2100">
        <f>IF(VLOOKUP(SALIDA[[#This Row],[CODIGO]],STOCKSANLUIS[],6,FALSE)=0,"PRODUCTO SIN STOCK/UBICACIÓN",VLOOKUP(SALIDA[[#This Row],[CODIGO]],STOCKSANLUIS[],6,FALSE))</f>
        <v>1</v>
      </c>
      <c r="F2100">
        <f>SALIDA[[#This Row],[CANTIDAD]]/SALIDA[[#This Row],[UND MEDIDA]]</f>
        <v>2</v>
      </c>
      <c r="G2100" t="str">
        <f>VLOOKUP(SALIDA[[#This Row],[CODIGO]],FAMILIAS[],4,FALSE)</f>
        <v>FLYER</v>
      </c>
      <c r="H2100" s="10" t="str">
        <f>IF(VLOOKUP(SALIDA[[#This Row],[CODIGO]],STOCKSANLUIS[],7,FALSE)=0,"PRODUCTO SIN STOCK/UBICACIÓN",VLOOKUP(SALIDA[[#This Row],[CODIGO]],STOCKSANLUIS[],7,FALSE))</f>
        <v>C</v>
      </c>
      <c r="I2100" s="10"/>
      <c r="J2100" t="str">
        <f>SALIDA[[#This Row],[CODIGO]]&amp;"       "&amp;SALIDA[[#This Row],[FAMILIA]]</f>
        <v>03510       FLYER</v>
      </c>
      <c r="K2100">
        <f>VLOOKUP(SALIDA[[#This Row],[CODIGO]],STOCK_STARSOFT[],5,FALSE)</f>
        <v>2.164355</v>
      </c>
      <c r="L2100">
        <f>SALIDA[[#This Row],[CANTIDAD]]*SALIDA[[#This Row],[PRECIO UND]]</f>
        <v>4.3287100000000001</v>
      </c>
    </row>
    <row r="2101" spans="1:12" x14ac:dyDescent="0.25">
      <c r="A2101" s="6" t="s">
        <v>2020</v>
      </c>
      <c r="B2101" s="100" t="str">
        <f>VLOOKUP(SALIDA[[#This Row],[CODIGO]],STOCKSANLUIS[],2,FALSE)</f>
        <v>CONTROLADOR DE TEMPERATURA Y HUMEDAD DIGITAL MT-530EW SUPER (10-85%HR) - VER.06 - 115/220 VAC - FULL GAUGE - WHITE</v>
      </c>
      <c r="C2101" s="153">
        <v>46027</v>
      </c>
      <c r="D2101">
        <v>1</v>
      </c>
      <c r="E2101">
        <f>IF(VLOOKUP(SALIDA[[#This Row],[CODIGO]],STOCKSANLUIS[],6,FALSE)=0,"PRODUCTO SIN STOCK/UBICACIÓN",VLOOKUP(SALIDA[[#This Row],[CODIGO]],STOCKSANLUIS[],6,FALSE))</f>
        <v>1</v>
      </c>
      <c r="F2101">
        <f>SALIDA[[#This Row],[CANTIDAD]]/SALIDA[[#This Row],[UND MEDIDA]]</f>
        <v>1</v>
      </c>
      <c r="G2101" t="str">
        <f>VLOOKUP(SALIDA[[#This Row],[CODIGO]],FAMILIAS[],4,FALSE)</f>
        <v>FULL GAUGE</v>
      </c>
      <c r="H2101" s="10" t="str">
        <f>IF(VLOOKUP(SALIDA[[#This Row],[CODIGO]],STOCKSANLUIS[],7,FALSE)=0,"PRODUCTO SIN STOCK/UBICACIÓN",VLOOKUP(SALIDA[[#This Row],[CODIGO]],STOCKSANLUIS[],7,FALSE))</f>
        <v>A</v>
      </c>
      <c r="I2101" s="10"/>
      <c r="J2101" t="str">
        <f>SALIDA[[#This Row],[CODIGO]]&amp;"       "&amp;SALIDA[[#This Row],[FAMILIA]]</f>
        <v>01784       FULL GAUGE</v>
      </c>
      <c r="K2101">
        <f>VLOOKUP(SALIDA[[#This Row],[CODIGO]],STOCK_STARSOFT[],5,FALSE)</f>
        <v>45.731242000000002</v>
      </c>
      <c r="L2101">
        <f>SALIDA[[#This Row],[CANTIDAD]]*SALIDA[[#This Row],[PRECIO UND]]</f>
        <v>45.731242000000002</v>
      </c>
    </row>
    <row r="2102" spans="1:12" x14ac:dyDescent="0.25">
      <c r="A2102" s="6" t="s">
        <v>2490</v>
      </c>
      <c r="B2102" s="100" t="str">
        <f>VLOOKUP(SALIDA[[#This Row],[CODIGO]],STOCKSANLUIS[],2,FALSE)</f>
        <v>LIMPIADOR PARA CONDENSADOR - NU-BRITE - 1GALON - NU CALGON</v>
      </c>
      <c r="C2102" s="153">
        <v>46027</v>
      </c>
      <c r="D2102">
        <v>1</v>
      </c>
      <c r="E2102">
        <f>IF(VLOOKUP(SALIDA[[#This Row],[CODIGO]],STOCKSANLUIS[],6,FALSE)=0,"PRODUCTO SIN STOCK/UBICACIÓN",VLOOKUP(SALIDA[[#This Row],[CODIGO]],STOCKSANLUIS[],6,FALSE))</f>
        <v>1</v>
      </c>
      <c r="F2102">
        <f>SALIDA[[#This Row],[CANTIDAD]]/SALIDA[[#This Row],[UND MEDIDA]]</f>
        <v>1</v>
      </c>
      <c r="G2102" t="str">
        <f>VLOOKUP(SALIDA[[#This Row],[CODIGO]],FAMILIAS[],4,FALSE)</f>
        <v>NU CALGON</v>
      </c>
      <c r="H2102" s="10" t="str">
        <f>IF(VLOOKUP(SALIDA[[#This Row],[CODIGO]],STOCKSANLUIS[],7,FALSE)=0,"PRODUCTO SIN STOCK/UBICACIÓN",VLOOKUP(SALIDA[[#This Row],[CODIGO]],STOCKSANLUIS[],7,FALSE))</f>
        <v>C</v>
      </c>
      <c r="I2102" s="10"/>
      <c r="J2102" t="str">
        <f>SALIDA[[#This Row],[CODIGO]]&amp;"       "&amp;SALIDA[[#This Row],[FAMILIA]]</f>
        <v>02043       NU CALGON</v>
      </c>
      <c r="K2102">
        <f>VLOOKUP(SALIDA[[#This Row],[CODIGO]],STOCK_STARSOFT[],5,FALSE)</f>
        <v>9.0050089999999994</v>
      </c>
      <c r="L2102">
        <f>SALIDA[[#This Row],[CANTIDAD]]*SALIDA[[#This Row],[PRECIO UND]]</f>
        <v>9.0050089999999994</v>
      </c>
    </row>
    <row r="2103" spans="1:12" x14ac:dyDescent="0.25">
      <c r="A2103" s="6" t="s">
        <v>3341</v>
      </c>
      <c r="B2103" s="100" t="str">
        <f>VLOOKUP(SALIDA[[#This Row],[CODIGO]],STOCKSANLUIS[],2,FALSE)</f>
        <v>GAS REFRIGERANTE R404A -10.90KG ICELOONG</v>
      </c>
      <c r="C2103" s="153">
        <v>46027</v>
      </c>
      <c r="D2103">
        <v>1</v>
      </c>
      <c r="E2103">
        <f>IF(VLOOKUP(SALIDA[[#This Row],[CODIGO]],STOCKSANLUIS[],6,FALSE)=0,"PRODUCTO SIN STOCK/UBICACIÓN",VLOOKUP(SALIDA[[#This Row],[CODIGO]],STOCKSANLUIS[],6,FALSE))</f>
        <v>1</v>
      </c>
      <c r="F2103">
        <f>SALIDA[[#This Row],[CANTIDAD]]/SALIDA[[#This Row],[UND MEDIDA]]</f>
        <v>1</v>
      </c>
      <c r="G2103" t="str">
        <f>VLOOKUP(SALIDA[[#This Row],[CODIGO]],FAMILIAS[],4,FALSE)</f>
        <v>ZHEJIANG YONGHE</v>
      </c>
      <c r="H2103" s="10" t="str">
        <f>IF(VLOOKUP(SALIDA[[#This Row],[CODIGO]],STOCKSANLUIS[],7,FALSE)=0,"PRODUCTO SIN STOCK/UBICACIÓN",VLOOKUP(SALIDA[[#This Row],[CODIGO]],STOCKSANLUIS[],7,FALSE))</f>
        <v>C</v>
      </c>
      <c r="I2103" s="10"/>
      <c r="J2103" t="str">
        <f>SALIDA[[#This Row],[CODIGO]]&amp;"       "&amp;SALIDA[[#This Row],[FAMILIA]]</f>
        <v>02752       ZHEJIANG YONGHE</v>
      </c>
      <c r="K2103">
        <f>VLOOKUP(SALIDA[[#This Row],[CODIGO]],STOCK_STARSOFT[],5,FALSE)</f>
        <v>53.481755</v>
      </c>
      <c r="L2103">
        <f>SALIDA[[#This Row],[CANTIDAD]]*SALIDA[[#This Row],[PRECIO UND]]</f>
        <v>53.481755</v>
      </c>
    </row>
    <row r="2104" spans="1:12" x14ac:dyDescent="0.25">
      <c r="A2104" s="6" t="s">
        <v>3802</v>
      </c>
      <c r="B2104" s="100" t="str">
        <f>VLOOKUP(SALIDA[[#This Row],[CODIGO]],STOCKSANLUIS[],2,FALSE)</f>
        <v>GAS REFRIGERANTE R134A - 13.6KG FLYER</v>
      </c>
      <c r="C2104" s="153">
        <v>46027</v>
      </c>
      <c r="D2104">
        <v>1</v>
      </c>
      <c r="E2104">
        <f>IF(VLOOKUP(SALIDA[[#This Row],[CODIGO]],STOCKSANLUIS[],6,FALSE)=0,"PRODUCTO SIN STOCK/UBICACIÓN",VLOOKUP(SALIDA[[#This Row],[CODIGO]],STOCKSANLUIS[],6,FALSE))</f>
        <v>1</v>
      </c>
      <c r="F2104">
        <f>SALIDA[[#This Row],[CANTIDAD]]/SALIDA[[#This Row],[UND MEDIDA]]</f>
        <v>1</v>
      </c>
      <c r="G2104" t="str">
        <f>VLOOKUP(SALIDA[[#This Row],[CODIGO]],FAMILIAS[],4,FALSE)</f>
        <v>FLYER</v>
      </c>
      <c r="H2104" s="10" t="str">
        <f>IF(VLOOKUP(SALIDA[[#This Row],[CODIGO]],STOCKSANLUIS[],7,FALSE)=0,"PRODUCTO SIN STOCK/UBICACIÓN",VLOOKUP(SALIDA[[#This Row],[CODIGO]],STOCKSANLUIS[],7,FALSE))</f>
        <v>B</v>
      </c>
      <c r="I2104" s="10"/>
      <c r="J2104" t="str">
        <f>SALIDA[[#This Row],[CODIGO]]&amp;"       "&amp;SALIDA[[#This Row],[FAMILIA]]</f>
        <v>03241       FLYER</v>
      </c>
      <c r="K2104">
        <f>VLOOKUP(SALIDA[[#This Row],[CODIGO]],STOCK_STARSOFT[],5,FALSE)</f>
        <v>91.697573000000006</v>
      </c>
      <c r="L2104">
        <f>SALIDA[[#This Row],[CANTIDAD]]*SALIDA[[#This Row],[PRECIO UND]]</f>
        <v>91.697573000000006</v>
      </c>
    </row>
    <row r="2105" spans="1:12" x14ac:dyDescent="0.25">
      <c r="A2105" s="6" t="s">
        <v>3515</v>
      </c>
      <c r="B2105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2105" s="153">
        <v>46028</v>
      </c>
      <c r="D2105">
        <v>2</v>
      </c>
      <c r="E2105">
        <f>IF(VLOOKUP(SALIDA[[#This Row],[CODIGO]],STOCKSANLUIS[],6,FALSE)=0,"PRODUCTO SIN STOCK/UBICACIÓN",VLOOKUP(SALIDA[[#This Row],[CODIGO]],STOCKSANLUIS[],6,FALSE))</f>
        <v>1</v>
      </c>
      <c r="F2105">
        <f>SALIDA[[#This Row],[CANTIDAD]]/SALIDA[[#This Row],[UND MEDIDA]]</f>
        <v>2</v>
      </c>
      <c r="G2105" t="str">
        <f>VLOOKUP(SALIDA[[#This Row],[CODIGO]],FAMILIAS[],4,FALSE)</f>
        <v>JOHNSON CONTROLS</v>
      </c>
      <c r="H2105" s="10" t="str">
        <f>IF(VLOOKUP(SALIDA[[#This Row],[CODIGO]],STOCKSANLUIS[],7,FALSE)=0,"PRODUCTO SIN STOCK/UBICACIÓN",VLOOKUP(SALIDA[[#This Row],[CODIGO]],STOCKSANLUIS[],7,FALSE))</f>
        <v>A</v>
      </c>
      <c r="I2105" s="10"/>
      <c r="J2105" t="str">
        <f>SALIDA[[#This Row],[CODIGO]]&amp;"       "&amp;SALIDA[[#This Row],[FAMILIA]]</f>
        <v>02923       JOHNSON CONTROLS</v>
      </c>
      <c r="K2105">
        <f>VLOOKUP(SALIDA[[#This Row],[CODIGO]],STOCK_STARSOFT[],5,FALSE)</f>
        <v>35.575735000000002</v>
      </c>
      <c r="L2105">
        <f>SALIDA[[#This Row],[CANTIDAD]]*SALIDA[[#This Row],[PRECIO UND]]</f>
        <v>71.151470000000003</v>
      </c>
    </row>
    <row r="2106" spans="1:12" x14ac:dyDescent="0.25">
      <c r="A2106" s="6" t="s">
        <v>3347</v>
      </c>
      <c r="B2106" s="100" t="str">
        <f>VLOOKUP(SALIDA[[#This Row],[CODIGO]],STOCKSANLUIS[],2,FALSE)</f>
        <v>GAS REFRIGERANTE R507 -11.3KG ICELOONG</v>
      </c>
      <c r="C2106" s="153">
        <v>46028</v>
      </c>
      <c r="D2106">
        <v>6</v>
      </c>
      <c r="E2106">
        <f>IF(VLOOKUP(SALIDA[[#This Row],[CODIGO]],STOCKSANLUIS[],6,FALSE)=0,"PRODUCTO SIN STOCK/UBICACIÓN",VLOOKUP(SALIDA[[#This Row],[CODIGO]],STOCKSANLUIS[],6,FALSE))</f>
        <v>1</v>
      </c>
      <c r="F2106">
        <f>SALIDA[[#This Row],[CANTIDAD]]/SALIDA[[#This Row],[UND MEDIDA]]</f>
        <v>6</v>
      </c>
      <c r="G2106" t="str">
        <f>VLOOKUP(SALIDA[[#This Row],[CODIGO]],FAMILIAS[],4,FALSE)</f>
        <v>ZHEJIANG YONGHE</v>
      </c>
      <c r="H2106" s="10" t="str">
        <f>IF(VLOOKUP(SALIDA[[#This Row],[CODIGO]],STOCKSANLUIS[],7,FALSE)=0,"PRODUCTO SIN STOCK/UBICACIÓN",VLOOKUP(SALIDA[[#This Row],[CODIGO]],STOCKSANLUIS[],7,FALSE))</f>
        <v>C</v>
      </c>
      <c r="I2106" s="10" t="s">
        <v>19536</v>
      </c>
      <c r="J2106" t="str">
        <f>SALIDA[[#This Row],[CODIGO]]&amp;"       "&amp;SALIDA[[#This Row],[FAMILIA]]</f>
        <v>02755       ZHEJIANG YONGHE</v>
      </c>
      <c r="K2106">
        <f>VLOOKUP(SALIDA[[#This Row],[CODIGO]],STOCK_STARSOFT[],5,FALSE)</f>
        <v>55.968114</v>
      </c>
      <c r="L2106">
        <f>SALIDA[[#This Row],[CANTIDAD]]*SALIDA[[#This Row],[PRECIO UND]]</f>
        <v>335.80868399999997</v>
      </c>
    </row>
    <row r="2107" spans="1:12" x14ac:dyDescent="0.25">
      <c r="A2107" s="6" t="s">
        <v>3802</v>
      </c>
      <c r="B2107" s="100" t="str">
        <f>VLOOKUP(SALIDA[[#This Row],[CODIGO]],STOCKSANLUIS[],2,FALSE)</f>
        <v>GAS REFRIGERANTE R134A - 13.6KG FLYER</v>
      </c>
      <c r="C2107" s="153">
        <v>46028</v>
      </c>
      <c r="D2107">
        <v>16</v>
      </c>
      <c r="E2107">
        <f>IF(VLOOKUP(SALIDA[[#This Row],[CODIGO]],STOCKSANLUIS[],6,FALSE)=0,"PRODUCTO SIN STOCK/UBICACIÓN",VLOOKUP(SALIDA[[#This Row],[CODIGO]],STOCKSANLUIS[],6,FALSE))</f>
        <v>1</v>
      </c>
      <c r="F2107">
        <f>SALIDA[[#This Row],[CANTIDAD]]/SALIDA[[#This Row],[UND MEDIDA]]</f>
        <v>16</v>
      </c>
      <c r="G2107" t="str">
        <f>VLOOKUP(SALIDA[[#This Row],[CODIGO]],FAMILIAS[],4,FALSE)</f>
        <v>FLYER</v>
      </c>
      <c r="H2107" s="10" t="str">
        <f>IF(VLOOKUP(SALIDA[[#This Row],[CODIGO]],STOCKSANLUIS[],7,FALSE)=0,"PRODUCTO SIN STOCK/UBICACIÓN",VLOOKUP(SALIDA[[#This Row],[CODIGO]],STOCKSANLUIS[],7,FALSE))</f>
        <v>B</v>
      </c>
      <c r="I2107" s="10"/>
      <c r="J2107" t="str">
        <f>SALIDA[[#This Row],[CODIGO]]&amp;"       "&amp;SALIDA[[#This Row],[FAMILIA]]</f>
        <v>03241       FLYER</v>
      </c>
      <c r="K2107">
        <f>VLOOKUP(SALIDA[[#This Row],[CODIGO]],STOCK_STARSOFT[],5,FALSE)</f>
        <v>91.697573000000006</v>
      </c>
      <c r="L2107">
        <f>SALIDA[[#This Row],[CANTIDAD]]*SALIDA[[#This Row],[PRECIO UND]]</f>
        <v>1467.1611680000001</v>
      </c>
    </row>
    <row r="2108" spans="1:12" x14ac:dyDescent="0.25">
      <c r="A2108" s="6" t="s">
        <v>3281</v>
      </c>
      <c r="B2108" s="100" t="str">
        <f>VLOOKUP(SALIDA[[#This Row],[CODIGO]],STOCKSANLUIS[],2,FALSE)</f>
        <v>MANIFOLD PARA R410A, R-22, R404A , R134A - CON MANGUERAS DE 36"  CT-536G-410 -EVERWELL</v>
      </c>
      <c r="C2108" s="153">
        <v>46028</v>
      </c>
      <c r="D2108">
        <v>6</v>
      </c>
      <c r="E2108">
        <f>IF(VLOOKUP(SALIDA[[#This Row],[CODIGO]],STOCKSANLUIS[],6,FALSE)=0,"PRODUCTO SIN STOCK/UBICACIÓN",VLOOKUP(SALIDA[[#This Row],[CODIGO]],STOCKSANLUIS[],6,FALSE))</f>
        <v>1</v>
      </c>
      <c r="F2108">
        <f>SALIDA[[#This Row],[CANTIDAD]]/SALIDA[[#This Row],[UND MEDIDA]]</f>
        <v>6</v>
      </c>
      <c r="G2108" t="str">
        <f>VLOOKUP(SALIDA[[#This Row],[CODIGO]],FAMILIAS[],4,FALSE)</f>
        <v>EVERWELL</v>
      </c>
      <c r="H2108" s="10" t="str">
        <f>IF(VLOOKUP(SALIDA[[#This Row],[CODIGO]],STOCKSANLUIS[],7,FALSE)=0,"PRODUCTO SIN STOCK/UBICACIÓN",VLOOKUP(SALIDA[[#This Row],[CODIGO]],STOCKSANLUIS[],7,FALSE))</f>
        <v>A</v>
      </c>
      <c r="I2108" s="10"/>
      <c r="J2108" t="str">
        <f>SALIDA[[#This Row],[CODIGO]]&amp;"       "&amp;SALIDA[[#This Row],[FAMILIA]]</f>
        <v>02707       EVERWELL</v>
      </c>
      <c r="K2108">
        <f>VLOOKUP(SALIDA[[#This Row],[CODIGO]],STOCK_STARSOFT[],5,FALSE)</f>
        <v>15.050298</v>
      </c>
      <c r="L2108">
        <f>SALIDA[[#This Row],[CANTIDAD]]*SALIDA[[#This Row],[PRECIO UND]]</f>
        <v>90.301788000000002</v>
      </c>
    </row>
    <row r="2109" spans="1:12" x14ac:dyDescent="0.25">
      <c r="A2109" s="6" t="s">
        <v>3241</v>
      </c>
      <c r="B2109" s="100" t="str">
        <f>VLOOKUP(SALIDA[[#This Row],[CODIGO]],STOCKSANLUIS[],2,FALSE)</f>
        <v>CONECTOR SCH-1/4 CONECCION RAPIDA P ALTA R-134A - QC-H - EVERWELL</v>
      </c>
      <c r="C2109" s="153">
        <v>46028</v>
      </c>
      <c r="D2109">
        <v>1</v>
      </c>
      <c r="E2109">
        <f>IF(VLOOKUP(SALIDA[[#This Row],[CODIGO]],STOCKSANLUIS[],6,FALSE)=0,"PRODUCTO SIN STOCK/UBICACIÓN",VLOOKUP(SALIDA[[#This Row],[CODIGO]],STOCKSANLUIS[],6,FALSE))</f>
        <v>1</v>
      </c>
      <c r="F2109">
        <f>SALIDA[[#This Row],[CANTIDAD]]/SALIDA[[#This Row],[UND MEDIDA]]</f>
        <v>1</v>
      </c>
      <c r="G2109" t="str">
        <f>VLOOKUP(SALIDA[[#This Row],[CODIGO]],FAMILIAS[],4,FALSE)</f>
        <v>EVERWELL</v>
      </c>
      <c r="H2109" s="10" t="str">
        <f>IF(VLOOKUP(SALIDA[[#This Row],[CODIGO]],STOCKSANLUIS[],7,FALSE)=0,"PRODUCTO SIN STOCK/UBICACIÓN",VLOOKUP(SALIDA[[#This Row],[CODIGO]],STOCKSANLUIS[],7,FALSE))</f>
        <v>A</v>
      </c>
      <c r="I2109" s="10"/>
      <c r="J2109" t="str">
        <f>SALIDA[[#This Row],[CODIGO]]&amp;"       "&amp;SALIDA[[#This Row],[FAMILIA]]</f>
        <v>02633       EVERWELL</v>
      </c>
      <c r="K2109">
        <f>VLOOKUP(SALIDA[[#This Row],[CODIGO]],STOCK_STARSOFT[],5,FALSE)</f>
        <v>4.4774390000000004</v>
      </c>
      <c r="L2109">
        <f>SALIDA[[#This Row],[CANTIDAD]]*SALIDA[[#This Row],[PRECIO UND]]</f>
        <v>4.4774390000000004</v>
      </c>
    </row>
    <row r="2110" spans="1:12" x14ac:dyDescent="0.25">
      <c r="A2110" s="6" t="s">
        <v>3243</v>
      </c>
      <c r="B2110" s="100" t="str">
        <f>VLOOKUP(SALIDA[[#This Row],[CODIGO]],STOCKSANLUIS[],2,FALSE)</f>
        <v>CONECTOR SCL -1/4 CONECCION RAPIDA P BAJA R-134A - QC-L - EVERWELL</v>
      </c>
      <c r="C2110" s="153">
        <v>46028</v>
      </c>
      <c r="D2110">
        <v>1</v>
      </c>
      <c r="E2110">
        <f>IF(VLOOKUP(SALIDA[[#This Row],[CODIGO]],STOCKSANLUIS[],6,FALSE)=0,"PRODUCTO SIN STOCK/UBICACIÓN",VLOOKUP(SALIDA[[#This Row],[CODIGO]],STOCKSANLUIS[],6,FALSE))</f>
        <v>1</v>
      </c>
      <c r="F2110">
        <f>SALIDA[[#This Row],[CANTIDAD]]/SALIDA[[#This Row],[UND MEDIDA]]</f>
        <v>1</v>
      </c>
      <c r="G2110" t="str">
        <f>VLOOKUP(SALIDA[[#This Row],[CODIGO]],FAMILIAS[],4,FALSE)</f>
        <v>EVERWELL</v>
      </c>
      <c r="H2110" s="10" t="str">
        <f>IF(VLOOKUP(SALIDA[[#This Row],[CODIGO]],STOCKSANLUIS[],7,FALSE)=0,"PRODUCTO SIN STOCK/UBICACIÓN",VLOOKUP(SALIDA[[#This Row],[CODIGO]],STOCKSANLUIS[],7,FALSE))</f>
        <v>A</v>
      </c>
      <c r="I2110" s="10"/>
      <c r="J2110" t="str">
        <f>SALIDA[[#This Row],[CODIGO]]&amp;"       "&amp;SALIDA[[#This Row],[FAMILIA]]</f>
        <v>02634       EVERWELL</v>
      </c>
      <c r="K2110">
        <f>VLOOKUP(SALIDA[[#This Row],[CODIGO]],STOCK_STARSOFT[],5,FALSE)</f>
        <v>4.2981049999999996</v>
      </c>
      <c r="L2110">
        <f>SALIDA[[#This Row],[CANTIDAD]]*SALIDA[[#This Row],[PRECIO UND]]</f>
        <v>4.2981049999999996</v>
      </c>
    </row>
    <row r="2111" spans="1:12" x14ac:dyDescent="0.25">
      <c r="A2111" s="6" t="s">
        <v>931</v>
      </c>
      <c r="B2111" s="100" t="str">
        <f>VLOOKUP(SALIDA[[#This Row],[CODIGO]],STOCKSANLUIS[],2,FALSE)</f>
        <v>ACEITE POLIOLESTER POE 32 - 1 GALON - BVA</v>
      </c>
      <c r="C2111" s="153">
        <v>46028</v>
      </c>
      <c r="D2111">
        <v>1</v>
      </c>
      <c r="E2111">
        <f>IF(VLOOKUP(SALIDA[[#This Row],[CODIGO]],STOCKSANLUIS[],6,FALSE)=0,"PRODUCTO SIN STOCK/UBICACIÓN",VLOOKUP(SALIDA[[#This Row],[CODIGO]],STOCKSANLUIS[],6,FALSE))</f>
        <v>1</v>
      </c>
      <c r="F2111">
        <f>SALIDA[[#This Row],[CANTIDAD]]/SALIDA[[#This Row],[UND MEDIDA]]</f>
        <v>1</v>
      </c>
      <c r="G2111" t="str">
        <f>VLOOKUP(SALIDA[[#This Row],[CODIGO]],FAMILIAS[],4,FALSE)</f>
        <v>BVA</v>
      </c>
      <c r="H2111" s="10" t="str">
        <f>IF(VLOOKUP(SALIDA[[#This Row],[CODIGO]],STOCKSANLUIS[],7,FALSE)=0,"PRODUCTO SIN STOCK/UBICACIÓN",VLOOKUP(SALIDA[[#This Row],[CODIGO]],STOCKSANLUIS[],7,FALSE))</f>
        <v>C</v>
      </c>
      <c r="I2111" s="10"/>
      <c r="J2111" t="str">
        <f>SALIDA[[#This Row],[CODIGO]]&amp;"       "&amp;SALIDA[[#This Row],[FAMILIA]]</f>
        <v>00987       BVA</v>
      </c>
      <c r="K2111">
        <f>VLOOKUP(SALIDA[[#This Row],[CODIGO]],STOCK_STARSOFT[],5,FALSE)</f>
        <v>47.466326000000002</v>
      </c>
      <c r="L2111">
        <f>SALIDA[[#This Row],[CANTIDAD]]*SALIDA[[#This Row],[PRECIO UND]]</f>
        <v>47.466326000000002</v>
      </c>
    </row>
    <row r="2112" spans="1:12" x14ac:dyDescent="0.25">
      <c r="A2112" s="6" t="s">
        <v>589</v>
      </c>
      <c r="B2112" s="100" t="str">
        <f>VLOOKUP(SALIDA[[#This Row],[CODIGO]],STOCKSANLUIS[],2,FALSE)</f>
        <v>FILTRO CERAMICO SECADO ELEVADO DANFOSS 48-DC  CON JUNTA- 023U4381</v>
      </c>
      <c r="C2112" s="153">
        <v>46028</v>
      </c>
      <c r="D2112">
        <v>4</v>
      </c>
      <c r="E2112">
        <f>IF(VLOOKUP(SALIDA[[#This Row],[CODIGO]],STOCKSANLUIS[],6,FALSE)=0,"PRODUCTO SIN STOCK/UBICACIÓN",VLOOKUP(SALIDA[[#This Row],[CODIGO]],STOCKSANLUIS[],6,FALSE))</f>
        <v>1</v>
      </c>
      <c r="F2112">
        <f>SALIDA[[#This Row],[CANTIDAD]]/SALIDA[[#This Row],[UND MEDIDA]]</f>
        <v>4</v>
      </c>
      <c r="G2112" t="str">
        <f>VLOOKUP(SALIDA[[#This Row],[CODIGO]],FAMILIAS[],4,FALSE)</f>
        <v>DANFOSS</v>
      </c>
      <c r="H2112" s="10" t="str">
        <f>IF(VLOOKUP(SALIDA[[#This Row],[CODIGO]],STOCKSANLUIS[],7,FALSE)=0,"PRODUCTO SIN STOCK/UBICACIÓN",VLOOKUP(SALIDA[[#This Row],[CODIGO]],STOCKSANLUIS[],7,FALSE))</f>
        <v>A</v>
      </c>
      <c r="I2112" s="10"/>
      <c r="J2112" t="str">
        <f>SALIDA[[#This Row],[CODIGO]]&amp;"       "&amp;SALIDA[[#This Row],[FAMILIA]]</f>
        <v>00572       DANFOSS</v>
      </c>
      <c r="K2112">
        <f>VLOOKUP(SALIDA[[#This Row],[CODIGO]],STOCK_STARSOFT[],5,FALSE)</f>
        <v>10.412293999999999</v>
      </c>
      <c r="L2112">
        <f>SALIDA[[#This Row],[CANTIDAD]]*SALIDA[[#This Row],[PRECIO UND]]</f>
        <v>41.649175999999997</v>
      </c>
    </row>
    <row r="2113" spans="1:12" x14ac:dyDescent="0.25">
      <c r="A2113" s="6" t="s">
        <v>22050</v>
      </c>
      <c r="B2113" s="100" t="str">
        <f>VLOOKUP(SALIDA[[#This Row],[CODIGO]],STOCKSANLUIS[],2,FALSE)</f>
        <v>MINI BOMBA STAR COLD  DE 110-240V MINISLIM SERIES 66 FT LIFT SPS-66</v>
      </c>
      <c r="C2113" s="153">
        <v>46029</v>
      </c>
      <c r="D2113">
        <v>1</v>
      </c>
      <c r="E2113">
        <f>IF(VLOOKUP(SALIDA[[#This Row],[CODIGO]],STOCKSANLUIS[],6,FALSE)=0,"PRODUCTO SIN STOCK/UBICACIÓN",VLOOKUP(SALIDA[[#This Row],[CODIGO]],STOCKSANLUIS[],6,FALSE))</f>
        <v>1</v>
      </c>
      <c r="F2113">
        <f>SALIDA[[#This Row],[CANTIDAD]]/SALIDA[[#This Row],[UND MEDIDA]]</f>
        <v>1</v>
      </c>
      <c r="G2113" t="str">
        <f>VLOOKUP(SALIDA[[#This Row],[CODIGO]],FAMILIAS[],4,FALSE)</f>
        <v>STAR COLD</v>
      </c>
      <c r="H2113" s="10" t="str">
        <f>IF(VLOOKUP(SALIDA[[#This Row],[CODIGO]],STOCKSANLUIS[],7,FALSE)=0,"PRODUCTO SIN STOCK/UBICACIÓN",VLOOKUP(SALIDA[[#This Row],[CODIGO]],STOCKSANLUIS[],7,FALSE))</f>
        <v>A</v>
      </c>
      <c r="I2113" s="10"/>
      <c r="J2113" t="str">
        <f>SALIDA[[#This Row],[CODIGO]]&amp;"       "&amp;SALIDA[[#This Row],[FAMILIA]]</f>
        <v>03543       STAR COLD</v>
      </c>
      <c r="K2113">
        <f>VLOOKUP(SALIDA[[#This Row],[CODIGO]],STOCK_STARSOFT[],5,FALSE)</f>
        <v>19.559408000000001</v>
      </c>
      <c r="L2113">
        <f>SALIDA[[#This Row],[CANTIDAD]]*SALIDA[[#This Row],[PRECIO UND]]</f>
        <v>19.559408000000001</v>
      </c>
    </row>
    <row r="2114" spans="1:12" x14ac:dyDescent="0.25">
      <c r="A2114" s="6" t="s">
        <v>79</v>
      </c>
      <c r="B2114" s="100" t="str">
        <f>VLOOKUP(SALIDA[[#This Row],[CODIGO]],STOCKSANLUIS[],2,FALSE)</f>
        <v>CONTROLADOR DE TEMPERATURA DIGITAL TC-900EL POWER - VER.07 - 12/24 VAC/DC - FULL GAUGE</v>
      </c>
      <c r="C2114" s="153">
        <v>46029</v>
      </c>
      <c r="D2114">
        <v>10</v>
      </c>
      <c r="E2114">
        <f>IF(VLOOKUP(SALIDA[[#This Row],[CODIGO]],STOCKSANLUIS[],6,FALSE)=0,"PRODUCTO SIN STOCK/UBICACIÓN",VLOOKUP(SALIDA[[#This Row],[CODIGO]],STOCKSANLUIS[],6,FALSE))</f>
        <v>1</v>
      </c>
      <c r="F2114">
        <f>SALIDA[[#This Row],[CANTIDAD]]/SALIDA[[#This Row],[UND MEDIDA]]</f>
        <v>10</v>
      </c>
      <c r="G2114" t="str">
        <f>VLOOKUP(SALIDA[[#This Row],[CODIGO]],FAMILIAS[],4,FALSE)</f>
        <v>FULL GAUGE</v>
      </c>
      <c r="H2114" s="10" t="str">
        <f>IF(VLOOKUP(SALIDA[[#This Row],[CODIGO]],STOCKSANLUIS[],7,FALSE)=0,"PRODUCTO SIN STOCK/UBICACIÓN",VLOOKUP(SALIDA[[#This Row],[CODIGO]],STOCKSANLUIS[],7,FALSE))</f>
        <v>C</v>
      </c>
      <c r="I2114" s="10"/>
      <c r="J2114" t="str">
        <f>SALIDA[[#This Row],[CODIGO]]&amp;"       "&amp;SALIDA[[#This Row],[FAMILIA]]</f>
        <v>00044       FULL GAUGE</v>
      </c>
      <c r="K2114">
        <f>VLOOKUP(SALIDA[[#This Row],[CODIGO]],STOCK_STARSOFT[],5,FALSE)</f>
        <v>21.044938999999999</v>
      </c>
      <c r="L2114">
        <f>SALIDA[[#This Row],[CANTIDAD]]*SALIDA[[#This Row],[PRECIO UND]]</f>
        <v>210.44938999999999</v>
      </c>
    </row>
    <row r="2115" spans="1:12" x14ac:dyDescent="0.25">
      <c r="A2115" s="6" t="s">
        <v>3410</v>
      </c>
      <c r="B2115" s="100" t="str">
        <f>VLOOKUP(SALIDA[[#This Row],[CODIGO]],STOCKSANLUIS[],2,FALSE)</f>
        <v>SOLDADURA DE ALUMINIO ALUXCOR 4047</v>
      </c>
      <c r="C2115" s="153">
        <v>46029</v>
      </c>
      <c r="D2115">
        <v>190</v>
      </c>
      <c r="E2115">
        <f>IF(VLOOKUP(SALIDA[[#This Row],[CODIGO]],STOCKSANLUIS[],6,FALSE)=0,"PRODUCTO SIN STOCK/UBICACIÓN",VLOOKUP(SALIDA[[#This Row],[CODIGO]],STOCKSANLUIS[],6,FALSE))</f>
        <v>1</v>
      </c>
      <c r="F2115">
        <f>SALIDA[[#This Row],[CANTIDAD]]/SALIDA[[#This Row],[UND MEDIDA]]</f>
        <v>190</v>
      </c>
      <c r="G2115" t="str">
        <f>VLOOKUP(SALIDA[[#This Row],[CODIGO]],FAMILIAS[],4,FALSE)</f>
        <v>HARRIS</v>
      </c>
      <c r="H2115" s="10" t="str">
        <f>IF(VLOOKUP(SALIDA[[#This Row],[CODIGO]],STOCKSANLUIS[],7,FALSE)=0,"PRODUCTO SIN STOCK/UBICACIÓN",VLOOKUP(SALIDA[[#This Row],[CODIGO]],STOCKSANLUIS[],7,FALSE))</f>
        <v>C</v>
      </c>
      <c r="I2115" s="10" t="s">
        <v>19536</v>
      </c>
      <c r="J2115" t="str">
        <f>SALIDA[[#This Row],[CODIGO]]&amp;"       "&amp;SALIDA[[#This Row],[FAMILIA]]</f>
        <v>02836       HARRIS</v>
      </c>
      <c r="K2115">
        <f>VLOOKUP(SALIDA[[#This Row],[CODIGO]],STOCK_STARSOFT[],5,FALSE)</f>
        <v>0.75442299999999995</v>
      </c>
      <c r="L2115">
        <f>SALIDA[[#This Row],[CANTIDAD]]*SALIDA[[#This Row],[PRECIO UND]]</f>
        <v>143.34036999999998</v>
      </c>
    </row>
    <row r="2116" spans="1:12" x14ac:dyDescent="0.25">
      <c r="A2116" s="6" t="s">
        <v>3345</v>
      </c>
      <c r="B2116" s="100" t="str">
        <f>VLOOKUP(SALIDA[[#This Row],[CODIGO]],STOCKSANLUIS[],2,FALSE)</f>
        <v>GAS REFRIGERANTE R407C -11.3KG ICELOONG</v>
      </c>
      <c r="C2116" s="153">
        <v>46029</v>
      </c>
      <c r="D2116">
        <v>2</v>
      </c>
      <c r="E2116">
        <f>IF(VLOOKUP(SALIDA[[#This Row],[CODIGO]],STOCKSANLUIS[],6,FALSE)=0,"PRODUCTO SIN STOCK/UBICACIÓN",VLOOKUP(SALIDA[[#This Row],[CODIGO]],STOCKSANLUIS[],6,FALSE))</f>
        <v>1</v>
      </c>
      <c r="F2116">
        <f>SALIDA[[#This Row],[CANTIDAD]]/SALIDA[[#This Row],[UND MEDIDA]]</f>
        <v>2</v>
      </c>
      <c r="G2116" t="str">
        <f>VLOOKUP(SALIDA[[#This Row],[CODIGO]],FAMILIAS[],4,FALSE)</f>
        <v>ZHEJIANG YONGHE</v>
      </c>
      <c r="H2116" s="10" t="str">
        <f>IF(VLOOKUP(SALIDA[[#This Row],[CODIGO]],STOCKSANLUIS[],7,FALSE)=0,"PRODUCTO SIN STOCK/UBICACIÓN",VLOOKUP(SALIDA[[#This Row],[CODIGO]],STOCKSANLUIS[],7,FALSE))</f>
        <v>B</v>
      </c>
      <c r="I2116" s="10"/>
      <c r="J2116" t="str">
        <f>SALIDA[[#This Row],[CODIGO]]&amp;"       "&amp;SALIDA[[#This Row],[FAMILIA]]</f>
        <v>02754       ZHEJIANG YONGHE</v>
      </c>
      <c r="K2116">
        <f>VLOOKUP(SALIDA[[#This Row],[CODIGO]],STOCK_STARSOFT[],5,FALSE)</f>
        <v>89.9</v>
      </c>
      <c r="L2116">
        <f>SALIDA[[#This Row],[CANTIDAD]]*SALIDA[[#This Row],[PRECIO UND]]</f>
        <v>179.8</v>
      </c>
    </row>
    <row r="2117" spans="1:12" x14ac:dyDescent="0.25">
      <c r="A2117" s="6" t="s">
        <v>3802</v>
      </c>
      <c r="B2117" s="100" t="str">
        <f>VLOOKUP(SALIDA[[#This Row],[CODIGO]],STOCKSANLUIS[],2,FALSE)</f>
        <v>GAS REFRIGERANTE R134A - 13.6KG FLYER</v>
      </c>
      <c r="C2117" s="153">
        <v>46029</v>
      </c>
      <c r="D2117">
        <v>2</v>
      </c>
      <c r="E2117">
        <f>IF(VLOOKUP(SALIDA[[#This Row],[CODIGO]],STOCKSANLUIS[],6,FALSE)=0,"PRODUCTO SIN STOCK/UBICACIÓN",VLOOKUP(SALIDA[[#This Row],[CODIGO]],STOCKSANLUIS[],6,FALSE))</f>
        <v>1</v>
      </c>
      <c r="F2117">
        <f>SALIDA[[#This Row],[CANTIDAD]]/SALIDA[[#This Row],[UND MEDIDA]]</f>
        <v>2</v>
      </c>
      <c r="G2117" t="str">
        <f>VLOOKUP(SALIDA[[#This Row],[CODIGO]],FAMILIAS[],4,FALSE)</f>
        <v>FLYER</v>
      </c>
      <c r="H2117" s="10" t="str">
        <f>IF(VLOOKUP(SALIDA[[#This Row],[CODIGO]],STOCKSANLUIS[],7,FALSE)=0,"PRODUCTO SIN STOCK/UBICACIÓN",VLOOKUP(SALIDA[[#This Row],[CODIGO]],STOCKSANLUIS[],7,FALSE))</f>
        <v>B</v>
      </c>
      <c r="I2117" s="10"/>
      <c r="J2117" t="str">
        <f>SALIDA[[#This Row],[CODIGO]]&amp;"       "&amp;SALIDA[[#This Row],[FAMILIA]]</f>
        <v>03241       FLYER</v>
      </c>
      <c r="K2117">
        <f>VLOOKUP(SALIDA[[#This Row],[CODIGO]],STOCK_STARSOFT[],5,FALSE)</f>
        <v>91.697573000000006</v>
      </c>
      <c r="L2117">
        <f>SALIDA[[#This Row],[CANTIDAD]]*SALIDA[[#This Row],[PRECIO UND]]</f>
        <v>183.39514600000001</v>
      </c>
    </row>
    <row r="2118" spans="1:12" x14ac:dyDescent="0.25">
      <c r="A2118" s="6" t="s">
        <v>759</v>
      </c>
      <c r="B2118" s="100" t="str">
        <f>VLOOKUP(SALIDA[[#This Row],[CODIGO]],STOCKSANLUIS[],2,FALSE)</f>
        <v>ORIFICIO N°5 PARA TE-12 - 067B2708</v>
      </c>
      <c r="C2118" s="153">
        <v>46029</v>
      </c>
      <c r="D2118">
        <v>6</v>
      </c>
      <c r="E2118">
        <f>IF(VLOOKUP(SALIDA[[#This Row],[CODIGO]],STOCKSANLUIS[],6,FALSE)=0,"PRODUCTO SIN STOCK/UBICACIÓN",VLOOKUP(SALIDA[[#This Row],[CODIGO]],STOCKSANLUIS[],6,FALSE))</f>
        <v>1</v>
      </c>
      <c r="F2118">
        <f>SALIDA[[#This Row],[CANTIDAD]]/SALIDA[[#This Row],[UND MEDIDA]]</f>
        <v>6</v>
      </c>
      <c r="G2118" t="str">
        <f>VLOOKUP(SALIDA[[#This Row],[CODIGO]],FAMILIAS[],4,FALSE)</f>
        <v>DANFOSS</v>
      </c>
      <c r="H2118" s="10" t="str">
        <f>IF(VLOOKUP(SALIDA[[#This Row],[CODIGO]],STOCKSANLUIS[],7,FALSE)=0,"PRODUCTO SIN STOCK/UBICACIÓN",VLOOKUP(SALIDA[[#This Row],[CODIGO]],STOCKSANLUIS[],7,FALSE))</f>
        <v>A</v>
      </c>
      <c r="I2118" s="10"/>
      <c r="J2118" t="str">
        <f>SALIDA[[#This Row],[CODIGO]]&amp;"       "&amp;SALIDA[[#This Row],[FAMILIA]]</f>
        <v>00831       DANFOSS</v>
      </c>
      <c r="K2118">
        <f>VLOOKUP(SALIDA[[#This Row],[CODIGO]],STOCK_STARSOFT[],5,FALSE)</f>
        <v>22.685842000000001</v>
      </c>
      <c r="L2118">
        <f>SALIDA[[#This Row],[CANTIDAD]]*SALIDA[[#This Row],[PRECIO UND]]</f>
        <v>136.11505199999999</v>
      </c>
    </row>
    <row r="2119" spans="1:12" x14ac:dyDescent="0.25">
      <c r="A2119" s="6" t="s">
        <v>2539</v>
      </c>
      <c r="B2119" s="100" t="str">
        <f>VLOOKUP(SALIDA[[#This Row],[CODIGO]],STOCKSANLUIS[],2,FALSE)</f>
        <v>CONTROLADOR DE TEMPERATURA DIGITAL MT-543EW PLUS DE 4 ETAPAS C/ALARMA - VER.06 - 115/220 VAC - FULL GAUGE - WHITE</v>
      </c>
      <c r="C2119" s="153">
        <v>46029</v>
      </c>
      <c r="D2119">
        <v>5</v>
      </c>
      <c r="E2119">
        <f>IF(VLOOKUP(SALIDA[[#This Row],[CODIGO]],STOCKSANLUIS[],6,FALSE)=0,"PRODUCTO SIN STOCK/UBICACIÓN",VLOOKUP(SALIDA[[#This Row],[CODIGO]],STOCKSANLUIS[],6,FALSE))</f>
        <v>1</v>
      </c>
      <c r="F2119">
        <f>SALIDA[[#This Row],[CANTIDAD]]/SALIDA[[#This Row],[UND MEDIDA]]</f>
        <v>5</v>
      </c>
      <c r="G2119" t="str">
        <f>VLOOKUP(SALIDA[[#This Row],[CODIGO]],FAMILIAS[],4,FALSE)</f>
        <v>FULL GAUGE</v>
      </c>
      <c r="H2119" s="10" t="str">
        <f>IF(VLOOKUP(SALIDA[[#This Row],[CODIGO]],STOCKSANLUIS[],7,FALSE)=0,"PRODUCTO SIN STOCK/UBICACIÓN",VLOOKUP(SALIDA[[#This Row],[CODIGO]],STOCKSANLUIS[],7,FALSE))</f>
        <v>A</v>
      </c>
      <c r="I2119" s="10"/>
      <c r="J2119" t="str">
        <f>SALIDA[[#This Row],[CODIGO]]&amp;"       "&amp;SALIDA[[#This Row],[FAMILIA]]</f>
        <v>02081       FULL GAUGE</v>
      </c>
      <c r="K2119">
        <f>VLOOKUP(SALIDA[[#This Row],[CODIGO]],STOCK_STARSOFT[],5,FALSE)</f>
        <v>33.869329</v>
      </c>
      <c r="L2119">
        <f>SALIDA[[#This Row],[CANTIDAD]]*SALIDA[[#This Row],[PRECIO UND]]</f>
        <v>169.346645</v>
      </c>
    </row>
    <row r="2120" spans="1:12" x14ac:dyDescent="0.25">
      <c r="A2120" s="6" t="s">
        <v>3858</v>
      </c>
      <c r="B2120" s="100" t="str">
        <f>VLOOKUP(SALIDA[[#This Row],[CODIGO]],STOCKSANLUIS[],2,FALSE)</f>
        <v>CORTINA DE AIRE DE 120 CM (48") - 220V/1PH/60HZ - STAR COLD - FM-1212Z/Y-MC</v>
      </c>
      <c r="C2120" s="153">
        <v>46029</v>
      </c>
      <c r="D2120">
        <v>1</v>
      </c>
      <c r="E2120">
        <f>IF(VLOOKUP(SALIDA[[#This Row],[CODIGO]],STOCKSANLUIS[],6,FALSE)=0,"PRODUCTO SIN STOCK/UBICACIÓN",VLOOKUP(SALIDA[[#This Row],[CODIGO]],STOCKSANLUIS[],6,FALSE))</f>
        <v>1</v>
      </c>
      <c r="F2120">
        <f>SALIDA[[#This Row],[CANTIDAD]]/SALIDA[[#This Row],[UND MEDIDA]]</f>
        <v>1</v>
      </c>
      <c r="G2120" t="str">
        <f>VLOOKUP(SALIDA[[#This Row],[CODIGO]],FAMILIAS[],4,FALSE)</f>
        <v>STAR COLD</v>
      </c>
      <c r="H2120" s="10" t="str">
        <f>IF(VLOOKUP(SALIDA[[#This Row],[CODIGO]],STOCKSANLUIS[],7,FALSE)=0,"PRODUCTO SIN STOCK/UBICACIÓN",VLOOKUP(SALIDA[[#This Row],[CODIGO]],STOCKSANLUIS[],7,FALSE))</f>
        <v>A</v>
      </c>
      <c r="I2120" s="10"/>
      <c r="J2120" t="str">
        <f>SALIDA[[#This Row],[CODIGO]]&amp;"       "&amp;SALIDA[[#This Row],[FAMILIA]]</f>
        <v>03288       STAR COLD</v>
      </c>
      <c r="K2120">
        <f>VLOOKUP(SALIDA[[#This Row],[CODIGO]],STOCK_STARSOFT[],5,FALSE)</f>
        <v>46.302090999999997</v>
      </c>
      <c r="L2120">
        <f>SALIDA[[#This Row],[CANTIDAD]]*SALIDA[[#This Row],[PRECIO UND]]</f>
        <v>46.302090999999997</v>
      </c>
    </row>
    <row r="2121" spans="1:12" x14ac:dyDescent="0.25">
      <c r="A2121" s="6" t="s">
        <v>3856</v>
      </c>
      <c r="B2121" s="100" t="str">
        <f>VLOOKUP(SALIDA[[#This Row],[CODIGO]],STOCKSANLUIS[],2,FALSE)</f>
        <v>CORTINA DE AIRE DE 90 CM (36") - 220V/1PH/60HZ - STAR COLD - FM-1209Z/Y-MC</v>
      </c>
      <c r="C2121" s="153">
        <v>46029</v>
      </c>
      <c r="D2121">
        <v>1</v>
      </c>
      <c r="E2121">
        <f>IF(VLOOKUP(SALIDA[[#This Row],[CODIGO]],STOCKSANLUIS[],6,FALSE)=0,"PRODUCTO SIN STOCK/UBICACIÓN",VLOOKUP(SALIDA[[#This Row],[CODIGO]],STOCKSANLUIS[],6,FALSE))</f>
        <v>1</v>
      </c>
      <c r="F2121">
        <f>SALIDA[[#This Row],[CANTIDAD]]/SALIDA[[#This Row],[UND MEDIDA]]</f>
        <v>1</v>
      </c>
      <c r="G2121" t="str">
        <f>VLOOKUP(SALIDA[[#This Row],[CODIGO]],FAMILIAS[],4,FALSE)</f>
        <v>STAR COLD</v>
      </c>
      <c r="H2121" s="10" t="str">
        <f>IF(VLOOKUP(SALIDA[[#This Row],[CODIGO]],STOCKSANLUIS[],7,FALSE)=0,"PRODUCTO SIN STOCK/UBICACIÓN",VLOOKUP(SALIDA[[#This Row],[CODIGO]],STOCKSANLUIS[],7,FALSE))</f>
        <v>A</v>
      </c>
      <c r="I2121" s="10"/>
      <c r="J2121" t="str">
        <f>SALIDA[[#This Row],[CODIGO]]&amp;"       "&amp;SALIDA[[#This Row],[FAMILIA]]</f>
        <v>03287       STAR COLD</v>
      </c>
      <c r="K2121">
        <f>VLOOKUP(SALIDA[[#This Row],[CODIGO]],STOCK_STARSOFT[],5,FALSE)</f>
        <v>36.823205000000002</v>
      </c>
      <c r="L2121">
        <f>SALIDA[[#This Row],[CANTIDAD]]*SALIDA[[#This Row],[PRECIO UND]]</f>
        <v>36.823205000000002</v>
      </c>
    </row>
    <row r="2122" spans="1:12" x14ac:dyDescent="0.25">
      <c r="A2122" s="6" t="s">
        <v>3665</v>
      </c>
      <c r="B2122" s="100" t="str">
        <f>VLOOKUP(SALIDA[[#This Row],[CODIGO]],STOCKSANLUIS[],2,FALSE)</f>
        <v>AGENTE DE LIMPIEZA INTERNA OPTEON SF FLUSH X 4.54 KG - CHEMOURS - REEMPLAZO DEL R141B</v>
      </c>
      <c r="C2122" s="153">
        <v>46029</v>
      </c>
      <c r="D2122">
        <v>1</v>
      </c>
      <c r="E2122">
        <f>IF(VLOOKUP(SALIDA[[#This Row],[CODIGO]],STOCKSANLUIS[],6,FALSE)=0,"PRODUCTO SIN STOCK/UBICACIÓN",VLOOKUP(SALIDA[[#This Row],[CODIGO]],STOCKSANLUIS[],6,FALSE))</f>
        <v>1</v>
      </c>
      <c r="F2122">
        <f>SALIDA[[#This Row],[CANTIDAD]]/SALIDA[[#This Row],[UND MEDIDA]]</f>
        <v>1</v>
      </c>
      <c r="G2122" t="str">
        <f>VLOOKUP(SALIDA[[#This Row],[CODIGO]],FAMILIAS[],4,FALSE)</f>
        <v>THE CHEMOURS</v>
      </c>
      <c r="H2122" s="10" t="str">
        <f>IF(VLOOKUP(SALIDA[[#This Row],[CODIGO]],STOCKSANLUIS[],7,FALSE)=0,"PRODUCTO SIN STOCK/UBICACIÓN",VLOOKUP(SALIDA[[#This Row],[CODIGO]],STOCKSANLUIS[],7,FALSE))</f>
        <v>C</v>
      </c>
      <c r="I2122" s="10"/>
      <c r="J2122" t="str">
        <f>SALIDA[[#This Row],[CODIGO]]&amp;"       "&amp;SALIDA[[#This Row],[FAMILIA]]</f>
        <v>03051       THE CHEMOURS</v>
      </c>
      <c r="K2122">
        <f>VLOOKUP(SALIDA[[#This Row],[CODIGO]],STOCK_STARSOFT[],5,FALSE)</f>
        <v>91.188703000000004</v>
      </c>
      <c r="L2122">
        <f>SALIDA[[#This Row],[CANTIDAD]]*SALIDA[[#This Row],[PRECIO UND]]</f>
        <v>91.188703000000004</v>
      </c>
    </row>
    <row r="2123" spans="1:12" x14ac:dyDescent="0.25">
      <c r="A2123" s="6" t="s">
        <v>1073</v>
      </c>
      <c r="B2123" s="100" t="str">
        <f>VLOOKUP(SALIDA[[#This Row],[CODIGO]],STOCKSANLUIS[],2,FALSE)</f>
        <v>GAS MAP BERNZOMATIC  - WORTHINGTON 14.1 OZ</v>
      </c>
      <c r="C2123" s="153">
        <v>46029</v>
      </c>
      <c r="D2123">
        <v>1</v>
      </c>
      <c r="E2123">
        <f>IF(VLOOKUP(SALIDA[[#This Row],[CODIGO]],STOCKSANLUIS[],6,FALSE)=0,"PRODUCTO SIN STOCK/UBICACIÓN",VLOOKUP(SALIDA[[#This Row],[CODIGO]],STOCKSANLUIS[],6,FALSE))</f>
        <v>1</v>
      </c>
      <c r="F2123">
        <f>SALIDA[[#This Row],[CANTIDAD]]/SALIDA[[#This Row],[UND MEDIDA]]</f>
        <v>1</v>
      </c>
      <c r="G2123" t="str">
        <f>VLOOKUP(SALIDA[[#This Row],[CODIGO]],FAMILIAS[],4,FALSE)</f>
        <v>WORTHINGTON</v>
      </c>
      <c r="H2123" s="10" t="str">
        <f>IF(VLOOKUP(SALIDA[[#This Row],[CODIGO]],STOCKSANLUIS[],7,FALSE)=0,"PRODUCTO SIN STOCK/UBICACIÓN",VLOOKUP(SALIDA[[#This Row],[CODIGO]],STOCKSANLUIS[],7,FALSE))</f>
        <v>C</v>
      </c>
      <c r="I2123" s="10"/>
      <c r="J2123" t="str">
        <f>SALIDA[[#This Row],[CODIGO]]&amp;"       "&amp;SALIDA[[#This Row],[FAMILIA]]</f>
        <v>01167       WORTHINGTON</v>
      </c>
      <c r="K2123">
        <f>VLOOKUP(SALIDA[[#This Row],[CODIGO]],STOCK_STARSOFT[],5,FALSE)</f>
        <v>3.829685</v>
      </c>
      <c r="L2123">
        <f>SALIDA[[#This Row],[CANTIDAD]]*SALIDA[[#This Row],[PRECIO UND]]</f>
        <v>3.829685</v>
      </c>
    </row>
    <row r="2124" spans="1:12" x14ac:dyDescent="0.25">
      <c r="A2124" s="6" t="s">
        <v>21734</v>
      </c>
      <c r="B2124" s="100" t="str">
        <f>VLOOKUP(SALIDA[[#This Row],[CODIGO]],STOCKSANLUIS[],2,FALSE)</f>
        <v>GAS REFRIGERANTE R134A  X 6.8 KG - ICELOONG</v>
      </c>
      <c r="C2124" s="153">
        <v>46029</v>
      </c>
      <c r="D2124">
        <v>1</v>
      </c>
      <c r="E2124">
        <f>IF(VLOOKUP(SALIDA[[#This Row],[CODIGO]],STOCKSANLUIS[],6,FALSE)=0,"PRODUCTO SIN STOCK/UBICACIÓN",VLOOKUP(SALIDA[[#This Row],[CODIGO]],STOCKSANLUIS[],6,FALSE))</f>
        <v>1</v>
      </c>
      <c r="F2124">
        <f>SALIDA[[#This Row],[CANTIDAD]]/SALIDA[[#This Row],[UND MEDIDA]]</f>
        <v>1</v>
      </c>
      <c r="G2124" t="str">
        <f>VLOOKUP(SALIDA[[#This Row],[CODIGO]],FAMILIAS[],4,FALSE)</f>
        <v>ZHEJIANG YONGHE</v>
      </c>
      <c r="H2124" s="10" t="str">
        <f>IF(VLOOKUP(SALIDA[[#This Row],[CODIGO]],STOCKSANLUIS[],7,FALSE)=0,"PRODUCTO SIN STOCK/UBICACIÓN",VLOOKUP(SALIDA[[#This Row],[CODIGO]],STOCKSANLUIS[],7,FALSE))</f>
        <v>C</v>
      </c>
      <c r="I2124" s="10"/>
      <c r="J2124" t="str">
        <f>SALIDA[[#This Row],[CODIGO]]&amp;"       "&amp;SALIDA[[#This Row],[FAMILIA]]</f>
        <v>03505       ZHEJIANG YONGHE</v>
      </c>
      <c r="K2124">
        <f>VLOOKUP(SALIDA[[#This Row],[CODIGO]],STOCK_STARSOFT[],5,FALSE)</f>
        <v>48.168781000000003</v>
      </c>
      <c r="L2124">
        <f>SALIDA[[#This Row],[CANTIDAD]]*SALIDA[[#This Row],[PRECIO UND]]</f>
        <v>48.168781000000003</v>
      </c>
    </row>
    <row r="2125" spans="1:12" x14ac:dyDescent="0.25">
      <c r="A2125" s="6" t="s">
        <v>441</v>
      </c>
      <c r="B2125" s="100" t="str">
        <f>VLOOKUP(SALIDA[[#This Row],[CODIGO]],STOCKSANLUIS[],2,FALSE)</f>
        <v>ACEITE MINERAL 4G SUPER - 1 GALON - BVA</v>
      </c>
      <c r="C2125" s="153">
        <v>46029</v>
      </c>
      <c r="D2125">
        <v>2</v>
      </c>
      <c r="E2125">
        <f>IF(VLOOKUP(SALIDA[[#This Row],[CODIGO]],STOCKSANLUIS[],6,FALSE)=0,"PRODUCTO SIN STOCK/UBICACIÓN",VLOOKUP(SALIDA[[#This Row],[CODIGO]],STOCKSANLUIS[],6,FALSE))</f>
        <v>1</v>
      </c>
      <c r="F2125">
        <f>SALIDA[[#This Row],[CANTIDAD]]/SALIDA[[#This Row],[UND MEDIDA]]</f>
        <v>2</v>
      </c>
      <c r="G2125" t="str">
        <f>VLOOKUP(SALIDA[[#This Row],[CODIGO]],FAMILIAS[],4,FALSE)</f>
        <v>BVA</v>
      </c>
      <c r="H2125" s="10" t="str">
        <f>IF(VLOOKUP(SALIDA[[#This Row],[CODIGO]],STOCKSANLUIS[],7,FALSE)=0,"PRODUCTO SIN STOCK/UBICACIÓN",VLOOKUP(SALIDA[[#This Row],[CODIGO]],STOCKSANLUIS[],7,FALSE))</f>
        <v>C</v>
      </c>
      <c r="I2125" s="10"/>
      <c r="J2125" t="str">
        <f>SALIDA[[#This Row],[CODIGO]]&amp;"       "&amp;SALIDA[[#This Row],[FAMILIA]]</f>
        <v>00354       BVA</v>
      </c>
      <c r="K2125">
        <f>VLOOKUP(SALIDA[[#This Row],[CODIGO]],STOCK_STARSOFT[],5,FALSE)</f>
        <v>16.651125</v>
      </c>
      <c r="L2125">
        <f>SALIDA[[#This Row],[CANTIDAD]]*SALIDA[[#This Row],[PRECIO UND]]</f>
        <v>33.302250000000001</v>
      </c>
    </row>
    <row r="2126" spans="1:12" x14ac:dyDescent="0.25">
      <c r="A2126" s="6" t="s">
        <v>3675</v>
      </c>
      <c r="B2126" s="100" t="str">
        <f>VLOOKUP(SALIDA[[#This Row],[CODIGO]],STOCKSANLUIS[],2,FALSE)</f>
        <v>LAMAS DE PVC ALECO 8X0.080X300 (20CM X 2MMX 91.44M) LOW TEMP REINFORCED - 172007- MT</v>
      </c>
      <c r="C2126" s="153">
        <v>46029</v>
      </c>
      <c r="D2126">
        <v>30</v>
      </c>
      <c r="E2126">
        <f>IF(VLOOKUP(SALIDA[[#This Row],[CODIGO]],STOCKSANLUIS[],6,FALSE)=0,"PRODUCTO SIN STOCK/UBICACIÓN",VLOOKUP(SALIDA[[#This Row],[CODIGO]],STOCKSANLUIS[],6,FALSE))</f>
        <v>91.44</v>
      </c>
      <c r="F2126">
        <f>SALIDA[[#This Row],[CANTIDAD]]/SALIDA[[#This Row],[UND MEDIDA]]</f>
        <v>0.32808398950131235</v>
      </c>
      <c r="G2126" t="str">
        <f>VLOOKUP(SALIDA[[#This Row],[CODIGO]],FAMILIAS[],4,FALSE)</f>
        <v>ES ROBBINS</v>
      </c>
      <c r="H2126" s="10" t="str">
        <f>IF(VLOOKUP(SALIDA[[#This Row],[CODIGO]],STOCKSANLUIS[],7,FALSE)=0,"PRODUCTO SIN STOCK/UBICACIÓN",VLOOKUP(SALIDA[[#This Row],[CODIGO]],STOCKSANLUIS[],7,FALSE))</f>
        <v>B/C</v>
      </c>
      <c r="I2126" s="10"/>
      <c r="J2126" t="str">
        <f>SALIDA[[#This Row],[CODIGO]]&amp;"       "&amp;SALIDA[[#This Row],[FAMILIA]]</f>
        <v>03057       ES ROBBINS</v>
      </c>
      <c r="K2126">
        <f>VLOOKUP(SALIDA[[#This Row],[CODIGO]],STOCK_STARSOFT[],5,FALSE)</f>
        <v>2.0842499999999999</v>
      </c>
      <c r="L2126">
        <f>SALIDA[[#This Row],[CANTIDAD]]*SALIDA[[#This Row],[PRECIO UND]]</f>
        <v>62.527499999999996</v>
      </c>
    </row>
    <row r="2127" spans="1:12" x14ac:dyDescent="0.25">
      <c r="A2127" s="6" t="s">
        <v>3675</v>
      </c>
      <c r="B2127" s="100" t="str">
        <f>VLOOKUP(SALIDA[[#This Row],[CODIGO]],STOCKSANLUIS[],2,FALSE)</f>
        <v>LAMAS DE PVC ALECO 8X0.080X300 (20CM X 2MMX 91.44M) LOW TEMP REINFORCED - 172007- MT</v>
      </c>
      <c r="C2127" s="153">
        <v>46029</v>
      </c>
      <c r="D2127">
        <v>91.44</v>
      </c>
      <c r="E2127">
        <f>IF(VLOOKUP(SALIDA[[#This Row],[CODIGO]],STOCKSANLUIS[],6,FALSE)=0,"PRODUCTO SIN STOCK/UBICACIÓN",VLOOKUP(SALIDA[[#This Row],[CODIGO]],STOCKSANLUIS[],6,FALSE))</f>
        <v>91.44</v>
      </c>
      <c r="F2127">
        <f>SALIDA[[#This Row],[CANTIDAD]]/SALIDA[[#This Row],[UND MEDIDA]]</f>
        <v>1</v>
      </c>
      <c r="G2127" t="str">
        <f>VLOOKUP(SALIDA[[#This Row],[CODIGO]],FAMILIAS[],4,FALSE)</f>
        <v>ES ROBBINS</v>
      </c>
      <c r="H2127" s="10" t="str">
        <f>IF(VLOOKUP(SALIDA[[#This Row],[CODIGO]],STOCKSANLUIS[],7,FALSE)=0,"PRODUCTO SIN STOCK/UBICACIÓN",VLOOKUP(SALIDA[[#This Row],[CODIGO]],STOCKSANLUIS[],7,FALSE))</f>
        <v>B/C</v>
      </c>
      <c r="I2127" s="10"/>
      <c r="J2127" t="str">
        <f>SALIDA[[#This Row],[CODIGO]]&amp;"       "&amp;SALIDA[[#This Row],[FAMILIA]]</f>
        <v>03057       ES ROBBINS</v>
      </c>
      <c r="K2127">
        <f>VLOOKUP(SALIDA[[#This Row],[CODIGO]],STOCK_STARSOFT[],5,FALSE)</f>
        <v>2.0842499999999999</v>
      </c>
      <c r="L2127">
        <f>SALIDA[[#This Row],[CANTIDAD]]*SALIDA[[#This Row],[PRECIO UND]]</f>
        <v>190.58382</v>
      </c>
    </row>
    <row r="2128" spans="1:12" x14ac:dyDescent="0.25">
      <c r="A2128" s="6" t="s">
        <v>2543</v>
      </c>
      <c r="B2128" s="100" t="str">
        <f>VLOOKUP(SALIDA[[#This Row],[CODIGO]],STOCKSANLUIS[],2,FALSE)</f>
        <v>EQUIPO DE A/A MINI SPLIT FRIO SOLO - 18000 BTU - R410A - 220V/1PH/60HZ - TEMP BLUE MADE BY CARRIER INTERAMERICA CORPORATION</v>
      </c>
      <c r="C2128" s="153">
        <v>46029</v>
      </c>
      <c r="D2128">
        <v>1</v>
      </c>
      <c r="E2128">
        <f>IF(VLOOKUP(SALIDA[[#This Row],[CODIGO]],STOCKSANLUIS[],6,FALSE)=0,"PRODUCTO SIN STOCK/UBICACIÓN",VLOOKUP(SALIDA[[#This Row],[CODIGO]],STOCKSANLUIS[],6,FALSE))</f>
        <v>1</v>
      </c>
      <c r="F2128">
        <f>SALIDA[[#This Row],[CANTIDAD]]/SALIDA[[#This Row],[UND MEDIDA]]</f>
        <v>1</v>
      </c>
      <c r="G2128" t="str">
        <f>VLOOKUP(SALIDA[[#This Row],[CODIGO]],FAMILIAS[],4,FALSE)</f>
        <v>TEMP BLUE</v>
      </c>
      <c r="H2128" s="10" t="str">
        <f>IF(VLOOKUP(SALIDA[[#This Row],[CODIGO]],STOCKSANLUIS[],7,FALSE)=0,"PRODUCTO SIN STOCK/UBICACIÓN",VLOOKUP(SALIDA[[#This Row],[CODIGO]],STOCKSANLUIS[],7,FALSE))</f>
        <v>B</v>
      </c>
      <c r="I2128" s="10"/>
      <c r="J2128" t="str">
        <f>SALIDA[[#This Row],[CODIGO]]&amp;"       "&amp;SALIDA[[#This Row],[FAMILIA]]</f>
        <v>02084       TEMP BLUE</v>
      </c>
      <c r="K2128">
        <f>VLOOKUP(SALIDA[[#This Row],[CODIGO]],STOCK_STARSOFT[],5,FALSE)</f>
        <v>231.261594</v>
      </c>
      <c r="L2128">
        <f>SALIDA[[#This Row],[CANTIDAD]]*SALIDA[[#This Row],[PRECIO UND]]</f>
        <v>231.261594</v>
      </c>
    </row>
    <row r="2129" spans="1:12" x14ac:dyDescent="0.25">
      <c r="A2129" s="6" t="s">
        <v>3335</v>
      </c>
      <c r="B2129" s="100" t="str">
        <f>VLOOKUP(SALIDA[[#This Row],[CODIGO]],STOCKSANLUIS[],2,FALSE)</f>
        <v>TRANSFORMADOR  FULL GAUGE - FUENTE PSD-350D (AUTOMATICA) - DE  110V/220V A 12 VDC 350 MA</v>
      </c>
      <c r="C2129" s="153">
        <v>46030</v>
      </c>
      <c r="D2129">
        <v>1</v>
      </c>
      <c r="E2129">
        <f>IF(VLOOKUP(SALIDA[[#This Row],[CODIGO]],STOCKSANLUIS[],6,FALSE)=0,"PRODUCTO SIN STOCK/UBICACIÓN",VLOOKUP(SALIDA[[#This Row],[CODIGO]],STOCKSANLUIS[],6,FALSE))</f>
        <v>1</v>
      </c>
      <c r="F2129">
        <f>SALIDA[[#This Row],[CANTIDAD]]/SALIDA[[#This Row],[UND MEDIDA]]</f>
        <v>1</v>
      </c>
      <c r="G2129" t="str">
        <f>VLOOKUP(SALIDA[[#This Row],[CODIGO]],FAMILIAS[],4,FALSE)</f>
        <v>FULL GAUGE</v>
      </c>
      <c r="H2129" s="10" t="str">
        <f>IF(VLOOKUP(SALIDA[[#This Row],[CODIGO]],STOCKSANLUIS[],7,FALSE)=0,"PRODUCTO SIN STOCK/UBICACIÓN",VLOOKUP(SALIDA[[#This Row],[CODIGO]],STOCKSANLUIS[],7,FALSE))</f>
        <v>A</v>
      </c>
      <c r="I2129" s="10"/>
      <c r="J2129" t="str">
        <f>SALIDA[[#This Row],[CODIGO]]&amp;"       "&amp;SALIDA[[#This Row],[FAMILIA]]</f>
        <v>02748       FULL GAUGE</v>
      </c>
      <c r="K2129">
        <f>VLOOKUP(SALIDA[[#This Row],[CODIGO]],STOCK_STARSOFT[],5,FALSE)</f>
        <v>14.88</v>
      </c>
      <c r="L2129">
        <f>SALIDA[[#This Row],[CANTIDAD]]*SALIDA[[#This Row],[PRECIO UND]]</f>
        <v>14.88</v>
      </c>
    </row>
    <row r="2130" spans="1:12" x14ac:dyDescent="0.25">
      <c r="A2130" s="6" t="s">
        <v>2547</v>
      </c>
      <c r="B2130" s="100" t="str">
        <f>VLOOKUP(SALIDA[[#This Row],[CODIGO]],STOCKSANLUIS[],2,FALSE)</f>
        <v>EQUIPO DE A/A MINI SPLIT FRIO SOLO - 36000 BTU - R410A - 220V/1PH/60HZ - TEMP BLUE MADE BY CARRIER INTERAMERICA CORPORATION</v>
      </c>
      <c r="C2130" s="153">
        <v>46030</v>
      </c>
      <c r="D2130">
        <v>1</v>
      </c>
      <c r="E2130">
        <f>IF(VLOOKUP(SALIDA[[#This Row],[CODIGO]],STOCKSANLUIS[],6,FALSE)=0,"PRODUCTO SIN STOCK/UBICACIÓN",VLOOKUP(SALIDA[[#This Row],[CODIGO]],STOCKSANLUIS[],6,FALSE))</f>
        <v>1</v>
      </c>
      <c r="F2130">
        <f>SALIDA[[#This Row],[CANTIDAD]]/SALIDA[[#This Row],[UND MEDIDA]]</f>
        <v>1</v>
      </c>
      <c r="G2130" t="str">
        <f>VLOOKUP(SALIDA[[#This Row],[CODIGO]],FAMILIAS[],4,FALSE)</f>
        <v>TEMP BLUE</v>
      </c>
      <c r="H2130" s="10" t="str">
        <f>IF(VLOOKUP(SALIDA[[#This Row],[CODIGO]],STOCKSANLUIS[],7,FALSE)=0,"PRODUCTO SIN STOCK/UBICACIÓN",VLOOKUP(SALIDA[[#This Row],[CODIGO]],STOCKSANLUIS[],7,FALSE))</f>
        <v>B</v>
      </c>
      <c r="I2130" s="10"/>
      <c r="J2130" t="str">
        <f>SALIDA[[#This Row],[CODIGO]]&amp;"       "&amp;SALIDA[[#This Row],[FAMILIA]]</f>
        <v>02086       TEMP BLUE</v>
      </c>
      <c r="K2130">
        <f>VLOOKUP(SALIDA[[#This Row],[CODIGO]],STOCK_STARSOFT[],5,FALSE)</f>
        <v>442.219448</v>
      </c>
      <c r="L2130">
        <f>SALIDA[[#This Row],[CANTIDAD]]*SALIDA[[#This Row],[PRECIO UND]]</f>
        <v>442.219448</v>
      </c>
    </row>
    <row r="2131" spans="1:12" x14ac:dyDescent="0.25">
      <c r="A2131" s="6" t="s">
        <v>22050</v>
      </c>
      <c r="B2131" s="100" t="str">
        <f>VLOOKUP(SALIDA[[#This Row],[CODIGO]],STOCKSANLUIS[],2,FALSE)</f>
        <v>MINI BOMBA STAR COLD  DE 110-240V MINISLIM SERIES 66 FT LIFT SPS-66</v>
      </c>
      <c r="C2131" s="153">
        <v>46030</v>
      </c>
      <c r="D2131">
        <v>6</v>
      </c>
      <c r="E2131">
        <f>IF(VLOOKUP(SALIDA[[#This Row],[CODIGO]],STOCKSANLUIS[],6,FALSE)=0,"PRODUCTO SIN STOCK/UBICACIÓN",VLOOKUP(SALIDA[[#This Row],[CODIGO]],STOCKSANLUIS[],6,FALSE))</f>
        <v>1</v>
      </c>
      <c r="F2131">
        <f>SALIDA[[#This Row],[CANTIDAD]]/SALIDA[[#This Row],[UND MEDIDA]]</f>
        <v>6</v>
      </c>
      <c r="G2131" t="str">
        <f>VLOOKUP(SALIDA[[#This Row],[CODIGO]],FAMILIAS[],4,FALSE)</f>
        <v>STAR COLD</v>
      </c>
      <c r="H2131" s="10" t="str">
        <f>IF(VLOOKUP(SALIDA[[#This Row],[CODIGO]],STOCKSANLUIS[],7,FALSE)=0,"PRODUCTO SIN STOCK/UBICACIÓN",VLOOKUP(SALIDA[[#This Row],[CODIGO]],STOCKSANLUIS[],7,FALSE))</f>
        <v>A</v>
      </c>
      <c r="I2131" s="10"/>
      <c r="J2131" t="str">
        <f>SALIDA[[#This Row],[CODIGO]]&amp;"       "&amp;SALIDA[[#This Row],[FAMILIA]]</f>
        <v>03543       STAR COLD</v>
      </c>
      <c r="K2131">
        <f>VLOOKUP(SALIDA[[#This Row],[CODIGO]],STOCK_STARSOFT[],5,FALSE)</f>
        <v>19.559408000000001</v>
      </c>
      <c r="L2131">
        <f>SALIDA[[#This Row],[CANTIDAD]]*SALIDA[[#This Row],[PRECIO UND]]</f>
        <v>117.356448</v>
      </c>
    </row>
    <row r="2132" spans="1:12" x14ac:dyDescent="0.25">
      <c r="A2132" s="6" t="s">
        <v>2490</v>
      </c>
      <c r="B2132" s="100" t="str">
        <f>VLOOKUP(SALIDA[[#This Row],[CODIGO]],STOCKSANLUIS[],2,FALSE)</f>
        <v>LIMPIADOR PARA CONDENSADOR - NU-BRITE - 1GALON - NU CALGON</v>
      </c>
      <c r="C2132" s="153">
        <v>46030</v>
      </c>
      <c r="D2132">
        <v>12</v>
      </c>
      <c r="E2132">
        <f>IF(VLOOKUP(SALIDA[[#This Row],[CODIGO]],STOCKSANLUIS[],6,FALSE)=0,"PRODUCTO SIN STOCK/UBICACIÓN",VLOOKUP(SALIDA[[#This Row],[CODIGO]],STOCKSANLUIS[],6,FALSE))</f>
        <v>1</v>
      </c>
      <c r="F2132">
        <f>SALIDA[[#This Row],[CANTIDAD]]/SALIDA[[#This Row],[UND MEDIDA]]</f>
        <v>12</v>
      </c>
      <c r="G2132" t="str">
        <f>VLOOKUP(SALIDA[[#This Row],[CODIGO]],FAMILIAS[],4,FALSE)</f>
        <v>NU CALGON</v>
      </c>
      <c r="H2132" s="10" t="str">
        <f>IF(VLOOKUP(SALIDA[[#This Row],[CODIGO]],STOCKSANLUIS[],7,FALSE)=0,"PRODUCTO SIN STOCK/UBICACIÓN",VLOOKUP(SALIDA[[#This Row],[CODIGO]],STOCKSANLUIS[],7,FALSE))</f>
        <v>C</v>
      </c>
      <c r="I2132" s="10"/>
      <c r="J2132" t="str">
        <f>SALIDA[[#This Row],[CODIGO]]&amp;"       "&amp;SALIDA[[#This Row],[FAMILIA]]</f>
        <v>02043       NU CALGON</v>
      </c>
      <c r="K2132">
        <f>VLOOKUP(SALIDA[[#This Row],[CODIGO]],STOCK_STARSOFT[],5,FALSE)</f>
        <v>9.0050089999999994</v>
      </c>
      <c r="L2132">
        <f>SALIDA[[#This Row],[CANTIDAD]]*SALIDA[[#This Row],[PRECIO UND]]</f>
        <v>108.06010799999999</v>
      </c>
    </row>
    <row r="2133" spans="1:12" x14ac:dyDescent="0.25">
      <c r="A2133" s="6" t="s">
        <v>189</v>
      </c>
      <c r="B2133" s="100" t="str">
        <f>VLOOKUP(SALIDA[[#This Row],[CODIGO]],STOCKSANLUIS[],2,FALSE)</f>
        <v>PRESOSTATO DE ALTA DANFOSS KP-5 - R/AUTOMATICO - 060-117166</v>
      </c>
      <c r="C2133" s="153">
        <v>46030</v>
      </c>
      <c r="D2133">
        <v>1</v>
      </c>
      <c r="E2133">
        <f>IF(VLOOKUP(SALIDA[[#This Row],[CODIGO]],STOCKSANLUIS[],6,FALSE)=0,"PRODUCTO SIN STOCK/UBICACIÓN",VLOOKUP(SALIDA[[#This Row],[CODIGO]],STOCKSANLUIS[],6,FALSE))</f>
        <v>1</v>
      </c>
      <c r="F2133">
        <f>SALIDA[[#This Row],[CANTIDAD]]/SALIDA[[#This Row],[UND MEDIDA]]</f>
        <v>1</v>
      </c>
      <c r="G2133" t="str">
        <f>VLOOKUP(SALIDA[[#This Row],[CODIGO]],FAMILIAS[],4,FALSE)</f>
        <v>DANFOSS</v>
      </c>
      <c r="H2133" s="10" t="str">
        <f>IF(VLOOKUP(SALIDA[[#This Row],[CODIGO]],STOCKSANLUIS[],7,FALSE)=0,"PRODUCTO SIN STOCK/UBICACIÓN",VLOOKUP(SALIDA[[#This Row],[CODIGO]],STOCKSANLUIS[],7,FALSE))</f>
        <v>A</v>
      </c>
      <c r="I2133" s="10"/>
      <c r="J2133" t="str">
        <f>SALIDA[[#This Row],[CODIGO]]&amp;"       "&amp;SALIDA[[#This Row],[FAMILIA]]</f>
        <v>00134       DANFOSS</v>
      </c>
      <c r="K2133">
        <f>VLOOKUP(SALIDA[[#This Row],[CODIGO]],STOCK_STARSOFT[],5,FALSE)</f>
        <v>13.60833</v>
      </c>
      <c r="L2133">
        <f>SALIDA[[#This Row],[CANTIDAD]]*SALIDA[[#This Row],[PRECIO UND]]</f>
        <v>13.60833</v>
      </c>
    </row>
    <row r="2134" spans="1:12" x14ac:dyDescent="0.25">
      <c r="A2134" s="6" t="s">
        <v>191</v>
      </c>
      <c r="B2134" s="100" t="str">
        <f>VLOOKUP(SALIDA[[#This Row],[CODIGO]],STOCKSANLUIS[],2,FALSE)</f>
        <v>PRESOSTATO DE BAJA DANFOSS KP 1 - R/AUTOMATICO - 060-110166 / 060-110191</v>
      </c>
      <c r="C2134" s="153">
        <v>46030</v>
      </c>
      <c r="D2134">
        <v>2</v>
      </c>
      <c r="E2134">
        <f>IF(VLOOKUP(SALIDA[[#This Row],[CODIGO]],STOCKSANLUIS[],6,FALSE)=0,"PRODUCTO SIN STOCK/UBICACIÓN",VLOOKUP(SALIDA[[#This Row],[CODIGO]],STOCKSANLUIS[],6,FALSE))</f>
        <v>1</v>
      </c>
      <c r="F2134">
        <f>SALIDA[[#This Row],[CANTIDAD]]/SALIDA[[#This Row],[UND MEDIDA]]</f>
        <v>2</v>
      </c>
      <c r="G2134" t="str">
        <f>VLOOKUP(SALIDA[[#This Row],[CODIGO]],FAMILIAS[],4,FALSE)</f>
        <v>DANFOSS</v>
      </c>
      <c r="H2134" s="10" t="str">
        <f>IF(VLOOKUP(SALIDA[[#This Row],[CODIGO]],STOCKSANLUIS[],7,FALSE)=0,"PRODUCTO SIN STOCK/UBICACIÓN",VLOOKUP(SALIDA[[#This Row],[CODIGO]],STOCKSANLUIS[],7,FALSE))</f>
        <v>A</v>
      </c>
      <c r="I2134" s="10"/>
      <c r="J2134" t="str">
        <f>SALIDA[[#This Row],[CODIGO]]&amp;"       "&amp;SALIDA[[#This Row],[FAMILIA]]</f>
        <v>00135       DANFOSS</v>
      </c>
      <c r="K2134">
        <f>VLOOKUP(SALIDA[[#This Row],[CODIGO]],STOCK_STARSOFT[],5,FALSE)</f>
        <v>20.454749</v>
      </c>
      <c r="L2134">
        <f>SALIDA[[#This Row],[CANTIDAD]]*SALIDA[[#This Row],[PRECIO UND]]</f>
        <v>40.909497999999999</v>
      </c>
    </row>
    <row r="2135" spans="1:12" x14ac:dyDescent="0.25">
      <c r="A2135" s="6" t="s">
        <v>22048</v>
      </c>
      <c r="B2135" s="100" t="str">
        <f>VLOOKUP(SALIDA[[#This Row],[CODIGO]],STOCKSANLUIS[],2,FALSE)</f>
        <v xml:space="preserve">BOMBA DE CONDENSADO STAR COLD DE 230V-1F-60HZ TANQUE ALTO (INCLUYE MANGUERA)  SI-1801 </v>
      </c>
      <c r="C2135" s="153">
        <v>46030</v>
      </c>
      <c r="D2135">
        <v>12</v>
      </c>
      <c r="E2135">
        <f>IF(VLOOKUP(SALIDA[[#This Row],[CODIGO]],STOCKSANLUIS[],6,FALSE)=0,"PRODUCTO SIN STOCK/UBICACIÓN",VLOOKUP(SALIDA[[#This Row],[CODIGO]],STOCKSANLUIS[],6,FALSE))</f>
        <v>1</v>
      </c>
      <c r="F2135">
        <f>SALIDA[[#This Row],[CANTIDAD]]/SALIDA[[#This Row],[UND MEDIDA]]</f>
        <v>12</v>
      </c>
      <c r="G2135" t="str">
        <f>VLOOKUP(SALIDA[[#This Row],[CODIGO]],FAMILIAS[],4,FALSE)</f>
        <v>STAR COLD</v>
      </c>
      <c r="H2135" s="10" t="str">
        <f>IF(VLOOKUP(SALIDA[[#This Row],[CODIGO]],STOCKSANLUIS[],7,FALSE)=0,"PRODUCTO SIN STOCK/UBICACIÓN",VLOOKUP(SALIDA[[#This Row],[CODIGO]],STOCKSANLUIS[],7,FALSE))</f>
        <v>B/C</v>
      </c>
      <c r="I2135" s="10"/>
      <c r="J2135" t="str">
        <f>SALIDA[[#This Row],[CODIGO]]&amp;"       "&amp;SALIDA[[#This Row],[FAMILIA]]</f>
        <v>03542       STAR COLD</v>
      </c>
      <c r="K2135">
        <f>VLOOKUP(SALIDA[[#This Row],[CODIGO]],STOCK_STARSOFT[],5,FALSE)</f>
        <v>17.996752999999998</v>
      </c>
      <c r="L2135">
        <f>SALIDA[[#This Row],[CANTIDAD]]*SALIDA[[#This Row],[PRECIO UND]]</f>
        <v>215.96103599999998</v>
      </c>
    </row>
    <row r="2136" spans="1:12" x14ac:dyDescent="0.25">
      <c r="A2136" s="6" t="s">
        <v>19300</v>
      </c>
      <c r="B2136" s="100" t="str">
        <f>VLOOKUP(SALIDA[[#This Row],[CODIGO]],STOCKSANLUIS[],2,FALSE)</f>
        <v>CINTA ADHESIVA FOAM QTF-230E - 1/8" X 2" X 32.8´ (3MM X 50MM X 10M) - EVERFROST - HIGH QUALITY</v>
      </c>
      <c r="C2136" s="153">
        <v>46030</v>
      </c>
      <c r="D2136">
        <v>50</v>
      </c>
      <c r="E2136">
        <f>IF(VLOOKUP(SALIDA[[#This Row],[CODIGO]],STOCKSANLUIS[],6,FALSE)=0,"PRODUCTO SIN STOCK/UBICACIÓN",VLOOKUP(SALIDA[[#This Row],[CODIGO]],STOCKSANLUIS[],6,FALSE))</f>
        <v>1</v>
      </c>
      <c r="F2136">
        <f>SALIDA[[#This Row],[CANTIDAD]]/SALIDA[[#This Row],[UND MEDIDA]]</f>
        <v>50</v>
      </c>
      <c r="G2136" t="str">
        <f>VLOOKUP(SALIDA[[#This Row],[CODIGO]],FAMILIAS[],4,FALSE)</f>
        <v>EVERFROST</v>
      </c>
      <c r="H2136" s="10" t="str">
        <f>IF(VLOOKUP(SALIDA[[#This Row],[CODIGO]],STOCKSANLUIS[],7,FALSE)=0,"PRODUCTO SIN STOCK/UBICACIÓN",VLOOKUP(SALIDA[[#This Row],[CODIGO]],STOCKSANLUIS[],7,FALSE))</f>
        <v>C</v>
      </c>
      <c r="I2136" s="10"/>
      <c r="J2136" t="str">
        <f>SALIDA[[#This Row],[CODIGO]]&amp;"       "&amp;SALIDA[[#This Row],[FAMILIA]]</f>
        <v>03490       EVERFROST</v>
      </c>
      <c r="K2136">
        <f>VLOOKUP(SALIDA[[#This Row],[CODIGO]],STOCK_STARSOFT[],5,FALSE)</f>
        <v>1.3047420000000001</v>
      </c>
      <c r="L2136">
        <f>SALIDA[[#This Row],[CANTIDAD]]*SALIDA[[#This Row],[PRECIO UND]]</f>
        <v>65.237099999999998</v>
      </c>
    </row>
    <row r="2137" spans="1:12" x14ac:dyDescent="0.25">
      <c r="A2137" s="6" t="s">
        <v>19298</v>
      </c>
      <c r="B2137" s="100" t="str">
        <f>VLOOKUP(SALIDA[[#This Row],[CODIGO]],STOCKSANLUIS[],2,FALSE)</f>
        <v>CINTA DE ALUMINIO DE 2" X 54.6 YDS (50MM X 50M) - QTA-250E - EVERFROST - HIGH QUALITY</v>
      </c>
      <c r="C2137" s="153">
        <v>46030</v>
      </c>
      <c r="D2137">
        <v>12</v>
      </c>
      <c r="E2137">
        <f>IF(VLOOKUP(SALIDA[[#This Row],[CODIGO]],STOCKSANLUIS[],6,FALSE)=0,"PRODUCTO SIN STOCK/UBICACIÓN",VLOOKUP(SALIDA[[#This Row],[CODIGO]],STOCKSANLUIS[],6,FALSE))</f>
        <v>1</v>
      </c>
      <c r="F2137">
        <f>SALIDA[[#This Row],[CANTIDAD]]/SALIDA[[#This Row],[UND MEDIDA]]</f>
        <v>12</v>
      </c>
      <c r="G2137" t="str">
        <f>VLOOKUP(SALIDA[[#This Row],[CODIGO]],FAMILIAS[],4,FALSE)</f>
        <v>EVERFROST</v>
      </c>
      <c r="H2137" s="10" t="str">
        <f>IF(VLOOKUP(SALIDA[[#This Row],[CODIGO]],STOCKSANLUIS[],7,FALSE)=0,"PRODUCTO SIN STOCK/UBICACIÓN",VLOOKUP(SALIDA[[#This Row],[CODIGO]],STOCKSANLUIS[],7,FALSE))</f>
        <v>C</v>
      </c>
      <c r="I2137" s="10"/>
      <c r="J2137" t="str">
        <f>SALIDA[[#This Row],[CODIGO]]&amp;"       "&amp;SALIDA[[#This Row],[FAMILIA]]</f>
        <v>03488       EVERFROST</v>
      </c>
      <c r="K2137">
        <f>VLOOKUP(SALIDA[[#This Row],[CODIGO]],STOCK_STARSOFT[],5,FALSE)</f>
        <v>1.7111369999999999</v>
      </c>
      <c r="L2137">
        <f>SALIDA[[#This Row],[CANTIDAD]]*SALIDA[[#This Row],[PRECIO UND]]</f>
        <v>20.533643999999999</v>
      </c>
    </row>
    <row r="2138" spans="1:12" x14ac:dyDescent="0.25">
      <c r="A2138" s="6" t="s">
        <v>121</v>
      </c>
      <c r="B2138" s="100" t="str">
        <f>VLOOKUP(SALIDA[[#This Row],[CODIGO]],STOCKSANLUIS[],2,FALSE)</f>
        <v>GAS REFRIGERANTE R-422A ( ISCEON MO79 ) X 10.896 KG - REEMPLAZO DEL R-502 - DUPONT</v>
      </c>
      <c r="C2138" s="153">
        <v>46030</v>
      </c>
      <c r="D2138">
        <v>1</v>
      </c>
      <c r="E2138">
        <f>IF(VLOOKUP(SALIDA[[#This Row],[CODIGO]],STOCKSANLUIS[],6,FALSE)=0,"PRODUCTO SIN STOCK/UBICACIÓN",VLOOKUP(SALIDA[[#This Row],[CODIGO]],STOCKSANLUIS[],6,FALSE))</f>
        <v>1</v>
      </c>
      <c r="F2138">
        <f>SALIDA[[#This Row],[CANTIDAD]]/SALIDA[[#This Row],[UND MEDIDA]]</f>
        <v>1</v>
      </c>
      <c r="G2138" t="str">
        <f>VLOOKUP(SALIDA[[#This Row],[CODIGO]],FAMILIAS[],4,FALSE)</f>
        <v>DUPONT</v>
      </c>
      <c r="H2138" s="10" t="str">
        <f>IF(VLOOKUP(SALIDA[[#This Row],[CODIGO]],STOCKSANLUIS[],7,FALSE)=0,"PRODUCTO SIN STOCK/UBICACIÓN",VLOOKUP(SALIDA[[#This Row],[CODIGO]],STOCKSANLUIS[],7,FALSE))</f>
        <v>C</v>
      </c>
      <c r="I2138" s="10" t="s">
        <v>19536</v>
      </c>
      <c r="J2138" t="str">
        <f>SALIDA[[#This Row],[CODIGO]]&amp;"       "&amp;SALIDA[[#This Row],[FAMILIA]]</f>
        <v>00072       DUPONT</v>
      </c>
      <c r="K2138">
        <f>VLOOKUP(SALIDA[[#This Row],[CODIGO]],STOCK_STARSOFT[],5,FALSE)</f>
        <v>99.673747000000006</v>
      </c>
      <c r="L2138">
        <f>SALIDA[[#This Row],[CANTIDAD]]*SALIDA[[#This Row],[PRECIO UND]]</f>
        <v>99.673747000000006</v>
      </c>
    </row>
    <row r="2139" spans="1:12" x14ac:dyDescent="0.25">
      <c r="A2139" s="6" t="s">
        <v>3659</v>
      </c>
      <c r="B2139" s="100" t="str">
        <f>VLOOKUP(SALIDA[[#This Row],[CODIGO]],STOCKSANLUIS[],2,FALSE)</f>
        <v>EVAPORADOR FANCOIL 36000 BTU/H EVAP F/C ST R410A 208-230V/60HZ/1PH - TEMP BLUE MADE BY CARRIER ENTERPRISE - FRIO SOLO - TBC41A-036-E3N1C</v>
      </c>
      <c r="C2139" s="153">
        <v>46030</v>
      </c>
      <c r="D2139">
        <v>3</v>
      </c>
      <c r="E2139">
        <f>IF(VLOOKUP(SALIDA[[#This Row],[CODIGO]],STOCKSANLUIS[],6,FALSE)=0,"PRODUCTO SIN STOCK/UBICACIÓN",VLOOKUP(SALIDA[[#This Row],[CODIGO]],STOCKSANLUIS[],6,FALSE))</f>
        <v>1</v>
      </c>
      <c r="F2139">
        <f>SALIDA[[#This Row],[CANTIDAD]]/SALIDA[[#This Row],[UND MEDIDA]]</f>
        <v>3</v>
      </c>
      <c r="G2139" t="str">
        <f>VLOOKUP(SALIDA[[#This Row],[CODIGO]],FAMILIAS[],4,FALSE)</f>
        <v>TEMP BLUE</v>
      </c>
      <c r="H2139" s="10" t="str">
        <f>IF(VLOOKUP(SALIDA[[#This Row],[CODIGO]],STOCKSANLUIS[],7,FALSE)=0,"PRODUCTO SIN STOCK/UBICACIÓN",VLOOKUP(SALIDA[[#This Row],[CODIGO]],STOCKSANLUIS[],7,FALSE))</f>
        <v>B</v>
      </c>
      <c r="I2139" s="10" t="s">
        <v>19536</v>
      </c>
      <c r="J2139" t="str">
        <f>SALIDA[[#This Row],[CODIGO]]&amp;"       "&amp;SALIDA[[#This Row],[FAMILIA]]</f>
        <v>03047       TEMP BLUE</v>
      </c>
      <c r="K2139">
        <f>VLOOKUP(SALIDA[[#This Row],[CODIGO]],STOCK_STARSOFT[],5,FALSE)</f>
        <v>212.12783400000001</v>
      </c>
      <c r="L2139">
        <f>SALIDA[[#This Row],[CANTIDAD]]*SALIDA[[#This Row],[PRECIO UND]]</f>
        <v>636.38350200000002</v>
      </c>
    </row>
    <row r="2140" spans="1:12" x14ac:dyDescent="0.25">
      <c r="A2140" s="6" t="s">
        <v>3661</v>
      </c>
      <c r="B2140" s="100" t="str">
        <f>VLOOKUP(SALIDA[[#This Row],[CODIGO]],STOCKSANLUIS[],2,FALSE)</f>
        <v>EVAPORADOR FANCOIL 60000 BTU/H EVAP F/C ST R410A 208-230V/60HZ/1PH - TEMP BLUE MADE BY CARRIER ENTERPRISE - FRIO SOLO - TBC41A-060-E3N1C</v>
      </c>
      <c r="C2140" s="153">
        <v>46030</v>
      </c>
      <c r="D2140">
        <v>1</v>
      </c>
      <c r="E2140">
        <f>IF(VLOOKUP(SALIDA[[#This Row],[CODIGO]],STOCKSANLUIS[],6,FALSE)=0,"PRODUCTO SIN STOCK/UBICACIÓN",VLOOKUP(SALIDA[[#This Row],[CODIGO]],STOCKSANLUIS[],6,FALSE))</f>
        <v>1</v>
      </c>
      <c r="F2140">
        <f>SALIDA[[#This Row],[CANTIDAD]]/SALIDA[[#This Row],[UND MEDIDA]]</f>
        <v>1</v>
      </c>
      <c r="G2140" t="str">
        <f>VLOOKUP(SALIDA[[#This Row],[CODIGO]],FAMILIAS[],4,FALSE)</f>
        <v>TEMP BLUE</v>
      </c>
      <c r="H2140" s="10" t="str">
        <f>IF(VLOOKUP(SALIDA[[#This Row],[CODIGO]],STOCKSANLUIS[],7,FALSE)=0,"PRODUCTO SIN STOCK/UBICACIÓN",VLOOKUP(SALIDA[[#This Row],[CODIGO]],STOCKSANLUIS[],7,FALSE))</f>
        <v>B</v>
      </c>
      <c r="I2140" s="10" t="s">
        <v>19536</v>
      </c>
      <c r="J2140" t="str">
        <f>SALIDA[[#This Row],[CODIGO]]&amp;"       "&amp;SALIDA[[#This Row],[FAMILIA]]</f>
        <v>03048       TEMP BLUE</v>
      </c>
      <c r="K2140">
        <f>VLOOKUP(SALIDA[[#This Row],[CODIGO]],STOCK_STARSOFT[],5,FALSE)</f>
        <v>255.120442</v>
      </c>
      <c r="L2140">
        <f>SALIDA[[#This Row],[CANTIDAD]]*SALIDA[[#This Row],[PRECIO UND]]</f>
        <v>255.120442</v>
      </c>
    </row>
    <row r="2141" spans="1:12" x14ac:dyDescent="0.25">
      <c r="A2141" s="6" t="s">
        <v>3874</v>
      </c>
      <c r="B2141" s="100" t="str">
        <f>VLOOKUP(SALIDA[[#This Row],[CODIGO]],STOCKSANLUIS[],2,FALSE)</f>
        <v>CORTINA DE AIRE INDUSTRIAL DE 200 CM (80") - 220V/3PH/60HZ - STAR COLD - FM-6020S</v>
      </c>
      <c r="C2141" s="153">
        <v>46030</v>
      </c>
      <c r="D2141">
        <v>1</v>
      </c>
      <c r="E2141">
        <f>IF(VLOOKUP(SALIDA[[#This Row],[CODIGO]],STOCKSANLUIS[],6,FALSE)=0,"PRODUCTO SIN STOCK/UBICACIÓN",VLOOKUP(SALIDA[[#This Row],[CODIGO]],STOCKSANLUIS[],6,FALSE))</f>
        <v>1</v>
      </c>
      <c r="F2141">
        <f>SALIDA[[#This Row],[CANTIDAD]]/SALIDA[[#This Row],[UND MEDIDA]]</f>
        <v>1</v>
      </c>
      <c r="G2141" t="str">
        <f>VLOOKUP(SALIDA[[#This Row],[CODIGO]],FAMILIAS[],4,FALSE)</f>
        <v>STAR COLD</v>
      </c>
      <c r="H2141" s="10" t="str">
        <f>IF(VLOOKUP(SALIDA[[#This Row],[CODIGO]],STOCKSANLUIS[],7,FALSE)=0,"PRODUCTO SIN STOCK/UBICACIÓN",VLOOKUP(SALIDA[[#This Row],[CODIGO]],STOCKSANLUIS[],7,FALSE))</f>
        <v>B</v>
      </c>
      <c r="I2141" s="10" t="s">
        <v>19536</v>
      </c>
      <c r="J2141" t="str">
        <f>SALIDA[[#This Row],[CODIGO]]&amp;"       "&amp;SALIDA[[#This Row],[FAMILIA]]</f>
        <v>03296       STAR COLD</v>
      </c>
      <c r="K2141">
        <f>VLOOKUP(SALIDA[[#This Row],[CODIGO]],STOCK_STARSOFT[],5,FALSE)</f>
        <v>328.355906</v>
      </c>
      <c r="L2141">
        <f>SALIDA[[#This Row],[CANTIDAD]]*SALIDA[[#This Row],[PRECIO UND]]</f>
        <v>328.355906</v>
      </c>
    </row>
    <row r="2142" spans="1:12" x14ac:dyDescent="0.25">
      <c r="A2142" s="6" t="s">
        <v>3281</v>
      </c>
      <c r="B2142" s="100" t="str">
        <f>VLOOKUP(SALIDA[[#This Row],[CODIGO]],STOCKSANLUIS[],2,FALSE)</f>
        <v>MANIFOLD PARA R410A, R-22, R404A , R134A - CON MANGUERAS DE 36"  CT-536G-410 -EVERWELL</v>
      </c>
      <c r="C2142" s="153">
        <v>46030</v>
      </c>
      <c r="D2142">
        <v>1</v>
      </c>
      <c r="E2142">
        <f>IF(VLOOKUP(SALIDA[[#This Row],[CODIGO]],STOCKSANLUIS[],6,FALSE)=0,"PRODUCTO SIN STOCK/UBICACIÓN",VLOOKUP(SALIDA[[#This Row],[CODIGO]],STOCKSANLUIS[],6,FALSE))</f>
        <v>1</v>
      </c>
      <c r="F2142">
        <f>SALIDA[[#This Row],[CANTIDAD]]/SALIDA[[#This Row],[UND MEDIDA]]</f>
        <v>1</v>
      </c>
      <c r="G2142" t="str">
        <f>VLOOKUP(SALIDA[[#This Row],[CODIGO]],FAMILIAS[],4,FALSE)</f>
        <v>EVERWELL</v>
      </c>
      <c r="H2142" s="10" t="str">
        <f>IF(VLOOKUP(SALIDA[[#This Row],[CODIGO]],STOCKSANLUIS[],7,FALSE)=0,"PRODUCTO SIN STOCK/UBICACIÓN",VLOOKUP(SALIDA[[#This Row],[CODIGO]],STOCKSANLUIS[],7,FALSE))</f>
        <v>A</v>
      </c>
      <c r="I2142" s="10"/>
      <c r="J2142" t="str">
        <f>SALIDA[[#This Row],[CODIGO]]&amp;"       "&amp;SALIDA[[#This Row],[FAMILIA]]</f>
        <v>02707       EVERWELL</v>
      </c>
      <c r="K2142">
        <f>VLOOKUP(SALIDA[[#This Row],[CODIGO]],STOCK_STARSOFT[],5,FALSE)</f>
        <v>15.050298</v>
      </c>
      <c r="L2142">
        <f>SALIDA[[#This Row],[CANTIDAD]]*SALIDA[[#This Row],[PRECIO UND]]</f>
        <v>15.050298</v>
      </c>
    </row>
    <row r="2143" spans="1:12" x14ac:dyDescent="0.25">
      <c r="A2143" s="6" t="s">
        <v>3965</v>
      </c>
      <c r="B2143" s="100" t="str">
        <f>VLOOKUP(SALIDA[[#This Row],[CODIGO]],STOCKSANLUIS[],2,FALSE)</f>
        <v>UNION DE COBRE DE 7/8" - STARCOLD</v>
      </c>
      <c r="C2143" s="153">
        <v>46030</v>
      </c>
      <c r="D2143">
        <v>7</v>
      </c>
      <c r="E2143">
        <f>IF(VLOOKUP(SALIDA[[#This Row],[CODIGO]],STOCKSANLUIS[],6,FALSE)=0,"PRODUCTO SIN STOCK/UBICACIÓN",VLOOKUP(SALIDA[[#This Row],[CODIGO]],STOCKSANLUIS[],6,FALSE))</f>
        <v>1</v>
      </c>
      <c r="F2143">
        <f>SALIDA[[#This Row],[CANTIDAD]]/SALIDA[[#This Row],[UND MEDIDA]]</f>
        <v>7</v>
      </c>
      <c r="G2143" t="str">
        <f>VLOOKUP(SALIDA[[#This Row],[CODIGO]],FAMILIAS[],4,FALSE)</f>
        <v>STAR COLD</v>
      </c>
      <c r="H2143" s="10" t="str">
        <f>IF(VLOOKUP(SALIDA[[#This Row],[CODIGO]],STOCKSANLUIS[],7,FALSE)=0,"PRODUCTO SIN STOCK/UBICACIÓN",VLOOKUP(SALIDA[[#This Row],[CODIGO]],STOCKSANLUIS[],7,FALSE))</f>
        <v>C</v>
      </c>
      <c r="I2143" s="10"/>
      <c r="J2143" t="str">
        <f>SALIDA[[#This Row],[CODIGO]]&amp;"       "&amp;SALIDA[[#This Row],[FAMILIA]]</f>
        <v>03425       STAR COLD</v>
      </c>
      <c r="K2143">
        <f>VLOOKUP(SALIDA[[#This Row],[CODIGO]],STOCK_STARSOFT[],5,FALSE)</f>
        <v>0.31498999999999999</v>
      </c>
      <c r="L2143">
        <f>SALIDA[[#This Row],[CANTIDAD]]*SALIDA[[#This Row],[PRECIO UND]]</f>
        <v>2.2049300000000001</v>
      </c>
    </row>
    <row r="2144" spans="1:12" x14ac:dyDescent="0.25">
      <c r="A2144" s="6" t="s">
        <v>3677</v>
      </c>
      <c r="B2144" s="100" t="str">
        <f>VLOOKUP(SALIDA[[#This Row],[CODIGO]],STOCKSANLUIS[],2,FALSE)</f>
        <v>RESISTENCIA SILICONADA POTENCIA CONSTANTE TECNOLATINA  - TPC-M - 30W/M - 220V</v>
      </c>
      <c r="C2144" s="153">
        <v>46030</v>
      </c>
      <c r="D2144">
        <v>5</v>
      </c>
      <c r="E2144">
        <f>IF(VLOOKUP(SALIDA[[#This Row],[CODIGO]],STOCKSANLUIS[],6,FALSE)=0,"PRODUCTO SIN STOCK/UBICACIÓN",VLOOKUP(SALIDA[[#This Row],[CODIGO]],STOCKSANLUIS[],6,FALSE))</f>
        <v>100</v>
      </c>
      <c r="F2144">
        <f>SALIDA[[#This Row],[CANTIDAD]]/SALIDA[[#This Row],[UND MEDIDA]]</f>
        <v>0.05</v>
      </c>
      <c r="G2144" t="str">
        <f>VLOOKUP(SALIDA[[#This Row],[CODIGO]],FAMILIAS[],4,FALSE)</f>
        <v>TECNOLATINA</v>
      </c>
      <c r="H2144" s="10" t="str">
        <f>IF(VLOOKUP(SALIDA[[#This Row],[CODIGO]],STOCKSANLUIS[],7,FALSE)=0,"PRODUCTO SIN STOCK/UBICACIÓN",VLOOKUP(SALIDA[[#This Row],[CODIGO]],STOCKSANLUIS[],7,FALSE))</f>
        <v>C</v>
      </c>
      <c r="I2144" s="10"/>
      <c r="J2144" t="str">
        <f>SALIDA[[#This Row],[CODIGO]]&amp;"       "&amp;SALIDA[[#This Row],[FAMILIA]]</f>
        <v>03058       TECNOLATINA</v>
      </c>
      <c r="K2144">
        <f>VLOOKUP(SALIDA[[#This Row],[CODIGO]],STOCK_STARSOFT[],5,FALSE)</f>
        <v>1.9293849999999999</v>
      </c>
      <c r="L2144">
        <f>SALIDA[[#This Row],[CANTIDAD]]*SALIDA[[#This Row],[PRECIO UND]]</f>
        <v>9.6469249999999995</v>
      </c>
    </row>
    <row r="2145" spans="1:12" x14ac:dyDescent="0.25">
      <c r="A2145" s="6" t="s">
        <v>3906</v>
      </c>
      <c r="B2145" s="100" t="str">
        <f>VLOOKUP(SALIDA[[#This Row],[CODIGO]],STOCKSANLUIS[],2,FALSE)</f>
        <v>MOTOVENTILADOR MAER FAN YDWF68L25P4-300P-250S(220V,60HZ,4 POLES,1PH,SUCTION)</v>
      </c>
      <c r="C2145" s="153">
        <v>46030</v>
      </c>
      <c r="D2145">
        <v>10</v>
      </c>
      <c r="E2145">
        <f>IF(VLOOKUP(SALIDA[[#This Row],[CODIGO]],STOCKSANLUIS[],6,FALSE)=0,"PRODUCTO SIN STOCK/UBICACIÓN",VLOOKUP(SALIDA[[#This Row],[CODIGO]],STOCKSANLUIS[],6,FALSE))</f>
        <v>1</v>
      </c>
      <c r="F2145">
        <f>SALIDA[[#This Row],[CANTIDAD]]/SALIDA[[#This Row],[UND MEDIDA]]</f>
        <v>10</v>
      </c>
      <c r="G2145" t="str">
        <f>VLOOKUP(SALIDA[[#This Row],[CODIGO]],FAMILIAS[],4,FALSE)</f>
        <v>MAER FAN</v>
      </c>
      <c r="H2145" s="10" t="str">
        <f>IF(VLOOKUP(SALIDA[[#This Row],[CODIGO]],STOCKSANLUIS[],7,FALSE)=0,"PRODUCTO SIN STOCK/UBICACIÓN",VLOOKUP(SALIDA[[#This Row],[CODIGO]],STOCKSANLUIS[],7,FALSE))</f>
        <v>C</v>
      </c>
      <c r="I2145" s="10" t="s">
        <v>19536</v>
      </c>
      <c r="J2145" t="str">
        <f>SALIDA[[#This Row],[CODIGO]]&amp;"       "&amp;SALIDA[[#This Row],[FAMILIA]]</f>
        <v>03375       MAER FAN</v>
      </c>
      <c r="K2145">
        <f>VLOOKUP(SALIDA[[#This Row],[CODIGO]],STOCK_STARSOFT[],5,FALSE)</f>
        <v>21.056954999999999</v>
      </c>
      <c r="L2145">
        <f>SALIDA[[#This Row],[CANTIDAD]]*SALIDA[[#This Row],[PRECIO UND]]</f>
        <v>210.56954999999999</v>
      </c>
    </row>
    <row r="2146" spans="1:12" x14ac:dyDescent="0.25">
      <c r="A2146" s="6" t="s">
        <v>3906</v>
      </c>
      <c r="B2146" s="100" t="str">
        <f>VLOOKUP(SALIDA[[#This Row],[CODIGO]],STOCKSANLUIS[],2,FALSE)</f>
        <v>MOTOVENTILADOR MAER FAN YDWF68L25P4-300P-250S(220V,60HZ,4 POLES,1PH,SUCTION)</v>
      </c>
      <c r="C2146" s="153">
        <v>46030</v>
      </c>
      <c r="D2146">
        <v>2</v>
      </c>
      <c r="E2146">
        <f>IF(VLOOKUP(SALIDA[[#This Row],[CODIGO]],STOCKSANLUIS[],6,FALSE)=0,"PRODUCTO SIN STOCK/UBICACIÓN",VLOOKUP(SALIDA[[#This Row],[CODIGO]],STOCKSANLUIS[],6,FALSE))</f>
        <v>1</v>
      </c>
      <c r="F2146">
        <f>SALIDA[[#This Row],[CANTIDAD]]/SALIDA[[#This Row],[UND MEDIDA]]</f>
        <v>2</v>
      </c>
      <c r="G2146" t="str">
        <f>VLOOKUP(SALIDA[[#This Row],[CODIGO]],FAMILIAS[],4,FALSE)</f>
        <v>MAER FAN</v>
      </c>
      <c r="H2146" s="10" t="str">
        <f>IF(VLOOKUP(SALIDA[[#This Row],[CODIGO]],STOCKSANLUIS[],7,FALSE)=0,"PRODUCTO SIN STOCK/UBICACIÓN",VLOOKUP(SALIDA[[#This Row],[CODIGO]],STOCKSANLUIS[],7,FALSE))</f>
        <v>C</v>
      </c>
      <c r="I2146" s="10"/>
      <c r="J2146" t="str">
        <f>SALIDA[[#This Row],[CODIGO]]&amp;"       "&amp;SALIDA[[#This Row],[FAMILIA]]</f>
        <v>03375       MAER FAN</v>
      </c>
      <c r="K2146">
        <f>VLOOKUP(SALIDA[[#This Row],[CODIGO]],STOCK_STARSOFT[],5,FALSE)</f>
        <v>21.056954999999999</v>
      </c>
      <c r="L2146">
        <f>SALIDA[[#This Row],[CANTIDAD]]*SALIDA[[#This Row],[PRECIO UND]]</f>
        <v>42.113909999999997</v>
      </c>
    </row>
    <row r="2147" spans="1:12" x14ac:dyDescent="0.25">
      <c r="A2147" s="6" t="s">
        <v>2022</v>
      </c>
      <c r="B2147" s="100" t="str">
        <f>VLOOKUP(SALIDA[[#This Row],[CODIGO]],STOCKSANLUIS[],2,FALSE)</f>
        <v>CONTROLADOR DE TEMPERATURA DIGITAL TC-900E POWER - VER.07 - 115/220 VAC - FULL GAUGE</v>
      </c>
      <c r="C2147" s="153">
        <v>46030</v>
      </c>
      <c r="D2147">
        <v>2</v>
      </c>
      <c r="E2147">
        <f>IF(VLOOKUP(SALIDA[[#This Row],[CODIGO]],STOCKSANLUIS[],6,FALSE)=0,"PRODUCTO SIN STOCK/UBICACIÓN",VLOOKUP(SALIDA[[#This Row],[CODIGO]],STOCKSANLUIS[],6,FALSE))</f>
        <v>1</v>
      </c>
      <c r="F2147">
        <f>SALIDA[[#This Row],[CANTIDAD]]/SALIDA[[#This Row],[UND MEDIDA]]</f>
        <v>2</v>
      </c>
      <c r="G2147" t="str">
        <f>VLOOKUP(SALIDA[[#This Row],[CODIGO]],FAMILIAS[],4,FALSE)</f>
        <v>FULL GAUGE</v>
      </c>
      <c r="H2147" s="10" t="str">
        <f>IF(VLOOKUP(SALIDA[[#This Row],[CODIGO]],STOCKSANLUIS[],7,FALSE)=0,"PRODUCTO SIN STOCK/UBICACIÓN",VLOOKUP(SALIDA[[#This Row],[CODIGO]],STOCKSANLUIS[],7,FALSE))</f>
        <v>C</v>
      </c>
      <c r="I2147" s="10"/>
      <c r="J2147" t="str">
        <f>SALIDA[[#This Row],[CODIGO]]&amp;"       "&amp;SALIDA[[#This Row],[FAMILIA]]</f>
        <v>01785       FULL GAUGE</v>
      </c>
      <c r="K2147">
        <f>VLOOKUP(SALIDA[[#This Row],[CODIGO]],STOCK_STARSOFT[],5,FALSE)</f>
        <v>18.272079000000002</v>
      </c>
      <c r="L2147">
        <f>SALIDA[[#This Row],[CANTIDAD]]*SALIDA[[#This Row],[PRECIO UND]]</f>
        <v>36.544158000000003</v>
      </c>
    </row>
    <row r="2148" spans="1:12" x14ac:dyDescent="0.25">
      <c r="A2148" s="6" t="s">
        <v>21734</v>
      </c>
      <c r="B2148" s="100" t="str">
        <f>VLOOKUP(SALIDA[[#This Row],[CODIGO]],STOCKSANLUIS[],2,FALSE)</f>
        <v>GAS REFRIGERANTE R134A  X 6.8 KG - ICELOONG</v>
      </c>
      <c r="C2148" s="153">
        <v>46030</v>
      </c>
      <c r="D2148">
        <v>1</v>
      </c>
      <c r="E2148">
        <f>IF(VLOOKUP(SALIDA[[#This Row],[CODIGO]],STOCKSANLUIS[],6,FALSE)=0,"PRODUCTO SIN STOCK/UBICACIÓN",VLOOKUP(SALIDA[[#This Row],[CODIGO]],STOCKSANLUIS[],6,FALSE))</f>
        <v>1</v>
      </c>
      <c r="F2148">
        <f>SALIDA[[#This Row],[CANTIDAD]]/SALIDA[[#This Row],[UND MEDIDA]]</f>
        <v>1</v>
      </c>
      <c r="G2148" t="str">
        <f>VLOOKUP(SALIDA[[#This Row],[CODIGO]],FAMILIAS[],4,FALSE)</f>
        <v>ZHEJIANG YONGHE</v>
      </c>
      <c r="H2148" s="10" t="str">
        <f>IF(VLOOKUP(SALIDA[[#This Row],[CODIGO]],STOCKSANLUIS[],7,FALSE)=0,"PRODUCTO SIN STOCK/UBICACIÓN",VLOOKUP(SALIDA[[#This Row],[CODIGO]],STOCKSANLUIS[],7,FALSE))</f>
        <v>C</v>
      </c>
      <c r="I2148" s="10"/>
      <c r="J2148" t="str">
        <f>SALIDA[[#This Row],[CODIGO]]&amp;"       "&amp;SALIDA[[#This Row],[FAMILIA]]</f>
        <v>03505       ZHEJIANG YONGHE</v>
      </c>
      <c r="K2148">
        <f>VLOOKUP(SALIDA[[#This Row],[CODIGO]],STOCK_STARSOFT[],5,FALSE)</f>
        <v>48.168781000000003</v>
      </c>
      <c r="L2148">
        <f>SALIDA[[#This Row],[CANTIDAD]]*SALIDA[[#This Row],[PRECIO UND]]</f>
        <v>48.168781000000003</v>
      </c>
    </row>
    <row r="2149" spans="1:12" x14ac:dyDescent="0.25">
      <c r="A2149" s="6" t="s">
        <v>2904</v>
      </c>
      <c r="B2149" s="100" t="str">
        <f>VLOOKUP(SALIDA[[#This Row],[CODIGO]],STOCKSANLUIS[],2,FALSE)</f>
        <v>SENSOR DE TEMPERATURA NTC - SB-70 - 2M - FULL GAUGE (REMPLAZO DEL SB-41 - NO USAR EN MT 622E)</v>
      </c>
      <c r="C2149" s="153">
        <v>46030</v>
      </c>
      <c r="D2149">
        <v>2</v>
      </c>
      <c r="E2149">
        <f>IF(VLOOKUP(SALIDA[[#This Row],[CODIGO]],STOCKSANLUIS[],6,FALSE)=0,"PRODUCTO SIN STOCK/UBICACIÓN",VLOOKUP(SALIDA[[#This Row],[CODIGO]],STOCKSANLUIS[],6,FALSE))</f>
        <v>1</v>
      </c>
      <c r="F2149">
        <f>SALIDA[[#This Row],[CANTIDAD]]/SALIDA[[#This Row],[UND MEDIDA]]</f>
        <v>2</v>
      </c>
      <c r="G2149" t="str">
        <f>VLOOKUP(SALIDA[[#This Row],[CODIGO]],FAMILIAS[],4,FALSE)</f>
        <v>FULL GAUGE</v>
      </c>
      <c r="H2149" s="10" t="str">
        <f>IF(VLOOKUP(SALIDA[[#This Row],[CODIGO]],STOCKSANLUIS[],7,FALSE)=0,"PRODUCTO SIN STOCK/UBICACIÓN",VLOOKUP(SALIDA[[#This Row],[CODIGO]],STOCKSANLUIS[],7,FALSE))</f>
        <v>A</v>
      </c>
      <c r="I2149" s="10"/>
      <c r="J2149" t="str">
        <f>SALIDA[[#This Row],[CODIGO]]&amp;"       "&amp;SALIDA[[#This Row],[FAMILIA]]</f>
        <v>02345       FULL GAUGE</v>
      </c>
      <c r="K2149">
        <f>VLOOKUP(SALIDA[[#This Row],[CODIGO]],STOCK_STARSOFT[],5,FALSE)</f>
        <v>1.711822</v>
      </c>
      <c r="L2149">
        <f>SALIDA[[#This Row],[CANTIDAD]]*SALIDA[[#This Row],[PRECIO UND]]</f>
        <v>3.4236439999999999</v>
      </c>
    </row>
    <row r="2150" spans="1:12" x14ac:dyDescent="0.25">
      <c r="A2150" s="6" t="s">
        <v>35</v>
      </c>
      <c r="B2150" s="100" t="str">
        <f>VLOOKUP(SALIDA[[#This Row],[CODIGO]],STOCKSANLUIS[],2,FALSE)</f>
        <v>CONTROLADOR DE TEMPERATURA DIGITAL MT-512EL 2HP - VER.13 - 12/24 VAC/DC - FULL GAUGE</v>
      </c>
      <c r="C2150" s="153">
        <v>46031</v>
      </c>
      <c r="D2150">
        <v>1</v>
      </c>
      <c r="E2150">
        <f>IF(VLOOKUP(SALIDA[[#This Row],[CODIGO]],STOCKSANLUIS[],6,FALSE)=0,"PRODUCTO SIN STOCK/UBICACIÓN",VLOOKUP(SALIDA[[#This Row],[CODIGO]],STOCKSANLUIS[],6,FALSE))</f>
        <v>1</v>
      </c>
      <c r="F2150">
        <f>SALIDA[[#This Row],[CANTIDAD]]/SALIDA[[#This Row],[UND MEDIDA]]</f>
        <v>1</v>
      </c>
      <c r="G2150" t="str">
        <f>VLOOKUP(SALIDA[[#This Row],[CODIGO]],FAMILIAS[],4,FALSE)</f>
        <v>FULL GAUGE</v>
      </c>
      <c r="H2150" s="10" t="str">
        <f>IF(VLOOKUP(SALIDA[[#This Row],[CODIGO]],STOCKSANLUIS[],7,FALSE)=0,"PRODUCTO SIN STOCK/UBICACIÓN",VLOOKUP(SALIDA[[#This Row],[CODIGO]],STOCKSANLUIS[],7,FALSE))</f>
        <v>C</v>
      </c>
      <c r="I2150" s="10" t="s">
        <v>19536</v>
      </c>
      <c r="J2150" t="str">
        <f>SALIDA[[#This Row],[CODIGO]]&amp;"       "&amp;SALIDA[[#This Row],[FAMILIA]]</f>
        <v>00017       FULL GAUGE</v>
      </c>
      <c r="K2150">
        <f>VLOOKUP(SALIDA[[#This Row],[CODIGO]],STOCK_STARSOFT[],5,FALSE)</f>
        <v>15.751519</v>
      </c>
      <c r="L2150">
        <f>SALIDA[[#This Row],[CANTIDAD]]*SALIDA[[#This Row],[PRECIO UND]]</f>
        <v>15.751519</v>
      </c>
    </row>
    <row r="2151" spans="1:12" x14ac:dyDescent="0.25">
      <c r="A2151" s="6" t="s">
        <v>3084</v>
      </c>
      <c r="B2151" s="100" t="str">
        <f>VLOOKUP(SALIDA[[#This Row],[CODIGO]],STOCKSANLUIS[],2,FALSE)</f>
        <v>COMPRESOR HERMETICO DANFOSS MTZ22 - 2.0HP - 220V/3F/60HZ -R-134A/404A/507A/407C (NO INC. 02 VALV. V06 Y RESIST. DE CARTER)</v>
      </c>
      <c r="C2151" s="153">
        <v>46031</v>
      </c>
      <c r="D2151">
        <v>1</v>
      </c>
      <c r="E2151">
        <f>IF(VLOOKUP(SALIDA[[#This Row],[CODIGO]],STOCKSANLUIS[],6,FALSE)=0,"PRODUCTO SIN STOCK/UBICACIÓN",VLOOKUP(SALIDA[[#This Row],[CODIGO]],STOCKSANLUIS[],6,FALSE))</f>
        <v>1</v>
      </c>
      <c r="F2151">
        <f>SALIDA[[#This Row],[CANTIDAD]]/SALIDA[[#This Row],[UND MEDIDA]]</f>
        <v>1</v>
      </c>
      <c r="G2151" t="str">
        <f>VLOOKUP(SALIDA[[#This Row],[CODIGO]],FAMILIAS[],4,FALSE)</f>
        <v>DANFOSS</v>
      </c>
      <c r="H2151" s="10" t="str">
        <f>IF(VLOOKUP(SALIDA[[#This Row],[CODIGO]],STOCKSANLUIS[],7,FALSE)=0,"PRODUCTO SIN STOCK/UBICACIÓN",VLOOKUP(SALIDA[[#This Row],[CODIGO]],STOCKSANLUIS[],7,FALSE))</f>
        <v>C</v>
      </c>
      <c r="I2151" s="10"/>
      <c r="J2151" t="str">
        <f>SALIDA[[#This Row],[CODIGO]]&amp;"       "&amp;SALIDA[[#This Row],[FAMILIA]]</f>
        <v>02485       DANFOSS</v>
      </c>
      <c r="K2151">
        <f>VLOOKUP(SALIDA[[#This Row],[CODIGO]],STOCK_STARSOFT[],5,FALSE)</f>
        <v>391.95</v>
      </c>
      <c r="L2151">
        <f>SALIDA[[#This Row],[CANTIDAD]]*SALIDA[[#This Row],[PRECIO UND]]</f>
        <v>391.95</v>
      </c>
    </row>
    <row r="2152" spans="1:12" x14ac:dyDescent="0.25">
      <c r="A2152" s="6" t="s">
        <v>2022</v>
      </c>
      <c r="B2152" s="100" t="str">
        <f>VLOOKUP(SALIDA[[#This Row],[CODIGO]],STOCKSANLUIS[],2,FALSE)</f>
        <v>CONTROLADOR DE TEMPERATURA DIGITAL TC-900E POWER - VER.07 - 115/220 VAC - FULL GAUGE</v>
      </c>
      <c r="C2152" s="153">
        <v>46031</v>
      </c>
      <c r="D2152">
        <v>1</v>
      </c>
      <c r="E2152">
        <f>IF(VLOOKUP(SALIDA[[#This Row],[CODIGO]],STOCKSANLUIS[],6,FALSE)=0,"PRODUCTO SIN STOCK/UBICACIÓN",VLOOKUP(SALIDA[[#This Row],[CODIGO]],STOCKSANLUIS[],6,FALSE))</f>
        <v>1</v>
      </c>
      <c r="F2152">
        <f>SALIDA[[#This Row],[CANTIDAD]]/SALIDA[[#This Row],[UND MEDIDA]]</f>
        <v>1</v>
      </c>
      <c r="G2152" t="str">
        <f>VLOOKUP(SALIDA[[#This Row],[CODIGO]],FAMILIAS[],4,FALSE)</f>
        <v>FULL GAUGE</v>
      </c>
      <c r="H2152" s="10" t="str">
        <f>IF(VLOOKUP(SALIDA[[#This Row],[CODIGO]],STOCKSANLUIS[],7,FALSE)=0,"PRODUCTO SIN STOCK/UBICACIÓN",VLOOKUP(SALIDA[[#This Row],[CODIGO]],STOCKSANLUIS[],7,FALSE))</f>
        <v>C</v>
      </c>
      <c r="I2152" s="10"/>
      <c r="J2152" t="str">
        <f>SALIDA[[#This Row],[CODIGO]]&amp;"       "&amp;SALIDA[[#This Row],[FAMILIA]]</f>
        <v>01785       FULL GAUGE</v>
      </c>
      <c r="K2152">
        <f>VLOOKUP(SALIDA[[#This Row],[CODIGO]],STOCK_STARSOFT[],5,FALSE)</f>
        <v>18.272079000000002</v>
      </c>
      <c r="L2152">
        <f>SALIDA[[#This Row],[CANTIDAD]]*SALIDA[[#This Row],[PRECIO UND]]</f>
        <v>18.272079000000002</v>
      </c>
    </row>
    <row r="2153" spans="1:12" x14ac:dyDescent="0.25">
      <c r="A2153" s="6" t="s">
        <v>3293</v>
      </c>
      <c r="B2153" s="100" t="str">
        <f>VLOOKUP(SALIDA[[#This Row],[CODIGO]],STOCKSANLUIS[],2,FALSE)</f>
        <v>VALVULA PARA AGUA HELADA FAN &amp; COIL 2 VIAS 3/4" DIAMETRO  CON ACTUADOR  220V JOHNSON CONTROLS - VLC2200GC-C</v>
      </c>
      <c r="C2153" s="153">
        <v>46031</v>
      </c>
      <c r="D2153">
        <v>4</v>
      </c>
      <c r="E2153">
        <f>IF(VLOOKUP(SALIDA[[#This Row],[CODIGO]],STOCKSANLUIS[],6,FALSE)=0,"PRODUCTO SIN STOCK/UBICACIÓN",VLOOKUP(SALIDA[[#This Row],[CODIGO]],STOCKSANLUIS[],6,FALSE))</f>
        <v>1</v>
      </c>
      <c r="F2153">
        <f>SALIDA[[#This Row],[CANTIDAD]]/SALIDA[[#This Row],[UND MEDIDA]]</f>
        <v>4</v>
      </c>
      <c r="G2153" t="str">
        <f>VLOOKUP(SALIDA[[#This Row],[CODIGO]],FAMILIAS[],4,FALSE)</f>
        <v>JOHNSON CONTROLS</v>
      </c>
      <c r="H2153" s="10" t="str">
        <f>IF(VLOOKUP(SALIDA[[#This Row],[CODIGO]],STOCKSANLUIS[],7,FALSE)=0,"PRODUCTO SIN STOCK/UBICACIÓN",VLOOKUP(SALIDA[[#This Row],[CODIGO]],STOCKSANLUIS[],7,FALSE))</f>
        <v>A</v>
      </c>
      <c r="I2153" s="10"/>
      <c r="J2153" t="str">
        <f>SALIDA[[#This Row],[CODIGO]]&amp;"       "&amp;SALIDA[[#This Row],[FAMILIA]]</f>
        <v>02714       JOHNSON CONTROLS</v>
      </c>
      <c r="K2153">
        <f>VLOOKUP(SALIDA[[#This Row],[CODIGO]],STOCK_STARSOFT[],5,FALSE)</f>
        <v>13.849964</v>
      </c>
      <c r="L2153">
        <f>SALIDA[[#This Row],[CANTIDAD]]*SALIDA[[#This Row],[PRECIO UND]]</f>
        <v>55.399856</v>
      </c>
    </row>
    <row r="2154" spans="1:12" x14ac:dyDescent="0.25">
      <c r="A2154" s="6" t="s">
        <v>3792</v>
      </c>
      <c r="B2154" s="100" t="str">
        <f>VLOOKUP(SALIDA[[#This Row],[CODIGO]],STOCKSANLUIS[],2,FALSE)</f>
        <v>MOTOVENTILADOR MAER FAN YDWF74L34P4-422N-350S (220V, 60HZ, 4 POLES, 1PH, CL.F, SUCTION)</v>
      </c>
      <c r="C2154" s="153">
        <v>46031</v>
      </c>
      <c r="D2154">
        <v>1</v>
      </c>
      <c r="E2154">
        <f>IF(VLOOKUP(SALIDA[[#This Row],[CODIGO]],STOCKSANLUIS[],6,FALSE)=0,"PRODUCTO SIN STOCK/UBICACIÓN",VLOOKUP(SALIDA[[#This Row],[CODIGO]],STOCKSANLUIS[],6,FALSE))</f>
        <v>1</v>
      </c>
      <c r="F2154">
        <f>SALIDA[[#This Row],[CANTIDAD]]/SALIDA[[#This Row],[UND MEDIDA]]</f>
        <v>1</v>
      </c>
      <c r="G2154" t="str">
        <f>VLOOKUP(SALIDA[[#This Row],[CODIGO]],FAMILIAS[],4,FALSE)</f>
        <v>MAER FAN</v>
      </c>
      <c r="H2154" s="10" t="str">
        <f>IF(VLOOKUP(SALIDA[[#This Row],[CODIGO]],STOCKSANLUIS[],7,FALSE)=0,"PRODUCTO SIN STOCK/UBICACIÓN",VLOOKUP(SALIDA[[#This Row],[CODIGO]],STOCKSANLUIS[],7,FALSE))</f>
        <v>C</v>
      </c>
      <c r="I2154" s="10"/>
      <c r="J2154" t="str">
        <f>SALIDA[[#This Row],[CODIGO]]&amp;"       "&amp;SALIDA[[#This Row],[FAMILIA]]</f>
        <v>03236       MAER FAN</v>
      </c>
      <c r="K2154">
        <f>VLOOKUP(SALIDA[[#This Row],[CODIGO]],STOCK_STARSOFT[],5,FALSE)</f>
        <v>28.924689999999998</v>
      </c>
      <c r="L2154">
        <f>SALIDA[[#This Row],[CANTIDAD]]*SALIDA[[#This Row],[PRECIO UND]]</f>
        <v>28.924689999999998</v>
      </c>
    </row>
    <row r="2155" spans="1:12" x14ac:dyDescent="0.25">
      <c r="A2155" s="6" t="s">
        <v>259</v>
      </c>
      <c r="B2155" s="100" t="str">
        <f>VLOOKUP(SALIDA[[#This Row],[CODIGO]],STOCKSANLUIS[],2,FALSE)</f>
        <v>PLATINA KLEERSTRIP MAX BULLET HTP SILVER 2  PLOMO (60 CM)- 477600</v>
      </c>
      <c r="C2155" s="153">
        <v>46031</v>
      </c>
      <c r="D2155">
        <v>8</v>
      </c>
      <c r="E2155">
        <f>IF(VLOOKUP(SALIDA[[#This Row],[CODIGO]],STOCKSANLUIS[],6,FALSE)=0,"PRODUCTO SIN STOCK/UBICACIÓN",VLOOKUP(SALIDA[[#This Row],[CODIGO]],STOCKSANLUIS[],6,FALSE))</f>
        <v>1</v>
      </c>
      <c r="F2155">
        <f>SALIDA[[#This Row],[CANTIDAD]]/SALIDA[[#This Row],[UND MEDIDA]]</f>
        <v>8</v>
      </c>
      <c r="G2155" t="str">
        <f>VLOOKUP(SALIDA[[#This Row],[CODIGO]],FAMILIAS[],4,FALSE)</f>
        <v>ES ROBBINS</v>
      </c>
      <c r="H2155" s="10" t="str">
        <f>IF(VLOOKUP(SALIDA[[#This Row],[CODIGO]],STOCKSANLUIS[],7,FALSE)=0,"PRODUCTO SIN STOCK/UBICACIÓN",VLOOKUP(SALIDA[[#This Row],[CODIGO]],STOCKSANLUIS[],7,FALSE))</f>
        <v>C</v>
      </c>
      <c r="I2155" s="10"/>
      <c r="J2155" t="str">
        <f>SALIDA[[#This Row],[CODIGO]]&amp;"       "&amp;SALIDA[[#This Row],[FAMILIA]]</f>
        <v>00186       ES ROBBINS</v>
      </c>
      <c r="K2155">
        <f>VLOOKUP(SALIDA[[#This Row],[CODIGO]],STOCK_STARSOFT[],5,FALSE)</f>
        <v>4.3959429999999999</v>
      </c>
      <c r="L2155">
        <f>SALIDA[[#This Row],[CANTIDAD]]*SALIDA[[#This Row],[PRECIO UND]]</f>
        <v>35.167543999999999</v>
      </c>
    </row>
    <row r="2156" spans="1:12" x14ac:dyDescent="0.25">
      <c r="A2156" s="6" t="s">
        <v>3802</v>
      </c>
      <c r="B2156" s="100" t="str">
        <f>VLOOKUP(SALIDA[[#This Row],[CODIGO]],STOCKSANLUIS[],2,FALSE)</f>
        <v>GAS REFRIGERANTE R134A - 13.6KG FLYER</v>
      </c>
      <c r="C2156" s="153">
        <v>46031</v>
      </c>
      <c r="D2156">
        <v>2</v>
      </c>
      <c r="E2156">
        <f>IF(VLOOKUP(SALIDA[[#This Row],[CODIGO]],STOCKSANLUIS[],6,FALSE)=0,"PRODUCTO SIN STOCK/UBICACIÓN",VLOOKUP(SALIDA[[#This Row],[CODIGO]],STOCKSANLUIS[],6,FALSE))</f>
        <v>1</v>
      </c>
      <c r="F2156">
        <f>SALIDA[[#This Row],[CANTIDAD]]/SALIDA[[#This Row],[UND MEDIDA]]</f>
        <v>2</v>
      </c>
      <c r="G2156" t="str">
        <f>VLOOKUP(SALIDA[[#This Row],[CODIGO]],FAMILIAS[],4,FALSE)</f>
        <v>FLYER</v>
      </c>
      <c r="H2156" s="10" t="str">
        <f>IF(VLOOKUP(SALIDA[[#This Row],[CODIGO]],STOCKSANLUIS[],7,FALSE)=0,"PRODUCTO SIN STOCK/UBICACIÓN",VLOOKUP(SALIDA[[#This Row],[CODIGO]],STOCKSANLUIS[],7,FALSE))</f>
        <v>B</v>
      </c>
      <c r="I2156" s="10"/>
      <c r="J2156" t="str">
        <f>SALIDA[[#This Row],[CODIGO]]&amp;"       "&amp;SALIDA[[#This Row],[FAMILIA]]</f>
        <v>03241       FLYER</v>
      </c>
      <c r="K2156">
        <f>VLOOKUP(SALIDA[[#This Row],[CODIGO]],STOCK_STARSOFT[],5,FALSE)</f>
        <v>91.697573000000006</v>
      </c>
      <c r="L2156">
        <f>SALIDA[[#This Row],[CANTIDAD]]*SALIDA[[#This Row],[PRECIO UND]]</f>
        <v>183.39514600000001</v>
      </c>
    </row>
    <row r="2157" spans="1:12" x14ac:dyDescent="0.25">
      <c r="A2157" s="6" t="s">
        <v>1819</v>
      </c>
      <c r="B2157" s="100" t="str">
        <f>VLOOKUP(SALIDA[[#This Row],[CODIGO]],STOCKSANLUIS[],2,FALSE)</f>
        <v>ROLLO DE COBRE FLEXIBLE 1/2" HIGH QUALITY - STARCOLD - 12.70 MM X 0.65 MM X 15 M</v>
      </c>
      <c r="C2157" s="153">
        <v>46031</v>
      </c>
      <c r="D2157">
        <v>10</v>
      </c>
      <c r="E2157">
        <f>IF(VLOOKUP(SALIDA[[#This Row],[CODIGO]],STOCKSANLUIS[],6,FALSE)=0,"PRODUCTO SIN STOCK/UBICACIÓN",VLOOKUP(SALIDA[[#This Row],[CODIGO]],STOCKSANLUIS[],6,FALSE))</f>
        <v>1</v>
      </c>
      <c r="F2157">
        <f>SALIDA[[#This Row],[CANTIDAD]]/SALIDA[[#This Row],[UND MEDIDA]]</f>
        <v>10</v>
      </c>
      <c r="G2157" t="str">
        <f>VLOOKUP(SALIDA[[#This Row],[CODIGO]],FAMILIAS[],4,FALSE)</f>
        <v>ICEAGE- ZHEJIANG JIAHE PIPES</v>
      </c>
      <c r="H2157" s="10" t="str">
        <f>IF(VLOOKUP(SALIDA[[#This Row],[CODIGO]],STOCKSANLUIS[],7,FALSE)=0,"PRODUCTO SIN STOCK/UBICACIÓN",VLOOKUP(SALIDA[[#This Row],[CODIGO]],STOCKSANLUIS[],7,FALSE))</f>
        <v>C</v>
      </c>
      <c r="I2157" s="10" t="s">
        <v>19536</v>
      </c>
      <c r="J2157" t="str">
        <f>SALIDA[[#This Row],[CODIGO]]&amp;"       "&amp;SALIDA[[#This Row],[FAMILIA]]</f>
        <v>01671       ICEAGE- ZHEJIANG JIAHE PIPES</v>
      </c>
      <c r="K2157">
        <f>VLOOKUP(SALIDA[[#This Row],[CODIGO]],STOCK_STARSOFT[],5,FALSE)</f>
        <v>43.044683999999997</v>
      </c>
      <c r="L2157">
        <f>SALIDA[[#This Row],[CANTIDAD]]*SALIDA[[#This Row],[PRECIO UND]]</f>
        <v>430.44683999999995</v>
      </c>
    </row>
    <row r="2158" spans="1:12" x14ac:dyDescent="0.25">
      <c r="A2158" s="6" t="s">
        <v>2719</v>
      </c>
      <c r="B2158" s="100" t="str">
        <f>VLOOKUP(SALIDA[[#This Row],[CODIGO]],STOCKSANLUIS[],2,FALSE)</f>
        <v xml:space="preserve">ACEITE PARA BOMBA DE VACIO - 1 GALON - BVA </v>
      </c>
      <c r="C2158" s="153">
        <v>46031</v>
      </c>
      <c r="D2158">
        <v>2</v>
      </c>
      <c r="E2158">
        <f>IF(VLOOKUP(SALIDA[[#This Row],[CODIGO]],STOCKSANLUIS[],6,FALSE)=0,"PRODUCTO SIN STOCK/UBICACIÓN",VLOOKUP(SALIDA[[#This Row],[CODIGO]],STOCKSANLUIS[],6,FALSE))</f>
        <v>1</v>
      </c>
      <c r="F2158">
        <f>SALIDA[[#This Row],[CANTIDAD]]/SALIDA[[#This Row],[UND MEDIDA]]</f>
        <v>2</v>
      </c>
      <c r="G2158" t="str">
        <f>VLOOKUP(SALIDA[[#This Row],[CODIGO]],FAMILIAS[],4,FALSE)</f>
        <v>BVA</v>
      </c>
      <c r="H2158" s="10" t="str">
        <f>IF(VLOOKUP(SALIDA[[#This Row],[CODIGO]],STOCKSANLUIS[],7,FALSE)=0,"PRODUCTO SIN STOCK/UBICACIÓN",VLOOKUP(SALIDA[[#This Row],[CODIGO]],STOCKSANLUIS[],7,FALSE))</f>
        <v>C</v>
      </c>
      <c r="I2158" s="10"/>
      <c r="J2158" t="str">
        <f>SALIDA[[#This Row],[CODIGO]]&amp;"       "&amp;SALIDA[[#This Row],[FAMILIA]]</f>
        <v>02202       BVA</v>
      </c>
      <c r="K2158">
        <f>VLOOKUP(SALIDA[[#This Row],[CODIGO]],STOCK_STARSOFT[],5,FALSE)</f>
        <v>13.965745</v>
      </c>
      <c r="L2158">
        <f>SALIDA[[#This Row],[CANTIDAD]]*SALIDA[[#This Row],[PRECIO UND]]</f>
        <v>27.93149</v>
      </c>
    </row>
    <row r="2159" spans="1:12" x14ac:dyDescent="0.25">
      <c r="A2159" s="6" t="s">
        <v>259</v>
      </c>
      <c r="B2159" s="100" t="str">
        <f>VLOOKUP(SALIDA[[#This Row],[CODIGO]],STOCKSANLUIS[],2,FALSE)</f>
        <v>PLATINA KLEERSTRIP MAX BULLET HTP SILVER 2  PLOMO (60 CM)- 477600</v>
      </c>
      <c r="C2159" s="153">
        <v>46031</v>
      </c>
      <c r="D2159">
        <v>4</v>
      </c>
      <c r="E2159">
        <f>IF(VLOOKUP(SALIDA[[#This Row],[CODIGO]],STOCKSANLUIS[],6,FALSE)=0,"PRODUCTO SIN STOCK/UBICACIÓN",VLOOKUP(SALIDA[[#This Row],[CODIGO]],STOCKSANLUIS[],6,FALSE))</f>
        <v>1</v>
      </c>
      <c r="F2159">
        <f>SALIDA[[#This Row],[CANTIDAD]]/SALIDA[[#This Row],[UND MEDIDA]]</f>
        <v>4</v>
      </c>
      <c r="G2159" t="str">
        <f>VLOOKUP(SALIDA[[#This Row],[CODIGO]],FAMILIAS[],4,FALSE)</f>
        <v>ES ROBBINS</v>
      </c>
      <c r="H2159" s="10" t="str">
        <f>IF(VLOOKUP(SALIDA[[#This Row],[CODIGO]],STOCKSANLUIS[],7,FALSE)=0,"PRODUCTO SIN STOCK/UBICACIÓN",VLOOKUP(SALIDA[[#This Row],[CODIGO]],STOCKSANLUIS[],7,FALSE))</f>
        <v>C</v>
      </c>
      <c r="I2159" s="10"/>
      <c r="J2159" t="str">
        <f>SALIDA[[#This Row],[CODIGO]]&amp;"       "&amp;SALIDA[[#This Row],[FAMILIA]]</f>
        <v>00186       ES ROBBINS</v>
      </c>
      <c r="K2159">
        <f>VLOOKUP(SALIDA[[#This Row],[CODIGO]],STOCK_STARSOFT[],5,FALSE)</f>
        <v>4.3959429999999999</v>
      </c>
      <c r="L2159">
        <f>SALIDA[[#This Row],[CANTIDAD]]*SALIDA[[#This Row],[PRECIO UND]]</f>
        <v>17.583772</v>
      </c>
    </row>
    <row r="2160" spans="1:12" x14ac:dyDescent="0.25">
      <c r="A2160" s="6" t="s">
        <v>3090</v>
      </c>
      <c r="B2160" s="100" t="str">
        <f>VLOOKUP(SALIDA[[#This Row],[CODIGO]],STOCKSANLUIS[],2,FALSE)</f>
        <v>SITRAD INBOX MINI-PC C/ SITRAD - VER.01 - 100-220 VAC (5.1 VDC) - FULL GAUGE</v>
      </c>
      <c r="C2160" s="153">
        <v>46031</v>
      </c>
      <c r="D2160">
        <v>1</v>
      </c>
      <c r="E2160">
        <f>IF(VLOOKUP(SALIDA[[#This Row],[CODIGO]],STOCKSANLUIS[],6,FALSE)=0,"PRODUCTO SIN STOCK/UBICACIÓN",VLOOKUP(SALIDA[[#This Row],[CODIGO]],STOCKSANLUIS[],6,FALSE))</f>
        <v>1</v>
      </c>
      <c r="F2160">
        <f>SALIDA[[#This Row],[CANTIDAD]]/SALIDA[[#This Row],[UND MEDIDA]]</f>
        <v>1</v>
      </c>
      <c r="G2160" t="str">
        <f>VLOOKUP(SALIDA[[#This Row],[CODIGO]],FAMILIAS[],4,FALSE)</f>
        <v>FULL GAUGE</v>
      </c>
      <c r="H2160" s="10" t="str">
        <f>IF(VLOOKUP(SALIDA[[#This Row],[CODIGO]],STOCKSANLUIS[],7,FALSE)=0,"PRODUCTO SIN STOCK/UBICACIÓN",VLOOKUP(SALIDA[[#This Row],[CODIGO]],STOCKSANLUIS[],7,FALSE))</f>
        <v>A</v>
      </c>
      <c r="I2160" s="10"/>
      <c r="J2160" t="str">
        <f>SALIDA[[#This Row],[CODIGO]]&amp;"       "&amp;SALIDA[[#This Row],[FAMILIA]]</f>
        <v>02492       FULL GAUGE</v>
      </c>
      <c r="K2160">
        <f>VLOOKUP(SALIDA[[#This Row],[CODIGO]],STOCK_STARSOFT[],5,FALSE)</f>
        <v>259.66252600000001</v>
      </c>
      <c r="L2160">
        <f>SALIDA[[#This Row],[CANTIDAD]]*SALIDA[[#This Row],[PRECIO UND]]</f>
        <v>259.66252600000001</v>
      </c>
    </row>
    <row r="2161" spans="1:12" x14ac:dyDescent="0.25">
      <c r="A2161" s="6" t="s">
        <v>597</v>
      </c>
      <c r="B2161" s="100" t="str">
        <f>VLOOKUP(SALIDA[[#This Row],[CODIGO]],STOCKSANLUIS[],2,FALSE)</f>
        <v>CUERPO DE VALVULA SOLENOIDE DANFOSS EVR 15 - 7/8  SOLDABLE 032L1225 (REEMPLAZO DEL 032F1225)</v>
      </c>
      <c r="C2161" s="153">
        <v>46031</v>
      </c>
      <c r="D2161">
        <v>1</v>
      </c>
      <c r="E2161">
        <f>IF(VLOOKUP(SALIDA[[#This Row],[CODIGO]],STOCKSANLUIS[],6,FALSE)=0,"PRODUCTO SIN STOCK/UBICACIÓN",VLOOKUP(SALIDA[[#This Row],[CODIGO]],STOCKSANLUIS[],6,FALSE))</f>
        <v>1</v>
      </c>
      <c r="F2161">
        <f>SALIDA[[#This Row],[CANTIDAD]]/SALIDA[[#This Row],[UND MEDIDA]]</f>
        <v>1</v>
      </c>
      <c r="G2161" t="str">
        <f>VLOOKUP(SALIDA[[#This Row],[CODIGO]],FAMILIAS[],4,FALSE)</f>
        <v>DANFOSS</v>
      </c>
      <c r="H2161" s="10" t="str">
        <f>IF(VLOOKUP(SALIDA[[#This Row],[CODIGO]],STOCKSANLUIS[],7,FALSE)=0,"PRODUCTO SIN STOCK/UBICACIÓN",VLOOKUP(SALIDA[[#This Row],[CODIGO]],STOCKSANLUIS[],7,FALSE))</f>
        <v>A</v>
      </c>
      <c r="I2161" s="10"/>
      <c r="J2161" t="str">
        <f>SALIDA[[#This Row],[CODIGO]]&amp;"       "&amp;SALIDA[[#This Row],[FAMILIA]]</f>
        <v>00584       DANFOSS</v>
      </c>
      <c r="K2161">
        <f>VLOOKUP(SALIDA[[#This Row],[CODIGO]],STOCK_STARSOFT[],5,FALSE)</f>
        <v>97.097273000000001</v>
      </c>
      <c r="L2161">
        <f>SALIDA[[#This Row],[CANTIDAD]]*SALIDA[[#This Row],[PRECIO UND]]</f>
        <v>97.097273000000001</v>
      </c>
    </row>
    <row r="2162" spans="1:12" x14ac:dyDescent="0.25">
      <c r="A2162" s="6" t="s">
        <v>125</v>
      </c>
      <c r="B2162" s="100" t="str">
        <f>VLOOKUP(SALIDA[[#This Row],[CODIGO]],STOCKSANLUIS[],2,FALSE)</f>
        <v>BOBINA DE SOLENOIDE - 220V/60HZ/13W - COD - 018F6714 - DANFOSS</v>
      </c>
      <c r="C2162" s="153">
        <v>46031</v>
      </c>
      <c r="D2162">
        <v>1</v>
      </c>
      <c r="E2162">
        <f>IF(VLOOKUP(SALIDA[[#This Row],[CODIGO]],STOCKSANLUIS[],6,FALSE)=0,"PRODUCTO SIN STOCK/UBICACIÓN",VLOOKUP(SALIDA[[#This Row],[CODIGO]],STOCKSANLUIS[],6,FALSE))</f>
        <v>1</v>
      </c>
      <c r="F2162">
        <f>SALIDA[[#This Row],[CANTIDAD]]/SALIDA[[#This Row],[UND MEDIDA]]</f>
        <v>1</v>
      </c>
      <c r="G2162" t="str">
        <f>VLOOKUP(SALIDA[[#This Row],[CODIGO]],FAMILIAS[],4,FALSE)</f>
        <v>DANFOSS</v>
      </c>
      <c r="H2162" s="10" t="str">
        <f>IF(VLOOKUP(SALIDA[[#This Row],[CODIGO]],STOCKSANLUIS[],7,FALSE)=0,"PRODUCTO SIN STOCK/UBICACIÓN",VLOOKUP(SALIDA[[#This Row],[CODIGO]],STOCKSANLUIS[],7,FALSE))</f>
        <v>A</v>
      </c>
      <c r="I2162" s="10"/>
      <c r="J2162" t="str">
        <f>SALIDA[[#This Row],[CODIGO]]&amp;"       "&amp;SALIDA[[#This Row],[FAMILIA]]</f>
        <v>00078       DANFOSS</v>
      </c>
      <c r="K2162">
        <f>VLOOKUP(SALIDA[[#This Row],[CODIGO]],STOCK_STARSOFT[],5,FALSE)</f>
        <v>20.261431999999999</v>
      </c>
      <c r="L2162">
        <f>SALIDA[[#This Row],[CANTIDAD]]*SALIDA[[#This Row],[PRECIO UND]]</f>
        <v>20.261431999999999</v>
      </c>
    </row>
    <row r="2163" spans="1:12" x14ac:dyDescent="0.25">
      <c r="A2163" s="6" t="s">
        <v>947</v>
      </c>
      <c r="B2163" s="100" t="str">
        <f>VLOOKUP(SALIDA[[#This Row],[CODIGO]],STOCKSANLUIS[],2,FALSE)</f>
        <v>ELEMENTO TERMOSTATICO DANFOSS TES-12 COD. 067B3347</v>
      </c>
      <c r="C2163" s="153">
        <v>46031</v>
      </c>
      <c r="D2163">
        <v>1</v>
      </c>
      <c r="E2163">
        <f>IF(VLOOKUP(SALIDA[[#This Row],[CODIGO]],STOCKSANLUIS[],6,FALSE)=0,"PRODUCTO SIN STOCK/UBICACIÓN",VLOOKUP(SALIDA[[#This Row],[CODIGO]],STOCKSANLUIS[],6,FALSE))</f>
        <v>1</v>
      </c>
      <c r="F2163">
        <f>SALIDA[[#This Row],[CANTIDAD]]/SALIDA[[#This Row],[UND MEDIDA]]</f>
        <v>1</v>
      </c>
      <c r="G2163" t="str">
        <f>VLOOKUP(SALIDA[[#This Row],[CODIGO]],FAMILIAS[],4,FALSE)</f>
        <v>DANFOSS</v>
      </c>
      <c r="H2163" s="10" t="str">
        <f>IF(VLOOKUP(SALIDA[[#This Row],[CODIGO]],STOCKSANLUIS[],7,FALSE)=0,"PRODUCTO SIN STOCK/UBICACIÓN",VLOOKUP(SALIDA[[#This Row],[CODIGO]],STOCKSANLUIS[],7,FALSE))</f>
        <v>A</v>
      </c>
      <c r="I2163" s="10"/>
      <c r="J2163" t="str">
        <f>SALIDA[[#This Row],[CODIGO]]&amp;"       "&amp;SALIDA[[#This Row],[FAMILIA]]</f>
        <v>01011       DANFOSS</v>
      </c>
      <c r="K2163">
        <f>VLOOKUP(SALIDA[[#This Row],[CODIGO]],STOCK_STARSOFT[],5,FALSE)</f>
        <v>63.271506000000002</v>
      </c>
      <c r="L2163">
        <f>SALIDA[[#This Row],[CANTIDAD]]*SALIDA[[#This Row],[PRECIO UND]]</f>
        <v>63.271506000000002</v>
      </c>
    </row>
    <row r="2164" spans="1:12" x14ac:dyDescent="0.25">
      <c r="A2164" s="6" t="s">
        <v>945</v>
      </c>
      <c r="B2164" s="100" t="str">
        <f>VLOOKUP(SALIDA[[#This Row],[CODIGO]],STOCKSANLUIS[],2,FALSE)</f>
        <v>ORIFICIO N°6 PARA TE-12 - 067B2709</v>
      </c>
      <c r="C2164" s="153">
        <v>46031</v>
      </c>
      <c r="D2164">
        <v>1</v>
      </c>
      <c r="E2164">
        <f>IF(VLOOKUP(SALIDA[[#This Row],[CODIGO]],STOCKSANLUIS[],6,FALSE)=0,"PRODUCTO SIN STOCK/UBICACIÓN",VLOOKUP(SALIDA[[#This Row],[CODIGO]],STOCKSANLUIS[],6,FALSE))</f>
        <v>1</v>
      </c>
      <c r="F2164">
        <f>SALIDA[[#This Row],[CANTIDAD]]/SALIDA[[#This Row],[UND MEDIDA]]</f>
        <v>1</v>
      </c>
      <c r="G2164" t="str">
        <f>VLOOKUP(SALIDA[[#This Row],[CODIGO]],FAMILIAS[],4,FALSE)</f>
        <v>DANFOSS</v>
      </c>
      <c r="H2164" s="10" t="str">
        <f>IF(VLOOKUP(SALIDA[[#This Row],[CODIGO]],STOCKSANLUIS[],7,FALSE)=0,"PRODUCTO SIN STOCK/UBICACIÓN",VLOOKUP(SALIDA[[#This Row],[CODIGO]],STOCKSANLUIS[],7,FALSE))</f>
        <v>A</v>
      </c>
      <c r="I2164" s="10"/>
      <c r="J2164" t="str">
        <f>SALIDA[[#This Row],[CODIGO]]&amp;"       "&amp;SALIDA[[#This Row],[FAMILIA]]</f>
        <v>01010       DANFOSS</v>
      </c>
      <c r="K2164">
        <f>VLOOKUP(SALIDA[[#This Row],[CODIGO]],STOCK_STARSOFT[],5,FALSE)</f>
        <v>22.585849</v>
      </c>
      <c r="L2164">
        <f>SALIDA[[#This Row],[CANTIDAD]]*SALIDA[[#This Row],[PRECIO UND]]</f>
        <v>22.585849</v>
      </c>
    </row>
    <row r="2165" spans="1:12" x14ac:dyDescent="0.25">
      <c r="A2165" s="6" t="s">
        <v>3341</v>
      </c>
      <c r="B2165" s="100" t="str">
        <f>VLOOKUP(SALIDA[[#This Row],[CODIGO]],STOCKSANLUIS[],2,FALSE)</f>
        <v>GAS REFRIGERANTE R404A -10.90KG ICELOONG</v>
      </c>
      <c r="C2165" s="153">
        <v>46031</v>
      </c>
      <c r="D2165">
        <v>1</v>
      </c>
      <c r="E2165">
        <f>IF(VLOOKUP(SALIDA[[#This Row],[CODIGO]],STOCKSANLUIS[],6,FALSE)=0,"PRODUCTO SIN STOCK/UBICACIÓN",VLOOKUP(SALIDA[[#This Row],[CODIGO]],STOCKSANLUIS[],6,FALSE))</f>
        <v>1</v>
      </c>
      <c r="F2165">
        <f>SALIDA[[#This Row],[CANTIDAD]]/SALIDA[[#This Row],[UND MEDIDA]]</f>
        <v>1</v>
      </c>
      <c r="G2165" t="str">
        <f>VLOOKUP(SALIDA[[#This Row],[CODIGO]],FAMILIAS[],4,FALSE)</f>
        <v>ZHEJIANG YONGHE</v>
      </c>
      <c r="H2165" s="10" t="str">
        <f>IF(VLOOKUP(SALIDA[[#This Row],[CODIGO]],STOCKSANLUIS[],7,FALSE)=0,"PRODUCTO SIN STOCK/UBICACIÓN",VLOOKUP(SALIDA[[#This Row],[CODIGO]],STOCKSANLUIS[],7,FALSE))</f>
        <v>C</v>
      </c>
      <c r="I2165" s="10" t="s">
        <v>19536</v>
      </c>
      <c r="J2165" t="str">
        <f>SALIDA[[#This Row],[CODIGO]]&amp;"       "&amp;SALIDA[[#This Row],[FAMILIA]]</f>
        <v>02752       ZHEJIANG YONGHE</v>
      </c>
      <c r="K2165">
        <f>VLOOKUP(SALIDA[[#This Row],[CODIGO]],STOCK_STARSOFT[],5,FALSE)</f>
        <v>53.481755</v>
      </c>
      <c r="L2165">
        <f>SALIDA[[#This Row],[CANTIDAD]]*SALIDA[[#This Row],[PRECIO UND]]</f>
        <v>53.481755</v>
      </c>
    </row>
    <row r="2166" spans="1:12" x14ac:dyDescent="0.25">
      <c r="A2166" s="6" t="s">
        <v>1354</v>
      </c>
      <c r="B2166" s="100" t="str">
        <f>VLOOKUP(SALIDA[[#This Row],[CODIGO]],STOCKSANLUIS[],2,FALSE)</f>
        <v>MANGA AISLANTE C1-H-042 DE 1 5/8" X 1/2" - ARMAFLEX/ARMACELL</v>
      </c>
      <c r="C2166" s="153">
        <v>46031</v>
      </c>
      <c r="D2166">
        <v>3</v>
      </c>
      <c r="E2166">
        <f>IF(VLOOKUP(SALIDA[[#This Row],[CODIGO]],STOCKSANLUIS[],6,FALSE)=0,"PRODUCTO SIN STOCK/UBICACIÓN",VLOOKUP(SALIDA[[#This Row],[CODIGO]],STOCKSANLUIS[],6,FALSE))</f>
        <v>1</v>
      </c>
      <c r="F2166">
        <f>SALIDA[[#This Row],[CANTIDAD]]/SALIDA[[#This Row],[UND MEDIDA]]</f>
        <v>3</v>
      </c>
      <c r="G2166" t="str">
        <f>VLOOKUP(SALIDA[[#This Row],[CODIGO]],FAMILIAS[],4,FALSE)</f>
        <v>ARMACELL</v>
      </c>
      <c r="H2166" s="10" t="str">
        <f>IF(VLOOKUP(SALIDA[[#This Row],[CODIGO]],STOCKSANLUIS[],7,FALSE)=0,"PRODUCTO SIN STOCK/UBICACIÓN",VLOOKUP(SALIDA[[#This Row],[CODIGO]],STOCKSANLUIS[],7,FALSE))</f>
        <v>A</v>
      </c>
      <c r="I2166" s="10"/>
      <c r="J2166" t="str">
        <f>SALIDA[[#This Row],[CODIGO]]&amp;"       "&amp;SALIDA[[#This Row],[FAMILIA]]</f>
        <v>01393       ARMACELL</v>
      </c>
      <c r="K2166">
        <f>VLOOKUP(SALIDA[[#This Row],[CODIGO]],STOCK_STARSOFT[],5,FALSE)</f>
        <v>2.3174990000000002</v>
      </c>
      <c r="L2166">
        <f>SALIDA[[#This Row],[CANTIDAD]]*SALIDA[[#This Row],[PRECIO UND]]</f>
        <v>6.952497000000001</v>
      </c>
    </row>
    <row r="2167" spans="1:12" x14ac:dyDescent="0.25">
      <c r="A2167" s="6" t="s">
        <v>19300</v>
      </c>
      <c r="B2167" s="100" t="str">
        <f>VLOOKUP(SALIDA[[#This Row],[CODIGO]],STOCKSANLUIS[],2,FALSE)</f>
        <v>CINTA ADHESIVA FOAM QTF-230E - 1/8" X 2" X 32.8´ (3MM X 50MM X 10M) - EVERFROST - HIGH QUALITY</v>
      </c>
      <c r="C2167" s="153">
        <v>46031</v>
      </c>
      <c r="D2167">
        <v>1</v>
      </c>
      <c r="E2167">
        <f>IF(VLOOKUP(SALIDA[[#This Row],[CODIGO]],STOCKSANLUIS[],6,FALSE)=0,"PRODUCTO SIN STOCK/UBICACIÓN",VLOOKUP(SALIDA[[#This Row],[CODIGO]],STOCKSANLUIS[],6,FALSE))</f>
        <v>1</v>
      </c>
      <c r="F2167">
        <f>SALIDA[[#This Row],[CANTIDAD]]/SALIDA[[#This Row],[UND MEDIDA]]</f>
        <v>1</v>
      </c>
      <c r="G2167" t="str">
        <f>VLOOKUP(SALIDA[[#This Row],[CODIGO]],FAMILIAS[],4,FALSE)</f>
        <v>EVERFROST</v>
      </c>
      <c r="H2167" s="10" t="str">
        <f>IF(VLOOKUP(SALIDA[[#This Row],[CODIGO]],STOCKSANLUIS[],7,FALSE)=0,"PRODUCTO SIN STOCK/UBICACIÓN",VLOOKUP(SALIDA[[#This Row],[CODIGO]],STOCKSANLUIS[],7,FALSE))</f>
        <v>C</v>
      </c>
      <c r="I2167" s="10"/>
      <c r="J2167" t="str">
        <f>SALIDA[[#This Row],[CODIGO]]&amp;"       "&amp;SALIDA[[#This Row],[FAMILIA]]</f>
        <v>03490       EVERFROST</v>
      </c>
      <c r="K2167">
        <f>VLOOKUP(SALIDA[[#This Row],[CODIGO]],STOCK_STARSOFT[],5,FALSE)</f>
        <v>1.3047420000000001</v>
      </c>
      <c r="L2167">
        <f>SALIDA[[#This Row],[CANTIDAD]]*SALIDA[[#This Row],[PRECIO UND]]</f>
        <v>1.3047420000000001</v>
      </c>
    </row>
    <row r="2168" spans="1:12" x14ac:dyDescent="0.25">
      <c r="A2168" s="6" t="s">
        <v>781</v>
      </c>
      <c r="B2168" s="100" t="str">
        <f>VLOOKUP(SALIDA[[#This Row],[CODIGO]],STOCKSANLUIS[],2,FALSE)</f>
        <v>CINTA DE ALUMINIO DE 2" X 50 YDS - QTA-250 - QUALITY</v>
      </c>
      <c r="C2168" s="153">
        <v>46031</v>
      </c>
      <c r="D2168">
        <v>1</v>
      </c>
      <c r="E2168">
        <f>IF(VLOOKUP(SALIDA[[#This Row],[CODIGO]],STOCKSANLUIS[],6,FALSE)=0,"PRODUCTO SIN STOCK/UBICACIÓN",VLOOKUP(SALIDA[[#This Row],[CODIGO]],STOCKSANLUIS[],6,FALSE))</f>
        <v>1</v>
      </c>
      <c r="F2168">
        <f>SALIDA[[#This Row],[CANTIDAD]]/SALIDA[[#This Row],[UND MEDIDA]]</f>
        <v>1</v>
      </c>
      <c r="G2168" t="str">
        <f>VLOOKUP(SALIDA[[#This Row],[CODIGO]],FAMILIAS[],4,FALSE)</f>
        <v>QUALITY</v>
      </c>
      <c r="H2168" s="10" t="str">
        <f>IF(VLOOKUP(SALIDA[[#This Row],[CODIGO]],STOCKSANLUIS[],7,FALSE)=0,"PRODUCTO SIN STOCK/UBICACIÓN",VLOOKUP(SALIDA[[#This Row],[CODIGO]],STOCKSANLUIS[],7,FALSE))</f>
        <v>A</v>
      </c>
      <c r="I2168" s="10"/>
      <c r="J2168" t="str">
        <f>SALIDA[[#This Row],[CODIGO]]&amp;"       "&amp;SALIDA[[#This Row],[FAMILIA]]</f>
        <v>00855       QUALITY</v>
      </c>
      <c r="K2168">
        <f>VLOOKUP(SALIDA[[#This Row],[CODIGO]],STOCK_STARSOFT[],5,FALSE)</f>
        <v>3.5578789999999998</v>
      </c>
      <c r="L2168">
        <f>SALIDA[[#This Row],[CANTIDAD]]*SALIDA[[#This Row],[PRECIO UND]]</f>
        <v>3.5578789999999998</v>
      </c>
    </row>
    <row r="2169" spans="1:12" x14ac:dyDescent="0.25">
      <c r="A2169" s="6" t="s">
        <v>19299</v>
      </c>
      <c r="B2169" s="100" t="str">
        <f>VLOOKUP(SALIDA[[#This Row],[CODIGO]],STOCKSANLUIS[],2,FALSE)</f>
        <v>CINTA DE PVC PARA MINI SPLITS 50MMX50M - TAFETAN - EVERFROST - HIGH QUALITY</v>
      </c>
      <c r="C2169" s="153">
        <v>46031</v>
      </c>
      <c r="D2169">
        <v>2</v>
      </c>
      <c r="E2169">
        <f>IF(VLOOKUP(SALIDA[[#This Row],[CODIGO]],STOCKSANLUIS[],6,FALSE)=0,"PRODUCTO SIN STOCK/UBICACIÓN",VLOOKUP(SALIDA[[#This Row],[CODIGO]],STOCKSANLUIS[],6,FALSE))</f>
        <v>1</v>
      </c>
      <c r="F2169">
        <f>SALIDA[[#This Row],[CANTIDAD]]/SALIDA[[#This Row],[UND MEDIDA]]</f>
        <v>2</v>
      </c>
      <c r="G2169" t="str">
        <f>VLOOKUP(SALIDA[[#This Row],[CODIGO]],FAMILIAS[],4,FALSE)</f>
        <v>EVERFROST</v>
      </c>
      <c r="H2169" s="10" t="str">
        <f>IF(VLOOKUP(SALIDA[[#This Row],[CODIGO]],STOCKSANLUIS[],7,FALSE)=0,"PRODUCTO SIN STOCK/UBICACIÓN",VLOOKUP(SALIDA[[#This Row],[CODIGO]],STOCKSANLUIS[],7,FALSE))</f>
        <v>C</v>
      </c>
      <c r="I2169" s="10"/>
      <c r="J2169" t="str">
        <f>SALIDA[[#This Row],[CODIGO]]&amp;"       "&amp;SALIDA[[#This Row],[FAMILIA]]</f>
        <v>03489       EVERFROST</v>
      </c>
      <c r="K2169">
        <f>VLOOKUP(SALIDA[[#This Row],[CODIGO]],STOCK_STARSOFT[],5,FALSE)</f>
        <v>0.76004300000000002</v>
      </c>
      <c r="L2169">
        <f>SALIDA[[#This Row],[CANTIDAD]]*SALIDA[[#This Row],[PRECIO UND]]</f>
        <v>1.520086</v>
      </c>
    </row>
    <row r="2170" spans="1:12" x14ac:dyDescent="0.25">
      <c r="A2170" s="6" t="s">
        <v>1073</v>
      </c>
      <c r="B2170" s="100" t="str">
        <f>VLOOKUP(SALIDA[[#This Row],[CODIGO]],STOCKSANLUIS[],2,FALSE)</f>
        <v>GAS MAP BERNZOMATIC  - WORTHINGTON 14.1 OZ</v>
      </c>
      <c r="C2170" s="153">
        <v>46031</v>
      </c>
      <c r="D2170">
        <v>2</v>
      </c>
      <c r="E2170">
        <f>IF(VLOOKUP(SALIDA[[#This Row],[CODIGO]],STOCKSANLUIS[],6,FALSE)=0,"PRODUCTO SIN STOCK/UBICACIÓN",VLOOKUP(SALIDA[[#This Row],[CODIGO]],STOCKSANLUIS[],6,FALSE))</f>
        <v>1</v>
      </c>
      <c r="F2170">
        <f>SALIDA[[#This Row],[CANTIDAD]]/SALIDA[[#This Row],[UND MEDIDA]]</f>
        <v>2</v>
      </c>
      <c r="G2170" t="str">
        <f>VLOOKUP(SALIDA[[#This Row],[CODIGO]],FAMILIAS[],4,FALSE)</f>
        <v>WORTHINGTON</v>
      </c>
      <c r="H2170" s="10" t="str">
        <f>IF(VLOOKUP(SALIDA[[#This Row],[CODIGO]],STOCKSANLUIS[],7,FALSE)=0,"PRODUCTO SIN STOCK/UBICACIÓN",VLOOKUP(SALIDA[[#This Row],[CODIGO]],STOCKSANLUIS[],7,FALSE))</f>
        <v>C</v>
      </c>
      <c r="I2170" s="10"/>
      <c r="J2170" t="str">
        <f>SALIDA[[#This Row],[CODIGO]]&amp;"       "&amp;SALIDA[[#This Row],[FAMILIA]]</f>
        <v>01167       WORTHINGTON</v>
      </c>
      <c r="K2170">
        <f>VLOOKUP(SALIDA[[#This Row],[CODIGO]],STOCK_STARSOFT[],5,FALSE)</f>
        <v>3.829685</v>
      </c>
      <c r="L2170">
        <f>SALIDA[[#This Row],[CANTIDAD]]*SALIDA[[#This Row],[PRECIO UND]]</f>
        <v>7.65937</v>
      </c>
    </row>
    <row r="2171" spans="1:12" x14ac:dyDescent="0.25">
      <c r="A2171" s="6" t="s">
        <v>2693</v>
      </c>
      <c r="B2171" s="100" t="str">
        <f>VLOOKUP(SALIDA[[#This Row],[CODIGO]],STOCKSANLUIS[],2,FALSE)</f>
        <v>GAS REFRIGERANTE FREON R-410A - 11.35 KG - CHINO - CHEMOURS</v>
      </c>
      <c r="C2171" s="153">
        <v>46031</v>
      </c>
      <c r="D2171">
        <v>1</v>
      </c>
      <c r="E2171">
        <f>IF(VLOOKUP(SALIDA[[#This Row],[CODIGO]],STOCKSANLUIS[],6,FALSE)=0,"PRODUCTO SIN STOCK/UBICACIÓN",VLOOKUP(SALIDA[[#This Row],[CODIGO]],STOCKSANLUIS[],6,FALSE))</f>
        <v>1</v>
      </c>
      <c r="F2171">
        <f>SALIDA[[#This Row],[CANTIDAD]]/SALIDA[[#This Row],[UND MEDIDA]]</f>
        <v>1</v>
      </c>
      <c r="G2171" t="str">
        <f>VLOOKUP(SALIDA[[#This Row],[CODIGO]],FAMILIAS[],4,FALSE)</f>
        <v>THE CHEMOURS</v>
      </c>
      <c r="H2171" s="10" t="str">
        <f>IF(VLOOKUP(SALIDA[[#This Row],[CODIGO]],STOCKSANLUIS[],7,FALSE)=0,"PRODUCTO SIN STOCK/UBICACIÓN",VLOOKUP(SALIDA[[#This Row],[CODIGO]],STOCKSANLUIS[],7,FALSE))</f>
        <v>C</v>
      </c>
      <c r="I2171" s="10"/>
      <c r="J2171" t="str">
        <f>SALIDA[[#This Row],[CODIGO]]&amp;"       "&amp;SALIDA[[#This Row],[FAMILIA]]</f>
        <v>02187       THE CHEMOURS</v>
      </c>
      <c r="K2171">
        <f>VLOOKUP(SALIDA[[#This Row],[CODIGO]],STOCK_STARSOFT[],5,FALSE)</f>
        <v>122.01251999999999</v>
      </c>
      <c r="L2171">
        <f>SALIDA[[#This Row],[CANTIDAD]]*SALIDA[[#This Row],[PRECIO UND]]</f>
        <v>122.01251999999999</v>
      </c>
    </row>
    <row r="2172" spans="1:12" x14ac:dyDescent="0.25">
      <c r="A2172" s="6" t="s">
        <v>3096</v>
      </c>
      <c r="B2172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172" s="153">
        <v>46031</v>
      </c>
      <c r="D2172">
        <v>1</v>
      </c>
      <c r="E2172">
        <f>IF(VLOOKUP(SALIDA[[#This Row],[CODIGO]],STOCKSANLUIS[],6,FALSE)=0,"PRODUCTO SIN STOCK/UBICACIÓN",VLOOKUP(SALIDA[[#This Row],[CODIGO]],STOCKSANLUIS[],6,FALSE))</f>
        <v>1</v>
      </c>
      <c r="F2172">
        <f>SALIDA[[#This Row],[CANTIDAD]]/SALIDA[[#This Row],[UND MEDIDA]]</f>
        <v>1</v>
      </c>
      <c r="G2172" t="str">
        <f>VLOOKUP(SALIDA[[#This Row],[CODIGO]],FAMILIAS[],4,FALSE)</f>
        <v>TEMP BLUE</v>
      </c>
      <c r="H2172" s="10" t="str">
        <f>IF(VLOOKUP(SALIDA[[#This Row],[CODIGO]],STOCKSANLUIS[],7,FALSE)=0,"PRODUCTO SIN STOCK/UBICACIÓN",VLOOKUP(SALIDA[[#This Row],[CODIGO]],STOCKSANLUIS[],7,FALSE))</f>
        <v>B</v>
      </c>
      <c r="I2172" s="10"/>
      <c r="J2172" t="str">
        <f>SALIDA[[#This Row],[CODIGO]]&amp;"       "&amp;SALIDA[[#This Row],[FAMILIA]]</f>
        <v>02495       TEMP BLUE</v>
      </c>
      <c r="K2172">
        <f>VLOOKUP(SALIDA[[#This Row],[CODIGO]],STOCK_STARSOFT[],5,FALSE)</f>
        <v>207.15372199999999</v>
      </c>
      <c r="L2172">
        <f>SALIDA[[#This Row],[CANTIDAD]]*SALIDA[[#This Row],[PRECIO UND]]</f>
        <v>207.15372199999999</v>
      </c>
    </row>
    <row r="2173" spans="1:12" x14ac:dyDescent="0.25">
      <c r="A2173" s="6" t="s">
        <v>19300</v>
      </c>
      <c r="B2173" s="100" t="str">
        <f>VLOOKUP(SALIDA[[#This Row],[CODIGO]],STOCKSANLUIS[],2,FALSE)</f>
        <v>CINTA ADHESIVA FOAM QTF-230E - 1/8" X 2" X 32.8´ (3MM X 50MM X 10M) - EVERFROST - HIGH QUALITY</v>
      </c>
      <c r="C2173" s="153">
        <v>46031</v>
      </c>
      <c r="D2173">
        <v>3</v>
      </c>
      <c r="E2173">
        <f>IF(VLOOKUP(SALIDA[[#This Row],[CODIGO]],STOCKSANLUIS[],6,FALSE)=0,"PRODUCTO SIN STOCK/UBICACIÓN",VLOOKUP(SALIDA[[#This Row],[CODIGO]],STOCKSANLUIS[],6,FALSE))</f>
        <v>1</v>
      </c>
      <c r="F2173">
        <f>SALIDA[[#This Row],[CANTIDAD]]/SALIDA[[#This Row],[UND MEDIDA]]</f>
        <v>3</v>
      </c>
      <c r="G2173" t="str">
        <f>VLOOKUP(SALIDA[[#This Row],[CODIGO]],FAMILIAS[],4,FALSE)</f>
        <v>EVERFROST</v>
      </c>
      <c r="H2173" s="10" t="str">
        <f>IF(VLOOKUP(SALIDA[[#This Row],[CODIGO]],STOCKSANLUIS[],7,FALSE)=0,"PRODUCTO SIN STOCK/UBICACIÓN",VLOOKUP(SALIDA[[#This Row],[CODIGO]],STOCKSANLUIS[],7,FALSE))</f>
        <v>C</v>
      </c>
      <c r="I2173" s="10"/>
      <c r="J2173" t="str">
        <f>SALIDA[[#This Row],[CODIGO]]&amp;"       "&amp;SALIDA[[#This Row],[FAMILIA]]</f>
        <v>03490       EVERFROST</v>
      </c>
      <c r="K2173">
        <f>VLOOKUP(SALIDA[[#This Row],[CODIGO]],STOCK_STARSOFT[],5,FALSE)</f>
        <v>1.3047420000000001</v>
      </c>
      <c r="L2173">
        <f>SALIDA[[#This Row],[CANTIDAD]]*SALIDA[[#This Row],[PRECIO UND]]</f>
        <v>3.9142260000000002</v>
      </c>
    </row>
    <row r="2174" spans="1:12" x14ac:dyDescent="0.25">
      <c r="A2174" s="6" t="s">
        <v>3643</v>
      </c>
      <c r="B2174" s="100" t="str">
        <f>VLOOKUP(SALIDA[[#This Row],[CODIGO]],STOCKSANLUIS[],2,FALSE)</f>
        <v>MOTOVENTILADOR DE 7 WATTS 220V/1PH/60HZ INC. HELICE DE 200MM Y BASE</v>
      </c>
      <c r="C2174" s="153">
        <v>46030</v>
      </c>
      <c r="D2174">
        <v>2</v>
      </c>
      <c r="E2174">
        <f>IF(VLOOKUP(SALIDA[[#This Row],[CODIGO]],STOCKSANLUIS[],6,FALSE)=0,"PRODUCTO SIN STOCK/UBICACIÓN",VLOOKUP(SALIDA[[#This Row],[CODIGO]],STOCKSANLUIS[],6,FALSE))</f>
        <v>1</v>
      </c>
      <c r="F2174">
        <f>SALIDA[[#This Row],[CANTIDAD]]/SALIDA[[#This Row],[UND MEDIDA]]</f>
        <v>2</v>
      </c>
      <c r="G2174" t="str">
        <f>VLOOKUP(SALIDA[[#This Row],[CODIGO]],FAMILIAS[],4,FALSE)</f>
        <v>MAER FAN</v>
      </c>
      <c r="H2174" s="10" t="str">
        <f>IF(VLOOKUP(SALIDA[[#This Row],[CODIGO]],STOCKSANLUIS[],7,FALSE)=0,"PRODUCTO SIN STOCK/UBICACIÓN",VLOOKUP(SALIDA[[#This Row],[CODIGO]],STOCKSANLUIS[],7,FALSE))</f>
        <v>C</v>
      </c>
      <c r="I2174" s="10"/>
      <c r="J2174" t="str">
        <f>SALIDA[[#This Row],[CODIGO]]&amp;"       "&amp;SALIDA[[#This Row],[FAMILIA]]</f>
        <v>03039       MAER FAN</v>
      </c>
      <c r="K2174">
        <f>VLOOKUP(SALIDA[[#This Row],[CODIGO]],STOCK_STARSOFT[],5,FALSE)</f>
        <v>6.73</v>
      </c>
      <c r="L2174">
        <f>SALIDA[[#This Row],[CANTIDAD]]*SALIDA[[#This Row],[PRECIO UND]]</f>
        <v>13.46</v>
      </c>
    </row>
    <row r="2175" spans="1:12" x14ac:dyDescent="0.25">
      <c r="A2175" s="6" t="s">
        <v>3675</v>
      </c>
      <c r="B2175" s="100" t="str">
        <f>VLOOKUP(SALIDA[[#This Row],[CODIGO]],STOCKSANLUIS[],2,FALSE)</f>
        <v>LAMAS DE PVC ALECO 8X0.080X300 (20CM X 2MMX 91.44M) LOW TEMP REINFORCED - 172007- MT</v>
      </c>
      <c r="C2175" s="153">
        <v>46031</v>
      </c>
      <c r="D2175">
        <v>30</v>
      </c>
      <c r="E2175">
        <f>IF(VLOOKUP(SALIDA[[#This Row],[CODIGO]],STOCKSANLUIS[],6,FALSE)=0,"PRODUCTO SIN STOCK/UBICACIÓN",VLOOKUP(SALIDA[[#This Row],[CODIGO]],STOCKSANLUIS[],6,FALSE))</f>
        <v>91.44</v>
      </c>
      <c r="F2175">
        <f>SALIDA[[#This Row],[CANTIDAD]]/SALIDA[[#This Row],[UND MEDIDA]]</f>
        <v>0.32808398950131235</v>
      </c>
      <c r="G2175" t="str">
        <f>VLOOKUP(SALIDA[[#This Row],[CODIGO]],FAMILIAS[],4,FALSE)</f>
        <v>ES ROBBINS</v>
      </c>
      <c r="H2175" s="10" t="str">
        <f>IF(VLOOKUP(SALIDA[[#This Row],[CODIGO]],STOCKSANLUIS[],7,FALSE)=0,"PRODUCTO SIN STOCK/UBICACIÓN",VLOOKUP(SALIDA[[#This Row],[CODIGO]],STOCKSANLUIS[],7,FALSE))</f>
        <v>B/C</v>
      </c>
      <c r="I2175" s="10"/>
      <c r="J2175" t="str">
        <f>SALIDA[[#This Row],[CODIGO]]&amp;"       "&amp;SALIDA[[#This Row],[FAMILIA]]</f>
        <v>03057       ES ROBBINS</v>
      </c>
      <c r="K2175">
        <f>VLOOKUP(SALIDA[[#This Row],[CODIGO]],STOCK_STARSOFT[],5,FALSE)</f>
        <v>2.0842499999999999</v>
      </c>
      <c r="L2175">
        <f>SALIDA[[#This Row],[CANTIDAD]]*SALIDA[[#This Row],[PRECIO UND]]</f>
        <v>62.527499999999996</v>
      </c>
    </row>
    <row r="2176" spans="1:12" x14ac:dyDescent="0.25">
      <c r="A2176" s="6" t="s">
        <v>3579</v>
      </c>
      <c r="B2176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2176" s="153">
        <v>46031</v>
      </c>
      <c r="D2176">
        <v>1</v>
      </c>
      <c r="E2176">
        <f>IF(VLOOKUP(SALIDA[[#This Row],[CODIGO]],STOCKSANLUIS[],6,FALSE)=0,"PRODUCTO SIN STOCK/UBICACIÓN",VLOOKUP(SALIDA[[#This Row],[CODIGO]],STOCKSANLUIS[],6,FALSE))</f>
        <v>1</v>
      </c>
      <c r="F2176">
        <f>SALIDA[[#This Row],[CANTIDAD]]/SALIDA[[#This Row],[UND MEDIDA]]</f>
        <v>1</v>
      </c>
      <c r="G2176" t="str">
        <f>VLOOKUP(SALIDA[[#This Row],[CODIGO]],FAMILIAS[],4,FALSE)</f>
        <v>EBM</v>
      </c>
      <c r="H2176" s="10" t="str">
        <f>IF(VLOOKUP(SALIDA[[#This Row],[CODIGO]],STOCKSANLUIS[],7,FALSE)=0,"PRODUCTO SIN STOCK/UBICACIÓN",VLOOKUP(SALIDA[[#This Row],[CODIGO]],STOCKSANLUIS[],7,FALSE))</f>
        <v>C</v>
      </c>
      <c r="I2176" s="10"/>
      <c r="J2176" t="str">
        <f>SALIDA[[#This Row],[CODIGO]]&amp;"       "&amp;SALIDA[[#This Row],[FAMILIA]]</f>
        <v>02984       EBM</v>
      </c>
      <c r="K2176">
        <f>VLOOKUP(SALIDA[[#This Row],[CODIGO]],STOCK_STARSOFT[],5,FALSE)</f>
        <v>74.290643000000003</v>
      </c>
      <c r="L2176">
        <f>SALIDA[[#This Row],[CANTIDAD]]*SALIDA[[#This Row],[PRECIO UND]]</f>
        <v>74.290643000000003</v>
      </c>
    </row>
    <row r="2177" spans="1:12" x14ac:dyDescent="0.25">
      <c r="A2177" s="6" t="s">
        <v>3927</v>
      </c>
      <c r="B2177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177" s="153">
        <v>46032</v>
      </c>
      <c r="D2177">
        <v>1</v>
      </c>
      <c r="E2177">
        <f>IF(VLOOKUP(SALIDA[[#This Row],[CODIGO]],STOCKSANLUIS[],6,FALSE)=0,"PRODUCTO SIN STOCK/UBICACIÓN",VLOOKUP(SALIDA[[#This Row],[CODIGO]],STOCKSANLUIS[],6,FALSE))</f>
        <v>1</v>
      </c>
      <c r="F2177">
        <f>SALIDA[[#This Row],[CANTIDAD]]/SALIDA[[#This Row],[UND MEDIDA]]</f>
        <v>1</v>
      </c>
      <c r="G2177" t="str">
        <f>VLOOKUP(SALIDA[[#This Row],[CODIGO]],FAMILIAS[],4,FALSE)</f>
        <v>VIKING</v>
      </c>
      <c r="H2177" s="10" t="str">
        <f>IF(VLOOKUP(SALIDA[[#This Row],[CODIGO]],STOCKSANLUIS[],7,FALSE)=0,"PRODUCTO SIN STOCK/UBICACIÓN",VLOOKUP(SALIDA[[#This Row],[CODIGO]],STOCKSANLUIS[],7,FALSE))</f>
        <v>B</v>
      </c>
      <c r="I2177" s="10"/>
      <c r="J2177" t="str">
        <f>SALIDA[[#This Row],[CODIGO]]&amp;"       "&amp;SALIDA[[#This Row],[FAMILIA]]</f>
        <v>03395       VIKING</v>
      </c>
      <c r="K2177">
        <f>VLOOKUP(SALIDA[[#This Row],[CODIGO]],STOCK_STARSOFT[],5,FALSE)</f>
        <v>148.63707299999999</v>
      </c>
      <c r="L2177">
        <f>SALIDA[[#This Row],[CANTIDAD]]*SALIDA[[#This Row],[PRECIO UND]]</f>
        <v>148.63707299999999</v>
      </c>
    </row>
    <row r="2178" spans="1:12" x14ac:dyDescent="0.25">
      <c r="A2178" s="6" t="s">
        <v>3931</v>
      </c>
      <c r="B2178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2178" s="153">
        <v>46032</v>
      </c>
      <c r="D2178">
        <v>1</v>
      </c>
      <c r="E2178">
        <f>IF(VLOOKUP(SALIDA[[#This Row],[CODIGO]],STOCKSANLUIS[],6,FALSE)=0,"PRODUCTO SIN STOCK/UBICACIÓN",VLOOKUP(SALIDA[[#This Row],[CODIGO]],STOCKSANLUIS[],6,FALSE))</f>
        <v>1</v>
      </c>
      <c r="F2178">
        <f>SALIDA[[#This Row],[CANTIDAD]]/SALIDA[[#This Row],[UND MEDIDA]]</f>
        <v>1</v>
      </c>
      <c r="G2178" t="str">
        <f>VLOOKUP(SALIDA[[#This Row],[CODIGO]],FAMILIAS[],4,FALSE)</f>
        <v>VIKING</v>
      </c>
      <c r="H2178" s="10" t="str">
        <f>IF(VLOOKUP(SALIDA[[#This Row],[CODIGO]],STOCKSANLUIS[],7,FALSE)=0,"PRODUCTO SIN STOCK/UBICACIÓN",VLOOKUP(SALIDA[[#This Row],[CODIGO]],STOCKSANLUIS[],7,FALSE))</f>
        <v>B</v>
      </c>
      <c r="I2178" s="10"/>
      <c r="J2178" t="str">
        <f>SALIDA[[#This Row],[CODIGO]]&amp;"       "&amp;SALIDA[[#This Row],[FAMILIA]]</f>
        <v>03397       VIKING</v>
      </c>
      <c r="K2178">
        <f>VLOOKUP(SALIDA[[#This Row],[CODIGO]],STOCK_STARSOFT[],5,FALSE)</f>
        <v>267.68141000000003</v>
      </c>
      <c r="L2178">
        <f>SALIDA[[#This Row],[CANTIDAD]]*SALIDA[[#This Row],[PRECIO UND]]</f>
        <v>267.68141000000003</v>
      </c>
    </row>
    <row r="2179" spans="1:12" x14ac:dyDescent="0.25">
      <c r="A2179" s="6" t="s">
        <v>2020</v>
      </c>
      <c r="B2179" s="100" t="str">
        <f>VLOOKUP(SALIDA[[#This Row],[CODIGO]],STOCKSANLUIS[],2,FALSE)</f>
        <v>CONTROLADOR DE TEMPERATURA Y HUMEDAD DIGITAL MT-530EW SUPER (10-85%HR) - VER.06 - 115/220 VAC - FULL GAUGE - WHITE</v>
      </c>
      <c r="C2179" s="153">
        <v>46032</v>
      </c>
      <c r="D2179">
        <v>1</v>
      </c>
      <c r="E2179">
        <f>IF(VLOOKUP(SALIDA[[#This Row],[CODIGO]],STOCKSANLUIS[],6,FALSE)=0,"PRODUCTO SIN STOCK/UBICACIÓN",VLOOKUP(SALIDA[[#This Row],[CODIGO]],STOCKSANLUIS[],6,FALSE))</f>
        <v>1</v>
      </c>
      <c r="F2179">
        <f>SALIDA[[#This Row],[CANTIDAD]]/SALIDA[[#This Row],[UND MEDIDA]]</f>
        <v>1</v>
      </c>
      <c r="G2179" t="str">
        <f>VLOOKUP(SALIDA[[#This Row],[CODIGO]],FAMILIAS[],4,FALSE)</f>
        <v>FULL GAUGE</v>
      </c>
      <c r="H2179" s="10" t="str">
        <f>IF(VLOOKUP(SALIDA[[#This Row],[CODIGO]],STOCKSANLUIS[],7,FALSE)=0,"PRODUCTO SIN STOCK/UBICACIÓN",VLOOKUP(SALIDA[[#This Row],[CODIGO]],STOCKSANLUIS[],7,FALSE))</f>
        <v>A</v>
      </c>
      <c r="I2179" s="10"/>
      <c r="J2179" t="str">
        <f>SALIDA[[#This Row],[CODIGO]]&amp;"       "&amp;SALIDA[[#This Row],[FAMILIA]]</f>
        <v>01784       FULL GAUGE</v>
      </c>
      <c r="K2179">
        <f>VLOOKUP(SALIDA[[#This Row],[CODIGO]],STOCK_STARSOFT[],5,FALSE)</f>
        <v>45.731242000000002</v>
      </c>
      <c r="L2179">
        <f>SALIDA[[#This Row],[CANTIDAD]]*SALIDA[[#This Row],[PRECIO UND]]</f>
        <v>45.731242000000002</v>
      </c>
    </row>
    <row r="2180" spans="1:12" x14ac:dyDescent="0.25">
      <c r="A2180" s="6" t="s">
        <v>29</v>
      </c>
      <c r="B2180" s="100" t="str">
        <f>VLOOKUP(SALIDA[[#This Row],[CODIGO]],STOCKSANLUIS[],2,FALSE)</f>
        <v>CONTROLADOR DE TEMPERATURA DIGITAL MT-512E LOG - VER.10 - 115/220 VAC - FULL GAUGE - WHITE</v>
      </c>
      <c r="C2180" s="153">
        <v>46032</v>
      </c>
      <c r="D2180">
        <v>1</v>
      </c>
      <c r="E2180">
        <f>IF(VLOOKUP(SALIDA[[#This Row],[CODIGO]],STOCKSANLUIS[],6,FALSE)=0,"PRODUCTO SIN STOCK/UBICACIÓN",VLOOKUP(SALIDA[[#This Row],[CODIGO]],STOCKSANLUIS[],6,FALSE))</f>
        <v>1</v>
      </c>
      <c r="F2180">
        <f>SALIDA[[#This Row],[CANTIDAD]]/SALIDA[[#This Row],[UND MEDIDA]]</f>
        <v>1</v>
      </c>
      <c r="G2180" t="str">
        <f>VLOOKUP(SALIDA[[#This Row],[CODIGO]],FAMILIAS[],4,FALSE)</f>
        <v>FULL GAUGE</v>
      </c>
      <c r="H2180" s="10" t="str">
        <f>IF(VLOOKUP(SALIDA[[#This Row],[CODIGO]],STOCKSANLUIS[],7,FALSE)=0,"PRODUCTO SIN STOCK/UBICACIÓN",VLOOKUP(SALIDA[[#This Row],[CODIGO]],STOCKSANLUIS[],7,FALSE))</f>
        <v>C</v>
      </c>
      <c r="I2180" s="10"/>
      <c r="J2180" t="str">
        <f>SALIDA[[#This Row],[CODIGO]]&amp;"       "&amp;SALIDA[[#This Row],[FAMILIA]]</f>
        <v>00014       FULL GAUGE</v>
      </c>
      <c r="K2180">
        <f>VLOOKUP(SALIDA[[#This Row],[CODIGO]],STOCK_STARSOFT[],5,FALSE)</f>
        <v>29.308693999999999</v>
      </c>
      <c r="L2180">
        <f>SALIDA[[#This Row],[CANTIDAD]]*SALIDA[[#This Row],[PRECIO UND]]</f>
        <v>29.308693999999999</v>
      </c>
    </row>
    <row r="2181" spans="1:12" x14ac:dyDescent="0.25">
      <c r="A2181" s="6" t="s">
        <v>2022</v>
      </c>
      <c r="B2181" s="100" t="str">
        <f>VLOOKUP(SALIDA[[#This Row],[CODIGO]],STOCKSANLUIS[],2,FALSE)</f>
        <v>CONTROLADOR DE TEMPERATURA DIGITAL TC-900E POWER - VER.07 - 115/220 VAC - FULL GAUGE</v>
      </c>
      <c r="C2181" s="153">
        <v>46032</v>
      </c>
      <c r="D2181">
        <v>1</v>
      </c>
      <c r="E2181">
        <f>IF(VLOOKUP(SALIDA[[#This Row],[CODIGO]],STOCKSANLUIS[],6,FALSE)=0,"PRODUCTO SIN STOCK/UBICACIÓN",VLOOKUP(SALIDA[[#This Row],[CODIGO]],STOCKSANLUIS[],6,FALSE))</f>
        <v>1</v>
      </c>
      <c r="F2181">
        <f>SALIDA[[#This Row],[CANTIDAD]]/SALIDA[[#This Row],[UND MEDIDA]]</f>
        <v>1</v>
      </c>
      <c r="G2181" t="str">
        <f>VLOOKUP(SALIDA[[#This Row],[CODIGO]],FAMILIAS[],4,FALSE)</f>
        <v>FULL GAUGE</v>
      </c>
      <c r="H2181" s="10" t="str">
        <f>IF(VLOOKUP(SALIDA[[#This Row],[CODIGO]],STOCKSANLUIS[],7,FALSE)=0,"PRODUCTO SIN STOCK/UBICACIÓN",VLOOKUP(SALIDA[[#This Row],[CODIGO]],STOCKSANLUIS[],7,FALSE))</f>
        <v>C</v>
      </c>
      <c r="I2181" s="10"/>
      <c r="J2181" t="str">
        <f>SALIDA[[#This Row],[CODIGO]]&amp;"       "&amp;SALIDA[[#This Row],[FAMILIA]]</f>
        <v>01785       FULL GAUGE</v>
      </c>
      <c r="K2181">
        <f>VLOOKUP(SALIDA[[#This Row],[CODIGO]],STOCK_STARSOFT[],5,FALSE)</f>
        <v>18.272079000000002</v>
      </c>
      <c r="L2181">
        <f>SALIDA[[#This Row],[CANTIDAD]]*SALIDA[[#This Row],[PRECIO UND]]</f>
        <v>18.272079000000002</v>
      </c>
    </row>
    <row r="2182" spans="1:12" x14ac:dyDescent="0.25">
      <c r="A2182" s="6" t="s">
        <v>2836</v>
      </c>
      <c r="B2182" s="100" t="str">
        <f>VLOOKUP(SALIDA[[#This Row],[CODIGO]],STOCKSANLUIS[],2,FALSE)</f>
        <v>GAS REFRIGERANTE FREON R-134A - 13.62 KG - CHINO - CHEMOURS</v>
      </c>
      <c r="C2182" s="153">
        <v>46032</v>
      </c>
      <c r="D2182">
        <v>1</v>
      </c>
      <c r="E2182">
        <f>IF(VLOOKUP(SALIDA[[#This Row],[CODIGO]],STOCKSANLUIS[],6,FALSE)=0,"PRODUCTO SIN STOCK/UBICACIÓN",VLOOKUP(SALIDA[[#This Row],[CODIGO]],STOCKSANLUIS[],6,FALSE))</f>
        <v>1</v>
      </c>
      <c r="F2182">
        <f>SALIDA[[#This Row],[CANTIDAD]]/SALIDA[[#This Row],[UND MEDIDA]]</f>
        <v>1</v>
      </c>
      <c r="G2182" t="str">
        <f>VLOOKUP(SALIDA[[#This Row],[CODIGO]],FAMILIAS[],4,FALSE)</f>
        <v>THE CHEMOURS</v>
      </c>
      <c r="H2182" s="10" t="str">
        <f>IF(VLOOKUP(SALIDA[[#This Row],[CODIGO]],STOCKSANLUIS[],7,FALSE)=0,"PRODUCTO SIN STOCK/UBICACIÓN",VLOOKUP(SALIDA[[#This Row],[CODIGO]],STOCKSANLUIS[],7,FALSE))</f>
        <v>C</v>
      </c>
      <c r="I2182" s="10"/>
      <c r="J2182" t="str">
        <f>SALIDA[[#This Row],[CODIGO]]&amp;"       "&amp;SALIDA[[#This Row],[FAMILIA]]</f>
        <v>02304       THE CHEMOURS</v>
      </c>
      <c r="K2182">
        <f>VLOOKUP(SALIDA[[#This Row],[CODIGO]],STOCK_STARSOFT[],5,FALSE)</f>
        <v>132.07079300000001</v>
      </c>
      <c r="L2182">
        <f>SALIDA[[#This Row],[CANTIDAD]]*SALIDA[[#This Row],[PRECIO UND]]</f>
        <v>132.07079300000001</v>
      </c>
    </row>
    <row r="2183" spans="1:12" x14ac:dyDescent="0.25">
      <c r="A2183" s="6" t="s">
        <v>3920</v>
      </c>
      <c r="B2183" s="100" t="str">
        <f>VLOOKUP(SALIDA[[#This Row],[CODIGO]],STOCKSANLUIS[],2,FALSE)</f>
        <v>EQUIPO DE A/A MINI SPLIT FRIO SOLO - 18000 BTU - R410A - 220V/1PH/60HZ -  CIAC CG41G-018PH3U2C / CH41G-018-H3U2C</v>
      </c>
      <c r="C2183" s="153">
        <v>46032</v>
      </c>
      <c r="D2183">
        <v>1</v>
      </c>
      <c r="E2183">
        <f>IF(VLOOKUP(SALIDA[[#This Row],[CODIGO]],STOCKSANLUIS[],6,FALSE)=0,"PRODUCTO SIN STOCK/UBICACIÓN",VLOOKUP(SALIDA[[#This Row],[CODIGO]],STOCKSANLUIS[],6,FALSE))</f>
        <v>1</v>
      </c>
      <c r="F2183">
        <f>SALIDA[[#This Row],[CANTIDAD]]/SALIDA[[#This Row],[UND MEDIDA]]</f>
        <v>1</v>
      </c>
      <c r="G2183" t="str">
        <f>VLOOKUP(SALIDA[[#This Row],[CODIGO]],FAMILIAS[],4,FALSE)</f>
        <v>CIAC</v>
      </c>
      <c r="H2183" s="10" t="str">
        <f>IF(VLOOKUP(SALIDA[[#This Row],[CODIGO]],STOCKSANLUIS[],7,FALSE)=0,"PRODUCTO SIN STOCK/UBICACIÓN",VLOOKUP(SALIDA[[#This Row],[CODIGO]],STOCKSANLUIS[],7,FALSE))</f>
        <v>B</v>
      </c>
      <c r="I2183" s="10"/>
      <c r="J2183" t="str">
        <f>SALIDA[[#This Row],[CODIGO]]&amp;"       "&amp;SALIDA[[#This Row],[FAMILIA]]</f>
        <v>03386       CIAC</v>
      </c>
      <c r="K2183">
        <f>VLOOKUP(SALIDA[[#This Row],[CODIGO]],STOCK_STARSOFT[],5,FALSE)</f>
        <v>241.08651499999999</v>
      </c>
      <c r="L2183">
        <f>SALIDA[[#This Row],[CANTIDAD]]*SALIDA[[#This Row],[PRECIO UND]]</f>
        <v>241.08651499999999</v>
      </c>
    </row>
    <row r="2184" spans="1:12" x14ac:dyDescent="0.25">
      <c r="A2184" s="6" t="s">
        <v>3148</v>
      </c>
      <c r="B2184" s="100" t="str">
        <f>VLOOKUP(SALIDA[[#This Row],[CODIGO]],STOCKSANLUIS[],2,FALSE)</f>
        <v>VISOR DE LIQUIDO DE 3/8 - SG-38 - EVERWELL</v>
      </c>
      <c r="C2184" s="153">
        <v>46032</v>
      </c>
      <c r="D2184">
        <v>3</v>
      </c>
      <c r="E2184">
        <f>IF(VLOOKUP(SALIDA[[#This Row],[CODIGO]],STOCKSANLUIS[],6,FALSE)=0,"PRODUCTO SIN STOCK/UBICACIÓN",VLOOKUP(SALIDA[[#This Row],[CODIGO]],STOCKSANLUIS[],6,FALSE))</f>
        <v>1</v>
      </c>
      <c r="F2184">
        <f>SALIDA[[#This Row],[CANTIDAD]]/SALIDA[[#This Row],[UND MEDIDA]]</f>
        <v>3</v>
      </c>
      <c r="G2184" t="str">
        <f>VLOOKUP(SALIDA[[#This Row],[CODIGO]],FAMILIAS[],4,FALSE)</f>
        <v>EVERWELL</v>
      </c>
      <c r="H2184" s="10" t="str">
        <f>IF(VLOOKUP(SALIDA[[#This Row],[CODIGO]],STOCKSANLUIS[],7,FALSE)=0,"PRODUCTO SIN STOCK/UBICACIÓN",VLOOKUP(SALIDA[[#This Row],[CODIGO]],STOCKSANLUIS[],7,FALSE))</f>
        <v>A</v>
      </c>
      <c r="I2184" s="10" t="s">
        <v>19536</v>
      </c>
      <c r="J2184" t="str">
        <f>SALIDA[[#This Row],[CODIGO]]&amp;"       "&amp;SALIDA[[#This Row],[FAMILIA]]</f>
        <v>02552       EVERWELL</v>
      </c>
      <c r="K2184">
        <f>VLOOKUP(SALIDA[[#This Row],[CODIGO]],STOCK_STARSOFT[],5,FALSE)</f>
        <v>4.1821659999999996</v>
      </c>
      <c r="L2184">
        <f>SALIDA[[#This Row],[CANTIDAD]]*SALIDA[[#This Row],[PRECIO UND]]</f>
        <v>12.546498</v>
      </c>
    </row>
    <row r="2185" spans="1:12" x14ac:dyDescent="0.25">
      <c r="A2185" s="6" t="s">
        <v>971</v>
      </c>
      <c r="B2185" s="100" t="str">
        <f>VLOOKUP(SALIDA[[#This Row],[CODIGO]],STOCKSANLUIS[],2,FALSE)</f>
        <v>PRESOSTATO ENCAPSULADO BAJA PRESION ( OPEN 25 PSI CLOSE 80 PSI ) -  QPL-200 - QUALITY</v>
      </c>
      <c r="C2185" s="153">
        <v>46032</v>
      </c>
      <c r="D2185">
        <v>9</v>
      </c>
      <c r="E2185">
        <f>IF(VLOOKUP(SALIDA[[#This Row],[CODIGO]],STOCKSANLUIS[],6,FALSE)=0,"PRODUCTO SIN STOCK/UBICACIÓN",VLOOKUP(SALIDA[[#This Row],[CODIGO]],STOCKSANLUIS[],6,FALSE))</f>
        <v>1</v>
      </c>
      <c r="F2185">
        <f>SALIDA[[#This Row],[CANTIDAD]]/SALIDA[[#This Row],[UND MEDIDA]]</f>
        <v>9</v>
      </c>
      <c r="G2185" t="str">
        <f>VLOOKUP(SALIDA[[#This Row],[CODIGO]],FAMILIAS[],4,FALSE)</f>
        <v>QUALITY</v>
      </c>
      <c r="H2185" s="10" t="str">
        <f>IF(VLOOKUP(SALIDA[[#This Row],[CODIGO]],STOCKSANLUIS[],7,FALSE)=0,"PRODUCTO SIN STOCK/UBICACIÓN",VLOOKUP(SALIDA[[#This Row],[CODIGO]],STOCKSANLUIS[],7,FALSE))</f>
        <v>A</v>
      </c>
      <c r="I2185" s="10" t="s">
        <v>19536</v>
      </c>
      <c r="J2185" t="str">
        <f>SALIDA[[#This Row],[CODIGO]]&amp;"       "&amp;SALIDA[[#This Row],[FAMILIA]]</f>
        <v>01037       QUALITY</v>
      </c>
      <c r="K2185">
        <f>VLOOKUP(SALIDA[[#This Row],[CODIGO]],STOCK_STARSOFT[],5,FALSE)</f>
        <v>3.667389</v>
      </c>
      <c r="L2185">
        <f>SALIDA[[#This Row],[CANTIDAD]]*SALIDA[[#This Row],[PRECIO UND]]</f>
        <v>33.006501</v>
      </c>
    </row>
    <row r="2186" spans="1:12" x14ac:dyDescent="0.25">
      <c r="A2186" s="6" t="s">
        <v>3677</v>
      </c>
      <c r="B2186" s="100" t="str">
        <f>VLOOKUP(SALIDA[[#This Row],[CODIGO]],STOCKSANLUIS[],2,FALSE)</f>
        <v>RESISTENCIA SILICONADA POTENCIA CONSTANTE TECNOLATINA  - TPC-M - 30W/M - 220V</v>
      </c>
      <c r="C2186" s="153">
        <v>46032</v>
      </c>
      <c r="D2186">
        <v>400</v>
      </c>
      <c r="E2186">
        <f>IF(VLOOKUP(SALIDA[[#This Row],[CODIGO]],STOCKSANLUIS[],6,FALSE)=0,"PRODUCTO SIN STOCK/UBICACIÓN",VLOOKUP(SALIDA[[#This Row],[CODIGO]],STOCKSANLUIS[],6,FALSE))</f>
        <v>100</v>
      </c>
      <c r="F2186">
        <f>SALIDA[[#This Row],[CANTIDAD]]/SALIDA[[#This Row],[UND MEDIDA]]</f>
        <v>4</v>
      </c>
      <c r="G2186" t="str">
        <f>VLOOKUP(SALIDA[[#This Row],[CODIGO]],FAMILIAS[],4,FALSE)</f>
        <v>TECNOLATINA</v>
      </c>
      <c r="H2186" s="10" t="str">
        <f>IF(VLOOKUP(SALIDA[[#This Row],[CODIGO]],STOCKSANLUIS[],7,FALSE)=0,"PRODUCTO SIN STOCK/UBICACIÓN",VLOOKUP(SALIDA[[#This Row],[CODIGO]],STOCKSANLUIS[],7,FALSE))</f>
        <v>C</v>
      </c>
      <c r="I2186" s="10"/>
      <c r="J2186" t="str">
        <f>SALIDA[[#This Row],[CODIGO]]&amp;"       "&amp;SALIDA[[#This Row],[FAMILIA]]</f>
        <v>03058       TECNOLATINA</v>
      </c>
      <c r="K2186">
        <f>VLOOKUP(SALIDA[[#This Row],[CODIGO]],STOCK_STARSOFT[],5,FALSE)</f>
        <v>1.9293849999999999</v>
      </c>
      <c r="L2186">
        <f>SALIDA[[#This Row],[CANTIDAD]]*SALIDA[[#This Row],[PRECIO UND]]</f>
        <v>771.75399999999991</v>
      </c>
    </row>
    <row r="2187" spans="1:12" x14ac:dyDescent="0.25">
      <c r="A2187" s="6" t="s">
        <v>2466</v>
      </c>
      <c r="B2187" s="100" t="str">
        <f>VLOOKUP(SALIDA[[#This Row],[CODIGO]],STOCKSANLUIS[],2,FALSE)</f>
        <v>LIMPIADOR PARA EVAPORADOR - EVAP POWR-C - 1GALON - NU CALGON</v>
      </c>
      <c r="C2187" s="153">
        <v>46032</v>
      </c>
      <c r="D2187">
        <v>4</v>
      </c>
      <c r="E2187">
        <f>IF(VLOOKUP(SALIDA[[#This Row],[CODIGO]],STOCKSANLUIS[],6,FALSE)=0,"PRODUCTO SIN STOCK/UBICACIÓN",VLOOKUP(SALIDA[[#This Row],[CODIGO]],STOCKSANLUIS[],6,FALSE))</f>
        <v>1</v>
      </c>
      <c r="F2187">
        <f>SALIDA[[#This Row],[CANTIDAD]]/SALIDA[[#This Row],[UND MEDIDA]]</f>
        <v>4</v>
      </c>
      <c r="G2187" t="str">
        <f>VLOOKUP(SALIDA[[#This Row],[CODIGO]],FAMILIAS[],4,FALSE)</f>
        <v>NU CALGON</v>
      </c>
      <c r="H2187" s="10" t="str">
        <f>IF(VLOOKUP(SALIDA[[#This Row],[CODIGO]],STOCKSANLUIS[],7,FALSE)=0,"PRODUCTO SIN STOCK/UBICACIÓN",VLOOKUP(SALIDA[[#This Row],[CODIGO]],STOCKSANLUIS[],7,FALSE))</f>
        <v>C</v>
      </c>
      <c r="I2187" s="10"/>
      <c r="J2187" t="str">
        <f>SALIDA[[#This Row],[CODIGO]]&amp;"       "&amp;SALIDA[[#This Row],[FAMILIA]]</f>
        <v>02030       NU CALGON</v>
      </c>
      <c r="K2187">
        <f>VLOOKUP(SALIDA[[#This Row],[CODIGO]],STOCK_STARSOFT[],5,FALSE)</f>
        <v>10.536965</v>
      </c>
      <c r="L2187">
        <f>SALIDA[[#This Row],[CANTIDAD]]*SALIDA[[#This Row],[PRECIO UND]]</f>
        <v>42.147860000000001</v>
      </c>
    </row>
    <row r="2188" spans="1:12" x14ac:dyDescent="0.25">
      <c r="A2188" s="6" t="s">
        <v>2490</v>
      </c>
      <c r="B2188" s="100" t="str">
        <f>VLOOKUP(SALIDA[[#This Row],[CODIGO]],STOCKSANLUIS[],2,FALSE)</f>
        <v>LIMPIADOR PARA CONDENSADOR - NU-BRITE - 1GALON - NU CALGON</v>
      </c>
      <c r="C2188" s="153">
        <v>46032</v>
      </c>
      <c r="D2188">
        <v>4</v>
      </c>
      <c r="E2188">
        <f>IF(VLOOKUP(SALIDA[[#This Row],[CODIGO]],STOCKSANLUIS[],6,FALSE)=0,"PRODUCTO SIN STOCK/UBICACIÓN",VLOOKUP(SALIDA[[#This Row],[CODIGO]],STOCKSANLUIS[],6,FALSE))</f>
        <v>1</v>
      </c>
      <c r="F2188">
        <f>SALIDA[[#This Row],[CANTIDAD]]/SALIDA[[#This Row],[UND MEDIDA]]</f>
        <v>4</v>
      </c>
      <c r="G2188" t="str">
        <f>VLOOKUP(SALIDA[[#This Row],[CODIGO]],FAMILIAS[],4,FALSE)</f>
        <v>NU CALGON</v>
      </c>
      <c r="H2188" s="10" t="str">
        <f>IF(VLOOKUP(SALIDA[[#This Row],[CODIGO]],STOCKSANLUIS[],7,FALSE)=0,"PRODUCTO SIN STOCK/UBICACIÓN",VLOOKUP(SALIDA[[#This Row],[CODIGO]],STOCKSANLUIS[],7,FALSE))</f>
        <v>C</v>
      </c>
      <c r="I2188" s="10"/>
      <c r="J2188" t="str">
        <f>SALIDA[[#This Row],[CODIGO]]&amp;"       "&amp;SALIDA[[#This Row],[FAMILIA]]</f>
        <v>02043       NU CALGON</v>
      </c>
      <c r="K2188">
        <f>VLOOKUP(SALIDA[[#This Row],[CODIGO]],STOCK_STARSOFT[],5,FALSE)</f>
        <v>9.0050089999999994</v>
      </c>
      <c r="L2188">
        <f>SALIDA[[#This Row],[CANTIDAD]]*SALIDA[[#This Row],[PRECIO UND]]</f>
        <v>36.020035999999998</v>
      </c>
    </row>
    <row r="2189" spans="1:12" x14ac:dyDescent="0.25">
      <c r="A2189" s="6" t="s">
        <v>2719</v>
      </c>
      <c r="B2189" s="100" t="str">
        <f>VLOOKUP(SALIDA[[#This Row],[CODIGO]],STOCKSANLUIS[],2,FALSE)</f>
        <v xml:space="preserve">ACEITE PARA BOMBA DE VACIO - 1 GALON - BVA </v>
      </c>
      <c r="C2189" s="153">
        <v>46032</v>
      </c>
      <c r="D2189">
        <v>1</v>
      </c>
      <c r="E2189">
        <f>IF(VLOOKUP(SALIDA[[#This Row],[CODIGO]],STOCKSANLUIS[],6,FALSE)=0,"PRODUCTO SIN STOCK/UBICACIÓN",VLOOKUP(SALIDA[[#This Row],[CODIGO]],STOCKSANLUIS[],6,FALSE))</f>
        <v>1</v>
      </c>
      <c r="F2189">
        <f>SALIDA[[#This Row],[CANTIDAD]]/SALIDA[[#This Row],[UND MEDIDA]]</f>
        <v>1</v>
      </c>
      <c r="G2189" t="str">
        <f>VLOOKUP(SALIDA[[#This Row],[CODIGO]],FAMILIAS[],4,FALSE)</f>
        <v>BVA</v>
      </c>
      <c r="H2189" s="10" t="str">
        <f>IF(VLOOKUP(SALIDA[[#This Row],[CODIGO]],STOCKSANLUIS[],7,FALSE)=0,"PRODUCTO SIN STOCK/UBICACIÓN",VLOOKUP(SALIDA[[#This Row],[CODIGO]],STOCKSANLUIS[],7,FALSE))</f>
        <v>C</v>
      </c>
      <c r="I2189" s="10"/>
      <c r="J2189" t="str">
        <f>SALIDA[[#This Row],[CODIGO]]&amp;"       "&amp;SALIDA[[#This Row],[FAMILIA]]</f>
        <v>02202       BVA</v>
      </c>
      <c r="K2189">
        <f>VLOOKUP(SALIDA[[#This Row],[CODIGO]],STOCK_STARSOFT[],5,FALSE)</f>
        <v>13.965745</v>
      </c>
      <c r="L2189">
        <f>SALIDA[[#This Row],[CANTIDAD]]*SALIDA[[#This Row],[PRECIO UND]]</f>
        <v>13.965745</v>
      </c>
    </row>
    <row r="2190" spans="1:12" x14ac:dyDescent="0.25">
      <c r="A2190" s="6" t="s">
        <v>3303</v>
      </c>
      <c r="B2190" s="100" t="str">
        <f>VLOOKUP(SALIDA[[#This Row],[CODIGO]],STOCKSANLUIS[],2,FALSE)</f>
        <v>DETECTOR DE FUGAS - HALOGENO - MANUAL - A PILAS -- C/ESTUCHE - NO INC. PILAS EVERWELL</v>
      </c>
      <c r="C2190" s="153">
        <v>46032</v>
      </c>
      <c r="D2190">
        <v>1</v>
      </c>
      <c r="E2190">
        <f>IF(VLOOKUP(SALIDA[[#This Row],[CODIGO]],STOCKSANLUIS[],6,FALSE)=0,"PRODUCTO SIN STOCK/UBICACIÓN",VLOOKUP(SALIDA[[#This Row],[CODIGO]],STOCKSANLUIS[],6,FALSE))</f>
        <v>1</v>
      </c>
      <c r="F2190">
        <f>SALIDA[[#This Row],[CANTIDAD]]/SALIDA[[#This Row],[UND MEDIDA]]</f>
        <v>1</v>
      </c>
      <c r="G2190" t="str">
        <f>VLOOKUP(SALIDA[[#This Row],[CODIGO]],FAMILIAS[],4,FALSE)</f>
        <v>EVERWELL</v>
      </c>
      <c r="H2190" s="10" t="str">
        <f>IF(VLOOKUP(SALIDA[[#This Row],[CODIGO]],STOCKSANLUIS[],7,FALSE)=0,"PRODUCTO SIN STOCK/UBICACIÓN",VLOOKUP(SALIDA[[#This Row],[CODIGO]],STOCKSANLUIS[],7,FALSE))</f>
        <v>A</v>
      </c>
      <c r="I2190" s="10"/>
      <c r="J2190" t="str">
        <f>SALIDA[[#This Row],[CODIGO]]&amp;"       "&amp;SALIDA[[#This Row],[FAMILIA]]</f>
        <v>02719       EVERWELL</v>
      </c>
      <c r="K2190">
        <f>VLOOKUP(SALIDA[[#This Row],[CODIGO]],STOCK_STARSOFT[],5,FALSE)</f>
        <v>35.93</v>
      </c>
      <c r="L2190">
        <f>SALIDA[[#This Row],[CANTIDAD]]*SALIDA[[#This Row],[PRECIO UND]]</f>
        <v>35.93</v>
      </c>
    </row>
    <row r="2191" spans="1:12" x14ac:dyDescent="0.25">
      <c r="A2191" s="6" t="s">
        <v>3922</v>
      </c>
      <c r="B2191" s="100" t="str">
        <f>VLOOKUP(SALIDA[[#This Row],[CODIGO]],STOCKSANLUIS[],2,FALSE)</f>
        <v>EQUIPO DE A/A MINI SPLIT FRIO SOLO - 24000 BTU - R410A - 220V/1PH/60HZ -  CIAC  CG41K-024PH3U1C /  CH41K-024-H3U1C</v>
      </c>
      <c r="C2191" s="153">
        <v>46032</v>
      </c>
      <c r="D2191">
        <v>1</v>
      </c>
      <c r="E2191">
        <f>IF(VLOOKUP(SALIDA[[#This Row],[CODIGO]],STOCKSANLUIS[],6,FALSE)=0,"PRODUCTO SIN STOCK/UBICACIÓN",VLOOKUP(SALIDA[[#This Row],[CODIGO]],STOCKSANLUIS[],6,FALSE))</f>
        <v>1</v>
      </c>
      <c r="F2191">
        <f>SALIDA[[#This Row],[CANTIDAD]]/SALIDA[[#This Row],[UND MEDIDA]]</f>
        <v>1</v>
      </c>
      <c r="G2191" t="str">
        <f>VLOOKUP(SALIDA[[#This Row],[CODIGO]],FAMILIAS[],4,FALSE)</f>
        <v>CIAC</v>
      </c>
      <c r="H2191" s="10" t="str">
        <f>IF(VLOOKUP(SALIDA[[#This Row],[CODIGO]],STOCKSANLUIS[],7,FALSE)=0,"PRODUCTO SIN STOCK/UBICACIÓN",VLOOKUP(SALIDA[[#This Row],[CODIGO]],STOCKSANLUIS[],7,FALSE))</f>
        <v>C</v>
      </c>
      <c r="I2191" s="10"/>
      <c r="J2191" t="str">
        <f>SALIDA[[#This Row],[CODIGO]]&amp;"       "&amp;SALIDA[[#This Row],[FAMILIA]]</f>
        <v>03387       CIAC</v>
      </c>
      <c r="K2191">
        <f>VLOOKUP(SALIDA[[#This Row],[CODIGO]],STOCK_STARSOFT[],5,FALSE)</f>
        <v>312.474039</v>
      </c>
      <c r="L2191">
        <f>SALIDA[[#This Row],[CANTIDAD]]*SALIDA[[#This Row],[PRECIO UND]]</f>
        <v>312.474039</v>
      </c>
    </row>
    <row r="2192" spans="1:12" x14ac:dyDescent="0.25">
      <c r="A2192" s="6" t="s">
        <v>2667</v>
      </c>
      <c r="B2192" s="100" t="str">
        <f>VLOOKUP(SALIDA[[#This Row],[CODIGO]],STOCKSANLUIS[],2,FALSE)</f>
        <v>TAPA CÓNICA SCH-9 (CAPUCHON) P/M-10 FI0 3790 - CAFF</v>
      </c>
      <c r="C2192" s="153">
        <v>46032</v>
      </c>
      <c r="D2192">
        <v>17</v>
      </c>
      <c r="E2192">
        <f>IF(VLOOKUP(SALIDA[[#This Row],[CODIGO]],STOCKSANLUIS[],6,FALSE)=0,"PRODUCTO SIN STOCK/UBICACIÓN",VLOOKUP(SALIDA[[#This Row],[CODIGO]],STOCKSANLUIS[],6,FALSE))</f>
        <v>1</v>
      </c>
      <c r="F2192">
        <f>SALIDA[[#This Row],[CANTIDAD]]/SALIDA[[#This Row],[UND MEDIDA]]</f>
        <v>17</v>
      </c>
      <c r="G2192" t="str">
        <f>VLOOKUP(SALIDA[[#This Row],[CODIGO]],FAMILIAS[],4,FALSE)</f>
        <v>CAFF</v>
      </c>
      <c r="H2192" s="10" t="str">
        <f>IF(VLOOKUP(SALIDA[[#This Row],[CODIGO]],STOCKSANLUIS[],7,FALSE)=0,"PRODUCTO SIN STOCK/UBICACIÓN",VLOOKUP(SALIDA[[#This Row],[CODIGO]],STOCKSANLUIS[],7,FALSE))</f>
        <v>A</v>
      </c>
      <c r="I2192" s="10"/>
      <c r="J2192" t="str">
        <f>SALIDA[[#This Row],[CODIGO]]&amp;"       "&amp;SALIDA[[#This Row],[FAMILIA]]</f>
        <v>02170       CAFF</v>
      </c>
      <c r="K2192">
        <f>VLOOKUP(SALIDA[[#This Row],[CODIGO]],STOCK_STARSOFT[],5,FALSE)</f>
        <v>1.0126710000000001</v>
      </c>
      <c r="L2192">
        <f>SALIDA[[#This Row],[CANTIDAD]]*SALIDA[[#This Row],[PRECIO UND]]</f>
        <v>17.215407000000003</v>
      </c>
    </row>
    <row r="2193" spans="1:12" x14ac:dyDescent="0.25">
      <c r="A2193" s="6" t="s">
        <v>1073</v>
      </c>
      <c r="B2193" s="100" t="str">
        <f>VLOOKUP(SALIDA[[#This Row],[CODIGO]],STOCKSANLUIS[],2,FALSE)</f>
        <v>GAS MAP BERNZOMATIC  - WORTHINGTON 14.1 OZ</v>
      </c>
      <c r="C2193" s="153">
        <v>46032</v>
      </c>
      <c r="D2193">
        <v>3</v>
      </c>
      <c r="E2193">
        <f>IF(VLOOKUP(SALIDA[[#This Row],[CODIGO]],STOCKSANLUIS[],6,FALSE)=0,"PRODUCTO SIN STOCK/UBICACIÓN",VLOOKUP(SALIDA[[#This Row],[CODIGO]],STOCKSANLUIS[],6,FALSE))</f>
        <v>1</v>
      </c>
      <c r="F2193">
        <f>SALIDA[[#This Row],[CANTIDAD]]/SALIDA[[#This Row],[UND MEDIDA]]</f>
        <v>3</v>
      </c>
      <c r="G2193" t="str">
        <f>VLOOKUP(SALIDA[[#This Row],[CODIGO]],FAMILIAS[],4,FALSE)</f>
        <v>WORTHINGTON</v>
      </c>
      <c r="H2193" s="10" t="str">
        <f>IF(VLOOKUP(SALIDA[[#This Row],[CODIGO]],STOCKSANLUIS[],7,FALSE)=0,"PRODUCTO SIN STOCK/UBICACIÓN",VLOOKUP(SALIDA[[#This Row],[CODIGO]],STOCKSANLUIS[],7,FALSE))</f>
        <v>C</v>
      </c>
      <c r="I2193" s="10"/>
      <c r="J2193" t="str">
        <f>SALIDA[[#This Row],[CODIGO]]&amp;"       "&amp;SALIDA[[#This Row],[FAMILIA]]</f>
        <v>01167       WORTHINGTON</v>
      </c>
      <c r="K2193">
        <f>VLOOKUP(SALIDA[[#This Row],[CODIGO]],STOCK_STARSOFT[],5,FALSE)</f>
        <v>3.829685</v>
      </c>
      <c r="L2193">
        <f>SALIDA[[#This Row],[CANTIDAD]]*SALIDA[[#This Row],[PRECIO UND]]</f>
        <v>11.489055</v>
      </c>
    </row>
    <row r="2194" spans="1:12" x14ac:dyDescent="0.25">
      <c r="A2194" s="6" t="s">
        <v>2122</v>
      </c>
      <c r="B2194" s="100" t="str">
        <f>VLOOKUP(SALIDA[[#This Row],[CODIGO]],STOCKSANLUIS[],2,FALSE)</f>
        <v>SENSOR DE TEMPERATURA NTC - SB-41 - 2M - FULL GAUGE</v>
      </c>
      <c r="C2194" s="153">
        <v>46032</v>
      </c>
      <c r="D2194">
        <v>6</v>
      </c>
      <c r="E2194">
        <f>IF(VLOOKUP(SALIDA[[#This Row],[CODIGO]],STOCKSANLUIS[],6,FALSE)=0,"PRODUCTO SIN STOCK/UBICACIÓN",VLOOKUP(SALIDA[[#This Row],[CODIGO]],STOCKSANLUIS[],6,FALSE))</f>
        <v>1</v>
      </c>
      <c r="F2194">
        <f>SALIDA[[#This Row],[CANTIDAD]]/SALIDA[[#This Row],[UND MEDIDA]]</f>
        <v>6</v>
      </c>
      <c r="G2194" t="str">
        <f>VLOOKUP(SALIDA[[#This Row],[CODIGO]],FAMILIAS[],4,FALSE)</f>
        <v>FULL GAUGE</v>
      </c>
      <c r="H2194" s="10" t="str">
        <f>IF(VLOOKUP(SALIDA[[#This Row],[CODIGO]],STOCKSANLUIS[],7,FALSE)=0,"PRODUCTO SIN STOCK/UBICACIÓN",VLOOKUP(SALIDA[[#This Row],[CODIGO]],STOCKSANLUIS[],7,FALSE))</f>
        <v>C</v>
      </c>
      <c r="I2194" s="10"/>
      <c r="J2194" t="str">
        <f>SALIDA[[#This Row],[CODIGO]]&amp;"       "&amp;SALIDA[[#This Row],[FAMILIA]]</f>
        <v>01842       FULL GAUGE</v>
      </c>
      <c r="K2194">
        <f>VLOOKUP(SALIDA[[#This Row],[CODIGO]],STOCK_STARSOFT[],5,FALSE)</f>
        <v>1.6897530000000001</v>
      </c>
      <c r="L2194">
        <f>SALIDA[[#This Row],[CANTIDAD]]*SALIDA[[#This Row],[PRECIO UND]]</f>
        <v>10.138518000000001</v>
      </c>
    </row>
    <row r="2195" spans="1:12" x14ac:dyDescent="0.25">
      <c r="A2195" s="6" t="s">
        <v>3345</v>
      </c>
      <c r="B2195" s="100" t="str">
        <f>VLOOKUP(SALIDA[[#This Row],[CODIGO]],STOCKSANLUIS[],2,FALSE)</f>
        <v>GAS REFRIGERANTE R407C -11.3KG ICELOONG</v>
      </c>
      <c r="C2195" s="153">
        <v>46032</v>
      </c>
      <c r="D2195">
        <v>1</v>
      </c>
      <c r="E2195">
        <f>IF(VLOOKUP(SALIDA[[#This Row],[CODIGO]],STOCKSANLUIS[],6,FALSE)=0,"PRODUCTO SIN STOCK/UBICACIÓN",VLOOKUP(SALIDA[[#This Row],[CODIGO]],STOCKSANLUIS[],6,FALSE))</f>
        <v>1</v>
      </c>
      <c r="F2195">
        <f>SALIDA[[#This Row],[CANTIDAD]]/SALIDA[[#This Row],[UND MEDIDA]]</f>
        <v>1</v>
      </c>
      <c r="G2195" t="str">
        <f>VLOOKUP(SALIDA[[#This Row],[CODIGO]],FAMILIAS[],4,FALSE)</f>
        <v>ZHEJIANG YONGHE</v>
      </c>
      <c r="H2195" s="10" t="str">
        <f>IF(VLOOKUP(SALIDA[[#This Row],[CODIGO]],STOCKSANLUIS[],7,FALSE)=0,"PRODUCTO SIN STOCK/UBICACIÓN",VLOOKUP(SALIDA[[#This Row],[CODIGO]],STOCKSANLUIS[],7,FALSE))</f>
        <v>B</v>
      </c>
      <c r="I2195" s="10"/>
      <c r="J2195" t="str">
        <f>SALIDA[[#This Row],[CODIGO]]&amp;"       "&amp;SALIDA[[#This Row],[FAMILIA]]</f>
        <v>02754       ZHEJIANG YONGHE</v>
      </c>
      <c r="K2195">
        <f>VLOOKUP(SALIDA[[#This Row],[CODIGO]],STOCK_STARSOFT[],5,FALSE)</f>
        <v>89.9</v>
      </c>
      <c r="L2195">
        <f>SALIDA[[#This Row],[CANTIDAD]]*SALIDA[[#This Row],[PRECIO UND]]</f>
        <v>89.9</v>
      </c>
    </row>
    <row r="2196" spans="1:12" x14ac:dyDescent="0.25">
      <c r="A2196" s="6" t="s">
        <v>175</v>
      </c>
      <c r="B2196" s="100" t="str">
        <f>VLOOKUP(SALIDA[[#This Row],[CODIGO]],STOCKSANLUIS[],2,FALSE)</f>
        <v>ORIFICIO N-5 PARA TEX2 - TES2 - TEN2 - 068-2008</v>
      </c>
      <c r="C2196" s="153">
        <v>46032</v>
      </c>
      <c r="D2196">
        <v>2</v>
      </c>
      <c r="E2196">
        <f>IF(VLOOKUP(SALIDA[[#This Row],[CODIGO]],STOCKSANLUIS[],6,FALSE)=0,"PRODUCTO SIN STOCK/UBICACIÓN",VLOOKUP(SALIDA[[#This Row],[CODIGO]],STOCKSANLUIS[],6,FALSE))</f>
        <v>1</v>
      </c>
      <c r="F2196">
        <f>SALIDA[[#This Row],[CANTIDAD]]/SALIDA[[#This Row],[UND MEDIDA]]</f>
        <v>2</v>
      </c>
      <c r="G2196" t="str">
        <f>VLOOKUP(SALIDA[[#This Row],[CODIGO]],FAMILIAS[],4,FALSE)</f>
        <v>DANFOSS</v>
      </c>
      <c r="H2196" s="10" t="str">
        <f>IF(VLOOKUP(SALIDA[[#This Row],[CODIGO]],STOCKSANLUIS[],7,FALSE)=0,"PRODUCTO SIN STOCK/UBICACIÓN",VLOOKUP(SALIDA[[#This Row],[CODIGO]],STOCKSANLUIS[],7,FALSE))</f>
        <v>A</v>
      </c>
      <c r="I2196" s="10"/>
      <c r="J2196" t="str">
        <f>SALIDA[[#This Row],[CODIGO]]&amp;"       "&amp;SALIDA[[#This Row],[FAMILIA]]</f>
        <v>00123       DANFOSS</v>
      </c>
      <c r="K2196">
        <f>VLOOKUP(SALIDA[[#This Row],[CODIGO]],STOCK_STARSOFT[],5,FALSE)</f>
        <v>6.3443449999999997</v>
      </c>
      <c r="L2196">
        <f>SALIDA[[#This Row],[CANTIDAD]]*SALIDA[[#This Row],[PRECIO UND]]</f>
        <v>12.688689999999999</v>
      </c>
    </row>
    <row r="2197" spans="1:12" x14ac:dyDescent="0.25">
      <c r="A2197" s="6" t="s">
        <v>3635</v>
      </c>
      <c r="B2197" s="100" t="str">
        <f>VLOOKUP(SALIDA[[#This Row],[CODIGO]],STOCKSANLUIS[],2,FALSE)</f>
        <v>MOTOVENTILADOR MAER FAN YDWF68L35P4-360N-300S (220V, 60HZ, 4 POLES, 1PH, CL.F, SUCTION)</v>
      </c>
      <c r="C2197" s="153">
        <v>46032</v>
      </c>
      <c r="D2197">
        <v>2</v>
      </c>
      <c r="E2197">
        <f>IF(VLOOKUP(SALIDA[[#This Row],[CODIGO]],STOCKSANLUIS[],6,FALSE)=0,"PRODUCTO SIN STOCK/UBICACIÓN",VLOOKUP(SALIDA[[#This Row],[CODIGO]],STOCKSANLUIS[],6,FALSE))</f>
        <v>1</v>
      </c>
      <c r="F2197">
        <f>SALIDA[[#This Row],[CANTIDAD]]/SALIDA[[#This Row],[UND MEDIDA]]</f>
        <v>2</v>
      </c>
      <c r="G2197" t="str">
        <f>VLOOKUP(SALIDA[[#This Row],[CODIGO]],FAMILIAS[],4,FALSE)</f>
        <v>MAER FAN</v>
      </c>
      <c r="H2197" s="10" t="str">
        <f>IF(VLOOKUP(SALIDA[[#This Row],[CODIGO]],STOCKSANLUIS[],7,FALSE)=0,"PRODUCTO SIN STOCK/UBICACIÓN",VLOOKUP(SALIDA[[#This Row],[CODIGO]],STOCKSANLUIS[],7,FALSE))</f>
        <v>C</v>
      </c>
      <c r="I2197" s="10"/>
      <c r="J2197" t="str">
        <f>SALIDA[[#This Row],[CODIGO]]&amp;"       "&amp;SALIDA[[#This Row],[FAMILIA]]</f>
        <v>03035       MAER FAN</v>
      </c>
      <c r="K2197">
        <f>VLOOKUP(SALIDA[[#This Row],[CODIGO]],STOCK_STARSOFT[],5,FALSE)</f>
        <v>22.768464000000002</v>
      </c>
      <c r="L2197">
        <f>SALIDA[[#This Row],[CANTIDAD]]*SALIDA[[#This Row],[PRECIO UND]]</f>
        <v>45.536928000000003</v>
      </c>
    </row>
    <row r="2198" spans="1:12" x14ac:dyDescent="0.25">
      <c r="A2198" s="6" t="s">
        <v>3802</v>
      </c>
      <c r="B2198" s="100" t="str">
        <f>VLOOKUP(SALIDA[[#This Row],[CODIGO]],STOCKSANLUIS[],2,FALSE)</f>
        <v>GAS REFRIGERANTE R134A - 13.6KG FLYER</v>
      </c>
      <c r="C2198" s="153">
        <v>46034</v>
      </c>
      <c r="D2198">
        <v>1</v>
      </c>
      <c r="E2198">
        <f>IF(VLOOKUP(SALIDA[[#This Row],[CODIGO]],STOCKSANLUIS[],6,FALSE)=0,"PRODUCTO SIN STOCK/UBICACIÓN",VLOOKUP(SALIDA[[#This Row],[CODIGO]],STOCKSANLUIS[],6,FALSE))</f>
        <v>1</v>
      </c>
      <c r="F2198">
        <f>SALIDA[[#This Row],[CANTIDAD]]/SALIDA[[#This Row],[UND MEDIDA]]</f>
        <v>1</v>
      </c>
      <c r="G2198" t="str">
        <f>VLOOKUP(SALIDA[[#This Row],[CODIGO]],FAMILIAS[],4,FALSE)</f>
        <v>FLYER</v>
      </c>
      <c r="H2198" s="10" t="str">
        <f>IF(VLOOKUP(SALIDA[[#This Row],[CODIGO]],STOCKSANLUIS[],7,FALSE)=0,"PRODUCTO SIN STOCK/UBICACIÓN",VLOOKUP(SALIDA[[#This Row],[CODIGO]],STOCKSANLUIS[],7,FALSE))</f>
        <v>B</v>
      </c>
      <c r="I2198" s="10"/>
      <c r="J2198" t="str">
        <f>SALIDA[[#This Row],[CODIGO]]&amp;"       "&amp;SALIDA[[#This Row],[FAMILIA]]</f>
        <v>03241       FLYER</v>
      </c>
      <c r="K2198">
        <f>VLOOKUP(SALIDA[[#This Row],[CODIGO]],STOCK_STARSOFT[],5,FALSE)</f>
        <v>91.697573000000006</v>
      </c>
      <c r="L2198">
        <f>SALIDA[[#This Row],[CANTIDAD]]*SALIDA[[#This Row],[PRECIO UND]]</f>
        <v>91.697573000000006</v>
      </c>
    </row>
    <row r="2199" spans="1:12" x14ac:dyDescent="0.25">
      <c r="A2199" s="6" t="s">
        <v>3802</v>
      </c>
      <c r="B2199" s="100" t="str">
        <f>VLOOKUP(SALIDA[[#This Row],[CODIGO]],STOCKSANLUIS[],2,FALSE)</f>
        <v>GAS REFRIGERANTE R134A - 13.6KG FLYER</v>
      </c>
      <c r="C2199" s="153">
        <v>46034</v>
      </c>
      <c r="D2199">
        <v>1</v>
      </c>
      <c r="E2199">
        <f>IF(VLOOKUP(SALIDA[[#This Row],[CODIGO]],STOCKSANLUIS[],6,FALSE)=0,"PRODUCTO SIN STOCK/UBICACIÓN",VLOOKUP(SALIDA[[#This Row],[CODIGO]],STOCKSANLUIS[],6,FALSE))</f>
        <v>1</v>
      </c>
      <c r="F2199">
        <f>SALIDA[[#This Row],[CANTIDAD]]/SALIDA[[#This Row],[UND MEDIDA]]</f>
        <v>1</v>
      </c>
      <c r="G2199" t="str">
        <f>VLOOKUP(SALIDA[[#This Row],[CODIGO]],FAMILIAS[],4,FALSE)</f>
        <v>FLYER</v>
      </c>
      <c r="H2199" s="10" t="str">
        <f>IF(VLOOKUP(SALIDA[[#This Row],[CODIGO]],STOCKSANLUIS[],7,FALSE)=0,"PRODUCTO SIN STOCK/UBICACIÓN",VLOOKUP(SALIDA[[#This Row],[CODIGO]],STOCKSANLUIS[],7,FALSE))</f>
        <v>B</v>
      </c>
      <c r="I2199" s="10"/>
      <c r="J2199" t="str">
        <f>SALIDA[[#This Row],[CODIGO]]&amp;"       "&amp;SALIDA[[#This Row],[FAMILIA]]</f>
        <v>03241       FLYER</v>
      </c>
      <c r="K2199">
        <f>VLOOKUP(SALIDA[[#This Row],[CODIGO]],STOCK_STARSOFT[],5,FALSE)</f>
        <v>91.697573000000006</v>
      </c>
      <c r="L2199">
        <f>SALIDA[[#This Row],[CANTIDAD]]*SALIDA[[#This Row],[PRECIO UND]]</f>
        <v>91.697573000000006</v>
      </c>
    </row>
    <row r="2200" spans="1:12" x14ac:dyDescent="0.25">
      <c r="A2200" s="6" t="s">
        <v>867</v>
      </c>
      <c r="B2200" s="100" t="str">
        <f>VLOOKUP(SALIDA[[#This Row],[CODIGO]],STOCKSANLUIS[],2,FALSE)</f>
        <v>ACEITE POLIOLESTER POE 68 - 1 GALON - BVA</v>
      </c>
      <c r="C2200" s="153">
        <v>46034</v>
      </c>
      <c r="D2200">
        <v>1</v>
      </c>
      <c r="E2200">
        <f>IF(VLOOKUP(SALIDA[[#This Row],[CODIGO]],STOCKSANLUIS[],6,FALSE)=0,"PRODUCTO SIN STOCK/UBICACIÓN",VLOOKUP(SALIDA[[#This Row],[CODIGO]],STOCKSANLUIS[],6,FALSE))</f>
        <v>1</v>
      </c>
      <c r="F2200">
        <f>SALIDA[[#This Row],[CANTIDAD]]/SALIDA[[#This Row],[UND MEDIDA]]</f>
        <v>1</v>
      </c>
      <c r="G2200" t="str">
        <f>VLOOKUP(SALIDA[[#This Row],[CODIGO]],FAMILIAS[],4,FALSE)</f>
        <v>BVA</v>
      </c>
      <c r="H2200" s="10" t="str">
        <f>IF(VLOOKUP(SALIDA[[#This Row],[CODIGO]],STOCKSANLUIS[],7,FALSE)=0,"PRODUCTO SIN STOCK/UBICACIÓN",VLOOKUP(SALIDA[[#This Row],[CODIGO]],STOCKSANLUIS[],7,FALSE))</f>
        <v>C</v>
      </c>
      <c r="I2200" s="10"/>
      <c r="J2200" t="str">
        <f>SALIDA[[#This Row],[CODIGO]]&amp;"       "&amp;SALIDA[[#This Row],[FAMILIA]]</f>
        <v>00945       BVA</v>
      </c>
      <c r="K2200">
        <f>VLOOKUP(SALIDA[[#This Row],[CODIGO]],STOCK_STARSOFT[],5,FALSE)</f>
        <v>50.009718999999997</v>
      </c>
      <c r="L2200">
        <f>SALIDA[[#This Row],[CANTIDAD]]*SALIDA[[#This Row],[PRECIO UND]]</f>
        <v>50.009718999999997</v>
      </c>
    </row>
    <row r="2201" spans="1:12" x14ac:dyDescent="0.25">
      <c r="A2201" s="6" t="s">
        <v>683</v>
      </c>
      <c r="B2201" s="100" t="str">
        <f>VLOOKUP(SALIDA[[#This Row],[CODIGO]],STOCKSANLUIS[],2,FALSE)</f>
        <v>CAJA SOBREPONER CON 2 LLAVES GB-01C - FULL GAUGE</v>
      </c>
      <c r="C2201" s="153">
        <v>46034</v>
      </c>
      <c r="D2201">
        <v>1</v>
      </c>
      <c r="E2201">
        <f>IF(VLOOKUP(SALIDA[[#This Row],[CODIGO]],STOCKSANLUIS[],6,FALSE)=0,"PRODUCTO SIN STOCK/UBICACIÓN",VLOOKUP(SALIDA[[#This Row],[CODIGO]],STOCKSANLUIS[],6,FALSE))</f>
        <v>1</v>
      </c>
      <c r="F2201">
        <f>SALIDA[[#This Row],[CANTIDAD]]/SALIDA[[#This Row],[UND MEDIDA]]</f>
        <v>1</v>
      </c>
      <c r="G2201" t="str">
        <f>VLOOKUP(SALIDA[[#This Row],[CODIGO]],FAMILIAS[],4,FALSE)</f>
        <v>FULL GAUGE</v>
      </c>
      <c r="H2201" s="10" t="str">
        <f>IF(VLOOKUP(SALIDA[[#This Row],[CODIGO]],STOCKSANLUIS[],7,FALSE)=0,"PRODUCTO SIN STOCK/UBICACIÓN",VLOOKUP(SALIDA[[#This Row],[CODIGO]],STOCKSANLUIS[],7,FALSE))</f>
        <v>C</v>
      </c>
      <c r="I2201" s="10"/>
      <c r="J2201" t="str">
        <f>SALIDA[[#This Row],[CODIGO]]&amp;"       "&amp;SALIDA[[#This Row],[FAMILIA]]</f>
        <v>00761       FULL GAUGE</v>
      </c>
      <c r="K2201">
        <f>VLOOKUP(SALIDA[[#This Row],[CODIGO]],STOCK_STARSOFT[],5,FALSE)</f>
        <v>12.362753</v>
      </c>
      <c r="L2201">
        <f>SALIDA[[#This Row],[CANTIDAD]]*SALIDA[[#This Row],[PRECIO UND]]</f>
        <v>12.362753</v>
      </c>
    </row>
    <row r="2202" spans="1:12" x14ac:dyDescent="0.25">
      <c r="A2202" s="6" t="s">
        <v>3341</v>
      </c>
      <c r="B2202" s="100" t="str">
        <f>VLOOKUP(SALIDA[[#This Row],[CODIGO]],STOCKSANLUIS[],2,FALSE)</f>
        <v>GAS REFRIGERANTE R404A -10.90KG ICELOONG</v>
      </c>
      <c r="C2202" s="153">
        <v>46034</v>
      </c>
      <c r="D2202">
        <v>1</v>
      </c>
      <c r="E2202">
        <f>IF(VLOOKUP(SALIDA[[#This Row],[CODIGO]],STOCKSANLUIS[],6,FALSE)=0,"PRODUCTO SIN STOCK/UBICACIÓN",VLOOKUP(SALIDA[[#This Row],[CODIGO]],STOCKSANLUIS[],6,FALSE))</f>
        <v>1</v>
      </c>
      <c r="F2202">
        <f>SALIDA[[#This Row],[CANTIDAD]]/SALIDA[[#This Row],[UND MEDIDA]]</f>
        <v>1</v>
      </c>
      <c r="G2202" t="str">
        <f>VLOOKUP(SALIDA[[#This Row],[CODIGO]],FAMILIAS[],4,FALSE)</f>
        <v>ZHEJIANG YONGHE</v>
      </c>
      <c r="H2202" s="10" t="str">
        <f>IF(VLOOKUP(SALIDA[[#This Row],[CODIGO]],STOCKSANLUIS[],7,FALSE)=0,"PRODUCTO SIN STOCK/UBICACIÓN",VLOOKUP(SALIDA[[#This Row],[CODIGO]],STOCKSANLUIS[],7,FALSE))</f>
        <v>C</v>
      </c>
      <c r="I2202" s="10" t="s">
        <v>19536</v>
      </c>
      <c r="J2202" t="str">
        <f>SALIDA[[#This Row],[CODIGO]]&amp;"       "&amp;SALIDA[[#This Row],[FAMILIA]]</f>
        <v>02752       ZHEJIANG YONGHE</v>
      </c>
      <c r="K2202">
        <f>VLOOKUP(SALIDA[[#This Row],[CODIGO]],STOCK_STARSOFT[],5,FALSE)</f>
        <v>53.481755</v>
      </c>
      <c r="L2202">
        <f>SALIDA[[#This Row],[CANTIDAD]]*SALIDA[[#This Row],[PRECIO UND]]</f>
        <v>53.481755</v>
      </c>
    </row>
    <row r="2203" spans="1:12" x14ac:dyDescent="0.25">
      <c r="A2203" s="6" t="s">
        <v>3758</v>
      </c>
      <c r="B2203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203" s="153">
        <v>46034</v>
      </c>
      <c r="D2203">
        <v>1</v>
      </c>
      <c r="E2203">
        <f>IF(VLOOKUP(SALIDA[[#This Row],[CODIGO]],STOCKSANLUIS[],6,FALSE)=0,"PRODUCTO SIN STOCK/UBICACIÓN",VLOOKUP(SALIDA[[#This Row],[CODIGO]],STOCKSANLUIS[],6,FALSE))</f>
        <v>1</v>
      </c>
      <c r="F2203">
        <f>SALIDA[[#This Row],[CANTIDAD]]/SALIDA[[#This Row],[UND MEDIDA]]</f>
        <v>1</v>
      </c>
      <c r="G2203" t="str">
        <f>VLOOKUP(SALIDA[[#This Row],[CODIGO]],FAMILIAS[],4,FALSE)</f>
        <v>TEMP BLUE</v>
      </c>
      <c r="H2203" s="10" t="str">
        <f>IF(VLOOKUP(SALIDA[[#This Row],[CODIGO]],STOCKSANLUIS[],7,FALSE)=0,"PRODUCTO SIN STOCK/UBICACIÓN",VLOOKUP(SALIDA[[#This Row],[CODIGO]],STOCKSANLUIS[],7,FALSE))</f>
        <v>B</v>
      </c>
      <c r="I2203" s="10"/>
      <c r="J2203" t="str">
        <f>SALIDA[[#This Row],[CODIGO]]&amp;"       "&amp;SALIDA[[#This Row],[FAMILIA]]</f>
        <v>03156       TEMP BLUE</v>
      </c>
      <c r="K2203">
        <f>VLOOKUP(SALIDA[[#This Row],[CODIGO]],STOCK_STARSOFT[],5,FALSE)</f>
        <v>364.48966100000001</v>
      </c>
      <c r="L2203">
        <f>SALIDA[[#This Row],[CANTIDAD]]*SALIDA[[#This Row],[PRECIO UND]]</f>
        <v>364.48966100000001</v>
      </c>
    </row>
    <row r="2204" spans="1:12" x14ac:dyDescent="0.25">
      <c r="A2204" s="6" t="s">
        <v>2022</v>
      </c>
      <c r="B2204" s="100" t="str">
        <f>VLOOKUP(SALIDA[[#This Row],[CODIGO]],STOCKSANLUIS[],2,FALSE)</f>
        <v>CONTROLADOR DE TEMPERATURA DIGITAL TC-900E POWER - VER.07 - 115/220 VAC - FULL GAUGE</v>
      </c>
      <c r="C2204" s="153">
        <v>46034</v>
      </c>
      <c r="D2204">
        <v>1</v>
      </c>
      <c r="E2204">
        <f>IF(VLOOKUP(SALIDA[[#This Row],[CODIGO]],STOCKSANLUIS[],6,FALSE)=0,"PRODUCTO SIN STOCK/UBICACIÓN",VLOOKUP(SALIDA[[#This Row],[CODIGO]],STOCKSANLUIS[],6,FALSE))</f>
        <v>1</v>
      </c>
      <c r="F2204">
        <f>SALIDA[[#This Row],[CANTIDAD]]/SALIDA[[#This Row],[UND MEDIDA]]</f>
        <v>1</v>
      </c>
      <c r="G2204" t="str">
        <f>VLOOKUP(SALIDA[[#This Row],[CODIGO]],FAMILIAS[],4,FALSE)</f>
        <v>FULL GAUGE</v>
      </c>
      <c r="H2204" s="10" t="str">
        <f>IF(VLOOKUP(SALIDA[[#This Row],[CODIGO]],STOCKSANLUIS[],7,FALSE)=0,"PRODUCTO SIN STOCK/UBICACIÓN",VLOOKUP(SALIDA[[#This Row],[CODIGO]],STOCKSANLUIS[],7,FALSE))</f>
        <v>C</v>
      </c>
      <c r="I2204" s="10"/>
      <c r="J2204" t="str">
        <f>SALIDA[[#This Row],[CODIGO]]&amp;"       "&amp;SALIDA[[#This Row],[FAMILIA]]</f>
        <v>01785       FULL GAUGE</v>
      </c>
      <c r="K2204">
        <f>VLOOKUP(SALIDA[[#This Row],[CODIGO]],STOCK_STARSOFT[],5,FALSE)</f>
        <v>18.272079000000002</v>
      </c>
      <c r="L2204">
        <f>SALIDA[[#This Row],[CANTIDAD]]*SALIDA[[#This Row],[PRECIO UND]]</f>
        <v>18.272079000000002</v>
      </c>
    </row>
    <row r="2205" spans="1:12" x14ac:dyDescent="0.25">
      <c r="A2205" s="6" t="s">
        <v>3856</v>
      </c>
      <c r="B2205" s="100" t="str">
        <f>VLOOKUP(SALIDA[[#This Row],[CODIGO]],STOCKSANLUIS[],2,FALSE)</f>
        <v>CORTINA DE AIRE DE 90 CM (36") - 220V/1PH/60HZ - STAR COLD - FM-1209Z/Y-MC</v>
      </c>
      <c r="C2205" s="153">
        <v>46034</v>
      </c>
      <c r="D2205">
        <v>1</v>
      </c>
      <c r="E2205">
        <f>IF(VLOOKUP(SALIDA[[#This Row],[CODIGO]],STOCKSANLUIS[],6,FALSE)=0,"PRODUCTO SIN STOCK/UBICACIÓN",VLOOKUP(SALIDA[[#This Row],[CODIGO]],STOCKSANLUIS[],6,FALSE))</f>
        <v>1</v>
      </c>
      <c r="F2205">
        <f>SALIDA[[#This Row],[CANTIDAD]]/SALIDA[[#This Row],[UND MEDIDA]]</f>
        <v>1</v>
      </c>
      <c r="G2205" t="str">
        <f>VLOOKUP(SALIDA[[#This Row],[CODIGO]],FAMILIAS[],4,FALSE)</f>
        <v>STAR COLD</v>
      </c>
      <c r="H2205" s="10" t="str">
        <f>IF(VLOOKUP(SALIDA[[#This Row],[CODIGO]],STOCKSANLUIS[],7,FALSE)=0,"PRODUCTO SIN STOCK/UBICACIÓN",VLOOKUP(SALIDA[[#This Row],[CODIGO]],STOCKSANLUIS[],7,FALSE))</f>
        <v>A</v>
      </c>
      <c r="I2205" s="10"/>
      <c r="J2205" t="str">
        <f>SALIDA[[#This Row],[CODIGO]]&amp;"       "&amp;SALIDA[[#This Row],[FAMILIA]]</f>
        <v>03287       STAR COLD</v>
      </c>
      <c r="K2205">
        <f>VLOOKUP(SALIDA[[#This Row],[CODIGO]],STOCK_STARSOFT[],5,FALSE)</f>
        <v>36.823205000000002</v>
      </c>
      <c r="L2205">
        <f>SALIDA[[#This Row],[CANTIDAD]]*SALIDA[[#This Row],[PRECIO UND]]</f>
        <v>36.823205000000002</v>
      </c>
    </row>
    <row r="2206" spans="1:12" x14ac:dyDescent="0.25">
      <c r="A2206" s="6" t="s">
        <v>443</v>
      </c>
      <c r="B2206" s="100" t="str">
        <f>VLOOKUP(SALIDA[[#This Row],[CODIGO]],STOCKSANLUIS[],2,FALSE)</f>
        <v>ACEITE POLIOLESTER POE 32 - 1/4 GALON - BVA</v>
      </c>
      <c r="C2206" s="153">
        <v>46034</v>
      </c>
      <c r="D2206">
        <v>1</v>
      </c>
      <c r="E2206">
        <f>IF(VLOOKUP(SALIDA[[#This Row],[CODIGO]],STOCKSANLUIS[],6,FALSE)=0,"PRODUCTO SIN STOCK/UBICACIÓN",VLOOKUP(SALIDA[[#This Row],[CODIGO]],STOCKSANLUIS[],6,FALSE))</f>
        <v>1</v>
      </c>
      <c r="F2206">
        <f>SALIDA[[#This Row],[CANTIDAD]]/SALIDA[[#This Row],[UND MEDIDA]]</f>
        <v>1</v>
      </c>
      <c r="G2206" t="str">
        <f>VLOOKUP(SALIDA[[#This Row],[CODIGO]],FAMILIAS[],4,FALSE)</f>
        <v>BVA</v>
      </c>
      <c r="H2206" s="10" t="str">
        <f>IF(VLOOKUP(SALIDA[[#This Row],[CODIGO]],STOCKSANLUIS[],7,FALSE)=0,"PRODUCTO SIN STOCK/UBICACIÓN",VLOOKUP(SALIDA[[#This Row],[CODIGO]],STOCKSANLUIS[],7,FALSE))</f>
        <v>C</v>
      </c>
      <c r="I2206" s="10"/>
      <c r="J2206" t="str">
        <f>SALIDA[[#This Row],[CODIGO]]&amp;"       "&amp;SALIDA[[#This Row],[FAMILIA]]</f>
        <v>00355       BVA</v>
      </c>
      <c r="K2206">
        <f>VLOOKUP(SALIDA[[#This Row],[CODIGO]],STOCK_STARSOFT[],5,FALSE)</f>
        <v>14.899067000000001</v>
      </c>
      <c r="L2206">
        <f>SALIDA[[#This Row],[CANTIDAD]]*SALIDA[[#This Row],[PRECIO UND]]</f>
        <v>14.899067000000001</v>
      </c>
    </row>
    <row r="2207" spans="1:12" x14ac:dyDescent="0.25">
      <c r="A2207" s="6" t="s">
        <v>3802</v>
      </c>
      <c r="B2207" s="100" t="str">
        <f>VLOOKUP(SALIDA[[#This Row],[CODIGO]],STOCKSANLUIS[],2,FALSE)</f>
        <v>GAS REFRIGERANTE R134A - 13.6KG FLYER</v>
      </c>
      <c r="C2207" s="153">
        <v>46035</v>
      </c>
      <c r="D2207">
        <v>10</v>
      </c>
      <c r="E2207">
        <f>IF(VLOOKUP(SALIDA[[#This Row],[CODIGO]],STOCKSANLUIS[],6,FALSE)=0,"PRODUCTO SIN STOCK/UBICACIÓN",VLOOKUP(SALIDA[[#This Row],[CODIGO]],STOCKSANLUIS[],6,FALSE))</f>
        <v>1</v>
      </c>
      <c r="F2207">
        <f>SALIDA[[#This Row],[CANTIDAD]]/SALIDA[[#This Row],[UND MEDIDA]]</f>
        <v>10</v>
      </c>
      <c r="G2207" t="str">
        <f>VLOOKUP(SALIDA[[#This Row],[CODIGO]],FAMILIAS[],4,FALSE)</f>
        <v>FLYER</v>
      </c>
      <c r="H2207" s="10" t="str">
        <f>IF(VLOOKUP(SALIDA[[#This Row],[CODIGO]],STOCKSANLUIS[],7,FALSE)=0,"PRODUCTO SIN STOCK/UBICACIÓN",VLOOKUP(SALIDA[[#This Row],[CODIGO]],STOCKSANLUIS[],7,FALSE))</f>
        <v>B</v>
      </c>
      <c r="I2207" s="10"/>
      <c r="J2207" t="str">
        <f>SALIDA[[#This Row],[CODIGO]]&amp;"       "&amp;SALIDA[[#This Row],[FAMILIA]]</f>
        <v>03241       FLYER</v>
      </c>
      <c r="K2207">
        <f>VLOOKUP(SALIDA[[#This Row],[CODIGO]],STOCK_STARSOFT[],5,FALSE)</f>
        <v>91.697573000000006</v>
      </c>
      <c r="L2207">
        <f>SALIDA[[#This Row],[CANTIDAD]]*SALIDA[[#This Row],[PRECIO UND]]</f>
        <v>916.97573000000011</v>
      </c>
    </row>
    <row r="2208" spans="1:12" x14ac:dyDescent="0.25">
      <c r="A2208" s="6" t="s">
        <v>3802</v>
      </c>
      <c r="B2208" s="100" t="str">
        <f>VLOOKUP(SALIDA[[#This Row],[CODIGO]],STOCKSANLUIS[],2,FALSE)</f>
        <v>GAS REFRIGERANTE R134A - 13.6KG FLYER</v>
      </c>
      <c r="C2208" s="153">
        <v>46035</v>
      </c>
      <c r="D2208">
        <v>1</v>
      </c>
      <c r="E2208">
        <f>IF(VLOOKUP(SALIDA[[#This Row],[CODIGO]],STOCKSANLUIS[],6,FALSE)=0,"PRODUCTO SIN STOCK/UBICACIÓN",VLOOKUP(SALIDA[[#This Row],[CODIGO]],STOCKSANLUIS[],6,FALSE))</f>
        <v>1</v>
      </c>
      <c r="F2208">
        <f>SALIDA[[#This Row],[CANTIDAD]]/SALIDA[[#This Row],[UND MEDIDA]]</f>
        <v>1</v>
      </c>
      <c r="G2208" t="str">
        <f>VLOOKUP(SALIDA[[#This Row],[CODIGO]],FAMILIAS[],4,FALSE)</f>
        <v>FLYER</v>
      </c>
      <c r="H2208" s="10" t="str">
        <f>IF(VLOOKUP(SALIDA[[#This Row],[CODIGO]],STOCKSANLUIS[],7,FALSE)=0,"PRODUCTO SIN STOCK/UBICACIÓN",VLOOKUP(SALIDA[[#This Row],[CODIGO]],STOCKSANLUIS[],7,FALSE))</f>
        <v>B</v>
      </c>
      <c r="I2208" s="10"/>
      <c r="J2208" t="str">
        <f>SALIDA[[#This Row],[CODIGO]]&amp;"       "&amp;SALIDA[[#This Row],[FAMILIA]]</f>
        <v>03241       FLYER</v>
      </c>
      <c r="K2208">
        <f>VLOOKUP(SALIDA[[#This Row],[CODIGO]],STOCK_STARSOFT[],5,FALSE)</f>
        <v>91.697573000000006</v>
      </c>
      <c r="L2208">
        <f>SALIDA[[#This Row],[CANTIDAD]]*SALIDA[[#This Row],[PRECIO UND]]</f>
        <v>91.697573000000006</v>
      </c>
    </row>
    <row r="2209" spans="1:12" x14ac:dyDescent="0.25">
      <c r="A2209" s="6" t="s">
        <v>1346</v>
      </c>
      <c r="B2209" s="100" t="str">
        <f>VLOOKUP(SALIDA[[#This Row],[CODIGO]],STOCKSANLUIS[],2,FALSE)</f>
        <v>CONTROLADOR DE TEMPERATURA DIGITAL MT-519E C/2 SISTEMAS INDEPENDIENTES - VER.02 - 100-220 VAC - FULL GAUGE</v>
      </c>
      <c r="C2209" s="153">
        <v>46035</v>
      </c>
      <c r="D2209">
        <v>1</v>
      </c>
      <c r="E2209">
        <f>IF(VLOOKUP(SALIDA[[#This Row],[CODIGO]],STOCKSANLUIS[],6,FALSE)=0,"PRODUCTO SIN STOCK/UBICACIÓN",VLOOKUP(SALIDA[[#This Row],[CODIGO]],STOCKSANLUIS[],6,FALSE))</f>
        <v>1</v>
      </c>
      <c r="F2209">
        <f>SALIDA[[#This Row],[CANTIDAD]]/SALIDA[[#This Row],[UND MEDIDA]]</f>
        <v>1</v>
      </c>
      <c r="G2209" t="str">
        <f>VLOOKUP(SALIDA[[#This Row],[CODIGO]],FAMILIAS[],4,FALSE)</f>
        <v>FULL GAUGE</v>
      </c>
      <c r="H2209" s="10" t="str">
        <f>IF(VLOOKUP(SALIDA[[#This Row],[CODIGO]],STOCKSANLUIS[],7,FALSE)=0,"PRODUCTO SIN STOCK/UBICACIÓN",VLOOKUP(SALIDA[[#This Row],[CODIGO]],STOCKSANLUIS[],7,FALSE))</f>
        <v>A</v>
      </c>
      <c r="I2209" s="10"/>
      <c r="J2209" t="str">
        <f>SALIDA[[#This Row],[CODIGO]]&amp;"       "&amp;SALIDA[[#This Row],[FAMILIA]]</f>
        <v>01389       FULL GAUGE</v>
      </c>
      <c r="K2209">
        <f>VLOOKUP(SALIDA[[#This Row],[CODIGO]],STOCK_STARSOFT[],5,FALSE)</f>
        <v>32.260917999999997</v>
      </c>
      <c r="L2209">
        <f>SALIDA[[#This Row],[CANTIDAD]]*SALIDA[[#This Row],[PRECIO UND]]</f>
        <v>32.260917999999997</v>
      </c>
    </row>
    <row r="2210" spans="1:12" x14ac:dyDescent="0.25">
      <c r="A2210" s="6" t="s">
        <v>3293</v>
      </c>
      <c r="B2210" s="100" t="str">
        <f>VLOOKUP(SALIDA[[#This Row],[CODIGO]],STOCKSANLUIS[],2,FALSE)</f>
        <v>VALVULA PARA AGUA HELADA FAN &amp; COIL 2 VIAS 3/4" DIAMETRO  CON ACTUADOR  220V JOHNSON CONTROLS - VLC2200GC-C</v>
      </c>
      <c r="C2210" s="153">
        <v>46035</v>
      </c>
      <c r="D2210">
        <v>3</v>
      </c>
      <c r="E2210">
        <f>IF(VLOOKUP(SALIDA[[#This Row],[CODIGO]],STOCKSANLUIS[],6,FALSE)=0,"PRODUCTO SIN STOCK/UBICACIÓN",VLOOKUP(SALIDA[[#This Row],[CODIGO]],STOCKSANLUIS[],6,FALSE))</f>
        <v>1</v>
      </c>
      <c r="F2210">
        <f>SALIDA[[#This Row],[CANTIDAD]]/SALIDA[[#This Row],[UND MEDIDA]]</f>
        <v>3</v>
      </c>
      <c r="G2210" t="str">
        <f>VLOOKUP(SALIDA[[#This Row],[CODIGO]],FAMILIAS[],4,FALSE)</f>
        <v>JOHNSON CONTROLS</v>
      </c>
      <c r="H2210" s="10" t="str">
        <f>IF(VLOOKUP(SALIDA[[#This Row],[CODIGO]],STOCKSANLUIS[],7,FALSE)=0,"PRODUCTO SIN STOCK/UBICACIÓN",VLOOKUP(SALIDA[[#This Row],[CODIGO]],STOCKSANLUIS[],7,FALSE))</f>
        <v>A</v>
      </c>
      <c r="I2210" s="10"/>
      <c r="J2210" t="str">
        <f>SALIDA[[#This Row],[CODIGO]]&amp;"       "&amp;SALIDA[[#This Row],[FAMILIA]]</f>
        <v>02714       JOHNSON CONTROLS</v>
      </c>
      <c r="K2210">
        <f>VLOOKUP(SALIDA[[#This Row],[CODIGO]],STOCK_STARSOFT[],5,FALSE)</f>
        <v>13.849964</v>
      </c>
      <c r="L2210">
        <f>SALIDA[[#This Row],[CANTIDAD]]*SALIDA[[#This Row],[PRECIO UND]]</f>
        <v>41.549892</v>
      </c>
    </row>
    <row r="2211" spans="1:12" x14ac:dyDescent="0.25">
      <c r="A2211" s="6" t="s">
        <v>3758</v>
      </c>
      <c r="B2211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211" s="153">
        <v>46035</v>
      </c>
      <c r="D2211">
        <v>1</v>
      </c>
      <c r="E2211">
        <f>IF(VLOOKUP(SALIDA[[#This Row],[CODIGO]],STOCKSANLUIS[],6,FALSE)=0,"PRODUCTO SIN STOCK/UBICACIÓN",VLOOKUP(SALIDA[[#This Row],[CODIGO]],STOCKSANLUIS[],6,FALSE))</f>
        <v>1</v>
      </c>
      <c r="F2211">
        <f>SALIDA[[#This Row],[CANTIDAD]]/SALIDA[[#This Row],[UND MEDIDA]]</f>
        <v>1</v>
      </c>
      <c r="G2211" t="str">
        <f>VLOOKUP(SALIDA[[#This Row],[CODIGO]],FAMILIAS[],4,FALSE)</f>
        <v>TEMP BLUE</v>
      </c>
      <c r="H2211" s="10" t="str">
        <f>IF(VLOOKUP(SALIDA[[#This Row],[CODIGO]],STOCKSANLUIS[],7,FALSE)=0,"PRODUCTO SIN STOCK/UBICACIÓN",VLOOKUP(SALIDA[[#This Row],[CODIGO]],STOCKSANLUIS[],7,FALSE))</f>
        <v>B</v>
      </c>
      <c r="I2211" s="10"/>
      <c r="J2211" t="str">
        <f>SALIDA[[#This Row],[CODIGO]]&amp;"       "&amp;SALIDA[[#This Row],[FAMILIA]]</f>
        <v>03156       TEMP BLUE</v>
      </c>
      <c r="K2211">
        <f>VLOOKUP(SALIDA[[#This Row],[CODIGO]],STOCK_STARSOFT[],5,FALSE)</f>
        <v>364.48966100000001</v>
      </c>
      <c r="L2211">
        <f>SALIDA[[#This Row],[CANTIDAD]]*SALIDA[[#This Row],[PRECIO UND]]</f>
        <v>364.48966100000001</v>
      </c>
    </row>
    <row r="2212" spans="1:12" x14ac:dyDescent="0.25">
      <c r="A2212" s="6" t="s">
        <v>3341</v>
      </c>
      <c r="B2212" s="100" t="str">
        <f>VLOOKUP(SALIDA[[#This Row],[CODIGO]],STOCKSANLUIS[],2,FALSE)</f>
        <v>GAS REFRIGERANTE R404A -10.90KG ICELOONG</v>
      </c>
      <c r="C2212" s="153">
        <v>46035</v>
      </c>
      <c r="D2212">
        <v>1</v>
      </c>
      <c r="E2212">
        <f>IF(VLOOKUP(SALIDA[[#This Row],[CODIGO]],STOCKSANLUIS[],6,FALSE)=0,"PRODUCTO SIN STOCK/UBICACIÓN",VLOOKUP(SALIDA[[#This Row],[CODIGO]],STOCKSANLUIS[],6,FALSE))</f>
        <v>1</v>
      </c>
      <c r="F2212">
        <f>SALIDA[[#This Row],[CANTIDAD]]/SALIDA[[#This Row],[UND MEDIDA]]</f>
        <v>1</v>
      </c>
      <c r="G2212" t="str">
        <f>VLOOKUP(SALIDA[[#This Row],[CODIGO]],FAMILIAS[],4,FALSE)</f>
        <v>ZHEJIANG YONGHE</v>
      </c>
      <c r="H2212" s="10" t="str">
        <f>IF(VLOOKUP(SALIDA[[#This Row],[CODIGO]],STOCKSANLUIS[],7,FALSE)=0,"PRODUCTO SIN STOCK/UBICACIÓN",VLOOKUP(SALIDA[[#This Row],[CODIGO]],STOCKSANLUIS[],7,FALSE))</f>
        <v>C</v>
      </c>
      <c r="I2212" s="10"/>
      <c r="J2212" t="str">
        <f>SALIDA[[#This Row],[CODIGO]]&amp;"       "&amp;SALIDA[[#This Row],[FAMILIA]]</f>
        <v>02752       ZHEJIANG YONGHE</v>
      </c>
      <c r="K2212">
        <f>VLOOKUP(SALIDA[[#This Row],[CODIGO]],STOCK_STARSOFT[],5,FALSE)</f>
        <v>53.481755</v>
      </c>
      <c r="L2212">
        <f>SALIDA[[#This Row],[CANTIDAD]]*SALIDA[[#This Row],[PRECIO UND]]</f>
        <v>53.481755</v>
      </c>
    </row>
    <row r="2213" spans="1:12" x14ac:dyDescent="0.25">
      <c r="A2213" s="6" t="s">
        <v>3677</v>
      </c>
      <c r="B2213" s="100" t="str">
        <f>VLOOKUP(SALIDA[[#This Row],[CODIGO]],STOCKSANLUIS[],2,FALSE)</f>
        <v>RESISTENCIA SILICONADA POTENCIA CONSTANTE TECNOLATINA  - TPC-M - 30W/M - 220V</v>
      </c>
      <c r="C2213" s="153">
        <v>46035</v>
      </c>
      <c r="D2213">
        <v>10</v>
      </c>
      <c r="E2213">
        <f>IF(VLOOKUP(SALIDA[[#This Row],[CODIGO]],STOCKSANLUIS[],6,FALSE)=0,"PRODUCTO SIN STOCK/UBICACIÓN",VLOOKUP(SALIDA[[#This Row],[CODIGO]],STOCKSANLUIS[],6,FALSE))</f>
        <v>100</v>
      </c>
      <c r="F2213">
        <f>SALIDA[[#This Row],[CANTIDAD]]/SALIDA[[#This Row],[UND MEDIDA]]</f>
        <v>0.1</v>
      </c>
      <c r="G2213" t="str">
        <f>VLOOKUP(SALIDA[[#This Row],[CODIGO]],FAMILIAS[],4,FALSE)</f>
        <v>TECNOLATINA</v>
      </c>
      <c r="H2213" s="10" t="str">
        <f>IF(VLOOKUP(SALIDA[[#This Row],[CODIGO]],STOCKSANLUIS[],7,FALSE)=0,"PRODUCTO SIN STOCK/UBICACIÓN",VLOOKUP(SALIDA[[#This Row],[CODIGO]],STOCKSANLUIS[],7,FALSE))</f>
        <v>C</v>
      </c>
      <c r="I2213" s="10"/>
      <c r="J2213" t="str">
        <f>SALIDA[[#This Row],[CODIGO]]&amp;"       "&amp;SALIDA[[#This Row],[FAMILIA]]</f>
        <v>03058       TECNOLATINA</v>
      </c>
      <c r="K2213">
        <f>VLOOKUP(SALIDA[[#This Row],[CODIGO]],STOCK_STARSOFT[],5,FALSE)</f>
        <v>1.9293849999999999</v>
      </c>
      <c r="L2213">
        <f>SALIDA[[#This Row],[CANTIDAD]]*SALIDA[[#This Row],[PRECIO UND]]</f>
        <v>19.293849999999999</v>
      </c>
    </row>
    <row r="2214" spans="1:12" x14ac:dyDescent="0.25">
      <c r="A2214" s="6" t="s">
        <v>3802</v>
      </c>
      <c r="B2214" s="100" t="str">
        <f>VLOOKUP(SALIDA[[#This Row],[CODIGO]],STOCKSANLUIS[],2,FALSE)</f>
        <v>GAS REFRIGERANTE R134A - 13.6KG FLYER</v>
      </c>
      <c r="C2214" s="153">
        <v>46035</v>
      </c>
      <c r="D2214">
        <v>2</v>
      </c>
      <c r="E2214">
        <f>IF(VLOOKUP(SALIDA[[#This Row],[CODIGO]],STOCKSANLUIS[],6,FALSE)=0,"PRODUCTO SIN STOCK/UBICACIÓN",VLOOKUP(SALIDA[[#This Row],[CODIGO]],STOCKSANLUIS[],6,FALSE))</f>
        <v>1</v>
      </c>
      <c r="F2214">
        <f>SALIDA[[#This Row],[CANTIDAD]]/SALIDA[[#This Row],[UND MEDIDA]]</f>
        <v>2</v>
      </c>
      <c r="G2214" t="str">
        <f>VLOOKUP(SALIDA[[#This Row],[CODIGO]],FAMILIAS[],4,FALSE)</f>
        <v>FLYER</v>
      </c>
      <c r="H2214" s="10" t="str">
        <f>IF(VLOOKUP(SALIDA[[#This Row],[CODIGO]],STOCKSANLUIS[],7,FALSE)=0,"PRODUCTO SIN STOCK/UBICACIÓN",VLOOKUP(SALIDA[[#This Row],[CODIGO]],STOCKSANLUIS[],7,FALSE))</f>
        <v>B</v>
      </c>
      <c r="I2214" s="10"/>
      <c r="J2214" t="str">
        <f>SALIDA[[#This Row],[CODIGO]]&amp;"       "&amp;SALIDA[[#This Row],[FAMILIA]]</f>
        <v>03241       FLYER</v>
      </c>
      <c r="K2214">
        <f>VLOOKUP(SALIDA[[#This Row],[CODIGO]],STOCK_STARSOFT[],5,FALSE)</f>
        <v>91.697573000000006</v>
      </c>
      <c r="L2214">
        <f>SALIDA[[#This Row],[CANTIDAD]]*SALIDA[[#This Row],[PRECIO UND]]</f>
        <v>183.39514600000001</v>
      </c>
    </row>
    <row r="2215" spans="1:12" x14ac:dyDescent="0.25">
      <c r="A2215" s="6" t="s">
        <v>1073</v>
      </c>
      <c r="B2215" s="100" t="str">
        <f>VLOOKUP(SALIDA[[#This Row],[CODIGO]],STOCKSANLUIS[],2,FALSE)</f>
        <v>GAS MAP BERNZOMATIC  - WORTHINGTON 14.1 OZ</v>
      </c>
      <c r="C2215" s="153">
        <v>46035</v>
      </c>
      <c r="D2215">
        <v>6</v>
      </c>
      <c r="E2215">
        <f>IF(VLOOKUP(SALIDA[[#This Row],[CODIGO]],STOCKSANLUIS[],6,FALSE)=0,"PRODUCTO SIN STOCK/UBICACIÓN",VLOOKUP(SALIDA[[#This Row],[CODIGO]],STOCKSANLUIS[],6,FALSE))</f>
        <v>1</v>
      </c>
      <c r="F2215">
        <f>SALIDA[[#This Row],[CANTIDAD]]/SALIDA[[#This Row],[UND MEDIDA]]</f>
        <v>6</v>
      </c>
      <c r="G2215" t="str">
        <f>VLOOKUP(SALIDA[[#This Row],[CODIGO]],FAMILIAS[],4,FALSE)</f>
        <v>WORTHINGTON</v>
      </c>
      <c r="H2215" s="10" t="str">
        <f>IF(VLOOKUP(SALIDA[[#This Row],[CODIGO]],STOCKSANLUIS[],7,FALSE)=0,"PRODUCTO SIN STOCK/UBICACIÓN",VLOOKUP(SALIDA[[#This Row],[CODIGO]],STOCKSANLUIS[],7,FALSE))</f>
        <v>C</v>
      </c>
      <c r="I2215" s="10"/>
      <c r="J2215" t="str">
        <f>SALIDA[[#This Row],[CODIGO]]&amp;"       "&amp;SALIDA[[#This Row],[FAMILIA]]</f>
        <v>01167       WORTHINGTON</v>
      </c>
      <c r="K2215">
        <f>VLOOKUP(SALIDA[[#This Row],[CODIGO]],STOCK_STARSOFT[],5,FALSE)</f>
        <v>3.829685</v>
      </c>
      <c r="L2215">
        <f>SALIDA[[#This Row],[CANTIDAD]]*SALIDA[[#This Row],[PRECIO UND]]</f>
        <v>22.978110000000001</v>
      </c>
    </row>
    <row r="2216" spans="1:12" x14ac:dyDescent="0.25">
      <c r="A2216" s="6" t="s">
        <v>3802</v>
      </c>
      <c r="B2216" s="100" t="str">
        <f>VLOOKUP(SALIDA[[#This Row],[CODIGO]],STOCKSANLUIS[],2,FALSE)</f>
        <v>GAS REFRIGERANTE R134A - 13.6KG FLYER</v>
      </c>
      <c r="C2216" s="153">
        <v>46035</v>
      </c>
      <c r="D2216">
        <v>1</v>
      </c>
      <c r="E2216">
        <f>IF(VLOOKUP(SALIDA[[#This Row],[CODIGO]],STOCKSANLUIS[],6,FALSE)=0,"PRODUCTO SIN STOCK/UBICACIÓN",VLOOKUP(SALIDA[[#This Row],[CODIGO]],STOCKSANLUIS[],6,FALSE))</f>
        <v>1</v>
      </c>
      <c r="F2216">
        <f>SALIDA[[#This Row],[CANTIDAD]]/SALIDA[[#This Row],[UND MEDIDA]]</f>
        <v>1</v>
      </c>
      <c r="G2216" t="str">
        <f>VLOOKUP(SALIDA[[#This Row],[CODIGO]],FAMILIAS[],4,FALSE)</f>
        <v>FLYER</v>
      </c>
      <c r="H2216" s="10" t="str">
        <f>IF(VLOOKUP(SALIDA[[#This Row],[CODIGO]],STOCKSANLUIS[],7,FALSE)=0,"PRODUCTO SIN STOCK/UBICACIÓN",VLOOKUP(SALIDA[[#This Row],[CODIGO]],STOCKSANLUIS[],7,FALSE))</f>
        <v>B</v>
      </c>
      <c r="I2216" s="10"/>
      <c r="J2216" t="str">
        <f>SALIDA[[#This Row],[CODIGO]]&amp;"       "&amp;SALIDA[[#This Row],[FAMILIA]]</f>
        <v>03241       FLYER</v>
      </c>
      <c r="K2216">
        <f>VLOOKUP(SALIDA[[#This Row],[CODIGO]],STOCK_STARSOFT[],5,FALSE)</f>
        <v>91.697573000000006</v>
      </c>
      <c r="L2216">
        <f>SALIDA[[#This Row],[CANTIDAD]]*SALIDA[[#This Row],[PRECIO UND]]</f>
        <v>91.697573000000006</v>
      </c>
    </row>
    <row r="2217" spans="1:12" x14ac:dyDescent="0.25">
      <c r="A2217" s="6" t="s">
        <v>3896</v>
      </c>
      <c r="B2217" s="100" t="str">
        <f>VLOOKUP(SALIDA[[#This Row],[CODIGO]],STOCKSANLUIS[],2,FALSE)</f>
        <v>MOTOVENTILADOR AXIAL EBM S4D450-AP01-01 - 450MM - 220V/380V/440V TRIFÁSICO</v>
      </c>
      <c r="C2217" s="153">
        <v>46036</v>
      </c>
      <c r="D2217">
        <v>2</v>
      </c>
      <c r="E2217">
        <f>IF(VLOOKUP(SALIDA[[#This Row],[CODIGO]],STOCKSANLUIS[],6,FALSE)=0,"PRODUCTO SIN STOCK/UBICACIÓN",VLOOKUP(SALIDA[[#This Row],[CODIGO]],STOCKSANLUIS[],6,FALSE))</f>
        <v>1</v>
      </c>
      <c r="F2217">
        <f>SALIDA[[#This Row],[CANTIDAD]]/SALIDA[[#This Row],[UND MEDIDA]]</f>
        <v>2</v>
      </c>
      <c r="G2217" t="str">
        <f>VLOOKUP(SALIDA[[#This Row],[CODIGO]],FAMILIAS[],4,FALSE)</f>
        <v>EBM</v>
      </c>
      <c r="H2217" s="10" t="str">
        <f>IF(VLOOKUP(SALIDA[[#This Row],[CODIGO]],STOCKSANLUIS[],7,FALSE)=0,"PRODUCTO SIN STOCK/UBICACIÓN",VLOOKUP(SALIDA[[#This Row],[CODIGO]],STOCKSANLUIS[],7,FALSE))</f>
        <v>A/C</v>
      </c>
      <c r="I2217" s="10"/>
      <c r="J2217" t="str">
        <f>SALIDA[[#This Row],[CODIGO]]&amp;"       "&amp;SALIDA[[#This Row],[FAMILIA]]</f>
        <v>03361       EBM</v>
      </c>
      <c r="K2217">
        <f>VLOOKUP(SALIDA[[#This Row],[CODIGO]],STOCK_STARSOFT[],5,FALSE)</f>
        <v>176.301029</v>
      </c>
      <c r="L2217">
        <f>SALIDA[[#This Row],[CANTIDAD]]*SALIDA[[#This Row],[PRECIO UND]]</f>
        <v>352.602058</v>
      </c>
    </row>
    <row r="2218" spans="1:12" x14ac:dyDescent="0.25">
      <c r="A2218" s="6" t="s">
        <v>3513</v>
      </c>
      <c r="B2218" s="100" t="str">
        <f>VLOOKUP(SALIDA[[#This Row],[CODIGO]],STOCKSANLUIS[],2,FALSE)</f>
        <v>GAS REFRIGERANTE FREON 410A 650 GR -CHEMOURS - CAJA DE 12 -  CHINO</v>
      </c>
      <c r="C2218" s="153">
        <v>46036</v>
      </c>
      <c r="D2218">
        <v>1</v>
      </c>
      <c r="E2218">
        <f>IF(VLOOKUP(SALIDA[[#This Row],[CODIGO]],STOCKSANLUIS[],6,FALSE)=0,"PRODUCTO SIN STOCK/UBICACIÓN",VLOOKUP(SALIDA[[#This Row],[CODIGO]],STOCKSANLUIS[],6,FALSE))</f>
        <v>1</v>
      </c>
      <c r="F2218">
        <f>SALIDA[[#This Row],[CANTIDAD]]/SALIDA[[#This Row],[UND MEDIDA]]</f>
        <v>1</v>
      </c>
      <c r="G2218" t="str">
        <f>VLOOKUP(SALIDA[[#This Row],[CODIGO]],FAMILIAS[],4,FALSE)</f>
        <v>THE CHEMOURS</v>
      </c>
      <c r="H2218" s="10" t="str">
        <f>IF(VLOOKUP(SALIDA[[#This Row],[CODIGO]],STOCKSANLUIS[],7,FALSE)=0,"PRODUCTO SIN STOCK/UBICACIÓN",VLOOKUP(SALIDA[[#This Row],[CODIGO]],STOCKSANLUIS[],7,FALSE))</f>
        <v>C</v>
      </c>
      <c r="I2218" s="10"/>
      <c r="J2218" t="str">
        <f>SALIDA[[#This Row],[CODIGO]]&amp;"       "&amp;SALIDA[[#This Row],[FAMILIA]]</f>
        <v>02922       THE CHEMOURS</v>
      </c>
      <c r="K2218">
        <f>VLOOKUP(SALIDA[[#This Row],[CODIGO]],STOCK_STARSOFT[],5,FALSE)</f>
        <v>8.1124840000000003</v>
      </c>
      <c r="L2218">
        <f>SALIDA[[#This Row],[CANTIDAD]]*SALIDA[[#This Row],[PRECIO UND]]</f>
        <v>8.1124840000000003</v>
      </c>
    </row>
    <row r="2219" spans="1:12" x14ac:dyDescent="0.25">
      <c r="A2219" s="6" t="s">
        <v>2840</v>
      </c>
      <c r="B2219" s="100" t="str">
        <f>VLOOKUP(SALIDA[[#This Row],[CODIGO]],STOCKSANLUIS[],2,FALSE)</f>
        <v>ZOCALO DE PVC C/LABIOS FLEXIBLES 293 - FI02810 - CAFF X PIEZA DE 4 METROS</v>
      </c>
      <c r="C2219" s="153">
        <v>46036</v>
      </c>
      <c r="D2219">
        <v>6</v>
      </c>
      <c r="E2219">
        <f>IF(VLOOKUP(SALIDA[[#This Row],[CODIGO]],STOCKSANLUIS[],6,FALSE)=0,"PRODUCTO SIN STOCK/UBICACIÓN",VLOOKUP(SALIDA[[#This Row],[CODIGO]],STOCKSANLUIS[],6,FALSE))</f>
        <v>1</v>
      </c>
      <c r="F2219">
        <f>SALIDA[[#This Row],[CANTIDAD]]/SALIDA[[#This Row],[UND MEDIDA]]</f>
        <v>6</v>
      </c>
      <c r="G2219" t="str">
        <f>VLOOKUP(SALIDA[[#This Row],[CODIGO]],FAMILIAS[],4,FALSE)</f>
        <v>CAFF</v>
      </c>
      <c r="H2219" s="10" t="str">
        <f>IF(VLOOKUP(SALIDA[[#This Row],[CODIGO]],STOCKSANLUIS[],7,FALSE)=0,"PRODUCTO SIN STOCK/UBICACIÓN",VLOOKUP(SALIDA[[#This Row],[CODIGO]],STOCKSANLUIS[],7,FALSE))</f>
        <v>A</v>
      </c>
      <c r="I2219" s="10"/>
      <c r="J2219" t="str">
        <f>SALIDA[[#This Row],[CODIGO]]&amp;"       "&amp;SALIDA[[#This Row],[FAMILIA]]</f>
        <v>02307       CAFF</v>
      </c>
      <c r="K2219">
        <f>VLOOKUP(SALIDA[[#This Row],[CODIGO]],STOCK_STARSOFT[],5,FALSE)</f>
        <v>11.500749000000001</v>
      </c>
      <c r="L2219">
        <f>SALIDA[[#This Row],[CANTIDAD]]*SALIDA[[#This Row],[PRECIO UND]]</f>
        <v>69.004494000000008</v>
      </c>
    </row>
    <row r="2220" spans="1:12" x14ac:dyDescent="0.25">
      <c r="A2220" s="6" t="s">
        <v>3665</v>
      </c>
      <c r="B2220" s="100" t="str">
        <f>VLOOKUP(SALIDA[[#This Row],[CODIGO]],STOCKSANLUIS[],2,FALSE)</f>
        <v>AGENTE DE LIMPIEZA INTERNA OPTEON SF FLUSH X 4.54 KG - CHEMOURS - REEMPLAZO DEL R141B</v>
      </c>
      <c r="C2220" s="153">
        <v>46036</v>
      </c>
      <c r="D2220">
        <v>1</v>
      </c>
      <c r="E2220">
        <f>IF(VLOOKUP(SALIDA[[#This Row],[CODIGO]],STOCKSANLUIS[],6,FALSE)=0,"PRODUCTO SIN STOCK/UBICACIÓN",VLOOKUP(SALIDA[[#This Row],[CODIGO]],STOCKSANLUIS[],6,FALSE))</f>
        <v>1</v>
      </c>
      <c r="F2220">
        <f>SALIDA[[#This Row],[CANTIDAD]]/SALIDA[[#This Row],[UND MEDIDA]]</f>
        <v>1</v>
      </c>
      <c r="G2220" t="str">
        <f>VLOOKUP(SALIDA[[#This Row],[CODIGO]],FAMILIAS[],4,FALSE)</f>
        <v>THE CHEMOURS</v>
      </c>
      <c r="H2220" s="10" t="str">
        <f>IF(VLOOKUP(SALIDA[[#This Row],[CODIGO]],STOCKSANLUIS[],7,FALSE)=0,"PRODUCTO SIN STOCK/UBICACIÓN",VLOOKUP(SALIDA[[#This Row],[CODIGO]],STOCKSANLUIS[],7,FALSE))</f>
        <v>C</v>
      </c>
      <c r="I2220" s="10"/>
      <c r="J2220" t="str">
        <f>SALIDA[[#This Row],[CODIGO]]&amp;"       "&amp;SALIDA[[#This Row],[FAMILIA]]</f>
        <v>03051       THE CHEMOURS</v>
      </c>
      <c r="K2220">
        <f>VLOOKUP(SALIDA[[#This Row],[CODIGO]],STOCK_STARSOFT[],5,FALSE)</f>
        <v>91.188703000000004</v>
      </c>
      <c r="L2220">
        <f>SALIDA[[#This Row],[CANTIDAD]]*SALIDA[[#This Row],[PRECIO UND]]</f>
        <v>91.188703000000004</v>
      </c>
    </row>
    <row r="2221" spans="1:12" x14ac:dyDescent="0.25">
      <c r="A2221" s="6" t="s">
        <v>3802</v>
      </c>
      <c r="B2221" s="100" t="str">
        <f>VLOOKUP(SALIDA[[#This Row],[CODIGO]],STOCKSANLUIS[],2,FALSE)</f>
        <v>GAS REFRIGERANTE R134A - 13.6KG FLYER</v>
      </c>
      <c r="C2221" s="153">
        <v>46036</v>
      </c>
      <c r="D2221">
        <v>1</v>
      </c>
      <c r="E2221">
        <f>IF(VLOOKUP(SALIDA[[#This Row],[CODIGO]],STOCKSANLUIS[],6,FALSE)=0,"PRODUCTO SIN STOCK/UBICACIÓN",VLOOKUP(SALIDA[[#This Row],[CODIGO]],STOCKSANLUIS[],6,FALSE))</f>
        <v>1</v>
      </c>
      <c r="F2221">
        <f>SALIDA[[#This Row],[CANTIDAD]]/SALIDA[[#This Row],[UND MEDIDA]]</f>
        <v>1</v>
      </c>
      <c r="G2221" t="str">
        <f>VLOOKUP(SALIDA[[#This Row],[CODIGO]],FAMILIAS[],4,FALSE)</f>
        <v>FLYER</v>
      </c>
      <c r="H2221" s="10" t="str">
        <f>IF(VLOOKUP(SALIDA[[#This Row],[CODIGO]],STOCKSANLUIS[],7,FALSE)=0,"PRODUCTO SIN STOCK/UBICACIÓN",VLOOKUP(SALIDA[[#This Row],[CODIGO]],STOCKSANLUIS[],7,FALSE))</f>
        <v>B</v>
      </c>
      <c r="I2221" s="10"/>
      <c r="J2221" t="str">
        <f>SALIDA[[#This Row],[CODIGO]]&amp;"       "&amp;SALIDA[[#This Row],[FAMILIA]]</f>
        <v>03241       FLYER</v>
      </c>
      <c r="K2221">
        <f>VLOOKUP(SALIDA[[#This Row],[CODIGO]],STOCK_STARSOFT[],5,FALSE)</f>
        <v>91.697573000000006</v>
      </c>
      <c r="L2221">
        <f>SALIDA[[#This Row],[CANTIDAD]]*SALIDA[[#This Row],[PRECIO UND]]</f>
        <v>91.697573000000006</v>
      </c>
    </row>
    <row r="2222" spans="1:12" x14ac:dyDescent="0.25">
      <c r="A2222" s="6" t="s">
        <v>3678</v>
      </c>
      <c r="B2222" s="100" t="str">
        <f>VLOOKUP(SALIDA[[#This Row],[CODIGO]],STOCKSANLUIS[],2,FALSE)</f>
        <v>RESISTENCIA SILICONADA POTENCIA CONSTANTE TECNOLATINA - TPC-M - 40W/M - 220V</v>
      </c>
      <c r="C2222" s="153">
        <v>46036</v>
      </c>
      <c r="D2222">
        <v>50</v>
      </c>
      <c r="E2222">
        <f>IF(VLOOKUP(SALIDA[[#This Row],[CODIGO]],STOCKSANLUIS[],6,FALSE)=0,"PRODUCTO SIN STOCK/UBICACIÓN",VLOOKUP(SALIDA[[#This Row],[CODIGO]],STOCKSANLUIS[],6,FALSE))</f>
        <v>100</v>
      </c>
      <c r="F2222">
        <f>SALIDA[[#This Row],[CANTIDAD]]/SALIDA[[#This Row],[UND MEDIDA]]</f>
        <v>0.5</v>
      </c>
      <c r="G2222" t="str">
        <f>VLOOKUP(SALIDA[[#This Row],[CODIGO]],FAMILIAS[],4,FALSE)</f>
        <v>TECNOLATINA</v>
      </c>
      <c r="H2222" s="10" t="str">
        <f>IF(VLOOKUP(SALIDA[[#This Row],[CODIGO]],STOCKSANLUIS[],7,FALSE)=0,"PRODUCTO SIN STOCK/UBICACIÓN",VLOOKUP(SALIDA[[#This Row],[CODIGO]],STOCKSANLUIS[],7,FALSE))</f>
        <v>C</v>
      </c>
      <c r="I2222" s="10"/>
      <c r="J2222" t="str">
        <f>SALIDA[[#This Row],[CODIGO]]&amp;"       "&amp;SALIDA[[#This Row],[FAMILIA]]</f>
        <v>03059       TECNOLATINA</v>
      </c>
      <c r="K2222">
        <f>VLOOKUP(SALIDA[[#This Row],[CODIGO]],STOCK_STARSOFT[],5,FALSE)</f>
        <v>1.9391890000000001</v>
      </c>
      <c r="L2222">
        <f>SALIDA[[#This Row],[CANTIDAD]]*SALIDA[[#This Row],[PRECIO UND]]</f>
        <v>96.959450000000004</v>
      </c>
    </row>
    <row r="2223" spans="1:12" x14ac:dyDescent="0.25">
      <c r="A2223" s="6" t="s">
        <v>3776</v>
      </c>
      <c r="B2223" s="100" t="str">
        <f>VLOOKUP(SALIDA[[#This Row],[CODIGO]],STOCKSANLUIS[],2,FALSE)</f>
        <v>LAMA DE PVC CLEARWAY STANDARD SMOOTH 8¨¨ X .080¨¨ X 300¨ (20 CM X 2MMX 91.44M)</v>
      </c>
      <c r="C2223" s="153">
        <v>46036</v>
      </c>
      <c r="D2223">
        <v>91.44</v>
      </c>
      <c r="E2223">
        <f>IF(VLOOKUP(SALIDA[[#This Row],[CODIGO]],STOCKSANLUIS[],6,FALSE)=0,"PRODUCTO SIN STOCK/UBICACIÓN",VLOOKUP(SALIDA[[#This Row],[CODIGO]],STOCKSANLUIS[],6,FALSE))</f>
        <v>91.44</v>
      </c>
      <c r="F2223">
        <f>SALIDA[[#This Row],[CANTIDAD]]/SALIDA[[#This Row],[UND MEDIDA]]</f>
        <v>1</v>
      </c>
      <c r="G2223" t="str">
        <f>VLOOKUP(SALIDA[[#This Row],[CODIGO]],FAMILIAS[],4,FALSE)</f>
        <v>CLEARWAY</v>
      </c>
      <c r="H2223" s="10" t="str">
        <f>IF(VLOOKUP(SALIDA[[#This Row],[CODIGO]],STOCKSANLUIS[],7,FALSE)=0,"PRODUCTO SIN STOCK/UBICACIÓN",VLOOKUP(SALIDA[[#This Row],[CODIGO]],STOCKSANLUIS[],7,FALSE))</f>
        <v>B/C</v>
      </c>
      <c r="I2223" s="10"/>
      <c r="J2223" t="str">
        <f>SALIDA[[#This Row],[CODIGO]]&amp;"       "&amp;SALIDA[[#This Row],[FAMILIA]]</f>
        <v>03169       CLEARWAY</v>
      </c>
      <c r="K2223">
        <f>VLOOKUP(SALIDA[[#This Row],[CODIGO]],STOCK_STARSOFT[],5,FALSE)</f>
        <v>1.2627120000000001</v>
      </c>
      <c r="L2223">
        <f>SALIDA[[#This Row],[CANTIDAD]]*SALIDA[[#This Row],[PRECIO UND]]</f>
        <v>115.46238528000001</v>
      </c>
    </row>
    <row r="2224" spans="1:12" x14ac:dyDescent="0.25">
      <c r="A2224" s="6" t="s">
        <v>259</v>
      </c>
      <c r="B2224" s="100" t="str">
        <f>VLOOKUP(SALIDA[[#This Row],[CODIGO]],STOCKSANLUIS[],2,FALSE)</f>
        <v>PLATINA KLEERSTRIP MAX BULLET HTP SILVER 2  PLOMO (60 CM)- 477600</v>
      </c>
      <c r="C2224" s="153">
        <v>46036</v>
      </c>
      <c r="D2224">
        <v>10</v>
      </c>
      <c r="E2224">
        <f>IF(VLOOKUP(SALIDA[[#This Row],[CODIGO]],STOCKSANLUIS[],6,FALSE)=0,"PRODUCTO SIN STOCK/UBICACIÓN",VLOOKUP(SALIDA[[#This Row],[CODIGO]],STOCKSANLUIS[],6,FALSE))</f>
        <v>1</v>
      </c>
      <c r="F2224">
        <f>SALIDA[[#This Row],[CANTIDAD]]/SALIDA[[#This Row],[UND MEDIDA]]</f>
        <v>10</v>
      </c>
      <c r="G2224" t="str">
        <f>VLOOKUP(SALIDA[[#This Row],[CODIGO]],FAMILIAS[],4,FALSE)</f>
        <v>ES ROBBINS</v>
      </c>
      <c r="H2224" s="10" t="str">
        <f>IF(VLOOKUP(SALIDA[[#This Row],[CODIGO]],STOCKSANLUIS[],7,FALSE)=0,"PRODUCTO SIN STOCK/UBICACIÓN",VLOOKUP(SALIDA[[#This Row],[CODIGO]],STOCKSANLUIS[],7,FALSE))</f>
        <v>C</v>
      </c>
      <c r="I2224" s="10"/>
      <c r="J2224" t="str">
        <f>SALIDA[[#This Row],[CODIGO]]&amp;"       "&amp;SALIDA[[#This Row],[FAMILIA]]</f>
        <v>00186       ES ROBBINS</v>
      </c>
      <c r="K2224">
        <f>VLOOKUP(SALIDA[[#This Row],[CODIGO]],STOCK_STARSOFT[],5,FALSE)</f>
        <v>4.3959429999999999</v>
      </c>
      <c r="L2224">
        <f>SALIDA[[#This Row],[CANTIDAD]]*SALIDA[[#This Row],[PRECIO UND]]</f>
        <v>43.959429999999998</v>
      </c>
    </row>
    <row r="2225" spans="1:12" x14ac:dyDescent="0.25">
      <c r="A2225" s="6" t="s">
        <v>139</v>
      </c>
      <c r="B2225" s="100" t="str">
        <f>VLOOKUP(SALIDA[[#This Row],[CODIGO]],STOCKSANLUIS[],2,FALSE)</f>
        <v xml:space="preserve">CUERPO DE VALVULA EXPANSION DANFOSS TE-20 / TE-12 SOLDABLE 7/8 X 1 1/8 COD 067B4023 </v>
      </c>
      <c r="C2225" s="153">
        <v>46036</v>
      </c>
      <c r="D2225">
        <v>1</v>
      </c>
      <c r="E2225">
        <f>IF(VLOOKUP(SALIDA[[#This Row],[CODIGO]],STOCKSANLUIS[],6,FALSE)=0,"PRODUCTO SIN STOCK/UBICACIÓN",VLOOKUP(SALIDA[[#This Row],[CODIGO]],STOCKSANLUIS[],6,FALSE))</f>
        <v>1</v>
      </c>
      <c r="F2225">
        <f>SALIDA[[#This Row],[CANTIDAD]]/SALIDA[[#This Row],[UND MEDIDA]]</f>
        <v>1</v>
      </c>
      <c r="G2225" t="str">
        <f>VLOOKUP(SALIDA[[#This Row],[CODIGO]],FAMILIAS[],4,FALSE)</f>
        <v>DANFOSS</v>
      </c>
      <c r="H2225" s="10" t="str">
        <f>IF(VLOOKUP(SALIDA[[#This Row],[CODIGO]],STOCKSANLUIS[],7,FALSE)=0,"PRODUCTO SIN STOCK/UBICACIÓN",VLOOKUP(SALIDA[[#This Row],[CODIGO]],STOCKSANLUIS[],7,FALSE))</f>
        <v>A</v>
      </c>
      <c r="I2225" s="10" t="s">
        <v>19536</v>
      </c>
      <c r="J2225" t="str">
        <f>SALIDA[[#This Row],[CODIGO]]&amp;"       "&amp;SALIDA[[#This Row],[FAMILIA]]</f>
        <v>00086       DANFOSS</v>
      </c>
      <c r="K2225">
        <f>VLOOKUP(SALIDA[[#This Row],[CODIGO]],STOCK_STARSOFT[],5,FALSE)</f>
        <v>16.277923999999999</v>
      </c>
      <c r="L2225">
        <f>SALIDA[[#This Row],[CANTIDAD]]*SALIDA[[#This Row],[PRECIO UND]]</f>
        <v>16.277923999999999</v>
      </c>
    </row>
    <row r="2226" spans="1:12" x14ac:dyDescent="0.25">
      <c r="A2226" s="6" t="s">
        <v>19298</v>
      </c>
      <c r="B2226" s="100" t="str">
        <f>VLOOKUP(SALIDA[[#This Row],[CODIGO]],STOCKSANLUIS[],2,FALSE)</f>
        <v>CINTA DE ALUMINIO DE 2" X 54.6 YDS (50MM X 50M) - QTA-250E - EVERFROST - HIGH QUALITY</v>
      </c>
      <c r="C2226" s="153">
        <v>46036</v>
      </c>
      <c r="D2226">
        <v>70</v>
      </c>
      <c r="E2226">
        <f>IF(VLOOKUP(SALIDA[[#This Row],[CODIGO]],STOCKSANLUIS[],6,FALSE)=0,"PRODUCTO SIN STOCK/UBICACIÓN",VLOOKUP(SALIDA[[#This Row],[CODIGO]],STOCKSANLUIS[],6,FALSE))</f>
        <v>1</v>
      </c>
      <c r="F2226">
        <f>SALIDA[[#This Row],[CANTIDAD]]/SALIDA[[#This Row],[UND MEDIDA]]</f>
        <v>70</v>
      </c>
      <c r="G2226" t="str">
        <f>VLOOKUP(SALIDA[[#This Row],[CODIGO]],FAMILIAS[],4,FALSE)</f>
        <v>EVERFROST</v>
      </c>
      <c r="H2226" s="10" t="str">
        <f>IF(VLOOKUP(SALIDA[[#This Row],[CODIGO]],STOCKSANLUIS[],7,FALSE)=0,"PRODUCTO SIN STOCK/UBICACIÓN",VLOOKUP(SALIDA[[#This Row],[CODIGO]],STOCKSANLUIS[],7,FALSE))</f>
        <v>C</v>
      </c>
      <c r="I2226" s="10" t="s">
        <v>19536</v>
      </c>
      <c r="J2226" t="str">
        <f>SALIDA[[#This Row],[CODIGO]]&amp;"       "&amp;SALIDA[[#This Row],[FAMILIA]]</f>
        <v>03488       EVERFROST</v>
      </c>
      <c r="K2226">
        <f>VLOOKUP(SALIDA[[#This Row],[CODIGO]],STOCK_STARSOFT[],5,FALSE)</f>
        <v>1.7111369999999999</v>
      </c>
      <c r="L2226">
        <f>SALIDA[[#This Row],[CANTIDAD]]*SALIDA[[#This Row],[PRECIO UND]]</f>
        <v>119.77959</v>
      </c>
    </row>
    <row r="2227" spans="1:12" x14ac:dyDescent="0.25">
      <c r="A2227" s="6" t="s">
        <v>19299</v>
      </c>
      <c r="B2227" s="100" t="str">
        <f>VLOOKUP(SALIDA[[#This Row],[CODIGO]],STOCKSANLUIS[],2,FALSE)</f>
        <v>CINTA DE PVC PARA MINI SPLITS 50MMX50M - TAFETAN - EVERFROST - HIGH QUALITY</v>
      </c>
      <c r="C2227" s="153">
        <v>46036</v>
      </c>
      <c r="D2227">
        <v>4</v>
      </c>
      <c r="E2227">
        <f>IF(VLOOKUP(SALIDA[[#This Row],[CODIGO]],STOCKSANLUIS[],6,FALSE)=0,"PRODUCTO SIN STOCK/UBICACIÓN",VLOOKUP(SALIDA[[#This Row],[CODIGO]],STOCKSANLUIS[],6,FALSE))</f>
        <v>1</v>
      </c>
      <c r="F2227">
        <f>SALIDA[[#This Row],[CANTIDAD]]/SALIDA[[#This Row],[UND MEDIDA]]</f>
        <v>4</v>
      </c>
      <c r="G2227" t="str">
        <f>VLOOKUP(SALIDA[[#This Row],[CODIGO]],FAMILIAS[],4,FALSE)</f>
        <v>EVERFROST</v>
      </c>
      <c r="H2227" s="10" t="str">
        <f>IF(VLOOKUP(SALIDA[[#This Row],[CODIGO]],STOCKSANLUIS[],7,FALSE)=0,"PRODUCTO SIN STOCK/UBICACIÓN",VLOOKUP(SALIDA[[#This Row],[CODIGO]],STOCKSANLUIS[],7,FALSE))</f>
        <v>C</v>
      </c>
      <c r="I2227" s="10"/>
      <c r="J2227" t="str">
        <f>SALIDA[[#This Row],[CODIGO]]&amp;"       "&amp;SALIDA[[#This Row],[FAMILIA]]</f>
        <v>03489       EVERFROST</v>
      </c>
      <c r="K2227">
        <f>VLOOKUP(SALIDA[[#This Row],[CODIGO]],STOCK_STARSOFT[],5,FALSE)</f>
        <v>0.76004300000000002</v>
      </c>
      <c r="L2227">
        <f>SALIDA[[#This Row],[CANTIDAD]]*SALIDA[[#This Row],[PRECIO UND]]</f>
        <v>3.0401720000000001</v>
      </c>
    </row>
    <row r="2228" spans="1:12" x14ac:dyDescent="0.25">
      <c r="A2228" s="6" t="s">
        <v>22052</v>
      </c>
      <c r="B2228" s="100" t="str">
        <f>VLOOKUP(SALIDA[[#This Row],[CODIGO]],STOCKSANLUIS[],2,FALSE)</f>
        <v>BOMBA DE CONDENSADO STAR COLD  DE 230V-1F-60HZ TANQUE BAJO (INCLUYE MANGUERA) SI-1805</v>
      </c>
      <c r="C2228" s="153">
        <v>46036</v>
      </c>
      <c r="D2228">
        <v>2</v>
      </c>
      <c r="E2228">
        <f>IF(VLOOKUP(SALIDA[[#This Row],[CODIGO]],STOCKSANLUIS[],6,FALSE)=0,"PRODUCTO SIN STOCK/UBICACIÓN",VLOOKUP(SALIDA[[#This Row],[CODIGO]],STOCKSANLUIS[],6,FALSE))</f>
        <v>1</v>
      </c>
      <c r="F2228">
        <f>SALIDA[[#This Row],[CANTIDAD]]/SALIDA[[#This Row],[UND MEDIDA]]</f>
        <v>2</v>
      </c>
      <c r="G2228" t="str">
        <f>VLOOKUP(SALIDA[[#This Row],[CODIGO]],FAMILIAS[],4,FALSE)</f>
        <v>STAR COLD</v>
      </c>
      <c r="H2228" s="10" t="str">
        <f>IF(VLOOKUP(SALIDA[[#This Row],[CODIGO]],STOCKSANLUIS[],7,FALSE)=0,"PRODUCTO SIN STOCK/UBICACIÓN",VLOOKUP(SALIDA[[#This Row],[CODIGO]],STOCKSANLUIS[],7,FALSE))</f>
        <v>B/C</v>
      </c>
      <c r="I2228" s="10"/>
      <c r="J2228" t="str">
        <f>SALIDA[[#This Row],[CODIGO]]&amp;"       "&amp;SALIDA[[#This Row],[FAMILIA]]</f>
        <v>03544       STAR COLD</v>
      </c>
      <c r="K2228">
        <f>VLOOKUP(SALIDA[[#This Row],[CODIGO]],STOCK_STARSOFT[],5,FALSE)</f>
        <v>19.413727000000002</v>
      </c>
      <c r="L2228">
        <f>SALIDA[[#This Row],[CANTIDAD]]*SALIDA[[#This Row],[PRECIO UND]]</f>
        <v>38.827454000000003</v>
      </c>
    </row>
    <row r="2229" spans="1:12" x14ac:dyDescent="0.25">
      <c r="A2229" s="6" t="s">
        <v>3180</v>
      </c>
      <c r="B2229" s="100" t="str">
        <f>VLOOKUP(SALIDA[[#This Row],[CODIGO]],STOCKSANLUIS[],2,FALSE)</f>
        <v>CONTROLADOR DE TEMPERATURA DIGITAL MT-514E C/ALARMA - VER.02 - 115/220 VAC - FULL GAUGE</v>
      </c>
      <c r="C2229" s="153">
        <v>46036</v>
      </c>
      <c r="D2229">
        <v>1</v>
      </c>
      <c r="E2229">
        <f>IF(VLOOKUP(SALIDA[[#This Row],[CODIGO]],STOCKSANLUIS[],6,FALSE)=0,"PRODUCTO SIN STOCK/UBICACIÓN",VLOOKUP(SALIDA[[#This Row],[CODIGO]],STOCKSANLUIS[],6,FALSE))</f>
        <v>1</v>
      </c>
      <c r="F2229">
        <f>SALIDA[[#This Row],[CANTIDAD]]/SALIDA[[#This Row],[UND MEDIDA]]</f>
        <v>1</v>
      </c>
      <c r="G2229" t="str">
        <f>VLOOKUP(SALIDA[[#This Row],[CODIGO]],FAMILIAS[],4,FALSE)</f>
        <v>FULL GAUGE</v>
      </c>
      <c r="H2229" s="10" t="str">
        <f>IF(VLOOKUP(SALIDA[[#This Row],[CODIGO]],STOCKSANLUIS[],7,FALSE)=0,"PRODUCTO SIN STOCK/UBICACIÓN",VLOOKUP(SALIDA[[#This Row],[CODIGO]],STOCKSANLUIS[],7,FALSE))</f>
        <v>C</v>
      </c>
      <c r="I2229" s="10"/>
      <c r="J2229" t="str">
        <f>SALIDA[[#This Row],[CODIGO]]&amp;"       "&amp;SALIDA[[#This Row],[FAMILIA]]</f>
        <v>02578       FULL GAUGE</v>
      </c>
      <c r="K2229">
        <f>VLOOKUP(SALIDA[[#This Row],[CODIGO]],STOCK_STARSOFT[],5,FALSE)</f>
        <v>20.522703</v>
      </c>
      <c r="L2229">
        <f>SALIDA[[#This Row],[CANTIDAD]]*SALIDA[[#This Row],[PRECIO UND]]</f>
        <v>20.522703</v>
      </c>
    </row>
    <row r="2230" spans="1:12" x14ac:dyDescent="0.25">
      <c r="A2230" s="6" t="s">
        <v>2860</v>
      </c>
      <c r="B2230" s="100" t="str">
        <f>VLOOKUP(SALIDA[[#This Row],[CODIGO]],STOCKSANLUIS[],2,FALSE)</f>
        <v>VÁLVULA DE ACCESO QWIK ECOFLUSH,QL1105</v>
      </c>
      <c r="C2230" s="153">
        <v>46036</v>
      </c>
      <c r="D2230">
        <v>1</v>
      </c>
      <c r="E2230">
        <f>IF(VLOOKUP(SALIDA[[#This Row],[CODIGO]],STOCKSANLUIS[],6,FALSE)=0,"PRODUCTO SIN STOCK/UBICACIÓN",VLOOKUP(SALIDA[[#This Row],[CODIGO]],STOCKSANLUIS[],6,FALSE))</f>
        <v>1</v>
      </c>
      <c r="F2230">
        <f>SALIDA[[#This Row],[CANTIDAD]]/SALIDA[[#This Row],[UND MEDIDA]]</f>
        <v>1</v>
      </c>
      <c r="G2230" t="str">
        <f>VLOOKUP(SALIDA[[#This Row],[CODIGO]],FAMILIAS[],4,FALSE)</f>
        <v>MAINSTREAM</v>
      </c>
      <c r="H2230" s="10" t="str">
        <f>IF(VLOOKUP(SALIDA[[#This Row],[CODIGO]],STOCKSANLUIS[],7,FALSE)=0,"PRODUCTO SIN STOCK/UBICACIÓN",VLOOKUP(SALIDA[[#This Row],[CODIGO]],STOCKSANLUIS[],7,FALSE))</f>
        <v>C</v>
      </c>
      <c r="I2230" s="10" t="s">
        <v>19536</v>
      </c>
      <c r="J2230" t="str">
        <f>SALIDA[[#This Row],[CODIGO]]&amp;"       "&amp;SALIDA[[#This Row],[FAMILIA]]</f>
        <v>02318       MAINSTREAM</v>
      </c>
      <c r="K2230">
        <f>VLOOKUP(SALIDA[[#This Row],[CODIGO]],STOCK_STARSOFT[],5,FALSE)</f>
        <v>21.043831000000001</v>
      </c>
      <c r="L2230">
        <f>SALIDA[[#This Row],[CANTIDAD]]*SALIDA[[#This Row],[PRECIO UND]]</f>
        <v>21.043831000000001</v>
      </c>
    </row>
    <row r="2231" spans="1:12" x14ac:dyDescent="0.25">
      <c r="A2231" s="6" t="s">
        <v>1199</v>
      </c>
      <c r="B2231" s="100" t="str">
        <f>VLOOKUP(SALIDA[[#This Row],[CODIGO]],STOCKSANLUIS[],2,FALSE)</f>
        <v>CONTROLADOR DE TEMPERATURA DIGITAL MT-512G - VER.02 - 115/220 VAC - FULL GAUGE</v>
      </c>
      <c r="C2231" s="153">
        <v>46036</v>
      </c>
      <c r="D2231">
        <v>1</v>
      </c>
      <c r="E2231">
        <f>IF(VLOOKUP(SALIDA[[#This Row],[CODIGO]],STOCKSANLUIS[],6,FALSE)=0,"PRODUCTO SIN STOCK/UBICACIÓN",VLOOKUP(SALIDA[[#This Row],[CODIGO]],STOCKSANLUIS[],6,FALSE))</f>
        <v>1</v>
      </c>
      <c r="F2231">
        <f>SALIDA[[#This Row],[CANTIDAD]]/SALIDA[[#This Row],[UND MEDIDA]]</f>
        <v>1</v>
      </c>
      <c r="G2231" t="str">
        <f>VLOOKUP(SALIDA[[#This Row],[CODIGO]],FAMILIAS[],4,FALSE)</f>
        <v>FULL GAUGE</v>
      </c>
      <c r="H2231" s="10" t="str">
        <f>IF(VLOOKUP(SALIDA[[#This Row],[CODIGO]],STOCKSANLUIS[],7,FALSE)=0,"PRODUCTO SIN STOCK/UBICACIÓN",VLOOKUP(SALIDA[[#This Row],[CODIGO]],STOCKSANLUIS[],7,FALSE))</f>
        <v>A</v>
      </c>
      <c r="I2231" s="10"/>
      <c r="J2231" t="str">
        <f>SALIDA[[#This Row],[CODIGO]]&amp;"       "&amp;SALIDA[[#This Row],[FAMILIA]]</f>
        <v>01276       FULL GAUGE</v>
      </c>
      <c r="K2231">
        <f>VLOOKUP(SALIDA[[#This Row],[CODIGO]],STOCK_STARSOFT[],5,FALSE)</f>
        <v>20.559538</v>
      </c>
      <c r="L2231">
        <f>SALIDA[[#This Row],[CANTIDAD]]*SALIDA[[#This Row],[PRECIO UND]]</f>
        <v>20.559538</v>
      </c>
    </row>
    <row r="2232" spans="1:12" x14ac:dyDescent="0.25">
      <c r="A2232" s="6" t="s">
        <v>173</v>
      </c>
      <c r="B2232" s="100" t="str">
        <f>VLOOKUP(SALIDA[[#This Row],[CODIGO]],STOCKSANLUIS[],2,FALSE)</f>
        <v>ORIFICIO N-4 PARA TEX2 - TES2 - TEN2 - 068-2007</v>
      </c>
      <c r="C2232" s="153">
        <v>46036</v>
      </c>
      <c r="D2232">
        <v>2</v>
      </c>
      <c r="E2232">
        <f>IF(VLOOKUP(SALIDA[[#This Row],[CODIGO]],STOCKSANLUIS[],6,FALSE)=0,"PRODUCTO SIN STOCK/UBICACIÓN",VLOOKUP(SALIDA[[#This Row],[CODIGO]],STOCKSANLUIS[],6,FALSE))</f>
        <v>1</v>
      </c>
      <c r="F2232">
        <f>SALIDA[[#This Row],[CANTIDAD]]/SALIDA[[#This Row],[UND MEDIDA]]</f>
        <v>2</v>
      </c>
      <c r="G2232" t="str">
        <f>VLOOKUP(SALIDA[[#This Row],[CODIGO]],FAMILIAS[],4,FALSE)</f>
        <v>DANFOSS</v>
      </c>
      <c r="H2232" s="10" t="str">
        <f>IF(VLOOKUP(SALIDA[[#This Row],[CODIGO]],STOCKSANLUIS[],7,FALSE)=0,"PRODUCTO SIN STOCK/UBICACIÓN",VLOOKUP(SALIDA[[#This Row],[CODIGO]],STOCKSANLUIS[],7,FALSE))</f>
        <v>A</v>
      </c>
      <c r="I2232" s="10"/>
      <c r="J2232" t="str">
        <f>SALIDA[[#This Row],[CODIGO]]&amp;"       "&amp;SALIDA[[#This Row],[FAMILIA]]</f>
        <v>00122       DANFOSS</v>
      </c>
      <c r="K2232">
        <f>VLOOKUP(SALIDA[[#This Row],[CODIGO]],STOCK_STARSOFT[],5,FALSE)</f>
        <v>4.5181399999999998</v>
      </c>
      <c r="L2232">
        <f>SALIDA[[#This Row],[CANTIDAD]]*SALIDA[[#This Row],[PRECIO UND]]</f>
        <v>9.0362799999999996</v>
      </c>
    </row>
    <row r="2233" spans="1:12" x14ac:dyDescent="0.25">
      <c r="A2233" s="6" t="s">
        <v>229</v>
      </c>
      <c r="B2233" s="100" t="str">
        <f>VLOOKUP(SALIDA[[#This Row],[CODIGO]],STOCKSANLUIS[],2,FALSE)</f>
        <v>VALVULA DE EXPANSION DANFOSS TES 2 - S/ORIFICIO - 068Z3403</v>
      </c>
      <c r="C2233" s="153">
        <v>46036</v>
      </c>
      <c r="D2233">
        <v>2</v>
      </c>
      <c r="E2233">
        <f>IF(VLOOKUP(SALIDA[[#This Row],[CODIGO]],STOCKSANLUIS[],6,FALSE)=0,"PRODUCTO SIN STOCK/UBICACIÓN",VLOOKUP(SALIDA[[#This Row],[CODIGO]],STOCKSANLUIS[],6,FALSE))</f>
        <v>1</v>
      </c>
      <c r="F2233">
        <f>SALIDA[[#This Row],[CANTIDAD]]/SALIDA[[#This Row],[UND MEDIDA]]</f>
        <v>2</v>
      </c>
      <c r="G2233" t="str">
        <f>VLOOKUP(SALIDA[[#This Row],[CODIGO]],FAMILIAS[],4,FALSE)</f>
        <v>DANFOSS</v>
      </c>
      <c r="H2233" s="10" t="str">
        <f>IF(VLOOKUP(SALIDA[[#This Row],[CODIGO]],STOCKSANLUIS[],7,FALSE)=0,"PRODUCTO SIN STOCK/UBICACIÓN",VLOOKUP(SALIDA[[#This Row],[CODIGO]],STOCKSANLUIS[],7,FALSE))</f>
        <v>A</v>
      </c>
      <c r="I2233" s="10"/>
      <c r="J2233" t="str">
        <f>SALIDA[[#This Row],[CODIGO]]&amp;"       "&amp;SALIDA[[#This Row],[FAMILIA]]</f>
        <v>00162       DANFOSS</v>
      </c>
      <c r="K2233">
        <f>VLOOKUP(SALIDA[[#This Row],[CODIGO]],STOCK_STARSOFT[],5,FALSE)</f>
        <v>42.27</v>
      </c>
      <c r="L2233">
        <f>SALIDA[[#This Row],[CANTIDAD]]*SALIDA[[#This Row],[PRECIO UND]]</f>
        <v>84.54</v>
      </c>
    </row>
    <row r="2234" spans="1:12" x14ac:dyDescent="0.25">
      <c r="A2234" s="6" t="s">
        <v>2022</v>
      </c>
      <c r="B2234" s="100" t="str">
        <f>VLOOKUP(SALIDA[[#This Row],[CODIGO]],STOCKSANLUIS[],2,FALSE)</f>
        <v>CONTROLADOR DE TEMPERATURA DIGITAL TC-900E POWER - VER.07 - 115/220 VAC - FULL GAUGE</v>
      </c>
      <c r="C2234" s="153">
        <v>46036</v>
      </c>
      <c r="D2234">
        <v>1</v>
      </c>
      <c r="E2234">
        <f>IF(VLOOKUP(SALIDA[[#This Row],[CODIGO]],STOCKSANLUIS[],6,FALSE)=0,"PRODUCTO SIN STOCK/UBICACIÓN",VLOOKUP(SALIDA[[#This Row],[CODIGO]],STOCKSANLUIS[],6,FALSE))</f>
        <v>1</v>
      </c>
      <c r="F2234">
        <f>SALIDA[[#This Row],[CANTIDAD]]/SALIDA[[#This Row],[UND MEDIDA]]</f>
        <v>1</v>
      </c>
      <c r="G2234" t="str">
        <f>VLOOKUP(SALIDA[[#This Row],[CODIGO]],FAMILIAS[],4,FALSE)</f>
        <v>FULL GAUGE</v>
      </c>
      <c r="H2234" s="10" t="str">
        <f>IF(VLOOKUP(SALIDA[[#This Row],[CODIGO]],STOCKSANLUIS[],7,FALSE)=0,"PRODUCTO SIN STOCK/UBICACIÓN",VLOOKUP(SALIDA[[#This Row],[CODIGO]],STOCKSANLUIS[],7,FALSE))</f>
        <v>C</v>
      </c>
      <c r="I2234" s="10"/>
      <c r="J2234" t="str">
        <f>SALIDA[[#This Row],[CODIGO]]&amp;"       "&amp;SALIDA[[#This Row],[FAMILIA]]</f>
        <v>01785       FULL GAUGE</v>
      </c>
      <c r="K2234">
        <f>VLOOKUP(SALIDA[[#This Row],[CODIGO]],STOCK_STARSOFT[],5,FALSE)</f>
        <v>18.272079000000002</v>
      </c>
      <c r="L2234">
        <f>SALIDA[[#This Row],[CANTIDAD]]*SALIDA[[#This Row],[PRECIO UND]]</f>
        <v>18.272079000000002</v>
      </c>
    </row>
    <row r="2235" spans="1:12" x14ac:dyDescent="0.25">
      <c r="A2235" s="6" t="s">
        <v>3293</v>
      </c>
      <c r="B2235" s="100" t="str">
        <f>VLOOKUP(SALIDA[[#This Row],[CODIGO]],STOCKSANLUIS[],2,FALSE)</f>
        <v>VALVULA PARA AGUA HELADA FAN &amp; COIL 2 VIAS 3/4" DIAMETRO  CON ACTUADOR  220V JOHNSON CONTROLS - VLC2200GC-C</v>
      </c>
      <c r="C2235" s="153">
        <v>46036</v>
      </c>
      <c r="D2235">
        <v>20</v>
      </c>
      <c r="E2235">
        <f>IF(VLOOKUP(SALIDA[[#This Row],[CODIGO]],STOCKSANLUIS[],6,FALSE)=0,"PRODUCTO SIN STOCK/UBICACIÓN",VLOOKUP(SALIDA[[#This Row],[CODIGO]],STOCKSANLUIS[],6,FALSE))</f>
        <v>1</v>
      </c>
      <c r="F2235">
        <f>SALIDA[[#This Row],[CANTIDAD]]/SALIDA[[#This Row],[UND MEDIDA]]</f>
        <v>20</v>
      </c>
      <c r="G2235" t="str">
        <f>VLOOKUP(SALIDA[[#This Row],[CODIGO]],FAMILIAS[],4,FALSE)</f>
        <v>JOHNSON CONTROLS</v>
      </c>
      <c r="H2235" s="10" t="str">
        <f>IF(VLOOKUP(SALIDA[[#This Row],[CODIGO]],STOCKSANLUIS[],7,FALSE)=0,"PRODUCTO SIN STOCK/UBICACIÓN",VLOOKUP(SALIDA[[#This Row],[CODIGO]],STOCKSANLUIS[],7,FALSE))</f>
        <v>A</v>
      </c>
      <c r="I2235" s="10"/>
      <c r="J2235" t="str">
        <f>SALIDA[[#This Row],[CODIGO]]&amp;"       "&amp;SALIDA[[#This Row],[FAMILIA]]</f>
        <v>02714       JOHNSON CONTROLS</v>
      </c>
      <c r="K2235">
        <f>VLOOKUP(SALIDA[[#This Row],[CODIGO]],STOCK_STARSOFT[],5,FALSE)</f>
        <v>13.849964</v>
      </c>
      <c r="L2235">
        <f>SALIDA[[#This Row],[CANTIDAD]]*SALIDA[[#This Row],[PRECIO UND]]</f>
        <v>276.99928</v>
      </c>
    </row>
    <row r="2236" spans="1:12" x14ac:dyDescent="0.25">
      <c r="A2236" s="6" t="s">
        <v>3675</v>
      </c>
      <c r="B2236" s="100" t="str">
        <f>VLOOKUP(SALIDA[[#This Row],[CODIGO]],STOCKSANLUIS[],2,FALSE)</f>
        <v>LAMAS DE PVC ALECO 8X0.080X300 (20CM X 2MMX 91.44M) LOW TEMP REINFORCED - 172007- MT</v>
      </c>
      <c r="C2236" s="153">
        <v>46036</v>
      </c>
      <c r="D2236">
        <v>91.44</v>
      </c>
      <c r="E2236">
        <f>IF(VLOOKUP(SALIDA[[#This Row],[CODIGO]],STOCKSANLUIS[],6,FALSE)=0,"PRODUCTO SIN STOCK/UBICACIÓN",VLOOKUP(SALIDA[[#This Row],[CODIGO]],STOCKSANLUIS[],6,FALSE))</f>
        <v>91.44</v>
      </c>
      <c r="F2236">
        <f>SALIDA[[#This Row],[CANTIDAD]]/SALIDA[[#This Row],[UND MEDIDA]]</f>
        <v>1</v>
      </c>
      <c r="G2236" t="str">
        <f>VLOOKUP(SALIDA[[#This Row],[CODIGO]],FAMILIAS[],4,FALSE)</f>
        <v>ES ROBBINS</v>
      </c>
      <c r="H2236" s="10" t="str">
        <f>IF(VLOOKUP(SALIDA[[#This Row],[CODIGO]],STOCKSANLUIS[],7,FALSE)=0,"PRODUCTO SIN STOCK/UBICACIÓN",VLOOKUP(SALIDA[[#This Row],[CODIGO]],STOCKSANLUIS[],7,FALSE))</f>
        <v>B/C</v>
      </c>
      <c r="I2236" s="10"/>
      <c r="J2236" t="str">
        <f>SALIDA[[#This Row],[CODIGO]]&amp;"       "&amp;SALIDA[[#This Row],[FAMILIA]]</f>
        <v>03057       ES ROBBINS</v>
      </c>
      <c r="K2236">
        <f>VLOOKUP(SALIDA[[#This Row],[CODIGO]],STOCK_STARSOFT[],5,FALSE)</f>
        <v>2.0842499999999999</v>
      </c>
      <c r="L2236">
        <f>SALIDA[[#This Row],[CANTIDAD]]*SALIDA[[#This Row],[PRECIO UND]]</f>
        <v>190.58382</v>
      </c>
    </row>
    <row r="2237" spans="1:12" x14ac:dyDescent="0.25">
      <c r="A2237" s="6" t="s">
        <v>3675</v>
      </c>
      <c r="B2237" s="100" t="str">
        <f>VLOOKUP(SALIDA[[#This Row],[CODIGO]],STOCKSANLUIS[],2,FALSE)</f>
        <v>LAMAS DE PVC ALECO 8X0.080X300 (20CM X 2MMX 91.44M) LOW TEMP REINFORCED - 172007- MT</v>
      </c>
      <c r="C2237" s="153">
        <v>46036</v>
      </c>
      <c r="D2237">
        <v>91.44</v>
      </c>
      <c r="E2237">
        <f>IF(VLOOKUP(SALIDA[[#This Row],[CODIGO]],STOCKSANLUIS[],6,FALSE)=0,"PRODUCTO SIN STOCK/UBICACIÓN",VLOOKUP(SALIDA[[#This Row],[CODIGO]],STOCKSANLUIS[],6,FALSE))</f>
        <v>91.44</v>
      </c>
      <c r="F2237">
        <f>SALIDA[[#This Row],[CANTIDAD]]/SALIDA[[#This Row],[UND MEDIDA]]</f>
        <v>1</v>
      </c>
      <c r="G2237" t="str">
        <f>VLOOKUP(SALIDA[[#This Row],[CODIGO]],FAMILIAS[],4,FALSE)</f>
        <v>ES ROBBINS</v>
      </c>
      <c r="H2237" s="10" t="str">
        <f>IF(VLOOKUP(SALIDA[[#This Row],[CODIGO]],STOCKSANLUIS[],7,FALSE)=0,"PRODUCTO SIN STOCK/UBICACIÓN",VLOOKUP(SALIDA[[#This Row],[CODIGO]],STOCKSANLUIS[],7,FALSE))</f>
        <v>B/C</v>
      </c>
      <c r="I2237" s="10"/>
      <c r="J2237" t="str">
        <f>SALIDA[[#This Row],[CODIGO]]&amp;"       "&amp;SALIDA[[#This Row],[FAMILIA]]</f>
        <v>03057       ES ROBBINS</v>
      </c>
      <c r="K2237">
        <f>VLOOKUP(SALIDA[[#This Row],[CODIGO]],STOCK_STARSOFT[],5,FALSE)</f>
        <v>2.0842499999999999</v>
      </c>
      <c r="L2237">
        <f>SALIDA[[#This Row],[CANTIDAD]]*SALIDA[[#This Row],[PRECIO UND]]</f>
        <v>190.58382</v>
      </c>
    </row>
    <row r="2238" spans="1:12" x14ac:dyDescent="0.25">
      <c r="A2238" s="6" t="s">
        <v>3635</v>
      </c>
      <c r="B2238" s="100" t="str">
        <f>VLOOKUP(SALIDA[[#This Row],[CODIGO]],STOCKSANLUIS[],2,FALSE)</f>
        <v>MOTOVENTILADOR MAER FAN YDWF68L35P4-360N-300S (220V, 60HZ, 4 POLES, 1PH, CL.F, SUCTION)</v>
      </c>
      <c r="C2238" s="153">
        <v>46036</v>
      </c>
      <c r="D2238">
        <v>2</v>
      </c>
      <c r="E2238">
        <f>IF(VLOOKUP(SALIDA[[#This Row],[CODIGO]],STOCKSANLUIS[],6,FALSE)=0,"PRODUCTO SIN STOCK/UBICACIÓN",VLOOKUP(SALIDA[[#This Row],[CODIGO]],STOCKSANLUIS[],6,FALSE))</f>
        <v>1</v>
      </c>
      <c r="F2238">
        <f>SALIDA[[#This Row],[CANTIDAD]]/SALIDA[[#This Row],[UND MEDIDA]]</f>
        <v>2</v>
      </c>
      <c r="G2238" t="str">
        <f>VLOOKUP(SALIDA[[#This Row],[CODIGO]],FAMILIAS[],4,FALSE)</f>
        <v>MAER FAN</v>
      </c>
      <c r="H2238" s="10" t="str">
        <f>IF(VLOOKUP(SALIDA[[#This Row],[CODIGO]],STOCKSANLUIS[],7,FALSE)=0,"PRODUCTO SIN STOCK/UBICACIÓN",VLOOKUP(SALIDA[[#This Row],[CODIGO]],STOCKSANLUIS[],7,FALSE))</f>
        <v>C</v>
      </c>
      <c r="I2238" s="10"/>
      <c r="J2238" t="str">
        <f>SALIDA[[#This Row],[CODIGO]]&amp;"       "&amp;SALIDA[[#This Row],[FAMILIA]]</f>
        <v>03035       MAER FAN</v>
      </c>
      <c r="K2238">
        <f>VLOOKUP(SALIDA[[#This Row],[CODIGO]],STOCK_STARSOFT[],5,FALSE)</f>
        <v>22.768464000000002</v>
      </c>
      <c r="L2238">
        <f>SALIDA[[#This Row],[CANTIDAD]]*SALIDA[[#This Row],[PRECIO UND]]</f>
        <v>45.536928000000003</v>
      </c>
    </row>
    <row r="2239" spans="1:12" x14ac:dyDescent="0.25">
      <c r="A2239" s="6" t="s">
        <v>22048</v>
      </c>
      <c r="B2239" s="100" t="str">
        <f>VLOOKUP(SALIDA[[#This Row],[CODIGO]],STOCKSANLUIS[],2,FALSE)</f>
        <v xml:space="preserve">BOMBA DE CONDENSADO STAR COLD DE 230V-1F-60HZ TANQUE ALTO (INCLUYE MANGUERA)  SI-1801 </v>
      </c>
      <c r="C2239" s="153">
        <v>46036</v>
      </c>
      <c r="D2239">
        <v>1</v>
      </c>
      <c r="E2239">
        <f>IF(VLOOKUP(SALIDA[[#This Row],[CODIGO]],STOCKSANLUIS[],6,FALSE)=0,"PRODUCTO SIN STOCK/UBICACIÓN",VLOOKUP(SALIDA[[#This Row],[CODIGO]],STOCKSANLUIS[],6,FALSE))</f>
        <v>1</v>
      </c>
      <c r="F2239">
        <f>SALIDA[[#This Row],[CANTIDAD]]/SALIDA[[#This Row],[UND MEDIDA]]</f>
        <v>1</v>
      </c>
      <c r="G2239" t="str">
        <f>VLOOKUP(SALIDA[[#This Row],[CODIGO]],FAMILIAS[],4,FALSE)</f>
        <v>STAR COLD</v>
      </c>
      <c r="H2239" s="10" t="str">
        <f>IF(VLOOKUP(SALIDA[[#This Row],[CODIGO]],STOCKSANLUIS[],7,FALSE)=0,"PRODUCTO SIN STOCK/UBICACIÓN",VLOOKUP(SALIDA[[#This Row],[CODIGO]],STOCKSANLUIS[],7,FALSE))</f>
        <v>B/C</v>
      </c>
      <c r="I2239" s="10"/>
      <c r="J2239" t="str">
        <f>SALIDA[[#This Row],[CODIGO]]&amp;"       "&amp;SALIDA[[#This Row],[FAMILIA]]</f>
        <v>03542       STAR COLD</v>
      </c>
      <c r="K2239">
        <f>VLOOKUP(SALIDA[[#This Row],[CODIGO]],STOCK_STARSOFT[],5,FALSE)</f>
        <v>17.996752999999998</v>
      </c>
      <c r="L2239">
        <f>SALIDA[[#This Row],[CANTIDAD]]*SALIDA[[#This Row],[PRECIO UND]]</f>
        <v>17.996752999999998</v>
      </c>
    </row>
    <row r="2240" spans="1:12" x14ac:dyDescent="0.25">
      <c r="A2240" s="6" t="s">
        <v>163</v>
      </c>
      <c r="B2240" s="100" t="str">
        <f>VLOOKUP(SALIDA[[#This Row],[CODIGO]],STOCKSANLUIS[],2,FALSE)</f>
        <v>PRESOSTATO DUAL DANFOSS KP 15  AUT/MAN 060-124366</v>
      </c>
      <c r="C2240" s="153">
        <v>46037</v>
      </c>
      <c r="D2240">
        <v>1</v>
      </c>
      <c r="E2240">
        <f>IF(VLOOKUP(SALIDA[[#This Row],[CODIGO]],STOCKSANLUIS[],6,FALSE)=0,"PRODUCTO SIN STOCK/UBICACIÓN",VLOOKUP(SALIDA[[#This Row],[CODIGO]],STOCKSANLUIS[],6,FALSE))</f>
        <v>1</v>
      </c>
      <c r="F2240">
        <f>SALIDA[[#This Row],[CANTIDAD]]/SALIDA[[#This Row],[UND MEDIDA]]</f>
        <v>1</v>
      </c>
      <c r="G2240" t="str">
        <f>VLOOKUP(SALIDA[[#This Row],[CODIGO]],FAMILIAS[],4,FALSE)</f>
        <v>DANFOSS</v>
      </c>
      <c r="H2240" s="10" t="str">
        <f>IF(VLOOKUP(SALIDA[[#This Row],[CODIGO]],STOCKSANLUIS[],7,FALSE)=0,"PRODUCTO SIN STOCK/UBICACIÓN",VLOOKUP(SALIDA[[#This Row],[CODIGO]],STOCKSANLUIS[],7,FALSE))</f>
        <v>A</v>
      </c>
      <c r="I2240" s="10"/>
      <c r="J2240" t="str">
        <f>SALIDA[[#This Row],[CODIGO]]&amp;"       "&amp;SALIDA[[#This Row],[FAMILIA]]</f>
        <v>00112       DANFOSS</v>
      </c>
      <c r="K2240">
        <f>VLOOKUP(SALIDA[[#This Row],[CODIGO]],STOCK_STARSOFT[],5,FALSE)</f>
        <v>47.039979000000002</v>
      </c>
      <c r="L2240">
        <f>SALIDA[[#This Row],[CANTIDAD]]*SALIDA[[#This Row],[PRECIO UND]]</f>
        <v>47.039979000000002</v>
      </c>
    </row>
    <row r="2241" spans="1:12" x14ac:dyDescent="0.25">
      <c r="A2241" s="6" t="s">
        <v>931</v>
      </c>
      <c r="B2241" s="100" t="str">
        <f>VLOOKUP(SALIDA[[#This Row],[CODIGO]],STOCKSANLUIS[],2,FALSE)</f>
        <v>ACEITE POLIOLESTER POE 32 - 1 GALON - BVA</v>
      </c>
      <c r="C2241" s="153">
        <v>46037</v>
      </c>
      <c r="D2241">
        <v>12</v>
      </c>
      <c r="E2241">
        <f>IF(VLOOKUP(SALIDA[[#This Row],[CODIGO]],STOCKSANLUIS[],6,FALSE)=0,"PRODUCTO SIN STOCK/UBICACIÓN",VLOOKUP(SALIDA[[#This Row],[CODIGO]],STOCKSANLUIS[],6,FALSE))</f>
        <v>1</v>
      </c>
      <c r="F2241">
        <f>SALIDA[[#This Row],[CANTIDAD]]/SALIDA[[#This Row],[UND MEDIDA]]</f>
        <v>12</v>
      </c>
      <c r="G2241" t="str">
        <f>VLOOKUP(SALIDA[[#This Row],[CODIGO]],FAMILIAS[],4,FALSE)</f>
        <v>BVA</v>
      </c>
      <c r="H2241" s="10" t="str">
        <f>IF(VLOOKUP(SALIDA[[#This Row],[CODIGO]],STOCKSANLUIS[],7,FALSE)=0,"PRODUCTO SIN STOCK/UBICACIÓN",VLOOKUP(SALIDA[[#This Row],[CODIGO]],STOCKSANLUIS[],7,FALSE))</f>
        <v>C</v>
      </c>
      <c r="I2241" s="10" t="s">
        <v>19536</v>
      </c>
      <c r="J2241" t="str">
        <f>SALIDA[[#This Row],[CODIGO]]&amp;"       "&amp;SALIDA[[#This Row],[FAMILIA]]</f>
        <v>00987       BVA</v>
      </c>
      <c r="K2241">
        <f>VLOOKUP(SALIDA[[#This Row],[CODIGO]],STOCK_STARSOFT[],5,FALSE)</f>
        <v>47.466326000000002</v>
      </c>
      <c r="L2241">
        <f>SALIDA[[#This Row],[CANTIDAD]]*SALIDA[[#This Row],[PRECIO UND]]</f>
        <v>569.595912</v>
      </c>
    </row>
    <row r="2242" spans="1:12" x14ac:dyDescent="0.25">
      <c r="A2242" s="6" t="s">
        <v>3665</v>
      </c>
      <c r="B2242" s="100" t="str">
        <f>VLOOKUP(SALIDA[[#This Row],[CODIGO]],STOCKSANLUIS[],2,FALSE)</f>
        <v>AGENTE DE LIMPIEZA INTERNA OPTEON SF FLUSH X 4.54 KG - CHEMOURS - REEMPLAZO DEL R141B</v>
      </c>
      <c r="C2242" s="153">
        <v>46037</v>
      </c>
      <c r="D2242">
        <v>5</v>
      </c>
      <c r="E2242">
        <f>IF(VLOOKUP(SALIDA[[#This Row],[CODIGO]],STOCKSANLUIS[],6,FALSE)=0,"PRODUCTO SIN STOCK/UBICACIÓN",VLOOKUP(SALIDA[[#This Row],[CODIGO]],STOCKSANLUIS[],6,FALSE))</f>
        <v>1</v>
      </c>
      <c r="F2242">
        <f>SALIDA[[#This Row],[CANTIDAD]]/SALIDA[[#This Row],[UND MEDIDA]]</f>
        <v>5</v>
      </c>
      <c r="G2242" t="str">
        <f>VLOOKUP(SALIDA[[#This Row],[CODIGO]],FAMILIAS[],4,FALSE)</f>
        <v>THE CHEMOURS</v>
      </c>
      <c r="H2242" s="10" t="str">
        <f>IF(VLOOKUP(SALIDA[[#This Row],[CODIGO]],STOCKSANLUIS[],7,FALSE)=0,"PRODUCTO SIN STOCK/UBICACIÓN",VLOOKUP(SALIDA[[#This Row],[CODIGO]],STOCKSANLUIS[],7,FALSE))</f>
        <v>C</v>
      </c>
      <c r="I2242" s="10"/>
      <c r="J2242" t="str">
        <f>SALIDA[[#This Row],[CODIGO]]&amp;"       "&amp;SALIDA[[#This Row],[FAMILIA]]</f>
        <v>03051       THE CHEMOURS</v>
      </c>
      <c r="K2242">
        <f>VLOOKUP(SALIDA[[#This Row],[CODIGO]],STOCK_STARSOFT[],5,FALSE)</f>
        <v>91.188703000000004</v>
      </c>
      <c r="L2242">
        <f>SALIDA[[#This Row],[CANTIDAD]]*SALIDA[[#This Row],[PRECIO UND]]</f>
        <v>455.94351500000005</v>
      </c>
    </row>
    <row r="2243" spans="1:12" x14ac:dyDescent="0.25">
      <c r="A2243" s="6" t="s">
        <v>22052</v>
      </c>
      <c r="B2243" s="100" t="str">
        <f>VLOOKUP(SALIDA[[#This Row],[CODIGO]],STOCKSANLUIS[],2,FALSE)</f>
        <v>BOMBA DE CONDENSADO STAR COLD  DE 230V-1F-60HZ TANQUE BAJO (INCLUYE MANGUERA) SI-1805</v>
      </c>
      <c r="C2243" s="153">
        <v>46037</v>
      </c>
      <c r="D2243">
        <v>6</v>
      </c>
      <c r="E2243">
        <f>IF(VLOOKUP(SALIDA[[#This Row],[CODIGO]],STOCKSANLUIS[],6,FALSE)=0,"PRODUCTO SIN STOCK/UBICACIÓN",VLOOKUP(SALIDA[[#This Row],[CODIGO]],STOCKSANLUIS[],6,FALSE))</f>
        <v>1</v>
      </c>
      <c r="F2243">
        <f>SALIDA[[#This Row],[CANTIDAD]]/SALIDA[[#This Row],[UND MEDIDA]]</f>
        <v>6</v>
      </c>
      <c r="G2243" t="str">
        <f>VLOOKUP(SALIDA[[#This Row],[CODIGO]],FAMILIAS[],4,FALSE)</f>
        <v>STAR COLD</v>
      </c>
      <c r="H2243" s="10" t="str">
        <f>IF(VLOOKUP(SALIDA[[#This Row],[CODIGO]],STOCKSANLUIS[],7,FALSE)=0,"PRODUCTO SIN STOCK/UBICACIÓN",VLOOKUP(SALIDA[[#This Row],[CODIGO]],STOCKSANLUIS[],7,FALSE))</f>
        <v>B/C</v>
      </c>
      <c r="I2243" s="10"/>
      <c r="J2243" t="str">
        <f>SALIDA[[#This Row],[CODIGO]]&amp;"       "&amp;SALIDA[[#This Row],[FAMILIA]]</f>
        <v>03544       STAR COLD</v>
      </c>
      <c r="K2243">
        <f>VLOOKUP(SALIDA[[#This Row],[CODIGO]],STOCK_STARSOFT[],5,FALSE)</f>
        <v>19.413727000000002</v>
      </c>
      <c r="L2243">
        <f>SALIDA[[#This Row],[CANTIDAD]]*SALIDA[[#This Row],[PRECIO UND]]</f>
        <v>116.48236200000001</v>
      </c>
    </row>
    <row r="2244" spans="1:12" x14ac:dyDescent="0.25">
      <c r="A2244" s="6" t="s">
        <v>3655</v>
      </c>
      <c r="B2244" s="100" t="str">
        <f>VLOOKUP(SALIDA[[#This Row],[CODIGO]],STOCKSANLUIS[],2,FALSE)</f>
        <v>EVAPORADOR PISO TECHO 36000 BTU/H EVAP F/C ST R410A 208-230V/60HZ/1PH - TEMP BLUE MADE BY CARRIER ENTERPRISE - FRIO SOLO - TBF41D-036-M3N1C</v>
      </c>
      <c r="C2244" s="153">
        <v>46037</v>
      </c>
      <c r="D2244">
        <v>2</v>
      </c>
      <c r="E2244">
        <f>IF(VLOOKUP(SALIDA[[#This Row],[CODIGO]],STOCKSANLUIS[],6,FALSE)=0,"PRODUCTO SIN STOCK/UBICACIÓN",VLOOKUP(SALIDA[[#This Row],[CODIGO]],STOCKSANLUIS[],6,FALSE))</f>
        <v>1</v>
      </c>
      <c r="F2244">
        <f>SALIDA[[#This Row],[CANTIDAD]]/SALIDA[[#This Row],[UND MEDIDA]]</f>
        <v>2</v>
      </c>
      <c r="G2244" t="str">
        <f>VLOOKUP(SALIDA[[#This Row],[CODIGO]],FAMILIAS[],4,FALSE)</f>
        <v>TEMP BLUE</v>
      </c>
      <c r="H2244" s="10" t="str">
        <f>IF(VLOOKUP(SALIDA[[#This Row],[CODIGO]],STOCKSANLUIS[],7,FALSE)=0,"PRODUCTO SIN STOCK/UBICACIÓN",VLOOKUP(SALIDA[[#This Row],[CODIGO]],STOCKSANLUIS[],7,FALSE))</f>
        <v>B</v>
      </c>
      <c r="I2244" s="10"/>
      <c r="J2244" t="str">
        <f>SALIDA[[#This Row],[CODIGO]]&amp;"       "&amp;SALIDA[[#This Row],[FAMILIA]]</f>
        <v>03045       TEMP BLUE</v>
      </c>
      <c r="K2244">
        <f>VLOOKUP(SALIDA[[#This Row],[CODIGO]],STOCK_STARSOFT[],5,FALSE)</f>
        <v>207.04276899999999</v>
      </c>
      <c r="L2244">
        <f>SALIDA[[#This Row],[CANTIDAD]]*SALIDA[[#This Row],[PRECIO UND]]</f>
        <v>414.08553799999999</v>
      </c>
    </row>
    <row r="2245" spans="1:12" x14ac:dyDescent="0.25">
      <c r="A2245" s="6" t="s">
        <v>3927</v>
      </c>
      <c r="B2245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245" s="153">
        <v>46037</v>
      </c>
      <c r="D2245">
        <v>1</v>
      </c>
      <c r="E2245">
        <f>IF(VLOOKUP(SALIDA[[#This Row],[CODIGO]],STOCKSANLUIS[],6,FALSE)=0,"PRODUCTO SIN STOCK/UBICACIÓN",VLOOKUP(SALIDA[[#This Row],[CODIGO]],STOCKSANLUIS[],6,FALSE))</f>
        <v>1</v>
      </c>
      <c r="F2245">
        <f>SALIDA[[#This Row],[CANTIDAD]]/SALIDA[[#This Row],[UND MEDIDA]]</f>
        <v>1</v>
      </c>
      <c r="G2245" t="str">
        <f>VLOOKUP(SALIDA[[#This Row],[CODIGO]],FAMILIAS[],4,FALSE)</f>
        <v>VIKING</v>
      </c>
      <c r="H2245" s="10" t="str">
        <f>IF(VLOOKUP(SALIDA[[#This Row],[CODIGO]],STOCKSANLUIS[],7,FALSE)=0,"PRODUCTO SIN STOCK/UBICACIÓN",VLOOKUP(SALIDA[[#This Row],[CODIGO]],STOCKSANLUIS[],7,FALSE))</f>
        <v>B</v>
      </c>
      <c r="I2245" s="10"/>
      <c r="J2245" t="str">
        <f>SALIDA[[#This Row],[CODIGO]]&amp;"       "&amp;SALIDA[[#This Row],[FAMILIA]]</f>
        <v>03395       VIKING</v>
      </c>
      <c r="K2245">
        <f>VLOOKUP(SALIDA[[#This Row],[CODIGO]],STOCK_STARSOFT[],5,FALSE)</f>
        <v>148.63707299999999</v>
      </c>
      <c r="L2245">
        <f>SALIDA[[#This Row],[CANTIDAD]]*SALIDA[[#This Row],[PRECIO UND]]</f>
        <v>148.63707299999999</v>
      </c>
    </row>
    <row r="2246" spans="1:12" x14ac:dyDescent="0.25">
      <c r="A2246" s="6" t="s">
        <v>2022</v>
      </c>
      <c r="B2246" s="100" t="str">
        <f>VLOOKUP(SALIDA[[#This Row],[CODIGO]],STOCKSANLUIS[],2,FALSE)</f>
        <v>CONTROLADOR DE TEMPERATURA DIGITAL TC-900E POWER - VER.07 - 115/220 VAC - FULL GAUGE</v>
      </c>
      <c r="C2246" s="153">
        <v>46037</v>
      </c>
      <c r="D2246">
        <v>2</v>
      </c>
      <c r="E2246">
        <f>IF(VLOOKUP(SALIDA[[#This Row],[CODIGO]],STOCKSANLUIS[],6,FALSE)=0,"PRODUCTO SIN STOCK/UBICACIÓN",VLOOKUP(SALIDA[[#This Row],[CODIGO]],STOCKSANLUIS[],6,FALSE))</f>
        <v>1</v>
      </c>
      <c r="F2246">
        <f>SALIDA[[#This Row],[CANTIDAD]]/SALIDA[[#This Row],[UND MEDIDA]]</f>
        <v>2</v>
      </c>
      <c r="G2246" t="str">
        <f>VLOOKUP(SALIDA[[#This Row],[CODIGO]],FAMILIAS[],4,FALSE)</f>
        <v>FULL GAUGE</v>
      </c>
      <c r="H2246" s="10" t="str">
        <f>IF(VLOOKUP(SALIDA[[#This Row],[CODIGO]],STOCKSANLUIS[],7,FALSE)=0,"PRODUCTO SIN STOCK/UBICACIÓN",VLOOKUP(SALIDA[[#This Row],[CODIGO]],STOCKSANLUIS[],7,FALSE))</f>
        <v>C</v>
      </c>
      <c r="I2246" s="10"/>
      <c r="J2246" t="str">
        <f>SALIDA[[#This Row],[CODIGO]]&amp;"       "&amp;SALIDA[[#This Row],[FAMILIA]]</f>
        <v>01785       FULL GAUGE</v>
      </c>
      <c r="K2246">
        <f>VLOOKUP(SALIDA[[#This Row],[CODIGO]],STOCK_STARSOFT[],5,FALSE)</f>
        <v>18.272079000000002</v>
      </c>
      <c r="L2246">
        <f>SALIDA[[#This Row],[CANTIDAD]]*SALIDA[[#This Row],[PRECIO UND]]</f>
        <v>36.544158000000003</v>
      </c>
    </row>
    <row r="2247" spans="1:12" x14ac:dyDescent="0.25">
      <c r="A2247" s="6" t="s">
        <v>2022</v>
      </c>
      <c r="B2247" s="100" t="str">
        <f>VLOOKUP(SALIDA[[#This Row],[CODIGO]],STOCKSANLUIS[],2,FALSE)</f>
        <v>CONTROLADOR DE TEMPERATURA DIGITAL TC-900E POWER - VER.07 - 115/220 VAC - FULL GAUGE</v>
      </c>
      <c r="C2247" s="153">
        <v>46037</v>
      </c>
      <c r="D2247">
        <v>2</v>
      </c>
      <c r="E2247">
        <f>IF(VLOOKUP(SALIDA[[#This Row],[CODIGO]],STOCKSANLUIS[],6,FALSE)=0,"PRODUCTO SIN STOCK/UBICACIÓN",VLOOKUP(SALIDA[[#This Row],[CODIGO]],STOCKSANLUIS[],6,FALSE))</f>
        <v>1</v>
      </c>
      <c r="F2247">
        <f>SALIDA[[#This Row],[CANTIDAD]]/SALIDA[[#This Row],[UND MEDIDA]]</f>
        <v>2</v>
      </c>
      <c r="G2247" t="str">
        <f>VLOOKUP(SALIDA[[#This Row],[CODIGO]],FAMILIAS[],4,FALSE)</f>
        <v>FULL GAUGE</v>
      </c>
      <c r="H2247" s="10" t="str">
        <f>IF(VLOOKUP(SALIDA[[#This Row],[CODIGO]],STOCKSANLUIS[],7,FALSE)=0,"PRODUCTO SIN STOCK/UBICACIÓN",VLOOKUP(SALIDA[[#This Row],[CODIGO]],STOCKSANLUIS[],7,FALSE))</f>
        <v>C</v>
      </c>
      <c r="I2247" s="10"/>
      <c r="J2247" t="str">
        <f>SALIDA[[#This Row],[CODIGO]]&amp;"       "&amp;SALIDA[[#This Row],[FAMILIA]]</f>
        <v>01785       FULL GAUGE</v>
      </c>
      <c r="K2247">
        <f>VLOOKUP(SALIDA[[#This Row],[CODIGO]],STOCK_STARSOFT[],5,FALSE)</f>
        <v>18.272079000000002</v>
      </c>
      <c r="L2247">
        <f>SALIDA[[#This Row],[CANTIDAD]]*SALIDA[[#This Row],[PRECIO UND]]</f>
        <v>36.544158000000003</v>
      </c>
    </row>
    <row r="2248" spans="1:12" x14ac:dyDescent="0.25">
      <c r="A2248" s="6" t="s">
        <v>3665</v>
      </c>
      <c r="B2248" s="100" t="str">
        <f>VLOOKUP(SALIDA[[#This Row],[CODIGO]],STOCKSANLUIS[],2,FALSE)</f>
        <v>AGENTE DE LIMPIEZA INTERNA OPTEON SF FLUSH X 4.54 KG - CHEMOURS - REEMPLAZO DEL R141B</v>
      </c>
      <c r="C2248" s="153">
        <v>46037</v>
      </c>
      <c r="D2248">
        <v>1</v>
      </c>
      <c r="E2248">
        <f>IF(VLOOKUP(SALIDA[[#This Row],[CODIGO]],STOCKSANLUIS[],6,FALSE)=0,"PRODUCTO SIN STOCK/UBICACIÓN",VLOOKUP(SALIDA[[#This Row],[CODIGO]],STOCKSANLUIS[],6,FALSE))</f>
        <v>1</v>
      </c>
      <c r="F2248">
        <f>SALIDA[[#This Row],[CANTIDAD]]/SALIDA[[#This Row],[UND MEDIDA]]</f>
        <v>1</v>
      </c>
      <c r="G2248" t="str">
        <f>VLOOKUP(SALIDA[[#This Row],[CODIGO]],FAMILIAS[],4,FALSE)</f>
        <v>THE CHEMOURS</v>
      </c>
      <c r="H2248" s="10" t="str">
        <f>IF(VLOOKUP(SALIDA[[#This Row],[CODIGO]],STOCKSANLUIS[],7,FALSE)=0,"PRODUCTO SIN STOCK/UBICACIÓN",VLOOKUP(SALIDA[[#This Row],[CODIGO]],STOCKSANLUIS[],7,FALSE))</f>
        <v>C</v>
      </c>
      <c r="I2248" s="10"/>
      <c r="J2248" t="str">
        <f>SALIDA[[#This Row],[CODIGO]]&amp;"       "&amp;SALIDA[[#This Row],[FAMILIA]]</f>
        <v>03051       THE CHEMOURS</v>
      </c>
      <c r="K2248">
        <f>VLOOKUP(SALIDA[[#This Row],[CODIGO]],STOCK_STARSOFT[],5,FALSE)</f>
        <v>91.188703000000004</v>
      </c>
      <c r="L2248">
        <f>SALIDA[[#This Row],[CANTIDAD]]*SALIDA[[#This Row],[PRECIO UND]]</f>
        <v>91.188703000000004</v>
      </c>
    </row>
    <row r="2249" spans="1:12" x14ac:dyDescent="0.25">
      <c r="A2249" s="6" t="s">
        <v>759</v>
      </c>
      <c r="B2249" s="100" t="str">
        <f>VLOOKUP(SALIDA[[#This Row],[CODIGO]],STOCKSANLUIS[],2,FALSE)</f>
        <v>ORIFICIO N°5 PARA TE-12 - 067B2708</v>
      </c>
      <c r="C2249" s="153">
        <v>46037</v>
      </c>
      <c r="D2249">
        <v>1</v>
      </c>
      <c r="E2249">
        <f>IF(VLOOKUP(SALIDA[[#This Row],[CODIGO]],STOCKSANLUIS[],6,FALSE)=0,"PRODUCTO SIN STOCK/UBICACIÓN",VLOOKUP(SALIDA[[#This Row],[CODIGO]],STOCKSANLUIS[],6,FALSE))</f>
        <v>1</v>
      </c>
      <c r="F2249">
        <f>SALIDA[[#This Row],[CANTIDAD]]/SALIDA[[#This Row],[UND MEDIDA]]</f>
        <v>1</v>
      </c>
      <c r="G2249" t="str">
        <f>VLOOKUP(SALIDA[[#This Row],[CODIGO]],FAMILIAS[],4,FALSE)</f>
        <v>DANFOSS</v>
      </c>
      <c r="H2249" s="10" t="str">
        <f>IF(VLOOKUP(SALIDA[[#This Row],[CODIGO]],STOCKSANLUIS[],7,FALSE)=0,"PRODUCTO SIN STOCK/UBICACIÓN",VLOOKUP(SALIDA[[#This Row],[CODIGO]],STOCKSANLUIS[],7,FALSE))</f>
        <v>A</v>
      </c>
      <c r="I2249" s="10"/>
      <c r="J2249" t="str">
        <f>SALIDA[[#This Row],[CODIGO]]&amp;"       "&amp;SALIDA[[#This Row],[FAMILIA]]</f>
        <v>00831       DANFOSS</v>
      </c>
      <c r="K2249">
        <f>VLOOKUP(SALIDA[[#This Row],[CODIGO]],STOCK_STARSOFT[],5,FALSE)</f>
        <v>22.685842000000001</v>
      </c>
      <c r="L2249">
        <f>SALIDA[[#This Row],[CANTIDAD]]*SALIDA[[#This Row],[PRECIO UND]]</f>
        <v>22.685842000000001</v>
      </c>
    </row>
    <row r="2250" spans="1:12" x14ac:dyDescent="0.25">
      <c r="A2250" s="6" t="s">
        <v>1882</v>
      </c>
      <c r="B2250" s="100" t="str">
        <f>VLOOKUP(SALIDA[[#This Row],[CODIGO]],STOCKSANLUIS[],2,FALSE)</f>
        <v>MOTOVENTILADOR AXIAL EBM S4D500-AM01-03 - 500MM - 220V/380V/440V TRIFÁSICO - 4 POLOS, CON REJILLA - FLUJO V</v>
      </c>
      <c r="C2250" s="153">
        <v>46038</v>
      </c>
      <c r="D2250">
        <v>1</v>
      </c>
      <c r="E2250">
        <f>IF(VLOOKUP(SALIDA[[#This Row],[CODIGO]],STOCKSANLUIS[],6,FALSE)=0,"PRODUCTO SIN STOCK/UBICACIÓN",VLOOKUP(SALIDA[[#This Row],[CODIGO]],STOCKSANLUIS[],6,FALSE))</f>
        <v>1</v>
      </c>
      <c r="F2250">
        <f>SALIDA[[#This Row],[CANTIDAD]]/SALIDA[[#This Row],[UND MEDIDA]]</f>
        <v>1</v>
      </c>
      <c r="G2250" t="str">
        <f>VLOOKUP(SALIDA[[#This Row],[CODIGO]],FAMILIAS[],4,FALSE)</f>
        <v>EBM</v>
      </c>
      <c r="H2250" s="10" t="str">
        <f>IF(VLOOKUP(SALIDA[[#This Row],[CODIGO]],STOCKSANLUIS[],7,FALSE)=0,"PRODUCTO SIN STOCK/UBICACIÓN",VLOOKUP(SALIDA[[#This Row],[CODIGO]],STOCKSANLUIS[],7,FALSE))</f>
        <v>C</v>
      </c>
      <c r="I2250" s="10"/>
      <c r="J2250" t="str">
        <f>SALIDA[[#This Row],[CODIGO]]&amp;"       "&amp;SALIDA[[#This Row],[FAMILIA]]</f>
        <v>01705       EBM</v>
      </c>
      <c r="K2250">
        <f>VLOOKUP(SALIDA[[#This Row],[CODIGO]],STOCK_STARSOFT[],5,FALSE)</f>
        <v>186.88978399999999</v>
      </c>
      <c r="L2250">
        <f>SALIDA[[#This Row],[CANTIDAD]]*SALIDA[[#This Row],[PRECIO UND]]</f>
        <v>186.88978399999999</v>
      </c>
    </row>
    <row r="2251" spans="1:12" x14ac:dyDescent="0.25">
      <c r="A2251" s="6" t="s">
        <v>3595</v>
      </c>
      <c r="B2251" s="100" t="str">
        <f>VLOOKUP(SALIDA[[#This Row],[CODIGO]],STOCKSANLUIS[],2,FALSE)</f>
        <v>VALVULA DE PASO DE 3/8" - HV-38 - EVERWELL</v>
      </c>
      <c r="C2251" s="153">
        <v>46037</v>
      </c>
      <c r="D2251">
        <v>2</v>
      </c>
      <c r="E2251">
        <f>IF(VLOOKUP(SALIDA[[#This Row],[CODIGO]],STOCKSANLUIS[],6,FALSE)=0,"PRODUCTO SIN STOCK/UBICACIÓN",VLOOKUP(SALIDA[[#This Row],[CODIGO]],STOCKSANLUIS[],6,FALSE))</f>
        <v>1</v>
      </c>
      <c r="F2251">
        <f>SALIDA[[#This Row],[CANTIDAD]]/SALIDA[[#This Row],[UND MEDIDA]]</f>
        <v>2</v>
      </c>
      <c r="G2251" t="str">
        <f>VLOOKUP(SALIDA[[#This Row],[CODIGO]],FAMILIAS[],4,FALSE)</f>
        <v>EVERWELL</v>
      </c>
      <c r="H2251" s="10" t="str">
        <f>IF(VLOOKUP(SALIDA[[#This Row],[CODIGO]],STOCKSANLUIS[],7,FALSE)=0,"PRODUCTO SIN STOCK/UBICACIÓN",VLOOKUP(SALIDA[[#This Row],[CODIGO]],STOCKSANLUIS[],7,FALSE))</f>
        <v>A</v>
      </c>
      <c r="I2251" s="10" t="s">
        <v>19536</v>
      </c>
      <c r="J2251" t="str">
        <f>SALIDA[[#This Row],[CODIGO]]&amp;"       "&amp;SALIDA[[#This Row],[FAMILIA]]</f>
        <v>02992       EVERWELL</v>
      </c>
      <c r="K2251">
        <f>VLOOKUP(SALIDA[[#This Row],[CODIGO]],STOCK_STARSOFT[],5,FALSE)</f>
        <v>5.067736</v>
      </c>
      <c r="L2251">
        <f>SALIDA[[#This Row],[CANTIDAD]]*SALIDA[[#This Row],[PRECIO UND]]</f>
        <v>10.135472</v>
      </c>
    </row>
    <row r="2252" spans="1:12" x14ac:dyDescent="0.25">
      <c r="A2252" s="6" t="s">
        <v>39</v>
      </c>
      <c r="B2252" s="100" t="str">
        <f>VLOOKUP(SALIDA[[#This Row],[CODIGO]],STOCKSANLUIS[],2,FALSE)</f>
        <v>CONTROLADOR DE TEMPERATURA DIGITAL MT-516E C/2DA ETAPA CONFIGURABLE - VER.13 - 115/220 VAC - FULL GAUGE</v>
      </c>
      <c r="C2252" s="153">
        <v>46037</v>
      </c>
      <c r="D2252">
        <v>3</v>
      </c>
      <c r="E2252">
        <f>IF(VLOOKUP(SALIDA[[#This Row],[CODIGO]],STOCKSANLUIS[],6,FALSE)=0,"PRODUCTO SIN STOCK/UBICACIÓN",VLOOKUP(SALIDA[[#This Row],[CODIGO]],STOCKSANLUIS[],6,FALSE))</f>
        <v>1</v>
      </c>
      <c r="F2252">
        <f>SALIDA[[#This Row],[CANTIDAD]]/SALIDA[[#This Row],[UND MEDIDA]]</f>
        <v>3</v>
      </c>
      <c r="G2252" t="str">
        <f>VLOOKUP(SALIDA[[#This Row],[CODIGO]],FAMILIAS[],4,FALSE)</f>
        <v>FULL GAUGE</v>
      </c>
      <c r="H2252" s="10" t="str">
        <f>IF(VLOOKUP(SALIDA[[#This Row],[CODIGO]],STOCKSANLUIS[],7,FALSE)=0,"PRODUCTO SIN STOCK/UBICACIÓN",VLOOKUP(SALIDA[[#This Row],[CODIGO]],STOCKSANLUIS[],7,FALSE))</f>
        <v>C</v>
      </c>
      <c r="I2252" s="10"/>
      <c r="J2252" t="str">
        <f>SALIDA[[#This Row],[CODIGO]]&amp;"       "&amp;SALIDA[[#This Row],[FAMILIA]]</f>
        <v>00019       FULL GAUGE</v>
      </c>
      <c r="K2252">
        <f>VLOOKUP(SALIDA[[#This Row],[CODIGO]],STOCK_STARSOFT[],5,FALSE)</f>
        <v>20.225960000000001</v>
      </c>
      <c r="L2252">
        <f>SALIDA[[#This Row],[CANTIDAD]]*SALIDA[[#This Row],[PRECIO UND]]</f>
        <v>60.677880000000002</v>
      </c>
    </row>
    <row r="2253" spans="1:12" x14ac:dyDescent="0.25">
      <c r="A2253" s="6" t="s">
        <v>2204</v>
      </c>
      <c r="B2253" s="100" t="str">
        <f>VLOOKUP(SALIDA[[#This Row],[CODIGO]],STOCKSANLUIS[],2,FALSE)</f>
        <v>BISAGRA DE APERTURA C/PARADA DE 90º - REGULACIÓN PL-4551 N FI0 2203 - CAFF</v>
      </c>
      <c r="C2253" s="153">
        <v>46038</v>
      </c>
      <c r="D2253">
        <v>2</v>
      </c>
      <c r="E2253">
        <f>IF(VLOOKUP(SALIDA[[#This Row],[CODIGO]],STOCKSANLUIS[],6,FALSE)=0,"PRODUCTO SIN STOCK/UBICACIÓN",VLOOKUP(SALIDA[[#This Row],[CODIGO]],STOCKSANLUIS[],6,FALSE))</f>
        <v>1</v>
      </c>
      <c r="F2253">
        <f>SALIDA[[#This Row],[CANTIDAD]]/SALIDA[[#This Row],[UND MEDIDA]]</f>
        <v>2</v>
      </c>
      <c r="G2253" t="str">
        <f>VLOOKUP(SALIDA[[#This Row],[CODIGO]],FAMILIAS[],4,FALSE)</f>
        <v>CAFF</v>
      </c>
      <c r="H2253" s="10" t="str">
        <f>IF(VLOOKUP(SALIDA[[#This Row],[CODIGO]],STOCKSANLUIS[],7,FALSE)=0,"PRODUCTO SIN STOCK/UBICACIÓN",VLOOKUP(SALIDA[[#This Row],[CODIGO]],STOCKSANLUIS[],7,FALSE))</f>
        <v>A</v>
      </c>
      <c r="I2253" s="10"/>
      <c r="J2253" t="str">
        <f>SALIDA[[#This Row],[CODIGO]]&amp;"       "&amp;SALIDA[[#This Row],[FAMILIA]]</f>
        <v>01886       CAFF</v>
      </c>
      <c r="K2253">
        <f>VLOOKUP(SALIDA[[#This Row],[CODIGO]],STOCK_STARSOFT[],5,FALSE)</f>
        <v>15.275223</v>
      </c>
      <c r="L2253">
        <f>SALIDA[[#This Row],[CANTIDAD]]*SALIDA[[#This Row],[PRECIO UND]]</f>
        <v>30.550446000000001</v>
      </c>
    </row>
    <row r="2254" spans="1:12" x14ac:dyDescent="0.25">
      <c r="A2254" s="6" t="s">
        <v>2466</v>
      </c>
      <c r="B2254" s="100" t="str">
        <f>VLOOKUP(SALIDA[[#This Row],[CODIGO]],STOCKSANLUIS[],2,FALSE)</f>
        <v>LIMPIADOR PARA EVAPORADOR - EVAP POWR-C - 1GALON - NU CALGON</v>
      </c>
      <c r="C2254" s="153">
        <v>46038</v>
      </c>
      <c r="D2254">
        <v>1</v>
      </c>
      <c r="E2254">
        <f>IF(VLOOKUP(SALIDA[[#This Row],[CODIGO]],STOCKSANLUIS[],6,FALSE)=0,"PRODUCTO SIN STOCK/UBICACIÓN",VLOOKUP(SALIDA[[#This Row],[CODIGO]],STOCKSANLUIS[],6,FALSE))</f>
        <v>1</v>
      </c>
      <c r="F2254">
        <f>SALIDA[[#This Row],[CANTIDAD]]/SALIDA[[#This Row],[UND MEDIDA]]</f>
        <v>1</v>
      </c>
      <c r="G2254" t="str">
        <f>VLOOKUP(SALIDA[[#This Row],[CODIGO]],FAMILIAS[],4,FALSE)</f>
        <v>NU CALGON</v>
      </c>
      <c r="H2254" s="10" t="str">
        <f>IF(VLOOKUP(SALIDA[[#This Row],[CODIGO]],STOCKSANLUIS[],7,FALSE)=0,"PRODUCTO SIN STOCK/UBICACIÓN",VLOOKUP(SALIDA[[#This Row],[CODIGO]],STOCKSANLUIS[],7,FALSE))</f>
        <v>C</v>
      </c>
      <c r="I2254" s="10"/>
      <c r="J2254" t="str">
        <f>SALIDA[[#This Row],[CODIGO]]&amp;"       "&amp;SALIDA[[#This Row],[FAMILIA]]</f>
        <v>02030       NU CALGON</v>
      </c>
      <c r="K2254">
        <f>VLOOKUP(SALIDA[[#This Row],[CODIGO]],STOCK_STARSOFT[],5,FALSE)</f>
        <v>10.536965</v>
      </c>
      <c r="L2254">
        <f>SALIDA[[#This Row],[CANTIDAD]]*SALIDA[[#This Row],[PRECIO UND]]</f>
        <v>10.536965</v>
      </c>
    </row>
    <row r="2255" spans="1:12" x14ac:dyDescent="0.25">
      <c r="A2255" s="6" t="s">
        <v>3776</v>
      </c>
      <c r="B2255" s="100" t="str">
        <f>VLOOKUP(SALIDA[[#This Row],[CODIGO]],STOCKSANLUIS[],2,FALSE)</f>
        <v>LAMA DE PVC CLEARWAY STANDARD SMOOTH 8¨¨ X .080¨¨ X 300¨ (20 CM X 2MMX 91.44M)</v>
      </c>
      <c r="C2255" s="153">
        <v>46038</v>
      </c>
      <c r="D2255">
        <v>274.32</v>
      </c>
      <c r="E2255">
        <f>IF(VLOOKUP(SALIDA[[#This Row],[CODIGO]],STOCKSANLUIS[],6,FALSE)=0,"PRODUCTO SIN STOCK/UBICACIÓN",VLOOKUP(SALIDA[[#This Row],[CODIGO]],STOCKSANLUIS[],6,FALSE))</f>
        <v>91.44</v>
      </c>
      <c r="F2255">
        <f>SALIDA[[#This Row],[CANTIDAD]]/SALIDA[[#This Row],[UND MEDIDA]]</f>
        <v>3</v>
      </c>
      <c r="G2255" t="str">
        <f>VLOOKUP(SALIDA[[#This Row],[CODIGO]],FAMILIAS[],4,FALSE)</f>
        <v>CLEARWAY</v>
      </c>
      <c r="H2255" s="10" t="str">
        <f>IF(VLOOKUP(SALIDA[[#This Row],[CODIGO]],STOCKSANLUIS[],7,FALSE)=0,"PRODUCTO SIN STOCK/UBICACIÓN",VLOOKUP(SALIDA[[#This Row],[CODIGO]],STOCKSANLUIS[],7,FALSE))</f>
        <v>B/C</v>
      </c>
      <c r="I2255" s="10"/>
      <c r="J2255" t="str">
        <f>SALIDA[[#This Row],[CODIGO]]&amp;"       "&amp;SALIDA[[#This Row],[FAMILIA]]</f>
        <v>03169       CLEARWAY</v>
      </c>
      <c r="K2255">
        <f>VLOOKUP(SALIDA[[#This Row],[CODIGO]],STOCK_STARSOFT[],5,FALSE)</f>
        <v>1.2627120000000001</v>
      </c>
      <c r="L2255">
        <f>SALIDA[[#This Row],[CANTIDAD]]*SALIDA[[#This Row],[PRECIO UND]]</f>
        <v>346.38715583999999</v>
      </c>
    </row>
    <row r="2256" spans="1:12" x14ac:dyDescent="0.25">
      <c r="A2256" s="6" t="s">
        <v>22048</v>
      </c>
      <c r="B2256" s="100" t="str">
        <f>VLOOKUP(SALIDA[[#This Row],[CODIGO]],STOCKSANLUIS[],2,FALSE)</f>
        <v xml:space="preserve">BOMBA DE CONDENSADO STAR COLD DE 230V-1F-60HZ TANQUE ALTO (INCLUYE MANGUERA)  SI-1801 </v>
      </c>
      <c r="C2256" s="153">
        <v>46038</v>
      </c>
      <c r="D2256">
        <v>2</v>
      </c>
      <c r="E2256">
        <f>IF(VLOOKUP(SALIDA[[#This Row],[CODIGO]],STOCKSANLUIS[],6,FALSE)=0,"PRODUCTO SIN STOCK/UBICACIÓN",VLOOKUP(SALIDA[[#This Row],[CODIGO]],STOCKSANLUIS[],6,FALSE))</f>
        <v>1</v>
      </c>
      <c r="F2256">
        <f>SALIDA[[#This Row],[CANTIDAD]]/SALIDA[[#This Row],[UND MEDIDA]]</f>
        <v>2</v>
      </c>
      <c r="G2256" t="str">
        <f>VLOOKUP(SALIDA[[#This Row],[CODIGO]],FAMILIAS[],4,FALSE)</f>
        <v>STAR COLD</v>
      </c>
      <c r="H2256" s="10" t="str">
        <f>IF(VLOOKUP(SALIDA[[#This Row],[CODIGO]],STOCKSANLUIS[],7,FALSE)=0,"PRODUCTO SIN STOCK/UBICACIÓN",VLOOKUP(SALIDA[[#This Row],[CODIGO]],STOCKSANLUIS[],7,FALSE))</f>
        <v>B/C</v>
      </c>
      <c r="I2256" s="10"/>
      <c r="J2256" t="str">
        <f>SALIDA[[#This Row],[CODIGO]]&amp;"       "&amp;SALIDA[[#This Row],[FAMILIA]]</f>
        <v>03542       STAR COLD</v>
      </c>
      <c r="K2256">
        <f>VLOOKUP(SALIDA[[#This Row],[CODIGO]],STOCK_STARSOFT[],5,FALSE)</f>
        <v>17.996752999999998</v>
      </c>
      <c r="L2256">
        <f>SALIDA[[#This Row],[CANTIDAD]]*SALIDA[[#This Row],[PRECIO UND]]</f>
        <v>35.993505999999996</v>
      </c>
    </row>
    <row r="2257" spans="1:12" x14ac:dyDescent="0.25">
      <c r="A2257" s="6" t="s">
        <v>3953</v>
      </c>
      <c r="B2257" s="100" t="str">
        <f>VLOOKUP(SALIDA[[#This Row],[CODIGO]],STOCKSANLUIS[],2,FALSE)</f>
        <v>CODO DE COBRE 90° - 3/8" SOLDABLE - STARCOLD</v>
      </c>
      <c r="C2257" s="153">
        <v>46038</v>
      </c>
      <c r="D2257">
        <v>4</v>
      </c>
      <c r="E2257">
        <f>IF(VLOOKUP(SALIDA[[#This Row],[CODIGO]],STOCKSANLUIS[],6,FALSE)=0,"PRODUCTO SIN STOCK/UBICACIÓN",VLOOKUP(SALIDA[[#This Row],[CODIGO]],STOCKSANLUIS[],6,FALSE))</f>
        <v>1</v>
      </c>
      <c r="F2257">
        <f>SALIDA[[#This Row],[CANTIDAD]]/SALIDA[[#This Row],[UND MEDIDA]]</f>
        <v>4</v>
      </c>
      <c r="G2257" t="str">
        <f>VLOOKUP(SALIDA[[#This Row],[CODIGO]],FAMILIAS[],4,FALSE)</f>
        <v>STAR COLD</v>
      </c>
      <c r="H2257" s="10" t="str">
        <f>IF(VLOOKUP(SALIDA[[#This Row],[CODIGO]],STOCKSANLUIS[],7,FALSE)=0,"PRODUCTO SIN STOCK/UBICACIÓN",VLOOKUP(SALIDA[[#This Row],[CODIGO]],STOCKSANLUIS[],7,FALSE))</f>
        <v>C</v>
      </c>
      <c r="I2257" s="10"/>
      <c r="J2257" t="str">
        <f>SALIDA[[#This Row],[CODIGO]]&amp;"       "&amp;SALIDA[[#This Row],[FAMILIA]]</f>
        <v>03418       STAR COLD</v>
      </c>
      <c r="K2257">
        <f>VLOOKUP(SALIDA[[#This Row],[CODIGO]],STOCK_STARSOFT[],5,FALSE)</f>
        <v>0.13300000000000001</v>
      </c>
      <c r="L2257">
        <f>SALIDA[[#This Row],[CANTIDAD]]*SALIDA[[#This Row],[PRECIO UND]]</f>
        <v>0.53200000000000003</v>
      </c>
    </row>
    <row r="2258" spans="1:12" x14ac:dyDescent="0.25">
      <c r="A2258" s="6" t="s">
        <v>3192</v>
      </c>
      <c r="B2258" s="100" t="str">
        <f>VLOOKUP(SALIDA[[#This Row],[CODIGO]],STOCKSANLUIS[],2,FALSE)</f>
        <v>SEPARADOR DE ACEITE DE 1 1/8 - SPLY-55889 -  EVERWELL</v>
      </c>
      <c r="C2258" s="153">
        <v>46038</v>
      </c>
      <c r="D2258">
        <v>1</v>
      </c>
      <c r="E2258">
        <f>IF(VLOOKUP(SALIDA[[#This Row],[CODIGO]],STOCKSANLUIS[],6,FALSE)=0,"PRODUCTO SIN STOCK/UBICACIÓN",VLOOKUP(SALIDA[[#This Row],[CODIGO]],STOCKSANLUIS[],6,FALSE))</f>
        <v>1</v>
      </c>
      <c r="F2258">
        <f>SALIDA[[#This Row],[CANTIDAD]]/SALIDA[[#This Row],[UND MEDIDA]]</f>
        <v>1</v>
      </c>
      <c r="G2258" t="str">
        <f>VLOOKUP(SALIDA[[#This Row],[CODIGO]],FAMILIAS[],4,FALSE)</f>
        <v>EVERWELL</v>
      </c>
      <c r="H2258" s="10" t="str">
        <f>IF(VLOOKUP(SALIDA[[#This Row],[CODIGO]],STOCKSANLUIS[],7,FALSE)=0,"PRODUCTO SIN STOCK/UBICACIÓN",VLOOKUP(SALIDA[[#This Row],[CODIGO]],STOCKSANLUIS[],7,FALSE))</f>
        <v>A</v>
      </c>
      <c r="I2258" s="10" t="s">
        <v>19536</v>
      </c>
      <c r="J2258" t="str">
        <f>SALIDA[[#This Row],[CODIGO]]&amp;"       "&amp;SALIDA[[#This Row],[FAMILIA]]</f>
        <v>02584       EVERWELL</v>
      </c>
      <c r="K2258">
        <f>VLOOKUP(SALIDA[[#This Row],[CODIGO]],STOCK_STARSOFT[],5,FALSE)</f>
        <v>22.076504</v>
      </c>
      <c r="L2258">
        <f>SALIDA[[#This Row],[CANTIDAD]]*SALIDA[[#This Row],[PRECIO UND]]</f>
        <v>22.076504</v>
      </c>
    </row>
    <row r="2259" spans="1:12" x14ac:dyDescent="0.25">
      <c r="A2259" s="6" t="s">
        <v>3858</v>
      </c>
      <c r="B2259" s="100" t="str">
        <f>VLOOKUP(SALIDA[[#This Row],[CODIGO]],STOCKSANLUIS[],2,FALSE)</f>
        <v>CORTINA DE AIRE DE 120 CM (48") - 220V/1PH/60HZ - STAR COLD - FM-1212Z/Y-MC</v>
      </c>
      <c r="C2259" s="153">
        <v>46038</v>
      </c>
      <c r="D2259">
        <v>1</v>
      </c>
      <c r="E2259">
        <f>IF(VLOOKUP(SALIDA[[#This Row],[CODIGO]],STOCKSANLUIS[],6,FALSE)=0,"PRODUCTO SIN STOCK/UBICACIÓN",VLOOKUP(SALIDA[[#This Row],[CODIGO]],STOCKSANLUIS[],6,FALSE))</f>
        <v>1</v>
      </c>
      <c r="F2259">
        <f>SALIDA[[#This Row],[CANTIDAD]]/SALIDA[[#This Row],[UND MEDIDA]]</f>
        <v>1</v>
      </c>
      <c r="G2259" t="str">
        <f>VLOOKUP(SALIDA[[#This Row],[CODIGO]],FAMILIAS[],4,FALSE)</f>
        <v>STAR COLD</v>
      </c>
      <c r="H2259" s="10" t="str">
        <f>IF(VLOOKUP(SALIDA[[#This Row],[CODIGO]],STOCKSANLUIS[],7,FALSE)=0,"PRODUCTO SIN STOCK/UBICACIÓN",VLOOKUP(SALIDA[[#This Row],[CODIGO]],STOCKSANLUIS[],7,FALSE))</f>
        <v>A</v>
      </c>
      <c r="I2259" s="10"/>
      <c r="J2259" t="str">
        <f>SALIDA[[#This Row],[CODIGO]]&amp;"       "&amp;SALIDA[[#This Row],[FAMILIA]]</f>
        <v>03288       STAR COLD</v>
      </c>
      <c r="K2259">
        <f>VLOOKUP(SALIDA[[#This Row],[CODIGO]],STOCK_STARSOFT[],5,FALSE)</f>
        <v>46.302090999999997</v>
      </c>
      <c r="L2259">
        <f>SALIDA[[#This Row],[CANTIDAD]]*SALIDA[[#This Row],[PRECIO UND]]</f>
        <v>46.302090999999997</v>
      </c>
    </row>
    <row r="2260" spans="1:12" x14ac:dyDescent="0.25">
      <c r="A2260" s="6" t="s">
        <v>3776</v>
      </c>
      <c r="B2260" s="100" t="str">
        <f>VLOOKUP(SALIDA[[#This Row],[CODIGO]],STOCKSANLUIS[],2,FALSE)</f>
        <v>LAMA DE PVC CLEARWAY STANDARD SMOOTH 8¨¨ X .080¨¨ X 300¨ (20 CM X 2MMX 91.44M)</v>
      </c>
      <c r="C2260" s="153">
        <v>46038</v>
      </c>
      <c r="D2260">
        <v>91.44</v>
      </c>
      <c r="E2260">
        <f>IF(VLOOKUP(SALIDA[[#This Row],[CODIGO]],STOCKSANLUIS[],6,FALSE)=0,"PRODUCTO SIN STOCK/UBICACIÓN",VLOOKUP(SALIDA[[#This Row],[CODIGO]],STOCKSANLUIS[],6,FALSE))</f>
        <v>91.44</v>
      </c>
      <c r="F2260">
        <f>SALIDA[[#This Row],[CANTIDAD]]/SALIDA[[#This Row],[UND MEDIDA]]</f>
        <v>1</v>
      </c>
      <c r="G2260" t="str">
        <f>VLOOKUP(SALIDA[[#This Row],[CODIGO]],FAMILIAS[],4,FALSE)</f>
        <v>CLEARWAY</v>
      </c>
      <c r="H2260" s="10" t="str">
        <f>IF(VLOOKUP(SALIDA[[#This Row],[CODIGO]],STOCKSANLUIS[],7,FALSE)=0,"PRODUCTO SIN STOCK/UBICACIÓN",VLOOKUP(SALIDA[[#This Row],[CODIGO]],STOCKSANLUIS[],7,FALSE))</f>
        <v>B/C</v>
      </c>
      <c r="I2260" s="10"/>
      <c r="J2260" t="str">
        <f>SALIDA[[#This Row],[CODIGO]]&amp;"       "&amp;SALIDA[[#This Row],[FAMILIA]]</f>
        <v>03169       CLEARWAY</v>
      </c>
      <c r="K2260">
        <f>VLOOKUP(SALIDA[[#This Row],[CODIGO]],STOCK_STARSOFT[],5,FALSE)</f>
        <v>1.2627120000000001</v>
      </c>
      <c r="L2260">
        <f>SALIDA[[#This Row],[CANTIDAD]]*SALIDA[[#This Row],[PRECIO UND]]</f>
        <v>115.46238528000001</v>
      </c>
    </row>
    <row r="2261" spans="1:12" x14ac:dyDescent="0.25">
      <c r="A2261" s="6" t="s">
        <v>3802</v>
      </c>
      <c r="B2261" s="100" t="str">
        <f>VLOOKUP(SALIDA[[#This Row],[CODIGO]],STOCKSANLUIS[],2,FALSE)</f>
        <v>GAS REFRIGERANTE R134A - 13.6KG FLYER</v>
      </c>
      <c r="C2261" s="153">
        <v>46038</v>
      </c>
      <c r="D2261">
        <v>1</v>
      </c>
      <c r="E2261">
        <f>IF(VLOOKUP(SALIDA[[#This Row],[CODIGO]],STOCKSANLUIS[],6,FALSE)=0,"PRODUCTO SIN STOCK/UBICACIÓN",VLOOKUP(SALIDA[[#This Row],[CODIGO]],STOCKSANLUIS[],6,FALSE))</f>
        <v>1</v>
      </c>
      <c r="F2261">
        <f>SALIDA[[#This Row],[CANTIDAD]]/SALIDA[[#This Row],[UND MEDIDA]]</f>
        <v>1</v>
      </c>
      <c r="G2261" t="str">
        <f>VLOOKUP(SALIDA[[#This Row],[CODIGO]],FAMILIAS[],4,FALSE)</f>
        <v>FLYER</v>
      </c>
      <c r="H2261" s="10" t="str">
        <f>IF(VLOOKUP(SALIDA[[#This Row],[CODIGO]],STOCKSANLUIS[],7,FALSE)=0,"PRODUCTO SIN STOCK/UBICACIÓN",VLOOKUP(SALIDA[[#This Row],[CODIGO]],STOCKSANLUIS[],7,FALSE))</f>
        <v>B</v>
      </c>
      <c r="I2261" s="10"/>
      <c r="J2261" t="str">
        <f>SALIDA[[#This Row],[CODIGO]]&amp;"       "&amp;SALIDA[[#This Row],[FAMILIA]]</f>
        <v>03241       FLYER</v>
      </c>
      <c r="K2261">
        <f>VLOOKUP(SALIDA[[#This Row],[CODIGO]],STOCK_STARSOFT[],5,FALSE)</f>
        <v>91.697573000000006</v>
      </c>
      <c r="L2261">
        <f>SALIDA[[#This Row],[CANTIDAD]]*SALIDA[[#This Row],[PRECIO UND]]</f>
        <v>91.697573000000006</v>
      </c>
    </row>
    <row r="2262" spans="1:12" x14ac:dyDescent="0.25">
      <c r="A2262" s="6" t="s">
        <v>19181</v>
      </c>
      <c r="B2262" s="100" t="str">
        <f>VLOOKUP(SALIDA[[#This Row],[CODIGO]],STOCKSANLUIS[],2,FALSE)</f>
        <v>EQUIPO DE A/A MINI SPLIT FRIO SOLO INVERTER - 18000 BTU/H - R410A - 220V/1PH/60HZ - DAIKIN - GL - AHRI USA CERTIFICATED - FTKS18GL216A/RKS18GL216A</v>
      </c>
      <c r="C2262" s="153">
        <v>46038</v>
      </c>
      <c r="D2262">
        <v>1</v>
      </c>
      <c r="E2262">
        <f>IF(VLOOKUP(SALIDA[[#This Row],[CODIGO]],STOCKSANLUIS[],6,FALSE)=0,"PRODUCTO SIN STOCK/UBICACIÓN",VLOOKUP(SALIDA[[#This Row],[CODIGO]],STOCKSANLUIS[],6,FALSE))</f>
        <v>1</v>
      </c>
      <c r="F2262">
        <f>SALIDA[[#This Row],[CANTIDAD]]/SALIDA[[#This Row],[UND MEDIDA]]</f>
        <v>1</v>
      </c>
      <c r="G2262" t="str">
        <f>VLOOKUP(SALIDA[[#This Row],[CODIGO]],FAMILIAS[],4,FALSE)</f>
        <v>DAIKIN</v>
      </c>
      <c r="H2262" s="10" t="str">
        <f>IF(VLOOKUP(SALIDA[[#This Row],[CODIGO]],STOCKSANLUIS[],7,FALSE)=0,"PRODUCTO SIN STOCK/UBICACIÓN",VLOOKUP(SALIDA[[#This Row],[CODIGO]],STOCKSANLUIS[],7,FALSE))</f>
        <v>C</v>
      </c>
      <c r="I2262" s="10"/>
      <c r="J2262" t="str">
        <f>SALIDA[[#This Row],[CODIGO]]&amp;"       "&amp;SALIDA[[#This Row],[FAMILIA]]</f>
        <v>03454       DAIKIN</v>
      </c>
      <c r="K2262">
        <f>VLOOKUP(SALIDA[[#This Row],[CODIGO]],STOCK_STARSOFT[],5,FALSE)</f>
        <v>360.97774299999998</v>
      </c>
      <c r="L2262">
        <f>SALIDA[[#This Row],[CANTIDAD]]*SALIDA[[#This Row],[PRECIO UND]]</f>
        <v>360.97774299999998</v>
      </c>
    </row>
    <row r="2263" spans="1:12" x14ac:dyDescent="0.25">
      <c r="A2263" s="6" t="s">
        <v>2547</v>
      </c>
      <c r="B2263" s="100" t="str">
        <f>VLOOKUP(SALIDA[[#This Row],[CODIGO]],STOCKSANLUIS[],2,FALSE)</f>
        <v>EQUIPO DE A/A MINI SPLIT FRIO SOLO - 36000 BTU - R410A - 220V/1PH/60HZ - TEMP BLUE MADE BY CARRIER INTERAMERICA CORPORATION</v>
      </c>
      <c r="C2263" s="153">
        <v>46038</v>
      </c>
      <c r="D2263">
        <v>2</v>
      </c>
      <c r="E2263">
        <f>IF(VLOOKUP(SALIDA[[#This Row],[CODIGO]],STOCKSANLUIS[],6,FALSE)=0,"PRODUCTO SIN STOCK/UBICACIÓN",VLOOKUP(SALIDA[[#This Row],[CODIGO]],STOCKSANLUIS[],6,FALSE))</f>
        <v>1</v>
      </c>
      <c r="F2263">
        <f>SALIDA[[#This Row],[CANTIDAD]]/SALIDA[[#This Row],[UND MEDIDA]]</f>
        <v>2</v>
      </c>
      <c r="G2263" t="str">
        <f>VLOOKUP(SALIDA[[#This Row],[CODIGO]],FAMILIAS[],4,FALSE)</f>
        <v>TEMP BLUE</v>
      </c>
      <c r="H2263" s="10" t="str">
        <f>IF(VLOOKUP(SALIDA[[#This Row],[CODIGO]],STOCKSANLUIS[],7,FALSE)=0,"PRODUCTO SIN STOCK/UBICACIÓN",VLOOKUP(SALIDA[[#This Row],[CODIGO]],STOCKSANLUIS[],7,FALSE))</f>
        <v>B</v>
      </c>
      <c r="I2263" s="10"/>
      <c r="J2263" t="str">
        <f>SALIDA[[#This Row],[CODIGO]]&amp;"       "&amp;SALIDA[[#This Row],[FAMILIA]]</f>
        <v>02086       TEMP BLUE</v>
      </c>
      <c r="K2263">
        <f>VLOOKUP(SALIDA[[#This Row],[CODIGO]],STOCK_STARSOFT[],5,FALSE)</f>
        <v>442.219448</v>
      </c>
      <c r="L2263">
        <f>SALIDA[[#This Row],[CANTIDAD]]*SALIDA[[#This Row],[PRECIO UND]]</f>
        <v>884.438896</v>
      </c>
    </row>
    <row r="2264" spans="1:12" x14ac:dyDescent="0.25">
      <c r="A2264" s="6" t="s">
        <v>2541</v>
      </c>
      <c r="B2264" s="100" t="str">
        <f>VLOOKUP(SALIDA[[#This Row],[CODIGO]],STOCKSANLUIS[],2,FALSE)</f>
        <v>EQUIPO DE A/A MINI SPLIT FRIO SOLO - 12000 BTU - R410A - 220V/1PH/60HZ - TEMP BLUE MADE BY CARRIER INTERAMERICA CORPORATION</v>
      </c>
      <c r="C2264" s="153">
        <v>46038</v>
      </c>
      <c r="D2264">
        <v>1</v>
      </c>
      <c r="E2264">
        <f>IF(VLOOKUP(SALIDA[[#This Row],[CODIGO]],STOCKSANLUIS[],6,FALSE)=0,"PRODUCTO SIN STOCK/UBICACIÓN",VLOOKUP(SALIDA[[#This Row],[CODIGO]],STOCKSANLUIS[],6,FALSE))</f>
        <v>1</v>
      </c>
      <c r="F2264">
        <f>SALIDA[[#This Row],[CANTIDAD]]/SALIDA[[#This Row],[UND MEDIDA]]</f>
        <v>1</v>
      </c>
      <c r="G2264" t="str">
        <f>VLOOKUP(SALIDA[[#This Row],[CODIGO]],FAMILIAS[],4,FALSE)</f>
        <v>TEMP BLUE</v>
      </c>
      <c r="H2264" s="10" t="str">
        <f>IF(VLOOKUP(SALIDA[[#This Row],[CODIGO]],STOCKSANLUIS[],7,FALSE)=0,"PRODUCTO SIN STOCK/UBICACIÓN",VLOOKUP(SALIDA[[#This Row],[CODIGO]],STOCKSANLUIS[],7,FALSE))</f>
        <v>B</v>
      </c>
      <c r="I2264" s="10"/>
      <c r="J2264" t="str">
        <f>SALIDA[[#This Row],[CODIGO]]&amp;"       "&amp;SALIDA[[#This Row],[FAMILIA]]</f>
        <v>02083       TEMP BLUE</v>
      </c>
      <c r="K2264">
        <f>VLOOKUP(SALIDA[[#This Row],[CODIGO]],STOCK_STARSOFT[],5,FALSE)</f>
        <v>152.30836500000001</v>
      </c>
      <c r="L2264">
        <f>SALIDA[[#This Row],[CANTIDAD]]*SALIDA[[#This Row],[PRECIO UND]]</f>
        <v>152.30836500000001</v>
      </c>
    </row>
    <row r="2265" spans="1:12" x14ac:dyDescent="0.25">
      <c r="A2265" s="6" t="s">
        <v>931</v>
      </c>
      <c r="B2265" s="100" t="str">
        <f>VLOOKUP(SALIDA[[#This Row],[CODIGO]],STOCKSANLUIS[],2,FALSE)</f>
        <v>ACEITE POLIOLESTER POE 32 - 1 GALON - BVA</v>
      </c>
      <c r="C2265" s="153">
        <v>46038</v>
      </c>
      <c r="D2265">
        <v>1</v>
      </c>
      <c r="E2265">
        <f>IF(VLOOKUP(SALIDA[[#This Row],[CODIGO]],STOCKSANLUIS[],6,FALSE)=0,"PRODUCTO SIN STOCK/UBICACIÓN",VLOOKUP(SALIDA[[#This Row],[CODIGO]],STOCKSANLUIS[],6,FALSE))</f>
        <v>1</v>
      </c>
      <c r="F2265">
        <f>SALIDA[[#This Row],[CANTIDAD]]/SALIDA[[#This Row],[UND MEDIDA]]</f>
        <v>1</v>
      </c>
      <c r="G2265" t="str">
        <f>VLOOKUP(SALIDA[[#This Row],[CODIGO]],FAMILIAS[],4,FALSE)</f>
        <v>BVA</v>
      </c>
      <c r="H2265" s="10" t="str">
        <f>IF(VLOOKUP(SALIDA[[#This Row],[CODIGO]],STOCKSANLUIS[],7,FALSE)=0,"PRODUCTO SIN STOCK/UBICACIÓN",VLOOKUP(SALIDA[[#This Row],[CODIGO]],STOCKSANLUIS[],7,FALSE))</f>
        <v>C</v>
      </c>
      <c r="I2265" s="10"/>
      <c r="J2265" t="str">
        <f>SALIDA[[#This Row],[CODIGO]]&amp;"       "&amp;SALIDA[[#This Row],[FAMILIA]]</f>
        <v>00987       BVA</v>
      </c>
      <c r="K2265">
        <f>VLOOKUP(SALIDA[[#This Row],[CODIGO]],STOCK_STARSOFT[],5,FALSE)</f>
        <v>47.466326000000002</v>
      </c>
      <c r="L2265">
        <f>SALIDA[[#This Row],[CANTIDAD]]*SALIDA[[#This Row],[PRECIO UND]]</f>
        <v>47.466326000000002</v>
      </c>
    </row>
    <row r="2266" spans="1:12" x14ac:dyDescent="0.25">
      <c r="A2266" s="6" t="s">
        <v>21736</v>
      </c>
      <c r="B2266" s="100" t="str">
        <f>VLOOKUP(SALIDA[[#This Row],[CODIGO]],STOCKSANLUIS[],2,FALSE)</f>
        <v>MOTOVENTILADOR MAER FAN YSWF102L70P4-615H-500S (220V/380V/440V, 60HZ, 4 POLES, 3PH, CL.F,/Y, SUCTION)</v>
      </c>
      <c r="C2266" s="153">
        <v>46038</v>
      </c>
      <c r="D2266">
        <v>2</v>
      </c>
      <c r="E2266" t="str">
        <f>IF(VLOOKUP(SALIDA[[#This Row],[CODIGO]],STOCKSANLUIS[],6,FALSE)=0,"PRODUCTO SIN STOCK/UBICACIÓN",VLOOKUP(SALIDA[[#This Row],[CODIGO]],STOCKSANLUIS[],6,FALSE))</f>
        <v>PRODUCTO SIN STOCK/UBICACIÓN</v>
      </c>
      <c r="F2266" t="e">
        <f>SALIDA[[#This Row],[CANTIDAD]]/SALIDA[[#This Row],[UND MEDIDA]]</f>
        <v>#VALUE!</v>
      </c>
      <c r="G2266" t="str">
        <f>VLOOKUP(SALIDA[[#This Row],[CODIGO]],FAMILIAS[],4,FALSE)</f>
        <v>MAER FAN</v>
      </c>
      <c r="H2266" s="10" t="str">
        <f>IF(VLOOKUP(SALIDA[[#This Row],[CODIGO]],STOCKSANLUIS[],7,FALSE)=0,"PRODUCTO SIN STOCK/UBICACIÓN",VLOOKUP(SALIDA[[#This Row],[CODIGO]],STOCKSANLUIS[],7,FALSE))</f>
        <v>C</v>
      </c>
      <c r="I2266" s="10"/>
      <c r="J2266" t="str">
        <f>SALIDA[[#This Row],[CODIGO]]&amp;"       "&amp;SALIDA[[#This Row],[FAMILIA]]</f>
        <v>03494       MAER FAN</v>
      </c>
      <c r="K2266">
        <f>VLOOKUP(SALIDA[[#This Row],[CODIGO]],STOCK_STARSOFT[],5,FALSE)</f>
        <v>86.594414</v>
      </c>
      <c r="L2266">
        <f>SALIDA[[#This Row],[CANTIDAD]]*SALIDA[[#This Row],[PRECIO UND]]</f>
        <v>173.188828</v>
      </c>
    </row>
    <row r="2267" spans="1:12" x14ac:dyDescent="0.25">
      <c r="A2267" s="6" t="s">
        <v>3678</v>
      </c>
      <c r="B2267" s="100" t="str">
        <f>VLOOKUP(SALIDA[[#This Row],[CODIGO]],STOCKSANLUIS[],2,FALSE)</f>
        <v>RESISTENCIA SILICONADA POTENCIA CONSTANTE TECNOLATINA - TPC-M - 40W/M - 220V</v>
      </c>
      <c r="C2267" s="153">
        <v>46038</v>
      </c>
      <c r="D2267">
        <v>100</v>
      </c>
      <c r="E2267">
        <f>IF(VLOOKUP(SALIDA[[#This Row],[CODIGO]],STOCKSANLUIS[],6,FALSE)=0,"PRODUCTO SIN STOCK/UBICACIÓN",VLOOKUP(SALIDA[[#This Row],[CODIGO]],STOCKSANLUIS[],6,FALSE))</f>
        <v>100</v>
      </c>
      <c r="F2267">
        <f>SALIDA[[#This Row],[CANTIDAD]]/SALIDA[[#This Row],[UND MEDIDA]]</f>
        <v>1</v>
      </c>
      <c r="G2267" t="str">
        <f>VLOOKUP(SALIDA[[#This Row],[CODIGO]],FAMILIAS[],4,FALSE)</f>
        <v>TECNOLATINA</v>
      </c>
      <c r="H2267" s="10" t="str">
        <f>IF(VLOOKUP(SALIDA[[#This Row],[CODIGO]],STOCKSANLUIS[],7,FALSE)=0,"PRODUCTO SIN STOCK/UBICACIÓN",VLOOKUP(SALIDA[[#This Row],[CODIGO]],STOCKSANLUIS[],7,FALSE))</f>
        <v>C</v>
      </c>
      <c r="I2267" s="10"/>
      <c r="J2267" t="str">
        <f>SALIDA[[#This Row],[CODIGO]]&amp;"       "&amp;SALIDA[[#This Row],[FAMILIA]]</f>
        <v>03059       TECNOLATINA</v>
      </c>
      <c r="K2267">
        <f>VLOOKUP(SALIDA[[#This Row],[CODIGO]],STOCK_STARSOFT[],5,FALSE)</f>
        <v>1.9391890000000001</v>
      </c>
      <c r="L2267">
        <f>SALIDA[[#This Row],[CANTIDAD]]*SALIDA[[#This Row],[PRECIO UND]]</f>
        <v>193.91890000000001</v>
      </c>
    </row>
    <row r="2268" spans="1:12" x14ac:dyDescent="0.25">
      <c r="A2268" s="6" t="s">
        <v>3677</v>
      </c>
      <c r="B2268" s="100" t="str">
        <f>VLOOKUP(SALIDA[[#This Row],[CODIGO]],STOCKSANLUIS[],2,FALSE)</f>
        <v>RESISTENCIA SILICONADA POTENCIA CONSTANTE TECNOLATINA  - TPC-M - 30W/M - 220V</v>
      </c>
      <c r="C2268" s="153">
        <v>46038</v>
      </c>
      <c r="D2268">
        <v>30</v>
      </c>
      <c r="E2268">
        <f>IF(VLOOKUP(SALIDA[[#This Row],[CODIGO]],STOCKSANLUIS[],6,FALSE)=0,"PRODUCTO SIN STOCK/UBICACIÓN",VLOOKUP(SALIDA[[#This Row],[CODIGO]],STOCKSANLUIS[],6,FALSE))</f>
        <v>100</v>
      </c>
      <c r="F2268">
        <f>SALIDA[[#This Row],[CANTIDAD]]/SALIDA[[#This Row],[UND MEDIDA]]</f>
        <v>0.3</v>
      </c>
      <c r="G2268" t="str">
        <f>VLOOKUP(SALIDA[[#This Row],[CODIGO]],FAMILIAS[],4,FALSE)</f>
        <v>TECNOLATINA</v>
      </c>
      <c r="H2268" s="10" t="str">
        <f>IF(VLOOKUP(SALIDA[[#This Row],[CODIGO]],STOCKSANLUIS[],7,FALSE)=0,"PRODUCTO SIN STOCK/UBICACIÓN",VLOOKUP(SALIDA[[#This Row],[CODIGO]],STOCKSANLUIS[],7,FALSE))</f>
        <v>C</v>
      </c>
      <c r="I2268" s="10"/>
      <c r="J2268" t="str">
        <f>SALIDA[[#This Row],[CODIGO]]&amp;"       "&amp;SALIDA[[#This Row],[FAMILIA]]</f>
        <v>03058       TECNOLATINA</v>
      </c>
      <c r="K2268">
        <f>VLOOKUP(SALIDA[[#This Row],[CODIGO]],STOCK_STARSOFT[],5,FALSE)</f>
        <v>1.9293849999999999</v>
      </c>
      <c r="L2268">
        <f>SALIDA[[#This Row],[CANTIDAD]]*SALIDA[[#This Row],[PRECIO UND]]</f>
        <v>57.881549999999997</v>
      </c>
    </row>
    <row r="2269" spans="1:12" x14ac:dyDescent="0.25">
      <c r="A2269" s="6" t="s">
        <v>19300</v>
      </c>
      <c r="B2269" s="100" t="str">
        <f>VLOOKUP(SALIDA[[#This Row],[CODIGO]],STOCKSANLUIS[],2,FALSE)</f>
        <v>CINTA ADHESIVA FOAM QTF-230E - 1/8" X 2" X 32.8´ (3MM X 50MM X 10M) - EVERFROST - HIGH QUALITY</v>
      </c>
      <c r="C2269" s="153">
        <v>46038</v>
      </c>
      <c r="D2269">
        <v>3</v>
      </c>
      <c r="E2269">
        <f>IF(VLOOKUP(SALIDA[[#This Row],[CODIGO]],STOCKSANLUIS[],6,FALSE)=0,"PRODUCTO SIN STOCK/UBICACIÓN",VLOOKUP(SALIDA[[#This Row],[CODIGO]],STOCKSANLUIS[],6,FALSE))</f>
        <v>1</v>
      </c>
      <c r="F2269">
        <f>SALIDA[[#This Row],[CANTIDAD]]/SALIDA[[#This Row],[UND MEDIDA]]</f>
        <v>3</v>
      </c>
      <c r="G2269" t="str">
        <f>VLOOKUP(SALIDA[[#This Row],[CODIGO]],FAMILIAS[],4,FALSE)</f>
        <v>EVERFROST</v>
      </c>
      <c r="H2269" s="10" t="str">
        <f>IF(VLOOKUP(SALIDA[[#This Row],[CODIGO]],STOCKSANLUIS[],7,FALSE)=0,"PRODUCTO SIN STOCK/UBICACIÓN",VLOOKUP(SALIDA[[#This Row],[CODIGO]],STOCKSANLUIS[],7,FALSE))</f>
        <v>C</v>
      </c>
      <c r="I2269" s="10"/>
      <c r="J2269" t="str">
        <f>SALIDA[[#This Row],[CODIGO]]&amp;"       "&amp;SALIDA[[#This Row],[FAMILIA]]</f>
        <v>03490       EVERFROST</v>
      </c>
      <c r="K2269">
        <f>VLOOKUP(SALIDA[[#This Row],[CODIGO]],STOCK_STARSOFT[],5,FALSE)</f>
        <v>1.3047420000000001</v>
      </c>
      <c r="L2269">
        <f>SALIDA[[#This Row],[CANTIDAD]]*SALIDA[[#This Row],[PRECIO UND]]</f>
        <v>3.9142260000000002</v>
      </c>
    </row>
    <row r="2270" spans="1:12" x14ac:dyDescent="0.25">
      <c r="A2270" s="6" t="s">
        <v>19299</v>
      </c>
      <c r="B2270" s="100" t="str">
        <f>VLOOKUP(SALIDA[[#This Row],[CODIGO]],STOCKSANLUIS[],2,FALSE)</f>
        <v>CINTA DE PVC PARA MINI SPLITS 50MMX50M - TAFETAN - EVERFROST - HIGH QUALITY</v>
      </c>
      <c r="C2270" s="153">
        <v>46038</v>
      </c>
      <c r="D2270">
        <v>4</v>
      </c>
      <c r="E2270">
        <f>IF(VLOOKUP(SALIDA[[#This Row],[CODIGO]],STOCKSANLUIS[],6,FALSE)=0,"PRODUCTO SIN STOCK/UBICACIÓN",VLOOKUP(SALIDA[[#This Row],[CODIGO]],STOCKSANLUIS[],6,FALSE))</f>
        <v>1</v>
      </c>
      <c r="F2270">
        <f>SALIDA[[#This Row],[CANTIDAD]]/SALIDA[[#This Row],[UND MEDIDA]]</f>
        <v>4</v>
      </c>
      <c r="G2270" t="str">
        <f>VLOOKUP(SALIDA[[#This Row],[CODIGO]],FAMILIAS[],4,FALSE)</f>
        <v>EVERFROST</v>
      </c>
      <c r="H2270" s="10" t="str">
        <f>IF(VLOOKUP(SALIDA[[#This Row],[CODIGO]],STOCKSANLUIS[],7,FALSE)=0,"PRODUCTO SIN STOCK/UBICACIÓN",VLOOKUP(SALIDA[[#This Row],[CODIGO]],STOCKSANLUIS[],7,FALSE))</f>
        <v>C</v>
      </c>
      <c r="I2270" s="10"/>
      <c r="J2270" t="str">
        <f>SALIDA[[#This Row],[CODIGO]]&amp;"       "&amp;SALIDA[[#This Row],[FAMILIA]]</f>
        <v>03489       EVERFROST</v>
      </c>
      <c r="K2270">
        <f>VLOOKUP(SALIDA[[#This Row],[CODIGO]],STOCK_STARSOFT[],5,FALSE)</f>
        <v>0.76004300000000002</v>
      </c>
      <c r="L2270">
        <f>SALIDA[[#This Row],[CANTIDAD]]*SALIDA[[#This Row],[PRECIO UND]]</f>
        <v>3.0401720000000001</v>
      </c>
    </row>
    <row r="2271" spans="1:12" x14ac:dyDescent="0.25">
      <c r="A2271" s="6" t="s">
        <v>22050</v>
      </c>
      <c r="B2271" s="100" t="str">
        <f>VLOOKUP(SALIDA[[#This Row],[CODIGO]],STOCKSANLUIS[],2,FALSE)</f>
        <v>MINI BOMBA STAR COLD  DE 110-240V MINISLIM SERIES 66 FT LIFT SPS-66</v>
      </c>
      <c r="C2271" s="153">
        <v>46038</v>
      </c>
      <c r="D2271">
        <v>1</v>
      </c>
      <c r="E2271">
        <f>IF(VLOOKUP(SALIDA[[#This Row],[CODIGO]],STOCKSANLUIS[],6,FALSE)=0,"PRODUCTO SIN STOCK/UBICACIÓN",VLOOKUP(SALIDA[[#This Row],[CODIGO]],STOCKSANLUIS[],6,FALSE))</f>
        <v>1</v>
      </c>
      <c r="F2271">
        <f>SALIDA[[#This Row],[CANTIDAD]]/SALIDA[[#This Row],[UND MEDIDA]]</f>
        <v>1</v>
      </c>
      <c r="G2271" t="str">
        <f>VLOOKUP(SALIDA[[#This Row],[CODIGO]],FAMILIAS[],4,FALSE)</f>
        <v>STAR COLD</v>
      </c>
      <c r="H2271" s="10" t="str">
        <f>IF(VLOOKUP(SALIDA[[#This Row],[CODIGO]],STOCKSANLUIS[],7,FALSE)=0,"PRODUCTO SIN STOCK/UBICACIÓN",VLOOKUP(SALIDA[[#This Row],[CODIGO]],STOCKSANLUIS[],7,FALSE))</f>
        <v>A</v>
      </c>
      <c r="I2271" s="10"/>
      <c r="J2271" t="str">
        <f>SALIDA[[#This Row],[CODIGO]]&amp;"       "&amp;SALIDA[[#This Row],[FAMILIA]]</f>
        <v>03543       STAR COLD</v>
      </c>
      <c r="K2271">
        <f>VLOOKUP(SALIDA[[#This Row],[CODIGO]],STOCK_STARSOFT[],5,FALSE)</f>
        <v>19.559408000000001</v>
      </c>
      <c r="L2271">
        <f>SALIDA[[#This Row],[CANTIDAD]]*SALIDA[[#This Row],[PRECIO UND]]</f>
        <v>19.559408000000001</v>
      </c>
    </row>
    <row r="2272" spans="1:12" x14ac:dyDescent="0.25">
      <c r="A2272" s="6" t="s">
        <v>3062</v>
      </c>
      <c r="B2272" s="100" t="str">
        <f>VLOOKUP(SALIDA[[#This Row],[CODIGO]],STOCKSANLUIS[],2,FALSE)</f>
        <v>CAPACITOR DE 35 MFD X 440 VAC - 35X440 - EVERWELL</v>
      </c>
      <c r="C2272" s="153">
        <v>46038</v>
      </c>
      <c r="D2272">
        <v>1</v>
      </c>
      <c r="E2272">
        <f>IF(VLOOKUP(SALIDA[[#This Row],[CODIGO]],STOCKSANLUIS[],6,FALSE)=0,"PRODUCTO SIN STOCK/UBICACIÓN",VLOOKUP(SALIDA[[#This Row],[CODIGO]],STOCKSANLUIS[],6,FALSE))</f>
        <v>1</v>
      </c>
      <c r="F2272">
        <f>SALIDA[[#This Row],[CANTIDAD]]/SALIDA[[#This Row],[UND MEDIDA]]</f>
        <v>1</v>
      </c>
      <c r="G2272" t="str">
        <f>VLOOKUP(SALIDA[[#This Row],[CODIGO]],FAMILIAS[],4,FALSE)</f>
        <v>EVERWELL</v>
      </c>
      <c r="H2272" s="10" t="str">
        <f>IF(VLOOKUP(SALIDA[[#This Row],[CODIGO]],STOCKSANLUIS[],7,FALSE)=0,"PRODUCTO SIN STOCK/UBICACIÓN",VLOOKUP(SALIDA[[#This Row],[CODIGO]],STOCKSANLUIS[],7,FALSE))</f>
        <v>A</v>
      </c>
      <c r="I2272" s="10"/>
      <c r="J2272" t="str">
        <f>SALIDA[[#This Row],[CODIGO]]&amp;"       "&amp;SALIDA[[#This Row],[FAMILIA]]</f>
        <v>02463       EVERWELL</v>
      </c>
      <c r="K2272">
        <f>VLOOKUP(SALIDA[[#This Row],[CODIGO]],STOCK_STARSOFT[],5,FALSE)</f>
        <v>1.3037909999999999</v>
      </c>
      <c r="L2272">
        <f>SALIDA[[#This Row],[CANTIDAD]]*SALIDA[[#This Row],[PRECIO UND]]</f>
        <v>1.3037909999999999</v>
      </c>
    </row>
    <row r="2273" spans="1:12" x14ac:dyDescent="0.25">
      <c r="A2273" s="6" t="s">
        <v>3991</v>
      </c>
      <c r="B2273" s="100" t="str">
        <f>VLOOKUP(SALIDA[[#This Row],[CODIGO]],STOCKSANLUIS[],2,FALSE)</f>
        <v>CAPACITOR DE 45+5 MFD X 370 - 440 VAC - 45/5-4D - QUALITY</v>
      </c>
      <c r="C2273" s="153">
        <v>46038</v>
      </c>
      <c r="D2273">
        <v>1</v>
      </c>
      <c r="E2273">
        <f>IF(VLOOKUP(SALIDA[[#This Row],[CODIGO]],STOCKSANLUIS[],6,FALSE)=0,"PRODUCTO SIN STOCK/UBICACIÓN",VLOOKUP(SALIDA[[#This Row],[CODIGO]],STOCKSANLUIS[],6,FALSE))</f>
        <v>1</v>
      </c>
      <c r="F2273">
        <f>SALIDA[[#This Row],[CANTIDAD]]/SALIDA[[#This Row],[UND MEDIDA]]</f>
        <v>1</v>
      </c>
      <c r="G2273" t="str">
        <f>VLOOKUP(SALIDA[[#This Row],[CODIGO]],FAMILIAS[],4,FALSE)</f>
        <v>QUALITY</v>
      </c>
      <c r="H2273" s="10" t="str">
        <f>IF(VLOOKUP(SALIDA[[#This Row],[CODIGO]],STOCKSANLUIS[],7,FALSE)=0,"PRODUCTO SIN STOCK/UBICACIÓN",VLOOKUP(SALIDA[[#This Row],[CODIGO]],STOCKSANLUIS[],7,FALSE))</f>
        <v>A</v>
      </c>
      <c r="I2273" s="10"/>
      <c r="J2273" t="str">
        <f>SALIDA[[#This Row],[CODIGO]]&amp;"       "&amp;SALIDA[[#This Row],[FAMILIA]]</f>
        <v>03935       QUALITY</v>
      </c>
      <c r="K2273">
        <f>VLOOKUP(SALIDA[[#This Row],[CODIGO]],STOCK_STARSOFT[],5,FALSE)</f>
        <v>2.5215559999999999</v>
      </c>
      <c r="L2273">
        <f>SALIDA[[#This Row],[CANTIDAD]]*SALIDA[[#This Row],[PRECIO UND]]</f>
        <v>2.5215559999999999</v>
      </c>
    </row>
    <row r="2274" spans="1:12" x14ac:dyDescent="0.25">
      <c r="A2274" s="6" t="s">
        <v>3353</v>
      </c>
      <c r="B2274" s="100" t="str">
        <f>VLOOKUP(SALIDA[[#This Row],[CODIGO]],STOCKSANLUIS[],2,FALSE)</f>
        <v>CONTROLADOR DE TEMPERATURA DIGITAL MICROSOL II E PLUS PARA CALEFACCIÓN SOLAR - VER.08 - 115/220 VAC - FULL GAUGE</v>
      </c>
      <c r="C2274" s="153">
        <v>46038</v>
      </c>
      <c r="D2274">
        <v>1</v>
      </c>
      <c r="E2274">
        <f>IF(VLOOKUP(SALIDA[[#This Row],[CODIGO]],STOCKSANLUIS[],6,FALSE)=0,"PRODUCTO SIN STOCK/UBICACIÓN",VLOOKUP(SALIDA[[#This Row],[CODIGO]],STOCKSANLUIS[],6,FALSE))</f>
        <v>1</v>
      </c>
      <c r="F2274">
        <f>SALIDA[[#This Row],[CANTIDAD]]/SALIDA[[#This Row],[UND MEDIDA]]</f>
        <v>1</v>
      </c>
      <c r="G2274" t="str">
        <f>VLOOKUP(SALIDA[[#This Row],[CODIGO]],FAMILIAS[],4,FALSE)</f>
        <v>FULL GAUGE</v>
      </c>
      <c r="H2274" s="10" t="str">
        <f>IF(VLOOKUP(SALIDA[[#This Row],[CODIGO]],STOCKSANLUIS[],7,FALSE)=0,"PRODUCTO SIN STOCK/UBICACIÓN",VLOOKUP(SALIDA[[#This Row],[CODIGO]],STOCKSANLUIS[],7,FALSE))</f>
        <v>C</v>
      </c>
      <c r="I2274" s="10" t="s">
        <v>19536</v>
      </c>
      <c r="J2274" t="str">
        <f>SALIDA[[#This Row],[CODIGO]]&amp;"       "&amp;SALIDA[[#This Row],[FAMILIA]]</f>
        <v>02763       FULL GAUGE</v>
      </c>
      <c r="K2274">
        <f>VLOOKUP(SALIDA[[#This Row],[CODIGO]],STOCK_STARSOFT[],5,FALSE)</f>
        <v>48.309435999999998</v>
      </c>
      <c r="L2274">
        <f>SALIDA[[#This Row],[CANTIDAD]]*SALIDA[[#This Row],[PRECIO UND]]</f>
        <v>48.309435999999998</v>
      </c>
    </row>
    <row r="2275" spans="1:12" x14ac:dyDescent="0.25">
      <c r="A2275" s="6" t="s">
        <v>1073</v>
      </c>
      <c r="B2275" s="100" t="str">
        <f>VLOOKUP(SALIDA[[#This Row],[CODIGO]],STOCKSANLUIS[],2,FALSE)</f>
        <v>GAS MAP BERNZOMATIC  - WORTHINGTON 14.1 OZ</v>
      </c>
      <c r="C2275" s="153">
        <v>46038</v>
      </c>
      <c r="D2275">
        <v>12</v>
      </c>
      <c r="E2275">
        <f>IF(VLOOKUP(SALIDA[[#This Row],[CODIGO]],STOCKSANLUIS[],6,FALSE)=0,"PRODUCTO SIN STOCK/UBICACIÓN",VLOOKUP(SALIDA[[#This Row],[CODIGO]],STOCKSANLUIS[],6,FALSE))</f>
        <v>1</v>
      </c>
      <c r="F2275">
        <f>SALIDA[[#This Row],[CANTIDAD]]/SALIDA[[#This Row],[UND MEDIDA]]</f>
        <v>12</v>
      </c>
      <c r="G2275" t="str">
        <f>VLOOKUP(SALIDA[[#This Row],[CODIGO]],FAMILIAS[],4,FALSE)</f>
        <v>WORTHINGTON</v>
      </c>
      <c r="H2275" s="10" t="str">
        <f>IF(VLOOKUP(SALIDA[[#This Row],[CODIGO]],STOCKSANLUIS[],7,FALSE)=0,"PRODUCTO SIN STOCK/UBICACIÓN",VLOOKUP(SALIDA[[#This Row],[CODIGO]],STOCKSANLUIS[],7,FALSE))</f>
        <v>C</v>
      </c>
      <c r="I2275" s="10"/>
      <c r="J2275" t="str">
        <f>SALIDA[[#This Row],[CODIGO]]&amp;"       "&amp;SALIDA[[#This Row],[FAMILIA]]</f>
        <v>01167       WORTHINGTON</v>
      </c>
      <c r="K2275">
        <f>VLOOKUP(SALIDA[[#This Row],[CODIGO]],STOCK_STARSOFT[],5,FALSE)</f>
        <v>3.829685</v>
      </c>
      <c r="L2275">
        <f>SALIDA[[#This Row],[CANTIDAD]]*SALIDA[[#This Row],[PRECIO UND]]</f>
        <v>45.956220000000002</v>
      </c>
    </row>
    <row r="2276" spans="1:12" x14ac:dyDescent="0.25">
      <c r="A2276" s="6" t="s">
        <v>2490</v>
      </c>
      <c r="B2276" s="100" t="str">
        <f>VLOOKUP(SALIDA[[#This Row],[CODIGO]],STOCKSANLUIS[],2,FALSE)</f>
        <v>LIMPIADOR PARA CONDENSADOR - NU-BRITE - 1GALON - NU CALGON</v>
      </c>
      <c r="C2276" s="153">
        <v>46038</v>
      </c>
      <c r="D2276">
        <v>1</v>
      </c>
      <c r="E2276">
        <f>IF(VLOOKUP(SALIDA[[#This Row],[CODIGO]],STOCKSANLUIS[],6,FALSE)=0,"PRODUCTO SIN STOCK/UBICACIÓN",VLOOKUP(SALIDA[[#This Row],[CODIGO]],STOCKSANLUIS[],6,FALSE))</f>
        <v>1</v>
      </c>
      <c r="F2276">
        <f>SALIDA[[#This Row],[CANTIDAD]]/SALIDA[[#This Row],[UND MEDIDA]]</f>
        <v>1</v>
      </c>
      <c r="G2276" t="str">
        <f>VLOOKUP(SALIDA[[#This Row],[CODIGO]],FAMILIAS[],4,FALSE)</f>
        <v>NU CALGON</v>
      </c>
      <c r="H2276" s="10" t="str">
        <f>IF(VLOOKUP(SALIDA[[#This Row],[CODIGO]],STOCKSANLUIS[],7,FALSE)=0,"PRODUCTO SIN STOCK/UBICACIÓN",VLOOKUP(SALIDA[[#This Row],[CODIGO]],STOCKSANLUIS[],7,FALSE))</f>
        <v>C</v>
      </c>
      <c r="I2276" s="10"/>
      <c r="J2276" t="str">
        <f>SALIDA[[#This Row],[CODIGO]]&amp;"       "&amp;SALIDA[[#This Row],[FAMILIA]]</f>
        <v>02043       NU CALGON</v>
      </c>
      <c r="K2276">
        <f>VLOOKUP(SALIDA[[#This Row],[CODIGO]],STOCK_STARSOFT[],5,FALSE)</f>
        <v>9.0050089999999994</v>
      </c>
      <c r="L2276">
        <f>SALIDA[[#This Row],[CANTIDAD]]*SALIDA[[#This Row],[PRECIO UND]]</f>
        <v>9.0050089999999994</v>
      </c>
    </row>
    <row r="2277" spans="1:12" x14ac:dyDescent="0.25">
      <c r="A2277" s="6" t="s">
        <v>173</v>
      </c>
      <c r="B2277" s="100" t="str">
        <f>VLOOKUP(SALIDA[[#This Row],[CODIGO]],STOCKSANLUIS[],2,FALSE)</f>
        <v>ORIFICIO N-4 PARA TEX2 - TES2 - TEN2 - 068-2007</v>
      </c>
      <c r="C2277" s="153">
        <v>46038</v>
      </c>
      <c r="D2277">
        <v>3</v>
      </c>
      <c r="E2277">
        <f>IF(VLOOKUP(SALIDA[[#This Row],[CODIGO]],STOCKSANLUIS[],6,FALSE)=0,"PRODUCTO SIN STOCK/UBICACIÓN",VLOOKUP(SALIDA[[#This Row],[CODIGO]],STOCKSANLUIS[],6,FALSE))</f>
        <v>1</v>
      </c>
      <c r="F2277">
        <f>SALIDA[[#This Row],[CANTIDAD]]/SALIDA[[#This Row],[UND MEDIDA]]</f>
        <v>3</v>
      </c>
      <c r="G2277" t="str">
        <f>VLOOKUP(SALIDA[[#This Row],[CODIGO]],FAMILIAS[],4,FALSE)</f>
        <v>DANFOSS</v>
      </c>
      <c r="H2277" s="10" t="str">
        <f>IF(VLOOKUP(SALIDA[[#This Row],[CODIGO]],STOCKSANLUIS[],7,FALSE)=0,"PRODUCTO SIN STOCK/UBICACIÓN",VLOOKUP(SALIDA[[#This Row],[CODIGO]],STOCKSANLUIS[],7,FALSE))</f>
        <v>A</v>
      </c>
      <c r="I2277" s="10"/>
      <c r="J2277" t="str">
        <f>SALIDA[[#This Row],[CODIGO]]&amp;"       "&amp;SALIDA[[#This Row],[FAMILIA]]</f>
        <v>00122       DANFOSS</v>
      </c>
      <c r="K2277">
        <f>VLOOKUP(SALIDA[[#This Row],[CODIGO]],STOCK_STARSOFT[],5,FALSE)</f>
        <v>4.5181399999999998</v>
      </c>
      <c r="L2277">
        <f>SALIDA[[#This Row],[CANTIDAD]]*SALIDA[[#This Row],[PRECIO UND]]</f>
        <v>13.55442</v>
      </c>
    </row>
    <row r="2278" spans="1:12" x14ac:dyDescent="0.25">
      <c r="A2278" s="6" t="s">
        <v>441</v>
      </c>
      <c r="B2278" s="100" t="str">
        <f>VLOOKUP(SALIDA[[#This Row],[CODIGO]],STOCKSANLUIS[],2,FALSE)</f>
        <v>ACEITE MINERAL 4G SUPER - 1 GALON - BVA</v>
      </c>
      <c r="C2278" s="153">
        <v>46039</v>
      </c>
      <c r="D2278">
        <v>1</v>
      </c>
      <c r="E2278">
        <f>IF(VLOOKUP(SALIDA[[#This Row],[CODIGO]],STOCKSANLUIS[],6,FALSE)=0,"PRODUCTO SIN STOCK/UBICACIÓN",VLOOKUP(SALIDA[[#This Row],[CODIGO]],STOCKSANLUIS[],6,FALSE))</f>
        <v>1</v>
      </c>
      <c r="F2278">
        <f>SALIDA[[#This Row],[CANTIDAD]]/SALIDA[[#This Row],[UND MEDIDA]]</f>
        <v>1</v>
      </c>
      <c r="G2278" t="str">
        <f>VLOOKUP(SALIDA[[#This Row],[CODIGO]],FAMILIAS[],4,FALSE)</f>
        <v>BVA</v>
      </c>
      <c r="H2278" s="10" t="str">
        <f>IF(VLOOKUP(SALIDA[[#This Row],[CODIGO]],STOCKSANLUIS[],7,FALSE)=0,"PRODUCTO SIN STOCK/UBICACIÓN",VLOOKUP(SALIDA[[#This Row],[CODIGO]],STOCKSANLUIS[],7,FALSE))</f>
        <v>C</v>
      </c>
      <c r="I2278" s="10"/>
      <c r="J2278" t="str">
        <f>SALIDA[[#This Row],[CODIGO]]&amp;"       "&amp;SALIDA[[#This Row],[FAMILIA]]</f>
        <v>00354       BVA</v>
      </c>
      <c r="K2278">
        <f>VLOOKUP(SALIDA[[#This Row],[CODIGO]],STOCK_STARSOFT[],5,FALSE)</f>
        <v>16.651125</v>
      </c>
      <c r="L2278">
        <f>SALIDA[[#This Row],[CANTIDAD]]*SALIDA[[#This Row],[PRECIO UND]]</f>
        <v>16.651125</v>
      </c>
    </row>
    <row r="2279" spans="1:12" x14ac:dyDescent="0.25">
      <c r="A2279" s="6" t="s">
        <v>19300</v>
      </c>
      <c r="B2279" s="100" t="str">
        <f>VLOOKUP(SALIDA[[#This Row],[CODIGO]],STOCKSANLUIS[],2,FALSE)</f>
        <v>CINTA ADHESIVA FOAM QTF-230E - 1/8" X 2" X 32.8´ (3MM X 50MM X 10M) - EVERFROST - HIGH QUALITY</v>
      </c>
      <c r="C2279" s="153">
        <v>46039</v>
      </c>
      <c r="D2279">
        <v>3</v>
      </c>
      <c r="E2279">
        <f>IF(VLOOKUP(SALIDA[[#This Row],[CODIGO]],STOCKSANLUIS[],6,FALSE)=0,"PRODUCTO SIN STOCK/UBICACIÓN",VLOOKUP(SALIDA[[#This Row],[CODIGO]],STOCKSANLUIS[],6,FALSE))</f>
        <v>1</v>
      </c>
      <c r="F2279">
        <f>SALIDA[[#This Row],[CANTIDAD]]/SALIDA[[#This Row],[UND MEDIDA]]</f>
        <v>3</v>
      </c>
      <c r="G2279" t="str">
        <f>VLOOKUP(SALIDA[[#This Row],[CODIGO]],FAMILIAS[],4,FALSE)</f>
        <v>EVERFROST</v>
      </c>
      <c r="H2279" s="10" t="str">
        <f>IF(VLOOKUP(SALIDA[[#This Row],[CODIGO]],STOCKSANLUIS[],7,FALSE)=0,"PRODUCTO SIN STOCK/UBICACIÓN",VLOOKUP(SALIDA[[#This Row],[CODIGO]],STOCKSANLUIS[],7,FALSE))</f>
        <v>C</v>
      </c>
      <c r="I2279" s="10"/>
      <c r="J2279" t="str">
        <f>SALIDA[[#This Row],[CODIGO]]&amp;"       "&amp;SALIDA[[#This Row],[FAMILIA]]</f>
        <v>03490       EVERFROST</v>
      </c>
      <c r="K2279">
        <f>VLOOKUP(SALIDA[[#This Row],[CODIGO]],STOCK_STARSOFT[],5,FALSE)</f>
        <v>1.3047420000000001</v>
      </c>
      <c r="L2279">
        <f>SALIDA[[#This Row],[CANTIDAD]]*SALIDA[[#This Row],[PRECIO UND]]</f>
        <v>3.9142260000000002</v>
      </c>
    </row>
    <row r="2280" spans="1:12" x14ac:dyDescent="0.25">
      <c r="A2280" s="6" t="s">
        <v>3822</v>
      </c>
      <c r="B2280" s="100" t="str">
        <f>VLOOKUP(SALIDA[[#This Row],[CODIGO]],STOCKSANLUIS[],2,FALSE)</f>
        <v>MANGA AISLANTE CLASS 1 - 1 1/8"ID X 1/2"THK - WINCELL</v>
      </c>
      <c r="C2280" s="153">
        <v>46039</v>
      </c>
      <c r="D2280">
        <v>8</v>
      </c>
      <c r="E2280">
        <f>IF(VLOOKUP(SALIDA[[#This Row],[CODIGO]],STOCKSANLUIS[],6,FALSE)=0,"PRODUCTO SIN STOCK/UBICACIÓN",VLOOKUP(SALIDA[[#This Row],[CODIGO]],STOCKSANLUIS[],6,FALSE))</f>
        <v>1</v>
      </c>
      <c r="F2280">
        <f>SALIDA[[#This Row],[CANTIDAD]]/SALIDA[[#This Row],[UND MEDIDA]]</f>
        <v>8</v>
      </c>
      <c r="G2280" t="str">
        <f>VLOOKUP(SALIDA[[#This Row],[CODIGO]],FAMILIAS[],4,FALSE)</f>
        <v>WINCELL</v>
      </c>
      <c r="H2280" s="10" t="str">
        <f>IF(VLOOKUP(SALIDA[[#This Row],[CODIGO]],STOCKSANLUIS[],7,FALSE)=0,"PRODUCTO SIN STOCK/UBICACIÓN",VLOOKUP(SALIDA[[#This Row],[CODIGO]],STOCKSANLUIS[],7,FALSE))</f>
        <v>A</v>
      </c>
      <c r="I2280" s="10"/>
      <c r="J2280" t="str">
        <f>SALIDA[[#This Row],[CODIGO]]&amp;"       "&amp;SALIDA[[#This Row],[FAMILIA]]</f>
        <v>03252       WINCELL</v>
      </c>
      <c r="K2280">
        <f>VLOOKUP(SALIDA[[#This Row],[CODIGO]],STOCK_STARSOFT[],5,FALSE)</f>
        <v>1.557266</v>
      </c>
      <c r="L2280">
        <f>SALIDA[[#This Row],[CANTIDAD]]*SALIDA[[#This Row],[PRECIO UND]]</f>
        <v>12.458128</v>
      </c>
    </row>
    <row r="2281" spans="1:12" x14ac:dyDescent="0.25">
      <c r="A2281" s="6" t="s">
        <v>22050</v>
      </c>
      <c r="B2281" s="100" t="str">
        <f>VLOOKUP(SALIDA[[#This Row],[CODIGO]],STOCKSANLUIS[],2,FALSE)</f>
        <v>MINI BOMBA STAR COLD  DE 110-240V MINISLIM SERIES 66 FT LIFT SPS-66</v>
      </c>
      <c r="C2281" s="153">
        <v>46039</v>
      </c>
      <c r="D2281">
        <v>2</v>
      </c>
      <c r="E2281">
        <f>IF(VLOOKUP(SALIDA[[#This Row],[CODIGO]],STOCKSANLUIS[],6,FALSE)=0,"PRODUCTO SIN STOCK/UBICACIÓN",VLOOKUP(SALIDA[[#This Row],[CODIGO]],STOCKSANLUIS[],6,FALSE))</f>
        <v>1</v>
      </c>
      <c r="F2281">
        <f>SALIDA[[#This Row],[CANTIDAD]]/SALIDA[[#This Row],[UND MEDIDA]]</f>
        <v>2</v>
      </c>
      <c r="G2281" t="str">
        <f>VLOOKUP(SALIDA[[#This Row],[CODIGO]],FAMILIAS[],4,FALSE)</f>
        <v>STAR COLD</v>
      </c>
      <c r="H2281" s="10" t="str">
        <f>IF(VLOOKUP(SALIDA[[#This Row],[CODIGO]],STOCKSANLUIS[],7,FALSE)=0,"PRODUCTO SIN STOCK/UBICACIÓN",VLOOKUP(SALIDA[[#This Row],[CODIGO]],STOCKSANLUIS[],7,FALSE))</f>
        <v>A</v>
      </c>
      <c r="I2281" s="10"/>
      <c r="J2281" t="str">
        <f>SALIDA[[#This Row],[CODIGO]]&amp;"       "&amp;SALIDA[[#This Row],[FAMILIA]]</f>
        <v>03543       STAR COLD</v>
      </c>
      <c r="K2281">
        <f>VLOOKUP(SALIDA[[#This Row],[CODIGO]],STOCK_STARSOFT[],5,FALSE)</f>
        <v>19.559408000000001</v>
      </c>
      <c r="L2281">
        <f>SALIDA[[#This Row],[CANTIDAD]]*SALIDA[[#This Row],[PRECIO UND]]</f>
        <v>39.118816000000002</v>
      </c>
    </row>
    <row r="2282" spans="1:12" x14ac:dyDescent="0.25">
      <c r="A2282" s="6" t="s">
        <v>2490</v>
      </c>
      <c r="B2282" s="100" t="str">
        <f>VLOOKUP(SALIDA[[#This Row],[CODIGO]],STOCKSANLUIS[],2,FALSE)</f>
        <v>LIMPIADOR PARA CONDENSADOR - NU-BRITE - 1GALON - NU CALGON</v>
      </c>
      <c r="C2282" s="153">
        <v>46039</v>
      </c>
      <c r="D2282">
        <v>1</v>
      </c>
      <c r="E2282">
        <f>IF(VLOOKUP(SALIDA[[#This Row],[CODIGO]],STOCKSANLUIS[],6,FALSE)=0,"PRODUCTO SIN STOCK/UBICACIÓN",VLOOKUP(SALIDA[[#This Row],[CODIGO]],STOCKSANLUIS[],6,FALSE))</f>
        <v>1</v>
      </c>
      <c r="F2282">
        <f>SALIDA[[#This Row],[CANTIDAD]]/SALIDA[[#This Row],[UND MEDIDA]]</f>
        <v>1</v>
      </c>
      <c r="G2282" t="str">
        <f>VLOOKUP(SALIDA[[#This Row],[CODIGO]],FAMILIAS[],4,FALSE)</f>
        <v>NU CALGON</v>
      </c>
      <c r="H2282" s="10" t="str">
        <f>IF(VLOOKUP(SALIDA[[#This Row],[CODIGO]],STOCKSANLUIS[],7,FALSE)=0,"PRODUCTO SIN STOCK/UBICACIÓN",VLOOKUP(SALIDA[[#This Row],[CODIGO]],STOCKSANLUIS[],7,FALSE))</f>
        <v>C</v>
      </c>
      <c r="I2282" s="10"/>
      <c r="J2282" t="str">
        <f>SALIDA[[#This Row],[CODIGO]]&amp;"       "&amp;SALIDA[[#This Row],[FAMILIA]]</f>
        <v>02043       NU CALGON</v>
      </c>
      <c r="K2282">
        <f>VLOOKUP(SALIDA[[#This Row],[CODIGO]],STOCK_STARSOFT[],5,FALSE)</f>
        <v>9.0050089999999994</v>
      </c>
      <c r="L2282">
        <f>SALIDA[[#This Row],[CANTIDAD]]*SALIDA[[#This Row],[PRECIO UND]]</f>
        <v>9.0050089999999994</v>
      </c>
    </row>
    <row r="2283" spans="1:12" x14ac:dyDescent="0.25">
      <c r="A2283" s="6" t="s">
        <v>19300</v>
      </c>
      <c r="B2283" s="100" t="str">
        <f>VLOOKUP(SALIDA[[#This Row],[CODIGO]],STOCKSANLUIS[],2,FALSE)</f>
        <v>CINTA ADHESIVA FOAM QTF-230E - 1/8" X 2" X 32.8´ (3MM X 50MM X 10M) - EVERFROST - HIGH QUALITY</v>
      </c>
      <c r="C2283" s="153">
        <v>46039</v>
      </c>
      <c r="D2283">
        <v>1</v>
      </c>
      <c r="E2283">
        <f>IF(VLOOKUP(SALIDA[[#This Row],[CODIGO]],STOCKSANLUIS[],6,FALSE)=0,"PRODUCTO SIN STOCK/UBICACIÓN",VLOOKUP(SALIDA[[#This Row],[CODIGO]],STOCKSANLUIS[],6,FALSE))</f>
        <v>1</v>
      </c>
      <c r="F2283">
        <f>SALIDA[[#This Row],[CANTIDAD]]/SALIDA[[#This Row],[UND MEDIDA]]</f>
        <v>1</v>
      </c>
      <c r="G2283" t="str">
        <f>VLOOKUP(SALIDA[[#This Row],[CODIGO]],FAMILIAS[],4,FALSE)</f>
        <v>EVERFROST</v>
      </c>
      <c r="H2283" s="10" t="str">
        <f>IF(VLOOKUP(SALIDA[[#This Row],[CODIGO]],STOCKSANLUIS[],7,FALSE)=0,"PRODUCTO SIN STOCK/UBICACIÓN",VLOOKUP(SALIDA[[#This Row],[CODIGO]],STOCKSANLUIS[],7,FALSE))</f>
        <v>C</v>
      </c>
      <c r="I2283" s="10"/>
      <c r="J2283" t="str">
        <f>SALIDA[[#This Row],[CODIGO]]&amp;"       "&amp;SALIDA[[#This Row],[FAMILIA]]</f>
        <v>03490       EVERFROST</v>
      </c>
      <c r="K2283">
        <f>VLOOKUP(SALIDA[[#This Row],[CODIGO]],STOCK_STARSOFT[],5,FALSE)</f>
        <v>1.3047420000000001</v>
      </c>
      <c r="L2283">
        <f>SALIDA[[#This Row],[CANTIDAD]]*SALIDA[[#This Row],[PRECIO UND]]</f>
        <v>1.3047420000000001</v>
      </c>
    </row>
    <row r="2284" spans="1:12" x14ac:dyDescent="0.25">
      <c r="A2284" s="6" t="s">
        <v>2719</v>
      </c>
      <c r="B2284" s="100" t="str">
        <f>VLOOKUP(SALIDA[[#This Row],[CODIGO]],STOCKSANLUIS[],2,FALSE)</f>
        <v xml:space="preserve">ACEITE PARA BOMBA DE VACIO - 1 GALON - BVA </v>
      </c>
      <c r="C2284" s="153">
        <v>46039</v>
      </c>
      <c r="D2284">
        <v>2</v>
      </c>
      <c r="E2284">
        <f>IF(VLOOKUP(SALIDA[[#This Row],[CODIGO]],STOCKSANLUIS[],6,FALSE)=0,"PRODUCTO SIN STOCK/UBICACIÓN",VLOOKUP(SALIDA[[#This Row],[CODIGO]],STOCKSANLUIS[],6,FALSE))</f>
        <v>1</v>
      </c>
      <c r="F2284">
        <f>SALIDA[[#This Row],[CANTIDAD]]/SALIDA[[#This Row],[UND MEDIDA]]</f>
        <v>2</v>
      </c>
      <c r="G2284" t="str">
        <f>VLOOKUP(SALIDA[[#This Row],[CODIGO]],FAMILIAS[],4,FALSE)</f>
        <v>BVA</v>
      </c>
      <c r="H2284" s="10" t="str">
        <f>IF(VLOOKUP(SALIDA[[#This Row],[CODIGO]],STOCKSANLUIS[],7,FALSE)=0,"PRODUCTO SIN STOCK/UBICACIÓN",VLOOKUP(SALIDA[[#This Row],[CODIGO]],STOCKSANLUIS[],7,FALSE))</f>
        <v>C</v>
      </c>
      <c r="I2284" s="10"/>
      <c r="J2284" t="str">
        <f>SALIDA[[#This Row],[CODIGO]]&amp;"       "&amp;SALIDA[[#This Row],[FAMILIA]]</f>
        <v>02202       BVA</v>
      </c>
      <c r="K2284">
        <f>VLOOKUP(SALIDA[[#This Row],[CODIGO]],STOCK_STARSOFT[],5,FALSE)</f>
        <v>13.965745</v>
      </c>
      <c r="L2284">
        <f>SALIDA[[#This Row],[CANTIDAD]]*SALIDA[[#This Row],[PRECIO UND]]</f>
        <v>27.93149</v>
      </c>
    </row>
    <row r="2285" spans="1:12" x14ac:dyDescent="0.25">
      <c r="A2285" s="6" t="s">
        <v>3802</v>
      </c>
      <c r="B2285" s="100" t="str">
        <f>VLOOKUP(SALIDA[[#This Row],[CODIGO]],STOCKSANLUIS[],2,FALSE)</f>
        <v>GAS REFRIGERANTE R134A - 13.6KG FLYER</v>
      </c>
      <c r="C2285" s="153">
        <v>46039</v>
      </c>
      <c r="D2285">
        <v>1</v>
      </c>
      <c r="E2285">
        <f>IF(VLOOKUP(SALIDA[[#This Row],[CODIGO]],STOCKSANLUIS[],6,FALSE)=0,"PRODUCTO SIN STOCK/UBICACIÓN",VLOOKUP(SALIDA[[#This Row],[CODIGO]],STOCKSANLUIS[],6,FALSE))</f>
        <v>1</v>
      </c>
      <c r="F2285">
        <f>SALIDA[[#This Row],[CANTIDAD]]/SALIDA[[#This Row],[UND MEDIDA]]</f>
        <v>1</v>
      </c>
      <c r="G2285" t="str">
        <f>VLOOKUP(SALIDA[[#This Row],[CODIGO]],FAMILIAS[],4,FALSE)</f>
        <v>FLYER</v>
      </c>
      <c r="H2285" s="10" t="str">
        <f>IF(VLOOKUP(SALIDA[[#This Row],[CODIGO]],STOCKSANLUIS[],7,FALSE)=0,"PRODUCTO SIN STOCK/UBICACIÓN",VLOOKUP(SALIDA[[#This Row],[CODIGO]],STOCKSANLUIS[],7,FALSE))</f>
        <v>B</v>
      </c>
      <c r="I2285" s="10"/>
      <c r="J2285" t="str">
        <f>SALIDA[[#This Row],[CODIGO]]&amp;"       "&amp;SALIDA[[#This Row],[FAMILIA]]</f>
        <v>03241       FLYER</v>
      </c>
      <c r="K2285">
        <f>VLOOKUP(SALIDA[[#This Row],[CODIGO]],STOCK_STARSOFT[],5,FALSE)</f>
        <v>91.697573000000006</v>
      </c>
      <c r="L2285">
        <f>SALIDA[[#This Row],[CANTIDAD]]*SALIDA[[#This Row],[PRECIO UND]]</f>
        <v>91.697573000000006</v>
      </c>
    </row>
    <row r="2286" spans="1:12" x14ac:dyDescent="0.25">
      <c r="A2286" s="6" t="s">
        <v>163</v>
      </c>
      <c r="B2286" s="100" t="str">
        <f>VLOOKUP(SALIDA[[#This Row],[CODIGO]],STOCKSANLUIS[],2,FALSE)</f>
        <v>PRESOSTATO DUAL DANFOSS KP 15  AUT/MAN 060-124366</v>
      </c>
      <c r="C2286" s="153">
        <v>46039</v>
      </c>
      <c r="D2286">
        <v>1</v>
      </c>
      <c r="E2286">
        <f>IF(VLOOKUP(SALIDA[[#This Row],[CODIGO]],STOCKSANLUIS[],6,FALSE)=0,"PRODUCTO SIN STOCK/UBICACIÓN",VLOOKUP(SALIDA[[#This Row],[CODIGO]],STOCKSANLUIS[],6,FALSE))</f>
        <v>1</v>
      </c>
      <c r="F2286">
        <f>SALIDA[[#This Row],[CANTIDAD]]/SALIDA[[#This Row],[UND MEDIDA]]</f>
        <v>1</v>
      </c>
      <c r="G2286" t="str">
        <f>VLOOKUP(SALIDA[[#This Row],[CODIGO]],FAMILIAS[],4,FALSE)</f>
        <v>DANFOSS</v>
      </c>
      <c r="H2286" s="10" t="str">
        <f>IF(VLOOKUP(SALIDA[[#This Row],[CODIGO]],STOCKSANLUIS[],7,FALSE)=0,"PRODUCTO SIN STOCK/UBICACIÓN",VLOOKUP(SALIDA[[#This Row],[CODIGO]],STOCKSANLUIS[],7,FALSE))</f>
        <v>A</v>
      </c>
      <c r="I2286" s="10"/>
      <c r="J2286" t="str">
        <f>SALIDA[[#This Row],[CODIGO]]&amp;"       "&amp;SALIDA[[#This Row],[FAMILIA]]</f>
        <v>00112       DANFOSS</v>
      </c>
      <c r="K2286">
        <f>VLOOKUP(SALIDA[[#This Row],[CODIGO]],STOCK_STARSOFT[],5,FALSE)</f>
        <v>47.039979000000002</v>
      </c>
      <c r="L2286">
        <f>SALIDA[[#This Row],[CANTIDAD]]*SALIDA[[#This Row],[PRECIO UND]]</f>
        <v>47.039979000000002</v>
      </c>
    </row>
    <row r="2287" spans="1:12" x14ac:dyDescent="0.25">
      <c r="A2287" s="6" t="s">
        <v>147</v>
      </c>
      <c r="B2287" s="100" t="str">
        <f>VLOOKUP(SALIDA[[#This Row],[CODIGO]],STOCKSANLUIS[],2,FALSE)</f>
        <v>ELEMENTO TERMOSTATICO DANFOSS TES-5 COD 067B3342</v>
      </c>
      <c r="C2287" s="153">
        <v>46039</v>
      </c>
      <c r="D2287">
        <v>1</v>
      </c>
      <c r="E2287">
        <f>IF(VLOOKUP(SALIDA[[#This Row],[CODIGO]],STOCKSANLUIS[],6,FALSE)=0,"PRODUCTO SIN STOCK/UBICACIÓN",VLOOKUP(SALIDA[[#This Row],[CODIGO]],STOCKSANLUIS[],6,FALSE))</f>
        <v>1</v>
      </c>
      <c r="F2287">
        <f>SALIDA[[#This Row],[CANTIDAD]]/SALIDA[[#This Row],[UND MEDIDA]]</f>
        <v>1</v>
      </c>
      <c r="G2287" t="str">
        <f>VLOOKUP(SALIDA[[#This Row],[CODIGO]],FAMILIAS[],4,FALSE)</f>
        <v>DANFOSS</v>
      </c>
      <c r="H2287" s="10" t="str">
        <f>IF(VLOOKUP(SALIDA[[#This Row],[CODIGO]],STOCKSANLUIS[],7,FALSE)=0,"PRODUCTO SIN STOCK/UBICACIÓN",VLOOKUP(SALIDA[[#This Row],[CODIGO]],STOCKSANLUIS[],7,FALSE))</f>
        <v>A</v>
      </c>
      <c r="I2287" s="10"/>
      <c r="J2287" t="str">
        <f>SALIDA[[#This Row],[CODIGO]]&amp;"       "&amp;SALIDA[[#This Row],[FAMILIA]]</f>
        <v>00091       DANFOSS</v>
      </c>
      <c r="K2287">
        <f>VLOOKUP(SALIDA[[#This Row],[CODIGO]],STOCK_STARSOFT[],5,FALSE)</f>
        <v>54.440705999999999</v>
      </c>
      <c r="L2287">
        <f>SALIDA[[#This Row],[CANTIDAD]]*SALIDA[[#This Row],[PRECIO UND]]</f>
        <v>54.440705999999999</v>
      </c>
    </row>
    <row r="2288" spans="1:12" x14ac:dyDescent="0.25">
      <c r="A2288" s="6" t="s">
        <v>3802</v>
      </c>
      <c r="B2288" s="100" t="str">
        <f>VLOOKUP(SALIDA[[#This Row],[CODIGO]],STOCKSANLUIS[],2,FALSE)</f>
        <v>GAS REFRIGERANTE R134A - 13.6KG FLYER</v>
      </c>
      <c r="C2288" s="153">
        <v>46039</v>
      </c>
      <c r="D2288">
        <v>1</v>
      </c>
      <c r="E2288">
        <f>IF(VLOOKUP(SALIDA[[#This Row],[CODIGO]],STOCKSANLUIS[],6,FALSE)=0,"PRODUCTO SIN STOCK/UBICACIÓN",VLOOKUP(SALIDA[[#This Row],[CODIGO]],STOCKSANLUIS[],6,FALSE))</f>
        <v>1</v>
      </c>
      <c r="F2288">
        <f>SALIDA[[#This Row],[CANTIDAD]]/SALIDA[[#This Row],[UND MEDIDA]]</f>
        <v>1</v>
      </c>
      <c r="G2288" t="str">
        <f>VLOOKUP(SALIDA[[#This Row],[CODIGO]],FAMILIAS[],4,FALSE)</f>
        <v>FLYER</v>
      </c>
      <c r="H2288" s="10" t="str">
        <f>IF(VLOOKUP(SALIDA[[#This Row],[CODIGO]],STOCKSANLUIS[],7,FALSE)=0,"PRODUCTO SIN STOCK/UBICACIÓN",VLOOKUP(SALIDA[[#This Row],[CODIGO]],STOCKSANLUIS[],7,FALSE))</f>
        <v>B</v>
      </c>
      <c r="I2288" s="10"/>
      <c r="J2288" t="str">
        <f>SALIDA[[#This Row],[CODIGO]]&amp;"       "&amp;SALIDA[[#This Row],[FAMILIA]]</f>
        <v>03241       FLYER</v>
      </c>
      <c r="K2288">
        <f>VLOOKUP(SALIDA[[#This Row],[CODIGO]],STOCK_STARSOFT[],5,FALSE)</f>
        <v>91.697573000000006</v>
      </c>
      <c r="L2288">
        <f>SALIDA[[#This Row],[CANTIDAD]]*SALIDA[[#This Row],[PRECIO UND]]</f>
        <v>91.697573000000006</v>
      </c>
    </row>
    <row r="2289" spans="1:12" x14ac:dyDescent="0.25">
      <c r="A2289" s="6" t="s">
        <v>3678</v>
      </c>
      <c r="B2289" s="100" t="str">
        <f>VLOOKUP(SALIDA[[#This Row],[CODIGO]],STOCKSANLUIS[],2,FALSE)</f>
        <v>RESISTENCIA SILICONADA POTENCIA CONSTANTE TECNOLATINA - TPC-M - 40W/M - 220V</v>
      </c>
      <c r="C2289" s="153">
        <v>46041</v>
      </c>
      <c r="D2289">
        <v>10</v>
      </c>
      <c r="E2289">
        <f>IF(VLOOKUP(SALIDA[[#This Row],[CODIGO]],STOCKSANLUIS[],6,FALSE)=0,"PRODUCTO SIN STOCK/UBICACIÓN",VLOOKUP(SALIDA[[#This Row],[CODIGO]],STOCKSANLUIS[],6,FALSE))</f>
        <v>100</v>
      </c>
      <c r="F2289">
        <f>SALIDA[[#This Row],[CANTIDAD]]/SALIDA[[#This Row],[UND MEDIDA]]</f>
        <v>0.1</v>
      </c>
      <c r="G2289" t="str">
        <f>VLOOKUP(SALIDA[[#This Row],[CODIGO]],FAMILIAS[],4,FALSE)</f>
        <v>TECNOLATINA</v>
      </c>
      <c r="H2289" s="10" t="str">
        <f>IF(VLOOKUP(SALIDA[[#This Row],[CODIGO]],STOCKSANLUIS[],7,FALSE)=0,"PRODUCTO SIN STOCK/UBICACIÓN",VLOOKUP(SALIDA[[#This Row],[CODIGO]],STOCKSANLUIS[],7,FALSE))</f>
        <v>C</v>
      </c>
      <c r="I2289" s="10"/>
      <c r="J2289" t="str">
        <f>SALIDA[[#This Row],[CODIGO]]&amp;"       "&amp;SALIDA[[#This Row],[FAMILIA]]</f>
        <v>03059       TECNOLATINA</v>
      </c>
      <c r="K2289">
        <f>VLOOKUP(SALIDA[[#This Row],[CODIGO]],STOCK_STARSOFT[],5,FALSE)</f>
        <v>1.9391890000000001</v>
      </c>
      <c r="L2289">
        <f>SALIDA[[#This Row],[CANTIDAD]]*SALIDA[[#This Row],[PRECIO UND]]</f>
        <v>19.39189</v>
      </c>
    </row>
    <row r="2290" spans="1:12" x14ac:dyDescent="0.25">
      <c r="A2290" s="6" t="s">
        <v>3774</v>
      </c>
      <c r="B2290" s="100" t="str">
        <f>VLOOKUP(SALIDA[[#This Row],[CODIGO]],STOCKSANLUIS[],2,FALSE)</f>
        <v>LAMA DE PVC CLEARWAY LOW TEMP REINFORCED 8¨¨ X .080¨¨ X 300¨ (20 CM X 2MMX 91.44M)</v>
      </c>
      <c r="C2290" s="153">
        <v>46041</v>
      </c>
      <c r="D2290">
        <v>15</v>
      </c>
      <c r="E2290">
        <f>IF(VLOOKUP(SALIDA[[#This Row],[CODIGO]],STOCKSANLUIS[],6,FALSE)=0,"PRODUCTO SIN STOCK/UBICACIÓN",VLOOKUP(SALIDA[[#This Row],[CODIGO]],STOCKSANLUIS[],6,FALSE))</f>
        <v>91.44</v>
      </c>
      <c r="F2290">
        <f>SALIDA[[#This Row],[CANTIDAD]]/SALIDA[[#This Row],[UND MEDIDA]]</f>
        <v>0.16404199475065617</v>
      </c>
      <c r="G2290" t="str">
        <f>VLOOKUP(SALIDA[[#This Row],[CODIGO]],FAMILIAS[],4,FALSE)</f>
        <v>CLEARWAY</v>
      </c>
      <c r="H2290" s="10" t="str">
        <f>IF(VLOOKUP(SALIDA[[#This Row],[CODIGO]],STOCKSANLUIS[],7,FALSE)=0,"PRODUCTO SIN STOCK/UBICACIÓN",VLOOKUP(SALIDA[[#This Row],[CODIGO]],STOCKSANLUIS[],7,FALSE))</f>
        <v>C</v>
      </c>
      <c r="I2290" s="10"/>
      <c r="J2290" t="str">
        <f>SALIDA[[#This Row],[CODIGO]]&amp;"       "&amp;SALIDA[[#This Row],[FAMILIA]]</f>
        <v>03168       CLEARWAY</v>
      </c>
      <c r="K2290">
        <f>VLOOKUP(SALIDA[[#This Row],[CODIGO]],STOCK_STARSOFT[],5,FALSE)</f>
        <v>1.7075640000000001</v>
      </c>
      <c r="L2290">
        <f>SALIDA[[#This Row],[CANTIDAD]]*SALIDA[[#This Row],[PRECIO UND]]</f>
        <v>25.61346</v>
      </c>
    </row>
    <row r="2291" spans="1:12" x14ac:dyDescent="0.25">
      <c r="A2291" s="6" t="s">
        <v>3675</v>
      </c>
      <c r="B2291" s="100" t="str">
        <f>VLOOKUP(SALIDA[[#This Row],[CODIGO]],STOCKSANLUIS[],2,FALSE)</f>
        <v>LAMAS DE PVC ALECO 8X0.080X300 (20CM X 2MMX 91.44M) LOW TEMP REINFORCED - 172007- MT</v>
      </c>
      <c r="C2291" s="153">
        <v>46041</v>
      </c>
      <c r="D2291">
        <v>91.44</v>
      </c>
      <c r="E2291">
        <f>IF(VLOOKUP(SALIDA[[#This Row],[CODIGO]],STOCKSANLUIS[],6,FALSE)=0,"PRODUCTO SIN STOCK/UBICACIÓN",VLOOKUP(SALIDA[[#This Row],[CODIGO]],STOCKSANLUIS[],6,FALSE))</f>
        <v>91.44</v>
      </c>
      <c r="F2291">
        <f>SALIDA[[#This Row],[CANTIDAD]]/SALIDA[[#This Row],[UND MEDIDA]]</f>
        <v>1</v>
      </c>
      <c r="G2291" t="str">
        <f>VLOOKUP(SALIDA[[#This Row],[CODIGO]],FAMILIAS[],4,FALSE)</f>
        <v>ES ROBBINS</v>
      </c>
      <c r="H2291" s="10" t="str">
        <f>IF(VLOOKUP(SALIDA[[#This Row],[CODIGO]],STOCKSANLUIS[],7,FALSE)=0,"PRODUCTO SIN STOCK/UBICACIÓN",VLOOKUP(SALIDA[[#This Row],[CODIGO]],STOCKSANLUIS[],7,FALSE))</f>
        <v>B/C</v>
      </c>
      <c r="I2291" s="10"/>
      <c r="J2291" t="str">
        <f>SALIDA[[#This Row],[CODIGO]]&amp;"       "&amp;SALIDA[[#This Row],[FAMILIA]]</f>
        <v>03057       ES ROBBINS</v>
      </c>
      <c r="K2291">
        <f>VLOOKUP(SALIDA[[#This Row],[CODIGO]],STOCK_STARSOFT[],5,FALSE)</f>
        <v>2.0842499999999999</v>
      </c>
      <c r="L2291">
        <f>SALIDA[[#This Row],[CANTIDAD]]*SALIDA[[#This Row],[PRECIO UND]]</f>
        <v>190.58382</v>
      </c>
    </row>
    <row r="2292" spans="1:12" x14ac:dyDescent="0.25">
      <c r="A2292" s="6" t="s">
        <v>685</v>
      </c>
      <c r="B2292" s="100" t="str">
        <f>VLOOKUP(SALIDA[[#This Row],[CODIGO]],STOCKSANLUIS[],2,FALSE)</f>
        <v>CAJA SOBREPONER SIN LLAVES GB-01S - FULL GAUGE</v>
      </c>
      <c r="C2292" s="153">
        <v>46041</v>
      </c>
      <c r="D2292">
        <v>3</v>
      </c>
      <c r="E2292">
        <f>IF(VLOOKUP(SALIDA[[#This Row],[CODIGO]],STOCKSANLUIS[],6,FALSE)=0,"PRODUCTO SIN STOCK/UBICACIÓN",VLOOKUP(SALIDA[[#This Row],[CODIGO]],STOCKSANLUIS[],6,FALSE))</f>
        <v>1</v>
      </c>
      <c r="F2292">
        <f>SALIDA[[#This Row],[CANTIDAD]]/SALIDA[[#This Row],[UND MEDIDA]]</f>
        <v>3</v>
      </c>
      <c r="G2292" t="str">
        <f>VLOOKUP(SALIDA[[#This Row],[CODIGO]],FAMILIAS[],4,FALSE)</f>
        <v>FULL GAUGE</v>
      </c>
      <c r="H2292" s="10" t="str">
        <f>IF(VLOOKUP(SALIDA[[#This Row],[CODIGO]],STOCKSANLUIS[],7,FALSE)=0,"PRODUCTO SIN STOCK/UBICACIÓN",VLOOKUP(SALIDA[[#This Row],[CODIGO]],STOCKSANLUIS[],7,FALSE))</f>
        <v>C</v>
      </c>
      <c r="I2292" s="10" t="s">
        <v>19536</v>
      </c>
      <c r="J2292" t="str">
        <f>SALIDA[[#This Row],[CODIGO]]&amp;"       "&amp;SALIDA[[#This Row],[FAMILIA]]</f>
        <v>00762       FULL GAUGE</v>
      </c>
      <c r="K2292">
        <f>VLOOKUP(SALIDA[[#This Row],[CODIGO]],STOCK_STARSOFT[],5,FALSE)</f>
        <v>7.6402039999999998</v>
      </c>
      <c r="L2292">
        <f>SALIDA[[#This Row],[CANTIDAD]]*SALIDA[[#This Row],[PRECIO UND]]</f>
        <v>22.920611999999998</v>
      </c>
    </row>
    <row r="2293" spans="1:12" x14ac:dyDescent="0.25">
      <c r="A2293" s="6" t="s">
        <v>3637</v>
      </c>
      <c r="B2293" s="100" t="str">
        <f>VLOOKUP(SALIDA[[#This Row],[CODIGO]],STOCKSANLUIS[],2,FALSE)</f>
        <v>MOTOVENTILADOR MAER FAN YDWF74L47P4-470N-400S (220V, 60HZ, 4 POLES, 1PH, CL.F, SUCTION)</v>
      </c>
      <c r="C2293" s="153">
        <v>46041</v>
      </c>
      <c r="D2293">
        <v>1</v>
      </c>
      <c r="E2293">
        <f>IF(VLOOKUP(SALIDA[[#This Row],[CODIGO]],STOCKSANLUIS[],6,FALSE)=0,"PRODUCTO SIN STOCK/UBICACIÓN",VLOOKUP(SALIDA[[#This Row],[CODIGO]],STOCKSANLUIS[],6,FALSE))</f>
        <v>1</v>
      </c>
      <c r="F2293">
        <f>SALIDA[[#This Row],[CANTIDAD]]/SALIDA[[#This Row],[UND MEDIDA]]</f>
        <v>1</v>
      </c>
      <c r="G2293" t="str">
        <f>VLOOKUP(SALIDA[[#This Row],[CODIGO]],FAMILIAS[],4,FALSE)</f>
        <v>MAER FAN</v>
      </c>
      <c r="H2293" s="10" t="str">
        <f>IF(VLOOKUP(SALIDA[[#This Row],[CODIGO]],STOCKSANLUIS[],7,FALSE)=0,"PRODUCTO SIN STOCK/UBICACIÓN",VLOOKUP(SALIDA[[#This Row],[CODIGO]],STOCKSANLUIS[],7,FALSE))</f>
        <v>C</v>
      </c>
      <c r="I2293" s="10"/>
      <c r="J2293" t="str">
        <f>SALIDA[[#This Row],[CODIGO]]&amp;"       "&amp;SALIDA[[#This Row],[FAMILIA]]</f>
        <v>03036       MAER FAN</v>
      </c>
      <c r="K2293">
        <f>VLOOKUP(SALIDA[[#This Row],[CODIGO]],STOCK_STARSOFT[],5,FALSE)</f>
        <v>32.505842000000001</v>
      </c>
      <c r="L2293">
        <f>SALIDA[[#This Row],[CANTIDAD]]*SALIDA[[#This Row],[PRECIO UND]]</f>
        <v>32.505842000000001</v>
      </c>
    </row>
    <row r="2294" spans="1:12" x14ac:dyDescent="0.25">
      <c r="A2294" s="6" t="s">
        <v>3291</v>
      </c>
      <c r="B2294" s="100" t="str">
        <f>VLOOKUP(SALIDA[[#This Row],[CODIGO]],STOCKSANLUIS[],2,FALSE)</f>
        <v>VALVULA PARA AGUA HELADA FAN &amp; COIL 2 VIAS 1/2" DIAMETRO  CON ACTUADOR  220V JOHNSON CONTROLS - VLC2200FC-C</v>
      </c>
      <c r="C2294" s="153">
        <v>46041</v>
      </c>
      <c r="D2294">
        <v>50</v>
      </c>
      <c r="E2294">
        <f>IF(VLOOKUP(SALIDA[[#This Row],[CODIGO]],STOCKSANLUIS[],6,FALSE)=0,"PRODUCTO SIN STOCK/UBICACIÓN",VLOOKUP(SALIDA[[#This Row],[CODIGO]],STOCKSANLUIS[],6,FALSE))</f>
        <v>1</v>
      </c>
      <c r="F2294">
        <f>SALIDA[[#This Row],[CANTIDAD]]/SALIDA[[#This Row],[UND MEDIDA]]</f>
        <v>50</v>
      </c>
      <c r="G2294" t="str">
        <f>VLOOKUP(SALIDA[[#This Row],[CODIGO]],FAMILIAS[],4,FALSE)</f>
        <v>JOHNSON CONTROLS</v>
      </c>
      <c r="H2294" s="10" t="str">
        <f>IF(VLOOKUP(SALIDA[[#This Row],[CODIGO]],STOCKSANLUIS[],7,FALSE)=0,"PRODUCTO SIN STOCK/UBICACIÓN",VLOOKUP(SALIDA[[#This Row],[CODIGO]],STOCKSANLUIS[],7,FALSE))</f>
        <v>A</v>
      </c>
      <c r="I2294" s="10"/>
      <c r="J2294" t="str">
        <f>SALIDA[[#This Row],[CODIGO]]&amp;"       "&amp;SALIDA[[#This Row],[FAMILIA]]</f>
        <v>02713       JOHNSON CONTROLS</v>
      </c>
      <c r="K2294">
        <f>VLOOKUP(SALIDA[[#This Row],[CODIGO]],STOCK_STARSOFT[],5,FALSE)</f>
        <v>19.53922</v>
      </c>
      <c r="L2294">
        <f>SALIDA[[#This Row],[CANTIDAD]]*SALIDA[[#This Row],[PRECIO UND]]</f>
        <v>976.96100000000001</v>
      </c>
    </row>
    <row r="2295" spans="1:12" x14ac:dyDescent="0.25">
      <c r="A2295" s="6" t="s">
        <v>3293</v>
      </c>
      <c r="B2295" s="100" t="str">
        <f>VLOOKUP(SALIDA[[#This Row],[CODIGO]],STOCKSANLUIS[],2,FALSE)</f>
        <v>VALVULA PARA AGUA HELADA FAN &amp; COIL 2 VIAS 3/4" DIAMETRO  CON ACTUADOR  220V JOHNSON CONTROLS - VLC2200GC-C</v>
      </c>
      <c r="C2295" s="153">
        <v>46041</v>
      </c>
      <c r="D2295">
        <v>2</v>
      </c>
      <c r="E2295">
        <f>IF(VLOOKUP(SALIDA[[#This Row],[CODIGO]],STOCKSANLUIS[],6,FALSE)=0,"PRODUCTO SIN STOCK/UBICACIÓN",VLOOKUP(SALIDA[[#This Row],[CODIGO]],STOCKSANLUIS[],6,FALSE))</f>
        <v>1</v>
      </c>
      <c r="F2295">
        <f>SALIDA[[#This Row],[CANTIDAD]]/SALIDA[[#This Row],[UND MEDIDA]]</f>
        <v>2</v>
      </c>
      <c r="G2295" t="str">
        <f>VLOOKUP(SALIDA[[#This Row],[CODIGO]],FAMILIAS[],4,FALSE)</f>
        <v>JOHNSON CONTROLS</v>
      </c>
      <c r="H2295" s="10" t="str">
        <f>IF(VLOOKUP(SALIDA[[#This Row],[CODIGO]],STOCKSANLUIS[],7,FALSE)=0,"PRODUCTO SIN STOCK/UBICACIÓN",VLOOKUP(SALIDA[[#This Row],[CODIGO]],STOCKSANLUIS[],7,FALSE))</f>
        <v>A</v>
      </c>
      <c r="I2295" s="10"/>
      <c r="J2295" t="str">
        <f>SALIDA[[#This Row],[CODIGO]]&amp;"       "&amp;SALIDA[[#This Row],[FAMILIA]]</f>
        <v>02714       JOHNSON CONTROLS</v>
      </c>
      <c r="K2295">
        <f>VLOOKUP(SALIDA[[#This Row],[CODIGO]],STOCK_STARSOFT[],5,FALSE)</f>
        <v>13.849964</v>
      </c>
      <c r="L2295">
        <f>SALIDA[[#This Row],[CANTIDAD]]*SALIDA[[#This Row],[PRECIO UND]]</f>
        <v>27.699928</v>
      </c>
    </row>
    <row r="2296" spans="1:12" x14ac:dyDescent="0.25">
      <c r="A2296" s="6" t="s">
        <v>3929</v>
      </c>
      <c r="B2296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296" s="153">
        <v>46041</v>
      </c>
      <c r="D2296">
        <v>1</v>
      </c>
      <c r="E2296">
        <f>IF(VLOOKUP(SALIDA[[#This Row],[CODIGO]],STOCKSANLUIS[],6,FALSE)=0,"PRODUCTO SIN STOCK/UBICACIÓN",VLOOKUP(SALIDA[[#This Row],[CODIGO]],STOCKSANLUIS[],6,FALSE))</f>
        <v>1</v>
      </c>
      <c r="F2296">
        <f>SALIDA[[#This Row],[CANTIDAD]]/SALIDA[[#This Row],[UND MEDIDA]]</f>
        <v>1</v>
      </c>
      <c r="G2296" t="str">
        <f>VLOOKUP(SALIDA[[#This Row],[CODIGO]],FAMILIAS[],4,FALSE)</f>
        <v>VIKING</v>
      </c>
      <c r="H2296" s="10" t="str">
        <f>IF(VLOOKUP(SALIDA[[#This Row],[CODIGO]],STOCKSANLUIS[],7,FALSE)=0,"PRODUCTO SIN STOCK/UBICACIÓN",VLOOKUP(SALIDA[[#This Row],[CODIGO]],STOCKSANLUIS[],7,FALSE))</f>
        <v>B</v>
      </c>
      <c r="I2296" s="10"/>
      <c r="J2296" t="str">
        <f>SALIDA[[#This Row],[CODIGO]]&amp;"       "&amp;SALIDA[[#This Row],[FAMILIA]]</f>
        <v>03396       VIKING</v>
      </c>
      <c r="K2296">
        <f>VLOOKUP(SALIDA[[#This Row],[CODIGO]],STOCK_STARSOFT[],5,FALSE)</f>
        <v>202.05513400000001</v>
      </c>
      <c r="L2296">
        <f>SALIDA[[#This Row],[CANTIDAD]]*SALIDA[[#This Row],[PRECIO UND]]</f>
        <v>202.05513400000001</v>
      </c>
    </row>
    <row r="2297" spans="1:12" x14ac:dyDescent="0.25">
      <c r="A2297" s="6" t="s">
        <v>2571</v>
      </c>
      <c r="B2297" s="100" t="str">
        <f>VLOOKUP(SALIDA[[#This Row],[CODIGO]],STOCKSANLUIS[],2,FALSE)</f>
        <v xml:space="preserve">BOMBA DE CONDENSADO SAUERMANN SI 1805-220V  TANQUE BAJO    </v>
      </c>
      <c r="C2297" s="153">
        <v>46041</v>
      </c>
      <c r="D2297">
        <v>1</v>
      </c>
      <c r="E2297">
        <f>IF(VLOOKUP(SALIDA[[#This Row],[CODIGO]],STOCKSANLUIS[],6,FALSE)=0,"PRODUCTO SIN STOCK/UBICACIÓN",VLOOKUP(SALIDA[[#This Row],[CODIGO]],STOCKSANLUIS[],6,FALSE))</f>
        <v>1</v>
      </c>
      <c r="F2297">
        <f>SALIDA[[#This Row],[CANTIDAD]]/SALIDA[[#This Row],[UND MEDIDA]]</f>
        <v>1</v>
      </c>
      <c r="G2297" t="str">
        <f>VLOOKUP(SALIDA[[#This Row],[CODIGO]],FAMILIAS[],4,FALSE)</f>
        <v>SAUERMANN</v>
      </c>
      <c r="H2297" s="10" t="str">
        <f>IF(VLOOKUP(SALIDA[[#This Row],[CODIGO]],STOCKSANLUIS[],7,FALSE)=0,"PRODUCTO SIN STOCK/UBICACIÓN",VLOOKUP(SALIDA[[#This Row],[CODIGO]],STOCKSANLUIS[],7,FALSE))</f>
        <v>C</v>
      </c>
      <c r="I2297" s="10" t="s">
        <v>21408</v>
      </c>
      <c r="J2297" t="str">
        <f>SALIDA[[#This Row],[CODIGO]]&amp;"       "&amp;SALIDA[[#This Row],[FAMILIA]]</f>
        <v>02109       SAUERMANN</v>
      </c>
      <c r="K2297">
        <f>VLOOKUP(SALIDA[[#This Row],[CODIGO]],STOCK_STARSOFT[],5,FALSE)</f>
        <v>45.054600999999998</v>
      </c>
      <c r="L2297">
        <f>SALIDA[[#This Row],[CANTIDAD]]*SALIDA[[#This Row],[PRECIO UND]]</f>
        <v>45.054600999999998</v>
      </c>
    </row>
    <row r="2298" spans="1:12" x14ac:dyDescent="0.25">
      <c r="A2298" s="6" t="s">
        <v>2719</v>
      </c>
      <c r="B2298" s="100" t="str">
        <f>VLOOKUP(SALIDA[[#This Row],[CODIGO]],STOCKSANLUIS[],2,FALSE)</f>
        <v xml:space="preserve">ACEITE PARA BOMBA DE VACIO - 1 GALON - BVA </v>
      </c>
      <c r="C2298" s="153">
        <v>46041</v>
      </c>
      <c r="D2298">
        <v>1</v>
      </c>
      <c r="E2298">
        <f>IF(VLOOKUP(SALIDA[[#This Row],[CODIGO]],STOCKSANLUIS[],6,FALSE)=0,"PRODUCTO SIN STOCK/UBICACIÓN",VLOOKUP(SALIDA[[#This Row],[CODIGO]],STOCKSANLUIS[],6,FALSE))</f>
        <v>1</v>
      </c>
      <c r="F2298">
        <f>SALIDA[[#This Row],[CANTIDAD]]/SALIDA[[#This Row],[UND MEDIDA]]</f>
        <v>1</v>
      </c>
      <c r="G2298" t="str">
        <f>VLOOKUP(SALIDA[[#This Row],[CODIGO]],FAMILIAS[],4,FALSE)</f>
        <v>BVA</v>
      </c>
      <c r="H2298" s="10" t="str">
        <f>IF(VLOOKUP(SALIDA[[#This Row],[CODIGO]],STOCKSANLUIS[],7,FALSE)=0,"PRODUCTO SIN STOCK/UBICACIÓN",VLOOKUP(SALIDA[[#This Row],[CODIGO]],STOCKSANLUIS[],7,FALSE))</f>
        <v>C</v>
      </c>
      <c r="I2298" s="10"/>
      <c r="J2298" t="str">
        <f>SALIDA[[#This Row],[CODIGO]]&amp;"       "&amp;SALIDA[[#This Row],[FAMILIA]]</f>
        <v>02202       BVA</v>
      </c>
      <c r="K2298">
        <f>VLOOKUP(SALIDA[[#This Row],[CODIGO]],STOCK_STARSOFT[],5,FALSE)</f>
        <v>13.965745</v>
      </c>
      <c r="L2298">
        <f>SALIDA[[#This Row],[CANTIDAD]]*SALIDA[[#This Row],[PRECIO UND]]</f>
        <v>13.965745</v>
      </c>
    </row>
    <row r="2299" spans="1:12" x14ac:dyDescent="0.25">
      <c r="A2299" s="6" t="s">
        <v>2022</v>
      </c>
      <c r="B2299" s="100" t="str">
        <f>VLOOKUP(SALIDA[[#This Row],[CODIGO]],STOCKSANLUIS[],2,FALSE)</f>
        <v>CONTROLADOR DE TEMPERATURA DIGITAL TC-900E POWER - VER.07 - 115/220 VAC - FULL GAUGE</v>
      </c>
      <c r="C2299" s="153">
        <v>46041</v>
      </c>
      <c r="D2299">
        <v>1</v>
      </c>
      <c r="E2299">
        <f>IF(VLOOKUP(SALIDA[[#This Row],[CODIGO]],STOCKSANLUIS[],6,FALSE)=0,"PRODUCTO SIN STOCK/UBICACIÓN",VLOOKUP(SALIDA[[#This Row],[CODIGO]],STOCKSANLUIS[],6,FALSE))</f>
        <v>1</v>
      </c>
      <c r="F2299">
        <f>SALIDA[[#This Row],[CANTIDAD]]/SALIDA[[#This Row],[UND MEDIDA]]</f>
        <v>1</v>
      </c>
      <c r="G2299" t="str">
        <f>VLOOKUP(SALIDA[[#This Row],[CODIGO]],FAMILIAS[],4,FALSE)</f>
        <v>FULL GAUGE</v>
      </c>
      <c r="H2299" s="10" t="str">
        <f>IF(VLOOKUP(SALIDA[[#This Row],[CODIGO]],STOCKSANLUIS[],7,FALSE)=0,"PRODUCTO SIN STOCK/UBICACIÓN",VLOOKUP(SALIDA[[#This Row],[CODIGO]],STOCKSANLUIS[],7,FALSE))</f>
        <v>C</v>
      </c>
      <c r="I2299" s="10"/>
      <c r="J2299" t="str">
        <f>SALIDA[[#This Row],[CODIGO]]&amp;"       "&amp;SALIDA[[#This Row],[FAMILIA]]</f>
        <v>01785       FULL GAUGE</v>
      </c>
      <c r="K2299">
        <f>VLOOKUP(SALIDA[[#This Row],[CODIGO]],STOCK_STARSOFT[],5,FALSE)</f>
        <v>18.272079000000002</v>
      </c>
      <c r="L2299">
        <f>SALIDA[[#This Row],[CANTIDAD]]*SALIDA[[#This Row],[PRECIO UND]]</f>
        <v>18.272079000000002</v>
      </c>
    </row>
    <row r="2300" spans="1:12" x14ac:dyDescent="0.25">
      <c r="A2300" s="6" t="s">
        <v>57</v>
      </c>
      <c r="B2300" s="100" t="str">
        <f>VLOOKUP(SALIDA[[#This Row],[CODIGO]],STOCKSANLUIS[],2,FALSE)</f>
        <v>CONTROLADOR DE VOLTAJE Y PROTECTOR DE FASES PHASELOG EW PLUS - VER.05 - 90-220 VAC - FULL GAUGE - WHITE</v>
      </c>
      <c r="C2300" s="153">
        <v>46041</v>
      </c>
      <c r="D2300">
        <v>1</v>
      </c>
      <c r="E2300">
        <f>IF(VLOOKUP(SALIDA[[#This Row],[CODIGO]],STOCKSANLUIS[],6,FALSE)=0,"PRODUCTO SIN STOCK/UBICACIÓN",VLOOKUP(SALIDA[[#This Row],[CODIGO]],STOCKSANLUIS[],6,FALSE))</f>
        <v>1</v>
      </c>
      <c r="F2300">
        <f>SALIDA[[#This Row],[CANTIDAD]]/SALIDA[[#This Row],[UND MEDIDA]]</f>
        <v>1</v>
      </c>
      <c r="G2300" t="str">
        <f>VLOOKUP(SALIDA[[#This Row],[CODIGO]],FAMILIAS[],4,FALSE)</f>
        <v>FULL GAUGE</v>
      </c>
      <c r="H2300" s="10" t="str">
        <f>IF(VLOOKUP(SALIDA[[#This Row],[CODIGO]],STOCKSANLUIS[],7,FALSE)=0,"PRODUCTO SIN STOCK/UBICACIÓN",VLOOKUP(SALIDA[[#This Row],[CODIGO]],STOCKSANLUIS[],7,FALSE))</f>
        <v>C</v>
      </c>
      <c r="I2300" s="10"/>
      <c r="J2300" t="str">
        <f>SALIDA[[#This Row],[CODIGO]]&amp;"       "&amp;SALIDA[[#This Row],[FAMILIA]]</f>
        <v>00029       FULL GAUGE</v>
      </c>
      <c r="K2300">
        <f>VLOOKUP(SALIDA[[#This Row],[CODIGO]],STOCK_STARSOFT[],5,FALSE)</f>
        <v>54.47063</v>
      </c>
      <c r="L2300">
        <f>SALIDA[[#This Row],[CANTIDAD]]*SALIDA[[#This Row],[PRECIO UND]]</f>
        <v>54.47063</v>
      </c>
    </row>
    <row r="2301" spans="1:12" x14ac:dyDescent="0.25">
      <c r="A2301" s="6" t="s">
        <v>3643</v>
      </c>
      <c r="B2301" s="100" t="str">
        <f>VLOOKUP(SALIDA[[#This Row],[CODIGO]],STOCKSANLUIS[],2,FALSE)</f>
        <v>MOTOVENTILADOR DE 7 WATTS 220V/1PH/60HZ INC. HELICE DE 200MM Y BASE</v>
      </c>
      <c r="C2301" s="153">
        <v>46041</v>
      </c>
      <c r="D2301">
        <v>1</v>
      </c>
      <c r="E2301">
        <f>IF(VLOOKUP(SALIDA[[#This Row],[CODIGO]],STOCKSANLUIS[],6,FALSE)=0,"PRODUCTO SIN STOCK/UBICACIÓN",VLOOKUP(SALIDA[[#This Row],[CODIGO]],STOCKSANLUIS[],6,FALSE))</f>
        <v>1</v>
      </c>
      <c r="F2301">
        <f>SALIDA[[#This Row],[CANTIDAD]]/SALIDA[[#This Row],[UND MEDIDA]]</f>
        <v>1</v>
      </c>
      <c r="G2301" t="str">
        <f>VLOOKUP(SALIDA[[#This Row],[CODIGO]],FAMILIAS[],4,FALSE)</f>
        <v>MAER FAN</v>
      </c>
      <c r="H2301" s="10" t="str">
        <f>IF(VLOOKUP(SALIDA[[#This Row],[CODIGO]],STOCKSANLUIS[],7,FALSE)=0,"PRODUCTO SIN STOCK/UBICACIÓN",VLOOKUP(SALIDA[[#This Row],[CODIGO]],STOCKSANLUIS[],7,FALSE))</f>
        <v>C</v>
      </c>
      <c r="I2301" s="10"/>
      <c r="J2301" t="str">
        <f>SALIDA[[#This Row],[CODIGO]]&amp;"       "&amp;SALIDA[[#This Row],[FAMILIA]]</f>
        <v>03039       MAER FAN</v>
      </c>
      <c r="K2301">
        <f>VLOOKUP(SALIDA[[#This Row],[CODIGO]],STOCK_STARSOFT[],5,FALSE)</f>
        <v>6.73</v>
      </c>
      <c r="L2301">
        <f>SALIDA[[#This Row],[CANTIDAD]]*SALIDA[[#This Row],[PRECIO UND]]</f>
        <v>6.73</v>
      </c>
    </row>
    <row r="2302" spans="1:12" x14ac:dyDescent="0.25">
      <c r="A2302" s="6" t="s">
        <v>3860</v>
      </c>
      <c r="B2302" s="100" t="str">
        <f>VLOOKUP(SALIDA[[#This Row],[CODIGO]],STOCKSANLUIS[],2,FALSE)</f>
        <v>CORTINA DE AIRE DE 150 CM (60") - 220V/1PH/60HZ - STAR COLD - FM-1215Z/Y-MC</v>
      </c>
      <c r="C2302" s="153">
        <v>46041</v>
      </c>
      <c r="D2302">
        <v>4</v>
      </c>
      <c r="E2302">
        <f>IF(VLOOKUP(SALIDA[[#This Row],[CODIGO]],STOCKSANLUIS[],6,FALSE)=0,"PRODUCTO SIN STOCK/UBICACIÓN",VLOOKUP(SALIDA[[#This Row],[CODIGO]],STOCKSANLUIS[],6,FALSE))</f>
        <v>1</v>
      </c>
      <c r="F2302">
        <f>SALIDA[[#This Row],[CANTIDAD]]/SALIDA[[#This Row],[UND MEDIDA]]</f>
        <v>4</v>
      </c>
      <c r="G2302" t="str">
        <f>VLOOKUP(SALIDA[[#This Row],[CODIGO]],FAMILIAS[],4,FALSE)</f>
        <v>STAR COLD</v>
      </c>
      <c r="H2302" s="10" t="str">
        <f>IF(VLOOKUP(SALIDA[[#This Row],[CODIGO]],STOCKSANLUIS[],7,FALSE)=0,"PRODUCTO SIN STOCK/UBICACIÓN",VLOOKUP(SALIDA[[#This Row],[CODIGO]],STOCKSANLUIS[],7,FALSE))</f>
        <v>A</v>
      </c>
      <c r="I2302" s="10"/>
      <c r="J2302" t="str">
        <f>SALIDA[[#This Row],[CODIGO]]&amp;"       "&amp;SALIDA[[#This Row],[FAMILIA]]</f>
        <v>03289       STAR COLD</v>
      </c>
      <c r="K2302">
        <f>VLOOKUP(SALIDA[[#This Row],[CODIGO]],STOCK_STARSOFT[],5,FALSE)</f>
        <v>55.603000000000002</v>
      </c>
      <c r="L2302">
        <f>SALIDA[[#This Row],[CANTIDAD]]*SALIDA[[#This Row],[PRECIO UND]]</f>
        <v>222.41200000000001</v>
      </c>
    </row>
    <row r="2303" spans="1:12" x14ac:dyDescent="0.25">
      <c r="A2303" s="6" t="s">
        <v>931</v>
      </c>
      <c r="B2303" s="100" t="str">
        <f>VLOOKUP(SALIDA[[#This Row],[CODIGO]],STOCKSANLUIS[],2,FALSE)</f>
        <v>ACEITE POLIOLESTER POE 32 - 1 GALON - BVA</v>
      </c>
      <c r="C2303" s="153">
        <v>46042</v>
      </c>
      <c r="D2303">
        <v>1</v>
      </c>
      <c r="E2303">
        <f>IF(VLOOKUP(SALIDA[[#This Row],[CODIGO]],STOCKSANLUIS[],6,FALSE)=0,"PRODUCTO SIN STOCK/UBICACIÓN",VLOOKUP(SALIDA[[#This Row],[CODIGO]],STOCKSANLUIS[],6,FALSE))</f>
        <v>1</v>
      </c>
      <c r="F2303">
        <f>SALIDA[[#This Row],[CANTIDAD]]/SALIDA[[#This Row],[UND MEDIDA]]</f>
        <v>1</v>
      </c>
      <c r="G2303" t="str">
        <f>VLOOKUP(SALIDA[[#This Row],[CODIGO]],FAMILIAS[],4,FALSE)</f>
        <v>BVA</v>
      </c>
      <c r="H2303" s="10" t="str">
        <f>IF(VLOOKUP(SALIDA[[#This Row],[CODIGO]],STOCKSANLUIS[],7,FALSE)=0,"PRODUCTO SIN STOCK/UBICACIÓN",VLOOKUP(SALIDA[[#This Row],[CODIGO]],STOCKSANLUIS[],7,FALSE))</f>
        <v>C</v>
      </c>
      <c r="I2303" s="10"/>
      <c r="J2303" t="str">
        <f>SALIDA[[#This Row],[CODIGO]]&amp;"       "&amp;SALIDA[[#This Row],[FAMILIA]]</f>
        <v>00987       BVA</v>
      </c>
      <c r="K2303">
        <f>VLOOKUP(SALIDA[[#This Row],[CODIGO]],STOCK_STARSOFT[],5,FALSE)</f>
        <v>47.466326000000002</v>
      </c>
      <c r="L2303">
        <f>SALIDA[[#This Row],[CANTIDAD]]*SALIDA[[#This Row],[PRECIO UND]]</f>
        <v>47.466326000000002</v>
      </c>
    </row>
    <row r="2304" spans="1:12" x14ac:dyDescent="0.25">
      <c r="A2304" s="6" t="s">
        <v>57</v>
      </c>
      <c r="B2304" s="100" t="str">
        <f>VLOOKUP(SALIDA[[#This Row],[CODIGO]],STOCKSANLUIS[],2,FALSE)</f>
        <v>CONTROLADOR DE VOLTAJE Y PROTECTOR DE FASES PHASELOG EW PLUS - VER.05 - 90-220 VAC - FULL GAUGE - WHITE</v>
      </c>
      <c r="C2304" s="153">
        <v>46042</v>
      </c>
      <c r="D2304">
        <v>1</v>
      </c>
      <c r="E2304">
        <f>IF(VLOOKUP(SALIDA[[#This Row],[CODIGO]],STOCKSANLUIS[],6,FALSE)=0,"PRODUCTO SIN STOCK/UBICACIÓN",VLOOKUP(SALIDA[[#This Row],[CODIGO]],STOCKSANLUIS[],6,FALSE))</f>
        <v>1</v>
      </c>
      <c r="F2304">
        <f>SALIDA[[#This Row],[CANTIDAD]]/SALIDA[[#This Row],[UND MEDIDA]]</f>
        <v>1</v>
      </c>
      <c r="G2304" t="str">
        <f>VLOOKUP(SALIDA[[#This Row],[CODIGO]],FAMILIAS[],4,FALSE)</f>
        <v>FULL GAUGE</v>
      </c>
      <c r="H2304" s="10" t="str">
        <f>IF(VLOOKUP(SALIDA[[#This Row],[CODIGO]],STOCKSANLUIS[],7,FALSE)=0,"PRODUCTO SIN STOCK/UBICACIÓN",VLOOKUP(SALIDA[[#This Row],[CODIGO]],STOCKSANLUIS[],7,FALSE))</f>
        <v>C</v>
      </c>
      <c r="I2304" s="10"/>
      <c r="J2304" t="str">
        <f>SALIDA[[#This Row],[CODIGO]]&amp;"       "&amp;SALIDA[[#This Row],[FAMILIA]]</f>
        <v>00029       FULL GAUGE</v>
      </c>
      <c r="K2304">
        <f>VLOOKUP(SALIDA[[#This Row],[CODIGO]],STOCK_STARSOFT[],5,FALSE)</f>
        <v>54.47063</v>
      </c>
      <c r="L2304">
        <f>SALIDA[[#This Row],[CANTIDAD]]*SALIDA[[#This Row],[PRECIO UND]]</f>
        <v>54.47063</v>
      </c>
    </row>
    <row r="2305" spans="1:12" x14ac:dyDescent="0.25">
      <c r="A2305" s="6" t="s">
        <v>1468</v>
      </c>
      <c r="B2305" s="100" t="str">
        <f>VLOOKUP(SALIDA[[#This Row],[CODIGO]],STOCKSANLUIS[],2,FALSE)</f>
        <v>MANGA AISLANTE CI-M-035 DE 1 3/8" X 3/4" - ARMAFLEX/ARMACELL</v>
      </c>
      <c r="C2305" s="153">
        <v>46042</v>
      </c>
      <c r="D2305">
        <v>5</v>
      </c>
      <c r="E2305">
        <f>IF(VLOOKUP(SALIDA[[#This Row],[CODIGO]],STOCKSANLUIS[],6,FALSE)=0,"PRODUCTO SIN STOCK/UBICACIÓN",VLOOKUP(SALIDA[[#This Row],[CODIGO]],STOCKSANLUIS[],6,FALSE))</f>
        <v>1</v>
      </c>
      <c r="F2305">
        <f>SALIDA[[#This Row],[CANTIDAD]]/SALIDA[[#This Row],[UND MEDIDA]]</f>
        <v>5</v>
      </c>
      <c r="G2305" t="str">
        <f>VLOOKUP(SALIDA[[#This Row],[CODIGO]],FAMILIAS[],4,FALSE)</f>
        <v>ARMACELL</v>
      </c>
      <c r="H2305" s="10" t="str">
        <f>IF(VLOOKUP(SALIDA[[#This Row],[CODIGO]],STOCKSANLUIS[],7,FALSE)=0,"PRODUCTO SIN STOCK/UBICACIÓN",VLOOKUP(SALIDA[[#This Row],[CODIGO]],STOCKSANLUIS[],7,FALSE))</f>
        <v>A</v>
      </c>
      <c r="I2305" s="10"/>
      <c r="J2305" t="str">
        <f>SALIDA[[#This Row],[CODIGO]]&amp;"       "&amp;SALIDA[[#This Row],[FAMILIA]]</f>
        <v>01491       ARMACELL</v>
      </c>
      <c r="K2305">
        <f>VLOOKUP(SALIDA[[#This Row],[CODIGO]],STOCK_STARSOFT[],5,FALSE)</f>
        <v>3.0277210000000001</v>
      </c>
      <c r="L2305">
        <f>SALIDA[[#This Row],[CANTIDAD]]*SALIDA[[#This Row],[PRECIO UND]]</f>
        <v>15.138605</v>
      </c>
    </row>
    <row r="2306" spans="1:12" x14ac:dyDescent="0.25">
      <c r="A2306" s="6" t="s">
        <v>259</v>
      </c>
      <c r="B2306" s="100" t="str">
        <f>VLOOKUP(SALIDA[[#This Row],[CODIGO]],STOCKSANLUIS[],2,FALSE)</f>
        <v>PLATINA KLEERSTRIP MAX BULLET HTP SILVER 2  PLOMO (60 CM)- 477600</v>
      </c>
      <c r="C2306" s="153">
        <v>46042</v>
      </c>
      <c r="D2306">
        <v>5</v>
      </c>
      <c r="E2306">
        <f>IF(VLOOKUP(SALIDA[[#This Row],[CODIGO]],STOCKSANLUIS[],6,FALSE)=0,"PRODUCTO SIN STOCK/UBICACIÓN",VLOOKUP(SALIDA[[#This Row],[CODIGO]],STOCKSANLUIS[],6,FALSE))</f>
        <v>1</v>
      </c>
      <c r="F2306">
        <f>SALIDA[[#This Row],[CANTIDAD]]/SALIDA[[#This Row],[UND MEDIDA]]</f>
        <v>5</v>
      </c>
      <c r="G2306" t="str">
        <f>VLOOKUP(SALIDA[[#This Row],[CODIGO]],FAMILIAS[],4,FALSE)</f>
        <v>ES ROBBINS</v>
      </c>
      <c r="H2306" s="10" t="str">
        <f>IF(VLOOKUP(SALIDA[[#This Row],[CODIGO]],STOCKSANLUIS[],7,FALSE)=0,"PRODUCTO SIN STOCK/UBICACIÓN",VLOOKUP(SALIDA[[#This Row],[CODIGO]],STOCKSANLUIS[],7,FALSE))</f>
        <v>C</v>
      </c>
      <c r="I2306" s="10"/>
      <c r="J2306" t="str">
        <f>SALIDA[[#This Row],[CODIGO]]&amp;"       "&amp;SALIDA[[#This Row],[FAMILIA]]</f>
        <v>00186       ES ROBBINS</v>
      </c>
      <c r="K2306">
        <f>VLOOKUP(SALIDA[[#This Row],[CODIGO]],STOCK_STARSOFT[],5,FALSE)</f>
        <v>4.3959429999999999</v>
      </c>
      <c r="L2306">
        <f>SALIDA[[#This Row],[CANTIDAD]]*SALIDA[[#This Row],[PRECIO UND]]</f>
        <v>21.979714999999999</v>
      </c>
    </row>
    <row r="2307" spans="1:12" x14ac:dyDescent="0.25">
      <c r="A2307" s="6" t="s">
        <v>19300</v>
      </c>
      <c r="B2307" s="100" t="str">
        <f>VLOOKUP(SALIDA[[#This Row],[CODIGO]],STOCKSANLUIS[],2,FALSE)</f>
        <v>CINTA ADHESIVA FOAM QTF-230E - 1/8" X 2" X 32.8´ (3MM X 50MM X 10M) - EVERFROST - HIGH QUALITY</v>
      </c>
      <c r="C2307" s="153">
        <v>46042</v>
      </c>
      <c r="D2307">
        <v>2</v>
      </c>
      <c r="E2307">
        <f>IF(VLOOKUP(SALIDA[[#This Row],[CODIGO]],STOCKSANLUIS[],6,FALSE)=0,"PRODUCTO SIN STOCK/UBICACIÓN",VLOOKUP(SALIDA[[#This Row],[CODIGO]],STOCKSANLUIS[],6,FALSE))</f>
        <v>1</v>
      </c>
      <c r="F2307">
        <f>SALIDA[[#This Row],[CANTIDAD]]/SALIDA[[#This Row],[UND MEDIDA]]</f>
        <v>2</v>
      </c>
      <c r="G2307" t="str">
        <f>VLOOKUP(SALIDA[[#This Row],[CODIGO]],FAMILIAS[],4,FALSE)</f>
        <v>EVERFROST</v>
      </c>
      <c r="H2307" s="10" t="str">
        <f>IF(VLOOKUP(SALIDA[[#This Row],[CODIGO]],STOCKSANLUIS[],7,FALSE)=0,"PRODUCTO SIN STOCK/UBICACIÓN",VLOOKUP(SALIDA[[#This Row],[CODIGO]],STOCKSANLUIS[],7,FALSE))</f>
        <v>C</v>
      </c>
      <c r="I2307" s="10"/>
      <c r="J2307" t="str">
        <f>SALIDA[[#This Row],[CODIGO]]&amp;"       "&amp;SALIDA[[#This Row],[FAMILIA]]</f>
        <v>03490       EVERFROST</v>
      </c>
      <c r="K2307">
        <f>VLOOKUP(SALIDA[[#This Row],[CODIGO]],STOCK_STARSOFT[],5,FALSE)</f>
        <v>1.3047420000000001</v>
      </c>
      <c r="L2307">
        <f>SALIDA[[#This Row],[CANTIDAD]]*SALIDA[[#This Row],[PRECIO UND]]</f>
        <v>2.6094840000000001</v>
      </c>
    </row>
    <row r="2308" spans="1:12" x14ac:dyDescent="0.25">
      <c r="A2308" s="6" t="s">
        <v>3675</v>
      </c>
      <c r="B2308" s="100" t="str">
        <f>VLOOKUP(SALIDA[[#This Row],[CODIGO]],STOCKSANLUIS[],2,FALSE)</f>
        <v>LAMAS DE PVC ALECO 8X0.080X300 (20CM X 2MMX 91.44M) LOW TEMP REINFORCED - 172007- MT</v>
      </c>
      <c r="C2308" s="153">
        <v>46042</v>
      </c>
      <c r="D2308">
        <v>45</v>
      </c>
      <c r="E2308">
        <f>IF(VLOOKUP(SALIDA[[#This Row],[CODIGO]],STOCKSANLUIS[],6,FALSE)=0,"PRODUCTO SIN STOCK/UBICACIÓN",VLOOKUP(SALIDA[[#This Row],[CODIGO]],STOCKSANLUIS[],6,FALSE))</f>
        <v>91.44</v>
      </c>
      <c r="F2308">
        <f>SALIDA[[#This Row],[CANTIDAD]]/SALIDA[[#This Row],[UND MEDIDA]]</f>
        <v>0.49212598425196852</v>
      </c>
      <c r="G2308" t="str">
        <f>VLOOKUP(SALIDA[[#This Row],[CODIGO]],FAMILIAS[],4,FALSE)</f>
        <v>ES ROBBINS</v>
      </c>
      <c r="H2308" s="10" t="str">
        <f>IF(VLOOKUP(SALIDA[[#This Row],[CODIGO]],STOCKSANLUIS[],7,FALSE)=0,"PRODUCTO SIN STOCK/UBICACIÓN",VLOOKUP(SALIDA[[#This Row],[CODIGO]],STOCKSANLUIS[],7,FALSE))</f>
        <v>B/C</v>
      </c>
      <c r="I2308" s="10"/>
      <c r="J2308" t="str">
        <f>SALIDA[[#This Row],[CODIGO]]&amp;"       "&amp;SALIDA[[#This Row],[FAMILIA]]</f>
        <v>03057       ES ROBBINS</v>
      </c>
      <c r="K2308">
        <f>VLOOKUP(SALIDA[[#This Row],[CODIGO]],STOCK_STARSOFT[],5,FALSE)</f>
        <v>2.0842499999999999</v>
      </c>
      <c r="L2308">
        <f>SALIDA[[#This Row],[CANTIDAD]]*SALIDA[[#This Row],[PRECIO UND]]</f>
        <v>93.791249999999991</v>
      </c>
    </row>
    <row r="2309" spans="1:12" x14ac:dyDescent="0.25">
      <c r="A2309" s="6" t="s">
        <v>3639</v>
      </c>
      <c r="B2309" s="100" t="str">
        <f>VLOOKUP(SALIDA[[#This Row],[CODIGO]],STOCKSANLUIS[],2,FALSE)</f>
        <v>MOTOVENTILADOR MAER FAN YDWF74L60P4-522N-450S (220V, 60HZ, 4 POLES, 1PH, CL.F, SUCTION)</v>
      </c>
      <c r="C2309" s="153">
        <v>46042</v>
      </c>
      <c r="D2309">
        <v>1</v>
      </c>
      <c r="E2309">
        <f>IF(VLOOKUP(SALIDA[[#This Row],[CODIGO]],STOCKSANLUIS[],6,FALSE)=0,"PRODUCTO SIN STOCK/UBICACIÓN",VLOOKUP(SALIDA[[#This Row],[CODIGO]],STOCKSANLUIS[],6,FALSE))</f>
        <v>1</v>
      </c>
      <c r="F2309">
        <f>SALIDA[[#This Row],[CANTIDAD]]/SALIDA[[#This Row],[UND MEDIDA]]</f>
        <v>1</v>
      </c>
      <c r="G2309" t="str">
        <f>VLOOKUP(SALIDA[[#This Row],[CODIGO]],FAMILIAS[],4,FALSE)</f>
        <v>MAER FAN</v>
      </c>
      <c r="H2309" s="10" t="str">
        <f>IF(VLOOKUP(SALIDA[[#This Row],[CODIGO]],STOCKSANLUIS[],7,FALSE)=0,"PRODUCTO SIN STOCK/UBICACIÓN",VLOOKUP(SALIDA[[#This Row],[CODIGO]],STOCKSANLUIS[],7,FALSE))</f>
        <v>C</v>
      </c>
      <c r="I2309" s="10"/>
      <c r="J2309" t="str">
        <f>SALIDA[[#This Row],[CODIGO]]&amp;"       "&amp;SALIDA[[#This Row],[FAMILIA]]</f>
        <v>03037       MAER FAN</v>
      </c>
      <c r="K2309">
        <f>VLOOKUP(SALIDA[[#This Row],[CODIGO]],STOCK_STARSOFT[],5,FALSE)</f>
        <v>39.236970999999997</v>
      </c>
      <c r="L2309">
        <f>SALIDA[[#This Row],[CANTIDAD]]*SALIDA[[#This Row],[PRECIO UND]]</f>
        <v>39.236970999999997</v>
      </c>
    </row>
    <row r="2310" spans="1:12" x14ac:dyDescent="0.25">
      <c r="A2310" s="6" t="s">
        <v>3579</v>
      </c>
      <c r="B2310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2310" s="153">
        <v>46042</v>
      </c>
      <c r="D2310">
        <v>1</v>
      </c>
      <c r="E2310">
        <f>IF(VLOOKUP(SALIDA[[#This Row],[CODIGO]],STOCKSANLUIS[],6,FALSE)=0,"PRODUCTO SIN STOCK/UBICACIÓN",VLOOKUP(SALIDA[[#This Row],[CODIGO]],STOCKSANLUIS[],6,FALSE))</f>
        <v>1</v>
      </c>
      <c r="F2310">
        <f>SALIDA[[#This Row],[CANTIDAD]]/SALIDA[[#This Row],[UND MEDIDA]]</f>
        <v>1</v>
      </c>
      <c r="G2310" t="str">
        <f>VLOOKUP(SALIDA[[#This Row],[CODIGO]],FAMILIAS[],4,FALSE)</f>
        <v>EBM</v>
      </c>
      <c r="H2310" s="10" t="str">
        <f>IF(VLOOKUP(SALIDA[[#This Row],[CODIGO]],STOCKSANLUIS[],7,FALSE)=0,"PRODUCTO SIN STOCK/UBICACIÓN",VLOOKUP(SALIDA[[#This Row],[CODIGO]],STOCKSANLUIS[],7,FALSE))</f>
        <v>C</v>
      </c>
      <c r="I2310" s="10"/>
      <c r="J2310" t="str">
        <f>SALIDA[[#This Row],[CODIGO]]&amp;"       "&amp;SALIDA[[#This Row],[FAMILIA]]</f>
        <v>02984       EBM</v>
      </c>
      <c r="K2310">
        <f>VLOOKUP(SALIDA[[#This Row],[CODIGO]],STOCK_STARSOFT[],5,FALSE)</f>
        <v>74.290643000000003</v>
      </c>
      <c r="L2310">
        <f>SALIDA[[#This Row],[CANTIDAD]]*SALIDA[[#This Row],[PRECIO UND]]</f>
        <v>74.290643000000003</v>
      </c>
    </row>
    <row r="2311" spans="1:12" x14ac:dyDescent="0.25">
      <c r="A2311" s="6" t="s">
        <v>485</v>
      </c>
      <c r="B2311" s="100" t="str">
        <f>VLOOKUP(SALIDA[[#This Row],[CODIGO]],STOCKSANLUIS[],2,FALSE)</f>
        <v>SOLDADURA DE PLATA HARRIS AL 0%</v>
      </c>
      <c r="C2311" s="153">
        <v>46042</v>
      </c>
      <c r="D2311">
        <v>34</v>
      </c>
      <c r="E2311">
        <f>IF(VLOOKUP(SALIDA[[#This Row],[CODIGO]],STOCKSANLUIS[],6,FALSE)=0,"PRODUCTO SIN STOCK/UBICACIÓN",VLOOKUP(SALIDA[[#This Row],[CODIGO]],STOCKSANLUIS[],6,FALSE))</f>
        <v>1</v>
      </c>
      <c r="F2311">
        <f>SALIDA[[#This Row],[CANTIDAD]]/SALIDA[[#This Row],[UND MEDIDA]]</f>
        <v>34</v>
      </c>
      <c r="G2311" t="str">
        <f>VLOOKUP(SALIDA[[#This Row],[CODIGO]],FAMILIAS[],4,FALSE)</f>
        <v>HARRIS</v>
      </c>
      <c r="H2311" s="10" t="str">
        <f>IF(VLOOKUP(SALIDA[[#This Row],[CODIGO]],STOCKSANLUIS[],7,FALSE)=0,"PRODUCTO SIN STOCK/UBICACIÓN",VLOOKUP(SALIDA[[#This Row],[CODIGO]],STOCKSANLUIS[],7,FALSE))</f>
        <v>C</v>
      </c>
      <c r="I2311" s="10" t="s">
        <v>19536</v>
      </c>
      <c r="J2311" t="str">
        <f>SALIDA[[#This Row],[CODIGO]]&amp;"       "&amp;SALIDA[[#This Row],[FAMILIA]]</f>
        <v>00405       HARRIS</v>
      </c>
      <c r="K2311">
        <f>VLOOKUP(SALIDA[[#This Row],[CODIGO]],STOCK_STARSOFT[],5,FALSE)</f>
        <v>0.38343100000000002</v>
      </c>
      <c r="L2311">
        <f>SALIDA[[#This Row],[CANTIDAD]]*SALIDA[[#This Row],[PRECIO UND]]</f>
        <v>13.036654</v>
      </c>
    </row>
    <row r="2312" spans="1:12" x14ac:dyDescent="0.25">
      <c r="A2312" s="6" t="s">
        <v>2543</v>
      </c>
      <c r="B2312" s="100" t="str">
        <f>VLOOKUP(SALIDA[[#This Row],[CODIGO]],STOCKSANLUIS[],2,FALSE)</f>
        <v>EQUIPO DE A/A MINI SPLIT FRIO SOLO - 18000 BTU - R410A - 220V/1PH/60HZ - TEMP BLUE MADE BY CARRIER INTERAMERICA CORPORATION</v>
      </c>
      <c r="C2312" s="153">
        <v>46042</v>
      </c>
      <c r="D2312">
        <v>1</v>
      </c>
      <c r="E2312">
        <f>IF(VLOOKUP(SALIDA[[#This Row],[CODIGO]],STOCKSANLUIS[],6,FALSE)=0,"PRODUCTO SIN STOCK/UBICACIÓN",VLOOKUP(SALIDA[[#This Row],[CODIGO]],STOCKSANLUIS[],6,FALSE))</f>
        <v>1</v>
      </c>
      <c r="F2312">
        <f>SALIDA[[#This Row],[CANTIDAD]]/SALIDA[[#This Row],[UND MEDIDA]]</f>
        <v>1</v>
      </c>
      <c r="G2312" t="str">
        <f>VLOOKUP(SALIDA[[#This Row],[CODIGO]],FAMILIAS[],4,FALSE)</f>
        <v>TEMP BLUE</v>
      </c>
      <c r="H2312" s="10" t="str">
        <f>IF(VLOOKUP(SALIDA[[#This Row],[CODIGO]],STOCKSANLUIS[],7,FALSE)=0,"PRODUCTO SIN STOCK/UBICACIÓN",VLOOKUP(SALIDA[[#This Row],[CODIGO]],STOCKSANLUIS[],7,FALSE))</f>
        <v>B</v>
      </c>
      <c r="I2312" s="10"/>
      <c r="J2312" t="str">
        <f>SALIDA[[#This Row],[CODIGO]]&amp;"       "&amp;SALIDA[[#This Row],[FAMILIA]]</f>
        <v>02084       TEMP BLUE</v>
      </c>
      <c r="K2312">
        <f>VLOOKUP(SALIDA[[#This Row],[CODIGO]],STOCK_STARSOFT[],5,FALSE)</f>
        <v>231.261594</v>
      </c>
      <c r="L2312">
        <f>SALIDA[[#This Row],[CANTIDAD]]*SALIDA[[#This Row],[PRECIO UND]]</f>
        <v>231.261594</v>
      </c>
    </row>
    <row r="2313" spans="1:12" x14ac:dyDescent="0.25">
      <c r="A2313" s="6" t="s">
        <v>22048</v>
      </c>
      <c r="B2313" s="100" t="str">
        <f>VLOOKUP(SALIDA[[#This Row],[CODIGO]],STOCKSANLUIS[],2,FALSE)</f>
        <v xml:space="preserve">BOMBA DE CONDENSADO STAR COLD DE 230V-1F-60HZ TANQUE ALTO (INCLUYE MANGUERA)  SI-1801 </v>
      </c>
      <c r="C2313" s="153">
        <v>46042</v>
      </c>
      <c r="D2313">
        <v>2</v>
      </c>
      <c r="E2313">
        <f>IF(VLOOKUP(SALIDA[[#This Row],[CODIGO]],STOCKSANLUIS[],6,FALSE)=0,"PRODUCTO SIN STOCK/UBICACIÓN",VLOOKUP(SALIDA[[#This Row],[CODIGO]],STOCKSANLUIS[],6,FALSE))</f>
        <v>1</v>
      </c>
      <c r="F2313">
        <f>SALIDA[[#This Row],[CANTIDAD]]/SALIDA[[#This Row],[UND MEDIDA]]</f>
        <v>2</v>
      </c>
      <c r="G2313" t="str">
        <f>VLOOKUP(SALIDA[[#This Row],[CODIGO]],FAMILIAS[],4,FALSE)</f>
        <v>STAR COLD</v>
      </c>
      <c r="H2313" s="10" t="str">
        <f>IF(VLOOKUP(SALIDA[[#This Row],[CODIGO]],STOCKSANLUIS[],7,FALSE)=0,"PRODUCTO SIN STOCK/UBICACIÓN",VLOOKUP(SALIDA[[#This Row],[CODIGO]],STOCKSANLUIS[],7,FALSE))</f>
        <v>B/C</v>
      </c>
      <c r="I2313" s="10"/>
      <c r="J2313" t="str">
        <f>SALIDA[[#This Row],[CODIGO]]&amp;"       "&amp;SALIDA[[#This Row],[FAMILIA]]</f>
        <v>03542       STAR COLD</v>
      </c>
      <c r="K2313">
        <f>VLOOKUP(SALIDA[[#This Row],[CODIGO]],STOCK_STARSOFT[],5,FALSE)</f>
        <v>17.996752999999998</v>
      </c>
      <c r="L2313">
        <f>SALIDA[[#This Row],[CANTIDAD]]*SALIDA[[#This Row],[PRECIO UND]]</f>
        <v>35.993505999999996</v>
      </c>
    </row>
    <row r="2314" spans="1:12" x14ac:dyDescent="0.25">
      <c r="A2314" s="6" t="s">
        <v>3758</v>
      </c>
      <c r="B2314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314" s="153">
        <v>46042</v>
      </c>
      <c r="D2314">
        <v>1</v>
      </c>
      <c r="E2314">
        <f>IF(VLOOKUP(SALIDA[[#This Row],[CODIGO]],STOCKSANLUIS[],6,FALSE)=0,"PRODUCTO SIN STOCK/UBICACIÓN",VLOOKUP(SALIDA[[#This Row],[CODIGO]],STOCKSANLUIS[],6,FALSE))</f>
        <v>1</v>
      </c>
      <c r="F2314">
        <f>SALIDA[[#This Row],[CANTIDAD]]/SALIDA[[#This Row],[UND MEDIDA]]</f>
        <v>1</v>
      </c>
      <c r="G2314" t="str">
        <f>VLOOKUP(SALIDA[[#This Row],[CODIGO]],FAMILIAS[],4,FALSE)</f>
        <v>TEMP BLUE</v>
      </c>
      <c r="H2314" s="10" t="str">
        <f>IF(VLOOKUP(SALIDA[[#This Row],[CODIGO]],STOCKSANLUIS[],7,FALSE)=0,"PRODUCTO SIN STOCK/UBICACIÓN",VLOOKUP(SALIDA[[#This Row],[CODIGO]],STOCKSANLUIS[],7,FALSE))</f>
        <v>B</v>
      </c>
      <c r="I2314" s="10"/>
      <c r="J2314" t="str">
        <f>SALIDA[[#This Row],[CODIGO]]&amp;"       "&amp;SALIDA[[#This Row],[FAMILIA]]</f>
        <v>03156       TEMP BLUE</v>
      </c>
      <c r="K2314">
        <f>VLOOKUP(SALIDA[[#This Row],[CODIGO]],STOCK_STARSOFT[],5,FALSE)</f>
        <v>364.48966100000001</v>
      </c>
      <c r="L2314">
        <f>SALIDA[[#This Row],[CANTIDAD]]*SALIDA[[#This Row],[PRECIO UND]]</f>
        <v>364.48966100000001</v>
      </c>
    </row>
    <row r="2315" spans="1:12" x14ac:dyDescent="0.25">
      <c r="A2315" s="6" t="s">
        <v>931</v>
      </c>
      <c r="B2315" s="100" t="str">
        <f>VLOOKUP(SALIDA[[#This Row],[CODIGO]],STOCKSANLUIS[],2,FALSE)</f>
        <v>ACEITE POLIOLESTER POE 32 - 1 GALON - BVA</v>
      </c>
      <c r="C2315" s="153">
        <v>46042</v>
      </c>
      <c r="D2315">
        <v>5</v>
      </c>
      <c r="E2315">
        <f>IF(VLOOKUP(SALIDA[[#This Row],[CODIGO]],STOCKSANLUIS[],6,FALSE)=0,"PRODUCTO SIN STOCK/UBICACIÓN",VLOOKUP(SALIDA[[#This Row],[CODIGO]],STOCKSANLUIS[],6,FALSE))</f>
        <v>1</v>
      </c>
      <c r="F2315">
        <f>SALIDA[[#This Row],[CANTIDAD]]/SALIDA[[#This Row],[UND MEDIDA]]</f>
        <v>5</v>
      </c>
      <c r="G2315" t="str">
        <f>VLOOKUP(SALIDA[[#This Row],[CODIGO]],FAMILIAS[],4,FALSE)</f>
        <v>BVA</v>
      </c>
      <c r="H2315" s="10" t="str">
        <f>IF(VLOOKUP(SALIDA[[#This Row],[CODIGO]],STOCKSANLUIS[],7,FALSE)=0,"PRODUCTO SIN STOCK/UBICACIÓN",VLOOKUP(SALIDA[[#This Row],[CODIGO]],STOCKSANLUIS[],7,FALSE))</f>
        <v>C</v>
      </c>
      <c r="I2315" s="10"/>
      <c r="J2315" t="str">
        <f>SALIDA[[#This Row],[CODIGO]]&amp;"       "&amp;SALIDA[[#This Row],[FAMILIA]]</f>
        <v>00987       BVA</v>
      </c>
      <c r="K2315">
        <f>VLOOKUP(SALIDA[[#This Row],[CODIGO]],STOCK_STARSOFT[],5,FALSE)</f>
        <v>47.466326000000002</v>
      </c>
      <c r="L2315">
        <f>SALIDA[[#This Row],[CANTIDAD]]*SALIDA[[#This Row],[PRECIO UND]]</f>
        <v>237.33163000000002</v>
      </c>
    </row>
    <row r="2316" spans="1:12" x14ac:dyDescent="0.25">
      <c r="A2316" s="6" t="s">
        <v>589</v>
      </c>
      <c r="B2316" s="100" t="str">
        <f>VLOOKUP(SALIDA[[#This Row],[CODIGO]],STOCKSANLUIS[],2,FALSE)</f>
        <v>FILTRO CERAMICO SECADO ELEVADO DANFOSS 48-DC  CON JUNTA- 023U4381</v>
      </c>
      <c r="C2316" s="153">
        <v>46042</v>
      </c>
      <c r="D2316">
        <v>5</v>
      </c>
      <c r="E2316">
        <f>IF(VLOOKUP(SALIDA[[#This Row],[CODIGO]],STOCKSANLUIS[],6,FALSE)=0,"PRODUCTO SIN STOCK/UBICACIÓN",VLOOKUP(SALIDA[[#This Row],[CODIGO]],STOCKSANLUIS[],6,FALSE))</f>
        <v>1</v>
      </c>
      <c r="F2316">
        <f>SALIDA[[#This Row],[CANTIDAD]]/SALIDA[[#This Row],[UND MEDIDA]]</f>
        <v>5</v>
      </c>
      <c r="G2316" t="str">
        <f>VLOOKUP(SALIDA[[#This Row],[CODIGO]],FAMILIAS[],4,FALSE)</f>
        <v>DANFOSS</v>
      </c>
      <c r="H2316" s="10" t="str">
        <f>IF(VLOOKUP(SALIDA[[#This Row],[CODIGO]],STOCKSANLUIS[],7,FALSE)=0,"PRODUCTO SIN STOCK/UBICACIÓN",VLOOKUP(SALIDA[[#This Row],[CODIGO]],STOCKSANLUIS[],7,FALSE))</f>
        <v>A</v>
      </c>
      <c r="I2316" s="10"/>
      <c r="J2316" t="str">
        <f>SALIDA[[#This Row],[CODIGO]]&amp;"       "&amp;SALIDA[[#This Row],[FAMILIA]]</f>
        <v>00572       DANFOSS</v>
      </c>
      <c r="K2316">
        <f>VLOOKUP(SALIDA[[#This Row],[CODIGO]],STOCK_STARSOFT[],5,FALSE)</f>
        <v>10.412293999999999</v>
      </c>
      <c r="L2316">
        <f>SALIDA[[#This Row],[CANTIDAD]]*SALIDA[[#This Row],[PRECIO UND]]</f>
        <v>52.06147</v>
      </c>
    </row>
    <row r="2317" spans="1:12" x14ac:dyDescent="0.25">
      <c r="A2317" s="6" t="s">
        <v>3192</v>
      </c>
      <c r="B2317" s="100" t="str">
        <f>VLOOKUP(SALIDA[[#This Row],[CODIGO]],STOCKSANLUIS[],2,FALSE)</f>
        <v>SEPARADOR DE ACEITE DE 1 1/8 - SPLY-55889 -  EVERWELL</v>
      </c>
      <c r="C2317" s="153">
        <v>46042</v>
      </c>
      <c r="D2317">
        <v>1</v>
      </c>
      <c r="E2317">
        <f>IF(VLOOKUP(SALIDA[[#This Row],[CODIGO]],STOCKSANLUIS[],6,FALSE)=0,"PRODUCTO SIN STOCK/UBICACIÓN",VLOOKUP(SALIDA[[#This Row],[CODIGO]],STOCKSANLUIS[],6,FALSE))</f>
        <v>1</v>
      </c>
      <c r="F2317">
        <f>SALIDA[[#This Row],[CANTIDAD]]/SALIDA[[#This Row],[UND MEDIDA]]</f>
        <v>1</v>
      </c>
      <c r="G2317" t="str">
        <f>VLOOKUP(SALIDA[[#This Row],[CODIGO]],FAMILIAS[],4,FALSE)</f>
        <v>EVERWELL</v>
      </c>
      <c r="H2317" s="10" t="str">
        <f>IF(VLOOKUP(SALIDA[[#This Row],[CODIGO]],STOCKSANLUIS[],7,FALSE)=0,"PRODUCTO SIN STOCK/UBICACIÓN",VLOOKUP(SALIDA[[#This Row],[CODIGO]],STOCKSANLUIS[],7,FALSE))</f>
        <v>A</v>
      </c>
      <c r="I2317" s="10"/>
      <c r="J2317" t="str">
        <f>SALIDA[[#This Row],[CODIGO]]&amp;"       "&amp;SALIDA[[#This Row],[FAMILIA]]</f>
        <v>02584       EVERWELL</v>
      </c>
      <c r="K2317">
        <f>VLOOKUP(SALIDA[[#This Row],[CODIGO]],STOCK_STARSOFT[],5,FALSE)</f>
        <v>22.076504</v>
      </c>
      <c r="L2317">
        <f>SALIDA[[#This Row],[CANTIDAD]]*SALIDA[[#This Row],[PRECIO UND]]</f>
        <v>22.076504</v>
      </c>
    </row>
    <row r="2318" spans="1:12" x14ac:dyDescent="0.25">
      <c r="A2318" s="6" t="s">
        <v>3802</v>
      </c>
      <c r="B2318" s="100" t="str">
        <f>VLOOKUP(SALIDA[[#This Row],[CODIGO]],STOCKSANLUIS[],2,FALSE)</f>
        <v>GAS REFRIGERANTE R134A - 13.6KG FLYER</v>
      </c>
      <c r="C2318" s="153">
        <v>46042</v>
      </c>
      <c r="D2318">
        <v>1</v>
      </c>
      <c r="E2318">
        <f>IF(VLOOKUP(SALIDA[[#This Row],[CODIGO]],STOCKSANLUIS[],6,FALSE)=0,"PRODUCTO SIN STOCK/UBICACIÓN",VLOOKUP(SALIDA[[#This Row],[CODIGO]],STOCKSANLUIS[],6,FALSE))</f>
        <v>1</v>
      </c>
      <c r="F2318">
        <f>SALIDA[[#This Row],[CANTIDAD]]/SALIDA[[#This Row],[UND MEDIDA]]</f>
        <v>1</v>
      </c>
      <c r="G2318" t="str">
        <f>VLOOKUP(SALIDA[[#This Row],[CODIGO]],FAMILIAS[],4,FALSE)</f>
        <v>FLYER</v>
      </c>
      <c r="H2318" s="10" t="str">
        <f>IF(VLOOKUP(SALIDA[[#This Row],[CODIGO]],STOCKSANLUIS[],7,FALSE)=0,"PRODUCTO SIN STOCK/UBICACIÓN",VLOOKUP(SALIDA[[#This Row],[CODIGO]],STOCKSANLUIS[],7,FALSE))</f>
        <v>B</v>
      </c>
      <c r="I2318" s="10"/>
      <c r="J2318" t="str">
        <f>SALIDA[[#This Row],[CODIGO]]&amp;"       "&amp;SALIDA[[#This Row],[FAMILIA]]</f>
        <v>03241       FLYER</v>
      </c>
      <c r="K2318">
        <f>VLOOKUP(SALIDA[[#This Row],[CODIGO]],STOCK_STARSOFT[],5,FALSE)</f>
        <v>91.697573000000006</v>
      </c>
      <c r="L2318">
        <f>SALIDA[[#This Row],[CANTIDAD]]*SALIDA[[#This Row],[PRECIO UND]]</f>
        <v>91.697573000000006</v>
      </c>
    </row>
    <row r="2319" spans="1:12" x14ac:dyDescent="0.25">
      <c r="A2319" s="6" t="s">
        <v>3802</v>
      </c>
      <c r="B2319" s="100" t="str">
        <f>VLOOKUP(SALIDA[[#This Row],[CODIGO]],STOCKSANLUIS[],2,FALSE)</f>
        <v>GAS REFRIGERANTE R134A - 13.6KG FLYER</v>
      </c>
      <c r="C2319" s="153">
        <v>46042</v>
      </c>
      <c r="D2319">
        <v>4</v>
      </c>
      <c r="E2319">
        <f>IF(VLOOKUP(SALIDA[[#This Row],[CODIGO]],STOCKSANLUIS[],6,FALSE)=0,"PRODUCTO SIN STOCK/UBICACIÓN",VLOOKUP(SALIDA[[#This Row],[CODIGO]],STOCKSANLUIS[],6,FALSE))</f>
        <v>1</v>
      </c>
      <c r="F2319">
        <f>SALIDA[[#This Row],[CANTIDAD]]/SALIDA[[#This Row],[UND MEDIDA]]</f>
        <v>4</v>
      </c>
      <c r="G2319" t="str">
        <f>VLOOKUP(SALIDA[[#This Row],[CODIGO]],FAMILIAS[],4,FALSE)</f>
        <v>FLYER</v>
      </c>
      <c r="H2319" s="10" t="str">
        <f>IF(VLOOKUP(SALIDA[[#This Row],[CODIGO]],STOCKSANLUIS[],7,FALSE)=0,"PRODUCTO SIN STOCK/UBICACIÓN",VLOOKUP(SALIDA[[#This Row],[CODIGO]],STOCKSANLUIS[],7,FALSE))</f>
        <v>B</v>
      </c>
      <c r="I2319" s="10"/>
      <c r="J2319" t="str">
        <f>SALIDA[[#This Row],[CODIGO]]&amp;"       "&amp;SALIDA[[#This Row],[FAMILIA]]</f>
        <v>03241       FLYER</v>
      </c>
      <c r="K2319">
        <f>VLOOKUP(SALIDA[[#This Row],[CODIGO]],STOCK_STARSOFT[],5,FALSE)</f>
        <v>91.697573000000006</v>
      </c>
      <c r="L2319">
        <f>SALIDA[[#This Row],[CANTIDAD]]*SALIDA[[#This Row],[PRECIO UND]]</f>
        <v>366.79029200000002</v>
      </c>
    </row>
    <row r="2320" spans="1:12" x14ac:dyDescent="0.25">
      <c r="A2320" s="6" t="s">
        <v>3929</v>
      </c>
      <c r="B2320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320" s="153">
        <v>46042</v>
      </c>
      <c r="D2320">
        <v>1</v>
      </c>
      <c r="E2320">
        <f>IF(VLOOKUP(SALIDA[[#This Row],[CODIGO]],STOCKSANLUIS[],6,FALSE)=0,"PRODUCTO SIN STOCK/UBICACIÓN",VLOOKUP(SALIDA[[#This Row],[CODIGO]],STOCKSANLUIS[],6,FALSE))</f>
        <v>1</v>
      </c>
      <c r="F2320">
        <f>SALIDA[[#This Row],[CANTIDAD]]/SALIDA[[#This Row],[UND MEDIDA]]</f>
        <v>1</v>
      </c>
      <c r="G2320" t="str">
        <f>VLOOKUP(SALIDA[[#This Row],[CODIGO]],FAMILIAS[],4,FALSE)</f>
        <v>VIKING</v>
      </c>
      <c r="H2320" s="10" t="str">
        <f>IF(VLOOKUP(SALIDA[[#This Row],[CODIGO]],STOCKSANLUIS[],7,FALSE)=0,"PRODUCTO SIN STOCK/UBICACIÓN",VLOOKUP(SALIDA[[#This Row],[CODIGO]],STOCKSANLUIS[],7,FALSE))</f>
        <v>B</v>
      </c>
      <c r="I2320" s="10"/>
      <c r="J2320" t="str">
        <f>SALIDA[[#This Row],[CODIGO]]&amp;"       "&amp;SALIDA[[#This Row],[FAMILIA]]</f>
        <v>03396       VIKING</v>
      </c>
      <c r="K2320">
        <f>VLOOKUP(SALIDA[[#This Row],[CODIGO]],STOCK_STARSOFT[],5,FALSE)</f>
        <v>202.05513400000001</v>
      </c>
      <c r="L2320">
        <f>SALIDA[[#This Row],[CANTIDAD]]*SALIDA[[#This Row],[PRECIO UND]]</f>
        <v>202.05513400000001</v>
      </c>
    </row>
    <row r="2321" spans="1:12" x14ac:dyDescent="0.25">
      <c r="A2321" s="6" t="s">
        <v>485</v>
      </c>
      <c r="B2321" s="100" t="str">
        <f>VLOOKUP(SALIDA[[#This Row],[CODIGO]],STOCKSANLUIS[],2,FALSE)</f>
        <v>SOLDADURA DE PLATA HARRIS AL 0%</v>
      </c>
      <c r="C2321" s="153">
        <v>46042</v>
      </c>
      <c r="D2321">
        <v>20</v>
      </c>
      <c r="E2321">
        <f>IF(VLOOKUP(SALIDA[[#This Row],[CODIGO]],STOCKSANLUIS[],6,FALSE)=0,"PRODUCTO SIN STOCK/UBICACIÓN",VLOOKUP(SALIDA[[#This Row],[CODIGO]],STOCKSANLUIS[],6,FALSE))</f>
        <v>1</v>
      </c>
      <c r="F2321">
        <f>SALIDA[[#This Row],[CANTIDAD]]/SALIDA[[#This Row],[UND MEDIDA]]</f>
        <v>20</v>
      </c>
      <c r="G2321" t="str">
        <f>VLOOKUP(SALIDA[[#This Row],[CODIGO]],FAMILIAS[],4,FALSE)</f>
        <v>HARRIS</v>
      </c>
      <c r="H2321" s="10" t="str">
        <f>IF(VLOOKUP(SALIDA[[#This Row],[CODIGO]],STOCKSANLUIS[],7,FALSE)=0,"PRODUCTO SIN STOCK/UBICACIÓN",VLOOKUP(SALIDA[[#This Row],[CODIGO]],STOCKSANLUIS[],7,FALSE))</f>
        <v>C</v>
      </c>
      <c r="I2321" s="10"/>
      <c r="J2321" t="str">
        <f>SALIDA[[#This Row],[CODIGO]]&amp;"       "&amp;SALIDA[[#This Row],[FAMILIA]]</f>
        <v>00405       HARRIS</v>
      </c>
      <c r="K2321">
        <f>VLOOKUP(SALIDA[[#This Row],[CODIGO]],STOCK_STARSOFT[],5,FALSE)</f>
        <v>0.38343100000000002</v>
      </c>
      <c r="L2321">
        <f>SALIDA[[#This Row],[CANTIDAD]]*SALIDA[[#This Row],[PRECIO UND]]</f>
        <v>7.6686200000000007</v>
      </c>
    </row>
    <row r="2322" spans="1:12" x14ac:dyDescent="0.25">
      <c r="A2322" s="6" t="s">
        <v>19300</v>
      </c>
      <c r="B2322" s="100" t="str">
        <f>VLOOKUP(SALIDA[[#This Row],[CODIGO]],STOCKSANLUIS[],2,FALSE)</f>
        <v>CINTA ADHESIVA FOAM QTF-230E - 1/8" X 2" X 32.8´ (3MM X 50MM X 10M) - EVERFROST - HIGH QUALITY</v>
      </c>
      <c r="C2322" s="153">
        <v>46042</v>
      </c>
      <c r="D2322">
        <v>1</v>
      </c>
      <c r="E2322">
        <f>IF(VLOOKUP(SALIDA[[#This Row],[CODIGO]],STOCKSANLUIS[],6,FALSE)=0,"PRODUCTO SIN STOCK/UBICACIÓN",VLOOKUP(SALIDA[[#This Row],[CODIGO]],STOCKSANLUIS[],6,FALSE))</f>
        <v>1</v>
      </c>
      <c r="F2322">
        <f>SALIDA[[#This Row],[CANTIDAD]]/SALIDA[[#This Row],[UND MEDIDA]]</f>
        <v>1</v>
      </c>
      <c r="G2322" t="str">
        <f>VLOOKUP(SALIDA[[#This Row],[CODIGO]],FAMILIAS[],4,FALSE)</f>
        <v>EVERFROST</v>
      </c>
      <c r="H2322" s="10" t="str">
        <f>IF(VLOOKUP(SALIDA[[#This Row],[CODIGO]],STOCKSANLUIS[],7,FALSE)=0,"PRODUCTO SIN STOCK/UBICACIÓN",VLOOKUP(SALIDA[[#This Row],[CODIGO]],STOCKSANLUIS[],7,FALSE))</f>
        <v>C</v>
      </c>
      <c r="I2322" s="10"/>
      <c r="J2322" t="str">
        <f>SALIDA[[#This Row],[CODIGO]]&amp;"       "&amp;SALIDA[[#This Row],[FAMILIA]]</f>
        <v>03490       EVERFROST</v>
      </c>
      <c r="K2322">
        <f>VLOOKUP(SALIDA[[#This Row],[CODIGO]],STOCK_STARSOFT[],5,FALSE)</f>
        <v>1.3047420000000001</v>
      </c>
      <c r="L2322">
        <f>SALIDA[[#This Row],[CANTIDAD]]*SALIDA[[#This Row],[PRECIO UND]]</f>
        <v>1.3047420000000001</v>
      </c>
    </row>
    <row r="2323" spans="1:12" x14ac:dyDescent="0.25">
      <c r="A2323" s="6" t="s">
        <v>1241</v>
      </c>
      <c r="B2323" s="100" t="str">
        <f>VLOOKUP(SALIDA[[#This Row],[CODIGO]],STOCKSANLUIS[],2,FALSE)</f>
        <v>MANGA AISLANTE CI-H-015 DE 5/8" X 1/2" - ARMAFLEX/ARMACELL</v>
      </c>
      <c r="C2323" s="153">
        <v>46042</v>
      </c>
      <c r="D2323">
        <v>3</v>
      </c>
      <c r="E2323">
        <f>IF(VLOOKUP(SALIDA[[#This Row],[CODIGO]],STOCKSANLUIS[],6,FALSE)=0,"PRODUCTO SIN STOCK/UBICACIÓN",VLOOKUP(SALIDA[[#This Row],[CODIGO]],STOCKSANLUIS[],6,FALSE))</f>
        <v>1</v>
      </c>
      <c r="F2323">
        <f>SALIDA[[#This Row],[CANTIDAD]]/SALIDA[[#This Row],[UND MEDIDA]]</f>
        <v>3</v>
      </c>
      <c r="G2323" t="str">
        <f>VLOOKUP(SALIDA[[#This Row],[CODIGO]],FAMILIAS[],4,FALSE)</f>
        <v>ARMACELL</v>
      </c>
      <c r="H2323" s="10" t="str">
        <f>IF(VLOOKUP(SALIDA[[#This Row],[CODIGO]],STOCKSANLUIS[],7,FALSE)=0,"PRODUCTO SIN STOCK/UBICACIÓN",VLOOKUP(SALIDA[[#This Row],[CODIGO]],STOCKSANLUIS[],7,FALSE))</f>
        <v>A</v>
      </c>
      <c r="I2323" s="10"/>
      <c r="J2323" t="str">
        <f>SALIDA[[#This Row],[CODIGO]]&amp;"       "&amp;SALIDA[[#This Row],[FAMILIA]]</f>
        <v>01326       ARMACELL</v>
      </c>
      <c r="K2323">
        <f>VLOOKUP(SALIDA[[#This Row],[CODIGO]],STOCK_STARSOFT[],5,FALSE)</f>
        <v>1.0384789999999999</v>
      </c>
      <c r="L2323">
        <f>SALIDA[[#This Row],[CANTIDAD]]*SALIDA[[#This Row],[PRECIO UND]]</f>
        <v>3.115437</v>
      </c>
    </row>
    <row r="2324" spans="1:12" x14ac:dyDescent="0.25">
      <c r="A2324" s="6" t="s">
        <v>33</v>
      </c>
      <c r="B2324" s="100" t="str">
        <f>VLOOKUP(SALIDA[[#This Row],[CODIGO]],STOCKSANLUIS[],2,FALSE)</f>
        <v>CONTROLADOR DE TEMPERATURA DIGITAL MT-512E 2HP - VER.13 - 115/220 VAC - FULL GAUGE</v>
      </c>
      <c r="C2324" s="153">
        <v>46042</v>
      </c>
      <c r="D2324">
        <v>25</v>
      </c>
      <c r="E2324">
        <f>IF(VLOOKUP(SALIDA[[#This Row],[CODIGO]],STOCKSANLUIS[],6,FALSE)=0,"PRODUCTO SIN STOCK/UBICACIÓN",VLOOKUP(SALIDA[[#This Row],[CODIGO]],STOCKSANLUIS[],6,FALSE))</f>
        <v>1</v>
      </c>
      <c r="F2324">
        <f>SALIDA[[#This Row],[CANTIDAD]]/SALIDA[[#This Row],[UND MEDIDA]]</f>
        <v>25</v>
      </c>
      <c r="G2324" t="str">
        <f>VLOOKUP(SALIDA[[#This Row],[CODIGO]],FAMILIAS[],4,FALSE)</f>
        <v>FULL GAUGE</v>
      </c>
      <c r="H2324" s="10" t="str">
        <f>IF(VLOOKUP(SALIDA[[#This Row],[CODIGO]],STOCKSANLUIS[],7,FALSE)=0,"PRODUCTO SIN STOCK/UBICACIÓN",VLOOKUP(SALIDA[[#This Row],[CODIGO]],STOCKSANLUIS[],7,FALSE))</f>
        <v>C</v>
      </c>
      <c r="I2324" s="10"/>
      <c r="J2324" t="str">
        <f>SALIDA[[#This Row],[CODIGO]]&amp;"       "&amp;SALIDA[[#This Row],[FAMILIA]]</f>
        <v>00016       FULL GAUGE</v>
      </c>
      <c r="K2324">
        <f>VLOOKUP(SALIDA[[#This Row],[CODIGO]],STOCK_STARSOFT[],5,FALSE)</f>
        <v>13.318346</v>
      </c>
      <c r="L2324">
        <f>SALIDA[[#This Row],[CANTIDAD]]*SALIDA[[#This Row],[PRECIO UND]]</f>
        <v>332.95864999999998</v>
      </c>
    </row>
    <row r="2325" spans="1:12" x14ac:dyDescent="0.25">
      <c r="A2325" s="6" t="s">
        <v>2314</v>
      </c>
      <c r="B2325" s="100" t="str">
        <f>VLOOKUP(SALIDA[[#This Row],[CODIGO]],STOCKSANLUIS[],2,FALSE)</f>
        <v>FILTRO SECADOR - 083 - 3/8 - ROSCABLE - SEK-083 - EVERWELL</v>
      </c>
      <c r="C2325" s="153">
        <v>46042</v>
      </c>
      <c r="D2325">
        <v>4</v>
      </c>
      <c r="E2325">
        <f>IF(VLOOKUP(SALIDA[[#This Row],[CODIGO]],STOCKSANLUIS[],6,FALSE)=0,"PRODUCTO SIN STOCK/UBICACIÓN",VLOOKUP(SALIDA[[#This Row],[CODIGO]],STOCKSANLUIS[],6,FALSE))</f>
        <v>1</v>
      </c>
      <c r="F2325">
        <f>SALIDA[[#This Row],[CANTIDAD]]/SALIDA[[#This Row],[UND MEDIDA]]</f>
        <v>4</v>
      </c>
      <c r="G2325" t="str">
        <f>VLOOKUP(SALIDA[[#This Row],[CODIGO]],FAMILIAS[],4,FALSE)</f>
        <v>EVERWELL</v>
      </c>
      <c r="H2325" s="10" t="str">
        <f>IF(VLOOKUP(SALIDA[[#This Row],[CODIGO]],STOCKSANLUIS[],7,FALSE)=0,"PRODUCTO SIN STOCK/UBICACIÓN",VLOOKUP(SALIDA[[#This Row],[CODIGO]],STOCKSANLUIS[],7,FALSE))</f>
        <v>A</v>
      </c>
      <c r="I2325" s="10"/>
      <c r="J2325" t="str">
        <f>SALIDA[[#This Row],[CODIGO]]&amp;"       "&amp;SALIDA[[#This Row],[FAMILIA]]</f>
        <v>01944       EVERWELL</v>
      </c>
      <c r="K2325">
        <f>VLOOKUP(SALIDA[[#This Row],[CODIGO]],STOCK_STARSOFT[],5,FALSE)</f>
        <v>2.95987</v>
      </c>
      <c r="L2325">
        <f>SALIDA[[#This Row],[CANTIDAD]]*SALIDA[[#This Row],[PRECIO UND]]</f>
        <v>11.83948</v>
      </c>
    </row>
    <row r="2326" spans="1:12" x14ac:dyDescent="0.25">
      <c r="A2326" s="6" t="s">
        <v>2693</v>
      </c>
      <c r="B2326" s="100" t="str">
        <f>VLOOKUP(SALIDA[[#This Row],[CODIGO]],STOCKSANLUIS[],2,FALSE)</f>
        <v>GAS REFRIGERANTE FREON R-410A - 11.35 KG - CHINO - CHEMOURS</v>
      </c>
      <c r="C2326" s="153">
        <v>46042</v>
      </c>
      <c r="D2326">
        <v>1</v>
      </c>
      <c r="E2326">
        <f>IF(VLOOKUP(SALIDA[[#This Row],[CODIGO]],STOCKSANLUIS[],6,FALSE)=0,"PRODUCTO SIN STOCK/UBICACIÓN",VLOOKUP(SALIDA[[#This Row],[CODIGO]],STOCKSANLUIS[],6,FALSE))</f>
        <v>1</v>
      </c>
      <c r="F2326">
        <f>SALIDA[[#This Row],[CANTIDAD]]/SALIDA[[#This Row],[UND MEDIDA]]</f>
        <v>1</v>
      </c>
      <c r="G2326" t="str">
        <f>VLOOKUP(SALIDA[[#This Row],[CODIGO]],FAMILIAS[],4,FALSE)</f>
        <v>THE CHEMOURS</v>
      </c>
      <c r="H2326" s="10" t="str">
        <f>IF(VLOOKUP(SALIDA[[#This Row],[CODIGO]],STOCKSANLUIS[],7,FALSE)=0,"PRODUCTO SIN STOCK/UBICACIÓN",VLOOKUP(SALIDA[[#This Row],[CODIGO]],STOCKSANLUIS[],7,FALSE))</f>
        <v>C</v>
      </c>
      <c r="I2326" s="10"/>
      <c r="J2326" t="str">
        <f>SALIDA[[#This Row],[CODIGO]]&amp;"       "&amp;SALIDA[[#This Row],[FAMILIA]]</f>
        <v>02187       THE CHEMOURS</v>
      </c>
      <c r="K2326">
        <f>VLOOKUP(SALIDA[[#This Row],[CODIGO]],STOCK_STARSOFT[],5,FALSE)</f>
        <v>122.01251999999999</v>
      </c>
      <c r="L2326">
        <f>SALIDA[[#This Row],[CANTIDAD]]*SALIDA[[#This Row],[PRECIO UND]]</f>
        <v>122.01251999999999</v>
      </c>
    </row>
    <row r="2327" spans="1:12" x14ac:dyDescent="0.25">
      <c r="A2327" s="6" t="s">
        <v>439</v>
      </c>
      <c r="B2327" s="100" t="str">
        <f>VLOOKUP(SALIDA[[#This Row],[CODIGO]],STOCKSANLUIS[],2,FALSE)</f>
        <v>ACEITE MINERAL 3G SUPER - 1 GALÓN - BVA</v>
      </c>
      <c r="C2327" s="153">
        <v>46042</v>
      </c>
      <c r="D2327">
        <v>2</v>
      </c>
      <c r="E2327">
        <f>IF(VLOOKUP(SALIDA[[#This Row],[CODIGO]],STOCKSANLUIS[],6,FALSE)=0,"PRODUCTO SIN STOCK/UBICACIÓN",VLOOKUP(SALIDA[[#This Row],[CODIGO]],STOCKSANLUIS[],6,FALSE))</f>
        <v>1</v>
      </c>
      <c r="F2327">
        <f>SALIDA[[#This Row],[CANTIDAD]]/SALIDA[[#This Row],[UND MEDIDA]]</f>
        <v>2</v>
      </c>
      <c r="G2327" t="str">
        <f>VLOOKUP(SALIDA[[#This Row],[CODIGO]],FAMILIAS[],4,FALSE)</f>
        <v>BVA</v>
      </c>
      <c r="H2327" s="10" t="str">
        <f>IF(VLOOKUP(SALIDA[[#This Row],[CODIGO]],STOCKSANLUIS[],7,FALSE)=0,"PRODUCTO SIN STOCK/UBICACIÓN",VLOOKUP(SALIDA[[#This Row],[CODIGO]],STOCKSANLUIS[],7,FALSE))</f>
        <v>C</v>
      </c>
      <c r="I2327" s="10"/>
      <c r="J2327" t="str">
        <f>SALIDA[[#This Row],[CODIGO]]&amp;"       "&amp;SALIDA[[#This Row],[FAMILIA]]</f>
        <v>00353       BVA</v>
      </c>
      <c r="K2327">
        <f>VLOOKUP(SALIDA[[#This Row],[CODIGO]],STOCK_STARSOFT[],5,FALSE)</f>
        <v>15.454063</v>
      </c>
      <c r="L2327">
        <f>SALIDA[[#This Row],[CANTIDAD]]*SALIDA[[#This Row],[PRECIO UND]]</f>
        <v>30.908125999999999</v>
      </c>
    </row>
    <row r="2328" spans="1:12" x14ac:dyDescent="0.25">
      <c r="A2328" s="6" t="s">
        <v>2314</v>
      </c>
      <c r="B2328" s="100" t="str">
        <f>VLOOKUP(SALIDA[[#This Row],[CODIGO]],STOCKSANLUIS[],2,FALSE)</f>
        <v>FILTRO SECADOR - 083 - 3/8 - ROSCABLE - SEK-083 - EVERWELL</v>
      </c>
      <c r="C2328" s="153">
        <v>46042</v>
      </c>
      <c r="D2328">
        <v>1</v>
      </c>
      <c r="E2328">
        <f>IF(VLOOKUP(SALIDA[[#This Row],[CODIGO]],STOCKSANLUIS[],6,FALSE)=0,"PRODUCTO SIN STOCK/UBICACIÓN",VLOOKUP(SALIDA[[#This Row],[CODIGO]],STOCKSANLUIS[],6,FALSE))</f>
        <v>1</v>
      </c>
      <c r="F2328">
        <f>SALIDA[[#This Row],[CANTIDAD]]/SALIDA[[#This Row],[UND MEDIDA]]</f>
        <v>1</v>
      </c>
      <c r="G2328" t="str">
        <f>VLOOKUP(SALIDA[[#This Row],[CODIGO]],FAMILIAS[],4,FALSE)</f>
        <v>EVERWELL</v>
      </c>
      <c r="H2328" s="10" t="str">
        <f>IF(VLOOKUP(SALIDA[[#This Row],[CODIGO]],STOCKSANLUIS[],7,FALSE)=0,"PRODUCTO SIN STOCK/UBICACIÓN",VLOOKUP(SALIDA[[#This Row],[CODIGO]],STOCKSANLUIS[],7,FALSE))</f>
        <v>A</v>
      </c>
      <c r="I2328" s="10"/>
      <c r="J2328" t="str">
        <f>SALIDA[[#This Row],[CODIGO]]&amp;"       "&amp;SALIDA[[#This Row],[FAMILIA]]</f>
        <v>01944       EVERWELL</v>
      </c>
      <c r="K2328">
        <f>VLOOKUP(SALIDA[[#This Row],[CODIGO]],STOCK_STARSOFT[],5,FALSE)</f>
        <v>2.95987</v>
      </c>
      <c r="L2328">
        <f>SALIDA[[#This Row],[CANTIDAD]]*SALIDA[[#This Row],[PRECIO UND]]</f>
        <v>2.95987</v>
      </c>
    </row>
    <row r="2329" spans="1:12" x14ac:dyDescent="0.25">
      <c r="A2329" s="6" t="s">
        <v>2490</v>
      </c>
      <c r="B2329" s="100" t="str">
        <f>VLOOKUP(SALIDA[[#This Row],[CODIGO]],STOCKSANLUIS[],2,FALSE)</f>
        <v>LIMPIADOR PARA CONDENSADOR - NU-BRITE - 1GALON - NU CALGON</v>
      </c>
      <c r="C2329" s="153">
        <v>46042</v>
      </c>
      <c r="D2329">
        <v>1</v>
      </c>
      <c r="E2329">
        <f>IF(VLOOKUP(SALIDA[[#This Row],[CODIGO]],STOCKSANLUIS[],6,FALSE)=0,"PRODUCTO SIN STOCK/UBICACIÓN",VLOOKUP(SALIDA[[#This Row],[CODIGO]],STOCKSANLUIS[],6,FALSE))</f>
        <v>1</v>
      </c>
      <c r="F2329">
        <f>SALIDA[[#This Row],[CANTIDAD]]/SALIDA[[#This Row],[UND MEDIDA]]</f>
        <v>1</v>
      </c>
      <c r="G2329" t="str">
        <f>VLOOKUP(SALIDA[[#This Row],[CODIGO]],FAMILIAS[],4,FALSE)</f>
        <v>NU CALGON</v>
      </c>
      <c r="H2329" s="10" t="str">
        <f>IF(VLOOKUP(SALIDA[[#This Row],[CODIGO]],STOCKSANLUIS[],7,FALSE)=0,"PRODUCTO SIN STOCK/UBICACIÓN",VLOOKUP(SALIDA[[#This Row],[CODIGO]],STOCKSANLUIS[],7,FALSE))</f>
        <v>C</v>
      </c>
      <c r="I2329" s="10"/>
      <c r="J2329" t="str">
        <f>SALIDA[[#This Row],[CODIGO]]&amp;"       "&amp;SALIDA[[#This Row],[FAMILIA]]</f>
        <v>02043       NU CALGON</v>
      </c>
      <c r="K2329">
        <f>VLOOKUP(SALIDA[[#This Row],[CODIGO]],STOCK_STARSOFT[],5,FALSE)</f>
        <v>9.0050089999999994</v>
      </c>
      <c r="L2329">
        <f>SALIDA[[#This Row],[CANTIDAD]]*SALIDA[[#This Row],[PRECIO UND]]</f>
        <v>9.0050089999999994</v>
      </c>
    </row>
    <row r="2330" spans="1:12" x14ac:dyDescent="0.25">
      <c r="A2330" s="6" t="s">
        <v>57</v>
      </c>
      <c r="B2330" s="100" t="str">
        <f>VLOOKUP(SALIDA[[#This Row],[CODIGO]],STOCKSANLUIS[],2,FALSE)</f>
        <v>CONTROLADOR DE VOLTAJE Y PROTECTOR DE FASES PHASELOG EW PLUS - VER.05 - 90-220 VAC - FULL GAUGE - WHITE</v>
      </c>
      <c r="C2330" s="153">
        <v>46042</v>
      </c>
      <c r="D2330">
        <v>1</v>
      </c>
      <c r="E2330">
        <f>IF(VLOOKUP(SALIDA[[#This Row],[CODIGO]],STOCKSANLUIS[],6,FALSE)=0,"PRODUCTO SIN STOCK/UBICACIÓN",VLOOKUP(SALIDA[[#This Row],[CODIGO]],STOCKSANLUIS[],6,FALSE))</f>
        <v>1</v>
      </c>
      <c r="F2330">
        <f>SALIDA[[#This Row],[CANTIDAD]]/SALIDA[[#This Row],[UND MEDIDA]]</f>
        <v>1</v>
      </c>
      <c r="G2330" t="str">
        <f>VLOOKUP(SALIDA[[#This Row],[CODIGO]],FAMILIAS[],4,FALSE)</f>
        <v>FULL GAUGE</v>
      </c>
      <c r="H2330" s="10" t="str">
        <f>IF(VLOOKUP(SALIDA[[#This Row],[CODIGO]],STOCKSANLUIS[],7,FALSE)=0,"PRODUCTO SIN STOCK/UBICACIÓN",VLOOKUP(SALIDA[[#This Row],[CODIGO]],STOCKSANLUIS[],7,FALSE))</f>
        <v>C</v>
      </c>
      <c r="I2330" s="10"/>
      <c r="J2330" t="str">
        <f>SALIDA[[#This Row],[CODIGO]]&amp;"       "&amp;SALIDA[[#This Row],[FAMILIA]]</f>
        <v>00029       FULL GAUGE</v>
      </c>
      <c r="K2330">
        <f>VLOOKUP(SALIDA[[#This Row],[CODIGO]],STOCK_STARSOFT[],5,FALSE)</f>
        <v>54.47063</v>
      </c>
      <c r="L2330">
        <f>SALIDA[[#This Row],[CANTIDAD]]*SALIDA[[#This Row],[PRECIO UND]]</f>
        <v>54.47063</v>
      </c>
    </row>
    <row r="2331" spans="1:12" x14ac:dyDescent="0.25">
      <c r="A2331" s="6" t="s">
        <v>441</v>
      </c>
      <c r="B2331" s="100" t="str">
        <f>VLOOKUP(SALIDA[[#This Row],[CODIGO]],STOCKSANLUIS[],2,FALSE)</f>
        <v>ACEITE MINERAL 4G SUPER - 1 GALON - BVA</v>
      </c>
      <c r="C2331" s="153">
        <v>46042</v>
      </c>
      <c r="D2331">
        <v>2</v>
      </c>
      <c r="E2331">
        <f>IF(VLOOKUP(SALIDA[[#This Row],[CODIGO]],STOCKSANLUIS[],6,FALSE)=0,"PRODUCTO SIN STOCK/UBICACIÓN",VLOOKUP(SALIDA[[#This Row],[CODIGO]],STOCKSANLUIS[],6,FALSE))</f>
        <v>1</v>
      </c>
      <c r="F2331">
        <f>SALIDA[[#This Row],[CANTIDAD]]/SALIDA[[#This Row],[UND MEDIDA]]</f>
        <v>2</v>
      </c>
      <c r="G2331" t="str">
        <f>VLOOKUP(SALIDA[[#This Row],[CODIGO]],FAMILIAS[],4,FALSE)</f>
        <v>BVA</v>
      </c>
      <c r="H2331" s="10" t="str">
        <f>IF(VLOOKUP(SALIDA[[#This Row],[CODIGO]],STOCKSANLUIS[],7,FALSE)=0,"PRODUCTO SIN STOCK/UBICACIÓN",VLOOKUP(SALIDA[[#This Row],[CODIGO]],STOCKSANLUIS[],7,FALSE))</f>
        <v>C</v>
      </c>
      <c r="I2331" s="10"/>
      <c r="J2331" t="str">
        <f>SALIDA[[#This Row],[CODIGO]]&amp;"       "&amp;SALIDA[[#This Row],[FAMILIA]]</f>
        <v>00354       BVA</v>
      </c>
      <c r="K2331">
        <f>VLOOKUP(SALIDA[[#This Row],[CODIGO]],STOCK_STARSOFT[],5,FALSE)</f>
        <v>16.651125</v>
      </c>
      <c r="L2331">
        <f>SALIDA[[#This Row],[CANTIDAD]]*SALIDA[[#This Row],[PRECIO UND]]</f>
        <v>33.302250000000001</v>
      </c>
    </row>
    <row r="2332" spans="1:12" x14ac:dyDescent="0.25">
      <c r="A2332" s="6" t="s">
        <v>2719</v>
      </c>
      <c r="B2332" s="100" t="str">
        <f>VLOOKUP(SALIDA[[#This Row],[CODIGO]],STOCKSANLUIS[],2,FALSE)</f>
        <v xml:space="preserve">ACEITE PARA BOMBA DE VACIO - 1 GALON - BVA </v>
      </c>
      <c r="C2332" s="153">
        <v>46042</v>
      </c>
      <c r="D2332">
        <v>1</v>
      </c>
      <c r="E2332">
        <f>IF(VLOOKUP(SALIDA[[#This Row],[CODIGO]],STOCKSANLUIS[],6,FALSE)=0,"PRODUCTO SIN STOCK/UBICACIÓN",VLOOKUP(SALIDA[[#This Row],[CODIGO]],STOCKSANLUIS[],6,FALSE))</f>
        <v>1</v>
      </c>
      <c r="F2332">
        <f>SALIDA[[#This Row],[CANTIDAD]]/SALIDA[[#This Row],[UND MEDIDA]]</f>
        <v>1</v>
      </c>
      <c r="G2332" t="str">
        <f>VLOOKUP(SALIDA[[#This Row],[CODIGO]],FAMILIAS[],4,FALSE)</f>
        <v>BVA</v>
      </c>
      <c r="H2332" s="10" t="str">
        <f>IF(VLOOKUP(SALIDA[[#This Row],[CODIGO]],STOCKSANLUIS[],7,FALSE)=0,"PRODUCTO SIN STOCK/UBICACIÓN",VLOOKUP(SALIDA[[#This Row],[CODIGO]],STOCKSANLUIS[],7,FALSE))</f>
        <v>C</v>
      </c>
      <c r="I2332" s="10"/>
      <c r="J2332" t="str">
        <f>SALIDA[[#This Row],[CODIGO]]&amp;"       "&amp;SALIDA[[#This Row],[FAMILIA]]</f>
        <v>02202       BVA</v>
      </c>
      <c r="K2332">
        <f>VLOOKUP(SALIDA[[#This Row],[CODIGO]],STOCK_STARSOFT[],5,FALSE)</f>
        <v>13.965745</v>
      </c>
      <c r="L2332">
        <f>SALIDA[[#This Row],[CANTIDAD]]*SALIDA[[#This Row],[PRECIO UND]]</f>
        <v>13.965745</v>
      </c>
    </row>
    <row r="2333" spans="1:12" x14ac:dyDescent="0.25">
      <c r="A2333" s="6" t="s">
        <v>3856</v>
      </c>
      <c r="B2333" s="100" t="str">
        <f>VLOOKUP(SALIDA[[#This Row],[CODIGO]],STOCKSANLUIS[],2,FALSE)</f>
        <v>CORTINA DE AIRE DE 90 CM (36") - 220V/1PH/60HZ - STAR COLD - FM-1209Z/Y-MC</v>
      </c>
      <c r="C2333" s="153">
        <v>46042</v>
      </c>
      <c r="D2333">
        <v>3</v>
      </c>
      <c r="E2333">
        <f>IF(VLOOKUP(SALIDA[[#This Row],[CODIGO]],STOCKSANLUIS[],6,FALSE)=0,"PRODUCTO SIN STOCK/UBICACIÓN",VLOOKUP(SALIDA[[#This Row],[CODIGO]],STOCKSANLUIS[],6,FALSE))</f>
        <v>1</v>
      </c>
      <c r="F2333">
        <f>SALIDA[[#This Row],[CANTIDAD]]/SALIDA[[#This Row],[UND MEDIDA]]</f>
        <v>3</v>
      </c>
      <c r="G2333" t="str">
        <f>VLOOKUP(SALIDA[[#This Row],[CODIGO]],FAMILIAS[],4,FALSE)</f>
        <v>STAR COLD</v>
      </c>
      <c r="H2333" s="10" t="str">
        <f>IF(VLOOKUP(SALIDA[[#This Row],[CODIGO]],STOCKSANLUIS[],7,FALSE)=0,"PRODUCTO SIN STOCK/UBICACIÓN",VLOOKUP(SALIDA[[#This Row],[CODIGO]],STOCKSANLUIS[],7,FALSE))</f>
        <v>A</v>
      </c>
      <c r="I2333" s="10"/>
      <c r="J2333" t="str">
        <f>SALIDA[[#This Row],[CODIGO]]&amp;"       "&amp;SALIDA[[#This Row],[FAMILIA]]</f>
        <v>03287       STAR COLD</v>
      </c>
      <c r="K2333">
        <f>VLOOKUP(SALIDA[[#This Row],[CODIGO]],STOCK_STARSOFT[],5,FALSE)</f>
        <v>36.823205000000002</v>
      </c>
      <c r="L2333">
        <f>SALIDA[[#This Row],[CANTIDAD]]*SALIDA[[#This Row],[PRECIO UND]]</f>
        <v>110.469615</v>
      </c>
    </row>
    <row r="2334" spans="1:12" x14ac:dyDescent="0.25">
      <c r="A2334" s="6" t="s">
        <v>3858</v>
      </c>
      <c r="B2334" s="100" t="str">
        <f>VLOOKUP(SALIDA[[#This Row],[CODIGO]],STOCKSANLUIS[],2,FALSE)</f>
        <v>CORTINA DE AIRE DE 120 CM (48") - 220V/1PH/60HZ - STAR COLD - FM-1212Z/Y-MC</v>
      </c>
      <c r="C2334" s="153">
        <v>46042</v>
      </c>
      <c r="D2334">
        <v>2</v>
      </c>
      <c r="E2334">
        <f>IF(VLOOKUP(SALIDA[[#This Row],[CODIGO]],STOCKSANLUIS[],6,FALSE)=0,"PRODUCTO SIN STOCK/UBICACIÓN",VLOOKUP(SALIDA[[#This Row],[CODIGO]],STOCKSANLUIS[],6,FALSE))</f>
        <v>1</v>
      </c>
      <c r="F2334">
        <f>SALIDA[[#This Row],[CANTIDAD]]/SALIDA[[#This Row],[UND MEDIDA]]</f>
        <v>2</v>
      </c>
      <c r="G2334" t="str">
        <f>VLOOKUP(SALIDA[[#This Row],[CODIGO]],FAMILIAS[],4,FALSE)</f>
        <v>STAR COLD</v>
      </c>
      <c r="H2334" s="10" t="str">
        <f>IF(VLOOKUP(SALIDA[[#This Row],[CODIGO]],STOCKSANLUIS[],7,FALSE)=0,"PRODUCTO SIN STOCK/UBICACIÓN",VLOOKUP(SALIDA[[#This Row],[CODIGO]],STOCKSANLUIS[],7,FALSE))</f>
        <v>A</v>
      </c>
      <c r="I2334" s="10"/>
      <c r="J2334" t="str">
        <f>SALIDA[[#This Row],[CODIGO]]&amp;"       "&amp;SALIDA[[#This Row],[FAMILIA]]</f>
        <v>03288       STAR COLD</v>
      </c>
      <c r="K2334">
        <f>VLOOKUP(SALIDA[[#This Row],[CODIGO]],STOCK_STARSOFT[],5,FALSE)</f>
        <v>46.302090999999997</v>
      </c>
      <c r="L2334">
        <f>SALIDA[[#This Row],[CANTIDAD]]*SALIDA[[#This Row],[PRECIO UND]]</f>
        <v>92.604181999999994</v>
      </c>
    </row>
    <row r="2335" spans="1:12" x14ac:dyDescent="0.25">
      <c r="A2335" s="6" t="s">
        <v>1103</v>
      </c>
      <c r="B2335" s="100" t="str">
        <f>VLOOKUP(SALIDA[[#This Row],[CODIGO]],STOCKSANLUIS[],2,FALSE)</f>
        <v>CONTROL REMOTO UNIVERSAL - QTH-4000 - QUALITY</v>
      </c>
      <c r="C2335" s="153">
        <v>46042</v>
      </c>
      <c r="D2335">
        <v>3</v>
      </c>
      <c r="E2335">
        <f>IF(VLOOKUP(SALIDA[[#This Row],[CODIGO]],STOCKSANLUIS[],6,FALSE)=0,"PRODUCTO SIN STOCK/UBICACIÓN",VLOOKUP(SALIDA[[#This Row],[CODIGO]],STOCKSANLUIS[],6,FALSE))</f>
        <v>1</v>
      </c>
      <c r="F2335">
        <f>SALIDA[[#This Row],[CANTIDAD]]/SALIDA[[#This Row],[UND MEDIDA]]</f>
        <v>3</v>
      </c>
      <c r="G2335" t="str">
        <f>VLOOKUP(SALIDA[[#This Row],[CODIGO]],FAMILIAS[],4,FALSE)</f>
        <v>QUALITY</v>
      </c>
      <c r="H2335" s="10" t="str">
        <f>IF(VLOOKUP(SALIDA[[#This Row],[CODIGO]],STOCKSANLUIS[],7,FALSE)=0,"PRODUCTO SIN STOCK/UBICACIÓN",VLOOKUP(SALIDA[[#This Row],[CODIGO]],STOCKSANLUIS[],7,FALSE))</f>
        <v>A</v>
      </c>
      <c r="I2335" s="10" t="s">
        <v>19536</v>
      </c>
      <c r="J2335" t="str">
        <f>SALIDA[[#This Row],[CODIGO]]&amp;"       "&amp;SALIDA[[#This Row],[FAMILIA]]</f>
        <v>01196       QUALITY</v>
      </c>
      <c r="K2335">
        <f>VLOOKUP(SALIDA[[#This Row],[CODIGO]],STOCK_STARSOFT[],5,FALSE)</f>
        <v>3.0188069999999998</v>
      </c>
      <c r="L2335">
        <f>SALIDA[[#This Row],[CANTIDAD]]*SALIDA[[#This Row],[PRECIO UND]]</f>
        <v>9.0564210000000003</v>
      </c>
    </row>
    <row r="2336" spans="1:12" x14ac:dyDescent="0.25">
      <c r="A2336" s="6" t="s">
        <v>3293</v>
      </c>
      <c r="B2336" s="100" t="str">
        <f>VLOOKUP(SALIDA[[#This Row],[CODIGO]],STOCKSANLUIS[],2,FALSE)</f>
        <v>VALVULA PARA AGUA HELADA FAN &amp; COIL 2 VIAS 3/4" DIAMETRO  CON ACTUADOR  220V JOHNSON CONTROLS - VLC2200GC-C</v>
      </c>
      <c r="C2336" s="153">
        <v>46042</v>
      </c>
      <c r="D2336">
        <v>2</v>
      </c>
      <c r="E2336">
        <f>IF(VLOOKUP(SALIDA[[#This Row],[CODIGO]],STOCKSANLUIS[],6,FALSE)=0,"PRODUCTO SIN STOCK/UBICACIÓN",VLOOKUP(SALIDA[[#This Row],[CODIGO]],STOCKSANLUIS[],6,FALSE))</f>
        <v>1</v>
      </c>
      <c r="F2336">
        <f>SALIDA[[#This Row],[CANTIDAD]]/SALIDA[[#This Row],[UND MEDIDA]]</f>
        <v>2</v>
      </c>
      <c r="G2336" t="str">
        <f>VLOOKUP(SALIDA[[#This Row],[CODIGO]],FAMILIAS[],4,FALSE)</f>
        <v>JOHNSON CONTROLS</v>
      </c>
      <c r="H2336" s="10" t="str">
        <f>IF(VLOOKUP(SALIDA[[#This Row],[CODIGO]],STOCKSANLUIS[],7,FALSE)=0,"PRODUCTO SIN STOCK/UBICACIÓN",VLOOKUP(SALIDA[[#This Row],[CODIGO]],STOCKSANLUIS[],7,FALSE))</f>
        <v>A</v>
      </c>
      <c r="I2336" s="10"/>
      <c r="J2336" t="str">
        <f>SALIDA[[#This Row],[CODIGO]]&amp;"       "&amp;SALIDA[[#This Row],[FAMILIA]]</f>
        <v>02714       JOHNSON CONTROLS</v>
      </c>
      <c r="K2336">
        <f>VLOOKUP(SALIDA[[#This Row],[CODIGO]],STOCK_STARSOFT[],5,FALSE)</f>
        <v>13.849964</v>
      </c>
      <c r="L2336">
        <f>SALIDA[[#This Row],[CANTIDAD]]*SALIDA[[#This Row],[PRECIO UND]]</f>
        <v>27.699928</v>
      </c>
    </row>
    <row r="2337" spans="1:12" x14ac:dyDescent="0.25">
      <c r="A2337" s="6" t="s">
        <v>3802</v>
      </c>
      <c r="B2337" s="100" t="str">
        <f>VLOOKUP(SALIDA[[#This Row],[CODIGO]],STOCKSANLUIS[],2,FALSE)</f>
        <v>GAS REFRIGERANTE R134A - 13.6KG FLYER</v>
      </c>
      <c r="C2337" s="153">
        <v>46042</v>
      </c>
      <c r="D2337">
        <v>4</v>
      </c>
      <c r="E2337">
        <f>IF(VLOOKUP(SALIDA[[#This Row],[CODIGO]],STOCKSANLUIS[],6,FALSE)=0,"PRODUCTO SIN STOCK/UBICACIÓN",VLOOKUP(SALIDA[[#This Row],[CODIGO]],STOCKSANLUIS[],6,FALSE))</f>
        <v>1</v>
      </c>
      <c r="F2337">
        <f>SALIDA[[#This Row],[CANTIDAD]]/SALIDA[[#This Row],[UND MEDIDA]]</f>
        <v>4</v>
      </c>
      <c r="G2337" t="str">
        <f>VLOOKUP(SALIDA[[#This Row],[CODIGO]],FAMILIAS[],4,FALSE)</f>
        <v>FLYER</v>
      </c>
      <c r="H2337" s="10" t="str">
        <f>IF(VLOOKUP(SALIDA[[#This Row],[CODIGO]],STOCKSANLUIS[],7,FALSE)=0,"PRODUCTO SIN STOCK/UBICACIÓN",VLOOKUP(SALIDA[[#This Row],[CODIGO]],STOCKSANLUIS[],7,FALSE))</f>
        <v>B</v>
      </c>
      <c r="I2337" s="10"/>
      <c r="J2337" t="str">
        <f>SALIDA[[#This Row],[CODIGO]]&amp;"       "&amp;SALIDA[[#This Row],[FAMILIA]]</f>
        <v>03241       FLYER</v>
      </c>
      <c r="K2337">
        <f>VLOOKUP(SALIDA[[#This Row],[CODIGO]],STOCK_STARSOFT[],5,FALSE)</f>
        <v>91.697573000000006</v>
      </c>
      <c r="L2337">
        <f>SALIDA[[#This Row],[CANTIDAD]]*SALIDA[[#This Row],[PRECIO UND]]</f>
        <v>366.79029200000002</v>
      </c>
    </row>
    <row r="2338" spans="1:12" x14ac:dyDescent="0.25">
      <c r="A2338" s="6" t="s">
        <v>1350</v>
      </c>
      <c r="B2338" s="100" t="str">
        <f>VLOOKUP(SALIDA[[#This Row],[CODIGO]],STOCKSANLUIS[],2,FALSE)</f>
        <v>MANGA AISLANTE C1-H-028 DE 1 1/8" X 1/2" - ARMAFLEX/ARMACELL</v>
      </c>
      <c r="C2338" s="153">
        <v>46042</v>
      </c>
      <c r="D2338">
        <v>4</v>
      </c>
      <c r="E2338">
        <f>IF(VLOOKUP(SALIDA[[#This Row],[CODIGO]],STOCKSANLUIS[],6,FALSE)=0,"PRODUCTO SIN STOCK/UBICACIÓN",VLOOKUP(SALIDA[[#This Row],[CODIGO]],STOCKSANLUIS[],6,FALSE))</f>
        <v>1</v>
      </c>
      <c r="F2338">
        <f>SALIDA[[#This Row],[CANTIDAD]]/SALIDA[[#This Row],[UND MEDIDA]]</f>
        <v>4</v>
      </c>
      <c r="G2338" t="str">
        <f>VLOOKUP(SALIDA[[#This Row],[CODIGO]],FAMILIAS[],4,FALSE)</f>
        <v>ARMACELL</v>
      </c>
      <c r="H2338" s="10" t="str">
        <f>IF(VLOOKUP(SALIDA[[#This Row],[CODIGO]],STOCKSANLUIS[],7,FALSE)=0,"PRODUCTO SIN STOCK/UBICACIÓN",VLOOKUP(SALIDA[[#This Row],[CODIGO]],STOCKSANLUIS[],7,FALSE))</f>
        <v>A</v>
      </c>
      <c r="I2338" s="10"/>
      <c r="J2338" t="str">
        <f>SALIDA[[#This Row],[CODIGO]]&amp;"       "&amp;SALIDA[[#This Row],[FAMILIA]]</f>
        <v>01391       ARMACELL</v>
      </c>
      <c r="K2338">
        <f>VLOOKUP(SALIDA[[#This Row],[CODIGO]],STOCK_STARSOFT[],5,FALSE)</f>
        <v>1.435433</v>
      </c>
      <c r="L2338">
        <f>SALIDA[[#This Row],[CANTIDAD]]*SALIDA[[#This Row],[PRECIO UND]]</f>
        <v>5.7417319999999998</v>
      </c>
    </row>
    <row r="2339" spans="1:12" x14ac:dyDescent="0.25">
      <c r="A2339" s="6" t="s">
        <v>1352</v>
      </c>
      <c r="B2339" s="100" t="str">
        <f>VLOOKUP(SALIDA[[#This Row],[CODIGO]],STOCKSANLUIS[],2,FALSE)</f>
        <v>MANGA AISLANTE CI-H-035 DE 1 3/8" X 1/2" - ARMAFLEX/ARMACELL</v>
      </c>
      <c r="C2339" s="153">
        <v>46042</v>
      </c>
      <c r="D2339">
        <v>40</v>
      </c>
      <c r="E2339">
        <f>IF(VLOOKUP(SALIDA[[#This Row],[CODIGO]],STOCKSANLUIS[],6,FALSE)=0,"PRODUCTO SIN STOCK/UBICACIÓN",VLOOKUP(SALIDA[[#This Row],[CODIGO]],STOCKSANLUIS[],6,FALSE))</f>
        <v>1</v>
      </c>
      <c r="F2339">
        <f>SALIDA[[#This Row],[CANTIDAD]]/SALIDA[[#This Row],[UND MEDIDA]]</f>
        <v>40</v>
      </c>
      <c r="G2339" t="str">
        <f>VLOOKUP(SALIDA[[#This Row],[CODIGO]],FAMILIAS[],4,FALSE)</f>
        <v>ARMACELL</v>
      </c>
      <c r="H2339" s="10" t="str">
        <f>IF(VLOOKUP(SALIDA[[#This Row],[CODIGO]],STOCKSANLUIS[],7,FALSE)=0,"PRODUCTO SIN STOCK/UBICACIÓN",VLOOKUP(SALIDA[[#This Row],[CODIGO]],STOCKSANLUIS[],7,FALSE))</f>
        <v>A</v>
      </c>
      <c r="I2339" s="10"/>
      <c r="J2339" t="str">
        <f>SALIDA[[#This Row],[CODIGO]]&amp;"       "&amp;SALIDA[[#This Row],[FAMILIA]]</f>
        <v>01392       ARMACELL</v>
      </c>
      <c r="K2339">
        <f>VLOOKUP(SALIDA[[#This Row],[CODIGO]],STOCK_STARSOFT[],5,FALSE)</f>
        <v>1.8774120000000001</v>
      </c>
      <c r="L2339">
        <f>SALIDA[[#This Row],[CANTIDAD]]*SALIDA[[#This Row],[PRECIO UND]]</f>
        <v>75.09648</v>
      </c>
    </row>
    <row r="2340" spans="1:12" x14ac:dyDescent="0.25">
      <c r="A2340" s="6" t="s">
        <v>1243</v>
      </c>
      <c r="B2340" s="100" t="str">
        <f>VLOOKUP(SALIDA[[#This Row],[CODIGO]],STOCKSANLUIS[],2,FALSE)</f>
        <v>MANGA AISLANTE C1-H-022 DE 7/8" X 1/2" - ARMAFLEX/ARMACELL</v>
      </c>
      <c r="C2340" s="153">
        <v>46042</v>
      </c>
      <c r="D2340">
        <v>14</v>
      </c>
      <c r="E2340">
        <f>IF(VLOOKUP(SALIDA[[#This Row],[CODIGO]],STOCKSANLUIS[],6,FALSE)=0,"PRODUCTO SIN STOCK/UBICACIÓN",VLOOKUP(SALIDA[[#This Row],[CODIGO]],STOCKSANLUIS[],6,FALSE))</f>
        <v>1</v>
      </c>
      <c r="F2340">
        <f>SALIDA[[#This Row],[CANTIDAD]]/SALIDA[[#This Row],[UND MEDIDA]]</f>
        <v>14</v>
      </c>
      <c r="G2340" t="str">
        <f>VLOOKUP(SALIDA[[#This Row],[CODIGO]],FAMILIAS[],4,FALSE)</f>
        <v>ARMACELL</v>
      </c>
      <c r="H2340" s="10" t="str">
        <f>IF(VLOOKUP(SALIDA[[#This Row],[CODIGO]],STOCKSANLUIS[],7,FALSE)=0,"PRODUCTO SIN STOCK/UBICACIÓN",VLOOKUP(SALIDA[[#This Row],[CODIGO]],STOCKSANLUIS[],7,FALSE))</f>
        <v>A</v>
      </c>
      <c r="I2340" s="10"/>
      <c r="J2340" t="str">
        <f>SALIDA[[#This Row],[CODIGO]]&amp;"       "&amp;SALIDA[[#This Row],[FAMILIA]]</f>
        <v>01327       ARMACELL</v>
      </c>
      <c r="K2340">
        <f>VLOOKUP(SALIDA[[#This Row],[CODIGO]],STOCK_STARSOFT[],5,FALSE)</f>
        <v>1.2559439999999999</v>
      </c>
      <c r="L2340">
        <f>SALIDA[[#This Row],[CANTIDAD]]*SALIDA[[#This Row],[PRECIO UND]]</f>
        <v>17.583216</v>
      </c>
    </row>
    <row r="2341" spans="1:12" x14ac:dyDescent="0.25">
      <c r="A2341" s="6" t="s">
        <v>485</v>
      </c>
      <c r="B2341" s="100" t="str">
        <f>VLOOKUP(SALIDA[[#This Row],[CODIGO]],STOCKSANLUIS[],2,FALSE)</f>
        <v>SOLDADURA DE PLATA HARRIS AL 0%</v>
      </c>
      <c r="C2341" s="153">
        <v>46042</v>
      </c>
      <c r="D2341">
        <v>700</v>
      </c>
      <c r="E2341">
        <f>IF(VLOOKUP(SALIDA[[#This Row],[CODIGO]],STOCKSANLUIS[],6,FALSE)=0,"PRODUCTO SIN STOCK/UBICACIÓN",VLOOKUP(SALIDA[[#This Row],[CODIGO]],STOCKSANLUIS[],6,FALSE))</f>
        <v>1</v>
      </c>
      <c r="F2341">
        <f>SALIDA[[#This Row],[CANTIDAD]]/SALIDA[[#This Row],[UND MEDIDA]]</f>
        <v>700</v>
      </c>
      <c r="G2341" t="str">
        <f>VLOOKUP(SALIDA[[#This Row],[CODIGO]],FAMILIAS[],4,FALSE)</f>
        <v>HARRIS</v>
      </c>
      <c r="H2341" s="10" t="str">
        <f>IF(VLOOKUP(SALIDA[[#This Row],[CODIGO]],STOCKSANLUIS[],7,FALSE)=0,"PRODUCTO SIN STOCK/UBICACIÓN",VLOOKUP(SALIDA[[#This Row],[CODIGO]],STOCKSANLUIS[],7,FALSE))</f>
        <v>C</v>
      </c>
      <c r="I2341" s="10"/>
      <c r="J2341" t="str">
        <f>SALIDA[[#This Row],[CODIGO]]&amp;"       "&amp;SALIDA[[#This Row],[FAMILIA]]</f>
        <v>00405       HARRIS</v>
      </c>
      <c r="K2341">
        <f>VLOOKUP(SALIDA[[#This Row],[CODIGO]],STOCK_STARSOFT[],5,FALSE)</f>
        <v>0.38343100000000002</v>
      </c>
      <c r="L2341">
        <f>SALIDA[[#This Row],[CANTIDAD]]*SALIDA[[#This Row],[PRECIO UND]]</f>
        <v>268.40170000000001</v>
      </c>
    </row>
    <row r="2342" spans="1:12" x14ac:dyDescent="0.25">
      <c r="A2342" s="6" t="s">
        <v>485</v>
      </c>
      <c r="B2342" s="100" t="str">
        <f>VLOOKUP(SALIDA[[#This Row],[CODIGO]],STOCKSANLUIS[],2,FALSE)</f>
        <v>SOLDADURA DE PLATA HARRIS AL 0%</v>
      </c>
      <c r="C2342" s="153">
        <v>46042</v>
      </c>
      <c r="D2342">
        <v>1400</v>
      </c>
      <c r="E2342">
        <f>IF(VLOOKUP(SALIDA[[#This Row],[CODIGO]],STOCKSANLUIS[],6,FALSE)=0,"PRODUCTO SIN STOCK/UBICACIÓN",VLOOKUP(SALIDA[[#This Row],[CODIGO]],STOCKSANLUIS[],6,FALSE))</f>
        <v>1</v>
      </c>
      <c r="F2342">
        <f>SALIDA[[#This Row],[CANTIDAD]]/SALIDA[[#This Row],[UND MEDIDA]]</f>
        <v>1400</v>
      </c>
      <c r="G2342" t="str">
        <f>VLOOKUP(SALIDA[[#This Row],[CODIGO]],FAMILIAS[],4,FALSE)</f>
        <v>HARRIS</v>
      </c>
      <c r="H2342" s="10" t="str">
        <f>IF(VLOOKUP(SALIDA[[#This Row],[CODIGO]],STOCKSANLUIS[],7,FALSE)=0,"PRODUCTO SIN STOCK/UBICACIÓN",VLOOKUP(SALIDA[[#This Row],[CODIGO]],STOCKSANLUIS[],7,FALSE))</f>
        <v>C</v>
      </c>
      <c r="I2342" s="10"/>
      <c r="J2342" t="str">
        <f>SALIDA[[#This Row],[CODIGO]]&amp;"       "&amp;SALIDA[[#This Row],[FAMILIA]]</f>
        <v>00405       HARRIS</v>
      </c>
      <c r="K2342">
        <f>VLOOKUP(SALIDA[[#This Row],[CODIGO]],STOCK_STARSOFT[],5,FALSE)</f>
        <v>0.38343100000000002</v>
      </c>
      <c r="L2342">
        <f>SALIDA[[#This Row],[CANTIDAD]]*SALIDA[[#This Row],[PRECIO UND]]</f>
        <v>536.80340000000001</v>
      </c>
    </row>
    <row r="2343" spans="1:12" x14ac:dyDescent="0.25">
      <c r="A2343" s="6" t="s">
        <v>1354</v>
      </c>
      <c r="B2343" s="100" t="str">
        <f>VLOOKUP(SALIDA[[#This Row],[CODIGO]],STOCKSANLUIS[],2,FALSE)</f>
        <v>MANGA AISLANTE C1-H-042 DE 1 5/8" X 1/2" - ARMAFLEX/ARMACELL</v>
      </c>
      <c r="C2343" s="153">
        <v>46042</v>
      </c>
      <c r="D2343">
        <v>16</v>
      </c>
      <c r="E2343">
        <f>IF(VLOOKUP(SALIDA[[#This Row],[CODIGO]],STOCKSANLUIS[],6,FALSE)=0,"PRODUCTO SIN STOCK/UBICACIÓN",VLOOKUP(SALIDA[[#This Row],[CODIGO]],STOCKSANLUIS[],6,FALSE))</f>
        <v>1</v>
      </c>
      <c r="F2343">
        <f>SALIDA[[#This Row],[CANTIDAD]]/SALIDA[[#This Row],[UND MEDIDA]]</f>
        <v>16</v>
      </c>
      <c r="G2343" t="str">
        <f>VLOOKUP(SALIDA[[#This Row],[CODIGO]],FAMILIAS[],4,FALSE)</f>
        <v>ARMACELL</v>
      </c>
      <c r="H2343" s="10" t="str">
        <f>IF(VLOOKUP(SALIDA[[#This Row],[CODIGO]],STOCKSANLUIS[],7,FALSE)=0,"PRODUCTO SIN STOCK/UBICACIÓN",VLOOKUP(SALIDA[[#This Row],[CODIGO]],STOCKSANLUIS[],7,FALSE))</f>
        <v>A</v>
      </c>
      <c r="I2343" s="10"/>
      <c r="J2343" t="str">
        <f>SALIDA[[#This Row],[CODIGO]]&amp;"       "&amp;SALIDA[[#This Row],[FAMILIA]]</f>
        <v>01393       ARMACELL</v>
      </c>
      <c r="K2343">
        <f>VLOOKUP(SALIDA[[#This Row],[CODIGO]],STOCK_STARSOFT[],5,FALSE)</f>
        <v>2.3174990000000002</v>
      </c>
      <c r="L2343">
        <f>SALIDA[[#This Row],[CANTIDAD]]*SALIDA[[#This Row],[PRECIO UND]]</f>
        <v>37.079984000000003</v>
      </c>
    </row>
    <row r="2344" spans="1:12" x14ac:dyDescent="0.25">
      <c r="A2344" s="6" t="s">
        <v>3802</v>
      </c>
      <c r="B2344" s="100" t="str">
        <f>VLOOKUP(SALIDA[[#This Row],[CODIGO]],STOCKSANLUIS[],2,FALSE)</f>
        <v>GAS REFRIGERANTE R134A - 13.6KG FLYER</v>
      </c>
      <c r="C2344" s="153">
        <v>46043</v>
      </c>
      <c r="D2344">
        <v>3</v>
      </c>
      <c r="E2344">
        <f>IF(VLOOKUP(SALIDA[[#This Row],[CODIGO]],STOCKSANLUIS[],6,FALSE)=0,"PRODUCTO SIN STOCK/UBICACIÓN",VLOOKUP(SALIDA[[#This Row],[CODIGO]],STOCKSANLUIS[],6,FALSE))</f>
        <v>1</v>
      </c>
      <c r="F2344">
        <f>SALIDA[[#This Row],[CANTIDAD]]/SALIDA[[#This Row],[UND MEDIDA]]</f>
        <v>3</v>
      </c>
      <c r="G2344" t="str">
        <f>VLOOKUP(SALIDA[[#This Row],[CODIGO]],FAMILIAS[],4,FALSE)</f>
        <v>FLYER</v>
      </c>
      <c r="H2344" s="10" t="str">
        <f>IF(VLOOKUP(SALIDA[[#This Row],[CODIGO]],STOCKSANLUIS[],7,FALSE)=0,"PRODUCTO SIN STOCK/UBICACIÓN",VLOOKUP(SALIDA[[#This Row],[CODIGO]],STOCKSANLUIS[],7,FALSE))</f>
        <v>B</v>
      </c>
      <c r="I2344" s="10"/>
      <c r="J2344" t="str">
        <f>SALIDA[[#This Row],[CODIGO]]&amp;"       "&amp;SALIDA[[#This Row],[FAMILIA]]</f>
        <v>03241       FLYER</v>
      </c>
      <c r="K2344">
        <f>VLOOKUP(SALIDA[[#This Row],[CODIGO]],STOCK_STARSOFT[],5,FALSE)</f>
        <v>91.697573000000006</v>
      </c>
      <c r="L2344">
        <f>SALIDA[[#This Row],[CANTIDAD]]*SALIDA[[#This Row],[PRECIO UND]]</f>
        <v>275.09271899999999</v>
      </c>
    </row>
    <row r="2345" spans="1:12" x14ac:dyDescent="0.25">
      <c r="A2345" s="6" t="s">
        <v>33</v>
      </c>
      <c r="B2345" s="100" t="str">
        <f>VLOOKUP(SALIDA[[#This Row],[CODIGO]],STOCKSANLUIS[],2,FALSE)</f>
        <v>CONTROLADOR DE TEMPERATURA DIGITAL MT-512E 2HP - VER.13 - 115/220 VAC - FULL GAUGE</v>
      </c>
      <c r="C2345" s="153">
        <v>46043</v>
      </c>
      <c r="D2345">
        <v>20</v>
      </c>
      <c r="E2345">
        <f>IF(VLOOKUP(SALIDA[[#This Row],[CODIGO]],STOCKSANLUIS[],6,FALSE)=0,"PRODUCTO SIN STOCK/UBICACIÓN",VLOOKUP(SALIDA[[#This Row],[CODIGO]],STOCKSANLUIS[],6,FALSE))</f>
        <v>1</v>
      </c>
      <c r="F2345">
        <f>SALIDA[[#This Row],[CANTIDAD]]/SALIDA[[#This Row],[UND MEDIDA]]</f>
        <v>20</v>
      </c>
      <c r="G2345" t="str">
        <f>VLOOKUP(SALIDA[[#This Row],[CODIGO]],FAMILIAS[],4,FALSE)</f>
        <v>FULL GAUGE</v>
      </c>
      <c r="H2345" s="10" t="str">
        <f>IF(VLOOKUP(SALIDA[[#This Row],[CODIGO]],STOCKSANLUIS[],7,FALSE)=0,"PRODUCTO SIN STOCK/UBICACIÓN",VLOOKUP(SALIDA[[#This Row],[CODIGO]],STOCKSANLUIS[],7,FALSE))</f>
        <v>C</v>
      </c>
      <c r="I2345" s="10"/>
      <c r="J2345" t="str">
        <f>SALIDA[[#This Row],[CODIGO]]&amp;"       "&amp;SALIDA[[#This Row],[FAMILIA]]</f>
        <v>00016       FULL GAUGE</v>
      </c>
      <c r="K2345">
        <f>VLOOKUP(SALIDA[[#This Row],[CODIGO]],STOCK_STARSOFT[],5,FALSE)</f>
        <v>13.318346</v>
      </c>
      <c r="L2345">
        <f>SALIDA[[#This Row],[CANTIDAD]]*SALIDA[[#This Row],[PRECIO UND]]</f>
        <v>266.36691999999999</v>
      </c>
    </row>
    <row r="2346" spans="1:12" x14ac:dyDescent="0.25">
      <c r="A2346" s="6" t="s">
        <v>22050</v>
      </c>
      <c r="B2346" s="100" t="str">
        <f>VLOOKUP(SALIDA[[#This Row],[CODIGO]],STOCKSANLUIS[],2,FALSE)</f>
        <v>MINI BOMBA STAR COLD  DE 110-240V MINISLIM SERIES 66 FT LIFT SPS-66</v>
      </c>
      <c r="C2346" s="153">
        <v>46043</v>
      </c>
      <c r="D2346">
        <v>1</v>
      </c>
      <c r="E2346">
        <f>IF(VLOOKUP(SALIDA[[#This Row],[CODIGO]],STOCKSANLUIS[],6,FALSE)=0,"PRODUCTO SIN STOCK/UBICACIÓN",VLOOKUP(SALIDA[[#This Row],[CODIGO]],STOCKSANLUIS[],6,FALSE))</f>
        <v>1</v>
      </c>
      <c r="F2346">
        <f>SALIDA[[#This Row],[CANTIDAD]]/SALIDA[[#This Row],[UND MEDIDA]]</f>
        <v>1</v>
      </c>
      <c r="G2346" t="str">
        <f>VLOOKUP(SALIDA[[#This Row],[CODIGO]],FAMILIAS[],4,FALSE)</f>
        <v>STAR COLD</v>
      </c>
      <c r="H2346" s="10" t="str">
        <f>IF(VLOOKUP(SALIDA[[#This Row],[CODIGO]],STOCKSANLUIS[],7,FALSE)=0,"PRODUCTO SIN STOCK/UBICACIÓN",VLOOKUP(SALIDA[[#This Row],[CODIGO]],STOCKSANLUIS[],7,FALSE))</f>
        <v>A</v>
      </c>
      <c r="I2346" s="10"/>
      <c r="J2346" t="str">
        <f>SALIDA[[#This Row],[CODIGO]]&amp;"       "&amp;SALIDA[[#This Row],[FAMILIA]]</f>
        <v>03543       STAR COLD</v>
      </c>
      <c r="K2346">
        <f>VLOOKUP(SALIDA[[#This Row],[CODIGO]],STOCK_STARSOFT[],5,FALSE)</f>
        <v>19.559408000000001</v>
      </c>
      <c r="L2346">
        <f>SALIDA[[#This Row],[CANTIDAD]]*SALIDA[[#This Row],[PRECIO UND]]</f>
        <v>19.559408000000001</v>
      </c>
    </row>
    <row r="2347" spans="1:12" x14ac:dyDescent="0.25">
      <c r="A2347" s="6" t="s">
        <v>3776</v>
      </c>
      <c r="B2347" s="100" t="str">
        <f>VLOOKUP(SALIDA[[#This Row],[CODIGO]],STOCKSANLUIS[],2,FALSE)</f>
        <v>LAMA DE PVC CLEARWAY STANDARD SMOOTH 8¨¨ X .080¨¨ X 300¨ (20 CM X 2MMX 91.44M)</v>
      </c>
      <c r="C2347" s="153">
        <v>46043</v>
      </c>
      <c r="D2347">
        <v>182.88</v>
      </c>
      <c r="E2347">
        <f>IF(VLOOKUP(SALIDA[[#This Row],[CODIGO]],STOCKSANLUIS[],6,FALSE)=0,"PRODUCTO SIN STOCK/UBICACIÓN",VLOOKUP(SALIDA[[#This Row],[CODIGO]],STOCKSANLUIS[],6,FALSE))</f>
        <v>91.44</v>
      </c>
      <c r="F2347">
        <f>SALIDA[[#This Row],[CANTIDAD]]/SALIDA[[#This Row],[UND MEDIDA]]</f>
        <v>2</v>
      </c>
      <c r="G2347" t="str">
        <f>VLOOKUP(SALIDA[[#This Row],[CODIGO]],FAMILIAS[],4,FALSE)</f>
        <v>CLEARWAY</v>
      </c>
      <c r="H2347" s="10" t="str">
        <f>IF(VLOOKUP(SALIDA[[#This Row],[CODIGO]],STOCKSANLUIS[],7,FALSE)=0,"PRODUCTO SIN STOCK/UBICACIÓN",VLOOKUP(SALIDA[[#This Row],[CODIGO]],STOCKSANLUIS[],7,FALSE))</f>
        <v>B/C</v>
      </c>
      <c r="I2347" s="10"/>
      <c r="J2347" t="str">
        <f>SALIDA[[#This Row],[CODIGO]]&amp;"       "&amp;SALIDA[[#This Row],[FAMILIA]]</f>
        <v>03169       CLEARWAY</v>
      </c>
      <c r="K2347">
        <f>VLOOKUP(SALIDA[[#This Row],[CODIGO]],STOCK_STARSOFT[],5,FALSE)</f>
        <v>1.2627120000000001</v>
      </c>
      <c r="L2347">
        <f>SALIDA[[#This Row],[CANTIDAD]]*SALIDA[[#This Row],[PRECIO UND]]</f>
        <v>230.92477056000001</v>
      </c>
    </row>
    <row r="2348" spans="1:12" x14ac:dyDescent="0.25">
      <c r="A2348" s="6" t="s">
        <v>485</v>
      </c>
      <c r="B2348" s="100" t="str">
        <f>VLOOKUP(SALIDA[[#This Row],[CODIGO]],STOCKSANLUIS[],2,FALSE)</f>
        <v>SOLDADURA DE PLATA HARRIS AL 0%</v>
      </c>
      <c r="C2348" s="153">
        <v>46042</v>
      </c>
      <c r="D2348">
        <v>485</v>
      </c>
      <c r="E2348">
        <f>IF(VLOOKUP(SALIDA[[#This Row],[CODIGO]],STOCKSANLUIS[],6,FALSE)=0,"PRODUCTO SIN STOCK/UBICACIÓN",VLOOKUP(SALIDA[[#This Row],[CODIGO]],STOCKSANLUIS[],6,FALSE))</f>
        <v>1</v>
      </c>
      <c r="F2348">
        <f>SALIDA[[#This Row],[CANTIDAD]]/SALIDA[[#This Row],[UND MEDIDA]]</f>
        <v>485</v>
      </c>
      <c r="G2348" t="str">
        <f>VLOOKUP(SALIDA[[#This Row],[CODIGO]],FAMILIAS[],4,FALSE)</f>
        <v>HARRIS</v>
      </c>
      <c r="H2348" s="10" t="str">
        <f>IF(VLOOKUP(SALIDA[[#This Row],[CODIGO]],STOCKSANLUIS[],7,FALSE)=0,"PRODUCTO SIN STOCK/UBICACIÓN",VLOOKUP(SALIDA[[#This Row],[CODIGO]],STOCKSANLUIS[],7,FALSE))</f>
        <v>C</v>
      </c>
      <c r="I2348" s="10" t="s">
        <v>19536</v>
      </c>
      <c r="J2348" t="str">
        <f>SALIDA[[#This Row],[CODIGO]]&amp;"       "&amp;SALIDA[[#This Row],[FAMILIA]]</f>
        <v>00405       HARRIS</v>
      </c>
      <c r="K2348">
        <f>VLOOKUP(SALIDA[[#This Row],[CODIGO]],STOCK_STARSOFT[],5,FALSE)</f>
        <v>0.38343100000000002</v>
      </c>
      <c r="L2348">
        <f>SALIDA[[#This Row],[CANTIDAD]]*SALIDA[[#This Row],[PRECIO UND]]</f>
        <v>185.96403500000002</v>
      </c>
    </row>
    <row r="2349" spans="1:12" x14ac:dyDescent="0.25">
      <c r="A2349" s="6" t="s">
        <v>439</v>
      </c>
      <c r="B2349" s="100" t="str">
        <f>VLOOKUP(SALIDA[[#This Row],[CODIGO]],STOCKSANLUIS[],2,FALSE)</f>
        <v>ACEITE MINERAL 3G SUPER - 1 GALÓN - BVA</v>
      </c>
      <c r="C2349" s="153">
        <v>46043</v>
      </c>
      <c r="D2349">
        <v>1</v>
      </c>
      <c r="E2349">
        <f>IF(VLOOKUP(SALIDA[[#This Row],[CODIGO]],STOCKSANLUIS[],6,FALSE)=0,"PRODUCTO SIN STOCK/UBICACIÓN",VLOOKUP(SALIDA[[#This Row],[CODIGO]],STOCKSANLUIS[],6,FALSE))</f>
        <v>1</v>
      </c>
      <c r="F2349">
        <f>SALIDA[[#This Row],[CANTIDAD]]/SALIDA[[#This Row],[UND MEDIDA]]</f>
        <v>1</v>
      </c>
      <c r="G2349" t="str">
        <f>VLOOKUP(SALIDA[[#This Row],[CODIGO]],FAMILIAS[],4,FALSE)</f>
        <v>BVA</v>
      </c>
      <c r="H2349" s="10" t="str">
        <f>IF(VLOOKUP(SALIDA[[#This Row],[CODIGO]],STOCKSANLUIS[],7,FALSE)=0,"PRODUCTO SIN STOCK/UBICACIÓN",VLOOKUP(SALIDA[[#This Row],[CODIGO]],STOCKSANLUIS[],7,FALSE))</f>
        <v>C</v>
      </c>
      <c r="I2349" s="10"/>
      <c r="J2349" t="str">
        <f>SALIDA[[#This Row],[CODIGO]]&amp;"       "&amp;SALIDA[[#This Row],[FAMILIA]]</f>
        <v>00353       BVA</v>
      </c>
      <c r="K2349">
        <f>VLOOKUP(SALIDA[[#This Row],[CODIGO]],STOCK_STARSOFT[],5,FALSE)</f>
        <v>15.454063</v>
      </c>
      <c r="L2349">
        <f>SALIDA[[#This Row],[CANTIDAD]]*SALIDA[[#This Row],[PRECIO UND]]</f>
        <v>15.454063</v>
      </c>
    </row>
    <row r="2350" spans="1:12" x14ac:dyDescent="0.25">
      <c r="A2350" s="6" t="s">
        <v>35</v>
      </c>
      <c r="B2350" s="100" t="str">
        <f>VLOOKUP(SALIDA[[#This Row],[CODIGO]],STOCKSANLUIS[],2,FALSE)</f>
        <v>CONTROLADOR DE TEMPERATURA DIGITAL MT-512EL 2HP - VER.13 - 12/24 VAC/DC - FULL GAUGE</v>
      </c>
      <c r="C2350" s="153">
        <v>46043</v>
      </c>
      <c r="D2350">
        <v>4</v>
      </c>
      <c r="E2350">
        <f>IF(VLOOKUP(SALIDA[[#This Row],[CODIGO]],STOCKSANLUIS[],6,FALSE)=0,"PRODUCTO SIN STOCK/UBICACIÓN",VLOOKUP(SALIDA[[#This Row],[CODIGO]],STOCKSANLUIS[],6,FALSE))</f>
        <v>1</v>
      </c>
      <c r="F2350">
        <f>SALIDA[[#This Row],[CANTIDAD]]/SALIDA[[#This Row],[UND MEDIDA]]</f>
        <v>4</v>
      </c>
      <c r="G2350" t="str">
        <f>VLOOKUP(SALIDA[[#This Row],[CODIGO]],FAMILIAS[],4,FALSE)</f>
        <v>FULL GAUGE</v>
      </c>
      <c r="H2350" s="10" t="str">
        <f>IF(VLOOKUP(SALIDA[[#This Row],[CODIGO]],STOCKSANLUIS[],7,FALSE)=0,"PRODUCTO SIN STOCK/UBICACIÓN",VLOOKUP(SALIDA[[#This Row],[CODIGO]],STOCKSANLUIS[],7,FALSE))</f>
        <v>C</v>
      </c>
      <c r="I2350" s="10"/>
      <c r="J2350" t="str">
        <f>SALIDA[[#This Row],[CODIGO]]&amp;"       "&amp;SALIDA[[#This Row],[FAMILIA]]</f>
        <v>00017       FULL GAUGE</v>
      </c>
      <c r="K2350">
        <f>VLOOKUP(SALIDA[[#This Row],[CODIGO]],STOCK_STARSOFT[],5,FALSE)</f>
        <v>15.751519</v>
      </c>
      <c r="L2350">
        <f>SALIDA[[#This Row],[CANTIDAD]]*SALIDA[[#This Row],[PRECIO UND]]</f>
        <v>63.006076</v>
      </c>
    </row>
    <row r="2351" spans="1:12" x14ac:dyDescent="0.25">
      <c r="A2351" s="6" t="s">
        <v>441</v>
      </c>
      <c r="B2351" s="100" t="str">
        <f>VLOOKUP(SALIDA[[#This Row],[CODIGO]],STOCKSANLUIS[],2,FALSE)</f>
        <v>ACEITE MINERAL 4G SUPER - 1 GALON - BVA</v>
      </c>
      <c r="C2351" s="153">
        <v>46043</v>
      </c>
      <c r="D2351">
        <v>2</v>
      </c>
      <c r="E2351">
        <f>IF(VLOOKUP(SALIDA[[#This Row],[CODIGO]],STOCKSANLUIS[],6,FALSE)=0,"PRODUCTO SIN STOCK/UBICACIÓN",VLOOKUP(SALIDA[[#This Row],[CODIGO]],STOCKSANLUIS[],6,FALSE))</f>
        <v>1</v>
      </c>
      <c r="F2351">
        <f>SALIDA[[#This Row],[CANTIDAD]]/SALIDA[[#This Row],[UND MEDIDA]]</f>
        <v>2</v>
      </c>
      <c r="G2351" t="str">
        <f>VLOOKUP(SALIDA[[#This Row],[CODIGO]],FAMILIAS[],4,FALSE)</f>
        <v>BVA</v>
      </c>
      <c r="H2351" s="10" t="str">
        <f>IF(VLOOKUP(SALIDA[[#This Row],[CODIGO]],STOCKSANLUIS[],7,FALSE)=0,"PRODUCTO SIN STOCK/UBICACIÓN",VLOOKUP(SALIDA[[#This Row],[CODIGO]],STOCKSANLUIS[],7,FALSE))</f>
        <v>C</v>
      </c>
      <c r="I2351" s="10"/>
      <c r="J2351" t="str">
        <f>SALIDA[[#This Row],[CODIGO]]&amp;"       "&amp;SALIDA[[#This Row],[FAMILIA]]</f>
        <v>00354       BVA</v>
      </c>
      <c r="K2351">
        <f>VLOOKUP(SALIDA[[#This Row],[CODIGO]],STOCK_STARSOFT[],5,FALSE)</f>
        <v>16.651125</v>
      </c>
      <c r="L2351">
        <f>SALIDA[[#This Row],[CANTIDAD]]*SALIDA[[#This Row],[PRECIO UND]]</f>
        <v>33.302250000000001</v>
      </c>
    </row>
    <row r="2352" spans="1:12" x14ac:dyDescent="0.25">
      <c r="A2352" s="6" t="s">
        <v>191</v>
      </c>
      <c r="B2352" s="100" t="str">
        <f>VLOOKUP(SALIDA[[#This Row],[CODIGO]],STOCKSANLUIS[],2,FALSE)</f>
        <v>PRESOSTATO DE BAJA DANFOSS KP 1 - R/AUTOMATICO - 060-110166 / 060-110191</v>
      </c>
      <c r="C2352" s="153">
        <v>46043</v>
      </c>
      <c r="D2352">
        <v>1</v>
      </c>
      <c r="E2352">
        <f>IF(VLOOKUP(SALIDA[[#This Row],[CODIGO]],STOCKSANLUIS[],6,FALSE)=0,"PRODUCTO SIN STOCK/UBICACIÓN",VLOOKUP(SALIDA[[#This Row],[CODIGO]],STOCKSANLUIS[],6,FALSE))</f>
        <v>1</v>
      </c>
      <c r="F2352">
        <f>SALIDA[[#This Row],[CANTIDAD]]/SALIDA[[#This Row],[UND MEDIDA]]</f>
        <v>1</v>
      </c>
      <c r="G2352" t="str">
        <f>VLOOKUP(SALIDA[[#This Row],[CODIGO]],FAMILIAS[],4,FALSE)</f>
        <v>DANFOSS</v>
      </c>
      <c r="H2352" s="10" t="str">
        <f>IF(VLOOKUP(SALIDA[[#This Row],[CODIGO]],STOCKSANLUIS[],7,FALSE)=0,"PRODUCTO SIN STOCK/UBICACIÓN",VLOOKUP(SALIDA[[#This Row],[CODIGO]],STOCKSANLUIS[],7,FALSE))</f>
        <v>A</v>
      </c>
      <c r="I2352" s="10"/>
      <c r="J2352" t="str">
        <f>SALIDA[[#This Row],[CODIGO]]&amp;"       "&amp;SALIDA[[#This Row],[FAMILIA]]</f>
        <v>00135       DANFOSS</v>
      </c>
      <c r="K2352">
        <f>VLOOKUP(SALIDA[[#This Row],[CODIGO]],STOCK_STARSOFT[],5,FALSE)</f>
        <v>20.454749</v>
      </c>
      <c r="L2352">
        <f>SALIDA[[#This Row],[CANTIDAD]]*SALIDA[[#This Row],[PRECIO UND]]</f>
        <v>20.454749</v>
      </c>
    </row>
    <row r="2353" spans="1:12" x14ac:dyDescent="0.25">
      <c r="A2353" s="6" t="s">
        <v>2944</v>
      </c>
      <c r="B2353" s="100" t="str">
        <f>VLOOKUP(SALIDA[[#This Row],[CODIGO]],STOCKSANLUIS[],2,FALSE)</f>
        <v>TUERCA DE BRONCE DE 1/4 - SN-14 - EVERWELL</v>
      </c>
      <c r="C2353" s="153">
        <v>46043</v>
      </c>
      <c r="D2353">
        <v>10</v>
      </c>
      <c r="E2353">
        <f>IF(VLOOKUP(SALIDA[[#This Row],[CODIGO]],STOCKSANLUIS[],6,FALSE)=0,"PRODUCTO SIN STOCK/UBICACIÓN",VLOOKUP(SALIDA[[#This Row],[CODIGO]],STOCKSANLUIS[],6,FALSE))</f>
        <v>1</v>
      </c>
      <c r="F2353">
        <f>SALIDA[[#This Row],[CANTIDAD]]/SALIDA[[#This Row],[UND MEDIDA]]</f>
        <v>10</v>
      </c>
      <c r="G2353" t="str">
        <f>VLOOKUP(SALIDA[[#This Row],[CODIGO]],FAMILIAS[],4,FALSE)</f>
        <v>EVERWELL</v>
      </c>
      <c r="H2353" s="10" t="str">
        <f>IF(VLOOKUP(SALIDA[[#This Row],[CODIGO]],STOCKSANLUIS[],7,FALSE)=0,"PRODUCTO SIN STOCK/UBICACIÓN",VLOOKUP(SALIDA[[#This Row],[CODIGO]],STOCKSANLUIS[],7,FALSE))</f>
        <v>C</v>
      </c>
      <c r="I2353" s="10"/>
      <c r="J2353" t="str">
        <f>SALIDA[[#This Row],[CODIGO]]&amp;"       "&amp;SALIDA[[#This Row],[FAMILIA]]</f>
        <v>02400       EVERWELL</v>
      </c>
      <c r="K2353">
        <f>VLOOKUP(SALIDA[[#This Row],[CODIGO]],STOCK_STARSOFT[],5,FALSE)</f>
        <v>0.199099</v>
      </c>
      <c r="L2353">
        <f>SALIDA[[#This Row],[CANTIDAD]]*SALIDA[[#This Row],[PRECIO UND]]</f>
        <v>1.99099</v>
      </c>
    </row>
    <row r="2354" spans="1:12" x14ac:dyDescent="0.25">
      <c r="A2354" s="6" t="s">
        <v>1350</v>
      </c>
      <c r="B2354" s="100" t="str">
        <f>VLOOKUP(SALIDA[[#This Row],[CODIGO]],STOCKSANLUIS[],2,FALSE)</f>
        <v>MANGA AISLANTE C1-H-028 DE 1 1/8" X 1/2" - ARMAFLEX/ARMACELL</v>
      </c>
      <c r="C2354" s="153">
        <v>46043</v>
      </c>
      <c r="D2354">
        <v>2</v>
      </c>
      <c r="E2354">
        <f>IF(VLOOKUP(SALIDA[[#This Row],[CODIGO]],STOCKSANLUIS[],6,FALSE)=0,"PRODUCTO SIN STOCK/UBICACIÓN",VLOOKUP(SALIDA[[#This Row],[CODIGO]],STOCKSANLUIS[],6,FALSE))</f>
        <v>1</v>
      </c>
      <c r="F2354">
        <f>SALIDA[[#This Row],[CANTIDAD]]/SALIDA[[#This Row],[UND MEDIDA]]</f>
        <v>2</v>
      </c>
      <c r="G2354" t="str">
        <f>VLOOKUP(SALIDA[[#This Row],[CODIGO]],FAMILIAS[],4,FALSE)</f>
        <v>ARMACELL</v>
      </c>
      <c r="H2354" s="10" t="str">
        <f>IF(VLOOKUP(SALIDA[[#This Row],[CODIGO]],STOCKSANLUIS[],7,FALSE)=0,"PRODUCTO SIN STOCK/UBICACIÓN",VLOOKUP(SALIDA[[#This Row],[CODIGO]],STOCKSANLUIS[],7,FALSE))</f>
        <v>A</v>
      </c>
      <c r="I2354" s="10"/>
      <c r="J2354" t="str">
        <f>SALIDA[[#This Row],[CODIGO]]&amp;"       "&amp;SALIDA[[#This Row],[FAMILIA]]</f>
        <v>01391       ARMACELL</v>
      </c>
      <c r="K2354">
        <f>VLOOKUP(SALIDA[[#This Row],[CODIGO]],STOCK_STARSOFT[],5,FALSE)</f>
        <v>1.435433</v>
      </c>
      <c r="L2354">
        <f>SALIDA[[#This Row],[CANTIDAD]]*SALIDA[[#This Row],[PRECIO UND]]</f>
        <v>2.8708659999999999</v>
      </c>
    </row>
    <row r="2355" spans="1:12" x14ac:dyDescent="0.25">
      <c r="A2355" s="6" t="s">
        <v>2930</v>
      </c>
      <c r="B2355" s="100" t="str">
        <f>VLOOKUP(SALIDA[[#This Row],[CODIGO]],STOCKSANLUIS[],2,FALSE)</f>
        <v>VALVULA DE PASO DE 1/4 - HV-14 - EVERWELL</v>
      </c>
      <c r="C2355" s="153">
        <v>46043</v>
      </c>
      <c r="D2355">
        <v>2</v>
      </c>
      <c r="E2355">
        <f>IF(VLOOKUP(SALIDA[[#This Row],[CODIGO]],STOCKSANLUIS[],6,FALSE)=0,"PRODUCTO SIN STOCK/UBICACIÓN",VLOOKUP(SALIDA[[#This Row],[CODIGO]],STOCKSANLUIS[],6,FALSE))</f>
        <v>1</v>
      </c>
      <c r="F2355">
        <f>SALIDA[[#This Row],[CANTIDAD]]/SALIDA[[#This Row],[UND MEDIDA]]</f>
        <v>2</v>
      </c>
      <c r="G2355" t="str">
        <f>VLOOKUP(SALIDA[[#This Row],[CODIGO]],FAMILIAS[],4,FALSE)</f>
        <v>EVERWELL</v>
      </c>
      <c r="H2355" s="10" t="str">
        <f>IF(VLOOKUP(SALIDA[[#This Row],[CODIGO]],STOCKSANLUIS[],7,FALSE)=0,"PRODUCTO SIN STOCK/UBICACIÓN",VLOOKUP(SALIDA[[#This Row],[CODIGO]],STOCKSANLUIS[],7,FALSE))</f>
        <v>A</v>
      </c>
      <c r="I2355" s="10"/>
      <c r="J2355" t="str">
        <f>SALIDA[[#This Row],[CODIGO]]&amp;"       "&amp;SALIDA[[#This Row],[FAMILIA]]</f>
        <v>02393       EVERWELL</v>
      </c>
      <c r="K2355">
        <f>VLOOKUP(SALIDA[[#This Row],[CODIGO]],STOCK_STARSOFT[],5,FALSE)</f>
        <v>3.533118</v>
      </c>
      <c r="L2355">
        <f>SALIDA[[#This Row],[CANTIDAD]]*SALIDA[[#This Row],[PRECIO UND]]</f>
        <v>7.066236</v>
      </c>
    </row>
    <row r="2356" spans="1:12" x14ac:dyDescent="0.25">
      <c r="A2356" s="6" t="s">
        <v>931</v>
      </c>
      <c r="B2356" s="100" t="str">
        <f>VLOOKUP(SALIDA[[#This Row],[CODIGO]],STOCKSANLUIS[],2,FALSE)</f>
        <v>ACEITE POLIOLESTER POE 32 - 1 GALON - BVA</v>
      </c>
      <c r="C2356" s="153">
        <v>46043</v>
      </c>
      <c r="D2356">
        <v>16</v>
      </c>
      <c r="E2356">
        <f>IF(VLOOKUP(SALIDA[[#This Row],[CODIGO]],STOCKSANLUIS[],6,FALSE)=0,"PRODUCTO SIN STOCK/UBICACIÓN",VLOOKUP(SALIDA[[#This Row],[CODIGO]],STOCKSANLUIS[],6,FALSE))</f>
        <v>1</v>
      </c>
      <c r="F2356">
        <f>SALIDA[[#This Row],[CANTIDAD]]/SALIDA[[#This Row],[UND MEDIDA]]</f>
        <v>16</v>
      </c>
      <c r="G2356" t="str">
        <f>VLOOKUP(SALIDA[[#This Row],[CODIGO]],FAMILIAS[],4,FALSE)</f>
        <v>BVA</v>
      </c>
      <c r="H2356" s="10" t="str">
        <f>IF(VLOOKUP(SALIDA[[#This Row],[CODIGO]],STOCKSANLUIS[],7,FALSE)=0,"PRODUCTO SIN STOCK/UBICACIÓN",VLOOKUP(SALIDA[[#This Row],[CODIGO]],STOCKSANLUIS[],7,FALSE))</f>
        <v>C</v>
      </c>
      <c r="I2356" s="10"/>
      <c r="J2356" t="str">
        <f>SALIDA[[#This Row],[CODIGO]]&amp;"       "&amp;SALIDA[[#This Row],[FAMILIA]]</f>
        <v>00987       BVA</v>
      </c>
      <c r="K2356">
        <f>VLOOKUP(SALIDA[[#This Row],[CODIGO]],STOCK_STARSOFT[],5,FALSE)</f>
        <v>47.466326000000002</v>
      </c>
      <c r="L2356">
        <f>SALIDA[[#This Row],[CANTIDAD]]*SALIDA[[#This Row],[PRECIO UND]]</f>
        <v>759.46121600000004</v>
      </c>
    </row>
    <row r="2357" spans="1:12" x14ac:dyDescent="0.25">
      <c r="A2357" s="6" t="s">
        <v>2427</v>
      </c>
      <c r="B2357" s="100" t="str">
        <f>VLOOKUP(SALIDA[[#This Row],[CODIGO]],STOCKSANLUIS[],2,FALSE)</f>
        <v>TERMOMETRO DIGITAL TI-44 EW PLUS - VER.01 - 115 /220 VAC - FULL GAUGE - WHITE</v>
      </c>
      <c r="C2357" s="153">
        <v>46043</v>
      </c>
      <c r="D2357">
        <v>2</v>
      </c>
      <c r="E2357">
        <f>IF(VLOOKUP(SALIDA[[#This Row],[CODIGO]],STOCKSANLUIS[],6,FALSE)=0,"PRODUCTO SIN STOCK/UBICACIÓN",VLOOKUP(SALIDA[[#This Row],[CODIGO]],STOCKSANLUIS[],6,FALSE))</f>
        <v>1</v>
      </c>
      <c r="F2357">
        <f>SALIDA[[#This Row],[CANTIDAD]]/SALIDA[[#This Row],[UND MEDIDA]]</f>
        <v>2</v>
      </c>
      <c r="G2357" t="str">
        <f>VLOOKUP(SALIDA[[#This Row],[CODIGO]],FAMILIAS[],4,FALSE)</f>
        <v>FULL GAUGE</v>
      </c>
      <c r="H2357" s="10" t="str">
        <f>IF(VLOOKUP(SALIDA[[#This Row],[CODIGO]],STOCKSANLUIS[],7,FALSE)=0,"PRODUCTO SIN STOCK/UBICACIÓN",VLOOKUP(SALIDA[[#This Row],[CODIGO]],STOCKSANLUIS[],7,FALSE))</f>
        <v>C</v>
      </c>
      <c r="I2357" s="10"/>
      <c r="J2357" t="str">
        <f>SALIDA[[#This Row],[CODIGO]]&amp;"       "&amp;SALIDA[[#This Row],[FAMILIA]]</f>
        <v>02009       FULL GAUGE</v>
      </c>
      <c r="K2357">
        <f>VLOOKUP(SALIDA[[#This Row],[CODIGO]],STOCK_STARSOFT[],5,FALSE)</f>
        <v>25.290130000000001</v>
      </c>
      <c r="L2357">
        <f>SALIDA[[#This Row],[CANTIDAD]]*SALIDA[[#This Row],[PRECIO UND]]</f>
        <v>50.580260000000003</v>
      </c>
    </row>
    <row r="2358" spans="1:12" x14ac:dyDescent="0.25">
      <c r="A2358" s="6" t="s">
        <v>2904</v>
      </c>
      <c r="B2358" s="100" t="str">
        <f>VLOOKUP(SALIDA[[#This Row],[CODIGO]],STOCKSANLUIS[],2,FALSE)</f>
        <v>SENSOR DE TEMPERATURA NTC - SB-70 - 2M - FULL GAUGE (REMPLAZO DEL SB-41 - NO USAR EN MT 622E)</v>
      </c>
      <c r="C2358" s="153">
        <v>46043</v>
      </c>
      <c r="D2358">
        <v>2</v>
      </c>
      <c r="E2358">
        <f>IF(VLOOKUP(SALIDA[[#This Row],[CODIGO]],STOCKSANLUIS[],6,FALSE)=0,"PRODUCTO SIN STOCK/UBICACIÓN",VLOOKUP(SALIDA[[#This Row],[CODIGO]],STOCKSANLUIS[],6,FALSE))</f>
        <v>1</v>
      </c>
      <c r="F2358">
        <f>SALIDA[[#This Row],[CANTIDAD]]/SALIDA[[#This Row],[UND MEDIDA]]</f>
        <v>2</v>
      </c>
      <c r="G2358" t="str">
        <f>VLOOKUP(SALIDA[[#This Row],[CODIGO]],FAMILIAS[],4,FALSE)</f>
        <v>FULL GAUGE</v>
      </c>
      <c r="H2358" s="10" t="str">
        <f>IF(VLOOKUP(SALIDA[[#This Row],[CODIGO]],STOCKSANLUIS[],7,FALSE)=0,"PRODUCTO SIN STOCK/UBICACIÓN",VLOOKUP(SALIDA[[#This Row],[CODIGO]],STOCKSANLUIS[],7,FALSE))</f>
        <v>A</v>
      </c>
      <c r="I2358" s="10"/>
      <c r="J2358" t="str">
        <f>SALIDA[[#This Row],[CODIGO]]&amp;"       "&amp;SALIDA[[#This Row],[FAMILIA]]</f>
        <v>02345       FULL GAUGE</v>
      </c>
      <c r="K2358">
        <f>VLOOKUP(SALIDA[[#This Row],[CODIGO]],STOCK_STARSOFT[],5,FALSE)</f>
        <v>1.711822</v>
      </c>
      <c r="L2358">
        <f>SALIDA[[#This Row],[CANTIDAD]]*SALIDA[[#This Row],[PRECIO UND]]</f>
        <v>3.4236439999999999</v>
      </c>
    </row>
    <row r="2359" spans="1:12" x14ac:dyDescent="0.25">
      <c r="A2359" s="6" t="s">
        <v>19300</v>
      </c>
      <c r="B2359" s="100" t="str">
        <f>VLOOKUP(SALIDA[[#This Row],[CODIGO]],STOCKSANLUIS[],2,FALSE)</f>
        <v>CINTA ADHESIVA FOAM QTF-230E - 1/8" X 2" X 32.8´ (3MM X 50MM X 10M) - EVERFROST - HIGH QUALITY</v>
      </c>
      <c r="C2359" s="153">
        <v>46043</v>
      </c>
      <c r="D2359">
        <v>2</v>
      </c>
      <c r="E2359">
        <f>IF(VLOOKUP(SALIDA[[#This Row],[CODIGO]],STOCKSANLUIS[],6,FALSE)=0,"PRODUCTO SIN STOCK/UBICACIÓN",VLOOKUP(SALIDA[[#This Row],[CODIGO]],STOCKSANLUIS[],6,FALSE))</f>
        <v>1</v>
      </c>
      <c r="F2359">
        <f>SALIDA[[#This Row],[CANTIDAD]]/SALIDA[[#This Row],[UND MEDIDA]]</f>
        <v>2</v>
      </c>
      <c r="G2359" t="str">
        <f>VLOOKUP(SALIDA[[#This Row],[CODIGO]],FAMILIAS[],4,FALSE)</f>
        <v>EVERFROST</v>
      </c>
      <c r="H2359" s="10" t="str">
        <f>IF(VLOOKUP(SALIDA[[#This Row],[CODIGO]],STOCKSANLUIS[],7,FALSE)=0,"PRODUCTO SIN STOCK/UBICACIÓN",VLOOKUP(SALIDA[[#This Row],[CODIGO]],STOCKSANLUIS[],7,FALSE))</f>
        <v>C</v>
      </c>
      <c r="I2359" s="10"/>
      <c r="J2359" t="str">
        <f>SALIDA[[#This Row],[CODIGO]]&amp;"       "&amp;SALIDA[[#This Row],[FAMILIA]]</f>
        <v>03490       EVERFROST</v>
      </c>
      <c r="K2359">
        <f>VLOOKUP(SALIDA[[#This Row],[CODIGO]],STOCK_STARSOFT[],5,FALSE)</f>
        <v>1.3047420000000001</v>
      </c>
      <c r="L2359">
        <f>SALIDA[[#This Row],[CANTIDAD]]*SALIDA[[#This Row],[PRECIO UND]]</f>
        <v>2.6094840000000001</v>
      </c>
    </row>
    <row r="2360" spans="1:12" x14ac:dyDescent="0.25">
      <c r="A2360" s="6" t="s">
        <v>19299</v>
      </c>
      <c r="B2360" s="100" t="str">
        <f>VLOOKUP(SALIDA[[#This Row],[CODIGO]],STOCKSANLUIS[],2,FALSE)</f>
        <v>CINTA DE PVC PARA MINI SPLITS 50MMX50M - TAFETAN - EVERFROST - HIGH QUALITY</v>
      </c>
      <c r="C2360" s="153">
        <v>46043</v>
      </c>
      <c r="D2360">
        <v>2</v>
      </c>
      <c r="E2360">
        <f>IF(VLOOKUP(SALIDA[[#This Row],[CODIGO]],STOCKSANLUIS[],6,FALSE)=0,"PRODUCTO SIN STOCK/UBICACIÓN",VLOOKUP(SALIDA[[#This Row],[CODIGO]],STOCKSANLUIS[],6,FALSE))</f>
        <v>1</v>
      </c>
      <c r="F2360">
        <f>SALIDA[[#This Row],[CANTIDAD]]/SALIDA[[#This Row],[UND MEDIDA]]</f>
        <v>2</v>
      </c>
      <c r="G2360" t="str">
        <f>VLOOKUP(SALIDA[[#This Row],[CODIGO]],FAMILIAS[],4,FALSE)</f>
        <v>EVERFROST</v>
      </c>
      <c r="H2360" s="10" t="str">
        <f>IF(VLOOKUP(SALIDA[[#This Row],[CODIGO]],STOCKSANLUIS[],7,FALSE)=0,"PRODUCTO SIN STOCK/UBICACIÓN",VLOOKUP(SALIDA[[#This Row],[CODIGO]],STOCKSANLUIS[],7,FALSE))</f>
        <v>C</v>
      </c>
      <c r="I2360" s="10"/>
      <c r="J2360" t="str">
        <f>SALIDA[[#This Row],[CODIGO]]&amp;"       "&amp;SALIDA[[#This Row],[FAMILIA]]</f>
        <v>03489       EVERFROST</v>
      </c>
      <c r="K2360">
        <f>VLOOKUP(SALIDA[[#This Row],[CODIGO]],STOCK_STARSOFT[],5,FALSE)</f>
        <v>0.76004300000000002</v>
      </c>
      <c r="L2360">
        <f>SALIDA[[#This Row],[CANTIDAD]]*SALIDA[[#This Row],[PRECIO UND]]</f>
        <v>1.520086</v>
      </c>
    </row>
    <row r="2361" spans="1:12" x14ac:dyDescent="0.25">
      <c r="A2361" s="6" t="s">
        <v>3293</v>
      </c>
      <c r="B2361" s="100" t="str">
        <f>VLOOKUP(SALIDA[[#This Row],[CODIGO]],STOCKSANLUIS[],2,FALSE)</f>
        <v>VALVULA PARA AGUA HELADA FAN &amp; COIL 2 VIAS 3/4" DIAMETRO  CON ACTUADOR  220V JOHNSON CONTROLS - VLC2200GC-C</v>
      </c>
      <c r="C2361" s="153">
        <v>46043</v>
      </c>
      <c r="D2361">
        <v>9</v>
      </c>
      <c r="E2361">
        <f>IF(VLOOKUP(SALIDA[[#This Row],[CODIGO]],STOCKSANLUIS[],6,FALSE)=0,"PRODUCTO SIN STOCK/UBICACIÓN",VLOOKUP(SALIDA[[#This Row],[CODIGO]],STOCKSANLUIS[],6,FALSE))</f>
        <v>1</v>
      </c>
      <c r="F2361">
        <f>SALIDA[[#This Row],[CANTIDAD]]/SALIDA[[#This Row],[UND MEDIDA]]</f>
        <v>9</v>
      </c>
      <c r="G2361" t="str">
        <f>VLOOKUP(SALIDA[[#This Row],[CODIGO]],FAMILIAS[],4,FALSE)</f>
        <v>JOHNSON CONTROLS</v>
      </c>
      <c r="H2361" s="10" t="str">
        <f>IF(VLOOKUP(SALIDA[[#This Row],[CODIGO]],STOCKSANLUIS[],7,FALSE)=0,"PRODUCTO SIN STOCK/UBICACIÓN",VLOOKUP(SALIDA[[#This Row],[CODIGO]],STOCKSANLUIS[],7,FALSE))</f>
        <v>A</v>
      </c>
      <c r="I2361" s="10"/>
      <c r="J2361" t="str">
        <f>SALIDA[[#This Row],[CODIGO]]&amp;"       "&amp;SALIDA[[#This Row],[FAMILIA]]</f>
        <v>02714       JOHNSON CONTROLS</v>
      </c>
      <c r="K2361">
        <f>VLOOKUP(SALIDA[[#This Row],[CODIGO]],STOCK_STARSOFT[],5,FALSE)</f>
        <v>13.849964</v>
      </c>
      <c r="L2361">
        <f>SALIDA[[#This Row],[CANTIDAD]]*SALIDA[[#This Row],[PRECIO UND]]</f>
        <v>124.649676</v>
      </c>
    </row>
    <row r="2362" spans="1:12" x14ac:dyDescent="0.25">
      <c r="A2362" s="6" t="s">
        <v>3965</v>
      </c>
      <c r="B2362" s="100" t="str">
        <f>VLOOKUP(SALIDA[[#This Row],[CODIGO]],STOCKSANLUIS[],2,FALSE)</f>
        <v>UNION DE COBRE DE 7/8" - STARCOLD</v>
      </c>
      <c r="C2362" s="153">
        <v>46043</v>
      </c>
      <c r="D2362">
        <v>1</v>
      </c>
      <c r="E2362">
        <f>IF(VLOOKUP(SALIDA[[#This Row],[CODIGO]],STOCKSANLUIS[],6,FALSE)=0,"PRODUCTO SIN STOCK/UBICACIÓN",VLOOKUP(SALIDA[[#This Row],[CODIGO]],STOCKSANLUIS[],6,FALSE))</f>
        <v>1</v>
      </c>
      <c r="F2362">
        <f>SALIDA[[#This Row],[CANTIDAD]]/SALIDA[[#This Row],[UND MEDIDA]]</f>
        <v>1</v>
      </c>
      <c r="G2362" t="str">
        <f>VLOOKUP(SALIDA[[#This Row],[CODIGO]],FAMILIAS[],4,FALSE)</f>
        <v>STAR COLD</v>
      </c>
      <c r="H2362" s="10" t="str">
        <f>IF(VLOOKUP(SALIDA[[#This Row],[CODIGO]],STOCKSANLUIS[],7,FALSE)=0,"PRODUCTO SIN STOCK/UBICACIÓN",VLOOKUP(SALIDA[[#This Row],[CODIGO]],STOCKSANLUIS[],7,FALSE))</f>
        <v>C</v>
      </c>
      <c r="I2362" s="10"/>
      <c r="J2362" t="str">
        <f>SALIDA[[#This Row],[CODIGO]]&amp;"       "&amp;SALIDA[[#This Row],[FAMILIA]]</f>
        <v>03425       STAR COLD</v>
      </c>
      <c r="K2362">
        <f>VLOOKUP(SALIDA[[#This Row],[CODIGO]],STOCK_STARSOFT[],5,FALSE)</f>
        <v>0.31498999999999999</v>
      </c>
      <c r="L2362">
        <f>SALIDA[[#This Row],[CANTIDAD]]*SALIDA[[#This Row],[PRECIO UND]]</f>
        <v>0.31498999999999999</v>
      </c>
    </row>
    <row r="2363" spans="1:12" x14ac:dyDescent="0.25">
      <c r="A2363" s="6" t="s">
        <v>3963</v>
      </c>
      <c r="B2363" s="100" t="str">
        <f>VLOOKUP(SALIDA[[#This Row],[CODIGO]],STOCKSANLUIS[],2,FALSE)</f>
        <v>UNION DE COBRE DE 3/4" - STARCOLD</v>
      </c>
      <c r="C2363" s="153">
        <v>46043</v>
      </c>
      <c r="D2363">
        <v>1</v>
      </c>
      <c r="E2363">
        <f>IF(VLOOKUP(SALIDA[[#This Row],[CODIGO]],STOCKSANLUIS[],6,FALSE)=0,"PRODUCTO SIN STOCK/UBICACIÓN",VLOOKUP(SALIDA[[#This Row],[CODIGO]],STOCKSANLUIS[],6,FALSE))</f>
        <v>1</v>
      </c>
      <c r="F2363">
        <f>SALIDA[[#This Row],[CANTIDAD]]/SALIDA[[#This Row],[UND MEDIDA]]</f>
        <v>1</v>
      </c>
      <c r="G2363" t="str">
        <f>VLOOKUP(SALIDA[[#This Row],[CODIGO]],FAMILIAS[],4,FALSE)</f>
        <v>STAR COLD</v>
      </c>
      <c r="H2363" s="10" t="str">
        <f>IF(VLOOKUP(SALIDA[[#This Row],[CODIGO]],STOCKSANLUIS[],7,FALSE)=0,"PRODUCTO SIN STOCK/UBICACIÓN",VLOOKUP(SALIDA[[#This Row],[CODIGO]],STOCKSANLUIS[],7,FALSE))</f>
        <v>C</v>
      </c>
      <c r="I2363" s="10"/>
      <c r="J2363" t="str">
        <f>SALIDA[[#This Row],[CODIGO]]&amp;"       "&amp;SALIDA[[#This Row],[FAMILIA]]</f>
        <v>03424       STAR COLD</v>
      </c>
      <c r="K2363">
        <f>VLOOKUP(SALIDA[[#This Row],[CODIGO]],STOCK_STARSOFT[],5,FALSE)</f>
        <v>0.217834</v>
      </c>
      <c r="L2363">
        <f>SALIDA[[#This Row],[CANTIDAD]]*SALIDA[[#This Row],[PRECIO UND]]</f>
        <v>0.217834</v>
      </c>
    </row>
    <row r="2364" spans="1:12" x14ac:dyDescent="0.25">
      <c r="A2364" s="6" t="s">
        <v>19300</v>
      </c>
      <c r="B2364" s="100" t="str">
        <f>VLOOKUP(SALIDA[[#This Row],[CODIGO]],STOCKSANLUIS[],2,FALSE)</f>
        <v>CINTA ADHESIVA FOAM QTF-230E - 1/8" X 2" X 32.8´ (3MM X 50MM X 10M) - EVERFROST - HIGH QUALITY</v>
      </c>
      <c r="C2364" s="153">
        <v>46043</v>
      </c>
      <c r="D2364">
        <v>40</v>
      </c>
      <c r="E2364">
        <f>IF(VLOOKUP(SALIDA[[#This Row],[CODIGO]],STOCKSANLUIS[],6,FALSE)=0,"PRODUCTO SIN STOCK/UBICACIÓN",VLOOKUP(SALIDA[[#This Row],[CODIGO]],STOCKSANLUIS[],6,FALSE))</f>
        <v>1</v>
      </c>
      <c r="F2364">
        <f>SALIDA[[#This Row],[CANTIDAD]]/SALIDA[[#This Row],[UND MEDIDA]]</f>
        <v>40</v>
      </c>
      <c r="G2364" t="str">
        <f>VLOOKUP(SALIDA[[#This Row],[CODIGO]],FAMILIAS[],4,FALSE)</f>
        <v>EVERFROST</v>
      </c>
      <c r="H2364" s="10" t="str">
        <f>IF(VLOOKUP(SALIDA[[#This Row],[CODIGO]],STOCKSANLUIS[],7,FALSE)=0,"PRODUCTO SIN STOCK/UBICACIÓN",VLOOKUP(SALIDA[[#This Row],[CODIGO]],STOCKSANLUIS[],7,FALSE))</f>
        <v>C</v>
      </c>
      <c r="I2364" s="10"/>
      <c r="J2364" t="str">
        <f>SALIDA[[#This Row],[CODIGO]]&amp;"       "&amp;SALIDA[[#This Row],[FAMILIA]]</f>
        <v>03490       EVERFROST</v>
      </c>
      <c r="K2364">
        <f>VLOOKUP(SALIDA[[#This Row],[CODIGO]],STOCK_STARSOFT[],5,FALSE)</f>
        <v>1.3047420000000001</v>
      </c>
      <c r="L2364">
        <f>SALIDA[[#This Row],[CANTIDAD]]*SALIDA[[#This Row],[PRECIO UND]]</f>
        <v>52.189680000000003</v>
      </c>
    </row>
    <row r="2365" spans="1:12" x14ac:dyDescent="0.25">
      <c r="A2365" s="6" t="s">
        <v>3802</v>
      </c>
      <c r="B2365" s="100" t="str">
        <f>VLOOKUP(SALIDA[[#This Row],[CODIGO]],STOCKSANLUIS[],2,FALSE)</f>
        <v>GAS REFRIGERANTE R134A - 13.6KG FLYER</v>
      </c>
      <c r="C2365" s="153">
        <v>46043</v>
      </c>
      <c r="D2365">
        <v>5</v>
      </c>
      <c r="E2365">
        <f>IF(VLOOKUP(SALIDA[[#This Row],[CODIGO]],STOCKSANLUIS[],6,FALSE)=0,"PRODUCTO SIN STOCK/UBICACIÓN",VLOOKUP(SALIDA[[#This Row],[CODIGO]],STOCKSANLUIS[],6,FALSE))</f>
        <v>1</v>
      </c>
      <c r="F2365">
        <f>SALIDA[[#This Row],[CANTIDAD]]/SALIDA[[#This Row],[UND MEDIDA]]</f>
        <v>5</v>
      </c>
      <c r="G2365" t="str">
        <f>VLOOKUP(SALIDA[[#This Row],[CODIGO]],FAMILIAS[],4,FALSE)</f>
        <v>FLYER</v>
      </c>
      <c r="H2365" s="10" t="str">
        <f>IF(VLOOKUP(SALIDA[[#This Row],[CODIGO]],STOCKSANLUIS[],7,FALSE)=0,"PRODUCTO SIN STOCK/UBICACIÓN",VLOOKUP(SALIDA[[#This Row],[CODIGO]],STOCKSANLUIS[],7,FALSE))</f>
        <v>B</v>
      </c>
      <c r="I2365" s="10"/>
      <c r="J2365" t="str">
        <f>SALIDA[[#This Row],[CODIGO]]&amp;"       "&amp;SALIDA[[#This Row],[FAMILIA]]</f>
        <v>03241       FLYER</v>
      </c>
      <c r="K2365">
        <f>VLOOKUP(SALIDA[[#This Row],[CODIGO]],STOCK_STARSOFT[],5,FALSE)</f>
        <v>91.697573000000006</v>
      </c>
      <c r="L2365">
        <f>SALIDA[[#This Row],[CANTIDAD]]*SALIDA[[#This Row],[PRECIO UND]]</f>
        <v>458.48786500000006</v>
      </c>
    </row>
    <row r="2366" spans="1:12" x14ac:dyDescent="0.25">
      <c r="A2366" s="6" t="s">
        <v>57</v>
      </c>
      <c r="B2366" s="100" t="str">
        <f>VLOOKUP(SALIDA[[#This Row],[CODIGO]],STOCKSANLUIS[],2,FALSE)</f>
        <v>CONTROLADOR DE VOLTAJE Y PROTECTOR DE FASES PHASELOG EW PLUS - VER.05 - 90-220 VAC - FULL GAUGE - WHITE</v>
      </c>
      <c r="C2366" s="153">
        <v>46043</v>
      </c>
      <c r="D2366">
        <v>2</v>
      </c>
      <c r="E2366">
        <f>IF(VLOOKUP(SALIDA[[#This Row],[CODIGO]],STOCKSANLUIS[],6,FALSE)=0,"PRODUCTO SIN STOCK/UBICACIÓN",VLOOKUP(SALIDA[[#This Row],[CODIGO]],STOCKSANLUIS[],6,FALSE))</f>
        <v>1</v>
      </c>
      <c r="F2366">
        <f>SALIDA[[#This Row],[CANTIDAD]]/SALIDA[[#This Row],[UND MEDIDA]]</f>
        <v>2</v>
      </c>
      <c r="G2366" t="str">
        <f>VLOOKUP(SALIDA[[#This Row],[CODIGO]],FAMILIAS[],4,FALSE)</f>
        <v>FULL GAUGE</v>
      </c>
      <c r="H2366" s="10" t="str">
        <f>IF(VLOOKUP(SALIDA[[#This Row],[CODIGO]],STOCKSANLUIS[],7,FALSE)=0,"PRODUCTO SIN STOCK/UBICACIÓN",VLOOKUP(SALIDA[[#This Row],[CODIGO]],STOCKSANLUIS[],7,FALSE))</f>
        <v>C</v>
      </c>
      <c r="I2366" s="10"/>
      <c r="J2366" t="str">
        <f>SALIDA[[#This Row],[CODIGO]]&amp;"       "&amp;SALIDA[[#This Row],[FAMILIA]]</f>
        <v>00029       FULL GAUGE</v>
      </c>
      <c r="K2366">
        <f>VLOOKUP(SALIDA[[#This Row],[CODIGO]],STOCK_STARSOFT[],5,FALSE)</f>
        <v>54.47063</v>
      </c>
      <c r="L2366">
        <f>SALIDA[[#This Row],[CANTIDAD]]*SALIDA[[#This Row],[PRECIO UND]]</f>
        <v>108.94126</v>
      </c>
    </row>
    <row r="2367" spans="1:12" x14ac:dyDescent="0.25">
      <c r="A2367" s="6" t="s">
        <v>2022</v>
      </c>
      <c r="B2367" s="100" t="str">
        <f>VLOOKUP(SALIDA[[#This Row],[CODIGO]],STOCKSANLUIS[],2,FALSE)</f>
        <v>CONTROLADOR DE TEMPERATURA DIGITAL TC-900E POWER - VER.07 - 115/220 VAC - FULL GAUGE</v>
      </c>
      <c r="C2367" s="153">
        <v>46043</v>
      </c>
      <c r="D2367">
        <v>1</v>
      </c>
      <c r="E2367">
        <f>IF(VLOOKUP(SALIDA[[#This Row],[CODIGO]],STOCKSANLUIS[],6,FALSE)=0,"PRODUCTO SIN STOCK/UBICACIÓN",VLOOKUP(SALIDA[[#This Row],[CODIGO]],STOCKSANLUIS[],6,FALSE))</f>
        <v>1</v>
      </c>
      <c r="F2367">
        <f>SALIDA[[#This Row],[CANTIDAD]]/SALIDA[[#This Row],[UND MEDIDA]]</f>
        <v>1</v>
      </c>
      <c r="G2367" t="str">
        <f>VLOOKUP(SALIDA[[#This Row],[CODIGO]],FAMILIAS[],4,FALSE)</f>
        <v>FULL GAUGE</v>
      </c>
      <c r="H2367" s="10" t="str">
        <f>IF(VLOOKUP(SALIDA[[#This Row],[CODIGO]],STOCKSANLUIS[],7,FALSE)=0,"PRODUCTO SIN STOCK/UBICACIÓN",VLOOKUP(SALIDA[[#This Row],[CODIGO]],STOCKSANLUIS[],7,FALSE))</f>
        <v>C</v>
      </c>
      <c r="I2367" s="10"/>
      <c r="J2367" t="str">
        <f>SALIDA[[#This Row],[CODIGO]]&amp;"       "&amp;SALIDA[[#This Row],[FAMILIA]]</f>
        <v>01785       FULL GAUGE</v>
      </c>
      <c r="K2367">
        <f>VLOOKUP(SALIDA[[#This Row],[CODIGO]],STOCK_STARSOFT[],5,FALSE)</f>
        <v>18.272079000000002</v>
      </c>
      <c r="L2367">
        <f>SALIDA[[#This Row],[CANTIDAD]]*SALIDA[[#This Row],[PRECIO UND]]</f>
        <v>18.272079000000002</v>
      </c>
    </row>
    <row r="2368" spans="1:12" x14ac:dyDescent="0.25">
      <c r="A2368" s="6" t="s">
        <v>29</v>
      </c>
      <c r="B2368" s="100" t="str">
        <f>VLOOKUP(SALIDA[[#This Row],[CODIGO]],STOCKSANLUIS[],2,FALSE)</f>
        <v>CONTROLADOR DE TEMPERATURA DIGITAL MT-512E LOG - VER.10 - 115/220 VAC - FULL GAUGE - WHITE</v>
      </c>
      <c r="C2368" s="153">
        <v>46043</v>
      </c>
      <c r="D2368">
        <v>1</v>
      </c>
      <c r="E2368">
        <f>IF(VLOOKUP(SALIDA[[#This Row],[CODIGO]],STOCKSANLUIS[],6,FALSE)=0,"PRODUCTO SIN STOCK/UBICACIÓN",VLOOKUP(SALIDA[[#This Row],[CODIGO]],STOCKSANLUIS[],6,FALSE))</f>
        <v>1</v>
      </c>
      <c r="F2368">
        <f>SALIDA[[#This Row],[CANTIDAD]]/SALIDA[[#This Row],[UND MEDIDA]]</f>
        <v>1</v>
      </c>
      <c r="G2368" t="str">
        <f>VLOOKUP(SALIDA[[#This Row],[CODIGO]],FAMILIAS[],4,FALSE)</f>
        <v>FULL GAUGE</v>
      </c>
      <c r="H2368" s="10" t="str">
        <f>IF(VLOOKUP(SALIDA[[#This Row],[CODIGO]],STOCKSANLUIS[],7,FALSE)=0,"PRODUCTO SIN STOCK/UBICACIÓN",VLOOKUP(SALIDA[[#This Row],[CODIGO]],STOCKSANLUIS[],7,FALSE))</f>
        <v>C</v>
      </c>
      <c r="I2368" s="10"/>
      <c r="J2368" t="str">
        <f>SALIDA[[#This Row],[CODIGO]]&amp;"       "&amp;SALIDA[[#This Row],[FAMILIA]]</f>
        <v>00014       FULL GAUGE</v>
      </c>
      <c r="K2368">
        <f>VLOOKUP(SALIDA[[#This Row],[CODIGO]],STOCK_STARSOFT[],5,FALSE)</f>
        <v>29.308693999999999</v>
      </c>
      <c r="L2368">
        <f>SALIDA[[#This Row],[CANTIDAD]]*SALIDA[[#This Row],[PRECIO UND]]</f>
        <v>29.308693999999999</v>
      </c>
    </row>
    <row r="2369" spans="1:12" x14ac:dyDescent="0.25">
      <c r="A2369" s="6" t="s">
        <v>2490</v>
      </c>
      <c r="B2369" s="100" t="str">
        <f>VLOOKUP(SALIDA[[#This Row],[CODIGO]],STOCKSANLUIS[],2,FALSE)</f>
        <v>LIMPIADOR PARA CONDENSADOR - NU-BRITE - 1GALON - NU CALGON</v>
      </c>
      <c r="C2369" s="153">
        <v>46043</v>
      </c>
      <c r="D2369">
        <v>8</v>
      </c>
      <c r="E2369">
        <f>IF(VLOOKUP(SALIDA[[#This Row],[CODIGO]],STOCKSANLUIS[],6,FALSE)=0,"PRODUCTO SIN STOCK/UBICACIÓN",VLOOKUP(SALIDA[[#This Row],[CODIGO]],STOCKSANLUIS[],6,FALSE))</f>
        <v>1</v>
      </c>
      <c r="F2369">
        <f>SALIDA[[#This Row],[CANTIDAD]]/SALIDA[[#This Row],[UND MEDIDA]]</f>
        <v>8</v>
      </c>
      <c r="G2369" t="str">
        <f>VLOOKUP(SALIDA[[#This Row],[CODIGO]],FAMILIAS[],4,FALSE)</f>
        <v>NU CALGON</v>
      </c>
      <c r="H2369" s="10" t="str">
        <f>IF(VLOOKUP(SALIDA[[#This Row],[CODIGO]],STOCKSANLUIS[],7,FALSE)=0,"PRODUCTO SIN STOCK/UBICACIÓN",VLOOKUP(SALIDA[[#This Row],[CODIGO]],STOCKSANLUIS[],7,FALSE))</f>
        <v>C</v>
      </c>
      <c r="I2369" s="10"/>
      <c r="J2369" t="str">
        <f>SALIDA[[#This Row],[CODIGO]]&amp;"       "&amp;SALIDA[[#This Row],[FAMILIA]]</f>
        <v>02043       NU CALGON</v>
      </c>
      <c r="K2369">
        <f>VLOOKUP(SALIDA[[#This Row],[CODIGO]],STOCK_STARSOFT[],5,FALSE)</f>
        <v>9.0050089999999994</v>
      </c>
      <c r="L2369">
        <f>SALIDA[[#This Row],[CANTIDAD]]*SALIDA[[#This Row],[PRECIO UND]]</f>
        <v>72.040071999999995</v>
      </c>
    </row>
    <row r="2370" spans="1:12" x14ac:dyDescent="0.25">
      <c r="A2370" s="6" t="s">
        <v>1882</v>
      </c>
      <c r="B2370" s="100" t="str">
        <f>VLOOKUP(SALIDA[[#This Row],[CODIGO]],STOCKSANLUIS[],2,FALSE)</f>
        <v>MOTOVENTILADOR AXIAL EBM S4D500-AM01-03 - 500MM - 220V/380V/440V TRIFÁSICO - 4 POLOS, CON REJILLA - FLUJO V</v>
      </c>
      <c r="C2370" s="153">
        <v>46043</v>
      </c>
      <c r="D2370">
        <v>2</v>
      </c>
      <c r="E2370">
        <f>IF(VLOOKUP(SALIDA[[#This Row],[CODIGO]],STOCKSANLUIS[],6,FALSE)=0,"PRODUCTO SIN STOCK/UBICACIÓN",VLOOKUP(SALIDA[[#This Row],[CODIGO]],STOCKSANLUIS[],6,FALSE))</f>
        <v>1</v>
      </c>
      <c r="F2370">
        <f>SALIDA[[#This Row],[CANTIDAD]]/SALIDA[[#This Row],[UND MEDIDA]]</f>
        <v>2</v>
      </c>
      <c r="G2370" t="str">
        <f>VLOOKUP(SALIDA[[#This Row],[CODIGO]],FAMILIAS[],4,FALSE)</f>
        <v>EBM</v>
      </c>
      <c r="H2370" s="10" t="str">
        <f>IF(VLOOKUP(SALIDA[[#This Row],[CODIGO]],STOCKSANLUIS[],7,FALSE)=0,"PRODUCTO SIN STOCK/UBICACIÓN",VLOOKUP(SALIDA[[#This Row],[CODIGO]],STOCKSANLUIS[],7,FALSE))</f>
        <v>C</v>
      </c>
      <c r="I2370" s="10"/>
      <c r="J2370" t="str">
        <f>SALIDA[[#This Row],[CODIGO]]&amp;"       "&amp;SALIDA[[#This Row],[FAMILIA]]</f>
        <v>01705       EBM</v>
      </c>
      <c r="K2370">
        <f>VLOOKUP(SALIDA[[#This Row],[CODIGO]],STOCK_STARSOFT[],5,FALSE)</f>
        <v>186.88978399999999</v>
      </c>
      <c r="L2370">
        <f>SALIDA[[#This Row],[CANTIDAD]]*SALIDA[[#This Row],[PRECIO UND]]</f>
        <v>373.77956799999998</v>
      </c>
    </row>
    <row r="2371" spans="1:12" x14ac:dyDescent="0.25">
      <c r="A2371" s="6" t="s">
        <v>585</v>
      </c>
      <c r="B2371" s="100" t="str">
        <f>VLOOKUP(SALIDA[[#This Row],[CODIGO]],STOCKSANLUIS[],2,FALSE)</f>
        <v xml:space="preserve">SENSOR DUAL DE TEMPERATURA Y HUMEDAD SB-56 - 2.5M - FULL GAUGE </v>
      </c>
      <c r="C2371" s="153">
        <v>46043</v>
      </c>
      <c r="D2371">
        <v>6</v>
      </c>
      <c r="E2371">
        <f>IF(VLOOKUP(SALIDA[[#This Row],[CODIGO]],STOCKSANLUIS[],6,FALSE)=0,"PRODUCTO SIN STOCK/UBICACIÓN",VLOOKUP(SALIDA[[#This Row],[CODIGO]],STOCKSANLUIS[],6,FALSE))</f>
        <v>1</v>
      </c>
      <c r="F2371">
        <f>SALIDA[[#This Row],[CANTIDAD]]/SALIDA[[#This Row],[UND MEDIDA]]</f>
        <v>6</v>
      </c>
      <c r="G2371" t="str">
        <f>VLOOKUP(SALIDA[[#This Row],[CODIGO]],FAMILIAS[],4,FALSE)</f>
        <v>FULL GAUGE</v>
      </c>
      <c r="H2371" s="10" t="str">
        <f>IF(VLOOKUP(SALIDA[[#This Row],[CODIGO]],STOCKSANLUIS[],7,FALSE)=0,"PRODUCTO SIN STOCK/UBICACIÓN",VLOOKUP(SALIDA[[#This Row],[CODIGO]],STOCKSANLUIS[],7,FALSE))</f>
        <v>C</v>
      </c>
      <c r="I2371" s="10" t="s">
        <v>19536</v>
      </c>
      <c r="J2371" t="str">
        <f>SALIDA[[#This Row],[CODIGO]]&amp;"       "&amp;SALIDA[[#This Row],[FAMILIA]]</f>
        <v>00563       FULL GAUGE</v>
      </c>
      <c r="K2371">
        <f>VLOOKUP(SALIDA[[#This Row],[CODIGO]],STOCK_STARSOFT[],5,FALSE)</f>
        <v>26.527726999999999</v>
      </c>
      <c r="L2371">
        <f>SALIDA[[#This Row],[CANTIDAD]]*SALIDA[[#This Row],[PRECIO UND]]</f>
        <v>159.16636199999999</v>
      </c>
    </row>
    <row r="2372" spans="1:12" x14ac:dyDescent="0.25">
      <c r="A2372" s="6" t="s">
        <v>1998</v>
      </c>
      <c r="B2372" s="100" t="str">
        <f>VLOOKUP(SALIDA[[#This Row],[CODIGO]],STOCKSANLUIS[],2,FALSE)</f>
        <v>CAPACITOR DE 55 MFD X 370 - 440 VAC - 55-4D - QUALITY</v>
      </c>
      <c r="C2372" s="153">
        <v>46043</v>
      </c>
      <c r="D2372">
        <v>12</v>
      </c>
      <c r="E2372">
        <f>IF(VLOOKUP(SALIDA[[#This Row],[CODIGO]],STOCKSANLUIS[],6,FALSE)=0,"PRODUCTO SIN STOCK/UBICACIÓN",VLOOKUP(SALIDA[[#This Row],[CODIGO]],STOCKSANLUIS[],6,FALSE))</f>
        <v>1</v>
      </c>
      <c r="F2372">
        <f>SALIDA[[#This Row],[CANTIDAD]]/SALIDA[[#This Row],[UND MEDIDA]]</f>
        <v>12</v>
      </c>
      <c r="G2372" t="str">
        <f>VLOOKUP(SALIDA[[#This Row],[CODIGO]],FAMILIAS[],4,FALSE)</f>
        <v>QUALITY</v>
      </c>
      <c r="H2372" s="10" t="str">
        <f>IF(VLOOKUP(SALIDA[[#This Row],[CODIGO]],STOCKSANLUIS[],7,FALSE)=0,"PRODUCTO SIN STOCK/UBICACIÓN",VLOOKUP(SALIDA[[#This Row],[CODIGO]],STOCKSANLUIS[],7,FALSE))</f>
        <v>A</v>
      </c>
      <c r="I2372" s="10" t="s">
        <v>19536</v>
      </c>
      <c r="J2372" t="str">
        <f>SALIDA[[#This Row],[CODIGO]]&amp;"       "&amp;SALIDA[[#This Row],[FAMILIA]]</f>
        <v>01771       QUALITY</v>
      </c>
      <c r="K2372">
        <f>VLOOKUP(SALIDA[[#This Row],[CODIGO]],STOCK_STARSOFT[],5,FALSE)</f>
        <v>2.5798779999999999</v>
      </c>
      <c r="L2372">
        <f>SALIDA[[#This Row],[CANTIDAD]]*SALIDA[[#This Row],[PRECIO UND]]</f>
        <v>30.958535999999999</v>
      </c>
    </row>
    <row r="2373" spans="1:12" x14ac:dyDescent="0.25">
      <c r="A2373" s="6" t="s">
        <v>1073</v>
      </c>
      <c r="B2373" s="100" t="str">
        <f>VLOOKUP(SALIDA[[#This Row],[CODIGO]],STOCKSANLUIS[],2,FALSE)</f>
        <v>GAS MAP BERNZOMATIC  - WORTHINGTON 14.1 OZ</v>
      </c>
      <c r="C2373" s="153">
        <v>46043</v>
      </c>
      <c r="D2373">
        <v>3</v>
      </c>
      <c r="E2373">
        <f>IF(VLOOKUP(SALIDA[[#This Row],[CODIGO]],STOCKSANLUIS[],6,FALSE)=0,"PRODUCTO SIN STOCK/UBICACIÓN",VLOOKUP(SALIDA[[#This Row],[CODIGO]],STOCKSANLUIS[],6,FALSE))</f>
        <v>1</v>
      </c>
      <c r="F2373">
        <f>SALIDA[[#This Row],[CANTIDAD]]/SALIDA[[#This Row],[UND MEDIDA]]</f>
        <v>3</v>
      </c>
      <c r="G2373" t="str">
        <f>VLOOKUP(SALIDA[[#This Row],[CODIGO]],FAMILIAS[],4,FALSE)</f>
        <v>WORTHINGTON</v>
      </c>
      <c r="H2373" s="10" t="str">
        <f>IF(VLOOKUP(SALIDA[[#This Row],[CODIGO]],STOCKSANLUIS[],7,FALSE)=0,"PRODUCTO SIN STOCK/UBICACIÓN",VLOOKUP(SALIDA[[#This Row],[CODIGO]],STOCKSANLUIS[],7,FALSE))</f>
        <v>C</v>
      </c>
      <c r="I2373" s="10"/>
      <c r="J2373" t="str">
        <f>SALIDA[[#This Row],[CODIGO]]&amp;"       "&amp;SALIDA[[#This Row],[FAMILIA]]</f>
        <v>01167       WORTHINGTON</v>
      </c>
      <c r="K2373">
        <f>VLOOKUP(SALIDA[[#This Row],[CODIGO]],STOCK_STARSOFT[],5,FALSE)</f>
        <v>3.829685</v>
      </c>
      <c r="L2373">
        <f>SALIDA[[#This Row],[CANTIDAD]]*SALIDA[[#This Row],[PRECIO UND]]</f>
        <v>11.489055</v>
      </c>
    </row>
    <row r="2374" spans="1:12" x14ac:dyDescent="0.25">
      <c r="A2374" s="6" t="s">
        <v>229</v>
      </c>
      <c r="B2374" s="100" t="str">
        <f>VLOOKUP(SALIDA[[#This Row],[CODIGO]],STOCKSANLUIS[],2,FALSE)</f>
        <v>VALVULA DE EXPANSION DANFOSS TES 2 - S/ORIFICIO - 068Z3403</v>
      </c>
      <c r="C2374" s="153">
        <v>46043</v>
      </c>
      <c r="D2374">
        <v>6</v>
      </c>
      <c r="E2374">
        <f>IF(VLOOKUP(SALIDA[[#This Row],[CODIGO]],STOCKSANLUIS[],6,FALSE)=0,"PRODUCTO SIN STOCK/UBICACIÓN",VLOOKUP(SALIDA[[#This Row],[CODIGO]],STOCKSANLUIS[],6,FALSE))</f>
        <v>1</v>
      </c>
      <c r="F2374">
        <f>SALIDA[[#This Row],[CANTIDAD]]/SALIDA[[#This Row],[UND MEDIDA]]</f>
        <v>6</v>
      </c>
      <c r="G2374" t="str">
        <f>VLOOKUP(SALIDA[[#This Row],[CODIGO]],FAMILIAS[],4,FALSE)</f>
        <v>DANFOSS</v>
      </c>
      <c r="H2374" s="10" t="str">
        <f>IF(VLOOKUP(SALIDA[[#This Row],[CODIGO]],STOCKSANLUIS[],7,FALSE)=0,"PRODUCTO SIN STOCK/UBICACIÓN",VLOOKUP(SALIDA[[#This Row],[CODIGO]],STOCKSANLUIS[],7,FALSE))</f>
        <v>A</v>
      </c>
      <c r="I2374" s="10"/>
      <c r="J2374" t="str">
        <f>SALIDA[[#This Row],[CODIGO]]&amp;"       "&amp;SALIDA[[#This Row],[FAMILIA]]</f>
        <v>00162       DANFOSS</v>
      </c>
      <c r="K2374">
        <f>VLOOKUP(SALIDA[[#This Row],[CODIGO]],STOCK_STARSOFT[],5,FALSE)</f>
        <v>42.27</v>
      </c>
      <c r="L2374">
        <f>SALIDA[[#This Row],[CANTIDAD]]*SALIDA[[#This Row],[PRECIO UND]]</f>
        <v>253.62</v>
      </c>
    </row>
    <row r="2375" spans="1:12" x14ac:dyDescent="0.25">
      <c r="A2375" s="6" t="s">
        <v>171</v>
      </c>
      <c r="B2375" s="100" t="str">
        <f>VLOOKUP(SALIDA[[#This Row],[CODIGO]],STOCKSANLUIS[],2,FALSE)</f>
        <v>ORIFICIO N-3 PARA TEX2 - TES2 - TEN2 - 068-2006</v>
      </c>
      <c r="C2375" s="153">
        <v>46043</v>
      </c>
      <c r="D2375">
        <v>5</v>
      </c>
      <c r="E2375">
        <f>IF(VLOOKUP(SALIDA[[#This Row],[CODIGO]],STOCKSANLUIS[],6,FALSE)=0,"PRODUCTO SIN STOCK/UBICACIÓN",VLOOKUP(SALIDA[[#This Row],[CODIGO]],STOCKSANLUIS[],6,FALSE))</f>
        <v>1</v>
      </c>
      <c r="F2375">
        <f>SALIDA[[#This Row],[CANTIDAD]]/SALIDA[[#This Row],[UND MEDIDA]]</f>
        <v>5</v>
      </c>
      <c r="G2375" t="str">
        <f>VLOOKUP(SALIDA[[#This Row],[CODIGO]],FAMILIAS[],4,FALSE)</f>
        <v>DANFOSS</v>
      </c>
      <c r="H2375" s="10" t="str">
        <f>IF(VLOOKUP(SALIDA[[#This Row],[CODIGO]],STOCKSANLUIS[],7,FALSE)=0,"PRODUCTO SIN STOCK/UBICACIÓN",VLOOKUP(SALIDA[[#This Row],[CODIGO]],STOCKSANLUIS[],7,FALSE))</f>
        <v>A</v>
      </c>
      <c r="I2375" s="10"/>
      <c r="J2375" t="str">
        <f>SALIDA[[#This Row],[CODIGO]]&amp;"       "&amp;SALIDA[[#This Row],[FAMILIA]]</f>
        <v>00121       DANFOSS</v>
      </c>
      <c r="K2375">
        <f>VLOOKUP(SALIDA[[#This Row],[CODIGO]],STOCK_STARSOFT[],5,FALSE)</f>
        <v>4.9027329999999996</v>
      </c>
      <c r="L2375">
        <f>SALIDA[[#This Row],[CANTIDAD]]*SALIDA[[#This Row],[PRECIO UND]]</f>
        <v>24.513664999999996</v>
      </c>
    </row>
    <row r="2376" spans="1:12" x14ac:dyDescent="0.25">
      <c r="A2376" s="6" t="s">
        <v>33</v>
      </c>
      <c r="B2376" s="100" t="str">
        <f>VLOOKUP(SALIDA[[#This Row],[CODIGO]],STOCKSANLUIS[],2,FALSE)</f>
        <v>CONTROLADOR DE TEMPERATURA DIGITAL MT-512E 2HP - VER.13 - 115/220 VAC - FULL GAUGE</v>
      </c>
      <c r="C2376" s="153">
        <v>46043</v>
      </c>
      <c r="D2376">
        <v>6</v>
      </c>
      <c r="E2376">
        <f>IF(VLOOKUP(SALIDA[[#This Row],[CODIGO]],STOCKSANLUIS[],6,FALSE)=0,"PRODUCTO SIN STOCK/UBICACIÓN",VLOOKUP(SALIDA[[#This Row],[CODIGO]],STOCKSANLUIS[],6,FALSE))</f>
        <v>1</v>
      </c>
      <c r="F2376">
        <f>SALIDA[[#This Row],[CANTIDAD]]/SALIDA[[#This Row],[UND MEDIDA]]</f>
        <v>6</v>
      </c>
      <c r="G2376" t="str">
        <f>VLOOKUP(SALIDA[[#This Row],[CODIGO]],FAMILIAS[],4,FALSE)</f>
        <v>FULL GAUGE</v>
      </c>
      <c r="H2376" s="10" t="str">
        <f>IF(VLOOKUP(SALIDA[[#This Row],[CODIGO]],STOCKSANLUIS[],7,FALSE)=0,"PRODUCTO SIN STOCK/UBICACIÓN",VLOOKUP(SALIDA[[#This Row],[CODIGO]],STOCKSANLUIS[],7,FALSE))</f>
        <v>C</v>
      </c>
      <c r="I2376" s="10"/>
      <c r="J2376" t="str">
        <f>SALIDA[[#This Row],[CODIGO]]&amp;"       "&amp;SALIDA[[#This Row],[FAMILIA]]</f>
        <v>00016       FULL GAUGE</v>
      </c>
      <c r="K2376">
        <f>VLOOKUP(SALIDA[[#This Row],[CODIGO]],STOCK_STARSOFT[],5,FALSE)</f>
        <v>13.318346</v>
      </c>
      <c r="L2376">
        <f>SALIDA[[#This Row],[CANTIDAD]]*SALIDA[[#This Row],[PRECIO UND]]</f>
        <v>79.910076000000004</v>
      </c>
    </row>
    <row r="2377" spans="1:12" x14ac:dyDescent="0.25">
      <c r="A2377" s="6" t="s">
        <v>2022</v>
      </c>
      <c r="B2377" s="100" t="str">
        <f>VLOOKUP(SALIDA[[#This Row],[CODIGO]],STOCKSANLUIS[],2,FALSE)</f>
        <v>CONTROLADOR DE TEMPERATURA DIGITAL TC-900E POWER - VER.07 - 115/220 VAC - FULL GAUGE</v>
      </c>
      <c r="C2377" s="153">
        <v>46043</v>
      </c>
      <c r="D2377">
        <v>6</v>
      </c>
      <c r="E2377">
        <f>IF(VLOOKUP(SALIDA[[#This Row],[CODIGO]],STOCKSANLUIS[],6,FALSE)=0,"PRODUCTO SIN STOCK/UBICACIÓN",VLOOKUP(SALIDA[[#This Row],[CODIGO]],STOCKSANLUIS[],6,FALSE))</f>
        <v>1</v>
      </c>
      <c r="F2377">
        <f>SALIDA[[#This Row],[CANTIDAD]]/SALIDA[[#This Row],[UND MEDIDA]]</f>
        <v>6</v>
      </c>
      <c r="G2377" t="str">
        <f>VLOOKUP(SALIDA[[#This Row],[CODIGO]],FAMILIAS[],4,FALSE)</f>
        <v>FULL GAUGE</v>
      </c>
      <c r="H2377" s="10" t="str">
        <f>IF(VLOOKUP(SALIDA[[#This Row],[CODIGO]],STOCKSANLUIS[],7,FALSE)=0,"PRODUCTO SIN STOCK/UBICACIÓN",VLOOKUP(SALIDA[[#This Row],[CODIGO]],STOCKSANLUIS[],7,FALSE))</f>
        <v>C</v>
      </c>
      <c r="I2377" s="10"/>
      <c r="J2377" t="str">
        <f>SALIDA[[#This Row],[CODIGO]]&amp;"       "&amp;SALIDA[[#This Row],[FAMILIA]]</f>
        <v>01785       FULL GAUGE</v>
      </c>
      <c r="K2377">
        <f>VLOOKUP(SALIDA[[#This Row],[CODIGO]],STOCK_STARSOFT[],5,FALSE)</f>
        <v>18.272079000000002</v>
      </c>
      <c r="L2377">
        <f>SALIDA[[#This Row],[CANTIDAD]]*SALIDA[[#This Row],[PRECIO UND]]</f>
        <v>109.632474</v>
      </c>
    </row>
    <row r="2378" spans="1:12" x14ac:dyDescent="0.25">
      <c r="A2378" s="6" t="s">
        <v>2431</v>
      </c>
      <c r="B2378" s="100" t="str">
        <f>VLOOKUP(SALIDA[[#This Row],[CODIGO]],STOCKSANLUIS[],2,FALSE)</f>
        <v>CONTROLADOR DIGITAL DE PRESIÓN PCT-410 EW PLUS - VER.05 - 90-220 VAC - FULL GAUGE (INCLUYE TRANSFORMADOR) - WHITE</v>
      </c>
      <c r="C2378" s="153">
        <v>46044</v>
      </c>
      <c r="D2378">
        <v>3</v>
      </c>
      <c r="E2378">
        <f>IF(VLOOKUP(SALIDA[[#This Row],[CODIGO]],STOCKSANLUIS[],6,FALSE)=0,"PRODUCTO SIN STOCK/UBICACIÓN",VLOOKUP(SALIDA[[#This Row],[CODIGO]],STOCKSANLUIS[],6,FALSE))</f>
        <v>1</v>
      </c>
      <c r="F2378">
        <f>SALIDA[[#This Row],[CANTIDAD]]/SALIDA[[#This Row],[UND MEDIDA]]</f>
        <v>3</v>
      </c>
      <c r="G2378" t="str">
        <f>VLOOKUP(SALIDA[[#This Row],[CODIGO]],FAMILIAS[],4,FALSE)</f>
        <v>FULL GAUGE</v>
      </c>
      <c r="H2378" s="10" t="str">
        <f>IF(VLOOKUP(SALIDA[[#This Row],[CODIGO]],STOCKSANLUIS[],7,FALSE)=0,"PRODUCTO SIN STOCK/UBICACIÓN",VLOOKUP(SALIDA[[#This Row],[CODIGO]],STOCKSANLUIS[],7,FALSE))</f>
        <v>C</v>
      </c>
      <c r="I2378" s="10"/>
      <c r="J2378" t="str">
        <f>SALIDA[[#This Row],[CODIGO]]&amp;"       "&amp;SALIDA[[#This Row],[FAMILIA]]</f>
        <v>02013       FULL GAUGE</v>
      </c>
      <c r="K2378">
        <f>VLOOKUP(SALIDA[[#This Row],[CODIGO]],STOCK_STARSOFT[],5,FALSE)</f>
        <v>61.461271000000004</v>
      </c>
      <c r="L2378">
        <f>SALIDA[[#This Row],[CANTIDAD]]*SALIDA[[#This Row],[PRECIO UND]]</f>
        <v>184.383813</v>
      </c>
    </row>
    <row r="2379" spans="1:12" x14ac:dyDescent="0.25">
      <c r="A2379" s="6" t="s">
        <v>1934</v>
      </c>
      <c r="B2379" s="100" t="str">
        <f>VLOOKUP(SALIDA[[#This Row],[CODIGO]],STOCKSANLUIS[],2,FALSE)</f>
        <v>TRANSDUCTOR DE PRESION SB-69-200A - FULL GAUGE - (PARA PCT-100-120-410)</v>
      </c>
      <c r="C2379" s="153">
        <v>46044</v>
      </c>
      <c r="D2379">
        <v>1</v>
      </c>
      <c r="E2379">
        <f>IF(VLOOKUP(SALIDA[[#This Row],[CODIGO]],STOCKSANLUIS[],6,FALSE)=0,"PRODUCTO SIN STOCK/UBICACIÓN",VLOOKUP(SALIDA[[#This Row],[CODIGO]],STOCKSANLUIS[],6,FALSE))</f>
        <v>1</v>
      </c>
      <c r="F2379">
        <f>SALIDA[[#This Row],[CANTIDAD]]/SALIDA[[#This Row],[UND MEDIDA]]</f>
        <v>1</v>
      </c>
      <c r="G2379" t="str">
        <f>VLOOKUP(SALIDA[[#This Row],[CODIGO]],FAMILIAS[],4,FALSE)</f>
        <v>FULL GAUGE</v>
      </c>
      <c r="H2379" s="10" t="str">
        <f>IF(VLOOKUP(SALIDA[[#This Row],[CODIGO]],STOCKSANLUIS[],7,FALSE)=0,"PRODUCTO SIN STOCK/UBICACIÓN",VLOOKUP(SALIDA[[#This Row],[CODIGO]],STOCKSANLUIS[],7,FALSE))</f>
        <v>A</v>
      </c>
      <c r="I2379" s="10"/>
      <c r="J2379" t="str">
        <f>SALIDA[[#This Row],[CODIGO]]&amp;"       "&amp;SALIDA[[#This Row],[FAMILIA]]</f>
        <v>01732       FULL GAUGE</v>
      </c>
      <c r="K2379">
        <f>VLOOKUP(SALIDA[[#This Row],[CODIGO]],STOCK_STARSOFT[],5,FALSE)</f>
        <v>66.393867999999998</v>
      </c>
      <c r="L2379">
        <f>SALIDA[[#This Row],[CANTIDAD]]*SALIDA[[#This Row],[PRECIO UND]]</f>
        <v>66.393867999999998</v>
      </c>
    </row>
    <row r="2380" spans="1:12" x14ac:dyDescent="0.25">
      <c r="A2380" s="6" t="s">
        <v>259</v>
      </c>
      <c r="B2380" s="100" t="str">
        <f>VLOOKUP(SALIDA[[#This Row],[CODIGO]],STOCKSANLUIS[],2,FALSE)</f>
        <v>PLATINA KLEERSTRIP MAX BULLET HTP SILVER 2  PLOMO (60 CM)- 477600</v>
      </c>
      <c r="C2380" s="153">
        <v>46044</v>
      </c>
      <c r="D2380">
        <v>5</v>
      </c>
      <c r="E2380">
        <f>IF(VLOOKUP(SALIDA[[#This Row],[CODIGO]],STOCKSANLUIS[],6,FALSE)=0,"PRODUCTO SIN STOCK/UBICACIÓN",VLOOKUP(SALIDA[[#This Row],[CODIGO]],STOCKSANLUIS[],6,FALSE))</f>
        <v>1</v>
      </c>
      <c r="F2380">
        <f>SALIDA[[#This Row],[CANTIDAD]]/SALIDA[[#This Row],[UND MEDIDA]]</f>
        <v>5</v>
      </c>
      <c r="G2380" t="str">
        <f>VLOOKUP(SALIDA[[#This Row],[CODIGO]],FAMILIAS[],4,FALSE)</f>
        <v>ES ROBBINS</v>
      </c>
      <c r="H2380" s="10" t="str">
        <f>IF(VLOOKUP(SALIDA[[#This Row],[CODIGO]],STOCKSANLUIS[],7,FALSE)=0,"PRODUCTO SIN STOCK/UBICACIÓN",VLOOKUP(SALIDA[[#This Row],[CODIGO]],STOCKSANLUIS[],7,FALSE))</f>
        <v>C</v>
      </c>
      <c r="I2380" s="10"/>
      <c r="J2380" t="str">
        <f>SALIDA[[#This Row],[CODIGO]]&amp;"       "&amp;SALIDA[[#This Row],[FAMILIA]]</f>
        <v>00186       ES ROBBINS</v>
      </c>
      <c r="K2380">
        <f>VLOOKUP(SALIDA[[#This Row],[CODIGO]],STOCK_STARSOFT[],5,FALSE)</f>
        <v>4.3959429999999999</v>
      </c>
      <c r="L2380">
        <f>SALIDA[[#This Row],[CANTIDAD]]*SALIDA[[#This Row],[PRECIO UND]]</f>
        <v>21.979714999999999</v>
      </c>
    </row>
    <row r="2381" spans="1:12" x14ac:dyDescent="0.25">
      <c r="A2381" s="6" t="s">
        <v>22048</v>
      </c>
      <c r="B2381" s="100" t="str">
        <f>VLOOKUP(SALIDA[[#This Row],[CODIGO]],STOCKSANLUIS[],2,FALSE)</f>
        <v xml:space="preserve">BOMBA DE CONDENSADO STAR COLD DE 230V-1F-60HZ TANQUE ALTO (INCLUYE MANGUERA)  SI-1801 </v>
      </c>
      <c r="C2381" s="153">
        <v>46044</v>
      </c>
      <c r="D2381">
        <v>6</v>
      </c>
      <c r="E2381">
        <f>IF(VLOOKUP(SALIDA[[#This Row],[CODIGO]],STOCKSANLUIS[],6,FALSE)=0,"PRODUCTO SIN STOCK/UBICACIÓN",VLOOKUP(SALIDA[[#This Row],[CODIGO]],STOCKSANLUIS[],6,FALSE))</f>
        <v>1</v>
      </c>
      <c r="F2381">
        <f>SALIDA[[#This Row],[CANTIDAD]]/SALIDA[[#This Row],[UND MEDIDA]]</f>
        <v>6</v>
      </c>
      <c r="G2381" t="str">
        <f>VLOOKUP(SALIDA[[#This Row],[CODIGO]],FAMILIAS[],4,FALSE)</f>
        <v>STAR COLD</v>
      </c>
      <c r="H2381" s="10" t="str">
        <f>IF(VLOOKUP(SALIDA[[#This Row],[CODIGO]],STOCKSANLUIS[],7,FALSE)=0,"PRODUCTO SIN STOCK/UBICACIÓN",VLOOKUP(SALIDA[[#This Row],[CODIGO]],STOCKSANLUIS[],7,FALSE))</f>
        <v>B/C</v>
      </c>
      <c r="I2381" s="10"/>
      <c r="J2381" t="str">
        <f>SALIDA[[#This Row],[CODIGO]]&amp;"       "&amp;SALIDA[[#This Row],[FAMILIA]]</f>
        <v>03542       STAR COLD</v>
      </c>
      <c r="K2381">
        <f>VLOOKUP(SALIDA[[#This Row],[CODIGO]],STOCK_STARSOFT[],5,FALSE)</f>
        <v>17.996752999999998</v>
      </c>
      <c r="L2381">
        <f>SALIDA[[#This Row],[CANTIDAD]]*SALIDA[[#This Row],[PRECIO UND]]</f>
        <v>107.98051799999999</v>
      </c>
    </row>
    <row r="2382" spans="1:12" x14ac:dyDescent="0.25">
      <c r="A2382" s="6" t="s">
        <v>22052</v>
      </c>
      <c r="B2382" s="100" t="str">
        <f>VLOOKUP(SALIDA[[#This Row],[CODIGO]],STOCKSANLUIS[],2,FALSE)</f>
        <v>BOMBA DE CONDENSADO STAR COLD  DE 230V-1F-60HZ TANQUE BAJO (INCLUYE MANGUERA) SI-1805</v>
      </c>
      <c r="C2382" s="153">
        <v>46044</v>
      </c>
      <c r="D2382">
        <v>2</v>
      </c>
      <c r="E2382">
        <f>IF(VLOOKUP(SALIDA[[#This Row],[CODIGO]],STOCKSANLUIS[],6,FALSE)=0,"PRODUCTO SIN STOCK/UBICACIÓN",VLOOKUP(SALIDA[[#This Row],[CODIGO]],STOCKSANLUIS[],6,FALSE))</f>
        <v>1</v>
      </c>
      <c r="F2382">
        <f>SALIDA[[#This Row],[CANTIDAD]]/SALIDA[[#This Row],[UND MEDIDA]]</f>
        <v>2</v>
      </c>
      <c r="G2382" t="str">
        <f>VLOOKUP(SALIDA[[#This Row],[CODIGO]],FAMILIAS[],4,FALSE)</f>
        <v>STAR COLD</v>
      </c>
      <c r="H2382" s="10" t="str">
        <f>IF(VLOOKUP(SALIDA[[#This Row],[CODIGO]],STOCKSANLUIS[],7,FALSE)=0,"PRODUCTO SIN STOCK/UBICACIÓN",VLOOKUP(SALIDA[[#This Row],[CODIGO]],STOCKSANLUIS[],7,FALSE))</f>
        <v>B/C</v>
      </c>
      <c r="I2382" s="10"/>
      <c r="J2382" t="str">
        <f>SALIDA[[#This Row],[CODIGO]]&amp;"       "&amp;SALIDA[[#This Row],[FAMILIA]]</f>
        <v>03544       STAR COLD</v>
      </c>
      <c r="K2382">
        <f>VLOOKUP(SALIDA[[#This Row],[CODIGO]],STOCK_STARSOFT[],5,FALSE)</f>
        <v>19.413727000000002</v>
      </c>
      <c r="L2382">
        <f>SALIDA[[#This Row],[CANTIDAD]]*SALIDA[[#This Row],[PRECIO UND]]</f>
        <v>38.827454000000003</v>
      </c>
    </row>
    <row r="2383" spans="1:12" x14ac:dyDescent="0.25">
      <c r="A2383" s="6" t="s">
        <v>3971</v>
      </c>
      <c r="B2383" s="100" t="str">
        <f>VLOOKUP(SALIDA[[#This Row],[CODIGO]],STOCKSANLUIS[],2,FALSE)</f>
        <v>ANTORCHA PARA MAP GASS CON AUTOENCENDIDO JH-1S</v>
      </c>
      <c r="C2383" s="153">
        <v>46044</v>
      </c>
      <c r="D2383">
        <v>6</v>
      </c>
      <c r="E2383">
        <f>IF(VLOOKUP(SALIDA[[#This Row],[CODIGO]],STOCKSANLUIS[],6,FALSE)=0,"PRODUCTO SIN STOCK/UBICACIÓN",VLOOKUP(SALIDA[[#This Row],[CODIGO]],STOCKSANLUIS[],6,FALSE))</f>
        <v>1</v>
      </c>
      <c r="F2383">
        <f>SALIDA[[#This Row],[CANTIDAD]]/SALIDA[[#This Row],[UND MEDIDA]]</f>
        <v>6</v>
      </c>
      <c r="G2383" t="str">
        <f>VLOOKUP(SALIDA[[#This Row],[CODIGO]],FAMILIAS[],4,FALSE)</f>
        <v>VARIOS</v>
      </c>
      <c r="H2383" s="10" t="str">
        <f>IF(VLOOKUP(SALIDA[[#This Row],[CODIGO]],STOCKSANLUIS[],7,FALSE)=0,"PRODUCTO SIN STOCK/UBICACIÓN",VLOOKUP(SALIDA[[#This Row],[CODIGO]],STOCKSANLUIS[],7,FALSE))</f>
        <v>A</v>
      </c>
      <c r="I2383" s="10"/>
      <c r="J2383" t="str">
        <f>SALIDA[[#This Row],[CODIGO]]&amp;"       "&amp;SALIDA[[#This Row],[FAMILIA]]</f>
        <v>03428       VARIOS</v>
      </c>
      <c r="K2383">
        <f>VLOOKUP(SALIDA[[#This Row],[CODIGO]],STOCK_STARSOFT[],5,FALSE)</f>
        <v>9.2515959999999993</v>
      </c>
      <c r="L2383">
        <f>SALIDA[[#This Row],[CANTIDAD]]*SALIDA[[#This Row],[PRECIO UND]]</f>
        <v>55.509575999999996</v>
      </c>
    </row>
    <row r="2384" spans="1:12" x14ac:dyDescent="0.25">
      <c r="A2384" s="6" t="s">
        <v>3802</v>
      </c>
      <c r="B2384" s="100" t="str">
        <f>VLOOKUP(SALIDA[[#This Row],[CODIGO]],STOCKSANLUIS[],2,FALSE)</f>
        <v>GAS REFRIGERANTE R134A - 13.6KG FLYER</v>
      </c>
      <c r="C2384" s="153">
        <v>46044</v>
      </c>
      <c r="D2384">
        <v>1</v>
      </c>
      <c r="E2384">
        <f>IF(VLOOKUP(SALIDA[[#This Row],[CODIGO]],STOCKSANLUIS[],6,FALSE)=0,"PRODUCTO SIN STOCK/UBICACIÓN",VLOOKUP(SALIDA[[#This Row],[CODIGO]],STOCKSANLUIS[],6,FALSE))</f>
        <v>1</v>
      </c>
      <c r="F2384">
        <f>SALIDA[[#This Row],[CANTIDAD]]/SALIDA[[#This Row],[UND MEDIDA]]</f>
        <v>1</v>
      </c>
      <c r="G2384" t="str">
        <f>VLOOKUP(SALIDA[[#This Row],[CODIGO]],FAMILIAS[],4,FALSE)</f>
        <v>FLYER</v>
      </c>
      <c r="H2384" s="10" t="str">
        <f>IF(VLOOKUP(SALIDA[[#This Row],[CODIGO]],STOCKSANLUIS[],7,FALSE)=0,"PRODUCTO SIN STOCK/UBICACIÓN",VLOOKUP(SALIDA[[#This Row],[CODIGO]],STOCKSANLUIS[],7,FALSE))</f>
        <v>B</v>
      </c>
      <c r="I2384" s="10"/>
      <c r="J2384" t="str">
        <f>SALIDA[[#This Row],[CODIGO]]&amp;"       "&amp;SALIDA[[#This Row],[FAMILIA]]</f>
        <v>03241       FLYER</v>
      </c>
      <c r="K2384">
        <f>VLOOKUP(SALIDA[[#This Row],[CODIGO]],STOCK_STARSOFT[],5,FALSE)</f>
        <v>91.697573000000006</v>
      </c>
      <c r="L2384">
        <f>SALIDA[[#This Row],[CANTIDAD]]*SALIDA[[#This Row],[PRECIO UND]]</f>
        <v>91.697573000000006</v>
      </c>
    </row>
    <row r="2385" spans="1:12" x14ac:dyDescent="0.25">
      <c r="A2385" s="6" t="s">
        <v>3096</v>
      </c>
      <c r="B2385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385" s="153">
        <v>46044</v>
      </c>
      <c r="D2385">
        <v>2</v>
      </c>
      <c r="E2385">
        <f>IF(VLOOKUP(SALIDA[[#This Row],[CODIGO]],STOCKSANLUIS[],6,FALSE)=0,"PRODUCTO SIN STOCK/UBICACIÓN",VLOOKUP(SALIDA[[#This Row],[CODIGO]],STOCKSANLUIS[],6,FALSE))</f>
        <v>1</v>
      </c>
      <c r="F2385">
        <f>SALIDA[[#This Row],[CANTIDAD]]/SALIDA[[#This Row],[UND MEDIDA]]</f>
        <v>2</v>
      </c>
      <c r="G2385" t="str">
        <f>VLOOKUP(SALIDA[[#This Row],[CODIGO]],FAMILIAS[],4,FALSE)</f>
        <v>TEMP BLUE</v>
      </c>
      <c r="H2385" s="10" t="str">
        <f>IF(VLOOKUP(SALIDA[[#This Row],[CODIGO]],STOCKSANLUIS[],7,FALSE)=0,"PRODUCTO SIN STOCK/UBICACIÓN",VLOOKUP(SALIDA[[#This Row],[CODIGO]],STOCKSANLUIS[],7,FALSE))</f>
        <v>B</v>
      </c>
      <c r="I2385" s="10"/>
      <c r="J2385" t="str">
        <f>SALIDA[[#This Row],[CODIGO]]&amp;"       "&amp;SALIDA[[#This Row],[FAMILIA]]</f>
        <v>02495       TEMP BLUE</v>
      </c>
      <c r="K2385">
        <f>VLOOKUP(SALIDA[[#This Row],[CODIGO]],STOCK_STARSOFT[],5,FALSE)</f>
        <v>207.15372199999999</v>
      </c>
      <c r="L2385">
        <f>SALIDA[[#This Row],[CANTIDAD]]*SALIDA[[#This Row],[PRECIO UND]]</f>
        <v>414.30744399999998</v>
      </c>
    </row>
    <row r="2386" spans="1:12" x14ac:dyDescent="0.25">
      <c r="A2386" s="6" t="s">
        <v>19300</v>
      </c>
      <c r="B2386" s="100" t="str">
        <f>VLOOKUP(SALIDA[[#This Row],[CODIGO]],STOCKSANLUIS[],2,FALSE)</f>
        <v>CINTA ADHESIVA FOAM QTF-230E - 1/8" X 2" X 32.8´ (3MM X 50MM X 10M) - EVERFROST - HIGH QUALITY</v>
      </c>
      <c r="C2386" s="153">
        <v>46044</v>
      </c>
      <c r="D2386">
        <v>4</v>
      </c>
      <c r="E2386">
        <f>IF(VLOOKUP(SALIDA[[#This Row],[CODIGO]],STOCKSANLUIS[],6,FALSE)=0,"PRODUCTO SIN STOCK/UBICACIÓN",VLOOKUP(SALIDA[[#This Row],[CODIGO]],STOCKSANLUIS[],6,FALSE))</f>
        <v>1</v>
      </c>
      <c r="F2386">
        <f>SALIDA[[#This Row],[CANTIDAD]]/SALIDA[[#This Row],[UND MEDIDA]]</f>
        <v>4</v>
      </c>
      <c r="G2386" t="str">
        <f>VLOOKUP(SALIDA[[#This Row],[CODIGO]],FAMILIAS[],4,FALSE)</f>
        <v>EVERFROST</v>
      </c>
      <c r="H2386" s="10" t="str">
        <f>IF(VLOOKUP(SALIDA[[#This Row],[CODIGO]],STOCKSANLUIS[],7,FALSE)=0,"PRODUCTO SIN STOCK/UBICACIÓN",VLOOKUP(SALIDA[[#This Row],[CODIGO]],STOCKSANLUIS[],7,FALSE))</f>
        <v>C</v>
      </c>
      <c r="I2386" s="10"/>
      <c r="J2386" t="str">
        <f>SALIDA[[#This Row],[CODIGO]]&amp;"       "&amp;SALIDA[[#This Row],[FAMILIA]]</f>
        <v>03490       EVERFROST</v>
      </c>
      <c r="K2386">
        <f>VLOOKUP(SALIDA[[#This Row],[CODIGO]],STOCK_STARSOFT[],5,FALSE)</f>
        <v>1.3047420000000001</v>
      </c>
      <c r="L2386">
        <f>SALIDA[[#This Row],[CANTIDAD]]*SALIDA[[#This Row],[PRECIO UND]]</f>
        <v>5.2189680000000003</v>
      </c>
    </row>
    <row r="2387" spans="1:12" x14ac:dyDescent="0.25">
      <c r="A2387" s="6" t="s">
        <v>3922</v>
      </c>
      <c r="B2387" s="100" t="str">
        <f>VLOOKUP(SALIDA[[#This Row],[CODIGO]],STOCKSANLUIS[],2,FALSE)</f>
        <v>EQUIPO DE A/A MINI SPLIT FRIO SOLO - 24000 BTU - R410A - 220V/1PH/60HZ -  CIAC  CG41K-024PH3U1C /  CH41K-024-H3U1C</v>
      </c>
      <c r="C2387" s="153">
        <v>46044</v>
      </c>
      <c r="D2387">
        <v>2</v>
      </c>
      <c r="E2387">
        <f>IF(VLOOKUP(SALIDA[[#This Row],[CODIGO]],STOCKSANLUIS[],6,FALSE)=0,"PRODUCTO SIN STOCK/UBICACIÓN",VLOOKUP(SALIDA[[#This Row],[CODIGO]],STOCKSANLUIS[],6,FALSE))</f>
        <v>1</v>
      </c>
      <c r="F2387">
        <f>SALIDA[[#This Row],[CANTIDAD]]/SALIDA[[#This Row],[UND MEDIDA]]</f>
        <v>2</v>
      </c>
      <c r="G2387" t="str">
        <f>VLOOKUP(SALIDA[[#This Row],[CODIGO]],FAMILIAS[],4,FALSE)</f>
        <v>CIAC</v>
      </c>
      <c r="H2387" s="10" t="str">
        <f>IF(VLOOKUP(SALIDA[[#This Row],[CODIGO]],STOCKSANLUIS[],7,FALSE)=0,"PRODUCTO SIN STOCK/UBICACIÓN",VLOOKUP(SALIDA[[#This Row],[CODIGO]],STOCKSANLUIS[],7,FALSE))</f>
        <v>C</v>
      </c>
      <c r="I2387" s="10"/>
      <c r="J2387" t="str">
        <f>SALIDA[[#This Row],[CODIGO]]&amp;"       "&amp;SALIDA[[#This Row],[FAMILIA]]</f>
        <v>03387       CIAC</v>
      </c>
      <c r="K2387">
        <f>VLOOKUP(SALIDA[[#This Row],[CODIGO]],STOCK_STARSOFT[],5,FALSE)</f>
        <v>312.474039</v>
      </c>
      <c r="L2387">
        <f>SALIDA[[#This Row],[CANTIDAD]]*SALIDA[[#This Row],[PRECIO UND]]</f>
        <v>624.94807800000001</v>
      </c>
    </row>
    <row r="2388" spans="1:12" x14ac:dyDescent="0.25">
      <c r="A2388" s="6" t="s">
        <v>19300</v>
      </c>
      <c r="B2388" s="100" t="str">
        <f>VLOOKUP(SALIDA[[#This Row],[CODIGO]],STOCKSANLUIS[],2,FALSE)</f>
        <v>CINTA ADHESIVA FOAM QTF-230E - 1/8" X 2" X 32.8´ (3MM X 50MM X 10M) - EVERFROST - HIGH QUALITY</v>
      </c>
      <c r="C2388" s="153">
        <v>46044</v>
      </c>
      <c r="D2388">
        <v>1</v>
      </c>
      <c r="E2388">
        <f>IF(VLOOKUP(SALIDA[[#This Row],[CODIGO]],STOCKSANLUIS[],6,FALSE)=0,"PRODUCTO SIN STOCK/UBICACIÓN",VLOOKUP(SALIDA[[#This Row],[CODIGO]],STOCKSANLUIS[],6,FALSE))</f>
        <v>1</v>
      </c>
      <c r="F2388">
        <f>SALIDA[[#This Row],[CANTIDAD]]/SALIDA[[#This Row],[UND MEDIDA]]</f>
        <v>1</v>
      </c>
      <c r="G2388" t="str">
        <f>VLOOKUP(SALIDA[[#This Row],[CODIGO]],FAMILIAS[],4,FALSE)</f>
        <v>EVERFROST</v>
      </c>
      <c r="H2388" s="10" t="str">
        <f>IF(VLOOKUP(SALIDA[[#This Row],[CODIGO]],STOCKSANLUIS[],7,FALSE)=0,"PRODUCTO SIN STOCK/UBICACIÓN",VLOOKUP(SALIDA[[#This Row],[CODIGO]],STOCKSANLUIS[],7,FALSE))</f>
        <v>C</v>
      </c>
      <c r="I2388" s="10"/>
      <c r="J2388" t="str">
        <f>SALIDA[[#This Row],[CODIGO]]&amp;"       "&amp;SALIDA[[#This Row],[FAMILIA]]</f>
        <v>03490       EVERFROST</v>
      </c>
      <c r="K2388">
        <f>VLOOKUP(SALIDA[[#This Row],[CODIGO]],STOCK_STARSOFT[],5,FALSE)</f>
        <v>1.3047420000000001</v>
      </c>
      <c r="L2388">
        <f>SALIDA[[#This Row],[CANTIDAD]]*SALIDA[[#This Row],[PRECIO UND]]</f>
        <v>1.3047420000000001</v>
      </c>
    </row>
    <row r="2389" spans="1:12" x14ac:dyDescent="0.25">
      <c r="A2389" s="6" t="s">
        <v>125</v>
      </c>
      <c r="B2389" s="100" t="str">
        <f>VLOOKUP(SALIDA[[#This Row],[CODIGO]],STOCKSANLUIS[],2,FALSE)</f>
        <v>BOBINA DE SOLENOIDE - 220V/60HZ/13W - COD - 018F6714 - DANFOSS</v>
      </c>
      <c r="C2389" s="153">
        <v>46044</v>
      </c>
      <c r="D2389">
        <v>1</v>
      </c>
      <c r="E2389">
        <f>IF(VLOOKUP(SALIDA[[#This Row],[CODIGO]],STOCKSANLUIS[],6,FALSE)=0,"PRODUCTO SIN STOCK/UBICACIÓN",VLOOKUP(SALIDA[[#This Row],[CODIGO]],STOCKSANLUIS[],6,FALSE))</f>
        <v>1</v>
      </c>
      <c r="F2389">
        <f>SALIDA[[#This Row],[CANTIDAD]]/SALIDA[[#This Row],[UND MEDIDA]]</f>
        <v>1</v>
      </c>
      <c r="G2389" t="str">
        <f>VLOOKUP(SALIDA[[#This Row],[CODIGO]],FAMILIAS[],4,FALSE)</f>
        <v>DANFOSS</v>
      </c>
      <c r="H2389" s="10" t="str">
        <f>IF(VLOOKUP(SALIDA[[#This Row],[CODIGO]],STOCKSANLUIS[],7,FALSE)=0,"PRODUCTO SIN STOCK/UBICACIÓN",VLOOKUP(SALIDA[[#This Row],[CODIGO]],STOCKSANLUIS[],7,FALSE))</f>
        <v>A</v>
      </c>
      <c r="I2389" s="10" t="s">
        <v>19536</v>
      </c>
      <c r="J2389" t="str">
        <f>SALIDA[[#This Row],[CODIGO]]&amp;"       "&amp;SALIDA[[#This Row],[FAMILIA]]</f>
        <v>00078       DANFOSS</v>
      </c>
      <c r="K2389">
        <f>VLOOKUP(SALIDA[[#This Row],[CODIGO]],STOCK_STARSOFT[],5,FALSE)</f>
        <v>20.261431999999999</v>
      </c>
      <c r="L2389">
        <f>SALIDA[[#This Row],[CANTIDAD]]*SALIDA[[#This Row],[PRECIO UND]]</f>
        <v>20.261431999999999</v>
      </c>
    </row>
    <row r="2390" spans="1:12" x14ac:dyDescent="0.25">
      <c r="A2390" s="6" t="s">
        <v>19300</v>
      </c>
      <c r="B2390" s="100" t="str">
        <f>VLOOKUP(SALIDA[[#This Row],[CODIGO]],STOCKSANLUIS[],2,FALSE)</f>
        <v>CINTA ADHESIVA FOAM QTF-230E - 1/8" X 2" X 32.8´ (3MM X 50MM X 10M) - EVERFROST - HIGH QUALITY</v>
      </c>
      <c r="C2390" s="153">
        <v>46044</v>
      </c>
      <c r="D2390">
        <v>1</v>
      </c>
      <c r="E2390">
        <f>IF(VLOOKUP(SALIDA[[#This Row],[CODIGO]],STOCKSANLUIS[],6,FALSE)=0,"PRODUCTO SIN STOCK/UBICACIÓN",VLOOKUP(SALIDA[[#This Row],[CODIGO]],STOCKSANLUIS[],6,FALSE))</f>
        <v>1</v>
      </c>
      <c r="F2390">
        <f>SALIDA[[#This Row],[CANTIDAD]]/SALIDA[[#This Row],[UND MEDIDA]]</f>
        <v>1</v>
      </c>
      <c r="G2390" t="str">
        <f>VLOOKUP(SALIDA[[#This Row],[CODIGO]],FAMILIAS[],4,FALSE)</f>
        <v>EVERFROST</v>
      </c>
      <c r="H2390" s="10" t="str">
        <f>IF(VLOOKUP(SALIDA[[#This Row],[CODIGO]],STOCKSANLUIS[],7,FALSE)=0,"PRODUCTO SIN STOCK/UBICACIÓN",VLOOKUP(SALIDA[[#This Row],[CODIGO]],STOCKSANLUIS[],7,FALSE))</f>
        <v>C</v>
      </c>
      <c r="I2390" s="10"/>
      <c r="J2390" t="str">
        <f>SALIDA[[#This Row],[CODIGO]]&amp;"       "&amp;SALIDA[[#This Row],[FAMILIA]]</f>
        <v>03490       EVERFROST</v>
      </c>
      <c r="K2390">
        <f>VLOOKUP(SALIDA[[#This Row],[CODIGO]],STOCK_STARSOFT[],5,FALSE)</f>
        <v>1.3047420000000001</v>
      </c>
      <c r="L2390">
        <f>SALIDA[[#This Row],[CANTIDAD]]*SALIDA[[#This Row],[PRECIO UND]]</f>
        <v>1.3047420000000001</v>
      </c>
    </row>
    <row r="2391" spans="1:12" x14ac:dyDescent="0.25">
      <c r="A2391" s="6" t="s">
        <v>3927</v>
      </c>
      <c r="B2391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391" s="153">
        <v>46044</v>
      </c>
      <c r="D2391">
        <v>1</v>
      </c>
      <c r="E2391">
        <f>IF(VLOOKUP(SALIDA[[#This Row],[CODIGO]],STOCKSANLUIS[],6,FALSE)=0,"PRODUCTO SIN STOCK/UBICACIÓN",VLOOKUP(SALIDA[[#This Row],[CODIGO]],STOCKSANLUIS[],6,FALSE))</f>
        <v>1</v>
      </c>
      <c r="F2391">
        <f>SALIDA[[#This Row],[CANTIDAD]]/SALIDA[[#This Row],[UND MEDIDA]]</f>
        <v>1</v>
      </c>
      <c r="G2391" t="str">
        <f>VLOOKUP(SALIDA[[#This Row],[CODIGO]],FAMILIAS[],4,FALSE)</f>
        <v>VIKING</v>
      </c>
      <c r="H2391" s="10" t="str">
        <f>IF(VLOOKUP(SALIDA[[#This Row],[CODIGO]],STOCKSANLUIS[],7,FALSE)=0,"PRODUCTO SIN STOCK/UBICACIÓN",VLOOKUP(SALIDA[[#This Row],[CODIGO]],STOCKSANLUIS[],7,FALSE))</f>
        <v>B</v>
      </c>
      <c r="I2391" s="10"/>
      <c r="J2391" t="str">
        <f>SALIDA[[#This Row],[CODIGO]]&amp;"       "&amp;SALIDA[[#This Row],[FAMILIA]]</f>
        <v>03395       VIKING</v>
      </c>
      <c r="K2391">
        <f>VLOOKUP(SALIDA[[#This Row],[CODIGO]],STOCK_STARSOFT[],5,FALSE)</f>
        <v>148.63707299999999</v>
      </c>
      <c r="L2391">
        <f>SALIDA[[#This Row],[CANTIDAD]]*SALIDA[[#This Row],[PRECIO UND]]</f>
        <v>148.63707299999999</v>
      </c>
    </row>
    <row r="2392" spans="1:12" x14ac:dyDescent="0.25">
      <c r="A2392" s="6" t="s">
        <v>22048</v>
      </c>
      <c r="B2392" s="100" t="str">
        <f>VLOOKUP(SALIDA[[#This Row],[CODIGO]],STOCKSANLUIS[],2,FALSE)</f>
        <v xml:space="preserve">BOMBA DE CONDENSADO STAR COLD DE 230V-1F-60HZ TANQUE ALTO (INCLUYE MANGUERA)  SI-1801 </v>
      </c>
      <c r="C2392" s="153">
        <v>46044</v>
      </c>
      <c r="D2392">
        <v>7</v>
      </c>
      <c r="E2392">
        <f>IF(VLOOKUP(SALIDA[[#This Row],[CODIGO]],STOCKSANLUIS[],6,FALSE)=0,"PRODUCTO SIN STOCK/UBICACIÓN",VLOOKUP(SALIDA[[#This Row],[CODIGO]],STOCKSANLUIS[],6,FALSE))</f>
        <v>1</v>
      </c>
      <c r="F2392">
        <f>SALIDA[[#This Row],[CANTIDAD]]/SALIDA[[#This Row],[UND MEDIDA]]</f>
        <v>7</v>
      </c>
      <c r="G2392" t="str">
        <f>VLOOKUP(SALIDA[[#This Row],[CODIGO]],FAMILIAS[],4,FALSE)</f>
        <v>STAR COLD</v>
      </c>
      <c r="H2392" s="10" t="str">
        <f>IF(VLOOKUP(SALIDA[[#This Row],[CODIGO]],STOCKSANLUIS[],7,FALSE)=0,"PRODUCTO SIN STOCK/UBICACIÓN",VLOOKUP(SALIDA[[#This Row],[CODIGO]],STOCKSANLUIS[],7,FALSE))</f>
        <v>B/C</v>
      </c>
      <c r="I2392" s="10"/>
      <c r="J2392" t="str">
        <f>SALIDA[[#This Row],[CODIGO]]&amp;"       "&amp;SALIDA[[#This Row],[FAMILIA]]</f>
        <v>03542       STAR COLD</v>
      </c>
      <c r="K2392">
        <f>VLOOKUP(SALIDA[[#This Row],[CODIGO]],STOCK_STARSOFT[],5,FALSE)</f>
        <v>17.996752999999998</v>
      </c>
      <c r="L2392">
        <f>SALIDA[[#This Row],[CANTIDAD]]*SALIDA[[#This Row],[PRECIO UND]]</f>
        <v>125.97727099999999</v>
      </c>
    </row>
    <row r="2393" spans="1:12" x14ac:dyDescent="0.25">
      <c r="A2393" s="6" t="s">
        <v>22050</v>
      </c>
      <c r="B2393" s="100" t="str">
        <f>VLOOKUP(SALIDA[[#This Row],[CODIGO]],STOCKSANLUIS[],2,FALSE)</f>
        <v>MINI BOMBA STAR COLD  DE 110-240V MINISLIM SERIES 66 FT LIFT SPS-66</v>
      </c>
      <c r="C2393" s="153">
        <v>46044</v>
      </c>
      <c r="D2393">
        <v>2</v>
      </c>
      <c r="E2393">
        <f>IF(VLOOKUP(SALIDA[[#This Row],[CODIGO]],STOCKSANLUIS[],6,FALSE)=0,"PRODUCTO SIN STOCK/UBICACIÓN",VLOOKUP(SALIDA[[#This Row],[CODIGO]],STOCKSANLUIS[],6,FALSE))</f>
        <v>1</v>
      </c>
      <c r="F2393">
        <f>SALIDA[[#This Row],[CANTIDAD]]/SALIDA[[#This Row],[UND MEDIDA]]</f>
        <v>2</v>
      </c>
      <c r="G2393" t="str">
        <f>VLOOKUP(SALIDA[[#This Row],[CODIGO]],FAMILIAS[],4,FALSE)</f>
        <v>STAR COLD</v>
      </c>
      <c r="H2393" s="10" t="str">
        <f>IF(VLOOKUP(SALIDA[[#This Row],[CODIGO]],STOCKSANLUIS[],7,FALSE)=0,"PRODUCTO SIN STOCK/UBICACIÓN",VLOOKUP(SALIDA[[#This Row],[CODIGO]],STOCKSANLUIS[],7,FALSE))</f>
        <v>A</v>
      </c>
      <c r="I2393" s="10"/>
      <c r="J2393" t="str">
        <f>SALIDA[[#This Row],[CODIGO]]&amp;"       "&amp;SALIDA[[#This Row],[FAMILIA]]</f>
        <v>03543       STAR COLD</v>
      </c>
      <c r="K2393">
        <f>VLOOKUP(SALIDA[[#This Row],[CODIGO]],STOCK_STARSOFT[],5,FALSE)</f>
        <v>19.559408000000001</v>
      </c>
      <c r="L2393">
        <f>SALIDA[[#This Row],[CANTIDAD]]*SALIDA[[#This Row],[PRECIO UND]]</f>
        <v>39.118816000000002</v>
      </c>
    </row>
    <row r="2394" spans="1:12" x14ac:dyDescent="0.25">
      <c r="A2394" s="6" t="s">
        <v>2840</v>
      </c>
      <c r="B2394" s="100" t="str">
        <f>VLOOKUP(SALIDA[[#This Row],[CODIGO]],STOCKSANLUIS[],2,FALSE)</f>
        <v>ZOCALO DE PVC C/LABIOS FLEXIBLES 293 - FI02810 - CAFF X PIEZA DE 4 METROS</v>
      </c>
      <c r="C2394" s="153">
        <v>46044</v>
      </c>
      <c r="D2394">
        <v>6</v>
      </c>
      <c r="E2394">
        <f>IF(VLOOKUP(SALIDA[[#This Row],[CODIGO]],STOCKSANLUIS[],6,FALSE)=0,"PRODUCTO SIN STOCK/UBICACIÓN",VLOOKUP(SALIDA[[#This Row],[CODIGO]],STOCKSANLUIS[],6,FALSE))</f>
        <v>1</v>
      </c>
      <c r="F2394">
        <f>SALIDA[[#This Row],[CANTIDAD]]/SALIDA[[#This Row],[UND MEDIDA]]</f>
        <v>6</v>
      </c>
      <c r="G2394" t="str">
        <f>VLOOKUP(SALIDA[[#This Row],[CODIGO]],FAMILIAS[],4,FALSE)</f>
        <v>CAFF</v>
      </c>
      <c r="H2394" s="10" t="str">
        <f>IF(VLOOKUP(SALIDA[[#This Row],[CODIGO]],STOCKSANLUIS[],7,FALSE)=0,"PRODUCTO SIN STOCK/UBICACIÓN",VLOOKUP(SALIDA[[#This Row],[CODIGO]],STOCKSANLUIS[],7,FALSE))</f>
        <v>A</v>
      </c>
      <c r="I2394" s="10"/>
      <c r="J2394" t="str">
        <f>SALIDA[[#This Row],[CODIGO]]&amp;"       "&amp;SALIDA[[#This Row],[FAMILIA]]</f>
        <v>02307       CAFF</v>
      </c>
      <c r="K2394">
        <f>VLOOKUP(SALIDA[[#This Row],[CODIGO]],STOCK_STARSOFT[],5,FALSE)</f>
        <v>11.500749000000001</v>
      </c>
      <c r="L2394">
        <f>SALIDA[[#This Row],[CANTIDAD]]*SALIDA[[#This Row],[PRECIO UND]]</f>
        <v>69.004494000000008</v>
      </c>
    </row>
    <row r="2395" spans="1:12" x14ac:dyDescent="0.25">
      <c r="A2395" s="6" t="s">
        <v>229</v>
      </c>
      <c r="B2395" s="100" t="str">
        <f>VLOOKUP(SALIDA[[#This Row],[CODIGO]],STOCKSANLUIS[],2,FALSE)</f>
        <v>VALVULA DE EXPANSION DANFOSS TES 2 - S/ORIFICIO - 068Z3403</v>
      </c>
      <c r="C2395" s="153">
        <v>46044</v>
      </c>
      <c r="D2395">
        <v>5</v>
      </c>
      <c r="E2395">
        <f>IF(VLOOKUP(SALIDA[[#This Row],[CODIGO]],STOCKSANLUIS[],6,FALSE)=0,"PRODUCTO SIN STOCK/UBICACIÓN",VLOOKUP(SALIDA[[#This Row],[CODIGO]],STOCKSANLUIS[],6,FALSE))</f>
        <v>1</v>
      </c>
      <c r="F2395">
        <f>SALIDA[[#This Row],[CANTIDAD]]/SALIDA[[#This Row],[UND MEDIDA]]</f>
        <v>5</v>
      </c>
      <c r="G2395" t="str">
        <f>VLOOKUP(SALIDA[[#This Row],[CODIGO]],FAMILIAS[],4,FALSE)</f>
        <v>DANFOSS</v>
      </c>
      <c r="H2395" s="10" t="str">
        <f>IF(VLOOKUP(SALIDA[[#This Row],[CODIGO]],STOCKSANLUIS[],7,FALSE)=0,"PRODUCTO SIN STOCK/UBICACIÓN",VLOOKUP(SALIDA[[#This Row],[CODIGO]],STOCKSANLUIS[],7,FALSE))</f>
        <v>A</v>
      </c>
      <c r="I2395" s="10"/>
      <c r="J2395" t="str">
        <f>SALIDA[[#This Row],[CODIGO]]&amp;"       "&amp;SALIDA[[#This Row],[FAMILIA]]</f>
        <v>00162       DANFOSS</v>
      </c>
      <c r="K2395">
        <f>VLOOKUP(SALIDA[[#This Row],[CODIGO]],STOCK_STARSOFT[],5,FALSE)</f>
        <v>42.27</v>
      </c>
      <c r="L2395">
        <f>SALIDA[[#This Row],[CANTIDAD]]*SALIDA[[#This Row],[PRECIO UND]]</f>
        <v>211.35000000000002</v>
      </c>
    </row>
    <row r="2396" spans="1:12" x14ac:dyDescent="0.25">
      <c r="A2396" s="6" t="s">
        <v>175</v>
      </c>
      <c r="B2396" s="100" t="str">
        <f>VLOOKUP(SALIDA[[#This Row],[CODIGO]],STOCKSANLUIS[],2,FALSE)</f>
        <v>ORIFICIO N-5 PARA TEX2 - TES2 - TEN2 - 068-2008</v>
      </c>
      <c r="C2396" s="153">
        <v>46044</v>
      </c>
      <c r="D2396">
        <v>5</v>
      </c>
      <c r="E2396">
        <f>IF(VLOOKUP(SALIDA[[#This Row],[CODIGO]],STOCKSANLUIS[],6,FALSE)=0,"PRODUCTO SIN STOCK/UBICACIÓN",VLOOKUP(SALIDA[[#This Row],[CODIGO]],STOCKSANLUIS[],6,FALSE))</f>
        <v>1</v>
      </c>
      <c r="F2396">
        <f>SALIDA[[#This Row],[CANTIDAD]]/SALIDA[[#This Row],[UND MEDIDA]]</f>
        <v>5</v>
      </c>
      <c r="G2396" t="str">
        <f>VLOOKUP(SALIDA[[#This Row],[CODIGO]],FAMILIAS[],4,FALSE)</f>
        <v>DANFOSS</v>
      </c>
      <c r="H2396" s="10" t="str">
        <f>IF(VLOOKUP(SALIDA[[#This Row],[CODIGO]],STOCKSANLUIS[],7,FALSE)=0,"PRODUCTO SIN STOCK/UBICACIÓN",VLOOKUP(SALIDA[[#This Row],[CODIGO]],STOCKSANLUIS[],7,FALSE))</f>
        <v>A</v>
      </c>
      <c r="I2396" s="10"/>
      <c r="J2396" t="str">
        <f>SALIDA[[#This Row],[CODIGO]]&amp;"       "&amp;SALIDA[[#This Row],[FAMILIA]]</f>
        <v>00123       DANFOSS</v>
      </c>
      <c r="K2396">
        <f>VLOOKUP(SALIDA[[#This Row],[CODIGO]],STOCK_STARSOFT[],5,FALSE)</f>
        <v>6.3443449999999997</v>
      </c>
      <c r="L2396">
        <f>SALIDA[[#This Row],[CANTIDAD]]*SALIDA[[#This Row],[PRECIO UND]]</f>
        <v>31.721724999999999</v>
      </c>
    </row>
    <row r="2397" spans="1:12" x14ac:dyDescent="0.25">
      <c r="A2397" s="6" t="s">
        <v>77</v>
      </c>
      <c r="B2397" s="100" t="str">
        <f>VLOOKUP(SALIDA[[#This Row],[CODIGO]],STOCKSANLUIS[],2,FALSE)</f>
        <v>CONTROLADOR DE TEMPERATURA DIGITAL TC-900EW LOG - VER.04 - 115/220 VAC - FULL GAUGE - WHITE</v>
      </c>
      <c r="C2397" s="153">
        <v>46044</v>
      </c>
      <c r="D2397">
        <v>1</v>
      </c>
      <c r="E2397">
        <f>IF(VLOOKUP(SALIDA[[#This Row],[CODIGO]],STOCKSANLUIS[],6,FALSE)=0,"PRODUCTO SIN STOCK/UBICACIÓN",VLOOKUP(SALIDA[[#This Row],[CODIGO]],STOCKSANLUIS[],6,FALSE))</f>
        <v>1</v>
      </c>
      <c r="F2397">
        <f>SALIDA[[#This Row],[CANTIDAD]]/SALIDA[[#This Row],[UND MEDIDA]]</f>
        <v>1</v>
      </c>
      <c r="G2397" t="str">
        <f>VLOOKUP(SALIDA[[#This Row],[CODIGO]],FAMILIAS[],4,FALSE)</f>
        <v>FULL GAUGE</v>
      </c>
      <c r="H2397" s="10" t="str">
        <f>IF(VLOOKUP(SALIDA[[#This Row],[CODIGO]],STOCKSANLUIS[],7,FALSE)=0,"PRODUCTO SIN STOCK/UBICACIÓN",VLOOKUP(SALIDA[[#This Row],[CODIGO]],STOCKSANLUIS[],7,FALSE))</f>
        <v>C</v>
      </c>
      <c r="I2397" s="10"/>
      <c r="J2397" t="str">
        <f>SALIDA[[#This Row],[CODIGO]]&amp;"       "&amp;SALIDA[[#This Row],[FAMILIA]]</f>
        <v>00041       FULL GAUGE</v>
      </c>
      <c r="K2397">
        <f>VLOOKUP(SALIDA[[#This Row],[CODIGO]],STOCK_STARSOFT[],5,FALSE)</f>
        <v>34.414344</v>
      </c>
      <c r="L2397">
        <f>SALIDA[[#This Row],[CANTIDAD]]*SALIDA[[#This Row],[PRECIO UND]]</f>
        <v>34.414344</v>
      </c>
    </row>
    <row r="2398" spans="1:12" x14ac:dyDescent="0.25">
      <c r="A2398" s="6" t="s">
        <v>22050</v>
      </c>
      <c r="B2398" s="100" t="str">
        <f>VLOOKUP(SALIDA[[#This Row],[CODIGO]],STOCKSANLUIS[],2,FALSE)</f>
        <v>MINI BOMBA STAR COLD  DE 110-240V MINISLIM SERIES 66 FT LIFT SPS-66</v>
      </c>
      <c r="C2398" s="153">
        <v>46045</v>
      </c>
      <c r="D2398">
        <v>1</v>
      </c>
      <c r="E2398">
        <f>IF(VLOOKUP(SALIDA[[#This Row],[CODIGO]],STOCKSANLUIS[],6,FALSE)=0,"PRODUCTO SIN STOCK/UBICACIÓN",VLOOKUP(SALIDA[[#This Row],[CODIGO]],STOCKSANLUIS[],6,FALSE))</f>
        <v>1</v>
      </c>
      <c r="F2398">
        <f>SALIDA[[#This Row],[CANTIDAD]]/SALIDA[[#This Row],[UND MEDIDA]]</f>
        <v>1</v>
      </c>
      <c r="G2398" t="str">
        <f>VLOOKUP(SALIDA[[#This Row],[CODIGO]],FAMILIAS[],4,FALSE)</f>
        <v>STAR COLD</v>
      </c>
      <c r="H2398" s="10" t="str">
        <f>IF(VLOOKUP(SALIDA[[#This Row],[CODIGO]],STOCKSANLUIS[],7,FALSE)=0,"PRODUCTO SIN STOCK/UBICACIÓN",VLOOKUP(SALIDA[[#This Row],[CODIGO]],STOCKSANLUIS[],7,FALSE))</f>
        <v>A</v>
      </c>
      <c r="I2398" s="10"/>
      <c r="J2398" t="str">
        <f>SALIDA[[#This Row],[CODIGO]]&amp;"       "&amp;SALIDA[[#This Row],[FAMILIA]]</f>
        <v>03543       STAR COLD</v>
      </c>
      <c r="K2398">
        <f>VLOOKUP(SALIDA[[#This Row],[CODIGO]],STOCK_STARSOFT[],5,FALSE)</f>
        <v>19.559408000000001</v>
      </c>
      <c r="L2398">
        <f>SALIDA[[#This Row],[CANTIDAD]]*SALIDA[[#This Row],[PRECIO UND]]</f>
        <v>19.559408000000001</v>
      </c>
    </row>
    <row r="2399" spans="1:12" x14ac:dyDescent="0.25">
      <c r="A2399" s="6" t="s">
        <v>3814</v>
      </c>
      <c r="B2399" s="100" t="str">
        <f>VLOOKUP(SALIDA[[#This Row],[CODIGO]],STOCKSANLUIS[],2,FALSE)</f>
        <v>MANGA AISLANTE CLASS 1 - 1/2"ID X 1/2"THK - WINCELL</v>
      </c>
      <c r="C2399" s="153">
        <v>46045</v>
      </c>
      <c r="D2399">
        <v>30</v>
      </c>
      <c r="E2399">
        <f>IF(VLOOKUP(SALIDA[[#This Row],[CODIGO]],STOCKSANLUIS[],6,FALSE)=0,"PRODUCTO SIN STOCK/UBICACIÓN",VLOOKUP(SALIDA[[#This Row],[CODIGO]],STOCKSANLUIS[],6,FALSE))</f>
        <v>1</v>
      </c>
      <c r="F2399">
        <f>SALIDA[[#This Row],[CANTIDAD]]/SALIDA[[#This Row],[UND MEDIDA]]</f>
        <v>30</v>
      </c>
      <c r="G2399" t="str">
        <f>VLOOKUP(SALIDA[[#This Row],[CODIGO]],FAMILIAS[],4,FALSE)</f>
        <v>WINCELL</v>
      </c>
      <c r="H2399" s="10" t="str">
        <f>IF(VLOOKUP(SALIDA[[#This Row],[CODIGO]],STOCKSANLUIS[],7,FALSE)=0,"PRODUCTO SIN STOCK/UBICACIÓN",VLOOKUP(SALIDA[[#This Row],[CODIGO]],STOCKSANLUIS[],7,FALSE))</f>
        <v>A</v>
      </c>
      <c r="I2399" s="10"/>
      <c r="J2399" t="str">
        <f>SALIDA[[#This Row],[CODIGO]]&amp;"       "&amp;SALIDA[[#This Row],[FAMILIA]]</f>
        <v>03248       WINCELL</v>
      </c>
      <c r="K2399">
        <f>VLOOKUP(SALIDA[[#This Row],[CODIGO]],STOCK_STARSOFT[],5,FALSE)</f>
        <v>0.99098699999999995</v>
      </c>
      <c r="L2399">
        <f>SALIDA[[#This Row],[CANTIDAD]]*SALIDA[[#This Row],[PRECIO UND]]</f>
        <v>29.729609999999997</v>
      </c>
    </row>
    <row r="2400" spans="1:12" x14ac:dyDescent="0.25">
      <c r="A2400" s="6" t="s">
        <v>3818</v>
      </c>
      <c r="B2400" s="100" t="str">
        <f>VLOOKUP(SALIDA[[#This Row],[CODIGO]],STOCKSANLUIS[],2,FALSE)</f>
        <v>MANGA AISLANTE CLASS 1 - 3/4"ID X 1/2"THK - WINCELL</v>
      </c>
      <c r="C2400" s="153">
        <v>46045</v>
      </c>
      <c r="D2400">
        <v>30</v>
      </c>
      <c r="E2400">
        <f>IF(VLOOKUP(SALIDA[[#This Row],[CODIGO]],STOCKSANLUIS[],6,FALSE)=0,"PRODUCTO SIN STOCK/UBICACIÓN",VLOOKUP(SALIDA[[#This Row],[CODIGO]],STOCKSANLUIS[],6,FALSE))</f>
        <v>1</v>
      </c>
      <c r="F2400">
        <f>SALIDA[[#This Row],[CANTIDAD]]/SALIDA[[#This Row],[UND MEDIDA]]</f>
        <v>30</v>
      </c>
      <c r="G2400" t="str">
        <f>VLOOKUP(SALIDA[[#This Row],[CODIGO]],FAMILIAS[],4,FALSE)</f>
        <v>WINCELL</v>
      </c>
      <c r="H2400" s="10" t="str">
        <f>IF(VLOOKUP(SALIDA[[#This Row],[CODIGO]],STOCKSANLUIS[],7,FALSE)=0,"PRODUCTO SIN STOCK/UBICACIÓN",VLOOKUP(SALIDA[[#This Row],[CODIGO]],STOCKSANLUIS[],7,FALSE))</f>
        <v>A</v>
      </c>
      <c r="I2400" s="10"/>
      <c r="J2400" t="str">
        <f>SALIDA[[#This Row],[CODIGO]]&amp;"       "&amp;SALIDA[[#This Row],[FAMILIA]]</f>
        <v>03250       WINCELL</v>
      </c>
      <c r="K2400">
        <f>VLOOKUP(SALIDA[[#This Row],[CODIGO]],STOCK_STARSOFT[],5,FALSE)</f>
        <v>1.1368069999999999</v>
      </c>
      <c r="L2400">
        <f>SALIDA[[#This Row],[CANTIDAD]]*SALIDA[[#This Row],[PRECIO UND]]</f>
        <v>34.104209999999995</v>
      </c>
    </row>
    <row r="2401" spans="1:12" x14ac:dyDescent="0.25">
      <c r="A2401" s="6" t="s">
        <v>3816</v>
      </c>
      <c r="B2401" s="100" t="str">
        <f>VLOOKUP(SALIDA[[#This Row],[CODIGO]],STOCKSANLUIS[],2,FALSE)</f>
        <v>MANGA AISLANTE CLASS 1 - 5/8"ID X 1/2"THK - WINCELL</v>
      </c>
      <c r="C2401" s="153">
        <v>46045</v>
      </c>
      <c r="D2401">
        <v>30</v>
      </c>
      <c r="E2401">
        <f>IF(VLOOKUP(SALIDA[[#This Row],[CODIGO]],STOCKSANLUIS[],6,FALSE)=0,"PRODUCTO SIN STOCK/UBICACIÓN",VLOOKUP(SALIDA[[#This Row],[CODIGO]],STOCKSANLUIS[],6,FALSE))</f>
        <v>1</v>
      </c>
      <c r="F2401">
        <f>SALIDA[[#This Row],[CANTIDAD]]/SALIDA[[#This Row],[UND MEDIDA]]</f>
        <v>30</v>
      </c>
      <c r="G2401" t="str">
        <f>VLOOKUP(SALIDA[[#This Row],[CODIGO]],FAMILIAS[],4,FALSE)</f>
        <v>WINCELL</v>
      </c>
      <c r="H2401" s="10" t="str">
        <f>IF(VLOOKUP(SALIDA[[#This Row],[CODIGO]],STOCKSANLUIS[],7,FALSE)=0,"PRODUCTO SIN STOCK/UBICACIÓN",VLOOKUP(SALIDA[[#This Row],[CODIGO]],STOCKSANLUIS[],7,FALSE))</f>
        <v>A</v>
      </c>
      <c r="I2401" s="10"/>
      <c r="J2401" t="str">
        <f>SALIDA[[#This Row],[CODIGO]]&amp;"       "&amp;SALIDA[[#This Row],[FAMILIA]]</f>
        <v>03249       WINCELL</v>
      </c>
      <c r="K2401">
        <f>VLOOKUP(SALIDA[[#This Row],[CODIGO]],STOCK_STARSOFT[],5,FALSE)</f>
        <v>1.108962</v>
      </c>
      <c r="L2401">
        <f>SALIDA[[#This Row],[CANTIDAD]]*SALIDA[[#This Row],[PRECIO UND]]</f>
        <v>33.268860000000004</v>
      </c>
    </row>
    <row r="2402" spans="1:12" x14ac:dyDescent="0.25">
      <c r="A2402" s="6" t="s">
        <v>3820</v>
      </c>
      <c r="B2402" s="100" t="str">
        <f>VLOOKUP(SALIDA[[#This Row],[CODIGO]],STOCKSANLUIS[],2,FALSE)</f>
        <v>MANGA AISLANTE CLASS 1 - 7/8"ID X 1/2"THK - WINCELL</v>
      </c>
      <c r="C2402" s="153">
        <v>46045</v>
      </c>
      <c r="D2402">
        <v>30</v>
      </c>
      <c r="E2402">
        <f>IF(VLOOKUP(SALIDA[[#This Row],[CODIGO]],STOCKSANLUIS[],6,FALSE)=0,"PRODUCTO SIN STOCK/UBICACIÓN",VLOOKUP(SALIDA[[#This Row],[CODIGO]],STOCKSANLUIS[],6,FALSE))</f>
        <v>1</v>
      </c>
      <c r="F2402">
        <f>SALIDA[[#This Row],[CANTIDAD]]/SALIDA[[#This Row],[UND MEDIDA]]</f>
        <v>30</v>
      </c>
      <c r="G2402" t="str">
        <f>VLOOKUP(SALIDA[[#This Row],[CODIGO]],FAMILIAS[],4,FALSE)</f>
        <v>WINCELL</v>
      </c>
      <c r="H2402" s="10" t="str">
        <f>IF(VLOOKUP(SALIDA[[#This Row],[CODIGO]],STOCKSANLUIS[],7,FALSE)=0,"PRODUCTO SIN STOCK/UBICACIÓN",VLOOKUP(SALIDA[[#This Row],[CODIGO]],STOCKSANLUIS[],7,FALSE))</f>
        <v>A</v>
      </c>
      <c r="I2402" s="10"/>
      <c r="J2402" t="str">
        <f>SALIDA[[#This Row],[CODIGO]]&amp;"       "&amp;SALIDA[[#This Row],[FAMILIA]]</f>
        <v>03251       WINCELL</v>
      </c>
      <c r="K2402">
        <f>VLOOKUP(SALIDA[[#This Row],[CODIGO]],STOCK_STARSOFT[],5,FALSE)</f>
        <v>1.3213159999999999</v>
      </c>
      <c r="L2402">
        <f>SALIDA[[#This Row],[CANTIDAD]]*SALIDA[[#This Row],[PRECIO UND]]</f>
        <v>39.639479999999999</v>
      </c>
    </row>
    <row r="2403" spans="1:12" x14ac:dyDescent="0.25">
      <c r="A2403" s="6" t="s">
        <v>3281</v>
      </c>
      <c r="B2403" s="100" t="str">
        <f>VLOOKUP(SALIDA[[#This Row],[CODIGO]],STOCKSANLUIS[],2,FALSE)</f>
        <v>MANIFOLD PARA R410A, R-22, R404A , R134A - CON MANGUERAS DE 36"  CT-536G-410 -EVERWELL</v>
      </c>
      <c r="C2403" s="153">
        <v>46045</v>
      </c>
      <c r="D2403">
        <v>3</v>
      </c>
      <c r="E2403">
        <f>IF(VLOOKUP(SALIDA[[#This Row],[CODIGO]],STOCKSANLUIS[],6,FALSE)=0,"PRODUCTO SIN STOCK/UBICACIÓN",VLOOKUP(SALIDA[[#This Row],[CODIGO]],STOCKSANLUIS[],6,FALSE))</f>
        <v>1</v>
      </c>
      <c r="F2403">
        <f>SALIDA[[#This Row],[CANTIDAD]]/SALIDA[[#This Row],[UND MEDIDA]]</f>
        <v>3</v>
      </c>
      <c r="G2403" t="str">
        <f>VLOOKUP(SALIDA[[#This Row],[CODIGO]],FAMILIAS[],4,FALSE)</f>
        <v>EVERWELL</v>
      </c>
      <c r="H2403" s="10" t="str">
        <f>IF(VLOOKUP(SALIDA[[#This Row],[CODIGO]],STOCKSANLUIS[],7,FALSE)=0,"PRODUCTO SIN STOCK/UBICACIÓN",VLOOKUP(SALIDA[[#This Row],[CODIGO]],STOCKSANLUIS[],7,FALSE))</f>
        <v>A</v>
      </c>
      <c r="I2403" s="10"/>
      <c r="J2403" t="str">
        <f>SALIDA[[#This Row],[CODIGO]]&amp;"       "&amp;SALIDA[[#This Row],[FAMILIA]]</f>
        <v>02707       EVERWELL</v>
      </c>
      <c r="K2403">
        <f>VLOOKUP(SALIDA[[#This Row],[CODIGO]],STOCK_STARSOFT[],5,FALSE)</f>
        <v>15.050298</v>
      </c>
      <c r="L2403">
        <f>SALIDA[[#This Row],[CANTIDAD]]*SALIDA[[#This Row],[PRECIO UND]]</f>
        <v>45.150894000000001</v>
      </c>
    </row>
    <row r="2404" spans="1:12" x14ac:dyDescent="0.25">
      <c r="A2404" s="6" t="s">
        <v>2490</v>
      </c>
      <c r="B2404" s="100" t="str">
        <f>VLOOKUP(SALIDA[[#This Row],[CODIGO]],STOCKSANLUIS[],2,FALSE)</f>
        <v>LIMPIADOR PARA CONDENSADOR - NU-BRITE - 1GALON - NU CALGON</v>
      </c>
      <c r="C2404" s="153">
        <v>46045</v>
      </c>
      <c r="D2404">
        <v>3</v>
      </c>
      <c r="E2404">
        <f>IF(VLOOKUP(SALIDA[[#This Row],[CODIGO]],STOCKSANLUIS[],6,FALSE)=0,"PRODUCTO SIN STOCK/UBICACIÓN",VLOOKUP(SALIDA[[#This Row],[CODIGO]],STOCKSANLUIS[],6,FALSE))</f>
        <v>1</v>
      </c>
      <c r="F2404">
        <f>SALIDA[[#This Row],[CANTIDAD]]/SALIDA[[#This Row],[UND MEDIDA]]</f>
        <v>3</v>
      </c>
      <c r="G2404" t="str">
        <f>VLOOKUP(SALIDA[[#This Row],[CODIGO]],FAMILIAS[],4,FALSE)</f>
        <v>NU CALGON</v>
      </c>
      <c r="H2404" s="10" t="str">
        <f>IF(VLOOKUP(SALIDA[[#This Row],[CODIGO]],STOCKSANLUIS[],7,FALSE)=0,"PRODUCTO SIN STOCK/UBICACIÓN",VLOOKUP(SALIDA[[#This Row],[CODIGO]],STOCKSANLUIS[],7,FALSE))</f>
        <v>C</v>
      </c>
      <c r="I2404" s="10"/>
      <c r="J2404" t="str">
        <f>SALIDA[[#This Row],[CODIGO]]&amp;"       "&amp;SALIDA[[#This Row],[FAMILIA]]</f>
        <v>02043       NU CALGON</v>
      </c>
      <c r="K2404">
        <f>VLOOKUP(SALIDA[[#This Row],[CODIGO]],STOCK_STARSOFT[],5,FALSE)</f>
        <v>9.0050089999999994</v>
      </c>
      <c r="L2404">
        <f>SALIDA[[#This Row],[CANTIDAD]]*SALIDA[[#This Row],[PRECIO UND]]</f>
        <v>27.015026999999996</v>
      </c>
    </row>
    <row r="2405" spans="1:12" x14ac:dyDescent="0.25">
      <c r="A2405" s="6" t="s">
        <v>22050</v>
      </c>
      <c r="B2405" s="100" t="str">
        <f>VLOOKUP(SALIDA[[#This Row],[CODIGO]],STOCKSANLUIS[],2,FALSE)</f>
        <v>MINI BOMBA STAR COLD  DE 110-240V MINISLIM SERIES 66 FT LIFT SPS-66</v>
      </c>
      <c r="C2405" s="153">
        <v>46045</v>
      </c>
      <c r="D2405">
        <v>5</v>
      </c>
      <c r="E2405">
        <f>IF(VLOOKUP(SALIDA[[#This Row],[CODIGO]],STOCKSANLUIS[],6,FALSE)=0,"PRODUCTO SIN STOCK/UBICACIÓN",VLOOKUP(SALIDA[[#This Row],[CODIGO]],STOCKSANLUIS[],6,FALSE))</f>
        <v>1</v>
      </c>
      <c r="F2405">
        <f>SALIDA[[#This Row],[CANTIDAD]]/SALIDA[[#This Row],[UND MEDIDA]]</f>
        <v>5</v>
      </c>
      <c r="G2405" t="str">
        <f>VLOOKUP(SALIDA[[#This Row],[CODIGO]],FAMILIAS[],4,FALSE)</f>
        <v>STAR COLD</v>
      </c>
      <c r="H2405" s="10" t="str">
        <f>IF(VLOOKUP(SALIDA[[#This Row],[CODIGO]],STOCKSANLUIS[],7,FALSE)=0,"PRODUCTO SIN STOCK/UBICACIÓN",VLOOKUP(SALIDA[[#This Row],[CODIGO]],STOCKSANLUIS[],7,FALSE))</f>
        <v>A</v>
      </c>
      <c r="I2405" s="10"/>
      <c r="J2405" t="str">
        <f>SALIDA[[#This Row],[CODIGO]]&amp;"       "&amp;SALIDA[[#This Row],[FAMILIA]]</f>
        <v>03543       STAR COLD</v>
      </c>
      <c r="K2405">
        <f>VLOOKUP(SALIDA[[#This Row],[CODIGO]],STOCK_STARSOFT[],5,FALSE)</f>
        <v>19.559408000000001</v>
      </c>
      <c r="L2405">
        <f>SALIDA[[#This Row],[CANTIDAD]]*SALIDA[[#This Row],[PRECIO UND]]</f>
        <v>97.79704000000001</v>
      </c>
    </row>
    <row r="2406" spans="1:12" x14ac:dyDescent="0.25">
      <c r="A2406" s="6" t="s">
        <v>22052</v>
      </c>
      <c r="B2406" s="100" t="str">
        <f>VLOOKUP(SALIDA[[#This Row],[CODIGO]],STOCKSANLUIS[],2,FALSE)</f>
        <v>BOMBA DE CONDENSADO STAR COLD  DE 230V-1F-60HZ TANQUE BAJO (INCLUYE MANGUERA) SI-1805</v>
      </c>
      <c r="C2406" s="153">
        <v>46045</v>
      </c>
      <c r="D2406">
        <v>6</v>
      </c>
      <c r="E2406">
        <f>IF(VLOOKUP(SALIDA[[#This Row],[CODIGO]],STOCKSANLUIS[],6,FALSE)=0,"PRODUCTO SIN STOCK/UBICACIÓN",VLOOKUP(SALIDA[[#This Row],[CODIGO]],STOCKSANLUIS[],6,FALSE))</f>
        <v>1</v>
      </c>
      <c r="F2406">
        <f>SALIDA[[#This Row],[CANTIDAD]]/SALIDA[[#This Row],[UND MEDIDA]]</f>
        <v>6</v>
      </c>
      <c r="G2406" t="str">
        <f>VLOOKUP(SALIDA[[#This Row],[CODIGO]],FAMILIAS[],4,FALSE)</f>
        <v>STAR COLD</v>
      </c>
      <c r="H2406" s="10" t="str">
        <f>IF(VLOOKUP(SALIDA[[#This Row],[CODIGO]],STOCKSANLUIS[],7,FALSE)=0,"PRODUCTO SIN STOCK/UBICACIÓN",VLOOKUP(SALIDA[[#This Row],[CODIGO]],STOCKSANLUIS[],7,FALSE))</f>
        <v>B/C</v>
      </c>
      <c r="I2406" s="10"/>
      <c r="J2406" t="str">
        <f>SALIDA[[#This Row],[CODIGO]]&amp;"       "&amp;SALIDA[[#This Row],[FAMILIA]]</f>
        <v>03544       STAR COLD</v>
      </c>
      <c r="K2406">
        <f>VLOOKUP(SALIDA[[#This Row],[CODIGO]],STOCK_STARSOFT[],5,FALSE)</f>
        <v>19.413727000000002</v>
      </c>
      <c r="L2406">
        <f>SALIDA[[#This Row],[CANTIDAD]]*SALIDA[[#This Row],[PRECIO UND]]</f>
        <v>116.48236200000001</v>
      </c>
    </row>
    <row r="2407" spans="1:12" x14ac:dyDescent="0.25">
      <c r="A2407" s="6" t="s">
        <v>22048</v>
      </c>
      <c r="B2407" s="100" t="str">
        <f>VLOOKUP(SALIDA[[#This Row],[CODIGO]],STOCKSANLUIS[],2,FALSE)</f>
        <v xml:space="preserve">BOMBA DE CONDENSADO STAR COLD DE 230V-1F-60HZ TANQUE ALTO (INCLUYE MANGUERA)  SI-1801 </v>
      </c>
      <c r="C2407" s="153">
        <v>46045</v>
      </c>
      <c r="D2407">
        <v>6</v>
      </c>
      <c r="E2407">
        <f>IF(VLOOKUP(SALIDA[[#This Row],[CODIGO]],STOCKSANLUIS[],6,FALSE)=0,"PRODUCTO SIN STOCK/UBICACIÓN",VLOOKUP(SALIDA[[#This Row],[CODIGO]],STOCKSANLUIS[],6,FALSE))</f>
        <v>1</v>
      </c>
      <c r="F2407">
        <f>SALIDA[[#This Row],[CANTIDAD]]/SALIDA[[#This Row],[UND MEDIDA]]</f>
        <v>6</v>
      </c>
      <c r="G2407" t="str">
        <f>VLOOKUP(SALIDA[[#This Row],[CODIGO]],FAMILIAS[],4,FALSE)</f>
        <v>STAR COLD</v>
      </c>
      <c r="H2407" s="10" t="str">
        <f>IF(VLOOKUP(SALIDA[[#This Row],[CODIGO]],STOCKSANLUIS[],7,FALSE)=0,"PRODUCTO SIN STOCK/UBICACIÓN",VLOOKUP(SALIDA[[#This Row],[CODIGO]],STOCKSANLUIS[],7,FALSE))</f>
        <v>B/C</v>
      </c>
      <c r="I2407" s="10"/>
      <c r="J2407" t="str">
        <f>SALIDA[[#This Row],[CODIGO]]&amp;"       "&amp;SALIDA[[#This Row],[FAMILIA]]</f>
        <v>03542       STAR COLD</v>
      </c>
      <c r="K2407">
        <f>VLOOKUP(SALIDA[[#This Row],[CODIGO]],STOCK_STARSOFT[],5,FALSE)</f>
        <v>17.996752999999998</v>
      </c>
      <c r="L2407">
        <f>SALIDA[[#This Row],[CANTIDAD]]*SALIDA[[#This Row],[PRECIO UND]]</f>
        <v>107.98051799999999</v>
      </c>
    </row>
    <row r="2408" spans="1:12" x14ac:dyDescent="0.25">
      <c r="A2408" s="6" t="s">
        <v>1882</v>
      </c>
      <c r="B2408" s="100" t="str">
        <f>VLOOKUP(SALIDA[[#This Row],[CODIGO]],STOCKSANLUIS[],2,FALSE)</f>
        <v>MOTOVENTILADOR AXIAL EBM S4D500-AM01-03 - 500MM - 220V/380V/440V TRIFÁSICO - 4 POLOS, CON REJILLA - FLUJO V</v>
      </c>
      <c r="C2408" s="153">
        <v>46044</v>
      </c>
      <c r="D2408">
        <v>2</v>
      </c>
      <c r="E2408">
        <f>IF(VLOOKUP(SALIDA[[#This Row],[CODIGO]],STOCKSANLUIS[],6,FALSE)=0,"PRODUCTO SIN STOCK/UBICACIÓN",VLOOKUP(SALIDA[[#This Row],[CODIGO]],STOCKSANLUIS[],6,FALSE))</f>
        <v>1</v>
      </c>
      <c r="F2408">
        <f>SALIDA[[#This Row],[CANTIDAD]]/SALIDA[[#This Row],[UND MEDIDA]]</f>
        <v>2</v>
      </c>
      <c r="G2408" t="str">
        <f>VLOOKUP(SALIDA[[#This Row],[CODIGO]],FAMILIAS[],4,FALSE)</f>
        <v>EBM</v>
      </c>
      <c r="H2408" s="10" t="str">
        <f>IF(VLOOKUP(SALIDA[[#This Row],[CODIGO]],STOCKSANLUIS[],7,FALSE)=0,"PRODUCTO SIN STOCK/UBICACIÓN",VLOOKUP(SALIDA[[#This Row],[CODIGO]],STOCKSANLUIS[],7,FALSE))</f>
        <v>C</v>
      </c>
      <c r="I2408" s="10"/>
      <c r="J2408" t="str">
        <f>SALIDA[[#This Row],[CODIGO]]&amp;"       "&amp;SALIDA[[#This Row],[FAMILIA]]</f>
        <v>01705       EBM</v>
      </c>
      <c r="K2408">
        <f>VLOOKUP(SALIDA[[#This Row],[CODIGO]],STOCK_STARSOFT[],5,FALSE)</f>
        <v>186.88978399999999</v>
      </c>
      <c r="L2408">
        <f>SALIDA[[#This Row],[CANTIDAD]]*SALIDA[[#This Row],[PRECIO UND]]</f>
        <v>373.77956799999998</v>
      </c>
    </row>
    <row r="2409" spans="1:12" x14ac:dyDescent="0.25">
      <c r="A2409" s="6" t="s">
        <v>2559</v>
      </c>
      <c r="B2409" s="100" t="str">
        <f>VLOOKUP(SALIDA[[#This Row],[CODIGO]],STOCKSANLUIS[],2,FALSE)</f>
        <v>CIERRE RÁPIDO G-621 CON LLAVE - FI0 0970 - CAFF</v>
      </c>
      <c r="C2409" s="153">
        <v>46044</v>
      </c>
      <c r="D2409">
        <v>1</v>
      </c>
      <c r="E2409">
        <f>IF(VLOOKUP(SALIDA[[#This Row],[CODIGO]],STOCKSANLUIS[],6,FALSE)=0,"PRODUCTO SIN STOCK/UBICACIÓN",VLOOKUP(SALIDA[[#This Row],[CODIGO]],STOCKSANLUIS[],6,FALSE))</f>
        <v>1</v>
      </c>
      <c r="F2409">
        <f>SALIDA[[#This Row],[CANTIDAD]]/SALIDA[[#This Row],[UND MEDIDA]]</f>
        <v>1</v>
      </c>
      <c r="G2409" t="str">
        <f>VLOOKUP(SALIDA[[#This Row],[CODIGO]],FAMILIAS[],4,FALSE)</f>
        <v>CAFF</v>
      </c>
      <c r="H2409" s="10" t="str">
        <f>IF(VLOOKUP(SALIDA[[#This Row],[CODIGO]],STOCKSANLUIS[],7,FALSE)=0,"PRODUCTO SIN STOCK/UBICACIÓN",VLOOKUP(SALIDA[[#This Row],[CODIGO]],STOCKSANLUIS[],7,FALSE))</f>
        <v>A</v>
      </c>
      <c r="I2409" s="10"/>
      <c r="J2409" t="str">
        <f>SALIDA[[#This Row],[CODIGO]]&amp;"       "&amp;SALIDA[[#This Row],[FAMILIA]]</f>
        <v>02102       CAFF</v>
      </c>
      <c r="K2409">
        <f>VLOOKUP(SALIDA[[#This Row],[CODIGO]],STOCK_STARSOFT[],5,FALSE)</f>
        <v>69.23</v>
      </c>
      <c r="L2409">
        <f>SALIDA[[#This Row],[CANTIDAD]]*SALIDA[[#This Row],[PRECIO UND]]</f>
        <v>69.23</v>
      </c>
    </row>
    <row r="2410" spans="1:12" x14ac:dyDescent="0.25">
      <c r="A2410" s="6" t="s">
        <v>867</v>
      </c>
      <c r="B2410" s="100" t="str">
        <f>VLOOKUP(SALIDA[[#This Row],[CODIGO]],STOCKSANLUIS[],2,FALSE)</f>
        <v>ACEITE POLIOLESTER POE 68 - 1 GALON - BVA</v>
      </c>
      <c r="C2410" s="153">
        <v>46045</v>
      </c>
      <c r="D2410">
        <v>3</v>
      </c>
      <c r="E2410">
        <f>IF(VLOOKUP(SALIDA[[#This Row],[CODIGO]],STOCKSANLUIS[],6,FALSE)=0,"PRODUCTO SIN STOCK/UBICACIÓN",VLOOKUP(SALIDA[[#This Row],[CODIGO]],STOCKSANLUIS[],6,FALSE))</f>
        <v>1</v>
      </c>
      <c r="F2410">
        <f>SALIDA[[#This Row],[CANTIDAD]]/SALIDA[[#This Row],[UND MEDIDA]]</f>
        <v>3</v>
      </c>
      <c r="G2410" t="str">
        <f>VLOOKUP(SALIDA[[#This Row],[CODIGO]],FAMILIAS[],4,FALSE)</f>
        <v>BVA</v>
      </c>
      <c r="H2410" s="10" t="str">
        <f>IF(VLOOKUP(SALIDA[[#This Row],[CODIGO]],STOCKSANLUIS[],7,FALSE)=0,"PRODUCTO SIN STOCK/UBICACIÓN",VLOOKUP(SALIDA[[#This Row],[CODIGO]],STOCKSANLUIS[],7,FALSE))</f>
        <v>C</v>
      </c>
      <c r="I2410" s="10"/>
      <c r="J2410" t="str">
        <f>SALIDA[[#This Row],[CODIGO]]&amp;"       "&amp;SALIDA[[#This Row],[FAMILIA]]</f>
        <v>00945       BVA</v>
      </c>
      <c r="K2410">
        <f>VLOOKUP(SALIDA[[#This Row],[CODIGO]],STOCK_STARSOFT[],5,FALSE)</f>
        <v>50.009718999999997</v>
      </c>
      <c r="L2410">
        <f>SALIDA[[#This Row],[CANTIDAD]]*SALIDA[[#This Row],[PRECIO UND]]</f>
        <v>150.029157</v>
      </c>
    </row>
    <row r="2411" spans="1:12" x14ac:dyDescent="0.25">
      <c r="A2411" s="6" t="s">
        <v>781</v>
      </c>
      <c r="B2411" s="100" t="str">
        <f>VLOOKUP(SALIDA[[#This Row],[CODIGO]],STOCKSANLUIS[],2,FALSE)</f>
        <v>CINTA DE ALUMINIO DE 2" X 50 YDS - QTA-250 - QUALITY</v>
      </c>
      <c r="C2411" s="153">
        <v>46045</v>
      </c>
      <c r="D2411">
        <v>4</v>
      </c>
      <c r="E2411">
        <f>IF(VLOOKUP(SALIDA[[#This Row],[CODIGO]],STOCKSANLUIS[],6,FALSE)=0,"PRODUCTO SIN STOCK/UBICACIÓN",VLOOKUP(SALIDA[[#This Row],[CODIGO]],STOCKSANLUIS[],6,FALSE))</f>
        <v>1</v>
      </c>
      <c r="F2411">
        <f>SALIDA[[#This Row],[CANTIDAD]]/SALIDA[[#This Row],[UND MEDIDA]]</f>
        <v>4</v>
      </c>
      <c r="G2411" t="str">
        <f>VLOOKUP(SALIDA[[#This Row],[CODIGO]],FAMILIAS[],4,FALSE)</f>
        <v>QUALITY</v>
      </c>
      <c r="H2411" s="10" t="str">
        <f>IF(VLOOKUP(SALIDA[[#This Row],[CODIGO]],STOCKSANLUIS[],7,FALSE)=0,"PRODUCTO SIN STOCK/UBICACIÓN",VLOOKUP(SALIDA[[#This Row],[CODIGO]],STOCKSANLUIS[],7,FALSE))</f>
        <v>A</v>
      </c>
      <c r="I2411" s="10"/>
      <c r="J2411" t="str">
        <f>SALIDA[[#This Row],[CODIGO]]&amp;"       "&amp;SALIDA[[#This Row],[FAMILIA]]</f>
        <v>00855       QUALITY</v>
      </c>
      <c r="K2411">
        <f>VLOOKUP(SALIDA[[#This Row],[CODIGO]],STOCK_STARSOFT[],5,FALSE)</f>
        <v>3.5578789999999998</v>
      </c>
      <c r="L2411">
        <f>SALIDA[[#This Row],[CANTIDAD]]*SALIDA[[#This Row],[PRECIO UND]]</f>
        <v>14.231515999999999</v>
      </c>
    </row>
    <row r="2412" spans="1:12" x14ac:dyDescent="0.25">
      <c r="A2412" s="6" t="s">
        <v>1073</v>
      </c>
      <c r="B2412" s="100" t="str">
        <f>VLOOKUP(SALIDA[[#This Row],[CODIGO]],STOCKSANLUIS[],2,FALSE)</f>
        <v>GAS MAP BERNZOMATIC  - WORTHINGTON 14.1 OZ</v>
      </c>
      <c r="C2412" s="153">
        <v>46045</v>
      </c>
      <c r="D2412">
        <v>1</v>
      </c>
      <c r="E2412">
        <f>IF(VLOOKUP(SALIDA[[#This Row],[CODIGO]],STOCKSANLUIS[],6,FALSE)=0,"PRODUCTO SIN STOCK/UBICACIÓN",VLOOKUP(SALIDA[[#This Row],[CODIGO]],STOCKSANLUIS[],6,FALSE))</f>
        <v>1</v>
      </c>
      <c r="F2412">
        <f>SALIDA[[#This Row],[CANTIDAD]]/SALIDA[[#This Row],[UND MEDIDA]]</f>
        <v>1</v>
      </c>
      <c r="G2412" t="str">
        <f>VLOOKUP(SALIDA[[#This Row],[CODIGO]],FAMILIAS[],4,FALSE)</f>
        <v>WORTHINGTON</v>
      </c>
      <c r="H2412" s="10" t="str">
        <f>IF(VLOOKUP(SALIDA[[#This Row],[CODIGO]],STOCKSANLUIS[],7,FALSE)=0,"PRODUCTO SIN STOCK/UBICACIÓN",VLOOKUP(SALIDA[[#This Row],[CODIGO]],STOCKSANLUIS[],7,FALSE))</f>
        <v>C</v>
      </c>
      <c r="I2412" s="10"/>
      <c r="J2412" t="str">
        <f>SALIDA[[#This Row],[CODIGO]]&amp;"       "&amp;SALIDA[[#This Row],[FAMILIA]]</f>
        <v>01167       WORTHINGTON</v>
      </c>
      <c r="K2412">
        <f>VLOOKUP(SALIDA[[#This Row],[CODIGO]],STOCK_STARSOFT[],5,FALSE)</f>
        <v>3.829685</v>
      </c>
      <c r="L2412">
        <f>SALIDA[[#This Row],[CANTIDAD]]*SALIDA[[#This Row],[PRECIO UND]]</f>
        <v>3.829685</v>
      </c>
    </row>
    <row r="2413" spans="1:12" x14ac:dyDescent="0.25">
      <c r="A2413" s="6" t="s">
        <v>3802</v>
      </c>
      <c r="B2413" s="100" t="str">
        <f>VLOOKUP(SALIDA[[#This Row],[CODIGO]],STOCKSANLUIS[],2,FALSE)</f>
        <v>GAS REFRIGERANTE R134A - 13.6KG FLYER</v>
      </c>
      <c r="C2413" s="153">
        <v>46045</v>
      </c>
      <c r="D2413">
        <v>9</v>
      </c>
      <c r="E2413">
        <f>IF(VLOOKUP(SALIDA[[#This Row],[CODIGO]],STOCKSANLUIS[],6,FALSE)=0,"PRODUCTO SIN STOCK/UBICACIÓN",VLOOKUP(SALIDA[[#This Row],[CODIGO]],STOCKSANLUIS[],6,FALSE))</f>
        <v>1</v>
      </c>
      <c r="F2413">
        <f>SALIDA[[#This Row],[CANTIDAD]]/SALIDA[[#This Row],[UND MEDIDA]]</f>
        <v>9</v>
      </c>
      <c r="G2413" t="str">
        <f>VLOOKUP(SALIDA[[#This Row],[CODIGO]],FAMILIAS[],4,FALSE)</f>
        <v>FLYER</v>
      </c>
      <c r="H2413" s="10" t="str">
        <f>IF(VLOOKUP(SALIDA[[#This Row],[CODIGO]],STOCKSANLUIS[],7,FALSE)=0,"PRODUCTO SIN STOCK/UBICACIÓN",VLOOKUP(SALIDA[[#This Row],[CODIGO]],STOCKSANLUIS[],7,FALSE))</f>
        <v>B</v>
      </c>
      <c r="I2413" s="10"/>
      <c r="J2413" t="str">
        <f>SALIDA[[#This Row],[CODIGO]]&amp;"       "&amp;SALIDA[[#This Row],[FAMILIA]]</f>
        <v>03241       FLYER</v>
      </c>
      <c r="K2413">
        <f>VLOOKUP(SALIDA[[#This Row],[CODIGO]],STOCK_STARSOFT[],5,FALSE)</f>
        <v>91.697573000000006</v>
      </c>
      <c r="L2413">
        <f>SALIDA[[#This Row],[CANTIDAD]]*SALIDA[[#This Row],[PRECIO UND]]</f>
        <v>825.27815700000008</v>
      </c>
    </row>
    <row r="2414" spans="1:12" x14ac:dyDescent="0.25">
      <c r="A2414" s="6" t="s">
        <v>443</v>
      </c>
      <c r="B2414" s="100" t="str">
        <f>VLOOKUP(SALIDA[[#This Row],[CODIGO]],STOCKSANLUIS[],2,FALSE)</f>
        <v>ACEITE POLIOLESTER POE 32 - 1/4 GALON - BVA</v>
      </c>
      <c r="C2414" s="153">
        <v>46045</v>
      </c>
      <c r="D2414">
        <v>18</v>
      </c>
      <c r="E2414">
        <f>IF(VLOOKUP(SALIDA[[#This Row],[CODIGO]],STOCKSANLUIS[],6,FALSE)=0,"PRODUCTO SIN STOCK/UBICACIÓN",VLOOKUP(SALIDA[[#This Row],[CODIGO]],STOCKSANLUIS[],6,FALSE))</f>
        <v>1</v>
      </c>
      <c r="F2414">
        <f>SALIDA[[#This Row],[CANTIDAD]]/SALIDA[[#This Row],[UND MEDIDA]]</f>
        <v>18</v>
      </c>
      <c r="G2414" t="str">
        <f>VLOOKUP(SALIDA[[#This Row],[CODIGO]],FAMILIAS[],4,FALSE)</f>
        <v>BVA</v>
      </c>
      <c r="H2414" s="10" t="str">
        <f>IF(VLOOKUP(SALIDA[[#This Row],[CODIGO]],STOCKSANLUIS[],7,FALSE)=0,"PRODUCTO SIN STOCK/UBICACIÓN",VLOOKUP(SALIDA[[#This Row],[CODIGO]],STOCKSANLUIS[],7,FALSE))</f>
        <v>C</v>
      </c>
      <c r="I2414" s="10"/>
      <c r="J2414" t="str">
        <f>SALIDA[[#This Row],[CODIGO]]&amp;"       "&amp;SALIDA[[#This Row],[FAMILIA]]</f>
        <v>00355       BVA</v>
      </c>
      <c r="K2414">
        <f>VLOOKUP(SALIDA[[#This Row],[CODIGO]],STOCK_STARSOFT[],5,FALSE)</f>
        <v>14.899067000000001</v>
      </c>
      <c r="L2414">
        <f>SALIDA[[#This Row],[CANTIDAD]]*SALIDA[[#This Row],[PRECIO UND]]</f>
        <v>268.18320599999998</v>
      </c>
    </row>
    <row r="2415" spans="1:12" x14ac:dyDescent="0.25">
      <c r="A2415" s="6" t="s">
        <v>22048</v>
      </c>
      <c r="B2415" s="100" t="str">
        <f>VLOOKUP(SALIDA[[#This Row],[CODIGO]],STOCKSANLUIS[],2,FALSE)</f>
        <v xml:space="preserve">BOMBA DE CONDENSADO STAR COLD DE 230V-1F-60HZ TANQUE ALTO (INCLUYE MANGUERA)  SI-1801 </v>
      </c>
      <c r="C2415" s="153">
        <v>46045</v>
      </c>
      <c r="D2415">
        <v>12</v>
      </c>
      <c r="E2415">
        <f>IF(VLOOKUP(SALIDA[[#This Row],[CODIGO]],STOCKSANLUIS[],6,FALSE)=0,"PRODUCTO SIN STOCK/UBICACIÓN",VLOOKUP(SALIDA[[#This Row],[CODIGO]],STOCKSANLUIS[],6,FALSE))</f>
        <v>1</v>
      </c>
      <c r="F2415">
        <f>SALIDA[[#This Row],[CANTIDAD]]/SALIDA[[#This Row],[UND MEDIDA]]</f>
        <v>12</v>
      </c>
      <c r="G2415" t="str">
        <f>VLOOKUP(SALIDA[[#This Row],[CODIGO]],FAMILIAS[],4,FALSE)</f>
        <v>STAR COLD</v>
      </c>
      <c r="H2415" s="10" t="str">
        <f>IF(VLOOKUP(SALIDA[[#This Row],[CODIGO]],STOCKSANLUIS[],7,FALSE)=0,"PRODUCTO SIN STOCK/UBICACIÓN",VLOOKUP(SALIDA[[#This Row],[CODIGO]],STOCKSANLUIS[],7,FALSE))</f>
        <v>B/C</v>
      </c>
      <c r="I2415" s="10"/>
      <c r="J2415" t="str">
        <f>SALIDA[[#This Row],[CODIGO]]&amp;"       "&amp;SALIDA[[#This Row],[FAMILIA]]</f>
        <v>03542       STAR COLD</v>
      </c>
      <c r="K2415">
        <f>VLOOKUP(SALIDA[[#This Row],[CODIGO]],STOCK_STARSOFT[],5,FALSE)</f>
        <v>17.996752999999998</v>
      </c>
      <c r="L2415">
        <f>SALIDA[[#This Row],[CANTIDAD]]*SALIDA[[#This Row],[PRECIO UND]]</f>
        <v>215.96103599999998</v>
      </c>
    </row>
    <row r="2416" spans="1:12" x14ac:dyDescent="0.25">
      <c r="A2416" s="6" t="s">
        <v>3802</v>
      </c>
      <c r="B2416" s="100" t="str">
        <f>VLOOKUP(SALIDA[[#This Row],[CODIGO]],STOCKSANLUIS[],2,FALSE)</f>
        <v>GAS REFRIGERANTE R134A - 13.6KG FLYER</v>
      </c>
      <c r="C2416" s="153">
        <v>46045</v>
      </c>
      <c r="D2416">
        <v>3</v>
      </c>
      <c r="E2416">
        <f>IF(VLOOKUP(SALIDA[[#This Row],[CODIGO]],STOCKSANLUIS[],6,FALSE)=0,"PRODUCTO SIN STOCK/UBICACIÓN",VLOOKUP(SALIDA[[#This Row],[CODIGO]],STOCKSANLUIS[],6,FALSE))</f>
        <v>1</v>
      </c>
      <c r="F2416">
        <f>SALIDA[[#This Row],[CANTIDAD]]/SALIDA[[#This Row],[UND MEDIDA]]</f>
        <v>3</v>
      </c>
      <c r="G2416" t="str">
        <f>VLOOKUP(SALIDA[[#This Row],[CODIGO]],FAMILIAS[],4,FALSE)</f>
        <v>FLYER</v>
      </c>
      <c r="H2416" s="10" t="str">
        <f>IF(VLOOKUP(SALIDA[[#This Row],[CODIGO]],STOCKSANLUIS[],7,FALSE)=0,"PRODUCTO SIN STOCK/UBICACIÓN",VLOOKUP(SALIDA[[#This Row],[CODIGO]],STOCKSANLUIS[],7,FALSE))</f>
        <v>B</v>
      </c>
      <c r="I2416" s="10"/>
      <c r="J2416" t="str">
        <f>SALIDA[[#This Row],[CODIGO]]&amp;"       "&amp;SALIDA[[#This Row],[FAMILIA]]</f>
        <v>03241       FLYER</v>
      </c>
      <c r="K2416">
        <f>VLOOKUP(SALIDA[[#This Row],[CODIGO]],STOCK_STARSOFT[],5,FALSE)</f>
        <v>91.697573000000006</v>
      </c>
      <c r="L2416">
        <f>SALIDA[[#This Row],[CANTIDAD]]*SALIDA[[#This Row],[PRECIO UND]]</f>
        <v>275.09271899999999</v>
      </c>
    </row>
    <row r="2417" spans="1:12" x14ac:dyDescent="0.25">
      <c r="A2417" s="6" t="s">
        <v>3842</v>
      </c>
      <c r="B2417" s="100" t="str">
        <f>VLOOKUP(SALIDA[[#This Row],[CODIGO]],STOCKSANLUIS[],2,FALSE)</f>
        <v>PLANCHA AISLANTE CLASS 1 - 13MM (1/2") X 1.5M X 8M (12 M2) - WINCELL</v>
      </c>
      <c r="C2417" s="153">
        <v>46045</v>
      </c>
      <c r="D2417">
        <v>1</v>
      </c>
      <c r="E2417">
        <f>IF(VLOOKUP(SALIDA[[#This Row],[CODIGO]],STOCKSANLUIS[],6,FALSE)=0,"PRODUCTO SIN STOCK/UBICACIÓN",VLOOKUP(SALIDA[[#This Row],[CODIGO]],STOCKSANLUIS[],6,FALSE))</f>
        <v>1</v>
      </c>
      <c r="F2417">
        <f>SALIDA[[#This Row],[CANTIDAD]]/SALIDA[[#This Row],[UND MEDIDA]]</f>
        <v>1</v>
      </c>
      <c r="G2417" t="str">
        <f>VLOOKUP(SALIDA[[#This Row],[CODIGO]],FAMILIAS[],4,FALSE)</f>
        <v>WINCELL</v>
      </c>
      <c r="H2417" s="10" t="str">
        <f>IF(VLOOKUP(SALIDA[[#This Row],[CODIGO]],STOCKSANLUIS[],7,FALSE)=0,"PRODUCTO SIN STOCK/UBICACIÓN",VLOOKUP(SALIDA[[#This Row],[CODIGO]],STOCKSANLUIS[],7,FALSE))</f>
        <v>A</v>
      </c>
      <c r="I2417" s="10"/>
      <c r="J2417" t="str">
        <f>SALIDA[[#This Row],[CODIGO]]&amp;"       "&amp;SALIDA[[#This Row],[FAMILIA]]</f>
        <v>03265       WINCELL</v>
      </c>
      <c r="K2417">
        <f>VLOOKUP(SALIDA[[#This Row],[CODIGO]],STOCK_STARSOFT[],5,FALSE)</f>
        <v>41.619601000000003</v>
      </c>
      <c r="L2417">
        <f>SALIDA[[#This Row],[CANTIDAD]]*SALIDA[[#This Row],[PRECIO UND]]</f>
        <v>41.619601000000003</v>
      </c>
    </row>
    <row r="2418" spans="1:12" x14ac:dyDescent="0.25">
      <c r="A2418" s="6" t="s">
        <v>445</v>
      </c>
      <c r="B2418" s="100" t="str">
        <f>VLOOKUP(SALIDA[[#This Row],[CODIGO]],STOCKSANLUIS[],2,FALSE)</f>
        <v xml:space="preserve">ACEITE POLIOLESTER POE 68 - 1/4 GALON - BVA </v>
      </c>
      <c r="C2418" s="153">
        <v>46045</v>
      </c>
      <c r="D2418">
        <v>11</v>
      </c>
      <c r="E2418">
        <f>IF(VLOOKUP(SALIDA[[#This Row],[CODIGO]],STOCKSANLUIS[],6,FALSE)=0,"PRODUCTO SIN STOCK/UBICACIÓN",VLOOKUP(SALIDA[[#This Row],[CODIGO]],STOCKSANLUIS[],6,FALSE))</f>
        <v>1</v>
      </c>
      <c r="F2418">
        <f>SALIDA[[#This Row],[CANTIDAD]]/SALIDA[[#This Row],[UND MEDIDA]]</f>
        <v>11</v>
      </c>
      <c r="G2418" t="str">
        <f>VLOOKUP(SALIDA[[#This Row],[CODIGO]],FAMILIAS[],4,FALSE)</f>
        <v>BVA</v>
      </c>
      <c r="H2418" s="10" t="str">
        <f>IF(VLOOKUP(SALIDA[[#This Row],[CODIGO]],STOCKSANLUIS[],7,FALSE)=0,"PRODUCTO SIN STOCK/UBICACIÓN",VLOOKUP(SALIDA[[#This Row],[CODIGO]],STOCKSANLUIS[],7,FALSE))</f>
        <v>C</v>
      </c>
      <c r="I2418" s="10" t="s">
        <v>19536</v>
      </c>
      <c r="J2418" t="str">
        <f>SALIDA[[#This Row],[CODIGO]]&amp;"       "&amp;SALIDA[[#This Row],[FAMILIA]]</f>
        <v>00356       BVA</v>
      </c>
      <c r="K2418">
        <f>VLOOKUP(SALIDA[[#This Row],[CODIGO]],STOCK_STARSOFT[],5,FALSE)</f>
        <v>15.866987</v>
      </c>
      <c r="L2418">
        <f>SALIDA[[#This Row],[CANTIDAD]]*SALIDA[[#This Row],[PRECIO UND]]</f>
        <v>174.536857</v>
      </c>
    </row>
    <row r="2419" spans="1:12" x14ac:dyDescent="0.25">
      <c r="A2419" s="6" t="s">
        <v>35</v>
      </c>
      <c r="B2419" s="100" t="str">
        <f>VLOOKUP(SALIDA[[#This Row],[CODIGO]],STOCKSANLUIS[],2,FALSE)</f>
        <v>CONTROLADOR DE TEMPERATURA DIGITAL MT-512EL 2HP - VER.13 - 12/24 VAC/DC - FULL GAUGE</v>
      </c>
      <c r="C2419" s="153">
        <v>46045</v>
      </c>
      <c r="D2419">
        <v>1</v>
      </c>
      <c r="E2419">
        <f>IF(VLOOKUP(SALIDA[[#This Row],[CODIGO]],STOCKSANLUIS[],6,FALSE)=0,"PRODUCTO SIN STOCK/UBICACIÓN",VLOOKUP(SALIDA[[#This Row],[CODIGO]],STOCKSANLUIS[],6,FALSE))</f>
        <v>1</v>
      </c>
      <c r="F2419">
        <f>SALIDA[[#This Row],[CANTIDAD]]/SALIDA[[#This Row],[UND MEDIDA]]</f>
        <v>1</v>
      </c>
      <c r="G2419" t="str">
        <f>VLOOKUP(SALIDA[[#This Row],[CODIGO]],FAMILIAS[],4,FALSE)</f>
        <v>FULL GAUGE</v>
      </c>
      <c r="H2419" s="10" t="str">
        <f>IF(VLOOKUP(SALIDA[[#This Row],[CODIGO]],STOCKSANLUIS[],7,FALSE)=0,"PRODUCTO SIN STOCK/UBICACIÓN",VLOOKUP(SALIDA[[#This Row],[CODIGO]],STOCKSANLUIS[],7,FALSE))</f>
        <v>C</v>
      </c>
      <c r="I2419" s="10"/>
      <c r="J2419" t="str">
        <f>SALIDA[[#This Row],[CODIGO]]&amp;"       "&amp;SALIDA[[#This Row],[FAMILIA]]</f>
        <v>00017       FULL GAUGE</v>
      </c>
      <c r="K2419">
        <f>VLOOKUP(SALIDA[[#This Row],[CODIGO]],STOCK_STARSOFT[],5,FALSE)</f>
        <v>15.751519</v>
      </c>
      <c r="L2419">
        <f>SALIDA[[#This Row],[CANTIDAD]]*SALIDA[[#This Row],[PRECIO UND]]</f>
        <v>15.751519</v>
      </c>
    </row>
    <row r="2420" spans="1:12" x14ac:dyDescent="0.25">
      <c r="A2420" s="6" t="s">
        <v>19300</v>
      </c>
      <c r="B2420" s="100" t="str">
        <f>VLOOKUP(SALIDA[[#This Row],[CODIGO]],STOCKSANLUIS[],2,FALSE)</f>
        <v>CINTA ADHESIVA FOAM QTF-230E - 1/8" X 2" X 32.8´ (3MM X 50MM X 10M) - EVERFROST - HIGH QUALITY</v>
      </c>
      <c r="C2420" s="153">
        <v>46045</v>
      </c>
      <c r="D2420">
        <v>3</v>
      </c>
      <c r="E2420">
        <f>IF(VLOOKUP(SALIDA[[#This Row],[CODIGO]],STOCKSANLUIS[],6,FALSE)=0,"PRODUCTO SIN STOCK/UBICACIÓN",VLOOKUP(SALIDA[[#This Row],[CODIGO]],STOCKSANLUIS[],6,FALSE))</f>
        <v>1</v>
      </c>
      <c r="F2420">
        <f>SALIDA[[#This Row],[CANTIDAD]]/SALIDA[[#This Row],[UND MEDIDA]]</f>
        <v>3</v>
      </c>
      <c r="G2420" t="str">
        <f>VLOOKUP(SALIDA[[#This Row],[CODIGO]],FAMILIAS[],4,FALSE)</f>
        <v>EVERFROST</v>
      </c>
      <c r="H2420" s="10" t="str">
        <f>IF(VLOOKUP(SALIDA[[#This Row],[CODIGO]],STOCKSANLUIS[],7,FALSE)=0,"PRODUCTO SIN STOCK/UBICACIÓN",VLOOKUP(SALIDA[[#This Row],[CODIGO]],STOCKSANLUIS[],7,FALSE))</f>
        <v>C</v>
      </c>
      <c r="I2420" s="10"/>
      <c r="J2420" t="str">
        <f>SALIDA[[#This Row],[CODIGO]]&amp;"       "&amp;SALIDA[[#This Row],[FAMILIA]]</f>
        <v>03490       EVERFROST</v>
      </c>
      <c r="K2420">
        <f>VLOOKUP(SALIDA[[#This Row],[CODIGO]],STOCK_STARSOFT[],5,FALSE)</f>
        <v>1.3047420000000001</v>
      </c>
      <c r="L2420">
        <f>SALIDA[[#This Row],[CANTIDAD]]*SALIDA[[#This Row],[PRECIO UND]]</f>
        <v>3.9142260000000002</v>
      </c>
    </row>
    <row r="2421" spans="1:12" x14ac:dyDescent="0.25">
      <c r="A2421" s="6" t="s">
        <v>2022</v>
      </c>
      <c r="B2421" s="100" t="str">
        <f>VLOOKUP(SALIDA[[#This Row],[CODIGO]],STOCKSANLUIS[],2,FALSE)</f>
        <v>CONTROLADOR DE TEMPERATURA DIGITAL TC-900E POWER - VER.07 - 115/220 VAC - FULL GAUGE</v>
      </c>
      <c r="C2421" s="153">
        <v>46045</v>
      </c>
      <c r="D2421">
        <v>1</v>
      </c>
      <c r="E2421">
        <f>IF(VLOOKUP(SALIDA[[#This Row],[CODIGO]],STOCKSANLUIS[],6,FALSE)=0,"PRODUCTO SIN STOCK/UBICACIÓN",VLOOKUP(SALIDA[[#This Row],[CODIGO]],STOCKSANLUIS[],6,FALSE))</f>
        <v>1</v>
      </c>
      <c r="F2421">
        <f>SALIDA[[#This Row],[CANTIDAD]]/SALIDA[[#This Row],[UND MEDIDA]]</f>
        <v>1</v>
      </c>
      <c r="G2421" t="str">
        <f>VLOOKUP(SALIDA[[#This Row],[CODIGO]],FAMILIAS[],4,FALSE)</f>
        <v>FULL GAUGE</v>
      </c>
      <c r="H2421" s="10" t="str">
        <f>IF(VLOOKUP(SALIDA[[#This Row],[CODIGO]],STOCKSANLUIS[],7,FALSE)=0,"PRODUCTO SIN STOCK/UBICACIÓN",VLOOKUP(SALIDA[[#This Row],[CODIGO]],STOCKSANLUIS[],7,FALSE))</f>
        <v>C</v>
      </c>
      <c r="I2421" s="10"/>
      <c r="J2421" t="str">
        <f>SALIDA[[#This Row],[CODIGO]]&amp;"       "&amp;SALIDA[[#This Row],[FAMILIA]]</f>
        <v>01785       FULL GAUGE</v>
      </c>
      <c r="K2421">
        <f>VLOOKUP(SALIDA[[#This Row],[CODIGO]],STOCK_STARSOFT[],5,FALSE)</f>
        <v>18.272079000000002</v>
      </c>
      <c r="L2421">
        <f>SALIDA[[#This Row],[CANTIDAD]]*SALIDA[[#This Row],[PRECIO UND]]</f>
        <v>18.272079000000002</v>
      </c>
    </row>
    <row r="2422" spans="1:12" x14ac:dyDescent="0.25">
      <c r="A2422" s="6" t="s">
        <v>3515</v>
      </c>
      <c r="B2422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2422" s="153">
        <v>46045</v>
      </c>
      <c r="D2422">
        <v>3</v>
      </c>
      <c r="E2422">
        <f>IF(VLOOKUP(SALIDA[[#This Row],[CODIGO]],STOCKSANLUIS[],6,FALSE)=0,"PRODUCTO SIN STOCK/UBICACIÓN",VLOOKUP(SALIDA[[#This Row],[CODIGO]],STOCKSANLUIS[],6,FALSE))</f>
        <v>1</v>
      </c>
      <c r="F2422">
        <f>SALIDA[[#This Row],[CANTIDAD]]/SALIDA[[#This Row],[UND MEDIDA]]</f>
        <v>3</v>
      </c>
      <c r="G2422" t="str">
        <f>VLOOKUP(SALIDA[[#This Row],[CODIGO]],FAMILIAS[],4,FALSE)</f>
        <v>JOHNSON CONTROLS</v>
      </c>
      <c r="H2422" s="10" t="str">
        <f>IF(VLOOKUP(SALIDA[[#This Row],[CODIGO]],STOCKSANLUIS[],7,FALSE)=0,"PRODUCTO SIN STOCK/UBICACIÓN",VLOOKUP(SALIDA[[#This Row],[CODIGO]],STOCKSANLUIS[],7,FALSE))</f>
        <v>A</v>
      </c>
      <c r="I2422" s="10"/>
      <c r="J2422" t="str">
        <f>SALIDA[[#This Row],[CODIGO]]&amp;"       "&amp;SALIDA[[#This Row],[FAMILIA]]</f>
        <v>02923       JOHNSON CONTROLS</v>
      </c>
      <c r="K2422">
        <f>VLOOKUP(SALIDA[[#This Row],[CODIGO]],STOCK_STARSOFT[],5,FALSE)</f>
        <v>35.575735000000002</v>
      </c>
      <c r="L2422">
        <f>SALIDA[[#This Row],[CANTIDAD]]*SALIDA[[#This Row],[PRECIO UND]]</f>
        <v>106.727205</v>
      </c>
    </row>
    <row r="2423" spans="1:12" x14ac:dyDescent="0.25">
      <c r="A2423" s="6" t="s">
        <v>22054</v>
      </c>
      <c r="B2423" s="100" t="str">
        <f>VLOOKUP(SALIDA[[#This Row],[CODIGO]],STOCKSANLUIS[],2,FALSE)</f>
        <v xml:space="preserve">ELECTRIC ACTUATOR ORIGINAL - JOHNSON CONTROLS </v>
      </c>
      <c r="C2423" s="153">
        <v>46045</v>
      </c>
      <c r="D2423">
        <v>5</v>
      </c>
      <c r="E2423">
        <f>IF(VLOOKUP(SALIDA[[#This Row],[CODIGO]],STOCKSANLUIS[],6,FALSE)=0,"PRODUCTO SIN STOCK/UBICACIÓN",VLOOKUP(SALIDA[[#This Row],[CODIGO]],STOCKSANLUIS[],6,FALSE))</f>
        <v>1</v>
      </c>
      <c r="F2423">
        <f>SALIDA[[#This Row],[CANTIDAD]]/SALIDA[[#This Row],[UND MEDIDA]]</f>
        <v>5</v>
      </c>
      <c r="G2423" t="str">
        <f>VLOOKUP(SALIDA[[#This Row],[CODIGO]],FAMILIAS[],4,FALSE)</f>
        <v>JOHNSON CONTROLS</v>
      </c>
      <c r="H2423" s="10" t="str">
        <f>IF(VLOOKUP(SALIDA[[#This Row],[CODIGO]],STOCKSANLUIS[],7,FALSE)=0,"PRODUCTO SIN STOCK/UBICACIÓN",VLOOKUP(SALIDA[[#This Row],[CODIGO]],STOCKSANLUIS[],7,FALSE))</f>
        <v>A</v>
      </c>
      <c r="I2423" s="10"/>
      <c r="J2423" t="str">
        <f>SALIDA[[#This Row],[CODIGO]]&amp;"       "&amp;SALIDA[[#This Row],[FAMILIA]]</f>
        <v>03545       JOHNSON CONTROLS</v>
      </c>
      <c r="K2423">
        <f>VLOOKUP(SALIDA[[#This Row],[CODIGO]],STOCK_STARSOFT[],5,FALSE)</f>
        <v>10.095546000000001</v>
      </c>
      <c r="L2423">
        <f>SALIDA[[#This Row],[CANTIDAD]]*SALIDA[[#This Row],[PRECIO UND]]</f>
        <v>50.477730000000001</v>
      </c>
    </row>
    <row r="2424" spans="1:12" x14ac:dyDescent="0.25">
      <c r="A2424" s="6" t="s">
        <v>2490</v>
      </c>
      <c r="B2424" s="100" t="str">
        <f>VLOOKUP(SALIDA[[#This Row],[CODIGO]],STOCKSANLUIS[],2,FALSE)</f>
        <v>LIMPIADOR PARA CONDENSADOR - NU-BRITE - 1GALON - NU CALGON</v>
      </c>
      <c r="C2424" s="153">
        <v>46045</v>
      </c>
      <c r="D2424">
        <v>1</v>
      </c>
      <c r="E2424">
        <f>IF(VLOOKUP(SALIDA[[#This Row],[CODIGO]],STOCKSANLUIS[],6,FALSE)=0,"PRODUCTO SIN STOCK/UBICACIÓN",VLOOKUP(SALIDA[[#This Row],[CODIGO]],STOCKSANLUIS[],6,FALSE))</f>
        <v>1</v>
      </c>
      <c r="F2424">
        <f>SALIDA[[#This Row],[CANTIDAD]]/SALIDA[[#This Row],[UND MEDIDA]]</f>
        <v>1</v>
      </c>
      <c r="G2424" t="str">
        <f>VLOOKUP(SALIDA[[#This Row],[CODIGO]],FAMILIAS[],4,FALSE)</f>
        <v>NU CALGON</v>
      </c>
      <c r="H2424" s="10" t="str">
        <f>IF(VLOOKUP(SALIDA[[#This Row],[CODIGO]],STOCKSANLUIS[],7,FALSE)=0,"PRODUCTO SIN STOCK/UBICACIÓN",VLOOKUP(SALIDA[[#This Row],[CODIGO]],STOCKSANLUIS[],7,FALSE))</f>
        <v>C</v>
      </c>
      <c r="I2424" s="10"/>
      <c r="J2424" t="str">
        <f>SALIDA[[#This Row],[CODIGO]]&amp;"       "&amp;SALIDA[[#This Row],[FAMILIA]]</f>
        <v>02043       NU CALGON</v>
      </c>
      <c r="K2424">
        <f>VLOOKUP(SALIDA[[#This Row],[CODIGO]],STOCK_STARSOFT[],5,FALSE)</f>
        <v>9.0050089999999994</v>
      </c>
      <c r="L2424">
        <f>SALIDA[[#This Row],[CANTIDAD]]*SALIDA[[#This Row],[PRECIO UND]]</f>
        <v>9.0050089999999994</v>
      </c>
    </row>
    <row r="2425" spans="1:12" x14ac:dyDescent="0.25">
      <c r="A2425" s="6" t="s">
        <v>2466</v>
      </c>
      <c r="B2425" s="100" t="str">
        <f>VLOOKUP(SALIDA[[#This Row],[CODIGO]],STOCKSANLUIS[],2,FALSE)</f>
        <v>LIMPIADOR PARA EVAPORADOR - EVAP POWR-C - 1GALON - NU CALGON</v>
      </c>
      <c r="C2425" s="153">
        <v>46045</v>
      </c>
      <c r="D2425">
        <v>1</v>
      </c>
      <c r="E2425">
        <f>IF(VLOOKUP(SALIDA[[#This Row],[CODIGO]],STOCKSANLUIS[],6,FALSE)=0,"PRODUCTO SIN STOCK/UBICACIÓN",VLOOKUP(SALIDA[[#This Row],[CODIGO]],STOCKSANLUIS[],6,FALSE))</f>
        <v>1</v>
      </c>
      <c r="F2425">
        <f>SALIDA[[#This Row],[CANTIDAD]]/SALIDA[[#This Row],[UND MEDIDA]]</f>
        <v>1</v>
      </c>
      <c r="G2425" t="str">
        <f>VLOOKUP(SALIDA[[#This Row],[CODIGO]],FAMILIAS[],4,FALSE)</f>
        <v>NU CALGON</v>
      </c>
      <c r="H2425" s="10" t="str">
        <f>IF(VLOOKUP(SALIDA[[#This Row],[CODIGO]],STOCKSANLUIS[],7,FALSE)=0,"PRODUCTO SIN STOCK/UBICACIÓN",VLOOKUP(SALIDA[[#This Row],[CODIGO]],STOCKSANLUIS[],7,FALSE))</f>
        <v>C</v>
      </c>
      <c r="I2425" s="10"/>
      <c r="J2425" t="str">
        <f>SALIDA[[#This Row],[CODIGO]]&amp;"       "&amp;SALIDA[[#This Row],[FAMILIA]]</f>
        <v>02030       NU CALGON</v>
      </c>
      <c r="K2425">
        <f>VLOOKUP(SALIDA[[#This Row],[CODIGO]],STOCK_STARSOFT[],5,FALSE)</f>
        <v>10.536965</v>
      </c>
      <c r="L2425">
        <f>SALIDA[[#This Row],[CANTIDAD]]*SALIDA[[#This Row],[PRECIO UND]]</f>
        <v>10.536965</v>
      </c>
    </row>
    <row r="2426" spans="1:12" x14ac:dyDescent="0.25">
      <c r="A2426" s="6" t="s">
        <v>931</v>
      </c>
      <c r="B2426" s="100" t="str">
        <f>VLOOKUP(SALIDA[[#This Row],[CODIGO]],STOCKSANLUIS[],2,FALSE)</f>
        <v>ACEITE POLIOLESTER POE 32 - 1 GALON - BVA</v>
      </c>
      <c r="C2426" s="153">
        <v>46045</v>
      </c>
      <c r="D2426">
        <v>7</v>
      </c>
      <c r="E2426">
        <f>IF(VLOOKUP(SALIDA[[#This Row],[CODIGO]],STOCKSANLUIS[],6,FALSE)=0,"PRODUCTO SIN STOCK/UBICACIÓN",VLOOKUP(SALIDA[[#This Row],[CODIGO]],STOCKSANLUIS[],6,FALSE))</f>
        <v>1</v>
      </c>
      <c r="F2426">
        <f>SALIDA[[#This Row],[CANTIDAD]]/SALIDA[[#This Row],[UND MEDIDA]]</f>
        <v>7</v>
      </c>
      <c r="G2426" t="str">
        <f>VLOOKUP(SALIDA[[#This Row],[CODIGO]],FAMILIAS[],4,FALSE)</f>
        <v>BVA</v>
      </c>
      <c r="H2426" s="10" t="str">
        <f>IF(VLOOKUP(SALIDA[[#This Row],[CODIGO]],STOCKSANLUIS[],7,FALSE)=0,"PRODUCTO SIN STOCK/UBICACIÓN",VLOOKUP(SALIDA[[#This Row],[CODIGO]],STOCKSANLUIS[],7,FALSE))</f>
        <v>C</v>
      </c>
      <c r="I2426" s="10"/>
      <c r="J2426" t="str">
        <f>SALIDA[[#This Row],[CODIGO]]&amp;"       "&amp;SALIDA[[#This Row],[FAMILIA]]</f>
        <v>00987       BVA</v>
      </c>
      <c r="K2426">
        <f>VLOOKUP(SALIDA[[#This Row],[CODIGO]],STOCK_STARSOFT[],5,FALSE)</f>
        <v>47.466326000000002</v>
      </c>
      <c r="L2426">
        <f>SALIDA[[#This Row],[CANTIDAD]]*SALIDA[[#This Row],[PRECIO UND]]</f>
        <v>332.26428200000004</v>
      </c>
    </row>
    <row r="2427" spans="1:12" x14ac:dyDescent="0.25">
      <c r="A2427" s="6" t="s">
        <v>155</v>
      </c>
      <c r="B2427" s="100" t="str">
        <f>VLOOKUP(SALIDA[[#This Row],[CODIGO]],STOCKSANLUIS[],2,FALSE)</f>
        <v>FILTRO DE IMPUREZAS DANFOSS 48-F - 023U1921</v>
      </c>
      <c r="C2427" s="153">
        <v>46045</v>
      </c>
      <c r="D2427">
        <v>7</v>
      </c>
      <c r="E2427">
        <f>IF(VLOOKUP(SALIDA[[#This Row],[CODIGO]],STOCKSANLUIS[],6,FALSE)=0,"PRODUCTO SIN STOCK/UBICACIÓN",VLOOKUP(SALIDA[[#This Row],[CODIGO]],STOCKSANLUIS[],6,FALSE))</f>
        <v>1</v>
      </c>
      <c r="F2427">
        <f>SALIDA[[#This Row],[CANTIDAD]]/SALIDA[[#This Row],[UND MEDIDA]]</f>
        <v>7</v>
      </c>
      <c r="G2427" t="str">
        <f>VLOOKUP(SALIDA[[#This Row],[CODIGO]],FAMILIAS[],4,FALSE)</f>
        <v>DANFOSS</v>
      </c>
      <c r="H2427" s="10" t="str">
        <f>IF(VLOOKUP(SALIDA[[#This Row],[CODIGO]],STOCKSANLUIS[],7,FALSE)=0,"PRODUCTO SIN STOCK/UBICACIÓN",VLOOKUP(SALIDA[[#This Row],[CODIGO]],STOCKSANLUIS[],7,FALSE))</f>
        <v>A</v>
      </c>
      <c r="I2427" s="10"/>
      <c r="J2427" t="str">
        <f>SALIDA[[#This Row],[CODIGO]]&amp;"       "&amp;SALIDA[[#This Row],[FAMILIA]]</f>
        <v>00096       DANFOSS</v>
      </c>
      <c r="K2427">
        <f>VLOOKUP(SALIDA[[#This Row],[CODIGO]],STOCK_STARSOFT[],5,FALSE)</f>
        <v>14.837078999999999</v>
      </c>
      <c r="L2427">
        <f>SALIDA[[#This Row],[CANTIDAD]]*SALIDA[[#This Row],[PRECIO UND]]</f>
        <v>103.85955299999999</v>
      </c>
    </row>
    <row r="2428" spans="1:12" x14ac:dyDescent="0.25">
      <c r="A2428" s="6" t="s">
        <v>3092</v>
      </c>
      <c r="B2428" s="100" t="str">
        <f>VLOOKUP(SALIDA[[#This Row],[CODIGO]],STOCKSANLUIS[],2,FALSE)</f>
        <v>GAS REFRIGERANTE R449A - OPTEON XP40 11.35KG/25LB DAC - USA - CHEMOURS</v>
      </c>
      <c r="C2428" s="153">
        <v>46045</v>
      </c>
      <c r="D2428">
        <v>1</v>
      </c>
      <c r="E2428">
        <f>IF(VLOOKUP(SALIDA[[#This Row],[CODIGO]],STOCKSANLUIS[],6,FALSE)=0,"PRODUCTO SIN STOCK/UBICACIÓN",VLOOKUP(SALIDA[[#This Row],[CODIGO]],STOCKSANLUIS[],6,FALSE))</f>
        <v>1</v>
      </c>
      <c r="F2428">
        <f>SALIDA[[#This Row],[CANTIDAD]]/SALIDA[[#This Row],[UND MEDIDA]]</f>
        <v>1</v>
      </c>
      <c r="G2428" t="str">
        <f>VLOOKUP(SALIDA[[#This Row],[CODIGO]],FAMILIAS[],4,FALSE)</f>
        <v>THE CHEMOURS</v>
      </c>
      <c r="H2428" s="10" t="str">
        <f>IF(VLOOKUP(SALIDA[[#This Row],[CODIGO]],STOCKSANLUIS[],7,FALSE)=0,"PRODUCTO SIN STOCK/UBICACIÓN",VLOOKUP(SALIDA[[#This Row],[CODIGO]],STOCKSANLUIS[],7,FALSE))</f>
        <v>C</v>
      </c>
      <c r="I2428" s="10"/>
      <c r="J2428" t="str">
        <f>SALIDA[[#This Row],[CODIGO]]&amp;"       "&amp;SALIDA[[#This Row],[FAMILIA]]</f>
        <v>02493       THE CHEMOURS</v>
      </c>
      <c r="K2428">
        <f>VLOOKUP(SALIDA[[#This Row],[CODIGO]],STOCK_STARSOFT[],5,FALSE)</f>
        <v>207.319031</v>
      </c>
      <c r="L2428">
        <f>SALIDA[[#This Row],[CANTIDAD]]*SALIDA[[#This Row],[PRECIO UND]]</f>
        <v>207.319031</v>
      </c>
    </row>
    <row r="2429" spans="1:12" x14ac:dyDescent="0.25">
      <c r="A2429" s="6" t="s">
        <v>1073</v>
      </c>
      <c r="B2429" s="100" t="str">
        <f>VLOOKUP(SALIDA[[#This Row],[CODIGO]],STOCKSANLUIS[],2,FALSE)</f>
        <v>GAS MAP BERNZOMATIC  - WORTHINGTON 14.1 OZ</v>
      </c>
      <c r="C2429" s="153">
        <v>46046</v>
      </c>
      <c r="D2429">
        <v>2</v>
      </c>
      <c r="E2429">
        <f>IF(VLOOKUP(SALIDA[[#This Row],[CODIGO]],STOCKSANLUIS[],6,FALSE)=0,"PRODUCTO SIN STOCK/UBICACIÓN",VLOOKUP(SALIDA[[#This Row],[CODIGO]],STOCKSANLUIS[],6,FALSE))</f>
        <v>1</v>
      </c>
      <c r="F2429">
        <f>SALIDA[[#This Row],[CANTIDAD]]/SALIDA[[#This Row],[UND MEDIDA]]</f>
        <v>2</v>
      </c>
      <c r="G2429" t="str">
        <f>VLOOKUP(SALIDA[[#This Row],[CODIGO]],FAMILIAS[],4,FALSE)</f>
        <v>WORTHINGTON</v>
      </c>
      <c r="H2429" s="10" t="str">
        <f>IF(VLOOKUP(SALIDA[[#This Row],[CODIGO]],STOCKSANLUIS[],7,FALSE)=0,"PRODUCTO SIN STOCK/UBICACIÓN",VLOOKUP(SALIDA[[#This Row],[CODIGO]],STOCKSANLUIS[],7,FALSE))</f>
        <v>C</v>
      </c>
      <c r="I2429" s="10"/>
      <c r="J2429" t="str">
        <f>SALIDA[[#This Row],[CODIGO]]&amp;"       "&amp;SALIDA[[#This Row],[FAMILIA]]</f>
        <v>01167       WORTHINGTON</v>
      </c>
      <c r="K2429">
        <f>VLOOKUP(SALIDA[[#This Row],[CODIGO]],STOCK_STARSOFT[],5,FALSE)</f>
        <v>3.829685</v>
      </c>
      <c r="L2429">
        <f>SALIDA[[#This Row],[CANTIDAD]]*SALIDA[[#This Row],[PRECIO UND]]</f>
        <v>7.65937</v>
      </c>
    </row>
    <row r="2430" spans="1:12" x14ac:dyDescent="0.25">
      <c r="A2430" s="6" t="s">
        <v>721</v>
      </c>
      <c r="B2430" s="100" t="str">
        <f>VLOOKUP(SALIDA[[#This Row],[CODIGO]],STOCKSANLUIS[],2,FALSE)</f>
        <v>ANTORCHA DE UNA CAÑA PARA MAP GASS  QTX-11E - QUALITY</v>
      </c>
      <c r="C2430" s="153">
        <v>46046</v>
      </c>
      <c r="D2430">
        <v>1</v>
      </c>
      <c r="E2430">
        <f>IF(VLOOKUP(SALIDA[[#This Row],[CODIGO]],STOCKSANLUIS[],6,FALSE)=0,"PRODUCTO SIN STOCK/UBICACIÓN",VLOOKUP(SALIDA[[#This Row],[CODIGO]],STOCKSANLUIS[],6,FALSE))</f>
        <v>1</v>
      </c>
      <c r="F2430">
        <f>SALIDA[[#This Row],[CANTIDAD]]/SALIDA[[#This Row],[UND MEDIDA]]</f>
        <v>1</v>
      </c>
      <c r="G2430" t="str">
        <f>VLOOKUP(SALIDA[[#This Row],[CODIGO]],FAMILIAS[],4,FALSE)</f>
        <v>QUALITY</v>
      </c>
      <c r="H2430" s="10" t="str">
        <f>IF(VLOOKUP(SALIDA[[#This Row],[CODIGO]],STOCKSANLUIS[],7,FALSE)=0,"PRODUCTO SIN STOCK/UBICACIÓN",VLOOKUP(SALIDA[[#This Row],[CODIGO]],STOCKSANLUIS[],7,FALSE))</f>
        <v>A</v>
      </c>
      <c r="I2430" s="10"/>
      <c r="J2430" t="str">
        <f>SALIDA[[#This Row],[CODIGO]]&amp;"       "&amp;SALIDA[[#This Row],[FAMILIA]]</f>
        <v>00792       QUALITY</v>
      </c>
      <c r="K2430">
        <f>VLOOKUP(SALIDA[[#This Row],[CODIGO]],STOCK_STARSOFT[],5,FALSE)</f>
        <v>14.185476</v>
      </c>
      <c r="L2430">
        <f>SALIDA[[#This Row],[CANTIDAD]]*SALIDA[[#This Row],[PRECIO UND]]</f>
        <v>14.185476</v>
      </c>
    </row>
    <row r="2431" spans="1:12" x14ac:dyDescent="0.25">
      <c r="A2431" s="6" t="s">
        <v>867</v>
      </c>
      <c r="B2431" s="100" t="str">
        <f>VLOOKUP(SALIDA[[#This Row],[CODIGO]],STOCKSANLUIS[],2,FALSE)</f>
        <v>ACEITE POLIOLESTER POE 68 - 1 GALON - BVA</v>
      </c>
      <c r="C2431" s="153">
        <v>46046</v>
      </c>
      <c r="D2431">
        <v>1</v>
      </c>
      <c r="E2431">
        <f>IF(VLOOKUP(SALIDA[[#This Row],[CODIGO]],STOCKSANLUIS[],6,FALSE)=0,"PRODUCTO SIN STOCK/UBICACIÓN",VLOOKUP(SALIDA[[#This Row],[CODIGO]],STOCKSANLUIS[],6,FALSE))</f>
        <v>1</v>
      </c>
      <c r="F2431">
        <f>SALIDA[[#This Row],[CANTIDAD]]/SALIDA[[#This Row],[UND MEDIDA]]</f>
        <v>1</v>
      </c>
      <c r="G2431" t="str">
        <f>VLOOKUP(SALIDA[[#This Row],[CODIGO]],FAMILIAS[],4,FALSE)</f>
        <v>BVA</v>
      </c>
      <c r="H2431" s="10" t="str">
        <f>IF(VLOOKUP(SALIDA[[#This Row],[CODIGO]],STOCKSANLUIS[],7,FALSE)=0,"PRODUCTO SIN STOCK/UBICACIÓN",VLOOKUP(SALIDA[[#This Row],[CODIGO]],STOCKSANLUIS[],7,FALSE))</f>
        <v>C</v>
      </c>
      <c r="I2431" s="10"/>
      <c r="J2431" t="str">
        <f>SALIDA[[#This Row],[CODIGO]]&amp;"       "&amp;SALIDA[[#This Row],[FAMILIA]]</f>
        <v>00945       BVA</v>
      </c>
      <c r="K2431">
        <f>VLOOKUP(SALIDA[[#This Row],[CODIGO]],STOCK_STARSOFT[],5,FALSE)</f>
        <v>50.009718999999997</v>
      </c>
      <c r="L2431">
        <f>SALIDA[[#This Row],[CANTIDAD]]*SALIDA[[#This Row],[PRECIO UND]]</f>
        <v>50.009718999999997</v>
      </c>
    </row>
    <row r="2432" spans="1:12" x14ac:dyDescent="0.25">
      <c r="A2432" s="6" t="s">
        <v>2490</v>
      </c>
      <c r="B2432" s="100" t="str">
        <f>VLOOKUP(SALIDA[[#This Row],[CODIGO]],STOCKSANLUIS[],2,FALSE)</f>
        <v>LIMPIADOR PARA CONDENSADOR - NU-BRITE - 1GALON - NU CALGON</v>
      </c>
      <c r="C2432" s="153">
        <v>46046</v>
      </c>
      <c r="D2432">
        <v>1</v>
      </c>
      <c r="E2432">
        <f>IF(VLOOKUP(SALIDA[[#This Row],[CODIGO]],STOCKSANLUIS[],6,FALSE)=0,"PRODUCTO SIN STOCK/UBICACIÓN",VLOOKUP(SALIDA[[#This Row],[CODIGO]],STOCKSANLUIS[],6,FALSE))</f>
        <v>1</v>
      </c>
      <c r="F2432">
        <f>SALIDA[[#This Row],[CANTIDAD]]/SALIDA[[#This Row],[UND MEDIDA]]</f>
        <v>1</v>
      </c>
      <c r="G2432" t="str">
        <f>VLOOKUP(SALIDA[[#This Row],[CODIGO]],FAMILIAS[],4,FALSE)</f>
        <v>NU CALGON</v>
      </c>
      <c r="H2432" s="10" t="str">
        <f>IF(VLOOKUP(SALIDA[[#This Row],[CODIGO]],STOCKSANLUIS[],7,FALSE)=0,"PRODUCTO SIN STOCK/UBICACIÓN",VLOOKUP(SALIDA[[#This Row],[CODIGO]],STOCKSANLUIS[],7,FALSE))</f>
        <v>C</v>
      </c>
      <c r="I2432" s="10"/>
      <c r="J2432" t="str">
        <f>SALIDA[[#This Row],[CODIGO]]&amp;"       "&amp;SALIDA[[#This Row],[FAMILIA]]</f>
        <v>02043       NU CALGON</v>
      </c>
      <c r="K2432">
        <f>VLOOKUP(SALIDA[[#This Row],[CODIGO]],STOCK_STARSOFT[],5,FALSE)</f>
        <v>9.0050089999999994</v>
      </c>
      <c r="L2432">
        <f>SALIDA[[#This Row],[CANTIDAD]]*SALIDA[[#This Row],[PRECIO UND]]</f>
        <v>9.0050089999999994</v>
      </c>
    </row>
    <row r="2433" spans="1:12" x14ac:dyDescent="0.25">
      <c r="A2433" s="6" t="s">
        <v>3802</v>
      </c>
      <c r="B2433" s="100" t="str">
        <f>VLOOKUP(SALIDA[[#This Row],[CODIGO]],STOCKSANLUIS[],2,FALSE)</f>
        <v>GAS REFRIGERANTE R134A - 13.6KG FLYER</v>
      </c>
      <c r="C2433" s="153">
        <v>46046</v>
      </c>
      <c r="D2433">
        <v>1</v>
      </c>
      <c r="E2433">
        <f>IF(VLOOKUP(SALIDA[[#This Row],[CODIGO]],STOCKSANLUIS[],6,FALSE)=0,"PRODUCTO SIN STOCK/UBICACIÓN",VLOOKUP(SALIDA[[#This Row],[CODIGO]],STOCKSANLUIS[],6,FALSE))</f>
        <v>1</v>
      </c>
      <c r="F2433">
        <f>SALIDA[[#This Row],[CANTIDAD]]/SALIDA[[#This Row],[UND MEDIDA]]</f>
        <v>1</v>
      </c>
      <c r="G2433" t="str">
        <f>VLOOKUP(SALIDA[[#This Row],[CODIGO]],FAMILIAS[],4,FALSE)</f>
        <v>FLYER</v>
      </c>
      <c r="H2433" s="10" t="str">
        <f>IF(VLOOKUP(SALIDA[[#This Row],[CODIGO]],STOCKSANLUIS[],7,FALSE)=0,"PRODUCTO SIN STOCK/UBICACIÓN",VLOOKUP(SALIDA[[#This Row],[CODIGO]],STOCKSANLUIS[],7,FALSE))</f>
        <v>B</v>
      </c>
      <c r="I2433" s="10"/>
      <c r="J2433" t="str">
        <f>SALIDA[[#This Row],[CODIGO]]&amp;"       "&amp;SALIDA[[#This Row],[FAMILIA]]</f>
        <v>03241       FLYER</v>
      </c>
      <c r="K2433">
        <f>VLOOKUP(SALIDA[[#This Row],[CODIGO]],STOCK_STARSOFT[],5,FALSE)</f>
        <v>91.697573000000006</v>
      </c>
      <c r="L2433">
        <f>SALIDA[[#This Row],[CANTIDAD]]*SALIDA[[#This Row],[PRECIO UND]]</f>
        <v>91.697573000000006</v>
      </c>
    </row>
    <row r="2434" spans="1:12" x14ac:dyDescent="0.25">
      <c r="A2434" s="6" t="s">
        <v>3802</v>
      </c>
      <c r="B2434" s="100" t="str">
        <f>VLOOKUP(SALIDA[[#This Row],[CODIGO]],STOCKSANLUIS[],2,FALSE)</f>
        <v>GAS REFRIGERANTE R134A - 13.6KG FLYER</v>
      </c>
      <c r="C2434" s="153">
        <v>46046</v>
      </c>
      <c r="D2434">
        <v>1</v>
      </c>
      <c r="E2434">
        <f>IF(VLOOKUP(SALIDA[[#This Row],[CODIGO]],STOCKSANLUIS[],6,FALSE)=0,"PRODUCTO SIN STOCK/UBICACIÓN",VLOOKUP(SALIDA[[#This Row],[CODIGO]],STOCKSANLUIS[],6,FALSE))</f>
        <v>1</v>
      </c>
      <c r="F2434">
        <f>SALIDA[[#This Row],[CANTIDAD]]/SALIDA[[#This Row],[UND MEDIDA]]</f>
        <v>1</v>
      </c>
      <c r="G2434" t="str">
        <f>VLOOKUP(SALIDA[[#This Row],[CODIGO]],FAMILIAS[],4,FALSE)</f>
        <v>FLYER</v>
      </c>
      <c r="H2434" s="10" t="str">
        <f>IF(VLOOKUP(SALIDA[[#This Row],[CODIGO]],STOCKSANLUIS[],7,FALSE)=0,"PRODUCTO SIN STOCK/UBICACIÓN",VLOOKUP(SALIDA[[#This Row],[CODIGO]],STOCKSANLUIS[],7,FALSE))</f>
        <v>B</v>
      </c>
      <c r="I2434" s="10"/>
      <c r="J2434" t="str">
        <f>SALIDA[[#This Row],[CODIGO]]&amp;"       "&amp;SALIDA[[#This Row],[FAMILIA]]</f>
        <v>03241       FLYER</v>
      </c>
      <c r="K2434">
        <f>VLOOKUP(SALIDA[[#This Row],[CODIGO]],STOCK_STARSOFT[],5,FALSE)</f>
        <v>91.697573000000006</v>
      </c>
      <c r="L2434">
        <f>SALIDA[[#This Row],[CANTIDAD]]*SALIDA[[#This Row],[PRECIO UND]]</f>
        <v>91.697573000000006</v>
      </c>
    </row>
    <row r="2435" spans="1:12" x14ac:dyDescent="0.25">
      <c r="A2435" s="6" t="s">
        <v>781</v>
      </c>
      <c r="B2435" s="100" t="str">
        <f>VLOOKUP(SALIDA[[#This Row],[CODIGO]],STOCKSANLUIS[],2,FALSE)</f>
        <v>CINTA DE ALUMINIO DE 2" X 50 YDS - QTA-250 - QUALITY</v>
      </c>
      <c r="C2435" s="153">
        <v>46045</v>
      </c>
      <c r="D2435">
        <v>6</v>
      </c>
      <c r="E2435">
        <f>IF(VLOOKUP(SALIDA[[#This Row],[CODIGO]],STOCKSANLUIS[],6,FALSE)=0,"PRODUCTO SIN STOCK/UBICACIÓN",VLOOKUP(SALIDA[[#This Row],[CODIGO]],STOCKSANLUIS[],6,FALSE))</f>
        <v>1</v>
      </c>
      <c r="F2435">
        <f>SALIDA[[#This Row],[CANTIDAD]]/SALIDA[[#This Row],[UND MEDIDA]]</f>
        <v>6</v>
      </c>
      <c r="G2435" t="str">
        <f>VLOOKUP(SALIDA[[#This Row],[CODIGO]],FAMILIAS[],4,FALSE)</f>
        <v>QUALITY</v>
      </c>
      <c r="H2435" s="10" t="str">
        <f>IF(VLOOKUP(SALIDA[[#This Row],[CODIGO]],STOCKSANLUIS[],7,FALSE)=0,"PRODUCTO SIN STOCK/UBICACIÓN",VLOOKUP(SALIDA[[#This Row],[CODIGO]],STOCKSANLUIS[],7,FALSE))</f>
        <v>A</v>
      </c>
      <c r="I2435" s="10"/>
      <c r="J2435" t="str">
        <f>SALIDA[[#This Row],[CODIGO]]&amp;"       "&amp;SALIDA[[#This Row],[FAMILIA]]</f>
        <v>00855       QUALITY</v>
      </c>
      <c r="K2435">
        <f>VLOOKUP(SALIDA[[#This Row],[CODIGO]],STOCK_STARSOFT[],5,FALSE)</f>
        <v>3.5578789999999998</v>
      </c>
      <c r="L2435">
        <f>SALIDA[[#This Row],[CANTIDAD]]*SALIDA[[#This Row],[PRECIO UND]]</f>
        <v>21.347273999999999</v>
      </c>
    </row>
    <row r="2436" spans="1:12" x14ac:dyDescent="0.25">
      <c r="A2436" s="6" t="s">
        <v>3933</v>
      </c>
      <c r="B2436" s="100" t="str">
        <f>VLOOKUP(SALIDA[[#This Row],[CODIGO]],STOCKSANLUIS[],2,FALSE)</f>
        <v>OPTEON  SF80 - ECOLOGICO- 20.43KG/45LB CHEMOURS  (REEMPLAZO DEL SF79)</v>
      </c>
      <c r="C2436" s="153">
        <v>46046</v>
      </c>
      <c r="D2436">
        <v>1</v>
      </c>
      <c r="E2436">
        <f>IF(VLOOKUP(SALIDA[[#This Row],[CODIGO]],STOCKSANLUIS[],6,FALSE)=0,"PRODUCTO SIN STOCK/UBICACIÓN",VLOOKUP(SALIDA[[#This Row],[CODIGO]],STOCKSANLUIS[],6,FALSE))</f>
        <v>1</v>
      </c>
      <c r="F2436">
        <f>SALIDA[[#This Row],[CANTIDAD]]/SALIDA[[#This Row],[UND MEDIDA]]</f>
        <v>1</v>
      </c>
      <c r="G2436" t="str">
        <f>VLOOKUP(SALIDA[[#This Row],[CODIGO]],FAMILIAS[],4,FALSE)</f>
        <v>THE CHEMOURS</v>
      </c>
      <c r="H2436" s="10" t="str">
        <f>IF(VLOOKUP(SALIDA[[#This Row],[CODIGO]],STOCKSANLUIS[],7,FALSE)=0,"PRODUCTO SIN STOCK/UBICACIÓN",VLOOKUP(SALIDA[[#This Row],[CODIGO]],STOCKSANLUIS[],7,FALSE))</f>
        <v>C</v>
      </c>
      <c r="I2436" s="10"/>
      <c r="J2436" t="str">
        <f>SALIDA[[#This Row],[CODIGO]]&amp;"       "&amp;SALIDA[[#This Row],[FAMILIA]]</f>
        <v>03398       THE CHEMOURS</v>
      </c>
      <c r="K2436">
        <f>VLOOKUP(SALIDA[[#This Row],[CODIGO]],STOCK_STARSOFT[],5,FALSE)</f>
        <v>315.40234099999998</v>
      </c>
      <c r="L2436">
        <f>SALIDA[[#This Row],[CANTIDAD]]*SALIDA[[#This Row],[PRECIO UND]]</f>
        <v>315.40234099999998</v>
      </c>
    </row>
    <row r="2437" spans="1:12" x14ac:dyDescent="0.25">
      <c r="A2437" s="6" t="s">
        <v>867</v>
      </c>
      <c r="B2437" s="100" t="str">
        <f>VLOOKUP(SALIDA[[#This Row],[CODIGO]],STOCKSANLUIS[],2,FALSE)</f>
        <v>ACEITE POLIOLESTER POE 68 - 1 GALON - BVA</v>
      </c>
      <c r="C2437" s="153">
        <v>46046</v>
      </c>
      <c r="D2437">
        <v>2</v>
      </c>
      <c r="E2437">
        <f>IF(VLOOKUP(SALIDA[[#This Row],[CODIGO]],STOCKSANLUIS[],6,FALSE)=0,"PRODUCTO SIN STOCK/UBICACIÓN",VLOOKUP(SALIDA[[#This Row],[CODIGO]],STOCKSANLUIS[],6,FALSE))</f>
        <v>1</v>
      </c>
      <c r="F2437">
        <f>SALIDA[[#This Row],[CANTIDAD]]/SALIDA[[#This Row],[UND MEDIDA]]</f>
        <v>2</v>
      </c>
      <c r="G2437" t="str">
        <f>VLOOKUP(SALIDA[[#This Row],[CODIGO]],FAMILIAS[],4,FALSE)</f>
        <v>BVA</v>
      </c>
      <c r="H2437" s="10" t="str">
        <f>IF(VLOOKUP(SALIDA[[#This Row],[CODIGO]],STOCKSANLUIS[],7,FALSE)=0,"PRODUCTO SIN STOCK/UBICACIÓN",VLOOKUP(SALIDA[[#This Row],[CODIGO]],STOCKSANLUIS[],7,FALSE))</f>
        <v>C</v>
      </c>
      <c r="I2437" s="10"/>
      <c r="J2437" t="str">
        <f>SALIDA[[#This Row],[CODIGO]]&amp;"       "&amp;SALIDA[[#This Row],[FAMILIA]]</f>
        <v>00945       BVA</v>
      </c>
      <c r="K2437">
        <f>VLOOKUP(SALIDA[[#This Row],[CODIGO]],STOCK_STARSOFT[],5,FALSE)</f>
        <v>50.009718999999997</v>
      </c>
      <c r="L2437">
        <f>SALIDA[[#This Row],[CANTIDAD]]*SALIDA[[#This Row],[PRECIO UND]]</f>
        <v>100.01943799999999</v>
      </c>
    </row>
    <row r="2438" spans="1:12" x14ac:dyDescent="0.25">
      <c r="A2438" s="6" t="s">
        <v>2466</v>
      </c>
      <c r="B2438" s="100" t="str">
        <f>VLOOKUP(SALIDA[[#This Row],[CODIGO]],STOCKSANLUIS[],2,FALSE)</f>
        <v>LIMPIADOR PARA EVAPORADOR - EVAP POWR-C - 1GALON - NU CALGON</v>
      </c>
      <c r="C2438" s="153">
        <v>46046</v>
      </c>
      <c r="D2438">
        <v>1</v>
      </c>
      <c r="E2438">
        <f>IF(VLOOKUP(SALIDA[[#This Row],[CODIGO]],STOCKSANLUIS[],6,FALSE)=0,"PRODUCTO SIN STOCK/UBICACIÓN",VLOOKUP(SALIDA[[#This Row],[CODIGO]],STOCKSANLUIS[],6,FALSE))</f>
        <v>1</v>
      </c>
      <c r="F2438">
        <f>SALIDA[[#This Row],[CANTIDAD]]/SALIDA[[#This Row],[UND MEDIDA]]</f>
        <v>1</v>
      </c>
      <c r="G2438" t="str">
        <f>VLOOKUP(SALIDA[[#This Row],[CODIGO]],FAMILIAS[],4,FALSE)</f>
        <v>NU CALGON</v>
      </c>
      <c r="H2438" s="10" t="str">
        <f>IF(VLOOKUP(SALIDA[[#This Row],[CODIGO]],STOCKSANLUIS[],7,FALSE)=0,"PRODUCTO SIN STOCK/UBICACIÓN",VLOOKUP(SALIDA[[#This Row],[CODIGO]],STOCKSANLUIS[],7,FALSE))</f>
        <v>C</v>
      </c>
      <c r="I2438" s="10"/>
      <c r="J2438" t="str">
        <f>SALIDA[[#This Row],[CODIGO]]&amp;"       "&amp;SALIDA[[#This Row],[FAMILIA]]</f>
        <v>02030       NU CALGON</v>
      </c>
      <c r="K2438">
        <f>VLOOKUP(SALIDA[[#This Row],[CODIGO]],STOCK_STARSOFT[],5,FALSE)</f>
        <v>10.536965</v>
      </c>
      <c r="L2438">
        <f>SALIDA[[#This Row],[CANTIDAD]]*SALIDA[[#This Row],[PRECIO UND]]</f>
        <v>10.536965</v>
      </c>
    </row>
    <row r="2439" spans="1:12" x14ac:dyDescent="0.25">
      <c r="A2439" s="6" t="s">
        <v>2490</v>
      </c>
      <c r="B2439" s="100" t="str">
        <f>VLOOKUP(SALIDA[[#This Row],[CODIGO]],STOCKSANLUIS[],2,FALSE)</f>
        <v>LIMPIADOR PARA CONDENSADOR - NU-BRITE - 1GALON - NU CALGON</v>
      </c>
      <c r="C2439" s="153">
        <v>46046</v>
      </c>
      <c r="D2439">
        <v>1</v>
      </c>
      <c r="E2439">
        <f>IF(VLOOKUP(SALIDA[[#This Row],[CODIGO]],STOCKSANLUIS[],6,FALSE)=0,"PRODUCTO SIN STOCK/UBICACIÓN",VLOOKUP(SALIDA[[#This Row],[CODIGO]],STOCKSANLUIS[],6,FALSE))</f>
        <v>1</v>
      </c>
      <c r="F2439">
        <f>SALIDA[[#This Row],[CANTIDAD]]/SALIDA[[#This Row],[UND MEDIDA]]</f>
        <v>1</v>
      </c>
      <c r="G2439" t="str">
        <f>VLOOKUP(SALIDA[[#This Row],[CODIGO]],FAMILIAS[],4,FALSE)</f>
        <v>NU CALGON</v>
      </c>
      <c r="H2439" s="10" t="str">
        <f>IF(VLOOKUP(SALIDA[[#This Row],[CODIGO]],STOCKSANLUIS[],7,FALSE)=0,"PRODUCTO SIN STOCK/UBICACIÓN",VLOOKUP(SALIDA[[#This Row],[CODIGO]],STOCKSANLUIS[],7,FALSE))</f>
        <v>C</v>
      </c>
      <c r="I2439" s="10"/>
      <c r="J2439" t="str">
        <f>SALIDA[[#This Row],[CODIGO]]&amp;"       "&amp;SALIDA[[#This Row],[FAMILIA]]</f>
        <v>02043       NU CALGON</v>
      </c>
      <c r="K2439">
        <f>VLOOKUP(SALIDA[[#This Row],[CODIGO]],STOCK_STARSOFT[],5,FALSE)</f>
        <v>9.0050089999999994</v>
      </c>
      <c r="L2439">
        <f>SALIDA[[#This Row],[CANTIDAD]]*SALIDA[[#This Row],[PRECIO UND]]</f>
        <v>9.0050089999999994</v>
      </c>
    </row>
    <row r="2440" spans="1:12" x14ac:dyDescent="0.25">
      <c r="A2440" s="6" t="s">
        <v>19744</v>
      </c>
      <c r="B2440" s="100" t="str">
        <f>VLOOKUP(SALIDA[[#This Row],[CODIGO]],STOCKSANLUIS[],2,FALSE)</f>
        <v>CONDENSADOR DE 36000 BTU/H CDU VERTICAL ST R410A 208-230V/60HZ/1PH - TEMP BLUE MADE BY CARRIER ENTERPRISE - FRIO SOLO - TBA410A--036-V3G1C</v>
      </c>
      <c r="C2440" s="153">
        <v>46046</v>
      </c>
      <c r="D2440">
        <v>1</v>
      </c>
      <c r="E2440">
        <f>IF(VLOOKUP(SALIDA[[#This Row],[CODIGO]],STOCKSANLUIS[],6,FALSE)=0,"PRODUCTO SIN STOCK/UBICACIÓN",VLOOKUP(SALIDA[[#This Row],[CODIGO]],STOCKSANLUIS[],6,FALSE))</f>
        <v>1</v>
      </c>
      <c r="F2440">
        <f>SALIDA[[#This Row],[CANTIDAD]]/SALIDA[[#This Row],[UND MEDIDA]]</f>
        <v>1</v>
      </c>
      <c r="G2440" t="str">
        <f>VLOOKUP(SALIDA[[#This Row],[CODIGO]],FAMILIAS[],4,FALSE)</f>
        <v>TEMP BLUE</v>
      </c>
      <c r="H2440" s="10" t="str">
        <f>IF(VLOOKUP(SALIDA[[#This Row],[CODIGO]],STOCKSANLUIS[],7,FALSE)=0,"PRODUCTO SIN STOCK/UBICACIÓN",VLOOKUP(SALIDA[[#This Row],[CODIGO]],STOCKSANLUIS[],7,FALSE))</f>
        <v>B</v>
      </c>
      <c r="I2440" s="10"/>
      <c r="J2440" t="str">
        <f>SALIDA[[#This Row],[CODIGO]]&amp;"       "&amp;SALIDA[[#This Row],[FAMILIA]]</f>
        <v>03365       TEMP BLUE</v>
      </c>
      <c r="K2440">
        <f>VLOOKUP(SALIDA[[#This Row],[CODIGO]],STOCK_STARSOFT[],5,FALSE)</f>
        <v>335.38404800000001</v>
      </c>
      <c r="L2440">
        <f>SALIDA[[#This Row],[CANTIDAD]]*SALIDA[[#This Row],[PRECIO UND]]</f>
        <v>335.38404800000001</v>
      </c>
    </row>
    <row r="2441" spans="1:12" x14ac:dyDescent="0.25">
      <c r="A2441" s="6" t="s">
        <v>3655</v>
      </c>
      <c r="B2441" s="100" t="str">
        <f>VLOOKUP(SALIDA[[#This Row],[CODIGO]],STOCKSANLUIS[],2,FALSE)</f>
        <v>EVAPORADOR PISO TECHO 36000 BTU/H EVAP F/C ST R410A 208-230V/60HZ/1PH - TEMP BLUE MADE BY CARRIER ENTERPRISE - FRIO SOLO - TBF41D-036-M3N1C</v>
      </c>
      <c r="C2441" s="153">
        <v>46046</v>
      </c>
      <c r="D2441">
        <v>1</v>
      </c>
      <c r="E2441">
        <f>IF(VLOOKUP(SALIDA[[#This Row],[CODIGO]],STOCKSANLUIS[],6,FALSE)=0,"PRODUCTO SIN STOCK/UBICACIÓN",VLOOKUP(SALIDA[[#This Row],[CODIGO]],STOCKSANLUIS[],6,FALSE))</f>
        <v>1</v>
      </c>
      <c r="F2441">
        <f>SALIDA[[#This Row],[CANTIDAD]]/SALIDA[[#This Row],[UND MEDIDA]]</f>
        <v>1</v>
      </c>
      <c r="G2441" t="str">
        <f>VLOOKUP(SALIDA[[#This Row],[CODIGO]],FAMILIAS[],4,FALSE)</f>
        <v>TEMP BLUE</v>
      </c>
      <c r="H2441" s="10" t="str">
        <f>IF(VLOOKUP(SALIDA[[#This Row],[CODIGO]],STOCKSANLUIS[],7,FALSE)=0,"PRODUCTO SIN STOCK/UBICACIÓN",VLOOKUP(SALIDA[[#This Row],[CODIGO]],STOCKSANLUIS[],7,FALSE))</f>
        <v>B</v>
      </c>
      <c r="I2441" s="10"/>
      <c r="J2441" t="str">
        <f>SALIDA[[#This Row],[CODIGO]]&amp;"       "&amp;SALIDA[[#This Row],[FAMILIA]]</f>
        <v>03045       TEMP BLUE</v>
      </c>
      <c r="K2441">
        <f>VLOOKUP(SALIDA[[#This Row],[CODIGO]],STOCK_STARSOFT[],5,FALSE)</f>
        <v>207.04276899999999</v>
      </c>
      <c r="L2441">
        <f>SALIDA[[#This Row],[CANTIDAD]]*SALIDA[[#This Row],[PRECIO UND]]</f>
        <v>207.04276899999999</v>
      </c>
    </row>
    <row r="2442" spans="1:12" x14ac:dyDescent="0.25">
      <c r="A2442" s="6" t="s">
        <v>35</v>
      </c>
      <c r="B2442" s="100" t="str">
        <f>VLOOKUP(SALIDA[[#This Row],[CODIGO]],STOCKSANLUIS[],2,FALSE)</f>
        <v>CONTROLADOR DE TEMPERATURA DIGITAL MT-512EL 2HP - VER.13 - 12/24 VAC/DC - FULL GAUGE</v>
      </c>
      <c r="C2442" s="153">
        <v>46046</v>
      </c>
      <c r="D2442">
        <v>1</v>
      </c>
      <c r="E2442">
        <f>IF(VLOOKUP(SALIDA[[#This Row],[CODIGO]],STOCKSANLUIS[],6,FALSE)=0,"PRODUCTO SIN STOCK/UBICACIÓN",VLOOKUP(SALIDA[[#This Row],[CODIGO]],STOCKSANLUIS[],6,FALSE))</f>
        <v>1</v>
      </c>
      <c r="F2442">
        <f>SALIDA[[#This Row],[CANTIDAD]]/SALIDA[[#This Row],[UND MEDIDA]]</f>
        <v>1</v>
      </c>
      <c r="G2442" t="str">
        <f>VLOOKUP(SALIDA[[#This Row],[CODIGO]],FAMILIAS[],4,FALSE)</f>
        <v>FULL GAUGE</v>
      </c>
      <c r="H2442" s="10" t="str">
        <f>IF(VLOOKUP(SALIDA[[#This Row],[CODIGO]],STOCKSANLUIS[],7,FALSE)=0,"PRODUCTO SIN STOCK/UBICACIÓN",VLOOKUP(SALIDA[[#This Row],[CODIGO]],STOCKSANLUIS[],7,FALSE))</f>
        <v>C</v>
      </c>
      <c r="I2442" s="10"/>
      <c r="J2442" t="str">
        <f>SALIDA[[#This Row],[CODIGO]]&amp;"       "&amp;SALIDA[[#This Row],[FAMILIA]]</f>
        <v>00017       FULL GAUGE</v>
      </c>
      <c r="K2442">
        <f>VLOOKUP(SALIDA[[#This Row],[CODIGO]],STOCK_STARSOFT[],5,FALSE)</f>
        <v>15.751519</v>
      </c>
      <c r="L2442">
        <f>SALIDA[[#This Row],[CANTIDAD]]*SALIDA[[#This Row],[PRECIO UND]]</f>
        <v>15.751519</v>
      </c>
    </row>
    <row r="2443" spans="1:12" x14ac:dyDescent="0.25">
      <c r="A2443" s="6" t="s">
        <v>79</v>
      </c>
      <c r="B2443" s="100" t="str">
        <f>VLOOKUP(SALIDA[[#This Row],[CODIGO]],STOCKSANLUIS[],2,FALSE)</f>
        <v>CONTROLADOR DE TEMPERATURA DIGITAL TC-900EL POWER - VER.07 - 12/24 VAC/DC - FULL GAUGE</v>
      </c>
      <c r="C2443" s="153">
        <v>46046</v>
      </c>
      <c r="D2443">
        <v>1</v>
      </c>
      <c r="E2443">
        <f>IF(VLOOKUP(SALIDA[[#This Row],[CODIGO]],STOCKSANLUIS[],6,FALSE)=0,"PRODUCTO SIN STOCK/UBICACIÓN",VLOOKUP(SALIDA[[#This Row],[CODIGO]],STOCKSANLUIS[],6,FALSE))</f>
        <v>1</v>
      </c>
      <c r="F2443">
        <f>SALIDA[[#This Row],[CANTIDAD]]/SALIDA[[#This Row],[UND MEDIDA]]</f>
        <v>1</v>
      </c>
      <c r="G2443" t="str">
        <f>VLOOKUP(SALIDA[[#This Row],[CODIGO]],FAMILIAS[],4,FALSE)</f>
        <v>FULL GAUGE</v>
      </c>
      <c r="H2443" s="10" t="str">
        <f>IF(VLOOKUP(SALIDA[[#This Row],[CODIGO]],STOCKSANLUIS[],7,FALSE)=0,"PRODUCTO SIN STOCK/UBICACIÓN",VLOOKUP(SALIDA[[#This Row],[CODIGO]],STOCKSANLUIS[],7,FALSE))</f>
        <v>C</v>
      </c>
      <c r="I2443" s="10"/>
      <c r="J2443" t="str">
        <f>SALIDA[[#This Row],[CODIGO]]&amp;"       "&amp;SALIDA[[#This Row],[FAMILIA]]</f>
        <v>00044       FULL GAUGE</v>
      </c>
      <c r="K2443">
        <f>VLOOKUP(SALIDA[[#This Row],[CODIGO]],STOCK_STARSOFT[],5,FALSE)</f>
        <v>21.044938999999999</v>
      </c>
      <c r="L2443">
        <f>SALIDA[[#This Row],[CANTIDAD]]*SALIDA[[#This Row],[PRECIO UND]]</f>
        <v>21.044938999999999</v>
      </c>
    </row>
    <row r="2444" spans="1:12" x14ac:dyDescent="0.25">
      <c r="A2444" s="6" t="s">
        <v>3096</v>
      </c>
      <c r="B2444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444" s="153">
        <v>46046</v>
      </c>
      <c r="D2444">
        <v>1</v>
      </c>
      <c r="E2444">
        <f>IF(VLOOKUP(SALIDA[[#This Row],[CODIGO]],STOCKSANLUIS[],6,FALSE)=0,"PRODUCTO SIN STOCK/UBICACIÓN",VLOOKUP(SALIDA[[#This Row],[CODIGO]],STOCKSANLUIS[],6,FALSE))</f>
        <v>1</v>
      </c>
      <c r="F2444">
        <f>SALIDA[[#This Row],[CANTIDAD]]/SALIDA[[#This Row],[UND MEDIDA]]</f>
        <v>1</v>
      </c>
      <c r="G2444" t="str">
        <f>VLOOKUP(SALIDA[[#This Row],[CODIGO]],FAMILIAS[],4,FALSE)</f>
        <v>TEMP BLUE</v>
      </c>
      <c r="H2444" s="10" t="str">
        <f>IF(VLOOKUP(SALIDA[[#This Row],[CODIGO]],STOCKSANLUIS[],7,FALSE)=0,"PRODUCTO SIN STOCK/UBICACIÓN",VLOOKUP(SALIDA[[#This Row],[CODIGO]],STOCKSANLUIS[],7,FALSE))</f>
        <v>B</v>
      </c>
      <c r="I2444" s="10"/>
      <c r="J2444" t="str">
        <f>SALIDA[[#This Row],[CODIGO]]&amp;"       "&amp;SALIDA[[#This Row],[FAMILIA]]</f>
        <v>02495       TEMP BLUE</v>
      </c>
      <c r="K2444">
        <f>VLOOKUP(SALIDA[[#This Row],[CODIGO]],STOCK_STARSOFT[],5,FALSE)</f>
        <v>207.15372199999999</v>
      </c>
      <c r="L2444">
        <f>SALIDA[[#This Row],[CANTIDAD]]*SALIDA[[#This Row],[PRECIO UND]]</f>
        <v>207.15372199999999</v>
      </c>
    </row>
    <row r="2445" spans="1:12" x14ac:dyDescent="0.25">
      <c r="A2445" s="6" t="s">
        <v>22050</v>
      </c>
      <c r="B2445" s="100" t="str">
        <f>VLOOKUP(SALIDA[[#This Row],[CODIGO]],STOCKSANLUIS[],2,FALSE)</f>
        <v>MINI BOMBA STAR COLD  DE 110-240V MINISLIM SERIES 66 FT LIFT SPS-66</v>
      </c>
      <c r="C2445" s="153">
        <v>46046</v>
      </c>
      <c r="D2445">
        <v>1</v>
      </c>
      <c r="E2445">
        <f>IF(VLOOKUP(SALIDA[[#This Row],[CODIGO]],STOCKSANLUIS[],6,FALSE)=0,"PRODUCTO SIN STOCK/UBICACIÓN",VLOOKUP(SALIDA[[#This Row],[CODIGO]],STOCKSANLUIS[],6,FALSE))</f>
        <v>1</v>
      </c>
      <c r="F2445">
        <f>SALIDA[[#This Row],[CANTIDAD]]/SALIDA[[#This Row],[UND MEDIDA]]</f>
        <v>1</v>
      </c>
      <c r="G2445" t="str">
        <f>VLOOKUP(SALIDA[[#This Row],[CODIGO]],FAMILIAS[],4,FALSE)</f>
        <v>STAR COLD</v>
      </c>
      <c r="H2445" s="10" t="str">
        <f>IF(VLOOKUP(SALIDA[[#This Row],[CODIGO]],STOCKSANLUIS[],7,FALSE)=0,"PRODUCTO SIN STOCK/UBICACIÓN",VLOOKUP(SALIDA[[#This Row],[CODIGO]],STOCKSANLUIS[],7,FALSE))</f>
        <v>A</v>
      </c>
      <c r="I2445" s="10"/>
      <c r="J2445" t="str">
        <f>SALIDA[[#This Row],[CODIGO]]&amp;"       "&amp;SALIDA[[#This Row],[FAMILIA]]</f>
        <v>03543       STAR COLD</v>
      </c>
      <c r="K2445">
        <f>VLOOKUP(SALIDA[[#This Row],[CODIGO]],STOCK_STARSOFT[],5,FALSE)</f>
        <v>19.559408000000001</v>
      </c>
      <c r="L2445">
        <f>SALIDA[[#This Row],[CANTIDAD]]*SALIDA[[#This Row],[PRECIO UND]]</f>
        <v>19.559408000000001</v>
      </c>
    </row>
    <row r="2446" spans="1:12" x14ac:dyDescent="0.25">
      <c r="A2446" s="6" t="s">
        <v>3953</v>
      </c>
      <c r="B2446" s="100" t="str">
        <f>VLOOKUP(SALIDA[[#This Row],[CODIGO]],STOCKSANLUIS[],2,FALSE)</f>
        <v>CODO DE COBRE 90° - 3/8" SOLDABLE - STARCOLD</v>
      </c>
      <c r="C2446" s="153">
        <v>46046</v>
      </c>
      <c r="D2446">
        <v>92</v>
      </c>
      <c r="E2446">
        <f>IF(VLOOKUP(SALIDA[[#This Row],[CODIGO]],STOCKSANLUIS[],6,FALSE)=0,"PRODUCTO SIN STOCK/UBICACIÓN",VLOOKUP(SALIDA[[#This Row],[CODIGO]],STOCKSANLUIS[],6,FALSE))</f>
        <v>1</v>
      </c>
      <c r="F2446">
        <f>SALIDA[[#This Row],[CANTIDAD]]/SALIDA[[#This Row],[UND MEDIDA]]</f>
        <v>92</v>
      </c>
      <c r="G2446" t="str">
        <f>VLOOKUP(SALIDA[[#This Row],[CODIGO]],FAMILIAS[],4,FALSE)</f>
        <v>STAR COLD</v>
      </c>
      <c r="H2446" s="10" t="str">
        <f>IF(VLOOKUP(SALIDA[[#This Row],[CODIGO]],STOCKSANLUIS[],7,FALSE)=0,"PRODUCTO SIN STOCK/UBICACIÓN",VLOOKUP(SALIDA[[#This Row],[CODIGO]],STOCKSANLUIS[],7,FALSE))</f>
        <v>C</v>
      </c>
      <c r="I2446" s="10" t="s">
        <v>19536</v>
      </c>
      <c r="J2446" t="str">
        <f>SALIDA[[#This Row],[CODIGO]]&amp;"       "&amp;SALIDA[[#This Row],[FAMILIA]]</f>
        <v>03418       STAR COLD</v>
      </c>
      <c r="K2446">
        <f>VLOOKUP(SALIDA[[#This Row],[CODIGO]],STOCK_STARSOFT[],5,FALSE)</f>
        <v>0.13300000000000001</v>
      </c>
      <c r="L2446">
        <f>SALIDA[[#This Row],[CANTIDAD]]*SALIDA[[#This Row],[PRECIO UND]]</f>
        <v>12.236000000000001</v>
      </c>
    </row>
    <row r="2447" spans="1:12" x14ac:dyDescent="0.25">
      <c r="A2447" s="6" t="s">
        <v>313</v>
      </c>
      <c r="B2447" s="100" t="str">
        <f>VLOOKUP(SALIDA[[#This Row],[CODIGO]],STOCKSANLUIS[],2,FALSE)</f>
        <v>TEE DE COBRE 1/2"</v>
      </c>
      <c r="C2447" s="153">
        <v>46046</v>
      </c>
      <c r="D2447">
        <v>22</v>
      </c>
      <c r="E2447">
        <f>IF(VLOOKUP(SALIDA[[#This Row],[CODIGO]],STOCKSANLUIS[],6,FALSE)=0,"PRODUCTO SIN STOCK/UBICACIÓN",VLOOKUP(SALIDA[[#This Row],[CODIGO]],STOCKSANLUIS[],6,FALSE))</f>
        <v>1</v>
      </c>
      <c r="F2447">
        <f>SALIDA[[#This Row],[CANTIDAD]]/SALIDA[[#This Row],[UND MEDIDA]]</f>
        <v>22</v>
      </c>
      <c r="G2447" t="str">
        <f>VLOOKUP(SALIDA[[#This Row],[CODIGO]],FAMILIAS[],4,FALSE)</f>
        <v>ELKHART</v>
      </c>
      <c r="H2447" s="10" t="str">
        <f>IF(VLOOKUP(SALIDA[[#This Row],[CODIGO]],STOCKSANLUIS[],7,FALSE)=0,"PRODUCTO SIN STOCK/UBICACIÓN",VLOOKUP(SALIDA[[#This Row],[CODIGO]],STOCKSANLUIS[],7,FALSE))</f>
        <v>C</v>
      </c>
      <c r="I2447" s="10" t="s">
        <v>19536</v>
      </c>
      <c r="J2447" t="str">
        <f>SALIDA[[#This Row],[CODIGO]]&amp;"       "&amp;SALIDA[[#This Row],[FAMILIA]]</f>
        <v>00243       ELKHART</v>
      </c>
      <c r="K2447">
        <f>VLOOKUP(SALIDA[[#This Row],[CODIGO]],STOCK_STARSOFT[],5,FALSE)</f>
        <v>0.7</v>
      </c>
      <c r="L2447">
        <f>SALIDA[[#This Row],[CANTIDAD]]*SALIDA[[#This Row],[PRECIO UND]]</f>
        <v>15.399999999999999</v>
      </c>
    </row>
    <row r="2448" spans="1:12" x14ac:dyDescent="0.25">
      <c r="A2448" s="6" t="s">
        <v>3963</v>
      </c>
      <c r="B2448" s="100" t="str">
        <f>VLOOKUP(SALIDA[[#This Row],[CODIGO]],STOCKSANLUIS[],2,FALSE)</f>
        <v>UNION DE COBRE DE 3/4" - STARCOLD</v>
      </c>
      <c r="C2448" s="153">
        <v>46046</v>
      </c>
      <c r="D2448">
        <v>49</v>
      </c>
      <c r="E2448">
        <f>IF(VLOOKUP(SALIDA[[#This Row],[CODIGO]],STOCKSANLUIS[],6,FALSE)=0,"PRODUCTO SIN STOCK/UBICACIÓN",VLOOKUP(SALIDA[[#This Row],[CODIGO]],STOCKSANLUIS[],6,FALSE))</f>
        <v>1</v>
      </c>
      <c r="F2448">
        <f>SALIDA[[#This Row],[CANTIDAD]]/SALIDA[[#This Row],[UND MEDIDA]]</f>
        <v>49</v>
      </c>
      <c r="G2448" t="str">
        <f>VLOOKUP(SALIDA[[#This Row],[CODIGO]],FAMILIAS[],4,FALSE)</f>
        <v>STAR COLD</v>
      </c>
      <c r="H2448" s="10" t="str">
        <f>IF(VLOOKUP(SALIDA[[#This Row],[CODIGO]],STOCKSANLUIS[],7,FALSE)=0,"PRODUCTO SIN STOCK/UBICACIÓN",VLOOKUP(SALIDA[[#This Row],[CODIGO]],STOCKSANLUIS[],7,FALSE))</f>
        <v>C</v>
      </c>
      <c r="I2448" s="10" t="s">
        <v>19536</v>
      </c>
      <c r="J2448" t="str">
        <f>SALIDA[[#This Row],[CODIGO]]&amp;"       "&amp;SALIDA[[#This Row],[FAMILIA]]</f>
        <v>03424       STAR COLD</v>
      </c>
      <c r="K2448">
        <f>VLOOKUP(SALIDA[[#This Row],[CODIGO]],STOCK_STARSOFT[],5,FALSE)</f>
        <v>0.217834</v>
      </c>
      <c r="L2448">
        <f>SALIDA[[#This Row],[CANTIDAD]]*SALIDA[[#This Row],[PRECIO UND]]</f>
        <v>10.673866</v>
      </c>
    </row>
    <row r="2449" spans="1:12" x14ac:dyDescent="0.25">
      <c r="A2449" s="6" t="s">
        <v>1199</v>
      </c>
      <c r="B2449" s="100" t="str">
        <f>VLOOKUP(SALIDA[[#This Row],[CODIGO]],STOCKSANLUIS[],2,FALSE)</f>
        <v>CONTROLADOR DE TEMPERATURA DIGITAL MT-512G - VER.02 - 115/220 VAC - FULL GAUGE</v>
      </c>
      <c r="C2449" s="153">
        <v>46046</v>
      </c>
      <c r="D2449">
        <v>1</v>
      </c>
      <c r="E2449">
        <f>IF(VLOOKUP(SALIDA[[#This Row],[CODIGO]],STOCKSANLUIS[],6,FALSE)=0,"PRODUCTO SIN STOCK/UBICACIÓN",VLOOKUP(SALIDA[[#This Row],[CODIGO]],STOCKSANLUIS[],6,FALSE))</f>
        <v>1</v>
      </c>
      <c r="F2449">
        <f>SALIDA[[#This Row],[CANTIDAD]]/SALIDA[[#This Row],[UND MEDIDA]]</f>
        <v>1</v>
      </c>
      <c r="G2449" t="str">
        <f>VLOOKUP(SALIDA[[#This Row],[CODIGO]],FAMILIAS[],4,FALSE)</f>
        <v>FULL GAUGE</v>
      </c>
      <c r="H2449" s="10" t="str">
        <f>IF(VLOOKUP(SALIDA[[#This Row],[CODIGO]],STOCKSANLUIS[],7,FALSE)=0,"PRODUCTO SIN STOCK/UBICACIÓN",VLOOKUP(SALIDA[[#This Row],[CODIGO]],STOCKSANLUIS[],7,FALSE))</f>
        <v>A</v>
      </c>
      <c r="I2449" s="10"/>
      <c r="J2449" t="str">
        <f>SALIDA[[#This Row],[CODIGO]]&amp;"       "&amp;SALIDA[[#This Row],[FAMILIA]]</f>
        <v>01276       FULL GAUGE</v>
      </c>
      <c r="K2449">
        <f>VLOOKUP(SALIDA[[#This Row],[CODIGO]],STOCK_STARSOFT[],5,FALSE)</f>
        <v>20.559538</v>
      </c>
      <c r="L2449">
        <f>SALIDA[[#This Row],[CANTIDAD]]*SALIDA[[#This Row],[PRECIO UND]]</f>
        <v>20.559538</v>
      </c>
    </row>
    <row r="2450" spans="1:12" x14ac:dyDescent="0.25">
      <c r="A2450" s="6" t="s">
        <v>33</v>
      </c>
      <c r="B2450" s="100" t="str">
        <f>VLOOKUP(SALIDA[[#This Row],[CODIGO]],STOCKSANLUIS[],2,FALSE)</f>
        <v>CONTROLADOR DE TEMPERATURA DIGITAL MT-512E 2HP - VER.13 - 115/220 VAC - FULL GAUGE</v>
      </c>
      <c r="C2450" s="153">
        <v>46046</v>
      </c>
      <c r="D2450">
        <v>1</v>
      </c>
      <c r="E2450">
        <f>IF(VLOOKUP(SALIDA[[#This Row],[CODIGO]],STOCKSANLUIS[],6,FALSE)=0,"PRODUCTO SIN STOCK/UBICACIÓN",VLOOKUP(SALIDA[[#This Row],[CODIGO]],STOCKSANLUIS[],6,FALSE))</f>
        <v>1</v>
      </c>
      <c r="F2450">
        <f>SALIDA[[#This Row],[CANTIDAD]]/SALIDA[[#This Row],[UND MEDIDA]]</f>
        <v>1</v>
      </c>
      <c r="G2450" t="str">
        <f>VLOOKUP(SALIDA[[#This Row],[CODIGO]],FAMILIAS[],4,FALSE)</f>
        <v>FULL GAUGE</v>
      </c>
      <c r="H2450" s="10" t="str">
        <f>IF(VLOOKUP(SALIDA[[#This Row],[CODIGO]],STOCKSANLUIS[],7,FALSE)=0,"PRODUCTO SIN STOCK/UBICACIÓN",VLOOKUP(SALIDA[[#This Row],[CODIGO]],STOCKSANLUIS[],7,FALSE))</f>
        <v>C</v>
      </c>
      <c r="I2450" s="10"/>
      <c r="J2450" t="str">
        <f>SALIDA[[#This Row],[CODIGO]]&amp;"       "&amp;SALIDA[[#This Row],[FAMILIA]]</f>
        <v>00016       FULL GAUGE</v>
      </c>
      <c r="K2450">
        <f>VLOOKUP(SALIDA[[#This Row],[CODIGO]],STOCK_STARSOFT[],5,FALSE)</f>
        <v>13.318346</v>
      </c>
      <c r="L2450">
        <f>SALIDA[[#This Row],[CANTIDAD]]*SALIDA[[#This Row],[PRECIO UND]]</f>
        <v>13.318346</v>
      </c>
    </row>
    <row r="2451" spans="1:12" x14ac:dyDescent="0.25">
      <c r="A2451" s="6" t="s">
        <v>3293</v>
      </c>
      <c r="B2451" s="100" t="str">
        <f>VLOOKUP(SALIDA[[#This Row],[CODIGO]],STOCKSANLUIS[],2,FALSE)</f>
        <v>VALVULA PARA AGUA HELADA FAN &amp; COIL 2 VIAS 3/4" DIAMETRO  CON ACTUADOR  220V JOHNSON CONTROLS - VLC2200GC-C</v>
      </c>
      <c r="C2451" s="153">
        <v>46046</v>
      </c>
      <c r="D2451">
        <v>2</v>
      </c>
      <c r="E2451">
        <f>IF(VLOOKUP(SALIDA[[#This Row],[CODIGO]],STOCKSANLUIS[],6,FALSE)=0,"PRODUCTO SIN STOCK/UBICACIÓN",VLOOKUP(SALIDA[[#This Row],[CODIGO]],STOCKSANLUIS[],6,FALSE))</f>
        <v>1</v>
      </c>
      <c r="F2451">
        <f>SALIDA[[#This Row],[CANTIDAD]]/SALIDA[[#This Row],[UND MEDIDA]]</f>
        <v>2</v>
      </c>
      <c r="G2451" t="str">
        <f>VLOOKUP(SALIDA[[#This Row],[CODIGO]],FAMILIAS[],4,FALSE)</f>
        <v>JOHNSON CONTROLS</v>
      </c>
      <c r="H2451" s="10" t="str">
        <f>IF(VLOOKUP(SALIDA[[#This Row],[CODIGO]],STOCKSANLUIS[],7,FALSE)=0,"PRODUCTO SIN STOCK/UBICACIÓN",VLOOKUP(SALIDA[[#This Row],[CODIGO]],STOCKSANLUIS[],7,FALSE))</f>
        <v>A</v>
      </c>
      <c r="I2451" s="10"/>
      <c r="J2451" t="str">
        <f>SALIDA[[#This Row],[CODIGO]]&amp;"       "&amp;SALIDA[[#This Row],[FAMILIA]]</f>
        <v>02714       JOHNSON CONTROLS</v>
      </c>
      <c r="K2451">
        <f>VLOOKUP(SALIDA[[#This Row],[CODIGO]],STOCK_STARSOFT[],5,FALSE)</f>
        <v>13.849964</v>
      </c>
      <c r="L2451">
        <f>SALIDA[[#This Row],[CANTIDAD]]*SALIDA[[#This Row],[PRECIO UND]]</f>
        <v>27.699928</v>
      </c>
    </row>
    <row r="2452" spans="1:12" x14ac:dyDescent="0.25">
      <c r="A2452" s="6" t="s">
        <v>3639</v>
      </c>
      <c r="B2452" s="100" t="str">
        <f>VLOOKUP(SALIDA[[#This Row],[CODIGO]],STOCKSANLUIS[],2,FALSE)</f>
        <v>MOTOVENTILADOR MAER FAN YDWF74L60P4-522N-450S (220V, 60HZ, 4 POLES, 1PH, CL.F, SUCTION)</v>
      </c>
      <c r="C2452" s="153">
        <v>46046</v>
      </c>
      <c r="D2452">
        <v>1</v>
      </c>
      <c r="E2452">
        <f>IF(VLOOKUP(SALIDA[[#This Row],[CODIGO]],STOCKSANLUIS[],6,FALSE)=0,"PRODUCTO SIN STOCK/UBICACIÓN",VLOOKUP(SALIDA[[#This Row],[CODIGO]],STOCKSANLUIS[],6,FALSE))</f>
        <v>1</v>
      </c>
      <c r="F2452">
        <f>SALIDA[[#This Row],[CANTIDAD]]/SALIDA[[#This Row],[UND MEDIDA]]</f>
        <v>1</v>
      </c>
      <c r="G2452" t="str">
        <f>VLOOKUP(SALIDA[[#This Row],[CODIGO]],FAMILIAS[],4,FALSE)</f>
        <v>MAER FAN</v>
      </c>
      <c r="H2452" s="10" t="str">
        <f>IF(VLOOKUP(SALIDA[[#This Row],[CODIGO]],STOCKSANLUIS[],7,FALSE)=0,"PRODUCTO SIN STOCK/UBICACIÓN",VLOOKUP(SALIDA[[#This Row],[CODIGO]],STOCKSANLUIS[],7,FALSE))</f>
        <v>C</v>
      </c>
      <c r="I2452" s="10"/>
      <c r="J2452" t="str">
        <f>SALIDA[[#This Row],[CODIGO]]&amp;"       "&amp;SALIDA[[#This Row],[FAMILIA]]</f>
        <v>03037       MAER FAN</v>
      </c>
      <c r="K2452">
        <f>VLOOKUP(SALIDA[[#This Row],[CODIGO]],STOCK_STARSOFT[],5,FALSE)</f>
        <v>39.236970999999997</v>
      </c>
      <c r="L2452">
        <f>SALIDA[[#This Row],[CANTIDAD]]*SALIDA[[#This Row],[PRECIO UND]]</f>
        <v>39.236970999999997</v>
      </c>
    </row>
    <row r="2453" spans="1:12" x14ac:dyDescent="0.25">
      <c r="A2453" s="6" t="s">
        <v>61</v>
      </c>
      <c r="B2453" s="100" t="str">
        <f>VLOOKUP(SALIDA[[#This Row],[CODIGO]],STOCKSANLUIS[],2,FALSE)</f>
        <v>TRANSFORMADOR FULL GAUGE PSA 250D DE 110-220V A 12V</v>
      </c>
      <c r="C2453" s="153">
        <v>46046</v>
      </c>
      <c r="D2453">
        <v>1</v>
      </c>
      <c r="E2453">
        <f>IF(VLOOKUP(SALIDA[[#This Row],[CODIGO]],STOCKSANLUIS[],6,FALSE)=0,"PRODUCTO SIN STOCK/UBICACIÓN",VLOOKUP(SALIDA[[#This Row],[CODIGO]],STOCKSANLUIS[],6,FALSE))</f>
        <v>1</v>
      </c>
      <c r="F2453">
        <f>SALIDA[[#This Row],[CANTIDAD]]/SALIDA[[#This Row],[UND MEDIDA]]</f>
        <v>1</v>
      </c>
      <c r="G2453" t="str">
        <f>VLOOKUP(SALIDA[[#This Row],[CODIGO]],FAMILIAS[],4,FALSE)</f>
        <v>FULL GAUGE</v>
      </c>
      <c r="H2453" s="10" t="str">
        <f>IF(VLOOKUP(SALIDA[[#This Row],[CODIGO]],STOCKSANLUIS[],7,FALSE)=0,"PRODUCTO SIN STOCK/UBICACIÓN",VLOOKUP(SALIDA[[#This Row],[CODIGO]],STOCKSANLUIS[],7,FALSE))</f>
        <v>A</v>
      </c>
      <c r="I2453" s="10" t="s">
        <v>19536</v>
      </c>
      <c r="J2453" t="str">
        <f>SALIDA[[#This Row],[CODIGO]]&amp;"       "&amp;SALIDA[[#This Row],[FAMILIA]]</f>
        <v>00031       FULL GAUGE</v>
      </c>
      <c r="K2453">
        <f>VLOOKUP(SALIDA[[#This Row],[CODIGO]],STOCK_STARSOFT[],5,FALSE)</f>
        <v>9.8000000000000007</v>
      </c>
      <c r="L2453">
        <f>SALIDA[[#This Row],[CANTIDAD]]*SALIDA[[#This Row],[PRECIO UND]]</f>
        <v>9.8000000000000007</v>
      </c>
    </row>
    <row r="2454" spans="1:12" x14ac:dyDescent="0.25">
      <c r="A2454" s="6" t="s">
        <v>3637</v>
      </c>
      <c r="B2454" s="100" t="str">
        <f>VLOOKUP(SALIDA[[#This Row],[CODIGO]],STOCKSANLUIS[],2,FALSE)</f>
        <v>MOTOVENTILADOR MAER FAN YDWF74L47P4-470N-400S (220V, 60HZ, 4 POLES, 1PH, CL.F, SUCTION)</v>
      </c>
      <c r="C2454" s="153">
        <v>46046</v>
      </c>
      <c r="D2454">
        <v>1</v>
      </c>
      <c r="E2454">
        <f>IF(VLOOKUP(SALIDA[[#This Row],[CODIGO]],STOCKSANLUIS[],6,FALSE)=0,"PRODUCTO SIN STOCK/UBICACIÓN",VLOOKUP(SALIDA[[#This Row],[CODIGO]],STOCKSANLUIS[],6,FALSE))</f>
        <v>1</v>
      </c>
      <c r="F2454">
        <f>SALIDA[[#This Row],[CANTIDAD]]/SALIDA[[#This Row],[UND MEDIDA]]</f>
        <v>1</v>
      </c>
      <c r="G2454" t="str">
        <f>VLOOKUP(SALIDA[[#This Row],[CODIGO]],FAMILIAS[],4,FALSE)</f>
        <v>MAER FAN</v>
      </c>
      <c r="H2454" s="10" t="str">
        <f>IF(VLOOKUP(SALIDA[[#This Row],[CODIGO]],STOCKSANLUIS[],7,FALSE)=0,"PRODUCTO SIN STOCK/UBICACIÓN",VLOOKUP(SALIDA[[#This Row],[CODIGO]],STOCKSANLUIS[],7,FALSE))</f>
        <v>C</v>
      </c>
      <c r="I2454" s="10"/>
      <c r="J2454" t="str">
        <f>SALIDA[[#This Row],[CODIGO]]&amp;"       "&amp;SALIDA[[#This Row],[FAMILIA]]</f>
        <v>03036       MAER FAN</v>
      </c>
      <c r="K2454">
        <f>VLOOKUP(SALIDA[[#This Row],[CODIGO]],STOCK_STARSOFT[],5,FALSE)</f>
        <v>32.505842000000001</v>
      </c>
      <c r="L2454">
        <f>SALIDA[[#This Row],[CANTIDAD]]*SALIDA[[#This Row],[PRECIO UND]]</f>
        <v>32.505842000000001</v>
      </c>
    </row>
    <row r="2455" spans="1:12" x14ac:dyDescent="0.25">
      <c r="A2455" s="6" t="s">
        <v>147</v>
      </c>
      <c r="B2455" s="100" t="str">
        <f>VLOOKUP(SALIDA[[#This Row],[CODIGO]],STOCKSANLUIS[],2,FALSE)</f>
        <v>ELEMENTO TERMOSTATICO DANFOSS TES-5 COD 067B3342</v>
      </c>
      <c r="C2455" s="153">
        <v>46046</v>
      </c>
      <c r="D2455">
        <v>2</v>
      </c>
      <c r="E2455">
        <f>IF(VLOOKUP(SALIDA[[#This Row],[CODIGO]],STOCKSANLUIS[],6,FALSE)=0,"PRODUCTO SIN STOCK/UBICACIÓN",VLOOKUP(SALIDA[[#This Row],[CODIGO]],STOCKSANLUIS[],6,FALSE))</f>
        <v>1</v>
      </c>
      <c r="F2455">
        <f>SALIDA[[#This Row],[CANTIDAD]]/SALIDA[[#This Row],[UND MEDIDA]]</f>
        <v>2</v>
      </c>
      <c r="G2455" t="str">
        <f>VLOOKUP(SALIDA[[#This Row],[CODIGO]],FAMILIAS[],4,FALSE)</f>
        <v>DANFOSS</v>
      </c>
      <c r="H2455" s="10" t="str">
        <f>IF(VLOOKUP(SALIDA[[#This Row],[CODIGO]],STOCKSANLUIS[],7,FALSE)=0,"PRODUCTO SIN STOCK/UBICACIÓN",VLOOKUP(SALIDA[[#This Row],[CODIGO]],STOCKSANLUIS[],7,FALSE))</f>
        <v>A</v>
      </c>
      <c r="I2455" s="10"/>
      <c r="J2455" t="str">
        <f>SALIDA[[#This Row],[CODIGO]]&amp;"       "&amp;SALIDA[[#This Row],[FAMILIA]]</f>
        <v>00091       DANFOSS</v>
      </c>
      <c r="K2455">
        <f>VLOOKUP(SALIDA[[#This Row],[CODIGO]],STOCK_STARSOFT[],5,FALSE)</f>
        <v>54.440705999999999</v>
      </c>
      <c r="L2455">
        <f>SALIDA[[#This Row],[CANTIDAD]]*SALIDA[[#This Row],[PRECIO UND]]</f>
        <v>108.881412</v>
      </c>
    </row>
    <row r="2456" spans="1:12" x14ac:dyDescent="0.25">
      <c r="A2456" s="6" t="s">
        <v>91</v>
      </c>
      <c r="B2456" s="100" t="str">
        <f>VLOOKUP(SALIDA[[#This Row],[CODIGO]],STOCKSANLUIS[],2,FALSE)</f>
        <v>TERMOSTATO DIGITAL TIC-17RGTI  - VER.09 - 115/220 VAC - FULL GAUGE</v>
      </c>
      <c r="C2456" s="153">
        <v>46048</v>
      </c>
      <c r="D2456">
        <v>3</v>
      </c>
      <c r="E2456">
        <f>IF(VLOOKUP(SALIDA[[#This Row],[CODIGO]],STOCKSANLUIS[],6,FALSE)=0,"PRODUCTO SIN STOCK/UBICACIÓN",VLOOKUP(SALIDA[[#This Row],[CODIGO]],STOCKSANLUIS[],6,FALSE))</f>
        <v>1</v>
      </c>
      <c r="F2456">
        <f>SALIDA[[#This Row],[CANTIDAD]]/SALIDA[[#This Row],[UND MEDIDA]]</f>
        <v>3</v>
      </c>
      <c r="G2456" t="str">
        <f>VLOOKUP(SALIDA[[#This Row],[CODIGO]],FAMILIAS[],4,FALSE)</f>
        <v>FULL GAUGE</v>
      </c>
      <c r="H2456" s="10" t="str">
        <f>IF(VLOOKUP(SALIDA[[#This Row],[CODIGO]],STOCKSANLUIS[],7,FALSE)=0,"PRODUCTO SIN STOCK/UBICACIÓN",VLOOKUP(SALIDA[[#This Row],[CODIGO]],STOCKSANLUIS[],7,FALSE))</f>
        <v>A</v>
      </c>
      <c r="I2456" s="10" t="s">
        <v>19536</v>
      </c>
      <c r="J2456" t="str">
        <f>SALIDA[[#This Row],[CODIGO]]&amp;"       "&amp;SALIDA[[#This Row],[FAMILIA]]</f>
        <v>00050       FULL GAUGE</v>
      </c>
      <c r="K2456">
        <f>VLOOKUP(SALIDA[[#This Row],[CODIGO]],STOCK_STARSOFT[],5,FALSE)</f>
        <v>18.869686000000002</v>
      </c>
      <c r="L2456">
        <f>SALIDA[[#This Row],[CANTIDAD]]*SALIDA[[#This Row],[PRECIO UND]]</f>
        <v>56.609058000000005</v>
      </c>
    </row>
    <row r="2457" spans="1:12" x14ac:dyDescent="0.25">
      <c r="A2457" s="6" t="s">
        <v>3802</v>
      </c>
      <c r="B2457" s="100" t="str">
        <f>VLOOKUP(SALIDA[[#This Row],[CODIGO]],STOCKSANLUIS[],2,FALSE)</f>
        <v>GAS REFRIGERANTE R134A - 13.6KG FLYER</v>
      </c>
      <c r="C2457" s="153">
        <v>46048</v>
      </c>
      <c r="D2457">
        <v>1</v>
      </c>
      <c r="E2457">
        <f>IF(VLOOKUP(SALIDA[[#This Row],[CODIGO]],STOCKSANLUIS[],6,FALSE)=0,"PRODUCTO SIN STOCK/UBICACIÓN",VLOOKUP(SALIDA[[#This Row],[CODIGO]],STOCKSANLUIS[],6,FALSE))</f>
        <v>1</v>
      </c>
      <c r="F2457">
        <f>SALIDA[[#This Row],[CANTIDAD]]/SALIDA[[#This Row],[UND MEDIDA]]</f>
        <v>1</v>
      </c>
      <c r="G2457" t="str">
        <f>VLOOKUP(SALIDA[[#This Row],[CODIGO]],FAMILIAS[],4,FALSE)</f>
        <v>FLYER</v>
      </c>
      <c r="H2457" s="10" t="str">
        <f>IF(VLOOKUP(SALIDA[[#This Row],[CODIGO]],STOCKSANLUIS[],7,FALSE)=0,"PRODUCTO SIN STOCK/UBICACIÓN",VLOOKUP(SALIDA[[#This Row],[CODIGO]],STOCKSANLUIS[],7,FALSE))</f>
        <v>B</v>
      </c>
      <c r="I2457" s="10"/>
      <c r="J2457" t="str">
        <f>SALIDA[[#This Row],[CODIGO]]&amp;"       "&amp;SALIDA[[#This Row],[FAMILIA]]</f>
        <v>03241       FLYER</v>
      </c>
      <c r="K2457">
        <f>VLOOKUP(SALIDA[[#This Row],[CODIGO]],STOCK_STARSOFT[],5,FALSE)</f>
        <v>91.697573000000006</v>
      </c>
      <c r="L2457">
        <f>SALIDA[[#This Row],[CANTIDAD]]*SALIDA[[#This Row],[PRECIO UND]]</f>
        <v>91.697573000000006</v>
      </c>
    </row>
    <row r="2458" spans="1:12" x14ac:dyDescent="0.25">
      <c r="A2458" s="6" t="s">
        <v>3802</v>
      </c>
      <c r="B2458" s="100" t="str">
        <f>VLOOKUP(SALIDA[[#This Row],[CODIGO]],STOCKSANLUIS[],2,FALSE)</f>
        <v>GAS REFRIGERANTE R134A - 13.6KG FLYER</v>
      </c>
      <c r="C2458" s="153">
        <v>46048</v>
      </c>
      <c r="D2458">
        <v>2</v>
      </c>
      <c r="E2458">
        <f>IF(VLOOKUP(SALIDA[[#This Row],[CODIGO]],STOCKSANLUIS[],6,FALSE)=0,"PRODUCTO SIN STOCK/UBICACIÓN",VLOOKUP(SALIDA[[#This Row],[CODIGO]],STOCKSANLUIS[],6,FALSE))</f>
        <v>1</v>
      </c>
      <c r="F2458">
        <f>SALIDA[[#This Row],[CANTIDAD]]/SALIDA[[#This Row],[UND MEDIDA]]</f>
        <v>2</v>
      </c>
      <c r="G2458" t="str">
        <f>VLOOKUP(SALIDA[[#This Row],[CODIGO]],FAMILIAS[],4,FALSE)</f>
        <v>FLYER</v>
      </c>
      <c r="H2458" s="10" t="str">
        <f>IF(VLOOKUP(SALIDA[[#This Row],[CODIGO]],STOCKSANLUIS[],7,FALSE)=0,"PRODUCTO SIN STOCK/UBICACIÓN",VLOOKUP(SALIDA[[#This Row],[CODIGO]],STOCKSANLUIS[],7,FALSE))</f>
        <v>B</v>
      </c>
      <c r="I2458" s="10"/>
      <c r="J2458" t="str">
        <f>SALIDA[[#This Row],[CODIGO]]&amp;"       "&amp;SALIDA[[#This Row],[FAMILIA]]</f>
        <v>03241       FLYER</v>
      </c>
      <c r="K2458">
        <f>VLOOKUP(SALIDA[[#This Row],[CODIGO]],STOCK_STARSOFT[],5,FALSE)</f>
        <v>91.697573000000006</v>
      </c>
      <c r="L2458">
        <f>SALIDA[[#This Row],[CANTIDAD]]*SALIDA[[#This Row],[PRECIO UND]]</f>
        <v>183.39514600000001</v>
      </c>
    </row>
    <row r="2459" spans="1:12" x14ac:dyDescent="0.25">
      <c r="A2459" s="6" t="s">
        <v>3802</v>
      </c>
      <c r="B2459" s="100" t="str">
        <f>VLOOKUP(SALIDA[[#This Row],[CODIGO]],STOCKSANLUIS[],2,FALSE)</f>
        <v>GAS REFRIGERANTE R134A - 13.6KG FLYER</v>
      </c>
      <c r="C2459" s="153">
        <v>46048</v>
      </c>
      <c r="D2459">
        <v>1</v>
      </c>
      <c r="E2459">
        <f>IF(VLOOKUP(SALIDA[[#This Row],[CODIGO]],STOCKSANLUIS[],6,FALSE)=0,"PRODUCTO SIN STOCK/UBICACIÓN",VLOOKUP(SALIDA[[#This Row],[CODIGO]],STOCKSANLUIS[],6,FALSE))</f>
        <v>1</v>
      </c>
      <c r="F2459">
        <f>SALIDA[[#This Row],[CANTIDAD]]/SALIDA[[#This Row],[UND MEDIDA]]</f>
        <v>1</v>
      </c>
      <c r="G2459" t="str">
        <f>VLOOKUP(SALIDA[[#This Row],[CODIGO]],FAMILIAS[],4,FALSE)</f>
        <v>FLYER</v>
      </c>
      <c r="H2459" s="10" t="str">
        <f>IF(VLOOKUP(SALIDA[[#This Row],[CODIGO]],STOCKSANLUIS[],7,FALSE)=0,"PRODUCTO SIN STOCK/UBICACIÓN",VLOOKUP(SALIDA[[#This Row],[CODIGO]],STOCKSANLUIS[],7,FALSE))</f>
        <v>B</v>
      </c>
      <c r="I2459" s="10"/>
      <c r="J2459" t="str">
        <f>SALIDA[[#This Row],[CODIGO]]&amp;"       "&amp;SALIDA[[#This Row],[FAMILIA]]</f>
        <v>03241       FLYER</v>
      </c>
      <c r="K2459">
        <f>VLOOKUP(SALIDA[[#This Row],[CODIGO]],STOCK_STARSOFT[],5,FALSE)</f>
        <v>91.697573000000006</v>
      </c>
      <c r="L2459">
        <f>SALIDA[[#This Row],[CANTIDAD]]*SALIDA[[#This Row],[PRECIO UND]]</f>
        <v>91.697573000000006</v>
      </c>
    </row>
    <row r="2460" spans="1:12" x14ac:dyDescent="0.25">
      <c r="A2460" s="6" t="s">
        <v>2693</v>
      </c>
      <c r="B2460" s="100" t="str">
        <f>VLOOKUP(SALIDA[[#This Row],[CODIGO]],STOCKSANLUIS[],2,FALSE)</f>
        <v>GAS REFRIGERANTE FREON R-410A - 11.35 KG - CHINO - CHEMOURS</v>
      </c>
      <c r="C2460" s="153">
        <v>46048</v>
      </c>
      <c r="D2460">
        <v>5</v>
      </c>
      <c r="E2460">
        <f>IF(VLOOKUP(SALIDA[[#This Row],[CODIGO]],STOCKSANLUIS[],6,FALSE)=0,"PRODUCTO SIN STOCK/UBICACIÓN",VLOOKUP(SALIDA[[#This Row],[CODIGO]],STOCKSANLUIS[],6,FALSE))</f>
        <v>1</v>
      </c>
      <c r="F2460">
        <f>SALIDA[[#This Row],[CANTIDAD]]/SALIDA[[#This Row],[UND MEDIDA]]</f>
        <v>5</v>
      </c>
      <c r="G2460" t="str">
        <f>VLOOKUP(SALIDA[[#This Row],[CODIGO]],FAMILIAS[],4,FALSE)</f>
        <v>THE CHEMOURS</v>
      </c>
      <c r="H2460" s="10" t="str">
        <f>IF(VLOOKUP(SALIDA[[#This Row],[CODIGO]],STOCKSANLUIS[],7,FALSE)=0,"PRODUCTO SIN STOCK/UBICACIÓN",VLOOKUP(SALIDA[[#This Row],[CODIGO]],STOCKSANLUIS[],7,FALSE))</f>
        <v>C</v>
      </c>
      <c r="I2460" s="10"/>
      <c r="J2460" t="str">
        <f>SALIDA[[#This Row],[CODIGO]]&amp;"       "&amp;SALIDA[[#This Row],[FAMILIA]]</f>
        <v>02187       THE CHEMOURS</v>
      </c>
      <c r="K2460">
        <f>VLOOKUP(SALIDA[[#This Row],[CODIGO]],STOCK_STARSOFT[],5,FALSE)</f>
        <v>122.01251999999999</v>
      </c>
      <c r="L2460">
        <f>SALIDA[[#This Row],[CANTIDAD]]*SALIDA[[#This Row],[PRECIO UND]]</f>
        <v>610.06259999999997</v>
      </c>
    </row>
    <row r="2461" spans="1:12" x14ac:dyDescent="0.25">
      <c r="A2461" s="6" t="s">
        <v>3856</v>
      </c>
      <c r="B2461" s="100" t="str">
        <f>VLOOKUP(SALIDA[[#This Row],[CODIGO]],STOCKSANLUIS[],2,FALSE)</f>
        <v>CORTINA DE AIRE DE 90 CM (36") - 220V/1PH/60HZ - STAR COLD - FM-1209Z/Y-MC</v>
      </c>
      <c r="C2461" s="153">
        <v>46048</v>
      </c>
      <c r="D2461">
        <v>2</v>
      </c>
      <c r="E2461">
        <f>IF(VLOOKUP(SALIDA[[#This Row],[CODIGO]],STOCKSANLUIS[],6,FALSE)=0,"PRODUCTO SIN STOCK/UBICACIÓN",VLOOKUP(SALIDA[[#This Row],[CODIGO]],STOCKSANLUIS[],6,FALSE))</f>
        <v>1</v>
      </c>
      <c r="F2461">
        <f>SALIDA[[#This Row],[CANTIDAD]]/SALIDA[[#This Row],[UND MEDIDA]]</f>
        <v>2</v>
      </c>
      <c r="G2461" t="str">
        <f>VLOOKUP(SALIDA[[#This Row],[CODIGO]],FAMILIAS[],4,FALSE)</f>
        <v>STAR COLD</v>
      </c>
      <c r="H2461" s="10" t="str">
        <f>IF(VLOOKUP(SALIDA[[#This Row],[CODIGO]],STOCKSANLUIS[],7,FALSE)=0,"PRODUCTO SIN STOCK/UBICACIÓN",VLOOKUP(SALIDA[[#This Row],[CODIGO]],STOCKSANLUIS[],7,FALSE))</f>
        <v>A</v>
      </c>
      <c r="I2461" s="10"/>
      <c r="J2461" t="str">
        <f>SALIDA[[#This Row],[CODIGO]]&amp;"       "&amp;SALIDA[[#This Row],[FAMILIA]]</f>
        <v>03287       STAR COLD</v>
      </c>
      <c r="K2461">
        <f>VLOOKUP(SALIDA[[#This Row],[CODIGO]],STOCK_STARSOFT[],5,FALSE)</f>
        <v>36.823205000000002</v>
      </c>
      <c r="L2461">
        <f>SALIDA[[#This Row],[CANTIDAD]]*SALIDA[[#This Row],[PRECIO UND]]</f>
        <v>73.646410000000003</v>
      </c>
    </row>
    <row r="2462" spans="1:12" x14ac:dyDescent="0.25">
      <c r="A2462" s="6" t="s">
        <v>3860</v>
      </c>
      <c r="B2462" s="100" t="str">
        <f>VLOOKUP(SALIDA[[#This Row],[CODIGO]],STOCKSANLUIS[],2,FALSE)</f>
        <v>CORTINA DE AIRE DE 150 CM (60") - 220V/1PH/60HZ - STAR COLD - FM-1215Z/Y-MC</v>
      </c>
      <c r="C2462" s="153">
        <v>46048</v>
      </c>
      <c r="D2462">
        <v>2</v>
      </c>
      <c r="E2462">
        <f>IF(VLOOKUP(SALIDA[[#This Row],[CODIGO]],STOCKSANLUIS[],6,FALSE)=0,"PRODUCTO SIN STOCK/UBICACIÓN",VLOOKUP(SALIDA[[#This Row],[CODIGO]],STOCKSANLUIS[],6,FALSE))</f>
        <v>1</v>
      </c>
      <c r="F2462">
        <f>SALIDA[[#This Row],[CANTIDAD]]/SALIDA[[#This Row],[UND MEDIDA]]</f>
        <v>2</v>
      </c>
      <c r="G2462" t="str">
        <f>VLOOKUP(SALIDA[[#This Row],[CODIGO]],FAMILIAS[],4,FALSE)</f>
        <v>STAR COLD</v>
      </c>
      <c r="H2462" s="10" t="str">
        <f>IF(VLOOKUP(SALIDA[[#This Row],[CODIGO]],STOCKSANLUIS[],7,FALSE)=0,"PRODUCTO SIN STOCK/UBICACIÓN",VLOOKUP(SALIDA[[#This Row],[CODIGO]],STOCKSANLUIS[],7,FALSE))</f>
        <v>A</v>
      </c>
      <c r="I2462" s="10"/>
      <c r="J2462" t="str">
        <f>SALIDA[[#This Row],[CODIGO]]&amp;"       "&amp;SALIDA[[#This Row],[FAMILIA]]</f>
        <v>03289       STAR COLD</v>
      </c>
      <c r="K2462">
        <f>VLOOKUP(SALIDA[[#This Row],[CODIGO]],STOCK_STARSOFT[],5,FALSE)</f>
        <v>55.603000000000002</v>
      </c>
      <c r="L2462">
        <f>SALIDA[[#This Row],[CANTIDAD]]*SALIDA[[#This Row],[PRECIO UND]]</f>
        <v>111.206</v>
      </c>
    </row>
    <row r="2463" spans="1:12" x14ac:dyDescent="0.25">
      <c r="A2463" s="6" t="s">
        <v>3858</v>
      </c>
      <c r="B2463" s="100" t="str">
        <f>VLOOKUP(SALIDA[[#This Row],[CODIGO]],STOCKSANLUIS[],2,FALSE)</f>
        <v>CORTINA DE AIRE DE 120 CM (48") - 220V/1PH/60HZ - STAR COLD - FM-1212Z/Y-MC</v>
      </c>
      <c r="C2463" s="153">
        <v>46048</v>
      </c>
      <c r="D2463">
        <v>1</v>
      </c>
      <c r="E2463">
        <f>IF(VLOOKUP(SALIDA[[#This Row],[CODIGO]],STOCKSANLUIS[],6,FALSE)=0,"PRODUCTO SIN STOCK/UBICACIÓN",VLOOKUP(SALIDA[[#This Row],[CODIGO]],STOCKSANLUIS[],6,FALSE))</f>
        <v>1</v>
      </c>
      <c r="F2463">
        <f>SALIDA[[#This Row],[CANTIDAD]]/SALIDA[[#This Row],[UND MEDIDA]]</f>
        <v>1</v>
      </c>
      <c r="G2463" t="str">
        <f>VLOOKUP(SALIDA[[#This Row],[CODIGO]],FAMILIAS[],4,FALSE)</f>
        <v>STAR COLD</v>
      </c>
      <c r="H2463" s="10" t="str">
        <f>IF(VLOOKUP(SALIDA[[#This Row],[CODIGO]],STOCKSANLUIS[],7,FALSE)=0,"PRODUCTO SIN STOCK/UBICACIÓN",VLOOKUP(SALIDA[[#This Row],[CODIGO]],STOCKSANLUIS[],7,FALSE))</f>
        <v>A</v>
      </c>
      <c r="I2463" s="10"/>
      <c r="J2463" t="str">
        <f>SALIDA[[#This Row],[CODIGO]]&amp;"       "&amp;SALIDA[[#This Row],[FAMILIA]]</f>
        <v>03288       STAR COLD</v>
      </c>
      <c r="K2463">
        <f>VLOOKUP(SALIDA[[#This Row],[CODIGO]],STOCK_STARSOFT[],5,FALSE)</f>
        <v>46.302090999999997</v>
      </c>
      <c r="L2463">
        <f>SALIDA[[#This Row],[CANTIDAD]]*SALIDA[[#This Row],[PRECIO UND]]</f>
        <v>46.302090999999997</v>
      </c>
    </row>
    <row r="2464" spans="1:12" x14ac:dyDescent="0.25">
      <c r="A2464" s="6" t="s">
        <v>2551</v>
      </c>
      <c r="B2464" s="100" t="str">
        <f>VLOOKUP(SALIDA[[#This Row],[CODIGO]],STOCKSANLUIS[],2,FALSE)</f>
        <v>CONTROLADOR DE TEMPERATURA DIGITAL MT-543 E LOG DE 4 ETAPAS C/ALARMA - VER.03 - 115/220 VAC - FULL GAUGE</v>
      </c>
      <c r="C2464" s="153">
        <v>46048</v>
      </c>
      <c r="D2464">
        <v>1</v>
      </c>
      <c r="E2464">
        <f>IF(VLOOKUP(SALIDA[[#This Row],[CODIGO]],STOCKSANLUIS[],6,FALSE)=0,"PRODUCTO SIN STOCK/UBICACIÓN",VLOOKUP(SALIDA[[#This Row],[CODIGO]],STOCKSANLUIS[],6,FALSE))</f>
        <v>1</v>
      </c>
      <c r="F2464">
        <f>SALIDA[[#This Row],[CANTIDAD]]/SALIDA[[#This Row],[UND MEDIDA]]</f>
        <v>1</v>
      </c>
      <c r="G2464" t="str">
        <f>VLOOKUP(SALIDA[[#This Row],[CODIGO]],FAMILIAS[],4,FALSE)</f>
        <v>FULL GAUGE</v>
      </c>
      <c r="H2464" s="10" t="str">
        <f>IF(VLOOKUP(SALIDA[[#This Row],[CODIGO]],STOCKSANLUIS[],7,FALSE)=0,"PRODUCTO SIN STOCK/UBICACIÓN",VLOOKUP(SALIDA[[#This Row],[CODIGO]],STOCKSANLUIS[],7,FALSE))</f>
        <v>A</v>
      </c>
      <c r="I2464" s="10"/>
      <c r="J2464" t="str">
        <f>SALIDA[[#This Row],[CODIGO]]&amp;"       "&amp;SALIDA[[#This Row],[FAMILIA]]</f>
        <v>02090       FULL GAUGE</v>
      </c>
      <c r="K2464">
        <f>VLOOKUP(SALIDA[[#This Row],[CODIGO]],STOCK_STARSOFT[],5,FALSE)</f>
        <v>47.654238999999997</v>
      </c>
      <c r="L2464">
        <f>SALIDA[[#This Row],[CANTIDAD]]*SALIDA[[#This Row],[PRECIO UND]]</f>
        <v>47.654238999999997</v>
      </c>
    </row>
    <row r="2465" spans="1:12" x14ac:dyDescent="0.25">
      <c r="A2465" s="6" t="s">
        <v>22048</v>
      </c>
      <c r="B2465" s="100" t="str">
        <f>VLOOKUP(SALIDA[[#This Row],[CODIGO]],STOCKSANLUIS[],2,FALSE)</f>
        <v xml:space="preserve">BOMBA DE CONDENSADO STAR COLD DE 230V-1F-60HZ TANQUE ALTO (INCLUYE MANGUERA)  SI-1801 </v>
      </c>
      <c r="C2465" s="153">
        <v>46048</v>
      </c>
      <c r="D2465">
        <v>1</v>
      </c>
      <c r="E2465">
        <f>IF(VLOOKUP(SALIDA[[#This Row],[CODIGO]],STOCKSANLUIS[],6,FALSE)=0,"PRODUCTO SIN STOCK/UBICACIÓN",VLOOKUP(SALIDA[[#This Row],[CODIGO]],STOCKSANLUIS[],6,FALSE))</f>
        <v>1</v>
      </c>
      <c r="F2465">
        <f>SALIDA[[#This Row],[CANTIDAD]]/SALIDA[[#This Row],[UND MEDIDA]]</f>
        <v>1</v>
      </c>
      <c r="G2465" t="str">
        <f>VLOOKUP(SALIDA[[#This Row],[CODIGO]],FAMILIAS[],4,FALSE)</f>
        <v>STAR COLD</v>
      </c>
      <c r="H2465" s="10" t="str">
        <f>IF(VLOOKUP(SALIDA[[#This Row],[CODIGO]],STOCKSANLUIS[],7,FALSE)=0,"PRODUCTO SIN STOCK/UBICACIÓN",VLOOKUP(SALIDA[[#This Row],[CODIGO]],STOCKSANLUIS[],7,FALSE))</f>
        <v>B/C</v>
      </c>
      <c r="I2465" s="10"/>
      <c r="J2465" t="str">
        <f>SALIDA[[#This Row],[CODIGO]]&amp;"       "&amp;SALIDA[[#This Row],[FAMILIA]]</f>
        <v>03542       STAR COLD</v>
      </c>
      <c r="K2465">
        <f>VLOOKUP(SALIDA[[#This Row],[CODIGO]],STOCK_STARSOFT[],5,FALSE)</f>
        <v>17.996752999999998</v>
      </c>
      <c r="L2465">
        <f>SALIDA[[#This Row],[CANTIDAD]]*SALIDA[[#This Row],[PRECIO UND]]</f>
        <v>17.996752999999998</v>
      </c>
    </row>
    <row r="2466" spans="1:12" x14ac:dyDescent="0.25">
      <c r="A2466" s="6" t="s">
        <v>2490</v>
      </c>
      <c r="B2466" s="100" t="str">
        <f>VLOOKUP(SALIDA[[#This Row],[CODIGO]],STOCKSANLUIS[],2,FALSE)</f>
        <v>LIMPIADOR PARA CONDENSADOR - NU-BRITE - 1GALON - NU CALGON</v>
      </c>
      <c r="C2466" s="153">
        <v>46048</v>
      </c>
      <c r="D2466">
        <v>1</v>
      </c>
      <c r="E2466">
        <f>IF(VLOOKUP(SALIDA[[#This Row],[CODIGO]],STOCKSANLUIS[],6,FALSE)=0,"PRODUCTO SIN STOCK/UBICACIÓN",VLOOKUP(SALIDA[[#This Row],[CODIGO]],STOCKSANLUIS[],6,FALSE))</f>
        <v>1</v>
      </c>
      <c r="F2466">
        <f>SALIDA[[#This Row],[CANTIDAD]]/SALIDA[[#This Row],[UND MEDIDA]]</f>
        <v>1</v>
      </c>
      <c r="G2466" t="str">
        <f>VLOOKUP(SALIDA[[#This Row],[CODIGO]],FAMILIAS[],4,FALSE)</f>
        <v>NU CALGON</v>
      </c>
      <c r="H2466" s="10" t="str">
        <f>IF(VLOOKUP(SALIDA[[#This Row],[CODIGO]],STOCKSANLUIS[],7,FALSE)=0,"PRODUCTO SIN STOCK/UBICACIÓN",VLOOKUP(SALIDA[[#This Row],[CODIGO]],STOCKSANLUIS[],7,FALSE))</f>
        <v>C</v>
      </c>
      <c r="I2466" s="10"/>
      <c r="J2466" t="str">
        <f>SALIDA[[#This Row],[CODIGO]]&amp;"       "&amp;SALIDA[[#This Row],[FAMILIA]]</f>
        <v>02043       NU CALGON</v>
      </c>
      <c r="K2466">
        <f>VLOOKUP(SALIDA[[#This Row],[CODIGO]],STOCK_STARSOFT[],5,FALSE)</f>
        <v>9.0050089999999994</v>
      </c>
      <c r="L2466">
        <f>SALIDA[[#This Row],[CANTIDAD]]*SALIDA[[#This Row],[PRECIO UND]]</f>
        <v>9.0050089999999994</v>
      </c>
    </row>
    <row r="2467" spans="1:12" x14ac:dyDescent="0.25">
      <c r="A2467" s="6" t="s">
        <v>3820</v>
      </c>
      <c r="B2467" s="100" t="str">
        <f>VLOOKUP(SALIDA[[#This Row],[CODIGO]],STOCKSANLUIS[],2,FALSE)</f>
        <v>MANGA AISLANTE CLASS 1 - 7/8"ID X 1/2"THK - WINCELL</v>
      </c>
      <c r="C2467" s="153">
        <v>46048</v>
      </c>
      <c r="D2467">
        <v>10</v>
      </c>
      <c r="E2467">
        <f>IF(VLOOKUP(SALIDA[[#This Row],[CODIGO]],STOCKSANLUIS[],6,FALSE)=0,"PRODUCTO SIN STOCK/UBICACIÓN",VLOOKUP(SALIDA[[#This Row],[CODIGO]],STOCKSANLUIS[],6,FALSE))</f>
        <v>1</v>
      </c>
      <c r="F2467">
        <f>SALIDA[[#This Row],[CANTIDAD]]/SALIDA[[#This Row],[UND MEDIDA]]</f>
        <v>10</v>
      </c>
      <c r="G2467" t="str">
        <f>VLOOKUP(SALIDA[[#This Row],[CODIGO]],FAMILIAS[],4,FALSE)</f>
        <v>WINCELL</v>
      </c>
      <c r="H2467" s="10" t="str">
        <f>IF(VLOOKUP(SALIDA[[#This Row],[CODIGO]],STOCKSANLUIS[],7,FALSE)=0,"PRODUCTO SIN STOCK/UBICACIÓN",VLOOKUP(SALIDA[[#This Row],[CODIGO]],STOCKSANLUIS[],7,FALSE))</f>
        <v>A</v>
      </c>
      <c r="I2467" s="10"/>
      <c r="J2467" t="str">
        <f>SALIDA[[#This Row],[CODIGO]]&amp;"       "&amp;SALIDA[[#This Row],[FAMILIA]]</f>
        <v>03251       WINCELL</v>
      </c>
      <c r="K2467">
        <f>VLOOKUP(SALIDA[[#This Row],[CODIGO]],STOCK_STARSOFT[],5,FALSE)</f>
        <v>1.3213159999999999</v>
      </c>
      <c r="L2467">
        <f>SALIDA[[#This Row],[CANTIDAD]]*SALIDA[[#This Row],[PRECIO UND]]</f>
        <v>13.213159999999998</v>
      </c>
    </row>
    <row r="2468" spans="1:12" x14ac:dyDescent="0.25">
      <c r="A2468" s="6" t="s">
        <v>3558</v>
      </c>
      <c r="B2468" s="100" t="str">
        <f>VLOOKUP(SALIDA[[#This Row],[CODIGO]],STOCKSANLUIS[],2,FALSE)</f>
        <v>DHK VALVULA ROTALOCK DRV02 1-1/8 PULG</v>
      </c>
      <c r="C2468" s="153">
        <v>46048</v>
      </c>
      <c r="D2468">
        <v>1</v>
      </c>
      <c r="E2468">
        <f>IF(VLOOKUP(SALIDA[[#This Row],[CODIGO]],STOCKSANLUIS[],6,FALSE)=0,"PRODUCTO SIN STOCK/UBICACIÓN",VLOOKUP(SALIDA[[#This Row],[CODIGO]],STOCKSANLUIS[],6,FALSE))</f>
        <v>1</v>
      </c>
      <c r="F2468">
        <f>SALIDA[[#This Row],[CANTIDAD]]/SALIDA[[#This Row],[UND MEDIDA]]</f>
        <v>1</v>
      </c>
      <c r="G2468" t="str">
        <f>VLOOKUP(SALIDA[[#This Row],[CODIGO]],FAMILIAS[],4,FALSE)</f>
        <v>DHEK</v>
      </c>
      <c r="H2468" s="10" t="str">
        <f>IF(VLOOKUP(SALIDA[[#This Row],[CODIGO]],STOCKSANLUIS[],7,FALSE)=0,"PRODUCTO SIN STOCK/UBICACIÓN",VLOOKUP(SALIDA[[#This Row],[CODIGO]],STOCKSANLUIS[],7,FALSE))</f>
        <v>A</v>
      </c>
      <c r="I2468" s="10" t="s">
        <v>19536</v>
      </c>
      <c r="J2468" t="str">
        <f>SALIDA[[#This Row],[CODIGO]]&amp;"       "&amp;SALIDA[[#This Row],[FAMILIA]]</f>
        <v>02967       DHEK</v>
      </c>
      <c r="K2468">
        <f>VLOOKUP(SALIDA[[#This Row],[CODIGO]],STOCK_STARSOFT[],5,FALSE)</f>
        <v>8.7906250000000004</v>
      </c>
      <c r="L2468">
        <f>SALIDA[[#This Row],[CANTIDAD]]*SALIDA[[#This Row],[PRECIO UND]]</f>
        <v>8.7906250000000004</v>
      </c>
    </row>
    <row r="2469" spans="1:12" x14ac:dyDescent="0.25">
      <c r="A2469" s="6" t="s">
        <v>22050</v>
      </c>
      <c r="B2469" s="100" t="str">
        <f>VLOOKUP(SALIDA[[#This Row],[CODIGO]],STOCKSANLUIS[],2,FALSE)</f>
        <v>MINI BOMBA STAR COLD  DE 110-240V MINISLIM SERIES 66 FT LIFT SPS-66</v>
      </c>
      <c r="C2469" s="153">
        <v>46048</v>
      </c>
      <c r="D2469">
        <v>1</v>
      </c>
      <c r="E2469">
        <f>IF(VLOOKUP(SALIDA[[#This Row],[CODIGO]],STOCKSANLUIS[],6,FALSE)=0,"PRODUCTO SIN STOCK/UBICACIÓN",VLOOKUP(SALIDA[[#This Row],[CODIGO]],STOCKSANLUIS[],6,FALSE))</f>
        <v>1</v>
      </c>
      <c r="F2469">
        <f>SALIDA[[#This Row],[CANTIDAD]]/SALIDA[[#This Row],[UND MEDIDA]]</f>
        <v>1</v>
      </c>
      <c r="G2469" t="str">
        <f>VLOOKUP(SALIDA[[#This Row],[CODIGO]],FAMILIAS[],4,FALSE)</f>
        <v>STAR COLD</v>
      </c>
      <c r="H2469" s="10" t="str">
        <f>IF(VLOOKUP(SALIDA[[#This Row],[CODIGO]],STOCKSANLUIS[],7,FALSE)=0,"PRODUCTO SIN STOCK/UBICACIÓN",VLOOKUP(SALIDA[[#This Row],[CODIGO]],STOCKSANLUIS[],7,FALSE))</f>
        <v>A</v>
      </c>
      <c r="I2469" s="10" t="s">
        <v>21408</v>
      </c>
      <c r="J2469" t="str">
        <f>SALIDA[[#This Row],[CODIGO]]&amp;"       "&amp;SALIDA[[#This Row],[FAMILIA]]</f>
        <v>03543       STAR COLD</v>
      </c>
      <c r="K2469">
        <f>VLOOKUP(SALIDA[[#This Row],[CODIGO]],STOCK_STARSOFT[],5,FALSE)</f>
        <v>19.559408000000001</v>
      </c>
      <c r="L2469">
        <f>SALIDA[[#This Row],[CANTIDAD]]*SALIDA[[#This Row],[PRECIO UND]]</f>
        <v>19.559408000000001</v>
      </c>
    </row>
    <row r="2470" spans="1:12" x14ac:dyDescent="0.25">
      <c r="A2470" s="6" t="s">
        <v>3802</v>
      </c>
      <c r="B2470" s="100" t="str">
        <f>VLOOKUP(SALIDA[[#This Row],[CODIGO]],STOCKSANLUIS[],2,FALSE)</f>
        <v>GAS REFRIGERANTE R134A - 13.6KG FLYER</v>
      </c>
      <c r="C2470" s="153">
        <v>46048</v>
      </c>
      <c r="D2470">
        <v>1</v>
      </c>
      <c r="E2470">
        <f>IF(VLOOKUP(SALIDA[[#This Row],[CODIGO]],STOCKSANLUIS[],6,FALSE)=0,"PRODUCTO SIN STOCK/UBICACIÓN",VLOOKUP(SALIDA[[#This Row],[CODIGO]],STOCKSANLUIS[],6,FALSE))</f>
        <v>1</v>
      </c>
      <c r="F2470">
        <f>SALIDA[[#This Row],[CANTIDAD]]/SALIDA[[#This Row],[UND MEDIDA]]</f>
        <v>1</v>
      </c>
      <c r="G2470" t="str">
        <f>VLOOKUP(SALIDA[[#This Row],[CODIGO]],FAMILIAS[],4,FALSE)</f>
        <v>FLYER</v>
      </c>
      <c r="H2470" s="10" t="str">
        <f>IF(VLOOKUP(SALIDA[[#This Row],[CODIGO]],STOCKSANLUIS[],7,FALSE)=0,"PRODUCTO SIN STOCK/UBICACIÓN",VLOOKUP(SALIDA[[#This Row],[CODIGO]],STOCKSANLUIS[],7,FALSE))</f>
        <v>B</v>
      </c>
      <c r="I2470" s="10"/>
      <c r="J2470" t="str">
        <f>SALIDA[[#This Row],[CODIGO]]&amp;"       "&amp;SALIDA[[#This Row],[FAMILIA]]</f>
        <v>03241       FLYER</v>
      </c>
      <c r="K2470">
        <f>VLOOKUP(SALIDA[[#This Row],[CODIGO]],STOCK_STARSOFT[],5,FALSE)</f>
        <v>91.697573000000006</v>
      </c>
      <c r="L2470">
        <f>SALIDA[[#This Row],[CANTIDAD]]*SALIDA[[#This Row],[PRECIO UND]]</f>
        <v>91.697573000000006</v>
      </c>
    </row>
    <row r="2471" spans="1:12" x14ac:dyDescent="0.25">
      <c r="A2471" s="6" t="s">
        <v>2719</v>
      </c>
      <c r="B2471" s="100" t="str">
        <f>VLOOKUP(SALIDA[[#This Row],[CODIGO]],STOCKSANLUIS[],2,FALSE)</f>
        <v xml:space="preserve">ACEITE PARA BOMBA DE VACIO - 1 GALON - BVA </v>
      </c>
      <c r="C2471" s="153">
        <v>46048</v>
      </c>
      <c r="D2471">
        <v>1</v>
      </c>
      <c r="E2471">
        <f>IF(VLOOKUP(SALIDA[[#This Row],[CODIGO]],STOCKSANLUIS[],6,FALSE)=0,"PRODUCTO SIN STOCK/UBICACIÓN",VLOOKUP(SALIDA[[#This Row],[CODIGO]],STOCKSANLUIS[],6,FALSE))</f>
        <v>1</v>
      </c>
      <c r="F2471">
        <f>SALIDA[[#This Row],[CANTIDAD]]/SALIDA[[#This Row],[UND MEDIDA]]</f>
        <v>1</v>
      </c>
      <c r="G2471" t="str">
        <f>VLOOKUP(SALIDA[[#This Row],[CODIGO]],FAMILIAS[],4,FALSE)</f>
        <v>BVA</v>
      </c>
      <c r="H2471" s="10" t="str">
        <f>IF(VLOOKUP(SALIDA[[#This Row],[CODIGO]],STOCKSANLUIS[],7,FALSE)=0,"PRODUCTO SIN STOCK/UBICACIÓN",VLOOKUP(SALIDA[[#This Row],[CODIGO]],STOCKSANLUIS[],7,FALSE))</f>
        <v>C</v>
      </c>
      <c r="I2471" s="10"/>
      <c r="J2471" t="str">
        <f>SALIDA[[#This Row],[CODIGO]]&amp;"       "&amp;SALIDA[[#This Row],[FAMILIA]]</f>
        <v>02202       BVA</v>
      </c>
      <c r="K2471">
        <f>VLOOKUP(SALIDA[[#This Row],[CODIGO]],STOCK_STARSOFT[],5,FALSE)</f>
        <v>13.965745</v>
      </c>
      <c r="L2471">
        <f>SALIDA[[#This Row],[CANTIDAD]]*SALIDA[[#This Row],[PRECIO UND]]</f>
        <v>13.965745</v>
      </c>
    </row>
    <row r="2472" spans="1:12" x14ac:dyDescent="0.25">
      <c r="A2472" s="6" t="s">
        <v>163</v>
      </c>
      <c r="B2472" s="100" t="str">
        <f>VLOOKUP(SALIDA[[#This Row],[CODIGO]],STOCKSANLUIS[],2,FALSE)</f>
        <v>PRESOSTATO DUAL DANFOSS KP 15  AUT/MAN 060-124366</v>
      </c>
      <c r="C2472" s="153">
        <v>46048</v>
      </c>
      <c r="D2472">
        <v>1</v>
      </c>
      <c r="E2472">
        <f>IF(VLOOKUP(SALIDA[[#This Row],[CODIGO]],STOCKSANLUIS[],6,FALSE)=0,"PRODUCTO SIN STOCK/UBICACIÓN",VLOOKUP(SALIDA[[#This Row],[CODIGO]],STOCKSANLUIS[],6,FALSE))</f>
        <v>1</v>
      </c>
      <c r="F2472">
        <f>SALIDA[[#This Row],[CANTIDAD]]/SALIDA[[#This Row],[UND MEDIDA]]</f>
        <v>1</v>
      </c>
      <c r="G2472" t="str">
        <f>VLOOKUP(SALIDA[[#This Row],[CODIGO]],FAMILIAS[],4,FALSE)</f>
        <v>DANFOSS</v>
      </c>
      <c r="H2472" s="10" t="str">
        <f>IF(VLOOKUP(SALIDA[[#This Row],[CODIGO]],STOCKSANLUIS[],7,FALSE)=0,"PRODUCTO SIN STOCK/UBICACIÓN",VLOOKUP(SALIDA[[#This Row],[CODIGO]],STOCKSANLUIS[],7,FALSE))</f>
        <v>A</v>
      </c>
      <c r="I2472" s="10"/>
      <c r="J2472" t="str">
        <f>SALIDA[[#This Row],[CODIGO]]&amp;"       "&amp;SALIDA[[#This Row],[FAMILIA]]</f>
        <v>00112       DANFOSS</v>
      </c>
      <c r="K2472">
        <f>VLOOKUP(SALIDA[[#This Row],[CODIGO]],STOCK_STARSOFT[],5,FALSE)</f>
        <v>47.039979000000002</v>
      </c>
      <c r="L2472">
        <f>SALIDA[[#This Row],[CANTIDAD]]*SALIDA[[#This Row],[PRECIO UND]]</f>
        <v>47.039979000000002</v>
      </c>
    </row>
    <row r="2473" spans="1:12" x14ac:dyDescent="0.25">
      <c r="A2473" s="6" t="s">
        <v>33</v>
      </c>
      <c r="B2473" s="100" t="str">
        <f>VLOOKUP(SALIDA[[#This Row],[CODIGO]],STOCKSANLUIS[],2,FALSE)</f>
        <v>CONTROLADOR DE TEMPERATURA DIGITAL MT-512E 2HP - VER.13 - 115/220 VAC - FULL GAUGE</v>
      </c>
      <c r="C2473" s="153">
        <v>46048</v>
      </c>
      <c r="D2473">
        <v>5</v>
      </c>
      <c r="E2473">
        <f>IF(VLOOKUP(SALIDA[[#This Row],[CODIGO]],STOCKSANLUIS[],6,FALSE)=0,"PRODUCTO SIN STOCK/UBICACIÓN",VLOOKUP(SALIDA[[#This Row],[CODIGO]],STOCKSANLUIS[],6,FALSE))</f>
        <v>1</v>
      </c>
      <c r="F2473">
        <f>SALIDA[[#This Row],[CANTIDAD]]/SALIDA[[#This Row],[UND MEDIDA]]</f>
        <v>5</v>
      </c>
      <c r="G2473" t="str">
        <f>VLOOKUP(SALIDA[[#This Row],[CODIGO]],FAMILIAS[],4,FALSE)</f>
        <v>FULL GAUGE</v>
      </c>
      <c r="H2473" s="10" t="str">
        <f>IF(VLOOKUP(SALIDA[[#This Row],[CODIGO]],STOCKSANLUIS[],7,FALSE)=0,"PRODUCTO SIN STOCK/UBICACIÓN",VLOOKUP(SALIDA[[#This Row],[CODIGO]],STOCKSANLUIS[],7,FALSE))</f>
        <v>C</v>
      </c>
      <c r="I2473" s="10"/>
      <c r="J2473" t="str">
        <f>SALIDA[[#This Row],[CODIGO]]&amp;"       "&amp;SALIDA[[#This Row],[FAMILIA]]</f>
        <v>00016       FULL GAUGE</v>
      </c>
      <c r="K2473">
        <f>VLOOKUP(SALIDA[[#This Row],[CODIGO]],STOCK_STARSOFT[],5,FALSE)</f>
        <v>13.318346</v>
      </c>
      <c r="L2473">
        <f>SALIDA[[#This Row],[CANTIDAD]]*SALIDA[[#This Row],[PRECIO UND]]</f>
        <v>66.591729999999998</v>
      </c>
    </row>
    <row r="2474" spans="1:12" x14ac:dyDescent="0.25">
      <c r="A2474" s="6" t="s">
        <v>57</v>
      </c>
      <c r="B2474" s="100" t="str">
        <f>VLOOKUP(SALIDA[[#This Row],[CODIGO]],STOCKSANLUIS[],2,FALSE)</f>
        <v>CONTROLADOR DE VOLTAJE Y PROTECTOR DE FASES PHASELOG EW PLUS - VER.05 - 90-220 VAC - FULL GAUGE - WHITE</v>
      </c>
      <c r="C2474" s="153">
        <v>46048</v>
      </c>
      <c r="D2474">
        <v>3</v>
      </c>
      <c r="E2474">
        <f>IF(VLOOKUP(SALIDA[[#This Row],[CODIGO]],STOCKSANLUIS[],6,FALSE)=0,"PRODUCTO SIN STOCK/UBICACIÓN",VLOOKUP(SALIDA[[#This Row],[CODIGO]],STOCKSANLUIS[],6,FALSE))</f>
        <v>1</v>
      </c>
      <c r="F2474">
        <f>SALIDA[[#This Row],[CANTIDAD]]/SALIDA[[#This Row],[UND MEDIDA]]</f>
        <v>3</v>
      </c>
      <c r="G2474" t="str">
        <f>VLOOKUP(SALIDA[[#This Row],[CODIGO]],FAMILIAS[],4,FALSE)</f>
        <v>FULL GAUGE</v>
      </c>
      <c r="H2474" s="10" t="str">
        <f>IF(VLOOKUP(SALIDA[[#This Row],[CODIGO]],STOCKSANLUIS[],7,FALSE)=0,"PRODUCTO SIN STOCK/UBICACIÓN",VLOOKUP(SALIDA[[#This Row],[CODIGO]],STOCKSANLUIS[],7,FALSE))</f>
        <v>C</v>
      </c>
      <c r="I2474" s="10"/>
      <c r="J2474" t="str">
        <f>SALIDA[[#This Row],[CODIGO]]&amp;"       "&amp;SALIDA[[#This Row],[FAMILIA]]</f>
        <v>00029       FULL GAUGE</v>
      </c>
      <c r="K2474">
        <f>VLOOKUP(SALIDA[[#This Row],[CODIGO]],STOCK_STARSOFT[],5,FALSE)</f>
        <v>54.47063</v>
      </c>
      <c r="L2474">
        <f>SALIDA[[#This Row],[CANTIDAD]]*SALIDA[[#This Row],[PRECIO UND]]</f>
        <v>163.41189</v>
      </c>
    </row>
    <row r="2475" spans="1:12" x14ac:dyDescent="0.25">
      <c r="A2475" s="6" t="s">
        <v>19300</v>
      </c>
      <c r="B2475" s="100" t="str">
        <f>VLOOKUP(SALIDA[[#This Row],[CODIGO]],STOCKSANLUIS[],2,FALSE)</f>
        <v>CINTA ADHESIVA FOAM QTF-230E - 1/8" X 2" X 32.8´ (3MM X 50MM X 10M) - EVERFROST - HIGH QUALITY</v>
      </c>
      <c r="C2475" s="153">
        <v>46048</v>
      </c>
      <c r="D2475">
        <v>1</v>
      </c>
      <c r="E2475">
        <f>IF(VLOOKUP(SALIDA[[#This Row],[CODIGO]],STOCKSANLUIS[],6,FALSE)=0,"PRODUCTO SIN STOCK/UBICACIÓN",VLOOKUP(SALIDA[[#This Row],[CODIGO]],STOCKSANLUIS[],6,FALSE))</f>
        <v>1</v>
      </c>
      <c r="F2475">
        <f>SALIDA[[#This Row],[CANTIDAD]]/SALIDA[[#This Row],[UND MEDIDA]]</f>
        <v>1</v>
      </c>
      <c r="G2475" t="str">
        <f>VLOOKUP(SALIDA[[#This Row],[CODIGO]],FAMILIAS[],4,FALSE)</f>
        <v>EVERFROST</v>
      </c>
      <c r="H2475" s="10" t="str">
        <f>IF(VLOOKUP(SALIDA[[#This Row],[CODIGO]],STOCKSANLUIS[],7,FALSE)=0,"PRODUCTO SIN STOCK/UBICACIÓN",VLOOKUP(SALIDA[[#This Row],[CODIGO]],STOCKSANLUIS[],7,FALSE))</f>
        <v>C</v>
      </c>
      <c r="I2475" s="10" t="s">
        <v>22168</v>
      </c>
      <c r="J2475" t="str">
        <f>SALIDA[[#This Row],[CODIGO]]&amp;"       "&amp;SALIDA[[#This Row],[FAMILIA]]</f>
        <v>03490       EVERFROST</v>
      </c>
      <c r="K2475">
        <f>VLOOKUP(SALIDA[[#This Row],[CODIGO]],STOCK_STARSOFT[],5,FALSE)</f>
        <v>1.3047420000000001</v>
      </c>
      <c r="L2475">
        <f>SALIDA[[#This Row],[CANTIDAD]]*SALIDA[[#This Row],[PRECIO UND]]</f>
        <v>1.3047420000000001</v>
      </c>
    </row>
    <row r="2476" spans="1:12" x14ac:dyDescent="0.25">
      <c r="A2476" s="6" t="s">
        <v>2904</v>
      </c>
      <c r="B2476" s="100" t="str">
        <f>VLOOKUP(SALIDA[[#This Row],[CODIGO]],STOCKSANLUIS[],2,FALSE)</f>
        <v>SENSOR DE TEMPERATURA NTC - SB-70 - 2M - FULL GAUGE (REMPLAZO DEL SB-41 - NO USAR EN MT 622E)</v>
      </c>
      <c r="C2476" s="153">
        <v>46048</v>
      </c>
      <c r="D2476">
        <v>4</v>
      </c>
      <c r="E2476">
        <f>IF(VLOOKUP(SALIDA[[#This Row],[CODIGO]],STOCKSANLUIS[],6,FALSE)=0,"PRODUCTO SIN STOCK/UBICACIÓN",VLOOKUP(SALIDA[[#This Row],[CODIGO]],STOCKSANLUIS[],6,FALSE))</f>
        <v>1</v>
      </c>
      <c r="F2476">
        <f>SALIDA[[#This Row],[CANTIDAD]]/SALIDA[[#This Row],[UND MEDIDA]]</f>
        <v>4</v>
      </c>
      <c r="G2476" t="str">
        <f>VLOOKUP(SALIDA[[#This Row],[CODIGO]],FAMILIAS[],4,FALSE)</f>
        <v>FULL GAUGE</v>
      </c>
      <c r="H2476" s="10" t="str">
        <f>IF(VLOOKUP(SALIDA[[#This Row],[CODIGO]],STOCKSANLUIS[],7,FALSE)=0,"PRODUCTO SIN STOCK/UBICACIÓN",VLOOKUP(SALIDA[[#This Row],[CODIGO]],STOCKSANLUIS[],7,FALSE))</f>
        <v>A</v>
      </c>
      <c r="I2476" s="10"/>
      <c r="J2476" t="str">
        <f>SALIDA[[#This Row],[CODIGO]]&amp;"       "&amp;SALIDA[[#This Row],[FAMILIA]]</f>
        <v>02345       FULL GAUGE</v>
      </c>
      <c r="K2476">
        <f>VLOOKUP(SALIDA[[#This Row],[CODIGO]],STOCK_STARSOFT[],5,FALSE)</f>
        <v>1.711822</v>
      </c>
      <c r="L2476">
        <f>SALIDA[[#This Row],[CANTIDAD]]*SALIDA[[#This Row],[PRECIO UND]]</f>
        <v>6.8472879999999998</v>
      </c>
    </row>
    <row r="2477" spans="1:12" x14ac:dyDescent="0.25">
      <c r="A2477" s="6" t="s">
        <v>57</v>
      </c>
      <c r="B2477" s="100" t="str">
        <f>VLOOKUP(SALIDA[[#This Row],[CODIGO]],STOCKSANLUIS[],2,FALSE)</f>
        <v>CONTROLADOR DE VOLTAJE Y PROTECTOR DE FASES PHASELOG EW PLUS - VER.05 - 90-220 VAC - FULL GAUGE - WHITE</v>
      </c>
      <c r="C2477" s="153">
        <v>46049</v>
      </c>
      <c r="D2477">
        <v>4</v>
      </c>
      <c r="E2477">
        <f>IF(VLOOKUP(SALIDA[[#This Row],[CODIGO]],STOCKSANLUIS[],6,FALSE)=0,"PRODUCTO SIN STOCK/UBICACIÓN",VLOOKUP(SALIDA[[#This Row],[CODIGO]],STOCKSANLUIS[],6,FALSE))</f>
        <v>1</v>
      </c>
      <c r="F2477">
        <f>SALIDA[[#This Row],[CANTIDAD]]/SALIDA[[#This Row],[UND MEDIDA]]</f>
        <v>4</v>
      </c>
      <c r="G2477" t="str">
        <f>VLOOKUP(SALIDA[[#This Row],[CODIGO]],FAMILIAS[],4,FALSE)</f>
        <v>FULL GAUGE</v>
      </c>
      <c r="H2477" s="10" t="str">
        <f>IF(VLOOKUP(SALIDA[[#This Row],[CODIGO]],STOCKSANLUIS[],7,FALSE)=0,"PRODUCTO SIN STOCK/UBICACIÓN",VLOOKUP(SALIDA[[#This Row],[CODIGO]],STOCKSANLUIS[],7,FALSE))</f>
        <v>C</v>
      </c>
      <c r="I2477" s="10"/>
      <c r="J2477" t="str">
        <f>SALIDA[[#This Row],[CODIGO]]&amp;"       "&amp;SALIDA[[#This Row],[FAMILIA]]</f>
        <v>00029       FULL GAUGE</v>
      </c>
      <c r="K2477">
        <f>VLOOKUP(SALIDA[[#This Row],[CODIGO]],STOCK_STARSOFT[],5,FALSE)</f>
        <v>54.47063</v>
      </c>
      <c r="L2477">
        <f>SALIDA[[#This Row],[CANTIDAD]]*SALIDA[[#This Row],[PRECIO UND]]</f>
        <v>217.88252</v>
      </c>
    </row>
    <row r="2478" spans="1:12" x14ac:dyDescent="0.25">
      <c r="A2478" s="6" t="s">
        <v>3293</v>
      </c>
      <c r="B2478" s="100" t="str">
        <f>VLOOKUP(SALIDA[[#This Row],[CODIGO]],STOCKSANLUIS[],2,FALSE)</f>
        <v>VALVULA PARA AGUA HELADA FAN &amp; COIL 2 VIAS 3/4" DIAMETRO  CON ACTUADOR  220V JOHNSON CONTROLS - VLC2200GC-C</v>
      </c>
      <c r="C2478" s="153">
        <v>46049</v>
      </c>
      <c r="D2478">
        <v>1</v>
      </c>
      <c r="E2478">
        <f>IF(VLOOKUP(SALIDA[[#This Row],[CODIGO]],STOCKSANLUIS[],6,FALSE)=0,"PRODUCTO SIN STOCK/UBICACIÓN",VLOOKUP(SALIDA[[#This Row],[CODIGO]],STOCKSANLUIS[],6,FALSE))</f>
        <v>1</v>
      </c>
      <c r="F2478">
        <f>SALIDA[[#This Row],[CANTIDAD]]/SALIDA[[#This Row],[UND MEDIDA]]</f>
        <v>1</v>
      </c>
      <c r="G2478" t="str">
        <f>VLOOKUP(SALIDA[[#This Row],[CODIGO]],FAMILIAS[],4,FALSE)</f>
        <v>JOHNSON CONTROLS</v>
      </c>
      <c r="H2478" s="10" t="str">
        <f>IF(VLOOKUP(SALIDA[[#This Row],[CODIGO]],STOCKSANLUIS[],7,FALSE)=0,"PRODUCTO SIN STOCK/UBICACIÓN",VLOOKUP(SALIDA[[#This Row],[CODIGO]],STOCKSANLUIS[],7,FALSE))</f>
        <v>A</v>
      </c>
      <c r="I2478" s="10"/>
      <c r="J2478" t="str">
        <f>SALIDA[[#This Row],[CODIGO]]&amp;"       "&amp;SALIDA[[#This Row],[FAMILIA]]</f>
        <v>02714       JOHNSON CONTROLS</v>
      </c>
      <c r="K2478">
        <f>VLOOKUP(SALIDA[[#This Row],[CODIGO]],STOCK_STARSOFT[],5,FALSE)</f>
        <v>13.849964</v>
      </c>
      <c r="L2478">
        <f>SALIDA[[#This Row],[CANTIDAD]]*SALIDA[[#This Row],[PRECIO UND]]</f>
        <v>13.849964</v>
      </c>
    </row>
    <row r="2479" spans="1:12" x14ac:dyDescent="0.25">
      <c r="A2479" s="6" t="s">
        <v>1568</v>
      </c>
      <c r="B2479" s="100" t="str">
        <f>VLOOKUP(SALIDA[[#This Row],[CODIGO]],STOCKSANLUIS[],2,FALSE)</f>
        <v>PRESOSTATO ENCAPSULADO ALTA PRESION ( OPEN 550 PSI CLOSE 450 PSI ) - QPH-410 - QUALITY</v>
      </c>
      <c r="C2479" s="153">
        <v>46049</v>
      </c>
      <c r="D2479">
        <v>1</v>
      </c>
      <c r="E2479">
        <f>IF(VLOOKUP(SALIDA[[#This Row],[CODIGO]],STOCKSANLUIS[],6,FALSE)=0,"PRODUCTO SIN STOCK/UBICACIÓN",VLOOKUP(SALIDA[[#This Row],[CODIGO]],STOCKSANLUIS[],6,FALSE))</f>
        <v>1</v>
      </c>
      <c r="F2479">
        <f>SALIDA[[#This Row],[CANTIDAD]]/SALIDA[[#This Row],[UND MEDIDA]]</f>
        <v>1</v>
      </c>
      <c r="G2479" t="str">
        <f>VLOOKUP(SALIDA[[#This Row],[CODIGO]],FAMILIAS[],4,FALSE)</f>
        <v>QUALITY</v>
      </c>
      <c r="H2479" s="10" t="str">
        <f>IF(VLOOKUP(SALIDA[[#This Row],[CODIGO]],STOCKSANLUIS[],7,FALSE)=0,"PRODUCTO SIN STOCK/UBICACIÓN",VLOOKUP(SALIDA[[#This Row],[CODIGO]],STOCKSANLUIS[],7,FALSE))</f>
        <v>A</v>
      </c>
      <c r="I2479" s="10"/>
      <c r="J2479" t="str">
        <f>SALIDA[[#This Row],[CODIGO]]&amp;"       "&amp;SALIDA[[#This Row],[FAMILIA]]</f>
        <v>01542       QUALITY</v>
      </c>
      <c r="K2479">
        <f>VLOOKUP(SALIDA[[#This Row],[CODIGO]],STOCK_STARSOFT[],5,FALSE)</f>
        <v>3.667389</v>
      </c>
      <c r="L2479">
        <f>SALIDA[[#This Row],[CANTIDAD]]*SALIDA[[#This Row],[PRECIO UND]]</f>
        <v>3.667389</v>
      </c>
    </row>
    <row r="2480" spans="1:12" x14ac:dyDescent="0.25">
      <c r="A2480" s="6" t="s">
        <v>3637</v>
      </c>
      <c r="B2480" s="100" t="str">
        <f>VLOOKUP(SALIDA[[#This Row],[CODIGO]],STOCKSANLUIS[],2,FALSE)</f>
        <v>MOTOVENTILADOR MAER FAN YDWF74L47P4-470N-400S (220V, 60HZ, 4 POLES, 1PH, CL.F, SUCTION)</v>
      </c>
      <c r="C2480" s="153">
        <v>46049</v>
      </c>
      <c r="D2480">
        <v>1</v>
      </c>
      <c r="E2480">
        <f>IF(VLOOKUP(SALIDA[[#This Row],[CODIGO]],STOCKSANLUIS[],6,FALSE)=0,"PRODUCTO SIN STOCK/UBICACIÓN",VLOOKUP(SALIDA[[#This Row],[CODIGO]],STOCKSANLUIS[],6,FALSE))</f>
        <v>1</v>
      </c>
      <c r="F2480">
        <f>SALIDA[[#This Row],[CANTIDAD]]/SALIDA[[#This Row],[UND MEDIDA]]</f>
        <v>1</v>
      </c>
      <c r="G2480" t="str">
        <f>VLOOKUP(SALIDA[[#This Row],[CODIGO]],FAMILIAS[],4,FALSE)</f>
        <v>MAER FAN</v>
      </c>
      <c r="H2480" s="10" t="str">
        <f>IF(VLOOKUP(SALIDA[[#This Row],[CODIGO]],STOCKSANLUIS[],7,FALSE)=0,"PRODUCTO SIN STOCK/UBICACIÓN",VLOOKUP(SALIDA[[#This Row],[CODIGO]],STOCKSANLUIS[],7,FALSE))</f>
        <v>C</v>
      </c>
      <c r="I2480" s="10"/>
      <c r="J2480" t="str">
        <f>SALIDA[[#This Row],[CODIGO]]&amp;"       "&amp;SALIDA[[#This Row],[FAMILIA]]</f>
        <v>03036       MAER FAN</v>
      </c>
      <c r="K2480">
        <f>VLOOKUP(SALIDA[[#This Row],[CODIGO]],STOCK_STARSOFT[],5,FALSE)</f>
        <v>32.505842000000001</v>
      </c>
      <c r="L2480">
        <f>SALIDA[[#This Row],[CANTIDAD]]*SALIDA[[#This Row],[PRECIO UND]]</f>
        <v>32.505842000000001</v>
      </c>
    </row>
    <row r="2481" spans="1:12" x14ac:dyDescent="0.25">
      <c r="A2481" s="6" t="s">
        <v>3062</v>
      </c>
      <c r="B2481" s="100" t="str">
        <f>VLOOKUP(SALIDA[[#This Row],[CODIGO]],STOCKSANLUIS[],2,FALSE)</f>
        <v>CAPACITOR DE 35 MFD X 440 VAC - 35X440 - EVERWELL</v>
      </c>
      <c r="C2481" s="153">
        <v>46049</v>
      </c>
      <c r="D2481">
        <v>1</v>
      </c>
      <c r="E2481">
        <f>IF(VLOOKUP(SALIDA[[#This Row],[CODIGO]],STOCKSANLUIS[],6,FALSE)=0,"PRODUCTO SIN STOCK/UBICACIÓN",VLOOKUP(SALIDA[[#This Row],[CODIGO]],STOCKSANLUIS[],6,FALSE))</f>
        <v>1</v>
      </c>
      <c r="F2481">
        <f>SALIDA[[#This Row],[CANTIDAD]]/SALIDA[[#This Row],[UND MEDIDA]]</f>
        <v>1</v>
      </c>
      <c r="G2481" t="str">
        <f>VLOOKUP(SALIDA[[#This Row],[CODIGO]],FAMILIAS[],4,FALSE)</f>
        <v>EVERWELL</v>
      </c>
      <c r="H2481" s="10" t="str">
        <f>IF(VLOOKUP(SALIDA[[#This Row],[CODIGO]],STOCKSANLUIS[],7,FALSE)=0,"PRODUCTO SIN STOCK/UBICACIÓN",VLOOKUP(SALIDA[[#This Row],[CODIGO]],STOCKSANLUIS[],7,FALSE))</f>
        <v>A</v>
      </c>
      <c r="I2481" s="10"/>
      <c r="J2481" t="str">
        <f>SALIDA[[#This Row],[CODIGO]]&amp;"       "&amp;SALIDA[[#This Row],[FAMILIA]]</f>
        <v>02463       EVERWELL</v>
      </c>
      <c r="K2481">
        <f>VLOOKUP(SALIDA[[#This Row],[CODIGO]],STOCK_STARSOFT[],5,FALSE)</f>
        <v>1.3037909999999999</v>
      </c>
      <c r="L2481">
        <f>SALIDA[[#This Row],[CANTIDAD]]*SALIDA[[#This Row],[PRECIO UND]]</f>
        <v>1.3037909999999999</v>
      </c>
    </row>
    <row r="2482" spans="1:12" x14ac:dyDescent="0.25">
      <c r="A2482" s="6" t="s">
        <v>259</v>
      </c>
      <c r="B2482" s="100" t="str">
        <f>VLOOKUP(SALIDA[[#This Row],[CODIGO]],STOCKSANLUIS[],2,FALSE)</f>
        <v>PLATINA KLEERSTRIP MAX BULLET HTP SILVER 2  PLOMO (60 CM)- 477600</v>
      </c>
      <c r="C2482" s="153">
        <v>46049</v>
      </c>
      <c r="D2482">
        <v>54</v>
      </c>
      <c r="E2482">
        <f>IF(VLOOKUP(SALIDA[[#This Row],[CODIGO]],STOCKSANLUIS[],6,FALSE)=0,"PRODUCTO SIN STOCK/UBICACIÓN",VLOOKUP(SALIDA[[#This Row],[CODIGO]],STOCKSANLUIS[],6,FALSE))</f>
        <v>1</v>
      </c>
      <c r="F2482">
        <f>SALIDA[[#This Row],[CANTIDAD]]/SALIDA[[#This Row],[UND MEDIDA]]</f>
        <v>54</v>
      </c>
      <c r="G2482" t="str">
        <f>VLOOKUP(SALIDA[[#This Row],[CODIGO]],FAMILIAS[],4,FALSE)</f>
        <v>ES ROBBINS</v>
      </c>
      <c r="H2482" s="10" t="str">
        <f>IF(VLOOKUP(SALIDA[[#This Row],[CODIGO]],STOCKSANLUIS[],7,FALSE)=0,"PRODUCTO SIN STOCK/UBICACIÓN",VLOOKUP(SALIDA[[#This Row],[CODIGO]],STOCKSANLUIS[],7,FALSE))</f>
        <v>C</v>
      </c>
      <c r="I2482" s="10"/>
      <c r="J2482" t="str">
        <f>SALIDA[[#This Row],[CODIGO]]&amp;"       "&amp;SALIDA[[#This Row],[FAMILIA]]</f>
        <v>00186       ES ROBBINS</v>
      </c>
      <c r="K2482">
        <f>VLOOKUP(SALIDA[[#This Row],[CODIGO]],STOCK_STARSOFT[],5,FALSE)</f>
        <v>4.3959429999999999</v>
      </c>
      <c r="L2482">
        <f>SALIDA[[#This Row],[CANTIDAD]]*SALIDA[[#This Row],[PRECIO UND]]</f>
        <v>237.380922</v>
      </c>
    </row>
    <row r="2483" spans="1:12" x14ac:dyDescent="0.25">
      <c r="A2483" s="6" t="s">
        <v>3675</v>
      </c>
      <c r="B2483" s="100" t="str">
        <f>VLOOKUP(SALIDA[[#This Row],[CODIGO]],STOCKSANLUIS[],2,FALSE)</f>
        <v>LAMAS DE PVC ALECO 8X0.080X300 (20CM X 2MMX 91.44M) LOW TEMP REINFORCED - 172007- MT</v>
      </c>
      <c r="C2483" s="153">
        <v>46049</v>
      </c>
      <c r="D2483">
        <v>30</v>
      </c>
      <c r="E2483">
        <f>IF(VLOOKUP(SALIDA[[#This Row],[CODIGO]],STOCKSANLUIS[],6,FALSE)=0,"PRODUCTO SIN STOCK/UBICACIÓN",VLOOKUP(SALIDA[[#This Row],[CODIGO]],STOCKSANLUIS[],6,FALSE))</f>
        <v>91.44</v>
      </c>
      <c r="F2483">
        <f>SALIDA[[#This Row],[CANTIDAD]]/SALIDA[[#This Row],[UND MEDIDA]]</f>
        <v>0.32808398950131235</v>
      </c>
      <c r="G2483" t="str">
        <f>VLOOKUP(SALIDA[[#This Row],[CODIGO]],FAMILIAS[],4,FALSE)</f>
        <v>ES ROBBINS</v>
      </c>
      <c r="H2483" s="10" t="str">
        <f>IF(VLOOKUP(SALIDA[[#This Row],[CODIGO]],STOCKSANLUIS[],7,FALSE)=0,"PRODUCTO SIN STOCK/UBICACIÓN",VLOOKUP(SALIDA[[#This Row],[CODIGO]],STOCKSANLUIS[],7,FALSE))</f>
        <v>B/C</v>
      </c>
      <c r="I2483" s="10"/>
      <c r="J2483" t="str">
        <f>SALIDA[[#This Row],[CODIGO]]&amp;"       "&amp;SALIDA[[#This Row],[FAMILIA]]</f>
        <v>03057       ES ROBBINS</v>
      </c>
      <c r="K2483">
        <f>VLOOKUP(SALIDA[[#This Row],[CODIGO]],STOCK_STARSOFT[],5,FALSE)</f>
        <v>2.0842499999999999</v>
      </c>
      <c r="L2483">
        <f>SALIDA[[#This Row],[CANTIDAD]]*SALIDA[[#This Row],[PRECIO UND]]</f>
        <v>62.527499999999996</v>
      </c>
    </row>
    <row r="2484" spans="1:12" x14ac:dyDescent="0.25">
      <c r="A2484" s="6" t="s">
        <v>1506</v>
      </c>
      <c r="B2484" s="100" t="str">
        <f>VLOOKUP(SALIDA[[#This Row],[CODIGO]],STOCKSANLUIS[],2,FALSE)</f>
        <v>ELEMENTO TERMOSTATICO DANFOSS TEN-5 COD 067B3297</v>
      </c>
      <c r="C2484" s="153">
        <v>46049</v>
      </c>
      <c r="D2484">
        <v>1</v>
      </c>
      <c r="E2484">
        <f>IF(VLOOKUP(SALIDA[[#This Row],[CODIGO]],STOCKSANLUIS[],6,FALSE)=0,"PRODUCTO SIN STOCK/UBICACIÓN",VLOOKUP(SALIDA[[#This Row],[CODIGO]],STOCKSANLUIS[],6,FALSE))</f>
        <v>1</v>
      </c>
      <c r="F2484">
        <f>SALIDA[[#This Row],[CANTIDAD]]/SALIDA[[#This Row],[UND MEDIDA]]</f>
        <v>1</v>
      </c>
      <c r="G2484" t="str">
        <f>VLOOKUP(SALIDA[[#This Row],[CODIGO]],FAMILIAS[],4,FALSE)</f>
        <v>DANFOSS</v>
      </c>
      <c r="H2484" s="10" t="str">
        <f>IF(VLOOKUP(SALIDA[[#This Row],[CODIGO]],STOCKSANLUIS[],7,FALSE)=0,"PRODUCTO SIN STOCK/UBICACIÓN",VLOOKUP(SALIDA[[#This Row],[CODIGO]],STOCKSANLUIS[],7,FALSE))</f>
        <v>A</v>
      </c>
      <c r="I2484" s="10"/>
      <c r="J2484" t="str">
        <f>SALIDA[[#This Row],[CODIGO]]&amp;"       "&amp;SALIDA[[#This Row],[FAMILIA]]</f>
        <v>01511       DANFOSS</v>
      </c>
      <c r="K2484">
        <f>VLOOKUP(SALIDA[[#This Row],[CODIGO]],STOCK_STARSOFT[],5,FALSE)</f>
        <v>47.614384999999999</v>
      </c>
      <c r="L2484">
        <f>SALIDA[[#This Row],[CANTIDAD]]*SALIDA[[#This Row],[PRECIO UND]]</f>
        <v>47.614384999999999</v>
      </c>
    </row>
    <row r="2485" spans="1:12" x14ac:dyDescent="0.25">
      <c r="A2485" s="6" t="s">
        <v>19300</v>
      </c>
      <c r="B2485" s="100" t="str">
        <f>VLOOKUP(SALIDA[[#This Row],[CODIGO]],STOCKSANLUIS[],2,FALSE)</f>
        <v>CINTA ADHESIVA FOAM QTF-230E - 1/8" X 2" X 32.8´ (3MM X 50MM X 10M) - EVERFROST - HIGH QUALITY</v>
      </c>
      <c r="C2485" s="153">
        <v>46049</v>
      </c>
      <c r="D2485">
        <v>2</v>
      </c>
      <c r="E2485">
        <f>IF(VLOOKUP(SALIDA[[#This Row],[CODIGO]],STOCKSANLUIS[],6,FALSE)=0,"PRODUCTO SIN STOCK/UBICACIÓN",VLOOKUP(SALIDA[[#This Row],[CODIGO]],STOCKSANLUIS[],6,FALSE))</f>
        <v>1</v>
      </c>
      <c r="F2485">
        <f>SALIDA[[#This Row],[CANTIDAD]]/SALIDA[[#This Row],[UND MEDIDA]]</f>
        <v>2</v>
      </c>
      <c r="G2485" t="str">
        <f>VLOOKUP(SALIDA[[#This Row],[CODIGO]],FAMILIAS[],4,FALSE)</f>
        <v>EVERFROST</v>
      </c>
      <c r="H2485" s="10" t="str">
        <f>IF(VLOOKUP(SALIDA[[#This Row],[CODIGO]],STOCKSANLUIS[],7,FALSE)=0,"PRODUCTO SIN STOCK/UBICACIÓN",VLOOKUP(SALIDA[[#This Row],[CODIGO]],STOCKSANLUIS[],7,FALSE))</f>
        <v>C</v>
      </c>
      <c r="I2485" s="10"/>
      <c r="J2485" t="str">
        <f>SALIDA[[#This Row],[CODIGO]]&amp;"       "&amp;SALIDA[[#This Row],[FAMILIA]]</f>
        <v>03490       EVERFROST</v>
      </c>
      <c r="K2485">
        <f>VLOOKUP(SALIDA[[#This Row],[CODIGO]],STOCK_STARSOFT[],5,FALSE)</f>
        <v>1.3047420000000001</v>
      </c>
      <c r="L2485">
        <f>SALIDA[[#This Row],[CANTIDAD]]*SALIDA[[#This Row],[PRECIO UND]]</f>
        <v>2.6094840000000001</v>
      </c>
    </row>
    <row r="2486" spans="1:12" x14ac:dyDescent="0.25">
      <c r="A2486" s="6" t="s">
        <v>2545</v>
      </c>
      <c r="B2486" s="100" t="str">
        <f>VLOOKUP(SALIDA[[#This Row],[CODIGO]],STOCKSANLUIS[],2,FALSE)</f>
        <v>EQUIPO DE A/A MINI SPLIT FRIO SOLO - 24000 BTU - R410A - 220V/1PH/60HZ - TEMP BLUE MADE BY CARRIER INTERAMERICA CORPORATION</v>
      </c>
      <c r="C2486" s="153">
        <v>46049</v>
      </c>
      <c r="D2486">
        <v>1</v>
      </c>
      <c r="E2486">
        <f>IF(VLOOKUP(SALIDA[[#This Row],[CODIGO]],STOCKSANLUIS[],6,FALSE)=0,"PRODUCTO SIN STOCK/UBICACIÓN",VLOOKUP(SALIDA[[#This Row],[CODIGO]],STOCKSANLUIS[],6,FALSE))</f>
        <v>1</v>
      </c>
      <c r="F2486">
        <f>SALIDA[[#This Row],[CANTIDAD]]/SALIDA[[#This Row],[UND MEDIDA]]</f>
        <v>1</v>
      </c>
      <c r="G2486" t="str">
        <f>VLOOKUP(SALIDA[[#This Row],[CODIGO]],FAMILIAS[],4,FALSE)</f>
        <v>TEMP BLUE</v>
      </c>
      <c r="H2486" s="10" t="str">
        <f>IF(VLOOKUP(SALIDA[[#This Row],[CODIGO]],STOCKSANLUIS[],7,FALSE)=0,"PRODUCTO SIN STOCK/UBICACIÓN",VLOOKUP(SALIDA[[#This Row],[CODIGO]],STOCKSANLUIS[],7,FALSE))</f>
        <v>B</v>
      </c>
      <c r="I2486" s="10"/>
      <c r="J2486" t="str">
        <f>SALIDA[[#This Row],[CODIGO]]&amp;"       "&amp;SALIDA[[#This Row],[FAMILIA]]</f>
        <v>02085       TEMP BLUE</v>
      </c>
      <c r="K2486">
        <f>VLOOKUP(SALIDA[[#This Row],[CODIGO]],STOCK_STARSOFT[],5,FALSE)</f>
        <v>299.364712</v>
      </c>
      <c r="L2486">
        <f>SALIDA[[#This Row],[CANTIDAD]]*SALIDA[[#This Row],[PRECIO UND]]</f>
        <v>299.364712</v>
      </c>
    </row>
    <row r="2487" spans="1:12" x14ac:dyDescent="0.25">
      <c r="A2487" s="6" t="s">
        <v>781</v>
      </c>
      <c r="B2487" s="100" t="str">
        <f>VLOOKUP(SALIDA[[#This Row],[CODIGO]],STOCKSANLUIS[],2,FALSE)</f>
        <v>CINTA DE ALUMINIO DE 2" X 50 YDS - QTA-250 - QUALITY</v>
      </c>
      <c r="C2487" s="153">
        <v>46049</v>
      </c>
      <c r="D2487">
        <v>1</v>
      </c>
      <c r="E2487">
        <f>IF(VLOOKUP(SALIDA[[#This Row],[CODIGO]],STOCKSANLUIS[],6,FALSE)=0,"PRODUCTO SIN STOCK/UBICACIÓN",VLOOKUP(SALIDA[[#This Row],[CODIGO]],STOCKSANLUIS[],6,FALSE))</f>
        <v>1</v>
      </c>
      <c r="F2487">
        <f>SALIDA[[#This Row],[CANTIDAD]]/SALIDA[[#This Row],[UND MEDIDA]]</f>
        <v>1</v>
      </c>
      <c r="G2487" t="str">
        <f>VLOOKUP(SALIDA[[#This Row],[CODIGO]],FAMILIAS[],4,FALSE)</f>
        <v>QUALITY</v>
      </c>
      <c r="H2487" s="10" t="str">
        <f>IF(VLOOKUP(SALIDA[[#This Row],[CODIGO]],STOCKSANLUIS[],7,FALSE)=0,"PRODUCTO SIN STOCK/UBICACIÓN",VLOOKUP(SALIDA[[#This Row],[CODIGO]],STOCKSANLUIS[],7,FALSE))</f>
        <v>A</v>
      </c>
      <c r="I2487" s="10"/>
      <c r="J2487" t="str">
        <f>SALIDA[[#This Row],[CODIGO]]&amp;"       "&amp;SALIDA[[#This Row],[FAMILIA]]</f>
        <v>00855       QUALITY</v>
      </c>
      <c r="K2487">
        <f>VLOOKUP(SALIDA[[#This Row],[CODIGO]],STOCK_STARSOFT[],5,FALSE)</f>
        <v>3.5578789999999998</v>
      </c>
      <c r="L2487">
        <f>SALIDA[[#This Row],[CANTIDAD]]*SALIDA[[#This Row],[PRECIO UND]]</f>
        <v>3.5578789999999998</v>
      </c>
    </row>
    <row r="2488" spans="1:12" x14ac:dyDescent="0.25">
      <c r="A2488" s="6" t="s">
        <v>19300</v>
      </c>
      <c r="B2488" s="100" t="str">
        <f>VLOOKUP(SALIDA[[#This Row],[CODIGO]],STOCKSANLUIS[],2,FALSE)</f>
        <v>CINTA ADHESIVA FOAM QTF-230E - 1/8" X 2" X 32.8´ (3MM X 50MM X 10M) - EVERFROST - HIGH QUALITY</v>
      </c>
      <c r="C2488" s="153">
        <v>46049</v>
      </c>
      <c r="D2488">
        <v>10</v>
      </c>
      <c r="E2488">
        <f>IF(VLOOKUP(SALIDA[[#This Row],[CODIGO]],STOCKSANLUIS[],6,FALSE)=0,"PRODUCTO SIN STOCK/UBICACIÓN",VLOOKUP(SALIDA[[#This Row],[CODIGO]],STOCKSANLUIS[],6,FALSE))</f>
        <v>1</v>
      </c>
      <c r="F2488">
        <f>SALIDA[[#This Row],[CANTIDAD]]/SALIDA[[#This Row],[UND MEDIDA]]</f>
        <v>10</v>
      </c>
      <c r="G2488" t="str">
        <f>VLOOKUP(SALIDA[[#This Row],[CODIGO]],FAMILIAS[],4,FALSE)</f>
        <v>EVERFROST</v>
      </c>
      <c r="H2488" s="10" t="str">
        <f>IF(VLOOKUP(SALIDA[[#This Row],[CODIGO]],STOCKSANLUIS[],7,FALSE)=0,"PRODUCTO SIN STOCK/UBICACIÓN",VLOOKUP(SALIDA[[#This Row],[CODIGO]],STOCKSANLUIS[],7,FALSE))</f>
        <v>C</v>
      </c>
      <c r="I2488" s="10"/>
      <c r="J2488" t="str">
        <f>SALIDA[[#This Row],[CODIGO]]&amp;"       "&amp;SALIDA[[#This Row],[FAMILIA]]</f>
        <v>03490       EVERFROST</v>
      </c>
      <c r="K2488">
        <f>VLOOKUP(SALIDA[[#This Row],[CODIGO]],STOCK_STARSOFT[],5,FALSE)</f>
        <v>1.3047420000000001</v>
      </c>
      <c r="L2488">
        <f>SALIDA[[#This Row],[CANTIDAD]]*SALIDA[[#This Row],[PRECIO UND]]</f>
        <v>13.047420000000001</v>
      </c>
    </row>
    <row r="2489" spans="1:12" x14ac:dyDescent="0.25">
      <c r="A2489" s="6" t="s">
        <v>3513</v>
      </c>
      <c r="B2489" s="100" t="str">
        <f>VLOOKUP(SALIDA[[#This Row],[CODIGO]],STOCKSANLUIS[],2,FALSE)</f>
        <v>GAS REFRIGERANTE FREON 410A 650 GR -CHEMOURS - CAJA DE 12 -  CHINO</v>
      </c>
      <c r="C2489" s="153">
        <v>46049</v>
      </c>
      <c r="D2489">
        <v>2</v>
      </c>
      <c r="E2489">
        <f>IF(VLOOKUP(SALIDA[[#This Row],[CODIGO]],STOCKSANLUIS[],6,FALSE)=0,"PRODUCTO SIN STOCK/UBICACIÓN",VLOOKUP(SALIDA[[#This Row],[CODIGO]],STOCKSANLUIS[],6,FALSE))</f>
        <v>1</v>
      </c>
      <c r="F2489">
        <f>SALIDA[[#This Row],[CANTIDAD]]/SALIDA[[#This Row],[UND MEDIDA]]</f>
        <v>2</v>
      </c>
      <c r="G2489" t="str">
        <f>VLOOKUP(SALIDA[[#This Row],[CODIGO]],FAMILIAS[],4,FALSE)</f>
        <v>THE CHEMOURS</v>
      </c>
      <c r="H2489" s="10" t="str">
        <f>IF(VLOOKUP(SALIDA[[#This Row],[CODIGO]],STOCKSANLUIS[],7,FALSE)=0,"PRODUCTO SIN STOCK/UBICACIÓN",VLOOKUP(SALIDA[[#This Row],[CODIGO]],STOCKSANLUIS[],7,FALSE))</f>
        <v>C</v>
      </c>
      <c r="I2489" s="10"/>
      <c r="J2489" t="str">
        <f>SALIDA[[#This Row],[CODIGO]]&amp;"       "&amp;SALIDA[[#This Row],[FAMILIA]]</f>
        <v>02922       THE CHEMOURS</v>
      </c>
      <c r="K2489">
        <f>VLOOKUP(SALIDA[[#This Row],[CODIGO]],STOCK_STARSOFT[],5,FALSE)</f>
        <v>8.1124840000000003</v>
      </c>
      <c r="L2489">
        <f>SALIDA[[#This Row],[CANTIDAD]]*SALIDA[[#This Row],[PRECIO UND]]</f>
        <v>16.224968000000001</v>
      </c>
    </row>
    <row r="2490" spans="1:12" x14ac:dyDescent="0.25">
      <c r="A2490" s="6" t="s">
        <v>3245</v>
      </c>
      <c r="B2490" s="100" t="str">
        <f>VLOOKUP(SALIDA[[#This Row],[CODIGO]],STOCKSANLUIS[],2,FALSE)</f>
        <v>FILTRO BIDIRECCIONAL CON VALVULA DE ACCESO - CF-25AV - EVERWELL</v>
      </c>
      <c r="C2490" s="153">
        <v>46049</v>
      </c>
      <c r="D2490">
        <v>1</v>
      </c>
      <c r="E2490">
        <f>IF(VLOOKUP(SALIDA[[#This Row],[CODIGO]],STOCKSANLUIS[],6,FALSE)=0,"PRODUCTO SIN STOCK/UBICACIÓN",VLOOKUP(SALIDA[[#This Row],[CODIGO]],STOCKSANLUIS[],6,FALSE))</f>
        <v>1</v>
      </c>
      <c r="F2490">
        <f>SALIDA[[#This Row],[CANTIDAD]]/SALIDA[[#This Row],[UND MEDIDA]]</f>
        <v>1</v>
      </c>
      <c r="G2490" t="str">
        <f>VLOOKUP(SALIDA[[#This Row],[CODIGO]],FAMILIAS[],4,FALSE)</f>
        <v>EVERWELL</v>
      </c>
      <c r="H2490" s="10" t="str">
        <f>IF(VLOOKUP(SALIDA[[#This Row],[CODIGO]],STOCKSANLUIS[],7,FALSE)=0,"PRODUCTO SIN STOCK/UBICACIÓN",VLOOKUP(SALIDA[[#This Row],[CODIGO]],STOCKSANLUIS[],7,FALSE))</f>
        <v>A</v>
      </c>
      <c r="I2490" s="10"/>
      <c r="J2490" t="str">
        <f>SALIDA[[#This Row],[CODIGO]]&amp;"       "&amp;SALIDA[[#This Row],[FAMILIA]]</f>
        <v>02635       EVERWELL</v>
      </c>
      <c r="K2490">
        <f>VLOOKUP(SALIDA[[#This Row],[CODIGO]],STOCK_STARSOFT[],5,FALSE)</f>
        <v>1.493752</v>
      </c>
      <c r="L2490">
        <f>SALIDA[[#This Row],[CANTIDAD]]*SALIDA[[#This Row],[PRECIO UND]]</f>
        <v>1.493752</v>
      </c>
    </row>
    <row r="2491" spans="1:12" x14ac:dyDescent="0.25">
      <c r="A2491" s="6" t="s">
        <v>3927</v>
      </c>
      <c r="B2491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491" s="153">
        <v>46049</v>
      </c>
      <c r="D2491">
        <v>1</v>
      </c>
      <c r="E2491">
        <f>IF(VLOOKUP(SALIDA[[#This Row],[CODIGO]],STOCKSANLUIS[],6,FALSE)=0,"PRODUCTO SIN STOCK/UBICACIÓN",VLOOKUP(SALIDA[[#This Row],[CODIGO]],STOCKSANLUIS[],6,FALSE))</f>
        <v>1</v>
      </c>
      <c r="F2491">
        <f>SALIDA[[#This Row],[CANTIDAD]]/SALIDA[[#This Row],[UND MEDIDA]]</f>
        <v>1</v>
      </c>
      <c r="G2491" t="str">
        <f>VLOOKUP(SALIDA[[#This Row],[CODIGO]],FAMILIAS[],4,FALSE)</f>
        <v>VIKING</v>
      </c>
      <c r="H2491" s="10" t="str">
        <f>IF(VLOOKUP(SALIDA[[#This Row],[CODIGO]],STOCKSANLUIS[],7,FALSE)=0,"PRODUCTO SIN STOCK/UBICACIÓN",VLOOKUP(SALIDA[[#This Row],[CODIGO]],STOCKSANLUIS[],7,FALSE))</f>
        <v>B</v>
      </c>
      <c r="I2491" s="10"/>
      <c r="J2491" t="str">
        <f>SALIDA[[#This Row],[CODIGO]]&amp;"       "&amp;SALIDA[[#This Row],[FAMILIA]]</f>
        <v>03395       VIKING</v>
      </c>
      <c r="K2491">
        <f>VLOOKUP(SALIDA[[#This Row],[CODIGO]],STOCK_STARSOFT[],5,FALSE)</f>
        <v>148.63707299999999</v>
      </c>
      <c r="L2491">
        <f>SALIDA[[#This Row],[CANTIDAD]]*SALIDA[[#This Row],[PRECIO UND]]</f>
        <v>148.63707299999999</v>
      </c>
    </row>
    <row r="2492" spans="1:12" x14ac:dyDescent="0.25">
      <c r="A2492" s="6" t="s">
        <v>3927</v>
      </c>
      <c r="B2492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492" s="153">
        <v>46049</v>
      </c>
      <c r="D2492">
        <v>1</v>
      </c>
      <c r="E2492">
        <f>IF(VLOOKUP(SALIDA[[#This Row],[CODIGO]],STOCKSANLUIS[],6,FALSE)=0,"PRODUCTO SIN STOCK/UBICACIÓN",VLOOKUP(SALIDA[[#This Row],[CODIGO]],STOCKSANLUIS[],6,FALSE))</f>
        <v>1</v>
      </c>
      <c r="F2492">
        <f>SALIDA[[#This Row],[CANTIDAD]]/SALIDA[[#This Row],[UND MEDIDA]]</f>
        <v>1</v>
      </c>
      <c r="G2492" t="str">
        <f>VLOOKUP(SALIDA[[#This Row],[CODIGO]],FAMILIAS[],4,FALSE)</f>
        <v>VIKING</v>
      </c>
      <c r="H2492" s="10" t="str">
        <f>IF(VLOOKUP(SALIDA[[#This Row],[CODIGO]],STOCKSANLUIS[],7,FALSE)=0,"PRODUCTO SIN STOCK/UBICACIÓN",VLOOKUP(SALIDA[[#This Row],[CODIGO]],STOCKSANLUIS[],7,FALSE))</f>
        <v>B</v>
      </c>
      <c r="I2492" s="10"/>
      <c r="J2492" t="str">
        <f>SALIDA[[#This Row],[CODIGO]]&amp;"       "&amp;SALIDA[[#This Row],[FAMILIA]]</f>
        <v>03395       VIKING</v>
      </c>
      <c r="K2492">
        <f>VLOOKUP(SALIDA[[#This Row],[CODIGO]],STOCK_STARSOFT[],5,FALSE)</f>
        <v>148.63707299999999</v>
      </c>
      <c r="L2492">
        <f>SALIDA[[#This Row],[CANTIDAD]]*SALIDA[[#This Row],[PRECIO UND]]</f>
        <v>148.63707299999999</v>
      </c>
    </row>
    <row r="2493" spans="1:12" x14ac:dyDescent="0.25">
      <c r="A2493" s="6" t="s">
        <v>3234</v>
      </c>
      <c r="B2493" s="100" t="str">
        <f>VLOOKUP(SALIDA[[#This Row],[CODIGO]],STOCKSANLUIS[],2,FALSE)</f>
        <v>JUEGO DE MANGUERAS PARA MANIFOLD DE 36" - ( R-12, R-22, R-502 ) - CT-336-RYB - EVERWELL</v>
      </c>
      <c r="C2493" s="153">
        <v>46049</v>
      </c>
      <c r="D2493">
        <v>1</v>
      </c>
      <c r="E2493">
        <f>IF(VLOOKUP(SALIDA[[#This Row],[CODIGO]],STOCKSANLUIS[],6,FALSE)=0,"PRODUCTO SIN STOCK/UBICACIÓN",VLOOKUP(SALIDA[[#This Row],[CODIGO]],STOCKSANLUIS[],6,FALSE))</f>
        <v>1</v>
      </c>
      <c r="F2493">
        <f>SALIDA[[#This Row],[CANTIDAD]]/SALIDA[[#This Row],[UND MEDIDA]]</f>
        <v>1</v>
      </c>
      <c r="G2493" t="str">
        <f>VLOOKUP(SALIDA[[#This Row],[CODIGO]],FAMILIAS[],4,FALSE)</f>
        <v>EVERWELL</v>
      </c>
      <c r="H2493" s="10" t="str">
        <f>IF(VLOOKUP(SALIDA[[#This Row],[CODIGO]],STOCKSANLUIS[],7,FALSE)=0,"PRODUCTO SIN STOCK/UBICACIÓN",VLOOKUP(SALIDA[[#This Row],[CODIGO]],STOCKSANLUIS[],7,FALSE))</f>
        <v>A</v>
      </c>
      <c r="I2493" s="10"/>
      <c r="J2493" t="str">
        <f>SALIDA[[#This Row],[CODIGO]]&amp;"       "&amp;SALIDA[[#This Row],[FAMILIA]]</f>
        <v>02623       EVERWELL</v>
      </c>
      <c r="K2493">
        <f>VLOOKUP(SALIDA[[#This Row],[CODIGO]],STOCK_STARSOFT[],5,FALSE)</f>
        <v>3.0245920000000002</v>
      </c>
      <c r="L2493">
        <f>SALIDA[[#This Row],[CANTIDAD]]*SALIDA[[#This Row],[PRECIO UND]]</f>
        <v>3.0245920000000002</v>
      </c>
    </row>
    <row r="2494" spans="1:12" x14ac:dyDescent="0.25">
      <c r="A2494" s="6" t="s">
        <v>3802</v>
      </c>
      <c r="B2494" s="100" t="str">
        <f>VLOOKUP(SALIDA[[#This Row],[CODIGO]],STOCKSANLUIS[],2,FALSE)</f>
        <v>GAS REFRIGERANTE R134A - 13.6KG FLYER</v>
      </c>
      <c r="C2494" s="153">
        <v>46049</v>
      </c>
      <c r="D2494">
        <v>1</v>
      </c>
      <c r="E2494">
        <f>IF(VLOOKUP(SALIDA[[#This Row],[CODIGO]],STOCKSANLUIS[],6,FALSE)=0,"PRODUCTO SIN STOCK/UBICACIÓN",VLOOKUP(SALIDA[[#This Row],[CODIGO]],STOCKSANLUIS[],6,FALSE))</f>
        <v>1</v>
      </c>
      <c r="F2494">
        <f>SALIDA[[#This Row],[CANTIDAD]]/SALIDA[[#This Row],[UND MEDIDA]]</f>
        <v>1</v>
      </c>
      <c r="G2494" t="str">
        <f>VLOOKUP(SALIDA[[#This Row],[CODIGO]],FAMILIAS[],4,FALSE)</f>
        <v>FLYER</v>
      </c>
      <c r="H2494" s="10" t="str">
        <f>IF(VLOOKUP(SALIDA[[#This Row],[CODIGO]],STOCKSANLUIS[],7,FALSE)=0,"PRODUCTO SIN STOCK/UBICACIÓN",VLOOKUP(SALIDA[[#This Row],[CODIGO]],STOCKSANLUIS[],7,FALSE))</f>
        <v>B</v>
      </c>
      <c r="I2494" s="10"/>
      <c r="J2494" t="str">
        <f>SALIDA[[#This Row],[CODIGO]]&amp;"       "&amp;SALIDA[[#This Row],[FAMILIA]]</f>
        <v>03241       FLYER</v>
      </c>
      <c r="K2494">
        <f>VLOOKUP(SALIDA[[#This Row],[CODIGO]],STOCK_STARSOFT[],5,FALSE)</f>
        <v>91.697573000000006</v>
      </c>
      <c r="L2494">
        <f>SALIDA[[#This Row],[CANTIDAD]]*SALIDA[[#This Row],[PRECIO UND]]</f>
        <v>91.697573000000006</v>
      </c>
    </row>
    <row r="2495" spans="1:12" x14ac:dyDescent="0.25">
      <c r="A2495" s="6" t="s">
        <v>3858</v>
      </c>
      <c r="B2495" s="100" t="str">
        <f>VLOOKUP(SALIDA[[#This Row],[CODIGO]],STOCKSANLUIS[],2,FALSE)</f>
        <v>CORTINA DE AIRE DE 120 CM (48") - 220V/1PH/60HZ - STAR COLD - FM-1212Z/Y-MC</v>
      </c>
      <c r="C2495" s="153">
        <v>46049</v>
      </c>
      <c r="D2495">
        <v>1</v>
      </c>
      <c r="E2495">
        <f>IF(VLOOKUP(SALIDA[[#This Row],[CODIGO]],STOCKSANLUIS[],6,FALSE)=0,"PRODUCTO SIN STOCK/UBICACIÓN",VLOOKUP(SALIDA[[#This Row],[CODIGO]],STOCKSANLUIS[],6,FALSE))</f>
        <v>1</v>
      </c>
      <c r="F2495">
        <f>SALIDA[[#This Row],[CANTIDAD]]/SALIDA[[#This Row],[UND MEDIDA]]</f>
        <v>1</v>
      </c>
      <c r="G2495" t="str">
        <f>VLOOKUP(SALIDA[[#This Row],[CODIGO]],FAMILIAS[],4,FALSE)</f>
        <v>STAR COLD</v>
      </c>
      <c r="H2495" s="10" t="str">
        <f>IF(VLOOKUP(SALIDA[[#This Row],[CODIGO]],STOCKSANLUIS[],7,FALSE)=0,"PRODUCTO SIN STOCK/UBICACIÓN",VLOOKUP(SALIDA[[#This Row],[CODIGO]],STOCKSANLUIS[],7,FALSE))</f>
        <v>A</v>
      </c>
      <c r="I2495" s="10"/>
      <c r="J2495" t="str">
        <f>SALIDA[[#This Row],[CODIGO]]&amp;"       "&amp;SALIDA[[#This Row],[FAMILIA]]</f>
        <v>03288       STAR COLD</v>
      </c>
      <c r="K2495">
        <f>VLOOKUP(SALIDA[[#This Row],[CODIGO]],STOCK_STARSOFT[],5,FALSE)</f>
        <v>46.302090999999997</v>
      </c>
      <c r="L2495">
        <f>SALIDA[[#This Row],[CANTIDAD]]*SALIDA[[#This Row],[PRECIO UND]]</f>
        <v>46.302090999999997</v>
      </c>
    </row>
    <row r="2496" spans="1:12" x14ac:dyDescent="0.25">
      <c r="A2496" s="6" t="s">
        <v>22050</v>
      </c>
      <c r="B2496" s="100" t="str">
        <f>VLOOKUP(SALIDA[[#This Row],[CODIGO]],STOCKSANLUIS[],2,FALSE)</f>
        <v>MINI BOMBA STAR COLD  DE 110-240V MINISLIM SERIES 66 FT LIFT SPS-66</v>
      </c>
      <c r="C2496" s="153">
        <v>46049</v>
      </c>
      <c r="D2496">
        <v>3</v>
      </c>
      <c r="E2496">
        <f>IF(VLOOKUP(SALIDA[[#This Row],[CODIGO]],STOCKSANLUIS[],6,FALSE)=0,"PRODUCTO SIN STOCK/UBICACIÓN",VLOOKUP(SALIDA[[#This Row],[CODIGO]],STOCKSANLUIS[],6,FALSE))</f>
        <v>1</v>
      </c>
      <c r="F2496">
        <f>SALIDA[[#This Row],[CANTIDAD]]/SALIDA[[#This Row],[UND MEDIDA]]</f>
        <v>3</v>
      </c>
      <c r="G2496" t="str">
        <f>VLOOKUP(SALIDA[[#This Row],[CODIGO]],FAMILIAS[],4,FALSE)</f>
        <v>STAR COLD</v>
      </c>
      <c r="H2496" s="10" t="str">
        <f>IF(VLOOKUP(SALIDA[[#This Row],[CODIGO]],STOCKSANLUIS[],7,FALSE)=0,"PRODUCTO SIN STOCK/UBICACIÓN",VLOOKUP(SALIDA[[#This Row],[CODIGO]],STOCKSANLUIS[],7,FALSE))</f>
        <v>A</v>
      </c>
      <c r="I2496" s="10"/>
      <c r="J2496" t="str">
        <f>SALIDA[[#This Row],[CODIGO]]&amp;"       "&amp;SALIDA[[#This Row],[FAMILIA]]</f>
        <v>03543       STAR COLD</v>
      </c>
      <c r="K2496">
        <f>VLOOKUP(SALIDA[[#This Row],[CODIGO]],STOCK_STARSOFT[],5,FALSE)</f>
        <v>19.559408000000001</v>
      </c>
      <c r="L2496">
        <f>SALIDA[[#This Row],[CANTIDAD]]*SALIDA[[#This Row],[PRECIO UND]]</f>
        <v>58.678224</v>
      </c>
    </row>
    <row r="2497" spans="1:12" x14ac:dyDescent="0.25">
      <c r="A2497" s="6" t="s">
        <v>3922</v>
      </c>
      <c r="B2497" s="100" t="str">
        <f>VLOOKUP(SALIDA[[#This Row],[CODIGO]],STOCKSANLUIS[],2,FALSE)</f>
        <v>EQUIPO DE A/A MINI SPLIT FRIO SOLO - 24000 BTU - R410A - 220V/1PH/60HZ -  CIAC  CG41K-024PH3U1C /  CH41K-024-H3U1C</v>
      </c>
      <c r="C2497" s="153">
        <v>46049</v>
      </c>
      <c r="D2497">
        <v>1</v>
      </c>
      <c r="E2497">
        <f>IF(VLOOKUP(SALIDA[[#This Row],[CODIGO]],STOCKSANLUIS[],6,FALSE)=0,"PRODUCTO SIN STOCK/UBICACIÓN",VLOOKUP(SALIDA[[#This Row],[CODIGO]],STOCKSANLUIS[],6,FALSE))</f>
        <v>1</v>
      </c>
      <c r="F2497">
        <f>SALIDA[[#This Row],[CANTIDAD]]/SALIDA[[#This Row],[UND MEDIDA]]</f>
        <v>1</v>
      </c>
      <c r="G2497" t="str">
        <f>VLOOKUP(SALIDA[[#This Row],[CODIGO]],FAMILIAS[],4,FALSE)</f>
        <v>CIAC</v>
      </c>
      <c r="H2497" s="10" t="str">
        <f>IF(VLOOKUP(SALIDA[[#This Row],[CODIGO]],STOCKSANLUIS[],7,FALSE)=0,"PRODUCTO SIN STOCK/UBICACIÓN",VLOOKUP(SALIDA[[#This Row],[CODIGO]],STOCKSANLUIS[],7,FALSE))</f>
        <v>C</v>
      </c>
      <c r="I2497" s="10"/>
      <c r="J2497" t="str">
        <f>SALIDA[[#This Row],[CODIGO]]&amp;"       "&amp;SALIDA[[#This Row],[FAMILIA]]</f>
        <v>03387       CIAC</v>
      </c>
      <c r="K2497">
        <f>VLOOKUP(SALIDA[[#This Row],[CODIGO]],STOCK_STARSOFT[],5,FALSE)</f>
        <v>312.474039</v>
      </c>
      <c r="L2497">
        <f>SALIDA[[#This Row],[CANTIDAD]]*SALIDA[[#This Row],[PRECIO UND]]</f>
        <v>312.474039</v>
      </c>
    </row>
    <row r="2498" spans="1:12" x14ac:dyDescent="0.25">
      <c r="A2498" s="6" t="s">
        <v>3639</v>
      </c>
      <c r="B2498" s="100" t="str">
        <f>VLOOKUP(SALIDA[[#This Row],[CODIGO]],STOCKSANLUIS[],2,FALSE)</f>
        <v>MOTOVENTILADOR MAER FAN YDWF74L60P4-522N-450S (220V, 60HZ, 4 POLES, 1PH, CL.F, SUCTION)</v>
      </c>
      <c r="C2498" s="153">
        <v>46050</v>
      </c>
      <c r="D2498">
        <v>1</v>
      </c>
      <c r="E2498">
        <f>IF(VLOOKUP(SALIDA[[#This Row],[CODIGO]],STOCKSANLUIS[],6,FALSE)=0,"PRODUCTO SIN STOCK/UBICACIÓN",VLOOKUP(SALIDA[[#This Row],[CODIGO]],STOCKSANLUIS[],6,FALSE))</f>
        <v>1</v>
      </c>
      <c r="F2498">
        <f>SALIDA[[#This Row],[CANTIDAD]]/SALIDA[[#This Row],[UND MEDIDA]]</f>
        <v>1</v>
      </c>
      <c r="G2498" t="str">
        <f>VLOOKUP(SALIDA[[#This Row],[CODIGO]],FAMILIAS[],4,FALSE)</f>
        <v>MAER FAN</v>
      </c>
      <c r="H2498" s="10" t="str">
        <f>IF(VLOOKUP(SALIDA[[#This Row],[CODIGO]],STOCKSANLUIS[],7,FALSE)=0,"PRODUCTO SIN STOCK/UBICACIÓN",VLOOKUP(SALIDA[[#This Row],[CODIGO]],STOCKSANLUIS[],7,FALSE))</f>
        <v>C</v>
      </c>
      <c r="I2498" s="10"/>
      <c r="J2498" t="str">
        <f>SALIDA[[#This Row],[CODIGO]]&amp;"       "&amp;SALIDA[[#This Row],[FAMILIA]]</f>
        <v>03037       MAER FAN</v>
      </c>
      <c r="K2498">
        <f>VLOOKUP(SALIDA[[#This Row],[CODIGO]],STOCK_STARSOFT[],5,FALSE)</f>
        <v>39.236970999999997</v>
      </c>
      <c r="L2498">
        <f>SALIDA[[#This Row],[CANTIDAD]]*SALIDA[[#This Row],[PRECIO UND]]</f>
        <v>39.236970999999997</v>
      </c>
    </row>
    <row r="2499" spans="1:12" x14ac:dyDescent="0.25">
      <c r="A2499" s="6" t="s">
        <v>485</v>
      </c>
      <c r="B2499" s="100" t="str">
        <f>VLOOKUP(SALIDA[[#This Row],[CODIGO]],STOCKSANLUIS[],2,FALSE)</f>
        <v>SOLDADURA DE PLATA HARRIS AL 0%</v>
      </c>
      <c r="C2499" s="153">
        <v>46050</v>
      </c>
      <c r="D2499">
        <v>8</v>
      </c>
      <c r="E2499">
        <f>IF(VLOOKUP(SALIDA[[#This Row],[CODIGO]],STOCKSANLUIS[],6,FALSE)=0,"PRODUCTO SIN STOCK/UBICACIÓN",VLOOKUP(SALIDA[[#This Row],[CODIGO]],STOCKSANLUIS[],6,FALSE))</f>
        <v>1</v>
      </c>
      <c r="F2499">
        <f>SALIDA[[#This Row],[CANTIDAD]]/SALIDA[[#This Row],[UND MEDIDA]]</f>
        <v>8</v>
      </c>
      <c r="G2499" t="str">
        <f>VLOOKUP(SALIDA[[#This Row],[CODIGO]],FAMILIAS[],4,FALSE)</f>
        <v>HARRIS</v>
      </c>
      <c r="H2499" s="10" t="str">
        <f>IF(VLOOKUP(SALIDA[[#This Row],[CODIGO]],STOCKSANLUIS[],7,FALSE)=0,"PRODUCTO SIN STOCK/UBICACIÓN",VLOOKUP(SALIDA[[#This Row],[CODIGO]],STOCKSANLUIS[],7,FALSE))</f>
        <v>C</v>
      </c>
      <c r="I2499" s="10"/>
      <c r="J2499" t="str">
        <f>SALIDA[[#This Row],[CODIGO]]&amp;"       "&amp;SALIDA[[#This Row],[FAMILIA]]</f>
        <v>00405       HARRIS</v>
      </c>
      <c r="K2499">
        <f>VLOOKUP(SALIDA[[#This Row],[CODIGO]],STOCK_STARSOFT[],5,FALSE)</f>
        <v>0.38343100000000002</v>
      </c>
      <c r="L2499">
        <f>SALIDA[[#This Row],[CANTIDAD]]*SALIDA[[#This Row],[PRECIO UND]]</f>
        <v>3.0674480000000002</v>
      </c>
    </row>
    <row r="2500" spans="1:12" x14ac:dyDescent="0.25">
      <c r="A2500" s="6" t="s">
        <v>1073</v>
      </c>
      <c r="B2500" s="100" t="str">
        <f>VLOOKUP(SALIDA[[#This Row],[CODIGO]],STOCKSANLUIS[],2,FALSE)</f>
        <v>GAS MAP BERNZOMATIC  - WORTHINGTON 14.1 OZ</v>
      </c>
      <c r="C2500" s="153">
        <v>46050</v>
      </c>
      <c r="D2500">
        <v>1</v>
      </c>
      <c r="E2500">
        <f>IF(VLOOKUP(SALIDA[[#This Row],[CODIGO]],STOCKSANLUIS[],6,FALSE)=0,"PRODUCTO SIN STOCK/UBICACIÓN",VLOOKUP(SALIDA[[#This Row],[CODIGO]],STOCKSANLUIS[],6,FALSE))</f>
        <v>1</v>
      </c>
      <c r="F2500">
        <f>SALIDA[[#This Row],[CANTIDAD]]/SALIDA[[#This Row],[UND MEDIDA]]</f>
        <v>1</v>
      </c>
      <c r="G2500" t="str">
        <f>VLOOKUP(SALIDA[[#This Row],[CODIGO]],FAMILIAS[],4,FALSE)</f>
        <v>WORTHINGTON</v>
      </c>
      <c r="H2500" s="10" t="str">
        <f>IF(VLOOKUP(SALIDA[[#This Row],[CODIGO]],STOCKSANLUIS[],7,FALSE)=0,"PRODUCTO SIN STOCK/UBICACIÓN",VLOOKUP(SALIDA[[#This Row],[CODIGO]],STOCKSANLUIS[],7,FALSE))</f>
        <v>C</v>
      </c>
      <c r="I2500" s="10"/>
      <c r="J2500" t="str">
        <f>SALIDA[[#This Row],[CODIGO]]&amp;"       "&amp;SALIDA[[#This Row],[FAMILIA]]</f>
        <v>01167       WORTHINGTON</v>
      </c>
      <c r="K2500">
        <f>VLOOKUP(SALIDA[[#This Row],[CODIGO]],STOCK_STARSOFT[],5,FALSE)</f>
        <v>3.829685</v>
      </c>
      <c r="L2500">
        <f>SALIDA[[#This Row],[CANTIDAD]]*SALIDA[[#This Row],[PRECIO UND]]</f>
        <v>3.829685</v>
      </c>
    </row>
    <row r="2501" spans="1:12" x14ac:dyDescent="0.25">
      <c r="A2501" s="6" t="s">
        <v>489</v>
      </c>
      <c r="B2501" s="100" t="str">
        <f>VLOOKUP(SALIDA[[#This Row],[CODIGO]],STOCKSANLUIS[],2,FALSE)</f>
        <v>SOLDADURA DE PLATA HARRIS  AL 15%</v>
      </c>
      <c r="C2501" s="153">
        <v>46050</v>
      </c>
      <c r="D2501">
        <v>4</v>
      </c>
      <c r="E2501">
        <f>IF(VLOOKUP(SALIDA[[#This Row],[CODIGO]],STOCKSANLUIS[],6,FALSE)=0,"PRODUCTO SIN STOCK/UBICACIÓN",VLOOKUP(SALIDA[[#This Row],[CODIGO]],STOCKSANLUIS[],6,FALSE))</f>
        <v>1</v>
      </c>
      <c r="F2501">
        <f>SALIDA[[#This Row],[CANTIDAD]]/SALIDA[[#This Row],[UND MEDIDA]]</f>
        <v>4</v>
      </c>
      <c r="G2501" t="str">
        <f>VLOOKUP(SALIDA[[#This Row],[CODIGO]],FAMILIAS[],4,FALSE)</f>
        <v>HARRIS</v>
      </c>
      <c r="H2501" s="10" t="str">
        <f>IF(VLOOKUP(SALIDA[[#This Row],[CODIGO]],STOCKSANLUIS[],7,FALSE)=0,"PRODUCTO SIN STOCK/UBICACIÓN",VLOOKUP(SALIDA[[#This Row],[CODIGO]],STOCKSANLUIS[],7,FALSE))</f>
        <v>C</v>
      </c>
      <c r="I2501" s="10"/>
      <c r="J2501" t="str">
        <f>SALIDA[[#This Row],[CODIGO]]&amp;"       "&amp;SALIDA[[#This Row],[FAMILIA]]</f>
        <v>00407       HARRIS</v>
      </c>
      <c r="K2501">
        <f>VLOOKUP(SALIDA[[#This Row],[CODIGO]],STOCK_STARSOFT[],5,FALSE)</f>
        <v>8.8860550000000007</v>
      </c>
      <c r="L2501">
        <f>SALIDA[[#This Row],[CANTIDAD]]*SALIDA[[#This Row],[PRECIO UND]]</f>
        <v>35.544220000000003</v>
      </c>
    </row>
    <row r="2502" spans="1:12" x14ac:dyDescent="0.25">
      <c r="A2502" s="6" t="s">
        <v>3406</v>
      </c>
      <c r="B2502" s="100" t="str">
        <f>VLOOKUP(SALIDA[[#This Row],[CODIGO]],STOCKSANLUIS[],2,FALSE)</f>
        <v>SOLDADURA DE PLATA HARRIS AL 45%</v>
      </c>
      <c r="C2502" s="153">
        <v>46050</v>
      </c>
      <c r="D2502">
        <v>1</v>
      </c>
      <c r="E2502">
        <f>IF(VLOOKUP(SALIDA[[#This Row],[CODIGO]],STOCKSANLUIS[],6,FALSE)=0,"PRODUCTO SIN STOCK/UBICACIÓN",VLOOKUP(SALIDA[[#This Row],[CODIGO]],STOCKSANLUIS[],6,FALSE))</f>
        <v>1</v>
      </c>
      <c r="F2502">
        <f>SALIDA[[#This Row],[CANTIDAD]]/SALIDA[[#This Row],[UND MEDIDA]]</f>
        <v>1</v>
      </c>
      <c r="G2502" t="str">
        <f>VLOOKUP(SALIDA[[#This Row],[CODIGO]],FAMILIAS[],4,FALSE)</f>
        <v>HARRIS</v>
      </c>
      <c r="H2502" s="10" t="str">
        <f>IF(VLOOKUP(SALIDA[[#This Row],[CODIGO]],STOCKSANLUIS[],7,FALSE)=0,"PRODUCTO SIN STOCK/UBICACIÓN",VLOOKUP(SALIDA[[#This Row],[CODIGO]],STOCKSANLUIS[],7,FALSE))</f>
        <v>C</v>
      </c>
      <c r="I2502" s="10"/>
      <c r="J2502" t="str">
        <f>SALIDA[[#This Row],[CODIGO]]&amp;"       "&amp;SALIDA[[#This Row],[FAMILIA]]</f>
        <v>02832       HARRIS</v>
      </c>
      <c r="K2502">
        <f>VLOOKUP(SALIDA[[#This Row],[CODIGO]],STOCK_STARSOFT[],5,FALSE)</f>
        <v>15.331932</v>
      </c>
      <c r="L2502">
        <f>SALIDA[[#This Row],[CANTIDAD]]*SALIDA[[#This Row],[PRECIO UND]]</f>
        <v>15.331932</v>
      </c>
    </row>
    <row r="2503" spans="1:12" x14ac:dyDescent="0.25">
      <c r="A2503" s="6" t="s">
        <v>3927</v>
      </c>
      <c r="B2503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503" s="153">
        <v>46050</v>
      </c>
      <c r="D2503">
        <v>1</v>
      </c>
      <c r="E2503">
        <f>IF(VLOOKUP(SALIDA[[#This Row],[CODIGO]],STOCKSANLUIS[],6,FALSE)=0,"PRODUCTO SIN STOCK/UBICACIÓN",VLOOKUP(SALIDA[[#This Row],[CODIGO]],STOCKSANLUIS[],6,FALSE))</f>
        <v>1</v>
      </c>
      <c r="F2503">
        <f>SALIDA[[#This Row],[CANTIDAD]]/SALIDA[[#This Row],[UND MEDIDA]]</f>
        <v>1</v>
      </c>
      <c r="G2503" t="str">
        <f>VLOOKUP(SALIDA[[#This Row],[CODIGO]],FAMILIAS[],4,FALSE)</f>
        <v>VIKING</v>
      </c>
      <c r="H2503" s="10" t="str">
        <f>IF(VLOOKUP(SALIDA[[#This Row],[CODIGO]],STOCKSANLUIS[],7,FALSE)=0,"PRODUCTO SIN STOCK/UBICACIÓN",VLOOKUP(SALIDA[[#This Row],[CODIGO]],STOCKSANLUIS[],7,FALSE))</f>
        <v>B</v>
      </c>
      <c r="I2503" s="10"/>
      <c r="J2503" t="str">
        <f>SALIDA[[#This Row],[CODIGO]]&amp;"       "&amp;SALIDA[[#This Row],[FAMILIA]]</f>
        <v>03395       VIKING</v>
      </c>
      <c r="K2503">
        <f>VLOOKUP(SALIDA[[#This Row],[CODIGO]],STOCK_STARSOFT[],5,FALSE)</f>
        <v>148.63707299999999</v>
      </c>
      <c r="L2503">
        <f>SALIDA[[#This Row],[CANTIDAD]]*SALIDA[[#This Row],[PRECIO UND]]</f>
        <v>148.63707299999999</v>
      </c>
    </row>
    <row r="2504" spans="1:12" x14ac:dyDescent="0.25">
      <c r="A2504" s="6" t="s">
        <v>19299</v>
      </c>
      <c r="B2504" s="100" t="str">
        <f>VLOOKUP(SALIDA[[#This Row],[CODIGO]],STOCKSANLUIS[],2,FALSE)</f>
        <v>CINTA DE PVC PARA MINI SPLITS 50MMX50M - TAFETAN - EVERFROST - HIGH QUALITY</v>
      </c>
      <c r="C2504" s="153">
        <v>46050</v>
      </c>
      <c r="D2504">
        <v>108</v>
      </c>
      <c r="E2504">
        <f>IF(VLOOKUP(SALIDA[[#This Row],[CODIGO]],STOCKSANLUIS[],6,FALSE)=0,"PRODUCTO SIN STOCK/UBICACIÓN",VLOOKUP(SALIDA[[#This Row],[CODIGO]],STOCKSANLUIS[],6,FALSE))</f>
        <v>1</v>
      </c>
      <c r="F2504">
        <f>SALIDA[[#This Row],[CANTIDAD]]/SALIDA[[#This Row],[UND MEDIDA]]</f>
        <v>108</v>
      </c>
      <c r="G2504" t="str">
        <f>VLOOKUP(SALIDA[[#This Row],[CODIGO]],FAMILIAS[],4,FALSE)</f>
        <v>EVERFROST</v>
      </c>
      <c r="H2504" s="10" t="str">
        <f>IF(VLOOKUP(SALIDA[[#This Row],[CODIGO]],STOCKSANLUIS[],7,FALSE)=0,"PRODUCTO SIN STOCK/UBICACIÓN",VLOOKUP(SALIDA[[#This Row],[CODIGO]],STOCKSANLUIS[],7,FALSE))</f>
        <v>C</v>
      </c>
      <c r="I2504" s="10"/>
      <c r="J2504" t="str">
        <f>SALIDA[[#This Row],[CODIGO]]&amp;"       "&amp;SALIDA[[#This Row],[FAMILIA]]</f>
        <v>03489       EVERFROST</v>
      </c>
      <c r="K2504">
        <f>VLOOKUP(SALIDA[[#This Row],[CODIGO]],STOCK_STARSOFT[],5,FALSE)</f>
        <v>0.76004300000000002</v>
      </c>
      <c r="L2504">
        <f>SALIDA[[#This Row],[CANTIDAD]]*SALIDA[[#This Row],[PRECIO UND]]</f>
        <v>82.084643999999997</v>
      </c>
    </row>
    <row r="2505" spans="1:12" x14ac:dyDescent="0.25">
      <c r="A2505" s="6" t="s">
        <v>2551</v>
      </c>
      <c r="B2505" s="100" t="str">
        <f>VLOOKUP(SALIDA[[#This Row],[CODIGO]],STOCKSANLUIS[],2,FALSE)</f>
        <v>CONTROLADOR DE TEMPERATURA DIGITAL MT-543 E LOG DE 4 ETAPAS C/ALARMA - VER.03 - 115/220 VAC - FULL GAUGE</v>
      </c>
      <c r="C2505" s="153">
        <v>46050</v>
      </c>
      <c r="D2505">
        <v>3</v>
      </c>
      <c r="E2505">
        <f>IF(VLOOKUP(SALIDA[[#This Row],[CODIGO]],STOCKSANLUIS[],6,FALSE)=0,"PRODUCTO SIN STOCK/UBICACIÓN",VLOOKUP(SALIDA[[#This Row],[CODIGO]],STOCKSANLUIS[],6,FALSE))</f>
        <v>1</v>
      </c>
      <c r="F2505">
        <f>SALIDA[[#This Row],[CANTIDAD]]/SALIDA[[#This Row],[UND MEDIDA]]</f>
        <v>3</v>
      </c>
      <c r="G2505" t="str">
        <f>VLOOKUP(SALIDA[[#This Row],[CODIGO]],FAMILIAS[],4,FALSE)</f>
        <v>FULL GAUGE</v>
      </c>
      <c r="H2505" s="10" t="str">
        <f>IF(VLOOKUP(SALIDA[[#This Row],[CODIGO]],STOCKSANLUIS[],7,FALSE)=0,"PRODUCTO SIN STOCK/UBICACIÓN",VLOOKUP(SALIDA[[#This Row],[CODIGO]],STOCKSANLUIS[],7,FALSE))</f>
        <v>A</v>
      </c>
      <c r="I2505" s="10"/>
      <c r="J2505" t="str">
        <f>SALIDA[[#This Row],[CODIGO]]&amp;"       "&amp;SALIDA[[#This Row],[FAMILIA]]</f>
        <v>02090       FULL GAUGE</v>
      </c>
      <c r="K2505">
        <f>VLOOKUP(SALIDA[[#This Row],[CODIGO]],STOCK_STARSOFT[],5,FALSE)</f>
        <v>47.654238999999997</v>
      </c>
      <c r="L2505">
        <f>SALIDA[[#This Row],[CANTIDAD]]*SALIDA[[#This Row],[PRECIO UND]]</f>
        <v>142.962717</v>
      </c>
    </row>
    <row r="2506" spans="1:12" x14ac:dyDescent="0.25">
      <c r="A2506" s="6" t="s">
        <v>2022</v>
      </c>
      <c r="B2506" s="100" t="str">
        <f>VLOOKUP(SALIDA[[#This Row],[CODIGO]],STOCKSANLUIS[],2,FALSE)</f>
        <v>CONTROLADOR DE TEMPERATURA DIGITAL TC-900E POWER - VER.07 - 115/220 VAC - FULL GAUGE</v>
      </c>
      <c r="C2506" s="153">
        <v>46050</v>
      </c>
      <c r="D2506">
        <v>5</v>
      </c>
      <c r="E2506">
        <f>IF(VLOOKUP(SALIDA[[#This Row],[CODIGO]],STOCKSANLUIS[],6,FALSE)=0,"PRODUCTO SIN STOCK/UBICACIÓN",VLOOKUP(SALIDA[[#This Row],[CODIGO]],STOCKSANLUIS[],6,FALSE))</f>
        <v>1</v>
      </c>
      <c r="F2506">
        <f>SALIDA[[#This Row],[CANTIDAD]]/SALIDA[[#This Row],[UND MEDIDA]]</f>
        <v>5</v>
      </c>
      <c r="G2506" t="str">
        <f>VLOOKUP(SALIDA[[#This Row],[CODIGO]],FAMILIAS[],4,FALSE)</f>
        <v>FULL GAUGE</v>
      </c>
      <c r="H2506" s="10" t="str">
        <f>IF(VLOOKUP(SALIDA[[#This Row],[CODIGO]],STOCKSANLUIS[],7,FALSE)=0,"PRODUCTO SIN STOCK/UBICACIÓN",VLOOKUP(SALIDA[[#This Row],[CODIGO]],STOCKSANLUIS[],7,FALSE))</f>
        <v>C</v>
      </c>
      <c r="I2506" s="10"/>
      <c r="J2506" t="str">
        <f>SALIDA[[#This Row],[CODIGO]]&amp;"       "&amp;SALIDA[[#This Row],[FAMILIA]]</f>
        <v>01785       FULL GAUGE</v>
      </c>
      <c r="K2506">
        <f>VLOOKUP(SALIDA[[#This Row],[CODIGO]],STOCK_STARSOFT[],5,FALSE)</f>
        <v>18.272079000000002</v>
      </c>
      <c r="L2506">
        <f>SALIDA[[#This Row],[CANTIDAD]]*SALIDA[[#This Row],[PRECIO UND]]</f>
        <v>91.360395000000011</v>
      </c>
    </row>
    <row r="2507" spans="1:12" x14ac:dyDescent="0.25">
      <c r="A2507" s="6" t="s">
        <v>1103</v>
      </c>
      <c r="B2507" s="100" t="str">
        <f>VLOOKUP(SALIDA[[#This Row],[CODIGO]],STOCKSANLUIS[],2,FALSE)</f>
        <v>CONTROL REMOTO UNIVERSAL - QTH-4000 - QUALITY</v>
      </c>
      <c r="C2507" s="153">
        <v>46050</v>
      </c>
      <c r="D2507">
        <v>1</v>
      </c>
      <c r="E2507">
        <f>IF(VLOOKUP(SALIDA[[#This Row],[CODIGO]],STOCKSANLUIS[],6,FALSE)=0,"PRODUCTO SIN STOCK/UBICACIÓN",VLOOKUP(SALIDA[[#This Row],[CODIGO]],STOCKSANLUIS[],6,FALSE))</f>
        <v>1</v>
      </c>
      <c r="F2507">
        <f>SALIDA[[#This Row],[CANTIDAD]]/SALIDA[[#This Row],[UND MEDIDA]]</f>
        <v>1</v>
      </c>
      <c r="G2507" t="str">
        <f>VLOOKUP(SALIDA[[#This Row],[CODIGO]],FAMILIAS[],4,FALSE)</f>
        <v>QUALITY</v>
      </c>
      <c r="H2507" s="10" t="str">
        <f>IF(VLOOKUP(SALIDA[[#This Row],[CODIGO]],STOCKSANLUIS[],7,FALSE)=0,"PRODUCTO SIN STOCK/UBICACIÓN",VLOOKUP(SALIDA[[#This Row],[CODIGO]],STOCKSANLUIS[],7,FALSE))</f>
        <v>A</v>
      </c>
      <c r="I2507" s="10"/>
      <c r="J2507" t="str">
        <f>SALIDA[[#This Row],[CODIGO]]&amp;"       "&amp;SALIDA[[#This Row],[FAMILIA]]</f>
        <v>01196       QUALITY</v>
      </c>
      <c r="K2507">
        <f>VLOOKUP(SALIDA[[#This Row],[CODIGO]],STOCK_STARSOFT[],5,FALSE)</f>
        <v>3.0188069999999998</v>
      </c>
      <c r="L2507">
        <f>SALIDA[[#This Row],[CANTIDAD]]*SALIDA[[#This Row],[PRECIO UND]]</f>
        <v>3.0188069999999998</v>
      </c>
    </row>
    <row r="2508" spans="1:12" x14ac:dyDescent="0.25">
      <c r="A2508" s="6" t="s">
        <v>3635</v>
      </c>
      <c r="B2508" s="100" t="str">
        <f>VLOOKUP(SALIDA[[#This Row],[CODIGO]],STOCKSANLUIS[],2,FALSE)</f>
        <v>MOTOVENTILADOR MAER FAN YDWF68L35P4-360N-300S (220V, 60HZ, 4 POLES, 1PH, CL.F, SUCTION)</v>
      </c>
      <c r="C2508" s="153">
        <v>46050</v>
      </c>
      <c r="D2508">
        <v>1</v>
      </c>
      <c r="E2508">
        <f>IF(VLOOKUP(SALIDA[[#This Row],[CODIGO]],STOCKSANLUIS[],6,FALSE)=0,"PRODUCTO SIN STOCK/UBICACIÓN",VLOOKUP(SALIDA[[#This Row],[CODIGO]],STOCKSANLUIS[],6,FALSE))</f>
        <v>1</v>
      </c>
      <c r="F2508">
        <f>SALIDA[[#This Row],[CANTIDAD]]/SALIDA[[#This Row],[UND MEDIDA]]</f>
        <v>1</v>
      </c>
      <c r="G2508" t="str">
        <f>VLOOKUP(SALIDA[[#This Row],[CODIGO]],FAMILIAS[],4,FALSE)</f>
        <v>MAER FAN</v>
      </c>
      <c r="H2508" s="10" t="str">
        <f>IF(VLOOKUP(SALIDA[[#This Row],[CODIGO]],STOCKSANLUIS[],7,FALSE)=0,"PRODUCTO SIN STOCK/UBICACIÓN",VLOOKUP(SALIDA[[#This Row],[CODIGO]],STOCKSANLUIS[],7,FALSE))</f>
        <v>C</v>
      </c>
      <c r="I2508" s="10"/>
      <c r="J2508" t="str">
        <f>SALIDA[[#This Row],[CODIGO]]&amp;"       "&amp;SALIDA[[#This Row],[FAMILIA]]</f>
        <v>03035       MAER FAN</v>
      </c>
      <c r="K2508">
        <f>VLOOKUP(SALIDA[[#This Row],[CODIGO]],STOCK_STARSOFT[],5,FALSE)</f>
        <v>22.768464000000002</v>
      </c>
      <c r="L2508">
        <f>SALIDA[[#This Row],[CANTIDAD]]*SALIDA[[#This Row],[PRECIO UND]]</f>
        <v>22.768464000000002</v>
      </c>
    </row>
    <row r="2509" spans="1:12" x14ac:dyDescent="0.25">
      <c r="A2509" s="6" t="s">
        <v>3842</v>
      </c>
      <c r="B2509" s="100" t="str">
        <f>VLOOKUP(SALIDA[[#This Row],[CODIGO]],STOCKSANLUIS[],2,FALSE)</f>
        <v>PLANCHA AISLANTE CLASS 1 - 13MM (1/2") X 1.5M X 8M (12 M2) - WINCELL</v>
      </c>
      <c r="C2509" s="153">
        <v>46050</v>
      </c>
      <c r="D2509">
        <v>1</v>
      </c>
      <c r="E2509">
        <f>IF(VLOOKUP(SALIDA[[#This Row],[CODIGO]],STOCKSANLUIS[],6,FALSE)=0,"PRODUCTO SIN STOCK/UBICACIÓN",VLOOKUP(SALIDA[[#This Row],[CODIGO]],STOCKSANLUIS[],6,FALSE))</f>
        <v>1</v>
      </c>
      <c r="F2509">
        <f>SALIDA[[#This Row],[CANTIDAD]]/SALIDA[[#This Row],[UND MEDIDA]]</f>
        <v>1</v>
      </c>
      <c r="G2509" t="str">
        <f>VLOOKUP(SALIDA[[#This Row],[CODIGO]],FAMILIAS[],4,FALSE)</f>
        <v>WINCELL</v>
      </c>
      <c r="H2509" s="10" t="str">
        <f>IF(VLOOKUP(SALIDA[[#This Row],[CODIGO]],STOCKSANLUIS[],7,FALSE)=0,"PRODUCTO SIN STOCK/UBICACIÓN",VLOOKUP(SALIDA[[#This Row],[CODIGO]],STOCKSANLUIS[],7,FALSE))</f>
        <v>A</v>
      </c>
      <c r="I2509" s="10"/>
      <c r="J2509" t="str">
        <f>SALIDA[[#This Row],[CODIGO]]&amp;"       "&amp;SALIDA[[#This Row],[FAMILIA]]</f>
        <v>03265       WINCELL</v>
      </c>
      <c r="K2509">
        <f>VLOOKUP(SALIDA[[#This Row],[CODIGO]],STOCK_STARSOFT[],5,FALSE)</f>
        <v>41.619601000000003</v>
      </c>
      <c r="L2509">
        <f>SALIDA[[#This Row],[CANTIDAD]]*SALIDA[[#This Row],[PRECIO UND]]</f>
        <v>41.619601000000003</v>
      </c>
    </row>
    <row r="2510" spans="1:12" x14ac:dyDescent="0.25">
      <c r="A2510" s="6" t="s">
        <v>2719</v>
      </c>
      <c r="B2510" s="100" t="str">
        <f>VLOOKUP(SALIDA[[#This Row],[CODIGO]],STOCKSANLUIS[],2,FALSE)</f>
        <v xml:space="preserve">ACEITE PARA BOMBA DE VACIO - 1 GALON - BVA </v>
      </c>
      <c r="C2510" s="153">
        <v>46050</v>
      </c>
      <c r="D2510">
        <v>2</v>
      </c>
      <c r="E2510">
        <f>IF(VLOOKUP(SALIDA[[#This Row],[CODIGO]],STOCKSANLUIS[],6,FALSE)=0,"PRODUCTO SIN STOCK/UBICACIÓN",VLOOKUP(SALIDA[[#This Row],[CODIGO]],STOCKSANLUIS[],6,FALSE))</f>
        <v>1</v>
      </c>
      <c r="F2510">
        <f>SALIDA[[#This Row],[CANTIDAD]]/SALIDA[[#This Row],[UND MEDIDA]]</f>
        <v>2</v>
      </c>
      <c r="G2510" t="str">
        <f>VLOOKUP(SALIDA[[#This Row],[CODIGO]],FAMILIAS[],4,FALSE)</f>
        <v>BVA</v>
      </c>
      <c r="H2510" s="10" t="str">
        <f>IF(VLOOKUP(SALIDA[[#This Row],[CODIGO]],STOCKSANLUIS[],7,FALSE)=0,"PRODUCTO SIN STOCK/UBICACIÓN",VLOOKUP(SALIDA[[#This Row],[CODIGO]],STOCKSANLUIS[],7,FALSE))</f>
        <v>C</v>
      </c>
      <c r="I2510" s="10"/>
      <c r="J2510" t="str">
        <f>SALIDA[[#This Row],[CODIGO]]&amp;"       "&amp;SALIDA[[#This Row],[FAMILIA]]</f>
        <v>02202       BVA</v>
      </c>
      <c r="K2510">
        <f>VLOOKUP(SALIDA[[#This Row],[CODIGO]],STOCK_STARSOFT[],5,FALSE)</f>
        <v>13.965745</v>
      </c>
      <c r="L2510">
        <f>SALIDA[[#This Row],[CANTIDAD]]*SALIDA[[#This Row],[PRECIO UND]]</f>
        <v>27.93149</v>
      </c>
    </row>
    <row r="2511" spans="1:12" x14ac:dyDescent="0.25">
      <c r="A2511" s="6" t="s">
        <v>177</v>
      </c>
      <c r="B2511" s="100" t="str">
        <f>VLOOKUP(SALIDA[[#This Row],[CODIGO]],STOCKSANLUIS[],2,FALSE)</f>
        <v>ORIFICIO N-6 PARA TEX2 - TES2 - TEN2 - 068-2009</v>
      </c>
      <c r="C2511" s="153">
        <v>46050</v>
      </c>
      <c r="D2511">
        <v>1</v>
      </c>
      <c r="E2511">
        <f>IF(VLOOKUP(SALIDA[[#This Row],[CODIGO]],STOCKSANLUIS[],6,FALSE)=0,"PRODUCTO SIN STOCK/UBICACIÓN",VLOOKUP(SALIDA[[#This Row],[CODIGO]],STOCKSANLUIS[],6,FALSE))</f>
        <v>1</v>
      </c>
      <c r="F2511">
        <f>SALIDA[[#This Row],[CANTIDAD]]/SALIDA[[#This Row],[UND MEDIDA]]</f>
        <v>1</v>
      </c>
      <c r="G2511" t="str">
        <f>VLOOKUP(SALIDA[[#This Row],[CODIGO]],FAMILIAS[],4,FALSE)</f>
        <v>DANFOSS</v>
      </c>
      <c r="H2511" s="10" t="str">
        <f>IF(VLOOKUP(SALIDA[[#This Row],[CODIGO]],STOCKSANLUIS[],7,FALSE)=0,"PRODUCTO SIN STOCK/UBICACIÓN",VLOOKUP(SALIDA[[#This Row],[CODIGO]],STOCKSANLUIS[],7,FALSE))</f>
        <v>A</v>
      </c>
      <c r="I2511" s="10"/>
      <c r="J2511" t="str">
        <f>SALIDA[[#This Row],[CODIGO]]&amp;"       "&amp;SALIDA[[#This Row],[FAMILIA]]</f>
        <v>00124       DANFOSS</v>
      </c>
      <c r="K2511">
        <f>VLOOKUP(SALIDA[[#This Row],[CODIGO]],STOCK_STARSOFT[],5,FALSE)</f>
        <v>5.3751499999999997</v>
      </c>
      <c r="L2511">
        <f>SALIDA[[#This Row],[CANTIDAD]]*SALIDA[[#This Row],[PRECIO UND]]</f>
        <v>5.3751499999999997</v>
      </c>
    </row>
    <row r="2512" spans="1:12" x14ac:dyDescent="0.25">
      <c r="A2512" s="6" t="s">
        <v>19300</v>
      </c>
      <c r="B2512" s="100" t="str">
        <f>VLOOKUP(SALIDA[[#This Row],[CODIGO]],STOCKSANLUIS[],2,FALSE)</f>
        <v>CINTA ADHESIVA FOAM QTF-230E - 1/8" X 2" X 32.8´ (3MM X 50MM X 10M) - EVERFROST - HIGH QUALITY</v>
      </c>
      <c r="C2512" s="153">
        <v>46050</v>
      </c>
      <c r="D2512">
        <v>1</v>
      </c>
      <c r="E2512">
        <f>IF(VLOOKUP(SALIDA[[#This Row],[CODIGO]],STOCKSANLUIS[],6,FALSE)=0,"PRODUCTO SIN STOCK/UBICACIÓN",VLOOKUP(SALIDA[[#This Row],[CODIGO]],STOCKSANLUIS[],6,FALSE))</f>
        <v>1</v>
      </c>
      <c r="F2512">
        <f>SALIDA[[#This Row],[CANTIDAD]]/SALIDA[[#This Row],[UND MEDIDA]]</f>
        <v>1</v>
      </c>
      <c r="G2512" t="str">
        <f>VLOOKUP(SALIDA[[#This Row],[CODIGO]],FAMILIAS[],4,FALSE)</f>
        <v>EVERFROST</v>
      </c>
      <c r="H2512" s="10" t="str">
        <f>IF(VLOOKUP(SALIDA[[#This Row],[CODIGO]],STOCKSANLUIS[],7,FALSE)=0,"PRODUCTO SIN STOCK/UBICACIÓN",VLOOKUP(SALIDA[[#This Row],[CODIGO]],STOCKSANLUIS[],7,FALSE))</f>
        <v>C</v>
      </c>
      <c r="I2512" s="10"/>
      <c r="J2512" t="str">
        <f>SALIDA[[#This Row],[CODIGO]]&amp;"       "&amp;SALIDA[[#This Row],[FAMILIA]]</f>
        <v>03490       EVERFROST</v>
      </c>
      <c r="K2512">
        <f>VLOOKUP(SALIDA[[#This Row],[CODIGO]],STOCK_STARSOFT[],5,FALSE)</f>
        <v>1.3047420000000001</v>
      </c>
      <c r="L2512">
        <f>SALIDA[[#This Row],[CANTIDAD]]*SALIDA[[#This Row],[PRECIO UND]]</f>
        <v>1.3047420000000001</v>
      </c>
    </row>
    <row r="2513" spans="1:12" x14ac:dyDescent="0.25">
      <c r="A2513" s="6" t="s">
        <v>22052</v>
      </c>
      <c r="B2513" s="100" t="str">
        <f>VLOOKUP(SALIDA[[#This Row],[CODIGO]],STOCKSANLUIS[],2,FALSE)</f>
        <v>BOMBA DE CONDENSADO STAR COLD  DE 230V-1F-60HZ TANQUE BAJO (INCLUYE MANGUERA) SI-1805</v>
      </c>
      <c r="C2513" s="153">
        <v>46050</v>
      </c>
      <c r="D2513">
        <v>1</v>
      </c>
      <c r="E2513">
        <f>IF(VLOOKUP(SALIDA[[#This Row],[CODIGO]],STOCKSANLUIS[],6,FALSE)=0,"PRODUCTO SIN STOCK/UBICACIÓN",VLOOKUP(SALIDA[[#This Row],[CODIGO]],STOCKSANLUIS[],6,FALSE))</f>
        <v>1</v>
      </c>
      <c r="F2513">
        <f>SALIDA[[#This Row],[CANTIDAD]]/SALIDA[[#This Row],[UND MEDIDA]]</f>
        <v>1</v>
      </c>
      <c r="G2513" t="str">
        <f>VLOOKUP(SALIDA[[#This Row],[CODIGO]],FAMILIAS[],4,FALSE)</f>
        <v>STAR COLD</v>
      </c>
      <c r="H2513" s="10" t="str">
        <f>IF(VLOOKUP(SALIDA[[#This Row],[CODIGO]],STOCKSANLUIS[],7,FALSE)=0,"PRODUCTO SIN STOCK/UBICACIÓN",VLOOKUP(SALIDA[[#This Row],[CODIGO]],STOCKSANLUIS[],7,FALSE))</f>
        <v>B/C</v>
      </c>
      <c r="I2513" s="10"/>
      <c r="J2513" t="str">
        <f>SALIDA[[#This Row],[CODIGO]]&amp;"       "&amp;SALIDA[[#This Row],[FAMILIA]]</f>
        <v>03544       STAR COLD</v>
      </c>
      <c r="K2513">
        <f>VLOOKUP(SALIDA[[#This Row],[CODIGO]],STOCK_STARSOFT[],5,FALSE)</f>
        <v>19.413727000000002</v>
      </c>
      <c r="L2513">
        <f>SALIDA[[#This Row],[CANTIDAD]]*SALIDA[[#This Row],[PRECIO UND]]</f>
        <v>19.413727000000002</v>
      </c>
    </row>
    <row r="2514" spans="1:12" x14ac:dyDescent="0.25">
      <c r="A2514" s="6" t="s">
        <v>1460</v>
      </c>
      <c r="B2514" s="100" t="str">
        <f>VLOOKUP(SALIDA[[#This Row],[CODIGO]],STOCKSANLUIS[],2,FALSE)</f>
        <v>CONTROLADOR DIGITAL DE PRESION PARA RACKS PCT-3001 PLUS - VER.02 - 12 VDC - FULL GAUGE</v>
      </c>
      <c r="C2514" s="153">
        <v>46050</v>
      </c>
      <c r="D2514">
        <v>1</v>
      </c>
      <c r="E2514">
        <f>IF(VLOOKUP(SALIDA[[#This Row],[CODIGO]],STOCKSANLUIS[],6,FALSE)=0,"PRODUCTO SIN STOCK/UBICACIÓN",VLOOKUP(SALIDA[[#This Row],[CODIGO]],STOCKSANLUIS[],6,FALSE))</f>
        <v>1</v>
      </c>
      <c r="F2514">
        <f>SALIDA[[#This Row],[CANTIDAD]]/SALIDA[[#This Row],[UND MEDIDA]]</f>
        <v>1</v>
      </c>
      <c r="G2514" t="str">
        <f>VLOOKUP(SALIDA[[#This Row],[CODIGO]],FAMILIAS[],4,FALSE)</f>
        <v>FULL GAUGE</v>
      </c>
      <c r="H2514" s="10" t="str">
        <f>IF(VLOOKUP(SALIDA[[#This Row],[CODIGO]],STOCKSANLUIS[],7,FALSE)=0,"PRODUCTO SIN STOCK/UBICACIÓN",VLOOKUP(SALIDA[[#This Row],[CODIGO]],STOCKSANLUIS[],7,FALSE))</f>
        <v>A</v>
      </c>
      <c r="I2514" s="10"/>
      <c r="J2514" t="str">
        <f>SALIDA[[#This Row],[CODIGO]]&amp;"       "&amp;SALIDA[[#This Row],[FAMILIA]]</f>
        <v>01487       FULL GAUGE</v>
      </c>
      <c r="K2514">
        <f>VLOOKUP(SALIDA[[#This Row],[CODIGO]],STOCK_STARSOFT[],5,FALSE)</f>
        <v>382.764184</v>
      </c>
      <c r="L2514">
        <f>SALIDA[[#This Row],[CANTIDAD]]*SALIDA[[#This Row],[PRECIO UND]]</f>
        <v>382.764184</v>
      </c>
    </row>
    <row r="2515" spans="1:12" x14ac:dyDescent="0.25">
      <c r="A2515" s="6" t="s">
        <v>781</v>
      </c>
      <c r="B2515" s="100" t="str">
        <f>VLOOKUP(SALIDA[[#This Row],[CODIGO]],STOCKSANLUIS[],2,FALSE)</f>
        <v>CINTA DE ALUMINIO DE 2" X 50 YDS - QTA-250 - QUALITY</v>
      </c>
      <c r="C2515" s="153">
        <v>46050</v>
      </c>
      <c r="D2515">
        <v>25</v>
      </c>
      <c r="E2515">
        <f>IF(VLOOKUP(SALIDA[[#This Row],[CODIGO]],STOCKSANLUIS[],6,FALSE)=0,"PRODUCTO SIN STOCK/UBICACIÓN",VLOOKUP(SALIDA[[#This Row],[CODIGO]],STOCKSANLUIS[],6,FALSE))</f>
        <v>1</v>
      </c>
      <c r="F2515">
        <f>SALIDA[[#This Row],[CANTIDAD]]/SALIDA[[#This Row],[UND MEDIDA]]</f>
        <v>25</v>
      </c>
      <c r="G2515" t="str">
        <f>VLOOKUP(SALIDA[[#This Row],[CODIGO]],FAMILIAS[],4,FALSE)</f>
        <v>QUALITY</v>
      </c>
      <c r="H2515" s="10" t="str">
        <f>IF(VLOOKUP(SALIDA[[#This Row],[CODIGO]],STOCKSANLUIS[],7,FALSE)=0,"PRODUCTO SIN STOCK/UBICACIÓN",VLOOKUP(SALIDA[[#This Row],[CODIGO]],STOCKSANLUIS[],7,FALSE))</f>
        <v>A</v>
      </c>
      <c r="I2515" s="10" t="s">
        <v>19536</v>
      </c>
      <c r="J2515" t="str">
        <f>SALIDA[[#This Row],[CODIGO]]&amp;"       "&amp;SALIDA[[#This Row],[FAMILIA]]</f>
        <v>00855       QUALITY</v>
      </c>
      <c r="K2515">
        <f>VLOOKUP(SALIDA[[#This Row],[CODIGO]],STOCK_STARSOFT[],5,FALSE)</f>
        <v>3.5578789999999998</v>
      </c>
      <c r="L2515">
        <f>SALIDA[[#This Row],[CANTIDAD]]*SALIDA[[#This Row],[PRECIO UND]]</f>
        <v>88.946974999999995</v>
      </c>
    </row>
    <row r="2516" spans="1:12" x14ac:dyDescent="0.25">
      <c r="A2516" s="6" t="s">
        <v>3792</v>
      </c>
      <c r="B2516" s="100" t="str">
        <f>VLOOKUP(SALIDA[[#This Row],[CODIGO]],STOCKSANLUIS[],2,FALSE)</f>
        <v>MOTOVENTILADOR MAER FAN YDWF74L34P4-422N-350S (220V, 60HZ, 4 POLES, 1PH, CL.F, SUCTION)</v>
      </c>
      <c r="C2516" s="153">
        <v>46050</v>
      </c>
      <c r="D2516">
        <v>1</v>
      </c>
      <c r="E2516">
        <f>IF(VLOOKUP(SALIDA[[#This Row],[CODIGO]],STOCKSANLUIS[],6,FALSE)=0,"PRODUCTO SIN STOCK/UBICACIÓN",VLOOKUP(SALIDA[[#This Row],[CODIGO]],STOCKSANLUIS[],6,FALSE))</f>
        <v>1</v>
      </c>
      <c r="F2516">
        <f>SALIDA[[#This Row],[CANTIDAD]]/SALIDA[[#This Row],[UND MEDIDA]]</f>
        <v>1</v>
      </c>
      <c r="G2516" t="str">
        <f>VLOOKUP(SALIDA[[#This Row],[CODIGO]],FAMILIAS[],4,FALSE)</f>
        <v>MAER FAN</v>
      </c>
      <c r="H2516" s="10" t="str">
        <f>IF(VLOOKUP(SALIDA[[#This Row],[CODIGO]],STOCKSANLUIS[],7,FALSE)=0,"PRODUCTO SIN STOCK/UBICACIÓN",VLOOKUP(SALIDA[[#This Row],[CODIGO]],STOCKSANLUIS[],7,FALSE))</f>
        <v>C</v>
      </c>
      <c r="I2516" s="10"/>
      <c r="J2516" t="str">
        <f>SALIDA[[#This Row],[CODIGO]]&amp;"       "&amp;SALIDA[[#This Row],[FAMILIA]]</f>
        <v>03236       MAER FAN</v>
      </c>
      <c r="K2516">
        <f>VLOOKUP(SALIDA[[#This Row],[CODIGO]],STOCK_STARSOFT[],5,FALSE)</f>
        <v>28.924689999999998</v>
      </c>
      <c r="L2516">
        <f>SALIDA[[#This Row],[CANTIDAD]]*SALIDA[[#This Row],[PRECIO UND]]</f>
        <v>28.924689999999998</v>
      </c>
    </row>
    <row r="2517" spans="1:12" x14ac:dyDescent="0.25">
      <c r="A2517" s="6" t="s">
        <v>2022</v>
      </c>
      <c r="B2517" s="100" t="str">
        <f>VLOOKUP(SALIDA[[#This Row],[CODIGO]],STOCKSANLUIS[],2,FALSE)</f>
        <v>CONTROLADOR DE TEMPERATURA DIGITAL TC-900E POWER - VER.07 - 115/220 VAC - FULL GAUGE</v>
      </c>
      <c r="C2517" s="153">
        <v>46050</v>
      </c>
      <c r="D2517">
        <v>1</v>
      </c>
      <c r="E2517">
        <f>IF(VLOOKUP(SALIDA[[#This Row],[CODIGO]],STOCKSANLUIS[],6,FALSE)=0,"PRODUCTO SIN STOCK/UBICACIÓN",VLOOKUP(SALIDA[[#This Row],[CODIGO]],STOCKSANLUIS[],6,FALSE))</f>
        <v>1</v>
      </c>
      <c r="F2517">
        <f>SALIDA[[#This Row],[CANTIDAD]]/SALIDA[[#This Row],[UND MEDIDA]]</f>
        <v>1</v>
      </c>
      <c r="G2517" t="str">
        <f>VLOOKUP(SALIDA[[#This Row],[CODIGO]],FAMILIAS[],4,FALSE)</f>
        <v>FULL GAUGE</v>
      </c>
      <c r="H2517" s="10" t="str">
        <f>IF(VLOOKUP(SALIDA[[#This Row],[CODIGO]],STOCKSANLUIS[],7,FALSE)=0,"PRODUCTO SIN STOCK/UBICACIÓN",VLOOKUP(SALIDA[[#This Row],[CODIGO]],STOCKSANLUIS[],7,FALSE))</f>
        <v>C</v>
      </c>
      <c r="I2517" s="10"/>
      <c r="J2517" t="str">
        <f>SALIDA[[#This Row],[CODIGO]]&amp;"       "&amp;SALIDA[[#This Row],[FAMILIA]]</f>
        <v>01785       FULL GAUGE</v>
      </c>
      <c r="K2517">
        <f>VLOOKUP(SALIDA[[#This Row],[CODIGO]],STOCK_STARSOFT[],5,FALSE)</f>
        <v>18.272079000000002</v>
      </c>
      <c r="L2517">
        <f>SALIDA[[#This Row],[CANTIDAD]]*SALIDA[[#This Row],[PRECIO UND]]</f>
        <v>18.272079000000002</v>
      </c>
    </row>
    <row r="2518" spans="1:12" x14ac:dyDescent="0.25">
      <c r="A2518" s="6" t="s">
        <v>443</v>
      </c>
      <c r="B2518" s="100" t="str">
        <f>VLOOKUP(SALIDA[[#This Row],[CODIGO]],STOCKSANLUIS[],2,FALSE)</f>
        <v>ACEITE POLIOLESTER POE 32 - 1/4 GALON - BVA</v>
      </c>
      <c r="C2518" s="153">
        <v>46050</v>
      </c>
      <c r="D2518">
        <v>1</v>
      </c>
      <c r="E2518">
        <f>IF(VLOOKUP(SALIDA[[#This Row],[CODIGO]],STOCKSANLUIS[],6,FALSE)=0,"PRODUCTO SIN STOCK/UBICACIÓN",VLOOKUP(SALIDA[[#This Row],[CODIGO]],STOCKSANLUIS[],6,FALSE))</f>
        <v>1</v>
      </c>
      <c r="F2518">
        <f>SALIDA[[#This Row],[CANTIDAD]]/SALIDA[[#This Row],[UND MEDIDA]]</f>
        <v>1</v>
      </c>
      <c r="G2518" t="str">
        <f>VLOOKUP(SALIDA[[#This Row],[CODIGO]],FAMILIAS[],4,FALSE)</f>
        <v>BVA</v>
      </c>
      <c r="H2518" s="10" t="str">
        <f>IF(VLOOKUP(SALIDA[[#This Row],[CODIGO]],STOCKSANLUIS[],7,FALSE)=0,"PRODUCTO SIN STOCK/UBICACIÓN",VLOOKUP(SALIDA[[#This Row],[CODIGO]],STOCKSANLUIS[],7,FALSE))</f>
        <v>C</v>
      </c>
      <c r="I2518" s="10"/>
      <c r="J2518" t="str">
        <f>SALIDA[[#This Row],[CODIGO]]&amp;"       "&amp;SALIDA[[#This Row],[FAMILIA]]</f>
        <v>00355       BVA</v>
      </c>
      <c r="K2518">
        <f>VLOOKUP(SALIDA[[#This Row],[CODIGO]],STOCK_STARSOFT[],5,FALSE)</f>
        <v>14.899067000000001</v>
      </c>
      <c r="L2518">
        <f>SALIDA[[#This Row],[CANTIDAD]]*SALIDA[[#This Row],[PRECIO UND]]</f>
        <v>14.899067000000001</v>
      </c>
    </row>
    <row r="2519" spans="1:12" x14ac:dyDescent="0.25">
      <c r="A2519" s="6" t="s">
        <v>3293</v>
      </c>
      <c r="B2519" s="100" t="str">
        <f>VLOOKUP(SALIDA[[#This Row],[CODIGO]],STOCKSANLUIS[],2,FALSE)</f>
        <v>VALVULA PARA AGUA HELADA FAN &amp; COIL 2 VIAS 3/4" DIAMETRO  CON ACTUADOR  220V JOHNSON CONTROLS - VLC2200GC-C</v>
      </c>
      <c r="C2519" s="153">
        <v>46050</v>
      </c>
      <c r="D2519">
        <v>1</v>
      </c>
      <c r="E2519">
        <f>IF(VLOOKUP(SALIDA[[#This Row],[CODIGO]],STOCKSANLUIS[],6,FALSE)=0,"PRODUCTO SIN STOCK/UBICACIÓN",VLOOKUP(SALIDA[[#This Row],[CODIGO]],STOCKSANLUIS[],6,FALSE))</f>
        <v>1</v>
      </c>
      <c r="F2519">
        <f>SALIDA[[#This Row],[CANTIDAD]]/SALIDA[[#This Row],[UND MEDIDA]]</f>
        <v>1</v>
      </c>
      <c r="G2519" t="str">
        <f>VLOOKUP(SALIDA[[#This Row],[CODIGO]],FAMILIAS[],4,FALSE)</f>
        <v>JOHNSON CONTROLS</v>
      </c>
      <c r="H2519" s="10" t="str">
        <f>IF(VLOOKUP(SALIDA[[#This Row],[CODIGO]],STOCKSANLUIS[],7,FALSE)=0,"PRODUCTO SIN STOCK/UBICACIÓN",VLOOKUP(SALIDA[[#This Row],[CODIGO]],STOCKSANLUIS[],7,FALSE))</f>
        <v>A</v>
      </c>
      <c r="I2519" s="10"/>
      <c r="J2519" t="str">
        <f>SALIDA[[#This Row],[CODIGO]]&amp;"       "&amp;SALIDA[[#This Row],[FAMILIA]]</f>
        <v>02714       JOHNSON CONTROLS</v>
      </c>
      <c r="K2519">
        <f>VLOOKUP(SALIDA[[#This Row],[CODIGO]],STOCK_STARSOFT[],5,FALSE)</f>
        <v>13.849964</v>
      </c>
      <c r="L2519">
        <f>SALIDA[[#This Row],[CANTIDAD]]*SALIDA[[#This Row],[PRECIO UND]]</f>
        <v>13.849964</v>
      </c>
    </row>
    <row r="2520" spans="1:12" x14ac:dyDescent="0.25">
      <c r="A2520" s="6" t="s">
        <v>1245</v>
      </c>
      <c r="B2520" s="100" t="str">
        <f>VLOOKUP(SALIDA[[#This Row],[CODIGO]],STOCKSANLUIS[],2,FALSE)</f>
        <v>MANGA AISLANTE C1-H-020 DE 3/4" X 1/2" - ARMAFLEX/ARMACELL</v>
      </c>
      <c r="C2520" s="153">
        <v>46050</v>
      </c>
      <c r="D2520">
        <v>6</v>
      </c>
      <c r="E2520">
        <f>IF(VLOOKUP(SALIDA[[#This Row],[CODIGO]],STOCKSANLUIS[],6,FALSE)=0,"PRODUCTO SIN STOCK/UBICACIÓN",VLOOKUP(SALIDA[[#This Row],[CODIGO]],STOCKSANLUIS[],6,FALSE))</f>
        <v>1</v>
      </c>
      <c r="F2520">
        <f>SALIDA[[#This Row],[CANTIDAD]]/SALIDA[[#This Row],[UND MEDIDA]]</f>
        <v>6</v>
      </c>
      <c r="G2520" t="str">
        <f>VLOOKUP(SALIDA[[#This Row],[CODIGO]],FAMILIAS[],4,FALSE)</f>
        <v>ARMACELL</v>
      </c>
      <c r="H2520" s="10" t="str">
        <f>IF(VLOOKUP(SALIDA[[#This Row],[CODIGO]],STOCKSANLUIS[],7,FALSE)=0,"PRODUCTO SIN STOCK/UBICACIÓN",VLOOKUP(SALIDA[[#This Row],[CODIGO]],STOCKSANLUIS[],7,FALSE))</f>
        <v>A</v>
      </c>
      <c r="I2520" s="10"/>
      <c r="J2520" t="str">
        <f>SALIDA[[#This Row],[CODIGO]]&amp;"       "&amp;SALIDA[[#This Row],[FAMILIA]]</f>
        <v>01328       ARMACELL</v>
      </c>
      <c r="K2520">
        <f>VLOOKUP(SALIDA[[#This Row],[CODIGO]],STOCK_STARSOFT[],5,FALSE)</f>
        <v>1.1998549999999999</v>
      </c>
      <c r="L2520">
        <f>SALIDA[[#This Row],[CANTIDAD]]*SALIDA[[#This Row],[PRECIO UND]]</f>
        <v>7.1991299999999994</v>
      </c>
    </row>
    <row r="2521" spans="1:12" x14ac:dyDescent="0.25">
      <c r="A2521" s="6" t="s">
        <v>19300</v>
      </c>
      <c r="B2521" s="100" t="str">
        <f>VLOOKUP(SALIDA[[#This Row],[CODIGO]],STOCKSANLUIS[],2,FALSE)</f>
        <v>CINTA ADHESIVA FOAM QTF-230E - 1/8" X 2" X 32.8´ (3MM X 50MM X 10M) - EVERFROST - HIGH QUALITY</v>
      </c>
      <c r="C2521" s="153">
        <v>46050</v>
      </c>
      <c r="D2521">
        <v>2</v>
      </c>
      <c r="E2521">
        <f>IF(VLOOKUP(SALIDA[[#This Row],[CODIGO]],STOCKSANLUIS[],6,FALSE)=0,"PRODUCTO SIN STOCK/UBICACIÓN",VLOOKUP(SALIDA[[#This Row],[CODIGO]],STOCKSANLUIS[],6,FALSE))</f>
        <v>1</v>
      </c>
      <c r="F2521">
        <f>SALIDA[[#This Row],[CANTIDAD]]/SALIDA[[#This Row],[UND MEDIDA]]</f>
        <v>2</v>
      </c>
      <c r="G2521" t="str">
        <f>VLOOKUP(SALIDA[[#This Row],[CODIGO]],FAMILIAS[],4,FALSE)</f>
        <v>EVERFROST</v>
      </c>
      <c r="H2521" s="10" t="str">
        <f>IF(VLOOKUP(SALIDA[[#This Row],[CODIGO]],STOCKSANLUIS[],7,FALSE)=0,"PRODUCTO SIN STOCK/UBICACIÓN",VLOOKUP(SALIDA[[#This Row],[CODIGO]],STOCKSANLUIS[],7,FALSE))</f>
        <v>C</v>
      </c>
      <c r="I2521" s="10"/>
      <c r="J2521" t="str">
        <f>SALIDA[[#This Row],[CODIGO]]&amp;"       "&amp;SALIDA[[#This Row],[FAMILIA]]</f>
        <v>03490       EVERFROST</v>
      </c>
      <c r="K2521">
        <f>VLOOKUP(SALIDA[[#This Row],[CODIGO]],STOCK_STARSOFT[],5,FALSE)</f>
        <v>1.3047420000000001</v>
      </c>
      <c r="L2521">
        <f>SALIDA[[#This Row],[CANTIDAD]]*SALIDA[[#This Row],[PRECIO UND]]</f>
        <v>2.6094840000000001</v>
      </c>
    </row>
    <row r="2522" spans="1:12" x14ac:dyDescent="0.25">
      <c r="A2522" s="6" t="s">
        <v>3200</v>
      </c>
      <c r="B2522" s="100" t="str">
        <f>VLOOKUP(SALIDA[[#This Row],[CODIGO]],STOCKSANLUIS[],2,FALSE)</f>
        <v>FILTRO SECADOR - 163 - 3/8 - SOLDABLE - QDM -163S - QUALITY</v>
      </c>
      <c r="C2522" s="153">
        <v>46050</v>
      </c>
      <c r="D2522">
        <v>2</v>
      </c>
      <c r="E2522">
        <f>IF(VLOOKUP(SALIDA[[#This Row],[CODIGO]],STOCKSANLUIS[],6,FALSE)=0,"PRODUCTO SIN STOCK/UBICACIÓN",VLOOKUP(SALIDA[[#This Row],[CODIGO]],STOCKSANLUIS[],6,FALSE))</f>
        <v>1</v>
      </c>
      <c r="F2522">
        <f>SALIDA[[#This Row],[CANTIDAD]]/SALIDA[[#This Row],[UND MEDIDA]]</f>
        <v>2</v>
      </c>
      <c r="G2522" t="str">
        <f>VLOOKUP(SALIDA[[#This Row],[CODIGO]],FAMILIAS[],4,FALSE)</f>
        <v>QUALITY</v>
      </c>
      <c r="H2522" s="10" t="str">
        <f>IF(VLOOKUP(SALIDA[[#This Row],[CODIGO]],STOCKSANLUIS[],7,FALSE)=0,"PRODUCTO SIN STOCK/UBICACIÓN",VLOOKUP(SALIDA[[#This Row],[CODIGO]],STOCKSANLUIS[],7,FALSE))</f>
        <v>A</v>
      </c>
      <c r="I2522" s="10"/>
      <c r="J2522" t="str">
        <f>SALIDA[[#This Row],[CODIGO]]&amp;"       "&amp;SALIDA[[#This Row],[FAMILIA]]</f>
        <v>02588       QUALITY</v>
      </c>
      <c r="K2522">
        <f>VLOOKUP(SALIDA[[#This Row],[CODIGO]],STOCK_STARSOFT[],5,FALSE)</f>
        <v>4.2878699999999998</v>
      </c>
      <c r="L2522">
        <f>SALIDA[[#This Row],[CANTIDAD]]*SALIDA[[#This Row],[PRECIO UND]]</f>
        <v>8.5757399999999997</v>
      </c>
    </row>
    <row r="2523" spans="1:12" x14ac:dyDescent="0.25">
      <c r="A2523" s="6" t="s">
        <v>3758</v>
      </c>
      <c r="B2523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523" s="153">
        <v>46050</v>
      </c>
      <c r="D2523">
        <v>2</v>
      </c>
      <c r="E2523">
        <f>IF(VLOOKUP(SALIDA[[#This Row],[CODIGO]],STOCKSANLUIS[],6,FALSE)=0,"PRODUCTO SIN STOCK/UBICACIÓN",VLOOKUP(SALIDA[[#This Row],[CODIGO]],STOCKSANLUIS[],6,FALSE))</f>
        <v>1</v>
      </c>
      <c r="F2523">
        <f>SALIDA[[#This Row],[CANTIDAD]]/SALIDA[[#This Row],[UND MEDIDA]]</f>
        <v>2</v>
      </c>
      <c r="G2523" t="str">
        <f>VLOOKUP(SALIDA[[#This Row],[CODIGO]],FAMILIAS[],4,FALSE)</f>
        <v>TEMP BLUE</v>
      </c>
      <c r="H2523" s="10" t="str">
        <f>IF(VLOOKUP(SALIDA[[#This Row],[CODIGO]],STOCKSANLUIS[],7,FALSE)=0,"PRODUCTO SIN STOCK/UBICACIÓN",VLOOKUP(SALIDA[[#This Row],[CODIGO]],STOCKSANLUIS[],7,FALSE))</f>
        <v>B</v>
      </c>
      <c r="I2523" s="10"/>
      <c r="J2523" t="str">
        <f>SALIDA[[#This Row],[CODIGO]]&amp;"       "&amp;SALIDA[[#This Row],[FAMILIA]]</f>
        <v>03156       TEMP BLUE</v>
      </c>
      <c r="K2523">
        <f>VLOOKUP(SALIDA[[#This Row],[CODIGO]],STOCK_STARSOFT[],5,FALSE)</f>
        <v>364.48966100000001</v>
      </c>
      <c r="L2523">
        <f>SALIDA[[#This Row],[CANTIDAD]]*SALIDA[[#This Row],[PRECIO UND]]</f>
        <v>728.97932200000002</v>
      </c>
    </row>
    <row r="2524" spans="1:12" x14ac:dyDescent="0.25">
      <c r="A2524" s="6" t="s">
        <v>3856</v>
      </c>
      <c r="B2524" s="100" t="str">
        <f>VLOOKUP(SALIDA[[#This Row],[CODIGO]],STOCKSANLUIS[],2,FALSE)</f>
        <v>CORTINA DE AIRE DE 90 CM (36") - 220V/1PH/60HZ - STAR COLD - FM-1209Z/Y-MC</v>
      </c>
      <c r="C2524" s="153">
        <v>46050</v>
      </c>
      <c r="D2524">
        <v>2</v>
      </c>
      <c r="E2524">
        <f>IF(VLOOKUP(SALIDA[[#This Row],[CODIGO]],STOCKSANLUIS[],6,FALSE)=0,"PRODUCTO SIN STOCK/UBICACIÓN",VLOOKUP(SALIDA[[#This Row],[CODIGO]],STOCKSANLUIS[],6,FALSE))</f>
        <v>1</v>
      </c>
      <c r="F2524">
        <f>SALIDA[[#This Row],[CANTIDAD]]/SALIDA[[#This Row],[UND MEDIDA]]</f>
        <v>2</v>
      </c>
      <c r="G2524" t="str">
        <f>VLOOKUP(SALIDA[[#This Row],[CODIGO]],FAMILIAS[],4,FALSE)</f>
        <v>STAR COLD</v>
      </c>
      <c r="H2524" s="10" t="str">
        <f>IF(VLOOKUP(SALIDA[[#This Row],[CODIGO]],STOCKSANLUIS[],7,FALSE)=0,"PRODUCTO SIN STOCK/UBICACIÓN",VLOOKUP(SALIDA[[#This Row],[CODIGO]],STOCKSANLUIS[],7,FALSE))</f>
        <v>A</v>
      </c>
      <c r="I2524" s="10"/>
      <c r="J2524" t="str">
        <f>SALIDA[[#This Row],[CODIGO]]&amp;"       "&amp;SALIDA[[#This Row],[FAMILIA]]</f>
        <v>03287       STAR COLD</v>
      </c>
      <c r="K2524">
        <f>VLOOKUP(SALIDA[[#This Row],[CODIGO]],STOCK_STARSOFT[],5,FALSE)</f>
        <v>36.823205000000002</v>
      </c>
      <c r="L2524">
        <f>SALIDA[[#This Row],[CANTIDAD]]*SALIDA[[#This Row],[PRECIO UND]]</f>
        <v>73.646410000000003</v>
      </c>
    </row>
    <row r="2525" spans="1:12" x14ac:dyDescent="0.25">
      <c r="A2525" s="6" t="s">
        <v>21734</v>
      </c>
      <c r="B2525" s="100" t="str">
        <f>VLOOKUP(SALIDA[[#This Row],[CODIGO]],STOCKSANLUIS[],2,FALSE)</f>
        <v>GAS REFRIGERANTE R134A  X 6.8 KG - ICELOONG</v>
      </c>
      <c r="C2525" s="153">
        <v>46050</v>
      </c>
      <c r="D2525">
        <v>1</v>
      </c>
      <c r="E2525">
        <f>IF(VLOOKUP(SALIDA[[#This Row],[CODIGO]],STOCKSANLUIS[],6,FALSE)=0,"PRODUCTO SIN STOCK/UBICACIÓN",VLOOKUP(SALIDA[[#This Row],[CODIGO]],STOCKSANLUIS[],6,FALSE))</f>
        <v>1</v>
      </c>
      <c r="F2525">
        <f>SALIDA[[#This Row],[CANTIDAD]]/SALIDA[[#This Row],[UND MEDIDA]]</f>
        <v>1</v>
      </c>
      <c r="G2525" t="str">
        <f>VLOOKUP(SALIDA[[#This Row],[CODIGO]],FAMILIAS[],4,FALSE)</f>
        <v>ZHEJIANG YONGHE</v>
      </c>
      <c r="H2525" s="10" t="str">
        <f>IF(VLOOKUP(SALIDA[[#This Row],[CODIGO]],STOCKSANLUIS[],7,FALSE)=0,"PRODUCTO SIN STOCK/UBICACIÓN",VLOOKUP(SALIDA[[#This Row],[CODIGO]],STOCKSANLUIS[],7,FALSE))</f>
        <v>C</v>
      </c>
      <c r="I2525" s="10"/>
      <c r="J2525" t="str">
        <f>SALIDA[[#This Row],[CODIGO]]&amp;"       "&amp;SALIDA[[#This Row],[FAMILIA]]</f>
        <v>03505       ZHEJIANG YONGHE</v>
      </c>
      <c r="K2525">
        <f>VLOOKUP(SALIDA[[#This Row],[CODIGO]],STOCK_STARSOFT[],5,FALSE)</f>
        <v>48.168781000000003</v>
      </c>
      <c r="L2525">
        <f>SALIDA[[#This Row],[CANTIDAD]]*SALIDA[[#This Row],[PRECIO UND]]</f>
        <v>48.168781000000003</v>
      </c>
    </row>
    <row r="2526" spans="1:12" x14ac:dyDescent="0.25">
      <c r="A2526" s="6" t="s">
        <v>3309</v>
      </c>
      <c r="B2526" s="100" t="str">
        <f>VLOOKUP(SALIDA[[#This Row],[CODIGO]],STOCKSANLUIS[],2,FALSE)</f>
        <v>JUEGO DE MANGUERAS PARA MANIFOLD DE 60" - ( R-12, R-22, R-500, R-502, R-134A ) - EVERWELL CT-360-RYB</v>
      </c>
      <c r="C2526" s="153">
        <v>46050</v>
      </c>
      <c r="D2526">
        <v>5</v>
      </c>
      <c r="E2526">
        <f>IF(VLOOKUP(SALIDA[[#This Row],[CODIGO]],STOCKSANLUIS[],6,FALSE)=0,"PRODUCTO SIN STOCK/UBICACIÓN",VLOOKUP(SALIDA[[#This Row],[CODIGO]],STOCKSANLUIS[],6,FALSE))</f>
        <v>1</v>
      </c>
      <c r="F2526">
        <f>SALIDA[[#This Row],[CANTIDAD]]/SALIDA[[#This Row],[UND MEDIDA]]</f>
        <v>5</v>
      </c>
      <c r="G2526" t="str">
        <f>VLOOKUP(SALIDA[[#This Row],[CODIGO]],FAMILIAS[],4,FALSE)</f>
        <v>EVERWELL</v>
      </c>
      <c r="H2526" s="10" t="str">
        <f>IF(VLOOKUP(SALIDA[[#This Row],[CODIGO]],STOCKSANLUIS[],7,FALSE)=0,"PRODUCTO SIN STOCK/UBICACIÓN",VLOOKUP(SALIDA[[#This Row],[CODIGO]],STOCKSANLUIS[],7,FALSE))</f>
        <v>A</v>
      </c>
      <c r="I2526" s="10" t="s">
        <v>19536</v>
      </c>
      <c r="J2526" t="str">
        <f>SALIDA[[#This Row],[CODIGO]]&amp;"       "&amp;SALIDA[[#This Row],[FAMILIA]]</f>
        <v>02723       EVERWELL</v>
      </c>
      <c r="K2526">
        <f>VLOOKUP(SALIDA[[#This Row],[CODIGO]],STOCK_STARSOFT[],5,FALSE)</f>
        <v>4.1189439999999999</v>
      </c>
      <c r="L2526">
        <f>SALIDA[[#This Row],[CANTIDAD]]*SALIDA[[#This Row],[PRECIO UND]]</f>
        <v>20.594719999999999</v>
      </c>
    </row>
    <row r="2527" spans="1:12" x14ac:dyDescent="0.25">
      <c r="A2527" s="6" t="s">
        <v>3002</v>
      </c>
      <c r="B2527" s="100" t="str">
        <f>VLOOKUP(SALIDA[[#This Row],[CODIGO]],STOCKSANLUIS[],2,FALSE)</f>
        <v>ANTORCHA CON MANGUERA Y AUTOENCENDIDO PARA MAP GASS JH-3SW - EVERWELL</v>
      </c>
      <c r="C2527" s="153">
        <v>46050</v>
      </c>
      <c r="D2527">
        <v>1</v>
      </c>
      <c r="E2527">
        <f>IF(VLOOKUP(SALIDA[[#This Row],[CODIGO]],STOCKSANLUIS[],6,FALSE)=0,"PRODUCTO SIN STOCK/UBICACIÓN",VLOOKUP(SALIDA[[#This Row],[CODIGO]],STOCKSANLUIS[],6,FALSE))</f>
        <v>1</v>
      </c>
      <c r="F2527">
        <f>SALIDA[[#This Row],[CANTIDAD]]/SALIDA[[#This Row],[UND MEDIDA]]</f>
        <v>1</v>
      </c>
      <c r="G2527" t="str">
        <f>VLOOKUP(SALIDA[[#This Row],[CODIGO]],FAMILIAS[],4,FALSE)</f>
        <v>EVERWELL</v>
      </c>
      <c r="H2527" s="10" t="str">
        <f>IF(VLOOKUP(SALIDA[[#This Row],[CODIGO]],STOCKSANLUIS[],7,FALSE)=0,"PRODUCTO SIN STOCK/UBICACIÓN",VLOOKUP(SALIDA[[#This Row],[CODIGO]],STOCKSANLUIS[],7,FALSE))</f>
        <v>A</v>
      </c>
      <c r="I2527" s="10"/>
      <c r="J2527" t="str">
        <f>SALIDA[[#This Row],[CODIGO]]&amp;"       "&amp;SALIDA[[#This Row],[FAMILIA]]</f>
        <v>02430       EVERWELL</v>
      </c>
      <c r="K2527">
        <f>VLOOKUP(SALIDA[[#This Row],[CODIGO]],STOCK_STARSOFT[],5,FALSE)</f>
        <v>15.545078999999999</v>
      </c>
      <c r="L2527">
        <f>SALIDA[[#This Row],[CANTIDAD]]*SALIDA[[#This Row],[PRECIO UND]]</f>
        <v>15.545078999999999</v>
      </c>
    </row>
    <row r="2528" spans="1:12" x14ac:dyDescent="0.25">
      <c r="A2528" s="6" t="s">
        <v>487</v>
      </c>
      <c r="B2528" s="100" t="str">
        <f>VLOOKUP(SALIDA[[#This Row],[CODIGO]],STOCKSANLUIS[],2,FALSE)</f>
        <v>SOLDADURA DE PLATA HARRIS AL 5%</v>
      </c>
      <c r="C2528" s="153">
        <v>46050</v>
      </c>
      <c r="D2528">
        <v>2</v>
      </c>
      <c r="E2528">
        <f>IF(VLOOKUP(SALIDA[[#This Row],[CODIGO]],STOCKSANLUIS[],6,FALSE)=0,"PRODUCTO SIN STOCK/UBICACIÓN",VLOOKUP(SALIDA[[#This Row],[CODIGO]],STOCKSANLUIS[],6,FALSE))</f>
        <v>1</v>
      </c>
      <c r="F2528">
        <f>SALIDA[[#This Row],[CANTIDAD]]/SALIDA[[#This Row],[UND MEDIDA]]</f>
        <v>2</v>
      </c>
      <c r="G2528" t="str">
        <f>VLOOKUP(SALIDA[[#This Row],[CODIGO]],FAMILIAS[],4,FALSE)</f>
        <v>HARRIS</v>
      </c>
      <c r="H2528" s="10" t="str">
        <f>IF(VLOOKUP(SALIDA[[#This Row],[CODIGO]],STOCKSANLUIS[],7,FALSE)=0,"PRODUCTO SIN STOCK/UBICACIÓN",VLOOKUP(SALIDA[[#This Row],[CODIGO]],STOCKSANLUIS[],7,FALSE))</f>
        <v>C</v>
      </c>
      <c r="I2528" s="10"/>
      <c r="J2528" t="str">
        <f>SALIDA[[#This Row],[CODIGO]]&amp;"       "&amp;SALIDA[[#This Row],[FAMILIA]]</f>
        <v>00406       HARRIS</v>
      </c>
      <c r="K2528">
        <f>VLOOKUP(SALIDA[[#This Row],[CODIGO]],STOCK_STARSOFT[],5,FALSE)</f>
        <v>2.7172480000000001</v>
      </c>
      <c r="L2528">
        <f>SALIDA[[#This Row],[CANTIDAD]]*SALIDA[[#This Row],[PRECIO UND]]</f>
        <v>5.4344960000000002</v>
      </c>
    </row>
    <row r="2529" spans="1:12" x14ac:dyDescent="0.25">
      <c r="A2529" s="6" t="s">
        <v>22048</v>
      </c>
      <c r="B2529" s="100" t="str">
        <f>VLOOKUP(SALIDA[[#This Row],[CODIGO]],STOCKSANLUIS[],2,FALSE)</f>
        <v xml:space="preserve">BOMBA DE CONDENSADO STAR COLD DE 230V-1F-60HZ TANQUE ALTO (INCLUYE MANGUERA)  SI-1801 </v>
      </c>
      <c r="C2529" s="153">
        <v>46050</v>
      </c>
      <c r="D2529">
        <v>2</v>
      </c>
      <c r="E2529">
        <f>IF(VLOOKUP(SALIDA[[#This Row],[CODIGO]],STOCKSANLUIS[],6,FALSE)=0,"PRODUCTO SIN STOCK/UBICACIÓN",VLOOKUP(SALIDA[[#This Row],[CODIGO]],STOCKSANLUIS[],6,FALSE))</f>
        <v>1</v>
      </c>
      <c r="F2529">
        <f>SALIDA[[#This Row],[CANTIDAD]]/SALIDA[[#This Row],[UND MEDIDA]]</f>
        <v>2</v>
      </c>
      <c r="G2529" t="str">
        <f>VLOOKUP(SALIDA[[#This Row],[CODIGO]],FAMILIAS[],4,FALSE)</f>
        <v>STAR COLD</v>
      </c>
      <c r="H2529" s="10" t="str">
        <f>IF(VLOOKUP(SALIDA[[#This Row],[CODIGO]],STOCKSANLUIS[],7,FALSE)=0,"PRODUCTO SIN STOCK/UBICACIÓN",VLOOKUP(SALIDA[[#This Row],[CODIGO]],STOCKSANLUIS[],7,FALSE))</f>
        <v>B/C</v>
      </c>
      <c r="I2529" s="10"/>
      <c r="J2529" t="str">
        <f>SALIDA[[#This Row],[CODIGO]]&amp;"       "&amp;SALIDA[[#This Row],[FAMILIA]]</f>
        <v>03542       STAR COLD</v>
      </c>
      <c r="K2529">
        <f>VLOOKUP(SALIDA[[#This Row],[CODIGO]],STOCK_STARSOFT[],5,FALSE)</f>
        <v>17.996752999999998</v>
      </c>
      <c r="L2529">
        <f>SALIDA[[#This Row],[CANTIDAD]]*SALIDA[[#This Row],[PRECIO UND]]</f>
        <v>35.993505999999996</v>
      </c>
    </row>
    <row r="2530" spans="1:12" x14ac:dyDescent="0.25">
      <c r="A2530" s="6" t="s">
        <v>3977</v>
      </c>
      <c r="B2530" s="100" t="str">
        <f>VLOOKUP(SALIDA[[#This Row],[CODIGO]],STOCKSANLUIS[],2,FALSE)</f>
        <v>EQUIPO DE A/A MINI SPLIT FRIO SOLO INVERTER WI FI - 18000 BTU/H - R32 - 220V/1PH/60HZ - TEMP BLUE MADE BY CARRIER INTERAMERICA CORPORATION - AHRI USA CERTIFICATED - AX - TBH820A-X018-H3N1C / TBG820A-X</v>
      </c>
      <c r="C2530" s="153">
        <v>46050</v>
      </c>
      <c r="D2530">
        <v>1</v>
      </c>
      <c r="E2530">
        <f>IF(VLOOKUP(SALIDA[[#This Row],[CODIGO]],STOCKSANLUIS[],6,FALSE)=0,"PRODUCTO SIN STOCK/UBICACIÓN",VLOOKUP(SALIDA[[#This Row],[CODIGO]],STOCKSANLUIS[],6,FALSE))</f>
        <v>1</v>
      </c>
      <c r="F2530">
        <f>SALIDA[[#This Row],[CANTIDAD]]/SALIDA[[#This Row],[UND MEDIDA]]</f>
        <v>1</v>
      </c>
      <c r="G2530" t="str">
        <f>VLOOKUP(SALIDA[[#This Row],[CODIGO]],FAMILIAS[],4,FALSE)</f>
        <v>TEMP BLUE</v>
      </c>
      <c r="H2530" s="10" t="str">
        <f>IF(VLOOKUP(SALIDA[[#This Row],[CODIGO]],STOCKSANLUIS[],7,FALSE)=0,"PRODUCTO SIN STOCK/UBICACIÓN",VLOOKUP(SALIDA[[#This Row],[CODIGO]],STOCKSANLUIS[],7,FALSE))</f>
        <v>B</v>
      </c>
      <c r="I2530" s="10"/>
      <c r="J2530" t="str">
        <f>SALIDA[[#This Row],[CODIGO]]&amp;"       "&amp;SALIDA[[#This Row],[FAMILIA]]</f>
        <v>03431       TEMP BLUE</v>
      </c>
      <c r="K2530">
        <f>VLOOKUP(SALIDA[[#This Row],[CODIGO]],STOCK_STARSOFT[],5,FALSE)</f>
        <v>313.56595199999998</v>
      </c>
      <c r="L2530">
        <f>SALIDA[[#This Row],[CANTIDAD]]*SALIDA[[#This Row],[PRECIO UND]]</f>
        <v>313.56595199999998</v>
      </c>
    </row>
    <row r="2531" spans="1:12" x14ac:dyDescent="0.25">
      <c r="A2531" s="6" t="s">
        <v>1073</v>
      </c>
      <c r="B2531" s="100" t="str">
        <f>VLOOKUP(SALIDA[[#This Row],[CODIGO]],STOCKSANLUIS[],2,FALSE)</f>
        <v>GAS MAP BERNZOMATIC  - WORTHINGTON 14.1 OZ</v>
      </c>
      <c r="C2531" s="153">
        <v>46050</v>
      </c>
      <c r="D2531">
        <v>1</v>
      </c>
      <c r="E2531">
        <f>IF(VLOOKUP(SALIDA[[#This Row],[CODIGO]],STOCKSANLUIS[],6,FALSE)=0,"PRODUCTO SIN STOCK/UBICACIÓN",VLOOKUP(SALIDA[[#This Row],[CODIGO]],STOCKSANLUIS[],6,FALSE))</f>
        <v>1</v>
      </c>
      <c r="F2531">
        <f>SALIDA[[#This Row],[CANTIDAD]]/SALIDA[[#This Row],[UND MEDIDA]]</f>
        <v>1</v>
      </c>
      <c r="G2531" t="str">
        <f>VLOOKUP(SALIDA[[#This Row],[CODIGO]],FAMILIAS[],4,FALSE)</f>
        <v>WORTHINGTON</v>
      </c>
      <c r="H2531" s="10" t="str">
        <f>IF(VLOOKUP(SALIDA[[#This Row],[CODIGO]],STOCKSANLUIS[],7,FALSE)=0,"PRODUCTO SIN STOCK/UBICACIÓN",VLOOKUP(SALIDA[[#This Row],[CODIGO]],STOCKSANLUIS[],7,FALSE))</f>
        <v>C</v>
      </c>
      <c r="I2531" s="10"/>
      <c r="J2531" t="str">
        <f>SALIDA[[#This Row],[CODIGO]]&amp;"       "&amp;SALIDA[[#This Row],[FAMILIA]]</f>
        <v>01167       WORTHINGTON</v>
      </c>
      <c r="K2531">
        <f>VLOOKUP(SALIDA[[#This Row],[CODIGO]],STOCK_STARSOFT[],5,FALSE)</f>
        <v>3.829685</v>
      </c>
      <c r="L2531">
        <f>SALIDA[[#This Row],[CANTIDAD]]*SALIDA[[#This Row],[PRECIO UND]]</f>
        <v>3.829685</v>
      </c>
    </row>
    <row r="2532" spans="1:12" x14ac:dyDescent="0.25">
      <c r="A2532" s="6" t="s">
        <v>3353</v>
      </c>
      <c r="B2532" s="100" t="str">
        <f>VLOOKUP(SALIDA[[#This Row],[CODIGO]],STOCKSANLUIS[],2,FALSE)</f>
        <v>CONTROLADOR DE TEMPERATURA DIGITAL MICROSOL II E PLUS PARA CALEFACCIÓN SOLAR - VER.08 - 115/220 VAC - FULL GAUGE</v>
      </c>
      <c r="C2532" s="153">
        <v>46051</v>
      </c>
      <c r="D2532">
        <v>1</v>
      </c>
      <c r="E2532">
        <f>IF(VLOOKUP(SALIDA[[#This Row],[CODIGO]],STOCKSANLUIS[],6,FALSE)=0,"PRODUCTO SIN STOCK/UBICACIÓN",VLOOKUP(SALIDA[[#This Row],[CODIGO]],STOCKSANLUIS[],6,FALSE))</f>
        <v>1</v>
      </c>
      <c r="F2532">
        <f>SALIDA[[#This Row],[CANTIDAD]]/SALIDA[[#This Row],[UND MEDIDA]]</f>
        <v>1</v>
      </c>
      <c r="G2532" t="str">
        <f>VLOOKUP(SALIDA[[#This Row],[CODIGO]],FAMILIAS[],4,FALSE)</f>
        <v>FULL GAUGE</v>
      </c>
      <c r="H2532" s="10" t="str">
        <f>IF(VLOOKUP(SALIDA[[#This Row],[CODIGO]],STOCKSANLUIS[],7,FALSE)=0,"PRODUCTO SIN STOCK/UBICACIÓN",VLOOKUP(SALIDA[[#This Row],[CODIGO]],STOCKSANLUIS[],7,FALSE))</f>
        <v>C</v>
      </c>
      <c r="I2532" s="10"/>
      <c r="J2532" t="str">
        <f>SALIDA[[#This Row],[CODIGO]]&amp;"       "&amp;SALIDA[[#This Row],[FAMILIA]]</f>
        <v>02763       FULL GAUGE</v>
      </c>
      <c r="K2532">
        <f>VLOOKUP(SALIDA[[#This Row],[CODIGO]],STOCK_STARSOFT[],5,FALSE)</f>
        <v>48.309435999999998</v>
      </c>
      <c r="L2532">
        <f>SALIDA[[#This Row],[CANTIDAD]]*SALIDA[[#This Row],[PRECIO UND]]</f>
        <v>48.309435999999998</v>
      </c>
    </row>
    <row r="2533" spans="1:12" x14ac:dyDescent="0.25">
      <c r="A2533" s="6" t="s">
        <v>3733</v>
      </c>
      <c r="B2533" s="100" t="str">
        <f>VLOOKUP(SALIDA[[#This Row],[CODIGO]],STOCKSANLUIS[],2,FALSE)</f>
        <v>CAPACITOR DE 5 MFD X 370 - 440 VAC - 5-4D - QUALITY</v>
      </c>
      <c r="C2533" s="153">
        <v>46051</v>
      </c>
      <c r="D2533">
        <v>10</v>
      </c>
      <c r="E2533">
        <f>IF(VLOOKUP(SALIDA[[#This Row],[CODIGO]],STOCKSANLUIS[],6,FALSE)=0,"PRODUCTO SIN STOCK/UBICACIÓN",VLOOKUP(SALIDA[[#This Row],[CODIGO]],STOCKSANLUIS[],6,FALSE))</f>
        <v>1</v>
      </c>
      <c r="F2533">
        <f>SALIDA[[#This Row],[CANTIDAD]]/SALIDA[[#This Row],[UND MEDIDA]]</f>
        <v>10</v>
      </c>
      <c r="G2533" t="str">
        <f>VLOOKUP(SALIDA[[#This Row],[CODIGO]],FAMILIAS[],4,FALSE)</f>
        <v>QUALITY</v>
      </c>
      <c r="H2533" s="10" t="str">
        <f>IF(VLOOKUP(SALIDA[[#This Row],[CODIGO]],STOCKSANLUIS[],7,FALSE)=0,"PRODUCTO SIN STOCK/UBICACIÓN",VLOOKUP(SALIDA[[#This Row],[CODIGO]],STOCKSANLUIS[],7,FALSE))</f>
        <v>A</v>
      </c>
      <c r="I2533" s="10"/>
      <c r="J2533" t="str">
        <f>SALIDA[[#This Row],[CODIGO]]&amp;"       "&amp;SALIDA[[#This Row],[FAMILIA]]</f>
        <v>03117       QUALITY</v>
      </c>
      <c r="K2533">
        <f>VLOOKUP(SALIDA[[#This Row],[CODIGO]],STOCK_STARSOFT[],5,FALSE)</f>
        <v>0.69831900000000002</v>
      </c>
      <c r="L2533">
        <f>SALIDA[[#This Row],[CANTIDAD]]*SALIDA[[#This Row],[PRECIO UND]]</f>
        <v>6.9831900000000005</v>
      </c>
    </row>
    <row r="2534" spans="1:12" x14ac:dyDescent="0.25">
      <c r="A2534" s="6" t="s">
        <v>3695</v>
      </c>
      <c r="B2534" s="100" t="str">
        <f>VLOOKUP(SALIDA[[#This Row],[CODIGO]],STOCKSANLUIS[],2,FALSE)</f>
        <v>CAPACITOR DE 10 MFD X 370 VAC - 10X370 - EVERWELL</v>
      </c>
      <c r="C2534" s="153">
        <v>46051</v>
      </c>
      <c r="D2534">
        <v>10</v>
      </c>
      <c r="E2534">
        <f>IF(VLOOKUP(SALIDA[[#This Row],[CODIGO]],STOCKSANLUIS[],6,FALSE)=0,"PRODUCTO SIN STOCK/UBICACIÓN",VLOOKUP(SALIDA[[#This Row],[CODIGO]],STOCKSANLUIS[],6,FALSE))</f>
        <v>1</v>
      </c>
      <c r="F2534">
        <f>SALIDA[[#This Row],[CANTIDAD]]/SALIDA[[#This Row],[UND MEDIDA]]</f>
        <v>10</v>
      </c>
      <c r="G2534" t="str">
        <f>VLOOKUP(SALIDA[[#This Row],[CODIGO]],FAMILIAS[],4,FALSE)</f>
        <v>EVERWELL</v>
      </c>
      <c r="H2534" s="10" t="str">
        <f>IF(VLOOKUP(SALIDA[[#This Row],[CODIGO]],STOCKSANLUIS[],7,FALSE)=0,"PRODUCTO SIN STOCK/UBICACIÓN",VLOOKUP(SALIDA[[#This Row],[CODIGO]],STOCKSANLUIS[],7,FALSE))</f>
        <v>A</v>
      </c>
      <c r="I2534" s="10"/>
      <c r="J2534" t="str">
        <f>SALIDA[[#This Row],[CODIGO]]&amp;"       "&amp;SALIDA[[#This Row],[FAMILIA]]</f>
        <v>03073       EVERWELL</v>
      </c>
      <c r="K2534">
        <f>VLOOKUP(SALIDA[[#This Row],[CODIGO]],STOCK_STARSOFT[],5,FALSE)</f>
        <v>0.73865099999999995</v>
      </c>
      <c r="L2534">
        <f>SALIDA[[#This Row],[CANTIDAD]]*SALIDA[[#This Row],[PRECIO UND]]</f>
        <v>7.3865099999999995</v>
      </c>
    </row>
    <row r="2535" spans="1:12" x14ac:dyDescent="0.25">
      <c r="A2535" s="6" t="s">
        <v>3156</v>
      </c>
      <c r="B2535" s="100" t="str">
        <f>VLOOKUP(SALIDA[[#This Row],[CODIGO]],STOCKSANLUIS[],2,FALSE)</f>
        <v>CAPACITOR DE 15 MFD X  440 VAC - 15X440 -  EVERWELL</v>
      </c>
      <c r="C2535" s="153">
        <v>46051</v>
      </c>
      <c r="D2535">
        <v>10</v>
      </c>
      <c r="E2535">
        <f>IF(VLOOKUP(SALIDA[[#This Row],[CODIGO]],STOCKSANLUIS[],6,FALSE)=0,"PRODUCTO SIN STOCK/UBICACIÓN",VLOOKUP(SALIDA[[#This Row],[CODIGO]],STOCKSANLUIS[],6,FALSE))</f>
        <v>1</v>
      </c>
      <c r="F2535">
        <f>SALIDA[[#This Row],[CANTIDAD]]/SALIDA[[#This Row],[UND MEDIDA]]</f>
        <v>10</v>
      </c>
      <c r="G2535" t="str">
        <f>VLOOKUP(SALIDA[[#This Row],[CODIGO]],FAMILIAS[],4,FALSE)</f>
        <v>EVERWELL</v>
      </c>
      <c r="H2535" s="10" t="str">
        <f>IF(VLOOKUP(SALIDA[[#This Row],[CODIGO]],STOCKSANLUIS[],7,FALSE)=0,"PRODUCTO SIN STOCK/UBICACIÓN",VLOOKUP(SALIDA[[#This Row],[CODIGO]],STOCKSANLUIS[],7,FALSE))</f>
        <v>A</v>
      </c>
      <c r="I2535" s="10"/>
      <c r="J2535" t="str">
        <f>SALIDA[[#This Row],[CODIGO]]&amp;"       "&amp;SALIDA[[#This Row],[FAMILIA]]</f>
        <v>02562       EVERWELL</v>
      </c>
      <c r="K2535">
        <f>VLOOKUP(SALIDA[[#This Row],[CODIGO]],STOCK_STARSOFT[],5,FALSE)</f>
        <v>0.86050599999999999</v>
      </c>
      <c r="L2535">
        <f>SALIDA[[#This Row],[CANTIDAD]]*SALIDA[[#This Row],[PRECIO UND]]</f>
        <v>8.6050599999999999</v>
      </c>
    </row>
    <row r="2536" spans="1:12" x14ac:dyDescent="0.25">
      <c r="A2536" s="6" t="s">
        <v>259</v>
      </c>
      <c r="B2536" s="100" t="str">
        <f>VLOOKUP(SALIDA[[#This Row],[CODIGO]],STOCKSANLUIS[],2,FALSE)</f>
        <v>PLATINA KLEERSTRIP MAX BULLET HTP SILVER 2  PLOMO (60 CM)- 477600</v>
      </c>
      <c r="C2536" s="153">
        <v>46051</v>
      </c>
      <c r="D2536">
        <v>6</v>
      </c>
      <c r="E2536">
        <f>IF(VLOOKUP(SALIDA[[#This Row],[CODIGO]],STOCKSANLUIS[],6,FALSE)=0,"PRODUCTO SIN STOCK/UBICACIÓN",VLOOKUP(SALIDA[[#This Row],[CODIGO]],STOCKSANLUIS[],6,FALSE))</f>
        <v>1</v>
      </c>
      <c r="F2536">
        <f>SALIDA[[#This Row],[CANTIDAD]]/SALIDA[[#This Row],[UND MEDIDA]]</f>
        <v>6</v>
      </c>
      <c r="G2536" t="str">
        <f>VLOOKUP(SALIDA[[#This Row],[CODIGO]],FAMILIAS[],4,FALSE)</f>
        <v>ES ROBBINS</v>
      </c>
      <c r="H2536" s="10" t="str">
        <f>IF(VLOOKUP(SALIDA[[#This Row],[CODIGO]],STOCKSANLUIS[],7,FALSE)=0,"PRODUCTO SIN STOCK/UBICACIÓN",VLOOKUP(SALIDA[[#This Row],[CODIGO]],STOCKSANLUIS[],7,FALSE))</f>
        <v>C</v>
      </c>
      <c r="I2536" s="10"/>
      <c r="J2536" t="str">
        <f>SALIDA[[#This Row],[CODIGO]]&amp;"       "&amp;SALIDA[[#This Row],[FAMILIA]]</f>
        <v>00186       ES ROBBINS</v>
      </c>
      <c r="K2536">
        <f>VLOOKUP(SALIDA[[#This Row],[CODIGO]],STOCK_STARSOFT[],5,FALSE)</f>
        <v>4.3959429999999999</v>
      </c>
      <c r="L2536">
        <f>SALIDA[[#This Row],[CANTIDAD]]*SALIDA[[#This Row],[PRECIO UND]]</f>
        <v>26.375658000000001</v>
      </c>
    </row>
    <row r="2537" spans="1:12" x14ac:dyDescent="0.25">
      <c r="A2537" s="6" t="s">
        <v>3924</v>
      </c>
      <c r="B2537" s="100" t="str">
        <f>VLOOKUP(SALIDA[[#This Row],[CODIGO]],STOCKSANLUIS[],2,FALSE)</f>
        <v>EQUIPO DE A/A MINI SPLIT FRIO SOLO - 36000 BTU - R410A - 220V/1PH/60HZ -  CIAC  CG41G-036PH3U1C / CH41G-036-H3U1C</v>
      </c>
      <c r="C2537" s="153">
        <v>46051</v>
      </c>
      <c r="D2537">
        <v>1</v>
      </c>
      <c r="E2537">
        <f>IF(VLOOKUP(SALIDA[[#This Row],[CODIGO]],STOCKSANLUIS[],6,FALSE)=0,"PRODUCTO SIN STOCK/UBICACIÓN",VLOOKUP(SALIDA[[#This Row],[CODIGO]],STOCKSANLUIS[],6,FALSE))</f>
        <v>1</v>
      </c>
      <c r="F2537">
        <f>SALIDA[[#This Row],[CANTIDAD]]/SALIDA[[#This Row],[UND MEDIDA]]</f>
        <v>1</v>
      </c>
      <c r="G2537" t="str">
        <f>VLOOKUP(SALIDA[[#This Row],[CODIGO]],FAMILIAS[],4,FALSE)</f>
        <v>CIAC</v>
      </c>
      <c r="H2537" s="10" t="str">
        <f>IF(VLOOKUP(SALIDA[[#This Row],[CODIGO]],STOCKSANLUIS[],7,FALSE)=0,"PRODUCTO SIN STOCK/UBICACIÓN",VLOOKUP(SALIDA[[#This Row],[CODIGO]],STOCKSANLUIS[],7,FALSE))</f>
        <v>B</v>
      </c>
      <c r="I2537" s="10"/>
      <c r="J2537" t="str">
        <f>SALIDA[[#This Row],[CODIGO]]&amp;"       "&amp;SALIDA[[#This Row],[FAMILIA]]</f>
        <v>03388       CIAC</v>
      </c>
      <c r="K2537">
        <f>VLOOKUP(SALIDA[[#This Row],[CODIGO]],STOCK_STARSOFT[],5,FALSE)</f>
        <v>463.69742100000002</v>
      </c>
      <c r="L2537">
        <f>SALIDA[[#This Row],[CANTIDAD]]*SALIDA[[#This Row],[PRECIO UND]]</f>
        <v>463.69742100000002</v>
      </c>
    </row>
    <row r="2538" spans="1:12" x14ac:dyDescent="0.25">
      <c r="A2538" s="6" t="s">
        <v>2082</v>
      </c>
      <c r="B2538" s="100" t="str">
        <f>VLOOKUP(SALIDA[[#This Row],[CODIGO]],STOCKSANLUIS[],2,FALSE)</f>
        <v xml:space="preserve">MOTOVENTILADOR AXIAL EBM S6D630-AN09-03 - 630MM - 220V/380V/440V TRIFÁSICO - 6 POLOS, CON REJILLA - FLUJO V </v>
      </c>
      <c r="C2538" s="153">
        <v>46051</v>
      </c>
      <c r="D2538">
        <v>2</v>
      </c>
      <c r="E2538">
        <f>IF(VLOOKUP(SALIDA[[#This Row],[CODIGO]],STOCKSANLUIS[],6,FALSE)=0,"PRODUCTO SIN STOCK/UBICACIÓN",VLOOKUP(SALIDA[[#This Row],[CODIGO]],STOCKSANLUIS[],6,FALSE))</f>
        <v>1</v>
      </c>
      <c r="F2538">
        <f>SALIDA[[#This Row],[CANTIDAD]]/SALIDA[[#This Row],[UND MEDIDA]]</f>
        <v>2</v>
      </c>
      <c r="G2538" t="str">
        <f>VLOOKUP(SALIDA[[#This Row],[CODIGO]],FAMILIAS[],4,FALSE)</f>
        <v>EBM</v>
      </c>
      <c r="H2538" s="10" t="str">
        <f>IF(VLOOKUP(SALIDA[[#This Row],[CODIGO]],STOCKSANLUIS[],7,FALSE)=0,"PRODUCTO SIN STOCK/UBICACIÓN",VLOOKUP(SALIDA[[#This Row],[CODIGO]],STOCKSANLUIS[],7,FALSE))</f>
        <v>C</v>
      </c>
      <c r="I2538" s="10"/>
      <c r="J2538" t="str">
        <f>SALIDA[[#This Row],[CODIGO]]&amp;"       "&amp;SALIDA[[#This Row],[FAMILIA]]</f>
        <v>01821       EBM</v>
      </c>
      <c r="K2538">
        <f>VLOOKUP(SALIDA[[#This Row],[CODIGO]],STOCK_STARSOFT[],5,FALSE)</f>
        <v>173.998121</v>
      </c>
      <c r="L2538">
        <f>SALIDA[[#This Row],[CANTIDAD]]*SALIDA[[#This Row],[PRECIO UND]]</f>
        <v>347.996242</v>
      </c>
    </row>
    <row r="2539" spans="1:12" x14ac:dyDescent="0.25">
      <c r="A2539" s="6" t="s">
        <v>19300</v>
      </c>
      <c r="B2539" s="100" t="str">
        <f>VLOOKUP(SALIDA[[#This Row],[CODIGO]],STOCKSANLUIS[],2,FALSE)</f>
        <v>CINTA ADHESIVA FOAM QTF-230E - 1/8" X 2" X 32.8´ (3MM X 50MM X 10M) - EVERFROST - HIGH QUALITY</v>
      </c>
      <c r="C2539" s="153">
        <v>46051</v>
      </c>
      <c r="D2539">
        <v>93</v>
      </c>
      <c r="E2539">
        <f>IF(VLOOKUP(SALIDA[[#This Row],[CODIGO]],STOCKSANLUIS[],6,FALSE)=0,"PRODUCTO SIN STOCK/UBICACIÓN",VLOOKUP(SALIDA[[#This Row],[CODIGO]],STOCKSANLUIS[],6,FALSE))</f>
        <v>1</v>
      </c>
      <c r="F2539">
        <f>SALIDA[[#This Row],[CANTIDAD]]/SALIDA[[#This Row],[UND MEDIDA]]</f>
        <v>93</v>
      </c>
      <c r="G2539" t="str">
        <f>VLOOKUP(SALIDA[[#This Row],[CODIGO]],FAMILIAS[],4,FALSE)</f>
        <v>EVERFROST</v>
      </c>
      <c r="H2539" s="10" t="str">
        <f>IF(VLOOKUP(SALIDA[[#This Row],[CODIGO]],STOCKSANLUIS[],7,FALSE)=0,"PRODUCTO SIN STOCK/UBICACIÓN",VLOOKUP(SALIDA[[#This Row],[CODIGO]],STOCKSANLUIS[],7,FALSE))</f>
        <v>C</v>
      </c>
      <c r="I2539" s="10"/>
      <c r="J2539" t="str">
        <f>SALIDA[[#This Row],[CODIGO]]&amp;"       "&amp;SALIDA[[#This Row],[FAMILIA]]</f>
        <v>03490       EVERFROST</v>
      </c>
      <c r="K2539">
        <f>VLOOKUP(SALIDA[[#This Row],[CODIGO]],STOCK_STARSOFT[],5,FALSE)</f>
        <v>1.3047420000000001</v>
      </c>
      <c r="L2539">
        <f>SALIDA[[#This Row],[CANTIDAD]]*SALIDA[[#This Row],[PRECIO UND]]</f>
        <v>121.34100600000001</v>
      </c>
    </row>
    <row r="2540" spans="1:12" x14ac:dyDescent="0.25">
      <c r="A2540" s="6" t="s">
        <v>2836</v>
      </c>
      <c r="B2540" s="100" t="str">
        <f>VLOOKUP(SALIDA[[#This Row],[CODIGO]],STOCKSANLUIS[],2,FALSE)</f>
        <v>GAS REFRIGERANTE FREON R-134A - 13.62 KG - CHINO - CHEMOURS</v>
      </c>
      <c r="C2540" s="153">
        <v>46051</v>
      </c>
      <c r="D2540">
        <v>1</v>
      </c>
      <c r="E2540">
        <f>IF(VLOOKUP(SALIDA[[#This Row],[CODIGO]],STOCKSANLUIS[],6,FALSE)=0,"PRODUCTO SIN STOCK/UBICACIÓN",VLOOKUP(SALIDA[[#This Row],[CODIGO]],STOCKSANLUIS[],6,FALSE))</f>
        <v>1</v>
      </c>
      <c r="F2540">
        <f>SALIDA[[#This Row],[CANTIDAD]]/SALIDA[[#This Row],[UND MEDIDA]]</f>
        <v>1</v>
      </c>
      <c r="G2540" t="str">
        <f>VLOOKUP(SALIDA[[#This Row],[CODIGO]],FAMILIAS[],4,FALSE)</f>
        <v>THE CHEMOURS</v>
      </c>
      <c r="H2540" s="10" t="str">
        <f>IF(VLOOKUP(SALIDA[[#This Row],[CODIGO]],STOCKSANLUIS[],7,FALSE)=0,"PRODUCTO SIN STOCK/UBICACIÓN",VLOOKUP(SALIDA[[#This Row],[CODIGO]],STOCKSANLUIS[],7,FALSE))</f>
        <v>C</v>
      </c>
      <c r="I2540" s="10"/>
      <c r="J2540" t="str">
        <f>SALIDA[[#This Row],[CODIGO]]&amp;"       "&amp;SALIDA[[#This Row],[FAMILIA]]</f>
        <v>02304       THE CHEMOURS</v>
      </c>
      <c r="K2540">
        <f>VLOOKUP(SALIDA[[#This Row],[CODIGO]],STOCK_STARSOFT[],5,FALSE)</f>
        <v>132.07079300000001</v>
      </c>
      <c r="L2540">
        <f>SALIDA[[#This Row],[CANTIDAD]]*SALIDA[[#This Row],[PRECIO UND]]</f>
        <v>132.07079300000001</v>
      </c>
    </row>
    <row r="2541" spans="1:12" x14ac:dyDescent="0.25">
      <c r="A2541" s="6" t="s">
        <v>589</v>
      </c>
      <c r="B2541" s="100" t="str">
        <f>VLOOKUP(SALIDA[[#This Row],[CODIGO]],STOCKSANLUIS[],2,FALSE)</f>
        <v>FILTRO CERAMICO SECADO ELEVADO DANFOSS 48-DC  CON JUNTA- 023U4381</v>
      </c>
      <c r="C2541" s="153">
        <v>46051</v>
      </c>
      <c r="D2541">
        <v>3</v>
      </c>
      <c r="E2541">
        <f>IF(VLOOKUP(SALIDA[[#This Row],[CODIGO]],STOCKSANLUIS[],6,FALSE)=0,"PRODUCTO SIN STOCK/UBICACIÓN",VLOOKUP(SALIDA[[#This Row],[CODIGO]],STOCKSANLUIS[],6,FALSE))</f>
        <v>1</v>
      </c>
      <c r="F2541">
        <f>SALIDA[[#This Row],[CANTIDAD]]/SALIDA[[#This Row],[UND MEDIDA]]</f>
        <v>3</v>
      </c>
      <c r="G2541" t="str">
        <f>VLOOKUP(SALIDA[[#This Row],[CODIGO]],FAMILIAS[],4,FALSE)</f>
        <v>DANFOSS</v>
      </c>
      <c r="H2541" s="10" t="str">
        <f>IF(VLOOKUP(SALIDA[[#This Row],[CODIGO]],STOCKSANLUIS[],7,FALSE)=0,"PRODUCTO SIN STOCK/UBICACIÓN",VLOOKUP(SALIDA[[#This Row],[CODIGO]],STOCKSANLUIS[],7,FALSE))</f>
        <v>A</v>
      </c>
      <c r="I2541" s="10"/>
      <c r="J2541" t="str">
        <f>SALIDA[[#This Row],[CODIGO]]&amp;"       "&amp;SALIDA[[#This Row],[FAMILIA]]</f>
        <v>00572       DANFOSS</v>
      </c>
      <c r="K2541">
        <f>VLOOKUP(SALIDA[[#This Row],[CODIGO]],STOCK_STARSOFT[],5,FALSE)</f>
        <v>10.412293999999999</v>
      </c>
      <c r="L2541">
        <f>SALIDA[[#This Row],[CANTIDAD]]*SALIDA[[#This Row],[PRECIO UND]]</f>
        <v>31.236881999999998</v>
      </c>
    </row>
    <row r="2542" spans="1:12" x14ac:dyDescent="0.25">
      <c r="A2542" s="6" t="s">
        <v>3802</v>
      </c>
      <c r="B2542" s="100" t="str">
        <f>VLOOKUP(SALIDA[[#This Row],[CODIGO]],STOCKSANLUIS[],2,FALSE)</f>
        <v>GAS REFRIGERANTE R134A - 13.6KG FLYER</v>
      </c>
      <c r="C2542" s="153">
        <v>46051</v>
      </c>
      <c r="D2542">
        <v>8</v>
      </c>
      <c r="E2542">
        <f>IF(VLOOKUP(SALIDA[[#This Row],[CODIGO]],STOCKSANLUIS[],6,FALSE)=0,"PRODUCTO SIN STOCK/UBICACIÓN",VLOOKUP(SALIDA[[#This Row],[CODIGO]],STOCKSANLUIS[],6,FALSE))</f>
        <v>1</v>
      </c>
      <c r="F2542">
        <f>SALIDA[[#This Row],[CANTIDAD]]/SALIDA[[#This Row],[UND MEDIDA]]</f>
        <v>8</v>
      </c>
      <c r="G2542" t="str">
        <f>VLOOKUP(SALIDA[[#This Row],[CODIGO]],FAMILIAS[],4,FALSE)</f>
        <v>FLYER</v>
      </c>
      <c r="H2542" s="10" t="str">
        <f>IF(VLOOKUP(SALIDA[[#This Row],[CODIGO]],STOCKSANLUIS[],7,FALSE)=0,"PRODUCTO SIN STOCK/UBICACIÓN",VLOOKUP(SALIDA[[#This Row],[CODIGO]],STOCKSANLUIS[],7,FALSE))</f>
        <v>B</v>
      </c>
      <c r="I2542" s="10"/>
      <c r="J2542" t="str">
        <f>SALIDA[[#This Row],[CODIGO]]&amp;"       "&amp;SALIDA[[#This Row],[FAMILIA]]</f>
        <v>03241       FLYER</v>
      </c>
      <c r="K2542">
        <f>VLOOKUP(SALIDA[[#This Row],[CODIGO]],STOCK_STARSOFT[],5,FALSE)</f>
        <v>91.697573000000006</v>
      </c>
      <c r="L2542">
        <f>SALIDA[[#This Row],[CANTIDAD]]*SALIDA[[#This Row],[PRECIO UND]]</f>
        <v>733.58058400000004</v>
      </c>
    </row>
    <row r="2543" spans="1:12" x14ac:dyDescent="0.25">
      <c r="A2543" s="6" t="s">
        <v>3293</v>
      </c>
      <c r="B2543" s="100" t="str">
        <f>VLOOKUP(SALIDA[[#This Row],[CODIGO]],STOCKSANLUIS[],2,FALSE)</f>
        <v>VALVULA PARA AGUA HELADA FAN &amp; COIL 2 VIAS 3/4" DIAMETRO  CON ACTUADOR  220V JOHNSON CONTROLS - VLC2200GC-C</v>
      </c>
      <c r="C2543" s="153">
        <v>46051</v>
      </c>
      <c r="D2543">
        <v>1</v>
      </c>
      <c r="E2543">
        <f>IF(VLOOKUP(SALIDA[[#This Row],[CODIGO]],STOCKSANLUIS[],6,FALSE)=0,"PRODUCTO SIN STOCK/UBICACIÓN",VLOOKUP(SALIDA[[#This Row],[CODIGO]],STOCKSANLUIS[],6,FALSE))</f>
        <v>1</v>
      </c>
      <c r="F2543">
        <f>SALIDA[[#This Row],[CANTIDAD]]/SALIDA[[#This Row],[UND MEDIDA]]</f>
        <v>1</v>
      </c>
      <c r="G2543" t="str">
        <f>VLOOKUP(SALIDA[[#This Row],[CODIGO]],FAMILIAS[],4,FALSE)</f>
        <v>JOHNSON CONTROLS</v>
      </c>
      <c r="H2543" s="10" t="str">
        <f>IF(VLOOKUP(SALIDA[[#This Row],[CODIGO]],STOCKSANLUIS[],7,FALSE)=0,"PRODUCTO SIN STOCK/UBICACIÓN",VLOOKUP(SALIDA[[#This Row],[CODIGO]],STOCKSANLUIS[],7,FALSE))</f>
        <v>A</v>
      </c>
      <c r="I2543" s="10"/>
      <c r="J2543" t="str">
        <f>SALIDA[[#This Row],[CODIGO]]&amp;"       "&amp;SALIDA[[#This Row],[FAMILIA]]</f>
        <v>02714       JOHNSON CONTROLS</v>
      </c>
      <c r="K2543">
        <f>VLOOKUP(SALIDA[[#This Row],[CODIGO]],STOCK_STARSOFT[],5,FALSE)</f>
        <v>13.849964</v>
      </c>
      <c r="L2543">
        <f>SALIDA[[#This Row],[CANTIDAD]]*SALIDA[[#This Row],[PRECIO UND]]</f>
        <v>13.849964</v>
      </c>
    </row>
    <row r="2544" spans="1:12" x14ac:dyDescent="0.25">
      <c r="A2544" s="6" t="s">
        <v>3927</v>
      </c>
      <c r="B2544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544" s="153">
        <v>46051</v>
      </c>
      <c r="D2544">
        <v>2</v>
      </c>
      <c r="E2544">
        <f>IF(VLOOKUP(SALIDA[[#This Row],[CODIGO]],STOCKSANLUIS[],6,FALSE)=0,"PRODUCTO SIN STOCK/UBICACIÓN",VLOOKUP(SALIDA[[#This Row],[CODIGO]],STOCKSANLUIS[],6,FALSE))</f>
        <v>1</v>
      </c>
      <c r="F2544">
        <f>SALIDA[[#This Row],[CANTIDAD]]/SALIDA[[#This Row],[UND MEDIDA]]</f>
        <v>2</v>
      </c>
      <c r="G2544" t="str">
        <f>VLOOKUP(SALIDA[[#This Row],[CODIGO]],FAMILIAS[],4,FALSE)</f>
        <v>VIKING</v>
      </c>
      <c r="H2544" s="10" t="str">
        <f>IF(VLOOKUP(SALIDA[[#This Row],[CODIGO]],STOCKSANLUIS[],7,FALSE)=0,"PRODUCTO SIN STOCK/UBICACIÓN",VLOOKUP(SALIDA[[#This Row],[CODIGO]],STOCKSANLUIS[],7,FALSE))</f>
        <v>B</v>
      </c>
      <c r="I2544" s="10"/>
      <c r="J2544" t="str">
        <f>SALIDA[[#This Row],[CODIGO]]&amp;"       "&amp;SALIDA[[#This Row],[FAMILIA]]</f>
        <v>03395       VIKING</v>
      </c>
      <c r="K2544">
        <f>VLOOKUP(SALIDA[[#This Row],[CODIGO]],STOCK_STARSOFT[],5,FALSE)</f>
        <v>148.63707299999999</v>
      </c>
      <c r="L2544">
        <f>SALIDA[[#This Row],[CANTIDAD]]*SALIDA[[#This Row],[PRECIO UND]]</f>
        <v>297.27414599999997</v>
      </c>
    </row>
    <row r="2545" spans="1:12" x14ac:dyDescent="0.25">
      <c r="A2545" s="6" t="s">
        <v>2693</v>
      </c>
      <c r="B2545" s="100" t="str">
        <f>VLOOKUP(SALIDA[[#This Row],[CODIGO]],STOCKSANLUIS[],2,FALSE)</f>
        <v>GAS REFRIGERANTE FREON R-410A - 11.35 KG - CHINO - CHEMOURS</v>
      </c>
      <c r="C2545" s="153">
        <v>46051</v>
      </c>
      <c r="D2545">
        <v>5</v>
      </c>
      <c r="E2545">
        <f>IF(VLOOKUP(SALIDA[[#This Row],[CODIGO]],STOCKSANLUIS[],6,FALSE)=0,"PRODUCTO SIN STOCK/UBICACIÓN",VLOOKUP(SALIDA[[#This Row],[CODIGO]],STOCKSANLUIS[],6,FALSE))</f>
        <v>1</v>
      </c>
      <c r="F2545">
        <f>SALIDA[[#This Row],[CANTIDAD]]/SALIDA[[#This Row],[UND MEDIDA]]</f>
        <v>5</v>
      </c>
      <c r="G2545" t="str">
        <f>VLOOKUP(SALIDA[[#This Row],[CODIGO]],FAMILIAS[],4,FALSE)</f>
        <v>THE CHEMOURS</v>
      </c>
      <c r="H2545" s="10" t="str">
        <f>IF(VLOOKUP(SALIDA[[#This Row],[CODIGO]],STOCKSANLUIS[],7,FALSE)=0,"PRODUCTO SIN STOCK/UBICACIÓN",VLOOKUP(SALIDA[[#This Row],[CODIGO]],STOCKSANLUIS[],7,FALSE))</f>
        <v>C</v>
      </c>
      <c r="I2545" s="10"/>
      <c r="J2545" t="str">
        <f>SALIDA[[#This Row],[CODIGO]]&amp;"       "&amp;SALIDA[[#This Row],[FAMILIA]]</f>
        <v>02187       THE CHEMOURS</v>
      </c>
      <c r="K2545">
        <f>VLOOKUP(SALIDA[[#This Row],[CODIGO]],STOCK_STARSOFT[],5,FALSE)</f>
        <v>122.01251999999999</v>
      </c>
      <c r="L2545">
        <f>SALIDA[[#This Row],[CANTIDAD]]*SALIDA[[#This Row],[PRECIO UND]]</f>
        <v>610.06259999999997</v>
      </c>
    </row>
    <row r="2546" spans="1:12" x14ac:dyDescent="0.25">
      <c r="A2546" s="6" t="s">
        <v>485</v>
      </c>
      <c r="B2546" s="100" t="str">
        <f>VLOOKUP(SALIDA[[#This Row],[CODIGO]],STOCKSANLUIS[],2,FALSE)</f>
        <v>SOLDADURA DE PLATA HARRIS AL 0%</v>
      </c>
      <c r="C2546" s="153">
        <v>46052</v>
      </c>
      <c r="D2546">
        <v>1195</v>
      </c>
      <c r="E2546">
        <f>IF(VLOOKUP(SALIDA[[#This Row],[CODIGO]],STOCKSANLUIS[],6,FALSE)=0,"PRODUCTO SIN STOCK/UBICACIÓN",VLOOKUP(SALIDA[[#This Row],[CODIGO]],STOCKSANLUIS[],6,FALSE))</f>
        <v>1</v>
      </c>
      <c r="F2546">
        <f>SALIDA[[#This Row],[CANTIDAD]]/SALIDA[[#This Row],[UND MEDIDA]]</f>
        <v>1195</v>
      </c>
      <c r="G2546" t="str">
        <f>VLOOKUP(SALIDA[[#This Row],[CODIGO]],FAMILIAS[],4,FALSE)</f>
        <v>HARRIS</v>
      </c>
      <c r="H2546" s="10" t="str">
        <f>IF(VLOOKUP(SALIDA[[#This Row],[CODIGO]],STOCKSANLUIS[],7,FALSE)=0,"PRODUCTO SIN STOCK/UBICACIÓN",VLOOKUP(SALIDA[[#This Row],[CODIGO]],STOCKSANLUIS[],7,FALSE))</f>
        <v>C</v>
      </c>
      <c r="I2546" s="10"/>
      <c r="J2546" t="str">
        <f>SALIDA[[#This Row],[CODIGO]]&amp;"       "&amp;SALIDA[[#This Row],[FAMILIA]]</f>
        <v>00405       HARRIS</v>
      </c>
      <c r="K2546">
        <f>VLOOKUP(SALIDA[[#This Row],[CODIGO]],STOCK_STARSOFT[],5,FALSE)</f>
        <v>0.38343100000000002</v>
      </c>
      <c r="L2546">
        <f>SALIDA[[#This Row],[CANTIDAD]]*SALIDA[[#This Row],[PRECIO UND]]</f>
        <v>458.20004500000005</v>
      </c>
    </row>
    <row r="2547" spans="1:12" x14ac:dyDescent="0.25">
      <c r="A2547" s="6" t="s">
        <v>3949</v>
      </c>
      <c r="B2547" s="100" t="str">
        <f>VLOOKUP(SALIDA[[#This Row],[CODIGO]],STOCKSANLUIS[],2,FALSE)</f>
        <v>VALVULA DE ACCESO DE 1/4X 0.35MM X 100MM - STARCOLD</v>
      </c>
      <c r="C2547" s="153">
        <v>46052</v>
      </c>
      <c r="D2547">
        <v>640</v>
      </c>
      <c r="E2547">
        <f>IF(VLOOKUP(SALIDA[[#This Row],[CODIGO]],STOCKSANLUIS[],6,FALSE)=0,"PRODUCTO SIN STOCK/UBICACIÓN",VLOOKUP(SALIDA[[#This Row],[CODIGO]],STOCKSANLUIS[],6,FALSE))</f>
        <v>1</v>
      </c>
      <c r="F2547">
        <f>SALIDA[[#This Row],[CANTIDAD]]/SALIDA[[#This Row],[UND MEDIDA]]</f>
        <v>640</v>
      </c>
      <c r="G2547" t="str">
        <f>VLOOKUP(SALIDA[[#This Row],[CODIGO]],FAMILIAS[],4,FALSE)</f>
        <v>STAR COLD</v>
      </c>
      <c r="H2547" s="10" t="str">
        <f>IF(VLOOKUP(SALIDA[[#This Row],[CODIGO]],STOCKSANLUIS[],7,FALSE)=0,"PRODUCTO SIN STOCK/UBICACIÓN",VLOOKUP(SALIDA[[#This Row],[CODIGO]],STOCKSANLUIS[],7,FALSE))</f>
        <v>A</v>
      </c>
      <c r="I2547" s="10" t="s">
        <v>19536</v>
      </c>
      <c r="J2547" t="str">
        <f>SALIDA[[#This Row],[CODIGO]]&amp;"       "&amp;SALIDA[[#This Row],[FAMILIA]]</f>
        <v>03416       STAR COLD</v>
      </c>
      <c r="K2547">
        <f>VLOOKUP(SALIDA[[#This Row],[CODIGO]],STOCK_STARSOFT[],5,FALSE)</f>
        <v>0.268453</v>
      </c>
      <c r="L2547">
        <f>SALIDA[[#This Row],[CANTIDAD]]*SALIDA[[#This Row],[PRECIO UND]]</f>
        <v>171.80992000000001</v>
      </c>
    </row>
    <row r="2548" spans="1:12" x14ac:dyDescent="0.25">
      <c r="A2548" s="6" t="s">
        <v>1998</v>
      </c>
      <c r="B2548" s="100" t="str">
        <f>VLOOKUP(SALIDA[[#This Row],[CODIGO]],STOCKSANLUIS[],2,FALSE)</f>
        <v>CAPACITOR DE 55 MFD X 370 - 440 VAC - 55-4D - QUALITY</v>
      </c>
      <c r="C2548" s="153">
        <v>46052</v>
      </c>
      <c r="D2548">
        <v>10</v>
      </c>
      <c r="E2548">
        <f>IF(VLOOKUP(SALIDA[[#This Row],[CODIGO]],STOCKSANLUIS[],6,FALSE)=0,"PRODUCTO SIN STOCK/UBICACIÓN",VLOOKUP(SALIDA[[#This Row],[CODIGO]],STOCKSANLUIS[],6,FALSE))</f>
        <v>1</v>
      </c>
      <c r="F2548">
        <f>SALIDA[[#This Row],[CANTIDAD]]/SALIDA[[#This Row],[UND MEDIDA]]</f>
        <v>10</v>
      </c>
      <c r="G2548" t="str">
        <f>VLOOKUP(SALIDA[[#This Row],[CODIGO]],FAMILIAS[],4,FALSE)</f>
        <v>QUALITY</v>
      </c>
      <c r="H2548" s="10" t="str">
        <f>IF(VLOOKUP(SALIDA[[#This Row],[CODIGO]],STOCKSANLUIS[],7,FALSE)=0,"PRODUCTO SIN STOCK/UBICACIÓN",VLOOKUP(SALIDA[[#This Row],[CODIGO]],STOCKSANLUIS[],7,FALSE))</f>
        <v>A</v>
      </c>
      <c r="I2548" s="10" t="s">
        <v>19536</v>
      </c>
      <c r="J2548" t="str">
        <f>SALIDA[[#This Row],[CODIGO]]&amp;"       "&amp;SALIDA[[#This Row],[FAMILIA]]</f>
        <v>01771       QUALITY</v>
      </c>
      <c r="K2548">
        <f>VLOOKUP(SALIDA[[#This Row],[CODIGO]],STOCK_STARSOFT[],5,FALSE)</f>
        <v>2.5798779999999999</v>
      </c>
      <c r="L2548">
        <f>SALIDA[[#This Row],[CANTIDAD]]*SALIDA[[#This Row],[PRECIO UND]]</f>
        <v>25.798780000000001</v>
      </c>
    </row>
    <row r="2549" spans="1:12" x14ac:dyDescent="0.25">
      <c r="A2549" s="6" t="s">
        <v>439</v>
      </c>
      <c r="B2549" s="100" t="str">
        <f>VLOOKUP(SALIDA[[#This Row],[CODIGO]],STOCKSANLUIS[],2,FALSE)</f>
        <v>ACEITE MINERAL 3G SUPER - 1 GALÓN - BVA</v>
      </c>
      <c r="C2549" s="153">
        <v>46052</v>
      </c>
      <c r="D2549">
        <v>1</v>
      </c>
      <c r="E2549">
        <f>IF(VLOOKUP(SALIDA[[#This Row],[CODIGO]],STOCKSANLUIS[],6,FALSE)=0,"PRODUCTO SIN STOCK/UBICACIÓN",VLOOKUP(SALIDA[[#This Row],[CODIGO]],STOCKSANLUIS[],6,FALSE))</f>
        <v>1</v>
      </c>
      <c r="F2549">
        <f>SALIDA[[#This Row],[CANTIDAD]]/SALIDA[[#This Row],[UND MEDIDA]]</f>
        <v>1</v>
      </c>
      <c r="G2549" t="str">
        <f>VLOOKUP(SALIDA[[#This Row],[CODIGO]],FAMILIAS[],4,FALSE)</f>
        <v>BVA</v>
      </c>
      <c r="H2549" s="10" t="str">
        <f>IF(VLOOKUP(SALIDA[[#This Row],[CODIGO]],STOCKSANLUIS[],7,FALSE)=0,"PRODUCTO SIN STOCK/UBICACIÓN",VLOOKUP(SALIDA[[#This Row],[CODIGO]],STOCKSANLUIS[],7,FALSE))</f>
        <v>C</v>
      </c>
      <c r="I2549" s="10"/>
      <c r="J2549" t="str">
        <f>SALIDA[[#This Row],[CODIGO]]&amp;"       "&amp;SALIDA[[#This Row],[FAMILIA]]</f>
        <v>00353       BVA</v>
      </c>
      <c r="K2549">
        <f>VLOOKUP(SALIDA[[#This Row],[CODIGO]],STOCK_STARSOFT[],5,FALSE)</f>
        <v>15.454063</v>
      </c>
      <c r="L2549">
        <f>SALIDA[[#This Row],[CANTIDAD]]*SALIDA[[#This Row],[PRECIO UND]]</f>
        <v>15.454063</v>
      </c>
    </row>
    <row r="2550" spans="1:12" x14ac:dyDescent="0.25">
      <c r="A2550" s="6" t="s">
        <v>3802</v>
      </c>
      <c r="B2550" s="100" t="str">
        <f>VLOOKUP(SALIDA[[#This Row],[CODIGO]],STOCKSANLUIS[],2,FALSE)</f>
        <v>GAS REFRIGERANTE R134A - 13.6KG FLYER</v>
      </c>
      <c r="C2550" s="153">
        <v>46052</v>
      </c>
      <c r="D2550">
        <v>1</v>
      </c>
      <c r="E2550">
        <f>IF(VLOOKUP(SALIDA[[#This Row],[CODIGO]],STOCKSANLUIS[],6,FALSE)=0,"PRODUCTO SIN STOCK/UBICACIÓN",VLOOKUP(SALIDA[[#This Row],[CODIGO]],STOCKSANLUIS[],6,FALSE))</f>
        <v>1</v>
      </c>
      <c r="F2550">
        <f>SALIDA[[#This Row],[CANTIDAD]]/SALIDA[[#This Row],[UND MEDIDA]]</f>
        <v>1</v>
      </c>
      <c r="G2550" t="str">
        <f>VLOOKUP(SALIDA[[#This Row],[CODIGO]],FAMILIAS[],4,FALSE)</f>
        <v>FLYER</v>
      </c>
      <c r="H2550" s="10" t="str">
        <f>IF(VLOOKUP(SALIDA[[#This Row],[CODIGO]],STOCKSANLUIS[],7,FALSE)=0,"PRODUCTO SIN STOCK/UBICACIÓN",VLOOKUP(SALIDA[[#This Row],[CODIGO]],STOCKSANLUIS[],7,FALSE))</f>
        <v>B</v>
      </c>
      <c r="I2550" s="10"/>
      <c r="J2550" t="str">
        <f>SALIDA[[#This Row],[CODIGO]]&amp;"       "&amp;SALIDA[[#This Row],[FAMILIA]]</f>
        <v>03241       FLYER</v>
      </c>
      <c r="K2550">
        <f>VLOOKUP(SALIDA[[#This Row],[CODIGO]],STOCK_STARSOFT[],5,FALSE)</f>
        <v>91.697573000000006</v>
      </c>
      <c r="L2550">
        <f>SALIDA[[#This Row],[CANTIDAD]]*SALIDA[[#This Row],[PRECIO UND]]</f>
        <v>91.697573000000006</v>
      </c>
    </row>
    <row r="2551" spans="1:12" x14ac:dyDescent="0.25">
      <c r="A2551" s="6" t="s">
        <v>3927</v>
      </c>
      <c r="B2551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551" s="153">
        <v>46052</v>
      </c>
      <c r="D2551">
        <v>3</v>
      </c>
      <c r="E2551">
        <f>IF(VLOOKUP(SALIDA[[#This Row],[CODIGO]],STOCKSANLUIS[],6,FALSE)=0,"PRODUCTO SIN STOCK/UBICACIÓN",VLOOKUP(SALIDA[[#This Row],[CODIGO]],STOCKSANLUIS[],6,FALSE))</f>
        <v>1</v>
      </c>
      <c r="F2551">
        <f>SALIDA[[#This Row],[CANTIDAD]]/SALIDA[[#This Row],[UND MEDIDA]]</f>
        <v>3</v>
      </c>
      <c r="G2551" t="str">
        <f>VLOOKUP(SALIDA[[#This Row],[CODIGO]],FAMILIAS[],4,FALSE)</f>
        <v>VIKING</v>
      </c>
      <c r="H2551" s="10" t="str">
        <f>IF(VLOOKUP(SALIDA[[#This Row],[CODIGO]],STOCKSANLUIS[],7,FALSE)=0,"PRODUCTO SIN STOCK/UBICACIÓN",VLOOKUP(SALIDA[[#This Row],[CODIGO]],STOCKSANLUIS[],7,FALSE))</f>
        <v>B</v>
      </c>
      <c r="I2551" s="10"/>
      <c r="J2551" t="str">
        <f>SALIDA[[#This Row],[CODIGO]]&amp;"       "&amp;SALIDA[[#This Row],[FAMILIA]]</f>
        <v>03395       VIKING</v>
      </c>
      <c r="K2551">
        <f>VLOOKUP(SALIDA[[#This Row],[CODIGO]],STOCK_STARSOFT[],5,FALSE)</f>
        <v>148.63707299999999</v>
      </c>
      <c r="L2551">
        <f>SALIDA[[#This Row],[CANTIDAD]]*SALIDA[[#This Row],[PRECIO UND]]</f>
        <v>445.91121899999996</v>
      </c>
    </row>
    <row r="2552" spans="1:12" x14ac:dyDescent="0.25">
      <c r="A2552" s="6" t="s">
        <v>3858</v>
      </c>
      <c r="B2552" s="100" t="str">
        <f>VLOOKUP(SALIDA[[#This Row],[CODIGO]],STOCKSANLUIS[],2,FALSE)</f>
        <v>CORTINA DE AIRE DE 120 CM (48") - 220V/1PH/60HZ - STAR COLD - FM-1212Z/Y-MC</v>
      </c>
      <c r="C2552" s="153">
        <v>46052</v>
      </c>
      <c r="D2552">
        <v>1</v>
      </c>
      <c r="E2552">
        <f>IF(VLOOKUP(SALIDA[[#This Row],[CODIGO]],STOCKSANLUIS[],6,FALSE)=0,"PRODUCTO SIN STOCK/UBICACIÓN",VLOOKUP(SALIDA[[#This Row],[CODIGO]],STOCKSANLUIS[],6,FALSE))</f>
        <v>1</v>
      </c>
      <c r="F2552">
        <f>SALIDA[[#This Row],[CANTIDAD]]/SALIDA[[#This Row],[UND MEDIDA]]</f>
        <v>1</v>
      </c>
      <c r="G2552" t="str">
        <f>VLOOKUP(SALIDA[[#This Row],[CODIGO]],FAMILIAS[],4,FALSE)</f>
        <v>STAR COLD</v>
      </c>
      <c r="H2552" s="10" t="str">
        <f>IF(VLOOKUP(SALIDA[[#This Row],[CODIGO]],STOCKSANLUIS[],7,FALSE)=0,"PRODUCTO SIN STOCK/UBICACIÓN",VLOOKUP(SALIDA[[#This Row],[CODIGO]],STOCKSANLUIS[],7,FALSE))</f>
        <v>A</v>
      </c>
      <c r="I2552" s="10"/>
      <c r="J2552" t="str">
        <f>SALIDA[[#This Row],[CODIGO]]&amp;"       "&amp;SALIDA[[#This Row],[FAMILIA]]</f>
        <v>03288       STAR COLD</v>
      </c>
      <c r="K2552">
        <f>VLOOKUP(SALIDA[[#This Row],[CODIGO]],STOCK_STARSOFT[],5,FALSE)</f>
        <v>46.302090999999997</v>
      </c>
      <c r="L2552">
        <f>SALIDA[[#This Row],[CANTIDAD]]*SALIDA[[#This Row],[PRECIO UND]]</f>
        <v>46.302090999999997</v>
      </c>
    </row>
    <row r="2553" spans="1:12" x14ac:dyDescent="0.25">
      <c r="A2553" s="6" t="s">
        <v>3856</v>
      </c>
      <c r="B2553" s="100" t="str">
        <f>VLOOKUP(SALIDA[[#This Row],[CODIGO]],STOCKSANLUIS[],2,FALSE)</f>
        <v>CORTINA DE AIRE DE 90 CM (36") - 220V/1PH/60HZ - STAR COLD - FM-1209Z/Y-MC</v>
      </c>
      <c r="C2553" s="153">
        <v>46052</v>
      </c>
      <c r="D2553">
        <v>1</v>
      </c>
      <c r="E2553">
        <f>IF(VLOOKUP(SALIDA[[#This Row],[CODIGO]],STOCKSANLUIS[],6,FALSE)=0,"PRODUCTO SIN STOCK/UBICACIÓN",VLOOKUP(SALIDA[[#This Row],[CODIGO]],STOCKSANLUIS[],6,FALSE))</f>
        <v>1</v>
      </c>
      <c r="F2553">
        <f>SALIDA[[#This Row],[CANTIDAD]]/SALIDA[[#This Row],[UND MEDIDA]]</f>
        <v>1</v>
      </c>
      <c r="G2553" t="str">
        <f>VLOOKUP(SALIDA[[#This Row],[CODIGO]],FAMILIAS[],4,FALSE)</f>
        <v>STAR COLD</v>
      </c>
      <c r="H2553" s="10" t="str">
        <f>IF(VLOOKUP(SALIDA[[#This Row],[CODIGO]],STOCKSANLUIS[],7,FALSE)=0,"PRODUCTO SIN STOCK/UBICACIÓN",VLOOKUP(SALIDA[[#This Row],[CODIGO]],STOCKSANLUIS[],7,FALSE))</f>
        <v>A</v>
      </c>
      <c r="I2553" s="10"/>
      <c r="J2553" t="str">
        <f>SALIDA[[#This Row],[CODIGO]]&amp;"       "&amp;SALIDA[[#This Row],[FAMILIA]]</f>
        <v>03287       STAR COLD</v>
      </c>
      <c r="K2553">
        <f>VLOOKUP(SALIDA[[#This Row],[CODIGO]],STOCK_STARSOFT[],5,FALSE)</f>
        <v>36.823205000000002</v>
      </c>
      <c r="L2553">
        <f>SALIDA[[#This Row],[CANTIDAD]]*SALIDA[[#This Row],[PRECIO UND]]</f>
        <v>36.823205000000002</v>
      </c>
    </row>
    <row r="2554" spans="1:12" x14ac:dyDescent="0.25">
      <c r="A2554" s="6" t="s">
        <v>2490</v>
      </c>
      <c r="B2554" s="100" t="str">
        <f>VLOOKUP(SALIDA[[#This Row],[CODIGO]],STOCKSANLUIS[],2,FALSE)</f>
        <v>LIMPIADOR PARA CONDENSADOR - NU-BRITE - 1GALON - NU CALGON</v>
      </c>
      <c r="C2554" s="153">
        <v>46052</v>
      </c>
      <c r="D2554">
        <v>4</v>
      </c>
      <c r="E2554">
        <f>IF(VLOOKUP(SALIDA[[#This Row],[CODIGO]],STOCKSANLUIS[],6,FALSE)=0,"PRODUCTO SIN STOCK/UBICACIÓN",VLOOKUP(SALIDA[[#This Row],[CODIGO]],STOCKSANLUIS[],6,FALSE))</f>
        <v>1</v>
      </c>
      <c r="F2554">
        <f>SALIDA[[#This Row],[CANTIDAD]]/SALIDA[[#This Row],[UND MEDIDA]]</f>
        <v>4</v>
      </c>
      <c r="G2554" t="str">
        <f>VLOOKUP(SALIDA[[#This Row],[CODIGO]],FAMILIAS[],4,FALSE)</f>
        <v>NU CALGON</v>
      </c>
      <c r="H2554" s="10" t="str">
        <f>IF(VLOOKUP(SALIDA[[#This Row],[CODIGO]],STOCKSANLUIS[],7,FALSE)=0,"PRODUCTO SIN STOCK/UBICACIÓN",VLOOKUP(SALIDA[[#This Row],[CODIGO]],STOCKSANLUIS[],7,FALSE))</f>
        <v>C</v>
      </c>
      <c r="I2554" s="10"/>
      <c r="J2554" t="str">
        <f>SALIDA[[#This Row],[CODIGO]]&amp;"       "&amp;SALIDA[[#This Row],[FAMILIA]]</f>
        <v>02043       NU CALGON</v>
      </c>
      <c r="K2554">
        <f>VLOOKUP(SALIDA[[#This Row],[CODIGO]],STOCK_STARSOFT[],5,FALSE)</f>
        <v>9.0050089999999994</v>
      </c>
      <c r="L2554">
        <f>SALIDA[[#This Row],[CANTIDAD]]*SALIDA[[#This Row],[PRECIO UND]]</f>
        <v>36.020035999999998</v>
      </c>
    </row>
    <row r="2555" spans="1:12" x14ac:dyDescent="0.25">
      <c r="A2555" s="6" t="s">
        <v>2693</v>
      </c>
      <c r="B2555" s="100" t="str">
        <f>VLOOKUP(SALIDA[[#This Row],[CODIGO]],STOCKSANLUIS[],2,FALSE)</f>
        <v>GAS REFRIGERANTE FREON R-410A - 11.35 KG - CHINO - CHEMOURS</v>
      </c>
      <c r="C2555" s="153">
        <v>46052</v>
      </c>
      <c r="D2555">
        <v>1</v>
      </c>
      <c r="E2555">
        <f>IF(VLOOKUP(SALIDA[[#This Row],[CODIGO]],STOCKSANLUIS[],6,FALSE)=0,"PRODUCTO SIN STOCK/UBICACIÓN",VLOOKUP(SALIDA[[#This Row],[CODIGO]],STOCKSANLUIS[],6,FALSE))</f>
        <v>1</v>
      </c>
      <c r="F2555">
        <f>SALIDA[[#This Row],[CANTIDAD]]/SALIDA[[#This Row],[UND MEDIDA]]</f>
        <v>1</v>
      </c>
      <c r="G2555" t="str">
        <f>VLOOKUP(SALIDA[[#This Row],[CODIGO]],FAMILIAS[],4,FALSE)</f>
        <v>THE CHEMOURS</v>
      </c>
      <c r="H2555" s="10" t="str">
        <f>IF(VLOOKUP(SALIDA[[#This Row],[CODIGO]],STOCKSANLUIS[],7,FALSE)=0,"PRODUCTO SIN STOCK/UBICACIÓN",VLOOKUP(SALIDA[[#This Row],[CODIGO]],STOCKSANLUIS[],7,FALSE))</f>
        <v>C</v>
      </c>
      <c r="I2555" s="10"/>
      <c r="J2555" t="str">
        <f>SALIDA[[#This Row],[CODIGO]]&amp;"       "&amp;SALIDA[[#This Row],[FAMILIA]]</f>
        <v>02187       THE CHEMOURS</v>
      </c>
      <c r="K2555">
        <f>VLOOKUP(SALIDA[[#This Row],[CODIGO]],STOCK_STARSOFT[],5,FALSE)</f>
        <v>122.01251999999999</v>
      </c>
      <c r="L2555">
        <f>SALIDA[[#This Row],[CANTIDAD]]*SALIDA[[#This Row],[PRECIO UND]]</f>
        <v>122.01251999999999</v>
      </c>
    </row>
    <row r="2556" spans="1:12" x14ac:dyDescent="0.25">
      <c r="A2556" s="6" t="s">
        <v>2665</v>
      </c>
      <c r="B2556" s="100" t="str">
        <f>VLOOKUP(SALIDA[[#This Row],[CODIGO]],STOCKSANLUIS[],2,FALSE)</f>
        <v>VÁLVULA EQUILIBRADORA 2260 FI0 2999 P/PARED C/RESISTENCIA - (4000-5000 M3) - VÁLVULA DE ALIVIO DE PRESIÓN CAFF</v>
      </c>
      <c r="C2556" s="153">
        <v>46052</v>
      </c>
      <c r="D2556">
        <v>4</v>
      </c>
      <c r="E2556">
        <f>IF(VLOOKUP(SALIDA[[#This Row],[CODIGO]],STOCKSANLUIS[],6,FALSE)=0,"PRODUCTO SIN STOCK/UBICACIÓN",VLOOKUP(SALIDA[[#This Row],[CODIGO]],STOCKSANLUIS[],6,FALSE))</f>
        <v>1</v>
      </c>
      <c r="F2556">
        <f>SALIDA[[#This Row],[CANTIDAD]]/SALIDA[[#This Row],[UND MEDIDA]]</f>
        <v>4</v>
      </c>
      <c r="G2556" t="str">
        <f>VLOOKUP(SALIDA[[#This Row],[CODIGO]],FAMILIAS[],4,FALSE)</f>
        <v>CAFF</v>
      </c>
      <c r="H2556" s="10" t="str">
        <f>IF(VLOOKUP(SALIDA[[#This Row],[CODIGO]],STOCKSANLUIS[],7,FALSE)=0,"PRODUCTO SIN STOCK/UBICACIÓN",VLOOKUP(SALIDA[[#This Row],[CODIGO]],STOCKSANLUIS[],7,FALSE))</f>
        <v>A</v>
      </c>
      <c r="I2556" s="10"/>
      <c r="J2556" t="str">
        <f>SALIDA[[#This Row],[CODIGO]]&amp;"       "&amp;SALIDA[[#This Row],[FAMILIA]]</f>
        <v>02169       CAFF</v>
      </c>
      <c r="K2556">
        <f>VLOOKUP(SALIDA[[#This Row],[CODIGO]],STOCK_STARSOFT[],5,FALSE)</f>
        <v>605.198486</v>
      </c>
      <c r="L2556">
        <f>SALIDA[[#This Row],[CANTIDAD]]*SALIDA[[#This Row],[PRECIO UND]]</f>
        <v>2420.793944</v>
      </c>
    </row>
    <row r="2557" spans="1:12" x14ac:dyDescent="0.25">
      <c r="A2557" s="6" t="s">
        <v>2427</v>
      </c>
      <c r="B2557" s="100" t="str">
        <f>VLOOKUP(SALIDA[[#This Row],[CODIGO]],STOCKSANLUIS[],2,FALSE)</f>
        <v>TERMOMETRO DIGITAL TI-44 EW PLUS - VER.01 - 115 /220 VAC - FULL GAUGE - WHITE</v>
      </c>
      <c r="C2557" s="153">
        <v>46052</v>
      </c>
      <c r="D2557">
        <v>2</v>
      </c>
      <c r="E2557">
        <f>IF(VLOOKUP(SALIDA[[#This Row],[CODIGO]],STOCKSANLUIS[],6,FALSE)=0,"PRODUCTO SIN STOCK/UBICACIÓN",VLOOKUP(SALIDA[[#This Row],[CODIGO]],STOCKSANLUIS[],6,FALSE))</f>
        <v>1</v>
      </c>
      <c r="F2557">
        <f>SALIDA[[#This Row],[CANTIDAD]]/SALIDA[[#This Row],[UND MEDIDA]]</f>
        <v>2</v>
      </c>
      <c r="G2557" t="str">
        <f>VLOOKUP(SALIDA[[#This Row],[CODIGO]],FAMILIAS[],4,FALSE)</f>
        <v>FULL GAUGE</v>
      </c>
      <c r="H2557" s="10" t="str">
        <f>IF(VLOOKUP(SALIDA[[#This Row],[CODIGO]],STOCKSANLUIS[],7,FALSE)=0,"PRODUCTO SIN STOCK/UBICACIÓN",VLOOKUP(SALIDA[[#This Row],[CODIGO]],STOCKSANLUIS[],7,FALSE))</f>
        <v>C</v>
      </c>
      <c r="I2557" s="10"/>
      <c r="J2557" t="str">
        <f>SALIDA[[#This Row],[CODIGO]]&amp;"       "&amp;SALIDA[[#This Row],[FAMILIA]]</f>
        <v>02009       FULL GAUGE</v>
      </c>
      <c r="K2557">
        <f>VLOOKUP(SALIDA[[#This Row],[CODIGO]],STOCK_STARSOFT[],5,FALSE)</f>
        <v>25.290130000000001</v>
      </c>
      <c r="L2557">
        <f>SALIDA[[#This Row],[CANTIDAD]]*SALIDA[[#This Row],[PRECIO UND]]</f>
        <v>50.580260000000003</v>
      </c>
    </row>
    <row r="2558" spans="1:12" x14ac:dyDescent="0.25">
      <c r="A2558" s="6" t="s">
        <v>22048</v>
      </c>
      <c r="B2558" s="100" t="str">
        <f>VLOOKUP(SALIDA[[#This Row],[CODIGO]],STOCKSANLUIS[],2,FALSE)</f>
        <v xml:space="preserve">BOMBA DE CONDENSADO STAR COLD DE 230V-1F-60HZ TANQUE ALTO (INCLUYE MANGUERA)  SI-1801 </v>
      </c>
      <c r="C2558" s="153">
        <v>46052</v>
      </c>
      <c r="D2558">
        <v>15</v>
      </c>
      <c r="E2558">
        <f>IF(VLOOKUP(SALIDA[[#This Row],[CODIGO]],STOCKSANLUIS[],6,FALSE)=0,"PRODUCTO SIN STOCK/UBICACIÓN",VLOOKUP(SALIDA[[#This Row],[CODIGO]],STOCKSANLUIS[],6,FALSE))</f>
        <v>1</v>
      </c>
      <c r="F2558">
        <f>SALIDA[[#This Row],[CANTIDAD]]/SALIDA[[#This Row],[UND MEDIDA]]</f>
        <v>15</v>
      </c>
      <c r="G2558" t="str">
        <f>VLOOKUP(SALIDA[[#This Row],[CODIGO]],FAMILIAS[],4,FALSE)</f>
        <v>STAR COLD</v>
      </c>
      <c r="H2558" s="10" t="str">
        <f>IF(VLOOKUP(SALIDA[[#This Row],[CODIGO]],STOCKSANLUIS[],7,FALSE)=0,"PRODUCTO SIN STOCK/UBICACIÓN",VLOOKUP(SALIDA[[#This Row],[CODIGO]],STOCKSANLUIS[],7,FALSE))</f>
        <v>B/C</v>
      </c>
      <c r="I2558" s="10"/>
      <c r="J2558" t="str">
        <f>SALIDA[[#This Row],[CODIGO]]&amp;"       "&amp;SALIDA[[#This Row],[FAMILIA]]</f>
        <v>03542       STAR COLD</v>
      </c>
      <c r="K2558">
        <f>VLOOKUP(SALIDA[[#This Row],[CODIGO]],STOCK_STARSOFT[],5,FALSE)</f>
        <v>17.996752999999998</v>
      </c>
      <c r="L2558">
        <f>SALIDA[[#This Row],[CANTIDAD]]*SALIDA[[#This Row],[PRECIO UND]]</f>
        <v>269.95129499999996</v>
      </c>
    </row>
    <row r="2559" spans="1:12" x14ac:dyDescent="0.25">
      <c r="A2559" s="6" t="s">
        <v>22050</v>
      </c>
      <c r="B2559" s="100" t="str">
        <f>VLOOKUP(SALIDA[[#This Row],[CODIGO]],STOCKSANLUIS[],2,FALSE)</f>
        <v>MINI BOMBA STAR COLD  DE 110-240V MINISLIM SERIES 66 FT LIFT SPS-66</v>
      </c>
      <c r="C2559" s="153">
        <v>46052</v>
      </c>
      <c r="D2559">
        <v>10</v>
      </c>
      <c r="E2559">
        <f>IF(VLOOKUP(SALIDA[[#This Row],[CODIGO]],STOCKSANLUIS[],6,FALSE)=0,"PRODUCTO SIN STOCK/UBICACIÓN",VLOOKUP(SALIDA[[#This Row],[CODIGO]],STOCKSANLUIS[],6,FALSE))</f>
        <v>1</v>
      </c>
      <c r="F2559">
        <f>SALIDA[[#This Row],[CANTIDAD]]/SALIDA[[#This Row],[UND MEDIDA]]</f>
        <v>10</v>
      </c>
      <c r="G2559" t="str">
        <f>VLOOKUP(SALIDA[[#This Row],[CODIGO]],FAMILIAS[],4,FALSE)</f>
        <v>STAR COLD</v>
      </c>
      <c r="H2559" s="10" t="str">
        <f>IF(VLOOKUP(SALIDA[[#This Row],[CODIGO]],STOCKSANLUIS[],7,FALSE)=0,"PRODUCTO SIN STOCK/UBICACIÓN",VLOOKUP(SALIDA[[#This Row],[CODIGO]],STOCKSANLUIS[],7,FALSE))</f>
        <v>A</v>
      </c>
      <c r="I2559" s="10"/>
      <c r="J2559" t="str">
        <f>SALIDA[[#This Row],[CODIGO]]&amp;"       "&amp;SALIDA[[#This Row],[FAMILIA]]</f>
        <v>03543       STAR COLD</v>
      </c>
      <c r="K2559">
        <f>VLOOKUP(SALIDA[[#This Row],[CODIGO]],STOCK_STARSOFT[],5,FALSE)</f>
        <v>19.559408000000001</v>
      </c>
      <c r="L2559">
        <f>SALIDA[[#This Row],[CANTIDAD]]*SALIDA[[#This Row],[PRECIO UND]]</f>
        <v>195.59408000000002</v>
      </c>
    </row>
    <row r="2560" spans="1:12" x14ac:dyDescent="0.25">
      <c r="A2560" s="6" t="s">
        <v>2022</v>
      </c>
      <c r="B2560" s="100" t="str">
        <f>VLOOKUP(SALIDA[[#This Row],[CODIGO]],STOCKSANLUIS[],2,FALSE)</f>
        <v>CONTROLADOR DE TEMPERATURA DIGITAL TC-900E POWER - VER.07 - 115/220 VAC - FULL GAUGE</v>
      </c>
      <c r="C2560" s="153">
        <v>46052</v>
      </c>
      <c r="D2560">
        <v>1</v>
      </c>
      <c r="E2560">
        <f>IF(VLOOKUP(SALIDA[[#This Row],[CODIGO]],STOCKSANLUIS[],6,FALSE)=0,"PRODUCTO SIN STOCK/UBICACIÓN",VLOOKUP(SALIDA[[#This Row],[CODIGO]],STOCKSANLUIS[],6,FALSE))</f>
        <v>1</v>
      </c>
      <c r="F2560">
        <f>SALIDA[[#This Row],[CANTIDAD]]/SALIDA[[#This Row],[UND MEDIDA]]</f>
        <v>1</v>
      </c>
      <c r="G2560" t="str">
        <f>VLOOKUP(SALIDA[[#This Row],[CODIGO]],FAMILIAS[],4,FALSE)</f>
        <v>FULL GAUGE</v>
      </c>
      <c r="H2560" s="10" t="str">
        <f>IF(VLOOKUP(SALIDA[[#This Row],[CODIGO]],STOCKSANLUIS[],7,FALSE)=0,"PRODUCTO SIN STOCK/UBICACIÓN",VLOOKUP(SALIDA[[#This Row],[CODIGO]],STOCKSANLUIS[],7,FALSE))</f>
        <v>C</v>
      </c>
      <c r="I2560" s="10"/>
      <c r="J2560" t="str">
        <f>SALIDA[[#This Row],[CODIGO]]&amp;"       "&amp;SALIDA[[#This Row],[FAMILIA]]</f>
        <v>01785       FULL GAUGE</v>
      </c>
      <c r="K2560">
        <f>VLOOKUP(SALIDA[[#This Row],[CODIGO]],STOCK_STARSOFT[],5,FALSE)</f>
        <v>18.272079000000002</v>
      </c>
      <c r="L2560">
        <f>SALIDA[[#This Row],[CANTIDAD]]*SALIDA[[#This Row],[PRECIO UND]]</f>
        <v>18.272079000000002</v>
      </c>
    </row>
    <row r="2561" spans="1:12" x14ac:dyDescent="0.25">
      <c r="A2561" s="6" t="s">
        <v>953</v>
      </c>
      <c r="B2561" s="100" t="str">
        <f>VLOOKUP(SALIDA[[#This Row],[CODIGO]],STOCKSANLUIS[],2,FALSE)</f>
        <v>INTERFACE USB CONV 32 - VER.03 - FULL GAUGE</v>
      </c>
      <c r="C2561" s="153">
        <v>46052</v>
      </c>
      <c r="D2561">
        <v>2</v>
      </c>
      <c r="E2561">
        <f>IF(VLOOKUP(SALIDA[[#This Row],[CODIGO]],STOCKSANLUIS[],6,FALSE)=0,"PRODUCTO SIN STOCK/UBICACIÓN",VLOOKUP(SALIDA[[#This Row],[CODIGO]],STOCKSANLUIS[],6,FALSE))</f>
        <v>1</v>
      </c>
      <c r="F2561">
        <f>SALIDA[[#This Row],[CANTIDAD]]/SALIDA[[#This Row],[UND MEDIDA]]</f>
        <v>2</v>
      </c>
      <c r="G2561" t="str">
        <f>VLOOKUP(SALIDA[[#This Row],[CODIGO]],FAMILIAS[],4,FALSE)</f>
        <v>FULL GAUGE</v>
      </c>
      <c r="H2561" s="10" t="str">
        <f>IF(VLOOKUP(SALIDA[[#This Row],[CODIGO]],STOCKSANLUIS[],7,FALSE)=0,"PRODUCTO SIN STOCK/UBICACIÓN",VLOOKUP(SALIDA[[#This Row],[CODIGO]],STOCKSANLUIS[],7,FALSE))</f>
        <v>A</v>
      </c>
      <c r="I2561" s="10" t="s">
        <v>19536</v>
      </c>
      <c r="J2561" t="str">
        <f>SALIDA[[#This Row],[CODIGO]]&amp;"       "&amp;SALIDA[[#This Row],[FAMILIA]]</f>
        <v>01024       FULL GAUGE</v>
      </c>
      <c r="K2561">
        <f>VLOOKUP(SALIDA[[#This Row],[CODIGO]],STOCK_STARSOFT[],5,FALSE)</f>
        <v>41.384480000000003</v>
      </c>
      <c r="L2561">
        <f>SALIDA[[#This Row],[CANTIDAD]]*SALIDA[[#This Row],[PRECIO UND]]</f>
        <v>82.768960000000007</v>
      </c>
    </row>
    <row r="2562" spans="1:12" x14ac:dyDescent="0.25">
      <c r="A2562" s="6" t="s">
        <v>3860</v>
      </c>
      <c r="B2562" s="100" t="str">
        <f>VLOOKUP(SALIDA[[#This Row],[CODIGO]],STOCKSANLUIS[],2,FALSE)</f>
        <v>CORTINA DE AIRE DE 150 CM (60") - 220V/1PH/60HZ - STAR COLD - FM-1215Z/Y-MC</v>
      </c>
      <c r="C2562" s="153">
        <v>46052</v>
      </c>
      <c r="D2562">
        <v>2</v>
      </c>
      <c r="E2562">
        <f>IF(VLOOKUP(SALIDA[[#This Row],[CODIGO]],STOCKSANLUIS[],6,FALSE)=0,"PRODUCTO SIN STOCK/UBICACIÓN",VLOOKUP(SALIDA[[#This Row],[CODIGO]],STOCKSANLUIS[],6,FALSE))</f>
        <v>1</v>
      </c>
      <c r="F2562">
        <f>SALIDA[[#This Row],[CANTIDAD]]/SALIDA[[#This Row],[UND MEDIDA]]</f>
        <v>2</v>
      </c>
      <c r="G2562" t="str">
        <f>VLOOKUP(SALIDA[[#This Row],[CODIGO]],FAMILIAS[],4,FALSE)</f>
        <v>STAR COLD</v>
      </c>
      <c r="H2562" s="10" t="str">
        <f>IF(VLOOKUP(SALIDA[[#This Row],[CODIGO]],STOCKSANLUIS[],7,FALSE)=0,"PRODUCTO SIN STOCK/UBICACIÓN",VLOOKUP(SALIDA[[#This Row],[CODIGO]],STOCKSANLUIS[],7,FALSE))</f>
        <v>A</v>
      </c>
      <c r="I2562" s="10"/>
      <c r="J2562" t="str">
        <f>SALIDA[[#This Row],[CODIGO]]&amp;"       "&amp;SALIDA[[#This Row],[FAMILIA]]</f>
        <v>03289       STAR COLD</v>
      </c>
      <c r="K2562">
        <f>VLOOKUP(SALIDA[[#This Row],[CODIGO]],STOCK_STARSOFT[],5,FALSE)</f>
        <v>55.603000000000002</v>
      </c>
      <c r="L2562">
        <f>SALIDA[[#This Row],[CANTIDAD]]*SALIDA[[#This Row],[PRECIO UND]]</f>
        <v>111.206</v>
      </c>
    </row>
    <row r="2563" spans="1:12" x14ac:dyDescent="0.25">
      <c r="A2563" s="6" t="s">
        <v>1998</v>
      </c>
      <c r="B2563" s="100" t="str">
        <f>VLOOKUP(SALIDA[[#This Row],[CODIGO]],STOCKSANLUIS[],2,FALSE)</f>
        <v>CAPACITOR DE 55 MFD X 370 - 440 VAC - 55-4D - QUALITY</v>
      </c>
      <c r="C2563" s="153">
        <v>46052</v>
      </c>
      <c r="D2563">
        <v>1</v>
      </c>
      <c r="E2563">
        <f>IF(VLOOKUP(SALIDA[[#This Row],[CODIGO]],STOCKSANLUIS[],6,FALSE)=0,"PRODUCTO SIN STOCK/UBICACIÓN",VLOOKUP(SALIDA[[#This Row],[CODIGO]],STOCKSANLUIS[],6,FALSE))</f>
        <v>1</v>
      </c>
      <c r="F2563">
        <f>SALIDA[[#This Row],[CANTIDAD]]/SALIDA[[#This Row],[UND MEDIDA]]</f>
        <v>1</v>
      </c>
      <c r="G2563" t="str">
        <f>VLOOKUP(SALIDA[[#This Row],[CODIGO]],FAMILIAS[],4,FALSE)</f>
        <v>QUALITY</v>
      </c>
      <c r="H2563" s="10" t="str">
        <f>IF(VLOOKUP(SALIDA[[#This Row],[CODIGO]],STOCKSANLUIS[],7,FALSE)=0,"PRODUCTO SIN STOCK/UBICACIÓN",VLOOKUP(SALIDA[[#This Row],[CODIGO]],STOCKSANLUIS[],7,FALSE))</f>
        <v>A</v>
      </c>
      <c r="I2563" s="10"/>
      <c r="J2563" t="str">
        <f>SALIDA[[#This Row],[CODIGO]]&amp;"       "&amp;SALIDA[[#This Row],[FAMILIA]]</f>
        <v>01771       QUALITY</v>
      </c>
      <c r="K2563">
        <f>VLOOKUP(SALIDA[[#This Row],[CODIGO]],STOCK_STARSOFT[],5,FALSE)</f>
        <v>2.5798779999999999</v>
      </c>
      <c r="L2563">
        <f>SALIDA[[#This Row],[CANTIDAD]]*SALIDA[[#This Row],[PRECIO UND]]</f>
        <v>2.5798779999999999</v>
      </c>
    </row>
    <row r="2564" spans="1:12" x14ac:dyDescent="0.25">
      <c r="A2564" s="6" t="s">
        <v>3639</v>
      </c>
      <c r="B2564" s="100" t="str">
        <f>VLOOKUP(SALIDA[[#This Row],[CODIGO]],STOCKSANLUIS[],2,FALSE)</f>
        <v>MOTOVENTILADOR MAER FAN YDWF74L60P4-522N-450S (220V, 60HZ, 4 POLES, 1PH, CL.F, SUCTION)</v>
      </c>
      <c r="C2564" s="153">
        <v>46052</v>
      </c>
      <c r="D2564">
        <v>1</v>
      </c>
      <c r="E2564">
        <f>IF(VLOOKUP(SALIDA[[#This Row],[CODIGO]],STOCKSANLUIS[],6,FALSE)=0,"PRODUCTO SIN STOCK/UBICACIÓN",VLOOKUP(SALIDA[[#This Row],[CODIGO]],STOCKSANLUIS[],6,FALSE))</f>
        <v>1</v>
      </c>
      <c r="F2564">
        <f>SALIDA[[#This Row],[CANTIDAD]]/SALIDA[[#This Row],[UND MEDIDA]]</f>
        <v>1</v>
      </c>
      <c r="G2564" t="str">
        <f>VLOOKUP(SALIDA[[#This Row],[CODIGO]],FAMILIAS[],4,FALSE)</f>
        <v>MAER FAN</v>
      </c>
      <c r="H2564" s="10" t="str">
        <f>IF(VLOOKUP(SALIDA[[#This Row],[CODIGO]],STOCKSANLUIS[],7,FALSE)=0,"PRODUCTO SIN STOCK/UBICACIÓN",VLOOKUP(SALIDA[[#This Row],[CODIGO]],STOCKSANLUIS[],7,FALSE))</f>
        <v>C</v>
      </c>
      <c r="I2564" s="10"/>
      <c r="J2564" t="str">
        <f>SALIDA[[#This Row],[CODIGO]]&amp;"       "&amp;SALIDA[[#This Row],[FAMILIA]]</f>
        <v>03037       MAER FAN</v>
      </c>
      <c r="K2564">
        <f>VLOOKUP(SALIDA[[#This Row],[CODIGO]],STOCK_STARSOFT[],5,FALSE)</f>
        <v>39.236970999999997</v>
      </c>
      <c r="L2564">
        <f>SALIDA[[#This Row],[CANTIDAD]]*SALIDA[[#This Row],[PRECIO UND]]</f>
        <v>39.236970999999997</v>
      </c>
    </row>
    <row r="2565" spans="1:12" x14ac:dyDescent="0.25">
      <c r="A2565" s="6" t="s">
        <v>3619</v>
      </c>
      <c r="B2565" s="100" t="str">
        <f>VLOOKUP(SALIDA[[#This Row],[CODIGO]],STOCKSANLUIS[],2,FALSE)</f>
        <v>CAPACITOR DE 40 MFD X 370 VAC - 40X370 - EVERWELL</v>
      </c>
      <c r="C2565" s="153">
        <v>46052</v>
      </c>
      <c r="D2565">
        <v>2</v>
      </c>
      <c r="E2565">
        <f>IF(VLOOKUP(SALIDA[[#This Row],[CODIGO]],STOCKSANLUIS[],6,FALSE)=0,"PRODUCTO SIN STOCK/UBICACIÓN",VLOOKUP(SALIDA[[#This Row],[CODIGO]],STOCKSANLUIS[],6,FALSE))</f>
        <v>1</v>
      </c>
      <c r="F2565">
        <f>SALIDA[[#This Row],[CANTIDAD]]/SALIDA[[#This Row],[UND MEDIDA]]</f>
        <v>2</v>
      </c>
      <c r="G2565" t="str">
        <f>VLOOKUP(SALIDA[[#This Row],[CODIGO]],FAMILIAS[],4,FALSE)</f>
        <v>EVERWELL</v>
      </c>
      <c r="H2565" s="10" t="str">
        <f>IF(VLOOKUP(SALIDA[[#This Row],[CODIGO]],STOCKSANLUIS[],7,FALSE)=0,"PRODUCTO SIN STOCK/UBICACIÓN",VLOOKUP(SALIDA[[#This Row],[CODIGO]],STOCKSANLUIS[],7,FALSE))</f>
        <v>A</v>
      </c>
      <c r="I2565" s="10"/>
      <c r="J2565" t="str">
        <f>SALIDA[[#This Row],[CODIGO]]&amp;"       "&amp;SALIDA[[#This Row],[FAMILIA]]</f>
        <v>03027       EVERWELL</v>
      </c>
      <c r="K2565">
        <f>VLOOKUP(SALIDA[[#This Row],[CODIGO]],STOCK_STARSOFT[],5,FALSE)</f>
        <v>1.4669970000000001</v>
      </c>
      <c r="L2565">
        <f>SALIDA[[#This Row],[CANTIDAD]]*SALIDA[[#This Row],[PRECIO UND]]</f>
        <v>2.9339940000000002</v>
      </c>
    </row>
    <row r="2566" spans="1:12" x14ac:dyDescent="0.25">
      <c r="A2566" s="6" t="s">
        <v>3856</v>
      </c>
      <c r="B2566" s="100" t="str">
        <f>VLOOKUP(SALIDA[[#This Row],[CODIGO]],STOCKSANLUIS[],2,FALSE)</f>
        <v>CORTINA DE AIRE DE 90 CM (36") - 220V/1PH/60HZ - STAR COLD - FM-1209Z/Y-MC</v>
      </c>
      <c r="C2566" s="153">
        <v>46052</v>
      </c>
      <c r="D2566">
        <v>1</v>
      </c>
      <c r="E2566">
        <f>IF(VLOOKUP(SALIDA[[#This Row],[CODIGO]],STOCKSANLUIS[],6,FALSE)=0,"PRODUCTO SIN STOCK/UBICACIÓN",VLOOKUP(SALIDA[[#This Row],[CODIGO]],STOCKSANLUIS[],6,FALSE))</f>
        <v>1</v>
      </c>
      <c r="F2566">
        <f>SALIDA[[#This Row],[CANTIDAD]]/SALIDA[[#This Row],[UND MEDIDA]]</f>
        <v>1</v>
      </c>
      <c r="G2566" t="str">
        <f>VLOOKUP(SALIDA[[#This Row],[CODIGO]],FAMILIAS[],4,FALSE)</f>
        <v>STAR COLD</v>
      </c>
      <c r="H2566" s="10" t="str">
        <f>IF(VLOOKUP(SALIDA[[#This Row],[CODIGO]],STOCKSANLUIS[],7,FALSE)=0,"PRODUCTO SIN STOCK/UBICACIÓN",VLOOKUP(SALIDA[[#This Row],[CODIGO]],STOCKSANLUIS[],7,FALSE))</f>
        <v>A</v>
      </c>
      <c r="I2566" s="10"/>
      <c r="J2566" t="str">
        <f>SALIDA[[#This Row],[CODIGO]]&amp;"       "&amp;SALIDA[[#This Row],[FAMILIA]]</f>
        <v>03287       STAR COLD</v>
      </c>
      <c r="K2566">
        <f>VLOOKUP(SALIDA[[#This Row],[CODIGO]],STOCK_STARSOFT[],5,FALSE)</f>
        <v>36.823205000000002</v>
      </c>
      <c r="L2566">
        <f>SALIDA[[#This Row],[CANTIDAD]]*SALIDA[[#This Row],[PRECIO UND]]</f>
        <v>36.823205000000002</v>
      </c>
    </row>
    <row r="2567" spans="1:12" x14ac:dyDescent="0.25">
      <c r="A2567" s="6" t="s">
        <v>2904</v>
      </c>
      <c r="B2567" s="100" t="str">
        <f>VLOOKUP(SALIDA[[#This Row],[CODIGO]],STOCKSANLUIS[],2,FALSE)</f>
        <v>SENSOR DE TEMPERATURA NTC - SB-70 - 2M - FULL GAUGE (REMPLAZO DEL SB-41 - NO USAR EN MT 622E)</v>
      </c>
      <c r="C2567" s="153">
        <v>46052</v>
      </c>
      <c r="D2567">
        <v>6</v>
      </c>
      <c r="E2567">
        <f>IF(VLOOKUP(SALIDA[[#This Row],[CODIGO]],STOCKSANLUIS[],6,FALSE)=0,"PRODUCTO SIN STOCK/UBICACIÓN",VLOOKUP(SALIDA[[#This Row],[CODIGO]],STOCKSANLUIS[],6,FALSE))</f>
        <v>1</v>
      </c>
      <c r="F2567">
        <f>SALIDA[[#This Row],[CANTIDAD]]/SALIDA[[#This Row],[UND MEDIDA]]</f>
        <v>6</v>
      </c>
      <c r="G2567" t="str">
        <f>VLOOKUP(SALIDA[[#This Row],[CODIGO]],FAMILIAS[],4,FALSE)</f>
        <v>FULL GAUGE</v>
      </c>
      <c r="H2567" s="10" t="str">
        <f>IF(VLOOKUP(SALIDA[[#This Row],[CODIGO]],STOCKSANLUIS[],7,FALSE)=0,"PRODUCTO SIN STOCK/UBICACIÓN",VLOOKUP(SALIDA[[#This Row],[CODIGO]],STOCKSANLUIS[],7,FALSE))</f>
        <v>A</v>
      </c>
      <c r="I2567" s="10"/>
      <c r="J2567" t="str">
        <f>SALIDA[[#This Row],[CODIGO]]&amp;"       "&amp;SALIDA[[#This Row],[FAMILIA]]</f>
        <v>02345       FULL GAUGE</v>
      </c>
      <c r="K2567">
        <f>VLOOKUP(SALIDA[[#This Row],[CODIGO]],STOCK_STARSOFT[],5,FALSE)</f>
        <v>1.711822</v>
      </c>
      <c r="L2567">
        <f>SALIDA[[#This Row],[CANTIDAD]]*SALIDA[[#This Row],[PRECIO UND]]</f>
        <v>10.270932</v>
      </c>
    </row>
    <row r="2568" spans="1:12" x14ac:dyDescent="0.25">
      <c r="A2568" s="6" t="s">
        <v>3943</v>
      </c>
      <c r="B2568" s="100" t="str">
        <f>VLOOKUP(SALIDA[[#This Row],[CODIGO]],STOCKSANLUIS[],2,FALSE)</f>
        <v>FILTRO SECADOR - 305 - 5/8 - ROSCABLE - SEK-305 - EVERWELL</v>
      </c>
      <c r="C2568" s="153">
        <v>46052</v>
      </c>
      <c r="D2568">
        <v>1</v>
      </c>
      <c r="E2568">
        <f>IF(VLOOKUP(SALIDA[[#This Row],[CODIGO]],STOCKSANLUIS[],6,FALSE)=0,"PRODUCTO SIN STOCK/UBICACIÓN",VLOOKUP(SALIDA[[#This Row],[CODIGO]],STOCKSANLUIS[],6,FALSE))</f>
        <v>1</v>
      </c>
      <c r="F2568">
        <f>SALIDA[[#This Row],[CANTIDAD]]/SALIDA[[#This Row],[UND MEDIDA]]</f>
        <v>1</v>
      </c>
      <c r="G2568" t="str">
        <f>VLOOKUP(SALIDA[[#This Row],[CODIGO]],FAMILIAS[],4,FALSE)</f>
        <v>EVERWELL</v>
      </c>
      <c r="H2568" s="10" t="str">
        <f>IF(VLOOKUP(SALIDA[[#This Row],[CODIGO]],STOCKSANLUIS[],7,FALSE)=0,"PRODUCTO SIN STOCK/UBICACIÓN",VLOOKUP(SALIDA[[#This Row],[CODIGO]],STOCKSANLUIS[],7,FALSE))</f>
        <v>A</v>
      </c>
      <c r="I2568" s="10"/>
      <c r="J2568" t="str">
        <f>SALIDA[[#This Row],[CODIGO]]&amp;"       "&amp;SALIDA[[#This Row],[FAMILIA]]</f>
        <v>03410       EVERWELL</v>
      </c>
      <c r="K2568">
        <f>VLOOKUP(SALIDA[[#This Row],[CODIGO]],STOCK_STARSOFT[],5,FALSE)</f>
        <v>6.1774709999999997</v>
      </c>
      <c r="L2568">
        <f>SALIDA[[#This Row],[CANTIDAD]]*SALIDA[[#This Row],[PRECIO UND]]</f>
        <v>6.1774709999999997</v>
      </c>
    </row>
    <row r="2569" spans="1:12" x14ac:dyDescent="0.25">
      <c r="A2569" s="6" t="s">
        <v>439</v>
      </c>
      <c r="B2569" s="100" t="str">
        <f>VLOOKUP(SALIDA[[#This Row],[CODIGO]],STOCKSANLUIS[],2,FALSE)</f>
        <v>ACEITE MINERAL 3G SUPER - 1 GALÓN - BVA</v>
      </c>
      <c r="C2569" s="153">
        <v>46053</v>
      </c>
      <c r="D2569">
        <v>2</v>
      </c>
      <c r="E2569">
        <f>IF(VLOOKUP(SALIDA[[#This Row],[CODIGO]],STOCKSANLUIS[],6,FALSE)=0,"PRODUCTO SIN STOCK/UBICACIÓN",VLOOKUP(SALIDA[[#This Row],[CODIGO]],STOCKSANLUIS[],6,FALSE))</f>
        <v>1</v>
      </c>
      <c r="F2569">
        <f>SALIDA[[#This Row],[CANTIDAD]]/SALIDA[[#This Row],[UND MEDIDA]]</f>
        <v>2</v>
      </c>
      <c r="G2569" t="str">
        <f>VLOOKUP(SALIDA[[#This Row],[CODIGO]],FAMILIAS[],4,FALSE)</f>
        <v>BVA</v>
      </c>
      <c r="H2569" s="10" t="str">
        <f>IF(VLOOKUP(SALIDA[[#This Row],[CODIGO]],STOCKSANLUIS[],7,FALSE)=0,"PRODUCTO SIN STOCK/UBICACIÓN",VLOOKUP(SALIDA[[#This Row],[CODIGO]],STOCKSANLUIS[],7,FALSE))</f>
        <v>C</v>
      </c>
      <c r="I2569" s="10"/>
      <c r="J2569" t="str">
        <f>SALIDA[[#This Row],[CODIGO]]&amp;"       "&amp;SALIDA[[#This Row],[FAMILIA]]</f>
        <v>00353       BVA</v>
      </c>
      <c r="K2569">
        <f>VLOOKUP(SALIDA[[#This Row],[CODIGO]],STOCK_STARSOFT[],5,FALSE)</f>
        <v>15.454063</v>
      </c>
      <c r="L2569">
        <f>SALIDA[[#This Row],[CANTIDAD]]*SALIDA[[#This Row],[PRECIO UND]]</f>
        <v>30.908125999999999</v>
      </c>
    </row>
    <row r="2570" spans="1:12" x14ac:dyDescent="0.25">
      <c r="A2570" s="6" t="s">
        <v>441</v>
      </c>
      <c r="B2570" s="100" t="str">
        <f>VLOOKUP(SALIDA[[#This Row],[CODIGO]],STOCKSANLUIS[],2,FALSE)</f>
        <v>ACEITE MINERAL 4G SUPER - 1 GALON - BVA</v>
      </c>
      <c r="C2570" s="153">
        <v>46053</v>
      </c>
      <c r="D2570">
        <v>2</v>
      </c>
      <c r="E2570">
        <f>IF(VLOOKUP(SALIDA[[#This Row],[CODIGO]],STOCKSANLUIS[],6,FALSE)=0,"PRODUCTO SIN STOCK/UBICACIÓN",VLOOKUP(SALIDA[[#This Row],[CODIGO]],STOCKSANLUIS[],6,FALSE))</f>
        <v>1</v>
      </c>
      <c r="F2570">
        <f>SALIDA[[#This Row],[CANTIDAD]]/SALIDA[[#This Row],[UND MEDIDA]]</f>
        <v>2</v>
      </c>
      <c r="G2570" t="str">
        <f>VLOOKUP(SALIDA[[#This Row],[CODIGO]],FAMILIAS[],4,FALSE)</f>
        <v>BVA</v>
      </c>
      <c r="H2570" s="10" t="str">
        <f>IF(VLOOKUP(SALIDA[[#This Row],[CODIGO]],STOCKSANLUIS[],7,FALSE)=0,"PRODUCTO SIN STOCK/UBICACIÓN",VLOOKUP(SALIDA[[#This Row],[CODIGO]],STOCKSANLUIS[],7,FALSE))</f>
        <v>C</v>
      </c>
      <c r="I2570" s="10"/>
      <c r="J2570" t="str">
        <f>SALIDA[[#This Row],[CODIGO]]&amp;"       "&amp;SALIDA[[#This Row],[FAMILIA]]</f>
        <v>00354       BVA</v>
      </c>
      <c r="K2570">
        <f>VLOOKUP(SALIDA[[#This Row],[CODIGO]],STOCK_STARSOFT[],5,FALSE)</f>
        <v>16.651125</v>
      </c>
      <c r="L2570">
        <f>SALIDA[[#This Row],[CANTIDAD]]*SALIDA[[#This Row],[PRECIO UND]]</f>
        <v>33.302250000000001</v>
      </c>
    </row>
    <row r="2571" spans="1:12" x14ac:dyDescent="0.25">
      <c r="A2571" s="6" t="s">
        <v>22056</v>
      </c>
      <c r="B2571" s="100" t="str">
        <f>VLOOKUP(SALIDA[[#This Row],[CODIGO]],STOCKSANLUIS[],2,FALSE)</f>
        <v>T7300-TF60-9KS0 - TERMOSTATO JOHNSON CONTROLS</v>
      </c>
      <c r="C2571" s="153">
        <v>46053</v>
      </c>
      <c r="D2571">
        <v>2</v>
      </c>
      <c r="E2571">
        <f>IF(VLOOKUP(SALIDA[[#This Row],[CODIGO]],STOCKSANLUIS[],6,FALSE)=0,"PRODUCTO SIN STOCK/UBICACIÓN",VLOOKUP(SALIDA[[#This Row],[CODIGO]],STOCKSANLUIS[],6,FALSE))</f>
        <v>1</v>
      </c>
      <c r="F2571">
        <f>SALIDA[[#This Row],[CANTIDAD]]/SALIDA[[#This Row],[UND MEDIDA]]</f>
        <v>2</v>
      </c>
      <c r="G2571" t="str">
        <f>VLOOKUP(SALIDA[[#This Row],[CODIGO]],FAMILIAS[],4,FALSE)</f>
        <v>JOHNSON CONTROLS</v>
      </c>
      <c r="H2571" s="10" t="str">
        <f>IF(VLOOKUP(SALIDA[[#This Row],[CODIGO]],STOCKSANLUIS[],7,FALSE)=0,"PRODUCTO SIN STOCK/UBICACIÓN",VLOOKUP(SALIDA[[#This Row],[CODIGO]],STOCKSANLUIS[],7,FALSE))</f>
        <v>A</v>
      </c>
      <c r="I2571" s="10"/>
      <c r="J2571" t="str">
        <f>SALIDA[[#This Row],[CODIGO]]&amp;"       "&amp;SALIDA[[#This Row],[FAMILIA]]</f>
        <v>03546       JOHNSON CONTROLS</v>
      </c>
      <c r="K2571">
        <f>VLOOKUP(SALIDA[[#This Row],[CODIGO]],STOCK_STARSOFT[],5,FALSE)</f>
        <v>11.753382999999999</v>
      </c>
      <c r="L2571">
        <f>SALIDA[[#This Row],[CANTIDAD]]*SALIDA[[#This Row],[PRECIO UND]]</f>
        <v>23.506765999999999</v>
      </c>
    </row>
    <row r="2572" spans="1:12" x14ac:dyDescent="0.25">
      <c r="A2572" s="6" t="s">
        <v>3922</v>
      </c>
      <c r="B2572" s="100" t="str">
        <f>VLOOKUP(SALIDA[[#This Row],[CODIGO]],STOCKSANLUIS[],2,FALSE)</f>
        <v>EQUIPO DE A/A MINI SPLIT FRIO SOLO - 24000 BTU - R410A - 220V/1PH/60HZ -  CIAC  CG41K-024PH3U1C /  CH41K-024-H3U1C</v>
      </c>
      <c r="C2572" s="153">
        <v>46053</v>
      </c>
      <c r="D2572">
        <v>1</v>
      </c>
      <c r="E2572">
        <f>IF(VLOOKUP(SALIDA[[#This Row],[CODIGO]],STOCKSANLUIS[],6,FALSE)=0,"PRODUCTO SIN STOCK/UBICACIÓN",VLOOKUP(SALIDA[[#This Row],[CODIGO]],STOCKSANLUIS[],6,FALSE))</f>
        <v>1</v>
      </c>
      <c r="F2572">
        <f>SALIDA[[#This Row],[CANTIDAD]]/SALIDA[[#This Row],[UND MEDIDA]]</f>
        <v>1</v>
      </c>
      <c r="G2572" t="str">
        <f>VLOOKUP(SALIDA[[#This Row],[CODIGO]],FAMILIAS[],4,FALSE)</f>
        <v>CIAC</v>
      </c>
      <c r="H2572" s="10" t="str">
        <f>IF(VLOOKUP(SALIDA[[#This Row],[CODIGO]],STOCKSANLUIS[],7,FALSE)=0,"PRODUCTO SIN STOCK/UBICACIÓN",VLOOKUP(SALIDA[[#This Row],[CODIGO]],STOCKSANLUIS[],7,FALSE))</f>
        <v>C</v>
      </c>
      <c r="I2572" s="10"/>
      <c r="J2572" t="str">
        <f>SALIDA[[#This Row],[CODIGO]]&amp;"       "&amp;SALIDA[[#This Row],[FAMILIA]]</f>
        <v>03387       CIAC</v>
      </c>
      <c r="K2572">
        <f>VLOOKUP(SALIDA[[#This Row],[CODIGO]],STOCK_STARSOFT[],5,FALSE)</f>
        <v>312.474039</v>
      </c>
      <c r="L2572">
        <f>SALIDA[[#This Row],[CANTIDAD]]*SALIDA[[#This Row],[PRECIO UND]]</f>
        <v>312.474039</v>
      </c>
    </row>
    <row r="2573" spans="1:12" x14ac:dyDescent="0.25">
      <c r="A2573" s="6" t="s">
        <v>3802</v>
      </c>
      <c r="B2573" s="100" t="str">
        <f>VLOOKUP(SALIDA[[#This Row],[CODIGO]],STOCKSANLUIS[],2,FALSE)</f>
        <v>GAS REFRIGERANTE R134A - 13.6KG FLYER</v>
      </c>
      <c r="C2573" s="153">
        <v>46053</v>
      </c>
      <c r="D2573">
        <v>1</v>
      </c>
      <c r="E2573">
        <f>IF(VLOOKUP(SALIDA[[#This Row],[CODIGO]],STOCKSANLUIS[],6,FALSE)=0,"PRODUCTO SIN STOCK/UBICACIÓN",VLOOKUP(SALIDA[[#This Row],[CODIGO]],STOCKSANLUIS[],6,FALSE))</f>
        <v>1</v>
      </c>
      <c r="F2573">
        <f>SALIDA[[#This Row],[CANTIDAD]]/SALIDA[[#This Row],[UND MEDIDA]]</f>
        <v>1</v>
      </c>
      <c r="G2573" t="str">
        <f>VLOOKUP(SALIDA[[#This Row],[CODIGO]],FAMILIAS[],4,FALSE)</f>
        <v>FLYER</v>
      </c>
      <c r="H2573" s="10" t="str">
        <f>IF(VLOOKUP(SALIDA[[#This Row],[CODIGO]],STOCKSANLUIS[],7,FALSE)=0,"PRODUCTO SIN STOCK/UBICACIÓN",VLOOKUP(SALIDA[[#This Row],[CODIGO]],STOCKSANLUIS[],7,FALSE))</f>
        <v>B</v>
      </c>
      <c r="I2573" s="10"/>
      <c r="J2573" t="str">
        <f>SALIDA[[#This Row],[CODIGO]]&amp;"       "&amp;SALIDA[[#This Row],[FAMILIA]]</f>
        <v>03241       FLYER</v>
      </c>
      <c r="K2573">
        <f>VLOOKUP(SALIDA[[#This Row],[CODIGO]],STOCK_STARSOFT[],5,FALSE)</f>
        <v>91.697573000000006</v>
      </c>
      <c r="L2573">
        <f>SALIDA[[#This Row],[CANTIDAD]]*SALIDA[[#This Row],[PRECIO UND]]</f>
        <v>91.697573000000006</v>
      </c>
    </row>
    <row r="2574" spans="1:12" x14ac:dyDescent="0.25">
      <c r="A2574" s="6" t="s">
        <v>3802</v>
      </c>
      <c r="B2574" s="100" t="str">
        <f>VLOOKUP(SALIDA[[#This Row],[CODIGO]],STOCKSANLUIS[],2,FALSE)</f>
        <v>GAS REFRIGERANTE R134A - 13.6KG FLYER</v>
      </c>
      <c r="C2574" s="153">
        <v>46053</v>
      </c>
      <c r="D2574">
        <v>1</v>
      </c>
      <c r="E2574">
        <f>IF(VLOOKUP(SALIDA[[#This Row],[CODIGO]],STOCKSANLUIS[],6,FALSE)=0,"PRODUCTO SIN STOCK/UBICACIÓN",VLOOKUP(SALIDA[[#This Row],[CODIGO]],STOCKSANLUIS[],6,FALSE))</f>
        <v>1</v>
      </c>
      <c r="F2574">
        <f>SALIDA[[#This Row],[CANTIDAD]]/SALIDA[[#This Row],[UND MEDIDA]]</f>
        <v>1</v>
      </c>
      <c r="G2574" t="str">
        <f>VLOOKUP(SALIDA[[#This Row],[CODIGO]],FAMILIAS[],4,FALSE)</f>
        <v>FLYER</v>
      </c>
      <c r="H2574" s="10" t="str">
        <f>IF(VLOOKUP(SALIDA[[#This Row],[CODIGO]],STOCKSANLUIS[],7,FALSE)=0,"PRODUCTO SIN STOCK/UBICACIÓN",VLOOKUP(SALIDA[[#This Row],[CODIGO]],STOCKSANLUIS[],7,FALSE))</f>
        <v>B</v>
      </c>
      <c r="I2574" s="10"/>
      <c r="J2574" t="str">
        <f>SALIDA[[#This Row],[CODIGO]]&amp;"       "&amp;SALIDA[[#This Row],[FAMILIA]]</f>
        <v>03241       FLYER</v>
      </c>
      <c r="K2574">
        <f>VLOOKUP(SALIDA[[#This Row],[CODIGO]],STOCK_STARSOFT[],5,FALSE)</f>
        <v>91.697573000000006</v>
      </c>
      <c r="L2574">
        <f>SALIDA[[#This Row],[CANTIDAD]]*SALIDA[[#This Row],[PRECIO UND]]</f>
        <v>91.697573000000006</v>
      </c>
    </row>
    <row r="2575" spans="1:12" x14ac:dyDescent="0.25">
      <c r="A2575" s="6" t="s">
        <v>487</v>
      </c>
      <c r="B2575" s="100" t="str">
        <f>VLOOKUP(SALIDA[[#This Row],[CODIGO]],STOCKSANLUIS[],2,FALSE)</f>
        <v>SOLDADURA DE PLATA HARRIS AL 5%</v>
      </c>
      <c r="C2575" s="153">
        <v>46053</v>
      </c>
      <c r="D2575">
        <v>3</v>
      </c>
      <c r="E2575">
        <f>IF(VLOOKUP(SALIDA[[#This Row],[CODIGO]],STOCKSANLUIS[],6,FALSE)=0,"PRODUCTO SIN STOCK/UBICACIÓN",VLOOKUP(SALIDA[[#This Row],[CODIGO]],STOCKSANLUIS[],6,FALSE))</f>
        <v>1</v>
      </c>
      <c r="F2575">
        <f>SALIDA[[#This Row],[CANTIDAD]]/SALIDA[[#This Row],[UND MEDIDA]]</f>
        <v>3</v>
      </c>
      <c r="G2575" t="str">
        <f>VLOOKUP(SALIDA[[#This Row],[CODIGO]],FAMILIAS[],4,FALSE)</f>
        <v>HARRIS</v>
      </c>
      <c r="H2575" s="10" t="str">
        <f>IF(VLOOKUP(SALIDA[[#This Row],[CODIGO]],STOCKSANLUIS[],7,FALSE)=0,"PRODUCTO SIN STOCK/UBICACIÓN",VLOOKUP(SALIDA[[#This Row],[CODIGO]],STOCKSANLUIS[],7,FALSE))</f>
        <v>C</v>
      </c>
      <c r="I2575" s="10"/>
      <c r="J2575" t="str">
        <f>SALIDA[[#This Row],[CODIGO]]&amp;"       "&amp;SALIDA[[#This Row],[FAMILIA]]</f>
        <v>00406       HARRIS</v>
      </c>
      <c r="K2575">
        <f>VLOOKUP(SALIDA[[#This Row],[CODIGO]],STOCK_STARSOFT[],5,FALSE)</f>
        <v>2.7172480000000001</v>
      </c>
      <c r="L2575">
        <f>SALIDA[[#This Row],[CANTIDAD]]*SALIDA[[#This Row],[PRECIO UND]]</f>
        <v>8.1517440000000008</v>
      </c>
    </row>
    <row r="2576" spans="1:12" x14ac:dyDescent="0.25">
      <c r="A2576" s="6" t="s">
        <v>163</v>
      </c>
      <c r="B2576" s="100" t="str">
        <f>VLOOKUP(SALIDA[[#This Row],[CODIGO]],STOCKSANLUIS[],2,FALSE)</f>
        <v>PRESOSTATO DUAL DANFOSS KP 15  AUT/MAN 060-124366</v>
      </c>
      <c r="C2576" s="153">
        <v>46053</v>
      </c>
      <c r="D2576">
        <v>1</v>
      </c>
      <c r="E2576">
        <f>IF(VLOOKUP(SALIDA[[#This Row],[CODIGO]],STOCKSANLUIS[],6,FALSE)=0,"PRODUCTO SIN STOCK/UBICACIÓN",VLOOKUP(SALIDA[[#This Row],[CODIGO]],STOCKSANLUIS[],6,FALSE))</f>
        <v>1</v>
      </c>
      <c r="F2576">
        <f>SALIDA[[#This Row],[CANTIDAD]]/SALIDA[[#This Row],[UND MEDIDA]]</f>
        <v>1</v>
      </c>
      <c r="G2576" t="str">
        <f>VLOOKUP(SALIDA[[#This Row],[CODIGO]],FAMILIAS[],4,FALSE)</f>
        <v>DANFOSS</v>
      </c>
      <c r="H2576" s="10" t="str">
        <f>IF(VLOOKUP(SALIDA[[#This Row],[CODIGO]],STOCKSANLUIS[],7,FALSE)=0,"PRODUCTO SIN STOCK/UBICACIÓN",VLOOKUP(SALIDA[[#This Row],[CODIGO]],STOCKSANLUIS[],7,FALSE))</f>
        <v>A</v>
      </c>
      <c r="I2576" s="10"/>
      <c r="J2576" t="str">
        <f>SALIDA[[#This Row],[CODIGO]]&amp;"       "&amp;SALIDA[[#This Row],[FAMILIA]]</f>
        <v>00112       DANFOSS</v>
      </c>
      <c r="K2576">
        <f>VLOOKUP(SALIDA[[#This Row],[CODIGO]],STOCK_STARSOFT[],5,FALSE)</f>
        <v>47.039979000000002</v>
      </c>
      <c r="L2576">
        <f>SALIDA[[#This Row],[CANTIDAD]]*SALIDA[[#This Row],[PRECIO UND]]</f>
        <v>47.039979000000002</v>
      </c>
    </row>
    <row r="2577" spans="1:12" x14ac:dyDescent="0.25">
      <c r="A2577" s="6" t="s">
        <v>19298</v>
      </c>
      <c r="B2577" s="100" t="str">
        <f>VLOOKUP(SALIDA[[#This Row],[CODIGO]],STOCKSANLUIS[],2,FALSE)</f>
        <v>CINTA DE ALUMINIO DE 2" X 54.6 YDS (50MM X 50M) - QTA-250E - EVERFROST - HIGH QUALITY</v>
      </c>
      <c r="C2577" s="153">
        <v>46053</v>
      </c>
      <c r="D2577">
        <v>1</v>
      </c>
      <c r="E2577">
        <f>IF(VLOOKUP(SALIDA[[#This Row],[CODIGO]],STOCKSANLUIS[],6,FALSE)=0,"PRODUCTO SIN STOCK/UBICACIÓN",VLOOKUP(SALIDA[[#This Row],[CODIGO]],STOCKSANLUIS[],6,FALSE))</f>
        <v>1</v>
      </c>
      <c r="F2577">
        <f>SALIDA[[#This Row],[CANTIDAD]]/SALIDA[[#This Row],[UND MEDIDA]]</f>
        <v>1</v>
      </c>
      <c r="G2577" t="str">
        <f>VLOOKUP(SALIDA[[#This Row],[CODIGO]],FAMILIAS[],4,FALSE)</f>
        <v>EVERFROST</v>
      </c>
      <c r="H2577" s="10" t="str">
        <f>IF(VLOOKUP(SALIDA[[#This Row],[CODIGO]],STOCKSANLUIS[],7,FALSE)=0,"PRODUCTO SIN STOCK/UBICACIÓN",VLOOKUP(SALIDA[[#This Row],[CODIGO]],STOCKSANLUIS[],7,FALSE))</f>
        <v>C</v>
      </c>
      <c r="I2577" s="10"/>
      <c r="J2577" t="str">
        <f>SALIDA[[#This Row],[CODIGO]]&amp;"       "&amp;SALIDA[[#This Row],[FAMILIA]]</f>
        <v>03488       EVERFROST</v>
      </c>
      <c r="K2577">
        <f>VLOOKUP(SALIDA[[#This Row],[CODIGO]],STOCK_STARSOFT[],5,FALSE)</f>
        <v>1.7111369999999999</v>
      </c>
      <c r="L2577">
        <f>SALIDA[[#This Row],[CANTIDAD]]*SALIDA[[#This Row],[PRECIO UND]]</f>
        <v>1.7111369999999999</v>
      </c>
    </row>
    <row r="2578" spans="1:12" x14ac:dyDescent="0.25">
      <c r="A2578" s="6" t="s">
        <v>3569</v>
      </c>
      <c r="B2578" s="100" t="str">
        <f>VLOOKUP(SALIDA[[#This Row],[CODIGO]],STOCKSANLUIS[],2,FALSE)</f>
        <v>MOTOVENTILADOR MAER FAN YSWF74L60P4-522N-450S (220V/380V/440V, 60HZ, 4 POLES, 3PH, CL.F,/Y, SUCTION)</v>
      </c>
      <c r="C2578" s="153">
        <v>46053</v>
      </c>
      <c r="D2578">
        <v>2</v>
      </c>
      <c r="E2578">
        <f>IF(VLOOKUP(SALIDA[[#This Row],[CODIGO]],STOCKSANLUIS[],6,FALSE)=0,"PRODUCTO SIN STOCK/UBICACIÓN",VLOOKUP(SALIDA[[#This Row],[CODIGO]],STOCKSANLUIS[],6,FALSE))</f>
        <v>1</v>
      </c>
      <c r="F2578">
        <f>SALIDA[[#This Row],[CANTIDAD]]/SALIDA[[#This Row],[UND MEDIDA]]</f>
        <v>2</v>
      </c>
      <c r="G2578" t="str">
        <f>VLOOKUP(SALIDA[[#This Row],[CODIGO]],FAMILIAS[],4,FALSE)</f>
        <v>MAER FAN</v>
      </c>
      <c r="H2578" s="10" t="str">
        <f>IF(VLOOKUP(SALIDA[[#This Row],[CODIGO]],STOCKSANLUIS[],7,FALSE)=0,"PRODUCTO SIN STOCK/UBICACIÓN",VLOOKUP(SALIDA[[#This Row],[CODIGO]],STOCKSANLUIS[],7,FALSE))</f>
        <v>C</v>
      </c>
      <c r="I2578" s="10"/>
      <c r="J2578" t="str">
        <f>SALIDA[[#This Row],[CODIGO]]&amp;"       "&amp;SALIDA[[#This Row],[FAMILIA]]</f>
        <v>02978       MAER FAN</v>
      </c>
      <c r="K2578">
        <f>VLOOKUP(SALIDA[[#This Row],[CODIGO]],STOCK_STARSOFT[],5,FALSE)</f>
        <v>39.236970999999997</v>
      </c>
      <c r="L2578">
        <f>SALIDA[[#This Row],[CANTIDAD]]*SALIDA[[#This Row],[PRECIO UND]]</f>
        <v>78.473941999999994</v>
      </c>
    </row>
    <row r="2579" spans="1:12" x14ac:dyDescent="0.25">
      <c r="A2579" s="6" t="s">
        <v>2928</v>
      </c>
      <c r="B2579" s="100" t="str">
        <f>VLOOKUP(SALIDA[[#This Row],[CODIGO]],STOCKSANLUIS[],2,FALSE)</f>
        <v>TERMOMETRO INFRA ROJO LASER - WH380 - EVERWELL</v>
      </c>
      <c r="C2579" s="153">
        <v>46053</v>
      </c>
      <c r="D2579">
        <v>2</v>
      </c>
      <c r="E2579">
        <f>IF(VLOOKUP(SALIDA[[#This Row],[CODIGO]],STOCKSANLUIS[],6,FALSE)=0,"PRODUCTO SIN STOCK/UBICACIÓN",VLOOKUP(SALIDA[[#This Row],[CODIGO]],STOCKSANLUIS[],6,FALSE))</f>
        <v>1</v>
      </c>
      <c r="F2579">
        <f>SALIDA[[#This Row],[CANTIDAD]]/SALIDA[[#This Row],[UND MEDIDA]]</f>
        <v>2</v>
      </c>
      <c r="G2579" t="str">
        <f>VLOOKUP(SALIDA[[#This Row],[CODIGO]],FAMILIAS[],4,FALSE)</f>
        <v>EVERWELL</v>
      </c>
      <c r="H2579" s="10" t="str">
        <f>IF(VLOOKUP(SALIDA[[#This Row],[CODIGO]],STOCKSANLUIS[],7,FALSE)=0,"PRODUCTO SIN STOCK/UBICACIÓN",VLOOKUP(SALIDA[[#This Row],[CODIGO]],STOCKSANLUIS[],7,FALSE))</f>
        <v>A</v>
      </c>
      <c r="I2579" s="10"/>
      <c r="J2579" t="str">
        <f>SALIDA[[#This Row],[CODIGO]]&amp;"       "&amp;SALIDA[[#This Row],[FAMILIA]]</f>
        <v>02392       EVERWELL</v>
      </c>
      <c r="K2579">
        <f>VLOOKUP(SALIDA[[#This Row],[CODIGO]],STOCK_STARSOFT[],5,FALSE)</f>
        <v>12.480423</v>
      </c>
      <c r="L2579">
        <f>SALIDA[[#This Row],[CANTIDAD]]*SALIDA[[#This Row],[PRECIO UND]]</f>
        <v>24.960846</v>
      </c>
    </row>
    <row r="2580" spans="1:12" x14ac:dyDescent="0.25">
      <c r="A2580" s="6" t="s">
        <v>867</v>
      </c>
      <c r="B2580" s="100" t="str">
        <f>VLOOKUP(SALIDA[[#This Row],[CODIGO]],STOCKSANLUIS[],2,FALSE)</f>
        <v>ACEITE POLIOLESTER POE 68 - 1 GALON - BVA</v>
      </c>
      <c r="C2580" s="153">
        <v>46053</v>
      </c>
      <c r="D2580">
        <v>1</v>
      </c>
      <c r="E2580">
        <f>IF(VLOOKUP(SALIDA[[#This Row],[CODIGO]],STOCKSANLUIS[],6,FALSE)=0,"PRODUCTO SIN STOCK/UBICACIÓN",VLOOKUP(SALIDA[[#This Row],[CODIGO]],STOCKSANLUIS[],6,FALSE))</f>
        <v>1</v>
      </c>
      <c r="F2580">
        <f>SALIDA[[#This Row],[CANTIDAD]]/SALIDA[[#This Row],[UND MEDIDA]]</f>
        <v>1</v>
      </c>
      <c r="G2580" t="str">
        <f>VLOOKUP(SALIDA[[#This Row],[CODIGO]],FAMILIAS[],4,FALSE)</f>
        <v>BVA</v>
      </c>
      <c r="H2580" s="10" t="str">
        <f>IF(VLOOKUP(SALIDA[[#This Row],[CODIGO]],STOCKSANLUIS[],7,FALSE)=0,"PRODUCTO SIN STOCK/UBICACIÓN",VLOOKUP(SALIDA[[#This Row],[CODIGO]],STOCKSANLUIS[],7,FALSE))</f>
        <v>C</v>
      </c>
      <c r="I2580" s="10"/>
      <c r="J2580" t="str">
        <f>SALIDA[[#This Row],[CODIGO]]&amp;"       "&amp;SALIDA[[#This Row],[FAMILIA]]</f>
        <v>00945       BVA</v>
      </c>
      <c r="K2580">
        <f>VLOOKUP(SALIDA[[#This Row],[CODIGO]],STOCK_STARSOFT[],5,FALSE)</f>
        <v>50.009718999999997</v>
      </c>
      <c r="L2580">
        <f>SALIDA[[#This Row],[CANTIDAD]]*SALIDA[[#This Row],[PRECIO UND]]</f>
        <v>50.009718999999997</v>
      </c>
    </row>
    <row r="2581" spans="1:12" x14ac:dyDescent="0.25">
      <c r="A2581" s="6" t="s">
        <v>35</v>
      </c>
      <c r="B2581" s="100" t="str">
        <f>VLOOKUP(SALIDA[[#This Row],[CODIGO]],STOCKSANLUIS[],2,FALSE)</f>
        <v>CONTROLADOR DE TEMPERATURA DIGITAL MT-512EL 2HP - VER.13 - 12/24 VAC/DC - FULL GAUGE</v>
      </c>
      <c r="C2581" s="153">
        <v>46053</v>
      </c>
      <c r="D2581">
        <v>1</v>
      </c>
      <c r="E2581">
        <f>IF(VLOOKUP(SALIDA[[#This Row],[CODIGO]],STOCKSANLUIS[],6,FALSE)=0,"PRODUCTO SIN STOCK/UBICACIÓN",VLOOKUP(SALIDA[[#This Row],[CODIGO]],STOCKSANLUIS[],6,FALSE))</f>
        <v>1</v>
      </c>
      <c r="F2581">
        <f>SALIDA[[#This Row],[CANTIDAD]]/SALIDA[[#This Row],[UND MEDIDA]]</f>
        <v>1</v>
      </c>
      <c r="G2581" t="str">
        <f>VLOOKUP(SALIDA[[#This Row],[CODIGO]],FAMILIAS[],4,FALSE)</f>
        <v>FULL GAUGE</v>
      </c>
      <c r="H2581" s="10" t="str">
        <f>IF(VLOOKUP(SALIDA[[#This Row],[CODIGO]],STOCKSANLUIS[],7,FALSE)=0,"PRODUCTO SIN STOCK/UBICACIÓN",VLOOKUP(SALIDA[[#This Row],[CODIGO]],STOCKSANLUIS[],7,FALSE))</f>
        <v>C</v>
      </c>
      <c r="I2581" s="10"/>
      <c r="J2581" t="str">
        <f>SALIDA[[#This Row],[CODIGO]]&amp;"       "&amp;SALIDA[[#This Row],[FAMILIA]]</f>
        <v>00017       FULL GAUGE</v>
      </c>
      <c r="K2581">
        <f>VLOOKUP(SALIDA[[#This Row],[CODIGO]],STOCK_STARSOFT[],5,FALSE)</f>
        <v>15.751519</v>
      </c>
      <c r="L2581">
        <f>SALIDA[[#This Row],[CANTIDAD]]*SALIDA[[#This Row],[PRECIO UND]]</f>
        <v>15.751519</v>
      </c>
    </row>
    <row r="2582" spans="1:12" x14ac:dyDescent="0.25">
      <c r="A2582" s="6" t="s">
        <v>2693</v>
      </c>
      <c r="B2582" s="100" t="str">
        <f>VLOOKUP(SALIDA[[#This Row],[CODIGO]],STOCKSANLUIS[],2,FALSE)</f>
        <v>GAS REFRIGERANTE FREON R-410A - 11.35 KG - CHINO - CHEMOURS</v>
      </c>
      <c r="C2582" s="153">
        <v>46053</v>
      </c>
      <c r="D2582">
        <v>2</v>
      </c>
      <c r="E2582">
        <f>IF(VLOOKUP(SALIDA[[#This Row],[CODIGO]],STOCKSANLUIS[],6,FALSE)=0,"PRODUCTO SIN STOCK/UBICACIÓN",VLOOKUP(SALIDA[[#This Row],[CODIGO]],STOCKSANLUIS[],6,FALSE))</f>
        <v>1</v>
      </c>
      <c r="F2582">
        <f>SALIDA[[#This Row],[CANTIDAD]]/SALIDA[[#This Row],[UND MEDIDA]]</f>
        <v>2</v>
      </c>
      <c r="G2582" t="str">
        <f>VLOOKUP(SALIDA[[#This Row],[CODIGO]],FAMILIAS[],4,FALSE)</f>
        <v>THE CHEMOURS</v>
      </c>
      <c r="H2582" s="10" t="str">
        <f>IF(VLOOKUP(SALIDA[[#This Row],[CODIGO]],STOCKSANLUIS[],7,FALSE)=0,"PRODUCTO SIN STOCK/UBICACIÓN",VLOOKUP(SALIDA[[#This Row],[CODIGO]],STOCKSANLUIS[],7,FALSE))</f>
        <v>C</v>
      </c>
      <c r="I2582" s="10"/>
      <c r="J2582" t="str">
        <f>SALIDA[[#This Row],[CODIGO]]&amp;"       "&amp;SALIDA[[#This Row],[FAMILIA]]</f>
        <v>02187       THE CHEMOURS</v>
      </c>
      <c r="K2582">
        <f>VLOOKUP(SALIDA[[#This Row],[CODIGO]],STOCK_STARSOFT[],5,FALSE)</f>
        <v>122.01251999999999</v>
      </c>
      <c r="L2582">
        <f>SALIDA[[#This Row],[CANTIDAD]]*SALIDA[[#This Row],[PRECIO UND]]</f>
        <v>244.02503999999999</v>
      </c>
    </row>
    <row r="2583" spans="1:12" x14ac:dyDescent="0.25">
      <c r="A2583" s="6" t="s">
        <v>3678</v>
      </c>
      <c r="B2583" s="100" t="str">
        <f>VLOOKUP(SALIDA[[#This Row],[CODIGO]],STOCKSANLUIS[],2,FALSE)</f>
        <v>RESISTENCIA SILICONADA POTENCIA CONSTANTE TECNOLATINA - TPC-M - 40W/M - 220V</v>
      </c>
      <c r="C2583" s="153">
        <v>46053</v>
      </c>
      <c r="D2583">
        <v>3</v>
      </c>
      <c r="E2583">
        <f>IF(VLOOKUP(SALIDA[[#This Row],[CODIGO]],STOCKSANLUIS[],6,FALSE)=0,"PRODUCTO SIN STOCK/UBICACIÓN",VLOOKUP(SALIDA[[#This Row],[CODIGO]],STOCKSANLUIS[],6,FALSE))</f>
        <v>100</v>
      </c>
      <c r="F2583">
        <f>SALIDA[[#This Row],[CANTIDAD]]/SALIDA[[#This Row],[UND MEDIDA]]</f>
        <v>0.03</v>
      </c>
      <c r="G2583" t="str">
        <f>VLOOKUP(SALIDA[[#This Row],[CODIGO]],FAMILIAS[],4,FALSE)</f>
        <v>TECNOLATINA</v>
      </c>
      <c r="H2583" s="10" t="str">
        <f>IF(VLOOKUP(SALIDA[[#This Row],[CODIGO]],STOCKSANLUIS[],7,FALSE)=0,"PRODUCTO SIN STOCK/UBICACIÓN",VLOOKUP(SALIDA[[#This Row],[CODIGO]],STOCKSANLUIS[],7,FALSE))</f>
        <v>C</v>
      </c>
      <c r="I2583" s="10"/>
      <c r="J2583" t="str">
        <f>SALIDA[[#This Row],[CODIGO]]&amp;"       "&amp;SALIDA[[#This Row],[FAMILIA]]</f>
        <v>03059       TECNOLATINA</v>
      </c>
      <c r="K2583">
        <f>VLOOKUP(SALIDA[[#This Row],[CODIGO]],STOCK_STARSOFT[],5,FALSE)</f>
        <v>1.9391890000000001</v>
      </c>
      <c r="L2583">
        <f>SALIDA[[#This Row],[CANTIDAD]]*SALIDA[[#This Row],[PRECIO UND]]</f>
        <v>5.8175670000000004</v>
      </c>
    </row>
    <row r="2584" spans="1:12" x14ac:dyDescent="0.25">
      <c r="A2584" s="6" t="s">
        <v>2490</v>
      </c>
      <c r="B2584" s="100" t="str">
        <f>VLOOKUP(SALIDA[[#This Row],[CODIGO]],STOCKSANLUIS[],2,FALSE)</f>
        <v>LIMPIADOR PARA CONDENSADOR - NU-BRITE - 1GALON - NU CALGON</v>
      </c>
      <c r="C2584" s="153">
        <v>46055</v>
      </c>
      <c r="D2584">
        <v>1</v>
      </c>
      <c r="E2584">
        <f>IF(VLOOKUP(SALIDA[[#This Row],[CODIGO]],STOCKSANLUIS[],6,FALSE)=0,"PRODUCTO SIN STOCK/UBICACIÓN",VLOOKUP(SALIDA[[#This Row],[CODIGO]],STOCKSANLUIS[],6,FALSE))</f>
        <v>1</v>
      </c>
      <c r="F2584">
        <f>SALIDA[[#This Row],[CANTIDAD]]/SALIDA[[#This Row],[UND MEDIDA]]</f>
        <v>1</v>
      </c>
      <c r="G2584" t="str">
        <f>VLOOKUP(SALIDA[[#This Row],[CODIGO]],FAMILIAS[],4,FALSE)</f>
        <v>NU CALGON</v>
      </c>
      <c r="H2584" s="10" t="str">
        <f>IF(VLOOKUP(SALIDA[[#This Row],[CODIGO]],STOCKSANLUIS[],7,FALSE)=0,"PRODUCTO SIN STOCK/UBICACIÓN",VLOOKUP(SALIDA[[#This Row],[CODIGO]],STOCKSANLUIS[],7,FALSE))</f>
        <v>C</v>
      </c>
      <c r="I2584" s="10"/>
      <c r="J2584" t="str">
        <f>SALIDA[[#This Row],[CODIGO]]&amp;"       "&amp;SALIDA[[#This Row],[FAMILIA]]</f>
        <v>02043       NU CALGON</v>
      </c>
      <c r="K2584">
        <f>VLOOKUP(SALIDA[[#This Row],[CODIGO]],STOCK_STARSOFT[],5,FALSE)</f>
        <v>9.0050089999999994</v>
      </c>
      <c r="L2584">
        <f>SALIDA[[#This Row],[CANTIDAD]]*SALIDA[[#This Row],[PRECIO UND]]</f>
        <v>9.0050089999999994</v>
      </c>
    </row>
    <row r="2585" spans="1:12" x14ac:dyDescent="0.25">
      <c r="A2585" s="6" t="s">
        <v>2022</v>
      </c>
      <c r="B2585" s="100" t="str">
        <f>VLOOKUP(SALIDA[[#This Row],[CODIGO]],STOCKSANLUIS[],2,FALSE)</f>
        <v>CONTROLADOR DE TEMPERATURA DIGITAL TC-900E POWER - VER.07 - 115/220 VAC - FULL GAUGE</v>
      </c>
      <c r="C2585" s="153">
        <v>46055</v>
      </c>
      <c r="D2585">
        <v>6</v>
      </c>
      <c r="E2585">
        <f>IF(VLOOKUP(SALIDA[[#This Row],[CODIGO]],STOCKSANLUIS[],6,FALSE)=0,"PRODUCTO SIN STOCK/UBICACIÓN",VLOOKUP(SALIDA[[#This Row],[CODIGO]],STOCKSANLUIS[],6,FALSE))</f>
        <v>1</v>
      </c>
      <c r="F2585">
        <f>SALIDA[[#This Row],[CANTIDAD]]/SALIDA[[#This Row],[UND MEDIDA]]</f>
        <v>6</v>
      </c>
      <c r="G2585" t="str">
        <f>VLOOKUP(SALIDA[[#This Row],[CODIGO]],FAMILIAS[],4,FALSE)</f>
        <v>FULL GAUGE</v>
      </c>
      <c r="H2585" s="10" t="str">
        <f>IF(VLOOKUP(SALIDA[[#This Row],[CODIGO]],STOCKSANLUIS[],7,FALSE)=0,"PRODUCTO SIN STOCK/UBICACIÓN",VLOOKUP(SALIDA[[#This Row],[CODIGO]],STOCKSANLUIS[],7,FALSE))</f>
        <v>C</v>
      </c>
      <c r="I2585" s="10"/>
      <c r="J2585" t="str">
        <f>SALIDA[[#This Row],[CODIGO]]&amp;"       "&amp;SALIDA[[#This Row],[FAMILIA]]</f>
        <v>01785       FULL GAUGE</v>
      </c>
      <c r="K2585">
        <f>VLOOKUP(SALIDA[[#This Row],[CODIGO]],STOCK_STARSOFT[],5,FALSE)</f>
        <v>18.272079000000002</v>
      </c>
      <c r="L2585">
        <f>SALIDA[[#This Row],[CANTIDAD]]*SALIDA[[#This Row],[PRECIO UND]]</f>
        <v>109.632474</v>
      </c>
    </row>
    <row r="2586" spans="1:12" x14ac:dyDescent="0.25">
      <c r="A2586" s="6" t="s">
        <v>22050</v>
      </c>
      <c r="B2586" s="100" t="str">
        <f>VLOOKUP(SALIDA[[#This Row],[CODIGO]],STOCKSANLUIS[],2,FALSE)</f>
        <v>MINI BOMBA STAR COLD  DE 110-240V MINISLIM SERIES 66 FT LIFT SPS-66</v>
      </c>
      <c r="C2586" s="153">
        <v>46055</v>
      </c>
      <c r="D2586">
        <v>3</v>
      </c>
      <c r="E2586">
        <f>IF(VLOOKUP(SALIDA[[#This Row],[CODIGO]],STOCKSANLUIS[],6,FALSE)=0,"PRODUCTO SIN STOCK/UBICACIÓN",VLOOKUP(SALIDA[[#This Row],[CODIGO]],STOCKSANLUIS[],6,FALSE))</f>
        <v>1</v>
      </c>
      <c r="F2586">
        <f>SALIDA[[#This Row],[CANTIDAD]]/SALIDA[[#This Row],[UND MEDIDA]]</f>
        <v>3</v>
      </c>
      <c r="G2586" t="str">
        <f>VLOOKUP(SALIDA[[#This Row],[CODIGO]],FAMILIAS[],4,FALSE)</f>
        <v>STAR COLD</v>
      </c>
      <c r="H2586" s="10" t="str">
        <f>IF(VLOOKUP(SALIDA[[#This Row],[CODIGO]],STOCKSANLUIS[],7,FALSE)=0,"PRODUCTO SIN STOCK/UBICACIÓN",VLOOKUP(SALIDA[[#This Row],[CODIGO]],STOCKSANLUIS[],7,FALSE))</f>
        <v>A</v>
      </c>
      <c r="I2586" s="10"/>
      <c r="J2586" t="str">
        <f>SALIDA[[#This Row],[CODIGO]]&amp;"       "&amp;SALIDA[[#This Row],[FAMILIA]]</f>
        <v>03543       STAR COLD</v>
      </c>
      <c r="K2586">
        <f>VLOOKUP(SALIDA[[#This Row],[CODIGO]],STOCK_STARSOFT[],5,FALSE)</f>
        <v>19.559408000000001</v>
      </c>
      <c r="L2586">
        <f>SALIDA[[#This Row],[CANTIDAD]]*SALIDA[[#This Row],[PRECIO UND]]</f>
        <v>58.678224</v>
      </c>
    </row>
    <row r="2587" spans="1:12" x14ac:dyDescent="0.25">
      <c r="A2587" s="6" t="s">
        <v>2691</v>
      </c>
      <c r="B2587" s="100" t="str">
        <f>VLOOKUP(SALIDA[[#This Row],[CODIGO]],STOCKSANLUIS[],2,FALSE)</f>
        <v>GAS REFRIGERANTE FREON R-507 - 11.35 KG - CHEMOURS</v>
      </c>
      <c r="C2587" s="153">
        <v>46055</v>
      </c>
      <c r="D2587">
        <v>5</v>
      </c>
      <c r="E2587">
        <f>IF(VLOOKUP(SALIDA[[#This Row],[CODIGO]],STOCKSANLUIS[],6,FALSE)=0,"PRODUCTO SIN STOCK/UBICACIÓN",VLOOKUP(SALIDA[[#This Row],[CODIGO]],STOCKSANLUIS[],6,FALSE))</f>
        <v>1</v>
      </c>
      <c r="F2587">
        <f>SALIDA[[#This Row],[CANTIDAD]]/SALIDA[[#This Row],[UND MEDIDA]]</f>
        <v>5</v>
      </c>
      <c r="G2587" t="str">
        <f>VLOOKUP(SALIDA[[#This Row],[CODIGO]],FAMILIAS[],4,FALSE)</f>
        <v>THE CHEMOURS</v>
      </c>
      <c r="H2587" s="10" t="str">
        <f>IF(VLOOKUP(SALIDA[[#This Row],[CODIGO]],STOCKSANLUIS[],7,FALSE)=0,"PRODUCTO SIN STOCK/UBICACIÓN",VLOOKUP(SALIDA[[#This Row],[CODIGO]],STOCKSANLUIS[],7,FALSE))</f>
        <v>C</v>
      </c>
      <c r="I2587" s="10"/>
      <c r="J2587" t="str">
        <f>SALIDA[[#This Row],[CODIGO]]&amp;"       "&amp;SALIDA[[#This Row],[FAMILIA]]</f>
        <v>02186       THE CHEMOURS</v>
      </c>
      <c r="K2587">
        <f>VLOOKUP(SALIDA[[#This Row],[CODIGO]],STOCK_STARSOFT[],5,FALSE)</f>
        <v>76.468172999999993</v>
      </c>
      <c r="L2587">
        <f>SALIDA[[#This Row],[CANTIDAD]]*SALIDA[[#This Row],[PRECIO UND]]</f>
        <v>382.34086499999995</v>
      </c>
    </row>
    <row r="2588" spans="1:12" x14ac:dyDescent="0.25">
      <c r="A2588" s="6" t="s">
        <v>171</v>
      </c>
      <c r="B2588" s="100" t="str">
        <f>VLOOKUP(SALIDA[[#This Row],[CODIGO]],STOCKSANLUIS[],2,FALSE)</f>
        <v>ORIFICIO N-3 PARA TEX2 - TES2 - TEN2 - 068-2006</v>
      </c>
      <c r="C2588" s="153">
        <v>46055</v>
      </c>
      <c r="D2588">
        <v>1</v>
      </c>
      <c r="E2588">
        <f>IF(VLOOKUP(SALIDA[[#This Row],[CODIGO]],STOCKSANLUIS[],6,FALSE)=0,"PRODUCTO SIN STOCK/UBICACIÓN",VLOOKUP(SALIDA[[#This Row],[CODIGO]],STOCKSANLUIS[],6,FALSE))</f>
        <v>1</v>
      </c>
      <c r="F2588">
        <f>SALIDA[[#This Row],[CANTIDAD]]/SALIDA[[#This Row],[UND MEDIDA]]</f>
        <v>1</v>
      </c>
      <c r="G2588" t="str">
        <f>VLOOKUP(SALIDA[[#This Row],[CODIGO]],FAMILIAS[],4,FALSE)</f>
        <v>DANFOSS</v>
      </c>
      <c r="H2588" s="10" t="str">
        <f>IF(VLOOKUP(SALIDA[[#This Row],[CODIGO]],STOCKSANLUIS[],7,FALSE)=0,"PRODUCTO SIN STOCK/UBICACIÓN",VLOOKUP(SALIDA[[#This Row],[CODIGO]],STOCKSANLUIS[],7,FALSE))</f>
        <v>A</v>
      </c>
      <c r="I2588" s="10"/>
      <c r="J2588" t="str">
        <f>SALIDA[[#This Row],[CODIGO]]&amp;"       "&amp;SALIDA[[#This Row],[FAMILIA]]</f>
        <v>00121       DANFOSS</v>
      </c>
      <c r="K2588">
        <f>VLOOKUP(SALIDA[[#This Row],[CODIGO]],STOCK_STARSOFT[],5,FALSE)</f>
        <v>4.9027329999999996</v>
      </c>
      <c r="L2588">
        <f>SALIDA[[#This Row],[CANTIDAD]]*SALIDA[[#This Row],[PRECIO UND]]</f>
        <v>4.9027329999999996</v>
      </c>
    </row>
    <row r="2589" spans="1:12" x14ac:dyDescent="0.25">
      <c r="A2589" s="6" t="s">
        <v>22048</v>
      </c>
      <c r="B2589" s="100" t="str">
        <f>VLOOKUP(SALIDA[[#This Row],[CODIGO]],STOCKSANLUIS[],2,FALSE)</f>
        <v xml:space="preserve">BOMBA DE CONDENSADO STAR COLD DE 230V-1F-60HZ TANQUE ALTO (INCLUYE MANGUERA)  SI-1801 </v>
      </c>
      <c r="C2589" s="153">
        <v>46055</v>
      </c>
      <c r="D2589">
        <v>1</v>
      </c>
      <c r="E2589">
        <f>IF(VLOOKUP(SALIDA[[#This Row],[CODIGO]],STOCKSANLUIS[],6,FALSE)=0,"PRODUCTO SIN STOCK/UBICACIÓN",VLOOKUP(SALIDA[[#This Row],[CODIGO]],STOCKSANLUIS[],6,FALSE))</f>
        <v>1</v>
      </c>
      <c r="F2589">
        <f>SALIDA[[#This Row],[CANTIDAD]]/SALIDA[[#This Row],[UND MEDIDA]]</f>
        <v>1</v>
      </c>
      <c r="G2589" t="str">
        <f>VLOOKUP(SALIDA[[#This Row],[CODIGO]],FAMILIAS[],4,FALSE)</f>
        <v>STAR COLD</v>
      </c>
      <c r="H2589" s="10" t="str">
        <f>IF(VLOOKUP(SALIDA[[#This Row],[CODIGO]],STOCKSANLUIS[],7,FALSE)=0,"PRODUCTO SIN STOCK/UBICACIÓN",VLOOKUP(SALIDA[[#This Row],[CODIGO]],STOCKSANLUIS[],7,FALSE))</f>
        <v>B/C</v>
      </c>
      <c r="I2589" s="10"/>
      <c r="J2589" t="str">
        <f>SALIDA[[#This Row],[CODIGO]]&amp;"       "&amp;SALIDA[[#This Row],[FAMILIA]]</f>
        <v>03542       STAR COLD</v>
      </c>
      <c r="K2589">
        <f>VLOOKUP(SALIDA[[#This Row],[CODIGO]],STOCK_STARSOFT[],5,FALSE)</f>
        <v>17.996752999999998</v>
      </c>
      <c r="L2589">
        <f>SALIDA[[#This Row],[CANTIDAD]]*SALIDA[[#This Row],[PRECIO UND]]</f>
        <v>17.996752999999998</v>
      </c>
    </row>
    <row r="2590" spans="1:12" x14ac:dyDescent="0.25">
      <c r="A2590" s="6" t="s">
        <v>259</v>
      </c>
      <c r="B2590" s="100" t="str">
        <f>VLOOKUP(SALIDA[[#This Row],[CODIGO]],STOCKSANLUIS[],2,FALSE)</f>
        <v>PLATINA KLEERSTRIP MAX BULLET HTP SILVER 2  PLOMO (60 CM)- 477600</v>
      </c>
      <c r="C2590" s="153">
        <v>46055</v>
      </c>
      <c r="D2590">
        <v>27</v>
      </c>
      <c r="E2590">
        <f>IF(VLOOKUP(SALIDA[[#This Row],[CODIGO]],STOCKSANLUIS[],6,FALSE)=0,"PRODUCTO SIN STOCK/UBICACIÓN",VLOOKUP(SALIDA[[#This Row],[CODIGO]],STOCKSANLUIS[],6,FALSE))</f>
        <v>1</v>
      </c>
      <c r="F2590">
        <f>SALIDA[[#This Row],[CANTIDAD]]/SALIDA[[#This Row],[UND MEDIDA]]</f>
        <v>27</v>
      </c>
      <c r="G2590" t="str">
        <f>VLOOKUP(SALIDA[[#This Row],[CODIGO]],FAMILIAS[],4,FALSE)</f>
        <v>ES ROBBINS</v>
      </c>
      <c r="H2590" s="10" t="str">
        <f>IF(VLOOKUP(SALIDA[[#This Row],[CODIGO]],STOCKSANLUIS[],7,FALSE)=0,"PRODUCTO SIN STOCK/UBICACIÓN",VLOOKUP(SALIDA[[#This Row],[CODIGO]],STOCKSANLUIS[],7,FALSE))</f>
        <v>C</v>
      </c>
      <c r="I2590" s="10"/>
      <c r="J2590" t="str">
        <f>SALIDA[[#This Row],[CODIGO]]&amp;"       "&amp;SALIDA[[#This Row],[FAMILIA]]</f>
        <v>00186       ES ROBBINS</v>
      </c>
      <c r="K2590">
        <f>VLOOKUP(SALIDA[[#This Row],[CODIGO]],STOCK_STARSOFT[],5,FALSE)</f>
        <v>4.3959429999999999</v>
      </c>
      <c r="L2590">
        <f>SALIDA[[#This Row],[CANTIDAD]]*SALIDA[[#This Row],[PRECIO UND]]</f>
        <v>118.690461</v>
      </c>
    </row>
    <row r="2591" spans="1:12" x14ac:dyDescent="0.25">
      <c r="A2591" s="6" t="s">
        <v>259</v>
      </c>
      <c r="B2591" s="100" t="str">
        <f>VLOOKUP(SALIDA[[#This Row],[CODIGO]],STOCKSANLUIS[],2,FALSE)</f>
        <v>PLATINA KLEERSTRIP MAX BULLET HTP SILVER 2  PLOMO (60 CM)- 477600</v>
      </c>
      <c r="C2591" s="153">
        <v>46055</v>
      </c>
      <c r="D2591">
        <v>2</v>
      </c>
      <c r="E2591">
        <f>IF(VLOOKUP(SALIDA[[#This Row],[CODIGO]],STOCKSANLUIS[],6,FALSE)=0,"PRODUCTO SIN STOCK/UBICACIÓN",VLOOKUP(SALIDA[[#This Row],[CODIGO]],STOCKSANLUIS[],6,FALSE))</f>
        <v>1</v>
      </c>
      <c r="F2591">
        <f>SALIDA[[#This Row],[CANTIDAD]]/SALIDA[[#This Row],[UND MEDIDA]]</f>
        <v>2</v>
      </c>
      <c r="G2591" t="str">
        <f>VLOOKUP(SALIDA[[#This Row],[CODIGO]],FAMILIAS[],4,FALSE)</f>
        <v>ES ROBBINS</v>
      </c>
      <c r="H2591" s="10" t="str">
        <f>IF(VLOOKUP(SALIDA[[#This Row],[CODIGO]],STOCKSANLUIS[],7,FALSE)=0,"PRODUCTO SIN STOCK/UBICACIÓN",VLOOKUP(SALIDA[[#This Row],[CODIGO]],STOCKSANLUIS[],7,FALSE))</f>
        <v>C</v>
      </c>
      <c r="I2591" s="10"/>
      <c r="J2591" t="str">
        <f>SALIDA[[#This Row],[CODIGO]]&amp;"       "&amp;SALIDA[[#This Row],[FAMILIA]]</f>
        <v>00186       ES ROBBINS</v>
      </c>
      <c r="K2591">
        <f>VLOOKUP(SALIDA[[#This Row],[CODIGO]],STOCK_STARSOFT[],5,FALSE)</f>
        <v>4.3959429999999999</v>
      </c>
      <c r="L2591">
        <f>SALIDA[[#This Row],[CANTIDAD]]*SALIDA[[#This Row],[PRECIO UND]]</f>
        <v>8.7918859999999999</v>
      </c>
    </row>
    <row r="2592" spans="1:12" x14ac:dyDescent="0.25">
      <c r="A2592" s="6" t="s">
        <v>22050</v>
      </c>
      <c r="B2592" s="100" t="str">
        <f>VLOOKUP(SALIDA[[#This Row],[CODIGO]],STOCKSANLUIS[],2,FALSE)</f>
        <v>MINI BOMBA STAR COLD  DE 110-240V MINISLIM SERIES 66 FT LIFT SPS-66</v>
      </c>
      <c r="C2592" s="153">
        <v>46055</v>
      </c>
      <c r="D2592">
        <v>2</v>
      </c>
      <c r="E2592">
        <f>IF(VLOOKUP(SALIDA[[#This Row],[CODIGO]],STOCKSANLUIS[],6,FALSE)=0,"PRODUCTO SIN STOCK/UBICACIÓN",VLOOKUP(SALIDA[[#This Row],[CODIGO]],STOCKSANLUIS[],6,FALSE))</f>
        <v>1</v>
      </c>
      <c r="F2592">
        <f>SALIDA[[#This Row],[CANTIDAD]]/SALIDA[[#This Row],[UND MEDIDA]]</f>
        <v>2</v>
      </c>
      <c r="G2592" t="str">
        <f>VLOOKUP(SALIDA[[#This Row],[CODIGO]],FAMILIAS[],4,FALSE)</f>
        <v>STAR COLD</v>
      </c>
      <c r="H2592" s="10" t="str">
        <f>IF(VLOOKUP(SALIDA[[#This Row],[CODIGO]],STOCKSANLUIS[],7,FALSE)=0,"PRODUCTO SIN STOCK/UBICACIÓN",VLOOKUP(SALIDA[[#This Row],[CODIGO]],STOCKSANLUIS[],7,FALSE))</f>
        <v>A</v>
      </c>
      <c r="I2592" s="10"/>
      <c r="J2592" t="str">
        <f>SALIDA[[#This Row],[CODIGO]]&amp;"       "&amp;SALIDA[[#This Row],[FAMILIA]]</f>
        <v>03543       STAR COLD</v>
      </c>
      <c r="K2592">
        <f>VLOOKUP(SALIDA[[#This Row],[CODIGO]],STOCK_STARSOFT[],5,FALSE)</f>
        <v>19.559408000000001</v>
      </c>
      <c r="L2592">
        <f>SALIDA[[#This Row],[CANTIDAD]]*SALIDA[[#This Row],[PRECIO UND]]</f>
        <v>39.118816000000002</v>
      </c>
    </row>
    <row r="2593" spans="1:12" x14ac:dyDescent="0.25">
      <c r="A2593" s="6" t="s">
        <v>171</v>
      </c>
      <c r="B2593" s="100" t="str">
        <f>VLOOKUP(SALIDA[[#This Row],[CODIGO]],STOCKSANLUIS[],2,FALSE)</f>
        <v>ORIFICIO N-3 PARA TEX2 - TES2 - TEN2 - 068-2006</v>
      </c>
      <c r="C2593" s="153">
        <v>46055</v>
      </c>
      <c r="D2593">
        <v>2</v>
      </c>
      <c r="E2593">
        <f>IF(VLOOKUP(SALIDA[[#This Row],[CODIGO]],STOCKSANLUIS[],6,FALSE)=0,"PRODUCTO SIN STOCK/UBICACIÓN",VLOOKUP(SALIDA[[#This Row],[CODIGO]],STOCKSANLUIS[],6,FALSE))</f>
        <v>1</v>
      </c>
      <c r="F2593">
        <f>SALIDA[[#This Row],[CANTIDAD]]/SALIDA[[#This Row],[UND MEDIDA]]</f>
        <v>2</v>
      </c>
      <c r="G2593" t="str">
        <f>VLOOKUP(SALIDA[[#This Row],[CODIGO]],FAMILIAS[],4,FALSE)</f>
        <v>DANFOSS</v>
      </c>
      <c r="H2593" s="10" t="str">
        <f>IF(VLOOKUP(SALIDA[[#This Row],[CODIGO]],STOCKSANLUIS[],7,FALSE)=0,"PRODUCTO SIN STOCK/UBICACIÓN",VLOOKUP(SALIDA[[#This Row],[CODIGO]],STOCKSANLUIS[],7,FALSE))</f>
        <v>A</v>
      </c>
      <c r="I2593" s="10"/>
      <c r="J2593" t="str">
        <f>SALIDA[[#This Row],[CODIGO]]&amp;"       "&amp;SALIDA[[#This Row],[FAMILIA]]</f>
        <v>00121       DANFOSS</v>
      </c>
      <c r="K2593">
        <f>VLOOKUP(SALIDA[[#This Row],[CODIGO]],STOCK_STARSOFT[],5,FALSE)</f>
        <v>4.9027329999999996</v>
      </c>
      <c r="L2593">
        <f>SALIDA[[#This Row],[CANTIDAD]]*SALIDA[[#This Row],[PRECIO UND]]</f>
        <v>9.8054659999999991</v>
      </c>
    </row>
    <row r="2594" spans="1:12" x14ac:dyDescent="0.25">
      <c r="A2594" s="6" t="s">
        <v>595</v>
      </c>
      <c r="B2594" s="100" t="str">
        <f>VLOOKUP(SALIDA[[#This Row],[CODIGO]],STOCKSANLUIS[],2,FALSE)</f>
        <v>CUERPO DE VALVULA SOLENOIDE DANFOSS EVR 3 - 3/8  SOLDABLE  032F1204</v>
      </c>
      <c r="C2594" s="153">
        <v>46055</v>
      </c>
      <c r="D2594">
        <v>2</v>
      </c>
      <c r="E2594">
        <f>IF(VLOOKUP(SALIDA[[#This Row],[CODIGO]],STOCKSANLUIS[],6,FALSE)=0,"PRODUCTO SIN STOCK/UBICACIÓN",VLOOKUP(SALIDA[[#This Row],[CODIGO]],STOCKSANLUIS[],6,FALSE))</f>
        <v>1</v>
      </c>
      <c r="F2594">
        <f>SALIDA[[#This Row],[CANTIDAD]]/SALIDA[[#This Row],[UND MEDIDA]]</f>
        <v>2</v>
      </c>
      <c r="G2594" t="str">
        <f>VLOOKUP(SALIDA[[#This Row],[CODIGO]],FAMILIAS[],4,FALSE)</f>
        <v>DANFOSS</v>
      </c>
      <c r="H2594" s="10" t="str">
        <f>IF(VLOOKUP(SALIDA[[#This Row],[CODIGO]],STOCKSANLUIS[],7,FALSE)=0,"PRODUCTO SIN STOCK/UBICACIÓN",VLOOKUP(SALIDA[[#This Row],[CODIGO]],STOCKSANLUIS[],7,FALSE))</f>
        <v>A</v>
      </c>
      <c r="I2594" s="10"/>
      <c r="J2594" t="str">
        <f>SALIDA[[#This Row],[CODIGO]]&amp;"       "&amp;SALIDA[[#This Row],[FAMILIA]]</f>
        <v>00583       DANFOSS</v>
      </c>
      <c r="K2594">
        <f>VLOOKUP(SALIDA[[#This Row],[CODIGO]],STOCK_STARSOFT[],5,FALSE)</f>
        <v>16.810089000000001</v>
      </c>
      <c r="L2594">
        <f>SALIDA[[#This Row],[CANTIDAD]]*SALIDA[[#This Row],[PRECIO UND]]</f>
        <v>33.620178000000003</v>
      </c>
    </row>
    <row r="2595" spans="1:12" x14ac:dyDescent="0.25">
      <c r="A2595" s="6" t="s">
        <v>125</v>
      </c>
      <c r="B2595" s="100" t="str">
        <f>VLOOKUP(SALIDA[[#This Row],[CODIGO]],STOCKSANLUIS[],2,FALSE)</f>
        <v>BOBINA DE SOLENOIDE - 220V/60HZ/13W - COD - 018F6714 - DANFOSS</v>
      </c>
      <c r="C2595" s="153">
        <v>46055</v>
      </c>
      <c r="D2595">
        <v>2</v>
      </c>
      <c r="E2595">
        <f>IF(VLOOKUP(SALIDA[[#This Row],[CODIGO]],STOCKSANLUIS[],6,FALSE)=0,"PRODUCTO SIN STOCK/UBICACIÓN",VLOOKUP(SALIDA[[#This Row],[CODIGO]],STOCKSANLUIS[],6,FALSE))</f>
        <v>1</v>
      </c>
      <c r="F2595">
        <f>SALIDA[[#This Row],[CANTIDAD]]/SALIDA[[#This Row],[UND MEDIDA]]</f>
        <v>2</v>
      </c>
      <c r="G2595" t="str">
        <f>VLOOKUP(SALIDA[[#This Row],[CODIGO]],FAMILIAS[],4,FALSE)</f>
        <v>DANFOSS</v>
      </c>
      <c r="H2595" s="10" t="str">
        <f>IF(VLOOKUP(SALIDA[[#This Row],[CODIGO]],STOCKSANLUIS[],7,FALSE)=0,"PRODUCTO SIN STOCK/UBICACIÓN",VLOOKUP(SALIDA[[#This Row],[CODIGO]],STOCKSANLUIS[],7,FALSE))</f>
        <v>A</v>
      </c>
      <c r="I2595" s="10"/>
      <c r="J2595" t="str">
        <f>SALIDA[[#This Row],[CODIGO]]&amp;"       "&amp;SALIDA[[#This Row],[FAMILIA]]</f>
        <v>00078       DANFOSS</v>
      </c>
      <c r="K2595">
        <f>VLOOKUP(SALIDA[[#This Row],[CODIGO]],STOCK_STARSOFT[],5,FALSE)</f>
        <v>20.261431999999999</v>
      </c>
      <c r="L2595">
        <f>SALIDA[[#This Row],[CANTIDAD]]*SALIDA[[#This Row],[PRECIO UND]]</f>
        <v>40.522863999999998</v>
      </c>
    </row>
    <row r="2596" spans="1:12" x14ac:dyDescent="0.25">
      <c r="A2596" s="6" t="s">
        <v>33</v>
      </c>
      <c r="B2596" s="100" t="str">
        <f>VLOOKUP(SALIDA[[#This Row],[CODIGO]],STOCKSANLUIS[],2,FALSE)</f>
        <v>CONTROLADOR DE TEMPERATURA DIGITAL MT-512E 2HP - VER.13 - 115/220 VAC - FULL GAUGE</v>
      </c>
      <c r="C2596" s="153">
        <v>46055</v>
      </c>
      <c r="D2596">
        <v>1</v>
      </c>
      <c r="E2596">
        <f>IF(VLOOKUP(SALIDA[[#This Row],[CODIGO]],STOCKSANLUIS[],6,FALSE)=0,"PRODUCTO SIN STOCK/UBICACIÓN",VLOOKUP(SALIDA[[#This Row],[CODIGO]],STOCKSANLUIS[],6,FALSE))</f>
        <v>1</v>
      </c>
      <c r="F2596">
        <f>SALIDA[[#This Row],[CANTIDAD]]/SALIDA[[#This Row],[UND MEDIDA]]</f>
        <v>1</v>
      </c>
      <c r="G2596" t="str">
        <f>VLOOKUP(SALIDA[[#This Row],[CODIGO]],FAMILIAS[],4,FALSE)</f>
        <v>FULL GAUGE</v>
      </c>
      <c r="H2596" s="10" t="str">
        <f>IF(VLOOKUP(SALIDA[[#This Row],[CODIGO]],STOCKSANLUIS[],7,FALSE)=0,"PRODUCTO SIN STOCK/UBICACIÓN",VLOOKUP(SALIDA[[#This Row],[CODIGO]],STOCKSANLUIS[],7,FALSE))</f>
        <v>C</v>
      </c>
      <c r="I2596" s="10"/>
      <c r="J2596" t="str">
        <f>SALIDA[[#This Row],[CODIGO]]&amp;"       "&amp;SALIDA[[#This Row],[FAMILIA]]</f>
        <v>00016       FULL GAUGE</v>
      </c>
      <c r="K2596">
        <f>VLOOKUP(SALIDA[[#This Row],[CODIGO]],STOCK_STARSOFT[],5,FALSE)</f>
        <v>13.318346</v>
      </c>
      <c r="L2596">
        <f>SALIDA[[#This Row],[CANTIDAD]]*SALIDA[[#This Row],[PRECIO UND]]</f>
        <v>13.318346</v>
      </c>
    </row>
    <row r="2597" spans="1:12" x14ac:dyDescent="0.25">
      <c r="A2597" s="6" t="s">
        <v>259</v>
      </c>
      <c r="B2597" s="100" t="str">
        <f>VLOOKUP(SALIDA[[#This Row],[CODIGO]],STOCKSANLUIS[],2,FALSE)</f>
        <v>PLATINA KLEERSTRIP MAX BULLET HTP SILVER 2  PLOMO (60 CM)- 477600</v>
      </c>
      <c r="C2597" s="153">
        <v>46055</v>
      </c>
      <c r="D2597">
        <v>2</v>
      </c>
      <c r="E2597">
        <f>IF(VLOOKUP(SALIDA[[#This Row],[CODIGO]],STOCKSANLUIS[],6,FALSE)=0,"PRODUCTO SIN STOCK/UBICACIÓN",VLOOKUP(SALIDA[[#This Row],[CODIGO]],STOCKSANLUIS[],6,FALSE))</f>
        <v>1</v>
      </c>
      <c r="F2597">
        <f>SALIDA[[#This Row],[CANTIDAD]]/SALIDA[[#This Row],[UND MEDIDA]]</f>
        <v>2</v>
      </c>
      <c r="G2597" t="str">
        <f>VLOOKUP(SALIDA[[#This Row],[CODIGO]],FAMILIAS[],4,FALSE)</f>
        <v>ES ROBBINS</v>
      </c>
      <c r="H2597" s="10" t="str">
        <f>IF(VLOOKUP(SALIDA[[#This Row],[CODIGO]],STOCKSANLUIS[],7,FALSE)=0,"PRODUCTO SIN STOCK/UBICACIÓN",VLOOKUP(SALIDA[[#This Row],[CODIGO]],STOCKSANLUIS[],7,FALSE))</f>
        <v>C</v>
      </c>
      <c r="I2597" s="10"/>
      <c r="J2597" t="str">
        <f>SALIDA[[#This Row],[CODIGO]]&amp;"       "&amp;SALIDA[[#This Row],[FAMILIA]]</f>
        <v>00186       ES ROBBINS</v>
      </c>
      <c r="K2597">
        <f>VLOOKUP(SALIDA[[#This Row],[CODIGO]],STOCK_STARSOFT[],5,FALSE)</f>
        <v>4.3959429999999999</v>
      </c>
      <c r="L2597">
        <f>SALIDA[[#This Row],[CANTIDAD]]*SALIDA[[#This Row],[PRECIO UND]]</f>
        <v>8.7918859999999999</v>
      </c>
    </row>
    <row r="2598" spans="1:12" x14ac:dyDescent="0.25">
      <c r="A2598" s="6" t="s">
        <v>2693</v>
      </c>
      <c r="B2598" s="100" t="str">
        <f>VLOOKUP(SALIDA[[#This Row],[CODIGO]],STOCKSANLUIS[],2,FALSE)</f>
        <v>GAS REFRIGERANTE FREON R-410A - 11.35 KG - CHINO - CHEMOURS</v>
      </c>
      <c r="C2598" s="153">
        <v>46055</v>
      </c>
      <c r="D2598">
        <v>1</v>
      </c>
      <c r="E2598">
        <f>IF(VLOOKUP(SALIDA[[#This Row],[CODIGO]],STOCKSANLUIS[],6,FALSE)=0,"PRODUCTO SIN STOCK/UBICACIÓN",VLOOKUP(SALIDA[[#This Row],[CODIGO]],STOCKSANLUIS[],6,FALSE))</f>
        <v>1</v>
      </c>
      <c r="F2598">
        <f>SALIDA[[#This Row],[CANTIDAD]]/SALIDA[[#This Row],[UND MEDIDA]]</f>
        <v>1</v>
      </c>
      <c r="G2598" t="str">
        <f>VLOOKUP(SALIDA[[#This Row],[CODIGO]],FAMILIAS[],4,FALSE)</f>
        <v>THE CHEMOURS</v>
      </c>
      <c r="H2598" s="10" t="str">
        <f>IF(VLOOKUP(SALIDA[[#This Row],[CODIGO]],STOCKSANLUIS[],7,FALSE)=0,"PRODUCTO SIN STOCK/UBICACIÓN",VLOOKUP(SALIDA[[#This Row],[CODIGO]],STOCKSANLUIS[],7,FALSE))</f>
        <v>C</v>
      </c>
      <c r="I2598" s="10"/>
      <c r="J2598" t="str">
        <f>SALIDA[[#This Row],[CODIGO]]&amp;"       "&amp;SALIDA[[#This Row],[FAMILIA]]</f>
        <v>02187       THE CHEMOURS</v>
      </c>
      <c r="K2598">
        <f>VLOOKUP(SALIDA[[#This Row],[CODIGO]],STOCK_STARSOFT[],5,FALSE)</f>
        <v>122.01251999999999</v>
      </c>
      <c r="L2598">
        <f>SALIDA[[#This Row],[CANTIDAD]]*SALIDA[[#This Row],[PRECIO UND]]</f>
        <v>122.01251999999999</v>
      </c>
    </row>
    <row r="2599" spans="1:12" x14ac:dyDescent="0.25">
      <c r="A2599" s="6" t="s">
        <v>723</v>
      </c>
      <c r="B2599" s="100" t="str">
        <f>VLOOKUP(SALIDA[[#This Row],[CODIGO]],STOCKSANLUIS[],2,FALSE)</f>
        <v>CUERPO DE VALVULA SOLENOIDE DANFOSS EVR 6 - 1/2  SOLDABLE  032F1209</v>
      </c>
      <c r="C2599" s="153">
        <v>46055</v>
      </c>
      <c r="D2599">
        <v>1</v>
      </c>
      <c r="E2599">
        <f>IF(VLOOKUP(SALIDA[[#This Row],[CODIGO]],STOCKSANLUIS[],6,FALSE)=0,"PRODUCTO SIN STOCK/UBICACIÓN",VLOOKUP(SALIDA[[#This Row],[CODIGO]],STOCKSANLUIS[],6,FALSE))</f>
        <v>1</v>
      </c>
      <c r="F2599">
        <f>SALIDA[[#This Row],[CANTIDAD]]/SALIDA[[#This Row],[UND MEDIDA]]</f>
        <v>1</v>
      </c>
      <c r="G2599" t="str">
        <f>VLOOKUP(SALIDA[[#This Row],[CODIGO]],FAMILIAS[],4,FALSE)</f>
        <v>DANFOSS</v>
      </c>
      <c r="H2599" s="10" t="str">
        <f>IF(VLOOKUP(SALIDA[[#This Row],[CODIGO]],STOCKSANLUIS[],7,FALSE)=0,"PRODUCTO SIN STOCK/UBICACIÓN",VLOOKUP(SALIDA[[#This Row],[CODIGO]],STOCKSANLUIS[],7,FALSE))</f>
        <v>A</v>
      </c>
      <c r="I2599" s="10"/>
      <c r="J2599" t="str">
        <f>SALIDA[[#This Row],[CODIGO]]&amp;"       "&amp;SALIDA[[#This Row],[FAMILIA]]</f>
        <v>00794       DANFOSS</v>
      </c>
      <c r="K2599">
        <f>VLOOKUP(SALIDA[[#This Row],[CODIGO]],STOCK_STARSOFT[],5,FALSE)</f>
        <v>32.299933000000003</v>
      </c>
      <c r="L2599">
        <f>SALIDA[[#This Row],[CANTIDAD]]*SALIDA[[#This Row],[PRECIO UND]]</f>
        <v>32.299933000000003</v>
      </c>
    </row>
    <row r="2600" spans="1:12" x14ac:dyDescent="0.25">
      <c r="A2600" s="6" t="s">
        <v>125</v>
      </c>
      <c r="B2600" s="100" t="str">
        <f>VLOOKUP(SALIDA[[#This Row],[CODIGO]],STOCKSANLUIS[],2,FALSE)</f>
        <v>BOBINA DE SOLENOIDE - 220V/60HZ/13W - COD - 018F6714 - DANFOSS</v>
      </c>
      <c r="C2600" s="153">
        <v>46055</v>
      </c>
      <c r="D2600">
        <v>1</v>
      </c>
      <c r="E2600">
        <f>IF(VLOOKUP(SALIDA[[#This Row],[CODIGO]],STOCKSANLUIS[],6,FALSE)=0,"PRODUCTO SIN STOCK/UBICACIÓN",VLOOKUP(SALIDA[[#This Row],[CODIGO]],STOCKSANLUIS[],6,FALSE))</f>
        <v>1</v>
      </c>
      <c r="F2600">
        <f>SALIDA[[#This Row],[CANTIDAD]]/SALIDA[[#This Row],[UND MEDIDA]]</f>
        <v>1</v>
      </c>
      <c r="G2600" t="str">
        <f>VLOOKUP(SALIDA[[#This Row],[CODIGO]],FAMILIAS[],4,FALSE)</f>
        <v>DANFOSS</v>
      </c>
      <c r="H2600" s="10" t="str">
        <f>IF(VLOOKUP(SALIDA[[#This Row],[CODIGO]],STOCKSANLUIS[],7,FALSE)=0,"PRODUCTO SIN STOCK/UBICACIÓN",VLOOKUP(SALIDA[[#This Row],[CODIGO]],STOCKSANLUIS[],7,FALSE))</f>
        <v>A</v>
      </c>
      <c r="I2600" s="10"/>
      <c r="J2600" t="str">
        <f>SALIDA[[#This Row],[CODIGO]]&amp;"       "&amp;SALIDA[[#This Row],[FAMILIA]]</f>
        <v>00078       DANFOSS</v>
      </c>
      <c r="K2600">
        <f>VLOOKUP(SALIDA[[#This Row],[CODIGO]],STOCK_STARSOFT[],5,FALSE)</f>
        <v>20.261431999999999</v>
      </c>
      <c r="L2600">
        <f>SALIDA[[#This Row],[CANTIDAD]]*SALIDA[[#This Row],[PRECIO UND]]</f>
        <v>20.261431999999999</v>
      </c>
    </row>
    <row r="2601" spans="1:12" x14ac:dyDescent="0.25">
      <c r="A2601" s="6" t="s">
        <v>259</v>
      </c>
      <c r="B2601" s="100" t="str">
        <f>VLOOKUP(SALIDA[[#This Row],[CODIGO]],STOCKSANLUIS[],2,FALSE)</f>
        <v>PLATINA KLEERSTRIP MAX BULLET HTP SILVER 2  PLOMO (60 CM)- 477600</v>
      </c>
      <c r="C2601" s="153">
        <v>46055</v>
      </c>
      <c r="D2601">
        <v>2</v>
      </c>
      <c r="E2601">
        <f>IF(VLOOKUP(SALIDA[[#This Row],[CODIGO]],STOCKSANLUIS[],6,FALSE)=0,"PRODUCTO SIN STOCK/UBICACIÓN",VLOOKUP(SALIDA[[#This Row],[CODIGO]],STOCKSANLUIS[],6,FALSE))</f>
        <v>1</v>
      </c>
      <c r="F2601">
        <f>SALIDA[[#This Row],[CANTIDAD]]/SALIDA[[#This Row],[UND MEDIDA]]</f>
        <v>2</v>
      </c>
      <c r="G2601" t="str">
        <f>VLOOKUP(SALIDA[[#This Row],[CODIGO]],FAMILIAS[],4,FALSE)</f>
        <v>ES ROBBINS</v>
      </c>
      <c r="H2601" s="10" t="str">
        <f>IF(VLOOKUP(SALIDA[[#This Row],[CODIGO]],STOCKSANLUIS[],7,FALSE)=0,"PRODUCTO SIN STOCK/UBICACIÓN",VLOOKUP(SALIDA[[#This Row],[CODIGO]],STOCKSANLUIS[],7,FALSE))</f>
        <v>C</v>
      </c>
      <c r="I2601" s="10"/>
      <c r="J2601" t="str">
        <f>SALIDA[[#This Row],[CODIGO]]&amp;"       "&amp;SALIDA[[#This Row],[FAMILIA]]</f>
        <v>00186       ES ROBBINS</v>
      </c>
      <c r="K2601">
        <f>VLOOKUP(SALIDA[[#This Row],[CODIGO]],STOCK_STARSOFT[],5,FALSE)</f>
        <v>4.3959429999999999</v>
      </c>
      <c r="L2601">
        <f>SALIDA[[#This Row],[CANTIDAD]]*SALIDA[[#This Row],[PRECIO UND]]</f>
        <v>8.7918859999999999</v>
      </c>
    </row>
    <row r="2602" spans="1:12" x14ac:dyDescent="0.25">
      <c r="A2602" s="6" t="s">
        <v>3002</v>
      </c>
      <c r="B2602" s="100" t="str">
        <f>VLOOKUP(SALIDA[[#This Row],[CODIGO]],STOCKSANLUIS[],2,FALSE)</f>
        <v>ANTORCHA CON MANGUERA Y AUTOENCENDIDO PARA MAP GASS JH-3SW - EVERWELL</v>
      </c>
      <c r="C2602" s="153">
        <v>46055</v>
      </c>
      <c r="D2602">
        <v>1</v>
      </c>
      <c r="E2602">
        <f>IF(VLOOKUP(SALIDA[[#This Row],[CODIGO]],STOCKSANLUIS[],6,FALSE)=0,"PRODUCTO SIN STOCK/UBICACIÓN",VLOOKUP(SALIDA[[#This Row],[CODIGO]],STOCKSANLUIS[],6,FALSE))</f>
        <v>1</v>
      </c>
      <c r="F2602">
        <f>SALIDA[[#This Row],[CANTIDAD]]/SALIDA[[#This Row],[UND MEDIDA]]</f>
        <v>1</v>
      </c>
      <c r="G2602" t="str">
        <f>VLOOKUP(SALIDA[[#This Row],[CODIGO]],FAMILIAS[],4,FALSE)</f>
        <v>EVERWELL</v>
      </c>
      <c r="H2602" s="10" t="str">
        <f>IF(VLOOKUP(SALIDA[[#This Row],[CODIGO]],STOCKSANLUIS[],7,FALSE)=0,"PRODUCTO SIN STOCK/UBICACIÓN",VLOOKUP(SALIDA[[#This Row],[CODIGO]],STOCKSANLUIS[],7,FALSE))</f>
        <v>A</v>
      </c>
      <c r="I2602" s="10"/>
      <c r="J2602" t="str">
        <f>SALIDA[[#This Row],[CODIGO]]&amp;"       "&amp;SALIDA[[#This Row],[FAMILIA]]</f>
        <v>02430       EVERWELL</v>
      </c>
      <c r="K2602">
        <f>VLOOKUP(SALIDA[[#This Row],[CODIGO]],STOCK_STARSOFT[],5,FALSE)</f>
        <v>15.545078999999999</v>
      </c>
      <c r="L2602">
        <f>SALIDA[[#This Row],[CANTIDAD]]*SALIDA[[#This Row],[PRECIO UND]]</f>
        <v>15.545078999999999</v>
      </c>
    </row>
    <row r="2603" spans="1:12" x14ac:dyDescent="0.25">
      <c r="A2603" s="6" t="s">
        <v>3802</v>
      </c>
      <c r="B2603" s="100" t="str">
        <f>VLOOKUP(SALIDA[[#This Row],[CODIGO]],STOCKSANLUIS[],2,FALSE)</f>
        <v>GAS REFRIGERANTE R134A - 13.6KG FLYER</v>
      </c>
      <c r="C2603" s="153">
        <v>46055</v>
      </c>
      <c r="D2603">
        <v>1</v>
      </c>
      <c r="E2603">
        <f>IF(VLOOKUP(SALIDA[[#This Row],[CODIGO]],STOCKSANLUIS[],6,FALSE)=0,"PRODUCTO SIN STOCK/UBICACIÓN",VLOOKUP(SALIDA[[#This Row],[CODIGO]],STOCKSANLUIS[],6,FALSE))</f>
        <v>1</v>
      </c>
      <c r="F2603">
        <f>SALIDA[[#This Row],[CANTIDAD]]/SALIDA[[#This Row],[UND MEDIDA]]</f>
        <v>1</v>
      </c>
      <c r="G2603" t="str">
        <f>VLOOKUP(SALIDA[[#This Row],[CODIGO]],FAMILIAS[],4,FALSE)</f>
        <v>FLYER</v>
      </c>
      <c r="H2603" s="10" t="str">
        <f>IF(VLOOKUP(SALIDA[[#This Row],[CODIGO]],STOCKSANLUIS[],7,FALSE)=0,"PRODUCTO SIN STOCK/UBICACIÓN",VLOOKUP(SALIDA[[#This Row],[CODIGO]],STOCKSANLUIS[],7,FALSE))</f>
        <v>B</v>
      </c>
      <c r="I2603" s="10"/>
      <c r="J2603" t="str">
        <f>SALIDA[[#This Row],[CODIGO]]&amp;"       "&amp;SALIDA[[#This Row],[FAMILIA]]</f>
        <v>03241       FLYER</v>
      </c>
      <c r="K2603">
        <f>VLOOKUP(SALIDA[[#This Row],[CODIGO]],STOCK_STARSOFT[],5,FALSE)</f>
        <v>91.697573000000006</v>
      </c>
      <c r="L2603">
        <f>SALIDA[[#This Row],[CANTIDAD]]*SALIDA[[#This Row],[PRECIO UND]]</f>
        <v>91.697573000000006</v>
      </c>
    </row>
    <row r="2604" spans="1:12" x14ac:dyDescent="0.25">
      <c r="A2604" s="6" t="s">
        <v>3293</v>
      </c>
      <c r="B2604" s="100" t="str">
        <f>VLOOKUP(SALIDA[[#This Row],[CODIGO]],STOCKSANLUIS[],2,FALSE)</f>
        <v>VALVULA PARA AGUA HELADA FAN &amp; COIL 2 VIAS 3/4" DIAMETRO  CON ACTUADOR  220V JOHNSON CONTROLS - VLC2200GC-C</v>
      </c>
      <c r="C2604" s="153">
        <v>46055</v>
      </c>
      <c r="D2604">
        <v>1</v>
      </c>
      <c r="E2604">
        <f>IF(VLOOKUP(SALIDA[[#This Row],[CODIGO]],STOCKSANLUIS[],6,FALSE)=0,"PRODUCTO SIN STOCK/UBICACIÓN",VLOOKUP(SALIDA[[#This Row],[CODIGO]],STOCKSANLUIS[],6,FALSE))</f>
        <v>1</v>
      </c>
      <c r="F2604">
        <f>SALIDA[[#This Row],[CANTIDAD]]/SALIDA[[#This Row],[UND MEDIDA]]</f>
        <v>1</v>
      </c>
      <c r="G2604" t="str">
        <f>VLOOKUP(SALIDA[[#This Row],[CODIGO]],FAMILIAS[],4,FALSE)</f>
        <v>JOHNSON CONTROLS</v>
      </c>
      <c r="H2604" s="10" t="str">
        <f>IF(VLOOKUP(SALIDA[[#This Row],[CODIGO]],STOCKSANLUIS[],7,FALSE)=0,"PRODUCTO SIN STOCK/UBICACIÓN",VLOOKUP(SALIDA[[#This Row],[CODIGO]],STOCKSANLUIS[],7,FALSE))</f>
        <v>A</v>
      </c>
      <c r="I2604" s="10"/>
      <c r="J2604" t="str">
        <f>SALIDA[[#This Row],[CODIGO]]&amp;"       "&amp;SALIDA[[#This Row],[FAMILIA]]</f>
        <v>02714       JOHNSON CONTROLS</v>
      </c>
      <c r="K2604">
        <f>VLOOKUP(SALIDA[[#This Row],[CODIGO]],STOCK_STARSOFT[],5,FALSE)</f>
        <v>13.849964</v>
      </c>
      <c r="L2604">
        <f>SALIDA[[#This Row],[CANTIDAD]]*SALIDA[[#This Row],[PRECIO UND]]</f>
        <v>13.849964</v>
      </c>
    </row>
    <row r="2605" spans="1:12" x14ac:dyDescent="0.25">
      <c r="A2605" s="6" t="s">
        <v>3293</v>
      </c>
      <c r="B2605" s="100" t="str">
        <f>VLOOKUP(SALIDA[[#This Row],[CODIGO]],STOCKSANLUIS[],2,FALSE)</f>
        <v>VALVULA PARA AGUA HELADA FAN &amp; COIL 2 VIAS 3/4" DIAMETRO  CON ACTUADOR  220V JOHNSON CONTROLS - VLC2200GC-C</v>
      </c>
      <c r="C2605" s="153">
        <v>46055</v>
      </c>
      <c r="D2605">
        <v>2</v>
      </c>
      <c r="E2605">
        <f>IF(VLOOKUP(SALIDA[[#This Row],[CODIGO]],STOCKSANLUIS[],6,FALSE)=0,"PRODUCTO SIN STOCK/UBICACIÓN",VLOOKUP(SALIDA[[#This Row],[CODIGO]],STOCKSANLUIS[],6,FALSE))</f>
        <v>1</v>
      </c>
      <c r="F2605">
        <f>SALIDA[[#This Row],[CANTIDAD]]/SALIDA[[#This Row],[UND MEDIDA]]</f>
        <v>2</v>
      </c>
      <c r="G2605" t="str">
        <f>VLOOKUP(SALIDA[[#This Row],[CODIGO]],FAMILIAS[],4,FALSE)</f>
        <v>JOHNSON CONTROLS</v>
      </c>
      <c r="H2605" s="10" t="str">
        <f>IF(VLOOKUP(SALIDA[[#This Row],[CODIGO]],STOCKSANLUIS[],7,FALSE)=0,"PRODUCTO SIN STOCK/UBICACIÓN",VLOOKUP(SALIDA[[#This Row],[CODIGO]],STOCKSANLUIS[],7,FALSE))</f>
        <v>A</v>
      </c>
      <c r="I2605" s="10"/>
      <c r="J2605" t="str">
        <f>SALIDA[[#This Row],[CODIGO]]&amp;"       "&amp;SALIDA[[#This Row],[FAMILIA]]</f>
        <v>02714       JOHNSON CONTROLS</v>
      </c>
      <c r="K2605">
        <f>VLOOKUP(SALIDA[[#This Row],[CODIGO]],STOCK_STARSOFT[],5,FALSE)</f>
        <v>13.849964</v>
      </c>
      <c r="L2605">
        <f>SALIDA[[#This Row],[CANTIDAD]]*SALIDA[[#This Row],[PRECIO UND]]</f>
        <v>27.699928</v>
      </c>
    </row>
    <row r="2606" spans="1:12" x14ac:dyDescent="0.25">
      <c r="A2606" s="6" t="s">
        <v>3758</v>
      </c>
      <c r="B2606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606" s="153">
        <v>46055</v>
      </c>
      <c r="D2606">
        <v>1</v>
      </c>
      <c r="E2606">
        <f>IF(VLOOKUP(SALIDA[[#This Row],[CODIGO]],STOCKSANLUIS[],6,FALSE)=0,"PRODUCTO SIN STOCK/UBICACIÓN",VLOOKUP(SALIDA[[#This Row],[CODIGO]],STOCKSANLUIS[],6,FALSE))</f>
        <v>1</v>
      </c>
      <c r="F2606">
        <f>SALIDA[[#This Row],[CANTIDAD]]/SALIDA[[#This Row],[UND MEDIDA]]</f>
        <v>1</v>
      </c>
      <c r="G2606" t="str">
        <f>VLOOKUP(SALIDA[[#This Row],[CODIGO]],FAMILIAS[],4,FALSE)</f>
        <v>TEMP BLUE</v>
      </c>
      <c r="H2606" s="10" t="str">
        <f>IF(VLOOKUP(SALIDA[[#This Row],[CODIGO]],STOCKSANLUIS[],7,FALSE)=0,"PRODUCTO SIN STOCK/UBICACIÓN",VLOOKUP(SALIDA[[#This Row],[CODIGO]],STOCKSANLUIS[],7,FALSE))</f>
        <v>B</v>
      </c>
      <c r="I2606" s="10"/>
      <c r="J2606" t="str">
        <f>SALIDA[[#This Row],[CODIGO]]&amp;"       "&amp;SALIDA[[#This Row],[FAMILIA]]</f>
        <v>03156       TEMP BLUE</v>
      </c>
      <c r="K2606">
        <f>VLOOKUP(SALIDA[[#This Row],[CODIGO]],STOCK_STARSOFT[],5,FALSE)</f>
        <v>364.48966100000001</v>
      </c>
      <c r="L2606">
        <f>SALIDA[[#This Row],[CANTIDAD]]*SALIDA[[#This Row],[PRECIO UND]]</f>
        <v>364.48966100000001</v>
      </c>
    </row>
    <row r="2607" spans="1:12" x14ac:dyDescent="0.25">
      <c r="A2607" s="6" t="s">
        <v>3675</v>
      </c>
      <c r="B2607" s="100" t="str">
        <f>VLOOKUP(SALIDA[[#This Row],[CODIGO]],STOCKSANLUIS[],2,FALSE)</f>
        <v>LAMAS DE PVC ALECO 8X0.080X300 (20CM X 2MMX 91.44M) LOW TEMP REINFORCED - 172007- MT</v>
      </c>
      <c r="C2607" s="153">
        <v>46055</v>
      </c>
      <c r="D2607">
        <v>26</v>
      </c>
      <c r="E2607">
        <f>IF(VLOOKUP(SALIDA[[#This Row],[CODIGO]],STOCKSANLUIS[],6,FALSE)=0,"PRODUCTO SIN STOCK/UBICACIÓN",VLOOKUP(SALIDA[[#This Row],[CODIGO]],STOCKSANLUIS[],6,FALSE))</f>
        <v>91.44</v>
      </c>
      <c r="F2607">
        <f>SALIDA[[#This Row],[CANTIDAD]]/SALIDA[[#This Row],[UND MEDIDA]]</f>
        <v>0.28433945756780404</v>
      </c>
      <c r="G2607" t="str">
        <f>VLOOKUP(SALIDA[[#This Row],[CODIGO]],FAMILIAS[],4,FALSE)</f>
        <v>ES ROBBINS</v>
      </c>
      <c r="H2607" s="10" t="str">
        <f>IF(VLOOKUP(SALIDA[[#This Row],[CODIGO]],STOCKSANLUIS[],7,FALSE)=0,"PRODUCTO SIN STOCK/UBICACIÓN",VLOOKUP(SALIDA[[#This Row],[CODIGO]],STOCKSANLUIS[],7,FALSE))</f>
        <v>B/C</v>
      </c>
      <c r="I2607" s="10"/>
      <c r="J2607" t="str">
        <f>SALIDA[[#This Row],[CODIGO]]&amp;"       "&amp;SALIDA[[#This Row],[FAMILIA]]</f>
        <v>03057       ES ROBBINS</v>
      </c>
      <c r="K2607">
        <f>VLOOKUP(SALIDA[[#This Row],[CODIGO]],STOCK_STARSOFT[],5,FALSE)</f>
        <v>2.0842499999999999</v>
      </c>
      <c r="L2607">
        <f>SALIDA[[#This Row],[CANTIDAD]]*SALIDA[[#This Row],[PRECIO UND]]</f>
        <v>54.1905</v>
      </c>
    </row>
    <row r="2608" spans="1:12" x14ac:dyDescent="0.25">
      <c r="A2608" s="6" t="s">
        <v>3924</v>
      </c>
      <c r="B2608" s="100" t="str">
        <f>VLOOKUP(SALIDA[[#This Row],[CODIGO]],STOCKSANLUIS[],2,FALSE)</f>
        <v>EQUIPO DE A/A MINI SPLIT FRIO SOLO - 36000 BTU - R410A - 220V/1PH/60HZ -  CIAC  CG41G-036PH3U1C / CH41G-036-H3U1C</v>
      </c>
      <c r="C2608" s="153">
        <v>46055</v>
      </c>
      <c r="D2608">
        <v>1</v>
      </c>
      <c r="E2608">
        <f>IF(VLOOKUP(SALIDA[[#This Row],[CODIGO]],STOCKSANLUIS[],6,FALSE)=0,"PRODUCTO SIN STOCK/UBICACIÓN",VLOOKUP(SALIDA[[#This Row],[CODIGO]],STOCKSANLUIS[],6,FALSE))</f>
        <v>1</v>
      </c>
      <c r="F2608">
        <f>SALIDA[[#This Row],[CANTIDAD]]/SALIDA[[#This Row],[UND MEDIDA]]</f>
        <v>1</v>
      </c>
      <c r="G2608" t="str">
        <f>VLOOKUP(SALIDA[[#This Row],[CODIGO]],FAMILIAS[],4,FALSE)</f>
        <v>CIAC</v>
      </c>
      <c r="H2608" s="10" t="str">
        <f>IF(VLOOKUP(SALIDA[[#This Row],[CODIGO]],STOCKSANLUIS[],7,FALSE)=0,"PRODUCTO SIN STOCK/UBICACIÓN",VLOOKUP(SALIDA[[#This Row],[CODIGO]],STOCKSANLUIS[],7,FALSE))</f>
        <v>B</v>
      </c>
      <c r="I2608" s="10"/>
      <c r="J2608" t="str">
        <f>SALIDA[[#This Row],[CODIGO]]&amp;"       "&amp;SALIDA[[#This Row],[FAMILIA]]</f>
        <v>03388       CIAC</v>
      </c>
      <c r="K2608">
        <f>VLOOKUP(SALIDA[[#This Row],[CODIGO]],STOCK_STARSOFT[],5,FALSE)</f>
        <v>463.69742100000002</v>
      </c>
      <c r="L2608">
        <f>SALIDA[[#This Row],[CANTIDAD]]*SALIDA[[#This Row],[PRECIO UND]]</f>
        <v>463.69742100000002</v>
      </c>
    </row>
    <row r="2609" spans="1:12" x14ac:dyDescent="0.25">
      <c r="A2609" s="6" t="s">
        <v>3098</v>
      </c>
      <c r="B2609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609" s="153">
        <v>46055</v>
      </c>
      <c r="D2609">
        <v>1</v>
      </c>
      <c r="E2609">
        <f>IF(VLOOKUP(SALIDA[[#This Row],[CODIGO]],STOCKSANLUIS[],6,FALSE)=0,"PRODUCTO SIN STOCK/UBICACIÓN",VLOOKUP(SALIDA[[#This Row],[CODIGO]],STOCKSANLUIS[],6,FALSE))</f>
        <v>1</v>
      </c>
      <c r="F2609">
        <f>SALIDA[[#This Row],[CANTIDAD]]/SALIDA[[#This Row],[UND MEDIDA]]</f>
        <v>1</v>
      </c>
      <c r="G2609" t="str">
        <f>VLOOKUP(SALIDA[[#This Row],[CODIGO]],FAMILIAS[],4,FALSE)</f>
        <v>TEMP BLUE</v>
      </c>
      <c r="H2609" s="10" t="str">
        <f>IF(VLOOKUP(SALIDA[[#This Row],[CODIGO]],STOCKSANLUIS[],7,FALSE)=0,"PRODUCTO SIN STOCK/UBICACIÓN",VLOOKUP(SALIDA[[#This Row],[CODIGO]],STOCKSANLUIS[],7,FALSE))</f>
        <v>B</v>
      </c>
      <c r="I2609" s="10"/>
      <c r="J2609" t="str">
        <f>SALIDA[[#This Row],[CODIGO]]&amp;"       "&amp;SALIDA[[#This Row],[FAMILIA]]</f>
        <v>02496       TEMP BLUE</v>
      </c>
      <c r="K2609">
        <f>VLOOKUP(SALIDA[[#This Row],[CODIGO]],STOCK_STARSOFT[],5,FALSE)</f>
        <v>310.31848400000001</v>
      </c>
      <c r="L2609">
        <f>SALIDA[[#This Row],[CANTIDAD]]*SALIDA[[#This Row],[PRECIO UND]]</f>
        <v>310.31848400000001</v>
      </c>
    </row>
    <row r="2610" spans="1:12" x14ac:dyDescent="0.25">
      <c r="A2610" s="6" t="s">
        <v>3678</v>
      </c>
      <c r="B2610" s="100" t="str">
        <f>VLOOKUP(SALIDA[[#This Row],[CODIGO]],STOCKSANLUIS[],2,FALSE)</f>
        <v>RESISTENCIA SILICONADA POTENCIA CONSTANTE TECNOLATINA - TPC-M - 40W/M - 220V</v>
      </c>
      <c r="C2610" s="153">
        <v>46055</v>
      </c>
      <c r="D2610">
        <v>10</v>
      </c>
      <c r="E2610">
        <f>IF(VLOOKUP(SALIDA[[#This Row],[CODIGO]],STOCKSANLUIS[],6,FALSE)=0,"PRODUCTO SIN STOCK/UBICACIÓN",VLOOKUP(SALIDA[[#This Row],[CODIGO]],STOCKSANLUIS[],6,FALSE))</f>
        <v>100</v>
      </c>
      <c r="F2610">
        <f>SALIDA[[#This Row],[CANTIDAD]]/SALIDA[[#This Row],[UND MEDIDA]]</f>
        <v>0.1</v>
      </c>
      <c r="G2610" t="str">
        <f>VLOOKUP(SALIDA[[#This Row],[CODIGO]],FAMILIAS[],4,FALSE)</f>
        <v>TECNOLATINA</v>
      </c>
      <c r="H2610" s="10" t="str">
        <f>IF(VLOOKUP(SALIDA[[#This Row],[CODIGO]],STOCKSANLUIS[],7,FALSE)=0,"PRODUCTO SIN STOCK/UBICACIÓN",VLOOKUP(SALIDA[[#This Row],[CODIGO]],STOCKSANLUIS[],7,FALSE))</f>
        <v>C</v>
      </c>
      <c r="I2610" s="10"/>
      <c r="J2610" t="str">
        <f>SALIDA[[#This Row],[CODIGO]]&amp;"       "&amp;SALIDA[[#This Row],[FAMILIA]]</f>
        <v>03059       TECNOLATINA</v>
      </c>
      <c r="K2610">
        <f>VLOOKUP(SALIDA[[#This Row],[CODIGO]],STOCK_STARSOFT[],5,FALSE)</f>
        <v>1.9391890000000001</v>
      </c>
      <c r="L2610">
        <f>SALIDA[[#This Row],[CANTIDAD]]*SALIDA[[#This Row],[PRECIO UND]]</f>
        <v>19.39189</v>
      </c>
    </row>
    <row r="2611" spans="1:12" x14ac:dyDescent="0.25">
      <c r="A2611" s="6" t="s">
        <v>22050</v>
      </c>
      <c r="B2611" s="100" t="str">
        <f>VLOOKUP(SALIDA[[#This Row],[CODIGO]],STOCKSANLUIS[],2,FALSE)</f>
        <v>MINI BOMBA STAR COLD  DE 110-240V MINISLIM SERIES 66 FT LIFT SPS-66</v>
      </c>
      <c r="C2611" s="153">
        <v>46055</v>
      </c>
      <c r="D2611">
        <v>1</v>
      </c>
      <c r="E2611">
        <f>IF(VLOOKUP(SALIDA[[#This Row],[CODIGO]],STOCKSANLUIS[],6,FALSE)=0,"PRODUCTO SIN STOCK/UBICACIÓN",VLOOKUP(SALIDA[[#This Row],[CODIGO]],STOCKSANLUIS[],6,FALSE))</f>
        <v>1</v>
      </c>
      <c r="F2611">
        <f>SALIDA[[#This Row],[CANTIDAD]]/SALIDA[[#This Row],[UND MEDIDA]]</f>
        <v>1</v>
      </c>
      <c r="G2611" t="str">
        <f>VLOOKUP(SALIDA[[#This Row],[CODIGO]],FAMILIAS[],4,FALSE)</f>
        <v>STAR COLD</v>
      </c>
      <c r="H2611" s="10" t="str">
        <f>IF(VLOOKUP(SALIDA[[#This Row],[CODIGO]],STOCKSANLUIS[],7,FALSE)=0,"PRODUCTO SIN STOCK/UBICACIÓN",VLOOKUP(SALIDA[[#This Row],[CODIGO]],STOCKSANLUIS[],7,FALSE))</f>
        <v>A</v>
      </c>
      <c r="I2611" s="10"/>
      <c r="J2611" t="str">
        <f>SALIDA[[#This Row],[CODIGO]]&amp;"       "&amp;SALIDA[[#This Row],[FAMILIA]]</f>
        <v>03543       STAR COLD</v>
      </c>
      <c r="K2611">
        <f>VLOOKUP(SALIDA[[#This Row],[CODIGO]],STOCK_STARSOFT[],5,FALSE)</f>
        <v>19.559408000000001</v>
      </c>
      <c r="L2611">
        <f>SALIDA[[#This Row],[CANTIDAD]]*SALIDA[[#This Row],[PRECIO UND]]</f>
        <v>19.559408000000001</v>
      </c>
    </row>
    <row r="2612" spans="1:12" x14ac:dyDescent="0.25">
      <c r="A2612" s="6" t="s">
        <v>2022</v>
      </c>
      <c r="B2612" s="100" t="str">
        <f>VLOOKUP(SALIDA[[#This Row],[CODIGO]],STOCKSANLUIS[],2,FALSE)</f>
        <v>CONTROLADOR DE TEMPERATURA DIGITAL TC-900E POWER - VER.07 - 115/220 VAC - FULL GAUGE</v>
      </c>
      <c r="C2612" s="153">
        <v>46055</v>
      </c>
      <c r="D2612">
        <v>2</v>
      </c>
      <c r="E2612">
        <f>IF(VLOOKUP(SALIDA[[#This Row],[CODIGO]],STOCKSANLUIS[],6,FALSE)=0,"PRODUCTO SIN STOCK/UBICACIÓN",VLOOKUP(SALIDA[[#This Row],[CODIGO]],STOCKSANLUIS[],6,FALSE))</f>
        <v>1</v>
      </c>
      <c r="F2612">
        <f>SALIDA[[#This Row],[CANTIDAD]]/SALIDA[[#This Row],[UND MEDIDA]]</f>
        <v>2</v>
      </c>
      <c r="G2612" t="str">
        <f>VLOOKUP(SALIDA[[#This Row],[CODIGO]],FAMILIAS[],4,FALSE)</f>
        <v>FULL GAUGE</v>
      </c>
      <c r="H2612" s="10" t="str">
        <f>IF(VLOOKUP(SALIDA[[#This Row],[CODIGO]],STOCKSANLUIS[],7,FALSE)=0,"PRODUCTO SIN STOCK/UBICACIÓN",VLOOKUP(SALIDA[[#This Row],[CODIGO]],STOCKSANLUIS[],7,FALSE))</f>
        <v>C</v>
      </c>
      <c r="I2612" s="10"/>
      <c r="J2612" t="str">
        <f>SALIDA[[#This Row],[CODIGO]]&amp;"       "&amp;SALIDA[[#This Row],[FAMILIA]]</f>
        <v>01785       FULL GAUGE</v>
      </c>
      <c r="K2612">
        <f>VLOOKUP(SALIDA[[#This Row],[CODIGO]],STOCK_STARSOFT[],5,FALSE)</f>
        <v>18.272079000000002</v>
      </c>
      <c r="L2612">
        <f>SALIDA[[#This Row],[CANTIDAD]]*SALIDA[[#This Row],[PRECIO UND]]</f>
        <v>36.544158000000003</v>
      </c>
    </row>
    <row r="2613" spans="1:12" x14ac:dyDescent="0.25">
      <c r="A2613" s="6" t="s">
        <v>927</v>
      </c>
      <c r="B2613" s="100" t="str">
        <f>VLOOKUP(SALIDA[[#This Row],[CODIGO]],STOCKSANLUIS[],2,FALSE)</f>
        <v>ACEITE PARA BOMBA DE VACIO VAC 235- 1/4 GALON - BVA</v>
      </c>
      <c r="C2613" s="153">
        <v>46056</v>
      </c>
      <c r="D2613">
        <v>12</v>
      </c>
      <c r="E2613">
        <f>IF(VLOOKUP(SALIDA[[#This Row],[CODIGO]],STOCKSANLUIS[],6,FALSE)=0,"PRODUCTO SIN STOCK/UBICACIÓN",VLOOKUP(SALIDA[[#This Row],[CODIGO]],STOCKSANLUIS[],6,FALSE))</f>
        <v>1</v>
      </c>
      <c r="F2613">
        <f>SALIDA[[#This Row],[CANTIDAD]]/SALIDA[[#This Row],[UND MEDIDA]]</f>
        <v>12</v>
      </c>
      <c r="G2613" t="str">
        <f>VLOOKUP(SALIDA[[#This Row],[CODIGO]],FAMILIAS[],4,FALSE)</f>
        <v>BVA</v>
      </c>
      <c r="H2613" s="10" t="str">
        <f>IF(VLOOKUP(SALIDA[[#This Row],[CODIGO]],STOCKSANLUIS[],7,FALSE)=0,"PRODUCTO SIN STOCK/UBICACIÓN",VLOOKUP(SALIDA[[#This Row],[CODIGO]],STOCKSANLUIS[],7,FALSE))</f>
        <v>C</v>
      </c>
      <c r="I2613" s="10"/>
      <c r="J2613" t="str">
        <f>SALIDA[[#This Row],[CODIGO]]&amp;"       "&amp;SALIDA[[#This Row],[FAMILIA]]</f>
        <v>00985       BVA</v>
      </c>
      <c r="K2613">
        <f>VLOOKUP(SALIDA[[#This Row],[CODIGO]],STOCK_STARSOFT[],5,FALSE)</f>
        <v>3.623278</v>
      </c>
      <c r="L2613">
        <f>SALIDA[[#This Row],[CANTIDAD]]*SALIDA[[#This Row],[PRECIO UND]]</f>
        <v>43.479336000000004</v>
      </c>
    </row>
    <row r="2614" spans="1:12" x14ac:dyDescent="0.25">
      <c r="A2614" s="6" t="s">
        <v>3858</v>
      </c>
      <c r="B2614" s="100" t="str">
        <f>VLOOKUP(SALIDA[[#This Row],[CODIGO]],STOCKSANLUIS[],2,FALSE)</f>
        <v>CORTINA DE AIRE DE 120 CM (48") - 220V/1PH/60HZ - STAR COLD - FM-1212Z/Y-MC</v>
      </c>
      <c r="C2614" s="153">
        <v>46056</v>
      </c>
      <c r="D2614">
        <v>1</v>
      </c>
      <c r="E2614">
        <f>IF(VLOOKUP(SALIDA[[#This Row],[CODIGO]],STOCKSANLUIS[],6,FALSE)=0,"PRODUCTO SIN STOCK/UBICACIÓN",VLOOKUP(SALIDA[[#This Row],[CODIGO]],STOCKSANLUIS[],6,FALSE))</f>
        <v>1</v>
      </c>
      <c r="F2614">
        <f>SALIDA[[#This Row],[CANTIDAD]]/SALIDA[[#This Row],[UND MEDIDA]]</f>
        <v>1</v>
      </c>
      <c r="G2614" t="str">
        <f>VLOOKUP(SALIDA[[#This Row],[CODIGO]],FAMILIAS[],4,FALSE)</f>
        <v>STAR COLD</v>
      </c>
      <c r="H2614" s="10" t="str">
        <f>IF(VLOOKUP(SALIDA[[#This Row],[CODIGO]],STOCKSANLUIS[],7,FALSE)=0,"PRODUCTO SIN STOCK/UBICACIÓN",VLOOKUP(SALIDA[[#This Row],[CODIGO]],STOCKSANLUIS[],7,FALSE))</f>
        <v>A</v>
      </c>
      <c r="I2614" s="10"/>
      <c r="J2614" t="str">
        <f>SALIDA[[#This Row],[CODIGO]]&amp;"       "&amp;SALIDA[[#This Row],[FAMILIA]]</f>
        <v>03288       STAR COLD</v>
      </c>
      <c r="K2614">
        <f>VLOOKUP(SALIDA[[#This Row],[CODIGO]],STOCK_STARSOFT[],5,FALSE)</f>
        <v>46.302090999999997</v>
      </c>
      <c r="L2614">
        <f>SALIDA[[#This Row],[CANTIDAD]]*SALIDA[[#This Row],[PRECIO UND]]</f>
        <v>46.302090999999997</v>
      </c>
    </row>
    <row r="2615" spans="1:12" x14ac:dyDescent="0.25">
      <c r="A2615" s="6" t="s">
        <v>3655</v>
      </c>
      <c r="B2615" s="100" t="str">
        <f>VLOOKUP(SALIDA[[#This Row],[CODIGO]],STOCKSANLUIS[],2,FALSE)</f>
        <v>EVAPORADOR PISO TECHO 36000 BTU/H EVAP F/C ST R410A 208-230V/60HZ/1PH - TEMP BLUE MADE BY CARRIER ENTERPRISE - FRIO SOLO - TBF41D-036-M3N1C</v>
      </c>
      <c r="C2615" s="153">
        <v>46056</v>
      </c>
      <c r="D2615">
        <v>1</v>
      </c>
      <c r="E2615">
        <f>IF(VLOOKUP(SALIDA[[#This Row],[CODIGO]],STOCKSANLUIS[],6,FALSE)=0,"PRODUCTO SIN STOCK/UBICACIÓN",VLOOKUP(SALIDA[[#This Row],[CODIGO]],STOCKSANLUIS[],6,FALSE))</f>
        <v>1</v>
      </c>
      <c r="F2615">
        <f>SALIDA[[#This Row],[CANTIDAD]]/SALIDA[[#This Row],[UND MEDIDA]]</f>
        <v>1</v>
      </c>
      <c r="G2615" t="str">
        <f>VLOOKUP(SALIDA[[#This Row],[CODIGO]],FAMILIAS[],4,FALSE)</f>
        <v>TEMP BLUE</v>
      </c>
      <c r="H2615" s="10" t="str">
        <f>IF(VLOOKUP(SALIDA[[#This Row],[CODIGO]],STOCKSANLUIS[],7,FALSE)=0,"PRODUCTO SIN STOCK/UBICACIÓN",VLOOKUP(SALIDA[[#This Row],[CODIGO]],STOCKSANLUIS[],7,FALSE))</f>
        <v>B</v>
      </c>
      <c r="I2615" s="10"/>
      <c r="J2615" t="str">
        <f>SALIDA[[#This Row],[CODIGO]]&amp;"       "&amp;SALIDA[[#This Row],[FAMILIA]]</f>
        <v>03045       TEMP BLUE</v>
      </c>
      <c r="K2615">
        <f>VLOOKUP(SALIDA[[#This Row],[CODIGO]],STOCK_STARSOFT[],5,FALSE)</f>
        <v>207.04276899999999</v>
      </c>
      <c r="L2615">
        <f>SALIDA[[#This Row],[CANTIDAD]]*SALIDA[[#This Row],[PRECIO UND]]</f>
        <v>207.04276899999999</v>
      </c>
    </row>
    <row r="2616" spans="1:12" x14ac:dyDescent="0.25">
      <c r="A2616" s="6" t="s">
        <v>19722</v>
      </c>
      <c r="B2616" s="100" t="str">
        <f>VLOOKUP(SALIDA[[#This Row],[CODIGO]],STOCKSANLUIS[],2,FALSE)</f>
        <v>CONDENSADOR DE 36000 BTU/H CDU VERTICAL ST R410A 208-230V/60HZ/3PH - TEMP BLUE MADE BY CARRIER ENTERPRISE - FRIO SOLO - TBA410A--036-V5G1C</v>
      </c>
      <c r="C2616" s="153">
        <v>46056</v>
      </c>
      <c r="D2616">
        <v>1</v>
      </c>
      <c r="E2616">
        <f>IF(VLOOKUP(SALIDA[[#This Row],[CODIGO]],STOCKSANLUIS[],6,FALSE)=0,"PRODUCTO SIN STOCK/UBICACIÓN",VLOOKUP(SALIDA[[#This Row],[CODIGO]],STOCKSANLUIS[],6,FALSE))</f>
        <v>1</v>
      </c>
      <c r="F2616">
        <f>SALIDA[[#This Row],[CANTIDAD]]/SALIDA[[#This Row],[UND MEDIDA]]</f>
        <v>1</v>
      </c>
      <c r="G2616" t="str">
        <f>VLOOKUP(SALIDA[[#This Row],[CODIGO]],FAMILIAS[],4,FALSE)</f>
        <v>TEMP BLUE</v>
      </c>
      <c r="H2616" s="10" t="str">
        <f>IF(VLOOKUP(SALIDA[[#This Row],[CODIGO]],STOCKSANLUIS[],7,FALSE)=0,"PRODUCTO SIN STOCK/UBICACIÓN",VLOOKUP(SALIDA[[#This Row],[CODIGO]],STOCKSANLUIS[],7,FALSE))</f>
        <v>B</v>
      </c>
      <c r="I2616" s="10"/>
      <c r="J2616" t="str">
        <f>SALIDA[[#This Row],[CODIGO]]&amp;"       "&amp;SALIDA[[#This Row],[FAMILIA]]</f>
        <v>03366       TEMP BLUE</v>
      </c>
      <c r="K2616">
        <f>VLOOKUP(SALIDA[[#This Row],[CODIGO]],STOCK_STARSOFT[],5,FALSE)</f>
        <v>437.08114599999999</v>
      </c>
      <c r="L2616">
        <f>SALIDA[[#This Row],[CANTIDAD]]*SALIDA[[#This Row],[PRECIO UND]]</f>
        <v>437.08114599999999</v>
      </c>
    </row>
    <row r="2617" spans="1:12" x14ac:dyDescent="0.25">
      <c r="A2617" s="6" t="s">
        <v>2543</v>
      </c>
      <c r="B2617" s="100" t="str">
        <f>VLOOKUP(SALIDA[[#This Row],[CODIGO]],STOCKSANLUIS[],2,FALSE)</f>
        <v>EQUIPO DE A/A MINI SPLIT FRIO SOLO - 18000 BTU - R410A - 220V/1PH/60HZ - TEMP BLUE MADE BY CARRIER INTERAMERICA CORPORATION</v>
      </c>
      <c r="C2617" s="153">
        <v>46056</v>
      </c>
      <c r="D2617">
        <v>1</v>
      </c>
      <c r="E2617">
        <f>IF(VLOOKUP(SALIDA[[#This Row],[CODIGO]],STOCKSANLUIS[],6,FALSE)=0,"PRODUCTO SIN STOCK/UBICACIÓN",VLOOKUP(SALIDA[[#This Row],[CODIGO]],STOCKSANLUIS[],6,FALSE))</f>
        <v>1</v>
      </c>
      <c r="F2617">
        <f>SALIDA[[#This Row],[CANTIDAD]]/SALIDA[[#This Row],[UND MEDIDA]]</f>
        <v>1</v>
      </c>
      <c r="G2617" t="str">
        <f>VLOOKUP(SALIDA[[#This Row],[CODIGO]],FAMILIAS[],4,FALSE)</f>
        <v>TEMP BLUE</v>
      </c>
      <c r="H2617" s="10" t="str">
        <f>IF(VLOOKUP(SALIDA[[#This Row],[CODIGO]],STOCKSANLUIS[],7,FALSE)=0,"PRODUCTO SIN STOCK/UBICACIÓN",VLOOKUP(SALIDA[[#This Row],[CODIGO]],STOCKSANLUIS[],7,FALSE))</f>
        <v>B</v>
      </c>
      <c r="I2617" s="10"/>
      <c r="J2617" t="str">
        <f>SALIDA[[#This Row],[CODIGO]]&amp;"       "&amp;SALIDA[[#This Row],[FAMILIA]]</f>
        <v>02084       TEMP BLUE</v>
      </c>
      <c r="K2617">
        <f>VLOOKUP(SALIDA[[#This Row],[CODIGO]],STOCK_STARSOFT[],5,FALSE)</f>
        <v>231.261594</v>
      </c>
      <c r="L2617">
        <f>SALIDA[[#This Row],[CANTIDAD]]*SALIDA[[#This Row],[PRECIO UND]]</f>
        <v>231.261594</v>
      </c>
    </row>
    <row r="2618" spans="1:12" x14ac:dyDescent="0.25">
      <c r="A2618" s="6" t="s">
        <v>3678</v>
      </c>
      <c r="B2618" s="100" t="str">
        <f>VLOOKUP(SALIDA[[#This Row],[CODIGO]],STOCKSANLUIS[],2,FALSE)</f>
        <v>RESISTENCIA SILICONADA POTENCIA CONSTANTE TECNOLATINA - TPC-M - 40W/M - 220V</v>
      </c>
      <c r="C2618" s="153">
        <v>46056</v>
      </c>
      <c r="D2618">
        <v>10</v>
      </c>
      <c r="E2618">
        <f>IF(VLOOKUP(SALIDA[[#This Row],[CODIGO]],STOCKSANLUIS[],6,FALSE)=0,"PRODUCTO SIN STOCK/UBICACIÓN",VLOOKUP(SALIDA[[#This Row],[CODIGO]],STOCKSANLUIS[],6,FALSE))</f>
        <v>100</v>
      </c>
      <c r="F2618">
        <f>SALIDA[[#This Row],[CANTIDAD]]/SALIDA[[#This Row],[UND MEDIDA]]</f>
        <v>0.1</v>
      </c>
      <c r="G2618" t="str">
        <f>VLOOKUP(SALIDA[[#This Row],[CODIGO]],FAMILIAS[],4,FALSE)</f>
        <v>TECNOLATINA</v>
      </c>
      <c r="H2618" s="10" t="str">
        <f>IF(VLOOKUP(SALIDA[[#This Row],[CODIGO]],STOCKSANLUIS[],7,FALSE)=0,"PRODUCTO SIN STOCK/UBICACIÓN",VLOOKUP(SALIDA[[#This Row],[CODIGO]],STOCKSANLUIS[],7,FALSE))</f>
        <v>C</v>
      </c>
      <c r="I2618" s="10"/>
      <c r="J2618" t="str">
        <f>SALIDA[[#This Row],[CODIGO]]&amp;"       "&amp;SALIDA[[#This Row],[FAMILIA]]</f>
        <v>03059       TECNOLATINA</v>
      </c>
      <c r="K2618">
        <f>VLOOKUP(SALIDA[[#This Row],[CODIGO]],STOCK_STARSOFT[],5,FALSE)</f>
        <v>1.9391890000000001</v>
      </c>
      <c r="L2618">
        <f>SALIDA[[#This Row],[CANTIDAD]]*SALIDA[[#This Row],[PRECIO UND]]</f>
        <v>19.39189</v>
      </c>
    </row>
    <row r="2619" spans="1:12" x14ac:dyDescent="0.25">
      <c r="A2619" s="6" t="s">
        <v>3802</v>
      </c>
      <c r="B2619" s="100" t="str">
        <f>VLOOKUP(SALIDA[[#This Row],[CODIGO]],STOCKSANLUIS[],2,FALSE)</f>
        <v>GAS REFRIGERANTE R134A - 13.6KG FLYER</v>
      </c>
      <c r="C2619" s="153">
        <v>46056</v>
      </c>
      <c r="D2619">
        <v>5</v>
      </c>
      <c r="E2619">
        <f>IF(VLOOKUP(SALIDA[[#This Row],[CODIGO]],STOCKSANLUIS[],6,FALSE)=0,"PRODUCTO SIN STOCK/UBICACIÓN",VLOOKUP(SALIDA[[#This Row],[CODIGO]],STOCKSANLUIS[],6,FALSE))</f>
        <v>1</v>
      </c>
      <c r="F2619">
        <f>SALIDA[[#This Row],[CANTIDAD]]/SALIDA[[#This Row],[UND MEDIDA]]</f>
        <v>5</v>
      </c>
      <c r="G2619" t="str">
        <f>VLOOKUP(SALIDA[[#This Row],[CODIGO]],FAMILIAS[],4,FALSE)</f>
        <v>FLYER</v>
      </c>
      <c r="H2619" s="10" t="str">
        <f>IF(VLOOKUP(SALIDA[[#This Row],[CODIGO]],STOCKSANLUIS[],7,FALSE)=0,"PRODUCTO SIN STOCK/UBICACIÓN",VLOOKUP(SALIDA[[#This Row],[CODIGO]],STOCKSANLUIS[],7,FALSE))</f>
        <v>B</v>
      </c>
      <c r="I2619" s="10" t="s">
        <v>19536</v>
      </c>
      <c r="J2619" t="str">
        <f>SALIDA[[#This Row],[CODIGO]]&amp;"       "&amp;SALIDA[[#This Row],[FAMILIA]]</f>
        <v>03241       FLYER</v>
      </c>
      <c r="K2619">
        <f>VLOOKUP(SALIDA[[#This Row],[CODIGO]],STOCK_STARSOFT[],5,FALSE)</f>
        <v>91.697573000000006</v>
      </c>
      <c r="L2619">
        <f>SALIDA[[#This Row],[CANTIDAD]]*SALIDA[[#This Row],[PRECIO UND]]</f>
        <v>458.48786500000006</v>
      </c>
    </row>
    <row r="2620" spans="1:12" x14ac:dyDescent="0.25">
      <c r="A2620" s="6" t="s">
        <v>1103</v>
      </c>
      <c r="B2620" s="100" t="str">
        <f>VLOOKUP(SALIDA[[#This Row],[CODIGO]],STOCKSANLUIS[],2,FALSE)</f>
        <v>CONTROL REMOTO UNIVERSAL - QTH-4000 - QUALITY</v>
      </c>
      <c r="C2620" s="153">
        <v>46056</v>
      </c>
      <c r="D2620">
        <v>21</v>
      </c>
      <c r="E2620">
        <f>IF(VLOOKUP(SALIDA[[#This Row],[CODIGO]],STOCKSANLUIS[],6,FALSE)=0,"PRODUCTO SIN STOCK/UBICACIÓN",VLOOKUP(SALIDA[[#This Row],[CODIGO]],STOCKSANLUIS[],6,FALSE))</f>
        <v>1</v>
      </c>
      <c r="F2620">
        <f>SALIDA[[#This Row],[CANTIDAD]]/SALIDA[[#This Row],[UND MEDIDA]]</f>
        <v>21</v>
      </c>
      <c r="G2620" t="str">
        <f>VLOOKUP(SALIDA[[#This Row],[CODIGO]],FAMILIAS[],4,FALSE)</f>
        <v>QUALITY</v>
      </c>
      <c r="H2620" s="10" t="str">
        <f>IF(VLOOKUP(SALIDA[[#This Row],[CODIGO]],STOCKSANLUIS[],7,FALSE)=0,"PRODUCTO SIN STOCK/UBICACIÓN",VLOOKUP(SALIDA[[#This Row],[CODIGO]],STOCKSANLUIS[],7,FALSE))</f>
        <v>A</v>
      </c>
      <c r="I2620" s="10" t="s">
        <v>19536</v>
      </c>
      <c r="J2620" t="str">
        <f>SALIDA[[#This Row],[CODIGO]]&amp;"       "&amp;SALIDA[[#This Row],[FAMILIA]]</f>
        <v>01196       QUALITY</v>
      </c>
      <c r="K2620">
        <f>VLOOKUP(SALIDA[[#This Row],[CODIGO]],STOCK_STARSOFT[],5,FALSE)</f>
        <v>3.0188069999999998</v>
      </c>
      <c r="L2620">
        <f>SALIDA[[#This Row],[CANTIDAD]]*SALIDA[[#This Row],[PRECIO UND]]</f>
        <v>63.394946999999995</v>
      </c>
    </row>
    <row r="2621" spans="1:12" x14ac:dyDescent="0.25">
      <c r="A2621" s="6" t="s">
        <v>21734</v>
      </c>
      <c r="B2621" s="100" t="str">
        <f>VLOOKUP(SALIDA[[#This Row],[CODIGO]],STOCKSANLUIS[],2,FALSE)</f>
        <v>GAS REFRIGERANTE R134A  X 6.8 KG - ICELOONG</v>
      </c>
      <c r="C2621" s="153">
        <v>46056</v>
      </c>
      <c r="D2621">
        <v>10</v>
      </c>
      <c r="E2621">
        <f>IF(VLOOKUP(SALIDA[[#This Row],[CODIGO]],STOCKSANLUIS[],6,FALSE)=0,"PRODUCTO SIN STOCK/UBICACIÓN",VLOOKUP(SALIDA[[#This Row],[CODIGO]],STOCKSANLUIS[],6,FALSE))</f>
        <v>1</v>
      </c>
      <c r="F2621">
        <f>SALIDA[[#This Row],[CANTIDAD]]/SALIDA[[#This Row],[UND MEDIDA]]</f>
        <v>10</v>
      </c>
      <c r="G2621" t="str">
        <f>VLOOKUP(SALIDA[[#This Row],[CODIGO]],FAMILIAS[],4,FALSE)</f>
        <v>ZHEJIANG YONGHE</v>
      </c>
      <c r="H2621" s="10" t="str">
        <f>IF(VLOOKUP(SALIDA[[#This Row],[CODIGO]],STOCKSANLUIS[],7,FALSE)=0,"PRODUCTO SIN STOCK/UBICACIÓN",VLOOKUP(SALIDA[[#This Row],[CODIGO]],STOCKSANLUIS[],7,FALSE))</f>
        <v>C</v>
      </c>
      <c r="I2621" s="10"/>
      <c r="J2621" t="str">
        <f>SALIDA[[#This Row],[CODIGO]]&amp;"       "&amp;SALIDA[[#This Row],[FAMILIA]]</f>
        <v>03505       ZHEJIANG YONGHE</v>
      </c>
      <c r="K2621">
        <f>VLOOKUP(SALIDA[[#This Row],[CODIGO]],STOCK_STARSOFT[],5,FALSE)</f>
        <v>48.168781000000003</v>
      </c>
      <c r="L2621">
        <f>SALIDA[[#This Row],[CANTIDAD]]*SALIDA[[#This Row],[PRECIO UND]]</f>
        <v>481.68781000000001</v>
      </c>
    </row>
    <row r="2622" spans="1:12" x14ac:dyDescent="0.25">
      <c r="A2622" s="6" t="s">
        <v>927</v>
      </c>
      <c r="B2622" s="100" t="str">
        <f>VLOOKUP(SALIDA[[#This Row],[CODIGO]],STOCKSANLUIS[],2,FALSE)</f>
        <v>ACEITE PARA BOMBA DE VACIO VAC 235- 1/4 GALON - BVA</v>
      </c>
      <c r="C2622" s="153">
        <v>46056</v>
      </c>
      <c r="D2622">
        <v>3</v>
      </c>
      <c r="E2622">
        <f>IF(VLOOKUP(SALIDA[[#This Row],[CODIGO]],STOCKSANLUIS[],6,FALSE)=0,"PRODUCTO SIN STOCK/UBICACIÓN",VLOOKUP(SALIDA[[#This Row],[CODIGO]],STOCKSANLUIS[],6,FALSE))</f>
        <v>1</v>
      </c>
      <c r="F2622">
        <f>SALIDA[[#This Row],[CANTIDAD]]/SALIDA[[#This Row],[UND MEDIDA]]</f>
        <v>3</v>
      </c>
      <c r="G2622" t="str">
        <f>VLOOKUP(SALIDA[[#This Row],[CODIGO]],FAMILIAS[],4,FALSE)</f>
        <v>BVA</v>
      </c>
      <c r="H2622" s="10" t="str">
        <f>IF(VLOOKUP(SALIDA[[#This Row],[CODIGO]],STOCKSANLUIS[],7,FALSE)=0,"PRODUCTO SIN STOCK/UBICACIÓN",VLOOKUP(SALIDA[[#This Row],[CODIGO]],STOCKSANLUIS[],7,FALSE))</f>
        <v>C</v>
      </c>
      <c r="I2622" s="10"/>
      <c r="J2622" t="str">
        <f>SALIDA[[#This Row],[CODIGO]]&amp;"       "&amp;SALIDA[[#This Row],[FAMILIA]]</f>
        <v>00985       BVA</v>
      </c>
      <c r="K2622">
        <f>VLOOKUP(SALIDA[[#This Row],[CODIGO]],STOCK_STARSOFT[],5,FALSE)</f>
        <v>3.623278</v>
      </c>
      <c r="L2622">
        <f>SALIDA[[#This Row],[CANTIDAD]]*SALIDA[[#This Row],[PRECIO UND]]</f>
        <v>10.869834000000001</v>
      </c>
    </row>
    <row r="2623" spans="1:12" x14ac:dyDescent="0.25">
      <c r="A2623" s="6" t="s">
        <v>163</v>
      </c>
      <c r="B2623" s="100" t="str">
        <f>VLOOKUP(SALIDA[[#This Row],[CODIGO]],STOCKSANLUIS[],2,FALSE)</f>
        <v>PRESOSTATO DUAL DANFOSS KP 15  AUT/MAN 060-124366</v>
      </c>
      <c r="C2623" s="153">
        <v>46056</v>
      </c>
      <c r="D2623">
        <v>1</v>
      </c>
      <c r="E2623">
        <f>IF(VLOOKUP(SALIDA[[#This Row],[CODIGO]],STOCKSANLUIS[],6,FALSE)=0,"PRODUCTO SIN STOCK/UBICACIÓN",VLOOKUP(SALIDA[[#This Row],[CODIGO]],STOCKSANLUIS[],6,FALSE))</f>
        <v>1</v>
      </c>
      <c r="F2623">
        <f>SALIDA[[#This Row],[CANTIDAD]]/SALIDA[[#This Row],[UND MEDIDA]]</f>
        <v>1</v>
      </c>
      <c r="G2623" t="str">
        <f>VLOOKUP(SALIDA[[#This Row],[CODIGO]],FAMILIAS[],4,FALSE)</f>
        <v>DANFOSS</v>
      </c>
      <c r="H2623" s="10" t="str">
        <f>IF(VLOOKUP(SALIDA[[#This Row],[CODIGO]],STOCKSANLUIS[],7,FALSE)=0,"PRODUCTO SIN STOCK/UBICACIÓN",VLOOKUP(SALIDA[[#This Row],[CODIGO]],STOCKSANLUIS[],7,FALSE))</f>
        <v>A</v>
      </c>
      <c r="I2623" s="10"/>
      <c r="J2623" t="str">
        <f>SALIDA[[#This Row],[CODIGO]]&amp;"       "&amp;SALIDA[[#This Row],[FAMILIA]]</f>
        <v>00112       DANFOSS</v>
      </c>
      <c r="K2623">
        <f>VLOOKUP(SALIDA[[#This Row],[CODIGO]],STOCK_STARSOFT[],5,FALSE)</f>
        <v>47.039979000000002</v>
      </c>
      <c r="L2623">
        <f>SALIDA[[#This Row],[CANTIDAD]]*SALIDA[[#This Row],[PRECIO UND]]</f>
        <v>47.039979000000002</v>
      </c>
    </row>
    <row r="2624" spans="1:12" x14ac:dyDescent="0.25">
      <c r="A2624" s="6" t="s">
        <v>595</v>
      </c>
      <c r="B2624" s="100" t="str">
        <f>VLOOKUP(SALIDA[[#This Row],[CODIGO]],STOCKSANLUIS[],2,FALSE)</f>
        <v>CUERPO DE VALVULA SOLENOIDE DANFOSS EVR 3 - 3/8  SOLDABLE  032F1204</v>
      </c>
      <c r="C2624" s="153">
        <v>46056</v>
      </c>
      <c r="D2624">
        <v>1</v>
      </c>
      <c r="E2624">
        <f>IF(VLOOKUP(SALIDA[[#This Row],[CODIGO]],STOCKSANLUIS[],6,FALSE)=0,"PRODUCTO SIN STOCK/UBICACIÓN",VLOOKUP(SALIDA[[#This Row],[CODIGO]],STOCKSANLUIS[],6,FALSE))</f>
        <v>1</v>
      </c>
      <c r="F2624">
        <f>SALIDA[[#This Row],[CANTIDAD]]/SALIDA[[#This Row],[UND MEDIDA]]</f>
        <v>1</v>
      </c>
      <c r="G2624" t="str">
        <f>VLOOKUP(SALIDA[[#This Row],[CODIGO]],FAMILIAS[],4,FALSE)</f>
        <v>DANFOSS</v>
      </c>
      <c r="H2624" s="10" t="str">
        <f>IF(VLOOKUP(SALIDA[[#This Row],[CODIGO]],STOCKSANLUIS[],7,FALSE)=0,"PRODUCTO SIN STOCK/UBICACIÓN",VLOOKUP(SALIDA[[#This Row],[CODIGO]],STOCKSANLUIS[],7,FALSE))</f>
        <v>A</v>
      </c>
      <c r="I2624" s="10"/>
      <c r="J2624" t="str">
        <f>SALIDA[[#This Row],[CODIGO]]&amp;"       "&amp;SALIDA[[#This Row],[FAMILIA]]</f>
        <v>00583       DANFOSS</v>
      </c>
      <c r="K2624">
        <f>VLOOKUP(SALIDA[[#This Row],[CODIGO]],STOCK_STARSOFT[],5,FALSE)</f>
        <v>16.810089000000001</v>
      </c>
      <c r="L2624">
        <f>SALIDA[[#This Row],[CANTIDAD]]*SALIDA[[#This Row],[PRECIO UND]]</f>
        <v>16.810089000000001</v>
      </c>
    </row>
    <row r="2625" spans="1:12" x14ac:dyDescent="0.25">
      <c r="A2625" s="6" t="s">
        <v>2314</v>
      </c>
      <c r="B2625" s="100" t="str">
        <f>VLOOKUP(SALIDA[[#This Row],[CODIGO]],STOCKSANLUIS[],2,FALSE)</f>
        <v>FILTRO SECADOR - 083 - 3/8 - ROSCABLE - SEK-083 - EVERWELL</v>
      </c>
      <c r="C2625" s="153">
        <v>46056</v>
      </c>
      <c r="D2625">
        <v>2</v>
      </c>
      <c r="E2625">
        <f>IF(VLOOKUP(SALIDA[[#This Row],[CODIGO]],STOCKSANLUIS[],6,FALSE)=0,"PRODUCTO SIN STOCK/UBICACIÓN",VLOOKUP(SALIDA[[#This Row],[CODIGO]],STOCKSANLUIS[],6,FALSE))</f>
        <v>1</v>
      </c>
      <c r="F2625">
        <f>SALIDA[[#This Row],[CANTIDAD]]/SALIDA[[#This Row],[UND MEDIDA]]</f>
        <v>2</v>
      </c>
      <c r="G2625" t="str">
        <f>VLOOKUP(SALIDA[[#This Row],[CODIGO]],FAMILIAS[],4,FALSE)</f>
        <v>EVERWELL</v>
      </c>
      <c r="H2625" s="10" t="str">
        <f>IF(VLOOKUP(SALIDA[[#This Row],[CODIGO]],STOCKSANLUIS[],7,FALSE)=0,"PRODUCTO SIN STOCK/UBICACIÓN",VLOOKUP(SALIDA[[#This Row],[CODIGO]],STOCKSANLUIS[],7,FALSE))</f>
        <v>A</v>
      </c>
      <c r="I2625" s="10"/>
      <c r="J2625" t="str">
        <f>SALIDA[[#This Row],[CODIGO]]&amp;"       "&amp;SALIDA[[#This Row],[FAMILIA]]</f>
        <v>01944       EVERWELL</v>
      </c>
      <c r="K2625">
        <f>VLOOKUP(SALIDA[[#This Row],[CODIGO]],STOCK_STARSOFT[],5,FALSE)</f>
        <v>2.95987</v>
      </c>
      <c r="L2625">
        <f>SALIDA[[#This Row],[CANTIDAD]]*SALIDA[[#This Row],[PRECIO UND]]</f>
        <v>5.91974</v>
      </c>
    </row>
    <row r="2626" spans="1:12" x14ac:dyDescent="0.25">
      <c r="A2626" s="6" t="s">
        <v>3114</v>
      </c>
      <c r="B2626" s="100" t="str">
        <f>VLOOKUP(SALIDA[[#This Row],[CODIGO]],STOCKSANLUIS[],2,FALSE)</f>
        <v>TERMOSTATO DIGITAL PROGRAMABLE - TH-AC10 - EVERWELL</v>
      </c>
      <c r="C2626" s="153">
        <v>46056</v>
      </c>
      <c r="D2626">
        <v>5</v>
      </c>
      <c r="E2626">
        <f>IF(VLOOKUP(SALIDA[[#This Row],[CODIGO]],STOCKSANLUIS[],6,FALSE)=0,"PRODUCTO SIN STOCK/UBICACIÓN",VLOOKUP(SALIDA[[#This Row],[CODIGO]],STOCKSANLUIS[],6,FALSE))</f>
        <v>1</v>
      </c>
      <c r="F2626">
        <f>SALIDA[[#This Row],[CANTIDAD]]/SALIDA[[#This Row],[UND MEDIDA]]</f>
        <v>5</v>
      </c>
      <c r="G2626" t="str">
        <f>VLOOKUP(SALIDA[[#This Row],[CODIGO]],FAMILIAS[],4,FALSE)</f>
        <v>EVERWELL</v>
      </c>
      <c r="H2626" s="10" t="str">
        <f>IF(VLOOKUP(SALIDA[[#This Row],[CODIGO]],STOCKSANLUIS[],7,FALSE)=0,"PRODUCTO SIN STOCK/UBICACIÓN",VLOOKUP(SALIDA[[#This Row],[CODIGO]],STOCKSANLUIS[],7,FALSE))</f>
        <v>A</v>
      </c>
      <c r="I2626" s="10"/>
      <c r="J2626" t="str">
        <f>SALIDA[[#This Row],[CODIGO]]&amp;"       "&amp;SALIDA[[#This Row],[FAMILIA]]</f>
        <v>02513       EVERWELL</v>
      </c>
      <c r="K2626">
        <f>VLOOKUP(SALIDA[[#This Row],[CODIGO]],STOCK_STARSOFT[],5,FALSE)</f>
        <v>16.479763999999999</v>
      </c>
      <c r="L2626">
        <f>SALIDA[[#This Row],[CANTIDAD]]*SALIDA[[#This Row],[PRECIO UND]]</f>
        <v>82.398820000000001</v>
      </c>
    </row>
    <row r="2627" spans="1:12" x14ac:dyDescent="0.25">
      <c r="A2627" s="6" t="s">
        <v>259</v>
      </c>
      <c r="B2627" s="100" t="str">
        <f>VLOOKUP(SALIDA[[#This Row],[CODIGO]],STOCKSANLUIS[],2,FALSE)</f>
        <v>PLATINA KLEERSTRIP MAX BULLET HTP SILVER 2  PLOMO (60 CM)- 477600</v>
      </c>
      <c r="C2627" s="153">
        <v>46056</v>
      </c>
      <c r="D2627">
        <v>4</v>
      </c>
      <c r="E2627">
        <f>IF(VLOOKUP(SALIDA[[#This Row],[CODIGO]],STOCKSANLUIS[],6,FALSE)=0,"PRODUCTO SIN STOCK/UBICACIÓN",VLOOKUP(SALIDA[[#This Row],[CODIGO]],STOCKSANLUIS[],6,FALSE))</f>
        <v>1</v>
      </c>
      <c r="F2627">
        <f>SALIDA[[#This Row],[CANTIDAD]]/SALIDA[[#This Row],[UND MEDIDA]]</f>
        <v>4</v>
      </c>
      <c r="G2627" t="str">
        <f>VLOOKUP(SALIDA[[#This Row],[CODIGO]],FAMILIAS[],4,FALSE)</f>
        <v>ES ROBBINS</v>
      </c>
      <c r="H2627" s="10" t="str">
        <f>IF(VLOOKUP(SALIDA[[#This Row],[CODIGO]],STOCKSANLUIS[],7,FALSE)=0,"PRODUCTO SIN STOCK/UBICACIÓN",VLOOKUP(SALIDA[[#This Row],[CODIGO]],STOCKSANLUIS[],7,FALSE))</f>
        <v>C</v>
      </c>
      <c r="I2627" s="10"/>
      <c r="J2627" t="str">
        <f>SALIDA[[#This Row],[CODIGO]]&amp;"       "&amp;SALIDA[[#This Row],[FAMILIA]]</f>
        <v>00186       ES ROBBINS</v>
      </c>
      <c r="K2627">
        <f>VLOOKUP(SALIDA[[#This Row],[CODIGO]],STOCK_STARSOFT[],5,FALSE)</f>
        <v>4.3959429999999999</v>
      </c>
      <c r="L2627">
        <f>SALIDA[[#This Row],[CANTIDAD]]*SALIDA[[#This Row],[PRECIO UND]]</f>
        <v>17.583772</v>
      </c>
    </row>
    <row r="2628" spans="1:12" x14ac:dyDescent="0.25">
      <c r="A2628" s="6" t="s">
        <v>15</v>
      </c>
      <c r="B2628" s="100" t="str">
        <f>VLOOKUP(SALIDA[[#This Row],[CODIGO]],STOCKSANLUIS[],2,FALSE)</f>
        <v>CAJA DE DISTRIBUCION BC01 - FULL GAUGE</v>
      </c>
      <c r="C2628" s="153">
        <v>46056</v>
      </c>
      <c r="D2628">
        <v>1</v>
      </c>
      <c r="E2628">
        <f>IF(VLOOKUP(SALIDA[[#This Row],[CODIGO]],STOCKSANLUIS[],6,FALSE)=0,"PRODUCTO SIN STOCK/UBICACIÓN",VLOOKUP(SALIDA[[#This Row],[CODIGO]],STOCKSANLUIS[],6,FALSE))</f>
        <v>1</v>
      </c>
      <c r="F2628">
        <f>SALIDA[[#This Row],[CANTIDAD]]/SALIDA[[#This Row],[UND MEDIDA]]</f>
        <v>1</v>
      </c>
      <c r="G2628" t="str">
        <f>VLOOKUP(SALIDA[[#This Row],[CODIGO]],FAMILIAS[],4,FALSE)</f>
        <v>FULL GAUGE</v>
      </c>
      <c r="H2628" s="10" t="str">
        <f>IF(VLOOKUP(SALIDA[[#This Row],[CODIGO]],STOCKSANLUIS[],7,FALSE)=0,"PRODUCTO SIN STOCK/UBICACIÓN",VLOOKUP(SALIDA[[#This Row],[CODIGO]],STOCKSANLUIS[],7,FALSE))</f>
        <v>A</v>
      </c>
      <c r="I2628" s="10"/>
      <c r="J2628" t="str">
        <f>SALIDA[[#This Row],[CODIGO]]&amp;"       "&amp;SALIDA[[#This Row],[FAMILIA]]</f>
        <v>00005       FULL GAUGE</v>
      </c>
      <c r="K2628">
        <f>VLOOKUP(SALIDA[[#This Row],[CODIGO]],STOCK_STARSOFT[],5,FALSE)</f>
        <v>2.4508290000000001</v>
      </c>
      <c r="L2628">
        <f>SALIDA[[#This Row],[CANTIDAD]]*SALIDA[[#This Row],[PRECIO UND]]</f>
        <v>2.4508290000000001</v>
      </c>
    </row>
    <row r="2629" spans="1:12" x14ac:dyDescent="0.25">
      <c r="A2629" s="6" t="s">
        <v>2022</v>
      </c>
      <c r="B2629" s="100" t="str">
        <f>VLOOKUP(SALIDA[[#This Row],[CODIGO]],STOCKSANLUIS[],2,FALSE)</f>
        <v>CONTROLADOR DE TEMPERATURA DIGITAL TC-900E POWER - VER.07 - 115/220 VAC - FULL GAUGE</v>
      </c>
      <c r="C2629" s="153">
        <v>46056</v>
      </c>
      <c r="D2629">
        <v>1</v>
      </c>
      <c r="E2629">
        <f>IF(VLOOKUP(SALIDA[[#This Row],[CODIGO]],STOCKSANLUIS[],6,FALSE)=0,"PRODUCTO SIN STOCK/UBICACIÓN",VLOOKUP(SALIDA[[#This Row],[CODIGO]],STOCKSANLUIS[],6,FALSE))</f>
        <v>1</v>
      </c>
      <c r="F2629">
        <f>SALIDA[[#This Row],[CANTIDAD]]/SALIDA[[#This Row],[UND MEDIDA]]</f>
        <v>1</v>
      </c>
      <c r="G2629" t="str">
        <f>VLOOKUP(SALIDA[[#This Row],[CODIGO]],FAMILIAS[],4,FALSE)</f>
        <v>FULL GAUGE</v>
      </c>
      <c r="H2629" s="10" t="str">
        <f>IF(VLOOKUP(SALIDA[[#This Row],[CODIGO]],STOCKSANLUIS[],7,FALSE)=0,"PRODUCTO SIN STOCK/UBICACIÓN",VLOOKUP(SALIDA[[#This Row],[CODIGO]],STOCKSANLUIS[],7,FALSE))</f>
        <v>C</v>
      </c>
      <c r="I2629" s="10"/>
      <c r="J2629" t="str">
        <f>SALIDA[[#This Row],[CODIGO]]&amp;"       "&amp;SALIDA[[#This Row],[FAMILIA]]</f>
        <v>01785       FULL GAUGE</v>
      </c>
      <c r="K2629">
        <f>VLOOKUP(SALIDA[[#This Row],[CODIGO]],STOCK_STARSOFT[],5,FALSE)</f>
        <v>18.272079000000002</v>
      </c>
      <c r="L2629">
        <f>SALIDA[[#This Row],[CANTIDAD]]*SALIDA[[#This Row],[PRECIO UND]]</f>
        <v>18.272079000000002</v>
      </c>
    </row>
    <row r="2630" spans="1:12" x14ac:dyDescent="0.25">
      <c r="A2630" s="6" t="s">
        <v>2020</v>
      </c>
      <c r="B2630" s="100" t="str">
        <f>VLOOKUP(SALIDA[[#This Row],[CODIGO]],STOCKSANLUIS[],2,FALSE)</f>
        <v>CONTROLADOR DE TEMPERATURA Y HUMEDAD DIGITAL MT-530EW SUPER (10-85%HR) - VER.06 - 115/220 VAC - FULL GAUGE - WHITE</v>
      </c>
      <c r="C2630" s="153">
        <v>46056</v>
      </c>
      <c r="D2630">
        <v>1</v>
      </c>
      <c r="E2630">
        <f>IF(VLOOKUP(SALIDA[[#This Row],[CODIGO]],STOCKSANLUIS[],6,FALSE)=0,"PRODUCTO SIN STOCK/UBICACIÓN",VLOOKUP(SALIDA[[#This Row],[CODIGO]],STOCKSANLUIS[],6,FALSE))</f>
        <v>1</v>
      </c>
      <c r="F2630">
        <f>SALIDA[[#This Row],[CANTIDAD]]/SALIDA[[#This Row],[UND MEDIDA]]</f>
        <v>1</v>
      </c>
      <c r="G2630" t="str">
        <f>VLOOKUP(SALIDA[[#This Row],[CODIGO]],FAMILIAS[],4,FALSE)</f>
        <v>FULL GAUGE</v>
      </c>
      <c r="H2630" s="10" t="str">
        <f>IF(VLOOKUP(SALIDA[[#This Row],[CODIGO]],STOCKSANLUIS[],7,FALSE)=0,"PRODUCTO SIN STOCK/UBICACIÓN",VLOOKUP(SALIDA[[#This Row],[CODIGO]],STOCKSANLUIS[],7,FALSE))</f>
        <v>A</v>
      </c>
      <c r="I2630" s="10"/>
      <c r="J2630" t="str">
        <f>SALIDA[[#This Row],[CODIGO]]&amp;"       "&amp;SALIDA[[#This Row],[FAMILIA]]</f>
        <v>01784       FULL GAUGE</v>
      </c>
      <c r="K2630">
        <f>VLOOKUP(SALIDA[[#This Row],[CODIGO]],STOCK_STARSOFT[],5,FALSE)</f>
        <v>45.731242000000002</v>
      </c>
      <c r="L2630">
        <f>SALIDA[[#This Row],[CANTIDAD]]*SALIDA[[#This Row],[PRECIO UND]]</f>
        <v>45.731242000000002</v>
      </c>
    </row>
    <row r="2631" spans="1:12" x14ac:dyDescent="0.25">
      <c r="A2631" s="6" t="s">
        <v>3675</v>
      </c>
      <c r="B2631" s="100" t="str">
        <f>VLOOKUP(SALIDA[[#This Row],[CODIGO]],STOCKSANLUIS[],2,FALSE)</f>
        <v>LAMAS DE PVC ALECO 8X0.080X300 (20CM X 2MMX 91.44M) LOW TEMP REINFORCED - 172007- MT</v>
      </c>
      <c r="C2631" s="153">
        <v>46056</v>
      </c>
      <c r="D2631">
        <v>91.44</v>
      </c>
      <c r="E2631">
        <f>IF(VLOOKUP(SALIDA[[#This Row],[CODIGO]],STOCKSANLUIS[],6,FALSE)=0,"PRODUCTO SIN STOCK/UBICACIÓN",VLOOKUP(SALIDA[[#This Row],[CODIGO]],STOCKSANLUIS[],6,FALSE))</f>
        <v>91.44</v>
      </c>
      <c r="F2631">
        <f>SALIDA[[#This Row],[CANTIDAD]]/SALIDA[[#This Row],[UND MEDIDA]]</f>
        <v>1</v>
      </c>
      <c r="G2631" t="str">
        <f>VLOOKUP(SALIDA[[#This Row],[CODIGO]],FAMILIAS[],4,FALSE)</f>
        <v>ES ROBBINS</v>
      </c>
      <c r="H2631" s="10" t="str">
        <f>IF(VLOOKUP(SALIDA[[#This Row],[CODIGO]],STOCKSANLUIS[],7,FALSE)=0,"PRODUCTO SIN STOCK/UBICACIÓN",VLOOKUP(SALIDA[[#This Row],[CODIGO]],STOCKSANLUIS[],7,FALSE))</f>
        <v>B/C</v>
      </c>
      <c r="I2631" s="10"/>
      <c r="J2631" t="str">
        <f>SALIDA[[#This Row],[CODIGO]]&amp;"       "&amp;SALIDA[[#This Row],[FAMILIA]]</f>
        <v>03057       ES ROBBINS</v>
      </c>
      <c r="K2631">
        <f>VLOOKUP(SALIDA[[#This Row],[CODIGO]],STOCK_STARSOFT[],5,FALSE)</f>
        <v>2.0842499999999999</v>
      </c>
      <c r="L2631">
        <f>SALIDA[[#This Row],[CANTIDAD]]*SALIDA[[#This Row],[PRECIO UND]]</f>
        <v>190.58382</v>
      </c>
    </row>
    <row r="2632" spans="1:12" x14ac:dyDescent="0.25">
      <c r="A2632" s="6" t="s">
        <v>4011</v>
      </c>
      <c r="B2632" s="100" t="str">
        <f>VLOOKUP(SALIDA[[#This Row],[CODIGO]],STOCKSANLUIS[],2,FALSE)</f>
        <v>EQUIPO DE A/A MINI SPLIT FRIO SOLO INVERTER WI FI - 24000BTU - R410A - 220V/1PH/60HZ - TEMP BLUE MADE BY CARRIER ENTERPRISE AX - TBG418A-X024PH3N1C - TBH418A-X024-H3N1C</v>
      </c>
      <c r="C2632" s="153">
        <v>46056</v>
      </c>
      <c r="D2632">
        <v>2</v>
      </c>
      <c r="E2632">
        <f>IF(VLOOKUP(SALIDA[[#This Row],[CODIGO]],STOCKSANLUIS[],6,FALSE)=0,"PRODUCTO SIN STOCK/UBICACIÓN",VLOOKUP(SALIDA[[#This Row],[CODIGO]],STOCKSANLUIS[],6,FALSE))</f>
        <v>1</v>
      </c>
      <c r="F2632">
        <f>SALIDA[[#This Row],[CANTIDAD]]/SALIDA[[#This Row],[UND MEDIDA]]</f>
        <v>2</v>
      </c>
      <c r="G2632" t="str">
        <f>VLOOKUP(SALIDA[[#This Row],[CODIGO]],FAMILIAS[],4,FALSE)</f>
        <v>TEMP BLUE</v>
      </c>
      <c r="H2632" s="10" t="str">
        <f>IF(VLOOKUP(SALIDA[[#This Row],[CODIGO]],STOCKSANLUIS[],7,FALSE)=0,"PRODUCTO SIN STOCK/UBICACIÓN",VLOOKUP(SALIDA[[#This Row],[CODIGO]],STOCKSANLUIS[],7,FALSE))</f>
        <v>B</v>
      </c>
      <c r="I2632" s="10"/>
      <c r="J2632" t="str">
        <f>SALIDA[[#This Row],[CODIGO]]&amp;"       "&amp;SALIDA[[#This Row],[FAMILIA]]</f>
        <v>03949       TEMP BLUE</v>
      </c>
      <c r="K2632">
        <f>VLOOKUP(SALIDA[[#This Row],[CODIGO]],STOCK_STARSOFT[],5,FALSE)</f>
        <v>382.99742500000002</v>
      </c>
      <c r="L2632">
        <f>SALIDA[[#This Row],[CANTIDAD]]*SALIDA[[#This Row],[PRECIO UND]]</f>
        <v>765.99485000000004</v>
      </c>
    </row>
    <row r="2633" spans="1:12" x14ac:dyDescent="0.25">
      <c r="A2633" s="6" t="s">
        <v>931</v>
      </c>
      <c r="B2633" s="100" t="str">
        <f>VLOOKUP(SALIDA[[#This Row],[CODIGO]],STOCKSANLUIS[],2,FALSE)</f>
        <v>ACEITE POLIOLESTER POE 32 - 1 GALON - BVA</v>
      </c>
      <c r="C2633" s="153">
        <v>46057</v>
      </c>
      <c r="D2633">
        <v>2</v>
      </c>
      <c r="E2633">
        <f>IF(VLOOKUP(SALIDA[[#This Row],[CODIGO]],STOCKSANLUIS[],6,FALSE)=0,"PRODUCTO SIN STOCK/UBICACIÓN",VLOOKUP(SALIDA[[#This Row],[CODIGO]],STOCKSANLUIS[],6,FALSE))</f>
        <v>1</v>
      </c>
      <c r="F2633">
        <f>SALIDA[[#This Row],[CANTIDAD]]/SALIDA[[#This Row],[UND MEDIDA]]</f>
        <v>2</v>
      </c>
      <c r="G2633" t="str">
        <f>VLOOKUP(SALIDA[[#This Row],[CODIGO]],FAMILIAS[],4,FALSE)</f>
        <v>BVA</v>
      </c>
      <c r="H2633" s="10" t="str">
        <f>IF(VLOOKUP(SALIDA[[#This Row],[CODIGO]],STOCKSANLUIS[],7,FALSE)=0,"PRODUCTO SIN STOCK/UBICACIÓN",VLOOKUP(SALIDA[[#This Row],[CODIGO]],STOCKSANLUIS[],7,FALSE))</f>
        <v>C</v>
      </c>
      <c r="I2633" s="10"/>
      <c r="J2633" t="str">
        <f>SALIDA[[#This Row],[CODIGO]]&amp;"       "&amp;SALIDA[[#This Row],[FAMILIA]]</f>
        <v>00987       BVA</v>
      </c>
      <c r="K2633">
        <f>VLOOKUP(SALIDA[[#This Row],[CODIGO]],STOCK_STARSOFT[],5,FALSE)</f>
        <v>47.466326000000002</v>
      </c>
      <c r="L2633">
        <f>SALIDA[[#This Row],[CANTIDAD]]*SALIDA[[#This Row],[PRECIO UND]]</f>
        <v>94.932652000000004</v>
      </c>
    </row>
    <row r="2634" spans="1:12" x14ac:dyDescent="0.25">
      <c r="A2634" s="6" t="s">
        <v>22048</v>
      </c>
      <c r="B2634" s="100" t="str">
        <f>VLOOKUP(SALIDA[[#This Row],[CODIGO]],STOCKSANLUIS[],2,FALSE)</f>
        <v xml:space="preserve">BOMBA DE CONDENSADO STAR COLD DE 230V-1F-60HZ TANQUE ALTO (INCLUYE MANGUERA)  SI-1801 </v>
      </c>
      <c r="C2634" s="153">
        <v>46057</v>
      </c>
      <c r="D2634">
        <v>1</v>
      </c>
      <c r="E2634">
        <f>IF(VLOOKUP(SALIDA[[#This Row],[CODIGO]],STOCKSANLUIS[],6,FALSE)=0,"PRODUCTO SIN STOCK/UBICACIÓN",VLOOKUP(SALIDA[[#This Row],[CODIGO]],STOCKSANLUIS[],6,FALSE))</f>
        <v>1</v>
      </c>
      <c r="F2634">
        <f>SALIDA[[#This Row],[CANTIDAD]]/SALIDA[[#This Row],[UND MEDIDA]]</f>
        <v>1</v>
      </c>
      <c r="G2634" t="str">
        <f>VLOOKUP(SALIDA[[#This Row],[CODIGO]],FAMILIAS[],4,FALSE)</f>
        <v>STAR COLD</v>
      </c>
      <c r="H2634" s="10" t="str">
        <f>IF(VLOOKUP(SALIDA[[#This Row],[CODIGO]],STOCKSANLUIS[],7,FALSE)=0,"PRODUCTO SIN STOCK/UBICACIÓN",VLOOKUP(SALIDA[[#This Row],[CODIGO]],STOCKSANLUIS[],7,FALSE))</f>
        <v>B/C</v>
      </c>
      <c r="I2634" s="10"/>
      <c r="J2634" t="str">
        <f>SALIDA[[#This Row],[CODIGO]]&amp;"       "&amp;SALIDA[[#This Row],[FAMILIA]]</f>
        <v>03542       STAR COLD</v>
      </c>
      <c r="K2634">
        <f>VLOOKUP(SALIDA[[#This Row],[CODIGO]],STOCK_STARSOFT[],5,FALSE)</f>
        <v>17.996752999999998</v>
      </c>
      <c r="L2634">
        <f>SALIDA[[#This Row],[CANTIDAD]]*SALIDA[[#This Row],[PRECIO UND]]</f>
        <v>17.996752999999998</v>
      </c>
    </row>
    <row r="2635" spans="1:12" x14ac:dyDescent="0.25">
      <c r="A2635" s="6" t="s">
        <v>3979</v>
      </c>
      <c r="B2635" s="100" t="str">
        <f>VLOOKUP(SALIDA[[#This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2635" s="153">
        <v>46057</v>
      </c>
      <c r="D2635">
        <v>1</v>
      </c>
      <c r="E2635">
        <f>IF(VLOOKUP(SALIDA[[#This Row],[CODIGO]],STOCKSANLUIS[],6,FALSE)=0,"PRODUCTO SIN STOCK/UBICACIÓN",VLOOKUP(SALIDA[[#This Row],[CODIGO]],STOCKSANLUIS[],6,FALSE))</f>
        <v>1</v>
      </c>
      <c r="F2635">
        <f>SALIDA[[#This Row],[CANTIDAD]]/SALIDA[[#This Row],[UND MEDIDA]]</f>
        <v>1</v>
      </c>
      <c r="G2635" t="str">
        <f>VLOOKUP(SALIDA[[#This Row],[CODIGO]],FAMILIAS[],4,FALSE)</f>
        <v>TEMP BLUE</v>
      </c>
      <c r="H2635" s="10" t="str">
        <f>IF(VLOOKUP(SALIDA[[#This Row],[CODIGO]],STOCKSANLUIS[],7,FALSE)=0,"PRODUCTO SIN STOCK/UBICACIÓN",VLOOKUP(SALIDA[[#This Row],[CODIGO]],STOCKSANLUIS[],7,FALSE))</f>
        <v>B</v>
      </c>
      <c r="I2635" s="10" t="s">
        <v>22208</v>
      </c>
      <c r="J2635" t="str">
        <f>SALIDA[[#This Row],[CODIGO]]&amp;"       "&amp;SALIDA[[#This Row],[FAMILIA]]</f>
        <v>03432       TEMP BLUE</v>
      </c>
      <c r="K2635">
        <f>VLOOKUP(SALIDA[[#This Row],[CODIGO]],STOCK_STARSOFT[],5,FALSE)</f>
        <v>363.93264499999998</v>
      </c>
      <c r="L2635">
        <f>SALIDA[[#This Row],[CANTIDAD]]*SALIDA[[#This Row],[PRECIO UND]]</f>
        <v>363.93264499999998</v>
      </c>
    </row>
    <row r="2636" spans="1:12" x14ac:dyDescent="0.25">
      <c r="A2636" s="6" t="s">
        <v>3906</v>
      </c>
      <c r="B2636" s="100" t="str">
        <f>VLOOKUP(SALIDA[[#This Row],[CODIGO]],STOCKSANLUIS[],2,FALSE)</f>
        <v>MOTOVENTILADOR MAER FAN YDWF68L25P4-300P-250S(220V,60HZ,4 POLES,1PH,SUCTION)</v>
      </c>
      <c r="C2636" s="153">
        <v>46057</v>
      </c>
      <c r="D2636">
        <v>4</v>
      </c>
      <c r="E2636">
        <f>IF(VLOOKUP(SALIDA[[#This Row],[CODIGO]],STOCKSANLUIS[],6,FALSE)=0,"PRODUCTO SIN STOCK/UBICACIÓN",VLOOKUP(SALIDA[[#This Row],[CODIGO]],STOCKSANLUIS[],6,FALSE))</f>
        <v>1</v>
      </c>
      <c r="F2636">
        <f>SALIDA[[#This Row],[CANTIDAD]]/SALIDA[[#This Row],[UND MEDIDA]]</f>
        <v>4</v>
      </c>
      <c r="G2636" t="str">
        <f>VLOOKUP(SALIDA[[#This Row],[CODIGO]],FAMILIAS[],4,FALSE)</f>
        <v>MAER FAN</v>
      </c>
      <c r="H2636" s="10" t="str">
        <f>IF(VLOOKUP(SALIDA[[#This Row],[CODIGO]],STOCKSANLUIS[],7,FALSE)=0,"PRODUCTO SIN STOCK/UBICACIÓN",VLOOKUP(SALIDA[[#This Row],[CODIGO]],STOCKSANLUIS[],7,FALSE))</f>
        <v>C</v>
      </c>
      <c r="I2636" s="10"/>
      <c r="J2636" t="str">
        <f>SALIDA[[#This Row],[CODIGO]]&amp;"       "&amp;SALIDA[[#This Row],[FAMILIA]]</f>
        <v>03375       MAER FAN</v>
      </c>
      <c r="K2636">
        <f>VLOOKUP(SALIDA[[#This Row],[CODIGO]],STOCK_STARSOFT[],5,FALSE)</f>
        <v>21.056954999999999</v>
      </c>
      <c r="L2636">
        <f>SALIDA[[#This Row],[CANTIDAD]]*SALIDA[[#This Row],[PRECIO UND]]</f>
        <v>84.227819999999994</v>
      </c>
    </row>
    <row r="2637" spans="1:12" x14ac:dyDescent="0.25">
      <c r="A2637" s="6" t="s">
        <v>3635</v>
      </c>
      <c r="B2637" s="100" t="str">
        <f>VLOOKUP(SALIDA[[#This Row],[CODIGO]],STOCKSANLUIS[],2,FALSE)</f>
        <v>MOTOVENTILADOR MAER FAN YDWF68L35P4-360N-300S (220V, 60HZ, 4 POLES, 1PH, CL.F, SUCTION)</v>
      </c>
      <c r="C2637" s="153">
        <v>46057</v>
      </c>
      <c r="D2637">
        <v>1</v>
      </c>
      <c r="E2637">
        <f>IF(VLOOKUP(SALIDA[[#This Row],[CODIGO]],STOCKSANLUIS[],6,FALSE)=0,"PRODUCTO SIN STOCK/UBICACIÓN",VLOOKUP(SALIDA[[#This Row],[CODIGO]],STOCKSANLUIS[],6,FALSE))</f>
        <v>1</v>
      </c>
      <c r="F2637">
        <f>SALIDA[[#This Row],[CANTIDAD]]/SALIDA[[#This Row],[UND MEDIDA]]</f>
        <v>1</v>
      </c>
      <c r="G2637" t="str">
        <f>VLOOKUP(SALIDA[[#This Row],[CODIGO]],FAMILIAS[],4,FALSE)</f>
        <v>MAER FAN</v>
      </c>
      <c r="H2637" s="10" t="str">
        <f>IF(VLOOKUP(SALIDA[[#This Row],[CODIGO]],STOCKSANLUIS[],7,FALSE)=0,"PRODUCTO SIN STOCK/UBICACIÓN",VLOOKUP(SALIDA[[#This Row],[CODIGO]],STOCKSANLUIS[],7,FALSE))</f>
        <v>C</v>
      </c>
      <c r="I2637" s="10"/>
      <c r="J2637" t="str">
        <f>SALIDA[[#This Row],[CODIGO]]&amp;"       "&amp;SALIDA[[#This Row],[FAMILIA]]</f>
        <v>03035       MAER FAN</v>
      </c>
      <c r="K2637">
        <f>VLOOKUP(SALIDA[[#This Row],[CODIGO]],STOCK_STARSOFT[],5,FALSE)</f>
        <v>22.768464000000002</v>
      </c>
      <c r="L2637">
        <f>SALIDA[[#This Row],[CANTIDAD]]*SALIDA[[#This Row],[PRECIO UND]]</f>
        <v>22.768464000000002</v>
      </c>
    </row>
    <row r="2638" spans="1:12" x14ac:dyDescent="0.25">
      <c r="A2638" s="6" t="s">
        <v>2020</v>
      </c>
      <c r="B2638" s="100" t="str">
        <f>VLOOKUP(SALIDA[[#This Row],[CODIGO]],STOCKSANLUIS[],2,FALSE)</f>
        <v>CONTROLADOR DE TEMPERATURA Y HUMEDAD DIGITAL MT-530EW SUPER (10-85%HR) - VER.06 - 115/220 VAC - FULL GAUGE - WHITE</v>
      </c>
      <c r="C2638" s="153">
        <v>46057</v>
      </c>
      <c r="D2638">
        <v>1</v>
      </c>
      <c r="E2638">
        <f>IF(VLOOKUP(SALIDA[[#This Row],[CODIGO]],STOCKSANLUIS[],6,FALSE)=0,"PRODUCTO SIN STOCK/UBICACIÓN",VLOOKUP(SALIDA[[#This Row],[CODIGO]],STOCKSANLUIS[],6,FALSE))</f>
        <v>1</v>
      </c>
      <c r="F2638">
        <f>SALIDA[[#This Row],[CANTIDAD]]/SALIDA[[#This Row],[UND MEDIDA]]</f>
        <v>1</v>
      </c>
      <c r="G2638" t="str">
        <f>VLOOKUP(SALIDA[[#This Row],[CODIGO]],FAMILIAS[],4,FALSE)</f>
        <v>FULL GAUGE</v>
      </c>
      <c r="H2638" s="10" t="str">
        <f>IF(VLOOKUP(SALIDA[[#This Row],[CODIGO]],STOCKSANLUIS[],7,FALSE)=0,"PRODUCTO SIN STOCK/UBICACIÓN",VLOOKUP(SALIDA[[#This Row],[CODIGO]],STOCKSANLUIS[],7,FALSE))</f>
        <v>A</v>
      </c>
      <c r="I2638" s="10"/>
      <c r="J2638" t="str">
        <f>SALIDA[[#This Row],[CODIGO]]&amp;"       "&amp;SALIDA[[#This Row],[FAMILIA]]</f>
        <v>01784       FULL GAUGE</v>
      </c>
      <c r="K2638">
        <f>VLOOKUP(SALIDA[[#This Row],[CODIGO]],STOCK_STARSOFT[],5,FALSE)</f>
        <v>45.731242000000002</v>
      </c>
      <c r="L2638">
        <f>SALIDA[[#This Row],[CANTIDAD]]*SALIDA[[#This Row],[PRECIO UND]]</f>
        <v>45.731242000000002</v>
      </c>
    </row>
    <row r="2639" spans="1:12" x14ac:dyDescent="0.25">
      <c r="A2639" s="6" t="s">
        <v>1350</v>
      </c>
      <c r="B2639" s="100" t="str">
        <f>VLOOKUP(SALIDA[[#This Row],[CODIGO]],STOCKSANLUIS[],2,FALSE)</f>
        <v>MANGA AISLANTE C1-H-028 DE 1 1/8" X 1/2" - ARMAFLEX/ARMACELL</v>
      </c>
      <c r="C2639" s="153">
        <v>46057</v>
      </c>
      <c r="D2639">
        <v>4</v>
      </c>
      <c r="E2639">
        <f>IF(VLOOKUP(SALIDA[[#This Row],[CODIGO]],STOCKSANLUIS[],6,FALSE)=0,"PRODUCTO SIN STOCK/UBICACIÓN",VLOOKUP(SALIDA[[#This Row],[CODIGO]],STOCKSANLUIS[],6,FALSE))</f>
        <v>1</v>
      </c>
      <c r="F2639">
        <f>SALIDA[[#This Row],[CANTIDAD]]/SALIDA[[#This Row],[UND MEDIDA]]</f>
        <v>4</v>
      </c>
      <c r="G2639" t="str">
        <f>VLOOKUP(SALIDA[[#This Row],[CODIGO]],FAMILIAS[],4,FALSE)</f>
        <v>ARMACELL</v>
      </c>
      <c r="H2639" s="10" t="str">
        <f>IF(VLOOKUP(SALIDA[[#This Row],[CODIGO]],STOCKSANLUIS[],7,FALSE)=0,"PRODUCTO SIN STOCK/UBICACIÓN",VLOOKUP(SALIDA[[#This Row],[CODIGO]],STOCKSANLUIS[],7,FALSE))</f>
        <v>A</v>
      </c>
      <c r="I2639" s="10"/>
      <c r="J2639" t="str">
        <f>SALIDA[[#This Row],[CODIGO]]&amp;"       "&amp;SALIDA[[#This Row],[FAMILIA]]</f>
        <v>01391       ARMACELL</v>
      </c>
      <c r="K2639">
        <f>VLOOKUP(SALIDA[[#This Row],[CODIGO]],STOCK_STARSOFT[],5,FALSE)</f>
        <v>1.435433</v>
      </c>
      <c r="L2639">
        <f>SALIDA[[#This Row],[CANTIDAD]]*SALIDA[[#This Row],[PRECIO UND]]</f>
        <v>5.7417319999999998</v>
      </c>
    </row>
    <row r="2640" spans="1:12" x14ac:dyDescent="0.25">
      <c r="A2640" s="6" t="s">
        <v>1256</v>
      </c>
      <c r="B2640" s="100" t="str">
        <f>VLOOKUP(SALIDA[[#This Row],[CODIGO]],STOCKSANLUIS[],2,FALSE)</f>
        <v>LAMAS DE PVC ALECO 12X120X150 (30 CM X 3MMX 45.72 M) STANDAR SMOOTH - 170012</v>
      </c>
      <c r="C2640" s="153">
        <v>46057</v>
      </c>
      <c r="D2640">
        <v>2</v>
      </c>
      <c r="E2640">
        <f>IF(VLOOKUP(SALIDA[[#This Row],[CODIGO]],STOCKSANLUIS[],6,FALSE)=0,"PRODUCTO SIN STOCK/UBICACIÓN",VLOOKUP(SALIDA[[#This Row],[CODIGO]],STOCKSANLUIS[],6,FALSE))</f>
        <v>91.44</v>
      </c>
      <c r="F2640">
        <f>SALIDA[[#This Row],[CANTIDAD]]/SALIDA[[#This Row],[UND MEDIDA]]</f>
        <v>2.1872265966754158E-2</v>
      </c>
      <c r="G2640" t="str">
        <f>VLOOKUP(SALIDA[[#This Row],[CODIGO]],FAMILIAS[],4,FALSE)</f>
        <v>ES ROBBINS</v>
      </c>
      <c r="H2640" s="10" t="str">
        <f>IF(VLOOKUP(SALIDA[[#This Row],[CODIGO]],STOCKSANLUIS[],7,FALSE)=0,"PRODUCTO SIN STOCK/UBICACIÓN",VLOOKUP(SALIDA[[#This Row],[CODIGO]],STOCKSANLUIS[],7,FALSE))</f>
        <v>B/C</v>
      </c>
      <c r="I2640" s="10"/>
      <c r="J2640" t="str">
        <f>SALIDA[[#This Row],[CODIGO]]&amp;"       "&amp;SALIDA[[#This Row],[FAMILIA]]</f>
        <v>01333       ES ROBBINS</v>
      </c>
      <c r="K2640">
        <f>VLOOKUP(SALIDA[[#This Row],[CODIGO]],STOCK_STARSOFT[],5,FALSE)</f>
        <v>227.06188900000001</v>
      </c>
      <c r="L2640">
        <f>SALIDA[[#This Row],[CANTIDAD]]*SALIDA[[#This Row],[PRECIO UND]]</f>
        <v>454.12377800000002</v>
      </c>
    </row>
    <row r="2641" spans="1:12" x14ac:dyDescent="0.25">
      <c r="A2641" s="6" t="s">
        <v>1073</v>
      </c>
      <c r="B2641" s="100" t="str">
        <f>VLOOKUP(SALIDA[[#This Row],[CODIGO]],STOCKSANLUIS[],2,FALSE)</f>
        <v>GAS MAP BERNZOMATIC  - WORTHINGTON 14.1 OZ</v>
      </c>
      <c r="C2641" s="153">
        <v>46057</v>
      </c>
      <c r="D2641">
        <v>2</v>
      </c>
      <c r="E2641">
        <f>IF(VLOOKUP(SALIDA[[#This Row],[CODIGO]],STOCKSANLUIS[],6,FALSE)=0,"PRODUCTO SIN STOCK/UBICACIÓN",VLOOKUP(SALIDA[[#This Row],[CODIGO]],STOCKSANLUIS[],6,FALSE))</f>
        <v>1</v>
      </c>
      <c r="F2641">
        <f>SALIDA[[#This Row],[CANTIDAD]]/SALIDA[[#This Row],[UND MEDIDA]]</f>
        <v>2</v>
      </c>
      <c r="G2641" t="str">
        <f>VLOOKUP(SALIDA[[#This Row],[CODIGO]],FAMILIAS[],4,FALSE)</f>
        <v>WORTHINGTON</v>
      </c>
      <c r="H2641" s="10" t="str">
        <f>IF(VLOOKUP(SALIDA[[#This Row],[CODIGO]],STOCKSANLUIS[],7,FALSE)=0,"PRODUCTO SIN STOCK/UBICACIÓN",VLOOKUP(SALIDA[[#This Row],[CODIGO]],STOCKSANLUIS[],7,FALSE))</f>
        <v>C</v>
      </c>
      <c r="I2641" s="10"/>
      <c r="J2641" t="str">
        <f>SALIDA[[#This Row],[CODIGO]]&amp;"       "&amp;SALIDA[[#This Row],[FAMILIA]]</f>
        <v>01167       WORTHINGTON</v>
      </c>
      <c r="K2641">
        <f>VLOOKUP(SALIDA[[#This Row],[CODIGO]],STOCK_STARSOFT[],5,FALSE)</f>
        <v>3.829685</v>
      </c>
      <c r="L2641">
        <f>SALIDA[[#This Row],[CANTIDAD]]*SALIDA[[#This Row],[PRECIO UND]]</f>
        <v>7.65937</v>
      </c>
    </row>
    <row r="2642" spans="1:12" x14ac:dyDescent="0.25">
      <c r="A2642" s="6" t="s">
        <v>21734</v>
      </c>
      <c r="B2642" s="100" t="str">
        <f>VLOOKUP(SALIDA[[#This Row],[CODIGO]],STOCKSANLUIS[],2,FALSE)</f>
        <v>GAS REFRIGERANTE R134A  X 6.8 KG - ICELOONG</v>
      </c>
      <c r="C2642" s="153">
        <v>46057</v>
      </c>
      <c r="D2642">
        <v>5</v>
      </c>
      <c r="E2642">
        <f>IF(VLOOKUP(SALIDA[[#This Row],[CODIGO]],STOCKSANLUIS[],6,FALSE)=0,"PRODUCTO SIN STOCK/UBICACIÓN",VLOOKUP(SALIDA[[#This Row],[CODIGO]],STOCKSANLUIS[],6,FALSE))</f>
        <v>1</v>
      </c>
      <c r="F2642">
        <f>SALIDA[[#This Row],[CANTIDAD]]/SALIDA[[#This Row],[UND MEDIDA]]</f>
        <v>5</v>
      </c>
      <c r="G2642" t="str">
        <f>VLOOKUP(SALIDA[[#This Row],[CODIGO]],FAMILIAS[],4,FALSE)</f>
        <v>ZHEJIANG YONGHE</v>
      </c>
      <c r="H2642" s="10" t="str">
        <f>IF(VLOOKUP(SALIDA[[#This Row],[CODIGO]],STOCKSANLUIS[],7,FALSE)=0,"PRODUCTO SIN STOCK/UBICACIÓN",VLOOKUP(SALIDA[[#This Row],[CODIGO]],STOCKSANLUIS[],7,FALSE))</f>
        <v>C</v>
      </c>
      <c r="I2642" s="10" t="s">
        <v>19536</v>
      </c>
      <c r="J2642" t="str">
        <f>SALIDA[[#This Row],[CODIGO]]&amp;"       "&amp;SALIDA[[#This Row],[FAMILIA]]</f>
        <v>03505       ZHEJIANG YONGHE</v>
      </c>
      <c r="K2642">
        <f>VLOOKUP(SALIDA[[#This Row],[CODIGO]],STOCK_STARSOFT[],5,FALSE)</f>
        <v>48.168781000000003</v>
      </c>
      <c r="L2642">
        <f>SALIDA[[#This Row],[CANTIDAD]]*SALIDA[[#This Row],[PRECIO UND]]</f>
        <v>240.84390500000001</v>
      </c>
    </row>
    <row r="2643" spans="1:12" x14ac:dyDescent="0.25">
      <c r="A2643" s="6" t="s">
        <v>3949</v>
      </c>
      <c r="B2643" s="100" t="str">
        <f>VLOOKUP(SALIDA[[#This Row],[CODIGO]],STOCKSANLUIS[],2,FALSE)</f>
        <v>VALVULA DE ACCESO DE 1/4X 0.35MM X 100MM - STARCOLD</v>
      </c>
      <c r="C2643" s="153">
        <v>46057</v>
      </c>
      <c r="D2643">
        <v>361</v>
      </c>
      <c r="E2643">
        <f>IF(VLOOKUP(SALIDA[[#This Row],[CODIGO]],STOCKSANLUIS[],6,FALSE)=0,"PRODUCTO SIN STOCK/UBICACIÓN",VLOOKUP(SALIDA[[#This Row],[CODIGO]],STOCKSANLUIS[],6,FALSE))</f>
        <v>1</v>
      </c>
      <c r="F2643">
        <f>SALIDA[[#This Row],[CANTIDAD]]/SALIDA[[#This Row],[UND MEDIDA]]</f>
        <v>361</v>
      </c>
      <c r="G2643" t="str">
        <f>VLOOKUP(SALIDA[[#This Row],[CODIGO]],FAMILIAS[],4,FALSE)</f>
        <v>STAR COLD</v>
      </c>
      <c r="H2643" s="10" t="str">
        <f>IF(VLOOKUP(SALIDA[[#This Row],[CODIGO]],STOCKSANLUIS[],7,FALSE)=0,"PRODUCTO SIN STOCK/UBICACIÓN",VLOOKUP(SALIDA[[#This Row],[CODIGO]],STOCKSANLUIS[],7,FALSE))</f>
        <v>A</v>
      </c>
      <c r="I2643" s="10" t="s">
        <v>19536</v>
      </c>
      <c r="J2643" t="str">
        <f>SALIDA[[#This Row],[CODIGO]]&amp;"       "&amp;SALIDA[[#This Row],[FAMILIA]]</f>
        <v>03416       STAR COLD</v>
      </c>
      <c r="K2643">
        <f>VLOOKUP(SALIDA[[#This Row],[CODIGO]],STOCK_STARSOFT[],5,FALSE)</f>
        <v>0.268453</v>
      </c>
      <c r="L2643">
        <f>SALIDA[[#This Row],[CANTIDAD]]*SALIDA[[#This Row],[PRECIO UND]]</f>
        <v>96.911533000000006</v>
      </c>
    </row>
    <row r="2644" spans="1:12" x14ac:dyDescent="0.25">
      <c r="A2644" s="6" t="s">
        <v>22048</v>
      </c>
      <c r="B2644" s="100" t="str">
        <f>VLOOKUP(SALIDA[[#This Row],[CODIGO]],STOCKSANLUIS[],2,FALSE)</f>
        <v xml:space="preserve">BOMBA DE CONDENSADO STAR COLD DE 230V-1F-60HZ TANQUE ALTO (INCLUYE MANGUERA)  SI-1801 </v>
      </c>
      <c r="C2644" s="153">
        <v>46057</v>
      </c>
      <c r="D2644">
        <v>1</v>
      </c>
      <c r="E2644">
        <f>IF(VLOOKUP(SALIDA[[#This Row],[CODIGO]],STOCKSANLUIS[],6,FALSE)=0,"PRODUCTO SIN STOCK/UBICACIÓN",VLOOKUP(SALIDA[[#This Row],[CODIGO]],STOCKSANLUIS[],6,FALSE))</f>
        <v>1</v>
      </c>
      <c r="F2644">
        <f>SALIDA[[#This Row],[CANTIDAD]]/SALIDA[[#This Row],[UND MEDIDA]]</f>
        <v>1</v>
      </c>
      <c r="G2644" t="str">
        <f>VLOOKUP(SALIDA[[#This Row],[CODIGO]],FAMILIAS[],4,FALSE)</f>
        <v>STAR COLD</v>
      </c>
      <c r="H2644" s="10" t="str">
        <f>IF(VLOOKUP(SALIDA[[#This Row],[CODIGO]],STOCKSANLUIS[],7,FALSE)=0,"PRODUCTO SIN STOCK/UBICACIÓN",VLOOKUP(SALIDA[[#This Row],[CODIGO]],STOCKSANLUIS[],7,FALSE))</f>
        <v>B/C</v>
      </c>
      <c r="I2644" s="10"/>
      <c r="J2644" t="str">
        <f>SALIDA[[#This Row],[CODIGO]]&amp;"       "&amp;SALIDA[[#This Row],[FAMILIA]]</f>
        <v>03542       STAR COLD</v>
      </c>
      <c r="K2644">
        <f>VLOOKUP(SALIDA[[#This Row],[CODIGO]],STOCK_STARSOFT[],5,FALSE)</f>
        <v>17.996752999999998</v>
      </c>
      <c r="L2644">
        <f>SALIDA[[#This Row],[CANTIDAD]]*SALIDA[[#This Row],[PRECIO UND]]</f>
        <v>17.996752999999998</v>
      </c>
    </row>
    <row r="2645" spans="1:12" x14ac:dyDescent="0.25">
      <c r="A2645" s="6" t="s">
        <v>931</v>
      </c>
      <c r="B2645" s="100" t="str">
        <f>VLOOKUP(SALIDA[[#This Row],[CODIGO]],STOCKSANLUIS[],2,FALSE)</f>
        <v>ACEITE POLIOLESTER POE 32 - 1 GALON - BVA</v>
      </c>
      <c r="C2645" s="153">
        <v>46057</v>
      </c>
      <c r="D2645">
        <v>1</v>
      </c>
      <c r="E2645">
        <f>IF(VLOOKUP(SALIDA[[#This Row],[CODIGO]],STOCKSANLUIS[],6,FALSE)=0,"PRODUCTO SIN STOCK/UBICACIÓN",VLOOKUP(SALIDA[[#This Row],[CODIGO]],STOCKSANLUIS[],6,FALSE))</f>
        <v>1</v>
      </c>
      <c r="F2645">
        <f>SALIDA[[#This Row],[CANTIDAD]]/SALIDA[[#This Row],[UND MEDIDA]]</f>
        <v>1</v>
      </c>
      <c r="G2645" t="str">
        <f>VLOOKUP(SALIDA[[#This Row],[CODIGO]],FAMILIAS[],4,FALSE)</f>
        <v>BVA</v>
      </c>
      <c r="H2645" s="10" t="str">
        <f>IF(VLOOKUP(SALIDA[[#This Row],[CODIGO]],STOCKSANLUIS[],7,FALSE)=0,"PRODUCTO SIN STOCK/UBICACIÓN",VLOOKUP(SALIDA[[#This Row],[CODIGO]],STOCKSANLUIS[],7,FALSE))</f>
        <v>C</v>
      </c>
      <c r="I2645" s="10"/>
      <c r="J2645" t="str">
        <f>SALIDA[[#This Row],[CODIGO]]&amp;"       "&amp;SALIDA[[#This Row],[FAMILIA]]</f>
        <v>00987       BVA</v>
      </c>
      <c r="K2645">
        <f>VLOOKUP(SALIDA[[#This Row],[CODIGO]],STOCK_STARSOFT[],5,FALSE)</f>
        <v>47.466326000000002</v>
      </c>
      <c r="L2645">
        <f>SALIDA[[#This Row],[CANTIDAD]]*SALIDA[[#This Row],[PRECIO UND]]</f>
        <v>47.466326000000002</v>
      </c>
    </row>
    <row r="2646" spans="1:12" x14ac:dyDescent="0.25">
      <c r="A2646" s="6" t="s">
        <v>175</v>
      </c>
      <c r="B2646" s="100" t="str">
        <f>VLOOKUP(SALIDA[[#This Row],[CODIGO]],STOCKSANLUIS[],2,FALSE)</f>
        <v>ORIFICIO N-5 PARA TEX2 - TES2 - TEN2 - 068-2008</v>
      </c>
      <c r="C2646" s="153">
        <v>46057</v>
      </c>
      <c r="D2646">
        <v>1</v>
      </c>
      <c r="E2646">
        <f>IF(VLOOKUP(SALIDA[[#This Row],[CODIGO]],STOCKSANLUIS[],6,FALSE)=0,"PRODUCTO SIN STOCK/UBICACIÓN",VLOOKUP(SALIDA[[#This Row],[CODIGO]],STOCKSANLUIS[],6,FALSE))</f>
        <v>1</v>
      </c>
      <c r="F2646">
        <f>SALIDA[[#This Row],[CANTIDAD]]/SALIDA[[#This Row],[UND MEDIDA]]</f>
        <v>1</v>
      </c>
      <c r="G2646" t="str">
        <f>VLOOKUP(SALIDA[[#This Row],[CODIGO]],FAMILIAS[],4,FALSE)</f>
        <v>DANFOSS</v>
      </c>
      <c r="H2646" s="10" t="str">
        <f>IF(VLOOKUP(SALIDA[[#This Row],[CODIGO]],STOCKSANLUIS[],7,FALSE)=0,"PRODUCTO SIN STOCK/UBICACIÓN",VLOOKUP(SALIDA[[#This Row],[CODIGO]],STOCKSANLUIS[],7,FALSE))</f>
        <v>A</v>
      </c>
      <c r="I2646" s="10"/>
      <c r="J2646" t="str">
        <f>SALIDA[[#This Row],[CODIGO]]&amp;"       "&amp;SALIDA[[#This Row],[FAMILIA]]</f>
        <v>00123       DANFOSS</v>
      </c>
      <c r="K2646">
        <f>VLOOKUP(SALIDA[[#This Row],[CODIGO]],STOCK_STARSOFT[],5,FALSE)</f>
        <v>6.3443449999999997</v>
      </c>
      <c r="L2646">
        <f>SALIDA[[#This Row],[CANTIDAD]]*SALIDA[[#This Row],[PRECIO UND]]</f>
        <v>6.3443449999999997</v>
      </c>
    </row>
    <row r="2647" spans="1:12" x14ac:dyDescent="0.25">
      <c r="A2647" s="6" t="s">
        <v>3180</v>
      </c>
      <c r="B2647" s="100" t="str">
        <f>VLOOKUP(SALIDA[[#This Row],[CODIGO]],STOCKSANLUIS[],2,FALSE)</f>
        <v>CONTROLADOR DE TEMPERATURA DIGITAL MT-514E C/ALARMA - VER.02 - 115/220 VAC - FULL GAUGE</v>
      </c>
      <c r="C2647" s="153">
        <v>46057</v>
      </c>
      <c r="D2647">
        <v>1</v>
      </c>
      <c r="E2647">
        <f>IF(VLOOKUP(SALIDA[[#This Row],[CODIGO]],STOCKSANLUIS[],6,FALSE)=0,"PRODUCTO SIN STOCK/UBICACIÓN",VLOOKUP(SALIDA[[#This Row],[CODIGO]],STOCKSANLUIS[],6,FALSE))</f>
        <v>1</v>
      </c>
      <c r="F2647">
        <f>SALIDA[[#This Row],[CANTIDAD]]/SALIDA[[#This Row],[UND MEDIDA]]</f>
        <v>1</v>
      </c>
      <c r="G2647" t="str">
        <f>VLOOKUP(SALIDA[[#This Row],[CODIGO]],FAMILIAS[],4,FALSE)</f>
        <v>FULL GAUGE</v>
      </c>
      <c r="H2647" s="10" t="str">
        <f>IF(VLOOKUP(SALIDA[[#This Row],[CODIGO]],STOCKSANLUIS[],7,FALSE)=0,"PRODUCTO SIN STOCK/UBICACIÓN",VLOOKUP(SALIDA[[#This Row],[CODIGO]],STOCKSANLUIS[],7,FALSE))</f>
        <v>C</v>
      </c>
      <c r="I2647" s="10"/>
      <c r="J2647" t="str">
        <f>SALIDA[[#This Row],[CODIGO]]&amp;"       "&amp;SALIDA[[#This Row],[FAMILIA]]</f>
        <v>02578       FULL GAUGE</v>
      </c>
      <c r="K2647">
        <f>VLOOKUP(SALIDA[[#This Row],[CODIGO]],STOCK_STARSOFT[],5,FALSE)</f>
        <v>20.522703</v>
      </c>
      <c r="L2647">
        <f>SALIDA[[#This Row],[CANTIDAD]]*SALIDA[[#This Row],[PRECIO UND]]</f>
        <v>20.522703</v>
      </c>
    </row>
    <row r="2648" spans="1:12" x14ac:dyDescent="0.25">
      <c r="A2648" s="6" t="s">
        <v>3927</v>
      </c>
      <c r="B2648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648" s="153">
        <v>46057</v>
      </c>
      <c r="D2648">
        <v>1</v>
      </c>
      <c r="E2648">
        <f>IF(VLOOKUP(SALIDA[[#This Row],[CODIGO]],STOCKSANLUIS[],6,FALSE)=0,"PRODUCTO SIN STOCK/UBICACIÓN",VLOOKUP(SALIDA[[#This Row],[CODIGO]],STOCKSANLUIS[],6,FALSE))</f>
        <v>1</v>
      </c>
      <c r="F2648">
        <f>SALIDA[[#This Row],[CANTIDAD]]/SALIDA[[#This Row],[UND MEDIDA]]</f>
        <v>1</v>
      </c>
      <c r="G2648" t="str">
        <f>VLOOKUP(SALIDA[[#This Row],[CODIGO]],FAMILIAS[],4,FALSE)</f>
        <v>VIKING</v>
      </c>
      <c r="H2648" s="10" t="str">
        <f>IF(VLOOKUP(SALIDA[[#This Row],[CODIGO]],STOCKSANLUIS[],7,FALSE)=0,"PRODUCTO SIN STOCK/UBICACIÓN",VLOOKUP(SALIDA[[#This Row],[CODIGO]],STOCKSANLUIS[],7,FALSE))</f>
        <v>B</v>
      </c>
      <c r="I2648" s="10"/>
      <c r="J2648" t="str">
        <f>SALIDA[[#This Row],[CODIGO]]&amp;"       "&amp;SALIDA[[#This Row],[FAMILIA]]</f>
        <v>03395       VIKING</v>
      </c>
      <c r="K2648">
        <f>VLOOKUP(SALIDA[[#This Row],[CODIGO]],STOCK_STARSOFT[],5,FALSE)</f>
        <v>148.63707299999999</v>
      </c>
      <c r="L2648">
        <f>SALIDA[[#This Row],[CANTIDAD]]*SALIDA[[#This Row],[PRECIO UND]]</f>
        <v>148.63707299999999</v>
      </c>
    </row>
    <row r="2649" spans="1:12" x14ac:dyDescent="0.25">
      <c r="A2649" s="6" t="s">
        <v>3927</v>
      </c>
      <c r="B2649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649" s="153">
        <v>46057</v>
      </c>
      <c r="D2649">
        <v>1</v>
      </c>
      <c r="E2649">
        <f>IF(VLOOKUP(SALIDA[[#This Row],[CODIGO]],STOCKSANLUIS[],6,FALSE)=0,"PRODUCTO SIN STOCK/UBICACIÓN",VLOOKUP(SALIDA[[#This Row],[CODIGO]],STOCKSANLUIS[],6,FALSE))</f>
        <v>1</v>
      </c>
      <c r="F2649">
        <f>SALIDA[[#This Row],[CANTIDAD]]/SALIDA[[#This Row],[UND MEDIDA]]</f>
        <v>1</v>
      </c>
      <c r="G2649" t="str">
        <f>VLOOKUP(SALIDA[[#This Row],[CODIGO]],FAMILIAS[],4,FALSE)</f>
        <v>VIKING</v>
      </c>
      <c r="H2649" s="10" t="str">
        <f>IF(VLOOKUP(SALIDA[[#This Row],[CODIGO]],STOCKSANLUIS[],7,FALSE)=0,"PRODUCTO SIN STOCK/UBICACIÓN",VLOOKUP(SALIDA[[#This Row],[CODIGO]],STOCKSANLUIS[],7,FALSE))</f>
        <v>B</v>
      </c>
      <c r="I2649" s="10"/>
      <c r="J2649" t="str">
        <f>SALIDA[[#This Row],[CODIGO]]&amp;"       "&amp;SALIDA[[#This Row],[FAMILIA]]</f>
        <v>03395       VIKING</v>
      </c>
      <c r="K2649">
        <f>VLOOKUP(SALIDA[[#This Row],[CODIGO]],STOCK_STARSOFT[],5,FALSE)</f>
        <v>148.63707299999999</v>
      </c>
      <c r="L2649">
        <f>SALIDA[[#This Row],[CANTIDAD]]*SALIDA[[#This Row],[PRECIO UND]]</f>
        <v>148.63707299999999</v>
      </c>
    </row>
    <row r="2650" spans="1:12" x14ac:dyDescent="0.25">
      <c r="A2650" s="6" t="s">
        <v>867</v>
      </c>
      <c r="B2650" s="100" t="str">
        <f>VLOOKUP(SALIDA[[#This Row],[CODIGO]],STOCKSANLUIS[],2,FALSE)</f>
        <v>ACEITE POLIOLESTER POE 68 - 1 GALON - BVA</v>
      </c>
      <c r="C2650" s="153">
        <v>46057</v>
      </c>
      <c r="D2650">
        <v>1</v>
      </c>
      <c r="E2650">
        <f>IF(VLOOKUP(SALIDA[[#This Row],[CODIGO]],STOCKSANLUIS[],6,FALSE)=0,"PRODUCTO SIN STOCK/UBICACIÓN",VLOOKUP(SALIDA[[#This Row],[CODIGO]],STOCKSANLUIS[],6,FALSE))</f>
        <v>1</v>
      </c>
      <c r="F2650">
        <f>SALIDA[[#This Row],[CANTIDAD]]/SALIDA[[#This Row],[UND MEDIDA]]</f>
        <v>1</v>
      </c>
      <c r="G2650" t="str">
        <f>VLOOKUP(SALIDA[[#This Row],[CODIGO]],FAMILIAS[],4,FALSE)</f>
        <v>BVA</v>
      </c>
      <c r="H2650" s="10" t="str">
        <f>IF(VLOOKUP(SALIDA[[#This Row],[CODIGO]],STOCKSANLUIS[],7,FALSE)=0,"PRODUCTO SIN STOCK/UBICACIÓN",VLOOKUP(SALIDA[[#This Row],[CODIGO]],STOCKSANLUIS[],7,FALSE))</f>
        <v>C</v>
      </c>
      <c r="I2650" s="10"/>
      <c r="J2650" t="str">
        <f>SALIDA[[#This Row],[CODIGO]]&amp;"       "&amp;SALIDA[[#This Row],[FAMILIA]]</f>
        <v>00945       BVA</v>
      </c>
      <c r="K2650">
        <f>VLOOKUP(SALIDA[[#This Row],[CODIGO]],STOCK_STARSOFT[],5,FALSE)</f>
        <v>50.009718999999997</v>
      </c>
      <c r="L2650">
        <f>SALIDA[[#This Row],[CANTIDAD]]*SALIDA[[#This Row],[PRECIO UND]]</f>
        <v>50.009718999999997</v>
      </c>
    </row>
    <row r="2651" spans="1:12" x14ac:dyDescent="0.25">
      <c r="A2651" s="6" t="s">
        <v>21892</v>
      </c>
      <c r="B2651" s="100" t="str">
        <f>VLOOKUP(SALIDA[[#This Row],[CODIGO]],STOCKSANLUIS[],2,FALSE)</f>
        <v>COMPRESOR COPELAND USA 4.0 HP 220V/3PH/60HZ ZS29KAE-TF5-618 SCROLL R507/R404/R134A/R407C/R449A  - ALTA EFICIENCIA / BAJO RUIDO</v>
      </c>
      <c r="C2651" s="153">
        <v>46057</v>
      </c>
      <c r="D2651">
        <v>1</v>
      </c>
      <c r="E2651">
        <f>IF(VLOOKUP(SALIDA[[#This Row],[CODIGO]],STOCKSANLUIS[],6,FALSE)=0,"PRODUCTO SIN STOCK/UBICACIÓN",VLOOKUP(SALIDA[[#This Row],[CODIGO]],STOCKSANLUIS[],6,FALSE))</f>
        <v>1</v>
      </c>
      <c r="F2651">
        <f>SALIDA[[#This Row],[CANTIDAD]]/SALIDA[[#This Row],[UND MEDIDA]]</f>
        <v>1</v>
      </c>
      <c r="G2651" t="str">
        <f>VLOOKUP(SALIDA[[#This Row],[CODIGO]],FAMILIAS[],4,FALSE)</f>
        <v>COPELAND</v>
      </c>
      <c r="H2651" s="10" t="str">
        <f>IF(VLOOKUP(SALIDA[[#This Row],[CODIGO]],STOCKSANLUIS[],7,FALSE)=0,"PRODUCTO SIN STOCK/UBICACIÓN",VLOOKUP(SALIDA[[#This Row],[CODIGO]],STOCKSANLUIS[],7,FALSE))</f>
        <v>B</v>
      </c>
      <c r="I2651" s="10"/>
      <c r="J2651" t="str">
        <f>SALIDA[[#This Row],[CODIGO]]&amp;"       "&amp;SALIDA[[#This Row],[FAMILIA]]</f>
        <v>03523       COPELAND</v>
      </c>
      <c r="K2651">
        <f>VLOOKUP(SALIDA[[#This Row],[CODIGO]],STOCK_STARSOFT[],5,FALSE)</f>
        <v>576.42962899999998</v>
      </c>
      <c r="L2651">
        <f>SALIDA[[#This Row],[CANTIDAD]]*SALIDA[[#This Row],[PRECIO UND]]</f>
        <v>576.42962899999998</v>
      </c>
    </row>
    <row r="2652" spans="1:12" x14ac:dyDescent="0.25">
      <c r="A2652" s="6" t="s">
        <v>2490</v>
      </c>
      <c r="B2652" s="100" t="str">
        <f>VLOOKUP(SALIDA[[#This Row],[CODIGO]],STOCKSANLUIS[],2,FALSE)</f>
        <v>LIMPIADOR PARA CONDENSADOR - NU-BRITE - 1GALON - NU CALGON</v>
      </c>
      <c r="C2652" s="153">
        <v>46057</v>
      </c>
      <c r="D2652">
        <v>4</v>
      </c>
      <c r="E2652">
        <f>IF(VLOOKUP(SALIDA[[#This Row],[CODIGO]],STOCKSANLUIS[],6,FALSE)=0,"PRODUCTO SIN STOCK/UBICACIÓN",VLOOKUP(SALIDA[[#This Row],[CODIGO]],STOCKSANLUIS[],6,FALSE))</f>
        <v>1</v>
      </c>
      <c r="F2652">
        <f>SALIDA[[#This Row],[CANTIDAD]]/SALIDA[[#This Row],[UND MEDIDA]]</f>
        <v>4</v>
      </c>
      <c r="G2652" t="str">
        <f>VLOOKUP(SALIDA[[#This Row],[CODIGO]],FAMILIAS[],4,FALSE)</f>
        <v>NU CALGON</v>
      </c>
      <c r="H2652" s="10" t="str">
        <f>IF(VLOOKUP(SALIDA[[#This Row],[CODIGO]],STOCKSANLUIS[],7,FALSE)=0,"PRODUCTO SIN STOCK/UBICACIÓN",VLOOKUP(SALIDA[[#This Row],[CODIGO]],STOCKSANLUIS[],7,FALSE))</f>
        <v>C</v>
      </c>
      <c r="I2652" s="10"/>
      <c r="J2652" t="str">
        <f>SALIDA[[#This Row],[CODIGO]]&amp;"       "&amp;SALIDA[[#This Row],[FAMILIA]]</f>
        <v>02043       NU CALGON</v>
      </c>
      <c r="K2652">
        <f>VLOOKUP(SALIDA[[#This Row],[CODIGO]],STOCK_STARSOFT[],5,FALSE)</f>
        <v>9.0050089999999994</v>
      </c>
      <c r="L2652">
        <f>SALIDA[[#This Row],[CANTIDAD]]*SALIDA[[#This Row],[PRECIO UND]]</f>
        <v>36.020035999999998</v>
      </c>
    </row>
    <row r="2653" spans="1:12" x14ac:dyDescent="0.25">
      <c r="A2653" s="6" t="s">
        <v>2466</v>
      </c>
      <c r="B2653" s="100" t="str">
        <f>VLOOKUP(SALIDA[[#This Row],[CODIGO]],STOCKSANLUIS[],2,FALSE)</f>
        <v>LIMPIADOR PARA EVAPORADOR - EVAP POWR-C - 1GALON - NU CALGON</v>
      </c>
      <c r="C2653" s="153">
        <v>46027</v>
      </c>
      <c r="D2653">
        <v>4</v>
      </c>
      <c r="E2653">
        <f>IF(VLOOKUP(SALIDA[[#This Row],[CODIGO]],STOCKSANLUIS[],6,FALSE)=0,"PRODUCTO SIN STOCK/UBICACIÓN",VLOOKUP(SALIDA[[#This Row],[CODIGO]],STOCKSANLUIS[],6,FALSE))</f>
        <v>1</v>
      </c>
      <c r="F2653">
        <f>SALIDA[[#This Row],[CANTIDAD]]/SALIDA[[#This Row],[UND MEDIDA]]</f>
        <v>4</v>
      </c>
      <c r="G2653" t="str">
        <f>VLOOKUP(SALIDA[[#This Row],[CODIGO]],FAMILIAS[],4,FALSE)</f>
        <v>NU CALGON</v>
      </c>
      <c r="H2653" s="10" t="str">
        <f>IF(VLOOKUP(SALIDA[[#This Row],[CODIGO]],STOCKSANLUIS[],7,FALSE)=0,"PRODUCTO SIN STOCK/UBICACIÓN",VLOOKUP(SALIDA[[#This Row],[CODIGO]],STOCKSANLUIS[],7,FALSE))</f>
        <v>C</v>
      </c>
      <c r="I2653" s="10"/>
      <c r="J2653" t="str">
        <f>SALIDA[[#This Row],[CODIGO]]&amp;"       "&amp;SALIDA[[#This Row],[FAMILIA]]</f>
        <v>02030       NU CALGON</v>
      </c>
      <c r="K2653">
        <f>VLOOKUP(SALIDA[[#This Row],[CODIGO]],STOCK_STARSOFT[],5,FALSE)</f>
        <v>10.536965</v>
      </c>
      <c r="L2653">
        <f>SALIDA[[#This Row],[CANTIDAD]]*SALIDA[[#This Row],[PRECIO UND]]</f>
        <v>42.147860000000001</v>
      </c>
    </row>
    <row r="2654" spans="1:12" x14ac:dyDescent="0.25">
      <c r="A2654" s="6" t="s">
        <v>65</v>
      </c>
      <c r="B2654" s="100" t="str">
        <f>VLOOKUP(SALIDA[[#This Row],[CODIGO]],STOCKSANLUIS[],2,FALSE)</f>
        <v xml:space="preserve">SENSOR DE TEMPERATURA NTC - SB-19 - 2.5M - FULL GAUGE </v>
      </c>
      <c r="C2654" s="153">
        <v>46027</v>
      </c>
      <c r="D2654">
        <v>2</v>
      </c>
      <c r="E2654">
        <f>IF(VLOOKUP(SALIDA[[#This Row],[CODIGO]],STOCKSANLUIS[],6,FALSE)=0,"PRODUCTO SIN STOCK/UBICACIÓN",VLOOKUP(SALIDA[[#This Row],[CODIGO]],STOCKSANLUIS[],6,FALSE))</f>
        <v>1</v>
      </c>
      <c r="F2654">
        <f>SALIDA[[#This Row],[CANTIDAD]]/SALIDA[[#This Row],[UND MEDIDA]]</f>
        <v>2</v>
      </c>
      <c r="G2654" t="str">
        <f>VLOOKUP(SALIDA[[#This Row],[CODIGO]],FAMILIAS[],4,FALSE)</f>
        <v>FULL GAUGE</v>
      </c>
      <c r="H2654" s="10" t="str">
        <f>IF(VLOOKUP(SALIDA[[#This Row],[CODIGO]],STOCKSANLUIS[],7,FALSE)=0,"PRODUCTO SIN STOCK/UBICACIÓN",VLOOKUP(SALIDA[[#This Row],[CODIGO]],STOCKSANLUIS[],7,FALSE))</f>
        <v>C</v>
      </c>
      <c r="I2654" s="10"/>
      <c r="J2654" t="str">
        <f>SALIDA[[#This Row],[CODIGO]]&amp;"       "&amp;SALIDA[[#This Row],[FAMILIA]]</f>
        <v>00033       FULL GAUGE</v>
      </c>
      <c r="K2654">
        <f>VLOOKUP(SALIDA[[#This Row],[CODIGO]],STOCK_STARSOFT[],5,FALSE)</f>
        <v>2.8372660000000001</v>
      </c>
      <c r="L2654">
        <f>SALIDA[[#This Row],[CANTIDAD]]*SALIDA[[#This Row],[PRECIO UND]]</f>
        <v>5.6745320000000001</v>
      </c>
    </row>
    <row r="2655" spans="1:12" x14ac:dyDescent="0.25">
      <c r="A2655" s="6" t="s">
        <v>3639</v>
      </c>
      <c r="B2655" s="100" t="str">
        <f>VLOOKUP(SALIDA[[#This Row],[CODIGO]],STOCKSANLUIS[],2,FALSE)</f>
        <v>MOTOVENTILADOR MAER FAN YDWF74L60P4-522N-450S (220V, 60HZ, 4 POLES, 1PH, CL.F, SUCTION)</v>
      </c>
      <c r="C2655" s="153">
        <v>46027</v>
      </c>
      <c r="D2655">
        <v>1</v>
      </c>
      <c r="E2655">
        <f>IF(VLOOKUP(SALIDA[[#This Row],[CODIGO]],STOCKSANLUIS[],6,FALSE)=0,"PRODUCTO SIN STOCK/UBICACIÓN",VLOOKUP(SALIDA[[#This Row],[CODIGO]],STOCKSANLUIS[],6,FALSE))</f>
        <v>1</v>
      </c>
      <c r="F2655">
        <f>SALIDA[[#This Row],[CANTIDAD]]/SALIDA[[#This Row],[UND MEDIDA]]</f>
        <v>1</v>
      </c>
      <c r="G2655" t="str">
        <f>VLOOKUP(SALIDA[[#This Row],[CODIGO]],FAMILIAS[],4,FALSE)</f>
        <v>MAER FAN</v>
      </c>
      <c r="H2655" s="10" t="str">
        <f>IF(VLOOKUP(SALIDA[[#This Row],[CODIGO]],STOCKSANLUIS[],7,FALSE)=0,"PRODUCTO SIN STOCK/UBICACIÓN",VLOOKUP(SALIDA[[#This Row],[CODIGO]],STOCKSANLUIS[],7,FALSE))</f>
        <v>C</v>
      </c>
      <c r="I2655" s="10"/>
      <c r="J2655" t="str">
        <f>SALIDA[[#This Row],[CODIGO]]&amp;"       "&amp;SALIDA[[#This Row],[FAMILIA]]</f>
        <v>03037       MAER FAN</v>
      </c>
      <c r="K2655">
        <f>VLOOKUP(SALIDA[[#This Row],[CODIGO]],STOCK_STARSOFT[],5,FALSE)</f>
        <v>39.236970999999997</v>
      </c>
      <c r="L2655">
        <f>SALIDA[[#This Row],[CANTIDAD]]*SALIDA[[#This Row],[PRECIO UND]]</f>
        <v>39.236970999999997</v>
      </c>
    </row>
    <row r="2656" spans="1:12" x14ac:dyDescent="0.25">
      <c r="A2656" s="6" t="s">
        <v>3096</v>
      </c>
      <c r="B2656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656" s="153">
        <v>46027</v>
      </c>
      <c r="D2656">
        <v>1</v>
      </c>
      <c r="E2656">
        <f>IF(VLOOKUP(SALIDA[[#This Row],[CODIGO]],STOCKSANLUIS[],6,FALSE)=0,"PRODUCTO SIN STOCK/UBICACIÓN",VLOOKUP(SALIDA[[#This Row],[CODIGO]],STOCKSANLUIS[],6,FALSE))</f>
        <v>1</v>
      </c>
      <c r="F2656">
        <f>SALIDA[[#This Row],[CANTIDAD]]/SALIDA[[#This Row],[UND MEDIDA]]</f>
        <v>1</v>
      </c>
      <c r="G2656" t="str">
        <f>VLOOKUP(SALIDA[[#This Row],[CODIGO]],FAMILIAS[],4,FALSE)</f>
        <v>TEMP BLUE</v>
      </c>
      <c r="H2656" s="10" t="str">
        <f>IF(VLOOKUP(SALIDA[[#This Row],[CODIGO]],STOCKSANLUIS[],7,FALSE)=0,"PRODUCTO SIN STOCK/UBICACIÓN",VLOOKUP(SALIDA[[#This Row],[CODIGO]],STOCKSANLUIS[],7,FALSE))</f>
        <v>B</v>
      </c>
      <c r="I2656" s="10"/>
      <c r="J2656" t="str">
        <f>SALIDA[[#This Row],[CODIGO]]&amp;"       "&amp;SALIDA[[#This Row],[FAMILIA]]</f>
        <v>02495       TEMP BLUE</v>
      </c>
      <c r="K2656">
        <f>VLOOKUP(SALIDA[[#This Row],[CODIGO]],STOCK_STARSOFT[],5,FALSE)</f>
        <v>207.15372199999999</v>
      </c>
      <c r="L2656">
        <f>SALIDA[[#This Row],[CANTIDAD]]*SALIDA[[#This Row],[PRECIO UND]]</f>
        <v>207.15372199999999</v>
      </c>
    </row>
    <row r="2657" spans="1:12" x14ac:dyDescent="0.25">
      <c r="A2657" s="6" t="s">
        <v>3098</v>
      </c>
      <c r="B2657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657" s="153">
        <v>46027</v>
      </c>
      <c r="D2657">
        <v>2</v>
      </c>
      <c r="E2657">
        <f>IF(VLOOKUP(SALIDA[[#This Row],[CODIGO]],STOCKSANLUIS[],6,FALSE)=0,"PRODUCTO SIN STOCK/UBICACIÓN",VLOOKUP(SALIDA[[#This Row],[CODIGO]],STOCKSANLUIS[],6,FALSE))</f>
        <v>1</v>
      </c>
      <c r="F2657">
        <f>SALIDA[[#This Row],[CANTIDAD]]/SALIDA[[#This Row],[UND MEDIDA]]</f>
        <v>2</v>
      </c>
      <c r="G2657" t="str">
        <f>VLOOKUP(SALIDA[[#This Row],[CODIGO]],FAMILIAS[],4,FALSE)</f>
        <v>TEMP BLUE</v>
      </c>
      <c r="H2657" s="10" t="str">
        <f>IF(VLOOKUP(SALIDA[[#This Row],[CODIGO]],STOCKSANLUIS[],7,FALSE)=0,"PRODUCTO SIN STOCK/UBICACIÓN",VLOOKUP(SALIDA[[#This Row],[CODIGO]],STOCKSANLUIS[],7,FALSE))</f>
        <v>B</v>
      </c>
      <c r="I2657" s="10"/>
      <c r="J2657" t="str">
        <f>SALIDA[[#This Row],[CODIGO]]&amp;"       "&amp;SALIDA[[#This Row],[FAMILIA]]</f>
        <v>02496       TEMP BLUE</v>
      </c>
      <c r="K2657">
        <f>VLOOKUP(SALIDA[[#This Row],[CODIGO]],STOCK_STARSOFT[],5,FALSE)</f>
        <v>310.31848400000001</v>
      </c>
      <c r="L2657">
        <f>SALIDA[[#This Row],[CANTIDAD]]*SALIDA[[#This Row],[PRECIO UND]]</f>
        <v>620.63696800000002</v>
      </c>
    </row>
    <row r="2658" spans="1:12" x14ac:dyDescent="0.25">
      <c r="A2658" s="6" t="s">
        <v>3293</v>
      </c>
      <c r="B2658" s="100" t="str">
        <f>VLOOKUP(SALIDA[[#This Row],[CODIGO]],STOCKSANLUIS[],2,FALSE)</f>
        <v>VALVULA PARA AGUA HELADA FAN &amp; COIL 2 VIAS 3/4" DIAMETRO  CON ACTUADOR  220V JOHNSON CONTROLS - VLC2200GC-C</v>
      </c>
      <c r="C2658" s="153">
        <v>46027</v>
      </c>
      <c r="D2658">
        <v>2</v>
      </c>
      <c r="E2658">
        <f>IF(VLOOKUP(SALIDA[[#This Row],[CODIGO]],STOCKSANLUIS[],6,FALSE)=0,"PRODUCTO SIN STOCK/UBICACIÓN",VLOOKUP(SALIDA[[#This Row],[CODIGO]],STOCKSANLUIS[],6,FALSE))</f>
        <v>1</v>
      </c>
      <c r="F2658">
        <f>SALIDA[[#This Row],[CANTIDAD]]/SALIDA[[#This Row],[UND MEDIDA]]</f>
        <v>2</v>
      </c>
      <c r="G2658" t="str">
        <f>VLOOKUP(SALIDA[[#This Row],[CODIGO]],FAMILIAS[],4,FALSE)</f>
        <v>JOHNSON CONTROLS</v>
      </c>
      <c r="H2658" s="10" t="str">
        <f>IF(VLOOKUP(SALIDA[[#This Row],[CODIGO]],STOCKSANLUIS[],7,FALSE)=0,"PRODUCTO SIN STOCK/UBICACIÓN",VLOOKUP(SALIDA[[#This Row],[CODIGO]],STOCKSANLUIS[],7,FALSE))</f>
        <v>A</v>
      </c>
      <c r="I2658" s="10"/>
      <c r="J2658" t="str">
        <f>SALIDA[[#This Row],[CODIGO]]&amp;"       "&amp;SALIDA[[#This Row],[FAMILIA]]</f>
        <v>02714       JOHNSON CONTROLS</v>
      </c>
      <c r="K2658">
        <f>VLOOKUP(SALIDA[[#This Row],[CODIGO]],STOCK_STARSOFT[],5,FALSE)</f>
        <v>13.849964</v>
      </c>
      <c r="L2658">
        <f>SALIDA[[#This Row],[CANTIDAD]]*SALIDA[[#This Row],[PRECIO UND]]</f>
        <v>27.699928</v>
      </c>
    </row>
    <row r="2659" spans="1:12" x14ac:dyDescent="0.25">
      <c r="A2659" s="6" t="s">
        <v>3293</v>
      </c>
      <c r="B2659" s="100" t="str">
        <f>VLOOKUP(SALIDA[[#This Row],[CODIGO]],STOCKSANLUIS[],2,FALSE)</f>
        <v>VALVULA PARA AGUA HELADA FAN &amp; COIL 2 VIAS 3/4" DIAMETRO  CON ACTUADOR  220V JOHNSON CONTROLS - VLC2200GC-C</v>
      </c>
      <c r="C2659" s="153">
        <v>46027</v>
      </c>
      <c r="D2659">
        <v>1</v>
      </c>
      <c r="E2659">
        <f>IF(VLOOKUP(SALIDA[[#This Row],[CODIGO]],STOCKSANLUIS[],6,FALSE)=0,"PRODUCTO SIN STOCK/UBICACIÓN",VLOOKUP(SALIDA[[#This Row],[CODIGO]],STOCKSANLUIS[],6,FALSE))</f>
        <v>1</v>
      </c>
      <c r="F2659">
        <f>SALIDA[[#This Row],[CANTIDAD]]/SALIDA[[#This Row],[UND MEDIDA]]</f>
        <v>1</v>
      </c>
      <c r="G2659" t="str">
        <f>VLOOKUP(SALIDA[[#This Row],[CODIGO]],FAMILIAS[],4,FALSE)</f>
        <v>JOHNSON CONTROLS</v>
      </c>
      <c r="H2659" s="10" t="str">
        <f>IF(VLOOKUP(SALIDA[[#This Row],[CODIGO]],STOCKSANLUIS[],7,FALSE)=0,"PRODUCTO SIN STOCK/UBICACIÓN",VLOOKUP(SALIDA[[#This Row],[CODIGO]],STOCKSANLUIS[],7,FALSE))</f>
        <v>A</v>
      </c>
      <c r="I2659" s="10"/>
      <c r="J2659" t="str">
        <f>SALIDA[[#This Row],[CODIGO]]&amp;"       "&amp;SALIDA[[#This Row],[FAMILIA]]</f>
        <v>02714       JOHNSON CONTROLS</v>
      </c>
      <c r="K2659">
        <f>VLOOKUP(SALIDA[[#This Row],[CODIGO]],STOCK_STARSOFT[],5,FALSE)</f>
        <v>13.849964</v>
      </c>
      <c r="L2659">
        <f>SALIDA[[#This Row],[CANTIDAD]]*SALIDA[[#This Row],[PRECIO UND]]</f>
        <v>13.849964</v>
      </c>
    </row>
    <row r="2660" spans="1:12" x14ac:dyDescent="0.25">
      <c r="A2660" s="6" t="s">
        <v>2565</v>
      </c>
      <c r="B2660" s="100" t="str">
        <f>VLOOKUP(SALIDA[[#This Row],[CODIGO]],STOCKSANLUIS[],2,FALSE)</f>
        <v>COMPRESOR HERMETICO DANFOSS MTZ36 - 3.0HP - 220V/3F/60HZ -R-134A/404A/507A/407C (NO INC. VALV. V09/V06 Y RESIST. DE CARTER)</v>
      </c>
      <c r="C2660" s="153">
        <v>46027</v>
      </c>
      <c r="D2660">
        <v>1</v>
      </c>
      <c r="E2660">
        <f>IF(VLOOKUP(SALIDA[[#This Row],[CODIGO]],STOCKSANLUIS[],6,FALSE)=0,"PRODUCTO SIN STOCK/UBICACIÓN",VLOOKUP(SALIDA[[#This Row],[CODIGO]],STOCKSANLUIS[],6,FALSE))</f>
        <v>1</v>
      </c>
      <c r="F2660">
        <f>SALIDA[[#This Row],[CANTIDAD]]/SALIDA[[#This Row],[UND MEDIDA]]</f>
        <v>1</v>
      </c>
      <c r="G2660" t="str">
        <f>VLOOKUP(SALIDA[[#This Row],[CODIGO]],FAMILIAS[],4,FALSE)</f>
        <v>DANFOSS</v>
      </c>
      <c r="H2660" s="10" t="str">
        <f>IF(VLOOKUP(SALIDA[[#This Row],[CODIGO]],STOCKSANLUIS[],7,FALSE)=0,"PRODUCTO SIN STOCK/UBICACIÓN",VLOOKUP(SALIDA[[#This Row],[CODIGO]],STOCKSANLUIS[],7,FALSE))</f>
        <v>C</v>
      </c>
      <c r="I2660" s="10"/>
      <c r="J2660" t="str">
        <f>SALIDA[[#This Row],[CODIGO]]&amp;"       "&amp;SALIDA[[#This Row],[FAMILIA]]</f>
        <v>02106       DANFOSS</v>
      </c>
      <c r="K2660">
        <f>VLOOKUP(SALIDA[[#This Row],[CODIGO]],STOCK_STARSOFT[],5,FALSE)</f>
        <v>516.02666699999997</v>
      </c>
      <c r="L2660">
        <f>SALIDA[[#This Row],[CANTIDAD]]*SALIDA[[#This Row],[PRECIO UND]]</f>
        <v>516.02666699999997</v>
      </c>
    </row>
    <row r="2661" spans="1:12" x14ac:dyDescent="0.25">
      <c r="A2661" s="6" t="s">
        <v>1239</v>
      </c>
      <c r="B2661" s="100" t="str">
        <f>VLOOKUP(SALIDA[[#This Row],[CODIGO]],STOCKSANLUIS[],2,FALSE)</f>
        <v>MANGA AISLANTE CI-H-012 DE 1/2" X 1/2" - ARMAFLEX/ARMACELL</v>
      </c>
      <c r="C2661" s="153">
        <v>46027</v>
      </c>
      <c r="D2661">
        <v>10</v>
      </c>
      <c r="E2661">
        <f>IF(VLOOKUP(SALIDA[[#This Row],[CODIGO]],STOCKSANLUIS[],6,FALSE)=0,"PRODUCTO SIN STOCK/UBICACIÓN",VLOOKUP(SALIDA[[#This Row],[CODIGO]],STOCKSANLUIS[],6,FALSE))</f>
        <v>1</v>
      </c>
      <c r="F2661">
        <f>SALIDA[[#This Row],[CANTIDAD]]/SALIDA[[#This Row],[UND MEDIDA]]</f>
        <v>10</v>
      </c>
      <c r="G2661" t="str">
        <f>VLOOKUP(SALIDA[[#This Row],[CODIGO]],FAMILIAS[],4,FALSE)</f>
        <v>ARMACELL</v>
      </c>
      <c r="H2661" s="10" t="str">
        <f>IF(VLOOKUP(SALIDA[[#This Row],[CODIGO]],STOCKSANLUIS[],7,FALSE)=0,"PRODUCTO SIN STOCK/UBICACIÓN",VLOOKUP(SALIDA[[#This Row],[CODIGO]],STOCKSANLUIS[],7,FALSE))</f>
        <v>A</v>
      </c>
      <c r="I2661" s="10"/>
      <c r="J2661" t="str">
        <f>SALIDA[[#This Row],[CODIGO]]&amp;"       "&amp;SALIDA[[#This Row],[FAMILIA]]</f>
        <v>01325       ARMACELL</v>
      </c>
      <c r="K2661">
        <f>VLOOKUP(SALIDA[[#This Row],[CODIGO]],STOCK_STARSOFT[],5,FALSE)</f>
        <v>0.98766699999999996</v>
      </c>
      <c r="L2661">
        <f>SALIDA[[#This Row],[CANTIDAD]]*SALIDA[[#This Row],[PRECIO UND]]</f>
        <v>9.876669999999999</v>
      </c>
    </row>
    <row r="2662" spans="1:12" x14ac:dyDescent="0.25">
      <c r="A2662" s="6" t="s">
        <v>487</v>
      </c>
      <c r="B2662" s="100" t="str">
        <f>VLOOKUP(SALIDA[[#This Row],[CODIGO]],STOCKSANLUIS[],2,FALSE)</f>
        <v>SOLDADURA DE PLATA HARRIS AL 5%</v>
      </c>
      <c r="C2662" s="153">
        <v>46027</v>
      </c>
      <c r="D2662">
        <v>4</v>
      </c>
      <c r="E2662">
        <f>IF(VLOOKUP(SALIDA[[#This Row],[CODIGO]],STOCKSANLUIS[],6,FALSE)=0,"PRODUCTO SIN STOCK/UBICACIÓN",VLOOKUP(SALIDA[[#This Row],[CODIGO]],STOCKSANLUIS[],6,FALSE))</f>
        <v>1</v>
      </c>
      <c r="F2662">
        <f>SALIDA[[#This Row],[CANTIDAD]]/SALIDA[[#This Row],[UND MEDIDA]]</f>
        <v>4</v>
      </c>
      <c r="G2662" t="str">
        <f>VLOOKUP(SALIDA[[#This Row],[CODIGO]],FAMILIAS[],4,FALSE)</f>
        <v>HARRIS</v>
      </c>
      <c r="H2662" s="10" t="str">
        <f>IF(VLOOKUP(SALIDA[[#This Row],[CODIGO]],STOCKSANLUIS[],7,FALSE)=0,"PRODUCTO SIN STOCK/UBICACIÓN",VLOOKUP(SALIDA[[#This Row],[CODIGO]],STOCKSANLUIS[],7,FALSE))</f>
        <v>C</v>
      </c>
      <c r="I2662" s="10"/>
      <c r="J2662" t="str">
        <f>SALIDA[[#This Row],[CODIGO]]&amp;"       "&amp;SALIDA[[#This Row],[FAMILIA]]</f>
        <v>00406       HARRIS</v>
      </c>
      <c r="K2662">
        <f>VLOOKUP(SALIDA[[#This Row],[CODIGO]],STOCK_STARSOFT[],5,FALSE)</f>
        <v>2.7172480000000001</v>
      </c>
      <c r="L2662">
        <f>SALIDA[[#This Row],[CANTIDAD]]*SALIDA[[#This Row],[PRECIO UND]]</f>
        <v>10.868992</v>
      </c>
    </row>
    <row r="2663" spans="1:12" x14ac:dyDescent="0.25">
      <c r="A2663" s="6" t="s">
        <v>867</v>
      </c>
      <c r="B2663" s="100" t="str">
        <f>VLOOKUP(SALIDA[[#This Row],[CODIGO]],STOCKSANLUIS[],2,FALSE)</f>
        <v>ACEITE POLIOLESTER POE 68 - 1 GALON - BVA</v>
      </c>
      <c r="C2663" s="153">
        <v>46027</v>
      </c>
      <c r="D2663">
        <v>1</v>
      </c>
      <c r="E2663">
        <f>IF(VLOOKUP(SALIDA[[#This Row],[CODIGO]],STOCKSANLUIS[],6,FALSE)=0,"PRODUCTO SIN STOCK/UBICACIÓN",VLOOKUP(SALIDA[[#This Row],[CODIGO]],STOCKSANLUIS[],6,FALSE))</f>
        <v>1</v>
      </c>
      <c r="F2663">
        <f>SALIDA[[#This Row],[CANTIDAD]]/SALIDA[[#This Row],[UND MEDIDA]]</f>
        <v>1</v>
      </c>
      <c r="G2663" t="str">
        <f>VLOOKUP(SALIDA[[#This Row],[CODIGO]],FAMILIAS[],4,FALSE)</f>
        <v>BVA</v>
      </c>
      <c r="H2663" s="10" t="str">
        <f>IF(VLOOKUP(SALIDA[[#This Row],[CODIGO]],STOCKSANLUIS[],7,FALSE)=0,"PRODUCTO SIN STOCK/UBICACIÓN",VLOOKUP(SALIDA[[#This Row],[CODIGO]],STOCKSANLUIS[],7,FALSE))</f>
        <v>C</v>
      </c>
      <c r="I2663" s="10"/>
      <c r="J2663" t="str">
        <f>SALIDA[[#This Row],[CODIGO]]&amp;"       "&amp;SALIDA[[#This Row],[FAMILIA]]</f>
        <v>00945       BVA</v>
      </c>
      <c r="K2663">
        <f>VLOOKUP(SALIDA[[#This Row],[CODIGO]],STOCK_STARSOFT[],5,FALSE)</f>
        <v>50.009718999999997</v>
      </c>
      <c r="L2663">
        <f>SALIDA[[#This Row],[CANTIDAD]]*SALIDA[[#This Row],[PRECIO UND]]</f>
        <v>50.009718999999997</v>
      </c>
    </row>
    <row r="2664" spans="1:12" x14ac:dyDescent="0.25">
      <c r="A2664" s="6" t="s">
        <v>2707</v>
      </c>
      <c r="B2664" s="100" t="str">
        <f>VLOOKUP(SALIDA[[#This Row],[CODIGO]],STOCKSANLUIS[],2,FALSE)</f>
        <v>FUNDENTE EN POLVO DE 113.5 GR (SSPF1/4) - HARRIS</v>
      </c>
      <c r="C2664" s="153">
        <v>46027</v>
      </c>
      <c r="D2664">
        <v>1</v>
      </c>
      <c r="E2664">
        <f>IF(VLOOKUP(SALIDA[[#This Row],[CODIGO]],STOCKSANLUIS[],6,FALSE)=0,"PRODUCTO SIN STOCK/UBICACIÓN",VLOOKUP(SALIDA[[#This Row],[CODIGO]],STOCKSANLUIS[],6,FALSE))</f>
        <v>1</v>
      </c>
      <c r="F2664">
        <f>SALIDA[[#This Row],[CANTIDAD]]/SALIDA[[#This Row],[UND MEDIDA]]</f>
        <v>1</v>
      </c>
      <c r="G2664" t="str">
        <f>VLOOKUP(SALIDA[[#This Row],[CODIGO]],FAMILIAS[],4,FALSE)</f>
        <v>HARRIS</v>
      </c>
      <c r="H2664" s="10" t="str">
        <f>IF(VLOOKUP(SALIDA[[#This Row],[CODIGO]],STOCKSANLUIS[],7,FALSE)=0,"PRODUCTO SIN STOCK/UBICACIÓN",VLOOKUP(SALIDA[[#This Row],[CODIGO]],STOCKSANLUIS[],7,FALSE))</f>
        <v>C</v>
      </c>
      <c r="I2664" s="10"/>
      <c r="J2664" t="str">
        <f>SALIDA[[#This Row],[CODIGO]]&amp;"       "&amp;SALIDA[[#This Row],[FAMILIA]]</f>
        <v>02195       HARRIS</v>
      </c>
      <c r="K2664">
        <f>VLOOKUP(SALIDA[[#This Row],[CODIGO]],STOCK_STARSOFT[],5,FALSE)</f>
        <v>6.6086</v>
      </c>
      <c r="L2664">
        <f>SALIDA[[#This Row],[CANTIDAD]]*SALIDA[[#This Row],[PRECIO UND]]</f>
        <v>6.6086</v>
      </c>
    </row>
    <row r="2665" spans="1:12" x14ac:dyDescent="0.25">
      <c r="A2665" s="6" t="s">
        <v>3078</v>
      </c>
      <c r="B2665" s="100" t="str">
        <f>VLOOKUP(SALIDA[[#This Row],[CODIGO]],STOCKSANLUIS[],2,FALSE)</f>
        <v>CIERRE RÁPIDO F-921 A CON LLAVE FI0 1279 - CAFF</v>
      </c>
      <c r="C2665" s="153">
        <v>46027</v>
      </c>
      <c r="D2665">
        <v>1</v>
      </c>
      <c r="E2665">
        <f>IF(VLOOKUP(SALIDA[[#This Row],[CODIGO]],STOCKSANLUIS[],6,FALSE)=0,"PRODUCTO SIN STOCK/UBICACIÓN",VLOOKUP(SALIDA[[#This Row],[CODIGO]],STOCKSANLUIS[],6,FALSE))</f>
        <v>1</v>
      </c>
      <c r="F2665">
        <f>SALIDA[[#This Row],[CANTIDAD]]/SALIDA[[#This Row],[UND MEDIDA]]</f>
        <v>1</v>
      </c>
      <c r="G2665" t="str">
        <f>VLOOKUP(SALIDA[[#This Row],[CODIGO]],FAMILIAS[],4,FALSE)</f>
        <v>CAFF</v>
      </c>
      <c r="H2665" s="10" t="str">
        <f>IF(VLOOKUP(SALIDA[[#This Row],[CODIGO]],STOCKSANLUIS[],7,FALSE)=0,"PRODUCTO SIN STOCK/UBICACIÓN",VLOOKUP(SALIDA[[#This Row],[CODIGO]],STOCKSANLUIS[],7,FALSE))</f>
        <v>A</v>
      </c>
      <c r="I2665" s="10"/>
      <c r="J2665" t="str">
        <f>SALIDA[[#This Row],[CODIGO]]&amp;"       "&amp;SALIDA[[#This Row],[FAMILIA]]</f>
        <v>02473       CAFF</v>
      </c>
      <c r="K2665">
        <f>VLOOKUP(SALIDA[[#This Row],[CODIGO]],STOCK_STARSOFT[],5,FALSE)</f>
        <v>56.62</v>
      </c>
      <c r="L2665">
        <f>SALIDA[[#This Row],[CANTIDAD]]*SALIDA[[#This Row],[PRECIO UND]]</f>
        <v>56.62</v>
      </c>
    </row>
    <row r="2666" spans="1:12" x14ac:dyDescent="0.25">
      <c r="A2666" s="6" t="s">
        <v>3575</v>
      </c>
      <c r="B2666" s="100" t="str">
        <f>VLOOKUP(SALIDA[[#This Row],[CODIGO]],STOCKSANLUIS[],2,FALSE)</f>
        <v xml:space="preserve">MOTOVENTILADOR AXIAL EBM S4E300/G01 - 300MM - 220V MONOFÁSICO - 4 POLOS, CON REJILLA - FLUJO V REMPLAZO DE S4E300-AS72-30                   </v>
      </c>
      <c r="C2666" s="153">
        <v>46027</v>
      </c>
      <c r="D2666">
        <v>2</v>
      </c>
      <c r="E2666">
        <f>IF(VLOOKUP(SALIDA[[#This Row],[CODIGO]],STOCKSANLUIS[],6,FALSE)=0,"PRODUCTO SIN STOCK/UBICACIÓN",VLOOKUP(SALIDA[[#This Row],[CODIGO]],STOCKSANLUIS[],6,FALSE))</f>
        <v>1</v>
      </c>
      <c r="F2666">
        <f>SALIDA[[#This Row],[CANTIDAD]]/SALIDA[[#This Row],[UND MEDIDA]]</f>
        <v>2</v>
      </c>
      <c r="G2666" t="str">
        <f>VLOOKUP(SALIDA[[#This Row],[CODIGO]],FAMILIAS[],4,FALSE)</f>
        <v>EBM</v>
      </c>
      <c r="H2666" s="10" t="str">
        <f>IF(VLOOKUP(SALIDA[[#This Row],[CODIGO]],STOCKSANLUIS[],7,FALSE)=0,"PRODUCTO SIN STOCK/UBICACIÓN",VLOOKUP(SALIDA[[#This Row],[CODIGO]],STOCKSANLUIS[],7,FALSE))</f>
        <v>C</v>
      </c>
      <c r="I2666" s="10"/>
      <c r="J2666" t="str">
        <f>SALIDA[[#This Row],[CODIGO]]&amp;"       "&amp;SALIDA[[#This Row],[FAMILIA]]</f>
        <v>02982       EBM</v>
      </c>
      <c r="K2666">
        <f>VLOOKUP(SALIDA[[#This Row],[CODIGO]],STOCK_STARSOFT[],5,FALSE)</f>
        <v>58.726481</v>
      </c>
      <c r="L2666">
        <f>SALIDA[[#This Row],[CANTIDAD]]*SALIDA[[#This Row],[PRECIO UND]]</f>
        <v>117.452962</v>
      </c>
    </row>
    <row r="2667" spans="1:12" x14ac:dyDescent="0.25">
      <c r="A2667" s="6" t="s">
        <v>33</v>
      </c>
      <c r="B2667" s="100" t="str">
        <f>VLOOKUP(SALIDA[[#This Row],[CODIGO]],STOCKSANLUIS[],2,FALSE)</f>
        <v>CONTROLADOR DE TEMPERATURA DIGITAL MT-512E 2HP - VER.13 - 115/220 VAC - FULL GAUGE</v>
      </c>
      <c r="C2667" s="153">
        <v>46027</v>
      </c>
      <c r="D2667">
        <v>8</v>
      </c>
      <c r="E2667">
        <f>IF(VLOOKUP(SALIDA[[#This Row],[CODIGO]],STOCKSANLUIS[],6,FALSE)=0,"PRODUCTO SIN STOCK/UBICACIÓN",VLOOKUP(SALIDA[[#This Row],[CODIGO]],STOCKSANLUIS[],6,FALSE))</f>
        <v>1</v>
      </c>
      <c r="F2667">
        <f>SALIDA[[#This Row],[CANTIDAD]]/SALIDA[[#This Row],[UND MEDIDA]]</f>
        <v>8</v>
      </c>
      <c r="G2667" t="str">
        <f>VLOOKUP(SALIDA[[#This Row],[CODIGO]],FAMILIAS[],4,FALSE)</f>
        <v>FULL GAUGE</v>
      </c>
      <c r="H2667" s="10" t="str">
        <f>IF(VLOOKUP(SALIDA[[#This Row],[CODIGO]],STOCKSANLUIS[],7,FALSE)=0,"PRODUCTO SIN STOCK/UBICACIÓN",VLOOKUP(SALIDA[[#This Row],[CODIGO]],STOCKSANLUIS[],7,FALSE))</f>
        <v>C</v>
      </c>
      <c r="I2667" s="10"/>
      <c r="J2667" t="str">
        <f>SALIDA[[#This Row],[CODIGO]]&amp;"       "&amp;SALIDA[[#This Row],[FAMILIA]]</f>
        <v>00016       FULL GAUGE</v>
      </c>
      <c r="K2667">
        <f>VLOOKUP(SALIDA[[#This Row],[CODIGO]],STOCK_STARSOFT[],5,FALSE)</f>
        <v>13.318346</v>
      </c>
      <c r="L2667">
        <f>SALIDA[[#This Row],[CANTIDAD]]*SALIDA[[#This Row],[PRECIO UND]]</f>
        <v>106.546768</v>
      </c>
    </row>
    <row r="2668" spans="1:12" x14ac:dyDescent="0.25">
      <c r="A2668" s="6" t="s">
        <v>491</v>
      </c>
      <c r="B2668" s="100" t="str">
        <f>VLOOKUP(SALIDA[[#This Row],[CODIGO]],STOCKSANLUIS[],2,FALSE)</f>
        <v>FUNDENTE EN PASTA DE 113.5 GR (SSWF1/4) - HARRIS</v>
      </c>
      <c r="C2668" s="153">
        <v>46027</v>
      </c>
      <c r="D2668">
        <v>31</v>
      </c>
      <c r="E2668">
        <f>IF(VLOOKUP(SALIDA[[#This Row],[CODIGO]],STOCKSANLUIS[],6,FALSE)=0,"PRODUCTO SIN STOCK/UBICACIÓN",VLOOKUP(SALIDA[[#This Row],[CODIGO]],STOCKSANLUIS[],6,FALSE))</f>
        <v>1</v>
      </c>
      <c r="F2668">
        <f>SALIDA[[#This Row],[CANTIDAD]]/SALIDA[[#This Row],[UND MEDIDA]]</f>
        <v>31</v>
      </c>
      <c r="G2668" t="str">
        <f>VLOOKUP(SALIDA[[#This Row],[CODIGO]],FAMILIAS[],4,FALSE)</f>
        <v>HARRIS</v>
      </c>
      <c r="H2668" s="10" t="str">
        <f>IF(VLOOKUP(SALIDA[[#This Row],[CODIGO]],STOCKSANLUIS[],7,FALSE)=0,"PRODUCTO SIN STOCK/UBICACIÓN",VLOOKUP(SALIDA[[#This Row],[CODIGO]],STOCKSANLUIS[],7,FALSE))</f>
        <v>C</v>
      </c>
      <c r="I2668" s="10" t="s">
        <v>19536</v>
      </c>
      <c r="J2668" t="str">
        <f>SALIDA[[#This Row],[CODIGO]]&amp;"       "&amp;SALIDA[[#This Row],[FAMILIA]]</f>
        <v>00408       HARRIS</v>
      </c>
      <c r="K2668">
        <f>VLOOKUP(SALIDA[[#This Row],[CODIGO]],STOCK_STARSOFT[],5,FALSE)</f>
        <v>4.173635</v>
      </c>
      <c r="L2668">
        <f>SALIDA[[#This Row],[CANTIDAD]]*SALIDA[[#This Row],[PRECIO UND]]</f>
        <v>129.38268500000001</v>
      </c>
    </row>
    <row r="2669" spans="1:12" x14ac:dyDescent="0.25">
      <c r="A2669" s="6" t="s">
        <v>3927</v>
      </c>
      <c r="B2669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669" s="153">
        <v>46027</v>
      </c>
      <c r="D2669">
        <v>1</v>
      </c>
      <c r="E2669">
        <f>IF(VLOOKUP(SALIDA[[#This Row],[CODIGO]],STOCKSANLUIS[],6,FALSE)=0,"PRODUCTO SIN STOCK/UBICACIÓN",VLOOKUP(SALIDA[[#This Row],[CODIGO]],STOCKSANLUIS[],6,FALSE))</f>
        <v>1</v>
      </c>
      <c r="F2669">
        <f>SALIDA[[#This Row],[CANTIDAD]]/SALIDA[[#This Row],[UND MEDIDA]]</f>
        <v>1</v>
      </c>
      <c r="G2669" t="str">
        <f>VLOOKUP(SALIDA[[#This Row],[CODIGO]],FAMILIAS[],4,FALSE)</f>
        <v>VIKING</v>
      </c>
      <c r="H2669" s="10" t="str">
        <f>IF(VLOOKUP(SALIDA[[#This Row],[CODIGO]],STOCKSANLUIS[],7,FALSE)=0,"PRODUCTO SIN STOCK/UBICACIÓN",VLOOKUP(SALIDA[[#This Row],[CODIGO]],STOCKSANLUIS[],7,FALSE))</f>
        <v>B</v>
      </c>
      <c r="I2669" s="10"/>
      <c r="J2669" t="str">
        <f>SALIDA[[#This Row],[CODIGO]]&amp;"       "&amp;SALIDA[[#This Row],[FAMILIA]]</f>
        <v>03395       VIKING</v>
      </c>
      <c r="K2669">
        <f>VLOOKUP(SALIDA[[#This Row],[CODIGO]],STOCK_STARSOFT[],5,FALSE)</f>
        <v>148.63707299999999</v>
      </c>
      <c r="L2669">
        <f>SALIDA[[#This Row],[CANTIDAD]]*SALIDA[[#This Row],[PRECIO UND]]</f>
        <v>148.63707299999999</v>
      </c>
    </row>
    <row r="2670" spans="1:12" x14ac:dyDescent="0.25">
      <c r="A2670" s="6" t="s">
        <v>3639</v>
      </c>
      <c r="B2670" s="100" t="str">
        <f>VLOOKUP(SALIDA[[#This Row],[CODIGO]],STOCKSANLUIS[],2,FALSE)</f>
        <v>MOTOVENTILADOR MAER FAN YDWF74L60P4-522N-450S (220V, 60HZ, 4 POLES, 1PH, CL.F, SUCTION)</v>
      </c>
      <c r="C2670" s="153">
        <v>46027</v>
      </c>
      <c r="D2670">
        <v>1</v>
      </c>
      <c r="E2670">
        <f>IF(VLOOKUP(SALIDA[[#This Row],[CODIGO]],STOCKSANLUIS[],6,FALSE)=0,"PRODUCTO SIN STOCK/UBICACIÓN",VLOOKUP(SALIDA[[#This Row],[CODIGO]],STOCKSANLUIS[],6,FALSE))</f>
        <v>1</v>
      </c>
      <c r="F2670">
        <f>SALIDA[[#This Row],[CANTIDAD]]/SALIDA[[#This Row],[UND MEDIDA]]</f>
        <v>1</v>
      </c>
      <c r="G2670" t="str">
        <f>VLOOKUP(SALIDA[[#This Row],[CODIGO]],FAMILIAS[],4,FALSE)</f>
        <v>MAER FAN</v>
      </c>
      <c r="H2670" s="10" t="str">
        <f>IF(VLOOKUP(SALIDA[[#This Row],[CODIGO]],STOCKSANLUIS[],7,FALSE)=0,"PRODUCTO SIN STOCK/UBICACIÓN",VLOOKUP(SALIDA[[#This Row],[CODIGO]],STOCKSANLUIS[],7,FALSE))</f>
        <v>C</v>
      </c>
      <c r="I2670" s="10"/>
      <c r="J2670" t="str">
        <f>SALIDA[[#This Row],[CODIGO]]&amp;"       "&amp;SALIDA[[#This Row],[FAMILIA]]</f>
        <v>03037       MAER FAN</v>
      </c>
      <c r="K2670">
        <f>VLOOKUP(SALIDA[[#This Row],[CODIGO]],STOCK_STARSOFT[],5,FALSE)</f>
        <v>39.236970999999997</v>
      </c>
      <c r="L2670">
        <f>SALIDA[[#This Row],[CANTIDAD]]*SALIDA[[#This Row],[PRECIO UND]]</f>
        <v>39.236970999999997</v>
      </c>
    </row>
    <row r="2671" spans="1:12" x14ac:dyDescent="0.25">
      <c r="A2671" s="6" t="s">
        <v>1245</v>
      </c>
      <c r="B2671" s="100" t="str">
        <f>VLOOKUP(SALIDA[[#This Row],[CODIGO]],STOCKSANLUIS[],2,FALSE)</f>
        <v>MANGA AISLANTE C1-H-020 DE 3/4" X 1/2" - ARMAFLEX/ARMACELL</v>
      </c>
      <c r="C2671" s="153">
        <v>46027</v>
      </c>
      <c r="D2671">
        <v>10</v>
      </c>
      <c r="E2671">
        <f>IF(VLOOKUP(SALIDA[[#This Row],[CODIGO]],STOCKSANLUIS[],6,FALSE)=0,"PRODUCTO SIN STOCK/UBICACIÓN",VLOOKUP(SALIDA[[#This Row],[CODIGO]],STOCKSANLUIS[],6,FALSE))</f>
        <v>1</v>
      </c>
      <c r="F2671">
        <f>SALIDA[[#This Row],[CANTIDAD]]/SALIDA[[#This Row],[UND MEDIDA]]</f>
        <v>10</v>
      </c>
      <c r="G2671" t="str">
        <f>VLOOKUP(SALIDA[[#This Row],[CODIGO]],FAMILIAS[],4,FALSE)</f>
        <v>ARMACELL</v>
      </c>
      <c r="H2671" s="10" t="str">
        <f>IF(VLOOKUP(SALIDA[[#This Row],[CODIGO]],STOCKSANLUIS[],7,FALSE)=0,"PRODUCTO SIN STOCK/UBICACIÓN",VLOOKUP(SALIDA[[#This Row],[CODIGO]],STOCKSANLUIS[],7,FALSE))</f>
        <v>A</v>
      </c>
      <c r="I2671" s="10"/>
      <c r="J2671" t="str">
        <f>SALIDA[[#This Row],[CODIGO]]&amp;"       "&amp;SALIDA[[#This Row],[FAMILIA]]</f>
        <v>01328       ARMACELL</v>
      </c>
      <c r="K2671">
        <f>VLOOKUP(SALIDA[[#This Row],[CODIGO]],STOCK_STARSOFT[],5,FALSE)</f>
        <v>1.1998549999999999</v>
      </c>
      <c r="L2671">
        <f>SALIDA[[#This Row],[CANTIDAD]]*SALIDA[[#This Row],[PRECIO UND]]</f>
        <v>11.998549999999998</v>
      </c>
    </row>
    <row r="2672" spans="1:12" x14ac:dyDescent="0.25">
      <c r="A2672" s="6" t="s">
        <v>2431</v>
      </c>
      <c r="B2672" s="100" t="str">
        <f>VLOOKUP(SALIDA[[#This Row],[CODIGO]],STOCKSANLUIS[],2,FALSE)</f>
        <v>CONTROLADOR DIGITAL DE PRESIÓN PCT-410 EW PLUS - VER.05 - 90-220 VAC - FULL GAUGE (INCLUYE TRANSFORMADOR) - WHITE</v>
      </c>
      <c r="C2672" s="153">
        <v>46027</v>
      </c>
      <c r="D2672">
        <v>1</v>
      </c>
      <c r="E2672">
        <f>IF(VLOOKUP(SALIDA[[#This Row],[CODIGO]],STOCKSANLUIS[],6,FALSE)=0,"PRODUCTO SIN STOCK/UBICACIÓN",VLOOKUP(SALIDA[[#This Row],[CODIGO]],STOCKSANLUIS[],6,FALSE))</f>
        <v>1</v>
      </c>
      <c r="F2672">
        <f>SALIDA[[#This Row],[CANTIDAD]]/SALIDA[[#This Row],[UND MEDIDA]]</f>
        <v>1</v>
      </c>
      <c r="G2672" t="str">
        <f>VLOOKUP(SALIDA[[#This Row],[CODIGO]],FAMILIAS[],4,FALSE)</f>
        <v>FULL GAUGE</v>
      </c>
      <c r="H2672" s="10" t="str">
        <f>IF(VLOOKUP(SALIDA[[#This Row],[CODIGO]],STOCKSANLUIS[],7,FALSE)=0,"PRODUCTO SIN STOCK/UBICACIÓN",VLOOKUP(SALIDA[[#This Row],[CODIGO]],STOCKSANLUIS[],7,FALSE))</f>
        <v>C</v>
      </c>
      <c r="I2672" s="10"/>
      <c r="J2672" t="str">
        <f>SALIDA[[#This Row],[CODIGO]]&amp;"       "&amp;SALIDA[[#This Row],[FAMILIA]]</f>
        <v>02013       FULL GAUGE</v>
      </c>
      <c r="K2672">
        <f>VLOOKUP(SALIDA[[#This Row],[CODIGO]],STOCK_STARSOFT[],5,FALSE)</f>
        <v>61.461271000000004</v>
      </c>
      <c r="L2672">
        <f>SALIDA[[#This Row],[CANTIDAD]]*SALIDA[[#This Row],[PRECIO UND]]</f>
        <v>61.461271000000004</v>
      </c>
    </row>
    <row r="2673" spans="1:12" x14ac:dyDescent="0.25">
      <c r="A2673" s="6" t="s">
        <v>3293</v>
      </c>
      <c r="B2673" s="100" t="str">
        <f>VLOOKUP(SALIDA[[#This Row],[CODIGO]],STOCKSANLUIS[],2,FALSE)</f>
        <v>VALVULA PARA AGUA HELADA FAN &amp; COIL 2 VIAS 3/4" DIAMETRO  CON ACTUADOR  220V JOHNSON CONTROLS - VLC2200GC-C</v>
      </c>
      <c r="C2673" s="153">
        <v>46059</v>
      </c>
      <c r="D2673">
        <v>1</v>
      </c>
      <c r="E2673">
        <f>IF(VLOOKUP(SALIDA[[#This Row],[CODIGO]],STOCKSANLUIS[],6,FALSE)=0,"PRODUCTO SIN STOCK/UBICACIÓN",VLOOKUP(SALIDA[[#This Row],[CODIGO]],STOCKSANLUIS[],6,FALSE))</f>
        <v>1</v>
      </c>
      <c r="F2673">
        <f>SALIDA[[#This Row],[CANTIDAD]]/SALIDA[[#This Row],[UND MEDIDA]]</f>
        <v>1</v>
      </c>
      <c r="G2673" t="str">
        <f>VLOOKUP(SALIDA[[#This Row],[CODIGO]],FAMILIAS[],4,FALSE)</f>
        <v>JOHNSON CONTROLS</v>
      </c>
      <c r="H2673" s="10" t="str">
        <f>IF(VLOOKUP(SALIDA[[#This Row],[CODIGO]],STOCKSANLUIS[],7,FALSE)=0,"PRODUCTO SIN STOCK/UBICACIÓN",VLOOKUP(SALIDA[[#This Row],[CODIGO]],STOCKSANLUIS[],7,FALSE))</f>
        <v>A</v>
      </c>
      <c r="I2673" s="10"/>
      <c r="J2673" t="str">
        <f>SALIDA[[#This Row],[CODIGO]]&amp;"       "&amp;SALIDA[[#This Row],[FAMILIA]]</f>
        <v>02714       JOHNSON CONTROLS</v>
      </c>
      <c r="K2673">
        <f>VLOOKUP(SALIDA[[#This Row],[CODIGO]],STOCK_STARSOFT[],5,FALSE)</f>
        <v>13.849964</v>
      </c>
      <c r="L2673">
        <f>SALIDA[[#This Row],[CANTIDAD]]*SALIDA[[#This Row],[PRECIO UND]]</f>
        <v>13.849964</v>
      </c>
    </row>
    <row r="2674" spans="1:12" x14ac:dyDescent="0.25">
      <c r="A2674" s="6" t="s">
        <v>3293</v>
      </c>
      <c r="B2674" s="100" t="str">
        <f>VLOOKUP(SALIDA[[#This Row],[CODIGO]],STOCKSANLUIS[],2,FALSE)</f>
        <v>VALVULA PARA AGUA HELADA FAN &amp; COIL 2 VIAS 3/4" DIAMETRO  CON ACTUADOR  220V JOHNSON CONTROLS - VLC2200GC-C</v>
      </c>
      <c r="C2674" s="153">
        <v>46059</v>
      </c>
      <c r="D2674">
        <v>2</v>
      </c>
      <c r="E2674">
        <f>IF(VLOOKUP(SALIDA[[#This Row],[CODIGO]],STOCKSANLUIS[],6,FALSE)=0,"PRODUCTO SIN STOCK/UBICACIÓN",VLOOKUP(SALIDA[[#This Row],[CODIGO]],STOCKSANLUIS[],6,FALSE))</f>
        <v>1</v>
      </c>
      <c r="F2674">
        <f>SALIDA[[#This Row],[CANTIDAD]]/SALIDA[[#This Row],[UND MEDIDA]]</f>
        <v>2</v>
      </c>
      <c r="G2674" t="str">
        <f>VLOOKUP(SALIDA[[#This Row],[CODIGO]],FAMILIAS[],4,FALSE)</f>
        <v>JOHNSON CONTROLS</v>
      </c>
      <c r="H2674" s="10" t="str">
        <f>IF(VLOOKUP(SALIDA[[#This Row],[CODIGO]],STOCKSANLUIS[],7,FALSE)=0,"PRODUCTO SIN STOCK/UBICACIÓN",VLOOKUP(SALIDA[[#This Row],[CODIGO]],STOCKSANLUIS[],7,FALSE))</f>
        <v>A</v>
      </c>
      <c r="I2674" s="10"/>
      <c r="J2674" t="str">
        <f>SALIDA[[#This Row],[CODIGO]]&amp;"       "&amp;SALIDA[[#This Row],[FAMILIA]]</f>
        <v>02714       JOHNSON CONTROLS</v>
      </c>
      <c r="K2674">
        <f>VLOOKUP(SALIDA[[#This Row],[CODIGO]],STOCK_STARSOFT[],5,FALSE)</f>
        <v>13.849964</v>
      </c>
      <c r="L2674">
        <f>SALIDA[[#This Row],[CANTIDAD]]*SALIDA[[#This Row],[PRECIO UND]]</f>
        <v>27.699928</v>
      </c>
    </row>
    <row r="2675" spans="1:12" x14ac:dyDescent="0.25">
      <c r="A2675" s="6" t="s">
        <v>3816</v>
      </c>
      <c r="B2675" s="100" t="str">
        <f>VLOOKUP(SALIDA[[#This Row],[CODIGO]],STOCKSANLUIS[],2,FALSE)</f>
        <v>MANGA AISLANTE CLASS 1 - 5/8"ID X 1/2"THK - WINCELL</v>
      </c>
      <c r="C2675" s="153">
        <v>46059</v>
      </c>
      <c r="D2675">
        <v>60</v>
      </c>
      <c r="E2675">
        <f>IF(VLOOKUP(SALIDA[[#This Row],[CODIGO]],STOCKSANLUIS[],6,FALSE)=0,"PRODUCTO SIN STOCK/UBICACIÓN",VLOOKUP(SALIDA[[#This Row],[CODIGO]],STOCKSANLUIS[],6,FALSE))</f>
        <v>1</v>
      </c>
      <c r="F2675">
        <f>SALIDA[[#This Row],[CANTIDAD]]/SALIDA[[#This Row],[UND MEDIDA]]</f>
        <v>60</v>
      </c>
      <c r="G2675" t="str">
        <f>VLOOKUP(SALIDA[[#This Row],[CODIGO]],FAMILIAS[],4,FALSE)</f>
        <v>WINCELL</v>
      </c>
      <c r="H2675" s="10" t="str">
        <f>IF(VLOOKUP(SALIDA[[#This Row],[CODIGO]],STOCKSANLUIS[],7,FALSE)=0,"PRODUCTO SIN STOCK/UBICACIÓN",VLOOKUP(SALIDA[[#This Row],[CODIGO]],STOCKSANLUIS[],7,FALSE))</f>
        <v>A</v>
      </c>
      <c r="I2675" s="10"/>
      <c r="J2675" t="str">
        <f>SALIDA[[#This Row],[CODIGO]]&amp;"       "&amp;SALIDA[[#This Row],[FAMILIA]]</f>
        <v>03249       WINCELL</v>
      </c>
      <c r="K2675">
        <f>VLOOKUP(SALIDA[[#This Row],[CODIGO]],STOCK_STARSOFT[],5,FALSE)</f>
        <v>1.108962</v>
      </c>
      <c r="L2675">
        <f>SALIDA[[#This Row],[CANTIDAD]]*SALIDA[[#This Row],[PRECIO UND]]</f>
        <v>66.537720000000007</v>
      </c>
    </row>
    <row r="2676" spans="1:12" x14ac:dyDescent="0.25">
      <c r="A2676" s="6" t="s">
        <v>3064</v>
      </c>
      <c r="B2676" s="100" t="str">
        <f>VLOOKUP(SALIDA[[#This Row],[CODIGO]],STOCKSANLUIS[],2,FALSE)</f>
        <v>CINTA DE ALUMINIO REFORZADA DE 2 X 50 YDS - AFT-250R - EVERWELL</v>
      </c>
      <c r="C2676" s="153">
        <v>46059</v>
      </c>
      <c r="D2676">
        <v>2</v>
      </c>
      <c r="E2676">
        <f>IF(VLOOKUP(SALIDA[[#This Row],[CODIGO]],STOCKSANLUIS[],6,FALSE)=0,"PRODUCTO SIN STOCK/UBICACIÓN",VLOOKUP(SALIDA[[#This Row],[CODIGO]],STOCKSANLUIS[],6,FALSE))</f>
        <v>1</v>
      </c>
      <c r="F2676">
        <f>SALIDA[[#This Row],[CANTIDAD]]/SALIDA[[#This Row],[UND MEDIDA]]</f>
        <v>2</v>
      </c>
      <c r="G2676" t="str">
        <f>VLOOKUP(SALIDA[[#This Row],[CODIGO]],FAMILIAS[],4,FALSE)</f>
        <v>EVERWELL</v>
      </c>
      <c r="H2676" s="10" t="str">
        <f>IF(VLOOKUP(SALIDA[[#This Row],[CODIGO]],STOCKSANLUIS[],7,FALSE)=0,"PRODUCTO SIN STOCK/UBICACIÓN",VLOOKUP(SALIDA[[#This Row],[CODIGO]],STOCKSANLUIS[],7,FALSE))</f>
        <v>A</v>
      </c>
      <c r="I2676" s="10"/>
      <c r="J2676" t="str">
        <f>SALIDA[[#This Row],[CODIGO]]&amp;"       "&amp;SALIDA[[#This Row],[FAMILIA]]</f>
        <v>02464       EVERWELL</v>
      </c>
      <c r="K2676">
        <f>VLOOKUP(SALIDA[[#This Row],[CODIGO]],STOCK_STARSOFT[],5,FALSE)</f>
        <v>2.725222</v>
      </c>
      <c r="L2676">
        <f>SALIDA[[#This Row],[CANTIDAD]]*SALIDA[[#This Row],[PRECIO UND]]</f>
        <v>5.4504440000000001</v>
      </c>
    </row>
    <row r="2677" spans="1:12" x14ac:dyDescent="0.25">
      <c r="A2677" s="6" t="s">
        <v>19299</v>
      </c>
      <c r="B2677" s="100" t="str">
        <f>VLOOKUP(SALIDA[[#This Row],[CODIGO]],STOCKSANLUIS[],2,FALSE)</f>
        <v>CINTA DE PVC PARA MINI SPLITS 50MMX50M - TAFETAN - EVERFROST - HIGH QUALITY</v>
      </c>
      <c r="C2677" s="153">
        <v>46059</v>
      </c>
      <c r="D2677">
        <v>1</v>
      </c>
      <c r="E2677">
        <f>IF(VLOOKUP(SALIDA[[#This Row],[CODIGO]],STOCKSANLUIS[],6,FALSE)=0,"PRODUCTO SIN STOCK/UBICACIÓN",VLOOKUP(SALIDA[[#This Row],[CODIGO]],STOCKSANLUIS[],6,FALSE))</f>
        <v>1</v>
      </c>
      <c r="F2677">
        <f>SALIDA[[#This Row],[CANTIDAD]]/SALIDA[[#This Row],[UND MEDIDA]]</f>
        <v>1</v>
      </c>
      <c r="G2677" t="str">
        <f>VLOOKUP(SALIDA[[#This Row],[CODIGO]],FAMILIAS[],4,FALSE)</f>
        <v>EVERFROST</v>
      </c>
      <c r="H2677" s="10" t="str">
        <f>IF(VLOOKUP(SALIDA[[#This Row],[CODIGO]],STOCKSANLUIS[],7,FALSE)=0,"PRODUCTO SIN STOCK/UBICACIÓN",VLOOKUP(SALIDA[[#This Row],[CODIGO]],STOCKSANLUIS[],7,FALSE))</f>
        <v>C</v>
      </c>
      <c r="I2677" s="10"/>
      <c r="J2677" t="str">
        <f>SALIDA[[#This Row],[CODIGO]]&amp;"       "&amp;SALIDA[[#This Row],[FAMILIA]]</f>
        <v>03489       EVERFROST</v>
      </c>
      <c r="K2677">
        <f>VLOOKUP(SALIDA[[#This Row],[CODIGO]],STOCK_STARSOFT[],5,FALSE)</f>
        <v>0.76004300000000002</v>
      </c>
      <c r="L2677">
        <f>SALIDA[[#This Row],[CANTIDAD]]*SALIDA[[#This Row],[PRECIO UND]]</f>
        <v>0.76004300000000002</v>
      </c>
    </row>
    <row r="2678" spans="1:12" x14ac:dyDescent="0.25">
      <c r="A2678" s="6" t="s">
        <v>22048</v>
      </c>
      <c r="B2678" s="100" t="str">
        <f>VLOOKUP(SALIDA[[#This Row],[CODIGO]],STOCKSANLUIS[],2,FALSE)</f>
        <v xml:space="preserve">BOMBA DE CONDENSADO STAR COLD DE 230V-1F-60HZ TANQUE ALTO (INCLUYE MANGUERA)  SI-1801 </v>
      </c>
      <c r="C2678" s="153">
        <v>46059</v>
      </c>
      <c r="D2678">
        <v>2</v>
      </c>
      <c r="E2678">
        <f>IF(VLOOKUP(SALIDA[[#This Row],[CODIGO]],STOCKSANLUIS[],6,FALSE)=0,"PRODUCTO SIN STOCK/UBICACIÓN",VLOOKUP(SALIDA[[#This Row],[CODIGO]],STOCKSANLUIS[],6,FALSE))</f>
        <v>1</v>
      </c>
      <c r="F2678">
        <f>SALIDA[[#This Row],[CANTIDAD]]/SALIDA[[#This Row],[UND MEDIDA]]</f>
        <v>2</v>
      </c>
      <c r="G2678" t="str">
        <f>VLOOKUP(SALIDA[[#This Row],[CODIGO]],FAMILIAS[],4,FALSE)</f>
        <v>STAR COLD</v>
      </c>
      <c r="H2678" s="10" t="str">
        <f>IF(VLOOKUP(SALIDA[[#This Row],[CODIGO]],STOCKSANLUIS[],7,FALSE)=0,"PRODUCTO SIN STOCK/UBICACIÓN",VLOOKUP(SALIDA[[#This Row],[CODIGO]],STOCKSANLUIS[],7,FALSE))</f>
        <v>B/C</v>
      </c>
      <c r="I2678" s="10"/>
      <c r="J2678" t="str">
        <f>SALIDA[[#This Row],[CODIGO]]&amp;"       "&amp;SALIDA[[#This Row],[FAMILIA]]</f>
        <v>03542       STAR COLD</v>
      </c>
      <c r="K2678">
        <f>VLOOKUP(SALIDA[[#This Row],[CODIGO]],STOCK_STARSOFT[],5,FALSE)</f>
        <v>17.996752999999998</v>
      </c>
      <c r="L2678">
        <f>SALIDA[[#This Row],[CANTIDAD]]*SALIDA[[#This Row],[PRECIO UND]]</f>
        <v>35.993505999999996</v>
      </c>
    </row>
    <row r="2679" spans="1:12" x14ac:dyDescent="0.25">
      <c r="A2679" s="6" t="s">
        <v>3665</v>
      </c>
      <c r="B2679" s="100" t="str">
        <f>VLOOKUP(SALIDA[[#This Row],[CODIGO]],STOCKSANLUIS[],2,FALSE)</f>
        <v>AGENTE DE LIMPIEZA INTERNA OPTEON SF FLUSH X 4.54 KG - CHEMOURS - REEMPLAZO DEL R141B</v>
      </c>
      <c r="C2679" s="153">
        <v>46059</v>
      </c>
      <c r="D2679">
        <v>8</v>
      </c>
      <c r="E2679">
        <f>IF(VLOOKUP(SALIDA[[#This Row],[CODIGO]],STOCKSANLUIS[],6,FALSE)=0,"PRODUCTO SIN STOCK/UBICACIÓN",VLOOKUP(SALIDA[[#This Row],[CODIGO]],STOCKSANLUIS[],6,FALSE))</f>
        <v>1</v>
      </c>
      <c r="F2679">
        <f>SALIDA[[#This Row],[CANTIDAD]]/SALIDA[[#This Row],[UND MEDIDA]]</f>
        <v>8</v>
      </c>
      <c r="G2679" t="str">
        <f>VLOOKUP(SALIDA[[#This Row],[CODIGO]],FAMILIAS[],4,FALSE)</f>
        <v>THE CHEMOURS</v>
      </c>
      <c r="H2679" s="10" t="str">
        <f>IF(VLOOKUP(SALIDA[[#This Row],[CODIGO]],STOCKSANLUIS[],7,FALSE)=0,"PRODUCTO SIN STOCK/UBICACIÓN",VLOOKUP(SALIDA[[#This Row],[CODIGO]],STOCKSANLUIS[],7,FALSE))</f>
        <v>C</v>
      </c>
      <c r="I2679" s="10"/>
      <c r="J2679" t="str">
        <f>SALIDA[[#This Row],[CODIGO]]&amp;"       "&amp;SALIDA[[#This Row],[FAMILIA]]</f>
        <v>03051       THE CHEMOURS</v>
      </c>
      <c r="K2679">
        <f>VLOOKUP(SALIDA[[#This Row],[CODIGO]],STOCK_STARSOFT[],5,FALSE)</f>
        <v>91.188703000000004</v>
      </c>
      <c r="L2679">
        <f>SALIDA[[#This Row],[CANTIDAD]]*SALIDA[[#This Row],[PRECIO UND]]</f>
        <v>729.50962400000003</v>
      </c>
    </row>
    <row r="2680" spans="1:12" x14ac:dyDescent="0.25">
      <c r="A2680" s="6" t="s">
        <v>259</v>
      </c>
      <c r="B2680" s="100" t="str">
        <f>VLOOKUP(SALIDA[[#This Row],[CODIGO]],STOCKSANLUIS[],2,FALSE)</f>
        <v>PLATINA KLEERSTRIP MAX BULLET HTP SILVER 2  PLOMO (60 CM)- 477600</v>
      </c>
      <c r="C2680" s="153">
        <v>46059</v>
      </c>
      <c r="D2680">
        <v>20</v>
      </c>
      <c r="E2680">
        <f>IF(VLOOKUP(SALIDA[[#This Row],[CODIGO]],STOCKSANLUIS[],6,FALSE)=0,"PRODUCTO SIN STOCK/UBICACIÓN",VLOOKUP(SALIDA[[#This Row],[CODIGO]],STOCKSANLUIS[],6,FALSE))</f>
        <v>1</v>
      </c>
      <c r="F2680">
        <f>SALIDA[[#This Row],[CANTIDAD]]/SALIDA[[#This Row],[UND MEDIDA]]</f>
        <v>20</v>
      </c>
      <c r="G2680" t="str">
        <f>VLOOKUP(SALIDA[[#This Row],[CODIGO]],FAMILIAS[],4,FALSE)</f>
        <v>ES ROBBINS</v>
      </c>
      <c r="H2680" s="10" t="str">
        <f>IF(VLOOKUP(SALIDA[[#This Row],[CODIGO]],STOCKSANLUIS[],7,FALSE)=0,"PRODUCTO SIN STOCK/UBICACIÓN",VLOOKUP(SALIDA[[#This Row],[CODIGO]],STOCKSANLUIS[],7,FALSE))</f>
        <v>C</v>
      </c>
      <c r="I2680" s="10"/>
      <c r="J2680" t="str">
        <f>SALIDA[[#This Row],[CODIGO]]&amp;"       "&amp;SALIDA[[#This Row],[FAMILIA]]</f>
        <v>00186       ES ROBBINS</v>
      </c>
      <c r="K2680">
        <f>VLOOKUP(SALIDA[[#This Row],[CODIGO]],STOCK_STARSOFT[],5,FALSE)</f>
        <v>4.3959429999999999</v>
      </c>
      <c r="L2680">
        <f>SALIDA[[#This Row],[CANTIDAD]]*SALIDA[[#This Row],[PRECIO UND]]</f>
        <v>87.918859999999995</v>
      </c>
    </row>
    <row r="2681" spans="1:12" x14ac:dyDescent="0.25">
      <c r="A2681" s="6" t="s">
        <v>3098</v>
      </c>
      <c r="B2681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681" s="153">
        <v>46059</v>
      </c>
      <c r="D2681">
        <v>1</v>
      </c>
      <c r="E2681">
        <f>IF(VLOOKUP(SALIDA[[#This Row],[CODIGO]],STOCKSANLUIS[],6,FALSE)=0,"PRODUCTO SIN STOCK/UBICACIÓN",VLOOKUP(SALIDA[[#This Row],[CODIGO]],STOCKSANLUIS[],6,FALSE))</f>
        <v>1</v>
      </c>
      <c r="F2681">
        <f>SALIDA[[#This Row],[CANTIDAD]]/SALIDA[[#This Row],[UND MEDIDA]]</f>
        <v>1</v>
      </c>
      <c r="G2681" t="str">
        <f>VLOOKUP(SALIDA[[#This Row],[CODIGO]],FAMILIAS[],4,FALSE)</f>
        <v>TEMP BLUE</v>
      </c>
      <c r="H2681" s="10" t="str">
        <f>IF(VLOOKUP(SALIDA[[#This Row],[CODIGO]],STOCKSANLUIS[],7,FALSE)=0,"PRODUCTO SIN STOCK/UBICACIÓN",VLOOKUP(SALIDA[[#This Row],[CODIGO]],STOCKSANLUIS[],7,FALSE))</f>
        <v>B</v>
      </c>
      <c r="I2681" s="10"/>
      <c r="J2681" t="str">
        <f>SALIDA[[#This Row],[CODIGO]]&amp;"       "&amp;SALIDA[[#This Row],[FAMILIA]]</f>
        <v>02496       TEMP BLUE</v>
      </c>
      <c r="K2681">
        <f>VLOOKUP(SALIDA[[#This Row],[CODIGO]],STOCK_STARSOFT[],5,FALSE)</f>
        <v>310.31848400000001</v>
      </c>
      <c r="L2681">
        <f>SALIDA[[#This Row],[CANTIDAD]]*SALIDA[[#This Row],[PRECIO UND]]</f>
        <v>310.31848400000001</v>
      </c>
    </row>
    <row r="2682" spans="1:12" x14ac:dyDescent="0.25">
      <c r="A2682" s="6" t="s">
        <v>3776</v>
      </c>
      <c r="B2682" s="100" t="str">
        <f>VLOOKUP(SALIDA[[#This Row],[CODIGO]],STOCKSANLUIS[],2,FALSE)</f>
        <v>LAMA DE PVC CLEARWAY STANDARD SMOOTH 8¨¨ X .080¨¨ X 300¨ (20 CM X 2MMX 91.44M)</v>
      </c>
      <c r="C2682" s="153">
        <v>46059</v>
      </c>
      <c r="D2682">
        <v>91.44</v>
      </c>
      <c r="E2682">
        <f>IF(VLOOKUP(SALIDA[[#This Row],[CODIGO]],STOCKSANLUIS[],6,FALSE)=0,"PRODUCTO SIN STOCK/UBICACIÓN",VLOOKUP(SALIDA[[#This Row],[CODIGO]],STOCKSANLUIS[],6,FALSE))</f>
        <v>91.44</v>
      </c>
      <c r="F2682">
        <f>SALIDA[[#This Row],[CANTIDAD]]/SALIDA[[#This Row],[UND MEDIDA]]</f>
        <v>1</v>
      </c>
      <c r="G2682" t="str">
        <f>VLOOKUP(SALIDA[[#This Row],[CODIGO]],FAMILIAS[],4,FALSE)</f>
        <v>CLEARWAY</v>
      </c>
      <c r="H2682" s="10" t="str">
        <f>IF(VLOOKUP(SALIDA[[#This Row],[CODIGO]],STOCKSANLUIS[],7,FALSE)=0,"PRODUCTO SIN STOCK/UBICACIÓN",VLOOKUP(SALIDA[[#This Row],[CODIGO]],STOCKSANLUIS[],7,FALSE))</f>
        <v>B/C</v>
      </c>
      <c r="I2682" s="10"/>
      <c r="J2682" t="str">
        <f>SALIDA[[#This Row],[CODIGO]]&amp;"       "&amp;SALIDA[[#This Row],[FAMILIA]]</f>
        <v>03169       CLEARWAY</v>
      </c>
      <c r="K2682">
        <f>VLOOKUP(SALIDA[[#This Row],[CODIGO]],STOCK_STARSOFT[],5,FALSE)</f>
        <v>1.2627120000000001</v>
      </c>
      <c r="L2682">
        <f>SALIDA[[#This Row],[CANTIDAD]]*SALIDA[[#This Row],[PRECIO UND]]</f>
        <v>115.46238528000001</v>
      </c>
    </row>
    <row r="2683" spans="1:12" x14ac:dyDescent="0.25">
      <c r="A2683" s="6" t="s">
        <v>15</v>
      </c>
      <c r="B2683" s="100" t="str">
        <f>VLOOKUP(SALIDA[[#This Row],[CODIGO]],STOCKSANLUIS[],2,FALSE)</f>
        <v>CAJA DE DISTRIBUCION BC01 - FULL GAUGE</v>
      </c>
      <c r="C2683" s="153">
        <v>46059</v>
      </c>
      <c r="D2683">
        <v>8</v>
      </c>
      <c r="E2683">
        <f>IF(VLOOKUP(SALIDA[[#This Row],[CODIGO]],STOCKSANLUIS[],6,FALSE)=0,"PRODUCTO SIN STOCK/UBICACIÓN",VLOOKUP(SALIDA[[#This Row],[CODIGO]],STOCKSANLUIS[],6,FALSE))</f>
        <v>1</v>
      </c>
      <c r="F2683">
        <f>SALIDA[[#This Row],[CANTIDAD]]/SALIDA[[#This Row],[UND MEDIDA]]</f>
        <v>8</v>
      </c>
      <c r="G2683" t="str">
        <f>VLOOKUP(SALIDA[[#This Row],[CODIGO]],FAMILIAS[],4,FALSE)</f>
        <v>FULL GAUGE</v>
      </c>
      <c r="H2683" s="10" t="str">
        <f>IF(VLOOKUP(SALIDA[[#This Row],[CODIGO]],STOCKSANLUIS[],7,FALSE)=0,"PRODUCTO SIN STOCK/UBICACIÓN",VLOOKUP(SALIDA[[#This Row],[CODIGO]],STOCKSANLUIS[],7,FALSE))</f>
        <v>A</v>
      </c>
      <c r="I2683" s="10"/>
      <c r="J2683" t="str">
        <f>SALIDA[[#This Row],[CODIGO]]&amp;"       "&amp;SALIDA[[#This Row],[FAMILIA]]</f>
        <v>00005       FULL GAUGE</v>
      </c>
      <c r="K2683">
        <f>VLOOKUP(SALIDA[[#This Row],[CODIGO]],STOCK_STARSOFT[],5,FALSE)</f>
        <v>2.4508290000000001</v>
      </c>
      <c r="L2683">
        <f>SALIDA[[#This Row],[CANTIDAD]]*SALIDA[[#This Row],[PRECIO UND]]</f>
        <v>19.606632000000001</v>
      </c>
    </row>
    <row r="2684" spans="1:12" x14ac:dyDescent="0.25">
      <c r="A2684" s="6" t="s">
        <v>163</v>
      </c>
      <c r="B2684" s="100" t="str">
        <f>VLOOKUP(SALIDA[[#This Row],[CODIGO]],STOCKSANLUIS[],2,FALSE)</f>
        <v>PRESOSTATO DUAL DANFOSS KP 15  AUT/MAN 060-124366</v>
      </c>
      <c r="C2684" s="153">
        <v>46059</v>
      </c>
      <c r="D2684">
        <v>4</v>
      </c>
      <c r="E2684">
        <f>IF(VLOOKUP(SALIDA[[#This Row],[CODIGO]],STOCKSANLUIS[],6,FALSE)=0,"PRODUCTO SIN STOCK/UBICACIÓN",VLOOKUP(SALIDA[[#This Row],[CODIGO]],STOCKSANLUIS[],6,FALSE))</f>
        <v>1</v>
      </c>
      <c r="F2684">
        <f>SALIDA[[#This Row],[CANTIDAD]]/SALIDA[[#This Row],[UND MEDIDA]]</f>
        <v>4</v>
      </c>
      <c r="G2684" t="str">
        <f>VLOOKUP(SALIDA[[#This Row],[CODIGO]],FAMILIAS[],4,FALSE)</f>
        <v>DANFOSS</v>
      </c>
      <c r="H2684" s="10" t="str">
        <f>IF(VLOOKUP(SALIDA[[#This Row],[CODIGO]],STOCKSANLUIS[],7,FALSE)=0,"PRODUCTO SIN STOCK/UBICACIÓN",VLOOKUP(SALIDA[[#This Row],[CODIGO]],STOCKSANLUIS[],7,FALSE))</f>
        <v>A</v>
      </c>
      <c r="I2684" s="10" t="s">
        <v>19536</v>
      </c>
      <c r="J2684" t="str">
        <f>SALIDA[[#This Row],[CODIGO]]&amp;"       "&amp;SALIDA[[#This Row],[FAMILIA]]</f>
        <v>00112       DANFOSS</v>
      </c>
      <c r="K2684">
        <f>VLOOKUP(SALIDA[[#This Row],[CODIGO]],STOCK_STARSOFT[],5,FALSE)</f>
        <v>47.039979000000002</v>
      </c>
      <c r="L2684">
        <f>SALIDA[[#This Row],[CANTIDAD]]*SALIDA[[#This Row],[PRECIO UND]]</f>
        <v>188.15991600000001</v>
      </c>
    </row>
    <row r="2685" spans="1:12" x14ac:dyDescent="0.25">
      <c r="A2685" s="6" t="s">
        <v>3078</v>
      </c>
      <c r="B2685" s="100" t="str">
        <f>VLOOKUP(SALIDA[[#This Row],[CODIGO]],STOCKSANLUIS[],2,FALSE)</f>
        <v>CIERRE RÁPIDO F-921 A CON LLAVE FI0 1279 - CAFF</v>
      </c>
      <c r="C2685" s="153">
        <v>46059</v>
      </c>
      <c r="D2685">
        <v>1</v>
      </c>
      <c r="E2685">
        <f>IF(VLOOKUP(SALIDA[[#This Row],[CODIGO]],STOCKSANLUIS[],6,FALSE)=0,"PRODUCTO SIN STOCK/UBICACIÓN",VLOOKUP(SALIDA[[#This Row],[CODIGO]],STOCKSANLUIS[],6,FALSE))</f>
        <v>1</v>
      </c>
      <c r="F2685">
        <f>SALIDA[[#This Row],[CANTIDAD]]/SALIDA[[#This Row],[UND MEDIDA]]</f>
        <v>1</v>
      </c>
      <c r="G2685" t="str">
        <f>VLOOKUP(SALIDA[[#This Row],[CODIGO]],FAMILIAS[],4,FALSE)</f>
        <v>CAFF</v>
      </c>
      <c r="H2685" s="10" t="str">
        <f>IF(VLOOKUP(SALIDA[[#This Row],[CODIGO]],STOCKSANLUIS[],7,FALSE)=0,"PRODUCTO SIN STOCK/UBICACIÓN",VLOOKUP(SALIDA[[#This Row],[CODIGO]],STOCKSANLUIS[],7,FALSE))</f>
        <v>A</v>
      </c>
      <c r="I2685" s="10"/>
      <c r="J2685" t="str">
        <f>SALIDA[[#This Row],[CODIGO]]&amp;"       "&amp;SALIDA[[#This Row],[FAMILIA]]</f>
        <v>02473       CAFF</v>
      </c>
      <c r="K2685">
        <f>VLOOKUP(SALIDA[[#This Row],[CODIGO]],STOCK_STARSOFT[],5,FALSE)</f>
        <v>56.62</v>
      </c>
      <c r="L2685">
        <f>SALIDA[[#This Row],[CANTIDAD]]*SALIDA[[#This Row],[PRECIO UND]]</f>
        <v>56.62</v>
      </c>
    </row>
    <row r="2686" spans="1:12" x14ac:dyDescent="0.25">
      <c r="A2686" s="6" t="s">
        <v>3927</v>
      </c>
      <c r="B2686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686" s="153">
        <v>46059</v>
      </c>
      <c r="D2686">
        <v>1</v>
      </c>
      <c r="E2686">
        <f>IF(VLOOKUP(SALIDA[[#This Row],[CODIGO]],STOCKSANLUIS[],6,FALSE)=0,"PRODUCTO SIN STOCK/UBICACIÓN",VLOOKUP(SALIDA[[#This Row],[CODIGO]],STOCKSANLUIS[],6,FALSE))</f>
        <v>1</v>
      </c>
      <c r="F2686">
        <f>SALIDA[[#This Row],[CANTIDAD]]/SALIDA[[#This Row],[UND MEDIDA]]</f>
        <v>1</v>
      </c>
      <c r="G2686" t="str">
        <f>VLOOKUP(SALIDA[[#This Row],[CODIGO]],FAMILIAS[],4,FALSE)</f>
        <v>VIKING</v>
      </c>
      <c r="H2686" s="10" t="str">
        <f>IF(VLOOKUP(SALIDA[[#This Row],[CODIGO]],STOCKSANLUIS[],7,FALSE)=0,"PRODUCTO SIN STOCK/UBICACIÓN",VLOOKUP(SALIDA[[#This Row],[CODIGO]],STOCKSANLUIS[],7,FALSE))</f>
        <v>B</v>
      </c>
      <c r="I2686" s="10"/>
      <c r="J2686" t="str">
        <f>SALIDA[[#This Row],[CODIGO]]&amp;"       "&amp;SALIDA[[#This Row],[FAMILIA]]</f>
        <v>03395       VIKING</v>
      </c>
      <c r="K2686">
        <f>VLOOKUP(SALIDA[[#This Row],[CODIGO]],STOCK_STARSOFT[],5,FALSE)</f>
        <v>148.63707299999999</v>
      </c>
      <c r="L2686">
        <f>SALIDA[[#This Row],[CANTIDAD]]*SALIDA[[#This Row],[PRECIO UND]]</f>
        <v>148.63707299999999</v>
      </c>
    </row>
    <row r="2687" spans="1:12" x14ac:dyDescent="0.25">
      <c r="A2687" s="6" t="s">
        <v>22048</v>
      </c>
      <c r="B2687" s="100" t="str">
        <f>VLOOKUP(SALIDA[[#This Row],[CODIGO]],STOCKSANLUIS[],2,FALSE)</f>
        <v xml:space="preserve">BOMBA DE CONDENSADO STAR COLD DE 230V-1F-60HZ TANQUE ALTO (INCLUYE MANGUERA)  SI-1801 </v>
      </c>
      <c r="C2687" s="153">
        <v>46059</v>
      </c>
      <c r="D2687">
        <v>1</v>
      </c>
      <c r="E2687">
        <f>IF(VLOOKUP(SALIDA[[#This Row],[CODIGO]],STOCKSANLUIS[],6,FALSE)=0,"PRODUCTO SIN STOCK/UBICACIÓN",VLOOKUP(SALIDA[[#This Row],[CODIGO]],STOCKSANLUIS[],6,FALSE))</f>
        <v>1</v>
      </c>
      <c r="F2687">
        <f>SALIDA[[#This Row],[CANTIDAD]]/SALIDA[[#This Row],[UND MEDIDA]]</f>
        <v>1</v>
      </c>
      <c r="G2687" t="str">
        <f>VLOOKUP(SALIDA[[#This Row],[CODIGO]],FAMILIAS[],4,FALSE)</f>
        <v>STAR COLD</v>
      </c>
      <c r="H2687" s="10" t="str">
        <f>IF(VLOOKUP(SALIDA[[#This Row],[CODIGO]],STOCKSANLUIS[],7,FALSE)=0,"PRODUCTO SIN STOCK/UBICACIÓN",VLOOKUP(SALIDA[[#This Row],[CODIGO]],STOCKSANLUIS[],7,FALSE))</f>
        <v>B/C</v>
      </c>
      <c r="I2687" s="10"/>
      <c r="J2687" t="str">
        <f>SALIDA[[#This Row],[CODIGO]]&amp;"       "&amp;SALIDA[[#This Row],[FAMILIA]]</f>
        <v>03542       STAR COLD</v>
      </c>
      <c r="K2687">
        <f>VLOOKUP(SALIDA[[#This Row],[CODIGO]],STOCK_STARSOFT[],5,FALSE)</f>
        <v>17.996752999999998</v>
      </c>
      <c r="L2687">
        <f>SALIDA[[#This Row],[CANTIDAD]]*SALIDA[[#This Row],[PRECIO UND]]</f>
        <v>17.996752999999998</v>
      </c>
    </row>
    <row r="2688" spans="1:12" x14ac:dyDescent="0.25">
      <c r="A2688" s="6" t="s">
        <v>3665</v>
      </c>
      <c r="B2688" s="100" t="str">
        <f>VLOOKUP(SALIDA[[#This Row],[CODIGO]],STOCKSANLUIS[],2,FALSE)</f>
        <v>AGENTE DE LIMPIEZA INTERNA OPTEON SF FLUSH X 4.54 KG - CHEMOURS - REEMPLAZO DEL R141B</v>
      </c>
      <c r="C2688" s="153">
        <v>46059</v>
      </c>
      <c r="D2688">
        <v>2</v>
      </c>
      <c r="E2688">
        <f>IF(VLOOKUP(SALIDA[[#This Row],[CODIGO]],STOCKSANLUIS[],6,FALSE)=0,"PRODUCTO SIN STOCK/UBICACIÓN",VLOOKUP(SALIDA[[#This Row],[CODIGO]],STOCKSANLUIS[],6,FALSE))</f>
        <v>1</v>
      </c>
      <c r="F2688">
        <f>SALIDA[[#This Row],[CANTIDAD]]/SALIDA[[#This Row],[UND MEDIDA]]</f>
        <v>2</v>
      </c>
      <c r="G2688" t="str">
        <f>VLOOKUP(SALIDA[[#This Row],[CODIGO]],FAMILIAS[],4,FALSE)</f>
        <v>THE CHEMOURS</v>
      </c>
      <c r="H2688" s="10" t="str">
        <f>IF(VLOOKUP(SALIDA[[#This Row],[CODIGO]],STOCKSANLUIS[],7,FALSE)=0,"PRODUCTO SIN STOCK/UBICACIÓN",VLOOKUP(SALIDA[[#This Row],[CODIGO]],STOCKSANLUIS[],7,FALSE))</f>
        <v>C</v>
      </c>
      <c r="I2688" s="10"/>
      <c r="J2688" t="str">
        <f>SALIDA[[#This Row],[CODIGO]]&amp;"       "&amp;SALIDA[[#This Row],[FAMILIA]]</f>
        <v>03051       THE CHEMOURS</v>
      </c>
      <c r="K2688">
        <f>VLOOKUP(SALIDA[[#This Row],[CODIGO]],STOCK_STARSOFT[],5,FALSE)</f>
        <v>91.188703000000004</v>
      </c>
      <c r="L2688">
        <f>SALIDA[[#This Row],[CANTIDAD]]*SALIDA[[#This Row],[PRECIO UND]]</f>
        <v>182.37740600000001</v>
      </c>
    </row>
    <row r="2689" spans="1:12" x14ac:dyDescent="0.25">
      <c r="A2689" s="6" t="s">
        <v>931</v>
      </c>
      <c r="B2689" s="100" t="str">
        <f>VLOOKUP(SALIDA[[#This Row],[CODIGO]],STOCKSANLUIS[],2,FALSE)</f>
        <v>ACEITE POLIOLESTER POE 32 - 1 GALON - BVA</v>
      </c>
      <c r="C2689" s="153">
        <v>46059</v>
      </c>
      <c r="D2689">
        <v>1</v>
      </c>
      <c r="E2689">
        <f>IF(VLOOKUP(SALIDA[[#This Row],[CODIGO]],STOCKSANLUIS[],6,FALSE)=0,"PRODUCTO SIN STOCK/UBICACIÓN",VLOOKUP(SALIDA[[#This Row],[CODIGO]],STOCKSANLUIS[],6,FALSE))</f>
        <v>1</v>
      </c>
      <c r="F2689">
        <f>SALIDA[[#This Row],[CANTIDAD]]/SALIDA[[#This Row],[UND MEDIDA]]</f>
        <v>1</v>
      </c>
      <c r="G2689" t="str">
        <f>VLOOKUP(SALIDA[[#This Row],[CODIGO]],FAMILIAS[],4,FALSE)</f>
        <v>BVA</v>
      </c>
      <c r="H2689" s="10" t="str">
        <f>IF(VLOOKUP(SALIDA[[#This Row],[CODIGO]],STOCKSANLUIS[],7,FALSE)=0,"PRODUCTO SIN STOCK/UBICACIÓN",VLOOKUP(SALIDA[[#This Row],[CODIGO]],STOCKSANLUIS[],7,FALSE))</f>
        <v>C</v>
      </c>
      <c r="I2689" s="10"/>
      <c r="J2689" t="str">
        <f>SALIDA[[#This Row],[CODIGO]]&amp;"       "&amp;SALIDA[[#This Row],[FAMILIA]]</f>
        <v>00987       BVA</v>
      </c>
      <c r="K2689">
        <f>VLOOKUP(SALIDA[[#This Row],[CODIGO]],STOCK_STARSOFT[],5,FALSE)</f>
        <v>47.466326000000002</v>
      </c>
      <c r="L2689">
        <f>SALIDA[[#This Row],[CANTIDAD]]*SALIDA[[#This Row],[PRECIO UND]]</f>
        <v>47.466326000000002</v>
      </c>
    </row>
    <row r="2690" spans="1:12" x14ac:dyDescent="0.25">
      <c r="A2690" s="6" t="s">
        <v>2836</v>
      </c>
      <c r="B2690" s="100" t="str">
        <f>VLOOKUP(SALIDA[[#This Row],[CODIGO]],STOCKSANLUIS[],2,FALSE)</f>
        <v>GAS REFRIGERANTE FREON R-134A - 13.62 KG - CHINO - CHEMOURS</v>
      </c>
      <c r="C2690" s="153">
        <v>46059</v>
      </c>
      <c r="D2690">
        <v>1</v>
      </c>
      <c r="E2690">
        <f>IF(VLOOKUP(SALIDA[[#This Row],[CODIGO]],STOCKSANLUIS[],6,FALSE)=0,"PRODUCTO SIN STOCK/UBICACIÓN",VLOOKUP(SALIDA[[#This Row],[CODIGO]],STOCKSANLUIS[],6,FALSE))</f>
        <v>1</v>
      </c>
      <c r="F2690">
        <f>SALIDA[[#This Row],[CANTIDAD]]/SALIDA[[#This Row],[UND MEDIDA]]</f>
        <v>1</v>
      </c>
      <c r="G2690" t="str">
        <f>VLOOKUP(SALIDA[[#This Row],[CODIGO]],FAMILIAS[],4,FALSE)</f>
        <v>THE CHEMOURS</v>
      </c>
      <c r="H2690" s="10" t="str">
        <f>IF(VLOOKUP(SALIDA[[#This Row],[CODIGO]],STOCKSANLUIS[],7,FALSE)=0,"PRODUCTO SIN STOCK/UBICACIÓN",VLOOKUP(SALIDA[[#This Row],[CODIGO]],STOCKSANLUIS[],7,FALSE))</f>
        <v>C</v>
      </c>
      <c r="I2690" s="10"/>
      <c r="J2690" t="str">
        <f>SALIDA[[#This Row],[CODIGO]]&amp;"       "&amp;SALIDA[[#This Row],[FAMILIA]]</f>
        <v>02304       THE CHEMOURS</v>
      </c>
      <c r="K2690">
        <f>VLOOKUP(SALIDA[[#This Row],[CODIGO]],STOCK_STARSOFT[],5,FALSE)</f>
        <v>132.07079300000001</v>
      </c>
      <c r="L2690">
        <f>SALIDA[[#This Row],[CANTIDAD]]*SALIDA[[#This Row],[PRECIO UND]]</f>
        <v>132.07079300000001</v>
      </c>
    </row>
    <row r="2691" spans="1:12" x14ac:dyDescent="0.25">
      <c r="A2691" s="6" t="s">
        <v>867</v>
      </c>
      <c r="B2691" s="100" t="str">
        <f>VLOOKUP(SALIDA[[#This Row],[CODIGO]],STOCKSANLUIS[],2,FALSE)</f>
        <v>ACEITE POLIOLESTER POE 68 - 1 GALON - BVA</v>
      </c>
      <c r="C2691" s="153">
        <v>46059</v>
      </c>
      <c r="D2691">
        <v>1</v>
      </c>
      <c r="E2691">
        <f>IF(VLOOKUP(SALIDA[[#This Row],[CODIGO]],STOCKSANLUIS[],6,FALSE)=0,"PRODUCTO SIN STOCK/UBICACIÓN",VLOOKUP(SALIDA[[#This Row],[CODIGO]],STOCKSANLUIS[],6,FALSE))</f>
        <v>1</v>
      </c>
      <c r="F2691">
        <f>SALIDA[[#This Row],[CANTIDAD]]/SALIDA[[#This Row],[UND MEDIDA]]</f>
        <v>1</v>
      </c>
      <c r="G2691" t="str">
        <f>VLOOKUP(SALIDA[[#This Row],[CODIGO]],FAMILIAS[],4,FALSE)</f>
        <v>BVA</v>
      </c>
      <c r="H2691" s="10" t="str">
        <f>IF(VLOOKUP(SALIDA[[#This Row],[CODIGO]],STOCKSANLUIS[],7,FALSE)=0,"PRODUCTO SIN STOCK/UBICACIÓN",VLOOKUP(SALIDA[[#This Row],[CODIGO]],STOCKSANLUIS[],7,FALSE))</f>
        <v>C</v>
      </c>
      <c r="I2691" s="10"/>
      <c r="J2691" t="str">
        <f>SALIDA[[#This Row],[CODIGO]]&amp;"       "&amp;SALIDA[[#This Row],[FAMILIA]]</f>
        <v>00945       BVA</v>
      </c>
      <c r="K2691">
        <f>VLOOKUP(SALIDA[[#This Row],[CODIGO]],STOCK_STARSOFT[],5,FALSE)</f>
        <v>50.009718999999997</v>
      </c>
      <c r="L2691">
        <f>SALIDA[[#This Row],[CANTIDAD]]*SALIDA[[#This Row],[PRECIO UND]]</f>
        <v>50.009718999999997</v>
      </c>
    </row>
    <row r="2692" spans="1:12" x14ac:dyDescent="0.25">
      <c r="A2692" s="6" t="s">
        <v>1882</v>
      </c>
      <c r="B2692" s="100" t="str">
        <f>VLOOKUP(SALIDA[[#This Row],[CODIGO]],STOCKSANLUIS[],2,FALSE)</f>
        <v>MOTOVENTILADOR AXIAL EBM S4D500-AM01-03 - 500MM - 220V/380V/440V TRIFÁSICO - 4 POLOS, CON REJILLA - FLUJO V</v>
      </c>
      <c r="C2692" s="153">
        <v>46059</v>
      </c>
      <c r="D2692">
        <v>2</v>
      </c>
      <c r="E2692">
        <f>IF(VLOOKUP(SALIDA[[#This Row],[CODIGO]],STOCKSANLUIS[],6,FALSE)=0,"PRODUCTO SIN STOCK/UBICACIÓN",VLOOKUP(SALIDA[[#This Row],[CODIGO]],STOCKSANLUIS[],6,FALSE))</f>
        <v>1</v>
      </c>
      <c r="F2692">
        <f>SALIDA[[#This Row],[CANTIDAD]]/SALIDA[[#This Row],[UND MEDIDA]]</f>
        <v>2</v>
      </c>
      <c r="G2692" t="str">
        <f>VLOOKUP(SALIDA[[#This Row],[CODIGO]],FAMILIAS[],4,FALSE)</f>
        <v>EBM</v>
      </c>
      <c r="H2692" s="10" t="str">
        <f>IF(VLOOKUP(SALIDA[[#This Row],[CODIGO]],STOCKSANLUIS[],7,FALSE)=0,"PRODUCTO SIN STOCK/UBICACIÓN",VLOOKUP(SALIDA[[#This Row],[CODIGO]],STOCKSANLUIS[],7,FALSE))</f>
        <v>C</v>
      </c>
      <c r="I2692" s="10"/>
      <c r="J2692" t="str">
        <f>SALIDA[[#This Row],[CODIGO]]&amp;"       "&amp;SALIDA[[#This Row],[FAMILIA]]</f>
        <v>01705       EBM</v>
      </c>
      <c r="K2692">
        <f>VLOOKUP(SALIDA[[#This Row],[CODIGO]],STOCK_STARSOFT[],5,FALSE)</f>
        <v>186.88978399999999</v>
      </c>
      <c r="L2692">
        <f>SALIDA[[#This Row],[CANTIDAD]]*SALIDA[[#This Row],[PRECIO UND]]</f>
        <v>373.77956799999998</v>
      </c>
    </row>
    <row r="2693" spans="1:12" x14ac:dyDescent="0.25">
      <c r="A2693" s="6" t="s">
        <v>2490</v>
      </c>
      <c r="B2693" s="100" t="str">
        <f>VLOOKUP(SALIDA[[#This Row],[CODIGO]],STOCKSANLUIS[],2,FALSE)</f>
        <v>LIMPIADOR PARA CONDENSADOR - NU-BRITE - 1GALON - NU CALGON</v>
      </c>
      <c r="C2693" s="153">
        <v>46060</v>
      </c>
      <c r="D2693">
        <v>4</v>
      </c>
      <c r="E2693">
        <f>IF(VLOOKUP(SALIDA[[#This Row],[CODIGO]],STOCKSANLUIS[],6,FALSE)=0,"PRODUCTO SIN STOCK/UBICACIÓN",VLOOKUP(SALIDA[[#This Row],[CODIGO]],STOCKSANLUIS[],6,FALSE))</f>
        <v>1</v>
      </c>
      <c r="F2693">
        <f>SALIDA[[#This Row],[CANTIDAD]]/SALIDA[[#This Row],[UND MEDIDA]]</f>
        <v>4</v>
      </c>
      <c r="G2693" t="str">
        <f>VLOOKUP(SALIDA[[#This Row],[CODIGO]],FAMILIAS[],4,FALSE)</f>
        <v>NU CALGON</v>
      </c>
      <c r="H2693" s="10" t="str">
        <f>IF(VLOOKUP(SALIDA[[#This Row],[CODIGO]],STOCKSANLUIS[],7,FALSE)=0,"PRODUCTO SIN STOCK/UBICACIÓN",VLOOKUP(SALIDA[[#This Row],[CODIGO]],STOCKSANLUIS[],7,FALSE))</f>
        <v>C</v>
      </c>
      <c r="I2693" s="10"/>
      <c r="J2693" t="str">
        <f>SALIDA[[#This Row],[CODIGO]]&amp;"       "&amp;SALIDA[[#This Row],[FAMILIA]]</f>
        <v>02043       NU CALGON</v>
      </c>
      <c r="K2693">
        <f>VLOOKUP(SALIDA[[#This Row],[CODIGO]],STOCK_STARSOFT[],5,FALSE)</f>
        <v>9.0050089999999994</v>
      </c>
      <c r="L2693">
        <f>SALIDA[[#This Row],[CANTIDAD]]*SALIDA[[#This Row],[PRECIO UND]]</f>
        <v>36.020035999999998</v>
      </c>
    </row>
    <row r="2694" spans="1:12" x14ac:dyDescent="0.25">
      <c r="A2694" s="6" t="s">
        <v>3096</v>
      </c>
      <c r="B2694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694" s="153">
        <v>46060</v>
      </c>
      <c r="D2694">
        <v>4</v>
      </c>
      <c r="E2694">
        <f>IF(VLOOKUP(SALIDA[[#This Row],[CODIGO]],STOCKSANLUIS[],6,FALSE)=0,"PRODUCTO SIN STOCK/UBICACIÓN",VLOOKUP(SALIDA[[#This Row],[CODIGO]],STOCKSANLUIS[],6,FALSE))</f>
        <v>1</v>
      </c>
      <c r="F2694">
        <f>SALIDA[[#This Row],[CANTIDAD]]/SALIDA[[#This Row],[UND MEDIDA]]</f>
        <v>4</v>
      </c>
      <c r="G2694" t="str">
        <f>VLOOKUP(SALIDA[[#This Row],[CODIGO]],FAMILIAS[],4,FALSE)</f>
        <v>TEMP BLUE</v>
      </c>
      <c r="H2694" s="10" t="str">
        <f>IF(VLOOKUP(SALIDA[[#This Row],[CODIGO]],STOCKSANLUIS[],7,FALSE)=0,"PRODUCTO SIN STOCK/UBICACIÓN",VLOOKUP(SALIDA[[#This Row],[CODIGO]],STOCKSANLUIS[],7,FALSE))</f>
        <v>B</v>
      </c>
      <c r="I2694" s="10"/>
      <c r="J2694" t="str">
        <f>SALIDA[[#This Row],[CODIGO]]&amp;"       "&amp;SALIDA[[#This Row],[FAMILIA]]</f>
        <v>02495       TEMP BLUE</v>
      </c>
      <c r="K2694">
        <f>VLOOKUP(SALIDA[[#This Row],[CODIGO]],STOCK_STARSOFT[],5,FALSE)</f>
        <v>207.15372199999999</v>
      </c>
      <c r="L2694">
        <f>SALIDA[[#This Row],[CANTIDAD]]*SALIDA[[#This Row],[PRECIO UND]]</f>
        <v>828.61488799999995</v>
      </c>
    </row>
    <row r="2695" spans="1:12" x14ac:dyDescent="0.25">
      <c r="A2695" s="6" t="s">
        <v>3098</v>
      </c>
      <c r="B2695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695" s="153">
        <v>46060</v>
      </c>
      <c r="D2695">
        <v>1</v>
      </c>
      <c r="E2695">
        <f>IF(VLOOKUP(SALIDA[[#This Row],[CODIGO]],STOCKSANLUIS[],6,FALSE)=0,"PRODUCTO SIN STOCK/UBICACIÓN",VLOOKUP(SALIDA[[#This Row],[CODIGO]],STOCKSANLUIS[],6,FALSE))</f>
        <v>1</v>
      </c>
      <c r="F2695">
        <f>SALIDA[[#This Row],[CANTIDAD]]/SALIDA[[#This Row],[UND MEDIDA]]</f>
        <v>1</v>
      </c>
      <c r="G2695" t="str">
        <f>VLOOKUP(SALIDA[[#This Row],[CODIGO]],FAMILIAS[],4,FALSE)</f>
        <v>TEMP BLUE</v>
      </c>
      <c r="H2695" s="10" t="str">
        <f>IF(VLOOKUP(SALIDA[[#This Row],[CODIGO]],STOCKSANLUIS[],7,FALSE)=0,"PRODUCTO SIN STOCK/UBICACIÓN",VLOOKUP(SALIDA[[#This Row],[CODIGO]],STOCKSANLUIS[],7,FALSE))</f>
        <v>B</v>
      </c>
      <c r="I2695" s="10"/>
      <c r="J2695" t="str">
        <f>SALIDA[[#This Row],[CODIGO]]&amp;"       "&amp;SALIDA[[#This Row],[FAMILIA]]</f>
        <v>02496       TEMP BLUE</v>
      </c>
      <c r="K2695">
        <f>VLOOKUP(SALIDA[[#This Row],[CODIGO]],STOCK_STARSOFT[],5,FALSE)</f>
        <v>310.31848400000001</v>
      </c>
      <c r="L2695">
        <f>SALIDA[[#This Row],[CANTIDAD]]*SALIDA[[#This Row],[PRECIO UND]]</f>
        <v>310.31848400000001</v>
      </c>
    </row>
    <row r="2696" spans="1:12" x14ac:dyDescent="0.25">
      <c r="A2696" s="6" t="s">
        <v>22048</v>
      </c>
      <c r="B2696" s="100" t="str">
        <f>VLOOKUP(SALIDA[[#This Row],[CODIGO]],STOCKSANLUIS[],2,FALSE)</f>
        <v xml:space="preserve">BOMBA DE CONDENSADO STAR COLD DE 230V-1F-60HZ TANQUE ALTO (INCLUYE MANGUERA)  SI-1801 </v>
      </c>
      <c r="C2696" s="153">
        <v>46060</v>
      </c>
      <c r="D2696">
        <v>6</v>
      </c>
      <c r="E2696">
        <f>IF(VLOOKUP(SALIDA[[#This Row],[CODIGO]],STOCKSANLUIS[],6,FALSE)=0,"PRODUCTO SIN STOCK/UBICACIÓN",VLOOKUP(SALIDA[[#This Row],[CODIGO]],STOCKSANLUIS[],6,FALSE))</f>
        <v>1</v>
      </c>
      <c r="F2696">
        <f>SALIDA[[#This Row],[CANTIDAD]]/SALIDA[[#This Row],[UND MEDIDA]]</f>
        <v>6</v>
      </c>
      <c r="G2696" t="str">
        <f>VLOOKUP(SALIDA[[#This Row],[CODIGO]],FAMILIAS[],4,FALSE)</f>
        <v>STAR COLD</v>
      </c>
      <c r="H2696" s="10" t="str">
        <f>IF(VLOOKUP(SALIDA[[#This Row],[CODIGO]],STOCKSANLUIS[],7,FALSE)=0,"PRODUCTO SIN STOCK/UBICACIÓN",VLOOKUP(SALIDA[[#This Row],[CODIGO]],STOCKSANLUIS[],7,FALSE))</f>
        <v>B/C</v>
      </c>
      <c r="I2696" s="10"/>
      <c r="J2696" t="str">
        <f>SALIDA[[#This Row],[CODIGO]]&amp;"       "&amp;SALIDA[[#This Row],[FAMILIA]]</f>
        <v>03542       STAR COLD</v>
      </c>
      <c r="K2696">
        <f>VLOOKUP(SALIDA[[#This Row],[CODIGO]],STOCK_STARSOFT[],5,FALSE)</f>
        <v>17.996752999999998</v>
      </c>
      <c r="L2696">
        <f>SALIDA[[#This Row],[CANTIDAD]]*SALIDA[[#This Row],[PRECIO UND]]</f>
        <v>107.98051799999999</v>
      </c>
    </row>
    <row r="2697" spans="1:12" x14ac:dyDescent="0.25">
      <c r="A2697" s="6" t="s">
        <v>445</v>
      </c>
      <c r="B2697" s="100" t="str">
        <f>VLOOKUP(SALIDA[[#This Row],[CODIGO]],STOCKSANLUIS[],2,FALSE)</f>
        <v xml:space="preserve">ACEITE POLIOLESTER POE 68 - 1/4 GALON - BVA </v>
      </c>
      <c r="C2697" s="153">
        <v>46060</v>
      </c>
      <c r="D2697">
        <v>3</v>
      </c>
      <c r="E2697">
        <f>IF(VLOOKUP(SALIDA[[#This Row],[CODIGO]],STOCKSANLUIS[],6,FALSE)=0,"PRODUCTO SIN STOCK/UBICACIÓN",VLOOKUP(SALIDA[[#This Row],[CODIGO]],STOCKSANLUIS[],6,FALSE))</f>
        <v>1</v>
      </c>
      <c r="F2697">
        <f>SALIDA[[#This Row],[CANTIDAD]]/SALIDA[[#This Row],[UND MEDIDA]]</f>
        <v>3</v>
      </c>
      <c r="G2697" t="str">
        <f>VLOOKUP(SALIDA[[#This Row],[CODIGO]],FAMILIAS[],4,FALSE)</f>
        <v>BVA</v>
      </c>
      <c r="H2697" s="10" t="str">
        <f>IF(VLOOKUP(SALIDA[[#This Row],[CODIGO]],STOCKSANLUIS[],7,FALSE)=0,"PRODUCTO SIN STOCK/UBICACIÓN",VLOOKUP(SALIDA[[#This Row],[CODIGO]],STOCKSANLUIS[],7,FALSE))</f>
        <v>C</v>
      </c>
      <c r="I2697" s="10"/>
      <c r="J2697" t="str">
        <f>SALIDA[[#This Row],[CODIGO]]&amp;"       "&amp;SALIDA[[#This Row],[FAMILIA]]</f>
        <v>00356       BVA</v>
      </c>
      <c r="K2697">
        <f>VLOOKUP(SALIDA[[#This Row],[CODIGO]],STOCK_STARSOFT[],5,FALSE)</f>
        <v>15.866987</v>
      </c>
      <c r="L2697">
        <f>SALIDA[[#This Row],[CANTIDAD]]*SALIDA[[#This Row],[PRECIO UND]]</f>
        <v>47.600960999999998</v>
      </c>
    </row>
    <row r="2698" spans="1:12" x14ac:dyDescent="0.25">
      <c r="A2698" s="6" t="s">
        <v>867</v>
      </c>
      <c r="B2698" s="100" t="str">
        <f>VLOOKUP(SALIDA[[#This Row],[CODIGO]],STOCKSANLUIS[],2,FALSE)</f>
        <v>ACEITE POLIOLESTER POE 68 - 1 GALON - BVA</v>
      </c>
      <c r="C2698" s="153">
        <v>46060</v>
      </c>
      <c r="D2698">
        <v>2</v>
      </c>
      <c r="E2698">
        <f>IF(VLOOKUP(SALIDA[[#This Row],[CODIGO]],STOCKSANLUIS[],6,FALSE)=0,"PRODUCTO SIN STOCK/UBICACIÓN",VLOOKUP(SALIDA[[#This Row],[CODIGO]],STOCKSANLUIS[],6,FALSE))</f>
        <v>1</v>
      </c>
      <c r="F2698">
        <f>SALIDA[[#This Row],[CANTIDAD]]/SALIDA[[#This Row],[UND MEDIDA]]</f>
        <v>2</v>
      </c>
      <c r="G2698" t="str">
        <f>VLOOKUP(SALIDA[[#This Row],[CODIGO]],FAMILIAS[],4,FALSE)</f>
        <v>BVA</v>
      </c>
      <c r="H2698" s="10" t="str">
        <f>IF(VLOOKUP(SALIDA[[#This Row],[CODIGO]],STOCKSANLUIS[],7,FALSE)=0,"PRODUCTO SIN STOCK/UBICACIÓN",VLOOKUP(SALIDA[[#This Row],[CODIGO]],STOCKSANLUIS[],7,FALSE))</f>
        <v>C</v>
      </c>
      <c r="I2698" s="10"/>
      <c r="J2698" t="str">
        <f>SALIDA[[#This Row],[CODIGO]]&amp;"       "&amp;SALIDA[[#This Row],[FAMILIA]]</f>
        <v>00945       BVA</v>
      </c>
      <c r="K2698">
        <f>VLOOKUP(SALIDA[[#This Row],[CODIGO]],STOCK_STARSOFT[],5,FALSE)</f>
        <v>50.009718999999997</v>
      </c>
      <c r="L2698">
        <f>SALIDA[[#This Row],[CANTIDAD]]*SALIDA[[#This Row],[PRECIO UND]]</f>
        <v>100.01943799999999</v>
      </c>
    </row>
    <row r="2699" spans="1:12" x14ac:dyDescent="0.25">
      <c r="A2699" s="6" t="s">
        <v>1073</v>
      </c>
      <c r="B2699" s="100" t="str">
        <f>VLOOKUP(SALIDA[[#This Row],[CODIGO]],STOCKSANLUIS[],2,FALSE)</f>
        <v>GAS MAP BERNZOMATIC  - WORTHINGTON 14.1 OZ</v>
      </c>
      <c r="C2699" s="153">
        <v>46060</v>
      </c>
      <c r="D2699">
        <v>24</v>
      </c>
      <c r="E2699">
        <f>IF(VLOOKUP(SALIDA[[#This Row],[CODIGO]],STOCKSANLUIS[],6,FALSE)=0,"PRODUCTO SIN STOCK/UBICACIÓN",VLOOKUP(SALIDA[[#This Row],[CODIGO]],STOCKSANLUIS[],6,FALSE))</f>
        <v>1</v>
      </c>
      <c r="F2699">
        <f>SALIDA[[#This Row],[CANTIDAD]]/SALIDA[[#This Row],[UND MEDIDA]]</f>
        <v>24</v>
      </c>
      <c r="G2699" t="str">
        <f>VLOOKUP(SALIDA[[#This Row],[CODIGO]],FAMILIAS[],4,FALSE)</f>
        <v>WORTHINGTON</v>
      </c>
      <c r="H2699" s="10" t="str">
        <f>IF(VLOOKUP(SALIDA[[#This Row],[CODIGO]],STOCKSANLUIS[],7,FALSE)=0,"PRODUCTO SIN STOCK/UBICACIÓN",VLOOKUP(SALIDA[[#This Row],[CODIGO]],STOCKSANLUIS[],7,FALSE))</f>
        <v>C</v>
      </c>
      <c r="I2699" s="10"/>
      <c r="J2699" t="str">
        <f>SALIDA[[#This Row],[CODIGO]]&amp;"       "&amp;SALIDA[[#This Row],[FAMILIA]]</f>
        <v>01167       WORTHINGTON</v>
      </c>
      <c r="K2699">
        <f>VLOOKUP(SALIDA[[#This Row],[CODIGO]],STOCK_STARSOFT[],5,FALSE)</f>
        <v>3.829685</v>
      </c>
      <c r="L2699">
        <f>SALIDA[[#This Row],[CANTIDAD]]*SALIDA[[#This Row],[PRECIO UND]]</f>
        <v>91.912440000000004</v>
      </c>
    </row>
    <row r="2700" spans="1:12" x14ac:dyDescent="0.25">
      <c r="A2700" s="6" t="s">
        <v>22052</v>
      </c>
      <c r="B2700" s="100" t="str">
        <f>VLOOKUP(SALIDA[[#This Row],[CODIGO]],STOCKSANLUIS[],2,FALSE)</f>
        <v>BOMBA DE CONDENSADO STAR COLD  DE 230V-1F-60HZ TANQUE BAJO (INCLUYE MANGUERA) SI-1805</v>
      </c>
      <c r="C2700" s="153">
        <v>46060</v>
      </c>
      <c r="D2700">
        <v>1</v>
      </c>
      <c r="E2700">
        <f>IF(VLOOKUP(SALIDA[[#This Row],[CODIGO]],STOCKSANLUIS[],6,FALSE)=0,"PRODUCTO SIN STOCK/UBICACIÓN",VLOOKUP(SALIDA[[#This Row],[CODIGO]],STOCKSANLUIS[],6,FALSE))</f>
        <v>1</v>
      </c>
      <c r="F2700">
        <f>SALIDA[[#This Row],[CANTIDAD]]/SALIDA[[#This Row],[UND MEDIDA]]</f>
        <v>1</v>
      </c>
      <c r="G2700" t="str">
        <f>VLOOKUP(SALIDA[[#This Row],[CODIGO]],FAMILIAS[],4,FALSE)</f>
        <v>STAR COLD</v>
      </c>
      <c r="H2700" s="10" t="str">
        <f>IF(VLOOKUP(SALIDA[[#This Row],[CODIGO]],STOCKSANLUIS[],7,FALSE)=0,"PRODUCTO SIN STOCK/UBICACIÓN",VLOOKUP(SALIDA[[#This Row],[CODIGO]],STOCKSANLUIS[],7,FALSE))</f>
        <v>B/C</v>
      </c>
      <c r="I2700" s="10"/>
      <c r="J2700" t="str">
        <f>SALIDA[[#This Row],[CODIGO]]&amp;"       "&amp;SALIDA[[#This Row],[FAMILIA]]</f>
        <v>03544       STAR COLD</v>
      </c>
      <c r="K2700">
        <f>VLOOKUP(SALIDA[[#This Row],[CODIGO]],STOCK_STARSOFT[],5,FALSE)</f>
        <v>19.413727000000002</v>
      </c>
      <c r="L2700">
        <f>SALIDA[[#This Row],[CANTIDAD]]*SALIDA[[#This Row],[PRECIO UND]]</f>
        <v>19.413727000000002</v>
      </c>
    </row>
    <row r="2701" spans="1:12" x14ac:dyDescent="0.25">
      <c r="A2701" s="6" t="s">
        <v>3860</v>
      </c>
      <c r="B2701" s="100" t="str">
        <f>VLOOKUP(SALIDA[[#This Row],[CODIGO]],STOCKSANLUIS[],2,FALSE)</f>
        <v>CORTINA DE AIRE DE 150 CM (60") - 220V/1PH/60HZ - STAR COLD - FM-1215Z/Y-MC</v>
      </c>
      <c r="C2701" s="153">
        <v>46060</v>
      </c>
      <c r="D2701">
        <v>2</v>
      </c>
      <c r="E2701">
        <f>IF(VLOOKUP(SALIDA[[#This Row],[CODIGO]],STOCKSANLUIS[],6,FALSE)=0,"PRODUCTO SIN STOCK/UBICACIÓN",VLOOKUP(SALIDA[[#This Row],[CODIGO]],STOCKSANLUIS[],6,FALSE))</f>
        <v>1</v>
      </c>
      <c r="F2701">
        <f>SALIDA[[#This Row],[CANTIDAD]]/SALIDA[[#This Row],[UND MEDIDA]]</f>
        <v>2</v>
      </c>
      <c r="G2701" t="str">
        <f>VLOOKUP(SALIDA[[#This Row],[CODIGO]],FAMILIAS[],4,FALSE)</f>
        <v>STAR COLD</v>
      </c>
      <c r="H2701" s="10" t="str">
        <f>IF(VLOOKUP(SALIDA[[#This Row],[CODIGO]],STOCKSANLUIS[],7,FALSE)=0,"PRODUCTO SIN STOCK/UBICACIÓN",VLOOKUP(SALIDA[[#This Row],[CODIGO]],STOCKSANLUIS[],7,FALSE))</f>
        <v>A</v>
      </c>
      <c r="I2701" s="10"/>
      <c r="J2701" t="str">
        <f>SALIDA[[#This Row],[CODIGO]]&amp;"       "&amp;SALIDA[[#This Row],[FAMILIA]]</f>
        <v>03289       STAR COLD</v>
      </c>
      <c r="K2701">
        <f>VLOOKUP(SALIDA[[#This Row],[CODIGO]],STOCK_STARSOFT[],5,FALSE)</f>
        <v>55.603000000000002</v>
      </c>
      <c r="L2701">
        <f>SALIDA[[#This Row],[CANTIDAD]]*SALIDA[[#This Row],[PRECIO UND]]</f>
        <v>111.206</v>
      </c>
    </row>
    <row r="2702" spans="1:12" x14ac:dyDescent="0.25">
      <c r="A2702" s="6" t="s">
        <v>22048</v>
      </c>
      <c r="B2702" s="100" t="str">
        <f>VLOOKUP(SALIDA[[#This Row],[CODIGO]],STOCKSANLUIS[],2,FALSE)</f>
        <v xml:space="preserve">BOMBA DE CONDENSADO STAR COLD DE 230V-1F-60HZ TANQUE ALTO (INCLUYE MANGUERA)  SI-1801 </v>
      </c>
      <c r="C2702" s="153">
        <v>46062</v>
      </c>
      <c r="D2702">
        <v>1</v>
      </c>
      <c r="E2702">
        <f>IF(VLOOKUP(SALIDA[[#This Row],[CODIGO]],STOCKSANLUIS[],6,FALSE)=0,"PRODUCTO SIN STOCK/UBICACIÓN",VLOOKUP(SALIDA[[#This Row],[CODIGO]],STOCKSANLUIS[],6,FALSE))</f>
        <v>1</v>
      </c>
      <c r="F2702">
        <f>SALIDA[[#This Row],[CANTIDAD]]/SALIDA[[#This Row],[UND MEDIDA]]</f>
        <v>1</v>
      </c>
      <c r="G2702" t="str">
        <f>VLOOKUP(SALIDA[[#This Row],[CODIGO]],FAMILIAS[],4,FALSE)</f>
        <v>STAR COLD</v>
      </c>
      <c r="H2702" s="10" t="str">
        <f>IF(VLOOKUP(SALIDA[[#This Row],[CODIGO]],STOCKSANLUIS[],7,FALSE)=0,"PRODUCTO SIN STOCK/UBICACIÓN",VLOOKUP(SALIDA[[#This Row],[CODIGO]],STOCKSANLUIS[],7,FALSE))</f>
        <v>B/C</v>
      </c>
      <c r="I2702" s="10"/>
      <c r="J2702" t="str">
        <f>SALIDA[[#This Row],[CODIGO]]&amp;"       "&amp;SALIDA[[#This Row],[FAMILIA]]</f>
        <v>03542       STAR COLD</v>
      </c>
      <c r="K2702">
        <f>VLOOKUP(SALIDA[[#This Row],[CODIGO]],STOCK_STARSOFT[],5,FALSE)</f>
        <v>17.996752999999998</v>
      </c>
      <c r="L2702">
        <f>SALIDA[[#This Row],[CANTIDAD]]*SALIDA[[#This Row],[PRECIO UND]]</f>
        <v>17.996752999999998</v>
      </c>
    </row>
    <row r="2703" spans="1:12" x14ac:dyDescent="0.25">
      <c r="A2703" s="6" t="s">
        <v>3784</v>
      </c>
      <c r="B2703" s="100" t="str">
        <f>VLOOKUP(SALIDA[[#This Row],[CODIGO]],STOCKSANLUIS[],2,FALSE)</f>
        <v>ANTIVIBRADOR DE 1/2" - VE-12 - EVERWELL</v>
      </c>
      <c r="C2703" s="153">
        <v>46062</v>
      </c>
      <c r="D2703">
        <v>1</v>
      </c>
      <c r="E2703">
        <f>IF(VLOOKUP(SALIDA[[#This Row],[CODIGO]],STOCKSANLUIS[],6,FALSE)=0,"PRODUCTO SIN STOCK/UBICACIÓN",VLOOKUP(SALIDA[[#This Row],[CODIGO]],STOCKSANLUIS[],6,FALSE))</f>
        <v>1</v>
      </c>
      <c r="F2703">
        <f>SALIDA[[#This Row],[CANTIDAD]]/SALIDA[[#This Row],[UND MEDIDA]]</f>
        <v>1</v>
      </c>
      <c r="G2703" t="str">
        <f>VLOOKUP(SALIDA[[#This Row],[CODIGO]],FAMILIAS[],4,FALSE)</f>
        <v>EVERWELL</v>
      </c>
      <c r="H2703" s="10" t="str">
        <f>IF(VLOOKUP(SALIDA[[#This Row],[CODIGO]],STOCKSANLUIS[],7,FALSE)=0,"PRODUCTO SIN STOCK/UBICACIÓN",VLOOKUP(SALIDA[[#This Row],[CODIGO]],STOCKSANLUIS[],7,FALSE))</f>
        <v>A</v>
      </c>
      <c r="I2703" s="10"/>
      <c r="J2703" t="str">
        <f>SALIDA[[#This Row],[CODIGO]]&amp;"       "&amp;SALIDA[[#This Row],[FAMILIA]]</f>
        <v>03227       EVERWELL</v>
      </c>
      <c r="K2703">
        <f>VLOOKUP(SALIDA[[#This Row],[CODIGO]],STOCK_STARSOFT[],5,FALSE)</f>
        <v>5.797523</v>
      </c>
      <c r="L2703">
        <f>SALIDA[[#This Row],[CANTIDAD]]*SALIDA[[#This Row],[PRECIO UND]]</f>
        <v>5.797523</v>
      </c>
    </row>
    <row r="2704" spans="1:12" x14ac:dyDescent="0.25">
      <c r="A2704" s="6" t="s">
        <v>2490</v>
      </c>
      <c r="B2704" s="100" t="str">
        <f>VLOOKUP(SALIDA[[#This Row],[CODIGO]],STOCKSANLUIS[],2,FALSE)</f>
        <v>LIMPIADOR PARA CONDENSADOR - NU-BRITE - 1GALON - NU CALGON</v>
      </c>
      <c r="C2704" s="153">
        <v>46062</v>
      </c>
      <c r="D2704">
        <v>3</v>
      </c>
      <c r="E2704">
        <f>IF(VLOOKUP(SALIDA[[#This Row],[CODIGO]],STOCKSANLUIS[],6,FALSE)=0,"PRODUCTO SIN STOCK/UBICACIÓN",VLOOKUP(SALIDA[[#This Row],[CODIGO]],STOCKSANLUIS[],6,FALSE))</f>
        <v>1</v>
      </c>
      <c r="F2704">
        <f>SALIDA[[#This Row],[CANTIDAD]]/SALIDA[[#This Row],[UND MEDIDA]]</f>
        <v>3</v>
      </c>
      <c r="G2704" t="str">
        <f>VLOOKUP(SALIDA[[#This Row],[CODIGO]],FAMILIAS[],4,FALSE)</f>
        <v>NU CALGON</v>
      </c>
      <c r="H2704" s="10" t="str">
        <f>IF(VLOOKUP(SALIDA[[#This Row],[CODIGO]],STOCKSANLUIS[],7,FALSE)=0,"PRODUCTO SIN STOCK/UBICACIÓN",VLOOKUP(SALIDA[[#This Row],[CODIGO]],STOCKSANLUIS[],7,FALSE))</f>
        <v>C</v>
      </c>
      <c r="I2704" s="10"/>
      <c r="J2704" t="str">
        <f>SALIDA[[#This Row],[CODIGO]]&amp;"       "&amp;SALIDA[[#This Row],[FAMILIA]]</f>
        <v>02043       NU CALGON</v>
      </c>
      <c r="K2704">
        <f>VLOOKUP(SALIDA[[#This Row],[CODIGO]],STOCK_STARSOFT[],5,FALSE)</f>
        <v>9.0050089999999994</v>
      </c>
      <c r="L2704">
        <f>SALIDA[[#This Row],[CANTIDAD]]*SALIDA[[#This Row],[PRECIO UND]]</f>
        <v>27.015026999999996</v>
      </c>
    </row>
    <row r="2705" spans="1:12" x14ac:dyDescent="0.25">
      <c r="A2705" s="6" t="s">
        <v>55</v>
      </c>
      <c r="B2705" s="100" t="str">
        <f>VLOOKUP(SALIDA[[#This Row],[CODIGO]],STOCKSANLUIS[],2,FALSE)</f>
        <v>TERMOMETRO DIGITAL PORTATIL  PENTA III - 3 VDC - FULL GAUGE</v>
      </c>
      <c r="C2705" s="153">
        <v>46062</v>
      </c>
      <c r="D2705">
        <v>1</v>
      </c>
      <c r="E2705">
        <f>IF(VLOOKUP(SALIDA[[#This Row],[CODIGO]],STOCKSANLUIS[],6,FALSE)=0,"PRODUCTO SIN STOCK/UBICACIÓN",VLOOKUP(SALIDA[[#This Row],[CODIGO]],STOCKSANLUIS[],6,FALSE))</f>
        <v>1</v>
      </c>
      <c r="F2705">
        <f>SALIDA[[#This Row],[CANTIDAD]]/SALIDA[[#This Row],[UND MEDIDA]]</f>
        <v>1</v>
      </c>
      <c r="G2705" t="str">
        <f>VLOOKUP(SALIDA[[#This Row],[CODIGO]],FAMILIAS[],4,FALSE)</f>
        <v>FULL GAUGE</v>
      </c>
      <c r="H2705" s="10" t="str">
        <f>IF(VLOOKUP(SALIDA[[#This Row],[CODIGO]],STOCKSANLUIS[],7,FALSE)=0,"PRODUCTO SIN STOCK/UBICACIÓN",VLOOKUP(SALIDA[[#This Row],[CODIGO]],STOCKSANLUIS[],7,FALSE))</f>
        <v>A</v>
      </c>
      <c r="I2705" s="10"/>
      <c r="J2705" t="str">
        <f>SALIDA[[#This Row],[CODIGO]]&amp;"       "&amp;SALIDA[[#This Row],[FAMILIA]]</f>
        <v>00028       FULL GAUGE</v>
      </c>
      <c r="K2705">
        <f>VLOOKUP(SALIDA[[#This Row],[CODIGO]],STOCK_STARSOFT[],5,FALSE)</f>
        <v>55.399943</v>
      </c>
      <c r="L2705">
        <f>SALIDA[[#This Row],[CANTIDAD]]*SALIDA[[#This Row],[PRECIO UND]]</f>
        <v>55.399943</v>
      </c>
    </row>
    <row r="2706" spans="1:12" x14ac:dyDescent="0.25">
      <c r="A2706" s="6" t="s">
        <v>3675</v>
      </c>
      <c r="B2706" s="100" t="str">
        <f>VLOOKUP(SALIDA[[#This Row],[CODIGO]],STOCKSANLUIS[],2,FALSE)</f>
        <v>LAMAS DE PVC ALECO 8X0.080X300 (20CM X 2MMX 91.44M) LOW TEMP REINFORCED - 172007- MT</v>
      </c>
      <c r="C2706" s="153">
        <v>46062</v>
      </c>
      <c r="D2706">
        <v>91.44</v>
      </c>
      <c r="E2706">
        <f>IF(VLOOKUP(SALIDA[[#This Row],[CODIGO]],STOCKSANLUIS[],6,FALSE)=0,"PRODUCTO SIN STOCK/UBICACIÓN",VLOOKUP(SALIDA[[#This Row],[CODIGO]],STOCKSANLUIS[],6,FALSE))</f>
        <v>91.44</v>
      </c>
      <c r="F2706">
        <f>SALIDA[[#This Row],[CANTIDAD]]/SALIDA[[#This Row],[UND MEDIDA]]</f>
        <v>1</v>
      </c>
      <c r="G2706" t="str">
        <f>VLOOKUP(SALIDA[[#This Row],[CODIGO]],FAMILIAS[],4,FALSE)</f>
        <v>ES ROBBINS</v>
      </c>
      <c r="H2706" s="10" t="str">
        <f>IF(VLOOKUP(SALIDA[[#This Row],[CODIGO]],STOCKSANLUIS[],7,FALSE)=0,"PRODUCTO SIN STOCK/UBICACIÓN",VLOOKUP(SALIDA[[#This Row],[CODIGO]],STOCKSANLUIS[],7,FALSE))</f>
        <v>B/C</v>
      </c>
      <c r="I2706" s="10"/>
      <c r="J2706" t="str">
        <f>SALIDA[[#This Row],[CODIGO]]&amp;"       "&amp;SALIDA[[#This Row],[FAMILIA]]</f>
        <v>03057       ES ROBBINS</v>
      </c>
      <c r="K2706">
        <f>VLOOKUP(SALIDA[[#This Row],[CODIGO]],STOCK_STARSOFT[],5,FALSE)</f>
        <v>2.0842499999999999</v>
      </c>
      <c r="L2706">
        <f>SALIDA[[#This Row],[CANTIDAD]]*SALIDA[[#This Row],[PRECIO UND]]</f>
        <v>190.58382</v>
      </c>
    </row>
    <row r="2707" spans="1:12" x14ac:dyDescent="0.25">
      <c r="A2707" s="6" t="s">
        <v>3854</v>
      </c>
      <c r="B2707" s="100" t="str">
        <f>VLOOKUP(SALIDA[[#This Row],[CODIGO]],STOCKSANLUIS[],2,FALSE)</f>
        <v>RELÉ DE CONTROL DE TENSIÓN TRIFÁSICA, SECUENCIA Y PERDIDA DE FASE DPA51CM44 - CARLO GAVAZZI</v>
      </c>
      <c r="C2707" s="153">
        <v>46062</v>
      </c>
      <c r="D2707">
        <v>1</v>
      </c>
      <c r="E2707">
        <f>IF(VLOOKUP(SALIDA[[#This Row],[CODIGO]],STOCKSANLUIS[],6,FALSE)=0,"PRODUCTO SIN STOCK/UBICACIÓN",VLOOKUP(SALIDA[[#This Row],[CODIGO]],STOCKSANLUIS[],6,FALSE))</f>
        <v>1</v>
      </c>
      <c r="F2707">
        <f>SALIDA[[#This Row],[CANTIDAD]]/SALIDA[[#This Row],[UND MEDIDA]]</f>
        <v>1</v>
      </c>
      <c r="G2707" t="str">
        <f>VLOOKUP(SALIDA[[#This Row],[CODIGO]],FAMILIAS[],4,FALSE)</f>
        <v>TIANYICOOL</v>
      </c>
      <c r="H2707" s="10" t="str">
        <f>IF(VLOOKUP(SALIDA[[#This Row],[CODIGO]],STOCKSANLUIS[],7,FALSE)=0,"PRODUCTO SIN STOCK/UBICACIÓN",VLOOKUP(SALIDA[[#This Row],[CODIGO]],STOCKSANLUIS[],7,FALSE))</f>
        <v>A</v>
      </c>
      <c r="I2707" s="10"/>
      <c r="J2707" t="str">
        <f>SALIDA[[#This Row],[CODIGO]]&amp;"       "&amp;SALIDA[[#This Row],[FAMILIA]]</f>
        <v>03283       TIANYICOOL</v>
      </c>
      <c r="K2707">
        <f>VLOOKUP(SALIDA[[#This Row],[CODIGO]],STOCK_STARSOFT[],5,FALSE)</f>
        <v>19.227464000000001</v>
      </c>
      <c r="L2707">
        <f>SALIDA[[#This Row],[CANTIDAD]]*SALIDA[[#This Row],[PRECIO UND]]</f>
        <v>19.227464000000001</v>
      </c>
    </row>
    <row r="2708" spans="1:12" x14ac:dyDescent="0.25">
      <c r="A2708" s="6" t="s">
        <v>22048</v>
      </c>
      <c r="B2708" s="100" t="str">
        <f>VLOOKUP(SALIDA[[#This Row],[CODIGO]],STOCKSANLUIS[],2,FALSE)</f>
        <v xml:space="preserve">BOMBA DE CONDENSADO STAR COLD DE 230V-1F-60HZ TANQUE ALTO (INCLUYE MANGUERA)  SI-1801 </v>
      </c>
      <c r="C2708" s="153">
        <v>46062</v>
      </c>
      <c r="D2708">
        <v>1</v>
      </c>
      <c r="E2708">
        <f>IF(VLOOKUP(SALIDA[[#This Row],[CODIGO]],STOCKSANLUIS[],6,FALSE)=0,"PRODUCTO SIN STOCK/UBICACIÓN",VLOOKUP(SALIDA[[#This Row],[CODIGO]],STOCKSANLUIS[],6,FALSE))</f>
        <v>1</v>
      </c>
      <c r="F2708">
        <f>SALIDA[[#This Row],[CANTIDAD]]/SALIDA[[#This Row],[UND MEDIDA]]</f>
        <v>1</v>
      </c>
      <c r="G2708" t="str">
        <f>VLOOKUP(SALIDA[[#This Row],[CODIGO]],FAMILIAS[],4,FALSE)</f>
        <v>STAR COLD</v>
      </c>
      <c r="H2708" s="10" t="str">
        <f>IF(VLOOKUP(SALIDA[[#This Row],[CODIGO]],STOCKSANLUIS[],7,FALSE)=0,"PRODUCTO SIN STOCK/UBICACIÓN",VLOOKUP(SALIDA[[#This Row],[CODIGO]],STOCKSANLUIS[],7,FALSE))</f>
        <v>B/C</v>
      </c>
      <c r="I2708" s="10"/>
      <c r="J2708" t="str">
        <f>SALIDA[[#This Row],[CODIGO]]&amp;"       "&amp;SALIDA[[#This Row],[FAMILIA]]</f>
        <v>03542       STAR COLD</v>
      </c>
      <c r="K2708">
        <f>VLOOKUP(SALIDA[[#This Row],[CODIGO]],STOCK_STARSOFT[],5,FALSE)</f>
        <v>17.996752999999998</v>
      </c>
      <c r="L2708">
        <f>SALIDA[[#This Row],[CANTIDAD]]*SALIDA[[#This Row],[PRECIO UND]]</f>
        <v>17.996752999999998</v>
      </c>
    </row>
    <row r="2709" spans="1:12" x14ac:dyDescent="0.25">
      <c r="A2709" s="6" t="s">
        <v>931</v>
      </c>
      <c r="B2709" s="100" t="str">
        <f>VLOOKUP(SALIDA[[#This Row],[CODIGO]],STOCKSANLUIS[],2,FALSE)</f>
        <v>ACEITE POLIOLESTER POE 32 - 1 GALON - BVA</v>
      </c>
      <c r="C2709" s="153">
        <v>46062</v>
      </c>
      <c r="D2709">
        <v>12</v>
      </c>
      <c r="E2709">
        <f>IF(VLOOKUP(SALIDA[[#This Row],[CODIGO]],STOCKSANLUIS[],6,FALSE)=0,"PRODUCTO SIN STOCK/UBICACIÓN",VLOOKUP(SALIDA[[#This Row],[CODIGO]],STOCKSANLUIS[],6,FALSE))</f>
        <v>1</v>
      </c>
      <c r="F2709">
        <f>SALIDA[[#This Row],[CANTIDAD]]/SALIDA[[#This Row],[UND MEDIDA]]</f>
        <v>12</v>
      </c>
      <c r="G2709" t="str">
        <f>VLOOKUP(SALIDA[[#This Row],[CODIGO]],FAMILIAS[],4,FALSE)</f>
        <v>BVA</v>
      </c>
      <c r="H2709" s="10" t="str">
        <f>IF(VLOOKUP(SALIDA[[#This Row],[CODIGO]],STOCKSANLUIS[],7,FALSE)=0,"PRODUCTO SIN STOCK/UBICACIÓN",VLOOKUP(SALIDA[[#This Row],[CODIGO]],STOCKSANLUIS[],7,FALSE))</f>
        <v>C</v>
      </c>
      <c r="I2709" s="10"/>
      <c r="J2709" t="str">
        <f>SALIDA[[#This Row],[CODIGO]]&amp;"       "&amp;SALIDA[[#This Row],[FAMILIA]]</f>
        <v>00987       BVA</v>
      </c>
      <c r="K2709">
        <f>VLOOKUP(SALIDA[[#This Row],[CODIGO]],STOCK_STARSOFT[],5,FALSE)</f>
        <v>47.466326000000002</v>
      </c>
      <c r="L2709">
        <f>SALIDA[[#This Row],[CANTIDAD]]*SALIDA[[#This Row],[PRECIO UND]]</f>
        <v>569.595912</v>
      </c>
    </row>
    <row r="2710" spans="1:12" x14ac:dyDescent="0.25">
      <c r="A2710" s="6" t="s">
        <v>3637</v>
      </c>
      <c r="B2710" s="100" t="str">
        <f>VLOOKUP(SALIDA[[#This Row],[CODIGO]],STOCKSANLUIS[],2,FALSE)</f>
        <v>MOTOVENTILADOR MAER FAN YDWF74L47P4-470N-400S (220V, 60HZ, 4 POLES, 1PH, CL.F, SUCTION)</v>
      </c>
      <c r="C2710" s="153">
        <v>46062</v>
      </c>
      <c r="D2710">
        <v>1</v>
      </c>
      <c r="E2710">
        <f>IF(VLOOKUP(SALIDA[[#This Row],[CODIGO]],STOCKSANLUIS[],6,FALSE)=0,"PRODUCTO SIN STOCK/UBICACIÓN",VLOOKUP(SALIDA[[#This Row],[CODIGO]],STOCKSANLUIS[],6,FALSE))</f>
        <v>1</v>
      </c>
      <c r="F2710">
        <f>SALIDA[[#This Row],[CANTIDAD]]/SALIDA[[#This Row],[UND MEDIDA]]</f>
        <v>1</v>
      </c>
      <c r="G2710" t="str">
        <f>VLOOKUP(SALIDA[[#This Row],[CODIGO]],FAMILIAS[],4,FALSE)</f>
        <v>MAER FAN</v>
      </c>
      <c r="H2710" s="10" t="str">
        <f>IF(VLOOKUP(SALIDA[[#This Row],[CODIGO]],STOCKSANLUIS[],7,FALSE)=0,"PRODUCTO SIN STOCK/UBICACIÓN",VLOOKUP(SALIDA[[#This Row],[CODIGO]],STOCKSANLUIS[],7,FALSE))</f>
        <v>C</v>
      </c>
      <c r="I2710" s="10"/>
      <c r="J2710" t="str">
        <f>SALIDA[[#This Row],[CODIGO]]&amp;"       "&amp;SALIDA[[#This Row],[FAMILIA]]</f>
        <v>03036       MAER FAN</v>
      </c>
      <c r="K2710">
        <f>VLOOKUP(SALIDA[[#This Row],[CODIGO]],STOCK_STARSOFT[],5,FALSE)</f>
        <v>32.505842000000001</v>
      </c>
      <c r="L2710">
        <f>SALIDA[[#This Row],[CANTIDAD]]*SALIDA[[#This Row],[PRECIO UND]]</f>
        <v>32.505842000000001</v>
      </c>
    </row>
    <row r="2711" spans="1:12" x14ac:dyDescent="0.25">
      <c r="A2711" s="6" t="s">
        <v>2020</v>
      </c>
      <c r="B2711" s="100" t="str">
        <f>VLOOKUP(SALIDA[[#This Row],[CODIGO]],STOCKSANLUIS[],2,FALSE)</f>
        <v>CONTROLADOR DE TEMPERATURA Y HUMEDAD DIGITAL MT-530EW SUPER (10-85%HR) - VER.06 - 115/220 VAC - FULL GAUGE - WHITE</v>
      </c>
      <c r="C2711" s="153">
        <v>46062</v>
      </c>
      <c r="D2711">
        <v>1</v>
      </c>
      <c r="E2711">
        <f>IF(VLOOKUP(SALIDA[[#This Row],[CODIGO]],STOCKSANLUIS[],6,FALSE)=0,"PRODUCTO SIN STOCK/UBICACIÓN",VLOOKUP(SALIDA[[#This Row],[CODIGO]],STOCKSANLUIS[],6,FALSE))</f>
        <v>1</v>
      </c>
      <c r="F2711">
        <f>SALIDA[[#This Row],[CANTIDAD]]/SALIDA[[#This Row],[UND MEDIDA]]</f>
        <v>1</v>
      </c>
      <c r="G2711" t="str">
        <f>VLOOKUP(SALIDA[[#This Row],[CODIGO]],FAMILIAS[],4,FALSE)</f>
        <v>FULL GAUGE</v>
      </c>
      <c r="H2711" s="10" t="str">
        <f>IF(VLOOKUP(SALIDA[[#This Row],[CODIGO]],STOCKSANLUIS[],7,FALSE)=0,"PRODUCTO SIN STOCK/UBICACIÓN",VLOOKUP(SALIDA[[#This Row],[CODIGO]],STOCKSANLUIS[],7,FALSE))</f>
        <v>A</v>
      </c>
      <c r="I2711" s="10"/>
      <c r="J2711" t="str">
        <f>SALIDA[[#This Row],[CODIGO]]&amp;"       "&amp;SALIDA[[#This Row],[FAMILIA]]</f>
        <v>01784       FULL GAUGE</v>
      </c>
      <c r="K2711">
        <f>VLOOKUP(SALIDA[[#This Row],[CODIGO]],STOCK_STARSOFT[],5,FALSE)</f>
        <v>45.731242000000002</v>
      </c>
      <c r="L2711">
        <f>SALIDA[[#This Row],[CANTIDAD]]*SALIDA[[#This Row],[PRECIO UND]]</f>
        <v>45.731242000000002</v>
      </c>
    </row>
    <row r="2712" spans="1:12" x14ac:dyDescent="0.25">
      <c r="A2712" s="6" t="s">
        <v>2022</v>
      </c>
      <c r="B2712" s="100" t="str">
        <f>VLOOKUP(SALIDA[[#This Row],[CODIGO]],STOCKSANLUIS[],2,FALSE)</f>
        <v>CONTROLADOR DE TEMPERATURA DIGITAL TC-900E POWER - VER.07 - 115/220 VAC - FULL GAUGE</v>
      </c>
      <c r="C2712" s="153">
        <v>46062</v>
      </c>
      <c r="D2712">
        <v>1</v>
      </c>
      <c r="E2712">
        <f>IF(VLOOKUP(SALIDA[[#This Row],[CODIGO]],STOCKSANLUIS[],6,FALSE)=0,"PRODUCTO SIN STOCK/UBICACIÓN",VLOOKUP(SALIDA[[#This Row],[CODIGO]],STOCKSANLUIS[],6,FALSE))</f>
        <v>1</v>
      </c>
      <c r="F2712">
        <f>SALIDA[[#This Row],[CANTIDAD]]/SALIDA[[#This Row],[UND MEDIDA]]</f>
        <v>1</v>
      </c>
      <c r="G2712" t="str">
        <f>VLOOKUP(SALIDA[[#This Row],[CODIGO]],FAMILIAS[],4,FALSE)</f>
        <v>FULL GAUGE</v>
      </c>
      <c r="H2712" s="10" t="str">
        <f>IF(VLOOKUP(SALIDA[[#This Row],[CODIGO]],STOCKSANLUIS[],7,FALSE)=0,"PRODUCTO SIN STOCK/UBICACIÓN",VLOOKUP(SALIDA[[#This Row],[CODIGO]],STOCKSANLUIS[],7,FALSE))</f>
        <v>C</v>
      </c>
      <c r="I2712" s="10"/>
      <c r="J2712" t="str">
        <f>SALIDA[[#This Row],[CODIGO]]&amp;"       "&amp;SALIDA[[#This Row],[FAMILIA]]</f>
        <v>01785       FULL GAUGE</v>
      </c>
      <c r="K2712">
        <f>VLOOKUP(SALIDA[[#This Row],[CODIGO]],STOCK_STARSOFT[],5,FALSE)</f>
        <v>18.272079000000002</v>
      </c>
      <c r="L2712">
        <f>SALIDA[[#This Row],[CANTIDAD]]*SALIDA[[#This Row],[PRECIO UND]]</f>
        <v>18.272079000000002</v>
      </c>
    </row>
    <row r="2713" spans="1:12" x14ac:dyDescent="0.25">
      <c r="A2713" s="6" t="s">
        <v>19206</v>
      </c>
      <c r="B2713" s="100" t="str">
        <f>VLOOKUP(SALIDA[[#This Row],[CODIGO]],STOCKSANLUIS[],2,FALSE)</f>
        <v>MANGA AISLANTE CLASS 1 - 5/8"ID X 3/4"THK - WINCELL</v>
      </c>
      <c r="C2713" s="153">
        <v>46062</v>
      </c>
      <c r="D2713">
        <v>5</v>
      </c>
      <c r="E2713">
        <f>IF(VLOOKUP(SALIDA[[#This Row],[CODIGO]],STOCKSANLUIS[],6,FALSE)=0,"PRODUCTO SIN STOCK/UBICACIÓN",VLOOKUP(SALIDA[[#This Row],[CODIGO]],STOCKSANLUIS[],6,FALSE))</f>
        <v>1</v>
      </c>
      <c r="F2713">
        <f>SALIDA[[#This Row],[CANTIDAD]]/SALIDA[[#This Row],[UND MEDIDA]]</f>
        <v>5</v>
      </c>
      <c r="G2713" t="str">
        <f>VLOOKUP(SALIDA[[#This Row],[CODIGO]],FAMILIAS[],4,FALSE)</f>
        <v>WINCELL</v>
      </c>
      <c r="H2713" s="10" t="str">
        <f>IF(VLOOKUP(SALIDA[[#This Row],[CODIGO]],STOCKSANLUIS[],7,FALSE)=0,"PRODUCTO SIN STOCK/UBICACIÓN",VLOOKUP(SALIDA[[#This Row],[CODIGO]],STOCKSANLUIS[],7,FALSE))</f>
        <v>A</v>
      </c>
      <c r="I2713" s="10"/>
      <c r="J2713" t="str">
        <f>SALIDA[[#This Row],[CODIGO]]&amp;"       "&amp;SALIDA[[#This Row],[FAMILIA]]</f>
        <v>03257       WINCELL</v>
      </c>
      <c r="K2713">
        <f>VLOOKUP(SALIDA[[#This Row],[CODIGO]],STOCK_STARSOFT[],5,FALSE)</f>
        <v>1.934785</v>
      </c>
      <c r="L2713">
        <f>SALIDA[[#This Row],[CANTIDAD]]*SALIDA[[#This Row],[PRECIO UND]]</f>
        <v>9.6739250000000006</v>
      </c>
    </row>
    <row r="2714" spans="1:12" x14ac:dyDescent="0.25">
      <c r="A2714" s="6" t="s">
        <v>3639</v>
      </c>
      <c r="B2714" s="100" t="str">
        <f>VLOOKUP(SALIDA[[#This Row],[CODIGO]],STOCKSANLUIS[],2,FALSE)</f>
        <v>MOTOVENTILADOR MAER FAN YDWF74L60P4-522N-450S (220V, 60HZ, 4 POLES, 1PH, CL.F, SUCTION)</v>
      </c>
      <c r="C2714" s="153">
        <v>46062</v>
      </c>
      <c r="D2714">
        <v>1</v>
      </c>
      <c r="E2714">
        <f>IF(VLOOKUP(SALIDA[[#This Row],[CODIGO]],STOCKSANLUIS[],6,FALSE)=0,"PRODUCTO SIN STOCK/UBICACIÓN",VLOOKUP(SALIDA[[#This Row],[CODIGO]],STOCKSANLUIS[],6,FALSE))</f>
        <v>1</v>
      </c>
      <c r="F2714">
        <f>SALIDA[[#This Row],[CANTIDAD]]/SALIDA[[#This Row],[UND MEDIDA]]</f>
        <v>1</v>
      </c>
      <c r="G2714" t="str">
        <f>VLOOKUP(SALIDA[[#This Row],[CODIGO]],FAMILIAS[],4,FALSE)</f>
        <v>MAER FAN</v>
      </c>
      <c r="H2714" s="10" t="str">
        <f>IF(VLOOKUP(SALIDA[[#This Row],[CODIGO]],STOCKSANLUIS[],7,FALSE)=0,"PRODUCTO SIN STOCK/UBICACIÓN",VLOOKUP(SALIDA[[#This Row],[CODIGO]],STOCKSANLUIS[],7,FALSE))</f>
        <v>C</v>
      </c>
      <c r="I2714" s="10"/>
      <c r="J2714" t="str">
        <f>SALIDA[[#This Row],[CODIGO]]&amp;"       "&amp;SALIDA[[#This Row],[FAMILIA]]</f>
        <v>03037       MAER FAN</v>
      </c>
      <c r="K2714">
        <f>VLOOKUP(SALIDA[[#This Row],[CODIGO]],STOCK_STARSOFT[],5,FALSE)</f>
        <v>39.236970999999997</v>
      </c>
      <c r="L2714">
        <f>SALIDA[[#This Row],[CANTIDAD]]*SALIDA[[#This Row],[PRECIO UND]]</f>
        <v>39.236970999999997</v>
      </c>
    </row>
    <row r="2715" spans="1:12" x14ac:dyDescent="0.25">
      <c r="A2715" s="6" t="s">
        <v>1073</v>
      </c>
      <c r="B2715" s="100" t="str">
        <f>VLOOKUP(SALIDA[[#This Row],[CODIGO]],STOCKSANLUIS[],2,FALSE)</f>
        <v>GAS MAP BERNZOMATIC  - WORTHINGTON 14.1 OZ</v>
      </c>
      <c r="C2715" s="153">
        <v>46063</v>
      </c>
      <c r="D2715">
        <v>1</v>
      </c>
      <c r="E2715">
        <f>IF(VLOOKUP(SALIDA[[#This Row],[CODIGO]],STOCKSANLUIS[],6,FALSE)=0,"PRODUCTO SIN STOCK/UBICACIÓN",VLOOKUP(SALIDA[[#This Row],[CODIGO]],STOCKSANLUIS[],6,FALSE))</f>
        <v>1</v>
      </c>
      <c r="F2715">
        <f>SALIDA[[#This Row],[CANTIDAD]]/SALIDA[[#This Row],[UND MEDIDA]]</f>
        <v>1</v>
      </c>
      <c r="G2715" t="str">
        <f>VLOOKUP(SALIDA[[#This Row],[CODIGO]],FAMILIAS[],4,FALSE)</f>
        <v>WORTHINGTON</v>
      </c>
      <c r="H2715" s="10" t="str">
        <f>IF(VLOOKUP(SALIDA[[#This Row],[CODIGO]],STOCKSANLUIS[],7,FALSE)=0,"PRODUCTO SIN STOCK/UBICACIÓN",VLOOKUP(SALIDA[[#This Row],[CODIGO]],STOCKSANLUIS[],7,FALSE))</f>
        <v>C</v>
      </c>
      <c r="I2715" s="10"/>
      <c r="J2715" t="str">
        <f>SALIDA[[#This Row],[CODIGO]]&amp;"       "&amp;SALIDA[[#This Row],[FAMILIA]]</f>
        <v>01167       WORTHINGTON</v>
      </c>
      <c r="K2715">
        <f>VLOOKUP(SALIDA[[#This Row],[CODIGO]],STOCK_STARSOFT[],5,FALSE)</f>
        <v>3.829685</v>
      </c>
      <c r="L2715">
        <f>SALIDA[[#This Row],[CANTIDAD]]*SALIDA[[#This Row],[PRECIO UND]]</f>
        <v>3.829685</v>
      </c>
    </row>
    <row r="2716" spans="1:12" x14ac:dyDescent="0.25">
      <c r="A2716" s="6" t="s">
        <v>35</v>
      </c>
      <c r="B2716" s="100" t="str">
        <f>VLOOKUP(SALIDA[[#This Row],[CODIGO]],STOCKSANLUIS[],2,FALSE)</f>
        <v>CONTROLADOR DE TEMPERATURA DIGITAL MT-512EL 2HP - VER.13 - 12/24 VAC/DC - FULL GAUGE</v>
      </c>
      <c r="C2716" s="153">
        <v>46063</v>
      </c>
      <c r="D2716">
        <v>2</v>
      </c>
      <c r="E2716">
        <f>IF(VLOOKUP(SALIDA[[#This Row],[CODIGO]],STOCKSANLUIS[],6,FALSE)=0,"PRODUCTO SIN STOCK/UBICACIÓN",VLOOKUP(SALIDA[[#This Row],[CODIGO]],STOCKSANLUIS[],6,FALSE))</f>
        <v>1</v>
      </c>
      <c r="F2716">
        <f>SALIDA[[#This Row],[CANTIDAD]]/SALIDA[[#This Row],[UND MEDIDA]]</f>
        <v>2</v>
      </c>
      <c r="G2716" t="str">
        <f>VLOOKUP(SALIDA[[#This Row],[CODIGO]],FAMILIAS[],4,FALSE)</f>
        <v>FULL GAUGE</v>
      </c>
      <c r="H2716" s="10" t="str">
        <f>IF(VLOOKUP(SALIDA[[#This Row],[CODIGO]],STOCKSANLUIS[],7,FALSE)=0,"PRODUCTO SIN STOCK/UBICACIÓN",VLOOKUP(SALIDA[[#This Row],[CODIGO]],STOCKSANLUIS[],7,FALSE))</f>
        <v>C</v>
      </c>
      <c r="I2716" s="10"/>
      <c r="J2716" t="str">
        <f>SALIDA[[#This Row],[CODIGO]]&amp;"       "&amp;SALIDA[[#This Row],[FAMILIA]]</f>
        <v>00017       FULL GAUGE</v>
      </c>
      <c r="K2716">
        <f>VLOOKUP(SALIDA[[#This Row],[CODIGO]],STOCK_STARSOFT[],5,FALSE)</f>
        <v>15.751519</v>
      </c>
      <c r="L2716">
        <f>SALIDA[[#This Row],[CANTIDAD]]*SALIDA[[#This Row],[PRECIO UND]]</f>
        <v>31.503038</v>
      </c>
    </row>
    <row r="2717" spans="1:12" x14ac:dyDescent="0.25">
      <c r="A2717" s="6" t="s">
        <v>1073</v>
      </c>
      <c r="B2717" s="100" t="str">
        <f>VLOOKUP(SALIDA[[#This Row],[CODIGO]],STOCKSANLUIS[],2,FALSE)</f>
        <v>GAS MAP BERNZOMATIC  - WORTHINGTON 14.1 OZ</v>
      </c>
      <c r="C2717" s="153">
        <v>46063</v>
      </c>
      <c r="D2717">
        <v>1</v>
      </c>
      <c r="E2717">
        <f>IF(VLOOKUP(SALIDA[[#This Row],[CODIGO]],STOCKSANLUIS[],6,FALSE)=0,"PRODUCTO SIN STOCK/UBICACIÓN",VLOOKUP(SALIDA[[#This Row],[CODIGO]],STOCKSANLUIS[],6,FALSE))</f>
        <v>1</v>
      </c>
      <c r="F2717">
        <f>SALIDA[[#This Row],[CANTIDAD]]/SALIDA[[#This Row],[UND MEDIDA]]</f>
        <v>1</v>
      </c>
      <c r="G2717" t="str">
        <f>VLOOKUP(SALIDA[[#This Row],[CODIGO]],FAMILIAS[],4,FALSE)</f>
        <v>WORTHINGTON</v>
      </c>
      <c r="H2717" s="10" t="str">
        <f>IF(VLOOKUP(SALIDA[[#This Row],[CODIGO]],STOCKSANLUIS[],7,FALSE)=0,"PRODUCTO SIN STOCK/UBICACIÓN",VLOOKUP(SALIDA[[#This Row],[CODIGO]],STOCKSANLUIS[],7,FALSE))</f>
        <v>C</v>
      </c>
      <c r="I2717" s="10"/>
      <c r="J2717" t="str">
        <f>SALIDA[[#This Row],[CODIGO]]&amp;"       "&amp;SALIDA[[#This Row],[FAMILIA]]</f>
        <v>01167       WORTHINGTON</v>
      </c>
      <c r="K2717">
        <f>VLOOKUP(SALIDA[[#This Row],[CODIGO]],STOCK_STARSOFT[],5,FALSE)</f>
        <v>3.829685</v>
      </c>
      <c r="L2717">
        <f>SALIDA[[#This Row],[CANTIDAD]]*SALIDA[[#This Row],[PRECIO UND]]</f>
        <v>3.829685</v>
      </c>
    </row>
    <row r="2718" spans="1:12" x14ac:dyDescent="0.25">
      <c r="A2718" s="6" t="s">
        <v>3860</v>
      </c>
      <c r="B2718" s="100" t="str">
        <f>VLOOKUP(SALIDA[[#This Row],[CODIGO]],STOCKSANLUIS[],2,FALSE)</f>
        <v>CORTINA DE AIRE DE 150 CM (60") - 220V/1PH/60HZ - STAR COLD - FM-1215Z/Y-MC</v>
      </c>
      <c r="C2718" s="153">
        <v>46063</v>
      </c>
      <c r="D2718">
        <v>1</v>
      </c>
      <c r="E2718">
        <f>IF(VLOOKUP(SALIDA[[#This Row],[CODIGO]],STOCKSANLUIS[],6,FALSE)=0,"PRODUCTO SIN STOCK/UBICACIÓN",VLOOKUP(SALIDA[[#This Row],[CODIGO]],STOCKSANLUIS[],6,FALSE))</f>
        <v>1</v>
      </c>
      <c r="F2718">
        <f>SALIDA[[#This Row],[CANTIDAD]]/SALIDA[[#This Row],[UND MEDIDA]]</f>
        <v>1</v>
      </c>
      <c r="G2718" t="str">
        <f>VLOOKUP(SALIDA[[#This Row],[CODIGO]],FAMILIAS[],4,FALSE)</f>
        <v>STAR COLD</v>
      </c>
      <c r="H2718" s="10" t="str">
        <f>IF(VLOOKUP(SALIDA[[#This Row],[CODIGO]],STOCKSANLUIS[],7,FALSE)=0,"PRODUCTO SIN STOCK/UBICACIÓN",VLOOKUP(SALIDA[[#This Row],[CODIGO]],STOCKSANLUIS[],7,FALSE))</f>
        <v>A</v>
      </c>
      <c r="I2718" s="10"/>
      <c r="J2718" t="str">
        <f>SALIDA[[#This Row],[CODIGO]]&amp;"       "&amp;SALIDA[[#This Row],[FAMILIA]]</f>
        <v>03289       STAR COLD</v>
      </c>
      <c r="K2718">
        <f>VLOOKUP(SALIDA[[#This Row],[CODIGO]],STOCK_STARSOFT[],5,FALSE)</f>
        <v>55.603000000000002</v>
      </c>
      <c r="L2718">
        <f>SALIDA[[#This Row],[CANTIDAD]]*SALIDA[[#This Row],[PRECIO UND]]</f>
        <v>55.603000000000002</v>
      </c>
    </row>
    <row r="2719" spans="1:12" x14ac:dyDescent="0.25">
      <c r="A2719" s="6" t="s">
        <v>3144</v>
      </c>
      <c r="B2719" s="100" t="str">
        <f>VLOOKUP(SALIDA[[#This Row],[CODIGO]],STOCKSANLUIS[],2,FALSE)</f>
        <v>CONVERTIDOR TCP485 - VER.04 - 100-220 VAC (5.1 VDC) - FULL GAUGE</v>
      </c>
      <c r="C2719" s="153">
        <v>46063</v>
      </c>
      <c r="D2719">
        <v>1</v>
      </c>
      <c r="E2719">
        <f>IF(VLOOKUP(SALIDA[[#This Row],[CODIGO]],STOCKSANLUIS[],6,FALSE)=0,"PRODUCTO SIN STOCK/UBICACIÓN",VLOOKUP(SALIDA[[#This Row],[CODIGO]],STOCKSANLUIS[],6,FALSE))</f>
        <v>1</v>
      </c>
      <c r="F2719">
        <f>SALIDA[[#This Row],[CANTIDAD]]/SALIDA[[#This Row],[UND MEDIDA]]</f>
        <v>1</v>
      </c>
      <c r="G2719" t="str">
        <f>VLOOKUP(SALIDA[[#This Row],[CODIGO]],FAMILIAS[],4,FALSE)</f>
        <v>FULL GAUGE</v>
      </c>
      <c r="H2719" s="10" t="str">
        <f>IF(VLOOKUP(SALIDA[[#This Row],[CODIGO]],STOCKSANLUIS[],7,FALSE)=0,"PRODUCTO SIN STOCK/UBICACIÓN",VLOOKUP(SALIDA[[#This Row],[CODIGO]],STOCKSANLUIS[],7,FALSE))</f>
        <v>A</v>
      </c>
      <c r="I2719" s="10"/>
      <c r="J2719" t="str">
        <f>SALIDA[[#This Row],[CODIGO]]&amp;"       "&amp;SALIDA[[#This Row],[FAMILIA]]</f>
        <v>02550       FULL GAUGE</v>
      </c>
      <c r="K2719">
        <f>VLOOKUP(SALIDA[[#This Row],[CODIGO]],STOCK_STARSOFT[],5,FALSE)</f>
        <v>59.519509999999997</v>
      </c>
      <c r="L2719">
        <f>SALIDA[[#This Row],[CANTIDAD]]*SALIDA[[#This Row],[PRECIO UND]]</f>
        <v>59.519509999999997</v>
      </c>
    </row>
    <row r="2720" spans="1:12" x14ac:dyDescent="0.25">
      <c r="A2720" s="6" t="s">
        <v>2513</v>
      </c>
      <c r="B2720" s="100" t="str">
        <f>VLOOKUP(SALIDA[[#This Row],[CODIGO]],STOCKSANLUIS[],2,FALSE)</f>
        <v>COMPRESOR ROTATIVO - 18000 BTU - 220V/60HZ - 1PH R410 - PA170M2A-3FT1 - SIN CAPACITOR 40UF/370V - GMCC</v>
      </c>
      <c r="C2720" s="153">
        <v>46063</v>
      </c>
      <c r="D2720">
        <v>1</v>
      </c>
      <c r="E2720">
        <f>IF(VLOOKUP(SALIDA[[#This Row],[CODIGO]],STOCKSANLUIS[],6,FALSE)=0,"PRODUCTO SIN STOCK/UBICACIÓN",VLOOKUP(SALIDA[[#This Row],[CODIGO]],STOCKSANLUIS[],6,FALSE))</f>
        <v>1</v>
      </c>
      <c r="F2720">
        <f>SALIDA[[#This Row],[CANTIDAD]]/SALIDA[[#This Row],[UND MEDIDA]]</f>
        <v>1</v>
      </c>
      <c r="G2720" t="str">
        <f>VLOOKUP(SALIDA[[#This Row],[CODIGO]],FAMILIAS[],4,FALSE)</f>
        <v>GMCC</v>
      </c>
      <c r="H2720" s="10" t="str">
        <f>IF(VLOOKUP(SALIDA[[#This Row],[CODIGO]],STOCKSANLUIS[],7,FALSE)=0,"PRODUCTO SIN STOCK/UBICACIÓN",VLOOKUP(SALIDA[[#This Row],[CODIGO]],STOCKSANLUIS[],7,FALSE))</f>
        <v>C</v>
      </c>
      <c r="I2720" s="10"/>
      <c r="J2720" t="str">
        <f>SALIDA[[#This Row],[CODIGO]]&amp;"       "&amp;SALIDA[[#This Row],[FAMILIA]]</f>
        <v>02055       GMCC</v>
      </c>
      <c r="K2720">
        <f>VLOOKUP(SALIDA[[#This Row],[CODIGO]],STOCK_STARSOFT[],5,FALSE)</f>
        <v>113.901656</v>
      </c>
      <c r="L2720">
        <f>SALIDA[[#This Row],[CANTIDAD]]*SALIDA[[#This Row],[PRECIO UND]]</f>
        <v>113.901656</v>
      </c>
    </row>
    <row r="2721" spans="1:12" x14ac:dyDescent="0.25">
      <c r="A2721" s="6" t="s">
        <v>3619</v>
      </c>
      <c r="B2721" s="100" t="str">
        <f>VLOOKUP(SALIDA[[#This Row],[CODIGO]],STOCKSANLUIS[],2,FALSE)</f>
        <v>CAPACITOR DE 40 MFD X 370 VAC - 40X370 - EVERWELL</v>
      </c>
      <c r="C2721" s="153">
        <v>46063</v>
      </c>
      <c r="D2721">
        <v>1</v>
      </c>
      <c r="E2721">
        <f>IF(VLOOKUP(SALIDA[[#This Row],[CODIGO]],STOCKSANLUIS[],6,FALSE)=0,"PRODUCTO SIN STOCK/UBICACIÓN",VLOOKUP(SALIDA[[#This Row],[CODIGO]],STOCKSANLUIS[],6,FALSE))</f>
        <v>1</v>
      </c>
      <c r="F2721">
        <f>SALIDA[[#This Row],[CANTIDAD]]/SALIDA[[#This Row],[UND MEDIDA]]</f>
        <v>1</v>
      </c>
      <c r="G2721" t="str">
        <f>VLOOKUP(SALIDA[[#This Row],[CODIGO]],FAMILIAS[],4,FALSE)</f>
        <v>EVERWELL</v>
      </c>
      <c r="H2721" s="10" t="str">
        <f>IF(VLOOKUP(SALIDA[[#This Row],[CODIGO]],STOCKSANLUIS[],7,FALSE)=0,"PRODUCTO SIN STOCK/UBICACIÓN",VLOOKUP(SALIDA[[#This Row],[CODIGO]],STOCKSANLUIS[],7,FALSE))</f>
        <v>A</v>
      </c>
      <c r="I2721" s="10"/>
      <c r="J2721" t="str">
        <f>SALIDA[[#This Row],[CODIGO]]&amp;"       "&amp;SALIDA[[#This Row],[FAMILIA]]</f>
        <v>03027       EVERWELL</v>
      </c>
      <c r="K2721">
        <f>VLOOKUP(SALIDA[[#This Row],[CODIGO]],STOCK_STARSOFT[],5,FALSE)</f>
        <v>1.4669970000000001</v>
      </c>
      <c r="L2721">
        <f>SALIDA[[#This Row],[CANTIDAD]]*SALIDA[[#This Row],[PRECIO UND]]</f>
        <v>1.4669970000000001</v>
      </c>
    </row>
    <row r="2722" spans="1:12" x14ac:dyDescent="0.25">
      <c r="A2722" s="6" t="s">
        <v>3096</v>
      </c>
      <c r="B2722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722" s="153">
        <v>46063</v>
      </c>
      <c r="D2722">
        <v>1</v>
      </c>
      <c r="E2722">
        <f>IF(VLOOKUP(SALIDA[[#This Row],[CODIGO]],STOCKSANLUIS[],6,FALSE)=0,"PRODUCTO SIN STOCK/UBICACIÓN",VLOOKUP(SALIDA[[#This Row],[CODIGO]],STOCKSANLUIS[],6,FALSE))</f>
        <v>1</v>
      </c>
      <c r="F2722">
        <f>SALIDA[[#This Row],[CANTIDAD]]/SALIDA[[#This Row],[UND MEDIDA]]</f>
        <v>1</v>
      </c>
      <c r="G2722" t="str">
        <f>VLOOKUP(SALIDA[[#This Row],[CODIGO]],FAMILIAS[],4,FALSE)</f>
        <v>TEMP BLUE</v>
      </c>
      <c r="H2722" s="10" t="str">
        <f>IF(VLOOKUP(SALIDA[[#This Row],[CODIGO]],STOCKSANLUIS[],7,FALSE)=0,"PRODUCTO SIN STOCK/UBICACIÓN",VLOOKUP(SALIDA[[#This Row],[CODIGO]],STOCKSANLUIS[],7,FALSE))</f>
        <v>B</v>
      </c>
      <c r="I2722" s="10"/>
      <c r="J2722" t="str">
        <f>SALIDA[[#This Row],[CODIGO]]&amp;"       "&amp;SALIDA[[#This Row],[FAMILIA]]</f>
        <v>02495       TEMP BLUE</v>
      </c>
      <c r="K2722">
        <f>VLOOKUP(SALIDA[[#This Row],[CODIGO]],STOCK_STARSOFT[],5,FALSE)</f>
        <v>207.15372199999999</v>
      </c>
      <c r="L2722">
        <f>SALIDA[[#This Row],[CANTIDAD]]*SALIDA[[#This Row],[PRECIO UND]]</f>
        <v>207.15372199999999</v>
      </c>
    </row>
    <row r="2723" spans="1:12" x14ac:dyDescent="0.25">
      <c r="A2723" s="6" t="s">
        <v>445</v>
      </c>
      <c r="B2723" s="100" t="str">
        <f>VLOOKUP(SALIDA[[#This Row],[CODIGO]],STOCKSANLUIS[],2,FALSE)</f>
        <v xml:space="preserve">ACEITE POLIOLESTER POE 68 - 1/4 GALON - BVA </v>
      </c>
      <c r="C2723" s="153">
        <v>46063</v>
      </c>
      <c r="D2723">
        <v>9</v>
      </c>
      <c r="E2723">
        <f>IF(VLOOKUP(SALIDA[[#This Row],[CODIGO]],STOCKSANLUIS[],6,FALSE)=0,"PRODUCTO SIN STOCK/UBICACIÓN",VLOOKUP(SALIDA[[#This Row],[CODIGO]],STOCKSANLUIS[],6,FALSE))</f>
        <v>1</v>
      </c>
      <c r="F2723">
        <f>SALIDA[[#This Row],[CANTIDAD]]/SALIDA[[#This Row],[UND MEDIDA]]</f>
        <v>9</v>
      </c>
      <c r="G2723" t="str">
        <f>VLOOKUP(SALIDA[[#This Row],[CODIGO]],FAMILIAS[],4,FALSE)</f>
        <v>BVA</v>
      </c>
      <c r="H2723" s="10" t="str">
        <f>IF(VLOOKUP(SALIDA[[#This Row],[CODIGO]],STOCKSANLUIS[],7,FALSE)=0,"PRODUCTO SIN STOCK/UBICACIÓN",VLOOKUP(SALIDA[[#This Row],[CODIGO]],STOCKSANLUIS[],7,FALSE))</f>
        <v>C</v>
      </c>
      <c r="I2723" s="10"/>
      <c r="J2723" t="str">
        <f>SALIDA[[#This Row],[CODIGO]]&amp;"       "&amp;SALIDA[[#This Row],[FAMILIA]]</f>
        <v>00356       BVA</v>
      </c>
      <c r="K2723">
        <f>VLOOKUP(SALIDA[[#This Row],[CODIGO]],STOCK_STARSOFT[],5,FALSE)</f>
        <v>15.866987</v>
      </c>
      <c r="L2723">
        <f>SALIDA[[#This Row],[CANTIDAD]]*SALIDA[[#This Row],[PRECIO UND]]</f>
        <v>142.80288300000001</v>
      </c>
    </row>
    <row r="2724" spans="1:12" x14ac:dyDescent="0.25">
      <c r="A2724" s="6" t="s">
        <v>2836</v>
      </c>
      <c r="B2724" s="100" t="str">
        <f>VLOOKUP(SALIDA[[#This Row],[CODIGO]],STOCKSANLUIS[],2,FALSE)</f>
        <v>GAS REFRIGERANTE FREON R-134A - 13.62 KG - CHINO - CHEMOURS</v>
      </c>
      <c r="C2724" s="153">
        <v>46063</v>
      </c>
      <c r="D2724">
        <v>1</v>
      </c>
      <c r="E2724">
        <f>IF(VLOOKUP(SALIDA[[#This Row],[CODIGO]],STOCKSANLUIS[],6,FALSE)=0,"PRODUCTO SIN STOCK/UBICACIÓN",VLOOKUP(SALIDA[[#This Row],[CODIGO]],STOCKSANLUIS[],6,FALSE))</f>
        <v>1</v>
      </c>
      <c r="F2724">
        <f>SALIDA[[#This Row],[CANTIDAD]]/SALIDA[[#This Row],[UND MEDIDA]]</f>
        <v>1</v>
      </c>
      <c r="G2724" t="str">
        <f>VLOOKUP(SALIDA[[#This Row],[CODIGO]],FAMILIAS[],4,FALSE)</f>
        <v>THE CHEMOURS</v>
      </c>
      <c r="H2724" s="10" t="str">
        <f>IF(VLOOKUP(SALIDA[[#This Row],[CODIGO]],STOCKSANLUIS[],7,FALSE)=0,"PRODUCTO SIN STOCK/UBICACIÓN",VLOOKUP(SALIDA[[#This Row],[CODIGO]],STOCKSANLUIS[],7,FALSE))</f>
        <v>C</v>
      </c>
      <c r="I2724" s="10"/>
      <c r="J2724" t="str">
        <f>SALIDA[[#This Row],[CODIGO]]&amp;"       "&amp;SALIDA[[#This Row],[FAMILIA]]</f>
        <v>02304       THE CHEMOURS</v>
      </c>
      <c r="K2724">
        <f>VLOOKUP(SALIDA[[#This Row],[CODIGO]],STOCK_STARSOFT[],5,FALSE)</f>
        <v>132.07079300000001</v>
      </c>
      <c r="L2724">
        <f>SALIDA[[#This Row],[CANTIDAD]]*SALIDA[[#This Row],[PRECIO UND]]</f>
        <v>132.07079300000001</v>
      </c>
    </row>
    <row r="2725" spans="1:12" x14ac:dyDescent="0.25">
      <c r="A2725" s="6" t="s">
        <v>22048</v>
      </c>
      <c r="B2725" s="100" t="str">
        <f>VLOOKUP(SALIDA[[#This Row],[CODIGO]],STOCKSANLUIS[],2,FALSE)</f>
        <v xml:space="preserve">BOMBA DE CONDENSADO STAR COLD DE 230V-1F-60HZ TANQUE ALTO (INCLUYE MANGUERA)  SI-1801 </v>
      </c>
      <c r="C2725" s="153">
        <v>46063</v>
      </c>
      <c r="D2725">
        <v>1</v>
      </c>
      <c r="E2725">
        <f>IF(VLOOKUP(SALIDA[[#This Row],[CODIGO]],STOCKSANLUIS[],6,FALSE)=0,"PRODUCTO SIN STOCK/UBICACIÓN",VLOOKUP(SALIDA[[#This Row],[CODIGO]],STOCKSANLUIS[],6,FALSE))</f>
        <v>1</v>
      </c>
      <c r="F2725">
        <f>SALIDA[[#This Row],[CANTIDAD]]/SALIDA[[#This Row],[UND MEDIDA]]</f>
        <v>1</v>
      </c>
      <c r="G2725" t="str">
        <f>VLOOKUP(SALIDA[[#This Row],[CODIGO]],FAMILIAS[],4,FALSE)</f>
        <v>STAR COLD</v>
      </c>
      <c r="H2725" s="10" t="str">
        <f>IF(VLOOKUP(SALIDA[[#This Row],[CODIGO]],STOCKSANLUIS[],7,FALSE)=0,"PRODUCTO SIN STOCK/UBICACIÓN",VLOOKUP(SALIDA[[#This Row],[CODIGO]],STOCKSANLUIS[],7,FALSE))</f>
        <v>B/C</v>
      </c>
      <c r="I2725" s="10"/>
      <c r="J2725" t="str">
        <f>SALIDA[[#This Row],[CODIGO]]&amp;"       "&amp;SALIDA[[#This Row],[FAMILIA]]</f>
        <v>03542       STAR COLD</v>
      </c>
      <c r="K2725">
        <f>VLOOKUP(SALIDA[[#This Row],[CODIGO]],STOCK_STARSOFT[],5,FALSE)</f>
        <v>17.996752999999998</v>
      </c>
      <c r="L2725">
        <f>SALIDA[[#This Row],[CANTIDAD]]*SALIDA[[#This Row],[PRECIO UND]]</f>
        <v>17.996752999999998</v>
      </c>
    </row>
    <row r="2726" spans="1:12" x14ac:dyDescent="0.25">
      <c r="A2726" s="6" t="s">
        <v>22048</v>
      </c>
      <c r="B2726" s="100" t="str">
        <f>VLOOKUP(SALIDA[[#This Row],[CODIGO]],STOCKSANLUIS[],2,FALSE)</f>
        <v xml:space="preserve">BOMBA DE CONDENSADO STAR COLD DE 230V-1F-60HZ TANQUE ALTO (INCLUYE MANGUERA)  SI-1801 </v>
      </c>
      <c r="C2726" s="153">
        <v>46063</v>
      </c>
      <c r="D2726">
        <v>1</v>
      </c>
      <c r="E2726">
        <f>IF(VLOOKUP(SALIDA[[#This Row],[CODIGO]],STOCKSANLUIS[],6,FALSE)=0,"PRODUCTO SIN STOCK/UBICACIÓN",VLOOKUP(SALIDA[[#This Row],[CODIGO]],STOCKSANLUIS[],6,FALSE))</f>
        <v>1</v>
      </c>
      <c r="F2726">
        <f>SALIDA[[#This Row],[CANTIDAD]]/SALIDA[[#This Row],[UND MEDIDA]]</f>
        <v>1</v>
      </c>
      <c r="G2726" t="str">
        <f>VLOOKUP(SALIDA[[#This Row],[CODIGO]],FAMILIAS[],4,FALSE)</f>
        <v>STAR COLD</v>
      </c>
      <c r="H2726" s="10" t="str">
        <f>IF(VLOOKUP(SALIDA[[#This Row],[CODIGO]],STOCKSANLUIS[],7,FALSE)=0,"PRODUCTO SIN STOCK/UBICACIÓN",VLOOKUP(SALIDA[[#This Row],[CODIGO]],STOCKSANLUIS[],7,FALSE))</f>
        <v>B/C</v>
      </c>
      <c r="I2726" s="10"/>
      <c r="J2726" t="str">
        <f>SALIDA[[#This Row],[CODIGO]]&amp;"       "&amp;SALIDA[[#This Row],[FAMILIA]]</f>
        <v>03542       STAR COLD</v>
      </c>
      <c r="K2726">
        <f>VLOOKUP(SALIDA[[#This Row],[CODIGO]],STOCK_STARSOFT[],5,FALSE)</f>
        <v>17.996752999999998</v>
      </c>
      <c r="L2726">
        <f>SALIDA[[#This Row],[CANTIDAD]]*SALIDA[[#This Row],[PRECIO UND]]</f>
        <v>17.996752999999998</v>
      </c>
    </row>
    <row r="2727" spans="1:12" x14ac:dyDescent="0.25">
      <c r="A2727" s="6" t="s">
        <v>79</v>
      </c>
      <c r="B2727" s="100" t="str">
        <f>VLOOKUP(SALIDA[[#This Row],[CODIGO]],STOCKSANLUIS[],2,FALSE)</f>
        <v>CONTROLADOR DE TEMPERATURA DIGITAL TC-900EL POWER - VER.07 - 12/24 VAC/DC - FULL GAUGE</v>
      </c>
      <c r="C2727" s="153">
        <v>46063</v>
      </c>
      <c r="D2727">
        <v>1</v>
      </c>
      <c r="E2727">
        <f>IF(VLOOKUP(SALIDA[[#This Row],[CODIGO]],STOCKSANLUIS[],6,FALSE)=0,"PRODUCTO SIN STOCK/UBICACIÓN",VLOOKUP(SALIDA[[#This Row],[CODIGO]],STOCKSANLUIS[],6,FALSE))</f>
        <v>1</v>
      </c>
      <c r="F2727">
        <f>SALIDA[[#This Row],[CANTIDAD]]/SALIDA[[#This Row],[UND MEDIDA]]</f>
        <v>1</v>
      </c>
      <c r="G2727" t="str">
        <f>VLOOKUP(SALIDA[[#This Row],[CODIGO]],FAMILIAS[],4,FALSE)</f>
        <v>FULL GAUGE</v>
      </c>
      <c r="H2727" s="10" t="str">
        <f>IF(VLOOKUP(SALIDA[[#This Row],[CODIGO]],STOCKSANLUIS[],7,FALSE)=0,"PRODUCTO SIN STOCK/UBICACIÓN",VLOOKUP(SALIDA[[#This Row],[CODIGO]],STOCKSANLUIS[],7,FALSE))</f>
        <v>C</v>
      </c>
      <c r="I2727" s="10"/>
      <c r="J2727" t="str">
        <f>SALIDA[[#This Row],[CODIGO]]&amp;"       "&amp;SALIDA[[#This Row],[FAMILIA]]</f>
        <v>00044       FULL GAUGE</v>
      </c>
      <c r="K2727">
        <f>VLOOKUP(SALIDA[[#This Row],[CODIGO]],STOCK_STARSOFT[],5,FALSE)</f>
        <v>21.044938999999999</v>
      </c>
      <c r="L2727">
        <f>SALIDA[[#This Row],[CANTIDAD]]*SALIDA[[#This Row],[PRECIO UND]]</f>
        <v>21.044938999999999</v>
      </c>
    </row>
    <row r="2728" spans="1:12" x14ac:dyDescent="0.25">
      <c r="A2728" s="6" t="s">
        <v>35</v>
      </c>
      <c r="B2728" s="100" t="str">
        <f>VLOOKUP(SALIDA[[#This Row],[CODIGO]],STOCKSANLUIS[],2,FALSE)</f>
        <v>CONTROLADOR DE TEMPERATURA DIGITAL MT-512EL 2HP - VER.13 - 12/24 VAC/DC - FULL GAUGE</v>
      </c>
      <c r="C2728" s="153">
        <v>46063</v>
      </c>
      <c r="D2728">
        <v>1</v>
      </c>
      <c r="E2728">
        <f>IF(VLOOKUP(SALIDA[[#This Row],[CODIGO]],STOCKSANLUIS[],6,FALSE)=0,"PRODUCTO SIN STOCK/UBICACIÓN",VLOOKUP(SALIDA[[#This Row],[CODIGO]],STOCKSANLUIS[],6,FALSE))</f>
        <v>1</v>
      </c>
      <c r="F2728">
        <f>SALIDA[[#This Row],[CANTIDAD]]/SALIDA[[#This Row],[UND MEDIDA]]</f>
        <v>1</v>
      </c>
      <c r="G2728" t="str">
        <f>VLOOKUP(SALIDA[[#This Row],[CODIGO]],FAMILIAS[],4,FALSE)</f>
        <v>FULL GAUGE</v>
      </c>
      <c r="H2728" s="10" t="str">
        <f>IF(VLOOKUP(SALIDA[[#This Row],[CODIGO]],STOCKSANLUIS[],7,FALSE)=0,"PRODUCTO SIN STOCK/UBICACIÓN",VLOOKUP(SALIDA[[#This Row],[CODIGO]],STOCKSANLUIS[],7,FALSE))</f>
        <v>C</v>
      </c>
      <c r="I2728" s="10"/>
      <c r="J2728" t="str">
        <f>SALIDA[[#This Row],[CODIGO]]&amp;"       "&amp;SALIDA[[#This Row],[FAMILIA]]</f>
        <v>00017       FULL GAUGE</v>
      </c>
      <c r="K2728">
        <f>VLOOKUP(SALIDA[[#This Row],[CODIGO]],STOCK_STARSOFT[],5,FALSE)</f>
        <v>15.751519</v>
      </c>
      <c r="L2728">
        <f>SALIDA[[#This Row],[CANTIDAD]]*SALIDA[[#This Row],[PRECIO UND]]</f>
        <v>15.751519</v>
      </c>
    </row>
    <row r="2729" spans="1:12" x14ac:dyDescent="0.25">
      <c r="A2729" s="6" t="s">
        <v>867</v>
      </c>
      <c r="B2729" s="100" t="str">
        <f>VLOOKUP(SALIDA[[#This Row],[CODIGO]],STOCKSANLUIS[],2,FALSE)</f>
        <v>ACEITE POLIOLESTER POE 68 - 1 GALON - BVA</v>
      </c>
      <c r="C2729" s="153">
        <v>46063</v>
      </c>
      <c r="D2729">
        <v>1</v>
      </c>
      <c r="E2729">
        <f>IF(VLOOKUP(SALIDA[[#This Row],[CODIGO]],STOCKSANLUIS[],6,FALSE)=0,"PRODUCTO SIN STOCK/UBICACIÓN",VLOOKUP(SALIDA[[#This Row],[CODIGO]],STOCKSANLUIS[],6,FALSE))</f>
        <v>1</v>
      </c>
      <c r="F2729">
        <f>SALIDA[[#This Row],[CANTIDAD]]/SALIDA[[#This Row],[UND MEDIDA]]</f>
        <v>1</v>
      </c>
      <c r="G2729" t="str">
        <f>VLOOKUP(SALIDA[[#This Row],[CODIGO]],FAMILIAS[],4,FALSE)</f>
        <v>BVA</v>
      </c>
      <c r="H2729" s="10" t="str">
        <f>IF(VLOOKUP(SALIDA[[#This Row],[CODIGO]],STOCKSANLUIS[],7,FALSE)=0,"PRODUCTO SIN STOCK/UBICACIÓN",VLOOKUP(SALIDA[[#This Row],[CODIGO]],STOCKSANLUIS[],7,FALSE))</f>
        <v>C</v>
      </c>
      <c r="I2729" s="10"/>
      <c r="J2729" t="str">
        <f>SALIDA[[#This Row],[CODIGO]]&amp;"       "&amp;SALIDA[[#This Row],[FAMILIA]]</f>
        <v>00945       BVA</v>
      </c>
      <c r="K2729">
        <f>VLOOKUP(SALIDA[[#This Row],[CODIGO]],STOCK_STARSOFT[],5,FALSE)</f>
        <v>50.009718999999997</v>
      </c>
      <c r="L2729">
        <f>SALIDA[[#This Row],[CANTIDAD]]*SALIDA[[#This Row],[PRECIO UND]]</f>
        <v>50.009718999999997</v>
      </c>
    </row>
    <row r="2730" spans="1:12" x14ac:dyDescent="0.25">
      <c r="A2730" s="6" t="s">
        <v>3637</v>
      </c>
      <c r="B2730" s="100" t="str">
        <f>VLOOKUP(SALIDA[[#This Row],[CODIGO]],STOCKSANLUIS[],2,FALSE)</f>
        <v>MOTOVENTILADOR MAER FAN YDWF74L47P4-470N-400S (220V, 60HZ, 4 POLES, 1PH, CL.F, SUCTION)</v>
      </c>
      <c r="C2730" s="153">
        <v>46063</v>
      </c>
      <c r="D2730">
        <v>1</v>
      </c>
      <c r="E2730">
        <f>IF(VLOOKUP(SALIDA[[#This Row],[CODIGO]],STOCKSANLUIS[],6,FALSE)=0,"PRODUCTO SIN STOCK/UBICACIÓN",VLOOKUP(SALIDA[[#This Row],[CODIGO]],STOCKSANLUIS[],6,FALSE))</f>
        <v>1</v>
      </c>
      <c r="F2730">
        <f>SALIDA[[#This Row],[CANTIDAD]]/SALIDA[[#This Row],[UND MEDIDA]]</f>
        <v>1</v>
      </c>
      <c r="G2730" t="str">
        <f>VLOOKUP(SALIDA[[#This Row],[CODIGO]],FAMILIAS[],4,FALSE)</f>
        <v>MAER FAN</v>
      </c>
      <c r="H2730" s="10" t="str">
        <f>IF(VLOOKUP(SALIDA[[#This Row],[CODIGO]],STOCKSANLUIS[],7,FALSE)=0,"PRODUCTO SIN STOCK/UBICACIÓN",VLOOKUP(SALIDA[[#This Row],[CODIGO]],STOCKSANLUIS[],7,FALSE))</f>
        <v>C</v>
      </c>
      <c r="I2730" s="10"/>
      <c r="J2730" t="str">
        <f>SALIDA[[#This Row],[CODIGO]]&amp;"       "&amp;SALIDA[[#This Row],[FAMILIA]]</f>
        <v>03036       MAER FAN</v>
      </c>
      <c r="K2730">
        <f>VLOOKUP(SALIDA[[#This Row],[CODIGO]],STOCK_STARSOFT[],5,FALSE)</f>
        <v>32.505842000000001</v>
      </c>
      <c r="L2730">
        <f>SALIDA[[#This Row],[CANTIDAD]]*SALIDA[[#This Row],[PRECIO UND]]</f>
        <v>32.505842000000001</v>
      </c>
    </row>
    <row r="2731" spans="1:12" x14ac:dyDescent="0.25">
      <c r="A2731" s="6" t="s">
        <v>2719</v>
      </c>
      <c r="B2731" s="100" t="str">
        <f>VLOOKUP(SALIDA[[#This Row],[CODIGO]],STOCKSANLUIS[],2,FALSE)</f>
        <v xml:space="preserve">ACEITE PARA BOMBA DE VACIO - 1 GALON - BVA </v>
      </c>
      <c r="C2731" s="153">
        <v>46063</v>
      </c>
      <c r="D2731">
        <v>2</v>
      </c>
      <c r="E2731">
        <f>IF(VLOOKUP(SALIDA[[#This Row],[CODIGO]],STOCKSANLUIS[],6,FALSE)=0,"PRODUCTO SIN STOCK/UBICACIÓN",VLOOKUP(SALIDA[[#This Row],[CODIGO]],STOCKSANLUIS[],6,FALSE))</f>
        <v>1</v>
      </c>
      <c r="F2731">
        <f>SALIDA[[#This Row],[CANTIDAD]]/SALIDA[[#This Row],[UND MEDIDA]]</f>
        <v>2</v>
      </c>
      <c r="G2731" t="str">
        <f>VLOOKUP(SALIDA[[#This Row],[CODIGO]],FAMILIAS[],4,FALSE)</f>
        <v>BVA</v>
      </c>
      <c r="H2731" s="10" t="str">
        <f>IF(VLOOKUP(SALIDA[[#This Row],[CODIGO]],STOCKSANLUIS[],7,FALSE)=0,"PRODUCTO SIN STOCK/UBICACIÓN",VLOOKUP(SALIDA[[#This Row],[CODIGO]],STOCKSANLUIS[],7,FALSE))</f>
        <v>C</v>
      </c>
      <c r="I2731" s="10"/>
      <c r="J2731" t="str">
        <f>SALIDA[[#This Row],[CODIGO]]&amp;"       "&amp;SALIDA[[#This Row],[FAMILIA]]</f>
        <v>02202       BVA</v>
      </c>
      <c r="K2731">
        <f>VLOOKUP(SALIDA[[#This Row],[CODIGO]],STOCK_STARSOFT[],5,FALSE)</f>
        <v>13.965745</v>
      </c>
      <c r="L2731">
        <f>SALIDA[[#This Row],[CANTIDAD]]*SALIDA[[#This Row],[PRECIO UND]]</f>
        <v>27.93149</v>
      </c>
    </row>
    <row r="2732" spans="1:12" x14ac:dyDescent="0.25">
      <c r="A2732" s="6" t="s">
        <v>2431</v>
      </c>
      <c r="B2732" s="100" t="str">
        <f>VLOOKUP(SALIDA[[#This Row],[CODIGO]],STOCKSANLUIS[],2,FALSE)</f>
        <v>CONTROLADOR DIGITAL DE PRESIÓN PCT-410 EW PLUS - VER.05 - 90-220 VAC - FULL GAUGE (INCLUYE TRANSFORMADOR) - WHITE</v>
      </c>
      <c r="C2732" s="153">
        <v>46063</v>
      </c>
      <c r="D2732">
        <v>1</v>
      </c>
      <c r="E2732">
        <f>IF(VLOOKUP(SALIDA[[#This Row],[CODIGO]],STOCKSANLUIS[],6,FALSE)=0,"PRODUCTO SIN STOCK/UBICACIÓN",VLOOKUP(SALIDA[[#This Row],[CODIGO]],STOCKSANLUIS[],6,FALSE))</f>
        <v>1</v>
      </c>
      <c r="F2732">
        <f>SALIDA[[#This Row],[CANTIDAD]]/SALIDA[[#This Row],[UND MEDIDA]]</f>
        <v>1</v>
      </c>
      <c r="G2732" t="str">
        <f>VLOOKUP(SALIDA[[#This Row],[CODIGO]],FAMILIAS[],4,FALSE)</f>
        <v>FULL GAUGE</v>
      </c>
      <c r="H2732" s="10" t="str">
        <f>IF(VLOOKUP(SALIDA[[#This Row],[CODIGO]],STOCKSANLUIS[],7,FALSE)=0,"PRODUCTO SIN STOCK/UBICACIÓN",VLOOKUP(SALIDA[[#This Row],[CODIGO]],STOCKSANLUIS[],7,FALSE))</f>
        <v>C</v>
      </c>
      <c r="I2732" s="10"/>
      <c r="J2732" t="str">
        <f>SALIDA[[#This Row],[CODIGO]]&amp;"       "&amp;SALIDA[[#This Row],[FAMILIA]]</f>
        <v>02013       FULL GAUGE</v>
      </c>
      <c r="K2732">
        <f>VLOOKUP(SALIDA[[#This Row],[CODIGO]],STOCK_STARSOFT[],5,FALSE)</f>
        <v>61.461271000000004</v>
      </c>
      <c r="L2732">
        <f>SALIDA[[#This Row],[CANTIDAD]]*SALIDA[[#This Row],[PRECIO UND]]</f>
        <v>61.461271000000004</v>
      </c>
    </row>
    <row r="2733" spans="1:12" x14ac:dyDescent="0.25">
      <c r="A2733" s="6" t="s">
        <v>2539</v>
      </c>
      <c r="B2733" s="100" t="str">
        <f>VLOOKUP(SALIDA[[#This Row],[CODIGO]],STOCKSANLUIS[],2,FALSE)</f>
        <v>CONTROLADOR DE TEMPERATURA DIGITAL MT-543EW PLUS DE 4 ETAPAS C/ALARMA - VER.06 - 115/220 VAC - FULL GAUGE - WHITE</v>
      </c>
      <c r="C2733" s="153">
        <v>46063</v>
      </c>
      <c r="D2733">
        <v>1</v>
      </c>
      <c r="E2733">
        <f>IF(VLOOKUP(SALIDA[[#This Row],[CODIGO]],STOCKSANLUIS[],6,FALSE)=0,"PRODUCTO SIN STOCK/UBICACIÓN",VLOOKUP(SALIDA[[#This Row],[CODIGO]],STOCKSANLUIS[],6,FALSE))</f>
        <v>1</v>
      </c>
      <c r="F2733">
        <f>SALIDA[[#This Row],[CANTIDAD]]/SALIDA[[#This Row],[UND MEDIDA]]</f>
        <v>1</v>
      </c>
      <c r="G2733" t="str">
        <f>VLOOKUP(SALIDA[[#This Row],[CODIGO]],FAMILIAS[],4,FALSE)</f>
        <v>FULL GAUGE</v>
      </c>
      <c r="H2733" s="10" t="str">
        <f>IF(VLOOKUP(SALIDA[[#This Row],[CODIGO]],STOCKSANLUIS[],7,FALSE)=0,"PRODUCTO SIN STOCK/UBICACIÓN",VLOOKUP(SALIDA[[#This Row],[CODIGO]],STOCKSANLUIS[],7,FALSE))</f>
        <v>A</v>
      </c>
      <c r="I2733" s="10"/>
      <c r="J2733" t="str">
        <f>SALIDA[[#This Row],[CODIGO]]&amp;"       "&amp;SALIDA[[#This Row],[FAMILIA]]</f>
        <v>02081       FULL GAUGE</v>
      </c>
      <c r="K2733">
        <f>VLOOKUP(SALIDA[[#This Row],[CODIGO]],STOCK_STARSOFT[],5,FALSE)</f>
        <v>33.869329</v>
      </c>
      <c r="L2733">
        <f>SALIDA[[#This Row],[CANTIDAD]]*SALIDA[[#This Row],[PRECIO UND]]</f>
        <v>33.869329</v>
      </c>
    </row>
    <row r="2734" spans="1:12" x14ac:dyDescent="0.25">
      <c r="A2734" s="6" t="s">
        <v>607</v>
      </c>
      <c r="B2734" s="100" t="str">
        <f>VLOOKUP(SALIDA[[#This Row],[CODIGO]],STOCKSANLUIS[],2,FALSE)</f>
        <v>TRANSDUCTOR DE PRESION SB-69-500A - FULL GAUGE - (PARA PCT-100-120-410)</v>
      </c>
      <c r="C2734" s="153">
        <v>46063</v>
      </c>
      <c r="D2734">
        <v>1</v>
      </c>
      <c r="E2734">
        <f>IF(VLOOKUP(SALIDA[[#This Row],[CODIGO]],STOCKSANLUIS[],6,FALSE)=0,"PRODUCTO SIN STOCK/UBICACIÓN",VLOOKUP(SALIDA[[#This Row],[CODIGO]],STOCKSANLUIS[],6,FALSE))</f>
        <v>1</v>
      </c>
      <c r="F2734">
        <f>SALIDA[[#This Row],[CANTIDAD]]/SALIDA[[#This Row],[UND MEDIDA]]</f>
        <v>1</v>
      </c>
      <c r="G2734" t="str">
        <f>VLOOKUP(SALIDA[[#This Row],[CODIGO]],FAMILIAS[],4,FALSE)</f>
        <v>FULL GAUGE</v>
      </c>
      <c r="H2734" s="10" t="str">
        <f>IF(VLOOKUP(SALIDA[[#This Row],[CODIGO]],STOCKSANLUIS[],7,FALSE)=0,"PRODUCTO SIN STOCK/UBICACIÓN",VLOOKUP(SALIDA[[#This Row],[CODIGO]],STOCKSANLUIS[],7,FALSE))</f>
        <v>A</v>
      </c>
      <c r="I2734" s="10"/>
      <c r="J2734" t="str">
        <f>SALIDA[[#This Row],[CODIGO]]&amp;"       "&amp;SALIDA[[#This Row],[FAMILIA]]</f>
        <v>00596       FULL GAUGE</v>
      </c>
      <c r="K2734">
        <f>VLOOKUP(SALIDA[[#This Row],[CODIGO]],STOCK_STARSOFT[],5,FALSE)</f>
        <v>59.845587000000002</v>
      </c>
      <c r="L2734">
        <f>SALIDA[[#This Row],[CANTIDAD]]*SALIDA[[#This Row],[PRECIO UND]]</f>
        <v>59.845587000000002</v>
      </c>
    </row>
    <row r="2735" spans="1:12" x14ac:dyDescent="0.25">
      <c r="A2735" s="6" t="s">
        <v>2539</v>
      </c>
      <c r="B2735" s="100" t="str">
        <f>VLOOKUP(SALIDA[[#This Row],[CODIGO]],STOCKSANLUIS[],2,FALSE)</f>
        <v>CONTROLADOR DE TEMPERATURA DIGITAL MT-543EW PLUS DE 4 ETAPAS C/ALARMA - VER.06 - 115/220 VAC - FULL GAUGE - WHITE</v>
      </c>
      <c r="C2735" s="153">
        <v>46064</v>
      </c>
      <c r="D2735">
        <v>2</v>
      </c>
      <c r="E2735">
        <f>IF(VLOOKUP(SALIDA[[#This Row],[CODIGO]],STOCKSANLUIS[],6,FALSE)=0,"PRODUCTO SIN STOCK/UBICACIÓN",VLOOKUP(SALIDA[[#This Row],[CODIGO]],STOCKSANLUIS[],6,FALSE))</f>
        <v>1</v>
      </c>
      <c r="F2735">
        <f>SALIDA[[#This Row],[CANTIDAD]]/SALIDA[[#This Row],[UND MEDIDA]]</f>
        <v>2</v>
      </c>
      <c r="G2735" t="str">
        <f>VLOOKUP(SALIDA[[#This Row],[CODIGO]],FAMILIAS[],4,FALSE)</f>
        <v>FULL GAUGE</v>
      </c>
      <c r="H2735" s="10" t="str">
        <f>IF(VLOOKUP(SALIDA[[#This Row],[CODIGO]],STOCKSANLUIS[],7,FALSE)=0,"PRODUCTO SIN STOCK/UBICACIÓN",VLOOKUP(SALIDA[[#This Row],[CODIGO]],STOCKSANLUIS[],7,FALSE))</f>
        <v>A</v>
      </c>
      <c r="I2735" s="10"/>
      <c r="J2735" t="str">
        <f>SALIDA[[#This Row],[CODIGO]]&amp;"       "&amp;SALIDA[[#This Row],[FAMILIA]]</f>
        <v>02081       FULL GAUGE</v>
      </c>
      <c r="K2735">
        <f>VLOOKUP(SALIDA[[#This Row],[CODIGO]],STOCK_STARSOFT[],5,FALSE)</f>
        <v>33.869329</v>
      </c>
      <c r="L2735">
        <f>SALIDA[[#This Row],[CANTIDAD]]*SALIDA[[#This Row],[PRECIO UND]]</f>
        <v>67.738658000000001</v>
      </c>
    </row>
    <row r="2736" spans="1:12" x14ac:dyDescent="0.25">
      <c r="A2736" s="6" t="s">
        <v>15</v>
      </c>
      <c r="B2736" s="100" t="str">
        <f>VLOOKUP(SALIDA[[#This Row],[CODIGO]],STOCKSANLUIS[],2,FALSE)</f>
        <v>CAJA DE DISTRIBUCION BC01 - FULL GAUGE</v>
      </c>
      <c r="C2736" s="153">
        <v>46064</v>
      </c>
      <c r="D2736">
        <v>2</v>
      </c>
      <c r="E2736">
        <f>IF(VLOOKUP(SALIDA[[#This Row],[CODIGO]],STOCKSANLUIS[],6,FALSE)=0,"PRODUCTO SIN STOCK/UBICACIÓN",VLOOKUP(SALIDA[[#This Row],[CODIGO]],STOCKSANLUIS[],6,FALSE))</f>
        <v>1</v>
      </c>
      <c r="F2736">
        <f>SALIDA[[#This Row],[CANTIDAD]]/SALIDA[[#This Row],[UND MEDIDA]]</f>
        <v>2</v>
      </c>
      <c r="G2736" t="str">
        <f>VLOOKUP(SALIDA[[#This Row],[CODIGO]],FAMILIAS[],4,FALSE)</f>
        <v>FULL GAUGE</v>
      </c>
      <c r="H2736" s="10" t="str">
        <f>IF(VLOOKUP(SALIDA[[#This Row],[CODIGO]],STOCKSANLUIS[],7,FALSE)=0,"PRODUCTO SIN STOCK/UBICACIÓN",VLOOKUP(SALIDA[[#This Row],[CODIGO]],STOCKSANLUIS[],7,FALSE))</f>
        <v>A</v>
      </c>
      <c r="I2736" s="10"/>
      <c r="J2736" t="str">
        <f>SALIDA[[#This Row],[CODIGO]]&amp;"       "&amp;SALIDA[[#This Row],[FAMILIA]]</f>
        <v>00005       FULL GAUGE</v>
      </c>
      <c r="K2736">
        <f>VLOOKUP(SALIDA[[#This Row],[CODIGO]],STOCK_STARSOFT[],5,FALSE)</f>
        <v>2.4508290000000001</v>
      </c>
      <c r="L2736">
        <f>SALIDA[[#This Row],[CANTIDAD]]*SALIDA[[#This Row],[PRECIO UND]]</f>
        <v>4.9016580000000003</v>
      </c>
    </row>
    <row r="2737" spans="1:12" x14ac:dyDescent="0.25">
      <c r="A2737" s="6" t="s">
        <v>3657</v>
      </c>
      <c r="B2737" s="100" t="str">
        <f>VLOOKUP(SALIDA[[#This Row],[CODIGO]],STOCKSANLUIS[],2,FALSE)</f>
        <v>EVAPORADOR PISO TECHO 60000 BTU/H EVAP F/C ST R410A 208-230V/60HZ/1PH - TEMP BLUE MADE BY CARRIER ENTERPRISE - FRIO SOLO - TBF41D-060-M3N1C</v>
      </c>
      <c r="C2737" s="153">
        <v>46064</v>
      </c>
      <c r="D2737">
        <v>1</v>
      </c>
      <c r="E2737">
        <f>IF(VLOOKUP(SALIDA[[#This Row],[CODIGO]],STOCKSANLUIS[],6,FALSE)=0,"PRODUCTO SIN STOCK/UBICACIÓN",VLOOKUP(SALIDA[[#This Row],[CODIGO]],STOCKSANLUIS[],6,FALSE))</f>
        <v>1</v>
      </c>
      <c r="F2737">
        <f>SALIDA[[#This Row],[CANTIDAD]]/SALIDA[[#This Row],[UND MEDIDA]]</f>
        <v>1</v>
      </c>
      <c r="G2737" t="str">
        <f>VLOOKUP(SALIDA[[#This Row],[CODIGO]],FAMILIAS[],4,FALSE)</f>
        <v>TEMP BLUE</v>
      </c>
      <c r="H2737" s="10" t="str">
        <f>IF(VLOOKUP(SALIDA[[#This Row],[CODIGO]],STOCKSANLUIS[],7,FALSE)=0,"PRODUCTO SIN STOCK/UBICACIÓN",VLOOKUP(SALIDA[[#This Row],[CODIGO]],STOCKSANLUIS[],7,FALSE))</f>
        <v>B</v>
      </c>
      <c r="I2737" s="10"/>
      <c r="J2737" t="str">
        <f>SALIDA[[#This Row],[CODIGO]]&amp;"       "&amp;SALIDA[[#This Row],[FAMILIA]]</f>
        <v>03046       TEMP BLUE</v>
      </c>
      <c r="K2737">
        <f>VLOOKUP(SALIDA[[#This Row],[CODIGO]],STOCK_STARSOFT[],5,FALSE)</f>
        <v>275.83403900000002</v>
      </c>
      <c r="L2737">
        <f>SALIDA[[#This Row],[CANTIDAD]]*SALIDA[[#This Row],[PRECIO UND]]</f>
        <v>275.83403900000002</v>
      </c>
    </row>
    <row r="2738" spans="1:12" x14ac:dyDescent="0.25">
      <c r="A2738" s="6" t="s">
        <v>3651</v>
      </c>
      <c r="B2738" s="100" t="str">
        <f>VLOOKUP(SALIDA[[#This Row],[CODIGO]],STOCKSANLUIS[],2,FALSE)</f>
        <v>CONDENSADOR DE 60000 BTU/H CDU VERTICAL ST R410A 208-230V/60HZ/3PH - TEMP BLUE MADE BY CARRIER ENTERPRISE - FRIO SOLO - TBA41A-060-V5N1C</v>
      </c>
      <c r="C2738" s="153">
        <v>46064</v>
      </c>
      <c r="D2738">
        <v>1</v>
      </c>
      <c r="E2738">
        <f>IF(VLOOKUP(SALIDA[[#This Row],[CODIGO]],STOCKSANLUIS[],6,FALSE)=0,"PRODUCTO SIN STOCK/UBICACIÓN",VLOOKUP(SALIDA[[#This Row],[CODIGO]],STOCKSANLUIS[],6,FALSE))</f>
        <v>1</v>
      </c>
      <c r="F2738">
        <f>SALIDA[[#This Row],[CANTIDAD]]/SALIDA[[#This Row],[UND MEDIDA]]</f>
        <v>1</v>
      </c>
      <c r="G2738" t="str">
        <f>VLOOKUP(SALIDA[[#This Row],[CODIGO]],FAMILIAS[],4,FALSE)</f>
        <v>TEMP BLUE</v>
      </c>
      <c r="H2738" s="10" t="str">
        <f>IF(VLOOKUP(SALIDA[[#This Row],[CODIGO]],STOCKSANLUIS[],7,FALSE)=0,"PRODUCTO SIN STOCK/UBICACIÓN",VLOOKUP(SALIDA[[#This Row],[CODIGO]],STOCKSANLUIS[],7,FALSE))</f>
        <v>B</v>
      </c>
      <c r="I2738" s="10"/>
      <c r="J2738" t="str">
        <f>SALIDA[[#This Row],[CODIGO]]&amp;"       "&amp;SALIDA[[#This Row],[FAMILIA]]</f>
        <v>03043       TEMP BLUE</v>
      </c>
      <c r="K2738">
        <f>VLOOKUP(SALIDA[[#This Row],[CODIGO]],STOCK_STARSOFT[],5,FALSE)</f>
        <v>513.88498700000002</v>
      </c>
      <c r="L2738">
        <f>SALIDA[[#This Row],[CANTIDAD]]*SALIDA[[#This Row],[PRECIO UND]]</f>
        <v>513.88498700000002</v>
      </c>
    </row>
    <row r="2739" spans="1:12" x14ac:dyDescent="0.25">
      <c r="A2739" s="6" t="s">
        <v>3353</v>
      </c>
      <c r="B2739" s="100" t="str">
        <f>VLOOKUP(SALIDA[[#This Row],[CODIGO]],STOCKSANLUIS[],2,FALSE)</f>
        <v>CONTROLADOR DE TEMPERATURA DIGITAL MICROSOL II E PLUS PARA CALEFACCIÓN SOLAR - VER.08 - 115/220 VAC - FULL GAUGE</v>
      </c>
      <c r="C2739" s="153">
        <v>46064</v>
      </c>
      <c r="D2739">
        <v>1</v>
      </c>
      <c r="E2739">
        <f>IF(VLOOKUP(SALIDA[[#This Row],[CODIGO]],STOCKSANLUIS[],6,FALSE)=0,"PRODUCTO SIN STOCK/UBICACIÓN",VLOOKUP(SALIDA[[#This Row],[CODIGO]],STOCKSANLUIS[],6,FALSE))</f>
        <v>1</v>
      </c>
      <c r="F2739">
        <f>SALIDA[[#This Row],[CANTIDAD]]/SALIDA[[#This Row],[UND MEDIDA]]</f>
        <v>1</v>
      </c>
      <c r="G2739" t="str">
        <f>VLOOKUP(SALIDA[[#This Row],[CODIGO]],FAMILIAS[],4,FALSE)</f>
        <v>FULL GAUGE</v>
      </c>
      <c r="H2739" s="10" t="str">
        <f>IF(VLOOKUP(SALIDA[[#This Row],[CODIGO]],STOCKSANLUIS[],7,FALSE)=0,"PRODUCTO SIN STOCK/UBICACIÓN",VLOOKUP(SALIDA[[#This Row],[CODIGO]],STOCKSANLUIS[],7,FALSE))</f>
        <v>C</v>
      </c>
      <c r="I2739" s="10"/>
      <c r="J2739" t="str">
        <f>SALIDA[[#This Row],[CODIGO]]&amp;"       "&amp;SALIDA[[#This Row],[FAMILIA]]</f>
        <v>02763       FULL GAUGE</v>
      </c>
      <c r="K2739">
        <f>VLOOKUP(SALIDA[[#This Row],[CODIGO]],STOCK_STARSOFT[],5,FALSE)</f>
        <v>48.309435999999998</v>
      </c>
      <c r="L2739">
        <f>SALIDA[[#This Row],[CANTIDAD]]*SALIDA[[#This Row],[PRECIO UND]]</f>
        <v>48.309435999999998</v>
      </c>
    </row>
    <row r="2740" spans="1:12" x14ac:dyDescent="0.25">
      <c r="A2740" s="6" t="s">
        <v>3062</v>
      </c>
      <c r="B2740" s="100" t="str">
        <f>VLOOKUP(SALIDA[[#This Row],[CODIGO]],STOCKSANLUIS[],2,FALSE)</f>
        <v>CAPACITOR DE 35 MFD X 440 VAC - 35X440 - EVERWELL</v>
      </c>
      <c r="C2740" s="153">
        <v>46064</v>
      </c>
      <c r="D2740">
        <v>1</v>
      </c>
      <c r="E2740">
        <f>IF(VLOOKUP(SALIDA[[#This Row],[CODIGO]],STOCKSANLUIS[],6,FALSE)=0,"PRODUCTO SIN STOCK/UBICACIÓN",VLOOKUP(SALIDA[[#This Row],[CODIGO]],STOCKSANLUIS[],6,FALSE))</f>
        <v>1</v>
      </c>
      <c r="F2740">
        <f>SALIDA[[#This Row],[CANTIDAD]]/SALIDA[[#This Row],[UND MEDIDA]]</f>
        <v>1</v>
      </c>
      <c r="G2740" t="str">
        <f>VLOOKUP(SALIDA[[#This Row],[CODIGO]],FAMILIAS[],4,FALSE)</f>
        <v>EVERWELL</v>
      </c>
      <c r="H2740" s="10" t="str">
        <f>IF(VLOOKUP(SALIDA[[#This Row],[CODIGO]],STOCKSANLUIS[],7,FALSE)=0,"PRODUCTO SIN STOCK/UBICACIÓN",VLOOKUP(SALIDA[[#This Row],[CODIGO]],STOCKSANLUIS[],7,FALSE))</f>
        <v>A</v>
      </c>
      <c r="I2740" s="10"/>
      <c r="J2740" t="str">
        <f>SALIDA[[#This Row],[CODIGO]]&amp;"       "&amp;SALIDA[[#This Row],[FAMILIA]]</f>
        <v>02463       EVERWELL</v>
      </c>
      <c r="K2740">
        <f>VLOOKUP(SALIDA[[#This Row],[CODIGO]],STOCK_STARSOFT[],5,FALSE)</f>
        <v>1.3037909999999999</v>
      </c>
      <c r="L2740">
        <f>SALIDA[[#This Row],[CANTIDAD]]*SALIDA[[#This Row],[PRECIO UND]]</f>
        <v>1.3037909999999999</v>
      </c>
    </row>
    <row r="2741" spans="1:12" x14ac:dyDescent="0.25">
      <c r="A2741" s="6" t="s">
        <v>3593</v>
      </c>
      <c r="B2741" s="100" t="str">
        <f>VLOOKUP(SALIDA[[#This Row],[CODIGO]],STOCKSANLUIS[],2,FALSE)</f>
        <v>ADAPTADOR DE MANGUERA R-410A, R-404A, R-22 / QH4-14516 - QUALITY</v>
      </c>
      <c r="C2741" s="153">
        <v>46064</v>
      </c>
      <c r="D2741">
        <v>1</v>
      </c>
      <c r="E2741">
        <f>IF(VLOOKUP(SALIDA[[#This Row],[CODIGO]],STOCKSANLUIS[],6,FALSE)=0,"PRODUCTO SIN STOCK/UBICACIÓN",VLOOKUP(SALIDA[[#This Row],[CODIGO]],STOCKSANLUIS[],6,FALSE))</f>
        <v>1</v>
      </c>
      <c r="F2741">
        <f>SALIDA[[#This Row],[CANTIDAD]]/SALIDA[[#This Row],[UND MEDIDA]]</f>
        <v>1</v>
      </c>
      <c r="G2741" t="str">
        <f>VLOOKUP(SALIDA[[#This Row],[CODIGO]],FAMILIAS[],4,FALSE)</f>
        <v>QUALITY</v>
      </c>
      <c r="H2741" s="10" t="str">
        <f>IF(VLOOKUP(SALIDA[[#This Row],[CODIGO]],STOCKSANLUIS[],7,FALSE)=0,"PRODUCTO SIN STOCK/UBICACIÓN",VLOOKUP(SALIDA[[#This Row],[CODIGO]],STOCKSANLUIS[],7,FALSE))</f>
        <v>A</v>
      </c>
      <c r="I2741" s="10"/>
      <c r="J2741" t="str">
        <f>SALIDA[[#This Row],[CODIGO]]&amp;"       "&amp;SALIDA[[#This Row],[FAMILIA]]</f>
        <v>02991       QUALITY</v>
      </c>
      <c r="K2741">
        <f>VLOOKUP(SALIDA[[#This Row],[CODIGO]],STOCK_STARSOFT[],5,FALSE)</f>
        <v>2.2249059999999998</v>
      </c>
      <c r="L2741">
        <f>SALIDA[[#This Row],[CANTIDAD]]*SALIDA[[#This Row],[PRECIO UND]]</f>
        <v>2.2249059999999998</v>
      </c>
    </row>
    <row r="2742" spans="1:12" x14ac:dyDescent="0.25">
      <c r="A2742" s="6" t="s">
        <v>931</v>
      </c>
      <c r="B2742" s="100" t="str">
        <f>VLOOKUP(SALIDA[[#This Row],[CODIGO]],STOCKSANLUIS[],2,FALSE)</f>
        <v>ACEITE POLIOLESTER POE 32 - 1 GALON - BVA</v>
      </c>
      <c r="C2742" s="153">
        <v>46064</v>
      </c>
      <c r="D2742">
        <v>2</v>
      </c>
      <c r="E2742">
        <f>IF(VLOOKUP(SALIDA[[#This Row],[CODIGO]],STOCKSANLUIS[],6,FALSE)=0,"PRODUCTO SIN STOCK/UBICACIÓN",VLOOKUP(SALIDA[[#This Row],[CODIGO]],STOCKSANLUIS[],6,FALSE))</f>
        <v>1</v>
      </c>
      <c r="F2742">
        <f>SALIDA[[#This Row],[CANTIDAD]]/SALIDA[[#This Row],[UND MEDIDA]]</f>
        <v>2</v>
      </c>
      <c r="G2742" t="str">
        <f>VLOOKUP(SALIDA[[#This Row],[CODIGO]],FAMILIAS[],4,FALSE)</f>
        <v>BVA</v>
      </c>
      <c r="H2742" s="10" t="str">
        <f>IF(VLOOKUP(SALIDA[[#This Row],[CODIGO]],STOCKSANLUIS[],7,FALSE)=0,"PRODUCTO SIN STOCK/UBICACIÓN",VLOOKUP(SALIDA[[#This Row],[CODIGO]],STOCKSANLUIS[],7,FALSE))</f>
        <v>C</v>
      </c>
      <c r="I2742" s="10"/>
      <c r="J2742" t="str">
        <f>SALIDA[[#This Row],[CODIGO]]&amp;"       "&amp;SALIDA[[#This Row],[FAMILIA]]</f>
        <v>00987       BVA</v>
      </c>
      <c r="K2742">
        <f>VLOOKUP(SALIDA[[#This Row],[CODIGO]],STOCK_STARSOFT[],5,FALSE)</f>
        <v>47.466326000000002</v>
      </c>
      <c r="L2742">
        <f>SALIDA[[#This Row],[CANTIDAD]]*SALIDA[[#This Row],[PRECIO UND]]</f>
        <v>94.932652000000004</v>
      </c>
    </row>
    <row r="2743" spans="1:12" x14ac:dyDescent="0.25">
      <c r="A2743" s="6" t="s">
        <v>2490</v>
      </c>
      <c r="B2743" s="100" t="str">
        <f>VLOOKUP(SALIDA[[#This Row],[CODIGO]],STOCKSANLUIS[],2,FALSE)</f>
        <v>LIMPIADOR PARA CONDENSADOR - NU-BRITE - 1GALON - NU CALGON</v>
      </c>
      <c r="C2743" s="153">
        <v>46064</v>
      </c>
      <c r="D2743">
        <v>4</v>
      </c>
      <c r="E2743">
        <f>IF(VLOOKUP(SALIDA[[#This Row],[CODIGO]],STOCKSANLUIS[],6,FALSE)=0,"PRODUCTO SIN STOCK/UBICACIÓN",VLOOKUP(SALIDA[[#This Row],[CODIGO]],STOCKSANLUIS[],6,FALSE))</f>
        <v>1</v>
      </c>
      <c r="F2743">
        <f>SALIDA[[#This Row],[CANTIDAD]]/SALIDA[[#This Row],[UND MEDIDA]]</f>
        <v>4</v>
      </c>
      <c r="G2743" t="str">
        <f>VLOOKUP(SALIDA[[#This Row],[CODIGO]],FAMILIAS[],4,FALSE)</f>
        <v>NU CALGON</v>
      </c>
      <c r="H2743" s="10" t="str">
        <f>IF(VLOOKUP(SALIDA[[#This Row],[CODIGO]],STOCKSANLUIS[],7,FALSE)=0,"PRODUCTO SIN STOCK/UBICACIÓN",VLOOKUP(SALIDA[[#This Row],[CODIGO]],STOCKSANLUIS[],7,FALSE))</f>
        <v>C</v>
      </c>
      <c r="I2743" s="10"/>
      <c r="J2743" t="str">
        <f>SALIDA[[#This Row],[CODIGO]]&amp;"       "&amp;SALIDA[[#This Row],[FAMILIA]]</f>
        <v>02043       NU CALGON</v>
      </c>
      <c r="K2743">
        <f>VLOOKUP(SALIDA[[#This Row],[CODIGO]],STOCK_STARSOFT[],5,FALSE)</f>
        <v>9.0050089999999994</v>
      </c>
      <c r="L2743">
        <f>SALIDA[[#This Row],[CANTIDAD]]*SALIDA[[#This Row],[PRECIO UND]]</f>
        <v>36.020035999999998</v>
      </c>
    </row>
    <row r="2744" spans="1:12" x14ac:dyDescent="0.25">
      <c r="A2744" s="6" t="s">
        <v>445</v>
      </c>
      <c r="B2744" s="100" t="str">
        <f>VLOOKUP(SALIDA[[#This Row],[CODIGO]],STOCKSANLUIS[],2,FALSE)</f>
        <v xml:space="preserve">ACEITE POLIOLESTER POE 68 - 1/4 GALON - BVA </v>
      </c>
      <c r="C2744" s="153">
        <v>46064</v>
      </c>
      <c r="D2744">
        <v>2</v>
      </c>
      <c r="E2744">
        <f>IF(VLOOKUP(SALIDA[[#This Row],[CODIGO]],STOCKSANLUIS[],6,FALSE)=0,"PRODUCTO SIN STOCK/UBICACIÓN",VLOOKUP(SALIDA[[#This Row],[CODIGO]],STOCKSANLUIS[],6,FALSE))</f>
        <v>1</v>
      </c>
      <c r="F2744">
        <f>SALIDA[[#This Row],[CANTIDAD]]/SALIDA[[#This Row],[UND MEDIDA]]</f>
        <v>2</v>
      </c>
      <c r="G2744" t="str">
        <f>VLOOKUP(SALIDA[[#This Row],[CODIGO]],FAMILIAS[],4,FALSE)</f>
        <v>BVA</v>
      </c>
      <c r="H2744" s="10" t="str">
        <f>IF(VLOOKUP(SALIDA[[#This Row],[CODIGO]],STOCKSANLUIS[],7,FALSE)=0,"PRODUCTO SIN STOCK/UBICACIÓN",VLOOKUP(SALIDA[[#This Row],[CODIGO]],STOCKSANLUIS[],7,FALSE))</f>
        <v>C</v>
      </c>
      <c r="I2744" s="10"/>
      <c r="J2744" t="str">
        <f>SALIDA[[#This Row],[CODIGO]]&amp;"       "&amp;SALIDA[[#This Row],[FAMILIA]]</f>
        <v>00356       BVA</v>
      </c>
      <c r="K2744">
        <f>VLOOKUP(SALIDA[[#This Row],[CODIGO]],STOCK_STARSOFT[],5,FALSE)</f>
        <v>15.866987</v>
      </c>
      <c r="L2744">
        <f>SALIDA[[#This Row],[CANTIDAD]]*SALIDA[[#This Row],[PRECIO UND]]</f>
        <v>31.733974</v>
      </c>
    </row>
    <row r="2745" spans="1:12" x14ac:dyDescent="0.25">
      <c r="A2745" s="6" t="s">
        <v>22048</v>
      </c>
      <c r="B2745" s="100" t="str">
        <f>VLOOKUP(SALIDA[[#This Row],[CODIGO]],STOCKSANLUIS[],2,FALSE)</f>
        <v xml:space="preserve">BOMBA DE CONDENSADO STAR COLD DE 230V-1F-60HZ TANQUE ALTO (INCLUYE MANGUERA)  SI-1801 </v>
      </c>
      <c r="C2745" s="153">
        <v>46064</v>
      </c>
      <c r="D2745">
        <v>2</v>
      </c>
      <c r="E2745">
        <f>IF(VLOOKUP(SALIDA[[#This Row],[CODIGO]],STOCKSANLUIS[],6,FALSE)=0,"PRODUCTO SIN STOCK/UBICACIÓN",VLOOKUP(SALIDA[[#This Row],[CODIGO]],STOCKSANLUIS[],6,FALSE))</f>
        <v>1</v>
      </c>
      <c r="F2745">
        <f>SALIDA[[#This Row],[CANTIDAD]]/SALIDA[[#This Row],[UND MEDIDA]]</f>
        <v>2</v>
      </c>
      <c r="G2745" t="str">
        <f>VLOOKUP(SALIDA[[#This Row],[CODIGO]],FAMILIAS[],4,FALSE)</f>
        <v>STAR COLD</v>
      </c>
      <c r="H2745" s="10" t="str">
        <f>IF(VLOOKUP(SALIDA[[#This Row],[CODIGO]],STOCKSANLUIS[],7,FALSE)=0,"PRODUCTO SIN STOCK/UBICACIÓN",VLOOKUP(SALIDA[[#This Row],[CODIGO]],STOCKSANLUIS[],7,FALSE))</f>
        <v>B/C</v>
      </c>
      <c r="I2745" s="10"/>
      <c r="J2745" t="str">
        <f>SALIDA[[#This Row],[CODIGO]]&amp;"       "&amp;SALIDA[[#This Row],[FAMILIA]]</f>
        <v>03542       STAR COLD</v>
      </c>
      <c r="K2745">
        <f>VLOOKUP(SALIDA[[#This Row],[CODIGO]],STOCK_STARSOFT[],5,FALSE)</f>
        <v>17.996752999999998</v>
      </c>
      <c r="L2745">
        <f>SALIDA[[#This Row],[CANTIDAD]]*SALIDA[[#This Row],[PRECIO UND]]</f>
        <v>35.993505999999996</v>
      </c>
    </row>
    <row r="2746" spans="1:12" x14ac:dyDescent="0.25">
      <c r="A2746" s="6" t="s">
        <v>683</v>
      </c>
      <c r="B2746" s="100" t="str">
        <f>VLOOKUP(SALIDA[[#This Row],[CODIGO]],STOCKSANLUIS[],2,FALSE)</f>
        <v>CAJA SOBREPONER CON 2 LLAVES GB-01C - FULL GAUGE</v>
      </c>
      <c r="C2746" s="153">
        <v>46064</v>
      </c>
      <c r="D2746">
        <v>2</v>
      </c>
      <c r="E2746">
        <f>IF(VLOOKUP(SALIDA[[#This Row],[CODIGO]],STOCKSANLUIS[],6,FALSE)=0,"PRODUCTO SIN STOCK/UBICACIÓN",VLOOKUP(SALIDA[[#This Row],[CODIGO]],STOCKSANLUIS[],6,FALSE))</f>
        <v>1</v>
      </c>
      <c r="F2746">
        <f>SALIDA[[#This Row],[CANTIDAD]]/SALIDA[[#This Row],[UND MEDIDA]]</f>
        <v>2</v>
      </c>
      <c r="G2746" t="str">
        <f>VLOOKUP(SALIDA[[#This Row],[CODIGO]],FAMILIAS[],4,FALSE)</f>
        <v>FULL GAUGE</v>
      </c>
      <c r="H2746" s="10" t="str">
        <f>IF(VLOOKUP(SALIDA[[#This Row],[CODIGO]],STOCKSANLUIS[],7,FALSE)=0,"PRODUCTO SIN STOCK/UBICACIÓN",VLOOKUP(SALIDA[[#This Row],[CODIGO]],STOCKSANLUIS[],7,FALSE))</f>
        <v>C</v>
      </c>
      <c r="I2746" s="10"/>
      <c r="J2746" t="str">
        <f>SALIDA[[#This Row],[CODIGO]]&amp;"       "&amp;SALIDA[[#This Row],[FAMILIA]]</f>
        <v>00761       FULL GAUGE</v>
      </c>
      <c r="K2746">
        <f>VLOOKUP(SALIDA[[#This Row],[CODIGO]],STOCK_STARSOFT[],5,FALSE)</f>
        <v>12.362753</v>
      </c>
      <c r="L2746">
        <f>SALIDA[[#This Row],[CANTIDAD]]*SALIDA[[#This Row],[PRECIO UND]]</f>
        <v>24.725505999999999</v>
      </c>
    </row>
    <row r="2747" spans="1:12" x14ac:dyDescent="0.25">
      <c r="A2747" s="6" t="s">
        <v>22048</v>
      </c>
      <c r="B2747" s="100" t="str">
        <f>VLOOKUP(SALIDA[[#This Row],[CODIGO]],STOCKSANLUIS[],2,FALSE)</f>
        <v xml:space="preserve">BOMBA DE CONDENSADO STAR COLD DE 230V-1F-60HZ TANQUE ALTO (INCLUYE MANGUERA)  SI-1801 </v>
      </c>
      <c r="C2747" s="153">
        <v>46064</v>
      </c>
      <c r="D2747">
        <v>1</v>
      </c>
      <c r="E2747">
        <f>IF(VLOOKUP(SALIDA[[#This Row],[CODIGO]],STOCKSANLUIS[],6,FALSE)=0,"PRODUCTO SIN STOCK/UBICACIÓN",VLOOKUP(SALIDA[[#This Row],[CODIGO]],STOCKSANLUIS[],6,FALSE))</f>
        <v>1</v>
      </c>
      <c r="F2747">
        <f>SALIDA[[#This Row],[CANTIDAD]]/SALIDA[[#This Row],[UND MEDIDA]]</f>
        <v>1</v>
      </c>
      <c r="G2747" t="str">
        <f>VLOOKUP(SALIDA[[#This Row],[CODIGO]],FAMILIAS[],4,FALSE)</f>
        <v>STAR COLD</v>
      </c>
      <c r="H2747" s="10" t="str">
        <f>IF(VLOOKUP(SALIDA[[#This Row],[CODIGO]],STOCKSANLUIS[],7,FALSE)=0,"PRODUCTO SIN STOCK/UBICACIÓN",VLOOKUP(SALIDA[[#This Row],[CODIGO]],STOCKSANLUIS[],7,FALSE))</f>
        <v>B/C</v>
      </c>
      <c r="I2747" s="10"/>
      <c r="J2747" t="str">
        <f>SALIDA[[#This Row],[CODIGO]]&amp;"       "&amp;SALIDA[[#This Row],[FAMILIA]]</f>
        <v>03542       STAR COLD</v>
      </c>
      <c r="K2747">
        <f>VLOOKUP(SALIDA[[#This Row],[CODIGO]],STOCK_STARSOFT[],5,FALSE)</f>
        <v>17.996752999999998</v>
      </c>
      <c r="L2747">
        <f>SALIDA[[#This Row],[CANTIDAD]]*SALIDA[[#This Row],[PRECIO UND]]</f>
        <v>17.996752999999998</v>
      </c>
    </row>
    <row r="2748" spans="1:12" x14ac:dyDescent="0.25">
      <c r="A2748" s="6" t="s">
        <v>2944</v>
      </c>
      <c r="B2748" s="100" t="str">
        <f>VLOOKUP(SALIDA[[#This Row],[CODIGO]],STOCKSANLUIS[],2,FALSE)</f>
        <v>TUERCA DE BRONCE DE 1/4 - SN-14 - EVERWELL</v>
      </c>
      <c r="C2748" s="153">
        <v>46064</v>
      </c>
      <c r="D2748">
        <v>1</v>
      </c>
      <c r="E2748">
        <f>IF(VLOOKUP(SALIDA[[#This Row],[CODIGO]],STOCKSANLUIS[],6,FALSE)=0,"PRODUCTO SIN STOCK/UBICACIÓN",VLOOKUP(SALIDA[[#This Row],[CODIGO]],STOCKSANLUIS[],6,FALSE))</f>
        <v>1</v>
      </c>
      <c r="F2748">
        <f>SALIDA[[#This Row],[CANTIDAD]]/SALIDA[[#This Row],[UND MEDIDA]]</f>
        <v>1</v>
      </c>
      <c r="G2748" t="str">
        <f>VLOOKUP(SALIDA[[#This Row],[CODIGO]],FAMILIAS[],4,FALSE)</f>
        <v>EVERWELL</v>
      </c>
      <c r="H2748" s="10" t="str">
        <f>IF(VLOOKUP(SALIDA[[#This Row],[CODIGO]],STOCKSANLUIS[],7,FALSE)=0,"PRODUCTO SIN STOCK/UBICACIÓN",VLOOKUP(SALIDA[[#This Row],[CODIGO]],STOCKSANLUIS[],7,FALSE))</f>
        <v>C</v>
      </c>
      <c r="I2748" s="10"/>
      <c r="J2748" t="str">
        <f>SALIDA[[#This Row],[CODIGO]]&amp;"       "&amp;SALIDA[[#This Row],[FAMILIA]]</f>
        <v>02400       EVERWELL</v>
      </c>
      <c r="K2748">
        <f>VLOOKUP(SALIDA[[#This Row],[CODIGO]],STOCK_STARSOFT[],5,FALSE)</f>
        <v>0.199099</v>
      </c>
      <c r="L2748">
        <f>SALIDA[[#This Row],[CANTIDAD]]*SALIDA[[#This Row],[PRECIO UND]]</f>
        <v>0.199099</v>
      </c>
    </row>
    <row r="2749" spans="1:12" x14ac:dyDescent="0.25">
      <c r="A2749" s="6" t="s">
        <v>2946</v>
      </c>
      <c r="B2749" s="100" t="str">
        <f>VLOOKUP(SALIDA[[#This Row],[CODIGO]],STOCKSANLUIS[],2,FALSE)</f>
        <v>TUERCA DE BRONCE DE 3/8 - SN-38 - EVERWELL</v>
      </c>
      <c r="C2749" s="153">
        <v>46064</v>
      </c>
      <c r="D2749">
        <v>12</v>
      </c>
      <c r="E2749">
        <f>IF(VLOOKUP(SALIDA[[#This Row],[CODIGO]],STOCKSANLUIS[],6,FALSE)=0,"PRODUCTO SIN STOCK/UBICACIÓN",VLOOKUP(SALIDA[[#This Row],[CODIGO]],STOCKSANLUIS[],6,FALSE))</f>
        <v>1</v>
      </c>
      <c r="F2749">
        <f>SALIDA[[#This Row],[CANTIDAD]]/SALIDA[[#This Row],[UND MEDIDA]]</f>
        <v>12</v>
      </c>
      <c r="G2749" t="str">
        <f>VLOOKUP(SALIDA[[#This Row],[CODIGO]],FAMILIAS[],4,FALSE)</f>
        <v>EVERWELL</v>
      </c>
      <c r="H2749" s="10" t="str">
        <f>IF(VLOOKUP(SALIDA[[#This Row],[CODIGO]],STOCKSANLUIS[],7,FALSE)=0,"PRODUCTO SIN STOCK/UBICACIÓN",VLOOKUP(SALIDA[[#This Row],[CODIGO]],STOCKSANLUIS[],7,FALSE))</f>
        <v>C</v>
      </c>
      <c r="I2749" s="10"/>
      <c r="J2749" t="str">
        <f>SALIDA[[#This Row],[CODIGO]]&amp;"       "&amp;SALIDA[[#This Row],[FAMILIA]]</f>
        <v>02401       EVERWELL</v>
      </c>
      <c r="K2749">
        <f>VLOOKUP(SALIDA[[#This Row],[CODIGO]],STOCK_STARSOFT[],5,FALSE)</f>
        <v>0.37151299999999998</v>
      </c>
      <c r="L2749">
        <f>SALIDA[[#This Row],[CANTIDAD]]*SALIDA[[#This Row],[PRECIO UND]]</f>
        <v>4.4581559999999998</v>
      </c>
    </row>
    <row r="2750" spans="1:12" x14ac:dyDescent="0.25">
      <c r="A2750" s="6" t="s">
        <v>2950</v>
      </c>
      <c r="B2750" s="100" t="str">
        <f>VLOOKUP(SALIDA[[#This Row],[CODIGO]],STOCKSANLUIS[],2,FALSE)</f>
        <v>TUERCA DE BRONCE DE 5/8 - SN-58 - EVERWELL</v>
      </c>
      <c r="C2750" s="153">
        <v>46064</v>
      </c>
      <c r="D2750">
        <v>12</v>
      </c>
      <c r="E2750">
        <f>IF(VLOOKUP(SALIDA[[#This Row],[CODIGO]],STOCKSANLUIS[],6,FALSE)=0,"PRODUCTO SIN STOCK/UBICACIÓN",VLOOKUP(SALIDA[[#This Row],[CODIGO]],STOCKSANLUIS[],6,FALSE))</f>
        <v>1</v>
      </c>
      <c r="F2750">
        <f>SALIDA[[#This Row],[CANTIDAD]]/SALIDA[[#This Row],[UND MEDIDA]]</f>
        <v>12</v>
      </c>
      <c r="G2750" t="str">
        <f>VLOOKUP(SALIDA[[#This Row],[CODIGO]],FAMILIAS[],4,FALSE)</f>
        <v>EVERWELL</v>
      </c>
      <c r="H2750" s="10" t="str">
        <f>IF(VLOOKUP(SALIDA[[#This Row],[CODIGO]],STOCKSANLUIS[],7,FALSE)=0,"PRODUCTO SIN STOCK/UBICACIÓN",VLOOKUP(SALIDA[[#This Row],[CODIGO]],STOCKSANLUIS[],7,FALSE))</f>
        <v>C</v>
      </c>
      <c r="I2750" s="10"/>
      <c r="J2750" t="str">
        <f>SALIDA[[#This Row],[CODIGO]]&amp;"       "&amp;SALIDA[[#This Row],[FAMILIA]]</f>
        <v>02403       EVERWELL</v>
      </c>
      <c r="K2750">
        <f>VLOOKUP(SALIDA[[#This Row],[CODIGO]],STOCK_STARSOFT[],5,FALSE)</f>
        <v>0.83377100000000004</v>
      </c>
      <c r="L2750">
        <f>SALIDA[[#This Row],[CANTIDAD]]*SALIDA[[#This Row],[PRECIO UND]]</f>
        <v>10.005252</v>
      </c>
    </row>
    <row r="2751" spans="1:12" x14ac:dyDescent="0.25">
      <c r="A2751" s="6" t="s">
        <v>19299</v>
      </c>
      <c r="B2751" s="100" t="str">
        <f>VLOOKUP(SALIDA[[#This Row],[CODIGO]],STOCKSANLUIS[],2,FALSE)</f>
        <v>CINTA DE PVC PARA MINI SPLITS 50MMX50M - TAFETAN - EVERFROST - HIGH QUALITY</v>
      </c>
      <c r="C2751" s="153">
        <v>46064</v>
      </c>
      <c r="D2751">
        <v>2</v>
      </c>
      <c r="E2751">
        <f>IF(VLOOKUP(SALIDA[[#This Row],[CODIGO]],STOCKSANLUIS[],6,FALSE)=0,"PRODUCTO SIN STOCK/UBICACIÓN",VLOOKUP(SALIDA[[#This Row],[CODIGO]],STOCKSANLUIS[],6,FALSE))</f>
        <v>1</v>
      </c>
      <c r="F2751">
        <f>SALIDA[[#This Row],[CANTIDAD]]/SALIDA[[#This Row],[UND MEDIDA]]</f>
        <v>2</v>
      </c>
      <c r="G2751" t="str">
        <f>VLOOKUP(SALIDA[[#This Row],[CODIGO]],FAMILIAS[],4,FALSE)</f>
        <v>EVERFROST</v>
      </c>
      <c r="H2751" s="10" t="str">
        <f>IF(VLOOKUP(SALIDA[[#This Row],[CODIGO]],STOCKSANLUIS[],7,FALSE)=0,"PRODUCTO SIN STOCK/UBICACIÓN",VLOOKUP(SALIDA[[#This Row],[CODIGO]],STOCKSANLUIS[],7,FALSE))</f>
        <v>C</v>
      </c>
      <c r="I2751" s="10"/>
      <c r="J2751" t="str">
        <f>SALIDA[[#This Row],[CODIGO]]&amp;"       "&amp;SALIDA[[#This Row],[FAMILIA]]</f>
        <v>03489       EVERFROST</v>
      </c>
      <c r="K2751">
        <f>VLOOKUP(SALIDA[[#This Row],[CODIGO]],STOCK_STARSOFT[],5,FALSE)</f>
        <v>0.76004300000000002</v>
      </c>
      <c r="L2751">
        <f>SALIDA[[#This Row],[CANTIDAD]]*SALIDA[[#This Row],[PRECIO UND]]</f>
        <v>1.520086</v>
      </c>
    </row>
    <row r="2752" spans="1:12" x14ac:dyDescent="0.25">
      <c r="A2752" s="6" t="s">
        <v>3927</v>
      </c>
      <c r="B2752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752" s="153">
        <v>46064</v>
      </c>
      <c r="D2752">
        <v>6</v>
      </c>
      <c r="E2752">
        <f>IF(VLOOKUP(SALIDA[[#This Row],[CODIGO]],STOCKSANLUIS[],6,FALSE)=0,"PRODUCTO SIN STOCK/UBICACIÓN",VLOOKUP(SALIDA[[#This Row],[CODIGO]],STOCKSANLUIS[],6,FALSE))</f>
        <v>1</v>
      </c>
      <c r="F2752">
        <f>SALIDA[[#This Row],[CANTIDAD]]/SALIDA[[#This Row],[UND MEDIDA]]</f>
        <v>6</v>
      </c>
      <c r="G2752" t="str">
        <f>VLOOKUP(SALIDA[[#This Row],[CODIGO]],FAMILIAS[],4,FALSE)</f>
        <v>VIKING</v>
      </c>
      <c r="H2752" s="10" t="str">
        <f>IF(VLOOKUP(SALIDA[[#This Row],[CODIGO]],STOCKSANLUIS[],7,FALSE)=0,"PRODUCTO SIN STOCK/UBICACIÓN",VLOOKUP(SALIDA[[#This Row],[CODIGO]],STOCKSANLUIS[],7,FALSE))</f>
        <v>B</v>
      </c>
      <c r="I2752" s="10"/>
      <c r="J2752" t="str">
        <f>SALIDA[[#This Row],[CODIGO]]&amp;"       "&amp;SALIDA[[#This Row],[FAMILIA]]</f>
        <v>03395       VIKING</v>
      </c>
      <c r="K2752">
        <f>VLOOKUP(SALIDA[[#This Row],[CODIGO]],STOCK_STARSOFT[],5,FALSE)</f>
        <v>148.63707299999999</v>
      </c>
      <c r="L2752">
        <f>SALIDA[[#This Row],[CANTIDAD]]*SALIDA[[#This Row],[PRECIO UND]]</f>
        <v>891.82243799999992</v>
      </c>
    </row>
    <row r="2753" spans="1:12" x14ac:dyDescent="0.25">
      <c r="A2753" s="6" t="s">
        <v>35</v>
      </c>
      <c r="B2753" s="100" t="str">
        <f>VLOOKUP(SALIDA[[#This Row],[CODIGO]],STOCKSANLUIS[],2,FALSE)</f>
        <v>CONTROLADOR DE TEMPERATURA DIGITAL MT-512EL 2HP - VER.13 - 12/24 VAC/DC - FULL GAUGE</v>
      </c>
      <c r="C2753" s="153">
        <v>46064</v>
      </c>
      <c r="D2753">
        <v>5</v>
      </c>
      <c r="E2753">
        <f>IF(VLOOKUP(SALIDA[[#This Row],[CODIGO]],STOCKSANLUIS[],6,FALSE)=0,"PRODUCTO SIN STOCK/UBICACIÓN",VLOOKUP(SALIDA[[#This Row],[CODIGO]],STOCKSANLUIS[],6,FALSE))</f>
        <v>1</v>
      </c>
      <c r="F2753">
        <f>SALIDA[[#This Row],[CANTIDAD]]/SALIDA[[#This Row],[UND MEDIDA]]</f>
        <v>5</v>
      </c>
      <c r="G2753" t="str">
        <f>VLOOKUP(SALIDA[[#This Row],[CODIGO]],FAMILIAS[],4,FALSE)</f>
        <v>FULL GAUGE</v>
      </c>
      <c r="H2753" s="10" t="str">
        <f>IF(VLOOKUP(SALIDA[[#This Row],[CODIGO]],STOCKSANLUIS[],7,FALSE)=0,"PRODUCTO SIN STOCK/UBICACIÓN",VLOOKUP(SALIDA[[#This Row],[CODIGO]],STOCKSANLUIS[],7,FALSE))</f>
        <v>C</v>
      </c>
      <c r="I2753" s="10"/>
      <c r="J2753" t="str">
        <f>SALIDA[[#This Row],[CODIGO]]&amp;"       "&amp;SALIDA[[#This Row],[FAMILIA]]</f>
        <v>00017       FULL GAUGE</v>
      </c>
      <c r="K2753">
        <f>VLOOKUP(SALIDA[[#This Row],[CODIGO]],STOCK_STARSOFT[],5,FALSE)</f>
        <v>15.751519</v>
      </c>
      <c r="L2753">
        <f>SALIDA[[#This Row],[CANTIDAD]]*SALIDA[[#This Row],[PRECIO UND]]</f>
        <v>78.757594999999995</v>
      </c>
    </row>
    <row r="2754" spans="1:12" x14ac:dyDescent="0.25">
      <c r="A2754" s="6" t="s">
        <v>33</v>
      </c>
      <c r="B2754" s="100" t="str">
        <f>VLOOKUP(SALIDA[[#This Row],[CODIGO]],STOCKSANLUIS[],2,FALSE)</f>
        <v>CONTROLADOR DE TEMPERATURA DIGITAL MT-512E 2HP - VER.13 - 115/220 VAC - FULL GAUGE</v>
      </c>
      <c r="C2754" s="153">
        <v>46064</v>
      </c>
      <c r="D2754">
        <v>1</v>
      </c>
      <c r="E2754">
        <f>IF(VLOOKUP(SALIDA[[#This Row],[CODIGO]],STOCKSANLUIS[],6,FALSE)=0,"PRODUCTO SIN STOCK/UBICACIÓN",VLOOKUP(SALIDA[[#This Row],[CODIGO]],STOCKSANLUIS[],6,FALSE))</f>
        <v>1</v>
      </c>
      <c r="F2754">
        <f>SALIDA[[#This Row],[CANTIDAD]]/SALIDA[[#This Row],[UND MEDIDA]]</f>
        <v>1</v>
      </c>
      <c r="G2754" t="str">
        <f>VLOOKUP(SALIDA[[#This Row],[CODIGO]],FAMILIAS[],4,FALSE)</f>
        <v>FULL GAUGE</v>
      </c>
      <c r="H2754" s="10" t="str">
        <f>IF(VLOOKUP(SALIDA[[#This Row],[CODIGO]],STOCKSANLUIS[],7,FALSE)=0,"PRODUCTO SIN STOCK/UBICACIÓN",VLOOKUP(SALIDA[[#This Row],[CODIGO]],STOCKSANLUIS[],7,FALSE))</f>
        <v>C</v>
      </c>
      <c r="I2754" s="10"/>
      <c r="J2754" t="str">
        <f>SALIDA[[#This Row],[CODIGO]]&amp;"       "&amp;SALIDA[[#This Row],[FAMILIA]]</f>
        <v>00016       FULL GAUGE</v>
      </c>
      <c r="K2754">
        <f>VLOOKUP(SALIDA[[#This Row],[CODIGO]],STOCK_STARSOFT[],5,FALSE)</f>
        <v>13.318346</v>
      </c>
      <c r="L2754">
        <f>SALIDA[[#This Row],[CANTIDAD]]*SALIDA[[#This Row],[PRECIO UND]]</f>
        <v>13.318346</v>
      </c>
    </row>
    <row r="2755" spans="1:12" x14ac:dyDescent="0.25">
      <c r="A2755" s="6" t="s">
        <v>2022</v>
      </c>
      <c r="B2755" s="100" t="str">
        <f>VLOOKUP(SALIDA[[#This Row],[CODIGO]],STOCKSANLUIS[],2,FALSE)</f>
        <v>CONTROLADOR DE TEMPERATURA DIGITAL TC-900E POWER - VER.07 - 115/220 VAC - FULL GAUGE</v>
      </c>
      <c r="C2755" s="153">
        <v>46059</v>
      </c>
      <c r="D2755">
        <v>10</v>
      </c>
      <c r="E2755">
        <f>IF(VLOOKUP(SALIDA[[#This Row],[CODIGO]],STOCKSANLUIS[],6,FALSE)=0,"PRODUCTO SIN STOCK/UBICACIÓN",VLOOKUP(SALIDA[[#This Row],[CODIGO]],STOCKSANLUIS[],6,FALSE))</f>
        <v>1</v>
      </c>
      <c r="F2755">
        <f>SALIDA[[#This Row],[CANTIDAD]]/SALIDA[[#This Row],[UND MEDIDA]]</f>
        <v>10</v>
      </c>
      <c r="G2755" t="str">
        <f>VLOOKUP(SALIDA[[#This Row],[CODIGO]],FAMILIAS[],4,FALSE)</f>
        <v>FULL GAUGE</v>
      </c>
      <c r="H2755" s="10" t="str">
        <f>IF(VLOOKUP(SALIDA[[#This Row],[CODIGO]],STOCKSANLUIS[],7,FALSE)=0,"PRODUCTO SIN STOCK/UBICACIÓN",VLOOKUP(SALIDA[[#This Row],[CODIGO]],STOCKSANLUIS[],7,FALSE))</f>
        <v>C</v>
      </c>
      <c r="I2755" s="10"/>
      <c r="J2755" t="str">
        <f>SALIDA[[#This Row],[CODIGO]]&amp;"       "&amp;SALIDA[[#This Row],[FAMILIA]]</f>
        <v>01785       FULL GAUGE</v>
      </c>
      <c r="K2755">
        <f>VLOOKUP(SALIDA[[#This Row],[CODIGO]],STOCK_STARSOFT[],5,FALSE)</f>
        <v>18.272079000000002</v>
      </c>
      <c r="L2755">
        <f>SALIDA[[#This Row],[CANTIDAD]]*SALIDA[[#This Row],[PRECIO UND]]</f>
        <v>182.72079000000002</v>
      </c>
    </row>
    <row r="2756" spans="1:12" x14ac:dyDescent="0.25">
      <c r="A2756" s="6" t="s">
        <v>595</v>
      </c>
      <c r="B2756" s="100" t="str">
        <f>VLOOKUP(SALIDA[[#This Row],[CODIGO]],STOCKSANLUIS[],2,FALSE)</f>
        <v>CUERPO DE VALVULA SOLENOIDE DANFOSS EVR 3 - 3/8  SOLDABLE  032F1204</v>
      </c>
      <c r="C2756" s="153">
        <v>46062</v>
      </c>
      <c r="D2756">
        <v>3</v>
      </c>
      <c r="E2756">
        <f>IF(VLOOKUP(SALIDA[[#This Row],[CODIGO]],STOCKSANLUIS[],6,FALSE)=0,"PRODUCTO SIN STOCK/UBICACIÓN",VLOOKUP(SALIDA[[#This Row],[CODIGO]],STOCKSANLUIS[],6,FALSE))</f>
        <v>1</v>
      </c>
      <c r="F2756">
        <f>SALIDA[[#This Row],[CANTIDAD]]/SALIDA[[#This Row],[UND MEDIDA]]</f>
        <v>3</v>
      </c>
      <c r="G2756" t="str">
        <f>VLOOKUP(SALIDA[[#This Row],[CODIGO]],FAMILIAS[],4,FALSE)</f>
        <v>DANFOSS</v>
      </c>
      <c r="H2756" s="10" t="str">
        <f>IF(VLOOKUP(SALIDA[[#This Row],[CODIGO]],STOCKSANLUIS[],7,FALSE)=0,"PRODUCTO SIN STOCK/UBICACIÓN",VLOOKUP(SALIDA[[#This Row],[CODIGO]],STOCKSANLUIS[],7,FALSE))</f>
        <v>A</v>
      </c>
      <c r="I2756" s="10" t="s">
        <v>19536</v>
      </c>
      <c r="J2756" t="str">
        <f>SALIDA[[#This Row],[CODIGO]]&amp;"       "&amp;SALIDA[[#This Row],[FAMILIA]]</f>
        <v>00583       DANFOSS</v>
      </c>
      <c r="K2756">
        <f>VLOOKUP(SALIDA[[#This Row],[CODIGO]],STOCK_STARSOFT[],5,FALSE)</f>
        <v>16.810089000000001</v>
      </c>
      <c r="L2756">
        <f>SALIDA[[#This Row],[CANTIDAD]]*SALIDA[[#This Row],[PRECIO UND]]</f>
        <v>50.430267000000001</v>
      </c>
    </row>
    <row r="2757" spans="1:12" x14ac:dyDescent="0.25">
      <c r="A2757" s="6" t="s">
        <v>3315</v>
      </c>
      <c r="B2757" s="100" t="str">
        <f>VLOOKUP(SALIDA[[#This Row],[CODIGO]],STOCKSANLUIS[],2,FALSE)</f>
        <v>ANTORCHA PARA MAP GASS CON AUTOENCENDIDO JH-1S6 EVERWELL</v>
      </c>
      <c r="C2757" s="153">
        <v>46059</v>
      </c>
      <c r="D2757">
        <v>1</v>
      </c>
      <c r="E2757">
        <f>IF(VLOOKUP(SALIDA[[#This Row],[CODIGO]],STOCKSANLUIS[],6,FALSE)=0,"PRODUCTO SIN STOCK/UBICACIÓN",VLOOKUP(SALIDA[[#This Row],[CODIGO]],STOCKSANLUIS[],6,FALSE))</f>
        <v>1</v>
      </c>
      <c r="F2757">
        <f>SALIDA[[#This Row],[CANTIDAD]]/SALIDA[[#This Row],[UND MEDIDA]]</f>
        <v>1</v>
      </c>
      <c r="G2757" t="str">
        <f>VLOOKUP(SALIDA[[#This Row],[CODIGO]],FAMILIAS[],4,FALSE)</f>
        <v>EVERWELL</v>
      </c>
      <c r="H2757" s="10" t="str">
        <f>IF(VLOOKUP(SALIDA[[#This Row],[CODIGO]],STOCKSANLUIS[],7,FALSE)=0,"PRODUCTO SIN STOCK/UBICACIÓN",VLOOKUP(SALIDA[[#This Row],[CODIGO]],STOCKSANLUIS[],7,FALSE))</f>
        <v>A</v>
      </c>
      <c r="I2757" s="10" t="s">
        <v>19536</v>
      </c>
      <c r="J2757" t="str">
        <f>SALIDA[[#This Row],[CODIGO]]&amp;"       "&amp;SALIDA[[#This Row],[FAMILIA]]</f>
        <v>02727       EVERWELL</v>
      </c>
      <c r="K2757">
        <f>VLOOKUP(SALIDA[[#This Row],[CODIGO]],STOCK_STARSOFT[],5,FALSE)</f>
        <v>10.686577</v>
      </c>
      <c r="L2757">
        <f>SALIDA[[#This Row],[CANTIDAD]]*SALIDA[[#This Row],[PRECIO UND]]</f>
        <v>10.686577</v>
      </c>
    </row>
    <row r="2758" spans="1:12" x14ac:dyDescent="0.25">
      <c r="A2758" s="6" t="s">
        <v>2836</v>
      </c>
      <c r="B2758" s="100" t="str">
        <f>VLOOKUP(SALIDA[[#This Row],[CODIGO]],STOCKSANLUIS[],2,FALSE)</f>
        <v>GAS REFRIGERANTE FREON R-134A - 13.62 KG - CHINO - CHEMOURS</v>
      </c>
      <c r="C2758" s="153">
        <v>46060</v>
      </c>
      <c r="D2758">
        <v>1</v>
      </c>
      <c r="E2758">
        <f>IF(VLOOKUP(SALIDA[[#This Row],[CODIGO]],STOCKSANLUIS[],6,FALSE)=0,"PRODUCTO SIN STOCK/UBICACIÓN",VLOOKUP(SALIDA[[#This Row],[CODIGO]],STOCKSANLUIS[],6,FALSE))</f>
        <v>1</v>
      </c>
      <c r="F2758">
        <f>SALIDA[[#This Row],[CANTIDAD]]/SALIDA[[#This Row],[UND MEDIDA]]</f>
        <v>1</v>
      </c>
      <c r="G2758" t="str">
        <f>VLOOKUP(SALIDA[[#This Row],[CODIGO]],FAMILIAS[],4,FALSE)</f>
        <v>THE CHEMOURS</v>
      </c>
      <c r="H2758" s="10" t="str">
        <f>IF(VLOOKUP(SALIDA[[#This Row],[CODIGO]],STOCKSANLUIS[],7,FALSE)=0,"PRODUCTO SIN STOCK/UBICACIÓN",VLOOKUP(SALIDA[[#This Row],[CODIGO]],STOCKSANLUIS[],7,FALSE))</f>
        <v>C</v>
      </c>
      <c r="I2758" s="10"/>
      <c r="J2758" t="str">
        <f>SALIDA[[#This Row],[CODIGO]]&amp;"       "&amp;SALIDA[[#This Row],[FAMILIA]]</f>
        <v>02304       THE CHEMOURS</v>
      </c>
      <c r="K2758">
        <f>VLOOKUP(SALIDA[[#This Row],[CODIGO]],STOCK_STARSOFT[],5,FALSE)</f>
        <v>132.07079300000001</v>
      </c>
      <c r="L2758">
        <f>SALIDA[[#This Row],[CANTIDAD]]*SALIDA[[#This Row],[PRECIO UND]]</f>
        <v>132.07079300000001</v>
      </c>
    </row>
    <row r="2759" spans="1:12" x14ac:dyDescent="0.25">
      <c r="A2759" s="6" t="s">
        <v>33</v>
      </c>
      <c r="B2759" s="100" t="str">
        <f>VLOOKUP(SALIDA[[#This Row],[CODIGO]],STOCKSANLUIS[],2,FALSE)</f>
        <v>CONTROLADOR DE TEMPERATURA DIGITAL MT-512E 2HP - VER.13 - 115/220 VAC - FULL GAUGE</v>
      </c>
      <c r="C2759" s="153">
        <v>46059</v>
      </c>
      <c r="D2759">
        <v>100</v>
      </c>
      <c r="E2759">
        <f>IF(VLOOKUP(SALIDA[[#This Row],[CODIGO]],STOCKSANLUIS[],6,FALSE)=0,"PRODUCTO SIN STOCK/UBICACIÓN",VLOOKUP(SALIDA[[#This Row],[CODIGO]],STOCKSANLUIS[],6,FALSE))</f>
        <v>1</v>
      </c>
      <c r="F2759">
        <f>SALIDA[[#This Row],[CANTIDAD]]/SALIDA[[#This Row],[UND MEDIDA]]</f>
        <v>100</v>
      </c>
      <c r="G2759" t="str">
        <f>VLOOKUP(SALIDA[[#This Row],[CODIGO]],FAMILIAS[],4,FALSE)</f>
        <v>FULL GAUGE</v>
      </c>
      <c r="H2759" s="10" t="str">
        <f>IF(VLOOKUP(SALIDA[[#This Row],[CODIGO]],STOCKSANLUIS[],7,FALSE)=0,"PRODUCTO SIN STOCK/UBICACIÓN",VLOOKUP(SALIDA[[#This Row],[CODIGO]],STOCKSANLUIS[],7,FALSE))</f>
        <v>C</v>
      </c>
      <c r="I2759" s="10"/>
      <c r="J2759" t="str">
        <f>SALIDA[[#This Row],[CODIGO]]&amp;"       "&amp;SALIDA[[#This Row],[FAMILIA]]</f>
        <v>00016       FULL GAUGE</v>
      </c>
      <c r="K2759">
        <f>VLOOKUP(SALIDA[[#This Row],[CODIGO]],STOCK_STARSOFT[],5,FALSE)</f>
        <v>13.318346</v>
      </c>
      <c r="L2759">
        <f>SALIDA[[#This Row],[CANTIDAD]]*SALIDA[[#This Row],[PRECIO UND]]</f>
        <v>1331.8345999999999</v>
      </c>
    </row>
    <row r="2760" spans="1:12" x14ac:dyDescent="0.25">
      <c r="A2760" s="6" t="s">
        <v>3758</v>
      </c>
      <c r="B2760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760" s="153">
        <v>46060</v>
      </c>
      <c r="D2760">
        <v>2</v>
      </c>
      <c r="E2760">
        <f>IF(VLOOKUP(SALIDA[[#This Row],[CODIGO]],STOCKSANLUIS[],6,FALSE)=0,"PRODUCTO SIN STOCK/UBICACIÓN",VLOOKUP(SALIDA[[#This Row],[CODIGO]],STOCKSANLUIS[],6,FALSE))</f>
        <v>1</v>
      </c>
      <c r="F2760">
        <f>SALIDA[[#This Row],[CANTIDAD]]/SALIDA[[#This Row],[UND MEDIDA]]</f>
        <v>2</v>
      </c>
      <c r="G2760" t="str">
        <f>VLOOKUP(SALIDA[[#This Row],[CODIGO]],FAMILIAS[],4,FALSE)</f>
        <v>TEMP BLUE</v>
      </c>
      <c r="H2760" s="10" t="str">
        <f>IF(VLOOKUP(SALIDA[[#This Row],[CODIGO]],STOCKSANLUIS[],7,FALSE)=0,"PRODUCTO SIN STOCK/UBICACIÓN",VLOOKUP(SALIDA[[#This Row],[CODIGO]],STOCKSANLUIS[],7,FALSE))</f>
        <v>B</v>
      </c>
      <c r="I2760" s="10"/>
      <c r="J2760" t="str">
        <f>SALIDA[[#This Row],[CODIGO]]&amp;"       "&amp;SALIDA[[#This Row],[FAMILIA]]</f>
        <v>03156       TEMP BLUE</v>
      </c>
      <c r="K2760">
        <f>VLOOKUP(SALIDA[[#This Row],[CODIGO]],STOCK_STARSOFT[],5,FALSE)</f>
        <v>364.48966100000001</v>
      </c>
      <c r="L2760">
        <f>SALIDA[[#This Row],[CANTIDAD]]*SALIDA[[#This Row],[PRECIO UND]]</f>
        <v>728.97932200000002</v>
      </c>
    </row>
    <row r="2761" spans="1:12" x14ac:dyDescent="0.25">
      <c r="A2761" s="144" t="s">
        <v>3100</v>
      </c>
      <c r="B2761" s="100" t="str">
        <f>VLOOKUP(SALIDA[[#This Row],[CODIGO]],STOCKSANLUIS[],2,FALSE)</f>
        <v>EQUIPO DE A/A MINI SPLIT FRIO SOLO INVERTER - 18000BTU - R410A - 220V/1PH/60HZ - TEMP BLUE MADE BY CARRIER ENTERPRISE</v>
      </c>
      <c r="C2761" s="153">
        <v>46063</v>
      </c>
      <c r="D2761">
        <v>1</v>
      </c>
      <c r="E2761">
        <f>IF(VLOOKUP(SALIDA[[#This Row],[CODIGO]],STOCKSANLUIS[],6,FALSE)=0,"PRODUCTO SIN STOCK/UBICACIÓN",VLOOKUP(SALIDA[[#This Row],[CODIGO]],STOCKSANLUIS[],6,FALSE))</f>
        <v>1</v>
      </c>
      <c r="F2761">
        <f>SALIDA[[#This Row],[CANTIDAD]]/SALIDA[[#This Row],[UND MEDIDA]]</f>
        <v>1</v>
      </c>
      <c r="G2761" t="str">
        <f>VLOOKUP(SALIDA[[#This Row],[CODIGO]],FAMILIAS[],4,FALSE)</f>
        <v>TEMP BLUE</v>
      </c>
      <c r="H2761" s="10" t="str">
        <f>IF(VLOOKUP(SALIDA[[#This Row],[CODIGO]],STOCKSANLUIS[],7,FALSE)=0,"PRODUCTO SIN STOCK/UBICACIÓN",VLOOKUP(SALIDA[[#This Row],[CODIGO]],STOCKSANLUIS[],7,FALSE))</f>
        <v>B</v>
      </c>
      <c r="I2761" s="10" t="s">
        <v>19536</v>
      </c>
      <c r="J2761" t="str">
        <f>SALIDA[[#This Row],[CODIGO]]&amp;"       "&amp;SALIDA[[#This Row],[FAMILIA]]</f>
        <v>02497       TEMP BLUE</v>
      </c>
      <c r="K2761">
        <f>VLOOKUP(SALIDA[[#This Row],[CODIGO]],STOCK_STARSOFT[],5,FALSE)</f>
        <v>313.00848300000001</v>
      </c>
      <c r="L2761">
        <f>SALIDA[[#This Row],[CANTIDAD]]*SALIDA[[#This Row],[PRECIO UND]]</f>
        <v>313.00848300000001</v>
      </c>
    </row>
    <row r="2762" spans="1:12" x14ac:dyDescent="0.25">
      <c r="A2762" s="144" t="s">
        <v>3180</v>
      </c>
      <c r="B2762" s="100" t="str">
        <f>VLOOKUP(SALIDA[[#This Row],[CODIGO]],STOCKSANLUIS[],2,FALSE)</f>
        <v>CONTROLADOR DE TEMPERATURA DIGITAL MT-514E C/ALARMA - VER.02 - 115/220 VAC - FULL GAUGE</v>
      </c>
      <c r="C2762" s="153">
        <v>46060</v>
      </c>
      <c r="D2762">
        <v>1</v>
      </c>
      <c r="E2762">
        <f>IF(VLOOKUP(SALIDA[[#This Row],[CODIGO]],STOCKSANLUIS[],6,FALSE)=0,"PRODUCTO SIN STOCK/UBICACIÓN",VLOOKUP(SALIDA[[#This Row],[CODIGO]],STOCKSANLUIS[],6,FALSE))</f>
        <v>1</v>
      </c>
      <c r="F2762">
        <f>SALIDA[[#This Row],[CANTIDAD]]/SALIDA[[#This Row],[UND MEDIDA]]</f>
        <v>1</v>
      </c>
      <c r="G2762" t="str">
        <f>VLOOKUP(SALIDA[[#This Row],[CODIGO]],FAMILIAS[],4,FALSE)</f>
        <v>FULL GAUGE</v>
      </c>
      <c r="H2762" s="10" t="str">
        <f>IF(VLOOKUP(SALIDA[[#This Row],[CODIGO]],STOCKSANLUIS[],7,FALSE)=0,"PRODUCTO SIN STOCK/UBICACIÓN",VLOOKUP(SALIDA[[#This Row],[CODIGO]],STOCKSANLUIS[],7,FALSE))</f>
        <v>C</v>
      </c>
      <c r="I2762" s="10"/>
      <c r="J2762" t="str">
        <f>SALIDA[[#This Row],[CODIGO]]&amp;"       "&amp;SALIDA[[#This Row],[FAMILIA]]</f>
        <v>02578       FULL GAUGE</v>
      </c>
      <c r="K2762">
        <f>VLOOKUP(SALIDA[[#This Row],[CODIGO]],STOCK_STARSOFT[],5,FALSE)</f>
        <v>20.522703</v>
      </c>
      <c r="L2762">
        <f>SALIDA[[#This Row],[CANTIDAD]]*SALIDA[[#This Row],[PRECIO UND]]</f>
        <v>20.522703</v>
      </c>
    </row>
    <row r="2763" spans="1:12" x14ac:dyDescent="0.25">
      <c r="A2763" s="144" t="s">
        <v>3426</v>
      </c>
      <c r="B2763" s="100" t="str">
        <f>VLOOKUP(SALIDA[[#This Row],[CODIGO]],STOCKSANLUIS[],2,FALSE)</f>
        <v>VÁLVULA DE EXPANSIÓN ELECTRÓNICA SB2012 7.5 MM - FULL GAUGE (SIN KIT CONTROLADOR VX-1050)</v>
      </c>
      <c r="C2763" s="153">
        <v>46063</v>
      </c>
      <c r="D2763">
        <v>1</v>
      </c>
      <c r="E2763">
        <f>IF(VLOOKUP(SALIDA[[#This Row],[CODIGO]],STOCKSANLUIS[],6,FALSE)=0,"PRODUCTO SIN STOCK/UBICACIÓN",VLOOKUP(SALIDA[[#This Row],[CODIGO]],STOCKSANLUIS[],6,FALSE))</f>
        <v>1</v>
      </c>
      <c r="F2763">
        <f>SALIDA[[#This Row],[CANTIDAD]]/SALIDA[[#This Row],[UND MEDIDA]]</f>
        <v>1</v>
      </c>
      <c r="G2763" t="str">
        <f>VLOOKUP(SALIDA[[#This Row],[CODIGO]],FAMILIAS[],4,FALSE)</f>
        <v>FULL GAUGE</v>
      </c>
      <c r="H2763" s="10" t="str">
        <f>IF(VLOOKUP(SALIDA[[#This Row],[CODIGO]],STOCKSANLUIS[],7,FALSE)=0,"PRODUCTO SIN STOCK/UBICACIÓN",VLOOKUP(SALIDA[[#This Row],[CODIGO]],STOCKSANLUIS[],7,FALSE))</f>
        <v>A</v>
      </c>
      <c r="I2763" s="10" t="s">
        <v>19536</v>
      </c>
      <c r="J2763" t="str">
        <f>SALIDA[[#This Row],[CODIGO]]&amp;"       "&amp;SALIDA[[#This Row],[FAMILIA]]</f>
        <v>02845       FULL GAUGE</v>
      </c>
      <c r="K2763">
        <f>VLOOKUP(SALIDA[[#This Row],[CODIGO]],STOCK_STARSOFT[],5,FALSE)</f>
        <v>181.34743900000001</v>
      </c>
      <c r="L2763">
        <f>SALIDA[[#This Row],[CANTIDAD]]*SALIDA[[#This Row],[PRECIO UND]]</f>
        <v>181.34743900000001</v>
      </c>
    </row>
    <row r="2764" spans="1:12" x14ac:dyDescent="0.25">
      <c r="A2764" s="6" t="s">
        <v>971</v>
      </c>
      <c r="B2764" s="100" t="str">
        <f>VLOOKUP(SALIDA[[#This Row],[CODIGO]],STOCKSANLUIS[],2,FALSE)</f>
        <v>PRESOSTATO ENCAPSULADO BAJA PRESION ( OPEN 25 PSI CLOSE 80 PSI ) -  QPL-200 - QUALITY</v>
      </c>
      <c r="C2764" s="153">
        <v>46059</v>
      </c>
      <c r="D2764">
        <v>3</v>
      </c>
      <c r="E2764">
        <f>IF(VLOOKUP(SALIDA[[#This Row],[CODIGO]],STOCKSANLUIS[],6,FALSE)=0,"PRODUCTO SIN STOCK/UBICACIÓN",VLOOKUP(SALIDA[[#This Row],[CODIGO]],STOCKSANLUIS[],6,FALSE))</f>
        <v>1</v>
      </c>
      <c r="F2764">
        <f>SALIDA[[#This Row],[CANTIDAD]]/SALIDA[[#This Row],[UND MEDIDA]]</f>
        <v>3</v>
      </c>
      <c r="G2764" t="str">
        <f>VLOOKUP(SALIDA[[#This Row],[CODIGO]],FAMILIAS[],4,FALSE)</f>
        <v>QUALITY</v>
      </c>
      <c r="H2764" s="10" t="str">
        <f>IF(VLOOKUP(SALIDA[[#This Row],[CODIGO]],STOCKSANLUIS[],7,FALSE)=0,"PRODUCTO SIN STOCK/UBICACIÓN",VLOOKUP(SALIDA[[#This Row],[CODIGO]],STOCKSANLUIS[],7,FALSE))</f>
        <v>A</v>
      </c>
      <c r="I2764" s="10"/>
      <c r="J2764" t="str">
        <f>SALIDA[[#This Row],[CODIGO]]&amp;"       "&amp;SALIDA[[#This Row],[FAMILIA]]</f>
        <v>01037       QUALITY</v>
      </c>
      <c r="K2764">
        <f>VLOOKUP(SALIDA[[#This Row],[CODIGO]],STOCK_STARSOFT[],5,FALSE)</f>
        <v>3.667389</v>
      </c>
      <c r="L2764">
        <f>SALIDA[[#This Row],[CANTIDAD]]*SALIDA[[#This Row],[PRECIO UND]]</f>
        <v>11.002167</v>
      </c>
    </row>
    <row r="2765" spans="1:12" x14ac:dyDescent="0.25">
      <c r="A2765" s="6" t="s">
        <v>2431</v>
      </c>
      <c r="B2765" s="100" t="str">
        <f>VLOOKUP(SALIDA[[#This Row],[CODIGO]],STOCKSANLUIS[],2,FALSE)</f>
        <v>CONTROLADOR DIGITAL DE PRESIÓN PCT-410 EW PLUS - VER.05 - 90-220 VAC - FULL GAUGE (INCLUYE TRANSFORMADOR) - WHITE</v>
      </c>
      <c r="C2765" s="153">
        <v>46063</v>
      </c>
      <c r="D2765">
        <v>1</v>
      </c>
      <c r="E2765">
        <f>IF(VLOOKUP(SALIDA[[#This Row],[CODIGO]],STOCKSANLUIS[],6,FALSE)=0,"PRODUCTO SIN STOCK/UBICACIÓN",VLOOKUP(SALIDA[[#This Row],[CODIGO]],STOCKSANLUIS[],6,FALSE))</f>
        <v>1</v>
      </c>
      <c r="F2765">
        <f>SALIDA[[#This Row],[CANTIDAD]]/SALIDA[[#This Row],[UND MEDIDA]]</f>
        <v>1</v>
      </c>
      <c r="G2765" t="str">
        <f>VLOOKUP(SALIDA[[#This Row],[CODIGO]],FAMILIAS[],4,FALSE)</f>
        <v>FULL GAUGE</v>
      </c>
      <c r="H2765" s="10" t="str">
        <f>IF(VLOOKUP(SALIDA[[#This Row],[CODIGO]],STOCKSANLUIS[],7,FALSE)=0,"PRODUCTO SIN STOCK/UBICACIÓN",VLOOKUP(SALIDA[[#This Row],[CODIGO]],STOCKSANLUIS[],7,FALSE))</f>
        <v>C</v>
      </c>
      <c r="I2765" s="10" t="s">
        <v>19536</v>
      </c>
      <c r="J2765" t="str">
        <f>SALIDA[[#This Row],[CODIGO]]&amp;"       "&amp;SALIDA[[#This Row],[FAMILIA]]</f>
        <v>02013       FULL GAUGE</v>
      </c>
      <c r="K2765">
        <f>VLOOKUP(SALIDA[[#This Row],[CODIGO]],STOCK_STARSOFT[],5,FALSE)</f>
        <v>61.461271000000004</v>
      </c>
      <c r="L2765">
        <f>SALIDA[[#This Row],[CANTIDAD]]*SALIDA[[#This Row],[PRECIO UND]]</f>
        <v>61.461271000000004</v>
      </c>
    </row>
    <row r="2766" spans="1:12" x14ac:dyDescent="0.25">
      <c r="A2766" s="6" t="s">
        <v>3102</v>
      </c>
      <c r="B2766" s="100" t="str">
        <f>VLOOKUP(SALIDA[[#This Row],[CODIGO]],STOCKSANLUIS[],2,FALSE)</f>
        <v>EQUIPO DE A/A MINI SPLIT FRIO CALOR INVERTER - 18000 BTU - R410A - 220V/1PH/60HZ - TEMP BLUE</v>
      </c>
      <c r="C2766" s="153">
        <v>46063</v>
      </c>
      <c r="D2766">
        <v>1</v>
      </c>
      <c r="E2766">
        <f>IF(VLOOKUP(SALIDA[[#This Row],[CODIGO]],STOCKSANLUIS[],6,FALSE)=0,"PRODUCTO SIN STOCK/UBICACIÓN",VLOOKUP(SALIDA[[#This Row],[CODIGO]],STOCKSANLUIS[],6,FALSE))</f>
        <v>1</v>
      </c>
      <c r="F2766">
        <f>SALIDA[[#This Row],[CANTIDAD]]/SALIDA[[#This Row],[UND MEDIDA]]</f>
        <v>1</v>
      </c>
      <c r="G2766" t="str">
        <f>VLOOKUP(SALIDA[[#This Row],[CODIGO]],FAMILIAS[],4,FALSE)</f>
        <v>TEMP BLUE</v>
      </c>
      <c r="H2766" s="10" t="str">
        <f>IF(VLOOKUP(SALIDA[[#This Row],[CODIGO]],STOCKSANLUIS[],7,FALSE)=0,"PRODUCTO SIN STOCK/UBICACIÓN",VLOOKUP(SALIDA[[#This Row],[CODIGO]],STOCKSANLUIS[],7,FALSE))</f>
        <v>C</v>
      </c>
      <c r="I2766" s="10" t="s">
        <v>19536</v>
      </c>
      <c r="J2766" t="str">
        <f>SALIDA[[#This Row],[CODIGO]]&amp;"       "&amp;SALIDA[[#This Row],[FAMILIA]]</f>
        <v>02498       TEMP BLUE</v>
      </c>
      <c r="K2766">
        <f>VLOOKUP(SALIDA[[#This Row],[CODIGO]],STOCK_STARSOFT[],5,FALSE)</f>
        <v>308</v>
      </c>
      <c r="L2766">
        <f>SALIDA[[#This Row],[CANTIDAD]]*SALIDA[[#This Row],[PRECIO UND]]</f>
        <v>308</v>
      </c>
    </row>
    <row r="2767" spans="1:12" x14ac:dyDescent="0.25">
      <c r="A2767" s="6" t="s">
        <v>3927</v>
      </c>
      <c r="B2767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767" s="153">
        <v>46065</v>
      </c>
      <c r="D2767">
        <v>2</v>
      </c>
      <c r="E2767">
        <f>IF(VLOOKUP(SALIDA[[#This Row],[CODIGO]],STOCKSANLUIS[],6,FALSE)=0,"PRODUCTO SIN STOCK/UBICACIÓN",VLOOKUP(SALIDA[[#This Row],[CODIGO]],STOCKSANLUIS[],6,FALSE))</f>
        <v>1</v>
      </c>
      <c r="F2767">
        <f>SALIDA[[#This Row],[CANTIDAD]]/SALIDA[[#This Row],[UND MEDIDA]]</f>
        <v>2</v>
      </c>
      <c r="G2767" t="str">
        <f>VLOOKUP(SALIDA[[#This Row],[CODIGO]],FAMILIAS[],4,FALSE)</f>
        <v>VIKING</v>
      </c>
      <c r="H2767" s="10" t="str">
        <f>IF(VLOOKUP(SALIDA[[#This Row],[CODIGO]],STOCKSANLUIS[],7,FALSE)=0,"PRODUCTO SIN STOCK/UBICACIÓN",VLOOKUP(SALIDA[[#This Row],[CODIGO]],STOCKSANLUIS[],7,FALSE))</f>
        <v>B</v>
      </c>
      <c r="I2767" s="10"/>
      <c r="J2767" t="str">
        <f>SALIDA[[#This Row],[CODIGO]]&amp;"       "&amp;SALIDA[[#This Row],[FAMILIA]]</f>
        <v>03395       VIKING</v>
      </c>
      <c r="K2767">
        <f>VLOOKUP(SALIDA[[#This Row],[CODIGO]],STOCK_STARSOFT[],5,FALSE)</f>
        <v>148.63707299999999</v>
      </c>
      <c r="L2767">
        <f>SALIDA[[#This Row],[CANTIDAD]]*SALIDA[[#This Row],[PRECIO UND]]</f>
        <v>297.27414599999997</v>
      </c>
    </row>
    <row r="2768" spans="1:12" x14ac:dyDescent="0.25">
      <c r="A2768" s="6" t="s">
        <v>3064</v>
      </c>
      <c r="B2768" s="100" t="str">
        <f>VLOOKUP(SALIDA[[#This Row],[CODIGO]],STOCKSANLUIS[],2,FALSE)</f>
        <v>CINTA DE ALUMINIO REFORZADA DE 2 X 50 YDS - AFT-250R - EVERWELL</v>
      </c>
      <c r="C2768" s="153">
        <v>46065</v>
      </c>
      <c r="D2768">
        <v>10</v>
      </c>
      <c r="E2768">
        <f>IF(VLOOKUP(SALIDA[[#This Row],[CODIGO]],STOCKSANLUIS[],6,FALSE)=0,"PRODUCTO SIN STOCK/UBICACIÓN",VLOOKUP(SALIDA[[#This Row],[CODIGO]],STOCKSANLUIS[],6,FALSE))</f>
        <v>1</v>
      </c>
      <c r="F2768">
        <f>SALIDA[[#This Row],[CANTIDAD]]/SALIDA[[#This Row],[UND MEDIDA]]</f>
        <v>10</v>
      </c>
      <c r="G2768" t="str">
        <f>VLOOKUP(SALIDA[[#This Row],[CODIGO]],FAMILIAS[],4,FALSE)</f>
        <v>EVERWELL</v>
      </c>
      <c r="H2768" s="10" t="str">
        <f>IF(VLOOKUP(SALIDA[[#This Row],[CODIGO]],STOCKSANLUIS[],7,FALSE)=0,"PRODUCTO SIN STOCK/UBICACIÓN",VLOOKUP(SALIDA[[#This Row],[CODIGO]],STOCKSANLUIS[],7,FALSE))</f>
        <v>A</v>
      </c>
      <c r="I2768" s="10"/>
      <c r="J2768" t="str">
        <f>SALIDA[[#This Row],[CODIGO]]&amp;"       "&amp;SALIDA[[#This Row],[FAMILIA]]</f>
        <v>02464       EVERWELL</v>
      </c>
      <c r="K2768">
        <f>VLOOKUP(SALIDA[[#This Row],[CODIGO]],STOCK_STARSOFT[],5,FALSE)</f>
        <v>2.725222</v>
      </c>
      <c r="L2768">
        <f>SALIDA[[#This Row],[CANTIDAD]]*SALIDA[[#This Row],[PRECIO UND]]</f>
        <v>27.252220000000001</v>
      </c>
    </row>
    <row r="2769" spans="1:12" x14ac:dyDescent="0.25">
      <c r="A2769" s="6" t="s">
        <v>3858</v>
      </c>
      <c r="B2769" s="100" t="str">
        <f>VLOOKUP(SALIDA[[#This Row],[CODIGO]],STOCKSANLUIS[],2,FALSE)</f>
        <v>CORTINA DE AIRE DE 120 CM (48") - 220V/1PH/60HZ - STAR COLD - FM-1212Z/Y-MC</v>
      </c>
      <c r="C2769" s="153">
        <v>46065</v>
      </c>
      <c r="D2769">
        <v>4</v>
      </c>
      <c r="E2769">
        <f>IF(VLOOKUP(SALIDA[[#This Row],[CODIGO]],STOCKSANLUIS[],6,FALSE)=0,"PRODUCTO SIN STOCK/UBICACIÓN",VLOOKUP(SALIDA[[#This Row],[CODIGO]],STOCKSANLUIS[],6,FALSE))</f>
        <v>1</v>
      </c>
      <c r="F2769">
        <f>SALIDA[[#This Row],[CANTIDAD]]/SALIDA[[#This Row],[UND MEDIDA]]</f>
        <v>4</v>
      </c>
      <c r="G2769" t="str">
        <f>VLOOKUP(SALIDA[[#This Row],[CODIGO]],FAMILIAS[],4,FALSE)</f>
        <v>STAR COLD</v>
      </c>
      <c r="H2769" s="10" t="str">
        <f>IF(VLOOKUP(SALIDA[[#This Row],[CODIGO]],STOCKSANLUIS[],7,FALSE)=0,"PRODUCTO SIN STOCK/UBICACIÓN",VLOOKUP(SALIDA[[#This Row],[CODIGO]],STOCKSANLUIS[],7,FALSE))</f>
        <v>A</v>
      </c>
      <c r="I2769" s="10"/>
      <c r="J2769" t="str">
        <f>SALIDA[[#This Row],[CODIGO]]&amp;"       "&amp;SALIDA[[#This Row],[FAMILIA]]</f>
        <v>03288       STAR COLD</v>
      </c>
      <c r="K2769">
        <f>VLOOKUP(SALIDA[[#This Row],[CODIGO]],STOCK_STARSOFT[],5,FALSE)</f>
        <v>46.302090999999997</v>
      </c>
      <c r="L2769">
        <f>SALIDA[[#This Row],[CANTIDAD]]*SALIDA[[#This Row],[PRECIO UND]]</f>
        <v>185.20836399999999</v>
      </c>
    </row>
    <row r="2770" spans="1:12" x14ac:dyDescent="0.25">
      <c r="A2770" s="6" t="s">
        <v>927</v>
      </c>
      <c r="B2770" s="100" t="str">
        <f>VLOOKUP(SALIDA[[#This Row],[CODIGO]],STOCKSANLUIS[],2,FALSE)</f>
        <v>ACEITE PARA BOMBA DE VACIO VAC 235- 1/4 GALON - BVA</v>
      </c>
      <c r="C2770" s="153">
        <v>46065</v>
      </c>
      <c r="D2770">
        <v>1</v>
      </c>
      <c r="E2770">
        <f>IF(VLOOKUP(SALIDA[[#This Row],[CODIGO]],STOCKSANLUIS[],6,FALSE)=0,"PRODUCTO SIN STOCK/UBICACIÓN",VLOOKUP(SALIDA[[#This Row],[CODIGO]],STOCKSANLUIS[],6,FALSE))</f>
        <v>1</v>
      </c>
      <c r="F2770">
        <f>SALIDA[[#This Row],[CANTIDAD]]/SALIDA[[#This Row],[UND MEDIDA]]</f>
        <v>1</v>
      </c>
      <c r="G2770" t="str">
        <f>VLOOKUP(SALIDA[[#This Row],[CODIGO]],FAMILIAS[],4,FALSE)</f>
        <v>BVA</v>
      </c>
      <c r="H2770" s="10" t="str">
        <f>IF(VLOOKUP(SALIDA[[#This Row],[CODIGO]],STOCKSANLUIS[],7,FALSE)=0,"PRODUCTO SIN STOCK/UBICACIÓN",VLOOKUP(SALIDA[[#This Row],[CODIGO]],STOCKSANLUIS[],7,FALSE))</f>
        <v>C</v>
      </c>
      <c r="I2770" s="10"/>
      <c r="J2770" t="str">
        <f>SALIDA[[#This Row],[CODIGO]]&amp;"       "&amp;SALIDA[[#This Row],[FAMILIA]]</f>
        <v>00985       BVA</v>
      </c>
      <c r="K2770">
        <f>VLOOKUP(SALIDA[[#This Row],[CODIGO]],STOCK_STARSOFT[],5,FALSE)</f>
        <v>3.623278</v>
      </c>
      <c r="L2770">
        <f>SALIDA[[#This Row],[CANTIDAD]]*SALIDA[[#This Row],[PRECIO UND]]</f>
        <v>3.623278</v>
      </c>
    </row>
    <row r="2771" spans="1:12" x14ac:dyDescent="0.25">
      <c r="A2771" s="6" t="s">
        <v>3098</v>
      </c>
      <c r="B2771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771" s="153">
        <v>46065</v>
      </c>
      <c r="D2771">
        <v>1</v>
      </c>
      <c r="E2771">
        <f>IF(VLOOKUP(SALIDA[[#This Row],[CODIGO]],STOCKSANLUIS[],6,FALSE)=0,"PRODUCTO SIN STOCK/UBICACIÓN",VLOOKUP(SALIDA[[#This Row],[CODIGO]],STOCKSANLUIS[],6,FALSE))</f>
        <v>1</v>
      </c>
      <c r="F2771">
        <f>SALIDA[[#This Row],[CANTIDAD]]/SALIDA[[#This Row],[UND MEDIDA]]</f>
        <v>1</v>
      </c>
      <c r="G2771" t="str">
        <f>VLOOKUP(SALIDA[[#This Row],[CODIGO]],FAMILIAS[],4,FALSE)</f>
        <v>TEMP BLUE</v>
      </c>
      <c r="H2771" s="10" t="str">
        <f>IF(VLOOKUP(SALIDA[[#This Row],[CODIGO]],STOCKSANLUIS[],7,FALSE)=0,"PRODUCTO SIN STOCK/UBICACIÓN",VLOOKUP(SALIDA[[#This Row],[CODIGO]],STOCKSANLUIS[],7,FALSE))</f>
        <v>B</v>
      </c>
      <c r="I2771" s="10"/>
      <c r="J2771" t="str">
        <f>SALIDA[[#This Row],[CODIGO]]&amp;"       "&amp;SALIDA[[#This Row],[FAMILIA]]</f>
        <v>02496       TEMP BLUE</v>
      </c>
      <c r="K2771">
        <f>VLOOKUP(SALIDA[[#This Row],[CODIGO]],STOCK_STARSOFT[],5,FALSE)</f>
        <v>310.31848400000001</v>
      </c>
      <c r="L2771">
        <f>SALIDA[[#This Row],[CANTIDAD]]*SALIDA[[#This Row],[PRECIO UND]]</f>
        <v>310.31848400000001</v>
      </c>
    </row>
    <row r="2772" spans="1:12" x14ac:dyDescent="0.25">
      <c r="A2772" s="6" t="s">
        <v>22048</v>
      </c>
      <c r="B2772" s="100" t="str">
        <f>VLOOKUP(SALIDA[[#This Row],[CODIGO]],STOCKSANLUIS[],2,FALSE)</f>
        <v xml:space="preserve">BOMBA DE CONDENSADO STAR COLD DE 230V-1F-60HZ TANQUE ALTO (INCLUYE MANGUERA)  SI-1801 </v>
      </c>
      <c r="C2772" s="153">
        <v>46065</v>
      </c>
      <c r="D2772">
        <v>1</v>
      </c>
      <c r="E2772">
        <f>IF(VLOOKUP(SALIDA[[#This Row],[CODIGO]],STOCKSANLUIS[],6,FALSE)=0,"PRODUCTO SIN STOCK/UBICACIÓN",VLOOKUP(SALIDA[[#This Row],[CODIGO]],STOCKSANLUIS[],6,FALSE))</f>
        <v>1</v>
      </c>
      <c r="F2772">
        <f>SALIDA[[#This Row],[CANTIDAD]]/SALIDA[[#This Row],[UND MEDIDA]]</f>
        <v>1</v>
      </c>
      <c r="G2772" t="str">
        <f>VLOOKUP(SALIDA[[#This Row],[CODIGO]],FAMILIAS[],4,FALSE)</f>
        <v>STAR COLD</v>
      </c>
      <c r="H2772" s="10" t="str">
        <f>IF(VLOOKUP(SALIDA[[#This Row],[CODIGO]],STOCKSANLUIS[],7,FALSE)=0,"PRODUCTO SIN STOCK/UBICACIÓN",VLOOKUP(SALIDA[[#This Row],[CODIGO]],STOCKSANLUIS[],7,FALSE))</f>
        <v>B/C</v>
      </c>
      <c r="I2772" s="10"/>
      <c r="J2772" t="str">
        <f>SALIDA[[#This Row],[CODIGO]]&amp;"       "&amp;SALIDA[[#This Row],[FAMILIA]]</f>
        <v>03542       STAR COLD</v>
      </c>
      <c r="K2772">
        <f>VLOOKUP(SALIDA[[#This Row],[CODIGO]],STOCK_STARSOFT[],5,FALSE)</f>
        <v>17.996752999999998</v>
      </c>
      <c r="L2772">
        <f>SALIDA[[#This Row],[CANTIDAD]]*SALIDA[[#This Row],[PRECIO UND]]</f>
        <v>17.996752999999998</v>
      </c>
    </row>
    <row r="2773" spans="1:12" x14ac:dyDescent="0.25">
      <c r="A2773" s="6" t="s">
        <v>3591</v>
      </c>
      <c r="B2773" s="100" t="str">
        <f>VLOOKUP(SALIDA[[#This Row],[CODIGO]],STOCKSANLUIS[],2,FALSE)</f>
        <v>FAN RELAY DE 24V  Q90-380 - QUALITY</v>
      </c>
      <c r="C2773" s="153">
        <v>46065</v>
      </c>
      <c r="D2773">
        <v>20</v>
      </c>
      <c r="E2773">
        <f>IF(VLOOKUP(SALIDA[[#This Row],[CODIGO]],STOCKSANLUIS[],6,FALSE)=0,"PRODUCTO SIN STOCK/UBICACIÓN",VLOOKUP(SALIDA[[#This Row],[CODIGO]],STOCKSANLUIS[],6,FALSE))</f>
        <v>1</v>
      </c>
      <c r="F2773">
        <f>SALIDA[[#This Row],[CANTIDAD]]/SALIDA[[#This Row],[UND MEDIDA]]</f>
        <v>20</v>
      </c>
      <c r="G2773" t="str">
        <f>VLOOKUP(SALIDA[[#This Row],[CODIGO]],FAMILIAS[],4,FALSE)</f>
        <v>QUALITY</v>
      </c>
      <c r="H2773" s="10" t="str">
        <f>IF(VLOOKUP(SALIDA[[#This Row],[CODIGO]],STOCKSANLUIS[],7,FALSE)=0,"PRODUCTO SIN STOCK/UBICACIÓN",VLOOKUP(SALIDA[[#This Row],[CODIGO]],STOCKSANLUIS[],7,FALSE))</f>
        <v>A</v>
      </c>
      <c r="I2773" s="10"/>
      <c r="J2773" t="str">
        <f>SALIDA[[#This Row],[CODIGO]]&amp;"       "&amp;SALIDA[[#This Row],[FAMILIA]]</f>
        <v>02990       QUALITY</v>
      </c>
      <c r="K2773">
        <f>VLOOKUP(SALIDA[[#This Row],[CODIGO]],STOCK_STARSOFT[],5,FALSE)</f>
        <v>4.1189869999999997</v>
      </c>
      <c r="L2773">
        <f>SALIDA[[#This Row],[CANTIDAD]]*SALIDA[[#This Row],[PRECIO UND]]</f>
        <v>82.379739999999998</v>
      </c>
    </row>
    <row r="2774" spans="1:12" x14ac:dyDescent="0.25">
      <c r="A2774" s="6" t="s">
        <v>3096</v>
      </c>
      <c r="B2774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774" s="153">
        <v>46065</v>
      </c>
      <c r="D2774">
        <v>3</v>
      </c>
      <c r="E2774">
        <f>IF(VLOOKUP(SALIDA[[#This Row],[CODIGO]],STOCKSANLUIS[],6,FALSE)=0,"PRODUCTO SIN STOCK/UBICACIÓN",VLOOKUP(SALIDA[[#This Row],[CODIGO]],STOCKSANLUIS[],6,FALSE))</f>
        <v>1</v>
      </c>
      <c r="F2774">
        <f>SALIDA[[#This Row],[CANTIDAD]]/SALIDA[[#This Row],[UND MEDIDA]]</f>
        <v>3</v>
      </c>
      <c r="G2774" t="str">
        <f>VLOOKUP(SALIDA[[#This Row],[CODIGO]],FAMILIAS[],4,FALSE)</f>
        <v>TEMP BLUE</v>
      </c>
      <c r="H2774" s="10" t="str">
        <f>IF(VLOOKUP(SALIDA[[#This Row],[CODIGO]],STOCKSANLUIS[],7,FALSE)=0,"PRODUCTO SIN STOCK/UBICACIÓN",VLOOKUP(SALIDA[[#This Row],[CODIGO]],STOCKSANLUIS[],7,FALSE))</f>
        <v>B</v>
      </c>
      <c r="I2774" s="10"/>
      <c r="J2774" t="str">
        <f>SALIDA[[#This Row],[CODIGO]]&amp;"       "&amp;SALIDA[[#This Row],[FAMILIA]]</f>
        <v>02495       TEMP BLUE</v>
      </c>
      <c r="K2774">
        <f>VLOOKUP(SALIDA[[#This Row],[CODIGO]],STOCK_STARSOFT[],5,FALSE)</f>
        <v>207.15372199999999</v>
      </c>
      <c r="L2774">
        <f>SALIDA[[#This Row],[CANTIDAD]]*SALIDA[[#This Row],[PRECIO UND]]</f>
        <v>621.46116599999993</v>
      </c>
    </row>
    <row r="2775" spans="1:12" x14ac:dyDescent="0.25">
      <c r="A2775" s="6" t="s">
        <v>3758</v>
      </c>
      <c r="B2775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775" s="153">
        <v>46065</v>
      </c>
      <c r="D2775">
        <v>2</v>
      </c>
      <c r="E2775">
        <f>IF(VLOOKUP(SALIDA[[#This Row],[CODIGO]],STOCKSANLUIS[],6,FALSE)=0,"PRODUCTO SIN STOCK/UBICACIÓN",VLOOKUP(SALIDA[[#This Row],[CODIGO]],STOCKSANLUIS[],6,FALSE))</f>
        <v>1</v>
      </c>
      <c r="F2775">
        <f>SALIDA[[#This Row],[CANTIDAD]]/SALIDA[[#This Row],[UND MEDIDA]]</f>
        <v>2</v>
      </c>
      <c r="G2775" t="str">
        <f>VLOOKUP(SALIDA[[#This Row],[CODIGO]],FAMILIAS[],4,FALSE)</f>
        <v>TEMP BLUE</v>
      </c>
      <c r="H2775" s="10" t="str">
        <f>IF(VLOOKUP(SALIDA[[#This Row],[CODIGO]],STOCKSANLUIS[],7,FALSE)=0,"PRODUCTO SIN STOCK/UBICACIÓN",VLOOKUP(SALIDA[[#This Row],[CODIGO]],STOCKSANLUIS[],7,FALSE))</f>
        <v>B</v>
      </c>
      <c r="I2775" s="10"/>
      <c r="J2775" t="str">
        <f>SALIDA[[#This Row],[CODIGO]]&amp;"       "&amp;SALIDA[[#This Row],[FAMILIA]]</f>
        <v>03156       TEMP BLUE</v>
      </c>
      <c r="K2775">
        <f>VLOOKUP(SALIDA[[#This Row],[CODIGO]],STOCK_STARSOFT[],5,FALSE)</f>
        <v>364.48966100000001</v>
      </c>
      <c r="L2775">
        <f>SALIDA[[#This Row],[CANTIDAD]]*SALIDA[[#This Row],[PRECIO UND]]</f>
        <v>728.97932200000002</v>
      </c>
    </row>
    <row r="2776" spans="1:12" x14ac:dyDescent="0.25">
      <c r="A2776" s="6" t="s">
        <v>22052</v>
      </c>
      <c r="B2776" s="100" t="str">
        <f>VLOOKUP(SALIDA[[#This Row],[CODIGO]],STOCKSANLUIS[],2,FALSE)</f>
        <v>BOMBA DE CONDENSADO STAR COLD  DE 230V-1F-60HZ TANQUE BAJO (INCLUYE MANGUERA) SI-1805</v>
      </c>
      <c r="C2776" s="153">
        <v>46065</v>
      </c>
      <c r="D2776">
        <v>3</v>
      </c>
      <c r="E2776">
        <f>IF(VLOOKUP(SALIDA[[#This Row],[CODIGO]],STOCKSANLUIS[],6,FALSE)=0,"PRODUCTO SIN STOCK/UBICACIÓN",VLOOKUP(SALIDA[[#This Row],[CODIGO]],STOCKSANLUIS[],6,FALSE))</f>
        <v>1</v>
      </c>
      <c r="F2776">
        <f>SALIDA[[#This Row],[CANTIDAD]]/SALIDA[[#This Row],[UND MEDIDA]]</f>
        <v>3</v>
      </c>
      <c r="G2776" t="str">
        <f>VLOOKUP(SALIDA[[#This Row],[CODIGO]],FAMILIAS[],4,FALSE)</f>
        <v>STAR COLD</v>
      </c>
      <c r="H2776" s="10" t="str">
        <f>IF(VLOOKUP(SALIDA[[#This Row],[CODIGO]],STOCKSANLUIS[],7,FALSE)=0,"PRODUCTO SIN STOCK/UBICACIÓN",VLOOKUP(SALIDA[[#This Row],[CODIGO]],STOCKSANLUIS[],7,FALSE))</f>
        <v>B/C</v>
      </c>
      <c r="I2776" s="10"/>
      <c r="J2776" t="str">
        <f>SALIDA[[#This Row],[CODIGO]]&amp;"       "&amp;SALIDA[[#This Row],[FAMILIA]]</f>
        <v>03544       STAR COLD</v>
      </c>
      <c r="K2776">
        <f>VLOOKUP(SALIDA[[#This Row],[CODIGO]],STOCK_STARSOFT[],5,FALSE)</f>
        <v>19.413727000000002</v>
      </c>
      <c r="L2776">
        <f>SALIDA[[#This Row],[CANTIDAD]]*SALIDA[[#This Row],[PRECIO UND]]</f>
        <v>58.241181000000005</v>
      </c>
    </row>
    <row r="2777" spans="1:12" x14ac:dyDescent="0.25">
      <c r="A2777" s="6" t="s">
        <v>22048</v>
      </c>
      <c r="B2777" s="100" t="str">
        <f>VLOOKUP(SALIDA[[#This Row],[CODIGO]],STOCKSANLUIS[],2,FALSE)</f>
        <v xml:space="preserve">BOMBA DE CONDENSADO STAR COLD DE 230V-1F-60HZ TANQUE ALTO (INCLUYE MANGUERA)  SI-1801 </v>
      </c>
      <c r="C2777" s="153">
        <v>46065</v>
      </c>
      <c r="D2777">
        <v>3</v>
      </c>
      <c r="E2777">
        <f>IF(VLOOKUP(SALIDA[[#This Row],[CODIGO]],STOCKSANLUIS[],6,FALSE)=0,"PRODUCTO SIN STOCK/UBICACIÓN",VLOOKUP(SALIDA[[#This Row],[CODIGO]],STOCKSANLUIS[],6,FALSE))</f>
        <v>1</v>
      </c>
      <c r="F2777">
        <f>SALIDA[[#This Row],[CANTIDAD]]/SALIDA[[#This Row],[UND MEDIDA]]</f>
        <v>3</v>
      </c>
      <c r="G2777" t="str">
        <f>VLOOKUP(SALIDA[[#This Row],[CODIGO]],FAMILIAS[],4,FALSE)</f>
        <v>STAR COLD</v>
      </c>
      <c r="H2777" s="10" t="str">
        <f>IF(VLOOKUP(SALIDA[[#This Row],[CODIGO]],STOCKSANLUIS[],7,FALSE)=0,"PRODUCTO SIN STOCK/UBICACIÓN",VLOOKUP(SALIDA[[#This Row],[CODIGO]],STOCKSANLUIS[],7,FALSE))</f>
        <v>B/C</v>
      </c>
      <c r="I2777" s="10"/>
      <c r="J2777" t="str">
        <f>SALIDA[[#This Row],[CODIGO]]&amp;"       "&amp;SALIDA[[#This Row],[FAMILIA]]</f>
        <v>03542       STAR COLD</v>
      </c>
      <c r="K2777">
        <f>VLOOKUP(SALIDA[[#This Row],[CODIGO]],STOCK_STARSOFT[],5,FALSE)</f>
        <v>17.996752999999998</v>
      </c>
      <c r="L2777">
        <f>SALIDA[[#This Row],[CANTIDAD]]*SALIDA[[#This Row],[PRECIO UND]]</f>
        <v>53.990258999999995</v>
      </c>
    </row>
    <row r="2778" spans="1:12" x14ac:dyDescent="0.25">
      <c r="A2778" s="6" t="s">
        <v>33</v>
      </c>
      <c r="B2778" s="100" t="str">
        <f>VLOOKUP(SALIDA[[#This Row],[CODIGO]],STOCKSANLUIS[],2,FALSE)</f>
        <v>CONTROLADOR DE TEMPERATURA DIGITAL MT-512E 2HP - VER.13 - 115/220 VAC - FULL GAUGE</v>
      </c>
      <c r="C2778" s="153">
        <v>46065</v>
      </c>
      <c r="D2778">
        <v>3</v>
      </c>
      <c r="E2778">
        <f>IF(VLOOKUP(SALIDA[[#This Row],[CODIGO]],STOCKSANLUIS[],6,FALSE)=0,"PRODUCTO SIN STOCK/UBICACIÓN",VLOOKUP(SALIDA[[#This Row],[CODIGO]],STOCKSANLUIS[],6,FALSE))</f>
        <v>1</v>
      </c>
      <c r="F2778">
        <f>SALIDA[[#This Row],[CANTIDAD]]/SALIDA[[#This Row],[UND MEDIDA]]</f>
        <v>3</v>
      </c>
      <c r="G2778" t="str">
        <f>VLOOKUP(SALIDA[[#This Row],[CODIGO]],FAMILIAS[],4,FALSE)</f>
        <v>FULL GAUGE</v>
      </c>
      <c r="H2778" s="10" t="str">
        <f>IF(VLOOKUP(SALIDA[[#This Row],[CODIGO]],STOCKSANLUIS[],7,FALSE)=0,"PRODUCTO SIN STOCK/UBICACIÓN",VLOOKUP(SALIDA[[#This Row],[CODIGO]],STOCKSANLUIS[],7,FALSE))</f>
        <v>C</v>
      </c>
      <c r="I2778" s="10"/>
      <c r="J2778" t="str">
        <f>SALIDA[[#This Row],[CODIGO]]&amp;"       "&amp;SALIDA[[#This Row],[FAMILIA]]</f>
        <v>00016       FULL GAUGE</v>
      </c>
      <c r="K2778">
        <f>VLOOKUP(SALIDA[[#This Row],[CODIGO]],STOCK_STARSOFT[],5,FALSE)</f>
        <v>13.318346</v>
      </c>
      <c r="L2778">
        <f>SALIDA[[#This Row],[CANTIDAD]]*SALIDA[[#This Row],[PRECIO UND]]</f>
        <v>39.955038000000002</v>
      </c>
    </row>
    <row r="2779" spans="1:12" x14ac:dyDescent="0.25">
      <c r="A2779" s="6" t="s">
        <v>2022</v>
      </c>
      <c r="B2779" s="100" t="str">
        <f>VLOOKUP(SALIDA[[#This Row],[CODIGO]],STOCKSANLUIS[],2,FALSE)</f>
        <v>CONTROLADOR DE TEMPERATURA DIGITAL TC-900E POWER - VER.07 - 115/220 VAC - FULL GAUGE</v>
      </c>
      <c r="C2779" s="153">
        <v>46065</v>
      </c>
      <c r="D2779">
        <v>2</v>
      </c>
      <c r="E2779">
        <f>IF(VLOOKUP(SALIDA[[#This Row],[CODIGO]],STOCKSANLUIS[],6,FALSE)=0,"PRODUCTO SIN STOCK/UBICACIÓN",VLOOKUP(SALIDA[[#This Row],[CODIGO]],STOCKSANLUIS[],6,FALSE))</f>
        <v>1</v>
      </c>
      <c r="F2779">
        <f>SALIDA[[#This Row],[CANTIDAD]]/SALIDA[[#This Row],[UND MEDIDA]]</f>
        <v>2</v>
      </c>
      <c r="G2779" t="str">
        <f>VLOOKUP(SALIDA[[#This Row],[CODIGO]],FAMILIAS[],4,FALSE)</f>
        <v>FULL GAUGE</v>
      </c>
      <c r="H2779" s="10" t="str">
        <f>IF(VLOOKUP(SALIDA[[#This Row],[CODIGO]],STOCKSANLUIS[],7,FALSE)=0,"PRODUCTO SIN STOCK/UBICACIÓN",VLOOKUP(SALIDA[[#This Row],[CODIGO]],STOCKSANLUIS[],7,FALSE))</f>
        <v>C</v>
      </c>
      <c r="I2779" s="10"/>
      <c r="J2779" t="str">
        <f>SALIDA[[#This Row],[CODIGO]]&amp;"       "&amp;SALIDA[[#This Row],[FAMILIA]]</f>
        <v>01785       FULL GAUGE</v>
      </c>
      <c r="K2779">
        <f>VLOOKUP(SALIDA[[#This Row],[CODIGO]],STOCK_STARSOFT[],5,FALSE)</f>
        <v>18.272079000000002</v>
      </c>
      <c r="L2779">
        <f>SALIDA[[#This Row],[CANTIDAD]]*SALIDA[[#This Row],[PRECIO UND]]</f>
        <v>36.544158000000003</v>
      </c>
    </row>
    <row r="2780" spans="1:12" x14ac:dyDescent="0.25">
      <c r="A2780" s="6" t="s">
        <v>3858</v>
      </c>
      <c r="B2780" s="100" t="str">
        <f>VLOOKUP(SALIDA[[#This Row],[CODIGO]],STOCKSANLUIS[],2,FALSE)</f>
        <v>CORTINA DE AIRE DE 120 CM (48") - 220V/1PH/60HZ - STAR COLD - FM-1212Z/Y-MC</v>
      </c>
      <c r="C2780" s="153">
        <v>46065</v>
      </c>
      <c r="D2780">
        <v>1</v>
      </c>
      <c r="E2780">
        <f>IF(VLOOKUP(SALIDA[[#This Row],[CODIGO]],STOCKSANLUIS[],6,FALSE)=0,"PRODUCTO SIN STOCK/UBICACIÓN",VLOOKUP(SALIDA[[#This Row],[CODIGO]],STOCKSANLUIS[],6,FALSE))</f>
        <v>1</v>
      </c>
      <c r="F2780">
        <f>SALIDA[[#This Row],[CANTIDAD]]/SALIDA[[#This Row],[UND MEDIDA]]</f>
        <v>1</v>
      </c>
      <c r="G2780" t="str">
        <f>VLOOKUP(SALIDA[[#This Row],[CODIGO]],FAMILIAS[],4,FALSE)</f>
        <v>STAR COLD</v>
      </c>
      <c r="H2780" s="10" t="str">
        <f>IF(VLOOKUP(SALIDA[[#This Row],[CODIGO]],STOCKSANLUIS[],7,FALSE)=0,"PRODUCTO SIN STOCK/UBICACIÓN",VLOOKUP(SALIDA[[#This Row],[CODIGO]],STOCKSANLUIS[],7,FALSE))</f>
        <v>A</v>
      </c>
      <c r="I2780" s="10"/>
      <c r="J2780" t="str">
        <f>SALIDA[[#This Row],[CODIGO]]&amp;"       "&amp;SALIDA[[#This Row],[FAMILIA]]</f>
        <v>03288       STAR COLD</v>
      </c>
      <c r="K2780">
        <f>VLOOKUP(SALIDA[[#This Row],[CODIGO]],STOCK_STARSOFT[],5,FALSE)</f>
        <v>46.302090999999997</v>
      </c>
      <c r="L2780">
        <f>SALIDA[[#This Row],[CANTIDAD]]*SALIDA[[#This Row],[PRECIO UND]]</f>
        <v>46.302090999999997</v>
      </c>
    </row>
    <row r="2781" spans="1:12" x14ac:dyDescent="0.25">
      <c r="A2781" s="6" t="s">
        <v>2490</v>
      </c>
      <c r="B2781" s="100" t="str">
        <f>VLOOKUP(SALIDA[[#This Row],[CODIGO]],STOCKSANLUIS[],2,FALSE)</f>
        <v>LIMPIADOR PARA CONDENSADOR - NU-BRITE - 1GALON - NU CALGON</v>
      </c>
      <c r="C2781" s="153">
        <v>46065</v>
      </c>
      <c r="D2781">
        <v>12</v>
      </c>
      <c r="E2781">
        <f>IF(VLOOKUP(SALIDA[[#This Row],[CODIGO]],STOCKSANLUIS[],6,FALSE)=0,"PRODUCTO SIN STOCK/UBICACIÓN",VLOOKUP(SALIDA[[#This Row],[CODIGO]],STOCKSANLUIS[],6,FALSE))</f>
        <v>1</v>
      </c>
      <c r="F2781">
        <f>SALIDA[[#This Row],[CANTIDAD]]/SALIDA[[#This Row],[UND MEDIDA]]</f>
        <v>12</v>
      </c>
      <c r="G2781" t="str">
        <f>VLOOKUP(SALIDA[[#This Row],[CODIGO]],FAMILIAS[],4,FALSE)</f>
        <v>NU CALGON</v>
      </c>
      <c r="H2781" s="10" t="str">
        <f>IF(VLOOKUP(SALIDA[[#This Row],[CODIGO]],STOCKSANLUIS[],7,FALSE)=0,"PRODUCTO SIN STOCK/UBICACIÓN",VLOOKUP(SALIDA[[#This Row],[CODIGO]],STOCKSANLUIS[],7,FALSE))</f>
        <v>C</v>
      </c>
      <c r="I2781" s="10"/>
      <c r="J2781" t="str">
        <f>SALIDA[[#This Row],[CODIGO]]&amp;"       "&amp;SALIDA[[#This Row],[FAMILIA]]</f>
        <v>02043       NU CALGON</v>
      </c>
      <c r="K2781">
        <f>VLOOKUP(SALIDA[[#This Row],[CODIGO]],STOCK_STARSOFT[],5,FALSE)</f>
        <v>9.0050089999999994</v>
      </c>
      <c r="L2781">
        <f>SALIDA[[#This Row],[CANTIDAD]]*SALIDA[[#This Row],[PRECIO UND]]</f>
        <v>108.06010799999999</v>
      </c>
    </row>
    <row r="2782" spans="1:12" x14ac:dyDescent="0.25">
      <c r="A2782" s="6" t="s">
        <v>2466</v>
      </c>
      <c r="B2782" s="100" t="str">
        <f>VLOOKUP(SALIDA[[#This Row],[CODIGO]],STOCKSANLUIS[],2,FALSE)</f>
        <v>LIMPIADOR PARA EVAPORADOR - EVAP POWR-C - 1GALON - NU CALGON</v>
      </c>
      <c r="C2782" s="153">
        <v>46065</v>
      </c>
      <c r="D2782">
        <v>8</v>
      </c>
      <c r="E2782">
        <f>IF(VLOOKUP(SALIDA[[#This Row],[CODIGO]],STOCKSANLUIS[],6,FALSE)=0,"PRODUCTO SIN STOCK/UBICACIÓN",VLOOKUP(SALIDA[[#This Row],[CODIGO]],STOCKSANLUIS[],6,FALSE))</f>
        <v>1</v>
      </c>
      <c r="F2782">
        <f>SALIDA[[#This Row],[CANTIDAD]]/SALIDA[[#This Row],[UND MEDIDA]]</f>
        <v>8</v>
      </c>
      <c r="G2782" t="str">
        <f>VLOOKUP(SALIDA[[#This Row],[CODIGO]],FAMILIAS[],4,FALSE)</f>
        <v>NU CALGON</v>
      </c>
      <c r="H2782" s="10" t="str">
        <f>IF(VLOOKUP(SALIDA[[#This Row],[CODIGO]],STOCKSANLUIS[],7,FALSE)=0,"PRODUCTO SIN STOCK/UBICACIÓN",VLOOKUP(SALIDA[[#This Row],[CODIGO]],STOCKSANLUIS[],7,FALSE))</f>
        <v>C</v>
      </c>
      <c r="I2782" s="10"/>
      <c r="J2782" t="str">
        <f>SALIDA[[#This Row],[CODIGO]]&amp;"       "&amp;SALIDA[[#This Row],[FAMILIA]]</f>
        <v>02030       NU CALGON</v>
      </c>
      <c r="K2782">
        <f>VLOOKUP(SALIDA[[#This Row],[CODIGO]],STOCK_STARSOFT[],5,FALSE)</f>
        <v>10.536965</v>
      </c>
      <c r="L2782">
        <f>SALIDA[[#This Row],[CANTIDAD]]*SALIDA[[#This Row],[PRECIO UND]]</f>
        <v>84.295720000000003</v>
      </c>
    </row>
    <row r="2783" spans="1:12" x14ac:dyDescent="0.25">
      <c r="A2783" s="6" t="s">
        <v>2928</v>
      </c>
      <c r="B2783" s="100" t="str">
        <f>VLOOKUP(SALIDA[[#This Row],[CODIGO]],STOCKSANLUIS[],2,FALSE)</f>
        <v>TERMOMETRO INFRA ROJO LASER - WH380 - EVERWELL</v>
      </c>
      <c r="C2783" s="153">
        <v>46065</v>
      </c>
      <c r="D2783">
        <v>2</v>
      </c>
      <c r="E2783">
        <f>IF(VLOOKUP(SALIDA[[#This Row],[CODIGO]],STOCKSANLUIS[],6,FALSE)=0,"PRODUCTO SIN STOCK/UBICACIÓN",VLOOKUP(SALIDA[[#This Row],[CODIGO]],STOCKSANLUIS[],6,FALSE))</f>
        <v>1</v>
      </c>
      <c r="F2783">
        <f>SALIDA[[#This Row],[CANTIDAD]]/SALIDA[[#This Row],[UND MEDIDA]]</f>
        <v>2</v>
      </c>
      <c r="G2783" t="str">
        <f>VLOOKUP(SALIDA[[#This Row],[CODIGO]],FAMILIAS[],4,FALSE)</f>
        <v>EVERWELL</v>
      </c>
      <c r="H2783" s="10" t="str">
        <f>IF(VLOOKUP(SALIDA[[#This Row],[CODIGO]],STOCKSANLUIS[],7,FALSE)=0,"PRODUCTO SIN STOCK/UBICACIÓN",VLOOKUP(SALIDA[[#This Row],[CODIGO]],STOCKSANLUIS[],7,FALSE))</f>
        <v>A</v>
      </c>
      <c r="I2783" s="10"/>
      <c r="J2783" t="str">
        <f>SALIDA[[#This Row],[CODIGO]]&amp;"       "&amp;SALIDA[[#This Row],[FAMILIA]]</f>
        <v>02392       EVERWELL</v>
      </c>
      <c r="K2783">
        <f>VLOOKUP(SALIDA[[#This Row],[CODIGO]],STOCK_STARSOFT[],5,FALSE)</f>
        <v>12.480423</v>
      </c>
      <c r="L2783">
        <f>SALIDA[[#This Row],[CANTIDAD]]*SALIDA[[#This Row],[PRECIO UND]]</f>
        <v>24.960846</v>
      </c>
    </row>
    <row r="2784" spans="1:12" x14ac:dyDescent="0.25">
      <c r="A2784" s="6" t="s">
        <v>2551</v>
      </c>
      <c r="B2784" s="100" t="str">
        <f>VLOOKUP(SALIDA[[#This Row],[CODIGO]],STOCKSANLUIS[],2,FALSE)</f>
        <v>CONTROLADOR DE TEMPERATURA DIGITAL MT-543 E LOG DE 4 ETAPAS C/ALARMA - VER.03 - 115/220 VAC - FULL GAUGE</v>
      </c>
      <c r="C2784" s="153">
        <v>46065</v>
      </c>
      <c r="D2784">
        <v>2</v>
      </c>
      <c r="E2784">
        <f>IF(VLOOKUP(SALIDA[[#This Row],[CODIGO]],STOCKSANLUIS[],6,FALSE)=0,"PRODUCTO SIN STOCK/UBICACIÓN",VLOOKUP(SALIDA[[#This Row],[CODIGO]],STOCKSANLUIS[],6,FALSE))</f>
        <v>1</v>
      </c>
      <c r="F2784">
        <f>SALIDA[[#This Row],[CANTIDAD]]/SALIDA[[#This Row],[UND MEDIDA]]</f>
        <v>2</v>
      </c>
      <c r="G2784" t="str">
        <f>VLOOKUP(SALIDA[[#This Row],[CODIGO]],FAMILIAS[],4,FALSE)</f>
        <v>FULL GAUGE</v>
      </c>
      <c r="H2784" s="10" t="str">
        <f>IF(VLOOKUP(SALIDA[[#This Row],[CODIGO]],STOCKSANLUIS[],7,FALSE)=0,"PRODUCTO SIN STOCK/UBICACIÓN",VLOOKUP(SALIDA[[#This Row],[CODIGO]],STOCKSANLUIS[],7,FALSE))</f>
        <v>A</v>
      </c>
      <c r="I2784" s="10"/>
      <c r="J2784" t="str">
        <f>SALIDA[[#This Row],[CODIGO]]&amp;"       "&amp;SALIDA[[#This Row],[FAMILIA]]</f>
        <v>02090       FULL GAUGE</v>
      </c>
      <c r="K2784">
        <f>VLOOKUP(SALIDA[[#This Row],[CODIGO]],STOCK_STARSOFT[],5,FALSE)</f>
        <v>47.654238999999997</v>
      </c>
      <c r="L2784">
        <f>SALIDA[[#This Row],[CANTIDAD]]*SALIDA[[#This Row],[PRECIO UND]]</f>
        <v>95.308477999999994</v>
      </c>
    </row>
    <row r="2785" spans="1:12" x14ac:dyDescent="0.25">
      <c r="A2785" s="6" t="s">
        <v>35</v>
      </c>
      <c r="B2785" s="100" t="str">
        <f>VLOOKUP(SALIDA[[#This Row],[CODIGO]],STOCKSANLUIS[],2,FALSE)</f>
        <v>CONTROLADOR DE TEMPERATURA DIGITAL MT-512EL 2HP - VER.13 - 12/24 VAC/DC - FULL GAUGE</v>
      </c>
      <c r="C2785" s="153">
        <v>46066</v>
      </c>
      <c r="D2785">
        <v>1</v>
      </c>
      <c r="E2785">
        <f>IF(VLOOKUP(SALIDA[[#This Row],[CODIGO]],STOCKSANLUIS[],6,FALSE)=0,"PRODUCTO SIN STOCK/UBICACIÓN",VLOOKUP(SALIDA[[#This Row],[CODIGO]],STOCKSANLUIS[],6,FALSE))</f>
        <v>1</v>
      </c>
      <c r="F2785">
        <f>SALIDA[[#This Row],[CANTIDAD]]/SALIDA[[#This Row],[UND MEDIDA]]</f>
        <v>1</v>
      </c>
      <c r="G2785" t="str">
        <f>VLOOKUP(SALIDA[[#This Row],[CODIGO]],FAMILIAS[],4,FALSE)</f>
        <v>FULL GAUGE</v>
      </c>
      <c r="H2785" s="10" t="str">
        <f>IF(VLOOKUP(SALIDA[[#This Row],[CODIGO]],STOCKSANLUIS[],7,FALSE)=0,"PRODUCTO SIN STOCK/UBICACIÓN",VLOOKUP(SALIDA[[#This Row],[CODIGO]],STOCKSANLUIS[],7,FALSE))</f>
        <v>C</v>
      </c>
      <c r="I2785" s="10"/>
      <c r="J2785" t="str">
        <f>SALIDA[[#This Row],[CODIGO]]&amp;"       "&amp;SALIDA[[#This Row],[FAMILIA]]</f>
        <v>00017       FULL GAUGE</v>
      </c>
      <c r="K2785">
        <f>VLOOKUP(SALIDA[[#This Row],[CODIGO]],STOCK_STARSOFT[],5,FALSE)</f>
        <v>15.751519</v>
      </c>
      <c r="L2785">
        <f>SALIDA[[#This Row],[CANTIDAD]]*SALIDA[[#This Row],[PRECIO UND]]</f>
        <v>15.751519</v>
      </c>
    </row>
    <row r="2786" spans="1:12" x14ac:dyDescent="0.25">
      <c r="A2786" s="6" t="s">
        <v>3856</v>
      </c>
      <c r="B2786" s="100" t="str">
        <f>VLOOKUP(SALIDA[[#This Row],[CODIGO]],STOCKSANLUIS[],2,FALSE)</f>
        <v>CORTINA DE AIRE DE 90 CM (36") - 220V/1PH/60HZ - STAR COLD - FM-1209Z/Y-MC</v>
      </c>
      <c r="C2786" s="153">
        <v>46066</v>
      </c>
      <c r="D2786">
        <v>1</v>
      </c>
      <c r="E2786">
        <f>IF(VLOOKUP(SALIDA[[#This Row],[CODIGO]],STOCKSANLUIS[],6,FALSE)=0,"PRODUCTO SIN STOCK/UBICACIÓN",VLOOKUP(SALIDA[[#This Row],[CODIGO]],STOCKSANLUIS[],6,FALSE))</f>
        <v>1</v>
      </c>
      <c r="F2786">
        <f>SALIDA[[#This Row],[CANTIDAD]]/SALIDA[[#This Row],[UND MEDIDA]]</f>
        <v>1</v>
      </c>
      <c r="G2786" t="str">
        <f>VLOOKUP(SALIDA[[#This Row],[CODIGO]],FAMILIAS[],4,FALSE)</f>
        <v>STAR COLD</v>
      </c>
      <c r="H2786" s="10" t="str">
        <f>IF(VLOOKUP(SALIDA[[#This Row],[CODIGO]],STOCKSANLUIS[],7,FALSE)=0,"PRODUCTO SIN STOCK/UBICACIÓN",VLOOKUP(SALIDA[[#This Row],[CODIGO]],STOCKSANLUIS[],7,FALSE))</f>
        <v>A</v>
      </c>
      <c r="I2786" s="10"/>
      <c r="J2786" t="str">
        <f>SALIDA[[#This Row],[CODIGO]]&amp;"       "&amp;SALIDA[[#This Row],[FAMILIA]]</f>
        <v>03287       STAR COLD</v>
      </c>
      <c r="K2786">
        <f>VLOOKUP(SALIDA[[#This Row],[CODIGO]],STOCK_STARSOFT[],5,FALSE)</f>
        <v>36.823205000000002</v>
      </c>
      <c r="L2786">
        <f>SALIDA[[#This Row],[CANTIDAD]]*SALIDA[[#This Row],[PRECIO UND]]</f>
        <v>36.823205000000002</v>
      </c>
    </row>
    <row r="2787" spans="1:12" x14ac:dyDescent="0.25">
      <c r="A2787" s="6" t="s">
        <v>3860</v>
      </c>
      <c r="B2787" s="100" t="str">
        <f>VLOOKUP(SALIDA[[#This Row],[CODIGO]],STOCKSANLUIS[],2,FALSE)</f>
        <v>CORTINA DE AIRE DE 150 CM (60") - 220V/1PH/60HZ - STAR COLD - FM-1215Z/Y-MC</v>
      </c>
      <c r="C2787" s="153">
        <v>46066</v>
      </c>
      <c r="D2787">
        <v>2</v>
      </c>
      <c r="E2787">
        <f>IF(VLOOKUP(SALIDA[[#This Row],[CODIGO]],STOCKSANLUIS[],6,FALSE)=0,"PRODUCTO SIN STOCK/UBICACIÓN",VLOOKUP(SALIDA[[#This Row],[CODIGO]],STOCKSANLUIS[],6,FALSE))</f>
        <v>1</v>
      </c>
      <c r="F2787">
        <f>SALIDA[[#This Row],[CANTIDAD]]/SALIDA[[#This Row],[UND MEDIDA]]</f>
        <v>2</v>
      </c>
      <c r="G2787" t="str">
        <f>VLOOKUP(SALIDA[[#This Row],[CODIGO]],FAMILIAS[],4,FALSE)</f>
        <v>STAR COLD</v>
      </c>
      <c r="H2787" s="10" t="str">
        <f>IF(VLOOKUP(SALIDA[[#This Row],[CODIGO]],STOCKSANLUIS[],7,FALSE)=0,"PRODUCTO SIN STOCK/UBICACIÓN",VLOOKUP(SALIDA[[#This Row],[CODIGO]],STOCKSANLUIS[],7,FALSE))</f>
        <v>A</v>
      </c>
      <c r="I2787" s="10"/>
      <c r="J2787" t="str">
        <f>SALIDA[[#This Row],[CODIGO]]&amp;"       "&amp;SALIDA[[#This Row],[FAMILIA]]</f>
        <v>03289       STAR COLD</v>
      </c>
      <c r="K2787">
        <f>VLOOKUP(SALIDA[[#This Row],[CODIGO]],STOCK_STARSOFT[],5,FALSE)</f>
        <v>55.603000000000002</v>
      </c>
      <c r="L2787">
        <f>SALIDA[[#This Row],[CANTIDAD]]*SALIDA[[#This Row],[PRECIO UND]]</f>
        <v>111.206</v>
      </c>
    </row>
    <row r="2788" spans="1:12" x14ac:dyDescent="0.25">
      <c r="A2788" s="6" t="s">
        <v>3927</v>
      </c>
      <c r="B2788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788" s="153">
        <v>46066</v>
      </c>
      <c r="D2788">
        <v>3</v>
      </c>
      <c r="E2788">
        <f>IF(VLOOKUP(SALIDA[[#This Row],[CODIGO]],STOCKSANLUIS[],6,FALSE)=0,"PRODUCTO SIN STOCK/UBICACIÓN",VLOOKUP(SALIDA[[#This Row],[CODIGO]],STOCKSANLUIS[],6,FALSE))</f>
        <v>1</v>
      </c>
      <c r="F2788">
        <f>SALIDA[[#This Row],[CANTIDAD]]/SALIDA[[#This Row],[UND MEDIDA]]</f>
        <v>3</v>
      </c>
      <c r="G2788" t="str">
        <f>VLOOKUP(SALIDA[[#This Row],[CODIGO]],FAMILIAS[],4,FALSE)</f>
        <v>VIKING</v>
      </c>
      <c r="H2788" s="10" t="str">
        <f>IF(VLOOKUP(SALIDA[[#This Row],[CODIGO]],STOCKSANLUIS[],7,FALSE)=0,"PRODUCTO SIN STOCK/UBICACIÓN",VLOOKUP(SALIDA[[#This Row],[CODIGO]],STOCKSANLUIS[],7,FALSE))</f>
        <v>B</v>
      </c>
      <c r="I2788" s="10"/>
      <c r="J2788" t="str">
        <f>SALIDA[[#This Row],[CODIGO]]&amp;"       "&amp;SALIDA[[#This Row],[FAMILIA]]</f>
        <v>03395       VIKING</v>
      </c>
      <c r="K2788">
        <f>VLOOKUP(SALIDA[[#This Row],[CODIGO]],STOCK_STARSOFT[],5,FALSE)</f>
        <v>148.63707299999999</v>
      </c>
      <c r="L2788">
        <f>SALIDA[[#This Row],[CANTIDAD]]*SALIDA[[#This Row],[PRECIO UND]]</f>
        <v>445.91121899999996</v>
      </c>
    </row>
    <row r="2789" spans="1:12" x14ac:dyDescent="0.25">
      <c r="A2789" s="6" t="s">
        <v>3468</v>
      </c>
      <c r="B2789" s="100" t="str">
        <f>VLOOKUP(SALIDA[[#This Row],[CODIGO]],STOCKSANLUIS[],2,FALSE)</f>
        <v>CONTROLADOR DIGITAL DE PRESIÓN PCT-100 E - VER.07 - 220 VAC - FULL GAUGE</v>
      </c>
      <c r="C2789" s="153">
        <v>46066</v>
      </c>
      <c r="D2789">
        <v>4</v>
      </c>
      <c r="E2789">
        <f>IF(VLOOKUP(SALIDA[[#This Row],[CODIGO]],STOCKSANLUIS[],6,FALSE)=0,"PRODUCTO SIN STOCK/UBICACIÓN",VLOOKUP(SALIDA[[#This Row],[CODIGO]],STOCKSANLUIS[],6,FALSE))</f>
        <v>1</v>
      </c>
      <c r="F2789">
        <f>SALIDA[[#This Row],[CANTIDAD]]/SALIDA[[#This Row],[UND MEDIDA]]</f>
        <v>4</v>
      </c>
      <c r="G2789" t="str">
        <f>VLOOKUP(SALIDA[[#This Row],[CODIGO]],FAMILIAS[],4,FALSE)</f>
        <v>FULL GAUGE</v>
      </c>
      <c r="H2789" s="10" t="str">
        <f>IF(VLOOKUP(SALIDA[[#This Row],[CODIGO]],STOCKSANLUIS[],7,FALSE)=0,"PRODUCTO SIN STOCK/UBICACIÓN",VLOOKUP(SALIDA[[#This Row],[CODIGO]],STOCKSANLUIS[],7,FALSE))</f>
        <v>A</v>
      </c>
      <c r="I2789" s="10"/>
      <c r="J2789" t="str">
        <f>SALIDA[[#This Row],[CODIGO]]&amp;"       "&amp;SALIDA[[#This Row],[FAMILIA]]</f>
        <v>02873       FULL GAUGE</v>
      </c>
      <c r="K2789">
        <f>VLOOKUP(SALIDA[[#This Row],[CODIGO]],STOCK_STARSOFT[],5,FALSE)</f>
        <v>30.181878000000001</v>
      </c>
      <c r="L2789">
        <f>SALIDA[[#This Row],[CANTIDAD]]*SALIDA[[#This Row],[PRECIO UND]]</f>
        <v>120.727512</v>
      </c>
    </row>
    <row r="2790" spans="1:12" x14ac:dyDescent="0.25">
      <c r="A2790" s="6" t="s">
        <v>3987</v>
      </c>
      <c r="B2790" s="100" t="str">
        <f>VLOOKUP(SALIDA[[#This Row],[CODIGO]],STOCKSANLUIS[],2,FALSE)</f>
        <v>CAPACITOR DE 50 MFD X 370 - 440 VAC - 50-4D– QUALITY</v>
      </c>
      <c r="C2790" s="153">
        <v>46066</v>
      </c>
      <c r="D2790">
        <v>5</v>
      </c>
      <c r="E2790">
        <f>IF(VLOOKUP(SALIDA[[#This Row],[CODIGO]],STOCKSANLUIS[],6,FALSE)=0,"PRODUCTO SIN STOCK/UBICACIÓN",VLOOKUP(SALIDA[[#This Row],[CODIGO]],STOCKSANLUIS[],6,FALSE))</f>
        <v>1</v>
      </c>
      <c r="F2790">
        <f>SALIDA[[#This Row],[CANTIDAD]]/SALIDA[[#This Row],[UND MEDIDA]]</f>
        <v>5</v>
      </c>
      <c r="G2790" t="str">
        <f>VLOOKUP(SALIDA[[#This Row],[CODIGO]],FAMILIAS[],4,FALSE)</f>
        <v>QUALITY</v>
      </c>
      <c r="H2790" s="10" t="str">
        <f>IF(VLOOKUP(SALIDA[[#This Row],[CODIGO]],STOCKSANLUIS[],7,FALSE)=0,"PRODUCTO SIN STOCK/UBICACIÓN",VLOOKUP(SALIDA[[#This Row],[CODIGO]],STOCKSANLUIS[],7,FALSE))</f>
        <v>A</v>
      </c>
      <c r="I2790" s="10" t="s">
        <v>19536</v>
      </c>
      <c r="J2790" t="str">
        <f>SALIDA[[#This Row],[CODIGO]]&amp;"       "&amp;SALIDA[[#This Row],[FAMILIA]]</f>
        <v>03931       QUALITY</v>
      </c>
      <c r="K2790">
        <f>VLOOKUP(SALIDA[[#This Row],[CODIGO]],STOCK_STARSOFT[],5,FALSE)</f>
        <v>2.0031720000000002</v>
      </c>
      <c r="L2790">
        <f>SALIDA[[#This Row],[CANTIDAD]]*SALIDA[[#This Row],[PRECIO UND]]</f>
        <v>10.01586</v>
      </c>
    </row>
    <row r="2791" spans="1:12" x14ac:dyDescent="0.25">
      <c r="A2791" s="6" t="s">
        <v>3619</v>
      </c>
      <c r="B2791" s="100" t="str">
        <f>VLOOKUP(SALIDA[[#This Row],[CODIGO]],STOCKSANLUIS[],2,FALSE)</f>
        <v>CAPACITOR DE 40 MFD X 370 VAC - 40X370 - EVERWELL</v>
      </c>
      <c r="C2791" s="153">
        <v>46066</v>
      </c>
      <c r="D2791">
        <v>11</v>
      </c>
      <c r="E2791">
        <f>IF(VLOOKUP(SALIDA[[#This Row],[CODIGO]],STOCKSANLUIS[],6,FALSE)=0,"PRODUCTO SIN STOCK/UBICACIÓN",VLOOKUP(SALIDA[[#This Row],[CODIGO]],STOCKSANLUIS[],6,FALSE))</f>
        <v>1</v>
      </c>
      <c r="F2791">
        <f>SALIDA[[#This Row],[CANTIDAD]]/SALIDA[[#This Row],[UND MEDIDA]]</f>
        <v>11</v>
      </c>
      <c r="G2791" t="str">
        <f>VLOOKUP(SALIDA[[#This Row],[CODIGO]],FAMILIAS[],4,FALSE)</f>
        <v>EVERWELL</v>
      </c>
      <c r="H2791" s="10" t="str">
        <f>IF(VLOOKUP(SALIDA[[#This Row],[CODIGO]],STOCKSANLUIS[],7,FALSE)=0,"PRODUCTO SIN STOCK/UBICACIÓN",VLOOKUP(SALIDA[[#This Row],[CODIGO]],STOCKSANLUIS[],7,FALSE))</f>
        <v>A</v>
      </c>
      <c r="I2791" s="10" t="s">
        <v>19536</v>
      </c>
      <c r="J2791" t="str">
        <f>SALIDA[[#This Row],[CODIGO]]&amp;"       "&amp;SALIDA[[#This Row],[FAMILIA]]</f>
        <v>03027       EVERWELL</v>
      </c>
      <c r="K2791">
        <f>VLOOKUP(SALIDA[[#This Row],[CODIGO]],STOCK_STARSOFT[],5,FALSE)</f>
        <v>1.4669970000000001</v>
      </c>
      <c r="L2791">
        <f>SALIDA[[#This Row],[CANTIDAD]]*SALIDA[[#This Row],[PRECIO UND]]</f>
        <v>16.136967000000002</v>
      </c>
    </row>
    <row r="2792" spans="1:12" x14ac:dyDescent="0.25">
      <c r="A2792" s="6" t="s">
        <v>3860</v>
      </c>
      <c r="B2792" s="100" t="str">
        <f>VLOOKUP(SALIDA[[#This Row],[CODIGO]],STOCKSANLUIS[],2,FALSE)</f>
        <v>CORTINA DE AIRE DE 150 CM (60") - 220V/1PH/60HZ - STAR COLD - FM-1215Z/Y-MC</v>
      </c>
      <c r="C2792" s="153">
        <v>46066</v>
      </c>
      <c r="D2792">
        <v>6</v>
      </c>
      <c r="E2792">
        <f>IF(VLOOKUP(SALIDA[[#This Row],[CODIGO]],STOCKSANLUIS[],6,FALSE)=0,"PRODUCTO SIN STOCK/UBICACIÓN",VLOOKUP(SALIDA[[#This Row],[CODIGO]],STOCKSANLUIS[],6,FALSE))</f>
        <v>1</v>
      </c>
      <c r="F2792">
        <f>SALIDA[[#This Row],[CANTIDAD]]/SALIDA[[#This Row],[UND MEDIDA]]</f>
        <v>6</v>
      </c>
      <c r="G2792" t="str">
        <f>VLOOKUP(SALIDA[[#This Row],[CODIGO]],FAMILIAS[],4,FALSE)</f>
        <v>STAR COLD</v>
      </c>
      <c r="H2792" s="10" t="str">
        <f>IF(VLOOKUP(SALIDA[[#This Row],[CODIGO]],STOCKSANLUIS[],7,FALSE)=0,"PRODUCTO SIN STOCK/UBICACIÓN",VLOOKUP(SALIDA[[#This Row],[CODIGO]],STOCKSANLUIS[],7,FALSE))</f>
        <v>A</v>
      </c>
      <c r="I2792" s="10"/>
      <c r="J2792" t="str">
        <f>SALIDA[[#This Row],[CODIGO]]&amp;"       "&amp;SALIDA[[#This Row],[FAMILIA]]</f>
        <v>03289       STAR COLD</v>
      </c>
      <c r="K2792">
        <f>VLOOKUP(SALIDA[[#This Row],[CODIGO]],STOCK_STARSOFT[],5,FALSE)</f>
        <v>55.603000000000002</v>
      </c>
      <c r="L2792">
        <f>SALIDA[[#This Row],[CANTIDAD]]*SALIDA[[#This Row],[PRECIO UND]]</f>
        <v>333.61799999999999</v>
      </c>
    </row>
    <row r="2793" spans="1:12" x14ac:dyDescent="0.25">
      <c r="A2793" s="6" t="s">
        <v>3918</v>
      </c>
      <c r="B2793" s="100" t="str">
        <f>VLOOKUP(SALIDA[[#This Row],[CODIGO]],STOCKSANLUIS[],2,FALSE)</f>
        <v>EQUIPO DE A/A MINI SPLIT FRIO SOLO - 12000 BTU - R410A - 220V/1PH/60HZ - CIAC  CG41K-012PH3U1C / CH41K-012-H3U1C</v>
      </c>
      <c r="C2793" s="153">
        <v>46066</v>
      </c>
      <c r="D2793">
        <v>2</v>
      </c>
      <c r="E2793">
        <f>IF(VLOOKUP(SALIDA[[#This Row],[CODIGO]],STOCKSANLUIS[],6,FALSE)=0,"PRODUCTO SIN STOCK/UBICACIÓN",VLOOKUP(SALIDA[[#This Row],[CODIGO]],STOCKSANLUIS[],6,FALSE))</f>
        <v>1</v>
      </c>
      <c r="F2793">
        <f>SALIDA[[#This Row],[CANTIDAD]]/SALIDA[[#This Row],[UND MEDIDA]]</f>
        <v>2</v>
      </c>
      <c r="G2793" t="str">
        <f>VLOOKUP(SALIDA[[#This Row],[CODIGO]],FAMILIAS[],4,FALSE)</f>
        <v>CIAC</v>
      </c>
      <c r="H2793" s="10" t="str">
        <f>IF(VLOOKUP(SALIDA[[#This Row],[CODIGO]],STOCKSANLUIS[],7,FALSE)=0,"PRODUCTO SIN STOCK/UBICACIÓN",VLOOKUP(SALIDA[[#This Row],[CODIGO]],STOCKSANLUIS[],7,FALSE))</f>
        <v>C</v>
      </c>
      <c r="I2793" s="10"/>
      <c r="J2793" t="str">
        <f>SALIDA[[#This Row],[CODIGO]]&amp;"       "&amp;SALIDA[[#This Row],[FAMILIA]]</f>
        <v>03385       CIAC</v>
      </c>
      <c r="K2793">
        <f>VLOOKUP(SALIDA[[#This Row],[CODIGO]],STOCK_STARSOFT[],5,FALSE)</f>
        <v>159.07948200000001</v>
      </c>
      <c r="L2793">
        <f>SALIDA[[#This Row],[CANTIDAD]]*SALIDA[[#This Row],[PRECIO UND]]</f>
        <v>318.15896400000003</v>
      </c>
    </row>
    <row r="2794" spans="1:12" x14ac:dyDescent="0.25">
      <c r="A2794" s="6" t="s">
        <v>33</v>
      </c>
      <c r="B2794" s="100" t="str">
        <f>VLOOKUP(SALIDA[[#This Row],[CODIGO]],STOCKSANLUIS[],2,FALSE)</f>
        <v>CONTROLADOR DE TEMPERATURA DIGITAL MT-512E 2HP - VER.13 - 115/220 VAC - FULL GAUGE</v>
      </c>
      <c r="C2794" s="153">
        <v>46066</v>
      </c>
      <c r="D2794">
        <v>1</v>
      </c>
      <c r="E2794">
        <f>IF(VLOOKUP(SALIDA[[#This Row],[CODIGO]],STOCKSANLUIS[],6,FALSE)=0,"PRODUCTO SIN STOCK/UBICACIÓN",VLOOKUP(SALIDA[[#This Row],[CODIGO]],STOCKSANLUIS[],6,FALSE))</f>
        <v>1</v>
      </c>
      <c r="F2794">
        <f>SALIDA[[#This Row],[CANTIDAD]]/SALIDA[[#This Row],[UND MEDIDA]]</f>
        <v>1</v>
      </c>
      <c r="G2794" t="str">
        <f>VLOOKUP(SALIDA[[#This Row],[CODIGO]],FAMILIAS[],4,FALSE)</f>
        <v>FULL GAUGE</v>
      </c>
      <c r="H2794" s="10" t="str">
        <f>IF(VLOOKUP(SALIDA[[#This Row],[CODIGO]],STOCKSANLUIS[],7,FALSE)=0,"PRODUCTO SIN STOCK/UBICACIÓN",VLOOKUP(SALIDA[[#This Row],[CODIGO]],STOCKSANLUIS[],7,FALSE))</f>
        <v>C</v>
      </c>
      <c r="I2794" s="10"/>
      <c r="J2794" t="str">
        <f>SALIDA[[#This Row],[CODIGO]]&amp;"       "&amp;SALIDA[[#This Row],[FAMILIA]]</f>
        <v>00016       FULL GAUGE</v>
      </c>
      <c r="K2794">
        <f>VLOOKUP(SALIDA[[#This Row],[CODIGO]],STOCK_STARSOFT[],5,FALSE)</f>
        <v>13.318346</v>
      </c>
      <c r="L2794">
        <f>SALIDA[[#This Row],[CANTIDAD]]*SALIDA[[#This Row],[PRECIO UND]]</f>
        <v>13.318346</v>
      </c>
    </row>
    <row r="2795" spans="1:12" x14ac:dyDescent="0.25">
      <c r="A2795" s="6" t="s">
        <v>3098</v>
      </c>
      <c r="B2795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795" s="153">
        <v>46066</v>
      </c>
      <c r="D2795">
        <v>1</v>
      </c>
      <c r="E2795">
        <f>IF(VLOOKUP(SALIDA[[#This Row],[CODIGO]],STOCKSANLUIS[],6,FALSE)=0,"PRODUCTO SIN STOCK/UBICACIÓN",VLOOKUP(SALIDA[[#This Row],[CODIGO]],STOCKSANLUIS[],6,FALSE))</f>
        <v>1</v>
      </c>
      <c r="F2795">
        <f>SALIDA[[#This Row],[CANTIDAD]]/SALIDA[[#This Row],[UND MEDIDA]]</f>
        <v>1</v>
      </c>
      <c r="G2795" t="str">
        <f>VLOOKUP(SALIDA[[#This Row],[CODIGO]],FAMILIAS[],4,FALSE)</f>
        <v>TEMP BLUE</v>
      </c>
      <c r="H2795" s="10" t="str">
        <f>IF(VLOOKUP(SALIDA[[#This Row],[CODIGO]],STOCKSANLUIS[],7,FALSE)=0,"PRODUCTO SIN STOCK/UBICACIÓN",VLOOKUP(SALIDA[[#This Row],[CODIGO]],STOCKSANLUIS[],7,FALSE))</f>
        <v>B</v>
      </c>
      <c r="I2795" s="10"/>
      <c r="J2795" t="str">
        <f>SALIDA[[#This Row],[CODIGO]]&amp;"       "&amp;SALIDA[[#This Row],[FAMILIA]]</f>
        <v>02496       TEMP BLUE</v>
      </c>
      <c r="K2795">
        <f>VLOOKUP(SALIDA[[#This Row],[CODIGO]],STOCK_STARSOFT[],5,FALSE)</f>
        <v>310.31848400000001</v>
      </c>
      <c r="L2795">
        <f>SALIDA[[#This Row],[CANTIDAD]]*SALIDA[[#This Row],[PRECIO UND]]</f>
        <v>310.31848400000001</v>
      </c>
    </row>
    <row r="2796" spans="1:12" x14ac:dyDescent="0.25">
      <c r="A2796" s="6" t="s">
        <v>2490</v>
      </c>
      <c r="B2796" s="100" t="str">
        <f>VLOOKUP(SALIDA[[#This Row],[CODIGO]],STOCKSANLUIS[],2,FALSE)</f>
        <v>LIMPIADOR PARA CONDENSADOR - NU-BRITE - 1GALON - NU CALGON</v>
      </c>
      <c r="C2796" s="153">
        <v>46066</v>
      </c>
      <c r="D2796">
        <v>10</v>
      </c>
      <c r="E2796">
        <f>IF(VLOOKUP(SALIDA[[#This Row],[CODIGO]],STOCKSANLUIS[],6,FALSE)=0,"PRODUCTO SIN STOCK/UBICACIÓN",VLOOKUP(SALIDA[[#This Row],[CODIGO]],STOCKSANLUIS[],6,FALSE))</f>
        <v>1</v>
      </c>
      <c r="F2796">
        <f>SALIDA[[#This Row],[CANTIDAD]]/SALIDA[[#This Row],[UND MEDIDA]]</f>
        <v>10</v>
      </c>
      <c r="G2796" t="str">
        <f>VLOOKUP(SALIDA[[#This Row],[CODIGO]],FAMILIAS[],4,FALSE)</f>
        <v>NU CALGON</v>
      </c>
      <c r="H2796" s="10" t="str">
        <f>IF(VLOOKUP(SALIDA[[#This Row],[CODIGO]],STOCKSANLUIS[],7,FALSE)=0,"PRODUCTO SIN STOCK/UBICACIÓN",VLOOKUP(SALIDA[[#This Row],[CODIGO]],STOCKSANLUIS[],7,FALSE))</f>
        <v>C</v>
      </c>
      <c r="I2796" s="10"/>
      <c r="J2796" t="str">
        <f>SALIDA[[#This Row],[CODIGO]]&amp;"       "&amp;SALIDA[[#This Row],[FAMILIA]]</f>
        <v>02043       NU CALGON</v>
      </c>
      <c r="K2796">
        <f>VLOOKUP(SALIDA[[#This Row],[CODIGO]],STOCK_STARSOFT[],5,FALSE)</f>
        <v>9.0050089999999994</v>
      </c>
      <c r="L2796">
        <f>SALIDA[[#This Row],[CANTIDAD]]*SALIDA[[#This Row],[PRECIO UND]]</f>
        <v>90.050089999999997</v>
      </c>
    </row>
    <row r="2797" spans="1:12" x14ac:dyDescent="0.25">
      <c r="A2797" s="6" t="s">
        <v>2840</v>
      </c>
      <c r="B2797" s="100" t="str">
        <f>VLOOKUP(SALIDA[[#This Row],[CODIGO]],STOCKSANLUIS[],2,FALSE)</f>
        <v>ZOCALO DE PVC C/LABIOS FLEXIBLES 293 - FI02810 - CAFF X PIEZA DE 4 METROS</v>
      </c>
      <c r="C2797" s="153">
        <v>46066</v>
      </c>
      <c r="D2797">
        <v>4</v>
      </c>
      <c r="E2797">
        <f>IF(VLOOKUP(SALIDA[[#This Row],[CODIGO]],STOCKSANLUIS[],6,FALSE)=0,"PRODUCTO SIN STOCK/UBICACIÓN",VLOOKUP(SALIDA[[#This Row],[CODIGO]],STOCKSANLUIS[],6,FALSE))</f>
        <v>1</v>
      </c>
      <c r="F2797">
        <f>SALIDA[[#This Row],[CANTIDAD]]/SALIDA[[#This Row],[UND MEDIDA]]</f>
        <v>4</v>
      </c>
      <c r="G2797" t="str">
        <f>VLOOKUP(SALIDA[[#This Row],[CODIGO]],FAMILIAS[],4,FALSE)</f>
        <v>CAFF</v>
      </c>
      <c r="H2797" s="10" t="str">
        <f>IF(VLOOKUP(SALIDA[[#This Row],[CODIGO]],STOCKSANLUIS[],7,FALSE)=0,"PRODUCTO SIN STOCK/UBICACIÓN",VLOOKUP(SALIDA[[#This Row],[CODIGO]],STOCKSANLUIS[],7,FALSE))</f>
        <v>A</v>
      </c>
      <c r="I2797" s="10"/>
      <c r="J2797" t="str">
        <f>SALIDA[[#This Row],[CODIGO]]&amp;"       "&amp;SALIDA[[#This Row],[FAMILIA]]</f>
        <v>02307       CAFF</v>
      </c>
      <c r="K2797">
        <f>VLOOKUP(SALIDA[[#This Row],[CODIGO]],STOCK_STARSOFT[],5,FALSE)</f>
        <v>11.500749000000001</v>
      </c>
      <c r="L2797">
        <f>SALIDA[[#This Row],[CANTIDAD]]*SALIDA[[#This Row],[PRECIO UND]]</f>
        <v>46.002996000000003</v>
      </c>
    </row>
    <row r="2798" spans="1:12" x14ac:dyDescent="0.25">
      <c r="A2798" s="6" t="s">
        <v>867</v>
      </c>
      <c r="B2798" s="100" t="str">
        <f>VLOOKUP(SALIDA[[#This Row],[CODIGO]],STOCKSANLUIS[],2,FALSE)</f>
        <v>ACEITE POLIOLESTER POE 68 - 1 GALON - BVA</v>
      </c>
      <c r="C2798" s="153">
        <v>46066</v>
      </c>
      <c r="D2798">
        <v>3</v>
      </c>
      <c r="E2798">
        <f>IF(VLOOKUP(SALIDA[[#This Row],[CODIGO]],STOCKSANLUIS[],6,FALSE)=0,"PRODUCTO SIN STOCK/UBICACIÓN",VLOOKUP(SALIDA[[#This Row],[CODIGO]],STOCKSANLUIS[],6,FALSE))</f>
        <v>1</v>
      </c>
      <c r="F2798">
        <f>SALIDA[[#This Row],[CANTIDAD]]/SALIDA[[#This Row],[UND MEDIDA]]</f>
        <v>3</v>
      </c>
      <c r="G2798" t="str">
        <f>VLOOKUP(SALIDA[[#This Row],[CODIGO]],FAMILIAS[],4,FALSE)</f>
        <v>BVA</v>
      </c>
      <c r="H2798" s="10" t="str">
        <f>IF(VLOOKUP(SALIDA[[#This Row],[CODIGO]],STOCKSANLUIS[],7,FALSE)=0,"PRODUCTO SIN STOCK/UBICACIÓN",VLOOKUP(SALIDA[[#This Row],[CODIGO]],STOCKSANLUIS[],7,FALSE))</f>
        <v>C</v>
      </c>
      <c r="I2798" s="10"/>
      <c r="J2798" t="str">
        <f>SALIDA[[#This Row],[CODIGO]]&amp;"       "&amp;SALIDA[[#This Row],[FAMILIA]]</f>
        <v>00945       BVA</v>
      </c>
      <c r="K2798">
        <f>VLOOKUP(SALIDA[[#This Row],[CODIGO]],STOCK_STARSOFT[],5,FALSE)</f>
        <v>50.009718999999997</v>
      </c>
      <c r="L2798">
        <f>SALIDA[[#This Row],[CANTIDAD]]*SALIDA[[#This Row],[PRECIO UND]]</f>
        <v>150.029157</v>
      </c>
    </row>
    <row r="2799" spans="1:12" x14ac:dyDescent="0.25">
      <c r="A2799" s="6" t="s">
        <v>33</v>
      </c>
      <c r="B2799" s="100" t="str">
        <f>VLOOKUP(SALIDA[[#This Row],[CODIGO]],STOCKSANLUIS[],2,FALSE)</f>
        <v>CONTROLADOR DE TEMPERATURA DIGITAL MT-512E 2HP - VER.13 - 115/220 VAC - FULL GAUGE</v>
      </c>
      <c r="C2799" s="153">
        <v>46066</v>
      </c>
      <c r="D2799">
        <v>6</v>
      </c>
      <c r="E2799">
        <f>IF(VLOOKUP(SALIDA[[#This Row],[CODIGO]],STOCKSANLUIS[],6,FALSE)=0,"PRODUCTO SIN STOCK/UBICACIÓN",VLOOKUP(SALIDA[[#This Row],[CODIGO]],STOCKSANLUIS[],6,FALSE))</f>
        <v>1</v>
      </c>
      <c r="F2799">
        <f>SALIDA[[#This Row],[CANTIDAD]]/SALIDA[[#This Row],[UND MEDIDA]]</f>
        <v>6</v>
      </c>
      <c r="G2799" t="str">
        <f>VLOOKUP(SALIDA[[#This Row],[CODIGO]],FAMILIAS[],4,FALSE)</f>
        <v>FULL GAUGE</v>
      </c>
      <c r="H2799" s="10" t="str">
        <f>IF(VLOOKUP(SALIDA[[#This Row],[CODIGO]],STOCKSANLUIS[],7,FALSE)=0,"PRODUCTO SIN STOCK/UBICACIÓN",VLOOKUP(SALIDA[[#This Row],[CODIGO]],STOCKSANLUIS[],7,FALSE))</f>
        <v>C</v>
      </c>
      <c r="I2799" s="10"/>
      <c r="J2799" t="str">
        <f>SALIDA[[#This Row],[CODIGO]]&amp;"       "&amp;SALIDA[[#This Row],[FAMILIA]]</f>
        <v>00016       FULL GAUGE</v>
      </c>
      <c r="K2799">
        <f>VLOOKUP(SALIDA[[#This Row],[CODIGO]],STOCK_STARSOFT[],5,FALSE)</f>
        <v>13.318346</v>
      </c>
      <c r="L2799">
        <f>SALIDA[[#This Row],[CANTIDAD]]*SALIDA[[#This Row],[PRECIO UND]]</f>
        <v>79.910076000000004</v>
      </c>
    </row>
    <row r="2800" spans="1:12" x14ac:dyDescent="0.25">
      <c r="A2800" s="6" t="s">
        <v>2427</v>
      </c>
      <c r="B2800" s="100" t="str">
        <f>VLOOKUP(SALIDA[[#This Row],[CODIGO]],STOCKSANLUIS[],2,FALSE)</f>
        <v>TERMOMETRO DIGITAL TI-44 EW PLUS - VER.01 - 115 /220 VAC - FULL GAUGE - WHITE</v>
      </c>
      <c r="C2800" s="153">
        <v>46066</v>
      </c>
      <c r="D2800">
        <v>1</v>
      </c>
      <c r="E2800">
        <f>IF(VLOOKUP(SALIDA[[#This Row],[CODIGO]],STOCKSANLUIS[],6,FALSE)=0,"PRODUCTO SIN STOCK/UBICACIÓN",VLOOKUP(SALIDA[[#This Row],[CODIGO]],STOCKSANLUIS[],6,FALSE))</f>
        <v>1</v>
      </c>
      <c r="F2800">
        <f>SALIDA[[#This Row],[CANTIDAD]]/SALIDA[[#This Row],[UND MEDIDA]]</f>
        <v>1</v>
      </c>
      <c r="G2800" t="str">
        <f>VLOOKUP(SALIDA[[#This Row],[CODIGO]],FAMILIAS[],4,FALSE)</f>
        <v>FULL GAUGE</v>
      </c>
      <c r="H2800" s="10" t="str">
        <f>IF(VLOOKUP(SALIDA[[#This Row],[CODIGO]],STOCKSANLUIS[],7,FALSE)=0,"PRODUCTO SIN STOCK/UBICACIÓN",VLOOKUP(SALIDA[[#This Row],[CODIGO]],STOCKSANLUIS[],7,FALSE))</f>
        <v>C</v>
      </c>
      <c r="I2800" s="10"/>
      <c r="J2800" t="str">
        <f>SALIDA[[#This Row],[CODIGO]]&amp;"       "&amp;SALIDA[[#This Row],[FAMILIA]]</f>
        <v>02009       FULL GAUGE</v>
      </c>
      <c r="K2800">
        <f>VLOOKUP(SALIDA[[#This Row],[CODIGO]],STOCK_STARSOFT[],5,FALSE)</f>
        <v>25.290130000000001</v>
      </c>
      <c r="L2800">
        <f>SALIDA[[#This Row],[CANTIDAD]]*SALIDA[[#This Row],[PRECIO UND]]</f>
        <v>25.290130000000001</v>
      </c>
    </row>
    <row r="2801" spans="1:12" x14ac:dyDescent="0.25">
      <c r="A2801" s="6" t="s">
        <v>2000</v>
      </c>
      <c r="B2801" s="100" t="str">
        <f>VLOOKUP(SALIDA[[#This Row],[CODIGO]],STOCKSANLUIS[],2,FALSE)</f>
        <v>CAPACITOR DE 60 MFD X 370 - 440 VAC - 60-4D - QUALITY</v>
      </c>
      <c r="C2801" s="153">
        <v>46067</v>
      </c>
      <c r="D2801">
        <v>15</v>
      </c>
      <c r="E2801">
        <f>IF(VLOOKUP(SALIDA[[#This Row],[CODIGO]],STOCKSANLUIS[],6,FALSE)=0,"PRODUCTO SIN STOCK/UBICACIÓN",VLOOKUP(SALIDA[[#This Row],[CODIGO]],STOCKSANLUIS[],6,FALSE))</f>
        <v>1</v>
      </c>
      <c r="F2801">
        <f>SALIDA[[#This Row],[CANTIDAD]]/SALIDA[[#This Row],[UND MEDIDA]]</f>
        <v>15</v>
      </c>
      <c r="G2801" t="str">
        <f>VLOOKUP(SALIDA[[#This Row],[CODIGO]],FAMILIAS[],4,FALSE)</f>
        <v>QUALITY</v>
      </c>
      <c r="H2801" s="10" t="str">
        <f>IF(VLOOKUP(SALIDA[[#This Row],[CODIGO]],STOCKSANLUIS[],7,FALSE)=0,"PRODUCTO SIN STOCK/UBICACIÓN",VLOOKUP(SALIDA[[#This Row],[CODIGO]],STOCKSANLUIS[],7,FALSE))</f>
        <v>A</v>
      </c>
      <c r="I2801" s="10"/>
      <c r="J2801" t="str">
        <f>SALIDA[[#This Row],[CODIGO]]&amp;"       "&amp;SALIDA[[#This Row],[FAMILIA]]</f>
        <v>01772       QUALITY</v>
      </c>
      <c r="K2801">
        <f>VLOOKUP(SALIDA[[#This Row],[CODIGO]],STOCK_STARSOFT[],5,FALSE)</f>
        <v>2.3719199999999998</v>
      </c>
      <c r="L2801">
        <f>SALIDA[[#This Row],[CANTIDAD]]*SALIDA[[#This Row],[PRECIO UND]]</f>
        <v>35.578799999999994</v>
      </c>
    </row>
    <row r="2802" spans="1:12" x14ac:dyDescent="0.25">
      <c r="A2802" s="6" t="s">
        <v>1251</v>
      </c>
      <c r="B2802" s="100" t="str">
        <f>VLOOKUP(SALIDA[[#This Row],[CODIGO]],STOCKSANLUIS[],2,FALSE)</f>
        <v>LAMAS DE PVC ALECO 8X0.08X300  (20 CM X 2MMX 91.44M) STANDARD SMOOTH -170008</v>
      </c>
      <c r="C2802" s="153">
        <v>46066</v>
      </c>
      <c r="D2802">
        <v>91.44</v>
      </c>
      <c r="E2802">
        <f>IF(VLOOKUP(SALIDA[[#This Row],[CODIGO]],STOCKSANLUIS[],6,FALSE)=0,"PRODUCTO SIN STOCK/UBICACIÓN",VLOOKUP(SALIDA[[#This Row],[CODIGO]],STOCKSANLUIS[],6,FALSE))</f>
        <v>91.44</v>
      </c>
      <c r="F2802">
        <f>SALIDA[[#This Row],[CANTIDAD]]/SALIDA[[#This Row],[UND MEDIDA]]</f>
        <v>1</v>
      </c>
      <c r="G2802" t="str">
        <f>VLOOKUP(SALIDA[[#This Row],[CODIGO]],FAMILIAS[],4,FALSE)</f>
        <v>ES ROBBINS</v>
      </c>
      <c r="H2802" s="10" t="str">
        <f>IF(VLOOKUP(SALIDA[[#This Row],[CODIGO]],STOCKSANLUIS[],7,FALSE)=0,"PRODUCTO SIN STOCK/UBICACIÓN",VLOOKUP(SALIDA[[#This Row],[CODIGO]],STOCKSANLUIS[],7,FALSE))</f>
        <v>B/C</v>
      </c>
      <c r="I2802" s="10"/>
      <c r="J2802" t="str">
        <f>SALIDA[[#This Row],[CODIGO]]&amp;"       "&amp;SALIDA[[#This Row],[FAMILIA]]</f>
        <v>01331       ES ROBBINS</v>
      </c>
      <c r="K2802">
        <f>VLOOKUP(SALIDA[[#This Row],[CODIGO]],STOCK_STARSOFT[],5,FALSE)</f>
        <v>1.922936</v>
      </c>
      <c r="L2802">
        <f>SALIDA[[#This Row],[CANTIDAD]]*SALIDA[[#This Row],[PRECIO UND]]</f>
        <v>175.83326783999999</v>
      </c>
    </row>
    <row r="2803" spans="1:12" x14ac:dyDescent="0.25">
      <c r="A2803" s="6" t="s">
        <v>33</v>
      </c>
      <c r="B2803" s="100" t="str">
        <f>VLOOKUP(SALIDA[[#This Row],[CODIGO]],STOCKSANLUIS[],2,FALSE)</f>
        <v>CONTROLADOR DE TEMPERATURA DIGITAL MT-512E 2HP - VER.13 - 115/220 VAC - FULL GAUGE</v>
      </c>
      <c r="C2803" s="153">
        <v>46067</v>
      </c>
      <c r="D2803">
        <v>2</v>
      </c>
      <c r="E2803">
        <f>IF(VLOOKUP(SALIDA[[#This Row],[CODIGO]],STOCKSANLUIS[],6,FALSE)=0,"PRODUCTO SIN STOCK/UBICACIÓN",VLOOKUP(SALIDA[[#This Row],[CODIGO]],STOCKSANLUIS[],6,FALSE))</f>
        <v>1</v>
      </c>
      <c r="F2803">
        <f>SALIDA[[#This Row],[CANTIDAD]]/SALIDA[[#This Row],[UND MEDIDA]]</f>
        <v>2</v>
      </c>
      <c r="G2803" t="str">
        <f>VLOOKUP(SALIDA[[#This Row],[CODIGO]],FAMILIAS[],4,FALSE)</f>
        <v>FULL GAUGE</v>
      </c>
      <c r="H2803" s="10" t="str">
        <f>IF(VLOOKUP(SALIDA[[#This Row],[CODIGO]],STOCKSANLUIS[],7,FALSE)=0,"PRODUCTO SIN STOCK/UBICACIÓN",VLOOKUP(SALIDA[[#This Row],[CODIGO]],STOCKSANLUIS[],7,FALSE))</f>
        <v>C</v>
      </c>
      <c r="I2803" s="10"/>
      <c r="J2803" t="str">
        <f>SALIDA[[#This Row],[CODIGO]]&amp;"       "&amp;SALIDA[[#This Row],[FAMILIA]]</f>
        <v>00016       FULL GAUGE</v>
      </c>
      <c r="K2803">
        <f>VLOOKUP(SALIDA[[#This Row],[CODIGO]],STOCK_STARSOFT[],5,FALSE)</f>
        <v>13.318346</v>
      </c>
      <c r="L2803">
        <f>SALIDA[[#This Row],[CANTIDAD]]*SALIDA[[#This Row],[PRECIO UND]]</f>
        <v>26.636692</v>
      </c>
    </row>
    <row r="2804" spans="1:12" x14ac:dyDescent="0.25">
      <c r="A2804" s="6" t="s">
        <v>3924</v>
      </c>
      <c r="B2804" s="100" t="str">
        <f>VLOOKUP(SALIDA[[#This Row],[CODIGO]],STOCKSANLUIS[],2,FALSE)</f>
        <v>EQUIPO DE A/A MINI SPLIT FRIO SOLO - 36000 BTU - R410A - 220V/1PH/60HZ -  CIAC  CG41G-036PH3U1C / CH41G-036-H3U1C</v>
      </c>
      <c r="C2804" s="153">
        <v>46067</v>
      </c>
      <c r="D2804">
        <v>1</v>
      </c>
      <c r="E2804">
        <f>IF(VLOOKUP(SALIDA[[#This Row],[CODIGO]],STOCKSANLUIS[],6,FALSE)=0,"PRODUCTO SIN STOCK/UBICACIÓN",VLOOKUP(SALIDA[[#This Row],[CODIGO]],STOCKSANLUIS[],6,FALSE))</f>
        <v>1</v>
      </c>
      <c r="F2804">
        <f>SALIDA[[#This Row],[CANTIDAD]]/SALIDA[[#This Row],[UND MEDIDA]]</f>
        <v>1</v>
      </c>
      <c r="G2804" t="str">
        <f>VLOOKUP(SALIDA[[#This Row],[CODIGO]],FAMILIAS[],4,FALSE)</f>
        <v>CIAC</v>
      </c>
      <c r="H2804" s="10" t="str">
        <f>IF(VLOOKUP(SALIDA[[#This Row],[CODIGO]],STOCKSANLUIS[],7,FALSE)=0,"PRODUCTO SIN STOCK/UBICACIÓN",VLOOKUP(SALIDA[[#This Row],[CODIGO]],STOCKSANLUIS[],7,FALSE))</f>
        <v>B</v>
      </c>
      <c r="I2804" s="10"/>
      <c r="J2804" t="str">
        <f>SALIDA[[#This Row],[CODIGO]]&amp;"       "&amp;SALIDA[[#This Row],[FAMILIA]]</f>
        <v>03388       CIAC</v>
      </c>
      <c r="K2804">
        <f>VLOOKUP(SALIDA[[#This Row],[CODIGO]],STOCK_STARSOFT[],5,FALSE)</f>
        <v>463.69742100000002</v>
      </c>
      <c r="L2804">
        <f>SALIDA[[#This Row],[CANTIDAD]]*SALIDA[[#This Row],[PRECIO UND]]</f>
        <v>463.69742100000002</v>
      </c>
    </row>
    <row r="2805" spans="1:12" x14ac:dyDescent="0.25">
      <c r="A2805" s="6" t="s">
        <v>2836</v>
      </c>
      <c r="B2805" s="100" t="str">
        <f>VLOOKUP(SALIDA[[#This Row],[CODIGO]],STOCKSANLUIS[],2,FALSE)</f>
        <v>GAS REFRIGERANTE FREON R-134A - 13.62 KG - CHINO - CHEMOURS</v>
      </c>
      <c r="C2805" s="153">
        <v>46067</v>
      </c>
      <c r="D2805">
        <v>1</v>
      </c>
      <c r="E2805">
        <f>IF(VLOOKUP(SALIDA[[#This Row],[CODIGO]],STOCKSANLUIS[],6,FALSE)=0,"PRODUCTO SIN STOCK/UBICACIÓN",VLOOKUP(SALIDA[[#This Row],[CODIGO]],STOCKSANLUIS[],6,FALSE))</f>
        <v>1</v>
      </c>
      <c r="F2805">
        <f>SALIDA[[#This Row],[CANTIDAD]]/SALIDA[[#This Row],[UND MEDIDA]]</f>
        <v>1</v>
      </c>
      <c r="G2805" t="str">
        <f>VLOOKUP(SALIDA[[#This Row],[CODIGO]],FAMILIAS[],4,FALSE)</f>
        <v>THE CHEMOURS</v>
      </c>
      <c r="H2805" s="10" t="str">
        <f>IF(VLOOKUP(SALIDA[[#This Row],[CODIGO]],STOCKSANLUIS[],7,FALSE)=0,"PRODUCTO SIN STOCK/UBICACIÓN",VLOOKUP(SALIDA[[#This Row],[CODIGO]],STOCKSANLUIS[],7,FALSE))</f>
        <v>C</v>
      </c>
      <c r="I2805" s="10"/>
      <c r="J2805" t="str">
        <f>SALIDA[[#This Row],[CODIGO]]&amp;"       "&amp;SALIDA[[#This Row],[FAMILIA]]</f>
        <v>02304       THE CHEMOURS</v>
      </c>
      <c r="K2805">
        <f>VLOOKUP(SALIDA[[#This Row],[CODIGO]],STOCK_STARSOFT[],5,FALSE)</f>
        <v>132.07079300000001</v>
      </c>
      <c r="L2805">
        <f>SALIDA[[#This Row],[CANTIDAD]]*SALIDA[[#This Row],[PRECIO UND]]</f>
        <v>132.07079300000001</v>
      </c>
    </row>
    <row r="2806" spans="1:12" x14ac:dyDescent="0.25">
      <c r="A2806" s="6" t="s">
        <v>3906</v>
      </c>
      <c r="B2806" s="100" t="str">
        <f>VLOOKUP(SALIDA[[#This Row],[CODIGO]],STOCKSANLUIS[],2,FALSE)</f>
        <v>MOTOVENTILADOR MAER FAN YDWF68L25P4-300P-250S(220V,60HZ,4 POLES,1PH,SUCTION)</v>
      </c>
      <c r="C2806" s="153">
        <v>46067</v>
      </c>
      <c r="D2806">
        <v>6</v>
      </c>
      <c r="E2806">
        <f>IF(VLOOKUP(SALIDA[[#This Row],[CODIGO]],STOCKSANLUIS[],6,FALSE)=0,"PRODUCTO SIN STOCK/UBICACIÓN",VLOOKUP(SALIDA[[#This Row],[CODIGO]],STOCKSANLUIS[],6,FALSE))</f>
        <v>1</v>
      </c>
      <c r="F2806">
        <f>SALIDA[[#This Row],[CANTIDAD]]/SALIDA[[#This Row],[UND MEDIDA]]</f>
        <v>6</v>
      </c>
      <c r="G2806" t="str">
        <f>VLOOKUP(SALIDA[[#This Row],[CODIGO]],FAMILIAS[],4,FALSE)</f>
        <v>MAER FAN</v>
      </c>
      <c r="H2806" s="10" t="str">
        <f>IF(VLOOKUP(SALIDA[[#This Row],[CODIGO]],STOCKSANLUIS[],7,FALSE)=0,"PRODUCTO SIN STOCK/UBICACIÓN",VLOOKUP(SALIDA[[#This Row],[CODIGO]],STOCKSANLUIS[],7,FALSE))</f>
        <v>C</v>
      </c>
      <c r="I2806" s="10"/>
      <c r="J2806" t="str">
        <f>SALIDA[[#This Row],[CODIGO]]&amp;"       "&amp;SALIDA[[#This Row],[FAMILIA]]</f>
        <v>03375       MAER FAN</v>
      </c>
      <c r="K2806">
        <f>VLOOKUP(SALIDA[[#This Row],[CODIGO]],STOCK_STARSOFT[],5,FALSE)</f>
        <v>21.056954999999999</v>
      </c>
      <c r="L2806">
        <f>SALIDA[[#This Row],[CANTIDAD]]*SALIDA[[#This Row],[PRECIO UND]]</f>
        <v>126.34172999999998</v>
      </c>
    </row>
    <row r="2807" spans="1:12" x14ac:dyDescent="0.25">
      <c r="A2807" s="6" t="s">
        <v>22054</v>
      </c>
      <c r="B2807" s="100" t="str">
        <f>VLOOKUP(SALIDA[[#This Row],[CODIGO]],STOCKSANLUIS[],2,FALSE)</f>
        <v xml:space="preserve">ELECTRIC ACTUATOR ORIGINAL - JOHNSON CONTROLS </v>
      </c>
      <c r="C2807" s="153">
        <v>46067</v>
      </c>
      <c r="D2807">
        <v>1</v>
      </c>
      <c r="E2807">
        <f>IF(VLOOKUP(SALIDA[[#This Row],[CODIGO]],STOCKSANLUIS[],6,FALSE)=0,"PRODUCTO SIN STOCK/UBICACIÓN",VLOOKUP(SALIDA[[#This Row],[CODIGO]],STOCKSANLUIS[],6,FALSE))</f>
        <v>1</v>
      </c>
      <c r="F2807">
        <f>SALIDA[[#This Row],[CANTIDAD]]/SALIDA[[#This Row],[UND MEDIDA]]</f>
        <v>1</v>
      </c>
      <c r="G2807" t="str">
        <f>VLOOKUP(SALIDA[[#This Row],[CODIGO]],FAMILIAS[],4,FALSE)</f>
        <v>JOHNSON CONTROLS</v>
      </c>
      <c r="H2807" s="10" t="str">
        <f>IF(VLOOKUP(SALIDA[[#This Row],[CODIGO]],STOCKSANLUIS[],7,FALSE)=0,"PRODUCTO SIN STOCK/UBICACIÓN",VLOOKUP(SALIDA[[#This Row],[CODIGO]],STOCKSANLUIS[],7,FALSE))</f>
        <v>A</v>
      </c>
      <c r="I2807" s="10"/>
      <c r="J2807" t="str">
        <f>SALIDA[[#This Row],[CODIGO]]&amp;"       "&amp;SALIDA[[#This Row],[FAMILIA]]</f>
        <v>03545       JOHNSON CONTROLS</v>
      </c>
      <c r="K2807">
        <f>VLOOKUP(SALIDA[[#This Row],[CODIGO]],STOCK_STARSOFT[],5,FALSE)</f>
        <v>10.095546000000001</v>
      </c>
      <c r="L2807">
        <f>SALIDA[[#This Row],[CANTIDAD]]*SALIDA[[#This Row],[PRECIO UND]]</f>
        <v>10.095546000000001</v>
      </c>
    </row>
    <row r="2808" spans="1:12" x14ac:dyDescent="0.25">
      <c r="A2808" s="6" t="s">
        <v>3927</v>
      </c>
      <c r="B2808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808" s="153">
        <v>46067</v>
      </c>
      <c r="D2808">
        <v>1</v>
      </c>
      <c r="E2808">
        <f>IF(VLOOKUP(SALIDA[[#This Row],[CODIGO]],STOCKSANLUIS[],6,FALSE)=0,"PRODUCTO SIN STOCK/UBICACIÓN",VLOOKUP(SALIDA[[#This Row],[CODIGO]],STOCKSANLUIS[],6,FALSE))</f>
        <v>1</v>
      </c>
      <c r="F2808">
        <f>SALIDA[[#This Row],[CANTIDAD]]/SALIDA[[#This Row],[UND MEDIDA]]</f>
        <v>1</v>
      </c>
      <c r="G2808" t="str">
        <f>VLOOKUP(SALIDA[[#This Row],[CODIGO]],FAMILIAS[],4,FALSE)</f>
        <v>VIKING</v>
      </c>
      <c r="H2808" s="10" t="str">
        <f>IF(VLOOKUP(SALIDA[[#This Row],[CODIGO]],STOCKSANLUIS[],7,FALSE)=0,"PRODUCTO SIN STOCK/UBICACIÓN",VLOOKUP(SALIDA[[#This Row],[CODIGO]],STOCKSANLUIS[],7,FALSE))</f>
        <v>B</v>
      </c>
      <c r="I2808" s="10"/>
      <c r="J2808" t="str">
        <f>SALIDA[[#This Row],[CODIGO]]&amp;"       "&amp;SALIDA[[#This Row],[FAMILIA]]</f>
        <v>03395       VIKING</v>
      </c>
      <c r="K2808">
        <f>VLOOKUP(SALIDA[[#This Row],[CODIGO]],STOCK_STARSOFT[],5,FALSE)</f>
        <v>148.63707299999999</v>
      </c>
      <c r="L2808">
        <f>SALIDA[[#This Row],[CANTIDAD]]*SALIDA[[#This Row],[PRECIO UND]]</f>
        <v>148.63707299999999</v>
      </c>
    </row>
    <row r="2809" spans="1:12" x14ac:dyDescent="0.25">
      <c r="A2809" s="6" t="s">
        <v>3929</v>
      </c>
      <c r="B2809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809" s="153">
        <v>46067</v>
      </c>
      <c r="D2809">
        <v>2</v>
      </c>
      <c r="E2809">
        <f>IF(VLOOKUP(SALIDA[[#This Row],[CODIGO]],STOCKSANLUIS[],6,FALSE)=0,"PRODUCTO SIN STOCK/UBICACIÓN",VLOOKUP(SALIDA[[#This Row],[CODIGO]],STOCKSANLUIS[],6,FALSE))</f>
        <v>1</v>
      </c>
      <c r="F2809">
        <f>SALIDA[[#This Row],[CANTIDAD]]/SALIDA[[#This Row],[UND MEDIDA]]</f>
        <v>2</v>
      </c>
      <c r="G2809" t="str">
        <f>VLOOKUP(SALIDA[[#This Row],[CODIGO]],FAMILIAS[],4,FALSE)</f>
        <v>VIKING</v>
      </c>
      <c r="H2809" s="10" t="str">
        <f>IF(VLOOKUP(SALIDA[[#This Row],[CODIGO]],STOCKSANLUIS[],7,FALSE)=0,"PRODUCTO SIN STOCK/UBICACIÓN",VLOOKUP(SALIDA[[#This Row],[CODIGO]],STOCKSANLUIS[],7,FALSE))</f>
        <v>B</v>
      </c>
      <c r="I2809" s="10"/>
      <c r="J2809" t="str">
        <f>SALIDA[[#This Row],[CODIGO]]&amp;"       "&amp;SALIDA[[#This Row],[FAMILIA]]</f>
        <v>03396       VIKING</v>
      </c>
      <c r="K2809">
        <f>VLOOKUP(SALIDA[[#This Row],[CODIGO]],STOCK_STARSOFT[],5,FALSE)</f>
        <v>202.05513400000001</v>
      </c>
      <c r="L2809">
        <f>SALIDA[[#This Row],[CANTIDAD]]*SALIDA[[#This Row],[PRECIO UND]]</f>
        <v>404.11026800000002</v>
      </c>
    </row>
    <row r="2810" spans="1:12" x14ac:dyDescent="0.25">
      <c r="A2810" s="6" t="s">
        <v>3096</v>
      </c>
      <c r="B2810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810" s="153">
        <v>46067</v>
      </c>
      <c r="D2810">
        <v>2</v>
      </c>
      <c r="E2810">
        <f>IF(VLOOKUP(SALIDA[[#This Row],[CODIGO]],STOCKSANLUIS[],6,FALSE)=0,"PRODUCTO SIN STOCK/UBICACIÓN",VLOOKUP(SALIDA[[#This Row],[CODIGO]],STOCKSANLUIS[],6,FALSE))</f>
        <v>1</v>
      </c>
      <c r="F2810">
        <f>SALIDA[[#This Row],[CANTIDAD]]/SALIDA[[#This Row],[UND MEDIDA]]</f>
        <v>2</v>
      </c>
      <c r="G2810" t="str">
        <f>VLOOKUP(SALIDA[[#This Row],[CODIGO]],FAMILIAS[],4,FALSE)</f>
        <v>TEMP BLUE</v>
      </c>
      <c r="H2810" s="10" t="str">
        <f>IF(VLOOKUP(SALIDA[[#This Row],[CODIGO]],STOCKSANLUIS[],7,FALSE)=0,"PRODUCTO SIN STOCK/UBICACIÓN",VLOOKUP(SALIDA[[#This Row],[CODIGO]],STOCKSANLUIS[],7,FALSE))</f>
        <v>B</v>
      </c>
      <c r="I2810" s="10"/>
      <c r="J2810" t="str">
        <f>SALIDA[[#This Row],[CODIGO]]&amp;"       "&amp;SALIDA[[#This Row],[FAMILIA]]</f>
        <v>02495       TEMP BLUE</v>
      </c>
      <c r="K2810">
        <f>VLOOKUP(SALIDA[[#This Row],[CODIGO]],STOCK_STARSOFT[],5,FALSE)</f>
        <v>207.15372199999999</v>
      </c>
      <c r="L2810">
        <f>SALIDA[[#This Row],[CANTIDAD]]*SALIDA[[#This Row],[PRECIO UND]]</f>
        <v>414.30744399999998</v>
      </c>
    </row>
    <row r="2811" spans="1:12" x14ac:dyDescent="0.25">
      <c r="A2811" s="6" t="s">
        <v>2539</v>
      </c>
      <c r="B2811" s="100" t="str">
        <f>VLOOKUP(SALIDA[[#This Row],[CODIGO]],STOCKSANLUIS[],2,FALSE)</f>
        <v>CONTROLADOR DE TEMPERATURA DIGITAL MT-543EW PLUS DE 4 ETAPAS C/ALARMA - VER.06 - 115/220 VAC - FULL GAUGE - WHITE</v>
      </c>
      <c r="C2811" s="153">
        <v>46067</v>
      </c>
      <c r="D2811">
        <v>1</v>
      </c>
      <c r="E2811">
        <f>IF(VLOOKUP(SALIDA[[#This Row],[CODIGO]],STOCKSANLUIS[],6,FALSE)=0,"PRODUCTO SIN STOCK/UBICACIÓN",VLOOKUP(SALIDA[[#This Row],[CODIGO]],STOCKSANLUIS[],6,FALSE))</f>
        <v>1</v>
      </c>
      <c r="F2811">
        <f>SALIDA[[#This Row],[CANTIDAD]]/SALIDA[[#This Row],[UND MEDIDA]]</f>
        <v>1</v>
      </c>
      <c r="G2811" t="str">
        <f>VLOOKUP(SALIDA[[#This Row],[CODIGO]],FAMILIAS[],4,FALSE)</f>
        <v>FULL GAUGE</v>
      </c>
      <c r="H2811" s="10" t="str">
        <f>IF(VLOOKUP(SALIDA[[#This Row],[CODIGO]],STOCKSANLUIS[],7,FALSE)=0,"PRODUCTO SIN STOCK/UBICACIÓN",VLOOKUP(SALIDA[[#This Row],[CODIGO]],STOCKSANLUIS[],7,FALSE))</f>
        <v>A</v>
      </c>
      <c r="I2811" s="10"/>
      <c r="J2811" t="str">
        <f>SALIDA[[#This Row],[CODIGO]]&amp;"       "&amp;SALIDA[[#This Row],[FAMILIA]]</f>
        <v>02081       FULL GAUGE</v>
      </c>
      <c r="K2811">
        <f>VLOOKUP(SALIDA[[#This Row],[CODIGO]],STOCK_STARSOFT[],5,FALSE)</f>
        <v>33.869329</v>
      </c>
      <c r="L2811">
        <f>SALIDA[[#This Row],[CANTIDAD]]*SALIDA[[#This Row],[PRECIO UND]]</f>
        <v>33.869329</v>
      </c>
    </row>
    <row r="2812" spans="1:12" x14ac:dyDescent="0.25">
      <c r="A2812" s="6" t="s">
        <v>3858</v>
      </c>
      <c r="B2812" s="100" t="str">
        <f>VLOOKUP(SALIDA[[#This Row],[CODIGO]],STOCKSANLUIS[],2,FALSE)</f>
        <v>CORTINA DE AIRE DE 120 CM (48") - 220V/1PH/60HZ - STAR COLD - FM-1212Z/Y-MC</v>
      </c>
      <c r="C2812" s="153">
        <v>46067</v>
      </c>
      <c r="D2812">
        <v>1</v>
      </c>
      <c r="E2812">
        <f>IF(VLOOKUP(SALIDA[[#This Row],[CODIGO]],STOCKSANLUIS[],6,FALSE)=0,"PRODUCTO SIN STOCK/UBICACIÓN",VLOOKUP(SALIDA[[#This Row],[CODIGO]],STOCKSANLUIS[],6,FALSE))</f>
        <v>1</v>
      </c>
      <c r="F2812">
        <f>SALIDA[[#This Row],[CANTIDAD]]/SALIDA[[#This Row],[UND MEDIDA]]</f>
        <v>1</v>
      </c>
      <c r="G2812" t="str">
        <f>VLOOKUP(SALIDA[[#This Row],[CODIGO]],FAMILIAS[],4,FALSE)</f>
        <v>STAR COLD</v>
      </c>
      <c r="H2812" s="10" t="str">
        <f>IF(VLOOKUP(SALIDA[[#This Row],[CODIGO]],STOCKSANLUIS[],7,FALSE)=0,"PRODUCTO SIN STOCK/UBICACIÓN",VLOOKUP(SALIDA[[#This Row],[CODIGO]],STOCKSANLUIS[],7,FALSE))</f>
        <v>A</v>
      </c>
      <c r="I2812" s="10"/>
      <c r="J2812" t="str">
        <f>SALIDA[[#This Row],[CODIGO]]&amp;"       "&amp;SALIDA[[#This Row],[FAMILIA]]</f>
        <v>03288       STAR COLD</v>
      </c>
      <c r="K2812">
        <f>VLOOKUP(SALIDA[[#This Row],[CODIGO]],STOCK_STARSOFT[],5,FALSE)</f>
        <v>46.302090999999997</v>
      </c>
      <c r="L2812">
        <f>SALIDA[[#This Row],[CANTIDAD]]*SALIDA[[#This Row],[PRECIO UND]]</f>
        <v>46.302090999999997</v>
      </c>
    </row>
    <row r="2813" spans="1:12" x14ac:dyDescent="0.25">
      <c r="A2813" s="6" t="s">
        <v>22022</v>
      </c>
      <c r="B2813" s="100" t="str">
        <f>VLOOKUP(SALIDA[[#This Row],[CODIGO]],STOCKSANLUIS[],2,FALSE)</f>
        <v>EVAPORADOR PISO TECHO 60000 BTU/H EVAP R410A 208-230V/60HZ/1PH - VIKING "VIKINGO" - PROUDLY DESIGNED IN USA - BLUE FIN PROTECTION - XJCFRI-4-60-3-T - MADE IN P.R.C.</v>
      </c>
      <c r="C2813" s="153">
        <v>46069</v>
      </c>
      <c r="D2813">
        <v>2</v>
      </c>
      <c r="E2813">
        <f>IF(VLOOKUP(SALIDA[[#This Row],[CODIGO]],STOCKSANLUIS[],6,FALSE)=0,"PRODUCTO SIN STOCK/UBICACIÓN",VLOOKUP(SALIDA[[#This Row],[CODIGO]],STOCKSANLUIS[],6,FALSE))</f>
        <v>1</v>
      </c>
      <c r="F2813">
        <f>SALIDA[[#This Row],[CANTIDAD]]/SALIDA[[#This Row],[UND MEDIDA]]</f>
        <v>2</v>
      </c>
      <c r="G2813" t="str">
        <f>VLOOKUP(SALIDA[[#This Row],[CODIGO]],FAMILIAS[],4,FALSE)</f>
        <v>VIKING</v>
      </c>
      <c r="H2813" s="10" t="str">
        <f>IF(VLOOKUP(SALIDA[[#This Row],[CODIGO]],STOCKSANLUIS[],7,FALSE)=0,"PRODUCTO SIN STOCK/UBICACIÓN",VLOOKUP(SALIDA[[#This Row],[CODIGO]],STOCKSANLUIS[],7,FALSE))</f>
        <v>B</v>
      </c>
      <c r="I2813" s="10"/>
      <c r="J2813" t="str">
        <f>SALIDA[[#This Row],[CODIGO]]&amp;"       "&amp;SALIDA[[#This Row],[FAMILIA]]</f>
        <v>03539       VIKING</v>
      </c>
      <c r="K2813">
        <f>VLOOKUP(SALIDA[[#This Row],[CODIGO]],STOCK_STARSOFT[],5,FALSE)</f>
        <v>243.640547</v>
      </c>
      <c r="L2813">
        <f>SALIDA[[#This Row],[CANTIDAD]]*SALIDA[[#This Row],[PRECIO UND]]</f>
        <v>487.281094</v>
      </c>
    </row>
    <row r="2814" spans="1:12" x14ac:dyDescent="0.25">
      <c r="A2814" s="6" t="s">
        <v>22026</v>
      </c>
      <c r="B2814" s="100" t="str">
        <f>VLOOKUP(SALIDA[[#This Row],[CODIGO]],STOCKSANLUIS[],2,FALSE)</f>
        <v>CONDENSADOR DE 60000 BTU/H CDU VERTICAL R410A 380V/60HZ/3PH - VIKING "VIKINGO" - PROUDLY DESIGNED IN USA - BLUE FIN PROTECTION - XJCVR4-60-8-T - MADE IN P.R.C..</v>
      </c>
      <c r="C2814" s="153">
        <v>46069</v>
      </c>
      <c r="D2814">
        <v>2</v>
      </c>
      <c r="E2814">
        <f>IF(VLOOKUP(SALIDA[[#This Row],[CODIGO]],STOCKSANLUIS[],6,FALSE)=0,"PRODUCTO SIN STOCK/UBICACIÓN",VLOOKUP(SALIDA[[#This Row],[CODIGO]],STOCKSANLUIS[],6,FALSE))</f>
        <v>1</v>
      </c>
      <c r="F2814">
        <f>SALIDA[[#This Row],[CANTIDAD]]/SALIDA[[#This Row],[UND MEDIDA]]</f>
        <v>2</v>
      </c>
      <c r="G2814" t="str">
        <f>VLOOKUP(SALIDA[[#This Row],[CODIGO]],FAMILIAS[],4,FALSE)</f>
        <v>VIKING</v>
      </c>
      <c r="H2814" s="10" t="str">
        <f>IF(VLOOKUP(SALIDA[[#This Row],[CODIGO]],STOCKSANLUIS[],7,FALSE)=0,"PRODUCTO SIN STOCK/UBICACIÓN",VLOOKUP(SALIDA[[#This Row],[CODIGO]],STOCKSANLUIS[],7,FALSE))</f>
        <v>B</v>
      </c>
      <c r="I2814" s="10"/>
      <c r="J2814" t="str">
        <f>SALIDA[[#This Row],[CODIGO]]&amp;"       "&amp;SALIDA[[#This Row],[FAMILIA]]</f>
        <v>03541       VIKING</v>
      </c>
      <c r="K2814">
        <f>VLOOKUP(SALIDA[[#This Row],[CODIGO]],STOCK_STARSOFT[],5,FALSE)</f>
        <v>502.24147699999997</v>
      </c>
      <c r="L2814">
        <f>SALIDA[[#This Row],[CANTIDAD]]*SALIDA[[#This Row],[PRECIO UND]]</f>
        <v>1004.4829539999999</v>
      </c>
    </row>
    <row r="2815" spans="1:12" x14ac:dyDescent="0.25">
      <c r="A2815" s="6" t="s">
        <v>485</v>
      </c>
      <c r="B2815" s="100" t="str">
        <f>VLOOKUP(SALIDA[[#This Row],[CODIGO]],STOCKSANLUIS[],2,FALSE)</f>
        <v>SOLDADURA DE PLATA HARRIS AL 0%</v>
      </c>
      <c r="C2815" s="153">
        <v>46069</v>
      </c>
      <c r="D2815">
        <v>15</v>
      </c>
      <c r="E2815">
        <f>IF(VLOOKUP(SALIDA[[#This Row],[CODIGO]],STOCKSANLUIS[],6,FALSE)=0,"PRODUCTO SIN STOCK/UBICACIÓN",VLOOKUP(SALIDA[[#This Row],[CODIGO]],STOCKSANLUIS[],6,FALSE))</f>
        <v>1</v>
      </c>
      <c r="F2815">
        <f>SALIDA[[#This Row],[CANTIDAD]]/SALIDA[[#This Row],[UND MEDIDA]]</f>
        <v>15</v>
      </c>
      <c r="G2815" t="str">
        <f>VLOOKUP(SALIDA[[#This Row],[CODIGO]],FAMILIAS[],4,FALSE)</f>
        <v>HARRIS</v>
      </c>
      <c r="H2815" s="10" t="str">
        <f>IF(VLOOKUP(SALIDA[[#This Row],[CODIGO]],STOCKSANLUIS[],7,FALSE)=0,"PRODUCTO SIN STOCK/UBICACIÓN",VLOOKUP(SALIDA[[#This Row],[CODIGO]],STOCKSANLUIS[],7,FALSE))</f>
        <v>C</v>
      </c>
      <c r="I2815" s="10"/>
      <c r="J2815" t="str">
        <f>SALIDA[[#This Row],[CODIGO]]&amp;"       "&amp;SALIDA[[#This Row],[FAMILIA]]</f>
        <v>00405       HARRIS</v>
      </c>
      <c r="K2815">
        <f>VLOOKUP(SALIDA[[#This Row],[CODIGO]],STOCK_STARSOFT[],5,FALSE)</f>
        <v>0.38343100000000002</v>
      </c>
      <c r="L2815">
        <f>SALIDA[[#This Row],[CANTIDAD]]*SALIDA[[#This Row],[PRECIO UND]]</f>
        <v>5.7514650000000005</v>
      </c>
    </row>
    <row r="2816" spans="1:12" x14ac:dyDescent="0.25">
      <c r="A2816" s="6" t="s">
        <v>1073</v>
      </c>
      <c r="B2816" s="100" t="str">
        <f>VLOOKUP(SALIDA[[#This Row],[CODIGO]],STOCKSANLUIS[],2,FALSE)</f>
        <v>GAS MAP BERNZOMATIC  - WORTHINGTON 14.1 OZ</v>
      </c>
      <c r="C2816" s="153">
        <v>46069</v>
      </c>
      <c r="D2816">
        <v>1</v>
      </c>
      <c r="E2816">
        <f>IF(VLOOKUP(SALIDA[[#This Row],[CODIGO]],STOCKSANLUIS[],6,FALSE)=0,"PRODUCTO SIN STOCK/UBICACIÓN",VLOOKUP(SALIDA[[#This Row],[CODIGO]],STOCKSANLUIS[],6,FALSE))</f>
        <v>1</v>
      </c>
      <c r="F2816">
        <f>SALIDA[[#This Row],[CANTIDAD]]/SALIDA[[#This Row],[UND MEDIDA]]</f>
        <v>1</v>
      </c>
      <c r="G2816" t="str">
        <f>VLOOKUP(SALIDA[[#This Row],[CODIGO]],FAMILIAS[],4,FALSE)</f>
        <v>WORTHINGTON</v>
      </c>
      <c r="H2816" s="10" t="str">
        <f>IF(VLOOKUP(SALIDA[[#This Row],[CODIGO]],STOCKSANLUIS[],7,FALSE)=0,"PRODUCTO SIN STOCK/UBICACIÓN",VLOOKUP(SALIDA[[#This Row],[CODIGO]],STOCKSANLUIS[],7,FALSE))</f>
        <v>C</v>
      </c>
      <c r="I2816" s="10"/>
      <c r="J2816" t="str">
        <f>SALIDA[[#This Row],[CODIGO]]&amp;"       "&amp;SALIDA[[#This Row],[FAMILIA]]</f>
        <v>01167       WORTHINGTON</v>
      </c>
      <c r="K2816">
        <f>VLOOKUP(SALIDA[[#This Row],[CODIGO]],STOCK_STARSOFT[],5,FALSE)</f>
        <v>3.829685</v>
      </c>
      <c r="L2816">
        <f>SALIDA[[#This Row],[CANTIDAD]]*SALIDA[[#This Row],[PRECIO UND]]</f>
        <v>3.829685</v>
      </c>
    </row>
    <row r="2817" spans="1:12" x14ac:dyDescent="0.25">
      <c r="A2817" s="6" t="s">
        <v>22048</v>
      </c>
      <c r="B2817" s="100" t="str">
        <f>VLOOKUP(SALIDA[[#This Row],[CODIGO]],STOCKSANLUIS[],2,FALSE)</f>
        <v xml:space="preserve">BOMBA DE CONDENSADO STAR COLD DE 230V-1F-60HZ TANQUE ALTO (INCLUYE MANGUERA)  SI-1801 </v>
      </c>
      <c r="C2817" s="153">
        <v>46069</v>
      </c>
      <c r="D2817">
        <v>6</v>
      </c>
      <c r="E2817">
        <f>IF(VLOOKUP(SALIDA[[#This Row],[CODIGO]],STOCKSANLUIS[],6,FALSE)=0,"PRODUCTO SIN STOCK/UBICACIÓN",VLOOKUP(SALIDA[[#This Row],[CODIGO]],STOCKSANLUIS[],6,FALSE))</f>
        <v>1</v>
      </c>
      <c r="F2817">
        <f>SALIDA[[#This Row],[CANTIDAD]]/SALIDA[[#This Row],[UND MEDIDA]]</f>
        <v>6</v>
      </c>
      <c r="G2817" t="str">
        <f>VLOOKUP(SALIDA[[#This Row],[CODIGO]],FAMILIAS[],4,FALSE)</f>
        <v>STAR COLD</v>
      </c>
      <c r="H2817" s="10" t="str">
        <f>IF(VLOOKUP(SALIDA[[#This Row],[CODIGO]],STOCKSANLUIS[],7,FALSE)=0,"PRODUCTO SIN STOCK/UBICACIÓN",VLOOKUP(SALIDA[[#This Row],[CODIGO]],STOCKSANLUIS[],7,FALSE))</f>
        <v>B/C</v>
      </c>
      <c r="I2817" s="10"/>
      <c r="J2817" t="str">
        <f>SALIDA[[#This Row],[CODIGO]]&amp;"       "&amp;SALIDA[[#This Row],[FAMILIA]]</f>
        <v>03542       STAR COLD</v>
      </c>
      <c r="K2817">
        <f>VLOOKUP(SALIDA[[#This Row],[CODIGO]],STOCK_STARSOFT[],5,FALSE)</f>
        <v>17.996752999999998</v>
      </c>
      <c r="L2817">
        <f>SALIDA[[#This Row],[CANTIDAD]]*SALIDA[[#This Row],[PRECIO UND]]</f>
        <v>107.98051799999999</v>
      </c>
    </row>
    <row r="2818" spans="1:12" x14ac:dyDescent="0.25">
      <c r="A2818" s="6" t="s">
        <v>57</v>
      </c>
      <c r="B2818" s="100" t="str">
        <f>VLOOKUP(SALIDA[[#This Row],[CODIGO]],STOCKSANLUIS[],2,FALSE)</f>
        <v>CONTROLADOR DE VOLTAJE Y PROTECTOR DE FASES PHASELOG EW PLUS - VER.05 - 90-220 VAC - FULL GAUGE - WHITE</v>
      </c>
      <c r="C2818" s="153">
        <v>46069</v>
      </c>
      <c r="D2818">
        <v>5</v>
      </c>
      <c r="E2818">
        <f>IF(VLOOKUP(SALIDA[[#This Row],[CODIGO]],STOCKSANLUIS[],6,FALSE)=0,"PRODUCTO SIN STOCK/UBICACIÓN",VLOOKUP(SALIDA[[#This Row],[CODIGO]],STOCKSANLUIS[],6,FALSE))</f>
        <v>1</v>
      </c>
      <c r="F2818">
        <f>SALIDA[[#This Row],[CANTIDAD]]/SALIDA[[#This Row],[UND MEDIDA]]</f>
        <v>5</v>
      </c>
      <c r="G2818" t="str">
        <f>VLOOKUP(SALIDA[[#This Row],[CODIGO]],FAMILIAS[],4,FALSE)</f>
        <v>FULL GAUGE</v>
      </c>
      <c r="H2818" s="10" t="str">
        <f>IF(VLOOKUP(SALIDA[[#This Row],[CODIGO]],STOCKSANLUIS[],7,FALSE)=0,"PRODUCTO SIN STOCK/UBICACIÓN",VLOOKUP(SALIDA[[#This Row],[CODIGO]],STOCKSANLUIS[],7,FALSE))</f>
        <v>C</v>
      </c>
      <c r="I2818" s="10"/>
      <c r="J2818" t="str">
        <f>SALIDA[[#This Row],[CODIGO]]&amp;"       "&amp;SALIDA[[#This Row],[FAMILIA]]</f>
        <v>00029       FULL GAUGE</v>
      </c>
      <c r="K2818">
        <f>VLOOKUP(SALIDA[[#This Row],[CODIGO]],STOCK_STARSOFT[],5,FALSE)</f>
        <v>54.47063</v>
      </c>
      <c r="L2818">
        <f>SALIDA[[#This Row],[CANTIDAD]]*SALIDA[[#This Row],[PRECIO UND]]</f>
        <v>272.35315000000003</v>
      </c>
    </row>
    <row r="2819" spans="1:12" x14ac:dyDescent="0.25">
      <c r="A2819" s="6" t="s">
        <v>259</v>
      </c>
      <c r="B2819" s="100" t="str">
        <f>VLOOKUP(SALIDA[[#This Row],[CODIGO]],STOCKSANLUIS[],2,FALSE)</f>
        <v>PLATINA KLEERSTRIP MAX BULLET HTP SILVER 2  PLOMO (60 CM)- 477600</v>
      </c>
      <c r="C2819" s="153">
        <v>46069</v>
      </c>
      <c r="D2819">
        <v>7</v>
      </c>
      <c r="E2819">
        <f>IF(VLOOKUP(SALIDA[[#This Row],[CODIGO]],STOCKSANLUIS[],6,FALSE)=0,"PRODUCTO SIN STOCK/UBICACIÓN",VLOOKUP(SALIDA[[#This Row],[CODIGO]],STOCKSANLUIS[],6,FALSE))</f>
        <v>1</v>
      </c>
      <c r="F2819">
        <f>SALIDA[[#This Row],[CANTIDAD]]/SALIDA[[#This Row],[UND MEDIDA]]</f>
        <v>7</v>
      </c>
      <c r="G2819" t="str">
        <f>VLOOKUP(SALIDA[[#This Row],[CODIGO]],FAMILIAS[],4,FALSE)</f>
        <v>ES ROBBINS</v>
      </c>
      <c r="H2819" s="10" t="str">
        <f>IF(VLOOKUP(SALIDA[[#This Row],[CODIGO]],STOCKSANLUIS[],7,FALSE)=0,"PRODUCTO SIN STOCK/UBICACIÓN",VLOOKUP(SALIDA[[#This Row],[CODIGO]],STOCKSANLUIS[],7,FALSE))</f>
        <v>C</v>
      </c>
      <c r="I2819" s="10"/>
      <c r="J2819" t="str">
        <f>SALIDA[[#This Row],[CODIGO]]&amp;"       "&amp;SALIDA[[#This Row],[FAMILIA]]</f>
        <v>00186       ES ROBBINS</v>
      </c>
      <c r="K2819">
        <f>VLOOKUP(SALIDA[[#This Row],[CODIGO]],STOCK_STARSOFT[],5,FALSE)</f>
        <v>4.3959429999999999</v>
      </c>
      <c r="L2819">
        <f>SALIDA[[#This Row],[CANTIDAD]]*SALIDA[[#This Row],[PRECIO UND]]</f>
        <v>30.771601</v>
      </c>
    </row>
    <row r="2820" spans="1:12" x14ac:dyDescent="0.25">
      <c r="A2820" s="6" t="s">
        <v>19744</v>
      </c>
      <c r="B2820" s="100" t="str">
        <f>VLOOKUP(SALIDA[[#This Row],[CODIGO]],STOCKSANLUIS[],2,FALSE)</f>
        <v>CONDENSADOR DE 36000 BTU/H CDU VERTICAL ST R410A 208-230V/60HZ/1PH - TEMP BLUE MADE BY CARRIER ENTERPRISE - FRIO SOLO - TBA410A--036-V3G1C</v>
      </c>
      <c r="C2820" s="153">
        <v>46069</v>
      </c>
      <c r="D2820">
        <v>1</v>
      </c>
      <c r="E2820">
        <f>IF(VLOOKUP(SALIDA[[#This Row],[CODIGO]],STOCKSANLUIS[],6,FALSE)=0,"PRODUCTO SIN STOCK/UBICACIÓN",VLOOKUP(SALIDA[[#This Row],[CODIGO]],STOCKSANLUIS[],6,FALSE))</f>
        <v>1</v>
      </c>
      <c r="F2820">
        <f>SALIDA[[#This Row],[CANTIDAD]]/SALIDA[[#This Row],[UND MEDIDA]]</f>
        <v>1</v>
      </c>
      <c r="G2820" t="str">
        <f>VLOOKUP(SALIDA[[#This Row],[CODIGO]],FAMILIAS[],4,FALSE)</f>
        <v>TEMP BLUE</v>
      </c>
      <c r="H2820" s="10" t="str">
        <f>IF(VLOOKUP(SALIDA[[#This Row],[CODIGO]],STOCKSANLUIS[],7,FALSE)=0,"PRODUCTO SIN STOCK/UBICACIÓN",VLOOKUP(SALIDA[[#This Row],[CODIGO]],STOCKSANLUIS[],7,FALSE))</f>
        <v>B</v>
      </c>
      <c r="I2820" s="10"/>
      <c r="J2820" t="str">
        <f>SALIDA[[#This Row],[CODIGO]]&amp;"       "&amp;SALIDA[[#This Row],[FAMILIA]]</f>
        <v>03365       TEMP BLUE</v>
      </c>
      <c r="K2820">
        <f>VLOOKUP(SALIDA[[#This Row],[CODIGO]],STOCK_STARSOFT[],5,FALSE)</f>
        <v>335.38404800000001</v>
      </c>
      <c r="L2820">
        <f>SALIDA[[#This Row],[CANTIDAD]]*SALIDA[[#This Row],[PRECIO UND]]</f>
        <v>335.38404800000001</v>
      </c>
    </row>
    <row r="2821" spans="1:12" x14ac:dyDescent="0.25">
      <c r="A2821" s="6" t="s">
        <v>22048</v>
      </c>
      <c r="B2821" s="100" t="str">
        <f>VLOOKUP(SALIDA[[#This Row],[CODIGO]],STOCKSANLUIS[],2,FALSE)</f>
        <v xml:space="preserve">BOMBA DE CONDENSADO STAR COLD DE 230V-1F-60HZ TANQUE ALTO (INCLUYE MANGUERA)  SI-1801 </v>
      </c>
      <c r="C2821" s="153">
        <v>46069</v>
      </c>
      <c r="D2821">
        <v>12</v>
      </c>
      <c r="E2821">
        <f>IF(VLOOKUP(SALIDA[[#This Row],[CODIGO]],STOCKSANLUIS[],6,FALSE)=0,"PRODUCTO SIN STOCK/UBICACIÓN",VLOOKUP(SALIDA[[#This Row],[CODIGO]],STOCKSANLUIS[],6,FALSE))</f>
        <v>1</v>
      </c>
      <c r="F2821">
        <f>SALIDA[[#This Row],[CANTIDAD]]/SALIDA[[#This Row],[UND MEDIDA]]</f>
        <v>12</v>
      </c>
      <c r="G2821" t="str">
        <f>VLOOKUP(SALIDA[[#This Row],[CODIGO]],FAMILIAS[],4,FALSE)</f>
        <v>STAR COLD</v>
      </c>
      <c r="H2821" s="10" t="str">
        <f>IF(VLOOKUP(SALIDA[[#This Row],[CODIGO]],STOCKSANLUIS[],7,FALSE)=0,"PRODUCTO SIN STOCK/UBICACIÓN",VLOOKUP(SALIDA[[#This Row],[CODIGO]],STOCKSANLUIS[],7,FALSE))</f>
        <v>B/C</v>
      </c>
      <c r="I2821" s="10"/>
      <c r="J2821" t="str">
        <f>SALIDA[[#This Row],[CODIGO]]&amp;"       "&amp;SALIDA[[#This Row],[FAMILIA]]</f>
        <v>03542       STAR COLD</v>
      </c>
      <c r="K2821">
        <f>VLOOKUP(SALIDA[[#This Row],[CODIGO]],STOCK_STARSOFT[],5,FALSE)</f>
        <v>17.996752999999998</v>
      </c>
      <c r="L2821">
        <f>SALIDA[[#This Row],[CANTIDAD]]*SALIDA[[#This Row],[PRECIO UND]]</f>
        <v>215.96103599999998</v>
      </c>
    </row>
    <row r="2822" spans="1:12" x14ac:dyDescent="0.25">
      <c r="A2822" s="6" t="s">
        <v>1378</v>
      </c>
      <c r="B2822" s="100" t="str">
        <f>VLOOKUP(SALIDA[[#This Row],[CODIGO]],STOCKSANLUIS[],2,FALSE)</f>
        <v>LAMAS DE PVC ALECO 12"X0.12"X150’ (30CM X 3MM X 45.72M) LOW TEMP RIBBED – 172013 – MADE IN USA</v>
      </c>
      <c r="C2822" s="153">
        <v>46069</v>
      </c>
      <c r="D2822">
        <v>2</v>
      </c>
      <c r="E2822">
        <f>IF(VLOOKUP(SALIDA[[#This Row],[CODIGO]],STOCKSANLUIS[],6,FALSE)=0,"PRODUCTO SIN STOCK/UBICACIÓN",VLOOKUP(SALIDA[[#This Row],[CODIGO]],STOCKSANLUIS[],6,FALSE))</f>
        <v>1</v>
      </c>
      <c r="F2822">
        <f>SALIDA[[#This Row],[CANTIDAD]]/SALIDA[[#This Row],[UND MEDIDA]]</f>
        <v>2</v>
      </c>
      <c r="G2822" t="str">
        <f>VLOOKUP(SALIDA[[#This Row],[CODIGO]],FAMILIAS[],4,FALSE)</f>
        <v>ES ROBBINS</v>
      </c>
      <c r="H2822" s="10" t="str">
        <f>IF(VLOOKUP(SALIDA[[#This Row],[CODIGO]],STOCKSANLUIS[],7,FALSE)=0,"PRODUCTO SIN STOCK/UBICACIÓN",VLOOKUP(SALIDA[[#This Row],[CODIGO]],STOCKSANLUIS[],7,FALSE))</f>
        <v>B</v>
      </c>
      <c r="I2822" s="10"/>
      <c r="J2822" t="str">
        <f>SALIDA[[#This Row],[CODIGO]]&amp;"       "&amp;SALIDA[[#This Row],[FAMILIA]]</f>
        <v>01439       ES ROBBINS</v>
      </c>
      <c r="K2822">
        <f>VLOOKUP(SALIDA[[#This Row],[CODIGO]],STOCK_STARSOFT[],5,FALSE)</f>
        <v>248.731672</v>
      </c>
      <c r="L2822">
        <f>SALIDA[[#This Row],[CANTIDAD]]*SALIDA[[#This Row],[PRECIO UND]]</f>
        <v>497.46334400000001</v>
      </c>
    </row>
    <row r="2823" spans="1:12" x14ac:dyDescent="0.25">
      <c r="A2823" s="6" t="s">
        <v>19738</v>
      </c>
      <c r="B2823" s="100" t="str">
        <f>VLOOKUP(SALIDA[[#This Row],[CODIGO]],STOCKSANLUIS[],2,FALSE)</f>
        <v>EVAPORADOR PISO TECHO 36000 BTU/H EVAP F/C ST R410A 208-230V/60HZ/1PH - TEMP BLUE MADE BY CARRIER ENTERPRISE - FRIO SOLO - TBF410A-P036-M3G1C</v>
      </c>
      <c r="C2823" s="153">
        <v>46069</v>
      </c>
      <c r="D2823">
        <v>1</v>
      </c>
      <c r="E2823" t="str">
        <f>IF(VLOOKUP(SALIDA[[#This Row],[CODIGO]],STOCKSANLUIS[],6,FALSE)=0,"PRODUCTO SIN STOCK/UBICACIÓN",VLOOKUP(SALIDA[[#This Row],[CODIGO]],STOCKSANLUIS[],6,FALSE))</f>
        <v>PRODUCTO SIN STOCK/UBICACIÓN</v>
      </c>
      <c r="F2823" t="e">
        <f>SALIDA[[#This Row],[CANTIDAD]]/SALIDA[[#This Row],[UND MEDIDA]]</f>
        <v>#VALUE!</v>
      </c>
      <c r="G2823" t="str">
        <f>VLOOKUP(SALIDA[[#This Row],[CODIGO]],FAMILIAS[],4,FALSE)</f>
        <v>TEMP BLUE</v>
      </c>
      <c r="H2823" s="10" t="str">
        <f>IF(VLOOKUP(SALIDA[[#This Row],[CODIGO]],STOCKSANLUIS[],7,FALSE)=0,"PRODUCTO SIN STOCK/UBICACIÓN",VLOOKUP(SALIDA[[#This Row],[CODIGO]],STOCKSANLUIS[],7,FALSE))</f>
        <v>B</v>
      </c>
      <c r="I2823" s="10"/>
      <c r="J2823" t="str">
        <f>SALIDA[[#This Row],[CODIGO]]&amp;"       "&amp;SALIDA[[#This Row],[FAMILIA]]</f>
        <v>03370       TEMP BLUE</v>
      </c>
      <c r="K2823">
        <f>VLOOKUP(SALIDA[[#This Row],[CODIGO]],STOCK_STARSOFT[],5,FALSE)</f>
        <v>233.686949</v>
      </c>
      <c r="L2823">
        <f>SALIDA[[#This Row],[CANTIDAD]]*SALIDA[[#This Row],[PRECIO UND]]</f>
        <v>233.686949</v>
      </c>
    </row>
    <row r="2824" spans="1:12" x14ac:dyDescent="0.25">
      <c r="A2824" s="6" t="s">
        <v>21538</v>
      </c>
      <c r="B2824" s="100" t="str">
        <f>VLOOKUP(SALIDA[[#This Row],[CODIGO]],STOCKSANLUIS[],2,FALSE)</f>
        <v>CORTINA DE AIRE DE 180 CM (72") - 220V/1PH/60HZ - STAR COLD - FM-1218Z/Y-MC</v>
      </c>
      <c r="C2824" s="153">
        <v>46069</v>
      </c>
      <c r="D2824">
        <v>1</v>
      </c>
      <c r="E2824">
        <f>IF(VLOOKUP(SALIDA[[#This Row],[CODIGO]],STOCKSANLUIS[],6,FALSE)=0,"PRODUCTO SIN STOCK/UBICACIÓN",VLOOKUP(SALIDA[[#This Row],[CODIGO]],STOCKSANLUIS[],6,FALSE))</f>
        <v>1</v>
      </c>
      <c r="F2824">
        <f>SALIDA[[#This Row],[CANTIDAD]]/SALIDA[[#This Row],[UND MEDIDA]]</f>
        <v>1</v>
      </c>
      <c r="G2824" t="str">
        <f>VLOOKUP(SALIDA[[#This Row],[CODIGO]],FAMILIAS[],4,FALSE)</f>
        <v>STAR COLD</v>
      </c>
      <c r="H2824" s="10" t="str">
        <f>IF(VLOOKUP(SALIDA[[#This Row],[CODIGO]],STOCKSANLUIS[],7,FALSE)=0,"PRODUCTO SIN STOCK/UBICACIÓN",VLOOKUP(SALIDA[[#This Row],[CODIGO]],STOCKSANLUIS[],7,FALSE))</f>
        <v>C</v>
      </c>
      <c r="I2824" s="10"/>
      <c r="J2824" t="str">
        <f>SALIDA[[#This Row],[CODIGO]]&amp;"       "&amp;SALIDA[[#This Row],[FAMILIA]]</f>
        <v>03475       STAR COLD</v>
      </c>
      <c r="K2824">
        <f>VLOOKUP(SALIDA[[#This Row],[CODIGO]],STOCK_STARSOFT[],5,FALSE)</f>
        <v>69.566940000000002</v>
      </c>
      <c r="L2824">
        <f>SALIDA[[#This Row],[CANTIDAD]]*SALIDA[[#This Row],[PRECIO UND]]</f>
        <v>69.566940000000002</v>
      </c>
    </row>
    <row r="2825" spans="1:12" x14ac:dyDescent="0.25">
      <c r="A2825" s="6" t="s">
        <v>2571</v>
      </c>
      <c r="B2825" s="100" t="str">
        <f>VLOOKUP(SALIDA[[#This Row],[CODIGO]],STOCKSANLUIS[],2,FALSE)</f>
        <v xml:space="preserve">BOMBA DE CONDENSADO SAUERMANN SI 1805-220V  TANQUE BAJO    </v>
      </c>
      <c r="C2825" s="153">
        <v>46069</v>
      </c>
      <c r="D2825">
        <v>1</v>
      </c>
      <c r="E2825">
        <f>IF(VLOOKUP(SALIDA[[#This Row],[CODIGO]],STOCKSANLUIS[],6,FALSE)=0,"PRODUCTO SIN STOCK/UBICACIÓN",VLOOKUP(SALIDA[[#This Row],[CODIGO]],STOCKSANLUIS[],6,FALSE))</f>
        <v>1</v>
      </c>
      <c r="F2825">
        <f>SALIDA[[#This Row],[CANTIDAD]]/SALIDA[[#This Row],[UND MEDIDA]]</f>
        <v>1</v>
      </c>
      <c r="G2825" t="str">
        <f>VLOOKUP(SALIDA[[#This Row],[CODIGO]],FAMILIAS[],4,FALSE)</f>
        <v>SAUERMANN</v>
      </c>
      <c r="H2825" s="10" t="str">
        <f>IF(VLOOKUP(SALIDA[[#This Row],[CODIGO]],STOCKSANLUIS[],7,FALSE)=0,"PRODUCTO SIN STOCK/UBICACIÓN",VLOOKUP(SALIDA[[#This Row],[CODIGO]],STOCKSANLUIS[],7,FALSE))</f>
        <v>C</v>
      </c>
      <c r="I2825" s="10"/>
      <c r="J2825" t="str">
        <f>SALIDA[[#This Row],[CODIGO]]&amp;"       "&amp;SALIDA[[#This Row],[FAMILIA]]</f>
        <v>02109       SAUERMANN</v>
      </c>
      <c r="K2825">
        <f>VLOOKUP(SALIDA[[#This Row],[CODIGO]],STOCK_STARSOFT[],5,FALSE)</f>
        <v>45.054600999999998</v>
      </c>
      <c r="L2825">
        <f>SALIDA[[#This Row],[CANTIDAD]]*SALIDA[[#This Row],[PRECIO UND]]</f>
        <v>45.054600999999998</v>
      </c>
    </row>
    <row r="2826" spans="1:12" x14ac:dyDescent="0.25">
      <c r="A2826" s="6" t="s">
        <v>3513</v>
      </c>
      <c r="B2826" s="100" t="str">
        <f>VLOOKUP(SALIDA[[#This Row],[CODIGO]],STOCKSANLUIS[],2,FALSE)</f>
        <v>GAS REFRIGERANTE FREON 410A 650 GR -CHEMOURS - CAJA DE 12 -  CHINO</v>
      </c>
      <c r="C2826" s="153">
        <v>46069</v>
      </c>
      <c r="D2826">
        <v>1</v>
      </c>
      <c r="E2826">
        <f>IF(VLOOKUP(SALIDA[[#This Row],[CODIGO]],STOCKSANLUIS[],6,FALSE)=0,"PRODUCTO SIN STOCK/UBICACIÓN",VLOOKUP(SALIDA[[#This Row],[CODIGO]],STOCKSANLUIS[],6,FALSE))</f>
        <v>1</v>
      </c>
      <c r="F2826">
        <f>SALIDA[[#This Row],[CANTIDAD]]/SALIDA[[#This Row],[UND MEDIDA]]</f>
        <v>1</v>
      </c>
      <c r="G2826" t="str">
        <f>VLOOKUP(SALIDA[[#This Row],[CODIGO]],FAMILIAS[],4,FALSE)</f>
        <v>THE CHEMOURS</v>
      </c>
      <c r="H2826" s="10" t="str">
        <f>IF(VLOOKUP(SALIDA[[#This Row],[CODIGO]],STOCKSANLUIS[],7,FALSE)=0,"PRODUCTO SIN STOCK/UBICACIÓN",VLOOKUP(SALIDA[[#This Row],[CODIGO]],STOCKSANLUIS[],7,FALSE))</f>
        <v>C</v>
      </c>
      <c r="I2826" s="10"/>
      <c r="J2826" t="str">
        <f>SALIDA[[#This Row],[CODIGO]]&amp;"       "&amp;SALIDA[[#This Row],[FAMILIA]]</f>
        <v>02922       THE CHEMOURS</v>
      </c>
      <c r="K2826">
        <f>VLOOKUP(SALIDA[[#This Row],[CODIGO]],STOCK_STARSOFT[],5,FALSE)</f>
        <v>8.1124840000000003</v>
      </c>
      <c r="L2826">
        <f>SALIDA[[#This Row],[CANTIDAD]]*SALIDA[[#This Row],[PRECIO UND]]</f>
        <v>8.1124840000000003</v>
      </c>
    </row>
    <row r="2827" spans="1:12" x14ac:dyDescent="0.25">
      <c r="A2827" s="6" t="s">
        <v>259</v>
      </c>
      <c r="B2827" s="100" t="str">
        <f>VLOOKUP(SALIDA[[#This Row],[CODIGO]],STOCKSANLUIS[],2,FALSE)</f>
        <v>PLATINA KLEERSTRIP MAX BULLET HTP SILVER 2  PLOMO (60 CM)- 477600</v>
      </c>
      <c r="C2827" s="153">
        <v>46069</v>
      </c>
      <c r="D2827">
        <v>3</v>
      </c>
      <c r="E2827">
        <f>IF(VLOOKUP(SALIDA[[#This Row],[CODIGO]],STOCKSANLUIS[],6,FALSE)=0,"PRODUCTO SIN STOCK/UBICACIÓN",VLOOKUP(SALIDA[[#This Row],[CODIGO]],STOCKSANLUIS[],6,FALSE))</f>
        <v>1</v>
      </c>
      <c r="F2827">
        <f>SALIDA[[#This Row],[CANTIDAD]]/SALIDA[[#This Row],[UND MEDIDA]]</f>
        <v>3</v>
      </c>
      <c r="G2827" t="str">
        <f>VLOOKUP(SALIDA[[#This Row],[CODIGO]],FAMILIAS[],4,FALSE)</f>
        <v>ES ROBBINS</v>
      </c>
      <c r="H2827" s="10" t="str">
        <f>IF(VLOOKUP(SALIDA[[#This Row],[CODIGO]],STOCKSANLUIS[],7,FALSE)=0,"PRODUCTO SIN STOCK/UBICACIÓN",VLOOKUP(SALIDA[[#This Row],[CODIGO]],STOCKSANLUIS[],7,FALSE))</f>
        <v>C</v>
      </c>
      <c r="I2827" s="10"/>
      <c r="J2827" t="str">
        <f>SALIDA[[#This Row],[CODIGO]]&amp;"       "&amp;SALIDA[[#This Row],[FAMILIA]]</f>
        <v>00186       ES ROBBINS</v>
      </c>
      <c r="K2827">
        <f>VLOOKUP(SALIDA[[#This Row],[CODIGO]],STOCK_STARSOFT[],5,FALSE)</f>
        <v>4.3959429999999999</v>
      </c>
      <c r="L2827">
        <f>SALIDA[[#This Row],[CANTIDAD]]*SALIDA[[#This Row],[PRECIO UND]]</f>
        <v>13.187829000000001</v>
      </c>
    </row>
    <row r="2828" spans="1:12" x14ac:dyDescent="0.25">
      <c r="A2828" s="6" t="s">
        <v>2627</v>
      </c>
      <c r="B2828" s="100" t="str">
        <f>VLOOKUP(SALIDA[[#This Row],[CODIGO]],STOCKSANLUIS[],2,FALSE)</f>
        <v>TARJETA TERMOSTATO CON DISPLAY - QTH-10A - QUALITY</v>
      </c>
      <c r="C2828" s="153">
        <v>46070</v>
      </c>
      <c r="D2828">
        <v>1</v>
      </c>
      <c r="E2828">
        <f>IF(VLOOKUP(SALIDA[[#This Row],[CODIGO]],STOCKSANLUIS[],6,FALSE)=0,"PRODUCTO SIN STOCK/UBICACIÓN",VLOOKUP(SALIDA[[#This Row],[CODIGO]],STOCKSANLUIS[],6,FALSE))</f>
        <v>1</v>
      </c>
      <c r="F2828">
        <f>SALIDA[[#This Row],[CANTIDAD]]/SALIDA[[#This Row],[UND MEDIDA]]</f>
        <v>1</v>
      </c>
      <c r="G2828" t="str">
        <f>VLOOKUP(SALIDA[[#This Row],[CODIGO]],FAMILIAS[],4,FALSE)</f>
        <v>QUALITY</v>
      </c>
      <c r="H2828" s="10" t="str">
        <f>IF(VLOOKUP(SALIDA[[#This Row],[CODIGO]],STOCKSANLUIS[],7,FALSE)=0,"PRODUCTO SIN STOCK/UBICACIÓN",VLOOKUP(SALIDA[[#This Row],[CODIGO]],STOCKSANLUIS[],7,FALSE))</f>
        <v>A</v>
      </c>
      <c r="I2828" s="10"/>
      <c r="J2828" t="str">
        <f>SALIDA[[#This Row],[CODIGO]]&amp;"       "&amp;SALIDA[[#This Row],[FAMILIA]]</f>
        <v>02143       QUALITY</v>
      </c>
      <c r="K2828">
        <f>VLOOKUP(SALIDA[[#This Row],[CODIGO]],STOCK_STARSOFT[],5,FALSE)</f>
        <v>20.447405</v>
      </c>
      <c r="L2828">
        <f>SALIDA[[#This Row],[CANTIDAD]]*SALIDA[[#This Row],[PRECIO UND]]</f>
        <v>20.447405</v>
      </c>
    </row>
    <row r="2829" spans="1:12" x14ac:dyDescent="0.25">
      <c r="A2829" s="6" t="s">
        <v>3856</v>
      </c>
      <c r="B2829" s="100" t="str">
        <f>VLOOKUP(SALIDA[[#This Row],[CODIGO]],STOCKSANLUIS[],2,FALSE)</f>
        <v>CORTINA DE AIRE DE 90 CM (36") - 220V/1PH/60HZ - STAR COLD - FM-1209Z/Y-MC</v>
      </c>
      <c r="C2829" s="153">
        <v>46070</v>
      </c>
      <c r="D2829">
        <v>1</v>
      </c>
      <c r="E2829">
        <f>IF(VLOOKUP(SALIDA[[#This Row],[CODIGO]],STOCKSANLUIS[],6,FALSE)=0,"PRODUCTO SIN STOCK/UBICACIÓN",VLOOKUP(SALIDA[[#This Row],[CODIGO]],STOCKSANLUIS[],6,FALSE))</f>
        <v>1</v>
      </c>
      <c r="F2829">
        <f>SALIDA[[#This Row],[CANTIDAD]]/SALIDA[[#This Row],[UND MEDIDA]]</f>
        <v>1</v>
      </c>
      <c r="G2829" t="str">
        <f>VLOOKUP(SALIDA[[#This Row],[CODIGO]],FAMILIAS[],4,FALSE)</f>
        <v>STAR COLD</v>
      </c>
      <c r="H2829" s="10" t="str">
        <f>IF(VLOOKUP(SALIDA[[#This Row],[CODIGO]],STOCKSANLUIS[],7,FALSE)=0,"PRODUCTO SIN STOCK/UBICACIÓN",VLOOKUP(SALIDA[[#This Row],[CODIGO]],STOCKSANLUIS[],7,FALSE))</f>
        <v>A</v>
      </c>
      <c r="I2829" s="10"/>
      <c r="J2829" t="str">
        <f>SALIDA[[#This Row],[CODIGO]]&amp;"       "&amp;SALIDA[[#This Row],[FAMILIA]]</f>
        <v>03287       STAR COLD</v>
      </c>
      <c r="K2829">
        <f>VLOOKUP(SALIDA[[#This Row],[CODIGO]],STOCK_STARSOFT[],5,FALSE)</f>
        <v>36.823205000000002</v>
      </c>
      <c r="L2829">
        <f>SALIDA[[#This Row],[CANTIDAD]]*SALIDA[[#This Row],[PRECIO UND]]</f>
        <v>36.823205000000002</v>
      </c>
    </row>
    <row r="2830" spans="1:12" x14ac:dyDescent="0.25">
      <c r="A2830" s="6" t="s">
        <v>15</v>
      </c>
      <c r="B2830" s="100" t="str">
        <f>VLOOKUP(SALIDA[[#This Row],[CODIGO]],STOCKSANLUIS[],2,FALSE)</f>
        <v>CAJA DE DISTRIBUCION BC01 - FULL GAUGE</v>
      </c>
      <c r="C2830" s="153">
        <v>46070</v>
      </c>
      <c r="D2830">
        <v>50</v>
      </c>
      <c r="E2830">
        <f>IF(VLOOKUP(SALIDA[[#This Row],[CODIGO]],STOCKSANLUIS[],6,FALSE)=0,"PRODUCTO SIN STOCK/UBICACIÓN",VLOOKUP(SALIDA[[#This Row],[CODIGO]],STOCKSANLUIS[],6,FALSE))</f>
        <v>1</v>
      </c>
      <c r="F2830">
        <f>SALIDA[[#This Row],[CANTIDAD]]/SALIDA[[#This Row],[UND MEDIDA]]</f>
        <v>50</v>
      </c>
      <c r="G2830" t="str">
        <f>VLOOKUP(SALIDA[[#This Row],[CODIGO]],FAMILIAS[],4,FALSE)</f>
        <v>FULL GAUGE</v>
      </c>
      <c r="H2830" s="10" t="str">
        <f>IF(VLOOKUP(SALIDA[[#This Row],[CODIGO]],STOCKSANLUIS[],7,FALSE)=0,"PRODUCTO SIN STOCK/UBICACIÓN",VLOOKUP(SALIDA[[#This Row],[CODIGO]],STOCKSANLUIS[],7,FALSE))</f>
        <v>A</v>
      </c>
      <c r="I2830" s="10" t="s">
        <v>19536</v>
      </c>
      <c r="J2830" t="str">
        <f>SALIDA[[#This Row],[CODIGO]]&amp;"       "&amp;SALIDA[[#This Row],[FAMILIA]]</f>
        <v>00005       FULL GAUGE</v>
      </c>
      <c r="K2830">
        <f>VLOOKUP(SALIDA[[#This Row],[CODIGO]],STOCK_STARSOFT[],5,FALSE)</f>
        <v>2.4508290000000001</v>
      </c>
      <c r="L2830">
        <f>SALIDA[[#This Row],[CANTIDAD]]*SALIDA[[#This Row],[PRECIO UND]]</f>
        <v>122.54145000000001</v>
      </c>
    </row>
    <row r="2831" spans="1:12" x14ac:dyDescent="0.25">
      <c r="A2831" s="6" t="s">
        <v>57</v>
      </c>
      <c r="B2831" s="100" t="str">
        <f>VLOOKUP(SALIDA[[#This Row],[CODIGO]],STOCKSANLUIS[],2,FALSE)</f>
        <v>CONTROLADOR DE VOLTAJE Y PROTECTOR DE FASES PHASELOG EW PLUS - VER.05 - 90-220 VAC - FULL GAUGE - WHITE</v>
      </c>
      <c r="C2831" s="153">
        <v>46070</v>
      </c>
      <c r="D2831">
        <v>7</v>
      </c>
      <c r="E2831">
        <f>IF(VLOOKUP(SALIDA[[#This Row],[CODIGO]],STOCKSANLUIS[],6,FALSE)=0,"PRODUCTO SIN STOCK/UBICACIÓN",VLOOKUP(SALIDA[[#This Row],[CODIGO]],STOCKSANLUIS[],6,FALSE))</f>
        <v>1</v>
      </c>
      <c r="F2831">
        <f>SALIDA[[#This Row],[CANTIDAD]]/SALIDA[[#This Row],[UND MEDIDA]]</f>
        <v>7</v>
      </c>
      <c r="G2831" t="str">
        <f>VLOOKUP(SALIDA[[#This Row],[CODIGO]],FAMILIAS[],4,FALSE)</f>
        <v>FULL GAUGE</v>
      </c>
      <c r="H2831" s="10" t="str">
        <f>IF(VLOOKUP(SALIDA[[#This Row],[CODIGO]],STOCKSANLUIS[],7,FALSE)=0,"PRODUCTO SIN STOCK/UBICACIÓN",VLOOKUP(SALIDA[[#This Row],[CODIGO]],STOCKSANLUIS[],7,FALSE))</f>
        <v>C</v>
      </c>
      <c r="I2831" s="10" t="s">
        <v>19536</v>
      </c>
      <c r="J2831" t="str">
        <f>SALIDA[[#This Row],[CODIGO]]&amp;"       "&amp;SALIDA[[#This Row],[FAMILIA]]</f>
        <v>00029       FULL GAUGE</v>
      </c>
      <c r="K2831">
        <f>VLOOKUP(SALIDA[[#This Row],[CODIGO]],STOCK_STARSOFT[],5,FALSE)</f>
        <v>54.47063</v>
      </c>
      <c r="L2831">
        <f>SALIDA[[#This Row],[CANTIDAD]]*SALIDA[[#This Row],[PRECIO UND]]</f>
        <v>381.29440999999997</v>
      </c>
    </row>
    <row r="2832" spans="1:12" x14ac:dyDescent="0.25">
      <c r="A2832" s="6" t="s">
        <v>1199</v>
      </c>
      <c r="B2832" s="100" t="str">
        <f>VLOOKUP(SALIDA[[#This Row],[CODIGO]],STOCKSANLUIS[],2,FALSE)</f>
        <v>CONTROLADOR DE TEMPERATURA DIGITAL MT-512G - VER.02 - 115/220 VAC - FULL GAUGE</v>
      </c>
      <c r="C2832" s="153">
        <v>46070</v>
      </c>
      <c r="D2832">
        <v>5</v>
      </c>
      <c r="E2832">
        <f>IF(VLOOKUP(SALIDA[[#This Row],[CODIGO]],STOCKSANLUIS[],6,FALSE)=0,"PRODUCTO SIN STOCK/UBICACIÓN",VLOOKUP(SALIDA[[#This Row],[CODIGO]],STOCKSANLUIS[],6,FALSE))</f>
        <v>1</v>
      </c>
      <c r="F2832">
        <f>SALIDA[[#This Row],[CANTIDAD]]/SALIDA[[#This Row],[UND MEDIDA]]</f>
        <v>5</v>
      </c>
      <c r="G2832" t="str">
        <f>VLOOKUP(SALIDA[[#This Row],[CODIGO]],FAMILIAS[],4,FALSE)</f>
        <v>FULL GAUGE</v>
      </c>
      <c r="H2832" s="10" t="str">
        <f>IF(VLOOKUP(SALIDA[[#This Row],[CODIGO]],STOCKSANLUIS[],7,FALSE)=0,"PRODUCTO SIN STOCK/UBICACIÓN",VLOOKUP(SALIDA[[#This Row],[CODIGO]],STOCKSANLUIS[],7,FALSE))</f>
        <v>A</v>
      </c>
      <c r="I2832" s="10" t="s">
        <v>19536</v>
      </c>
      <c r="J2832" t="str">
        <f>SALIDA[[#This Row],[CODIGO]]&amp;"       "&amp;SALIDA[[#This Row],[FAMILIA]]</f>
        <v>01276       FULL GAUGE</v>
      </c>
      <c r="K2832">
        <f>VLOOKUP(SALIDA[[#This Row],[CODIGO]],STOCK_STARSOFT[],5,FALSE)</f>
        <v>20.559538</v>
      </c>
      <c r="L2832">
        <f>SALIDA[[#This Row],[CANTIDAD]]*SALIDA[[#This Row],[PRECIO UND]]</f>
        <v>102.79769</v>
      </c>
    </row>
    <row r="2833" spans="1:12" x14ac:dyDescent="0.25">
      <c r="A2833" s="6" t="s">
        <v>2020</v>
      </c>
      <c r="B2833" s="100" t="str">
        <f>VLOOKUP(SALIDA[[#This Row],[CODIGO]],STOCKSANLUIS[],2,FALSE)</f>
        <v>CONTROLADOR DE TEMPERATURA Y HUMEDAD DIGITAL MT-530EW SUPER (10-85%HR) - VER.06 - 115/220 VAC - FULL GAUGE - WHITE</v>
      </c>
      <c r="C2833" s="153">
        <v>46070</v>
      </c>
      <c r="D2833">
        <v>2</v>
      </c>
      <c r="E2833">
        <f>IF(VLOOKUP(SALIDA[[#This Row],[CODIGO]],STOCKSANLUIS[],6,FALSE)=0,"PRODUCTO SIN STOCK/UBICACIÓN",VLOOKUP(SALIDA[[#This Row],[CODIGO]],STOCKSANLUIS[],6,FALSE))</f>
        <v>1</v>
      </c>
      <c r="F2833">
        <f>SALIDA[[#This Row],[CANTIDAD]]/SALIDA[[#This Row],[UND MEDIDA]]</f>
        <v>2</v>
      </c>
      <c r="G2833" t="str">
        <f>VLOOKUP(SALIDA[[#This Row],[CODIGO]],FAMILIAS[],4,FALSE)</f>
        <v>FULL GAUGE</v>
      </c>
      <c r="H2833" s="10" t="str">
        <f>IF(VLOOKUP(SALIDA[[#This Row],[CODIGO]],STOCKSANLUIS[],7,FALSE)=0,"PRODUCTO SIN STOCK/UBICACIÓN",VLOOKUP(SALIDA[[#This Row],[CODIGO]],STOCKSANLUIS[],7,FALSE))</f>
        <v>A</v>
      </c>
      <c r="I2833" s="10"/>
      <c r="J2833" t="str">
        <f>SALIDA[[#This Row],[CODIGO]]&amp;"       "&amp;SALIDA[[#This Row],[FAMILIA]]</f>
        <v>01784       FULL GAUGE</v>
      </c>
      <c r="K2833">
        <f>VLOOKUP(SALIDA[[#This Row],[CODIGO]],STOCK_STARSOFT[],5,FALSE)</f>
        <v>45.731242000000002</v>
      </c>
      <c r="L2833">
        <f>SALIDA[[#This Row],[CANTIDAD]]*SALIDA[[#This Row],[PRECIO UND]]</f>
        <v>91.462484000000003</v>
      </c>
    </row>
    <row r="2834" spans="1:12" x14ac:dyDescent="0.25">
      <c r="A2834" s="6" t="s">
        <v>187</v>
      </c>
      <c r="B2834" s="100" t="str">
        <f>VLOOKUP(SALIDA[[#This Row],[CODIGO]],STOCKSANLUIS[],2,FALSE)</f>
        <v>PRESOSTATO DE ALTA DANFOSS KP-5 - R/MANUAL - 060-117366 / 060-117391</v>
      </c>
      <c r="C2834" s="153">
        <v>46070</v>
      </c>
      <c r="D2834">
        <v>5</v>
      </c>
      <c r="E2834">
        <f>IF(VLOOKUP(SALIDA[[#This Row],[CODIGO]],STOCKSANLUIS[],6,FALSE)=0,"PRODUCTO SIN STOCK/UBICACIÓN",VLOOKUP(SALIDA[[#This Row],[CODIGO]],STOCKSANLUIS[],6,FALSE))</f>
        <v>1</v>
      </c>
      <c r="F2834">
        <f>SALIDA[[#This Row],[CANTIDAD]]/SALIDA[[#This Row],[UND MEDIDA]]</f>
        <v>5</v>
      </c>
      <c r="G2834" t="str">
        <f>VLOOKUP(SALIDA[[#This Row],[CODIGO]],FAMILIAS[],4,FALSE)</f>
        <v>DANFOSS</v>
      </c>
      <c r="H2834" s="10" t="str">
        <f>IF(VLOOKUP(SALIDA[[#This Row],[CODIGO]],STOCKSANLUIS[],7,FALSE)=0,"PRODUCTO SIN STOCK/UBICACIÓN",VLOOKUP(SALIDA[[#This Row],[CODIGO]],STOCKSANLUIS[],7,FALSE))</f>
        <v>A</v>
      </c>
      <c r="I2834" s="10"/>
      <c r="J2834" t="str">
        <f>SALIDA[[#This Row],[CODIGO]]&amp;"       "&amp;SALIDA[[#This Row],[FAMILIA]]</f>
        <v>00133       DANFOSS</v>
      </c>
      <c r="K2834">
        <f>VLOOKUP(SALIDA[[#This Row],[CODIGO]],STOCK_STARSOFT[],5,FALSE)</f>
        <v>18.970685</v>
      </c>
      <c r="L2834">
        <f>SALIDA[[#This Row],[CANTIDAD]]*SALIDA[[#This Row],[PRECIO UND]]</f>
        <v>94.853425000000001</v>
      </c>
    </row>
    <row r="2835" spans="1:12" x14ac:dyDescent="0.25">
      <c r="A2835" s="6" t="s">
        <v>2490</v>
      </c>
      <c r="B2835" s="100" t="str">
        <f>VLOOKUP(SALIDA[[#This Row],[CODIGO]],STOCKSANLUIS[],2,FALSE)</f>
        <v>LIMPIADOR PARA CONDENSADOR - NU-BRITE - 1GALON - NU CALGON</v>
      </c>
      <c r="C2835" s="153">
        <v>46070</v>
      </c>
      <c r="D2835">
        <v>12</v>
      </c>
      <c r="E2835">
        <f>IF(VLOOKUP(SALIDA[[#This Row],[CODIGO]],STOCKSANLUIS[],6,FALSE)=0,"PRODUCTO SIN STOCK/UBICACIÓN",VLOOKUP(SALIDA[[#This Row],[CODIGO]],STOCKSANLUIS[],6,FALSE))</f>
        <v>1</v>
      </c>
      <c r="F2835">
        <f>SALIDA[[#This Row],[CANTIDAD]]/SALIDA[[#This Row],[UND MEDIDA]]</f>
        <v>12</v>
      </c>
      <c r="G2835" t="str">
        <f>VLOOKUP(SALIDA[[#This Row],[CODIGO]],FAMILIAS[],4,FALSE)</f>
        <v>NU CALGON</v>
      </c>
      <c r="H2835" s="10" t="str">
        <f>IF(VLOOKUP(SALIDA[[#This Row],[CODIGO]],STOCKSANLUIS[],7,FALSE)=0,"PRODUCTO SIN STOCK/UBICACIÓN",VLOOKUP(SALIDA[[#This Row],[CODIGO]],STOCKSANLUIS[],7,FALSE))</f>
        <v>C</v>
      </c>
      <c r="I2835" s="10"/>
      <c r="J2835" t="str">
        <f>SALIDA[[#This Row],[CODIGO]]&amp;"       "&amp;SALIDA[[#This Row],[FAMILIA]]</f>
        <v>02043       NU CALGON</v>
      </c>
      <c r="K2835">
        <f>VLOOKUP(SALIDA[[#This Row],[CODIGO]],STOCK_STARSOFT[],5,FALSE)</f>
        <v>9.0050089999999994</v>
      </c>
      <c r="L2835">
        <f>SALIDA[[#This Row],[CANTIDAD]]*SALIDA[[#This Row],[PRECIO UND]]</f>
        <v>108.06010799999999</v>
      </c>
    </row>
    <row r="2836" spans="1:12" x14ac:dyDescent="0.25">
      <c r="A2836" s="6" t="s">
        <v>3315</v>
      </c>
      <c r="B2836" s="100" t="str">
        <f>VLOOKUP(SALIDA[[#This Row],[CODIGO]],STOCKSANLUIS[],2,FALSE)</f>
        <v>ANTORCHA PARA MAP GASS CON AUTOENCENDIDO JH-1S6 EVERWELL</v>
      </c>
      <c r="C2836" s="153">
        <v>46070</v>
      </c>
      <c r="D2836">
        <v>1</v>
      </c>
      <c r="E2836">
        <f>IF(VLOOKUP(SALIDA[[#This Row],[CODIGO]],STOCKSANLUIS[],6,FALSE)=0,"PRODUCTO SIN STOCK/UBICACIÓN",VLOOKUP(SALIDA[[#This Row],[CODIGO]],STOCKSANLUIS[],6,FALSE))</f>
        <v>1</v>
      </c>
      <c r="F2836">
        <f>SALIDA[[#This Row],[CANTIDAD]]/SALIDA[[#This Row],[UND MEDIDA]]</f>
        <v>1</v>
      </c>
      <c r="G2836" t="str">
        <f>VLOOKUP(SALIDA[[#This Row],[CODIGO]],FAMILIAS[],4,FALSE)</f>
        <v>EVERWELL</v>
      </c>
      <c r="H2836" s="10" t="str">
        <f>IF(VLOOKUP(SALIDA[[#This Row],[CODIGO]],STOCKSANLUIS[],7,FALSE)=0,"PRODUCTO SIN STOCK/UBICACIÓN",VLOOKUP(SALIDA[[#This Row],[CODIGO]],STOCKSANLUIS[],7,FALSE))</f>
        <v>A</v>
      </c>
      <c r="I2836" s="10"/>
      <c r="J2836" t="str">
        <f>SALIDA[[#This Row],[CODIGO]]&amp;"       "&amp;SALIDA[[#This Row],[FAMILIA]]</f>
        <v>02727       EVERWELL</v>
      </c>
      <c r="K2836">
        <f>VLOOKUP(SALIDA[[#This Row],[CODIGO]],STOCK_STARSOFT[],5,FALSE)</f>
        <v>10.686577</v>
      </c>
      <c r="L2836">
        <f>SALIDA[[#This Row],[CANTIDAD]]*SALIDA[[#This Row],[PRECIO UND]]</f>
        <v>10.686577</v>
      </c>
    </row>
    <row r="2837" spans="1:12" x14ac:dyDescent="0.25">
      <c r="A2837" s="6" t="s">
        <v>1073</v>
      </c>
      <c r="B2837" s="100" t="str">
        <f>VLOOKUP(SALIDA[[#This Row],[CODIGO]],STOCKSANLUIS[],2,FALSE)</f>
        <v>GAS MAP BERNZOMATIC  - WORTHINGTON 14.1 OZ</v>
      </c>
      <c r="C2837" s="153">
        <v>46070</v>
      </c>
      <c r="D2837">
        <v>1</v>
      </c>
      <c r="E2837">
        <f>IF(VLOOKUP(SALIDA[[#This Row],[CODIGO]],STOCKSANLUIS[],6,FALSE)=0,"PRODUCTO SIN STOCK/UBICACIÓN",VLOOKUP(SALIDA[[#This Row],[CODIGO]],STOCKSANLUIS[],6,FALSE))</f>
        <v>1</v>
      </c>
      <c r="F2837">
        <f>SALIDA[[#This Row],[CANTIDAD]]/SALIDA[[#This Row],[UND MEDIDA]]</f>
        <v>1</v>
      </c>
      <c r="G2837" t="str">
        <f>VLOOKUP(SALIDA[[#This Row],[CODIGO]],FAMILIAS[],4,FALSE)</f>
        <v>WORTHINGTON</v>
      </c>
      <c r="H2837" s="10" t="str">
        <f>IF(VLOOKUP(SALIDA[[#This Row],[CODIGO]],STOCKSANLUIS[],7,FALSE)=0,"PRODUCTO SIN STOCK/UBICACIÓN",VLOOKUP(SALIDA[[#This Row],[CODIGO]],STOCKSANLUIS[],7,FALSE))</f>
        <v>C</v>
      </c>
      <c r="I2837" s="10"/>
      <c r="J2837" t="str">
        <f>SALIDA[[#This Row],[CODIGO]]&amp;"       "&amp;SALIDA[[#This Row],[FAMILIA]]</f>
        <v>01167       WORTHINGTON</v>
      </c>
      <c r="K2837">
        <f>VLOOKUP(SALIDA[[#This Row],[CODIGO]],STOCK_STARSOFT[],5,FALSE)</f>
        <v>3.829685</v>
      </c>
      <c r="L2837">
        <f>SALIDA[[#This Row],[CANTIDAD]]*SALIDA[[#This Row],[PRECIO UND]]</f>
        <v>3.829685</v>
      </c>
    </row>
    <row r="2838" spans="1:12" x14ac:dyDescent="0.25">
      <c r="A2838" s="6" t="s">
        <v>22048</v>
      </c>
      <c r="B2838" s="100" t="str">
        <f>VLOOKUP(SALIDA[[#This Row],[CODIGO]],STOCKSANLUIS[],2,FALSE)</f>
        <v xml:space="preserve">BOMBA DE CONDENSADO STAR COLD DE 230V-1F-60HZ TANQUE ALTO (INCLUYE MANGUERA)  SI-1801 </v>
      </c>
      <c r="C2838" s="153">
        <v>46070</v>
      </c>
      <c r="D2838">
        <v>2</v>
      </c>
      <c r="E2838">
        <f>IF(VLOOKUP(SALIDA[[#This Row],[CODIGO]],STOCKSANLUIS[],6,FALSE)=0,"PRODUCTO SIN STOCK/UBICACIÓN",VLOOKUP(SALIDA[[#This Row],[CODIGO]],STOCKSANLUIS[],6,FALSE))</f>
        <v>1</v>
      </c>
      <c r="F2838">
        <f>SALIDA[[#This Row],[CANTIDAD]]/SALIDA[[#This Row],[UND MEDIDA]]</f>
        <v>2</v>
      </c>
      <c r="G2838" t="str">
        <f>VLOOKUP(SALIDA[[#This Row],[CODIGO]],FAMILIAS[],4,FALSE)</f>
        <v>STAR COLD</v>
      </c>
      <c r="H2838" s="10" t="str">
        <f>IF(VLOOKUP(SALIDA[[#This Row],[CODIGO]],STOCKSANLUIS[],7,FALSE)=0,"PRODUCTO SIN STOCK/UBICACIÓN",VLOOKUP(SALIDA[[#This Row],[CODIGO]],STOCKSANLUIS[],7,FALSE))</f>
        <v>B/C</v>
      </c>
      <c r="I2838" s="10"/>
      <c r="J2838" t="str">
        <f>SALIDA[[#This Row],[CODIGO]]&amp;"       "&amp;SALIDA[[#This Row],[FAMILIA]]</f>
        <v>03542       STAR COLD</v>
      </c>
      <c r="K2838">
        <f>VLOOKUP(SALIDA[[#This Row],[CODIGO]],STOCK_STARSOFT[],5,FALSE)</f>
        <v>17.996752999999998</v>
      </c>
      <c r="L2838">
        <f>SALIDA[[#This Row],[CANTIDAD]]*SALIDA[[#This Row],[PRECIO UND]]</f>
        <v>35.993505999999996</v>
      </c>
    </row>
    <row r="2839" spans="1:12" x14ac:dyDescent="0.25">
      <c r="A2839" s="6" t="s">
        <v>2427</v>
      </c>
      <c r="B2839" s="100" t="str">
        <f>VLOOKUP(SALIDA[[#This Row],[CODIGO]],STOCKSANLUIS[],2,FALSE)</f>
        <v>TERMOMETRO DIGITAL TI-44 EW PLUS - VER.01 - 115 /220 VAC - FULL GAUGE - WHITE</v>
      </c>
      <c r="C2839" s="153">
        <v>46070</v>
      </c>
      <c r="D2839">
        <v>1</v>
      </c>
      <c r="E2839">
        <f>IF(VLOOKUP(SALIDA[[#This Row],[CODIGO]],STOCKSANLUIS[],6,FALSE)=0,"PRODUCTO SIN STOCK/UBICACIÓN",VLOOKUP(SALIDA[[#This Row],[CODIGO]],STOCKSANLUIS[],6,FALSE))</f>
        <v>1</v>
      </c>
      <c r="F2839">
        <f>SALIDA[[#This Row],[CANTIDAD]]/SALIDA[[#This Row],[UND MEDIDA]]</f>
        <v>1</v>
      </c>
      <c r="G2839" t="str">
        <f>VLOOKUP(SALIDA[[#This Row],[CODIGO]],FAMILIAS[],4,FALSE)</f>
        <v>FULL GAUGE</v>
      </c>
      <c r="H2839" s="10" t="str">
        <f>IF(VLOOKUP(SALIDA[[#This Row],[CODIGO]],STOCKSANLUIS[],7,FALSE)=0,"PRODUCTO SIN STOCK/UBICACIÓN",VLOOKUP(SALIDA[[#This Row],[CODIGO]],STOCKSANLUIS[],7,FALSE))</f>
        <v>C</v>
      </c>
      <c r="I2839" s="10" t="s">
        <v>19536</v>
      </c>
      <c r="J2839" t="str">
        <f>SALIDA[[#This Row],[CODIGO]]&amp;"       "&amp;SALIDA[[#This Row],[FAMILIA]]</f>
        <v>02009       FULL GAUGE</v>
      </c>
      <c r="K2839">
        <f>VLOOKUP(SALIDA[[#This Row],[CODIGO]],STOCK_STARSOFT[],5,FALSE)</f>
        <v>25.290130000000001</v>
      </c>
      <c r="L2839">
        <f>SALIDA[[#This Row],[CANTIDAD]]*SALIDA[[#This Row],[PRECIO UND]]</f>
        <v>25.290130000000001</v>
      </c>
    </row>
    <row r="2840" spans="1:12" x14ac:dyDescent="0.25">
      <c r="A2840" s="6" t="s">
        <v>2427</v>
      </c>
      <c r="B2840" s="100" t="str">
        <f>VLOOKUP(SALIDA[[#This Row],[CODIGO]],STOCKSANLUIS[],2,FALSE)</f>
        <v>TERMOMETRO DIGITAL TI-44 EW PLUS - VER.01 - 115 /220 VAC - FULL GAUGE - WHITE</v>
      </c>
      <c r="C2840" s="153">
        <v>46070</v>
      </c>
      <c r="D2840">
        <v>12</v>
      </c>
      <c r="E2840">
        <f>IF(VLOOKUP(SALIDA[[#This Row],[CODIGO]],STOCKSANLUIS[],6,FALSE)=0,"PRODUCTO SIN STOCK/UBICACIÓN",VLOOKUP(SALIDA[[#This Row],[CODIGO]],STOCKSANLUIS[],6,FALSE))</f>
        <v>1</v>
      </c>
      <c r="F2840">
        <f>SALIDA[[#This Row],[CANTIDAD]]/SALIDA[[#This Row],[UND MEDIDA]]</f>
        <v>12</v>
      </c>
      <c r="G2840" t="str">
        <f>VLOOKUP(SALIDA[[#This Row],[CODIGO]],FAMILIAS[],4,FALSE)</f>
        <v>FULL GAUGE</v>
      </c>
      <c r="H2840" s="10" t="str">
        <f>IF(VLOOKUP(SALIDA[[#This Row],[CODIGO]],STOCKSANLUIS[],7,FALSE)=0,"PRODUCTO SIN STOCK/UBICACIÓN",VLOOKUP(SALIDA[[#This Row],[CODIGO]],STOCKSANLUIS[],7,FALSE))</f>
        <v>C</v>
      </c>
      <c r="I2840" s="10" t="s">
        <v>19536</v>
      </c>
      <c r="J2840" t="str">
        <f>SALIDA[[#This Row],[CODIGO]]&amp;"       "&amp;SALIDA[[#This Row],[FAMILIA]]</f>
        <v>02009       FULL GAUGE</v>
      </c>
      <c r="K2840">
        <f>VLOOKUP(SALIDA[[#This Row],[CODIGO]],STOCK_STARSOFT[],5,FALSE)</f>
        <v>25.290130000000001</v>
      </c>
      <c r="L2840">
        <f>SALIDA[[#This Row],[CANTIDAD]]*SALIDA[[#This Row],[PRECIO UND]]</f>
        <v>303.48156</v>
      </c>
    </row>
    <row r="2841" spans="1:12" x14ac:dyDescent="0.25">
      <c r="A2841" s="6" t="s">
        <v>3758</v>
      </c>
      <c r="B2841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841" s="153">
        <v>46070</v>
      </c>
      <c r="D2841">
        <v>1</v>
      </c>
      <c r="E2841">
        <f>IF(VLOOKUP(SALIDA[[#This Row],[CODIGO]],STOCKSANLUIS[],6,FALSE)=0,"PRODUCTO SIN STOCK/UBICACIÓN",VLOOKUP(SALIDA[[#This Row],[CODIGO]],STOCKSANLUIS[],6,FALSE))</f>
        <v>1</v>
      </c>
      <c r="F2841">
        <f>SALIDA[[#This Row],[CANTIDAD]]/SALIDA[[#This Row],[UND MEDIDA]]</f>
        <v>1</v>
      </c>
      <c r="G2841" t="str">
        <f>VLOOKUP(SALIDA[[#This Row],[CODIGO]],FAMILIAS[],4,FALSE)</f>
        <v>TEMP BLUE</v>
      </c>
      <c r="H2841" s="10" t="str">
        <f>IF(VLOOKUP(SALIDA[[#This Row],[CODIGO]],STOCKSANLUIS[],7,FALSE)=0,"PRODUCTO SIN STOCK/UBICACIÓN",VLOOKUP(SALIDA[[#This Row],[CODIGO]],STOCKSANLUIS[],7,FALSE))</f>
        <v>B</v>
      </c>
      <c r="I2841" s="10"/>
      <c r="J2841" t="str">
        <f>SALIDA[[#This Row],[CODIGO]]&amp;"       "&amp;SALIDA[[#This Row],[FAMILIA]]</f>
        <v>03156       TEMP BLUE</v>
      </c>
      <c r="K2841">
        <f>VLOOKUP(SALIDA[[#This Row],[CODIGO]],STOCK_STARSOFT[],5,FALSE)</f>
        <v>364.48966100000001</v>
      </c>
      <c r="L2841">
        <f>SALIDA[[#This Row],[CANTIDAD]]*SALIDA[[#This Row],[PRECIO UND]]</f>
        <v>364.48966100000001</v>
      </c>
    </row>
    <row r="2842" spans="1:12" x14ac:dyDescent="0.25">
      <c r="A2842" s="6" t="s">
        <v>2427</v>
      </c>
      <c r="B2842" s="100" t="str">
        <f>VLOOKUP(SALIDA[[#This Row],[CODIGO]],STOCKSANLUIS[],2,FALSE)</f>
        <v>TERMOMETRO DIGITAL TI-44 EW PLUS - VER.01 - 115 /220 VAC - FULL GAUGE - WHITE</v>
      </c>
      <c r="C2842" s="153">
        <v>46070</v>
      </c>
      <c r="D2842">
        <v>6</v>
      </c>
      <c r="E2842">
        <f>IF(VLOOKUP(SALIDA[[#This Row],[CODIGO]],STOCKSANLUIS[],6,FALSE)=0,"PRODUCTO SIN STOCK/UBICACIÓN",VLOOKUP(SALIDA[[#This Row],[CODIGO]],STOCKSANLUIS[],6,FALSE))</f>
        <v>1</v>
      </c>
      <c r="F2842">
        <f>SALIDA[[#This Row],[CANTIDAD]]/SALIDA[[#This Row],[UND MEDIDA]]</f>
        <v>6</v>
      </c>
      <c r="G2842" t="str">
        <f>VLOOKUP(SALIDA[[#This Row],[CODIGO]],FAMILIAS[],4,FALSE)</f>
        <v>FULL GAUGE</v>
      </c>
      <c r="H2842" s="10" t="str">
        <f>IF(VLOOKUP(SALIDA[[#This Row],[CODIGO]],STOCKSANLUIS[],7,FALSE)=0,"PRODUCTO SIN STOCK/UBICACIÓN",VLOOKUP(SALIDA[[#This Row],[CODIGO]],STOCKSANLUIS[],7,FALSE))</f>
        <v>C</v>
      </c>
      <c r="I2842" s="10"/>
      <c r="J2842" t="str">
        <f>SALIDA[[#This Row],[CODIGO]]&amp;"       "&amp;SALIDA[[#This Row],[FAMILIA]]</f>
        <v>02009       FULL GAUGE</v>
      </c>
      <c r="K2842">
        <f>VLOOKUP(SALIDA[[#This Row],[CODIGO]],STOCK_STARSOFT[],5,FALSE)</f>
        <v>25.290130000000001</v>
      </c>
      <c r="L2842">
        <f>SALIDA[[#This Row],[CANTIDAD]]*SALIDA[[#This Row],[PRECIO UND]]</f>
        <v>151.74078</v>
      </c>
    </row>
    <row r="2843" spans="1:12" x14ac:dyDescent="0.25">
      <c r="A2843" s="6" t="s">
        <v>2022</v>
      </c>
      <c r="B2843" s="100" t="str">
        <f>VLOOKUP(SALIDA[[#This Row],[CODIGO]],STOCKSANLUIS[],2,FALSE)</f>
        <v>CONTROLADOR DE TEMPERATURA DIGITAL TC-900E POWER - VER.07 - 115/220 VAC - FULL GAUGE</v>
      </c>
      <c r="C2843" s="153">
        <v>46070</v>
      </c>
      <c r="D2843">
        <v>1</v>
      </c>
      <c r="E2843">
        <f>IF(VLOOKUP(SALIDA[[#This Row],[CODIGO]],STOCKSANLUIS[],6,FALSE)=0,"PRODUCTO SIN STOCK/UBICACIÓN",VLOOKUP(SALIDA[[#This Row],[CODIGO]],STOCKSANLUIS[],6,FALSE))</f>
        <v>1</v>
      </c>
      <c r="F2843">
        <f>SALIDA[[#This Row],[CANTIDAD]]/SALIDA[[#This Row],[UND MEDIDA]]</f>
        <v>1</v>
      </c>
      <c r="G2843" t="str">
        <f>VLOOKUP(SALIDA[[#This Row],[CODIGO]],FAMILIAS[],4,FALSE)</f>
        <v>FULL GAUGE</v>
      </c>
      <c r="H2843" s="10" t="str">
        <f>IF(VLOOKUP(SALIDA[[#This Row],[CODIGO]],STOCKSANLUIS[],7,FALSE)=0,"PRODUCTO SIN STOCK/UBICACIÓN",VLOOKUP(SALIDA[[#This Row],[CODIGO]],STOCKSANLUIS[],7,FALSE))</f>
        <v>C</v>
      </c>
      <c r="I2843" s="10"/>
      <c r="J2843" t="str">
        <f>SALIDA[[#This Row],[CODIGO]]&amp;"       "&amp;SALIDA[[#This Row],[FAMILIA]]</f>
        <v>01785       FULL GAUGE</v>
      </c>
      <c r="K2843">
        <f>VLOOKUP(SALIDA[[#This Row],[CODIGO]],STOCK_STARSOFT[],5,FALSE)</f>
        <v>18.272079000000002</v>
      </c>
      <c r="L2843">
        <f>SALIDA[[#This Row],[CANTIDAD]]*SALIDA[[#This Row],[PRECIO UND]]</f>
        <v>18.272079000000002</v>
      </c>
    </row>
    <row r="2844" spans="1:12" x14ac:dyDescent="0.25">
      <c r="A2844" s="6" t="s">
        <v>1251</v>
      </c>
      <c r="B2844" s="100" t="str">
        <f>VLOOKUP(SALIDA[[#This Row],[CODIGO]],STOCKSANLUIS[],2,FALSE)</f>
        <v>LAMAS DE PVC ALECO 8X0.08X300  (20 CM X 2MMX 91.44M) STANDARD SMOOTH -170008</v>
      </c>
      <c r="C2844" s="153">
        <v>46069</v>
      </c>
      <c r="D2844">
        <v>30</v>
      </c>
      <c r="E2844">
        <f>IF(VLOOKUP(SALIDA[[#This Row],[CODIGO]],STOCKSANLUIS[],6,FALSE)=0,"PRODUCTO SIN STOCK/UBICACIÓN",VLOOKUP(SALIDA[[#This Row],[CODIGO]],STOCKSANLUIS[],6,FALSE))</f>
        <v>91.44</v>
      </c>
      <c r="F2844">
        <f>SALIDA[[#This Row],[CANTIDAD]]/SALIDA[[#This Row],[UND MEDIDA]]</f>
        <v>0.32808398950131235</v>
      </c>
      <c r="G2844" t="str">
        <f>VLOOKUP(SALIDA[[#This Row],[CODIGO]],FAMILIAS[],4,FALSE)</f>
        <v>ES ROBBINS</v>
      </c>
      <c r="H2844" s="10" t="str">
        <f>IF(VLOOKUP(SALIDA[[#This Row],[CODIGO]],STOCKSANLUIS[],7,FALSE)=0,"PRODUCTO SIN STOCK/UBICACIÓN",VLOOKUP(SALIDA[[#This Row],[CODIGO]],STOCKSANLUIS[],7,FALSE))</f>
        <v>B/C</v>
      </c>
      <c r="I2844" s="10"/>
      <c r="J2844" t="str">
        <f>SALIDA[[#This Row],[CODIGO]]&amp;"       "&amp;SALIDA[[#This Row],[FAMILIA]]</f>
        <v>01331       ES ROBBINS</v>
      </c>
      <c r="K2844">
        <f>VLOOKUP(SALIDA[[#This Row],[CODIGO]],STOCK_STARSOFT[],5,FALSE)</f>
        <v>1.922936</v>
      </c>
      <c r="L2844">
        <f>SALIDA[[#This Row],[CANTIDAD]]*SALIDA[[#This Row],[PRECIO UND]]</f>
        <v>57.688079999999999</v>
      </c>
    </row>
    <row r="2845" spans="1:12" x14ac:dyDescent="0.25">
      <c r="A2845" s="6" t="s">
        <v>3965</v>
      </c>
      <c r="B2845" s="100" t="str">
        <f>VLOOKUP(SALIDA[[#This Row],[CODIGO]],STOCKSANLUIS[],2,FALSE)</f>
        <v>UNION DE COBRE DE 7/8" - STARCOLD</v>
      </c>
      <c r="C2845" s="153">
        <v>46070</v>
      </c>
      <c r="D2845">
        <v>3</v>
      </c>
      <c r="E2845">
        <f>IF(VLOOKUP(SALIDA[[#This Row],[CODIGO]],STOCKSANLUIS[],6,FALSE)=0,"PRODUCTO SIN STOCK/UBICACIÓN",VLOOKUP(SALIDA[[#This Row],[CODIGO]],STOCKSANLUIS[],6,FALSE))</f>
        <v>1</v>
      </c>
      <c r="F2845">
        <f>SALIDA[[#This Row],[CANTIDAD]]/SALIDA[[#This Row],[UND MEDIDA]]</f>
        <v>3</v>
      </c>
      <c r="G2845" t="str">
        <f>VLOOKUP(SALIDA[[#This Row],[CODIGO]],FAMILIAS[],4,FALSE)</f>
        <v>STAR COLD</v>
      </c>
      <c r="H2845" s="10" t="str">
        <f>IF(VLOOKUP(SALIDA[[#This Row],[CODIGO]],STOCKSANLUIS[],7,FALSE)=0,"PRODUCTO SIN STOCK/UBICACIÓN",VLOOKUP(SALIDA[[#This Row],[CODIGO]],STOCKSANLUIS[],7,FALSE))</f>
        <v>C</v>
      </c>
      <c r="I2845" s="10"/>
      <c r="J2845" t="str">
        <f>SALIDA[[#This Row],[CODIGO]]&amp;"       "&amp;SALIDA[[#This Row],[FAMILIA]]</f>
        <v>03425       STAR COLD</v>
      </c>
      <c r="K2845">
        <f>VLOOKUP(SALIDA[[#This Row],[CODIGO]],STOCK_STARSOFT[],5,FALSE)</f>
        <v>0.31498999999999999</v>
      </c>
      <c r="L2845">
        <f>SALIDA[[#This Row],[CANTIDAD]]*SALIDA[[#This Row],[PRECIO UND]]</f>
        <v>0.94496999999999998</v>
      </c>
    </row>
    <row r="2846" spans="1:12" x14ac:dyDescent="0.25">
      <c r="A2846" s="6" t="s">
        <v>22232</v>
      </c>
      <c r="B2846" s="100" t="str">
        <f>VLOOKUP(SALIDA[[#This Row],[CODIGO]],STOCKSANLUIS[],2,FALSE)</f>
        <v>VÁLVULA ROTALOCK V02 -1 3/4" ODF 1 1/8" - VARV-36-EVERFROST</v>
      </c>
      <c r="C2846" s="153">
        <v>46070</v>
      </c>
      <c r="D2846">
        <v>3</v>
      </c>
      <c r="E2846" t="str">
        <f>IF(VLOOKUP(SALIDA[[#This Row],[CODIGO]],STOCKSANLUIS[],6,FALSE)=0,"PRODUCTO SIN STOCK/UBICACIÓN",VLOOKUP(SALIDA[[#This Row],[CODIGO]],STOCKSANLUIS[],6,FALSE))</f>
        <v>PRODUCTO SIN STOCK/UBICACIÓN</v>
      </c>
      <c r="F2846" t="e">
        <f>SALIDA[[#This Row],[CANTIDAD]]/SALIDA[[#This Row],[UND MEDIDA]]</f>
        <v>#VALUE!</v>
      </c>
      <c r="G2846" t="str">
        <f>VLOOKUP(SALIDA[[#This Row],[CODIGO]],FAMILIAS[],4,FALSE)</f>
        <v>EVERFROST</v>
      </c>
      <c r="H2846" s="10" t="str">
        <f>IF(VLOOKUP(SALIDA[[#This Row],[CODIGO]],STOCKSANLUIS[],7,FALSE)=0,"PRODUCTO SIN STOCK/UBICACIÓN",VLOOKUP(SALIDA[[#This Row],[CODIGO]],STOCKSANLUIS[],7,FALSE))</f>
        <v>C</v>
      </c>
      <c r="I2846" s="10"/>
      <c r="J2846" t="str">
        <f>SALIDA[[#This Row],[CODIGO]]&amp;"       "&amp;SALIDA[[#This Row],[FAMILIA]]</f>
        <v>03607       EVERFROST</v>
      </c>
      <c r="K2846">
        <f>VLOOKUP(SALIDA[[#This Row],[CODIGO]],STOCK_STARSOFT[],5,FALSE)</f>
        <v>6.8998939999999997</v>
      </c>
      <c r="L2846">
        <f>SALIDA[[#This Row],[CANTIDAD]]*SALIDA[[#This Row],[PRECIO UND]]</f>
        <v>20.699681999999999</v>
      </c>
    </row>
    <row r="2847" spans="1:12" x14ac:dyDescent="0.25">
      <c r="A2847" s="6" t="s">
        <v>2693</v>
      </c>
      <c r="B2847" s="100" t="str">
        <f>VLOOKUP(SALIDA[[#This Row],[CODIGO]],STOCKSANLUIS[],2,FALSE)</f>
        <v>GAS REFRIGERANTE FREON R-410A - 11.35 KG - CHINO - CHEMOURS</v>
      </c>
      <c r="C2847" s="153">
        <v>46071</v>
      </c>
      <c r="D2847">
        <v>1</v>
      </c>
      <c r="E2847">
        <f>IF(VLOOKUP(SALIDA[[#This Row],[CODIGO]],STOCKSANLUIS[],6,FALSE)=0,"PRODUCTO SIN STOCK/UBICACIÓN",VLOOKUP(SALIDA[[#This Row],[CODIGO]],STOCKSANLUIS[],6,FALSE))</f>
        <v>1</v>
      </c>
      <c r="F2847">
        <f>SALIDA[[#This Row],[CANTIDAD]]/SALIDA[[#This Row],[UND MEDIDA]]</f>
        <v>1</v>
      </c>
      <c r="G2847" t="str">
        <f>VLOOKUP(SALIDA[[#This Row],[CODIGO]],FAMILIAS[],4,FALSE)</f>
        <v>THE CHEMOURS</v>
      </c>
      <c r="H2847" s="10" t="str">
        <f>IF(VLOOKUP(SALIDA[[#This Row],[CODIGO]],STOCKSANLUIS[],7,FALSE)=0,"PRODUCTO SIN STOCK/UBICACIÓN",VLOOKUP(SALIDA[[#This Row],[CODIGO]],STOCKSANLUIS[],7,FALSE))</f>
        <v>C</v>
      </c>
      <c r="I2847" s="10"/>
      <c r="J2847" t="str">
        <f>SALIDA[[#This Row],[CODIGO]]&amp;"       "&amp;SALIDA[[#This Row],[FAMILIA]]</f>
        <v>02187       THE CHEMOURS</v>
      </c>
      <c r="K2847">
        <f>VLOOKUP(SALIDA[[#This Row],[CODIGO]],STOCK_STARSOFT[],5,FALSE)</f>
        <v>122.01251999999999</v>
      </c>
      <c r="L2847">
        <f>SALIDA[[#This Row],[CANTIDAD]]*SALIDA[[#This Row],[PRECIO UND]]</f>
        <v>122.01251999999999</v>
      </c>
    </row>
    <row r="2848" spans="1:12" x14ac:dyDescent="0.25">
      <c r="A2848" s="6" t="s">
        <v>2022</v>
      </c>
      <c r="B2848" s="100" t="str">
        <f>VLOOKUP(SALIDA[[#This Row],[CODIGO]],STOCKSANLUIS[],2,FALSE)</f>
        <v>CONTROLADOR DE TEMPERATURA DIGITAL TC-900E POWER - VER.07 - 115/220 VAC - FULL GAUGE</v>
      </c>
      <c r="C2848" s="153">
        <v>46071</v>
      </c>
      <c r="D2848">
        <v>6</v>
      </c>
      <c r="E2848">
        <f>IF(VLOOKUP(SALIDA[[#This Row],[CODIGO]],STOCKSANLUIS[],6,FALSE)=0,"PRODUCTO SIN STOCK/UBICACIÓN",VLOOKUP(SALIDA[[#This Row],[CODIGO]],STOCKSANLUIS[],6,FALSE))</f>
        <v>1</v>
      </c>
      <c r="F2848">
        <f>SALIDA[[#This Row],[CANTIDAD]]/SALIDA[[#This Row],[UND MEDIDA]]</f>
        <v>6</v>
      </c>
      <c r="G2848" t="str">
        <f>VLOOKUP(SALIDA[[#This Row],[CODIGO]],FAMILIAS[],4,FALSE)</f>
        <v>FULL GAUGE</v>
      </c>
      <c r="H2848" s="10" t="str">
        <f>IF(VLOOKUP(SALIDA[[#This Row],[CODIGO]],STOCKSANLUIS[],7,FALSE)=0,"PRODUCTO SIN STOCK/UBICACIÓN",VLOOKUP(SALIDA[[#This Row],[CODIGO]],STOCKSANLUIS[],7,FALSE))</f>
        <v>C</v>
      </c>
      <c r="I2848" s="10"/>
      <c r="J2848" t="str">
        <f>SALIDA[[#This Row],[CODIGO]]&amp;"       "&amp;SALIDA[[#This Row],[FAMILIA]]</f>
        <v>01785       FULL GAUGE</v>
      </c>
      <c r="K2848">
        <f>VLOOKUP(SALIDA[[#This Row],[CODIGO]],STOCK_STARSOFT[],5,FALSE)</f>
        <v>18.272079000000002</v>
      </c>
      <c r="L2848">
        <f>SALIDA[[#This Row],[CANTIDAD]]*SALIDA[[#This Row],[PRECIO UND]]</f>
        <v>109.632474</v>
      </c>
    </row>
    <row r="2849" spans="1:12" x14ac:dyDescent="0.25">
      <c r="A2849" s="6" t="s">
        <v>3792</v>
      </c>
      <c r="B2849" s="100" t="str">
        <f>VLOOKUP(SALIDA[[#This Row],[CODIGO]],STOCKSANLUIS[],2,FALSE)</f>
        <v>MOTOVENTILADOR MAER FAN YDWF74L34P4-422N-350S (220V, 60HZ, 4 POLES, 1PH, CL.F, SUCTION)</v>
      </c>
      <c r="C2849" s="153">
        <v>46071</v>
      </c>
      <c r="D2849">
        <v>1</v>
      </c>
      <c r="E2849">
        <f>IF(VLOOKUP(SALIDA[[#This Row],[CODIGO]],STOCKSANLUIS[],6,FALSE)=0,"PRODUCTO SIN STOCK/UBICACIÓN",VLOOKUP(SALIDA[[#This Row],[CODIGO]],STOCKSANLUIS[],6,FALSE))</f>
        <v>1</v>
      </c>
      <c r="F2849">
        <f>SALIDA[[#This Row],[CANTIDAD]]/SALIDA[[#This Row],[UND MEDIDA]]</f>
        <v>1</v>
      </c>
      <c r="G2849" t="str">
        <f>VLOOKUP(SALIDA[[#This Row],[CODIGO]],FAMILIAS[],4,FALSE)</f>
        <v>MAER FAN</v>
      </c>
      <c r="H2849" s="10" t="str">
        <f>IF(VLOOKUP(SALIDA[[#This Row],[CODIGO]],STOCKSANLUIS[],7,FALSE)=0,"PRODUCTO SIN STOCK/UBICACIÓN",VLOOKUP(SALIDA[[#This Row],[CODIGO]],STOCKSANLUIS[],7,FALSE))</f>
        <v>C</v>
      </c>
      <c r="I2849" s="10"/>
      <c r="J2849" t="str">
        <f>SALIDA[[#This Row],[CODIGO]]&amp;"       "&amp;SALIDA[[#This Row],[FAMILIA]]</f>
        <v>03236       MAER FAN</v>
      </c>
      <c r="K2849">
        <f>VLOOKUP(SALIDA[[#This Row],[CODIGO]],STOCK_STARSOFT[],5,FALSE)</f>
        <v>28.924689999999998</v>
      </c>
      <c r="L2849">
        <f>SALIDA[[#This Row],[CANTIDAD]]*SALIDA[[#This Row],[PRECIO UND]]</f>
        <v>28.924689999999998</v>
      </c>
    </row>
    <row r="2850" spans="1:12" x14ac:dyDescent="0.25">
      <c r="A2850" s="6" t="s">
        <v>3635</v>
      </c>
      <c r="B2850" s="100" t="str">
        <f>VLOOKUP(SALIDA[[#This Row],[CODIGO]],STOCKSANLUIS[],2,FALSE)</f>
        <v>MOTOVENTILADOR MAER FAN YDWF68L35P4-360N-300S (220V, 60HZ, 4 POLES, 1PH, CL.F, SUCTION)</v>
      </c>
      <c r="C2850" s="153">
        <v>46071</v>
      </c>
      <c r="D2850">
        <v>1</v>
      </c>
      <c r="E2850">
        <f>IF(VLOOKUP(SALIDA[[#This Row],[CODIGO]],STOCKSANLUIS[],6,FALSE)=0,"PRODUCTO SIN STOCK/UBICACIÓN",VLOOKUP(SALIDA[[#This Row],[CODIGO]],STOCKSANLUIS[],6,FALSE))</f>
        <v>1</v>
      </c>
      <c r="F2850">
        <f>SALIDA[[#This Row],[CANTIDAD]]/SALIDA[[#This Row],[UND MEDIDA]]</f>
        <v>1</v>
      </c>
      <c r="G2850" t="str">
        <f>VLOOKUP(SALIDA[[#This Row],[CODIGO]],FAMILIAS[],4,FALSE)</f>
        <v>MAER FAN</v>
      </c>
      <c r="H2850" s="10" t="str">
        <f>IF(VLOOKUP(SALIDA[[#This Row],[CODIGO]],STOCKSANLUIS[],7,FALSE)=0,"PRODUCTO SIN STOCK/UBICACIÓN",VLOOKUP(SALIDA[[#This Row],[CODIGO]],STOCKSANLUIS[],7,FALSE))</f>
        <v>C</v>
      </c>
      <c r="I2850" s="10"/>
      <c r="J2850" t="str">
        <f>SALIDA[[#This Row],[CODIGO]]&amp;"       "&amp;SALIDA[[#This Row],[FAMILIA]]</f>
        <v>03035       MAER FAN</v>
      </c>
      <c r="K2850">
        <f>VLOOKUP(SALIDA[[#This Row],[CODIGO]],STOCK_STARSOFT[],5,FALSE)</f>
        <v>22.768464000000002</v>
      </c>
      <c r="L2850">
        <f>SALIDA[[#This Row],[CANTIDAD]]*SALIDA[[#This Row],[PRECIO UND]]</f>
        <v>22.768464000000002</v>
      </c>
    </row>
    <row r="2851" spans="1:12" x14ac:dyDescent="0.25">
      <c r="A2851" s="6" t="s">
        <v>867</v>
      </c>
      <c r="B2851" s="100" t="str">
        <f>VLOOKUP(SALIDA[[#This Row],[CODIGO]],STOCKSANLUIS[],2,FALSE)</f>
        <v>ACEITE POLIOLESTER POE 68 - 1 GALON - BVA</v>
      </c>
      <c r="C2851" s="153">
        <v>46071</v>
      </c>
      <c r="D2851">
        <v>1</v>
      </c>
      <c r="E2851">
        <f>IF(VLOOKUP(SALIDA[[#This Row],[CODIGO]],STOCKSANLUIS[],6,FALSE)=0,"PRODUCTO SIN STOCK/UBICACIÓN",VLOOKUP(SALIDA[[#This Row],[CODIGO]],STOCKSANLUIS[],6,FALSE))</f>
        <v>1</v>
      </c>
      <c r="F2851">
        <f>SALIDA[[#This Row],[CANTIDAD]]/SALIDA[[#This Row],[UND MEDIDA]]</f>
        <v>1</v>
      </c>
      <c r="G2851" t="str">
        <f>VLOOKUP(SALIDA[[#This Row],[CODIGO]],FAMILIAS[],4,FALSE)</f>
        <v>BVA</v>
      </c>
      <c r="H2851" s="10" t="str">
        <f>IF(VLOOKUP(SALIDA[[#This Row],[CODIGO]],STOCKSANLUIS[],7,FALSE)=0,"PRODUCTO SIN STOCK/UBICACIÓN",VLOOKUP(SALIDA[[#This Row],[CODIGO]],STOCKSANLUIS[],7,FALSE))</f>
        <v>C</v>
      </c>
      <c r="I2851" s="10"/>
      <c r="J2851" t="str">
        <f>SALIDA[[#This Row],[CODIGO]]&amp;"       "&amp;SALIDA[[#This Row],[FAMILIA]]</f>
        <v>00945       BVA</v>
      </c>
      <c r="K2851">
        <f>VLOOKUP(SALIDA[[#This Row],[CODIGO]],STOCK_STARSOFT[],5,FALSE)</f>
        <v>50.009718999999997</v>
      </c>
      <c r="L2851">
        <f>SALIDA[[#This Row],[CANTIDAD]]*SALIDA[[#This Row],[PRECIO UND]]</f>
        <v>50.009718999999997</v>
      </c>
    </row>
    <row r="2852" spans="1:12" x14ac:dyDescent="0.25">
      <c r="A2852" s="6" t="s">
        <v>3633</v>
      </c>
      <c r="B2852" s="100" t="str">
        <f>VLOOKUP(SALIDA[[#This Row],[CODIGO]],STOCKSANLUIS[],2,FALSE)</f>
        <v>MOTOVENTILADOR MAER FAN YSWF102L70P6-753N-630S (220V/380V/440V, 60HZ, 6 POLES, 3PH, CL.F,/Y, SUCTION)</v>
      </c>
      <c r="C2852" s="153">
        <v>46071</v>
      </c>
      <c r="D2852">
        <v>5</v>
      </c>
      <c r="E2852">
        <f>IF(VLOOKUP(SALIDA[[#This Row],[CODIGO]],STOCKSANLUIS[],6,FALSE)=0,"PRODUCTO SIN STOCK/UBICACIÓN",VLOOKUP(SALIDA[[#This Row],[CODIGO]],STOCKSANLUIS[],6,FALSE))</f>
        <v>1</v>
      </c>
      <c r="F2852">
        <f>SALIDA[[#This Row],[CANTIDAD]]/SALIDA[[#This Row],[UND MEDIDA]]</f>
        <v>5</v>
      </c>
      <c r="G2852" t="str">
        <f>VLOOKUP(SALIDA[[#This Row],[CODIGO]],FAMILIAS[],4,FALSE)</f>
        <v>MAER FAN</v>
      </c>
      <c r="H2852" s="10" t="str">
        <f>IF(VLOOKUP(SALIDA[[#This Row],[CODIGO]],STOCKSANLUIS[],7,FALSE)=0,"PRODUCTO SIN STOCK/UBICACIÓN",VLOOKUP(SALIDA[[#This Row],[CODIGO]],STOCKSANLUIS[],7,FALSE))</f>
        <v>C</v>
      </c>
      <c r="I2852" s="10" t="s">
        <v>19536</v>
      </c>
      <c r="J2852" t="str">
        <f>SALIDA[[#This Row],[CODIGO]]&amp;"       "&amp;SALIDA[[#This Row],[FAMILIA]]</f>
        <v>03034       MAER FAN</v>
      </c>
      <c r="K2852">
        <f>VLOOKUP(SALIDA[[#This Row],[CODIGO]],STOCK_STARSOFT[],5,FALSE)</f>
        <v>72.378185000000002</v>
      </c>
      <c r="L2852">
        <f>SALIDA[[#This Row],[CANTIDAD]]*SALIDA[[#This Row],[PRECIO UND]]</f>
        <v>361.89092500000004</v>
      </c>
    </row>
    <row r="2853" spans="1:12" x14ac:dyDescent="0.25">
      <c r="A2853" s="6" t="s">
        <v>3513</v>
      </c>
      <c r="B2853" s="100" t="str">
        <f>VLOOKUP(SALIDA[[#This Row],[CODIGO]],STOCKSANLUIS[],2,FALSE)</f>
        <v>GAS REFRIGERANTE FREON 410A 650 GR -CHEMOURS - CAJA DE 12 -  CHINO</v>
      </c>
      <c r="C2853" s="153">
        <v>46071</v>
      </c>
      <c r="D2853">
        <v>2</v>
      </c>
      <c r="E2853">
        <f>IF(VLOOKUP(SALIDA[[#This Row],[CODIGO]],STOCKSANLUIS[],6,FALSE)=0,"PRODUCTO SIN STOCK/UBICACIÓN",VLOOKUP(SALIDA[[#This Row],[CODIGO]],STOCKSANLUIS[],6,FALSE))</f>
        <v>1</v>
      </c>
      <c r="F2853">
        <f>SALIDA[[#This Row],[CANTIDAD]]/SALIDA[[#This Row],[UND MEDIDA]]</f>
        <v>2</v>
      </c>
      <c r="G2853" t="str">
        <f>VLOOKUP(SALIDA[[#This Row],[CODIGO]],FAMILIAS[],4,FALSE)</f>
        <v>THE CHEMOURS</v>
      </c>
      <c r="H2853" s="10" t="str">
        <f>IF(VLOOKUP(SALIDA[[#This Row],[CODIGO]],STOCKSANLUIS[],7,FALSE)=0,"PRODUCTO SIN STOCK/UBICACIÓN",VLOOKUP(SALIDA[[#This Row],[CODIGO]],STOCKSANLUIS[],7,FALSE))</f>
        <v>C</v>
      </c>
      <c r="I2853" s="10"/>
      <c r="J2853" t="str">
        <f>SALIDA[[#This Row],[CODIGO]]&amp;"       "&amp;SALIDA[[#This Row],[FAMILIA]]</f>
        <v>02922       THE CHEMOURS</v>
      </c>
      <c r="K2853">
        <f>VLOOKUP(SALIDA[[#This Row],[CODIGO]],STOCK_STARSOFT[],5,FALSE)</f>
        <v>8.1124840000000003</v>
      </c>
      <c r="L2853">
        <f>SALIDA[[#This Row],[CANTIDAD]]*SALIDA[[#This Row],[PRECIO UND]]</f>
        <v>16.224968000000001</v>
      </c>
    </row>
    <row r="2854" spans="1:12" x14ac:dyDescent="0.25">
      <c r="A2854" s="6" t="s">
        <v>3513</v>
      </c>
      <c r="B2854" s="100" t="str">
        <f>VLOOKUP(SALIDA[[#This Row],[CODIGO]],STOCKSANLUIS[],2,FALSE)</f>
        <v>GAS REFRIGERANTE FREON 410A 650 GR -CHEMOURS - CAJA DE 12 -  CHINO</v>
      </c>
      <c r="C2854" s="153">
        <v>46071</v>
      </c>
      <c r="D2854">
        <v>1</v>
      </c>
      <c r="E2854">
        <f>IF(VLOOKUP(SALIDA[[#This Row],[CODIGO]],STOCKSANLUIS[],6,FALSE)=0,"PRODUCTO SIN STOCK/UBICACIÓN",VLOOKUP(SALIDA[[#This Row],[CODIGO]],STOCKSANLUIS[],6,FALSE))</f>
        <v>1</v>
      </c>
      <c r="F2854">
        <f>SALIDA[[#This Row],[CANTIDAD]]/SALIDA[[#This Row],[UND MEDIDA]]</f>
        <v>1</v>
      </c>
      <c r="G2854" t="str">
        <f>VLOOKUP(SALIDA[[#This Row],[CODIGO]],FAMILIAS[],4,FALSE)</f>
        <v>THE CHEMOURS</v>
      </c>
      <c r="H2854" s="10" t="str">
        <f>IF(VLOOKUP(SALIDA[[#This Row],[CODIGO]],STOCKSANLUIS[],7,FALSE)=0,"PRODUCTO SIN STOCK/UBICACIÓN",VLOOKUP(SALIDA[[#This Row],[CODIGO]],STOCKSANLUIS[],7,FALSE))</f>
        <v>C</v>
      </c>
      <c r="I2854" s="10"/>
      <c r="J2854" t="str">
        <f>SALIDA[[#This Row],[CODIGO]]&amp;"       "&amp;SALIDA[[#This Row],[FAMILIA]]</f>
        <v>02922       THE CHEMOURS</v>
      </c>
      <c r="K2854">
        <f>VLOOKUP(SALIDA[[#This Row],[CODIGO]],STOCK_STARSOFT[],5,FALSE)</f>
        <v>8.1124840000000003</v>
      </c>
      <c r="L2854">
        <f>SALIDA[[#This Row],[CANTIDAD]]*SALIDA[[#This Row],[PRECIO UND]]</f>
        <v>8.1124840000000003</v>
      </c>
    </row>
    <row r="2855" spans="1:12" x14ac:dyDescent="0.25">
      <c r="A2855" s="6" t="s">
        <v>3858</v>
      </c>
      <c r="B2855" s="100" t="str">
        <f>VLOOKUP(SALIDA[[#This Row],[CODIGO]],STOCKSANLUIS[],2,FALSE)</f>
        <v>CORTINA DE AIRE DE 120 CM (48") - 220V/1PH/60HZ - STAR COLD - FM-1212Z/Y-MC</v>
      </c>
      <c r="C2855" s="153">
        <v>46071</v>
      </c>
      <c r="D2855">
        <v>2</v>
      </c>
      <c r="E2855">
        <f>IF(VLOOKUP(SALIDA[[#This Row],[CODIGO]],STOCKSANLUIS[],6,FALSE)=0,"PRODUCTO SIN STOCK/UBICACIÓN",VLOOKUP(SALIDA[[#This Row],[CODIGO]],STOCKSANLUIS[],6,FALSE))</f>
        <v>1</v>
      </c>
      <c r="F2855">
        <f>SALIDA[[#This Row],[CANTIDAD]]/SALIDA[[#This Row],[UND MEDIDA]]</f>
        <v>2</v>
      </c>
      <c r="G2855" t="str">
        <f>VLOOKUP(SALIDA[[#This Row],[CODIGO]],FAMILIAS[],4,FALSE)</f>
        <v>STAR COLD</v>
      </c>
      <c r="H2855" s="10" t="str">
        <f>IF(VLOOKUP(SALIDA[[#This Row],[CODIGO]],STOCKSANLUIS[],7,FALSE)=0,"PRODUCTO SIN STOCK/UBICACIÓN",VLOOKUP(SALIDA[[#This Row],[CODIGO]],STOCKSANLUIS[],7,FALSE))</f>
        <v>A</v>
      </c>
      <c r="I2855" s="10"/>
      <c r="J2855" t="str">
        <f>SALIDA[[#This Row],[CODIGO]]&amp;"       "&amp;SALIDA[[#This Row],[FAMILIA]]</f>
        <v>03288       STAR COLD</v>
      </c>
      <c r="K2855">
        <f>VLOOKUP(SALIDA[[#This Row],[CODIGO]],STOCK_STARSOFT[],5,FALSE)</f>
        <v>46.302090999999997</v>
      </c>
      <c r="L2855">
        <f>SALIDA[[#This Row],[CANTIDAD]]*SALIDA[[#This Row],[PRECIO UND]]</f>
        <v>92.604181999999994</v>
      </c>
    </row>
    <row r="2856" spans="1:12" x14ac:dyDescent="0.25">
      <c r="A2856" s="6" t="s">
        <v>3927</v>
      </c>
      <c r="B2856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856" s="153">
        <v>46071</v>
      </c>
      <c r="D2856">
        <v>1</v>
      </c>
      <c r="E2856">
        <f>IF(VLOOKUP(SALIDA[[#This Row],[CODIGO]],STOCKSANLUIS[],6,FALSE)=0,"PRODUCTO SIN STOCK/UBICACIÓN",VLOOKUP(SALIDA[[#This Row],[CODIGO]],STOCKSANLUIS[],6,FALSE))</f>
        <v>1</v>
      </c>
      <c r="F2856">
        <f>SALIDA[[#This Row],[CANTIDAD]]/SALIDA[[#This Row],[UND MEDIDA]]</f>
        <v>1</v>
      </c>
      <c r="G2856" t="str">
        <f>VLOOKUP(SALIDA[[#This Row],[CODIGO]],FAMILIAS[],4,FALSE)</f>
        <v>VIKING</v>
      </c>
      <c r="H2856" s="10" t="str">
        <f>IF(VLOOKUP(SALIDA[[#This Row],[CODIGO]],STOCKSANLUIS[],7,FALSE)=0,"PRODUCTO SIN STOCK/UBICACIÓN",VLOOKUP(SALIDA[[#This Row],[CODIGO]],STOCKSANLUIS[],7,FALSE))</f>
        <v>B</v>
      </c>
      <c r="I2856" s="10"/>
      <c r="J2856" t="str">
        <f>SALIDA[[#This Row],[CODIGO]]&amp;"       "&amp;SALIDA[[#This Row],[FAMILIA]]</f>
        <v>03395       VIKING</v>
      </c>
      <c r="K2856">
        <f>VLOOKUP(SALIDA[[#This Row],[CODIGO]],STOCK_STARSOFT[],5,FALSE)</f>
        <v>148.63707299999999</v>
      </c>
      <c r="L2856">
        <f>SALIDA[[#This Row],[CANTIDAD]]*SALIDA[[#This Row],[PRECIO UND]]</f>
        <v>148.63707299999999</v>
      </c>
    </row>
    <row r="2857" spans="1:12" x14ac:dyDescent="0.25">
      <c r="A2857" s="6" t="s">
        <v>63</v>
      </c>
      <c r="B2857" s="100" t="str">
        <f>VLOOKUP(SALIDA[[#This Row],[CODIGO]],STOCKSANLUIS[],2,FALSE)</f>
        <v xml:space="preserve">TERMOCUPLA J SB-12 - FULL GAUGE  </v>
      </c>
      <c r="C2857" s="153">
        <v>46071</v>
      </c>
      <c r="D2857">
        <v>5</v>
      </c>
      <c r="E2857">
        <f>IF(VLOOKUP(SALIDA[[#This Row],[CODIGO]],STOCKSANLUIS[],6,FALSE)=0,"PRODUCTO SIN STOCK/UBICACIÓN",VLOOKUP(SALIDA[[#This Row],[CODIGO]],STOCKSANLUIS[],6,FALSE))</f>
        <v>1</v>
      </c>
      <c r="F2857">
        <f>SALIDA[[#This Row],[CANTIDAD]]/SALIDA[[#This Row],[UND MEDIDA]]</f>
        <v>5</v>
      </c>
      <c r="G2857" t="str">
        <f>VLOOKUP(SALIDA[[#This Row],[CODIGO]],FAMILIAS[],4,FALSE)</f>
        <v>FULL GAUGE</v>
      </c>
      <c r="H2857" s="10" t="str">
        <f>IF(VLOOKUP(SALIDA[[#This Row],[CODIGO]],STOCKSANLUIS[],7,FALSE)=0,"PRODUCTO SIN STOCK/UBICACIÓN",VLOOKUP(SALIDA[[#This Row],[CODIGO]],STOCKSANLUIS[],7,FALSE))</f>
        <v>C</v>
      </c>
      <c r="I2857" s="10"/>
      <c r="J2857" t="str">
        <f>SALIDA[[#This Row],[CODIGO]]&amp;"       "&amp;SALIDA[[#This Row],[FAMILIA]]</f>
        <v>00032       FULL GAUGE</v>
      </c>
      <c r="K2857">
        <f>VLOOKUP(SALIDA[[#This Row],[CODIGO]],STOCK_STARSOFT[],5,FALSE)</f>
        <v>7.5070629999999996</v>
      </c>
      <c r="L2857">
        <f>SALIDA[[#This Row],[CANTIDAD]]*SALIDA[[#This Row],[PRECIO UND]]</f>
        <v>37.535314999999997</v>
      </c>
    </row>
    <row r="2858" spans="1:12" x14ac:dyDescent="0.25">
      <c r="A2858" s="6" t="s">
        <v>259</v>
      </c>
      <c r="B2858" s="100" t="str">
        <f>VLOOKUP(SALIDA[[#This Row],[CODIGO]],STOCKSANLUIS[],2,FALSE)</f>
        <v>PLATINA KLEERSTRIP MAX BULLET HTP SILVER 2  PLOMO (60 CM)- 477600</v>
      </c>
      <c r="C2858" s="153">
        <v>46071</v>
      </c>
      <c r="D2858">
        <v>7</v>
      </c>
      <c r="E2858">
        <f>IF(VLOOKUP(SALIDA[[#This Row],[CODIGO]],STOCKSANLUIS[],6,FALSE)=0,"PRODUCTO SIN STOCK/UBICACIÓN",VLOOKUP(SALIDA[[#This Row],[CODIGO]],STOCKSANLUIS[],6,FALSE))</f>
        <v>1</v>
      </c>
      <c r="F2858">
        <f>SALIDA[[#This Row],[CANTIDAD]]/SALIDA[[#This Row],[UND MEDIDA]]</f>
        <v>7</v>
      </c>
      <c r="G2858" t="str">
        <f>VLOOKUP(SALIDA[[#This Row],[CODIGO]],FAMILIAS[],4,FALSE)</f>
        <v>ES ROBBINS</v>
      </c>
      <c r="H2858" s="10" t="str">
        <f>IF(VLOOKUP(SALIDA[[#This Row],[CODIGO]],STOCKSANLUIS[],7,FALSE)=0,"PRODUCTO SIN STOCK/UBICACIÓN",VLOOKUP(SALIDA[[#This Row],[CODIGO]],STOCKSANLUIS[],7,FALSE))</f>
        <v>C</v>
      </c>
      <c r="I2858" s="10"/>
      <c r="J2858" t="str">
        <f>SALIDA[[#This Row],[CODIGO]]&amp;"       "&amp;SALIDA[[#This Row],[FAMILIA]]</f>
        <v>00186       ES ROBBINS</v>
      </c>
      <c r="K2858">
        <f>VLOOKUP(SALIDA[[#This Row],[CODIGO]],STOCK_STARSOFT[],5,FALSE)</f>
        <v>4.3959429999999999</v>
      </c>
      <c r="L2858">
        <f>SALIDA[[#This Row],[CANTIDAD]]*SALIDA[[#This Row],[PRECIO UND]]</f>
        <v>30.771601</v>
      </c>
    </row>
    <row r="2859" spans="1:12" x14ac:dyDescent="0.25">
      <c r="A2859" s="6" t="s">
        <v>2904</v>
      </c>
      <c r="B2859" s="100" t="str">
        <f>VLOOKUP(SALIDA[[#This Row],[CODIGO]],STOCKSANLUIS[],2,FALSE)</f>
        <v>SENSOR DE TEMPERATURA NTC - SB-70 - 2M - FULL GAUGE (REMPLAZO DEL SB-41 - NO USAR EN MT 622E)</v>
      </c>
      <c r="C2859" s="153">
        <v>46071</v>
      </c>
      <c r="D2859">
        <v>40</v>
      </c>
      <c r="E2859">
        <f>IF(VLOOKUP(SALIDA[[#This Row],[CODIGO]],STOCKSANLUIS[],6,FALSE)=0,"PRODUCTO SIN STOCK/UBICACIÓN",VLOOKUP(SALIDA[[#This Row],[CODIGO]],STOCKSANLUIS[],6,FALSE))</f>
        <v>1</v>
      </c>
      <c r="F2859">
        <f>SALIDA[[#This Row],[CANTIDAD]]/SALIDA[[#This Row],[UND MEDIDA]]</f>
        <v>40</v>
      </c>
      <c r="G2859" t="str">
        <f>VLOOKUP(SALIDA[[#This Row],[CODIGO]],FAMILIAS[],4,FALSE)</f>
        <v>FULL GAUGE</v>
      </c>
      <c r="H2859" s="10" t="str">
        <f>IF(VLOOKUP(SALIDA[[#This Row],[CODIGO]],STOCKSANLUIS[],7,FALSE)=0,"PRODUCTO SIN STOCK/UBICACIÓN",VLOOKUP(SALIDA[[#This Row],[CODIGO]],STOCKSANLUIS[],7,FALSE))</f>
        <v>A</v>
      </c>
      <c r="I2859" s="10" t="s">
        <v>19536</v>
      </c>
      <c r="J2859" t="str">
        <f>SALIDA[[#This Row],[CODIGO]]&amp;"       "&amp;SALIDA[[#This Row],[FAMILIA]]</f>
        <v>02345       FULL GAUGE</v>
      </c>
      <c r="K2859">
        <f>VLOOKUP(SALIDA[[#This Row],[CODIGO]],STOCK_STARSOFT[],5,FALSE)</f>
        <v>1.711822</v>
      </c>
      <c r="L2859">
        <f>SALIDA[[#This Row],[CANTIDAD]]*SALIDA[[#This Row],[PRECIO UND]]</f>
        <v>68.472880000000004</v>
      </c>
    </row>
    <row r="2860" spans="1:12" x14ac:dyDescent="0.25">
      <c r="A2860" s="6" t="s">
        <v>2022</v>
      </c>
      <c r="B2860" s="100" t="str">
        <f>VLOOKUP(SALIDA[[#This Row],[CODIGO]],STOCKSANLUIS[],2,FALSE)</f>
        <v>CONTROLADOR DE TEMPERATURA DIGITAL TC-900E POWER - VER.07 - 115/220 VAC - FULL GAUGE</v>
      </c>
      <c r="C2860" s="153">
        <v>46071</v>
      </c>
      <c r="D2860">
        <v>2</v>
      </c>
      <c r="E2860">
        <f>IF(VLOOKUP(SALIDA[[#This Row],[CODIGO]],STOCKSANLUIS[],6,FALSE)=0,"PRODUCTO SIN STOCK/UBICACIÓN",VLOOKUP(SALIDA[[#This Row],[CODIGO]],STOCKSANLUIS[],6,FALSE))</f>
        <v>1</v>
      </c>
      <c r="F2860">
        <f>SALIDA[[#This Row],[CANTIDAD]]/SALIDA[[#This Row],[UND MEDIDA]]</f>
        <v>2</v>
      </c>
      <c r="G2860" t="str">
        <f>VLOOKUP(SALIDA[[#This Row],[CODIGO]],FAMILIAS[],4,FALSE)</f>
        <v>FULL GAUGE</v>
      </c>
      <c r="H2860" s="10" t="str">
        <f>IF(VLOOKUP(SALIDA[[#This Row],[CODIGO]],STOCKSANLUIS[],7,FALSE)=0,"PRODUCTO SIN STOCK/UBICACIÓN",VLOOKUP(SALIDA[[#This Row],[CODIGO]],STOCKSANLUIS[],7,FALSE))</f>
        <v>C</v>
      </c>
      <c r="I2860" s="10"/>
      <c r="J2860" t="str">
        <f>SALIDA[[#This Row],[CODIGO]]&amp;"       "&amp;SALIDA[[#This Row],[FAMILIA]]</f>
        <v>01785       FULL GAUGE</v>
      </c>
      <c r="K2860">
        <f>VLOOKUP(SALIDA[[#This Row],[CODIGO]],STOCK_STARSOFT[],5,FALSE)</f>
        <v>18.272079000000002</v>
      </c>
      <c r="L2860">
        <f>SALIDA[[#This Row],[CANTIDAD]]*SALIDA[[#This Row],[PRECIO UND]]</f>
        <v>36.544158000000003</v>
      </c>
    </row>
    <row r="2861" spans="1:12" x14ac:dyDescent="0.25">
      <c r="A2861" s="6" t="s">
        <v>3293</v>
      </c>
      <c r="B2861" s="100" t="str">
        <f>VLOOKUP(SALIDA[[#This Row],[CODIGO]],STOCKSANLUIS[],2,FALSE)</f>
        <v>VALVULA PARA AGUA HELADA FAN &amp; COIL 2 VIAS 3/4" DIAMETRO  CON ACTUADOR  220V JOHNSON CONTROLS - VLC2200GC-C</v>
      </c>
      <c r="C2861" s="153">
        <v>46071</v>
      </c>
      <c r="D2861">
        <v>1</v>
      </c>
      <c r="E2861">
        <f>IF(VLOOKUP(SALIDA[[#This Row],[CODIGO]],STOCKSANLUIS[],6,FALSE)=0,"PRODUCTO SIN STOCK/UBICACIÓN",VLOOKUP(SALIDA[[#This Row],[CODIGO]],STOCKSANLUIS[],6,FALSE))</f>
        <v>1</v>
      </c>
      <c r="F2861">
        <f>SALIDA[[#This Row],[CANTIDAD]]/SALIDA[[#This Row],[UND MEDIDA]]</f>
        <v>1</v>
      </c>
      <c r="G2861" t="str">
        <f>VLOOKUP(SALIDA[[#This Row],[CODIGO]],FAMILIAS[],4,FALSE)</f>
        <v>JOHNSON CONTROLS</v>
      </c>
      <c r="H2861" s="10" t="str">
        <f>IF(VLOOKUP(SALIDA[[#This Row],[CODIGO]],STOCKSANLUIS[],7,FALSE)=0,"PRODUCTO SIN STOCK/UBICACIÓN",VLOOKUP(SALIDA[[#This Row],[CODIGO]],STOCKSANLUIS[],7,FALSE))</f>
        <v>A</v>
      </c>
      <c r="I2861" s="10"/>
      <c r="J2861" t="str">
        <f>SALIDA[[#This Row],[CODIGO]]&amp;"       "&amp;SALIDA[[#This Row],[FAMILIA]]</f>
        <v>02714       JOHNSON CONTROLS</v>
      </c>
      <c r="K2861">
        <f>VLOOKUP(SALIDA[[#This Row],[CODIGO]],STOCK_STARSOFT[],5,FALSE)</f>
        <v>13.849964</v>
      </c>
      <c r="L2861">
        <f>SALIDA[[#This Row],[CANTIDAD]]*SALIDA[[#This Row],[PRECIO UND]]</f>
        <v>13.849964</v>
      </c>
    </row>
    <row r="2862" spans="1:12" x14ac:dyDescent="0.25">
      <c r="A2862" s="6" t="s">
        <v>2543</v>
      </c>
      <c r="B2862" s="100" t="str">
        <f>VLOOKUP(SALIDA[[#This Row],[CODIGO]],STOCKSANLUIS[],2,FALSE)</f>
        <v>EQUIPO DE A/A MINI SPLIT FRIO SOLO - 18000 BTU - R410A - 220V/1PH/60HZ - TEMP BLUE MADE BY CARRIER INTERAMERICA CORPORATION</v>
      </c>
      <c r="C2862" s="153">
        <v>46071</v>
      </c>
      <c r="D2862">
        <v>1</v>
      </c>
      <c r="E2862">
        <f>IF(VLOOKUP(SALIDA[[#This Row],[CODIGO]],STOCKSANLUIS[],6,FALSE)=0,"PRODUCTO SIN STOCK/UBICACIÓN",VLOOKUP(SALIDA[[#This Row],[CODIGO]],STOCKSANLUIS[],6,FALSE))</f>
        <v>1</v>
      </c>
      <c r="F2862">
        <f>SALIDA[[#This Row],[CANTIDAD]]/SALIDA[[#This Row],[UND MEDIDA]]</f>
        <v>1</v>
      </c>
      <c r="G2862" t="str">
        <f>VLOOKUP(SALIDA[[#This Row],[CODIGO]],FAMILIAS[],4,FALSE)</f>
        <v>TEMP BLUE</v>
      </c>
      <c r="H2862" s="10" t="str">
        <f>IF(VLOOKUP(SALIDA[[#This Row],[CODIGO]],STOCKSANLUIS[],7,FALSE)=0,"PRODUCTO SIN STOCK/UBICACIÓN",VLOOKUP(SALIDA[[#This Row],[CODIGO]],STOCKSANLUIS[],7,FALSE))</f>
        <v>B</v>
      </c>
      <c r="I2862" s="10"/>
      <c r="J2862" t="str">
        <f>SALIDA[[#This Row],[CODIGO]]&amp;"       "&amp;SALIDA[[#This Row],[FAMILIA]]</f>
        <v>02084       TEMP BLUE</v>
      </c>
      <c r="K2862">
        <f>VLOOKUP(SALIDA[[#This Row],[CODIGO]],STOCK_STARSOFT[],5,FALSE)</f>
        <v>231.261594</v>
      </c>
      <c r="L2862">
        <f>SALIDA[[#This Row],[CANTIDAD]]*SALIDA[[#This Row],[PRECIO UND]]</f>
        <v>231.261594</v>
      </c>
    </row>
    <row r="2863" spans="1:12" x14ac:dyDescent="0.25">
      <c r="A2863" s="6" t="s">
        <v>2840</v>
      </c>
      <c r="B2863" s="100" t="str">
        <f>VLOOKUP(SALIDA[[#This Row],[CODIGO]],STOCKSANLUIS[],2,FALSE)</f>
        <v>ZOCALO DE PVC C/LABIOS FLEXIBLES 293 - FI02810 - CAFF X PIEZA DE 4 METROS</v>
      </c>
      <c r="C2863" s="153">
        <v>46071</v>
      </c>
      <c r="D2863">
        <v>1</v>
      </c>
      <c r="E2863">
        <f>IF(VLOOKUP(SALIDA[[#This Row],[CODIGO]],STOCKSANLUIS[],6,FALSE)=0,"PRODUCTO SIN STOCK/UBICACIÓN",VLOOKUP(SALIDA[[#This Row],[CODIGO]],STOCKSANLUIS[],6,FALSE))</f>
        <v>1</v>
      </c>
      <c r="F2863">
        <f>SALIDA[[#This Row],[CANTIDAD]]/SALIDA[[#This Row],[UND MEDIDA]]</f>
        <v>1</v>
      </c>
      <c r="G2863" t="str">
        <f>VLOOKUP(SALIDA[[#This Row],[CODIGO]],FAMILIAS[],4,FALSE)</f>
        <v>CAFF</v>
      </c>
      <c r="H2863" s="10" t="str">
        <f>IF(VLOOKUP(SALIDA[[#This Row],[CODIGO]],STOCKSANLUIS[],7,FALSE)=0,"PRODUCTO SIN STOCK/UBICACIÓN",VLOOKUP(SALIDA[[#This Row],[CODIGO]],STOCKSANLUIS[],7,FALSE))</f>
        <v>A</v>
      </c>
      <c r="I2863" s="10"/>
      <c r="J2863" t="str">
        <f>SALIDA[[#This Row],[CODIGO]]&amp;"       "&amp;SALIDA[[#This Row],[FAMILIA]]</f>
        <v>02307       CAFF</v>
      </c>
      <c r="K2863">
        <f>VLOOKUP(SALIDA[[#This Row],[CODIGO]],STOCK_STARSOFT[],5,FALSE)</f>
        <v>11.500749000000001</v>
      </c>
      <c r="L2863">
        <f>SALIDA[[#This Row],[CANTIDAD]]*SALIDA[[#This Row],[PRECIO UND]]</f>
        <v>11.500749000000001</v>
      </c>
    </row>
    <row r="2864" spans="1:12" x14ac:dyDescent="0.25">
      <c r="A2864" s="6" t="s">
        <v>3675</v>
      </c>
      <c r="B2864" s="100" t="str">
        <f>VLOOKUP(SALIDA[[#This Row],[CODIGO]],STOCKSANLUIS[],2,FALSE)</f>
        <v>LAMAS DE PVC ALECO 8X0.080X300 (20CM X 2MMX 91.44M) LOW TEMP REINFORCED - 172007- MT</v>
      </c>
      <c r="C2864" s="153">
        <v>46071</v>
      </c>
      <c r="D2864">
        <v>91.44</v>
      </c>
      <c r="E2864">
        <f>IF(VLOOKUP(SALIDA[[#This Row],[CODIGO]],STOCKSANLUIS[],6,FALSE)=0,"PRODUCTO SIN STOCK/UBICACIÓN",VLOOKUP(SALIDA[[#This Row],[CODIGO]],STOCKSANLUIS[],6,FALSE))</f>
        <v>91.44</v>
      </c>
      <c r="F2864">
        <f>SALIDA[[#This Row],[CANTIDAD]]/SALIDA[[#This Row],[UND MEDIDA]]</f>
        <v>1</v>
      </c>
      <c r="G2864" t="str">
        <f>VLOOKUP(SALIDA[[#This Row],[CODIGO]],FAMILIAS[],4,FALSE)</f>
        <v>ES ROBBINS</v>
      </c>
      <c r="H2864" s="10" t="str">
        <f>IF(VLOOKUP(SALIDA[[#This Row],[CODIGO]],STOCKSANLUIS[],7,FALSE)=0,"PRODUCTO SIN STOCK/UBICACIÓN",VLOOKUP(SALIDA[[#This Row],[CODIGO]],STOCKSANLUIS[],7,FALSE))</f>
        <v>B/C</v>
      </c>
      <c r="I2864" s="10"/>
      <c r="J2864" t="str">
        <f>SALIDA[[#This Row],[CODIGO]]&amp;"       "&amp;SALIDA[[#This Row],[FAMILIA]]</f>
        <v>03057       ES ROBBINS</v>
      </c>
      <c r="K2864">
        <f>VLOOKUP(SALIDA[[#This Row],[CODIGO]],STOCK_STARSOFT[],5,FALSE)</f>
        <v>2.0842499999999999</v>
      </c>
      <c r="L2864">
        <f>SALIDA[[#This Row],[CANTIDAD]]*SALIDA[[#This Row],[PRECIO UND]]</f>
        <v>190.58382</v>
      </c>
    </row>
    <row r="2865" spans="1:12" x14ac:dyDescent="0.25">
      <c r="A2865" s="6" t="s">
        <v>3665</v>
      </c>
      <c r="B2865" s="100" t="str">
        <f>VLOOKUP(SALIDA[[#This Row],[CODIGO]],STOCKSANLUIS[],2,FALSE)</f>
        <v>AGENTE DE LIMPIEZA INTERNA OPTEON SF FLUSH X 4.54 KG - CHEMOURS - REEMPLAZO DEL R141B</v>
      </c>
      <c r="C2865" s="153">
        <v>46071</v>
      </c>
      <c r="D2865">
        <v>1</v>
      </c>
      <c r="E2865">
        <f>IF(VLOOKUP(SALIDA[[#This Row],[CODIGO]],STOCKSANLUIS[],6,FALSE)=0,"PRODUCTO SIN STOCK/UBICACIÓN",VLOOKUP(SALIDA[[#This Row],[CODIGO]],STOCKSANLUIS[],6,FALSE))</f>
        <v>1</v>
      </c>
      <c r="F2865">
        <f>SALIDA[[#This Row],[CANTIDAD]]/SALIDA[[#This Row],[UND MEDIDA]]</f>
        <v>1</v>
      </c>
      <c r="G2865" t="str">
        <f>VLOOKUP(SALIDA[[#This Row],[CODIGO]],FAMILIAS[],4,FALSE)</f>
        <v>THE CHEMOURS</v>
      </c>
      <c r="H2865" s="10" t="str">
        <f>IF(VLOOKUP(SALIDA[[#This Row],[CODIGO]],STOCKSANLUIS[],7,FALSE)=0,"PRODUCTO SIN STOCK/UBICACIÓN",VLOOKUP(SALIDA[[#This Row],[CODIGO]],STOCKSANLUIS[],7,FALSE))</f>
        <v>C</v>
      </c>
      <c r="I2865" s="10"/>
      <c r="J2865" t="str">
        <f>SALIDA[[#This Row],[CODIGO]]&amp;"       "&amp;SALIDA[[#This Row],[FAMILIA]]</f>
        <v>03051       THE CHEMOURS</v>
      </c>
      <c r="K2865">
        <f>VLOOKUP(SALIDA[[#This Row],[CODIGO]],STOCK_STARSOFT[],5,FALSE)</f>
        <v>91.188703000000004</v>
      </c>
      <c r="L2865">
        <f>SALIDA[[#This Row],[CANTIDAD]]*SALIDA[[#This Row],[PRECIO UND]]</f>
        <v>91.188703000000004</v>
      </c>
    </row>
    <row r="2866" spans="1:12" x14ac:dyDescent="0.25">
      <c r="A2866" s="6" t="s">
        <v>3665</v>
      </c>
      <c r="B2866" s="100" t="str">
        <f>VLOOKUP(SALIDA[[#This Row],[CODIGO]],STOCKSANLUIS[],2,FALSE)</f>
        <v>AGENTE DE LIMPIEZA INTERNA OPTEON SF FLUSH X 4.54 KG - CHEMOURS - REEMPLAZO DEL R141B</v>
      </c>
      <c r="C2866" s="153">
        <v>46071</v>
      </c>
      <c r="D2866">
        <v>8</v>
      </c>
      <c r="E2866">
        <f>IF(VLOOKUP(SALIDA[[#This Row],[CODIGO]],STOCKSANLUIS[],6,FALSE)=0,"PRODUCTO SIN STOCK/UBICACIÓN",VLOOKUP(SALIDA[[#This Row],[CODIGO]],STOCKSANLUIS[],6,FALSE))</f>
        <v>1</v>
      </c>
      <c r="F2866">
        <f>SALIDA[[#This Row],[CANTIDAD]]/SALIDA[[#This Row],[UND MEDIDA]]</f>
        <v>8</v>
      </c>
      <c r="G2866" t="str">
        <f>VLOOKUP(SALIDA[[#This Row],[CODIGO]],FAMILIAS[],4,FALSE)</f>
        <v>THE CHEMOURS</v>
      </c>
      <c r="H2866" s="10" t="str">
        <f>IF(VLOOKUP(SALIDA[[#This Row],[CODIGO]],STOCKSANLUIS[],7,FALSE)=0,"PRODUCTO SIN STOCK/UBICACIÓN",VLOOKUP(SALIDA[[#This Row],[CODIGO]],STOCKSANLUIS[],7,FALSE))</f>
        <v>C</v>
      </c>
      <c r="I2866" s="10"/>
      <c r="J2866" t="str">
        <f>SALIDA[[#This Row],[CODIGO]]&amp;"       "&amp;SALIDA[[#This Row],[FAMILIA]]</f>
        <v>03051       THE CHEMOURS</v>
      </c>
      <c r="K2866">
        <f>VLOOKUP(SALIDA[[#This Row],[CODIGO]],STOCK_STARSOFT[],5,FALSE)</f>
        <v>91.188703000000004</v>
      </c>
      <c r="L2866">
        <f>SALIDA[[#This Row],[CANTIDAD]]*SALIDA[[#This Row],[PRECIO UND]]</f>
        <v>729.50962400000003</v>
      </c>
    </row>
    <row r="2867" spans="1:12" x14ac:dyDescent="0.25">
      <c r="A2867" s="6" t="s">
        <v>2551</v>
      </c>
      <c r="B2867" s="100" t="str">
        <f>VLOOKUP(SALIDA[[#This Row],[CODIGO]],STOCKSANLUIS[],2,FALSE)</f>
        <v>CONTROLADOR DE TEMPERATURA DIGITAL MT-543 E LOG DE 4 ETAPAS C/ALARMA - VER.03 - 115/220 VAC - FULL GAUGE</v>
      </c>
      <c r="C2867" s="153">
        <v>46071</v>
      </c>
      <c r="D2867">
        <v>2</v>
      </c>
      <c r="E2867">
        <f>IF(VLOOKUP(SALIDA[[#This Row],[CODIGO]],STOCKSANLUIS[],6,FALSE)=0,"PRODUCTO SIN STOCK/UBICACIÓN",VLOOKUP(SALIDA[[#This Row],[CODIGO]],STOCKSANLUIS[],6,FALSE))</f>
        <v>1</v>
      </c>
      <c r="F2867">
        <f>SALIDA[[#This Row],[CANTIDAD]]/SALIDA[[#This Row],[UND MEDIDA]]</f>
        <v>2</v>
      </c>
      <c r="G2867" t="str">
        <f>VLOOKUP(SALIDA[[#This Row],[CODIGO]],FAMILIAS[],4,FALSE)</f>
        <v>FULL GAUGE</v>
      </c>
      <c r="H2867" s="10" t="str">
        <f>IF(VLOOKUP(SALIDA[[#This Row],[CODIGO]],STOCKSANLUIS[],7,FALSE)=0,"PRODUCTO SIN STOCK/UBICACIÓN",VLOOKUP(SALIDA[[#This Row],[CODIGO]],STOCKSANLUIS[],7,FALSE))</f>
        <v>A</v>
      </c>
      <c r="I2867" s="10"/>
      <c r="J2867" t="str">
        <f>SALIDA[[#This Row],[CODIGO]]&amp;"       "&amp;SALIDA[[#This Row],[FAMILIA]]</f>
        <v>02090       FULL GAUGE</v>
      </c>
      <c r="K2867">
        <f>VLOOKUP(SALIDA[[#This Row],[CODIGO]],STOCK_STARSOFT[],5,FALSE)</f>
        <v>47.654238999999997</v>
      </c>
      <c r="L2867">
        <f>SALIDA[[#This Row],[CANTIDAD]]*SALIDA[[#This Row],[PRECIO UND]]</f>
        <v>95.308477999999994</v>
      </c>
    </row>
    <row r="2868" spans="1:12" x14ac:dyDescent="0.25">
      <c r="A2868" s="6" t="s">
        <v>3922</v>
      </c>
      <c r="B2868" s="100" t="str">
        <f>VLOOKUP(SALIDA[[#This Row],[CODIGO]],STOCKSANLUIS[],2,FALSE)</f>
        <v>EQUIPO DE A/A MINI SPLIT FRIO SOLO - 24000 BTU - R410A - 220V/1PH/60HZ -  CIAC  CG41K-024PH3U1C /  CH41K-024-H3U1C</v>
      </c>
      <c r="C2868" s="153">
        <v>46072</v>
      </c>
      <c r="D2868">
        <v>1</v>
      </c>
      <c r="E2868">
        <f>IF(VLOOKUP(SALIDA[[#This Row],[CODIGO]],STOCKSANLUIS[],6,FALSE)=0,"PRODUCTO SIN STOCK/UBICACIÓN",VLOOKUP(SALIDA[[#This Row],[CODIGO]],STOCKSANLUIS[],6,FALSE))</f>
        <v>1</v>
      </c>
      <c r="F2868">
        <f>SALIDA[[#This Row],[CANTIDAD]]/SALIDA[[#This Row],[UND MEDIDA]]</f>
        <v>1</v>
      </c>
      <c r="G2868" t="str">
        <f>VLOOKUP(SALIDA[[#This Row],[CODIGO]],FAMILIAS[],4,FALSE)</f>
        <v>CIAC</v>
      </c>
      <c r="H2868" s="10" t="str">
        <f>IF(VLOOKUP(SALIDA[[#This Row],[CODIGO]],STOCKSANLUIS[],7,FALSE)=0,"PRODUCTO SIN STOCK/UBICACIÓN",VLOOKUP(SALIDA[[#This Row],[CODIGO]],STOCKSANLUIS[],7,FALSE))</f>
        <v>C</v>
      </c>
      <c r="I2868" s="10"/>
      <c r="J2868" t="str">
        <f>SALIDA[[#This Row],[CODIGO]]&amp;"       "&amp;SALIDA[[#This Row],[FAMILIA]]</f>
        <v>03387       CIAC</v>
      </c>
      <c r="K2868">
        <f>VLOOKUP(SALIDA[[#This Row],[CODIGO]],STOCK_STARSOFT[],5,FALSE)</f>
        <v>312.474039</v>
      </c>
      <c r="L2868">
        <f>SALIDA[[#This Row],[CANTIDAD]]*SALIDA[[#This Row],[PRECIO UND]]</f>
        <v>312.474039</v>
      </c>
    </row>
    <row r="2869" spans="1:12" x14ac:dyDescent="0.25">
      <c r="A2869" s="6" t="s">
        <v>19299</v>
      </c>
      <c r="B2869" s="100" t="str">
        <f>VLOOKUP(SALIDA[[#This Row],[CODIGO]],STOCKSANLUIS[],2,FALSE)</f>
        <v>CINTA DE PVC PARA MINI SPLITS 50MMX50M - TAFETAN - EVERFROST - HIGH QUALITY</v>
      </c>
      <c r="C2869" s="153">
        <v>46072</v>
      </c>
      <c r="D2869">
        <v>4</v>
      </c>
      <c r="E2869">
        <f>IF(VLOOKUP(SALIDA[[#This Row],[CODIGO]],STOCKSANLUIS[],6,FALSE)=0,"PRODUCTO SIN STOCK/UBICACIÓN",VLOOKUP(SALIDA[[#This Row],[CODIGO]],STOCKSANLUIS[],6,FALSE))</f>
        <v>1</v>
      </c>
      <c r="F2869">
        <f>SALIDA[[#This Row],[CANTIDAD]]/SALIDA[[#This Row],[UND MEDIDA]]</f>
        <v>4</v>
      </c>
      <c r="G2869" t="str">
        <f>VLOOKUP(SALIDA[[#This Row],[CODIGO]],FAMILIAS[],4,FALSE)</f>
        <v>EVERFROST</v>
      </c>
      <c r="H2869" s="10" t="str">
        <f>IF(VLOOKUP(SALIDA[[#This Row],[CODIGO]],STOCKSANLUIS[],7,FALSE)=0,"PRODUCTO SIN STOCK/UBICACIÓN",VLOOKUP(SALIDA[[#This Row],[CODIGO]],STOCKSANLUIS[],7,FALSE))</f>
        <v>C</v>
      </c>
      <c r="I2869" s="10"/>
      <c r="J2869" t="str">
        <f>SALIDA[[#This Row],[CODIGO]]&amp;"       "&amp;SALIDA[[#This Row],[FAMILIA]]</f>
        <v>03489       EVERFROST</v>
      </c>
      <c r="K2869">
        <f>VLOOKUP(SALIDA[[#This Row],[CODIGO]],STOCK_STARSOFT[],5,FALSE)</f>
        <v>0.76004300000000002</v>
      </c>
      <c r="L2869">
        <f>SALIDA[[#This Row],[CANTIDAD]]*SALIDA[[#This Row],[PRECIO UND]]</f>
        <v>3.0401720000000001</v>
      </c>
    </row>
    <row r="2870" spans="1:12" x14ac:dyDescent="0.25">
      <c r="A2870" s="6" t="s">
        <v>22056</v>
      </c>
      <c r="B2870" s="100" t="str">
        <f>VLOOKUP(SALIDA[[#This Row],[CODIGO]],STOCKSANLUIS[],2,FALSE)</f>
        <v>T7300-TF60-9KS0 - TERMOSTATO JOHNSON CONTROLS</v>
      </c>
      <c r="C2870" s="153">
        <v>46072</v>
      </c>
      <c r="D2870">
        <v>1</v>
      </c>
      <c r="E2870">
        <f>IF(VLOOKUP(SALIDA[[#This Row],[CODIGO]],STOCKSANLUIS[],6,FALSE)=0,"PRODUCTO SIN STOCK/UBICACIÓN",VLOOKUP(SALIDA[[#This Row],[CODIGO]],STOCKSANLUIS[],6,FALSE))</f>
        <v>1</v>
      </c>
      <c r="F2870">
        <f>SALIDA[[#This Row],[CANTIDAD]]/SALIDA[[#This Row],[UND MEDIDA]]</f>
        <v>1</v>
      </c>
      <c r="G2870" t="str">
        <f>VLOOKUP(SALIDA[[#This Row],[CODIGO]],FAMILIAS[],4,FALSE)</f>
        <v>JOHNSON CONTROLS</v>
      </c>
      <c r="H2870" s="10" t="str">
        <f>IF(VLOOKUP(SALIDA[[#This Row],[CODIGO]],STOCKSANLUIS[],7,FALSE)=0,"PRODUCTO SIN STOCK/UBICACIÓN",VLOOKUP(SALIDA[[#This Row],[CODIGO]],STOCKSANLUIS[],7,FALSE))</f>
        <v>A</v>
      </c>
      <c r="I2870" s="10"/>
      <c r="J2870" t="str">
        <f>SALIDA[[#This Row],[CODIGO]]&amp;"       "&amp;SALIDA[[#This Row],[FAMILIA]]</f>
        <v>03546       JOHNSON CONTROLS</v>
      </c>
      <c r="K2870">
        <f>VLOOKUP(SALIDA[[#This Row],[CODIGO]],STOCK_STARSOFT[],5,FALSE)</f>
        <v>11.753382999999999</v>
      </c>
      <c r="L2870">
        <f>SALIDA[[#This Row],[CANTIDAD]]*SALIDA[[#This Row],[PRECIO UND]]</f>
        <v>11.753382999999999</v>
      </c>
    </row>
    <row r="2871" spans="1:12" x14ac:dyDescent="0.25">
      <c r="A2871" s="6" t="s">
        <v>19299</v>
      </c>
      <c r="B2871" s="100" t="str">
        <f>VLOOKUP(SALIDA[[#This Row],[CODIGO]],STOCKSANLUIS[],2,FALSE)</f>
        <v>CINTA DE PVC PARA MINI SPLITS 50MMX50M - TAFETAN - EVERFROST - HIGH QUALITY</v>
      </c>
      <c r="C2871" s="153">
        <v>46072</v>
      </c>
      <c r="D2871">
        <v>54</v>
      </c>
      <c r="E2871">
        <f>IF(VLOOKUP(SALIDA[[#This Row],[CODIGO]],STOCKSANLUIS[],6,FALSE)=0,"PRODUCTO SIN STOCK/UBICACIÓN",VLOOKUP(SALIDA[[#This Row],[CODIGO]],STOCKSANLUIS[],6,FALSE))</f>
        <v>1</v>
      </c>
      <c r="F2871">
        <f>SALIDA[[#This Row],[CANTIDAD]]/SALIDA[[#This Row],[UND MEDIDA]]</f>
        <v>54</v>
      </c>
      <c r="G2871" t="str">
        <f>VLOOKUP(SALIDA[[#This Row],[CODIGO]],FAMILIAS[],4,FALSE)</f>
        <v>EVERFROST</v>
      </c>
      <c r="H2871" s="10" t="str">
        <f>IF(VLOOKUP(SALIDA[[#This Row],[CODIGO]],STOCKSANLUIS[],7,FALSE)=0,"PRODUCTO SIN STOCK/UBICACIÓN",VLOOKUP(SALIDA[[#This Row],[CODIGO]],STOCKSANLUIS[],7,FALSE))</f>
        <v>C</v>
      </c>
      <c r="I2871" s="10"/>
      <c r="J2871" t="str">
        <f>SALIDA[[#This Row],[CODIGO]]&amp;"       "&amp;SALIDA[[#This Row],[FAMILIA]]</f>
        <v>03489       EVERFROST</v>
      </c>
      <c r="K2871">
        <f>VLOOKUP(SALIDA[[#This Row],[CODIGO]],STOCK_STARSOFT[],5,FALSE)</f>
        <v>0.76004300000000002</v>
      </c>
      <c r="L2871">
        <f>SALIDA[[#This Row],[CANTIDAD]]*SALIDA[[#This Row],[PRECIO UND]]</f>
        <v>41.042321999999999</v>
      </c>
    </row>
    <row r="2872" spans="1:12" x14ac:dyDescent="0.25">
      <c r="A2872" s="6" t="s">
        <v>441</v>
      </c>
      <c r="B2872" s="100" t="str">
        <f>VLOOKUP(SALIDA[[#This Row],[CODIGO]],STOCKSANLUIS[],2,FALSE)</f>
        <v>ACEITE MINERAL 4G SUPER - 1 GALON - BVA</v>
      </c>
      <c r="C2872" s="153">
        <v>46072</v>
      </c>
      <c r="D2872">
        <v>2</v>
      </c>
      <c r="E2872">
        <f>IF(VLOOKUP(SALIDA[[#This Row],[CODIGO]],STOCKSANLUIS[],6,FALSE)=0,"PRODUCTO SIN STOCK/UBICACIÓN",VLOOKUP(SALIDA[[#This Row],[CODIGO]],STOCKSANLUIS[],6,FALSE))</f>
        <v>1</v>
      </c>
      <c r="F2872">
        <f>SALIDA[[#This Row],[CANTIDAD]]/SALIDA[[#This Row],[UND MEDIDA]]</f>
        <v>2</v>
      </c>
      <c r="G2872" t="str">
        <f>VLOOKUP(SALIDA[[#This Row],[CODIGO]],FAMILIAS[],4,FALSE)</f>
        <v>BVA</v>
      </c>
      <c r="H2872" s="10" t="str">
        <f>IF(VLOOKUP(SALIDA[[#This Row],[CODIGO]],STOCKSANLUIS[],7,FALSE)=0,"PRODUCTO SIN STOCK/UBICACIÓN",VLOOKUP(SALIDA[[#This Row],[CODIGO]],STOCKSANLUIS[],7,FALSE))</f>
        <v>C</v>
      </c>
      <c r="I2872" s="10"/>
      <c r="J2872" t="str">
        <f>SALIDA[[#This Row],[CODIGO]]&amp;"       "&amp;SALIDA[[#This Row],[FAMILIA]]</f>
        <v>00354       BVA</v>
      </c>
      <c r="K2872">
        <f>VLOOKUP(SALIDA[[#This Row],[CODIGO]],STOCK_STARSOFT[],5,FALSE)</f>
        <v>16.651125</v>
      </c>
      <c r="L2872">
        <f>SALIDA[[#This Row],[CANTIDAD]]*SALIDA[[#This Row],[PRECIO UND]]</f>
        <v>33.302250000000001</v>
      </c>
    </row>
    <row r="2873" spans="1:12" x14ac:dyDescent="0.25">
      <c r="A2873" s="6" t="s">
        <v>3406</v>
      </c>
      <c r="B2873" s="100" t="str">
        <f>VLOOKUP(SALIDA[[#This Row],[CODIGO]],STOCKSANLUIS[],2,FALSE)</f>
        <v>SOLDADURA DE PLATA HARRIS AL 45%</v>
      </c>
      <c r="C2873" s="153">
        <v>46072</v>
      </c>
      <c r="D2873">
        <v>5</v>
      </c>
      <c r="E2873">
        <f>IF(VLOOKUP(SALIDA[[#This Row],[CODIGO]],STOCKSANLUIS[],6,FALSE)=0,"PRODUCTO SIN STOCK/UBICACIÓN",VLOOKUP(SALIDA[[#This Row],[CODIGO]],STOCKSANLUIS[],6,FALSE))</f>
        <v>1</v>
      </c>
      <c r="F2873">
        <f>SALIDA[[#This Row],[CANTIDAD]]/SALIDA[[#This Row],[UND MEDIDA]]</f>
        <v>5</v>
      </c>
      <c r="G2873" t="str">
        <f>VLOOKUP(SALIDA[[#This Row],[CODIGO]],FAMILIAS[],4,FALSE)</f>
        <v>HARRIS</v>
      </c>
      <c r="H2873" s="10" t="str">
        <f>IF(VLOOKUP(SALIDA[[#This Row],[CODIGO]],STOCKSANLUIS[],7,FALSE)=0,"PRODUCTO SIN STOCK/UBICACIÓN",VLOOKUP(SALIDA[[#This Row],[CODIGO]],STOCKSANLUIS[],7,FALSE))</f>
        <v>C</v>
      </c>
      <c r="I2873" s="10"/>
      <c r="J2873" t="str">
        <f>SALIDA[[#This Row],[CODIGO]]&amp;"       "&amp;SALIDA[[#This Row],[FAMILIA]]</f>
        <v>02832       HARRIS</v>
      </c>
      <c r="K2873">
        <f>VLOOKUP(SALIDA[[#This Row],[CODIGO]],STOCK_STARSOFT[],5,FALSE)</f>
        <v>15.331932</v>
      </c>
      <c r="L2873">
        <f>SALIDA[[#This Row],[CANTIDAD]]*SALIDA[[#This Row],[PRECIO UND]]</f>
        <v>76.659660000000002</v>
      </c>
    </row>
    <row r="2874" spans="1:12" x14ac:dyDescent="0.25">
      <c r="A2874" s="6" t="s">
        <v>1251</v>
      </c>
      <c r="B2874" s="100" t="str">
        <f>VLOOKUP(SALIDA[[#This Row],[CODIGO]],STOCKSANLUIS[],2,FALSE)</f>
        <v>LAMAS DE PVC ALECO 8X0.08X300  (20 CM X 2MMX 91.44M) STANDARD SMOOTH -170008</v>
      </c>
      <c r="C2874" s="153">
        <v>46072</v>
      </c>
      <c r="D2874">
        <v>182.88</v>
      </c>
      <c r="E2874">
        <f>IF(VLOOKUP(SALIDA[[#This Row],[CODIGO]],STOCKSANLUIS[],6,FALSE)=0,"PRODUCTO SIN STOCK/UBICACIÓN",VLOOKUP(SALIDA[[#This Row],[CODIGO]],STOCKSANLUIS[],6,FALSE))</f>
        <v>91.44</v>
      </c>
      <c r="F2874">
        <f>SALIDA[[#This Row],[CANTIDAD]]/SALIDA[[#This Row],[UND MEDIDA]]</f>
        <v>2</v>
      </c>
      <c r="G2874" t="str">
        <f>VLOOKUP(SALIDA[[#This Row],[CODIGO]],FAMILIAS[],4,FALSE)</f>
        <v>ES ROBBINS</v>
      </c>
      <c r="H2874" s="10" t="str">
        <f>IF(VLOOKUP(SALIDA[[#This Row],[CODIGO]],STOCKSANLUIS[],7,FALSE)=0,"PRODUCTO SIN STOCK/UBICACIÓN",VLOOKUP(SALIDA[[#This Row],[CODIGO]],STOCKSANLUIS[],7,FALSE))</f>
        <v>B/C</v>
      </c>
      <c r="I2874" s="10"/>
      <c r="J2874" t="str">
        <f>SALIDA[[#This Row],[CODIGO]]&amp;"       "&amp;SALIDA[[#This Row],[FAMILIA]]</f>
        <v>01331       ES ROBBINS</v>
      </c>
      <c r="K2874">
        <f>VLOOKUP(SALIDA[[#This Row],[CODIGO]],STOCK_STARSOFT[],5,FALSE)</f>
        <v>1.922936</v>
      </c>
      <c r="L2874">
        <f>SALIDA[[#This Row],[CANTIDAD]]*SALIDA[[#This Row],[PRECIO UND]]</f>
        <v>351.66653567999998</v>
      </c>
    </row>
    <row r="2875" spans="1:12" x14ac:dyDescent="0.25">
      <c r="A2875" s="6" t="s">
        <v>19226</v>
      </c>
      <c r="B2875" s="100" t="str">
        <f>VLOOKUP(SALIDA[[#This Row],[CODIGO]],STOCKSANLUIS[],2,FALSE)</f>
        <v>EXTRACTOR HELICOCENTRIFUGO - DIAMETRO 250 MM (10") - 220V/1PH/60HZ - STAR COLD - MF-250P (EQV TD1300/250)</v>
      </c>
      <c r="C2875" s="153">
        <v>46072</v>
      </c>
      <c r="D2875">
        <v>1</v>
      </c>
      <c r="E2875">
        <f>IF(VLOOKUP(SALIDA[[#This Row],[CODIGO]],STOCKSANLUIS[],6,FALSE)=0,"PRODUCTO SIN STOCK/UBICACIÓN",VLOOKUP(SALIDA[[#This Row],[CODIGO]],STOCKSANLUIS[],6,FALSE))</f>
        <v>1</v>
      </c>
      <c r="F2875">
        <f>SALIDA[[#This Row],[CANTIDAD]]/SALIDA[[#This Row],[UND MEDIDA]]</f>
        <v>1</v>
      </c>
      <c r="G2875" t="str">
        <f>VLOOKUP(SALIDA[[#This Row],[CODIGO]],FAMILIAS[],4,FALSE)</f>
        <v>STAR COLD</v>
      </c>
      <c r="H2875" s="10" t="str">
        <f>IF(VLOOKUP(SALIDA[[#This Row],[CODIGO]],STOCKSANLUIS[],7,FALSE)=0,"PRODUCTO SIN STOCK/UBICACIÓN",VLOOKUP(SALIDA[[#This Row],[CODIGO]],STOCKSANLUIS[],7,FALSE))</f>
        <v>A</v>
      </c>
      <c r="I2875" s="10"/>
      <c r="J2875" t="str">
        <f>SALIDA[[#This Row],[CODIGO]]&amp;"       "&amp;SALIDA[[#This Row],[FAMILIA]]</f>
        <v>03481       STAR COLD</v>
      </c>
      <c r="K2875">
        <f>VLOOKUP(SALIDA[[#This Row],[CODIGO]],STOCK_STARSOFT[],5,FALSE)</f>
        <v>47.532215999999998</v>
      </c>
      <c r="L2875">
        <f>SALIDA[[#This Row],[CANTIDAD]]*SALIDA[[#This Row],[PRECIO UND]]</f>
        <v>47.532215999999998</v>
      </c>
    </row>
    <row r="2876" spans="1:12" x14ac:dyDescent="0.25">
      <c r="A2876" s="6" t="s">
        <v>3291</v>
      </c>
      <c r="B2876" s="100" t="str">
        <f>VLOOKUP(SALIDA[[#This Row],[CODIGO]],STOCKSANLUIS[],2,FALSE)</f>
        <v>VALVULA PARA AGUA HELADA FAN &amp; COIL 2 VIAS 1/2" DIAMETRO  CON ACTUADOR  220V JOHNSON CONTROLS - VLC2200FC-C</v>
      </c>
      <c r="C2876" s="153">
        <v>46072</v>
      </c>
      <c r="D2876">
        <v>1</v>
      </c>
      <c r="E2876">
        <f>IF(VLOOKUP(SALIDA[[#This Row],[CODIGO]],STOCKSANLUIS[],6,FALSE)=0,"PRODUCTO SIN STOCK/UBICACIÓN",VLOOKUP(SALIDA[[#This Row],[CODIGO]],STOCKSANLUIS[],6,FALSE))</f>
        <v>1</v>
      </c>
      <c r="F2876">
        <f>SALIDA[[#This Row],[CANTIDAD]]/SALIDA[[#This Row],[UND MEDIDA]]</f>
        <v>1</v>
      </c>
      <c r="G2876" t="str">
        <f>VLOOKUP(SALIDA[[#This Row],[CODIGO]],FAMILIAS[],4,FALSE)</f>
        <v>JOHNSON CONTROLS</v>
      </c>
      <c r="H2876" s="10" t="str">
        <f>IF(VLOOKUP(SALIDA[[#This Row],[CODIGO]],STOCKSANLUIS[],7,FALSE)=0,"PRODUCTO SIN STOCK/UBICACIÓN",VLOOKUP(SALIDA[[#This Row],[CODIGO]],STOCKSANLUIS[],7,FALSE))</f>
        <v>A</v>
      </c>
      <c r="I2876" s="10"/>
      <c r="J2876" t="str">
        <f>SALIDA[[#This Row],[CODIGO]]&amp;"       "&amp;SALIDA[[#This Row],[FAMILIA]]</f>
        <v>02713       JOHNSON CONTROLS</v>
      </c>
      <c r="K2876">
        <f>VLOOKUP(SALIDA[[#This Row],[CODIGO]],STOCK_STARSOFT[],5,FALSE)</f>
        <v>19.53922</v>
      </c>
      <c r="L2876">
        <f>SALIDA[[#This Row],[CANTIDAD]]*SALIDA[[#This Row],[PRECIO UND]]</f>
        <v>19.53922</v>
      </c>
    </row>
    <row r="2877" spans="1:12" x14ac:dyDescent="0.25">
      <c r="A2877" s="6" t="s">
        <v>3293</v>
      </c>
      <c r="B2877" s="100" t="str">
        <f>VLOOKUP(SALIDA[[#This Row],[CODIGO]],STOCKSANLUIS[],2,FALSE)</f>
        <v>VALVULA PARA AGUA HELADA FAN &amp; COIL 2 VIAS 3/4" DIAMETRO  CON ACTUADOR  220V JOHNSON CONTROLS - VLC2200GC-C</v>
      </c>
      <c r="C2877" s="153">
        <v>46072</v>
      </c>
      <c r="D2877">
        <v>1</v>
      </c>
      <c r="E2877">
        <f>IF(VLOOKUP(SALIDA[[#This Row],[CODIGO]],STOCKSANLUIS[],6,FALSE)=0,"PRODUCTO SIN STOCK/UBICACIÓN",VLOOKUP(SALIDA[[#This Row],[CODIGO]],STOCKSANLUIS[],6,FALSE))</f>
        <v>1</v>
      </c>
      <c r="F2877">
        <f>SALIDA[[#This Row],[CANTIDAD]]/SALIDA[[#This Row],[UND MEDIDA]]</f>
        <v>1</v>
      </c>
      <c r="G2877" t="str">
        <f>VLOOKUP(SALIDA[[#This Row],[CODIGO]],FAMILIAS[],4,FALSE)</f>
        <v>JOHNSON CONTROLS</v>
      </c>
      <c r="H2877" s="10" t="str">
        <f>IF(VLOOKUP(SALIDA[[#This Row],[CODIGO]],STOCKSANLUIS[],7,FALSE)=0,"PRODUCTO SIN STOCK/UBICACIÓN",VLOOKUP(SALIDA[[#This Row],[CODIGO]],STOCKSANLUIS[],7,FALSE))</f>
        <v>A</v>
      </c>
      <c r="I2877" s="10"/>
      <c r="J2877" t="str">
        <f>SALIDA[[#This Row],[CODIGO]]&amp;"       "&amp;SALIDA[[#This Row],[FAMILIA]]</f>
        <v>02714       JOHNSON CONTROLS</v>
      </c>
      <c r="K2877">
        <f>VLOOKUP(SALIDA[[#This Row],[CODIGO]],STOCK_STARSOFT[],5,FALSE)</f>
        <v>13.849964</v>
      </c>
      <c r="L2877">
        <f>SALIDA[[#This Row],[CANTIDAD]]*SALIDA[[#This Row],[PRECIO UND]]</f>
        <v>13.849964</v>
      </c>
    </row>
    <row r="2878" spans="1:12" x14ac:dyDescent="0.25">
      <c r="A2878" s="6" t="s">
        <v>3579</v>
      </c>
      <c r="B2878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2878" s="153">
        <v>46072</v>
      </c>
      <c r="D2878">
        <v>2</v>
      </c>
      <c r="E2878">
        <f>IF(VLOOKUP(SALIDA[[#This Row],[CODIGO]],STOCKSANLUIS[],6,FALSE)=0,"PRODUCTO SIN STOCK/UBICACIÓN",VLOOKUP(SALIDA[[#This Row],[CODIGO]],STOCKSANLUIS[],6,FALSE))</f>
        <v>1</v>
      </c>
      <c r="F2878">
        <f>SALIDA[[#This Row],[CANTIDAD]]/SALIDA[[#This Row],[UND MEDIDA]]</f>
        <v>2</v>
      </c>
      <c r="G2878" t="str">
        <f>VLOOKUP(SALIDA[[#This Row],[CODIGO]],FAMILIAS[],4,FALSE)</f>
        <v>EBM</v>
      </c>
      <c r="H2878" s="10" t="str">
        <f>IF(VLOOKUP(SALIDA[[#This Row],[CODIGO]],STOCKSANLUIS[],7,FALSE)=0,"PRODUCTO SIN STOCK/UBICACIÓN",VLOOKUP(SALIDA[[#This Row],[CODIGO]],STOCKSANLUIS[],7,FALSE))</f>
        <v>C</v>
      </c>
      <c r="I2878" s="10"/>
      <c r="J2878" t="str">
        <f>SALIDA[[#This Row],[CODIGO]]&amp;"       "&amp;SALIDA[[#This Row],[FAMILIA]]</f>
        <v>02984       EBM</v>
      </c>
      <c r="K2878">
        <f>VLOOKUP(SALIDA[[#This Row],[CODIGO]],STOCK_STARSOFT[],5,FALSE)</f>
        <v>74.290643000000003</v>
      </c>
      <c r="L2878">
        <f>SALIDA[[#This Row],[CANTIDAD]]*SALIDA[[#This Row],[PRECIO UND]]</f>
        <v>148.58128600000001</v>
      </c>
    </row>
    <row r="2879" spans="1:12" x14ac:dyDescent="0.25">
      <c r="A2879" s="6" t="s">
        <v>2022</v>
      </c>
      <c r="B2879" s="100" t="str">
        <f>VLOOKUP(SALIDA[[#This Row],[CODIGO]],STOCKSANLUIS[],2,FALSE)</f>
        <v>CONTROLADOR DE TEMPERATURA DIGITAL TC-900E POWER - VER.07 - 115/220 VAC - FULL GAUGE</v>
      </c>
      <c r="C2879" s="153">
        <v>46072</v>
      </c>
      <c r="D2879">
        <v>3</v>
      </c>
      <c r="E2879">
        <f>IF(VLOOKUP(SALIDA[[#This Row],[CODIGO]],STOCKSANLUIS[],6,FALSE)=0,"PRODUCTO SIN STOCK/UBICACIÓN",VLOOKUP(SALIDA[[#This Row],[CODIGO]],STOCKSANLUIS[],6,FALSE))</f>
        <v>1</v>
      </c>
      <c r="F2879">
        <f>SALIDA[[#This Row],[CANTIDAD]]/SALIDA[[#This Row],[UND MEDIDA]]</f>
        <v>3</v>
      </c>
      <c r="G2879" t="str">
        <f>VLOOKUP(SALIDA[[#This Row],[CODIGO]],FAMILIAS[],4,FALSE)</f>
        <v>FULL GAUGE</v>
      </c>
      <c r="H2879" s="10" t="str">
        <f>IF(VLOOKUP(SALIDA[[#This Row],[CODIGO]],STOCKSANLUIS[],7,FALSE)=0,"PRODUCTO SIN STOCK/UBICACIÓN",VLOOKUP(SALIDA[[#This Row],[CODIGO]],STOCKSANLUIS[],7,FALSE))</f>
        <v>C</v>
      </c>
      <c r="I2879" s="10"/>
      <c r="J2879" t="str">
        <f>SALIDA[[#This Row],[CODIGO]]&amp;"       "&amp;SALIDA[[#This Row],[FAMILIA]]</f>
        <v>01785       FULL GAUGE</v>
      </c>
      <c r="K2879">
        <f>VLOOKUP(SALIDA[[#This Row],[CODIGO]],STOCK_STARSOFT[],5,FALSE)</f>
        <v>18.272079000000002</v>
      </c>
      <c r="L2879">
        <f>SALIDA[[#This Row],[CANTIDAD]]*SALIDA[[#This Row],[PRECIO UND]]</f>
        <v>54.816237000000001</v>
      </c>
    </row>
    <row r="2880" spans="1:12" x14ac:dyDescent="0.25">
      <c r="A2880" s="6" t="s">
        <v>3224</v>
      </c>
      <c r="B2880" s="100" t="str">
        <f>VLOOKUP(SALIDA[[#This Row],[CODIGO]],STOCKSANLUIS[],2,FALSE)</f>
        <v xml:space="preserve">SELLADOR DE CALOR - LACO - 1.7GR </v>
      </c>
      <c r="C2880" s="153">
        <v>46072</v>
      </c>
      <c r="D2880">
        <v>3</v>
      </c>
      <c r="E2880">
        <f>IF(VLOOKUP(SALIDA[[#This Row],[CODIGO]],STOCKSANLUIS[],6,FALSE)=0,"PRODUCTO SIN STOCK/UBICACIÓN",VLOOKUP(SALIDA[[#This Row],[CODIGO]],STOCKSANLUIS[],6,FALSE))</f>
        <v>1</v>
      </c>
      <c r="F2880">
        <f>SALIDA[[#This Row],[CANTIDAD]]/SALIDA[[#This Row],[UND MEDIDA]]</f>
        <v>3</v>
      </c>
      <c r="G2880" t="str">
        <f>VLOOKUP(SALIDA[[#This Row],[CODIGO]],FAMILIAS[],4,FALSE)</f>
        <v>QUALITY</v>
      </c>
      <c r="H2880" s="10" t="str">
        <f>IF(VLOOKUP(SALIDA[[#This Row],[CODIGO]],STOCKSANLUIS[],7,FALSE)=0,"PRODUCTO SIN STOCK/UBICACIÓN",VLOOKUP(SALIDA[[#This Row],[CODIGO]],STOCKSANLUIS[],7,FALSE))</f>
        <v>C</v>
      </c>
      <c r="I2880" s="10"/>
      <c r="J2880" t="str">
        <f>SALIDA[[#This Row],[CODIGO]]&amp;"       "&amp;SALIDA[[#This Row],[FAMILIA]]</f>
        <v>02618       QUALITY</v>
      </c>
      <c r="K2880">
        <f>VLOOKUP(SALIDA[[#This Row],[CODIGO]],STOCK_STARSOFT[],5,FALSE)</f>
        <v>13.546878</v>
      </c>
      <c r="L2880">
        <f>SALIDA[[#This Row],[CANTIDAD]]*SALIDA[[#This Row],[PRECIO UND]]</f>
        <v>40.640633999999999</v>
      </c>
    </row>
    <row r="2881" spans="1:12" x14ac:dyDescent="0.25">
      <c r="A2881" s="6" t="s">
        <v>2490</v>
      </c>
      <c r="B2881" s="100" t="str">
        <f>VLOOKUP(SALIDA[[#This Row],[CODIGO]],STOCKSANLUIS[],2,FALSE)</f>
        <v>LIMPIADOR PARA CONDENSADOR - NU-BRITE - 1GALON - NU CALGON</v>
      </c>
      <c r="C2881" s="153">
        <v>46072</v>
      </c>
      <c r="D2881">
        <v>4</v>
      </c>
      <c r="E2881">
        <f>IF(VLOOKUP(SALIDA[[#This Row],[CODIGO]],STOCKSANLUIS[],6,FALSE)=0,"PRODUCTO SIN STOCK/UBICACIÓN",VLOOKUP(SALIDA[[#This Row],[CODIGO]],STOCKSANLUIS[],6,FALSE))</f>
        <v>1</v>
      </c>
      <c r="F2881">
        <f>SALIDA[[#This Row],[CANTIDAD]]/SALIDA[[#This Row],[UND MEDIDA]]</f>
        <v>4</v>
      </c>
      <c r="G2881" t="str">
        <f>VLOOKUP(SALIDA[[#This Row],[CODIGO]],FAMILIAS[],4,FALSE)</f>
        <v>NU CALGON</v>
      </c>
      <c r="H2881" s="10" t="str">
        <f>IF(VLOOKUP(SALIDA[[#This Row],[CODIGO]],STOCKSANLUIS[],7,FALSE)=0,"PRODUCTO SIN STOCK/UBICACIÓN",VLOOKUP(SALIDA[[#This Row],[CODIGO]],STOCKSANLUIS[],7,FALSE))</f>
        <v>C</v>
      </c>
      <c r="I2881" s="10"/>
      <c r="J2881" t="str">
        <f>SALIDA[[#This Row],[CODIGO]]&amp;"       "&amp;SALIDA[[#This Row],[FAMILIA]]</f>
        <v>02043       NU CALGON</v>
      </c>
      <c r="K2881">
        <f>VLOOKUP(SALIDA[[#This Row],[CODIGO]],STOCK_STARSOFT[],5,FALSE)</f>
        <v>9.0050089999999994</v>
      </c>
      <c r="L2881">
        <f>SALIDA[[#This Row],[CANTIDAD]]*SALIDA[[#This Row],[PRECIO UND]]</f>
        <v>36.020035999999998</v>
      </c>
    </row>
    <row r="2882" spans="1:12" x14ac:dyDescent="0.25">
      <c r="A2882" s="6" t="s">
        <v>3758</v>
      </c>
      <c r="B2882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882" s="153">
        <v>46072</v>
      </c>
      <c r="D2882">
        <v>1</v>
      </c>
      <c r="E2882">
        <f>IF(VLOOKUP(SALIDA[[#This Row],[CODIGO]],STOCKSANLUIS[],6,FALSE)=0,"PRODUCTO SIN STOCK/UBICACIÓN",VLOOKUP(SALIDA[[#This Row],[CODIGO]],STOCKSANLUIS[],6,FALSE))</f>
        <v>1</v>
      </c>
      <c r="F2882">
        <f>SALIDA[[#This Row],[CANTIDAD]]/SALIDA[[#This Row],[UND MEDIDA]]</f>
        <v>1</v>
      </c>
      <c r="G2882" t="str">
        <f>VLOOKUP(SALIDA[[#This Row],[CODIGO]],FAMILIAS[],4,FALSE)</f>
        <v>TEMP BLUE</v>
      </c>
      <c r="H2882" s="10" t="str">
        <f>IF(VLOOKUP(SALIDA[[#This Row],[CODIGO]],STOCKSANLUIS[],7,FALSE)=0,"PRODUCTO SIN STOCK/UBICACIÓN",VLOOKUP(SALIDA[[#This Row],[CODIGO]],STOCKSANLUIS[],7,FALSE))</f>
        <v>B</v>
      </c>
      <c r="I2882" s="10"/>
      <c r="J2882" t="str">
        <f>SALIDA[[#This Row],[CODIGO]]&amp;"       "&amp;SALIDA[[#This Row],[FAMILIA]]</f>
        <v>03156       TEMP BLUE</v>
      </c>
      <c r="K2882">
        <f>VLOOKUP(SALIDA[[#This Row],[CODIGO]],STOCK_STARSOFT[],5,FALSE)</f>
        <v>364.48966100000001</v>
      </c>
      <c r="L2882">
        <f>SALIDA[[#This Row],[CANTIDAD]]*SALIDA[[#This Row],[PRECIO UND]]</f>
        <v>364.48966100000001</v>
      </c>
    </row>
    <row r="2883" spans="1:12" x14ac:dyDescent="0.25">
      <c r="A2883" s="6" t="s">
        <v>1466</v>
      </c>
      <c r="B2883" s="100" t="str">
        <f>VLOOKUP(SALIDA[[#This Row],[CODIGO]],STOCKSANLUIS[],2,FALSE)</f>
        <v>MANGA AISLANTE CI-M-028 DE 1 1/8" X 3/4" - ARMAFLEX/ARMACELL</v>
      </c>
      <c r="C2883" s="153">
        <v>46072</v>
      </c>
      <c r="D2883">
        <v>26</v>
      </c>
      <c r="E2883">
        <f>IF(VLOOKUP(SALIDA[[#This Row],[CODIGO]],STOCKSANLUIS[],6,FALSE)=0,"PRODUCTO SIN STOCK/UBICACIÓN",VLOOKUP(SALIDA[[#This Row],[CODIGO]],STOCKSANLUIS[],6,FALSE))</f>
        <v>1</v>
      </c>
      <c r="F2883">
        <f>SALIDA[[#This Row],[CANTIDAD]]/SALIDA[[#This Row],[UND MEDIDA]]</f>
        <v>26</v>
      </c>
      <c r="G2883" t="str">
        <f>VLOOKUP(SALIDA[[#This Row],[CODIGO]],FAMILIAS[],4,FALSE)</f>
        <v>ARMACELL</v>
      </c>
      <c r="H2883" s="10" t="str">
        <f>IF(VLOOKUP(SALIDA[[#This Row],[CODIGO]],STOCKSANLUIS[],7,FALSE)=0,"PRODUCTO SIN STOCK/UBICACIÓN",VLOOKUP(SALIDA[[#This Row],[CODIGO]],STOCKSANLUIS[],7,FALSE))</f>
        <v>A</v>
      </c>
      <c r="I2883" s="10" t="s">
        <v>19536</v>
      </c>
      <c r="J2883" t="str">
        <f>SALIDA[[#This Row],[CODIGO]]&amp;"       "&amp;SALIDA[[#This Row],[FAMILIA]]</f>
        <v>01490       ARMACELL</v>
      </c>
      <c r="K2883">
        <f>VLOOKUP(SALIDA[[#This Row],[CODIGO]],STOCK_STARSOFT[],5,FALSE)</f>
        <v>2.5117950000000002</v>
      </c>
      <c r="L2883">
        <f>SALIDA[[#This Row],[CANTIDAD]]*SALIDA[[#This Row],[PRECIO UND]]</f>
        <v>65.306670000000011</v>
      </c>
    </row>
    <row r="2884" spans="1:12" x14ac:dyDescent="0.25">
      <c r="A2884" s="6" t="s">
        <v>2020</v>
      </c>
      <c r="B2884" s="100" t="str">
        <f>VLOOKUP(SALIDA[[#This Row],[CODIGO]],STOCKSANLUIS[],2,FALSE)</f>
        <v>CONTROLADOR DE TEMPERATURA Y HUMEDAD DIGITAL MT-530EW SUPER (10-85%HR) - VER.06 - 115/220 VAC - FULL GAUGE - WHITE</v>
      </c>
      <c r="C2884" s="153">
        <v>46073</v>
      </c>
      <c r="D2884">
        <v>6</v>
      </c>
      <c r="E2884">
        <f>IF(VLOOKUP(SALIDA[[#This Row],[CODIGO]],STOCKSANLUIS[],6,FALSE)=0,"PRODUCTO SIN STOCK/UBICACIÓN",VLOOKUP(SALIDA[[#This Row],[CODIGO]],STOCKSANLUIS[],6,FALSE))</f>
        <v>1</v>
      </c>
      <c r="F2884">
        <f>SALIDA[[#This Row],[CANTIDAD]]/SALIDA[[#This Row],[UND MEDIDA]]</f>
        <v>6</v>
      </c>
      <c r="G2884" t="str">
        <f>VLOOKUP(SALIDA[[#This Row],[CODIGO]],FAMILIAS[],4,FALSE)</f>
        <v>FULL GAUGE</v>
      </c>
      <c r="H2884" s="10" t="str">
        <f>IF(VLOOKUP(SALIDA[[#This Row],[CODIGO]],STOCKSANLUIS[],7,FALSE)=0,"PRODUCTO SIN STOCK/UBICACIÓN",VLOOKUP(SALIDA[[#This Row],[CODIGO]],STOCKSANLUIS[],7,FALSE))</f>
        <v>A</v>
      </c>
      <c r="I2884" s="10" t="s">
        <v>19536</v>
      </c>
      <c r="J2884" t="str">
        <f>SALIDA[[#This Row],[CODIGO]]&amp;"       "&amp;SALIDA[[#This Row],[FAMILIA]]</f>
        <v>01784       FULL GAUGE</v>
      </c>
      <c r="K2884">
        <f>VLOOKUP(SALIDA[[#This Row],[CODIGO]],STOCK_STARSOFT[],5,FALSE)</f>
        <v>45.731242000000002</v>
      </c>
      <c r="L2884">
        <f>SALIDA[[#This Row],[CANTIDAD]]*SALIDA[[#This Row],[PRECIO UND]]</f>
        <v>274.387452</v>
      </c>
    </row>
    <row r="2885" spans="1:12" x14ac:dyDescent="0.25">
      <c r="A2885" s="6" t="s">
        <v>33</v>
      </c>
      <c r="B2885" s="100" t="str">
        <f>VLOOKUP(SALIDA[[#This Row],[CODIGO]],STOCKSANLUIS[],2,FALSE)</f>
        <v>CONTROLADOR DE TEMPERATURA DIGITAL MT-512E 2HP - VER.13 - 115/220 VAC - FULL GAUGE</v>
      </c>
      <c r="C2885" s="153">
        <v>46073</v>
      </c>
      <c r="D2885">
        <v>4</v>
      </c>
      <c r="E2885">
        <f>IF(VLOOKUP(SALIDA[[#This Row],[CODIGO]],STOCKSANLUIS[],6,FALSE)=0,"PRODUCTO SIN STOCK/UBICACIÓN",VLOOKUP(SALIDA[[#This Row],[CODIGO]],STOCKSANLUIS[],6,FALSE))</f>
        <v>1</v>
      </c>
      <c r="F2885">
        <f>SALIDA[[#This Row],[CANTIDAD]]/SALIDA[[#This Row],[UND MEDIDA]]</f>
        <v>4</v>
      </c>
      <c r="G2885" t="str">
        <f>VLOOKUP(SALIDA[[#This Row],[CODIGO]],FAMILIAS[],4,FALSE)</f>
        <v>FULL GAUGE</v>
      </c>
      <c r="H2885" s="10" t="str">
        <f>IF(VLOOKUP(SALIDA[[#This Row],[CODIGO]],STOCKSANLUIS[],7,FALSE)=0,"PRODUCTO SIN STOCK/UBICACIÓN",VLOOKUP(SALIDA[[#This Row],[CODIGO]],STOCKSANLUIS[],7,FALSE))</f>
        <v>C</v>
      </c>
      <c r="I2885" s="10"/>
      <c r="J2885" t="str">
        <f>SALIDA[[#This Row],[CODIGO]]&amp;"       "&amp;SALIDA[[#This Row],[FAMILIA]]</f>
        <v>00016       FULL GAUGE</v>
      </c>
      <c r="K2885">
        <f>VLOOKUP(SALIDA[[#This Row],[CODIGO]],STOCK_STARSOFT[],5,FALSE)</f>
        <v>13.318346</v>
      </c>
      <c r="L2885">
        <f>SALIDA[[#This Row],[CANTIDAD]]*SALIDA[[#This Row],[PRECIO UND]]</f>
        <v>53.273384</v>
      </c>
    </row>
    <row r="2886" spans="1:12" x14ac:dyDescent="0.25">
      <c r="A2886" s="6" t="s">
        <v>485</v>
      </c>
      <c r="B2886" s="100" t="str">
        <f>VLOOKUP(SALIDA[[#This Row],[CODIGO]],STOCKSANLUIS[],2,FALSE)</f>
        <v>SOLDADURA DE PLATA HARRIS AL 0%</v>
      </c>
      <c r="C2886" s="153">
        <v>46073</v>
      </c>
      <c r="D2886">
        <v>50</v>
      </c>
      <c r="E2886">
        <f>IF(VLOOKUP(SALIDA[[#This Row],[CODIGO]],STOCKSANLUIS[],6,FALSE)=0,"PRODUCTO SIN STOCK/UBICACIÓN",VLOOKUP(SALIDA[[#This Row],[CODIGO]],STOCKSANLUIS[],6,FALSE))</f>
        <v>1</v>
      </c>
      <c r="F2886">
        <f>SALIDA[[#This Row],[CANTIDAD]]/SALIDA[[#This Row],[UND MEDIDA]]</f>
        <v>50</v>
      </c>
      <c r="G2886" t="str">
        <f>VLOOKUP(SALIDA[[#This Row],[CODIGO]],FAMILIAS[],4,FALSE)</f>
        <v>HARRIS</v>
      </c>
      <c r="H2886" s="10" t="str">
        <f>IF(VLOOKUP(SALIDA[[#This Row],[CODIGO]],STOCKSANLUIS[],7,FALSE)=0,"PRODUCTO SIN STOCK/UBICACIÓN",VLOOKUP(SALIDA[[#This Row],[CODIGO]],STOCKSANLUIS[],7,FALSE))</f>
        <v>C</v>
      </c>
      <c r="I2886" s="10" t="s">
        <v>19536</v>
      </c>
      <c r="J2886" t="str">
        <f>SALIDA[[#This Row],[CODIGO]]&amp;"       "&amp;SALIDA[[#This Row],[FAMILIA]]</f>
        <v>00405       HARRIS</v>
      </c>
      <c r="K2886">
        <f>VLOOKUP(SALIDA[[#This Row],[CODIGO]],STOCK_STARSOFT[],5,FALSE)</f>
        <v>0.38343100000000002</v>
      </c>
      <c r="L2886">
        <f>SALIDA[[#This Row],[CANTIDAD]]*SALIDA[[#This Row],[PRECIO UND]]</f>
        <v>19.17155</v>
      </c>
    </row>
    <row r="2887" spans="1:12" x14ac:dyDescent="0.25">
      <c r="A2887" s="6" t="s">
        <v>33</v>
      </c>
      <c r="B2887" s="100" t="str">
        <f>VLOOKUP(SALIDA[[#This Row],[CODIGO]],STOCKSANLUIS[],2,FALSE)</f>
        <v>CONTROLADOR DE TEMPERATURA DIGITAL MT-512E 2HP - VER.13 - 115/220 VAC - FULL GAUGE</v>
      </c>
      <c r="C2887" s="153">
        <v>46073</v>
      </c>
      <c r="D2887">
        <v>1</v>
      </c>
      <c r="E2887">
        <f>IF(VLOOKUP(SALIDA[[#This Row],[CODIGO]],STOCKSANLUIS[],6,FALSE)=0,"PRODUCTO SIN STOCK/UBICACIÓN",VLOOKUP(SALIDA[[#This Row],[CODIGO]],STOCKSANLUIS[],6,FALSE))</f>
        <v>1</v>
      </c>
      <c r="F2887">
        <f>SALIDA[[#This Row],[CANTIDAD]]/SALIDA[[#This Row],[UND MEDIDA]]</f>
        <v>1</v>
      </c>
      <c r="G2887" t="str">
        <f>VLOOKUP(SALIDA[[#This Row],[CODIGO]],FAMILIAS[],4,FALSE)</f>
        <v>FULL GAUGE</v>
      </c>
      <c r="H2887" s="10" t="str">
        <f>IF(VLOOKUP(SALIDA[[#This Row],[CODIGO]],STOCKSANLUIS[],7,FALSE)=0,"PRODUCTO SIN STOCK/UBICACIÓN",VLOOKUP(SALIDA[[#This Row],[CODIGO]],STOCKSANLUIS[],7,FALSE))</f>
        <v>C</v>
      </c>
      <c r="I2887" s="10"/>
      <c r="J2887" t="str">
        <f>SALIDA[[#This Row],[CODIGO]]&amp;"       "&amp;SALIDA[[#This Row],[FAMILIA]]</f>
        <v>00016       FULL GAUGE</v>
      </c>
      <c r="K2887">
        <f>VLOOKUP(SALIDA[[#This Row],[CODIGO]],STOCK_STARSOFT[],5,FALSE)</f>
        <v>13.318346</v>
      </c>
      <c r="L2887">
        <f>SALIDA[[#This Row],[CANTIDAD]]*SALIDA[[#This Row],[PRECIO UND]]</f>
        <v>13.318346</v>
      </c>
    </row>
    <row r="2888" spans="1:12" x14ac:dyDescent="0.25">
      <c r="A2888" s="6" t="s">
        <v>1073</v>
      </c>
      <c r="B2888" s="100" t="str">
        <f>VLOOKUP(SALIDA[[#This Row],[CODIGO]],STOCKSANLUIS[],2,FALSE)</f>
        <v>GAS MAP BERNZOMATIC  - WORTHINGTON 14.1 OZ</v>
      </c>
      <c r="C2888" s="153">
        <v>46073</v>
      </c>
      <c r="D2888">
        <v>6</v>
      </c>
      <c r="E2888">
        <f>IF(VLOOKUP(SALIDA[[#This Row],[CODIGO]],STOCKSANLUIS[],6,FALSE)=0,"PRODUCTO SIN STOCK/UBICACIÓN",VLOOKUP(SALIDA[[#This Row],[CODIGO]],STOCKSANLUIS[],6,FALSE))</f>
        <v>1</v>
      </c>
      <c r="F2888">
        <f>SALIDA[[#This Row],[CANTIDAD]]/SALIDA[[#This Row],[UND MEDIDA]]</f>
        <v>6</v>
      </c>
      <c r="G2888" t="str">
        <f>VLOOKUP(SALIDA[[#This Row],[CODIGO]],FAMILIAS[],4,FALSE)</f>
        <v>WORTHINGTON</v>
      </c>
      <c r="H2888" s="10" t="str">
        <f>IF(VLOOKUP(SALIDA[[#This Row],[CODIGO]],STOCKSANLUIS[],7,FALSE)=0,"PRODUCTO SIN STOCK/UBICACIÓN",VLOOKUP(SALIDA[[#This Row],[CODIGO]],STOCKSANLUIS[],7,FALSE))</f>
        <v>C</v>
      </c>
      <c r="I2888" s="10"/>
      <c r="J2888" t="str">
        <f>SALIDA[[#This Row],[CODIGO]]&amp;"       "&amp;SALIDA[[#This Row],[FAMILIA]]</f>
        <v>01167       WORTHINGTON</v>
      </c>
      <c r="K2888">
        <f>VLOOKUP(SALIDA[[#This Row],[CODIGO]],STOCK_STARSOFT[],5,FALSE)</f>
        <v>3.829685</v>
      </c>
      <c r="L2888">
        <f>SALIDA[[#This Row],[CANTIDAD]]*SALIDA[[#This Row],[PRECIO UND]]</f>
        <v>22.978110000000001</v>
      </c>
    </row>
    <row r="2889" spans="1:12" x14ac:dyDescent="0.25">
      <c r="A2889" s="6" t="s">
        <v>3665</v>
      </c>
      <c r="B2889" s="100" t="str">
        <f>VLOOKUP(SALIDA[[#This Row],[CODIGO]],STOCKSANLUIS[],2,FALSE)</f>
        <v>AGENTE DE LIMPIEZA INTERNA OPTEON SF FLUSH X 4.54 KG - CHEMOURS - REEMPLAZO DEL R141B</v>
      </c>
      <c r="C2889" s="153">
        <v>46073</v>
      </c>
      <c r="D2889">
        <v>1</v>
      </c>
      <c r="E2889">
        <f>IF(VLOOKUP(SALIDA[[#This Row],[CODIGO]],STOCKSANLUIS[],6,FALSE)=0,"PRODUCTO SIN STOCK/UBICACIÓN",VLOOKUP(SALIDA[[#This Row],[CODIGO]],STOCKSANLUIS[],6,FALSE))</f>
        <v>1</v>
      </c>
      <c r="F2889">
        <f>SALIDA[[#This Row],[CANTIDAD]]/SALIDA[[#This Row],[UND MEDIDA]]</f>
        <v>1</v>
      </c>
      <c r="G2889" t="str">
        <f>VLOOKUP(SALIDA[[#This Row],[CODIGO]],FAMILIAS[],4,FALSE)</f>
        <v>THE CHEMOURS</v>
      </c>
      <c r="H2889" s="10" t="str">
        <f>IF(VLOOKUP(SALIDA[[#This Row],[CODIGO]],STOCKSANLUIS[],7,FALSE)=0,"PRODUCTO SIN STOCK/UBICACIÓN",VLOOKUP(SALIDA[[#This Row],[CODIGO]],STOCKSANLUIS[],7,FALSE))</f>
        <v>C</v>
      </c>
      <c r="I2889" s="10"/>
      <c r="J2889" t="str">
        <f>SALIDA[[#This Row],[CODIGO]]&amp;"       "&amp;SALIDA[[#This Row],[FAMILIA]]</f>
        <v>03051       THE CHEMOURS</v>
      </c>
      <c r="K2889">
        <f>VLOOKUP(SALIDA[[#This Row],[CODIGO]],STOCK_STARSOFT[],5,FALSE)</f>
        <v>91.188703000000004</v>
      </c>
      <c r="L2889">
        <f>SALIDA[[#This Row],[CANTIDAD]]*SALIDA[[#This Row],[PRECIO UND]]</f>
        <v>91.188703000000004</v>
      </c>
    </row>
    <row r="2890" spans="1:12" x14ac:dyDescent="0.25">
      <c r="A2890" s="6" t="s">
        <v>2490</v>
      </c>
      <c r="B2890" s="100" t="str">
        <f>VLOOKUP(SALIDA[[#This Row],[CODIGO]],STOCKSANLUIS[],2,FALSE)</f>
        <v>LIMPIADOR PARA CONDENSADOR - NU-BRITE - 1GALON - NU CALGON</v>
      </c>
      <c r="C2890" s="153">
        <v>46073</v>
      </c>
      <c r="D2890">
        <v>4</v>
      </c>
      <c r="E2890">
        <f>IF(VLOOKUP(SALIDA[[#This Row],[CODIGO]],STOCKSANLUIS[],6,FALSE)=0,"PRODUCTO SIN STOCK/UBICACIÓN",VLOOKUP(SALIDA[[#This Row],[CODIGO]],STOCKSANLUIS[],6,FALSE))</f>
        <v>1</v>
      </c>
      <c r="F2890">
        <f>SALIDA[[#This Row],[CANTIDAD]]/SALIDA[[#This Row],[UND MEDIDA]]</f>
        <v>4</v>
      </c>
      <c r="G2890" t="str">
        <f>VLOOKUP(SALIDA[[#This Row],[CODIGO]],FAMILIAS[],4,FALSE)</f>
        <v>NU CALGON</v>
      </c>
      <c r="H2890" s="10" t="str">
        <f>IF(VLOOKUP(SALIDA[[#This Row],[CODIGO]],STOCKSANLUIS[],7,FALSE)=0,"PRODUCTO SIN STOCK/UBICACIÓN",VLOOKUP(SALIDA[[#This Row],[CODIGO]],STOCKSANLUIS[],7,FALSE))</f>
        <v>C</v>
      </c>
      <c r="I2890" s="10"/>
      <c r="J2890" t="str">
        <f>SALIDA[[#This Row],[CODIGO]]&amp;"       "&amp;SALIDA[[#This Row],[FAMILIA]]</f>
        <v>02043       NU CALGON</v>
      </c>
      <c r="K2890">
        <f>VLOOKUP(SALIDA[[#This Row],[CODIGO]],STOCK_STARSOFT[],5,FALSE)</f>
        <v>9.0050089999999994</v>
      </c>
      <c r="L2890">
        <f>SALIDA[[#This Row],[CANTIDAD]]*SALIDA[[#This Row],[PRECIO UND]]</f>
        <v>36.020035999999998</v>
      </c>
    </row>
    <row r="2891" spans="1:12" x14ac:dyDescent="0.25">
      <c r="A2891" s="6" t="s">
        <v>3858</v>
      </c>
      <c r="B2891" s="100" t="str">
        <f>VLOOKUP(SALIDA[[#This Row],[CODIGO]],STOCKSANLUIS[],2,FALSE)</f>
        <v>CORTINA DE AIRE DE 120 CM (48") - 220V/1PH/60HZ - STAR COLD - FM-1212Z/Y-MC</v>
      </c>
      <c r="C2891" s="153">
        <v>46073</v>
      </c>
      <c r="D2891">
        <v>2</v>
      </c>
      <c r="E2891">
        <f>IF(VLOOKUP(SALIDA[[#This Row],[CODIGO]],STOCKSANLUIS[],6,FALSE)=0,"PRODUCTO SIN STOCK/UBICACIÓN",VLOOKUP(SALIDA[[#This Row],[CODIGO]],STOCKSANLUIS[],6,FALSE))</f>
        <v>1</v>
      </c>
      <c r="F2891">
        <f>SALIDA[[#This Row],[CANTIDAD]]/SALIDA[[#This Row],[UND MEDIDA]]</f>
        <v>2</v>
      </c>
      <c r="G2891" t="str">
        <f>VLOOKUP(SALIDA[[#This Row],[CODIGO]],FAMILIAS[],4,FALSE)</f>
        <v>STAR COLD</v>
      </c>
      <c r="H2891" s="10" t="str">
        <f>IF(VLOOKUP(SALIDA[[#This Row],[CODIGO]],STOCKSANLUIS[],7,FALSE)=0,"PRODUCTO SIN STOCK/UBICACIÓN",VLOOKUP(SALIDA[[#This Row],[CODIGO]],STOCKSANLUIS[],7,FALSE))</f>
        <v>A</v>
      </c>
      <c r="I2891" s="10"/>
      <c r="J2891" t="str">
        <f>SALIDA[[#This Row],[CODIGO]]&amp;"       "&amp;SALIDA[[#This Row],[FAMILIA]]</f>
        <v>03288       STAR COLD</v>
      </c>
      <c r="K2891">
        <f>VLOOKUP(SALIDA[[#This Row],[CODIGO]],STOCK_STARSOFT[],5,FALSE)</f>
        <v>46.302090999999997</v>
      </c>
      <c r="L2891">
        <f>SALIDA[[#This Row],[CANTIDAD]]*SALIDA[[#This Row],[PRECIO UND]]</f>
        <v>92.604181999999994</v>
      </c>
    </row>
    <row r="2892" spans="1:12" x14ac:dyDescent="0.25">
      <c r="A2892" s="6" t="s">
        <v>1073</v>
      </c>
      <c r="B2892" s="100" t="str">
        <f>VLOOKUP(SALIDA[[#This Row],[CODIGO]],STOCKSANLUIS[],2,FALSE)</f>
        <v>GAS MAP BERNZOMATIC  - WORTHINGTON 14.1 OZ</v>
      </c>
      <c r="C2892" s="153">
        <v>46073</v>
      </c>
      <c r="D2892">
        <v>3</v>
      </c>
      <c r="E2892">
        <f>IF(VLOOKUP(SALIDA[[#This Row],[CODIGO]],STOCKSANLUIS[],6,FALSE)=0,"PRODUCTO SIN STOCK/UBICACIÓN",VLOOKUP(SALIDA[[#This Row],[CODIGO]],STOCKSANLUIS[],6,FALSE))</f>
        <v>1</v>
      </c>
      <c r="F2892">
        <f>SALIDA[[#This Row],[CANTIDAD]]/SALIDA[[#This Row],[UND MEDIDA]]</f>
        <v>3</v>
      </c>
      <c r="G2892" t="str">
        <f>VLOOKUP(SALIDA[[#This Row],[CODIGO]],FAMILIAS[],4,FALSE)</f>
        <v>WORTHINGTON</v>
      </c>
      <c r="H2892" s="10" t="str">
        <f>IF(VLOOKUP(SALIDA[[#This Row],[CODIGO]],STOCKSANLUIS[],7,FALSE)=0,"PRODUCTO SIN STOCK/UBICACIÓN",VLOOKUP(SALIDA[[#This Row],[CODIGO]],STOCKSANLUIS[],7,FALSE))</f>
        <v>C</v>
      </c>
      <c r="I2892" s="10"/>
      <c r="J2892" t="str">
        <f>SALIDA[[#This Row],[CODIGO]]&amp;"       "&amp;SALIDA[[#This Row],[FAMILIA]]</f>
        <v>01167       WORTHINGTON</v>
      </c>
      <c r="K2892">
        <f>VLOOKUP(SALIDA[[#This Row],[CODIGO]],STOCK_STARSOFT[],5,FALSE)</f>
        <v>3.829685</v>
      </c>
      <c r="L2892">
        <f>SALIDA[[#This Row],[CANTIDAD]]*SALIDA[[#This Row],[PRECIO UND]]</f>
        <v>11.489055</v>
      </c>
    </row>
    <row r="2893" spans="1:12" x14ac:dyDescent="0.25">
      <c r="A2893" s="6" t="s">
        <v>3241</v>
      </c>
      <c r="B2893" s="100" t="str">
        <f>VLOOKUP(SALIDA[[#This Row],[CODIGO]],STOCKSANLUIS[],2,FALSE)</f>
        <v>CONECTOR SCH-1/4 CONECCION RAPIDA P ALTA R-134A - QC-H - EVERWELL</v>
      </c>
      <c r="C2893" s="153">
        <v>46073</v>
      </c>
      <c r="D2893">
        <v>1</v>
      </c>
      <c r="E2893">
        <f>IF(VLOOKUP(SALIDA[[#This Row],[CODIGO]],STOCKSANLUIS[],6,FALSE)=0,"PRODUCTO SIN STOCK/UBICACIÓN",VLOOKUP(SALIDA[[#This Row],[CODIGO]],STOCKSANLUIS[],6,FALSE))</f>
        <v>1</v>
      </c>
      <c r="F2893">
        <f>SALIDA[[#This Row],[CANTIDAD]]/SALIDA[[#This Row],[UND MEDIDA]]</f>
        <v>1</v>
      </c>
      <c r="G2893" t="str">
        <f>VLOOKUP(SALIDA[[#This Row],[CODIGO]],FAMILIAS[],4,FALSE)</f>
        <v>EVERWELL</v>
      </c>
      <c r="H2893" s="10" t="str">
        <f>IF(VLOOKUP(SALIDA[[#This Row],[CODIGO]],STOCKSANLUIS[],7,FALSE)=0,"PRODUCTO SIN STOCK/UBICACIÓN",VLOOKUP(SALIDA[[#This Row],[CODIGO]],STOCKSANLUIS[],7,FALSE))</f>
        <v>A</v>
      </c>
      <c r="I2893" s="10"/>
      <c r="J2893" t="str">
        <f>SALIDA[[#This Row],[CODIGO]]&amp;"       "&amp;SALIDA[[#This Row],[FAMILIA]]</f>
        <v>02633       EVERWELL</v>
      </c>
      <c r="K2893">
        <f>VLOOKUP(SALIDA[[#This Row],[CODIGO]],STOCK_STARSOFT[],5,FALSE)</f>
        <v>4.4774390000000004</v>
      </c>
      <c r="L2893">
        <f>SALIDA[[#This Row],[CANTIDAD]]*SALIDA[[#This Row],[PRECIO UND]]</f>
        <v>4.4774390000000004</v>
      </c>
    </row>
    <row r="2894" spans="1:12" x14ac:dyDescent="0.25">
      <c r="A2894" s="6" t="s">
        <v>3243</v>
      </c>
      <c r="B2894" s="100" t="str">
        <f>VLOOKUP(SALIDA[[#This Row],[CODIGO]],STOCKSANLUIS[],2,FALSE)</f>
        <v>CONECTOR SCL -1/4 CONECCION RAPIDA P BAJA R-134A - QC-L - EVERWELL</v>
      </c>
      <c r="C2894" s="153">
        <v>46073</v>
      </c>
      <c r="D2894">
        <v>1</v>
      </c>
      <c r="E2894">
        <f>IF(VLOOKUP(SALIDA[[#This Row],[CODIGO]],STOCKSANLUIS[],6,FALSE)=0,"PRODUCTO SIN STOCK/UBICACIÓN",VLOOKUP(SALIDA[[#This Row],[CODIGO]],STOCKSANLUIS[],6,FALSE))</f>
        <v>1</v>
      </c>
      <c r="F2894">
        <f>SALIDA[[#This Row],[CANTIDAD]]/SALIDA[[#This Row],[UND MEDIDA]]</f>
        <v>1</v>
      </c>
      <c r="G2894" t="str">
        <f>VLOOKUP(SALIDA[[#This Row],[CODIGO]],FAMILIAS[],4,FALSE)</f>
        <v>EVERWELL</v>
      </c>
      <c r="H2894" s="10" t="str">
        <f>IF(VLOOKUP(SALIDA[[#This Row],[CODIGO]],STOCKSANLUIS[],7,FALSE)=0,"PRODUCTO SIN STOCK/UBICACIÓN",VLOOKUP(SALIDA[[#This Row],[CODIGO]],STOCKSANLUIS[],7,FALSE))</f>
        <v>A</v>
      </c>
      <c r="I2894" s="10"/>
      <c r="J2894" t="str">
        <f>SALIDA[[#This Row],[CODIGO]]&amp;"       "&amp;SALIDA[[#This Row],[FAMILIA]]</f>
        <v>02634       EVERWELL</v>
      </c>
      <c r="K2894">
        <f>VLOOKUP(SALIDA[[#This Row],[CODIGO]],STOCK_STARSOFT[],5,FALSE)</f>
        <v>4.2981049999999996</v>
      </c>
      <c r="L2894">
        <f>SALIDA[[#This Row],[CANTIDAD]]*SALIDA[[#This Row],[PRECIO UND]]</f>
        <v>4.2981049999999996</v>
      </c>
    </row>
    <row r="2895" spans="1:12" x14ac:dyDescent="0.25">
      <c r="A2895" s="6" t="s">
        <v>3098</v>
      </c>
      <c r="B2895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2895" s="153">
        <v>46073</v>
      </c>
      <c r="D2895">
        <v>1</v>
      </c>
      <c r="E2895">
        <f>IF(VLOOKUP(SALIDA[[#This Row],[CODIGO]],STOCKSANLUIS[],6,FALSE)=0,"PRODUCTO SIN STOCK/UBICACIÓN",VLOOKUP(SALIDA[[#This Row],[CODIGO]],STOCKSANLUIS[],6,FALSE))</f>
        <v>1</v>
      </c>
      <c r="F2895">
        <f>SALIDA[[#This Row],[CANTIDAD]]/SALIDA[[#This Row],[UND MEDIDA]]</f>
        <v>1</v>
      </c>
      <c r="G2895" t="str">
        <f>VLOOKUP(SALIDA[[#This Row],[CODIGO]],FAMILIAS[],4,FALSE)</f>
        <v>TEMP BLUE</v>
      </c>
      <c r="H2895" s="10" t="str">
        <f>IF(VLOOKUP(SALIDA[[#This Row],[CODIGO]],STOCKSANLUIS[],7,FALSE)=0,"PRODUCTO SIN STOCK/UBICACIÓN",VLOOKUP(SALIDA[[#This Row],[CODIGO]],STOCKSANLUIS[],7,FALSE))</f>
        <v>B</v>
      </c>
      <c r="I2895" s="10"/>
      <c r="J2895" t="str">
        <f>SALIDA[[#This Row],[CODIGO]]&amp;"       "&amp;SALIDA[[#This Row],[FAMILIA]]</f>
        <v>02496       TEMP BLUE</v>
      </c>
      <c r="K2895">
        <f>VLOOKUP(SALIDA[[#This Row],[CODIGO]],STOCK_STARSOFT[],5,FALSE)</f>
        <v>310.31848400000001</v>
      </c>
      <c r="L2895">
        <f>SALIDA[[#This Row],[CANTIDAD]]*SALIDA[[#This Row],[PRECIO UND]]</f>
        <v>310.31848400000001</v>
      </c>
    </row>
    <row r="2896" spans="1:12" x14ac:dyDescent="0.25">
      <c r="A2896" s="6" t="s">
        <v>3719</v>
      </c>
      <c r="B2896" s="100" t="str">
        <f>VLOOKUP(SALIDA[[#This Row],[CODIGO]],STOCKSANLUIS[],2,FALSE)</f>
        <v>MOTOVENTILADOR AXIAL EBM S4E450 - 450MM - 220V MONOFÁSICO - 4 POLOS, CON REJILLA - FLUJO V   </v>
      </c>
      <c r="C2896" s="153">
        <v>46073</v>
      </c>
      <c r="D2896">
        <v>2</v>
      </c>
      <c r="E2896">
        <f>IF(VLOOKUP(SALIDA[[#This Row],[CODIGO]],STOCKSANLUIS[],6,FALSE)=0,"PRODUCTO SIN STOCK/UBICACIÓN",VLOOKUP(SALIDA[[#This Row],[CODIGO]],STOCKSANLUIS[],6,FALSE))</f>
        <v>1</v>
      </c>
      <c r="F2896">
        <f>SALIDA[[#This Row],[CANTIDAD]]/SALIDA[[#This Row],[UND MEDIDA]]</f>
        <v>2</v>
      </c>
      <c r="G2896" t="str">
        <f>VLOOKUP(SALIDA[[#This Row],[CODIGO]],FAMILIAS[],4,FALSE)</f>
        <v>EBM</v>
      </c>
      <c r="H2896" s="10" t="str">
        <f>IF(VLOOKUP(SALIDA[[#This Row],[CODIGO]],STOCKSANLUIS[],7,FALSE)=0,"PRODUCTO SIN STOCK/UBICACIÓN",VLOOKUP(SALIDA[[#This Row],[CODIGO]],STOCKSANLUIS[],7,FALSE))</f>
        <v>C</v>
      </c>
      <c r="I2896" s="10"/>
      <c r="J2896" t="str">
        <f>SALIDA[[#This Row],[CODIGO]]&amp;"       "&amp;SALIDA[[#This Row],[FAMILIA]]</f>
        <v>03104       EBM</v>
      </c>
      <c r="K2896">
        <f>VLOOKUP(SALIDA[[#This Row],[CODIGO]],STOCK_STARSOFT[],5,FALSE)</f>
        <v>154.94905600000001</v>
      </c>
      <c r="L2896">
        <f>SALIDA[[#This Row],[CANTIDAD]]*SALIDA[[#This Row],[PRECIO UND]]</f>
        <v>309.89811200000003</v>
      </c>
    </row>
    <row r="2897" spans="1:12" x14ac:dyDescent="0.25">
      <c r="A2897" s="6" t="s">
        <v>35</v>
      </c>
      <c r="B2897" s="100" t="str">
        <f>VLOOKUP(SALIDA[[#This Row],[CODIGO]],STOCKSANLUIS[],2,FALSE)</f>
        <v>CONTROLADOR DE TEMPERATURA DIGITAL MT-512EL 2HP - VER.13 - 12/24 VAC/DC - FULL GAUGE</v>
      </c>
      <c r="C2897" s="153">
        <v>46073</v>
      </c>
      <c r="D2897">
        <v>4</v>
      </c>
      <c r="E2897">
        <f>IF(VLOOKUP(SALIDA[[#This Row],[CODIGO]],STOCKSANLUIS[],6,FALSE)=0,"PRODUCTO SIN STOCK/UBICACIÓN",VLOOKUP(SALIDA[[#This Row],[CODIGO]],STOCKSANLUIS[],6,FALSE))</f>
        <v>1</v>
      </c>
      <c r="F2897">
        <f>SALIDA[[#This Row],[CANTIDAD]]/SALIDA[[#This Row],[UND MEDIDA]]</f>
        <v>4</v>
      </c>
      <c r="G2897" t="str">
        <f>VLOOKUP(SALIDA[[#This Row],[CODIGO]],FAMILIAS[],4,FALSE)</f>
        <v>FULL GAUGE</v>
      </c>
      <c r="H2897" s="10" t="str">
        <f>IF(VLOOKUP(SALIDA[[#This Row],[CODIGO]],STOCKSANLUIS[],7,FALSE)=0,"PRODUCTO SIN STOCK/UBICACIÓN",VLOOKUP(SALIDA[[#This Row],[CODIGO]],STOCKSANLUIS[],7,FALSE))</f>
        <v>C</v>
      </c>
      <c r="I2897" s="10"/>
      <c r="J2897" t="str">
        <f>SALIDA[[#This Row],[CODIGO]]&amp;"       "&amp;SALIDA[[#This Row],[FAMILIA]]</f>
        <v>00017       FULL GAUGE</v>
      </c>
      <c r="K2897">
        <f>VLOOKUP(SALIDA[[#This Row],[CODIGO]],STOCK_STARSOFT[],5,FALSE)</f>
        <v>15.751519</v>
      </c>
      <c r="L2897">
        <f>SALIDA[[#This Row],[CANTIDAD]]*SALIDA[[#This Row],[PRECIO UND]]</f>
        <v>63.006076</v>
      </c>
    </row>
    <row r="2898" spans="1:12" x14ac:dyDescent="0.25">
      <c r="A2898" s="6" t="s">
        <v>79</v>
      </c>
      <c r="B2898" s="100" t="str">
        <f>VLOOKUP(SALIDA[[#This Row],[CODIGO]],STOCKSANLUIS[],2,FALSE)</f>
        <v>CONTROLADOR DE TEMPERATURA DIGITAL TC-900EL POWER - VER.07 - 12/24 VAC/DC - FULL GAUGE</v>
      </c>
      <c r="C2898" s="153">
        <v>46073</v>
      </c>
      <c r="D2898">
        <v>1</v>
      </c>
      <c r="E2898">
        <f>IF(VLOOKUP(SALIDA[[#This Row],[CODIGO]],STOCKSANLUIS[],6,FALSE)=0,"PRODUCTO SIN STOCK/UBICACIÓN",VLOOKUP(SALIDA[[#This Row],[CODIGO]],STOCKSANLUIS[],6,FALSE))</f>
        <v>1</v>
      </c>
      <c r="F2898">
        <f>SALIDA[[#This Row],[CANTIDAD]]/SALIDA[[#This Row],[UND MEDIDA]]</f>
        <v>1</v>
      </c>
      <c r="G2898" t="str">
        <f>VLOOKUP(SALIDA[[#This Row],[CODIGO]],FAMILIAS[],4,FALSE)</f>
        <v>FULL GAUGE</v>
      </c>
      <c r="H2898" s="10" t="str">
        <f>IF(VLOOKUP(SALIDA[[#This Row],[CODIGO]],STOCKSANLUIS[],7,FALSE)=0,"PRODUCTO SIN STOCK/UBICACIÓN",VLOOKUP(SALIDA[[#This Row],[CODIGO]],STOCKSANLUIS[],7,FALSE))</f>
        <v>C</v>
      </c>
      <c r="I2898" s="10"/>
      <c r="J2898" t="str">
        <f>SALIDA[[#This Row],[CODIGO]]&amp;"       "&amp;SALIDA[[#This Row],[FAMILIA]]</f>
        <v>00044       FULL GAUGE</v>
      </c>
      <c r="K2898">
        <f>VLOOKUP(SALIDA[[#This Row],[CODIGO]],STOCK_STARSOFT[],5,FALSE)</f>
        <v>21.044938999999999</v>
      </c>
      <c r="L2898">
        <f>SALIDA[[#This Row],[CANTIDAD]]*SALIDA[[#This Row],[PRECIO UND]]</f>
        <v>21.044938999999999</v>
      </c>
    </row>
    <row r="2899" spans="1:12" x14ac:dyDescent="0.25">
      <c r="A2899" s="6" t="s">
        <v>705</v>
      </c>
      <c r="B2899" s="100" t="str">
        <f>VLOOKUP(SALIDA[[#This Row],[CODIGO]],STOCKSANLUIS[],2,FALSE)</f>
        <v>FILTRO SECADOR - 163 - 3/8 - ROSCABLE - QDM-163 - QUALITY</v>
      </c>
      <c r="C2899" s="153">
        <v>46073</v>
      </c>
      <c r="D2899">
        <v>10</v>
      </c>
      <c r="E2899">
        <f>IF(VLOOKUP(SALIDA[[#This Row],[CODIGO]],STOCKSANLUIS[],6,FALSE)=0,"PRODUCTO SIN STOCK/UBICACIÓN",VLOOKUP(SALIDA[[#This Row],[CODIGO]],STOCKSANLUIS[],6,FALSE))</f>
        <v>1</v>
      </c>
      <c r="F2899">
        <f>SALIDA[[#This Row],[CANTIDAD]]/SALIDA[[#This Row],[UND MEDIDA]]</f>
        <v>10</v>
      </c>
      <c r="G2899" t="str">
        <f>VLOOKUP(SALIDA[[#This Row],[CODIGO]],FAMILIAS[],4,FALSE)</f>
        <v>QUALITY</v>
      </c>
      <c r="H2899" s="10" t="str">
        <f>IF(VLOOKUP(SALIDA[[#This Row],[CODIGO]],STOCKSANLUIS[],7,FALSE)=0,"PRODUCTO SIN STOCK/UBICACIÓN",VLOOKUP(SALIDA[[#This Row],[CODIGO]],STOCKSANLUIS[],7,FALSE))</f>
        <v>A</v>
      </c>
      <c r="I2899" s="10" t="s">
        <v>19536</v>
      </c>
      <c r="J2899" t="str">
        <f>SALIDA[[#This Row],[CODIGO]]&amp;"       "&amp;SALIDA[[#This Row],[FAMILIA]]</f>
        <v>00783       QUALITY</v>
      </c>
      <c r="K2899">
        <f>VLOOKUP(SALIDA[[#This Row],[CODIGO]],STOCK_STARSOFT[],5,FALSE)</f>
        <v>4.469824</v>
      </c>
      <c r="L2899">
        <f>SALIDA[[#This Row],[CANTIDAD]]*SALIDA[[#This Row],[PRECIO UND]]</f>
        <v>44.698239999999998</v>
      </c>
    </row>
    <row r="2900" spans="1:12" x14ac:dyDescent="0.25">
      <c r="A2900" s="6" t="s">
        <v>3675</v>
      </c>
      <c r="B2900" s="100" t="str">
        <f>VLOOKUP(SALIDA[[#This Row],[CODIGO]],STOCKSANLUIS[],2,FALSE)</f>
        <v>LAMAS DE PVC ALECO 8X0.080X300 (20CM X 2MMX 91.44M) LOW TEMP REINFORCED - 172007- MT</v>
      </c>
      <c r="C2900" s="153">
        <v>46073</v>
      </c>
      <c r="D2900">
        <v>91.44</v>
      </c>
      <c r="E2900">
        <f>IF(VLOOKUP(SALIDA[[#This Row],[CODIGO]],STOCKSANLUIS[],6,FALSE)=0,"PRODUCTO SIN STOCK/UBICACIÓN",VLOOKUP(SALIDA[[#This Row],[CODIGO]],STOCKSANLUIS[],6,FALSE))</f>
        <v>91.44</v>
      </c>
      <c r="F2900">
        <f>SALIDA[[#This Row],[CANTIDAD]]/SALIDA[[#This Row],[UND MEDIDA]]</f>
        <v>1</v>
      </c>
      <c r="G2900" t="str">
        <f>VLOOKUP(SALIDA[[#This Row],[CODIGO]],FAMILIAS[],4,FALSE)</f>
        <v>ES ROBBINS</v>
      </c>
      <c r="H2900" s="10" t="str">
        <f>IF(VLOOKUP(SALIDA[[#This Row],[CODIGO]],STOCKSANLUIS[],7,FALSE)=0,"PRODUCTO SIN STOCK/UBICACIÓN",VLOOKUP(SALIDA[[#This Row],[CODIGO]],STOCKSANLUIS[],7,FALSE))</f>
        <v>B/C</v>
      </c>
      <c r="I2900" s="10"/>
      <c r="J2900" t="str">
        <f>SALIDA[[#This Row],[CODIGO]]&amp;"       "&amp;SALIDA[[#This Row],[FAMILIA]]</f>
        <v>03057       ES ROBBINS</v>
      </c>
      <c r="K2900">
        <f>VLOOKUP(SALIDA[[#This Row],[CODIGO]],STOCK_STARSOFT[],5,FALSE)</f>
        <v>2.0842499999999999</v>
      </c>
      <c r="L2900">
        <f>SALIDA[[#This Row],[CANTIDAD]]*SALIDA[[#This Row],[PRECIO UND]]</f>
        <v>190.58382</v>
      </c>
    </row>
    <row r="2901" spans="1:12" x14ac:dyDescent="0.25">
      <c r="A2901" s="6" t="s">
        <v>22048</v>
      </c>
      <c r="B2901" s="100" t="str">
        <f>VLOOKUP(SALIDA[[#This Row],[CODIGO]],STOCKSANLUIS[],2,FALSE)</f>
        <v xml:space="preserve">BOMBA DE CONDENSADO STAR COLD DE 230V-1F-60HZ TANQUE ALTO (INCLUYE MANGUERA)  SI-1801 </v>
      </c>
      <c r="C2901" s="153">
        <v>46073</v>
      </c>
      <c r="D2901">
        <v>5</v>
      </c>
      <c r="E2901">
        <f>IF(VLOOKUP(SALIDA[[#This Row],[CODIGO]],STOCKSANLUIS[],6,FALSE)=0,"PRODUCTO SIN STOCK/UBICACIÓN",VLOOKUP(SALIDA[[#This Row],[CODIGO]],STOCKSANLUIS[],6,FALSE))</f>
        <v>1</v>
      </c>
      <c r="F2901">
        <f>SALIDA[[#This Row],[CANTIDAD]]/SALIDA[[#This Row],[UND MEDIDA]]</f>
        <v>5</v>
      </c>
      <c r="G2901" t="str">
        <f>VLOOKUP(SALIDA[[#This Row],[CODIGO]],FAMILIAS[],4,FALSE)</f>
        <v>STAR COLD</v>
      </c>
      <c r="H2901" s="10" t="str">
        <f>IF(VLOOKUP(SALIDA[[#This Row],[CODIGO]],STOCKSANLUIS[],7,FALSE)=0,"PRODUCTO SIN STOCK/UBICACIÓN",VLOOKUP(SALIDA[[#This Row],[CODIGO]],STOCKSANLUIS[],7,FALSE))</f>
        <v>B/C</v>
      </c>
      <c r="I2901" s="10"/>
      <c r="J2901" t="str">
        <f>SALIDA[[#This Row],[CODIGO]]&amp;"       "&amp;SALIDA[[#This Row],[FAMILIA]]</f>
        <v>03542       STAR COLD</v>
      </c>
      <c r="K2901">
        <f>VLOOKUP(SALIDA[[#This Row],[CODIGO]],STOCK_STARSOFT[],5,FALSE)</f>
        <v>17.996752999999998</v>
      </c>
      <c r="L2901">
        <f>SALIDA[[#This Row],[CANTIDAD]]*SALIDA[[#This Row],[PRECIO UND]]</f>
        <v>89.983764999999991</v>
      </c>
    </row>
    <row r="2902" spans="1:12" x14ac:dyDescent="0.25">
      <c r="A2902" s="6" t="s">
        <v>22052</v>
      </c>
      <c r="B2902" s="100" t="str">
        <f>VLOOKUP(SALIDA[[#This Row],[CODIGO]],STOCKSANLUIS[],2,FALSE)</f>
        <v>BOMBA DE CONDENSADO STAR COLD  DE 230V-1F-60HZ TANQUE BAJO (INCLUYE MANGUERA) SI-1805</v>
      </c>
      <c r="C2902" s="153">
        <v>46073</v>
      </c>
      <c r="D2902">
        <v>2</v>
      </c>
      <c r="E2902">
        <f>IF(VLOOKUP(SALIDA[[#This Row],[CODIGO]],STOCKSANLUIS[],6,FALSE)=0,"PRODUCTO SIN STOCK/UBICACIÓN",VLOOKUP(SALIDA[[#This Row],[CODIGO]],STOCKSANLUIS[],6,FALSE))</f>
        <v>1</v>
      </c>
      <c r="F2902">
        <f>SALIDA[[#This Row],[CANTIDAD]]/SALIDA[[#This Row],[UND MEDIDA]]</f>
        <v>2</v>
      </c>
      <c r="G2902" t="str">
        <f>VLOOKUP(SALIDA[[#This Row],[CODIGO]],FAMILIAS[],4,FALSE)</f>
        <v>STAR COLD</v>
      </c>
      <c r="H2902" s="10" t="str">
        <f>IF(VLOOKUP(SALIDA[[#This Row],[CODIGO]],STOCKSANLUIS[],7,FALSE)=0,"PRODUCTO SIN STOCK/UBICACIÓN",VLOOKUP(SALIDA[[#This Row],[CODIGO]],STOCKSANLUIS[],7,FALSE))</f>
        <v>B/C</v>
      </c>
      <c r="I2902" s="10"/>
      <c r="J2902" t="str">
        <f>SALIDA[[#This Row],[CODIGO]]&amp;"       "&amp;SALIDA[[#This Row],[FAMILIA]]</f>
        <v>03544       STAR COLD</v>
      </c>
      <c r="K2902">
        <f>VLOOKUP(SALIDA[[#This Row],[CODIGO]],STOCK_STARSOFT[],5,FALSE)</f>
        <v>19.413727000000002</v>
      </c>
      <c r="L2902">
        <f>SALIDA[[#This Row],[CANTIDAD]]*SALIDA[[#This Row],[PRECIO UND]]</f>
        <v>38.827454000000003</v>
      </c>
    </row>
    <row r="2903" spans="1:12" x14ac:dyDescent="0.25">
      <c r="A2903" s="6" t="s">
        <v>3929</v>
      </c>
      <c r="B2903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903" s="153">
        <v>46073</v>
      </c>
      <c r="D2903">
        <v>1</v>
      </c>
      <c r="E2903">
        <f>IF(VLOOKUP(SALIDA[[#This Row],[CODIGO]],STOCKSANLUIS[],6,FALSE)=0,"PRODUCTO SIN STOCK/UBICACIÓN",VLOOKUP(SALIDA[[#This Row],[CODIGO]],STOCKSANLUIS[],6,FALSE))</f>
        <v>1</v>
      </c>
      <c r="F2903">
        <f>SALIDA[[#This Row],[CANTIDAD]]/SALIDA[[#This Row],[UND MEDIDA]]</f>
        <v>1</v>
      </c>
      <c r="G2903" t="str">
        <f>VLOOKUP(SALIDA[[#This Row],[CODIGO]],FAMILIAS[],4,FALSE)</f>
        <v>VIKING</v>
      </c>
      <c r="H2903" s="10" t="str">
        <f>IF(VLOOKUP(SALIDA[[#This Row],[CODIGO]],STOCKSANLUIS[],7,FALSE)=0,"PRODUCTO SIN STOCK/UBICACIÓN",VLOOKUP(SALIDA[[#This Row],[CODIGO]],STOCKSANLUIS[],7,FALSE))</f>
        <v>B</v>
      </c>
      <c r="I2903" s="10"/>
      <c r="J2903" t="str">
        <f>SALIDA[[#This Row],[CODIGO]]&amp;"       "&amp;SALIDA[[#This Row],[FAMILIA]]</f>
        <v>03396       VIKING</v>
      </c>
      <c r="K2903">
        <f>VLOOKUP(SALIDA[[#This Row],[CODIGO]],STOCK_STARSOFT[],5,FALSE)</f>
        <v>202.05513400000001</v>
      </c>
      <c r="L2903">
        <f>SALIDA[[#This Row],[CANTIDAD]]*SALIDA[[#This Row],[PRECIO UND]]</f>
        <v>202.05513400000001</v>
      </c>
    </row>
    <row r="2904" spans="1:12" x14ac:dyDescent="0.25">
      <c r="A2904" s="6" t="s">
        <v>33</v>
      </c>
      <c r="B2904" s="100" t="str">
        <f>VLOOKUP(SALIDA[[#This Row],[CODIGO]],STOCKSANLUIS[],2,FALSE)</f>
        <v>CONTROLADOR DE TEMPERATURA DIGITAL MT-512E 2HP - VER.13 - 115/220 VAC - FULL GAUGE</v>
      </c>
      <c r="C2904" s="153">
        <v>46074</v>
      </c>
      <c r="D2904">
        <v>1</v>
      </c>
      <c r="E2904">
        <f>IF(VLOOKUP(SALIDA[[#This Row],[CODIGO]],STOCKSANLUIS[],6,FALSE)=0,"PRODUCTO SIN STOCK/UBICACIÓN",VLOOKUP(SALIDA[[#This Row],[CODIGO]],STOCKSANLUIS[],6,FALSE))</f>
        <v>1</v>
      </c>
      <c r="F2904">
        <f>SALIDA[[#This Row],[CANTIDAD]]/SALIDA[[#This Row],[UND MEDIDA]]</f>
        <v>1</v>
      </c>
      <c r="G2904" t="str">
        <f>VLOOKUP(SALIDA[[#This Row],[CODIGO]],FAMILIAS[],4,FALSE)</f>
        <v>FULL GAUGE</v>
      </c>
      <c r="H2904" s="10" t="str">
        <f>IF(VLOOKUP(SALIDA[[#This Row],[CODIGO]],STOCKSANLUIS[],7,FALSE)=0,"PRODUCTO SIN STOCK/UBICACIÓN",VLOOKUP(SALIDA[[#This Row],[CODIGO]],STOCKSANLUIS[],7,FALSE))</f>
        <v>C</v>
      </c>
      <c r="I2904" s="10"/>
      <c r="J2904" t="str">
        <f>SALIDA[[#This Row],[CODIGO]]&amp;"       "&amp;SALIDA[[#This Row],[FAMILIA]]</f>
        <v>00016       FULL GAUGE</v>
      </c>
      <c r="K2904">
        <f>VLOOKUP(SALIDA[[#This Row],[CODIGO]],STOCK_STARSOFT[],5,FALSE)</f>
        <v>13.318346</v>
      </c>
      <c r="L2904">
        <f>SALIDA[[#This Row],[CANTIDAD]]*SALIDA[[#This Row],[PRECIO UND]]</f>
        <v>13.318346</v>
      </c>
    </row>
    <row r="2905" spans="1:12" x14ac:dyDescent="0.25">
      <c r="A2905" s="6" t="s">
        <v>3858</v>
      </c>
      <c r="B2905" s="100" t="str">
        <f>VLOOKUP(SALIDA[[#This Row],[CODIGO]],STOCKSANLUIS[],2,FALSE)</f>
        <v>CORTINA DE AIRE DE 120 CM (48") - 220V/1PH/60HZ - STAR COLD - FM-1212Z/Y-MC</v>
      </c>
      <c r="C2905" s="153">
        <v>46074</v>
      </c>
      <c r="D2905">
        <v>3</v>
      </c>
      <c r="E2905">
        <f>IF(VLOOKUP(SALIDA[[#This Row],[CODIGO]],STOCKSANLUIS[],6,FALSE)=0,"PRODUCTO SIN STOCK/UBICACIÓN",VLOOKUP(SALIDA[[#This Row],[CODIGO]],STOCKSANLUIS[],6,FALSE))</f>
        <v>1</v>
      </c>
      <c r="F2905">
        <f>SALIDA[[#This Row],[CANTIDAD]]/SALIDA[[#This Row],[UND MEDIDA]]</f>
        <v>3</v>
      </c>
      <c r="G2905" t="str">
        <f>VLOOKUP(SALIDA[[#This Row],[CODIGO]],FAMILIAS[],4,FALSE)</f>
        <v>STAR COLD</v>
      </c>
      <c r="H2905" s="10" t="str">
        <f>IF(VLOOKUP(SALIDA[[#This Row],[CODIGO]],STOCKSANLUIS[],7,FALSE)=0,"PRODUCTO SIN STOCK/UBICACIÓN",VLOOKUP(SALIDA[[#This Row],[CODIGO]],STOCKSANLUIS[],7,FALSE))</f>
        <v>A</v>
      </c>
      <c r="I2905" s="10"/>
      <c r="J2905" t="str">
        <f>SALIDA[[#This Row],[CODIGO]]&amp;"       "&amp;SALIDA[[#This Row],[FAMILIA]]</f>
        <v>03288       STAR COLD</v>
      </c>
      <c r="K2905">
        <f>VLOOKUP(SALIDA[[#This Row],[CODIGO]],STOCK_STARSOFT[],5,FALSE)</f>
        <v>46.302090999999997</v>
      </c>
      <c r="L2905">
        <f>SALIDA[[#This Row],[CANTIDAD]]*SALIDA[[#This Row],[PRECIO UND]]</f>
        <v>138.906273</v>
      </c>
    </row>
    <row r="2906" spans="1:12" x14ac:dyDescent="0.25">
      <c r="A2906" s="6" t="s">
        <v>3856</v>
      </c>
      <c r="B2906" s="100" t="str">
        <f>VLOOKUP(SALIDA[[#This Row],[CODIGO]],STOCKSANLUIS[],2,FALSE)</f>
        <v>CORTINA DE AIRE DE 90 CM (36") - 220V/1PH/60HZ - STAR COLD - FM-1209Z/Y-MC</v>
      </c>
      <c r="C2906" s="153">
        <v>46074</v>
      </c>
      <c r="D2906">
        <v>3</v>
      </c>
      <c r="E2906">
        <f>IF(VLOOKUP(SALIDA[[#This Row],[CODIGO]],STOCKSANLUIS[],6,FALSE)=0,"PRODUCTO SIN STOCK/UBICACIÓN",VLOOKUP(SALIDA[[#This Row],[CODIGO]],STOCKSANLUIS[],6,FALSE))</f>
        <v>1</v>
      </c>
      <c r="F2906">
        <f>SALIDA[[#This Row],[CANTIDAD]]/SALIDA[[#This Row],[UND MEDIDA]]</f>
        <v>3</v>
      </c>
      <c r="G2906" t="str">
        <f>VLOOKUP(SALIDA[[#This Row],[CODIGO]],FAMILIAS[],4,FALSE)</f>
        <v>STAR COLD</v>
      </c>
      <c r="H2906" s="10" t="str">
        <f>IF(VLOOKUP(SALIDA[[#This Row],[CODIGO]],STOCKSANLUIS[],7,FALSE)=0,"PRODUCTO SIN STOCK/UBICACIÓN",VLOOKUP(SALIDA[[#This Row],[CODIGO]],STOCKSANLUIS[],7,FALSE))</f>
        <v>A</v>
      </c>
      <c r="I2906" s="10"/>
      <c r="J2906" t="str">
        <f>SALIDA[[#This Row],[CODIGO]]&amp;"       "&amp;SALIDA[[#This Row],[FAMILIA]]</f>
        <v>03287       STAR COLD</v>
      </c>
      <c r="K2906">
        <f>VLOOKUP(SALIDA[[#This Row],[CODIGO]],STOCK_STARSOFT[],5,FALSE)</f>
        <v>36.823205000000002</v>
      </c>
      <c r="L2906">
        <f>SALIDA[[#This Row],[CANTIDAD]]*SALIDA[[#This Row],[PRECIO UND]]</f>
        <v>110.469615</v>
      </c>
    </row>
    <row r="2907" spans="1:12" x14ac:dyDescent="0.25">
      <c r="A2907" s="6" t="s">
        <v>2511</v>
      </c>
      <c r="B2907" s="100" t="str">
        <f>VLOOKUP(SALIDA[[#This Row],[CODIGO]],STOCKSANLUIS[],2,FALSE)</f>
        <v>COMPRESOR ROTATIVO - 12000 BTU - 220V/60HZ - 1PH R410 - PA118M1C-3FZU - SIN CAPACITOR 35UF/370V - GMCC</v>
      </c>
      <c r="C2907" s="153">
        <v>46074</v>
      </c>
      <c r="D2907">
        <v>1</v>
      </c>
      <c r="E2907">
        <f>IF(VLOOKUP(SALIDA[[#This Row],[CODIGO]],STOCKSANLUIS[],6,FALSE)=0,"PRODUCTO SIN STOCK/UBICACIÓN",VLOOKUP(SALIDA[[#This Row],[CODIGO]],STOCKSANLUIS[],6,FALSE))</f>
        <v>1</v>
      </c>
      <c r="F2907">
        <f>SALIDA[[#This Row],[CANTIDAD]]/SALIDA[[#This Row],[UND MEDIDA]]</f>
        <v>1</v>
      </c>
      <c r="G2907" t="str">
        <f>VLOOKUP(SALIDA[[#This Row],[CODIGO]],FAMILIAS[],4,FALSE)</f>
        <v>GMCC</v>
      </c>
      <c r="H2907" s="10" t="str">
        <f>IF(VLOOKUP(SALIDA[[#This Row],[CODIGO]],STOCKSANLUIS[],7,FALSE)=0,"PRODUCTO SIN STOCK/UBICACIÓN",VLOOKUP(SALIDA[[#This Row],[CODIGO]],STOCKSANLUIS[],7,FALSE))</f>
        <v>C</v>
      </c>
      <c r="I2907" s="10"/>
      <c r="J2907" t="str">
        <f>SALIDA[[#This Row],[CODIGO]]&amp;"       "&amp;SALIDA[[#This Row],[FAMILIA]]</f>
        <v>02054       GMCC</v>
      </c>
      <c r="K2907">
        <f>VLOOKUP(SALIDA[[#This Row],[CODIGO]],STOCK_STARSOFT[],5,FALSE)</f>
        <v>40.548488999999996</v>
      </c>
      <c r="L2907">
        <f>SALIDA[[#This Row],[CANTIDAD]]*SALIDA[[#This Row],[PRECIO UND]]</f>
        <v>40.548488999999996</v>
      </c>
    </row>
    <row r="2908" spans="1:12" x14ac:dyDescent="0.25">
      <c r="A2908" s="6" t="s">
        <v>3349</v>
      </c>
      <c r="B2908" s="100" t="str">
        <f>VLOOKUP(SALIDA[[#This Row],[CODIGO]],STOCKSANLUIS[],2,FALSE)</f>
        <v>CAPACITOR DE 35 MFD X 370 VAC - 35X370 - EVERWELL</v>
      </c>
      <c r="C2908" s="153">
        <v>46074</v>
      </c>
      <c r="D2908">
        <v>1</v>
      </c>
      <c r="E2908">
        <f>IF(VLOOKUP(SALIDA[[#This Row],[CODIGO]],STOCKSANLUIS[],6,FALSE)=0,"PRODUCTO SIN STOCK/UBICACIÓN",VLOOKUP(SALIDA[[#This Row],[CODIGO]],STOCKSANLUIS[],6,FALSE))</f>
        <v>1</v>
      </c>
      <c r="F2908">
        <f>SALIDA[[#This Row],[CANTIDAD]]/SALIDA[[#This Row],[UND MEDIDA]]</f>
        <v>1</v>
      </c>
      <c r="G2908" t="str">
        <f>VLOOKUP(SALIDA[[#This Row],[CODIGO]],FAMILIAS[],4,FALSE)</f>
        <v>EVERWELL</v>
      </c>
      <c r="H2908" s="10" t="str">
        <f>IF(VLOOKUP(SALIDA[[#This Row],[CODIGO]],STOCKSANLUIS[],7,FALSE)=0,"PRODUCTO SIN STOCK/UBICACIÓN",VLOOKUP(SALIDA[[#This Row],[CODIGO]],STOCKSANLUIS[],7,FALSE))</f>
        <v>A</v>
      </c>
      <c r="I2908" s="10"/>
      <c r="J2908" t="str">
        <f>SALIDA[[#This Row],[CODIGO]]&amp;"       "&amp;SALIDA[[#This Row],[FAMILIA]]</f>
        <v>02758       EVERWELL</v>
      </c>
      <c r="K2908">
        <f>VLOOKUP(SALIDA[[#This Row],[CODIGO]],STOCK_STARSOFT[],5,FALSE)</f>
        <v>1.59189</v>
      </c>
      <c r="L2908">
        <f>SALIDA[[#This Row],[CANTIDAD]]*SALIDA[[#This Row],[PRECIO UND]]</f>
        <v>1.59189</v>
      </c>
    </row>
    <row r="2909" spans="1:12" x14ac:dyDescent="0.25">
      <c r="A2909" s="6" t="s">
        <v>3922</v>
      </c>
      <c r="B2909" s="100" t="str">
        <f>VLOOKUP(SALIDA[[#This Row],[CODIGO]],STOCKSANLUIS[],2,FALSE)</f>
        <v>EQUIPO DE A/A MINI SPLIT FRIO SOLO - 24000 BTU - R410A - 220V/1PH/60HZ -  CIAC  CG41K-024PH3U1C /  CH41K-024-H3U1C</v>
      </c>
      <c r="C2909" s="153">
        <v>46074</v>
      </c>
      <c r="D2909">
        <v>1</v>
      </c>
      <c r="E2909">
        <f>IF(VLOOKUP(SALIDA[[#This Row],[CODIGO]],STOCKSANLUIS[],6,FALSE)=0,"PRODUCTO SIN STOCK/UBICACIÓN",VLOOKUP(SALIDA[[#This Row],[CODIGO]],STOCKSANLUIS[],6,FALSE))</f>
        <v>1</v>
      </c>
      <c r="F2909">
        <f>SALIDA[[#This Row],[CANTIDAD]]/SALIDA[[#This Row],[UND MEDIDA]]</f>
        <v>1</v>
      </c>
      <c r="G2909" t="str">
        <f>VLOOKUP(SALIDA[[#This Row],[CODIGO]],FAMILIAS[],4,FALSE)</f>
        <v>CIAC</v>
      </c>
      <c r="H2909" s="10" t="str">
        <f>IF(VLOOKUP(SALIDA[[#This Row],[CODIGO]],STOCKSANLUIS[],7,FALSE)=0,"PRODUCTO SIN STOCK/UBICACIÓN",VLOOKUP(SALIDA[[#This Row],[CODIGO]],STOCKSANLUIS[],7,FALSE))</f>
        <v>C</v>
      </c>
      <c r="I2909" s="10"/>
      <c r="J2909" t="str">
        <f>SALIDA[[#This Row],[CODIGO]]&amp;"       "&amp;SALIDA[[#This Row],[FAMILIA]]</f>
        <v>03387       CIAC</v>
      </c>
      <c r="K2909">
        <f>VLOOKUP(SALIDA[[#This Row],[CODIGO]],STOCK_STARSOFT[],5,FALSE)</f>
        <v>312.474039</v>
      </c>
      <c r="L2909">
        <f>SALIDA[[#This Row],[CANTIDAD]]*SALIDA[[#This Row],[PRECIO UND]]</f>
        <v>312.474039</v>
      </c>
    </row>
    <row r="2910" spans="1:12" x14ac:dyDescent="0.25">
      <c r="A2910" s="6" t="s">
        <v>2022</v>
      </c>
      <c r="B2910" s="100" t="str">
        <f>VLOOKUP(SALIDA[[#This Row],[CODIGO]],STOCKSANLUIS[],2,FALSE)</f>
        <v>CONTROLADOR DE TEMPERATURA DIGITAL TC-900E POWER - VER.07 - 115/220 VAC - FULL GAUGE</v>
      </c>
      <c r="C2910" s="153">
        <v>46074</v>
      </c>
      <c r="D2910">
        <v>60</v>
      </c>
      <c r="E2910">
        <f>IF(VLOOKUP(SALIDA[[#This Row],[CODIGO]],STOCKSANLUIS[],6,FALSE)=0,"PRODUCTO SIN STOCK/UBICACIÓN",VLOOKUP(SALIDA[[#This Row],[CODIGO]],STOCKSANLUIS[],6,FALSE))</f>
        <v>1</v>
      </c>
      <c r="F2910">
        <f>SALIDA[[#This Row],[CANTIDAD]]/SALIDA[[#This Row],[UND MEDIDA]]</f>
        <v>60</v>
      </c>
      <c r="G2910" t="str">
        <f>VLOOKUP(SALIDA[[#This Row],[CODIGO]],FAMILIAS[],4,FALSE)</f>
        <v>FULL GAUGE</v>
      </c>
      <c r="H2910" s="10" t="str">
        <f>IF(VLOOKUP(SALIDA[[#This Row],[CODIGO]],STOCKSANLUIS[],7,FALSE)=0,"PRODUCTO SIN STOCK/UBICACIÓN",VLOOKUP(SALIDA[[#This Row],[CODIGO]],STOCKSANLUIS[],7,FALSE))</f>
        <v>C</v>
      </c>
      <c r="I2910" s="10" t="s">
        <v>19536</v>
      </c>
      <c r="J2910" t="str">
        <f>SALIDA[[#This Row],[CODIGO]]&amp;"       "&amp;SALIDA[[#This Row],[FAMILIA]]</f>
        <v>01785       FULL GAUGE</v>
      </c>
      <c r="K2910">
        <f>VLOOKUP(SALIDA[[#This Row],[CODIGO]],STOCK_STARSOFT[],5,FALSE)</f>
        <v>18.272079000000002</v>
      </c>
      <c r="L2910">
        <f>SALIDA[[#This Row],[CANTIDAD]]*SALIDA[[#This Row],[PRECIO UND]]</f>
        <v>1096.32474</v>
      </c>
    </row>
    <row r="2911" spans="1:12" x14ac:dyDescent="0.25">
      <c r="A2911" s="6" t="s">
        <v>22276</v>
      </c>
      <c r="B2911" s="100" t="str">
        <f>VLOOKUP(SALIDA[[#This Row],[CODIGO]],STOCKSANLUIS[],2,FALSE)</f>
        <v>BOMBA MANUAL DE TRANSFERENCIA DE ACEITE - PCO-01-EVERFROST</v>
      </c>
      <c r="C2911" s="153">
        <v>46074</v>
      </c>
      <c r="D2911">
        <v>1</v>
      </c>
      <c r="E2911" t="str">
        <f>IF(VLOOKUP(SALIDA[[#This Row],[CODIGO]],STOCKSANLUIS[],6,FALSE)=0,"PRODUCTO SIN STOCK/UBICACIÓN",VLOOKUP(SALIDA[[#This Row],[CODIGO]],STOCKSANLUIS[],6,FALSE))</f>
        <v>PRODUCTO SIN STOCK/UBICACIÓN</v>
      </c>
      <c r="F2911" t="e">
        <f>SALIDA[[#This Row],[CANTIDAD]]/SALIDA[[#This Row],[UND MEDIDA]]</f>
        <v>#VALUE!</v>
      </c>
      <c r="G2911" t="str">
        <f>VLOOKUP(SALIDA[[#This Row],[CODIGO]],FAMILIAS[],4,FALSE)</f>
        <v>EVERFROST</v>
      </c>
      <c r="H2911" s="10" t="str">
        <f>IF(VLOOKUP(SALIDA[[#This Row],[CODIGO]],STOCKSANLUIS[],7,FALSE)=0,"PRODUCTO SIN STOCK/UBICACIÓN",VLOOKUP(SALIDA[[#This Row],[CODIGO]],STOCKSANLUIS[],7,FALSE))</f>
        <v>C</v>
      </c>
      <c r="I2911" s="10"/>
      <c r="J2911" t="str">
        <f>SALIDA[[#This Row],[CODIGO]]&amp;"       "&amp;SALIDA[[#This Row],[FAMILIA]]</f>
        <v>03630       EVERFROST</v>
      </c>
      <c r="K2911">
        <f>VLOOKUP(SALIDA[[#This Row],[CODIGO]],STOCK_STARSOFT[],5,FALSE)</f>
        <v>26.513387000000002</v>
      </c>
      <c r="L2911">
        <f>SALIDA[[#This Row],[CANTIDAD]]*SALIDA[[#This Row],[PRECIO UND]]</f>
        <v>26.513387000000002</v>
      </c>
    </row>
    <row r="2912" spans="1:12" x14ac:dyDescent="0.25">
      <c r="A2912" s="6" t="s">
        <v>931</v>
      </c>
      <c r="B2912" s="100" t="str">
        <f>VLOOKUP(SALIDA[[#This Row],[CODIGO]],STOCKSANLUIS[],2,FALSE)</f>
        <v>ACEITE POLIOLESTER POE 32 - 1 GALON - BVA</v>
      </c>
      <c r="C2912" s="153">
        <v>46076</v>
      </c>
      <c r="D2912">
        <v>1</v>
      </c>
      <c r="E2912">
        <f>IF(VLOOKUP(SALIDA[[#This Row],[CODIGO]],STOCKSANLUIS[],6,FALSE)=0,"PRODUCTO SIN STOCK/UBICACIÓN",VLOOKUP(SALIDA[[#This Row],[CODIGO]],STOCKSANLUIS[],6,FALSE))</f>
        <v>1</v>
      </c>
      <c r="F2912">
        <f>SALIDA[[#This Row],[CANTIDAD]]/SALIDA[[#This Row],[UND MEDIDA]]</f>
        <v>1</v>
      </c>
      <c r="G2912" t="str">
        <f>VLOOKUP(SALIDA[[#This Row],[CODIGO]],FAMILIAS[],4,FALSE)</f>
        <v>BVA</v>
      </c>
      <c r="H2912" s="10" t="str">
        <f>IF(VLOOKUP(SALIDA[[#This Row],[CODIGO]],STOCKSANLUIS[],7,FALSE)=0,"PRODUCTO SIN STOCK/UBICACIÓN",VLOOKUP(SALIDA[[#This Row],[CODIGO]],STOCKSANLUIS[],7,FALSE))</f>
        <v>C</v>
      </c>
      <c r="I2912" s="10"/>
      <c r="J2912" t="str">
        <f>SALIDA[[#This Row],[CODIGO]]&amp;"       "&amp;SALIDA[[#This Row],[FAMILIA]]</f>
        <v>00987       BVA</v>
      </c>
      <c r="K2912">
        <f>VLOOKUP(SALIDA[[#This Row],[CODIGO]],STOCK_STARSOFT[],5,FALSE)</f>
        <v>47.466326000000002</v>
      </c>
      <c r="L2912">
        <f>SALIDA[[#This Row],[CANTIDAD]]*SALIDA[[#This Row],[PRECIO UND]]</f>
        <v>47.466326000000002</v>
      </c>
    </row>
    <row r="2913" spans="1:12" x14ac:dyDescent="0.25">
      <c r="A2913" s="6" t="s">
        <v>2375</v>
      </c>
      <c r="B2913" s="100" t="str">
        <f>VLOOKUP(SALIDA[[#This Row],[CODIGO]],STOCKSANLUIS[],2,FALSE)</f>
        <v>ELEMENTO TERMOSTATICO TEX20 N.40/+10°C C/MOP +15°C - 067B3286</v>
      </c>
      <c r="C2913" s="153">
        <v>46076</v>
      </c>
      <c r="D2913">
        <v>1</v>
      </c>
      <c r="E2913">
        <f>IF(VLOOKUP(SALIDA[[#This Row],[CODIGO]],STOCKSANLUIS[],6,FALSE)=0,"PRODUCTO SIN STOCK/UBICACIÓN",VLOOKUP(SALIDA[[#This Row],[CODIGO]],STOCKSANLUIS[],6,FALSE))</f>
        <v>1</v>
      </c>
      <c r="F2913">
        <f>SALIDA[[#This Row],[CANTIDAD]]/SALIDA[[#This Row],[UND MEDIDA]]</f>
        <v>1</v>
      </c>
      <c r="G2913" t="str">
        <f>VLOOKUP(SALIDA[[#This Row],[CODIGO]],FAMILIAS[],4,FALSE)</f>
        <v>DANFOSS</v>
      </c>
      <c r="H2913" s="10" t="str">
        <f>IF(VLOOKUP(SALIDA[[#This Row],[CODIGO]],STOCKSANLUIS[],7,FALSE)=0,"PRODUCTO SIN STOCK/UBICACIÓN",VLOOKUP(SALIDA[[#This Row],[CODIGO]],STOCKSANLUIS[],7,FALSE))</f>
        <v>A</v>
      </c>
      <c r="I2913" s="10"/>
      <c r="J2913" t="str">
        <f>SALIDA[[#This Row],[CODIGO]]&amp;"       "&amp;SALIDA[[#This Row],[FAMILIA]]</f>
        <v>01979       DANFOSS</v>
      </c>
      <c r="K2913">
        <f>VLOOKUP(SALIDA[[#This Row],[CODIGO]],STOCK_STARSOFT[],5,FALSE)</f>
        <v>146.6</v>
      </c>
      <c r="L2913">
        <f>SALIDA[[#This Row],[CANTIDAD]]*SALIDA[[#This Row],[PRECIO UND]]</f>
        <v>146.6</v>
      </c>
    </row>
    <row r="2914" spans="1:12" x14ac:dyDescent="0.25">
      <c r="A2914" s="6" t="s">
        <v>2314</v>
      </c>
      <c r="B2914" s="100" t="str">
        <f>VLOOKUP(SALIDA[[#This Row],[CODIGO]],STOCKSANLUIS[],2,FALSE)</f>
        <v>FILTRO SECADOR - 083 - 3/8 - ROSCABLE - SEK-083 - EVERWELL</v>
      </c>
      <c r="C2914" s="153">
        <v>46076</v>
      </c>
      <c r="D2914">
        <v>6</v>
      </c>
      <c r="E2914">
        <f>IF(VLOOKUP(SALIDA[[#This Row],[CODIGO]],STOCKSANLUIS[],6,FALSE)=0,"PRODUCTO SIN STOCK/UBICACIÓN",VLOOKUP(SALIDA[[#This Row],[CODIGO]],STOCKSANLUIS[],6,FALSE))</f>
        <v>1</v>
      </c>
      <c r="F2914">
        <f>SALIDA[[#This Row],[CANTIDAD]]/SALIDA[[#This Row],[UND MEDIDA]]</f>
        <v>6</v>
      </c>
      <c r="G2914" t="str">
        <f>VLOOKUP(SALIDA[[#This Row],[CODIGO]],FAMILIAS[],4,FALSE)</f>
        <v>EVERWELL</v>
      </c>
      <c r="H2914" s="10" t="str">
        <f>IF(VLOOKUP(SALIDA[[#This Row],[CODIGO]],STOCKSANLUIS[],7,FALSE)=0,"PRODUCTO SIN STOCK/UBICACIÓN",VLOOKUP(SALIDA[[#This Row],[CODIGO]],STOCKSANLUIS[],7,FALSE))</f>
        <v>A</v>
      </c>
      <c r="I2914" s="10"/>
      <c r="J2914" t="str">
        <f>SALIDA[[#This Row],[CODIGO]]&amp;"       "&amp;SALIDA[[#This Row],[FAMILIA]]</f>
        <v>01944       EVERWELL</v>
      </c>
      <c r="K2914">
        <f>VLOOKUP(SALIDA[[#This Row],[CODIGO]],STOCK_STARSOFT[],5,FALSE)</f>
        <v>2.95987</v>
      </c>
      <c r="L2914">
        <f>SALIDA[[#This Row],[CANTIDAD]]*SALIDA[[#This Row],[PRECIO UND]]</f>
        <v>17.759219999999999</v>
      </c>
    </row>
    <row r="2915" spans="1:12" x14ac:dyDescent="0.25">
      <c r="A2915" s="6" t="s">
        <v>3776</v>
      </c>
      <c r="B2915" s="100" t="str">
        <f>VLOOKUP(SALIDA[[#This Row],[CODIGO]],STOCKSANLUIS[],2,FALSE)</f>
        <v>LAMA DE PVC CLEARWAY STANDARD SMOOTH 8¨¨ X .080¨¨ X 300¨ (20 CM X 2MMX 91.44M)</v>
      </c>
      <c r="C2915" s="153">
        <v>46076</v>
      </c>
      <c r="D2915">
        <v>91.44</v>
      </c>
      <c r="E2915">
        <f>IF(VLOOKUP(SALIDA[[#This Row],[CODIGO]],STOCKSANLUIS[],6,FALSE)=0,"PRODUCTO SIN STOCK/UBICACIÓN",VLOOKUP(SALIDA[[#This Row],[CODIGO]],STOCKSANLUIS[],6,FALSE))</f>
        <v>91.44</v>
      </c>
      <c r="F2915">
        <f>SALIDA[[#This Row],[CANTIDAD]]/SALIDA[[#This Row],[UND MEDIDA]]</f>
        <v>1</v>
      </c>
      <c r="G2915" t="str">
        <f>VLOOKUP(SALIDA[[#This Row],[CODIGO]],FAMILIAS[],4,FALSE)</f>
        <v>CLEARWAY</v>
      </c>
      <c r="H2915" s="10" t="str">
        <f>IF(VLOOKUP(SALIDA[[#This Row],[CODIGO]],STOCKSANLUIS[],7,FALSE)=0,"PRODUCTO SIN STOCK/UBICACIÓN",VLOOKUP(SALIDA[[#This Row],[CODIGO]],STOCKSANLUIS[],7,FALSE))</f>
        <v>B/C</v>
      </c>
      <c r="I2915" s="10"/>
      <c r="J2915" t="str">
        <f>SALIDA[[#This Row],[CODIGO]]&amp;"       "&amp;SALIDA[[#This Row],[FAMILIA]]</f>
        <v>03169       CLEARWAY</v>
      </c>
      <c r="K2915">
        <f>VLOOKUP(SALIDA[[#This Row],[CODIGO]],STOCK_STARSOFT[],5,FALSE)</f>
        <v>1.2627120000000001</v>
      </c>
      <c r="L2915">
        <f>SALIDA[[#This Row],[CANTIDAD]]*SALIDA[[#This Row],[PRECIO UND]]</f>
        <v>115.46238528000001</v>
      </c>
    </row>
    <row r="2916" spans="1:12" x14ac:dyDescent="0.25">
      <c r="A2916" s="6" t="s">
        <v>259</v>
      </c>
      <c r="B2916" s="100" t="str">
        <f>VLOOKUP(SALIDA[[#This Row],[CODIGO]],STOCKSANLUIS[],2,FALSE)</f>
        <v>PLATINA KLEERSTRIP MAX BULLET HTP SILVER 2  PLOMO (60 CM)- 477600</v>
      </c>
      <c r="C2916" s="153">
        <v>46076</v>
      </c>
      <c r="D2916">
        <v>6</v>
      </c>
      <c r="E2916">
        <f>IF(VLOOKUP(SALIDA[[#This Row],[CODIGO]],STOCKSANLUIS[],6,FALSE)=0,"PRODUCTO SIN STOCK/UBICACIÓN",VLOOKUP(SALIDA[[#This Row],[CODIGO]],STOCKSANLUIS[],6,FALSE))</f>
        <v>1</v>
      </c>
      <c r="F2916">
        <f>SALIDA[[#This Row],[CANTIDAD]]/SALIDA[[#This Row],[UND MEDIDA]]</f>
        <v>6</v>
      </c>
      <c r="G2916" t="str">
        <f>VLOOKUP(SALIDA[[#This Row],[CODIGO]],FAMILIAS[],4,FALSE)</f>
        <v>ES ROBBINS</v>
      </c>
      <c r="H2916" s="10" t="str">
        <f>IF(VLOOKUP(SALIDA[[#This Row],[CODIGO]],STOCKSANLUIS[],7,FALSE)=0,"PRODUCTO SIN STOCK/UBICACIÓN",VLOOKUP(SALIDA[[#This Row],[CODIGO]],STOCKSANLUIS[],7,FALSE))</f>
        <v>C</v>
      </c>
      <c r="I2916" s="10"/>
      <c r="J2916" t="str">
        <f>SALIDA[[#This Row],[CODIGO]]&amp;"       "&amp;SALIDA[[#This Row],[FAMILIA]]</f>
        <v>00186       ES ROBBINS</v>
      </c>
      <c r="K2916">
        <f>VLOOKUP(SALIDA[[#This Row],[CODIGO]],STOCK_STARSOFT[],5,FALSE)</f>
        <v>4.3959429999999999</v>
      </c>
      <c r="L2916">
        <f>SALIDA[[#This Row],[CANTIDAD]]*SALIDA[[#This Row],[PRECIO UND]]</f>
        <v>26.375658000000001</v>
      </c>
    </row>
    <row r="2917" spans="1:12" x14ac:dyDescent="0.25">
      <c r="A2917" s="6" t="s">
        <v>485</v>
      </c>
      <c r="B2917" s="100" t="str">
        <f>VLOOKUP(SALIDA[[#This Row],[CODIGO]],STOCKSANLUIS[],2,FALSE)</f>
        <v>SOLDADURA DE PLATA HARRIS AL 0%</v>
      </c>
      <c r="C2917" s="153">
        <v>46076</v>
      </c>
      <c r="D2917">
        <v>10</v>
      </c>
      <c r="E2917">
        <f>IF(VLOOKUP(SALIDA[[#This Row],[CODIGO]],STOCKSANLUIS[],6,FALSE)=0,"PRODUCTO SIN STOCK/UBICACIÓN",VLOOKUP(SALIDA[[#This Row],[CODIGO]],STOCKSANLUIS[],6,FALSE))</f>
        <v>1</v>
      </c>
      <c r="F2917">
        <f>SALIDA[[#This Row],[CANTIDAD]]/SALIDA[[#This Row],[UND MEDIDA]]</f>
        <v>10</v>
      </c>
      <c r="G2917" t="str">
        <f>VLOOKUP(SALIDA[[#This Row],[CODIGO]],FAMILIAS[],4,FALSE)</f>
        <v>HARRIS</v>
      </c>
      <c r="H2917" s="10" t="str">
        <f>IF(VLOOKUP(SALIDA[[#This Row],[CODIGO]],STOCKSANLUIS[],7,FALSE)=0,"PRODUCTO SIN STOCK/UBICACIÓN",VLOOKUP(SALIDA[[#This Row],[CODIGO]],STOCKSANLUIS[],7,FALSE))</f>
        <v>C</v>
      </c>
      <c r="I2917" s="10"/>
      <c r="J2917" t="str">
        <f>SALIDA[[#This Row],[CODIGO]]&amp;"       "&amp;SALIDA[[#This Row],[FAMILIA]]</f>
        <v>00405       HARRIS</v>
      </c>
      <c r="K2917">
        <f>VLOOKUP(SALIDA[[#This Row],[CODIGO]],STOCK_STARSOFT[],5,FALSE)</f>
        <v>0.38343100000000002</v>
      </c>
      <c r="L2917">
        <f>SALIDA[[#This Row],[CANTIDAD]]*SALIDA[[#This Row],[PRECIO UND]]</f>
        <v>3.8343100000000003</v>
      </c>
    </row>
    <row r="2918" spans="1:12" x14ac:dyDescent="0.25">
      <c r="A2918" s="6" t="s">
        <v>33</v>
      </c>
      <c r="B2918" s="100" t="str">
        <f>VLOOKUP(SALIDA[[#This Row],[CODIGO]],STOCKSANLUIS[],2,FALSE)</f>
        <v>CONTROLADOR DE TEMPERATURA DIGITAL MT-512E 2HP - VER.13 - 115/220 VAC - FULL GAUGE</v>
      </c>
      <c r="C2918" s="153">
        <v>46076</v>
      </c>
      <c r="D2918">
        <v>15</v>
      </c>
      <c r="E2918">
        <f>IF(VLOOKUP(SALIDA[[#This Row],[CODIGO]],STOCKSANLUIS[],6,FALSE)=0,"PRODUCTO SIN STOCK/UBICACIÓN",VLOOKUP(SALIDA[[#This Row],[CODIGO]],STOCKSANLUIS[],6,FALSE))</f>
        <v>1</v>
      </c>
      <c r="F2918">
        <f>SALIDA[[#This Row],[CANTIDAD]]/SALIDA[[#This Row],[UND MEDIDA]]</f>
        <v>15</v>
      </c>
      <c r="G2918" t="str">
        <f>VLOOKUP(SALIDA[[#This Row],[CODIGO]],FAMILIAS[],4,FALSE)</f>
        <v>FULL GAUGE</v>
      </c>
      <c r="H2918" s="10" t="str">
        <f>IF(VLOOKUP(SALIDA[[#This Row],[CODIGO]],STOCKSANLUIS[],7,FALSE)=0,"PRODUCTO SIN STOCK/UBICACIÓN",VLOOKUP(SALIDA[[#This Row],[CODIGO]],STOCKSANLUIS[],7,FALSE))</f>
        <v>C</v>
      </c>
      <c r="I2918" s="10"/>
      <c r="J2918" t="str">
        <f>SALIDA[[#This Row],[CODIGO]]&amp;"       "&amp;SALIDA[[#This Row],[FAMILIA]]</f>
        <v>00016       FULL GAUGE</v>
      </c>
      <c r="K2918">
        <f>VLOOKUP(SALIDA[[#This Row],[CODIGO]],STOCK_STARSOFT[],5,FALSE)</f>
        <v>13.318346</v>
      </c>
      <c r="L2918">
        <f>SALIDA[[#This Row],[CANTIDAD]]*SALIDA[[#This Row],[PRECIO UND]]</f>
        <v>199.77519000000001</v>
      </c>
    </row>
    <row r="2919" spans="1:12" x14ac:dyDescent="0.25">
      <c r="A2919" s="6" t="s">
        <v>2022</v>
      </c>
      <c r="B2919" s="100" t="str">
        <f>VLOOKUP(SALIDA[[#This Row],[CODIGO]],STOCKSANLUIS[],2,FALSE)</f>
        <v>CONTROLADOR DE TEMPERATURA DIGITAL TC-900E POWER - VER.07 - 115/220 VAC - FULL GAUGE</v>
      </c>
      <c r="C2919" s="153">
        <v>46076</v>
      </c>
      <c r="D2919">
        <v>4</v>
      </c>
      <c r="E2919">
        <f>IF(VLOOKUP(SALIDA[[#This Row],[CODIGO]],STOCKSANLUIS[],6,FALSE)=0,"PRODUCTO SIN STOCK/UBICACIÓN",VLOOKUP(SALIDA[[#This Row],[CODIGO]],STOCKSANLUIS[],6,FALSE))</f>
        <v>1</v>
      </c>
      <c r="F2919">
        <f>SALIDA[[#This Row],[CANTIDAD]]/SALIDA[[#This Row],[UND MEDIDA]]</f>
        <v>4</v>
      </c>
      <c r="G2919" t="str">
        <f>VLOOKUP(SALIDA[[#This Row],[CODIGO]],FAMILIAS[],4,FALSE)</f>
        <v>FULL GAUGE</v>
      </c>
      <c r="H2919" s="10" t="str">
        <f>IF(VLOOKUP(SALIDA[[#This Row],[CODIGO]],STOCKSANLUIS[],7,FALSE)=0,"PRODUCTO SIN STOCK/UBICACIÓN",VLOOKUP(SALIDA[[#This Row],[CODIGO]],STOCKSANLUIS[],7,FALSE))</f>
        <v>C</v>
      </c>
      <c r="I2919" s="10"/>
      <c r="J2919" t="str">
        <f>SALIDA[[#This Row],[CODIGO]]&amp;"       "&amp;SALIDA[[#This Row],[FAMILIA]]</f>
        <v>01785       FULL GAUGE</v>
      </c>
      <c r="K2919">
        <f>VLOOKUP(SALIDA[[#This Row],[CODIGO]],STOCK_STARSOFT[],5,FALSE)</f>
        <v>18.272079000000002</v>
      </c>
      <c r="L2919">
        <f>SALIDA[[#This Row],[CANTIDAD]]*SALIDA[[#This Row],[PRECIO UND]]</f>
        <v>73.088316000000006</v>
      </c>
    </row>
    <row r="2920" spans="1:12" x14ac:dyDescent="0.25">
      <c r="A2920" s="6" t="s">
        <v>2054</v>
      </c>
      <c r="B2920" s="100" t="str">
        <f>VLOOKUP(SALIDA[[#This Row],[CODIGO]],STOCKSANLUIS[],2,FALSE)</f>
        <v xml:space="preserve">SENSOR DE TEMPERATURA - SB-59 - 2.5M -  FULL GAUGE </v>
      </c>
      <c r="C2920" s="153">
        <v>46076</v>
      </c>
      <c r="D2920">
        <v>1</v>
      </c>
      <c r="E2920">
        <f>IF(VLOOKUP(SALIDA[[#This Row],[CODIGO]],STOCKSANLUIS[],6,FALSE)=0,"PRODUCTO SIN STOCK/UBICACIÓN",VLOOKUP(SALIDA[[#This Row],[CODIGO]],STOCKSANLUIS[],6,FALSE))</f>
        <v>1</v>
      </c>
      <c r="F2920">
        <f>SALIDA[[#This Row],[CANTIDAD]]/SALIDA[[#This Row],[UND MEDIDA]]</f>
        <v>1</v>
      </c>
      <c r="G2920" t="str">
        <f>VLOOKUP(SALIDA[[#This Row],[CODIGO]],FAMILIAS[],4,FALSE)</f>
        <v>FULL GAUGE</v>
      </c>
      <c r="H2920" s="10" t="str">
        <f>IF(VLOOKUP(SALIDA[[#This Row],[CODIGO]],STOCKSANLUIS[],7,FALSE)=0,"PRODUCTO SIN STOCK/UBICACIÓN",VLOOKUP(SALIDA[[#This Row],[CODIGO]],STOCKSANLUIS[],7,FALSE))</f>
        <v>C</v>
      </c>
      <c r="I2920" s="10"/>
      <c r="J2920" t="str">
        <f>SALIDA[[#This Row],[CODIGO]]&amp;"       "&amp;SALIDA[[#This Row],[FAMILIA]]</f>
        <v>01806       FULL GAUGE</v>
      </c>
      <c r="K2920">
        <f>VLOOKUP(SALIDA[[#This Row],[CODIGO]],STOCK_STARSOFT[],5,FALSE)</f>
        <v>8.664358</v>
      </c>
      <c r="L2920">
        <f>SALIDA[[#This Row],[CANTIDAD]]*SALIDA[[#This Row],[PRECIO UND]]</f>
        <v>8.664358</v>
      </c>
    </row>
    <row r="2921" spans="1:12" x14ac:dyDescent="0.25">
      <c r="A2921" s="6" t="s">
        <v>3927</v>
      </c>
      <c r="B2921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921" s="153">
        <v>46076</v>
      </c>
      <c r="D2921">
        <v>3</v>
      </c>
      <c r="E2921">
        <f>IF(VLOOKUP(SALIDA[[#This Row],[CODIGO]],STOCKSANLUIS[],6,FALSE)=0,"PRODUCTO SIN STOCK/UBICACIÓN",VLOOKUP(SALIDA[[#This Row],[CODIGO]],STOCKSANLUIS[],6,FALSE))</f>
        <v>1</v>
      </c>
      <c r="F2921">
        <f>SALIDA[[#This Row],[CANTIDAD]]/SALIDA[[#This Row],[UND MEDIDA]]</f>
        <v>3</v>
      </c>
      <c r="G2921" t="str">
        <f>VLOOKUP(SALIDA[[#This Row],[CODIGO]],FAMILIAS[],4,FALSE)</f>
        <v>VIKING</v>
      </c>
      <c r="H2921" s="10" t="str">
        <f>IF(VLOOKUP(SALIDA[[#This Row],[CODIGO]],STOCKSANLUIS[],7,FALSE)=0,"PRODUCTO SIN STOCK/UBICACIÓN",VLOOKUP(SALIDA[[#This Row],[CODIGO]],STOCKSANLUIS[],7,FALSE))</f>
        <v>B</v>
      </c>
      <c r="I2921" s="10" t="s">
        <v>19536</v>
      </c>
      <c r="J2921" t="str">
        <f>SALIDA[[#This Row],[CODIGO]]&amp;"       "&amp;SALIDA[[#This Row],[FAMILIA]]</f>
        <v>03395       VIKING</v>
      </c>
      <c r="K2921">
        <f>VLOOKUP(SALIDA[[#This Row],[CODIGO]],STOCK_STARSOFT[],5,FALSE)</f>
        <v>148.63707299999999</v>
      </c>
      <c r="L2921">
        <f>SALIDA[[#This Row],[CANTIDAD]]*SALIDA[[#This Row],[PRECIO UND]]</f>
        <v>445.91121899999996</v>
      </c>
    </row>
    <row r="2922" spans="1:12" x14ac:dyDescent="0.25">
      <c r="A2922" s="6" t="s">
        <v>2022</v>
      </c>
      <c r="B2922" s="100" t="str">
        <f>VLOOKUP(SALIDA[[#This Row],[CODIGO]],STOCKSANLUIS[],2,FALSE)</f>
        <v>CONTROLADOR DE TEMPERATURA DIGITAL TC-900E POWER - VER.07 - 115/220 VAC - FULL GAUGE</v>
      </c>
      <c r="C2922" s="153">
        <v>46076</v>
      </c>
      <c r="D2922">
        <v>4</v>
      </c>
      <c r="E2922">
        <f>IF(VLOOKUP(SALIDA[[#This Row],[CODIGO]],STOCKSANLUIS[],6,FALSE)=0,"PRODUCTO SIN STOCK/UBICACIÓN",VLOOKUP(SALIDA[[#This Row],[CODIGO]],STOCKSANLUIS[],6,FALSE))</f>
        <v>1</v>
      </c>
      <c r="F2922">
        <f>SALIDA[[#This Row],[CANTIDAD]]/SALIDA[[#This Row],[UND MEDIDA]]</f>
        <v>4</v>
      </c>
      <c r="G2922" t="str">
        <f>VLOOKUP(SALIDA[[#This Row],[CODIGO]],FAMILIAS[],4,FALSE)</f>
        <v>FULL GAUGE</v>
      </c>
      <c r="H2922" s="10" t="str">
        <f>IF(VLOOKUP(SALIDA[[#This Row],[CODIGO]],STOCKSANLUIS[],7,FALSE)=0,"PRODUCTO SIN STOCK/UBICACIÓN",VLOOKUP(SALIDA[[#This Row],[CODIGO]],STOCKSANLUIS[],7,FALSE))</f>
        <v>C</v>
      </c>
      <c r="I2922" s="10" t="s">
        <v>19536</v>
      </c>
      <c r="J2922" t="str">
        <f>SALIDA[[#This Row],[CODIGO]]&amp;"       "&amp;SALIDA[[#This Row],[FAMILIA]]</f>
        <v>01785       FULL GAUGE</v>
      </c>
      <c r="K2922">
        <f>VLOOKUP(SALIDA[[#This Row],[CODIGO]],STOCK_STARSOFT[],5,FALSE)</f>
        <v>18.272079000000002</v>
      </c>
      <c r="L2922">
        <f>SALIDA[[#This Row],[CANTIDAD]]*SALIDA[[#This Row],[PRECIO UND]]</f>
        <v>73.088316000000006</v>
      </c>
    </row>
    <row r="2923" spans="1:12" x14ac:dyDescent="0.25">
      <c r="A2923" s="6" t="s">
        <v>2691</v>
      </c>
      <c r="B2923" s="100" t="str">
        <f>VLOOKUP(SALIDA[[#This Row],[CODIGO]],STOCKSANLUIS[],2,FALSE)</f>
        <v>GAS REFRIGERANTE FREON R-507 - 11.35 KG - CHEMOURS</v>
      </c>
      <c r="C2923" s="153">
        <v>46076</v>
      </c>
      <c r="D2923">
        <v>1</v>
      </c>
      <c r="E2923">
        <f>IF(VLOOKUP(SALIDA[[#This Row],[CODIGO]],STOCKSANLUIS[],6,FALSE)=0,"PRODUCTO SIN STOCK/UBICACIÓN",VLOOKUP(SALIDA[[#This Row],[CODIGO]],STOCKSANLUIS[],6,FALSE))</f>
        <v>1</v>
      </c>
      <c r="F2923">
        <f>SALIDA[[#This Row],[CANTIDAD]]/SALIDA[[#This Row],[UND MEDIDA]]</f>
        <v>1</v>
      </c>
      <c r="G2923" t="str">
        <f>VLOOKUP(SALIDA[[#This Row],[CODIGO]],FAMILIAS[],4,FALSE)</f>
        <v>THE CHEMOURS</v>
      </c>
      <c r="H2923" s="10" t="str">
        <f>IF(VLOOKUP(SALIDA[[#This Row],[CODIGO]],STOCKSANLUIS[],7,FALSE)=0,"PRODUCTO SIN STOCK/UBICACIÓN",VLOOKUP(SALIDA[[#This Row],[CODIGO]],STOCKSANLUIS[],7,FALSE))</f>
        <v>C</v>
      </c>
      <c r="I2923" s="10"/>
      <c r="J2923" t="str">
        <f>SALIDA[[#This Row],[CODIGO]]&amp;"       "&amp;SALIDA[[#This Row],[FAMILIA]]</f>
        <v>02186       THE CHEMOURS</v>
      </c>
      <c r="K2923">
        <f>VLOOKUP(SALIDA[[#This Row],[CODIGO]],STOCK_STARSOFT[],5,FALSE)</f>
        <v>76.468172999999993</v>
      </c>
      <c r="L2923">
        <f>SALIDA[[#This Row],[CANTIDAD]]*SALIDA[[#This Row],[PRECIO UND]]</f>
        <v>76.468172999999993</v>
      </c>
    </row>
    <row r="2924" spans="1:12" x14ac:dyDescent="0.25">
      <c r="A2924" s="6" t="s">
        <v>3154</v>
      </c>
      <c r="B2924" s="100" t="str">
        <f>VLOOKUP(SALIDA[[#This Row],[CODIGO]],STOCKSANLUIS[],2,FALSE)</f>
        <v>CONTROL REMOTO UNIVERSAL - KT-E08 - EVERWELL</v>
      </c>
      <c r="C2924" s="153">
        <v>46076</v>
      </c>
      <c r="D2924">
        <v>1</v>
      </c>
      <c r="E2924">
        <f>IF(VLOOKUP(SALIDA[[#This Row],[CODIGO]],STOCKSANLUIS[],6,FALSE)=0,"PRODUCTO SIN STOCK/UBICACIÓN",VLOOKUP(SALIDA[[#This Row],[CODIGO]],STOCKSANLUIS[],6,FALSE))</f>
        <v>1</v>
      </c>
      <c r="F2924">
        <f>SALIDA[[#This Row],[CANTIDAD]]/SALIDA[[#This Row],[UND MEDIDA]]</f>
        <v>1</v>
      </c>
      <c r="G2924" t="str">
        <f>VLOOKUP(SALIDA[[#This Row],[CODIGO]],FAMILIAS[],4,FALSE)</f>
        <v>EVERWELL</v>
      </c>
      <c r="H2924" s="10" t="str">
        <f>IF(VLOOKUP(SALIDA[[#This Row],[CODIGO]],STOCKSANLUIS[],7,FALSE)=0,"PRODUCTO SIN STOCK/UBICACIÓN",VLOOKUP(SALIDA[[#This Row],[CODIGO]],STOCKSANLUIS[],7,FALSE))</f>
        <v>A</v>
      </c>
      <c r="I2924" s="10"/>
      <c r="J2924" t="str">
        <f>SALIDA[[#This Row],[CODIGO]]&amp;"       "&amp;SALIDA[[#This Row],[FAMILIA]]</f>
        <v>02561       EVERWELL</v>
      </c>
      <c r="K2924">
        <f>VLOOKUP(SALIDA[[#This Row],[CODIGO]],STOCK_STARSOFT[],5,FALSE)</f>
        <v>1.971741</v>
      </c>
      <c r="L2924">
        <f>SALIDA[[#This Row],[CANTIDAD]]*SALIDA[[#This Row],[PRECIO UND]]</f>
        <v>1.971741</v>
      </c>
    </row>
    <row r="2925" spans="1:12" x14ac:dyDescent="0.25">
      <c r="A2925" s="6" t="s">
        <v>21538</v>
      </c>
      <c r="B2925" s="100" t="str">
        <f>VLOOKUP(SALIDA[[#This Row],[CODIGO]],STOCKSANLUIS[],2,FALSE)</f>
        <v>CORTINA DE AIRE DE 180 CM (72") - 220V/1PH/60HZ - STAR COLD - FM-1218Z/Y-MC</v>
      </c>
      <c r="C2925" s="153">
        <v>46076</v>
      </c>
      <c r="D2925">
        <v>1</v>
      </c>
      <c r="E2925">
        <f>IF(VLOOKUP(SALIDA[[#This Row],[CODIGO]],STOCKSANLUIS[],6,FALSE)=0,"PRODUCTO SIN STOCK/UBICACIÓN",VLOOKUP(SALIDA[[#This Row],[CODIGO]],STOCKSANLUIS[],6,FALSE))</f>
        <v>1</v>
      </c>
      <c r="F2925">
        <f>SALIDA[[#This Row],[CANTIDAD]]/SALIDA[[#This Row],[UND MEDIDA]]</f>
        <v>1</v>
      </c>
      <c r="G2925" t="str">
        <f>VLOOKUP(SALIDA[[#This Row],[CODIGO]],FAMILIAS[],4,FALSE)</f>
        <v>STAR COLD</v>
      </c>
      <c r="H2925" s="10" t="str">
        <f>IF(VLOOKUP(SALIDA[[#This Row],[CODIGO]],STOCKSANLUIS[],7,FALSE)=0,"PRODUCTO SIN STOCK/UBICACIÓN",VLOOKUP(SALIDA[[#This Row],[CODIGO]],STOCKSANLUIS[],7,FALSE))</f>
        <v>C</v>
      </c>
      <c r="I2925" s="10"/>
      <c r="J2925" t="str">
        <f>SALIDA[[#This Row],[CODIGO]]&amp;"       "&amp;SALIDA[[#This Row],[FAMILIA]]</f>
        <v>03475       STAR COLD</v>
      </c>
      <c r="K2925">
        <f>VLOOKUP(SALIDA[[#This Row],[CODIGO]],STOCK_STARSOFT[],5,FALSE)</f>
        <v>69.566940000000002</v>
      </c>
      <c r="L2925">
        <f>SALIDA[[#This Row],[CANTIDAD]]*SALIDA[[#This Row],[PRECIO UND]]</f>
        <v>69.566940000000002</v>
      </c>
    </row>
    <row r="2926" spans="1:12" x14ac:dyDescent="0.25">
      <c r="A2926" s="6" t="s">
        <v>22048</v>
      </c>
      <c r="B2926" s="100" t="str">
        <f>VLOOKUP(SALIDA[[#This Row],[CODIGO]],STOCKSANLUIS[],2,FALSE)</f>
        <v xml:space="preserve">BOMBA DE CONDENSADO STAR COLD DE 230V-1F-60HZ TANQUE ALTO (INCLUYE MANGUERA)  SI-1801 </v>
      </c>
      <c r="C2926" s="153">
        <v>46076</v>
      </c>
      <c r="D2926">
        <v>1</v>
      </c>
      <c r="E2926">
        <f>IF(VLOOKUP(SALIDA[[#This Row],[CODIGO]],STOCKSANLUIS[],6,FALSE)=0,"PRODUCTO SIN STOCK/UBICACIÓN",VLOOKUP(SALIDA[[#This Row],[CODIGO]],STOCKSANLUIS[],6,FALSE))</f>
        <v>1</v>
      </c>
      <c r="F2926">
        <f>SALIDA[[#This Row],[CANTIDAD]]/SALIDA[[#This Row],[UND MEDIDA]]</f>
        <v>1</v>
      </c>
      <c r="G2926" t="str">
        <f>VLOOKUP(SALIDA[[#This Row],[CODIGO]],FAMILIAS[],4,FALSE)</f>
        <v>STAR COLD</v>
      </c>
      <c r="H2926" s="10" t="str">
        <f>IF(VLOOKUP(SALIDA[[#This Row],[CODIGO]],STOCKSANLUIS[],7,FALSE)=0,"PRODUCTO SIN STOCK/UBICACIÓN",VLOOKUP(SALIDA[[#This Row],[CODIGO]],STOCKSANLUIS[],7,FALSE))</f>
        <v>B/C</v>
      </c>
      <c r="I2926" s="10"/>
      <c r="J2926" t="str">
        <f>SALIDA[[#This Row],[CODIGO]]&amp;"       "&amp;SALIDA[[#This Row],[FAMILIA]]</f>
        <v>03542       STAR COLD</v>
      </c>
      <c r="K2926">
        <f>VLOOKUP(SALIDA[[#This Row],[CODIGO]],STOCK_STARSOFT[],5,FALSE)</f>
        <v>17.996752999999998</v>
      </c>
      <c r="L2926">
        <f>SALIDA[[#This Row],[CANTIDAD]]*SALIDA[[#This Row],[PRECIO UND]]</f>
        <v>17.996752999999998</v>
      </c>
    </row>
    <row r="2927" spans="1:12" x14ac:dyDescent="0.25">
      <c r="A2927" s="6" t="s">
        <v>33</v>
      </c>
      <c r="B2927" s="100" t="str">
        <f>VLOOKUP(SALIDA[[#This Row],[CODIGO]],STOCKSANLUIS[],2,FALSE)</f>
        <v>CONTROLADOR DE TEMPERATURA DIGITAL MT-512E 2HP - VER.13 - 115/220 VAC - FULL GAUGE</v>
      </c>
      <c r="C2927" s="153">
        <v>46076</v>
      </c>
      <c r="D2927">
        <v>5</v>
      </c>
      <c r="E2927">
        <f>IF(VLOOKUP(SALIDA[[#This Row],[CODIGO]],STOCKSANLUIS[],6,FALSE)=0,"PRODUCTO SIN STOCK/UBICACIÓN",VLOOKUP(SALIDA[[#This Row],[CODIGO]],STOCKSANLUIS[],6,FALSE))</f>
        <v>1</v>
      </c>
      <c r="F2927">
        <f>SALIDA[[#This Row],[CANTIDAD]]/SALIDA[[#This Row],[UND MEDIDA]]</f>
        <v>5</v>
      </c>
      <c r="G2927" t="str">
        <f>VLOOKUP(SALIDA[[#This Row],[CODIGO]],FAMILIAS[],4,FALSE)</f>
        <v>FULL GAUGE</v>
      </c>
      <c r="H2927" s="10" t="str">
        <f>IF(VLOOKUP(SALIDA[[#This Row],[CODIGO]],STOCKSANLUIS[],7,FALSE)=0,"PRODUCTO SIN STOCK/UBICACIÓN",VLOOKUP(SALIDA[[#This Row],[CODIGO]],STOCKSANLUIS[],7,FALSE))</f>
        <v>C</v>
      </c>
      <c r="I2927" s="10"/>
      <c r="J2927" t="str">
        <f>SALIDA[[#This Row],[CODIGO]]&amp;"       "&amp;SALIDA[[#This Row],[FAMILIA]]</f>
        <v>00016       FULL GAUGE</v>
      </c>
      <c r="K2927">
        <f>VLOOKUP(SALIDA[[#This Row],[CODIGO]],STOCK_STARSOFT[],5,FALSE)</f>
        <v>13.318346</v>
      </c>
      <c r="L2927">
        <f>SALIDA[[#This Row],[CANTIDAD]]*SALIDA[[#This Row],[PRECIO UND]]</f>
        <v>66.591729999999998</v>
      </c>
    </row>
    <row r="2928" spans="1:12" x14ac:dyDescent="0.25">
      <c r="A2928" s="6" t="s">
        <v>2022</v>
      </c>
      <c r="B2928" s="100" t="str">
        <f>VLOOKUP(SALIDA[[#This Row],[CODIGO]],STOCKSANLUIS[],2,FALSE)</f>
        <v>CONTROLADOR DE TEMPERATURA DIGITAL TC-900E POWER - VER.07 - 115/220 VAC - FULL GAUGE</v>
      </c>
      <c r="C2928" s="153">
        <v>46076</v>
      </c>
      <c r="D2928">
        <v>5</v>
      </c>
      <c r="E2928">
        <f>IF(VLOOKUP(SALIDA[[#This Row],[CODIGO]],STOCKSANLUIS[],6,FALSE)=0,"PRODUCTO SIN STOCK/UBICACIÓN",VLOOKUP(SALIDA[[#This Row],[CODIGO]],STOCKSANLUIS[],6,FALSE))</f>
        <v>1</v>
      </c>
      <c r="F2928">
        <f>SALIDA[[#This Row],[CANTIDAD]]/SALIDA[[#This Row],[UND MEDIDA]]</f>
        <v>5</v>
      </c>
      <c r="G2928" t="str">
        <f>VLOOKUP(SALIDA[[#This Row],[CODIGO]],FAMILIAS[],4,FALSE)</f>
        <v>FULL GAUGE</v>
      </c>
      <c r="H2928" s="10" t="str">
        <f>IF(VLOOKUP(SALIDA[[#This Row],[CODIGO]],STOCKSANLUIS[],7,FALSE)=0,"PRODUCTO SIN STOCK/UBICACIÓN",VLOOKUP(SALIDA[[#This Row],[CODIGO]],STOCKSANLUIS[],7,FALSE))</f>
        <v>C</v>
      </c>
      <c r="I2928" s="10"/>
      <c r="J2928" t="str">
        <f>SALIDA[[#This Row],[CODIGO]]&amp;"       "&amp;SALIDA[[#This Row],[FAMILIA]]</f>
        <v>01785       FULL GAUGE</v>
      </c>
      <c r="K2928">
        <f>VLOOKUP(SALIDA[[#This Row],[CODIGO]],STOCK_STARSOFT[],5,FALSE)</f>
        <v>18.272079000000002</v>
      </c>
      <c r="L2928">
        <f>SALIDA[[#This Row],[CANTIDAD]]*SALIDA[[#This Row],[PRECIO UND]]</f>
        <v>91.360395000000011</v>
      </c>
    </row>
    <row r="2929" spans="1:12" x14ac:dyDescent="0.25">
      <c r="A2929" s="6" t="s">
        <v>2707</v>
      </c>
      <c r="B2929" s="100" t="str">
        <f>VLOOKUP(SALIDA[[#This Row],[CODIGO]],STOCKSANLUIS[],2,FALSE)</f>
        <v>FUNDENTE EN POLVO DE 113.5 GR (SSPF1/4) - HARRIS</v>
      </c>
      <c r="C2929" s="153">
        <v>46076</v>
      </c>
      <c r="D2929">
        <v>2</v>
      </c>
      <c r="E2929">
        <f>IF(VLOOKUP(SALIDA[[#This Row],[CODIGO]],STOCKSANLUIS[],6,FALSE)=0,"PRODUCTO SIN STOCK/UBICACIÓN",VLOOKUP(SALIDA[[#This Row],[CODIGO]],STOCKSANLUIS[],6,FALSE))</f>
        <v>1</v>
      </c>
      <c r="F2929">
        <f>SALIDA[[#This Row],[CANTIDAD]]/SALIDA[[#This Row],[UND MEDIDA]]</f>
        <v>2</v>
      </c>
      <c r="G2929" t="str">
        <f>VLOOKUP(SALIDA[[#This Row],[CODIGO]],FAMILIAS[],4,FALSE)</f>
        <v>HARRIS</v>
      </c>
      <c r="H2929" s="10" t="str">
        <f>IF(VLOOKUP(SALIDA[[#This Row],[CODIGO]],STOCKSANLUIS[],7,FALSE)=0,"PRODUCTO SIN STOCK/UBICACIÓN",VLOOKUP(SALIDA[[#This Row],[CODIGO]],STOCKSANLUIS[],7,FALSE))</f>
        <v>C</v>
      </c>
      <c r="I2929" s="10"/>
      <c r="J2929" t="str">
        <f>SALIDA[[#This Row],[CODIGO]]&amp;"       "&amp;SALIDA[[#This Row],[FAMILIA]]</f>
        <v>02195       HARRIS</v>
      </c>
      <c r="K2929">
        <f>VLOOKUP(SALIDA[[#This Row],[CODIGO]],STOCK_STARSOFT[],5,FALSE)</f>
        <v>6.6086</v>
      </c>
      <c r="L2929">
        <f>SALIDA[[#This Row],[CANTIDAD]]*SALIDA[[#This Row],[PRECIO UND]]</f>
        <v>13.2172</v>
      </c>
    </row>
    <row r="2930" spans="1:12" x14ac:dyDescent="0.25">
      <c r="A2930" s="6" t="s">
        <v>3858</v>
      </c>
      <c r="B2930" s="100" t="str">
        <f>VLOOKUP(SALIDA[[#This Row],[CODIGO]],STOCKSANLUIS[],2,FALSE)</f>
        <v>CORTINA DE AIRE DE 120 CM (48") - 220V/1PH/60HZ - STAR COLD - FM-1212Z/Y-MC</v>
      </c>
      <c r="C2930" s="153">
        <v>46076</v>
      </c>
      <c r="D2930">
        <v>2</v>
      </c>
      <c r="E2930">
        <f>IF(VLOOKUP(SALIDA[[#This Row],[CODIGO]],STOCKSANLUIS[],6,FALSE)=0,"PRODUCTO SIN STOCK/UBICACIÓN",VLOOKUP(SALIDA[[#This Row],[CODIGO]],STOCKSANLUIS[],6,FALSE))</f>
        <v>1</v>
      </c>
      <c r="F2930">
        <f>SALIDA[[#This Row],[CANTIDAD]]/SALIDA[[#This Row],[UND MEDIDA]]</f>
        <v>2</v>
      </c>
      <c r="G2930" t="str">
        <f>VLOOKUP(SALIDA[[#This Row],[CODIGO]],FAMILIAS[],4,FALSE)</f>
        <v>STAR COLD</v>
      </c>
      <c r="H2930" s="10" t="str">
        <f>IF(VLOOKUP(SALIDA[[#This Row],[CODIGO]],STOCKSANLUIS[],7,FALSE)=0,"PRODUCTO SIN STOCK/UBICACIÓN",VLOOKUP(SALIDA[[#This Row],[CODIGO]],STOCKSANLUIS[],7,FALSE))</f>
        <v>A</v>
      </c>
      <c r="I2930" s="10"/>
      <c r="J2930" t="str">
        <f>SALIDA[[#This Row],[CODIGO]]&amp;"       "&amp;SALIDA[[#This Row],[FAMILIA]]</f>
        <v>03288       STAR COLD</v>
      </c>
      <c r="K2930">
        <f>VLOOKUP(SALIDA[[#This Row],[CODIGO]],STOCK_STARSOFT[],5,FALSE)</f>
        <v>46.302090999999997</v>
      </c>
      <c r="L2930">
        <f>SALIDA[[#This Row],[CANTIDAD]]*SALIDA[[#This Row],[PRECIO UND]]</f>
        <v>92.604181999999994</v>
      </c>
    </row>
    <row r="2931" spans="1:12" x14ac:dyDescent="0.25">
      <c r="A2931" s="6" t="s">
        <v>3920</v>
      </c>
      <c r="B2931" s="100" t="str">
        <f>VLOOKUP(SALIDA[[#This Row],[CODIGO]],STOCKSANLUIS[],2,FALSE)</f>
        <v>EQUIPO DE A/A MINI SPLIT FRIO SOLO - 18000 BTU - R410A - 220V/1PH/60HZ -  CIAC CG41G-018PH3U2C / CH41G-018-H3U2C</v>
      </c>
      <c r="C2931" s="153">
        <v>46076</v>
      </c>
      <c r="D2931">
        <v>1</v>
      </c>
      <c r="E2931">
        <f>IF(VLOOKUP(SALIDA[[#This Row],[CODIGO]],STOCKSANLUIS[],6,FALSE)=0,"PRODUCTO SIN STOCK/UBICACIÓN",VLOOKUP(SALIDA[[#This Row],[CODIGO]],STOCKSANLUIS[],6,FALSE))</f>
        <v>1</v>
      </c>
      <c r="F2931">
        <f>SALIDA[[#This Row],[CANTIDAD]]/SALIDA[[#This Row],[UND MEDIDA]]</f>
        <v>1</v>
      </c>
      <c r="G2931" t="str">
        <f>VLOOKUP(SALIDA[[#This Row],[CODIGO]],FAMILIAS[],4,FALSE)</f>
        <v>CIAC</v>
      </c>
      <c r="H2931" s="10" t="str">
        <f>IF(VLOOKUP(SALIDA[[#This Row],[CODIGO]],STOCKSANLUIS[],7,FALSE)=0,"PRODUCTO SIN STOCK/UBICACIÓN",VLOOKUP(SALIDA[[#This Row],[CODIGO]],STOCKSANLUIS[],7,FALSE))</f>
        <v>B</v>
      </c>
      <c r="I2931" s="10"/>
      <c r="J2931" t="str">
        <f>SALIDA[[#This Row],[CODIGO]]&amp;"       "&amp;SALIDA[[#This Row],[FAMILIA]]</f>
        <v>03386       CIAC</v>
      </c>
      <c r="K2931">
        <f>VLOOKUP(SALIDA[[#This Row],[CODIGO]],STOCK_STARSOFT[],5,FALSE)</f>
        <v>241.08651499999999</v>
      </c>
      <c r="L2931">
        <f>SALIDA[[#This Row],[CANTIDAD]]*SALIDA[[#This Row],[PRECIO UND]]</f>
        <v>241.08651499999999</v>
      </c>
    </row>
    <row r="2932" spans="1:12" x14ac:dyDescent="0.25">
      <c r="A2932" s="6" t="s">
        <v>3931</v>
      </c>
      <c r="B2932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2932" s="153">
        <v>46076</v>
      </c>
      <c r="D2932">
        <v>1</v>
      </c>
      <c r="E2932">
        <f>IF(VLOOKUP(SALIDA[[#This Row],[CODIGO]],STOCKSANLUIS[],6,FALSE)=0,"PRODUCTO SIN STOCK/UBICACIÓN",VLOOKUP(SALIDA[[#This Row],[CODIGO]],STOCKSANLUIS[],6,FALSE))</f>
        <v>1</v>
      </c>
      <c r="F2932">
        <f>SALIDA[[#This Row],[CANTIDAD]]/SALIDA[[#This Row],[UND MEDIDA]]</f>
        <v>1</v>
      </c>
      <c r="G2932" t="str">
        <f>VLOOKUP(SALIDA[[#This Row],[CODIGO]],FAMILIAS[],4,FALSE)</f>
        <v>VIKING</v>
      </c>
      <c r="H2932" s="10" t="str">
        <f>IF(VLOOKUP(SALIDA[[#This Row],[CODIGO]],STOCKSANLUIS[],7,FALSE)=0,"PRODUCTO SIN STOCK/UBICACIÓN",VLOOKUP(SALIDA[[#This Row],[CODIGO]],STOCKSANLUIS[],7,FALSE))</f>
        <v>B</v>
      </c>
      <c r="I2932" s="10"/>
      <c r="J2932" t="str">
        <f>SALIDA[[#This Row],[CODIGO]]&amp;"       "&amp;SALIDA[[#This Row],[FAMILIA]]</f>
        <v>03397       VIKING</v>
      </c>
      <c r="K2932">
        <f>VLOOKUP(SALIDA[[#This Row],[CODIGO]],STOCK_STARSOFT[],5,FALSE)</f>
        <v>267.68141000000003</v>
      </c>
      <c r="L2932">
        <f>SALIDA[[#This Row],[CANTIDAD]]*SALIDA[[#This Row],[PRECIO UND]]</f>
        <v>267.68141000000003</v>
      </c>
    </row>
    <row r="2933" spans="1:12" x14ac:dyDescent="0.25">
      <c r="A2933" s="6" t="s">
        <v>19299</v>
      </c>
      <c r="B2933" s="100" t="str">
        <f>VLOOKUP(SALIDA[[#This Row],[CODIGO]],STOCKSANLUIS[],2,FALSE)</f>
        <v>CINTA DE PVC PARA MINI SPLITS 50MMX50M - TAFETAN - EVERFROST - HIGH QUALITY</v>
      </c>
      <c r="C2933" s="153">
        <v>46077</v>
      </c>
      <c r="D2933">
        <v>5</v>
      </c>
      <c r="E2933">
        <f>IF(VLOOKUP(SALIDA[[#This Row],[CODIGO]],STOCKSANLUIS[],6,FALSE)=0,"PRODUCTO SIN STOCK/UBICACIÓN",VLOOKUP(SALIDA[[#This Row],[CODIGO]],STOCKSANLUIS[],6,FALSE))</f>
        <v>1</v>
      </c>
      <c r="F2933">
        <f>SALIDA[[#This Row],[CANTIDAD]]/SALIDA[[#This Row],[UND MEDIDA]]</f>
        <v>5</v>
      </c>
      <c r="G2933" t="str">
        <f>VLOOKUP(SALIDA[[#This Row],[CODIGO]],FAMILIAS[],4,FALSE)</f>
        <v>EVERFROST</v>
      </c>
      <c r="H2933" s="10" t="str">
        <f>IF(VLOOKUP(SALIDA[[#This Row],[CODIGO]],STOCKSANLUIS[],7,FALSE)=0,"PRODUCTO SIN STOCK/UBICACIÓN",VLOOKUP(SALIDA[[#This Row],[CODIGO]],STOCKSANLUIS[],7,FALSE))</f>
        <v>C</v>
      </c>
      <c r="I2933" s="10"/>
      <c r="J2933" t="str">
        <f>SALIDA[[#This Row],[CODIGO]]&amp;"       "&amp;SALIDA[[#This Row],[FAMILIA]]</f>
        <v>03489       EVERFROST</v>
      </c>
      <c r="K2933">
        <f>VLOOKUP(SALIDA[[#This Row],[CODIGO]],STOCK_STARSOFT[],5,FALSE)</f>
        <v>0.76004300000000002</v>
      </c>
      <c r="L2933">
        <f>SALIDA[[#This Row],[CANTIDAD]]*SALIDA[[#This Row],[PRECIO UND]]</f>
        <v>3.8002150000000001</v>
      </c>
    </row>
    <row r="2934" spans="1:12" x14ac:dyDescent="0.25">
      <c r="A2934" s="6" t="s">
        <v>3927</v>
      </c>
      <c r="B2934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934" s="153">
        <v>46077</v>
      </c>
      <c r="D2934">
        <v>1</v>
      </c>
      <c r="E2934">
        <f>IF(VLOOKUP(SALIDA[[#This Row],[CODIGO]],STOCKSANLUIS[],6,FALSE)=0,"PRODUCTO SIN STOCK/UBICACIÓN",VLOOKUP(SALIDA[[#This Row],[CODIGO]],STOCKSANLUIS[],6,FALSE))</f>
        <v>1</v>
      </c>
      <c r="F2934">
        <f>SALIDA[[#This Row],[CANTIDAD]]/SALIDA[[#This Row],[UND MEDIDA]]</f>
        <v>1</v>
      </c>
      <c r="G2934" t="str">
        <f>VLOOKUP(SALIDA[[#This Row],[CODIGO]],FAMILIAS[],4,FALSE)</f>
        <v>VIKING</v>
      </c>
      <c r="H2934" s="10" t="str">
        <f>IF(VLOOKUP(SALIDA[[#This Row],[CODIGO]],STOCKSANLUIS[],7,FALSE)=0,"PRODUCTO SIN STOCK/UBICACIÓN",VLOOKUP(SALIDA[[#This Row],[CODIGO]],STOCKSANLUIS[],7,FALSE))</f>
        <v>B</v>
      </c>
      <c r="I2934" s="10"/>
      <c r="J2934" t="str">
        <f>SALIDA[[#This Row],[CODIGO]]&amp;"       "&amp;SALIDA[[#This Row],[FAMILIA]]</f>
        <v>03395       VIKING</v>
      </c>
      <c r="K2934">
        <f>VLOOKUP(SALIDA[[#This Row],[CODIGO]],STOCK_STARSOFT[],5,FALSE)</f>
        <v>148.63707299999999</v>
      </c>
      <c r="L2934">
        <f>SALIDA[[#This Row],[CANTIDAD]]*SALIDA[[#This Row],[PRECIO UND]]</f>
        <v>148.63707299999999</v>
      </c>
    </row>
    <row r="2935" spans="1:12" x14ac:dyDescent="0.25">
      <c r="A2935" s="6" t="s">
        <v>22048</v>
      </c>
      <c r="B2935" s="100" t="str">
        <f>VLOOKUP(SALIDA[[#This Row],[CODIGO]],STOCKSANLUIS[],2,FALSE)</f>
        <v xml:space="preserve">BOMBA DE CONDENSADO STAR COLD DE 230V-1F-60HZ TANQUE ALTO (INCLUYE MANGUERA)  SI-1801 </v>
      </c>
      <c r="C2935" s="153">
        <v>46077</v>
      </c>
      <c r="D2935">
        <v>2</v>
      </c>
      <c r="E2935">
        <f>IF(VLOOKUP(SALIDA[[#This Row],[CODIGO]],STOCKSANLUIS[],6,FALSE)=0,"PRODUCTO SIN STOCK/UBICACIÓN",VLOOKUP(SALIDA[[#This Row],[CODIGO]],STOCKSANLUIS[],6,FALSE))</f>
        <v>1</v>
      </c>
      <c r="F2935">
        <f>SALIDA[[#This Row],[CANTIDAD]]/SALIDA[[#This Row],[UND MEDIDA]]</f>
        <v>2</v>
      </c>
      <c r="G2935" t="str">
        <f>VLOOKUP(SALIDA[[#This Row],[CODIGO]],FAMILIAS[],4,FALSE)</f>
        <v>STAR COLD</v>
      </c>
      <c r="H2935" s="10" t="str">
        <f>IF(VLOOKUP(SALIDA[[#This Row],[CODIGO]],STOCKSANLUIS[],7,FALSE)=0,"PRODUCTO SIN STOCK/UBICACIÓN",VLOOKUP(SALIDA[[#This Row],[CODIGO]],STOCKSANLUIS[],7,FALSE))</f>
        <v>B/C</v>
      </c>
      <c r="I2935" s="10"/>
      <c r="J2935" t="str">
        <f>SALIDA[[#This Row],[CODIGO]]&amp;"       "&amp;SALIDA[[#This Row],[FAMILIA]]</f>
        <v>03542       STAR COLD</v>
      </c>
      <c r="K2935">
        <f>VLOOKUP(SALIDA[[#This Row],[CODIGO]],STOCK_STARSOFT[],5,FALSE)</f>
        <v>17.996752999999998</v>
      </c>
      <c r="L2935">
        <f>SALIDA[[#This Row],[CANTIDAD]]*SALIDA[[#This Row],[PRECIO UND]]</f>
        <v>35.993505999999996</v>
      </c>
    </row>
    <row r="2936" spans="1:12" x14ac:dyDescent="0.25">
      <c r="A2936" s="6" t="s">
        <v>3234</v>
      </c>
      <c r="B2936" s="100" t="str">
        <f>VLOOKUP(SALIDA[[#This Row],[CODIGO]],STOCKSANLUIS[],2,FALSE)</f>
        <v>JUEGO DE MANGUERAS PARA MANIFOLD DE 36" - ( R-12, R-22, R-502 ) - CT-336-RYB - EVERWELL</v>
      </c>
      <c r="C2936" s="153">
        <v>46077</v>
      </c>
      <c r="D2936">
        <v>5</v>
      </c>
      <c r="E2936">
        <f>IF(VLOOKUP(SALIDA[[#This Row],[CODIGO]],STOCKSANLUIS[],6,FALSE)=0,"PRODUCTO SIN STOCK/UBICACIÓN",VLOOKUP(SALIDA[[#This Row],[CODIGO]],STOCKSANLUIS[],6,FALSE))</f>
        <v>1</v>
      </c>
      <c r="F2936">
        <f>SALIDA[[#This Row],[CANTIDAD]]/SALIDA[[#This Row],[UND MEDIDA]]</f>
        <v>5</v>
      </c>
      <c r="G2936" t="str">
        <f>VLOOKUP(SALIDA[[#This Row],[CODIGO]],FAMILIAS[],4,FALSE)</f>
        <v>EVERWELL</v>
      </c>
      <c r="H2936" s="10" t="str">
        <f>IF(VLOOKUP(SALIDA[[#This Row],[CODIGO]],STOCKSANLUIS[],7,FALSE)=0,"PRODUCTO SIN STOCK/UBICACIÓN",VLOOKUP(SALIDA[[#This Row],[CODIGO]],STOCKSANLUIS[],7,FALSE))</f>
        <v>A</v>
      </c>
      <c r="I2936" s="10" t="s">
        <v>19536</v>
      </c>
      <c r="J2936" t="str">
        <f>SALIDA[[#This Row],[CODIGO]]&amp;"       "&amp;SALIDA[[#This Row],[FAMILIA]]</f>
        <v>02623       EVERWELL</v>
      </c>
      <c r="K2936">
        <f>VLOOKUP(SALIDA[[#This Row],[CODIGO]],STOCK_STARSOFT[],5,FALSE)</f>
        <v>3.0245920000000002</v>
      </c>
      <c r="L2936">
        <f>SALIDA[[#This Row],[CANTIDAD]]*SALIDA[[#This Row],[PRECIO UND]]</f>
        <v>15.122960000000001</v>
      </c>
    </row>
    <row r="2937" spans="1:12" x14ac:dyDescent="0.25">
      <c r="A2937" s="6" t="s">
        <v>2490</v>
      </c>
      <c r="B2937" s="100" t="str">
        <f>VLOOKUP(SALIDA[[#This Row],[CODIGO]],STOCKSANLUIS[],2,FALSE)</f>
        <v>LIMPIADOR PARA CONDENSADOR - NU-BRITE - 1GALON - NU CALGON</v>
      </c>
      <c r="C2937" s="153">
        <v>46077</v>
      </c>
      <c r="D2937">
        <v>2</v>
      </c>
      <c r="E2937">
        <f>IF(VLOOKUP(SALIDA[[#This Row],[CODIGO]],STOCKSANLUIS[],6,FALSE)=0,"PRODUCTO SIN STOCK/UBICACIÓN",VLOOKUP(SALIDA[[#This Row],[CODIGO]],STOCKSANLUIS[],6,FALSE))</f>
        <v>1</v>
      </c>
      <c r="F2937">
        <f>SALIDA[[#This Row],[CANTIDAD]]/SALIDA[[#This Row],[UND MEDIDA]]</f>
        <v>2</v>
      </c>
      <c r="G2937" t="str">
        <f>VLOOKUP(SALIDA[[#This Row],[CODIGO]],FAMILIAS[],4,FALSE)</f>
        <v>NU CALGON</v>
      </c>
      <c r="H2937" s="10" t="str">
        <f>IF(VLOOKUP(SALIDA[[#This Row],[CODIGO]],STOCKSANLUIS[],7,FALSE)=0,"PRODUCTO SIN STOCK/UBICACIÓN",VLOOKUP(SALIDA[[#This Row],[CODIGO]],STOCKSANLUIS[],7,FALSE))</f>
        <v>C</v>
      </c>
      <c r="I2937" s="10"/>
      <c r="J2937" t="str">
        <f>SALIDA[[#This Row],[CODIGO]]&amp;"       "&amp;SALIDA[[#This Row],[FAMILIA]]</f>
        <v>02043       NU CALGON</v>
      </c>
      <c r="K2937">
        <f>VLOOKUP(SALIDA[[#This Row],[CODIGO]],STOCK_STARSOFT[],5,FALSE)</f>
        <v>9.0050089999999994</v>
      </c>
      <c r="L2937">
        <f>SALIDA[[#This Row],[CANTIDAD]]*SALIDA[[#This Row],[PRECIO UND]]</f>
        <v>18.010017999999999</v>
      </c>
    </row>
    <row r="2938" spans="1:12" x14ac:dyDescent="0.25">
      <c r="A2938" s="6" t="s">
        <v>3856</v>
      </c>
      <c r="B2938" s="100" t="str">
        <f>VLOOKUP(SALIDA[[#This Row],[CODIGO]],STOCKSANLUIS[],2,FALSE)</f>
        <v>CORTINA DE AIRE DE 90 CM (36") - 220V/1PH/60HZ - STAR COLD - FM-1209Z/Y-MC</v>
      </c>
      <c r="C2938" s="153">
        <v>46077</v>
      </c>
      <c r="D2938">
        <v>1</v>
      </c>
      <c r="E2938">
        <f>IF(VLOOKUP(SALIDA[[#This Row],[CODIGO]],STOCKSANLUIS[],6,FALSE)=0,"PRODUCTO SIN STOCK/UBICACIÓN",VLOOKUP(SALIDA[[#This Row],[CODIGO]],STOCKSANLUIS[],6,FALSE))</f>
        <v>1</v>
      </c>
      <c r="F2938">
        <f>SALIDA[[#This Row],[CANTIDAD]]/SALIDA[[#This Row],[UND MEDIDA]]</f>
        <v>1</v>
      </c>
      <c r="G2938" t="str">
        <f>VLOOKUP(SALIDA[[#This Row],[CODIGO]],FAMILIAS[],4,FALSE)</f>
        <v>STAR COLD</v>
      </c>
      <c r="H2938" s="10" t="str">
        <f>IF(VLOOKUP(SALIDA[[#This Row],[CODIGO]],STOCKSANLUIS[],7,FALSE)=0,"PRODUCTO SIN STOCK/UBICACIÓN",VLOOKUP(SALIDA[[#This Row],[CODIGO]],STOCKSANLUIS[],7,FALSE))</f>
        <v>A</v>
      </c>
      <c r="I2938" s="10"/>
      <c r="J2938" t="str">
        <f>SALIDA[[#This Row],[CODIGO]]&amp;"       "&amp;SALIDA[[#This Row],[FAMILIA]]</f>
        <v>03287       STAR COLD</v>
      </c>
      <c r="K2938">
        <f>VLOOKUP(SALIDA[[#This Row],[CODIGO]],STOCK_STARSOFT[],5,FALSE)</f>
        <v>36.823205000000002</v>
      </c>
      <c r="L2938">
        <f>SALIDA[[#This Row],[CANTIDAD]]*SALIDA[[#This Row],[PRECIO UND]]</f>
        <v>36.823205000000002</v>
      </c>
    </row>
    <row r="2939" spans="1:12" x14ac:dyDescent="0.25">
      <c r="A2939" s="6" t="s">
        <v>22022</v>
      </c>
      <c r="B2939" s="100" t="str">
        <f>VLOOKUP(SALIDA[[#This Row],[CODIGO]],STOCKSANLUIS[],2,FALSE)</f>
        <v>EVAPORADOR PISO TECHO 60000 BTU/H EVAP R410A 208-230V/60HZ/1PH - VIKING "VIKINGO" - PROUDLY DESIGNED IN USA - BLUE FIN PROTECTION - XJCFRI-4-60-3-T - MADE IN P.R.C.</v>
      </c>
      <c r="C2939" s="153">
        <v>46077</v>
      </c>
      <c r="D2939">
        <v>1</v>
      </c>
      <c r="E2939">
        <f>IF(VLOOKUP(SALIDA[[#This Row],[CODIGO]],STOCKSANLUIS[],6,FALSE)=0,"PRODUCTO SIN STOCK/UBICACIÓN",VLOOKUP(SALIDA[[#This Row],[CODIGO]],STOCKSANLUIS[],6,FALSE))</f>
        <v>1</v>
      </c>
      <c r="F2939">
        <f>SALIDA[[#This Row],[CANTIDAD]]/SALIDA[[#This Row],[UND MEDIDA]]</f>
        <v>1</v>
      </c>
      <c r="G2939" t="str">
        <f>VLOOKUP(SALIDA[[#This Row],[CODIGO]],FAMILIAS[],4,FALSE)</f>
        <v>VIKING</v>
      </c>
      <c r="H2939" s="10" t="str">
        <f>IF(VLOOKUP(SALIDA[[#This Row],[CODIGO]],STOCKSANLUIS[],7,FALSE)=0,"PRODUCTO SIN STOCK/UBICACIÓN",VLOOKUP(SALIDA[[#This Row],[CODIGO]],STOCKSANLUIS[],7,FALSE))</f>
        <v>B</v>
      </c>
      <c r="I2939" s="10"/>
      <c r="J2939" t="str">
        <f>SALIDA[[#This Row],[CODIGO]]&amp;"       "&amp;SALIDA[[#This Row],[FAMILIA]]</f>
        <v>03539       VIKING</v>
      </c>
      <c r="K2939">
        <f>VLOOKUP(SALIDA[[#This Row],[CODIGO]],STOCK_STARSOFT[],5,FALSE)</f>
        <v>243.640547</v>
      </c>
      <c r="L2939">
        <f>SALIDA[[#This Row],[CANTIDAD]]*SALIDA[[#This Row],[PRECIO UND]]</f>
        <v>243.640547</v>
      </c>
    </row>
    <row r="2940" spans="1:12" x14ac:dyDescent="0.25">
      <c r="A2940" s="6" t="s">
        <v>22022</v>
      </c>
      <c r="B2940" s="100" t="str">
        <f>VLOOKUP(SALIDA[[#This Row],[CODIGO]],STOCKSANLUIS[],2,FALSE)</f>
        <v>EVAPORADOR PISO TECHO 60000 BTU/H EVAP R410A 208-230V/60HZ/1PH - VIKING "VIKINGO" - PROUDLY DESIGNED IN USA - BLUE FIN PROTECTION - XJCFRI-4-60-3-T - MADE IN P.R.C.</v>
      </c>
      <c r="C2940" s="153">
        <v>46077</v>
      </c>
      <c r="D2940">
        <v>1</v>
      </c>
      <c r="E2940">
        <f>IF(VLOOKUP(SALIDA[[#This Row],[CODIGO]],STOCKSANLUIS[],6,FALSE)=0,"PRODUCTO SIN STOCK/UBICACIÓN",VLOOKUP(SALIDA[[#This Row],[CODIGO]],STOCKSANLUIS[],6,FALSE))</f>
        <v>1</v>
      </c>
      <c r="F2940">
        <f>SALIDA[[#This Row],[CANTIDAD]]/SALIDA[[#This Row],[UND MEDIDA]]</f>
        <v>1</v>
      </c>
      <c r="G2940" t="str">
        <f>VLOOKUP(SALIDA[[#This Row],[CODIGO]],FAMILIAS[],4,FALSE)</f>
        <v>VIKING</v>
      </c>
      <c r="H2940" s="10" t="str">
        <f>IF(VLOOKUP(SALIDA[[#This Row],[CODIGO]],STOCKSANLUIS[],7,FALSE)=0,"PRODUCTO SIN STOCK/UBICACIÓN",VLOOKUP(SALIDA[[#This Row],[CODIGO]],STOCKSANLUIS[],7,FALSE))</f>
        <v>B</v>
      </c>
      <c r="I2940" s="10" t="s">
        <v>19536</v>
      </c>
      <c r="J2940" t="str">
        <f>SALIDA[[#This Row],[CODIGO]]&amp;"       "&amp;SALIDA[[#This Row],[FAMILIA]]</f>
        <v>03539       VIKING</v>
      </c>
      <c r="K2940">
        <f>VLOOKUP(SALIDA[[#This Row],[CODIGO]],STOCK_STARSOFT[],5,FALSE)</f>
        <v>243.640547</v>
      </c>
      <c r="L2940">
        <f>SALIDA[[#This Row],[CANTIDAD]]*SALIDA[[#This Row],[PRECIO UND]]</f>
        <v>243.640547</v>
      </c>
    </row>
    <row r="2941" spans="1:12" x14ac:dyDescent="0.25">
      <c r="A2941" s="6" t="s">
        <v>22026</v>
      </c>
      <c r="B2941" s="100" t="str">
        <f>VLOOKUP(SALIDA[[#This Row],[CODIGO]],STOCKSANLUIS[],2,FALSE)</f>
        <v>CONDENSADOR DE 60000 BTU/H CDU VERTICAL R410A 380V/60HZ/3PH - VIKING "VIKINGO" - PROUDLY DESIGNED IN USA - BLUE FIN PROTECTION - XJCVR4-60-8-T - MADE IN P.R.C..</v>
      </c>
      <c r="C2941" s="153">
        <v>46077</v>
      </c>
      <c r="D2941">
        <v>1</v>
      </c>
      <c r="E2941">
        <f>IF(VLOOKUP(SALIDA[[#This Row],[CODIGO]],STOCKSANLUIS[],6,FALSE)=0,"PRODUCTO SIN STOCK/UBICACIÓN",VLOOKUP(SALIDA[[#This Row],[CODIGO]],STOCKSANLUIS[],6,FALSE))</f>
        <v>1</v>
      </c>
      <c r="F2941">
        <f>SALIDA[[#This Row],[CANTIDAD]]/SALIDA[[#This Row],[UND MEDIDA]]</f>
        <v>1</v>
      </c>
      <c r="G2941" t="str">
        <f>VLOOKUP(SALIDA[[#This Row],[CODIGO]],FAMILIAS[],4,FALSE)</f>
        <v>VIKING</v>
      </c>
      <c r="H2941" s="10" t="str">
        <f>IF(VLOOKUP(SALIDA[[#This Row],[CODIGO]],STOCKSANLUIS[],7,FALSE)=0,"PRODUCTO SIN STOCK/UBICACIÓN",VLOOKUP(SALIDA[[#This Row],[CODIGO]],STOCKSANLUIS[],7,FALSE))</f>
        <v>B</v>
      </c>
      <c r="I2941" s="10" t="s">
        <v>19536</v>
      </c>
      <c r="J2941" t="str">
        <f>SALIDA[[#This Row],[CODIGO]]&amp;"       "&amp;SALIDA[[#This Row],[FAMILIA]]</f>
        <v>03541       VIKING</v>
      </c>
      <c r="K2941">
        <f>VLOOKUP(SALIDA[[#This Row],[CODIGO]],STOCK_STARSOFT[],5,FALSE)</f>
        <v>502.24147699999997</v>
      </c>
      <c r="L2941">
        <f>SALIDA[[#This Row],[CANTIDAD]]*SALIDA[[#This Row],[PRECIO UND]]</f>
        <v>502.24147699999997</v>
      </c>
    </row>
    <row r="2942" spans="1:12" x14ac:dyDescent="0.25">
      <c r="A2942" s="6" t="s">
        <v>22026</v>
      </c>
      <c r="B2942" s="100" t="str">
        <f>VLOOKUP(SALIDA[[#This Row],[CODIGO]],STOCKSANLUIS[],2,FALSE)</f>
        <v>CONDENSADOR DE 60000 BTU/H CDU VERTICAL R410A 380V/60HZ/3PH - VIKING "VIKINGO" - PROUDLY DESIGNED IN USA - BLUE FIN PROTECTION - XJCVR4-60-8-T - MADE IN P.R.C..</v>
      </c>
      <c r="C2942" s="153">
        <v>46077</v>
      </c>
      <c r="D2942">
        <v>1</v>
      </c>
      <c r="E2942">
        <f>IF(VLOOKUP(SALIDA[[#This Row],[CODIGO]],STOCKSANLUIS[],6,FALSE)=0,"PRODUCTO SIN STOCK/UBICACIÓN",VLOOKUP(SALIDA[[#This Row],[CODIGO]],STOCKSANLUIS[],6,FALSE))</f>
        <v>1</v>
      </c>
      <c r="F2942">
        <f>SALIDA[[#This Row],[CANTIDAD]]/SALIDA[[#This Row],[UND MEDIDA]]</f>
        <v>1</v>
      </c>
      <c r="G2942" t="str">
        <f>VLOOKUP(SALIDA[[#This Row],[CODIGO]],FAMILIAS[],4,FALSE)</f>
        <v>VIKING</v>
      </c>
      <c r="H2942" s="10" t="str">
        <f>IF(VLOOKUP(SALIDA[[#This Row],[CODIGO]],STOCKSANLUIS[],7,FALSE)=0,"PRODUCTO SIN STOCK/UBICACIÓN",VLOOKUP(SALIDA[[#This Row],[CODIGO]],STOCKSANLUIS[],7,FALSE))</f>
        <v>B</v>
      </c>
      <c r="I2942" s="10"/>
      <c r="J2942" t="str">
        <f>SALIDA[[#This Row],[CODIGO]]&amp;"       "&amp;SALIDA[[#This Row],[FAMILIA]]</f>
        <v>03541       VIKING</v>
      </c>
      <c r="K2942">
        <f>VLOOKUP(SALIDA[[#This Row],[CODIGO]],STOCK_STARSOFT[],5,FALSE)</f>
        <v>502.24147699999997</v>
      </c>
      <c r="L2942">
        <f>SALIDA[[#This Row],[CANTIDAD]]*SALIDA[[#This Row],[PRECIO UND]]</f>
        <v>502.24147699999997</v>
      </c>
    </row>
    <row r="2943" spans="1:12" x14ac:dyDescent="0.25">
      <c r="A2943" s="6" t="s">
        <v>3002</v>
      </c>
      <c r="B2943" s="100" t="str">
        <f>VLOOKUP(SALIDA[[#This Row],[CODIGO]],STOCKSANLUIS[],2,FALSE)</f>
        <v>ANTORCHA CON MANGUERA Y AUTOENCENDIDO PARA MAP GASS JH-3SW - EVERWELL</v>
      </c>
      <c r="C2943" s="153">
        <v>46077</v>
      </c>
      <c r="D2943">
        <v>1</v>
      </c>
      <c r="E2943">
        <f>IF(VLOOKUP(SALIDA[[#This Row],[CODIGO]],STOCKSANLUIS[],6,FALSE)=0,"PRODUCTO SIN STOCK/UBICACIÓN",VLOOKUP(SALIDA[[#This Row],[CODIGO]],STOCKSANLUIS[],6,FALSE))</f>
        <v>1</v>
      </c>
      <c r="F2943">
        <f>SALIDA[[#This Row],[CANTIDAD]]/SALIDA[[#This Row],[UND MEDIDA]]</f>
        <v>1</v>
      </c>
      <c r="G2943" t="str">
        <f>VLOOKUP(SALIDA[[#This Row],[CODIGO]],FAMILIAS[],4,FALSE)</f>
        <v>EVERWELL</v>
      </c>
      <c r="H2943" s="10" t="str">
        <f>IF(VLOOKUP(SALIDA[[#This Row],[CODIGO]],STOCKSANLUIS[],7,FALSE)=0,"PRODUCTO SIN STOCK/UBICACIÓN",VLOOKUP(SALIDA[[#This Row],[CODIGO]],STOCKSANLUIS[],7,FALSE))</f>
        <v>A</v>
      </c>
      <c r="I2943" s="10"/>
      <c r="J2943" t="str">
        <f>SALIDA[[#This Row],[CODIGO]]&amp;"       "&amp;SALIDA[[#This Row],[FAMILIA]]</f>
        <v>02430       EVERWELL</v>
      </c>
      <c r="K2943">
        <f>VLOOKUP(SALIDA[[#This Row],[CODIGO]],STOCK_STARSOFT[],5,FALSE)</f>
        <v>15.545078999999999</v>
      </c>
      <c r="L2943">
        <f>SALIDA[[#This Row],[CANTIDAD]]*SALIDA[[#This Row],[PRECIO UND]]</f>
        <v>15.545078999999999</v>
      </c>
    </row>
    <row r="2944" spans="1:12" x14ac:dyDescent="0.25">
      <c r="A2944" s="6" t="s">
        <v>3635</v>
      </c>
      <c r="B2944" s="100" t="str">
        <f>VLOOKUP(SALIDA[[#This Row],[CODIGO]],STOCKSANLUIS[],2,FALSE)</f>
        <v>MOTOVENTILADOR MAER FAN YDWF68L35P4-360N-300S (220V, 60HZ, 4 POLES, 1PH, CL.F, SUCTION)</v>
      </c>
      <c r="C2944" s="153">
        <v>46077</v>
      </c>
      <c r="D2944">
        <v>1</v>
      </c>
      <c r="E2944">
        <f>IF(VLOOKUP(SALIDA[[#This Row],[CODIGO]],STOCKSANLUIS[],6,FALSE)=0,"PRODUCTO SIN STOCK/UBICACIÓN",VLOOKUP(SALIDA[[#This Row],[CODIGO]],STOCKSANLUIS[],6,FALSE))</f>
        <v>1</v>
      </c>
      <c r="F2944">
        <f>SALIDA[[#This Row],[CANTIDAD]]/SALIDA[[#This Row],[UND MEDIDA]]</f>
        <v>1</v>
      </c>
      <c r="G2944" t="str">
        <f>VLOOKUP(SALIDA[[#This Row],[CODIGO]],FAMILIAS[],4,FALSE)</f>
        <v>MAER FAN</v>
      </c>
      <c r="H2944" s="10" t="str">
        <f>IF(VLOOKUP(SALIDA[[#This Row],[CODIGO]],STOCKSANLUIS[],7,FALSE)=0,"PRODUCTO SIN STOCK/UBICACIÓN",VLOOKUP(SALIDA[[#This Row],[CODIGO]],STOCKSANLUIS[],7,FALSE))</f>
        <v>C</v>
      </c>
      <c r="I2944" s="10"/>
      <c r="J2944" t="str">
        <f>SALIDA[[#This Row],[CODIGO]]&amp;"       "&amp;SALIDA[[#This Row],[FAMILIA]]</f>
        <v>03035       MAER FAN</v>
      </c>
      <c r="K2944">
        <f>VLOOKUP(SALIDA[[#This Row],[CODIGO]],STOCK_STARSOFT[],5,FALSE)</f>
        <v>22.768464000000002</v>
      </c>
      <c r="L2944">
        <f>SALIDA[[#This Row],[CANTIDAD]]*SALIDA[[#This Row],[PRECIO UND]]</f>
        <v>22.768464000000002</v>
      </c>
    </row>
    <row r="2945" spans="1:12" x14ac:dyDescent="0.25">
      <c r="A2945" s="6" t="s">
        <v>487</v>
      </c>
      <c r="B2945" s="100" t="str">
        <f>VLOOKUP(SALIDA[[#This Row],[CODIGO]],STOCKSANLUIS[],2,FALSE)</f>
        <v>SOLDADURA DE PLATA HARRIS AL 5%</v>
      </c>
      <c r="C2945" s="153">
        <v>46077</v>
      </c>
      <c r="D2945">
        <v>5</v>
      </c>
      <c r="E2945">
        <f>IF(VLOOKUP(SALIDA[[#This Row],[CODIGO]],STOCKSANLUIS[],6,FALSE)=0,"PRODUCTO SIN STOCK/UBICACIÓN",VLOOKUP(SALIDA[[#This Row],[CODIGO]],STOCKSANLUIS[],6,FALSE))</f>
        <v>1</v>
      </c>
      <c r="F2945">
        <f>SALIDA[[#This Row],[CANTIDAD]]/SALIDA[[#This Row],[UND MEDIDA]]</f>
        <v>5</v>
      </c>
      <c r="G2945" t="str">
        <f>VLOOKUP(SALIDA[[#This Row],[CODIGO]],FAMILIAS[],4,FALSE)</f>
        <v>HARRIS</v>
      </c>
      <c r="H2945" s="10" t="str">
        <f>IF(VLOOKUP(SALIDA[[#This Row],[CODIGO]],STOCKSANLUIS[],7,FALSE)=0,"PRODUCTO SIN STOCK/UBICACIÓN",VLOOKUP(SALIDA[[#This Row],[CODIGO]],STOCKSANLUIS[],7,FALSE))</f>
        <v>C</v>
      </c>
      <c r="I2945" s="10"/>
      <c r="J2945" t="str">
        <f>SALIDA[[#This Row],[CODIGO]]&amp;"       "&amp;SALIDA[[#This Row],[FAMILIA]]</f>
        <v>00406       HARRIS</v>
      </c>
      <c r="K2945">
        <f>VLOOKUP(SALIDA[[#This Row],[CODIGO]],STOCK_STARSOFT[],5,FALSE)</f>
        <v>2.7172480000000001</v>
      </c>
      <c r="L2945">
        <f>SALIDA[[#This Row],[CANTIDAD]]*SALIDA[[#This Row],[PRECIO UND]]</f>
        <v>13.58624</v>
      </c>
    </row>
    <row r="2946" spans="1:12" x14ac:dyDescent="0.25">
      <c r="A2946" s="6" t="s">
        <v>2946</v>
      </c>
      <c r="B2946" s="100" t="str">
        <f>VLOOKUP(SALIDA[[#This Row],[CODIGO]],STOCKSANLUIS[],2,FALSE)</f>
        <v>TUERCA DE BRONCE DE 3/8 - SN-38 - EVERWELL</v>
      </c>
      <c r="C2946" s="153">
        <v>46077</v>
      </c>
      <c r="D2946">
        <v>7</v>
      </c>
      <c r="E2946">
        <f>IF(VLOOKUP(SALIDA[[#This Row],[CODIGO]],STOCKSANLUIS[],6,FALSE)=0,"PRODUCTO SIN STOCK/UBICACIÓN",VLOOKUP(SALIDA[[#This Row],[CODIGO]],STOCKSANLUIS[],6,FALSE))</f>
        <v>1</v>
      </c>
      <c r="F2946">
        <f>SALIDA[[#This Row],[CANTIDAD]]/SALIDA[[#This Row],[UND MEDIDA]]</f>
        <v>7</v>
      </c>
      <c r="G2946" t="str">
        <f>VLOOKUP(SALIDA[[#This Row],[CODIGO]],FAMILIAS[],4,FALSE)</f>
        <v>EVERWELL</v>
      </c>
      <c r="H2946" s="10" t="str">
        <f>IF(VLOOKUP(SALIDA[[#This Row],[CODIGO]],STOCKSANLUIS[],7,FALSE)=0,"PRODUCTO SIN STOCK/UBICACIÓN",VLOOKUP(SALIDA[[#This Row],[CODIGO]],STOCKSANLUIS[],7,FALSE))</f>
        <v>C</v>
      </c>
      <c r="I2946" s="10" t="s">
        <v>19536</v>
      </c>
      <c r="J2946" t="str">
        <f>SALIDA[[#This Row],[CODIGO]]&amp;"       "&amp;SALIDA[[#This Row],[FAMILIA]]</f>
        <v>02401       EVERWELL</v>
      </c>
      <c r="K2946">
        <f>VLOOKUP(SALIDA[[#This Row],[CODIGO]],STOCK_STARSOFT[],5,FALSE)</f>
        <v>0.37151299999999998</v>
      </c>
      <c r="L2946">
        <f>SALIDA[[#This Row],[CANTIDAD]]*SALIDA[[#This Row],[PRECIO UND]]</f>
        <v>2.6005909999999997</v>
      </c>
    </row>
    <row r="2947" spans="1:12" x14ac:dyDescent="0.25">
      <c r="A2947" s="6" t="s">
        <v>2691</v>
      </c>
      <c r="B2947" s="100" t="str">
        <f>VLOOKUP(SALIDA[[#This Row],[CODIGO]],STOCKSANLUIS[],2,FALSE)</f>
        <v>GAS REFRIGERANTE FREON R-507 - 11.35 KG - CHEMOURS</v>
      </c>
      <c r="C2947" s="153">
        <v>46077</v>
      </c>
      <c r="D2947">
        <v>1</v>
      </c>
      <c r="E2947">
        <f>IF(VLOOKUP(SALIDA[[#This Row],[CODIGO]],STOCKSANLUIS[],6,FALSE)=0,"PRODUCTO SIN STOCK/UBICACIÓN",VLOOKUP(SALIDA[[#This Row],[CODIGO]],STOCKSANLUIS[],6,FALSE))</f>
        <v>1</v>
      </c>
      <c r="F2947">
        <f>SALIDA[[#This Row],[CANTIDAD]]/SALIDA[[#This Row],[UND MEDIDA]]</f>
        <v>1</v>
      </c>
      <c r="G2947" t="str">
        <f>VLOOKUP(SALIDA[[#This Row],[CODIGO]],FAMILIAS[],4,FALSE)</f>
        <v>THE CHEMOURS</v>
      </c>
      <c r="H2947" s="10" t="str">
        <f>IF(VLOOKUP(SALIDA[[#This Row],[CODIGO]],STOCKSANLUIS[],7,FALSE)=0,"PRODUCTO SIN STOCK/UBICACIÓN",VLOOKUP(SALIDA[[#This Row],[CODIGO]],STOCKSANLUIS[],7,FALSE))</f>
        <v>C</v>
      </c>
      <c r="I2947" s="10"/>
      <c r="J2947" t="str">
        <f>SALIDA[[#This Row],[CODIGO]]&amp;"       "&amp;SALIDA[[#This Row],[FAMILIA]]</f>
        <v>02186       THE CHEMOURS</v>
      </c>
      <c r="K2947">
        <f>VLOOKUP(SALIDA[[#This Row],[CODIGO]],STOCK_STARSOFT[],5,FALSE)</f>
        <v>76.468172999999993</v>
      </c>
      <c r="L2947">
        <f>SALIDA[[#This Row],[CANTIDAD]]*SALIDA[[#This Row],[PRECIO UND]]</f>
        <v>76.468172999999993</v>
      </c>
    </row>
    <row r="2948" spans="1:12" x14ac:dyDescent="0.25">
      <c r="A2948" s="6" t="s">
        <v>2836</v>
      </c>
      <c r="B2948" s="100" t="str">
        <f>VLOOKUP(SALIDA[[#This Row],[CODIGO]],STOCKSANLUIS[],2,FALSE)</f>
        <v>GAS REFRIGERANTE FREON R-134A - 13.62 KG - CHINO - CHEMOURS</v>
      </c>
      <c r="C2948" s="153">
        <v>46077</v>
      </c>
      <c r="D2948">
        <v>2</v>
      </c>
      <c r="E2948">
        <f>IF(VLOOKUP(SALIDA[[#This Row],[CODIGO]],STOCKSANLUIS[],6,FALSE)=0,"PRODUCTO SIN STOCK/UBICACIÓN",VLOOKUP(SALIDA[[#This Row],[CODIGO]],STOCKSANLUIS[],6,FALSE))</f>
        <v>1</v>
      </c>
      <c r="F2948">
        <f>SALIDA[[#This Row],[CANTIDAD]]/SALIDA[[#This Row],[UND MEDIDA]]</f>
        <v>2</v>
      </c>
      <c r="G2948" t="str">
        <f>VLOOKUP(SALIDA[[#This Row],[CODIGO]],FAMILIAS[],4,FALSE)</f>
        <v>THE CHEMOURS</v>
      </c>
      <c r="H2948" s="10" t="str">
        <f>IF(VLOOKUP(SALIDA[[#This Row],[CODIGO]],STOCKSANLUIS[],7,FALSE)=0,"PRODUCTO SIN STOCK/UBICACIÓN",VLOOKUP(SALIDA[[#This Row],[CODIGO]],STOCKSANLUIS[],7,FALSE))</f>
        <v>C</v>
      </c>
      <c r="I2948" s="10"/>
      <c r="J2948" t="str">
        <f>SALIDA[[#This Row],[CODIGO]]&amp;"       "&amp;SALIDA[[#This Row],[FAMILIA]]</f>
        <v>02304       THE CHEMOURS</v>
      </c>
      <c r="K2948">
        <f>VLOOKUP(SALIDA[[#This Row],[CODIGO]],STOCK_STARSOFT[],5,FALSE)</f>
        <v>132.07079300000001</v>
      </c>
      <c r="L2948">
        <f>SALIDA[[#This Row],[CANTIDAD]]*SALIDA[[#This Row],[PRECIO UND]]</f>
        <v>264.14158600000002</v>
      </c>
    </row>
    <row r="2949" spans="1:12" x14ac:dyDescent="0.25">
      <c r="A2949" s="6" t="s">
        <v>1251</v>
      </c>
      <c r="B2949" s="100" t="str">
        <f>VLOOKUP(SALIDA[[#This Row],[CODIGO]],STOCKSANLUIS[],2,FALSE)</f>
        <v>LAMAS DE PVC ALECO 8X0.08X300  (20 CM X 2MMX 91.44M) STANDARD SMOOTH -170008</v>
      </c>
      <c r="C2949" s="153">
        <v>46077</v>
      </c>
      <c r="D2949">
        <v>91.44</v>
      </c>
      <c r="E2949">
        <f>IF(VLOOKUP(SALIDA[[#This Row],[CODIGO]],STOCKSANLUIS[],6,FALSE)=0,"PRODUCTO SIN STOCK/UBICACIÓN",VLOOKUP(SALIDA[[#This Row],[CODIGO]],STOCKSANLUIS[],6,FALSE))</f>
        <v>91.44</v>
      </c>
      <c r="F2949">
        <f>SALIDA[[#This Row],[CANTIDAD]]/SALIDA[[#This Row],[UND MEDIDA]]</f>
        <v>1</v>
      </c>
      <c r="G2949" t="str">
        <f>VLOOKUP(SALIDA[[#This Row],[CODIGO]],FAMILIAS[],4,FALSE)</f>
        <v>ES ROBBINS</v>
      </c>
      <c r="H2949" s="10" t="str">
        <f>IF(VLOOKUP(SALIDA[[#This Row],[CODIGO]],STOCKSANLUIS[],7,FALSE)=0,"PRODUCTO SIN STOCK/UBICACIÓN",VLOOKUP(SALIDA[[#This Row],[CODIGO]],STOCKSANLUIS[],7,FALSE))</f>
        <v>B/C</v>
      </c>
      <c r="I2949" s="10"/>
      <c r="J2949" t="str">
        <f>SALIDA[[#This Row],[CODIGO]]&amp;"       "&amp;SALIDA[[#This Row],[FAMILIA]]</f>
        <v>01331       ES ROBBINS</v>
      </c>
      <c r="K2949">
        <f>VLOOKUP(SALIDA[[#This Row],[CODIGO]],STOCK_STARSOFT[],5,FALSE)</f>
        <v>1.922936</v>
      </c>
      <c r="L2949">
        <f>SALIDA[[#This Row],[CANTIDAD]]*SALIDA[[#This Row],[PRECIO UND]]</f>
        <v>175.83326783999999</v>
      </c>
    </row>
    <row r="2950" spans="1:12" x14ac:dyDescent="0.25">
      <c r="A2950" s="6" t="s">
        <v>867</v>
      </c>
      <c r="B2950" s="100" t="str">
        <f>VLOOKUP(SALIDA[[#This Row],[CODIGO]],STOCKSANLUIS[],2,FALSE)</f>
        <v>ACEITE POLIOLESTER POE 68 - 1 GALON - BVA</v>
      </c>
      <c r="C2950" s="153">
        <v>46077</v>
      </c>
      <c r="D2950">
        <v>2</v>
      </c>
      <c r="E2950">
        <f>IF(VLOOKUP(SALIDA[[#This Row],[CODIGO]],STOCKSANLUIS[],6,FALSE)=0,"PRODUCTO SIN STOCK/UBICACIÓN",VLOOKUP(SALIDA[[#This Row],[CODIGO]],STOCKSANLUIS[],6,FALSE))</f>
        <v>1</v>
      </c>
      <c r="F2950">
        <f>SALIDA[[#This Row],[CANTIDAD]]/SALIDA[[#This Row],[UND MEDIDA]]</f>
        <v>2</v>
      </c>
      <c r="G2950" t="str">
        <f>VLOOKUP(SALIDA[[#This Row],[CODIGO]],FAMILIAS[],4,FALSE)</f>
        <v>BVA</v>
      </c>
      <c r="H2950" s="10" t="str">
        <f>IF(VLOOKUP(SALIDA[[#This Row],[CODIGO]],STOCKSANLUIS[],7,FALSE)=0,"PRODUCTO SIN STOCK/UBICACIÓN",VLOOKUP(SALIDA[[#This Row],[CODIGO]],STOCKSANLUIS[],7,FALSE))</f>
        <v>C</v>
      </c>
      <c r="I2950" s="10"/>
      <c r="J2950" t="str">
        <f>SALIDA[[#This Row],[CODIGO]]&amp;"       "&amp;SALIDA[[#This Row],[FAMILIA]]</f>
        <v>00945       BVA</v>
      </c>
      <c r="K2950">
        <f>VLOOKUP(SALIDA[[#This Row],[CODIGO]],STOCK_STARSOFT[],5,FALSE)</f>
        <v>50.009718999999997</v>
      </c>
      <c r="L2950">
        <f>SALIDA[[#This Row],[CANTIDAD]]*SALIDA[[#This Row],[PRECIO UND]]</f>
        <v>100.01943799999999</v>
      </c>
    </row>
    <row r="2951" spans="1:12" x14ac:dyDescent="0.25">
      <c r="A2951" s="6" t="s">
        <v>3929</v>
      </c>
      <c r="B2951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2951" s="153">
        <v>46077</v>
      </c>
      <c r="D2951">
        <v>1</v>
      </c>
      <c r="E2951">
        <f>IF(VLOOKUP(SALIDA[[#This Row],[CODIGO]],STOCKSANLUIS[],6,FALSE)=0,"PRODUCTO SIN STOCK/UBICACIÓN",VLOOKUP(SALIDA[[#This Row],[CODIGO]],STOCKSANLUIS[],6,FALSE))</f>
        <v>1</v>
      </c>
      <c r="F2951">
        <f>SALIDA[[#This Row],[CANTIDAD]]/SALIDA[[#This Row],[UND MEDIDA]]</f>
        <v>1</v>
      </c>
      <c r="G2951" t="str">
        <f>VLOOKUP(SALIDA[[#This Row],[CODIGO]],FAMILIAS[],4,FALSE)</f>
        <v>VIKING</v>
      </c>
      <c r="H2951" s="10" t="str">
        <f>IF(VLOOKUP(SALIDA[[#This Row],[CODIGO]],STOCKSANLUIS[],7,FALSE)=0,"PRODUCTO SIN STOCK/UBICACIÓN",VLOOKUP(SALIDA[[#This Row],[CODIGO]],STOCKSANLUIS[],7,FALSE))</f>
        <v>B</v>
      </c>
      <c r="I2951" s="10"/>
      <c r="J2951" t="str">
        <f>SALIDA[[#This Row],[CODIGO]]&amp;"       "&amp;SALIDA[[#This Row],[FAMILIA]]</f>
        <v>03396       VIKING</v>
      </c>
      <c r="K2951">
        <f>VLOOKUP(SALIDA[[#This Row],[CODIGO]],STOCK_STARSOFT[],5,FALSE)</f>
        <v>202.05513400000001</v>
      </c>
      <c r="L2951">
        <f>SALIDA[[#This Row],[CANTIDAD]]*SALIDA[[#This Row],[PRECIO UND]]</f>
        <v>202.05513400000001</v>
      </c>
    </row>
    <row r="2952" spans="1:12" x14ac:dyDescent="0.25">
      <c r="A2952" s="6" t="s">
        <v>2490</v>
      </c>
      <c r="B2952" s="100" t="str">
        <f>VLOOKUP(SALIDA[[#This Row],[CODIGO]],STOCKSANLUIS[],2,FALSE)</f>
        <v>LIMPIADOR PARA CONDENSADOR - NU-BRITE - 1GALON - NU CALGON</v>
      </c>
      <c r="C2952" s="153">
        <v>46077</v>
      </c>
      <c r="D2952">
        <v>8</v>
      </c>
      <c r="E2952">
        <f>IF(VLOOKUP(SALIDA[[#This Row],[CODIGO]],STOCKSANLUIS[],6,FALSE)=0,"PRODUCTO SIN STOCK/UBICACIÓN",VLOOKUP(SALIDA[[#This Row],[CODIGO]],STOCKSANLUIS[],6,FALSE))</f>
        <v>1</v>
      </c>
      <c r="F2952">
        <f>SALIDA[[#This Row],[CANTIDAD]]/SALIDA[[#This Row],[UND MEDIDA]]</f>
        <v>8</v>
      </c>
      <c r="G2952" t="str">
        <f>VLOOKUP(SALIDA[[#This Row],[CODIGO]],FAMILIAS[],4,FALSE)</f>
        <v>NU CALGON</v>
      </c>
      <c r="H2952" s="10" t="str">
        <f>IF(VLOOKUP(SALIDA[[#This Row],[CODIGO]],STOCKSANLUIS[],7,FALSE)=0,"PRODUCTO SIN STOCK/UBICACIÓN",VLOOKUP(SALIDA[[#This Row],[CODIGO]],STOCKSANLUIS[],7,FALSE))</f>
        <v>C</v>
      </c>
      <c r="I2952" s="10"/>
      <c r="J2952" t="str">
        <f>SALIDA[[#This Row],[CODIGO]]&amp;"       "&amp;SALIDA[[#This Row],[FAMILIA]]</f>
        <v>02043       NU CALGON</v>
      </c>
      <c r="K2952">
        <f>VLOOKUP(SALIDA[[#This Row],[CODIGO]],STOCK_STARSOFT[],5,FALSE)</f>
        <v>9.0050089999999994</v>
      </c>
      <c r="L2952">
        <f>SALIDA[[#This Row],[CANTIDAD]]*SALIDA[[#This Row],[PRECIO UND]]</f>
        <v>72.040071999999995</v>
      </c>
    </row>
    <row r="2953" spans="1:12" x14ac:dyDescent="0.25">
      <c r="A2953" s="6" t="s">
        <v>3665</v>
      </c>
      <c r="B2953" s="100" t="str">
        <f>VLOOKUP(SALIDA[[#This Row],[CODIGO]],STOCKSANLUIS[],2,FALSE)</f>
        <v>AGENTE DE LIMPIEZA INTERNA OPTEON SF FLUSH X 4.54 KG - CHEMOURS - REEMPLAZO DEL R141B</v>
      </c>
      <c r="C2953" s="153">
        <v>46078</v>
      </c>
      <c r="D2953">
        <v>1</v>
      </c>
      <c r="E2953">
        <f>IF(VLOOKUP(SALIDA[[#This Row],[CODIGO]],STOCKSANLUIS[],6,FALSE)=0,"PRODUCTO SIN STOCK/UBICACIÓN",VLOOKUP(SALIDA[[#This Row],[CODIGO]],STOCKSANLUIS[],6,FALSE))</f>
        <v>1</v>
      </c>
      <c r="F2953">
        <f>SALIDA[[#This Row],[CANTIDAD]]/SALIDA[[#This Row],[UND MEDIDA]]</f>
        <v>1</v>
      </c>
      <c r="G2953" t="str">
        <f>VLOOKUP(SALIDA[[#This Row],[CODIGO]],FAMILIAS[],4,FALSE)</f>
        <v>THE CHEMOURS</v>
      </c>
      <c r="H2953" s="10" t="str">
        <f>IF(VLOOKUP(SALIDA[[#This Row],[CODIGO]],STOCKSANLUIS[],7,FALSE)=0,"PRODUCTO SIN STOCK/UBICACIÓN",VLOOKUP(SALIDA[[#This Row],[CODIGO]],STOCKSANLUIS[],7,FALSE))</f>
        <v>C</v>
      </c>
      <c r="I2953" s="10"/>
      <c r="J2953" t="str">
        <f>SALIDA[[#This Row],[CODIGO]]&amp;"       "&amp;SALIDA[[#This Row],[FAMILIA]]</f>
        <v>03051       THE CHEMOURS</v>
      </c>
      <c r="K2953">
        <f>VLOOKUP(SALIDA[[#This Row],[CODIGO]],STOCK_STARSOFT[],5,FALSE)</f>
        <v>91.188703000000004</v>
      </c>
      <c r="L2953">
        <f>SALIDA[[#This Row],[CANTIDAD]]*SALIDA[[#This Row],[PRECIO UND]]</f>
        <v>91.188703000000004</v>
      </c>
    </row>
    <row r="2954" spans="1:12" x14ac:dyDescent="0.25">
      <c r="A2954" s="6" t="s">
        <v>3678</v>
      </c>
      <c r="B2954" s="100" t="str">
        <f>VLOOKUP(SALIDA[[#This Row],[CODIGO]],STOCKSANLUIS[],2,FALSE)</f>
        <v>RESISTENCIA SILICONADA POTENCIA CONSTANTE TECNOLATINA - TPC-M - 40W/M - 220V</v>
      </c>
      <c r="C2954" s="153">
        <v>46078</v>
      </c>
      <c r="D2954">
        <v>30</v>
      </c>
      <c r="E2954">
        <f>IF(VLOOKUP(SALIDA[[#This Row],[CODIGO]],STOCKSANLUIS[],6,FALSE)=0,"PRODUCTO SIN STOCK/UBICACIÓN",VLOOKUP(SALIDA[[#This Row],[CODIGO]],STOCKSANLUIS[],6,FALSE))</f>
        <v>100</v>
      </c>
      <c r="F2954">
        <f>SALIDA[[#This Row],[CANTIDAD]]/SALIDA[[#This Row],[UND MEDIDA]]</f>
        <v>0.3</v>
      </c>
      <c r="G2954" t="str">
        <f>VLOOKUP(SALIDA[[#This Row],[CODIGO]],FAMILIAS[],4,FALSE)</f>
        <v>TECNOLATINA</v>
      </c>
      <c r="H2954" s="10" t="str">
        <f>IF(VLOOKUP(SALIDA[[#This Row],[CODIGO]],STOCKSANLUIS[],7,FALSE)=0,"PRODUCTO SIN STOCK/UBICACIÓN",VLOOKUP(SALIDA[[#This Row],[CODIGO]],STOCKSANLUIS[],7,FALSE))</f>
        <v>C</v>
      </c>
      <c r="I2954" s="10"/>
      <c r="J2954" t="str">
        <f>SALIDA[[#This Row],[CODIGO]]&amp;"       "&amp;SALIDA[[#This Row],[FAMILIA]]</f>
        <v>03059       TECNOLATINA</v>
      </c>
      <c r="K2954">
        <f>VLOOKUP(SALIDA[[#This Row],[CODIGO]],STOCK_STARSOFT[],5,FALSE)</f>
        <v>1.9391890000000001</v>
      </c>
      <c r="L2954">
        <f>SALIDA[[#This Row],[CANTIDAD]]*SALIDA[[#This Row],[PRECIO UND]]</f>
        <v>58.175670000000004</v>
      </c>
    </row>
    <row r="2955" spans="1:12" x14ac:dyDescent="0.25">
      <c r="A2955" s="6" t="s">
        <v>2466</v>
      </c>
      <c r="B2955" s="100" t="str">
        <f>VLOOKUP(SALIDA[[#This Row],[CODIGO]],STOCKSANLUIS[],2,FALSE)</f>
        <v>LIMPIADOR PARA EVAPORADOR - EVAP POWR-C - 1GALON - NU CALGON</v>
      </c>
      <c r="C2955" s="153">
        <v>46077</v>
      </c>
      <c r="D2955">
        <v>8</v>
      </c>
      <c r="E2955">
        <f>IF(VLOOKUP(SALIDA[[#This Row],[CODIGO]],STOCKSANLUIS[],6,FALSE)=0,"PRODUCTO SIN STOCK/UBICACIÓN",VLOOKUP(SALIDA[[#This Row],[CODIGO]],STOCKSANLUIS[],6,FALSE))</f>
        <v>1</v>
      </c>
      <c r="F2955">
        <f>SALIDA[[#This Row],[CANTIDAD]]/SALIDA[[#This Row],[UND MEDIDA]]</f>
        <v>8</v>
      </c>
      <c r="G2955" t="str">
        <f>VLOOKUP(SALIDA[[#This Row],[CODIGO]],FAMILIAS[],4,FALSE)</f>
        <v>NU CALGON</v>
      </c>
      <c r="H2955" s="10" t="str">
        <f>IF(VLOOKUP(SALIDA[[#This Row],[CODIGO]],STOCKSANLUIS[],7,FALSE)=0,"PRODUCTO SIN STOCK/UBICACIÓN",VLOOKUP(SALIDA[[#This Row],[CODIGO]],STOCKSANLUIS[],7,FALSE))</f>
        <v>C</v>
      </c>
      <c r="I2955" s="10"/>
      <c r="J2955" t="str">
        <f>SALIDA[[#This Row],[CODIGO]]&amp;"       "&amp;SALIDA[[#This Row],[FAMILIA]]</f>
        <v>02030       NU CALGON</v>
      </c>
      <c r="K2955">
        <f>VLOOKUP(SALIDA[[#This Row],[CODIGO]],STOCK_STARSOFT[],5,FALSE)</f>
        <v>10.536965</v>
      </c>
      <c r="L2955">
        <f>SALIDA[[#This Row],[CANTIDAD]]*SALIDA[[#This Row],[PRECIO UND]]</f>
        <v>84.295720000000003</v>
      </c>
    </row>
    <row r="2956" spans="1:12" x14ac:dyDescent="0.25">
      <c r="A2956" s="6" t="s">
        <v>22054</v>
      </c>
      <c r="B2956" s="100" t="str">
        <f>VLOOKUP(SALIDA[[#This Row],[CODIGO]],STOCKSANLUIS[],2,FALSE)</f>
        <v xml:space="preserve">ELECTRIC ACTUATOR ORIGINAL - JOHNSON CONTROLS </v>
      </c>
      <c r="C2956" s="153">
        <v>46078</v>
      </c>
      <c r="D2956">
        <v>1</v>
      </c>
      <c r="E2956">
        <f>IF(VLOOKUP(SALIDA[[#This Row],[CODIGO]],STOCKSANLUIS[],6,FALSE)=0,"PRODUCTO SIN STOCK/UBICACIÓN",VLOOKUP(SALIDA[[#This Row],[CODIGO]],STOCKSANLUIS[],6,FALSE))</f>
        <v>1</v>
      </c>
      <c r="F2956">
        <f>SALIDA[[#This Row],[CANTIDAD]]/SALIDA[[#This Row],[UND MEDIDA]]</f>
        <v>1</v>
      </c>
      <c r="G2956" t="str">
        <f>VLOOKUP(SALIDA[[#This Row],[CODIGO]],FAMILIAS[],4,FALSE)</f>
        <v>JOHNSON CONTROLS</v>
      </c>
      <c r="H2956" s="10" t="str">
        <f>IF(VLOOKUP(SALIDA[[#This Row],[CODIGO]],STOCKSANLUIS[],7,FALSE)=0,"PRODUCTO SIN STOCK/UBICACIÓN",VLOOKUP(SALIDA[[#This Row],[CODIGO]],STOCKSANLUIS[],7,FALSE))</f>
        <v>A</v>
      </c>
      <c r="I2956" s="10"/>
      <c r="J2956" t="str">
        <f>SALIDA[[#This Row],[CODIGO]]&amp;"       "&amp;SALIDA[[#This Row],[FAMILIA]]</f>
        <v>03545       JOHNSON CONTROLS</v>
      </c>
      <c r="K2956">
        <f>VLOOKUP(SALIDA[[#This Row],[CODIGO]],STOCK_STARSOFT[],5,FALSE)</f>
        <v>10.095546000000001</v>
      </c>
      <c r="L2956">
        <f>SALIDA[[#This Row],[CANTIDAD]]*SALIDA[[#This Row],[PRECIO UND]]</f>
        <v>10.095546000000001</v>
      </c>
    </row>
    <row r="2957" spans="1:12" x14ac:dyDescent="0.25">
      <c r="A2957" s="6" t="s">
        <v>3856</v>
      </c>
      <c r="B2957" s="100" t="str">
        <f>VLOOKUP(SALIDA[[#This Row],[CODIGO]],STOCKSANLUIS[],2,FALSE)</f>
        <v>CORTINA DE AIRE DE 90 CM (36") - 220V/1PH/60HZ - STAR COLD - FM-1209Z/Y-MC</v>
      </c>
      <c r="C2957" s="153">
        <v>46078</v>
      </c>
      <c r="D2957">
        <v>2</v>
      </c>
      <c r="E2957">
        <f>IF(VLOOKUP(SALIDA[[#This Row],[CODIGO]],STOCKSANLUIS[],6,FALSE)=0,"PRODUCTO SIN STOCK/UBICACIÓN",VLOOKUP(SALIDA[[#This Row],[CODIGO]],STOCKSANLUIS[],6,FALSE))</f>
        <v>1</v>
      </c>
      <c r="F2957">
        <f>SALIDA[[#This Row],[CANTIDAD]]/SALIDA[[#This Row],[UND MEDIDA]]</f>
        <v>2</v>
      </c>
      <c r="G2957" t="str">
        <f>VLOOKUP(SALIDA[[#This Row],[CODIGO]],FAMILIAS[],4,FALSE)</f>
        <v>STAR COLD</v>
      </c>
      <c r="H2957" s="10" t="str">
        <f>IF(VLOOKUP(SALIDA[[#This Row],[CODIGO]],STOCKSANLUIS[],7,FALSE)=0,"PRODUCTO SIN STOCK/UBICACIÓN",VLOOKUP(SALIDA[[#This Row],[CODIGO]],STOCKSANLUIS[],7,FALSE))</f>
        <v>A</v>
      </c>
      <c r="I2957" s="10"/>
      <c r="J2957" t="str">
        <f>SALIDA[[#This Row],[CODIGO]]&amp;"       "&amp;SALIDA[[#This Row],[FAMILIA]]</f>
        <v>03287       STAR COLD</v>
      </c>
      <c r="K2957">
        <f>VLOOKUP(SALIDA[[#This Row],[CODIGO]],STOCK_STARSOFT[],5,FALSE)</f>
        <v>36.823205000000002</v>
      </c>
      <c r="L2957">
        <f>SALIDA[[#This Row],[CANTIDAD]]*SALIDA[[#This Row],[PRECIO UND]]</f>
        <v>73.646410000000003</v>
      </c>
    </row>
    <row r="2958" spans="1:12" x14ac:dyDescent="0.25">
      <c r="A2958" s="6" t="s">
        <v>2693</v>
      </c>
      <c r="B2958" s="100" t="str">
        <f>VLOOKUP(SALIDA[[#This Row],[CODIGO]],STOCKSANLUIS[],2,FALSE)</f>
        <v>GAS REFRIGERANTE FREON R-410A - 11.35 KG - CHINO - CHEMOURS</v>
      </c>
      <c r="C2958" s="153">
        <v>46078</v>
      </c>
      <c r="D2958">
        <v>1</v>
      </c>
      <c r="E2958">
        <f>IF(VLOOKUP(SALIDA[[#This Row],[CODIGO]],STOCKSANLUIS[],6,FALSE)=0,"PRODUCTO SIN STOCK/UBICACIÓN",VLOOKUP(SALIDA[[#This Row],[CODIGO]],STOCKSANLUIS[],6,FALSE))</f>
        <v>1</v>
      </c>
      <c r="F2958">
        <f>SALIDA[[#This Row],[CANTIDAD]]/SALIDA[[#This Row],[UND MEDIDA]]</f>
        <v>1</v>
      </c>
      <c r="G2958" t="str">
        <f>VLOOKUP(SALIDA[[#This Row],[CODIGO]],FAMILIAS[],4,FALSE)</f>
        <v>THE CHEMOURS</v>
      </c>
      <c r="H2958" s="10" t="str">
        <f>IF(VLOOKUP(SALIDA[[#This Row],[CODIGO]],STOCKSANLUIS[],7,FALSE)=0,"PRODUCTO SIN STOCK/UBICACIÓN",VLOOKUP(SALIDA[[#This Row],[CODIGO]],STOCKSANLUIS[],7,FALSE))</f>
        <v>C</v>
      </c>
      <c r="I2958" s="10"/>
      <c r="J2958" t="str">
        <f>SALIDA[[#This Row],[CODIGO]]&amp;"       "&amp;SALIDA[[#This Row],[FAMILIA]]</f>
        <v>02187       THE CHEMOURS</v>
      </c>
      <c r="K2958">
        <f>VLOOKUP(SALIDA[[#This Row],[CODIGO]],STOCK_STARSOFT[],5,FALSE)</f>
        <v>122.01251999999999</v>
      </c>
      <c r="L2958">
        <f>SALIDA[[#This Row],[CANTIDAD]]*SALIDA[[#This Row],[PRECIO UND]]</f>
        <v>122.01251999999999</v>
      </c>
    </row>
    <row r="2959" spans="1:12" x14ac:dyDescent="0.25">
      <c r="A2959" s="6" t="s">
        <v>22050</v>
      </c>
      <c r="B2959" s="100" t="str">
        <f>VLOOKUP(SALIDA[[#This Row],[CODIGO]],STOCKSANLUIS[],2,FALSE)</f>
        <v>MINI BOMBA STAR COLD  DE 110-240V MINISLIM SERIES 66 FT LIFT SPS-66</v>
      </c>
      <c r="C2959" s="153">
        <v>46078</v>
      </c>
      <c r="D2959">
        <v>20</v>
      </c>
      <c r="E2959">
        <f>IF(VLOOKUP(SALIDA[[#This Row],[CODIGO]],STOCKSANLUIS[],6,FALSE)=0,"PRODUCTO SIN STOCK/UBICACIÓN",VLOOKUP(SALIDA[[#This Row],[CODIGO]],STOCKSANLUIS[],6,FALSE))</f>
        <v>1</v>
      </c>
      <c r="F2959">
        <f>SALIDA[[#This Row],[CANTIDAD]]/SALIDA[[#This Row],[UND MEDIDA]]</f>
        <v>20</v>
      </c>
      <c r="G2959" t="str">
        <f>VLOOKUP(SALIDA[[#This Row],[CODIGO]],FAMILIAS[],4,FALSE)</f>
        <v>STAR COLD</v>
      </c>
      <c r="H2959" s="10" t="str">
        <f>IF(VLOOKUP(SALIDA[[#This Row],[CODIGO]],STOCKSANLUIS[],7,FALSE)=0,"PRODUCTO SIN STOCK/UBICACIÓN",VLOOKUP(SALIDA[[#This Row],[CODIGO]],STOCKSANLUIS[],7,FALSE))</f>
        <v>A</v>
      </c>
      <c r="I2959" s="10" t="s">
        <v>19536</v>
      </c>
      <c r="J2959" t="str">
        <f>SALIDA[[#This Row],[CODIGO]]&amp;"       "&amp;SALIDA[[#This Row],[FAMILIA]]</f>
        <v>03543       STAR COLD</v>
      </c>
      <c r="K2959">
        <f>VLOOKUP(SALIDA[[#This Row],[CODIGO]],STOCK_STARSOFT[],5,FALSE)</f>
        <v>19.559408000000001</v>
      </c>
      <c r="L2959">
        <f>SALIDA[[#This Row],[CANTIDAD]]*SALIDA[[#This Row],[PRECIO UND]]</f>
        <v>391.18816000000004</v>
      </c>
    </row>
    <row r="2960" spans="1:12" x14ac:dyDescent="0.25">
      <c r="A2960" s="6" t="s">
        <v>39</v>
      </c>
      <c r="B2960" s="100" t="str">
        <f>VLOOKUP(SALIDA[[#This Row],[CODIGO]],STOCKSANLUIS[],2,FALSE)</f>
        <v>CONTROLADOR DE TEMPERATURA DIGITAL MT-516E C/2DA ETAPA CONFIGURABLE - VER.13 - 115/220 VAC - FULL GAUGE</v>
      </c>
      <c r="C2960" s="153">
        <v>46078</v>
      </c>
      <c r="D2960">
        <v>2</v>
      </c>
      <c r="E2960">
        <f>IF(VLOOKUP(SALIDA[[#This Row],[CODIGO]],STOCKSANLUIS[],6,FALSE)=0,"PRODUCTO SIN STOCK/UBICACIÓN",VLOOKUP(SALIDA[[#This Row],[CODIGO]],STOCKSANLUIS[],6,FALSE))</f>
        <v>1</v>
      </c>
      <c r="F2960">
        <f>SALIDA[[#This Row],[CANTIDAD]]/SALIDA[[#This Row],[UND MEDIDA]]</f>
        <v>2</v>
      </c>
      <c r="G2960" t="str">
        <f>VLOOKUP(SALIDA[[#This Row],[CODIGO]],FAMILIAS[],4,FALSE)</f>
        <v>FULL GAUGE</v>
      </c>
      <c r="H2960" s="10" t="str">
        <f>IF(VLOOKUP(SALIDA[[#This Row],[CODIGO]],STOCKSANLUIS[],7,FALSE)=0,"PRODUCTO SIN STOCK/UBICACIÓN",VLOOKUP(SALIDA[[#This Row],[CODIGO]],STOCKSANLUIS[],7,FALSE))</f>
        <v>C</v>
      </c>
      <c r="I2960" s="10"/>
      <c r="J2960" t="str">
        <f>SALIDA[[#This Row],[CODIGO]]&amp;"       "&amp;SALIDA[[#This Row],[FAMILIA]]</f>
        <v>00019       FULL GAUGE</v>
      </c>
      <c r="K2960">
        <f>VLOOKUP(SALIDA[[#This Row],[CODIGO]],STOCK_STARSOFT[],5,FALSE)</f>
        <v>20.225960000000001</v>
      </c>
      <c r="L2960">
        <f>SALIDA[[#This Row],[CANTIDAD]]*SALIDA[[#This Row],[PRECIO UND]]</f>
        <v>40.451920000000001</v>
      </c>
    </row>
    <row r="2961" spans="1:12" x14ac:dyDescent="0.25">
      <c r="A2961" s="6" t="s">
        <v>2541</v>
      </c>
      <c r="B2961" s="100" t="str">
        <f>VLOOKUP(SALIDA[[#This Row],[CODIGO]],STOCKSANLUIS[],2,FALSE)</f>
        <v>EQUIPO DE A/A MINI SPLIT FRIO SOLO - 12000 BTU - R410A - 220V/1PH/60HZ - TEMP BLUE MADE BY CARRIER INTERAMERICA CORPORATION</v>
      </c>
      <c r="C2961" s="153">
        <v>46078</v>
      </c>
      <c r="D2961">
        <v>3</v>
      </c>
      <c r="E2961">
        <f>IF(VLOOKUP(SALIDA[[#This Row],[CODIGO]],STOCKSANLUIS[],6,FALSE)=0,"PRODUCTO SIN STOCK/UBICACIÓN",VLOOKUP(SALIDA[[#This Row],[CODIGO]],STOCKSANLUIS[],6,FALSE))</f>
        <v>1</v>
      </c>
      <c r="F2961">
        <f>SALIDA[[#This Row],[CANTIDAD]]/SALIDA[[#This Row],[UND MEDIDA]]</f>
        <v>3</v>
      </c>
      <c r="G2961" t="str">
        <f>VLOOKUP(SALIDA[[#This Row],[CODIGO]],FAMILIAS[],4,FALSE)</f>
        <v>TEMP BLUE</v>
      </c>
      <c r="H2961" s="10" t="str">
        <f>IF(VLOOKUP(SALIDA[[#This Row],[CODIGO]],STOCKSANLUIS[],7,FALSE)=0,"PRODUCTO SIN STOCK/UBICACIÓN",VLOOKUP(SALIDA[[#This Row],[CODIGO]],STOCKSANLUIS[],7,FALSE))</f>
        <v>B</v>
      </c>
      <c r="I2961" s="10"/>
      <c r="J2961" t="str">
        <f>SALIDA[[#This Row],[CODIGO]]&amp;"       "&amp;SALIDA[[#This Row],[FAMILIA]]</f>
        <v>02083       TEMP BLUE</v>
      </c>
      <c r="K2961">
        <f>VLOOKUP(SALIDA[[#This Row],[CODIGO]],STOCK_STARSOFT[],5,FALSE)</f>
        <v>152.30836500000001</v>
      </c>
      <c r="L2961">
        <f>SALIDA[[#This Row],[CANTIDAD]]*SALIDA[[#This Row],[PRECIO UND]]</f>
        <v>456.92509500000006</v>
      </c>
    </row>
    <row r="2962" spans="1:12" x14ac:dyDescent="0.25">
      <c r="A2962" s="6" t="s">
        <v>33</v>
      </c>
      <c r="B2962" s="100" t="str">
        <f>VLOOKUP(SALIDA[[#This Row],[CODIGO]],STOCKSANLUIS[],2,FALSE)</f>
        <v>CONTROLADOR DE TEMPERATURA DIGITAL MT-512E 2HP - VER.13 - 115/220 VAC - FULL GAUGE</v>
      </c>
      <c r="C2962" s="153">
        <v>46078</v>
      </c>
      <c r="D2962">
        <v>2</v>
      </c>
      <c r="E2962">
        <f>IF(VLOOKUP(SALIDA[[#This Row],[CODIGO]],STOCKSANLUIS[],6,FALSE)=0,"PRODUCTO SIN STOCK/UBICACIÓN",VLOOKUP(SALIDA[[#This Row],[CODIGO]],STOCKSANLUIS[],6,FALSE))</f>
        <v>1</v>
      </c>
      <c r="F2962">
        <f>SALIDA[[#This Row],[CANTIDAD]]/SALIDA[[#This Row],[UND MEDIDA]]</f>
        <v>2</v>
      </c>
      <c r="G2962" t="str">
        <f>VLOOKUP(SALIDA[[#This Row],[CODIGO]],FAMILIAS[],4,FALSE)</f>
        <v>FULL GAUGE</v>
      </c>
      <c r="H2962" s="10" t="str">
        <f>IF(VLOOKUP(SALIDA[[#This Row],[CODIGO]],STOCKSANLUIS[],7,FALSE)=0,"PRODUCTO SIN STOCK/UBICACIÓN",VLOOKUP(SALIDA[[#This Row],[CODIGO]],STOCKSANLUIS[],7,FALSE))</f>
        <v>C</v>
      </c>
      <c r="I2962" s="10"/>
      <c r="J2962" t="str">
        <f>SALIDA[[#This Row],[CODIGO]]&amp;"       "&amp;SALIDA[[#This Row],[FAMILIA]]</f>
        <v>00016       FULL GAUGE</v>
      </c>
      <c r="K2962">
        <f>VLOOKUP(SALIDA[[#This Row],[CODIGO]],STOCK_STARSOFT[],5,FALSE)</f>
        <v>13.318346</v>
      </c>
      <c r="L2962">
        <f>SALIDA[[#This Row],[CANTIDAD]]*SALIDA[[#This Row],[PRECIO UND]]</f>
        <v>26.636692</v>
      </c>
    </row>
    <row r="2963" spans="1:12" x14ac:dyDescent="0.25">
      <c r="A2963" s="6" t="s">
        <v>441</v>
      </c>
      <c r="B2963" s="100" t="str">
        <f>VLOOKUP(SALIDA[[#This Row],[CODIGO]],STOCKSANLUIS[],2,FALSE)</f>
        <v>ACEITE MINERAL 4G SUPER - 1 GALON - BVA</v>
      </c>
      <c r="C2963" s="153">
        <v>46078</v>
      </c>
      <c r="D2963">
        <v>3</v>
      </c>
      <c r="E2963">
        <f>IF(VLOOKUP(SALIDA[[#This Row],[CODIGO]],STOCKSANLUIS[],6,FALSE)=0,"PRODUCTO SIN STOCK/UBICACIÓN",VLOOKUP(SALIDA[[#This Row],[CODIGO]],STOCKSANLUIS[],6,FALSE))</f>
        <v>1</v>
      </c>
      <c r="F2963">
        <f>SALIDA[[#This Row],[CANTIDAD]]/SALIDA[[#This Row],[UND MEDIDA]]</f>
        <v>3</v>
      </c>
      <c r="G2963" t="str">
        <f>VLOOKUP(SALIDA[[#This Row],[CODIGO]],FAMILIAS[],4,FALSE)</f>
        <v>BVA</v>
      </c>
      <c r="H2963" s="10" t="str">
        <f>IF(VLOOKUP(SALIDA[[#This Row],[CODIGO]],STOCKSANLUIS[],7,FALSE)=0,"PRODUCTO SIN STOCK/UBICACIÓN",VLOOKUP(SALIDA[[#This Row],[CODIGO]],STOCKSANLUIS[],7,FALSE))</f>
        <v>C</v>
      </c>
      <c r="I2963" s="10"/>
      <c r="J2963" t="str">
        <f>SALIDA[[#This Row],[CODIGO]]&amp;"       "&amp;SALIDA[[#This Row],[FAMILIA]]</f>
        <v>00354       BVA</v>
      </c>
      <c r="K2963">
        <f>VLOOKUP(SALIDA[[#This Row],[CODIGO]],STOCK_STARSOFT[],5,FALSE)</f>
        <v>16.651125</v>
      </c>
      <c r="L2963">
        <f>SALIDA[[#This Row],[CANTIDAD]]*SALIDA[[#This Row],[PRECIO UND]]</f>
        <v>49.953375000000001</v>
      </c>
    </row>
    <row r="2964" spans="1:12" x14ac:dyDescent="0.25">
      <c r="A2964" s="6" t="s">
        <v>3485</v>
      </c>
      <c r="B2964" s="100" t="str">
        <f>VLOOKUP(SALIDA[[#This Row],[CODIGO]],STOCKSANLUIS[],2,FALSE)</f>
        <v>MANOMETRO PARA R410A, R22, R404A - 800PSI - SIN GLICERINA - ALTA PRESION - RG-500-B EVERWELL</v>
      </c>
      <c r="C2964" s="153">
        <v>46078</v>
      </c>
      <c r="D2964">
        <v>1</v>
      </c>
      <c r="E2964">
        <f>IF(VLOOKUP(SALIDA[[#This Row],[CODIGO]],STOCKSANLUIS[],6,FALSE)=0,"PRODUCTO SIN STOCK/UBICACIÓN",VLOOKUP(SALIDA[[#This Row],[CODIGO]],STOCKSANLUIS[],6,FALSE))</f>
        <v>1</v>
      </c>
      <c r="F2964">
        <f>SALIDA[[#This Row],[CANTIDAD]]/SALIDA[[#This Row],[UND MEDIDA]]</f>
        <v>1</v>
      </c>
      <c r="G2964" t="str">
        <f>VLOOKUP(SALIDA[[#This Row],[CODIGO]],FAMILIAS[],4,FALSE)</f>
        <v>EVERWELL</v>
      </c>
      <c r="H2964" s="10" t="str">
        <f>IF(VLOOKUP(SALIDA[[#This Row],[CODIGO]],STOCKSANLUIS[],7,FALSE)=0,"PRODUCTO SIN STOCK/UBICACIÓN",VLOOKUP(SALIDA[[#This Row],[CODIGO]],STOCKSANLUIS[],7,FALSE))</f>
        <v>C</v>
      </c>
      <c r="I2964" s="10"/>
      <c r="J2964" t="str">
        <f>SALIDA[[#This Row],[CODIGO]]&amp;"       "&amp;SALIDA[[#This Row],[FAMILIA]]</f>
        <v>02905       EVERWELL</v>
      </c>
      <c r="K2964">
        <f>VLOOKUP(SALIDA[[#This Row],[CODIGO]],STOCK_STARSOFT[],5,FALSE)</f>
        <v>1.9969790000000001</v>
      </c>
      <c r="L2964">
        <f>SALIDA[[#This Row],[CANTIDAD]]*SALIDA[[#This Row],[PRECIO UND]]</f>
        <v>1.9969790000000001</v>
      </c>
    </row>
    <row r="2965" spans="1:12" x14ac:dyDescent="0.25">
      <c r="A2965" s="6" t="s">
        <v>1378</v>
      </c>
      <c r="B2965" s="100" t="str">
        <f>VLOOKUP(SALIDA[[#This Row],[CODIGO]],STOCKSANLUIS[],2,FALSE)</f>
        <v>LAMAS DE PVC ALECO 12"X0.12"X150’ (30CM X 3MM X 45.72M) LOW TEMP RIBBED – 172013 – MADE IN USA</v>
      </c>
      <c r="C2965" s="153">
        <v>46078</v>
      </c>
      <c r="D2965">
        <v>4</v>
      </c>
      <c r="E2965">
        <f>IF(VLOOKUP(SALIDA[[#This Row],[CODIGO]],STOCKSANLUIS[],6,FALSE)=0,"PRODUCTO SIN STOCK/UBICACIÓN",VLOOKUP(SALIDA[[#This Row],[CODIGO]],STOCKSANLUIS[],6,FALSE))</f>
        <v>1</v>
      </c>
      <c r="F2965">
        <f>SALIDA[[#This Row],[CANTIDAD]]/SALIDA[[#This Row],[UND MEDIDA]]</f>
        <v>4</v>
      </c>
      <c r="G2965" t="str">
        <f>VLOOKUP(SALIDA[[#This Row],[CODIGO]],FAMILIAS[],4,FALSE)</f>
        <v>ES ROBBINS</v>
      </c>
      <c r="H2965" s="10" t="str">
        <f>IF(VLOOKUP(SALIDA[[#This Row],[CODIGO]],STOCKSANLUIS[],7,FALSE)=0,"PRODUCTO SIN STOCK/UBICACIÓN",VLOOKUP(SALIDA[[#This Row],[CODIGO]],STOCKSANLUIS[],7,FALSE))</f>
        <v>B</v>
      </c>
      <c r="I2965" s="10"/>
      <c r="J2965" t="str">
        <f>SALIDA[[#This Row],[CODIGO]]&amp;"       "&amp;SALIDA[[#This Row],[FAMILIA]]</f>
        <v>01439       ES ROBBINS</v>
      </c>
      <c r="K2965">
        <f>VLOOKUP(SALIDA[[#This Row],[CODIGO]],STOCK_STARSOFT[],5,FALSE)</f>
        <v>248.731672</v>
      </c>
      <c r="L2965">
        <f>SALIDA[[#This Row],[CANTIDAD]]*SALIDA[[#This Row],[PRECIO UND]]</f>
        <v>994.92668800000001</v>
      </c>
    </row>
    <row r="2966" spans="1:12" x14ac:dyDescent="0.25">
      <c r="A2966" s="6" t="s">
        <v>439</v>
      </c>
      <c r="B2966" s="100" t="str">
        <f>VLOOKUP(SALIDA[[#This Row],[CODIGO]],STOCKSANLUIS[],2,FALSE)</f>
        <v>ACEITE MINERAL 3G SUPER - 1 GALÓN - BVA</v>
      </c>
      <c r="C2966" s="153">
        <v>46079</v>
      </c>
      <c r="D2966">
        <v>3</v>
      </c>
      <c r="E2966">
        <f>IF(VLOOKUP(SALIDA[[#This Row],[CODIGO]],STOCKSANLUIS[],6,FALSE)=0,"PRODUCTO SIN STOCK/UBICACIÓN",VLOOKUP(SALIDA[[#This Row],[CODIGO]],STOCKSANLUIS[],6,FALSE))</f>
        <v>1</v>
      </c>
      <c r="F2966">
        <f>SALIDA[[#This Row],[CANTIDAD]]/SALIDA[[#This Row],[UND MEDIDA]]</f>
        <v>3</v>
      </c>
      <c r="G2966" t="str">
        <f>VLOOKUP(SALIDA[[#This Row],[CODIGO]],FAMILIAS[],4,FALSE)</f>
        <v>BVA</v>
      </c>
      <c r="H2966" s="10" t="str">
        <f>IF(VLOOKUP(SALIDA[[#This Row],[CODIGO]],STOCKSANLUIS[],7,FALSE)=0,"PRODUCTO SIN STOCK/UBICACIÓN",VLOOKUP(SALIDA[[#This Row],[CODIGO]],STOCKSANLUIS[],7,FALSE))</f>
        <v>C</v>
      </c>
      <c r="I2966" s="10"/>
      <c r="J2966" t="str">
        <f>SALIDA[[#This Row],[CODIGO]]&amp;"       "&amp;SALIDA[[#This Row],[FAMILIA]]</f>
        <v>00353       BVA</v>
      </c>
      <c r="K2966">
        <f>VLOOKUP(SALIDA[[#This Row],[CODIGO]],STOCK_STARSOFT[],5,FALSE)</f>
        <v>15.454063</v>
      </c>
      <c r="L2966">
        <f>SALIDA[[#This Row],[CANTIDAD]]*SALIDA[[#This Row],[PRECIO UND]]</f>
        <v>46.362189000000001</v>
      </c>
    </row>
    <row r="2967" spans="1:12" x14ac:dyDescent="0.25">
      <c r="A2967" s="6" t="s">
        <v>2431</v>
      </c>
      <c r="B2967" s="100" t="str">
        <f>VLOOKUP(SALIDA[[#This Row],[CODIGO]],STOCKSANLUIS[],2,FALSE)</f>
        <v>CONTROLADOR DIGITAL DE PRESIÓN PCT-410 EW PLUS - VER.05 - 90-220 VAC - FULL GAUGE (INCLUYE TRANSFORMADOR) - WHITE</v>
      </c>
      <c r="C2967" s="153">
        <v>46079</v>
      </c>
      <c r="D2967">
        <v>1</v>
      </c>
      <c r="E2967">
        <f>IF(VLOOKUP(SALIDA[[#This Row],[CODIGO]],STOCKSANLUIS[],6,FALSE)=0,"PRODUCTO SIN STOCK/UBICACIÓN",VLOOKUP(SALIDA[[#This Row],[CODIGO]],STOCKSANLUIS[],6,FALSE))</f>
        <v>1</v>
      </c>
      <c r="F2967">
        <f>SALIDA[[#This Row],[CANTIDAD]]/SALIDA[[#This Row],[UND MEDIDA]]</f>
        <v>1</v>
      </c>
      <c r="G2967" t="str">
        <f>VLOOKUP(SALIDA[[#This Row],[CODIGO]],FAMILIAS[],4,FALSE)</f>
        <v>FULL GAUGE</v>
      </c>
      <c r="H2967" s="10" t="str">
        <f>IF(VLOOKUP(SALIDA[[#This Row],[CODIGO]],STOCKSANLUIS[],7,FALSE)=0,"PRODUCTO SIN STOCK/UBICACIÓN",VLOOKUP(SALIDA[[#This Row],[CODIGO]],STOCKSANLUIS[],7,FALSE))</f>
        <v>C</v>
      </c>
      <c r="I2967" s="10"/>
      <c r="J2967" t="str">
        <f>SALIDA[[#This Row],[CODIGO]]&amp;"       "&amp;SALIDA[[#This Row],[FAMILIA]]</f>
        <v>02013       FULL GAUGE</v>
      </c>
      <c r="K2967">
        <f>VLOOKUP(SALIDA[[#This Row],[CODIGO]],STOCK_STARSOFT[],5,FALSE)</f>
        <v>61.461271000000004</v>
      </c>
      <c r="L2967">
        <f>SALIDA[[#This Row],[CANTIDAD]]*SALIDA[[#This Row],[PRECIO UND]]</f>
        <v>61.461271000000004</v>
      </c>
    </row>
    <row r="2968" spans="1:12" x14ac:dyDescent="0.25">
      <c r="A2968" s="6" t="s">
        <v>22048</v>
      </c>
      <c r="B2968" s="100" t="str">
        <f>VLOOKUP(SALIDA[[#This Row],[CODIGO]],STOCKSANLUIS[],2,FALSE)</f>
        <v xml:space="preserve">BOMBA DE CONDENSADO STAR COLD DE 230V-1F-60HZ TANQUE ALTO (INCLUYE MANGUERA)  SI-1801 </v>
      </c>
      <c r="C2968" s="153">
        <v>46079</v>
      </c>
      <c r="D2968">
        <v>1</v>
      </c>
      <c r="E2968">
        <f>IF(VLOOKUP(SALIDA[[#This Row],[CODIGO]],STOCKSANLUIS[],6,FALSE)=0,"PRODUCTO SIN STOCK/UBICACIÓN",VLOOKUP(SALIDA[[#This Row],[CODIGO]],STOCKSANLUIS[],6,FALSE))</f>
        <v>1</v>
      </c>
      <c r="F2968">
        <f>SALIDA[[#This Row],[CANTIDAD]]/SALIDA[[#This Row],[UND MEDIDA]]</f>
        <v>1</v>
      </c>
      <c r="G2968" t="str">
        <f>VLOOKUP(SALIDA[[#This Row],[CODIGO]],FAMILIAS[],4,FALSE)</f>
        <v>STAR COLD</v>
      </c>
      <c r="H2968" s="10" t="str">
        <f>IF(VLOOKUP(SALIDA[[#This Row],[CODIGO]],STOCKSANLUIS[],7,FALSE)=0,"PRODUCTO SIN STOCK/UBICACIÓN",VLOOKUP(SALIDA[[#This Row],[CODIGO]],STOCKSANLUIS[],7,FALSE))</f>
        <v>B/C</v>
      </c>
      <c r="I2968" s="10"/>
      <c r="J2968" t="str">
        <f>SALIDA[[#This Row],[CODIGO]]&amp;"       "&amp;SALIDA[[#This Row],[FAMILIA]]</f>
        <v>03542       STAR COLD</v>
      </c>
      <c r="K2968">
        <f>VLOOKUP(SALIDA[[#This Row],[CODIGO]],STOCK_STARSOFT[],5,FALSE)</f>
        <v>17.996752999999998</v>
      </c>
      <c r="L2968">
        <f>SALIDA[[#This Row],[CANTIDAD]]*SALIDA[[#This Row],[PRECIO UND]]</f>
        <v>17.996752999999998</v>
      </c>
    </row>
    <row r="2969" spans="1:12" x14ac:dyDescent="0.25">
      <c r="A2969" s="6" t="s">
        <v>3647</v>
      </c>
      <c r="B2969" s="100" t="str">
        <f>VLOOKUP(SALIDA[[#This Row],[CODIGO]],STOCKSANLUIS[],2,FALSE)</f>
        <v>MOTOVENTILADOR DE 16 WATTS 220V/1PH/60HZ INC. HELICE DE 254MM Y BASE</v>
      </c>
      <c r="C2969" s="153">
        <v>46079</v>
      </c>
      <c r="D2969">
        <v>1</v>
      </c>
      <c r="E2969">
        <f>IF(VLOOKUP(SALIDA[[#This Row],[CODIGO]],STOCKSANLUIS[],6,FALSE)=0,"PRODUCTO SIN STOCK/UBICACIÓN",VLOOKUP(SALIDA[[#This Row],[CODIGO]],STOCKSANLUIS[],6,FALSE))</f>
        <v>1</v>
      </c>
      <c r="F2969">
        <f>SALIDA[[#This Row],[CANTIDAD]]/SALIDA[[#This Row],[UND MEDIDA]]</f>
        <v>1</v>
      </c>
      <c r="G2969" t="str">
        <f>VLOOKUP(SALIDA[[#This Row],[CODIGO]],FAMILIAS[],4,FALSE)</f>
        <v>MAER FAN</v>
      </c>
      <c r="H2969" s="10" t="str">
        <f>IF(VLOOKUP(SALIDA[[#This Row],[CODIGO]],STOCKSANLUIS[],7,FALSE)=0,"PRODUCTO SIN STOCK/UBICACIÓN",VLOOKUP(SALIDA[[#This Row],[CODIGO]],STOCKSANLUIS[],7,FALSE))</f>
        <v>C</v>
      </c>
      <c r="I2969" s="10"/>
      <c r="J2969" t="str">
        <f>SALIDA[[#This Row],[CODIGO]]&amp;"       "&amp;SALIDA[[#This Row],[FAMILIA]]</f>
        <v>03041       MAER FAN</v>
      </c>
      <c r="K2969">
        <f>VLOOKUP(SALIDA[[#This Row],[CODIGO]],STOCK_STARSOFT[],5,FALSE)</f>
        <v>8.64</v>
      </c>
      <c r="L2969">
        <f>SALIDA[[#This Row],[CANTIDAD]]*SALIDA[[#This Row],[PRECIO UND]]</f>
        <v>8.64</v>
      </c>
    </row>
    <row r="2970" spans="1:12" x14ac:dyDescent="0.25">
      <c r="A2970" s="6" t="s">
        <v>3078</v>
      </c>
      <c r="B2970" s="100" t="str">
        <f>VLOOKUP(SALIDA[[#This Row],[CODIGO]],STOCKSANLUIS[],2,FALSE)</f>
        <v>CIERRE RÁPIDO F-921 A CON LLAVE FI0 1279 - CAFF</v>
      </c>
      <c r="C2970" s="153">
        <v>46079</v>
      </c>
      <c r="D2970">
        <v>1</v>
      </c>
      <c r="E2970">
        <f>IF(VLOOKUP(SALIDA[[#This Row],[CODIGO]],STOCKSANLUIS[],6,FALSE)=0,"PRODUCTO SIN STOCK/UBICACIÓN",VLOOKUP(SALIDA[[#This Row],[CODIGO]],STOCKSANLUIS[],6,FALSE))</f>
        <v>1</v>
      </c>
      <c r="F2970">
        <f>SALIDA[[#This Row],[CANTIDAD]]/SALIDA[[#This Row],[UND MEDIDA]]</f>
        <v>1</v>
      </c>
      <c r="G2970" t="str">
        <f>VLOOKUP(SALIDA[[#This Row],[CODIGO]],FAMILIAS[],4,FALSE)</f>
        <v>CAFF</v>
      </c>
      <c r="H2970" s="10" t="str">
        <f>IF(VLOOKUP(SALIDA[[#This Row],[CODIGO]],STOCKSANLUIS[],7,FALSE)=0,"PRODUCTO SIN STOCK/UBICACIÓN",VLOOKUP(SALIDA[[#This Row],[CODIGO]],STOCKSANLUIS[],7,FALSE))</f>
        <v>A</v>
      </c>
      <c r="I2970" s="10"/>
      <c r="J2970" t="str">
        <f>SALIDA[[#This Row],[CODIGO]]&amp;"       "&amp;SALIDA[[#This Row],[FAMILIA]]</f>
        <v>02473       CAFF</v>
      </c>
      <c r="K2970">
        <f>VLOOKUP(SALIDA[[#This Row],[CODIGO]],STOCK_STARSOFT[],5,FALSE)</f>
        <v>56.62</v>
      </c>
      <c r="L2970">
        <f>SALIDA[[#This Row],[CANTIDAD]]*SALIDA[[#This Row],[PRECIO UND]]</f>
        <v>56.62</v>
      </c>
    </row>
    <row r="2971" spans="1:12" x14ac:dyDescent="0.25">
      <c r="A2971" s="6" t="s">
        <v>931</v>
      </c>
      <c r="B2971" s="100" t="str">
        <f>VLOOKUP(SALIDA[[#This Row],[CODIGO]],STOCKSANLUIS[],2,FALSE)</f>
        <v>ACEITE POLIOLESTER POE 32 - 1 GALON - BVA</v>
      </c>
      <c r="C2971" s="153">
        <v>46079</v>
      </c>
      <c r="D2971">
        <v>2</v>
      </c>
      <c r="E2971">
        <f>IF(VLOOKUP(SALIDA[[#This Row],[CODIGO]],STOCKSANLUIS[],6,FALSE)=0,"PRODUCTO SIN STOCK/UBICACIÓN",VLOOKUP(SALIDA[[#This Row],[CODIGO]],STOCKSANLUIS[],6,FALSE))</f>
        <v>1</v>
      </c>
      <c r="F2971">
        <f>SALIDA[[#This Row],[CANTIDAD]]/SALIDA[[#This Row],[UND MEDIDA]]</f>
        <v>2</v>
      </c>
      <c r="G2971" t="str">
        <f>VLOOKUP(SALIDA[[#This Row],[CODIGO]],FAMILIAS[],4,FALSE)</f>
        <v>BVA</v>
      </c>
      <c r="H2971" s="10" t="str">
        <f>IF(VLOOKUP(SALIDA[[#This Row],[CODIGO]],STOCKSANLUIS[],7,FALSE)=0,"PRODUCTO SIN STOCK/UBICACIÓN",VLOOKUP(SALIDA[[#This Row],[CODIGO]],STOCKSANLUIS[],7,FALSE))</f>
        <v>C</v>
      </c>
      <c r="I2971" s="10"/>
      <c r="J2971" t="str">
        <f>SALIDA[[#This Row],[CODIGO]]&amp;"       "&amp;SALIDA[[#This Row],[FAMILIA]]</f>
        <v>00987       BVA</v>
      </c>
      <c r="K2971">
        <f>VLOOKUP(SALIDA[[#This Row],[CODIGO]],STOCK_STARSOFT[],5,FALSE)</f>
        <v>47.466326000000002</v>
      </c>
      <c r="L2971">
        <f>SALIDA[[#This Row],[CANTIDAD]]*SALIDA[[#This Row],[PRECIO UND]]</f>
        <v>94.932652000000004</v>
      </c>
    </row>
    <row r="2972" spans="1:12" x14ac:dyDescent="0.25">
      <c r="A2972" s="6" t="s">
        <v>189</v>
      </c>
      <c r="B2972" s="100" t="str">
        <f>VLOOKUP(SALIDA[[#This Row],[CODIGO]],STOCKSANLUIS[],2,FALSE)</f>
        <v>PRESOSTATO DE ALTA DANFOSS KP-5 - R/AUTOMATICO - 060-117166</v>
      </c>
      <c r="C2972" s="153">
        <v>46079</v>
      </c>
      <c r="D2972">
        <v>1</v>
      </c>
      <c r="E2972">
        <f>IF(VLOOKUP(SALIDA[[#This Row],[CODIGO]],STOCKSANLUIS[],6,FALSE)=0,"PRODUCTO SIN STOCK/UBICACIÓN",VLOOKUP(SALIDA[[#This Row],[CODIGO]],STOCKSANLUIS[],6,FALSE))</f>
        <v>1</v>
      </c>
      <c r="F2972">
        <f>SALIDA[[#This Row],[CANTIDAD]]/SALIDA[[#This Row],[UND MEDIDA]]</f>
        <v>1</v>
      </c>
      <c r="G2972" t="str">
        <f>VLOOKUP(SALIDA[[#This Row],[CODIGO]],FAMILIAS[],4,FALSE)</f>
        <v>DANFOSS</v>
      </c>
      <c r="H2972" s="10" t="str">
        <f>IF(VLOOKUP(SALIDA[[#This Row],[CODIGO]],STOCKSANLUIS[],7,FALSE)=0,"PRODUCTO SIN STOCK/UBICACIÓN",VLOOKUP(SALIDA[[#This Row],[CODIGO]],STOCKSANLUIS[],7,FALSE))</f>
        <v>A</v>
      </c>
      <c r="I2972" s="10"/>
      <c r="J2972" t="str">
        <f>SALIDA[[#This Row],[CODIGO]]&amp;"       "&amp;SALIDA[[#This Row],[FAMILIA]]</f>
        <v>00134       DANFOSS</v>
      </c>
      <c r="K2972">
        <f>VLOOKUP(SALIDA[[#This Row],[CODIGO]],STOCK_STARSOFT[],5,FALSE)</f>
        <v>13.60833</v>
      </c>
      <c r="L2972">
        <f>SALIDA[[#This Row],[CANTIDAD]]*SALIDA[[#This Row],[PRECIO UND]]</f>
        <v>13.60833</v>
      </c>
    </row>
    <row r="2973" spans="1:12" x14ac:dyDescent="0.25">
      <c r="A2973" s="6" t="s">
        <v>723</v>
      </c>
      <c r="B2973" s="100" t="str">
        <f>VLOOKUP(SALIDA[[#This Row],[CODIGO]],STOCKSANLUIS[],2,FALSE)</f>
        <v>CUERPO DE VALVULA SOLENOIDE DANFOSS EVR 6 - 1/2  SOLDABLE  032F1209</v>
      </c>
      <c r="C2973" s="153">
        <v>46079</v>
      </c>
      <c r="D2973">
        <v>2</v>
      </c>
      <c r="E2973">
        <f>IF(VLOOKUP(SALIDA[[#This Row],[CODIGO]],STOCKSANLUIS[],6,FALSE)=0,"PRODUCTO SIN STOCK/UBICACIÓN",VLOOKUP(SALIDA[[#This Row],[CODIGO]],STOCKSANLUIS[],6,FALSE))</f>
        <v>1</v>
      </c>
      <c r="F2973">
        <f>SALIDA[[#This Row],[CANTIDAD]]/SALIDA[[#This Row],[UND MEDIDA]]</f>
        <v>2</v>
      </c>
      <c r="G2973" t="str">
        <f>VLOOKUP(SALIDA[[#This Row],[CODIGO]],FAMILIAS[],4,FALSE)</f>
        <v>DANFOSS</v>
      </c>
      <c r="H2973" s="10" t="str">
        <f>IF(VLOOKUP(SALIDA[[#This Row],[CODIGO]],STOCKSANLUIS[],7,FALSE)=0,"PRODUCTO SIN STOCK/UBICACIÓN",VLOOKUP(SALIDA[[#This Row],[CODIGO]],STOCKSANLUIS[],7,FALSE))</f>
        <v>A</v>
      </c>
      <c r="I2973" s="10"/>
      <c r="J2973" t="str">
        <f>SALIDA[[#This Row],[CODIGO]]&amp;"       "&amp;SALIDA[[#This Row],[FAMILIA]]</f>
        <v>00794       DANFOSS</v>
      </c>
      <c r="K2973">
        <f>VLOOKUP(SALIDA[[#This Row],[CODIGO]],STOCK_STARSOFT[],5,FALSE)</f>
        <v>32.299933000000003</v>
      </c>
      <c r="L2973">
        <f>SALIDA[[#This Row],[CANTIDAD]]*SALIDA[[#This Row],[PRECIO UND]]</f>
        <v>64.599866000000006</v>
      </c>
    </row>
    <row r="2974" spans="1:12" x14ac:dyDescent="0.25">
      <c r="A2974" s="6" t="s">
        <v>19180</v>
      </c>
      <c r="B2974" s="100" t="str">
        <f>VLOOKUP(SALIDA[[#This Row],[CODIGO]],STOCKSANLUIS[],2,FALSE)</f>
        <v>EQUIPO DE A/A MINI SPLIT FRIO SOLO INVERTER - 12000 BTU/H - R410A - 220V/1PH/60HZ - DAIKIN - GL - AHRI USA CERTIFICATED - FTKS12GL216A/RKS12GL216A</v>
      </c>
      <c r="C2974" s="153">
        <v>46079</v>
      </c>
      <c r="D2974">
        <v>1</v>
      </c>
      <c r="E2974">
        <f>IF(VLOOKUP(SALIDA[[#This Row],[CODIGO]],STOCKSANLUIS[],6,FALSE)=0,"PRODUCTO SIN STOCK/UBICACIÓN",VLOOKUP(SALIDA[[#This Row],[CODIGO]],STOCKSANLUIS[],6,FALSE))</f>
        <v>1</v>
      </c>
      <c r="F2974">
        <f>SALIDA[[#This Row],[CANTIDAD]]/SALIDA[[#This Row],[UND MEDIDA]]</f>
        <v>1</v>
      </c>
      <c r="G2974" t="str">
        <f>VLOOKUP(SALIDA[[#This Row],[CODIGO]],FAMILIAS[],4,FALSE)</f>
        <v>DAIKIN</v>
      </c>
      <c r="H2974" s="10" t="str">
        <f>IF(VLOOKUP(SALIDA[[#This Row],[CODIGO]],STOCKSANLUIS[],7,FALSE)=0,"PRODUCTO SIN STOCK/UBICACIÓN",VLOOKUP(SALIDA[[#This Row],[CODIGO]],STOCKSANLUIS[],7,FALSE))</f>
        <v>B</v>
      </c>
      <c r="I2974" s="10"/>
      <c r="J2974" t="str">
        <f>SALIDA[[#This Row],[CODIGO]]&amp;"       "&amp;SALIDA[[#This Row],[FAMILIA]]</f>
        <v>03453       DAIKIN</v>
      </c>
      <c r="K2974">
        <f>VLOOKUP(SALIDA[[#This Row],[CODIGO]],STOCK_STARSOFT[],5,FALSE)</f>
        <v>267.82219600000002</v>
      </c>
      <c r="L2974">
        <f>SALIDA[[#This Row],[CANTIDAD]]*SALIDA[[#This Row],[PRECIO UND]]</f>
        <v>267.82219600000002</v>
      </c>
    </row>
    <row r="2975" spans="1:12" x14ac:dyDescent="0.25">
      <c r="A2975" s="6" t="s">
        <v>2539</v>
      </c>
      <c r="B2975" s="100" t="str">
        <f>VLOOKUP(SALIDA[[#This Row],[CODIGO]],STOCKSANLUIS[],2,FALSE)</f>
        <v>CONTROLADOR DE TEMPERATURA DIGITAL MT-543EW PLUS DE 4 ETAPAS C/ALARMA - VER.06 - 115/220 VAC - FULL GAUGE - WHITE</v>
      </c>
      <c r="C2975" s="153">
        <v>46079</v>
      </c>
      <c r="D2975">
        <v>3</v>
      </c>
      <c r="E2975">
        <f>IF(VLOOKUP(SALIDA[[#This Row],[CODIGO]],STOCKSANLUIS[],6,FALSE)=0,"PRODUCTO SIN STOCK/UBICACIÓN",VLOOKUP(SALIDA[[#This Row],[CODIGO]],STOCKSANLUIS[],6,FALSE))</f>
        <v>1</v>
      </c>
      <c r="F2975">
        <f>SALIDA[[#This Row],[CANTIDAD]]/SALIDA[[#This Row],[UND MEDIDA]]</f>
        <v>3</v>
      </c>
      <c r="G2975" t="str">
        <f>VLOOKUP(SALIDA[[#This Row],[CODIGO]],FAMILIAS[],4,FALSE)</f>
        <v>FULL GAUGE</v>
      </c>
      <c r="H2975" s="10" t="str">
        <f>IF(VLOOKUP(SALIDA[[#This Row],[CODIGO]],STOCKSANLUIS[],7,FALSE)=0,"PRODUCTO SIN STOCK/UBICACIÓN",VLOOKUP(SALIDA[[#This Row],[CODIGO]],STOCKSANLUIS[],7,FALSE))</f>
        <v>A</v>
      </c>
      <c r="I2975" s="10"/>
      <c r="J2975" t="str">
        <f>SALIDA[[#This Row],[CODIGO]]&amp;"       "&amp;SALIDA[[#This Row],[FAMILIA]]</f>
        <v>02081       FULL GAUGE</v>
      </c>
      <c r="K2975">
        <f>VLOOKUP(SALIDA[[#This Row],[CODIGO]],STOCK_STARSOFT[],5,FALSE)</f>
        <v>33.869329</v>
      </c>
      <c r="L2975">
        <f>SALIDA[[#This Row],[CANTIDAD]]*SALIDA[[#This Row],[PRECIO UND]]</f>
        <v>101.60798700000001</v>
      </c>
    </row>
    <row r="2976" spans="1:12" x14ac:dyDescent="0.25">
      <c r="A2976" s="6" t="s">
        <v>2022</v>
      </c>
      <c r="B2976" s="100" t="str">
        <f>VLOOKUP(SALIDA[[#This Row],[CODIGO]],STOCKSANLUIS[],2,FALSE)</f>
        <v>CONTROLADOR DE TEMPERATURA DIGITAL TC-900E POWER - VER.07 - 115/220 VAC - FULL GAUGE</v>
      </c>
      <c r="C2976" s="153">
        <v>46079</v>
      </c>
      <c r="D2976">
        <v>30</v>
      </c>
      <c r="E2976">
        <f>IF(VLOOKUP(SALIDA[[#This Row],[CODIGO]],STOCKSANLUIS[],6,FALSE)=0,"PRODUCTO SIN STOCK/UBICACIÓN",VLOOKUP(SALIDA[[#This Row],[CODIGO]],STOCKSANLUIS[],6,FALSE))</f>
        <v>1</v>
      </c>
      <c r="F2976">
        <f>SALIDA[[#This Row],[CANTIDAD]]/SALIDA[[#This Row],[UND MEDIDA]]</f>
        <v>30</v>
      </c>
      <c r="G2976" t="str">
        <f>VLOOKUP(SALIDA[[#This Row],[CODIGO]],FAMILIAS[],4,FALSE)</f>
        <v>FULL GAUGE</v>
      </c>
      <c r="H2976" s="10" t="str">
        <f>IF(VLOOKUP(SALIDA[[#This Row],[CODIGO]],STOCKSANLUIS[],7,FALSE)=0,"PRODUCTO SIN STOCK/UBICACIÓN",VLOOKUP(SALIDA[[#This Row],[CODIGO]],STOCKSANLUIS[],7,FALSE))</f>
        <v>C</v>
      </c>
      <c r="I2976" s="10" t="s">
        <v>19536</v>
      </c>
      <c r="J2976" t="str">
        <f>SALIDA[[#This Row],[CODIGO]]&amp;"       "&amp;SALIDA[[#This Row],[FAMILIA]]</f>
        <v>01785       FULL GAUGE</v>
      </c>
      <c r="K2976">
        <f>VLOOKUP(SALIDA[[#This Row],[CODIGO]],STOCK_STARSOFT[],5,FALSE)</f>
        <v>18.272079000000002</v>
      </c>
      <c r="L2976">
        <f>SALIDA[[#This Row],[CANTIDAD]]*SALIDA[[#This Row],[PRECIO UND]]</f>
        <v>548.16237000000001</v>
      </c>
    </row>
    <row r="2977" spans="1:12" x14ac:dyDescent="0.25">
      <c r="A2977" s="6" t="s">
        <v>33</v>
      </c>
      <c r="B2977" s="100" t="str">
        <f>VLOOKUP(SALIDA[[#This Row],[CODIGO]],STOCKSANLUIS[],2,FALSE)</f>
        <v>CONTROLADOR DE TEMPERATURA DIGITAL MT-512E 2HP - VER.13 - 115/220 VAC - FULL GAUGE</v>
      </c>
      <c r="C2977" s="153">
        <v>46079</v>
      </c>
      <c r="D2977">
        <v>80</v>
      </c>
      <c r="E2977">
        <f>IF(VLOOKUP(SALIDA[[#This Row],[CODIGO]],STOCKSANLUIS[],6,FALSE)=0,"PRODUCTO SIN STOCK/UBICACIÓN",VLOOKUP(SALIDA[[#This Row],[CODIGO]],STOCKSANLUIS[],6,FALSE))</f>
        <v>1</v>
      </c>
      <c r="F2977">
        <f>SALIDA[[#This Row],[CANTIDAD]]/SALIDA[[#This Row],[UND MEDIDA]]</f>
        <v>80</v>
      </c>
      <c r="G2977" t="str">
        <f>VLOOKUP(SALIDA[[#This Row],[CODIGO]],FAMILIAS[],4,FALSE)</f>
        <v>FULL GAUGE</v>
      </c>
      <c r="H2977" s="10" t="str">
        <f>IF(VLOOKUP(SALIDA[[#This Row],[CODIGO]],STOCKSANLUIS[],7,FALSE)=0,"PRODUCTO SIN STOCK/UBICACIÓN",VLOOKUP(SALIDA[[#This Row],[CODIGO]],STOCKSANLUIS[],7,FALSE))</f>
        <v>C</v>
      </c>
      <c r="I2977" s="10" t="s">
        <v>19536</v>
      </c>
      <c r="J2977" t="str">
        <f>SALIDA[[#This Row],[CODIGO]]&amp;"       "&amp;SALIDA[[#This Row],[FAMILIA]]</f>
        <v>00016       FULL GAUGE</v>
      </c>
      <c r="K2977">
        <f>VLOOKUP(SALIDA[[#This Row],[CODIGO]],STOCK_STARSOFT[],5,FALSE)</f>
        <v>13.318346</v>
      </c>
      <c r="L2977">
        <f>SALIDA[[#This Row],[CANTIDAD]]*SALIDA[[#This Row],[PRECIO UND]]</f>
        <v>1065.46768</v>
      </c>
    </row>
    <row r="2978" spans="1:12" x14ac:dyDescent="0.25">
      <c r="A2978" s="6" t="s">
        <v>3758</v>
      </c>
      <c r="B2978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2978" s="153">
        <v>46079</v>
      </c>
      <c r="D2978">
        <v>2</v>
      </c>
      <c r="E2978">
        <f>IF(VLOOKUP(SALIDA[[#This Row],[CODIGO]],STOCKSANLUIS[],6,FALSE)=0,"PRODUCTO SIN STOCK/UBICACIÓN",VLOOKUP(SALIDA[[#This Row],[CODIGO]],STOCKSANLUIS[],6,FALSE))</f>
        <v>1</v>
      </c>
      <c r="F2978">
        <f>SALIDA[[#This Row],[CANTIDAD]]/SALIDA[[#This Row],[UND MEDIDA]]</f>
        <v>2</v>
      </c>
      <c r="G2978" t="str">
        <f>VLOOKUP(SALIDA[[#This Row],[CODIGO]],FAMILIAS[],4,FALSE)</f>
        <v>TEMP BLUE</v>
      </c>
      <c r="H2978" s="10" t="str">
        <f>IF(VLOOKUP(SALIDA[[#This Row],[CODIGO]],STOCKSANLUIS[],7,FALSE)=0,"PRODUCTO SIN STOCK/UBICACIÓN",VLOOKUP(SALIDA[[#This Row],[CODIGO]],STOCKSANLUIS[],7,FALSE))</f>
        <v>B</v>
      </c>
      <c r="I2978" s="10" t="s">
        <v>19536</v>
      </c>
      <c r="J2978" t="str">
        <f>SALIDA[[#This Row],[CODIGO]]&amp;"       "&amp;SALIDA[[#This Row],[FAMILIA]]</f>
        <v>03156       TEMP BLUE</v>
      </c>
      <c r="K2978">
        <f>VLOOKUP(SALIDA[[#This Row],[CODIGO]],STOCK_STARSOFT[],5,FALSE)</f>
        <v>364.48966100000001</v>
      </c>
      <c r="L2978">
        <f>SALIDA[[#This Row],[CANTIDAD]]*SALIDA[[#This Row],[PRECIO UND]]</f>
        <v>728.97932200000002</v>
      </c>
    </row>
    <row r="2979" spans="1:12" x14ac:dyDescent="0.25">
      <c r="A2979" s="6" t="s">
        <v>2022</v>
      </c>
      <c r="B2979" s="100" t="str">
        <f>VLOOKUP(SALIDA[[#This Row],[CODIGO]],STOCKSANLUIS[],2,FALSE)</f>
        <v>CONTROLADOR DE TEMPERATURA DIGITAL TC-900E POWER - VER.07 - 115/220 VAC - FULL GAUGE</v>
      </c>
      <c r="C2979" s="153">
        <v>46079</v>
      </c>
      <c r="D2979">
        <v>1</v>
      </c>
      <c r="E2979">
        <f>IF(VLOOKUP(SALIDA[[#This Row],[CODIGO]],STOCKSANLUIS[],6,FALSE)=0,"PRODUCTO SIN STOCK/UBICACIÓN",VLOOKUP(SALIDA[[#This Row],[CODIGO]],STOCKSANLUIS[],6,FALSE))</f>
        <v>1</v>
      </c>
      <c r="F2979">
        <f>SALIDA[[#This Row],[CANTIDAD]]/SALIDA[[#This Row],[UND MEDIDA]]</f>
        <v>1</v>
      </c>
      <c r="G2979" t="str">
        <f>VLOOKUP(SALIDA[[#This Row],[CODIGO]],FAMILIAS[],4,FALSE)</f>
        <v>FULL GAUGE</v>
      </c>
      <c r="H2979" s="10" t="str">
        <f>IF(VLOOKUP(SALIDA[[#This Row],[CODIGO]],STOCKSANLUIS[],7,FALSE)=0,"PRODUCTO SIN STOCK/UBICACIÓN",VLOOKUP(SALIDA[[#This Row],[CODIGO]],STOCKSANLUIS[],7,FALSE))</f>
        <v>C</v>
      </c>
      <c r="I2979" s="10"/>
      <c r="J2979" t="str">
        <f>SALIDA[[#This Row],[CODIGO]]&amp;"       "&amp;SALIDA[[#This Row],[FAMILIA]]</f>
        <v>01785       FULL GAUGE</v>
      </c>
      <c r="K2979">
        <f>VLOOKUP(SALIDA[[#This Row],[CODIGO]],STOCK_STARSOFT[],5,FALSE)</f>
        <v>18.272079000000002</v>
      </c>
      <c r="L2979">
        <f>SALIDA[[#This Row],[CANTIDAD]]*SALIDA[[#This Row],[PRECIO UND]]</f>
        <v>18.272079000000002</v>
      </c>
    </row>
    <row r="2980" spans="1:12" x14ac:dyDescent="0.25">
      <c r="A2980" s="6" t="s">
        <v>2022</v>
      </c>
      <c r="B2980" s="100" t="str">
        <f>VLOOKUP(SALIDA[[#This Row],[CODIGO]],STOCKSANLUIS[],2,FALSE)</f>
        <v>CONTROLADOR DE TEMPERATURA DIGITAL TC-900E POWER - VER.07 - 115/220 VAC - FULL GAUGE</v>
      </c>
      <c r="C2980" s="153">
        <v>46079</v>
      </c>
      <c r="D2980">
        <v>9</v>
      </c>
      <c r="E2980">
        <f>IF(VLOOKUP(SALIDA[[#This Row],[CODIGO]],STOCKSANLUIS[],6,FALSE)=0,"PRODUCTO SIN STOCK/UBICACIÓN",VLOOKUP(SALIDA[[#This Row],[CODIGO]],STOCKSANLUIS[],6,FALSE))</f>
        <v>1</v>
      </c>
      <c r="F2980">
        <f>SALIDA[[#This Row],[CANTIDAD]]/SALIDA[[#This Row],[UND MEDIDA]]</f>
        <v>9</v>
      </c>
      <c r="G2980" t="str">
        <f>VLOOKUP(SALIDA[[#This Row],[CODIGO]],FAMILIAS[],4,FALSE)</f>
        <v>FULL GAUGE</v>
      </c>
      <c r="H2980" s="10" t="str">
        <f>IF(VLOOKUP(SALIDA[[#This Row],[CODIGO]],STOCKSANLUIS[],7,FALSE)=0,"PRODUCTO SIN STOCK/UBICACIÓN",VLOOKUP(SALIDA[[#This Row],[CODIGO]],STOCKSANLUIS[],7,FALSE))</f>
        <v>C</v>
      </c>
      <c r="I2980" s="10"/>
      <c r="J2980" t="str">
        <f>SALIDA[[#This Row],[CODIGO]]&amp;"       "&amp;SALIDA[[#This Row],[FAMILIA]]</f>
        <v>01785       FULL GAUGE</v>
      </c>
      <c r="K2980">
        <f>VLOOKUP(SALIDA[[#This Row],[CODIGO]],STOCK_STARSOFT[],5,FALSE)</f>
        <v>18.272079000000002</v>
      </c>
      <c r="L2980">
        <f>SALIDA[[#This Row],[CANTIDAD]]*SALIDA[[#This Row],[PRECIO UND]]</f>
        <v>164.448711</v>
      </c>
    </row>
    <row r="2981" spans="1:12" x14ac:dyDescent="0.25">
      <c r="A2981" s="6" t="s">
        <v>22054</v>
      </c>
      <c r="B2981" s="100" t="str">
        <f>VLOOKUP(SALIDA[[#This Row],[CODIGO]],STOCKSANLUIS[],2,FALSE)</f>
        <v xml:space="preserve">ELECTRIC ACTUATOR ORIGINAL - JOHNSON CONTROLS </v>
      </c>
      <c r="C2981" s="153">
        <v>46079</v>
      </c>
      <c r="D2981">
        <v>2</v>
      </c>
      <c r="E2981">
        <f>IF(VLOOKUP(SALIDA[[#This Row],[CODIGO]],STOCKSANLUIS[],6,FALSE)=0,"PRODUCTO SIN STOCK/UBICACIÓN",VLOOKUP(SALIDA[[#This Row],[CODIGO]],STOCKSANLUIS[],6,FALSE))</f>
        <v>1</v>
      </c>
      <c r="F2981">
        <f>SALIDA[[#This Row],[CANTIDAD]]/SALIDA[[#This Row],[UND MEDIDA]]</f>
        <v>2</v>
      </c>
      <c r="G2981" t="str">
        <f>VLOOKUP(SALIDA[[#This Row],[CODIGO]],FAMILIAS[],4,FALSE)</f>
        <v>JOHNSON CONTROLS</v>
      </c>
      <c r="H2981" s="10" t="str">
        <f>IF(VLOOKUP(SALIDA[[#This Row],[CODIGO]],STOCKSANLUIS[],7,FALSE)=0,"PRODUCTO SIN STOCK/UBICACIÓN",VLOOKUP(SALIDA[[#This Row],[CODIGO]],STOCKSANLUIS[],7,FALSE))</f>
        <v>A</v>
      </c>
      <c r="I2981" s="10"/>
      <c r="J2981" t="str">
        <f>SALIDA[[#This Row],[CODIGO]]&amp;"       "&amp;SALIDA[[#This Row],[FAMILIA]]</f>
        <v>03545       JOHNSON CONTROLS</v>
      </c>
      <c r="K2981">
        <f>VLOOKUP(SALIDA[[#This Row],[CODIGO]],STOCK_STARSOFT[],5,FALSE)</f>
        <v>10.095546000000001</v>
      </c>
      <c r="L2981">
        <f>SALIDA[[#This Row],[CANTIDAD]]*SALIDA[[#This Row],[PRECIO UND]]</f>
        <v>20.191092000000001</v>
      </c>
    </row>
    <row r="2982" spans="1:12" x14ac:dyDescent="0.25">
      <c r="A2982" s="6" t="s">
        <v>57</v>
      </c>
      <c r="B2982" s="100" t="str">
        <f>VLOOKUP(SALIDA[[#This Row],[CODIGO]],STOCKSANLUIS[],2,FALSE)</f>
        <v>CONTROLADOR DE VOLTAJE Y PROTECTOR DE FASES PHASELOG EW PLUS - VER.05 - 90-220 VAC - FULL GAUGE - WHITE</v>
      </c>
      <c r="C2982" s="153">
        <v>46079</v>
      </c>
      <c r="D2982">
        <v>1</v>
      </c>
      <c r="E2982">
        <f>IF(VLOOKUP(SALIDA[[#This Row],[CODIGO]],STOCKSANLUIS[],6,FALSE)=0,"PRODUCTO SIN STOCK/UBICACIÓN",VLOOKUP(SALIDA[[#This Row],[CODIGO]],STOCKSANLUIS[],6,FALSE))</f>
        <v>1</v>
      </c>
      <c r="F2982">
        <f>SALIDA[[#This Row],[CANTIDAD]]/SALIDA[[#This Row],[UND MEDIDA]]</f>
        <v>1</v>
      </c>
      <c r="G2982" t="str">
        <f>VLOOKUP(SALIDA[[#This Row],[CODIGO]],FAMILIAS[],4,FALSE)</f>
        <v>FULL GAUGE</v>
      </c>
      <c r="H2982" s="10" t="str">
        <f>IF(VLOOKUP(SALIDA[[#This Row],[CODIGO]],STOCKSANLUIS[],7,FALSE)=0,"PRODUCTO SIN STOCK/UBICACIÓN",VLOOKUP(SALIDA[[#This Row],[CODIGO]],STOCKSANLUIS[],7,FALSE))</f>
        <v>C</v>
      </c>
      <c r="I2982" s="10"/>
      <c r="J2982" t="str">
        <f>SALIDA[[#This Row],[CODIGO]]&amp;"       "&amp;SALIDA[[#This Row],[FAMILIA]]</f>
        <v>00029       FULL GAUGE</v>
      </c>
      <c r="K2982">
        <f>VLOOKUP(SALIDA[[#This Row],[CODIGO]],STOCK_STARSOFT[],5,FALSE)</f>
        <v>54.47063</v>
      </c>
      <c r="L2982">
        <f>SALIDA[[#This Row],[CANTIDAD]]*SALIDA[[#This Row],[PRECIO UND]]</f>
        <v>54.47063</v>
      </c>
    </row>
    <row r="2983" spans="1:12" x14ac:dyDescent="0.25">
      <c r="A2983" s="6" t="s">
        <v>2627</v>
      </c>
      <c r="B2983" s="100" t="str">
        <f>VLOOKUP(SALIDA[[#This Row],[CODIGO]],STOCKSANLUIS[],2,FALSE)</f>
        <v>TARJETA TERMOSTATO CON DISPLAY - QTH-10A - QUALITY</v>
      </c>
      <c r="C2983" s="153">
        <v>46079</v>
      </c>
      <c r="D2983">
        <v>1</v>
      </c>
      <c r="E2983">
        <f>IF(VLOOKUP(SALIDA[[#This Row],[CODIGO]],STOCKSANLUIS[],6,FALSE)=0,"PRODUCTO SIN STOCK/UBICACIÓN",VLOOKUP(SALIDA[[#This Row],[CODIGO]],STOCKSANLUIS[],6,FALSE))</f>
        <v>1</v>
      </c>
      <c r="F2983">
        <f>SALIDA[[#This Row],[CANTIDAD]]/SALIDA[[#This Row],[UND MEDIDA]]</f>
        <v>1</v>
      </c>
      <c r="G2983" t="str">
        <f>VLOOKUP(SALIDA[[#This Row],[CODIGO]],FAMILIAS[],4,FALSE)</f>
        <v>QUALITY</v>
      </c>
      <c r="H2983" s="10" t="str">
        <f>IF(VLOOKUP(SALIDA[[#This Row],[CODIGO]],STOCKSANLUIS[],7,FALSE)=0,"PRODUCTO SIN STOCK/UBICACIÓN",VLOOKUP(SALIDA[[#This Row],[CODIGO]],STOCKSANLUIS[],7,FALSE))</f>
        <v>A</v>
      </c>
      <c r="I2983" s="10"/>
      <c r="J2983" t="str">
        <f>SALIDA[[#This Row],[CODIGO]]&amp;"       "&amp;SALIDA[[#This Row],[FAMILIA]]</f>
        <v>02143       QUALITY</v>
      </c>
      <c r="K2983">
        <f>VLOOKUP(SALIDA[[#This Row],[CODIGO]],STOCK_STARSOFT[],5,FALSE)</f>
        <v>20.447405</v>
      </c>
      <c r="L2983">
        <f>SALIDA[[#This Row],[CANTIDAD]]*SALIDA[[#This Row],[PRECIO UND]]</f>
        <v>20.447405</v>
      </c>
    </row>
    <row r="2984" spans="1:12" x14ac:dyDescent="0.25">
      <c r="A2984" s="6" t="s">
        <v>3096</v>
      </c>
      <c r="B2984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2984" s="153">
        <v>46079</v>
      </c>
      <c r="D2984">
        <v>3</v>
      </c>
      <c r="E2984">
        <f>IF(VLOOKUP(SALIDA[[#This Row],[CODIGO]],STOCKSANLUIS[],6,FALSE)=0,"PRODUCTO SIN STOCK/UBICACIÓN",VLOOKUP(SALIDA[[#This Row],[CODIGO]],STOCKSANLUIS[],6,FALSE))</f>
        <v>1</v>
      </c>
      <c r="F2984">
        <f>SALIDA[[#This Row],[CANTIDAD]]/SALIDA[[#This Row],[UND MEDIDA]]</f>
        <v>3</v>
      </c>
      <c r="G2984" t="str">
        <f>VLOOKUP(SALIDA[[#This Row],[CODIGO]],FAMILIAS[],4,FALSE)</f>
        <v>TEMP BLUE</v>
      </c>
      <c r="H2984" s="10" t="str">
        <f>IF(VLOOKUP(SALIDA[[#This Row],[CODIGO]],STOCKSANLUIS[],7,FALSE)=0,"PRODUCTO SIN STOCK/UBICACIÓN",VLOOKUP(SALIDA[[#This Row],[CODIGO]],STOCKSANLUIS[],7,FALSE))</f>
        <v>B</v>
      </c>
      <c r="I2984" s="10"/>
      <c r="J2984" t="str">
        <f>SALIDA[[#This Row],[CODIGO]]&amp;"       "&amp;SALIDA[[#This Row],[FAMILIA]]</f>
        <v>02495       TEMP BLUE</v>
      </c>
      <c r="K2984">
        <f>VLOOKUP(SALIDA[[#This Row],[CODIGO]],STOCK_STARSOFT[],5,FALSE)</f>
        <v>207.15372199999999</v>
      </c>
      <c r="L2984">
        <f>SALIDA[[#This Row],[CANTIDAD]]*SALIDA[[#This Row],[PRECIO UND]]</f>
        <v>621.46116599999993</v>
      </c>
    </row>
    <row r="2985" spans="1:12" x14ac:dyDescent="0.25">
      <c r="A2985" s="6" t="s">
        <v>2466</v>
      </c>
      <c r="B2985" s="100" t="str">
        <f>VLOOKUP(SALIDA[[#This Row],[CODIGO]],STOCKSANLUIS[],2,FALSE)</f>
        <v>LIMPIADOR PARA EVAPORADOR - EVAP POWR-C - 1GALON - NU CALGON</v>
      </c>
      <c r="C2985" s="153">
        <v>46079</v>
      </c>
      <c r="D2985">
        <v>5</v>
      </c>
      <c r="E2985">
        <f>IF(VLOOKUP(SALIDA[[#This Row],[CODIGO]],STOCKSANLUIS[],6,FALSE)=0,"PRODUCTO SIN STOCK/UBICACIÓN",VLOOKUP(SALIDA[[#This Row],[CODIGO]],STOCKSANLUIS[],6,FALSE))</f>
        <v>1</v>
      </c>
      <c r="F2985">
        <f>SALIDA[[#This Row],[CANTIDAD]]/SALIDA[[#This Row],[UND MEDIDA]]</f>
        <v>5</v>
      </c>
      <c r="G2985" t="str">
        <f>VLOOKUP(SALIDA[[#This Row],[CODIGO]],FAMILIAS[],4,FALSE)</f>
        <v>NU CALGON</v>
      </c>
      <c r="H2985" s="10" t="str">
        <f>IF(VLOOKUP(SALIDA[[#This Row],[CODIGO]],STOCKSANLUIS[],7,FALSE)=0,"PRODUCTO SIN STOCK/UBICACIÓN",VLOOKUP(SALIDA[[#This Row],[CODIGO]],STOCKSANLUIS[],7,FALSE))</f>
        <v>C</v>
      </c>
      <c r="I2985" s="10"/>
      <c r="J2985" t="str">
        <f>SALIDA[[#This Row],[CODIGO]]&amp;"       "&amp;SALIDA[[#This Row],[FAMILIA]]</f>
        <v>02030       NU CALGON</v>
      </c>
      <c r="K2985">
        <f>VLOOKUP(SALIDA[[#This Row],[CODIGO]],STOCK_STARSOFT[],5,FALSE)</f>
        <v>10.536965</v>
      </c>
      <c r="L2985">
        <f>SALIDA[[#This Row],[CANTIDAD]]*SALIDA[[#This Row],[PRECIO UND]]</f>
        <v>52.684825000000004</v>
      </c>
    </row>
    <row r="2986" spans="1:12" x14ac:dyDescent="0.25">
      <c r="A2986" s="6" t="s">
        <v>2490</v>
      </c>
      <c r="B2986" s="100" t="str">
        <f>VLOOKUP(SALIDA[[#This Row],[CODIGO]],STOCKSANLUIS[],2,FALSE)</f>
        <v>LIMPIADOR PARA CONDENSADOR - NU-BRITE - 1GALON - NU CALGON</v>
      </c>
      <c r="C2986" s="153">
        <v>46079</v>
      </c>
      <c r="D2986">
        <v>5</v>
      </c>
      <c r="E2986">
        <f>IF(VLOOKUP(SALIDA[[#This Row],[CODIGO]],STOCKSANLUIS[],6,FALSE)=0,"PRODUCTO SIN STOCK/UBICACIÓN",VLOOKUP(SALIDA[[#This Row],[CODIGO]],STOCKSANLUIS[],6,FALSE))</f>
        <v>1</v>
      </c>
      <c r="F2986">
        <f>SALIDA[[#This Row],[CANTIDAD]]/SALIDA[[#This Row],[UND MEDIDA]]</f>
        <v>5</v>
      </c>
      <c r="G2986" t="str">
        <f>VLOOKUP(SALIDA[[#This Row],[CODIGO]],FAMILIAS[],4,FALSE)</f>
        <v>NU CALGON</v>
      </c>
      <c r="H2986" s="10" t="str">
        <f>IF(VLOOKUP(SALIDA[[#This Row],[CODIGO]],STOCKSANLUIS[],7,FALSE)=0,"PRODUCTO SIN STOCK/UBICACIÓN",VLOOKUP(SALIDA[[#This Row],[CODIGO]],STOCKSANLUIS[],7,FALSE))</f>
        <v>C</v>
      </c>
      <c r="I2986" s="10"/>
      <c r="J2986" t="str">
        <f>SALIDA[[#This Row],[CODIGO]]&amp;"       "&amp;SALIDA[[#This Row],[FAMILIA]]</f>
        <v>02043       NU CALGON</v>
      </c>
      <c r="K2986">
        <f>VLOOKUP(SALIDA[[#This Row],[CODIGO]],STOCK_STARSOFT[],5,FALSE)</f>
        <v>9.0050089999999994</v>
      </c>
      <c r="L2986">
        <f>SALIDA[[#This Row],[CANTIDAD]]*SALIDA[[#This Row],[PRECIO UND]]</f>
        <v>45.025044999999999</v>
      </c>
    </row>
    <row r="2987" spans="1:12" x14ac:dyDescent="0.25">
      <c r="A2987" s="6" t="s">
        <v>3281</v>
      </c>
      <c r="B2987" s="100" t="str">
        <f>VLOOKUP(SALIDA[[#This Row],[CODIGO]],STOCKSANLUIS[],2,FALSE)</f>
        <v>MANIFOLD PARA R410A, R-22, R404A , R134A - CON MANGUERAS DE 36"  CT-536G-410 -EVERWELL</v>
      </c>
      <c r="C2987" s="153">
        <v>46079</v>
      </c>
      <c r="D2987">
        <v>1</v>
      </c>
      <c r="E2987">
        <f>IF(VLOOKUP(SALIDA[[#This Row],[CODIGO]],STOCKSANLUIS[],6,FALSE)=0,"PRODUCTO SIN STOCK/UBICACIÓN",VLOOKUP(SALIDA[[#This Row],[CODIGO]],STOCKSANLUIS[],6,FALSE))</f>
        <v>1</v>
      </c>
      <c r="F2987">
        <f>SALIDA[[#This Row],[CANTIDAD]]/SALIDA[[#This Row],[UND MEDIDA]]</f>
        <v>1</v>
      </c>
      <c r="G2987" t="str">
        <f>VLOOKUP(SALIDA[[#This Row],[CODIGO]],FAMILIAS[],4,FALSE)</f>
        <v>EVERWELL</v>
      </c>
      <c r="H2987" s="10" t="str">
        <f>IF(VLOOKUP(SALIDA[[#This Row],[CODIGO]],STOCKSANLUIS[],7,FALSE)=0,"PRODUCTO SIN STOCK/UBICACIÓN",VLOOKUP(SALIDA[[#This Row],[CODIGO]],STOCKSANLUIS[],7,FALSE))</f>
        <v>A</v>
      </c>
      <c r="I2987" s="10"/>
      <c r="J2987" t="str">
        <f>SALIDA[[#This Row],[CODIGO]]&amp;"       "&amp;SALIDA[[#This Row],[FAMILIA]]</f>
        <v>02707       EVERWELL</v>
      </c>
      <c r="K2987">
        <f>VLOOKUP(SALIDA[[#This Row],[CODIGO]],STOCK_STARSOFT[],5,FALSE)</f>
        <v>15.050298</v>
      </c>
      <c r="L2987">
        <f>SALIDA[[#This Row],[CANTIDAD]]*SALIDA[[#This Row],[PRECIO UND]]</f>
        <v>15.050298</v>
      </c>
    </row>
    <row r="2988" spans="1:12" x14ac:dyDescent="0.25">
      <c r="A2988" s="6" t="s">
        <v>1073</v>
      </c>
      <c r="B2988" s="100" t="str">
        <f>VLOOKUP(SALIDA[[#This Row],[CODIGO]],STOCKSANLUIS[],2,FALSE)</f>
        <v>GAS MAP BERNZOMATIC  - WORTHINGTON 14.1 OZ</v>
      </c>
      <c r="C2988" s="153">
        <v>46079</v>
      </c>
      <c r="D2988">
        <v>18</v>
      </c>
      <c r="E2988">
        <f>IF(VLOOKUP(SALIDA[[#This Row],[CODIGO]],STOCKSANLUIS[],6,FALSE)=0,"PRODUCTO SIN STOCK/UBICACIÓN",VLOOKUP(SALIDA[[#This Row],[CODIGO]],STOCKSANLUIS[],6,FALSE))</f>
        <v>1</v>
      </c>
      <c r="F2988">
        <f>SALIDA[[#This Row],[CANTIDAD]]/SALIDA[[#This Row],[UND MEDIDA]]</f>
        <v>18</v>
      </c>
      <c r="G2988" t="str">
        <f>VLOOKUP(SALIDA[[#This Row],[CODIGO]],FAMILIAS[],4,FALSE)</f>
        <v>WORTHINGTON</v>
      </c>
      <c r="H2988" s="10" t="str">
        <f>IF(VLOOKUP(SALIDA[[#This Row],[CODIGO]],STOCKSANLUIS[],7,FALSE)=0,"PRODUCTO SIN STOCK/UBICACIÓN",VLOOKUP(SALIDA[[#This Row],[CODIGO]],STOCKSANLUIS[],7,FALSE))</f>
        <v>C</v>
      </c>
      <c r="I2988" s="10" t="s">
        <v>19536</v>
      </c>
      <c r="J2988" t="str">
        <f>SALIDA[[#This Row],[CODIGO]]&amp;"       "&amp;SALIDA[[#This Row],[FAMILIA]]</f>
        <v>01167       WORTHINGTON</v>
      </c>
      <c r="K2988">
        <f>VLOOKUP(SALIDA[[#This Row],[CODIGO]],STOCK_STARSOFT[],5,FALSE)</f>
        <v>3.829685</v>
      </c>
      <c r="L2988">
        <f>SALIDA[[#This Row],[CANTIDAD]]*SALIDA[[#This Row],[PRECIO UND]]</f>
        <v>68.934330000000003</v>
      </c>
    </row>
    <row r="2989" spans="1:12" x14ac:dyDescent="0.25">
      <c r="A2989" s="6" t="s">
        <v>2466</v>
      </c>
      <c r="B2989" s="100" t="str">
        <f>VLOOKUP(SALIDA[[#This Row],[CODIGO]],STOCKSANLUIS[],2,FALSE)</f>
        <v>LIMPIADOR PARA EVAPORADOR - EVAP POWR-C - 1GALON - NU CALGON</v>
      </c>
      <c r="C2989" s="153">
        <v>46079</v>
      </c>
      <c r="D2989">
        <v>6</v>
      </c>
      <c r="E2989">
        <f>IF(VLOOKUP(SALIDA[[#This Row],[CODIGO]],STOCKSANLUIS[],6,FALSE)=0,"PRODUCTO SIN STOCK/UBICACIÓN",VLOOKUP(SALIDA[[#This Row],[CODIGO]],STOCKSANLUIS[],6,FALSE))</f>
        <v>1</v>
      </c>
      <c r="F2989">
        <f>SALIDA[[#This Row],[CANTIDAD]]/SALIDA[[#This Row],[UND MEDIDA]]</f>
        <v>6</v>
      </c>
      <c r="G2989" t="str">
        <f>VLOOKUP(SALIDA[[#This Row],[CODIGO]],FAMILIAS[],4,FALSE)</f>
        <v>NU CALGON</v>
      </c>
      <c r="H2989" s="10" t="str">
        <f>IF(VLOOKUP(SALIDA[[#This Row],[CODIGO]],STOCKSANLUIS[],7,FALSE)=0,"PRODUCTO SIN STOCK/UBICACIÓN",VLOOKUP(SALIDA[[#This Row],[CODIGO]],STOCKSANLUIS[],7,FALSE))</f>
        <v>C</v>
      </c>
      <c r="I2989" s="10"/>
      <c r="J2989" t="str">
        <f>SALIDA[[#This Row],[CODIGO]]&amp;"       "&amp;SALIDA[[#This Row],[FAMILIA]]</f>
        <v>02030       NU CALGON</v>
      </c>
      <c r="K2989">
        <f>VLOOKUP(SALIDA[[#This Row],[CODIGO]],STOCK_STARSOFT[],5,FALSE)</f>
        <v>10.536965</v>
      </c>
      <c r="L2989">
        <f>SALIDA[[#This Row],[CANTIDAD]]*SALIDA[[#This Row],[PRECIO UND]]</f>
        <v>63.221789999999999</v>
      </c>
    </row>
    <row r="2990" spans="1:12" x14ac:dyDescent="0.25">
      <c r="A2990" s="6" t="s">
        <v>487</v>
      </c>
      <c r="B2990" s="100" t="str">
        <f>VLOOKUP(SALIDA[[#This Row],[CODIGO]],STOCKSANLUIS[],2,FALSE)</f>
        <v>SOLDADURA DE PLATA HARRIS AL 5%</v>
      </c>
      <c r="C2990" s="153">
        <v>46079</v>
      </c>
      <c r="D2990">
        <v>252</v>
      </c>
      <c r="E2990">
        <f>IF(VLOOKUP(SALIDA[[#This Row],[CODIGO]],STOCKSANLUIS[],6,FALSE)=0,"PRODUCTO SIN STOCK/UBICACIÓN",VLOOKUP(SALIDA[[#This Row],[CODIGO]],STOCKSANLUIS[],6,FALSE))</f>
        <v>1</v>
      </c>
      <c r="F2990">
        <f>SALIDA[[#This Row],[CANTIDAD]]/SALIDA[[#This Row],[UND MEDIDA]]</f>
        <v>252</v>
      </c>
      <c r="G2990" t="str">
        <f>VLOOKUP(SALIDA[[#This Row],[CODIGO]],FAMILIAS[],4,FALSE)</f>
        <v>HARRIS</v>
      </c>
      <c r="H2990" s="10" t="str">
        <f>IF(VLOOKUP(SALIDA[[#This Row],[CODIGO]],STOCKSANLUIS[],7,FALSE)=0,"PRODUCTO SIN STOCK/UBICACIÓN",VLOOKUP(SALIDA[[#This Row],[CODIGO]],STOCKSANLUIS[],7,FALSE))</f>
        <v>C</v>
      </c>
      <c r="I2990" s="10"/>
      <c r="J2990" t="str">
        <f>SALIDA[[#This Row],[CODIGO]]&amp;"       "&amp;SALIDA[[#This Row],[FAMILIA]]</f>
        <v>00406       HARRIS</v>
      </c>
      <c r="K2990">
        <f>VLOOKUP(SALIDA[[#This Row],[CODIGO]],STOCK_STARSOFT[],5,FALSE)</f>
        <v>2.7172480000000001</v>
      </c>
      <c r="L2990">
        <f>SALIDA[[#This Row],[CANTIDAD]]*SALIDA[[#This Row],[PRECIO UND]]</f>
        <v>684.74649599999998</v>
      </c>
    </row>
    <row r="2991" spans="1:12" x14ac:dyDescent="0.25">
      <c r="A2991" s="6" t="s">
        <v>3406</v>
      </c>
      <c r="B2991" s="100" t="str">
        <f>VLOOKUP(SALIDA[[#This Row],[CODIGO]],STOCKSANLUIS[],2,FALSE)</f>
        <v>SOLDADURA DE PLATA HARRIS AL 45%</v>
      </c>
      <c r="C2991" s="153">
        <v>46079</v>
      </c>
      <c r="D2991">
        <v>10</v>
      </c>
      <c r="E2991">
        <f>IF(VLOOKUP(SALIDA[[#This Row],[CODIGO]],STOCKSANLUIS[],6,FALSE)=0,"PRODUCTO SIN STOCK/UBICACIÓN",VLOOKUP(SALIDA[[#This Row],[CODIGO]],STOCKSANLUIS[],6,FALSE))</f>
        <v>1</v>
      </c>
      <c r="F2991">
        <f>SALIDA[[#This Row],[CANTIDAD]]/SALIDA[[#This Row],[UND MEDIDA]]</f>
        <v>10</v>
      </c>
      <c r="G2991" t="str">
        <f>VLOOKUP(SALIDA[[#This Row],[CODIGO]],FAMILIAS[],4,FALSE)</f>
        <v>HARRIS</v>
      </c>
      <c r="H2991" s="10" t="str">
        <f>IF(VLOOKUP(SALIDA[[#This Row],[CODIGO]],STOCKSANLUIS[],7,FALSE)=0,"PRODUCTO SIN STOCK/UBICACIÓN",VLOOKUP(SALIDA[[#This Row],[CODIGO]],STOCKSANLUIS[],7,FALSE))</f>
        <v>C</v>
      </c>
      <c r="I2991" s="10"/>
      <c r="J2991" t="str">
        <f>SALIDA[[#This Row],[CODIGO]]&amp;"       "&amp;SALIDA[[#This Row],[FAMILIA]]</f>
        <v>02832       HARRIS</v>
      </c>
      <c r="K2991">
        <f>VLOOKUP(SALIDA[[#This Row],[CODIGO]],STOCK_STARSOFT[],5,FALSE)</f>
        <v>15.331932</v>
      </c>
      <c r="L2991">
        <f>SALIDA[[#This Row],[CANTIDAD]]*SALIDA[[#This Row],[PRECIO UND]]</f>
        <v>153.31932</v>
      </c>
    </row>
    <row r="2992" spans="1:12" x14ac:dyDescent="0.25">
      <c r="A2992" s="6" t="s">
        <v>3513</v>
      </c>
      <c r="B2992" s="100" t="str">
        <f>VLOOKUP(SALIDA[[#This Row],[CODIGO]],STOCKSANLUIS[],2,FALSE)</f>
        <v>GAS REFRIGERANTE FREON 410A 650 GR -CHEMOURS - CAJA DE 12 -  CHINO</v>
      </c>
      <c r="C2992" s="153">
        <v>46079</v>
      </c>
      <c r="D2992">
        <v>2</v>
      </c>
      <c r="E2992">
        <f>IF(VLOOKUP(SALIDA[[#This Row],[CODIGO]],STOCKSANLUIS[],6,FALSE)=0,"PRODUCTO SIN STOCK/UBICACIÓN",VLOOKUP(SALIDA[[#This Row],[CODIGO]],STOCKSANLUIS[],6,FALSE))</f>
        <v>1</v>
      </c>
      <c r="F2992">
        <f>SALIDA[[#This Row],[CANTIDAD]]/SALIDA[[#This Row],[UND MEDIDA]]</f>
        <v>2</v>
      </c>
      <c r="G2992" t="str">
        <f>VLOOKUP(SALIDA[[#This Row],[CODIGO]],FAMILIAS[],4,FALSE)</f>
        <v>THE CHEMOURS</v>
      </c>
      <c r="H2992" s="10" t="str">
        <f>IF(VLOOKUP(SALIDA[[#This Row],[CODIGO]],STOCKSANLUIS[],7,FALSE)=0,"PRODUCTO SIN STOCK/UBICACIÓN",VLOOKUP(SALIDA[[#This Row],[CODIGO]],STOCKSANLUIS[],7,FALSE))</f>
        <v>C</v>
      </c>
      <c r="I2992" s="10"/>
      <c r="J2992" t="str">
        <f>SALIDA[[#This Row],[CODIGO]]&amp;"       "&amp;SALIDA[[#This Row],[FAMILIA]]</f>
        <v>02922       THE CHEMOURS</v>
      </c>
      <c r="K2992">
        <f>VLOOKUP(SALIDA[[#This Row],[CODIGO]],STOCK_STARSOFT[],5,FALSE)</f>
        <v>8.1124840000000003</v>
      </c>
      <c r="L2992">
        <f>SALIDA[[#This Row],[CANTIDAD]]*SALIDA[[#This Row],[PRECIO UND]]</f>
        <v>16.224968000000001</v>
      </c>
    </row>
    <row r="2993" spans="1:12" x14ac:dyDescent="0.25">
      <c r="A2993" s="6" t="s">
        <v>2022</v>
      </c>
      <c r="B2993" s="100" t="str">
        <f>VLOOKUP(SALIDA[[#This Row],[CODIGO]],STOCKSANLUIS[],2,FALSE)</f>
        <v>CONTROLADOR DE TEMPERATURA DIGITAL TC-900E POWER - VER.07 - 115/220 VAC - FULL GAUGE</v>
      </c>
      <c r="C2993" s="153">
        <v>46079</v>
      </c>
      <c r="D2993">
        <v>1</v>
      </c>
      <c r="E2993">
        <f>IF(VLOOKUP(SALIDA[[#This Row],[CODIGO]],STOCKSANLUIS[],6,FALSE)=0,"PRODUCTO SIN STOCK/UBICACIÓN",VLOOKUP(SALIDA[[#This Row],[CODIGO]],STOCKSANLUIS[],6,FALSE))</f>
        <v>1</v>
      </c>
      <c r="F2993">
        <f>SALIDA[[#This Row],[CANTIDAD]]/SALIDA[[#This Row],[UND MEDIDA]]</f>
        <v>1</v>
      </c>
      <c r="G2993" t="str">
        <f>VLOOKUP(SALIDA[[#This Row],[CODIGO]],FAMILIAS[],4,FALSE)</f>
        <v>FULL GAUGE</v>
      </c>
      <c r="H2993" s="10" t="str">
        <f>IF(VLOOKUP(SALIDA[[#This Row],[CODIGO]],STOCKSANLUIS[],7,FALSE)=0,"PRODUCTO SIN STOCK/UBICACIÓN",VLOOKUP(SALIDA[[#This Row],[CODIGO]],STOCKSANLUIS[],7,FALSE))</f>
        <v>C</v>
      </c>
      <c r="I2993" s="10"/>
      <c r="J2993" t="str">
        <f>SALIDA[[#This Row],[CODIGO]]&amp;"       "&amp;SALIDA[[#This Row],[FAMILIA]]</f>
        <v>01785       FULL GAUGE</v>
      </c>
      <c r="K2993">
        <f>VLOOKUP(SALIDA[[#This Row],[CODIGO]],STOCK_STARSOFT[],5,FALSE)</f>
        <v>18.272079000000002</v>
      </c>
      <c r="L2993">
        <f>SALIDA[[#This Row],[CANTIDAD]]*SALIDA[[#This Row],[PRECIO UND]]</f>
        <v>18.272079000000002</v>
      </c>
    </row>
    <row r="2994" spans="1:12" x14ac:dyDescent="0.25">
      <c r="A2994" s="6" t="s">
        <v>3927</v>
      </c>
      <c r="B2994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2994" s="153">
        <v>46080</v>
      </c>
      <c r="D2994">
        <v>6</v>
      </c>
      <c r="E2994">
        <f>IF(VLOOKUP(SALIDA[[#This Row],[CODIGO]],STOCKSANLUIS[],6,FALSE)=0,"PRODUCTO SIN STOCK/UBICACIÓN",VLOOKUP(SALIDA[[#This Row],[CODIGO]],STOCKSANLUIS[],6,FALSE))</f>
        <v>1</v>
      </c>
      <c r="F2994">
        <f>SALIDA[[#This Row],[CANTIDAD]]/SALIDA[[#This Row],[UND MEDIDA]]</f>
        <v>6</v>
      </c>
      <c r="G2994" t="str">
        <f>VLOOKUP(SALIDA[[#This Row],[CODIGO]],FAMILIAS[],4,FALSE)</f>
        <v>VIKING</v>
      </c>
      <c r="H2994" s="10" t="str">
        <f>IF(VLOOKUP(SALIDA[[#This Row],[CODIGO]],STOCKSANLUIS[],7,FALSE)=0,"PRODUCTO SIN STOCK/UBICACIÓN",VLOOKUP(SALIDA[[#This Row],[CODIGO]],STOCKSANLUIS[],7,FALSE))</f>
        <v>B</v>
      </c>
      <c r="I2994" s="10"/>
      <c r="J2994" t="str">
        <f>SALIDA[[#This Row],[CODIGO]]&amp;"       "&amp;SALIDA[[#This Row],[FAMILIA]]</f>
        <v>03395       VIKING</v>
      </c>
      <c r="K2994">
        <f>VLOOKUP(SALIDA[[#This Row],[CODIGO]],STOCK_STARSOFT[],5,FALSE)</f>
        <v>148.63707299999999</v>
      </c>
      <c r="L2994">
        <f>SALIDA[[#This Row],[CANTIDAD]]*SALIDA[[#This Row],[PRECIO UND]]</f>
        <v>891.82243799999992</v>
      </c>
    </row>
    <row r="2995" spans="1:12" x14ac:dyDescent="0.25">
      <c r="A2995" s="6" t="s">
        <v>19299</v>
      </c>
      <c r="B2995" s="100" t="str">
        <f>VLOOKUP(SALIDA[[#This Row],[CODIGO]],STOCKSANLUIS[],2,FALSE)</f>
        <v>CINTA DE PVC PARA MINI SPLITS 50MMX50M - TAFETAN - EVERFROST - HIGH QUALITY</v>
      </c>
      <c r="C2995" s="153">
        <v>46080</v>
      </c>
      <c r="D2995">
        <v>4</v>
      </c>
      <c r="E2995">
        <f>IF(VLOOKUP(SALIDA[[#This Row],[CODIGO]],STOCKSANLUIS[],6,FALSE)=0,"PRODUCTO SIN STOCK/UBICACIÓN",VLOOKUP(SALIDA[[#This Row],[CODIGO]],STOCKSANLUIS[],6,FALSE))</f>
        <v>1</v>
      </c>
      <c r="F2995">
        <f>SALIDA[[#This Row],[CANTIDAD]]/SALIDA[[#This Row],[UND MEDIDA]]</f>
        <v>4</v>
      </c>
      <c r="G2995" t="str">
        <f>VLOOKUP(SALIDA[[#This Row],[CODIGO]],FAMILIAS[],4,FALSE)</f>
        <v>EVERFROST</v>
      </c>
      <c r="H2995" s="10" t="str">
        <f>IF(VLOOKUP(SALIDA[[#This Row],[CODIGO]],STOCKSANLUIS[],7,FALSE)=0,"PRODUCTO SIN STOCK/UBICACIÓN",VLOOKUP(SALIDA[[#This Row],[CODIGO]],STOCKSANLUIS[],7,FALSE))</f>
        <v>C</v>
      </c>
      <c r="I2995" s="10"/>
      <c r="J2995" t="str">
        <f>SALIDA[[#This Row],[CODIGO]]&amp;"       "&amp;SALIDA[[#This Row],[FAMILIA]]</f>
        <v>03489       EVERFROST</v>
      </c>
      <c r="K2995">
        <f>VLOOKUP(SALIDA[[#This Row],[CODIGO]],STOCK_STARSOFT[],5,FALSE)</f>
        <v>0.76004300000000002</v>
      </c>
      <c r="L2995">
        <f>SALIDA[[#This Row],[CANTIDAD]]*SALIDA[[#This Row],[PRECIO UND]]</f>
        <v>3.0401720000000001</v>
      </c>
    </row>
    <row r="2996" spans="1:12" x14ac:dyDescent="0.25">
      <c r="A2996" s="6" t="s">
        <v>33</v>
      </c>
      <c r="B2996" s="100" t="str">
        <f>VLOOKUP(SALIDA[[#This Row],[CODIGO]],STOCKSANLUIS[],2,FALSE)</f>
        <v>CONTROLADOR DE TEMPERATURA DIGITAL MT-512E 2HP - VER.13 - 115/220 VAC - FULL GAUGE</v>
      </c>
      <c r="C2996" s="153">
        <v>46080</v>
      </c>
      <c r="D2996">
        <v>3</v>
      </c>
      <c r="E2996">
        <f>IF(VLOOKUP(SALIDA[[#This Row],[CODIGO]],STOCKSANLUIS[],6,FALSE)=0,"PRODUCTO SIN STOCK/UBICACIÓN",VLOOKUP(SALIDA[[#This Row],[CODIGO]],STOCKSANLUIS[],6,FALSE))</f>
        <v>1</v>
      </c>
      <c r="F2996">
        <f>SALIDA[[#This Row],[CANTIDAD]]/SALIDA[[#This Row],[UND MEDIDA]]</f>
        <v>3</v>
      </c>
      <c r="G2996" t="str">
        <f>VLOOKUP(SALIDA[[#This Row],[CODIGO]],FAMILIAS[],4,FALSE)</f>
        <v>FULL GAUGE</v>
      </c>
      <c r="H2996" s="10" t="str">
        <f>IF(VLOOKUP(SALIDA[[#This Row],[CODIGO]],STOCKSANLUIS[],7,FALSE)=0,"PRODUCTO SIN STOCK/UBICACIÓN",VLOOKUP(SALIDA[[#This Row],[CODIGO]],STOCKSANLUIS[],7,FALSE))</f>
        <v>C</v>
      </c>
      <c r="I2996" s="10"/>
      <c r="J2996" t="str">
        <f>SALIDA[[#This Row],[CODIGO]]&amp;"       "&amp;SALIDA[[#This Row],[FAMILIA]]</f>
        <v>00016       FULL GAUGE</v>
      </c>
      <c r="K2996">
        <f>VLOOKUP(SALIDA[[#This Row],[CODIGO]],STOCK_STARSOFT[],5,FALSE)</f>
        <v>13.318346</v>
      </c>
      <c r="L2996">
        <f>SALIDA[[#This Row],[CANTIDAD]]*SALIDA[[#This Row],[PRECIO UND]]</f>
        <v>39.955038000000002</v>
      </c>
    </row>
    <row r="2997" spans="1:12" x14ac:dyDescent="0.25">
      <c r="A2997" s="6" t="s">
        <v>3665</v>
      </c>
      <c r="B2997" s="100" t="str">
        <f>VLOOKUP(SALIDA[[#This Row],[CODIGO]],STOCKSANLUIS[],2,FALSE)</f>
        <v>AGENTE DE LIMPIEZA INTERNA OPTEON SF FLUSH X 4.54 KG - CHEMOURS - REEMPLAZO DEL R141B</v>
      </c>
      <c r="C2997" s="153">
        <v>46080</v>
      </c>
      <c r="D2997">
        <v>1</v>
      </c>
      <c r="E2997">
        <f>IF(VLOOKUP(SALIDA[[#This Row],[CODIGO]],STOCKSANLUIS[],6,FALSE)=0,"PRODUCTO SIN STOCK/UBICACIÓN",VLOOKUP(SALIDA[[#This Row],[CODIGO]],STOCKSANLUIS[],6,FALSE))</f>
        <v>1</v>
      </c>
      <c r="F2997">
        <f>SALIDA[[#This Row],[CANTIDAD]]/SALIDA[[#This Row],[UND MEDIDA]]</f>
        <v>1</v>
      </c>
      <c r="G2997" t="str">
        <f>VLOOKUP(SALIDA[[#This Row],[CODIGO]],FAMILIAS[],4,FALSE)</f>
        <v>THE CHEMOURS</v>
      </c>
      <c r="H2997" s="10" t="str">
        <f>IF(VLOOKUP(SALIDA[[#This Row],[CODIGO]],STOCKSANLUIS[],7,FALSE)=0,"PRODUCTO SIN STOCK/UBICACIÓN",VLOOKUP(SALIDA[[#This Row],[CODIGO]],STOCKSANLUIS[],7,FALSE))</f>
        <v>C</v>
      </c>
      <c r="I2997" s="10"/>
      <c r="J2997" t="str">
        <f>SALIDA[[#This Row],[CODIGO]]&amp;"       "&amp;SALIDA[[#This Row],[FAMILIA]]</f>
        <v>03051       THE CHEMOURS</v>
      </c>
      <c r="K2997">
        <f>VLOOKUP(SALIDA[[#This Row],[CODIGO]],STOCK_STARSOFT[],5,FALSE)</f>
        <v>91.188703000000004</v>
      </c>
      <c r="L2997">
        <f>SALIDA[[#This Row],[CANTIDAD]]*SALIDA[[#This Row],[PRECIO UND]]</f>
        <v>91.188703000000004</v>
      </c>
    </row>
    <row r="2998" spans="1:12" x14ac:dyDescent="0.25">
      <c r="A2998" s="6" t="s">
        <v>22054</v>
      </c>
      <c r="B2998" s="100" t="str">
        <f>VLOOKUP(SALIDA[[#This Row],[CODIGO]],STOCKSANLUIS[],2,FALSE)</f>
        <v xml:space="preserve">ELECTRIC ACTUATOR ORIGINAL - JOHNSON CONTROLS </v>
      </c>
      <c r="C2998" s="153">
        <v>46080</v>
      </c>
      <c r="D2998">
        <v>1</v>
      </c>
      <c r="E2998">
        <f>IF(VLOOKUP(SALIDA[[#This Row],[CODIGO]],STOCKSANLUIS[],6,FALSE)=0,"PRODUCTO SIN STOCK/UBICACIÓN",VLOOKUP(SALIDA[[#This Row],[CODIGO]],STOCKSANLUIS[],6,FALSE))</f>
        <v>1</v>
      </c>
      <c r="F2998">
        <f>SALIDA[[#This Row],[CANTIDAD]]/SALIDA[[#This Row],[UND MEDIDA]]</f>
        <v>1</v>
      </c>
      <c r="G2998" t="str">
        <f>VLOOKUP(SALIDA[[#This Row],[CODIGO]],FAMILIAS[],4,FALSE)</f>
        <v>JOHNSON CONTROLS</v>
      </c>
      <c r="H2998" s="10" t="str">
        <f>IF(VLOOKUP(SALIDA[[#This Row],[CODIGO]],STOCKSANLUIS[],7,FALSE)=0,"PRODUCTO SIN STOCK/UBICACIÓN",VLOOKUP(SALIDA[[#This Row],[CODIGO]],STOCKSANLUIS[],7,FALSE))</f>
        <v>A</v>
      </c>
      <c r="I2998" s="10"/>
      <c r="J2998" t="str">
        <f>SALIDA[[#This Row],[CODIGO]]&amp;"       "&amp;SALIDA[[#This Row],[FAMILIA]]</f>
        <v>03545       JOHNSON CONTROLS</v>
      </c>
      <c r="K2998">
        <f>VLOOKUP(SALIDA[[#This Row],[CODIGO]],STOCK_STARSOFT[],5,FALSE)</f>
        <v>10.095546000000001</v>
      </c>
      <c r="L2998">
        <f>SALIDA[[#This Row],[CANTIDAD]]*SALIDA[[#This Row],[PRECIO UND]]</f>
        <v>10.095546000000001</v>
      </c>
    </row>
    <row r="2999" spans="1:12" x14ac:dyDescent="0.25">
      <c r="A2999" s="6" t="s">
        <v>33</v>
      </c>
      <c r="B2999" s="100" t="str">
        <f>VLOOKUP(SALIDA[[#This Row],[CODIGO]],STOCKSANLUIS[],2,FALSE)</f>
        <v>CONTROLADOR DE TEMPERATURA DIGITAL MT-512E 2HP - VER.13 - 115/220 VAC - FULL GAUGE</v>
      </c>
      <c r="C2999" s="153">
        <v>46080</v>
      </c>
      <c r="D2999">
        <v>6</v>
      </c>
      <c r="E2999">
        <f>IF(VLOOKUP(SALIDA[[#This Row],[CODIGO]],STOCKSANLUIS[],6,FALSE)=0,"PRODUCTO SIN STOCK/UBICACIÓN",VLOOKUP(SALIDA[[#This Row],[CODIGO]],STOCKSANLUIS[],6,FALSE))</f>
        <v>1</v>
      </c>
      <c r="F2999">
        <f>SALIDA[[#This Row],[CANTIDAD]]/SALIDA[[#This Row],[UND MEDIDA]]</f>
        <v>6</v>
      </c>
      <c r="G2999" t="str">
        <f>VLOOKUP(SALIDA[[#This Row],[CODIGO]],FAMILIAS[],4,FALSE)</f>
        <v>FULL GAUGE</v>
      </c>
      <c r="H2999" s="10" t="str">
        <f>IF(VLOOKUP(SALIDA[[#This Row],[CODIGO]],STOCKSANLUIS[],7,FALSE)=0,"PRODUCTO SIN STOCK/UBICACIÓN",VLOOKUP(SALIDA[[#This Row],[CODIGO]],STOCKSANLUIS[],7,FALSE))</f>
        <v>C</v>
      </c>
      <c r="I2999" s="10"/>
      <c r="J2999" t="str">
        <f>SALIDA[[#This Row],[CODIGO]]&amp;"       "&amp;SALIDA[[#This Row],[FAMILIA]]</f>
        <v>00016       FULL GAUGE</v>
      </c>
      <c r="K2999">
        <f>VLOOKUP(SALIDA[[#This Row],[CODIGO]],STOCK_STARSOFT[],5,FALSE)</f>
        <v>13.318346</v>
      </c>
      <c r="L2999">
        <f>SALIDA[[#This Row],[CANTIDAD]]*SALIDA[[#This Row],[PRECIO UND]]</f>
        <v>79.910076000000004</v>
      </c>
    </row>
    <row r="3000" spans="1:12" x14ac:dyDescent="0.25">
      <c r="A3000" s="6" t="s">
        <v>22052</v>
      </c>
      <c r="B3000" s="100" t="str">
        <f>VLOOKUP(SALIDA[[#This Row],[CODIGO]],STOCKSANLUIS[],2,FALSE)</f>
        <v>BOMBA DE CONDENSADO STAR COLD  DE 230V-1F-60HZ TANQUE BAJO (INCLUYE MANGUERA) SI-1805</v>
      </c>
      <c r="C3000" s="153">
        <v>46080</v>
      </c>
      <c r="D3000">
        <v>1</v>
      </c>
      <c r="E3000">
        <f>IF(VLOOKUP(SALIDA[[#This Row],[CODIGO]],STOCKSANLUIS[],6,FALSE)=0,"PRODUCTO SIN STOCK/UBICACIÓN",VLOOKUP(SALIDA[[#This Row],[CODIGO]],STOCKSANLUIS[],6,FALSE))</f>
        <v>1</v>
      </c>
      <c r="F3000">
        <f>SALIDA[[#This Row],[CANTIDAD]]/SALIDA[[#This Row],[UND MEDIDA]]</f>
        <v>1</v>
      </c>
      <c r="G3000" t="str">
        <f>VLOOKUP(SALIDA[[#This Row],[CODIGO]],FAMILIAS[],4,FALSE)</f>
        <v>STAR COLD</v>
      </c>
      <c r="H3000" s="10" t="str">
        <f>IF(VLOOKUP(SALIDA[[#This Row],[CODIGO]],STOCKSANLUIS[],7,FALSE)=0,"PRODUCTO SIN STOCK/UBICACIÓN",VLOOKUP(SALIDA[[#This Row],[CODIGO]],STOCKSANLUIS[],7,FALSE))</f>
        <v>B/C</v>
      </c>
      <c r="I3000" s="10"/>
      <c r="J3000" t="str">
        <f>SALIDA[[#This Row],[CODIGO]]&amp;"       "&amp;SALIDA[[#This Row],[FAMILIA]]</f>
        <v>03544       STAR COLD</v>
      </c>
      <c r="K3000">
        <f>VLOOKUP(SALIDA[[#This Row],[CODIGO]],STOCK_STARSOFT[],5,FALSE)</f>
        <v>19.413727000000002</v>
      </c>
      <c r="L3000">
        <f>SALIDA[[#This Row],[CANTIDAD]]*SALIDA[[#This Row],[PRECIO UND]]</f>
        <v>19.413727000000002</v>
      </c>
    </row>
    <row r="3001" spans="1:12" x14ac:dyDescent="0.25">
      <c r="A3001" s="6" t="s">
        <v>3647</v>
      </c>
      <c r="B3001" s="100" t="str">
        <f>VLOOKUP(SALIDA[[#This Row],[CODIGO]],STOCKSANLUIS[],2,FALSE)</f>
        <v>MOTOVENTILADOR DE 16 WATTS 220V/1PH/60HZ INC. HELICE DE 254MM Y BASE</v>
      </c>
      <c r="C3001" s="153">
        <v>46080</v>
      </c>
      <c r="D3001">
        <v>2</v>
      </c>
      <c r="E3001">
        <f>IF(VLOOKUP(SALIDA[[#This Row],[CODIGO]],STOCKSANLUIS[],6,FALSE)=0,"PRODUCTO SIN STOCK/UBICACIÓN",VLOOKUP(SALIDA[[#This Row],[CODIGO]],STOCKSANLUIS[],6,FALSE))</f>
        <v>1</v>
      </c>
      <c r="F3001">
        <f>SALIDA[[#This Row],[CANTIDAD]]/SALIDA[[#This Row],[UND MEDIDA]]</f>
        <v>2</v>
      </c>
      <c r="G3001" t="str">
        <f>VLOOKUP(SALIDA[[#This Row],[CODIGO]],FAMILIAS[],4,FALSE)</f>
        <v>MAER FAN</v>
      </c>
      <c r="H3001" s="10" t="str">
        <f>IF(VLOOKUP(SALIDA[[#This Row],[CODIGO]],STOCKSANLUIS[],7,FALSE)=0,"PRODUCTO SIN STOCK/UBICACIÓN",VLOOKUP(SALIDA[[#This Row],[CODIGO]],STOCKSANLUIS[],7,FALSE))</f>
        <v>C</v>
      </c>
      <c r="I3001" s="10"/>
      <c r="J3001" t="str">
        <f>SALIDA[[#This Row],[CODIGO]]&amp;"       "&amp;SALIDA[[#This Row],[FAMILIA]]</f>
        <v>03041       MAER FAN</v>
      </c>
      <c r="K3001">
        <f>VLOOKUP(SALIDA[[#This Row],[CODIGO]],STOCK_STARSOFT[],5,FALSE)</f>
        <v>8.64</v>
      </c>
      <c r="L3001">
        <f>SALIDA[[#This Row],[CANTIDAD]]*SALIDA[[#This Row],[PRECIO UND]]</f>
        <v>17.28</v>
      </c>
    </row>
    <row r="3002" spans="1:12" x14ac:dyDescent="0.25">
      <c r="A3002" s="6" t="s">
        <v>3281</v>
      </c>
      <c r="B3002" s="100" t="str">
        <f>VLOOKUP(SALIDA[[#This Row],[CODIGO]],STOCKSANLUIS[],2,FALSE)</f>
        <v>MANIFOLD PARA R410A, R-22, R404A , R134A - CON MANGUERAS DE 36"  CT-536G-410 -EVERWELL</v>
      </c>
      <c r="C3002" s="153">
        <v>46080</v>
      </c>
      <c r="D3002">
        <v>1</v>
      </c>
      <c r="E3002">
        <f>IF(VLOOKUP(SALIDA[[#This Row],[CODIGO]],STOCKSANLUIS[],6,FALSE)=0,"PRODUCTO SIN STOCK/UBICACIÓN",VLOOKUP(SALIDA[[#This Row],[CODIGO]],STOCKSANLUIS[],6,FALSE))</f>
        <v>1</v>
      </c>
      <c r="F3002">
        <f>SALIDA[[#This Row],[CANTIDAD]]/SALIDA[[#This Row],[UND MEDIDA]]</f>
        <v>1</v>
      </c>
      <c r="G3002" t="str">
        <f>VLOOKUP(SALIDA[[#This Row],[CODIGO]],FAMILIAS[],4,FALSE)</f>
        <v>EVERWELL</v>
      </c>
      <c r="H3002" s="10" t="str">
        <f>IF(VLOOKUP(SALIDA[[#This Row],[CODIGO]],STOCKSANLUIS[],7,FALSE)=0,"PRODUCTO SIN STOCK/UBICACIÓN",VLOOKUP(SALIDA[[#This Row],[CODIGO]],STOCKSANLUIS[],7,FALSE))</f>
        <v>A</v>
      </c>
      <c r="I3002" s="10" t="s">
        <v>19536</v>
      </c>
      <c r="J3002" t="str">
        <f>SALIDA[[#This Row],[CODIGO]]&amp;"       "&amp;SALIDA[[#This Row],[FAMILIA]]</f>
        <v>02707       EVERWELL</v>
      </c>
      <c r="K3002">
        <f>VLOOKUP(SALIDA[[#This Row],[CODIGO]],STOCK_STARSOFT[],5,FALSE)</f>
        <v>15.050298</v>
      </c>
      <c r="L3002">
        <f>SALIDA[[#This Row],[CANTIDAD]]*SALIDA[[#This Row],[PRECIO UND]]</f>
        <v>15.050298</v>
      </c>
    </row>
    <row r="3003" spans="1:12" x14ac:dyDescent="0.25">
      <c r="A3003" s="6" t="s">
        <v>2693</v>
      </c>
      <c r="B3003" s="100" t="str">
        <f>VLOOKUP(SALIDA[[#This Row],[CODIGO]],STOCKSANLUIS[],2,FALSE)</f>
        <v>GAS REFRIGERANTE FREON R-410A - 11.35 KG - CHINO - CHEMOURS</v>
      </c>
      <c r="C3003" s="153">
        <v>46080</v>
      </c>
      <c r="D3003">
        <v>4</v>
      </c>
      <c r="E3003">
        <f>IF(VLOOKUP(SALIDA[[#This Row],[CODIGO]],STOCKSANLUIS[],6,FALSE)=0,"PRODUCTO SIN STOCK/UBICACIÓN",VLOOKUP(SALIDA[[#This Row],[CODIGO]],STOCKSANLUIS[],6,FALSE))</f>
        <v>1</v>
      </c>
      <c r="F3003">
        <f>SALIDA[[#This Row],[CANTIDAD]]/SALIDA[[#This Row],[UND MEDIDA]]</f>
        <v>4</v>
      </c>
      <c r="G3003" t="str">
        <f>VLOOKUP(SALIDA[[#This Row],[CODIGO]],FAMILIAS[],4,FALSE)</f>
        <v>THE CHEMOURS</v>
      </c>
      <c r="H3003" s="10" t="str">
        <f>IF(VLOOKUP(SALIDA[[#This Row],[CODIGO]],STOCKSANLUIS[],7,FALSE)=0,"PRODUCTO SIN STOCK/UBICACIÓN",VLOOKUP(SALIDA[[#This Row],[CODIGO]],STOCKSANLUIS[],7,FALSE))</f>
        <v>C</v>
      </c>
      <c r="I3003" s="10"/>
      <c r="J3003" t="str">
        <f>SALIDA[[#This Row],[CODIGO]]&amp;"       "&amp;SALIDA[[#This Row],[FAMILIA]]</f>
        <v>02187       THE CHEMOURS</v>
      </c>
      <c r="K3003">
        <f>VLOOKUP(SALIDA[[#This Row],[CODIGO]],STOCK_STARSOFT[],5,FALSE)</f>
        <v>122.01251999999999</v>
      </c>
      <c r="L3003">
        <f>SALIDA[[#This Row],[CANTIDAD]]*SALIDA[[#This Row],[PRECIO UND]]</f>
        <v>488.05007999999998</v>
      </c>
    </row>
    <row r="3004" spans="1:12" x14ac:dyDescent="0.25">
      <c r="A3004" s="6" t="s">
        <v>3794</v>
      </c>
      <c r="B3004" s="100" t="str">
        <f>VLOOKUP(SALIDA[[#This Row],[CODIGO]],STOCKSANLUIS[],2,FALSE)</f>
        <v>EQUIPO DE A/A MINI SPLIT FRIO SOLO - 12000 BTU - R410A - 220V/1PH/60HZ - TEMP BLUE MADE BY CARRIER ENTERPRISE TBH41J-012-H3N1C / TBG41J-012PH3N1C</v>
      </c>
      <c r="C3004" s="153">
        <v>46080</v>
      </c>
      <c r="D3004">
        <v>1</v>
      </c>
      <c r="E3004">
        <f>IF(VLOOKUP(SALIDA[[#This Row],[CODIGO]],STOCKSANLUIS[],6,FALSE)=0,"PRODUCTO SIN STOCK/UBICACIÓN",VLOOKUP(SALIDA[[#This Row],[CODIGO]],STOCKSANLUIS[],6,FALSE))</f>
        <v>1</v>
      </c>
      <c r="F3004">
        <f>SALIDA[[#This Row],[CANTIDAD]]/SALIDA[[#This Row],[UND MEDIDA]]</f>
        <v>1</v>
      </c>
      <c r="G3004" t="str">
        <f>VLOOKUP(SALIDA[[#This Row],[CODIGO]],FAMILIAS[],4,FALSE)</f>
        <v>TEMP BLUE</v>
      </c>
      <c r="H3004" s="10" t="str">
        <f>IF(VLOOKUP(SALIDA[[#This Row],[CODIGO]],STOCKSANLUIS[],7,FALSE)=0,"PRODUCTO SIN STOCK/UBICACIÓN",VLOOKUP(SALIDA[[#This Row],[CODIGO]],STOCKSANLUIS[],7,FALSE))</f>
        <v>B</v>
      </c>
      <c r="I3004" s="10"/>
      <c r="J3004" t="str">
        <f>SALIDA[[#This Row],[CODIGO]]&amp;"       "&amp;SALIDA[[#This Row],[FAMILIA]]</f>
        <v>03237       TEMP BLUE</v>
      </c>
      <c r="K3004">
        <f>VLOOKUP(SALIDA[[#This Row],[CODIGO]],STOCK_STARSOFT[],5,FALSE)</f>
        <v>159.585669</v>
      </c>
      <c r="L3004">
        <f>SALIDA[[#This Row],[CANTIDAD]]*SALIDA[[#This Row],[PRECIO UND]]</f>
        <v>159.585669</v>
      </c>
    </row>
    <row r="3005" spans="1:12" x14ac:dyDescent="0.25">
      <c r="A3005" s="6" t="s">
        <v>3979</v>
      </c>
      <c r="B3005" s="100" t="str">
        <f>VLOOKUP(SALIDA[[#This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3005" s="153">
        <v>46080</v>
      </c>
      <c r="D3005">
        <v>1</v>
      </c>
      <c r="E3005">
        <f>IF(VLOOKUP(SALIDA[[#This Row],[CODIGO]],STOCKSANLUIS[],6,FALSE)=0,"PRODUCTO SIN STOCK/UBICACIÓN",VLOOKUP(SALIDA[[#This Row],[CODIGO]],STOCKSANLUIS[],6,FALSE))</f>
        <v>1</v>
      </c>
      <c r="F3005">
        <f>SALIDA[[#This Row],[CANTIDAD]]/SALIDA[[#This Row],[UND MEDIDA]]</f>
        <v>1</v>
      </c>
      <c r="G3005" t="str">
        <f>VLOOKUP(SALIDA[[#This Row],[CODIGO]],FAMILIAS[],4,FALSE)</f>
        <v>TEMP BLUE</v>
      </c>
      <c r="H3005" s="10" t="str">
        <f>IF(VLOOKUP(SALIDA[[#This Row],[CODIGO]],STOCKSANLUIS[],7,FALSE)=0,"PRODUCTO SIN STOCK/UBICACIÓN",VLOOKUP(SALIDA[[#This Row],[CODIGO]],STOCKSANLUIS[],7,FALSE))</f>
        <v>B</v>
      </c>
      <c r="I3005" s="10"/>
      <c r="J3005" t="str">
        <f>SALIDA[[#This Row],[CODIGO]]&amp;"       "&amp;SALIDA[[#This Row],[FAMILIA]]</f>
        <v>03432       TEMP BLUE</v>
      </c>
      <c r="K3005">
        <f>VLOOKUP(SALIDA[[#This Row],[CODIGO]],STOCK_STARSOFT[],5,FALSE)</f>
        <v>363.93264499999998</v>
      </c>
      <c r="L3005">
        <f>SALIDA[[#This Row],[CANTIDAD]]*SALIDA[[#This Row],[PRECIO UND]]</f>
        <v>363.93264499999998</v>
      </c>
    </row>
    <row r="3006" spans="1:12" x14ac:dyDescent="0.25">
      <c r="A3006" s="6" t="s">
        <v>3096</v>
      </c>
      <c r="B3006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006" s="153">
        <v>46080</v>
      </c>
      <c r="D3006">
        <v>1</v>
      </c>
      <c r="E3006">
        <f>IF(VLOOKUP(SALIDA[[#This Row],[CODIGO]],STOCKSANLUIS[],6,FALSE)=0,"PRODUCTO SIN STOCK/UBICACIÓN",VLOOKUP(SALIDA[[#This Row],[CODIGO]],STOCKSANLUIS[],6,FALSE))</f>
        <v>1</v>
      </c>
      <c r="F3006">
        <f>SALIDA[[#This Row],[CANTIDAD]]/SALIDA[[#This Row],[UND MEDIDA]]</f>
        <v>1</v>
      </c>
      <c r="G3006" t="str">
        <f>VLOOKUP(SALIDA[[#This Row],[CODIGO]],FAMILIAS[],4,FALSE)</f>
        <v>TEMP BLUE</v>
      </c>
      <c r="H3006" s="10" t="str">
        <f>IF(VLOOKUP(SALIDA[[#This Row],[CODIGO]],STOCKSANLUIS[],7,FALSE)=0,"PRODUCTO SIN STOCK/UBICACIÓN",VLOOKUP(SALIDA[[#This Row],[CODIGO]],STOCKSANLUIS[],7,FALSE))</f>
        <v>B</v>
      </c>
      <c r="I3006" s="10"/>
      <c r="J3006" t="str">
        <f>SALIDA[[#This Row],[CODIGO]]&amp;"       "&amp;SALIDA[[#This Row],[FAMILIA]]</f>
        <v>02495       TEMP BLUE</v>
      </c>
      <c r="K3006">
        <f>VLOOKUP(SALIDA[[#This Row],[CODIGO]],STOCK_STARSOFT[],5,FALSE)</f>
        <v>207.15372199999999</v>
      </c>
      <c r="L3006">
        <f>SALIDA[[#This Row],[CANTIDAD]]*SALIDA[[#This Row],[PRECIO UND]]</f>
        <v>207.15372199999999</v>
      </c>
    </row>
    <row r="3007" spans="1:12" x14ac:dyDescent="0.25">
      <c r="A3007" s="6" t="s">
        <v>3410</v>
      </c>
      <c r="B3007" s="100" t="str">
        <f>VLOOKUP(SALIDA[[#This Row],[CODIGO]],STOCKSANLUIS[],2,FALSE)</f>
        <v>SOLDADURA DE ALUMINIO ALUXCOR 4047</v>
      </c>
      <c r="C3007" s="153">
        <v>46080</v>
      </c>
      <c r="D3007">
        <v>10</v>
      </c>
      <c r="E3007">
        <f>IF(VLOOKUP(SALIDA[[#This Row],[CODIGO]],STOCKSANLUIS[],6,FALSE)=0,"PRODUCTO SIN STOCK/UBICACIÓN",VLOOKUP(SALIDA[[#This Row],[CODIGO]],STOCKSANLUIS[],6,FALSE))</f>
        <v>1</v>
      </c>
      <c r="F3007">
        <f>SALIDA[[#This Row],[CANTIDAD]]/SALIDA[[#This Row],[UND MEDIDA]]</f>
        <v>10</v>
      </c>
      <c r="G3007" t="str">
        <f>VLOOKUP(SALIDA[[#This Row],[CODIGO]],FAMILIAS[],4,FALSE)</f>
        <v>HARRIS</v>
      </c>
      <c r="H3007" s="10" t="str">
        <f>IF(VLOOKUP(SALIDA[[#This Row],[CODIGO]],STOCKSANLUIS[],7,FALSE)=0,"PRODUCTO SIN STOCK/UBICACIÓN",VLOOKUP(SALIDA[[#This Row],[CODIGO]],STOCKSANLUIS[],7,FALSE))</f>
        <v>C</v>
      </c>
      <c r="I3007" s="10"/>
      <c r="J3007" t="str">
        <f>SALIDA[[#This Row],[CODIGO]]&amp;"       "&amp;SALIDA[[#This Row],[FAMILIA]]</f>
        <v>02836       HARRIS</v>
      </c>
      <c r="K3007">
        <f>VLOOKUP(SALIDA[[#This Row],[CODIGO]],STOCK_STARSOFT[],5,FALSE)</f>
        <v>0.75442299999999995</v>
      </c>
      <c r="L3007">
        <f>SALIDA[[#This Row],[CANTIDAD]]*SALIDA[[#This Row],[PRECIO UND]]</f>
        <v>7.5442299999999998</v>
      </c>
    </row>
    <row r="3008" spans="1:12" x14ac:dyDescent="0.25">
      <c r="A3008" s="6" t="s">
        <v>2836</v>
      </c>
      <c r="B3008" s="100" t="str">
        <f>VLOOKUP(SALIDA[[#This Row],[CODIGO]],STOCKSANLUIS[],2,FALSE)</f>
        <v>GAS REFRIGERANTE FREON R-134A - 13.62 KG - CHINO - CHEMOURS</v>
      </c>
      <c r="C3008" s="153">
        <v>46080</v>
      </c>
      <c r="D3008">
        <v>1</v>
      </c>
      <c r="E3008">
        <f>IF(VLOOKUP(SALIDA[[#This Row],[CODIGO]],STOCKSANLUIS[],6,FALSE)=0,"PRODUCTO SIN STOCK/UBICACIÓN",VLOOKUP(SALIDA[[#This Row],[CODIGO]],STOCKSANLUIS[],6,FALSE))</f>
        <v>1</v>
      </c>
      <c r="F3008">
        <f>SALIDA[[#This Row],[CANTIDAD]]/SALIDA[[#This Row],[UND MEDIDA]]</f>
        <v>1</v>
      </c>
      <c r="G3008" t="str">
        <f>VLOOKUP(SALIDA[[#This Row],[CODIGO]],FAMILIAS[],4,FALSE)</f>
        <v>THE CHEMOURS</v>
      </c>
      <c r="H3008" s="10" t="str">
        <f>IF(VLOOKUP(SALIDA[[#This Row],[CODIGO]],STOCKSANLUIS[],7,FALSE)=0,"PRODUCTO SIN STOCK/UBICACIÓN",VLOOKUP(SALIDA[[#This Row],[CODIGO]],STOCKSANLUIS[],7,FALSE))</f>
        <v>C</v>
      </c>
      <c r="I3008" s="10"/>
      <c r="J3008" t="str">
        <f>SALIDA[[#This Row],[CODIGO]]&amp;"       "&amp;SALIDA[[#This Row],[FAMILIA]]</f>
        <v>02304       THE CHEMOURS</v>
      </c>
      <c r="K3008">
        <f>VLOOKUP(SALIDA[[#This Row],[CODIGO]],STOCK_STARSOFT[],5,FALSE)</f>
        <v>132.07079300000001</v>
      </c>
      <c r="L3008">
        <f>SALIDA[[#This Row],[CANTIDAD]]*SALIDA[[#This Row],[PRECIO UND]]</f>
        <v>132.07079300000001</v>
      </c>
    </row>
    <row r="3009" spans="1:12" x14ac:dyDescent="0.25">
      <c r="A3009" s="6" t="s">
        <v>3758</v>
      </c>
      <c r="B3009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3009" s="153">
        <v>46080</v>
      </c>
      <c r="D3009">
        <v>2</v>
      </c>
      <c r="E3009">
        <f>IF(VLOOKUP(SALIDA[[#This Row],[CODIGO]],STOCKSANLUIS[],6,FALSE)=0,"PRODUCTO SIN STOCK/UBICACIÓN",VLOOKUP(SALIDA[[#This Row],[CODIGO]],STOCKSANLUIS[],6,FALSE))</f>
        <v>1</v>
      </c>
      <c r="F3009">
        <f>SALIDA[[#This Row],[CANTIDAD]]/SALIDA[[#This Row],[UND MEDIDA]]</f>
        <v>2</v>
      </c>
      <c r="G3009" t="str">
        <f>VLOOKUP(SALIDA[[#This Row],[CODIGO]],FAMILIAS[],4,FALSE)</f>
        <v>TEMP BLUE</v>
      </c>
      <c r="H3009" s="10" t="str">
        <f>IF(VLOOKUP(SALIDA[[#This Row],[CODIGO]],STOCKSANLUIS[],7,FALSE)=0,"PRODUCTO SIN STOCK/UBICACIÓN",VLOOKUP(SALIDA[[#This Row],[CODIGO]],STOCKSANLUIS[],7,FALSE))</f>
        <v>B</v>
      </c>
      <c r="I3009" s="10" t="s">
        <v>19536</v>
      </c>
      <c r="J3009" t="str">
        <f>SALIDA[[#This Row],[CODIGO]]&amp;"       "&amp;SALIDA[[#This Row],[FAMILIA]]</f>
        <v>03156       TEMP BLUE</v>
      </c>
      <c r="K3009">
        <f>VLOOKUP(SALIDA[[#This Row],[CODIGO]],STOCK_STARSOFT[],5,FALSE)</f>
        <v>364.48966100000001</v>
      </c>
      <c r="L3009">
        <f>SALIDA[[#This Row],[CANTIDAD]]*SALIDA[[#This Row],[PRECIO UND]]</f>
        <v>728.97932200000002</v>
      </c>
    </row>
    <row r="3010" spans="1:12" x14ac:dyDescent="0.25">
      <c r="A3010" s="6" t="s">
        <v>2490</v>
      </c>
      <c r="B3010" s="100" t="str">
        <f>VLOOKUP(SALIDA[[#This Row],[CODIGO]],STOCKSANLUIS[],2,FALSE)</f>
        <v>LIMPIADOR PARA CONDENSADOR - NU-BRITE - 1GALON - NU CALGON</v>
      </c>
      <c r="C3010" s="153">
        <v>46080</v>
      </c>
      <c r="D3010">
        <v>5</v>
      </c>
      <c r="E3010">
        <f>IF(VLOOKUP(SALIDA[[#This Row],[CODIGO]],STOCKSANLUIS[],6,FALSE)=0,"PRODUCTO SIN STOCK/UBICACIÓN",VLOOKUP(SALIDA[[#This Row],[CODIGO]],STOCKSANLUIS[],6,FALSE))</f>
        <v>1</v>
      </c>
      <c r="F3010">
        <f>SALIDA[[#This Row],[CANTIDAD]]/SALIDA[[#This Row],[UND MEDIDA]]</f>
        <v>5</v>
      </c>
      <c r="G3010" t="str">
        <f>VLOOKUP(SALIDA[[#This Row],[CODIGO]],FAMILIAS[],4,FALSE)</f>
        <v>NU CALGON</v>
      </c>
      <c r="H3010" s="10" t="str">
        <f>IF(VLOOKUP(SALIDA[[#This Row],[CODIGO]],STOCKSANLUIS[],7,FALSE)=0,"PRODUCTO SIN STOCK/UBICACIÓN",VLOOKUP(SALIDA[[#This Row],[CODIGO]],STOCKSANLUIS[],7,FALSE))</f>
        <v>C</v>
      </c>
      <c r="I3010" s="10"/>
      <c r="J3010" t="str">
        <f>SALIDA[[#This Row],[CODIGO]]&amp;"       "&amp;SALIDA[[#This Row],[FAMILIA]]</f>
        <v>02043       NU CALGON</v>
      </c>
      <c r="K3010">
        <f>VLOOKUP(SALIDA[[#This Row],[CODIGO]],STOCK_STARSOFT[],5,FALSE)</f>
        <v>9.0050089999999994</v>
      </c>
      <c r="L3010">
        <f>SALIDA[[#This Row],[CANTIDAD]]*SALIDA[[#This Row],[PRECIO UND]]</f>
        <v>45.025044999999999</v>
      </c>
    </row>
    <row r="3011" spans="1:12" x14ac:dyDescent="0.25">
      <c r="A3011" s="6" t="s">
        <v>22052</v>
      </c>
      <c r="B3011" s="100" t="str">
        <f>VLOOKUP(SALIDA[[#This Row],[CODIGO]],STOCKSANLUIS[],2,FALSE)</f>
        <v>BOMBA DE CONDENSADO STAR COLD  DE 230V-1F-60HZ TANQUE BAJO (INCLUYE MANGUERA) SI-1805</v>
      </c>
      <c r="C3011" s="153">
        <v>46080</v>
      </c>
      <c r="D3011">
        <v>1</v>
      </c>
      <c r="E3011">
        <f>IF(VLOOKUP(SALIDA[[#This Row],[CODIGO]],STOCKSANLUIS[],6,FALSE)=0,"PRODUCTO SIN STOCK/UBICACIÓN",VLOOKUP(SALIDA[[#This Row],[CODIGO]],STOCKSANLUIS[],6,FALSE))</f>
        <v>1</v>
      </c>
      <c r="F3011">
        <f>SALIDA[[#This Row],[CANTIDAD]]/SALIDA[[#This Row],[UND MEDIDA]]</f>
        <v>1</v>
      </c>
      <c r="G3011" t="str">
        <f>VLOOKUP(SALIDA[[#This Row],[CODIGO]],FAMILIAS[],4,FALSE)</f>
        <v>STAR COLD</v>
      </c>
      <c r="H3011" s="10" t="str">
        <f>IF(VLOOKUP(SALIDA[[#This Row],[CODIGO]],STOCKSANLUIS[],7,FALSE)=0,"PRODUCTO SIN STOCK/UBICACIÓN",VLOOKUP(SALIDA[[#This Row],[CODIGO]],STOCKSANLUIS[],7,FALSE))</f>
        <v>B/C</v>
      </c>
      <c r="I3011" s="10"/>
      <c r="J3011" t="str">
        <f>SALIDA[[#This Row],[CODIGO]]&amp;"       "&amp;SALIDA[[#This Row],[FAMILIA]]</f>
        <v>03544       STAR COLD</v>
      </c>
      <c r="K3011">
        <f>VLOOKUP(SALIDA[[#This Row],[CODIGO]],STOCK_STARSOFT[],5,FALSE)</f>
        <v>19.413727000000002</v>
      </c>
      <c r="L3011">
        <f>SALIDA[[#This Row],[CANTIDAD]]*SALIDA[[#This Row],[PRECIO UND]]</f>
        <v>19.413727000000002</v>
      </c>
    </row>
    <row r="3012" spans="1:12" x14ac:dyDescent="0.25">
      <c r="A3012" s="6" t="s">
        <v>487</v>
      </c>
      <c r="B3012" s="100" t="str">
        <f>VLOOKUP(SALIDA[[#This Row],[CODIGO]],STOCKSANLUIS[],2,FALSE)</f>
        <v>SOLDADURA DE PLATA HARRIS AL 5%</v>
      </c>
      <c r="C3012" s="153">
        <v>46080</v>
      </c>
      <c r="D3012">
        <v>3</v>
      </c>
      <c r="E3012">
        <f>IF(VLOOKUP(SALIDA[[#This Row],[CODIGO]],STOCKSANLUIS[],6,FALSE)=0,"PRODUCTO SIN STOCK/UBICACIÓN",VLOOKUP(SALIDA[[#This Row],[CODIGO]],STOCKSANLUIS[],6,FALSE))</f>
        <v>1</v>
      </c>
      <c r="F3012">
        <f>SALIDA[[#This Row],[CANTIDAD]]/SALIDA[[#This Row],[UND MEDIDA]]</f>
        <v>3</v>
      </c>
      <c r="G3012" t="str">
        <f>VLOOKUP(SALIDA[[#This Row],[CODIGO]],FAMILIAS[],4,FALSE)</f>
        <v>HARRIS</v>
      </c>
      <c r="H3012" s="10" t="str">
        <f>IF(VLOOKUP(SALIDA[[#This Row],[CODIGO]],STOCKSANLUIS[],7,FALSE)=0,"PRODUCTO SIN STOCK/UBICACIÓN",VLOOKUP(SALIDA[[#This Row],[CODIGO]],STOCKSANLUIS[],7,FALSE))</f>
        <v>C</v>
      </c>
      <c r="I3012" s="10"/>
      <c r="J3012" t="str">
        <f>SALIDA[[#This Row],[CODIGO]]&amp;"       "&amp;SALIDA[[#This Row],[FAMILIA]]</f>
        <v>00406       HARRIS</v>
      </c>
      <c r="K3012">
        <f>VLOOKUP(SALIDA[[#This Row],[CODIGO]],STOCK_STARSOFT[],5,FALSE)</f>
        <v>2.7172480000000001</v>
      </c>
      <c r="L3012">
        <f>SALIDA[[#This Row],[CANTIDAD]]*SALIDA[[#This Row],[PRECIO UND]]</f>
        <v>8.1517440000000008</v>
      </c>
    </row>
    <row r="3013" spans="1:12" x14ac:dyDescent="0.25">
      <c r="A3013" s="6" t="s">
        <v>2693</v>
      </c>
      <c r="B3013" s="100" t="str">
        <f>VLOOKUP(SALIDA[[#This Row],[CODIGO]],STOCKSANLUIS[],2,FALSE)</f>
        <v>GAS REFRIGERANTE FREON R-410A - 11.35 KG - CHINO - CHEMOURS</v>
      </c>
      <c r="C3013" s="153">
        <v>46081</v>
      </c>
      <c r="D3013">
        <v>4</v>
      </c>
      <c r="E3013">
        <f>IF(VLOOKUP(SALIDA[[#This Row],[CODIGO]],STOCKSANLUIS[],6,FALSE)=0,"PRODUCTO SIN STOCK/UBICACIÓN",VLOOKUP(SALIDA[[#This Row],[CODIGO]],STOCKSANLUIS[],6,FALSE))</f>
        <v>1</v>
      </c>
      <c r="F3013">
        <f>SALIDA[[#This Row],[CANTIDAD]]/SALIDA[[#This Row],[UND MEDIDA]]</f>
        <v>4</v>
      </c>
      <c r="G3013" t="str">
        <f>VLOOKUP(SALIDA[[#This Row],[CODIGO]],FAMILIAS[],4,FALSE)</f>
        <v>THE CHEMOURS</v>
      </c>
      <c r="H3013" s="10" t="str">
        <f>IF(VLOOKUP(SALIDA[[#This Row],[CODIGO]],STOCKSANLUIS[],7,FALSE)=0,"PRODUCTO SIN STOCK/UBICACIÓN",VLOOKUP(SALIDA[[#This Row],[CODIGO]],STOCKSANLUIS[],7,FALSE))</f>
        <v>C</v>
      </c>
      <c r="I3013" s="10"/>
      <c r="J3013" t="str">
        <f>SALIDA[[#This Row],[CODIGO]]&amp;"       "&amp;SALIDA[[#This Row],[FAMILIA]]</f>
        <v>02187       THE CHEMOURS</v>
      </c>
      <c r="K3013">
        <f>VLOOKUP(SALIDA[[#This Row],[CODIGO]],STOCK_STARSOFT[],5,FALSE)</f>
        <v>122.01251999999999</v>
      </c>
      <c r="L3013">
        <f>SALIDA[[#This Row],[CANTIDAD]]*SALIDA[[#This Row],[PRECIO UND]]</f>
        <v>488.05007999999998</v>
      </c>
    </row>
    <row r="3014" spans="1:12" x14ac:dyDescent="0.25">
      <c r="A3014" s="6" t="s">
        <v>4011</v>
      </c>
      <c r="B3014" s="100" t="str">
        <f>VLOOKUP(SALIDA[[#This Row],[CODIGO]],STOCKSANLUIS[],2,FALSE)</f>
        <v>EQUIPO DE A/A MINI SPLIT FRIO SOLO INVERTER WI FI - 24000BTU - R410A - 220V/1PH/60HZ - TEMP BLUE MADE BY CARRIER ENTERPRISE AX - TBG418A-X024PH3N1C - TBH418A-X024-H3N1C</v>
      </c>
      <c r="C3014" s="153">
        <v>46081</v>
      </c>
      <c r="D3014">
        <v>3</v>
      </c>
      <c r="E3014">
        <f>IF(VLOOKUP(SALIDA[[#This Row],[CODIGO]],STOCKSANLUIS[],6,FALSE)=0,"PRODUCTO SIN STOCK/UBICACIÓN",VLOOKUP(SALIDA[[#This Row],[CODIGO]],STOCKSANLUIS[],6,FALSE))</f>
        <v>1</v>
      </c>
      <c r="F3014">
        <f>SALIDA[[#This Row],[CANTIDAD]]/SALIDA[[#This Row],[UND MEDIDA]]</f>
        <v>3</v>
      </c>
      <c r="G3014" t="str">
        <f>VLOOKUP(SALIDA[[#This Row],[CODIGO]],FAMILIAS[],4,FALSE)</f>
        <v>TEMP BLUE</v>
      </c>
      <c r="H3014" s="10" t="str">
        <f>IF(VLOOKUP(SALIDA[[#This Row],[CODIGO]],STOCKSANLUIS[],7,FALSE)=0,"PRODUCTO SIN STOCK/UBICACIÓN",VLOOKUP(SALIDA[[#This Row],[CODIGO]],STOCKSANLUIS[],7,FALSE))</f>
        <v>B</v>
      </c>
      <c r="I3014" s="10"/>
      <c r="J3014" t="str">
        <f>SALIDA[[#This Row],[CODIGO]]&amp;"       "&amp;SALIDA[[#This Row],[FAMILIA]]</f>
        <v>03949       TEMP BLUE</v>
      </c>
      <c r="K3014">
        <f>VLOOKUP(SALIDA[[#This Row],[CODIGO]],STOCK_STARSOFT[],5,FALSE)</f>
        <v>382.99742500000002</v>
      </c>
      <c r="L3014">
        <f>SALIDA[[#This Row],[CANTIDAD]]*SALIDA[[#This Row],[PRECIO UND]]</f>
        <v>1148.9922750000001</v>
      </c>
    </row>
    <row r="3015" spans="1:12" x14ac:dyDescent="0.25">
      <c r="A3015" s="6" t="s">
        <v>931</v>
      </c>
      <c r="B3015" s="100" t="str">
        <f>VLOOKUP(SALIDA[[#This Row],[CODIGO]],STOCKSANLUIS[],2,FALSE)</f>
        <v>ACEITE POLIOLESTER POE 32 - 1 GALON - BVA</v>
      </c>
      <c r="C3015" s="153">
        <v>46081</v>
      </c>
      <c r="D3015">
        <v>2</v>
      </c>
      <c r="E3015">
        <f>IF(VLOOKUP(SALIDA[[#This Row],[CODIGO]],STOCKSANLUIS[],6,FALSE)=0,"PRODUCTO SIN STOCK/UBICACIÓN",VLOOKUP(SALIDA[[#This Row],[CODIGO]],STOCKSANLUIS[],6,FALSE))</f>
        <v>1</v>
      </c>
      <c r="F3015">
        <f>SALIDA[[#This Row],[CANTIDAD]]/SALIDA[[#This Row],[UND MEDIDA]]</f>
        <v>2</v>
      </c>
      <c r="G3015" t="str">
        <f>VLOOKUP(SALIDA[[#This Row],[CODIGO]],FAMILIAS[],4,FALSE)</f>
        <v>BVA</v>
      </c>
      <c r="H3015" s="10" t="str">
        <f>IF(VLOOKUP(SALIDA[[#This Row],[CODIGO]],STOCKSANLUIS[],7,FALSE)=0,"PRODUCTO SIN STOCK/UBICACIÓN",VLOOKUP(SALIDA[[#This Row],[CODIGO]],STOCKSANLUIS[],7,FALSE))</f>
        <v>C</v>
      </c>
      <c r="I3015" s="10"/>
      <c r="J3015" t="str">
        <f>SALIDA[[#This Row],[CODIGO]]&amp;"       "&amp;SALIDA[[#This Row],[FAMILIA]]</f>
        <v>00987       BVA</v>
      </c>
      <c r="K3015">
        <f>VLOOKUP(SALIDA[[#This Row],[CODIGO]],STOCK_STARSOFT[],5,FALSE)</f>
        <v>47.466326000000002</v>
      </c>
      <c r="L3015">
        <f>SALIDA[[#This Row],[CANTIDAD]]*SALIDA[[#This Row],[PRECIO UND]]</f>
        <v>94.932652000000004</v>
      </c>
    </row>
    <row r="3016" spans="1:12" x14ac:dyDescent="0.25">
      <c r="A3016" s="6" t="s">
        <v>3816</v>
      </c>
      <c r="B3016" s="100" t="str">
        <f>VLOOKUP(SALIDA[[#This Row],[CODIGO]],STOCKSANLUIS[],2,FALSE)</f>
        <v>MANGA AISLANTE CLASS 1 - 5/8"ID X 1/2"THK - WINCELL</v>
      </c>
      <c r="C3016" s="153">
        <v>46081</v>
      </c>
      <c r="D3016">
        <v>4</v>
      </c>
      <c r="E3016">
        <f>IF(VLOOKUP(SALIDA[[#This Row],[CODIGO]],STOCKSANLUIS[],6,FALSE)=0,"PRODUCTO SIN STOCK/UBICACIÓN",VLOOKUP(SALIDA[[#This Row],[CODIGO]],STOCKSANLUIS[],6,FALSE))</f>
        <v>1</v>
      </c>
      <c r="F3016">
        <f>SALIDA[[#This Row],[CANTIDAD]]/SALIDA[[#This Row],[UND MEDIDA]]</f>
        <v>4</v>
      </c>
      <c r="G3016" t="str">
        <f>VLOOKUP(SALIDA[[#This Row],[CODIGO]],FAMILIAS[],4,FALSE)</f>
        <v>WINCELL</v>
      </c>
      <c r="H3016" s="10" t="str">
        <f>IF(VLOOKUP(SALIDA[[#This Row],[CODIGO]],STOCKSANLUIS[],7,FALSE)=0,"PRODUCTO SIN STOCK/UBICACIÓN",VLOOKUP(SALIDA[[#This Row],[CODIGO]],STOCKSANLUIS[],7,FALSE))</f>
        <v>A</v>
      </c>
      <c r="I3016" s="10"/>
      <c r="J3016" t="str">
        <f>SALIDA[[#This Row],[CODIGO]]&amp;"       "&amp;SALIDA[[#This Row],[FAMILIA]]</f>
        <v>03249       WINCELL</v>
      </c>
      <c r="K3016">
        <f>VLOOKUP(SALIDA[[#This Row],[CODIGO]],STOCK_STARSOFT[],5,FALSE)</f>
        <v>1.108962</v>
      </c>
      <c r="L3016">
        <f>SALIDA[[#This Row],[CANTIDAD]]*SALIDA[[#This Row],[PRECIO UND]]</f>
        <v>4.435848</v>
      </c>
    </row>
    <row r="3017" spans="1:12" x14ac:dyDescent="0.25">
      <c r="A3017" s="6" t="s">
        <v>931</v>
      </c>
      <c r="B3017" s="100" t="str">
        <f>VLOOKUP(SALIDA[[#This Row],[CODIGO]],STOCKSANLUIS[],2,FALSE)</f>
        <v>ACEITE POLIOLESTER POE 32 - 1 GALON - BVA</v>
      </c>
      <c r="C3017" s="153">
        <v>46081</v>
      </c>
      <c r="D3017">
        <v>1</v>
      </c>
      <c r="E3017">
        <f>IF(VLOOKUP(SALIDA[[#This Row],[CODIGO]],STOCKSANLUIS[],6,FALSE)=0,"PRODUCTO SIN STOCK/UBICACIÓN",VLOOKUP(SALIDA[[#This Row],[CODIGO]],STOCKSANLUIS[],6,FALSE))</f>
        <v>1</v>
      </c>
      <c r="F3017">
        <f>SALIDA[[#This Row],[CANTIDAD]]/SALIDA[[#This Row],[UND MEDIDA]]</f>
        <v>1</v>
      </c>
      <c r="G3017" t="str">
        <f>VLOOKUP(SALIDA[[#This Row],[CODIGO]],FAMILIAS[],4,FALSE)</f>
        <v>BVA</v>
      </c>
      <c r="H3017" s="10" t="str">
        <f>IF(VLOOKUP(SALIDA[[#This Row],[CODIGO]],STOCKSANLUIS[],7,FALSE)=0,"PRODUCTO SIN STOCK/UBICACIÓN",VLOOKUP(SALIDA[[#This Row],[CODIGO]],STOCKSANLUIS[],7,FALSE))</f>
        <v>C</v>
      </c>
      <c r="I3017" s="10"/>
      <c r="J3017" t="str">
        <f>SALIDA[[#This Row],[CODIGO]]&amp;"       "&amp;SALIDA[[#This Row],[FAMILIA]]</f>
        <v>00987       BVA</v>
      </c>
      <c r="K3017">
        <f>VLOOKUP(SALIDA[[#This Row],[CODIGO]],STOCK_STARSOFT[],5,FALSE)</f>
        <v>47.466326000000002</v>
      </c>
      <c r="L3017">
        <f>SALIDA[[#This Row],[CANTIDAD]]*SALIDA[[#This Row],[PRECIO UND]]</f>
        <v>47.466326000000002</v>
      </c>
    </row>
    <row r="3018" spans="1:12" x14ac:dyDescent="0.25">
      <c r="A3018" s="6" t="s">
        <v>19299</v>
      </c>
      <c r="B3018" s="100" t="str">
        <f>VLOOKUP(SALIDA[[#This Row],[CODIGO]],STOCKSANLUIS[],2,FALSE)</f>
        <v>CINTA DE PVC PARA MINI SPLITS 50MMX50M - TAFETAN - EVERFROST - HIGH QUALITY</v>
      </c>
      <c r="C3018" s="153">
        <v>46081</v>
      </c>
      <c r="D3018">
        <v>2</v>
      </c>
      <c r="E3018">
        <f>IF(VLOOKUP(SALIDA[[#This Row],[CODIGO]],STOCKSANLUIS[],6,FALSE)=0,"PRODUCTO SIN STOCK/UBICACIÓN",VLOOKUP(SALIDA[[#This Row],[CODIGO]],STOCKSANLUIS[],6,FALSE))</f>
        <v>1</v>
      </c>
      <c r="F3018">
        <f>SALIDA[[#This Row],[CANTIDAD]]/SALIDA[[#This Row],[UND MEDIDA]]</f>
        <v>2</v>
      </c>
      <c r="G3018" t="str">
        <f>VLOOKUP(SALIDA[[#This Row],[CODIGO]],FAMILIAS[],4,FALSE)</f>
        <v>EVERFROST</v>
      </c>
      <c r="H3018" s="10" t="str">
        <f>IF(VLOOKUP(SALIDA[[#This Row],[CODIGO]],STOCKSANLUIS[],7,FALSE)=0,"PRODUCTO SIN STOCK/UBICACIÓN",VLOOKUP(SALIDA[[#This Row],[CODIGO]],STOCKSANLUIS[],7,FALSE))</f>
        <v>C</v>
      </c>
      <c r="I3018" s="10"/>
      <c r="J3018" t="str">
        <f>SALIDA[[#This Row],[CODIGO]]&amp;"       "&amp;SALIDA[[#This Row],[FAMILIA]]</f>
        <v>03489       EVERFROST</v>
      </c>
      <c r="K3018">
        <f>VLOOKUP(SALIDA[[#This Row],[CODIGO]],STOCK_STARSOFT[],5,FALSE)</f>
        <v>0.76004300000000002</v>
      </c>
      <c r="L3018">
        <f>SALIDA[[#This Row],[CANTIDAD]]*SALIDA[[#This Row],[PRECIO UND]]</f>
        <v>1.520086</v>
      </c>
    </row>
    <row r="3019" spans="1:12" x14ac:dyDescent="0.25">
      <c r="A3019" s="6" t="s">
        <v>22052</v>
      </c>
      <c r="B3019" s="100" t="str">
        <f>VLOOKUP(SALIDA[[#This Row],[CODIGO]],STOCKSANLUIS[],2,FALSE)</f>
        <v>BOMBA DE CONDENSADO STAR COLD  DE 230V-1F-60HZ TANQUE BAJO (INCLUYE MANGUERA) SI-1805</v>
      </c>
      <c r="C3019" s="153">
        <v>46081</v>
      </c>
      <c r="D3019">
        <v>1</v>
      </c>
      <c r="E3019">
        <f>IF(VLOOKUP(SALIDA[[#This Row],[CODIGO]],STOCKSANLUIS[],6,FALSE)=0,"PRODUCTO SIN STOCK/UBICACIÓN",VLOOKUP(SALIDA[[#This Row],[CODIGO]],STOCKSANLUIS[],6,FALSE))</f>
        <v>1</v>
      </c>
      <c r="F3019">
        <f>SALIDA[[#This Row],[CANTIDAD]]/SALIDA[[#This Row],[UND MEDIDA]]</f>
        <v>1</v>
      </c>
      <c r="G3019" t="str">
        <f>VLOOKUP(SALIDA[[#This Row],[CODIGO]],FAMILIAS[],4,FALSE)</f>
        <v>STAR COLD</v>
      </c>
      <c r="H3019" s="10" t="str">
        <f>IF(VLOOKUP(SALIDA[[#This Row],[CODIGO]],STOCKSANLUIS[],7,FALSE)=0,"PRODUCTO SIN STOCK/UBICACIÓN",VLOOKUP(SALIDA[[#This Row],[CODIGO]],STOCKSANLUIS[],7,FALSE))</f>
        <v>B/C</v>
      </c>
      <c r="I3019" s="10"/>
      <c r="J3019" t="str">
        <f>SALIDA[[#This Row],[CODIGO]]&amp;"       "&amp;SALIDA[[#This Row],[FAMILIA]]</f>
        <v>03544       STAR COLD</v>
      </c>
      <c r="K3019">
        <f>VLOOKUP(SALIDA[[#This Row],[CODIGO]],STOCK_STARSOFT[],5,FALSE)</f>
        <v>19.413727000000002</v>
      </c>
      <c r="L3019">
        <f>SALIDA[[#This Row],[CANTIDAD]]*SALIDA[[#This Row],[PRECIO UND]]</f>
        <v>19.413727000000002</v>
      </c>
    </row>
    <row r="3020" spans="1:12" x14ac:dyDescent="0.25">
      <c r="A3020" s="6" t="s">
        <v>3098</v>
      </c>
      <c r="B3020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020" s="153">
        <v>46081</v>
      </c>
      <c r="D3020">
        <v>1</v>
      </c>
      <c r="E3020">
        <f>IF(VLOOKUP(SALIDA[[#This Row],[CODIGO]],STOCKSANLUIS[],6,FALSE)=0,"PRODUCTO SIN STOCK/UBICACIÓN",VLOOKUP(SALIDA[[#This Row],[CODIGO]],STOCKSANLUIS[],6,FALSE))</f>
        <v>1</v>
      </c>
      <c r="F3020">
        <f>SALIDA[[#This Row],[CANTIDAD]]/SALIDA[[#This Row],[UND MEDIDA]]</f>
        <v>1</v>
      </c>
      <c r="G3020" t="str">
        <f>VLOOKUP(SALIDA[[#This Row],[CODIGO]],FAMILIAS[],4,FALSE)</f>
        <v>TEMP BLUE</v>
      </c>
      <c r="H3020" s="10" t="str">
        <f>IF(VLOOKUP(SALIDA[[#This Row],[CODIGO]],STOCKSANLUIS[],7,FALSE)=0,"PRODUCTO SIN STOCK/UBICACIÓN",VLOOKUP(SALIDA[[#This Row],[CODIGO]],STOCKSANLUIS[],7,FALSE))</f>
        <v>B</v>
      </c>
      <c r="I3020" s="10"/>
      <c r="J3020" t="str">
        <f>SALIDA[[#This Row],[CODIGO]]&amp;"       "&amp;SALIDA[[#This Row],[FAMILIA]]</f>
        <v>02496       TEMP BLUE</v>
      </c>
      <c r="K3020">
        <f>VLOOKUP(SALIDA[[#This Row],[CODIGO]],STOCK_STARSOFT[],5,FALSE)</f>
        <v>310.31848400000001</v>
      </c>
      <c r="L3020">
        <f>SALIDA[[#This Row],[CANTIDAD]]*SALIDA[[#This Row],[PRECIO UND]]</f>
        <v>310.31848400000001</v>
      </c>
    </row>
    <row r="3021" spans="1:12" x14ac:dyDescent="0.25">
      <c r="A3021" s="6" t="s">
        <v>2022</v>
      </c>
      <c r="B3021" s="100" t="str">
        <f>VLOOKUP(SALIDA[[#This Row],[CODIGO]],STOCKSANLUIS[],2,FALSE)</f>
        <v>CONTROLADOR DE TEMPERATURA DIGITAL TC-900E POWER - VER.07 - 115/220 VAC - FULL GAUGE</v>
      </c>
      <c r="C3021" s="153">
        <v>46081</v>
      </c>
      <c r="D3021">
        <v>52</v>
      </c>
      <c r="E3021">
        <f>IF(VLOOKUP(SALIDA[[#This Row],[CODIGO]],STOCKSANLUIS[],6,FALSE)=0,"PRODUCTO SIN STOCK/UBICACIÓN",VLOOKUP(SALIDA[[#This Row],[CODIGO]],STOCKSANLUIS[],6,FALSE))</f>
        <v>1</v>
      </c>
      <c r="F3021">
        <f>SALIDA[[#This Row],[CANTIDAD]]/SALIDA[[#This Row],[UND MEDIDA]]</f>
        <v>52</v>
      </c>
      <c r="G3021" t="str">
        <f>VLOOKUP(SALIDA[[#This Row],[CODIGO]],FAMILIAS[],4,FALSE)</f>
        <v>FULL GAUGE</v>
      </c>
      <c r="H3021" s="10" t="str">
        <f>IF(VLOOKUP(SALIDA[[#This Row],[CODIGO]],STOCKSANLUIS[],7,FALSE)=0,"PRODUCTO SIN STOCK/UBICACIÓN",VLOOKUP(SALIDA[[#This Row],[CODIGO]],STOCKSANLUIS[],7,FALSE))</f>
        <v>C</v>
      </c>
      <c r="I3021" s="10" t="s">
        <v>19536</v>
      </c>
      <c r="J3021" t="str">
        <f>SALIDA[[#This Row],[CODIGO]]&amp;"       "&amp;SALIDA[[#This Row],[FAMILIA]]</f>
        <v>01785       FULL GAUGE</v>
      </c>
      <c r="K3021">
        <f>VLOOKUP(SALIDA[[#This Row],[CODIGO]],STOCK_STARSOFT[],5,FALSE)</f>
        <v>18.272079000000002</v>
      </c>
      <c r="L3021">
        <f>SALIDA[[#This Row],[CANTIDAD]]*SALIDA[[#This Row],[PRECIO UND]]</f>
        <v>950.14810800000009</v>
      </c>
    </row>
    <row r="3022" spans="1:12" x14ac:dyDescent="0.25">
      <c r="A3022" s="6" t="s">
        <v>3818</v>
      </c>
      <c r="B3022" s="100" t="str">
        <f>VLOOKUP(SALIDA[[#This Row],[CODIGO]],STOCKSANLUIS[],2,FALSE)</f>
        <v>MANGA AISLANTE CLASS 1 - 3/4"ID X 1/2"THK - WINCELL</v>
      </c>
      <c r="C3022" s="153">
        <v>46081</v>
      </c>
      <c r="D3022">
        <v>2</v>
      </c>
      <c r="E3022">
        <f>IF(VLOOKUP(SALIDA[[#This Row],[CODIGO]],STOCKSANLUIS[],6,FALSE)=0,"PRODUCTO SIN STOCK/UBICACIÓN",VLOOKUP(SALIDA[[#This Row],[CODIGO]],STOCKSANLUIS[],6,FALSE))</f>
        <v>1</v>
      </c>
      <c r="F3022">
        <f>SALIDA[[#This Row],[CANTIDAD]]/SALIDA[[#This Row],[UND MEDIDA]]</f>
        <v>2</v>
      </c>
      <c r="G3022" t="str">
        <f>VLOOKUP(SALIDA[[#This Row],[CODIGO]],FAMILIAS[],4,FALSE)</f>
        <v>WINCELL</v>
      </c>
      <c r="H3022" s="10" t="str">
        <f>IF(VLOOKUP(SALIDA[[#This Row],[CODIGO]],STOCKSANLUIS[],7,FALSE)=0,"PRODUCTO SIN STOCK/UBICACIÓN",VLOOKUP(SALIDA[[#This Row],[CODIGO]],STOCKSANLUIS[],7,FALSE))</f>
        <v>A</v>
      </c>
      <c r="I3022" s="10"/>
      <c r="J3022" t="str">
        <f>SALIDA[[#This Row],[CODIGO]]&amp;"       "&amp;SALIDA[[#This Row],[FAMILIA]]</f>
        <v>03250       WINCELL</v>
      </c>
      <c r="K3022">
        <f>VLOOKUP(SALIDA[[#This Row],[CODIGO]],STOCK_STARSOFT[],5,FALSE)</f>
        <v>1.1368069999999999</v>
      </c>
      <c r="L3022">
        <f>SALIDA[[#This Row],[CANTIDAD]]*SALIDA[[#This Row],[PRECIO UND]]</f>
        <v>2.2736139999999998</v>
      </c>
    </row>
    <row r="3023" spans="1:12" x14ac:dyDescent="0.25">
      <c r="A3023" s="6" t="s">
        <v>1245</v>
      </c>
      <c r="B3023" s="100" t="str">
        <f>VLOOKUP(SALIDA[[#This Row],[CODIGO]],STOCKSANLUIS[],2,FALSE)</f>
        <v>MANGA AISLANTE C1-H-020 DE 3/4" X 1/2" - ARMAFLEX/ARMACELL</v>
      </c>
      <c r="C3023" s="153">
        <v>46081</v>
      </c>
      <c r="D3023">
        <v>2</v>
      </c>
      <c r="E3023">
        <f>IF(VLOOKUP(SALIDA[[#This Row],[CODIGO]],STOCKSANLUIS[],6,FALSE)=0,"PRODUCTO SIN STOCK/UBICACIÓN",VLOOKUP(SALIDA[[#This Row],[CODIGO]],STOCKSANLUIS[],6,FALSE))</f>
        <v>1</v>
      </c>
      <c r="F3023">
        <f>SALIDA[[#This Row],[CANTIDAD]]/SALIDA[[#This Row],[UND MEDIDA]]</f>
        <v>2</v>
      </c>
      <c r="G3023" t="str">
        <f>VLOOKUP(SALIDA[[#This Row],[CODIGO]],FAMILIAS[],4,FALSE)</f>
        <v>ARMACELL</v>
      </c>
      <c r="H3023" s="10" t="str">
        <f>IF(VLOOKUP(SALIDA[[#This Row],[CODIGO]],STOCKSANLUIS[],7,FALSE)=0,"PRODUCTO SIN STOCK/UBICACIÓN",VLOOKUP(SALIDA[[#This Row],[CODIGO]],STOCKSANLUIS[],7,FALSE))</f>
        <v>A</v>
      </c>
      <c r="I3023" s="10" t="s">
        <v>19536</v>
      </c>
      <c r="J3023" t="str">
        <f>SALIDA[[#This Row],[CODIGO]]&amp;"       "&amp;SALIDA[[#This Row],[FAMILIA]]</f>
        <v>01328       ARMACELL</v>
      </c>
      <c r="K3023">
        <f>VLOOKUP(SALIDA[[#This Row],[CODIGO]],STOCK_STARSOFT[],5,FALSE)</f>
        <v>1.1998549999999999</v>
      </c>
      <c r="L3023">
        <f>SALIDA[[#This Row],[CANTIDAD]]*SALIDA[[#This Row],[PRECIO UND]]</f>
        <v>2.3997099999999998</v>
      </c>
    </row>
    <row r="3024" spans="1:12" x14ac:dyDescent="0.25">
      <c r="A3024" s="6" t="s">
        <v>3723</v>
      </c>
      <c r="B3024" s="100" t="str">
        <f>VLOOKUP(SALIDA[[#This Row],[CODIGO]],STOCKSANLUIS[],2,FALSE)</f>
        <v>CAJA PROTECTORA DE TERMOSTATO DE PLÁSTICO TRANSPARENTE CON LLAVE DE METAL - TG-2 - EVERWELL</v>
      </c>
      <c r="C3024" s="153">
        <v>46083</v>
      </c>
      <c r="D3024">
        <v>24</v>
      </c>
      <c r="E3024">
        <f>IF(VLOOKUP(SALIDA[[#This Row],[CODIGO]],STOCKSANLUIS[],6,FALSE)=0,"PRODUCTO SIN STOCK/UBICACIÓN",VLOOKUP(SALIDA[[#This Row],[CODIGO]],STOCKSANLUIS[],6,FALSE))</f>
        <v>1</v>
      </c>
      <c r="F3024">
        <f>SALIDA[[#This Row],[CANTIDAD]]/SALIDA[[#This Row],[UND MEDIDA]]</f>
        <v>24</v>
      </c>
      <c r="G3024" t="str">
        <f>VLOOKUP(SALIDA[[#This Row],[CODIGO]],FAMILIAS[],4,FALSE)</f>
        <v>EVERWELL</v>
      </c>
      <c r="H3024" s="10" t="str">
        <f>IF(VLOOKUP(SALIDA[[#This Row],[CODIGO]],STOCKSANLUIS[],7,FALSE)=0,"PRODUCTO SIN STOCK/UBICACIÓN",VLOOKUP(SALIDA[[#This Row],[CODIGO]],STOCKSANLUIS[],7,FALSE))</f>
        <v>A</v>
      </c>
      <c r="I3024" s="10"/>
      <c r="J3024" t="str">
        <f>SALIDA[[#This Row],[CODIGO]]&amp;"       "&amp;SALIDA[[#This Row],[FAMILIA]]</f>
        <v>03109       EVERWELL</v>
      </c>
      <c r="K3024">
        <f>VLOOKUP(SALIDA[[#This Row],[CODIGO]],STOCK_STARSOFT[],5,FALSE)</f>
        <v>2.5210620000000001</v>
      </c>
      <c r="L3024">
        <f>SALIDA[[#This Row],[CANTIDAD]]*SALIDA[[#This Row],[PRECIO UND]]</f>
        <v>60.505488</v>
      </c>
    </row>
    <row r="3025" spans="1:12" x14ac:dyDescent="0.25">
      <c r="A3025" s="6" t="s">
        <v>3579</v>
      </c>
      <c r="B3025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3025" s="153">
        <v>46083</v>
      </c>
      <c r="D3025">
        <v>1</v>
      </c>
      <c r="E3025">
        <f>IF(VLOOKUP(SALIDA[[#This Row],[CODIGO]],STOCKSANLUIS[],6,FALSE)=0,"PRODUCTO SIN STOCK/UBICACIÓN",VLOOKUP(SALIDA[[#This Row],[CODIGO]],STOCKSANLUIS[],6,FALSE))</f>
        <v>1</v>
      </c>
      <c r="F3025">
        <f>SALIDA[[#This Row],[CANTIDAD]]/SALIDA[[#This Row],[UND MEDIDA]]</f>
        <v>1</v>
      </c>
      <c r="G3025" t="str">
        <f>VLOOKUP(SALIDA[[#This Row],[CODIGO]],FAMILIAS[],4,FALSE)</f>
        <v>EBM</v>
      </c>
      <c r="H3025" s="10" t="str">
        <f>IF(VLOOKUP(SALIDA[[#This Row],[CODIGO]],STOCKSANLUIS[],7,FALSE)=0,"PRODUCTO SIN STOCK/UBICACIÓN",VLOOKUP(SALIDA[[#This Row],[CODIGO]],STOCKSANLUIS[],7,FALSE))</f>
        <v>C</v>
      </c>
      <c r="I3025" s="10"/>
      <c r="J3025" t="str">
        <f>SALIDA[[#This Row],[CODIGO]]&amp;"       "&amp;SALIDA[[#This Row],[FAMILIA]]</f>
        <v>02984       EBM</v>
      </c>
      <c r="K3025">
        <f>VLOOKUP(SALIDA[[#This Row],[CODIGO]],STOCK_STARSOFT[],5,FALSE)</f>
        <v>74.290643000000003</v>
      </c>
      <c r="L3025">
        <f>SALIDA[[#This Row],[CANTIDAD]]*SALIDA[[#This Row],[PRECIO UND]]</f>
        <v>74.290643000000003</v>
      </c>
    </row>
    <row r="3026" spans="1:12" x14ac:dyDescent="0.25">
      <c r="A3026" s="6" t="s">
        <v>3062</v>
      </c>
      <c r="B3026" s="100" t="str">
        <f>VLOOKUP(SALIDA[[#This Row],[CODIGO]],STOCKSANLUIS[],2,FALSE)</f>
        <v>CAPACITOR DE 35 MFD X 440 VAC - 35X440 - EVERWELL</v>
      </c>
      <c r="C3026" s="153">
        <v>46083</v>
      </c>
      <c r="D3026">
        <v>1</v>
      </c>
      <c r="E3026">
        <f>IF(VLOOKUP(SALIDA[[#This Row],[CODIGO]],STOCKSANLUIS[],6,FALSE)=0,"PRODUCTO SIN STOCK/UBICACIÓN",VLOOKUP(SALIDA[[#This Row],[CODIGO]],STOCKSANLUIS[],6,FALSE))</f>
        <v>1</v>
      </c>
      <c r="F3026">
        <f>SALIDA[[#This Row],[CANTIDAD]]/SALIDA[[#This Row],[UND MEDIDA]]</f>
        <v>1</v>
      </c>
      <c r="G3026" t="str">
        <f>VLOOKUP(SALIDA[[#This Row],[CODIGO]],FAMILIAS[],4,FALSE)</f>
        <v>EVERWELL</v>
      </c>
      <c r="H3026" s="10" t="str">
        <f>IF(VLOOKUP(SALIDA[[#This Row],[CODIGO]],STOCKSANLUIS[],7,FALSE)=0,"PRODUCTO SIN STOCK/UBICACIÓN",VLOOKUP(SALIDA[[#This Row],[CODIGO]],STOCKSANLUIS[],7,FALSE))</f>
        <v>A</v>
      </c>
      <c r="I3026" s="10"/>
      <c r="J3026" t="str">
        <f>SALIDA[[#This Row],[CODIGO]]&amp;"       "&amp;SALIDA[[#This Row],[FAMILIA]]</f>
        <v>02463       EVERWELL</v>
      </c>
      <c r="K3026">
        <f>VLOOKUP(SALIDA[[#This Row],[CODIGO]],STOCK_STARSOFT[],5,FALSE)</f>
        <v>1.3037909999999999</v>
      </c>
      <c r="L3026">
        <f>SALIDA[[#This Row],[CANTIDAD]]*SALIDA[[#This Row],[PRECIO UND]]</f>
        <v>1.3037909999999999</v>
      </c>
    </row>
    <row r="3027" spans="1:12" x14ac:dyDescent="0.25">
      <c r="A3027" s="6" t="s">
        <v>55</v>
      </c>
      <c r="B3027" s="100" t="str">
        <f>VLOOKUP(SALIDA[[#This Row],[CODIGO]],STOCKSANLUIS[],2,FALSE)</f>
        <v>TERMOMETRO DIGITAL PORTATIL  PENTA III - 3 VDC - FULL GAUGE</v>
      </c>
      <c r="C3027" s="153">
        <v>46083</v>
      </c>
      <c r="D3027">
        <v>1</v>
      </c>
      <c r="E3027">
        <f>IF(VLOOKUP(SALIDA[[#This Row],[CODIGO]],STOCKSANLUIS[],6,FALSE)=0,"PRODUCTO SIN STOCK/UBICACIÓN",VLOOKUP(SALIDA[[#This Row],[CODIGO]],STOCKSANLUIS[],6,FALSE))</f>
        <v>1</v>
      </c>
      <c r="F3027">
        <f>SALIDA[[#This Row],[CANTIDAD]]/SALIDA[[#This Row],[UND MEDIDA]]</f>
        <v>1</v>
      </c>
      <c r="G3027" t="str">
        <f>VLOOKUP(SALIDA[[#This Row],[CODIGO]],FAMILIAS[],4,FALSE)</f>
        <v>FULL GAUGE</v>
      </c>
      <c r="H3027" s="10" t="str">
        <f>IF(VLOOKUP(SALIDA[[#This Row],[CODIGO]],STOCKSANLUIS[],7,FALSE)=0,"PRODUCTO SIN STOCK/UBICACIÓN",VLOOKUP(SALIDA[[#This Row],[CODIGO]],STOCKSANLUIS[],7,FALSE))</f>
        <v>A</v>
      </c>
      <c r="I3027" s="10"/>
      <c r="J3027" t="str">
        <f>SALIDA[[#This Row],[CODIGO]]&amp;"       "&amp;SALIDA[[#This Row],[FAMILIA]]</f>
        <v>00028       FULL GAUGE</v>
      </c>
      <c r="K3027">
        <f>VLOOKUP(SALIDA[[#This Row],[CODIGO]],STOCK_STARSOFT[],5,FALSE)</f>
        <v>55.399943</v>
      </c>
      <c r="L3027">
        <f>SALIDA[[#This Row],[CANTIDAD]]*SALIDA[[#This Row],[PRECIO UND]]</f>
        <v>55.399943</v>
      </c>
    </row>
    <row r="3028" spans="1:12" x14ac:dyDescent="0.25">
      <c r="A3028" s="6" t="s">
        <v>2551</v>
      </c>
      <c r="B3028" s="100" t="str">
        <f>VLOOKUP(SALIDA[[#This Row],[CODIGO]],STOCKSANLUIS[],2,FALSE)</f>
        <v>CONTROLADOR DE TEMPERATURA DIGITAL MT-543 E LOG DE 4 ETAPAS C/ALARMA - VER.03 - 115/220 VAC - FULL GAUGE</v>
      </c>
      <c r="C3028" s="153">
        <v>46083</v>
      </c>
      <c r="D3028">
        <v>1</v>
      </c>
      <c r="E3028">
        <f>IF(VLOOKUP(SALIDA[[#This Row],[CODIGO]],STOCKSANLUIS[],6,FALSE)=0,"PRODUCTO SIN STOCK/UBICACIÓN",VLOOKUP(SALIDA[[#This Row],[CODIGO]],STOCKSANLUIS[],6,FALSE))</f>
        <v>1</v>
      </c>
      <c r="F3028">
        <f>SALIDA[[#This Row],[CANTIDAD]]/SALIDA[[#This Row],[UND MEDIDA]]</f>
        <v>1</v>
      </c>
      <c r="G3028" t="str">
        <f>VLOOKUP(SALIDA[[#This Row],[CODIGO]],FAMILIAS[],4,FALSE)</f>
        <v>FULL GAUGE</v>
      </c>
      <c r="H3028" s="10" t="str">
        <f>IF(VLOOKUP(SALIDA[[#This Row],[CODIGO]],STOCKSANLUIS[],7,FALSE)=0,"PRODUCTO SIN STOCK/UBICACIÓN",VLOOKUP(SALIDA[[#This Row],[CODIGO]],STOCKSANLUIS[],7,FALSE))</f>
        <v>A</v>
      </c>
      <c r="I3028" s="10"/>
      <c r="J3028" t="str">
        <f>SALIDA[[#This Row],[CODIGO]]&amp;"       "&amp;SALIDA[[#This Row],[FAMILIA]]</f>
        <v>02090       FULL GAUGE</v>
      </c>
      <c r="K3028">
        <f>VLOOKUP(SALIDA[[#This Row],[CODIGO]],STOCK_STARSOFT[],5,FALSE)</f>
        <v>47.654238999999997</v>
      </c>
      <c r="L3028">
        <f>SALIDA[[#This Row],[CANTIDAD]]*SALIDA[[#This Row],[PRECIO UND]]</f>
        <v>47.654238999999997</v>
      </c>
    </row>
    <row r="3029" spans="1:12" x14ac:dyDescent="0.25">
      <c r="A3029" s="6" t="s">
        <v>77</v>
      </c>
      <c r="B3029" s="100" t="str">
        <f>VLOOKUP(SALIDA[[#This Row],[CODIGO]],STOCKSANLUIS[],2,FALSE)</f>
        <v>CONTROLADOR DE TEMPERATURA DIGITAL TC-900EW LOG - VER.04 - 115/220 VAC - FULL GAUGE - WHITE</v>
      </c>
      <c r="C3029" s="153">
        <v>46083</v>
      </c>
      <c r="D3029">
        <v>10</v>
      </c>
      <c r="E3029">
        <f>IF(VLOOKUP(SALIDA[[#This Row],[CODIGO]],STOCKSANLUIS[],6,FALSE)=0,"PRODUCTO SIN STOCK/UBICACIÓN",VLOOKUP(SALIDA[[#This Row],[CODIGO]],STOCKSANLUIS[],6,FALSE))</f>
        <v>1</v>
      </c>
      <c r="F3029">
        <f>SALIDA[[#This Row],[CANTIDAD]]/SALIDA[[#This Row],[UND MEDIDA]]</f>
        <v>10</v>
      </c>
      <c r="G3029" t="str">
        <f>VLOOKUP(SALIDA[[#This Row],[CODIGO]],FAMILIAS[],4,FALSE)</f>
        <v>FULL GAUGE</v>
      </c>
      <c r="H3029" s="10" t="str">
        <f>IF(VLOOKUP(SALIDA[[#This Row],[CODIGO]],STOCKSANLUIS[],7,FALSE)=0,"PRODUCTO SIN STOCK/UBICACIÓN",VLOOKUP(SALIDA[[#This Row],[CODIGO]],STOCKSANLUIS[],7,FALSE))</f>
        <v>C</v>
      </c>
      <c r="I3029" s="10"/>
      <c r="J3029" t="str">
        <f>SALIDA[[#This Row],[CODIGO]]&amp;"       "&amp;SALIDA[[#This Row],[FAMILIA]]</f>
        <v>00041       FULL GAUGE</v>
      </c>
      <c r="K3029">
        <f>VLOOKUP(SALIDA[[#This Row],[CODIGO]],STOCK_STARSOFT[],5,FALSE)</f>
        <v>34.414344</v>
      </c>
      <c r="L3029">
        <f>SALIDA[[#This Row],[CANTIDAD]]*SALIDA[[#This Row],[PRECIO UND]]</f>
        <v>344.14344</v>
      </c>
    </row>
    <row r="3030" spans="1:12" x14ac:dyDescent="0.25">
      <c r="A3030" s="6" t="s">
        <v>3406</v>
      </c>
      <c r="B3030" s="100" t="str">
        <f>VLOOKUP(SALIDA[[#This Row],[CODIGO]],STOCKSANLUIS[],2,FALSE)</f>
        <v>SOLDADURA DE PLATA HARRIS AL 45%</v>
      </c>
      <c r="C3030" s="153">
        <v>46083</v>
      </c>
      <c r="D3030">
        <v>2</v>
      </c>
      <c r="E3030">
        <f>IF(VLOOKUP(SALIDA[[#This Row],[CODIGO]],STOCKSANLUIS[],6,FALSE)=0,"PRODUCTO SIN STOCK/UBICACIÓN",VLOOKUP(SALIDA[[#This Row],[CODIGO]],STOCKSANLUIS[],6,FALSE))</f>
        <v>1</v>
      </c>
      <c r="F3030">
        <f>SALIDA[[#This Row],[CANTIDAD]]/SALIDA[[#This Row],[UND MEDIDA]]</f>
        <v>2</v>
      </c>
      <c r="G3030" t="str">
        <f>VLOOKUP(SALIDA[[#This Row],[CODIGO]],FAMILIAS[],4,FALSE)</f>
        <v>HARRIS</v>
      </c>
      <c r="H3030" s="10" t="str">
        <f>IF(VLOOKUP(SALIDA[[#This Row],[CODIGO]],STOCKSANLUIS[],7,FALSE)=0,"PRODUCTO SIN STOCK/UBICACIÓN",VLOOKUP(SALIDA[[#This Row],[CODIGO]],STOCKSANLUIS[],7,FALSE))</f>
        <v>C</v>
      </c>
      <c r="I3030" s="10"/>
      <c r="J3030" t="str">
        <f>SALIDA[[#This Row],[CODIGO]]&amp;"       "&amp;SALIDA[[#This Row],[FAMILIA]]</f>
        <v>02832       HARRIS</v>
      </c>
      <c r="K3030">
        <f>VLOOKUP(SALIDA[[#This Row],[CODIGO]],STOCK_STARSOFT[],5,FALSE)</f>
        <v>15.331932</v>
      </c>
      <c r="L3030">
        <f>SALIDA[[#This Row],[CANTIDAD]]*SALIDA[[#This Row],[PRECIO UND]]</f>
        <v>30.663864</v>
      </c>
    </row>
    <row r="3031" spans="1:12" x14ac:dyDescent="0.25">
      <c r="A3031" s="6" t="s">
        <v>3675</v>
      </c>
      <c r="B3031" s="100" t="str">
        <f>VLOOKUP(SALIDA[[#This Row],[CODIGO]],STOCKSANLUIS[],2,FALSE)</f>
        <v>LAMAS DE PVC ALECO 8X0.080X300 (20CM X 2MMX 91.44M) LOW TEMP REINFORCED - 172007- MT</v>
      </c>
      <c r="C3031" s="153">
        <v>46083</v>
      </c>
      <c r="D3031">
        <v>30</v>
      </c>
      <c r="E3031">
        <f>IF(VLOOKUP(SALIDA[[#This Row],[CODIGO]],STOCKSANLUIS[],6,FALSE)=0,"PRODUCTO SIN STOCK/UBICACIÓN",VLOOKUP(SALIDA[[#This Row],[CODIGO]],STOCKSANLUIS[],6,FALSE))</f>
        <v>91.44</v>
      </c>
      <c r="F3031">
        <f>SALIDA[[#This Row],[CANTIDAD]]/SALIDA[[#This Row],[UND MEDIDA]]</f>
        <v>0.32808398950131235</v>
      </c>
      <c r="G3031" t="str">
        <f>VLOOKUP(SALIDA[[#This Row],[CODIGO]],FAMILIAS[],4,FALSE)</f>
        <v>ES ROBBINS</v>
      </c>
      <c r="H3031" s="10" t="str">
        <f>IF(VLOOKUP(SALIDA[[#This Row],[CODIGO]],STOCKSANLUIS[],7,FALSE)=0,"PRODUCTO SIN STOCK/UBICACIÓN",VLOOKUP(SALIDA[[#This Row],[CODIGO]],STOCKSANLUIS[],7,FALSE))</f>
        <v>B/C</v>
      </c>
      <c r="I3031" s="10"/>
      <c r="J3031" t="str">
        <f>SALIDA[[#This Row],[CODIGO]]&amp;"       "&amp;SALIDA[[#This Row],[FAMILIA]]</f>
        <v>03057       ES ROBBINS</v>
      </c>
      <c r="K3031">
        <f>VLOOKUP(SALIDA[[#This Row],[CODIGO]],STOCK_STARSOFT[],5,FALSE)</f>
        <v>2.0842499999999999</v>
      </c>
      <c r="L3031">
        <f>SALIDA[[#This Row],[CANTIDAD]]*SALIDA[[#This Row],[PRECIO UND]]</f>
        <v>62.527499999999996</v>
      </c>
    </row>
    <row r="3032" spans="1:12" x14ac:dyDescent="0.25">
      <c r="A3032" s="6" t="s">
        <v>2627</v>
      </c>
      <c r="B3032" s="100" t="str">
        <f>VLOOKUP(SALIDA[[#This Row],[CODIGO]],STOCKSANLUIS[],2,FALSE)</f>
        <v>TARJETA TERMOSTATO CON DISPLAY - QTH-10A - QUALITY</v>
      </c>
      <c r="C3032" s="153">
        <v>46083</v>
      </c>
      <c r="D3032">
        <v>1</v>
      </c>
      <c r="E3032">
        <f>IF(VLOOKUP(SALIDA[[#This Row],[CODIGO]],STOCKSANLUIS[],6,FALSE)=0,"PRODUCTO SIN STOCK/UBICACIÓN",VLOOKUP(SALIDA[[#This Row],[CODIGO]],STOCKSANLUIS[],6,FALSE))</f>
        <v>1</v>
      </c>
      <c r="F3032">
        <f>SALIDA[[#This Row],[CANTIDAD]]/SALIDA[[#This Row],[UND MEDIDA]]</f>
        <v>1</v>
      </c>
      <c r="G3032" t="str">
        <f>VLOOKUP(SALIDA[[#This Row],[CODIGO]],FAMILIAS[],4,FALSE)</f>
        <v>QUALITY</v>
      </c>
      <c r="H3032" s="10" t="str">
        <f>IF(VLOOKUP(SALIDA[[#This Row],[CODIGO]],STOCKSANLUIS[],7,FALSE)=0,"PRODUCTO SIN STOCK/UBICACIÓN",VLOOKUP(SALIDA[[#This Row],[CODIGO]],STOCKSANLUIS[],7,FALSE))</f>
        <v>A</v>
      </c>
      <c r="I3032" s="10"/>
      <c r="J3032" t="str">
        <f>SALIDA[[#This Row],[CODIGO]]&amp;"       "&amp;SALIDA[[#This Row],[FAMILIA]]</f>
        <v>02143       QUALITY</v>
      </c>
      <c r="K3032">
        <f>VLOOKUP(SALIDA[[#This Row],[CODIGO]],STOCK_STARSOFT[],5,FALSE)</f>
        <v>20.447405</v>
      </c>
      <c r="L3032">
        <f>SALIDA[[#This Row],[CANTIDAD]]*SALIDA[[#This Row],[PRECIO UND]]</f>
        <v>20.447405</v>
      </c>
    </row>
    <row r="3033" spans="1:12" x14ac:dyDescent="0.25">
      <c r="A3033" s="6" t="s">
        <v>3780</v>
      </c>
      <c r="B3033" s="100" t="str">
        <f>VLOOKUP(SALIDA[[#This Row],[CODIGO]],STOCKSANLUIS[],2,FALSE)</f>
        <v>EVAPORADOR  DE A/A MINI SPLIT FRIO SOLO - 36000 BTU - R410A - 220V/1PH/60HZ - TEMP BLUE</v>
      </c>
      <c r="C3033" s="153">
        <v>46083</v>
      </c>
      <c r="D3033">
        <v>1</v>
      </c>
      <c r="E3033">
        <f>IF(VLOOKUP(SALIDA[[#This Row],[CODIGO]],STOCKSANLUIS[],6,FALSE)=0,"PRODUCTO SIN STOCK/UBICACIÓN",VLOOKUP(SALIDA[[#This Row],[CODIGO]],STOCKSANLUIS[],6,FALSE))</f>
        <v>1</v>
      </c>
      <c r="F3033">
        <f>SALIDA[[#This Row],[CANTIDAD]]/SALIDA[[#This Row],[UND MEDIDA]]</f>
        <v>1</v>
      </c>
      <c r="G3033" t="str">
        <f>VLOOKUP(SALIDA[[#This Row],[CODIGO]],FAMILIAS[],4,FALSE)</f>
        <v>TEMP BLUE</v>
      </c>
      <c r="H3033" s="10" t="str">
        <f>IF(VLOOKUP(SALIDA[[#This Row],[CODIGO]],STOCKSANLUIS[],7,FALSE)=0,"PRODUCTO SIN STOCK/UBICACIÓN",VLOOKUP(SALIDA[[#This Row],[CODIGO]],STOCKSANLUIS[],7,FALSE))</f>
        <v>B</v>
      </c>
      <c r="I3033" s="10" t="s">
        <v>19536</v>
      </c>
      <c r="J3033" t="str">
        <f>SALIDA[[#This Row],[CODIGO]]&amp;"       "&amp;SALIDA[[#This Row],[FAMILIA]]</f>
        <v>03171       TEMP BLUE</v>
      </c>
      <c r="K3033">
        <f>VLOOKUP(SALIDA[[#This Row],[CODIGO]],STOCK_STARSOFT[],5,FALSE)</f>
        <v>163.82</v>
      </c>
      <c r="L3033">
        <f>SALIDA[[#This Row],[CANTIDAD]]*SALIDA[[#This Row],[PRECIO UND]]</f>
        <v>163.82</v>
      </c>
    </row>
    <row r="3034" spans="1:12" x14ac:dyDescent="0.25">
      <c r="A3034" s="6" t="s">
        <v>2691</v>
      </c>
      <c r="B3034" s="100" t="str">
        <f>VLOOKUP(SALIDA[[#This Row],[CODIGO]],STOCKSANLUIS[],2,FALSE)</f>
        <v>GAS REFRIGERANTE FREON R-507 - 11.35 KG - CHEMOURS</v>
      </c>
      <c r="C3034" s="153">
        <v>46083</v>
      </c>
      <c r="D3034">
        <v>2</v>
      </c>
      <c r="E3034">
        <f>IF(VLOOKUP(SALIDA[[#This Row],[CODIGO]],STOCKSANLUIS[],6,FALSE)=0,"PRODUCTO SIN STOCK/UBICACIÓN",VLOOKUP(SALIDA[[#This Row],[CODIGO]],STOCKSANLUIS[],6,FALSE))</f>
        <v>1</v>
      </c>
      <c r="F3034">
        <f>SALIDA[[#This Row],[CANTIDAD]]/SALIDA[[#This Row],[UND MEDIDA]]</f>
        <v>2</v>
      </c>
      <c r="G3034" t="str">
        <f>VLOOKUP(SALIDA[[#This Row],[CODIGO]],FAMILIAS[],4,FALSE)</f>
        <v>THE CHEMOURS</v>
      </c>
      <c r="H3034" s="10" t="str">
        <f>IF(VLOOKUP(SALIDA[[#This Row],[CODIGO]],STOCKSANLUIS[],7,FALSE)=0,"PRODUCTO SIN STOCK/UBICACIÓN",VLOOKUP(SALIDA[[#This Row],[CODIGO]],STOCKSANLUIS[],7,FALSE))</f>
        <v>C</v>
      </c>
      <c r="I3034" s="10"/>
      <c r="J3034" t="str">
        <f>SALIDA[[#This Row],[CODIGO]]&amp;"       "&amp;SALIDA[[#This Row],[FAMILIA]]</f>
        <v>02186       THE CHEMOURS</v>
      </c>
      <c r="K3034">
        <f>VLOOKUP(SALIDA[[#This Row],[CODIGO]],STOCK_STARSOFT[],5,FALSE)</f>
        <v>76.468172999999993</v>
      </c>
      <c r="L3034">
        <f>SALIDA[[#This Row],[CANTIDAD]]*SALIDA[[#This Row],[PRECIO UND]]</f>
        <v>152.93634599999999</v>
      </c>
    </row>
    <row r="3035" spans="1:12" x14ac:dyDescent="0.25">
      <c r="A3035" s="6" t="s">
        <v>3794</v>
      </c>
      <c r="B3035" s="100" t="str">
        <f>VLOOKUP(SALIDA[[#This Row],[CODIGO]],STOCKSANLUIS[],2,FALSE)</f>
        <v>EQUIPO DE A/A MINI SPLIT FRIO SOLO - 12000 BTU - R410A - 220V/1PH/60HZ - TEMP BLUE MADE BY CARRIER ENTERPRISE TBH41J-012-H3N1C / TBG41J-012PH3N1C</v>
      </c>
      <c r="C3035" s="153">
        <v>46083</v>
      </c>
      <c r="D3035">
        <v>1</v>
      </c>
      <c r="E3035">
        <f>IF(VLOOKUP(SALIDA[[#This Row],[CODIGO]],STOCKSANLUIS[],6,FALSE)=0,"PRODUCTO SIN STOCK/UBICACIÓN",VLOOKUP(SALIDA[[#This Row],[CODIGO]],STOCKSANLUIS[],6,FALSE))</f>
        <v>1</v>
      </c>
      <c r="F3035">
        <f>SALIDA[[#This Row],[CANTIDAD]]/SALIDA[[#This Row],[UND MEDIDA]]</f>
        <v>1</v>
      </c>
      <c r="G3035" t="str">
        <f>VLOOKUP(SALIDA[[#This Row],[CODIGO]],FAMILIAS[],4,FALSE)</f>
        <v>TEMP BLUE</v>
      </c>
      <c r="H3035" s="10" t="str">
        <f>IF(VLOOKUP(SALIDA[[#This Row],[CODIGO]],STOCKSANLUIS[],7,FALSE)=0,"PRODUCTO SIN STOCK/UBICACIÓN",VLOOKUP(SALIDA[[#This Row],[CODIGO]],STOCKSANLUIS[],7,FALSE))</f>
        <v>B</v>
      </c>
      <c r="I3035" s="10"/>
      <c r="J3035" t="str">
        <f>SALIDA[[#This Row],[CODIGO]]&amp;"       "&amp;SALIDA[[#This Row],[FAMILIA]]</f>
        <v>03237       TEMP BLUE</v>
      </c>
      <c r="K3035">
        <f>VLOOKUP(SALIDA[[#This Row],[CODIGO]],STOCK_STARSOFT[],5,FALSE)</f>
        <v>159.585669</v>
      </c>
      <c r="L3035">
        <f>SALIDA[[#This Row],[CANTIDAD]]*SALIDA[[#This Row],[PRECIO UND]]</f>
        <v>159.585669</v>
      </c>
    </row>
    <row r="3036" spans="1:12" x14ac:dyDescent="0.25">
      <c r="A3036" s="6" t="s">
        <v>3098</v>
      </c>
      <c r="B3036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036" s="153">
        <v>46083</v>
      </c>
      <c r="D3036">
        <v>1</v>
      </c>
      <c r="E3036">
        <f>IF(VLOOKUP(SALIDA[[#This Row],[CODIGO]],STOCKSANLUIS[],6,FALSE)=0,"PRODUCTO SIN STOCK/UBICACIÓN",VLOOKUP(SALIDA[[#This Row],[CODIGO]],STOCKSANLUIS[],6,FALSE))</f>
        <v>1</v>
      </c>
      <c r="F3036">
        <f>SALIDA[[#This Row],[CANTIDAD]]/SALIDA[[#This Row],[UND MEDIDA]]</f>
        <v>1</v>
      </c>
      <c r="G3036" t="str">
        <f>VLOOKUP(SALIDA[[#This Row],[CODIGO]],FAMILIAS[],4,FALSE)</f>
        <v>TEMP BLUE</v>
      </c>
      <c r="H3036" s="10" t="str">
        <f>IF(VLOOKUP(SALIDA[[#This Row],[CODIGO]],STOCKSANLUIS[],7,FALSE)=0,"PRODUCTO SIN STOCK/UBICACIÓN",VLOOKUP(SALIDA[[#This Row],[CODIGO]],STOCKSANLUIS[],7,FALSE))</f>
        <v>B</v>
      </c>
      <c r="I3036" s="10"/>
      <c r="J3036" t="str">
        <f>SALIDA[[#This Row],[CODIGO]]&amp;"       "&amp;SALIDA[[#This Row],[FAMILIA]]</f>
        <v>02496       TEMP BLUE</v>
      </c>
      <c r="K3036">
        <f>VLOOKUP(SALIDA[[#This Row],[CODIGO]],STOCK_STARSOFT[],5,FALSE)</f>
        <v>310.31848400000001</v>
      </c>
      <c r="L3036">
        <f>SALIDA[[#This Row],[CANTIDAD]]*SALIDA[[#This Row],[PRECIO UND]]</f>
        <v>310.31848400000001</v>
      </c>
    </row>
    <row r="3037" spans="1:12" x14ac:dyDescent="0.25">
      <c r="A3037" s="6" t="s">
        <v>3098</v>
      </c>
      <c r="B3037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037" s="153">
        <v>46083</v>
      </c>
      <c r="D3037">
        <v>1</v>
      </c>
      <c r="E3037">
        <f>IF(VLOOKUP(SALIDA[[#This Row],[CODIGO]],STOCKSANLUIS[],6,FALSE)=0,"PRODUCTO SIN STOCK/UBICACIÓN",VLOOKUP(SALIDA[[#This Row],[CODIGO]],STOCKSANLUIS[],6,FALSE))</f>
        <v>1</v>
      </c>
      <c r="F3037">
        <f>SALIDA[[#This Row],[CANTIDAD]]/SALIDA[[#This Row],[UND MEDIDA]]</f>
        <v>1</v>
      </c>
      <c r="G3037" t="str">
        <f>VLOOKUP(SALIDA[[#This Row],[CODIGO]],FAMILIAS[],4,FALSE)</f>
        <v>TEMP BLUE</v>
      </c>
      <c r="H3037" s="10" t="str">
        <f>IF(VLOOKUP(SALIDA[[#This Row],[CODIGO]],STOCKSANLUIS[],7,FALSE)=0,"PRODUCTO SIN STOCK/UBICACIÓN",VLOOKUP(SALIDA[[#This Row],[CODIGO]],STOCKSANLUIS[],7,FALSE))</f>
        <v>B</v>
      </c>
      <c r="I3037" s="10"/>
      <c r="J3037" t="str">
        <f>SALIDA[[#This Row],[CODIGO]]&amp;"       "&amp;SALIDA[[#This Row],[FAMILIA]]</f>
        <v>02496       TEMP BLUE</v>
      </c>
      <c r="K3037">
        <f>VLOOKUP(SALIDA[[#This Row],[CODIGO]],STOCK_STARSOFT[],5,FALSE)</f>
        <v>310.31848400000001</v>
      </c>
      <c r="L3037">
        <f>SALIDA[[#This Row],[CANTIDAD]]*SALIDA[[#This Row],[PRECIO UND]]</f>
        <v>310.31848400000001</v>
      </c>
    </row>
    <row r="3038" spans="1:12" x14ac:dyDescent="0.25">
      <c r="A3038" s="6" t="s">
        <v>1173</v>
      </c>
      <c r="B3038" s="100" t="str">
        <f>VLOOKUP(SALIDA[[#This Row],[CODIGO]],STOCKSANLUIS[],2,FALSE)</f>
        <v>FILTRO CERAMICO SECADO 100% NUCLEO SOLIDO DANFOSS 48-DM  CON JUNTA - 023U1392</v>
      </c>
      <c r="C3038" s="153">
        <v>46083</v>
      </c>
      <c r="D3038">
        <v>5</v>
      </c>
      <c r="E3038">
        <f>IF(VLOOKUP(SALIDA[[#This Row],[CODIGO]],STOCKSANLUIS[],6,FALSE)=0,"PRODUCTO SIN STOCK/UBICACIÓN",VLOOKUP(SALIDA[[#This Row],[CODIGO]],STOCKSANLUIS[],6,FALSE))</f>
        <v>1</v>
      </c>
      <c r="F3038">
        <f>SALIDA[[#This Row],[CANTIDAD]]/SALIDA[[#This Row],[UND MEDIDA]]</f>
        <v>5</v>
      </c>
      <c r="G3038" t="str">
        <f>VLOOKUP(SALIDA[[#This Row],[CODIGO]],FAMILIAS[],4,FALSE)</f>
        <v>DANFOSS</v>
      </c>
      <c r="H3038" s="10" t="str">
        <f>IF(VLOOKUP(SALIDA[[#This Row],[CODIGO]],STOCKSANLUIS[],7,FALSE)=0,"PRODUCTO SIN STOCK/UBICACIÓN",VLOOKUP(SALIDA[[#This Row],[CODIGO]],STOCKSANLUIS[],7,FALSE))</f>
        <v>A</v>
      </c>
      <c r="I3038" s="10"/>
      <c r="J3038" t="str">
        <f>SALIDA[[#This Row],[CODIGO]]&amp;"       "&amp;SALIDA[[#This Row],[FAMILIA]]</f>
        <v>01253       DANFOSS</v>
      </c>
      <c r="K3038">
        <f>VLOOKUP(SALIDA[[#This Row],[CODIGO]],STOCK_STARSOFT[],5,FALSE)</f>
        <v>10.813916000000001</v>
      </c>
      <c r="L3038">
        <f>SALIDA[[#This Row],[CANTIDAD]]*SALIDA[[#This Row],[PRECIO UND]]</f>
        <v>54.069580000000002</v>
      </c>
    </row>
    <row r="3039" spans="1:12" x14ac:dyDescent="0.25">
      <c r="A3039" s="6" t="s">
        <v>3098</v>
      </c>
      <c r="B3039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039" s="153">
        <v>46083</v>
      </c>
      <c r="D3039">
        <v>1</v>
      </c>
      <c r="E3039">
        <f>IF(VLOOKUP(SALIDA[[#This Row],[CODIGO]],STOCKSANLUIS[],6,FALSE)=0,"PRODUCTO SIN STOCK/UBICACIÓN",VLOOKUP(SALIDA[[#This Row],[CODIGO]],STOCKSANLUIS[],6,FALSE))</f>
        <v>1</v>
      </c>
      <c r="F3039">
        <f>SALIDA[[#This Row],[CANTIDAD]]/SALIDA[[#This Row],[UND MEDIDA]]</f>
        <v>1</v>
      </c>
      <c r="G3039" t="str">
        <f>VLOOKUP(SALIDA[[#This Row],[CODIGO]],FAMILIAS[],4,FALSE)</f>
        <v>TEMP BLUE</v>
      </c>
      <c r="H3039" s="10" t="str">
        <f>IF(VLOOKUP(SALIDA[[#This Row],[CODIGO]],STOCKSANLUIS[],7,FALSE)=0,"PRODUCTO SIN STOCK/UBICACIÓN",VLOOKUP(SALIDA[[#This Row],[CODIGO]],STOCKSANLUIS[],7,FALSE))</f>
        <v>B</v>
      </c>
      <c r="I3039" s="10"/>
      <c r="J3039" t="str">
        <f>SALIDA[[#This Row],[CODIGO]]&amp;"       "&amp;SALIDA[[#This Row],[FAMILIA]]</f>
        <v>02496       TEMP BLUE</v>
      </c>
      <c r="K3039">
        <f>VLOOKUP(SALIDA[[#This Row],[CODIGO]],STOCK_STARSOFT[],5,FALSE)</f>
        <v>310.31848400000001</v>
      </c>
      <c r="L3039">
        <f>SALIDA[[#This Row],[CANTIDAD]]*SALIDA[[#This Row],[PRECIO UND]]</f>
        <v>310.31848400000001</v>
      </c>
    </row>
    <row r="3040" spans="1:12" x14ac:dyDescent="0.25">
      <c r="A3040" s="6" t="s">
        <v>2840</v>
      </c>
      <c r="B3040" s="100" t="str">
        <f>VLOOKUP(SALIDA[[#This Row],[CODIGO]],STOCKSANLUIS[],2,FALSE)</f>
        <v>ZOCALO DE PVC C/LABIOS FLEXIBLES 293 - FI02810 - CAFF X PIEZA DE 4 METROS</v>
      </c>
      <c r="C3040" s="153">
        <v>46083</v>
      </c>
      <c r="D3040">
        <v>5</v>
      </c>
      <c r="E3040">
        <f>IF(VLOOKUP(SALIDA[[#This Row],[CODIGO]],STOCKSANLUIS[],6,FALSE)=0,"PRODUCTO SIN STOCK/UBICACIÓN",VLOOKUP(SALIDA[[#This Row],[CODIGO]],STOCKSANLUIS[],6,FALSE))</f>
        <v>1</v>
      </c>
      <c r="F3040">
        <f>SALIDA[[#This Row],[CANTIDAD]]/SALIDA[[#This Row],[UND MEDIDA]]</f>
        <v>5</v>
      </c>
      <c r="G3040" t="str">
        <f>VLOOKUP(SALIDA[[#This Row],[CODIGO]],FAMILIAS[],4,FALSE)</f>
        <v>CAFF</v>
      </c>
      <c r="H3040" s="10" t="str">
        <f>IF(VLOOKUP(SALIDA[[#This Row],[CODIGO]],STOCKSANLUIS[],7,FALSE)=0,"PRODUCTO SIN STOCK/UBICACIÓN",VLOOKUP(SALIDA[[#This Row],[CODIGO]],STOCKSANLUIS[],7,FALSE))</f>
        <v>A</v>
      </c>
      <c r="I3040" s="10" t="s">
        <v>19536</v>
      </c>
      <c r="J3040" t="str">
        <f>SALIDA[[#This Row],[CODIGO]]&amp;"       "&amp;SALIDA[[#This Row],[FAMILIA]]</f>
        <v>02307       CAFF</v>
      </c>
      <c r="K3040">
        <f>VLOOKUP(SALIDA[[#This Row],[CODIGO]],STOCK_STARSOFT[],5,FALSE)</f>
        <v>11.500749000000001</v>
      </c>
      <c r="L3040">
        <f>SALIDA[[#This Row],[CANTIDAD]]*SALIDA[[#This Row],[PRECIO UND]]</f>
        <v>57.503745000000002</v>
      </c>
    </row>
    <row r="3041" spans="1:12" x14ac:dyDescent="0.25">
      <c r="A3041" s="6" t="s">
        <v>3639</v>
      </c>
      <c r="B3041" s="100" t="str">
        <f>VLOOKUP(SALIDA[[#This Row],[CODIGO]],STOCKSANLUIS[],2,FALSE)</f>
        <v>MOTOVENTILADOR MAER FAN YDWF74L60P4-522N-450S (220V, 60HZ, 4 POLES, 1PH, CL.F, SUCTION)</v>
      </c>
      <c r="C3041" s="153">
        <v>46083</v>
      </c>
      <c r="D3041">
        <v>1</v>
      </c>
      <c r="E3041">
        <f>IF(VLOOKUP(SALIDA[[#This Row],[CODIGO]],STOCKSANLUIS[],6,FALSE)=0,"PRODUCTO SIN STOCK/UBICACIÓN",VLOOKUP(SALIDA[[#This Row],[CODIGO]],STOCKSANLUIS[],6,FALSE))</f>
        <v>1</v>
      </c>
      <c r="F3041">
        <f>SALIDA[[#This Row],[CANTIDAD]]/SALIDA[[#This Row],[UND MEDIDA]]</f>
        <v>1</v>
      </c>
      <c r="G3041" t="str">
        <f>VLOOKUP(SALIDA[[#This Row],[CODIGO]],FAMILIAS[],4,FALSE)</f>
        <v>MAER FAN</v>
      </c>
      <c r="H3041" s="10" t="str">
        <f>IF(VLOOKUP(SALIDA[[#This Row],[CODIGO]],STOCKSANLUIS[],7,FALSE)=0,"PRODUCTO SIN STOCK/UBICACIÓN",VLOOKUP(SALIDA[[#This Row],[CODIGO]],STOCKSANLUIS[],7,FALSE))</f>
        <v>C</v>
      </c>
      <c r="I3041" s="10"/>
      <c r="J3041" t="str">
        <f>SALIDA[[#This Row],[CODIGO]]&amp;"       "&amp;SALIDA[[#This Row],[FAMILIA]]</f>
        <v>03037       MAER FAN</v>
      </c>
      <c r="K3041">
        <f>VLOOKUP(SALIDA[[#This Row],[CODIGO]],STOCK_STARSOFT[],5,FALSE)</f>
        <v>39.236970999999997</v>
      </c>
      <c r="L3041">
        <f>SALIDA[[#This Row],[CANTIDAD]]*SALIDA[[#This Row],[PRECIO UND]]</f>
        <v>39.236970999999997</v>
      </c>
    </row>
    <row r="3042" spans="1:12" x14ac:dyDescent="0.25">
      <c r="A3042" s="6" t="s">
        <v>3293</v>
      </c>
      <c r="B3042" s="100" t="str">
        <f>VLOOKUP(SALIDA[[#This Row],[CODIGO]],STOCKSANLUIS[],2,FALSE)</f>
        <v>VALVULA PARA AGUA HELADA FAN &amp; COIL 2 VIAS 3/4" DIAMETRO  CON ACTUADOR  220V JOHNSON CONTROLS - VLC2200GC-C</v>
      </c>
      <c r="C3042" s="153">
        <v>46084</v>
      </c>
      <c r="D3042">
        <v>2</v>
      </c>
      <c r="E3042">
        <f>IF(VLOOKUP(SALIDA[[#This Row],[CODIGO]],STOCKSANLUIS[],6,FALSE)=0,"PRODUCTO SIN STOCK/UBICACIÓN",VLOOKUP(SALIDA[[#This Row],[CODIGO]],STOCKSANLUIS[],6,FALSE))</f>
        <v>1</v>
      </c>
      <c r="F3042">
        <f>SALIDA[[#This Row],[CANTIDAD]]/SALIDA[[#This Row],[UND MEDIDA]]</f>
        <v>2</v>
      </c>
      <c r="G3042" t="str">
        <f>VLOOKUP(SALIDA[[#This Row],[CODIGO]],FAMILIAS[],4,FALSE)</f>
        <v>JOHNSON CONTROLS</v>
      </c>
      <c r="H3042" s="10" t="str">
        <f>IF(VLOOKUP(SALIDA[[#This Row],[CODIGO]],STOCKSANLUIS[],7,FALSE)=0,"PRODUCTO SIN STOCK/UBICACIÓN",VLOOKUP(SALIDA[[#This Row],[CODIGO]],STOCKSANLUIS[],7,FALSE))</f>
        <v>A</v>
      </c>
      <c r="I3042" s="10"/>
      <c r="J3042" t="str">
        <f>SALIDA[[#This Row],[CODIGO]]&amp;"       "&amp;SALIDA[[#This Row],[FAMILIA]]</f>
        <v>02714       JOHNSON CONTROLS</v>
      </c>
      <c r="K3042">
        <f>VLOOKUP(SALIDA[[#This Row],[CODIGO]],STOCK_STARSOFT[],5,FALSE)</f>
        <v>13.849964</v>
      </c>
      <c r="L3042">
        <f>SALIDA[[#This Row],[CANTIDAD]]*SALIDA[[#This Row],[PRECIO UND]]</f>
        <v>27.699928</v>
      </c>
    </row>
    <row r="3043" spans="1:12" x14ac:dyDescent="0.25">
      <c r="A3043" s="6" t="s">
        <v>2693</v>
      </c>
      <c r="B3043" s="100" t="str">
        <f>VLOOKUP(SALIDA[[#This Row],[CODIGO]],STOCKSANLUIS[],2,FALSE)</f>
        <v>GAS REFRIGERANTE FREON R-410A - 11.35 KG - CHINO - CHEMOURS</v>
      </c>
      <c r="C3043" s="153">
        <v>46084</v>
      </c>
      <c r="D3043">
        <v>2</v>
      </c>
      <c r="E3043">
        <f>IF(VLOOKUP(SALIDA[[#This Row],[CODIGO]],STOCKSANLUIS[],6,FALSE)=0,"PRODUCTO SIN STOCK/UBICACIÓN",VLOOKUP(SALIDA[[#This Row],[CODIGO]],STOCKSANLUIS[],6,FALSE))</f>
        <v>1</v>
      </c>
      <c r="F3043">
        <f>SALIDA[[#This Row],[CANTIDAD]]/SALIDA[[#This Row],[UND MEDIDA]]</f>
        <v>2</v>
      </c>
      <c r="G3043" t="str">
        <f>VLOOKUP(SALIDA[[#This Row],[CODIGO]],FAMILIAS[],4,FALSE)</f>
        <v>THE CHEMOURS</v>
      </c>
      <c r="H3043" s="10" t="str">
        <f>IF(VLOOKUP(SALIDA[[#This Row],[CODIGO]],STOCKSANLUIS[],7,FALSE)=0,"PRODUCTO SIN STOCK/UBICACIÓN",VLOOKUP(SALIDA[[#This Row],[CODIGO]],STOCKSANLUIS[],7,FALSE))</f>
        <v>C</v>
      </c>
      <c r="I3043" s="10"/>
      <c r="J3043" t="str">
        <f>SALIDA[[#This Row],[CODIGO]]&amp;"       "&amp;SALIDA[[#This Row],[FAMILIA]]</f>
        <v>02187       THE CHEMOURS</v>
      </c>
      <c r="K3043">
        <f>VLOOKUP(SALIDA[[#This Row],[CODIGO]],STOCK_STARSOFT[],5,FALSE)</f>
        <v>122.01251999999999</v>
      </c>
      <c r="L3043">
        <f>SALIDA[[#This Row],[CANTIDAD]]*SALIDA[[#This Row],[PRECIO UND]]</f>
        <v>244.02503999999999</v>
      </c>
    </row>
    <row r="3044" spans="1:12" x14ac:dyDescent="0.25">
      <c r="A3044" s="6" t="s">
        <v>125</v>
      </c>
      <c r="B3044" s="100" t="str">
        <f>VLOOKUP(SALIDA[[#This Row],[CODIGO]],STOCKSANLUIS[],2,FALSE)</f>
        <v>BOBINA DE SOLENOIDE - 220V/60HZ/13W - COD - 018F6714 - DANFOSS</v>
      </c>
      <c r="C3044" s="153">
        <v>46084</v>
      </c>
      <c r="D3044">
        <v>1</v>
      </c>
      <c r="E3044">
        <f>IF(VLOOKUP(SALIDA[[#This Row],[CODIGO]],STOCKSANLUIS[],6,FALSE)=0,"PRODUCTO SIN STOCK/UBICACIÓN",VLOOKUP(SALIDA[[#This Row],[CODIGO]],STOCKSANLUIS[],6,FALSE))</f>
        <v>1</v>
      </c>
      <c r="F3044">
        <f>SALIDA[[#This Row],[CANTIDAD]]/SALIDA[[#This Row],[UND MEDIDA]]</f>
        <v>1</v>
      </c>
      <c r="G3044" t="str">
        <f>VLOOKUP(SALIDA[[#This Row],[CODIGO]],FAMILIAS[],4,FALSE)</f>
        <v>DANFOSS</v>
      </c>
      <c r="H3044" s="10" t="str">
        <f>IF(VLOOKUP(SALIDA[[#This Row],[CODIGO]],STOCKSANLUIS[],7,FALSE)=0,"PRODUCTO SIN STOCK/UBICACIÓN",VLOOKUP(SALIDA[[#This Row],[CODIGO]],STOCKSANLUIS[],7,FALSE))</f>
        <v>A</v>
      </c>
      <c r="I3044" s="10"/>
      <c r="J3044" t="str">
        <f>SALIDA[[#This Row],[CODIGO]]&amp;"       "&amp;SALIDA[[#This Row],[FAMILIA]]</f>
        <v>00078       DANFOSS</v>
      </c>
      <c r="K3044">
        <f>VLOOKUP(SALIDA[[#This Row],[CODIGO]],STOCK_STARSOFT[],5,FALSE)</f>
        <v>20.261431999999999</v>
      </c>
      <c r="L3044">
        <f>SALIDA[[#This Row],[CANTIDAD]]*SALIDA[[#This Row],[PRECIO UND]]</f>
        <v>20.261431999999999</v>
      </c>
    </row>
    <row r="3045" spans="1:12" x14ac:dyDescent="0.25">
      <c r="A3045" s="6" t="s">
        <v>931</v>
      </c>
      <c r="B3045" s="100" t="str">
        <f>VLOOKUP(SALIDA[[#This Row],[CODIGO]],STOCKSANLUIS[],2,FALSE)</f>
        <v>ACEITE POLIOLESTER POE 32 - 1 GALON - BVA</v>
      </c>
      <c r="C3045" s="153">
        <v>46084</v>
      </c>
      <c r="D3045">
        <v>1</v>
      </c>
      <c r="E3045">
        <f>IF(VLOOKUP(SALIDA[[#This Row],[CODIGO]],STOCKSANLUIS[],6,FALSE)=0,"PRODUCTO SIN STOCK/UBICACIÓN",VLOOKUP(SALIDA[[#This Row],[CODIGO]],STOCKSANLUIS[],6,FALSE))</f>
        <v>1</v>
      </c>
      <c r="F3045">
        <f>SALIDA[[#This Row],[CANTIDAD]]/SALIDA[[#This Row],[UND MEDIDA]]</f>
        <v>1</v>
      </c>
      <c r="G3045" t="str">
        <f>VLOOKUP(SALIDA[[#This Row],[CODIGO]],FAMILIAS[],4,FALSE)</f>
        <v>BVA</v>
      </c>
      <c r="H3045" s="10" t="str">
        <f>IF(VLOOKUP(SALIDA[[#This Row],[CODIGO]],STOCKSANLUIS[],7,FALSE)=0,"PRODUCTO SIN STOCK/UBICACIÓN",VLOOKUP(SALIDA[[#This Row],[CODIGO]],STOCKSANLUIS[],7,FALSE))</f>
        <v>C</v>
      </c>
      <c r="I3045" s="10"/>
      <c r="J3045" t="str">
        <f>SALIDA[[#This Row],[CODIGO]]&amp;"       "&amp;SALIDA[[#This Row],[FAMILIA]]</f>
        <v>00987       BVA</v>
      </c>
      <c r="K3045">
        <f>VLOOKUP(SALIDA[[#This Row],[CODIGO]],STOCK_STARSOFT[],5,FALSE)</f>
        <v>47.466326000000002</v>
      </c>
      <c r="L3045">
        <f>SALIDA[[#This Row],[CANTIDAD]]*SALIDA[[#This Row],[PRECIO UND]]</f>
        <v>47.466326000000002</v>
      </c>
    </row>
    <row r="3046" spans="1:12" x14ac:dyDescent="0.25">
      <c r="A3046" s="6" t="s">
        <v>2719</v>
      </c>
      <c r="B3046" s="100" t="str">
        <f>VLOOKUP(SALIDA[[#This Row],[CODIGO]],STOCKSANLUIS[],2,FALSE)</f>
        <v xml:space="preserve">ACEITE PARA BOMBA DE VACIO - 1 GALON - BVA </v>
      </c>
      <c r="C3046" s="153">
        <v>46084</v>
      </c>
      <c r="D3046">
        <v>3</v>
      </c>
      <c r="E3046">
        <f>IF(VLOOKUP(SALIDA[[#This Row],[CODIGO]],STOCKSANLUIS[],6,FALSE)=0,"PRODUCTO SIN STOCK/UBICACIÓN",VLOOKUP(SALIDA[[#This Row],[CODIGO]],STOCKSANLUIS[],6,FALSE))</f>
        <v>1</v>
      </c>
      <c r="F3046">
        <f>SALIDA[[#This Row],[CANTIDAD]]/SALIDA[[#This Row],[UND MEDIDA]]</f>
        <v>3</v>
      </c>
      <c r="G3046" t="str">
        <f>VLOOKUP(SALIDA[[#This Row],[CODIGO]],FAMILIAS[],4,FALSE)</f>
        <v>BVA</v>
      </c>
      <c r="H3046" s="10" t="str">
        <f>IF(VLOOKUP(SALIDA[[#This Row],[CODIGO]],STOCKSANLUIS[],7,FALSE)=0,"PRODUCTO SIN STOCK/UBICACIÓN",VLOOKUP(SALIDA[[#This Row],[CODIGO]],STOCKSANLUIS[],7,FALSE))</f>
        <v>C</v>
      </c>
      <c r="I3046" s="10"/>
      <c r="J3046" t="str">
        <f>SALIDA[[#This Row],[CODIGO]]&amp;"       "&amp;SALIDA[[#This Row],[FAMILIA]]</f>
        <v>02202       BVA</v>
      </c>
      <c r="K3046">
        <f>VLOOKUP(SALIDA[[#This Row],[CODIGO]],STOCK_STARSOFT[],5,FALSE)</f>
        <v>13.965745</v>
      </c>
      <c r="L3046">
        <f>SALIDA[[#This Row],[CANTIDAD]]*SALIDA[[#This Row],[PRECIO UND]]</f>
        <v>41.897235000000002</v>
      </c>
    </row>
    <row r="3047" spans="1:12" x14ac:dyDescent="0.25">
      <c r="A3047" s="6" t="s">
        <v>1330</v>
      </c>
      <c r="B3047" s="100" t="str">
        <f>VLOOKUP(SALIDA[[#This Row],[CODIGO]],STOCKSANLUIS[],2,FALSE)</f>
        <v>CONDENSADOR FRACCIONARIO ELGIN 2777 - 3/4HP BT - 1/2HP MT - 9 CODOS</v>
      </c>
      <c r="C3047" s="153">
        <v>46084</v>
      </c>
      <c r="D3047">
        <v>1</v>
      </c>
      <c r="E3047">
        <f>IF(VLOOKUP(SALIDA[[#This Row],[CODIGO]],STOCKSANLUIS[],6,FALSE)=0,"PRODUCTO SIN STOCK/UBICACIÓN",VLOOKUP(SALIDA[[#This Row],[CODIGO]],STOCKSANLUIS[],6,FALSE))</f>
        <v>1</v>
      </c>
      <c r="F3047">
        <f>SALIDA[[#This Row],[CANTIDAD]]/SALIDA[[#This Row],[UND MEDIDA]]</f>
        <v>1</v>
      </c>
      <c r="G3047" t="str">
        <f>VLOOKUP(SALIDA[[#This Row],[CODIGO]],FAMILIAS[],4,FALSE)</f>
        <v>ELGIN</v>
      </c>
      <c r="H3047" s="10" t="str">
        <f>IF(VLOOKUP(SALIDA[[#This Row],[CODIGO]],STOCKSANLUIS[],7,FALSE)=0,"PRODUCTO SIN STOCK/UBICACIÓN",VLOOKUP(SALIDA[[#This Row],[CODIGO]],STOCKSANLUIS[],7,FALSE))</f>
        <v>C</v>
      </c>
      <c r="I3047" s="10"/>
      <c r="J3047" t="str">
        <f>SALIDA[[#This Row],[CODIGO]]&amp;"       "&amp;SALIDA[[#This Row],[FAMILIA]]</f>
        <v>01379       ELGIN</v>
      </c>
      <c r="K3047">
        <f>VLOOKUP(SALIDA[[#This Row],[CODIGO]],STOCK_STARSOFT[],5,FALSE)</f>
        <v>18.43</v>
      </c>
      <c r="L3047">
        <f>SALIDA[[#This Row],[CANTIDAD]]*SALIDA[[#This Row],[PRECIO UND]]</f>
        <v>18.43</v>
      </c>
    </row>
    <row r="3048" spans="1:12" x14ac:dyDescent="0.25">
      <c r="A3048" s="6" t="s">
        <v>3410</v>
      </c>
      <c r="B3048" s="100" t="str">
        <f>VLOOKUP(SALIDA[[#This Row],[CODIGO]],STOCKSANLUIS[],2,FALSE)</f>
        <v>SOLDADURA DE ALUMINIO ALUXCOR 4047</v>
      </c>
      <c r="C3048" s="153">
        <v>46084</v>
      </c>
      <c r="D3048">
        <v>192</v>
      </c>
      <c r="E3048">
        <f>IF(VLOOKUP(SALIDA[[#This Row],[CODIGO]],STOCKSANLUIS[],6,FALSE)=0,"PRODUCTO SIN STOCK/UBICACIÓN",VLOOKUP(SALIDA[[#This Row],[CODIGO]],STOCKSANLUIS[],6,FALSE))</f>
        <v>1</v>
      </c>
      <c r="F3048">
        <f>SALIDA[[#This Row],[CANTIDAD]]/SALIDA[[#This Row],[UND MEDIDA]]</f>
        <v>192</v>
      </c>
      <c r="G3048" t="str">
        <f>VLOOKUP(SALIDA[[#This Row],[CODIGO]],FAMILIAS[],4,FALSE)</f>
        <v>HARRIS</v>
      </c>
      <c r="H3048" s="10" t="str">
        <f>IF(VLOOKUP(SALIDA[[#This Row],[CODIGO]],STOCKSANLUIS[],7,FALSE)=0,"PRODUCTO SIN STOCK/UBICACIÓN",VLOOKUP(SALIDA[[#This Row],[CODIGO]],STOCKSANLUIS[],7,FALSE))</f>
        <v>C</v>
      </c>
      <c r="I3048" s="10"/>
      <c r="J3048" t="str">
        <f>SALIDA[[#This Row],[CODIGO]]&amp;"       "&amp;SALIDA[[#This Row],[FAMILIA]]</f>
        <v>02836       HARRIS</v>
      </c>
      <c r="K3048">
        <f>VLOOKUP(SALIDA[[#This Row],[CODIGO]],STOCK_STARSOFT[],5,FALSE)</f>
        <v>0.75442299999999995</v>
      </c>
      <c r="L3048">
        <f>SALIDA[[#This Row],[CANTIDAD]]*SALIDA[[#This Row],[PRECIO UND]]</f>
        <v>144.84921599999998</v>
      </c>
    </row>
    <row r="3049" spans="1:12" x14ac:dyDescent="0.25">
      <c r="A3049" s="6" t="s">
        <v>2490</v>
      </c>
      <c r="B3049" s="100" t="str">
        <f>VLOOKUP(SALIDA[[#This Row],[CODIGO]],STOCKSANLUIS[],2,FALSE)</f>
        <v>LIMPIADOR PARA CONDENSADOR - NU-BRITE - 1GALON - NU CALGON</v>
      </c>
      <c r="C3049" s="153">
        <v>46084</v>
      </c>
      <c r="D3049">
        <v>4</v>
      </c>
      <c r="E3049">
        <f>IF(VLOOKUP(SALIDA[[#This Row],[CODIGO]],STOCKSANLUIS[],6,FALSE)=0,"PRODUCTO SIN STOCK/UBICACIÓN",VLOOKUP(SALIDA[[#This Row],[CODIGO]],STOCKSANLUIS[],6,FALSE))</f>
        <v>1</v>
      </c>
      <c r="F3049">
        <f>SALIDA[[#This Row],[CANTIDAD]]/SALIDA[[#This Row],[UND MEDIDA]]</f>
        <v>4</v>
      </c>
      <c r="G3049" t="str">
        <f>VLOOKUP(SALIDA[[#This Row],[CODIGO]],FAMILIAS[],4,FALSE)</f>
        <v>NU CALGON</v>
      </c>
      <c r="H3049" s="10" t="str">
        <f>IF(VLOOKUP(SALIDA[[#This Row],[CODIGO]],STOCKSANLUIS[],7,FALSE)=0,"PRODUCTO SIN STOCK/UBICACIÓN",VLOOKUP(SALIDA[[#This Row],[CODIGO]],STOCKSANLUIS[],7,FALSE))</f>
        <v>C</v>
      </c>
      <c r="I3049" s="10"/>
      <c r="J3049" t="str">
        <f>SALIDA[[#This Row],[CODIGO]]&amp;"       "&amp;SALIDA[[#This Row],[FAMILIA]]</f>
        <v>02043       NU CALGON</v>
      </c>
      <c r="K3049">
        <f>VLOOKUP(SALIDA[[#This Row],[CODIGO]],STOCK_STARSOFT[],5,FALSE)</f>
        <v>9.0050089999999994</v>
      </c>
      <c r="L3049">
        <f>SALIDA[[#This Row],[CANTIDAD]]*SALIDA[[#This Row],[PRECIO UND]]</f>
        <v>36.020035999999998</v>
      </c>
    </row>
    <row r="3050" spans="1:12" x14ac:dyDescent="0.25">
      <c r="A3050" s="6" t="s">
        <v>3929</v>
      </c>
      <c r="B3050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050" s="153">
        <v>46084</v>
      </c>
      <c r="D3050">
        <v>1</v>
      </c>
      <c r="E3050">
        <f>IF(VLOOKUP(SALIDA[[#This Row],[CODIGO]],STOCKSANLUIS[],6,FALSE)=0,"PRODUCTO SIN STOCK/UBICACIÓN",VLOOKUP(SALIDA[[#This Row],[CODIGO]],STOCKSANLUIS[],6,FALSE))</f>
        <v>1</v>
      </c>
      <c r="F3050">
        <f>SALIDA[[#This Row],[CANTIDAD]]/SALIDA[[#This Row],[UND MEDIDA]]</f>
        <v>1</v>
      </c>
      <c r="G3050" t="str">
        <f>VLOOKUP(SALIDA[[#This Row],[CODIGO]],FAMILIAS[],4,FALSE)</f>
        <v>VIKING</v>
      </c>
      <c r="H3050" s="10" t="str">
        <f>IF(VLOOKUP(SALIDA[[#This Row],[CODIGO]],STOCKSANLUIS[],7,FALSE)=0,"PRODUCTO SIN STOCK/UBICACIÓN",VLOOKUP(SALIDA[[#This Row],[CODIGO]],STOCKSANLUIS[],7,FALSE))</f>
        <v>B</v>
      </c>
      <c r="I3050" s="10"/>
      <c r="J3050" t="str">
        <f>SALIDA[[#This Row],[CODIGO]]&amp;"       "&amp;SALIDA[[#This Row],[FAMILIA]]</f>
        <v>03396       VIKING</v>
      </c>
      <c r="K3050">
        <f>VLOOKUP(SALIDA[[#This Row],[CODIGO]],STOCK_STARSOFT[],5,FALSE)</f>
        <v>202.05513400000001</v>
      </c>
      <c r="L3050">
        <f>SALIDA[[#This Row],[CANTIDAD]]*SALIDA[[#This Row],[PRECIO UND]]</f>
        <v>202.05513400000001</v>
      </c>
    </row>
    <row r="3051" spans="1:12" x14ac:dyDescent="0.25">
      <c r="A3051" s="6" t="s">
        <v>4011</v>
      </c>
      <c r="B3051" s="100" t="str">
        <f>VLOOKUP(SALIDA[[#This Row],[CODIGO]],STOCKSANLUIS[],2,FALSE)</f>
        <v>EQUIPO DE A/A MINI SPLIT FRIO SOLO INVERTER WI FI - 24000BTU - R410A - 220V/1PH/60HZ - TEMP BLUE MADE BY CARRIER ENTERPRISE AX - TBG418A-X024PH3N1C - TBH418A-X024-H3N1C</v>
      </c>
      <c r="C3051" s="153">
        <v>46084</v>
      </c>
      <c r="D3051">
        <v>2</v>
      </c>
      <c r="E3051">
        <f>IF(VLOOKUP(SALIDA[[#This Row],[CODIGO]],STOCKSANLUIS[],6,FALSE)=0,"PRODUCTO SIN STOCK/UBICACIÓN",VLOOKUP(SALIDA[[#This Row],[CODIGO]],STOCKSANLUIS[],6,FALSE))</f>
        <v>1</v>
      </c>
      <c r="F3051">
        <f>SALIDA[[#This Row],[CANTIDAD]]/SALIDA[[#This Row],[UND MEDIDA]]</f>
        <v>2</v>
      </c>
      <c r="G3051" t="str">
        <f>VLOOKUP(SALIDA[[#This Row],[CODIGO]],FAMILIAS[],4,FALSE)</f>
        <v>TEMP BLUE</v>
      </c>
      <c r="H3051" s="10" t="str">
        <f>IF(VLOOKUP(SALIDA[[#This Row],[CODIGO]],STOCKSANLUIS[],7,FALSE)=0,"PRODUCTO SIN STOCK/UBICACIÓN",VLOOKUP(SALIDA[[#This Row],[CODIGO]],STOCKSANLUIS[],7,FALSE))</f>
        <v>B</v>
      </c>
      <c r="I3051" s="10" t="s">
        <v>19536</v>
      </c>
      <c r="J3051" t="str">
        <f>SALIDA[[#This Row],[CODIGO]]&amp;"       "&amp;SALIDA[[#This Row],[FAMILIA]]</f>
        <v>03949       TEMP BLUE</v>
      </c>
      <c r="K3051">
        <f>VLOOKUP(SALIDA[[#This Row],[CODIGO]],STOCK_STARSOFT[],5,FALSE)</f>
        <v>382.99742500000002</v>
      </c>
      <c r="L3051">
        <f>SALIDA[[#This Row],[CANTIDAD]]*SALIDA[[#This Row],[PRECIO UND]]</f>
        <v>765.99485000000004</v>
      </c>
    </row>
    <row r="3052" spans="1:12" x14ac:dyDescent="0.25">
      <c r="A3052" s="6" t="s">
        <v>3678</v>
      </c>
      <c r="B3052" s="100" t="str">
        <f>VLOOKUP(SALIDA[[#This Row],[CODIGO]],STOCKSANLUIS[],2,FALSE)</f>
        <v>RESISTENCIA SILICONADA POTENCIA CONSTANTE TECNOLATINA - TPC-M - 40W/M - 220V</v>
      </c>
      <c r="C3052" s="153">
        <v>46084</v>
      </c>
      <c r="D3052">
        <v>40</v>
      </c>
      <c r="E3052">
        <f>IF(VLOOKUP(SALIDA[[#This Row],[CODIGO]],STOCKSANLUIS[],6,FALSE)=0,"PRODUCTO SIN STOCK/UBICACIÓN",VLOOKUP(SALIDA[[#This Row],[CODIGO]],STOCKSANLUIS[],6,FALSE))</f>
        <v>100</v>
      </c>
      <c r="F3052">
        <f>SALIDA[[#This Row],[CANTIDAD]]/SALIDA[[#This Row],[UND MEDIDA]]</f>
        <v>0.4</v>
      </c>
      <c r="G3052" t="str">
        <f>VLOOKUP(SALIDA[[#This Row],[CODIGO]],FAMILIAS[],4,FALSE)</f>
        <v>TECNOLATINA</v>
      </c>
      <c r="H3052" s="10" t="str">
        <f>IF(VLOOKUP(SALIDA[[#This Row],[CODIGO]],STOCKSANLUIS[],7,FALSE)=0,"PRODUCTO SIN STOCK/UBICACIÓN",VLOOKUP(SALIDA[[#This Row],[CODIGO]],STOCKSANLUIS[],7,FALSE))</f>
        <v>C</v>
      </c>
      <c r="I3052" s="10"/>
      <c r="J3052" t="str">
        <f>SALIDA[[#This Row],[CODIGO]]&amp;"       "&amp;SALIDA[[#This Row],[FAMILIA]]</f>
        <v>03059       TECNOLATINA</v>
      </c>
      <c r="K3052">
        <f>VLOOKUP(SALIDA[[#This Row],[CODIGO]],STOCK_STARSOFT[],5,FALSE)</f>
        <v>1.9391890000000001</v>
      </c>
      <c r="L3052">
        <f>SALIDA[[#This Row],[CANTIDAD]]*SALIDA[[#This Row],[PRECIO UND]]</f>
        <v>77.56756</v>
      </c>
    </row>
    <row r="3053" spans="1:12" x14ac:dyDescent="0.25">
      <c r="A3053" s="6" t="s">
        <v>22052</v>
      </c>
      <c r="B3053" s="100" t="str">
        <f>VLOOKUP(SALIDA[[#This Row],[CODIGO]],STOCKSANLUIS[],2,FALSE)</f>
        <v>BOMBA DE CONDENSADO STAR COLD  DE 230V-1F-60HZ TANQUE BAJO (INCLUYE MANGUERA) SI-1805</v>
      </c>
      <c r="C3053" s="153">
        <v>46084</v>
      </c>
      <c r="D3053">
        <v>1</v>
      </c>
      <c r="E3053">
        <f>IF(VLOOKUP(SALIDA[[#This Row],[CODIGO]],STOCKSANLUIS[],6,FALSE)=0,"PRODUCTO SIN STOCK/UBICACIÓN",VLOOKUP(SALIDA[[#This Row],[CODIGO]],STOCKSANLUIS[],6,FALSE))</f>
        <v>1</v>
      </c>
      <c r="F3053">
        <f>SALIDA[[#This Row],[CANTIDAD]]/SALIDA[[#This Row],[UND MEDIDA]]</f>
        <v>1</v>
      </c>
      <c r="G3053" t="str">
        <f>VLOOKUP(SALIDA[[#This Row],[CODIGO]],FAMILIAS[],4,FALSE)</f>
        <v>STAR COLD</v>
      </c>
      <c r="H3053" s="10" t="str">
        <f>IF(VLOOKUP(SALIDA[[#This Row],[CODIGO]],STOCKSANLUIS[],7,FALSE)=0,"PRODUCTO SIN STOCK/UBICACIÓN",VLOOKUP(SALIDA[[#This Row],[CODIGO]],STOCKSANLUIS[],7,FALSE))</f>
        <v>B/C</v>
      </c>
      <c r="I3053" s="10"/>
      <c r="J3053" t="str">
        <f>SALIDA[[#This Row],[CODIGO]]&amp;"       "&amp;SALIDA[[#This Row],[FAMILIA]]</f>
        <v>03544       STAR COLD</v>
      </c>
      <c r="K3053">
        <f>VLOOKUP(SALIDA[[#This Row],[CODIGO]],STOCK_STARSOFT[],5,FALSE)</f>
        <v>19.413727000000002</v>
      </c>
      <c r="L3053">
        <f>SALIDA[[#This Row],[CANTIDAD]]*SALIDA[[#This Row],[PRECIO UND]]</f>
        <v>19.413727000000002</v>
      </c>
    </row>
    <row r="3054" spans="1:12" x14ac:dyDescent="0.25">
      <c r="A3054" s="6" t="s">
        <v>33</v>
      </c>
      <c r="B3054" s="100" t="str">
        <f>VLOOKUP(SALIDA[[#This Row],[CODIGO]],STOCKSANLUIS[],2,FALSE)</f>
        <v>CONTROLADOR DE TEMPERATURA DIGITAL MT-512E 2HP - VER.13 - 115/220 VAC - FULL GAUGE</v>
      </c>
      <c r="C3054" s="153">
        <v>46084</v>
      </c>
      <c r="D3054">
        <v>1</v>
      </c>
      <c r="E3054">
        <f>IF(VLOOKUP(SALIDA[[#This Row],[CODIGO]],STOCKSANLUIS[],6,FALSE)=0,"PRODUCTO SIN STOCK/UBICACIÓN",VLOOKUP(SALIDA[[#This Row],[CODIGO]],STOCKSANLUIS[],6,FALSE))</f>
        <v>1</v>
      </c>
      <c r="F3054">
        <f>SALIDA[[#This Row],[CANTIDAD]]/SALIDA[[#This Row],[UND MEDIDA]]</f>
        <v>1</v>
      </c>
      <c r="G3054" t="str">
        <f>VLOOKUP(SALIDA[[#This Row],[CODIGO]],FAMILIAS[],4,FALSE)</f>
        <v>FULL GAUGE</v>
      </c>
      <c r="H3054" s="10" t="str">
        <f>IF(VLOOKUP(SALIDA[[#This Row],[CODIGO]],STOCKSANLUIS[],7,FALSE)=0,"PRODUCTO SIN STOCK/UBICACIÓN",VLOOKUP(SALIDA[[#This Row],[CODIGO]],STOCKSANLUIS[],7,FALSE))</f>
        <v>C</v>
      </c>
      <c r="I3054" s="10" t="s">
        <v>19536</v>
      </c>
      <c r="J3054" t="str">
        <f>SALIDA[[#This Row],[CODIGO]]&amp;"       "&amp;SALIDA[[#This Row],[FAMILIA]]</f>
        <v>00016       FULL GAUGE</v>
      </c>
      <c r="K3054">
        <f>VLOOKUP(SALIDA[[#This Row],[CODIGO]],STOCK_STARSOFT[],5,FALSE)</f>
        <v>13.318346</v>
      </c>
      <c r="L3054">
        <f>SALIDA[[#This Row],[CANTIDAD]]*SALIDA[[#This Row],[PRECIO UND]]</f>
        <v>13.318346</v>
      </c>
    </row>
    <row r="3055" spans="1:12" x14ac:dyDescent="0.25">
      <c r="A3055" s="6" t="s">
        <v>231</v>
      </c>
      <c r="B3055" s="100" t="str">
        <f>VLOOKUP(SALIDA[[#This Row],[CODIGO]],STOCKSANLUIS[],2,FALSE)</f>
        <v>VALVULA DE EXPANSION DANFOSS TEX 2 - S/ORIFICIO COD. 068Z3209</v>
      </c>
      <c r="C3055" s="153">
        <v>46084</v>
      </c>
      <c r="D3055">
        <v>1</v>
      </c>
      <c r="E3055">
        <f>IF(VLOOKUP(SALIDA[[#This Row],[CODIGO]],STOCKSANLUIS[],6,FALSE)=0,"PRODUCTO SIN STOCK/UBICACIÓN",VLOOKUP(SALIDA[[#This Row],[CODIGO]],STOCKSANLUIS[],6,FALSE))</f>
        <v>1</v>
      </c>
      <c r="F3055">
        <f>SALIDA[[#This Row],[CANTIDAD]]/SALIDA[[#This Row],[UND MEDIDA]]</f>
        <v>1</v>
      </c>
      <c r="G3055" t="str">
        <f>VLOOKUP(SALIDA[[#This Row],[CODIGO]],FAMILIAS[],4,FALSE)</f>
        <v>DANFOSS</v>
      </c>
      <c r="H3055" s="10" t="str">
        <f>IF(VLOOKUP(SALIDA[[#This Row],[CODIGO]],STOCKSANLUIS[],7,FALSE)=0,"PRODUCTO SIN STOCK/UBICACIÓN",VLOOKUP(SALIDA[[#This Row],[CODIGO]],STOCKSANLUIS[],7,FALSE))</f>
        <v>A</v>
      </c>
      <c r="I3055" s="10"/>
      <c r="J3055" t="str">
        <f>SALIDA[[#This Row],[CODIGO]]&amp;"       "&amp;SALIDA[[#This Row],[FAMILIA]]</f>
        <v>00163       DANFOSS</v>
      </c>
      <c r="K3055">
        <f>VLOOKUP(SALIDA[[#This Row],[CODIGO]],STOCK_STARSOFT[],5,FALSE)</f>
        <v>26.959129999999998</v>
      </c>
      <c r="L3055">
        <f>SALIDA[[#This Row],[CANTIDAD]]*SALIDA[[#This Row],[PRECIO UND]]</f>
        <v>26.959129999999998</v>
      </c>
    </row>
    <row r="3056" spans="1:12" x14ac:dyDescent="0.25">
      <c r="A3056" s="6" t="s">
        <v>181</v>
      </c>
      <c r="B3056" s="100" t="str">
        <f>VLOOKUP(SALIDA[[#This Row],[CODIGO]],STOCKSANLUIS[],2,FALSE)</f>
        <v>ORIFICIO 0X PARA TEX2 - TES2 - TEN2</v>
      </c>
      <c r="C3056" s="153">
        <v>46084</v>
      </c>
      <c r="D3056">
        <v>1</v>
      </c>
      <c r="E3056">
        <f>IF(VLOOKUP(SALIDA[[#This Row],[CODIGO]],STOCKSANLUIS[],6,FALSE)=0,"PRODUCTO SIN STOCK/UBICACIÓN",VLOOKUP(SALIDA[[#This Row],[CODIGO]],STOCKSANLUIS[],6,FALSE))</f>
        <v>1</v>
      </c>
      <c r="F3056">
        <f>SALIDA[[#This Row],[CANTIDAD]]/SALIDA[[#This Row],[UND MEDIDA]]</f>
        <v>1</v>
      </c>
      <c r="G3056" t="str">
        <f>VLOOKUP(SALIDA[[#This Row],[CODIGO]],FAMILIAS[],4,FALSE)</f>
        <v>DANFOSS</v>
      </c>
      <c r="H3056" s="10" t="str">
        <f>IF(VLOOKUP(SALIDA[[#This Row],[CODIGO]],STOCKSANLUIS[],7,FALSE)=0,"PRODUCTO SIN STOCK/UBICACIÓN",VLOOKUP(SALIDA[[#This Row],[CODIGO]],STOCKSANLUIS[],7,FALSE))</f>
        <v>A</v>
      </c>
      <c r="I3056" s="10"/>
      <c r="J3056" t="str">
        <f>SALIDA[[#This Row],[CODIGO]]&amp;"       "&amp;SALIDA[[#This Row],[FAMILIA]]</f>
        <v>00130       DANFOSS</v>
      </c>
      <c r="K3056">
        <f>VLOOKUP(SALIDA[[#This Row],[CODIGO]],STOCK_STARSOFT[],5,FALSE)</f>
        <v>8.4140910000000009</v>
      </c>
      <c r="L3056">
        <f>SALIDA[[#This Row],[CANTIDAD]]*SALIDA[[#This Row],[PRECIO UND]]</f>
        <v>8.4140910000000009</v>
      </c>
    </row>
    <row r="3057" spans="1:12" x14ac:dyDescent="0.25">
      <c r="A3057" s="6" t="s">
        <v>3643</v>
      </c>
      <c r="B3057" s="100" t="str">
        <f>VLOOKUP(SALIDA[[#This Row],[CODIGO]],STOCKSANLUIS[],2,FALSE)</f>
        <v>MOTOVENTILADOR DE 7 WATTS 220V/1PH/60HZ INC. HELICE DE 200MM Y BASE</v>
      </c>
      <c r="C3057" s="153">
        <v>46084</v>
      </c>
      <c r="D3057">
        <v>26</v>
      </c>
      <c r="E3057">
        <f>IF(VLOOKUP(SALIDA[[#This Row],[CODIGO]],STOCKSANLUIS[],6,FALSE)=0,"PRODUCTO SIN STOCK/UBICACIÓN",VLOOKUP(SALIDA[[#This Row],[CODIGO]],STOCKSANLUIS[],6,FALSE))</f>
        <v>1</v>
      </c>
      <c r="F3057">
        <f>SALIDA[[#This Row],[CANTIDAD]]/SALIDA[[#This Row],[UND MEDIDA]]</f>
        <v>26</v>
      </c>
      <c r="G3057" t="str">
        <f>VLOOKUP(SALIDA[[#This Row],[CODIGO]],FAMILIAS[],4,FALSE)</f>
        <v>MAER FAN</v>
      </c>
      <c r="H3057" s="10" t="str">
        <f>IF(VLOOKUP(SALIDA[[#This Row],[CODIGO]],STOCKSANLUIS[],7,FALSE)=0,"PRODUCTO SIN STOCK/UBICACIÓN",VLOOKUP(SALIDA[[#This Row],[CODIGO]],STOCKSANLUIS[],7,FALSE))</f>
        <v>C</v>
      </c>
      <c r="I3057" s="10"/>
      <c r="J3057" t="str">
        <f>SALIDA[[#This Row],[CODIGO]]&amp;"       "&amp;SALIDA[[#This Row],[FAMILIA]]</f>
        <v>03039       MAER FAN</v>
      </c>
      <c r="K3057">
        <f>VLOOKUP(SALIDA[[#This Row],[CODIGO]],STOCK_STARSOFT[],5,FALSE)</f>
        <v>6.73</v>
      </c>
      <c r="L3057">
        <f>SALIDA[[#This Row],[CANTIDAD]]*SALIDA[[#This Row],[PRECIO UND]]</f>
        <v>174.98000000000002</v>
      </c>
    </row>
    <row r="3058" spans="1:12" x14ac:dyDescent="0.25">
      <c r="A3058" s="6" t="s">
        <v>3794</v>
      </c>
      <c r="B3058" s="100" t="str">
        <f>VLOOKUP(SALIDA[[#This Row],[CODIGO]],STOCKSANLUIS[],2,FALSE)</f>
        <v>EQUIPO DE A/A MINI SPLIT FRIO SOLO - 12000 BTU - R410A - 220V/1PH/60HZ - TEMP BLUE MADE BY CARRIER ENTERPRISE TBH41J-012-H3N1C / TBG41J-012PH3N1C</v>
      </c>
      <c r="C3058" s="153">
        <v>46085</v>
      </c>
      <c r="D3058">
        <v>1</v>
      </c>
      <c r="E3058">
        <f>IF(VLOOKUP(SALIDA[[#This Row],[CODIGO]],STOCKSANLUIS[],6,FALSE)=0,"PRODUCTO SIN STOCK/UBICACIÓN",VLOOKUP(SALIDA[[#This Row],[CODIGO]],STOCKSANLUIS[],6,FALSE))</f>
        <v>1</v>
      </c>
      <c r="F3058">
        <f>SALIDA[[#This Row],[CANTIDAD]]/SALIDA[[#This Row],[UND MEDIDA]]</f>
        <v>1</v>
      </c>
      <c r="G3058" t="str">
        <f>VLOOKUP(SALIDA[[#This Row],[CODIGO]],FAMILIAS[],4,FALSE)</f>
        <v>TEMP BLUE</v>
      </c>
      <c r="H3058" s="10" t="str">
        <f>IF(VLOOKUP(SALIDA[[#This Row],[CODIGO]],STOCKSANLUIS[],7,FALSE)=0,"PRODUCTO SIN STOCK/UBICACIÓN",VLOOKUP(SALIDA[[#This Row],[CODIGO]],STOCKSANLUIS[],7,FALSE))</f>
        <v>B</v>
      </c>
      <c r="I3058" s="10"/>
      <c r="J3058" t="str">
        <f>SALIDA[[#This Row],[CODIGO]]&amp;"       "&amp;SALIDA[[#This Row],[FAMILIA]]</f>
        <v>03237       TEMP BLUE</v>
      </c>
      <c r="K3058">
        <f>VLOOKUP(SALIDA[[#This Row],[CODIGO]],STOCK_STARSOFT[],5,FALSE)</f>
        <v>159.585669</v>
      </c>
      <c r="L3058">
        <f>SALIDA[[#This Row],[CANTIDAD]]*SALIDA[[#This Row],[PRECIO UND]]</f>
        <v>159.585669</v>
      </c>
    </row>
    <row r="3059" spans="1:12" x14ac:dyDescent="0.25">
      <c r="A3059" s="6" t="s">
        <v>2490</v>
      </c>
      <c r="B3059" s="100" t="str">
        <f>VLOOKUP(SALIDA[[#This Row],[CODIGO]],STOCKSANLUIS[],2,FALSE)</f>
        <v>LIMPIADOR PARA CONDENSADOR - NU-BRITE - 1GALON - NU CALGON</v>
      </c>
      <c r="C3059" s="153">
        <v>46085</v>
      </c>
      <c r="D3059">
        <v>1</v>
      </c>
      <c r="E3059">
        <f>IF(VLOOKUP(SALIDA[[#This Row],[CODIGO]],STOCKSANLUIS[],6,FALSE)=0,"PRODUCTO SIN STOCK/UBICACIÓN",VLOOKUP(SALIDA[[#This Row],[CODIGO]],STOCKSANLUIS[],6,FALSE))</f>
        <v>1</v>
      </c>
      <c r="F3059">
        <f>SALIDA[[#This Row],[CANTIDAD]]/SALIDA[[#This Row],[UND MEDIDA]]</f>
        <v>1</v>
      </c>
      <c r="G3059" t="str">
        <f>VLOOKUP(SALIDA[[#This Row],[CODIGO]],FAMILIAS[],4,FALSE)</f>
        <v>NU CALGON</v>
      </c>
      <c r="H3059" s="10" t="str">
        <f>IF(VLOOKUP(SALIDA[[#This Row],[CODIGO]],STOCKSANLUIS[],7,FALSE)=0,"PRODUCTO SIN STOCK/UBICACIÓN",VLOOKUP(SALIDA[[#This Row],[CODIGO]],STOCKSANLUIS[],7,FALSE))</f>
        <v>C</v>
      </c>
      <c r="I3059" s="10"/>
      <c r="J3059" t="str">
        <f>SALIDA[[#This Row],[CODIGO]]&amp;"       "&amp;SALIDA[[#This Row],[FAMILIA]]</f>
        <v>02043       NU CALGON</v>
      </c>
      <c r="K3059">
        <f>VLOOKUP(SALIDA[[#This Row],[CODIGO]],STOCK_STARSOFT[],5,FALSE)</f>
        <v>9.0050089999999994</v>
      </c>
      <c r="L3059">
        <f>SALIDA[[#This Row],[CANTIDAD]]*SALIDA[[#This Row],[PRECIO UND]]</f>
        <v>9.0050089999999994</v>
      </c>
    </row>
    <row r="3060" spans="1:12" x14ac:dyDescent="0.25">
      <c r="A3060" s="6" t="s">
        <v>3665</v>
      </c>
      <c r="B3060" s="100" t="str">
        <f>VLOOKUP(SALIDA[[#This Row],[CODIGO]],STOCKSANLUIS[],2,FALSE)</f>
        <v>AGENTE DE LIMPIEZA INTERNA OPTEON SF FLUSH X 4.54 KG - CHEMOURS - REEMPLAZO DEL R141B</v>
      </c>
      <c r="C3060" s="153">
        <v>46085</v>
      </c>
      <c r="D3060">
        <v>1</v>
      </c>
      <c r="E3060">
        <f>IF(VLOOKUP(SALIDA[[#This Row],[CODIGO]],STOCKSANLUIS[],6,FALSE)=0,"PRODUCTO SIN STOCK/UBICACIÓN",VLOOKUP(SALIDA[[#This Row],[CODIGO]],STOCKSANLUIS[],6,FALSE))</f>
        <v>1</v>
      </c>
      <c r="F3060">
        <f>SALIDA[[#This Row],[CANTIDAD]]/SALIDA[[#This Row],[UND MEDIDA]]</f>
        <v>1</v>
      </c>
      <c r="G3060" t="str">
        <f>VLOOKUP(SALIDA[[#This Row],[CODIGO]],FAMILIAS[],4,FALSE)</f>
        <v>THE CHEMOURS</v>
      </c>
      <c r="H3060" s="10" t="str">
        <f>IF(VLOOKUP(SALIDA[[#This Row],[CODIGO]],STOCKSANLUIS[],7,FALSE)=0,"PRODUCTO SIN STOCK/UBICACIÓN",VLOOKUP(SALIDA[[#This Row],[CODIGO]],STOCKSANLUIS[],7,FALSE))</f>
        <v>C</v>
      </c>
      <c r="I3060" s="10"/>
      <c r="J3060" t="str">
        <f>SALIDA[[#This Row],[CODIGO]]&amp;"       "&amp;SALIDA[[#This Row],[FAMILIA]]</f>
        <v>03051       THE CHEMOURS</v>
      </c>
      <c r="K3060">
        <f>VLOOKUP(SALIDA[[#This Row],[CODIGO]],STOCK_STARSOFT[],5,FALSE)</f>
        <v>91.188703000000004</v>
      </c>
      <c r="L3060">
        <f>SALIDA[[#This Row],[CANTIDAD]]*SALIDA[[#This Row],[PRECIO UND]]</f>
        <v>91.188703000000004</v>
      </c>
    </row>
    <row r="3061" spans="1:12" x14ac:dyDescent="0.25">
      <c r="A3061" s="6" t="s">
        <v>589</v>
      </c>
      <c r="B3061" s="100" t="str">
        <f>VLOOKUP(SALIDA[[#This Row],[CODIGO]],STOCKSANLUIS[],2,FALSE)</f>
        <v>FILTRO CERAMICO SECADO ELEVADO DANFOSS 48-DC  CON JUNTA- 023U4381</v>
      </c>
      <c r="C3061" s="153">
        <v>46085</v>
      </c>
      <c r="D3061">
        <v>7</v>
      </c>
      <c r="E3061">
        <f>IF(VLOOKUP(SALIDA[[#This Row],[CODIGO]],STOCKSANLUIS[],6,FALSE)=0,"PRODUCTO SIN STOCK/UBICACIÓN",VLOOKUP(SALIDA[[#This Row],[CODIGO]],STOCKSANLUIS[],6,FALSE))</f>
        <v>1</v>
      </c>
      <c r="F3061">
        <f>SALIDA[[#This Row],[CANTIDAD]]/SALIDA[[#This Row],[UND MEDIDA]]</f>
        <v>7</v>
      </c>
      <c r="G3061" t="str">
        <f>VLOOKUP(SALIDA[[#This Row],[CODIGO]],FAMILIAS[],4,FALSE)</f>
        <v>DANFOSS</v>
      </c>
      <c r="H3061" s="10" t="str">
        <f>IF(VLOOKUP(SALIDA[[#This Row],[CODIGO]],STOCKSANLUIS[],7,FALSE)=0,"PRODUCTO SIN STOCK/UBICACIÓN",VLOOKUP(SALIDA[[#This Row],[CODIGO]],STOCKSANLUIS[],7,FALSE))</f>
        <v>A</v>
      </c>
      <c r="I3061" s="10"/>
      <c r="J3061" t="str">
        <f>SALIDA[[#This Row],[CODIGO]]&amp;"       "&amp;SALIDA[[#This Row],[FAMILIA]]</f>
        <v>00572       DANFOSS</v>
      </c>
      <c r="K3061">
        <f>VLOOKUP(SALIDA[[#This Row],[CODIGO]],STOCK_STARSOFT[],5,FALSE)</f>
        <v>10.412293999999999</v>
      </c>
      <c r="L3061">
        <f>SALIDA[[#This Row],[CANTIDAD]]*SALIDA[[#This Row],[PRECIO UND]]</f>
        <v>72.886057999999991</v>
      </c>
    </row>
    <row r="3062" spans="1:12" x14ac:dyDescent="0.25">
      <c r="A3062" s="6" t="s">
        <v>1199</v>
      </c>
      <c r="B3062" s="100" t="str">
        <f>VLOOKUP(SALIDA[[#This Row],[CODIGO]],STOCKSANLUIS[],2,FALSE)</f>
        <v>CONTROLADOR DE TEMPERATURA DIGITAL MT-512G - VER.02 - 115/220 VAC - FULL GAUGE</v>
      </c>
      <c r="C3062" s="153">
        <v>46085</v>
      </c>
      <c r="D3062">
        <v>6</v>
      </c>
      <c r="E3062">
        <f>IF(VLOOKUP(SALIDA[[#This Row],[CODIGO]],STOCKSANLUIS[],6,FALSE)=0,"PRODUCTO SIN STOCK/UBICACIÓN",VLOOKUP(SALIDA[[#This Row],[CODIGO]],STOCKSANLUIS[],6,FALSE))</f>
        <v>1</v>
      </c>
      <c r="F3062">
        <f>SALIDA[[#This Row],[CANTIDAD]]/SALIDA[[#This Row],[UND MEDIDA]]</f>
        <v>6</v>
      </c>
      <c r="G3062" t="str">
        <f>VLOOKUP(SALIDA[[#This Row],[CODIGO]],FAMILIAS[],4,FALSE)</f>
        <v>FULL GAUGE</v>
      </c>
      <c r="H3062" s="10" t="str">
        <f>IF(VLOOKUP(SALIDA[[#This Row],[CODIGO]],STOCKSANLUIS[],7,FALSE)=0,"PRODUCTO SIN STOCK/UBICACIÓN",VLOOKUP(SALIDA[[#This Row],[CODIGO]],STOCKSANLUIS[],7,FALSE))</f>
        <v>A</v>
      </c>
      <c r="I3062" s="10"/>
      <c r="J3062" t="str">
        <f>SALIDA[[#This Row],[CODIGO]]&amp;"       "&amp;SALIDA[[#This Row],[FAMILIA]]</f>
        <v>01276       FULL GAUGE</v>
      </c>
      <c r="K3062">
        <f>VLOOKUP(SALIDA[[#This Row],[CODIGO]],STOCK_STARSOFT[],5,FALSE)</f>
        <v>20.559538</v>
      </c>
      <c r="L3062">
        <f>SALIDA[[#This Row],[CANTIDAD]]*SALIDA[[#This Row],[PRECIO UND]]</f>
        <v>123.35722799999999</v>
      </c>
    </row>
    <row r="3063" spans="1:12" x14ac:dyDescent="0.25">
      <c r="A3063" s="6" t="s">
        <v>3293</v>
      </c>
      <c r="B3063" s="100" t="str">
        <f>VLOOKUP(SALIDA[[#This Row],[CODIGO]],STOCKSANLUIS[],2,FALSE)</f>
        <v>VALVULA PARA AGUA HELADA FAN &amp; COIL 2 VIAS 3/4" DIAMETRO  CON ACTUADOR  220V JOHNSON CONTROLS - VLC2200GC-C</v>
      </c>
      <c r="C3063" s="153">
        <v>46085</v>
      </c>
      <c r="D3063">
        <v>2</v>
      </c>
      <c r="E3063">
        <f>IF(VLOOKUP(SALIDA[[#This Row],[CODIGO]],STOCKSANLUIS[],6,FALSE)=0,"PRODUCTO SIN STOCK/UBICACIÓN",VLOOKUP(SALIDA[[#This Row],[CODIGO]],STOCKSANLUIS[],6,FALSE))</f>
        <v>1</v>
      </c>
      <c r="F3063">
        <f>SALIDA[[#This Row],[CANTIDAD]]/SALIDA[[#This Row],[UND MEDIDA]]</f>
        <v>2</v>
      </c>
      <c r="G3063" t="str">
        <f>VLOOKUP(SALIDA[[#This Row],[CODIGO]],FAMILIAS[],4,FALSE)</f>
        <v>JOHNSON CONTROLS</v>
      </c>
      <c r="H3063" s="10" t="str">
        <f>IF(VLOOKUP(SALIDA[[#This Row],[CODIGO]],STOCKSANLUIS[],7,FALSE)=0,"PRODUCTO SIN STOCK/UBICACIÓN",VLOOKUP(SALIDA[[#This Row],[CODIGO]],STOCKSANLUIS[],7,FALSE))</f>
        <v>A</v>
      </c>
      <c r="I3063" s="10"/>
      <c r="J3063" t="str">
        <f>SALIDA[[#This Row],[CODIGO]]&amp;"       "&amp;SALIDA[[#This Row],[FAMILIA]]</f>
        <v>02714       JOHNSON CONTROLS</v>
      </c>
      <c r="K3063">
        <f>VLOOKUP(SALIDA[[#This Row],[CODIGO]],STOCK_STARSOFT[],5,FALSE)</f>
        <v>13.849964</v>
      </c>
      <c r="L3063">
        <f>SALIDA[[#This Row],[CANTIDAD]]*SALIDA[[#This Row],[PRECIO UND]]</f>
        <v>27.699928</v>
      </c>
    </row>
    <row r="3064" spans="1:12" x14ac:dyDescent="0.25">
      <c r="A3064" s="6" t="s">
        <v>2691</v>
      </c>
      <c r="B3064" s="100" t="str">
        <f>VLOOKUP(SALIDA[[#This Row],[CODIGO]],STOCKSANLUIS[],2,FALSE)</f>
        <v>GAS REFRIGERANTE FREON R-507 - 11.35 KG - CHEMOURS</v>
      </c>
      <c r="C3064" s="153">
        <v>46085</v>
      </c>
      <c r="D3064">
        <v>2</v>
      </c>
      <c r="E3064">
        <f>IF(VLOOKUP(SALIDA[[#This Row],[CODIGO]],STOCKSANLUIS[],6,FALSE)=0,"PRODUCTO SIN STOCK/UBICACIÓN",VLOOKUP(SALIDA[[#This Row],[CODIGO]],STOCKSANLUIS[],6,FALSE))</f>
        <v>1</v>
      </c>
      <c r="F3064">
        <f>SALIDA[[#This Row],[CANTIDAD]]/SALIDA[[#This Row],[UND MEDIDA]]</f>
        <v>2</v>
      </c>
      <c r="G3064" t="str">
        <f>VLOOKUP(SALIDA[[#This Row],[CODIGO]],FAMILIAS[],4,FALSE)</f>
        <v>THE CHEMOURS</v>
      </c>
      <c r="H3064" s="10" t="str">
        <f>IF(VLOOKUP(SALIDA[[#This Row],[CODIGO]],STOCKSANLUIS[],7,FALSE)=0,"PRODUCTO SIN STOCK/UBICACIÓN",VLOOKUP(SALIDA[[#This Row],[CODIGO]],STOCKSANLUIS[],7,FALSE))</f>
        <v>C</v>
      </c>
      <c r="I3064" s="10"/>
      <c r="J3064" t="str">
        <f>SALIDA[[#This Row],[CODIGO]]&amp;"       "&amp;SALIDA[[#This Row],[FAMILIA]]</f>
        <v>02186       THE CHEMOURS</v>
      </c>
      <c r="K3064">
        <f>VLOOKUP(SALIDA[[#This Row],[CODIGO]],STOCK_STARSOFT[],5,FALSE)</f>
        <v>76.468172999999993</v>
      </c>
      <c r="L3064">
        <f>SALIDA[[#This Row],[CANTIDAD]]*SALIDA[[#This Row],[PRECIO UND]]</f>
        <v>152.93634599999999</v>
      </c>
    </row>
    <row r="3065" spans="1:12" x14ac:dyDescent="0.25">
      <c r="A3065" s="6" t="s">
        <v>3032</v>
      </c>
      <c r="B3065" s="100" t="str">
        <f>VLOOKUP(SALIDA[[#This Row],[CODIGO]],STOCKSANLUIS[],2,FALSE)</f>
        <v xml:space="preserve">MINI BOMBA, SAUERMANN, SI 27  220V </v>
      </c>
      <c r="C3065" s="153">
        <v>46085</v>
      </c>
      <c r="D3065">
        <v>2</v>
      </c>
      <c r="E3065">
        <f>IF(VLOOKUP(SALIDA[[#This Row],[CODIGO]],STOCKSANLUIS[],6,FALSE)=0,"PRODUCTO SIN STOCK/UBICACIÓN",VLOOKUP(SALIDA[[#This Row],[CODIGO]],STOCKSANLUIS[],6,FALSE))</f>
        <v>1</v>
      </c>
      <c r="F3065">
        <f>SALIDA[[#This Row],[CANTIDAD]]/SALIDA[[#This Row],[UND MEDIDA]]</f>
        <v>2</v>
      </c>
      <c r="G3065" t="str">
        <f>VLOOKUP(SALIDA[[#This Row],[CODIGO]],FAMILIAS[],4,FALSE)</f>
        <v>SAUERMANN</v>
      </c>
      <c r="H3065" s="10" t="str">
        <f>IF(VLOOKUP(SALIDA[[#This Row],[CODIGO]],STOCKSANLUIS[],7,FALSE)=0,"PRODUCTO SIN STOCK/UBICACIÓN",VLOOKUP(SALIDA[[#This Row],[CODIGO]],STOCKSANLUIS[],7,FALSE))</f>
        <v>C</v>
      </c>
      <c r="I3065" s="10"/>
      <c r="J3065" t="str">
        <f>SALIDA[[#This Row],[CODIGO]]&amp;"       "&amp;SALIDA[[#This Row],[FAMILIA]]</f>
        <v>02448       SAUERMANN</v>
      </c>
      <c r="K3065">
        <f>VLOOKUP(SALIDA[[#This Row],[CODIGO]],STOCK_STARSOFT[],5,FALSE)</f>
        <v>37.118566999999999</v>
      </c>
      <c r="L3065">
        <f>SALIDA[[#This Row],[CANTIDAD]]*SALIDA[[#This Row],[PRECIO UND]]</f>
        <v>74.237133999999998</v>
      </c>
    </row>
    <row r="3066" spans="1:12" x14ac:dyDescent="0.25">
      <c r="A3066" s="6" t="s">
        <v>3929</v>
      </c>
      <c r="B3066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066" s="153">
        <v>46085</v>
      </c>
      <c r="D3066">
        <v>1</v>
      </c>
      <c r="E3066">
        <f>IF(VLOOKUP(SALIDA[[#This Row],[CODIGO]],STOCKSANLUIS[],6,FALSE)=0,"PRODUCTO SIN STOCK/UBICACIÓN",VLOOKUP(SALIDA[[#This Row],[CODIGO]],STOCKSANLUIS[],6,FALSE))</f>
        <v>1</v>
      </c>
      <c r="F3066">
        <f>SALIDA[[#This Row],[CANTIDAD]]/SALIDA[[#This Row],[UND MEDIDA]]</f>
        <v>1</v>
      </c>
      <c r="G3066" t="str">
        <f>VLOOKUP(SALIDA[[#This Row],[CODIGO]],FAMILIAS[],4,FALSE)</f>
        <v>VIKING</v>
      </c>
      <c r="H3066" s="10" t="str">
        <f>IF(VLOOKUP(SALIDA[[#This Row],[CODIGO]],STOCKSANLUIS[],7,FALSE)=0,"PRODUCTO SIN STOCK/UBICACIÓN",VLOOKUP(SALIDA[[#This Row],[CODIGO]],STOCKSANLUIS[],7,FALSE))</f>
        <v>B</v>
      </c>
      <c r="I3066" s="10"/>
      <c r="J3066" t="str">
        <f>SALIDA[[#This Row],[CODIGO]]&amp;"       "&amp;SALIDA[[#This Row],[FAMILIA]]</f>
        <v>03396       VIKING</v>
      </c>
      <c r="K3066">
        <f>VLOOKUP(SALIDA[[#This Row],[CODIGO]],STOCK_STARSOFT[],5,FALSE)</f>
        <v>202.05513400000001</v>
      </c>
      <c r="L3066">
        <f>SALIDA[[#This Row],[CANTIDAD]]*SALIDA[[#This Row],[PRECIO UND]]</f>
        <v>202.05513400000001</v>
      </c>
    </row>
    <row r="3067" spans="1:12" x14ac:dyDescent="0.25">
      <c r="A3067" s="6" t="s">
        <v>22056</v>
      </c>
      <c r="B3067" s="100" t="str">
        <f>VLOOKUP(SALIDA[[#This Row],[CODIGO]],STOCKSANLUIS[],2,FALSE)</f>
        <v>T7300-TF60-9KS0 - TERMOSTATO JOHNSON CONTROLS</v>
      </c>
      <c r="C3067" s="153">
        <v>46085</v>
      </c>
      <c r="D3067">
        <v>2</v>
      </c>
      <c r="E3067">
        <f>IF(VLOOKUP(SALIDA[[#This Row],[CODIGO]],STOCKSANLUIS[],6,FALSE)=0,"PRODUCTO SIN STOCK/UBICACIÓN",VLOOKUP(SALIDA[[#This Row],[CODIGO]],STOCKSANLUIS[],6,FALSE))</f>
        <v>1</v>
      </c>
      <c r="F3067">
        <f>SALIDA[[#This Row],[CANTIDAD]]/SALIDA[[#This Row],[UND MEDIDA]]</f>
        <v>2</v>
      </c>
      <c r="G3067" t="str">
        <f>VLOOKUP(SALIDA[[#This Row],[CODIGO]],FAMILIAS[],4,FALSE)</f>
        <v>JOHNSON CONTROLS</v>
      </c>
      <c r="H3067" s="10" t="str">
        <f>IF(VLOOKUP(SALIDA[[#This Row],[CODIGO]],STOCKSANLUIS[],7,FALSE)=0,"PRODUCTO SIN STOCK/UBICACIÓN",VLOOKUP(SALIDA[[#This Row],[CODIGO]],STOCKSANLUIS[],7,FALSE))</f>
        <v>A</v>
      </c>
      <c r="I3067" s="10"/>
      <c r="J3067" t="str">
        <f>SALIDA[[#This Row],[CODIGO]]&amp;"       "&amp;SALIDA[[#This Row],[FAMILIA]]</f>
        <v>03546       JOHNSON CONTROLS</v>
      </c>
      <c r="K3067">
        <f>VLOOKUP(SALIDA[[#This Row],[CODIGO]],STOCK_STARSOFT[],5,FALSE)</f>
        <v>11.753382999999999</v>
      </c>
      <c r="L3067">
        <f>SALIDA[[#This Row],[CANTIDAD]]*SALIDA[[#This Row],[PRECIO UND]]</f>
        <v>23.506765999999999</v>
      </c>
    </row>
    <row r="3068" spans="1:12" x14ac:dyDescent="0.25">
      <c r="A3068" s="6" t="s">
        <v>3677</v>
      </c>
      <c r="B3068" s="100" t="str">
        <f>VLOOKUP(SALIDA[[#This Row],[CODIGO]],STOCKSANLUIS[],2,FALSE)</f>
        <v>RESISTENCIA SILICONADA POTENCIA CONSTANTE TECNOLATINA  - TPC-M - 30W/M - 220V</v>
      </c>
      <c r="C3068" s="153">
        <v>46085</v>
      </c>
      <c r="D3068">
        <v>7</v>
      </c>
      <c r="E3068">
        <f>IF(VLOOKUP(SALIDA[[#This Row],[CODIGO]],STOCKSANLUIS[],6,FALSE)=0,"PRODUCTO SIN STOCK/UBICACIÓN",VLOOKUP(SALIDA[[#This Row],[CODIGO]],STOCKSANLUIS[],6,FALSE))</f>
        <v>100</v>
      </c>
      <c r="F3068">
        <f>SALIDA[[#This Row],[CANTIDAD]]/SALIDA[[#This Row],[UND MEDIDA]]</f>
        <v>7.0000000000000007E-2</v>
      </c>
      <c r="G3068" t="str">
        <f>VLOOKUP(SALIDA[[#This Row],[CODIGO]],FAMILIAS[],4,FALSE)</f>
        <v>TECNOLATINA</v>
      </c>
      <c r="H3068" s="10" t="str">
        <f>IF(VLOOKUP(SALIDA[[#This Row],[CODIGO]],STOCKSANLUIS[],7,FALSE)=0,"PRODUCTO SIN STOCK/UBICACIÓN",VLOOKUP(SALIDA[[#This Row],[CODIGO]],STOCKSANLUIS[],7,FALSE))</f>
        <v>C</v>
      </c>
      <c r="I3068" s="10"/>
      <c r="J3068" t="str">
        <f>SALIDA[[#This Row],[CODIGO]]&amp;"       "&amp;SALIDA[[#This Row],[FAMILIA]]</f>
        <v>03058       TECNOLATINA</v>
      </c>
      <c r="K3068">
        <f>VLOOKUP(SALIDA[[#This Row],[CODIGO]],STOCK_STARSOFT[],5,FALSE)</f>
        <v>1.9293849999999999</v>
      </c>
      <c r="L3068">
        <f>SALIDA[[#This Row],[CANTIDAD]]*SALIDA[[#This Row],[PRECIO UND]]</f>
        <v>13.505694999999999</v>
      </c>
    </row>
    <row r="3069" spans="1:12" x14ac:dyDescent="0.25">
      <c r="A3069" s="6" t="s">
        <v>2274</v>
      </c>
      <c r="B3069" s="100" t="str">
        <f>VLOOKUP(SALIDA[[#This Row],[CODIGO]],STOCKSANLUIS[],2,FALSE)</f>
        <v>MANETA EXTERIOR FIJA 7520 FI0 5302 - CAFF</v>
      </c>
      <c r="C3069" s="153">
        <v>46085</v>
      </c>
      <c r="D3069">
        <v>1</v>
      </c>
      <c r="E3069">
        <f>IF(VLOOKUP(SALIDA[[#This Row],[CODIGO]],STOCKSANLUIS[],6,FALSE)=0,"PRODUCTO SIN STOCK/UBICACIÓN",VLOOKUP(SALIDA[[#This Row],[CODIGO]],STOCKSANLUIS[],6,FALSE))</f>
        <v>1</v>
      </c>
      <c r="F3069">
        <f>SALIDA[[#This Row],[CANTIDAD]]/SALIDA[[#This Row],[UND MEDIDA]]</f>
        <v>1</v>
      </c>
      <c r="G3069" t="str">
        <f>VLOOKUP(SALIDA[[#This Row],[CODIGO]],FAMILIAS[],4,FALSE)</f>
        <v>CAFF</v>
      </c>
      <c r="H3069" s="10" t="str">
        <f>IF(VLOOKUP(SALIDA[[#This Row],[CODIGO]],STOCKSANLUIS[],7,FALSE)=0,"PRODUCTO SIN STOCK/UBICACIÓN",VLOOKUP(SALIDA[[#This Row],[CODIGO]],STOCKSANLUIS[],7,FALSE))</f>
        <v>A</v>
      </c>
      <c r="I3069" s="10"/>
      <c r="J3069" t="str">
        <f>SALIDA[[#This Row],[CODIGO]]&amp;"       "&amp;SALIDA[[#This Row],[FAMILIA]]</f>
        <v>01922       CAFF</v>
      </c>
      <c r="K3069">
        <f>VLOOKUP(SALIDA[[#This Row],[CODIGO]],STOCK_STARSOFT[],5,FALSE)</f>
        <v>15.090211</v>
      </c>
      <c r="L3069">
        <f>SALIDA[[#This Row],[CANTIDAD]]*SALIDA[[#This Row],[PRECIO UND]]</f>
        <v>15.090211</v>
      </c>
    </row>
    <row r="3070" spans="1:12" x14ac:dyDescent="0.25">
      <c r="A3070" s="6" t="s">
        <v>3792</v>
      </c>
      <c r="B3070" s="100" t="str">
        <f>VLOOKUP(SALIDA[[#This Row],[CODIGO]],STOCKSANLUIS[],2,FALSE)</f>
        <v>MOTOVENTILADOR MAER FAN YDWF74L34P4-422N-350S (220V, 60HZ, 4 POLES, 1PH, CL.F, SUCTION)</v>
      </c>
      <c r="C3070" s="153">
        <v>46085</v>
      </c>
      <c r="D3070">
        <v>1</v>
      </c>
      <c r="E3070">
        <f>IF(VLOOKUP(SALIDA[[#This Row],[CODIGO]],STOCKSANLUIS[],6,FALSE)=0,"PRODUCTO SIN STOCK/UBICACIÓN",VLOOKUP(SALIDA[[#This Row],[CODIGO]],STOCKSANLUIS[],6,FALSE))</f>
        <v>1</v>
      </c>
      <c r="F3070">
        <f>SALIDA[[#This Row],[CANTIDAD]]/SALIDA[[#This Row],[UND MEDIDA]]</f>
        <v>1</v>
      </c>
      <c r="G3070" t="str">
        <f>VLOOKUP(SALIDA[[#This Row],[CODIGO]],FAMILIAS[],4,FALSE)</f>
        <v>MAER FAN</v>
      </c>
      <c r="H3070" s="10" t="str">
        <f>IF(VLOOKUP(SALIDA[[#This Row],[CODIGO]],STOCKSANLUIS[],7,FALSE)=0,"PRODUCTO SIN STOCK/UBICACIÓN",VLOOKUP(SALIDA[[#This Row],[CODIGO]],STOCKSANLUIS[],7,FALSE))</f>
        <v>C</v>
      </c>
      <c r="I3070" s="10"/>
      <c r="J3070" t="str">
        <f>SALIDA[[#This Row],[CODIGO]]&amp;"       "&amp;SALIDA[[#This Row],[FAMILIA]]</f>
        <v>03236       MAER FAN</v>
      </c>
      <c r="K3070">
        <f>VLOOKUP(SALIDA[[#This Row],[CODIGO]],STOCK_STARSOFT[],5,FALSE)</f>
        <v>28.924689999999998</v>
      </c>
      <c r="L3070">
        <f>SALIDA[[#This Row],[CANTIDAD]]*SALIDA[[#This Row],[PRECIO UND]]</f>
        <v>28.924689999999998</v>
      </c>
    </row>
    <row r="3071" spans="1:12" x14ac:dyDescent="0.25">
      <c r="A3071" s="6" t="s">
        <v>3665</v>
      </c>
      <c r="B3071" s="100" t="str">
        <f>VLOOKUP(SALIDA[[#This Row],[CODIGO]],STOCKSANLUIS[],2,FALSE)</f>
        <v>AGENTE DE LIMPIEZA INTERNA OPTEON SF FLUSH X 4.54 KG - CHEMOURS - REEMPLAZO DEL R141B</v>
      </c>
      <c r="C3071" s="153">
        <v>46085</v>
      </c>
      <c r="D3071">
        <v>4</v>
      </c>
      <c r="E3071">
        <f>IF(VLOOKUP(SALIDA[[#This Row],[CODIGO]],STOCKSANLUIS[],6,FALSE)=0,"PRODUCTO SIN STOCK/UBICACIÓN",VLOOKUP(SALIDA[[#This Row],[CODIGO]],STOCKSANLUIS[],6,FALSE))</f>
        <v>1</v>
      </c>
      <c r="F3071">
        <f>SALIDA[[#This Row],[CANTIDAD]]/SALIDA[[#This Row],[UND MEDIDA]]</f>
        <v>4</v>
      </c>
      <c r="G3071" t="str">
        <f>VLOOKUP(SALIDA[[#This Row],[CODIGO]],FAMILIAS[],4,FALSE)</f>
        <v>THE CHEMOURS</v>
      </c>
      <c r="H3071" s="10" t="str">
        <f>IF(VLOOKUP(SALIDA[[#This Row],[CODIGO]],STOCKSANLUIS[],7,FALSE)=0,"PRODUCTO SIN STOCK/UBICACIÓN",VLOOKUP(SALIDA[[#This Row],[CODIGO]],STOCKSANLUIS[],7,FALSE))</f>
        <v>C</v>
      </c>
      <c r="I3071" s="10"/>
      <c r="J3071" t="str">
        <f>SALIDA[[#This Row],[CODIGO]]&amp;"       "&amp;SALIDA[[#This Row],[FAMILIA]]</f>
        <v>03051       THE CHEMOURS</v>
      </c>
      <c r="K3071">
        <f>VLOOKUP(SALIDA[[#This Row],[CODIGO]],STOCK_STARSOFT[],5,FALSE)</f>
        <v>91.188703000000004</v>
      </c>
      <c r="L3071">
        <f>SALIDA[[#This Row],[CANTIDAD]]*SALIDA[[#This Row],[PRECIO UND]]</f>
        <v>364.75481200000002</v>
      </c>
    </row>
    <row r="3072" spans="1:12" x14ac:dyDescent="0.25">
      <c r="A3072" s="6" t="s">
        <v>3635</v>
      </c>
      <c r="B3072" s="100" t="str">
        <f>VLOOKUP(SALIDA[[#This Row],[CODIGO]],STOCKSANLUIS[],2,FALSE)</f>
        <v>MOTOVENTILADOR MAER FAN YDWF68L35P4-360N-300S (220V, 60HZ, 4 POLES, 1PH, CL.F, SUCTION)</v>
      </c>
      <c r="C3072" s="153">
        <v>46085</v>
      </c>
      <c r="D3072">
        <v>2</v>
      </c>
      <c r="E3072">
        <f>IF(VLOOKUP(SALIDA[[#This Row],[CODIGO]],STOCKSANLUIS[],6,FALSE)=0,"PRODUCTO SIN STOCK/UBICACIÓN",VLOOKUP(SALIDA[[#This Row],[CODIGO]],STOCKSANLUIS[],6,FALSE))</f>
        <v>1</v>
      </c>
      <c r="F3072">
        <f>SALIDA[[#This Row],[CANTIDAD]]/SALIDA[[#This Row],[UND MEDIDA]]</f>
        <v>2</v>
      </c>
      <c r="G3072" t="str">
        <f>VLOOKUP(SALIDA[[#This Row],[CODIGO]],FAMILIAS[],4,FALSE)</f>
        <v>MAER FAN</v>
      </c>
      <c r="H3072" s="10" t="str">
        <f>IF(VLOOKUP(SALIDA[[#This Row],[CODIGO]],STOCKSANLUIS[],7,FALSE)=0,"PRODUCTO SIN STOCK/UBICACIÓN",VLOOKUP(SALIDA[[#This Row],[CODIGO]],STOCKSANLUIS[],7,FALSE))</f>
        <v>C</v>
      </c>
      <c r="I3072" s="10"/>
      <c r="J3072" t="str">
        <f>SALIDA[[#This Row],[CODIGO]]&amp;"       "&amp;SALIDA[[#This Row],[FAMILIA]]</f>
        <v>03035       MAER FAN</v>
      </c>
      <c r="K3072">
        <f>VLOOKUP(SALIDA[[#This Row],[CODIGO]],STOCK_STARSOFT[],5,FALSE)</f>
        <v>22.768464000000002</v>
      </c>
      <c r="L3072">
        <f>SALIDA[[#This Row],[CANTIDAD]]*SALIDA[[#This Row],[PRECIO UND]]</f>
        <v>45.536928000000003</v>
      </c>
    </row>
    <row r="3073" spans="1:12" x14ac:dyDescent="0.25">
      <c r="A3073" s="6" t="s">
        <v>22295</v>
      </c>
      <c r="B3073" s="100" t="str">
        <f>VLOOKUP(SALIDA[[#This Row],[CODIGO]],STOCKSANLUIS[],2,FALSE)</f>
        <v>VISOR ROSCABLE FLARE - VASG - 1/2F - EVERFROST</v>
      </c>
      <c r="C3073" s="153">
        <v>46086</v>
      </c>
      <c r="D3073">
        <v>1</v>
      </c>
      <c r="E3073" t="str">
        <f>IF(VLOOKUP(SALIDA[[#This Row],[CODIGO]],STOCKSANLUIS[],6,FALSE)=0,"PRODUCTO SIN STOCK/UBICACIÓN",VLOOKUP(SALIDA[[#This Row],[CODIGO]],STOCKSANLUIS[],6,FALSE))</f>
        <v>PRODUCTO SIN STOCK/UBICACIÓN</v>
      </c>
      <c r="F3073" t="e">
        <f>SALIDA[[#This Row],[CANTIDAD]]/SALIDA[[#This Row],[UND MEDIDA]]</f>
        <v>#VALUE!</v>
      </c>
      <c r="G3073" t="str">
        <f>VLOOKUP(SALIDA[[#This Row],[CODIGO]],FAMILIAS[],4,FALSE)</f>
        <v>EVERFROST</v>
      </c>
      <c r="H3073" s="10" t="str">
        <f>IF(VLOOKUP(SALIDA[[#This Row],[CODIGO]],STOCKSANLUIS[],7,FALSE)=0,"PRODUCTO SIN STOCK/UBICACIÓN",VLOOKUP(SALIDA[[#This Row],[CODIGO]],STOCKSANLUIS[],7,FALSE))</f>
        <v>C</v>
      </c>
      <c r="I3073" s="10"/>
      <c r="J3073" t="str">
        <f>SALIDA[[#This Row],[CODIGO]]&amp;"       "&amp;SALIDA[[#This Row],[FAMILIA]]</f>
        <v>03640       EVERFROST</v>
      </c>
      <c r="K3073">
        <f>VLOOKUP(SALIDA[[#This Row],[CODIGO]],STOCK_STARSOFT[],5,FALSE)</f>
        <v>4.034421</v>
      </c>
      <c r="L3073">
        <f>SALIDA[[#This Row],[CANTIDAD]]*SALIDA[[#This Row],[PRECIO UND]]</f>
        <v>4.034421</v>
      </c>
    </row>
    <row r="3074" spans="1:12" x14ac:dyDescent="0.25">
      <c r="A3074" s="6" t="s">
        <v>22278</v>
      </c>
      <c r="B3074" s="100" t="str">
        <f>VLOOKUP(SALIDA[[#This Row],[CODIGO]],STOCKSANLUIS[],2,FALSE)</f>
        <v>VÁLVULA PARA LATA ROSCA SAE DE 7/16" Y SAE DE 1/4"-EVERFROST</v>
      </c>
      <c r="C3074" s="153">
        <v>46086</v>
      </c>
      <c r="D3074">
        <v>1</v>
      </c>
      <c r="E3074" t="str">
        <f>IF(VLOOKUP(SALIDA[[#This Row],[CODIGO]],STOCKSANLUIS[],6,FALSE)=0,"PRODUCTO SIN STOCK/UBICACIÓN",VLOOKUP(SALIDA[[#This Row],[CODIGO]],STOCKSANLUIS[],6,FALSE))</f>
        <v>PRODUCTO SIN STOCK/UBICACIÓN</v>
      </c>
      <c r="F3074" t="e">
        <f>SALIDA[[#This Row],[CANTIDAD]]/SALIDA[[#This Row],[UND MEDIDA]]</f>
        <v>#VALUE!</v>
      </c>
      <c r="G3074" t="str">
        <f>VLOOKUP(SALIDA[[#This Row],[CODIGO]],FAMILIAS[],4,FALSE)</f>
        <v>EVERFROST</v>
      </c>
      <c r="H3074" s="10" t="str">
        <f>IF(VLOOKUP(SALIDA[[#This Row],[CODIGO]],STOCKSANLUIS[],7,FALSE)=0,"PRODUCTO SIN STOCK/UBICACIÓN",VLOOKUP(SALIDA[[#This Row],[CODIGO]],STOCKSANLUIS[],7,FALSE))</f>
        <v>C</v>
      </c>
      <c r="I3074" s="10"/>
      <c r="J3074" t="str">
        <f>SALIDA[[#This Row],[CODIGO]]&amp;"       "&amp;SALIDA[[#This Row],[FAMILIA]]</f>
        <v>03631       EVERFROST</v>
      </c>
      <c r="K3074">
        <f>VLOOKUP(SALIDA[[#This Row],[CODIGO]],STOCK_STARSOFT[],5,FALSE)</f>
        <v>0.82757400000000003</v>
      </c>
      <c r="L3074">
        <f>SALIDA[[#This Row],[CANTIDAD]]*SALIDA[[#This Row],[PRECIO UND]]</f>
        <v>0.82757400000000003</v>
      </c>
    </row>
    <row r="3075" spans="1:12" x14ac:dyDescent="0.25">
      <c r="A3075" s="6" t="s">
        <v>3629</v>
      </c>
      <c r="B3075" s="100" t="str">
        <f>VLOOKUP(SALIDA[[#This Row],[CODIGO]],STOCKSANLUIS[],2,FALSE)</f>
        <v>MOTOVENTILADOR MAER FAN YSWF74L47P4-470N-400S (220V/380V/440V, 60HZ, 4 POLES, 3PH, CL.F,/Y, SUCTION)</v>
      </c>
      <c r="C3075" s="153">
        <v>46086</v>
      </c>
      <c r="D3075">
        <v>4</v>
      </c>
      <c r="E3075">
        <f>IF(VLOOKUP(SALIDA[[#This Row],[CODIGO]],STOCKSANLUIS[],6,FALSE)=0,"PRODUCTO SIN STOCK/UBICACIÓN",VLOOKUP(SALIDA[[#This Row],[CODIGO]],STOCKSANLUIS[],6,FALSE))</f>
        <v>1</v>
      </c>
      <c r="F3075">
        <f>SALIDA[[#This Row],[CANTIDAD]]/SALIDA[[#This Row],[UND MEDIDA]]</f>
        <v>4</v>
      </c>
      <c r="G3075" t="str">
        <f>VLOOKUP(SALIDA[[#This Row],[CODIGO]],FAMILIAS[],4,FALSE)</f>
        <v>MAER FAN</v>
      </c>
      <c r="H3075" s="10" t="str">
        <f>IF(VLOOKUP(SALIDA[[#This Row],[CODIGO]],STOCKSANLUIS[],7,FALSE)=0,"PRODUCTO SIN STOCK/UBICACIÓN",VLOOKUP(SALIDA[[#This Row],[CODIGO]],STOCKSANLUIS[],7,FALSE))</f>
        <v>C</v>
      </c>
      <c r="I3075" s="10"/>
      <c r="J3075" t="str">
        <f>SALIDA[[#This Row],[CODIGO]]&amp;"       "&amp;SALIDA[[#This Row],[FAMILIA]]</f>
        <v>03032       MAER FAN</v>
      </c>
      <c r="K3075">
        <f>VLOOKUP(SALIDA[[#This Row],[CODIGO]],STOCK_STARSOFT[],5,FALSE)</f>
        <v>33.642786999999998</v>
      </c>
      <c r="L3075">
        <f>SALIDA[[#This Row],[CANTIDAD]]*SALIDA[[#This Row],[PRECIO UND]]</f>
        <v>134.57114799999999</v>
      </c>
    </row>
    <row r="3076" spans="1:12" x14ac:dyDescent="0.25">
      <c r="A3076" s="6" t="s">
        <v>3098</v>
      </c>
      <c r="B3076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076" s="153">
        <v>46086</v>
      </c>
      <c r="D3076">
        <v>1</v>
      </c>
      <c r="E3076">
        <f>IF(VLOOKUP(SALIDA[[#This Row],[CODIGO]],STOCKSANLUIS[],6,FALSE)=0,"PRODUCTO SIN STOCK/UBICACIÓN",VLOOKUP(SALIDA[[#This Row],[CODIGO]],STOCKSANLUIS[],6,FALSE))</f>
        <v>1</v>
      </c>
      <c r="F3076">
        <f>SALIDA[[#This Row],[CANTIDAD]]/SALIDA[[#This Row],[UND MEDIDA]]</f>
        <v>1</v>
      </c>
      <c r="G3076" t="str">
        <f>VLOOKUP(SALIDA[[#This Row],[CODIGO]],FAMILIAS[],4,FALSE)</f>
        <v>TEMP BLUE</v>
      </c>
      <c r="H3076" s="10" t="str">
        <f>IF(VLOOKUP(SALIDA[[#This Row],[CODIGO]],STOCKSANLUIS[],7,FALSE)=0,"PRODUCTO SIN STOCK/UBICACIÓN",VLOOKUP(SALIDA[[#This Row],[CODIGO]],STOCKSANLUIS[],7,FALSE))</f>
        <v>B</v>
      </c>
      <c r="I3076" s="10"/>
      <c r="J3076" t="str">
        <f>SALIDA[[#This Row],[CODIGO]]&amp;"       "&amp;SALIDA[[#This Row],[FAMILIA]]</f>
        <v>02496       TEMP BLUE</v>
      </c>
      <c r="K3076">
        <f>VLOOKUP(SALIDA[[#This Row],[CODIGO]],STOCK_STARSOFT[],5,FALSE)</f>
        <v>310.31848400000001</v>
      </c>
      <c r="L3076">
        <f>SALIDA[[#This Row],[CANTIDAD]]*SALIDA[[#This Row],[PRECIO UND]]</f>
        <v>310.31848400000001</v>
      </c>
    </row>
    <row r="3077" spans="1:12" x14ac:dyDescent="0.25">
      <c r="A3077" s="6" t="s">
        <v>2693</v>
      </c>
      <c r="B3077" s="100" t="str">
        <f>VLOOKUP(SALIDA[[#This Row],[CODIGO]],STOCKSANLUIS[],2,FALSE)</f>
        <v>GAS REFRIGERANTE FREON R-410A - 11.35 KG - CHINO - CHEMOURS</v>
      </c>
      <c r="C3077" s="153">
        <v>46086</v>
      </c>
      <c r="D3077">
        <v>1</v>
      </c>
      <c r="E3077">
        <f>IF(VLOOKUP(SALIDA[[#This Row],[CODIGO]],STOCKSANLUIS[],6,FALSE)=0,"PRODUCTO SIN STOCK/UBICACIÓN",VLOOKUP(SALIDA[[#This Row],[CODIGO]],STOCKSANLUIS[],6,FALSE))</f>
        <v>1</v>
      </c>
      <c r="F3077">
        <f>SALIDA[[#This Row],[CANTIDAD]]/SALIDA[[#This Row],[UND MEDIDA]]</f>
        <v>1</v>
      </c>
      <c r="G3077" t="str">
        <f>VLOOKUP(SALIDA[[#This Row],[CODIGO]],FAMILIAS[],4,FALSE)</f>
        <v>THE CHEMOURS</v>
      </c>
      <c r="H3077" s="10" t="str">
        <f>IF(VLOOKUP(SALIDA[[#This Row],[CODIGO]],STOCKSANLUIS[],7,FALSE)=0,"PRODUCTO SIN STOCK/UBICACIÓN",VLOOKUP(SALIDA[[#This Row],[CODIGO]],STOCKSANLUIS[],7,FALSE))</f>
        <v>C</v>
      </c>
      <c r="I3077" s="10"/>
      <c r="J3077" t="str">
        <f>SALIDA[[#This Row],[CODIGO]]&amp;"       "&amp;SALIDA[[#This Row],[FAMILIA]]</f>
        <v>02187       THE CHEMOURS</v>
      </c>
      <c r="K3077">
        <f>VLOOKUP(SALIDA[[#This Row],[CODIGO]],STOCK_STARSOFT[],5,FALSE)</f>
        <v>122.01251999999999</v>
      </c>
      <c r="L3077">
        <f>SALIDA[[#This Row],[CANTIDAD]]*SALIDA[[#This Row],[PRECIO UND]]</f>
        <v>122.01251999999999</v>
      </c>
    </row>
    <row r="3078" spans="1:12" x14ac:dyDescent="0.25">
      <c r="A3078" s="6" t="s">
        <v>3794</v>
      </c>
      <c r="B3078" s="100" t="str">
        <f>VLOOKUP(SALIDA[[#This Row],[CODIGO]],STOCKSANLUIS[],2,FALSE)</f>
        <v>EQUIPO DE A/A MINI SPLIT FRIO SOLO - 12000 BTU - R410A - 220V/1PH/60HZ - TEMP BLUE MADE BY CARRIER ENTERPRISE TBH41J-012-H3N1C / TBG41J-012PH3N1C</v>
      </c>
      <c r="C3078" s="153">
        <v>46086</v>
      </c>
      <c r="D3078">
        <v>1</v>
      </c>
      <c r="E3078">
        <f>IF(VLOOKUP(SALIDA[[#This Row],[CODIGO]],STOCKSANLUIS[],6,FALSE)=0,"PRODUCTO SIN STOCK/UBICACIÓN",VLOOKUP(SALIDA[[#This Row],[CODIGO]],STOCKSANLUIS[],6,FALSE))</f>
        <v>1</v>
      </c>
      <c r="F3078">
        <f>SALIDA[[#This Row],[CANTIDAD]]/SALIDA[[#This Row],[UND MEDIDA]]</f>
        <v>1</v>
      </c>
      <c r="G3078" t="str">
        <f>VLOOKUP(SALIDA[[#This Row],[CODIGO]],FAMILIAS[],4,FALSE)</f>
        <v>TEMP BLUE</v>
      </c>
      <c r="H3078" s="10" t="str">
        <f>IF(VLOOKUP(SALIDA[[#This Row],[CODIGO]],STOCKSANLUIS[],7,FALSE)=0,"PRODUCTO SIN STOCK/UBICACIÓN",VLOOKUP(SALIDA[[#This Row],[CODIGO]],STOCKSANLUIS[],7,FALSE))</f>
        <v>B</v>
      </c>
      <c r="I3078" s="10"/>
      <c r="J3078" t="str">
        <f>SALIDA[[#This Row],[CODIGO]]&amp;"       "&amp;SALIDA[[#This Row],[FAMILIA]]</f>
        <v>03237       TEMP BLUE</v>
      </c>
      <c r="K3078">
        <f>VLOOKUP(SALIDA[[#This Row],[CODIGO]],STOCK_STARSOFT[],5,FALSE)</f>
        <v>159.585669</v>
      </c>
      <c r="L3078">
        <f>SALIDA[[#This Row],[CANTIDAD]]*SALIDA[[#This Row],[PRECIO UND]]</f>
        <v>159.585669</v>
      </c>
    </row>
    <row r="3079" spans="1:12" x14ac:dyDescent="0.25">
      <c r="A3079" s="6" t="s">
        <v>22052</v>
      </c>
      <c r="B3079" s="100" t="str">
        <f>VLOOKUP(SALIDA[[#This Row],[CODIGO]],STOCKSANLUIS[],2,FALSE)</f>
        <v>BOMBA DE CONDENSADO STAR COLD  DE 230V-1F-60HZ TANQUE BAJO (INCLUYE MANGUERA) SI-1805</v>
      </c>
      <c r="C3079" s="153">
        <v>46086</v>
      </c>
      <c r="D3079">
        <v>1</v>
      </c>
      <c r="E3079">
        <f>IF(VLOOKUP(SALIDA[[#This Row],[CODIGO]],STOCKSANLUIS[],6,FALSE)=0,"PRODUCTO SIN STOCK/UBICACIÓN",VLOOKUP(SALIDA[[#This Row],[CODIGO]],STOCKSANLUIS[],6,FALSE))</f>
        <v>1</v>
      </c>
      <c r="F3079">
        <f>SALIDA[[#This Row],[CANTIDAD]]/SALIDA[[#This Row],[UND MEDIDA]]</f>
        <v>1</v>
      </c>
      <c r="G3079" t="str">
        <f>VLOOKUP(SALIDA[[#This Row],[CODIGO]],FAMILIAS[],4,FALSE)</f>
        <v>STAR COLD</v>
      </c>
      <c r="H3079" s="10" t="str">
        <f>IF(VLOOKUP(SALIDA[[#This Row],[CODIGO]],STOCKSANLUIS[],7,FALSE)=0,"PRODUCTO SIN STOCK/UBICACIÓN",VLOOKUP(SALIDA[[#This Row],[CODIGO]],STOCKSANLUIS[],7,FALSE))</f>
        <v>B/C</v>
      </c>
      <c r="I3079" s="10"/>
      <c r="J3079" t="str">
        <f>SALIDA[[#This Row],[CODIGO]]&amp;"       "&amp;SALIDA[[#This Row],[FAMILIA]]</f>
        <v>03544       STAR COLD</v>
      </c>
      <c r="K3079">
        <f>VLOOKUP(SALIDA[[#This Row],[CODIGO]],STOCK_STARSOFT[],5,FALSE)</f>
        <v>19.413727000000002</v>
      </c>
      <c r="L3079">
        <f>SALIDA[[#This Row],[CANTIDAD]]*SALIDA[[#This Row],[PRECIO UND]]</f>
        <v>19.413727000000002</v>
      </c>
    </row>
    <row r="3080" spans="1:12" x14ac:dyDescent="0.25">
      <c r="A3080" s="6" t="s">
        <v>725</v>
      </c>
      <c r="B3080" s="100" t="str">
        <f>VLOOKUP(SALIDA[[#This Row],[CODIGO]],STOCKSANLUIS[],2,FALSE)</f>
        <v>ORIFICIO #-2 PARA TEX 5, TES 5 - 067B2790</v>
      </c>
      <c r="C3080" s="153">
        <v>46086</v>
      </c>
      <c r="D3080">
        <v>4</v>
      </c>
      <c r="E3080">
        <f>IF(VLOOKUP(SALIDA[[#This Row],[CODIGO]],STOCKSANLUIS[],6,FALSE)=0,"PRODUCTO SIN STOCK/UBICACIÓN",VLOOKUP(SALIDA[[#This Row],[CODIGO]],STOCKSANLUIS[],6,FALSE))</f>
        <v>1</v>
      </c>
      <c r="F3080">
        <f>SALIDA[[#This Row],[CANTIDAD]]/SALIDA[[#This Row],[UND MEDIDA]]</f>
        <v>4</v>
      </c>
      <c r="G3080" t="str">
        <f>VLOOKUP(SALIDA[[#This Row],[CODIGO]],FAMILIAS[],4,FALSE)</f>
        <v>DANFOSS</v>
      </c>
      <c r="H3080" s="10" t="str">
        <f>IF(VLOOKUP(SALIDA[[#This Row],[CODIGO]],STOCKSANLUIS[],7,FALSE)=0,"PRODUCTO SIN STOCK/UBICACIÓN",VLOOKUP(SALIDA[[#This Row],[CODIGO]],STOCKSANLUIS[],7,FALSE))</f>
        <v>A</v>
      </c>
      <c r="I3080" s="10"/>
      <c r="J3080" t="str">
        <f>SALIDA[[#This Row],[CODIGO]]&amp;"       "&amp;SALIDA[[#This Row],[FAMILIA]]</f>
        <v>00795       DANFOSS</v>
      </c>
      <c r="K3080">
        <f>VLOOKUP(SALIDA[[#This Row],[CODIGO]],STOCK_STARSOFT[],5,FALSE)</f>
        <v>18.426532999999999</v>
      </c>
      <c r="L3080">
        <f>SALIDA[[#This Row],[CANTIDAD]]*SALIDA[[#This Row],[PRECIO UND]]</f>
        <v>73.706131999999997</v>
      </c>
    </row>
    <row r="3081" spans="1:12" x14ac:dyDescent="0.25">
      <c r="A3081" s="6" t="s">
        <v>2490</v>
      </c>
      <c r="B3081" s="100" t="str">
        <f>VLOOKUP(SALIDA[[#This Row],[CODIGO]],STOCKSANLUIS[],2,FALSE)</f>
        <v>LIMPIADOR PARA CONDENSADOR - NU-BRITE - 1GALON - NU CALGON</v>
      </c>
      <c r="C3081" s="153">
        <v>46086</v>
      </c>
      <c r="D3081">
        <v>1</v>
      </c>
      <c r="E3081">
        <f>IF(VLOOKUP(SALIDA[[#This Row],[CODIGO]],STOCKSANLUIS[],6,FALSE)=0,"PRODUCTO SIN STOCK/UBICACIÓN",VLOOKUP(SALIDA[[#This Row],[CODIGO]],STOCKSANLUIS[],6,FALSE))</f>
        <v>1</v>
      </c>
      <c r="F3081">
        <f>SALIDA[[#This Row],[CANTIDAD]]/SALIDA[[#This Row],[UND MEDIDA]]</f>
        <v>1</v>
      </c>
      <c r="G3081" t="str">
        <f>VLOOKUP(SALIDA[[#This Row],[CODIGO]],FAMILIAS[],4,FALSE)</f>
        <v>NU CALGON</v>
      </c>
      <c r="H3081" s="10" t="str">
        <f>IF(VLOOKUP(SALIDA[[#This Row],[CODIGO]],STOCKSANLUIS[],7,FALSE)=0,"PRODUCTO SIN STOCK/UBICACIÓN",VLOOKUP(SALIDA[[#This Row],[CODIGO]],STOCKSANLUIS[],7,FALSE))</f>
        <v>C</v>
      </c>
      <c r="I3081" s="10"/>
      <c r="J3081" t="str">
        <f>SALIDA[[#This Row],[CODIGO]]&amp;"       "&amp;SALIDA[[#This Row],[FAMILIA]]</f>
        <v>02043       NU CALGON</v>
      </c>
      <c r="K3081">
        <f>VLOOKUP(SALIDA[[#This Row],[CODIGO]],STOCK_STARSOFT[],5,FALSE)</f>
        <v>9.0050089999999994</v>
      </c>
      <c r="L3081">
        <f>SALIDA[[#This Row],[CANTIDAD]]*SALIDA[[#This Row],[PRECIO UND]]</f>
        <v>9.0050089999999994</v>
      </c>
    </row>
    <row r="3082" spans="1:12" x14ac:dyDescent="0.25">
      <c r="A3082" s="6" t="s">
        <v>3410</v>
      </c>
      <c r="B3082" s="100" t="str">
        <f>VLOOKUP(SALIDA[[#This Row],[CODIGO]],STOCKSANLUIS[],2,FALSE)</f>
        <v>SOLDADURA DE ALUMINIO ALUXCOR 4047</v>
      </c>
      <c r="C3082" s="153">
        <v>46086</v>
      </c>
      <c r="D3082">
        <v>133</v>
      </c>
      <c r="E3082">
        <f>IF(VLOOKUP(SALIDA[[#This Row],[CODIGO]],STOCKSANLUIS[],6,FALSE)=0,"PRODUCTO SIN STOCK/UBICACIÓN",VLOOKUP(SALIDA[[#This Row],[CODIGO]],STOCKSANLUIS[],6,FALSE))</f>
        <v>1</v>
      </c>
      <c r="F3082">
        <f>SALIDA[[#This Row],[CANTIDAD]]/SALIDA[[#This Row],[UND MEDIDA]]</f>
        <v>133</v>
      </c>
      <c r="G3082" t="str">
        <f>VLOOKUP(SALIDA[[#This Row],[CODIGO]],FAMILIAS[],4,FALSE)</f>
        <v>HARRIS</v>
      </c>
      <c r="H3082" s="10" t="str">
        <f>IF(VLOOKUP(SALIDA[[#This Row],[CODIGO]],STOCKSANLUIS[],7,FALSE)=0,"PRODUCTO SIN STOCK/UBICACIÓN",VLOOKUP(SALIDA[[#This Row],[CODIGO]],STOCKSANLUIS[],7,FALSE))</f>
        <v>C</v>
      </c>
      <c r="I3082" s="10" t="s">
        <v>19536</v>
      </c>
      <c r="J3082" t="str">
        <f>SALIDA[[#This Row],[CODIGO]]&amp;"       "&amp;SALIDA[[#This Row],[FAMILIA]]</f>
        <v>02836       HARRIS</v>
      </c>
      <c r="K3082">
        <f>VLOOKUP(SALIDA[[#This Row],[CODIGO]],STOCK_STARSOFT[],5,FALSE)</f>
        <v>0.75442299999999995</v>
      </c>
      <c r="L3082">
        <f>SALIDA[[#This Row],[CANTIDAD]]*SALIDA[[#This Row],[PRECIO UND]]</f>
        <v>100.33825899999999</v>
      </c>
    </row>
    <row r="3083" spans="1:12" x14ac:dyDescent="0.25">
      <c r="A3083" s="6" t="s">
        <v>1251</v>
      </c>
      <c r="B3083" s="100" t="str">
        <f>VLOOKUP(SALIDA[[#This Row],[CODIGO]],STOCKSANLUIS[],2,FALSE)</f>
        <v>LAMAS DE PVC ALECO 8X0.08X300  (20 CM X 2MMX 91.44M) STANDARD SMOOTH -170008</v>
      </c>
      <c r="C3083" s="153">
        <v>46086</v>
      </c>
      <c r="D3083">
        <v>15</v>
      </c>
      <c r="E3083">
        <f>IF(VLOOKUP(SALIDA[[#This Row],[CODIGO]],STOCKSANLUIS[],6,FALSE)=0,"PRODUCTO SIN STOCK/UBICACIÓN",VLOOKUP(SALIDA[[#This Row],[CODIGO]],STOCKSANLUIS[],6,FALSE))</f>
        <v>91.44</v>
      </c>
      <c r="F3083">
        <f>SALIDA[[#This Row],[CANTIDAD]]/SALIDA[[#This Row],[UND MEDIDA]]</f>
        <v>0.16404199475065617</v>
      </c>
      <c r="G3083" t="str">
        <f>VLOOKUP(SALIDA[[#This Row],[CODIGO]],FAMILIAS[],4,FALSE)</f>
        <v>ES ROBBINS</v>
      </c>
      <c r="H3083" s="10" t="str">
        <f>IF(VLOOKUP(SALIDA[[#This Row],[CODIGO]],STOCKSANLUIS[],7,FALSE)=0,"PRODUCTO SIN STOCK/UBICACIÓN",VLOOKUP(SALIDA[[#This Row],[CODIGO]],STOCKSANLUIS[],7,FALSE))</f>
        <v>B/C</v>
      </c>
      <c r="I3083" s="10"/>
      <c r="J3083" t="str">
        <f>SALIDA[[#This Row],[CODIGO]]&amp;"       "&amp;SALIDA[[#This Row],[FAMILIA]]</f>
        <v>01331       ES ROBBINS</v>
      </c>
      <c r="K3083">
        <f>VLOOKUP(SALIDA[[#This Row],[CODIGO]],STOCK_STARSOFT[],5,FALSE)</f>
        <v>1.922936</v>
      </c>
      <c r="L3083">
        <f>SALIDA[[#This Row],[CANTIDAD]]*SALIDA[[#This Row],[PRECIO UND]]</f>
        <v>28.84404</v>
      </c>
    </row>
    <row r="3084" spans="1:12" x14ac:dyDescent="0.25">
      <c r="A3084" s="6" t="s">
        <v>3096</v>
      </c>
      <c r="B3084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084" s="153">
        <v>46086</v>
      </c>
      <c r="D3084">
        <v>2</v>
      </c>
      <c r="E3084">
        <f>IF(VLOOKUP(SALIDA[[#This Row],[CODIGO]],STOCKSANLUIS[],6,FALSE)=0,"PRODUCTO SIN STOCK/UBICACIÓN",VLOOKUP(SALIDA[[#This Row],[CODIGO]],STOCKSANLUIS[],6,FALSE))</f>
        <v>1</v>
      </c>
      <c r="F3084">
        <f>SALIDA[[#This Row],[CANTIDAD]]/SALIDA[[#This Row],[UND MEDIDA]]</f>
        <v>2</v>
      </c>
      <c r="G3084" t="str">
        <f>VLOOKUP(SALIDA[[#This Row],[CODIGO]],FAMILIAS[],4,FALSE)</f>
        <v>TEMP BLUE</v>
      </c>
      <c r="H3084" s="10" t="str">
        <f>IF(VLOOKUP(SALIDA[[#This Row],[CODIGO]],STOCKSANLUIS[],7,FALSE)=0,"PRODUCTO SIN STOCK/UBICACIÓN",VLOOKUP(SALIDA[[#This Row],[CODIGO]],STOCKSANLUIS[],7,FALSE))</f>
        <v>B</v>
      </c>
      <c r="I3084" s="10"/>
      <c r="J3084" t="str">
        <f>SALIDA[[#This Row],[CODIGO]]&amp;"       "&amp;SALIDA[[#This Row],[FAMILIA]]</f>
        <v>02495       TEMP BLUE</v>
      </c>
      <c r="K3084">
        <f>VLOOKUP(SALIDA[[#This Row],[CODIGO]],STOCK_STARSOFT[],5,FALSE)</f>
        <v>207.15372199999999</v>
      </c>
      <c r="L3084">
        <f>SALIDA[[#This Row],[CANTIDAD]]*SALIDA[[#This Row],[PRECIO UND]]</f>
        <v>414.30744399999998</v>
      </c>
    </row>
    <row r="3085" spans="1:12" x14ac:dyDescent="0.25">
      <c r="A3085" s="6" t="s">
        <v>487</v>
      </c>
      <c r="B3085" s="100" t="str">
        <f>VLOOKUP(SALIDA[[#This Row],[CODIGO]],STOCKSANLUIS[],2,FALSE)</f>
        <v>SOLDADURA DE PLATA HARRIS AL 5%</v>
      </c>
      <c r="C3085" s="153">
        <v>46086</v>
      </c>
      <c r="D3085">
        <v>5</v>
      </c>
      <c r="E3085">
        <f>IF(VLOOKUP(SALIDA[[#This Row],[CODIGO]],STOCKSANLUIS[],6,FALSE)=0,"PRODUCTO SIN STOCK/UBICACIÓN",VLOOKUP(SALIDA[[#This Row],[CODIGO]],STOCKSANLUIS[],6,FALSE))</f>
        <v>1</v>
      </c>
      <c r="F3085">
        <f>SALIDA[[#This Row],[CANTIDAD]]/SALIDA[[#This Row],[UND MEDIDA]]</f>
        <v>5</v>
      </c>
      <c r="G3085" t="str">
        <f>VLOOKUP(SALIDA[[#This Row],[CODIGO]],FAMILIAS[],4,FALSE)</f>
        <v>HARRIS</v>
      </c>
      <c r="H3085" s="10" t="str">
        <f>IF(VLOOKUP(SALIDA[[#This Row],[CODIGO]],STOCKSANLUIS[],7,FALSE)=0,"PRODUCTO SIN STOCK/UBICACIÓN",VLOOKUP(SALIDA[[#This Row],[CODIGO]],STOCKSANLUIS[],7,FALSE))</f>
        <v>C</v>
      </c>
      <c r="I3085" s="10"/>
      <c r="J3085" t="str">
        <f>SALIDA[[#This Row],[CODIGO]]&amp;"       "&amp;SALIDA[[#This Row],[FAMILIA]]</f>
        <v>00406       HARRIS</v>
      </c>
      <c r="K3085">
        <f>VLOOKUP(SALIDA[[#This Row],[CODIGO]],STOCK_STARSOFT[],5,FALSE)</f>
        <v>2.7172480000000001</v>
      </c>
      <c r="L3085">
        <f>SALIDA[[#This Row],[CANTIDAD]]*SALIDA[[#This Row],[PRECIO UND]]</f>
        <v>13.58624</v>
      </c>
    </row>
    <row r="3086" spans="1:12" x14ac:dyDescent="0.25">
      <c r="A3086" s="6" t="s">
        <v>3589</v>
      </c>
      <c r="B3086" s="100" t="str">
        <f>VLOOKUP(SALIDA[[#This Row],[CODIGO]],STOCKSANLUIS[],2,FALSE)</f>
        <v xml:space="preserve">MOTOVENTILADOR MAER FAN YSWF127L65P6-920N-800S (220V/380V/440V, 60HZ, 6 POLES, 3PH, CL.F,/Y, SUCCION) </v>
      </c>
      <c r="C3086" s="153">
        <v>46086</v>
      </c>
      <c r="D3086">
        <v>2</v>
      </c>
      <c r="E3086">
        <f>IF(VLOOKUP(SALIDA[[#This Row],[CODIGO]],STOCKSANLUIS[],6,FALSE)=0,"PRODUCTO SIN STOCK/UBICACIÓN",VLOOKUP(SALIDA[[#This Row],[CODIGO]],STOCKSANLUIS[],6,FALSE))</f>
        <v>1</v>
      </c>
      <c r="F3086">
        <f>SALIDA[[#This Row],[CANTIDAD]]/SALIDA[[#This Row],[UND MEDIDA]]</f>
        <v>2</v>
      </c>
      <c r="G3086" t="str">
        <f>VLOOKUP(SALIDA[[#This Row],[CODIGO]],FAMILIAS[],4,FALSE)</f>
        <v>MAER FAN</v>
      </c>
      <c r="H3086" s="10" t="str">
        <f>IF(VLOOKUP(SALIDA[[#This Row],[CODIGO]],STOCKSANLUIS[],7,FALSE)=0,"PRODUCTO SIN STOCK/UBICACIÓN",VLOOKUP(SALIDA[[#This Row],[CODIGO]],STOCKSANLUIS[],7,FALSE))</f>
        <v>B</v>
      </c>
      <c r="I3086" s="10"/>
      <c r="J3086" t="str">
        <f>SALIDA[[#This Row],[CODIGO]]&amp;"       "&amp;SALIDA[[#This Row],[FAMILIA]]</f>
        <v>02989       MAER FAN</v>
      </c>
      <c r="K3086">
        <f>VLOOKUP(SALIDA[[#This Row],[CODIGO]],STOCK_STARSOFT[],5,FALSE)</f>
        <v>152.75408400000001</v>
      </c>
      <c r="L3086">
        <f>SALIDA[[#This Row],[CANTIDAD]]*SALIDA[[#This Row],[PRECIO UND]]</f>
        <v>305.50816800000001</v>
      </c>
    </row>
    <row r="3087" spans="1:12" x14ac:dyDescent="0.25">
      <c r="A3087" s="6" t="s">
        <v>2525</v>
      </c>
      <c r="B3087" s="100" t="str">
        <f>VLOOKUP(SALIDA[[#This Row],[CODIGO]],STOCKSANLUIS[],2,FALSE)</f>
        <v>GAS REFRIGERANTE FREON MO49 PLUS - 340 GR - CAJA DE 12 - REEMPLAZO DEL R-12 - CHEMOURS</v>
      </c>
      <c r="C3087" s="153">
        <v>46086</v>
      </c>
      <c r="D3087">
        <v>6</v>
      </c>
      <c r="E3087">
        <f>IF(VLOOKUP(SALIDA[[#This Row],[CODIGO]],STOCKSANLUIS[],6,FALSE)=0,"PRODUCTO SIN STOCK/UBICACIÓN",VLOOKUP(SALIDA[[#This Row],[CODIGO]],STOCKSANLUIS[],6,FALSE))</f>
        <v>1</v>
      </c>
      <c r="F3087">
        <f>SALIDA[[#This Row],[CANTIDAD]]/SALIDA[[#This Row],[UND MEDIDA]]</f>
        <v>6</v>
      </c>
      <c r="G3087" t="str">
        <f>VLOOKUP(SALIDA[[#This Row],[CODIGO]],FAMILIAS[],4,FALSE)</f>
        <v>THE CHEMOURS</v>
      </c>
      <c r="H3087" s="10" t="str">
        <f>IF(VLOOKUP(SALIDA[[#This Row],[CODIGO]],STOCKSANLUIS[],7,FALSE)=0,"PRODUCTO SIN STOCK/UBICACIÓN",VLOOKUP(SALIDA[[#This Row],[CODIGO]],STOCKSANLUIS[],7,FALSE))</f>
        <v>C</v>
      </c>
      <c r="I3087" s="10"/>
      <c r="J3087" t="str">
        <f>SALIDA[[#This Row],[CODIGO]]&amp;"       "&amp;SALIDA[[#This Row],[FAMILIA]]</f>
        <v>02072       THE CHEMOURS</v>
      </c>
      <c r="K3087">
        <f>VLOOKUP(SALIDA[[#This Row],[CODIGO]],STOCK_STARSOFT[],5,FALSE)</f>
        <v>4.2557470000000004</v>
      </c>
      <c r="L3087">
        <f>SALIDA[[#This Row],[CANTIDAD]]*SALIDA[[#This Row],[PRECIO UND]]</f>
        <v>25.534482000000004</v>
      </c>
    </row>
    <row r="3088" spans="1:12" x14ac:dyDescent="0.25">
      <c r="A3088" s="6" t="s">
        <v>2691</v>
      </c>
      <c r="B3088" s="100" t="str">
        <f>VLOOKUP(SALIDA[[#This Row],[CODIGO]],STOCKSANLUIS[],2,FALSE)</f>
        <v>GAS REFRIGERANTE FREON R-507 - 11.35 KG - CHEMOURS</v>
      </c>
      <c r="C3088" s="153">
        <v>46086</v>
      </c>
      <c r="D3088">
        <v>2</v>
      </c>
      <c r="E3088">
        <f>IF(VLOOKUP(SALIDA[[#This Row],[CODIGO]],STOCKSANLUIS[],6,FALSE)=0,"PRODUCTO SIN STOCK/UBICACIÓN",VLOOKUP(SALIDA[[#This Row],[CODIGO]],STOCKSANLUIS[],6,FALSE))</f>
        <v>1</v>
      </c>
      <c r="F3088">
        <f>SALIDA[[#This Row],[CANTIDAD]]/SALIDA[[#This Row],[UND MEDIDA]]</f>
        <v>2</v>
      </c>
      <c r="G3088" t="str">
        <f>VLOOKUP(SALIDA[[#This Row],[CODIGO]],FAMILIAS[],4,FALSE)</f>
        <v>THE CHEMOURS</v>
      </c>
      <c r="H3088" s="10" t="str">
        <f>IF(VLOOKUP(SALIDA[[#This Row],[CODIGO]],STOCKSANLUIS[],7,FALSE)=0,"PRODUCTO SIN STOCK/UBICACIÓN",VLOOKUP(SALIDA[[#This Row],[CODIGO]],STOCKSANLUIS[],7,FALSE))</f>
        <v>C</v>
      </c>
      <c r="I3088" s="10"/>
      <c r="J3088" t="str">
        <f>SALIDA[[#This Row],[CODIGO]]&amp;"       "&amp;SALIDA[[#This Row],[FAMILIA]]</f>
        <v>02186       THE CHEMOURS</v>
      </c>
      <c r="K3088">
        <f>VLOOKUP(SALIDA[[#This Row],[CODIGO]],STOCK_STARSOFT[],5,FALSE)</f>
        <v>76.468172999999993</v>
      </c>
      <c r="L3088">
        <f>SALIDA[[#This Row],[CANTIDAD]]*SALIDA[[#This Row],[PRECIO UND]]</f>
        <v>152.93634599999999</v>
      </c>
    </row>
    <row r="3089" spans="1:12" x14ac:dyDescent="0.25">
      <c r="A3089" s="6" t="s">
        <v>2529</v>
      </c>
      <c r="B3089" s="100" t="str">
        <f>VLOOKUP(SALIDA[[#This Row],[CODIGO]],STOCKSANLUIS[],2,FALSE)</f>
        <v>GAS REFRIGERANTE FREON 407C - 11.35 KG - CHEMOURS - CHINO</v>
      </c>
      <c r="C3089" s="153">
        <v>46086</v>
      </c>
      <c r="D3089">
        <v>1</v>
      </c>
      <c r="E3089">
        <f>IF(VLOOKUP(SALIDA[[#This Row],[CODIGO]],STOCKSANLUIS[],6,FALSE)=0,"PRODUCTO SIN STOCK/UBICACIÓN",VLOOKUP(SALIDA[[#This Row],[CODIGO]],STOCKSANLUIS[],6,FALSE))</f>
        <v>1</v>
      </c>
      <c r="F3089">
        <f>SALIDA[[#This Row],[CANTIDAD]]/SALIDA[[#This Row],[UND MEDIDA]]</f>
        <v>1</v>
      </c>
      <c r="G3089" t="str">
        <f>VLOOKUP(SALIDA[[#This Row],[CODIGO]],FAMILIAS[],4,FALSE)</f>
        <v>THE CHEMOURS</v>
      </c>
      <c r="H3089" s="10" t="str">
        <f>IF(VLOOKUP(SALIDA[[#This Row],[CODIGO]],STOCKSANLUIS[],7,FALSE)=0,"PRODUCTO SIN STOCK/UBICACIÓN",VLOOKUP(SALIDA[[#This Row],[CODIGO]],STOCKSANLUIS[],7,FALSE))</f>
        <v>C</v>
      </c>
      <c r="I3089" s="10"/>
      <c r="J3089" t="str">
        <f>SALIDA[[#This Row],[CODIGO]]&amp;"       "&amp;SALIDA[[#This Row],[FAMILIA]]</f>
        <v>02074       THE CHEMOURS</v>
      </c>
      <c r="K3089">
        <f>VLOOKUP(SALIDA[[#This Row],[CODIGO]],STOCK_STARSOFT[],5,FALSE)</f>
        <v>105.85115999999999</v>
      </c>
      <c r="L3089">
        <f>SALIDA[[#This Row],[CANTIDAD]]*SALIDA[[#This Row],[PRECIO UND]]</f>
        <v>105.85115999999999</v>
      </c>
    </row>
    <row r="3090" spans="1:12" x14ac:dyDescent="0.25">
      <c r="A3090" s="6" t="s">
        <v>3515</v>
      </c>
      <c r="B3090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3090" s="153">
        <v>46087</v>
      </c>
      <c r="D3090">
        <v>2</v>
      </c>
      <c r="E3090">
        <f>IF(VLOOKUP(SALIDA[[#This Row],[CODIGO]],STOCKSANLUIS[],6,FALSE)=0,"PRODUCTO SIN STOCK/UBICACIÓN",VLOOKUP(SALIDA[[#This Row],[CODIGO]],STOCKSANLUIS[],6,FALSE))</f>
        <v>1</v>
      </c>
      <c r="F3090">
        <f>SALIDA[[#This Row],[CANTIDAD]]/SALIDA[[#This Row],[UND MEDIDA]]</f>
        <v>2</v>
      </c>
      <c r="G3090" t="str">
        <f>VLOOKUP(SALIDA[[#This Row],[CODIGO]],FAMILIAS[],4,FALSE)</f>
        <v>JOHNSON CONTROLS</v>
      </c>
      <c r="H3090" s="10" t="str">
        <f>IF(VLOOKUP(SALIDA[[#This Row],[CODIGO]],STOCKSANLUIS[],7,FALSE)=0,"PRODUCTO SIN STOCK/UBICACIÓN",VLOOKUP(SALIDA[[#This Row],[CODIGO]],STOCKSANLUIS[],7,FALSE))</f>
        <v>A</v>
      </c>
      <c r="I3090" s="10"/>
      <c r="J3090" t="str">
        <f>SALIDA[[#This Row],[CODIGO]]&amp;"       "&amp;SALIDA[[#This Row],[FAMILIA]]</f>
        <v>02923       JOHNSON CONTROLS</v>
      </c>
      <c r="K3090">
        <f>VLOOKUP(SALIDA[[#This Row],[CODIGO]],STOCK_STARSOFT[],5,FALSE)</f>
        <v>35.575735000000002</v>
      </c>
      <c r="L3090">
        <f>SALIDA[[#This Row],[CANTIDAD]]*SALIDA[[#This Row],[PRECIO UND]]</f>
        <v>71.151470000000003</v>
      </c>
    </row>
    <row r="3091" spans="1:12" x14ac:dyDescent="0.25">
      <c r="A3091" s="6" t="s">
        <v>3291</v>
      </c>
      <c r="B3091" s="100" t="str">
        <f>VLOOKUP(SALIDA[[#This Row],[CODIGO]],STOCKSANLUIS[],2,FALSE)</f>
        <v>VALVULA PARA AGUA HELADA FAN &amp; COIL 2 VIAS 1/2" DIAMETRO  CON ACTUADOR  220V JOHNSON CONTROLS - VLC2200FC-C</v>
      </c>
      <c r="C3091" s="153">
        <v>46087</v>
      </c>
      <c r="D3091">
        <v>1</v>
      </c>
      <c r="E3091">
        <f>IF(VLOOKUP(SALIDA[[#This Row],[CODIGO]],STOCKSANLUIS[],6,FALSE)=0,"PRODUCTO SIN STOCK/UBICACIÓN",VLOOKUP(SALIDA[[#This Row],[CODIGO]],STOCKSANLUIS[],6,FALSE))</f>
        <v>1</v>
      </c>
      <c r="F3091">
        <f>SALIDA[[#This Row],[CANTIDAD]]/SALIDA[[#This Row],[UND MEDIDA]]</f>
        <v>1</v>
      </c>
      <c r="G3091" t="str">
        <f>VLOOKUP(SALIDA[[#This Row],[CODIGO]],FAMILIAS[],4,FALSE)</f>
        <v>JOHNSON CONTROLS</v>
      </c>
      <c r="H3091" s="10" t="str">
        <f>IF(VLOOKUP(SALIDA[[#This Row],[CODIGO]],STOCKSANLUIS[],7,FALSE)=0,"PRODUCTO SIN STOCK/UBICACIÓN",VLOOKUP(SALIDA[[#This Row],[CODIGO]],STOCKSANLUIS[],7,FALSE))</f>
        <v>A</v>
      </c>
      <c r="I3091" s="10"/>
      <c r="J3091" t="str">
        <f>SALIDA[[#This Row],[CODIGO]]&amp;"       "&amp;SALIDA[[#This Row],[FAMILIA]]</f>
        <v>02713       JOHNSON CONTROLS</v>
      </c>
      <c r="K3091">
        <f>VLOOKUP(SALIDA[[#This Row],[CODIGO]],STOCK_STARSOFT[],5,FALSE)</f>
        <v>19.53922</v>
      </c>
      <c r="L3091">
        <f>SALIDA[[#This Row],[CANTIDAD]]*SALIDA[[#This Row],[PRECIO UND]]</f>
        <v>19.53922</v>
      </c>
    </row>
    <row r="3092" spans="1:12" x14ac:dyDescent="0.25">
      <c r="A3092" s="6" t="s">
        <v>931</v>
      </c>
      <c r="B3092" s="100" t="str">
        <f>VLOOKUP(SALIDA[[#This Row],[CODIGO]],STOCKSANLUIS[],2,FALSE)</f>
        <v>ACEITE POLIOLESTER POE 32 - 1 GALON - BVA</v>
      </c>
      <c r="C3092" s="153">
        <v>46087</v>
      </c>
      <c r="D3092">
        <v>1</v>
      </c>
      <c r="E3092">
        <f>IF(VLOOKUP(SALIDA[[#This Row],[CODIGO]],STOCKSANLUIS[],6,FALSE)=0,"PRODUCTO SIN STOCK/UBICACIÓN",VLOOKUP(SALIDA[[#This Row],[CODIGO]],STOCKSANLUIS[],6,FALSE))</f>
        <v>1</v>
      </c>
      <c r="F3092">
        <f>SALIDA[[#This Row],[CANTIDAD]]/SALIDA[[#This Row],[UND MEDIDA]]</f>
        <v>1</v>
      </c>
      <c r="G3092" t="str">
        <f>VLOOKUP(SALIDA[[#This Row],[CODIGO]],FAMILIAS[],4,FALSE)</f>
        <v>BVA</v>
      </c>
      <c r="H3092" s="10" t="str">
        <f>IF(VLOOKUP(SALIDA[[#This Row],[CODIGO]],STOCKSANLUIS[],7,FALSE)=0,"PRODUCTO SIN STOCK/UBICACIÓN",VLOOKUP(SALIDA[[#This Row],[CODIGO]],STOCKSANLUIS[],7,FALSE))</f>
        <v>C</v>
      </c>
      <c r="I3092" s="10"/>
      <c r="J3092" t="str">
        <f>SALIDA[[#This Row],[CODIGO]]&amp;"       "&amp;SALIDA[[#This Row],[FAMILIA]]</f>
        <v>00987       BVA</v>
      </c>
      <c r="K3092">
        <f>VLOOKUP(SALIDA[[#This Row],[CODIGO]],STOCK_STARSOFT[],5,FALSE)</f>
        <v>47.466326000000002</v>
      </c>
      <c r="L3092">
        <f>SALIDA[[#This Row],[CANTIDAD]]*SALIDA[[#This Row],[PRECIO UND]]</f>
        <v>47.466326000000002</v>
      </c>
    </row>
    <row r="3093" spans="1:12" x14ac:dyDescent="0.25">
      <c r="A3093" s="6" t="s">
        <v>2719</v>
      </c>
      <c r="B3093" s="100" t="str">
        <f>VLOOKUP(SALIDA[[#This Row],[CODIGO]],STOCKSANLUIS[],2,FALSE)</f>
        <v xml:space="preserve">ACEITE PARA BOMBA DE VACIO - 1 GALON - BVA </v>
      </c>
      <c r="C3093" s="153">
        <v>46087</v>
      </c>
      <c r="D3093">
        <v>3</v>
      </c>
      <c r="E3093">
        <f>IF(VLOOKUP(SALIDA[[#This Row],[CODIGO]],STOCKSANLUIS[],6,FALSE)=0,"PRODUCTO SIN STOCK/UBICACIÓN",VLOOKUP(SALIDA[[#This Row],[CODIGO]],STOCKSANLUIS[],6,FALSE))</f>
        <v>1</v>
      </c>
      <c r="F3093">
        <f>SALIDA[[#This Row],[CANTIDAD]]/SALIDA[[#This Row],[UND MEDIDA]]</f>
        <v>3</v>
      </c>
      <c r="G3093" t="str">
        <f>VLOOKUP(SALIDA[[#This Row],[CODIGO]],FAMILIAS[],4,FALSE)</f>
        <v>BVA</v>
      </c>
      <c r="H3093" s="10" t="str">
        <f>IF(VLOOKUP(SALIDA[[#This Row],[CODIGO]],STOCKSANLUIS[],7,FALSE)=0,"PRODUCTO SIN STOCK/UBICACIÓN",VLOOKUP(SALIDA[[#This Row],[CODIGO]],STOCKSANLUIS[],7,FALSE))</f>
        <v>C</v>
      </c>
      <c r="I3093" s="10"/>
      <c r="J3093" t="str">
        <f>SALIDA[[#This Row],[CODIGO]]&amp;"       "&amp;SALIDA[[#This Row],[FAMILIA]]</f>
        <v>02202       BVA</v>
      </c>
      <c r="K3093">
        <f>VLOOKUP(SALIDA[[#This Row],[CODIGO]],STOCK_STARSOFT[],5,FALSE)</f>
        <v>13.965745</v>
      </c>
      <c r="L3093">
        <f>SALIDA[[#This Row],[CANTIDAD]]*SALIDA[[#This Row],[PRECIO UND]]</f>
        <v>41.897235000000002</v>
      </c>
    </row>
    <row r="3094" spans="1:12" x14ac:dyDescent="0.25">
      <c r="A3094" s="6" t="s">
        <v>945</v>
      </c>
      <c r="B3094" s="100" t="str">
        <f>VLOOKUP(SALIDA[[#This Row],[CODIGO]],STOCKSANLUIS[],2,FALSE)</f>
        <v>ORIFICIO N°6 PARA TE-12 - 067B2709</v>
      </c>
      <c r="C3094" s="153">
        <v>46087</v>
      </c>
      <c r="D3094">
        <v>2</v>
      </c>
      <c r="E3094">
        <f>IF(VLOOKUP(SALIDA[[#This Row],[CODIGO]],STOCKSANLUIS[],6,FALSE)=0,"PRODUCTO SIN STOCK/UBICACIÓN",VLOOKUP(SALIDA[[#This Row],[CODIGO]],STOCKSANLUIS[],6,FALSE))</f>
        <v>1</v>
      </c>
      <c r="F3094">
        <f>SALIDA[[#This Row],[CANTIDAD]]/SALIDA[[#This Row],[UND MEDIDA]]</f>
        <v>2</v>
      </c>
      <c r="G3094" t="str">
        <f>VLOOKUP(SALIDA[[#This Row],[CODIGO]],FAMILIAS[],4,FALSE)</f>
        <v>DANFOSS</v>
      </c>
      <c r="H3094" s="10" t="str">
        <f>IF(VLOOKUP(SALIDA[[#This Row],[CODIGO]],STOCKSANLUIS[],7,FALSE)=0,"PRODUCTO SIN STOCK/UBICACIÓN",VLOOKUP(SALIDA[[#This Row],[CODIGO]],STOCKSANLUIS[],7,FALSE))</f>
        <v>A</v>
      </c>
      <c r="I3094" s="10"/>
      <c r="J3094" t="str">
        <f>SALIDA[[#This Row],[CODIGO]]&amp;"       "&amp;SALIDA[[#This Row],[FAMILIA]]</f>
        <v>01010       DANFOSS</v>
      </c>
      <c r="K3094">
        <f>VLOOKUP(SALIDA[[#This Row],[CODIGO]],STOCK_STARSOFT[],5,FALSE)</f>
        <v>22.585849</v>
      </c>
      <c r="L3094">
        <f>SALIDA[[#This Row],[CANTIDAD]]*SALIDA[[#This Row],[PRECIO UND]]</f>
        <v>45.171697999999999</v>
      </c>
    </row>
    <row r="3095" spans="1:12" x14ac:dyDescent="0.25">
      <c r="A3095" s="6" t="s">
        <v>947</v>
      </c>
      <c r="B3095" s="100" t="str">
        <f>VLOOKUP(SALIDA[[#This Row],[CODIGO]],STOCKSANLUIS[],2,FALSE)</f>
        <v>ELEMENTO TERMOSTATICO DANFOSS TES-12 COD. 067B3347</v>
      </c>
      <c r="C3095" s="153">
        <v>46087</v>
      </c>
      <c r="D3095">
        <v>2</v>
      </c>
      <c r="E3095">
        <f>IF(VLOOKUP(SALIDA[[#This Row],[CODIGO]],STOCKSANLUIS[],6,FALSE)=0,"PRODUCTO SIN STOCK/UBICACIÓN",VLOOKUP(SALIDA[[#This Row],[CODIGO]],STOCKSANLUIS[],6,FALSE))</f>
        <v>1</v>
      </c>
      <c r="F3095">
        <f>SALIDA[[#This Row],[CANTIDAD]]/SALIDA[[#This Row],[UND MEDIDA]]</f>
        <v>2</v>
      </c>
      <c r="G3095" t="str">
        <f>VLOOKUP(SALIDA[[#This Row],[CODIGO]],FAMILIAS[],4,FALSE)</f>
        <v>DANFOSS</v>
      </c>
      <c r="H3095" s="10" t="str">
        <f>IF(VLOOKUP(SALIDA[[#This Row],[CODIGO]],STOCKSANLUIS[],7,FALSE)=0,"PRODUCTO SIN STOCK/UBICACIÓN",VLOOKUP(SALIDA[[#This Row],[CODIGO]],STOCKSANLUIS[],7,FALSE))</f>
        <v>A</v>
      </c>
      <c r="I3095" s="10"/>
      <c r="J3095" t="str">
        <f>SALIDA[[#This Row],[CODIGO]]&amp;"       "&amp;SALIDA[[#This Row],[FAMILIA]]</f>
        <v>01011       DANFOSS</v>
      </c>
      <c r="K3095">
        <f>VLOOKUP(SALIDA[[#This Row],[CODIGO]],STOCK_STARSOFT[],5,FALSE)</f>
        <v>63.271506000000002</v>
      </c>
      <c r="L3095">
        <f>SALIDA[[#This Row],[CANTIDAD]]*SALIDA[[#This Row],[PRECIO UND]]</f>
        <v>126.543012</v>
      </c>
    </row>
    <row r="3096" spans="1:12" x14ac:dyDescent="0.25">
      <c r="A3096" s="6" t="s">
        <v>19299</v>
      </c>
      <c r="B3096" s="100" t="str">
        <f>VLOOKUP(SALIDA[[#This Row],[CODIGO]],STOCKSANLUIS[],2,FALSE)</f>
        <v>CINTA DE PVC PARA MINI SPLITS 50MMX50M - TAFETAN - EVERFROST - HIGH QUALITY</v>
      </c>
      <c r="C3096" s="153">
        <v>46087</v>
      </c>
      <c r="D3096">
        <v>5</v>
      </c>
      <c r="E3096">
        <f>IF(VLOOKUP(SALIDA[[#This Row],[CODIGO]],STOCKSANLUIS[],6,FALSE)=0,"PRODUCTO SIN STOCK/UBICACIÓN",VLOOKUP(SALIDA[[#This Row],[CODIGO]],STOCKSANLUIS[],6,FALSE))</f>
        <v>1</v>
      </c>
      <c r="F3096">
        <f>SALIDA[[#This Row],[CANTIDAD]]/SALIDA[[#This Row],[UND MEDIDA]]</f>
        <v>5</v>
      </c>
      <c r="G3096" t="str">
        <f>VLOOKUP(SALIDA[[#This Row],[CODIGO]],FAMILIAS[],4,FALSE)</f>
        <v>EVERFROST</v>
      </c>
      <c r="H3096" s="10" t="str">
        <f>IF(VLOOKUP(SALIDA[[#This Row],[CODIGO]],STOCKSANLUIS[],7,FALSE)=0,"PRODUCTO SIN STOCK/UBICACIÓN",VLOOKUP(SALIDA[[#This Row],[CODIGO]],STOCKSANLUIS[],7,FALSE))</f>
        <v>C</v>
      </c>
      <c r="I3096" s="10"/>
      <c r="J3096" t="str">
        <f>SALIDA[[#This Row],[CODIGO]]&amp;"       "&amp;SALIDA[[#This Row],[FAMILIA]]</f>
        <v>03489       EVERFROST</v>
      </c>
      <c r="K3096">
        <f>VLOOKUP(SALIDA[[#This Row],[CODIGO]],STOCK_STARSOFT[],5,FALSE)</f>
        <v>0.76004300000000002</v>
      </c>
      <c r="L3096">
        <f>SALIDA[[#This Row],[CANTIDAD]]*SALIDA[[#This Row],[PRECIO UND]]</f>
        <v>3.8002150000000001</v>
      </c>
    </row>
    <row r="3097" spans="1:12" x14ac:dyDescent="0.25">
      <c r="A3097" s="6" t="s">
        <v>3929</v>
      </c>
      <c r="B3097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097" s="153">
        <v>46087</v>
      </c>
      <c r="D3097">
        <v>1</v>
      </c>
      <c r="E3097">
        <f>IF(VLOOKUP(SALIDA[[#This Row],[CODIGO]],STOCKSANLUIS[],6,FALSE)=0,"PRODUCTO SIN STOCK/UBICACIÓN",VLOOKUP(SALIDA[[#This Row],[CODIGO]],STOCKSANLUIS[],6,FALSE))</f>
        <v>1</v>
      </c>
      <c r="F3097">
        <f>SALIDA[[#This Row],[CANTIDAD]]/SALIDA[[#This Row],[UND MEDIDA]]</f>
        <v>1</v>
      </c>
      <c r="G3097" t="str">
        <f>VLOOKUP(SALIDA[[#This Row],[CODIGO]],FAMILIAS[],4,FALSE)</f>
        <v>VIKING</v>
      </c>
      <c r="H3097" s="10" t="str">
        <f>IF(VLOOKUP(SALIDA[[#This Row],[CODIGO]],STOCKSANLUIS[],7,FALSE)=0,"PRODUCTO SIN STOCK/UBICACIÓN",VLOOKUP(SALIDA[[#This Row],[CODIGO]],STOCKSANLUIS[],7,FALSE))</f>
        <v>B</v>
      </c>
      <c r="I3097" s="10"/>
      <c r="J3097" t="str">
        <f>SALIDA[[#This Row],[CODIGO]]&amp;"       "&amp;SALIDA[[#This Row],[FAMILIA]]</f>
        <v>03396       VIKING</v>
      </c>
      <c r="K3097">
        <f>VLOOKUP(SALIDA[[#This Row],[CODIGO]],STOCK_STARSOFT[],5,FALSE)</f>
        <v>202.05513400000001</v>
      </c>
      <c r="L3097">
        <f>SALIDA[[#This Row],[CANTIDAD]]*SALIDA[[#This Row],[PRECIO UND]]</f>
        <v>202.05513400000001</v>
      </c>
    </row>
    <row r="3098" spans="1:12" x14ac:dyDescent="0.25">
      <c r="A3098" s="6" t="s">
        <v>3931</v>
      </c>
      <c r="B3098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098" s="153">
        <v>46087</v>
      </c>
      <c r="D3098">
        <v>1</v>
      </c>
      <c r="E3098">
        <f>IF(VLOOKUP(SALIDA[[#This Row],[CODIGO]],STOCKSANLUIS[],6,FALSE)=0,"PRODUCTO SIN STOCK/UBICACIÓN",VLOOKUP(SALIDA[[#This Row],[CODIGO]],STOCKSANLUIS[],6,FALSE))</f>
        <v>1</v>
      </c>
      <c r="F3098">
        <f>SALIDA[[#This Row],[CANTIDAD]]/SALIDA[[#This Row],[UND MEDIDA]]</f>
        <v>1</v>
      </c>
      <c r="G3098" t="str">
        <f>VLOOKUP(SALIDA[[#This Row],[CODIGO]],FAMILIAS[],4,FALSE)</f>
        <v>VIKING</v>
      </c>
      <c r="H3098" s="10" t="str">
        <f>IF(VLOOKUP(SALIDA[[#This Row],[CODIGO]],STOCKSANLUIS[],7,FALSE)=0,"PRODUCTO SIN STOCK/UBICACIÓN",VLOOKUP(SALIDA[[#This Row],[CODIGO]],STOCKSANLUIS[],7,FALSE))</f>
        <v>B</v>
      </c>
      <c r="I3098" s="10"/>
      <c r="J3098" t="str">
        <f>SALIDA[[#This Row],[CODIGO]]&amp;"       "&amp;SALIDA[[#This Row],[FAMILIA]]</f>
        <v>03397       VIKING</v>
      </c>
      <c r="K3098">
        <f>VLOOKUP(SALIDA[[#This Row],[CODIGO]],STOCK_STARSOFT[],5,FALSE)</f>
        <v>267.68141000000003</v>
      </c>
      <c r="L3098">
        <f>SALIDA[[#This Row],[CANTIDAD]]*SALIDA[[#This Row],[PRECIO UND]]</f>
        <v>267.68141000000003</v>
      </c>
    </row>
    <row r="3099" spans="1:12" x14ac:dyDescent="0.25">
      <c r="A3099" s="6" t="s">
        <v>725</v>
      </c>
      <c r="B3099" s="100" t="str">
        <f>VLOOKUP(SALIDA[[#This Row],[CODIGO]],STOCKSANLUIS[],2,FALSE)</f>
        <v>ORIFICIO #-2 PARA TEX 5, TES 5 - 067B2790</v>
      </c>
      <c r="C3099" s="153">
        <v>46087</v>
      </c>
      <c r="D3099">
        <v>4</v>
      </c>
      <c r="E3099">
        <f>IF(VLOOKUP(SALIDA[[#This Row],[CODIGO]],STOCKSANLUIS[],6,FALSE)=0,"PRODUCTO SIN STOCK/UBICACIÓN",VLOOKUP(SALIDA[[#This Row],[CODIGO]],STOCKSANLUIS[],6,FALSE))</f>
        <v>1</v>
      </c>
      <c r="F3099">
        <f>SALIDA[[#This Row],[CANTIDAD]]/SALIDA[[#This Row],[UND MEDIDA]]</f>
        <v>4</v>
      </c>
      <c r="G3099" t="str">
        <f>VLOOKUP(SALIDA[[#This Row],[CODIGO]],FAMILIAS[],4,FALSE)</f>
        <v>DANFOSS</v>
      </c>
      <c r="H3099" s="10" t="str">
        <f>IF(VLOOKUP(SALIDA[[#This Row],[CODIGO]],STOCKSANLUIS[],7,FALSE)=0,"PRODUCTO SIN STOCK/UBICACIÓN",VLOOKUP(SALIDA[[#This Row],[CODIGO]],STOCKSANLUIS[],7,FALSE))</f>
        <v>A</v>
      </c>
      <c r="I3099" s="10"/>
      <c r="J3099" t="str">
        <f>SALIDA[[#This Row],[CODIGO]]&amp;"       "&amp;SALIDA[[#This Row],[FAMILIA]]</f>
        <v>00795       DANFOSS</v>
      </c>
      <c r="K3099">
        <f>VLOOKUP(SALIDA[[#This Row],[CODIGO]],STOCK_STARSOFT[],5,FALSE)</f>
        <v>18.426532999999999</v>
      </c>
      <c r="L3099">
        <f>SALIDA[[#This Row],[CANTIDAD]]*SALIDA[[#This Row],[PRECIO UND]]</f>
        <v>73.706131999999997</v>
      </c>
    </row>
    <row r="3100" spans="1:12" x14ac:dyDescent="0.25">
      <c r="A3100" s="6" t="s">
        <v>79</v>
      </c>
      <c r="B3100" s="100" t="str">
        <f>VLOOKUP(SALIDA[[#This Row],[CODIGO]],STOCKSANLUIS[],2,FALSE)</f>
        <v>CONTROLADOR DE TEMPERATURA DIGITAL TC-900EL POWER - VER.07 - 12/24 VAC/DC - FULL GAUGE</v>
      </c>
      <c r="C3100" s="153">
        <v>46087</v>
      </c>
      <c r="D3100">
        <v>2</v>
      </c>
      <c r="E3100">
        <f>IF(VLOOKUP(SALIDA[[#This Row],[CODIGO]],STOCKSANLUIS[],6,FALSE)=0,"PRODUCTO SIN STOCK/UBICACIÓN",VLOOKUP(SALIDA[[#This Row],[CODIGO]],STOCKSANLUIS[],6,FALSE))</f>
        <v>1</v>
      </c>
      <c r="F3100">
        <f>SALIDA[[#This Row],[CANTIDAD]]/SALIDA[[#This Row],[UND MEDIDA]]</f>
        <v>2</v>
      </c>
      <c r="G3100" t="str">
        <f>VLOOKUP(SALIDA[[#This Row],[CODIGO]],FAMILIAS[],4,FALSE)</f>
        <v>FULL GAUGE</v>
      </c>
      <c r="H3100" s="10" t="str">
        <f>IF(VLOOKUP(SALIDA[[#This Row],[CODIGO]],STOCKSANLUIS[],7,FALSE)=0,"PRODUCTO SIN STOCK/UBICACIÓN",VLOOKUP(SALIDA[[#This Row],[CODIGO]],STOCKSANLUIS[],7,FALSE))</f>
        <v>C</v>
      </c>
      <c r="I3100" s="10"/>
      <c r="J3100" t="str">
        <f>SALIDA[[#This Row],[CODIGO]]&amp;"       "&amp;SALIDA[[#This Row],[FAMILIA]]</f>
        <v>00044       FULL GAUGE</v>
      </c>
      <c r="K3100">
        <f>VLOOKUP(SALIDA[[#This Row],[CODIGO]],STOCK_STARSOFT[],5,FALSE)</f>
        <v>21.044938999999999</v>
      </c>
      <c r="L3100">
        <f>SALIDA[[#This Row],[CANTIDAD]]*SALIDA[[#This Row],[PRECIO UND]]</f>
        <v>42.089877999999999</v>
      </c>
    </row>
    <row r="3101" spans="1:12" x14ac:dyDescent="0.25">
      <c r="A3101" s="6" t="s">
        <v>33</v>
      </c>
      <c r="B3101" s="100" t="str">
        <f>VLOOKUP(SALIDA[[#This Row],[CODIGO]],STOCKSANLUIS[],2,FALSE)</f>
        <v>CONTROLADOR DE TEMPERATURA DIGITAL MT-512E 2HP - VER.13 - 115/220 VAC - FULL GAUGE</v>
      </c>
      <c r="C3101" s="153">
        <v>46087</v>
      </c>
      <c r="D3101">
        <v>1</v>
      </c>
      <c r="E3101">
        <f>IF(VLOOKUP(SALIDA[[#This Row],[CODIGO]],STOCKSANLUIS[],6,FALSE)=0,"PRODUCTO SIN STOCK/UBICACIÓN",VLOOKUP(SALIDA[[#This Row],[CODIGO]],STOCKSANLUIS[],6,FALSE))</f>
        <v>1</v>
      </c>
      <c r="F3101">
        <f>SALIDA[[#This Row],[CANTIDAD]]/SALIDA[[#This Row],[UND MEDIDA]]</f>
        <v>1</v>
      </c>
      <c r="G3101" t="str">
        <f>VLOOKUP(SALIDA[[#This Row],[CODIGO]],FAMILIAS[],4,FALSE)</f>
        <v>FULL GAUGE</v>
      </c>
      <c r="H3101" s="10" t="str">
        <f>IF(VLOOKUP(SALIDA[[#This Row],[CODIGO]],STOCKSANLUIS[],7,FALSE)=0,"PRODUCTO SIN STOCK/UBICACIÓN",VLOOKUP(SALIDA[[#This Row],[CODIGO]],STOCKSANLUIS[],7,FALSE))</f>
        <v>C</v>
      </c>
      <c r="I3101" s="10"/>
      <c r="J3101" t="str">
        <f>SALIDA[[#This Row],[CODIGO]]&amp;"       "&amp;SALIDA[[#This Row],[FAMILIA]]</f>
        <v>00016       FULL GAUGE</v>
      </c>
      <c r="K3101">
        <f>VLOOKUP(SALIDA[[#This Row],[CODIGO]],STOCK_STARSOFT[],5,FALSE)</f>
        <v>13.318346</v>
      </c>
      <c r="L3101">
        <f>SALIDA[[#This Row],[CANTIDAD]]*SALIDA[[#This Row],[PRECIO UND]]</f>
        <v>13.318346</v>
      </c>
    </row>
    <row r="3102" spans="1:12" x14ac:dyDescent="0.25">
      <c r="A3102" s="6" t="s">
        <v>77</v>
      </c>
      <c r="B3102" s="100" t="str">
        <f>VLOOKUP(SALIDA[[#This Row],[CODIGO]],STOCKSANLUIS[],2,FALSE)</f>
        <v>CONTROLADOR DE TEMPERATURA DIGITAL TC-900EW LOG - VER.04 - 115/220 VAC - FULL GAUGE - WHITE</v>
      </c>
      <c r="C3102" s="153">
        <v>46087</v>
      </c>
      <c r="D3102">
        <v>1</v>
      </c>
      <c r="E3102">
        <f>IF(VLOOKUP(SALIDA[[#This Row],[CODIGO]],STOCKSANLUIS[],6,FALSE)=0,"PRODUCTO SIN STOCK/UBICACIÓN",VLOOKUP(SALIDA[[#This Row],[CODIGO]],STOCKSANLUIS[],6,FALSE))</f>
        <v>1</v>
      </c>
      <c r="F3102">
        <f>SALIDA[[#This Row],[CANTIDAD]]/SALIDA[[#This Row],[UND MEDIDA]]</f>
        <v>1</v>
      </c>
      <c r="G3102" t="str">
        <f>VLOOKUP(SALIDA[[#This Row],[CODIGO]],FAMILIAS[],4,FALSE)</f>
        <v>FULL GAUGE</v>
      </c>
      <c r="H3102" s="10" t="str">
        <f>IF(VLOOKUP(SALIDA[[#This Row],[CODIGO]],STOCKSANLUIS[],7,FALSE)=0,"PRODUCTO SIN STOCK/UBICACIÓN",VLOOKUP(SALIDA[[#This Row],[CODIGO]],STOCKSANLUIS[],7,FALSE))</f>
        <v>C</v>
      </c>
      <c r="I3102" s="10"/>
      <c r="J3102" t="str">
        <f>SALIDA[[#This Row],[CODIGO]]&amp;"       "&amp;SALIDA[[#This Row],[FAMILIA]]</f>
        <v>00041       FULL GAUGE</v>
      </c>
      <c r="K3102">
        <f>VLOOKUP(SALIDA[[#This Row],[CODIGO]],STOCK_STARSOFT[],5,FALSE)</f>
        <v>34.414344</v>
      </c>
      <c r="L3102">
        <f>SALIDA[[#This Row],[CANTIDAD]]*SALIDA[[#This Row],[PRECIO UND]]</f>
        <v>34.414344</v>
      </c>
    </row>
    <row r="3103" spans="1:12" x14ac:dyDescent="0.25">
      <c r="A3103" s="6" t="s">
        <v>485</v>
      </c>
      <c r="B3103" s="100" t="str">
        <f>VLOOKUP(SALIDA[[#This Row],[CODIGO]],STOCKSANLUIS[],2,FALSE)</f>
        <v>SOLDADURA DE PLATA HARRIS AL 0%</v>
      </c>
      <c r="C3103" s="153">
        <v>46087</v>
      </c>
      <c r="D3103">
        <v>10</v>
      </c>
      <c r="E3103">
        <f>IF(VLOOKUP(SALIDA[[#This Row],[CODIGO]],STOCKSANLUIS[],6,FALSE)=0,"PRODUCTO SIN STOCK/UBICACIÓN",VLOOKUP(SALIDA[[#This Row],[CODIGO]],STOCKSANLUIS[],6,FALSE))</f>
        <v>1</v>
      </c>
      <c r="F3103">
        <f>SALIDA[[#This Row],[CANTIDAD]]/SALIDA[[#This Row],[UND MEDIDA]]</f>
        <v>10</v>
      </c>
      <c r="G3103" t="str">
        <f>VLOOKUP(SALIDA[[#This Row],[CODIGO]],FAMILIAS[],4,FALSE)</f>
        <v>HARRIS</v>
      </c>
      <c r="H3103" s="10" t="str">
        <f>IF(VLOOKUP(SALIDA[[#This Row],[CODIGO]],STOCKSANLUIS[],7,FALSE)=0,"PRODUCTO SIN STOCK/UBICACIÓN",VLOOKUP(SALIDA[[#This Row],[CODIGO]],STOCKSANLUIS[],7,FALSE))</f>
        <v>C</v>
      </c>
      <c r="I3103" s="10" t="s">
        <v>19536</v>
      </c>
      <c r="J3103" t="str">
        <f>SALIDA[[#This Row],[CODIGO]]&amp;"       "&amp;SALIDA[[#This Row],[FAMILIA]]</f>
        <v>00405       HARRIS</v>
      </c>
      <c r="K3103">
        <f>VLOOKUP(SALIDA[[#This Row],[CODIGO]],STOCK_STARSOFT[],5,FALSE)</f>
        <v>0.38343100000000002</v>
      </c>
      <c r="L3103">
        <f>SALIDA[[#This Row],[CANTIDAD]]*SALIDA[[#This Row],[PRECIO UND]]</f>
        <v>3.8343100000000003</v>
      </c>
    </row>
    <row r="3104" spans="1:12" x14ac:dyDescent="0.25">
      <c r="A3104" s="6" t="s">
        <v>2543</v>
      </c>
      <c r="B3104" s="100" t="str">
        <f>VLOOKUP(SALIDA[[#This Row],[CODIGO]],STOCKSANLUIS[],2,FALSE)</f>
        <v>EQUIPO DE A/A MINI SPLIT FRIO SOLO - 18000 BTU - R410A - 220V/1PH/60HZ - TEMP BLUE MADE BY CARRIER INTERAMERICA CORPORATION</v>
      </c>
      <c r="C3104" s="153">
        <v>46087</v>
      </c>
      <c r="D3104">
        <v>1</v>
      </c>
      <c r="E3104">
        <f>IF(VLOOKUP(SALIDA[[#This Row],[CODIGO]],STOCKSANLUIS[],6,FALSE)=0,"PRODUCTO SIN STOCK/UBICACIÓN",VLOOKUP(SALIDA[[#This Row],[CODIGO]],STOCKSANLUIS[],6,FALSE))</f>
        <v>1</v>
      </c>
      <c r="F3104">
        <f>SALIDA[[#This Row],[CANTIDAD]]/SALIDA[[#This Row],[UND MEDIDA]]</f>
        <v>1</v>
      </c>
      <c r="G3104" t="str">
        <f>VLOOKUP(SALIDA[[#This Row],[CODIGO]],FAMILIAS[],4,FALSE)</f>
        <v>TEMP BLUE</v>
      </c>
      <c r="H3104" s="10" t="str">
        <f>IF(VLOOKUP(SALIDA[[#This Row],[CODIGO]],STOCKSANLUIS[],7,FALSE)=0,"PRODUCTO SIN STOCK/UBICACIÓN",VLOOKUP(SALIDA[[#This Row],[CODIGO]],STOCKSANLUIS[],7,FALSE))</f>
        <v>B</v>
      </c>
      <c r="I3104" s="10"/>
      <c r="J3104" t="str">
        <f>SALIDA[[#This Row],[CODIGO]]&amp;"       "&amp;SALIDA[[#This Row],[FAMILIA]]</f>
        <v>02084       TEMP BLUE</v>
      </c>
      <c r="K3104">
        <f>VLOOKUP(SALIDA[[#This Row],[CODIGO]],STOCK_STARSOFT[],5,FALSE)</f>
        <v>231.261594</v>
      </c>
      <c r="L3104">
        <f>SALIDA[[#This Row],[CANTIDAD]]*SALIDA[[#This Row],[PRECIO UND]]</f>
        <v>231.261594</v>
      </c>
    </row>
    <row r="3105" spans="1:12" x14ac:dyDescent="0.25">
      <c r="A3105" s="6" t="s">
        <v>2525</v>
      </c>
      <c r="B3105" s="100" t="str">
        <f>VLOOKUP(SALIDA[[#This Row],[CODIGO]],STOCKSANLUIS[],2,FALSE)</f>
        <v>GAS REFRIGERANTE FREON MO49 PLUS - 340 GR - CAJA DE 12 - REEMPLAZO DEL R-12 - CHEMOURS</v>
      </c>
      <c r="C3105" s="153">
        <v>46087</v>
      </c>
      <c r="D3105">
        <v>3</v>
      </c>
      <c r="E3105">
        <f>IF(VLOOKUP(SALIDA[[#This Row],[CODIGO]],STOCKSANLUIS[],6,FALSE)=0,"PRODUCTO SIN STOCK/UBICACIÓN",VLOOKUP(SALIDA[[#This Row],[CODIGO]],STOCKSANLUIS[],6,FALSE))</f>
        <v>1</v>
      </c>
      <c r="F3105">
        <f>SALIDA[[#This Row],[CANTIDAD]]/SALIDA[[#This Row],[UND MEDIDA]]</f>
        <v>3</v>
      </c>
      <c r="G3105" t="str">
        <f>VLOOKUP(SALIDA[[#This Row],[CODIGO]],FAMILIAS[],4,FALSE)</f>
        <v>THE CHEMOURS</v>
      </c>
      <c r="H3105" s="10" t="str">
        <f>IF(VLOOKUP(SALIDA[[#This Row],[CODIGO]],STOCKSANLUIS[],7,FALSE)=0,"PRODUCTO SIN STOCK/UBICACIÓN",VLOOKUP(SALIDA[[#This Row],[CODIGO]],STOCKSANLUIS[],7,FALSE))</f>
        <v>C</v>
      </c>
      <c r="I3105" s="10"/>
      <c r="J3105" t="str">
        <f>SALIDA[[#This Row],[CODIGO]]&amp;"       "&amp;SALIDA[[#This Row],[FAMILIA]]</f>
        <v>02072       THE CHEMOURS</v>
      </c>
      <c r="K3105">
        <f>VLOOKUP(SALIDA[[#This Row],[CODIGO]],STOCK_STARSOFT[],5,FALSE)</f>
        <v>4.2557470000000004</v>
      </c>
      <c r="L3105">
        <f>SALIDA[[#This Row],[CANTIDAD]]*SALIDA[[#This Row],[PRECIO UND]]</f>
        <v>12.767241000000002</v>
      </c>
    </row>
    <row r="3106" spans="1:12" x14ac:dyDescent="0.25">
      <c r="A3106" s="6" t="s">
        <v>22355</v>
      </c>
      <c r="B3106" s="100" t="str">
        <f>VLOOKUP(SALIDA[[#This Row],[CODIGO]],STOCKSANLUIS[],2,FALSE)</f>
        <v>FILTRO SECADOR  48-DC 023U4383 - ALTERNATIVO AL COD 00572 - DANFOSS</v>
      </c>
      <c r="C3106" s="153">
        <v>46087</v>
      </c>
      <c r="D3106">
        <v>3</v>
      </c>
      <c r="E3106" t="str">
        <f>IF(VLOOKUP(SALIDA[[#This Row],[CODIGO]],STOCKSANLUIS[],6,FALSE)=0,"PRODUCTO SIN STOCK/UBICACIÓN",VLOOKUP(SALIDA[[#This Row],[CODIGO]],STOCKSANLUIS[],6,FALSE))</f>
        <v>PRODUCTO SIN STOCK/UBICACIÓN</v>
      </c>
      <c r="F3106" t="e">
        <f>SALIDA[[#This Row],[CANTIDAD]]/SALIDA[[#This Row],[UND MEDIDA]]</f>
        <v>#VALUE!</v>
      </c>
      <c r="G3106" t="str">
        <f>VLOOKUP(SALIDA[[#This Row],[CODIGO]],FAMILIAS[],4,FALSE)</f>
        <v>DANFOSS</v>
      </c>
      <c r="H3106" s="10" t="str">
        <f>IF(VLOOKUP(SALIDA[[#This Row],[CODIGO]],STOCKSANLUIS[],7,FALSE)=0,"PRODUCTO SIN STOCK/UBICACIÓN",VLOOKUP(SALIDA[[#This Row],[CODIGO]],STOCKSANLUIS[],7,FALSE))</f>
        <v>A</v>
      </c>
      <c r="I3106" s="10"/>
      <c r="J3106" t="str">
        <f>SALIDA[[#This Row],[CODIGO]]&amp;"       "&amp;SALIDA[[#This Row],[FAMILIA]]</f>
        <v>03670       DANFOSS</v>
      </c>
      <c r="K3106">
        <f>VLOOKUP(SALIDA[[#This Row],[CODIGO]],STOCK_STARSOFT[],5,FALSE)</f>
        <v>6.3516240000000002</v>
      </c>
      <c r="L3106">
        <f>SALIDA[[#This Row],[CANTIDAD]]*SALIDA[[#This Row],[PRECIO UND]]</f>
        <v>19.054872</v>
      </c>
    </row>
    <row r="3107" spans="1:12" x14ac:dyDescent="0.25">
      <c r="A3107" s="6" t="s">
        <v>927</v>
      </c>
      <c r="B3107" s="100" t="str">
        <f>VLOOKUP(SALIDA[[#This Row],[CODIGO]],STOCKSANLUIS[],2,FALSE)</f>
        <v>ACEITE PARA BOMBA DE VACIO VAC 235- 1/4 GALON - BVA</v>
      </c>
      <c r="C3107" s="153">
        <v>46087</v>
      </c>
      <c r="D3107">
        <v>12</v>
      </c>
      <c r="E3107">
        <f>IF(VLOOKUP(SALIDA[[#This Row],[CODIGO]],STOCKSANLUIS[],6,FALSE)=0,"PRODUCTO SIN STOCK/UBICACIÓN",VLOOKUP(SALIDA[[#This Row],[CODIGO]],STOCKSANLUIS[],6,FALSE))</f>
        <v>1</v>
      </c>
      <c r="F3107">
        <f>SALIDA[[#This Row],[CANTIDAD]]/SALIDA[[#This Row],[UND MEDIDA]]</f>
        <v>12</v>
      </c>
      <c r="G3107" t="str">
        <f>VLOOKUP(SALIDA[[#This Row],[CODIGO]],FAMILIAS[],4,FALSE)</f>
        <v>BVA</v>
      </c>
      <c r="H3107" s="10" t="str">
        <f>IF(VLOOKUP(SALIDA[[#This Row],[CODIGO]],STOCKSANLUIS[],7,FALSE)=0,"PRODUCTO SIN STOCK/UBICACIÓN",VLOOKUP(SALIDA[[#This Row],[CODIGO]],STOCKSANLUIS[],7,FALSE))</f>
        <v>C</v>
      </c>
      <c r="I3107" s="10"/>
      <c r="J3107" t="str">
        <f>SALIDA[[#This Row],[CODIGO]]&amp;"       "&amp;SALIDA[[#This Row],[FAMILIA]]</f>
        <v>00985       BVA</v>
      </c>
      <c r="K3107">
        <f>VLOOKUP(SALIDA[[#This Row],[CODIGO]],STOCK_STARSOFT[],5,FALSE)</f>
        <v>3.623278</v>
      </c>
      <c r="L3107">
        <f>SALIDA[[#This Row],[CANTIDAD]]*SALIDA[[#This Row],[PRECIO UND]]</f>
        <v>43.479336000000004</v>
      </c>
    </row>
    <row r="3108" spans="1:12" x14ac:dyDescent="0.25">
      <c r="A3108" s="6" t="s">
        <v>2836</v>
      </c>
      <c r="B3108" s="100" t="str">
        <f>VLOOKUP(SALIDA[[#This Row],[CODIGO]],STOCKSANLUIS[],2,FALSE)</f>
        <v>GAS REFRIGERANTE FREON R-134A - 13.62 KG - CHINO - CHEMOURS</v>
      </c>
      <c r="C3108" s="153">
        <v>46087</v>
      </c>
      <c r="D3108">
        <v>8</v>
      </c>
      <c r="E3108">
        <f>IF(VLOOKUP(SALIDA[[#This Row],[CODIGO]],STOCKSANLUIS[],6,FALSE)=0,"PRODUCTO SIN STOCK/UBICACIÓN",VLOOKUP(SALIDA[[#This Row],[CODIGO]],STOCKSANLUIS[],6,FALSE))</f>
        <v>1</v>
      </c>
      <c r="F3108">
        <f>SALIDA[[#This Row],[CANTIDAD]]/SALIDA[[#This Row],[UND MEDIDA]]</f>
        <v>8</v>
      </c>
      <c r="G3108" t="str">
        <f>VLOOKUP(SALIDA[[#This Row],[CODIGO]],FAMILIAS[],4,FALSE)</f>
        <v>THE CHEMOURS</v>
      </c>
      <c r="H3108" s="10" t="str">
        <f>IF(VLOOKUP(SALIDA[[#This Row],[CODIGO]],STOCKSANLUIS[],7,FALSE)=0,"PRODUCTO SIN STOCK/UBICACIÓN",VLOOKUP(SALIDA[[#This Row],[CODIGO]],STOCKSANLUIS[],7,FALSE))</f>
        <v>C</v>
      </c>
      <c r="I3108" s="10"/>
      <c r="J3108" t="str">
        <f>SALIDA[[#This Row],[CODIGO]]&amp;"       "&amp;SALIDA[[#This Row],[FAMILIA]]</f>
        <v>02304       THE CHEMOURS</v>
      </c>
      <c r="K3108">
        <f>VLOOKUP(SALIDA[[#This Row],[CODIGO]],STOCK_STARSOFT[],5,FALSE)</f>
        <v>132.07079300000001</v>
      </c>
      <c r="L3108">
        <f>SALIDA[[#This Row],[CANTIDAD]]*SALIDA[[#This Row],[PRECIO UND]]</f>
        <v>1056.5663440000001</v>
      </c>
    </row>
    <row r="3109" spans="1:12" x14ac:dyDescent="0.25">
      <c r="A3109" s="6" t="s">
        <v>79</v>
      </c>
      <c r="B3109" s="100" t="str">
        <f>VLOOKUP(SALIDA[[#This Row],[CODIGO]],STOCKSANLUIS[],2,FALSE)</f>
        <v>CONTROLADOR DE TEMPERATURA DIGITAL TC-900EL POWER - VER.07 - 12/24 VAC/DC - FULL GAUGE</v>
      </c>
      <c r="C3109" s="153">
        <v>46087</v>
      </c>
      <c r="D3109">
        <v>4</v>
      </c>
      <c r="E3109">
        <f>IF(VLOOKUP(SALIDA[[#This Row],[CODIGO]],STOCKSANLUIS[],6,FALSE)=0,"PRODUCTO SIN STOCK/UBICACIÓN",VLOOKUP(SALIDA[[#This Row],[CODIGO]],STOCKSANLUIS[],6,FALSE))</f>
        <v>1</v>
      </c>
      <c r="F3109">
        <f>SALIDA[[#This Row],[CANTIDAD]]/SALIDA[[#This Row],[UND MEDIDA]]</f>
        <v>4</v>
      </c>
      <c r="G3109" t="str">
        <f>VLOOKUP(SALIDA[[#This Row],[CODIGO]],FAMILIAS[],4,FALSE)</f>
        <v>FULL GAUGE</v>
      </c>
      <c r="H3109" s="10" t="str">
        <f>IF(VLOOKUP(SALIDA[[#This Row],[CODIGO]],STOCKSANLUIS[],7,FALSE)=0,"PRODUCTO SIN STOCK/UBICACIÓN",VLOOKUP(SALIDA[[#This Row],[CODIGO]],STOCKSANLUIS[],7,FALSE))</f>
        <v>C</v>
      </c>
      <c r="I3109" s="10"/>
      <c r="J3109" t="str">
        <f>SALIDA[[#This Row],[CODIGO]]&amp;"       "&amp;SALIDA[[#This Row],[FAMILIA]]</f>
        <v>00044       FULL GAUGE</v>
      </c>
      <c r="K3109">
        <f>VLOOKUP(SALIDA[[#This Row],[CODIGO]],STOCK_STARSOFT[],5,FALSE)</f>
        <v>21.044938999999999</v>
      </c>
      <c r="L3109">
        <f>SALIDA[[#This Row],[CANTIDAD]]*SALIDA[[#This Row],[PRECIO UND]]</f>
        <v>84.179755999999998</v>
      </c>
    </row>
    <row r="3110" spans="1:12" x14ac:dyDescent="0.25">
      <c r="A3110" s="6" t="s">
        <v>2693</v>
      </c>
      <c r="B3110" s="100" t="str">
        <f>VLOOKUP(SALIDA[[#This Row],[CODIGO]],STOCKSANLUIS[],2,FALSE)</f>
        <v>GAS REFRIGERANTE FREON R-410A - 11.35 KG - CHINO - CHEMOURS</v>
      </c>
      <c r="C3110" s="153">
        <v>46087</v>
      </c>
      <c r="D3110">
        <v>2</v>
      </c>
      <c r="E3110">
        <f>IF(VLOOKUP(SALIDA[[#This Row],[CODIGO]],STOCKSANLUIS[],6,FALSE)=0,"PRODUCTO SIN STOCK/UBICACIÓN",VLOOKUP(SALIDA[[#This Row],[CODIGO]],STOCKSANLUIS[],6,FALSE))</f>
        <v>1</v>
      </c>
      <c r="F3110">
        <f>SALIDA[[#This Row],[CANTIDAD]]/SALIDA[[#This Row],[UND MEDIDA]]</f>
        <v>2</v>
      </c>
      <c r="G3110" t="str">
        <f>VLOOKUP(SALIDA[[#This Row],[CODIGO]],FAMILIAS[],4,FALSE)</f>
        <v>THE CHEMOURS</v>
      </c>
      <c r="H3110" s="10" t="str">
        <f>IF(VLOOKUP(SALIDA[[#This Row],[CODIGO]],STOCKSANLUIS[],7,FALSE)=0,"PRODUCTO SIN STOCK/UBICACIÓN",VLOOKUP(SALIDA[[#This Row],[CODIGO]],STOCKSANLUIS[],7,FALSE))</f>
        <v>C</v>
      </c>
      <c r="I3110" s="10"/>
      <c r="J3110" t="str">
        <f>SALIDA[[#This Row],[CODIGO]]&amp;"       "&amp;SALIDA[[#This Row],[FAMILIA]]</f>
        <v>02187       THE CHEMOURS</v>
      </c>
      <c r="K3110">
        <f>VLOOKUP(SALIDA[[#This Row],[CODIGO]],STOCK_STARSOFT[],5,FALSE)</f>
        <v>122.01251999999999</v>
      </c>
      <c r="L3110">
        <f>SALIDA[[#This Row],[CANTIDAD]]*SALIDA[[#This Row],[PRECIO UND]]</f>
        <v>244.02503999999999</v>
      </c>
    </row>
    <row r="3111" spans="1:12" x14ac:dyDescent="0.25">
      <c r="A3111" s="6" t="s">
        <v>3513</v>
      </c>
      <c r="B3111" s="100" t="str">
        <f>VLOOKUP(SALIDA[[#This Row],[CODIGO]],STOCKSANLUIS[],2,FALSE)</f>
        <v>GAS REFRIGERANTE FREON 410A 650 GR -CHEMOURS - CAJA DE 12 -  CHINO</v>
      </c>
      <c r="C3111" s="153">
        <v>46087</v>
      </c>
      <c r="D3111">
        <v>2</v>
      </c>
      <c r="E3111">
        <f>IF(VLOOKUP(SALIDA[[#This Row],[CODIGO]],STOCKSANLUIS[],6,FALSE)=0,"PRODUCTO SIN STOCK/UBICACIÓN",VLOOKUP(SALIDA[[#This Row],[CODIGO]],STOCKSANLUIS[],6,FALSE))</f>
        <v>1</v>
      </c>
      <c r="F3111">
        <f>SALIDA[[#This Row],[CANTIDAD]]/SALIDA[[#This Row],[UND MEDIDA]]</f>
        <v>2</v>
      </c>
      <c r="G3111" t="str">
        <f>VLOOKUP(SALIDA[[#This Row],[CODIGO]],FAMILIAS[],4,FALSE)</f>
        <v>THE CHEMOURS</v>
      </c>
      <c r="H3111" s="10" t="str">
        <f>IF(VLOOKUP(SALIDA[[#This Row],[CODIGO]],STOCKSANLUIS[],7,FALSE)=0,"PRODUCTO SIN STOCK/UBICACIÓN",VLOOKUP(SALIDA[[#This Row],[CODIGO]],STOCKSANLUIS[],7,FALSE))</f>
        <v>C</v>
      </c>
      <c r="I3111" s="10"/>
      <c r="J3111" t="str">
        <f>SALIDA[[#This Row],[CODIGO]]&amp;"       "&amp;SALIDA[[#This Row],[FAMILIA]]</f>
        <v>02922       THE CHEMOURS</v>
      </c>
      <c r="K3111">
        <f>VLOOKUP(SALIDA[[#This Row],[CODIGO]],STOCK_STARSOFT[],5,FALSE)</f>
        <v>8.1124840000000003</v>
      </c>
      <c r="L3111">
        <f>SALIDA[[#This Row],[CANTIDAD]]*SALIDA[[#This Row],[PRECIO UND]]</f>
        <v>16.224968000000001</v>
      </c>
    </row>
    <row r="3112" spans="1:12" x14ac:dyDescent="0.25">
      <c r="A3112" s="6" t="s">
        <v>2693</v>
      </c>
      <c r="B3112" s="100" t="str">
        <f>VLOOKUP(SALIDA[[#This Row],[CODIGO]],STOCKSANLUIS[],2,FALSE)</f>
        <v>GAS REFRIGERANTE FREON R-410A - 11.35 KG - CHINO - CHEMOURS</v>
      </c>
      <c r="C3112" s="153">
        <v>46088</v>
      </c>
      <c r="D3112">
        <v>1</v>
      </c>
      <c r="E3112">
        <f>IF(VLOOKUP(SALIDA[[#This Row],[CODIGO]],STOCKSANLUIS[],6,FALSE)=0,"PRODUCTO SIN STOCK/UBICACIÓN",VLOOKUP(SALIDA[[#This Row],[CODIGO]],STOCKSANLUIS[],6,FALSE))</f>
        <v>1</v>
      </c>
      <c r="F3112">
        <f>SALIDA[[#This Row],[CANTIDAD]]/SALIDA[[#This Row],[UND MEDIDA]]</f>
        <v>1</v>
      </c>
      <c r="G3112" t="str">
        <f>VLOOKUP(SALIDA[[#This Row],[CODIGO]],FAMILIAS[],4,FALSE)</f>
        <v>THE CHEMOURS</v>
      </c>
      <c r="H3112" s="10" t="str">
        <f>IF(VLOOKUP(SALIDA[[#This Row],[CODIGO]],STOCKSANLUIS[],7,FALSE)=0,"PRODUCTO SIN STOCK/UBICACIÓN",VLOOKUP(SALIDA[[#This Row],[CODIGO]],STOCKSANLUIS[],7,FALSE))</f>
        <v>C</v>
      </c>
      <c r="I3112" s="10"/>
      <c r="J3112" t="str">
        <f>SALIDA[[#This Row],[CODIGO]]&amp;"       "&amp;SALIDA[[#This Row],[FAMILIA]]</f>
        <v>02187       THE CHEMOURS</v>
      </c>
      <c r="K3112">
        <f>VLOOKUP(SALIDA[[#This Row],[CODIGO]],STOCK_STARSOFT[],5,FALSE)</f>
        <v>122.01251999999999</v>
      </c>
      <c r="L3112">
        <f>SALIDA[[#This Row],[CANTIDAD]]*SALIDA[[#This Row],[PRECIO UND]]</f>
        <v>122.01251999999999</v>
      </c>
    </row>
    <row r="3113" spans="1:12" x14ac:dyDescent="0.25">
      <c r="A3113" s="6" t="s">
        <v>22234</v>
      </c>
      <c r="B3113" s="100" t="str">
        <f>VLOOKUP(SALIDA[[#This Row],[CODIGO]],STOCKSANLUIS[],2,FALSE)</f>
        <v>VÁLVULA ROTALOCK V04 -1 1/4" ODF 3/4" - VARV-30-EVERFROST</v>
      </c>
      <c r="C3113" s="153">
        <v>46088</v>
      </c>
      <c r="D3113">
        <v>1</v>
      </c>
      <c r="E3113" t="str">
        <f>IF(VLOOKUP(SALIDA[[#This Row],[CODIGO]],STOCKSANLUIS[],6,FALSE)=0,"PRODUCTO SIN STOCK/UBICACIÓN",VLOOKUP(SALIDA[[#This Row],[CODIGO]],STOCKSANLUIS[],6,FALSE))</f>
        <v>PRODUCTO SIN STOCK/UBICACIÓN</v>
      </c>
      <c r="F3113" t="e">
        <f>SALIDA[[#This Row],[CANTIDAD]]/SALIDA[[#This Row],[UND MEDIDA]]</f>
        <v>#VALUE!</v>
      </c>
      <c r="G3113" t="str">
        <f>VLOOKUP(SALIDA[[#This Row],[CODIGO]],FAMILIAS[],4,FALSE)</f>
        <v>EVERFROST</v>
      </c>
      <c r="H3113" s="10" t="str">
        <f>IF(VLOOKUP(SALIDA[[#This Row],[CODIGO]],STOCKSANLUIS[],7,FALSE)=0,"PRODUCTO SIN STOCK/UBICACIÓN",VLOOKUP(SALIDA[[#This Row],[CODIGO]],STOCKSANLUIS[],7,FALSE))</f>
        <v>C</v>
      </c>
      <c r="I3113" s="10"/>
      <c r="J3113" t="str">
        <f>SALIDA[[#This Row],[CODIGO]]&amp;"       "&amp;SALIDA[[#This Row],[FAMILIA]]</f>
        <v>03608       EVERFROST</v>
      </c>
      <c r="K3113">
        <f>VLOOKUP(SALIDA[[#This Row],[CODIGO]],STOCK_STARSOFT[],5,FALSE)</f>
        <v>4.7585480000000002</v>
      </c>
      <c r="L3113">
        <f>SALIDA[[#This Row],[CANTIDAD]]*SALIDA[[#This Row],[PRECIO UND]]</f>
        <v>4.7585480000000002</v>
      </c>
    </row>
    <row r="3114" spans="1:12" x14ac:dyDescent="0.25">
      <c r="A3114" s="6" t="s">
        <v>3675</v>
      </c>
      <c r="B3114" s="100" t="str">
        <f>VLOOKUP(SALIDA[[#This Row],[CODIGO]],STOCKSANLUIS[],2,FALSE)</f>
        <v>LAMAS DE PVC ALECO 8X0.080X300 (20CM X 2MMX 91.44M) LOW TEMP REINFORCED - 172007- MT</v>
      </c>
      <c r="C3114" s="153">
        <v>46088</v>
      </c>
      <c r="D3114">
        <v>30</v>
      </c>
      <c r="E3114">
        <f>IF(VLOOKUP(SALIDA[[#This Row],[CODIGO]],STOCKSANLUIS[],6,FALSE)=0,"PRODUCTO SIN STOCK/UBICACIÓN",VLOOKUP(SALIDA[[#This Row],[CODIGO]],STOCKSANLUIS[],6,FALSE))</f>
        <v>91.44</v>
      </c>
      <c r="F3114">
        <f>SALIDA[[#This Row],[CANTIDAD]]/SALIDA[[#This Row],[UND MEDIDA]]</f>
        <v>0.32808398950131235</v>
      </c>
      <c r="G3114" t="str">
        <f>VLOOKUP(SALIDA[[#This Row],[CODIGO]],FAMILIAS[],4,FALSE)</f>
        <v>ES ROBBINS</v>
      </c>
      <c r="H3114" s="10" t="str">
        <f>IF(VLOOKUP(SALIDA[[#This Row],[CODIGO]],STOCKSANLUIS[],7,FALSE)=0,"PRODUCTO SIN STOCK/UBICACIÓN",VLOOKUP(SALIDA[[#This Row],[CODIGO]],STOCKSANLUIS[],7,FALSE))</f>
        <v>B/C</v>
      </c>
      <c r="I3114" s="10"/>
      <c r="J3114" t="str">
        <f>SALIDA[[#This Row],[CODIGO]]&amp;"       "&amp;SALIDA[[#This Row],[FAMILIA]]</f>
        <v>03057       ES ROBBINS</v>
      </c>
      <c r="K3114">
        <f>VLOOKUP(SALIDA[[#This Row],[CODIGO]],STOCK_STARSOFT[],5,FALSE)</f>
        <v>2.0842499999999999</v>
      </c>
      <c r="L3114">
        <f>SALIDA[[#This Row],[CANTIDAD]]*SALIDA[[#This Row],[PRECIO UND]]</f>
        <v>62.527499999999996</v>
      </c>
    </row>
    <row r="3115" spans="1:12" x14ac:dyDescent="0.25">
      <c r="A3115" s="6" t="s">
        <v>22052</v>
      </c>
      <c r="B3115" s="100" t="str">
        <f>VLOOKUP(SALIDA[[#This Row],[CODIGO]],STOCKSANLUIS[],2,FALSE)</f>
        <v>BOMBA DE CONDENSADO STAR COLD  DE 230V-1F-60HZ TANQUE BAJO (INCLUYE MANGUERA) SI-1805</v>
      </c>
      <c r="C3115" s="153">
        <v>46088</v>
      </c>
      <c r="D3115">
        <v>1</v>
      </c>
      <c r="E3115">
        <f>IF(VLOOKUP(SALIDA[[#This Row],[CODIGO]],STOCKSANLUIS[],6,FALSE)=0,"PRODUCTO SIN STOCK/UBICACIÓN",VLOOKUP(SALIDA[[#This Row],[CODIGO]],STOCKSANLUIS[],6,FALSE))</f>
        <v>1</v>
      </c>
      <c r="F3115">
        <f>SALIDA[[#This Row],[CANTIDAD]]/SALIDA[[#This Row],[UND MEDIDA]]</f>
        <v>1</v>
      </c>
      <c r="G3115" t="str">
        <f>VLOOKUP(SALIDA[[#This Row],[CODIGO]],FAMILIAS[],4,FALSE)</f>
        <v>STAR COLD</v>
      </c>
      <c r="H3115" s="10" t="str">
        <f>IF(VLOOKUP(SALIDA[[#This Row],[CODIGO]],STOCKSANLUIS[],7,FALSE)=0,"PRODUCTO SIN STOCK/UBICACIÓN",VLOOKUP(SALIDA[[#This Row],[CODIGO]],STOCKSANLUIS[],7,FALSE))</f>
        <v>B/C</v>
      </c>
      <c r="I3115" s="10"/>
      <c r="J3115" t="str">
        <f>SALIDA[[#This Row],[CODIGO]]&amp;"       "&amp;SALIDA[[#This Row],[FAMILIA]]</f>
        <v>03544       STAR COLD</v>
      </c>
      <c r="K3115">
        <f>VLOOKUP(SALIDA[[#This Row],[CODIGO]],STOCK_STARSOFT[],5,FALSE)</f>
        <v>19.413727000000002</v>
      </c>
      <c r="L3115">
        <f>SALIDA[[#This Row],[CANTIDAD]]*SALIDA[[#This Row],[PRECIO UND]]</f>
        <v>19.413727000000002</v>
      </c>
    </row>
    <row r="3116" spans="1:12" x14ac:dyDescent="0.25">
      <c r="A3116" s="6" t="s">
        <v>22353</v>
      </c>
      <c r="B3116" s="100" t="str">
        <f>VLOOKUP(SALIDA[[#This Row],[CODIGO]],STOCKSANLUIS[],2,FALSE)</f>
        <v xml:space="preserve">PLATINA MAX BULLET HTP SILVER 2  PLOMO 600MM-50MM-7,5MM - COLOR GRIS - EVERFROST </v>
      </c>
      <c r="C3116" s="153">
        <v>46088</v>
      </c>
      <c r="D3116">
        <v>6</v>
      </c>
      <c r="E3116" t="str">
        <f>IF(VLOOKUP(SALIDA[[#This Row],[CODIGO]],STOCKSANLUIS[],6,FALSE)=0,"PRODUCTO SIN STOCK/UBICACIÓN",VLOOKUP(SALIDA[[#This Row],[CODIGO]],STOCKSANLUIS[],6,FALSE))</f>
        <v>PRODUCTO SIN STOCK/UBICACIÓN</v>
      </c>
      <c r="F3116" t="e">
        <f>SALIDA[[#This Row],[CANTIDAD]]/SALIDA[[#This Row],[UND MEDIDA]]</f>
        <v>#VALUE!</v>
      </c>
      <c r="G3116" t="str">
        <f>VLOOKUP(SALIDA[[#This Row],[CODIGO]],FAMILIAS[],4,FALSE)</f>
        <v>EVERFROST</v>
      </c>
      <c r="H3116" s="10" t="str">
        <f>IF(VLOOKUP(SALIDA[[#This Row],[CODIGO]],STOCKSANLUIS[],7,FALSE)=0,"PRODUCTO SIN STOCK/UBICACIÓN",VLOOKUP(SALIDA[[#This Row],[CODIGO]],STOCKSANLUIS[],7,FALSE))</f>
        <v>C</v>
      </c>
      <c r="I3116" s="10"/>
      <c r="J3116" t="str">
        <f>SALIDA[[#This Row],[CODIGO]]&amp;"       "&amp;SALIDA[[#This Row],[FAMILIA]]</f>
        <v>03669       EVERFROST</v>
      </c>
      <c r="K3116">
        <f>VLOOKUP(SALIDA[[#This Row],[CODIGO]],STOCK_STARSOFT[],5,FALSE)</f>
        <v>1.9654700000000001</v>
      </c>
      <c r="L3116">
        <f>SALIDA[[#This Row],[CANTIDAD]]*SALIDA[[#This Row],[PRECIO UND]]</f>
        <v>11.792820000000001</v>
      </c>
    </row>
    <row r="3117" spans="1:12" x14ac:dyDescent="0.25">
      <c r="A3117" s="6" t="s">
        <v>22052</v>
      </c>
      <c r="B3117" s="100" t="str">
        <f>VLOOKUP(SALIDA[[#This Row],[CODIGO]],STOCKSANLUIS[],2,FALSE)</f>
        <v>BOMBA DE CONDENSADO STAR COLD  DE 230V-1F-60HZ TANQUE BAJO (INCLUYE MANGUERA) SI-1805</v>
      </c>
      <c r="C3117" s="153">
        <v>46088</v>
      </c>
      <c r="D3117">
        <v>1</v>
      </c>
      <c r="E3117">
        <f>IF(VLOOKUP(SALIDA[[#This Row],[CODIGO]],STOCKSANLUIS[],6,FALSE)=0,"PRODUCTO SIN STOCK/UBICACIÓN",VLOOKUP(SALIDA[[#This Row],[CODIGO]],STOCKSANLUIS[],6,FALSE))</f>
        <v>1</v>
      </c>
      <c r="F3117">
        <f>SALIDA[[#This Row],[CANTIDAD]]/SALIDA[[#This Row],[UND MEDIDA]]</f>
        <v>1</v>
      </c>
      <c r="G3117" t="str">
        <f>VLOOKUP(SALIDA[[#This Row],[CODIGO]],FAMILIAS[],4,FALSE)</f>
        <v>STAR COLD</v>
      </c>
      <c r="H3117" s="10" t="str">
        <f>IF(VLOOKUP(SALIDA[[#This Row],[CODIGO]],STOCKSANLUIS[],7,FALSE)=0,"PRODUCTO SIN STOCK/UBICACIÓN",VLOOKUP(SALIDA[[#This Row],[CODIGO]],STOCKSANLUIS[],7,FALSE))</f>
        <v>B/C</v>
      </c>
      <c r="I3117" s="10"/>
      <c r="J3117" t="str">
        <f>SALIDA[[#This Row],[CODIGO]]&amp;"       "&amp;SALIDA[[#This Row],[FAMILIA]]</f>
        <v>03544       STAR COLD</v>
      </c>
      <c r="K3117">
        <f>VLOOKUP(SALIDA[[#This Row],[CODIGO]],STOCK_STARSOFT[],5,FALSE)</f>
        <v>19.413727000000002</v>
      </c>
      <c r="L3117">
        <f>SALIDA[[#This Row],[CANTIDAD]]*SALIDA[[#This Row],[PRECIO UND]]</f>
        <v>19.413727000000002</v>
      </c>
    </row>
    <row r="3118" spans="1:12" x14ac:dyDescent="0.25">
      <c r="A3118" s="6" t="s">
        <v>867</v>
      </c>
      <c r="B3118" s="100" t="str">
        <f>VLOOKUP(SALIDA[[#This Row],[CODIGO]],STOCKSANLUIS[],2,FALSE)</f>
        <v>ACEITE POLIOLESTER POE 68 - 1 GALON - BVA</v>
      </c>
      <c r="C3118" s="153">
        <v>46088</v>
      </c>
      <c r="D3118">
        <v>1</v>
      </c>
      <c r="E3118">
        <f>IF(VLOOKUP(SALIDA[[#This Row],[CODIGO]],STOCKSANLUIS[],6,FALSE)=0,"PRODUCTO SIN STOCK/UBICACIÓN",VLOOKUP(SALIDA[[#This Row],[CODIGO]],STOCKSANLUIS[],6,FALSE))</f>
        <v>1</v>
      </c>
      <c r="F3118">
        <f>SALIDA[[#This Row],[CANTIDAD]]/SALIDA[[#This Row],[UND MEDIDA]]</f>
        <v>1</v>
      </c>
      <c r="G3118" t="str">
        <f>VLOOKUP(SALIDA[[#This Row],[CODIGO]],FAMILIAS[],4,FALSE)</f>
        <v>BVA</v>
      </c>
      <c r="H3118" s="10" t="str">
        <f>IF(VLOOKUP(SALIDA[[#This Row],[CODIGO]],STOCKSANLUIS[],7,FALSE)=0,"PRODUCTO SIN STOCK/UBICACIÓN",VLOOKUP(SALIDA[[#This Row],[CODIGO]],STOCKSANLUIS[],7,FALSE))</f>
        <v>C</v>
      </c>
      <c r="I3118" s="10"/>
      <c r="J3118" t="str">
        <f>SALIDA[[#This Row],[CODIGO]]&amp;"       "&amp;SALIDA[[#This Row],[FAMILIA]]</f>
        <v>00945       BVA</v>
      </c>
      <c r="K3118">
        <f>VLOOKUP(SALIDA[[#This Row],[CODIGO]],STOCK_STARSOFT[],5,FALSE)</f>
        <v>50.009718999999997</v>
      </c>
      <c r="L3118">
        <f>SALIDA[[#This Row],[CANTIDAD]]*SALIDA[[#This Row],[PRECIO UND]]</f>
        <v>50.009718999999997</v>
      </c>
    </row>
    <row r="3119" spans="1:12" x14ac:dyDescent="0.25">
      <c r="A3119" s="6" t="s">
        <v>171</v>
      </c>
      <c r="B3119" s="100" t="str">
        <f>VLOOKUP(SALIDA[[#This Row],[CODIGO]],STOCKSANLUIS[],2,FALSE)</f>
        <v>ORIFICIO N-3 PARA TEX2 - TES2 - TEN2 - 068-2006</v>
      </c>
      <c r="C3119" s="153">
        <v>46088</v>
      </c>
      <c r="D3119">
        <v>1</v>
      </c>
      <c r="E3119">
        <f>IF(VLOOKUP(SALIDA[[#This Row],[CODIGO]],STOCKSANLUIS[],6,FALSE)=0,"PRODUCTO SIN STOCK/UBICACIÓN",VLOOKUP(SALIDA[[#This Row],[CODIGO]],STOCKSANLUIS[],6,FALSE))</f>
        <v>1</v>
      </c>
      <c r="F3119">
        <f>SALIDA[[#This Row],[CANTIDAD]]/SALIDA[[#This Row],[UND MEDIDA]]</f>
        <v>1</v>
      </c>
      <c r="G3119" t="str">
        <f>VLOOKUP(SALIDA[[#This Row],[CODIGO]],FAMILIAS[],4,FALSE)</f>
        <v>DANFOSS</v>
      </c>
      <c r="H3119" s="10" t="str">
        <f>IF(VLOOKUP(SALIDA[[#This Row],[CODIGO]],STOCKSANLUIS[],7,FALSE)=0,"PRODUCTO SIN STOCK/UBICACIÓN",VLOOKUP(SALIDA[[#This Row],[CODIGO]],STOCKSANLUIS[],7,FALSE))</f>
        <v>A</v>
      </c>
      <c r="I3119" s="10"/>
      <c r="J3119" t="str">
        <f>SALIDA[[#This Row],[CODIGO]]&amp;"       "&amp;SALIDA[[#This Row],[FAMILIA]]</f>
        <v>00121       DANFOSS</v>
      </c>
      <c r="K3119">
        <f>VLOOKUP(SALIDA[[#This Row],[CODIGO]],STOCK_STARSOFT[],5,FALSE)</f>
        <v>4.9027329999999996</v>
      </c>
      <c r="L3119">
        <f>SALIDA[[#This Row],[CANTIDAD]]*SALIDA[[#This Row],[PRECIO UND]]</f>
        <v>4.9027329999999996</v>
      </c>
    </row>
    <row r="3120" spans="1:12" x14ac:dyDescent="0.25">
      <c r="A3120" s="6" t="s">
        <v>229</v>
      </c>
      <c r="B3120" s="100" t="str">
        <f>VLOOKUP(SALIDA[[#This Row],[CODIGO]],STOCKSANLUIS[],2,FALSE)</f>
        <v>VALVULA DE EXPANSION DANFOSS TES 2 - S/ORIFICIO - 068Z3403</v>
      </c>
      <c r="C3120" s="153">
        <v>46088</v>
      </c>
      <c r="D3120">
        <v>1</v>
      </c>
      <c r="E3120">
        <f>IF(VLOOKUP(SALIDA[[#This Row],[CODIGO]],STOCKSANLUIS[],6,FALSE)=0,"PRODUCTO SIN STOCK/UBICACIÓN",VLOOKUP(SALIDA[[#This Row],[CODIGO]],STOCKSANLUIS[],6,FALSE))</f>
        <v>1</v>
      </c>
      <c r="F3120">
        <f>SALIDA[[#This Row],[CANTIDAD]]/SALIDA[[#This Row],[UND MEDIDA]]</f>
        <v>1</v>
      </c>
      <c r="G3120" t="str">
        <f>VLOOKUP(SALIDA[[#This Row],[CODIGO]],FAMILIAS[],4,FALSE)</f>
        <v>DANFOSS</v>
      </c>
      <c r="H3120" s="10" t="str">
        <f>IF(VLOOKUP(SALIDA[[#This Row],[CODIGO]],STOCKSANLUIS[],7,FALSE)=0,"PRODUCTO SIN STOCK/UBICACIÓN",VLOOKUP(SALIDA[[#This Row],[CODIGO]],STOCKSANLUIS[],7,FALSE))</f>
        <v>A</v>
      </c>
      <c r="I3120" s="10"/>
      <c r="J3120" t="str">
        <f>SALIDA[[#This Row],[CODIGO]]&amp;"       "&amp;SALIDA[[#This Row],[FAMILIA]]</f>
        <v>00162       DANFOSS</v>
      </c>
      <c r="K3120">
        <f>VLOOKUP(SALIDA[[#This Row],[CODIGO]],STOCK_STARSOFT[],5,FALSE)</f>
        <v>42.27</v>
      </c>
      <c r="L3120">
        <f>SALIDA[[#This Row],[CANTIDAD]]*SALIDA[[#This Row],[PRECIO UND]]</f>
        <v>42.27</v>
      </c>
    </row>
    <row r="3121" spans="1:12" x14ac:dyDescent="0.25">
      <c r="A3121" s="6" t="s">
        <v>2928</v>
      </c>
      <c r="B3121" s="100" t="str">
        <f>VLOOKUP(SALIDA[[#This Row],[CODIGO]],STOCKSANLUIS[],2,FALSE)</f>
        <v>TERMOMETRO INFRA ROJO LASER - WH380 - EVERWELL</v>
      </c>
      <c r="C3121" s="153">
        <v>46088</v>
      </c>
      <c r="D3121">
        <v>1</v>
      </c>
      <c r="E3121">
        <f>IF(VLOOKUP(SALIDA[[#This Row],[CODIGO]],STOCKSANLUIS[],6,FALSE)=0,"PRODUCTO SIN STOCK/UBICACIÓN",VLOOKUP(SALIDA[[#This Row],[CODIGO]],STOCKSANLUIS[],6,FALSE))</f>
        <v>1</v>
      </c>
      <c r="F3121">
        <f>SALIDA[[#This Row],[CANTIDAD]]/SALIDA[[#This Row],[UND MEDIDA]]</f>
        <v>1</v>
      </c>
      <c r="G3121" t="str">
        <f>VLOOKUP(SALIDA[[#This Row],[CODIGO]],FAMILIAS[],4,FALSE)</f>
        <v>EVERWELL</v>
      </c>
      <c r="H3121" s="10" t="str">
        <f>IF(VLOOKUP(SALIDA[[#This Row],[CODIGO]],STOCKSANLUIS[],7,FALSE)=0,"PRODUCTO SIN STOCK/UBICACIÓN",VLOOKUP(SALIDA[[#This Row],[CODIGO]],STOCKSANLUIS[],7,FALSE))</f>
        <v>A</v>
      </c>
      <c r="I3121" s="10"/>
      <c r="J3121" t="str">
        <f>SALIDA[[#This Row],[CODIGO]]&amp;"       "&amp;SALIDA[[#This Row],[FAMILIA]]</f>
        <v>02392       EVERWELL</v>
      </c>
      <c r="K3121">
        <f>VLOOKUP(SALIDA[[#This Row],[CODIGO]],STOCK_STARSOFT[],5,FALSE)</f>
        <v>12.480423</v>
      </c>
      <c r="L3121">
        <f>SALIDA[[#This Row],[CANTIDAD]]*SALIDA[[#This Row],[PRECIO UND]]</f>
        <v>12.480423</v>
      </c>
    </row>
    <row r="3122" spans="1:12" x14ac:dyDescent="0.25">
      <c r="A3122" s="6" t="s">
        <v>2952</v>
      </c>
      <c r="B3122" s="100" t="str">
        <f>VLOOKUP(SALIDA[[#This Row],[CODIGO]],STOCKSANLUIS[],2,FALSE)</f>
        <v>MANIFOLD PARA R-12, R-22, R-502 - CON MANGUERAS DE 36" - CT-536G-12/22 - EVERWELL</v>
      </c>
      <c r="C3122" s="153">
        <v>46088</v>
      </c>
      <c r="D3122">
        <v>1</v>
      </c>
      <c r="E3122">
        <f>IF(VLOOKUP(SALIDA[[#This Row],[CODIGO]],STOCKSANLUIS[],6,FALSE)=0,"PRODUCTO SIN STOCK/UBICACIÓN",VLOOKUP(SALIDA[[#This Row],[CODIGO]],STOCKSANLUIS[],6,FALSE))</f>
        <v>1</v>
      </c>
      <c r="F3122">
        <f>SALIDA[[#This Row],[CANTIDAD]]/SALIDA[[#This Row],[UND MEDIDA]]</f>
        <v>1</v>
      </c>
      <c r="G3122" t="str">
        <f>VLOOKUP(SALIDA[[#This Row],[CODIGO]],FAMILIAS[],4,FALSE)</f>
        <v>EVERWELL</v>
      </c>
      <c r="H3122" s="10" t="str">
        <f>IF(VLOOKUP(SALIDA[[#This Row],[CODIGO]],STOCKSANLUIS[],7,FALSE)=0,"PRODUCTO SIN STOCK/UBICACIÓN",VLOOKUP(SALIDA[[#This Row],[CODIGO]],STOCKSANLUIS[],7,FALSE))</f>
        <v>A</v>
      </c>
      <c r="I3122" s="10"/>
      <c r="J3122" t="str">
        <f>SALIDA[[#This Row],[CODIGO]]&amp;"       "&amp;SALIDA[[#This Row],[FAMILIA]]</f>
        <v>02404       EVERWELL</v>
      </c>
      <c r="K3122">
        <f>VLOOKUP(SALIDA[[#This Row],[CODIGO]],STOCK_STARSOFT[],5,FALSE)</f>
        <v>12.491806</v>
      </c>
      <c r="L3122">
        <f>SALIDA[[#This Row],[CANTIDAD]]*SALIDA[[#This Row],[PRECIO UND]]</f>
        <v>12.491806</v>
      </c>
    </row>
    <row r="3123" spans="1:12" x14ac:dyDescent="0.25">
      <c r="A3123" s="6" t="s">
        <v>259</v>
      </c>
      <c r="B3123" s="100" t="str">
        <f>VLOOKUP(SALIDA[[#This Row],[CODIGO]],STOCKSANLUIS[],2,FALSE)</f>
        <v>PLATINA KLEERSTRIP MAX BULLET HTP SILVER 2  PLOMO (60 CM)- 477600</v>
      </c>
      <c r="C3123" s="153">
        <v>46088</v>
      </c>
      <c r="D3123">
        <v>4</v>
      </c>
      <c r="E3123">
        <f>IF(VLOOKUP(SALIDA[[#This Row],[CODIGO]],STOCKSANLUIS[],6,FALSE)=0,"PRODUCTO SIN STOCK/UBICACIÓN",VLOOKUP(SALIDA[[#This Row],[CODIGO]],STOCKSANLUIS[],6,FALSE))</f>
        <v>1</v>
      </c>
      <c r="F3123">
        <f>SALIDA[[#This Row],[CANTIDAD]]/SALIDA[[#This Row],[UND MEDIDA]]</f>
        <v>4</v>
      </c>
      <c r="G3123" t="str">
        <f>VLOOKUP(SALIDA[[#This Row],[CODIGO]],FAMILIAS[],4,FALSE)</f>
        <v>ES ROBBINS</v>
      </c>
      <c r="H3123" s="10" t="str">
        <f>IF(VLOOKUP(SALIDA[[#This Row],[CODIGO]],STOCKSANLUIS[],7,FALSE)=0,"PRODUCTO SIN STOCK/UBICACIÓN",VLOOKUP(SALIDA[[#This Row],[CODIGO]],STOCKSANLUIS[],7,FALSE))</f>
        <v>C</v>
      </c>
      <c r="I3123" s="10"/>
      <c r="J3123" t="str">
        <f>SALIDA[[#This Row],[CODIGO]]&amp;"       "&amp;SALIDA[[#This Row],[FAMILIA]]</f>
        <v>00186       ES ROBBINS</v>
      </c>
      <c r="K3123">
        <f>VLOOKUP(SALIDA[[#This Row],[CODIGO]],STOCK_STARSOFT[],5,FALSE)</f>
        <v>4.3959429999999999</v>
      </c>
      <c r="L3123">
        <f>SALIDA[[#This Row],[CANTIDAD]]*SALIDA[[#This Row],[PRECIO UND]]</f>
        <v>17.583772</v>
      </c>
    </row>
    <row r="3124" spans="1:12" x14ac:dyDescent="0.25">
      <c r="A3124" s="6" t="s">
        <v>65</v>
      </c>
      <c r="B3124" s="100" t="str">
        <f>VLOOKUP(SALIDA[[#This Row],[CODIGO]],STOCKSANLUIS[],2,FALSE)</f>
        <v xml:space="preserve">SENSOR DE TEMPERATURA NTC - SB-19 - 2.5M - FULL GAUGE </v>
      </c>
      <c r="C3124" s="153">
        <v>46088</v>
      </c>
      <c r="D3124">
        <v>12</v>
      </c>
      <c r="E3124">
        <f>IF(VLOOKUP(SALIDA[[#This Row],[CODIGO]],STOCKSANLUIS[],6,FALSE)=0,"PRODUCTO SIN STOCK/UBICACIÓN",VLOOKUP(SALIDA[[#This Row],[CODIGO]],STOCKSANLUIS[],6,FALSE))</f>
        <v>1</v>
      </c>
      <c r="F3124">
        <f>SALIDA[[#This Row],[CANTIDAD]]/SALIDA[[#This Row],[UND MEDIDA]]</f>
        <v>12</v>
      </c>
      <c r="G3124" t="str">
        <f>VLOOKUP(SALIDA[[#This Row],[CODIGO]],FAMILIAS[],4,FALSE)</f>
        <v>FULL GAUGE</v>
      </c>
      <c r="H3124" s="10" t="str">
        <f>IF(VLOOKUP(SALIDA[[#This Row],[CODIGO]],STOCKSANLUIS[],7,FALSE)=0,"PRODUCTO SIN STOCK/UBICACIÓN",VLOOKUP(SALIDA[[#This Row],[CODIGO]],STOCKSANLUIS[],7,FALSE))</f>
        <v>C</v>
      </c>
      <c r="I3124" s="10"/>
      <c r="J3124" t="str">
        <f>SALIDA[[#This Row],[CODIGO]]&amp;"       "&amp;SALIDA[[#This Row],[FAMILIA]]</f>
        <v>00033       FULL GAUGE</v>
      </c>
      <c r="K3124">
        <f>VLOOKUP(SALIDA[[#This Row],[CODIGO]],STOCK_STARSOFT[],5,FALSE)</f>
        <v>2.8372660000000001</v>
      </c>
      <c r="L3124">
        <f>SALIDA[[#This Row],[CANTIDAD]]*SALIDA[[#This Row],[PRECIO UND]]</f>
        <v>34.047192000000003</v>
      </c>
    </row>
    <row r="3125" spans="1:12" x14ac:dyDescent="0.25">
      <c r="A3125" s="6" t="s">
        <v>3635</v>
      </c>
      <c r="B3125" s="100" t="str">
        <f>VLOOKUP(SALIDA[[#This Row],[CODIGO]],STOCKSANLUIS[],2,FALSE)</f>
        <v>MOTOVENTILADOR MAER FAN YDWF68L35P4-360N-300S (220V, 60HZ, 4 POLES, 1PH, CL.F, SUCTION)</v>
      </c>
      <c r="C3125" s="153">
        <v>46088</v>
      </c>
      <c r="D3125">
        <v>2</v>
      </c>
      <c r="E3125">
        <f>IF(VLOOKUP(SALIDA[[#This Row],[CODIGO]],STOCKSANLUIS[],6,FALSE)=0,"PRODUCTO SIN STOCK/UBICACIÓN",VLOOKUP(SALIDA[[#This Row],[CODIGO]],STOCKSANLUIS[],6,FALSE))</f>
        <v>1</v>
      </c>
      <c r="F3125">
        <f>SALIDA[[#This Row],[CANTIDAD]]/SALIDA[[#This Row],[UND MEDIDA]]</f>
        <v>2</v>
      </c>
      <c r="G3125" t="str">
        <f>VLOOKUP(SALIDA[[#This Row],[CODIGO]],FAMILIAS[],4,FALSE)</f>
        <v>MAER FAN</v>
      </c>
      <c r="H3125" s="10" t="str">
        <f>IF(VLOOKUP(SALIDA[[#This Row],[CODIGO]],STOCKSANLUIS[],7,FALSE)=0,"PRODUCTO SIN STOCK/UBICACIÓN",VLOOKUP(SALIDA[[#This Row],[CODIGO]],STOCKSANLUIS[],7,FALSE))</f>
        <v>C</v>
      </c>
      <c r="I3125" s="10"/>
      <c r="J3125" t="str">
        <f>SALIDA[[#This Row],[CODIGO]]&amp;"       "&amp;SALIDA[[#This Row],[FAMILIA]]</f>
        <v>03035       MAER FAN</v>
      </c>
      <c r="K3125">
        <f>VLOOKUP(SALIDA[[#This Row],[CODIGO]],STOCK_STARSOFT[],5,FALSE)</f>
        <v>22.768464000000002</v>
      </c>
      <c r="L3125">
        <f>SALIDA[[#This Row],[CANTIDAD]]*SALIDA[[#This Row],[PRECIO UND]]</f>
        <v>45.536928000000003</v>
      </c>
    </row>
    <row r="3126" spans="1:12" x14ac:dyDescent="0.25">
      <c r="A3126" s="6" t="s">
        <v>3647</v>
      </c>
      <c r="B3126" s="100" t="str">
        <f>VLOOKUP(SALIDA[[#This Row],[CODIGO]],STOCKSANLUIS[],2,FALSE)</f>
        <v>MOTOVENTILADOR DE 16 WATTS 220V/1PH/60HZ INC. HELICE DE 254MM Y BASE</v>
      </c>
      <c r="C3126" s="153">
        <v>46088</v>
      </c>
      <c r="D3126">
        <v>1</v>
      </c>
      <c r="E3126">
        <f>IF(VLOOKUP(SALIDA[[#This Row],[CODIGO]],STOCKSANLUIS[],6,FALSE)=0,"PRODUCTO SIN STOCK/UBICACIÓN",VLOOKUP(SALIDA[[#This Row],[CODIGO]],STOCKSANLUIS[],6,FALSE))</f>
        <v>1</v>
      </c>
      <c r="F3126">
        <f>SALIDA[[#This Row],[CANTIDAD]]/SALIDA[[#This Row],[UND MEDIDA]]</f>
        <v>1</v>
      </c>
      <c r="G3126" t="str">
        <f>VLOOKUP(SALIDA[[#This Row],[CODIGO]],FAMILIAS[],4,FALSE)</f>
        <v>MAER FAN</v>
      </c>
      <c r="H3126" s="10" t="str">
        <f>IF(VLOOKUP(SALIDA[[#This Row],[CODIGO]],STOCKSANLUIS[],7,FALSE)=0,"PRODUCTO SIN STOCK/UBICACIÓN",VLOOKUP(SALIDA[[#This Row],[CODIGO]],STOCKSANLUIS[],7,FALSE))</f>
        <v>C</v>
      </c>
      <c r="I3126" s="10"/>
      <c r="J3126" t="str">
        <f>SALIDA[[#This Row],[CODIGO]]&amp;"       "&amp;SALIDA[[#This Row],[FAMILIA]]</f>
        <v>03041       MAER FAN</v>
      </c>
      <c r="K3126">
        <f>VLOOKUP(SALIDA[[#This Row],[CODIGO]],STOCK_STARSOFT[],5,FALSE)</f>
        <v>8.64</v>
      </c>
      <c r="L3126">
        <f>SALIDA[[#This Row],[CANTIDAD]]*SALIDA[[#This Row],[PRECIO UND]]</f>
        <v>8.64</v>
      </c>
    </row>
    <row r="3127" spans="1:12" x14ac:dyDescent="0.25">
      <c r="A3127" s="6" t="s">
        <v>2591</v>
      </c>
      <c r="B3127" s="100" t="str">
        <f>VLOOKUP(SALIDA[[#This Row],[CODIGO]],STOCKSANLUIS[],2,FALSE)</f>
        <v>GAS REFRIGERANTE FREON-404 A  X 425 GR-CHEMOURS - CAJA DE 15- CHINO</v>
      </c>
      <c r="C3127" s="153">
        <v>46088</v>
      </c>
      <c r="D3127">
        <v>15</v>
      </c>
      <c r="E3127">
        <f>IF(VLOOKUP(SALIDA[[#This Row],[CODIGO]],STOCKSANLUIS[],6,FALSE)=0,"PRODUCTO SIN STOCK/UBICACIÓN",VLOOKUP(SALIDA[[#This Row],[CODIGO]],STOCKSANLUIS[],6,FALSE))</f>
        <v>1</v>
      </c>
      <c r="F3127">
        <f>SALIDA[[#This Row],[CANTIDAD]]/SALIDA[[#This Row],[UND MEDIDA]]</f>
        <v>15</v>
      </c>
      <c r="G3127" t="str">
        <f>VLOOKUP(SALIDA[[#This Row],[CODIGO]],FAMILIAS[],4,FALSE)</f>
        <v>THE CHEMOURS</v>
      </c>
      <c r="H3127" s="10" t="str">
        <f>IF(VLOOKUP(SALIDA[[#This Row],[CODIGO]],STOCKSANLUIS[],7,FALSE)=0,"PRODUCTO SIN STOCK/UBICACIÓN",VLOOKUP(SALIDA[[#This Row],[CODIGO]],STOCKSANLUIS[],7,FALSE))</f>
        <v>C</v>
      </c>
      <c r="I3127" s="10"/>
      <c r="J3127" t="str">
        <f>SALIDA[[#This Row],[CODIGO]]&amp;"       "&amp;SALIDA[[#This Row],[FAMILIA]]</f>
        <v>02119       THE CHEMOURS</v>
      </c>
      <c r="K3127">
        <f>VLOOKUP(SALIDA[[#This Row],[CODIGO]],STOCK_STARSOFT[],5,FALSE)</f>
        <v>5.5164220000000004</v>
      </c>
      <c r="L3127">
        <f>SALIDA[[#This Row],[CANTIDAD]]*SALIDA[[#This Row],[PRECIO UND]]</f>
        <v>82.74633</v>
      </c>
    </row>
    <row r="3128" spans="1:12" x14ac:dyDescent="0.25">
      <c r="A3128" s="6" t="s">
        <v>3655</v>
      </c>
      <c r="B3128" s="100" t="str">
        <f>VLOOKUP(SALIDA[[#This Row],[CODIGO]],STOCKSANLUIS[],2,FALSE)</f>
        <v>EVAPORADOR PISO TECHO 36000 BTU/H EVAP F/C ST R410A 208-230V/60HZ/1PH - TEMP BLUE MADE BY CARRIER ENTERPRISE - FRIO SOLO - TBF41D-036-M3N1C</v>
      </c>
      <c r="C3128" s="153">
        <v>46088</v>
      </c>
      <c r="D3128">
        <v>1</v>
      </c>
      <c r="E3128">
        <f>IF(VLOOKUP(SALIDA[[#This Row],[CODIGO]],STOCKSANLUIS[],6,FALSE)=0,"PRODUCTO SIN STOCK/UBICACIÓN",VLOOKUP(SALIDA[[#This Row],[CODIGO]],STOCKSANLUIS[],6,FALSE))</f>
        <v>1</v>
      </c>
      <c r="F3128">
        <f>SALIDA[[#This Row],[CANTIDAD]]/SALIDA[[#This Row],[UND MEDIDA]]</f>
        <v>1</v>
      </c>
      <c r="G3128" t="str">
        <f>VLOOKUP(SALIDA[[#This Row],[CODIGO]],FAMILIAS[],4,FALSE)</f>
        <v>TEMP BLUE</v>
      </c>
      <c r="H3128" s="10" t="str">
        <f>IF(VLOOKUP(SALIDA[[#This Row],[CODIGO]],STOCKSANLUIS[],7,FALSE)=0,"PRODUCTO SIN STOCK/UBICACIÓN",VLOOKUP(SALIDA[[#This Row],[CODIGO]],STOCKSANLUIS[],7,FALSE))</f>
        <v>B</v>
      </c>
      <c r="I3128" s="10"/>
      <c r="J3128" t="str">
        <f>SALIDA[[#This Row],[CODIGO]]&amp;"       "&amp;SALIDA[[#This Row],[FAMILIA]]</f>
        <v>03045       TEMP BLUE</v>
      </c>
      <c r="K3128">
        <f>VLOOKUP(SALIDA[[#This Row],[CODIGO]],STOCK_STARSOFT[],5,FALSE)</f>
        <v>207.04276899999999</v>
      </c>
      <c r="L3128">
        <f>SALIDA[[#This Row],[CANTIDAD]]*SALIDA[[#This Row],[PRECIO UND]]</f>
        <v>207.04276899999999</v>
      </c>
    </row>
    <row r="3129" spans="1:12" x14ac:dyDescent="0.25">
      <c r="A3129" s="6" t="s">
        <v>19722</v>
      </c>
      <c r="B3129" s="100" t="str">
        <f>VLOOKUP(SALIDA[[#This Row],[CODIGO]],STOCKSANLUIS[],2,FALSE)</f>
        <v>CONDENSADOR DE 36000 BTU/H CDU VERTICAL ST R410A 208-230V/60HZ/3PH - TEMP BLUE MADE BY CARRIER ENTERPRISE - FRIO SOLO - TBA410A--036-V5G1C</v>
      </c>
      <c r="C3129" s="153">
        <v>46088</v>
      </c>
      <c r="D3129">
        <v>1</v>
      </c>
      <c r="E3129">
        <f>IF(VLOOKUP(SALIDA[[#This Row],[CODIGO]],STOCKSANLUIS[],6,FALSE)=0,"PRODUCTO SIN STOCK/UBICACIÓN",VLOOKUP(SALIDA[[#This Row],[CODIGO]],STOCKSANLUIS[],6,FALSE))</f>
        <v>1</v>
      </c>
      <c r="F3129">
        <f>SALIDA[[#This Row],[CANTIDAD]]/SALIDA[[#This Row],[UND MEDIDA]]</f>
        <v>1</v>
      </c>
      <c r="G3129" t="str">
        <f>VLOOKUP(SALIDA[[#This Row],[CODIGO]],FAMILIAS[],4,FALSE)</f>
        <v>TEMP BLUE</v>
      </c>
      <c r="H3129" s="10" t="str">
        <f>IF(VLOOKUP(SALIDA[[#This Row],[CODIGO]],STOCKSANLUIS[],7,FALSE)=0,"PRODUCTO SIN STOCK/UBICACIÓN",VLOOKUP(SALIDA[[#This Row],[CODIGO]],STOCKSANLUIS[],7,FALSE))</f>
        <v>B</v>
      </c>
      <c r="I3129" s="10"/>
      <c r="J3129" t="str">
        <f>SALIDA[[#This Row],[CODIGO]]&amp;"       "&amp;SALIDA[[#This Row],[FAMILIA]]</f>
        <v>03366       TEMP BLUE</v>
      </c>
      <c r="K3129">
        <f>VLOOKUP(SALIDA[[#This Row],[CODIGO]],STOCK_STARSOFT[],5,FALSE)</f>
        <v>437.08114599999999</v>
      </c>
      <c r="L3129">
        <f>SALIDA[[#This Row],[CANTIDAD]]*SALIDA[[#This Row],[PRECIO UND]]</f>
        <v>437.08114599999999</v>
      </c>
    </row>
    <row r="3130" spans="1:12" x14ac:dyDescent="0.25">
      <c r="A3130" s="6" t="s">
        <v>3406</v>
      </c>
      <c r="B3130" s="100" t="str">
        <f>VLOOKUP(SALIDA[[#This Row],[CODIGO]],STOCKSANLUIS[],2,FALSE)</f>
        <v>SOLDADURA DE PLATA HARRIS AL 45%</v>
      </c>
      <c r="C3130" s="153">
        <v>46090</v>
      </c>
      <c r="D3130">
        <v>20</v>
      </c>
      <c r="E3130">
        <f>IF(VLOOKUP(SALIDA[[#This Row],[CODIGO]],STOCKSANLUIS[],6,FALSE)=0,"PRODUCTO SIN STOCK/UBICACIÓN",VLOOKUP(SALIDA[[#This Row],[CODIGO]],STOCKSANLUIS[],6,FALSE))</f>
        <v>1</v>
      </c>
      <c r="F3130">
        <f>SALIDA[[#This Row],[CANTIDAD]]/SALIDA[[#This Row],[UND MEDIDA]]</f>
        <v>20</v>
      </c>
      <c r="G3130" t="str">
        <f>VLOOKUP(SALIDA[[#This Row],[CODIGO]],FAMILIAS[],4,FALSE)</f>
        <v>HARRIS</v>
      </c>
      <c r="H3130" s="10" t="str">
        <f>IF(VLOOKUP(SALIDA[[#This Row],[CODIGO]],STOCKSANLUIS[],7,FALSE)=0,"PRODUCTO SIN STOCK/UBICACIÓN",VLOOKUP(SALIDA[[#This Row],[CODIGO]],STOCKSANLUIS[],7,FALSE))</f>
        <v>C</v>
      </c>
      <c r="I3130" s="10" t="s">
        <v>19536</v>
      </c>
      <c r="J3130" t="str">
        <f>SALIDA[[#This Row],[CODIGO]]&amp;"       "&amp;SALIDA[[#This Row],[FAMILIA]]</f>
        <v>02832       HARRIS</v>
      </c>
      <c r="K3130">
        <f>VLOOKUP(SALIDA[[#This Row],[CODIGO]],STOCK_STARSOFT[],5,FALSE)</f>
        <v>15.331932</v>
      </c>
      <c r="L3130">
        <f>SALIDA[[#This Row],[CANTIDAD]]*SALIDA[[#This Row],[PRECIO UND]]</f>
        <v>306.63864000000001</v>
      </c>
    </row>
    <row r="3131" spans="1:12" x14ac:dyDescent="0.25">
      <c r="A3131" s="6" t="s">
        <v>191</v>
      </c>
      <c r="B3131" s="100" t="str">
        <f>VLOOKUP(SALIDA[[#This Row],[CODIGO]],STOCKSANLUIS[],2,FALSE)</f>
        <v>PRESOSTATO DE BAJA DANFOSS KP 1 - R/AUTOMATICO - 060-110166 / 060-110191</v>
      </c>
      <c r="C3131" s="153">
        <v>46090</v>
      </c>
      <c r="D3131">
        <v>1</v>
      </c>
      <c r="E3131">
        <f>IF(VLOOKUP(SALIDA[[#This Row],[CODIGO]],STOCKSANLUIS[],6,FALSE)=0,"PRODUCTO SIN STOCK/UBICACIÓN",VLOOKUP(SALIDA[[#This Row],[CODIGO]],STOCKSANLUIS[],6,FALSE))</f>
        <v>1</v>
      </c>
      <c r="F3131">
        <f>SALIDA[[#This Row],[CANTIDAD]]/SALIDA[[#This Row],[UND MEDIDA]]</f>
        <v>1</v>
      </c>
      <c r="G3131" t="str">
        <f>VLOOKUP(SALIDA[[#This Row],[CODIGO]],FAMILIAS[],4,FALSE)</f>
        <v>DANFOSS</v>
      </c>
      <c r="H3131" s="10" t="str">
        <f>IF(VLOOKUP(SALIDA[[#This Row],[CODIGO]],STOCKSANLUIS[],7,FALSE)=0,"PRODUCTO SIN STOCK/UBICACIÓN",VLOOKUP(SALIDA[[#This Row],[CODIGO]],STOCKSANLUIS[],7,FALSE))</f>
        <v>A</v>
      </c>
      <c r="I3131" s="10"/>
      <c r="J3131" t="str">
        <f>SALIDA[[#This Row],[CODIGO]]&amp;"       "&amp;SALIDA[[#This Row],[FAMILIA]]</f>
        <v>00135       DANFOSS</v>
      </c>
      <c r="K3131">
        <f>VLOOKUP(SALIDA[[#This Row],[CODIGO]],STOCK_STARSOFT[],5,FALSE)</f>
        <v>20.454749</v>
      </c>
      <c r="L3131">
        <f>SALIDA[[#This Row],[CANTIDAD]]*SALIDA[[#This Row],[PRECIO UND]]</f>
        <v>20.454749</v>
      </c>
    </row>
    <row r="3132" spans="1:12" x14ac:dyDescent="0.25">
      <c r="A3132" s="6" t="s">
        <v>2080</v>
      </c>
      <c r="B3132" s="100" t="str">
        <f>VLOOKUP(SALIDA[[#This Row],[CODIGO]],STOCKSANLUIS[],2,FALSE)</f>
        <v xml:space="preserve">MOTOVENTILADOR AXIAL EBM S4E500-AM03-01 - 500MM - 220V MONOFÁSICO - 4 POLOS, CON REJILLA - FLUJO V </v>
      </c>
      <c r="C3132" s="153">
        <v>46090</v>
      </c>
      <c r="D3132">
        <v>2</v>
      </c>
      <c r="E3132">
        <f>IF(VLOOKUP(SALIDA[[#This Row],[CODIGO]],STOCKSANLUIS[],6,FALSE)=0,"PRODUCTO SIN STOCK/UBICACIÓN",VLOOKUP(SALIDA[[#This Row],[CODIGO]],STOCKSANLUIS[],6,FALSE))</f>
        <v>1</v>
      </c>
      <c r="F3132">
        <f>SALIDA[[#This Row],[CANTIDAD]]/SALIDA[[#This Row],[UND MEDIDA]]</f>
        <v>2</v>
      </c>
      <c r="G3132" t="str">
        <f>VLOOKUP(SALIDA[[#This Row],[CODIGO]],FAMILIAS[],4,FALSE)</f>
        <v>EBM</v>
      </c>
      <c r="H3132" s="10" t="str">
        <f>IF(VLOOKUP(SALIDA[[#This Row],[CODIGO]],STOCKSANLUIS[],7,FALSE)=0,"PRODUCTO SIN STOCK/UBICACIÓN",VLOOKUP(SALIDA[[#This Row],[CODIGO]],STOCKSANLUIS[],7,FALSE))</f>
        <v>C</v>
      </c>
      <c r="I3132" s="10"/>
      <c r="J3132" t="str">
        <f>SALIDA[[#This Row],[CODIGO]]&amp;"       "&amp;SALIDA[[#This Row],[FAMILIA]]</f>
        <v>01820       EBM</v>
      </c>
      <c r="K3132">
        <f>VLOOKUP(SALIDA[[#This Row],[CODIGO]],STOCK_STARSOFT[],5,FALSE)</f>
        <v>186.785819</v>
      </c>
      <c r="L3132">
        <f>SALIDA[[#This Row],[CANTIDAD]]*SALIDA[[#This Row],[PRECIO UND]]</f>
        <v>373.57163800000001</v>
      </c>
    </row>
    <row r="3133" spans="1:12" x14ac:dyDescent="0.25">
      <c r="A3133" s="6" t="s">
        <v>3927</v>
      </c>
      <c r="B3133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3133" s="153">
        <v>46090</v>
      </c>
      <c r="D3133">
        <v>1</v>
      </c>
      <c r="E3133">
        <f>IF(VLOOKUP(SALIDA[[#This Row],[CODIGO]],STOCKSANLUIS[],6,FALSE)=0,"PRODUCTO SIN STOCK/UBICACIÓN",VLOOKUP(SALIDA[[#This Row],[CODIGO]],STOCKSANLUIS[],6,FALSE))</f>
        <v>1</v>
      </c>
      <c r="F3133">
        <f>SALIDA[[#This Row],[CANTIDAD]]/SALIDA[[#This Row],[UND MEDIDA]]</f>
        <v>1</v>
      </c>
      <c r="G3133" t="str">
        <f>VLOOKUP(SALIDA[[#This Row],[CODIGO]],FAMILIAS[],4,FALSE)</f>
        <v>VIKING</v>
      </c>
      <c r="H3133" s="10" t="str">
        <f>IF(VLOOKUP(SALIDA[[#This Row],[CODIGO]],STOCKSANLUIS[],7,FALSE)=0,"PRODUCTO SIN STOCK/UBICACIÓN",VLOOKUP(SALIDA[[#This Row],[CODIGO]],STOCKSANLUIS[],7,FALSE))</f>
        <v>B</v>
      </c>
      <c r="I3133" s="10" t="s">
        <v>19536</v>
      </c>
      <c r="J3133" t="str">
        <f>SALIDA[[#This Row],[CODIGO]]&amp;"       "&amp;SALIDA[[#This Row],[FAMILIA]]</f>
        <v>03395       VIKING</v>
      </c>
      <c r="K3133">
        <f>VLOOKUP(SALIDA[[#This Row],[CODIGO]],STOCK_STARSOFT[],5,FALSE)</f>
        <v>148.63707299999999</v>
      </c>
      <c r="L3133">
        <f>SALIDA[[#This Row],[CANTIDAD]]*SALIDA[[#This Row],[PRECIO UND]]</f>
        <v>148.63707299999999</v>
      </c>
    </row>
    <row r="3134" spans="1:12" x14ac:dyDescent="0.25">
      <c r="A3134" s="6" t="s">
        <v>77</v>
      </c>
      <c r="B3134" s="100" t="str">
        <f>VLOOKUP(SALIDA[[#This Row],[CODIGO]],STOCKSANLUIS[],2,FALSE)</f>
        <v>CONTROLADOR DE TEMPERATURA DIGITAL TC-900EW LOG - VER.04 - 115/220 VAC - FULL GAUGE - WHITE</v>
      </c>
      <c r="C3134" s="153">
        <v>46090</v>
      </c>
      <c r="D3134">
        <v>3</v>
      </c>
      <c r="E3134">
        <f>IF(VLOOKUP(SALIDA[[#This Row],[CODIGO]],STOCKSANLUIS[],6,FALSE)=0,"PRODUCTO SIN STOCK/UBICACIÓN",VLOOKUP(SALIDA[[#This Row],[CODIGO]],STOCKSANLUIS[],6,FALSE))</f>
        <v>1</v>
      </c>
      <c r="F3134">
        <f>SALIDA[[#This Row],[CANTIDAD]]/SALIDA[[#This Row],[UND MEDIDA]]</f>
        <v>3</v>
      </c>
      <c r="G3134" t="str">
        <f>VLOOKUP(SALIDA[[#This Row],[CODIGO]],FAMILIAS[],4,FALSE)</f>
        <v>FULL GAUGE</v>
      </c>
      <c r="H3134" s="10" t="str">
        <f>IF(VLOOKUP(SALIDA[[#This Row],[CODIGO]],STOCKSANLUIS[],7,FALSE)=0,"PRODUCTO SIN STOCK/UBICACIÓN",VLOOKUP(SALIDA[[#This Row],[CODIGO]],STOCKSANLUIS[],7,FALSE))</f>
        <v>C</v>
      </c>
      <c r="I3134" s="10"/>
      <c r="J3134" t="str">
        <f>SALIDA[[#This Row],[CODIGO]]&amp;"       "&amp;SALIDA[[#This Row],[FAMILIA]]</f>
        <v>00041       FULL GAUGE</v>
      </c>
      <c r="K3134">
        <f>VLOOKUP(SALIDA[[#This Row],[CODIGO]],STOCK_STARSOFT[],5,FALSE)</f>
        <v>34.414344</v>
      </c>
      <c r="L3134">
        <f>SALIDA[[#This Row],[CANTIDAD]]*SALIDA[[#This Row],[PRECIO UND]]</f>
        <v>103.243032</v>
      </c>
    </row>
    <row r="3135" spans="1:12" x14ac:dyDescent="0.25">
      <c r="A3135" s="6" t="s">
        <v>489</v>
      </c>
      <c r="B3135" s="100" t="str">
        <f>VLOOKUP(SALIDA[[#This Row],[CODIGO]],STOCKSANLUIS[],2,FALSE)</f>
        <v>SOLDADURA DE PLATA HARRIS  AL 15%</v>
      </c>
      <c r="C3135" s="153">
        <v>46090</v>
      </c>
      <c r="D3135">
        <v>280</v>
      </c>
      <c r="E3135">
        <f>IF(VLOOKUP(SALIDA[[#This Row],[CODIGO]],STOCKSANLUIS[],6,FALSE)=0,"PRODUCTO SIN STOCK/UBICACIÓN",VLOOKUP(SALIDA[[#This Row],[CODIGO]],STOCKSANLUIS[],6,FALSE))</f>
        <v>1</v>
      </c>
      <c r="F3135">
        <f>SALIDA[[#This Row],[CANTIDAD]]/SALIDA[[#This Row],[UND MEDIDA]]</f>
        <v>280</v>
      </c>
      <c r="G3135" t="str">
        <f>VLOOKUP(SALIDA[[#This Row],[CODIGO]],FAMILIAS[],4,FALSE)</f>
        <v>HARRIS</v>
      </c>
      <c r="H3135" s="10" t="str">
        <f>IF(VLOOKUP(SALIDA[[#This Row],[CODIGO]],STOCKSANLUIS[],7,FALSE)=0,"PRODUCTO SIN STOCK/UBICACIÓN",VLOOKUP(SALIDA[[#This Row],[CODIGO]],STOCKSANLUIS[],7,FALSE))</f>
        <v>C</v>
      </c>
      <c r="I3135" s="10"/>
      <c r="J3135" t="str">
        <f>SALIDA[[#This Row],[CODIGO]]&amp;"       "&amp;SALIDA[[#This Row],[FAMILIA]]</f>
        <v>00407       HARRIS</v>
      </c>
      <c r="K3135">
        <f>VLOOKUP(SALIDA[[#This Row],[CODIGO]],STOCK_STARSOFT[],5,FALSE)</f>
        <v>8.8860550000000007</v>
      </c>
      <c r="L3135">
        <f>SALIDA[[#This Row],[CANTIDAD]]*SALIDA[[#This Row],[PRECIO UND]]</f>
        <v>2488.0954000000002</v>
      </c>
    </row>
    <row r="3136" spans="1:12" x14ac:dyDescent="0.25">
      <c r="A3136" s="6" t="s">
        <v>3365</v>
      </c>
      <c r="B3136" s="100" t="str">
        <f>VLOOKUP(SALIDA[[#This Row],[CODIGO]],STOCKSANLUIS[],2,FALSE)</f>
        <v>MOTOVENTILADOR 1/6-1/3HP 220V/1PH/60HZ - A/C CONDENSER FAN MOTOR RS5462 ROSTOCK EVERWELL</v>
      </c>
      <c r="C3136" s="153">
        <v>46090</v>
      </c>
      <c r="D3136">
        <v>4</v>
      </c>
      <c r="E3136">
        <f>IF(VLOOKUP(SALIDA[[#This Row],[CODIGO]],STOCKSANLUIS[],6,FALSE)=0,"PRODUCTO SIN STOCK/UBICACIÓN",VLOOKUP(SALIDA[[#This Row],[CODIGO]],STOCKSANLUIS[],6,FALSE))</f>
        <v>1</v>
      </c>
      <c r="F3136">
        <f>SALIDA[[#This Row],[CANTIDAD]]/SALIDA[[#This Row],[UND MEDIDA]]</f>
        <v>4</v>
      </c>
      <c r="G3136" t="str">
        <f>VLOOKUP(SALIDA[[#This Row],[CODIGO]],FAMILIAS[],4,FALSE)</f>
        <v>EVERWELL</v>
      </c>
      <c r="H3136" s="10" t="str">
        <f>IF(VLOOKUP(SALIDA[[#This Row],[CODIGO]],STOCKSANLUIS[],7,FALSE)=0,"PRODUCTO SIN STOCK/UBICACIÓN",VLOOKUP(SALIDA[[#This Row],[CODIGO]],STOCKSANLUIS[],7,FALSE))</f>
        <v>A</v>
      </c>
      <c r="I3136" s="10"/>
      <c r="J3136" t="str">
        <f>SALIDA[[#This Row],[CODIGO]]&amp;"       "&amp;SALIDA[[#This Row],[FAMILIA]]</f>
        <v>02775       EVERWELL</v>
      </c>
      <c r="K3136">
        <f>VLOOKUP(SALIDA[[#This Row],[CODIGO]],STOCK_STARSOFT[],5,FALSE)</f>
        <v>53.048954999999999</v>
      </c>
      <c r="L3136">
        <f>SALIDA[[#This Row],[CANTIDAD]]*SALIDA[[#This Row],[PRECIO UND]]</f>
        <v>212.19582</v>
      </c>
    </row>
    <row r="3137" spans="1:12" x14ac:dyDescent="0.25">
      <c r="A3137" s="6" t="s">
        <v>2840</v>
      </c>
      <c r="B3137" s="100" t="str">
        <f>VLOOKUP(SALIDA[[#This Row],[CODIGO]],STOCKSANLUIS[],2,FALSE)</f>
        <v>ZOCALO DE PVC C/LABIOS FLEXIBLES 293 - FI02810 - CAFF X PIEZA DE 4 METROS</v>
      </c>
      <c r="C3137" s="153">
        <v>46090</v>
      </c>
      <c r="D3137">
        <v>18</v>
      </c>
      <c r="E3137">
        <f>IF(VLOOKUP(SALIDA[[#This Row],[CODIGO]],STOCKSANLUIS[],6,FALSE)=0,"PRODUCTO SIN STOCK/UBICACIÓN",VLOOKUP(SALIDA[[#This Row],[CODIGO]],STOCKSANLUIS[],6,FALSE))</f>
        <v>1</v>
      </c>
      <c r="F3137">
        <f>SALIDA[[#This Row],[CANTIDAD]]/SALIDA[[#This Row],[UND MEDIDA]]</f>
        <v>18</v>
      </c>
      <c r="G3137" t="str">
        <f>VLOOKUP(SALIDA[[#This Row],[CODIGO]],FAMILIAS[],4,FALSE)</f>
        <v>CAFF</v>
      </c>
      <c r="H3137" s="10" t="str">
        <f>IF(VLOOKUP(SALIDA[[#This Row],[CODIGO]],STOCKSANLUIS[],7,FALSE)=0,"PRODUCTO SIN STOCK/UBICACIÓN",VLOOKUP(SALIDA[[#This Row],[CODIGO]],STOCKSANLUIS[],7,FALSE))</f>
        <v>A</v>
      </c>
      <c r="I3137" s="10" t="s">
        <v>19536</v>
      </c>
      <c r="J3137" t="str">
        <f>SALIDA[[#This Row],[CODIGO]]&amp;"       "&amp;SALIDA[[#This Row],[FAMILIA]]</f>
        <v>02307       CAFF</v>
      </c>
      <c r="K3137">
        <f>VLOOKUP(SALIDA[[#This Row],[CODIGO]],STOCK_STARSOFT[],5,FALSE)</f>
        <v>11.500749000000001</v>
      </c>
      <c r="L3137">
        <f>SALIDA[[#This Row],[CANTIDAD]]*SALIDA[[#This Row],[PRECIO UND]]</f>
        <v>207.01348200000001</v>
      </c>
    </row>
    <row r="3138" spans="1:12" x14ac:dyDescent="0.25">
      <c r="A3138" s="6" t="s">
        <v>3293</v>
      </c>
      <c r="B3138" s="100" t="str">
        <f>VLOOKUP(SALIDA[[#This Row],[CODIGO]],STOCKSANLUIS[],2,FALSE)</f>
        <v>VALVULA PARA AGUA HELADA FAN &amp; COIL 2 VIAS 3/4" DIAMETRO  CON ACTUADOR  220V JOHNSON CONTROLS - VLC2200GC-C</v>
      </c>
      <c r="C3138" s="153">
        <v>46090</v>
      </c>
      <c r="D3138">
        <v>2</v>
      </c>
      <c r="E3138">
        <f>IF(VLOOKUP(SALIDA[[#This Row],[CODIGO]],STOCKSANLUIS[],6,FALSE)=0,"PRODUCTO SIN STOCK/UBICACIÓN",VLOOKUP(SALIDA[[#This Row],[CODIGO]],STOCKSANLUIS[],6,FALSE))</f>
        <v>1</v>
      </c>
      <c r="F3138">
        <f>SALIDA[[#This Row],[CANTIDAD]]/SALIDA[[#This Row],[UND MEDIDA]]</f>
        <v>2</v>
      </c>
      <c r="G3138" t="str">
        <f>VLOOKUP(SALIDA[[#This Row],[CODIGO]],FAMILIAS[],4,FALSE)</f>
        <v>JOHNSON CONTROLS</v>
      </c>
      <c r="H3138" s="10" t="str">
        <f>IF(VLOOKUP(SALIDA[[#This Row],[CODIGO]],STOCKSANLUIS[],7,FALSE)=0,"PRODUCTO SIN STOCK/UBICACIÓN",VLOOKUP(SALIDA[[#This Row],[CODIGO]],STOCKSANLUIS[],7,FALSE))</f>
        <v>A</v>
      </c>
      <c r="I3138" s="10"/>
      <c r="J3138" t="str">
        <f>SALIDA[[#This Row],[CODIGO]]&amp;"       "&amp;SALIDA[[#This Row],[FAMILIA]]</f>
        <v>02714       JOHNSON CONTROLS</v>
      </c>
      <c r="K3138">
        <f>VLOOKUP(SALIDA[[#This Row],[CODIGO]],STOCK_STARSOFT[],5,FALSE)</f>
        <v>13.849964</v>
      </c>
      <c r="L3138">
        <f>SALIDA[[#This Row],[CANTIDAD]]*SALIDA[[#This Row],[PRECIO UND]]</f>
        <v>27.699928</v>
      </c>
    </row>
    <row r="3139" spans="1:12" x14ac:dyDescent="0.25">
      <c r="A3139" s="6" t="s">
        <v>2466</v>
      </c>
      <c r="B3139" s="100" t="str">
        <f>VLOOKUP(SALIDA[[#This Row],[CODIGO]],STOCKSANLUIS[],2,FALSE)</f>
        <v>LIMPIADOR PARA EVAPORADOR - EVAP POWR-C - 1GALON - NU CALGON</v>
      </c>
      <c r="C3139" s="153">
        <v>46090</v>
      </c>
      <c r="D3139">
        <v>8</v>
      </c>
      <c r="E3139">
        <f>IF(VLOOKUP(SALIDA[[#This Row],[CODIGO]],STOCKSANLUIS[],6,FALSE)=0,"PRODUCTO SIN STOCK/UBICACIÓN",VLOOKUP(SALIDA[[#This Row],[CODIGO]],STOCKSANLUIS[],6,FALSE))</f>
        <v>1</v>
      </c>
      <c r="F3139">
        <f>SALIDA[[#This Row],[CANTIDAD]]/SALIDA[[#This Row],[UND MEDIDA]]</f>
        <v>8</v>
      </c>
      <c r="G3139" t="str">
        <f>VLOOKUP(SALIDA[[#This Row],[CODIGO]],FAMILIAS[],4,FALSE)</f>
        <v>NU CALGON</v>
      </c>
      <c r="H3139" s="10" t="str">
        <f>IF(VLOOKUP(SALIDA[[#This Row],[CODIGO]],STOCKSANLUIS[],7,FALSE)=0,"PRODUCTO SIN STOCK/UBICACIÓN",VLOOKUP(SALIDA[[#This Row],[CODIGO]],STOCKSANLUIS[],7,FALSE))</f>
        <v>C</v>
      </c>
      <c r="I3139" s="10"/>
      <c r="J3139" t="str">
        <f>SALIDA[[#This Row],[CODIGO]]&amp;"       "&amp;SALIDA[[#This Row],[FAMILIA]]</f>
        <v>02030       NU CALGON</v>
      </c>
      <c r="K3139">
        <f>VLOOKUP(SALIDA[[#This Row],[CODIGO]],STOCK_STARSOFT[],5,FALSE)</f>
        <v>10.536965</v>
      </c>
      <c r="L3139">
        <f>SALIDA[[#This Row],[CANTIDAD]]*SALIDA[[#This Row],[PRECIO UND]]</f>
        <v>84.295720000000003</v>
      </c>
    </row>
    <row r="3140" spans="1:12" x14ac:dyDescent="0.25">
      <c r="A3140" s="6" t="s">
        <v>2490</v>
      </c>
      <c r="B3140" s="100" t="str">
        <f>VLOOKUP(SALIDA[[#This Row],[CODIGO]],STOCKSANLUIS[],2,FALSE)</f>
        <v>LIMPIADOR PARA CONDENSADOR - NU-BRITE - 1GALON - NU CALGON</v>
      </c>
      <c r="C3140" s="153">
        <v>46090</v>
      </c>
      <c r="D3140">
        <v>8</v>
      </c>
      <c r="E3140">
        <f>IF(VLOOKUP(SALIDA[[#This Row],[CODIGO]],STOCKSANLUIS[],6,FALSE)=0,"PRODUCTO SIN STOCK/UBICACIÓN",VLOOKUP(SALIDA[[#This Row],[CODIGO]],STOCKSANLUIS[],6,FALSE))</f>
        <v>1</v>
      </c>
      <c r="F3140">
        <f>SALIDA[[#This Row],[CANTIDAD]]/SALIDA[[#This Row],[UND MEDIDA]]</f>
        <v>8</v>
      </c>
      <c r="G3140" t="str">
        <f>VLOOKUP(SALIDA[[#This Row],[CODIGO]],FAMILIAS[],4,FALSE)</f>
        <v>NU CALGON</v>
      </c>
      <c r="H3140" s="10" t="str">
        <f>IF(VLOOKUP(SALIDA[[#This Row],[CODIGO]],STOCKSANLUIS[],7,FALSE)=0,"PRODUCTO SIN STOCK/UBICACIÓN",VLOOKUP(SALIDA[[#This Row],[CODIGO]],STOCKSANLUIS[],7,FALSE))</f>
        <v>C</v>
      </c>
      <c r="I3140" s="10"/>
      <c r="J3140" t="str">
        <f>SALIDA[[#This Row],[CODIGO]]&amp;"       "&amp;SALIDA[[#This Row],[FAMILIA]]</f>
        <v>02043       NU CALGON</v>
      </c>
      <c r="K3140">
        <f>VLOOKUP(SALIDA[[#This Row],[CODIGO]],STOCK_STARSOFT[],5,FALSE)</f>
        <v>9.0050089999999994</v>
      </c>
      <c r="L3140">
        <f>SALIDA[[#This Row],[CANTIDAD]]*SALIDA[[#This Row],[PRECIO UND]]</f>
        <v>72.040071999999995</v>
      </c>
    </row>
    <row r="3141" spans="1:12" x14ac:dyDescent="0.25">
      <c r="A3141" s="6" t="s">
        <v>3224</v>
      </c>
      <c r="B3141" s="100" t="str">
        <f>VLOOKUP(SALIDA[[#This Row],[CODIGO]],STOCKSANLUIS[],2,FALSE)</f>
        <v xml:space="preserve">SELLADOR DE CALOR - LACO - 1.7GR </v>
      </c>
      <c r="C3141" s="153">
        <v>46090</v>
      </c>
      <c r="D3141">
        <v>5</v>
      </c>
      <c r="E3141">
        <f>IF(VLOOKUP(SALIDA[[#This Row],[CODIGO]],STOCKSANLUIS[],6,FALSE)=0,"PRODUCTO SIN STOCK/UBICACIÓN",VLOOKUP(SALIDA[[#This Row],[CODIGO]],STOCKSANLUIS[],6,FALSE))</f>
        <v>1</v>
      </c>
      <c r="F3141">
        <f>SALIDA[[#This Row],[CANTIDAD]]/SALIDA[[#This Row],[UND MEDIDA]]</f>
        <v>5</v>
      </c>
      <c r="G3141" t="str">
        <f>VLOOKUP(SALIDA[[#This Row],[CODIGO]],FAMILIAS[],4,FALSE)</f>
        <v>QUALITY</v>
      </c>
      <c r="H3141" s="10" t="str">
        <f>IF(VLOOKUP(SALIDA[[#This Row],[CODIGO]],STOCKSANLUIS[],7,FALSE)=0,"PRODUCTO SIN STOCK/UBICACIÓN",VLOOKUP(SALIDA[[#This Row],[CODIGO]],STOCKSANLUIS[],7,FALSE))</f>
        <v>C</v>
      </c>
      <c r="I3141" s="10"/>
      <c r="J3141" t="str">
        <f>SALIDA[[#This Row],[CODIGO]]&amp;"       "&amp;SALIDA[[#This Row],[FAMILIA]]</f>
        <v>02618       QUALITY</v>
      </c>
      <c r="K3141">
        <f>VLOOKUP(SALIDA[[#This Row],[CODIGO]],STOCK_STARSOFT[],5,FALSE)</f>
        <v>13.546878</v>
      </c>
      <c r="L3141">
        <f>SALIDA[[#This Row],[CANTIDAD]]*SALIDA[[#This Row],[PRECIO UND]]</f>
        <v>67.734389999999991</v>
      </c>
    </row>
    <row r="3142" spans="1:12" x14ac:dyDescent="0.25">
      <c r="A3142" s="6" t="s">
        <v>33</v>
      </c>
      <c r="B3142" s="100" t="str">
        <f>VLOOKUP(SALIDA[[#This Row],[CODIGO]],STOCKSANLUIS[],2,FALSE)</f>
        <v>CONTROLADOR DE TEMPERATURA DIGITAL MT-512E 2HP - VER.13 - 115/220 VAC - FULL GAUGE</v>
      </c>
      <c r="C3142" s="153">
        <v>46090</v>
      </c>
      <c r="D3142">
        <v>1</v>
      </c>
      <c r="E3142">
        <f>IF(VLOOKUP(SALIDA[[#This Row],[CODIGO]],STOCKSANLUIS[],6,FALSE)=0,"PRODUCTO SIN STOCK/UBICACIÓN",VLOOKUP(SALIDA[[#This Row],[CODIGO]],STOCKSANLUIS[],6,FALSE))</f>
        <v>1</v>
      </c>
      <c r="F3142">
        <f>SALIDA[[#This Row],[CANTIDAD]]/SALIDA[[#This Row],[UND MEDIDA]]</f>
        <v>1</v>
      </c>
      <c r="G3142" t="str">
        <f>VLOOKUP(SALIDA[[#This Row],[CODIGO]],FAMILIAS[],4,FALSE)</f>
        <v>FULL GAUGE</v>
      </c>
      <c r="H3142" s="10" t="str">
        <f>IF(VLOOKUP(SALIDA[[#This Row],[CODIGO]],STOCKSANLUIS[],7,FALSE)=0,"PRODUCTO SIN STOCK/UBICACIÓN",VLOOKUP(SALIDA[[#This Row],[CODIGO]],STOCKSANLUIS[],7,FALSE))</f>
        <v>C</v>
      </c>
      <c r="I3142" s="10"/>
      <c r="J3142" t="str">
        <f>SALIDA[[#This Row],[CODIGO]]&amp;"       "&amp;SALIDA[[#This Row],[FAMILIA]]</f>
        <v>00016       FULL GAUGE</v>
      </c>
      <c r="K3142">
        <f>VLOOKUP(SALIDA[[#This Row],[CODIGO]],STOCK_STARSOFT[],5,FALSE)</f>
        <v>13.318346</v>
      </c>
      <c r="L3142">
        <f>SALIDA[[#This Row],[CANTIDAD]]*SALIDA[[#This Row],[PRECIO UND]]</f>
        <v>13.318346</v>
      </c>
    </row>
    <row r="3143" spans="1:12" x14ac:dyDescent="0.25">
      <c r="A3143" s="6" t="s">
        <v>3096</v>
      </c>
      <c r="B3143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143" s="153">
        <v>46090</v>
      </c>
      <c r="D3143">
        <v>3</v>
      </c>
      <c r="E3143">
        <f>IF(VLOOKUP(SALIDA[[#This Row],[CODIGO]],STOCKSANLUIS[],6,FALSE)=0,"PRODUCTO SIN STOCK/UBICACIÓN",VLOOKUP(SALIDA[[#This Row],[CODIGO]],STOCKSANLUIS[],6,FALSE))</f>
        <v>1</v>
      </c>
      <c r="F3143">
        <f>SALIDA[[#This Row],[CANTIDAD]]/SALIDA[[#This Row],[UND MEDIDA]]</f>
        <v>3</v>
      </c>
      <c r="G3143" t="str">
        <f>VLOOKUP(SALIDA[[#This Row],[CODIGO]],FAMILIAS[],4,FALSE)</f>
        <v>TEMP BLUE</v>
      </c>
      <c r="H3143" s="10" t="str">
        <f>IF(VLOOKUP(SALIDA[[#This Row],[CODIGO]],STOCKSANLUIS[],7,FALSE)=0,"PRODUCTO SIN STOCK/UBICACIÓN",VLOOKUP(SALIDA[[#This Row],[CODIGO]],STOCKSANLUIS[],7,FALSE))</f>
        <v>B</v>
      </c>
      <c r="I3143" s="10"/>
      <c r="J3143" t="str">
        <f>SALIDA[[#This Row],[CODIGO]]&amp;"       "&amp;SALIDA[[#This Row],[FAMILIA]]</f>
        <v>02495       TEMP BLUE</v>
      </c>
      <c r="K3143">
        <f>VLOOKUP(SALIDA[[#This Row],[CODIGO]],STOCK_STARSOFT[],5,FALSE)</f>
        <v>207.15372199999999</v>
      </c>
      <c r="L3143">
        <f>SALIDA[[#This Row],[CANTIDAD]]*SALIDA[[#This Row],[PRECIO UND]]</f>
        <v>621.46116599999993</v>
      </c>
    </row>
    <row r="3144" spans="1:12" x14ac:dyDescent="0.25">
      <c r="A3144" s="6" t="s">
        <v>2431</v>
      </c>
      <c r="B3144" s="100" t="str">
        <f>VLOOKUP(SALIDA[[#This Row],[CODIGO]],STOCKSANLUIS[],2,FALSE)</f>
        <v>CONTROLADOR DIGITAL DE PRESIÓN PCT-410 EW PLUS - VER.05 - 90-220 VAC - FULL GAUGE (INCLUYE TRANSFORMADOR) - WHITE</v>
      </c>
      <c r="C3144" s="153">
        <v>46090</v>
      </c>
      <c r="D3144">
        <v>1</v>
      </c>
      <c r="E3144">
        <f>IF(VLOOKUP(SALIDA[[#This Row],[CODIGO]],STOCKSANLUIS[],6,FALSE)=0,"PRODUCTO SIN STOCK/UBICACIÓN",VLOOKUP(SALIDA[[#This Row],[CODIGO]],STOCKSANLUIS[],6,FALSE))</f>
        <v>1</v>
      </c>
      <c r="F3144">
        <f>SALIDA[[#This Row],[CANTIDAD]]/SALIDA[[#This Row],[UND MEDIDA]]</f>
        <v>1</v>
      </c>
      <c r="G3144" t="str">
        <f>VLOOKUP(SALIDA[[#This Row],[CODIGO]],FAMILIAS[],4,FALSE)</f>
        <v>FULL GAUGE</v>
      </c>
      <c r="H3144" s="10" t="str">
        <f>IF(VLOOKUP(SALIDA[[#This Row],[CODIGO]],STOCKSANLUIS[],7,FALSE)=0,"PRODUCTO SIN STOCK/UBICACIÓN",VLOOKUP(SALIDA[[#This Row],[CODIGO]],STOCKSANLUIS[],7,FALSE))</f>
        <v>C</v>
      </c>
      <c r="I3144" s="10"/>
      <c r="J3144" t="str">
        <f>SALIDA[[#This Row],[CODIGO]]&amp;"       "&amp;SALIDA[[#This Row],[FAMILIA]]</f>
        <v>02013       FULL GAUGE</v>
      </c>
      <c r="K3144">
        <f>VLOOKUP(SALIDA[[#This Row],[CODIGO]],STOCK_STARSOFT[],5,FALSE)</f>
        <v>61.461271000000004</v>
      </c>
      <c r="L3144">
        <f>SALIDA[[#This Row],[CANTIDAD]]*SALIDA[[#This Row],[PRECIO UND]]</f>
        <v>61.461271000000004</v>
      </c>
    </row>
    <row r="3145" spans="1:12" x14ac:dyDescent="0.25">
      <c r="A3145" s="6" t="s">
        <v>607</v>
      </c>
      <c r="B3145" s="100" t="str">
        <f>VLOOKUP(SALIDA[[#This Row],[CODIGO]],STOCKSANLUIS[],2,FALSE)</f>
        <v>TRANSDUCTOR DE PRESION SB-69-500A - FULL GAUGE - (PARA PCT-100-120-410)</v>
      </c>
      <c r="C3145" s="153">
        <v>46090</v>
      </c>
      <c r="D3145">
        <v>1</v>
      </c>
      <c r="E3145">
        <f>IF(VLOOKUP(SALIDA[[#This Row],[CODIGO]],STOCKSANLUIS[],6,FALSE)=0,"PRODUCTO SIN STOCK/UBICACIÓN",VLOOKUP(SALIDA[[#This Row],[CODIGO]],STOCKSANLUIS[],6,FALSE))</f>
        <v>1</v>
      </c>
      <c r="F3145">
        <f>SALIDA[[#This Row],[CANTIDAD]]/SALIDA[[#This Row],[UND MEDIDA]]</f>
        <v>1</v>
      </c>
      <c r="G3145" t="str">
        <f>VLOOKUP(SALIDA[[#This Row],[CODIGO]],FAMILIAS[],4,FALSE)</f>
        <v>FULL GAUGE</v>
      </c>
      <c r="H3145" s="10" t="str">
        <f>IF(VLOOKUP(SALIDA[[#This Row],[CODIGO]],STOCKSANLUIS[],7,FALSE)=0,"PRODUCTO SIN STOCK/UBICACIÓN",VLOOKUP(SALIDA[[#This Row],[CODIGO]],STOCKSANLUIS[],7,FALSE))</f>
        <v>A</v>
      </c>
      <c r="I3145" s="10"/>
      <c r="J3145" t="str">
        <f>SALIDA[[#This Row],[CODIGO]]&amp;"       "&amp;SALIDA[[#This Row],[FAMILIA]]</f>
        <v>00596       FULL GAUGE</v>
      </c>
      <c r="K3145">
        <f>VLOOKUP(SALIDA[[#This Row],[CODIGO]],STOCK_STARSOFT[],5,FALSE)</f>
        <v>59.845587000000002</v>
      </c>
      <c r="L3145">
        <f>SALIDA[[#This Row],[CANTIDAD]]*SALIDA[[#This Row],[PRECIO UND]]</f>
        <v>59.845587000000002</v>
      </c>
    </row>
    <row r="3146" spans="1:12" x14ac:dyDescent="0.25">
      <c r="A3146" s="6" t="s">
        <v>259</v>
      </c>
      <c r="B3146" s="100" t="str">
        <f>VLOOKUP(SALIDA[[#This Row],[CODIGO]],STOCKSANLUIS[],2,FALSE)</f>
        <v>PLATINA KLEERSTRIP MAX BULLET HTP SILVER 2  PLOMO (60 CM)- 477600</v>
      </c>
      <c r="C3146" s="153">
        <v>46091</v>
      </c>
      <c r="D3146">
        <v>15</v>
      </c>
      <c r="E3146">
        <f>IF(VLOOKUP(SALIDA[[#This Row],[CODIGO]],STOCKSANLUIS[],6,FALSE)=0,"PRODUCTO SIN STOCK/UBICACIÓN",VLOOKUP(SALIDA[[#This Row],[CODIGO]],STOCKSANLUIS[],6,FALSE))</f>
        <v>1</v>
      </c>
      <c r="F3146">
        <f>SALIDA[[#This Row],[CANTIDAD]]/SALIDA[[#This Row],[UND MEDIDA]]</f>
        <v>15</v>
      </c>
      <c r="G3146" t="str">
        <f>VLOOKUP(SALIDA[[#This Row],[CODIGO]],FAMILIAS[],4,FALSE)</f>
        <v>ES ROBBINS</v>
      </c>
      <c r="H3146" s="10" t="str">
        <f>IF(VLOOKUP(SALIDA[[#This Row],[CODIGO]],STOCKSANLUIS[],7,FALSE)=0,"PRODUCTO SIN STOCK/UBICACIÓN",VLOOKUP(SALIDA[[#This Row],[CODIGO]],STOCKSANLUIS[],7,FALSE))</f>
        <v>C</v>
      </c>
      <c r="I3146" s="10"/>
      <c r="J3146" t="str">
        <f>SALIDA[[#This Row],[CODIGO]]&amp;"       "&amp;SALIDA[[#This Row],[FAMILIA]]</f>
        <v>00186       ES ROBBINS</v>
      </c>
      <c r="K3146">
        <f>VLOOKUP(SALIDA[[#This Row],[CODIGO]],STOCK_STARSOFT[],5,FALSE)</f>
        <v>4.3959429999999999</v>
      </c>
      <c r="L3146">
        <f>SALIDA[[#This Row],[CANTIDAD]]*SALIDA[[#This Row],[PRECIO UND]]</f>
        <v>65.939144999999996</v>
      </c>
    </row>
    <row r="3147" spans="1:12" x14ac:dyDescent="0.25">
      <c r="A3147" s="6" t="s">
        <v>3979</v>
      </c>
      <c r="B3147" s="100" t="str">
        <f>VLOOKUP(SALIDA[[#This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3147" s="153">
        <v>46091</v>
      </c>
      <c r="D3147">
        <v>1</v>
      </c>
      <c r="E3147">
        <f>IF(VLOOKUP(SALIDA[[#This Row],[CODIGO]],STOCKSANLUIS[],6,FALSE)=0,"PRODUCTO SIN STOCK/UBICACIÓN",VLOOKUP(SALIDA[[#This Row],[CODIGO]],STOCKSANLUIS[],6,FALSE))</f>
        <v>1</v>
      </c>
      <c r="F3147">
        <f>SALIDA[[#This Row],[CANTIDAD]]/SALIDA[[#This Row],[UND MEDIDA]]</f>
        <v>1</v>
      </c>
      <c r="G3147" t="str">
        <f>VLOOKUP(SALIDA[[#This Row],[CODIGO]],FAMILIAS[],4,FALSE)</f>
        <v>TEMP BLUE</v>
      </c>
      <c r="H3147" s="10" t="str">
        <f>IF(VLOOKUP(SALIDA[[#This Row],[CODIGO]],STOCKSANLUIS[],7,FALSE)=0,"PRODUCTO SIN STOCK/UBICACIÓN",VLOOKUP(SALIDA[[#This Row],[CODIGO]],STOCKSANLUIS[],7,FALSE))</f>
        <v>B</v>
      </c>
      <c r="I3147" s="10"/>
      <c r="J3147" t="str">
        <f>SALIDA[[#This Row],[CODIGO]]&amp;"       "&amp;SALIDA[[#This Row],[FAMILIA]]</f>
        <v>03432       TEMP BLUE</v>
      </c>
      <c r="K3147">
        <f>VLOOKUP(SALIDA[[#This Row],[CODIGO]],STOCK_STARSOFT[],5,FALSE)</f>
        <v>363.93264499999998</v>
      </c>
      <c r="L3147">
        <f>SALIDA[[#This Row],[CANTIDAD]]*SALIDA[[#This Row],[PRECIO UND]]</f>
        <v>363.93264499999998</v>
      </c>
    </row>
    <row r="3148" spans="1:12" x14ac:dyDescent="0.25">
      <c r="A3148" s="6" t="s">
        <v>1199</v>
      </c>
      <c r="B3148" s="100" t="str">
        <f>VLOOKUP(SALIDA[[#This Row],[CODIGO]],STOCKSANLUIS[],2,FALSE)</f>
        <v>CONTROLADOR DE TEMPERATURA DIGITAL MT-512G - VER.02 - 115/220 VAC - FULL GAUGE</v>
      </c>
      <c r="C3148" s="153">
        <v>46091</v>
      </c>
      <c r="D3148">
        <v>3</v>
      </c>
      <c r="E3148">
        <f>IF(VLOOKUP(SALIDA[[#This Row],[CODIGO]],STOCKSANLUIS[],6,FALSE)=0,"PRODUCTO SIN STOCK/UBICACIÓN",VLOOKUP(SALIDA[[#This Row],[CODIGO]],STOCKSANLUIS[],6,FALSE))</f>
        <v>1</v>
      </c>
      <c r="F3148">
        <f>SALIDA[[#This Row],[CANTIDAD]]/SALIDA[[#This Row],[UND MEDIDA]]</f>
        <v>3</v>
      </c>
      <c r="G3148" t="str">
        <f>VLOOKUP(SALIDA[[#This Row],[CODIGO]],FAMILIAS[],4,FALSE)</f>
        <v>FULL GAUGE</v>
      </c>
      <c r="H3148" s="10" t="str">
        <f>IF(VLOOKUP(SALIDA[[#This Row],[CODIGO]],STOCKSANLUIS[],7,FALSE)=0,"PRODUCTO SIN STOCK/UBICACIÓN",VLOOKUP(SALIDA[[#This Row],[CODIGO]],STOCKSANLUIS[],7,FALSE))</f>
        <v>A</v>
      </c>
      <c r="I3148" s="10"/>
      <c r="J3148" t="str">
        <f>SALIDA[[#This Row],[CODIGO]]&amp;"       "&amp;SALIDA[[#This Row],[FAMILIA]]</f>
        <v>01276       FULL GAUGE</v>
      </c>
      <c r="K3148">
        <f>VLOOKUP(SALIDA[[#This Row],[CODIGO]],STOCK_STARSOFT[],5,FALSE)</f>
        <v>20.559538</v>
      </c>
      <c r="L3148">
        <f>SALIDA[[#This Row],[CANTIDAD]]*SALIDA[[#This Row],[PRECIO UND]]</f>
        <v>61.678613999999996</v>
      </c>
    </row>
    <row r="3149" spans="1:12" x14ac:dyDescent="0.25">
      <c r="A3149" s="6" t="s">
        <v>3675</v>
      </c>
      <c r="B3149" s="100" t="str">
        <f>VLOOKUP(SALIDA[[#This Row],[CODIGO]],STOCKSANLUIS[],2,FALSE)</f>
        <v>LAMAS DE PVC ALECO 8X0.080X300 (20CM X 2MMX 91.44M) LOW TEMP REINFORCED - 172007- MT</v>
      </c>
      <c r="C3149" s="153">
        <v>46091</v>
      </c>
      <c r="D3149">
        <v>30</v>
      </c>
      <c r="E3149">
        <f>IF(VLOOKUP(SALIDA[[#This Row],[CODIGO]],STOCKSANLUIS[],6,FALSE)=0,"PRODUCTO SIN STOCK/UBICACIÓN",VLOOKUP(SALIDA[[#This Row],[CODIGO]],STOCKSANLUIS[],6,FALSE))</f>
        <v>91.44</v>
      </c>
      <c r="F3149">
        <f>SALIDA[[#This Row],[CANTIDAD]]/SALIDA[[#This Row],[UND MEDIDA]]</f>
        <v>0.32808398950131235</v>
      </c>
      <c r="G3149" t="str">
        <f>VLOOKUP(SALIDA[[#This Row],[CODIGO]],FAMILIAS[],4,FALSE)</f>
        <v>ES ROBBINS</v>
      </c>
      <c r="H3149" s="10" t="str">
        <f>IF(VLOOKUP(SALIDA[[#This Row],[CODIGO]],STOCKSANLUIS[],7,FALSE)=0,"PRODUCTO SIN STOCK/UBICACIÓN",VLOOKUP(SALIDA[[#This Row],[CODIGO]],STOCKSANLUIS[],7,FALSE))</f>
        <v>B/C</v>
      </c>
      <c r="I3149" s="10"/>
      <c r="J3149" t="str">
        <f>SALIDA[[#This Row],[CODIGO]]&amp;"       "&amp;SALIDA[[#This Row],[FAMILIA]]</f>
        <v>03057       ES ROBBINS</v>
      </c>
      <c r="K3149">
        <f>VLOOKUP(SALIDA[[#This Row],[CODIGO]],STOCK_STARSOFT[],5,FALSE)</f>
        <v>2.0842499999999999</v>
      </c>
      <c r="L3149">
        <f>SALIDA[[#This Row],[CANTIDAD]]*SALIDA[[#This Row],[PRECIO UND]]</f>
        <v>62.527499999999996</v>
      </c>
    </row>
    <row r="3150" spans="1:12" x14ac:dyDescent="0.25">
      <c r="A3150" s="6" t="s">
        <v>3096</v>
      </c>
      <c r="B3150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150" s="153">
        <v>46091</v>
      </c>
      <c r="D3150">
        <v>3</v>
      </c>
      <c r="E3150">
        <f>IF(VLOOKUP(SALIDA[[#This Row],[CODIGO]],STOCKSANLUIS[],6,FALSE)=0,"PRODUCTO SIN STOCK/UBICACIÓN",VLOOKUP(SALIDA[[#This Row],[CODIGO]],STOCKSANLUIS[],6,FALSE))</f>
        <v>1</v>
      </c>
      <c r="F3150">
        <f>SALIDA[[#This Row],[CANTIDAD]]/SALIDA[[#This Row],[UND MEDIDA]]</f>
        <v>3</v>
      </c>
      <c r="G3150" t="str">
        <f>VLOOKUP(SALIDA[[#This Row],[CODIGO]],FAMILIAS[],4,FALSE)</f>
        <v>TEMP BLUE</v>
      </c>
      <c r="H3150" s="10" t="str">
        <f>IF(VLOOKUP(SALIDA[[#This Row],[CODIGO]],STOCKSANLUIS[],7,FALSE)=0,"PRODUCTO SIN STOCK/UBICACIÓN",VLOOKUP(SALIDA[[#This Row],[CODIGO]],STOCKSANLUIS[],7,FALSE))</f>
        <v>B</v>
      </c>
      <c r="I3150" s="10"/>
      <c r="J3150" t="str">
        <f>SALIDA[[#This Row],[CODIGO]]&amp;"       "&amp;SALIDA[[#This Row],[FAMILIA]]</f>
        <v>02495       TEMP BLUE</v>
      </c>
      <c r="K3150">
        <f>VLOOKUP(SALIDA[[#This Row],[CODIGO]],STOCK_STARSOFT[],5,FALSE)</f>
        <v>207.15372199999999</v>
      </c>
      <c r="L3150">
        <f>SALIDA[[#This Row],[CANTIDAD]]*SALIDA[[#This Row],[PRECIO UND]]</f>
        <v>621.46116599999993</v>
      </c>
    </row>
    <row r="3151" spans="1:12" x14ac:dyDescent="0.25">
      <c r="A3151" s="6" t="s">
        <v>2836</v>
      </c>
      <c r="B3151" s="100" t="str">
        <f>VLOOKUP(SALIDA[[#This Row],[CODIGO]],STOCKSANLUIS[],2,FALSE)</f>
        <v>GAS REFRIGERANTE FREON R-134A - 13.62 KG - CHINO - CHEMOURS</v>
      </c>
      <c r="C3151" s="153">
        <v>46091</v>
      </c>
      <c r="D3151">
        <v>2</v>
      </c>
      <c r="E3151">
        <f>IF(VLOOKUP(SALIDA[[#This Row],[CODIGO]],STOCKSANLUIS[],6,FALSE)=0,"PRODUCTO SIN STOCK/UBICACIÓN",VLOOKUP(SALIDA[[#This Row],[CODIGO]],STOCKSANLUIS[],6,FALSE))</f>
        <v>1</v>
      </c>
      <c r="F3151">
        <f>SALIDA[[#This Row],[CANTIDAD]]/SALIDA[[#This Row],[UND MEDIDA]]</f>
        <v>2</v>
      </c>
      <c r="G3151" t="str">
        <f>VLOOKUP(SALIDA[[#This Row],[CODIGO]],FAMILIAS[],4,FALSE)</f>
        <v>THE CHEMOURS</v>
      </c>
      <c r="H3151" s="10" t="str">
        <f>IF(VLOOKUP(SALIDA[[#This Row],[CODIGO]],STOCKSANLUIS[],7,FALSE)=0,"PRODUCTO SIN STOCK/UBICACIÓN",VLOOKUP(SALIDA[[#This Row],[CODIGO]],STOCKSANLUIS[],7,FALSE))</f>
        <v>C</v>
      </c>
      <c r="I3151" s="10"/>
      <c r="J3151" t="str">
        <f>SALIDA[[#This Row],[CODIGO]]&amp;"       "&amp;SALIDA[[#This Row],[FAMILIA]]</f>
        <v>02304       THE CHEMOURS</v>
      </c>
      <c r="K3151">
        <f>VLOOKUP(SALIDA[[#This Row],[CODIGO]],STOCK_STARSOFT[],5,FALSE)</f>
        <v>132.07079300000001</v>
      </c>
      <c r="L3151">
        <f>SALIDA[[#This Row],[CANTIDAD]]*SALIDA[[#This Row],[PRECIO UND]]</f>
        <v>264.14158600000002</v>
      </c>
    </row>
    <row r="3152" spans="1:12" x14ac:dyDescent="0.25">
      <c r="A3152" s="6" t="s">
        <v>3098</v>
      </c>
      <c r="B3152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152" s="153">
        <v>46091</v>
      </c>
      <c r="D3152">
        <v>1</v>
      </c>
      <c r="E3152">
        <f>IF(VLOOKUP(SALIDA[[#This Row],[CODIGO]],STOCKSANLUIS[],6,FALSE)=0,"PRODUCTO SIN STOCK/UBICACIÓN",VLOOKUP(SALIDA[[#This Row],[CODIGO]],STOCKSANLUIS[],6,FALSE))</f>
        <v>1</v>
      </c>
      <c r="F3152">
        <f>SALIDA[[#This Row],[CANTIDAD]]/SALIDA[[#This Row],[UND MEDIDA]]</f>
        <v>1</v>
      </c>
      <c r="G3152" t="str">
        <f>VLOOKUP(SALIDA[[#This Row],[CODIGO]],FAMILIAS[],4,FALSE)</f>
        <v>TEMP BLUE</v>
      </c>
      <c r="H3152" s="10" t="str">
        <f>IF(VLOOKUP(SALIDA[[#This Row],[CODIGO]],STOCKSANLUIS[],7,FALSE)=0,"PRODUCTO SIN STOCK/UBICACIÓN",VLOOKUP(SALIDA[[#This Row],[CODIGO]],STOCKSANLUIS[],7,FALSE))</f>
        <v>B</v>
      </c>
      <c r="I3152" s="10"/>
      <c r="J3152" t="str">
        <f>SALIDA[[#This Row],[CODIGO]]&amp;"       "&amp;SALIDA[[#This Row],[FAMILIA]]</f>
        <v>02496       TEMP BLUE</v>
      </c>
      <c r="K3152">
        <f>VLOOKUP(SALIDA[[#This Row],[CODIGO]],STOCK_STARSOFT[],5,FALSE)</f>
        <v>310.31848400000001</v>
      </c>
      <c r="L3152">
        <f>SALIDA[[#This Row],[CANTIDAD]]*SALIDA[[#This Row],[PRECIO UND]]</f>
        <v>310.31848400000001</v>
      </c>
    </row>
    <row r="3153" spans="1:12" x14ac:dyDescent="0.25">
      <c r="A3153" s="6" t="s">
        <v>22301</v>
      </c>
      <c r="B3153" s="100" t="str">
        <f>VLOOKUP(SALIDA[[#This Row],[CODIGO]],STOCKSANLUIS[],2,FALSE)</f>
        <v>TUERCA DE BRONCE 1/4"-EVERFROST-BFSN-1/4</v>
      </c>
      <c r="C3153" s="153">
        <v>46091</v>
      </c>
      <c r="D3153">
        <v>1</v>
      </c>
      <c r="E3153" t="str">
        <f>IF(VLOOKUP(SALIDA[[#This Row],[CODIGO]],STOCKSANLUIS[],6,FALSE)=0,"PRODUCTO SIN STOCK/UBICACIÓN",VLOOKUP(SALIDA[[#This Row],[CODIGO]],STOCKSANLUIS[],6,FALSE))</f>
        <v>PRODUCTO SIN STOCK/UBICACIÓN</v>
      </c>
      <c r="F3153" t="e">
        <f>SALIDA[[#This Row],[CANTIDAD]]/SALIDA[[#This Row],[UND MEDIDA]]</f>
        <v>#VALUE!</v>
      </c>
      <c r="G3153" t="str">
        <f>VLOOKUP(SALIDA[[#This Row],[CODIGO]],FAMILIAS[],4,FALSE)</f>
        <v>EVERFROST</v>
      </c>
      <c r="H3153" s="10" t="str">
        <f>IF(VLOOKUP(SALIDA[[#This Row],[CODIGO]],STOCKSANLUIS[],7,FALSE)=0,"PRODUCTO SIN STOCK/UBICACIÓN",VLOOKUP(SALIDA[[#This Row],[CODIGO]],STOCKSANLUIS[],7,FALSE))</f>
        <v>C</v>
      </c>
      <c r="I3153" s="10"/>
      <c r="J3153" t="str">
        <f>SALIDA[[#This Row],[CODIGO]]&amp;"       "&amp;SALIDA[[#This Row],[FAMILIA]]</f>
        <v>03643       EVERFROST</v>
      </c>
      <c r="K3153">
        <f>VLOOKUP(SALIDA[[#This Row],[CODIGO]],STOCK_STARSOFT[],5,FALSE)</f>
        <v>0.154136</v>
      </c>
      <c r="L3153">
        <f>SALIDA[[#This Row],[CANTIDAD]]*SALIDA[[#This Row],[PRECIO UND]]</f>
        <v>0.154136</v>
      </c>
    </row>
    <row r="3154" spans="1:12" x14ac:dyDescent="0.25">
      <c r="A3154" s="6" t="s">
        <v>21892</v>
      </c>
      <c r="B3154" s="100" t="str">
        <f>VLOOKUP(SALIDA[[#This Row],[CODIGO]],STOCKSANLUIS[],2,FALSE)</f>
        <v>COMPRESOR COPELAND USA 4.0 HP 220V/3PH/60HZ ZS29KAE-TF5-618 SCROLL R507/R404/R134A/R407C/R449A  - ALTA EFICIENCIA / BAJO RUIDO</v>
      </c>
      <c r="C3154" s="153">
        <v>46091</v>
      </c>
      <c r="D3154">
        <v>1</v>
      </c>
      <c r="E3154">
        <f>IF(VLOOKUP(SALIDA[[#This Row],[CODIGO]],STOCKSANLUIS[],6,FALSE)=0,"PRODUCTO SIN STOCK/UBICACIÓN",VLOOKUP(SALIDA[[#This Row],[CODIGO]],STOCKSANLUIS[],6,FALSE))</f>
        <v>1</v>
      </c>
      <c r="F3154">
        <f>SALIDA[[#This Row],[CANTIDAD]]/SALIDA[[#This Row],[UND MEDIDA]]</f>
        <v>1</v>
      </c>
      <c r="G3154" t="str">
        <f>VLOOKUP(SALIDA[[#This Row],[CODIGO]],FAMILIAS[],4,FALSE)</f>
        <v>COPELAND</v>
      </c>
      <c r="H3154" s="10" t="str">
        <f>IF(VLOOKUP(SALIDA[[#This Row],[CODIGO]],STOCKSANLUIS[],7,FALSE)=0,"PRODUCTO SIN STOCK/UBICACIÓN",VLOOKUP(SALIDA[[#This Row],[CODIGO]],STOCKSANLUIS[],7,FALSE))</f>
        <v>B</v>
      </c>
      <c r="I3154" s="10"/>
      <c r="J3154" t="str">
        <f>SALIDA[[#This Row],[CODIGO]]&amp;"       "&amp;SALIDA[[#This Row],[FAMILIA]]</f>
        <v>03523       COPELAND</v>
      </c>
      <c r="K3154">
        <f>VLOOKUP(SALIDA[[#This Row],[CODIGO]],STOCK_STARSOFT[],5,FALSE)</f>
        <v>576.42962899999998</v>
      </c>
      <c r="L3154">
        <f>SALIDA[[#This Row],[CANTIDAD]]*SALIDA[[#This Row],[PRECIO UND]]</f>
        <v>576.42962899999998</v>
      </c>
    </row>
    <row r="3155" spans="1:12" x14ac:dyDescent="0.25">
      <c r="A3155" s="6" t="s">
        <v>22052</v>
      </c>
      <c r="B3155" s="100" t="str">
        <f>VLOOKUP(SALIDA[[#This Row],[CODIGO]],STOCKSANLUIS[],2,FALSE)</f>
        <v>BOMBA DE CONDENSADO STAR COLD  DE 230V-1F-60HZ TANQUE BAJO (INCLUYE MANGUERA) SI-1805</v>
      </c>
      <c r="C3155" s="153">
        <v>46091</v>
      </c>
      <c r="D3155">
        <v>1</v>
      </c>
      <c r="E3155">
        <f>IF(VLOOKUP(SALIDA[[#This Row],[CODIGO]],STOCKSANLUIS[],6,FALSE)=0,"PRODUCTO SIN STOCK/UBICACIÓN",VLOOKUP(SALIDA[[#This Row],[CODIGO]],STOCKSANLUIS[],6,FALSE))</f>
        <v>1</v>
      </c>
      <c r="F3155">
        <f>SALIDA[[#This Row],[CANTIDAD]]/SALIDA[[#This Row],[UND MEDIDA]]</f>
        <v>1</v>
      </c>
      <c r="G3155" t="str">
        <f>VLOOKUP(SALIDA[[#This Row],[CODIGO]],FAMILIAS[],4,FALSE)</f>
        <v>STAR COLD</v>
      </c>
      <c r="H3155" s="10" t="str">
        <f>IF(VLOOKUP(SALIDA[[#This Row],[CODIGO]],STOCKSANLUIS[],7,FALSE)=0,"PRODUCTO SIN STOCK/UBICACIÓN",VLOOKUP(SALIDA[[#This Row],[CODIGO]],STOCKSANLUIS[],7,FALSE))</f>
        <v>B/C</v>
      </c>
      <c r="I3155" s="10"/>
      <c r="J3155" t="str">
        <f>SALIDA[[#This Row],[CODIGO]]&amp;"       "&amp;SALIDA[[#This Row],[FAMILIA]]</f>
        <v>03544       STAR COLD</v>
      </c>
      <c r="K3155">
        <f>VLOOKUP(SALIDA[[#This Row],[CODIGO]],STOCK_STARSOFT[],5,FALSE)</f>
        <v>19.413727000000002</v>
      </c>
      <c r="L3155">
        <f>SALIDA[[#This Row],[CANTIDAD]]*SALIDA[[#This Row],[PRECIO UND]]</f>
        <v>19.413727000000002</v>
      </c>
    </row>
    <row r="3156" spans="1:12" x14ac:dyDescent="0.25">
      <c r="A3156" s="6" t="s">
        <v>683</v>
      </c>
      <c r="B3156" s="100" t="str">
        <f>VLOOKUP(SALIDA[[#This Row],[CODIGO]],STOCKSANLUIS[],2,FALSE)</f>
        <v>CAJA SOBREPONER CON 2 LLAVES GB-01C - FULL GAUGE</v>
      </c>
      <c r="C3156" s="153">
        <v>46091</v>
      </c>
      <c r="D3156">
        <v>2</v>
      </c>
      <c r="E3156">
        <f>IF(VLOOKUP(SALIDA[[#This Row],[CODIGO]],STOCKSANLUIS[],6,FALSE)=0,"PRODUCTO SIN STOCK/UBICACIÓN",VLOOKUP(SALIDA[[#This Row],[CODIGO]],STOCKSANLUIS[],6,FALSE))</f>
        <v>1</v>
      </c>
      <c r="F3156">
        <f>SALIDA[[#This Row],[CANTIDAD]]/SALIDA[[#This Row],[UND MEDIDA]]</f>
        <v>2</v>
      </c>
      <c r="G3156" t="str">
        <f>VLOOKUP(SALIDA[[#This Row],[CODIGO]],FAMILIAS[],4,FALSE)</f>
        <v>FULL GAUGE</v>
      </c>
      <c r="H3156" s="10" t="str">
        <f>IF(VLOOKUP(SALIDA[[#This Row],[CODIGO]],STOCKSANLUIS[],7,FALSE)=0,"PRODUCTO SIN STOCK/UBICACIÓN",VLOOKUP(SALIDA[[#This Row],[CODIGO]],STOCKSANLUIS[],7,FALSE))</f>
        <v>C</v>
      </c>
      <c r="I3156" s="10" t="s">
        <v>19536</v>
      </c>
      <c r="J3156" t="str">
        <f>SALIDA[[#This Row],[CODIGO]]&amp;"       "&amp;SALIDA[[#This Row],[FAMILIA]]</f>
        <v>00761       FULL GAUGE</v>
      </c>
      <c r="K3156">
        <f>VLOOKUP(SALIDA[[#This Row],[CODIGO]],STOCK_STARSOFT[],5,FALSE)</f>
        <v>12.362753</v>
      </c>
      <c r="L3156">
        <f>SALIDA[[#This Row],[CANTIDAD]]*SALIDA[[#This Row],[PRECIO UND]]</f>
        <v>24.725505999999999</v>
      </c>
    </row>
    <row r="3157" spans="1:12" x14ac:dyDescent="0.25">
      <c r="A3157" s="6" t="s">
        <v>487</v>
      </c>
      <c r="B3157" s="100" t="str">
        <f>VLOOKUP(SALIDA[[#This Row],[CODIGO]],STOCKSANLUIS[],2,FALSE)</f>
        <v>SOLDADURA DE PLATA HARRIS AL 5%</v>
      </c>
      <c r="C3157" s="153">
        <v>46091</v>
      </c>
      <c r="D3157">
        <v>30</v>
      </c>
      <c r="E3157">
        <f>IF(VLOOKUP(SALIDA[[#This Row],[CODIGO]],STOCKSANLUIS[],6,FALSE)=0,"PRODUCTO SIN STOCK/UBICACIÓN",VLOOKUP(SALIDA[[#This Row],[CODIGO]],STOCKSANLUIS[],6,FALSE))</f>
        <v>1</v>
      </c>
      <c r="F3157">
        <f>SALIDA[[#This Row],[CANTIDAD]]/SALIDA[[#This Row],[UND MEDIDA]]</f>
        <v>30</v>
      </c>
      <c r="G3157" t="str">
        <f>VLOOKUP(SALIDA[[#This Row],[CODIGO]],FAMILIAS[],4,FALSE)</f>
        <v>HARRIS</v>
      </c>
      <c r="H3157" s="10" t="str">
        <f>IF(VLOOKUP(SALIDA[[#This Row],[CODIGO]],STOCKSANLUIS[],7,FALSE)=0,"PRODUCTO SIN STOCK/UBICACIÓN",VLOOKUP(SALIDA[[#This Row],[CODIGO]],STOCKSANLUIS[],7,FALSE))</f>
        <v>C</v>
      </c>
      <c r="I3157" s="10"/>
      <c r="J3157" t="str">
        <f>SALIDA[[#This Row],[CODIGO]]&amp;"       "&amp;SALIDA[[#This Row],[FAMILIA]]</f>
        <v>00406       HARRIS</v>
      </c>
      <c r="K3157">
        <f>VLOOKUP(SALIDA[[#This Row],[CODIGO]],STOCK_STARSOFT[],5,FALSE)</f>
        <v>2.7172480000000001</v>
      </c>
      <c r="L3157">
        <f>SALIDA[[#This Row],[CANTIDAD]]*SALIDA[[#This Row],[PRECIO UND]]</f>
        <v>81.517440000000008</v>
      </c>
    </row>
    <row r="3158" spans="1:12" x14ac:dyDescent="0.25">
      <c r="A3158" s="6" t="s">
        <v>2691</v>
      </c>
      <c r="B3158" s="100" t="str">
        <f>VLOOKUP(SALIDA[[#This Row],[CODIGO]],STOCKSANLUIS[],2,FALSE)</f>
        <v>GAS REFRIGERANTE FREON R-507 - 11.35 KG - CHEMOURS</v>
      </c>
      <c r="C3158" s="153">
        <v>46092</v>
      </c>
      <c r="D3158">
        <v>1</v>
      </c>
      <c r="E3158">
        <f>IF(VLOOKUP(SALIDA[[#This Row],[CODIGO]],STOCKSANLUIS[],6,FALSE)=0,"PRODUCTO SIN STOCK/UBICACIÓN",VLOOKUP(SALIDA[[#This Row],[CODIGO]],STOCKSANLUIS[],6,FALSE))</f>
        <v>1</v>
      </c>
      <c r="F3158">
        <f>SALIDA[[#This Row],[CANTIDAD]]/SALIDA[[#This Row],[UND MEDIDA]]</f>
        <v>1</v>
      </c>
      <c r="G3158" t="str">
        <f>VLOOKUP(SALIDA[[#This Row],[CODIGO]],FAMILIAS[],4,FALSE)</f>
        <v>THE CHEMOURS</v>
      </c>
      <c r="H3158" s="10" t="str">
        <f>IF(VLOOKUP(SALIDA[[#This Row],[CODIGO]],STOCKSANLUIS[],7,FALSE)=0,"PRODUCTO SIN STOCK/UBICACIÓN",VLOOKUP(SALIDA[[#This Row],[CODIGO]],STOCKSANLUIS[],7,FALSE))</f>
        <v>C</v>
      </c>
      <c r="I3158" s="10"/>
      <c r="J3158" t="str">
        <f>SALIDA[[#This Row],[CODIGO]]&amp;"       "&amp;SALIDA[[#This Row],[FAMILIA]]</f>
        <v>02186       THE CHEMOURS</v>
      </c>
      <c r="K3158">
        <f>VLOOKUP(SALIDA[[#This Row],[CODIGO]],STOCK_STARSOFT[],5,FALSE)</f>
        <v>76.468172999999993</v>
      </c>
      <c r="L3158">
        <f>SALIDA[[#This Row],[CANTIDAD]]*SALIDA[[#This Row],[PRECIO UND]]</f>
        <v>76.468172999999993</v>
      </c>
    </row>
    <row r="3159" spans="1:12" x14ac:dyDescent="0.25">
      <c r="A3159" s="6" t="s">
        <v>581</v>
      </c>
      <c r="B3159" s="100" t="str">
        <f>VLOOKUP(SALIDA[[#This Row],[CODIGO]],STOCKSANLUIS[],2,FALSE)</f>
        <v>FILTRO CERAMICO ANTIACIDOS DANFOSS DCR-48DA  CON JUNTA - 023U5381</v>
      </c>
      <c r="C3159" s="153">
        <v>46092</v>
      </c>
      <c r="D3159">
        <v>8</v>
      </c>
      <c r="E3159">
        <f>IF(VLOOKUP(SALIDA[[#This Row],[CODIGO]],STOCKSANLUIS[],6,FALSE)=0,"PRODUCTO SIN STOCK/UBICACIÓN",VLOOKUP(SALIDA[[#This Row],[CODIGO]],STOCKSANLUIS[],6,FALSE))</f>
        <v>1</v>
      </c>
      <c r="F3159">
        <f>SALIDA[[#This Row],[CANTIDAD]]/SALIDA[[#This Row],[UND MEDIDA]]</f>
        <v>8</v>
      </c>
      <c r="G3159" t="str">
        <f>VLOOKUP(SALIDA[[#This Row],[CODIGO]],FAMILIAS[],4,FALSE)</f>
        <v>DANFOSS</v>
      </c>
      <c r="H3159" s="10" t="str">
        <f>IF(VLOOKUP(SALIDA[[#This Row],[CODIGO]],STOCKSANLUIS[],7,FALSE)=0,"PRODUCTO SIN STOCK/UBICACIÓN",VLOOKUP(SALIDA[[#This Row],[CODIGO]],STOCKSANLUIS[],7,FALSE))</f>
        <v>A</v>
      </c>
      <c r="I3159" s="10"/>
      <c r="J3159" t="str">
        <f>SALIDA[[#This Row],[CODIGO]]&amp;"       "&amp;SALIDA[[#This Row],[FAMILIA]]</f>
        <v>00545       DANFOSS</v>
      </c>
      <c r="K3159">
        <f>VLOOKUP(SALIDA[[#This Row],[CODIGO]],STOCK_STARSOFT[],5,FALSE)</f>
        <v>15.637464</v>
      </c>
      <c r="L3159">
        <f>SALIDA[[#This Row],[CANTIDAD]]*SALIDA[[#This Row],[PRECIO UND]]</f>
        <v>125.099712</v>
      </c>
    </row>
    <row r="3160" spans="1:12" x14ac:dyDescent="0.25">
      <c r="A3160" s="6" t="s">
        <v>489</v>
      </c>
      <c r="B3160" s="100" t="str">
        <f>VLOOKUP(SALIDA[[#This Row],[CODIGO]],STOCKSANLUIS[],2,FALSE)</f>
        <v>SOLDADURA DE PLATA HARRIS  AL 15%</v>
      </c>
      <c r="C3160" s="153">
        <v>46092</v>
      </c>
      <c r="D3160">
        <v>25</v>
      </c>
      <c r="E3160">
        <f>IF(VLOOKUP(SALIDA[[#This Row],[CODIGO]],STOCKSANLUIS[],6,FALSE)=0,"PRODUCTO SIN STOCK/UBICACIÓN",VLOOKUP(SALIDA[[#This Row],[CODIGO]],STOCKSANLUIS[],6,FALSE))</f>
        <v>1</v>
      </c>
      <c r="F3160">
        <f>SALIDA[[#This Row],[CANTIDAD]]/SALIDA[[#This Row],[UND MEDIDA]]</f>
        <v>25</v>
      </c>
      <c r="G3160" t="str">
        <f>VLOOKUP(SALIDA[[#This Row],[CODIGO]],FAMILIAS[],4,FALSE)</f>
        <v>HARRIS</v>
      </c>
      <c r="H3160" s="10" t="str">
        <f>IF(VLOOKUP(SALIDA[[#This Row],[CODIGO]],STOCKSANLUIS[],7,FALSE)=0,"PRODUCTO SIN STOCK/UBICACIÓN",VLOOKUP(SALIDA[[#This Row],[CODIGO]],STOCKSANLUIS[],7,FALSE))</f>
        <v>C</v>
      </c>
      <c r="I3160" s="10"/>
      <c r="J3160" t="str">
        <f>SALIDA[[#This Row],[CODIGO]]&amp;"       "&amp;SALIDA[[#This Row],[FAMILIA]]</f>
        <v>00407       HARRIS</v>
      </c>
      <c r="K3160">
        <f>VLOOKUP(SALIDA[[#This Row],[CODIGO]],STOCK_STARSOFT[],5,FALSE)</f>
        <v>8.8860550000000007</v>
      </c>
      <c r="L3160">
        <f>SALIDA[[#This Row],[CANTIDAD]]*SALIDA[[#This Row],[PRECIO UND]]</f>
        <v>222.15137500000003</v>
      </c>
    </row>
    <row r="3161" spans="1:12" x14ac:dyDescent="0.25">
      <c r="A3161" s="6" t="s">
        <v>3291</v>
      </c>
      <c r="B3161" s="100" t="str">
        <f>VLOOKUP(SALIDA[[#This Row],[CODIGO]],STOCKSANLUIS[],2,FALSE)</f>
        <v>VALVULA PARA AGUA HELADA FAN &amp; COIL 2 VIAS 1/2" DIAMETRO  CON ACTUADOR  220V JOHNSON CONTROLS - VLC2200FC-C</v>
      </c>
      <c r="C3161" s="153">
        <v>46092</v>
      </c>
      <c r="D3161">
        <v>2</v>
      </c>
      <c r="E3161">
        <f>IF(VLOOKUP(SALIDA[[#This Row],[CODIGO]],STOCKSANLUIS[],6,FALSE)=0,"PRODUCTO SIN STOCK/UBICACIÓN",VLOOKUP(SALIDA[[#This Row],[CODIGO]],STOCKSANLUIS[],6,FALSE))</f>
        <v>1</v>
      </c>
      <c r="F3161">
        <f>SALIDA[[#This Row],[CANTIDAD]]/SALIDA[[#This Row],[UND MEDIDA]]</f>
        <v>2</v>
      </c>
      <c r="G3161" t="str">
        <f>VLOOKUP(SALIDA[[#This Row],[CODIGO]],FAMILIAS[],4,FALSE)</f>
        <v>JOHNSON CONTROLS</v>
      </c>
      <c r="H3161" s="10" t="str">
        <f>IF(VLOOKUP(SALIDA[[#This Row],[CODIGO]],STOCKSANLUIS[],7,FALSE)=0,"PRODUCTO SIN STOCK/UBICACIÓN",VLOOKUP(SALIDA[[#This Row],[CODIGO]],STOCKSANLUIS[],7,FALSE))</f>
        <v>A</v>
      </c>
      <c r="I3161" s="10"/>
      <c r="J3161" t="str">
        <f>SALIDA[[#This Row],[CODIGO]]&amp;"       "&amp;SALIDA[[#This Row],[FAMILIA]]</f>
        <v>02713       JOHNSON CONTROLS</v>
      </c>
      <c r="K3161">
        <f>VLOOKUP(SALIDA[[#This Row],[CODIGO]],STOCK_STARSOFT[],5,FALSE)</f>
        <v>19.53922</v>
      </c>
      <c r="L3161">
        <f>SALIDA[[#This Row],[CANTIDAD]]*SALIDA[[#This Row],[PRECIO UND]]</f>
        <v>39.078440000000001</v>
      </c>
    </row>
    <row r="3162" spans="1:12" x14ac:dyDescent="0.25">
      <c r="A3162" s="6" t="s">
        <v>3293</v>
      </c>
      <c r="B3162" s="100" t="str">
        <f>VLOOKUP(SALIDA[[#This Row],[CODIGO]],STOCKSANLUIS[],2,FALSE)</f>
        <v>VALVULA PARA AGUA HELADA FAN &amp; COIL 2 VIAS 3/4" DIAMETRO  CON ACTUADOR  220V JOHNSON CONTROLS - VLC2200GC-C</v>
      </c>
      <c r="C3162" s="153">
        <v>46092</v>
      </c>
      <c r="D3162">
        <v>2</v>
      </c>
      <c r="E3162">
        <f>IF(VLOOKUP(SALIDA[[#This Row],[CODIGO]],STOCKSANLUIS[],6,FALSE)=0,"PRODUCTO SIN STOCK/UBICACIÓN",VLOOKUP(SALIDA[[#This Row],[CODIGO]],STOCKSANLUIS[],6,FALSE))</f>
        <v>1</v>
      </c>
      <c r="F3162">
        <f>SALIDA[[#This Row],[CANTIDAD]]/SALIDA[[#This Row],[UND MEDIDA]]</f>
        <v>2</v>
      </c>
      <c r="G3162" t="str">
        <f>VLOOKUP(SALIDA[[#This Row],[CODIGO]],FAMILIAS[],4,FALSE)</f>
        <v>JOHNSON CONTROLS</v>
      </c>
      <c r="H3162" s="10" t="str">
        <f>IF(VLOOKUP(SALIDA[[#This Row],[CODIGO]],STOCKSANLUIS[],7,FALSE)=0,"PRODUCTO SIN STOCK/UBICACIÓN",VLOOKUP(SALIDA[[#This Row],[CODIGO]],STOCKSANLUIS[],7,FALSE))</f>
        <v>A</v>
      </c>
      <c r="I3162" s="10"/>
      <c r="J3162" t="str">
        <f>SALIDA[[#This Row],[CODIGO]]&amp;"       "&amp;SALIDA[[#This Row],[FAMILIA]]</f>
        <v>02714       JOHNSON CONTROLS</v>
      </c>
      <c r="K3162">
        <f>VLOOKUP(SALIDA[[#This Row],[CODIGO]],STOCK_STARSOFT[],5,FALSE)</f>
        <v>13.849964</v>
      </c>
      <c r="L3162">
        <f>SALIDA[[#This Row],[CANTIDAD]]*SALIDA[[#This Row],[PRECIO UND]]</f>
        <v>27.699928</v>
      </c>
    </row>
    <row r="3163" spans="1:12" x14ac:dyDescent="0.25">
      <c r="A3163" s="6" t="s">
        <v>22321</v>
      </c>
      <c r="B3163" s="100" t="str">
        <f>VLOOKUP(SALIDA[[#This Row],[CODIGO]],STOCKSANLUIS[],2,FALSE)</f>
        <v>TUERCA DE BRONCE 5/8"-EVERFROST-BFFN - REFORZADA</v>
      </c>
      <c r="C3163" s="153">
        <v>46092</v>
      </c>
      <c r="D3163">
        <v>25</v>
      </c>
      <c r="E3163" t="str">
        <f>IF(VLOOKUP(SALIDA[[#This Row],[CODIGO]],STOCKSANLUIS[],6,FALSE)=0,"PRODUCTO SIN STOCK/UBICACIÓN",VLOOKUP(SALIDA[[#This Row],[CODIGO]],STOCKSANLUIS[],6,FALSE))</f>
        <v>PRODUCTO SIN STOCK/UBICACIÓN</v>
      </c>
      <c r="F3163" t="e">
        <f>SALIDA[[#This Row],[CANTIDAD]]/SALIDA[[#This Row],[UND MEDIDA]]</f>
        <v>#VALUE!</v>
      </c>
      <c r="G3163" t="str">
        <f>VLOOKUP(SALIDA[[#This Row],[CODIGO]],FAMILIAS[],4,FALSE)</f>
        <v>EVERFROST</v>
      </c>
      <c r="H3163" s="10" t="str">
        <f>IF(VLOOKUP(SALIDA[[#This Row],[CODIGO]],STOCKSANLUIS[],7,FALSE)=0,"PRODUCTO SIN STOCK/UBICACIÓN",VLOOKUP(SALIDA[[#This Row],[CODIGO]],STOCKSANLUIS[],7,FALSE))</f>
        <v>C</v>
      </c>
      <c r="I3163" s="10"/>
      <c r="J3163" t="str">
        <f>SALIDA[[#This Row],[CODIGO]]&amp;"       "&amp;SALIDA[[#This Row],[FAMILIA]]</f>
        <v>03653       EVERFROST</v>
      </c>
      <c r="K3163">
        <f>VLOOKUP(SALIDA[[#This Row],[CODIGO]],STOCK_STARSOFT[],5,FALSE)</f>
        <v>0.50171600000000005</v>
      </c>
      <c r="L3163">
        <f>SALIDA[[#This Row],[CANTIDAD]]*SALIDA[[#This Row],[PRECIO UND]]</f>
        <v>12.542900000000001</v>
      </c>
    </row>
    <row r="3164" spans="1:12" x14ac:dyDescent="0.25">
      <c r="A3164" s="6" t="s">
        <v>22052</v>
      </c>
      <c r="B3164" s="100" t="str">
        <f>VLOOKUP(SALIDA[[#This Row],[CODIGO]],STOCKSANLUIS[],2,FALSE)</f>
        <v>BOMBA DE CONDENSADO STAR COLD  DE 230V-1F-60HZ TANQUE BAJO (INCLUYE MANGUERA) SI-1805</v>
      </c>
      <c r="C3164" s="153">
        <v>46092</v>
      </c>
      <c r="D3164">
        <v>3</v>
      </c>
      <c r="E3164">
        <f>IF(VLOOKUP(SALIDA[[#This Row],[CODIGO]],STOCKSANLUIS[],6,FALSE)=0,"PRODUCTO SIN STOCK/UBICACIÓN",VLOOKUP(SALIDA[[#This Row],[CODIGO]],STOCKSANLUIS[],6,FALSE))</f>
        <v>1</v>
      </c>
      <c r="F3164">
        <f>SALIDA[[#This Row],[CANTIDAD]]/SALIDA[[#This Row],[UND MEDIDA]]</f>
        <v>3</v>
      </c>
      <c r="G3164" t="str">
        <f>VLOOKUP(SALIDA[[#This Row],[CODIGO]],FAMILIAS[],4,FALSE)</f>
        <v>STAR COLD</v>
      </c>
      <c r="H3164" s="10" t="str">
        <f>IF(VLOOKUP(SALIDA[[#This Row],[CODIGO]],STOCKSANLUIS[],7,FALSE)=0,"PRODUCTO SIN STOCK/UBICACIÓN",VLOOKUP(SALIDA[[#This Row],[CODIGO]],STOCKSANLUIS[],7,FALSE))</f>
        <v>B/C</v>
      </c>
      <c r="I3164" s="10"/>
      <c r="J3164" t="str">
        <f>SALIDA[[#This Row],[CODIGO]]&amp;"       "&amp;SALIDA[[#This Row],[FAMILIA]]</f>
        <v>03544       STAR COLD</v>
      </c>
      <c r="K3164">
        <f>VLOOKUP(SALIDA[[#This Row],[CODIGO]],STOCK_STARSOFT[],5,FALSE)</f>
        <v>19.413727000000002</v>
      </c>
      <c r="L3164">
        <f>SALIDA[[#This Row],[CANTIDAD]]*SALIDA[[#This Row],[PRECIO UND]]</f>
        <v>58.241181000000005</v>
      </c>
    </row>
    <row r="3165" spans="1:12" x14ac:dyDescent="0.25">
      <c r="A3165" s="6" t="s">
        <v>259</v>
      </c>
      <c r="B3165" s="100" t="str">
        <f>VLOOKUP(SALIDA[[#This Row],[CODIGO]],STOCKSANLUIS[],2,FALSE)</f>
        <v>PLATINA KLEERSTRIP MAX BULLET HTP SILVER 2  PLOMO (60 CM)- 477600</v>
      </c>
      <c r="C3165" s="153">
        <v>46092</v>
      </c>
      <c r="D3165">
        <v>36</v>
      </c>
      <c r="E3165">
        <f>IF(VLOOKUP(SALIDA[[#This Row],[CODIGO]],STOCKSANLUIS[],6,FALSE)=0,"PRODUCTO SIN STOCK/UBICACIÓN",VLOOKUP(SALIDA[[#This Row],[CODIGO]],STOCKSANLUIS[],6,FALSE))</f>
        <v>1</v>
      </c>
      <c r="F3165">
        <f>SALIDA[[#This Row],[CANTIDAD]]/SALIDA[[#This Row],[UND MEDIDA]]</f>
        <v>36</v>
      </c>
      <c r="G3165" t="str">
        <f>VLOOKUP(SALIDA[[#This Row],[CODIGO]],FAMILIAS[],4,FALSE)</f>
        <v>ES ROBBINS</v>
      </c>
      <c r="H3165" s="10" t="str">
        <f>IF(VLOOKUP(SALIDA[[#This Row],[CODIGO]],STOCKSANLUIS[],7,FALSE)=0,"PRODUCTO SIN STOCK/UBICACIÓN",VLOOKUP(SALIDA[[#This Row],[CODIGO]],STOCKSANLUIS[],7,FALSE))</f>
        <v>C</v>
      </c>
      <c r="I3165" s="10"/>
      <c r="J3165" t="str">
        <f>SALIDA[[#This Row],[CODIGO]]&amp;"       "&amp;SALIDA[[#This Row],[FAMILIA]]</f>
        <v>00186       ES ROBBINS</v>
      </c>
      <c r="K3165">
        <f>VLOOKUP(SALIDA[[#This Row],[CODIGO]],STOCK_STARSOFT[],5,FALSE)</f>
        <v>4.3959429999999999</v>
      </c>
      <c r="L3165">
        <f>SALIDA[[#This Row],[CANTIDAD]]*SALIDA[[#This Row],[PRECIO UND]]</f>
        <v>158.25394800000001</v>
      </c>
    </row>
    <row r="3166" spans="1:12" x14ac:dyDescent="0.25">
      <c r="A3166" s="184" t="s">
        <v>3593</v>
      </c>
      <c r="B3166" s="185" t="str">
        <f>VLOOKUP(SALIDA[[#This Row],[CODIGO]],STOCKSANLUIS[],2,FALSE)</f>
        <v>ADAPTADOR DE MANGUERA R-410A, R-404A, R-22 / QH4-14516 - QUALITY</v>
      </c>
      <c r="C3166" s="186">
        <v>46092</v>
      </c>
      <c r="D3166" s="187">
        <v>10</v>
      </c>
      <c r="E3166">
        <f>IF(VLOOKUP(SALIDA[[#This Row],[CODIGO]],STOCKSANLUIS[],6,FALSE)=0,"PRODUCTO SIN STOCK/UBICACIÓN",VLOOKUP(SALIDA[[#This Row],[CODIGO]],STOCKSANLUIS[],6,FALSE))</f>
        <v>1</v>
      </c>
      <c r="F3166">
        <f>SALIDA[[#This Row],[CANTIDAD]]/SALIDA[[#This Row],[UND MEDIDA]]</f>
        <v>10</v>
      </c>
      <c r="G3166" t="str">
        <f>VLOOKUP(SALIDA[[#This Row],[CODIGO]],FAMILIAS[],4,FALSE)</f>
        <v>QUALITY</v>
      </c>
      <c r="H3166" s="10" t="str">
        <f>IF(VLOOKUP(SALIDA[[#This Row],[CODIGO]],STOCKSANLUIS[],7,FALSE)=0,"PRODUCTO SIN STOCK/UBICACIÓN",VLOOKUP(SALIDA[[#This Row],[CODIGO]],STOCKSANLUIS[],7,FALSE))</f>
        <v>A</v>
      </c>
      <c r="I3166" s="10" t="s">
        <v>19536</v>
      </c>
      <c r="J3166" t="str">
        <f>SALIDA[[#This Row],[CODIGO]]&amp;"       "&amp;SALIDA[[#This Row],[FAMILIA]]</f>
        <v>02991       QUALITY</v>
      </c>
      <c r="K3166">
        <f>VLOOKUP(SALIDA[[#This Row],[CODIGO]],STOCK_STARSOFT[],5,FALSE)</f>
        <v>2.2249059999999998</v>
      </c>
      <c r="L3166">
        <f>SALIDA[[#This Row],[CANTIDAD]]*SALIDA[[#This Row],[PRECIO UND]]</f>
        <v>22.24906</v>
      </c>
    </row>
    <row r="3167" spans="1:12" x14ac:dyDescent="0.25">
      <c r="A3167" s="184" t="s">
        <v>3750</v>
      </c>
      <c r="B3167" s="185" t="str">
        <f>VLOOKUP(SALIDA[[#This Row],[CODIGO]],STOCKSANLUIS[],2,FALSE)</f>
        <v>CAPACITOR 25X370 - 25-4D QUALITY</v>
      </c>
      <c r="C3167" s="186">
        <v>46092</v>
      </c>
      <c r="D3167" s="187">
        <v>10</v>
      </c>
      <c r="E3167">
        <f>IF(VLOOKUP(SALIDA[[#This Row],[CODIGO]],STOCKSANLUIS[],6,FALSE)=0,"PRODUCTO SIN STOCK/UBICACIÓN",VLOOKUP(SALIDA[[#This Row],[CODIGO]],STOCKSANLUIS[],6,FALSE))</f>
        <v>1</v>
      </c>
      <c r="F3167">
        <f>SALIDA[[#This Row],[CANTIDAD]]/SALIDA[[#This Row],[UND MEDIDA]]</f>
        <v>10</v>
      </c>
      <c r="G3167" t="str">
        <f>VLOOKUP(SALIDA[[#This Row],[CODIGO]],FAMILIAS[],4,FALSE)</f>
        <v>QUALITY</v>
      </c>
      <c r="H3167" s="10" t="str">
        <f>IF(VLOOKUP(SALIDA[[#This Row],[CODIGO]],STOCKSANLUIS[],7,FALSE)=0,"PRODUCTO SIN STOCK/UBICACIÓN",VLOOKUP(SALIDA[[#This Row],[CODIGO]],STOCKSANLUIS[],7,FALSE))</f>
        <v>A</v>
      </c>
      <c r="I3167" s="10" t="s">
        <v>19536</v>
      </c>
      <c r="J3167" t="str">
        <f>SALIDA[[#This Row],[CODIGO]]&amp;"       "&amp;SALIDA[[#This Row],[FAMILIA]]</f>
        <v>03144       QUALITY</v>
      </c>
      <c r="K3167">
        <f>VLOOKUP(SALIDA[[#This Row],[CODIGO]],STOCK_STARSOFT[],5,FALSE)</f>
        <v>1.304554</v>
      </c>
      <c r="L3167">
        <f>SALIDA[[#This Row],[CANTIDAD]]*SALIDA[[#This Row],[PRECIO UND]]</f>
        <v>13.045539999999999</v>
      </c>
    </row>
    <row r="3168" spans="1:12" x14ac:dyDescent="0.25">
      <c r="A3168" s="184" t="s">
        <v>3748</v>
      </c>
      <c r="B3168" s="185" t="str">
        <f>VLOOKUP(SALIDA[[#This Row],[CODIGO]],STOCKSANLUIS[],2,FALSE)</f>
        <v>CAPACITOR DE 35+5 MFD X 370 - 440 VAC - 35/5-4D - QUALITY</v>
      </c>
      <c r="C3168" s="186">
        <v>46092</v>
      </c>
      <c r="D3168" s="187">
        <v>20</v>
      </c>
      <c r="E3168">
        <f>IF(VLOOKUP(SALIDA[[#This Row],[CODIGO]],STOCKSANLUIS[],6,FALSE)=0,"PRODUCTO SIN STOCK/UBICACIÓN",VLOOKUP(SALIDA[[#This Row],[CODIGO]],STOCKSANLUIS[],6,FALSE))</f>
        <v>1</v>
      </c>
      <c r="F3168">
        <f>SALIDA[[#This Row],[CANTIDAD]]/SALIDA[[#This Row],[UND MEDIDA]]</f>
        <v>20</v>
      </c>
      <c r="G3168" t="str">
        <f>VLOOKUP(SALIDA[[#This Row],[CODIGO]],FAMILIAS[],4,FALSE)</f>
        <v>QUALITY</v>
      </c>
      <c r="H3168" s="10" t="str">
        <f>IF(VLOOKUP(SALIDA[[#This Row],[CODIGO]],STOCKSANLUIS[],7,FALSE)=0,"PRODUCTO SIN STOCK/UBICACIÓN",VLOOKUP(SALIDA[[#This Row],[CODIGO]],STOCKSANLUIS[],7,FALSE))</f>
        <v>A</v>
      </c>
      <c r="I3168" s="10" t="s">
        <v>19536</v>
      </c>
      <c r="J3168" t="str">
        <f>SALIDA[[#This Row],[CODIGO]]&amp;"       "&amp;SALIDA[[#This Row],[FAMILIA]]</f>
        <v>03143       QUALITY</v>
      </c>
      <c r="K3168">
        <f>VLOOKUP(SALIDA[[#This Row],[CODIGO]],STOCK_STARSOFT[],5,FALSE)</f>
        <v>2.135446</v>
      </c>
      <c r="L3168">
        <f>SALIDA[[#This Row],[CANTIDAD]]*SALIDA[[#This Row],[PRECIO UND]]</f>
        <v>42.708919999999999</v>
      </c>
    </row>
    <row r="3169" spans="1:12" x14ac:dyDescent="0.25">
      <c r="A3169" s="184" t="s">
        <v>3991</v>
      </c>
      <c r="B3169" s="185" t="str">
        <f>VLOOKUP(SALIDA[[#This Row],[CODIGO]],STOCKSANLUIS[],2,FALSE)</f>
        <v>CAPACITOR DE 45+5 MFD X 370 - 440 VAC - 45/5-4D - QUALITY</v>
      </c>
      <c r="C3169" s="186">
        <v>46092</v>
      </c>
      <c r="D3169" s="187">
        <v>18</v>
      </c>
      <c r="E3169">
        <f>IF(VLOOKUP(SALIDA[[#This Row],[CODIGO]],STOCKSANLUIS[],6,FALSE)=0,"PRODUCTO SIN STOCK/UBICACIÓN",VLOOKUP(SALIDA[[#This Row],[CODIGO]],STOCKSANLUIS[],6,FALSE))</f>
        <v>1</v>
      </c>
      <c r="F3169">
        <f>SALIDA[[#This Row],[CANTIDAD]]/SALIDA[[#This Row],[UND MEDIDA]]</f>
        <v>18</v>
      </c>
      <c r="G3169" t="str">
        <f>VLOOKUP(SALIDA[[#This Row],[CODIGO]],FAMILIAS[],4,FALSE)</f>
        <v>QUALITY</v>
      </c>
      <c r="H3169" s="10" t="str">
        <f>IF(VLOOKUP(SALIDA[[#This Row],[CODIGO]],STOCKSANLUIS[],7,FALSE)=0,"PRODUCTO SIN STOCK/UBICACIÓN",VLOOKUP(SALIDA[[#This Row],[CODIGO]],STOCKSANLUIS[],7,FALSE))</f>
        <v>A</v>
      </c>
      <c r="I3169" s="10" t="s">
        <v>19536</v>
      </c>
      <c r="J3169" t="str">
        <f>SALIDA[[#This Row],[CODIGO]]&amp;"       "&amp;SALIDA[[#This Row],[FAMILIA]]</f>
        <v>03935       QUALITY</v>
      </c>
      <c r="K3169">
        <f>VLOOKUP(SALIDA[[#This Row],[CODIGO]],STOCK_STARSOFT[],5,FALSE)</f>
        <v>2.5215559999999999</v>
      </c>
      <c r="L3169">
        <f>SALIDA[[#This Row],[CANTIDAD]]*SALIDA[[#This Row],[PRECIO UND]]</f>
        <v>45.388007999999999</v>
      </c>
    </row>
    <row r="3170" spans="1:12" x14ac:dyDescent="0.25">
      <c r="A3170" s="184" t="s">
        <v>3517</v>
      </c>
      <c r="B3170" s="185" t="str">
        <f>VLOOKUP(SALIDA[[#This Row],[CODIGO]],STOCKSANLUIS[],2,FALSE)</f>
        <v>CODO DE COBRE 90º - 5/8 SOLDABLE - QUALITY</v>
      </c>
      <c r="C3170" s="186">
        <v>46092</v>
      </c>
      <c r="D3170" s="187">
        <v>1</v>
      </c>
      <c r="E3170">
        <f>IF(VLOOKUP(SALIDA[[#This Row],[CODIGO]],STOCKSANLUIS[],6,FALSE)=0,"PRODUCTO SIN STOCK/UBICACIÓN",VLOOKUP(SALIDA[[#This Row],[CODIGO]],STOCKSANLUIS[],6,FALSE))</f>
        <v>1</v>
      </c>
      <c r="F3170">
        <f>SALIDA[[#This Row],[CANTIDAD]]/SALIDA[[#This Row],[UND MEDIDA]]</f>
        <v>1</v>
      </c>
      <c r="G3170" t="str">
        <f>VLOOKUP(SALIDA[[#This Row],[CODIGO]],FAMILIAS[],4,FALSE)</f>
        <v>QUALITY</v>
      </c>
      <c r="H3170" s="10" t="str">
        <f>IF(VLOOKUP(SALIDA[[#This Row],[CODIGO]],STOCKSANLUIS[],7,FALSE)=0,"PRODUCTO SIN STOCK/UBICACIÓN",VLOOKUP(SALIDA[[#This Row],[CODIGO]],STOCKSANLUIS[],7,FALSE))</f>
        <v>C</v>
      </c>
      <c r="I3170" s="10" t="s">
        <v>19536</v>
      </c>
      <c r="J3170" t="str">
        <f>SALIDA[[#This Row],[CODIGO]]&amp;"       "&amp;SALIDA[[#This Row],[FAMILIA]]</f>
        <v>02924       QUALITY</v>
      </c>
      <c r="K3170">
        <f>VLOOKUP(SALIDA[[#This Row],[CODIGO]],STOCK_STARSOFT[],5,FALSE)</f>
        <v>0.52781699999999998</v>
      </c>
      <c r="L3170">
        <f>SALIDA[[#This Row],[CANTIDAD]]*SALIDA[[#This Row],[PRECIO UND]]</f>
        <v>0.52781699999999998</v>
      </c>
    </row>
    <row r="3171" spans="1:12" x14ac:dyDescent="0.25">
      <c r="A3171" s="184" t="s">
        <v>3999</v>
      </c>
      <c r="B3171" s="185" t="str">
        <f>VLOOKUP(SALIDA[[#This Row],[CODIGO]],STOCKSANLUIS[],2,FALSE)</f>
        <v>CONTACTOR 25AMP 220V QCC-252 - QUALITY</v>
      </c>
      <c r="C3171" s="186">
        <v>46092</v>
      </c>
      <c r="D3171" s="187">
        <v>12</v>
      </c>
      <c r="E3171">
        <f>IF(VLOOKUP(SALIDA[[#This Row],[CODIGO]],STOCKSANLUIS[],6,FALSE)=0,"PRODUCTO SIN STOCK/UBICACIÓN",VLOOKUP(SALIDA[[#This Row],[CODIGO]],STOCKSANLUIS[],6,FALSE))</f>
        <v>1</v>
      </c>
      <c r="F3171">
        <f>SALIDA[[#This Row],[CANTIDAD]]/SALIDA[[#This Row],[UND MEDIDA]]</f>
        <v>12</v>
      </c>
      <c r="G3171" t="str">
        <f>VLOOKUP(SALIDA[[#This Row],[CODIGO]],FAMILIAS[],4,FALSE)</f>
        <v>QUALITY</v>
      </c>
      <c r="H3171" s="10" t="str">
        <f>IF(VLOOKUP(SALIDA[[#This Row],[CODIGO]],STOCKSANLUIS[],7,FALSE)=0,"PRODUCTO SIN STOCK/UBICACIÓN",VLOOKUP(SALIDA[[#This Row],[CODIGO]],STOCKSANLUIS[],7,FALSE))</f>
        <v>A</v>
      </c>
      <c r="I3171" s="10" t="s">
        <v>19536</v>
      </c>
      <c r="J3171" t="str">
        <f>SALIDA[[#This Row],[CODIGO]]&amp;"       "&amp;SALIDA[[#This Row],[FAMILIA]]</f>
        <v>03939       QUALITY</v>
      </c>
      <c r="K3171">
        <f>VLOOKUP(SALIDA[[#This Row],[CODIGO]],STOCK_STARSOFT[],5,FALSE)</f>
        <v>6.3038889999999999</v>
      </c>
      <c r="L3171">
        <f>SALIDA[[#This Row],[CANTIDAD]]*SALIDA[[#This Row],[PRECIO UND]]</f>
        <v>75.646668000000005</v>
      </c>
    </row>
    <row r="3172" spans="1:12" x14ac:dyDescent="0.25">
      <c r="A3172" s="184" t="s">
        <v>3528</v>
      </c>
      <c r="B3172" s="185" t="str">
        <f>VLOOKUP(SALIDA[[#This Row],[CODIGO]],STOCKSANLUIS[],2,FALSE)</f>
        <v>CODO DE COBRE 90° - 5/8? SOLDABLE - 107C058 - QUALITY</v>
      </c>
      <c r="C3172" s="186">
        <v>46092</v>
      </c>
      <c r="D3172" s="187">
        <v>10</v>
      </c>
      <c r="E3172">
        <f>IF(VLOOKUP(SALIDA[[#This Row],[CODIGO]],STOCKSANLUIS[],6,FALSE)=0,"PRODUCTO SIN STOCK/UBICACIÓN",VLOOKUP(SALIDA[[#This Row],[CODIGO]],STOCKSANLUIS[],6,FALSE))</f>
        <v>1</v>
      </c>
      <c r="F3172">
        <f>SALIDA[[#This Row],[CANTIDAD]]/SALIDA[[#This Row],[UND MEDIDA]]</f>
        <v>10</v>
      </c>
      <c r="G3172" t="str">
        <f>VLOOKUP(SALIDA[[#This Row],[CODIGO]],FAMILIAS[],4,FALSE)</f>
        <v>QUALITY</v>
      </c>
      <c r="H3172" s="10" t="str">
        <f>IF(VLOOKUP(SALIDA[[#This Row],[CODIGO]],STOCKSANLUIS[],7,FALSE)=0,"PRODUCTO SIN STOCK/UBICACIÓN",VLOOKUP(SALIDA[[#This Row],[CODIGO]],STOCKSANLUIS[],7,FALSE))</f>
        <v>C</v>
      </c>
      <c r="I3172" s="10" t="s">
        <v>19536</v>
      </c>
      <c r="J3172" t="str">
        <f>SALIDA[[#This Row],[CODIGO]]&amp;"       "&amp;SALIDA[[#This Row],[FAMILIA]]</f>
        <v>02936       QUALITY</v>
      </c>
      <c r="K3172">
        <f>VLOOKUP(SALIDA[[#This Row],[CODIGO]],STOCK_STARSOFT[],5,FALSE)</f>
        <v>0.52</v>
      </c>
      <c r="L3172">
        <f>SALIDA[[#This Row],[CANTIDAD]]*SALIDA[[#This Row],[PRECIO UND]]</f>
        <v>5.2</v>
      </c>
    </row>
    <row r="3173" spans="1:12" x14ac:dyDescent="0.25">
      <c r="A3173" s="184" t="s">
        <v>4001</v>
      </c>
      <c r="B3173" s="185" t="str">
        <f>VLOOKUP(SALIDA[[#This Row],[CODIGO]],STOCKSANLUIS[],2,FALSE)</f>
        <v>CONTACTOR 30AMP 220V QCC-302 - QUALITY</v>
      </c>
      <c r="C3173" s="186">
        <v>46092</v>
      </c>
      <c r="D3173" s="187">
        <v>23</v>
      </c>
      <c r="E3173">
        <f>IF(VLOOKUP(SALIDA[[#This Row],[CODIGO]],STOCKSANLUIS[],6,FALSE)=0,"PRODUCTO SIN STOCK/UBICACIÓN",VLOOKUP(SALIDA[[#This Row],[CODIGO]],STOCKSANLUIS[],6,FALSE))</f>
        <v>1</v>
      </c>
      <c r="F3173">
        <f>SALIDA[[#This Row],[CANTIDAD]]/SALIDA[[#This Row],[UND MEDIDA]]</f>
        <v>23</v>
      </c>
      <c r="G3173" t="str">
        <f>VLOOKUP(SALIDA[[#This Row],[CODIGO]],FAMILIAS[],4,FALSE)</f>
        <v>QUALITY</v>
      </c>
      <c r="H3173" s="10" t="str">
        <f>IF(VLOOKUP(SALIDA[[#This Row],[CODIGO]],STOCKSANLUIS[],7,FALSE)=0,"PRODUCTO SIN STOCK/UBICACIÓN",VLOOKUP(SALIDA[[#This Row],[CODIGO]],STOCKSANLUIS[],7,FALSE))</f>
        <v>A</v>
      </c>
      <c r="I3173" s="10" t="s">
        <v>19536</v>
      </c>
      <c r="J3173" t="str">
        <f>SALIDA[[#This Row],[CODIGO]]&amp;"       "&amp;SALIDA[[#This Row],[FAMILIA]]</f>
        <v>03940       QUALITY</v>
      </c>
      <c r="K3173">
        <f>VLOOKUP(SALIDA[[#This Row],[CODIGO]],STOCK_STARSOFT[],5,FALSE)</f>
        <v>6.1661570000000001</v>
      </c>
      <c r="L3173">
        <f>SALIDA[[#This Row],[CANTIDAD]]*SALIDA[[#This Row],[PRECIO UND]]</f>
        <v>141.82161099999999</v>
      </c>
    </row>
    <row r="3174" spans="1:12" x14ac:dyDescent="0.25">
      <c r="A3174" s="184" t="s">
        <v>2280</v>
      </c>
      <c r="B3174" s="185" t="str">
        <f>VLOOKUP(SALIDA[[#This Row],[CODIGO]],STOCKSANLUIS[],2,FALSE)</f>
        <v>CONTACTOR MAGNETICO 30 AMP/2P/24V 302 (MONOFASICO) QCA-302 - QUALITY</v>
      </c>
      <c r="C3174" s="186">
        <v>46092</v>
      </c>
      <c r="D3174" s="187">
        <v>20</v>
      </c>
      <c r="E3174">
        <f>IF(VLOOKUP(SALIDA[[#This Row],[CODIGO]],STOCKSANLUIS[],6,FALSE)=0,"PRODUCTO SIN STOCK/UBICACIÓN",VLOOKUP(SALIDA[[#This Row],[CODIGO]],STOCKSANLUIS[],6,FALSE))</f>
        <v>1</v>
      </c>
      <c r="F3174">
        <f>SALIDA[[#This Row],[CANTIDAD]]/SALIDA[[#This Row],[UND MEDIDA]]</f>
        <v>20</v>
      </c>
      <c r="G3174" t="str">
        <f>VLOOKUP(SALIDA[[#This Row],[CODIGO]],FAMILIAS[],4,FALSE)</f>
        <v>QUALITY</v>
      </c>
      <c r="H3174" s="10" t="str">
        <f>IF(VLOOKUP(SALIDA[[#This Row],[CODIGO]],STOCKSANLUIS[],7,FALSE)=0,"PRODUCTO SIN STOCK/UBICACIÓN",VLOOKUP(SALIDA[[#This Row],[CODIGO]],STOCKSANLUIS[],7,FALSE))</f>
        <v>A</v>
      </c>
      <c r="I3174" s="10" t="s">
        <v>19536</v>
      </c>
      <c r="J3174" t="str">
        <f>SALIDA[[#This Row],[CODIGO]]&amp;"       "&amp;SALIDA[[#This Row],[FAMILIA]]</f>
        <v>01925       QUALITY</v>
      </c>
      <c r="K3174">
        <f>VLOOKUP(SALIDA[[#This Row],[CODIGO]],STOCK_STARSOFT[],5,FALSE)</f>
        <v>6.1873589999999998</v>
      </c>
      <c r="L3174">
        <f>SALIDA[[#This Row],[CANTIDAD]]*SALIDA[[#This Row],[PRECIO UND]]</f>
        <v>123.74718</v>
      </c>
    </row>
    <row r="3175" spans="1:12" x14ac:dyDescent="0.25">
      <c r="A3175" s="184" t="s">
        <v>1988</v>
      </c>
      <c r="B3175" s="185" t="str">
        <f>VLOOKUP(SALIDA[[#This Row],[CODIGO]],STOCKSANLUIS[],2,FALSE)</f>
        <v>DETECTOR DE FUGAS - APLICACION PARA MAPP Y PROPANO - QTX-3A - QUALITY</v>
      </c>
      <c r="C3175" s="186">
        <v>46092</v>
      </c>
      <c r="D3175" s="187">
        <v>23</v>
      </c>
      <c r="E3175">
        <f>IF(VLOOKUP(SALIDA[[#This Row],[CODIGO]],STOCKSANLUIS[],6,FALSE)=0,"PRODUCTO SIN STOCK/UBICACIÓN",VLOOKUP(SALIDA[[#This Row],[CODIGO]],STOCKSANLUIS[],6,FALSE))</f>
        <v>1</v>
      </c>
      <c r="F3175">
        <f>SALIDA[[#This Row],[CANTIDAD]]/SALIDA[[#This Row],[UND MEDIDA]]</f>
        <v>23</v>
      </c>
      <c r="G3175" t="str">
        <f>VLOOKUP(SALIDA[[#This Row],[CODIGO]],FAMILIAS[],4,FALSE)</f>
        <v>QUALITY</v>
      </c>
      <c r="H3175" s="10" t="str">
        <f>IF(VLOOKUP(SALIDA[[#This Row],[CODIGO]],STOCKSANLUIS[],7,FALSE)=0,"PRODUCTO SIN STOCK/UBICACIÓN",VLOOKUP(SALIDA[[#This Row],[CODIGO]],STOCKSANLUIS[],7,FALSE))</f>
        <v>A</v>
      </c>
      <c r="I3175" s="10" t="s">
        <v>19536</v>
      </c>
      <c r="J3175" t="str">
        <f>SALIDA[[#This Row],[CODIGO]]&amp;"       "&amp;SALIDA[[#This Row],[FAMILIA]]</f>
        <v>01763       QUALITY</v>
      </c>
      <c r="K3175">
        <f>VLOOKUP(SALIDA[[#This Row],[CODIGO]],STOCK_STARSOFT[],5,FALSE)</f>
        <v>18.420000000000002</v>
      </c>
      <c r="L3175">
        <f>SALIDA[[#This Row],[CANTIDAD]]*SALIDA[[#This Row],[PRECIO UND]]</f>
        <v>423.66</v>
      </c>
    </row>
    <row r="3176" spans="1:12" x14ac:dyDescent="0.25">
      <c r="A3176" s="184" t="s">
        <v>3591</v>
      </c>
      <c r="B3176" s="185" t="str">
        <f>VLOOKUP(SALIDA[[#This Row],[CODIGO]],STOCKSANLUIS[],2,FALSE)</f>
        <v>FAN RELAY DE 24V  Q90-380 - QUALITY</v>
      </c>
      <c r="C3176" s="186">
        <v>46092</v>
      </c>
      <c r="D3176" s="187">
        <v>15</v>
      </c>
      <c r="E3176">
        <f>IF(VLOOKUP(SALIDA[[#This Row],[CODIGO]],STOCKSANLUIS[],6,FALSE)=0,"PRODUCTO SIN STOCK/UBICACIÓN",VLOOKUP(SALIDA[[#This Row],[CODIGO]],STOCKSANLUIS[],6,FALSE))</f>
        <v>1</v>
      </c>
      <c r="F3176">
        <f>SALIDA[[#This Row],[CANTIDAD]]/SALIDA[[#This Row],[UND MEDIDA]]</f>
        <v>15</v>
      </c>
      <c r="G3176" t="str">
        <f>VLOOKUP(SALIDA[[#This Row],[CODIGO]],FAMILIAS[],4,FALSE)</f>
        <v>QUALITY</v>
      </c>
      <c r="H3176" s="10" t="str">
        <f>IF(VLOOKUP(SALIDA[[#This Row],[CODIGO]],STOCKSANLUIS[],7,FALSE)=0,"PRODUCTO SIN STOCK/UBICACIÓN",VLOOKUP(SALIDA[[#This Row],[CODIGO]],STOCKSANLUIS[],7,FALSE))</f>
        <v>A</v>
      </c>
      <c r="I3176" s="10" t="s">
        <v>19536</v>
      </c>
      <c r="J3176" t="str">
        <f>SALIDA[[#This Row],[CODIGO]]&amp;"       "&amp;SALIDA[[#This Row],[FAMILIA]]</f>
        <v>02990       QUALITY</v>
      </c>
      <c r="K3176">
        <f>VLOOKUP(SALIDA[[#This Row],[CODIGO]],STOCK_STARSOFT[],5,FALSE)</f>
        <v>4.1189869999999997</v>
      </c>
      <c r="L3176">
        <f>SALIDA[[#This Row],[CANTIDAD]]*SALIDA[[#This Row],[PRECIO UND]]</f>
        <v>61.784804999999999</v>
      </c>
    </row>
    <row r="3177" spans="1:12" x14ac:dyDescent="0.25">
      <c r="A3177" s="184" t="s">
        <v>2395</v>
      </c>
      <c r="B3177" s="185" t="str">
        <f>VLOOKUP(SALIDA[[#This Row],[CODIGO]],STOCKSANLUIS[],2,FALSE)</f>
        <v>MANOMETRO PARA R410A, R22, R404A - 800PSI - SIN GLICERINA - ALTA PRESION - QG-410H - QUALITY</v>
      </c>
      <c r="C3177" s="186">
        <v>46092</v>
      </c>
      <c r="D3177" s="187">
        <v>2</v>
      </c>
      <c r="E3177">
        <f>IF(VLOOKUP(SALIDA[[#This Row],[CODIGO]],STOCKSANLUIS[],6,FALSE)=0,"PRODUCTO SIN STOCK/UBICACIÓN",VLOOKUP(SALIDA[[#This Row],[CODIGO]],STOCKSANLUIS[],6,FALSE))</f>
        <v>1</v>
      </c>
      <c r="F3177">
        <f>SALIDA[[#This Row],[CANTIDAD]]/SALIDA[[#This Row],[UND MEDIDA]]</f>
        <v>2</v>
      </c>
      <c r="G3177" t="str">
        <f>VLOOKUP(SALIDA[[#This Row],[CODIGO]],FAMILIAS[],4,FALSE)</f>
        <v>QUALITY</v>
      </c>
      <c r="H3177" s="10" t="str">
        <f>IF(VLOOKUP(SALIDA[[#This Row],[CODIGO]],STOCKSANLUIS[],7,FALSE)=0,"PRODUCTO SIN STOCK/UBICACIÓN",VLOOKUP(SALIDA[[#This Row],[CODIGO]],STOCKSANLUIS[],7,FALSE))</f>
        <v>A</v>
      </c>
      <c r="I3177" s="10" t="s">
        <v>19536</v>
      </c>
      <c r="J3177" t="str">
        <f>SALIDA[[#This Row],[CODIGO]]&amp;"       "&amp;SALIDA[[#This Row],[FAMILIA]]</f>
        <v>01991       QUALITY</v>
      </c>
      <c r="K3177">
        <f>VLOOKUP(SALIDA[[#This Row],[CODIGO]],STOCK_STARSOFT[],5,FALSE)</f>
        <v>2.9563649999999999</v>
      </c>
      <c r="L3177">
        <f>SALIDA[[#This Row],[CANTIDAD]]*SALIDA[[#This Row],[PRECIO UND]]</f>
        <v>5.9127299999999998</v>
      </c>
    </row>
    <row r="3178" spans="1:12" x14ac:dyDescent="0.25">
      <c r="A3178" s="184" t="s">
        <v>971</v>
      </c>
      <c r="B3178" s="185" t="str">
        <f>VLOOKUP(SALIDA[[#This Row],[CODIGO]],STOCKSANLUIS[],2,FALSE)</f>
        <v>PRESOSTATO ENCAPSULADO BAJA PRESION ( OPEN 25 PSI CLOSE 80 PSI ) -  QPL-200 - QUALITY</v>
      </c>
      <c r="C3178" s="186">
        <v>46092</v>
      </c>
      <c r="D3178" s="187">
        <v>8</v>
      </c>
      <c r="E3178">
        <f>IF(VLOOKUP(SALIDA[[#This Row],[CODIGO]],STOCKSANLUIS[],6,FALSE)=0,"PRODUCTO SIN STOCK/UBICACIÓN",VLOOKUP(SALIDA[[#This Row],[CODIGO]],STOCKSANLUIS[],6,FALSE))</f>
        <v>1</v>
      </c>
      <c r="F3178">
        <f>SALIDA[[#This Row],[CANTIDAD]]/SALIDA[[#This Row],[UND MEDIDA]]</f>
        <v>8</v>
      </c>
      <c r="G3178" t="str">
        <f>VLOOKUP(SALIDA[[#This Row],[CODIGO]],FAMILIAS[],4,FALSE)</f>
        <v>QUALITY</v>
      </c>
      <c r="H3178" s="10" t="str">
        <f>IF(VLOOKUP(SALIDA[[#This Row],[CODIGO]],STOCKSANLUIS[],7,FALSE)=0,"PRODUCTO SIN STOCK/UBICACIÓN",VLOOKUP(SALIDA[[#This Row],[CODIGO]],STOCKSANLUIS[],7,FALSE))</f>
        <v>A</v>
      </c>
      <c r="I3178" s="10" t="s">
        <v>19536</v>
      </c>
      <c r="J3178" t="str">
        <f>SALIDA[[#This Row],[CODIGO]]&amp;"       "&amp;SALIDA[[#This Row],[FAMILIA]]</f>
        <v>01037       QUALITY</v>
      </c>
      <c r="K3178">
        <f>VLOOKUP(SALIDA[[#This Row],[CODIGO]],STOCK_STARSOFT[],5,FALSE)</f>
        <v>3.667389</v>
      </c>
      <c r="L3178">
        <f>SALIDA[[#This Row],[CANTIDAD]]*SALIDA[[#This Row],[PRECIO UND]]</f>
        <v>29.339112</v>
      </c>
    </row>
    <row r="3179" spans="1:12" x14ac:dyDescent="0.25">
      <c r="A3179" s="184" t="s">
        <v>3764</v>
      </c>
      <c r="B3179" s="185" t="str">
        <f>VLOOKUP(SALIDA[[#This Row],[CODIGO]],STOCKSANLUIS[],2,FALSE)</f>
        <v>TERMÓMETROS DE BOLSILLO QTD-476D QUALITY</v>
      </c>
      <c r="C3179" s="186">
        <v>46092</v>
      </c>
      <c r="D3179" s="187">
        <v>2</v>
      </c>
      <c r="E3179">
        <f>IF(VLOOKUP(SALIDA[[#This Row],[CODIGO]],STOCKSANLUIS[],6,FALSE)=0,"PRODUCTO SIN STOCK/UBICACIÓN",VLOOKUP(SALIDA[[#This Row],[CODIGO]],STOCKSANLUIS[],6,FALSE))</f>
        <v>1</v>
      </c>
      <c r="F3179">
        <f>SALIDA[[#This Row],[CANTIDAD]]/SALIDA[[#This Row],[UND MEDIDA]]</f>
        <v>2</v>
      </c>
      <c r="G3179" t="str">
        <f>VLOOKUP(SALIDA[[#This Row],[CODIGO]],FAMILIAS[],4,FALSE)</f>
        <v>QUALITY</v>
      </c>
      <c r="H3179" s="10" t="str">
        <f>IF(VLOOKUP(SALIDA[[#This Row],[CODIGO]],STOCKSANLUIS[],7,FALSE)=0,"PRODUCTO SIN STOCK/UBICACIÓN",VLOOKUP(SALIDA[[#This Row],[CODIGO]],STOCKSANLUIS[],7,FALSE))</f>
        <v>A</v>
      </c>
      <c r="I3179" s="10" t="s">
        <v>19536</v>
      </c>
      <c r="J3179" t="str">
        <f>SALIDA[[#This Row],[CODIGO]]&amp;"       "&amp;SALIDA[[#This Row],[FAMILIA]]</f>
        <v>03159       QUALITY</v>
      </c>
      <c r="K3179">
        <f>VLOOKUP(SALIDA[[#This Row],[CODIGO]],STOCK_STARSOFT[],5,FALSE)</f>
        <v>4.5687699999999998</v>
      </c>
      <c r="L3179">
        <f>SALIDA[[#This Row],[CANTIDAD]]*SALIDA[[#This Row],[PRECIO UND]]</f>
        <v>9.1375399999999996</v>
      </c>
    </row>
    <row r="3180" spans="1:12" x14ac:dyDescent="0.25">
      <c r="A3180" s="184" t="s">
        <v>967</v>
      </c>
      <c r="B3180" s="185" t="str">
        <f>VLOOKUP(SALIDA[[#This Row],[CODIGO]],STOCKSANLUIS[],2,FALSE)</f>
        <v>TERMOSTATO DIGITAL NO PROGRAMABLE - QTH-60D - QUALITY</v>
      </c>
      <c r="C3180" s="186">
        <v>46092</v>
      </c>
      <c r="D3180" s="187">
        <v>29</v>
      </c>
      <c r="E3180">
        <f>IF(VLOOKUP(SALIDA[[#This Row],[CODIGO]],STOCKSANLUIS[],6,FALSE)=0,"PRODUCTO SIN STOCK/UBICACIÓN",VLOOKUP(SALIDA[[#This Row],[CODIGO]],STOCKSANLUIS[],6,FALSE))</f>
        <v>1</v>
      </c>
      <c r="F3180">
        <f>SALIDA[[#This Row],[CANTIDAD]]/SALIDA[[#This Row],[UND MEDIDA]]</f>
        <v>29</v>
      </c>
      <c r="G3180" t="str">
        <f>VLOOKUP(SALIDA[[#This Row],[CODIGO]],FAMILIAS[],4,FALSE)</f>
        <v>QUALITY</v>
      </c>
      <c r="H3180" s="10" t="str">
        <f>IF(VLOOKUP(SALIDA[[#This Row],[CODIGO]],STOCKSANLUIS[],7,FALSE)=0,"PRODUCTO SIN STOCK/UBICACIÓN",VLOOKUP(SALIDA[[#This Row],[CODIGO]],STOCKSANLUIS[],7,FALSE))</f>
        <v>A</v>
      </c>
      <c r="I3180" s="10" t="s">
        <v>19536</v>
      </c>
      <c r="J3180" t="str">
        <f>SALIDA[[#This Row],[CODIGO]]&amp;"       "&amp;SALIDA[[#This Row],[FAMILIA]]</f>
        <v>01035       QUALITY</v>
      </c>
      <c r="K3180">
        <f>VLOOKUP(SALIDA[[#This Row],[CODIGO]],STOCK_STARSOFT[],5,FALSE)</f>
        <v>15.63</v>
      </c>
      <c r="L3180">
        <f>SALIDA[[#This Row],[CANTIDAD]]*SALIDA[[#This Row],[PRECIO UND]]</f>
        <v>453.27000000000004</v>
      </c>
    </row>
    <row r="3181" spans="1:12" x14ac:dyDescent="0.25">
      <c r="A3181" s="184" t="s">
        <v>969</v>
      </c>
      <c r="B3181" s="185" t="str">
        <f>VLOOKUP(SALIDA[[#This Row],[CODIGO]],STOCKSANLUIS[],2,FALSE)</f>
        <v>TERMOSTATO DIGITAL NO PROGRAMABLE - QTH-67 - QUALITY</v>
      </c>
      <c r="C3181" s="186">
        <v>46092</v>
      </c>
      <c r="D3181" s="187">
        <v>32</v>
      </c>
      <c r="E3181">
        <f>IF(VLOOKUP(SALIDA[[#This Row],[CODIGO]],STOCKSANLUIS[],6,FALSE)=0,"PRODUCTO SIN STOCK/UBICACIÓN",VLOOKUP(SALIDA[[#This Row],[CODIGO]],STOCKSANLUIS[],6,FALSE))</f>
        <v>1</v>
      </c>
      <c r="F3181">
        <f>SALIDA[[#This Row],[CANTIDAD]]/SALIDA[[#This Row],[UND MEDIDA]]</f>
        <v>32</v>
      </c>
      <c r="G3181" t="str">
        <f>VLOOKUP(SALIDA[[#This Row],[CODIGO]],FAMILIAS[],4,FALSE)</f>
        <v>QUALITY</v>
      </c>
      <c r="H3181" s="10" t="str">
        <f>IF(VLOOKUP(SALIDA[[#This Row],[CODIGO]],STOCKSANLUIS[],7,FALSE)=0,"PRODUCTO SIN STOCK/UBICACIÓN",VLOOKUP(SALIDA[[#This Row],[CODIGO]],STOCKSANLUIS[],7,FALSE))</f>
        <v>A</v>
      </c>
      <c r="I3181" s="10" t="s">
        <v>19536</v>
      </c>
      <c r="J3181" t="str">
        <f>SALIDA[[#This Row],[CODIGO]]&amp;"       "&amp;SALIDA[[#This Row],[FAMILIA]]</f>
        <v>01036       QUALITY</v>
      </c>
      <c r="K3181">
        <f>VLOOKUP(SALIDA[[#This Row],[CODIGO]],STOCK_STARSOFT[],5,FALSE)</f>
        <v>18.771035000000001</v>
      </c>
      <c r="L3181">
        <f>SALIDA[[#This Row],[CANTIDAD]]*SALIDA[[#This Row],[PRECIO UND]]</f>
        <v>600.67312000000004</v>
      </c>
    </row>
    <row r="3182" spans="1:12" x14ac:dyDescent="0.25">
      <c r="A3182" s="6" t="s">
        <v>1568</v>
      </c>
      <c r="B3182" s="100" t="str">
        <f>VLOOKUP(SALIDA[[#This Row],[CODIGO]],STOCKSANLUIS[],2,FALSE)</f>
        <v>PRESOSTATO ENCAPSULADO ALTA PRESION ( OPEN 550 PSI CLOSE 450 PSI ) - QPH-410 - QUALITY</v>
      </c>
      <c r="C3182" s="155">
        <v>46092</v>
      </c>
      <c r="D3182">
        <v>4</v>
      </c>
      <c r="E3182">
        <f>IF(VLOOKUP(SALIDA[[#This Row],[CODIGO]],STOCKSANLUIS[],6,FALSE)=0,"PRODUCTO SIN STOCK/UBICACIÓN",VLOOKUP(SALIDA[[#This Row],[CODIGO]],STOCKSANLUIS[],6,FALSE))</f>
        <v>1</v>
      </c>
      <c r="F3182">
        <f>SALIDA[[#This Row],[CANTIDAD]]/SALIDA[[#This Row],[UND MEDIDA]]</f>
        <v>4</v>
      </c>
      <c r="G3182" t="str">
        <f>VLOOKUP(SALIDA[[#This Row],[CODIGO]],FAMILIAS[],4,FALSE)</f>
        <v>QUALITY</v>
      </c>
      <c r="H3182" s="10" t="str">
        <f>IF(VLOOKUP(SALIDA[[#This Row],[CODIGO]],STOCKSANLUIS[],7,FALSE)=0,"PRODUCTO SIN STOCK/UBICACIÓN",VLOOKUP(SALIDA[[#This Row],[CODIGO]],STOCKSANLUIS[],7,FALSE))</f>
        <v>A</v>
      </c>
      <c r="I3182" s="10" t="s">
        <v>19536</v>
      </c>
      <c r="J3182" t="str">
        <f>SALIDA[[#This Row],[CODIGO]]&amp;"       "&amp;SALIDA[[#This Row],[FAMILIA]]</f>
        <v>01542       QUALITY</v>
      </c>
      <c r="K3182">
        <f>VLOOKUP(SALIDA[[#This Row],[CODIGO]],STOCK_STARSOFT[],5,FALSE)</f>
        <v>3.667389</v>
      </c>
      <c r="L3182">
        <f>SALIDA[[#This Row],[CANTIDAD]]*SALIDA[[#This Row],[PRECIO UND]]</f>
        <v>14.669556</v>
      </c>
    </row>
    <row r="3183" spans="1:12" x14ac:dyDescent="0.25">
      <c r="A3183" s="6" t="s">
        <v>3906</v>
      </c>
      <c r="B3183" s="100" t="str">
        <f>VLOOKUP(SALIDA[[#This Row],[CODIGO]],STOCKSANLUIS[],2,FALSE)</f>
        <v>MOTOVENTILADOR MAER FAN YDWF68L25P4-300P-250S(220V,60HZ,4 POLES,1PH,SUCTION)</v>
      </c>
      <c r="C3183" s="155">
        <v>46092</v>
      </c>
      <c r="D3183">
        <v>5</v>
      </c>
      <c r="E3183">
        <f>IF(VLOOKUP(SALIDA[[#This Row],[CODIGO]],STOCKSANLUIS[],6,FALSE)=0,"PRODUCTO SIN STOCK/UBICACIÓN",VLOOKUP(SALIDA[[#This Row],[CODIGO]],STOCKSANLUIS[],6,FALSE))</f>
        <v>1</v>
      </c>
      <c r="F3183">
        <f>SALIDA[[#This Row],[CANTIDAD]]/SALIDA[[#This Row],[UND MEDIDA]]</f>
        <v>5</v>
      </c>
      <c r="G3183" t="str">
        <f>VLOOKUP(SALIDA[[#This Row],[CODIGO]],FAMILIAS[],4,FALSE)</f>
        <v>MAER FAN</v>
      </c>
      <c r="H3183" s="10" t="str">
        <f>IF(VLOOKUP(SALIDA[[#This Row],[CODIGO]],STOCKSANLUIS[],7,FALSE)=0,"PRODUCTO SIN STOCK/UBICACIÓN",VLOOKUP(SALIDA[[#This Row],[CODIGO]],STOCKSANLUIS[],7,FALSE))</f>
        <v>C</v>
      </c>
      <c r="I3183" s="10"/>
      <c r="J3183" t="str">
        <f>SALIDA[[#This Row],[CODIGO]]&amp;"       "&amp;SALIDA[[#This Row],[FAMILIA]]</f>
        <v>03375       MAER FAN</v>
      </c>
      <c r="K3183">
        <f>VLOOKUP(SALIDA[[#This Row],[CODIGO]],STOCK_STARSOFT[],5,FALSE)</f>
        <v>21.056954999999999</v>
      </c>
      <c r="L3183">
        <f>SALIDA[[#This Row],[CANTIDAD]]*SALIDA[[#This Row],[PRECIO UND]]</f>
        <v>105.284775</v>
      </c>
    </row>
    <row r="3184" spans="1:12" x14ac:dyDescent="0.25">
      <c r="A3184" s="6" t="s">
        <v>177</v>
      </c>
      <c r="B3184" s="100" t="str">
        <f>VLOOKUP(SALIDA[[#This Row],[CODIGO]],STOCKSANLUIS[],2,FALSE)</f>
        <v>ORIFICIO N-6 PARA TEX2 - TES2 - TEN2 - 068-2009</v>
      </c>
      <c r="C3184" s="155">
        <v>46092</v>
      </c>
      <c r="D3184">
        <v>1</v>
      </c>
      <c r="E3184">
        <f>IF(VLOOKUP(SALIDA[[#This Row],[CODIGO]],STOCKSANLUIS[],6,FALSE)=0,"PRODUCTO SIN STOCK/UBICACIÓN",VLOOKUP(SALIDA[[#This Row],[CODIGO]],STOCKSANLUIS[],6,FALSE))</f>
        <v>1</v>
      </c>
      <c r="F3184">
        <f>SALIDA[[#This Row],[CANTIDAD]]/SALIDA[[#This Row],[UND MEDIDA]]</f>
        <v>1</v>
      </c>
      <c r="G3184" t="str">
        <f>VLOOKUP(SALIDA[[#This Row],[CODIGO]],FAMILIAS[],4,FALSE)</f>
        <v>DANFOSS</v>
      </c>
      <c r="H3184" s="10" t="str">
        <f>IF(VLOOKUP(SALIDA[[#This Row],[CODIGO]],STOCKSANLUIS[],7,FALSE)=0,"PRODUCTO SIN STOCK/UBICACIÓN",VLOOKUP(SALIDA[[#This Row],[CODIGO]],STOCKSANLUIS[],7,FALSE))</f>
        <v>A</v>
      </c>
      <c r="I3184" s="10"/>
      <c r="J3184" t="str">
        <f>SALIDA[[#This Row],[CODIGO]]&amp;"       "&amp;SALIDA[[#This Row],[FAMILIA]]</f>
        <v>00124       DANFOSS</v>
      </c>
      <c r="K3184">
        <f>VLOOKUP(SALIDA[[#This Row],[CODIGO]],STOCK_STARSOFT[],5,FALSE)</f>
        <v>5.3751499999999997</v>
      </c>
      <c r="L3184">
        <f>SALIDA[[#This Row],[CANTIDAD]]*SALIDA[[#This Row],[PRECIO UND]]</f>
        <v>5.3751499999999997</v>
      </c>
    </row>
    <row r="3185" spans="1:12" x14ac:dyDescent="0.25">
      <c r="A3185" s="6" t="s">
        <v>2490</v>
      </c>
      <c r="B3185" s="100" t="str">
        <f>VLOOKUP(SALIDA[[#This Row],[CODIGO]],STOCKSANLUIS[],2,FALSE)</f>
        <v>LIMPIADOR PARA CONDENSADOR - NU-BRITE - 1GALON - NU CALGON</v>
      </c>
      <c r="C3185" s="155">
        <v>46092</v>
      </c>
      <c r="D3185">
        <v>1</v>
      </c>
      <c r="E3185">
        <f>IF(VLOOKUP(SALIDA[[#This Row],[CODIGO]],STOCKSANLUIS[],6,FALSE)=0,"PRODUCTO SIN STOCK/UBICACIÓN",VLOOKUP(SALIDA[[#This Row],[CODIGO]],STOCKSANLUIS[],6,FALSE))</f>
        <v>1</v>
      </c>
      <c r="F3185">
        <f>SALIDA[[#This Row],[CANTIDAD]]/SALIDA[[#This Row],[UND MEDIDA]]</f>
        <v>1</v>
      </c>
      <c r="G3185" t="str">
        <f>VLOOKUP(SALIDA[[#This Row],[CODIGO]],FAMILIAS[],4,FALSE)</f>
        <v>NU CALGON</v>
      </c>
      <c r="H3185" s="10" t="str">
        <f>IF(VLOOKUP(SALIDA[[#This Row],[CODIGO]],STOCKSANLUIS[],7,FALSE)=0,"PRODUCTO SIN STOCK/UBICACIÓN",VLOOKUP(SALIDA[[#This Row],[CODIGO]],STOCKSANLUIS[],7,FALSE))</f>
        <v>C</v>
      </c>
      <c r="I3185" s="10"/>
      <c r="J3185" t="str">
        <f>SALIDA[[#This Row],[CODIGO]]&amp;"       "&amp;SALIDA[[#This Row],[FAMILIA]]</f>
        <v>02043       NU CALGON</v>
      </c>
      <c r="K3185">
        <f>VLOOKUP(SALIDA[[#This Row],[CODIGO]],STOCK_STARSOFT[],5,FALSE)</f>
        <v>9.0050089999999994</v>
      </c>
      <c r="L3185">
        <f>SALIDA[[#This Row],[CANTIDAD]]*SALIDA[[#This Row],[PRECIO UND]]</f>
        <v>9.0050089999999994</v>
      </c>
    </row>
    <row r="3186" spans="1:12" x14ac:dyDescent="0.25">
      <c r="A3186" s="6" t="s">
        <v>22353</v>
      </c>
      <c r="B3186" s="100" t="str">
        <f>VLOOKUP(SALIDA[[#This Row],[CODIGO]],STOCKSANLUIS[],2,FALSE)</f>
        <v xml:space="preserve">PLATINA MAX BULLET HTP SILVER 2  PLOMO 600MM-50MM-7,5MM - COLOR GRIS - EVERFROST </v>
      </c>
      <c r="C3186" s="155">
        <v>46092</v>
      </c>
      <c r="D3186">
        <v>24</v>
      </c>
      <c r="E3186" t="str">
        <f>IF(VLOOKUP(SALIDA[[#This Row],[CODIGO]],STOCKSANLUIS[],6,FALSE)=0,"PRODUCTO SIN STOCK/UBICACIÓN",VLOOKUP(SALIDA[[#This Row],[CODIGO]],STOCKSANLUIS[],6,FALSE))</f>
        <v>PRODUCTO SIN STOCK/UBICACIÓN</v>
      </c>
      <c r="F3186" t="e">
        <f>SALIDA[[#This Row],[CANTIDAD]]/SALIDA[[#This Row],[UND MEDIDA]]</f>
        <v>#VALUE!</v>
      </c>
      <c r="G3186" t="str">
        <f>VLOOKUP(SALIDA[[#This Row],[CODIGO]],FAMILIAS[],4,FALSE)</f>
        <v>EVERFROST</v>
      </c>
      <c r="H3186" s="10" t="str">
        <f>IF(VLOOKUP(SALIDA[[#This Row],[CODIGO]],STOCKSANLUIS[],7,FALSE)=0,"PRODUCTO SIN STOCK/UBICACIÓN",VLOOKUP(SALIDA[[#This Row],[CODIGO]],STOCKSANLUIS[],7,FALSE))</f>
        <v>C</v>
      </c>
      <c r="I3186" s="10"/>
      <c r="J3186" t="str">
        <f>SALIDA[[#This Row],[CODIGO]]&amp;"       "&amp;SALIDA[[#This Row],[FAMILIA]]</f>
        <v>03669       EVERFROST</v>
      </c>
      <c r="K3186">
        <f>VLOOKUP(SALIDA[[#This Row],[CODIGO]],STOCK_STARSOFT[],5,FALSE)</f>
        <v>1.9654700000000001</v>
      </c>
      <c r="L3186">
        <f>SALIDA[[#This Row],[CANTIDAD]]*SALIDA[[#This Row],[PRECIO UND]]</f>
        <v>47.171280000000003</v>
      </c>
    </row>
    <row r="3187" spans="1:12" x14ac:dyDescent="0.25">
      <c r="A3187" s="6" t="s">
        <v>19299</v>
      </c>
      <c r="B3187" s="100" t="str">
        <f>VLOOKUP(SALIDA[[#This Row],[CODIGO]],STOCKSANLUIS[],2,FALSE)</f>
        <v>CINTA DE PVC PARA MINI SPLITS 50MMX50M - TAFETAN - EVERFROST - HIGH QUALITY</v>
      </c>
      <c r="C3187" s="155">
        <v>46092</v>
      </c>
      <c r="D3187">
        <v>50</v>
      </c>
      <c r="E3187">
        <f>IF(VLOOKUP(SALIDA[[#This Row],[CODIGO]],STOCKSANLUIS[],6,FALSE)=0,"PRODUCTO SIN STOCK/UBICACIÓN",VLOOKUP(SALIDA[[#This Row],[CODIGO]],STOCKSANLUIS[],6,FALSE))</f>
        <v>1</v>
      </c>
      <c r="F3187">
        <f>SALIDA[[#This Row],[CANTIDAD]]/SALIDA[[#This Row],[UND MEDIDA]]</f>
        <v>50</v>
      </c>
      <c r="G3187" t="str">
        <f>VLOOKUP(SALIDA[[#This Row],[CODIGO]],FAMILIAS[],4,FALSE)</f>
        <v>EVERFROST</v>
      </c>
      <c r="H3187" s="10" t="str">
        <f>IF(VLOOKUP(SALIDA[[#This Row],[CODIGO]],STOCKSANLUIS[],7,FALSE)=0,"PRODUCTO SIN STOCK/UBICACIÓN",VLOOKUP(SALIDA[[#This Row],[CODIGO]],STOCKSANLUIS[],7,FALSE))</f>
        <v>C</v>
      </c>
      <c r="I3187" s="10"/>
      <c r="J3187" t="str">
        <f>SALIDA[[#This Row],[CODIGO]]&amp;"       "&amp;SALIDA[[#This Row],[FAMILIA]]</f>
        <v>03489       EVERFROST</v>
      </c>
      <c r="K3187">
        <f>VLOOKUP(SALIDA[[#This Row],[CODIGO]],STOCK_STARSOFT[],5,FALSE)</f>
        <v>0.76004300000000002</v>
      </c>
      <c r="L3187">
        <f>SALIDA[[#This Row],[CANTIDAD]]*SALIDA[[#This Row],[PRECIO UND]]</f>
        <v>38.00215</v>
      </c>
    </row>
    <row r="3188" spans="1:12" x14ac:dyDescent="0.25">
      <c r="A3188" s="6" t="s">
        <v>259</v>
      </c>
      <c r="B3188" s="100" t="str">
        <f>VLOOKUP(SALIDA[[#This Row],[CODIGO]],STOCKSANLUIS[],2,FALSE)</f>
        <v>PLATINA KLEERSTRIP MAX BULLET HTP SILVER 2  PLOMO (60 CM)- 477600</v>
      </c>
      <c r="C3188" s="155">
        <v>46092</v>
      </c>
      <c r="D3188">
        <v>1</v>
      </c>
      <c r="E3188">
        <f>IF(VLOOKUP(SALIDA[[#This Row],[CODIGO]],STOCKSANLUIS[],6,FALSE)=0,"PRODUCTO SIN STOCK/UBICACIÓN",VLOOKUP(SALIDA[[#This Row],[CODIGO]],STOCKSANLUIS[],6,FALSE))</f>
        <v>1</v>
      </c>
      <c r="F3188">
        <f>SALIDA[[#This Row],[CANTIDAD]]/SALIDA[[#This Row],[UND MEDIDA]]</f>
        <v>1</v>
      </c>
      <c r="G3188" t="str">
        <f>VLOOKUP(SALIDA[[#This Row],[CODIGO]],FAMILIAS[],4,FALSE)</f>
        <v>ES ROBBINS</v>
      </c>
      <c r="H3188" s="10" t="str">
        <f>IF(VLOOKUP(SALIDA[[#This Row],[CODIGO]],STOCKSANLUIS[],7,FALSE)=0,"PRODUCTO SIN STOCK/UBICACIÓN",VLOOKUP(SALIDA[[#This Row],[CODIGO]],STOCKSANLUIS[],7,FALSE))</f>
        <v>C</v>
      </c>
      <c r="I3188" s="10"/>
      <c r="J3188" t="str">
        <f>SALIDA[[#This Row],[CODIGO]]&amp;"       "&amp;SALIDA[[#This Row],[FAMILIA]]</f>
        <v>00186       ES ROBBINS</v>
      </c>
      <c r="K3188">
        <f>VLOOKUP(SALIDA[[#This Row],[CODIGO]],STOCK_STARSOFT[],5,FALSE)</f>
        <v>4.3959429999999999</v>
      </c>
      <c r="L3188">
        <f>SALIDA[[#This Row],[CANTIDAD]]*SALIDA[[#This Row],[PRECIO UND]]</f>
        <v>4.3959429999999999</v>
      </c>
    </row>
    <row r="3189" spans="1:12" x14ac:dyDescent="0.25">
      <c r="A3189" s="6" t="s">
        <v>22052</v>
      </c>
      <c r="B3189" s="100" t="str">
        <f>VLOOKUP(SALIDA[[#This Row],[CODIGO]],STOCKSANLUIS[],2,FALSE)</f>
        <v>BOMBA DE CONDENSADO STAR COLD  DE 230V-1F-60HZ TANQUE BAJO (INCLUYE MANGUERA) SI-1805</v>
      </c>
      <c r="C3189" s="155">
        <v>46092</v>
      </c>
      <c r="D3189">
        <v>1</v>
      </c>
      <c r="E3189">
        <f>IF(VLOOKUP(SALIDA[[#This Row],[CODIGO]],STOCKSANLUIS[],6,FALSE)=0,"PRODUCTO SIN STOCK/UBICACIÓN",VLOOKUP(SALIDA[[#This Row],[CODIGO]],STOCKSANLUIS[],6,FALSE))</f>
        <v>1</v>
      </c>
      <c r="F3189">
        <f>SALIDA[[#This Row],[CANTIDAD]]/SALIDA[[#This Row],[UND MEDIDA]]</f>
        <v>1</v>
      </c>
      <c r="G3189" t="str">
        <f>VLOOKUP(SALIDA[[#This Row],[CODIGO]],FAMILIAS[],4,FALSE)</f>
        <v>STAR COLD</v>
      </c>
      <c r="H3189" s="10" t="str">
        <f>IF(VLOOKUP(SALIDA[[#This Row],[CODIGO]],STOCKSANLUIS[],7,FALSE)=0,"PRODUCTO SIN STOCK/UBICACIÓN",VLOOKUP(SALIDA[[#This Row],[CODIGO]],STOCKSANLUIS[],7,FALSE))</f>
        <v>B/C</v>
      </c>
      <c r="I3189" s="10"/>
      <c r="J3189" t="str">
        <f>SALIDA[[#This Row],[CODIGO]]&amp;"       "&amp;SALIDA[[#This Row],[FAMILIA]]</f>
        <v>03544       STAR COLD</v>
      </c>
      <c r="K3189">
        <f>VLOOKUP(SALIDA[[#This Row],[CODIGO]],STOCK_STARSOFT[],5,FALSE)</f>
        <v>19.413727000000002</v>
      </c>
      <c r="L3189">
        <f>SALIDA[[#This Row],[CANTIDAD]]*SALIDA[[#This Row],[PRECIO UND]]</f>
        <v>19.413727000000002</v>
      </c>
    </row>
    <row r="3190" spans="1:12" x14ac:dyDescent="0.25">
      <c r="A3190" s="6" t="s">
        <v>3315</v>
      </c>
      <c r="B3190" s="100" t="str">
        <f>VLOOKUP(SALIDA[[#This Row],[CODIGO]],STOCKSANLUIS[],2,FALSE)</f>
        <v>ANTORCHA PARA MAP GASS CON AUTOENCENDIDO JH-1S6 EVERWELL</v>
      </c>
      <c r="C3190" s="153">
        <v>46093</v>
      </c>
      <c r="D3190">
        <v>1</v>
      </c>
      <c r="E3190">
        <f>IF(VLOOKUP(SALIDA[[#This Row],[CODIGO]],STOCKSANLUIS[],6,FALSE)=0,"PRODUCTO SIN STOCK/UBICACIÓN",VLOOKUP(SALIDA[[#This Row],[CODIGO]],STOCKSANLUIS[],6,FALSE))</f>
        <v>1</v>
      </c>
      <c r="F3190">
        <f>SALIDA[[#This Row],[CANTIDAD]]/SALIDA[[#This Row],[UND MEDIDA]]</f>
        <v>1</v>
      </c>
      <c r="G3190" t="str">
        <f>VLOOKUP(SALIDA[[#This Row],[CODIGO]],FAMILIAS[],4,FALSE)</f>
        <v>EVERWELL</v>
      </c>
      <c r="H3190" s="10" t="str">
        <f>IF(VLOOKUP(SALIDA[[#This Row],[CODIGO]],STOCKSANLUIS[],7,FALSE)=0,"PRODUCTO SIN STOCK/UBICACIÓN",VLOOKUP(SALIDA[[#This Row],[CODIGO]],STOCKSANLUIS[],7,FALSE))</f>
        <v>A</v>
      </c>
      <c r="I3190" s="10" t="s">
        <v>19536</v>
      </c>
      <c r="J3190" t="str">
        <f>SALIDA[[#This Row],[CODIGO]]&amp;"       "&amp;SALIDA[[#This Row],[FAMILIA]]</f>
        <v>02727       EVERWELL</v>
      </c>
      <c r="K3190">
        <f>VLOOKUP(SALIDA[[#This Row],[CODIGO]],STOCK_STARSOFT[],5,FALSE)</f>
        <v>10.686577</v>
      </c>
      <c r="L3190">
        <f>SALIDA[[#This Row],[CANTIDAD]]*SALIDA[[#This Row],[PRECIO UND]]</f>
        <v>10.686577</v>
      </c>
    </row>
    <row r="3191" spans="1:12" x14ac:dyDescent="0.25">
      <c r="A3191" s="6" t="s">
        <v>489</v>
      </c>
      <c r="B3191" s="100" t="str">
        <f>VLOOKUP(SALIDA[[#This Row],[CODIGO]],STOCKSANLUIS[],2,FALSE)</f>
        <v>SOLDADURA DE PLATA HARRIS  AL 15%</v>
      </c>
      <c r="C3191" s="153">
        <v>46093</v>
      </c>
      <c r="D3191">
        <v>20</v>
      </c>
      <c r="E3191">
        <f>IF(VLOOKUP(SALIDA[[#This Row],[CODIGO]],STOCKSANLUIS[],6,FALSE)=0,"PRODUCTO SIN STOCK/UBICACIÓN",VLOOKUP(SALIDA[[#This Row],[CODIGO]],STOCKSANLUIS[],6,FALSE))</f>
        <v>1</v>
      </c>
      <c r="F3191">
        <f>SALIDA[[#This Row],[CANTIDAD]]/SALIDA[[#This Row],[UND MEDIDA]]</f>
        <v>20</v>
      </c>
      <c r="G3191" t="str">
        <f>VLOOKUP(SALIDA[[#This Row],[CODIGO]],FAMILIAS[],4,FALSE)</f>
        <v>HARRIS</v>
      </c>
      <c r="H3191" s="10" t="str">
        <f>IF(VLOOKUP(SALIDA[[#This Row],[CODIGO]],STOCKSANLUIS[],7,FALSE)=0,"PRODUCTO SIN STOCK/UBICACIÓN",VLOOKUP(SALIDA[[#This Row],[CODIGO]],STOCKSANLUIS[],7,FALSE))</f>
        <v>C</v>
      </c>
      <c r="I3191" s="10"/>
      <c r="J3191" t="str">
        <f>SALIDA[[#This Row],[CODIGO]]&amp;"       "&amp;SALIDA[[#This Row],[FAMILIA]]</f>
        <v>00407       HARRIS</v>
      </c>
      <c r="K3191">
        <f>VLOOKUP(SALIDA[[#This Row],[CODIGO]],STOCK_STARSOFT[],5,FALSE)</f>
        <v>8.8860550000000007</v>
      </c>
      <c r="L3191">
        <f>SALIDA[[#This Row],[CANTIDAD]]*SALIDA[[#This Row],[PRECIO UND]]</f>
        <v>177.72110000000001</v>
      </c>
    </row>
    <row r="3192" spans="1:12" x14ac:dyDescent="0.25">
      <c r="A3192" s="6" t="s">
        <v>33</v>
      </c>
      <c r="B3192" s="100" t="str">
        <f>VLOOKUP(SALIDA[[#This Row],[CODIGO]],STOCKSANLUIS[],2,FALSE)</f>
        <v>CONTROLADOR DE TEMPERATURA DIGITAL MT-512E 2HP - VER.13 - 115/220 VAC - FULL GAUGE</v>
      </c>
      <c r="C3192" s="153">
        <v>46093</v>
      </c>
      <c r="D3192">
        <v>1</v>
      </c>
      <c r="E3192">
        <f>IF(VLOOKUP(SALIDA[[#This Row],[CODIGO]],STOCKSANLUIS[],6,FALSE)=0,"PRODUCTO SIN STOCK/UBICACIÓN",VLOOKUP(SALIDA[[#This Row],[CODIGO]],STOCKSANLUIS[],6,FALSE))</f>
        <v>1</v>
      </c>
      <c r="F3192">
        <f>SALIDA[[#This Row],[CANTIDAD]]/SALIDA[[#This Row],[UND MEDIDA]]</f>
        <v>1</v>
      </c>
      <c r="G3192" t="str">
        <f>VLOOKUP(SALIDA[[#This Row],[CODIGO]],FAMILIAS[],4,FALSE)</f>
        <v>FULL GAUGE</v>
      </c>
      <c r="H3192" s="10" t="str">
        <f>IF(VLOOKUP(SALIDA[[#This Row],[CODIGO]],STOCKSANLUIS[],7,FALSE)=0,"PRODUCTO SIN STOCK/UBICACIÓN",VLOOKUP(SALIDA[[#This Row],[CODIGO]],STOCKSANLUIS[],7,FALSE))</f>
        <v>C</v>
      </c>
      <c r="I3192" s="10"/>
      <c r="J3192" t="str">
        <f>SALIDA[[#This Row],[CODIGO]]&amp;"       "&amp;SALIDA[[#This Row],[FAMILIA]]</f>
        <v>00016       FULL GAUGE</v>
      </c>
      <c r="K3192">
        <f>VLOOKUP(SALIDA[[#This Row],[CODIGO]],STOCK_STARSOFT[],5,FALSE)</f>
        <v>13.318346</v>
      </c>
      <c r="L3192">
        <f>SALIDA[[#This Row],[CANTIDAD]]*SALIDA[[#This Row],[PRECIO UND]]</f>
        <v>13.318346</v>
      </c>
    </row>
    <row r="3193" spans="1:12" x14ac:dyDescent="0.25">
      <c r="A3193" s="6" t="s">
        <v>2022</v>
      </c>
      <c r="B3193" s="100" t="str">
        <f>VLOOKUP(SALIDA[[#This Row],[CODIGO]],STOCKSANLUIS[],2,FALSE)</f>
        <v>CONTROLADOR DE TEMPERATURA DIGITAL TC-900E POWER - VER.07 - 115/220 VAC - FULL GAUGE</v>
      </c>
      <c r="C3193" s="153">
        <v>46093</v>
      </c>
      <c r="D3193">
        <v>1</v>
      </c>
      <c r="E3193">
        <f>IF(VLOOKUP(SALIDA[[#This Row],[CODIGO]],STOCKSANLUIS[],6,FALSE)=0,"PRODUCTO SIN STOCK/UBICACIÓN",VLOOKUP(SALIDA[[#This Row],[CODIGO]],STOCKSANLUIS[],6,FALSE))</f>
        <v>1</v>
      </c>
      <c r="F3193">
        <f>SALIDA[[#This Row],[CANTIDAD]]/SALIDA[[#This Row],[UND MEDIDA]]</f>
        <v>1</v>
      </c>
      <c r="G3193" t="str">
        <f>VLOOKUP(SALIDA[[#This Row],[CODIGO]],FAMILIAS[],4,FALSE)</f>
        <v>FULL GAUGE</v>
      </c>
      <c r="H3193" s="10" t="str">
        <f>IF(VLOOKUP(SALIDA[[#This Row],[CODIGO]],STOCKSANLUIS[],7,FALSE)=0,"PRODUCTO SIN STOCK/UBICACIÓN",VLOOKUP(SALIDA[[#This Row],[CODIGO]],STOCKSANLUIS[],7,FALSE))</f>
        <v>C</v>
      </c>
      <c r="I3193" s="10"/>
      <c r="J3193" t="str">
        <f>SALIDA[[#This Row],[CODIGO]]&amp;"       "&amp;SALIDA[[#This Row],[FAMILIA]]</f>
        <v>01785       FULL GAUGE</v>
      </c>
      <c r="K3193">
        <f>VLOOKUP(SALIDA[[#This Row],[CODIGO]],STOCK_STARSOFT[],5,FALSE)</f>
        <v>18.272079000000002</v>
      </c>
      <c r="L3193">
        <f>SALIDA[[#This Row],[CANTIDAD]]*SALIDA[[#This Row],[PRECIO UND]]</f>
        <v>18.272079000000002</v>
      </c>
    </row>
    <row r="3194" spans="1:12" x14ac:dyDescent="0.25">
      <c r="A3194" s="6" t="s">
        <v>3315</v>
      </c>
      <c r="B3194" s="100" t="str">
        <f>VLOOKUP(SALIDA[[#This Row],[CODIGO]],STOCKSANLUIS[],2,FALSE)</f>
        <v>ANTORCHA PARA MAP GASS CON AUTOENCENDIDO JH-1S6 EVERWELL</v>
      </c>
      <c r="C3194" s="153">
        <v>46093</v>
      </c>
      <c r="D3194">
        <v>1</v>
      </c>
      <c r="E3194">
        <f>IF(VLOOKUP(SALIDA[[#This Row],[CODIGO]],STOCKSANLUIS[],6,FALSE)=0,"PRODUCTO SIN STOCK/UBICACIÓN",VLOOKUP(SALIDA[[#This Row],[CODIGO]],STOCKSANLUIS[],6,FALSE))</f>
        <v>1</v>
      </c>
      <c r="F3194">
        <f>SALIDA[[#This Row],[CANTIDAD]]/SALIDA[[#This Row],[UND MEDIDA]]</f>
        <v>1</v>
      </c>
      <c r="G3194" t="str">
        <f>VLOOKUP(SALIDA[[#This Row],[CODIGO]],FAMILIAS[],4,FALSE)</f>
        <v>EVERWELL</v>
      </c>
      <c r="H3194" s="10" t="str">
        <f>IF(VLOOKUP(SALIDA[[#This Row],[CODIGO]],STOCKSANLUIS[],7,FALSE)=0,"PRODUCTO SIN STOCK/UBICACIÓN",VLOOKUP(SALIDA[[#This Row],[CODIGO]],STOCKSANLUIS[],7,FALSE))</f>
        <v>A</v>
      </c>
      <c r="I3194" s="10"/>
      <c r="J3194" t="str">
        <f>SALIDA[[#This Row],[CODIGO]]&amp;"       "&amp;SALIDA[[#This Row],[FAMILIA]]</f>
        <v>02727       EVERWELL</v>
      </c>
      <c r="K3194">
        <f>VLOOKUP(SALIDA[[#This Row],[CODIGO]],STOCK_STARSOFT[],5,FALSE)</f>
        <v>10.686577</v>
      </c>
      <c r="L3194">
        <f>SALIDA[[#This Row],[CANTIDAD]]*SALIDA[[#This Row],[PRECIO UND]]</f>
        <v>10.686577</v>
      </c>
    </row>
    <row r="3195" spans="1:12" x14ac:dyDescent="0.25">
      <c r="A3195" s="6" t="s">
        <v>171</v>
      </c>
      <c r="B3195" s="100" t="str">
        <f>VLOOKUP(SALIDA[[#This Row],[CODIGO]],STOCKSANLUIS[],2,FALSE)</f>
        <v>ORIFICIO N-3 PARA TEX2 - TES2 - TEN2 - 068-2006</v>
      </c>
      <c r="C3195" s="153">
        <v>46093</v>
      </c>
      <c r="D3195">
        <v>1</v>
      </c>
      <c r="E3195">
        <f>IF(VLOOKUP(SALIDA[[#This Row],[CODIGO]],STOCKSANLUIS[],6,FALSE)=0,"PRODUCTO SIN STOCK/UBICACIÓN",VLOOKUP(SALIDA[[#This Row],[CODIGO]],STOCKSANLUIS[],6,FALSE))</f>
        <v>1</v>
      </c>
      <c r="F3195">
        <f>SALIDA[[#This Row],[CANTIDAD]]/SALIDA[[#This Row],[UND MEDIDA]]</f>
        <v>1</v>
      </c>
      <c r="G3195" t="str">
        <f>VLOOKUP(SALIDA[[#This Row],[CODIGO]],FAMILIAS[],4,FALSE)</f>
        <v>DANFOSS</v>
      </c>
      <c r="H3195" s="10" t="str">
        <f>IF(VLOOKUP(SALIDA[[#This Row],[CODIGO]],STOCKSANLUIS[],7,FALSE)=0,"PRODUCTO SIN STOCK/UBICACIÓN",VLOOKUP(SALIDA[[#This Row],[CODIGO]],STOCKSANLUIS[],7,FALSE))</f>
        <v>A</v>
      </c>
      <c r="I3195" s="10"/>
      <c r="J3195" t="str">
        <f>SALIDA[[#This Row],[CODIGO]]&amp;"       "&amp;SALIDA[[#This Row],[FAMILIA]]</f>
        <v>00121       DANFOSS</v>
      </c>
      <c r="K3195">
        <f>VLOOKUP(SALIDA[[#This Row],[CODIGO]],STOCK_STARSOFT[],5,FALSE)</f>
        <v>4.9027329999999996</v>
      </c>
      <c r="L3195">
        <f>SALIDA[[#This Row],[CANTIDAD]]*SALIDA[[#This Row],[PRECIO UND]]</f>
        <v>4.9027329999999996</v>
      </c>
    </row>
    <row r="3196" spans="1:12" x14ac:dyDescent="0.25">
      <c r="A3196" s="6" t="s">
        <v>3677</v>
      </c>
      <c r="B3196" s="100" t="str">
        <f>VLOOKUP(SALIDA[[#This Row],[CODIGO]],STOCKSANLUIS[],2,FALSE)</f>
        <v>RESISTENCIA SILICONADA POTENCIA CONSTANTE TECNOLATINA  - TPC-M - 30W/M - 220V</v>
      </c>
      <c r="C3196" s="153">
        <v>46093</v>
      </c>
      <c r="D3196">
        <v>130</v>
      </c>
      <c r="E3196">
        <f>IF(VLOOKUP(SALIDA[[#This Row],[CODIGO]],STOCKSANLUIS[],6,FALSE)=0,"PRODUCTO SIN STOCK/UBICACIÓN",VLOOKUP(SALIDA[[#This Row],[CODIGO]],STOCKSANLUIS[],6,FALSE))</f>
        <v>100</v>
      </c>
      <c r="F3196">
        <f>SALIDA[[#This Row],[CANTIDAD]]/SALIDA[[#This Row],[UND MEDIDA]]</f>
        <v>1.3</v>
      </c>
      <c r="G3196" t="str">
        <f>VLOOKUP(SALIDA[[#This Row],[CODIGO]],FAMILIAS[],4,FALSE)</f>
        <v>TECNOLATINA</v>
      </c>
      <c r="H3196" s="10" t="str">
        <f>IF(VLOOKUP(SALIDA[[#This Row],[CODIGO]],STOCKSANLUIS[],7,FALSE)=0,"PRODUCTO SIN STOCK/UBICACIÓN",VLOOKUP(SALIDA[[#This Row],[CODIGO]],STOCKSANLUIS[],7,FALSE))</f>
        <v>C</v>
      </c>
      <c r="I3196" s="10"/>
      <c r="J3196" t="str">
        <f>SALIDA[[#This Row],[CODIGO]]&amp;"       "&amp;SALIDA[[#This Row],[FAMILIA]]</f>
        <v>03058       TECNOLATINA</v>
      </c>
      <c r="K3196">
        <f>VLOOKUP(SALIDA[[#This Row],[CODIGO]],STOCK_STARSOFT[],5,FALSE)</f>
        <v>1.9293849999999999</v>
      </c>
      <c r="L3196">
        <f>SALIDA[[#This Row],[CANTIDAD]]*SALIDA[[#This Row],[PRECIO UND]]</f>
        <v>250.82004999999998</v>
      </c>
    </row>
    <row r="3197" spans="1:12" x14ac:dyDescent="0.25">
      <c r="A3197" s="6" t="s">
        <v>3665</v>
      </c>
      <c r="B3197" s="100" t="str">
        <f>VLOOKUP(SALIDA[[#This Row],[CODIGO]],STOCKSANLUIS[],2,FALSE)</f>
        <v>AGENTE DE LIMPIEZA INTERNA OPTEON SF FLUSH X 4.54 KG - CHEMOURS - REEMPLAZO DEL R141B</v>
      </c>
      <c r="C3197" s="153">
        <v>46093</v>
      </c>
      <c r="D3197">
        <v>1</v>
      </c>
      <c r="E3197">
        <f>IF(VLOOKUP(SALIDA[[#This Row],[CODIGO]],STOCKSANLUIS[],6,FALSE)=0,"PRODUCTO SIN STOCK/UBICACIÓN",VLOOKUP(SALIDA[[#This Row],[CODIGO]],STOCKSANLUIS[],6,FALSE))</f>
        <v>1</v>
      </c>
      <c r="F3197">
        <f>SALIDA[[#This Row],[CANTIDAD]]/SALIDA[[#This Row],[UND MEDIDA]]</f>
        <v>1</v>
      </c>
      <c r="G3197" t="str">
        <f>VLOOKUP(SALIDA[[#This Row],[CODIGO]],FAMILIAS[],4,FALSE)</f>
        <v>THE CHEMOURS</v>
      </c>
      <c r="H3197" s="10" t="str">
        <f>IF(VLOOKUP(SALIDA[[#This Row],[CODIGO]],STOCKSANLUIS[],7,FALSE)=0,"PRODUCTO SIN STOCK/UBICACIÓN",VLOOKUP(SALIDA[[#This Row],[CODIGO]],STOCKSANLUIS[],7,FALSE))</f>
        <v>C</v>
      </c>
      <c r="I3197" s="10"/>
      <c r="J3197" t="str">
        <f>SALIDA[[#This Row],[CODIGO]]&amp;"       "&amp;SALIDA[[#This Row],[FAMILIA]]</f>
        <v>03051       THE CHEMOURS</v>
      </c>
      <c r="K3197">
        <f>VLOOKUP(SALIDA[[#This Row],[CODIGO]],STOCK_STARSOFT[],5,FALSE)</f>
        <v>91.188703000000004</v>
      </c>
      <c r="L3197">
        <f>SALIDA[[#This Row],[CANTIDAD]]*SALIDA[[#This Row],[PRECIO UND]]</f>
        <v>91.188703000000004</v>
      </c>
    </row>
    <row r="3198" spans="1:12" x14ac:dyDescent="0.25">
      <c r="A3198" s="6" t="s">
        <v>489</v>
      </c>
      <c r="B3198" s="100" t="str">
        <f>VLOOKUP(SALIDA[[#This Row],[CODIGO]],STOCKSANLUIS[],2,FALSE)</f>
        <v>SOLDADURA DE PLATA HARRIS  AL 15%</v>
      </c>
      <c r="C3198" s="153">
        <v>46093</v>
      </c>
      <c r="D3198">
        <v>20</v>
      </c>
      <c r="E3198">
        <f>IF(VLOOKUP(SALIDA[[#This Row],[CODIGO]],STOCKSANLUIS[],6,FALSE)=0,"PRODUCTO SIN STOCK/UBICACIÓN",VLOOKUP(SALIDA[[#This Row],[CODIGO]],STOCKSANLUIS[],6,FALSE))</f>
        <v>1</v>
      </c>
      <c r="F3198">
        <f>SALIDA[[#This Row],[CANTIDAD]]/SALIDA[[#This Row],[UND MEDIDA]]</f>
        <v>20</v>
      </c>
      <c r="G3198" t="str">
        <f>VLOOKUP(SALIDA[[#This Row],[CODIGO]],FAMILIAS[],4,FALSE)</f>
        <v>HARRIS</v>
      </c>
      <c r="H3198" s="10" t="str">
        <f>IF(VLOOKUP(SALIDA[[#This Row],[CODIGO]],STOCKSANLUIS[],7,FALSE)=0,"PRODUCTO SIN STOCK/UBICACIÓN",VLOOKUP(SALIDA[[#This Row],[CODIGO]],STOCKSANLUIS[],7,FALSE))</f>
        <v>C</v>
      </c>
      <c r="I3198" s="10"/>
      <c r="J3198" t="str">
        <f>SALIDA[[#This Row],[CODIGO]]&amp;"       "&amp;SALIDA[[#This Row],[FAMILIA]]</f>
        <v>00407       HARRIS</v>
      </c>
      <c r="K3198">
        <f>VLOOKUP(SALIDA[[#This Row],[CODIGO]],STOCK_STARSOFT[],5,FALSE)</f>
        <v>8.8860550000000007</v>
      </c>
      <c r="L3198">
        <f>SALIDA[[#This Row],[CANTIDAD]]*SALIDA[[#This Row],[PRECIO UND]]</f>
        <v>177.72110000000001</v>
      </c>
    </row>
    <row r="3199" spans="1:12" x14ac:dyDescent="0.25">
      <c r="A3199" s="6" t="s">
        <v>77</v>
      </c>
      <c r="B3199" s="100" t="str">
        <f>VLOOKUP(SALIDA[[#This Row],[CODIGO]],STOCKSANLUIS[],2,FALSE)</f>
        <v>CONTROLADOR DE TEMPERATURA DIGITAL TC-900EW LOG - VER.04 - 115/220 VAC - FULL GAUGE - WHITE</v>
      </c>
      <c r="C3199" s="153">
        <v>46093</v>
      </c>
      <c r="D3199">
        <v>4</v>
      </c>
      <c r="E3199">
        <f>IF(VLOOKUP(SALIDA[[#This Row],[CODIGO]],STOCKSANLUIS[],6,FALSE)=0,"PRODUCTO SIN STOCK/UBICACIÓN",VLOOKUP(SALIDA[[#This Row],[CODIGO]],STOCKSANLUIS[],6,FALSE))</f>
        <v>1</v>
      </c>
      <c r="F3199">
        <f>SALIDA[[#This Row],[CANTIDAD]]/SALIDA[[#This Row],[UND MEDIDA]]</f>
        <v>4</v>
      </c>
      <c r="G3199" t="str">
        <f>VLOOKUP(SALIDA[[#This Row],[CODIGO]],FAMILIAS[],4,FALSE)</f>
        <v>FULL GAUGE</v>
      </c>
      <c r="H3199" s="10" t="str">
        <f>IF(VLOOKUP(SALIDA[[#This Row],[CODIGO]],STOCKSANLUIS[],7,FALSE)=0,"PRODUCTO SIN STOCK/UBICACIÓN",VLOOKUP(SALIDA[[#This Row],[CODIGO]],STOCKSANLUIS[],7,FALSE))</f>
        <v>C</v>
      </c>
      <c r="I3199" s="10"/>
      <c r="J3199" t="str">
        <f>SALIDA[[#This Row],[CODIGO]]&amp;"       "&amp;SALIDA[[#This Row],[FAMILIA]]</f>
        <v>00041       FULL GAUGE</v>
      </c>
      <c r="K3199">
        <f>VLOOKUP(SALIDA[[#This Row],[CODIGO]],STOCK_STARSOFT[],5,FALSE)</f>
        <v>34.414344</v>
      </c>
      <c r="L3199">
        <f>SALIDA[[#This Row],[CANTIDAD]]*SALIDA[[#This Row],[PRECIO UND]]</f>
        <v>137.657376</v>
      </c>
    </row>
    <row r="3200" spans="1:12" x14ac:dyDescent="0.25">
      <c r="A3200" s="6" t="s">
        <v>3144</v>
      </c>
      <c r="B3200" s="100" t="str">
        <f>VLOOKUP(SALIDA[[#This Row],[CODIGO]],STOCKSANLUIS[],2,FALSE)</f>
        <v>CONVERTIDOR TCP485 - VER.04 - 100-220 VAC (5.1 VDC) - FULL GAUGE</v>
      </c>
      <c r="C3200" s="153">
        <v>46093</v>
      </c>
      <c r="D3200">
        <v>1</v>
      </c>
      <c r="E3200">
        <f>IF(VLOOKUP(SALIDA[[#This Row],[CODIGO]],STOCKSANLUIS[],6,FALSE)=0,"PRODUCTO SIN STOCK/UBICACIÓN",VLOOKUP(SALIDA[[#This Row],[CODIGO]],STOCKSANLUIS[],6,FALSE))</f>
        <v>1</v>
      </c>
      <c r="F3200">
        <f>SALIDA[[#This Row],[CANTIDAD]]/SALIDA[[#This Row],[UND MEDIDA]]</f>
        <v>1</v>
      </c>
      <c r="G3200" t="str">
        <f>VLOOKUP(SALIDA[[#This Row],[CODIGO]],FAMILIAS[],4,FALSE)</f>
        <v>FULL GAUGE</v>
      </c>
      <c r="H3200" s="10" t="str">
        <f>IF(VLOOKUP(SALIDA[[#This Row],[CODIGO]],STOCKSANLUIS[],7,FALSE)=0,"PRODUCTO SIN STOCK/UBICACIÓN",VLOOKUP(SALIDA[[#This Row],[CODIGO]],STOCKSANLUIS[],7,FALSE))</f>
        <v>A</v>
      </c>
      <c r="I3200" s="10"/>
      <c r="J3200" t="str">
        <f>SALIDA[[#This Row],[CODIGO]]&amp;"       "&amp;SALIDA[[#This Row],[FAMILIA]]</f>
        <v>02550       FULL GAUGE</v>
      </c>
      <c r="K3200">
        <f>VLOOKUP(SALIDA[[#This Row],[CODIGO]],STOCK_STARSOFT[],5,FALSE)</f>
        <v>59.519509999999997</v>
      </c>
      <c r="L3200">
        <f>SALIDA[[#This Row],[CANTIDAD]]*SALIDA[[#This Row],[PRECIO UND]]</f>
        <v>59.519509999999997</v>
      </c>
    </row>
    <row r="3201" spans="1:12" x14ac:dyDescent="0.25">
      <c r="A3201" s="6" t="s">
        <v>22048</v>
      </c>
      <c r="B3201" s="100" t="str">
        <f>VLOOKUP(SALIDA[[#This Row],[CODIGO]],STOCKSANLUIS[],2,FALSE)</f>
        <v xml:space="preserve">BOMBA DE CONDENSADO STAR COLD DE 230V-1F-60HZ TANQUE ALTO (INCLUYE MANGUERA)  SI-1801 </v>
      </c>
      <c r="C3201" s="153">
        <v>46093</v>
      </c>
      <c r="D3201">
        <v>1</v>
      </c>
      <c r="E3201">
        <f>IF(VLOOKUP(SALIDA[[#This Row],[CODIGO]],STOCKSANLUIS[],6,FALSE)=0,"PRODUCTO SIN STOCK/UBICACIÓN",VLOOKUP(SALIDA[[#This Row],[CODIGO]],STOCKSANLUIS[],6,FALSE))</f>
        <v>1</v>
      </c>
      <c r="F3201">
        <f>SALIDA[[#This Row],[CANTIDAD]]/SALIDA[[#This Row],[UND MEDIDA]]</f>
        <v>1</v>
      </c>
      <c r="G3201" t="str">
        <f>VLOOKUP(SALIDA[[#This Row],[CODIGO]],FAMILIAS[],4,FALSE)</f>
        <v>STAR COLD</v>
      </c>
      <c r="H3201" s="10" t="str">
        <f>IF(VLOOKUP(SALIDA[[#This Row],[CODIGO]],STOCKSANLUIS[],7,FALSE)=0,"PRODUCTO SIN STOCK/UBICACIÓN",VLOOKUP(SALIDA[[#This Row],[CODIGO]],STOCKSANLUIS[],7,FALSE))</f>
        <v>B/C</v>
      </c>
      <c r="I3201" s="10"/>
      <c r="J3201" t="str">
        <f>SALIDA[[#This Row],[CODIGO]]&amp;"       "&amp;SALIDA[[#This Row],[FAMILIA]]</f>
        <v>03542       STAR COLD</v>
      </c>
      <c r="K3201">
        <f>VLOOKUP(SALIDA[[#This Row],[CODIGO]],STOCK_STARSOFT[],5,FALSE)</f>
        <v>17.996752999999998</v>
      </c>
      <c r="L3201">
        <f>SALIDA[[#This Row],[CANTIDAD]]*SALIDA[[#This Row],[PRECIO UND]]</f>
        <v>17.996752999999998</v>
      </c>
    </row>
    <row r="3202" spans="1:12" x14ac:dyDescent="0.25">
      <c r="A3202" s="6" t="s">
        <v>2551</v>
      </c>
      <c r="B3202" s="100" t="str">
        <f>VLOOKUP(SALIDA[[#This Row],[CODIGO]],STOCKSANLUIS[],2,FALSE)</f>
        <v>CONTROLADOR DE TEMPERATURA DIGITAL MT-543 E LOG DE 4 ETAPAS C/ALARMA - VER.03 - 115/220 VAC - FULL GAUGE</v>
      </c>
      <c r="C3202" s="153">
        <v>46093</v>
      </c>
      <c r="D3202">
        <v>2</v>
      </c>
      <c r="E3202">
        <f>IF(VLOOKUP(SALIDA[[#This Row],[CODIGO]],STOCKSANLUIS[],6,FALSE)=0,"PRODUCTO SIN STOCK/UBICACIÓN",VLOOKUP(SALIDA[[#This Row],[CODIGO]],STOCKSANLUIS[],6,FALSE))</f>
        <v>1</v>
      </c>
      <c r="F3202">
        <f>SALIDA[[#This Row],[CANTIDAD]]/SALIDA[[#This Row],[UND MEDIDA]]</f>
        <v>2</v>
      </c>
      <c r="G3202" t="str">
        <f>VLOOKUP(SALIDA[[#This Row],[CODIGO]],FAMILIAS[],4,FALSE)</f>
        <v>FULL GAUGE</v>
      </c>
      <c r="H3202" s="10" t="str">
        <f>IF(VLOOKUP(SALIDA[[#This Row],[CODIGO]],STOCKSANLUIS[],7,FALSE)=0,"PRODUCTO SIN STOCK/UBICACIÓN",VLOOKUP(SALIDA[[#This Row],[CODIGO]],STOCKSANLUIS[],7,FALSE))</f>
        <v>A</v>
      </c>
      <c r="I3202" s="10"/>
      <c r="J3202" t="str">
        <f>SALIDA[[#This Row],[CODIGO]]&amp;"       "&amp;SALIDA[[#This Row],[FAMILIA]]</f>
        <v>02090       FULL GAUGE</v>
      </c>
      <c r="K3202">
        <f>VLOOKUP(SALIDA[[#This Row],[CODIGO]],STOCK_STARSOFT[],5,FALSE)</f>
        <v>47.654238999999997</v>
      </c>
      <c r="L3202">
        <f>SALIDA[[#This Row],[CANTIDAD]]*SALIDA[[#This Row],[PRECIO UND]]</f>
        <v>95.308477999999994</v>
      </c>
    </row>
    <row r="3203" spans="1:12" x14ac:dyDescent="0.25">
      <c r="A3203" s="6" t="s">
        <v>439</v>
      </c>
      <c r="B3203" s="100" t="str">
        <f>VLOOKUP(SALIDA[[#This Row],[CODIGO]],STOCKSANLUIS[],2,FALSE)</f>
        <v>ACEITE MINERAL 3G SUPER - 1 GALÓN - BVA</v>
      </c>
      <c r="C3203" s="153">
        <v>46093</v>
      </c>
      <c r="D3203">
        <v>2</v>
      </c>
      <c r="E3203">
        <f>IF(VLOOKUP(SALIDA[[#This Row],[CODIGO]],STOCKSANLUIS[],6,FALSE)=0,"PRODUCTO SIN STOCK/UBICACIÓN",VLOOKUP(SALIDA[[#This Row],[CODIGO]],STOCKSANLUIS[],6,FALSE))</f>
        <v>1</v>
      </c>
      <c r="F3203">
        <f>SALIDA[[#This Row],[CANTIDAD]]/SALIDA[[#This Row],[UND MEDIDA]]</f>
        <v>2</v>
      </c>
      <c r="G3203" t="str">
        <f>VLOOKUP(SALIDA[[#This Row],[CODIGO]],FAMILIAS[],4,FALSE)</f>
        <v>BVA</v>
      </c>
      <c r="H3203" s="10" t="str">
        <f>IF(VLOOKUP(SALIDA[[#This Row],[CODIGO]],STOCKSANLUIS[],7,FALSE)=0,"PRODUCTO SIN STOCK/UBICACIÓN",VLOOKUP(SALIDA[[#This Row],[CODIGO]],STOCKSANLUIS[],7,FALSE))</f>
        <v>C</v>
      </c>
      <c r="I3203" s="10"/>
      <c r="J3203" t="str">
        <f>SALIDA[[#This Row],[CODIGO]]&amp;"       "&amp;SALIDA[[#This Row],[FAMILIA]]</f>
        <v>00353       BVA</v>
      </c>
      <c r="K3203">
        <f>VLOOKUP(SALIDA[[#This Row],[CODIGO]],STOCK_STARSOFT[],5,FALSE)</f>
        <v>15.454063</v>
      </c>
      <c r="L3203">
        <f>SALIDA[[#This Row],[CANTIDAD]]*SALIDA[[#This Row],[PRECIO UND]]</f>
        <v>30.908125999999999</v>
      </c>
    </row>
    <row r="3204" spans="1:12" x14ac:dyDescent="0.25">
      <c r="A3204" s="6" t="s">
        <v>3293</v>
      </c>
      <c r="B3204" s="100" t="str">
        <f>VLOOKUP(SALIDA[[#This Row],[CODIGO]],STOCKSANLUIS[],2,FALSE)</f>
        <v>VALVULA PARA AGUA HELADA FAN &amp; COIL 2 VIAS 3/4" DIAMETRO  CON ACTUADOR  220V JOHNSON CONTROLS - VLC2200GC-C</v>
      </c>
      <c r="C3204" s="153">
        <v>46093</v>
      </c>
      <c r="D3204">
        <v>1</v>
      </c>
      <c r="E3204">
        <f>IF(VLOOKUP(SALIDA[[#This Row],[CODIGO]],STOCKSANLUIS[],6,FALSE)=0,"PRODUCTO SIN STOCK/UBICACIÓN",VLOOKUP(SALIDA[[#This Row],[CODIGO]],STOCKSANLUIS[],6,FALSE))</f>
        <v>1</v>
      </c>
      <c r="F3204">
        <f>SALIDA[[#This Row],[CANTIDAD]]/SALIDA[[#This Row],[UND MEDIDA]]</f>
        <v>1</v>
      </c>
      <c r="G3204" t="str">
        <f>VLOOKUP(SALIDA[[#This Row],[CODIGO]],FAMILIAS[],4,FALSE)</f>
        <v>JOHNSON CONTROLS</v>
      </c>
      <c r="H3204" s="10" t="str">
        <f>IF(VLOOKUP(SALIDA[[#This Row],[CODIGO]],STOCKSANLUIS[],7,FALSE)=0,"PRODUCTO SIN STOCK/UBICACIÓN",VLOOKUP(SALIDA[[#This Row],[CODIGO]],STOCKSANLUIS[],7,FALSE))</f>
        <v>A</v>
      </c>
      <c r="I3204" s="10"/>
      <c r="J3204" t="str">
        <f>SALIDA[[#This Row],[CODIGO]]&amp;"       "&amp;SALIDA[[#This Row],[FAMILIA]]</f>
        <v>02714       JOHNSON CONTROLS</v>
      </c>
      <c r="K3204">
        <f>VLOOKUP(SALIDA[[#This Row],[CODIGO]],STOCK_STARSOFT[],5,FALSE)</f>
        <v>13.849964</v>
      </c>
      <c r="L3204">
        <f>SALIDA[[#This Row],[CANTIDAD]]*SALIDA[[#This Row],[PRECIO UND]]</f>
        <v>13.849964</v>
      </c>
    </row>
    <row r="3205" spans="1:12" x14ac:dyDescent="0.25">
      <c r="A3205" s="6" t="s">
        <v>22250</v>
      </c>
      <c r="B3205" s="100" t="str">
        <f>VLOOKUP(SALIDA[[#This Row],[CODIGO]],STOCKSANLUIS[],2,FALSE)</f>
        <v>CARCASA PORTAFILTRO DE 7/8" - 1 FILTRO - FDA-487 - EVERFROST</v>
      </c>
      <c r="C3205" s="153">
        <v>46093</v>
      </c>
      <c r="D3205">
        <v>1</v>
      </c>
      <c r="E3205" t="str">
        <f>IF(VLOOKUP(SALIDA[[#This Row],[CODIGO]],STOCKSANLUIS[],6,FALSE)=0,"PRODUCTO SIN STOCK/UBICACIÓN",VLOOKUP(SALIDA[[#This Row],[CODIGO]],STOCKSANLUIS[],6,FALSE))</f>
        <v>PRODUCTO SIN STOCK/UBICACIÓN</v>
      </c>
      <c r="F3205" t="e">
        <f>SALIDA[[#This Row],[CANTIDAD]]/SALIDA[[#This Row],[UND MEDIDA]]</f>
        <v>#VALUE!</v>
      </c>
      <c r="G3205" t="str">
        <f>VLOOKUP(SALIDA[[#This Row],[CODIGO]],FAMILIAS[],4,FALSE)</f>
        <v>EVERFROST</v>
      </c>
      <c r="H3205" s="10" t="str">
        <f>IF(VLOOKUP(SALIDA[[#This Row],[CODIGO]],STOCKSANLUIS[],7,FALSE)=0,"PRODUCTO SIN STOCK/UBICACIÓN",VLOOKUP(SALIDA[[#This Row],[CODIGO]],STOCKSANLUIS[],7,FALSE))</f>
        <v>C</v>
      </c>
      <c r="I3205" s="10"/>
      <c r="J3205" t="str">
        <f>SALIDA[[#This Row],[CODIGO]]&amp;"       "&amp;SALIDA[[#This Row],[FAMILIA]]</f>
        <v>03617       EVERFROST</v>
      </c>
      <c r="K3205">
        <f>VLOOKUP(SALIDA[[#This Row],[CODIGO]],STOCK_STARSOFT[],5,FALSE)</f>
        <v>14.389435000000001</v>
      </c>
      <c r="L3205">
        <f>SALIDA[[#This Row],[CANTIDAD]]*SALIDA[[#This Row],[PRECIO UND]]</f>
        <v>14.389435000000001</v>
      </c>
    </row>
    <row r="3206" spans="1:12" x14ac:dyDescent="0.25">
      <c r="A3206" s="6" t="s">
        <v>22355</v>
      </c>
      <c r="B3206" s="100" t="str">
        <f>VLOOKUP(SALIDA[[#This Row],[CODIGO]],STOCKSANLUIS[],2,FALSE)</f>
        <v>FILTRO SECADOR  48-DC 023U4383 - ALTERNATIVO AL COD 00572 - DANFOSS</v>
      </c>
      <c r="C3206" s="153">
        <v>46093</v>
      </c>
      <c r="D3206">
        <v>1</v>
      </c>
      <c r="E3206" t="str">
        <f>IF(VLOOKUP(SALIDA[[#This Row],[CODIGO]],STOCKSANLUIS[],6,FALSE)=0,"PRODUCTO SIN STOCK/UBICACIÓN",VLOOKUP(SALIDA[[#This Row],[CODIGO]],STOCKSANLUIS[],6,FALSE))</f>
        <v>PRODUCTO SIN STOCK/UBICACIÓN</v>
      </c>
      <c r="F3206" t="e">
        <f>SALIDA[[#This Row],[CANTIDAD]]/SALIDA[[#This Row],[UND MEDIDA]]</f>
        <v>#VALUE!</v>
      </c>
      <c r="G3206" t="str">
        <f>VLOOKUP(SALIDA[[#This Row],[CODIGO]],FAMILIAS[],4,FALSE)</f>
        <v>DANFOSS</v>
      </c>
      <c r="H3206" s="10" t="str">
        <f>IF(VLOOKUP(SALIDA[[#This Row],[CODIGO]],STOCKSANLUIS[],7,FALSE)=0,"PRODUCTO SIN STOCK/UBICACIÓN",VLOOKUP(SALIDA[[#This Row],[CODIGO]],STOCKSANLUIS[],7,FALSE))</f>
        <v>A</v>
      </c>
      <c r="I3206" s="10"/>
      <c r="J3206" t="str">
        <f>SALIDA[[#This Row],[CODIGO]]&amp;"       "&amp;SALIDA[[#This Row],[FAMILIA]]</f>
        <v>03670       DANFOSS</v>
      </c>
      <c r="K3206">
        <f>VLOOKUP(SALIDA[[#This Row],[CODIGO]],STOCK_STARSOFT[],5,FALSE)</f>
        <v>6.3516240000000002</v>
      </c>
      <c r="L3206">
        <f>SALIDA[[#This Row],[CANTIDAD]]*SALIDA[[#This Row],[PRECIO UND]]</f>
        <v>6.3516240000000002</v>
      </c>
    </row>
    <row r="3207" spans="1:12" x14ac:dyDescent="0.25">
      <c r="A3207" s="6" t="s">
        <v>1396</v>
      </c>
      <c r="B3207" s="100" t="str">
        <f>VLOOKUP(SALIDA[[#This Row],[CODIGO]],STOCKSANLUIS[],2,FALSE)</f>
        <v>ROLLO DE COBRE FLEXIBLE 7/8" HIGH QUALITY - STARCOLD - 22.23 MM X 0.75 MM X 15 M</v>
      </c>
      <c r="C3207" s="153">
        <v>46093</v>
      </c>
      <c r="D3207">
        <v>4</v>
      </c>
      <c r="E3207">
        <f>IF(VLOOKUP(SALIDA[[#This Row],[CODIGO]],STOCKSANLUIS[],6,FALSE)=0,"PRODUCTO SIN STOCK/UBICACIÓN",VLOOKUP(SALIDA[[#This Row],[CODIGO]],STOCKSANLUIS[],6,FALSE))</f>
        <v>1</v>
      </c>
      <c r="F3207">
        <f>SALIDA[[#This Row],[CANTIDAD]]/SALIDA[[#This Row],[UND MEDIDA]]</f>
        <v>4</v>
      </c>
      <c r="G3207" t="str">
        <f>VLOOKUP(SALIDA[[#This Row],[CODIGO]],FAMILIAS[],4,FALSE)</f>
        <v>ICEAGE- ZHEJIANG JIAHE PIPES</v>
      </c>
      <c r="H3207" s="10" t="str">
        <f>IF(VLOOKUP(SALIDA[[#This Row],[CODIGO]],STOCKSANLUIS[],7,FALSE)=0,"PRODUCTO SIN STOCK/UBICACIÓN",VLOOKUP(SALIDA[[#This Row],[CODIGO]],STOCKSANLUIS[],7,FALSE))</f>
        <v>C</v>
      </c>
      <c r="I3207" s="10"/>
      <c r="J3207" t="str">
        <f>SALIDA[[#This Row],[CODIGO]]&amp;"       "&amp;SALIDA[[#This Row],[FAMILIA]]</f>
        <v>01453       ICEAGE- ZHEJIANG JIAHE PIPES</v>
      </c>
      <c r="K3207">
        <f>VLOOKUP(SALIDA[[#This Row],[CODIGO]],STOCK_STARSOFT[],5,FALSE)</f>
        <v>77.392033999999995</v>
      </c>
      <c r="L3207">
        <f>SALIDA[[#This Row],[CANTIDAD]]*SALIDA[[#This Row],[PRECIO UND]]</f>
        <v>309.56813599999998</v>
      </c>
    </row>
    <row r="3208" spans="1:12" x14ac:dyDescent="0.25">
      <c r="A3208" s="6" t="s">
        <v>1243</v>
      </c>
      <c r="B3208" s="100" t="str">
        <f>VLOOKUP(SALIDA[[#This Row],[CODIGO]],STOCKSANLUIS[],2,FALSE)</f>
        <v>MANGA AISLANTE C1-H-022 DE 7/8" X 1/2" - ARMAFLEX/ARMACELL</v>
      </c>
      <c r="C3208" s="153">
        <v>46093</v>
      </c>
      <c r="D3208">
        <v>30</v>
      </c>
      <c r="E3208">
        <f>IF(VLOOKUP(SALIDA[[#This Row],[CODIGO]],STOCKSANLUIS[],6,FALSE)=0,"PRODUCTO SIN STOCK/UBICACIÓN",VLOOKUP(SALIDA[[#This Row],[CODIGO]],STOCKSANLUIS[],6,FALSE))</f>
        <v>1</v>
      </c>
      <c r="F3208">
        <f>SALIDA[[#This Row],[CANTIDAD]]/SALIDA[[#This Row],[UND MEDIDA]]</f>
        <v>30</v>
      </c>
      <c r="G3208" t="str">
        <f>VLOOKUP(SALIDA[[#This Row],[CODIGO]],FAMILIAS[],4,FALSE)</f>
        <v>ARMACELL</v>
      </c>
      <c r="H3208" s="10" t="str">
        <f>IF(VLOOKUP(SALIDA[[#This Row],[CODIGO]],STOCKSANLUIS[],7,FALSE)=0,"PRODUCTO SIN STOCK/UBICACIÓN",VLOOKUP(SALIDA[[#This Row],[CODIGO]],STOCKSANLUIS[],7,FALSE))</f>
        <v>A</v>
      </c>
      <c r="I3208" s="10"/>
      <c r="J3208" t="str">
        <f>SALIDA[[#This Row],[CODIGO]]&amp;"       "&amp;SALIDA[[#This Row],[FAMILIA]]</f>
        <v>01327       ARMACELL</v>
      </c>
      <c r="K3208">
        <f>VLOOKUP(SALIDA[[#This Row],[CODIGO]],STOCK_STARSOFT[],5,FALSE)</f>
        <v>1.2559439999999999</v>
      </c>
      <c r="L3208">
        <f>SALIDA[[#This Row],[CANTIDAD]]*SALIDA[[#This Row],[PRECIO UND]]</f>
        <v>37.678319999999999</v>
      </c>
    </row>
    <row r="3209" spans="1:12" x14ac:dyDescent="0.25">
      <c r="A3209" s="6" t="s">
        <v>19299</v>
      </c>
      <c r="B3209" s="100" t="str">
        <f>VLOOKUP(SALIDA[[#This Row],[CODIGO]],STOCKSANLUIS[],2,FALSE)</f>
        <v>CINTA DE PVC PARA MINI SPLITS 50MMX50M - TAFETAN - EVERFROST - HIGH QUALITY</v>
      </c>
      <c r="C3209" s="153">
        <v>46093</v>
      </c>
      <c r="D3209">
        <v>9</v>
      </c>
      <c r="E3209">
        <f>IF(VLOOKUP(SALIDA[[#This Row],[CODIGO]],STOCKSANLUIS[],6,FALSE)=0,"PRODUCTO SIN STOCK/UBICACIÓN",VLOOKUP(SALIDA[[#This Row],[CODIGO]],STOCKSANLUIS[],6,FALSE))</f>
        <v>1</v>
      </c>
      <c r="F3209">
        <f>SALIDA[[#This Row],[CANTIDAD]]/SALIDA[[#This Row],[UND MEDIDA]]</f>
        <v>9</v>
      </c>
      <c r="G3209" t="str">
        <f>VLOOKUP(SALIDA[[#This Row],[CODIGO]],FAMILIAS[],4,FALSE)</f>
        <v>EVERFROST</v>
      </c>
      <c r="H3209" s="10" t="str">
        <f>IF(VLOOKUP(SALIDA[[#This Row],[CODIGO]],STOCKSANLUIS[],7,FALSE)=0,"PRODUCTO SIN STOCK/UBICACIÓN",VLOOKUP(SALIDA[[#This Row],[CODIGO]],STOCKSANLUIS[],7,FALSE))</f>
        <v>C</v>
      </c>
      <c r="I3209" s="10"/>
      <c r="J3209" t="str">
        <f>SALIDA[[#This Row],[CODIGO]]&amp;"       "&amp;SALIDA[[#This Row],[FAMILIA]]</f>
        <v>03489       EVERFROST</v>
      </c>
      <c r="K3209">
        <f>VLOOKUP(SALIDA[[#This Row],[CODIGO]],STOCK_STARSOFT[],5,FALSE)</f>
        <v>0.76004300000000002</v>
      </c>
      <c r="L3209">
        <f>SALIDA[[#This Row],[CANTIDAD]]*SALIDA[[#This Row],[PRECIO UND]]</f>
        <v>6.8403869999999998</v>
      </c>
    </row>
    <row r="3210" spans="1:12" x14ac:dyDescent="0.25">
      <c r="A3210" s="6" t="s">
        <v>3965</v>
      </c>
      <c r="B3210" s="100" t="str">
        <f>VLOOKUP(SALIDA[[#This Row],[CODIGO]],STOCKSANLUIS[],2,FALSE)</f>
        <v>UNION DE COBRE DE 7/8" - STARCOLD</v>
      </c>
      <c r="C3210" s="153">
        <v>46093</v>
      </c>
      <c r="D3210">
        <v>12</v>
      </c>
      <c r="E3210">
        <f>IF(VLOOKUP(SALIDA[[#This Row],[CODIGO]],STOCKSANLUIS[],6,FALSE)=0,"PRODUCTO SIN STOCK/UBICACIÓN",VLOOKUP(SALIDA[[#This Row],[CODIGO]],STOCKSANLUIS[],6,FALSE))</f>
        <v>1</v>
      </c>
      <c r="F3210">
        <f>SALIDA[[#This Row],[CANTIDAD]]/SALIDA[[#This Row],[UND MEDIDA]]</f>
        <v>12</v>
      </c>
      <c r="G3210" t="str">
        <f>VLOOKUP(SALIDA[[#This Row],[CODIGO]],FAMILIAS[],4,FALSE)</f>
        <v>STAR COLD</v>
      </c>
      <c r="H3210" s="10" t="str">
        <f>IF(VLOOKUP(SALIDA[[#This Row],[CODIGO]],STOCKSANLUIS[],7,FALSE)=0,"PRODUCTO SIN STOCK/UBICACIÓN",VLOOKUP(SALIDA[[#This Row],[CODIGO]],STOCKSANLUIS[],7,FALSE))</f>
        <v>C</v>
      </c>
      <c r="I3210" s="10"/>
      <c r="J3210" t="str">
        <f>SALIDA[[#This Row],[CODIGO]]&amp;"       "&amp;SALIDA[[#This Row],[FAMILIA]]</f>
        <v>03425       STAR COLD</v>
      </c>
      <c r="K3210">
        <f>VLOOKUP(SALIDA[[#This Row],[CODIGO]],STOCK_STARSOFT[],5,FALSE)</f>
        <v>0.31498999999999999</v>
      </c>
      <c r="L3210">
        <f>SALIDA[[#This Row],[CANTIDAD]]*SALIDA[[#This Row],[PRECIO UND]]</f>
        <v>3.7798799999999999</v>
      </c>
    </row>
    <row r="3211" spans="1:12" x14ac:dyDescent="0.25">
      <c r="A3211" s="6" t="s">
        <v>485</v>
      </c>
      <c r="B3211" s="100" t="str">
        <f>VLOOKUP(SALIDA[[#This Row],[CODIGO]],STOCKSANLUIS[],2,FALSE)</f>
        <v>SOLDADURA DE PLATA HARRIS AL 0%</v>
      </c>
      <c r="C3211" s="153">
        <v>46093</v>
      </c>
      <c r="D3211">
        <v>20</v>
      </c>
      <c r="E3211">
        <f>IF(VLOOKUP(SALIDA[[#This Row],[CODIGO]],STOCKSANLUIS[],6,FALSE)=0,"PRODUCTO SIN STOCK/UBICACIÓN",VLOOKUP(SALIDA[[#This Row],[CODIGO]],STOCKSANLUIS[],6,FALSE))</f>
        <v>1</v>
      </c>
      <c r="F3211">
        <f>SALIDA[[#This Row],[CANTIDAD]]/SALIDA[[#This Row],[UND MEDIDA]]</f>
        <v>20</v>
      </c>
      <c r="G3211" t="str">
        <f>VLOOKUP(SALIDA[[#This Row],[CODIGO]],FAMILIAS[],4,FALSE)</f>
        <v>HARRIS</v>
      </c>
      <c r="H3211" s="10" t="str">
        <f>IF(VLOOKUP(SALIDA[[#This Row],[CODIGO]],STOCKSANLUIS[],7,FALSE)=0,"PRODUCTO SIN STOCK/UBICACIÓN",VLOOKUP(SALIDA[[#This Row],[CODIGO]],STOCKSANLUIS[],7,FALSE))</f>
        <v>C</v>
      </c>
      <c r="I3211" s="10"/>
      <c r="J3211" t="str">
        <f>SALIDA[[#This Row],[CODIGO]]&amp;"       "&amp;SALIDA[[#This Row],[FAMILIA]]</f>
        <v>00405       HARRIS</v>
      </c>
      <c r="K3211">
        <f>VLOOKUP(SALIDA[[#This Row],[CODIGO]],STOCK_STARSOFT[],5,FALSE)</f>
        <v>0.38343100000000002</v>
      </c>
      <c r="L3211">
        <f>SALIDA[[#This Row],[CANTIDAD]]*SALIDA[[#This Row],[PRECIO UND]]</f>
        <v>7.6686200000000007</v>
      </c>
    </row>
    <row r="3212" spans="1:12" x14ac:dyDescent="0.25">
      <c r="A3212" s="6" t="s">
        <v>589</v>
      </c>
      <c r="B3212" s="100" t="str">
        <f>VLOOKUP(SALIDA[[#This Row],[CODIGO]],STOCKSANLUIS[],2,FALSE)</f>
        <v>FILTRO CERAMICO SECADO ELEVADO DANFOSS 48-DC  CON JUNTA- 023U4381</v>
      </c>
      <c r="C3212" s="153">
        <v>46094</v>
      </c>
      <c r="D3212">
        <v>2</v>
      </c>
      <c r="E3212">
        <f>IF(VLOOKUP(SALIDA[[#This Row],[CODIGO]],STOCKSANLUIS[],6,FALSE)=0,"PRODUCTO SIN STOCK/UBICACIÓN",VLOOKUP(SALIDA[[#This Row],[CODIGO]],STOCKSANLUIS[],6,FALSE))</f>
        <v>1</v>
      </c>
      <c r="F3212">
        <f>SALIDA[[#This Row],[CANTIDAD]]/SALIDA[[#This Row],[UND MEDIDA]]</f>
        <v>2</v>
      </c>
      <c r="G3212" t="str">
        <f>VLOOKUP(SALIDA[[#This Row],[CODIGO]],FAMILIAS[],4,FALSE)</f>
        <v>DANFOSS</v>
      </c>
      <c r="H3212" s="10" t="str">
        <f>IF(VLOOKUP(SALIDA[[#This Row],[CODIGO]],STOCKSANLUIS[],7,FALSE)=0,"PRODUCTO SIN STOCK/UBICACIÓN",VLOOKUP(SALIDA[[#This Row],[CODIGO]],STOCKSANLUIS[],7,FALSE))</f>
        <v>A</v>
      </c>
      <c r="I3212" s="10" t="s">
        <v>19536</v>
      </c>
      <c r="J3212" t="str">
        <f>SALIDA[[#This Row],[CODIGO]]&amp;"       "&amp;SALIDA[[#This Row],[FAMILIA]]</f>
        <v>00572       DANFOSS</v>
      </c>
      <c r="K3212">
        <f>VLOOKUP(SALIDA[[#This Row],[CODIGO]],STOCK_STARSOFT[],5,FALSE)</f>
        <v>10.412293999999999</v>
      </c>
      <c r="L3212">
        <f>SALIDA[[#This Row],[CANTIDAD]]*SALIDA[[#This Row],[PRECIO UND]]</f>
        <v>20.824587999999999</v>
      </c>
    </row>
    <row r="3213" spans="1:12" x14ac:dyDescent="0.25">
      <c r="A3213" s="6" t="s">
        <v>22323</v>
      </c>
      <c r="B3213" s="100" t="str">
        <f>VLOOKUP(SALIDA[[#This Row],[CODIGO]],STOCKSANLUIS[],2,FALSE)</f>
        <v>TUERCA DE BRONCE 3/4"-EVERFROST-BFFN - REFORZADA</v>
      </c>
      <c r="C3213" s="153">
        <v>46094</v>
      </c>
      <c r="D3213">
        <v>25</v>
      </c>
      <c r="E3213" t="str">
        <f>IF(VLOOKUP(SALIDA[[#This Row],[CODIGO]],STOCKSANLUIS[],6,FALSE)=0,"PRODUCTO SIN STOCK/UBICACIÓN",VLOOKUP(SALIDA[[#This Row],[CODIGO]],STOCKSANLUIS[],6,FALSE))</f>
        <v>PRODUCTO SIN STOCK/UBICACIÓN</v>
      </c>
      <c r="F3213" t="e">
        <f>SALIDA[[#This Row],[CANTIDAD]]/SALIDA[[#This Row],[UND MEDIDA]]</f>
        <v>#VALUE!</v>
      </c>
      <c r="G3213" t="str">
        <f>VLOOKUP(SALIDA[[#This Row],[CODIGO]],FAMILIAS[],4,FALSE)</f>
        <v>EVERFROST</v>
      </c>
      <c r="H3213" s="10" t="str">
        <f>IF(VLOOKUP(SALIDA[[#This Row],[CODIGO]],STOCKSANLUIS[],7,FALSE)=0,"PRODUCTO SIN STOCK/UBICACIÓN",VLOOKUP(SALIDA[[#This Row],[CODIGO]],STOCKSANLUIS[],7,FALSE))</f>
        <v>C</v>
      </c>
      <c r="I3213" s="10" t="s">
        <v>19536</v>
      </c>
      <c r="J3213" t="str">
        <f>SALIDA[[#This Row],[CODIGO]]&amp;"       "&amp;SALIDA[[#This Row],[FAMILIA]]</f>
        <v>03654       EVERFROST</v>
      </c>
      <c r="K3213">
        <f>VLOOKUP(SALIDA[[#This Row],[CODIGO]],STOCK_STARSOFT[],5,FALSE)</f>
        <v>0.72309199999999996</v>
      </c>
      <c r="L3213">
        <f>SALIDA[[#This Row],[CANTIDAD]]*SALIDA[[#This Row],[PRECIO UND]]</f>
        <v>18.077299999999997</v>
      </c>
    </row>
    <row r="3214" spans="1:12" x14ac:dyDescent="0.25">
      <c r="A3214" s="6" t="s">
        <v>3353</v>
      </c>
      <c r="B3214" s="100" t="str">
        <f>VLOOKUP(SALIDA[[#This Row],[CODIGO]],STOCKSANLUIS[],2,FALSE)</f>
        <v>CONTROLADOR DE TEMPERATURA DIGITAL MICROSOL II E PLUS PARA CALEFACCIÓN SOLAR - VER.08 - 115/220 VAC - FULL GAUGE</v>
      </c>
      <c r="C3214" s="153">
        <v>46094</v>
      </c>
      <c r="D3214">
        <v>1</v>
      </c>
      <c r="E3214">
        <f>IF(VLOOKUP(SALIDA[[#This Row],[CODIGO]],STOCKSANLUIS[],6,FALSE)=0,"PRODUCTO SIN STOCK/UBICACIÓN",VLOOKUP(SALIDA[[#This Row],[CODIGO]],STOCKSANLUIS[],6,FALSE))</f>
        <v>1</v>
      </c>
      <c r="F3214">
        <f>SALIDA[[#This Row],[CANTIDAD]]/SALIDA[[#This Row],[UND MEDIDA]]</f>
        <v>1</v>
      </c>
      <c r="G3214" t="str">
        <f>VLOOKUP(SALIDA[[#This Row],[CODIGO]],FAMILIAS[],4,FALSE)</f>
        <v>FULL GAUGE</v>
      </c>
      <c r="H3214" s="10" t="str">
        <f>IF(VLOOKUP(SALIDA[[#This Row],[CODIGO]],STOCKSANLUIS[],7,FALSE)=0,"PRODUCTO SIN STOCK/UBICACIÓN",VLOOKUP(SALIDA[[#This Row],[CODIGO]],STOCKSANLUIS[],7,FALSE))</f>
        <v>C</v>
      </c>
      <c r="I3214" s="10"/>
      <c r="J3214" t="str">
        <f>SALIDA[[#This Row],[CODIGO]]&amp;"       "&amp;SALIDA[[#This Row],[FAMILIA]]</f>
        <v>02763       FULL GAUGE</v>
      </c>
      <c r="K3214">
        <f>VLOOKUP(SALIDA[[#This Row],[CODIGO]],STOCK_STARSOFT[],5,FALSE)</f>
        <v>48.309435999999998</v>
      </c>
      <c r="L3214">
        <f>SALIDA[[#This Row],[CANTIDAD]]*SALIDA[[#This Row],[PRECIO UND]]</f>
        <v>48.309435999999998</v>
      </c>
    </row>
    <row r="3215" spans="1:12" x14ac:dyDescent="0.25">
      <c r="A3215" s="6" t="s">
        <v>22307</v>
      </c>
      <c r="B3215" s="100" t="str">
        <f>VLOOKUP(SALIDA[[#This Row],[CODIGO]],STOCKSANLUIS[],2,FALSE)</f>
        <v>TUERCA DE BRONCE 1/2"-EVERFROST-BFSN-1/2</v>
      </c>
      <c r="C3215" s="153">
        <v>46094</v>
      </c>
      <c r="D3215">
        <v>2</v>
      </c>
      <c r="E3215" t="str">
        <f>IF(VLOOKUP(SALIDA[[#This Row],[CODIGO]],STOCKSANLUIS[],6,FALSE)=0,"PRODUCTO SIN STOCK/UBICACIÓN",VLOOKUP(SALIDA[[#This Row],[CODIGO]],STOCKSANLUIS[],6,FALSE))</f>
        <v>PRODUCTO SIN STOCK/UBICACIÓN</v>
      </c>
      <c r="F3215" t="e">
        <f>SALIDA[[#This Row],[CANTIDAD]]/SALIDA[[#This Row],[UND MEDIDA]]</f>
        <v>#VALUE!</v>
      </c>
      <c r="G3215" t="str">
        <f>VLOOKUP(SALIDA[[#This Row],[CODIGO]],FAMILIAS[],4,FALSE)</f>
        <v>EVERFROST</v>
      </c>
      <c r="H3215" s="10" t="str">
        <f>IF(VLOOKUP(SALIDA[[#This Row],[CODIGO]],STOCKSANLUIS[],7,FALSE)=0,"PRODUCTO SIN STOCK/UBICACIÓN",VLOOKUP(SALIDA[[#This Row],[CODIGO]],STOCKSANLUIS[],7,FALSE))</f>
        <v>C</v>
      </c>
      <c r="I3215" s="10"/>
      <c r="J3215" t="str">
        <f>SALIDA[[#This Row],[CODIGO]]&amp;"       "&amp;SALIDA[[#This Row],[FAMILIA]]</f>
        <v>03646       EVERFROST</v>
      </c>
      <c r="K3215">
        <f>VLOOKUP(SALIDA[[#This Row],[CODIGO]],STOCK_STARSOFT[],5,FALSE)</f>
        <v>0.30827100000000002</v>
      </c>
      <c r="L3215">
        <f>SALIDA[[#This Row],[CANTIDAD]]*SALIDA[[#This Row],[PRECIO UND]]</f>
        <v>0.61654200000000003</v>
      </c>
    </row>
    <row r="3216" spans="1:12" x14ac:dyDescent="0.25">
      <c r="A3216" s="6" t="s">
        <v>1243</v>
      </c>
      <c r="B3216" s="100" t="str">
        <f>VLOOKUP(SALIDA[[#This Row],[CODIGO]],STOCKSANLUIS[],2,FALSE)</f>
        <v>MANGA AISLANTE C1-H-022 DE 7/8" X 1/2" - ARMAFLEX/ARMACELL</v>
      </c>
      <c r="C3216" s="153">
        <v>46094</v>
      </c>
      <c r="D3216">
        <v>17</v>
      </c>
      <c r="E3216">
        <f>IF(VLOOKUP(SALIDA[[#This Row],[CODIGO]],STOCKSANLUIS[],6,FALSE)=0,"PRODUCTO SIN STOCK/UBICACIÓN",VLOOKUP(SALIDA[[#This Row],[CODIGO]],STOCKSANLUIS[],6,FALSE))</f>
        <v>1</v>
      </c>
      <c r="F3216">
        <f>SALIDA[[#This Row],[CANTIDAD]]/SALIDA[[#This Row],[UND MEDIDA]]</f>
        <v>17</v>
      </c>
      <c r="G3216" t="str">
        <f>VLOOKUP(SALIDA[[#This Row],[CODIGO]],FAMILIAS[],4,FALSE)</f>
        <v>ARMACELL</v>
      </c>
      <c r="H3216" s="10" t="str">
        <f>IF(VLOOKUP(SALIDA[[#This Row],[CODIGO]],STOCKSANLUIS[],7,FALSE)=0,"PRODUCTO SIN STOCK/UBICACIÓN",VLOOKUP(SALIDA[[#This Row],[CODIGO]],STOCKSANLUIS[],7,FALSE))</f>
        <v>A</v>
      </c>
      <c r="I3216" s="10"/>
      <c r="J3216" t="str">
        <f>SALIDA[[#This Row],[CODIGO]]&amp;"       "&amp;SALIDA[[#This Row],[FAMILIA]]</f>
        <v>01327       ARMACELL</v>
      </c>
      <c r="K3216">
        <f>VLOOKUP(SALIDA[[#This Row],[CODIGO]],STOCK_STARSOFT[],5,FALSE)</f>
        <v>1.2559439999999999</v>
      </c>
      <c r="L3216">
        <f>SALIDA[[#This Row],[CANTIDAD]]*SALIDA[[#This Row],[PRECIO UND]]</f>
        <v>21.351047999999999</v>
      </c>
    </row>
    <row r="3217" spans="1:12" x14ac:dyDescent="0.25">
      <c r="A3217" s="6" t="s">
        <v>1350</v>
      </c>
      <c r="B3217" s="100" t="str">
        <f>VLOOKUP(SALIDA[[#This Row],[CODIGO]],STOCKSANLUIS[],2,FALSE)</f>
        <v>MANGA AISLANTE C1-H-028 DE 1 1/8" X 1/2" - ARMAFLEX/ARMACELL</v>
      </c>
      <c r="C3217" s="153">
        <v>46094</v>
      </c>
      <c r="D3217">
        <v>17</v>
      </c>
      <c r="E3217">
        <f>IF(VLOOKUP(SALIDA[[#This Row],[CODIGO]],STOCKSANLUIS[],6,FALSE)=0,"PRODUCTO SIN STOCK/UBICACIÓN",VLOOKUP(SALIDA[[#This Row],[CODIGO]],STOCKSANLUIS[],6,FALSE))</f>
        <v>1</v>
      </c>
      <c r="F3217">
        <f>SALIDA[[#This Row],[CANTIDAD]]/SALIDA[[#This Row],[UND MEDIDA]]</f>
        <v>17</v>
      </c>
      <c r="G3217" t="str">
        <f>VLOOKUP(SALIDA[[#This Row],[CODIGO]],FAMILIAS[],4,FALSE)</f>
        <v>ARMACELL</v>
      </c>
      <c r="H3217" s="10" t="str">
        <f>IF(VLOOKUP(SALIDA[[#This Row],[CODIGO]],STOCKSANLUIS[],7,FALSE)=0,"PRODUCTO SIN STOCK/UBICACIÓN",VLOOKUP(SALIDA[[#This Row],[CODIGO]],STOCKSANLUIS[],7,FALSE))</f>
        <v>A</v>
      </c>
      <c r="I3217" s="10"/>
      <c r="J3217" t="str">
        <f>SALIDA[[#This Row],[CODIGO]]&amp;"       "&amp;SALIDA[[#This Row],[FAMILIA]]</f>
        <v>01391       ARMACELL</v>
      </c>
      <c r="K3217">
        <f>VLOOKUP(SALIDA[[#This Row],[CODIGO]],STOCK_STARSOFT[],5,FALSE)</f>
        <v>1.435433</v>
      </c>
      <c r="L3217">
        <f>SALIDA[[#This Row],[CANTIDAD]]*SALIDA[[#This Row],[PRECIO UND]]</f>
        <v>24.402360999999999</v>
      </c>
    </row>
    <row r="3218" spans="1:12" x14ac:dyDescent="0.25">
      <c r="A3218" s="6" t="s">
        <v>2691</v>
      </c>
      <c r="B3218" s="100" t="str">
        <f>VLOOKUP(SALIDA[[#This Row],[CODIGO]],STOCKSANLUIS[],2,FALSE)</f>
        <v>GAS REFRIGERANTE FREON R-507 - 11.35 KG - CHEMOURS</v>
      </c>
      <c r="C3218" s="153">
        <v>46094</v>
      </c>
      <c r="D3218">
        <v>1</v>
      </c>
      <c r="E3218">
        <f>IF(VLOOKUP(SALIDA[[#This Row],[CODIGO]],STOCKSANLUIS[],6,FALSE)=0,"PRODUCTO SIN STOCK/UBICACIÓN",VLOOKUP(SALIDA[[#This Row],[CODIGO]],STOCKSANLUIS[],6,FALSE))</f>
        <v>1</v>
      </c>
      <c r="F3218">
        <f>SALIDA[[#This Row],[CANTIDAD]]/SALIDA[[#This Row],[UND MEDIDA]]</f>
        <v>1</v>
      </c>
      <c r="G3218" t="str">
        <f>VLOOKUP(SALIDA[[#This Row],[CODIGO]],FAMILIAS[],4,FALSE)</f>
        <v>THE CHEMOURS</v>
      </c>
      <c r="H3218" s="10" t="str">
        <f>IF(VLOOKUP(SALIDA[[#This Row],[CODIGO]],STOCKSANLUIS[],7,FALSE)=0,"PRODUCTO SIN STOCK/UBICACIÓN",VLOOKUP(SALIDA[[#This Row],[CODIGO]],STOCKSANLUIS[],7,FALSE))</f>
        <v>C</v>
      </c>
      <c r="I3218" s="10"/>
      <c r="J3218" t="str">
        <f>SALIDA[[#This Row],[CODIGO]]&amp;"       "&amp;SALIDA[[#This Row],[FAMILIA]]</f>
        <v>02186       THE CHEMOURS</v>
      </c>
      <c r="K3218">
        <f>VLOOKUP(SALIDA[[#This Row],[CODIGO]],STOCK_STARSOFT[],5,FALSE)</f>
        <v>76.468172999999993</v>
      </c>
      <c r="L3218">
        <f>SALIDA[[#This Row],[CANTIDAD]]*SALIDA[[#This Row],[PRECIO UND]]</f>
        <v>76.468172999999993</v>
      </c>
    </row>
    <row r="3219" spans="1:12" x14ac:dyDescent="0.25">
      <c r="A3219" s="6" t="s">
        <v>931</v>
      </c>
      <c r="B3219" s="100" t="str">
        <f>VLOOKUP(SALIDA[[#This Row],[CODIGO]],STOCKSANLUIS[],2,FALSE)</f>
        <v>ACEITE POLIOLESTER POE 32 - 1 GALON - BVA</v>
      </c>
      <c r="C3219" s="153">
        <v>46094</v>
      </c>
      <c r="D3219">
        <v>1</v>
      </c>
      <c r="E3219">
        <f>IF(VLOOKUP(SALIDA[[#This Row],[CODIGO]],STOCKSANLUIS[],6,FALSE)=0,"PRODUCTO SIN STOCK/UBICACIÓN",VLOOKUP(SALIDA[[#This Row],[CODIGO]],STOCKSANLUIS[],6,FALSE))</f>
        <v>1</v>
      </c>
      <c r="F3219">
        <f>SALIDA[[#This Row],[CANTIDAD]]/SALIDA[[#This Row],[UND MEDIDA]]</f>
        <v>1</v>
      </c>
      <c r="G3219" t="str">
        <f>VLOOKUP(SALIDA[[#This Row],[CODIGO]],FAMILIAS[],4,FALSE)</f>
        <v>BVA</v>
      </c>
      <c r="H3219" s="10" t="str">
        <f>IF(VLOOKUP(SALIDA[[#This Row],[CODIGO]],STOCKSANLUIS[],7,FALSE)=0,"PRODUCTO SIN STOCK/UBICACIÓN",VLOOKUP(SALIDA[[#This Row],[CODIGO]],STOCKSANLUIS[],7,FALSE))</f>
        <v>C</v>
      </c>
      <c r="I3219" s="10"/>
      <c r="J3219" t="str">
        <f>SALIDA[[#This Row],[CODIGO]]&amp;"       "&amp;SALIDA[[#This Row],[FAMILIA]]</f>
        <v>00987       BVA</v>
      </c>
      <c r="K3219">
        <f>VLOOKUP(SALIDA[[#This Row],[CODIGO]],STOCK_STARSOFT[],5,FALSE)</f>
        <v>47.466326000000002</v>
      </c>
      <c r="L3219">
        <f>SALIDA[[#This Row],[CANTIDAD]]*SALIDA[[#This Row],[PRECIO UND]]</f>
        <v>47.466326000000002</v>
      </c>
    </row>
    <row r="3220" spans="1:12" x14ac:dyDescent="0.25">
      <c r="A3220" s="6" t="s">
        <v>19299</v>
      </c>
      <c r="B3220" s="100" t="str">
        <f>VLOOKUP(SALIDA[[#This Row],[CODIGO]],STOCKSANLUIS[],2,FALSE)</f>
        <v>CINTA DE PVC PARA MINI SPLITS 50MMX50M - TAFETAN - EVERFROST - HIGH QUALITY</v>
      </c>
      <c r="C3220" s="153">
        <v>46094</v>
      </c>
      <c r="D3220">
        <v>1</v>
      </c>
      <c r="E3220">
        <f>IF(VLOOKUP(SALIDA[[#This Row],[CODIGO]],STOCKSANLUIS[],6,FALSE)=0,"PRODUCTO SIN STOCK/UBICACIÓN",VLOOKUP(SALIDA[[#This Row],[CODIGO]],STOCKSANLUIS[],6,FALSE))</f>
        <v>1</v>
      </c>
      <c r="F3220">
        <f>SALIDA[[#This Row],[CANTIDAD]]/SALIDA[[#This Row],[UND MEDIDA]]</f>
        <v>1</v>
      </c>
      <c r="G3220" t="str">
        <f>VLOOKUP(SALIDA[[#This Row],[CODIGO]],FAMILIAS[],4,FALSE)</f>
        <v>EVERFROST</v>
      </c>
      <c r="H3220" s="10" t="str">
        <f>IF(VLOOKUP(SALIDA[[#This Row],[CODIGO]],STOCKSANLUIS[],7,FALSE)=0,"PRODUCTO SIN STOCK/UBICACIÓN",VLOOKUP(SALIDA[[#This Row],[CODIGO]],STOCKSANLUIS[],7,FALSE))</f>
        <v>C</v>
      </c>
      <c r="I3220" s="10"/>
      <c r="J3220" t="str">
        <f>SALIDA[[#This Row],[CODIGO]]&amp;"       "&amp;SALIDA[[#This Row],[FAMILIA]]</f>
        <v>03489       EVERFROST</v>
      </c>
      <c r="K3220">
        <f>VLOOKUP(SALIDA[[#This Row],[CODIGO]],STOCK_STARSOFT[],5,FALSE)</f>
        <v>0.76004300000000002</v>
      </c>
      <c r="L3220">
        <f>SALIDA[[#This Row],[CANTIDAD]]*SALIDA[[#This Row],[PRECIO UND]]</f>
        <v>0.76004300000000002</v>
      </c>
    </row>
    <row r="3221" spans="1:12" x14ac:dyDescent="0.25">
      <c r="A3221" s="6" t="s">
        <v>22284</v>
      </c>
      <c r="B3221" s="100" t="str">
        <f>VLOOKUP(SALIDA[[#This Row],[CODIGO]],STOCKSANLUIS[],2,FALSE)</f>
        <v>VÁLVULA ROTALOCK V07 - 1 3/4" ODF 7/8" -VARV-30-EVERFROST</v>
      </c>
      <c r="C3221" s="153">
        <v>46094</v>
      </c>
      <c r="D3221">
        <v>1</v>
      </c>
      <c r="E3221" t="str">
        <f>IF(VLOOKUP(SALIDA[[#This Row],[CODIGO]],STOCKSANLUIS[],6,FALSE)=0,"PRODUCTO SIN STOCK/UBICACIÓN",VLOOKUP(SALIDA[[#This Row],[CODIGO]],STOCKSANLUIS[],6,FALSE))</f>
        <v>PRODUCTO SIN STOCK/UBICACIÓN</v>
      </c>
      <c r="F3221" t="e">
        <f>SALIDA[[#This Row],[CANTIDAD]]/SALIDA[[#This Row],[UND MEDIDA]]</f>
        <v>#VALUE!</v>
      </c>
      <c r="G3221" t="str">
        <f>VLOOKUP(SALIDA[[#This Row],[CODIGO]],FAMILIAS[],4,FALSE)</f>
        <v>EVERFROST</v>
      </c>
      <c r="H3221" s="10" t="str">
        <f>IF(VLOOKUP(SALIDA[[#This Row],[CODIGO]],STOCKSANLUIS[],7,FALSE)=0,"PRODUCTO SIN STOCK/UBICACIÓN",VLOOKUP(SALIDA[[#This Row],[CODIGO]],STOCKSANLUIS[],7,FALSE))</f>
        <v>C</v>
      </c>
      <c r="I3221" s="10"/>
      <c r="J3221" t="str">
        <f>SALIDA[[#This Row],[CODIGO]]&amp;"       "&amp;SALIDA[[#This Row],[FAMILIA]]</f>
        <v>03634       EVERFROST</v>
      </c>
      <c r="K3221">
        <f>VLOOKUP(SALIDA[[#This Row],[CODIGO]],STOCK_STARSOFT[],5,FALSE)</f>
        <v>5.0378540000000003</v>
      </c>
      <c r="L3221">
        <f>SALIDA[[#This Row],[CANTIDAD]]*SALIDA[[#This Row],[PRECIO UND]]</f>
        <v>5.0378540000000003</v>
      </c>
    </row>
    <row r="3222" spans="1:12" x14ac:dyDescent="0.25">
      <c r="A3222" s="6" t="s">
        <v>22234</v>
      </c>
      <c r="B3222" s="100" t="str">
        <f>VLOOKUP(SALIDA[[#This Row],[CODIGO]],STOCKSANLUIS[],2,FALSE)</f>
        <v>VÁLVULA ROTALOCK V04 -1 1/4" ODF 3/4" - VARV-30-EVERFROST</v>
      </c>
      <c r="C3222" s="153">
        <v>46094</v>
      </c>
      <c r="D3222">
        <v>1</v>
      </c>
      <c r="E3222" t="str">
        <f>IF(VLOOKUP(SALIDA[[#This Row],[CODIGO]],STOCKSANLUIS[],6,FALSE)=0,"PRODUCTO SIN STOCK/UBICACIÓN",VLOOKUP(SALIDA[[#This Row],[CODIGO]],STOCKSANLUIS[],6,FALSE))</f>
        <v>PRODUCTO SIN STOCK/UBICACIÓN</v>
      </c>
      <c r="F3222" t="e">
        <f>SALIDA[[#This Row],[CANTIDAD]]/SALIDA[[#This Row],[UND MEDIDA]]</f>
        <v>#VALUE!</v>
      </c>
      <c r="G3222" t="str">
        <f>VLOOKUP(SALIDA[[#This Row],[CODIGO]],FAMILIAS[],4,FALSE)</f>
        <v>EVERFROST</v>
      </c>
      <c r="H3222" s="10" t="str">
        <f>IF(VLOOKUP(SALIDA[[#This Row],[CODIGO]],STOCKSANLUIS[],7,FALSE)=0,"PRODUCTO SIN STOCK/UBICACIÓN",VLOOKUP(SALIDA[[#This Row],[CODIGO]],STOCKSANLUIS[],7,FALSE))</f>
        <v>C</v>
      </c>
      <c r="I3222" s="10"/>
      <c r="J3222" t="str">
        <f>SALIDA[[#This Row],[CODIGO]]&amp;"       "&amp;SALIDA[[#This Row],[FAMILIA]]</f>
        <v>03608       EVERFROST</v>
      </c>
      <c r="K3222">
        <f>VLOOKUP(SALIDA[[#This Row],[CODIGO]],STOCK_STARSOFT[],5,FALSE)</f>
        <v>4.7585480000000002</v>
      </c>
      <c r="L3222">
        <f>SALIDA[[#This Row],[CANTIDAD]]*SALIDA[[#This Row],[PRECIO UND]]</f>
        <v>4.7585480000000002</v>
      </c>
    </row>
    <row r="3223" spans="1:12" x14ac:dyDescent="0.25">
      <c r="A3223" s="6" t="s">
        <v>22291</v>
      </c>
      <c r="B3223" s="100" t="str">
        <f>VLOOKUP(SALIDA[[#This Row],[CODIGO]],STOCKSANLUIS[],2,FALSE)</f>
        <v xml:space="preserve">VÁLVULA DE BOLA 1/2" ODF -VABA-204A - EVERFROST   </v>
      </c>
      <c r="C3223" s="153">
        <v>46094</v>
      </c>
      <c r="D3223">
        <v>1</v>
      </c>
      <c r="E3223" t="str">
        <f>IF(VLOOKUP(SALIDA[[#This Row],[CODIGO]],STOCKSANLUIS[],6,FALSE)=0,"PRODUCTO SIN STOCK/UBICACIÓN",VLOOKUP(SALIDA[[#This Row],[CODIGO]],STOCKSANLUIS[],6,FALSE))</f>
        <v>PRODUCTO SIN STOCK/UBICACIÓN</v>
      </c>
      <c r="F3223" t="e">
        <f>SALIDA[[#This Row],[CANTIDAD]]/SALIDA[[#This Row],[UND MEDIDA]]</f>
        <v>#VALUE!</v>
      </c>
      <c r="G3223" t="str">
        <f>VLOOKUP(SALIDA[[#This Row],[CODIGO]],FAMILIAS[],4,FALSE)</f>
        <v>EVERFROST</v>
      </c>
      <c r="H3223" s="10" t="str">
        <f>IF(VLOOKUP(SALIDA[[#This Row],[CODIGO]],STOCKSANLUIS[],7,FALSE)=0,"PRODUCTO SIN STOCK/UBICACIÓN",VLOOKUP(SALIDA[[#This Row],[CODIGO]],STOCKSANLUIS[],7,FALSE))</f>
        <v>C</v>
      </c>
      <c r="I3223" s="10"/>
      <c r="J3223" t="str">
        <f>SALIDA[[#This Row],[CODIGO]]&amp;"       "&amp;SALIDA[[#This Row],[FAMILIA]]</f>
        <v>03638       EVERFROST</v>
      </c>
      <c r="K3223">
        <f>VLOOKUP(SALIDA[[#This Row],[CODIGO]],STOCK_STARSOFT[],5,FALSE)</f>
        <v>5.9792180000000004</v>
      </c>
      <c r="L3223">
        <f>SALIDA[[#This Row],[CANTIDAD]]*SALIDA[[#This Row],[PRECIO UND]]</f>
        <v>5.9792180000000004</v>
      </c>
    </row>
    <row r="3224" spans="1:12" x14ac:dyDescent="0.25">
      <c r="A3224" s="6" t="s">
        <v>2930</v>
      </c>
      <c r="B3224" s="100" t="str">
        <f>VLOOKUP(SALIDA[[#This Row],[CODIGO]],STOCKSANLUIS[],2,FALSE)</f>
        <v>VALVULA DE PASO DE 1/4 - HV-14 - EVERWELL</v>
      </c>
      <c r="C3224" s="153">
        <v>46094</v>
      </c>
      <c r="D3224">
        <v>1</v>
      </c>
      <c r="E3224">
        <f>IF(VLOOKUP(SALIDA[[#This Row],[CODIGO]],STOCKSANLUIS[],6,FALSE)=0,"PRODUCTO SIN STOCK/UBICACIÓN",VLOOKUP(SALIDA[[#This Row],[CODIGO]],STOCKSANLUIS[],6,FALSE))</f>
        <v>1</v>
      </c>
      <c r="F3224">
        <f>SALIDA[[#This Row],[CANTIDAD]]/SALIDA[[#This Row],[UND MEDIDA]]</f>
        <v>1</v>
      </c>
      <c r="G3224" t="str">
        <f>VLOOKUP(SALIDA[[#This Row],[CODIGO]],FAMILIAS[],4,FALSE)</f>
        <v>EVERWELL</v>
      </c>
      <c r="H3224" s="10" t="str">
        <f>IF(VLOOKUP(SALIDA[[#This Row],[CODIGO]],STOCKSANLUIS[],7,FALSE)=0,"PRODUCTO SIN STOCK/UBICACIÓN",VLOOKUP(SALIDA[[#This Row],[CODIGO]],STOCKSANLUIS[],7,FALSE))</f>
        <v>A</v>
      </c>
      <c r="I3224" s="10"/>
      <c r="J3224" t="str">
        <f>SALIDA[[#This Row],[CODIGO]]&amp;"       "&amp;SALIDA[[#This Row],[FAMILIA]]</f>
        <v>02393       EVERWELL</v>
      </c>
      <c r="K3224">
        <f>VLOOKUP(SALIDA[[#This Row],[CODIGO]],STOCK_STARSOFT[],5,FALSE)</f>
        <v>3.533118</v>
      </c>
      <c r="L3224">
        <f>SALIDA[[#This Row],[CANTIDAD]]*SALIDA[[#This Row],[PRECIO UND]]</f>
        <v>3.533118</v>
      </c>
    </row>
    <row r="3225" spans="1:12" x14ac:dyDescent="0.25">
      <c r="A3225" s="6" t="s">
        <v>22301</v>
      </c>
      <c r="B3225" s="100" t="str">
        <f>VLOOKUP(SALIDA[[#This Row],[CODIGO]],STOCKSANLUIS[],2,FALSE)</f>
        <v>TUERCA DE BRONCE 1/4"-EVERFROST-BFSN-1/4</v>
      </c>
      <c r="C3225" s="153">
        <v>46094</v>
      </c>
      <c r="D3225">
        <v>2</v>
      </c>
      <c r="E3225" t="str">
        <f>IF(VLOOKUP(SALIDA[[#This Row],[CODIGO]],STOCKSANLUIS[],6,FALSE)=0,"PRODUCTO SIN STOCK/UBICACIÓN",VLOOKUP(SALIDA[[#This Row],[CODIGO]],STOCKSANLUIS[],6,FALSE))</f>
        <v>PRODUCTO SIN STOCK/UBICACIÓN</v>
      </c>
      <c r="F3225" t="e">
        <f>SALIDA[[#This Row],[CANTIDAD]]/SALIDA[[#This Row],[UND MEDIDA]]</f>
        <v>#VALUE!</v>
      </c>
      <c r="G3225" t="str">
        <f>VLOOKUP(SALIDA[[#This Row],[CODIGO]],FAMILIAS[],4,FALSE)</f>
        <v>EVERFROST</v>
      </c>
      <c r="H3225" s="10" t="str">
        <f>IF(VLOOKUP(SALIDA[[#This Row],[CODIGO]],STOCKSANLUIS[],7,FALSE)=0,"PRODUCTO SIN STOCK/UBICACIÓN",VLOOKUP(SALIDA[[#This Row],[CODIGO]],STOCKSANLUIS[],7,FALSE))</f>
        <v>C</v>
      </c>
      <c r="I3225" s="10"/>
      <c r="J3225" t="str">
        <f>SALIDA[[#This Row],[CODIGO]]&amp;"       "&amp;SALIDA[[#This Row],[FAMILIA]]</f>
        <v>03643       EVERFROST</v>
      </c>
      <c r="K3225">
        <f>VLOOKUP(SALIDA[[#This Row],[CODIGO]],STOCK_STARSOFT[],5,FALSE)</f>
        <v>0.154136</v>
      </c>
      <c r="L3225">
        <f>SALIDA[[#This Row],[CANTIDAD]]*SALIDA[[#This Row],[PRECIO UND]]</f>
        <v>0.30827199999999999</v>
      </c>
    </row>
    <row r="3226" spans="1:12" x14ac:dyDescent="0.25">
      <c r="A3226" s="6" t="s">
        <v>22319</v>
      </c>
      <c r="B3226" s="100" t="str">
        <f>VLOOKUP(SALIDA[[#This Row],[CODIGO]],STOCKSANLUIS[],2,FALSE)</f>
        <v>TUERCA DE BRONCE 1/2"-EVERFROST-BFFN - REFORZADA</v>
      </c>
      <c r="C3226" s="153">
        <v>46094</v>
      </c>
      <c r="D3226">
        <v>2</v>
      </c>
      <c r="E3226" t="str">
        <f>IF(VLOOKUP(SALIDA[[#This Row],[CODIGO]],STOCKSANLUIS[],6,FALSE)=0,"PRODUCTO SIN STOCK/UBICACIÓN",VLOOKUP(SALIDA[[#This Row],[CODIGO]],STOCKSANLUIS[],6,FALSE))</f>
        <v>PRODUCTO SIN STOCK/UBICACIÓN</v>
      </c>
      <c r="F3226" t="e">
        <f>SALIDA[[#This Row],[CANTIDAD]]/SALIDA[[#This Row],[UND MEDIDA]]</f>
        <v>#VALUE!</v>
      </c>
      <c r="G3226" t="str">
        <f>VLOOKUP(SALIDA[[#This Row],[CODIGO]],FAMILIAS[],4,FALSE)</f>
        <v>EVERFROST</v>
      </c>
      <c r="H3226" s="10" t="str">
        <f>IF(VLOOKUP(SALIDA[[#This Row],[CODIGO]],STOCKSANLUIS[],7,FALSE)=0,"PRODUCTO SIN STOCK/UBICACIÓN",VLOOKUP(SALIDA[[#This Row],[CODIGO]],STOCKSANLUIS[],7,FALSE))</f>
        <v>C</v>
      </c>
      <c r="I3226" s="10"/>
      <c r="J3226" t="str">
        <f>SALIDA[[#This Row],[CODIGO]]&amp;"       "&amp;SALIDA[[#This Row],[FAMILIA]]</f>
        <v>03652       EVERFROST</v>
      </c>
      <c r="K3226">
        <f>VLOOKUP(SALIDA[[#This Row],[CODIGO]],STOCK_STARSOFT[],5,FALSE)</f>
        <v>0.343443</v>
      </c>
      <c r="L3226">
        <f>SALIDA[[#This Row],[CANTIDAD]]*SALIDA[[#This Row],[PRECIO UND]]</f>
        <v>0.686886</v>
      </c>
    </row>
    <row r="3227" spans="1:12" x14ac:dyDescent="0.25">
      <c r="A3227" s="6" t="s">
        <v>489</v>
      </c>
      <c r="B3227" s="100" t="str">
        <f>VLOOKUP(SALIDA[[#This Row],[CODIGO]],STOCKSANLUIS[],2,FALSE)</f>
        <v>SOLDADURA DE PLATA HARRIS  AL 15%</v>
      </c>
      <c r="C3227" s="153">
        <v>46094</v>
      </c>
      <c r="D3227">
        <v>2</v>
      </c>
      <c r="E3227">
        <f>IF(VLOOKUP(SALIDA[[#This Row],[CODIGO]],STOCKSANLUIS[],6,FALSE)=0,"PRODUCTO SIN STOCK/UBICACIÓN",VLOOKUP(SALIDA[[#This Row],[CODIGO]],STOCKSANLUIS[],6,FALSE))</f>
        <v>1</v>
      </c>
      <c r="F3227">
        <f>SALIDA[[#This Row],[CANTIDAD]]/SALIDA[[#This Row],[UND MEDIDA]]</f>
        <v>2</v>
      </c>
      <c r="G3227" t="str">
        <f>VLOOKUP(SALIDA[[#This Row],[CODIGO]],FAMILIAS[],4,FALSE)</f>
        <v>HARRIS</v>
      </c>
      <c r="H3227" s="10" t="str">
        <f>IF(VLOOKUP(SALIDA[[#This Row],[CODIGO]],STOCKSANLUIS[],7,FALSE)=0,"PRODUCTO SIN STOCK/UBICACIÓN",VLOOKUP(SALIDA[[#This Row],[CODIGO]],STOCKSANLUIS[],7,FALSE))</f>
        <v>C</v>
      </c>
      <c r="I3227" s="10"/>
      <c r="J3227" t="str">
        <f>SALIDA[[#This Row],[CODIGO]]&amp;"       "&amp;SALIDA[[#This Row],[FAMILIA]]</f>
        <v>00407       HARRIS</v>
      </c>
      <c r="K3227">
        <f>VLOOKUP(SALIDA[[#This Row],[CODIGO]],STOCK_STARSOFT[],5,FALSE)</f>
        <v>8.8860550000000007</v>
      </c>
      <c r="L3227">
        <f>SALIDA[[#This Row],[CANTIDAD]]*SALIDA[[#This Row],[PRECIO UND]]</f>
        <v>17.772110000000001</v>
      </c>
    </row>
    <row r="3228" spans="1:12" x14ac:dyDescent="0.25">
      <c r="A3228" s="6" t="s">
        <v>487</v>
      </c>
      <c r="B3228" s="100" t="str">
        <f>VLOOKUP(SALIDA[[#This Row],[CODIGO]],STOCKSANLUIS[],2,FALSE)</f>
        <v>SOLDADURA DE PLATA HARRIS AL 5%</v>
      </c>
      <c r="C3228" s="153">
        <v>46094</v>
      </c>
      <c r="D3228">
        <v>15</v>
      </c>
      <c r="E3228">
        <f>IF(VLOOKUP(SALIDA[[#This Row],[CODIGO]],STOCKSANLUIS[],6,FALSE)=0,"PRODUCTO SIN STOCK/UBICACIÓN",VLOOKUP(SALIDA[[#This Row],[CODIGO]],STOCKSANLUIS[],6,FALSE))</f>
        <v>1</v>
      </c>
      <c r="F3228">
        <f>SALIDA[[#This Row],[CANTIDAD]]/SALIDA[[#This Row],[UND MEDIDA]]</f>
        <v>15</v>
      </c>
      <c r="G3228" t="str">
        <f>VLOOKUP(SALIDA[[#This Row],[CODIGO]],FAMILIAS[],4,FALSE)</f>
        <v>HARRIS</v>
      </c>
      <c r="H3228" s="10" t="str">
        <f>IF(VLOOKUP(SALIDA[[#This Row],[CODIGO]],STOCKSANLUIS[],7,FALSE)=0,"PRODUCTO SIN STOCK/UBICACIÓN",VLOOKUP(SALIDA[[#This Row],[CODIGO]],STOCKSANLUIS[],7,FALSE))</f>
        <v>C</v>
      </c>
      <c r="I3228" s="10"/>
      <c r="J3228" t="str">
        <f>SALIDA[[#This Row],[CODIGO]]&amp;"       "&amp;SALIDA[[#This Row],[FAMILIA]]</f>
        <v>00406       HARRIS</v>
      </c>
      <c r="K3228">
        <f>VLOOKUP(SALIDA[[#This Row],[CODIGO]],STOCK_STARSOFT[],5,FALSE)</f>
        <v>2.7172480000000001</v>
      </c>
      <c r="L3228">
        <f>SALIDA[[#This Row],[CANTIDAD]]*SALIDA[[#This Row],[PRECIO UND]]</f>
        <v>40.758720000000004</v>
      </c>
    </row>
    <row r="3229" spans="1:12" x14ac:dyDescent="0.25">
      <c r="A3229" s="6" t="s">
        <v>22266</v>
      </c>
      <c r="B3229" s="100" t="str">
        <f>VLOOKUP(SALIDA[[#This Row],[CODIGO]],STOCKSANLUIS[],2,FALSE)</f>
        <v>SEPARADOR DE ACEITE HERMÉTICO 7/8" - FDW-55877 -EVERFROST</v>
      </c>
      <c r="C3229" s="153">
        <v>46094</v>
      </c>
      <c r="D3229">
        <v>1</v>
      </c>
      <c r="E3229" t="str">
        <f>IF(VLOOKUP(SALIDA[[#This Row],[CODIGO]],STOCKSANLUIS[],6,FALSE)=0,"PRODUCTO SIN STOCK/UBICACIÓN",VLOOKUP(SALIDA[[#This Row],[CODIGO]],STOCKSANLUIS[],6,FALSE))</f>
        <v>PRODUCTO SIN STOCK/UBICACIÓN</v>
      </c>
      <c r="F3229" t="e">
        <f>SALIDA[[#This Row],[CANTIDAD]]/SALIDA[[#This Row],[UND MEDIDA]]</f>
        <v>#VALUE!</v>
      </c>
      <c r="G3229" t="str">
        <f>VLOOKUP(SALIDA[[#This Row],[CODIGO]],FAMILIAS[],4,FALSE)</f>
        <v>EVERFROST</v>
      </c>
      <c r="H3229" s="10" t="str">
        <f>IF(VLOOKUP(SALIDA[[#This Row],[CODIGO]],STOCKSANLUIS[],7,FALSE)=0,"PRODUCTO SIN STOCK/UBICACIÓN",VLOOKUP(SALIDA[[#This Row],[CODIGO]],STOCKSANLUIS[],7,FALSE))</f>
        <v>C</v>
      </c>
      <c r="I3229" s="10"/>
      <c r="J3229" t="str">
        <f>SALIDA[[#This Row],[CODIGO]]&amp;"       "&amp;SALIDA[[#This Row],[FAMILIA]]</f>
        <v>03625       EVERFROST</v>
      </c>
      <c r="K3229">
        <f>VLOOKUP(SALIDA[[#This Row],[CODIGO]],STOCK_STARSOFT[],5,FALSE)</f>
        <v>14.389435000000001</v>
      </c>
      <c r="L3229">
        <f>SALIDA[[#This Row],[CANTIDAD]]*SALIDA[[#This Row],[PRECIO UND]]</f>
        <v>14.389435000000001</v>
      </c>
    </row>
    <row r="3230" spans="1:12" x14ac:dyDescent="0.25">
      <c r="A3230" s="6" t="s">
        <v>22337</v>
      </c>
      <c r="B3230" s="100" t="str">
        <f>VLOOKUP(SALIDA[[#This Row],[CODIGO]],STOCKSANLUIS[],2,FALSE)</f>
        <v>ACUMULADOR DE SUCCIÓN 1-1/8"-FDQ-208 1 1/8"-EVERFROST</v>
      </c>
      <c r="C3230" s="153">
        <v>46094</v>
      </c>
      <c r="D3230">
        <v>1</v>
      </c>
      <c r="E3230" t="str">
        <f>IF(VLOOKUP(SALIDA[[#This Row],[CODIGO]],STOCKSANLUIS[],6,FALSE)=0,"PRODUCTO SIN STOCK/UBICACIÓN",VLOOKUP(SALIDA[[#This Row],[CODIGO]],STOCKSANLUIS[],6,FALSE))</f>
        <v>PRODUCTO SIN STOCK/UBICACIÓN</v>
      </c>
      <c r="F3230" t="e">
        <f>SALIDA[[#This Row],[CANTIDAD]]/SALIDA[[#This Row],[UND MEDIDA]]</f>
        <v>#VALUE!</v>
      </c>
      <c r="G3230" t="str">
        <f>VLOOKUP(SALIDA[[#This Row],[CODIGO]],FAMILIAS[],4,FALSE)</f>
        <v>EVERFROST</v>
      </c>
      <c r="H3230" s="10" t="str">
        <f>IF(VLOOKUP(SALIDA[[#This Row],[CODIGO]],STOCKSANLUIS[],7,FALSE)=0,"PRODUCTO SIN STOCK/UBICACIÓN",VLOOKUP(SALIDA[[#This Row],[CODIGO]],STOCKSANLUIS[],7,FALSE))</f>
        <v>C</v>
      </c>
      <c r="I3230" s="10"/>
      <c r="J3230" t="str">
        <f>SALIDA[[#This Row],[CODIGO]]&amp;"       "&amp;SALIDA[[#This Row],[FAMILIA]]</f>
        <v>03661       EVERFROST</v>
      </c>
      <c r="K3230">
        <f>VLOOKUP(SALIDA[[#This Row],[CODIGO]],STOCK_STARSOFT[],5,FALSE)</f>
        <v>14.948046</v>
      </c>
      <c r="L3230">
        <f>SALIDA[[#This Row],[CANTIDAD]]*SALIDA[[#This Row],[PRECIO UND]]</f>
        <v>14.948046</v>
      </c>
    </row>
    <row r="3231" spans="1:12" x14ac:dyDescent="0.25">
      <c r="A3231" s="6" t="s">
        <v>147</v>
      </c>
      <c r="B3231" s="100" t="str">
        <f>VLOOKUP(SALIDA[[#This Row],[CODIGO]],STOCKSANLUIS[],2,FALSE)</f>
        <v>ELEMENTO TERMOSTATICO DANFOSS TES-5 COD 067B3342</v>
      </c>
      <c r="C3231" s="153">
        <v>46094</v>
      </c>
      <c r="D3231">
        <v>1</v>
      </c>
      <c r="E3231">
        <f>IF(VLOOKUP(SALIDA[[#This Row],[CODIGO]],STOCKSANLUIS[],6,FALSE)=0,"PRODUCTO SIN STOCK/UBICACIÓN",VLOOKUP(SALIDA[[#This Row],[CODIGO]],STOCKSANLUIS[],6,FALSE))</f>
        <v>1</v>
      </c>
      <c r="F3231">
        <f>SALIDA[[#This Row],[CANTIDAD]]/SALIDA[[#This Row],[UND MEDIDA]]</f>
        <v>1</v>
      </c>
      <c r="G3231" t="str">
        <f>VLOOKUP(SALIDA[[#This Row],[CODIGO]],FAMILIAS[],4,FALSE)</f>
        <v>DANFOSS</v>
      </c>
      <c r="H3231" s="10" t="str">
        <f>IF(VLOOKUP(SALIDA[[#This Row],[CODIGO]],STOCKSANLUIS[],7,FALSE)=0,"PRODUCTO SIN STOCK/UBICACIÓN",VLOOKUP(SALIDA[[#This Row],[CODIGO]],STOCKSANLUIS[],7,FALSE))</f>
        <v>A</v>
      </c>
      <c r="I3231" s="10"/>
      <c r="J3231" t="str">
        <f>SALIDA[[#This Row],[CODIGO]]&amp;"       "&amp;SALIDA[[#This Row],[FAMILIA]]</f>
        <v>00091       DANFOSS</v>
      </c>
      <c r="K3231">
        <f>VLOOKUP(SALIDA[[#This Row],[CODIGO]],STOCK_STARSOFT[],5,FALSE)</f>
        <v>54.440705999999999</v>
      </c>
      <c r="L3231">
        <f>SALIDA[[#This Row],[CANTIDAD]]*SALIDA[[#This Row],[PRECIO UND]]</f>
        <v>54.440705999999999</v>
      </c>
    </row>
    <row r="3232" spans="1:12" x14ac:dyDescent="0.25">
      <c r="A3232" s="6" t="s">
        <v>653</v>
      </c>
      <c r="B3232" s="100" t="str">
        <f>VLOOKUP(SALIDA[[#This Row],[CODIGO]],STOCKSANLUIS[],2,FALSE)</f>
        <v>CUERPO DE VALVULA EXPANSION DANFOSS TE-5 1/2" X 5/8" SOLD. COD 067B4009</v>
      </c>
      <c r="C3232" s="153">
        <v>46094</v>
      </c>
      <c r="D3232">
        <v>1</v>
      </c>
      <c r="E3232">
        <f>IF(VLOOKUP(SALIDA[[#This Row],[CODIGO]],STOCKSANLUIS[],6,FALSE)=0,"PRODUCTO SIN STOCK/UBICACIÓN",VLOOKUP(SALIDA[[#This Row],[CODIGO]],STOCKSANLUIS[],6,FALSE))</f>
        <v>1</v>
      </c>
      <c r="F3232">
        <f>SALIDA[[#This Row],[CANTIDAD]]/SALIDA[[#This Row],[UND MEDIDA]]</f>
        <v>1</v>
      </c>
      <c r="G3232" t="str">
        <f>VLOOKUP(SALIDA[[#This Row],[CODIGO]],FAMILIAS[],4,FALSE)</f>
        <v>DANFOSS</v>
      </c>
      <c r="H3232" s="10" t="str">
        <f>IF(VLOOKUP(SALIDA[[#This Row],[CODIGO]],STOCKSANLUIS[],7,FALSE)=0,"PRODUCTO SIN STOCK/UBICACIÓN",VLOOKUP(SALIDA[[#This Row],[CODIGO]],STOCKSANLUIS[],7,FALSE))</f>
        <v>A</v>
      </c>
      <c r="I3232" s="10"/>
      <c r="J3232" t="str">
        <f>SALIDA[[#This Row],[CODIGO]]&amp;"       "&amp;SALIDA[[#This Row],[FAMILIA]]</f>
        <v>00718       DANFOSS</v>
      </c>
      <c r="K3232">
        <f>VLOOKUP(SALIDA[[#This Row],[CODIGO]],STOCK_STARSOFT[],5,FALSE)</f>
        <v>10.87224</v>
      </c>
      <c r="L3232">
        <f>SALIDA[[#This Row],[CANTIDAD]]*SALIDA[[#This Row],[PRECIO UND]]</f>
        <v>10.87224</v>
      </c>
    </row>
    <row r="3233" spans="1:12" x14ac:dyDescent="0.25">
      <c r="A3233" s="6" t="s">
        <v>725</v>
      </c>
      <c r="B3233" s="100" t="str">
        <f>VLOOKUP(SALIDA[[#This Row],[CODIGO]],STOCKSANLUIS[],2,FALSE)</f>
        <v>ORIFICIO #-2 PARA TEX 5, TES 5 - 067B2790</v>
      </c>
      <c r="C3233" s="153">
        <v>46094</v>
      </c>
      <c r="D3233">
        <v>1</v>
      </c>
      <c r="E3233">
        <f>IF(VLOOKUP(SALIDA[[#This Row],[CODIGO]],STOCKSANLUIS[],6,FALSE)=0,"PRODUCTO SIN STOCK/UBICACIÓN",VLOOKUP(SALIDA[[#This Row],[CODIGO]],STOCKSANLUIS[],6,FALSE))</f>
        <v>1</v>
      </c>
      <c r="F3233">
        <f>SALIDA[[#This Row],[CANTIDAD]]/SALIDA[[#This Row],[UND MEDIDA]]</f>
        <v>1</v>
      </c>
      <c r="G3233" t="str">
        <f>VLOOKUP(SALIDA[[#This Row],[CODIGO]],FAMILIAS[],4,FALSE)</f>
        <v>DANFOSS</v>
      </c>
      <c r="H3233" s="10" t="str">
        <f>IF(VLOOKUP(SALIDA[[#This Row],[CODIGO]],STOCKSANLUIS[],7,FALSE)=0,"PRODUCTO SIN STOCK/UBICACIÓN",VLOOKUP(SALIDA[[#This Row],[CODIGO]],STOCKSANLUIS[],7,FALSE))</f>
        <v>A</v>
      </c>
      <c r="I3233" s="10"/>
      <c r="J3233" t="str">
        <f>SALIDA[[#This Row],[CODIGO]]&amp;"       "&amp;SALIDA[[#This Row],[FAMILIA]]</f>
        <v>00795       DANFOSS</v>
      </c>
      <c r="K3233">
        <f>VLOOKUP(SALIDA[[#This Row],[CODIGO]],STOCK_STARSOFT[],5,FALSE)</f>
        <v>18.426532999999999</v>
      </c>
      <c r="L3233">
        <f>SALIDA[[#This Row],[CANTIDAD]]*SALIDA[[#This Row],[PRECIO UND]]</f>
        <v>18.426532999999999</v>
      </c>
    </row>
    <row r="3234" spans="1:12" x14ac:dyDescent="0.25">
      <c r="A3234" s="6" t="s">
        <v>3822</v>
      </c>
      <c r="B3234" s="100" t="str">
        <f>VLOOKUP(SALIDA[[#This Row],[CODIGO]],STOCKSANLUIS[],2,FALSE)</f>
        <v>MANGA AISLANTE CLASS 1 - 1 1/8"ID X 1/2"THK - WINCELL</v>
      </c>
      <c r="C3234" s="153">
        <v>46094</v>
      </c>
      <c r="D3234">
        <v>6</v>
      </c>
      <c r="E3234">
        <f>IF(VLOOKUP(SALIDA[[#This Row],[CODIGO]],STOCKSANLUIS[],6,FALSE)=0,"PRODUCTO SIN STOCK/UBICACIÓN",VLOOKUP(SALIDA[[#This Row],[CODIGO]],STOCKSANLUIS[],6,FALSE))</f>
        <v>1</v>
      </c>
      <c r="F3234">
        <f>SALIDA[[#This Row],[CANTIDAD]]/SALIDA[[#This Row],[UND MEDIDA]]</f>
        <v>6</v>
      </c>
      <c r="G3234" t="str">
        <f>VLOOKUP(SALIDA[[#This Row],[CODIGO]],FAMILIAS[],4,FALSE)</f>
        <v>WINCELL</v>
      </c>
      <c r="H3234" s="10" t="str">
        <f>IF(VLOOKUP(SALIDA[[#This Row],[CODIGO]],STOCKSANLUIS[],7,FALSE)=0,"PRODUCTO SIN STOCK/UBICACIÓN",VLOOKUP(SALIDA[[#This Row],[CODIGO]],STOCKSANLUIS[],7,FALSE))</f>
        <v>A</v>
      </c>
      <c r="I3234" s="10"/>
      <c r="J3234" t="str">
        <f>SALIDA[[#This Row],[CODIGO]]&amp;"       "&amp;SALIDA[[#This Row],[FAMILIA]]</f>
        <v>03252       WINCELL</v>
      </c>
      <c r="K3234">
        <f>VLOOKUP(SALIDA[[#This Row],[CODIGO]],STOCK_STARSOFT[],5,FALSE)</f>
        <v>1.557266</v>
      </c>
      <c r="L3234">
        <f>SALIDA[[#This Row],[CANTIDAD]]*SALIDA[[#This Row],[PRECIO UND]]</f>
        <v>9.3435959999999998</v>
      </c>
    </row>
    <row r="3235" spans="1:12" x14ac:dyDescent="0.25">
      <c r="A3235" s="6" t="s">
        <v>79</v>
      </c>
      <c r="B3235" s="100" t="str">
        <f>VLOOKUP(SALIDA[[#This Row],[CODIGO]],STOCKSANLUIS[],2,FALSE)</f>
        <v>CONTROLADOR DE TEMPERATURA DIGITAL TC-900EL POWER - VER.07 - 12/24 VAC/DC - FULL GAUGE</v>
      </c>
      <c r="C3235" s="153">
        <v>46094</v>
      </c>
      <c r="D3235">
        <v>1</v>
      </c>
      <c r="E3235">
        <f>IF(VLOOKUP(SALIDA[[#This Row],[CODIGO]],STOCKSANLUIS[],6,FALSE)=0,"PRODUCTO SIN STOCK/UBICACIÓN",VLOOKUP(SALIDA[[#This Row],[CODIGO]],STOCKSANLUIS[],6,FALSE))</f>
        <v>1</v>
      </c>
      <c r="F3235">
        <f>SALIDA[[#This Row],[CANTIDAD]]/SALIDA[[#This Row],[UND MEDIDA]]</f>
        <v>1</v>
      </c>
      <c r="G3235" t="str">
        <f>VLOOKUP(SALIDA[[#This Row],[CODIGO]],FAMILIAS[],4,FALSE)</f>
        <v>FULL GAUGE</v>
      </c>
      <c r="H3235" s="10" t="str">
        <f>IF(VLOOKUP(SALIDA[[#This Row],[CODIGO]],STOCKSANLUIS[],7,FALSE)=0,"PRODUCTO SIN STOCK/UBICACIÓN",VLOOKUP(SALIDA[[#This Row],[CODIGO]],STOCKSANLUIS[],7,FALSE))</f>
        <v>C</v>
      </c>
      <c r="I3235" s="10"/>
      <c r="J3235" t="str">
        <f>SALIDA[[#This Row],[CODIGO]]&amp;"       "&amp;SALIDA[[#This Row],[FAMILIA]]</f>
        <v>00044       FULL GAUGE</v>
      </c>
      <c r="K3235">
        <f>VLOOKUP(SALIDA[[#This Row],[CODIGO]],STOCK_STARSOFT[],5,FALSE)</f>
        <v>21.044938999999999</v>
      </c>
      <c r="L3235">
        <f>SALIDA[[#This Row],[CANTIDAD]]*SALIDA[[#This Row],[PRECIO UND]]</f>
        <v>21.044938999999999</v>
      </c>
    </row>
    <row r="3236" spans="1:12" x14ac:dyDescent="0.25">
      <c r="A3236" s="6" t="s">
        <v>3291</v>
      </c>
      <c r="B3236" s="100" t="str">
        <f>VLOOKUP(SALIDA[[#This Row],[CODIGO]],STOCKSANLUIS[],2,FALSE)</f>
        <v>VALVULA PARA AGUA HELADA FAN &amp; COIL 2 VIAS 1/2" DIAMETRO  CON ACTUADOR  220V JOHNSON CONTROLS - VLC2200FC-C</v>
      </c>
      <c r="C3236" s="153">
        <v>46094</v>
      </c>
      <c r="D3236">
        <v>1</v>
      </c>
      <c r="E3236">
        <f>IF(VLOOKUP(SALIDA[[#This Row],[CODIGO]],STOCKSANLUIS[],6,FALSE)=0,"PRODUCTO SIN STOCK/UBICACIÓN",VLOOKUP(SALIDA[[#This Row],[CODIGO]],STOCKSANLUIS[],6,FALSE))</f>
        <v>1</v>
      </c>
      <c r="F3236">
        <f>SALIDA[[#This Row],[CANTIDAD]]/SALIDA[[#This Row],[UND MEDIDA]]</f>
        <v>1</v>
      </c>
      <c r="G3236" t="str">
        <f>VLOOKUP(SALIDA[[#This Row],[CODIGO]],FAMILIAS[],4,FALSE)</f>
        <v>JOHNSON CONTROLS</v>
      </c>
      <c r="H3236" s="10" t="str">
        <f>IF(VLOOKUP(SALIDA[[#This Row],[CODIGO]],STOCKSANLUIS[],7,FALSE)=0,"PRODUCTO SIN STOCK/UBICACIÓN",VLOOKUP(SALIDA[[#This Row],[CODIGO]],STOCKSANLUIS[],7,FALSE))</f>
        <v>A</v>
      </c>
      <c r="I3236" s="10"/>
      <c r="J3236" t="str">
        <f>SALIDA[[#This Row],[CODIGO]]&amp;"       "&amp;SALIDA[[#This Row],[FAMILIA]]</f>
        <v>02713       JOHNSON CONTROLS</v>
      </c>
      <c r="K3236">
        <f>VLOOKUP(SALIDA[[#This Row],[CODIGO]],STOCK_STARSOFT[],5,FALSE)</f>
        <v>19.53922</v>
      </c>
      <c r="L3236">
        <f>SALIDA[[#This Row],[CANTIDAD]]*SALIDA[[#This Row],[PRECIO UND]]</f>
        <v>19.53922</v>
      </c>
    </row>
    <row r="3237" spans="1:12" x14ac:dyDescent="0.25">
      <c r="A3237" s="6" t="s">
        <v>3856</v>
      </c>
      <c r="B3237" s="100" t="str">
        <f>VLOOKUP(SALIDA[[#This Row],[CODIGO]],STOCKSANLUIS[],2,FALSE)</f>
        <v>CORTINA DE AIRE DE 90 CM (36") - 220V/1PH/60HZ - STAR COLD - FM-1209Z/Y-MC</v>
      </c>
      <c r="C3237" s="153">
        <v>46094</v>
      </c>
      <c r="D3237">
        <v>1</v>
      </c>
      <c r="E3237">
        <f>IF(VLOOKUP(SALIDA[[#This Row],[CODIGO]],STOCKSANLUIS[],6,FALSE)=0,"PRODUCTO SIN STOCK/UBICACIÓN",VLOOKUP(SALIDA[[#This Row],[CODIGO]],STOCKSANLUIS[],6,FALSE))</f>
        <v>1</v>
      </c>
      <c r="F3237">
        <f>SALIDA[[#This Row],[CANTIDAD]]/SALIDA[[#This Row],[UND MEDIDA]]</f>
        <v>1</v>
      </c>
      <c r="G3237" t="str">
        <f>VLOOKUP(SALIDA[[#This Row],[CODIGO]],FAMILIAS[],4,FALSE)</f>
        <v>STAR COLD</v>
      </c>
      <c r="H3237" s="10" t="str">
        <f>IF(VLOOKUP(SALIDA[[#This Row],[CODIGO]],STOCKSANLUIS[],7,FALSE)=0,"PRODUCTO SIN STOCK/UBICACIÓN",VLOOKUP(SALIDA[[#This Row],[CODIGO]],STOCKSANLUIS[],7,FALSE))</f>
        <v>A</v>
      </c>
      <c r="I3237" s="10"/>
      <c r="J3237" t="str">
        <f>SALIDA[[#This Row],[CODIGO]]&amp;"       "&amp;SALIDA[[#This Row],[FAMILIA]]</f>
        <v>03287       STAR COLD</v>
      </c>
      <c r="K3237">
        <f>VLOOKUP(SALIDA[[#This Row],[CODIGO]],STOCK_STARSOFT[],5,FALSE)</f>
        <v>36.823205000000002</v>
      </c>
      <c r="L3237">
        <f>SALIDA[[#This Row],[CANTIDAD]]*SALIDA[[#This Row],[PRECIO UND]]</f>
        <v>36.823205000000002</v>
      </c>
    </row>
    <row r="3238" spans="1:12" x14ac:dyDescent="0.25">
      <c r="A3238" s="6" t="s">
        <v>3858</v>
      </c>
      <c r="B3238" s="100" t="str">
        <f>VLOOKUP(SALIDA[[#This Row],[CODIGO]],STOCKSANLUIS[],2,FALSE)</f>
        <v>CORTINA DE AIRE DE 120 CM (48") - 220V/1PH/60HZ - STAR COLD - FM-1212Z/Y-MC</v>
      </c>
      <c r="C3238" s="153">
        <v>46094</v>
      </c>
      <c r="D3238">
        <v>1</v>
      </c>
      <c r="E3238">
        <f>IF(VLOOKUP(SALIDA[[#This Row],[CODIGO]],STOCKSANLUIS[],6,FALSE)=0,"PRODUCTO SIN STOCK/UBICACIÓN",VLOOKUP(SALIDA[[#This Row],[CODIGO]],STOCKSANLUIS[],6,FALSE))</f>
        <v>1</v>
      </c>
      <c r="F3238">
        <f>SALIDA[[#This Row],[CANTIDAD]]/SALIDA[[#This Row],[UND MEDIDA]]</f>
        <v>1</v>
      </c>
      <c r="G3238" t="str">
        <f>VLOOKUP(SALIDA[[#This Row],[CODIGO]],FAMILIAS[],4,FALSE)</f>
        <v>STAR COLD</v>
      </c>
      <c r="H3238" s="10" t="str">
        <f>IF(VLOOKUP(SALIDA[[#This Row],[CODIGO]],STOCKSANLUIS[],7,FALSE)=0,"PRODUCTO SIN STOCK/UBICACIÓN",VLOOKUP(SALIDA[[#This Row],[CODIGO]],STOCKSANLUIS[],7,FALSE))</f>
        <v>A</v>
      </c>
      <c r="I3238" s="10"/>
      <c r="J3238" t="str">
        <f>SALIDA[[#This Row],[CODIGO]]&amp;"       "&amp;SALIDA[[#This Row],[FAMILIA]]</f>
        <v>03288       STAR COLD</v>
      </c>
      <c r="K3238">
        <f>VLOOKUP(SALIDA[[#This Row],[CODIGO]],STOCK_STARSOFT[],5,FALSE)</f>
        <v>46.302090999999997</v>
      </c>
      <c r="L3238">
        <f>SALIDA[[#This Row],[CANTIDAD]]*SALIDA[[#This Row],[PRECIO UND]]</f>
        <v>46.302090999999997</v>
      </c>
    </row>
    <row r="3239" spans="1:12" x14ac:dyDescent="0.25">
      <c r="A3239" s="6" t="s">
        <v>2693</v>
      </c>
      <c r="B3239" s="100" t="str">
        <f>VLOOKUP(SALIDA[[#This Row],[CODIGO]],STOCKSANLUIS[],2,FALSE)</f>
        <v>GAS REFRIGERANTE FREON R-410A - 11.35 KG - CHINO - CHEMOURS</v>
      </c>
      <c r="C3239" s="153">
        <v>46094</v>
      </c>
      <c r="D3239">
        <v>3</v>
      </c>
      <c r="E3239">
        <f>IF(VLOOKUP(SALIDA[[#This Row],[CODIGO]],STOCKSANLUIS[],6,FALSE)=0,"PRODUCTO SIN STOCK/UBICACIÓN",VLOOKUP(SALIDA[[#This Row],[CODIGO]],STOCKSANLUIS[],6,FALSE))</f>
        <v>1</v>
      </c>
      <c r="F3239">
        <f>SALIDA[[#This Row],[CANTIDAD]]/SALIDA[[#This Row],[UND MEDIDA]]</f>
        <v>3</v>
      </c>
      <c r="G3239" t="str">
        <f>VLOOKUP(SALIDA[[#This Row],[CODIGO]],FAMILIAS[],4,FALSE)</f>
        <v>THE CHEMOURS</v>
      </c>
      <c r="H3239" s="10" t="str">
        <f>IF(VLOOKUP(SALIDA[[#This Row],[CODIGO]],STOCKSANLUIS[],7,FALSE)=0,"PRODUCTO SIN STOCK/UBICACIÓN",VLOOKUP(SALIDA[[#This Row],[CODIGO]],STOCKSANLUIS[],7,FALSE))</f>
        <v>C</v>
      </c>
      <c r="I3239" s="10"/>
      <c r="J3239" t="str">
        <f>SALIDA[[#This Row],[CODIGO]]&amp;"       "&amp;SALIDA[[#This Row],[FAMILIA]]</f>
        <v>02187       THE CHEMOURS</v>
      </c>
      <c r="K3239">
        <f>VLOOKUP(SALIDA[[#This Row],[CODIGO]],STOCK_STARSOFT[],5,FALSE)</f>
        <v>122.01251999999999</v>
      </c>
      <c r="L3239">
        <f>SALIDA[[#This Row],[CANTIDAD]]*SALIDA[[#This Row],[PRECIO UND]]</f>
        <v>366.03755999999998</v>
      </c>
    </row>
    <row r="3240" spans="1:12" x14ac:dyDescent="0.25">
      <c r="A3240" s="6" t="s">
        <v>2466</v>
      </c>
      <c r="B3240" s="100" t="str">
        <f>VLOOKUP(SALIDA[[#This Row],[CODIGO]],STOCKSANLUIS[],2,FALSE)</f>
        <v>LIMPIADOR PARA EVAPORADOR - EVAP POWR-C - 1GALON - NU CALGON</v>
      </c>
      <c r="C3240" s="153">
        <v>46094</v>
      </c>
      <c r="D3240">
        <v>1</v>
      </c>
      <c r="E3240">
        <f>IF(VLOOKUP(SALIDA[[#This Row],[CODIGO]],STOCKSANLUIS[],6,FALSE)=0,"PRODUCTO SIN STOCK/UBICACIÓN",VLOOKUP(SALIDA[[#This Row],[CODIGO]],STOCKSANLUIS[],6,FALSE))</f>
        <v>1</v>
      </c>
      <c r="F3240">
        <f>SALIDA[[#This Row],[CANTIDAD]]/SALIDA[[#This Row],[UND MEDIDA]]</f>
        <v>1</v>
      </c>
      <c r="G3240" t="str">
        <f>VLOOKUP(SALIDA[[#This Row],[CODIGO]],FAMILIAS[],4,FALSE)</f>
        <v>NU CALGON</v>
      </c>
      <c r="H3240" s="10" t="str">
        <f>IF(VLOOKUP(SALIDA[[#This Row],[CODIGO]],STOCKSANLUIS[],7,FALSE)=0,"PRODUCTO SIN STOCK/UBICACIÓN",VLOOKUP(SALIDA[[#This Row],[CODIGO]],STOCKSANLUIS[],7,FALSE))</f>
        <v>C</v>
      </c>
      <c r="I3240" s="10"/>
      <c r="J3240" t="str">
        <f>SALIDA[[#This Row],[CODIGO]]&amp;"       "&amp;SALIDA[[#This Row],[FAMILIA]]</f>
        <v>02030       NU CALGON</v>
      </c>
      <c r="K3240">
        <f>VLOOKUP(SALIDA[[#This Row],[CODIGO]],STOCK_STARSOFT[],5,FALSE)</f>
        <v>10.536965</v>
      </c>
      <c r="L3240">
        <f>SALIDA[[#This Row],[CANTIDAD]]*SALIDA[[#This Row],[PRECIO UND]]</f>
        <v>10.536965</v>
      </c>
    </row>
    <row r="3241" spans="1:12" x14ac:dyDescent="0.25">
      <c r="A3241" s="6" t="s">
        <v>3406</v>
      </c>
      <c r="B3241" s="100" t="str">
        <f>VLOOKUP(SALIDA[[#This Row],[CODIGO]],STOCKSANLUIS[],2,FALSE)</f>
        <v>SOLDADURA DE PLATA HARRIS AL 45%</v>
      </c>
      <c r="C3241" s="153">
        <v>46094</v>
      </c>
      <c r="D3241">
        <v>59</v>
      </c>
      <c r="E3241">
        <f>IF(VLOOKUP(SALIDA[[#This Row],[CODIGO]],STOCKSANLUIS[],6,FALSE)=0,"PRODUCTO SIN STOCK/UBICACIÓN",VLOOKUP(SALIDA[[#This Row],[CODIGO]],STOCKSANLUIS[],6,FALSE))</f>
        <v>1</v>
      </c>
      <c r="F3241">
        <f>SALIDA[[#This Row],[CANTIDAD]]/SALIDA[[#This Row],[UND MEDIDA]]</f>
        <v>59</v>
      </c>
      <c r="G3241" t="str">
        <f>VLOOKUP(SALIDA[[#This Row],[CODIGO]],FAMILIAS[],4,FALSE)</f>
        <v>HARRIS</v>
      </c>
      <c r="H3241" s="10" t="str">
        <f>IF(VLOOKUP(SALIDA[[#This Row],[CODIGO]],STOCKSANLUIS[],7,FALSE)=0,"PRODUCTO SIN STOCK/UBICACIÓN",VLOOKUP(SALIDA[[#This Row],[CODIGO]],STOCKSANLUIS[],7,FALSE))</f>
        <v>C</v>
      </c>
      <c r="I3241" s="10"/>
      <c r="J3241" t="str">
        <f>SALIDA[[#This Row],[CODIGO]]&amp;"       "&amp;SALIDA[[#This Row],[FAMILIA]]</f>
        <v>02832       HARRIS</v>
      </c>
      <c r="K3241">
        <f>VLOOKUP(SALIDA[[#This Row],[CODIGO]],STOCK_STARSOFT[],5,FALSE)</f>
        <v>15.331932</v>
      </c>
      <c r="L3241">
        <f>SALIDA[[#This Row],[CANTIDAD]]*SALIDA[[#This Row],[PRECIO UND]]</f>
        <v>904.58398799999998</v>
      </c>
    </row>
    <row r="3242" spans="1:12" x14ac:dyDescent="0.25">
      <c r="A3242" s="6" t="s">
        <v>22052</v>
      </c>
      <c r="B3242" s="100" t="str">
        <f>VLOOKUP(SALIDA[[#This Row],[CODIGO]],STOCKSANLUIS[],2,FALSE)</f>
        <v>BOMBA DE CONDENSADO STAR COLD  DE 230V-1F-60HZ TANQUE BAJO (INCLUYE MANGUERA) SI-1805</v>
      </c>
      <c r="C3242" s="153">
        <v>46094</v>
      </c>
      <c r="D3242">
        <v>1</v>
      </c>
      <c r="E3242">
        <f>IF(VLOOKUP(SALIDA[[#This Row],[CODIGO]],STOCKSANLUIS[],6,FALSE)=0,"PRODUCTO SIN STOCK/UBICACIÓN",VLOOKUP(SALIDA[[#This Row],[CODIGO]],STOCKSANLUIS[],6,FALSE))</f>
        <v>1</v>
      </c>
      <c r="F3242">
        <f>SALIDA[[#This Row],[CANTIDAD]]/SALIDA[[#This Row],[UND MEDIDA]]</f>
        <v>1</v>
      </c>
      <c r="G3242" t="str">
        <f>VLOOKUP(SALIDA[[#This Row],[CODIGO]],FAMILIAS[],4,FALSE)</f>
        <v>STAR COLD</v>
      </c>
      <c r="H3242" s="10" t="str">
        <f>IF(VLOOKUP(SALIDA[[#This Row],[CODIGO]],STOCKSANLUIS[],7,FALSE)=0,"PRODUCTO SIN STOCK/UBICACIÓN",VLOOKUP(SALIDA[[#This Row],[CODIGO]],STOCKSANLUIS[],7,FALSE))</f>
        <v>B/C</v>
      </c>
      <c r="I3242" s="10"/>
      <c r="J3242" t="str">
        <f>SALIDA[[#This Row],[CODIGO]]&amp;"       "&amp;SALIDA[[#This Row],[FAMILIA]]</f>
        <v>03544       STAR COLD</v>
      </c>
      <c r="K3242">
        <f>VLOOKUP(SALIDA[[#This Row],[CODIGO]],STOCK_STARSOFT[],5,FALSE)</f>
        <v>19.413727000000002</v>
      </c>
      <c r="L3242">
        <f>SALIDA[[#This Row],[CANTIDAD]]*SALIDA[[#This Row],[PRECIO UND]]</f>
        <v>19.413727000000002</v>
      </c>
    </row>
    <row r="3243" spans="1:12" x14ac:dyDescent="0.25">
      <c r="A3243" s="6" t="s">
        <v>3967</v>
      </c>
      <c r="B3243" s="100" t="str">
        <f>VLOOKUP(SALIDA[[#This Row],[CODIGO]],STOCKSANLUIS[],2,FALSE)</f>
        <v>UNION DE COBRE DE 1 1/8" - STARCOLD</v>
      </c>
      <c r="C3243" s="153">
        <v>46094</v>
      </c>
      <c r="D3243">
        <v>30</v>
      </c>
      <c r="E3243">
        <f>IF(VLOOKUP(SALIDA[[#This Row],[CODIGO]],STOCKSANLUIS[],6,FALSE)=0,"PRODUCTO SIN STOCK/UBICACIÓN",VLOOKUP(SALIDA[[#This Row],[CODIGO]],STOCKSANLUIS[],6,FALSE))</f>
        <v>1</v>
      </c>
      <c r="F3243">
        <f>SALIDA[[#This Row],[CANTIDAD]]/SALIDA[[#This Row],[UND MEDIDA]]</f>
        <v>30</v>
      </c>
      <c r="G3243" t="str">
        <f>VLOOKUP(SALIDA[[#This Row],[CODIGO]],FAMILIAS[],4,FALSE)</f>
        <v>STAR COLD</v>
      </c>
      <c r="H3243" s="10" t="str">
        <f>IF(VLOOKUP(SALIDA[[#This Row],[CODIGO]],STOCKSANLUIS[],7,FALSE)=0,"PRODUCTO SIN STOCK/UBICACIÓN",VLOOKUP(SALIDA[[#This Row],[CODIGO]],STOCKSANLUIS[],7,FALSE))</f>
        <v>C</v>
      </c>
      <c r="I3243" s="10"/>
      <c r="J3243" t="str">
        <f>SALIDA[[#This Row],[CODIGO]]&amp;"       "&amp;SALIDA[[#This Row],[FAMILIA]]</f>
        <v>03426       STAR COLD</v>
      </c>
      <c r="K3243">
        <f>VLOOKUP(SALIDA[[#This Row],[CODIGO]],STOCK_STARSOFT[],5,FALSE)</f>
        <v>0.62077700000000002</v>
      </c>
      <c r="L3243">
        <f>SALIDA[[#This Row],[CANTIDAD]]*SALIDA[[#This Row],[PRECIO UND]]</f>
        <v>18.62331</v>
      </c>
    </row>
    <row r="3244" spans="1:12" x14ac:dyDescent="0.25">
      <c r="A3244" s="6" t="s">
        <v>3969</v>
      </c>
      <c r="B3244" s="100" t="str">
        <f>VLOOKUP(SALIDA[[#This Row],[CODIGO]],STOCKSANLUIS[],2,FALSE)</f>
        <v>UNION DE COBRE DE 1 3/8" - STARCOLD</v>
      </c>
      <c r="C3244" s="153">
        <v>46094</v>
      </c>
      <c r="D3244">
        <v>50</v>
      </c>
      <c r="E3244">
        <f>IF(VLOOKUP(SALIDA[[#This Row],[CODIGO]],STOCKSANLUIS[],6,FALSE)=0,"PRODUCTO SIN STOCK/UBICACIÓN",VLOOKUP(SALIDA[[#This Row],[CODIGO]],STOCKSANLUIS[],6,FALSE))</f>
        <v>1</v>
      </c>
      <c r="F3244">
        <f>SALIDA[[#This Row],[CANTIDAD]]/SALIDA[[#This Row],[UND MEDIDA]]</f>
        <v>50</v>
      </c>
      <c r="G3244" t="str">
        <f>VLOOKUP(SALIDA[[#This Row],[CODIGO]],FAMILIAS[],4,FALSE)</f>
        <v>STAR COLD</v>
      </c>
      <c r="H3244" s="10" t="str">
        <f>IF(VLOOKUP(SALIDA[[#This Row],[CODIGO]],STOCKSANLUIS[],7,FALSE)=0,"PRODUCTO SIN STOCK/UBICACIÓN",VLOOKUP(SALIDA[[#This Row],[CODIGO]],STOCKSANLUIS[],7,FALSE))</f>
        <v>C</v>
      </c>
      <c r="I3244" s="10"/>
      <c r="J3244" t="str">
        <f>SALIDA[[#This Row],[CODIGO]]&amp;"       "&amp;SALIDA[[#This Row],[FAMILIA]]</f>
        <v>03427       STAR COLD</v>
      </c>
      <c r="K3244">
        <f>VLOOKUP(SALIDA[[#This Row],[CODIGO]],STOCK_STARSOFT[],5,FALSE)</f>
        <v>0.88463199999999997</v>
      </c>
      <c r="L3244">
        <f>SALIDA[[#This Row],[CANTIDAD]]*SALIDA[[#This Row],[PRECIO UND]]</f>
        <v>44.2316</v>
      </c>
    </row>
    <row r="3245" spans="1:12" x14ac:dyDescent="0.25">
      <c r="A3245" s="6" t="s">
        <v>859</v>
      </c>
      <c r="B3245" s="100" t="str">
        <f>VLOOKUP(SALIDA[[#This Row],[CODIGO]],STOCKSANLUIS[],2,FALSE)</f>
        <v xml:space="preserve">TUERCA DE BRONCE DE 5/8 - QFN-58 - QUALITY </v>
      </c>
      <c r="C3245" s="153">
        <v>46094</v>
      </c>
      <c r="D3245">
        <v>4</v>
      </c>
      <c r="E3245">
        <f>IF(VLOOKUP(SALIDA[[#This Row],[CODIGO]],STOCKSANLUIS[],6,FALSE)=0,"PRODUCTO SIN STOCK/UBICACIÓN",VLOOKUP(SALIDA[[#This Row],[CODIGO]],STOCKSANLUIS[],6,FALSE))</f>
        <v>1</v>
      </c>
      <c r="F3245">
        <f>SALIDA[[#This Row],[CANTIDAD]]/SALIDA[[#This Row],[UND MEDIDA]]</f>
        <v>4</v>
      </c>
      <c r="G3245" t="str">
        <f>VLOOKUP(SALIDA[[#This Row],[CODIGO]],FAMILIAS[],4,FALSE)</f>
        <v>QUALITY</v>
      </c>
      <c r="H3245" s="10" t="str">
        <f>IF(VLOOKUP(SALIDA[[#This Row],[CODIGO]],STOCKSANLUIS[],7,FALSE)=0,"PRODUCTO SIN STOCK/UBICACIÓN",VLOOKUP(SALIDA[[#This Row],[CODIGO]],STOCKSANLUIS[],7,FALSE))</f>
        <v>C</v>
      </c>
      <c r="I3245" s="10"/>
      <c r="J3245" t="str">
        <f>SALIDA[[#This Row],[CODIGO]]&amp;"       "&amp;SALIDA[[#This Row],[FAMILIA]]</f>
        <v>00940       QUALITY</v>
      </c>
      <c r="K3245">
        <f>VLOOKUP(SALIDA[[#This Row],[CODIGO]],STOCK_STARSOFT[],5,FALSE)</f>
        <v>0.75649500000000003</v>
      </c>
      <c r="L3245">
        <f>SALIDA[[#This Row],[CANTIDAD]]*SALIDA[[#This Row],[PRECIO UND]]</f>
        <v>3.0259800000000001</v>
      </c>
    </row>
    <row r="3246" spans="1:12" x14ac:dyDescent="0.25">
      <c r="A3246" s="6" t="s">
        <v>2466</v>
      </c>
      <c r="B3246" s="100" t="str">
        <f>VLOOKUP(SALIDA[[#This Row],[CODIGO]],STOCKSANLUIS[],2,FALSE)</f>
        <v>LIMPIADOR PARA EVAPORADOR - EVAP POWR-C - 1GALON - NU CALGON</v>
      </c>
      <c r="C3246" s="153">
        <v>46094</v>
      </c>
      <c r="D3246">
        <v>1</v>
      </c>
      <c r="E3246">
        <f>IF(VLOOKUP(SALIDA[[#This Row],[CODIGO]],STOCKSANLUIS[],6,FALSE)=0,"PRODUCTO SIN STOCK/UBICACIÓN",VLOOKUP(SALIDA[[#This Row],[CODIGO]],STOCKSANLUIS[],6,FALSE))</f>
        <v>1</v>
      </c>
      <c r="F3246">
        <f>SALIDA[[#This Row],[CANTIDAD]]/SALIDA[[#This Row],[UND MEDIDA]]</f>
        <v>1</v>
      </c>
      <c r="G3246" t="str">
        <f>VLOOKUP(SALIDA[[#This Row],[CODIGO]],FAMILIAS[],4,FALSE)</f>
        <v>NU CALGON</v>
      </c>
      <c r="H3246" s="10" t="str">
        <f>IF(VLOOKUP(SALIDA[[#This Row],[CODIGO]],STOCKSANLUIS[],7,FALSE)=0,"PRODUCTO SIN STOCK/UBICACIÓN",VLOOKUP(SALIDA[[#This Row],[CODIGO]],STOCKSANLUIS[],7,FALSE))</f>
        <v>C</v>
      </c>
      <c r="I3246" s="10"/>
      <c r="J3246" t="str">
        <f>SALIDA[[#This Row],[CODIGO]]&amp;"       "&amp;SALIDA[[#This Row],[FAMILIA]]</f>
        <v>02030       NU CALGON</v>
      </c>
      <c r="K3246">
        <f>VLOOKUP(SALIDA[[#This Row],[CODIGO]],STOCK_STARSOFT[],5,FALSE)</f>
        <v>10.536965</v>
      </c>
      <c r="L3246">
        <f>SALIDA[[#This Row],[CANTIDAD]]*SALIDA[[#This Row],[PRECIO UND]]</f>
        <v>10.536965</v>
      </c>
    </row>
    <row r="3247" spans="1:12" x14ac:dyDescent="0.25">
      <c r="A3247" s="6" t="s">
        <v>2490</v>
      </c>
      <c r="B3247" s="100" t="str">
        <f>VLOOKUP(SALIDA[[#This Row],[CODIGO]],STOCKSANLUIS[],2,FALSE)</f>
        <v>LIMPIADOR PARA CONDENSADOR - NU-BRITE - 1GALON - NU CALGON</v>
      </c>
      <c r="C3247" s="153">
        <v>46094</v>
      </c>
      <c r="D3247">
        <v>1</v>
      </c>
      <c r="E3247">
        <f>IF(VLOOKUP(SALIDA[[#This Row],[CODIGO]],STOCKSANLUIS[],6,FALSE)=0,"PRODUCTO SIN STOCK/UBICACIÓN",VLOOKUP(SALIDA[[#This Row],[CODIGO]],STOCKSANLUIS[],6,FALSE))</f>
        <v>1</v>
      </c>
      <c r="F3247">
        <f>SALIDA[[#This Row],[CANTIDAD]]/SALIDA[[#This Row],[UND MEDIDA]]</f>
        <v>1</v>
      </c>
      <c r="G3247" t="str">
        <f>VLOOKUP(SALIDA[[#This Row],[CODIGO]],FAMILIAS[],4,FALSE)</f>
        <v>NU CALGON</v>
      </c>
      <c r="H3247" s="10" t="str">
        <f>IF(VLOOKUP(SALIDA[[#This Row],[CODIGO]],STOCKSANLUIS[],7,FALSE)=0,"PRODUCTO SIN STOCK/UBICACIÓN",VLOOKUP(SALIDA[[#This Row],[CODIGO]],STOCKSANLUIS[],7,FALSE))</f>
        <v>C</v>
      </c>
      <c r="I3247" s="10"/>
      <c r="J3247" t="str">
        <f>SALIDA[[#This Row],[CODIGO]]&amp;"       "&amp;SALIDA[[#This Row],[FAMILIA]]</f>
        <v>02043       NU CALGON</v>
      </c>
      <c r="K3247">
        <f>VLOOKUP(SALIDA[[#This Row],[CODIGO]],STOCK_STARSOFT[],5,FALSE)</f>
        <v>9.0050089999999994</v>
      </c>
      <c r="L3247">
        <f>SALIDA[[#This Row],[CANTIDAD]]*SALIDA[[#This Row],[PRECIO UND]]</f>
        <v>9.0050089999999994</v>
      </c>
    </row>
    <row r="3248" spans="1:12" x14ac:dyDescent="0.25">
      <c r="A3248" s="6" t="s">
        <v>3665</v>
      </c>
      <c r="B3248" s="100" t="str">
        <f>VLOOKUP(SALIDA[[#This Row],[CODIGO]],STOCKSANLUIS[],2,FALSE)</f>
        <v>AGENTE DE LIMPIEZA INTERNA OPTEON SF FLUSH X 4.54 KG - CHEMOURS - REEMPLAZO DEL R141B</v>
      </c>
      <c r="C3248" s="153">
        <v>46094</v>
      </c>
      <c r="D3248">
        <v>2</v>
      </c>
      <c r="E3248">
        <f>IF(VLOOKUP(SALIDA[[#This Row],[CODIGO]],STOCKSANLUIS[],6,FALSE)=0,"PRODUCTO SIN STOCK/UBICACIÓN",VLOOKUP(SALIDA[[#This Row],[CODIGO]],STOCKSANLUIS[],6,FALSE))</f>
        <v>1</v>
      </c>
      <c r="F3248">
        <f>SALIDA[[#This Row],[CANTIDAD]]/SALIDA[[#This Row],[UND MEDIDA]]</f>
        <v>2</v>
      </c>
      <c r="G3248" t="str">
        <f>VLOOKUP(SALIDA[[#This Row],[CODIGO]],FAMILIAS[],4,FALSE)</f>
        <v>THE CHEMOURS</v>
      </c>
      <c r="H3248" s="10" t="str">
        <f>IF(VLOOKUP(SALIDA[[#This Row],[CODIGO]],STOCKSANLUIS[],7,FALSE)=0,"PRODUCTO SIN STOCK/UBICACIÓN",VLOOKUP(SALIDA[[#This Row],[CODIGO]],STOCKSANLUIS[],7,FALSE))</f>
        <v>C</v>
      </c>
      <c r="I3248" s="10"/>
      <c r="J3248" t="str">
        <f>SALIDA[[#This Row],[CODIGO]]&amp;"       "&amp;SALIDA[[#This Row],[FAMILIA]]</f>
        <v>03051       THE CHEMOURS</v>
      </c>
      <c r="K3248">
        <f>VLOOKUP(SALIDA[[#This Row],[CODIGO]],STOCK_STARSOFT[],5,FALSE)</f>
        <v>91.188703000000004</v>
      </c>
      <c r="L3248">
        <f>SALIDA[[#This Row],[CANTIDAD]]*SALIDA[[#This Row],[PRECIO UND]]</f>
        <v>182.37740600000001</v>
      </c>
    </row>
    <row r="3249" spans="1:12" x14ac:dyDescent="0.25">
      <c r="A3249" s="6" t="s">
        <v>3631</v>
      </c>
      <c r="B3249" s="100" t="str">
        <f>VLOOKUP(SALIDA[[#This Row],[CODIGO]],STOCKSANLUIS[],2,FALSE)</f>
        <v>MOTOVENTILADOR MAER FAN YSWF102L40P4-570N-500S (220V/380V/440V, 60HZ, 4 POLES, 3PH, CL.F,/Y, SUCTION)</v>
      </c>
      <c r="C3249" s="153">
        <v>46094</v>
      </c>
      <c r="D3249">
        <v>1</v>
      </c>
      <c r="E3249">
        <f>IF(VLOOKUP(SALIDA[[#This Row],[CODIGO]],STOCKSANLUIS[],6,FALSE)=0,"PRODUCTO SIN STOCK/UBICACIÓN",VLOOKUP(SALIDA[[#This Row],[CODIGO]],STOCKSANLUIS[],6,FALSE))</f>
        <v>1</v>
      </c>
      <c r="F3249">
        <f>SALIDA[[#This Row],[CANTIDAD]]/SALIDA[[#This Row],[UND MEDIDA]]</f>
        <v>1</v>
      </c>
      <c r="G3249" t="str">
        <f>VLOOKUP(SALIDA[[#This Row],[CODIGO]],FAMILIAS[],4,FALSE)</f>
        <v>MAER FAN</v>
      </c>
      <c r="H3249" s="10" t="str">
        <f>IF(VLOOKUP(SALIDA[[#This Row],[CODIGO]],STOCKSANLUIS[],7,FALSE)=0,"PRODUCTO SIN STOCK/UBICACIÓN",VLOOKUP(SALIDA[[#This Row],[CODIGO]],STOCKSANLUIS[],7,FALSE))</f>
        <v>C</v>
      </c>
      <c r="I3249" s="10"/>
      <c r="J3249" t="str">
        <f>SALIDA[[#This Row],[CODIGO]]&amp;"       "&amp;SALIDA[[#This Row],[FAMILIA]]</f>
        <v>03033       MAER FAN</v>
      </c>
      <c r="K3249">
        <f>VLOOKUP(SALIDA[[#This Row],[CODIGO]],STOCK_STARSOFT[],5,FALSE)</f>
        <v>46.914290000000001</v>
      </c>
      <c r="L3249">
        <f>SALIDA[[#This Row],[CANTIDAD]]*SALIDA[[#This Row],[PRECIO UND]]</f>
        <v>46.914290000000001</v>
      </c>
    </row>
    <row r="3250" spans="1:12" x14ac:dyDescent="0.25">
      <c r="A3250" s="6" t="s">
        <v>35</v>
      </c>
      <c r="B3250" s="100" t="str">
        <f>VLOOKUP(SALIDA[[#This Row],[CODIGO]],STOCKSANLUIS[],2,FALSE)</f>
        <v>CONTROLADOR DE TEMPERATURA DIGITAL MT-512EL 2HP - VER.13 - 12/24 VAC/DC - FULL GAUGE</v>
      </c>
      <c r="C3250" s="153">
        <v>46094</v>
      </c>
      <c r="D3250">
        <v>4</v>
      </c>
      <c r="E3250">
        <f>IF(VLOOKUP(SALIDA[[#This Row],[CODIGO]],STOCKSANLUIS[],6,FALSE)=0,"PRODUCTO SIN STOCK/UBICACIÓN",VLOOKUP(SALIDA[[#This Row],[CODIGO]],STOCKSANLUIS[],6,FALSE))</f>
        <v>1</v>
      </c>
      <c r="F3250">
        <f>SALIDA[[#This Row],[CANTIDAD]]/SALIDA[[#This Row],[UND MEDIDA]]</f>
        <v>4</v>
      </c>
      <c r="G3250" t="str">
        <f>VLOOKUP(SALIDA[[#This Row],[CODIGO]],FAMILIAS[],4,FALSE)</f>
        <v>FULL GAUGE</v>
      </c>
      <c r="H3250" s="10" t="str">
        <f>IF(VLOOKUP(SALIDA[[#This Row],[CODIGO]],STOCKSANLUIS[],7,FALSE)=0,"PRODUCTO SIN STOCK/UBICACIÓN",VLOOKUP(SALIDA[[#This Row],[CODIGO]],STOCKSANLUIS[],7,FALSE))</f>
        <v>C</v>
      </c>
      <c r="I3250" s="10"/>
      <c r="J3250" t="str">
        <f>SALIDA[[#This Row],[CODIGO]]&amp;"       "&amp;SALIDA[[#This Row],[FAMILIA]]</f>
        <v>00017       FULL GAUGE</v>
      </c>
      <c r="K3250">
        <f>VLOOKUP(SALIDA[[#This Row],[CODIGO]],STOCK_STARSOFT[],5,FALSE)</f>
        <v>15.751519</v>
      </c>
      <c r="L3250">
        <f>SALIDA[[#This Row],[CANTIDAD]]*SALIDA[[#This Row],[PRECIO UND]]</f>
        <v>63.006076</v>
      </c>
    </row>
    <row r="3251" spans="1:12" x14ac:dyDescent="0.25">
      <c r="A3251" s="6" t="s">
        <v>3665</v>
      </c>
      <c r="B3251" s="100" t="str">
        <f>VLOOKUP(SALIDA[[#This Row],[CODIGO]],STOCKSANLUIS[],2,FALSE)</f>
        <v>AGENTE DE LIMPIEZA INTERNA OPTEON SF FLUSH X 4.54 KG - CHEMOURS - REEMPLAZO DEL R141B</v>
      </c>
      <c r="C3251" s="153">
        <v>46094</v>
      </c>
      <c r="D3251">
        <v>5</v>
      </c>
      <c r="E3251">
        <f>IF(VLOOKUP(SALIDA[[#This Row],[CODIGO]],STOCKSANLUIS[],6,FALSE)=0,"PRODUCTO SIN STOCK/UBICACIÓN",VLOOKUP(SALIDA[[#This Row],[CODIGO]],STOCKSANLUIS[],6,FALSE))</f>
        <v>1</v>
      </c>
      <c r="F3251">
        <f>SALIDA[[#This Row],[CANTIDAD]]/SALIDA[[#This Row],[UND MEDIDA]]</f>
        <v>5</v>
      </c>
      <c r="G3251" t="str">
        <f>VLOOKUP(SALIDA[[#This Row],[CODIGO]],FAMILIAS[],4,FALSE)</f>
        <v>THE CHEMOURS</v>
      </c>
      <c r="H3251" s="10" t="str">
        <f>IF(VLOOKUP(SALIDA[[#This Row],[CODIGO]],STOCKSANLUIS[],7,FALSE)=0,"PRODUCTO SIN STOCK/UBICACIÓN",VLOOKUP(SALIDA[[#This Row],[CODIGO]],STOCKSANLUIS[],7,FALSE))</f>
        <v>C</v>
      </c>
      <c r="I3251" s="10"/>
      <c r="J3251" t="str">
        <f>SALIDA[[#This Row],[CODIGO]]&amp;"       "&amp;SALIDA[[#This Row],[FAMILIA]]</f>
        <v>03051       THE CHEMOURS</v>
      </c>
      <c r="K3251">
        <f>VLOOKUP(SALIDA[[#This Row],[CODIGO]],STOCK_STARSOFT[],5,FALSE)</f>
        <v>91.188703000000004</v>
      </c>
      <c r="L3251">
        <f>SALIDA[[#This Row],[CANTIDAD]]*SALIDA[[#This Row],[PRECIO UND]]</f>
        <v>455.94351500000005</v>
      </c>
    </row>
    <row r="3252" spans="1:12" x14ac:dyDescent="0.25">
      <c r="A3252" s="6" t="s">
        <v>3474</v>
      </c>
      <c r="B3252" s="100" t="str">
        <f>VLOOKUP(SALIDA[[#This Row],[CODIGO]],STOCKSANLUIS[],2,FALSE)</f>
        <v>VÁLVULA DE EXPANSIÓN ELECTRÓNICA SB2050 11.4 MM - FULL GAUGE (SIN KIT CONTROLADOR VX-1050)</v>
      </c>
      <c r="C3252" s="153">
        <v>46094</v>
      </c>
      <c r="D3252">
        <v>2</v>
      </c>
      <c r="E3252">
        <f>IF(VLOOKUP(SALIDA[[#This Row],[CODIGO]],STOCKSANLUIS[],6,FALSE)=0,"PRODUCTO SIN STOCK/UBICACIÓN",VLOOKUP(SALIDA[[#This Row],[CODIGO]],STOCKSANLUIS[],6,FALSE))</f>
        <v>1</v>
      </c>
      <c r="F3252">
        <f>SALIDA[[#This Row],[CANTIDAD]]/SALIDA[[#This Row],[UND MEDIDA]]</f>
        <v>2</v>
      </c>
      <c r="G3252" t="str">
        <f>VLOOKUP(SALIDA[[#This Row],[CODIGO]],FAMILIAS[],4,FALSE)</f>
        <v>FULL GAUGE</v>
      </c>
      <c r="H3252" s="10" t="str">
        <f>IF(VLOOKUP(SALIDA[[#This Row],[CODIGO]],STOCKSANLUIS[],7,FALSE)=0,"PRODUCTO SIN STOCK/UBICACIÓN",VLOOKUP(SALIDA[[#This Row],[CODIGO]],STOCKSANLUIS[],7,FALSE))</f>
        <v>A</v>
      </c>
      <c r="I3252" s="10"/>
      <c r="J3252" t="str">
        <f>SALIDA[[#This Row],[CODIGO]]&amp;"       "&amp;SALIDA[[#This Row],[FAMILIA]]</f>
        <v>02876       FULL GAUGE</v>
      </c>
      <c r="K3252">
        <f>VLOOKUP(SALIDA[[#This Row],[CODIGO]],STOCK_STARSOFT[],5,FALSE)</f>
        <v>297.21606000000003</v>
      </c>
      <c r="L3252">
        <f>SALIDA[[#This Row],[CANTIDAD]]*SALIDA[[#This Row],[PRECIO UND]]</f>
        <v>594.43212000000005</v>
      </c>
    </row>
    <row r="3253" spans="1:12" x14ac:dyDescent="0.25">
      <c r="A3253" s="6" t="s">
        <v>3424</v>
      </c>
      <c r="B3253" s="100" t="str">
        <f>VLOOKUP(SALIDA[[#This Row],[CODIGO]],STOCKSANLUIS[],2,FALSE)</f>
        <v xml:space="preserve">KIT CONTROLADOR DE VÁLVULA EXPANSIÓN ELECTRÓNICA VX1050E PLUS - VER.01 - 100-220 VAC (24 VDC) - FULL GAUGE </v>
      </c>
      <c r="C3253" s="153">
        <v>46094</v>
      </c>
      <c r="D3253">
        <v>2</v>
      </c>
      <c r="E3253">
        <f>IF(VLOOKUP(SALIDA[[#This Row],[CODIGO]],STOCKSANLUIS[],6,FALSE)=0,"PRODUCTO SIN STOCK/UBICACIÓN",VLOOKUP(SALIDA[[#This Row],[CODIGO]],STOCKSANLUIS[],6,FALSE))</f>
        <v>1</v>
      </c>
      <c r="F3253">
        <f>SALIDA[[#This Row],[CANTIDAD]]/SALIDA[[#This Row],[UND MEDIDA]]</f>
        <v>2</v>
      </c>
      <c r="G3253" t="str">
        <f>VLOOKUP(SALIDA[[#This Row],[CODIGO]],FAMILIAS[],4,FALSE)</f>
        <v>FULL GAUGE</v>
      </c>
      <c r="H3253" s="10" t="str">
        <f>IF(VLOOKUP(SALIDA[[#This Row],[CODIGO]],STOCKSANLUIS[],7,FALSE)=0,"PRODUCTO SIN STOCK/UBICACIÓN",VLOOKUP(SALIDA[[#This Row],[CODIGO]],STOCKSANLUIS[],7,FALSE))</f>
        <v>A</v>
      </c>
      <c r="I3253" s="10"/>
      <c r="J3253" t="str">
        <f>SALIDA[[#This Row],[CODIGO]]&amp;"       "&amp;SALIDA[[#This Row],[FAMILIA]]</f>
        <v>02844       FULL GAUGE</v>
      </c>
      <c r="K3253">
        <f>VLOOKUP(SALIDA[[#This Row],[CODIGO]],STOCK_STARSOFT[],5,FALSE)</f>
        <v>169.481989</v>
      </c>
      <c r="L3253">
        <f>SALIDA[[#This Row],[CANTIDAD]]*SALIDA[[#This Row],[PRECIO UND]]</f>
        <v>338.963978</v>
      </c>
    </row>
    <row r="3254" spans="1:12" x14ac:dyDescent="0.25">
      <c r="A3254" s="6" t="s">
        <v>155</v>
      </c>
      <c r="B3254" s="100" t="str">
        <f>VLOOKUP(SALIDA[[#This Row],[CODIGO]],STOCKSANLUIS[],2,FALSE)</f>
        <v>FILTRO DE IMPUREZAS DANFOSS 48-F - 023U1921</v>
      </c>
      <c r="C3254" s="153">
        <v>46094</v>
      </c>
      <c r="D3254">
        <v>20</v>
      </c>
      <c r="E3254">
        <f>IF(VLOOKUP(SALIDA[[#This Row],[CODIGO]],STOCKSANLUIS[],6,FALSE)=0,"PRODUCTO SIN STOCK/UBICACIÓN",VLOOKUP(SALIDA[[#This Row],[CODIGO]],STOCKSANLUIS[],6,FALSE))</f>
        <v>1</v>
      </c>
      <c r="F3254">
        <f>SALIDA[[#This Row],[CANTIDAD]]/SALIDA[[#This Row],[UND MEDIDA]]</f>
        <v>20</v>
      </c>
      <c r="G3254" t="str">
        <f>VLOOKUP(SALIDA[[#This Row],[CODIGO]],FAMILIAS[],4,FALSE)</f>
        <v>DANFOSS</v>
      </c>
      <c r="H3254" s="10" t="str">
        <f>IF(VLOOKUP(SALIDA[[#This Row],[CODIGO]],STOCKSANLUIS[],7,FALSE)=0,"PRODUCTO SIN STOCK/UBICACIÓN",VLOOKUP(SALIDA[[#This Row],[CODIGO]],STOCKSANLUIS[],7,FALSE))</f>
        <v>A</v>
      </c>
      <c r="I3254" s="10" t="s">
        <v>19536</v>
      </c>
      <c r="J3254" t="str">
        <f>SALIDA[[#This Row],[CODIGO]]&amp;"       "&amp;SALIDA[[#This Row],[FAMILIA]]</f>
        <v>00096       DANFOSS</v>
      </c>
      <c r="K3254">
        <f>VLOOKUP(SALIDA[[#This Row],[CODIGO]],STOCK_STARSOFT[],5,FALSE)</f>
        <v>14.837078999999999</v>
      </c>
      <c r="L3254">
        <f>SALIDA[[#This Row],[CANTIDAD]]*SALIDA[[#This Row],[PRECIO UND]]</f>
        <v>296.74158</v>
      </c>
    </row>
    <row r="3255" spans="1:12" x14ac:dyDescent="0.25">
      <c r="A3255" s="6" t="s">
        <v>2314</v>
      </c>
      <c r="B3255" s="100" t="str">
        <f>VLOOKUP(SALIDA[[#This Row],[CODIGO]],STOCKSANLUIS[],2,FALSE)</f>
        <v>FILTRO SECADOR - 083 - 3/8 - ROSCABLE - SEK-083 - EVERWELL</v>
      </c>
      <c r="C3255" s="153">
        <v>46094</v>
      </c>
      <c r="D3255">
        <v>4</v>
      </c>
      <c r="E3255">
        <f>IF(VLOOKUP(SALIDA[[#This Row],[CODIGO]],STOCKSANLUIS[],6,FALSE)=0,"PRODUCTO SIN STOCK/UBICACIÓN",VLOOKUP(SALIDA[[#This Row],[CODIGO]],STOCKSANLUIS[],6,FALSE))</f>
        <v>1</v>
      </c>
      <c r="F3255">
        <f>SALIDA[[#This Row],[CANTIDAD]]/SALIDA[[#This Row],[UND MEDIDA]]</f>
        <v>4</v>
      </c>
      <c r="G3255" t="str">
        <f>VLOOKUP(SALIDA[[#This Row],[CODIGO]],FAMILIAS[],4,FALSE)</f>
        <v>EVERWELL</v>
      </c>
      <c r="H3255" s="10" t="str">
        <f>IF(VLOOKUP(SALIDA[[#This Row],[CODIGO]],STOCKSANLUIS[],7,FALSE)=0,"PRODUCTO SIN STOCK/UBICACIÓN",VLOOKUP(SALIDA[[#This Row],[CODIGO]],STOCKSANLUIS[],7,FALSE))</f>
        <v>A</v>
      </c>
      <c r="I3255" s="10" t="s">
        <v>19536</v>
      </c>
      <c r="J3255" t="str">
        <f>SALIDA[[#This Row],[CODIGO]]&amp;"       "&amp;SALIDA[[#This Row],[FAMILIA]]</f>
        <v>01944       EVERWELL</v>
      </c>
      <c r="K3255">
        <f>VLOOKUP(SALIDA[[#This Row],[CODIGO]],STOCK_STARSOFT[],5,FALSE)</f>
        <v>2.95987</v>
      </c>
      <c r="L3255">
        <f>SALIDA[[#This Row],[CANTIDAD]]*SALIDA[[#This Row],[PRECIO UND]]</f>
        <v>11.83948</v>
      </c>
    </row>
    <row r="3256" spans="1:12" x14ac:dyDescent="0.25">
      <c r="A3256" s="6" t="s">
        <v>683</v>
      </c>
      <c r="B3256" s="100" t="str">
        <f>VLOOKUP(SALIDA[[#This Row],[CODIGO]],STOCKSANLUIS[],2,FALSE)</f>
        <v>CAJA SOBREPONER CON 2 LLAVES GB-01C - FULL GAUGE</v>
      </c>
      <c r="C3256" s="153">
        <v>46094</v>
      </c>
      <c r="D3256">
        <v>2</v>
      </c>
      <c r="E3256">
        <f>IF(VLOOKUP(SALIDA[[#This Row],[CODIGO]],STOCKSANLUIS[],6,FALSE)=0,"PRODUCTO SIN STOCK/UBICACIÓN",VLOOKUP(SALIDA[[#This Row],[CODIGO]],STOCKSANLUIS[],6,FALSE))</f>
        <v>1</v>
      </c>
      <c r="F3256">
        <f>SALIDA[[#This Row],[CANTIDAD]]/SALIDA[[#This Row],[UND MEDIDA]]</f>
        <v>2</v>
      </c>
      <c r="G3256" t="str">
        <f>VLOOKUP(SALIDA[[#This Row],[CODIGO]],FAMILIAS[],4,FALSE)</f>
        <v>FULL GAUGE</v>
      </c>
      <c r="H3256" s="10" t="str">
        <f>IF(VLOOKUP(SALIDA[[#This Row],[CODIGO]],STOCKSANLUIS[],7,FALSE)=0,"PRODUCTO SIN STOCK/UBICACIÓN",VLOOKUP(SALIDA[[#This Row],[CODIGO]],STOCKSANLUIS[],7,FALSE))</f>
        <v>C</v>
      </c>
      <c r="I3256" s="10" t="s">
        <v>19536</v>
      </c>
      <c r="J3256" t="str">
        <f>SALIDA[[#This Row],[CODIGO]]&amp;"       "&amp;SALIDA[[#This Row],[FAMILIA]]</f>
        <v>00761       FULL GAUGE</v>
      </c>
      <c r="K3256">
        <f>VLOOKUP(SALIDA[[#This Row],[CODIGO]],STOCK_STARSOFT[],5,FALSE)</f>
        <v>12.362753</v>
      </c>
      <c r="L3256">
        <f>SALIDA[[#This Row],[CANTIDAD]]*SALIDA[[#This Row],[PRECIO UND]]</f>
        <v>24.725505999999999</v>
      </c>
    </row>
    <row r="3257" spans="1:12" x14ac:dyDescent="0.25">
      <c r="A3257" s="6" t="s">
        <v>22355</v>
      </c>
      <c r="B3257" s="100" t="str">
        <f>VLOOKUP(SALIDA[[#This Row],[CODIGO]],STOCKSANLUIS[],2,FALSE)</f>
        <v>FILTRO SECADOR  48-DC 023U4383 - ALTERNATIVO AL COD 00572 - DANFOSS</v>
      </c>
      <c r="C3257" s="153">
        <v>46094</v>
      </c>
      <c r="D3257">
        <v>20</v>
      </c>
      <c r="E3257" t="str">
        <f>IF(VLOOKUP(SALIDA[[#This Row],[CODIGO]],STOCKSANLUIS[],6,FALSE)=0,"PRODUCTO SIN STOCK/UBICACIÓN",VLOOKUP(SALIDA[[#This Row],[CODIGO]],STOCKSANLUIS[],6,FALSE))</f>
        <v>PRODUCTO SIN STOCK/UBICACIÓN</v>
      </c>
      <c r="F3257" t="e">
        <f>SALIDA[[#This Row],[CANTIDAD]]/SALIDA[[#This Row],[UND MEDIDA]]</f>
        <v>#VALUE!</v>
      </c>
      <c r="G3257" t="str">
        <f>VLOOKUP(SALIDA[[#This Row],[CODIGO]],FAMILIAS[],4,FALSE)</f>
        <v>DANFOSS</v>
      </c>
      <c r="H3257" s="10" t="str">
        <f>IF(VLOOKUP(SALIDA[[#This Row],[CODIGO]],STOCKSANLUIS[],7,FALSE)=0,"PRODUCTO SIN STOCK/UBICACIÓN",VLOOKUP(SALIDA[[#This Row],[CODIGO]],STOCKSANLUIS[],7,FALSE))</f>
        <v>A</v>
      </c>
      <c r="I3257" s="10" t="s">
        <v>19536</v>
      </c>
      <c r="J3257" t="str">
        <f>SALIDA[[#This Row],[CODIGO]]&amp;"       "&amp;SALIDA[[#This Row],[FAMILIA]]</f>
        <v>03670       DANFOSS</v>
      </c>
      <c r="K3257">
        <f>VLOOKUP(SALIDA[[#This Row],[CODIGO]],STOCK_STARSOFT[],5,FALSE)</f>
        <v>6.3516240000000002</v>
      </c>
      <c r="L3257">
        <f>SALIDA[[#This Row],[CANTIDAD]]*SALIDA[[#This Row],[PRECIO UND]]</f>
        <v>127.03248000000001</v>
      </c>
    </row>
    <row r="3258" spans="1:12" x14ac:dyDescent="0.25">
      <c r="A3258" s="6" t="s">
        <v>2022</v>
      </c>
      <c r="B3258" s="100" t="str">
        <f>VLOOKUP(SALIDA[[#This Row],[CODIGO]],STOCKSANLUIS[],2,FALSE)</f>
        <v>CONTROLADOR DE TEMPERATURA DIGITAL TC-900E POWER - VER.07 - 115/220 VAC - FULL GAUGE</v>
      </c>
      <c r="C3258" s="153">
        <v>46095</v>
      </c>
      <c r="D3258">
        <v>2</v>
      </c>
      <c r="E3258">
        <f>IF(VLOOKUP(SALIDA[[#This Row],[CODIGO]],STOCKSANLUIS[],6,FALSE)=0,"PRODUCTO SIN STOCK/UBICACIÓN",VLOOKUP(SALIDA[[#This Row],[CODIGO]],STOCKSANLUIS[],6,FALSE))</f>
        <v>1</v>
      </c>
      <c r="F3258">
        <f>SALIDA[[#This Row],[CANTIDAD]]/SALIDA[[#This Row],[UND MEDIDA]]</f>
        <v>2</v>
      </c>
      <c r="G3258" t="str">
        <f>VLOOKUP(SALIDA[[#This Row],[CODIGO]],FAMILIAS[],4,FALSE)</f>
        <v>FULL GAUGE</v>
      </c>
      <c r="H3258" s="10" t="str">
        <f>IF(VLOOKUP(SALIDA[[#This Row],[CODIGO]],STOCKSANLUIS[],7,FALSE)=0,"PRODUCTO SIN STOCK/UBICACIÓN",VLOOKUP(SALIDA[[#This Row],[CODIGO]],STOCKSANLUIS[],7,FALSE))</f>
        <v>C</v>
      </c>
      <c r="I3258" s="10"/>
      <c r="J3258" t="str">
        <f>SALIDA[[#This Row],[CODIGO]]&amp;"       "&amp;SALIDA[[#This Row],[FAMILIA]]</f>
        <v>01785       FULL GAUGE</v>
      </c>
      <c r="K3258">
        <f>VLOOKUP(SALIDA[[#This Row],[CODIGO]],STOCK_STARSOFT[],5,FALSE)</f>
        <v>18.272079000000002</v>
      </c>
      <c r="L3258">
        <f>SALIDA[[#This Row],[CANTIDAD]]*SALIDA[[#This Row],[PRECIO UND]]</f>
        <v>36.544158000000003</v>
      </c>
    </row>
    <row r="3259" spans="1:12" x14ac:dyDescent="0.25">
      <c r="A3259" s="6" t="s">
        <v>931</v>
      </c>
      <c r="B3259" s="100" t="str">
        <f>VLOOKUP(SALIDA[[#This Row],[CODIGO]],STOCKSANLUIS[],2,FALSE)</f>
        <v>ACEITE POLIOLESTER POE 32 - 1 GALON - BVA</v>
      </c>
      <c r="C3259" s="153">
        <v>46095</v>
      </c>
      <c r="D3259">
        <v>10</v>
      </c>
      <c r="E3259">
        <f>IF(VLOOKUP(SALIDA[[#This Row],[CODIGO]],STOCKSANLUIS[],6,FALSE)=0,"PRODUCTO SIN STOCK/UBICACIÓN",VLOOKUP(SALIDA[[#This Row],[CODIGO]],STOCKSANLUIS[],6,FALSE))</f>
        <v>1</v>
      </c>
      <c r="F3259">
        <f>SALIDA[[#This Row],[CANTIDAD]]/SALIDA[[#This Row],[UND MEDIDA]]</f>
        <v>10</v>
      </c>
      <c r="G3259" t="str">
        <f>VLOOKUP(SALIDA[[#This Row],[CODIGO]],FAMILIAS[],4,FALSE)</f>
        <v>BVA</v>
      </c>
      <c r="H3259" s="10" t="str">
        <f>IF(VLOOKUP(SALIDA[[#This Row],[CODIGO]],STOCKSANLUIS[],7,FALSE)=0,"PRODUCTO SIN STOCK/UBICACIÓN",VLOOKUP(SALIDA[[#This Row],[CODIGO]],STOCKSANLUIS[],7,FALSE))</f>
        <v>C</v>
      </c>
      <c r="I3259" s="10"/>
      <c r="J3259" t="str">
        <f>SALIDA[[#This Row],[CODIGO]]&amp;"       "&amp;SALIDA[[#This Row],[FAMILIA]]</f>
        <v>00987       BVA</v>
      </c>
      <c r="K3259">
        <f>VLOOKUP(SALIDA[[#This Row],[CODIGO]],STOCK_STARSOFT[],5,FALSE)</f>
        <v>47.466326000000002</v>
      </c>
      <c r="L3259">
        <f>SALIDA[[#This Row],[CANTIDAD]]*SALIDA[[#This Row],[PRECIO UND]]</f>
        <v>474.66326000000004</v>
      </c>
    </row>
    <row r="3260" spans="1:12" x14ac:dyDescent="0.25">
      <c r="A3260" s="6" t="s">
        <v>3293</v>
      </c>
      <c r="B3260" s="100" t="str">
        <f>VLOOKUP(SALIDA[[#This Row],[CODIGO]],STOCKSANLUIS[],2,FALSE)</f>
        <v>VALVULA PARA AGUA HELADA FAN &amp; COIL 2 VIAS 3/4" DIAMETRO  CON ACTUADOR  220V JOHNSON CONTROLS - VLC2200GC-C</v>
      </c>
      <c r="C3260" s="153">
        <v>46095</v>
      </c>
      <c r="D3260">
        <v>23</v>
      </c>
      <c r="E3260">
        <f>IF(VLOOKUP(SALIDA[[#This Row],[CODIGO]],STOCKSANLUIS[],6,FALSE)=0,"PRODUCTO SIN STOCK/UBICACIÓN",VLOOKUP(SALIDA[[#This Row],[CODIGO]],STOCKSANLUIS[],6,FALSE))</f>
        <v>1</v>
      </c>
      <c r="F3260">
        <f>SALIDA[[#This Row],[CANTIDAD]]/SALIDA[[#This Row],[UND MEDIDA]]</f>
        <v>23</v>
      </c>
      <c r="G3260" t="str">
        <f>VLOOKUP(SALIDA[[#This Row],[CODIGO]],FAMILIAS[],4,FALSE)</f>
        <v>JOHNSON CONTROLS</v>
      </c>
      <c r="H3260" s="10" t="str">
        <f>IF(VLOOKUP(SALIDA[[#This Row],[CODIGO]],STOCKSANLUIS[],7,FALSE)=0,"PRODUCTO SIN STOCK/UBICACIÓN",VLOOKUP(SALIDA[[#This Row],[CODIGO]],STOCKSANLUIS[],7,FALSE))</f>
        <v>A</v>
      </c>
      <c r="I3260" s="10"/>
      <c r="J3260" t="str">
        <f>SALIDA[[#This Row],[CODIGO]]&amp;"       "&amp;SALIDA[[#This Row],[FAMILIA]]</f>
        <v>02714       JOHNSON CONTROLS</v>
      </c>
      <c r="K3260">
        <f>VLOOKUP(SALIDA[[#This Row],[CODIGO]],STOCK_STARSOFT[],5,FALSE)</f>
        <v>13.849964</v>
      </c>
      <c r="L3260">
        <f>SALIDA[[#This Row],[CANTIDAD]]*SALIDA[[#This Row],[PRECIO UND]]</f>
        <v>318.549172</v>
      </c>
    </row>
    <row r="3261" spans="1:12" x14ac:dyDescent="0.25">
      <c r="A3261" s="6" t="s">
        <v>3979</v>
      </c>
      <c r="B3261" s="100" t="str">
        <f>VLOOKUP(SALIDA[[#This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3261" s="153">
        <v>46095</v>
      </c>
      <c r="D3261">
        <v>1</v>
      </c>
      <c r="E3261">
        <f>IF(VLOOKUP(SALIDA[[#This Row],[CODIGO]],STOCKSANLUIS[],6,FALSE)=0,"PRODUCTO SIN STOCK/UBICACIÓN",VLOOKUP(SALIDA[[#This Row],[CODIGO]],STOCKSANLUIS[],6,FALSE))</f>
        <v>1</v>
      </c>
      <c r="F3261">
        <f>SALIDA[[#This Row],[CANTIDAD]]/SALIDA[[#This Row],[UND MEDIDA]]</f>
        <v>1</v>
      </c>
      <c r="G3261" t="str">
        <f>VLOOKUP(SALIDA[[#This Row],[CODIGO]],FAMILIAS[],4,FALSE)</f>
        <v>TEMP BLUE</v>
      </c>
      <c r="H3261" s="10" t="str">
        <f>IF(VLOOKUP(SALIDA[[#This Row],[CODIGO]],STOCKSANLUIS[],7,FALSE)=0,"PRODUCTO SIN STOCK/UBICACIÓN",VLOOKUP(SALIDA[[#This Row],[CODIGO]],STOCKSANLUIS[],7,FALSE))</f>
        <v>B</v>
      </c>
      <c r="I3261" s="10"/>
      <c r="J3261" t="str">
        <f>SALIDA[[#This Row],[CODIGO]]&amp;"       "&amp;SALIDA[[#This Row],[FAMILIA]]</f>
        <v>03432       TEMP BLUE</v>
      </c>
      <c r="K3261">
        <f>VLOOKUP(SALIDA[[#This Row],[CODIGO]],STOCK_STARSOFT[],5,FALSE)</f>
        <v>363.93264499999998</v>
      </c>
      <c r="L3261">
        <f>SALIDA[[#This Row],[CANTIDAD]]*SALIDA[[#This Row],[PRECIO UND]]</f>
        <v>363.93264499999998</v>
      </c>
    </row>
    <row r="3262" spans="1:12" x14ac:dyDescent="0.25">
      <c r="A3262" s="6" t="s">
        <v>489</v>
      </c>
      <c r="B3262" s="100" t="str">
        <f>VLOOKUP(SALIDA[[#This Row],[CODIGO]],STOCKSANLUIS[],2,FALSE)</f>
        <v>SOLDADURA DE PLATA HARRIS  AL 15%</v>
      </c>
      <c r="C3262" s="153">
        <v>46095</v>
      </c>
      <c r="D3262">
        <v>34</v>
      </c>
      <c r="E3262">
        <f>IF(VLOOKUP(SALIDA[[#This Row],[CODIGO]],STOCKSANLUIS[],6,FALSE)=0,"PRODUCTO SIN STOCK/UBICACIÓN",VLOOKUP(SALIDA[[#This Row],[CODIGO]],STOCKSANLUIS[],6,FALSE))</f>
        <v>1</v>
      </c>
      <c r="F3262">
        <f>SALIDA[[#This Row],[CANTIDAD]]/SALIDA[[#This Row],[UND MEDIDA]]</f>
        <v>34</v>
      </c>
      <c r="G3262" t="str">
        <f>VLOOKUP(SALIDA[[#This Row],[CODIGO]],FAMILIAS[],4,FALSE)</f>
        <v>HARRIS</v>
      </c>
      <c r="H3262" s="10" t="str">
        <f>IF(VLOOKUP(SALIDA[[#This Row],[CODIGO]],STOCKSANLUIS[],7,FALSE)=0,"PRODUCTO SIN STOCK/UBICACIÓN",VLOOKUP(SALIDA[[#This Row],[CODIGO]],STOCKSANLUIS[],7,FALSE))</f>
        <v>C</v>
      </c>
      <c r="I3262" s="10" t="s">
        <v>19536</v>
      </c>
      <c r="J3262" t="str">
        <f>SALIDA[[#This Row],[CODIGO]]&amp;"       "&amp;SALIDA[[#This Row],[FAMILIA]]</f>
        <v>00407       HARRIS</v>
      </c>
      <c r="K3262">
        <f>VLOOKUP(SALIDA[[#This Row],[CODIGO]],STOCK_STARSOFT[],5,FALSE)</f>
        <v>8.8860550000000007</v>
      </c>
      <c r="L3262">
        <f>SALIDA[[#This Row],[CANTIDAD]]*SALIDA[[#This Row],[PRECIO UND]]</f>
        <v>302.12587000000002</v>
      </c>
    </row>
    <row r="3263" spans="1:12" x14ac:dyDescent="0.25">
      <c r="A3263" s="6" t="s">
        <v>22544</v>
      </c>
      <c r="B3263" s="100" t="str">
        <f>VLOOKUP(SALIDA[[#This Row],[CODIGO]],STOCKSANLUIS[],2,FALSE)</f>
        <v>EVAPORADOR PISO TECHO INV 60000 BTU/H EVAP R410A 208-230V/60HZ/1PH - VIKING "VIKINGO" - PROUDLY DESIGNED IN USA - BLUE FIN PROTECTION - XJCFRI-4-60-3-GW - MADE IN P.R.C.</v>
      </c>
      <c r="C3263" s="153">
        <v>46097</v>
      </c>
      <c r="D3263">
        <v>1</v>
      </c>
      <c r="E3263" t="str">
        <f>IF(VLOOKUP(SALIDA[[#This Row],[CODIGO]],STOCKSANLUIS[],6,FALSE)=0,"PRODUCTO SIN STOCK/UBICACIÓN",VLOOKUP(SALIDA[[#This Row],[CODIGO]],STOCKSANLUIS[],6,FALSE))</f>
        <v>PRODUCTO SIN STOCK/UBICACIÓN</v>
      </c>
      <c r="F3263" t="e">
        <f>SALIDA[[#This Row],[CANTIDAD]]/SALIDA[[#This Row],[UND MEDIDA]]</f>
        <v>#VALUE!</v>
      </c>
      <c r="G3263" t="str">
        <f>VLOOKUP(SALIDA[[#This Row],[CODIGO]],FAMILIAS[],4,FALSE)</f>
        <v>VIKING</v>
      </c>
      <c r="H3263" s="10" t="str">
        <f>IF(VLOOKUP(SALIDA[[#This Row],[CODIGO]],STOCKSANLUIS[],7,FALSE)=0,"PRODUCTO SIN STOCK/UBICACIÓN",VLOOKUP(SALIDA[[#This Row],[CODIGO]],STOCKSANLUIS[],7,FALSE))</f>
        <v>B</v>
      </c>
      <c r="I3263" s="10" t="s">
        <v>22569</v>
      </c>
      <c r="J3263" t="str">
        <f>SALIDA[[#This Row],[CODIGO]]&amp;"       "&amp;SALIDA[[#This Row],[FAMILIA]]</f>
        <v>03738       VIKING</v>
      </c>
      <c r="K3263">
        <f>VLOOKUP(SALIDA[[#This Row],[CODIGO]],STOCK_STARSOFT[],5,FALSE)</f>
        <v>238.06544500000001</v>
      </c>
      <c r="L3263">
        <f>SALIDA[[#This Row],[CANTIDAD]]*SALIDA[[#This Row],[PRECIO UND]]</f>
        <v>238.06544500000001</v>
      </c>
    </row>
    <row r="3264" spans="1:12" x14ac:dyDescent="0.25">
      <c r="A3264" s="6" t="s">
        <v>22542</v>
      </c>
      <c r="B3264" s="100" t="str">
        <f>VLOOKUP(SALIDA[[#This Row],[CODIGO]],STOCKSANLUIS[],2,FALSE)</f>
        <v>CONDENSADOR DE 60000 BTU/H INVERTER TIRO VERTICAL R410A 208-230V/60HZ/1PH - VIKING "VIKINGO" - PROUDLY DESIGNED IN USA - BLUE FIN PROTECTION - XJCUI4-60-3 - MADE IN P.R.C.</v>
      </c>
      <c r="C3264" s="153">
        <v>46097</v>
      </c>
      <c r="D3264">
        <v>1</v>
      </c>
      <c r="E3264" t="str">
        <f>IF(VLOOKUP(SALIDA[[#This Row],[CODIGO]],STOCKSANLUIS[],6,FALSE)=0,"PRODUCTO SIN STOCK/UBICACIÓN",VLOOKUP(SALIDA[[#This Row],[CODIGO]],STOCKSANLUIS[],6,FALSE))</f>
        <v>PRODUCTO SIN STOCK/UBICACIÓN</v>
      </c>
      <c r="F3264" t="e">
        <f>SALIDA[[#This Row],[CANTIDAD]]/SALIDA[[#This Row],[UND MEDIDA]]</f>
        <v>#VALUE!</v>
      </c>
      <c r="G3264" t="str">
        <f>VLOOKUP(SALIDA[[#This Row],[CODIGO]],FAMILIAS[],4,FALSE)</f>
        <v>VIKING</v>
      </c>
      <c r="H3264" s="10" t="str">
        <f>IF(VLOOKUP(SALIDA[[#This Row],[CODIGO]],STOCKSANLUIS[],7,FALSE)=0,"PRODUCTO SIN STOCK/UBICACIÓN",VLOOKUP(SALIDA[[#This Row],[CODIGO]],STOCKSANLUIS[],7,FALSE))</f>
        <v>B</v>
      </c>
      <c r="I3264" s="10" t="s">
        <v>22569</v>
      </c>
      <c r="J3264" t="str">
        <f>SALIDA[[#This Row],[CODIGO]]&amp;"       "&amp;SALIDA[[#This Row],[FAMILIA]]</f>
        <v>03737       VIKING</v>
      </c>
      <c r="K3264">
        <f>VLOOKUP(SALIDA[[#This Row],[CODIGO]],STOCK_STARSOFT[],5,FALSE)</f>
        <v>663.03314699999999</v>
      </c>
      <c r="L3264">
        <f>SALIDA[[#This Row],[CANTIDAD]]*SALIDA[[#This Row],[PRECIO UND]]</f>
        <v>663.03314699999999</v>
      </c>
    </row>
    <row r="3265" spans="1:12" x14ac:dyDescent="0.25">
      <c r="A3265" s="6" t="s">
        <v>3406</v>
      </c>
      <c r="B3265" s="100" t="str">
        <f>VLOOKUP(SALIDA[[#This Row],[CODIGO]],STOCKSANLUIS[],2,FALSE)</f>
        <v>SOLDADURA DE PLATA HARRIS AL 45%</v>
      </c>
      <c r="C3265" s="153">
        <v>46095</v>
      </c>
      <c r="D3265">
        <v>11</v>
      </c>
      <c r="E3265">
        <f>IF(VLOOKUP(SALIDA[[#This Row],[CODIGO]],STOCKSANLUIS[],6,FALSE)=0,"PRODUCTO SIN STOCK/UBICACIÓN",VLOOKUP(SALIDA[[#This Row],[CODIGO]],STOCKSANLUIS[],6,FALSE))</f>
        <v>1</v>
      </c>
      <c r="F3265">
        <f>SALIDA[[#This Row],[CANTIDAD]]/SALIDA[[#This Row],[UND MEDIDA]]</f>
        <v>11</v>
      </c>
      <c r="G3265" t="str">
        <f>VLOOKUP(SALIDA[[#This Row],[CODIGO]],FAMILIAS[],4,FALSE)</f>
        <v>HARRIS</v>
      </c>
      <c r="H3265" s="10" t="str">
        <f>IF(VLOOKUP(SALIDA[[#This Row],[CODIGO]],STOCKSANLUIS[],7,FALSE)=0,"PRODUCTO SIN STOCK/UBICACIÓN",VLOOKUP(SALIDA[[#This Row],[CODIGO]],STOCKSANLUIS[],7,FALSE))</f>
        <v>C</v>
      </c>
      <c r="I3265" s="10" t="s">
        <v>19536</v>
      </c>
      <c r="J3265" t="str">
        <f>SALIDA[[#This Row],[CODIGO]]&amp;"       "&amp;SALIDA[[#This Row],[FAMILIA]]</f>
        <v>02832       HARRIS</v>
      </c>
      <c r="K3265">
        <f>VLOOKUP(SALIDA[[#This Row],[CODIGO]],STOCK_STARSOFT[],5,FALSE)</f>
        <v>15.331932</v>
      </c>
      <c r="L3265">
        <f>SALIDA[[#This Row],[CANTIDAD]]*SALIDA[[#This Row],[PRECIO UND]]</f>
        <v>168.651252</v>
      </c>
    </row>
    <row r="3266" spans="1:12" x14ac:dyDescent="0.25">
      <c r="A3266" s="6" t="s">
        <v>3675</v>
      </c>
      <c r="B3266" s="100" t="str">
        <f>VLOOKUP(SALIDA[[#This Row],[CODIGO]],STOCKSANLUIS[],2,FALSE)</f>
        <v>LAMAS DE PVC ALECO 8X0.080X300 (20CM X 2MMX 91.44M) LOW TEMP REINFORCED - 172007- MT</v>
      </c>
      <c r="C3266" s="153">
        <v>46095</v>
      </c>
      <c r="D3266">
        <v>91.44</v>
      </c>
      <c r="E3266">
        <f>IF(VLOOKUP(SALIDA[[#This Row],[CODIGO]],STOCKSANLUIS[],6,FALSE)=0,"PRODUCTO SIN STOCK/UBICACIÓN",VLOOKUP(SALIDA[[#This Row],[CODIGO]],STOCKSANLUIS[],6,FALSE))</f>
        <v>91.44</v>
      </c>
      <c r="F3266">
        <f>SALIDA[[#This Row],[CANTIDAD]]/SALIDA[[#This Row],[UND MEDIDA]]</f>
        <v>1</v>
      </c>
      <c r="G3266" t="str">
        <f>VLOOKUP(SALIDA[[#This Row],[CODIGO]],FAMILIAS[],4,FALSE)</f>
        <v>ES ROBBINS</v>
      </c>
      <c r="H3266" s="10" t="str">
        <f>IF(VLOOKUP(SALIDA[[#This Row],[CODIGO]],STOCKSANLUIS[],7,FALSE)=0,"PRODUCTO SIN STOCK/UBICACIÓN",VLOOKUP(SALIDA[[#This Row],[CODIGO]],STOCKSANLUIS[],7,FALSE))</f>
        <v>B/C</v>
      </c>
      <c r="I3266" s="10"/>
      <c r="J3266" t="str">
        <f>SALIDA[[#This Row],[CODIGO]]&amp;"       "&amp;SALIDA[[#This Row],[FAMILIA]]</f>
        <v>03057       ES ROBBINS</v>
      </c>
      <c r="K3266">
        <f>VLOOKUP(SALIDA[[#This Row],[CODIGO]],STOCK_STARSOFT[],5,FALSE)</f>
        <v>2.0842499999999999</v>
      </c>
      <c r="L3266">
        <f>SALIDA[[#This Row],[CANTIDAD]]*SALIDA[[#This Row],[PRECIO UND]]</f>
        <v>190.58382</v>
      </c>
    </row>
    <row r="3267" spans="1:12" x14ac:dyDescent="0.25">
      <c r="A3267" s="6" t="s">
        <v>22353</v>
      </c>
      <c r="B3267" s="100" t="str">
        <f>VLOOKUP(SALIDA[[#This Row],[CODIGO]],STOCKSANLUIS[],2,FALSE)</f>
        <v xml:space="preserve">PLATINA MAX BULLET HTP SILVER 2  PLOMO 600MM-50MM-7,5MM - COLOR GRIS - EVERFROST </v>
      </c>
      <c r="C3267" s="153">
        <v>46095</v>
      </c>
      <c r="D3267">
        <v>12</v>
      </c>
      <c r="E3267" t="str">
        <f>IF(VLOOKUP(SALIDA[[#This Row],[CODIGO]],STOCKSANLUIS[],6,FALSE)=0,"PRODUCTO SIN STOCK/UBICACIÓN",VLOOKUP(SALIDA[[#This Row],[CODIGO]],STOCKSANLUIS[],6,FALSE))</f>
        <v>PRODUCTO SIN STOCK/UBICACIÓN</v>
      </c>
      <c r="F3267" t="e">
        <f>SALIDA[[#This Row],[CANTIDAD]]/SALIDA[[#This Row],[UND MEDIDA]]</f>
        <v>#VALUE!</v>
      </c>
      <c r="G3267" t="str">
        <f>VLOOKUP(SALIDA[[#This Row],[CODIGO]],FAMILIAS[],4,FALSE)</f>
        <v>EVERFROST</v>
      </c>
      <c r="H3267" s="10" t="str">
        <f>IF(VLOOKUP(SALIDA[[#This Row],[CODIGO]],STOCKSANLUIS[],7,FALSE)=0,"PRODUCTO SIN STOCK/UBICACIÓN",VLOOKUP(SALIDA[[#This Row],[CODIGO]],STOCKSANLUIS[],7,FALSE))</f>
        <v>C</v>
      </c>
      <c r="I3267" s="10"/>
      <c r="J3267" t="str">
        <f>SALIDA[[#This Row],[CODIGO]]&amp;"       "&amp;SALIDA[[#This Row],[FAMILIA]]</f>
        <v>03669       EVERFROST</v>
      </c>
      <c r="K3267">
        <f>VLOOKUP(SALIDA[[#This Row],[CODIGO]],STOCK_STARSOFT[],5,FALSE)</f>
        <v>1.9654700000000001</v>
      </c>
      <c r="L3267">
        <f>SALIDA[[#This Row],[CANTIDAD]]*SALIDA[[#This Row],[PRECIO UND]]</f>
        <v>23.585640000000001</v>
      </c>
    </row>
    <row r="3268" spans="1:12" x14ac:dyDescent="0.25">
      <c r="A3268" s="6" t="s">
        <v>21746</v>
      </c>
      <c r="B3268" s="100" t="str">
        <f>VLOOKUP(SALIDA[[#This Row],[CODIGO]],STOCKSANLUIS[],2,FALSE)</f>
        <v>MOTOVENTILADOR MAER FAN YSWF102L35P4-570N-500B (220V/380V/440V, 60HZ, 4 POLES, 3PH, ?/Y, BLOWER)</v>
      </c>
      <c r="C3268" s="153">
        <v>46095</v>
      </c>
      <c r="D3268">
        <v>1</v>
      </c>
      <c r="E3268" t="str">
        <f>IF(VLOOKUP(SALIDA[[#This Row],[CODIGO]],STOCKSANLUIS[],6,FALSE)=0,"PRODUCTO SIN STOCK/UBICACIÓN",VLOOKUP(SALIDA[[#This Row],[CODIGO]],STOCKSANLUIS[],6,FALSE))</f>
        <v>PRODUCTO SIN STOCK/UBICACIÓN</v>
      </c>
      <c r="F3268" t="e">
        <f>SALIDA[[#This Row],[CANTIDAD]]/SALIDA[[#This Row],[UND MEDIDA]]</f>
        <v>#VALUE!</v>
      </c>
      <c r="G3268" t="str">
        <f>VLOOKUP(SALIDA[[#This Row],[CODIGO]],FAMILIAS[],4,FALSE)</f>
        <v>MAER FAN</v>
      </c>
      <c r="H3268" s="10" t="str">
        <f>IF(VLOOKUP(SALIDA[[#This Row],[CODIGO]],STOCKSANLUIS[],7,FALSE)=0,"PRODUCTO SIN STOCK/UBICACIÓN",VLOOKUP(SALIDA[[#This Row],[CODIGO]],STOCKSANLUIS[],7,FALSE))</f>
        <v>C</v>
      </c>
      <c r="I3268" s="10"/>
      <c r="J3268" t="str">
        <f>SALIDA[[#This Row],[CODIGO]]&amp;"       "&amp;SALIDA[[#This Row],[FAMILIA]]</f>
        <v>03499       MAER FAN</v>
      </c>
      <c r="K3268">
        <f>VLOOKUP(SALIDA[[#This Row],[CODIGO]],STOCK_STARSOFT[],5,FALSE)</f>
        <v>46.638817000000003</v>
      </c>
      <c r="L3268">
        <f>SALIDA[[#This Row],[CANTIDAD]]*SALIDA[[#This Row],[PRECIO UND]]</f>
        <v>46.638817000000003</v>
      </c>
    </row>
    <row r="3269" spans="1:12" x14ac:dyDescent="0.25">
      <c r="A3269" s="6" t="s">
        <v>2691</v>
      </c>
      <c r="B3269" s="100" t="str">
        <f>VLOOKUP(SALIDA[[#This Row],[CODIGO]],STOCKSANLUIS[],2,FALSE)</f>
        <v>GAS REFRIGERANTE FREON R-507 - 11.35 KG - CHEMOURS</v>
      </c>
      <c r="C3269" s="153">
        <v>46095</v>
      </c>
      <c r="D3269">
        <v>2</v>
      </c>
      <c r="E3269">
        <f>IF(VLOOKUP(SALIDA[[#This Row],[CODIGO]],STOCKSANLUIS[],6,FALSE)=0,"PRODUCTO SIN STOCK/UBICACIÓN",VLOOKUP(SALIDA[[#This Row],[CODIGO]],STOCKSANLUIS[],6,FALSE))</f>
        <v>1</v>
      </c>
      <c r="F3269">
        <f>SALIDA[[#This Row],[CANTIDAD]]/SALIDA[[#This Row],[UND MEDIDA]]</f>
        <v>2</v>
      </c>
      <c r="G3269" t="str">
        <f>VLOOKUP(SALIDA[[#This Row],[CODIGO]],FAMILIAS[],4,FALSE)</f>
        <v>THE CHEMOURS</v>
      </c>
      <c r="H3269" s="10" t="str">
        <f>IF(VLOOKUP(SALIDA[[#This Row],[CODIGO]],STOCKSANLUIS[],7,FALSE)=0,"PRODUCTO SIN STOCK/UBICACIÓN",VLOOKUP(SALIDA[[#This Row],[CODIGO]],STOCKSANLUIS[],7,FALSE))</f>
        <v>C</v>
      </c>
      <c r="I3269" s="10"/>
      <c r="J3269" t="str">
        <f>SALIDA[[#This Row],[CODIGO]]&amp;"       "&amp;SALIDA[[#This Row],[FAMILIA]]</f>
        <v>02186       THE CHEMOURS</v>
      </c>
      <c r="K3269">
        <f>VLOOKUP(SALIDA[[#This Row],[CODIGO]],STOCK_STARSOFT[],5,FALSE)</f>
        <v>76.468172999999993</v>
      </c>
      <c r="L3269">
        <f>SALIDA[[#This Row],[CANTIDAD]]*SALIDA[[#This Row],[PRECIO UND]]</f>
        <v>152.93634599999999</v>
      </c>
    </row>
    <row r="3270" spans="1:12" x14ac:dyDescent="0.25">
      <c r="A3270" s="6" t="s">
        <v>2490</v>
      </c>
      <c r="B3270" s="100" t="str">
        <f>VLOOKUP(SALIDA[[#This Row],[CODIGO]],STOCKSANLUIS[],2,FALSE)</f>
        <v>LIMPIADOR PARA CONDENSADOR - NU-BRITE - 1GALON - NU CALGON</v>
      </c>
      <c r="C3270" s="153">
        <v>46095</v>
      </c>
      <c r="D3270">
        <v>1</v>
      </c>
      <c r="E3270">
        <f>IF(VLOOKUP(SALIDA[[#This Row],[CODIGO]],STOCKSANLUIS[],6,FALSE)=0,"PRODUCTO SIN STOCK/UBICACIÓN",VLOOKUP(SALIDA[[#This Row],[CODIGO]],STOCKSANLUIS[],6,FALSE))</f>
        <v>1</v>
      </c>
      <c r="F3270">
        <f>SALIDA[[#This Row],[CANTIDAD]]/SALIDA[[#This Row],[UND MEDIDA]]</f>
        <v>1</v>
      </c>
      <c r="G3270" t="str">
        <f>VLOOKUP(SALIDA[[#This Row],[CODIGO]],FAMILIAS[],4,FALSE)</f>
        <v>NU CALGON</v>
      </c>
      <c r="H3270" s="10" t="str">
        <f>IF(VLOOKUP(SALIDA[[#This Row],[CODIGO]],STOCKSANLUIS[],7,FALSE)=0,"PRODUCTO SIN STOCK/UBICACIÓN",VLOOKUP(SALIDA[[#This Row],[CODIGO]],STOCKSANLUIS[],7,FALSE))</f>
        <v>C</v>
      </c>
      <c r="I3270" s="10"/>
      <c r="J3270" t="str">
        <f>SALIDA[[#This Row],[CODIGO]]&amp;"       "&amp;SALIDA[[#This Row],[FAMILIA]]</f>
        <v>02043       NU CALGON</v>
      </c>
      <c r="K3270">
        <f>VLOOKUP(SALIDA[[#This Row],[CODIGO]],STOCK_STARSOFT[],5,FALSE)</f>
        <v>9.0050089999999994</v>
      </c>
      <c r="L3270">
        <f>SALIDA[[#This Row],[CANTIDAD]]*SALIDA[[#This Row],[PRECIO UND]]</f>
        <v>9.0050089999999994</v>
      </c>
    </row>
    <row r="3271" spans="1:12" x14ac:dyDescent="0.25">
      <c r="A3271" s="6" t="s">
        <v>2490</v>
      </c>
      <c r="B3271" s="100" t="str">
        <f>VLOOKUP(SALIDA[[#This Row],[CODIGO]],STOCKSANLUIS[],2,FALSE)</f>
        <v>LIMPIADOR PARA CONDENSADOR - NU-BRITE - 1GALON - NU CALGON</v>
      </c>
      <c r="C3271" s="153">
        <v>46097</v>
      </c>
      <c r="D3271">
        <v>5</v>
      </c>
      <c r="E3271">
        <f>IF(VLOOKUP(SALIDA[[#This Row],[CODIGO]],STOCKSANLUIS[],6,FALSE)=0,"PRODUCTO SIN STOCK/UBICACIÓN",VLOOKUP(SALIDA[[#This Row],[CODIGO]],STOCKSANLUIS[],6,FALSE))</f>
        <v>1</v>
      </c>
      <c r="F3271">
        <f>SALIDA[[#This Row],[CANTIDAD]]/SALIDA[[#This Row],[UND MEDIDA]]</f>
        <v>5</v>
      </c>
      <c r="G3271" t="str">
        <f>VLOOKUP(SALIDA[[#This Row],[CODIGO]],FAMILIAS[],4,FALSE)</f>
        <v>NU CALGON</v>
      </c>
      <c r="H3271" s="10" t="str">
        <f>IF(VLOOKUP(SALIDA[[#This Row],[CODIGO]],STOCKSANLUIS[],7,FALSE)=0,"PRODUCTO SIN STOCK/UBICACIÓN",VLOOKUP(SALIDA[[#This Row],[CODIGO]],STOCKSANLUIS[],7,FALSE))</f>
        <v>C</v>
      </c>
      <c r="I3271" s="10"/>
      <c r="J3271" t="str">
        <f>SALIDA[[#This Row],[CODIGO]]&amp;"       "&amp;SALIDA[[#This Row],[FAMILIA]]</f>
        <v>02043       NU CALGON</v>
      </c>
      <c r="K3271">
        <f>VLOOKUP(SALIDA[[#This Row],[CODIGO]],STOCK_STARSOFT[],5,FALSE)</f>
        <v>9.0050089999999994</v>
      </c>
      <c r="L3271">
        <f>SALIDA[[#This Row],[CANTIDAD]]*SALIDA[[#This Row],[PRECIO UND]]</f>
        <v>45.025044999999999</v>
      </c>
    </row>
    <row r="3272" spans="1:12" x14ac:dyDescent="0.25">
      <c r="A3272" s="6" t="s">
        <v>3291</v>
      </c>
      <c r="B3272" s="100" t="str">
        <f>VLOOKUP(SALIDA[[#This Row],[CODIGO]],STOCKSANLUIS[],2,FALSE)</f>
        <v>VALVULA PARA AGUA HELADA FAN &amp; COIL 2 VIAS 1/2" DIAMETRO  CON ACTUADOR  220V JOHNSON CONTROLS - VLC2200FC-C</v>
      </c>
      <c r="C3272" s="153">
        <v>46097</v>
      </c>
      <c r="D3272">
        <v>8</v>
      </c>
      <c r="E3272">
        <f>IF(VLOOKUP(SALIDA[[#This Row],[CODIGO]],STOCKSANLUIS[],6,FALSE)=0,"PRODUCTO SIN STOCK/UBICACIÓN",VLOOKUP(SALIDA[[#This Row],[CODIGO]],STOCKSANLUIS[],6,FALSE))</f>
        <v>1</v>
      </c>
      <c r="F3272">
        <f>SALIDA[[#This Row],[CANTIDAD]]/SALIDA[[#This Row],[UND MEDIDA]]</f>
        <v>8</v>
      </c>
      <c r="G3272" t="str">
        <f>VLOOKUP(SALIDA[[#This Row],[CODIGO]],FAMILIAS[],4,FALSE)</f>
        <v>JOHNSON CONTROLS</v>
      </c>
      <c r="H3272" s="10" t="str">
        <f>IF(VLOOKUP(SALIDA[[#This Row],[CODIGO]],STOCKSANLUIS[],7,FALSE)=0,"PRODUCTO SIN STOCK/UBICACIÓN",VLOOKUP(SALIDA[[#This Row],[CODIGO]],STOCKSANLUIS[],7,FALSE))</f>
        <v>A</v>
      </c>
      <c r="I3272" s="10" t="s">
        <v>19536</v>
      </c>
      <c r="J3272" t="str">
        <f>SALIDA[[#This Row],[CODIGO]]&amp;"       "&amp;SALIDA[[#This Row],[FAMILIA]]</f>
        <v>02713       JOHNSON CONTROLS</v>
      </c>
      <c r="K3272">
        <f>VLOOKUP(SALIDA[[#This Row],[CODIGO]],STOCK_STARSOFT[],5,FALSE)</f>
        <v>19.53922</v>
      </c>
      <c r="L3272">
        <f>SALIDA[[#This Row],[CANTIDAD]]*SALIDA[[#This Row],[PRECIO UND]]</f>
        <v>156.31376</v>
      </c>
    </row>
    <row r="3273" spans="1:12" x14ac:dyDescent="0.25">
      <c r="A3273" s="6" t="s">
        <v>2904</v>
      </c>
      <c r="B3273" s="100" t="str">
        <f>VLOOKUP(SALIDA[[#This Row],[CODIGO]],STOCKSANLUIS[],2,FALSE)</f>
        <v>SENSOR DE TEMPERATURA NTC - SB-70 - 2M - FULL GAUGE (REMPLAZO DEL SB-41 - NO USAR EN MT 622E)</v>
      </c>
      <c r="C3273" s="153">
        <v>46097</v>
      </c>
      <c r="D3273">
        <v>2</v>
      </c>
      <c r="E3273">
        <f>IF(VLOOKUP(SALIDA[[#This Row],[CODIGO]],STOCKSANLUIS[],6,FALSE)=0,"PRODUCTO SIN STOCK/UBICACIÓN",VLOOKUP(SALIDA[[#This Row],[CODIGO]],STOCKSANLUIS[],6,FALSE))</f>
        <v>1</v>
      </c>
      <c r="F3273">
        <f>SALIDA[[#This Row],[CANTIDAD]]/SALIDA[[#This Row],[UND MEDIDA]]</f>
        <v>2</v>
      </c>
      <c r="G3273" t="str">
        <f>VLOOKUP(SALIDA[[#This Row],[CODIGO]],FAMILIAS[],4,FALSE)</f>
        <v>FULL GAUGE</v>
      </c>
      <c r="H3273" s="10" t="str">
        <f>IF(VLOOKUP(SALIDA[[#This Row],[CODIGO]],STOCKSANLUIS[],7,FALSE)=0,"PRODUCTO SIN STOCK/UBICACIÓN",VLOOKUP(SALIDA[[#This Row],[CODIGO]],STOCKSANLUIS[],7,FALSE))</f>
        <v>A</v>
      </c>
      <c r="I3273" s="10"/>
      <c r="J3273" t="str">
        <f>SALIDA[[#This Row],[CODIGO]]&amp;"       "&amp;SALIDA[[#This Row],[FAMILIA]]</f>
        <v>02345       FULL GAUGE</v>
      </c>
      <c r="K3273">
        <f>VLOOKUP(SALIDA[[#This Row],[CODIGO]],STOCK_STARSOFT[],5,FALSE)</f>
        <v>1.711822</v>
      </c>
      <c r="L3273">
        <f>SALIDA[[#This Row],[CANTIDAD]]*SALIDA[[#This Row],[PRECIO UND]]</f>
        <v>3.4236439999999999</v>
      </c>
    </row>
    <row r="3274" spans="1:12" x14ac:dyDescent="0.25">
      <c r="A3274" s="6" t="s">
        <v>2928</v>
      </c>
      <c r="B3274" s="100" t="str">
        <f>VLOOKUP(SALIDA[[#This Row],[CODIGO]],STOCKSANLUIS[],2,FALSE)</f>
        <v>TERMOMETRO INFRA ROJO LASER - WH380 - EVERWELL</v>
      </c>
      <c r="C3274" s="153">
        <v>46097</v>
      </c>
      <c r="D3274">
        <v>2</v>
      </c>
      <c r="E3274">
        <f>IF(VLOOKUP(SALIDA[[#This Row],[CODIGO]],STOCKSANLUIS[],6,FALSE)=0,"PRODUCTO SIN STOCK/UBICACIÓN",VLOOKUP(SALIDA[[#This Row],[CODIGO]],STOCKSANLUIS[],6,FALSE))</f>
        <v>1</v>
      </c>
      <c r="F3274">
        <f>SALIDA[[#This Row],[CANTIDAD]]/SALIDA[[#This Row],[UND MEDIDA]]</f>
        <v>2</v>
      </c>
      <c r="G3274" t="str">
        <f>VLOOKUP(SALIDA[[#This Row],[CODIGO]],FAMILIAS[],4,FALSE)</f>
        <v>EVERWELL</v>
      </c>
      <c r="H3274" s="10" t="str">
        <f>IF(VLOOKUP(SALIDA[[#This Row],[CODIGO]],STOCKSANLUIS[],7,FALSE)=0,"PRODUCTO SIN STOCK/UBICACIÓN",VLOOKUP(SALIDA[[#This Row],[CODIGO]],STOCKSANLUIS[],7,FALSE))</f>
        <v>A</v>
      </c>
      <c r="I3274" s="10"/>
      <c r="J3274" t="str">
        <f>SALIDA[[#This Row],[CODIGO]]&amp;"       "&amp;SALIDA[[#This Row],[FAMILIA]]</f>
        <v>02392       EVERWELL</v>
      </c>
      <c r="K3274">
        <f>VLOOKUP(SALIDA[[#This Row],[CODIGO]],STOCK_STARSOFT[],5,FALSE)</f>
        <v>12.480423</v>
      </c>
      <c r="L3274">
        <f>SALIDA[[#This Row],[CANTIDAD]]*SALIDA[[#This Row],[PRECIO UND]]</f>
        <v>24.960846</v>
      </c>
    </row>
    <row r="3275" spans="1:12" x14ac:dyDescent="0.25">
      <c r="A3275" s="6" t="s">
        <v>3721</v>
      </c>
      <c r="B3275" s="100" t="str">
        <f>VLOOKUP(SALIDA[[#This Row],[CODIGO]],STOCKSANLUIS[],2,FALSE)</f>
        <v>MOTOVENTILADOR AXIAL EBM W6D800GE503 - 800MM - 220V/380V/440V TRIFÁSICO - 6 POLOS, CON REJILLA Y BASE - FLUJO V</v>
      </c>
      <c r="C3275" s="153">
        <v>46097</v>
      </c>
      <c r="D3275">
        <v>2</v>
      </c>
      <c r="E3275">
        <f>IF(VLOOKUP(SALIDA[[#This Row],[CODIGO]],STOCKSANLUIS[],6,FALSE)=0,"PRODUCTO SIN STOCK/UBICACIÓN",VLOOKUP(SALIDA[[#This Row],[CODIGO]],STOCKSANLUIS[],6,FALSE))</f>
        <v>1</v>
      </c>
      <c r="F3275">
        <f>SALIDA[[#This Row],[CANTIDAD]]/SALIDA[[#This Row],[UND MEDIDA]]</f>
        <v>2</v>
      </c>
      <c r="G3275" t="str">
        <f>VLOOKUP(SALIDA[[#This Row],[CODIGO]],FAMILIAS[],4,FALSE)</f>
        <v>EBM</v>
      </c>
      <c r="H3275" s="10" t="str">
        <f>IF(VLOOKUP(SALIDA[[#This Row],[CODIGO]],STOCKSANLUIS[],7,FALSE)=0,"PRODUCTO SIN STOCK/UBICACIÓN",VLOOKUP(SALIDA[[#This Row],[CODIGO]],STOCKSANLUIS[],7,FALSE))</f>
        <v>B</v>
      </c>
      <c r="I3275" s="10" t="s">
        <v>19536</v>
      </c>
      <c r="J3275" t="str">
        <f>SALIDA[[#This Row],[CODIGO]]&amp;"       "&amp;SALIDA[[#This Row],[FAMILIA]]</f>
        <v>03105       EBM</v>
      </c>
      <c r="K3275">
        <f>VLOOKUP(SALIDA[[#This Row],[CODIGO]],STOCK_STARSOFT[],5,FALSE)</f>
        <v>346.58456699999999</v>
      </c>
      <c r="L3275">
        <f>SALIDA[[#This Row],[CANTIDAD]]*SALIDA[[#This Row],[PRECIO UND]]</f>
        <v>693.16913399999999</v>
      </c>
    </row>
    <row r="3276" spans="1:12" x14ac:dyDescent="0.25">
      <c r="A3276" s="6" t="s">
        <v>79</v>
      </c>
      <c r="B3276" s="100" t="str">
        <f>VLOOKUP(SALIDA[[#This Row],[CODIGO]],STOCKSANLUIS[],2,FALSE)</f>
        <v>CONTROLADOR DE TEMPERATURA DIGITAL TC-900EL POWER - VER.07 - 12/24 VAC/DC - FULL GAUGE</v>
      </c>
      <c r="C3276" s="153">
        <v>46097</v>
      </c>
      <c r="D3276">
        <v>5</v>
      </c>
      <c r="E3276">
        <f>IF(VLOOKUP(SALIDA[[#This Row],[CODIGO]],STOCKSANLUIS[],6,FALSE)=0,"PRODUCTO SIN STOCK/UBICACIÓN",VLOOKUP(SALIDA[[#This Row],[CODIGO]],STOCKSANLUIS[],6,FALSE))</f>
        <v>1</v>
      </c>
      <c r="F3276">
        <f>SALIDA[[#This Row],[CANTIDAD]]/SALIDA[[#This Row],[UND MEDIDA]]</f>
        <v>5</v>
      </c>
      <c r="G3276" t="str">
        <f>VLOOKUP(SALIDA[[#This Row],[CODIGO]],FAMILIAS[],4,FALSE)</f>
        <v>FULL GAUGE</v>
      </c>
      <c r="H3276" s="10" t="str">
        <f>IF(VLOOKUP(SALIDA[[#This Row],[CODIGO]],STOCKSANLUIS[],7,FALSE)=0,"PRODUCTO SIN STOCK/UBICACIÓN",VLOOKUP(SALIDA[[#This Row],[CODIGO]],STOCKSANLUIS[],7,FALSE))</f>
        <v>C</v>
      </c>
      <c r="I3276" s="10" t="s">
        <v>19536</v>
      </c>
      <c r="J3276" t="str">
        <f>SALIDA[[#This Row],[CODIGO]]&amp;"       "&amp;SALIDA[[#This Row],[FAMILIA]]</f>
        <v>00044       FULL GAUGE</v>
      </c>
      <c r="K3276">
        <f>VLOOKUP(SALIDA[[#This Row],[CODIGO]],STOCK_STARSOFT[],5,FALSE)</f>
        <v>21.044938999999999</v>
      </c>
      <c r="L3276">
        <f>SALIDA[[#This Row],[CANTIDAD]]*SALIDA[[#This Row],[PRECIO UND]]</f>
        <v>105.224695</v>
      </c>
    </row>
    <row r="3277" spans="1:12" x14ac:dyDescent="0.25">
      <c r="A3277" s="6" t="s">
        <v>931</v>
      </c>
      <c r="B3277" s="100" t="str">
        <f>VLOOKUP(SALIDA[[#This Row],[CODIGO]],STOCKSANLUIS[],2,FALSE)</f>
        <v>ACEITE POLIOLESTER POE 32 - 1 GALON - BVA</v>
      </c>
      <c r="C3277" s="153">
        <v>46097</v>
      </c>
      <c r="D3277">
        <v>1</v>
      </c>
      <c r="E3277">
        <f>IF(VLOOKUP(SALIDA[[#This Row],[CODIGO]],STOCKSANLUIS[],6,FALSE)=0,"PRODUCTO SIN STOCK/UBICACIÓN",VLOOKUP(SALIDA[[#This Row],[CODIGO]],STOCKSANLUIS[],6,FALSE))</f>
        <v>1</v>
      </c>
      <c r="F3277">
        <f>SALIDA[[#This Row],[CANTIDAD]]/SALIDA[[#This Row],[UND MEDIDA]]</f>
        <v>1</v>
      </c>
      <c r="G3277" t="str">
        <f>VLOOKUP(SALIDA[[#This Row],[CODIGO]],FAMILIAS[],4,FALSE)</f>
        <v>BVA</v>
      </c>
      <c r="H3277" s="10" t="str">
        <f>IF(VLOOKUP(SALIDA[[#This Row],[CODIGO]],STOCKSANLUIS[],7,FALSE)=0,"PRODUCTO SIN STOCK/UBICACIÓN",VLOOKUP(SALIDA[[#This Row],[CODIGO]],STOCKSANLUIS[],7,FALSE))</f>
        <v>C</v>
      </c>
      <c r="I3277" s="10"/>
      <c r="J3277" t="str">
        <f>SALIDA[[#This Row],[CODIGO]]&amp;"       "&amp;SALIDA[[#This Row],[FAMILIA]]</f>
        <v>00987       BVA</v>
      </c>
      <c r="K3277">
        <f>VLOOKUP(SALIDA[[#This Row],[CODIGO]],STOCK_STARSOFT[],5,FALSE)</f>
        <v>47.466326000000002</v>
      </c>
      <c r="L3277">
        <f>SALIDA[[#This Row],[CANTIDAD]]*SALIDA[[#This Row],[PRECIO UND]]</f>
        <v>47.466326000000002</v>
      </c>
    </row>
    <row r="3278" spans="1:12" x14ac:dyDescent="0.25">
      <c r="A3278" s="6" t="s">
        <v>2836</v>
      </c>
      <c r="B3278" s="100" t="str">
        <f>VLOOKUP(SALIDA[[#This Row],[CODIGO]],STOCKSANLUIS[],2,FALSE)</f>
        <v>GAS REFRIGERANTE FREON R-134A - 13.62 KG - CHINO - CHEMOURS</v>
      </c>
      <c r="C3278" s="153">
        <v>46097</v>
      </c>
      <c r="D3278">
        <v>1</v>
      </c>
      <c r="E3278">
        <f>IF(VLOOKUP(SALIDA[[#This Row],[CODIGO]],STOCKSANLUIS[],6,FALSE)=0,"PRODUCTO SIN STOCK/UBICACIÓN",VLOOKUP(SALIDA[[#This Row],[CODIGO]],STOCKSANLUIS[],6,FALSE))</f>
        <v>1</v>
      </c>
      <c r="F3278">
        <f>SALIDA[[#This Row],[CANTIDAD]]/SALIDA[[#This Row],[UND MEDIDA]]</f>
        <v>1</v>
      </c>
      <c r="G3278" t="str">
        <f>VLOOKUP(SALIDA[[#This Row],[CODIGO]],FAMILIAS[],4,FALSE)</f>
        <v>THE CHEMOURS</v>
      </c>
      <c r="H3278" s="10" t="str">
        <f>IF(VLOOKUP(SALIDA[[#This Row],[CODIGO]],STOCKSANLUIS[],7,FALSE)=0,"PRODUCTO SIN STOCK/UBICACIÓN",VLOOKUP(SALIDA[[#This Row],[CODIGO]],STOCKSANLUIS[],7,FALSE))</f>
        <v>C</v>
      </c>
      <c r="I3278" s="10"/>
      <c r="J3278" t="str">
        <f>SALIDA[[#This Row],[CODIGO]]&amp;"       "&amp;SALIDA[[#This Row],[FAMILIA]]</f>
        <v>02304       THE CHEMOURS</v>
      </c>
      <c r="K3278">
        <f>VLOOKUP(SALIDA[[#This Row],[CODIGO]],STOCK_STARSOFT[],5,FALSE)</f>
        <v>132.07079300000001</v>
      </c>
      <c r="L3278">
        <f>SALIDA[[#This Row],[CANTIDAD]]*SALIDA[[#This Row],[PRECIO UND]]</f>
        <v>132.07079300000001</v>
      </c>
    </row>
    <row r="3279" spans="1:12" x14ac:dyDescent="0.25">
      <c r="A3279" s="6" t="s">
        <v>953</v>
      </c>
      <c r="B3279" s="100" t="str">
        <f>VLOOKUP(SALIDA[[#This Row],[CODIGO]],STOCKSANLUIS[],2,FALSE)</f>
        <v>INTERFACE USB CONV 32 - VER.03 - FULL GAUGE</v>
      </c>
      <c r="C3279" s="153">
        <v>46097</v>
      </c>
      <c r="D3279">
        <v>1</v>
      </c>
      <c r="E3279">
        <f>IF(VLOOKUP(SALIDA[[#This Row],[CODIGO]],STOCKSANLUIS[],6,FALSE)=0,"PRODUCTO SIN STOCK/UBICACIÓN",VLOOKUP(SALIDA[[#This Row],[CODIGO]],STOCKSANLUIS[],6,FALSE))</f>
        <v>1</v>
      </c>
      <c r="F3279">
        <f>SALIDA[[#This Row],[CANTIDAD]]/SALIDA[[#This Row],[UND MEDIDA]]</f>
        <v>1</v>
      </c>
      <c r="G3279" t="str">
        <f>VLOOKUP(SALIDA[[#This Row],[CODIGO]],FAMILIAS[],4,FALSE)</f>
        <v>FULL GAUGE</v>
      </c>
      <c r="H3279" s="10" t="str">
        <f>IF(VLOOKUP(SALIDA[[#This Row],[CODIGO]],STOCKSANLUIS[],7,FALSE)=0,"PRODUCTO SIN STOCK/UBICACIÓN",VLOOKUP(SALIDA[[#This Row],[CODIGO]],STOCKSANLUIS[],7,FALSE))</f>
        <v>A</v>
      </c>
      <c r="I3279" s="10"/>
      <c r="J3279" t="str">
        <f>SALIDA[[#This Row],[CODIGO]]&amp;"       "&amp;SALIDA[[#This Row],[FAMILIA]]</f>
        <v>01024       FULL GAUGE</v>
      </c>
      <c r="K3279">
        <f>VLOOKUP(SALIDA[[#This Row],[CODIGO]],STOCK_STARSOFT[],5,FALSE)</f>
        <v>41.384480000000003</v>
      </c>
      <c r="L3279">
        <f>SALIDA[[#This Row],[CANTIDAD]]*SALIDA[[#This Row],[PRECIO UND]]</f>
        <v>41.384480000000003</v>
      </c>
    </row>
    <row r="3280" spans="1:12" x14ac:dyDescent="0.25">
      <c r="A3280" s="6" t="s">
        <v>3856</v>
      </c>
      <c r="B3280" s="100" t="str">
        <f>VLOOKUP(SALIDA[[#This Row],[CODIGO]],STOCKSANLUIS[],2,FALSE)</f>
        <v>CORTINA DE AIRE DE 90 CM (36") - 220V/1PH/60HZ - STAR COLD - FM-1209Z/Y-MC</v>
      </c>
      <c r="C3280" s="153">
        <v>46097</v>
      </c>
      <c r="D3280">
        <v>2</v>
      </c>
      <c r="E3280">
        <f>IF(VLOOKUP(SALIDA[[#This Row],[CODIGO]],STOCKSANLUIS[],6,FALSE)=0,"PRODUCTO SIN STOCK/UBICACIÓN",VLOOKUP(SALIDA[[#This Row],[CODIGO]],STOCKSANLUIS[],6,FALSE))</f>
        <v>1</v>
      </c>
      <c r="F3280">
        <f>SALIDA[[#This Row],[CANTIDAD]]/SALIDA[[#This Row],[UND MEDIDA]]</f>
        <v>2</v>
      </c>
      <c r="G3280" t="str">
        <f>VLOOKUP(SALIDA[[#This Row],[CODIGO]],FAMILIAS[],4,FALSE)</f>
        <v>STAR COLD</v>
      </c>
      <c r="H3280" s="10" t="str">
        <f>IF(VLOOKUP(SALIDA[[#This Row],[CODIGO]],STOCKSANLUIS[],7,FALSE)=0,"PRODUCTO SIN STOCK/UBICACIÓN",VLOOKUP(SALIDA[[#This Row],[CODIGO]],STOCKSANLUIS[],7,FALSE))</f>
        <v>A</v>
      </c>
      <c r="I3280" s="10"/>
      <c r="J3280" t="str">
        <f>SALIDA[[#This Row],[CODIGO]]&amp;"       "&amp;SALIDA[[#This Row],[FAMILIA]]</f>
        <v>03287       STAR COLD</v>
      </c>
      <c r="K3280">
        <f>VLOOKUP(SALIDA[[#This Row],[CODIGO]],STOCK_STARSOFT[],5,FALSE)</f>
        <v>36.823205000000002</v>
      </c>
      <c r="L3280">
        <f>SALIDA[[#This Row],[CANTIDAD]]*SALIDA[[#This Row],[PRECIO UND]]</f>
        <v>73.646410000000003</v>
      </c>
    </row>
    <row r="3281" spans="1:12" x14ac:dyDescent="0.25">
      <c r="A3281" s="6" t="s">
        <v>3776</v>
      </c>
      <c r="B3281" s="100" t="str">
        <f>VLOOKUP(SALIDA[[#This Row],[CODIGO]],STOCKSANLUIS[],2,FALSE)</f>
        <v>LAMA DE PVC CLEARWAY STANDARD SMOOTH 8¨¨ X .080¨¨ X 300¨ (20 CM X 2MMX 91.44M)</v>
      </c>
      <c r="C3281" s="153">
        <v>46098</v>
      </c>
      <c r="D3281">
        <v>91.44</v>
      </c>
      <c r="E3281">
        <f>IF(VLOOKUP(SALIDA[[#This Row],[CODIGO]],STOCKSANLUIS[],6,FALSE)=0,"PRODUCTO SIN STOCK/UBICACIÓN",VLOOKUP(SALIDA[[#This Row],[CODIGO]],STOCKSANLUIS[],6,FALSE))</f>
        <v>91.44</v>
      </c>
      <c r="F3281">
        <f>SALIDA[[#This Row],[CANTIDAD]]/SALIDA[[#This Row],[UND MEDIDA]]</f>
        <v>1</v>
      </c>
      <c r="G3281" t="str">
        <f>VLOOKUP(SALIDA[[#This Row],[CODIGO]],FAMILIAS[],4,FALSE)</f>
        <v>CLEARWAY</v>
      </c>
      <c r="H3281" s="10" t="str">
        <f>IF(VLOOKUP(SALIDA[[#This Row],[CODIGO]],STOCKSANLUIS[],7,FALSE)=0,"PRODUCTO SIN STOCK/UBICACIÓN",VLOOKUP(SALIDA[[#This Row],[CODIGO]],STOCKSANLUIS[],7,FALSE))</f>
        <v>B/C</v>
      </c>
      <c r="I3281" s="10"/>
      <c r="J3281" t="str">
        <f>SALIDA[[#This Row],[CODIGO]]&amp;"       "&amp;SALIDA[[#This Row],[FAMILIA]]</f>
        <v>03169       CLEARWAY</v>
      </c>
      <c r="K3281">
        <f>VLOOKUP(SALIDA[[#This Row],[CODIGO]],STOCK_STARSOFT[],5,FALSE)</f>
        <v>1.2627120000000001</v>
      </c>
      <c r="L3281">
        <f>SALIDA[[#This Row],[CANTIDAD]]*SALIDA[[#This Row],[PRECIO UND]]</f>
        <v>115.46238528000001</v>
      </c>
    </row>
    <row r="3282" spans="1:12" x14ac:dyDescent="0.25">
      <c r="A3282" s="6" t="s">
        <v>259</v>
      </c>
      <c r="B3282" s="100" t="str">
        <f>VLOOKUP(SALIDA[[#This Row],[CODIGO]],STOCKSANLUIS[],2,FALSE)</f>
        <v>PLATINA KLEERSTRIP MAX BULLET HTP SILVER 2  PLOMO (60 CM)- 477600</v>
      </c>
      <c r="C3282" s="153">
        <v>46098</v>
      </c>
      <c r="D3282">
        <v>8</v>
      </c>
      <c r="E3282">
        <f>IF(VLOOKUP(SALIDA[[#This Row],[CODIGO]],STOCKSANLUIS[],6,FALSE)=0,"PRODUCTO SIN STOCK/UBICACIÓN",VLOOKUP(SALIDA[[#This Row],[CODIGO]],STOCKSANLUIS[],6,FALSE))</f>
        <v>1</v>
      </c>
      <c r="F3282">
        <f>SALIDA[[#This Row],[CANTIDAD]]/SALIDA[[#This Row],[UND MEDIDA]]</f>
        <v>8</v>
      </c>
      <c r="G3282" t="str">
        <f>VLOOKUP(SALIDA[[#This Row],[CODIGO]],FAMILIAS[],4,FALSE)</f>
        <v>ES ROBBINS</v>
      </c>
      <c r="H3282" s="10" t="str">
        <f>IF(VLOOKUP(SALIDA[[#This Row],[CODIGO]],STOCKSANLUIS[],7,FALSE)=0,"PRODUCTO SIN STOCK/UBICACIÓN",VLOOKUP(SALIDA[[#This Row],[CODIGO]],STOCKSANLUIS[],7,FALSE))</f>
        <v>C</v>
      </c>
      <c r="I3282" s="10"/>
      <c r="J3282" t="str">
        <f>SALIDA[[#This Row],[CODIGO]]&amp;"       "&amp;SALIDA[[#This Row],[FAMILIA]]</f>
        <v>00186       ES ROBBINS</v>
      </c>
      <c r="K3282">
        <f>VLOOKUP(SALIDA[[#This Row],[CODIGO]],STOCK_STARSOFT[],5,FALSE)</f>
        <v>4.3959429999999999</v>
      </c>
      <c r="L3282">
        <f>SALIDA[[#This Row],[CANTIDAD]]*SALIDA[[#This Row],[PRECIO UND]]</f>
        <v>35.167543999999999</v>
      </c>
    </row>
    <row r="3283" spans="1:12" x14ac:dyDescent="0.25">
      <c r="A3283" s="6" t="s">
        <v>3931</v>
      </c>
      <c r="B3283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283" s="153">
        <v>46098</v>
      </c>
      <c r="D3283">
        <v>1</v>
      </c>
      <c r="E3283">
        <f>IF(VLOOKUP(SALIDA[[#This Row],[CODIGO]],STOCKSANLUIS[],6,FALSE)=0,"PRODUCTO SIN STOCK/UBICACIÓN",VLOOKUP(SALIDA[[#This Row],[CODIGO]],STOCKSANLUIS[],6,FALSE))</f>
        <v>1</v>
      </c>
      <c r="F3283">
        <f>SALIDA[[#This Row],[CANTIDAD]]/SALIDA[[#This Row],[UND MEDIDA]]</f>
        <v>1</v>
      </c>
      <c r="G3283" t="str">
        <f>VLOOKUP(SALIDA[[#This Row],[CODIGO]],FAMILIAS[],4,FALSE)</f>
        <v>VIKING</v>
      </c>
      <c r="H3283" s="10" t="str">
        <f>IF(VLOOKUP(SALIDA[[#This Row],[CODIGO]],STOCKSANLUIS[],7,FALSE)=0,"PRODUCTO SIN STOCK/UBICACIÓN",VLOOKUP(SALIDA[[#This Row],[CODIGO]],STOCKSANLUIS[],7,FALSE))</f>
        <v>B</v>
      </c>
      <c r="I3283" s="10"/>
      <c r="J3283" t="str">
        <f>SALIDA[[#This Row],[CODIGO]]&amp;"       "&amp;SALIDA[[#This Row],[FAMILIA]]</f>
        <v>03397       VIKING</v>
      </c>
      <c r="K3283">
        <f>VLOOKUP(SALIDA[[#This Row],[CODIGO]],STOCK_STARSOFT[],5,FALSE)</f>
        <v>267.68141000000003</v>
      </c>
      <c r="L3283">
        <f>SALIDA[[#This Row],[CANTIDAD]]*SALIDA[[#This Row],[PRECIO UND]]</f>
        <v>267.68141000000003</v>
      </c>
    </row>
    <row r="3284" spans="1:12" x14ac:dyDescent="0.25">
      <c r="A3284" s="6" t="s">
        <v>2904</v>
      </c>
      <c r="B3284" s="100" t="str">
        <f>VLOOKUP(SALIDA[[#This Row],[CODIGO]],STOCKSANLUIS[],2,FALSE)</f>
        <v>SENSOR DE TEMPERATURA NTC - SB-70 - 2M - FULL GAUGE (REMPLAZO DEL SB-41 - NO USAR EN MT 622E)</v>
      </c>
      <c r="C3284" s="153">
        <v>46098</v>
      </c>
      <c r="D3284">
        <v>5</v>
      </c>
      <c r="E3284">
        <f>IF(VLOOKUP(SALIDA[[#This Row],[CODIGO]],STOCKSANLUIS[],6,FALSE)=0,"PRODUCTO SIN STOCK/UBICACIÓN",VLOOKUP(SALIDA[[#This Row],[CODIGO]],STOCKSANLUIS[],6,FALSE))</f>
        <v>1</v>
      </c>
      <c r="F3284">
        <f>SALIDA[[#This Row],[CANTIDAD]]/SALIDA[[#This Row],[UND MEDIDA]]</f>
        <v>5</v>
      </c>
      <c r="G3284" t="str">
        <f>VLOOKUP(SALIDA[[#This Row],[CODIGO]],FAMILIAS[],4,FALSE)</f>
        <v>FULL GAUGE</v>
      </c>
      <c r="H3284" s="10" t="str">
        <f>IF(VLOOKUP(SALIDA[[#This Row],[CODIGO]],STOCKSANLUIS[],7,FALSE)=0,"PRODUCTO SIN STOCK/UBICACIÓN",VLOOKUP(SALIDA[[#This Row],[CODIGO]],STOCKSANLUIS[],7,FALSE))</f>
        <v>A</v>
      </c>
      <c r="I3284" s="10"/>
      <c r="J3284" t="str">
        <f>SALIDA[[#This Row],[CODIGO]]&amp;"       "&amp;SALIDA[[#This Row],[FAMILIA]]</f>
        <v>02345       FULL GAUGE</v>
      </c>
      <c r="K3284">
        <f>VLOOKUP(SALIDA[[#This Row],[CODIGO]],STOCK_STARSOFT[],5,FALSE)</f>
        <v>1.711822</v>
      </c>
      <c r="L3284">
        <f>SALIDA[[#This Row],[CANTIDAD]]*SALIDA[[#This Row],[PRECIO UND]]</f>
        <v>8.5591100000000004</v>
      </c>
    </row>
    <row r="3285" spans="1:12" x14ac:dyDescent="0.25">
      <c r="A3285" s="6" t="s">
        <v>33</v>
      </c>
      <c r="B3285" s="100" t="str">
        <f>VLOOKUP(SALIDA[[#This Row],[CODIGO]],STOCKSANLUIS[],2,FALSE)</f>
        <v>CONTROLADOR DE TEMPERATURA DIGITAL MT-512E 2HP - VER.13 - 115/220 VAC - FULL GAUGE</v>
      </c>
      <c r="C3285" s="153">
        <v>46098</v>
      </c>
      <c r="D3285">
        <v>1</v>
      </c>
      <c r="E3285">
        <f>IF(VLOOKUP(SALIDA[[#This Row],[CODIGO]],STOCKSANLUIS[],6,FALSE)=0,"PRODUCTO SIN STOCK/UBICACIÓN",VLOOKUP(SALIDA[[#This Row],[CODIGO]],STOCKSANLUIS[],6,FALSE))</f>
        <v>1</v>
      </c>
      <c r="F3285">
        <f>SALIDA[[#This Row],[CANTIDAD]]/SALIDA[[#This Row],[UND MEDIDA]]</f>
        <v>1</v>
      </c>
      <c r="G3285" t="str">
        <f>VLOOKUP(SALIDA[[#This Row],[CODIGO]],FAMILIAS[],4,FALSE)</f>
        <v>FULL GAUGE</v>
      </c>
      <c r="H3285" s="10" t="str">
        <f>IF(VLOOKUP(SALIDA[[#This Row],[CODIGO]],STOCKSANLUIS[],7,FALSE)=0,"PRODUCTO SIN STOCK/UBICACIÓN",VLOOKUP(SALIDA[[#This Row],[CODIGO]],STOCKSANLUIS[],7,FALSE))</f>
        <v>C</v>
      </c>
      <c r="I3285" s="10"/>
      <c r="J3285" t="str">
        <f>SALIDA[[#This Row],[CODIGO]]&amp;"       "&amp;SALIDA[[#This Row],[FAMILIA]]</f>
        <v>00016       FULL GAUGE</v>
      </c>
      <c r="K3285">
        <f>VLOOKUP(SALIDA[[#This Row],[CODIGO]],STOCK_STARSOFT[],5,FALSE)</f>
        <v>13.318346</v>
      </c>
      <c r="L3285">
        <f>SALIDA[[#This Row],[CANTIDAD]]*SALIDA[[#This Row],[PRECIO UND]]</f>
        <v>13.318346</v>
      </c>
    </row>
    <row r="3286" spans="1:12" x14ac:dyDescent="0.25">
      <c r="A3286" s="6" t="s">
        <v>77</v>
      </c>
      <c r="B3286" s="100" t="str">
        <f>VLOOKUP(SALIDA[[#This Row],[CODIGO]],STOCKSANLUIS[],2,FALSE)</f>
        <v>CONTROLADOR DE TEMPERATURA DIGITAL TC-900EW LOG - VER.04 - 115/220 VAC - FULL GAUGE - WHITE</v>
      </c>
      <c r="C3286" s="153">
        <v>46098</v>
      </c>
      <c r="D3286">
        <v>22</v>
      </c>
      <c r="E3286">
        <f>IF(VLOOKUP(SALIDA[[#This Row],[CODIGO]],STOCKSANLUIS[],6,FALSE)=0,"PRODUCTO SIN STOCK/UBICACIÓN",VLOOKUP(SALIDA[[#This Row],[CODIGO]],STOCKSANLUIS[],6,FALSE))</f>
        <v>1</v>
      </c>
      <c r="F3286">
        <f>SALIDA[[#This Row],[CANTIDAD]]/SALIDA[[#This Row],[UND MEDIDA]]</f>
        <v>22</v>
      </c>
      <c r="G3286" t="str">
        <f>VLOOKUP(SALIDA[[#This Row],[CODIGO]],FAMILIAS[],4,FALSE)</f>
        <v>FULL GAUGE</v>
      </c>
      <c r="H3286" s="10" t="str">
        <f>IF(VLOOKUP(SALIDA[[#This Row],[CODIGO]],STOCKSANLUIS[],7,FALSE)=0,"PRODUCTO SIN STOCK/UBICACIÓN",VLOOKUP(SALIDA[[#This Row],[CODIGO]],STOCKSANLUIS[],7,FALSE))</f>
        <v>C</v>
      </c>
      <c r="I3286" s="10" t="s">
        <v>19536</v>
      </c>
      <c r="J3286" t="str">
        <f>SALIDA[[#This Row],[CODIGO]]&amp;"       "&amp;SALIDA[[#This Row],[FAMILIA]]</f>
        <v>00041       FULL GAUGE</v>
      </c>
      <c r="K3286">
        <f>VLOOKUP(SALIDA[[#This Row],[CODIGO]],STOCK_STARSOFT[],5,FALSE)</f>
        <v>34.414344</v>
      </c>
      <c r="L3286">
        <f>SALIDA[[#This Row],[CANTIDAD]]*SALIDA[[#This Row],[PRECIO UND]]</f>
        <v>757.11556799999994</v>
      </c>
    </row>
    <row r="3287" spans="1:12" x14ac:dyDescent="0.25">
      <c r="A3287" s="6" t="s">
        <v>35</v>
      </c>
      <c r="B3287" s="100" t="str">
        <f>VLOOKUP(SALIDA[[#This Row],[CODIGO]],STOCKSANLUIS[],2,FALSE)</f>
        <v>CONTROLADOR DE TEMPERATURA DIGITAL MT-512EL 2HP - VER.13 - 12/24 VAC/DC - FULL GAUGE</v>
      </c>
      <c r="C3287" s="153">
        <v>46098</v>
      </c>
      <c r="D3287">
        <v>7</v>
      </c>
      <c r="E3287">
        <f>IF(VLOOKUP(SALIDA[[#This Row],[CODIGO]],STOCKSANLUIS[],6,FALSE)=0,"PRODUCTO SIN STOCK/UBICACIÓN",VLOOKUP(SALIDA[[#This Row],[CODIGO]],STOCKSANLUIS[],6,FALSE))</f>
        <v>1</v>
      </c>
      <c r="F3287">
        <f>SALIDA[[#This Row],[CANTIDAD]]/SALIDA[[#This Row],[UND MEDIDA]]</f>
        <v>7</v>
      </c>
      <c r="G3287" t="str">
        <f>VLOOKUP(SALIDA[[#This Row],[CODIGO]],FAMILIAS[],4,FALSE)</f>
        <v>FULL GAUGE</v>
      </c>
      <c r="H3287" s="10" t="str">
        <f>IF(VLOOKUP(SALIDA[[#This Row],[CODIGO]],STOCKSANLUIS[],7,FALSE)=0,"PRODUCTO SIN STOCK/UBICACIÓN",VLOOKUP(SALIDA[[#This Row],[CODIGO]],STOCKSANLUIS[],7,FALSE))</f>
        <v>C</v>
      </c>
      <c r="I3287" s="10" t="s">
        <v>19536</v>
      </c>
      <c r="J3287" t="str">
        <f>SALIDA[[#This Row],[CODIGO]]&amp;"       "&amp;SALIDA[[#This Row],[FAMILIA]]</f>
        <v>00017       FULL GAUGE</v>
      </c>
      <c r="K3287">
        <f>VLOOKUP(SALIDA[[#This Row],[CODIGO]],STOCK_STARSOFT[],5,FALSE)</f>
        <v>15.751519</v>
      </c>
      <c r="L3287">
        <f>SALIDA[[#This Row],[CANTIDAD]]*SALIDA[[#This Row],[PRECIO UND]]</f>
        <v>110.260633</v>
      </c>
    </row>
    <row r="3288" spans="1:12" x14ac:dyDescent="0.25">
      <c r="A3288" s="6" t="s">
        <v>22278</v>
      </c>
      <c r="B3288" s="100" t="str">
        <f>VLOOKUP(SALIDA[[#This Row],[CODIGO]],STOCKSANLUIS[],2,FALSE)</f>
        <v>VÁLVULA PARA LATA ROSCA SAE DE 7/16" Y SAE DE 1/4"-EVERFROST</v>
      </c>
      <c r="C3288" s="153">
        <v>46098</v>
      </c>
      <c r="D3288">
        <v>1</v>
      </c>
      <c r="E3288" t="str">
        <f>IF(VLOOKUP(SALIDA[[#This Row],[CODIGO]],STOCKSANLUIS[],6,FALSE)=0,"PRODUCTO SIN STOCK/UBICACIÓN",VLOOKUP(SALIDA[[#This Row],[CODIGO]],STOCKSANLUIS[],6,FALSE))</f>
        <v>PRODUCTO SIN STOCK/UBICACIÓN</v>
      </c>
      <c r="F3288" t="e">
        <f>SALIDA[[#This Row],[CANTIDAD]]/SALIDA[[#This Row],[UND MEDIDA]]</f>
        <v>#VALUE!</v>
      </c>
      <c r="G3288" t="str">
        <f>VLOOKUP(SALIDA[[#This Row],[CODIGO]],FAMILIAS[],4,FALSE)</f>
        <v>EVERFROST</v>
      </c>
      <c r="H3288" s="10" t="str">
        <f>IF(VLOOKUP(SALIDA[[#This Row],[CODIGO]],STOCKSANLUIS[],7,FALSE)=0,"PRODUCTO SIN STOCK/UBICACIÓN",VLOOKUP(SALIDA[[#This Row],[CODIGO]],STOCKSANLUIS[],7,FALSE))</f>
        <v>C</v>
      </c>
      <c r="I3288" s="10"/>
      <c r="J3288" t="str">
        <f>SALIDA[[#This Row],[CODIGO]]&amp;"       "&amp;SALIDA[[#This Row],[FAMILIA]]</f>
        <v>03631       EVERFROST</v>
      </c>
      <c r="K3288">
        <f>VLOOKUP(SALIDA[[#This Row],[CODIGO]],STOCK_STARSOFT[],5,FALSE)</f>
        <v>0.82757400000000003</v>
      </c>
      <c r="L3288">
        <f>SALIDA[[#This Row],[CANTIDAD]]*SALIDA[[#This Row],[PRECIO UND]]</f>
        <v>0.82757400000000003</v>
      </c>
    </row>
    <row r="3289" spans="1:12" x14ac:dyDescent="0.25">
      <c r="A3289" s="6" t="s">
        <v>3224</v>
      </c>
      <c r="B3289" s="100" t="str">
        <f>VLOOKUP(SALIDA[[#This Row],[CODIGO]],STOCKSANLUIS[],2,FALSE)</f>
        <v xml:space="preserve">SELLADOR DE CALOR - LACO - 1.7GR </v>
      </c>
      <c r="C3289" s="153">
        <v>46098</v>
      </c>
      <c r="D3289">
        <v>24</v>
      </c>
      <c r="E3289">
        <f>IF(VLOOKUP(SALIDA[[#This Row],[CODIGO]],STOCKSANLUIS[],6,FALSE)=0,"PRODUCTO SIN STOCK/UBICACIÓN",VLOOKUP(SALIDA[[#This Row],[CODIGO]],STOCKSANLUIS[],6,FALSE))</f>
        <v>1</v>
      </c>
      <c r="F3289">
        <f>SALIDA[[#This Row],[CANTIDAD]]/SALIDA[[#This Row],[UND MEDIDA]]</f>
        <v>24</v>
      </c>
      <c r="G3289" t="str">
        <f>VLOOKUP(SALIDA[[#This Row],[CODIGO]],FAMILIAS[],4,FALSE)</f>
        <v>QUALITY</v>
      </c>
      <c r="H3289" s="10" t="str">
        <f>IF(VLOOKUP(SALIDA[[#This Row],[CODIGO]],STOCKSANLUIS[],7,FALSE)=0,"PRODUCTO SIN STOCK/UBICACIÓN",VLOOKUP(SALIDA[[#This Row],[CODIGO]],STOCKSANLUIS[],7,FALSE))</f>
        <v>C</v>
      </c>
      <c r="I3289" s="10"/>
      <c r="J3289" t="str">
        <f>SALIDA[[#This Row],[CODIGO]]&amp;"       "&amp;SALIDA[[#This Row],[FAMILIA]]</f>
        <v>02618       QUALITY</v>
      </c>
      <c r="K3289">
        <f>VLOOKUP(SALIDA[[#This Row],[CODIGO]],STOCK_STARSOFT[],5,FALSE)</f>
        <v>13.546878</v>
      </c>
      <c r="L3289">
        <f>SALIDA[[#This Row],[CANTIDAD]]*SALIDA[[#This Row],[PRECIO UND]]</f>
        <v>325.12507199999999</v>
      </c>
    </row>
    <row r="3290" spans="1:12" x14ac:dyDescent="0.25">
      <c r="A3290" s="6" t="s">
        <v>22020</v>
      </c>
      <c r="B3290" s="100" t="str">
        <f>VLOOKUP(SALIDA[[#This Row],[CODIGO]],STOCKSANLUIS[],2,FALSE)</f>
        <v>EVAPORADOR DUCTO DE 60000 BTU/H R410A 208-230V/60HZ/1PH - VIKING "VIKINGO" - PROUDLY DESIGNED IN USA - BLUE FIN PROTECTION - XJAHI-60 - MADE IN P.R.C.</v>
      </c>
      <c r="C3290" s="153">
        <v>46098</v>
      </c>
      <c r="D3290">
        <v>2</v>
      </c>
      <c r="E3290">
        <f>IF(VLOOKUP(SALIDA[[#This Row],[CODIGO]],STOCKSANLUIS[],6,FALSE)=0,"PRODUCTO SIN STOCK/UBICACIÓN",VLOOKUP(SALIDA[[#This Row],[CODIGO]],STOCKSANLUIS[],6,FALSE))</f>
        <v>1</v>
      </c>
      <c r="F3290">
        <f>SALIDA[[#This Row],[CANTIDAD]]/SALIDA[[#This Row],[UND MEDIDA]]</f>
        <v>2</v>
      </c>
      <c r="G3290" t="str">
        <f>VLOOKUP(SALIDA[[#This Row],[CODIGO]],FAMILIAS[],4,FALSE)</f>
        <v>VIKING</v>
      </c>
      <c r="H3290" s="10" t="str">
        <f>IF(VLOOKUP(SALIDA[[#This Row],[CODIGO]],STOCKSANLUIS[],7,FALSE)=0,"PRODUCTO SIN STOCK/UBICACIÓN",VLOOKUP(SALIDA[[#This Row],[CODIGO]],STOCKSANLUIS[],7,FALSE))</f>
        <v>B</v>
      </c>
      <c r="I3290" s="10" t="s">
        <v>19536</v>
      </c>
      <c r="J3290" t="str">
        <f>SALIDA[[#This Row],[CODIGO]]&amp;"       "&amp;SALIDA[[#This Row],[FAMILIA]]</f>
        <v>03538       VIKING</v>
      </c>
      <c r="K3290">
        <f>VLOOKUP(SALIDA[[#This Row],[CODIGO]],STOCK_STARSOFT[],5,FALSE)</f>
        <v>260.73812900000001</v>
      </c>
      <c r="L3290">
        <f>SALIDA[[#This Row],[CANTIDAD]]*SALIDA[[#This Row],[PRECIO UND]]</f>
        <v>521.47625800000003</v>
      </c>
    </row>
    <row r="3291" spans="1:12" x14ac:dyDescent="0.25">
      <c r="A3291" s="6" t="s">
        <v>35</v>
      </c>
      <c r="B3291" s="100" t="str">
        <f>VLOOKUP(SALIDA[[#This Row],[CODIGO]],STOCKSANLUIS[],2,FALSE)</f>
        <v>CONTROLADOR DE TEMPERATURA DIGITAL MT-512EL 2HP - VER.13 - 12/24 VAC/DC - FULL GAUGE</v>
      </c>
      <c r="C3291" s="153">
        <v>46098</v>
      </c>
      <c r="D3291">
        <v>2</v>
      </c>
      <c r="E3291">
        <f>IF(VLOOKUP(SALIDA[[#This Row],[CODIGO]],STOCKSANLUIS[],6,FALSE)=0,"PRODUCTO SIN STOCK/UBICACIÓN",VLOOKUP(SALIDA[[#This Row],[CODIGO]],STOCKSANLUIS[],6,FALSE))</f>
        <v>1</v>
      </c>
      <c r="F3291">
        <f>SALIDA[[#This Row],[CANTIDAD]]/SALIDA[[#This Row],[UND MEDIDA]]</f>
        <v>2</v>
      </c>
      <c r="G3291" t="str">
        <f>VLOOKUP(SALIDA[[#This Row],[CODIGO]],FAMILIAS[],4,FALSE)</f>
        <v>FULL GAUGE</v>
      </c>
      <c r="H3291" s="10" t="str">
        <f>IF(VLOOKUP(SALIDA[[#This Row],[CODIGO]],STOCKSANLUIS[],7,FALSE)=0,"PRODUCTO SIN STOCK/UBICACIÓN",VLOOKUP(SALIDA[[#This Row],[CODIGO]],STOCKSANLUIS[],7,FALSE))</f>
        <v>C</v>
      </c>
      <c r="I3291" s="10"/>
      <c r="J3291" t="str">
        <f>SALIDA[[#This Row],[CODIGO]]&amp;"       "&amp;SALIDA[[#This Row],[FAMILIA]]</f>
        <v>00017       FULL GAUGE</v>
      </c>
      <c r="K3291">
        <f>VLOOKUP(SALIDA[[#This Row],[CODIGO]],STOCK_STARSOFT[],5,FALSE)</f>
        <v>15.751519</v>
      </c>
      <c r="L3291">
        <f>SALIDA[[#This Row],[CANTIDAD]]*SALIDA[[#This Row],[PRECIO UND]]</f>
        <v>31.503038</v>
      </c>
    </row>
    <row r="3292" spans="1:12" x14ac:dyDescent="0.25">
      <c r="A3292" s="6" t="s">
        <v>77</v>
      </c>
      <c r="B3292" s="100" t="str">
        <f>VLOOKUP(SALIDA[[#This Row],[CODIGO]],STOCKSANLUIS[],2,FALSE)</f>
        <v>CONTROLADOR DE TEMPERATURA DIGITAL TC-900EW LOG - VER.04 - 115/220 VAC - FULL GAUGE - WHITE</v>
      </c>
      <c r="C3292" s="153">
        <v>46099</v>
      </c>
      <c r="D3292">
        <v>3</v>
      </c>
      <c r="E3292">
        <f>IF(VLOOKUP(SALIDA[[#This Row],[CODIGO]],STOCKSANLUIS[],6,FALSE)=0,"PRODUCTO SIN STOCK/UBICACIÓN",VLOOKUP(SALIDA[[#This Row],[CODIGO]],STOCKSANLUIS[],6,FALSE))</f>
        <v>1</v>
      </c>
      <c r="F3292">
        <f>SALIDA[[#This Row],[CANTIDAD]]/SALIDA[[#This Row],[UND MEDIDA]]</f>
        <v>3</v>
      </c>
      <c r="G3292" t="str">
        <f>VLOOKUP(SALIDA[[#This Row],[CODIGO]],FAMILIAS[],4,FALSE)</f>
        <v>FULL GAUGE</v>
      </c>
      <c r="H3292" s="10" t="str">
        <f>IF(VLOOKUP(SALIDA[[#This Row],[CODIGO]],STOCKSANLUIS[],7,FALSE)=0,"PRODUCTO SIN STOCK/UBICACIÓN",VLOOKUP(SALIDA[[#This Row],[CODIGO]],STOCKSANLUIS[],7,FALSE))</f>
        <v>C</v>
      </c>
      <c r="I3292" s="10" t="s">
        <v>19536</v>
      </c>
      <c r="J3292" t="str">
        <f>SALIDA[[#This Row],[CODIGO]]&amp;"       "&amp;SALIDA[[#This Row],[FAMILIA]]</f>
        <v>00041       FULL GAUGE</v>
      </c>
      <c r="K3292">
        <f>VLOOKUP(SALIDA[[#This Row],[CODIGO]],STOCK_STARSOFT[],5,FALSE)</f>
        <v>34.414344</v>
      </c>
      <c r="L3292">
        <f>SALIDA[[#This Row],[CANTIDAD]]*SALIDA[[#This Row],[PRECIO UND]]</f>
        <v>103.243032</v>
      </c>
    </row>
    <row r="3293" spans="1:12" x14ac:dyDescent="0.25">
      <c r="A3293" s="6" t="s">
        <v>79</v>
      </c>
      <c r="B3293" s="100" t="str">
        <f>VLOOKUP(SALIDA[[#This Row],[CODIGO]],STOCKSANLUIS[],2,FALSE)</f>
        <v>CONTROLADOR DE TEMPERATURA DIGITAL TC-900EL POWER - VER.07 - 12/24 VAC/DC - FULL GAUGE</v>
      </c>
      <c r="C3293" s="153">
        <v>46099</v>
      </c>
      <c r="D3293">
        <v>6</v>
      </c>
      <c r="E3293">
        <f>IF(VLOOKUP(SALIDA[[#This Row],[CODIGO]],STOCKSANLUIS[],6,FALSE)=0,"PRODUCTO SIN STOCK/UBICACIÓN",VLOOKUP(SALIDA[[#This Row],[CODIGO]],STOCKSANLUIS[],6,FALSE))</f>
        <v>1</v>
      </c>
      <c r="F3293">
        <f>SALIDA[[#This Row],[CANTIDAD]]/SALIDA[[#This Row],[UND MEDIDA]]</f>
        <v>6</v>
      </c>
      <c r="G3293" t="str">
        <f>VLOOKUP(SALIDA[[#This Row],[CODIGO]],FAMILIAS[],4,FALSE)</f>
        <v>FULL GAUGE</v>
      </c>
      <c r="H3293" s="10" t="str">
        <f>IF(VLOOKUP(SALIDA[[#This Row],[CODIGO]],STOCKSANLUIS[],7,FALSE)=0,"PRODUCTO SIN STOCK/UBICACIÓN",VLOOKUP(SALIDA[[#This Row],[CODIGO]],STOCKSANLUIS[],7,FALSE))</f>
        <v>C</v>
      </c>
      <c r="I3293" s="10" t="s">
        <v>19536</v>
      </c>
      <c r="J3293" t="str">
        <f>SALIDA[[#This Row],[CODIGO]]&amp;"       "&amp;SALIDA[[#This Row],[FAMILIA]]</f>
        <v>00044       FULL GAUGE</v>
      </c>
      <c r="K3293">
        <f>VLOOKUP(SALIDA[[#This Row],[CODIGO]],STOCK_STARSOFT[],5,FALSE)</f>
        <v>21.044938999999999</v>
      </c>
      <c r="L3293">
        <f>SALIDA[[#This Row],[CANTIDAD]]*SALIDA[[#This Row],[PRECIO UND]]</f>
        <v>126.269634</v>
      </c>
    </row>
    <row r="3294" spans="1:12" x14ac:dyDescent="0.25">
      <c r="A3294" s="6" t="s">
        <v>22230</v>
      </c>
      <c r="B3294" s="100" t="str">
        <f>VLOOKUP(SALIDA[[#This Row],[CODIGO]],STOCKSANLUIS[],2,FALSE)</f>
        <v>COMPRESOR ROTATIVO - 36000 BTU/H - 220V/60HZ - 1PH R410 - ASQ330N1UMU - SIN CAPACITOR 60UF/400V - GMCC</v>
      </c>
      <c r="C3294" s="153">
        <v>46099</v>
      </c>
      <c r="D3294">
        <v>1</v>
      </c>
      <c r="E3294" t="str">
        <f>IF(VLOOKUP(SALIDA[[#This Row],[CODIGO]],STOCKSANLUIS[],6,FALSE)=0,"PRODUCTO SIN STOCK/UBICACIÓN",VLOOKUP(SALIDA[[#This Row],[CODIGO]],STOCKSANLUIS[],6,FALSE))</f>
        <v>PRODUCTO SIN STOCK/UBICACIÓN</v>
      </c>
      <c r="F3294" t="e">
        <f>SALIDA[[#This Row],[CANTIDAD]]/SALIDA[[#This Row],[UND MEDIDA]]</f>
        <v>#VALUE!</v>
      </c>
      <c r="G3294" t="str">
        <f>VLOOKUP(SALIDA[[#This Row],[CODIGO]],FAMILIAS[],4,FALSE)</f>
        <v>GMCC</v>
      </c>
      <c r="H3294" s="10" t="str">
        <f>IF(VLOOKUP(SALIDA[[#This Row],[CODIGO]],STOCKSANLUIS[],7,FALSE)=0,"PRODUCTO SIN STOCK/UBICACIÓN",VLOOKUP(SALIDA[[#This Row],[CODIGO]],STOCKSANLUIS[],7,FALSE))</f>
        <v>B</v>
      </c>
      <c r="I3294" s="10"/>
      <c r="J3294" t="str">
        <f>SALIDA[[#This Row],[CODIGO]]&amp;"       "&amp;SALIDA[[#This Row],[FAMILIA]]</f>
        <v>03606       GMCC</v>
      </c>
      <c r="K3294">
        <f>VLOOKUP(SALIDA[[#This Row],[CODIGO]],STOCK_STARSOFT[],5,FALSE)</f>
        <v>109.332926</v>
      </c>
      <c r="L3294">
        <f>SALIDA[[#This Row],[CANTIDAD]]*SALIDA[[#This Row],[PRECIO UND]]</f>
        <v>109.332926</v>
      </c>
    </row>
    <row r="3295" spans="1:12" x14ac:dyDescent="0.25">
      <c r="A3295" s="6" t="s">
        <v>2693</v>
      </c>
      <c r="B3295" s="100" t="str">
        <f>VLOOKUP(SALIDA[[#This Row],[CODIGO]],STOCKSANLUIS[],2,FALSE)</f>
        <v>GAS REFRIGERANTE FREON R-410A - 11.35 KG - CHINO - CHEMOURS</v>
      </c>
      <c r="C3295" s="153">
        <v>46099</v>
      </c>
      <c r="D3295">
        <v>3</v>
      </c>
      <c r="E3295">
        <f>IF(VLOOKUP(SALIDA[[#This Row],[CODIGO]],STOCKSANLUIS[],6,FALSE)=0,"PRODUCTO SIN STOCK/UBICACIÓN",VLOOKUP(SALIDA[[#This Row],[CODIGO]],STOCKSANLUIS[],6,FALSE))</f>
        <v>1</v>
      </c>
      <c r="F3295">
        <f>SALIDA[[#This Row],[CANTIDAD]]/SALIDA[[#This Row],[UND MEDIDA]]</f>
        <v>3</v>
      </c>
      <c r="G3295" t="str">
        <f>VLOOKUP(SALIDA[[#This Row],[CODIGO]],FAMILIAS[],4,FALSE)</f>
        <v>THE CHEMOURS</v>
      </c>
      <c r="H3295" s="10" t="str">
        <f>IF(VLOOKUP(SALIDA[[#This Row],[CODIGO]],STOCKSANLUIS[],7,FALSE)=0,"PRODUCTO SIN STOCK/UBICACIÓN",VLOOKUP(SALIDA[[#This Row],[CODIGO]],STOCKSANLUIS[],7,FALSE))</f>
        <v>C</v>
      </c>
      <c r="I3295" s="10"/>
      <c r="J3295" t="str">
        <f>SALIDA[[#This Row],[CODIGO]]&amp;"       "&amp;SALIDA[[#This Row],[FAMILIA]]</f>
        <v>02187       THE CHEMOURS</v>
      </c>
      <c r="K3295">
        <f>VLOOKUP(SALIDA[[#This Row],[CODIGO]],STOCK_STARSOFT[],5,FALSE)</f>
        <v>122.01251999999999</v>
      </c>
      <c r="L3295">
        <f>SALIDA[[#This Row],[CANTIDAD]]*SALIDA[[#This Row],[PRECIO UND]]</f>
        <v>366.03755999999998</v>
      </c>
    </row>
    <row r="3296" spans="1:12" x14ac:dyDescent="0.25">
      <c r="A3296" s="6" t="s">
        <v>1356</v>
      </c>
      <c r="B3296" s="100" t="str">
        <f>VLOOKUP(SALIDA[[#This Row],[CODIGO]],STOCKSANLUIS[],2,FALSE)</f>
        <v>MANGA AISLANTE C1-H-054 DE 2 1/8" X 1/2" - ARMAFLEX/ARMACELL</v>
      </c>
      <c r="C3296" s="153">
        <v>46099</v>
      </c>
      <c r="D3296">
        <v>30</v>
      </c>
      <c r="E3296">
        <f>IF(VLOOKUP(SALIDA[[#This Row],[CODIGO]],STOCKSANLUIS[],6,FALSE)=0,"PRODUCTO SIN STOCK/UBICACIÓN",VLOOKUP(SALIDA[[#This Row],[CODIGO]],STOCKSANLUIS[],6,FALSE))</f>
        <v>1</v>
      </c>
      <c r="F3296">
        <f>SALIDA[[#This Row],[CANTIDAD]]/SALIDA[[#This Row],[UND MEDIDA]]</f>
        <v>30</v>
      </c>
      <c r="G3296" t="str">
        <f>VLOOKUP(SALIDA[[#This Row],[CODIGO]],FAMILIAS[],4,FALSE)</f>
        <v>ARMACELL</v>
      </c>
      <c r="H3296" s="10" t="str">
        <f>IF(VLOOKUP(SALIDA[[#This Row],[CODIGO]],STOCKSANLUIS[],7,FALSE)=0,"PRODUCTO SIN STOCK/UBICACIÓN",VLOOKUP(SALIDA[[#This Row],[CODIGO]],STOCKSANLUIS[],7,FALSE))</f>
        <v>A</v>
      </c>
      <c r="I3296" s="10"/>
      <c r="J3296" t="str">
        <f>SALIDA[[#This Row],[CODIGO]]&amp;"       "&amp;SALIDA[[#This Row],[FAMILIA]]</f>
        <v>01394       ARMACELL</v>
      </c>
      <c r="K3296">
        <f>VLOOKUP(SALIDA[[#This Row],[CODIGO]],STOCK_STARSOFT[],5,FALSE)</f>
        <v>2.8703029999999998</v>
      </c>
      <c r="L3296">
        <f>SALIDA[[#This Row],[CANTIDAD]]*SALIDA[[#This Row],[PRECIO UND]]</f>
        <v>86.109089999999995</v>
      </c>
    </row>
    <row r="3297" spans="1:12" x14ac:dyDescent="0.25">
      <c r="A3297" s="6" t="s">
        <v>19299</v>
      </c>
      <c r="B3297" s="100" t="str">
        <f>VLOOKUP(SALIDA[[#This Row],[CODIGO]],STOCKSANLUIS[],2,FALSE)</f>
        <v>CINTA DE PVC PARA MINI SPLITS 50MMX50M - TAFETAN - EVERFROST - HIGH QUALITY</v>
      </c>
      <c r="C3297" s="153">
        <v>46099</v>
      </c>
      <c r="D3297">
        <v>4</v>
      </c>
      <c r="E3297">
        <f>IF(VLOOKUP(SALIDA[[#This Row],[CODIGO]],STOCKSANLUIS[],6,FALSE)=0,"PRODUCTO SIN STOCK/UBICACIÓN",VLOOKUP(SALIDA[[#This Row],[CODIGO]],STOCKSANLUIS[],6,FALSE))</f>
        <v>1</v>
      </c>
      <c r="F3297">
        <f>SALIDA[[#This Row],[CANTIDAD]]/SALIDA[[#This Row],[UND MEDIDA]]</f>
        <v>4</v>
      </c>
      <c r="G3297" t="str">
        <f>VLOOKUP(SALIDA[[#This Row],[CODIGO]],FAMILIAS[],4,FALSE)</f>
        <v>EVERFROST</v>
      </c>
      <c r="H3297" s="10" t="str">
        <f>IF(VLOOKUP(SALIDA[[#This Row],[CODIGO]],STOCKSANLUIS[],7,FALSE)=0,"PRODUCTO SIN STOCK/UBICACIÓN",VLOOKUP(SALIDA[[#This Row],[CODIGO]],STOCKSANLUIS[],7,FALSE))</f>
        <v>C</v>
      </c>
      <c r="I3297" s="10"/>
      <c r="J3297" t="str">
        <f>SALIDA[[#This Row],[CODIGO]]&amp;"       "&amp;SALIDA[[#This Row],[FAMILIA]]</f>
        <v>03489       EVERFROST</v>
      </c>
      <c r="K3297">
        <f>VLOOKUP(SALIDA[[#This Row],[CODIGO]],STOCK_STARSOFT[],5,FALSE)</f>
        <v>0.76004300000000002</v>
      </c>
      <c r="L3297">
        <f>SALIDA[[#This Row],[CANTIDAD]]*SALIDA[[#This Row],[PRECIO UND]]</f>
        <v>3.0401720000000001</v>
      </c>
    </row>
    <row r="3298" spans="1:12" x14ac:dyDescent="0.25">
      <c r="A3298" s="6" t="s">
        <v>1882</v>
      </c>
      <c r="B3298" s="100" t="str">
        <f>VLOOKUP(SALIDA[[#This Row],[CODIGO]],STOCKSANLUIS[],2,FALSE)</f>
        <v>MOTOVENTILADOR AXIAL EBM S4D500-AM01-03 - 500MM - 220V/380V/440V TRIFÁSICO - 4 POLOS, CON REJILLA - FLUJO V</v>
      </c>
      <c r="C3298" s="153">
        <v>46099</v>
      </c>
      <c r="D3298">
        <v>1</v>
      </c>
      <c r="E3298">
        <f>IF(VLOOKUP(SALIDA[[#This Row],[CODIGO]],STOCKSANLUIS[],6,FALSE)=0,"PRODUCTO SIN STOCK/UBICACIÓN",VLOOKUP(SALIDA[[#This Row],[CODIGO]],STOCKSANLUIS[],6,FALSE))</f>
        <v>1</v>
      </c>
      <c r="F3298">
        <f>SALIDA[[#This Row],[CANTIDAD]]/SALIDA[[#This Row],[UND MEDIDA]]</f>
        <v>1</v>
      </c>
      <c r="G3298" t="str">
        <f>VLOOKUP(SALIDA[[#This Row],[CODIGO]],FAMILIAS[],4,FALSE)</f>
        <v>EBM</v>
      </c>
      <c r="H3298" s="10" t="str">
        <f>IF(VLOOKUP(SALIDA[[#This Row],[CODIGO]],STOCKSANLUIS[],7,FALSE)=0,"PRODUCTO SIN STOCK/UBICACIÓN",VLOOKUP(SALIDA[[#This Row],[CODIGO]],STOCKSANLUIS[],7,FALSE))</f>
        <v>C</v>
      </c>
      <c r="I3298" s="10"/>
      <c r="J3298" t="str">
        <f>SALIDA[[#This Row],[CODIGO]]&amp;"       "&amp;SALIDA[[#This Row],[FAMILIA]]</f>
        <v>01705       EBM</v>
      </c>
      <c r="K3298">
        <f>VLOOKUP(SALIDA[[#This Row],[CODIGO]],STOCK_STARSOFT[],5,FALSE)</f>
        <v>186.88978399999999</v>
      </c>
      <c r="L3298">
        <f>SALIDA[[#This Row],[CANTIDAD]]*SALIDA[[#This Row],[PRECIO UND]]</f>
        <v>186.88978399999999</v>
      </c>
    </row>
    <row r="3299" spans="1:12" x14ac:dyDescent="0.25">
      <c r="A3299" s="6" t="s">
        <v>3078</v>
      </c>
      <c r="B3299" s="100" t="str">
        <f>VLOOKUP(SALIDA[[#This Row],[CODIGO]],STOCKSANLUIS[],2,FALSE)</f>
        <v>CIERRE RÁPIDO F-921 A CON LLAVE FI0 1279 - CAFF</v>
      </c>
      <c r="C3299" s="153">
        <v>46099</v>
      </c>
      <c r="D3299">
        <v>1</v>
      </c>
      <c r="E3299">
        <f>IF(VLOOKUP(SALIDA[[#This Row],[CODIGO]],STOCKSANLUIS[],6,FALSE)=0,"PRODUCTO SIN STOCK/UBICACIÓN",VLOOKUP(SALIDA[[#This Row],[CODIGO]],STOCKSANLUIS[],6,FALSE))</f>
        <v>1</v>
      </c>
      <c r="F3299">
        <f>SALIDA[[#This Row],[CANTIDAD]]/SALIDA[[#This Row],[UND MEDIDA]]</f>
        <v>1</v>
      </c>
      <c r="G3299" t="str">
        <f>VLOOKUP(SALIDA[[#This Row],[CODIGO]],FAMILIAS[],4,FALSE)</f>
        <v>CAFF</v>
      </c>
      <c r="H3299" s="10" t="str">
        <f>IF(VLOOKUP(SALIDA[[#This Row],[CODIGO]],STOCKSANLUIS[],7,FALSE)=0,"PRODUCTO SIN STOCK/UBICACIÓN",VLOOKUP(SALIDA[[#This Row],[CODIGO]],STOCKSANLUIS[],7,FALSE))</f>
        <v>A</v>
      </c>
      <c r="I3299" s="10"/>
      <c r="J3299" t="str">
        <f>SALIDA[[#This Row],[CODIGO]]&amp;"       "&amp;SALIDA[[#This Row],[FAMILIA]]</f>
        <v>02473       CAFF</v>
      </c>
      <c r="K3299">
        <f>VLOOKUP(SALIDA[[#This Row],[CODIGO]],STOCK_STARSOFT[],5,FALSE)</f>
        <v>56.62</v>
      </c>
      <c r="L3299">
        <f>SALIDA[[#This Row],[CANTIDAD]]*SALIDA[[#This Row],[PRECIO UND]]</f>
        <v>56.62</v>
      </c>
    </row>
    <row r="3300" spans="1:12" x14ac:dyDescent="0.25">
      <c r="A3300" s="6" t="s">
        <v>3927</v>
      </c>
      <c r="B3300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3300" s="153">
        <v>46099</v>
      </c>
      <c r="D3300">
        <v>1</v>
      </c>
      <c r="E3300">
        <f>IF(VLOOKUP(SALIDA[[#This Row],[CODIGO]],STOCKSANLUIS[],6,FALSE)=0,"PRODUCTO SIN STOCK/UBICACIÓN",VLOOKUP(SALIDA[[#This Row],[CODIGO]],STOCKSANLUIS[],6,FALSE))</f>
        <v>1</v>
      </c>
      <c r="F3300">
        <f>SALIDA[[#This Row],[CANTIDAD]]/SALIDA[[#This Row],[UND MEDIDA]]</f>
        <v>1</v>
      </c>
      <c r="G3300" t="str">
        <f>VLOOKUP(SALIDA[[#This Row],[CODIGO]],FAMILIAS[],4,FALSE)</f>
        <v>VIKING</v>
      </c>
      <c r="H3300" s="10" t="str">
        <f>IF(VLOOKUP(SALIDA[[#This Row],[CODIGO]],STOCKSANLUIS[],7,FALSE)=0,"PRODUCTO SIN STOCK/UBICACIÓN",VLOOKUP(SALIDA[[#This Row],[CODIGO]],STOCKSANLUIS[],7,FALSE))</f>
        <v>B</v>
      </c>
      <c r="I3300" s="10" t="s">
        <v>19536</v>
      </c>
      <c r="J3300" t="str">
        <f>SALIDA[[#This Row],[CODIGO]]&amp;"       "&amp;SALIDA[[#This Row],[FAMILIA]]</f>
        <v>03395       VIKING</v>
      </c>
      <c r="K3300">
        <f>VLOOKUP(SALIDA[[#This Row],[CODIGO]],STOCK_STARSOFT[],5,FALSE)</f>
        <v>148.63707299999999</v>
      </c>
      <c r="L3300">
        <f>SALIDA[[#This Row],[CANTIDAD]]*SALIDA[[#This Row],[PRECIO UND]]</f>
        <v>148.63707299999999</v>
      </c>
    </row>
    <row r="3301" spans="1:12" x14ac:dyDescent="0.25">
      <c r="A3301" s="6" t="s">
        <v>2022</v>
      </c>
      <c r="B3301" s="100" t="str">
        <f>VLOOKUP(SALIDA[[#This Row],[CODIGO]],STOCKSANLUIS[],2,FALSE)</f>
        <v>CONTROLADOR DE TEMPERATURA DIGITAL TC-900E POWER - VER.07 - 115/220 VAC - FULL GAUGE</v>
      </c>
      <c r="C3301" s="153">
        <v>46099</v>
      </c>
      <c r="D3301">
        <v>3</v>
      </c>
      <c r="E3301">
        <f>IF(VLOOKUP(SALIDA[[#This Row],[CODIGO]],STOCKSANLUIS[],6,FALSE)=0,"PRODUCTO SIN STOCK/UBICACIÓN",VLOOKUP(SALIDA[[#This Row],[CODIGO]],STOCKSANLUIS[],6,FALSE))</f>
        <v>1</v>
      </c>
      <c r="F3301">
        <f>SALIDA[[#This Row],[CANTIDAD]]/SALIDA[[#This Row],[UND MEDIDA]]</f>
        <v>3</v>
      </c>
      <c r="G3301" t="str">
        <f>VLOOKUP(SALIDA[[#This Row],[CODIGO]],FAMILIAS[],4,FALSE)</f>
        <v>FULL GAUGE</v>
      </c>
      <c r="H3301" s="10" t="str">
        <f>IF(VLOOKUP(SALIDA[[#This Row],[CODIGO]],STOCKSANLUIS[],7,FALSE)=0,"PRODUCTO SIN STOCK/UBICACIÓN",VLOOKUP(SALIDA[[#This Row],[CODIGO]],STOCKSANLUIS[],7,FALSE))</f>
        <v>C</v>
      </c>
      <c r="I3301" s="10"/>
      <c r="J3301" t="str">
        <f>SALIDA[[#This Row],[CODIGO]]&amp;"       "&amp;SALIDA[[#This Row],[FAMILIA]]</f>
        <v>01785       FULL GAUGE</v>
      </c>
      <c r="K3301">
        <f>VLOOKUP(SALIDA[[#This Row],[CODIGO]],STOCK_STARSOFT[],5,FALSE)</f>
        <v>18.272079000000002</v>
      </c>
      <c r="L3301">
        <f>SALIDA[[#This Row],[CANTIDAD]]*SALIDA[[#This Row],[PRECIO UND]]</f>
        <v>54.816237000000001</v>
      </c>
    </row>
    <row r="3302" spans="1:12" x14ac:dyDescent="0.25">
      <c r="A3302" s="6" t="s">
        <v>3353</v>
      </c>
      <c r="B3302" s="100" t="str">
        <f>VLOOKUP(SALIDA[[#This Row],[CODIGO]],STOCKSANLUIS[],2,FALSE)</f>
        <v>CONTROLADOR DE TEMPERATURA DIGITAL MICROSOL II E PLUS PARA CALEFACCIÓN SOLAR - VER.08 - 115/220 VAC - FULL GAUGE</v>
      </c>
      <c r="C3302" s="153">
        <v>46099</v>
      </c>
      <c r="D3302">
        <v>1</v>
      </c>
      <c r="E3302">
        <f>IF(VLOOKUP(SALIDA[[#This Row],[CODIGO]],STOCKSANLUIS[],6,FALSE)=0,"PRODUCTO SIN STOCK/UBICACIÓN",VLOOKUP(SALIDA[[#This Row],[CODIGO]],STOCKSANLUIS[],6,FALSE))</f>
        <v>1</v>
      </c>
      <c r="F3302">
        <f>SALIDA[[#This Row],[CANTIDAD]]/SALIDA[[#This Row],[UND MEDIDA]]</f>
        <v>1</v>
      </c>
      <c r="G3302" t="str">
        <f>VLOOKUP(SALIDA[[#This Row],[CODIGO]],FAMILIAS[],4,FALSE)</f>
        <v>FULL GAUGE</v>
      </c>
      <c r="H3302" s="10" t="str">
        <f>IF(VLOOKUP(SALIDA[[#This Row],[CODIGO]],STOCKSANLUIS[],7,FALSE)=0,"PRODUCTO SIN STOCK/UBICACIÓN",VLOOKUP(SALIDA[[#This Row],[CODIGO]],STOCKSANLUIS[],7,FALSE))</f>
        <v>C</v>
      </c>
      <c r="I3302" s="10"/>
      <c r="J3302" t="str">
        <f>SALIDA[[#This Row],[CODIGO]]&amp;"       "&amp;SALIDA[[#This Row],[FAMILIA]]</f>
        <v>02763       FULL GAUGE</v>
      </c>
      <c r="K3302">
        <f>VLOOKUP(SALIDA[[#This Row],[CODIGO]],STOCK_STARSOFT[],5,FALSE)</f>
        <v>48.309435999999998</v>
      </c>
      <c r="L3302">
        <f>SALIDA[[#This Row],[CANTIDAD]]*SALIDA[[#This Row],[PRECIO UND]]</f>
        <v>48.309435999999998</v>
      </c>
    </row>
    <row r="3303" spans="1:12" x14ac:dyDescent="0.25">
      <c r="A3303" s="6" t="s">
        <v>3293</v>
      </c>
      <c r="B3303" s="100" t="str">
        <f>VLOOKUP(SALIDA[[#This Row],[CODIGO]],STOCKSANLUIS[],2,FALSE)</f>
        <v>VALVULA PARA AGUA HELADA FAN &amp; COIL 2 VIAS 3/4" DIAMETRO  CON ACTUADOR  220V JOHNSON CONTROLS - VLC2200GC-C</v>
      </c>
      <c r="C3303" s="153">
        <v>46099</v>
      </c>
      <c r="D3303">
        <v>17</v>
      </c>
      <c r="E3303">
        <f>IF(VLOOKUP(SALIDA[[#This Row],[CODIGO]],STOCKSANLUIS[],6,FALSE)=0,"PRODUCTO SIN STOCK/UBICACIÓN",VLOOKUP(SALIDA[[#This Row],[CODIGO]],STOCKSANLUIS[],6,FALSE))</f>
        <v>1</v>
      </c>
      <c r="F3303">
        <f>SALIDA[[#This Row],[CANTIDAD]]/SALIDA[[#This Row],[UND MEDIDA]]</f>
        <v>17</v>
      </c>
      <c r="G3303" t="str">
        <f>VLOOKUP(SALIDA[[#This Row],[CODIGO]],FAMILIAS[],4,FALSE)</f>
        <v>JOHNSON CONTROLS</v>
      </c>
      <c r="H3303" s="10" t="str">
        <f>IF(VLOOKUP(SALIDA[[#This Row],[CODIGO]],STOCKSANLUIS[],7,FALSE)=0,"PRODUCTO SIN STOCK/UBICACIÓN",VLOOKUP(SALIDA[[#This Row],[CODIGO]],STOCKSANLUIS[],7,FALSE))</f>
        <v>A</v>
      </c>
      <c r="I3303" s="10"/>
      <c r="J3303" t="str">
        <f>SALIDA[[#This Row],[CODIGO]]&amp;"       "&amp;SALIDA[[#This Row],[FAMILIA]]</f>
        <v>02714       JOHNSON CONTROLS</v>
      </c>
      <c r="K3303">
        <f>VLOOKUP(SALIDA[[#This Row],[CODIGO]],STOCK_STARSOFT[],5,FALSE)</f>
        <v>13.849964</v>
      </c>
      <c r="L3303">
        <f>SALIDA[[#This Row],[CANTIDAD]]*SALIDA[[#This Row],[PRECIO UND]]</f>
        <v>235.449388</v>
      </c>
    </row>
    <row r="3304" spans="1:12" x14ac:dyDescent="0.25">
      <c r="A3304" s="6" t="s">
        <v>259</v>
      </c>
      <c r="B3304" s="100" t="str">
        <f>VLOOKUP(SALIDA[[#This Row],[CODIGO]],STOCKSANLUIS[],2,FALSE)</f>
        <v>PLATINA KLEERSTRIP MAX BULLET HTP SILVER 2  PLOMO (60 CM)- 477600</v>
      </c>
      <c r="C3304" s="153">
        <v>46099</v>
      </c>
      <c r="D3304">
        <v>6</v>
      </c>
      <c r="E3304">
        <f>IF(VLOOKUP(SALIDA[[#This Row],[CODIGO]],STOCKSANLUIS[],6,FALSE)=0,"PRODUCTO SIN STOCK/UBICACIÓN",VLOOKUP(SALIDA[[#This Row],[CODIGO]],STOCKSANLUIS[],6,FALSE))</f>
        <v>1</v>
      </c>
      <c r="F3304">
        <f>SALIDA[[#This Row],[CANTIDAD]]/SALIDA[[#This Row],[UND MEDIDA]]</f>
        <v>6</v>
      </c>
      <c r="G3304" t="str">
        <f>VLOOKUP(SALIDA[[#This Row],[CODIGO]],FAMILIAS[],4,FALSE)</f>
        <v>ES ROBBINS</v>
      </c>
      <c r="H3304" s="10" t="str">
        <f>IF(VLOOKUP(SALIDA[[#This Row],[CODIGO]],STOCKSANLUIS[],7,FALSE)=0,"PRODUCTO SIN STOCK/UBICACIÓN",VLOOKUP(SALIDA[[#This Row],[CODIGO]],STOCKSANLUIS[],7,FALSE))</f>
        <v>C</v>
      </c>
      <c r="I3304" s="10"/>
      <c r="J3304" t="str">
        <f>SALIDA[[#This Row],[CODIGO]]&amp;"       "&amp;SALIDA[[#This Row],[FAMILIA]]</f>
        <v>00186       ES ROBBINS</v>
      </c>
      <c r="K3304">
        <f>VLOOKUP(SALIDA[[#This Row],[CODIGO]],STOCK_STARSOFT[],5,FALSE)</f>
        <v>4.3959429999999999</v>
      </c>
      <c r="L3304">
        <f>SALIDA[[#This Row],[CANTIDAD]]*SALIDA[[#This Row],[PRECIO UND]]</f>
        <v>26.375658000000001</v>
      </c>
    </row>
    <row r="3305" spans="1:12" x14ac:dyDescent="0.25">
      <c r="A3305" s="6" t="s">
        <v>3776</v>
      </c>
      <c r="B3305" s="100" t="str">
        <f>VLOOKUP(SALIDA[[#This Row],[CODIGO]],STOCKSANLUIS[],2,FALSE)</f>
        <v>LAMA DE PVC CLEARWAY STANDARD SMOOTH 8¨¨ X .080¨¨ X 300¨ (20 CM X 2MMX 91.44M)</v>
      </c>
      <c r="C3305" s="153">
        <v>46099</v>
      </c>
      <c r="D3305">
        <v>45</v>
      </c>
      <c r="E3305">
        <f>IF(VLOOKUP(SALIDA[[#This Row],[CODIGO]],STOCKSANLUIS[],6,FALSE)=0,"PRODUCTO SIN STOCK/UBICACIÓN",VLOOKUP(SALIDA[[#This Row],[CODIGO]],STOCKSANLUIS[],6,FALSE))</f>
        <v>91.44</v>
      </c>
      <c r="F3305">
        <f>SALIDA[[#This Row],[CANTIDAD]]/SALIDA[[#This Row],[UND MEDIDA]]</f>
        <v>0.49212598425196852</v>
      </c>
      <c r="G3305" t="str">
        <f>VLOOKUP(SALIDA[[#This Row],[CODIGO]],FAMILIAS[],4,FALSE)</f>
        <v>CLEARWAY</v>
      </c>
      <c r="H3305" s="10" t="str">
        <f>IF(VLOOKUP(SALIDA[[#This Row],[CODIGO]],STOCKSANLUIS[],7,FALSE)=0,"PRODUCTO SIN STOCK/UBICACIÓN",VLOOKUP(SALIDA[[#This Row],[CODIGO]],STOCKSANLUIS[],7,FALSE))</f>
        <v>B/C</v>
      </c>
      <c r="I3305" s="10"/>
      <c r="J3305" t="str">
        <f>SALIDA[[#This Row],[CODIGO]]&amp;"       "&amp;SALIDA[[#This Row],[FAMILIA]]</f>
        <v>03169       CLEARWAY</v>
      </c>
      <c r="K3305">
        <f>VLOOKUP(SALIDA[[#This Row],[CODIGO]],STOCK_STARSOFT[],5,FALSE)</f>
        <v>1.2627120000000001</v>
      </c>
      <c r="L3305">
        <f>SALIDA[[#This Row],[CANTIDAD]]*SALIDA[[#This Row],[PRECIO UND]]</f>
        <v>56.822040000000001</v>
      </c>
    </row>
    <row r="3306" spans="1:12" x14ac:dyDescent="0.25">
      <c r="A3306" s="6" t="s">
        <v>485</v>
      </c>
      <c r="B3306" s="100" t="str">
        <f>VLOOKUP(SALIDA[[#This Row],[CODIGO]],STOCKSANLUIS[],2,FALSE)</f>
        <v>SOLDADURA DE PLATA HARRIS AL 0%</v>
      </c>
      <c r="C3306" s="153">
        <v>46099</v>
      </c>
      <c r="D3306">
        <v>10</v>
      </c>
      <c r="E3306">
        <f>IF(VLOOKUP(SALIDA[[#This Row],[CODIGO]],STOCKSANLUIS[],6,FALSE)=0,"PRODUCTO SIN STOCK/UBICACIÓN",VLOOKUP(SALIDA[[#This Row],[CODIGO]],STOCKSANLUIS[],6,FALSE))</f>
        <v>1</v>
      </c>
      <c r="F3306">
        <f>SALIDA[[#This Row],[CANTIDAD]]/SALIDA[[#This Row],[UND MEDIDA]]</f>
        <v>10</v>
      </c>
      <c r="G3306" t="str">
        <f>VLOOKUP(SALIDA[[#This Row],[CODIGO]],FAMILIAS[],4,FALSE)</f>
        <v>HARRIS</v>
      </c>
      <c r="H3306" s="10" t="str">
        <f>IF(VLOOKUP(SALIDA[[#This Row],[CODIGO]],STOCKSANLUIS[],7,FALSE)=0,"PRODUCTO SIN STOCK/UBICACIÓN",VLOOKUP(SALIDA[[#This Row],[CODIGO]],STOCKSANLUIS[],7,FALSE))</f>
        <v>C</v>
      </c>
      <c r="I3306" s="10"/>
      <c r="J3306" t="str">
        <f>SALIDA[[#This Row],[CODIGO]]&amp;"       "&amp;SALIDA[[#This Row],[FAMILIA]]</f>
        <v>00405       HARRIS</v>
      </c>
      <c r="K3306">
        <f>VLOOKUP(SALIDA[[#This Row],[CODIGO]],STOCK_STARSOFT[],5,FALSE)</f>
        <v>0.38343100000000002</v>
      </c>
      <c r="L3306">
        <f>SALIDA[[#This Row],[CANTIDAD]]*SALIDA[[#This Row],[PRECIO UND]]</f>
        <v>3.8343100000000003</v>
      </c>
    </row>
    <row r="3307" spans="1:12" x14ac:dyDescent="0.25">
      <c r="A3307" s="6" t="s">
        <v>2693</v>
      </c>
      <c r="B3307" s="100" t="str">
        <f>VLOOKUP(SALIDA[[#This Row],[CODIGO]],STOCKSANLUIS[],2,FALSE)</f>
        <v>GAS REFRIGERANTE FREON R-410A - 11.35 KG - CHINO - CHEMOURS</v>
      </c>
      <c r="C3307" s="153">
        <v>46099</v>
      </c>
      <c r="D3307">
        <v>1</v>
      </c>
      <c r="E3307">
        <f>IF(VLOOKUP(SALIDA[[#This Row],[CODIGO]],STOCKSANLUIS[],6,FALSE)=0,"PRODUCTO SIN STOCK/UBICACIÓN",VLOOKUP(SALIDA[[#This Row],[CODIGO]],STOCKSANLUIS[],6,FALSE))</f>
        <v>1</v>
      </c>
      <c r="F3307">
        <f>SALIDA[[#This Row],[CANTIDAD]]/SALIDA[[#This Row],[UND MEDIDA]]</f>
        <v>1</v>
      </c>
      <c r="G3307" t="str">
        <f>VLOOKUP(SALIDA[[#This Row],[CODIGO]],FAMILIAS[],4,FALSE)</f>
        <v>THE CHEMOURS</v>
      </c>
      <c r="H3307" s="10" t="str">
        <f>IF(VLOOKUP(SALIDA[[#This Row],[CODIGO]],STOCKSANLUIS[],7,FALSE)=0,"PRODUCTO SIN STOCK/UBICACIÓN",VLOOKUP(SALIDA[[#This Row],[CODIGO]],STOCKSANLUIS[],7,FALSE))</f>
        <v>C</v>
      </c>
      <c r="I3307" s="10"/>
      <c r="J3307" t="str">
        <f>SALIDA[[#This Row],[CODIGO]]&amp;"       "&amp;SALIDA[[#This Row],[FAMILIA]]</f>
        <v>02187       THE CHEMOURS</v>
      </c>
      <c r="K3307">
        <f>VLOOKUP(SALIDA[[#This Row],[CODIGO]],STOCK_STARSOFT[],5,FALSE)</f>
        <v>122.01251999999999</v>
      </c>
      <c r="L3307">
        <f>SALIDA[[#This Row],[CANTIDAD]]*SALIDA[[#This Row],[PRECIO UND]]</f>
        <v>122.01251999999999</v>
      </c>
    </row>
    <row r="3308" spans="1:12" x14ac:dyDescent="0.25">
      <c r="A3308" s="6" t="s">
        <v>2836</v>
      </c>
      <c r="B3308" s="100" t="str">
        <f>VLOOKUP(SALIDA[[#This Row],[CODIGO]],STOCKSANLUIS[],2,FALSE)</f>
        <v>GAS REFRIGERANTE FREON R-134A - 13.62 KG - CHINO - CHEMOURS</v>
      </c>
      <c r="C3308" s="153">
        <v>46099</v>
      </c>
      <c r="D3308">
        <v>1</v>
      </c>
      <c r="E3308">
        <f>IF(VLOOKUP(SALIDA[[#This Row],[CODIGO]],STOCKSANLUIS[],6,FALSE)=0,"PRODUCTO SIN STOCK/UBICACIÓN",VLOOKUP(SALIDA[[#This Row],[CODIGO]],STOCKSANLUIS[],6,FALSE))</f>
        <v>1</v>
      </c>
      <c r="F3308">
        <f>SALIDA[[#This Row],[CANTIDAD]]/SALIDA[[#This Row],[UND MEDIDA]]</f>
        <v>1</v>
      </c>
      <c r="G3308" t="str">
        <f>VLOOKUP(SALIDA[[#This Row],[CODIGO]],FAMILIAS[],4,FALSE)</f>
        <v>THE CHEMOURS</v>
      </c>
      <c r="H3308" s="10" t="str">
        <f>IF(VLOOKUP(SALIDA[[#This Row],[CODIGO]],STOCKSANLUIS[],7,FALSE)=0,"PRODUCTO SIN STOCK/UBICACIÓN",VLOOKUP(SALIDA[[#This Row],[CODIGO]],STOCKSANLUIS[],7,FALSE))</f>
        <v>C</v>
      </c>
      <c r="I3308" s="10"/>
      <c r="J3308" t="str">
        <f>SALIDA[[#This Row],[CODIGO]]&amp;"       "&amp;SALIDA[[#This Row],[FAMILIA]]</f>
        <v>02304       THE CHEMOURS</v>
      </c>
      <c r="K3308">
        <f>VLOOKUP(SALIDA[[#This Row],[CODIGO]],STOCK_STARSOFT[],5,FALSE)</f>
        <v>132.07079300000001</v>
      </c>
      <c r="L3308">
        <f>SALIDA[[#This Row],[CANTIDAD]]*SALIDA[[#This Row],[PRECIO UND]]</f>
        <v>132.07079300000001</v>
      </c>
    </row>
    <row r="3309" spans="1:12" x14ac:dyDescent="0.25">
      <c r="A3309" s="6" t="s">
        <v>1472</v>
      </c>
      <c r="B3309" s="100" t="str">
        <f>VLOOKUP(SALIDA[[#This Row],[CODIGO]],STOCKSANLUIS[],2,FALSE)</f>
        <v>MANGA AISLANTE CI-M-054 DE 2 1/8" X 3/4" - ARMAFLEX/ARMACELL</v>
      </c>
      <c r="C3309" s="153">
        <v>46099</v>
      </c>
      <c r="D3309">
        <v>12</v>
      </c>
      <c r="E3309">
        <f>IF(VLOOKUP(SALIDA[[#This Row],[CODIGO]],STOCKSANLUIS[],6,FALSE)=0,"PRODUCTO SIN STOCK/UBICACIÓN",VLOOKUP(SALIDA[[#This Row],[CODIGO]],STOCKSANLUIS[],6,FALSE))</f>
        <v>1</v>
      </c>
      <c r="F3309">
        <f>SALIDA[[#This Row],[CANTIDAD]]/SALIDA[[#This Row],[UND MEDIDA]]</f>
        <v>12</v>
      </c>
      <c r="G3309" t="str">
        <f>VLOOKUP(SALIDA[[#This Row],[CODIGO]],FAMILIAS[],4,FALSE)</f>
        <v>ARMACELL</v>
      </c>
      <c r="H3309" s="10" t="str">
        <f>IF(VLOOKUP(SALIDA[[#This Row],[CODIGO]],STOCKSANLUIS[],7,FALSE)=0,"PRODUCTO SIN STOCK/UBICACIÓN",VLOOKUP(SALIDA[[#This Row],[CODIGO]],STOCKSANLUIS[],7,FALSE))</f>
        <v>A</v>
      </c>
      <c r="I3309" s="10"/>
      <c r="J3309" t="str">
        <f>SALIDA[[#This Row],[CODIGO]]&amp;"       "&amp;SALIDA[[#This Row],[FAMILIA]]</f>
        <v>01493       ARMACELL</v>
      </c>
      <c r="K3309">
        <f>VLOOKUP(SALIDA[[#This Row],[CODIGO]],STOCK_STARSOFT[],5,FALSE)</f>
        <v>4.9959870000000004</v>
      </c>
      <c r="L3309">
        <f>SALIDA[[#This Row],[CANTIDAD]]*SALIDA[[#This Row],[PRECIO UND]]</f>
        <v>59.951844000000008</v>
      </c>
    </row>
    <row r="3310" spans="1:12" x14ac:dyDescent="0.25">
      <c r="A3310" s="6" t="s">
        <v>189</v>
      </c>
      <c r="B3310" s="100" t="str">
        <f>VLOOKUP(SALIDA[[#This Row],[CODIGO]],STOCKSANLUIS[],2,FALSE)</f>
        <v>PRESOSTATO DE ALTA DANFOSS KP-5 - R/AUTOMATICO - 060-117166</v>
      </c>
      <c r="C3310" s="153">
        <v>46099</v>
      </c>
      <c r="D3310">
        <v>2</v>
      </c>
      <c r="E3310">
        <f>IF(VLOOKUP(SALIDA[[#This Row],[CODIGO]],STOCKSANLUIS[],6,FALSE)=0,"PRODUCTO SIN STOCK/UBICACIÓN",VLOOKUP(SALIDA[[#This Row],[CODIGO]],STOCKSANLUIS[],6,FALSE))</f>
        <v>1</v>
      </c>
      <c r="F3310">
        <f>SALIDA[[#This Row],[CANTIDAD]]/SALIDA[[#This Row],[UND MEDIDA]]</f>
        <v>2</v>
      </c>
      <c r="G3310" t="str">
        <f>VLOOKUP(SALIDA[[#This Row],[CODIGO]],FAMILIAS[],4,FALSE)</f>
        <v>DANFOSS</v>
      </c>
      <c r="H3310" s="10" t="str">
        <f>IF(VLOOKUP(SALIDA[[#This Row],[CODIGO]],STOCKSANLUIS[],7,FALSE)=0,"PRODUCTO SIN STOCK/UBICACIÓN",VLOOKUP(SALIDA[[#This Row],[CODIGO]],STOCKSANLUIS[],7,FALSE))</f>
        <v>A</v>
      </c>
      <c r="I3310" s="10"/>
      <c r="J3310" t="str">
        <f>SALIDA[[#This Row],[CODIGO]]&amp;"       "&amp;SALIDA[[#This Row],[FAMILIA]]</f>
        <v>00134       DANFOSS</v>
      </c>
      <c r="K3310">
        <f>VLOOKUP(SALIDA[[#This Row],[CODIGO]],STOCK_STARSOFT[],5,FALSE)</f>
        <v>13.60833</v>
      </c>
      <c r="L3310">
        <f>SALIDA[[#This Row],[CANTIDAD]]*SALIDA[[#This Row],[PRECIO UND]]</f>
        <v>27.216660000000001</v>
      </c>
    </row>
    <row r="3311" spans="1:12" x14ac:dyDescent="0.25">
      <c r="A3311" s="6" t="s">
        <v>22278</v>
      </c>
      <c r="B3311" s="100" t="str">
        <f>VLOOKUP(SALIDA[[#This Row],[CODIGO]],STOCKSANLUIS[],2,FALSE)</f>
        <v>VÁLVULA PARA LATA ROSCA SAE DE 7/16" Y SAE DE 1/4"-EVERFROST</v>
      </c>
      <c r="C3311" s="153">
        <v>46099</v>
      </c>
      <c r="D3311">
        <v>1</v>
      </c>
      <c r="E3311" t="str">
        <f>IF(VLOOKUP(SALIDA[[#This Row],[CODIGO]],STOCKSANLUIS[],6,FALSE)=0,"PRODUCTO SIN STOCK/UBICACIÓN",VLOOKUP(SALIDA[[#This Row],[CODIGO]],STOCKSANLUIS[],6,FALSE))</f>
        <v>PRODUCTO SIN STOCK/UBICACIÓN</v>
      </c>
      <c r="F3311" t="e">
        <f>SALIDA[[#This Row],[CANTIDAD]]/SALIDA[[#This Row],[UND MEDIDA]]</f>
        <v>#VALUE!</v>
      </c>
      <c r="G3311" t="str">
        <f>VLOOKUP(SALIDA[[#This Row],[CODIGO]],FAMILIAS[],4,FALSE)</f>
        <v>EVERFROST</v>
      </c>
      <c r="H3311" s="10" t="str">
        <f>IF(VLOOKUP(SALIDA[[#This Row],[CODIGO]],STOCKSANLUIS[],7,FALSE)=0,"PRODUCTO SIN STOCK/UBICACIÓN",VLOOKUP(SALIDA[[#This Row],[CODIGO]],STOCKSANLUIS[],7,FALSE))</f>
        <v>C</v>
      </c>
      <c r="I3311" s="10" t="s">
        <v>19536</v>
      </c>
      <c r="J3311" t="str">
        <f>SALIDA[[#This Row],[CODIGO]]&amp;"       "&amp;SALIDA[[#This Row],[FAMILIA]]</f>
        <v>03631       EVERFROST</v>
      </c>
      <c r="K3311">
        <f>VLOOKUP(SALIDA[[#This Row],[CODIGO]],STOCK_STARSOFT[],5,FALSE)</f>
        <v>0.82757400000000003</v>
      </c>
      <c r="L3311">
        <f>SALIDA[[#This Row],[CANTIDAD]]*SALIDA[[#This Row],[PRECIO UND]]</f>
        <v>0.82757400000000003</v>
      </c>
    </row>
    <row r="3312" spans="1:12" x14ac:dyDescent="0.25">
      <c r="A3312" s="6" t="s">
        <v>2543</v>
      </c>
      <c r="B3312" s="100" t="str">
        <f>VLOOKUP(SALIDA[[#This Row],[CODIGO]],STOCKSANLUIS[],2,FALSE)</f>
        <v>EQUIPO DE A/A MINI SPLIT FRIO SOLO - 18000 BTU - R410A - 220V/1PH/60HZ - TEMP BLUE MADE BY CARRIER INTERAMERICA CORPORATION</v>
      </c>
      <c r="C3312" s="153">
        <v>46099</v>
      </c>
      <c r="D3312">
        <v>1</v>
      </c>
      <c r="E3312">
        <f>IF(VLOOKUP(SALIDA[[#This Row],[CODIGO]],STOCKSANLUIS[],6,FALSE)=0,"PRODUCTO SIN STOCK/UBICACIÓN",VLOOKUP(SALIDA[[#This Row],[CODIGO]],STOCKSANLUIS[],6,FALSE))</f>
        <v>1</v>
      </c>
      <c r="F3312">
        <f>SALIDA[[#This Row],[CANTIDAD]]/SALIDA[[#This Row],[UND MEDIDA]]</f>
        <v>1</v>
      </c>
      <c r="G3312" t="str">
        <f>VLOOKUP(SALIDA[[#This Row],[CODIGO]],FAMILIAS[],4,FALSE)</f>
        <v>TEMP BLUE</v>
      </c>
      <c r="H3312" s="10" t="str">
        <f>IF(VLOOKUP(SALIDA[[#This Row],[CODIGO]],STOCKSANLUIS[],7,FALSE)=0,"PRODUCTO SIN STOCK/UBICACIÓN",VLOOKUP(SALIDA[[#This Row],[CODIGO]],STOCKSANLUIS[],7,FALSE))</f>
        <v>B</v>
      </c>
      <c r="I3312" s="10" t="s">
        <v>19536</v>
      </c>
      <c r="J3312" t="str">
        <f>SALIDA[[#This Row],[CODIGO]]&amp;"       "&amp;SALIDA[[#This Row],[FAMILIA]]</f>
        <v>02084       TEMP BLUE</v>
      </c>
      <c r="K3312">
        <f>VLOOKUP(SALIDA[[#This Row],[CODIGO]],STOCK_STARSOFT[],5,FALSE)</f>
        <v>231.261594</v>
      </c>
      <c r="L3312">
        <f>SALIDA[[#This Row],[CANTIDAD]]*SALIDA[[#This Row],[PRECIO UND]]</f>
        <v>231.261594</v>
      </c>
    </row>
    <row r="3313" spans="1:12" x14ac:dyDescent="0.25">
      <c r="A3313" s="6" t="s">
        <v>22052</v>
      </c>
      <c r="B3313" s="100" t="str">
        <f>VLOOKUP(SALIDA[[#This Row],[CODIGO]],STOCKSANLUIS[],2,FALSE)</f>
        <v>BOMBA DE CONDENSADO STAR COLD  DE 230V-1F-60HZ TANQUE BAJO (INCLUYE MANGUERA) SI-1805</v>
      </c>
      <c r="C3313" s="153">
        <v>46100</v>
      </c>
      <c r="D3313">
        <v>2</v>
      </c>
      <c r="E3313">
        <f>IF(VLOOKUP(SALIDA[[#This Row],[CODIGO]],STOCKSANLUIS[],6,FALSE)=0,"PRODUCTO SIN STOCK/UBICACIÓN",VLOOKUP(SALIDA[[#This Row],[CODIGO]],STOCKSANLUIS[],6,FALSE))</f>
        <v>1</v>
      </c>
      <c r="F3313">
        <f>SALIDA[[#This Row],[CANTIDAD]]/SALIDA[[#This Row],[UND MEDIDA]]</f>
        <v>2</v>
      </c>
      <c r="G3313" t="str">
        <f>VLOOKUP(SALIDA[[#This Row],[CODIGO]],FAMILIAS[],4,FALSE)</f>
        <v>STAR COLD</v>
      </c>
      <c r="H3313" s="10" t="str">
        <f>IF(VLOOKUP(SALIDA[[#This Row],[CODIGO]],STOCKSANLUIS[],7,FALSE)=0,"PRODUCTO SIN STOCK/UBICACIÓN",VLOOKUP(SALIDA[[#This Row],[CODIGO]],STOCKSANLUIS[],7,FALSE))</f>
        <v>B/C</v>
      </c>
      <c r="I3313" s="10"/>
      <c r="J3313" t="str">
        <f>SALIDA[[#This Row],[CODIGO]]&amp;"       "&amp;SALIDA[[#This Row],[FAMILIA]]</f>
        <v>03544       STAR COLD</v>
      </c>
      <c r="K3313">
        <f>VLOOKUP(SALIDA[[#This Row],[CODIGO]],STOCK_STARSOFT[],5,FALSE)</f>
        <v>19.413727000000002</v>
      </c>
      <c r="L3313">
        <f>SALIDA[[#This Row],[CANTIDAD]]*SALIDA[[#This Row],[PRECIO UND]]</f>
        <v>38.827454000000003</v>
      </c>
    </row>
    <row r="3314" spans="1:12" x14ac:dyDescent="0.25">
      <c r="A3314" s="6" t="s">
        <v>3678</v>
      </c>
      <c r="B3314" s="100" t="str">
        <f>VLOOKUP(SALIDA[[#This Row],[CODIGO]],STOCKSANLUIS[],2,FALSE)</f>
        <v>RESISTENCIA SILICONADA POTENCIA CONSTANTE TECNOLATINA - TPC-M - 40W/M - 220V</v>
      </c>
      <c r="C3314" s="153">
        <v>46100</v>
      </c>
      <c r="D3314">
        <v>15</v>
      </c>
      <c r="E3314">
        <f>IF(VLOOKUP(SALIDA[[#This Row],[CODIGO]],STOCKSANLUIS[],6,FALSE)=0,"PRODUCTO SIN STOCK/UBICACIÓN",VLOOKUP(SALIDA[[#This Row],[CODIGO]],STOCKSANLUIS[],6,FALSE))</f>
        <v>100</v>
      </c>
      <c r="F3314">
        <f>SALIDA[[#This Row],[CANTIDAD]]/SALIDA[[#This Row],[UND MEDIDA]]</f>
        <v>0.15</v>
      </c>
      <c r="G3314" t="str">
        <f>VLOOKUP(SALIDA[[#This Row],[CODIGO]],FAMILIAS[],4,FALSE)</f>
        <v>TECNOLATINA</v>
      </c>
      <c r="H3314" s="10" t="str">
        <f>IF(VLOOKUP(SALIDA[[#This Row],[CODIGO]],STOCKSANLUIS[],7,FALSE)=0,"PRODUCTO SIN STOCK/UBICACIÓN",VLOOKUP(SALIDA[[#This Row],[CODIGO]],STOCKSANLUIS[],7,FALSE))</f>
        <v>C</v>
      </c>
      <c r="I3314" s="10"/>
      <c r="J3314" t="str">
        <f>SALIDA[[#This Row],[CODIGO]]&amp;"       "&amp;SALIDA[[#This Row],[FAMILIA]]</f>
        <v>03059       TECNOLATINA</v>
      </c>
      <c r="K3314">
        <f>VLOOKUP(SALIDA[[#This Row],[CODIGO]],STOCK_STARSOFT[],5,FALSE)</f>
        <v>1.9391890000000001</v>
      </c>
      <c r="L3314">
        <f>SALIDA[[#This Row],[CANTIDAD]]*SALIDA[[#This Row],[PRECIO UND]]</f>
        <v>29.087835000000002</v>
      </c>
    </row>
    <row r="3315" spans="1:12" x14ac:dyDescent="0.25">
      <c r="A3315" s="6" t="s">
        <v>22278</v>
      </c>
      <c r="B3315" s="100" t="str">
        <f>VLOOKUP(SALIDA[[#This Row],[CODIGO]],STOCKSANLUIS[],2,FALSE)</f>
        <v>VÁLVULA PARA LATA ROSCA SAE DE 7/16" Y SAE DE 1/4"-EVERFROST</v>
      </c>
      <c r="C3315" s="153">
        <v>46100</v>
      </c>
      <c r="D3315">
        <v>4</v>
      </c>
      <c r="E3315" t="str">
        <f>IF(VLOOKUP(SALIDA[[#This Row],[CODIGO]],STOCKSANLUIS[],6,FALSE)=0,"PRODUCTO SIN STOCK/UBICACIÓN",VLOOKUP(SALIDA[[#This Row],[CODIGO]],STOCKSANLUIS[],6,FALSE))</f>
        <v>PRODUCTO SIN STOCK/UBICACIÓN</v>
      </c>
      <c r="F3315" t="e">
        <f>SALIDA[[#This Row],[CANTIDAD]]/SALIDA[[#This Row],[UND MEDIDA]]</f>
        <v>#VALUE!</v>
      </c>
      <c r="G3315" t="str">
        <f>VLOOKUP(SALIDA[[#This Row],[CODIGO]],FAMILIAS[],4,FALSE)</f>
        <v>EVERFROST</v>
      </c>
      <c r="H3315" s="10" t="str">
        <f>IF(VLOOKUP(SALIDA[[#This Row],[CODIGO]],STOCKSANLUIS[],7,FALSE)=0,"PRODUCTO SIN STOCK/UBICACIÓN",VLOOKUP(SALIDA[[#This Row],[CODIGO]],STOCKSANLUIS[],7,FALSE))</f>
        <v>C</v>
      </c>
      <c r="I3315" s="10" t="s">
        <v>19536</v>
      </c>
      <c r="J3315" t="str">
        <f>SALIDA[[#This Row],[CODIGO]]&amp;"       "&amp;SALIDA[[#This Row],[FAMILIA]]</f>
        <v>03631       EVERFROST</v>
      </c>
      <c r="K3315">
        <f>VLOOKUP(SALIDA[[#This Row],[CODIGO]],STOCK_STARSOFT[],5,FALSE)</f>
        <v>0.82757400000000003</v>
      </c>
      <c r="L3315">
        <f>SALIDA[[#This Row],[CANTIDAD]]*SALIDA[[#This Row],[PRECIO UND]]</f>
        <v>3.3102960000000001</v>
      </c>
    </row>
    <row r="3316" spans="1:12" x14ac:dyDescent="0.25">
      <c r="A3316" s="6" t="s">
        <v>953</v>
      </c>
      <c r="B3316" s="100" t="str">
        <f>VLOOKUP(SALIDA[[#This Row],[CODIGO]],STOCKSANLUIS[],2,FALSE)</f>
        <v>INTERFACE USB CONV 32 - VER.03 - FULL GAUGE</v>
      </c>
      <c r="C3316" s="153">
        <v>46100</v>
      </c>
      <c r="D3316">
        <v>1</v>
      </c>
      <c r="E3316">
        <f>IF(VLOOKUP(SALIDA[[#This Row],[CODIGO]],STOCKSANLUIS[],6,FALSE)=0,"PRODUCTO SIN STOCK/UBICACIÓN",VLOOKUP(SALIDA[[#This Row],[CODIGO]],STOCKSANLUIS[],6,FALSE))</f>
        <v>1</v>
      </c>
      <c r="F3316">
        <f>SALIDA[[#This Row],[CANTIDAD]]/SALIDA[[#This Row],[UND MEDIDA]]</f>
        <v>1</v>
      </c>
      <c r="G3316" t="str">
        <f>VLOOKUP(SALIDA[[#This Row],[CODIGO]],FAMILIAS[],4,FALSE)</f>
        <v>FULL GAUGE</v>
      </c>
      <c r="H3316" s="10" t="str">
        <f>IF(VLOOKUP(SALIDA[[#This Row],[CODIGO]],STOCKSANLUIS[],7,FALSE)=0,"PRODUCTO SIN STOCK/UBICACIÓN",VLOOKUP(SALIDA[[#This Row],[CODIGO]],STOCKSANLUIS[],7,FALSE))</f>
        <v>A</v>
      </c>
      <c r="I3316" s="10"/>
      <c r="J3316" t="str">
        <f>SALIDA[[#This Row],[CODIGO]]&amp;"       "&amp;SALIDA[[#This Row],[FAMILIA]]</f>
        <v>01024       FULL GAUGE</v>
      </c>
      <c r="K3316">
        <f>VLOOKUP(SALIDA[[#This Row],[CODIGO]],STOCK_STARSOFT[],5,FALSE)</f>
        <v>41.384480000000003</v>
      </c>
      <c r="L3316">
        <f>SALIDA[[#This Row],[CANTIDAD]]*SALIDA[[#This Row],[PRECIO UND]]</f>
        <v>41.384480000000003</v>
      </c>
    </row>
    <row r="3317" spans="1:12" x14ac:dyDescent="0.25">
      <c r="A3317" s="6" t="s">
        <v>22278</v>
      </c>
      <c r="B3317" s="100" t="str">
        <f>VLOOKUP(SALIDA[[#This Row],[CODIGO]],STOCKSANLUIS[],2,FALSE)</f>
        <v>VÁLVULA PARA LATA ROSCA SAE DE 7/16" Y SAE DE 1/4"-EVERFROST</v>
      </c>
      <c r="C3317" s="153">
        <v>46100</v>
      </c>
      <c r="D3317">
        <v>13</v>
      </c>
      <c r="E3317" t="str">
        <f>IF(VLOOKUP(SALIDA[[#This Row],[CODIGO]],STOCKSANLUIS[],6,FALSE)=0,"PRODUCTO SIN STOCK/UBICACIÓN",VLOOKUP(SALIDA[[#This Row],[CODIGO]],STOCKSANLUIS[],6,FALSE))</f>
        <v>PRODUCTO SIN STOCK/UBICACIÓN</v>
      </c>
      <c r="F3317" t="e">
        <f>SALIDA[[#This Row],[CANTIDAD]]/SALIDA[[#This Row],[UND MEDIDA]]</f>
        <v>#VALUE!</v>
      </c>
      <c r="G3317" t="str">
        <f>VLOOKUP(SALIDA[[#This Row],[CODIGO]],FAMILIAS[],4,FALSE)</f>
        <v>EVERFROST</v>
      </c>
      <c r="H3317" s="10" t="str">
        <f>IF(VLOOKUP(SALIDA[[#This Row],[CODIGO]],STOCKSANLUIS[],7,FALSE)=0,"PRODUCTO SIN STOCK/UBICACIÓN",VLOOKUP(SALIDA[[#This Row],[CODIGO]],STOCKSANLUIS[],7,FALSE))</f>
        <v>C</v>
      </c>
      <c r="I3317" s="10" t="s">
        <v>19536</v>
      </c>
      <c r="J3317" t="str">
        <f>SALIDA[[#This Row],[CODIGO]]&amp;"       "&amp;SALIDA[[#This Row],[FAMILIA]]</f>
        <v>03631       EVERFROST</v>
      </c>
      <c r="K3317">
        <f>VLOOKUP(SALIDA[[#This Row],[CODIGO]],STOCK_STARSOFT[],5,FALSE)</f>
        <v>0.82757400000000003</v>
      </c>
      <c r="L3317">
        <f>SALIDA[[#This Row],[CANTIDAD]]*SALIDA[[#This Row],[PRECIO UND]]</f>
        <v>10.758462</v>
      </c>
    </row>
    <row r="3318" spans="1:12" x14ac:dyDescent="0.25">
      <c r="A3318" s="6" t="s">
        <v>22274</v>
      </c>
      <c r="B3318" s="100" t="str">
        <f>VLOOKUP(SALIDA[[#This Row],[CODIGO]],STOCKSANLUIS[],2,FALSE)</f>
        <v>KIT DE HERRAMIENTAS DE ABOCINADO Y EXPANSION - 1/8”, 3/16”, 1/4”, 5/16”, 3/8”, 7/16”, 1/2”, 5/8”, 3/4” O.D. INC CORTA TUBO Y RATCHET - CT-278 - EVERFROST</v>
      </c>
      <c r="C3318" s="153">
        <v>46100</v>
      </c>
      <c r="D3318">
        <v>10</v>
      </c>
      <c r="E3318" t="str">
        <f>IF(VLOOKUP(SALIDA[[#This Row],[CODIGO]],STOCKSANLUIS[],6,FALSE)=0,"PRODUCTO SIN STOCK/UBICACIÓN",VLOOKUP(SALIDA[[#This Row],[CODIGO]],STOCKSANLUIS[],6,FALSE))</f>
        <v>PRODUCTO SIN STOCK/UBICACIÓN</v>
      </c>
      <c r="F3318" t="e">
        <f>SALIDA[[#This Row],[CANTIDAD]]/SALIDA[[#This Row],[UND MEDIDA]]</f>
        <v>#VALUE!</v>
      </c>
      <c r="G3318" t="str">
        <f>VLOOKUP(SALIDA[[#This Row],[CODIGO]],FAMILIAS[],4,FALSE)</f>
        <v>EVERFROST</v>
      </c>
      <c r="H3318" s="10" t="str">
        <f>IF(VLOOKUP(SALIDA[[#This Row],[CODIGO]],STOCKSANLUIS[],7,FALSE)=0,"PRODUCTO SIN STOCK/UBICACIÓN",VLOOKUP(SALIDA[[#This Row],[CODIGO]],STOCKSANLUIS[],7,FALSE))</f>
        <v>C</v>
      </c>
      <c r="I3318" s="10" t="s">
        <v>19536</v>
      </c>
      <c r="J3318" t="str">
        <f>SALIDA[[#This Row],[CODIGO]]&amp;"       "&amp;SALIDA[[#This Row],[FAMILIA]]</f>
        <v>03629       EVERFROST</v>
      </c>
      <c r="K3318">
        <f>VLOOKUP(SALIDA[[#This Row],[CODIGO]],STOCK_STARSOFT[],5,FALSE)</f>
        <v>9.9308820000000004</v>
      </c>
      <c r="L3318">
        <f>SALIDA[[#This Row],[CANTIDAD]]*SALIDA[[#This Row],[PRECIO UND]]</f>
        <v>99.308819999999997</v>
      </c>
    </row>
    <row r="3319" spans="1:12" x14ac:dyDescent="0.25">
      <c r="A3319" s="6" t="s">
        <v>2387</v>
      </c>
      <c r="B3319" s="100" t="str">
        <f>VLOOKUP(SALIDA[[#This Row],[CODIGO]],STOCKSANLUIS[],2,FALSE)</f>
        <v>CINTA DE ALUMINIO - 2" X 50 YDS - FASSON 0812</v>
      </c>
      <c r="C3319" s="153">
        <v>46100</v>
      </c>
      <c r="D3319">
        <v>3</v>
      </c>
      <c r="E3319">
        <f>IF(VLOOKUP(SALIDA[[#This Row],[CODIGO]],STOCKSANLUIS[],6,FALSE)=0,"PRODUCTO SIN STOCK/UBICACIÓN",VLOOKUP(SALIDA[[#This Row],[CODIGO]],STOCKSANLUIS[],6,FALSE))</f>
        <v>1</v>
      </c>
      <c r="F3319">
        <f>SALIDA[[#This Row],[CANTIDAD]]/SALIDA[[#This Row],[UND MEDIDA]]</f>
        <v>3</v>
      </c>
      <c r="G3319" t="str">
        <f>VLOOKUP(SALIDA[[#This Row],[CODIGO]],FAMILIAS[],4,FALSE)</f>
        <v>FASSON</v>
      </c>
      <c r="H3319" s="10" t="str">
        <f>IF(VLOOKUP(SALIDA[[#This Row],[CODIGO]],STOCKSANLUIS[],7,FALSE)=0,"PRODUCTO SIN STOCK/UBICACIÓN",VLOOKUP(SALIDA[[#This Row],[CODIGO]],STOCKSANLUIS[],7,FALSE))</f>
        <v>C</v>
      </c>
      <c r="I3319" s="10"/>
      <c r="J3319" t="str">
        <f>SALIDA[[#This Row],[CODIGO]]&amp;"       "&amp;SALIDA[[#This Row],[FAMILIA]]</f>
        <v>01987       FASSON</v>
      </c>
      <c r="K3319">
        <f>VLOOKUP(SALIDA[[#This Row],[CODIGO]],STOCK_STARSOFT[],5,FALSE)</f>
        <v>5.9418839999999999</v>
      </c>
      <c r="L3319">
        <f>SALIDA[[#This Row],[CANTIDAD]]*SALIDA[[#This Row],[PRECIO UND]]</f>
        <v>17.825651999999998</v>
      </c>
    </row>
    <row r="3320" spans="1:12" x14ac:dyDescent="0.25">
      <c r="A3320" s="6" t="s">
        <v>3975</v>
      </c>
      <c r="B3320" s="100" t="str">
        <f>VLOOKUP(SALIDA[[#This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3320" s="153">
        <v>46100</v>
      </c>
      <c r="D3320">
        <v>1</v>
      </c>
      <c r="E3320">
        <f>IF(VLOOKUP(SALIDA[[#This Row],[CODIGO]],STOCKSANLUIS[],6,FALSE)=0,"PRODUCTO SIN STOCK/UBICACIÓN",VLOOKUP(SALIDA[[#This Row],[CODIGO]],STOCKSANLUIS[],6,FALSE))</f>
        <v>1</v>
      </c>
      <c r="F3320">
        <f>SALIDA[[#This Row],[CANTIDAD]]/SALIDA[[#This Row],[UND MEDIDA]]</f>
        <v>1</v>
      </c>
      <c r="G3320" t="str">
        <f>VLOOKUP(SALIDA[[#This Row],[CODIGO]],FAMILIAS[],4,FALSE)</f>
        <v>TEMP BLUE</v>
      </c>
      <c r="H3320" s="10" t="str">
        <f>IF(VLOOKUP(SALIDA[[#This Row],[CODIGO]],STOCKSANLUIS[],7,FALSE)=0,"PRODUCTO SIN STOCK/UBICACIÓN",VLOOKUP(SALIDA[[#This Row],[CODIGO]],STOCKSANLUIS[],7,FALSE))</f>
        <v>B</v>
      </c>
      <c r="I3320" s="10"/>
      <c r="J3320" t="str">
        <f>SALIDA[[#This Row],[CODIGO]]&amp;"       "&amp;SALIDA[[#This Row],[FAMILIA]]</f>
        <v>03430       TEMP BLUE</v>
      </c>
      <c r="K3320">
        <f>VLOOKUP(SALIDA[[#This Row],[CODIGO]],STOCK_STARSOFT[],5,FALSE)</f>
        <v>214.975829</v>
      </c>
      <c r="L3320">
        <f>SALIDA[[#This Row],[CANTIDAD]]*SALIDA[[#This Row],[PRECIO UND]]</f>
        <v>214.975829</v>
      </c>
    </row>
    <row r="3321" spans="1:12" x14ac:dyDescent="0.25">
      <c r="A3321" s="6" t="s">
        <v>3977</v>
      </c>
      <c r="B3321" s="100" t="str">
        <f>VLOOKUP(SALIDA[[#This Row],[CODIGO]],STOCKSANLUIS[],2,FALSE)</f>
        <v>EQUIPO DE A/A MINI SPLIT FRIO SOLO INVERTER WI FI - 18000 BTU/H - R32 - 220V/1PH/60HZ - TEMP BLUE MADE BY CARRIER INTERAMERICA CORPORATION - AHRI USA CERTIFICATED - AX - TBH820A-X018-H3N1C / TBG820A-X</v>
      </c>
      <c r="C3321" s="153">
        <v>46100</v>
      </c>
      <c r="D3321">
        <v>1</v>
      </c>
      <c r="E3321">
        <f>IF(VLOOKUP(SALIDA[[#This Row],[CODIGO]],STOCKSANLUIS[],6,FALSE)=0,"PRODUCTO SIN STOCK/UBICACIÓN",VLOOKUP(SALIDA[[#This Row],[CODIGO]],STOCKSANLUIS[],6,FALSE))</f>
        <v>1</v>
      </c>
      <c r="F3321">
        <f>SALIDA[[#This Row],[CANTIDAD]]/SALIDA[[#This Row],[UND MEDIDA]]</f>
        <v>1</v>
      </c>
      <c r="G3321" t="str">
        <f>VLOOKUP(SALIDA[[#This Row],[CODIGO]],FAMILIAS[],4,FALSE)</f>
        <v>TEMP BLUE</v>
      </c>
      <c r="H3321" s="10" t="str">
        <f>IF(VLOOKUP(SALIDA[[#This Row],[CODIGO]],STOCKSANLUIS[],7,FALSE)=0,"PRODUCTO SIN STOCK/UBICACIÓN",VLOOKUP(SALIDA[[#This Row],[CODIGO]],STOCKSANLUIS[],7,FALSE))</f>
        <v>B</v>
      </c>
      <c r="I3321" s="10"/>
      <c r="J3321" t="str">
        <f>SALIDA[[#This Row],[CODIGO]]&amp;"       "&amp;SALIDA[[#This Row],[FAMILIA]]</f>
        <v>03431       TEMP BLUE</v>
      </c>
      <c r="K3321">
        <f>VLOOKUP(SALIDA[[#This Row],[CODIGO]],STOCK_STARSOFT[],5,FALSE)</f>
        <v>313.56595199999998</v>
      </c>
      <c r="L3321">
        <f>SALIDA[[#This Row],[CANTIDAD]]*SALIDA[[#This Row],[PRECIO UND]]</f>
        <v>313.56595199999998</v>
      </c>
    </row>
    <row r="3322" spans="1:12" x14ac:dyDescent="0.25">
      <c r="A3322" s="6" t="s">
        <v>2808</v>
      </c>
      <c r="B3322" s="100" t="str">
        <f>VLOOKUP(SALIDA[[#This Row],[CODIGO]],STOCKSANLUIS[],2,FALSE)</f>
        <v>INTERRUPTOR DE FLUJO NEMA 3, 1", INCLUYE KIT DE PALETAS HASTA 6" F261KAH-V01C -PENN</v>
      </c>
      <c r="C3322" s="153">
        <v>46100</v>
      </c>
      <c r="D3322">
        <v>6</v>
      </c>
      <c r="E3322">
        <f>IF(VLOOKUP(SALIDA[[#This Row],[CODIGO]],STOCKSANLUIS[],6,FALSE)=0,"PRODUCTO SIN STOCK/UBICACIÓN",VLOOKUP(SALIDA[[#This Row],[CODIGO]],STOCKSANLUIS[],6,FALSE))</f>
        <v>1</v>
      </c>
      <c r="F3322">
        <f>SALIDA[[#This Row],[CANTIDAD]]/SALIDA[[#This Row],[UND MEDIDA]]</f>
        <v>6</v>
      </c>
      <c r="G3322" t="str">
        <f>VLOOKUP(SALIDA[[#This Row],[CODIGO]],FAMILIAS[],4,FALSE)</f>
        <v>PENN</v>
      </c>
      <c r="H3322" s="10" t="str">
        <f>IF(VLOOKUP(SALIDA[[#This Row],[CODIGO]],STOCKSANLUIS[],7,FALSE)=0,"PRODUCTO SIN STOCK/UBICACIÓN",VLOOKUP(SALIDA[[#This Row],[CODIGO]],STOCKSANLUIS[],7,FALSE))</f>
        <v>A</v>
      </c>
      <c r="I3322" s="10"/>
      <c r="J3322" t="str">
        <f>SALIDA[[#This Row],[CODIGO]]&amp;"       "&amp;SALIDA[[#This Row],[FAMILIA]]</f>
        <v>02284       PENN</v>
      </c>
      <c r="K3322">
        <f>VLOOKUP(SALIDA[[#This Row],[CODIGO]],STOCK_STARSOFT[],5,FALSE)</f>
        <v>57.73</v>
      </c>
      <c r="L3322">
        <f>SALIDA[[#This Row],[CANTIDAD]]*SALIDA[[#This Row],[PRECIO UND]]</f>
        <v>346.38</v>
      </c>
    </row>
    <row r="3323" spans="1:12" x14ac:dyDescent="0.25">
      <c r="A3323" s="6" t="s">
        <v>2543</v>
      </c>
      <c r="B3323" s="100" t="str">
        <f>VLOOKUP(SALIDA[[#This Row],[CODIGO]],STOCKSANLUIS[],2,FALSE)</f>
        <v>EQUIPO DE A/A MINI SPLIT FRIO SOLO - 18000 BTU - R410A - 220V/1PH/60HZ - TEMP BLUE MADE BY CARRIER INTERAMERICA CORPORATION</v>
      </c>
      <c r="C3323" s="153">
        <v>46100</v>
      </c>
      <c r="D3323">
        <v>1</v>
      </c>
      <c r="E3323">
        <f>IF(VLOOKUP(SALIDA[[#This Row],[CODIGO]],STOCKSANLUIS[],6,FALSE)=0,"PRODUCTO SIN STOCK/UBICACIÓN",VLOOKUP(SALIDA[[#This Row],[CODIGO]],STOCKSANLUIS[],6,FALSE))</f>
        <v>1</v>
      </c>
      <c r="F3323">
        <f>SALIDA[[#This Row],[CANTIDAD]]/SALIDA[[#This Row],[UND MEDIDA]]</f>
        <v>1</v>
      </c>
      <c r="G3323" t="str">
        <f>VLOOKUP(SALIDA[[#This Row],[CODIGO]],FAMILIAS[],4,FALSE)</f>
        <v>TEMP BLUE</v>
      </c>
      <c r="H3323" s="10" t="str">
        <f>IF(VLOOKUP(SALIDA[[#This Row],[CODIGO]],STOCKSANLUIS[],7,FALSE)=0,"PRODUCTO SIN STOCK/UBICACIÓN",VLOOKUP(SALIDA[[#This Row],[CODIGO]],STOCKSANLUIS[],7,FALSE))</f>
        <v>B</v>
      </c>
      <c r="I3323" s="10"/>
      <c r="J3323" t="str">
        <f>SALIDA[[#This Row],[CODIGO]]&amp;"       "&amp;SALIDA[[#This Row],[FAMILIA]]</f>
        <v>02084       TEMP BLUE</v>
      </c>
      <c r="K3323">
        <f>VLOOKUP(SALIDA[[#This Row],[CODIGO]],STOCK_STARSOFT[],5,FALSE)</f>
        <v>231.261594</v>
      </c>
      <c r="L3323">
        <f>SALIDA[[#This Row],[CANTIDAD]]*SALIDA[[#This Row],[PRECIO UND]]</f>
        <v>231.261594</v>
      </c>
    </row>
    <row r="3324" spans="1:12" x14ac:dyDescent="0.25">
      <c r="A3324" s="6" t="s">
        <v>3776</v>
      </c>
      <c r="B3324" s="100" t="str">
        <f>VLOOKUP(SALIDA[[#This Row],[CODIGO]],STOCKSANLUIS[],2,FALSE)</f>
        <v>LAMA DE PVC CLEARWAY STANDARD SMOOTH 8¨¨ X .080¨¨ X 300¨ (20 CM X 2MMX 91.44M)</v>
      </c>
      <c r="C3324" s="153">
        <v>46100</v>
      </c>
      <c r="D3324">
        <v>365.76</v>
      </c>
      <c r="E3324">
        <f>IF(VLOOKUP(SALIDA[[#This Row],[CODIGO]],STOCKSANLUIS[],6,FALSE)=0,"PRODUCTO SIN STOCK/UBICACIÓN",VLOOKUP(SALIDA[[#This Row],[CODIGO]],STOCKSANLUIS[],6,FALSE))</f>
        <v>91.44</v>
      </c>
      <c r="F3324">
        <f>SALIDA[[#This Row],[CANTIDAD]]/SALIDA[[#This Row],[UND MEDIDA]]</f>
        <v>4</v>
      </c>
      <c r="G3324" t="str">
        <f>VLOOKUP(SALIDA[[#This Row],[CODIGO]],FAMILIAS[],4,FALSE)</f>
        <v>CLEARWAY</v>
      </c>
      <c r="H3324" s="10" t="str">
        <f>IF(VLOOKUP(SALIDA[[#This Row],[CODIGO]],STOCKSANLUIS[],7,FALSE)=0,"PRODUCTO SIN STOCK/UBICACIÓN",VLOOKUP(SALIDA[[#This Row],[CODIGO]],STOCKSANLUIS[],7,FALSE))</f>
        <v>B/C</v>
      </c>
      <c r="I3324" s="10"/>
      <c r="J3324" t="str">
        <f>SALIDA[[#This Row],[CODIGO]]&amp;"       "&amp;SALIDA[[#This Row],[FAMILIA]]</f>
        <v>03169       CLEARWAY</v>
      </c>
      <c r="K3324">
        <f>VLOOKUP(SALIDA[[#This Row],[CODIGO]],STOCK_STARSOFT[],5,FALSE)</f>
        <v>1.2627120000000001</v>
      </c>
      <c r="L3324">
        <f>SALIDA[[#This Row],[CANTIDAD]]*SALIDA[[#This Row],[PRECIO UND]]</f>
        <v>461.84954112000003</v>
      </c>
    </row>
    <row r="3325" spans="1:12" x14ac:dyDescent="0.25">
      <c r="A3325" s="6" t="s">
        <v>19181</v>
      </c>
      <c r="B3325" s="100" t="str">
        <f>VLOOKUP(SALIDA[[#This Row],[CODIGO]],STOCKSANLUIS[],2,FALSE)</f>
        <v>EQUIPO DE A/A MINI SPLIT FRIO SOLO INVERTER - 18000 BTU/H - R410A - 220V/1PH/60HZ - DAIKIN - GL - AHRI USA CERTIFICATED - FTKS18GL216A/RKS18GL216A</v>
      </c>
      <c r="C3325" s="153">
        <v>46100</v>
      </c>
      <c r="D3325">
        <v>1</v>
      </c>
      <c r="E3325">
        <f>IF(VLOOKUP(SALIDA[[#This Row],[CODIGO]],STOCKSANLUIS[],6,FALSE)=0,"PRODUCTO SIN STOCK/UBICACIÓN",VLOOKUP(SALIDA[[#This Row],[CODIGO]],STOCKSANLUIS[],6,FALSE))</f>
        <v>1</v>
      </c>
      <c r="F3325">
        <f>SALIDA[[#This Row],[CANTIDAD]]/SALIDA[[#This Row],[UND MEDIDA]]</f>
        <v>1</v>
      </c>
      <c r="G3325" t="str">
        <f>VLOOKUP(SALIDA[[#This Row],[CODIGO]],FAMILIAS[],4,FALSE)</f>
        <v>DAIKIN</v>
      </c>
      <c r="H3325" s="10" t="str">
        <f>IF(VLOOKUP(SALIDA[[#This Row],[CODIGO]],STOCKSANLUIS[],7,FALSE)=0,"PRODUCTO SIN STOCK/UBICACIÓN",VLOOKUP(SALIDA[[#This Row],[CODIGO]],STOCKSANLUIS[],7,FALSE))</f>
        <v>C</v>
      </c>
      <c r="I3325" s="10"/>
      <c r="J3325" t="str">
        <f>SALIDA[[#This Row],[CODIGO]]&amp;"       "&amp;SALIDA[[#This Row],[FAMILIA]]</f>
        <v>03454       DAIKIN</v>
      </c>
      <c r="K3325">
        <f>VLOOKUP(SALIDA[[#This Row],[CODIGO]],STOCK_STARSOFT[],5,FALSE)</f>
        <v>360.97774299999998</v>
      </c>
      <c r="L3325">
        <f>SALIDA[[#This Row],[CANTIDAD]]*SALIDA[[#This Row],[PRECIO UND]]</f>
        <v>360.97774299999998</v>
      </c>
    </row>
    <row r="3326" spans="1:12" x14ac:dyDescent="0.25">
      <c r="A3326" s="6" t="s">
        <v>867</v>
      </c>
      <c r="B3326" s="100" t="str">
        <f>VLOOKUP(SALIDA[[#This Row],[CODIGO]],STOCKSANLUIS[],2,FALSE)</f>
        <v>ACEITE POLIOLESTER POE 68 - 1 GALON - BVA</v>
      </c>
      <c r="C3326" s="153">
        <v>46101</v>
      </c>
      <c r="D3326">
        <v>2</v>
      </c>
      <c r="E3326">
        <f>IF(VLOOKUP(SALIDA[[#This Row],[CODIGO]],STOCKSANLUIS[],6,FALSE)=0,"PRODUCTO SIN STOCK/UBICACIÓN",VLOOKUP(SALIDA[[#This Row],[CODIGO]],STOCKSANLUIS[],6,FALSE))</f>
        <v>1</v>
      </c>
      <c r="F3326">
        <f>SALIDA[[#This Row],[CANTIDAD]]/SALIDA[[#This Row],[UND MEDIDA]]</f>
        <v>2</v>
      </c>
      <c r="G3326" t="str">
        <f>VLOOKUP(SALIDA[[#This Row],[CODIGO]],FAMILIAS[],4,FALSE)</f>
        <v>BVA</v>
      </c>
      <c r="H3326" s="10" t="str">
        <f>IF(VLOOKUP(SALIDA[[#This Row],[CODIGO]],STOCKSANLUIS[],7,FALSE)=0,"PRODUCTO SIN STOCK/UBICACIÓN",VLOOKUP(SALIDA[[#This Row],[CODIGO]],STOCKSANLUIS[],7,FALSE))</f>
        <v>C</v>
      </c>
      <c r="I3326" s="10"/>
      <c r="J3326" t="str">
        <f>SALIDA[[#This Row],[CODIGO]]&amp;"       "&amp;SALIDA[[#This Row],[FAMILIA]]</f>
        <v>00945       BVA</v>
      </c>
      <c r="K3326">
        <f>VLOOKUP(SALIDA[[#This Row],[CODIGO]],STOCK_STARSOFT[],5,FALSE)</f>
        <v>50.009718999999997</v>
      </c>
      <c r="L3326">
        <f>SALIDA[[#This Row],[CANTIDAD]]*SALIDA[[#This Row],[PRECIO UND]]</f>
        <v>100.01943799999999</v>
      </c>
    </row>
    <row r="3327" spans="1:12" x14ac:dyDescent="0.25">
      <c r="A3327" s="6" t="s">
        <v>2904</v>
      </c>
      <c r="B3327" s="100" t="str">
        <f>VLOOKUP(SALIDA[[#This Row],[CODIGO]],STOCKSANLUIS[],2,FALSE)</f>
        <v>SENSOR DE TEMPERATURA NTC - SB-70 - 2M - FULL GAUGE (REMPLAZO DEL SB-41 - NO USAR EN MT 622E)</v>
      </c>
      <c r="C3327" s="153">
        <v>46101</v>
      </c>
      <c r="D3327">
        <v>43</v>
      </c>
      <c r="E3327">
        <f>IF(VLOOKUP(SALIDA[[#This Row],[CODIGO]],STOCKSANLUIS[],6,FALSE)=0,"PRODUCTO SIN STOCK/UBICACIÓN",VLOOKUP(SALIDA[[#This Row],[CODIGO]],STOCKSANLUIS[],6,FALSE))</f>
        <v>1</v>
      </c>
      <c r="F3327">
        <f>SALIDA[[#This Row],[CANTIDAD]]/SALIDA[[#This Row],[UND MEDIDA]]</f>
        <v>43</v>
      </c>
      <c r="G3327" t="str">
        <f>VLOOKUP(SALIDA[[#This Row],[CODIGO]],FAMILIAS[],4,FALSE)</f>
        <v>FULL GAUGE</v>
      </c>
      <c r="H3327" s="10" t="str">
        <f>IF(VLOOKUP(SALIDA[[#This Row],[CODIGO]],STOCKSANLUIS[],7,FALSE)=0,"PRODUCTO SIN STOCK/UBICACIÓN",VLOOKUP(SALIDA[[#This Row],[CODIGO]],STOCKSANLUIS[],7,FALSE))</f>
        <v>A</v>
      </c>
      <c r="I3327" s="10"/>
      <c r="J3327" t="str">
        <f>SALIDA[[#This Row],[CODIGO]]&amp;"       "&amp;SALIDA[[#This Row],[FAMILIA]]</f>
        <v>02345       FULL GAUGE</v>
      </c>
      <c r="K3327">
        <f>VLOOKUP(SALIDA[[#This Row],[CODIGO]],STOCK_STARSOFT[],5,FALSE)</f>
        <v>1.711822</v>
      </c>
      <c r="L3327">
        <f>SALIDA[[#This Row],[CANTIDAD]]*SALIDA[[#This Row],[PRECIO UND]]</f>
        <v>73.608345999999997</v>
      </c>
    </row>
    <row r="3328" spans="1:12" x14ac:dyDescent="0.25">
      <c r="A3328" s="6" t="s">
        <v>2022</v>
      </c>
      <c r="B3328" s="100" t="str">
        <f>VLOOKUP(SALIDA[[#This Row],[CODIGO]],STOCKSANLUIS[],2,FALSE)</f>
        <v>CONTROLADOR DE TEMPERATURA DIGITAL TC-900E POWER - VER.07 - 115/220 VAC - FULL GAUGE</v>
      </c>
      <c r="C3328" s="153">
        <v>46101</v>
      </c>
      <c r="D3328">
        <v>5</v>
      </c>
      <c r="E3328">
        <f>IF(VLOOKUP(SALIDA[[#This Row],[CODIGO]],STOCKSANLUIS[],6,FALSE)=0,"PRODUCTO SIN STOCK/UBICACIÓN",VLOOKUP(SALIDA[[#This Row],[CODIGO]],STOCKSANLUIS[],6,FALSE))</f>
        <v>1</v>
      </c>
      <c r="F3328">
        <f>SALIDA[[#This Row],[CANTIDAD]]/SALIDA[[#This Row],[UND MEDIDA]]</f>
        <v>5</v>
      </c>
      <c r="G3328" t="str">
        <f>VLOOKUP(SALIDA[[#This Row],[CODIGO]],FAMILIAS[],4,FALSE)</f>
        <v>FULL GAUGE</v>
      </c>
      <c r="H3328" s="10" t="str">
        <f>IF(VLOOKUP(SALIDA[[#This Row],[CODIGO]],STOCKSANLUIS[],7,FALSE)=0,"PRODUCTO SIN STOCK/UBICACIÓN",VLOOKUP(SALIDA[[#This Row],[CODIGO]],STOCKSANLUIS[],7,FALSE))</f>
        <v>C</v>
      </c>
      <c r="I3328" s="10"/>
      <c r="J3328" t="str">
        <f>SALIDA[[#This Row],[CODIGO]]&amp;"       "&amp;SALIDA[[#This Row],[FAMILIA]]</f>
        <v>01785       FULL GAUGE</v>
      </c>
      <c r="K3328">
        <f>VLOOKUP(SALIDA[[#This Row],[CODIGO]],STOCK_STARSOFT[],5,FALSE)</f>
        <v>18.272079000000002</v>
      </c>
      <c r="L3328">
        <f>SALIDA[[#This Row],[CANTIDAD]]*SALIDA[[#This Row],[PRECIO UND]]</f>
        <v>91.360395000000011</v>
      </c>
    </row>
    <row r="3329" spans="1:12" x14ac:dyDescent="0.25">
      <c r="A3329" s="6" t="s">
        <v>3238</v>
      </c>
      <c r="B3329" s="100" t="str">
        <f>VLOOKUP(SALIDA[[#This Row],[CODIGO]],STOCKSANLUIS[],2,FALSE)</f>
        <v>COMPRESOR HERMETICO DANFOSS MTZ36 - 3.0HP - 380V/3F/60HZ -R-134A/404A/507A/407C (NO INC. VALV. V09/V06 Y RESIST. DE CARTER)</v>
      </c>
      <c r="C3329" s="153">
        <v>46101</v>
      </c>
      <c r="D3329">
        <v>1</v>
      </c>
      <c r="E3329">
        <f>IF(VLOOKUP(SALIDA[[#This Row],[CODIGO]],STOCKSANLUIS[],6,FALSE)=0,"PRODUCTO SIN STOCK/UBICACIÓN",VLOOKUP(SALIDA[[#This Row],[CODIGO]],STOCKSANLUIS[],6,FALSE))</f>
        <v>1</v>
      </c>
      <c r="F3329">
        <f>SALIDA[[#This Row],[CANTIDAD]]/SALIDA[[#This Row],[UND MEDIDA]]</f>
        <v>1</v>
      </c>
      <c r="G3329" t="str">
        <f>VLOOKUP(SALIDA[[#This Row],[CODIGO]],FAMILIAS[],4,FALSE)</f>
        <v>DANFOSS</v>
      </c>
      <c r="H3329" s="10" t="str">
        <f>IF(VLOOKUP(SALIDA[[#This Row],[CODIGO]],STOCKSANLUIS[],7,FALSE)=0,"PRODUCTO SIN STOCK/UBICACIÓN",VLOOKUP(SALIDA[[#This Row],[CODIGO]],STOCKSANLUIS[],7,FALSE))</f>
        <v>C</v>
      </c>
      <c r="I3329" s="10"/>
      <c r="J3329" t="str">
        <f>SALIDA[[#This Row],[CODIGO]]&amp;"       "&amp;SALIDA[[#This Row],[FAMILIA]]</f>
        <v>02625       DANFOSS</v>
      </c>
      <c r="K3329">
        <f>VLOOKUP(SALIDA[[#This Row],[CODIGO]],STOCK_STARSOFT[],5,FALSE)</f>
        <v>510.47199999999998</v>
      </c>
      <c r="L3329">
        <f>SALIDA[[#This Row],[CANTIDAD]]*SALIDA[[#This Row],[PRECIO UND]]</f>
        <v>510.47199999999998</v>
      </c>
    </row>
    <row r="3330" spans="1:12" x14ac:dyDescent="0.25">
      <c r="A3330" s="6" t="s">
        <v>2543</v>
      </c>
      <c r="B3330" s="100" t="str">
        <f>VLOOKUP(SALIDA[[#This Row],[CODIGO]],STOCKSANLUIS[],2,FALSE)</f>
        <v>EQUIPO DE A/A MINI SPLIT FRIO SOLO - 18000 BTU - R410A - 220V/1PH/60HZ - TEMP BLUE MADE BY CARRIER INTERAMERICA CORPORATION</v>
      </c>
      <c r="C3330" s="153">
        <v>46101</v>
      </c>
      <c r="D3330">
        <v>1</v>
      </c>
      <c r="E3330">
        <f>IF(VLOOKUP(SALIDA[[#This Row],[CODIGO]],STOCKSANLUIS[],6,FALSE)=0,"PRODUCTO SIN STOCK/UBICACIÓN",VLOOKUP(SALIDA[[#This Row],[CODIGO]],STOCKSANLUIS[],6,FALSE))</f>
        <v>1</v>
      </c>
      <c r="F3330">
        <f>SALIDA[[#This Row],[CANTIDAD]]/SALIDA[[#This Row],[UND MEDIDA]]</f>
        <v>1</v>
      </c>
      <c r="G3330" t="str">
        <f>VLOOKUP(SALIDA[[#This Row],[CODIGO]],FAMILIAS[],4,FALSE)</f>
        <v>TEMP BLUE</v>
      </c>
      <c r="H3330" s="10" t="str">
        <f>IF(VLOOKUP(SALIDA[[#This Row],[CODIGO]],STOCKSANLUIS[],7,FALSE)=0,"PRODUCTO SIN STOCK/UBICACIÓN",VLOOKUP(SALIDA[[#This Row],[CODIGO]],STOCKSANLUIS[],7,FALSE))</f>
        <v>B</v>
      </c>
      <c r="I3330" s="10"/>
      <c r="J3330" t="str">
        <f>SALIDA[[#This Row],[CODIGO]]&amp;"       "&amp;SALIDA[[#This Row],[FAMILIA]]</f>
        <v>02084       TEMP BLUE</v>
      </c>
      <c r="K3330">
        <f>VLOOKUP(SALIDA[[#This Row],[CODIGO]],STOCK_STARSOFT[],5,FALSE)</f>
        <v>231.261594</v>
      </c>
      <c r="L3330">
        <f>SALIDA[[#This Row],[CANTIDAD]]*SALIDA[[#This Row],[PRECIO UND]]</f>
        <v>231.261594</v>
      </c>
    </row>
    <row r="3331" spans="1:12" x14ac:dyDescent="0.25">
      <c r="A3331" s="6" t="s">
        <v>1882</v>
      </c>
      <c r="B3331" s="100" t="str">
        <f>VLOOKUP(SALIDA[[#This Row],[CODIGO]],STOCKSANLUIS[],2,FALSE)</f>
        <v>MOTOVENTILADOR AXIAL EBM S4D500-AM01-03 - 500MM - 220V/380V/440V TRIFÁSICO - 4 POLOS, CON REJILLA - FLUJO V</v>
      </c>
      <c r="C3331" s="153">
        <v>46101</v>
      </c>
      <c r="D3331">
        <v>1</v>
      </c>
      <c r="E3331">
        <f>IF(VLOOKUP(SALIDA[[#This Row],[CODIGO]],STOCKSANLUIS[],6,FALSE)=0,"PRODUCTO SIN STOCK/UBICACIÓN",VLOOKUP(SALIDA[[#This Row],[CODIGO]],STOCKSANLUIS[],6,FALSE))</f>
        <v>1</v>
      </c>
      <c r="F3331">
        <f>SALIDA[[#This Row],[CANTIDAD]]/SALIDA[[#This Row],[UND MEDIDA]]</f>
        <v>1</v>
      </c>
      <c r="G3331" t="str">
        <f>VLOOKUP(SALIDA[[#This Row],[CODIGO]],FAMILIAS[],4,FALSE)</f>
        <v>EBM</v>
      </c>
      <c r="H3331" s="10" t="str">
        <f>IF(VLOOKUP(SALIDA[[#This Row],[CODIGO]],STOCKSANLUIS[],7,FALSE)=0,"PRODUCTO SIN STOCK/UBICACIÓN",VLOOKUP(SALIDA[[#This Row],[CODIGO]],STOCKSANLUIS[],7,FALSE))</f>
        <v>C</v>
      </c>
      <c r="I3331" s="10"/>
      <c r="J3331" t="str">
        <f>SALIDA[[#This Row],[CODIGO]]&amp;"       "&amp;SALIDA[[#This Row],[FAMILIA]]</f>
        <v>01705       EBM</v>
      </c>
      <c r="K3331">
        <f>VLOOKUP(SALIDA[[#This Row],[CODIGO]],STOCK_STARSOFT[],5,FALSE)</f>
        <v>186.88978399999999</v>
      </c>
      <c r="L3331">
        <f>SALIDA[[#This Row],[CANTIDAD]]*SALIDA[[#This Row],[PRECIO UND]]</f>
        <v>186.88978399999999</v>
      </c>
    </row>
    <row r="3332" spans="1:12" x14ac:dyDescent="0.25">
      <c r="A3332" s="6" t="s">
        <v>33</v>
      </c>
      <c r="B3332" s="100" t="str">
        <f>VLOOKUP(SALIDA[[#This Row],[CODIGO]],STOCKSANLUIS[],2,FALSE)</f>
        <v>CONTROLADOR DE TEMPERATURA DIGITAL MT-512E 2HP - VER.13 - 115/220 VAC - FULL GAUGE</v>
      </c>
      <c r="C3332" s="153">
        <v>46101</v>
      </c>
      <c r="D3332">
        <v>108</v>
      </c>
      <c r="E3332">
        <f>IF(VLOOKUP(SALIDA[[#This Row],[CODIGO]],STOCKSANLUIS[],6,FALSE)=0,"PRODUCTO SIN STOCK/UBICACIÓN",VLOOKUP(SALIDA[[#This Row],[CODIGO]],STOCKSANLUIS[],6,FALSE))</f>
        <v>1</v>
      </c>
      <c r="F3332">
        <f>SALIDA[[#This Row],[CANTIDAD]]/SALIDA[[#This Row],[UND MEDIDA]]</f>
        <v>108</v>
      </c>
      <c r="G3332" t="str">
        <f>VLOOKUP(SALIDA[[#This Row],[CODIGO]],FAMILIAS[],4,FALSE)</f>
        <v>FULL GAUGE</v>
      </c>
      <c r="H3332" s="10" t="str">
        <f>IF(VLOOKUP(SALIDA[[#This Row],[CODIGO]],STOCKSANLUIS[],7,FALSE)=0,"PRODUCTO SIN STOCK/UBICACIÓN",VLOOKUP(SALIDA[[#This Row],[CODIGO]],STOCKSANLUIS[],7,FALSE))</f>
        <v>C</v>
      </c>
      <c r="I3332" s="10"/>
      <c r="J3332" t="str">
        <f>SALIDA[[#This Row],[CODIGO]]&amp;"       "&amp;SALIDA[[#This Row],[FAMILIA]]</f>
        <v>00016       FULL GAUGE</v>
      </c>
      <c r="K3332">
        <f>VLOOKUP(SALIDA[[#This Row],[CODIGO]],STOCK_STARSOFT[],5,FALSE)</f>
        <v>13.318346</v>
      </c>
      <c r="L3332">
        <f>SALIDA[[#This Row],[CANTIDAD]]*SALIDA[[#This Row],[PRECIO UND]]</f>
        <v>1438.3813680000001</v>
      </c>
    </row>
    <row r="3333" spans="1:12" x14ac:dyDescent="0.25">
      <c r="A3333" s="6" t="s">
        <v>3625</v>
      </c>
      <c r="B3333" s="100" t="str">
        <f>VLOOKUP(SALIDA[[#This Row],[CODIGO]],STOCKSANLUIS[],2,FALSE)</f>
        <v>CAPACITOR DE 45 MFD X 370 VAC - 45X370 - EVERWELL</v>
      </c>
      <c r="C3333" s="153">
        <v>46101</v>
      </c>
      <c r="D3333">
        <v>1</v>
      </c>
      <c r="E3333">
        <f>IF(VLOOKUP(SALIDA[[#This Row],[CODIGO]],STOCKSANLUIS[],6,FALSE)=0,"PRODUCTO SIN STOCK/UBICACIÓN",VLOOKUP(SALIDA[[#This Row],[CODIGO]],STOCKSANLUIS[],6,FALSE))</f>
        <v>1</v>
      </c>
      <c r="F3333">
        <f>SALIDA[[#This Row],[CANTIDAD]]/SALIDA[[#This Row],[UND MEDIDA]]</f>
        <v>1</v>
      </c>
      <c r="G3333" t="str">
        <f>VLOOKUP(SALIDA[[#This Row],[CODIGO]],FAMILIAS[],4,FALSE)</f>
        <v>EVERWELL</v>
      </c>
      <c r="H3333" s="10" t="str">
        <f>IF(VLOOKUP(SALIDA[[#This Row],[CODIGO]],STOCKSANLUIS[],7,FALSE)=0,"PRODUCTO SIN STOCK/UBICACIÓN",VLOOKUP(SALIDA[[#This Row],[CODIGO]],STOCKSANLUIS[],7,FALSE))</f>
        <v>A</v>
      </c>
      <c r="I3333" s="10"/>
      <c r="J3333" t="str">
        <f>SALIDA[[#This Row],[CODIGO]]&amp;"       "&amp;SALIDA[[#This Row],[FAMILIA]]</f>
        <v>03030       EVERWELL</v>
      </c>
      <c r="K3333">
        <f>VLOOKUP(SALIDA[[#This Row],[CODIGO]],STOCK_STARSOFT[],5,FALSE)</f>
        <v>1.538708</v>
      </c>
      <c r="L3333">
        <f>SALIDA[[#This Row],[CANTIDAD]]*SALIDA[[#This Row],[PRECIO UND]]</f>
        <v>1.538708</v>
      </c>
    </row>
    <row r="3334" spans="1:12" x14ac:dyDescent="0.25">
      <c r="A3334" s="6" t="s">
        <v>3675</v>
      </c>
      <c r="B3334" s="100" t="str">
        <f>VLOOKUP(SALIDA[[#This Row],[CODIGO]],STOCKSANLUIS[],2,FALSE)</f>
        <v>LAMAS DE PVC ALECO 8X0.080X300 (20CM X 2MMX 91.44M) LOW TEMP REINFORCED - 172007- MT</v>
      </c>
      <c r="C3334" s="153">
        <v>46101</v>
      </c>
      <c r="D3334">
        <v>60</v>
      </c>
      <c r="E3334">
        <f>IF(VLOOKUP(SALIDA[[#This Row],[CODIGO]],STOCKSANLUIS[],6,FALSE)=0,"PRODUCTO SIN STOCK/UBICACIÓN",VLOOKUP(SALIDA[[#This Row],[CODIGO]],STOCKSANLUIS[],6,FALSE))</f>
        <v>91.44</v>
      </c>
      <c r="F3334">
        <f>SALIDA[[#This Row],[CANTIDAD]]/SALIDA[[#This Row],[UND MEDIDA]]</f>
        <v>0.65616797900262469</v>
      </c>
      <c r="G3334" t="str">
        <f>VLOOKUP(SALIDA[[#This Row],[CODIGO]],FAMILIAS[],4,FALSE)</f>
        <v>ES ROBBINS</v>
      </c>
      <c r="H3334" s="10" t="str">
        <f>IF(VLOOKUP(SALIDA[[#This Row],[CODIGO]],STOCKSANLUIS[],7,FALSE)=0,"PRODUCTO SIN STOCK/UBICACIÓN",VLOOKUP(SALIDA[[#This Row],[CODIGO]],STOCKSANLUIS[],7,FALSE))</f>
        <v>B/C</v>
      </c>
      <c r="I3334" s="10"/>
      <c r="J3334" t="str">
        <f>SALIDA[[#This Row],[CODIGO]]&amp;"       "&amp;SALIDA[[#This Row],[FAMILIA]]</f>
        <v>03057       ES ROBBINS</v>
      </c>
      <c r="K3334">
        <f>VLOOKUP(SALIDA[[#This Row],[CODIGO]],STOCK_STARSOFT[],5,FALSE)</f>
        <v>2.0842499999999999</v>
      </c>
      <c r="L3334">
        <f>SALIDA[[#This Row],[CANTIDAD]]*SALIDA[[#This Row],[PRECIO UND]]</f>
        <v>125.05499999999999</v>
      </c>
    </row>
    <row r="3335" spans="1:12" x14ac:dyDescent="0.25">
      <c r="A3335" s="6" t="s">
        <v>22052</v>
      </c>
      <c r="B3335" s="100" t="str">
        <f>VLOOKUP(SALIDA[[#This Row],[CODIGO]],STOCKSANLUIS[],2,FALSE)</f>
        <v>BOMBA DE CONDENSADO STAR COLD  DE 230V-1F-60HZ TANQUE BAJO (INCLUYE MANGUERA) SI-1805</v>
      </c>
      <c r="C3335" s="153">
        <v>46101</v>
      </c>
      <c r="D3335">
        <v>1</v>
      </c>
      <c r="E3335">
        <f>IF(VLOOKUP(SALIDA[[#This Row],[CODIGO]],STOCKSANLUIS[],6,FALSE)=0,"PRODUCTO SIN STOCK/UBICACIÓN",VLOOKUP(SALIDA[[#This Row],[CODIGO]],STOCKSANLUIS[],6,FALSE))</f>
        <v>1</v>
      </c>
      <c r="F3335">
        <f>SALIDA[[#This Row],[CANTIDAD]]/SALIDA[[#This Row],[UND MEDIDA]]</f>
        <v>1</v>
      </c>
      <c r="G3335" t="str">
        <f>VLOOKUP(SALIDA[[#This Row],[CODIGO]],FAMILIAS[],4,FALSE)</f>
        <v>STAR COLD</v>
      </c>
      <c r="H3335" s="10" t="str">
        <f>IF(VLOOKUP(SALIDA[[#This Row],[CODIGO]],STOCKSANLUIS[],7,FALSE)=0,"PRODUCTO SIN STOCK/UBICACIÓN",VLOOKUP(SALIDA[[#This Row],[CODIGO]],STOCKSANLUIS[],7,FALSE))</f>
        <v>B/C</v>
      </c>
      <c r="I3335" s="10"/>
      <c r="J3335" t="str">
        <f>SALIDA[[#This Row],[CODIGO]]&amp;"       "&amp;SALIDA[[#This Row],[FAMILIA]]</f>
        <v>03544       STAR COLD</v>
      </c>
      <c r="K3335">
        <f>VLOOKUP(SALIDA[[#This Row],[CODIGO]],STOCK_STARSOFT[],5,FALSE)</f>
        <v>19.413727000000002</v>
      </c>
      <c r="L3335">
        <f>SALIDA[[#This Row],[CANTIDAD]]*SALIDA[[#This Row],[PRECIO UND]]</f>
        <v>19.413727000000002</v>
      </c>
    </row>
    <row r="3336" spans="1:12" x14ac:dyDescent="0.25">
      <c r="A3336" s="6" t="s">
        <v>3906</v>
      </c>
      <c r="B3336" s="100" t="str">
        <f>VLOOKUP(SALIDA[[#This Row],[CODIGO]],STOCKSANLUIS[],2,FALSE)</f>
        <v>MOTOVENTILADOR MAER FAN YDWF68L25P4-300P-250S(220V,60HZ,4 POLES,1PH,SUCTION)</v>
      </c>
      <c r="C3336" s="153">
        <v>46101</v>
      </c>
      <c r="D3336">
        <v>1</v>
      </c>
      <c r="E3336">
        <f>IF(VLOOKUP(SALIDA[[#This Row],[CODIGO]],STOCKSANLUIS[],6,FALSE)=0,"PRODUCTO SIN STOCK/UBICACIÓN",VLOOKUP(SALIDA[[#This Row],[CODIGO]],STOCKSANLUIS[],6,FALSE))</f>
        <v>1</v>
      </c>
      <c r="F3336">
        <f>SALIDA[[#This Row],[CANTIDAD]]/SALIDA[[#This Row],[UND MEDIDA]]</f>
        <v>1</v>
      </c>
      <c r="G3336" t="str">
        <f>VLOOKUP(SALIDA[[#This Row],[CODIGO]],FAMILIAS[],4,FALSE)</f>
        <v>MAER FAN</v>
      </c>
      <c r="H3336" s="10" t="str">
        <f>IF(VLOOKUP(SALIDA[[#This Row],[CODIGO]],STOCKSANLUIS[],7,FALSE)=0,"PRODUCTO SIN STOCK/UBICACIÓN",VLOOKUP(SALIDA[[#This Row],[CODIGO]],STOCKSANLUIS[],7,FALSE))</f>
        <v>C</v>
      </c>
      <c r="I3336" s="10"/>
      <c r="J3336" t="str">
        <f>SALIDA[[#This Row],[CODIGO]]&amp;"       "&amp;SALIDA[[#This Row],[FAMILIA]]</f>
        <v>03375       MAER FAN</v>
      </c>
      <c r="K3336">
        <f>VLOOKUP(SALIDA[[#This Row],[CODIGO]],STOCK_STARSOFT[],5,FALSE)</f>
        <v>21.056954999999999</v>
      </c>
      <c r="L3336">
        <f>SALIDA[[#This Row],[CANTIDAD]]*SALIDA[[#This Row],[PRECIO UND]]</f>
        <v>21.056954999999999</v>
      </c>
    </row>
    <row r="3337" spans="1:12" x14ac:dyDescent="0.25">
      <c r="A3337" s="6" t="s">
        <v>19225</v>
      </c>
      <c r="B3337" s="100" t="str">
        <f>VLOOKUP(SALIDA[[#This Row],[CODIGO]],STOCKSANLUIS[],2,FALSE)</f>
        <v>EXTRACTOR HELICOCENTRIFUGO - DIAMETRO 100 MM (4") - 220V/1PH/60HZ - STAR COLD - MF-100P (EQV TD250/100)</v>
      </c>
      <c r="C3337" s="153">
        <v>46101</v>
      </c>
      <c r="D3337">
        <v>1</v>
      </c>
      <c r="E3337">
        <f>IF(VLOOKUP(SALIDA[[#This Row],[CODIGO]],STOCKSANLUIS[],6,FALSE)=0,"PRODUCTO SIN STOCK/UBICACIÓN",VLOOKUP(SALIDA[[#This Row],[CODIGO]],STOCKSANLUIS[],6,FALSE))</f>
        <v>1</v>
      </c>
      <c r="F3337">
        <f>SALIDA[[#This Row],[CANTIDAD]]/SALIDA[[#This Row],[UND MEDIDA]]</f>
        <v>1</v>
      </c>
      <c r="G3337" t="str">
        <f>VLOOKUP(SALIDA[[#This Row],[CODIGO]],FAMILIAS[],4,FALSE)</f>
        <v>STAR COLD</v>
      </c>
      <c r="H3337" s="10" t="str">
        <f>IF(VLOOKUP(SALIDA[[#This Row],[CODIGO]],STOCKSANLUIS[],7,FALSE)=0,"PRODUCTO SIN STOCK/UBICACIÓN",VLOOKUP(SALIDA[[#This Row],[CODIGO]],STOCKSANLUIS[],7,FALSE))</f>
        <v>A</v>
      </c>
      <c r="I3337" s="10" t="s">
        <v>19536</v>
      </c>
      <c r="J3337" t="str">
        <f>SALIDA[[#This Row],[CODIGO]]&amp;"       "&amp;SALIDA[[#This Row],[FAMILIA]]</f>
        <v>03478       STAR COLD</v>
      </c>
      <c r="K3337">
        <f>VLOOKUP(SALIDA[[#This Row],[CODIGO]],STOCK_STARSOFT[],5,FALSE)</f>
        <v>11.528663</v>
      </c>
      <c r="L3337">
        <f>SALIDA[[#This Row],[CANTIDAD]]*SALIDA[[#This Row],[PRECIO UND]]</f>
        <v>11.528663</v>
      </c>
    </row>
    <row r="3338" spans="1:12" x14ac:dyDescent="0.25">
      <c r="A3338" s="6" t="s">
        <v>19228</v>
      </c>
      <c r="B3338" s="100" t="str">
        <f>VLOOKUP(SALIDA[[#This Row],[CODIGO]],STOCKSANLUIS[],2,FALSE)</f>
        <v>EXTRACTOR HELICOCENTRIFUGO - DIAMETRO 150 MM (6") - 220V/1PH/60HZ - STAR COLD - MF-150P (EQV TD500/150)</v>
      </c>
      <c r="C3338" s="153">
        <v>46101</v>
      </c>
      <c r="D3338">
        <v>1</v>
      </c>
      <c r="E3338">
        <f>IF(VLOOKUP(SALIDA[[#This Row],[CODIGO]],STOCKSANLUIS[],6,FALSE)=0,"PRODUCTO SIN STOCK/UBICACIÓN",VLOOKUP(SALIDA[[#This Row],[CODIGO]],STOCKSANLUIS[],6,FALSE))</f>
        <v>1</v>
      </c>
      <c r="F3338">
        <f>SALIDA[[#This Row],[CANTIDAD]]/SALIDA[[#This Row],[UND MEDIDA]]</f>
        <v>1</v>
      </c>
      <c r="G3338" t="str">
        <f>VLOOKUP(SALIDA[[#This Row],[CODIGO]],FAMILIAS[],4,FALSE)</f>
        <v>STAR COLD</v>
      </c>
      <c r="H3338" s="10" t="str">
        <f>IF(VLOOKUP(SALIDA[[#This Row],[CODIGO]],STOCKSANLUIS[],7,FALSE)=0,"PRODUCTO SIN STOCK/UBICACIÓN",VLOOKUP(SALIDA[[#This Row],[CODIGO]],STOCKSANLUIS[],7,FALSE))</f>
        <v>A</v>
      </c>
      <c r="I3338" s="10" t="s">
        <v>19536</v>
      </c>
      <c r="J3338" t="str">
        <f>SALIDA[[#This Row],[CODIGO]]&amp;"       "&amp;SALIDA[[#This Row],[FAMILIA]]</f>
        <v>03479       STAR COLD</v>
      </c>
      <c r="K3338">
        <f>VLOOKUP(SALIDA[[#This Row],[CODIGO]],STOCK_STARSOFT[],5,FALSE)</f>
        <v>14.863732000000001</v>
      </c>
      <c r="L3338">
        <f>SALIDA[[#This Row],[CANTIDAD]]*SALIDA[[#This Row],[PRECIO UND]]</f>
        <v>14.863732000000001</v>
      </c>
    </row>
    <row r="3339" spans="1:12" x14ac:dyDescent="0.25">
      <c r="A3339" s="6" t="s">
        <v>19226</v>
      </c>
      <c r="B3339" s="100" t="str">
        <f>VLOOKUP(SALIDA[[#This Row],[CODIGO]],STOCKSANLUIS[],2,FALSE)</f>
        <v>EXTRACTOR HELICOCENTRIFUGO - DIAMETRO 250 MM (10") - 220V/1PH/60HZ - STAR COLD - MF-250P (EQV TD1300/250)</v>
      </c>
      <c r="C3339" s="153">
        <v>46101</v>
      </c>
      <c r="D3339">
        <v>2</v>
      </c>
      <c r="E3339">
        <f>IF(VLOOKUP(SALIDA[[#This Row],[CODIGO]],STOCKSANLUIS[],6,FALSE)=0,"PRODUCTO SIN STOCK/UBICACIÓN",VLOOKUP(SALIDA[[#This Row],[CODIGO]],STOCKSANLUIS[],6,FALSE))</f>
        <v>1</v>
      </c>
      <c r="F3339">
        <f>SALIDA[[#This Row],[CANTIDAD]]/SALIDA[[#This Row],[UND MEDIDA]]</f>
        <v>2</v>
      </c>
      <c r="G3339" t="str">
        <f>VLOOKUP(SALIDA[[#This Row],[CODIGO]],FAMILIAS[],4,FALSE)</f>
        <v>STAR COLD</v>
      </c>
      <c r="H3339" s="10" t="str">
        <f>IF(VLOOKUP(SALIDA[[#This Row],[CODIGO]],STOCKSANLUIS[],7,FALSE)=0,"PRODUCTO SIN STOCK/UBICACIÓN",VLOOKUP(SALIDA[[#This Row],[CODIGO]],STOCKSANLUIS[],7,FALSE))</f>
        <v>A</v>
      </c>
      <c r="I3339" s="10" t="s">
        <v>19536</v>
      </c>
      <c r="J3339" t="str">
        <f>SALIDA[[#This Row],[CODIGO]]&amp;"       "&amp;SALIDA[[#This Row],[FAMILIA]]</f>
        <v>03481       STAR COLD</v>
      </c>
      <c r="K3339">
        <f>VLOOKUP(SALIDA[[#This Row],[CODIGO]],STOCK_STARSOFT[],5,FALSE)</f>
        <v>47.532215999999998</v>
      </c>
      <c r="L3339">
        <f>SALIDA[[#This Row],[CANTIDAD]]*SALIDA[[#This Row],[PRECIO UND]]</f>
        <v>95.064431999999996</v>
      </c>
    </row>
    <row r="3340" spans="1:12" x14ac:dyDescent="0.25">
      <c r="A3340" s="6" t="s">
        <v>2836</v>
      </c>
      <c r="B3340" s="100" t="str">
        <f>VLOOKUP(SALIDA[[#This Row],[CODIGO]],STOCKSANLUIS[],2,FALSE)</f>
        <v>GAS REFRIGERANTE FREON R-134A - 13.62 KG - CHINO - CHEMOURS</v>
      </c>
      <c r="C3340" s="153">
        <v>46101</v>
      </c>
      <c r="D3340">
        <v>6</v>
      </c>
      <c r="E3340">
        <f>IF(VLOOKUP(SALIDA[[#This Row],[CODIGO]],STOCKSANLUIS[],6,FALSE)=0,"PRODUCTO SIN STOCK/UBICACIÓN",VLOOKUP(SALIDA[[#This Row],[CODIGO]],STOCKSANLUIS[],6,FALSE))</f>
        <v>1</v>
      </c>
      <c r="F3340">
        <f>SALIDA[[#This Row],[CANTIDAD]]/SALIDA[[#This Row],[UND MEDIDA]]</f>
        <v>6</v>
      </c>
      <c r="G3340" t="str">
        <f>VLOOKUP(SALIDA[[#This Row],[CODIGO]],FAMILIAS[],4,FALSE)</f>
        <v>THE CHEMOURS</v>
      </c>
      <c r="H3340" s="10" t="str">
        <f>IF(VLOOKUP(SALIDA[[#This Row],[CODIGO]],STOCKSANLUIS[],7,FALSE)=0,"PRODUCTO SIN STOCK/UBICACIÓN",VLOOKUP(SALIDA[[#This Row],[CODIGO]],STOCKSANLUIS[],7,FALSE))</f>
        <v>C</v>
      </c>
      <c r="I3340" s="10"/>
      <c r="J3340" t="str">
        <f>SALIDA[[#This Row],[CODIGO]]&amp;"       "&amp;SALIDA[[#This Row],[FAMILIA]]</f>
        <v>02304       THE CHEMOURS</v>
      </c>
      <c r="K3340">
        <f>VLOOKUP(SALIDA[[#This Row],[CODIGO]],STOCK_STARSOFT[],5,FALSE)</f>
        <v>132.07079300000001</v>
      </c>
      <c r="L3340">
        <f>SALIDA[[#This Row],[CANTIDAD]]*SALIDA[[#This Row],[PRECIO UND]]</f>
        <v>792.42475800000011</v>
      </c>
    </row>
    <row r="3341" spans="1:12" x14ac:dyDescent="0.25">
      <c r="A3341" s="6" t="s">
        <v>3665</v>
      </c>
      <c r="B3341" s="100" t="str">
        <f>VLOOKUP(SALIDA[[#This Row],[CODIGO]],STOCKSANLUIS[],2,FALSE)</f>
        <v>AGENTE DE LIMPIEZA INTERNA OPTEON SF FLUSH X 4.54 KG - CHEMOURS - REEMPLAZO DEL R141B</v>
      </c>
      <c r="C3341" s="153">
        <v>46101</v>
      </c>
      <c r="D3341">
        <v>4</v>
      </c>
      <c r="E3341">
        <f>IF(VLOOKUP(SALIDA[[#This Row],[CODIGO]],STOCKSANLUIS[],6,FALSE)=0,"PRODUCTO SIN STOCK/UBICACIÓN",VLOOKUP(SALIDA[[#This Row],[CODIGO]],STOCKSANLUIS[],6,FALSE))</f>
        <v>1</v>
      </c>
      <c r="F3341">
        <f>SALIDA[[#This Row],[CANTIDAD]]/SALIDA[[#This Row],[UND MEDIDA]]</f>
        <v>4</v>
      </c>
      <c r="G3341" t="str">
        <f>VLOOKUP(SALIDA[[#This Row],[CODIGO]],FAMILIAS[],4,FALSE)</f>
        <v>THE CHEMOURS</v>
      </c>
      <c r="H3341" s="10" t="str">
        <f>IF(VLOOKUP(SALIDA[[#This Row],[CODIGO]],STOCKSANLUIS[],7,FALSE)=0,"PRODUCTO SIN STOCK/UBICACIÓN",VLOOKUP(SALIDA[[#This Row],[CODIGO]],STOCKSANLUIS[],7,FALSE))</f>
        <v>C</v>
      </c>
      <c r="I3341" s="10"/>
      <c r="J3341" t="str">
        <f>SALIDA[[#This Row],[CODIGO]]&amp;"       "&amp;SALIDA[[#This Row],[FAMILIA]]</f>
        <v>03051       THE CHEMOURS</v>
      </c>
      <c r="K3341">
        <f>VLOOKUP(SALIDA[[#This Row],[CODIGO]],STOCK_STARSOFT[],5,FALSE)</f>
        <v>91.188703000000004</v>
      </c>
      <c r="L3341">
        <f>SALIDA[[#This Row],[CANTIDAD]]*SALIDA[[#This Row],[PRECIO UND]]</f>
        <v>364.75481200000002</v>
      </c>
    </row>
    <row r="3342" spans="1:12" x14ac:dyDescent="0.25">
      <c r="A3342" s="6" t="s">
        <v>3665</v>
      </c>
      <c r="B3342" s="100" t="str">
        <f>VLOOKUP(SALIDA[[#This Row],[CODIGO]],STOCKSANLUIS[],2,FALSE)</f>
        <v>AGENTE DE LIMPIEZA INTERNA OPTEON SF FLUSH X 4.54 KG - CHEMOURS - REEMPLAZO DEL R141B</v>
      </c>
      <c r="C3342" s="153">
        <v>46101</v>
      </c>
      <c r="D3342">
        <v>1</v>
      </c>
      <c r="E3342">
        <f>IF(VLOOKUP(SALIDA[[#This Row],[CODIGO]],STOCKSANLUIS[],6,FALSE)=0,"PRODUCTO SIN STOCK/UBICACIÓN",VLOOKUP(SALIDA[[#This Row],[CODIGO]],STOCKSANLUIS[],6,FALSE))</f>
        <v>1</v>
      </c>
      <c r="F3342">
        <f>SALIDA[[#This Row],[CANTIDAD]]/SALIDA[[#This Row],[UND MEDIDA]]</f>
        <v>1</v>
      </c>
      <c r="G3342" t="str">
        <f>VLOOKUP(SALIDA[[#This Row],[CODIGO]],FAMILIAS[],4,FALSE)</f>
        <v>THE CHEMOURS</v>
      </c>
      <c r="H3342" s="10" t="str">
        <f>IF(VLOOKUP(SALIDA[[#This Row],[CODIGO]],STOCKSANLUIS[],7,FALSE)=0,"PRODUCTO SIN STOCK/UBICACIÓN",VLOOKUP(SALIDA[[#This Row],[CODIGO]],STOCKSANLUIS[],7,FALSE))</f>
        <v>C</v>
      </c>
      <c r="I3342" s="10"/>
      <c r="J3342" t="str">
        <f>SALIDA[[#This Row],[CODIGO]]&amp;"       "&amp;SALIDA[[#This Row],[FAMILIA]]</f>
        <v>03051       THE CHEMOURS</v>
      </c>
      <c r="K3342">
        <f>VLOOKUP(SALIDA[[#This Row],[CODIGO]],STOCK_STARSOFT[],5,FALSE)</f>
        <v>91.188703000000004</v>
      </c>
      <c r="L3342">
        <f>SALIDA[[#This Row],[CANTIDAD]]*SALIDA[[#This Row],[PRECIO UND]]</f>
        <v>91.188703000000004</v>
      </c>
    </row>
    <row r="3343" spans="1:12" x14ac:dyDescent="0.25">
      <c r="A3343" s="6" t="s">
        <v>2427</v>
      </c>
      <c r="B3343" s="100" t="str">
        <f>VLOOKUP(SALIDA[[#This Row],[CODIGO]],STOCKSANLUIS[],2,FALSE)</f>
        <v>TERMOMETRO DIGITAL TI-44 EW PLUS - VER.01 - 115 /220 VAC - FULL GAUGE - WHITE</v>
      </c>
      <c r="C3343" s="153">
        <v>46102</v>
      </c>
      <c r="D3343">
        <v>1</v>
      </c>
      <c r="E3343">
        <f>IF(VLOOKUP(SALIDA[[#This Row],[CODIGO]],STOCKSANLUIS[],6,FALSE)=0,"PRODUCTO SIN STOCK/UBICACIÓN",VLOOKUP(SALIDA[[#This Row],[CODIGO]],STOCKSANLUIS[],6,FALSE))</f>
        <v>1</v>
      </c>
      <c r="F3343">
        <f>SALIDA[[#This Row],[CANTIDAD]]/SALIDA[[#This Row],[UND MEDIDA]]</f>
        <v>1</v>
      </c>
      <c r="G3343" t="str">
        <f>VLOOKUP(SALIDA[[#This Row],[CODIGO]],FAMILIAS[],4,FALSE)</f>
        <v>FULL GAUGE</v>
      </c>
      <c r="H3343" s="10" t="str">
        <f>IF(VLOOKUP(SALIDA[[#This Row],[CODIGO]],STOCKSANLUIS[],7,FALSE)=0,"PRODUCTO SIN STOCK/UBICACIÓN",VLOOKUP(SALIDA[[#This Row],[CODIGO]],STOCKSANLUIS[],7,FALSE))</f>
        <v>C</v>
      </c>
      <c r="I3343" s="10"/>
      <c r="J3343" t="str">
        <f>SALIDA[[#This Row],[CODIGO]]&amp;"       "&amp;SALIDA[[#This Row],[FAMILIA]]</f>
        <v>02009       FULL GAUGE</v>
      </c>
      <c r="K3343">
        <f>VLOOKUP(SALIDA[[#This Row],[CODIGO]],STOCK_STARSOFT[],5,FALSE)</f>
        <v>25.290130000000001</v>
      </c>
      <c r="L3343">
        <f>SALIDA[[#This Row],[CANTIDAD]]*SALIDA[[#This Row],[PRECIO UND]]</f>
        <v>25.290130000000001</v>
      </c>
    </row>
    <row r="3344" spans="1:12" x14ac:dyDescent="0.25">
      <c r="A3344" s="6" t="s">
        <v>3943</v>
      </c>
      <c r="B3344" s="100" t="str">
        <f>VLOOKUP(SALIDA[[#This Row],[CODIGO]],STOCKSANLUIS[],2,FALSE)</f>
        <v>FILTRO SECADOR - 305 - 5/8 - ROSCABLE - SEK-305 - EVERWELL</v>
      </c>
      <c r="C3344" s="153">
        <v>46102</v>
      </c>
      <c r="D3344">
        <v>1</v>
      </c>
      <c r="E3344">
        <f>IF(VLOOKUP(SALIDA[[#This Row],[CODIGO]],STOCKSANLUIS[],6,FALSE)=0,"PRODUCTO SIN STOCK/UBICACIÓN",VLOOKUP(SALIDA[[#This Row],[CODIGO]],STOCKSANLUIS[],6,FALSE))</f>
        <v>1</v>
      </c>
      <c r="F3344">
        <f>SALIDA[[#This Row],[CANTIDAD]]/SALIDA[[#This Row],[UND MEDIDA]]</f>
        <v>1</v>
      </c>
      <c r="G3344" t="str">
        <f>VLOOKUP(SALIDA[[#This Row],[CODIGO]],FAMILIAS[],4,FALSE)</f>
        <v>EVERWELL</v>
      </c>
      <c r="H3344" s="10" t="str">
        <f>IF(VLOOKUP(SALIDA[[#This Row],[CODIGO]],STOCKSANLUIS[],7,FALSE)=0,"PRODUCTO SIN STOCK/UBICACIÓN",VLOOKUP(SALIDA[[#This Row],[CODIGO]],STOCKSANLUIS[],7,FALSE))</f>
        <v>A</v>
      </c>
      <c r="I3344" s="10"/>
      <c r="J3344" t="str">
        <f>SALIDA[[#This Row],[CODIGO]]&amp;"       "&amp;SALIDA[[#This Row],[FAMILIA]]</f>
        <v>03410       EVERWELL</v>
      </c>
      <c r="K3344">
        <f>VLOOKUP(SALIDA[[#This Row],[CODIGO]],STOCK_STARSOFT[],5,FALSE)</f>
        <v>6.1774709999999997</v>
      </c>
      <c r="L3344">
        <f>SALIDA[[#This Row],[CANTIDAD]]*SALIDA[[#This Row],[PRECIO UND]]</f>
        <v>6.1774709999999997</v>
      </c>
    </row>
    <row r="3345" spans="1:12" x14ac:dyDescent="0.25">
      <c r="A3345" s="6" t="s">
        <v>3665</v>
      </c>
      <c r="B3345" s="100" t="str">
        <f>VLOOKUP(SALIDA[[#This Row],[CODIGO]],STOCKSANLUIS[],2,FALSE)</f>
        <v>AGENTE DE LIMPIEZA INTERNA OPTEON SF FLUSH X 4.54 KG - CHEMOURS - REEMPLAZO DEL R141B</v>
      </c>
      <c r="C3345" s="153">
        <v>46102</v>
      </c>
      <c r="D3345">
        <v>2</v>
      </c>
      <c r="E3345">
        <f>IF(VLOOKUP(SALIDA[[#This Row],[CODIGO]],STOCKSANLUIS[],6,FALSE)=0,"PRODUCTO SIN STOCK/UBICACIÓN",VLOOKUP(SALIDA[[#This Row],[CODIGO]],STOCKSANLUIS[],6,FALSE))</f>
        <v>1</v>
      </c>
      <c r="F3345">
        <f>SALIDA[[#This Row],[CANTIDAD]]/SALIDA[[#This Row],[UND MEDIDA]]</f>
        <v>2</v>
      </c>
      <c r="G3345" t="str">
        <f>VLOOKUP(SALIDA[[#This Row],[CODIGO]],FAMILIAS[],4,FALSE)</f>
        <v>THE CHEMOURS</v>
      </c>
      <c r="H3345" s="10" t="str">
        <f>IF(VLOOKUP(SALIDA[[#This Row],[CODIGO]],STOCKSANLUIS[],7,FALSE)=0,"PRODUCTO SIN STOCK/UBICACIÓN",VLOOKUP(SALIDA[[#This Row],[CODIGO]],STOCKSANLUIS[],7,FALSE))</f>
        <v>C</v>
      </c>
      <c r="I3345" s="10"/>
      <c r="J3345" t="str">
        <f>SALIDA[[#This Row],[CODIGO]]&amp;"       "&amp;SALIDA[[#This Row],[FAMILIA]]</f>
        <v>03051       THE CHEMOURS</v>
      </c>
      <c r="K3345">
        <f>VLOOKUP(SALIDA[[#This Row],[CODIGO]],STOCK_STARSOFT[],5,FALSE)</f>
        <v>91.188703000000004</v>
      </c>
      <c r="L3345">
        <f>SALIDA[[#This Row],[CANTIDAD]]*SALIDA[[#This Row],[PRECIO UND]]</f>
        <v>182.37740600000001</v>
      </c>
    </row>
    <row r="3346" spans="1:12" x14ac:dyDescent="0.25">
      <c r="A3346" s="6" t="s">
        <v>867</v>
      </c>
      <c r="B3346" s="100" t="str">
        <f>VLOOKUP(SALIDA[[#This Row],[CODIGO]],STOCKSANLUIS[],2,FALSE)</f>
        <v>ACEITE POLIOLESTER POE 68 - 1 GALON - BVA</v>
      </c>
      <c r="C3346" s="153">
        <v>46102</v>
      </c>
      <c r="D3346">
        <v>2</v>
      </c>
      <c r="E3346">
        <f>IF(VLOOKUP(SALIDA[[#This Row],[CODIGO]],STOCKSANLUIS[],6,FALSE)=0,"PRODUCTO SIN STOCK/UBICACIÓN",VLOOKUP(SALIDA[[#This Row],[CODIGO]],STOCKSANLUIS[],6,FALSE))</f>
        <v>1</v>
      </c>
      <c r="F3346">
        <f>SALIDA[[#This Row],[CANTIDAD]]/SALIDA[[#This Row],[UND MEDIDA]]</f>
        <v>2</v>
      </c>
      <c r="G3346" t="str">
        <f>VLOOKUP(SALIDA[[#This Row],[CODIGO]],FAMILIAS[],4,FALSE)</f>
        <v>BVA</v>
      </c>
      <c r="H3346" s="10" t="str">
        <f>IF(VLOOKUP(SALIDA[[#This Row],[CODIGO]],STOCKSANLUIS[],7,FALSE)=0,"PRODUCTO SIN STOCK/UBICACIÓN",VLOOKUP(SALIDA[[#This Row],[CODIGO]],STOCKSANLUIS[],7,FALSE))</f>
        <v>C</v>
      </c>
      <c r="I3346" s="10"/>
      <c r="J3346" t="str">
        <f>SALIDA[[#This Row],[CODIGO]]&amp;"       "&amp;SALIDA[[#This Row],[FAMILIA]]</f>
        <v>00945       BVA</v>
      </c>
      <c r="K3346">
        <f>VLOOKUP(SALIDA[[#This Row],[CODIGO]],STOCK_STARSOFT[],5,FALSE)</f>
        <v>50.009718999999997</v>
      </c>
      <c r="L3346">
        <f>SALIDA[[#This Row],[CANTIDAD]]*SALIDA[[#This Row],[PRECIO UND]]</f>
        <v>100.01943799999999</v>
      </c>
    </row>
    <row r="3347" spans="1:12" x14ac:dyDescent="0.25">
      <c r="A3347" s="6" t="s">
        <v>22282</v>
      </c>
      <c r="B3347" s="100" t="str">
        <f>VLOOKUP(SALIDA[[#This Row],[CODIGO]],STOCKSANLUIS[],2,FALSE)</f>
        <v>VÁLVULA ROTALOCK V09 -1 1/4" ODF 5/8" -VARV-30-EVERFROST</v>
      </c>
      <c r="C3347" s="153">
        <v>46102</v>
      </c>
      <c r="D3347">
        <v>5</v>
      </c>
      <c r="E3347" t="str">
        <f>IF(VLOOKUP(SALIDA[[#This Row],[CODIGO]],STOCKSANLUIS[],6,FALSE)=0,"PRODUCTO SIN STOCK/UBICACIÓN",VLOOKUP(SALIDA[[#This Row],[CODIGO]],STOCKSANLUIS[],6,FALSE))</f>
        <v>PRODUCTO SIN STOCK/UBICACIÓN</v>
      </c>
      <c r="F3347" t="e">
        <f>SALIDA[[#This Row],[CANTIDAD]]/SALIDA[[#This Row],[UND MEDIDA]]</f>
        <v>#VALUE!</v>
      </c>
      <c r="G3347" t="str">
        <f>VLOOKUP(SALIDA[[#This Row],[CODIGO]],FAMILIAS[],4,FALSE)</f>
        <v>EVERFROST</v>
      </c>
      <c r="H3347" s="10" t="str">
        <f>IF(VLOOKUP(SALIDA[[#This Row],[CODIGO]],STOCKSANLUIS[],7,FALSE)=0,"PRODUCTO SIN STOCK/UBICACIÓN",VLOOKUP(SALIDA[[#This Row],[CODIGO]],STOCKSANLUIS[],7,FALSE))</f>
        <v>C</v>
      </c>
      <c r="I3347" s="10"/>
      <c r="J3347" t="str">
        <f>SALIDA[[#This Row],[CODIGO]]&amp;"       "&amp;SALIDA[[#This Row],[FAMILIA]]</f>
        <v>03633       EVERFROST</v>
      </c>
      <c r="K3347">
        <f>VLOOKUP(SALIDA[[#This Row],[CODIGO]],STOCK_STARSOFT[],5,FALSE)</f>
        <v>2.6585800000000002</v>
      </c>
      <c r="L3347">
        <f>SALIDA[[#This Row],[CANTIDAD]]*SALIDA[[#This Row],[PRECIO UND]]</f>
        <v>13.292900000000001</v>
      </c>
    </row>
    <row r="3348" spans="1:12" x14ac:dyDescent="0.25">
      <c r="A3348" s="6" t="s">
        <v>3230</v>
      </c>
      <c r="B3348" s="100" t="str">
        <f>VLOOKUP(SALIDA[[#This Row],[CODIGO]],STOCKSANLUIS[],2,FALSE)</f>
        <v>FILTRO SECADOR ROSCABLE DE 5/8 - SEK-165 - EVERWELL</v>
      </c>
      <c r="C3348" s="153">
        <v>46102</v>
      </c>
      <c r="D3348">
        <v>1</v>
      </c>
      <c r="E3348">
        <f>IF(VLOOKUP(SALIDA[[#This Row],[CODIGO]],STOCKSANLUIS[],6,FALSE)=0,"PRODUCTO SIN STOCK/UBICACIÓN",VLOOKUP(SALIDA[[#This Row],[CODIGO]],STOCKSANLUIS[],6,FALSE))</f>
        <v>1</v>
      </c>
      <c r="F3348">
        <f>SALIDA[[#This Row],[CANTIDAD]]/SALIDA[[#This Row],[UND MEDIDA]]</f>
        <v>1</v>
      </c>
      <c r="G3348" t="str">
        <f>VLOOKUP(SALIDA[[#This Row],[CODIGO]],FAMILIAS[],4,FALSE)</f>
        <v>EVERWELL</v>
      </c>
      <c r="H3348" s="10" t="str">
        <f>IF(VLOOKUP(SALIDA[[#This Row],[CODIGO]],STOCKSANLUIS[],7,FALSE)=0,"PRODUCTO SIN STOCK/UBICACIÓN",VLOOKUP(SALIDA[[#This Row],[CODIGO]],STOCKSANLUIS[],7,FALSE))</f>
        <v>A</v>
      </c>
      <c r="I3348" s="10"/>
      <c r="J3348" t="str">
        <f>SALIDA[[#This Row],[CODIGO]]&amp;"       "&amp;SALIDA[[#This Row],[FAMILIA]]</f>
        <v>02621       EVERWELL</v>
      </c>
      <c r="K3348">
        <f>VLOOKUP(SALIDA[[#This Row],[CODIGO]],STOCK_STARSOFT[],5,FALSE)</f>
        <v>3.099208</v>
      </c>
      <c r="L3348">
        <f>SALIDA[[#This Row],[CANTIDAD]]*SALIDA[[#This Row],[PRECIO UND]]</f>
        <v>3.099208</v>
      </c>
    </row>
    <row r="3349" spans="1:12" x14ac:dyDescent="0.25">
      <c r="A3349" s="6" t="s">
        <v>3931</v>
      </c>
      <c r="B3349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349" s="153">
        <v>46102</v>
      </c>
      <c r="D3349">
        <v>2</v>
      </c>
      <c r="E3349">
        <f>IF(VLOOKUP(SALIDA[[#This Row],[CODIGO]],STOCKSANLUIS[],6,FALSE)=0,"PRODUCTO SIN STOCK/UBICACIÓN",VLOOKUP(SALIDA[[#This Row],[CODIGO]],STOCKSANLUIS[],6,FALSE))</f>
        <v>1</v>
      </c>
      <c r="F3349">
        <f>SALIDA[[#This Row],[CANTIDAD]]/SALIDA[[#This Row],[UND MEDIDA]]</f>
        <v>2</v>
      </c>
      <c r="G3349" t="str">
        <f>VLOOKUP(SALIDA[[#This Row],[CODIGO]],FAMILIAS[],4,FALSE)</f>
        <v>VIKING</v>
      </c>
      <c r="H3349" s="10" t="str">
        <f>IF(VLOOKUP(SALIDA[[#This Row],[CODIGO]],STOCKSANLUIS[],7,FALSE)=0,"PRODUCTO SIN STOCK/UBICACIÓN",VLOOKUP(SALIDA[[#This Row],[CODIGO]],STOCKSANLUIS[],7,FALSE))</f>
        <v>B</v>
      </c>
      <c r="I3349" s="10"/>
      <c r="J3349" t="str">
        <f>SALIDA[[#This Row],[CODIGO]]&amp;"       "&amp;SALIDA[[#This Row],[FAMILIA]]</f>
        <v>03397       VIKING</v>
      </c>
      <c r="K3349">
        <f>VLOOKUP(SALIDA[[#This Row],[CODIGO]],STOCK_STARSOFT[],5,FALSE)</f>
        <v>267.68141000000003</v>
      </c>
      <c r="L3349">
        <f>SALIDA[[#This Row],[CANTIDAD]]*SALIDA[[#This Row],[PRECIO UND]]</f>
        <v>535.36282000000006</v>
      </c>
    </row>
    <row r="3350" spans="1:12" x14ac:dyDescent="0.25">
      <c r="A3350" s="6" t="s">
        <v>3929</v>
      </c>
      <c r="B3350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3350" s="153">
        <v>46102</v>
      </c>
      <c r="D3350">
        <v>1</v>
      </c>
      <c r="E3350">
        <f>IF(VLOOKUP(SALIDA[[#This Row],[CODIGO]],STOCKSANLUIS[],6,FALSE)=0,"PRODUCTO SIN STOCK/UBICACIÓN",VLOOKUP(SALIDA[[#This Row],[CODIGO]],STOCKSANLUIS[],6,FALSE))</f>
        <v>1</v>
      </c>
      <c r="F3350">
        <f>SALIDA[[#This Row],[CANTIDAD]]/SALIDA[[#This Row],[UND MEDIDA]]</f>
        <v>1</v>
      </c>
      <c r="G3350" t="str">
        <f>VLOOKUP(SALIDA[[#This Row],[CODIGO]],FAMILIAS[],4,FALSE)</f>
        <v>VIKING</v>
      </c>
      <c r="H3350" s="10" t="str">
        <f>IF(VLOOKUP(SALIDA[[#This Row],[CODIGO]],STOCKSANLUIS[],7,FALSE)=0,"PRODUCTO SIN STOCK/UBICACIÓN",VLOOKUP(SALIDA[[#This Row],[CODIGO]],STOCKSANLUIS[],7,FALSE))</f>
        <v>B</v>
      </c>
      <c r="I3350" s="10"/>
      <c r="J3350" t="str">
        <f>SALIDA[[#This Row],[CODIGO]]&amp;"       "&amp;SALIDA[[#This Row],[FAMILIA]]</f>
        <v>03396       VIKING</v>
      </c>
      <c r="K3350">
        <f>VLOOKUP(SALIDA[[#This Row],[CODIGO]],STOCK_STARSOFT[],5,FALSE)</f>
        <v>202.05513400000001</v>
      </c>
      <c r="L3350">
        <f>SALIDA[[#This Row],[CANTIDAD]]*SALIDA[[#This Row],[PRECIO UND]]</f>
        <v>202.05513400000001</v>
      </c>
    </row>
    <row r="3351" spans="1:12" x14ac:dyDescent="0.25">
      <c r="A3351" s="6" t="s">
        <v>33</v>
      </c>
      <c r="B3351" s="100" t="str">
        <f>VLOOKUP(SALIDA[[#This Row],[CODIGO]],STOCKSANLUIS[],2,FALSE)</f>
        <v>CONTROLADOR DE TEMPERATURA DIGITAL MT-512E 2HP - VER.13 - 115/220 VAC - FULL GAUGE</v>
      </c>
      <c r="C3351" s="153">
        <v>46102</v>
      </c>
      <c r="D3351">
        <v>15</v>
      </c>
      <c r="E3351">
        <f>IF(VLOOKUP(SALIDA[[#This Row],[CODIGO]],STOCKSANLUIS[],6,FALSE)=0,"PRODUCTO SIN STOCK/UBICACIÓN",VLOOKUP(SALIDA[[#This Row],[CODIGO]],STOCKSANLUIS[],6,FALSE))</f>
        <v>1</v>
      </c>
      <c r="F3351">
        <f>SALIDA[[#This Row],[CANTIDAD]]/SALIDA[[#This Row],[UND MEDIDA]]</f>
        <v>15</v>
      </c>
      <c r="G3351" t="str">
        <f>VLOOKUP(SALIDA[[#This Row],[CODIGO]],FAMILIAS[],4,FALSE)</f>
        <v>FULL GAUGE</v>
      </c>
      <c r="H3351" s="10" t="str">
        <f>IF(VLOOKUP(SALIDA[[#This Row],[CODIGO]],STOCKSANLUIS[],7,FALSE)=0,"PRODUCTO SIN STOCK/UBICACIÓN",VLOOKUP(SALIDA[[#This Row],[CODIGO]],STOCKSANLUIS[],7,FALSE))</f>
        <v>C</v>
      </c>
      <c r="I3351" s="10"/>
      <c r="J3351" t="str">
        <f>SALIDA[[#This Row],[CODIGO]]&amp;"       "&amp;SALIDA[[#This Row],[FAMILIA]]</f>
        <v>00016       FULL GAUGE</v>
      </c>
      <c r="K3351">
        <f>VLOOKUP(SALIDA[[#This Row],[CODIGO]],STOCK_STARSOFT[],5,FALSE)</f>
        <v>13.318346</v>
      </c>
      <c r="L3351">
        <f>SALIDA[[#This Row],[CANTIDAD]]*SALIDA[[#This Row],[PRECIO UND]]</f>
        <v>199.77519000000001</v>
      </c>
    </row>
    <row r="3352" spans="1:12" x14ac:dyDescent="0.25">
      <c r="A3352" s="6" t="s">
        <v>22264</v>
      </c>
      <c r="B3352" s="100" t="str">
        <f>VLOOKUP(SALIDA[[#This Row],[CODIGO]],STOCKSANLUIS[],2,FALSE)</f>
        <v>SEPARADOR DE ACEITE HERMÉTICO 5/8" - FDW-55855-EVERFROST</v>
      </c>
      <c r="C3352" s="153">
        <v>46102</v>
      </c>
      <c r="D3352">
        <v>13</v>
      </c>
      <c r="E3352" t="str">
        <f>IF(VLOOKUP(SALIDA[[#This Row],[CODIGO]],STOCKSANLUIS[],6,FALSE)=0,"PRODUCTO SIN STOCK/UBICACIÓN",VLOOKUP(SALIDA[[#This Row],[CODIGO]],STOCKSANLUIS[],6,FALSE))</f>
        <v>PRODUCTO SIN STOCK/UBICACIÓN</v>
      </c>
      <c r="F3352" t="e">
        <f>SALIDA[[#This Row],[CANTIDAD]]/SALIDA[[#This Row],[UND MEDIDA]]</f>
        <v>#VALUE!</v>
      </c>
      <c r="G3352" t="str">
        <f>VLOOKUP(SALIDA[[#This Row],[CODIGO]],FAMILIAS[],4,FALSE)</f>
        <v>EVERFROST</v>
      </c>
      <c r="H3352" s="10" t="str">
        <f>IF(VLOOKUP(SALIDA[[#This Row],[CODIGO]],STOCKSANLUIS[],7,FALSE)=0,"PRODUCTO SIN STOCK/UBICACIÓN",VLOOKUP(SALIDA[[#This Row],[CODIGO]],STOCKSANLUIS[],7,FALSE))</f>
        <v>C</v>
      </c>
      <c r="I3352" s="10"/>
      <c r="J3352" t="str">
        <f>SALIDA[[#This Row],[CODIGO]]&amp;"       "&amp;SALIDA[[#This Row],[FAMILIA]]</f>
        <v>03624       EVERFROST</v>
      </c>
      <c r="K3352">
        <f>VLOOKUP(SALIDA[[#This Row],[CODIGO]],STOCK_STARSOFT[],5,FALSE)</f>
        <v>13.230831999999999</v>
      </c>
      <c r="L3352">
        <f>SALIDA[[#This Row],[CANTIDAD]]*SALIDA[[#This Row],[PRECIO UND]]</f>
        <v>172.00081599999999</v>
      </c>
    </row>
    <row r="3353" spans="1:12" x14ac:dyDescent="0.25">
      <c r="A3353" s="6" t="s">
        <v>2693</v>
      </c>
      <c r="B3353" s="100" t="str">
        <f>VLOOKUP(SALIDA[[#This Row],[CODIGO]],STOCKSANLUIS[],2,FALSE)</f>
        <v>GAS REFRIGERANTE FREON R-410A - 11.35 KG - CHINO - CHEMOURS</v>
      </c>
      <c r="C3353" s="153">
        <v>46102</v>
      </c>
      <c r="D3353">
        <v>1</v>
      </c>
      <c r="E3353">
        <f>IF(VLOOKUP(SALIDA[[#This Row],[CODIGO]],STOCKSANLUIS[],6,FALSE)=0,"PRODUCTO SIN STOCK/UBICACIÓN",VLOOKUP(SALIDA[[#This Row],[CODIGO]],STOCKSANLUIS[],6,FALSE))</f>
        <v>1</v>
      </c>
      <c r="F3353">
        <f>SALIDA[[#This Row],[CANTIDAD]]/SALIDA[[#This Row],[UND MEDIDA]]</f>
        <v>1</v>
      </c>
      <c r="G3353" t="str">
        <f>VLOOKUP(SALIDA[[#This Row],[CODIGO]],FAMILIAS[],4,FALSE)</f>
        <v>THE CHEMOURS</v>
      </c>
      <c r="H3353" s="10" t="str">
        <f>IF(VLOOKUP(SALIDA[[#This Row],[CODIGO]],STOCKSANLUIS[],7,FALSE)=0,"PRODUCTO SIN STOCK/UBICACIÓN",VLOOKUP(SALIDA[[#This Row],[CODIGO]],STOCKSANLUIS[],7,FALSE))</f>
        <v>C</v>
      </c>
      <c r="I3353" s="10"/>
      <c r="J3353" t="str">
        <f>SALIDA[[#This Row],[CODIGO]]&amp;"       "&amp;SALIDA[[#This Row],[FAMILIA]]</f>
        <v>02187       THE CHEMOURS</v>
      </c>
      <c r="K3353">
        <f>VLOOKUP(SALIDA[[#This Row],[CODIGO]],STOCK_STARSOFT[],5,FALSE)</f>
        <v>122.01251999999999</v>
      </c>
      <c r="L3353">
        <f>SALIDA[[#This Row],[CANTIDAD]]*SALIDA[[#This Row],[PRECIO UND]]</f>
        <v>122.01251999999999</v>
      </c>
    </row>
    <row r="3354" spans="1:12" x14ac:dyDescent="0.25">
      <c r="A3354" s="6" t="s">
        <v>22305</v>
      </c>
      <c r="B3354" s="100" t="str">
        <f>VLOOKUP(SALIDA[[#This Row],[CODIGO]],STOCKSANLUIS[],2,FALSE)</f>
        <v>TUERCA DE BRONCE 3/8"-EVERFROST-BFSN-3/8</v>
      </c>
      <c r="C3354" s="153">
        <v>46102</v>
      </c>
      <c r="D3354">
        <v>13</v>
      </c>
      <c r="E3354" t="str">
        <f>IF(VLOOKUP(SALIDA[[#This Row],[CODIGO]],STOCKSANLUIS[],6,FALSE)=0,"PRODUCTO SIN STOCK/UBICACIÓN",VLOOKUP(SALIDA[[#This Row],[CODIGO]],STOCKSANLUIS[],6,FALSE))</f>
        <v>PRODUCTO SIN STOCK/UBICACIÓN</v>
      </c>
      <c r="F3354" t="e">
        <f>SALIDA[[#This Row],[CANTIDAD]]/SALIDA[[#This Row],[UND MEDIDA]]</f>
        <v>#VALUE!</v>
      </c>
      <c r="G3354" t="str">
        <f>VLOOKUP(SALIDA[[#This Row],[CODIGO]],FAMILIAS[],4,FALSE)</f>
        <v>EVERFROST</v>
      </c>
      <c r="H3354" s="10" t="str">
        <f>IF(VLOOKUP(SALIDA[[#This Row],[CODIGO]],STOCKSANLUIS[],7,FALSE)=0,"PRODUCTO SIN STOCK/UBICACIÓN",VLOOKUP(SALIDA[[#This Row],[CODIGO]],STOCKSANLUIS[],7,FALSE))</f>
        <v>C</v>
      </c>
      <c r="I3354" s="10"/>
      <c r="J3354" t="str">
        <f>SALIDA[[#This Row],[CODIGO]]&amp;"       "&amp;SALIDA[[#This Row],[FAMILIA]]</f>
        <v>03645       EVERFROST</v>
      </c>
      <c r="K3354">
        <f>VLOOKUP(SALIDA[[#This Row],[CODIGO]],STOCK_STARSOFT[],5,FALSE)</f>
        <v>0.241031</v>
      </c>
      <c r="L3354">
        <f>SALIDA[[#This Row],[CANTIDAD]]*SALIDA[[#This Row],[PRECIO UND]]</f>
        <v>3.1334029999999999</v>
      </c>
    </row>
    <row r="3355" spans="1:12" x14ac:dyDescent="0.25">
      <c r="A3355" s="6" t="s">
        <v>485</v>
      </c>
      <c r="B3355" s="100" t="str">
        <f>VLOOKUP(SALIDA[[#This Row],[CODIGO]],STOCKSANLUIS[],2,FALSE)</f>
        <v>SOLDADURA DE PLATA HARRIS AL 0%</v>
      </c>
      <c r="C3355" s="153">
        <v>46102</v>
      </c>
      <c r="D3355">
        <v>20</v>
      </c>
      <c r="E3355">
        <f>IF(VLOOKUP(SALIDA[[#This Row],[CODIGO]],STOCKSANLUIS[],6,FALSE)=0,"PRODUCTO SIN STOCK/UBICACIÓN",VLOOKUP(SALIDA[[#This Row],[CODIGO]],STOCKSANLUIS[],6,FALSE))</f>
        <v>1</v>
      </c>
      <c r="F3355">
        <f>SALIDA[[#This Row],[CANTIDAD]]/SALIDA[[#This Row],[UND MEDIDA]]</f>
        <v>20</v>
      </c>
      <c r="G3355" t="str">
        <f>VLOOKUP(SALIDA[[#This Row],[CODIGO]],FAMILIAS[],4,FALSE)</f>
        <v>HARRIS</v>
      </c>
      <c r="H3355" s="10" t="str">
        <f>IF(VLOOKUP(SALIDA[[#This Row],[CODIGO]],STOCKSANLUIS[],7,FALSE)=0,"PRODUCTO SIN STOCK/UBICACIÓN",VLOOKUP(SALIDA[[#This Row],[CODIGO]],STOCKSANLUIS[],7,FALSE))</f>
        <v>C</v>
      </c>
      <c r="I3355" s="10"/>
      <c r="J3355" t="str">
        <f>SALIDA[[#This Row],[CODIGO]]&amp;"       "&amp;SALIDA[[#This Row],[FAMILIA]]</f>
        <v>00405       HARRIS</v>
      </c>
      <c r="K3355">
        <f>VLOOKUP(SALIDA[[#This Row],[CODIGO]],STOCK_STARSOFT[],5,FALSE)</f>
        <v>0.38343100000000002</v>
      </c>
      <c r="L3355">
        <f>SALIDA[[#This Row],[CANTIDAD]]*SALIDA[[#This Row],[PRECIO UND]]</f>
        <v>7.6686200000000007</v>
      </c>
    </row>
    <row r="3356" spans="1:12" x14ac:dyDescent="0.25">
      <c r="A3356" s="6" t="s">
        <v>867</v>
      </c>
      <c r="B3356" s="100" t="str">
        <f>VLOOKUP(SALIDA[[#This Row],[CODIGO]],STOCKSANLUIS[],2,FALSE)</f>
        <v>ACEITE POLIOLESTER POE 68 - 1 GALON - BVA</v>
      </c>
      <c r="C3356" s="153">
        <v>46102</v>
      </c>
      <c r="D3356">
        <v>1</v>
      </c>
      <c r="E3356">
        <f>IF(VLOOKUP(SALIDA[[#This Row],[CODIGO]],STOCKSANLUIS[],6,FALSE)=0,"PRODUCTO SIN STOCK/UBICACIÓN",VLOOKUP(SALIDA[[#This Row],[CODIGO]],STOCKSANLUIS[],6,FALSE))</f>
        <v>1</v>
      </c>
      <c r="F3356">
        <f>SALIDA[[#This Row],[CANTIDAD]]/SALIDA[[#This Row],[UND MEDIDA]]</f>
        <v>1</v>
      </c>
      <c r="G3356" t="str">
        <f>VLOOKUP(SALIDA[[#This Row],[CODIGO]],FAMILIAS[],4,FALSE)</f>
        <v>BVA</v>
      </c>
      <c r="H3356" s="10" t="str">
        <f>IF(VLOOKUP(SALIDA[[#This Row],[CODIGO]],STOCKSANLUIS[],7,FALSE)=0,"PRODUCTO SIN STOCK/UBICACIÓN",VLOOKUP(SALIDA[[#This Row],[CODIGO]],STOCKSANLUIS[],7,FALSE))</f>
        <v>C</v>
      </c>
      <c r="I3356" s="10"/>
      <c r="J3356" t="str">
        <f>SALIDA[[#This Row],[CODIGO]]&amp;"       "&amp;SALIDA[[#This Row],[FAMILIA]]</f>
        <v>00945       BVA</v>
      </c>
      <c r="K3356">
        <f>VLOOKUP(SALIDA[[#This Row],[CODIGO]],STOCK_STARSOFT[],5,FALSE)</f>
        <v>50.009718999999997</v>
      </c>
      <c r="L3356">
        <f>SALIDA[[#This Row],[CANTIDAD]]*SALIDA[[#This Row],[PRECIO UND]]</f>
        <v>50.009718999999997</v>
      </c>
    </row>
    <row r="3357" spans="1:12" x14ac:dyDescent="0.25">
      <c r="A3357" s="6" t="s">
        <v>15</v>
      </c>
      <c r="B3357" s="100" t="str">
        <f>VLOOKUP(SALIDA[[#This Row],[CODIGO]],STOCKSANLUIS[],2,FALSE)</f>
        <v>CAJA DE DISTRIBUCION BC01 - FULL GAUGE</v>
      </c>
      <c r="C3357" s="153">
        <v>46102</v>
      </c>
      <c r="D3357">
        <v>1</v>
      </c>
      <c r="E3357">
        <f>IF(VLOOKUP(SALIDA[[#This Row],[CODIGO]],STOCKSANLUIS[],6,FALSE)=0,"PRODUCTO SIN STOCK/UBICACIÓN",VLOOKUP(SALIDA[[#This Row],[CODIGO]],STOCKSANLUIS[],6,FALSE))</f>
        <v>1</v>
      </c>
      <c r="F3357">
        <f>SALIDA[[#This Row],[CANTIDAD]]/SALIDA[[#This Row],[UND MEDIDA]]</f>
        <v>1</v>
      </c>
      <c r="G3357" t="str">
        <f>VLOOKUP(SALIDA[[#This Row],[CODIGO]],FAMILIAS[],4,FALSE)</f>
        <v>FULL GAUGE</v>
      </c>
      <c r="H3357" s="10" t="str">
        <f>IF(VLOOKUP(SALIDA[[#This Row],[CODIGO]],STOCKSANLUIS[],7,FALSE)=0,"PRODUCTO SIN STOCK/UBICACIÓN",VLOOKUP(SALIDA[[#This Row],[CODIGO]],STOCKSANLUIS[],7,FALSE))</f>
        <v>A</v>
      </c>
      <c r="I3357" s="10"/>
      <c r="J3357" t="str">
        <f>SALIDA[[#This Row],[CODIGO]]&amp;"       "&amp;SALIDA[[#This Row],[FAMILIA]]</f>
        <v>00005       FULL GAUGE</v>
      </c>
      <c r="K3357">
        <f>VLOOKUP(SALIDA[[#This Row],[CODIGO]],STOCK_STARSOFT[],5,FALSE)</f>
        <v>2.4508290000000001</v>
      </c>
      <c r="L3357">
        <f>SALIDA[[#This Row],[CANTIDAD]]*SALIDA[[#This Row],[PRECIO UND]]</f>
        <v>2.4508290000000001</v>
      </c>
    </row>
    <row r="3358" spans="1:12" x14ac:dyDescent="0.25">
      <c r="A3358" s="6" t="s">
        <v>953</v>
      </c>
      <c r="B3358" s="100" t="str">
        <f>VLOOKUP(SALIDA[[#This Row],[CODIGO]],STOCKSANLUIS[],2,FALSE)</f>
        <v>INTERFACE USB CONV 32 - VER.03 - FULL GAUGE</v>
      </c>
      <c r="C3358" s="153">
        <v>46102</v>
      </c>
      <c r="D3358">
        <v>1</v>
      </c>
      <c r="E3358">
        <f>IF(VLOOKUP(SALIDA[[#This Row],[CODIGO]],STOCKSANLUIS[],6,FALSE)=0,"PRODUCTO SIN STOCK/UBICACIÓN",VLOOKUP(SALIDA[[#This Row],[CODIGO]],STOCKSANLUIS[],6,FALSE))</f>
        <v>1</v>
      </c>
      <c r="F3358">
        <f>SALIDA[[#This Row],[CANTIDAD]]/SALIDA[[#This Row],[UND MEDIDA]]</f>
        <v>1</v>
      </c>
      <c r="G3358" t="str">
        <f>VLOOKUP(SALIDA[[#This Row],[CODIGO]],FAMILIAS[],4,FALSE)</f>
        <v>FULL GAUGE</v>
      </c>
      <c r="H3358" s="10" t="str">
        <f>IF(VLOOKUP(SALIDA[[#This Row],[CODIGO]],STOCKSANLUIS[],7,FALSE)=0,"PRODUCTO SIN STOCK/UBICACIÓN",VLOOKUP(SALIDA[[#This Row],[CODIGO]],STOCKSANLUIS[],7,FALSE))</f>
        <v>A</v>
      </c>
      <c r="I3358" s="10"/>
      <c r="J3358" t="str">
        <f>SALIDA[[#This Row],[CODIGO]]&amp;"       "&amp;SALIDA[[#This Row],[FAMILIA]]</f>
        <v>01024       FULL GAUGE</v>
      </c>
      <c r="K3358">
        <f>VLOOKUP(SALIDA[[#This Row],[CODIGO]],STOCK_STARSOFT[],5,FALSE)</f>
        <v>41.384480000000003</v>
      </c>
      <c r="L3358">
        <f>SALIDA[[#This Row],[CANTIDAD]]*SALIDA[[#This Row],[PRECIO UND]]</f>
        <v>41.384480000000003</v>
      </c>
    </row>
    <row r="3359" spans="1:12" x14ac:dyDescent="0.25">
      <c r="A3359" s="6" t="s">
        <v>3241</v>
      </c>
      <c r="B3359" s="100" t="str">
        <f>VLOOKUP(SALIDA[[#This Row],[CODIGO]],STOCKSANLUIS[],2,FALSE)</f>
        <v>CONECTOR SCH-1/4 CONECCION RAPIDA P ALTA R-134A - QC-H - EVERWELL</v>
      </c>
      <c r="C3359" s="153">
        <v>46102</v>
      </c>
      <c r="D3359">
        <v>3</v>
      </c>
      <c r="E3359">
        <f>IF(VLOOKUP(SALIDA[[#This Row],[CODIGO]],STOCKSANLUIS[],6,FALSE)=0,"PRODUCTO SIN STOCK/UBICACIÓN",VLOOKUP(SALIDA[[#This Row],[CODIGO]],STOCKSANLUIS[],6,FALSE))</f>
        <v>1</v>
      </c>
      <c r="F3359">
        <f>SALIDA[[#This Row],[CANTIDAD]]/SALIDA[[#This Row],[UND MEDIDA]]</f>
        <v>3</v>
      </c>
      <c r="G3359" t="str">
        <f>VLOOKUP(SALIDA[[#This Row],[CODIGO]],FAMILIAS[],4,FALSE)</f>
        <v>EVERWELL</v>
      </c>
      <c r="H3359" s="10" t="str">
        <f>IF(VLOOKUP(SALIDA[[#This Row],[CODIGO]],STOCKSANLUIS[],7,FALSE)=0,"PRODUCTO SIN STOCK/UBICACIÓN",VLOOKUP(SALIDA[[#This Row],[CODIGO]],STOCKSANLUIS[],7,FALSE))</f>
        <v>A</v>
      </c>
      <c r="I3359" s="10"/>
      <c r="J3359" t="str">
        <f>SALIDA[[#This Row],[CODIGO]]&amp;"       "&amp;SALIDA[[#This Row],[FAMILIA]]</f>
        <v>02633       EVERWELL</v>
      </c>
      <c r="K3359">
        <f>VLOOKUP(SALIDA[[#This Row],[CODIGO]],STOCK_STARSOFT[],5,FALSE)</f>
        <v>4.4774390000000004</v>
      </c>
      <c r="L3359">
        <f>SALIDA[[#This Row],[CANTIDAD]]*SALIDA[[#This Row],[PRECIO UND]]</f>
        <v>13.432317000000001</v>
      </c>
    </row>
    <row r="3360" spans="1:12" x14ac:dyDescent="0.25">
      <c r="A3360" s="6" t="s">
        <v>2511</v>
      </c>
      <c r="B3360" s="100" t="str">
        <f>VLOOKUP(SALIDA[[#This Row],[CODIGO]],STOCKSANLUIS[],2,FALSE)</f>
        <v>COMPRESOR ROTATIVO - 12000 BTU - 220V/60HZ - 1PH R410 - PA118M1C-3FZU - SIN CAPACITOR 35UF/370V - GMCC</v>
      </c>
      <c r="C3360" s="153">
        <v>46102</v>
      </c>
      <c r="D3360">
        <v>1</v>
      </c>
      <c r="E3360">
        <f>IF(VLOOKUP(SALIDA[[#This Row],[CODIGO]],STOCKSANLUIS[],6,FALSE)=0,"PRODUCTO SIN STOCK/UBICACIÓN",VLOOKUP(SALIDA[[#This Row],[CODIGO]],STOCKSANLUIS[],6,FALSE))</f>
        <v>1</v>
      </c>
      <c r="F3360">
        <f>SALIDA[[#This Row],[CANTIDAD]]/SALIDA[[#This Row],[UND MEDIDA]]</f>
        <v>1</v>
      </c>
      <c r="G3360" t="str">
        <f>VLOOKUP(SALIDA[[#This Row],[CODIGO]],FAMILIAS[],4,FALSE)</f>
        <v>GMCC</v>
      </c>
      <c r="H3360" s="10" t="str">
        <f>IF(VLOOKUP(SALIDA[[#This Row],[CODIGO]],STOCKSANLUIS[],7,FALSE)=0,"PRODUCTO SIN STOCK/UBICACIÓN",VLOOKUP(SALIDA[[#This Row],[CODIGO]],STOCKSANLUIS[],7,FALSE))</f>
        <v>C</v>
      </c>
      <c r="I3360" s="10"/>
      <c r="J3360" t="str">
        <f>SALIDA[[#This Row],[CODIGO]]&amp;"       "&amp;SALIDA[[#This Row],[FAMILIA]]</f>
        <v>02054       GMCC</v>
      </c>
      <c r="K3360">
        <f>VLOOKUP(SALIDA[[#This Row],[CODIGO]],STOCK_STARSOFT[],5,FALSE)</f>
        <v>40.548488999999996</v>
      </c>
      <c r="L3360">
        <f>SALIDA[[#This Row],[CANTIDAD]]*SALIDA[[#This Row],[PRECIO UND]]</f>
        <v>40.548488999999996</v>
      </c>
    </row>
    <row r="3361" spans="1:12" x14ac:dyDescent="0.25">
      <c r="A3361" s="6" t="s">
        <v>3243</v>
      </c>
      <c r="B3361" s="100" t="str">
        <f>VLOOKUP(SALIDA[[#This Row],[CODIGO]],STOCKSANLUIS[],2,FALSE)</f>
        <v>CONECTOR SCL -1/4 CONECCION RAPIDA P BAJA R-134A - QC-L - EVERWELL</v>
      </c>
      <c r="C3361" s="153">
        <v>46102</v>
      </c>
      <c r="D3361">
        <v>3</v>
      </c>
      <c r="E3361">
        <f>IF(VLOOKUP(SALIDA[[#This Row],[CODIGO]],STOCKSANLUIS[],6,FALSE)=0,"PRODUCTO SIN STOCK/UBICACIÓN",VLOOKUP(SALIDA[[#This Row],[CODIGO]],STOCKSANLUIS[],6,FALSE))</f>
        <v>1</v>
      </c>
      <c r="F3361">
        <f>SALIDA[[#This Row],[CANTIDAD]]/SALIDA[[#This Row],[UND MEDIDA]]</f>
        <v>3</v>
      </c>
      <c r="G3361" t="str">
        <f>VLOOKUP(SALIDA[[#This Row],[CODIGO]],FAMILIAS[],4,FALSE)</f>
        <v>EVERWELL</v>
      </c>
      <c r="H3361" s="10" t="str">
        <f>IF(VLOOKUP(SALIDA[[#This Row],[CODIGO]],STOCKSANLUIS[],7,FALSE)=0,"PRODUCTO SIN STOCK/UBICACIÓN",VLOOKUP(SALIDA[[#This Row],[CODIGO]],STOCKSANLUIS[],7,FALSE))</f>
        <v>A</v>
      </c>
      <c r="I3361" s="10"/>
      <c r="J3361" t="str">
        <f>SALIDA[[#This Row],[CODIGO]]&amp;"       "&amp;SALIDA[[#This Row],[FAMILIA]]</f>
        <v>02634       EVERWELL</v>
      </c>
      <c r="K3361">
        <f>VLOOKUP(SALIDA[[#This Row],[CODIGO]],STOCK_STARSOFT[],5,FALSE)</f>
        <v>4.2981049999999996</v>
      </c>
      <c r="L3361">
        <f>SALIDA[[#This Row],[CANTIDAD]]*SALIDA[[#This Row],[PRECIO UND]]</f>
        <v>12.894314999999999</v>
      </c>
    </row>
    <row r="3362" spans="1:12" x14ac:dyDescent="0.25">
      <c r="A3362" s="6" t="s">
        <v>77</v>
      </c>
      <c r="B3362" s="100" t="str">
        <f>VLOOKUP(SALIDA[[#This Row],[CODIGO]],STOCKSANLUIS[],2,FALSE)</f>
        <v>CONTROLADOR DE TEMPERATURA DIGITAL TC-900EW LOG - VER.04 - 115/220 VAC - FULL GAUGE - WHITE</v>
      </c>
      <c r="C3362" s="153">
        <v>46104</v>
      </c>
      <c r="D3362">
        <v>1</v>
      </c>
      <c r="E3362">
        <f>IF(VLOOKUP(SALIDA[[#This Row],[CODIGO]],STOCKSANLUIS[],6,FALSE)=0,"PRODUCTO SIN STOCK/UBICACIÓN",VLOOKUP(SALIDA[[#This Row],[CODIGO]],STOCKSANLUIS[],6,FALSE))</f>
        <v>1</v>
      </c>
      <c r="F3362">
        <f>SALIDA[[#This Row],[CANTIDAD]]/SALIDA[[#This Row],[UND MEDIDA]]</f>
        <v>1</v>
      </c>
      <c r="G3362" t="str">
        <f>VLOOKUP(SALIDA[[#This Row],[CODIGO]],FAMILIAS[],4,FALSE)</f>
        <v>FULL GAUGE</v>
      </c>
      <c r="H3362" s="10" t="str">
        <f>IF(VLOOKUP(SALIDA[[#This Row],[CODIGO]],STOCKSANLUIS[],7,FALSE)=0,"PRODUCTO SIN STOCK/UBICACIÓN",VLOOKUP(SALIDA[[#This Row],[CODIGO]],STOCKSANLUIS[],7,FALSE))</f>
        <v>C</v>
      </c>
      <c r="I3362" s="10" t="s">
        <v>19536</v>
      </c>
      <c r="J3362" t="str">
        <f>SALIDA[[#This Row],[CODIGO]]&amp;"       "&amp;SALIDA[[#This Row],[FAMILIA]]</f>
        <v>00041       FULL GAUGE</v>
      </c>
      <c r="K3362">
        <f>VLOOKUP(SALIDA[[#This Row],[CODIGO]],STOCK_STARSOFT[],5,FALSE)</f>
        <v>34.414344</v>
      </c>
      <c r="L3362">
        <f>SALIDA[[#This Row],[CANTIDAD]]*SALIDA[[#This Row],[PRECIO UND]]</f>
        <v>34.414344</v>
      </c>
    </row>
    <row r="3363" spans="1:12" x14ac:dyDescent="0.25">
      <c r="A3363" s="6" t="s">
        <v>1251</v>
      </c>
      <c r="B3363" s="100" t="str">
        <f>VLOOKUP(SALIDA[[#This Row],[CODIGO]],STOCKSANLUIS[],2,FALSE)</f>
        <v>LAMAS DE PVC ALECO 8X0.08X300  (20 CM X 2MMX 91.44M) STANDARD SMOOTH -170008</v>
      </c>
      <c r="C3363" s="153">
        <v>46104</v>
      </c>
      <c r="D3363">
        <v>457.2</v>
      </c>
      <c r="E3363">
        <f>IF(VLOOKUP(SALIDA[[#This Row],[CODIGO]],STOCKSANLUIS[],6,FALSE)=0,"PRODUCTO SIN STOCK/UBICACIÓN",VLOOKUP(SALIDA[[#This Row],[CODIGO]],STOCKSANLUIS[],6,FALSE))</f>
        <v>91.44</v>
      </c>
      <c r="F3363">
        <f>SALIDA[[#This Row],[CANTIDAD]]/SALIDA[[#This Row],[UND MEDIDA]]</f>
        <v>5</v>
      </c>
      <c r="G3363" t="str">
        <f>VLOOKUP(SALIDA[[#This Row],[CODIGO]],FAMILIAS[],4,FALSE)</f>
        <v>ES ROBBINS</v>
      </c>
      <c r="H3363" s="10" t="str">
        <f>IF(VLOOKUP(SALIDA[[#This Row],[CODIGO]],STOCKSANLUIS[],7,FALSE)=0,"PRODUCTO SIN STOCK/UBICACIÓN",VLOOKUP(SALIDA[[#This Row],[CODIGO]],STOCKSANLUIS[],7,FALSE))</f>
        <v>B/C</v>
      </c>
      <c r="I3363" s="10" t="s">
        <v>22609</v>
      </c>
      <c r="J3363" t="str">
        <f>SALIDA[[#This Row],[CODIGO]]&amp;"       "&amp;SALIDA[[#This Row],[FAMILIA]]</f>
        <v>01331       ES ROBBINS</v>
      </c>
      <c r="K3363">
        <f>VLOOKUP(SALIDA[[#This Row],[CODIGO]],STOCK_STARSOFT[],5,FALSE)</f>
        <v>1.922936</v>
      </c>
      <c r="L3363">
        <f>SALIDA[[#This Row],[CANTIDAD]]*SALIDA[[#This Row],[PRECIO UND]]</f>
        <v>879.16633919999992</v>
      </c>
    </row>
    <row r="3364" spans="1:12" x14ac:dyDescent="0.25">
      <c r="A3364" s="6" t="s">
        <v>3513</v>
      </c>
      <c r="B3364" s="100" t="str">
        <f>VLOOKUP(SALIDA[[#This Row],[CODIGO]],STOCKSANLUIS[],2,FALSE)</f>
        <v>GAS REFRIGERANTE FREON 410A 650 GR -CHEMOURS - CAJA DE 12 -  CHINO</v>
      </c>
      <c r="C3364" s="153">
        <v>46104</v>
      </c>
      <c r="D3364">
        <v>1</v>
      </c>
      <c r="E3364">
        <f>IF(VLOOKUP(SALIDA[[#This Row],[CODIGO]],STOCKSANLUIS[],6,FALSE)=0,"PRODUCTO SIN STOCK/UBICACIÓN",VLOOKUP(SALIDA[[#This Row],[CODIGO]],STOCKSANLUIS[],6,FALSE))</f>
        <v>1</v>
      </c>
      <c r="F3364">
        <f>SALIDA[[#This Row],[CANTIDAD]]/SALIDA[[#This Row],[UND MEDIDA]]</f>
        <v>1</v>
      </c>
      <c r="G3364" t="str">
        <f>VLOOKUP(SALIDA[[#This Row],[CODIGO]],FAMILIAS[],4,FALSE)</f>
        <v>THE CHEMOURS</v>
      </c>
      <c r="H3364" s="10" t="str">
        <f>IF(VLOOKUP(SALIDA[[#This Row],[CODIGO]],STOCKSANLUIS[],7,FALSE)=0,"PRODUCTO SIN STOCK/UBICACIÓN",VLOOKUP(SALIDA[[#This Row],[CODIGO]],STOCKSANLUIS[],7,FALSE))</f>
        <v>C</v>
      </c>
      <c r="I3364" s="10"/>
      <c r="J3364" t="str">
        <f>SALIDA[[#This Row],[CODIGO]]&amp;"       "&amp;SALIDA[[#This Row],[FAMILIA]]</f>
        <v>02922       THE CHEMOURS</v>
      </c>
      <c r="K3364">
        <f>VLOOKUP(SALIDA[[#This Row],[CODIGO]],STOCK_STARSOFT[],5,FALSE)</f>
        <v>8.1124840000000003</v>
      </c>
      <c r="L3364">
        <f>SALIDA[[#This Row],[CANTIDAD]]*SALIDA[[#This Row],[PRECIO UND]]</f>
        <v>8.1124840000000003</v>
      </c>
    </row>
    <row r="3365" spans="1:12" x14ac:dyDescent="0.25">
      <c r="A3365" s="6" t="s">
        <v>3639</v>
      </c>
      <c r="B3365" s="100" t="str">
        <f>VLOOKUP(SALIDA[[#This Row],[CODIGO]],STOCKSANLUIS[],2,FALSE)</f>
        <v>MOTOVENTILADOR MAER FAN YDWF74L60P4-522N-450S (220V, 60HZ, 4 POLES, 1PH, CL.F, SUCTION)</v>
      </c>
      <c r="C3365" s="153">
        <v>46104</v>
      </c>
      <c r="E3365">
        <f>IF(VLOOKUP(SALIDA[[#This Row],[CODIGO]],STOCKSANLUIS[],6,FALSE)=0,"PRODUCTO SIN STOCK/UBICACIÓN",VLOOKUP(SALIDA[[#This Row],[CODIGO]],STOCKSANLUIS[],6,FALSE))</f>
        <v>1</v>
      </c>
      <c r="F3365">
        <f>SALIDA[[#This Row],[CANTIDAD]]/SALIDA[[#This Row],[UND MEDIDA]]</f>
        <v>0</v>
      </c>
      <c r="G3365" t="str">
        <f>VLOOKUP(SALIDA[[#This Row],[CODIGO]],FAMILIAS[],4,FALSE)</f>
        <v>MAER FAN</v>
      </c>
      <c r="H3365" s="10" t="str">
        <f>IF(VLOOKUP(SALIDA[[#This Row],[CODIGO]],STOCKSANLUIS[],7,FALSE)=0,"PRODUCTO SIN STOCK/UBICACIÓN",VLOOKUP(SALIDA[[#This Row],[CODIGO]],STOCKSANLUIS[],7,FALSE))</f>
        <v>C</v>
      </c>
      <c r="I3365" s="10"/>
      <c r="J3365" t="str">
        <f>SALIDA[[#This Row],[CODIGO]]&amp;"       "&amp;SALIDA[[#This Row],[FAMILIA]]</f>
        <v>03037       MAER FAN</v>
      </c>
      <c r="K3365">
        <f>VLOOKUP(SALIDA[[#This Row],[CODIGO]],STOCK_STARSOFT[],5,FALSE)</f>
        <v>39.236970999999997</v>
      </c>
      <c r="L3365">
        <f>SALIDA[[#This Row],[CANTIDAD]]*SALIDA[[#This Row],[PRECIO UND]]</f>
        <v>0</v>
      </c>
    </row>
    <row r="3366" spans="1:12" x14ac:dyDescent="0.25">
      <c r="A3366" s="6" t="s">
        <v>33</v>
      </c>
      <c r="B3366" s="100" t="str">
        <f>VLOOKUP(SALIDA[[#This Row],[CODIGO]],STOCKSANLUIS[],2,FALSE)</f>
        <v>CONTROLADOR DE TEMPERATURA DIGITAL MT-512E 2HP - VER.13 - 115/220 VAC - FULL GAUGE</v>
      </c>
      <c r="C3366" s="153">
        <v>46104</v>
      </c>
      <c r="D3366">
        <v>1</v>
      </c>
      <c r="E3366">
        <f>IF(VLOOKUP(SALIDA[[#This Row],[CODIGO]],STOCKSANLUIS[],6,FALSE)=0,"PRODUCTO SIN STOCK/UBICACIÓN",VLOOKUP(SALIDA[[#This Row],[CODIGO]],STOCKSANLUIS[],6,FALSE))</f>
        <v>1</v>
      </c>
      <c r="F3366">
        <f>SALIDA[[#This Row],[CANTIDAD]]/SALIDA[[#This Row],[UND MEDIDA]]</f>
        <v>1</v>
      </c>
      <c r="G3366" t="str">
        <f>VLOOKUP(SALIDA[[#This Row],[CODIGO]],FAMILIAS[],4,FALSE)</f>
        <v>FULL GAUGE</v>
      </c>
      <c r="H3366" s="10" t="str">
        <f>IF(VLOOKUP(SALIDA[[#This Row],[CODIGO]],STOCKSANLUIS[],7,FALSE)=0,"PRODUCTO SIN STOCK/UBICACIÓN",VLOOKUP(SALIDA[[#This Row],[CODIGO]],STOCKSANLUIS[],7,FALSE))</f>
        <v>C</v>
      </c>
      <c r="I3366" s="10"/>
      <c r="J3366" t="str">
        <f>SALIDA[[#This Row],[CODIGO]]&amp;"       "&amp;SALIDA[[#This Row],[FAMILIA]]</f>
        <v>00016       FULL GAUGE</v>
      </c>
      <c r="K3366">
        <f>VLOOKUP(SALIDA[[#This Row],[CODIGO]],STOCK_STARSOFT[],5,FALSE)</f>
        <v>13.318346</v>
      </c>
      <c r="L3366">
        <f>SALIDA[[#This Row],[CANTIDAD]]*SALIDA[[#This Row],[PRECIO UND]]</f>
        <v>13.318346</v>
      </c>
    </row>
    <row r="3367" spans="1:12" x14ac:dyDescent="0.25">
      <c r="A3367" s="6" t="s">
        <v>3678</v>
      </c>
      <c r="B3367" s="100" t="str">
        <f>VLOOKUP(SALIDA[[#This Row],[CODIGO]],STOCKSANLUIS[],2,FALSE)</f>
        <v>RESISTENCIA SILICONADA POTENCIA CONSTANTE TECNOLATINA - TPC-M - 40W/M - 220V</v>
      </c>
      <c r="C3367" s="153">
        <v>46104</v>
      </c>
      <c r="D3367">
        <v>9</v>
      </c>
      <c r="E3367">
        <f>IF(VLOOKUP(SALIDA[[#This Row],[CODIGO]],STOCKSANLUIS[],6,FALSE)=0,"PRODUCTO SIN STOCK/UBICACIÓN",VLOOKUP(SALIDA[[#This Row],[CODIGO]],STOCKSANLUIS[],6,FALSE))</f>
        <v>100</v>
      </c>
      <c r="F3367">
        <f>SALIDA[[#This Row],[CANTIDAD]]/SALIDA[[#This Row],[UND MEDIDA]]</f>
        <v>0.09</v>
      </c>
      <c r="G3367" t="str">
        <f>VLOOKUP(SALIDA[[#This Row],[CODIGO]],FAMILIAS[],4,FALSE)</f>
        <v>TECNOLATINA</v>
      </c>
      <c r="H3367" s="10" t="str">
        <f>IF(VLOOKUP(SALIDA[[#This Row],[CODIGO]],STOCKSANLUIS[],7,FALSE)=0,"PRODUCTO SIN STOCK/UBICACIÓN",VLOOKUP(SALIDA[[#This Row],[CODIGO]],STOCKSANLUIS[],7,FALSE))</f>
        <v>C</v>
      </c>
      <c r="I3367" s="10"/>
      <c r="J3367" t="str">
        <f>SALIDA[[#This Row],[CODIGO]]&amp;"       "&amp;SALIDA[[#This Row],[FAMILIA]]</f>
        <v>03059       TECNOLATINA</v>
      </c>
      <c r="K3367">
        <f>VLOOKUP(SALIDA[[#This Row],[CODIGO]],STOCK_STARSOFT[],5,FALSE)</f>
        <v>1.9391890000000001</v>
      </c>
      <c r="L3367">
        <f>SALIDA[[#This Row],[CANTIDAD]]*SALIDA[[#This Row],[PRECIO UND]]</f>
        <v>17.452701000000001</v>
      </c>
    </row>
    <row r="3368" spans="1:12" x14ac:dyDescent="0.25">
      <c r="A3368" s="6" t="s">
        <v>2864</v>
      </c>
      <c r="B3368" s="100" t="str">
        <f>VLOOKUP(SALIDA[[#This Row],[CODIGO]],STOCKSANLUIS[],2,FALSE)</f>
        <v>HERRAMIENTA DE DESCARGA - QWIK - QL1110</v>
      </c>
      <c r="C3368" s="153">
        <v>46104</v>
      </c>
      <c r="D3368">
        <v>2</v>
      </c>
      <c r="E3368">
        <f>IF(VLOOKUP(SALIDA[[#This Row],[CODIGO]],STOCKSANLUIS[],6,FALSE)=0,"PRODUCTO SIN STOCK/UBICACIÓN",VLOOKUP(SALIDA[[#This Row],[CODIGO]],STOCKSANLUIS[],6,FALSE))</f>
        <v>1</v>
      </c>
      <c r="F3368">
        <f>SALIDA[[#This Row],[CANTIDAD]]/SALIDA[[#This Row],[UND MEDIDA]]</f>
        <v>2</v>
      </c>
      <c r="G3368" t="str">
        <f>VLOOKUP(SALIDA[[#This Row],[CODIGO]],FAMILIAS[],4,FALSE)</f>
        <v>MAINSTREAM</v>
      </c>
      <c r="H3368" s="10" t="str">
        <f>IF(VLOOKUP(SALIDA[[#This Row],[CODIGO]],STOCKSANLUIS[],7,FALSE)=0,"PRODUCTO SIN STOCK/UBICACIÓN",VLOOKUP(SALIDA[[#This Row],[CODIGO]],STOCKSANLUIS[],7,FALSE))</f>
        <v>C</v>
      </c>
      <c r="I3368" s="10"/>
      <c r="J3368" t="str">
        <f>SALIDA[[#This Row],[CODIGO]]&amp;"       "&amp;SALIDA[[#This Row],[FAMILIA]]</f>
        <v>02320       MAINSTREAM</v>
      </c>
      <c r="K3368">
        <f>VLOOKUP(SALIDA[[#This Row],[CODIGO]],STOCK_STARSOFT[],5,FALSE)</f>
        <v>5.24</v>
      </c>
      <c r="L3368">
        <f>SALIDA[[#This Row],[CANTIDAD]]*SALIDA[[#This Row],[PRECIO UND]]</f>
        <v>10.48</v>
      </c>
    </row>
    <row r="3369" spans="1:12" x14ac:dyDescent="0.25">
      <c r="A3369" s="6" t="s">
        <v>3858</v>
      </c>
      <c r="B3369" s="100" t="str">
        <f>VLOOKUP(SALIDA[[#This Row],[CODIGO]],STOCKSANLUIS[],2,FALSE)</f>
        <v>CORTINA DE AIRE DE 120 CM (48") - 220V/1PH/60HZ - STAR COLD - FM-1212Z/Y-MC</v>
      </c>
      <c r="C3369" s="153">
        <v>46104</v>
      </c>
      <c r="D3369">
        <v>1</v>
      </c>
      <c r="E3369">
        <f>IF(VLOOKUP(SALIDA[[#This Row],[CODIGO]],STOCKSANLUIS[],6,FALSE)=0,"PRODUCTO SIN STOCK/UBICACIÓN",VLOOKUP(SALIDA[[#This Row],[CODIGO]],STOCKSANLUIS[],6,FALSE))</f>
        <v>1</v>
      </c>
      <c r="F3369">
        <f>SALIDA[[#This Row],[CANTIDAD]]/SALIDA[[#This Row],[UND MEDIDA]]</f>
        <v>1</v>
      </c>
      <c r="G3369" t="str">
        <f>VLOOKUP(SALIDA[[#This Row],[CODIGO]],FAMILIAS[],4,FALSE)</f>
        <v>STAR COLD</v>
      </c>
      <c r="H3369" s="10" t="str">
        <f>IF(VLOOKUP(SALIDA[[#This Row],[CODIGO]],STOCKSANLUIS[],7,FALSE)=0,"PRODUCTO SIN STOCK/UBICACIÓN",VLOOKUP(SALIDA[[#This Row],[CODIGO]],STOCKSANLUIS[],7,FALSE))</f>
        <v>A</v>
      </c>
      <c r="I3369" s="10"/>
      <c r="J3369" t="str">
        <f>SALIDA[[#This Row],[CODIGO]]&amp;"       "&amp;SALIDA[[#This Row],[FAMILIA]]</f>
        <v>03288       STAR COLD</v>
      </c>
      <c r="K3369">
        <f>VLOOKUP(SALIDA[[#This Row],[CODIGO]],STOCK_STARSOFT[],5,FALSE)</f>
        <v>46.302090999999997</v>
      </c>
      <c r="L3369">
        <f>SALIDA[[#This Row],[CANTIDAD]]*SALIDA[[#This Row],[PRECIO UND]]</f>
        <v>46.302090999999997</v>
      </c>
    </row>
    <row r="3370" spans="1:12" x14ac:dyDescent="0.25">
      <c r="A3370" s="6" t="s">
        <v>3931</v>
      </c>
      <c r="B3370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370" s="153">
        <v>46104</v>
      </c>
      <c r="D3370">
        <v>1</v>
      </c>
      <c r="E3370">
        <f>IF(VLOOKUP(SALIDA[[#This Row],[CODIGO]],STOCKSANLUIS[],6,FALSE)=0,"PRODUCTO SIN STOCK/UBICACIÓN",VLOOKUP(SALIDA[[#This Row],[CODIGO]],STOCKSANLUIS[],6,FALSE))</f>
        <v>1</v>
      </c>
      <c r="F3370">
        <f>SALIDA[[#This Row],[CANTIDAD]]/SALIDA[[#This Row],[UND MEDIDA]]</f>
        <v>1</v>
      </c>
      <c r="G3370" t="str">
        <f>VLOOKUP(SALIDA[[#This Row],[CODIGO]],FAMILIAS[],4,FALSE)</f>
        <v>VIKING</v>
      </c>
      <c r="H3370" s="10" t="str">
        <f>IF(VLOOKUP(SALIDA[[#This Row],[CODIGO]],STOCKSANLUIS[],7,FALSE)=0,"PRODUCTO SIN STOCK/UBICACIÓN",VLOOKUP(SALIDA[[#This Row],[CODIGO]],STOCKSANLUIS[],7,FALSE))</f>
        <v>B</v>
      </c>
      <c r="I3370" s="10"/>
      <c r="J3370" t="str">
        <f>SALIDA[[#This Row],[CODIGO]]&amp;"       "&amp;SALIDA[[#This Row],[FAMILIA]]</f>
        <v>03397       VIKING</v>
      </c>
      <c r="K3370">
        <f>VLOOKUP(SALIDA[[#This Row],[CODIGO]],STOCK_STARSOFT[],5,FALSE)</f>
        <v>267.68141000000003</v>
      </c>
      <c r="L3370">
        <f>SALIDA[[#This Row],[CANTIDAD]]*SALIDA[[#This Row],[PRECIO UND]]</f>
        <v>267.68141000000003</v>
      </c>
    </row>
    <row r="3371" spans="1:12" x14ac:dyDescent="0.25">
      <c r="A3371" s="6" t="s">
        <v>22052</v>
      </c>
      <c r="B3371" s="100" t="str">
        <f>VLOOKUP(SALIDA[[#This Row],[CODIGO]],STOCKSANLUIS[],2,FALSE)</f>
        <v>BOMBA DE CONDENSADO STAR COLD  DE 230V-1F-60HZ TANQUE BAJO (INCLUYE MANGUERA) SI-1805</v>
      </c>
      <c r="C3371" s="153">
        <v>46104</v>
      </c>
      <c r="D3371">
        <v>9</v>
      </c>
      <c r="E3371">
        <f>IF(VLOOKUP(SALIDA[[#This Row],[CODIGO]],STOCKSANLUIS[],6,FALSE)=0,"PRODUCTO SIN STOCK/UBICACIÓN",VLOOKUP(SALIDA[[#This Row],[CODIGO]],STOCKSANLUIS[],6,FALSE))</f>
        <v>1</v>
      </c>
      <c r="F3371">
        <f>SALIDA[[#This Row],[CANTIDAD]]/SALIDA[[#This Row],[UND MEDIDA]]</f>
        <v>9</v>
      </c>
      <c r="G3371" t="str">
        <f>VLOOKUP(SALIDA[[#This Row],[CODIGO]],FAMILIAS[],4,FALSE)</f>
        <v>STAR COLD</v>
      </c>
      <c r="H3371" s="10" t="str">
        <f>IF(VLOOKUP(SALIDA[[#This Row],[CODIGO]],STOCKSANLUIS[],7,FALSE)=0,"PRODUCTO SIN STOCK/UBICACIÓN",VLOOKUP(SALIDA[[#This Row],[CODIGO]],STOCKSANLUIS[],7,FALSE))</f>
        <v>B/C</v>
      </c>
      <c r="I3371" s="10"/>
      <c r="J3371" t="str">
        <f>SALIDA[[#This Row],[CODIGO]]&amp;"       "&amp;SALIDA[[#This Row],[FAMILIA]]</f>
        <v>03544       STAR COLD</v>
      </c>
      <c r="K3371">
        <f>VLOOKUP(SALIDA[[#This Row],[CODIGO]],STOCK_STARSOFT[],5,FALSE)</f>
        <v>19.413727000000002</v>
      </c>
      <c r="L3371">
        <f>SALIDA[[#This Row],[CANTIDAD]]*SALIDA[[#This Row],[PRECIO UND]]</f>
        <v>174.72354300000001</v>
      </c>
    </row>
    <row r="3372" spans="1:12" x14ac:dyDescent="0.25">
      <c r="A3372" s="6" t="s">
        <v>22052</v>
      </c>
      <c r="B3372" s="100" t="str">
        <f>VLOOKUP(SALIDA[[#This Row],[CODIGO]],STOCKSANLUIS[],2,FALSE)</f>
        <v>BOMBA DE CONDENSADO STAR COLD  DE 230V-1F-60HZ TANQUE BAJO (INCLUYE MANGUERA) SI-1805</v>
      </c>
      <c r="C3372" s="153">
        <v>46104</v>
      </c>
      <c r="D3372">
        <v>1</v>
      </c>
      <c r="E3372">
        <f>IF(VLOOKUP(SALIDA[[#This Row],[CODIGO]],STOCKSANLUIS[],6,FALSE)=0,"PRODUCTO SIN STOCK/UBICACIÓN",VLOOKUP(SALIDA[[#This Row],[CODIGO]],STOCKSANLUIS[],6,FALSE))</f>
        <v>1</v>
      </c>
      <c r="F3372">
        <f>SALIDA[[#This Row],[CANTIDAD]]/SALIDA[[#This Row],[UND MEDIDA]]</f>
        <v>1</v>
      </c>
      <c r="G3372" t="str">
        <f>VLOOKUP(SALIDA[[#This Row],[CODIGO]],FAMILIAS[],4,FALSE)</f>
        <v>STAR COLD</v>
      </c>
      <c r="H3372" s="10" t="str">
        <f>IF(VLOOKUP(SALIDA[[#This Row],[CODIGO]],STOCKSANLUIS[],7,FALSE)=0,"PRODUCTO SIN STOCK/UBICACIÓN",VLOOKUP(SALIDA[[#This Row],[CODIGO]],STOCKSANLUIS[],7,FALSE))</f>
        <v>B/C</v>
      </c>
      <c r="I3372" s="10"/>
      <c r="J3372" t="str">
        <f>SALIDA[[#This Row],[CODIGO]]&amp;"       "&amp;SALIDA[[#This Row],[FAMILIA]]</f>
        <v>03544       STAR COLD</v>
      </c>
      <c r="K3372">
        <f>VLOOKUP(SALIDA[[#This Row],[CODIGO]],STOCK_STARSOFT[],5,FALSE)</f>
        <v>19.413727000000002</v>
      </c>
      <c r="L3372">
        <f>SALIDA[[#This Row],[CANTIDAD]]*SALIDA[[#This Row],[PRECIO UND]]</f>
        <v>19.413727000000002</v>
      </c>
    </row>
    <row r="3373" spans="1:12" x14ac:dyDescent="0.25">
      <c r="A3373" s="6" t="s">
        <v>19181</v>
      </c>
      <c r="B3373" s="100" t="str">
        <f>VLOOKUP(SALIDA[[#This Row],[CODIGO]],STOCKSANLUIS[],2,FALSE)</f>
        <v>EQUIPO DE A/A MINI SPLIT FRIO SOLO INVERTER - 18000 BTU/H - R410A - 220V/1PH/60HZ - DAIKIN - GL - AHRI USA CERTIFICATED - FTKS18GL216A/RKS18GL216A</v>
      </c>
      <c r="C3373" s="153">
        <v>46104</v>
      </c>
      <c r="D3373">
        <v>1</v>
      </c>
      <c r="E3373">
        <f>IF(VLOOKUP(SALIDA[[#This Row],[CODIGO]],STOCKSANLUIS[],6,FALSE)=0,"PRODUCTO SIN STOCK/UBICACIÓN",VLOOKUP(SALIDA[[#This Row],[CODIGO]],STOCKSANLUIS[],6,FALSE))</f>
        <v>1</v>
      </c>
      <c r="F3373">
        <f>SALIDA[[#This Row],[CANTIDAD]]/SALIDA[[#This Row],[UND MEDIDA]]</f>
        <v>1</v>
      </c>
      <c r="G3373" t="str">
        <f>VLOOKUP(SALIDA[[#This Row],[CODIGO]],FAMILIAS[],4,FALSE)</f>
        <v>DAIKIN</v>
      </c>
      <c r="H3373" s="10" t="str">
        <f>IF(VLOOKUP(SALIDA[[#This Row],[CODIGO]],STOCKSANLUIS[],7,FALSE)=0,"PRODUCTO SIN STOCK/UBICACIÓN",VLOOKUP(SALIDA[[#This Row],[CODIGO]],STOCKSANLUIS[],7,FALSE))</f>
        <v>C</v>
      </c>
      <c r="I3373" s="10"/>
      <c r="J3373" t="str">
        <f>SALIDA[[#This Row],[CODIGO]]&amp;"       "&amp;SALIDA[[#This Row],[FAMILIA]]</f>
        <v>03454       DAIKIN</v>
      </c>
      <c r="K3373">
        <f>VLOOKUP(SALIDA[[#This Row],[CODIGO]],STOCK_STARSOFT[],5,FALSE)</f>
        <v>360.97774299999998</v>
      </c>
      <c r="L3373">
        <f>SALIDA[[#This Row],[CANTIDAD]]*SALIDA[[#This Row],[PRECIO UND]]</f>
        <v>360.97774299999998</v>
      </c>
    </row>
    <row r="3374" spans="1:12" x14ac:dyDescent="0.25">
      <c r="A3374" s="6" t="s">
        <v>19832</v>
      </c>
      <c r="B3374" s="100" t="str">
        <f>VLOOKUP(SALIDA[[#This Row],[CODIGO]],STOCKSANLUIS[],2,FALSE)</f>
        <v>MÓDULO DE VÁLVULA DE EXPANSIÓN SB155 - FULL GAUGE</v>
      </c>
      <c r="C3374" s="153">
        <v>46104</v>
      </c>
      <c r="D3374">
        <v>1</v>
      </c>
      <c r="E3374">
        <f>IF(VLOOKUP(SALIDA[[#This Row],[CODIGO]],STOCKSANLUIS[],6,FALSE)=0,"PRODUCTO SIN STOCK/UBICACIÓN",VLOOKUP(SALIDA[[#This Row],[CODIGO]],STOCKSANLUIS[],6,FALSE))</f>
        <v>1</v>
      </c>
      <c r="F3374">
        <f>SALIDA[[#This Row],[CANTIDAD]]/SALIDA[[#This Row],[UND MEDIDA]]</f>
        <v>1</v>
      </c>
      <c r="G3374" t="str">
        <f>VLOOKUP(SALIDA[[#This Row],[CODIGO]],FAMILIAS[],4,FALSE)</f>
        <v>FULL GAUGE</v>
      </c>
      <c r="H3374" s="10" t="str">
        <f>IF(VLOOKUP(SALIDA[[#This Row],[CODIGO]],STOCKSANLUIS[],7,FALSE)=0,"PRODUCTO SIN STOCK/UBICACIÓN",VLOOKUP(SALIDA[[#This Row],[CODIGO]],STOCKSANLUIS[],7,FALSE))</f>
        <v>A</v>
      </c>
      <c r="I3374" s="10" t="s">
        <v>19536</v>
      </c>
      <c r="J3374" t="str">
        <f>SALIDA[[#This Row],[CODIGO]]&amp;"       "&amp;SALIDA[[#This Row],[FAMILIA]]</f>
        <v>03356       FULL GAUGE</v>
      </c>
      <c r="K3374">
        <f>VLOOKUP(SALIDA[[#This Row],[CODIGO]],STOCK_STARSOFT[],5,FALSE)</f>
        <v>69.263661999999997</v>
      </c>
      <c r="L3374">
        <f>SALIDA[[#This Row],[CANTIDAD]]*SALIDA[[#This Row],[PRECIO UND]]</f>
        <v>69.263661999999997</v>
      </c>
    </row>
    <row r="3375" spans="1:12" x14ac:dyDescent="0.25">
      <c r="A3375" s="6" t="s">
        <v>29</v>
      </c>
      <c r="B3375" s="100" t="str">
        <f>VLOOKUP(SALIDA[[#This Row],[CODIGO]],STOCKSANLUIS[],2,FALSE)</f>
        <v>CONTROLADOR DE TEMPERATURA DIGITAL MT-512E LOG - VER.10 - 115/220 VAC - FULL GAUGE - WHITE</v>
      </c>
      <c r="C3375" s="153">
        <v>46104</v>
      </c>
      <c r="D3375">
        <v>11</v>
      </c>
      <c r="E3375">
        <f>IF(VLOOKUP(SALIDA[[#This Row],[CODIGO]],STOCKSANLUIS[],6,FALSE)=0,"PRODUCTO SIN STOCK/UBICACIÓN",VLOOKUP(SALIDA[[#This Row],[CODIGO]],STOCKSANLUIS[],6,FALSE))</f>
        <v>1</v>
      </c>
      <c r="F3375">
        <f>SALIDA[[#This Row],[CANTIDAD]]/SALIDA[[#This Row],[UND MEDIDA]]</f>
        <v>11</v>
      </c>
      <c r="G3375" t="str">
        <f>VLOOKUP(SALIDA[[#This Row],[CODIGO]],FAMILIAS[],4,FALSE)</f>
        <v>FULL GAUGE</v>
      </c>
      <c r="H3375" s="10" t="str">
        <f>IF(VLOOKUP(SALIDA[[#This Row],[CODIGO]],STOCKSANLUIS[],7,FALSE)=0,"PRODUCTO SIN STOCK/UBICACIÓN",VLOOKUP(SALIDA[[#This Row],[CODIGO]],STOCKSANLUIS[],7,FALSE))</f>
        <v>C</v>
      </c>
      <c r="I3375" s="10" t="s">
        <v>19536</v>
      </c>
      <c r="J3375" t="str">
        <f>SALIDA[[#This Row],[CODIGO]]&amp;"       "&amp;SALIDA[[#This Row],[FAMILIA]]</f>
        <v>00014       FULL GAUGE</v>
      </c>
      <c r="K3375">
        <f>VLOOKUP(SALIDA[[#This Row],[CODIGO]],STOCK_STARSOFT[],5,FALSE)</f>
        <v>29.308693999999999</v>
      </c>
      <c r="L3375">
        <f>SALIDA[[#This Row],[CANTIDAD]]*SALIDA[[#This Row],[PRECIO UND]]</f>
        <v>322.39563399999997</v>
      </c>
    </row>
    <row r="3376" spans="1:12" x14ac:dyDescent="0.25">
      <c r="A3376" s="6" t="s">
        <v>3639</v>
      </c>
      <c r="B3376" s="100" t="str">
        <f>VLOOKUP(SALIDA[[#This Row],[CODIGO]],STOCKSANLUIS[],2,FALSE)</f>
        <v>MOTOVENTILADOR MAER FAN YDWF74L60P4-522N-450S (220V, 60HZ, 4 POLES, 1PH, CL.F, SUCTION)</v>
      </c>
      <c r="C3376" s="153">
        <v>46104</v>
      </c>
      <c r="D3376">
        <v>1</v>
      </c>
      <c r="E3376">
        <f>IF(VLOOKUP(SALIDA[[#This Row],[CODIGO]],STOCKSANLUIS[],6,FALSE)=0,"PRODUCTO SIN STOCK/UBICACIÓN",VLOOKUP(SALIDA[[#This Row],[CODIGO]],STOCKSANLUIS[],6,FALSE))</f>
        <v>1</v>
      </c>
      <c r="F3376">
        <f>SALIDA[[#This Row],[CANTIDAD]]/SALIDA[[#This Row],[UND MEDIDA]]</f>
        <v>1</v>
      </c>
      <c r="G3376" t="str">
        <f>VLOOKUP(SALIDA[[#This Row],[CODIGO]],FAMILIAS[],4,FALSE)</f>
        <v>MAER FAN</v>
      </c>
      <c r="H3376" s="10" t="str">
        <f>IF(VLOOKUP(SALIDA[[#This Row],[CODIGO]],STOCKSANLUIS[],7,FALSE)=0,"PRODUCTO SIN STOCK/UBICACIÓN",VLOOKUP(SALIDA[[#This Row],[CODIGO]],STOCKSANLUIS[],7,FALSE))</f>
        <v>C</v>
      </c>
      <c r="I3376" s="10"/>
      <c r="J3376" t="str">
        <f>SALIDA[[#This Row],[CODIGO]]&amp;"       "&amp;SALIDA[[#This Row],[FAMILIA]]</f>
        <v>03037       MAER FAN</v>
      </c>
      <c r="K3376">
        <f>VLOOKUP(SALIDA[[#This Row],[CODIGO]],STOCK_STARSOFT[],5,FALSE)</f>
        <v>39.236970999999997</v>
      </c>
      <c r="L3376">
        <f>SALIDA[[#This Row],[CANTIDAD]]*SALIDA[[#This Row],[PRECIO UND]]</f>
        <v>39.236970999999997</v>
      </c>
    </row>
    <row r="3377" spans="1:12" x14ac:dyDescent="0.25">
      <c r="A3377" s="6" t="s">
        <v>22240</v>
      </c>
      <c r="B3377" s="100" t="str">
        <f>VLOOKUP(SALIDA[[#This Row],[CODIGO]],STOCKSANLUIS[],2,FALSE)</f>
        <v>VÁLVULA DE BOLA 7/8" ODF - VABA - 207A - EVERFROST</v>
      </c>
      <c r="C3377" s="153">
        <v>46104</v>
      </c>
      <c r="D3377">
        <v>1</v>
      </c>
      <c r="E3377" t="str">
        <f>IF(VLOOKUP(SALIDA[[#This Row],[CODIGO]],STOCKSANLUIS[],6,FALSE)=0,"PRODUCTO SIN STOCK/UBICACIÓN",VLOOKUP(SALIDA[[#This Row],[CODIGO]],STOCKSANLUIS[],6,FALSE))</f>
        <v>PRODUCTO SIN STOCK/UBICACIÓN</v>
      </c>
      <c r="F3377" t="e">
        <f>SALIDA[[#This Row],[CANTIDAD]]/SALIDA[[#This Row],[UND MEDIDA]]</f>
        <v>#VALUE!</v>
      </c>
      <c r="G3377" t="str">
        <f>VLOOKUP(SALIDA[[#This Row],[CODIGO]],FAMILIAS[],4,FALSE)</f>
        <v>EVERFROST</v>
      </c>
      <c r="H3377" s="10" t="str">
        <f>IF(VLOOKUP(SALIDA[[#This Row],[CODIGO]],STOCKSANLUIS[],7,FALSE)=0,"PRODUCTO SIN STOCK/UBICACIÓN",VLOOKUP(SALIDA[[#This Row],[CODIGO]],STOCKSANLUIS[],7,FALSE))</f>
        <v>A</v>
      </c>
      <c r="I3377" s="10"/>
      <c r="J3377" t="str">
        <f>SALIDA[[#This Row],[CODIGO]]&amp;"       "&amp;SALIDA[[#This Row],[FAMILIA]]</f>
        <v>03612       EVERFROST</v>
      </c>
      <c r="K3377">
        <f>VLOOKUP(SALIDA[[#This Row],[CODIGO]],STOCK_STARSOFT[],5,FALSE)</f>
        <v>10.644665</v>
      </c>
      <c r="L3377">
        <f>SALIDA[[#This Row],[CANTIDAD]]*SALIDA[[#This Row],[PRECIO UND]]</f>
        <v>10.644665</v>
      </c>
    </row>
    <row r="3378" spans="1:12" x14ac:dyDescent="0.25">
      <c r="A3378" s="6" t="s">
        <v>3090</v>
      </c>
      <c r="B3378" s="100" t="str">
        <f>VLOOKUP(SALIDA[[#This Row],[CODIGO]],STOCKSANLUIS[],2,FALSE)</f>
        <v>SITRAD INBOX MINI-PC C/ SITRAD - VER.01 - 100-220 VAC (5.1 VDC) - FULL GAUGE</v>
      </c>
      <c r="C3378" s="153">
        <v>46104</v>
      </c>
      <c r="D3378">
        <v>1</v>
      </c>
      <c r="E3378">
        <f>IF(VLOOKUP(SALIDA[[#This Row],[CODIGO]],STOCKSANLUIS[],6,FALSE)=0,"PRODUCTO SIN STOCK/UBICACIÓN",VLOOKUP(SALIDA[[#This Row],[CODIGO]],STOCKSANLUIS[],6,FALSE))</f>
        <v>1</v>
      </c>
      <c r="F3378">
        <f>SALIDA[[#This Row],[CANTIDAD]]/SALIDA[[#This Row],[UND MEDIDA]]</f>
        <v>1</v>
      </c>
      <c r="G3378" t="str">
        <f>VLOOKUP(SALIDA[[#This Row],[CODIGO]],FAMILIAS[],4,FALSE)</f>
        <v>FULL GAUGE</v>
      </c>
      <c r="H3378" s="10" t="str">
        <f>IF(VLOOKUP(SALIDA[[#This Row],[CODIGO]],STOCKSANLUIS[],7,FALSE)=0,"PRODUCTO SIN STOCK/UBICACIÓN",VLOOKUP(SALIDA[[#This Row],[CODIGO]],STOCKSANLUIS[],7,FALSE))</f>
        <v>A</v>
      </c>
      <c r="I3378" s="10" t="s">
        <v>19536</v>
      </c>
      <c r="J3378" t="str">
        <f>SALIDA[[#This Row],[CODIGO]]&amp;"       "&amp;SALIDA[[#This Row],[FAMILIA]]</f>
        <v>02492       FULL GAUGE</v>
      </c>
      <c r="K3378">
        <f>VLOOKUP(SALIDA[[#This Row],[CODIGO]],STOCK_STARSOFT[],5,FALSE)</f>
        <v>259.66252600000001</v>
      </c>
      <c r="L3378">
        <f>SALIDA[[#This Row],[CANTIDAD]]*SALIDA[[#This Row],[PRECIO UND]]</f>
        <v>259.66252600000001</v>
      </c>
    </row>
    <row r="3379" spans="1:12" x14ac:dyDescent="0.25">
      <c r="A3379" s="6" t="s">
        <v>2525</v>
      </c>
      <c r="B3379" s="100" t="str">
        <f>VLOOKUP(SALIDA[[#This Row],[CODIGO]],STOCKSANLUIS[],2,FALSE)</f>
        <v>GAS REFRIGERANTE FREON MO49 PLUS - 340 GR - CAJA DE 12 - REEMPLAZO DEL R-12 - CHEMOURS</v>
      </c>
      <c r="C3379" s="153">
        <v>46104</v>
      </c>
      <c r="D3379">
        <v>12</v>
      </c>
      <c r="E3379">
        <f>IF(VLOOKUP(SALIDA[[#This Row],[CODIGO]],STOCKSANLUIS[],6,FALSE)=0,"PRODUCTO SIN STOCK/UBICACIÓN",VLOOKUP(SALIDA[[#This Row],[CODIGO]],STOCKSANLUIS[],6,FALSE))</f>
        <v>1</v>
      </c>
      <c r="F3379">
        <f>SALIDA[[#This Row],[CANTIDAD]]/SALIDA[[#This Row],[UND MEDIDA]]</f>
        <v>12</v>
      </c>
      <c r="G3379" t="str">
        <f>VLOOKUP(SALIDA[[#This Row],[CODIGO]],FAMILIAS[],4,FALSE)</f>
        <v>THE CHEMOURS</v>
      </c>
      <c r="H3379" s="10" t="str">
        <f>IF(VLOOKUP(SALIDA[[#This Row],[CODIGO]],STOCKSANLUIS[],7,FALSE)=0,"PRODUCTO SIN STOCK/UBICACIÓN",VLOOKUP(SALIDA[[#This Row],[CODIGO]],STOCKSANLUIS[],7,FALSE))</f>
        <v>C</v>
      </c>
      <c r="I3379" s="10"/>
      <c r="J3379" t="str">
        <f>SALIDA[[#This Row],[CODIGO]]&amp;"       "&amp;SALIDA[[#This Row],[FAMILIA]]</f>
        <v>02072       THE CHEMOURS</v>
      </c>
      <c r="K3379">
        <f>VLOOKUP(SALIDA[[#This Row],[CODIGO]],STOCK_STARSOFT[],5,FALSE)</f>
        <v>4.2557470000000004</v>
      </c>
      <c r="L3379">
        <f>SALIDA[[#This Row],[CANTIDAD]]*SALIDA[[#This Row],[PRECIO UND]]</f>
        <v>51.068964000000008</v>
      </c>
    </row>
    <row r="3380" spans="1:12" x14ac:dyDescent="0.25">
      <c r="A3380" s="6" t="s">
        <v>3293</v>
      </c>
      <c r="B3380" s="100" t="str">
        <f>VLOOKUP(SALIDA[[#This Row],[CODIGO]],STOCKSANLUIS[],2,FALSE)</f>
        <v>VALVULA PARA AGUA HELADA FAN &amp; COIL 2 VIAS 3/4" DIAMETRO  CON ACTUADOR  220V JOHNSON CONTROLS - VLC2200GC-C</v>
      </c>
      <c r="C3380" s="153">
        <v>46104</v>
      </c>
      <c r="D3380">
        <v>1</v>
      </c>
      <c r="E3380">
        <f>IF(VLOOKUP(SALIDA[[#This Row],[CODIGO]],STOCKSANLUIS[],6,FALSE)=0,"PRODUCTO SIN STOCK/UBICACIÓN",VLOOKUP(SALIDA[[#This Row],[CODIGO]],STOCKSANLUIS[],6,FALSE))</f>
        <v>1</v>
      </c>
      <c r="F3380">
        <f>SALIDA[[#This Row],[CANTIDAD]]/SALIDA[[#This Row],[UND MEDIDA]]</f>
        <v>1</v>
      </c>
      <c r="G3380" t="str">
        <f>VLOOKUP(SALIDA[[#This Row],[CODIGO]],FAMILIAS[],4,FALSE)</f>
        <v>JOHNSON CONTROLS</v>
      </c>
      <c r="H3380" s="10" t="str">
        <f>IF(VLOOKUP(SALIDA[[#This Row],[CODIGO]],STOCKSANLUIS[],7,FALSE)=0,"PRODUCTO SIN STOCK/UBICACIÓN",VLOOKUP(SALIDA[[#This Row],[CODIGO]],STOCKSANLUIS[],7,FALSE))</f>
        <v>A</v>
      </c>
      <c r="I3380" s="10"/>
      <c r="J3380" t="str">
        <f>SALIDA[[#This Row],[CODIGO]]&amp;"       "&amp;SALIDA[[#This Row],[FAMILIA]]</f>
        <v>02714       JOHNSON CONTROLS</v>
      </c>
      <c r="K3380">
        <f>VLOOKUP(SALIDA[[#This Row],[CODIGO]],STOCK_STARSOFT[],5,FALSE)</f>
        <v>13.849964</v>
      </c>
      <c r="L3380">
        <f>SALIDA[[#This Row],[CANTIDAD]]*SALIDA[[#This Row],[PRECIO UND]]</f>
        <v>13.849964</v>
      </c>
    </row>
    <row r="3381" spans="1:12" x14ac:dyDescent="0.25">
      <c r="A3381" s="6" t="s">
        <v>2054</v>
      </c>
      <c r="B3381" s="100" t="str">
        <f>VLOOKUP(SALIDA[[#This Row],[CODIGO]],STOCKSANLUIS[],2,FALSE)</f>
        <v xml:space="preserve">SENSOR DE TEMPERATURA - SB-59 - 2.5M -  FULL GAUGE </v>
      </c>
      <c r="C3381" s="153">
        <v>46104</v>
      </c>
      <c r="D3381">
        <v>3</v>
      </c>
      <c r="E3381">
        <f>IF(VLOOKUP(SALIDA[[#This Row],[CODIGO]],STOCKSANLUIS[],6,FALSE)=0,"PRODUCTO SIN STOCK/UBICACIÓN",VLOOKUP(SALIDA[[#This Row],[CODIGO]],STOCKSANLUIS[],6,FALSE))</f>
        <v>1</v>
      </c>
      <c r="F3381">
        <f>SALIDA[[#This Row],[CANTIDAD]]/SALIDA[[#This Row],[UND MEDIDA]]</f>
        <v>3</v>
      </c>
      <c r="G3381" t="str">
        <f>VLOOKUP(SALIDA[[#This Row],[CODIGO]],FAMILIAS[],4,FALSE)</f>
        <v>FULL GAUGE</v>
      </c>
      <c r="H3381" s="10" t="str">
        <f>IF(VLOOKUP(SALIDA[[#This Row],[CODIGO]],STOCKSANLUIS[],7,FALSE)=0,"PRODUCTO SIN STOCK/UBICACIÓN",VLOOKUP(SALIDA[[#This Row],[CODIGO]],STOCKSANLUIS[],7,FALSE))</f>
        <v>C</v>
      </c>
      <c r="I3381" s="10"/>
      <c r="J3381" t="str">
        <f>SALIDA[[#This Row],[CODIGO]]&amp;"       "&amp;SALIDA[[#This Row],[FAMILIA]]</f>
        <v>01806       FULL GAUGE</v>
      </c>
      <c r="K3381">
        <f>VLOOKUP(SALIDA[[#This Row],[CODIGO]],STOCK_STARSOFT[],5,FALSE)</f>
        <v>8.664358</v>
      </c>
      <c r="L3381">
        <f>SALIDA[[#This Row],[CANTIDAD]]*SALIDA[[#This Row],[PRECIO UND]]</f>
        <v>25.993074</v>
      </c>
    </row>
    <row r="3382" spans="1:12" x14ac:dyDescent="0.25">
      <c r="A3382" s="6" t="s">
        <v>2539</v>
      </c>
      <c r="B3382" s="100" t="str">
        <f>VLOOKUP(SALIDA[[#This Row],[CODIGO]],STOCKSANLUIS[],2,FALSE)</f>
        <v>CONTROLADOR DE TEMPERATURA DIGITAL MT-543EW PLUS DE 4 ETAPAS C/ALARMA - VER.06 - 115/220 VAC - FULL GAUGE - WHITE</v>
      </c>
      <c r="C3382" s="153">
        <v>46104</v>
      </c>
      <c r="D3382">
        <v>4</v>
      </c>
      <c r="E3382">
        <f>IF(VLOOKUP(SALIDA[[#This Row],[CODIGO]],STOCKSANLUIS[],6,FALSE)=0,"PRODUCTO SIN STOCK/UBICACIÓN",VLOOKUP(SALIDA[[#This Row],[CODIGO]],STOCKSANLUIS[],6,FALSE))</f>
        <v>1</v>
      </c>
      <c r="F3382">
        <f>SALIDA[[#This Row],[CANTIDAD]]/SALIDA[[#This Row],[UND MEDIDA]]</f>
        <v>4</v>
      </c>
      <c r="G3382" t="str">
        <f>VLOOKUP(SALIDA[[#This Row],[CODIGO]],FAMILIAS[],4,FALSE)</f>
        <v>FULL GAUGE</v>
      </c>
      <c r="H3382" s="10" t="str">
        <f>IF(VLOOKUP(SALIDA[[#This Row],[CODIGO]],STOCKSANLUIS[],7,FALSE)=0,"PRODUCTO SIN STOCK/UBICACIÓN",VLOOKUP(SALIDA[[#This Row],[CODIGO]],STOCKSANLUIS[],7,FALSE))</f>
        <v>A</v>
      </c>
      <c r="I3382" s="10" t="s">
        <v>19536</v>
      </c>
      <c r="J3382" t="str">
        <f>SALIDA[[#This Row],[CODIGO]]&amp;"       "&amp;SALIDA[[#This Row],[FAMILIA]]</f>
        <v>02081       FULL GAUGE</v>
      </c>
      <c r="K3382">
        <f>VLOOKUP(SALIDA[[#This Row],[CODIGO]],STOCK_STARSOFT[],5,FALSE)</f>
        <v>33.869329</v>
      </c>
      <c r="L3382">
        <f>SALIDA[[#This Row],[CANTIDAD]]*SALIDA[[#This Row],[PRECIO UND]]</f>
        <v>135.477316</v>
      </c>
    </row>
    <row r="3383" spans="1:12" x14ac:dyDescent="0.25">
      <c r="A3383" s="6" t="s">
        <v>821</v>
      </c>
      <c r="B3383" s="100" t="str">
        <f>VLOOKUP(SALIDA[[#This Row],[CODIGO]],STOCKSANLUIS[],2,FALSE)</f>
        <v>MANIFOLD PARA R-12, R-22, R-502 - CON MANGUERAS DE 60" - QM-360 - QUALITY</v>
      </c>
      <c r="C3383" s="153">
        <v>46105</v>
      </c>
      <c r="D3383">
        <v>1</v>
      </c>
      <c r="E3383">
        <f>IF(VLOOKUP(SALIDA[[#This Row],[CODIGO]],STOCKSANLUIS[],6,FALSE)=0,"PRODUCTO SIN STOCK/UBICACIÓN",VLOOKUP(SALIDA[[#This Row],[CODIGO]],STOCKSANLUIS[],6,FALSE))</f>
        <v>1</v>
      </c>
      <c r="F3383">
        <f>SALIDA[[#This Row],[CANTIDAD]]/SALIDA[[#This Row],[UND MEDIDA]]</f>
        <v>1</v>
      </c>
      <c r="G3383" t="str">
        <f>VLOOKUP(SALIDA[[#This Row],[CODIGO]],FAMILIAS[],4,FALSE)</f>
        <v>QUALITY</v>
      </c>
      <c r="H3383" s="10" t="str">
        <f>IF(VLOOKUP(SALIDA[[#This Row],[CODIGO]],STOCKSANLUIS[],7,FALSE)=0,"PRODUCTO SIN STOCK/UBICACIÓN",VLOOKUP(SALIDA[[#This Row],[CODIGO]],STOCKSANLUIS[],7,FALSE))</f>
        <v>A</v>
      </c>
      <c r="I3383" s="10"/>
      <c r="J3383" t="str">
        <f>SALIDA[[#This Row],[CODIGO]]&amp;"       "&amp;SALIDA[[#This Row],[FAMILIA]]</f>
        <v>00889       QUALITY</v>
      </c>
      <c r="K3383">
        <f>VLOOKUP(SALIDA[[#This Row],[CODIGO]],STOCK_STARSOFT[],5,FALSE)</f>
        <v>19.201315999999998</v>
      </c>
      <c r="L3383">
        <f>SALIDA[[#This Row],[CANTIDAD]]*SALIDA[[#This Row],[PRECIO UND]]</f>
        <v>19.201315999999998</v>
      </c>
    </row>
    <row r="3384" spans="1:12" x14ac:dyDescent="0.25">
      <c r="A3384" s="6" t="s">
        <v>439</v>
      </c>
      <c r="B3384" s="100" t="str">
        <f>VLOOKUP(SALIDA[[#This Row],[CODIGO]],STOCKSANLUIS[],2,FALSE)</f>
        <v>ACEITE MINERAL 3G SUPER - 1 GALÓN - BVA</v>
      </c>
      <c r="C3384" s="153">
        <v>46105</v>
      </c>
      <c r="D3384">
        <v>1</v>
      </c>
      <c r="E3384">
        <f>IF(VLOOKUP(SALIDA[[#This Row],[CODIGO]],STOCKSANLUIS[],6,FALSE)=0,"PRODUCTO SIN STOCK/UBICACIÓN",VLOOKUP(SALIDA[[#This Row],[CODIGO]],STOCKSANLUIS[],6,FALSE))</f>
        <v>1</v>
      </c>
      <c r="F3384">
        <f>SALIDA[[#This Row],[CANTIDAD]]/SALIDA[[#This Row],[UND MEDIDA]]</f>
        <v>1</v>
      </c>
      <c r="G3384" t="str">
        <f>VLOOKUP(SALIDA[[#This Row],[CODIGO]],FAMILIAS[],4,FALSE)</f>
        <v>BVA</v>
      </c>
      <c r="H3384" s="10" t="str">
        <f>IF(VLOOKUP(SALIDA[[#This Row],[CODIGO]],STOCKSANLUIS[],7,FALSE)=0,"PRODUCTO SIN STOCK/UBICACIÓN",VLOOKUP(SALIDA[[#This Row],[CODIGO]],STOCKSANLUIS[],7,FALSE))</f>
        <v>C</v>
      </c>
      <c r="I3384" s="10"/>
      <c r="J3384" t="str">
        <f>SALIDA[[#This Row],[CODIGO]]&amp;"       "&amp;SALIDA[[#This Row],[FAMILIA]]</f>
        <v>00353       BVA</v>
      </c>
      <c r="K3384">
        <f>VLOOKUP(SALIDA[[#This Row],[CODIGO]],STOCK_STARSOFT[],5,FALSE)</f>
        <v>15.454063</v>
      </c>
      <c r="L3384">
        <f>SALIDA[[#This Row],[CANTIDAD]]*SALIDA[[#This Row],[PRECIO UND]]</f>
        <v>15.454063</v>
      </c>
    </row>
    <row r="3385" spans="1:12" x14ac:dyDescent="0.25">
      <c r="A3385" s="6" t="s">
        <v>441</v>
      </c>
      <c r="B3385" s="100" t="str">
        <f>VLOOKUP(SALIDA[[#This Row],[CODIGO]],STOCKSANLUIS[],2,FALSE)</f>
        <v>ACEITE MINERAL 4G SUPER - 1 GALON - BVA</v>
      </c>
      <c r="C3385" s="153">
        <v>46105</v>
      </c>
      <c r="D3385">
        <v>1</v>
      </c>
      <c r="E3385">
        <f>IF(VLOOKUP(SALIDA[[#This Row],[CODIGO]],STOCKSANLUIS[],6,FALSE)=0,"PRODUCTO SIN STOCK/UBICACIÓN",VLOOKUP(SALIDA[[#This Row],[CODIGO]],STOCKSANLUIS[],6,FALSE))</f>
        <v>1</v>
      </c>
      <c r="F3385">
        <f>SALIDA[[#This Row],[CANTIDAD]]/SALIDA[[#This Row],[UND MEDIDA]]</f>
        <v>1</v>
      </c>
      <c r="G3385" t="str">
        <f>VLOOKUP(SALIDA[[#This Row],[CODIGO]],FAMILIAS[],4,FALSE)</f>
        <v>BVA</v>
      </c>
      <c r="H3385" s="10" t="str">
        <f>IF(VLOOKUP(SALIDA[[#This Row],[CODIGO]],STOCKSANLUIS[],7,FALSE)=0,"PRODUCTO SIN STOCK/UBICACIÓN",VLOOKUP(SALIDA[[#This Row],[CODIGO]],STOCKSANLUIS[],7,FALSE))</f>
        <v>C</v>
      </c>
      <c r="I3385" s="10"/>
      <c r="J3385" t="str">
        <f>SALIDA[[#This Row],[CODIGO]]&amp;"       "&amp;SALIDA[[#This Row],[FAMILIA]]</f>
        <v>00354       BVA</v>
      </c>
      <c r="K3385">
        <f>VLOOKUP(SALIDA[[#This Row],[CODIGO]],STOCK_STARSOFT[],5,FALSE)</f>
        <v>16.651125</v>
      </c>
      <c r="L3385">
        <f>SALIDA[[#This Row],[CANTIDAD]]*SALIDA[[#This Row],[PRECIO UND]]</f>
        <v>16.651125</v>
      </c>
    </row>
    <row r="3386" spans="1:12" x14ac:dyDescent="0.25">
      <c r="A3386" s="6" t="s">
        <v>2490</v>
      </c>
      <c r="B3386" s="100" t="str">
        <f>VLOOKUP(SALIDA[[#This Row],[CODIGO]],STOCKSANLUIS[],2,FALSE)</f>
        <v>LIMPIADOR PARA CONDENSADOR - NU-BRITE - 1GALON - NU CALGON</v>
      </c>
      <c r="C3386" s="153">
        <v>46105</v>
      </c>
      <c r="D3386">
        <v>2</v>
      </c>
      <c r="E3386">
        <f>IF(VLOOKUP(SALIDA[[#This Row],[CODIGO]],STOCKSANLUIS[],6,FALSE)=0,"PRODUCTO SIN STOCK/UBICACIÓN",VLOOKUP(SALIDA[[#This Row],[CODIGO]],STOCKSANLUIS[],6,FALSE))</f>
        <v>1</v>
      </c>
      <c r="F3386">
        <f>SALIDA[[#This Row],[CANTIDAD]]/SALIDA[[#This Row],[UND MEDIDA]]</f>
        <v>2</v>
      </c>
      <c r="G3386" t="str">
        <f>VLOOKUP(SALIDA[[#This Row],[CODIGO]],FAMILIAS[],4,FALSE)</f>
        <v>NU CALGON</v>
      </c>
      <c r="H3386" s="10" t="str">
        <f>IF(VLOOKUP(SALIDA[[#This Row],[CODIGO]],STOCKSANLUIS[],7,FALSE)=0,"PRODUCTO SIN STOCK/UBICACIÓN",VLOOKUP(SALIDA[[#This Row],[CODIGO]],STOCKSANLUIS[],7,FALSE))</f>
        <v>C</v>
      </c>
      <c r="I3386" s="10"/>
      <c r="J3386" t="str">
        <f>SALIDA[[#This Row],[CODIGO]]&amp;"       "&amp;SALIDA[[#This Row],[FAMILIA]]</f>
        <v>02043       NU CALGON</v>
      </c>
      <c r="K3386">
        <f>VLOOKUP(SALIDA[[#This Row],[CODIGO]],STOCK_STARSOFT[],5,FALSE)</f>
        <v>9.0050089999999994</v>
      </c>
      <c r="L3386">
        <f>SALIDA[[#This Row],[CANTIDAD]]*SALIDA[[#This Row],[PRECIO UND]]</f>
        <v>18.010017999999999</v>
      </c>
    </row>
    <row r="3387" spans="1:12" x14ac:dyDescent="0.25">
      <c r="A3387" s="6" t="s">
        <v>4013</v>
      </c>
      <c r="B3387" s="100" t="str">
        <f>VLOOKUP(SALIDA[[#This Row],[CODIGO]],STOCKSANLUIS[],2,FALSE)</f>
        <v>EVAPORADOR CASSETTE 60000 BTU/H INC. PANEL R410A 208-230V/60HZ/1PH - TEMP BLUE MADE BY CARRIER ENTERPRISE - FRIO SOLO - TBK41E-060-3N1C</v>
      </c>
      <c r="C3387" s="153">
        <v>46105</v>
      </c>
      <c r="D3387">
        <v>1</v>
      </c>
      <c r="E3387">
        <f>IF(VLOOKUP(SALIDA[[#This Row],[CODIGO]],STOCKSANLUIS[],6,FALSE)=0,"PRODUCTO SIN STOCK/UBICACIÓN",VLOOKUP(SALIDA[[#This Row],[CODIGO]],STOCKSANLUIS[],6,FALSE))</f>
        <v>1</v>
      </c>
      <c r="F3387">
        <f>SALIDA[[#This Row],[CANTIDAD]]/SALIDA[[#This Row],[UND MEDIDA]]</f>
        <v>1</v>
      </c>
      <c r="G3387" t="str">
        <f>VLOOKUP(SALIDA[[#This Row],[CODIGO]],FAMILIAS[],4,FALSE)</f>
        <v>TEMP BLUE</v>
      </c>
      <c r="H3387" s="10" t="str">
        <f>IF(VLOOKUP(SALIDA[[#This Row],[CODIGO]],STOCKSANLUIS[],7,FALSE)=0,"PRODUCTO SIN STOCK/UBICACIÓN",VLOOKUP(SALIDA[[#This Row],[CODIGO]],STOCKSANLUIS[],7,FALSE))</f>
        <v>B</v>
      </c>
      <c r="I3387" s="10"/>
      <c r="J3387" t="str">
        <f>SALIDA[[#This Row],[CODIGO]]&amp;"       "&amp;SALIDA[[#This Row],[FAMILIA]]</f>
        <v>03950       TEMP BLUE</v>
      </c>
      <c r="K3387">
        <f>VLOOKUP(SALIDA[[#This Row],[CODIGO]],STOCK_STARSOFT[],5,FALSE)</f>
        <v>315.516302</v>
      </c>
      <c r="L3387">
        <f>SALIDA[[#This Row],[CANTIDAD]]*SALIDA[[#This Row],[PRECIO UND]]</f>
        <v>315.516302</v>
      </c>
    </row>
    <row r="3388" spans="1:12" x14ac:dyDescent="0.25">
      <c r="A3388" s="6" t="s">
        <v>3651</v>
      </c>
      <c r="B3388" s="100" t="str">
        <f>VLOOKUP(SALIDA[[#This Row],[CODIGO]],STOCKSANLUIS[],2,FALSE)</f>
        <v>CONDENSADOR DE 60000 BTU/H CDU VERTICAL ST R410A 208-230V/60HZ/3PH - TEMP BLUE MADE BY CARRIER ENTERPRISE - FRIO SOLO - TBA41A-060-V5N1C</v>
      </c>
      <c r="C3388" s="153">
        <v>46105</v>
      </c>
      <c r="D3388">
        <v>1</v>
      </c>
      <c r="E3388">
        <f>IF(VLOOKUP(SALIDA[[#This Row],[CODIGO]],STOCKSANLUIS[],6,FALSE)=0,"PRODUCTO SIN STOCK/UBICACIÓN",VLOOKUP(SALIDA[[#This Row],[CODIGO]],STOCKSANLUIS[],6,FALSE))</f>
        <v>1</v>
      </c>
      <c r="F3388">
        <f>SALIDA[[#This Row],[CANTIDAD]]/SALIDA[[#This Row],[UND MEDIDA]]</f>
        <v>1</v>
      </c>
      <c r="G3388" t="str">
        <f>VLOOKUP(SALIDA[[#This Row],[CODIGO]],FAMILIAS[],4,FALSE)</f>
        <v>TEMP BLUE</v>
      </c>
      <c r="H3388" s="10" t="str">
        <f>IF(VLOOKUP(SALIDA[[#This Row],[CODIGO]],STOCKSANLUIS[],7,FALSE)=0,"PRODUCTO SIN STOCK/UBICACIÓN",VLOOKUP(SALIDA[[#This Row],[CODIGO]],STOCKSANLUIS[],7,FALSE))</f>
        <v>B</v>
      </c>
      <c r="I3388" s="10"/>
      <c r="J3388" t="str">
        <f>SALIDA[[#This Row],[CODIGO]]&amp;"       "&amp;SALIDA[[#This Row],[FAMILIA]]</f>
        <v>03043       TEMP BLUE</v>
      </c>
      <c r="K3388">
        <f>VLOOKUP(SALIDA[[#This Row],[CODIGO]],STOCK_STARSOFT[],5,FALSE)</f>
        <v>513.88498700000002</v>
      </c>
      <c r="L3388">
        <f>SALIDA[[#This Row],[CANTIDAD]]*SALIDA[[#This Row],[PRECIO UND]]</f>
        <v>513.88498700000002</v>
      </c>
    </row>
    <row r="3389" spans="1:12" x14ac:dyDescent="0.25">
      <c r="A3389" s="6" t="s">
        <v>22052</v>
      </c>
      <c r="B3389" s="100" t="str">
        <f>VLOOKUP(SALIDA[[#This Row],[CODIGO]],STOCKSANLUIS[],2,FALSE)</f>
        <v>BOMBA DE CONDENSADO STAR COLD  DE 230V-1F-60HZ TANQUE BAJO (INCLUYE MANGUERA) SI-1805</v>
      </c>
      <c r="C3389" s="153">
        <v>46105</v>
      </c>
      <c r="D3389">
        <v>2</v>
      </c>
      <c r="E3389">
        <f>IF(VLOOKUP(SALIDA[[#This Row],[CODIGO]],STOCKSANLUIS[],6,FALSE)=0,"PRODUCTO SIN STOCK/UBICACIÓN",VLOOKUP(SALIDA[[#This Row],[CODIGO]],STOCKSANLUIS[],6,FALSE))</f>
        <v>1</v>
      </c>
      <c r="F3389">
        <f>SALIDA[[#This Row],[CANTIDAD]]/SALIDA[[#This Row],[UND MEDIDA]]</f>
        <v>2</v>
      </c>
      <c r="G3389" t="str">
        <f>VLOOKUP(SALIDA[[#This Row],[CODIGO]],FAMILIAS[],4,FALSE)</f>
        <v>STAR COLD</v>
      </c>
      <c r="H3389" s="10" t="str">
        <f>IF(VLOOKUP(SALIDA[[#This Row],[CODIGO]],STOCKSANLUIS[],7,FALSE)=0,"PRODUCTO SIN STOCK/UBICACIÓN",VLOOKUP(SALIDA[[#This Row],[CODIGO]],STOCKSANLUIS[],7,FALSE))</f>
        <v>B/C</v>
      </c>
      <c r="I3389" s="10"/>
      <c r="J3389" t="str">
        <f>SALIDA[[#This Row],[CODIGO]]&amp;"       "&amp;SALIDA[[#This Row],[FAMILIA]]</f>
        <v>03544       STAR COLD</v>
      </c>
      <c r="K3389">
        <f>VLOOKUP(SALIDA[[#This Row],[CODIGO]],STOCK_STARSOFT[],5,FALSE)</f>
        <v>19.413727000000002</v>
      </c>
      <c r="L3389">
        <f>SALIDA[[#This Row],[CANTIDAD]]*SALIDA[[#This Row],[PRECIO UND]]</f>
        <v>38.827454000000003</v>
      </c>
    </row>
    <row r="3390" spans="1:12" x14ac:dyDescent="0.25">
      <c r="A3390" s="6" t="s">
        <v>2693</v>
      </c>
      <c r="B3390" s="100" t="str">
        <f>VLOOKUP(SALIDA[[#This Row],[CODIGO]],STOCKSANLUIS[],2,FALSE)</f>
        <v>GAS REFRIGERANTE FREON R-410A - 11.35 KG - CHINO - CHEMOURS</v>
      </c>
      <c r="C3390" s="153">
        <v>46105</v>
      </c>
      <c r="D3390">
        <v>1</v>
      </c>
      <c r="E3390">
        <f>IF(VLOOKUP(SALIDA[[#This Row],[CODIGO]],STOCKSANLUIS[],6,FALSE)=0,"PRODUCTO SIN STOCK/UBICACIÓN",VLOOKUP(SALIDA[[#This Row],[CODIGO]],STOCKSANLUIS[],6,FALSE))</f>
        <v>1</v>
      </c>
      <c r="F3390">
        <f>SALIDA[[#This Row],[CANTIDAD]]/SALIDA[[#This Row],[UND MEDIDA]]</f>
        <v>1</v>
      </c>
      <c r="G3390" t="str">
        <f>VLOOKUP(SALIDA[[#This Row],[CODIGO]],FAMILIAS[],4,FALSE)</f>
        <v>THE CHEMOURS</v>
      </c>
      <c r="H3390" s="10" t="str">
        <f>IF(VLOOKUP(SALIDA[[#This Row],[CODIGO]],STOCKSANLUIS[],7,FALSE)=0,"PRODUCTO SIN STOCK/UBICACIÓN",VLOOKUP(SALIDA[[#This Row],[CODIGO]],STOCKSANLUIS[],7,FALSE))</f>
        <v>C</v>
      </c>
      <c r="I3390" s="10"/>
      <c r="J3390" t="str">
        <f>SALIDA[[#This Row],[CODIGO]]&amp;"       "&amp;SALIDA[[#This Row],[FAMILIA]]</f>
        <v>02187       THE CHEMOURS</v>
      </c>
      <c r="K3390">
        <f>VLOOKUP(SALIDA[[#This Row],[CODIGO]],STOCK_STARSOFT[],5,FALSE)</f>
        <v>122.01251999999999</v>
      </c>
      <c r="L3390">
        <f>SALIDA[[#This Row],[CANTIDAD]]*SALIDA[[#This Row],[PRECIO UND]]</f>
        <v>122.01251999999999</v>
      </c>
    </row>
    <row r="3391" spans="1:12" x14ac:dyDescent="0.25">
      <c r="A3391" s="6" t="s">
        <v>2693</v>
      </c>
      <c r="B3391" s="100" t="str">
        <f>VLOOKUP(SALIDA[[#This Row],[CODIGO]],STOCKSANLUIS[],2,FALSE)</f>
        <v>GAS REFRIGERANTE FREON R-410A - 11.35 KG - CHINO - CHEMOURS</v>
      </c>
      <c r="C3391" s="153">
        <v>46105</v>
      </c>
      <c r="D3391">
        <v>1</v>
      </c>
      <c r="E3391">
        <f>IF(VLOOKUP(SALIDA[[#This Row],[CODIGO]],STOCKSANLUIS[],6,FALSE)=0,"PRODUCTO SIN STOCK/UBICACIÓN",VLOOKUP(SALIDA[[#This Row],[CODIGO]],STOCKSANLUIS[],6,FALSE))</f>
        <v>1</v>
      </c>
      <c r="F3391">
        <f>SALIDA[[#This Row],[CANTIDAD]]/SALIDA[[#This Row],[UND MEDIDA]]</f>
        <v>1</v>
      </c>
      <c r="G3391" t="str">
        <f>VLOOKUP(SALIDA[[#This Row],[CODIGO]],FAMILIAS[],4,FALSE)</f>
        <v>THE CHEMOURS</v>
      </c>
      <c r="H3391" s="10" t="str">
        <f>IF(VLOOKUP(SALIDA[[#This Row],[CODIGO]],STOCKSANLUIS[],7,FALSE)=0,"PRODUCTO SIN STOCK/UBICACIÓN",VLOOKUP(SALIDA[[#This Row],[CODIGO]],STOCKSANLUIS[],7,FALSE))</f>
        <v>C</v>
      </c>
      <c r="I3391" s="10"/>
      <c r="J3391" t="str">
        <f>SALIDA[[#This Row],[CODIGO]]&amp;"       "&amp;SALIDA[[#This Row],[FAMILIA]]</f>
        <v>02187       THE CHEMOURS</v>
      </c>
      <c r="K3391">
        <f>VLOOKUP(SALIDA[[#This Row],[CODIGO]],STOCK_STARSOFT[],5,FALSE)</f>
        <v>122.01251999999999</v>
      </c>
      <c r="L3391">
        <f>SALIDA[[#This Row],[CANTIDAD]]*SALIDA[[#This Row],[PRECIO UND]]</f>
        <v>122.01251999999999</v>
      </c>
    </row>
    <row r="3392" spans="1:12" x14ac:dyDescent="0.25">
      <c r="A3392" s="6" t="s">
        <v>147</v>
      </c>
      <c r="B3392" s="100" t="str">
        <f>VLOOKUP(SALIDA[[#This Row],[CODIGO]],STOCKSANLUIS[],2,FALSE)</f>
        <v>ELEMENTO TERMOSTATICO DANFOSS TES-5 COD 067B3342</v>
      </c>
      <c r="C3392" s="153">
        <v>46105</v>
      </c>
      <c r="D3392">
        <v>2</v>
      </c>
      <c r="E3392">
        <f>IF(VLOOKUP(SALIDA[[#This Row],[CODIGO]],STOCKSANLUIS[],6,FALSE)=0,"PRODUCTO SIN STOCK/UBICACIÓN",VLOOKUP(SALIDA[[#This Row],[CODIGO]],STOCKSANLUIS[],6,FALSE))</f>
        <v>1</v>
      </c>
      <c r="F3392">
        <f>SALIDA[[#This Row],[CANTIDAD]]/SALIDA[[#This Row],[UND MEDIDA]]</f>
        <v>2</v>
      </c>
      <c r="G3392" t="str">
        <f>VLOOKUP(SALIDA[[#This Row],[CODIGO]],FAMILIAS[],4,FALSE)</f>
        <v>DANFOSS</v>
      </c>
      <c r="H3392" s="10" t="str">
        <f>IF(VLOOKUP(SALIDA[[#This Row],[CODIGO]],STOCKSANLUIS[],7,FALSE)=0,"PRODUCTO SIN STOCK/UBICACIÓN",VLOOKUP(SALIDA[[#This Row],[CODIGO]],STOCKSANLUIS[],7,FALSE))</f>
        <v>A</v>
      </c>
      <c r="I3392" s="10"/>
      <c r="J3392" t="str">
        <f>SALIDA[[#This Row],[CODIGO]]&amp;"       "&amp;SALIDA[[#This Row],[FAMILIA]]</f>
        <v>00091       DANFOSS</v>
      </c>
      <c r="K3392">
        <f>VLOOKUP(SALIDA[[#This Row],[CODIGO]],STOCK_STARSOFT[],5,FALSE)</f>
        <v>54.440705999999999</v>
      </c>
      <c r="L3392">
        <f>SALIDA[[#This Row],[CANTIDAD]]*SALIDA[[#This Row],[PRECIO UND]]</f>
        <v>108.881412</v>
      </c>
    </row>
    <row r="3393" spans="1:12" x14ac:dyDescent="0.25">
      <c r="A3393" s="6" t="s">
        <v>653</v>
      </c>
      <c r="B3393" s="100" t="str">
        <f>VLOOKUP(SALIDA[[#This Row],[CODIGO]],STOCKSANLUIS[],2,FALSE)</f>
        <v>CUERPO DE VALVULA EXPANSION DANFOSS TE-5 1/2" X 5/8" SOLD. COD 067B4009</v>
      </c>
      <c r="C3393" s="153">
        <v>46105</v>
      </c>
      <c r="D3393">
        <v>2</v>
      </c>
      <c r="E3393">
        <f>IF(VLOOKUP(SALIDA[[#This Row],[CODIGO]],STOCKSANLUIS[],6,FALSE)=0,"PRODUCTO SIN STOCK/UBICACIÓN",VLOOKUP(SALIDA[[#This Row],[CODIGO]],STOCKSANLUIS[],6,FALSE))</f>
        <v>1</v>
      </c>
      <c r="F3393">
        <f>SALIDA[[#This Row],[CANTIDAD]]/SALIDA[[#This Row],[UND MEDIDA]]</f>
        <v>2</v>
      </c>
      <c r="G3393" t="str">
        <f>VLOOKUP(SALIDA[[#This Row],[CODIGO]],FAMILIAS[],4,FALSE)</f>
        <v>DANFOSS</v>
      </c>
      <c r="H3393" s="10" t="str">
        <f>IF(VLOOKUP(SALIDA[[#This Row],[CODIGO]],STOCKSANLUIS[],7,FALSE)=0,"PRODUCTO SIN STOCK/UBICACIÓN",VLOOKUP(SALIDA[[#This Row],[CODIGO]],STOCKSANLUIS[],7,FALSE))</f>
        <v>A</v>
      </c>
      <c r="I3393" s="10"/>
      <c r="J3393" t="str">
        <f>SALIDA[[#This Row],[CODIGO]]&amp;"       "&amp;SALIDA[[#This Row],[FAMILIA]]</f>
        <v>00718       DANFOSS</v>
      </c>
      <c r="K3393">
        <f>VLOOKUP(SALIDA[[#This Row],[CODIGO]],STOCK_STARSOFT[],5,FALSE)</f>
        <v>10.87224</v>
      </c>
      <c r="L3393">
        <f>SALIDA[[#This Row],[CANTIDAD]]*SALIDA[[#This Row],[PRECIO UND]]</f>
        <v>21.744479999999999</v>
      </c>
    </row>
    <row r="3394" spans="1:12" x14ac:dyDescent="0.25">
      <c r="A3394" s="6" t="s">
        <v>3042</v>
      </c>
      <c r="B3394" s="100" t="str">
        <f>VLOOKUP(SALIDA[[#This Row],[CODIGO]],STOCKSANLUIS[],2,FALSE)</f>
        <v>FILTRO SECADOR - 163 - 3/8 - ROSCABLE - SEK-163 - EVERWELL</v>
      </c>
      <c r="C3394" s="153">
        <v>46105</v>
      </c>
      <c r="D3394">
        <v>2</v>
      </c>
      <c r="E3394">
        <f>IF(VLOOKUP(SALIDA[[#This Row],[CODIGO]],STOCKSANLUIS[],6,FALSE)=0,"PRODUCTO SIN STOCK/UBICACIÓN",VLOOKUP(SALIDA[[#This Row],[CODIGO]],STOCKSANLUIS[],6,FALSE))</f>
        <v>1</v>
      </c>
      <c r="F3394">
        <f>SALIDA[[#This Row],[CANTIDAD]]/SALIDA[[#This Row],[UND MEDIDA]]</f>
        <v>2</v>
      </c>
      <c r="G3394" t="str">
        <f>VLOOKUP(SALIDA[[#This Row],[CODIGO]],FAMILIAS[],4,FALSE)</f>
        <v>EVERWELL</v>
      </c>
      <c r="H3394" s="10" t="str">
        <f>IF(VLOOKUP(SALIDA[[#This Row],[CODIGO]],STOCKSANLUIS[],7,FALSE)=0,"PRODUCTO SIN STOCK/UBICACIÓN",VLOOKUP(SALIDA[[#This Row],[CODIGO]],STOCKSANLUIS[],7,FALSE))</f>
        <v>A</v>
      </c>
      <c r="I3394" s="10" t="s">
        <v>19536</v>
      </c>
      <c r="J3394" t="str">
        <f>SALIDA[[#This Row],[CODIGO]]&amp;"       "&amp;SALIDA[[#This Row],[FAMILIA]]</f>
        <v>02453       EVERWELL</v>
      </c>
      <c r="K3394">
        <f>VLOOKUP(SALIDA[[#This Row],[CODIGO]],STOCK_STARSOFT[],5,FALSE)</f>
        <v>2.9515799999999999</v>
      </c>
      <c r="L3394">
        <f>SALIDA[[#This Row],[CANTIDAD]]*SALIDA[[#This Row],[PRECIO UND]]</f>
        <v>5.9031599999999997</v>
      </c>
    </row>
    <row r="3395" spans="1:12" x14ac:dyDescent="0.25">
      <c r="A3395" s="6" t="s">
        <v>867</v>
      </c>
      <c r="B3395" s="100" t="str">
        <f>VLOOKUP(SALIDA[[#This Row],[CODIGO]],STOCKSANLUIS[],2,FALSE)</f>
        <v>ACEITE POLIOLESTER POE 68 - 1 GALON - BVA</v>
      </c>
      <c r="C3395" s="153">
        <v>46105</v>
      </c>
      <c r="D3395">
        <v>4</v>
      </c>
      <c r="E3395">
        <f>IF(VLOOKUP(SALIDA[[#This Row],[CODIGO]],STOCKSANLUIS[],6,FALSE)=0,"PRODUCTO SIN STOCK/UBICACIÓN",VLOOKUP(SALIDA[[#This Row],[CODIGO]],STOCKSANLUIS[],6,FALSE))</f>
        <v>1</v>
      </c>
      <c r="F3395">
        <f>SALIDA[[#This Row],[CANTIDAD]]/SALIDA[[#This Row],[UND MEDIDA]]</f>
        <v>4</v>
      </c>
      <c r="G3395" t="str">
        <f>VLOOKUP(SALIDA[[#This Row],[CODIGO]],FAMILIAS[],4,FALSE)</f>
        <v>BVA</v>
      </c>
      <c r="H3395" s="10" t="str">
        <f>IF(VLOOKUP(SALIDA[[#This Row],[CODIGO]],STOCKSANLUIS[],7,FALSE)=0,"PRODUCTO SIN STOCK/UBICACIÓN",VLOOKUP(SALIDA[[#This Row],[CODIGO]],STOCKSANLUIS[],7,FALSE))</f>
        <v>C</v>
      </c>
      <c r="I3395" s="10"/>
      <c r="J3395" t="str">
        <f>SALIDA[[#This Row],[CODIGO]]&amp;"       "&amp;SALIDA[[#This Row],[FAMILIA]]</f>
        <v>00945       BVA</v>
      </c>
      <c r="K3395">
        <f>VLOOKUP(SALIDA[[#This Row],[CODIGO]],STOCK_STARSOFT[],5,FALSE)</f>
        <v>50.009718999999997</v>
      </c>
      <c r="L3395">
        <f>SALIDA[[#This Row],[CANTIDAD]]*SALIDA[[#This Row],[PRECIO UND]]</f>
        <v>200.03887599999999</v>
      </c>
    </row>
    <row r="3396" spans="1:12" x14ac:dyDescent="0.25">
      <c r="A3396" s="6" t="s">
        <v>953</v>
      </c>
      <c r="B3396" s="100" t="str">
        <f>VLOOKUP(SALIDA[[#This Row],[CODIGO]],STOCKSANLUIS[],2,FALSE)</f>
        <v>INTERFACE USB CONV 32 - VER.03 - FULL GAUGE</v>
      </c>
      <c r="C3396" s="153">
        <v>46105</v>
      </c>
      <c r="D3396">
        <v>1</v>
      </c>
      <c r="E3396">
        <f>IF(VLOOKUP(SALIDA[[#This Row],[CODIGO]],STOCKSANLUIS[],6,FALSE)=0,"PRODUCTO SIN STOCK/UBICACIÓN",VLOOKUP(SALIDA[[#This Row],[CODIGO]],STOCKSANLUIS[],6,FALSE))</f>
        <v>1</v>
      </c>
      <c r="F3396">
        <f>SALIDA[[#This Row],[CANTIDAD]]/SALIDA[[#This Row],[UND MEDIDA]]</f>
        <v>1</v>
      </c>
      <c r="G3396" t="str">
        <f>VLOOKUP(SALIDA[[#This Row],[CODIGO]],FAMILIAS[],4,FALSE)</f>
        <v>FULL GAUGE</v>
      </c>
      <c r="H3396" s="10" t="str">
        <f>IF(VLOOKUP(SALIDA[[#This Row],[CODIGO]],STOCKSANLUIS[],7,FALSE)=0,"PRODUCTO SIN STOCK/UBICACIÓN",VLOOKUP(SALIDA[[#This Row],[CODIGO]],STOCKSANLUIS[],7,FALSE))</f>
        <v>A</v>
      </c>
      <c r="I3396" s="10"/>
      <c r="J3396" t="str">
        <f>SALIDA[[#This Row],[CODIGO]]&amp;"       "&amp;SALIDA[[#This Row],[FAMILIA]]</f>
        <v>01024       FULL GAUGE</v>
      </c>
      <c r="K3396">
        <f>VLOOKUP(SALIDA[[#This Row],[CODIGO]],STOCK_STARSOFT[],5,FALSE)</f>
        <v>41.384480000000003</v>
      </c>
      <c r="L3396">
        <f>SALIDA[[#This Row],[CANTIDAD]]*SALIDA[[#This Row],[PRECIO UND]]</f>
        <v>41.384480000000003</v>
      </c>
    </row>
    <row r="3397" spans="1:12" x14ac:dyDescent="0.25">
      <c r="A3397" s="6" t="s">
        <v>2427</v>
      </c>
      <c r="B3397" s="100" t="str">
        <f>VLOOKUP(SALIDA[[#This Row],[CODIGO]],STOCKSANLUIS[],2,FALSE)</f>
        <v>TERMOMETRO DIGITAL TI-44 EW PLUS - VER.01 - 115 /220 VAC - FULL GAUGE - WHITE</v>
      </c>
      <c r="C3397" s="153">
        <v>46105</v>
      </c>
      <c r="D3397">
        <v>1</v>
      </c>
      <c r="E3397">
        <f>IF(VLOOKUP(SALIDA[[#This Row],[CODIGO]],STOCKSANLUIS[],6,FALSE)=0,"PRODUCTO SIN STOCK/UBICACIÓN",VLOOKUP(SALIDA[[#This Row],[CODIGO]],STOCKSANLUIS[],6,FALSE))</f>
        <v>1</v>
      </c>
      <c r="F3397">
        <f>SALIDA[[#This Row],[CANTIDAD]]/SALIDA[[#This Row],[UND MEDIDA]]</f>
        <v>1</v>
      </c>
      <c r="G3397" t="str">
        <f>VLOOKUP(SALIDA[[#This Row],[CODIGO]],FAMILIAS[],4,FALSE)</f>
        <v>FULL GAUGE</v>
      </c>
      <c r="H3397" s="10" t="str">
        <f>IF(VLOOKUP(SALIDA[[#This Row],[CODIGO]],STOCKSANLUIS[],7,FALSE)=0,"PRODUCTO SIN STOCK/UBICACIÓN",VLOOKUP(SALIDA[[#This Row],[CODIGO]],STOCKSANLUIS[],7,FALSE))</f>
        <v>C</v>
      </c>
      <c r="I3397" s="10"/>
      <c r="J3397" t="str">
        <f>SALIDA[[#This Row],[CODIGO]]&amp;"       "&amp;SALIDA[[#This Row],[FAMILIA]]</f>
        <v>02009       FULL GAUGE</v>
      </c>
      <c r="K3397">
        <f>VLOOKUP(SALIDA[[#This Row],[CODIGO]],STOCK_STARSOFT[],5,FALSE)</f>
        <v>25.290130000000001</v>
      </c>
      <c r="L3397">
        <f>SALIDA[[#This Row],[CANTIDAD]]*SALIDA[[#This Row],[PRECIO UND]]</f>
        <v>25.290130000000001</v>
      </c>
    </row>
    <row r="3398" spans="1:12" x14ac:dyDescent="0.25">
      <c r="A3398" s="6" t="s">
        <v>3721</v>
      </c>
      <c r="B3398" s="100" t="str">
        <f>VLOOKUP(SALIDA[[#This Row],[CODIGO]],STOCKSANLUIS[],2,FALSE)</f>
        <v>MOTOVENTILADOR AXIAL EBM W6D800GE503 - 800MM - 220V/380V/440V TRIFÁSICO - 6 POLOS, CON REJILLA Y BASE - FLUJO V</v>
      </c>
      <c r="C3398" s="153">
        <v>46105</v>
      </c>
      <c r="D3398">
        <v>2</v>
      </c>
      <c r="E3398">
        <f>IF(VLOOKUP(SALIDA[[#This Row],[CODIGO]],STOCKSANLUIS[],6,FALSE)=0,"PRODUCTO SIN STOCK/UBICACIÓN",VLOOKUP(SALIDA[[#This Row],[CODIGO]],STOCKSANLUIS[],6,FALSE))</f>
        <v>1</v>
      </c>
      <c r="F3398">
        <f>SALIDA[[#This Row],[CANTIDAD]]/SALIDA[[#This Row],[UND MEDIDA]]</f>
        <v>2</v>
      </c>
      <c r="G3398" t="str">
        <f>VLOOKUP(SALIDA[[#This Row],[CODIGO]],FAMILIAS[],4,FALSE)</f>
        <v>EBM</v>
      </c>
      <c r="H3398" s="10" t="str">
        <f>IF(VLOOKUP(SALIDA[[#This Row],[CODIGO]],STOCKSANLUIS[],7,FALSE)=0,"PRODUCTO SIN STOCK/UBICACIÓN",VLOOKUP(SALIDA[[#This Row],[CODIGO]],STOCKSANLUIS[],7,FALSE))</f>
        <v>B</v>
      </c>
      <c r="I3398" s="10"/>
      <c r="J3398" t="str">
        <f>SALIDA[[#This Row],[CODIGO]]&amp;"       "&amp;SALIDA[[#This Row],[FAMILIA]]</f>
        <v>03105       EBM</v>
      </c>
      <c r="K3398">
        <f>VLOOKUP(SALIDA[[#This Row],[CODIGO]],STOCK_STARSOFT[],5,FALSE)</f>
        <v>346.58456699999999</v>
      </c>
      <c r="L3398">
        <f>SALIDA[[#This Row],[CANTIDAD]]*SALIDA[[#This Row],[PRECIO UND]]</f>
        <v>693.16913399999999</v>
      </c>
    </row>
    <row r="3399" spans="1:12" x14ac:dyDescent="0.25">
      <c r="A3399" s="6" t="s">
        <v>927</v>
      </c>
      <c r="B3399" s="100" t="str">
        <f>VLOOKUP(SALIDA[[#This Row],[CODIGO]],STOCKSANLUIS[],2,FALSE)</f>
        <v>ACEITE PARA BOMBA DE VACIO VAC 235- 1/4 GALON - BVA</v>
      </c>
      <c r="C3399" s="153">
        <v>46105</v>
      </c>
      <c r="D3399">
        <v>1</v>
      </c>
      <c r="E3399">
        <f>IF(VLOOKUP(SALIDA[[#This Row],[CODIGO]],STOCKSANLUIS[],6,FALSE)=0,"PRODUCTO SIN STOCK/UBICACIÓN",VLOOKUP(SALIDA[[#This Row],[CODIGO]],STOCKSANLUIS[],6,FALSE))</f>
        <v>1</v>
      </c>
      <c r="F3399">
        <f>SALIDA[[#This Row],[CANTIDAD]]/SALIDA[[#This Row],[UND MEDIDA]]</f>
        <v>1</v>
      </c>
      <c r="G3399" t="str">
        <f>VLOOKUP(SALIDA[[#This Row],[CODIGO]],FAMILIAS[],4,FALSE)</f>
        <v>BVA</v>
      </c>
      <c r="H3399" s="10" t="str">
        <f>IF(VLOOKUP(SALIDA[[#This Row],[CODIGO]],STOCKSANLUIS[],7,FALSE)=0,"PRODUCTO SIN STOCK/UBICACIÓN",VLOOKUP(SALIDA[[#This Row],[CODIGO]],STOCKSANLUIS[],7,FALSE))</f>
        <v>C</v>
      </c>
      <c r="I3399" s="10"/>
      <c r="J3399" t="str">
        <f>SALIDA[[#This Row],[CODIGO]]&amp;"       "&amp;SALIDA[[#This Row],[FAMILIA]]</f>
        <v>00985       BVA</v>
      </c>
      <c r="K3399">
        <f>VLOOKUP(SALIDA[[#This Row],[CODIGO]],STOCK_STARSOFT[],5,FALSE)</f>
        <v>3.623278</v>
      </c>
      <c r="L3399">
        <f>SALIDA[[#This Row],[CANTIDAD]]*SALIDA[[#This Row],[PRECIO UND]]</f>
        <v>3.623278</v>
      </c>
    </row>
    <row r="3400" spans="1:12" x14ac:dyDescent="0.25">
      <c r="A3400" s="6" t="s">
        <v>3002</v>
      </c>
      <c r="B3400" s="100" t="str">
        <f>VLOOKUP(SALIDA[[#This Row],[CODIGO]],STOCKSANLUIS[],2,FALSE)</f>
        <v>ANTORCHA CON MANGUERA Y AUTOENCENDIDO PARA MAP GASS JH-3SW - EVERWELL</v>
      </c>
      <c r="C3400" s="153">
        <v>46106</v>
      </c>
      <c r="D3400">
        <v>4</v>
      </c>
      <c r="E3400">
        <f>IF(VLOOKUP(SALIDA[[#This Row],[CODIGO]],STOCKSANLUIS[],6,FALSE)=0,"PRODUCTO SIN STOCK/UBICACIÓN",VLOOKUP(SALIDA[[#This Row],[CODIGO]],STOCKSANLUIS[],6,FALSE))</f>
        <v>1</v>
      </c>
      <c r="F3400">
        <f>SALIDA[[#This Row],[CANTIDAD]]/SALIDA[[#This Row],[UND MEDIDA]]</f>
        <v>4</v>
      </c>
      <c r="G3400" t="str">
        <f>VLOOKUP(SALIDA[[#This Row],[CODIGO]],FAMILIAS[],4,FALSE)</f>
        <v>EVERWELL</v>
      </c>
      <c r="H3400" s="10" t="str">
        <f>IF(VLOOKUP(SALIDA[[#This Row],[CODIGO]],STOCKSANLUIS[],7,FALSE)=0,"PRODUCTO SIN STOCK/UBICACIÓN",VLOOKUP(SALIDA[[#This Row],[CODIGO]],STOCKSANLUIS[],7,FALSE))</f>
        <v>A</v>
      </c>
      <c r="I3400" s="10" t="s">
        <v>19536</v>
      </c>
      <c r="J3400" t="str">
        <f>SALIDA[[#This Row],[CODIGO]]&amp;"       "&amp;SALIDA[[#This Row],[FAMILIA]]</f>
        <v>02430       EVERWELL</v>
      </c>
      <c r="K3400">
        <f>VLOOKUP(SALIDA[[#This Row],[CODIGO]],STOCK_STARSOFT[],5,FALSE)</f>
        <v>15.545078999999999</v>
      </c>
      <c r="L3400">
        <f>SALIDA[[#This Row],[CANTIDAD]]*SALIDA[[#This Row],[PRECIO UND]]</f>
        <v>62.180315999999998</v>
      </c>
    </row>
    <row r="3401" spans="1:12" x14ac:dyDescent="0.25">
      <c r="A3401" s="6" t="s">
        <v>3313</v>
      </c>
      <c r="B3401" s="100" t="str">
        <f>VLOOKUP(SALIDA[[#This Row],[CODIGO]],STOCKSANLUIS[],2,FALSE)</f>
        <v xml:space="preserve">TARJETA TERMOSTATO CON DISPLAY - QD-60 - EVERWELL </v>
      </c>
      <c r="C3401" s="153">
        <v>46106</v>
      </c>
      <c r="D3401">
        <v>1</v>
      </c>
      <c r="E3401">
        <f>IF(VLOOKUP(SALIDA[[#This Row],[CODIGO]],STOCKSANLUIS[],6,FALSE)=0,"PRODUCTO SIN STOCK/UBICACIÓN",VLOOKUP(SALIDA[[#This Row],[CODIGO]],STOCKSANLUIS[],6,FALSE))</f>
        <v>1</v>
      </c>
      <c r="F3401">
        <f>SALIDA[[#This Row],[CANTIDAD]]/SALIDA[[#This Row],[UND MEDIDA]]</f>
        <v>1</v>
      </c>
      <c r="G3401" t="str">
        <f>VLOOKUP(SALIDA[[#This Row],[CODIGO]],FAMILIAS[],4,FALSE)</f>
        <v>EVERWELL</v>
      </c>
      <c r="H3401" s="10" t="str">
        <f>IF(VLOOKUP(SALIDA[[#This Row],[CODIGO]],STOCKSANLUIS[],7,FALSE)=0,"PRODUCTO SIN STOCK/UBICACIÓN",VLOOKUP(SALIDA[[#This Row],[CODIGO]],STOCKSANLUIS[],7,FALSE))</f>
        <v>A</v>
      </c>
      <c r="I3401" s="10"/>
      <c r="J3401" t="str">
        <f>SALIDA[[#This Row],[CODIGO]]&amp;"       "&amp;SALIDA[[#This Row],[FAMILIA]]</f>
        <v>02726       EVERWELL</v>
      </c>
      <c r="K3401">
        <f>VLOOKUP(SALIDA[[#This Row],[CODIGO]],STOCK_STARSOFT[],5,FALSE)</f>
        <v>15</v>
      </c>
      <c r="L3401">
        <f>SALIDA[[#This Row],[CANTIDAD]]*SALIDA[[#This Row],[PRECIO UND]]</f>
        <v>15</v>
      </c>
    </row>
    <row r="3402" spans="1:12" x14ac:dyDescent="0.25">
      <c r="A3402" s="6" t="s">
        <v>2490</v>
      </c>
      <c r="B3402" s="100" t="str">
        <f>VLOOKUP(SALIDA[[#This Row],[CODIGO]],STOCKSANLUIS[],2,FALSE)</f>
        <v>LIMPIADOR PARA CONDENSADOR - NU-BRITE - 1GALON - NU CALGON</v>
      </c>
      <c r="C3402" s="153">
        <v>46106</v>
      </c>
      <c r="D3402">
        <v>8</v>
      </c>
      <c r="E3402">
        <f>IF(VLOOKUP(SALIDA[[#This Row],[CODIGO]],STOCKSANLUIS[],6,FALSE)=0,"PRODUCTO SIN STOCK/UBICACIÓN",VLOOKUP(SALIDA[[#This Row],[CODIGO]],STOCKSANLUIS[],6,FALSE))</f>
        <v>1</v>
      </c>
      <c r="F3402">
        <f>SALIDA[[#This Row],[CANTIDAD]]/SALIDA[[#This Row],[UND MEDIDA]]</f>
        <v>8</v>
      </c>
      <c r="G3402" t="str">
        <f>VLOOKUP(SALIDA[[#This Row],[CODIGO]],FAMILIAS[],4,FALSE)</f>
        <v>NU CALGON</v>
      </c>
      <c r="H3402" s="10" t="str">
        <f>IF(VLOOKUP(SALIDA[[#This Row],[CODIGO]],STOCKSANLUIS[],7,FALSE)=0,"PRODUCTO SIN STOCK/UBICACIÓN",VLOOKUP(SALIDA[[#This Row],[CODIGO]],STOCKSANLUIS[],7,FALSE))</f>
        <v>C</v>
      </c>
      <c r="I3402" s="10"/>
      <c r="J3402" t="str">
        <f>SALIDA[[#This Row],[CODIGO]]&amp;"       "&amp;SALIDA[[#This Row],[FAMILIA]]</f>
        <v>02043       NU CALGON</v>
      </c>
      <c r="K3402">
        <f>VLOOKUP(SALIDA[[#This Row],[CODIGO]],STOCK_STARSOFT[],5,FALSE)</f>
        <v>9.0050089999999994</v>
      </c>
      <c r="L3402">
        <f>SALIDA[[#This Row],[CANTIDAD]]*SALIDA[[#This Row],[PRECIO UND]]</f>
        <v>72.040071999999995</v>
      </c>
    </row>
    <row r="3403" spans="1:12" x14ac:dyDescent="0.25">
      <c r="A3403" s="6" t="s">
        <v>22052</v>
      </c>
      <c r="B3403" s="100" t="str">
        <f>VLOOKUP(SALIDA[[#This Row],[CODIGO]],STOCKSANLUIS[],2,FALSE)</f>
        <v>BOMBA DE CONDENSADO STAR COLD  DE 230V-1F-60HZ TANQUE BAJO (INCLUYE MANGUERA) SI-1805</v>
      </c>
      <c r="C3403" s="153">
        <v>46106</v>
      </c>
      <c r="D3403">
        <v>18</v>
      </c>
      <c r="E3403">
        <f>IF(VLOOKUP(SALIDA[[#This Row],[CODIGO]],STOCKSANLUIS[],6,FALSE)=0,"PRODUCTO SIN STOCK/UBICACIÓN",VLOOKUP(SALIDA[[#This Row],[CODIGO]],STOCKSANLUIS[],6,FALSE))</f>
        <v>1</v>
      </c>
      <c r="F3403">
        <f>SALIDA[[#This Row],[CANTIDAD]]/SALIDA[[#This Row],[UND MEDIDA]]</f>
        <v>18</v>
      </c>
      <c r="G3403" t="str">
        <f>VLOOKUP(SALIDA[[#This Row],[CODIGO]],FAMILIAS[],4,FALSE)</f>
        <v>STAR COLD</v>
      </c>
      <c r="H3403" s="10" t="str">
        <f>IF(VLOOKUP(SALIDA[[#This Row],[CODIGO]],STOCKSANLUIS[],7,FALSE)=0,"PRODUCTO SIN STOCK/UBICACIÓN",VLOOKUP(SALIDA[[#This Row],[CODIGO]],STOCKSANLUIS[],7,FALSE))</f>
        <v>B/C</v>
      </c>
      <c r="I3403" s="10"/>
      <c r="J3403" t="str">
        <f>SALIDA[[#This Row],[CODIGO]]&amp;"       "&amp;SALIDA[[#This Row],[FAMILIA]]</f>
        <v>03544       STAR COLD</v>
      </c>
      <c r="K3403">
        <f>VLOOKUP(SALIDA[[#This Row],[CODIGO]],STOCK_STARSOFT[],5,FALSE)</f>
        <v>19.413727000000002</v>
      </c>
      <c r="L3403">
        <f>SALIDA[[#This Row],[CANTIDAD]]*SALIDA[[#This Row],[PRECIO UND]]</f>
        <v>349.44708600000001</v>
      </c>
    </row>
    <row r="3404" spans="1:12" x14ac:dyDescent="0.25">
      <c r="A3404" s="6" t="s">
        <v>3196</v>
      </c>
      <c r="B3404" s="100" t="str">
        <f>VLOOKUP(SALIDA[[#This Row],[CODIGO]],STOCKSANLUIS[],2,FALSE)</f>
        <v>PROTECTOR DE VOLTAJE - BAJO Y SOBREVOILTAJE DE 220-260V /170-210V - EW-V015-220 - EVERWELL</v>
      </c>
      <c r="C3404" s="153">
        <v>46106</v>
      </c>
      <c r="D3404">
        <v>1</v>
      </c>
      <c r="E3404">
        <f>IF(VLOOKUP(SALIDA[[#This Row],[CODIGO]],STOCKSANLUIS[],6,FALSE)=0,"PRODUCTO SIN STOCK/UBICACIÓN",VLOOKUP(SALIDA[[#This Row],[CODIGO]],STOCKSANLUIS[],6,FALSE))</f>
        <v>1</v>
      </c>
      <c r="F3404">
        <f>SALIDA[[#This Row],[CANTIDAD]]/SALIDA[[#This Row],[UND MEDIDA]]</f>
        <v>1</v>
      </c>
      <c r="G3404" t="str">
        <f>VLOOKUP(SALIDA[[#This Row],[CODIGO]],FAMILIAS[],4,FALSE)</f>
        <v>EVERWELL</v>
      </c>
      <c r="H3404" s="10" t="str">
        <f>IF(VLOOKUP(SALIDA[[#This Row],[CODIGO]],STOCKSANLUIS[],7,FALSE)=0,"PRODUCTO SIN STOCK/UBICACIÓN",VLOOKUP(SALIDA[[#This Row],[CODIGO]],STOCKSANLUIS[],7,FALSE))</f>
        <v>A</v>
      </c>
      <c r="I3404" s="10"/>
      <c r="J3404" t="str">
        <f>SALIDA[[#This Row],[CODIGO]]&amp;"       "&amp;SALIDA[[#This Row],[FAMILIA]]</f>
        <v>02586       EVERWELL</v>
      </c>
      <c r="K3404">
        <f>VLOOKUP(SALIDA[[#This Row],[CODIGO]],STOCK_STARSOFT[],5,FALSE)</f>
        <v>7.3206930000000003</v>
      </c>
      <c r="L3404">
        <f>SALIDA[[#This Row],[CANTIDAD]]*SALIDA[[#This Row],[PRECIO UND]]</f>
        <v>7.3206930000000003</v>
      </c>
    </row>
    <row r="3405" spans="1:12" x14ac:dyDescent="0.25">
      <c r="A3405" s="6" t="s">
        <v>3858</v>
      </c>
      <c r="B3405" s="100" t="str">
        <f>VLOOKUP(SALIDA[[#This Row],[CODIGO]],STOCKSANLUIS[],2,FALSE)</f>
        <v>CORTINA DE AIRE DE 120 CM (48") - 220V/1PH/60HZ - STAR COLD - FM-1212Z/Y-MC</v>
      </c>
      <c r="C3405" s="153">
        <v>46106</v>
      </c>
      <c r="D3405">
        <v>3</v>
      </c>
      <c r="E3405">
        <f>IF(VLOOKUP(SALIDA[[#This Row],[CODIGO]],STOCKSANLUIS[],6,FALSE)=0,"PRODUCTO SIN STOCK/UBICACIÓN",VLOOKUP(SALIDA[[#This Row],[CODIGO]],STOCKSANLUIS[],6,FALSE))</f>
        <v>1</v>
      </c>
      <c r="F3405">
        <f>SALIDA[[#This Row],[CANTIDAD]]/SALIDA[[#This Row],[UND MEDIDA]]</f>
        <v>3</v>
      </c>
      <c r="G3405" t="str">
        <f>VLOOKUP(SALIDA[[#This Row],[CODIGO]],FAMILIAS[],4,FALSE)</f>
        <v>STAR COLD</v>
      </c>
      <c r="H3405" s="10" t="str">
        <f>IF(VLOOKUP(SALIDA[[#This Row],[CODIGO]],STOCKSANLUIS[],7,FALSE)=0,"PRODUCTO SIN STOCK/UBICACIÓN",VLOOKUP(SALIDA[[#This Row],[CODIGO]],STOCKSANLUIS[],7,FALSE))</f>
        <v>A</v>
      </c>
      <c r="I3405" s="10"/>
      <c r="J3405" t="str">
        <f>SALIDA[[#This Row],[CODIGO]]&amp;"       "&amp;SALIDA[[#This Row],[FAMILIA]]</f>
        <v>03288       STAR COLD</v>
      </c>
      <c r="K3405">
        <f>VLOOKUP(SALIDA[[#This Row],[CODIGO]],STOCK_STARSOFT[],5,FALSE)</f>
        <v>46.302090999999997</v>
      </c>
      <c r="L3405">
        <f>SALIDA[[#This Row],[CANTIDAD]]*SALIDA[[#This Row],[PRECIO UND]]</f>
        <v>138.906273</v>
      </c>
    </row>
    <row r="3406" spans="1:12" x14ac:dyDescent="0.25">
      <c r="A3406" s="6" t="s">
        <v>1464</v>
      </c>
      <c r="B3406" s="100" t="str">
        <f>VLOOKUP(SALIDA[[#This Row],[CODIGO]],STOCKSANLUIS[],2,FALSE)</f>
        <v>MANGA AISLANTE CI-M-022 DE 7/8" X 3/4" - ARMAFLEX/ARMACELL</v>
      </c>
      <c r="C3406" s="153">
        <v>46106</v>
      </c>
      <c r="D3406">
        <v>12</v>
      </c>
      <c r="E3406">
        <f>IF(VLOOKUP(SALIDA[[#This Row],[CODIGO]],STOCKSANLUIS[],6,FALSE)=0,"PRODUCTO SIN STOCK/UBICACIÓN",VLOOKUP(SALIDA[[#This Row],[CODIGO]],STOCKSANLUIS[],6,FALSE))</f>
        <v>1</v>
      </c>
      <c r="F3406">
        <f>SALIDA[[#This Row],[CANTIDAD]]/SALIDA[[#This Row],[UND MEDIDA]]</f>
        <v>12</v>
      </c>
      <c r="G3406" t="str">
        <f>VLOOKUP(SALIDA[[#This Row],[CODIGO]],FAMILIAS[],4,FALSE)</f>
        <v>ARMACELL</v>
      </c>
      <c r="H3406" s="10" t="str">
        <f>IF(VLOOKUP(SALIDA[[#This Row],[CODIGO]],STOCKSANLUIS[],7,FALSE)=0,"PRODUCTO SIN STOCK/UBICACIÓN",VLOOKUP(SALIDA[[#This Row],[CODIGO]],STOCKSANLUIS[],7,FALSE))</f>
        <v>A</v>
      </c>
      <c r="I3406" s="10"/>
      <c r="J3406" t="str">
        <f>SALIDA[[#This Row],[CODIGO]]&amp;"       "&amp;SALIDA[[#This Row],[FAMILIA]]</f>
        <v>01489       ARMACELL</v>
      </c>
      <c r="K3406">
        <f>VLOOKUP(SALIDA[[#This Row],[CODIGO]],STOCK_STARSOFT[],5,FALSE)</f>
        <v>1.904102</v>
      </c>
      <c r="L3406">
        <f>SALIDA[[#This Row],[CANTIDAD]]*SALIDA[[#This Row],[PRECIO UND]]</f>
        <v>22.849224</v>
      </c>
    </row>
    <row r="3407" spans="1:12" x14ac:dyDescent="0.25">
      <c r="A3407" s="6" t="s">
        <v>229</v>
      </c>
      <c r="B3407" s="100" t="str">
        <f>VLOOKUP(SALIDA[[#This Row],[CODIGO]],STOCKSANLUIS[],2,FALSE)</f>
        <v>VALVULA DE EXPANSION DANFOSS TES 2 - S/ORIFICIO - 068Z3403</v>
      </c>
      <c r="C3407" s="153">
        <v>46106</v>
      </c>
      <c r="D3407">
        <v>4</v>
      </c>
      <c r="E3407">
        <f>IF(VLOOKUP(SALIDA[[#This Row],[CODIGO]],STOCKSANLUIS[],6,FALSE)=0,"PRODUCTO SIN STOCK/UBICACIÓN",VLOOKUP(SALIDA[[#This Row],[CODIGO]],STOCKSANLUIS[],6,FALSE))</f>
        <v>1</v>
      </c>
      <c r="F3407">
        <f>SALIDA[[#This Row],[CANTIDAD]]/SALIDA[[#This Row],[UND MEDIDA]]</f>
        <v>4</v>
      </c>
      <c r="G3407" t="str">
        <f>VLOOKUP(SALIDA[[#This Row],[CODIGO]],FAMILIAS[],4,FALSE)</f>
        <v>DANFOSS</v>
      </c>
      <c r="H3407" s="10" t="str">
        <f>IF(VLOOKUP(SALIDA[[#This Row],[CODIGO]],STOCKSANLUIS[],7,FALSE)=0,"PRODUCTO SIN STOCK/UBICACIÓN",VLOOKUP(SALIDA[[#This Row],[CODIGO]],STOCKSANLUIS[],7,FALSE))</f>
        <v>A</v>
      </c>
      <c r="I3407" s="10" t="s">
        <v>19536</v>
      </c>
      <c r="J3407" t="str">
        <f>SALIDA[[#This Row],[CODIGO]]&amp;"       "&amp;SALIDA[[#This Row],[FAMILIA]]</f>
        <v>00162       DANFOSS</v>
      </c>
      <c r="K3407">
        <f>VLOOKUP(SALIDA[[#This Row],[CODIGO]],STOCK_STARSOFT[],5,FALSE)</f>
        <v>42.27</v>
      </c>
      <c r="L3407">
        <f>SALIDA[[#This Row],[CANTIDAD]]*SALIDA[[#This Row],[PRECIO UND]]</f>
        <v>169.08</v>
      </c>
    </row>
    <row r="3408" spans="1:12" x14ac:dyDescent="0.25">
      <c r="A3408" s="6" t="s">
        <v>3096</v>
      </c>
      <c r="B3408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408" s="153">
        <v>46106</v>
      </c>
      <c r="D3408">
        <v>3</v>
      </c>
      <c r="E3408">
        <f>IF(VLOOKUP(SALIDA[[#This Row],[CODIGO]],STOCKSANLUIS[],6,FALSE)=0,"PRODUCTO SIN STOCK/UBICACIÓN",VLOOKUP(SALIDA[[#This Row],[CODIGO]],STOCKSANLUIS[],6,FALSE))</f>
        <v>1</v>
      </c>
      <c r="F3408">
        <f>SALIDA[[#This Row],[CANTIDAD]]/SALIDA[[#This Row],[UND MEDIDA]]</f>
        <v>3</v>
      </c>
      <c r="G3408" t="str">
        <f>VLOOKUP(SALIDA[[#This Row],[CODIGO]],FAMILIAS[],4,FALSE)</f>
        <v>TEMP BLUE</v>
      </c>
      <c r="H3408" s="10" t="str">
        <f>IF(VLOOKUP(SALIDA[[#This Row],[CODIGO]],STOCKSANLUIS[],7,FALSE)=0,"PRODUCTO SIN STOCK/UBICACIÓN",VLOOKUP(SALIDA[[#This Row],[CODIGO]],STOCKSANLUIS[],7,FALSE))</f>
        <v>B</v>
      </c>
      <c r="I3408" s="10" t="s">
        <v>19536</v>
      </c>
      <c r="J3408" t="str">
        <f>SALIDA[[#This Row],[CODIGO]]&amp;"       "&amp;SALIDA[[#This Row],[FAMILIA]]</f>
        <v>02495       TEMP BLUE</v>
      </c>
      <c r="K3408">
        <f>VLOOKUP(SALIDA[[#This Row],[CODIGO]],STOCK_STARSOFT[],5,FALSE)</f>
        <v>207.15372199999999</v>
      </c>
      <c r="L3408">
        <f>SALIDA[[#This Row],[CANTIDAD]]*SALIDA[[#This Row],[PRECIO UND]]</f>
        <v>621.46116599999993</v>
      </c>
    </row>
    <row r="3409" spans="1:12" x14ac:dyDescent="0.25">
      <c r="A3409" s="6" t="s">
        <v>3834</v>
      </c>
      <c r="B3409" s="100" t="str">
        <f>VLOOKUP(SALIDA[[#This Row],[CODIGO]],STOCKSANLUIS[],2,FALSE)</f>
        <v>MANGA AISLANTE CLASS 1 - 1 1/8"ID X 3/4"THK - WINCELL</v>
      </c>
      <c r="C3409" s="153">
        <v>46106</v>
      </c>
      <c r="D3409">
        <v>3</v>
      </c>
      <c r="E3409">
        <f>IF(VLOOKUP(SALIDA[[#This Row],[CODIGO]],STOCKSANLUIS[],6,FALSE)=0,"PRODUCTO SIN STOCK/UBICACIÓN",VLOOKUP(SALIDA[[#This Row],[CODIGO]],STOCKSANLUIS[],6,FALSE))</f>
        <v>1</v>
      </c>
      <c r="F3409">
        <f>SALIDA[[#This Row],[CANTIDAD]]/SALIDA[[#This Row],[UND MEDIDA]]</f>
        <v>3</v>
      </c>
      <c r="G3409" t="str">
        <f>VLOOKUP(SALIDA[[#This Row],[CODIGO]],FAMILIAS[],4,FALSE)</f>
        <v>WINCELL</v>
      </c>
      <c r="H3409" s="10" t="str">
        <f>IF(VLOOKUP(SALIDA[[#This Row],[CODIGO]],STOCKSANLUIS[],7,FALSE)=0,"PRODUCTO SIN STOCK/UBICACIÓN",VLOOKUP(SALIDA[[#This Row],[CODIGO]],STOCKSANLUIS[],7,FALSE))</f>
        <v>A</v>
      </c>
      <c r="I3409" s="10"/>
      <c r="J3409" t="str">
        <f>SALIDA[[#This Row],[CODIGO]]&amp;"       "&amp;SALIDA[[#This Row],[FAMILIA]]</f>
        <v>03260       WINCELL</v>
      </c>
      <c r="K3409">
        <f>VLOOKUP(SALIDA[[#This Row],[CODIGO]],STOCK_STARSOFT[],5,FALSE)</f>
        <v>2.3609629999999999</v>
      </c>
      <c r="L3409">
        <f>SALIDA[[#This Row],[CANTIDAD]]*SALIDA[[#This Row],[PRECIO UND]]</f>
        <v>7.0828889999999998</v>
      </c>
    </row>
    <row r="3410" spans="1:12" x14ac:dyDescent="0.25">
      <c r="A3410" s="6" t="s">
        <v>2490</v>
      </c>
      <c r="B3410" s="100" t="str">
        <f>VLOOKUP(SALIDA[[#This Row],[CODIGO]],STOCKSANLUIS[],2,FALSE)</f>
        <v>LIMPIADOR PARA CONDENSADOR - NU-BRITE - 1GALON - NU CALGON</v>
      </c>
      <c r="C3410" s="153">
        <v>46106</v>
      </c>
      <c r="D3410">
        <v>8</v>
      </c>
      <c r="E3410">
        <f>IF(VLOOKUP(SALIDA[[#This Row],[CODIGO]],STOCKSANLUIS[],6,FALSE)=0,"PRODUCTO SIN STOCK/UBICACIÓN",VLOOKUP(SALIDA[[#This Row],[CODIGO]],STOCKSANLUIS[],6,FALSE))</f>
        <v>1</v>
      </c>
      <c r="F3410">
        <f>SALIDA[[#This Row],[CANTIDAD]]/SALIDA[[#This Row],[UND MEDIDA]]</f>
        <v>8</v>
      </c>
      <c r="G3410" t="str">
        <f>VLOOKUP(SALIDA[[#This Row],[CODIGO]],FAMILIAS[],4,FALSE)</f>
        <v>NU CALGON</v>
      </c>
      <c r="H3410" s="10" t="str">
        <f>IF(VLOOKUP(SALIDA[[#This Row],[CODIGO]],STOCKSANLUIS[],7,FALSE)=0,"PRODUCTO SIN STOCK/UBICACIÓN",VLOOKUP(SALIDA[[#This Row],[CODIGO]],STOCKSANLUIS[],7,FALSE))</f>
        <v>C</v>
      </c>
      <c r="I3410" s="10"/>
      <c r="J3410" t="str">
        <f>SALIDA[[#This Row],[CODIGO]]&amp;"       "&amp;SALIDA[[#This Row],[FAMILIA]]</f>
        <v>02043       NU CALGON</v>
      </c>
      <c r="K3410">
        <f>VLOOKUP(SALIDA[[#This Row],[CODIGO]],STOCK_STARSOFT[],5,FALSE)</f>
        <v>9.0050089999999994</v>
      </c>
      <c r="L3410">
        <f>SALIDA[[#This Row],[CANTIDAD]]*SALIDA[[#This Row],[PRECIO UND]]</f>
        <v>72.040071999999995</v>
      </c>
    </row>
    <row r="3411" spans="1:12" x14ac:dyDescent="0.25">
      <c r="A3411" s="6" t="s">
        <v>2387</v>
      </c>
      <c r="B3411" s="100" t="str">
        <f>VLOOKUP(SALIDA[[#This Row],[CODIGO]],STOCKSANLUIS[],2,FALSE)</f>
        <v>CINTA DE ALUMINIO - 2" X 50 YDS - FASSON 0812</v>
      </c>
      <c r="C3411" s="153">
        <v>46106</v>
      </c>
      <c r="D3411">
        <v>3</v>
      </c>
      <c r="E3411">
        <f>IF(VLOOKUP(SALIDA[[#This Row],[CODIGO]],STOCKSANLUIS[],6,FALSE)=0,"PRODUCTO SIN STOCK/UBICACIÓN",VLOOKUP(SALIDA[[#This Row],[CODIGO]],STOCKSANLUIS[],6,FALSE))</f>
        <v>1</v>
      </c>
      <c r="F3411">
        <f>SALIDA[[#This Row],[CANTIDAD]]/SALIDA[[#This Row],[UND MEDIDA]]</f>
        <v>3</v>
      </c>
      <c r="G3411" t="str">
        <f>VLOOKUP(SALIDA[[#This Row],[CODIGO]],FAMILIAS[],4,FALSE)</f>
        <v>FASSON</v>
      </c>
      <c r="H3411" s="10" t="str">
        <f>IF(VLOOKUP(SALIDA[[#This Row],[CODIGO]],STOCKSANLUIS[],7,FALSE)=0,"PRODUCTO SIN STOCK/UBICACIÓN",VLOOKUP(SALIDA[[#This Row],[CODIGO]],STOCKSANLUIS[],7,FALSE))</f>
        <v>C</v>
      </c>
      <c r="I3411" s="10"/>
      <c r="J3411" t="str">
        <f>SALIDA[[#This Row],[CODIGO]]&amp;"       "&amp;SALIDA[[#This Row],[FAMILIA]]</f>
        <v>01987       FASSON</v>
      </c>
      <c r="K3411">
        <f>VLOOKUP(SALIDA[[#This Row],[CODIGO]],STOCK_STARSOFT[],5,FALSE)</f>
        <v>5.9418839999999999</v>
      </c>
      <c r="L3411">
        <f>SALIDA[[#This Row],[CANTIDAD]]*SALIDA[[#This Row],[PRECIO UND]]</f>
        <v>17.825651999999998</v>
      </c>
    </row>
    <row r="3412" spans="1:12" x14ac:dyDescent="0.25">
      <c r="A3412" s="6" t="s">
        <v>3293</v>
      </c>
      <c r="B3412" s="100" t="str">
        <f>VLOOKUP(SALIDA[[#This Row],[CODIGO]],STOCKSANLUIS[],2,FALSE)</f>
        <v>VALVULA PARA AGUA HELADA FAN &amp; COIL 2 VIAS 3/4" DIAMETRO  CON ACTUADOR  220V JOHNSON CONTROLS - VLC2200GC-C</v>
      </c>
      <c r="C3412" s="153">
        <v>46106</v>
      </c>
      <c r="D3412">
        <v>3</v>
      </c>
      <c r="E3412">
        <f>IF(VLOOKUP(SALIDA[[#This Row],[CODIGO]],STOCKSANLUIS[],6,FALSE)=0,"PRODUCTO SIN STOCK/UBICACIÓN",VLOOKUP(SALIDA[[#This Row],[CODIGO]],STOCKSANLUIS[],6,FALSE))</f>
        <v>1</v>
      </c>
      <c r="F3412">
        <f>SALIDA[[#This Row],[CANTIDAD]]/SALIDA[[#This Row],[UND MEDIDA]]</f>
        <v>3</v>
      </c>
      <c r="G3412" t="str">
        <f>VLOOKUP(SALIDA[[#This Row],[CODIGO]],FAMILIAS[],4,FALSE)</f>
        <v>JOHNSON CONTROLS</v>
      </c>
      <c r="H3412" s="10" t="str">
        <f>IF(VLOOKUP(SALIDA[[#This Row],[CODIGO]],STOCKSANLUIS[],7,FALSE)=0,"PRODUCTO SIN STOCK/UBICACIÓN",VLOOKUP(SALIDA[[#This Row],[CODIGO]],STOCKSANLUIS[],7,FALSE))</f>
        <v>A</v>
      </c>
      <c r="I3412" s="10"/>
      <c r="J3412" t="str">
        <f>SALIDA[[#This Row],[CODIGO]]&amp;"       "&amp;SALIDA[[#This Row],[FAMILIA]]</f>
        <v>02714       JOHNSON CONTROLS</v>
      </c>
      <c r="K3412">
        <f>VLOOKUP(SALIDA[[#This Row],[CODIGO]],STOCK_STARSOFT[],5,FALSE)</f>
        <v>13.849964</v>
      </c>
      <c r="L3412">
        <f>SALIDA[[#This Row],[CANTIDAD]]*SALIDA[[#This Row],[PRECIO UND]]</f>
        <v>41.549892</v>
      </c>
    </row>
    <row r="3413" spans="1:12" x14ac:dyDescent="0.25">
      <c r="A3413" s="6" t="s">
        <v>3515</v>
      </c>
      <c r="B3413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3413" s="153">
        <v>46106</v>
      </c>
      <c r="D3413">
        <v>10</v>
      </c>
      <c r="E3413">
        <f>IF(VLOOKUP(SALIDA[[#This Row],[CODIGO]],STOCKSANLUIS[],6,FALSE)=0,"PRODUCTO SIN STOCK/UBICACIÓN",VLOOKUP(SALIDA[[#This Row],[CODIGO]],STOCKSANLUIS[],6,FALSE))</f>
        <v>1</v>
      </c>
      <c r="F3413">
        <f>SALIDA[[#This Row],[CANTIDAD]]/SALIDA[[#This Row],[UND MEDIDA]]</f>
        <v>10</v>
      </c>
      <c r="G3413" t="str">
        <f>VLOOKUP(SALIDA[[#This Row],[CODIGO]],FAMILIAS[],4,FALSE)</f>
        <v>JOHNSON CONTROLS</v>
      </c>
      <c r="H3413" s="10" t="str">
        <f>IF(VLOOKUP(SALIDA[[#This Row],[CODIGO]],STOCKSANLUIS[],7,FALSE)=0,"PRODUCTO SIN STOCK/UBICACIÓN",VLOOKUP(SALIDA[[#This Row],[CODIGO]],STOCKSANLUIS[],7,FALSE))</f>
        <v>A</v>
      </c>
      <c r="I3413" s="10" t="s">
        <v>19536</v>
      </c>
      <c r="J3413" t="str">
        <f>SALIDA[[#This Row],[CODIGO]]&amp;"       "&amp;SALIDA[[#This Row],[FAMILIA]]</f>
        <v>02923       JOHNSON CONTROLS</v>
      </c>
      <c r="K3413">
        <f>VLOOKUP(SALIDA[[#This Row],[CODIGO]],STOCK_STARSOFT[],5,FALSE)</f>
        <v>35.575735000000002</v>
      </c>
      <c r="L3413">
        <f>SALIDA[[#This Row],[CANTIDAD]]*SALIDA[[#This Row],[PRECIO UND]]</f>
        <v>355.75735000000003</v>
      </c>
    </row>
    <row r="3414" spans="1:12" x14ac:dyDescent="0.25">
      <c r="A3414" s="6" t="s">
        <v>1251</v>
      </c>
      <c r="B3414" s="100" t="str">
        <f>VLOOKUP(SALIDA[[#This Row],[CODIGO]],STOCKSANLUIS[],2,FALSE)</f>
        <v>LAMAS DE PVC ALECO 8X0.08X300  (20 CM X 2MMX 91.44M) STANDARD SMOOTH -170008</v>
      </c>
      <c r="C3414" s="153">
        <v>46107</v>
      </c>
      <c r="D3414">
        <v>91.44</v>
      </c>
      <c r="E3414">
        <f>IF(VLOOKUP(SALIDA[[#This Row],[CODIGO]],STOCKSANLUIS[],6,FALSE)=0,"PRODUCTO SIN STOCK/UBICACIÓN",VLOOKUP(SALIDA[[#This Row],[CODIGO]],STOCKSANLUIS[],6,FALSE))</f>
        <v>91.44</v>
      </c>
      <c r="F3414">
        <f>SALIDA[[#This Row],[CANTIDAD]]/SALIDA[[#This Row],[UND MEDIDA]]</f>
        <v>1</v>
      </c>
      <c r="G3414" t="str">
        <f>VLOOKUP(SALIDA[[#This Row],[CODIGO]],FAMILIAS[],4,FALSE)</f>
        <v>ES ROBBINS</v>
      </c>
      <c r="H3414" s="10" t="str">
        <f>IF(VLOOKUP(SALIDA[[#This Row],[CODIGO]],STOCKSANLUIS[],7,FALSE)=0,"PRODUCTO SIN STOCK/UBICACIÓN",VLOOKUP(SALIDA[[#This Row],[CODIGO]],STOCKSANLUIS[],7,FALSE))</f>
        <v>B/C</v>
      </c>
      <c r="I3414" s="10"/>
      <c r="J3414" t="str">
        <f>SALIDA[[#This Row],[CODIGO]]&amp;"       "&amp;SALIDA[[#This Row],[FAMILIA]]</f>
        <v>01331       ES ROBBINS</v>
      </c>
      <c r="K3414">
        <f>VLOOKUP(SALIDA[[#This Row],[CODIGO]],STOCK_STARSOFT[],5,FALSE)</f>
        <v>1.922936</v>
      </c>
      <c r="L3414">
        <f>SALIDA[[#This Row],[CANTIDAD]]*SALIDA[[#This Row],[PRECIO UND]]</f>
        <v>175.83326783999999</v>
      </c>
    </row>
    <row r="3415" spans="1:12" x14ac:dyDescent="0.25">
      <c r="A3415" s="6" t="s">
        <v>3858</v>
      </c>
      <c r="B3415" s="100" t="str">
        <f>VLOOKUP(SALIDA[[#This Row],[CODIGO]],STOCKSANLUIS[],2,FALSE)</f>
        <v>CORTINA DE AIRE DE 120 CM (48") - 220V/1PH/60HZ - STAR COLD - FM-1212Z/Y-MC</v>
      </c>
      <c r="C3415" s="153">
        <v>46107</v>
      </c>
      <c r="D3415">
        <v>1</v>
      </c>
      <c r="E3415">
        <f>IF(VLOOKUP(SALIDA[[#This Row],[CODIGO]],STOCKSANLUIS[],6,FALSE)=0,"PRODUCTO SIN STOCK/UBICACIÓN",VLOOKUP(SALIDA[[#This Row],[CODIGO]],STOCKSANLUIS[],6,FALSE))</f>
        <v>1</v>
      </c>
      <c r="F3415">
        <f>SALIDA[[#This Row],[CANTIDAD]]/SALIDA[[#This Row],[UND MEDIDA]]</f>
        <v>1</v>
      </c>
      <c r="G3415" t="str">
        <f>VLOOKUP(SALIDA[[#This Row],[CODIGO]],FAMILIAS[],4,FALSE)</f>
        <v>STAR COLD</v>
      </c>
      <c r="H3415" s="10" t="str">
        <f>IF(VLOOKUP(SALIDA[[#This Row],[CODIGO]],STOCKSANLUIS[],7,FALSE)=0,"PRODUCTO SIN STOCK/UBICACIÓN",VLOOKUP(SALIDA[[#This Row],[CODIGO]],STOCKSANLUIS[],7,FALSE))</f>
        <v>A</v>
      </c>
      <c r="I3415" s="10"/>
      <c r="J3415" t="str">
        <f>SALIDA[[#This Row],[CODIGO]]&amp;"       "&amp;SALIDA[[#This Row],[FAMILIA]]</f>
        <v>03288       STAR COLD</v>
      </c>
      <c r="K3415">
        <f>VLOOKUP(SALIDA[[#This Row],[CODIGO]],STOCK_STARSOFT[],5,FALSE)</f>
        <v>46.302090999999997</v>
      </c>
      <c r="L3415">
        <f>SALIDA[[#This Row],[CANTIDAD]]*SALIDA[[#This Row],[PRECIO UND]]</f>
        <v>46.302090999999997</v>
      </c>
    </row>
    <row r="3416" spans="1:12" x14ac:dyDescent="0.25">
      <c r="A3416" s="6" t="s">
        <v>3613</v>
      </c>
      <c r="B3416" s="100" t="str">
        <f>VLOOKUP(SALIDA[[#This Row],[CODIGO]],STOCKSANLUIS[],2,FALSE)</f>
        <v>GAS REFRIGERANTE OPTEON R-1234YF - 4.54 KG -CHEMOURS</v>
      </c>
      <c r="C3416" s="153">
        <v>46107</v>
      </c>
      <c r="D3416">
        <v>1</v>
      </c>
      <c r="E3416">
        <f>IF(VLOOKUP(SALIDA[[#This Row],[CODIGO]],STOCKSANLUIS[],6,FALSE)=0,"PRODUCTO SIN STOCK/UBICACIÓN",VLOOKUP(SALIDA[[#This Row],[CODIGO]],STOCKSANLUIS[],6,FALSE))</f>
        <v>1</v>
      </c>
      <c r="F3416">
        <f>SALIDA[[#This Row],[CANTIDAD]]/SALIDA[[#This Row],[UND MEDIDA]]</f>
        <v>1</v>
      </c>
      <c r="G3416" t="str">
        <f>VLOOKUP(SALIDA[[#This Row],[CODIGO]],FAMILIAS[],4,FALSE)</f>
        <v>THE CHEMOURS</v>
      </c>
      <c r="H3416" s="10" t="str">
        <f>IF(VLOOKUP(SALIDA[[#This Row],[CODIGO]],STOCKSANLUIS[],7,FALSE)=0,"PRODUCTO SIN STOCK/UBICACIÓN",VLOOKUP(SALIDA[[#This Row],[CODIGO]],STOCKSANLUIS[],7,FALSE))</f>
        <v>C</v>
      </c>
      <c r="I3416" s="10"/>
      <c r="J3416" t="str">
        <f>SALIDA[[#This Row],[CODIGO]]&amp;"       "&amp;SALIDA[[#This Row],[FAMILIA]]</f>
        <v>03009       THE CHEMOURS</v>
      </c>
      <c r="K3416">
        <f>VLOOKUP(SALIDA[[#This Row],[CODIGO]],STOCK_STARSOFT[],5,FALSE)</f>
        <v>416.32830300000001</v>
      </c>
      <c r="L3416">
        <f>SALIDA[[#This Row],[CANTIDAD]]*SALIDA[[#This Row],[PRECIO UND]]</f>
        <v>416.32830300000001</v>
      </c>
    </row>
    <row r="3417" spans="1:12" x14ac:dyDescent="0.25">
      <c r="A3417" s="6" t="s">
        <v>22353</v>
      </c>
      <c r="B3417" s="100" t="str">
        <f>VLOOKUP(SALIDA[[#This Row],[CODIGO]],STOCKSANLUIS[],2,FALSE)</f>
        <v xml:space="preserve">PLATINA MAX BULLET HTP SILVER 2  PLOMO 600MM-50MM-7,5MM - COLOR GRIS - EVERFROST </v>
      </c>
      <c r="C3417" s="153">
        <v>46107</v>
      </c>
      <c r="D3417">
        <v>10</v>
      </c>
      <c r="E3417" t="str">
        <f>IF(VLOOKUP(SALIDA[[#This Row],[CODIGO]],STOCKSANLUIS[],6,FALSE)=0,"PRODUCTO SIN STOCK/UBICACIÓN",VLOOKUP(SALIDA[[#This Row],[CODIGO]],STOCKSANLUIS[],6,FALSE))</f>
        <v>PRODUCTO SIN STOCK/UBICACIÓN</v>
      </c>
      <c r="F3417" t="e">
        <f>SALIDA[[#This Row],[CANTIDAD]]/SALIDA[[#This Row],[UND MEDIDA]]</f>
        <v>#VALUE!</v>
      </c>
      <c r="G3417" t="str">
        <f>VLOOKUP(SALIDA[[#This Row],[CODIGO]],FAMILIAS[],4,FALSE)</f>
        <v>EVERFROST</v>
      </c>
      <c r="H3417" s="10" t="str">
        <f>IF(VLOOKUP(SALIDA[[#This Row],[CODIGO]],STOCKSANLUIS[],7,FALSE)=0,"PRODUCTO SIN STOCK/UBICACIÓN",VLOOKUP(SALIDA[[#This Row],[CODIGO]],STOCKSANLUIS[],7,FALSE))</f>
        <v>C</v>
      </c>
      <c r="I3417" s="10"/>
      <c r="J3417" t="str">
        <f>SALIDA[[#This Row],[CODIGO]]&amp;"       "&amp;SALIDA[[#This Row],[FAMILIA]]</f>
        <v>03669       EVERFROST</v>
      </c>
      <c r="K3417">
        <f>VLOOKUP(SALIDA[[#This Row],[CODIGO]],STOCK_STARSOFT[],5,FALSE)</f>
        <v>1.9654700000000001</v>
      </c>
      <c r="L3417">
        <f>SALIDA[[#This Row],[CANTIDAD]]*SALIDA[[#This Row],[PRECIO UND]]</f>
        <v>19.654700000000002</v>
      </c>
    </row>
    <row r="3418" spans="1:12" x14ac:dyDescent="0.25">
      <c r="A3418" s="6" t="s">
        <v>487</v>
      </c>
      <c r="B3418" s="100" t="str">
        <f>VLOOKUP(SALIDA[[#This Row],[CODIGO]],STOCKSANLUIS[],2,FALSE)</f>
        <v>SOLDADURA DE PLATA HARRIS AL 5%</v>
      </c>
      <c r="C3418" s="153">
        <v>46107</v>
      </c>
      <c r="D3418">
        <v>10</v>
      </c>
      <c r="E3418">
        <f>IF(VLOOKUP(SALIDA[[#This Row],[CODIGO]],STOCKSANLUIS[],6,FALSE)=0,"PRODUCTO SIN STOCK/UBICACIÓN",VLOOKUP(SALIDA[[#This Row],[CODIGO]],STOCKSANLUIS[],6,FALSE))</f>
        <v>1</v>
      </c>
      <c r="F3418">
        <f>SALIDA[[#This Row],[CANTIDAD]]/SALIDA[[#This Row],[UND MEDIDA]]</f>
        <v>10</v>
      </c>
      <c r="G3418" t="str">
        <f>VLOOKUP(SALIDA[[#This Row],[CODIGO]],FAMILIAS[],4,FALSE)</f>
        <v>HARRIS</v>
      </c>
      <c r="H3418" s="10" t="str">
        <f>IF(VLOOKUP(SALIDA[[#This Row],[CODIGO]],STOCKSANLUIS[],7,FALSE)=0,"PRODUCTO SIN STOCK/UBICACIÓN",VLOOKUP(SALIDA[[#This Row],[CODIGO]],STOCKSANLUIS[],7,FALSE))</f>
        <v>C</v>
      </c>
      <c r="I3418" s="10"/>
      <c r="J3418" t="str">
        <f>SALIDA[[#This Row],[CODIGO]]&amp;"       "&amp;SALIDA[[#This Row],[FAMILIA]]</f>
        <v>00406       HARRIS</v>
      </c>
      <c r="K3418">
        <f>VLOOKUP(SALIDA[[#This Row],[CODIGO]],STOCK_STARSOFT[],5,FALSE)</f>
        <v>2.7172480000000001</v>
      </c>
      <c r="L3418">
        <f>SALIDA[[#This Row],[CANTIDAD]]*SALIDA[[#This Row],[PRECIO UND]]</f>
        <v>27.17248</v>
      </c>
    </row>
    <row r="3419" spans="1:12" x14ac:dyDescent="0.25">
      <c r="A3419" s="6" t="s">
        <v>491</v>
      </c>
      <c r="B3419" s="100" t="str">
        <f>VLOOKUP(SALIDA[[#This Row],[CODIGO]],STOCKSANLUIS[],2,FALSE)</f>
        <v>FUNDENTE EN PASTA DE 113.5 GR (SSWF1/4) - HARRIS</v>
      </c>
      <c r="C3419" s="153">
        <v>46107</v>
      </c>
      <c r="D3419">
        <v>6</v>
      </c>
      <c r="E3419">
        <f>IF(VLOOKUP(SALIDA[[#This Row],[CODIGO]],STOCKSANLUIS[],6,FALSE)=0,"PRODUCTO SIN STOCK/UBICACIÓN",VLOOKUP(SALIDA[[#This Row],[CODIGO]],STOCKSANLUIS[],6,FALSE))</f>
        <v>1</v>
      </c>
      <c r="F3419">
        <f>SALIDA[[#This Row],[CANTIDAD]]/SALIDA[[#This Row],[UND MEDIDA]]</f>
        <v>6</v>
      </c>
      <c r="G3419" t="str">
        <f>VLOOKUP(SALIDA[[#This Row],[CODIGO]],FAMILIAS[],4,FALSE)</f>
        <v>HARRIS</v>
      </c>
      <c r="H3419" s="10" t="str">
        <f>IF(VLOOKUP(SALIDA[[#This Row],[CODIGO]],STOCKSANLUIS[],7,FALSE)=0,"PRODUCTO SIN STOCK/UBICACIÓN",VLOOKUP(SALIDA[[#This Row],[CODIGO]],STOCKSANLUIS[],7,FALSE))</f>
        <v>C</v>
      </c>
      <c r="I3419" s="10"/>
      <c r="J3419" t="str">
        <f>SALIDA[[#This Row],[CODIGO]]&amp;"       "&amp;SALIDA[[#This Row],[FAMILIA]]</f>
        <v>00408       HARRIS</v>
      </c>
      <c r="K3419">
        <f>VLOOKUP(SALIDA[[#This Row],[CODIGO]],STOCK_STARSOFT[],5,FALSE)</f>
        <v>4.173635</v>
      </c>
      <c r="L3419">
        <f>SALIDA[[#This Row],[CANTIDAD]]*SALIDA[[#This Row],[PRECIO UND]]</f>
        <v>25.041809999999998</v>
      </c>
    </row>
    <row r="3420" spans="1:12" x14ac:dyDescent="0.25">
      <c r="A3420" s="6" t="s">
        <v>589</v>
      </c>
      <c r="B3420" s="100" t="str">
        <f>VLOOKUP(SALIDA[[#This Row],[CODIGO]],STOCKSANLUIS[],2,FALSE)</f>
        <v>FILTRO CERAMICO SECADO ELEVADO DANFOSS 48-DC  CON JUNTA- 023U4381</v>
      </c>
      <c r="C3420" s="153">
        <v>46107</v>
      </c>
      <c r="D3420">
        <v>5</v>
      </c>
      <c r="E3420">
        <f>IF(VLOOKUP(SALIDA[[#This Row],[CODIGO]],STOCKSANLUIS[],6,FALSE)=0,"PRODUCTO SIN STOCK/UBICACIÓN",VLOOKUP(SALIDA[[#This Row],[CODIGO]],STOCKSANLUIS[],6,FALSE))</f>
        <v>1</v>
      </c>
      <c r="F3420">
        <f>SALIDA[[#This Row],[CANTIDAD]]/SALIDA[[#This Row],[UND MEDIDA]]</f>
        <v>5</v>
      </c>
      <c r="G3420" t="str">
        <f>VLOOKUP(SALIDA[[#This Row],[CODIGO]],FAMILIAS[],4,FALSE)</f>
        <v>DANFOSS</v>
      </c>
      <c r="H3420" s="10" t="str">
        <f>IF(VLOOKUP(SALIDA[[#This Row],[CODIGO]],STOCKSANLUIS[],7,FALSE)=0,"PRODUCTO SIN STOCK/UBICACIÓN",VLOOKUP(SALIDA[[#This Row],[CODIGO]],STOCKSANLUIS[],7,FALSE))</f>
        <v>A</v>
      </c>
      <c r="I3420" s="10"/>
      <c r="J3420" t="str">
        <f>SALIDA[[#This Row],[CODIGO]]&amp;"       "&amp;SALIDA[[#This Row],[FAMILIA]]</f>
        <v>00572       DANFOSS</v>
      </c>
      <c r="K3420">
        <f>VLOOKUP(SALIDA[[#This Row],[CODIGO]],STOCK_STARSOFT[],5,FALSE)</f>
        <v>10.412293999999999</v>
      </c>
      <c r="L3420">
        <f>SALIDA[[#This Row],[CANTIDAD]]*SALIDA[[#This Row],[PRECIO UND]]</f>
        <v>52.06147</v>
      </c>
    </row>
    <row r="3421" spans="1:12" x14ac:dyDescent="0.25">
      <c r="A3421" s="6" t="s">
        <v>789</v>
      </c>
      <c r="B3421" s="100" t="str">
        <f>VLOOKUP(SALIDA[[#This Row],[CODIGO]],STOCKSANLUIS[],2,FALSE)</f>
        <v>ORIFICIO # 1 PARA TEX5 - TES5 - 067B2789</v>
      </c>
      <c r="C3421" s="153">
        <v>46107</v>
      </c>
      <c r="D3421">
        <v>2</v>
      </c>
      <c r="E3421">
        <f>IF(VLOOKUP(SALIDA[[#This Row],[CODIGO]],STOCKSANLUIS[],6,FALSE)=0,"PRODUCTO SIN STOCK/UBICACIÓN",VLOOKUP(SALIDA[[#This Row],[CODIGO]],STOCKSANLUIS[],6,FALSE))</f>
        <v>1</v>
      </c>
      <c r="F3421">
        <f>SALIDA[[#This Row],[CANTIDAD]]/SALIDA[[#This Row],[UND MEDIDA]]</f>
        <v>2</v>
      </c>
      <c r="G3421" t="str">
        <f>VLOOKUP(SALIDA[[#This Row],[CODIGO]],FAMILIAS[],4,FALSE)</f>
        <v>DANFOSS</v>
      </c>
      <c r="H3421" s="10" t="str">
        <f>IF(VLOOKUP(SALIDA[[#This Row],[CODIGO]],STOCKSANLUIS[],7,FALSE)=0,"PRODUCTO SIN STOCK/UBICACIÓN",VLOOKUP(SALIDA[[#This Row],[CODIGO]],STOCKSANLUIS[],7,FALSE))</f>
        <v>A</v>
      </c>
      <c r="I3421" s="10"/>
      <c r="J3421" t="str">
        <f>SALIDA[[#This Row],[CODIGO]]&amp;"       "&amp;SALIDA[[#This Row],[FAMILIA]]</f>
        <v>00861       DANFOSS</v>
      </c>
      <c r="K3421">
        <f>VLOOKUP(SALIDA[[#This Row],[CODIGO]],STOCK_STARSOFT[],5,FALSE)</f>
        <v>18.657240000000002</v>
      </c>
      <c r="L3421">
        <f>SALIDA[[#This Row],[CANTIDAD]]*SALIDA[[#This Row],[PRECIO UND]]</f>
        <v>37.314480000000003</v>
      </c>
    </row>
    <row r="3422" spans="1:12" x14ac:dyDescent="0.25">
      <c r="A3422" s="6" t="s">
        <v>2551</v>
      </c>
      <c r="B3422" s="100" t="str">
        <f>VLOOKUP(SALIDA[[#This Row],[CODIGO]],STOCKSANLUIS[],2,FALSE)</f>
        <v>CONTROLADOR DE TEMPERATURA DIGITAL MT-543 E LOG DE 4 ETAPAS C/ALARMA - VER.03 - 115/220 VAC - FULL GAUGE</v>
      </c>
      <c r="C3422" s="153">
        <v>46107</v>
      </c>
      <c r="D3422">
        <v>2</v>
      </c>
      <c r="E3422">
        <f>IF(VLOOKUP(SALIDA[[#This Row],[CODIGO]],STOCKSANLUIS[],6,FALSE)=0,"PRODUCTO SIN STOCK/UBICACIÓN",VLOOKUP(SALIDA[[#This Row],[CODIGO]],STOCKSANLUIS[],6,FALSE))</f>
        <v>1</v>
      </c>
      <c r="F3422">
        <f>SALIDA[[#This Row],[CANTIDAD]]/SALIDA[[#This Row],[UND MEDIDA]]</f>
        <v>2</v>
      </c>
      <c r="G3422" t="str">
        <f>VLOOKUP(SALIDA[[#This Row],[CODIGO]],FAMILIAS[],4,FALSE)</f>
        <v>FULL GAUGE</v>
      </c>
      <c r="H3422" s="10" t="str">
        <f>IF(VLOOKUP(SALIDA[[#This Row],[CODIGO]],STOCKSANLUIS[],7,FALSE)=0,"PRODUCTO SIN STOCK/UBICACIÓN",VLOOKUP(SALIDA[[#This Row],[CODIGO]],STOCKSANLUIS[],7,FALSE))</f>
        <v>A</v>
      </c>
      <c r="I3422" s="10" t="s">
        <v>19536</v>
      </c>
      <c r="J3422" t="str">
        <f>SALIDA[[#This Row],[CODIGO]]&amp;"       "&amp;SALIDA[[#This Row],[FAMILIA]]</f>
        <v>02090       FULL GAUGE</v>
      </c>
      <c r="K3422">
        <f>VLOOKUP(SALIDA[[#This Row],[CODIGO]],STOCK_STARSOFT[],5,FALSE)</f>
        <v>47.654238999999997</v>
      </c>
      <c r="L3422">
        <f>SALIDA[[#This Row],[CANTIDAD]]*SALIDA[[#This Row],[PRECIO UND]]</f>
        <v>95.308477999999994</v>
      </c>
    </row>
    <row r="3423" spans="1:12" x14ac:dyDescent="0.25">
      <c r="A3423" s="6" t="s">
        <v>29</v>
      </c>
      <c r="B3423" s="100" t="str">
        <f>VLOOKUP(SALIDA[[#This Row],[CODIGO]],STOCKSANLUIS[],2,FALSE)</f>
        <v>CONTROLADOR DE TEMPERATURA DIGITAL MT-512E LOG - VER.10 - 115/220 VAC - FULL GAUGE - WHITE</v>
      </c>
      <c r="C3423" s="153">
        <v>46107</v>
      </c>
      <c r="D3423">
        <v>2</v>
      </c>
      <c r="E3423">
        <f>IF(VLOOKUP(SALIDA[[#This Row],[CODIGO]],STOCKSANLUIS[],6,FALSE)=0,"PRODUCTO SIN STOCK/UBICACIÓN",VLOOKUP(SALIDA[[#This Row],[CODIGO]],STOCKSANLUIS[],6,FALSE))</f>
        <v>1</v>
      </c>
      <c r="F3423">
        <f>SALIDA[[#This Row],[CANTIDAD]]/SALIDA[[#This Row],[UND MEDIDA]]</f>
        <v>2</v>
      </c>
      <c r="G3423" t="str">
        <f>VLOOKUP(SALIDA[[#This Row],[CODIGO]],FAMILIAS[],4,FALSE)</f>
        <v>FULL GAUGE</v>
      </c>
      <c r="H3423" s="10" t="str">
        <f>IF(VLOOKUP(SALIDA[[#This Row],[CODIGO]],STOCKSANLUIS[],7,FALSE)=0,"PRODUCTO SIN STOCK/UBICACIÓN",VLOOKUP(SALIDA[[#This Row],[CODIGO]],STOCKSANLUIS[],7,FALSE))</f>
        <v>C</v>
      </c>
      <c r="I3423" s="10" t="s">
        <v>19536</v>
      </c>
      <c r="J3423" t="str">
        <f>SALIDA[[#This Row],[CODIGO]]&amp;"       "&amp;SALIDA[[#This Row],[FAMILIA]]</f>
        <v>00014       FULL GAUGE</v>
      </c>
      <c r="K3423">
        <f>VLOOKUP(SALIDA[[#This Row],[CODIGO]],STOCK_STARSOFT[],5,FALSE)</f>
        <v>29.308693999999999</v>
      </c>
      <c r="L3423">
        <f>SALIDA[[#This Row],[CANTIDAD]]*SALIDA[[#This Row],[PRECIO UND]]</f>
        <v>58.617387999999998</v>
      </c>
    </row>
    <row r="3424" spans="1:12" x14ac:dyDescent="0.25">
      <c r="A3424" s="6" t="s">
        <v>33</v>
      </c>
      <c r="B3424" s="100" t="str">
        <f>VLOOKUP(SALIDA[[#This Row],[CODIGO]],STOCKSANLUIS[],2,FALSE)</f>
        <v>CONTROLADOR DE TEMPERATURA DIGITAL MT-512E 2HP - VER.13 - 115/220 VAC - FULL GAUGE</v>
      </c>
      <c r="C3424" s="153">
        <v>46107</v>
      </c>
      <c r="D3424">
        <v>1</v>
      </c>
      <c r="E3424">
        <f>IF(VLOOKUP(SALIDA[[#This Row],[CODIGO]],STOCKSANLUIS[],6,FALSE)=0,"PRODUCTO SIN STOCK/UBICACIÓN",VLOOKUP(SALIDA[[#This Row],[CODIGO]],STOCKSANLUIS[],6,FALSE))</f>
        <v>1</v>
      </c>
      <c r="F3424">
        <f>SALIDA[[#This Row],[CANTIDAD]]/SALIDA[[#This Row],[UND MEDIDA]]</f>
        <v>1</v>
      </c>
      <c r="G3424" t="str">
        <f>VLOOKUP(SALIDA[[#This Row],[CODIGO]],FAMILIAS[],4,FALSE)</f>
        <v>FULL GAUGE</v>
      </c>
      <c r="H3424" s="10" t="str">
        <f>IF(VLOOKUP(SALIDA[[#This Row],[CODIGO]],STOCKSANLUIS[],7,FALSE)=0,"PRODUCTO SIN STOCK/UBICACIÓN",VLOOKUP(SALIDA[[#This Row],[CODIGO]],STOCKSANLUIS[],7,FALSE))</f>
        <v>C</v>
      </c>
      <c r="I3424" s="10"/>
      <c r="J3424" t="str">
        <f>SALIDA[[#This Row],[CODIGO]]&amp;"       "&amp;SALIDA[[#This Row],[FAMILIA]]</f>
        <v>00016       FULL GAUGE</v>
      </c>
      <c r="K3424">
        <f>VLOOKUP(SALIDA[[#This Row],[CODIGO]],STOCK_STARSOFT[],5,FALSE)</f>
        <v>13.318346</v>
      </c>
      <c r="L3424">
        <f>SALIDA[[#This Row],[CANTIDAD]]*SALIDA[[#This Row],[PRECIO UND]]</f>
        <v>13.318346</v>
      </c>
    </row>
    <row r="3425" spans="1:12" x14ac:dyDescent="0.25">
      <c r="A3425" s="6" t="s">
        <v>2490</v>
      </c>
      <c r="B3425" s="100" t="str">
        <f>VLOOKUP(SALIDA[[#This Row],[CODIGO]],STOCKSANLUIS[],2,FALSE)</f>
        <v>LIMPIADOR PARA CONDENSADOR - NU-BRITE - 1GALON - NU CALGON</v>
      </c>
      <c r="C3425" s="153">
        <v>46107</v>
      </c>
      <c r="D3425">
        <v>1</v>
      </c>
      <c r="E3425">
        <f>IF(VLOOKUP(SALIDA[[#This Row],[CODIGO]],STOCKSANLUIS[],6,FALSE)=0,"PRODUCTO SIN STOCK/UBICACIÓN",VLOOKUP(SALIDA[[#This Row],[CODIGO]],STOCKSANLUIS[],6,FALSE))</f>
        <v>1</v>
      </c>
      <c r="F3425">
        <f>SALIDA[[#This Row],[CANTIDAD]]/SALIDA[[#This Row],[UND MEDIDA]]</f>
        <v>1</v>
      </c>
      <c r="G3425" t="str">
        <f>VLOOKUP(SALIDA[[#This Row],[CODIGO]],FAMILIAS[],4,FALSE)</f>
        <v>NU CALGON</v>
      </c>
      <c r="H3425" s="10" t="str">
        <f>IF(VLOOKUP(SALIDA[[#This Row],[CODIGO]],STOCKSANLUIS[],7,FALSE)=0,"PRODUCTO SIN STOCK/UBICACIÓN",VLOOKUP(SALIDA[[#This Row],[CODIGO]],STOCKSANLUIS[],7,FALSE))</f>
        <v>C</v>
      </c>
      <c r="I3425" s="10"/>
      <c r="J3425" t="str">
        <f>SALIDA[[#This Row],[CODIGO]]&amp;"       "&amp;SALIDA[[#This Row],[FAMILIA]]</f>
        <v>02043       NU CALGON</v>
      </c>
      <c r="K3425">
        <f>VLOOKUP(SALIDA[[#This Row],[CODIGO]],STOCK_STARSOFT[],5,FALSE)</f>
        <v>9.0050089999999994</v>
      </c>
      <c r="L3425">
        <f>SALIDA[[#This Row],[CANTIDAD]]*SALIDA[[#This Row],[PRECIO UND]]</f>
        <v>9.0050089999999994</v>
      </c>
    </row>
    <row r="3426" spans="1:12" x14ac:dyDescent="0.25">
      <c r="A3426" s="6" t="s">
        <v>22052</v>
      </c>
      <c r="B3426" s="100" t="str">
        <f>VLOOKUP(SALIDA[[#This Row],[CODIGO]],STOCKSANLUIS[],2,FALSE)</f>
        <v>BOMBA DE CONDENSADO STAR COLD  DE 230V-1F-60HZ TANQUE BAJO (INCLUYE MANGUERA) SI-1805</v>
      </c>
      <c r="C3426" s="153">
        <v>46107</v>
      </c>
      <c r="D3426">
        <v>2</v>
      </c>
      <c r="E3426">
        <f>IF(VLOOKUP(SALIDA[[#This Row],[CODIGO]],STOCKSANLUIS[],6,FALSE)=0,"PRODUCTO SIN STOCK/UBICACIÓN",VLOOKUP(SALIDA[[#This Row],[CODIGO]],STOCKSANLUIS[],6,FALSE))</f>
        <v>1</v>
      </c>
      <c r="F3426">
        <f>SALIDA[[#This Row],[CANTIDAD]]/SALIDA[[#This Row],[UND MEDIDA]]</f>
        <v>2</v>
      </c>
      <c r="G3426" t="str">
        <f>VLOOKUP(SALIDA[[#This Row],[CODIGO]],FAMILIAS[],4,FALSE)</f>
        <v>STAR COLD</v>
      </c>
      <c r="H3426" s="10" t="str">
        <f>IF(VLOOKUP(SALIDA[[#This Row],[CODIGO]],STOCKSANLUIS[],7,FALSE)=0,"PRODUCTO SIN STOCK/UBICACIÓN",VLOOKUP(SALIDA[[#This Row],[CODIGO]],STOCKSANLUIS[],7,FALSE))</f>
        <v>B/C</v>
      </c>
      <c r="I3426" s="10"/>
      <c r="J3426" t="str">
        <f>SALIDA[[#This Row],[CODIGO]]&amp;"       "&amp;SALIDA[[#This Row],[FAMILIA]]</f>
        <v>03544       STAR COLD</v>
      </c>
      <c r="K3426">
        <f>VLOOKUP(SALIDA[[#This Row],[CODIGO]],STOCK_STARSOFT[],5,FALSE)</f>
        <v>19.413727000000002</v>
      </c>
      <c r="L3426">
        <f>SALIDA[[#This Row],[CANTIDAD]]*SALIDA[[#This Row],[PRECIO UND]]</f>
        <v>38.827454000000003</v>
      </c>
    </row>
    <row r="3427" spans="1:12" x14ac:dyDescent="0.25">
      <c r="A3427" s="6" t="s">
        <v>2719</v>
      </c>
      <c r="B3427" s="100" t="str">
        <f>VLOOKUP(SALIDA[[#This Row],[CODIGO]],STOCKSANLUIS[],2,FALSE)</f>
        <v xml:space="preserve">ACEITE PARA BOMBA DE VACIO - 1 GALON - BVA </v>
      </c>
      <c r="C3427" s="153">
        <v>46107</v>
      </c>
      <c r="D3427">
        <v>4</v>
      </c>
      <c r="E3427">
        <f>IF(VLOOKUP(SALIDA[[#This Row],[CODIGO]],STOCKSANLUIS[],6,FALSE)=0,"PRODUCTO SIN STOCK/UBICACIÓN",VLOOKUP(SALIDA[[#This Row],[CODIGO]],STOCKSANLUIS[],6,FALSE))</f>
        <v>1</v>
      </c>
      <c r="F3427">
        <f>SALIDA[[#This Row],[CANTIDAD]]/SALIDA[[#This Row],[UND MEDIDA]]</f>
        <v>4</v>
      </c>
      <c r="G3427" t="str">
        <f>VLOOKUP(SALIDA[[#This Row],[CODIGO]],FAMILIAS[],4,FALSE)</f>
        <v>BVA</v>
      </c>
      <c r="H3427" s="10" t="str">
        <f>IF(VLOOKUP(SALIDA[[#This Row],[CODIGO]],STOCKSANLUIS[],7,FALSE)=0,"PRODUCTO SIN STOCK/UBICACIÓN",VLOOKUP(SALIDA[[#This Row],[CODIGO]],STOCKSANLUIS[],7,FALSE))</f>
        <v>C</v>
      </c>
      <c r="I3427" s="10"/>
      <c r="J3427" t="str">
        <f>SALIDA[[#This Row],[CODIGO]]&amp;"       "&amp;SALIDA[[#This Row],[FAMILIA]]</f>
        <v>02202       BVA</v>
      </c>
      <c r="K3427">
        <f>VLOOKUP(SALIDA[[#This Row],[CODIGO]],STOCK_STARSOFT[],5,FALSE)</f>
        <v>13.965745</v>
      </c>
      <c r="L3427">
        <f>SALIDA[[#This Row],[CANTIDAD]]*SALIDA[[#This Row],[PRECIO UND]]</f>
        <v>55.86298</v>
      </c>
    </row>
    <row r="3428" spans="1:12" x14ac:dyDescent="0.25">
      <c r="A3428" s="6" t="s">
        <v>947</v>
      </c>
      <c r="B3428" s="100" t="str">
        <f>VLOOKUP(SALIDA[[#This Row],[CODIGO]],STOCKSANLUIS[],2,FALSE)</f>
        <v>ELEMENTO TERMOSTATICO DANFOSS TES-12 COD. 067B3347</v>
      </c>
      <c r="C3428" s="153">
        <v>46107</v>
      </c>
      <c r="D3428">
        <v>5</v>
      </c>
      <c r="E3428">
        <f>IF(VLOOKUP(SALIDA[[#This Row],[CODIGO]],STOCKSANLUIS[],6,FALSE)=0,"PRODUCTO SIN STOCK/UBICACIÓN",VLOOKUP(SALIDA[[#This Row],[CODIGO]],STOCKSANLUIS[],6,FALSE))</f>
        <v>1</v>
      </c>
      <c r="F3428">
        <f>SALIDA[[#This Row],[CANTIDAD]]/SALIDA[[#This Row],[UND MEDIDA]]</f>
        <v>5</v>
      </c>
      <c r="G3428" t="str">
        <f>VLOOKUP(SALIDA[[#This Row],[CODIGO]],FAMILIAS[],4,FALSE)</f>
        <v>DANFOSS</v>
      </c>
      <c r="H3428" s="10" t="str">
        <f>IF(VLOOKUP(SALIDA[[#This Row],[CODIGO]],STOCKSANLUIS[],7,FALSE)=0,"PRODUCTO SIN STOCK/UBICACIÓN",VLOOKUP(SALIDA[[#This Row],[CODIGO]],STOCKSANLUIS[],7,FALSE))</f>
        <v>A</v>
      </c>
      <c r="I3428" s="10"/>
      <c r="J3428" t="str">
        <f>SALIDA[[#This Row],[CODIGO]]&amp;"       "&amp;SALIDA[[#This Row],[FAMILIA]]</f>
        <v>01011       DANFOSS</v>
      </c>
      <c r="K3428">
        <f>VLOOKUP(SALIDA[[#This Row],[CODIGO]],STOCK_STARSOFT[],5,FALSE)</f>
        <v>63.271506000000002</v>
      </c>
      <c r="L3428">
        <f>SALIDA[[#This Row],[CANTIDAD]]*SALIDA[[#This Row],[PRECIO UND]]</f>
        <v>316.35753</v>
      </c>
    </row>
    <row r="3429" spans="1:12" x14ac:dyDescent="0.25">
      <c r="A3429" s="6" t="s">
        <v>945</v>
      </c>
      <c r="B3429" s="100" t="str">
        <f>VLOOKUP(SALIDA[[#This Row],[CODIGO]],STOCKSANLUIS[],2,FALSE)</f>
        <v>ORIFICIO N°6 PARA TE-12 - 067B2709</v>
      </c>
      <c r="C3429" s="153">
        <v>46107</v>
      </c>
      <c r="D3429">
        <v>5</v>
      </c>
      <c r="E3429">
        <f>IF(VLOOKUP(SALIDA[[#This Row],[CODIGO]],STOCKSANLUIS[],6,FALSE)=0,"PRODUCTO SIN STOCK/UBICACIÓN",VLOOKUP(SALIDA[[#This Row],[CODIGO]],STOCKSANLUIS[],6,FALSE))</f>
        <v>1</v>
      </c>
      <c r="F3429">
        <f>SALIDA[[#This Row],[CANTIDAD]]/SALIDA[[#This Row],[UND MEDIDA]]</f>
        <v>5</v>
      </c>
      <c r="G3429" t="str">
        <f>VLOOKUP(SALIDA[[#This Row],[CODIGO]],FAMILIAS[],4,FALSE)</f>
        <v>DANFOSS</v>
      </c>
      <c r="H3429" s="10" t="str">
        <f>IF(VLOOKUP(SALIDA[[#This Row],[CODIGO]],STOCKSANLUIS[],7,FALSE)=0,"PRODUCTO SIN STOCK/UBICACIÓN",VLOOKUP(SALIDA[[#This Row],[CODIGO]],STOCKSANLUIS[],7,FALSE))</f>
        <v>A</v>
      </c>
      <c r="I3429" s="10"/>
      <c r="J3429" t="str">
        <f>SALIDA[[#This Row],[CODIGO]]&amp;"       "&amp;SALIDA[[#This Row],[FAMILIA]]</f>
        <v>01010       DANFOSS</v>
      </c>
      <c r="K3429">
        <f>VLOOKUP(SALIDA[[#This Row],[CODIGO]],STOCK_STARSOFT[],5,FALSE)</f>
        <v>22.585849</v>
      </c>
      <c r="L3429">
        <f>SALIDA[[#This Row],[CANTIDAD]]*SALIDA[[#This Row],[PRECIO UND]]</f>
        <v>112.92924499999999</v>
      </c>
    </row>
    <row r="3430" spans="1:12" x14ac:dyDescent="0.25">
      <c r="A3430" s="6" t="s">
        <v>2511</v>
      </c>
      <c r="B3430" s="100" t="str">
        <f>VLOOKUP(SALIDA[[#This Row],[CODIGO]],STOCKSANLUIS[],2,FALSE)</f>
        <v>COMPRESOR ROTATIVO - 12000 BTU - 220V/60HZ - 1PH R410 - PA118M1C-3FZU - SIN CAPACITOR 35UF/370V - GMCC</v>
      </c>
      <c r="C3430" s="153">
        <v>46107</v>
      </c>
      <c r="D3430">
        <v>1</v>
      </c>
      <c r="E3430">
        <f>IF(VLOOKUP(SALIDA[[#This Row],[CODIGO]],STOCKSANLUIS[],6,FALSE)=0,"PRODUCTO SIN STOCK/UBICACIÓN",VLOOKUP(SALIDA[[#This Row],[CODIGO]],STOCKSANLUIS[],6,FALSE))</f>
        <v>1</v>
      </c>
      <c r="F3430">
        <f>SALIDA[[#This Row],[CANTIDAD]]/SALIDA[[#This Row],[UND MEDIDA]]</f>
        <v>1</v>
      </c>
      <c r="G3430" t="str">
        <f>VLOOKUP(SALIDA[[#This Row],[CODIGO]],FAMILIAS[],4,FALSE)</f>
        <v>GMCC</v>
      </c>
      <c r="H3430" s="10" t="str">
        <f>IF(VLOOKUP(SALIDA[[#This Row],[CODIGO]],STOCKSANLUIS[],7,FALSE)=0,"PRODUCTO SIN STOCK/UBICACIÓN",VLOOKUP(SALIDA[[#This Row],[CODIGO]],STOCKSANLUIS[],7,FALSE))</f>
        <v>C</v>
      </c>
      <c r="I3430" s="10"/>
      <c r="J3430" t="str">
        <f>SALIDA[[#This Row],[CODIGO]]&amp;"       "&amp;SALIDA[[#This Row],[FAMILIA]]</f>
        <v>02054       GMCC</v>
      </c>
      <c r="K3430">
        <f>VLOOKUP(SALIDA[[#This Row],[CODIGO]],STOCK_STARSOFT[],5,FALSE)</f>
        <v>40.548488999999996</v>
      </c>
      <c r="L3430">
        <f>SALIDA[[#This Row],[CANTIDAD]]*SALIDA[[#This Row],[PRECIO UND]]</f>
        <v>40.548488999999996</v>
      </c>
    </row>
    <row r="3431" spans="1:12" x14ac:dyDescent="0.25">
      <c r="A3431" s="6" t="s">
        <v>485</v>
      </c>
      <c r="B3431" s="100" t="str">
        <f>VLOOKUP(SALIDA[[#This Row],[CODIGO]],STOCKSANLUIS[],2,FALSE)</f>
        <v>SOLDADURA DE PLATA HARRIS AL 0%</v>
      </c>
      <c r="C3431" s="153">
        <v>46107</v>
      </c>
      <c r="D3431">
        <v>2</v>
      </c>
      <c r="E3431">
        <f>IF(VLOOKUP(SALIDA[[#This Row],[CODIGO]],STOCKSANLUIS[],6,FALSE)=0,"PRODUCTO SIN STOCK/UBICACIÓN",VLOOKUP(SALIDA[[#This Row],[CODIGO]],STOCKSANLUIS[],6,FALSE))</f>
        <v>1</v>
      </c>
      <c r="F3431">
        <f>SALIDA[[#This Row],[CANTIDAD]]/SALIDA[[#This Row],[UND MEDIDA]]</f>
        <v>2</v>
      </c>
      <c r="G3431" t="str">
        <f>VLOOKUP(SALIDA[[#This Row],[CODIGO]],FAMILIAS[],4,FALSE)</f>
        <v>HARRIS</v>
      </c>
      <c r="H3431" s="10" t="str">
        <f>IF(VLOOKUP(SALIDA[[#This Row],[CODIGO]],STOCKSANLUIS[],7,FALSE)=0,"PRODUCTO SIN STOCK/UBICACIÓN",VLOOKUP(SALIDA[[#This Row],[CODIGO]],STOCKSANLUIS[],7,FALSE))</f>
        <v>C</v>
      </c>
      <c r="I3431" s="10"/>
      <c r="J3431" t="str">
        <f>SALIDA[[#This Row],[CODIGO]]&amp;"       "&amp;SALIDA[[#This Row],[FAMILIA]]</f>
        <v>00405       HARRIS</v>
      </c>
      <c r="K3431">
        <f>VLOOKUP(SALIDA[[#This Row],[CODIGO]],STOCK_STARSOFT[],5,FALSE)</f>
        <v>0.38343100000000002</v>
      </c>
      <c r="L3431">
        <f>SALIDA[[#This Row],[CANTIDAD]]*SALIDA[[#This Row],[PRECIO UND]]</f>
        <v>0.76686200000000004</v>
      </c>
    </row>
    <row r="3432" spans="1:12" x14ac:dyDescent="0.25">
      <c r="A3432" s="6" t="s">
        <v>3639</v>
      </c>
      <c r="B3432" s="100" t="str">
        <f>VLOOKUP(SALIDA[[#This Row],[CODIGO]],STOCKSANLUIS[],2,FALSE)</f>
        <v>MOTOVENTILADOR MAER FAN YDWF74L60P4-522N-450S (220V, 60HZ, 4 POLES, 1PH, CL.F, SUCTION)</v>
      </c>
      <c r="C3432" s="153">
        <v>46107</v>
      </c>
      <c r="D3432">
        <v>1</v>
      </c>
      <c r="E3432">
        <f>IF(VLOOKUP(SALIDA[[#This Row],[CODIGO]],STOCKSANLUIS[],6,FALSE)=0,"PRODUCTO SIN STOCK/UBICACIÓN",VLOOKUP(SALIDA[[#This Row],[CODIGO]],STOCKSANLUIS[],6,FALSE))</f>
        <v>1</v>
      </c>
      <c r="F3432">
        <f>SALIDA[[#This Row],[CANTIDAD]]/SALIDA[[#This Row],[UND MEDIDA]]</f>
        <v>1</v>
      </c>
      <c r="G3432" t="str">
        <f>VLOOKUP(SALIDA[[#This Row],[CODIGO]],FAMILIAS[],4,FALSE)</f>
        <v>MAER FAN</v>
      </c>
      <c r="H3432" s="10" t="str">
        <f>IF(VLOOKUP(SALIDA[[#This Row],[CODIGO]],STOCKSANLUIS[],7,FALSE)=0,"PRODUCTO SIN STOCK/UBICACIÓN",VLOOKUP(SALIDA[[#This Row],[CODIGO]],STOCKSANLUIS[],7,FALSE))</f>
        <v>C</v>
      </c>
      <c r="I3432" s="10"/>
      <c r="J3432" t="str">
        <f>SALIDA[[#This Row],[CODIGO]]&amp;"       "&amp;SALIDA[[#This Row],[FAMILIA]]</f>
        <v>03037       MAER FAN</v>
      </c>
      <c r="K3432">
        <f>VLOOKUP(SALIDA[[#This Row],[CODIGO]],STOCK_STARSOFT[],5,FALSE)</f>
        <v>39.236970999999997</v>
      </c>
      <c r="L3432">
        <f>SALIDA[[#This Row],[CANTIDAD]]*SALIDA[[#This Row],[PRECIO UND]]</f>
        <v>39.236970999999997</v>
      </c>
    </row>
    <row r="3433" spans="1:12" x14ac:dyDescent="0.25">
      <c r="A3433" s="6" t="s">
        <v>22052</v>
      </c>
      <c r="B3433" s="100" t="str">
        <f>VLOOKUP(SALIDA[[#This Row],[CODIGO]],STOCKSANLUIS[],2,FALSE)</f>
        <v>BOMBA DE CONDENSADO STAR COLD  DE 230V-1F-60HZ TANQUE BAJO (INCLUYE MANGUERA) SI-1805</v>
      </c>
      <c r="C3433" s="153">
        <v>46108</v>
      </c>
      <c r="D3433">
        <v>4</v>
      </c>
      <c r="E3433">
        <f>IF(VLOOKUP(SALIDA[[#This Row],[CODIGO]],STOCKSANLUIS[],6,FALSE)=0,"PRODUCTO SIN STOCK/UBICACIÓN",VLOOKUP(SALIDA[[#This Row],[CODIGO]],STOCKSANLUIS[],6,FALSE))</f>
        <v>1</v>
      </c>
      <c r="F3433">
        <f>SALIDA[[#This Row],[CANTIDAD]]/SALIDA[[#This Row],[UND MEDIDA]]</f>
        <v>4</v>
      </c>
      <c r="G3433" t="str">
        <f>VLOOKUP(SALIDA[[#This Row],[CODIGO]],FAMILIAS[],4,FALSE)</f>
        <v>STAR COLD</v>
      </c>
      <c r="H3433" s="10" t="str">
        <f>IF(VLOOKUP(SALIDA[[#This Row],[CODIGO]],STOCKSANLUIS[],7,FALSE)=0,"PRODUCTO SIN STOCK/UBICACIÓN",VLOOKUP(SALIDA[[#This Row],[CODIGO]],STOCKSANLUIS[],7,FALSE))</f>
        <v>B/C</v>
      </c>
      <c r="I3433" s="10"/>
      <c r="J3433" t="str">
        <f>SALIDA[[#This Row],[CODIGO]]&amp;"       "&amp;SALIDA[[#This Row],[FAMILIA]]</f>
        <v>03544       STAR COLD</v>
      </c>
      <c r="K3433">
        <f>VLOOKUP(SALIDA[[#This Row],[CODIGO]],STOCK_STARSOFT[],5,FALSE)</f>
        <v>19.413727000000002</v>
      </c>
      <c r="L3433">
        <f>SALIDA[[#This Row],[CANTIDAD]]*SALIDA[[#This Row],[PRECIO UND]]</f>
        <v>77.654908000000006</v>
      </c>
    </row>
    <row r="3434" spans="1:12" x14ac:dyDescent="0.25">
      <c r="A3434" s="6" t="s">
        <v>2022</v>
      </c>
      <c r="B3434" s="100" t="str">
        <f>VLOOKUP(SALIDA[[#This Row],[CODIGO]],STOCKSANLUIS[],2,FALSE)</f>
        <v>CONTROLADOR DE TEMPERATURA DIGITAL TC-900E POWER - VER.07 - 115/220 VAC - FULL GAUGE</v>
      </c>
      <c r="C3434" s="153">
        <v>46108</v>
      </c>
      <c r="D3434">
        <v>2</v>
      </c>
      <c r="E3434">
        <f>IF(VLOOKUP(SALIDA[[#This Row],[CODIGO]],STOCKSANLUIS[],6,FALSE)=0,"PRODUCTO SIN STOCK/UBICACIÓN",VLOOKUP(SALIDA[[#This Row],[CODIGO]],STOCKSANLUIS[],6,FALSE))</f>
        <v>1</v>
      </c>
      <c r="F3434">
        <f>SALIDA[[#This Row],[CANTIDAD]]/SALIDA[[#This Row],[UND MEDIDA]]</f>
        <v>2</v>
      </c>
      <c r="G3434" t="str">
        <f>VLOOKUP(SALIDA[[#This Row],[CODIGO]],FAMILIAS[],4,FALSE)</f>
        <v>FULL GAUGE</v>
      </c>
      <c r="H3434" s="10" t="str">
        <f>IF(VLOOKUP(SALIDA[[#This Row],[CODIGO]],STOCKSANLUIS[],7,FALSE)=0,"PRODUCTO SIN STOCK/UBICACIÓN",VLOOKUP(SALIDA[[#This Row],[CODIGO]],STOCKSANLUIS[],7,FALSE))</f>
        <v>C</v>
      </c>
      <c r="I3434" s="10"/>
      <c r="J3434" t="str">
        <f>SALIDA[[#This Row],[CODIGO]]&amp;"       "&amp;SALIDA[[#This Row],[FAMILIA]]</f>
        <v>01785       FULL GAUGE</v>
      </c>
      <c r="K3434">
        <f>VLOOKUP(SALIDA[[#This Row],[CODIGO]],STOCK_STARSOFT[],5,FALSE)</f>
        <v>18.272079000000002</v>
      </c>
      <c r="L3434">
        <f>SALIDA[[#This Row],[CANTIDAD]]*SALIDA[[#This Row],[PRECIO UND]]</f>
        <v>36.544158000000003</v>
      </c>
    </row>
    <row r="3435" spans="1:12" x14ac:dyDescent="0.25">
      <c r="A3435" s="6" t="s">
        <v>3629</v>
      </c>
      <c r="B3435" s="100" t="str">
        <f>VLOOKUP(SALIDA[[#This Row],[CODIGO]],STOCKSANLUIS[],2,FALSE)</f>
        <v>MOTOVENTILADOR MAER FAN YSWF74L47P4-470N-400S (220V/380V/440V, 60HZ, 4 POLES, 3PH, CL.F,/Y, SUCTION)</v>
      </c>
      <c r="C3435" s="153">
        <v>46108</v>
      </c>
      <c r="D3435">
        <v>2</v>
      </c>
      <c r="E3435">
        <f>IF(VLOOKUP(SALIDA[[#This Row],[CODIGO]],STOCKSANLUIS[],6,FALSE)=0,"PRODUCTO SIN STOCK/UBICACIÓN",VLOOKUP(SALIDA[[#This Row],[CODIGO]],STOCKSANLUIS[],6,FALSE))</f>
        <v>1</v>
      </c>
      <c r="F3435">
        <f>SALIDA[[#This Row],[CANTIDAD]]/SALIDA[[#This Row],[UND MEDIDA]]</f>
        <v>2</v>
      </c>
      <c r="G3435" t="str">
        <f>VLOOKUP(SALIDA[[#This Row],[CODIGO]],FAMILIAS[],4,FALSE)</f>
        <v>MAER FAN</v>
      </c>
      <c r="H3435" s="10" t="str">
        <f>IF(VLOOKUP(SALIDA[[#This Row],[CODIGO]],STOCKSANLUIS[],7,FALSE)=0,"PRODUCTO SIN STOCK/UBICACIÓN",VLOOKUP(SALIDA[[#This Row],[CODIGO]],STOCKSANLUIS[],7,FALSE))</f>
        <v>C</v>
      </c>
      <c r="I3435" s="10"/>
      <c r="J3435" t="str">
        <f>SALIDA[[#This Row],[CODIGO]]&amp;"       "&amp;SALIDA[[#This Row],[FAMILIA]]</f>
        <v>03032       MAER FAN</v>
      </c>
      <c r="K3435">
        <f>VLOOKUP(SALIDA[[#This Row],[CODIGO]],STOCK_STARSOFT[],5,FALSE)</f>
        <v>33.642786999999998</v>
      </c>
      <c r="L3435">
        <f>SALIDA[[#This Row],[CANTIDAD]]*SALIDA[[#This Row],[PRECIO UND]]</f>
        <v>67.285573999999997</v>
      </c>
    </row>
    <row r="3436" spans="1:12" x14ac:dyDescent="0.25">
      <c r="A3436" s="6" t="s">
        <v>931</v>
      </c>
      <c r="B3436" s="100" t="str">
        <f>VLOOKUP(SALIDA[[#This Row],[CODIGO]],STOCKSANLUIS[],2,FALSE)</f>
        <v>ACEITE POLIOLESTER POE 32 - 1 GALON - BVA</v>
      </c>
      <c r="C3436" s="153">
        <v>46108</v>
      </c>
      <c r="D3436">
        <v>1</v>
      </c>
      <c r="E3436">
        <f>IF(VLOOKUP(SALIDA[[#This Row],[CODIGO]],STOCKSANLUIS[],6,FALSE)=0,"PRODUCTO SIN STOCK/UBICACIÓN",VLOOKUP(SALIDA[[#This Row],[CODIGO]],STOCKSANLUIS[],6,FALSE))</f>
        <v>1</v>
      </c>
      <c r="F3436">
        <f>SALIDA[[#This Row],[CANTIDAD]]/SALIDA[[#This Row],[UND MEDIDA]]</f>
        <v>1</v>
      </c>
      <c r="G3436" t="str">
        <f>VLOOKUP(SALIDA[[#This Row],[CODIGO]],FAMILIAS[],4,FALSE)</f>
        <v>BVA</v>
      </c>
      <c r="H3436" s="10" t="str">
        <f>IF(VLOOKUP(SALIDA[[#This Row],[CODIGO]],STOCKSANLUIS[],7,FALSE)=0,"PRODUCTO SIN STOCK/UBICACIÓN",VLOOKUP(SALIDA[[#This Row],[CODIGO]],STOCKSANLUIS[],7,FALSE))</f>
        <v>C</v>
      </c>
      <c r="I3436" s="10"/>
      <c r="J3436" t="str">
        <f>SALIDA[[#This Row],[CODIGO]]&amp;"       "&amp;SALIDA[[#This Row],[FAMILIA]]</f>
        <v>00987       BVA</v>
      </c>
      <c r="K3436">
        <f>VLOOKUP(SALIDA[[#This Row],[CODIGO]],STOCK_STARSOFT[],5,FALSE)</f>
        <v>47.466326000000002</v>
      </c>
      <c r="L3436">
        <f>SALIDA[[#This Row],[CANTIDAD]]*SALIDA[[#This Row],[PRECIO UND]]</f>
        <v>47.466326000000002</v>
      </c>
    </row>
    <row r="3437" spans="1:12" x14ac:dyDescent="0.25">
      <c r="A3437" s="6" t="s">
        <v>443</v>
      </c>
      <c r="B3437" s="100" t="str">
        <f>VLOOKUP(SALIDA[[#This Row],[CODIGO]],STOCKSANLUIS[],2,FALSE)</f>
        <v>ACEITE POLIOLESTER POE 32 - 1/4 GALON - BVA</v>
      </c>
      <c r="C3437" s="153">
        <v>46108</v>
      </c>
      <c r="D3437">
        <v>12</v>
      </c>
      <c r="E3437">
        <f>IF(VLOOKUP(SALIDA[[#This Row],[CODIGO]],STOCKSANLUIS[],6,FALSE)=0,"PRODUCTO SIN STOCK/UBICACIÓN",VLOOKUP(SALIDA[[#This Row],[CODIGO]],STOCKSANLUIS[],6,FALSE))</f>
        <v>1</v>
      </c>
      <c r="F3437">
        <f>SALIDA[[#This Row],[CANTIDAD]]/SALIDA[[#This Row],[UND MEDIDA]]</f>
        <v>12</v>
      </c>
      <c r="G3437" t="str">
        <f>VLOOKUP(SALIDA[[#This Row],[CODIGO]],FAMILIAS[],4,FALSE)</f>
        <v>BVA</v>
      </c>
      <c r="H3437" s="10" t="str">
        <f>IF(VLOOKUP(SALIDA[[#This Row],[CODIGO]],STOCKSANLUIS[],7,FALSE)=0,"PRODUCTO SIN STOCK/UBICACIÓN",VLOOKUP(SALIDA[[#This Row],[CODIGO]],STOCKSANLUIS[],7,FALSE))</f>
        <v>C</v>
      </c>
      <c r="I3437" s="10" t="s">
        <v>19536</v>
      </c>
      <c r="J3437" t="str">
        <f>SALIDA[[#This Row],[CODIGO]]&amp;"       "&amp;SALIDA[[#This Row],[FAMILIA]]</f>
        <v>00355       BVA</v>
      </c>
      <c r="K3437">
        <f>VLOOKUP(SALIDA[[#This Row],[CODIGO]],STOCK_STARSOFT[],5,FALSE)</f>
        <v>14.899067000000001</v>
      </c>
      <c r="L3437">
        <f>SALIDA[[#This Row],[CANTIDAD]]*SALIDA[[#This Row],[PRECIO UND]]</f>
        <v>178.788804</v>
      </c>
    </row>
    <row r="3438" spans="1:12" x14ac:dyDescent="0.25">
      <c r="A3438" s="6" t="s">
        <v>22054</v>
      </c>
      <c r="B3438" s="100" t="str">
        <f>VLOOKUP(SALIDA[[#This Row],[CODIGO]],STOCKSANLUIS[],2,FALSE)</f>
        <v xml:space="preserve">ELECTRIC ACTUATOR ORIGINAL - JOHNSON CONTROLS </v>
      </c>
      <c r="C3438" s="153">
        <v>46108</v>
      </c>
      <c r="D3438">
        <v>4</v>
      </c>
      <c r="E3438">
        <f>IF(VLOOKUP(SALIDA[[#This Row],[CODIGO]],STOCKSANLUIS[],6,FALSE)=0,"PRODUCTO SIN STOCK/UBICACIÓN",VLOOKUP(SALIDA[[#This Row],[CODIGO]],STOCKSANLUIS[],6,FALSE))</f>
        <v>1</v>
      </c>
      <c r="F3438">
        <f>SALIDA[[#This Row],[CANTIDAD]]/SALIDA[[#This Row],[UND MEDIDA]]</f>
        <v>4</v>
      </c>
      <c r="G3438" t="str">
        <f>VLOOKUP(SALIDA[[#This Row],[CODIGO]],FAMILIAS[],4,FALSE)</f>
        <v>JOHNSON CONTROLS</v>
      </c>
      <c r="H3438" s="10" t="str">
        <f>IF(VLOOKUP(SALIDA[[#This Row],[CODIGO]],STOCKSANLUIS[],7,FALSE)=0,"PRODUCTO SIN STOCK/UBICACIÓN",VLOOKUP(SALIDA[[#This Row],[CODIGO]],STOCKSANLUIS[],7,FALSE))</f>
        <v>A</v>
      </c>
      <c r="I3438" s="10"/>
      <c r="J3438" t="str">
        <f>SALIDA[[#This Row],[CODIGO]]&amp;"       "&amp;SALIDA[[#This Row],[FAMILIA]]</f>
        <v>03545       JOHNSON CONTROLS</v>
      </c>
      <c r="K3438">
        <f>VLOOKUP(SALIDA[[#This Row],[CODIGO]],STOCK_STARSOFT[],5,FALSE)</f>
        <v>10.095546000000001</v>
      </c>
      <c r="L3438">
        <f>SALIDA[[#This Row],[CANTIDAD]]*SALIDA[[#This Row],[PRECIO UND]]</f>
        <v>40.382184000000002</v>
      </c>
    </row>
    <row r="3439" spans="1:12" x14ac:dyDescent="0.25">
      <c r="A3439" s="6" t="s">
        <v>3834</v>
      </c>
      <c r="B3439" s="100" t="str">
        <f>VLOOKUP(SALIDA[[#This Row],[CODIGO]],STOCKSANLUIS[],2,FALSE)</f>
        <v>MANGA AISLANTE CLASS 1 - 1 1/8"ID X 3/4"THK - WINCELL</v>
      </c>
      <c r="C3439" s="153">
        <v>46108</v>
      </c>
      <c r="D3439">
        <v>5</v>
      </c>
      <c r="E3439">
        <f>IF(VLOOKUP(SALIDA[[#This Row],[CODIGO]],STOCKSANLUIS[],6,FALSE)=0,"PRODUCTO SIN STOCK/UBICACIÓN",VLOOKUP(SALIDA[[#This Row],[CODIGO]],STOCKSANLUIS[],6,FALSE))</f>
        <v>1</v>
      </c>
      <c r="F3439">
        <f>SALIDA[[#This Row],[CANTIDAD]]/SALIDA[[#This Row],[UND MEDIDA]]</f>
        <v>5</v>
      </c>
      <c r="G3439" t="str">
        <f>VLOOKUP(SALIDA[[#This Row],[CODIGO]],FAMILIAS[],4,FALSE)</f>
        <v>WINCELL</v>
      </c>
      <c r="H3439" s="10" t="str">
        <f>IF(VLOOKUP(SALIDA[[#This Row],[CODIGO]],STOCKSANLUIS[],7,FALSE)=0,"PRODUCTO SIN STOCK/UBICACIÓN",VLOOKUP(SALIDA[[#This Row],[CODIGO]],STOCKSANLUIS[],7,FALSE))</f>
        <v>A</v>
      </c>
      <c r="I3439" s="10"/>
      <c r="J3439" t="str">
        <f>SALIDA[[#This Row],[CODIGO]]&amp;"       "&amp;SALIDA[[#This Row],[FAMILIA]]</f>
        <v>03260       WINCELL</v>
      </c>
      <c r="K3439">
        <f>VLOOKUP(SALIDA[[#This Row],[CODIGO]],STOCK_STARSOFT[],5,FALSE)</f>
        <v>2.3609629999999999</v>
      </c>
      <c r="L3439">
        <f>SALIDA[[#This Row],[CANTIDAD]]*SALIDA[[#This Row],[PRECIO UND]]</f>
        <v>11.804815</v>
      </c>
    </row>
    <row r="3440" spans="1:12" x14ac:dyDescent="0.25">
      <c r="A3440" s="6" t="s">
        <v>22632</v>
      </c>
      <c r="B3440" s="100" t="str">
        <f>VLOOKUP(SALIDA[[#This Row],[CODIGO]],STOCKSANLUIS[],2,FALSE)</f>
        <v>VK - COMPRESOR 12000 BTU 220V/1PH/60HZ R410 - QXA-B122RT130U</v>
      </c>
      <c r="C3440" s="153">
        <v>46108</v>
      </c>
      <c r="D3440">
        <v>1</v>
      </c>
      <c r="E3440" t="str">
        <f>IF(VLOOKUP(SALIDA[[#This Row],[CODIGO]],STOCKSANLUIS[],6,FALSE)=0,"PRODUCTO SIN STOCK/UBICACIÓN",VLOOKUP(SALIDA[[#This Row],[CODIGO]],STOCKSANLUIS[],6,FALSE))</f>
        <v>PRODUCTO SIN STOCK/UBICACIÓN</v>
      </c>
      <c r="F3440" t="e">
        <f>SALIDA[[#This Row],[CANTIDAD]]/SALIDA[[#This Row],[UND MEDIDA]]</f>
        <v>#VALUE!</v>
      </c>
      <c r="G3440" t="str">
        <f>VLOOKUP(SALIDA[[#This Row],[CODIGO]],FAMILIAS[],4,FALSE)</f>
        <v>VIKING</v>
      </c>
      <c r="H3440" s="10" t="str">
        <f>IF(VLOOKUP(SALIDA[[#This Row],[CODIGO]],STOCKSANLUIS[],7,FALSE)=0,"PRODUCTO SIN STOCK/UBICACIÓN",VLOOKUP(SALIDA[[#This Row],[CODIGO]],STOCKSANLUIS[],7,FALSE))</f>
        <v>C</v>
      </c>
      <c r="I3440" s="10"/>
      <c r="J3440" t="str">
        <f>SALIDA[[#This Row],[CODIGO]]&amp;"       "&amp;SALIDA[[#This Row],[FAMILIA]]</f>
        <v>03866       VIKING</v>
      </c>
      <c r="K3440">
        <f>VLOOKUP(SALIDA[[#This Row],[CODIGO]],STOCK_STARSOFT[],5,FALSE)</f>
        <v>38.5</v>
      </c>
      <c r="L3440">
        <f>SALIDA[[#This Row],[CANTIDAD]]*SALIDA[[#This Row],[PRECIO UND]]</f>
        <v>38.5</v>
      </c>
    </row>
    <row r="3441" spans="1:12" x14ac:dyDescent="0.25">
      <c r="A3441" s="6" t="s">
        <v>2080</v>
      </c>
      <c r="B3441" s="100" t="str">
        <f>VLOOKUP(SALIDA[[#This Row],[CODIGO]],STOCKSANLUIS[],2,FALSE)</f>
        <v xml:space="preserve">MOTOVENTILADOR AXIAL EBM S4E500-AM03-01 - 500MM - 220V MONOFÁSICO - 4 POLOS, CON REJILLA - FLUJO V </v>
      </c>
      <c r="C3441" s="153">
        <v>46108</v>
      </c>
      <c r="D3441">
        <v>1</v>
      </c>
      <c r="E3441">
        <f>IF(VLOOKUP(SALIDA[[#This Row],[CODIGO]],STOCKSANLUIS[],6,FALSE)=0,"PRODUCTO SIN STOCK/UBICACIÓN",VLOOKUP(SALIDA[[#This Row],[CODIGO]],STOCKSANLUIS[],6,FALSE))</f>
        <v>1</v>
      </c>
      <c r="F3441">
        <f>SALIDA[[#This Row],[CANTIDAD]]/SALIDA[[#This Row],[UND MEDIDA]]</f>
        <v>1</v>
      </c>
      <c r="G3441" t="str">
        <f>VLOOKUP(SALIDA[[#This Row],[CODIGO]],FAMILIAS[],4,FALSE)</f>
        <v>EBM</v>
      </c>
      <c r="H3441" s="10" t="str">
        <f>IF(VLOOKUP(SALIDA[[#This Row],[CODIGO]],STOCKSANLUIS[],7,FALSE)=0,"PRODUCTO SIN STOCK/UBICACIÓN",VLOOKUP(SALIDA[[#This Row],[CODIGO]],STOCKSANLUIS[],7,FALSE))</f>
        <v>C</v>
      </c>
      <c r="I3441" s="10"/>
      <c r="J3441" t="str">
        <f>SALIDA[[#This Row],[CODIGO]]&amp;"       "&amp;SALIDA[[#This Row],[FAMILIA]]</f>
        <v>01820       EBM</v>
      </c>
      <c r="K3441">
        <f>VLOOKUP(SALIDA[[#This Row],[CODIGO]],STOCK_STARSOFT[],5,FALSE)</f>
        <v>186.785819</v>
      </c>
      <c r="L3441">
        <f>SALIDA[[#This Row],[CANTIDAD]]*SALIDA[[#This Row],[PRECIO UND]]</f>
        <v>186.785819</v>
      </c>
    </row>
    <row r="3442" spans="1:12" x14ac:dyDescent="0.25">
      <c r="A3442" s="6" t="s">
        <v>4011</v>
      </c>
      <c r="B3442" s="100" t="str">
        <f>VLOOKUP(SALIDA[[#This Row],[CODIGO]],STOCKSANLUIS[],2,FALSE)</f>
        <v>EQUIPO DE A/A MINI SPLIT FRIO SOLO INVERTER WI FI - 24000BTU - R410A - 220V/1PH/60HZ - TEMP BLUE MADE BY CARRIER ENTERPRISE AX - TBG418A-X024PH3N1C - TBH418A-X024-H3N1C</v>
      </c>
      <c r="C3442" s="153">
        <v>46108</v>
      </c>
      <c r="D3442">
        <v>2</v>
      </c>
      <c r="E3442">
        <f>IF(VLOOKUP(SALIDA[[#This Row],[CODIGO]],STOCKSANLUIS[],6,FALSE)=0,"PRODUCTO SIN STOCK/UBICACIÓN",VLOOKUP(SALIDA[[#This Row],[CODIGO]],STOCKSANLUIS[],6,FALSE))</f>
        <v>1</v>
      </c>
      <c r="F3442">
        <f>SALIDA[[#This Row],[CANTIDAD]]/SALIDA[[#This Row],[UND MEDIDA]]</f>
        <v>2</v>
      </c>
      <c r="G3442" t="str">
        <f>VLOOKUP(SALIDA[[#This Row],[CODIGO]],FAMILIAS[],4,FALSE)</f>
        <v>TEMP BLUE</v>
      </c>
      <c r="H3442" s="10" t="str">
        <f>IF(VLOOKUP(SALIDA[[#This Row],[CODIGO]],STOCKSANLUIS[],7,FALSE)=0,"PRODUCTO SIN STOCK/UBICACIÓN",VLOOKUP(SALIDA[[#This Row],[CODIGO]],STOCKSANLUIS[],7,FALSE))</f>
        <v>B</v>
      </c>
      <c r="I3442" s="10"/>
      <c r="J3442" t="str">
        <f>SALIDA[[#This Row],[CODIGO]]&amp;"       "&amp;SALIDA[[#This Row],[FAMILIA]]</f>
        <v>03949       TEMP BLUE</v>
      </c>
      <c r="K3442">
        <f>VLOOKUP(SALIDA[[#This Row],[CODIGO]],STOCK_STARSOFT[],5,FALSE)</f>
        <v>382.99742500000002</v>
      </c>
      <c r="L3442">
        <f>SALIDA[[#This Row],[CANTIDAD]]*SALIDA[[#This Row],[PRECIO UND]]</f>
        <v>765.99485000000004</v>
      </c>
    </row>
    <row r="3443" spans="1:12" x14ac:dyDescent="0.25">
      <c r="A3443" s="6" t="s">
        <v>2490</v>
      </c>
      <c r="B3443" s="100" t="str">
        <f>VLOOKUP(SALIDA[[#This Row],[CODIGO]],STOCKSANLUIS[],2,FALSE)</f>
        <v>LIMPIADOR PARA CONDENSADOR - NU-BRITE - 1GALON - NU CALGON</v>
      </c>
      <c r="C3443" s="153">
        <v>46108</v>
      </c>
      <c r="D3443">
        <v>2</v>
      </c>
      <c r="E3443">
        <f>IF(VLOOKUP(SALIDA[[#This Row],[CODIGO]],STOCKSANLUIS[],6,FALSE)=0,"PRODUCTO SIN STOCK/UBICACIÓN",VLOOKUP(SALIDA[[#This Row],[CODIGO]],STOCKSANLUIS[],6,FALSE))</f>
        <v>1</v>
      </c>
      <c r="F3443">
        <f>SALIDA[[#This Row],[CANTIDAD]]/SALIDA[[#This Row],[UND MEDIDA]]</f>
        <v>2</v>
      </c>
      <c r="G3443" t="str">
        <f>VLOOKUP(SALIDA[[#This Row],[CODIGO]],FAMILIAS[],4,FALSE)</f>
        <v>NU CALGON</v>
      </c>
      <c r="H3443" s="10" t="str">
        <f>IF(VLOOKUP(SALIDA[[#This Row],[CODIGO]],STOCKSANLUIS[],7,FALSE)=0,"PRODUCTO SIN STOCK/UBICACIÓN",VLOOKUP(SALIDA[[#This Row],[CODIGO]],STOCKSANLUIS[],7,FALSE))</f>
        <v>C</v>
      </c>
      <c r="I3443" s="10"/>
      <c r="J3443" t="str">
        <f>SALIDA[[#This Row],[CODIGO]]&amp;"       "&amp;SALIDA[[#This Row],[FAMILIA]]</f>
        <v>02043       NU CALGON</v>
      </c>
      <c r="K3443">
        <f>VLOOKUP(SALIDA[[#This Row],[CODIGO]],STOCK_STARSOFT[],5,FALSE)</f>
        <v>9.0050089999999994</v>
      </c>
      <c r="L3443">
        <f>SALIDA[[#This Row],[CANTIDAD]]*SALIDA[[#This Row],[PRECIO UND]]</f>
        <v>18.010017999999999</v>
      </c>
    </row>
    <row r="3444" spans="1:12" x14ac:dyDescent="0.25">
      <c r="A3444" s="6" t="s">
        <v>3098</v>
      </c>
      <c r="B3444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444" s="153">
        <v>46108</v>
      </c>
      <c r="D3444">
        <v>4</v>
      </c>
      <c r="E3444">
        <f>IF(VLOOKUP(SALIDA[[#This Row],[CODIGO]],STOCKSANLUIS[],6,FALSE)=0,"PRODUCTO SIN STOCK/UBICACIÓN",VLOOKUP(SALIDA[[#This Row],[CODIGO]],STOCKSANLUIS[],6,FALSE))</f>
        <v>1</v>
      </c>
      <c r="F3444">
        <f>SALIDA[[#This Row],[CANTIDAD]]/SALIDA[[#This Row],[UND MEDIDA]]</f>
        <v>4</v>
      </c>
      <c r="G3444" t="str">
        <f>VLOOKUP(SALIDA[[#This Row],[CODIGO]],FAMILIAS[],4,FALSE)</f>
        <v>TEMP BLUE</v>
      </c>
      <c r="H3444" s="10" t="str">
        <f>IF(VLOOKUP(SALIDA[[#This Row],[CODIGO]],STOCKSANLUIS[],7,FALSE)=0,"PRODUCTO SIN STOCK/UBICACIÓN",VLOOKUP(SALIDA[[#This Row],[CODIGO]],STOCKSANLUIS[],7,FALSE))</f>
        <v>B</v>
      </c>
      <c r="I3444" s="10" t="s">
        <v>19536</v>
      </c>
      <c r="J3444" t="str">
        <f>SALIDA[[#This Row],[CODIGO]]&amp;"       "&amp;SALIDA[[#This Row],[FAMILIA]]</f>
        <v>02496       TEMP BLUE</v>
      </c>
      <c r="K3444">
        <f>VLOOKUP(SALIDA[[#This Row],[CODIGO]],STOCK_STARSOFT[],5,FALSE)</f>
        <v>310.31848400000001</v>
      </c>
      <c r="L3444">
        <f>SALIDA[[#This Row],[CANTIDAD]]*SALIDA[[#This Row],[PRECIO UND]]</f>
        <v>1241.273936</v>
      </c>
    </row>
    <row r="3445" spans="1:12" x14ac:dyDescent="0.25">
      <c r="A3445" s="6" t="s">
        <v>2431</v>
      </c>
      <c r="B3445" s="100" t="str">
        <f>VLOOKUP(SALIDA[[#This Row],[CODIGO]],STOCKSANLUIS[],2,FALSE)</f>
        <v>CONTROLADOR DIGITAL DE PRESIÓN PCT-410 EW PLUS - VER.05 - 90-220 VAC - FULL GAUGE (INCLUYE TRANSFORMADOR) - WHITE</v>
      </c>
      <c r="C3445" s="153">
        <v>46108</v>
      </c>
      <c r="D3445">
        <v>1</v>
      </c>
      <c r="E3445">
        <f>IF(VLOOKUP(SALIDA[[#This Row],[CODIGO]],STOCKSANLUIS[],6,FALSE)=0,"PRODUCTO SIN STOCK/UBICACIÓN",VLOOKUP(SALIDA[[#This Row],[CODIGO]],STOCKSANLUIS[],6,FALSE))</f>
        <v>1</v>
      </c>
      <c r="F3445">
        <f>SALIDA[[#This Row],[CANTIDAD]]/SALIDA[[#This Row],[UND MEDIDA]]</f>
        <v>1</v>
      </c>
      <c r="G3445" t="str">
        <f>VLOOKUP(SALIDA[[#This Row],[CODIGO]],FAMILIAS[],4,FALSE)</f>
        <v>FULL GAUGE</v>
      </c>
      <c r="H3445" s="10" t="str">
        <f>IF(VLOOKUP(SALIDA[[#This Row],[CODIGO]],STOCKSANLUIS[],7,FALSE)=0,"PRODUCTO SIN STOCK/UBICACIÓN",VLOOKUP(SALIDA[[#This Row],[CODIGO]],STOCKSANLUIS[],7,FALSE))</f>
        <v>C</v>
      </c>
      <c r="I3445" s="10"/>
      <c r="J3445" t="str">
        <f>SALIDA[[#This Row],[CODIGO]]&amp;"       "&amp;SALIDA[[#This Row],[FAMILIA]]</f>
        <v>02013       FULL GAUGE</v>
      </c>
      <c r="K3445">
        <f>VLOOKUP(SALIDA[[#This Row],[CODIGO]],STOCK_STARSOFT[],5,FALSE)</f>
        <v>61.461271000000004</v>
      </c>
      <c r="L3445">
        <f>SALIDA[[#This Row],[CANTIDAD]]*SALIDA[[#This Row],[PRECIO UND]]</f>
        <v>61.461271000000004</v>
      </c>
    </row>
    <row r="3446" spans="1:12" x14ac:dyDescent="0.25">
      <c r="A3446" s="6" t="s">
        <v>607</v>
      </c>
      <c r="B3446" s="100" t="str">
        <f>VLOOKUP(SALIDA[[#This Row],[CODIGO]],STOCKSANLUIS[],2,FALSE)</f>
        <v>TRANSDUCTOR DE PRESION SB-69-500A - FULL GAUGE - (PARA PCT-100-120-410)</v>
      </c>
      <c r="C3446" s="153">
        <v>46108</v>
      </c>
      <c r="D3446">
        <v>1</v>
      </c>
      <c r="E3446">
        <f>IF(VLOOKUP(SALIDA[[#This Row],[CODIGO]],STOCKSANLUIS[],6,FALSE)=0,"PRODUCTO SIN STOCK/UBICACIÓN",VLOOKUP(SALIDA[[#This Row],[CODIGO]],STOCKSANLUIS[],6,FALSE))</f>
        <v>1</v>
      </c>
      <c r="F3446">
        <f>SALIDA[[#This Row],[CANTIDAD]]/SALIDA[[#This Row],[UND MEDIDA]]</f>
        <v>1</v>
      </c>
      <c r="G3446" t="str">
        <f>VLOOKUP(SALIDA[[#This Row],[CODIGO]],FAMILIAS[],4,FALSE)</f>
        <v>FULL GAUGE</v>
      </c>
      <c r="H3446" s="10" t="str">
        <f>IF(VLOOKUP(SALIDA[[#This Row],[CODIGO]],STOCKSANLUIS[],7,FALSE)=0,"PRODUCTO SIN STOCK/UBICACIÓN",VLOOKUP(SALIDA[[#This Row],[CODIGO]],STOCKSANLUIS[],7,FALSE))</f>
        <v>A</v>
      </c>
      <c r="I3446" s="10"/>
      <c r="J3446" t="str">
        <f>SALIDA[[#This Row],[CODIGO]]&amp;"       "&amp;SALIDA[[#This Row],[FAMILIA]]</f>
        <v>00596       FULL GAUGE</v>
      </c>
      <c r="K3446">
        <f>VLOOKUP(SALIDA[[#This Row],[CODIGO]],STOCK_STARSOFT[],5,FALSE)</f>
        <v>59.845587000000002</v>
      </c>
      <c r="L3446">
        <f>SALIDA[[#This Row],[CANTIDAD]]*SALIDA[[#This Row],[PRECIO UND]]</f>
        <v>59.845587000000002</v>
      </c>
    </row>
    <row r="3447" spans="1:12" x14ac:dyDescent="0.25">
      <c r="A3447" s="6" t="s">
        <v>2539</v>
      </c>
      <c r="B3447" s="100" t="str">
        <f>VLOOKUP(SALIDA[[#This Row],[CODIGO]],STOCKSANLUIS[],2,FALSE)</f>
        <v>CONTROLADOR DE TEMPERATURA DIGITAL MT-543EW PLUS DE 4 ETAPAS C/ALARMA - VER.06 - 115/220 VAC - FULL GAUGE - WHITE</v>
      </c>
      <c r="C3447" s="153">
        <v>46108</v>
      </c>
      <c r="D3447">
        <v>1</v>
      </c>
      <c r="E3447">
        <f>IF(VLOOKUP(SALIDA[[#This Row],[CODIGO]],STOCKSANLUIS[],6,FALSE)=0,"PRODUCTO SIN STOCK/UBICACIÓN",VLOOKUP(SALIDA[[#This Row],[CODIGO]],STOCKSANLUIS[],6,FALSE))</f>
        <v>1</v>
      </c>
      <c r="F3447">
        <f>SALIDA[[#This Row],[CANTIDAD]]/SALIDA[[#This Row],[UND MEDIDA]]</f>
        <v>1</v>
      </c>
      <c r="G3447" t="str">
        <f>VLOOKUP(SALIDA[[#This Row],[CODIGO]],FAMILIAS[],4,FALSE)</f>
        <v>FULL GAUGE</v>
      </c>
      <c r="H3447" s="10" t="str">
        <f>IF(VLOOKUP(SALIDA[[#This Row],[CODIGO]],STOCKSANLUIS[],7,FALSE)=0,"PRODUCTO SIN STOCK/UBICACIÓN",VLOOKUP(SALIDA[[#This Row],[CODIGO]],STOCKSANLUIS[],7,FALSE))</f>
        <v>A</v>
      </c>
      <c r="I3447" s="10"/>
      <c r="J3447" t="str">
        <f>SALIDA[[#This Row],[CODIGO]]&amp;"       "&amp;SALIDA[[#This Row],[FAMILIA]]</f>
        <v>02081       FULL GAUGE</v>
      </c>
      <c r="K3447">
        <f>VLOOKUP(SALIDA[[#This Row],[CODIGO]],STOCK_STARSOFT[],5,FALSE)</f>
        <v>33.869329</v>
      </c>
      <c r="L3447">
        <f>SALIDA[[#This Row],[CANTIDAD]]*SALIDA[[#This Row],[PRECIO UND]]</f>
        <v>33.869329</v>
      </c>
    </row>
    <row r="3448" spans="1:12" x14ac:dyDescent="0.25">
      <c r="A3448" s="6" t="s">
        <v>2054</v>
      </c>
      <c r="B3448" s="100" t="str">
        <f>VLOOKUP(SALIDA[[#This Row],[CODIGO]],STOCKSANLUIS[],2,FALSE)</f>
        <v xml:space="preserve">SENSOR DE TEMPERATURA - SB-59 - 2.5M -  FULL GAUGE </v>
      </c>
      <c r="C3448" s="153">
        <v>46108</v>
      </c>
      <c r="D3448">
        <v>3</v>
      </c>
      <c r="E3448">
        <f>IF(VLOOKUP(SALIDA[[#This Row],[CODIGO]],STOCKSANLUIS[],6,FALSE)=0,"PRODUCTO SIN STOCK/UBICACIÓN",VLOOKUP(SALIDA[[#This Row],[CODIGO]],STOCKSANLUIS[],6,FALSE))</f>
        <v>1</v>
      </c>
      <c r="F3448">
        <f>SALIDA[[#This Row],[CANTIDAD]]/SALIDA[[#This Row],[UND MEDIDA]]</f>
        <v>3</v>
      </c>
      <c r="G3448" t="str">
        <f>VLOOKUP(SALIDA[[#This Row],[CODIGO]],FAMILIAS[],4,FALSE)</f>
        <v>FULL GAUGE</v>
      </c>
      <c r="H3448" s="10" t="str">
        <f>IF(VLOOKUP(SALIDA[[#This Row],[CODIGO]],STOCKSANLUIS[],7,FALSE)=0,"PRODUCTO SIN STOCK/UBICACIÓN",VLOOKUP(SALIDA[[#This Row],[CODIGO]],STOCKSANLUIS[],7,FALSE))</f>
        <v>C</v>
      </c>
      <c r="I3448" s="10"/>
      <c r="J3448" t="str">
        <f>SALIDA[[#This Row],[CODIGO]]&amp;"       "&amp;SALIDA[[#This Row],[FAMILIA]]</f>
        <v>01806       FULL GAUGE</v>
      </c>
      <c r="K3448">
        <f>VLOOKUP(SALIDA[[#This Row],[CODIGO]],STOCK_STARSOFT[],5,FALSE)</f>
        <v>8.664358</v>
      </c>
      <c r="L3448">
        <f>SALIDA[[#This Row],[CANTIDAD]]*SALIDA[[#This Row],[PRECIO UND]]</f>
        <v>25.993074</v>
      </c>
    </row>
    <row r="3449" spans="1:12" x14ac:dyDescent="0.25">
      <c r="A3449" s="6" t="s">
        <v>3291</v>
      </c>
      <c r="B3449" s="100" t="str">
        <f>VLOOKUP(SALIDA[[#This Row],[CODIGO]],STOCKSANLUIS[],2,FALSE)</f>
        <v>VALVULA PARA AGUA HELADA FAN &amp; COIL 2 VIAS 1/2" DIAMETRO  CON ACTUADOR  220V JOHNSON CONTROLS - VLC2200FC-C</v>
      </c>
      <c r="C3449" s="153">
        <v>46109</v>
      </c>
      <c r="D3449">
        <v>27</v>
      </c>
      <c r="E3449">
        <f>IF(VLOOKUP(SALIDA[[#This Row],[CODIGO]],STOCKSANLUIS[],6,FALSE)=0,"PRODUCTO SIN STOCK/UBICACIÓN",VLOOKUP(SALIDA[[#This Row],[CODIGO]],STOCKSANLUIS[],6,FALSE))</f>
        <v>1</v>
      </c>
      <c r="F3449">
        <f>SALIDA[[#This Row],[CANTIDAD]]/SALIDA[[#This Row],[UND MEDIDA]]</f>
        <v>27</v>
      </c>
      <c r="G3449" t="str">
        <f>VLOOKUP(SALIDA[[#This Row],[CODIGO]],FAMILIAS[],4,FALSE)</f>
        <v>JOHNSON CONTROLS</v>
      </c>
      <c r="H3449" s="10" t="str">
        <f>IF(VLOOKUP(SALIDA[[#This Row],[CODIGO]],STOCKSANLUIS[],7,FALSE)=0,"PRODUCTO SIN STOCK/UBICACIÓN",VLOOKUP(SALIDA[[#This Row],[CODIGO]],STOCKSANLUIS[],7,FALSE))</f>
        <v>A</v>
      </c>
      <c r="I3449" s="10"/>
      <c r="J3449" t="str">
        <f>SALIDA[[#This Row],[CODIGO]]&amp;"       "&amp;SALIDA[[#This Row],[FAMILIA]]</f>
        <v>02713       JOHNSON CONTROLS</v>
      </c>
      <c r="K3449">
        <f>VLOOKUP(SALIDA[[#This Row],[CODIGO]],STOCK_STARSOFT[],5,FALSE)</f>
        <v>19.53922</v>
      </c>
      <c r="L3449">
        <f>SALIDA[[#This Row],[CANTIDAD]]*SALIDA[[#This Row],[PRECIO UND]]</f>
        <v>527.55894000000001</v>
      </c>
    </row>
    <row r="3450" spans="1:12" x14ac:dyDescent="0.25">
      <c r="A3450" s="6" t="s">
        <v>3293</v>
      </c>
      <c r="B3450" s="100" t="str">
        <f>VLOOKUP(SALIDA[[#This Row],[CODIGO]],STOCKSANLUIS[],2,FALSE)</f>
        <v>VALVULA PARA AGUA HELADA FAN &amp; COIL 2 VIAS 3/4" DIAMETRO  CON ACTUADOR  220V JOHNSON CONTROLS - VLC2200GC-C</v>
      </c>
      <c r="C3450" s="153">
        <v>46109</v>
      </c>
      <c r="D3450">
        <v>30</v>
      </c>
      <c r="E3450">
        <f>IF(VLOOKUP(SALIDA[[#This Row],[CODIGO]],STOCKSANLUIS[],6,FALSE)=0,"PRODUCTO SIN STOCK/UBICACIÓN",VLOOKUP(SALIDA[[#This Row],[CODIGO]],STOCKSANLUIS[],6,FALSE))</f>
        <v>1</v>
      </c>
      <c r="F3450">
        <f>SALIDA[[#This Row],[CANTIDAD]]/SALIDA[[#This Row],[UND MEDIDA]]</f>
        <v>30</v>
      </c>
      <c r="G3450" t="str">
        <f>VLOOKUP(SALIDA[[#This Row],[CODIGO]],FAMILIAS[],4,FALSE)</f>
        <v>JOHNSON CONTROLS</v>
      </c>
      <c r="H3450" s="10" t="str">
        <f>IF(VLOOKUP(SALIDA[[#This Row],[CODIGO]],STOCKSANLUIS[],7,FALSE)=0,"PRODUCTO SIN STOCK/UBICACIÓN",VLOOKUP(SALIDA[[#This Row],[CODIGO]],STOCKSANLUIS[],7,FALSE))</f>
        <v>A</v>
      </c>
      <c r="I3450" s="10"/>
      <c r="J3450" t="str">
        <f>SALIDA[[#This Row],[CODIGO]]&amp;"       "&amp;SALIDA[[#This Row],[FAMILIA]]</f>
        <v>02714       JOHNSON CONTROLS</v>
      </c>
      <c r="K3450">
        <f>VLOOKUP(SALIDA[[#This Row],[CODIGO]],STOCK_STARSOFT[],5,FALSE)</f>
        <v>13.849964</v>
      </c>
      <c r="L3450">
        <f>SALIDA[[#This Row],[CANTIDAD]]*SALIDA[[#This Row],[PRECIO UND]]</f>
        <v>415.49892</v>
      </c>
    </row>
    <row r="3451" spans="1:12" x14ac:dyDescent="0.25">
      <c r="A3451" s="6" t="s">
        <v>19181</v>
      </c>
      <c r="B3451" s="100" t="str">
        <f>VLOOKUP(SALIDA[[#This Row],[CODIGO]],STOCKSANLUIS[],2,FALSE)</f>
        <v>EQUIPO DE A/A MINI SPLIT FRIO SOLO INVERTER - 18000 BTU/H - R410A - 220V/1PH/60HZ - DAIKIN - GL - AHRI USA CERTIFICATED - FTKS18GL216A/RKS18GL216A</v>
      </c>
      <c r="C3451" s="153">
        <v>46109</v>
      </c>
      <c r="D3451">
        <v>9</v>
      </c>
      <c r="E3451">
        <f>IF(VLOOKUP(SALIDA[[#This Row],[CODIGO]],STOCKSANLUIS[],6,FALSE)=0,"PRODUCTO SIN STOCK/UBICACIÓN",VLOOKUP(SALIDA[[#This Row],[CODIGO]],STOCKSANLUIS[],6,FALSE))</f>
        <v>1</v>
      </c>
      <c r="F3451">
        <f>SALIDA[[#This Row],[CANTIDAD]]/SALIDA[[#This Row],[UND MEDIDA]]</f>
        <v>9</v>
      </c>
      <c r="G3451" t="str">
        <f>VLOOKUP(SALIDA[[#This Row],[CODIGO]],FAMILIAS[],4,FALSE)</f>
        <v>DAIKIN</v>
      </c>
      <c r="H3451" s="10" t="str">
        <f>IF(VLOOKUP(SALIDA[[#This Row],[CODIGO]],STOCKSANLUIS[],7,FALSE)=0,"PRODUCTO SIN STOCK/UBICACIÓN",VLOOKUP(SALIDA[[#This Row],[CODIGO]],STOCKSANLUIS[],7,FALSE))</f>
        <v>C</v>
      </c>
      <c r="I3451" s="10" t="s">
        <v>19536</v>
      </c>
      <c r="J3451" t="str">
        <f>SALIDA[[#This Row],[CODIGO]]&amp;"       "&amp;SALIDA[[#This Row],[FAMILIA]]</f>
        <v>03454       DAIKIN</v>
      </c>
      <c r="K3451">
        <f>VLOOKUP(SALIDA[[#This Row],[CODIGO]],STOCK_STARSOFT[],5,FALSE)</f>
        <v>360.97774299999998</v>
      </c>
      <c r="L3451">
        <f>SALIDA[[#This Row],[CANTIDAD]]*SALIDA[[#This Row],[PRECIO UND]]</f>
        <v>3248.7996869999997</v>
      </c>
    </row>
    <row r="3452" spans="1:12" x14ac:dyDescent="0.25">
      <c r="A3452" s="6" t="s">
        <v>22024</v>
      </c>
      <c r="B3452" s="100" t="str">
        <f>VLOOKUP(SALIDA[[#This Row],[CODIGO]],STOCKSANLUIS[],2,FALSE)</f>
        <v>CONDENSADOR DE 60000 BTU/H CDU VERTICAL R410A 208-230V/60HZ/3PH - VIKING "VIKINGO" - PROUDLY DESIGNED IN USA - BLUE FIN PROTECTION - XJCVR4-60-5-T - MADE IN P.R.C.</v>
      </c>
      <c r="C3452" s="153">
        <v>46109</v>
      </c>
      <c r="D3452">
        <v>1</v>
      </c>
      <c r="E3452">
        <f>IF(VLOOKUP(SALIDA[[#This Row],[CODIGO]],STOCKSANLUIS[],6,FALSE)=0,"PRODUCTO SIN STOCK/UBICACIÓN",VLOOKUP(SALIDA[[#This Row],[CODIGO]],STOCKSANLUIS[],6,FALSE))</f>
        <v>1</v>
      </c>
      <c r="F3452">
        <f>SALIDA[[#This Row],[CANTIDAD]]/SALIDA[[#This Row],[UND MEDIDA]]</f>
        <v>1</v>
      </c>
      <c r="G3452" t="str">
        <f>VLOOKUP(SALIDA[[#This Row],[CODIGO]],FAMILIAS[],4,FALSE)</f>
        <v>VIKING</v>
      </c>
      <c r="H3452" s="10" t="str">
        <f>IF(VLOOKUP(SALIDA[[#This Row],[CODIGO]],STOCKSANLUIS[],7,FALSE)=0,"PRODUCTO SIN STOCK/UBICACIÓN",VLOOKUP(SALIDA[[#This Row],[CODIGO]],STOCKSANLUIS[],7,FALSE))</f>
        <v>B</v>
      </c>
      <c r="I3452" s="10"/>
      <c r="J3452" t="str">
        <f>SALIDA[[#This Row],[CODIGO]]&amp;"       "&amp;SALIDA[[#This Row],[FAMILIA]]</f>
        <v>03540       VIKING</v>
      </c>
      <c r="K3452">
        <f>VLOOKUP(SALIDA[[#This Row],[CODIGO]],STOCK_STARSOFT[],5,FALSE)</f>
        <v>483.00669699999997</v>
      </c>
      <c r="L3452">
        <f>SALIDA[[#This Row],[CANTIDAD]]*SALIDA[[#This Row],[PRECIO UND]]</f>
        <v>483.00669699999997</v>
      </c>
    </row>
    <row r="3453" spans="1:12" x14ac:dyDescent="0.25">
      <c r="A3453" s="6" t="s">
        <v>22022</v>
      </c>
      <c r="B3453" s="100" t="str">
        <f>VLOOKUP(SALIDA[[#This Row],[CODIGO]],STOCKSANLUIS[],2,FALSE)</f>
        <v>EVAPORADOR PISO TECHO 60000 BTU/H EVAP R410A 208-230V/60HZ/1PH - VIKING "VIKINGO" - PROUDLY DESIGNED IN USA - BLUE FIN PROTECTION - XJCFRI-4-60-3-T - MADE IN P.R.C.</v>
      </c>
      <c r="C3453" s="153">
        <v>46109</v>
      </c>
      <c r="D3453">
        <v>1</v>
      </c>
      <c r="E3453">
        <f>IF(VLOOKUP(SALIDA[[#This Row],[CODIGO]],STOCKSANLUIS[],6,FALSE)=0,"PRODUCTO SIN STOCK/UBICACIÓN",VLOOKUP(SALIDA[[#This Row],[CODIGO]],STOCKSANLUIS[],6,FALSE))</f>
        <v>1</v>
      </c>
      <c r="F3453">
        <f>SALIDA[[#This Row],[CANTIDAD]]/SALIDA[[#This Row],[UND MEDIDA]]</f>
        <v>1</v>
      </c>
      <c r="G3453" t="str">
        <f>VLOOKUP(SALIDA[[#This Row],[CODIGO]],FAMILIAS[],4,FALSE)</f>
        <v>VIKING</v>
      </c>
      <c r="H3453" s="10" t="str">
        <f>IF(VLOOKUP(SALIDA[[#This Row],[CODIGO]],STOCKSANLUIS[],7,FALSE)=0,"PRODUCTO SIN STOCK/UBICACIÓN",VLOOKUP(SALIDA[[#This Row],[CODIGO]],STOCKSANLUIS[],7,FALSE))</f>
        <v>B</v>
      </c>
      <c r="I3453" s="10"/>
      <c r="J3453" t="str">
        <f>SALIDA[[#This Row],[CODIGO]]&amp;"       "&amp;SALIDA[[#This Row],[FAMILIA]]</f>
        <v>03539       VIKING</v>
      </c>
      <c r="K3453">
        <f>VLOOKUP(SALIDA[[#This Row],[CODIGO]],STOCK_STARSOFT[],5,FALSE)</f>
        <v>243.640547</v>
      </c>
      <c r="L3453">
        <f>SALIDA[[#This Row],[CANTIDAD]]*SALIDA[[#This Row],[PRECIO UND]]</f>
        <v>243.640547</v>
      </c>
    </row>
    <row r="3454" spans="1:12" x14ac:dyDescent="0.25">
      <c r="A3454" s="6" t="s">
        <v>19225</v>
      </c>
      <c r="B3454" s="100" t="str">
        <f>VLOOKUP(SALIDA[[#This Row],[CODIGO]],STOCKSANLUIS[],2,FALSE)</f>
        <v>EXTRACTOR HELICOCENTRIFUGO - DIAMETRO 100 MM (4") - 220V/1PH/60HZ - STAR COLD - MF-100P (EQV TD250/100)</v>
      </c>
      <c r="C3454" s="153">
        <v>46109</v>
      </c>
      <c r="D3454">
        <v>2</v>
      </c>
      <c r="E3454">
        <f>IF(VLOOKUP(SALIDA[[#This Row],[CODIGO]],STOCKSANLUIS[],6,FALSE)=0,"PRODUCTO SIN STOCK/UBICACIÓN",VLOOKUP(SALIDA[[#This Row],[CODIGO]],STOCKSANLUIS[],6,FALSE))</f>
        <v>1</v>
      </c>
      <c r="F3454">
        <f>SALIDA[[#This Row],[CANTIDAD]]/SALIDA[[#This Row],[UND MEDIDA]]</f>
        <v>2</v>
      </c>
      <c r="G3454" t="str">
        <f>VLOOKUP(SALIDA[[#This Row],[CODIGO]],FAMILIAS[],4,FALSE)</f>
        <v>STAR COLD</v>
      </c>
      <c r="H3454" s="10" t="str">
        <f>IF(VLOOKUP(SALIDA[[#This Row],[CODIGO]],STOCKSANLUIS[],7,FALSE)=0,"PRODUCTO SIN STOCK/UBICACIÓN",VLOOKUP(SALIDA[[#This Row],[CODIGO]],STOCKSANLUIS[],7,FALSE))</f>
        <v>A</v>
      </c>
      <c r="I3454" s="10"/>
      <c r="J3454" t="str">
        <f>SALIDA[[#This Row],[CODIGO]]&amp;"       "&amp;SALIDA[[#This Row],[FAMILIA]]</f>
        <v>03478       STAR COLD</v>
      </c>
      <c r="K3454">
        <f>VLOOKUP(SALIDA[[#This Row],[CODIGO]],STOCK_STARSOFT[],5,FALSE)</f>
        <v>11.528663</v>
      </c>
      <c r="L3454">
        <f>SALIDA[[#This Row],[CANTIDAD]]*SALIDA[[#This Row],[PRECIO UND]]</f>
        <v>23.057326</v>
      </c>
    </row>
    <row r="3455" spans="1:12" x14ac:dyDescent="0.25">
      <c r="A3455" s="6" t="s">
        <v>3062</v>
      </c>
      <c r="B3455" s="100" t="str">
        <f>VLOOKUP(SALIDA[[#This Row],[CODIGO]],STOCKSANLUIS[],2,FALSE)</f>
        <v>CAPACITOR DE 35 MFD X 440 VAC - 35X440 - EVERWELL</v>
      </c>
      <c r="C3455" s="153">
        <v>46109</v>
      </c>
      <c r="D3455">
        <v>1</v>
      </c>
      <c r="E3455">
        <f>IF(VLOOKUP(SALIDA[[#This Row],[CODIGO]],STOCKSANLUIS[],6,FALSE)=0,"PRODUCTO SIN STOCK/UBICACIÓN",VLOOKUP(SALIDA[[#This Row],[CODIGO]],STOCKSANLUIS[],6,FALSE))</f>
        <v>1</v>
      </c>
      <c r="F3455">
        <f>SALIDA[[#This Row],[CANTIDAD]]/SALIDA[[#This Row],[UND MEDIDA]]</f>
        <v>1</v>
      </c>
      <c r="G3455" t="str">
        <f>VLOOKUP(SALIDA[[#This Row],[CODIGO]],FAMILIAS[],4,FALSE)</f>
        <v>EVERWELL</v>
      </c>
      <c r="H3455" s="10" t="str">
        <f>IF(VLOOKUP(SALIDA[[#This Row],[CODIGO]],STOCKSANLUIS[],7,FALSE)=0,"PRODUCTO SIN STOCK/UBICACIÓN",VLOOKUP(SALIDA[[#This Row],[CODIGO]],STOCKSANLUIS[],7,FALSE))</f>
        <v>A</v>
      </c>
      <c r="I3455" s="10"/>
      <c r="J3455" t="str">
        <f>SALIDA[[#This Row],[CODIGO]]&amp;"       "&amp;SALIDA[[#This Row],[FAMILIA]]</f>
        <v>02463       EVERWELL</v>
      </c>
      <c r="K3455">
        <f>VLOOKUP(SALIDA[[#This Row],[CODIGO]],STOCK_STARSOFT[],5,FALSE)</f>
        <v>1.3037909999999999</v>
      </c>
      <c r="L3455">
        <f>SALIDA[[#This Row],[CANTIDAD]]*SALIDA[[#This Row],[PRECIO UND]]</f>
        <v>1.3037909999999999</v>
      </c>
    </row>
    <row r="3456" spans="1:12" x14ac:dyDescent="0.25">
      <c r="A3456" s="6" t="s">
        <v>22052</v>
      </c>
      <c r="B3456" s="100" t="str">
        <f>VLOOKUP(SALIDA[[#This Row],[CODIGO]],STOCKSANLUIS[],2,FALSE)</f>
        <v>BOMBA DE CONDENSADO STAR COLD  DE 230V-1F-60HZ TANQUE BAJO (INCLUYE MANGUERA) SI-1805</v>
      </c>
      <c r="C3456" s="153">
        <v>46109</v>
      </c>
      <c r="D3456">
        <v>1</v>
      </c>
      <c r="E3456">
        <f>IF(VLOOKUP(SALIDA[[#This Row],[CODIGO]],STOCKSANLUIS[],6,FALSE)=0,"PRODUCTO SIN STOCK/UBICACIÓN",VLOOKUP(SALIDA[[#This Row],[CODIGO]],STOCKSANLUIS[],6,FALSE))</f>
        <v>1</v>
      </c>
      <c r="F3456">
        <f>SALIDA[[#This Row],[CANTIDAD]]/SALIDA[[#This Row],[UND MEDIDA]]</f>
        <v>1</v>
      </c>
      <c r="G3456" t="str">
        <f>VLOOKUP(SALIDA[[#This Row],[CODIGO]],FAMILIAS[],4,FALSE)</f>
        <v>STAR COLD</v>
      </c>
      <c r="H3456" s="10" t="str">
        <f>IF(VLOOKUP(SALIDA[[#This Row],[CODIGO]],STOCKSANLUIS[],7,FALSE)=0,"PRODUCTO SIN STOCK/UBICACIÓN",VLOOKUP(SALIDA[[#This Row],[CODIGO]],STOCKSANLUIS[],7,FALSE))</f>
        <v>B/C</v>
      </c>
      <c r="I3456" s="10"/>
      <c r="J3456" t="str">
        <f>SALIDA[[#This Row],[CODIGO]]&amp;"       "&amp;SALIDA[[#This Row],[FAMILIA]]</f>
        <v>03544       STAR COLD</v>
      </c>
      <c r="K3456">
        <f>VLOOKUP(SALIDA[[#This Row],[CODIGO]],STOCK_STARSOFT[],5,FALSE)</f>
        <v>19.413727000000002</v>
      </c>
      <c r="L3456">
        <f>SALIDA[[#This Row],[CANTIDAD]]*SALIDA[[#This Row],[PRECIO UND]]</f>
        <v>19.413727000000002</v>
      </c>
    </row>
    <row r="3457" spans="1:12" x14ac:dyDescent="0.25">
      <c r="A3457" s="6" t="s">
        <v>19227</v>
      </c>
      <c r="B3457" s="100" t="str">
        <f>VLOOKUP(SALIDA[[#This Row],[CODIGO]],STOCKSANLUIS[],2,FALSE)</f>
        <v>EXTRACTOR HELICOCENTRIFUGO - DIAMETRO 200 MM (8") - 220V/1PH/60HZ - STAR COLD - MF-200P (EQV TD800/200)</v>
      </c>
      <c r="C3457" s="153">
        <v>46111</v>
      </c>
      <c r="D3457">
        <v>1</v>
      </c>
      <c r="E3457">
        <f>IF(VLOOKUP(SALIDA[[#This Row],[CODIGO]],STOCKSANLUIS[],6,FALSE)=0,"PRODUCTO SIN STOCK/UBICACIÓN",VLOOKUP(SALIDA[[#This Row],[CODIGO]],STOCKSANLUIS[],6,FALSE))</f>
        <v>1</v>
      </c>
      <c r="F3457">
        <f>SALIDA[[#This Row],[CANTIDAD]]/SALIDA[[#This Row],[UND MEDIDA]]</f>
        <v>1</v>
      </c>
      <c r="G3457" t="str">
        <f>VLOOKUP(SALIDA[[#This Row],[CODIGO]],FAMILIAS[],4,FALSE)</f>
        <v>STAR COLD</v>
      </c>
      <c r="H3457" s="10" t="str">
        <f>IF(VLOOKUP(SALIDA[[#This Row],[CODIGO]],STOCKSANLUIS[],7,FALSE)=0,"PRODUCTO SIN STOCK/UBICACIÓN",VLOOKUP(SALIDA[[#This Row],[CODIGO]],STOCKSANLUIS[],7,FALSE))</f>
        <v>A</v>
      </c>
      <c r="I3457" s="10"/>
      <c r="J3457" t="str">
        <f>SALIDA[[#This Row],[CODIGO]]&amp;"       "&amp;SALIDA[[#This Row],[FAMILIA]]</f>
        <v>03480       STAR COLD</v>
      </c>
      <c r="K3457">
        <f>VLOOKUP(SALIDA[[#This Row],[CODIGO]],STOCK_STARSOFT[],5,FALSE)</f>
        <v>21.215007</v>
      </c>
      <c r="L3457">
        <f>SALIDA[[#This Row],[CANTIDAD]]*SALIDA[[#This Row],[PRECIO UND]]</f>
        <v>21.215007</v>
      </c>
    </row>
    <row r="3458" spans="1:12" x14ac:dyDescent="0.25">
      <c r="A3458" s="6" t="s">
        <v>3816</v>
      </c>
      <c r="B3458" s="100" t="str">
        <f>VLOOKUP(SALIDA[[#This Row],[CODIGO]],STOCKSANLUIS[],2,FALSE)</f>
        <v>MANGA AISLANTE CLASS 1 - 5/8"ID X 1/2"THK - WINCELL</v>
      </c>
      <c r="C3458" s="153">
        <v>46111</v>
      </c>
      <c r="D3458">
        <v>6</v>
      </c>
      <c r="E3458">
        <f>IF(VLOOKUP(SALIDA[[#This Row],[CODIGO]],STOCKSANLUIS[],6,FALSE)=0,"PRODUCTO SIN STOCK/UBICACIÓN",VLOOKUP(SALIDA[[#This Row],[CODIGO]],STOCKSANLUIS[],6,FALSE))</f>
        <v>1</v>
      </c>
      <c r="F3458">
        <f>SALIDA[[#This Row],[CANTIDAD]]/SALIDA[[#This Row],[UND MEDIDA]]</f>
        <v>6</v>
      </c>
      <c r="G3458" t="str">
        <f>VLOOKUP(SALIDA[[#This Row],[CODIGO]],FAMILIAS[],4,FALSE)</f>
        <v>WINCELL</v>
      </c>
      <c r="H3458" s="10" t="str">
        <f>IF(VLOOKUP(SALIDA[[#This Row],[CODIGO]],STOCKSANLUIS[],7,FALSE)=0,"PRODUCTO SIN STOCK/UBICACIÓN",VLOOKUP(SALIDA[[#This Row],[CODIGO]],STOCKSANLUIS[],7,FALSE))</f>
        <v>A</v>
      </c>
      <c r="I3458" s="10"/>
      <c r="J3458" t="str">
        <f>SALIDA[[#This Row],[CODIGO]]&amp;"       "&amp;SALIDA[[#This Row],[FAMILIA]]</f>
        <v>03249       WINCELL</v>
      </c>
      <c r="K3458">
        <f>VLOOKUP(SALIDA[[#This Row],[CODIGO]],STOCK_STARSOFT[],5,FALSE)</f>
        <v>1.108962</v>
      </c>
      <c r="L3458">
        <f>SALIDA[[#This Row],[CANTIDAD]]*SALIDA[[#This Row],[PRECIO UND]]</f>
        <v>6.653772</v>
      </c>
    </row>
    <row r="3459" spans="1:12" x14ac:dyDescent="0.25">
      <c r="A3459" s="6" t="s">
        <v>2342</v>
      </c>
      <c r="B3459" s="100" t="str">
        <f>VLOOKUP(SALIDA[[#This Row],[CODIGO]],STOCKSANLUIS[],2,FALSE)</f>
        <v>MONITOR DE CONSUMO Y CALIDAD DE LA ENERGIA ENERGYLOG PLUS - VER.01 - 90-220 VAC - FULL GAUGE</v>
      </c>
      <c r="C3459" s="153">
        <v>46111</v>
      </c>
      <c r="D3459">
        <v>1</v>
      </c>
      <c r="E3459">
        <f>IF(VLOOKUP(SALIDA[[#This Row],[CODIGO]],STOCKSANLUIS[],6,FALSE)=0,"PRODUCTO SIN STOCK/UBICACIÓN",VLOOKUP(SALIDA[[#This Row],[CODIGO]],STOCKSANLUIS[],6,FALSE))</f>
        <v>1</v>
      </c>
      <c r="F3459">
        <f>SALIDA[[#This Row],[CANTIDAD]]/SALIDA[[#This Row],[UND MEDIDA]]</f>
        <v>1</v>
      </c>
      <c r="G3459" t="str">
        <f>VLOOKUP(SALIDA[[#This Row],[CODIGO]],FAMILIAS[],4,FALSE)</f>
        <v>FULL GAUGE</v>
      </c>
      <c r="H3459" s="10" t="str">
        <f>IF(VLOOKUP(SALIDA[[#This Row],[CODIGO]],STOCKSANLUIS[],7,FALSE)=0,"PRODUCTO SIN STOCK/UBICACIÓN",VLOOKUP(SALIDA[[#This Row],[CODIGO]],STOCKSANLUIS[],7,FALSE))</f>
        <v>A</v>
      </c>
      <c r="I3459" s="10"/>
      <c r="J3459" t="str">
        <f>SALIDA[[#This Row],[CODIGO]]&amp;"       "&amp;SALIDA[[#This Row],[FAMILIA]]</f>
        <v>01961       FULL GAUGE</v>
      </c>
      <c r="K3459">
        <f>VLOOKUP(SALIDA[[#This Row],[CODIGO]],STOCK_STARSOFT[],5,FALSE)</f>
        <v>88.238677999999993</v>
      </c>
      <c r="L3459">
        <f>SALIDA[[#This Row],[CANTIDAD]]*SALIDA[[#This Row],[PRECIO UND]]</f>
        <v>88.238677999999993</v>
      </c>
    </row>
    <row r="3460" spans="1:12" x14ac:dyDescent="0.25">
      <c r="A3460" s="6" t="s">
        <v>3629</v>
      </c>
      <c r="B3460" s="100" t="str">
        <f>VLOOKUP(SALIDA[[#This Row],[CODIGO]],STOCKSANLUIS[],2,FALSE)</f>
        <v>MOTOVENTILADOR MAER FAN YSWF74L47P4-470N-400S (220V/380V/440V, 60HZ, 4 POLES, 3PH, CL.F,/Y, SUCTION)</v>
      </c>
      <c r="C3460" s="153">
        <v>46111</v>
      </c>
      <c r="D3460">
        <v>1</v>
      </c>
      <c r="E3460">
        <f>IF(VLOOKUP(SALIDA[[#This Row],[CODIGO]],STOCKSANLUIS[],6,FALSE)=0,"PRODUCTO SIN STOCK/UBICACIÓN",VLOOKUP(SALIDA[[#This Row],[CODIGO]],STOCKSANLUIS[],6,FALSE))</f>
        <v>1</v>
      </c>
      <c r="F3460">
        <f>SALIDA[[#This Row],[CANTIDAD]]/SALIDA[[#This Row],[UND MEDIDA]]</f>
        <v>1</v>
      </c>
      <c r="G3460" t="str">
        <f>VLOOKUP(SALIDA[[#This Row],[CODIGO]],FAMILIAS[],4,FALSE)</f>
        <v>MAER FAN</v>
      </c>
      <c r="H3460" s="10" t="str">
        <f>IF(VLOOKUP(SALIDA[[#This Row],[CODIGO]],STOCKSANLUIS[],7,FALSE)=0,"PRODUCTO SIN STOCK/UBICACIÓN",VLOOKUP(SALIDA[[#This Row],[CODIGO]],STOCKSANLUIS[],7,FALSE))</f>
        <v>C</v>
      </c>
      <c r="I3460" s="10"/>
      <c r="J3460" t="str">
        <f>SALIDA[[#This Row],[CODIGO]]&amp;"       "&amp;SALIDA[[#This Row],[FAMILIA]]</f>
        <v>03032       MAER FAN</v>
      </c>
      <c r="K3460">
        <f>VLOOKUP(SALIDA[[#This Row],[CODIGO]],STOCK_STARSOFT[],5,FALSE)</f>
        <v>33.642786999999998</v>
      </c>
      <c r="L3460">
        <f>SALIDA[[#This Row],[CANTIDAD]]*SALIDA[[#This Row],[PRECIO UND]]</f>
        <v>33.642786999999998</v>
      </c>
    </row>
    <row r="3461" spans="1:12" x14ac:dyDescent="0.25">
      <c r="A3461" s="6" t="s">
        <v>19298</v>
      </c>
      <c r="B3461" s="100" t="str">
        <f>VLOOKUP(SALIDA[[#This Row],[CODIGO]],STOCKSANLUIS[],2,FALSE)</f>
        <v>CINTA DE ALUMINIO DE 2" X 54.6 YDS (50MM X 50M) - QTA-250E - EVERFROST - HIGH QUALITY</v>
      </c>
      <c r="C3461" s="153">
        <v>46111</v>
      </c>
      <c r="D3461">
        <v>1</v>
      </c>
      <c r="E3461">
        <f>IF(VLOOKUP(SALIDA[[#This Row],[CODIGO]],STOCKSANLUIS[],6,FALSE)=0,"PRODUCTO SIN STOCK/UBICACIÓN",VLOOKUP(SALIDA[[#This Row],[CODIGO]],STOCKSANLUIS[],6,FALSE))</f>
        <v>1</v>
      </c>
      <c r="F3461">
        <f>SALIDA[[#This Row],[CANTIDAD]]/SALIDA[[#This Row],[UND MEDIDA]]</f>
        <v>1</v>
      </c>
      <c r="G3461" t="str">
        <f>VLOOKUP(SALIDA[[#This Row],[CODIGO]],FAMILIAS[],4,FALSE)</f>
        <v>EVERFROST</v>
      </c>
      <c r="H3461" s="10" t="str">
        <f>IF(VLOOKUP(SALIDA[[#This Row],[CODIGO]],STOCKSANLUIS[],7,FALSE)=0,"PRODUCTO SIN STOCK/UBICACIÓN",VLOOKUP(SALIDA[[#This Row],[CODIGO]],STOCKSANLUIS[],7,FALSE))</f>
        <v>C</v>
      </c>
      <c r="I3461" s="10"/>
      <c r="J3461" t="str">
        <f>SALIDA[[#This Row],[CODIGO]]&amp;"       "&amp;SALIDA[[#This Row],[FAMILIA]]</f>
        <v>03488       EVERFROST</v>
      </c>
      <c r="K3461">
        <f>VLOOKUP(SALIDA[[#This Row],[CODIGO]],STOCK_STARSOFT[],5,FALSE)</f>
        <v>1.7111369999999999</v>
      </c>
      <c r="L3461">
        <f>SALIDA[[#This Row],[CANTIDAD]]*SALIDA[[#This Row],[PRECIO UND]]</f>
        <v>1.7111369999999999</v>
      </c>
    </row>
    <row r="3462" spans="1:12" x14ac:dyDescent="0.25">
      <c r="A3462" s="6" t="s">
        <v>3293</v>
      </c>
      <c r="B3462" s="100" t="str">
        <f>VLOOKUP(SALIDA[[#This Row],[CODIGO]],STOCKSANLUIS[],2,FALSE)</f>
        <v>VALVULA PARA AGUA HELADA FAN &amp; COIL 2 VIAS 3/4" DIAMETRO  CON ACTUADOR  220V JOHNSON CONTROLS - VLC2200GC-C</v>
      </c>
      <c r="C3462" s="153">
        <v>46111</v>
      </c>
      <c r="D3462">
        <v>2</v>
      </c>
      <c r="E3462">
        <f>IF(VLOOKUP(SALIDA[[#This Row],[CODIGO]],STOCKSANLUIS[],6,FALSE)=0,"PRODUCTO SIN STOCK/UBICACIÓN",VLOOKUP(SALIDA[[#This Row],[CODIGO]],STOCKSANLUIS[],6,FALSE))</f>
        <v>1</v>
      </c>
      <c r="F3462">
        <f>SALIDA[[#This Row],[CANTIDAD]]/SALIDA[[#This Row],[UND MEDIDA]]</f>
        <v>2</v>
      </c>
      <c r="G3462" t="str">
        <f>VLOOKUP(SALIDA[[#This Row],[CODIGO]],FAMILIAS[],4,FALSE)</f>
        <v>JOHNSON CONTROLS</v>
      </c>
      <c r="H3462" s="10" t="str">
        <f>IF(VLOOKUP(SALIDA[[#This Row],[CODIGO]],STOCKSANLUIS[],7,FALSE)=0,"PRODUCTO SIN STOCK/UBICACIÓN",VLOOKUP(SALIDA[[#This Row],[CODIGO]],STOCKSANLUIS[],7,FALSE))</f>
        <v>A</v>
      </c>
      <c r="I3462" s="10"/>
      <c r="J3462" t="str">
        <f>SALIDA[[#This Row],[CODIGO]]&amp;"       "&amp;SALIDA[[#This Row],[FAMILIA]]</f>
        <v>02714       JOHNSON CONTROLS</v>
      </c>
      <c r="K3462">
        <f>VLOOKUP(SALIDA[[#This Row],[CODIGO]],STOCK_STARSOFT[],5,FALSE)</f>
        <v>13.849964</v>
      </c>
      <c r="L3462">
        <f>SALIDA[[#This Row],[CANTIDAD]]*SALIDA[[#This Row],[PRECIO UND]]</f>
        <v>27.699928</v>
      </c>
    </row>
    <row r="3463" spans="1:12" x14ac:dyDescent="0.25">
      <c r="A3463" s="6" t="s">
        <v>19300</v>
      </c>
      <c r="B3463" s="100" t="str">
        <f>VLOOKUP(SALIDA[[#This Row],[CODIGO]],STOCKSANLUIS[],2,FALSE)</f>
        <v>CINTA ADHESIVA FOAM QTF-230E - 1/8" X 2" X 32.8´ (3MM X 50MM X 10M) - EVERFROST - HIGH QUALITY</v>
      </c>
      <c r="C3463" s="153">
        <v>46111</v>
      </c>
      <c r="D3463">
        <v>28</v>
      </c>
      <c r="E3463">
        <f>IF(VLOOKUP(SALIDA[[#This Row],[CODIGO]],STOCKSANLUIS[],6,FALSE)=0,"PRODUCTO SIN STOCK/UBICACIÓN",VLOOKUP(SALIDA[[#This Row],[CODIGO]],STOCKSANLUIS[],6,FALSE))</f>
        <v>1</v>
      </c>
      <c r="F3463">
        <f>SALIDA[[#This Row],[CANTIDAD]]/SALIDA[[#This Row],[UND MEDIDA]]</f>
        <v>28</v>
      </c>
      <c r="G3463" t="str">
        <f>VLOOKUP(SALIDA[[#This Row],[CODIGO]],FAMILIAS[],4,FALSE)</f>
        <v>EVERFROST</v>
      </c>
      <c r="H3463" s="10" t="str">
        <f>IF(VLOOKUP(SALIDA[[#This Row],[CODIGO]],STOCKSANLUIS[],7,FALSE)=0,"PRODUCTO SIN STOCK/UBICACIÓN",VLOOKUP(SALIDA[[#This Row],[CODIGO]],STOCKSANLUIS[],7,FALSE))</f>
        <v>C</v>
      </c>
      <c r="I3463" s="10"/>
      <c r="J3463" t="str">
        <f>SALIDA[[#This Row],[CODIGO]]&amp;"       "&amp;SALIDA[[#This Row],[FAMILIA]]</f>
        <v>03490       EVERFROST</v>
      </c>
      <c r="K3463">
        <f>VLOOKUP(SALIDA[[#This Row],[CODIGO]],STOCK_STARSOFT[],5,FALSE)</f>
        <v>1.3047420000000001</v>
      </c>
      <c r="L3463">
        <f>SALIDA[[#This Row],[CANTIDAD]]*SALIDA[[#This Row],[PRECIO UND]]</f>
        <v>36.532775999999998</v>
      </c>
    </row>
    <row r="3464" spans="1:12" x14ac:dyDescent="0.25">
      <c r="A3464" s="6" t="s">
        <v>3363</v>
      </c>
      <c r="B3464" s="100" t="str">
        <f>VLOOKUP(SALIDA[[#This Row],[CODIGO]],STOCKSANLUIS[],2,FALSE)</f>
        <v>COMPRESOR SCROLL YH150C7-100 -- 60000 BTU - 5HP - 220V/3PH/60HZ - R410A - INVOTECH</v>
      </c>
      <c r="C3464" s="153">
        <v>46111</v>
      </c>
      <c r="D3464">
        <v>1</v>
      </c>
      <c r="E3464">
        <f>IF(VLOOKUP(SALIDA[[#This Row],[CODIGO]],STOCKSANLUIS[],6,FALSE)=0,"PRODUCTO SIN STOCK/UBICACIÓN",VLOOKUP(SALIDA[[#This Row],[CODIGO]],STOCKSANLUIS[],6,FALSE))</f>
        <v>1</v>
      </c>
      <c r="F3464">
        <f>SALIDA[[#This Row],[CANTIDAD]]/SALIDA[[#This Row],[UND MEDIDA]]</f>
        <v>1</v>
      </c>
      <c r="G3464" t="str">
        <f>VLOOKUP(SALIDA[[#This Row],[CODIGO]],FAMILIAS[],4,FALSE)</f>
        <v>INVOTECH</v>
      </c>
      <c r="H3464" s="10" t="str">
        <f>IF(VLOOKUP(SALIDA[[#This Row],[CODIGO]],STOCKSANLUIS[],7,FALSE)=0,"PRODUCTO SIN STOCK/UBICACIÓN",VLOOKUP(SALIDA[[#This Row],[CODIGO]],STOCKSANLUIS[],7,FALSE))</f>
        <v>B</v>
      </c>
      <c r="I3464" s="10"/>
      <c r="J3464" t="str">
        <f>SALIDA[[#This Row],[CODIGO]]&amp;"       "&amp;SALIDA[[#This Row],[FAMILIA]]</f>
        <v>02773       INVOTECH</v>
      </c>
      <c r="K3464">
        <f>VLOOKUP(SALIDA[[#This Row],[CODIGO]],STOCK_STARSOFT[],5,FALSE)</f>
        <v>225.26551499999999</v>
      </c>
      <c r="L3464">
        <f>SALIDA[[#This Row],[CANTIDAD]]*SALIDA[[#This Row],[PRECIO UND]]</f>
        <v>225.26551499999999</v>
      </c>
    </row>
    <row r="3465" spans="1:12" x14ac:dyDescent="0.25">
      <c r="A3465" s="6" t="s">
        <v>19300</v>
      </c>
      <c r="B3465" s="100" t="str">
        <f>VLOOKUP(SALIDA[[#This Row],[CODIGO]],STOCKSANLUIS[],2,FALSE)</f>
        <v>CINTA ADHESIVA FOAM QTF-230E - 1/8" X 2" X 32.8´ (3MM X 50MM X 10M) - EVERFROST - HIGH QUALITY</v>
      </c>
      <c r="C3465" s="153">
        <v>46111</v>
      </c>
      <c r="D3465">
        <v>100</v>
      </c>
      <c r="E3465">
        <f>IF(VLOOKUP(SALIDA[[#This Row],[CODIGO]],STOCKSANLUIS[],6,FALSE)=0,"PRODUCTO SIN STOCK/UBICACIÓN",VLOOKUP(SALIDA[[#This Row],[CODIGO]],STOCKSANLUIS[],6,FALSE))</f>
        <v>1</v>
      </c>
      <c r="F3465">
        <f>SALIDA[[#This Row],[CANTIDAD]]/SALIDA[[#This Row],[UND MEDIDA]]</f>
        <v>100</v>
      </c>
      <c r="G3465" t="str">
        <f>VLOOKUP(SALIDA[[#This Row],[CODIGO]],FAMILIAS[],4,FALSE)</f>
        <v>EVERFROST</v>
      </c>
      <c r="H3465" s="10" t="str">
        <f>IF(VLOOKUP(SALIDA[[#This Row],[CODIGO]],STOCKSANLUIS[],7,FALSE)=0,"PRODUCTO SIN STOCK/UBICACIÓN",VLOOKUP(SALIDA[[#This Row],[CODIGO]],STOCKSANLUIS[],7,FALSE))</f>
        <v>C</v>
      </c>
      <c r="I3465" s="10"/>
      <c r="J3465" t="str">
        <f>SALIDA[[#This Row],[CODIGO]]&amp;"       "&amp;SALIDA[[#This Row],[FAMILIA]]</f>
        <v>03490       EVERFROST</v>
      </c>
      <c r="K3465">
        <f>VLOOKUP(SALIDA[[#This Row],[CODIGO]],STOCK_STARSOFT[],5,FALSE)</f>
        <v>1.3047420000000001</v>
      </c>
      <c r="L3465">
        <f>SALIDA[[#This Row],[CANTIDAD]]*SALIDA[[#This Row],[PRECIO UND]]</f>
        <v>130.4742</v>
      </c>
    </row>
    <row r="3466" spans="1:12" x14ac:dyDescent="0.25">
      <c r="A3466" s="6" t="s">
        <v>19300</v>
      </c>
      <c r="B3466" s="100" t="str">
        <f>VLOOKUP(SALIDA[[#This Row],[CODIGO]],STOCKSANLUIS[],2,FALSE)</f>
        <v>CINTA ADHESIVA FOAM QTF-230E - 1/8" X 2" X 32.8´ (3MM X 50MM X 10M) - EVERFROST - HIGH QUALITY</v>
      </c>
      <c r="C3466" s="153">
        <v>46111</v>
      </c>
      <c r="D3466">
        <v>50</v>
      </c>
      <c r="E3466">
        <f>IF(VLOOKUP(SALIDA[[#This Row],[CODIGO]],STOCKSANLUIS[],6,FALSE)=0,"PRODUCTO SIN STOCK/UBICACIÓN",VLOOKUP(SALIDA[[#This Row],[CODIGO]],STOCKSANLUIS[],6,FALSE))</f>
        <v>1</v>
      </c>
      <c r="F3466">
        <f>SALIDA[[#This Row],[CANTIDAD]]/SALIDA[[#This Row],[UND MEDIDA]]</f>
        <v>50</v>
      </c>
      <c r="G3466" t="str">
        <f>VLOOKUP(SALIDA[[#This Row],[CODIGO]],FAMILIAS[],4,FALSE)</f>
        <v>EVERFROST</v>
      </c>
      <c r="H3466" s="10" t="str">
        <f>IF(VLOOKUP(SALIDA[[#This Row],[CODIGO]],STOCKSANLUIS[],7,FALSE)=0,"PRODUCTO SIN STOCK/UBICACIÓN",VLOOKUP(SALIDA[[#This Row],[CODIGO]],STOCKSANLUIS[],7,FALSE))</f>
        <v>C</v>
      </c>
      <c r="I3466" s="10"/>
      <c r="J3466" t="str">
        <f>SALIDA[[#This Row],[CODIGO]]&amp;"       "&amp;SALIDA[[#This Row],[FAMILIA]]</f>
        <v>03490       EVERFROST</v>
      </c>
      <c r="K3466">
        <f>VLOOKUP(SALIDA[[#This Row],[CODIGO]],STOCK_STARSOFT[],5,FALSE)</f>
        <v>1.3047420000000001</v>
      </c>
      <c r="L3466">
        <f>SALIDA[[#This Row],[CANTIDAD]]*SALIDA[[#This Row],[PRECIO UND]]</f>
        <v>65.237099999999998</v>
      </c>
    </row>
    <row r="3467" spans="1:12" x14ac:dyDescent="0.25">
      <c r="A3467" s="6" t="s">
        <v>3639</v>
      </c>
      <c r="B3467" s="100" t="str">
        <f>VLOOKUP(SALIDA[[#This Row],[CODIGO]],STOCKSANLUIS[],2,FALSE)</f>
        <v>MOTOVENTILADOR MAER FAN YDWF74L60P4-522N-450S (220V, 60HZ, 4 POLES, 1PH, CL.F, SUCTION)</v>
      </c>
      <c r="C3467" s="153">
        <v>46111</v>
      </c>
      <c r="D3467">
        <v>1</v>
      </c>
      <c r="E3467">
        <f>IF(VLOOKUP(SALIDA[[#This Row],[CODIGO]],STOCKSANLUIS[],6,FALSE)=0,"PRODUCTO SIN STOCK/UBICACIÓN",VLOOKUP(SALIDA[[#This Row],[CODIGO]],STOCKSANLUIS[],6,FALSE))</f>
        <v>1</v>
      </c>
      <c r="F3467">
        <f>SALIDA[[#This Row],[CANTIDAD]]/SALIDA[[#This Row],[UND MEDIDA]]</f>
        <v>1</v>
      </c>
      <c r="G3467" t="str">
        <f>VLOOKUP(SALIDA[[#This Row],[CODIGO]],FAMILIAS[],4,FALSE)</f>
        <v>MAER FAN</v>
      </c>
      <c r="H3467" s="10" t="str">
        <f>IF(VLOOKUP(SALIDA[[#This Row],[CODIGO]],STOCKSANLUIS[],7,FALSE)=0,"PRODUCTO SIN STOCK/UBICACIÓN",VLOOKUP(SALIDA[[#This Row],[CODIGO]],STOCKSANLUIS[],7,FALSE))</f>
        <v>C</v>
      </c>
      <c r="I3467" s="10"/>
      <c r="J3467" t="str">
        <f>SALIDA[[#This Row],[CODIGO]]&amp;"       "&amp;SALIDA[[#This Row],[FAMILIA]]</f>
        <v>03037       MAER FAN</v>
      </c>
      <c r="K3467">
        <f>VLOOKUP(SALIDA[[#This Row],[CODIGO]],STOCK_STARSOFT[],5,FALSE)</f>
        <v>39.236970999999997</v>
      </c>
      <c r="L3467">
        <f>SALIDA[[#This Row],[CANTIDAD]]*SALIDA[[#This Row],[PRECIO UND]]</f>
        <v>39.236970999999997</v>
      </c>
    </row>
    <row r="3468" spans="1:12" x14ac:dyDescent="0.25">
      <c r="A3468" s="6" t="s">
        <v>2693</v>
      </c>
      <c r="B3468" s="100" t="str">
        <f>VLOOKUP(SALIDA[[#This Row],[CODIGO]],STOCKSANLUIS[],2,FALSE)</f>
        <v>GAS REFRIGERANTE FREON R-410A - 11.35 KG - CHINO - CHEMOURS</v>
      </c>
      <c r="C3468" s="153">
        <v>46111</v>
      </c>
      <c r="D3468">
        <v>1</v>
      </c>
      <c r="E3468">
        <f>IF(VLOOKUP(SALIDA[[#This Row],[CODIGO]],STOCKSANLUIS[],6,FALSE)=0,"PRODUCTO SIN STOCK/UBICACIÓN",VLOOKUP(SALIDA[[#This Row],[CODIGO]],STOCKSANLUIS[],6,FALSE))</f>
        <v>1</v>
      </c>
      <c r="F3468">
        <f>SALIDA[[#This Row],[CANTIDAD]]/SALIDA[[#This Row],[UND MEDIDA]]</f>
        <v>1</v>
      </c>
      <c r="G3468" t="str">
        <f>VLOOKUP(SALIDA[[#This Row],[CODIGO]],FAMILIAS[],4,FALSE)</f>
        <v>THE CHEMOURS</v>
      </c>
      <c r="H3468" s="10" t="str">
        <f>IF(VLOOKUP(SALIDA[[#This Row],[CODIGO]],STOCKSANLUIS[],7,FALSE)=0,"PRODUCTO SIN STOCK/UBICACIÓN",VLOOKUP(SALIDA[[#This Row],[CODIGO]],STOCKSANLUIS[],7,FALSE))</f>
        <v>C</v>
      </c>
      <c r="I3468" s="10"/>
      <c r="J3468" t="str">
        <f>SALIDA[[#This Row],[CODIGO]]&amp;"       "&amp;SALIDA[[#This Row],[FAMILIA]]</f>
        <v>02187       THE CHEMOURS</v>
      </c>
      <c r="K3468">
        <f>VLOOKUP(SALIDA[[#This Row],[CODIGO]],STOCK_STARSOFT[],5,FALSE)</f>
        <v>122.01251999999999</v>
      </c>
      <c r="L3468">
        <f>SALIDA[[#This Row],[CANTIDAD]]*SALIDA[[#This Row],[PRECIO UND]]</f>
        <v>122.01251999999999</v>
      </c>
    </row>
    <row r="3469" spans="1:12" x14ac:dyDescent="0.25">
      <c r="A3469" s="6" t="s">
        <v>22355</v>
      </c>
      <c r="B3469" s="100" t="str">
        <f>VLOOKUP(SALIDA[[#This Row],[CODIGO]],STOCKSANLUIS[],2,FALSE)</f>
        <v>FILTRO SECADOR  48-DC 023U4383 - ALTERNATIVO AL COD 00572 - DANFOSS</v>
      </c>
      <c r="C3469" s="153">
        <v>46111</v>
      </c>
      <c r="D3469">
        <v>5</v>
      </c>
      <c r="E3469" t="str">
        <f>IF(VLOOKUP(SALIDA[[#This Row],[CODIGO]],STOCKSANLUIS[],6,FALSE)=0,"PRODUCTO SIN STOCK/UBICACIÓN",VLOOKUP(SALIDA[[#This Row],[CODIGO]],STOCKSANLUIS[],6,FALSE))</f>
        <v>PRODUCTO SIN STOCK/UBICACIÓN</v>
      </c>
      <c r="F3469" t="e">
        <f>SALIDA[[#This Row],[CANTIDAD]]/SALIDA[[#This Row],[UND MEDIDA]]</f>
        <v>#VALUE!</v>
      </c>
      <c r="G3469" t="str">
        <f>VLOOKUP(SALIDA[[#This Row],[CODIGO]],FAMILIAS[],4,FALSE)</f>
        <v>DANFOSS</v>
      </c>
      <c r="H3469" s="10" t="str">
        <f>IF(VLOOKUP(SALIDA[[#This Row],[CODIGO]],STOCKSANLUIS[],7,FALSE)=0,"PRODUCTO SIN STOCK/UBICACIÓN",VLOOKUP(SALIDA[[#This Row],[CODIGO]],STOCKSANLUIS[],7,FALSE))</f>
        <v>A</v>
      </c>
      <c r="I3469" s="10"/>
      <c r="J3469" t="str">
        <f>SALIDA[[#This Row],[CODIGO]]&amp;"       "&amp;SALIDA[[#This Row],[FAMILIA]]</f>
        <v>03670       DANFOSS</v>
      </c>
      <c r="K3469">
        <f>VLOOKUP(SALIDA[[#This Row],[CODIGO]],STOCK_STARSOFT[],5,FALSE)</f>
        <v>6.3516240000000002</v>
      </c>
      <c r="L3469">
        <f>SALIDA[[#This Row],[CANTIDAD]]*SALIDA[[#This Row],[PRECIO UND]]</f>
        <v>31.758120000000002</v>
      </c>
    </row>
    <row r="3470" spans="1:12" x14ac:dyDescent="0.25">
      <c r="A3470" s="6" t="s">
        <v>3880</v>
      </c>
      <c r="B3470" s="100" t="str">
        <f>VLOOKUP(SALIDA[[#This Row],[CODIGO]],STOCKSANLUIS[],2,FALSE)</f>
        <v>GAS REFRIGERANTE R134A  X 340 GR - (TAPA CON VALVULA) - ICELOONG</v>
      </c>
      <c r="C3470" s="153">
        <v>46111</v>
      </c>
      <c r="D3470">
        <v>60</v>
      </c>
      <c r="E3470">
        <f>IF(VLOOKUP(SALIDA[[#This Row],[CODIGO]],STOCKSANLUIS[],6,FALSE)=0,"PRODUCTO SIN STOCK/UBICACIÓN",VLOOKUP(SALIDA[[#This Row],[CODIGO]],STOCKSANLUIS[],6,FALSE))</f>
        <v>1</v>
      </c>
      <c r="F3470">
        <f>SALIDA[[#This Row],[CANTIDAD]]/SALIDA[[#This Row],[UND MEDIDA]]</f>
        <v>60</v>
      </c>
      <c r="G3470" t="str">
        <f>VLOOKUP(SALIDA[[#This Row],[CODIGO]],FAMILIAS[],4,FALSE)</f>
        <v>ZHEJIANG YONGHE</v>
      </c>
      <c r="H3470" s="10" t="str">
        <f>IF(VLOOKUP(SALIDA[[#This Row],[CODIGO]],STOCKSANLUIS[],7,FALSE)=0,"PRODUCTO SIN STOCK/UBICACIÓN",VLOOKUP(SALIDA[[#This Row],[CODIGO]],STOCKSANLUIS[],7,FALSE))</f>
        <v>B</v>
      </c>
      <c r="I3470" s="10"/>
      <c r="J3470" t="str">
        <f>SALIDA[[#This Row],[CODIGO]]&amp;"       "&amp;SALIDA[[#This Row],[FAMILIA]]</f>
        <v>03343       ZHEJIANG YONGHE</v>
      </c>
      <c r="K3470">
        <f>VLOOKUP(SALIDA[[#This Row],[CODIGO]],STOCK_STARSOFT[],5,FALSE)</f>
        <v>3.1289889999999998</v>
      </c>
      <c r="L3470">
        <f>SALIDA[[#This Row],[CANTIDAD]]*SALIDA[[#This Row],[PRECIO UND]]</f>
        <v>187.73934</v>
      </c>
    </row>
    <row r="3471" spans="1:12" x14ac:dyDescent="0.25">
      <c r="A3471" s="6" t="s">
        <v>931</v>
      </c>
      <c r="B3471" s="100" t="str">
        <f>VLOOKUP(SALIDA[[#This Row],[CODIGO]],STOCKSANLUIS[],2,FALSE)</f>
        <v>ACEITE POLIOLESTER POE 32 - 1 GALON - BVA</v>
      </c>
      <c r="C3471" s="153">
        <v>46111</v>
      </c>
      <c r="D3471">
        <v>8</v>
      </c>
      <c r="E3471">
        <f>IF(VLOOKUP(SALIDA[[#This Row],[CODIGO]],STOCKSANLUIS[],6,FALSE)=0,"PRODUCTO SIN STOCK/UBICACIÓN",VLOOKUP(SALIDA[[#This Row],[CODIGO]],STOCKSANLUIS[],6,FALSE))</f>
        <v>1</v>
      </c>
      <c r="F3471">
        <f>SALIDA[[#This Row],[CANTIDAD]]/SALIDA[[#This Row],[UND MEDIDA]]</f>
        <v>8</v>
      </c>
      <c r="G3471" t="str">
        <f>VLOOKUP(SALIDA[[#This Row],[CODIGO]],FAMILIAS[],4,FALSE)</f>
        <v>BVA</v>
      </c>
      <c r="H3471" s="10" t="str">
        <f>IF(VLOOKUP(SALIDA[[#This Row],[CODIGO]],STOCKSANLUIS[],7,FALSE)=0,"PRODUCTO SIN STOCK/UBICACIÓN",VLOOKUP(SALIDA[[#This Row],[CODIGO]],STOCKSANLUIS[],7,FALSE))</f>
        <v>C</v>
      </c>
      <c r="I3471" s="10"/>
      <c r="J3471" t="str">
        <f>SALIDA[[#This Row],[CODIGO]]&amp;"       "&amp;SALIDA[[#This Row],[FAMILIA]]</f>
        <v>00987       BVA</v>
      </c>
      <c r="K3471">
        <f>VLOOKUP(SALIDA[[#This Row],[CODIGO]],STOCK_STARSOFT[],5,FALSE)</f>
        <v>47.466326000000002</v>
      </c>
      <c r="L3471">
        <f>SALIDA[[#This Row],[CANTIDAD]]*SALIDA[[#This Row],[PRECIO UND]]</f>
        <v>379.73060800000002</v>
      </c>
    </row>
    <row r="3472" spans="1:12" x14ac:dyDescent="0.25">
      <c r="A3472" s="6" t="s">
        <v>231</v>
      </c>
      <c r="B3472" s="100" t="str">
        <f>VLOOKUP(SALIDA[[#This Row],[CODIGO]],STOCKSANLUIS[],2,FALSE)</f>
        <v>VALVULA DE EXPANSION DANFOSS TEX 2 - S/ORIFICIO COD. 068Z3209</v>
      </c>
      <c r="C3472" s="153">
        <v>46111</v>
      </c>
      <c r="D3472">
        <v>1</v>
      </c>
      <c r="E3472">
        <f>IF(VLOOKUP(SALIDA[[#This Row],[CODIGO]],STOCKSANLUIS[],6,FALSE)=0,"PRODUCTO SIN STOCK/UBICACIÓN",VLOOKUP(SALIDA[[#This Row],[CODIGO]],STOCKSANLUIS[],6,FALSE))</f>
        <v>1</v>
      </c>
      <c r="F3472">
        <f>SALIDA[[#This Row],[CANTIDAD]]/SALIDA[[#This Row],[UND MEDIDA]]</f>
        <v>1</v>
      </c>
      <c r="G3472" t="str">
        <f>VLOOKUP(SALIDA[[#This Row],[CODIGO]],FAMILIAS[],4,FALSE)</f>
        <v>DANFOSS</v>
      </c>
      <c r="H3472" s="10" t="str">
        <f>IF(VLOOKUP(SALIDA[[#This Row],[CODIGO]],STOCKSANLUIS[],7,FALSE)=0,"PRODUCTO SIN STOCK/UBICACIÓN",VLOOKUP(SALIDA[[#This Row],[CODIGO]],STOCKSANLUIS[],7,FALSE))</f>
        <v>A</v>
      </c>
      <c r="I3472" s="10"/>
      <c r="J3472" t="str">
        <f>SALIDA[[#This Row],[CODIGO]]&amp;"       "&amp;SALIDA[[#This Row],[FAMILIA]]</f>
        <v>00163       DANFOSS</v>
      </c>
      <c r="K3472">
        <f>VLOOKUP(SALIDA[[#This Row],[CODIGO]],STOCK_STARSOFT[],5,FALSE)</f>
        <v>26.959129999999998</v>
      </c>
      <c r="L3472">
        <f>SALIDA[[#This Row],[CANTIDAD]]*SALIDA[[#This Row],[PRECIO UND]]</f>
        <v>26.959129999999998</v>
      </c>
    </row>
    <row r="3473" spans="1:12" x14ac:dyDescent="0.25">
      <c r="A3473" s="6" t="s">
        <v>177</v>
      </c>
      <c r="B3473" s="100" t="str">
        <f>VLOOKUP(SALIDA[[#This Row],[CODIGO]],STOCKSANLUIS[],2,FALSE)</f>
        <v>ORIFICIO N-6 PARA TEX2 - TES2 - TEN2 - 068-2009</v>
      </c>
      <c r="C3473" s="153">
        <v>46111</v>
      </c>
      <c r="D3473">
        <v>1</v>
      </c>
      <c r="E3473">
        <f>IF(VLOOKUP(SALIDA[[#This Row],[CODIGO]],STOCKSANLUIS[],6,FALSE)=0,"PRODUCTO SIN STOCK/UBICACIÓN",VLOOKUP(SALIDA[[#This Row],[CODIGO]],STOCKSANLUIS[],6,FALSE))</f>
        <v>1</v>
      </c>
      <c r="F3473">
        <f>SALIDA[[#This Row],[CANTIDAD]]/SALIDA[[#This Row],[UND MEDIDA]]</f>
        <v>1</v>
      </c>
      <c r="G3473" t="str">
        <f>VLOOKUP(SALIDA[[#This Row],[CODIGO]],FAMILIAS[],4,FALSE)</f>
        <v>DANFOSS</v>
      </c>
      <c r="H3473" s="10" t="str">
        <f>IF(VLOOKUP(SALIDA[[#This Row],[CODIGO]],STOCKSANLUIS[],7,FALSE)=0,"PRODUCTO SIN STOCK/UBICACIÓN",VLOOKUP(SALIDA[[#This Row],[CODIGO]],STOCKSANLUIS[],7,FALSE))</f>
        <v>A</v>
      </c>
      <c r="I3473" s="10"/>
      <c r="J3473" t="str">
        <f>SALIDA[[#This Row],[CODIGO]]&amp;"       "&amp;SALIDA[[#This Row],[FAMILIA]]</f>
        <v>00124       DANFOSS</v>
      </c>
      <c r="K3473">
        <f>VLOOKUP(SALIDA[[#This Row],[CODIGO]],STOCK_STARSOFT[],5,FALSE)</f>
        <v>5.3751499999999997</v>
      </c>
      <c r="L3473">
        <f>SALIDA[[#This Row],[CANTIDAD]]*SALIDA[[#This Row],[PRECIO UND]]</f>
        <v>5.3751499999999997</v>
      </c>
    </row>
    <row r="3474" spans="1:12" x14ac:dyDescent="0.25">
      <c r="A3474" s="6" t="s">
        <v>487</v>
      </c>
      <c r="B3474" s="100" t="str">
        <f>VLOOKUP(SALIDA[[#This Row],[CODIGO]],STOCKSANLUIS[],2,FALSE)</f>
        <v>SOLDADURA DE PLATA HARRIS AL 5%</v>
      </c>
      <c r="C3474" s="153">
        <v>46111</v>
      </c>
      <c r="D3474">
        <v>10</v>
      </c>
      <c r="E3474">
        <f>IF(VLOOKUP(SALIDA[[#This Row],[CODIGO]],STOCKSANLUIS[],6,FALSE)=0,"PRODUCTO SIN STOCK/UBICACIÓN",VLOOKUP(SALIDA[[#This Row],[CODIGO]],STOCKSANLUIS[],6,FALSE))</f>
        <v>1</v>
      </c>
      <c r="F3474">
        <f>SALIDA[[#This Row],[CANTIDAD]]/SALIDA[[#This Row],[UND MEDIDA]]</f>
        <v>10</v>
      </c>
      <c r="G3474" t="str">
        <f>VLOOKUP(SALIDA[[#This Row],[CODIGO]],FAMILIAS[],4,FALSE)</f>
        <v>HARRIS</v>
      </c>
      <c r="H3474" s="10" t="str">
        <f>IF(VLOOKUP(SALIDA[[#This Row],[CODIGO]],STOCKSANLUIS[],7,FALSE)=0,"PRODUCTO SIN STOCK/UBICACIÓN",VLOOKUP(SALIDA[[#This Row],[CODIGO]],STOCKSANLUIS[],7,FALSE))</f>
        <v>C</v>
      </c>
      <c r="I3474" s="10"/>
      <c r="J3474" t="str">
        <f>SALIDA[[#This Row],[CODIGO]]&amp;"       "&amp;SALIDA[[#This Row],[FAMILIA]]</f>
        <v>00406       HARRIS</v>
      </c>
      <c r="K3474">
        <f>VLOOKUP(SALIDA[[#This Row],[CODIGO]],STOCK_STARSOFT[],5,FALSE)</f>
        <v>2.7172480000000001</v>
      </c>
      <c r="L3474">
        <f>SALIDA[[#This Row],[CANTIDAD]]*SALIDA[[#This Row],[PRECIO UND]]</f>
        <v>27.17248</v>
      </c>
    </row>
    <row r="3475" spans="1:12" x14ac:dyDescent="0.25">
      <c r="A3475" s="6" t="s">
        <v>229</v>
      </c>
      <c r="B3475" s="100" t="str">
        <f>VLOOKUP(SALIDA[[#This Row],[CODIGO]],STOCKSANLUIS[],2,FALSE)</f>
        <v>VALVULA DE EXPANSION DANFOSS TES 2 - S/ORIFICIO - 068Z3403</v>
      </c>
      <c r="C3475" s="153">
        <v>46111</v>
      </c>
      <c r="D3475">
        <v>1</v>
      </c>
      <c r="E3475">
        <f>IF(VLOOKUP(SALIDA[[#This Row],[CODIGO]],STOCKSANLUIS[],6,FALSE)=0,"PRODUCTO SIN STOCK/UBICACIÓN",VLOOKUP(SALIDA[[#This Row],[CODIGO]],STOCKSANLUIS[],6,FALSE))</f>
        <v>1</v>
      </c>
      <c r="F3475">
        <f>SALIDA[[#This Row],[CANTIDAD]]/SALIDA[[#This Row],[UND MEDIDA]]</f>
        <v>1</v>
      </c>
      <c r="G3475" t="str">
        <f>VLOOKUP(SALIDA[[#This Row],[CODIGO]],FAMILIAS[],4,FALSE)</f>
        <v>DANFOSS</v>
      </c>
      <c r="H3475" s="10" t="str">
        <f>IF(VLOOKUP(SALIDA[[#This Row],[CODIGO]],STOCKSANLUIS[],7,FALSE)=0,"PRODUCTO SIN STOCK/UBICACIÓN",VLOOKUP(SALIDA[[#This Row],[CODIGO]],STOCKSANLUIS[],7,FALSE))</f>
        <v>A</v>
      </c>
      <c r="I3475" s="10"/>
      <c r="J3475" t="str">
        <f>SALIDA[[#This Row],[CODIGO]]&amp;"       "&amp;SALIDA[[#This Row],[FAMILIA]]</f>
        <v>00162       DANFOSS</v>
      </c>
      <c r="K3475">
        <f>VLOOKUP(SALIDA[[#This Row],[CODIGO]],STOCK_STARSOFT[],5,FALSE)</f>
        <v>42.27</v>
      </c>
      <c r="L3475">
        <f>SALIDA[[#This Row],[CANTIDAD]]*SALIDA[[#This Row],[PRECIO UND]]</f>
        <v>42.27</v>
      </c>
    </row>
    <row r="3476" spans="1:12" x14ac:dyDescent="0.25">
      <c r="A3476" s="6" t="s">
        <v>171</v>
      </c>
      <c r="B3476" s="100" t="str">
        <f>VLOOKUP(SALIDA[[#This Row],[CODIGO]],STOCKSANLUIS[],2,FALSE)</f>
        <v>ORIFICIO N-3 PARA TEX2 - TES2 - TEN2 - 068-2006</v>
      </c>
      <c r="C3476" s="153">
        <v>46111</v>
      </c>
      <c r="D3476">
        <v>1</v>
      </c>
      <c r="E3476">
        <f>IF(VLOOKUP(SALIDA[[#This Row],[CODIGO]],STOCKSANLUIS[],6,FALSE)=0,"PRODUCTO SIN STOCK/UBICACIÓN",VLOOKUP(SALIDA[[#This Row],[CODIGO]],STOCKSANLUIS[],6,FALSE))</f>
        <v>1</v>
      </c>
      <c r="F3476">
        <f>SALIDA[[#This Row],[CANTIDAD]]/SALIDA[[#This Row],[UND MEDIDA]]</f>
        <v>1</v>
      </c>
      <c r="G3476" t="str">
        <f>VLOOKUP(SALIDA[[#This Row],[CODIGO]],FAMILIAS[],4,FALSE)</f>
        <v>DANFOSS</v>
      </c>
      <c r="H3476" s="10" t="str">
        <f>IF(VLOOKUP(SALIDA[[#This Row],[CODIGO]],STOCKSANLUIS[],7,FALSE)=0,"PRODUCTO SIN STOCK/UBICACIÓN",VLOOKUP(SALIDA[[#This Row],[CODIGO]],STOCKSANLUIS[],7,FALSE))</f>
        <v>A</v>
      </c>
      <c r="I3476" s="10"/>
      <c r="J3476" t="str">
        <f>SALIDA[[#This Row],[CODIGO]]&amp;"       "&amp;SALIDA[[#This Row],[FAMILIA]]</f>
        <v>00121       DANFOSS</v>
      </c>
      <c r="K3476">
        <f>VLOOKUP(SALIDA[[#This Row],[CODIGO]],STOCK_STARSOFT[],5,FALSE)</f>
        <v>4.9027329999999996</v>
      </c>
      <c r="L3476">
        <f>SALIDA[[#This Row],[CANTIDAD]]*SALIDA[[#This Row],[PRECIO UND]]</f>
        <v>4.9027329999999996</v>
      </c>
    </row>
    <row r="3477" spans="1:12" x14ac:dyDescent="0.25">
      <c r="A3477" s="6" t="s">
        <v>33</v>
      </c>
      <c r="B3477" s="100" t="str">
        <f>VLOOKUP(SALIDA[[#This Row],[CODIGO]],STOCKSANLUIS[],2,FALSE)</f>
        <v>CONTROLADOR DE TEMPERATURA DIGITAL MT-512E 2HP - VER.13 - 115/220 VAC - FULL GAUGE</v>
      </c>
      <c r="C3477" s="153">
        <v>46111</v>
      </c>
      <c r="D3477">
        <v>1</v>
      </c>
      <c r="E3477">
        <f>IF(VLOOKUP(SALIDA[[#This Row],[CODIGO]],STOCKSANLUIS[],6,FALSE)=0,"PRODUCTO SIN STOCK/UBICACIÓN",VLOOKUP(SALIDA[[#This Row],[CODIGO]],STOCKSANLUIS[],6,FALSE))</f>
        <v>1</v>
      </c>
      <c r="F3477">
        <f>SALIDA[[#This Row],[CANTIDAD]]/SALIDA[[#This Row],[UND MEDIDA]]</f>
        <v>1</v>
      </c>
      <c r="G3477" t="str">
        <f>VLOOKUP(SALIDA[[#This Row],[CODIGO]],FAMILIAS[],4,FALSE)</f>
        <v>FULL GAUGE</v>
      </c>
      <c r="H3477" s="10" t="str">
        <f>IF(VLOOKUP(SALIDA[[#This Row],[CODIGO]],STOCKSANLUIS[],7,FALSE)=0,"PRODUCTO SIN STOCK/UBICACIÓN",VLOOKUP(SALIDA[[#This Row],[CODIGO]],STOCKSANLUIS[],7,FALSE))</f>
        <v>C</v>
      </c>
      <c r="I3477" s="10"/>
      <c r="J3477" t="str">
        <f>SALIDA[[#This Row],[CODIGO]]&amp;"       "&amp;SALIDA[[#This Row],[FAMILIA]]</f>
        <v>00016       FULL GAUGE</v>
      </c>
      <c r="K3477">
        <f>VLOOKUP(SALIDA[[#This Row],[CODIGO]],STOCK_STARSOFT[],5,FALSE)</f>
        <v>13.318346</v>
      </c>
      <c r="L3477">
        <f>SALIDA[[#This Row],[CANTIDAD]]*SALIDA[[#This Row],[PRECIO UND]]</f>
        <v>13.318346</v>
      </c>
    </row>
    <row r="3478" spans="1:12" x14ac:dyDescent="0.25">
      <c r="A3478" s="6" t="s">
        <v>4011</v>
      </c>
      <c r="B3478" s="100" t="str">
        <f>VLOOKUP(SALIDA[[#This Row],[CODIGO]],STOCKSANLUIS[],2,FALSE)</f>
        <v>EQUIPO DE A/A MINI SPLIT FRIO SOLO INVERTER WI FI - 24000BTU - R410A - 220V/1PH/60HZ - TEMP BLUE MADE BY CARRIER ENTERPRISE AX - TBG418A-X024PH3N1C - TBH418A-X024-H3N1C</v>
      </c>
      <c r="C3478" s="153">
        <v>46111</v>
      </c>
      <c r="D3478">
        <v>2</v>
      </c>
      <c r="E3478">
        <f>IF(VLOOKUP(SALIDA[[#This Row],[CODIGO]],STOCKSANLUIS[],6,FALSE)=0,"PRODUCTO SIN STOCK/UBICACIÓN",VLOOKUP(SALIDA[[#This Row],[CODIGO]],STOCKSANLUIS[],6,FALSE))</f>
        <v>1</v>
      </c>
      <c r="F3478">
        <f>SALIDA[[#This Row],[CANTIDAD]]/SALIDA[[#This Row],[UND MEDIDA]]</f>
        <v>2</v>
      </c>
      <c r="G3478" t="str">
        <f>VLOOKUP(SALIDA[[#This Row],[CODIGO]],FAMILIAS[],4,FALSE)</f>
        <v>TEMP BLUE</v>
      </c>
      <c r="H3478" s="10" t="str">
        <f>IF(VLOOKUP(SALIDA[[#This Row],[CODIGO]],STOCKSANLUIS[],7,FALSE)=0,"PRODUCTO SIN STOCK/UBICACIÓN",VLOOKUP(SALIDA[[#This Row],[CODIGO]],STOCKSANLUIS[],7,FALSE))</f>
        <v>B</v>
      </c>
      <c r="I3478" s="10" t="s">
        <v>19536</v>
      </c>
      <c r="J3478" t="str">
        <f>SALIDA[[#This Row],[CODIGO]]&amp;"       "&amp;SALIDA[[#This Row],[FAMILIA]]</f>
        <v>03949       TEMP BLUE</v>
      </c>
      <c r="K3478">
        <f>VLOOKUP(SALIDA[[#This Row],[CODIGO]],STOCK_STARSOFT[],5,FALSE)</f>
        <v>382.99742500000002</v>
      </c>
      <c r="L3478">
        <f>SALIDA[[#This Row],[CANTIDAD]]*SALIDA[[#This Row],[PRECIO UND]]</f>
        <v>765.99485000000004</v>
      </c>
    </row>
    <row r="3479" spans="1:12" x14ac:dyDescent="0.25">
      <c r="A3479" s="6" t="s">
        <v>3224</v>
      </c>
      <c r="B3479" s="100" t="str">
        <f>VLOOKUP(SALIDA[[#This Row],[CODIGO]],STOCKSANLUIS[],2,FALSE)</f>
        <v xml:space="preserve">SELLADOR DE CALOR - LACO - 1.7GR </v>
      </c>
      <c r="C3479" s="153">
        <v>46111</v>
      </c>
      <c r="D3479">
        <v>2</v>
      </c>
      <c r="E3479">
        <f>IF(VLOOKUP(SALIDA[[#This Row],[CODIGO]],STOCKSANLUIS[],6,FALSE)=0,"PRODUCTO SIN STOCK/UBICACIÓN",VLOOKUP(SALIDA[[#This Row],[CODIGO]],STOCKSANLUIS[],6,FALSE))</f>
        <v>1</v>
      </c>
      <c r="F3479">
        <f>SALIDA[[#This Row],[CANTIDAD]]/SALIDA[[#This Row],[UND MEDIDA]]</f>
        <v>2</v>
      </c>
      <c r="G3479" t="str">
        <f>VLOOKUP(SALIDA[[#This Row],[CODIGO]],FAMILIAS[],4,FALSE)</f>
        <v>QUALITY</v>
      </c>
      <c r="H3479" s="10" t="str">
        <f>IF(VLOOKUP(SALIDA[[#This Row],[CODIGO]],STOCKSANLUIS[],7,FALSE)=0,"PRODUCTO SIN STOCK/UBICACIÓN",VLOOKUP(SALIDA[[#This Row],[CODIGO]],STOCKSANLUIS[],7,FALSE))</f>
        <v>C</v>
      </c>
      <c r="I3479" s="10"/>
      <c r="J3479" t="str">
        <f>SALIDA[[#This Row],[CODIGO]]&amp;"       "&amp;SALIDA[[#This Row],[FAMILIA]]</f>
        <v>02618       QUALITY</v>
      </c>
      <c r="K3479">
        <f>VLOOKUP(SALIDA[[#This Row],[CODIGO]],STOCK_STARSOFT[],5,FALSE)</f>
        <v>13.546878</v>
      </c>
      <c r="L3479">
        <f>SALIDA[[#This Row],[CANTIDAD]]*SALIDA[[#This Row],[PRECIO UND]]</f>
        <v>27.093755999999999</v>
      </c>
    </row>
    <row r="3480" spans="1:12" x14ac:dyDescent="0.25">
      <c r="A3480" s="6" t="s">
        <v>3858</v>
      </c>
      <c r="B3480" s="100" t="str">
        <f>VLOOKUP(SALIDA[[#This Row],[CODIGO]],STOCKSANLUIS[],2,FALSE)</f>
        <v>CORTINA DE AIRE DE 120 CM (48") - 220V/1PH/60HZ - STAR COLD - FM-1212Z/Y-MC</v>
      </c>
      <c r="C3480" s="153">
        <v>46111</v>
      </c>
      <c r="D3480">
        <v>5</v>
      </c>
      <c r="E3480">
        <f>IF(VLOOKUP(SALIDA[[#This Row],[CODIGO]],STOCKSANLUIS[],6,FALSE)=0,"PRODUCTO SIN STOCK/UBICACIÓN",VLOOKUP(SALIDA[[#This Row],[CODIGO]],STOCKSANLUIS[],6,FALSE))</f>
        <v>1</v>
      </c>
      <c r="F3480">
        <f>SALIDA[[#This Row],[CANTIDAD]]/SALIDA[[#This Row],[UND MEDIDA]]</f>
        <v>5</v>
      </c>
      <c r="G3480" t="str">
        <f>VLOOKUP(SALIDA[[#This Row],[CODIGO]],FAMILIAS[],4,FALSE)</f>
        <v>STAR COLD</v>
      </c>
      <c r="H3480" s="10" t="str">
        <f>IF(VLOOKUP(SALIDA[[#This Row],[CODIGO]],STOCKSANLUIS[],7,FALSE)=0,"PRODUCTO SIN STOCK/UBICACIÓN",VLOOKUP(SALIDA[[#This Row],[CODIGO]],STOCKSANLUIS[],7,FALSE))</f>
        <v>A</v>
      </c>
      <c r="I3480" s="10" t="s">
        <v>19536</v>
      </c>
      <c r="J3480" t="str">
        <f>SALIDA[[#This Row],[CODIGO]]&amp;"       "&amp;SALIDA[[#This Row],[FAMILIA]]</f>
        <v>03288       STAR COLD</v>
      </c>
      <c r="K3480">
        <f>VLOOKUP(SALIDA[[#This Row],[CODIGO]],STOCK_STARSOFT[],5,FALSE)</f>
        <v>46.302090999999997</v>
      </c>
      <c r="L3480">
        <f>SALIDA[[#This Row],[CANTIDAD]]*SALIDA[[#This Row],[PRECIO UND]]</f>
        <v>231.51045499999998</v>
      </c>
    </row>
    <row r="3481" spans="1:12" x14ac:dyDescent="0.25">
      <c r="A3481" s="6" t="s">
        <v>3973</v>
      </c>
      <c r="B3481" s="100" t="str">
        <f>VLOOKUP(SALIDA[[#This Row],[CODIGO]],STOCKSANLUIS[],2,FALSE)</f>
        <v>ANTORCHA DE UNA CAÑA PARA MAP GASS JH-1</v>
      </c>
      <c r="C3481" s="153">
        <v>46112</v>
      </c>
      <c r="D3481">
        <v>1</v>
      </c>
      <c r="E3481">
        <f>IF(VLOOKUP(SALIDA[[#This Row],[CODIGO]],STOCKSANLUIS[],6,FALSE)=0,"PRODUCTO SIN STOCK/UBICACIÓN",VLOOKUP(SALIDA[[#This Row],[CODIGO]],STOCKSANLUIS[],6,FALSE))</f>
        <v>1</v>
      </c>
      <c r="F3481">
        <f>SALIDA[[#This Row],[CANTIDAD]]/SALIDA[[#This Row],[UND MEDIDA]]</f>
        <v>1</v>
      </c>
      <c r="G3481" t="str">
        <f>VLOOKUP(SALIDA[[#This Row],[CODIGO]],FAMILIAS[],4,FALSE)</f>
        <v>VARIOS</v>
      </c>
      <c r="H3481" s="10" t="str">
        <f>IF(VLOOKUP(SALIDA[[#This Row],[CODIGO]],STOCKSANLUIS[],7,FALSE)=0,"PRODUCTO SIN STOCK/UBICACIÓN",VLOOKUP(SALIDA[[#This Row],[CODIGO]],STOCKSANLUIS[],7,FALSE))</f>
        <v>A</v>
      </c>
      <c r="I3481" s="10"/>
      <c r="J3481" t="str">
        <f>SALIDA[[#This Row],[CODIGO]]&amp;"       "&amp;SALIDA[[#This Row],[FAMILIA]]</f>
        <v>03429       VARIOS</v>
      </c>
      <c r="K3481">
        <f>VLOOKUP(SALIDA[[#This Row],[CODIGO]],STOCK_STARSOFT[],5,FALSE)</f>
        <v>6.963902</v>
      </c>
      <c r="L3481">
        <f>SALIDA[[#This Row],[CANTIDAD]]*SALIDA[[#This Row],[PRECIO UND]]</f>
        <v>6.963902</v>
      </c>
    </row>
    <row r="3482" spans="1:12" x14ac:dyDescent="0.25">
      <c r="A3482" s="6" t="s">
        <v>487</v>
      </c>
      <c r="B3482" s="100" t="str">
        <f>VLOOKUP(SALIDA[[#This Row],[CODIGO]],STOCKSANLUIS[],2,FALSE)</f>
        <v>SOLDADURA DE PLATA HARRIS AL 5%</v>
      </c>
      <c r="C3482" s="153">
        <v>46112</v>
      </c>
      <c r="D3482">
        <v>10</v>
      </c>
      <c r="E3482">
        <f>IF(VLOOKUP(SALIDA[[#This Row],[CODIGO]],STOCKSANLUIS[],6,FALSE)=0,"PRODUCTO SIN STOCK/UBICACIÓN",VLOOKUP(SALIDA[[#This Row],[CODIGO]],STOCKSANLUIS[],6,FALSE))</f>
        <v>1</v>
      </c>
      <c r="F3482">
        <f>SALIDA[[#This Row],[CANTIDAD]]/SALIDA[[#This Row],[UND MEDIDA]]</f>
        <v>10</v>
      </c>
      <c r="G3482" t="str">
        <f>VLOOKUP(SALIDA[[#This Row],[CODIGO]],FAMILIAS[],4,FALSE)</f>
        <v>HARRIS</v>
      </c>
      <c r="H3482" s="10" t="str">
        <f>IF(VLOOKUP(SALIDA[[#This Row],[CODIGO]],STOCKSANLUIS[],7,FALSE)=0,"PRODUCTO SIN STOCK/UBICACIÓN",VLOOKUP(SALIDA[[#This Row],[CODIGO]],STOCKSANLUIS[],7,FALSE))</f>
        <v>C</v>
      </c>
      <c r="I3482" s="10"/>
      <c r="J3482" t="str">
        <f>SALIDA[[#This Row],[CODIGO]]&amp;"       "&amp;SALIDA[[#This Row],[FAMILIA]]</f>
        <v>00406       HARRIS</v>
      </c>
      <c r="K3482">
        <f>VLOOKUP(SALIDA[[#This Row],[CODIGO]],STOCK_STARSOFT[],5,FALSE)</f>
        <v>2.7172480000000001</v>
      </c>
      <c r="L3482">
        <f>SALIDA[[#This Row],[CANTIDAD]]*SALIDA[[#This Row],[PRECIO UND]]</f>
        <v>27.17248</v>
      </c>
    </row>
    <row r="3483" spans="1:12" x14ac:dyDescent="0.25">
      <c r="A3483" s="6" t="s">
        <v>19181</v>
      </c>
      <c r="B3483" s="100" t="str">
        <f>VLOOKUP(SALIDA[[#This Row],[CODIGO]],STOCKSANLUIS[],2,FALSE)</f>
        <v>EQUIPO DE A/A MINI SPLIT FRIO SOLO INVERTER - 18000 BTU/H - R410A - 220V/1PH/60HZ - DAIKIN - GL - AHRI USA CERTIFICATED - FTKS18GL216A/RKS18GL216A</v>
      </c>
      <c r="C3483" s="153">
        <v>46112</v>
      </c>
      <c r="D3483">
        <v>2</v>
      </c>
      <c r="E3483">
        <f>IF(VLOOKUP(SALIDA[[#This Row],[CODIGO]],STOCKSANLUIS[],6,FALSE)=0,"PRODUCTO SIN STOCK/UBICACIÓN",VLOOKUP(SALIDA[[#This Row],[CODIGO]],STOCKSANLUIS[],6,FALSE))</f>
        <v>1</v>
      </c>
      <c r="F3483">
        <f>SALIDA[[#This Row],[CANTIDAD]]/SALIDA[[#This Row],[UND MEDIDA]]</f>
        <v>2</v>
      </c>
      <c r="G3483" t="str">
        <f>VLOOKUP(SALIDA[[#This Row],[CODIGO]],FAMILIAS[],4,FALSE)</f>
        <v>DAIKIN</v>
      </c>
      <c r="H3483" s="10" t="str">
        <f>IF(VLOOKUP(SALIDA[[#This Row],[CODIGO]],STOCKSANLUIS[],7,FALSE)=0,"PRODUCTO SIN STOCK/UBICACIÓN",VLOOKUP(SALIDA[[#This Row],[CODIGO]],STOCKSANLUIS[],7,FALSE))</f>
        <v>C</v>
      </c>
      <c r="I3483" s="10"/>
      <c r="J3483" t="str">
        <f>SALIDA[[#This Row],[CODIGO]]&amp;"       "&amp;SALIDA[[#This Row],[FAMILIA]]</f>
        <v>03454       DAIKIN</v>
      </c>
      <c r="K3483">
        <f>VLOOKUP(SALIDA[[#This Row],[CODIGO]],STOCK_STARSOFT[],5,FALSE)</f>
        <v>360.97774299999998</v>
      </c>
      <c r="L3483">
        <f>SALIDA[[#This Row],[CANTIDAD]]*SALIDA[[#This Row],[PRECIO UND]]</f>
        <v>721.95548599999995</v>
      </c>
    </row>
    <row r="3484" spans="1:12" x14ac:dyDescent="0.25">
      <c r="A3484" s="6" t="s">
        <v>22050</v>
      </c>
      <c r="B3484" s="100" t="str">
        <f>VLOOKUP(SALIDA[[#This Row],[CODIGO]],STOCKSANLUIS[],2,FALSE)</f>
        <v>MINI BOMBA STAR COLD  DE 110-240V MINISLIM SERIES 66 FT LIFT SPS-66</v>
      </c>
      <c r="C3484" s="153">
        <v>46112</v>
      </c>
      <c r="D3484">
        <v>1</v>
      </c>
      <c r="E3484">
        <f>IF(VLOOKUP(SALIDA[[#This Row],[CODIGO]],STOCKSANLUIS[],6,FALSE)=0,"PRODUCTO SIN STOCK/UBICACIÓN",VLOOKUP(SALIDA[[#This Row],[CODIGO]],STOCKSANLUIS[],6,FALSE))</f>
        <v>1</v>
      </c>
      <c r="F3484">
        <f>SALIDA[[#This Row],[CANTIDAD]]/SALIDA[[#This Row],[UND MEDIDA]]</f>
        <v>1</v>
      </c>
      <c r="G3484" t="str">
        <f>VLOOKUP(SALIDA[[#This Row],[CODIGO]],FAMILIAS[],4,FALSE)</f>
        <v>STAR COLD</v>
      </c>
      <c r="H3484" s="10" t="str">
        <f>IF(VLOOKUP(SALIDA[[#This Row],[CODIGO]],STOCKSANLUIS[],7,FALSE)=0,"PRODUCTO SIN STOCK/UBICACIÓN",VLOOKUP(SALIDA[[#This Row],[CODIGO]],STOCKSANLUIS[],7,FALSE))</f>
        <v>A</v>
      </c>
      <c r="I3484" s="10" t="s">
        <v>22712</v>
      </c>
      <c r="J3484" t="str">
        <f>SALIDA[[#This Row],[CODIGO]]&amp;"       "&amp;SALIDA[[#This Row],[FAMILIA]]</f>
        <v>03543       STAR COLD</v>
      </c>
      <c r="K3484">
        <f>VLOOKUP(SALIDA[[#This Row],[CODIGO]],STOCK_STARSOFT[],5,FALSE)</f>
        <v>19.559408000000001</v>
      </c>
      <c r="L3484">
        <f>SALIDA[[#This Row],[CANTIDAD]]*SALIDA[[#This Row],[PRECIO UND]]</f>
        <v>19.559408000000001</v>
      </c>
    </row>
    <row r="3485" spans="1:12" x14ac:dyDescent="0.25">
      <c r="A3485" s="6" t="s">
        <v>22050</v>
      </c>
      <c r="B3485" s="100" t="str">
        <f>VLOOKUP(SALIDA[[#This Row],[CODIGO]],STOCKSANLUIS[],2,FALSE)</f>
        <v>MINI BOMBA STAR COLD  DE 110-240V MINISLIM SERIES 66 FT LIFT SPS-66</v>
      </c>
      <c r="C3485" s="153">
        <v>46112</v>
      </c>
      <c r="D3485">
        <v>1</v>
      </c>
      <c r="E3485">
        <f>IF(VLOOKUP(SALIDA[[#This Row],[CODIGO]],STOCKSANLUIS[],6,FALSE)=0,"PRODUCTO SIN STOCK/UBICACIÓN",VLOOKUP(SALIDA[[#This Row],[CODIGO]],STOCKSANLUIS[],6,FALSE))</f>
        <v>1</v>
      </c>
      <c r="F3485">
        <f>SALIDA[[#This Row],[CANTIDAD]]/SALIDA[[#This Row],[UND MEDIDA]]</f>
        <v>1</v>
      </c>
      <c r="G3485" t="str">
        <f>VLOOKUP(SALIDA[[#This Row],[CODIGO]],FAMILIAS[],4,FALSE)</f>
        <v>STAR COLD</v>
      </c>
      <c r="H3485" s="10" t="str">
        <f>IF(VLOOKUP(SALIDA[[#This Row],[CODIGO]],STOCKSANLUIS[],7,FALSE)=0,"PRODUCTO SIN STOCK/UBICACIÓN",VLOOKUP(SALIDA[[#This Row],[CODIGO]],STOCKSANLUIS[],7,FALSE))</f>
        <v>A</v>
      </c>
      <c r="I3485" s="10"/>
      <c r="J3485" t="str">
        <f>SALIDA[[#This Row],[CODIGO]]&amp;"       "&amp;SALIDA[[#This Row],[FAMILIA]]</f>
        <v>03543       STAR COLD</v>
      </c>
      <c r="K3485">
        <f>VLOOKUP(SALIDA[[#This Row],[CODIGO]],STOCK_STARSOFT[],5,FALSE)</f>
        <v>19.559408000000001</v>
      </c>
      <c r="L3485">
        <f>SALIDA[[#This Row],[CANTIDAD]]*SALIDA[[#This Row],[PRECIO UND]]</f>
        <v>19.559408000000001</v>
      </c>
    </row>
    <row r="3486" spans="1:12" x14ac:dyDescent="0.25">
      <c r="A3486" s="6" t="s">
        <v>3665</v>
      </c>
      <c r="B3486" s="100" t="str">
        <f>VLOOKUP(SALIDA[[#This Row],[CODIGO]],STOCKSANLUIS[],2,FALSE)</f>
        <v>AGENTE DE LIMPIEZA INTERNA OPTEON SF FLUSH X 4.54 KG - CHEMOURS - REEMPLAZO DEL R141B</v>
      </c>
      <c r="C3486" s="153">
        <v>46112</v>
      </c>
      <c r="D3486">
        <v>1</v>
      </c>
      <c r="E3486">
        <f>IF(VLOOKUP(SALIDA[[#This Row],[CODIGO]],STOCKSANLUIS[],6,FALSE)=0,"PRODUCTO SIN STOCK/UBICACIÓN",VLOOKUP(SALIDA[[#This Row],[CODIGO]],STOCKSANLUIS[],6,FALSE))</f>
        <v>1</v>
      </c>
      <c r="F3486">
        <f>SALIDA[[#This Row],[CANTIDAD]]/SALIDA[[#This Row],[UND MEDIDA]]</f>
        <v>1</v>
      </c>
      <c r="G3486" t="str">
        <f>VLOOKUP(SALIDA[[#This Row],[CODIGO]],FAMILIAS[],4,FALSE)</f>
        <v>THE CHEMOURS</v>
      </c>
      <c r="H3486" s="10" t="str">
        <f>IF(VLOOKUP(SALIDA[[#This Row],[CODIGO]],STOCKSANLUIS[],7,FALSE)=0,"PRODUCTO SIN STOCK/UBICACIÓN",VLOOKUP(SALIDA[[#This Row],[CODIGO]],STOCKSANLUIS[],7,FALSE))</f>
        <v>C</v>
      </c>
      <c r="I3486" s="10"/>
      <c r="J3486" t="str">
        <f>SALIDA[[#This Row],[CODIGO]]&amp;"       "&amp;SALIDA[[#This Row],[FAMILIA]]</f>
        <v>03051       THE CHEMOURS</v>
      </c>
      <c r="K3486">
        <f>VLOOKUP(SALIDA[[#This Row],[CODIGO]],STOCK_STARSOFT[],5,FALSE)</f>
        <v>91.188703000000004</v>
      </c>
      <c r="L3486">
        <f>SALIDA[[#This Row],[CANTIDAD]]*SALIDA[[#This Row],[PRECIO UND]]</f>
        <v>91.188703000000004</v>
      </c>
    </row>
    <row r="3487" spans="1:12" x14ac:dyDescent="0.25">
      <c r="A3487" s="6" t="s">
        <v>2693</v>
      </c>
      <c r="B3487" s="100" t="str">
        <f>VLOOKUP(SALIDA[[#This Row],[CODIGO]],STOCKSANLUIS[],2,FALSE)</f>
        <v>GAS REFRIGERANTE FREON R-410A - 11.35 KG - CHINO - CHEMOURS</v>
      </c>
      <c r="C3487" s="153">
        <v>46112</v>
      </c>
      <c r="D3487">
        <v>1</v>
      </c>
      <c r="E3487">
        <f>IF(VLOOKUP(SALIDA[[#This Row],[CODIGO]],STOCKSANLUIS[],6,FALSE)=0,"PRODUCTO SIN STOCK/UBICACIÓN",VLOOKUP(SALIDA[[#This Row],[CODIGO]],STOCKSANLUIS[],6,FALSE))</f>
        <v>1</v>
      </c>
      <c r="F3487">
        <f>SALIDA[[#This Row],[CANTIDAD]]/SALIDA[[#This Row],[UND MEDIDA]]</f>
        <v>1</v>
      </c>
      <c r="G3487" t="str">
        <f>VLOOKUP(SALIDA[[#This Row],[CODIGO]],FAMILIAS[],4,FALSE)</f>
        <v>THE CHEMOURS</v>
      </c>
      <c r="H3487" s="10" t="str">
        <f>IF(VLOOKUP(SALIDA[[#This Row],[CODIGO]],STOCKSANLUIS[],7,FALSE)=0,"PRODUCTO SIN STOCK/UBICACIÓN",VLOOKUP(SALIDA[[#This Row],[CODIGO]],STOCKSANLUIS[],7,FALSE))</f>
        <v>C</v>
      </c>
      <c r="I3487" s="10"/>
      <c r="J3487" t="str">
        <f>SALIDA[[#This Row],[CODIGO]]&amp;"       "&amp;SALIDA[[#This Row],[FAMILIA]]</f>
        <v>02187       THE CHEMOURS</v>
      </c>
      <c r="K3487">
        <f>VLOOKUP(SALIDA[[#This Row],[CODIGO]],STOCK_STARSOFT[],5,FALSE)</f>
        <v>122.01251999999999</v>
      </c>
      <c r="L3487">
        <f>SALIDA[[#This Row],[CANTIDAD]]*SALIDA[[#This Row],[PRECIO UND]]</f>
        <v>122.01251999999999</v>
      </c>
    </row>
    <row r="3488" spans="1:12" x14ac:dyDescent="0.25">
      <c r="A3488" s="6" t="s">
        <v>2466</v>
      </c>
      <c r="B3488" s="100" t="str">
        <f>VLOOKUP(SALIDA[[#This Row],[CODIGO]],STOCKSANLUIS[],2,FALSE)</f>
        <v>LIMPIADOR PARA EVAPORADOR - EVAP POWR-C - 1GALON - NU CALGON</v>
      </c>
      <c r="C3488" s="153">
        <v>46112</v>
      </c>
      <c r="D3488">
        <v>2</v>
      </c>
      <c r="E3488">
        <f>IF(VLOOKUP(SALIDA[[#This Row],[CODIGO]],STOCKSANLUIS[],6,FALSE)=0,"PRODUCTO SIN STOCK/UBICACIÓN",VLOOKUP(SALIDA[[#This Row],[CODIGO]],STOCKSANLUIS[],6,FALSE))</f>
        <v>1</v>
      </c>
      <c r="F3488">
        <f>SALIDA[[#This Row],[CANTIDAD]]/SALIDA[[#This Row],[UND MEDIDA]]</f>
        <v>2</v>
      </c>
      <c r="G3488" t="str">
        <f>VLOOKUP(SALIDA[[#This Row],[CODIGO]],FAMILIAS[],4,FALSE)</f>
        <v>NU CALGON</v>
      </c>
      <c r="H3488" s="10" t="str">
        <f>IF(VLOOKUP(SALIDA[[#This Row],[CODIGO]],STOCKSANLUIS[],7,FALSE)=0,"PRODUCTO SIN STOCK/UBICACIÓN",VLOOKUP(SALIDA[[#This Row],[CODIGO]],STOCKSANLUIS[],7,FALSE))</f>
        <v>C</v>
      </c>
      <c r="I3488" s="10"/>
      <c r="J3488" t="str">
        <f>SALIDA[[#This Row],[CODIGO]]&amp;"       "&amp;SALIDA[[#This Row],[FAMILIA]]</f>
        <v>02030       NU CALGON</v>
      </c>
      <c r="K3488">
        <f>VLOOKUP(SALIDA[[#This Row],[CODIGO]],STOCK_STARSOFT[],5,FALSE)</f>
        <v>10.536965</v>
      </c>
      <c r="L3488">
        <f>SALIDA[[#This Row],[CANTIDAD]]*SALIDA[[#This Row],[PRECIO UND]]</f>
        <v>21.073930000000001</v>
      </c>
    </row>
    <row r="3489" spans="1:12" x14ac:dyDescent="0.25">
      <c r="A3489" s="6" t="s">
        <v>2490</v>
      </c>
      <c r="B3489" s="100" t="str">
        <f>VLOOKUP(SALIDA[[#This Row],[CODIGO]],STOCKSANLUIS[],2,FALSE)</f>
        <v>LIMPIADOR PARA CONDENSADOR - NU-BRITE - 1GALON - NU CALGON</v>
      </c>
      <c r="C3489" s="153">
        <v>46112</v>
      </c>
      <c r="D3489">
        <v>2</v>
      </c>
      <c r="E3489">
        <f>IF(VLOOKUP(SALIDA[[#This Row],[CODIGO]],STOCKSANLUIS[],6,FALSE)=0,"PRODUCTO SIN STOCK/UBICACIÓN",VLOOKUP(SALIDA[[#This Row],[CODIGO]],STOCKSANLUIS[],6,FALSE))</f>
        <v>1</v>
      </c>
      <c r="F3489">
        <f>SALIDA[[#This Row],[CANTIDAD]]/SALIDA[[#This Row],[UND MEDIDA]]</f>
        <v>2</v>
      </c>
      <c r="G3489" t="str">
        <f>VLOOKUP(SALIDA[[#This Row],[CODIGO]],FAMILIAS[],4,FALSE)</f>
        <v>NU CALGON</v>
      </c>
      <c r="H3489" s="10" t="str">
        <f>IF(VLOOKUP(SALIDA[[#This Row],[CODIGO]],STOCKSANLUIS[],7,FALSE)=0,"PRODUCTO SIN STOCK/UBICACIÓN",VLOOKUP(SALIDA[[#This Row],[CODIGO]],STOCKSANLUIS[],7,FALSE))</f>
        <v>C</v>
      </c>
      <c r="I3489" s="10"/>
      <c r="J3489" t="str">
        <f>SALIDA[[#This Row],[CODIGO]]&amp;"       "&amp;SALIDA[[#This Row],[FAMILIA]]</f>
        <v>02043       NU CALGON</v>
      </c>
      <c r="K3489">
        <f>VLOOKUP(SALIDA[[#This Row],[CODIGO]],STOCK_STARSOFT[],5,FALSE)</f>
        <v>9.0050089999999994</v>
      </c>
      <c r="L3489">
        <f>SALIDA[[#This Row],[CANTIDAD]]*SALIDA[[#This Row],[PRECIO UND]]</f>
        <v>18.010017999999999</v>
      </c>
    </row>
    <row r="3490" spans="1:12" x14ac:dyDescent="0.25">
      <c r="A3490" s="6" t="s">
        <v>439</v>
      </c>
      <c r="B3490" s="100" t="str">
        <f>VLOOKUP(SALIDA[[#This Row],[CODIGO]],STOCKSANLUIS[],2,FALSE)</f>
        <v>ACEITE MINERAL 3G SUPER - 1 GALÓN - BVA</v>
      </c>
      <c r="C3490" s="153">
        <v>46112</v>
      </c>
      <c r="D3490">
        <v>1</v>
      </c>
      <c r="E3490">
        <f>IF(VLOOKUP(SALIDA[[#This Row],[CODIGO]],STOCKSANLUIS[],6,FALSE)=0,"PRODUCTO SIN STOCK/UBICACIÓN",VLOOKUP(SALIDA[[#This Row],[CODIGO]],STOCKSANLUIS[],6,FALSE))</f>
        <v>1</v>
      </c>
      <c r="F3490">
        <f>SALIDA[[#This Row],[CANTIDAD]]/SALIDA[[#This Row],[UND MEDIDA]]</f>
        <v>1</v>
      </c>
      <c r="G3490" t="str">
        <f>VLOOKUP(SALIDA[[#This Row],[CODIGO]],FAMILIAS[],4,FALSE)</f>
        <v>BVA</v>
      </c>
      <c r="H3490" s="10" t="str">
        <f>IF(VLOOKUP(SALIDA[[#This Row],[CODIGO]],STOCKSANLUIS[],7,FALSE)=0,"PRODUCTO SIN STOCK/UBICACIÓN",VLOOKUP(SALIDA[[#This Row],[CODIGO]],STOCKSANLUIS[],7,FALSE))</f>
        <v>C</v>
      </c>
      <c r="I3490" s="10"/>
      <c r="J3490" t="str">
        <f>SALIDA[[#This Row],[CODIGO]]&amp;"       "&amp;SALIDA[[#This Row],[FAMILIA]]</f>
        <v>00353       BVA</v>
      </c>
      <c r="K3490">
        <f>VLOOKUP(SALIDA[[#This Row],[CODIGO]],STOCK_STARSOFT[],5,FALSE)</f>
        <v>15.454063</v>
      </c>
      <c r="L3490">
        <f>SALIDA[[#This Row],[CANTIDAD]]*SALIDA[[#This Row],[PRECIO UND]]</f>
        <v>15.454063</v>
      </c>
    </row>
    <row r="3491" spans="1:12" x14ac:dyDescent="0.25">
      <c r="A3491" s="6" t="s">
        <v>22355</v>
      </c>
      <c r="B3491" s="100" t="str">
        <f>VLOOKUP(SALIDA[[#This Row],[CODIGO]],STOCKSANLUIS[],2,FALSE)</f>
        <v>FILTRO SECADOR  48-DC 023U4383 - ALTERNATIVO AL COD 00572 - DANFOSS</v>
      </c>
      <c r="C3491" s="153">
        <v>46112</v>
      </c>
      <c r="D3491">
        <v>3</v>
      </c>
      <c r="E3491" t="str">
        <f>IF(VLOOKUP(SALIDA[[#This Row],[CODIGO]],STOCKSANLUIS[],6,FALSE)=0,"PRODUCTO SIN STOCK/UBICACIÓN",VLOOKUP(SALIDA[[#This Row],[CODIGO]],STOCKSANLUIS[],6,FALSE))</f>
        <v>PRODUCTO SIN STOCK/UBICACIÓN</v>
      </c>
      <c r="F3491" t="e">
        <f>SALIDA[[#This Row],[CANTIDAD]]/SALIDA[[#This Row],[UND MEDIDA]]</f>
        <v>#VALUE!</v>
      </c>
      <c r="G3491" t="str">
        <f>VLOOKUP(SALIDA[[#This Row],[CODIGO]],FAMILIAS[],4,FALSE)</f>
        <v>DANFOSS</v>
      </c>
      <c r="H3491" s="10" t="str">
        <f>IF(VLOOKUP(SALIDA[[#This Row],[CODIGO]],STOCKSANLUIS[],7,FALSE)=0,"PRODUCTO SIN STOCK/UBICACIÓN",VLOOKUP(SALIDA[[#This Row],[CODIGO]],STOCKSANLUIS[],7,FALSE))</f>
        <v>A</v>
      </c>
      <c r="I3491" s="10"/>
      <c r="J3491" t="str">
        <f>SALIDA[[#This Row],[CODIGO]]&amp;"       "&amp;SALIDA[[#This Row],[FAMILIA]]</f>
        <v>03670       DANFOSS</v>
      </c>
      <c r="K3491">
        <f>VLOOKUP(SALIDA[[#This Row],[CODIGO]],STOCK_STARSOFT[],5,FALSE)</f>
        <v>6.3516240000000002</v>
      </c>
      <c r="L3491">
        <f>SALIDA[[#This Row],[CANTIDAD]]*SALIDA[[#This Row],[PRECIO UND]]</f>
        <v>19.054872</v>
      </c>
    </row>
    <row r="3492" spans="1:12" x14ac:dyDescent="0.25">
      <c r="A3492" s="6" t="s">
        <v>931</v>
      </c>
      <c r="B3492" s="100" t="str">
        <f>VLOOKUP(SALIDA[[#This Row],[CODIGO]],STOCKSANLUIS[],2,FALSE)</f>
        <v>ACEITE POLIOLESTER POE 32 - 1 GALON - BVA</v>
      </c>
      <c r="C3492" s="153">
        <v>46112</v>
      </c>
      <c r="D3492">
        <v>7</v>
      </c>
      <c r="E3492">
        <f>IF(VLOOKUP(SALIDA[[#This Row],[CODIGO]],STOCKSANLUIS[],6,FALSE)=0,"PRODUCTO SIN STOCK/UBICACIÓN",VLOOKUP(SALIDA[[#This Row],[CODIGO]],STOCKSANLUIS[],6,FALSE))</f>
        <v>1</v>
      </c>
      <c r="F3492">
        <f>SALIDA[[#This Row],[CANTIDAD]]/SALIDA[[#This Row],[UND MEDIDA]]</f>
        <v>7</v>
      </c>
      <c r="G3492" t="str">
        <f>VLOOKUP(SALIDA[[#This Row],[CODIGO]],FAMILIAS[],4,FALSE)</f>
        <v>BVA</v>
      </c>
      <c r="H3492" s="10" t="str">
        <f>IF(VLOOKUP(SALIDA[[#This Row],[CODIGO]],STOCKSANLUIS[],7,FALSE)=0,"PRODUCTO SIN STOCK/UBICACIÓN",VLOOKUP(SALIDA[[#This Row],[CODIGO]],STOCKSANLUIS[],7,FALSE))</f>
        <v>C</v>
      </c>
      <c r="I3492" s="10"/>
      <c r="J3492" t="str">
        <f>SALIDA[[#This Row],[CODIGO]]&amp;"       "&amp;SALIDA[[#This Row],[FAMILIA]]</f>
        <v>00987       BVA</v>
      </c>
      <c r="K3492">
        <f>VLOOKUP(SALIDA[[#This Row],[CODIGO]],STOCK_STARSOFT[],5,FALSE)</f>
        <v>47.466326000000002</v>
      </c>
      <c r="L3492">
        <f>SALIDA[[#This Row],[CANTIDAD]]*SALIDA[[#This Row],[PRECIO UND]]</f>
        <v>332.26428200000004</v>
      </c>
    </row>
    <row r="3493" spans="1:12" x14ac:dyDescent="0.25">
      <c r="A3493" s="6" t="s">
        <v>33</v>
      </c>
      <c r="B3493" s="100" t="str">
        <f>VLOOKUP(SALIDA[[#This Row],[CODIGO]],STOCKSANLUIS[],2,FALSE)</f>
        <v>CONTROLADOR DE TEMPERATURA DIGITAL MT-512E 2HP - VER.13 - 115/220 VAC - FULL GAUGE</v>
      </c>
      <c r="C3493" s="153">
        <v>46112</v>
      </c>
      <c r="D3493">
        <v>1</v>
      </c>
      <c r="E3493">
        <f>IF(VLOOKUP(SALIDA[[#This Row],[CODIGO]],STOCKSANLUIS[],6,FALSE)=0,"PRODUCTO SIN STOCK/UBICACIÓN",VLOOKUP(SALIDA[[#This Row],[CODIGO]],STOCKSANLUIS[],6,FALSE))</f>
        <v>1</v>
      </c>
      <c r="F3493">
        <f>SALIDA[[#This Row],[CANTIDAD]]/SALIDA[[#This Row],[UND MEDIDA]]</f>
        <v>1</v>
      </c>
      <c r="G3493" t="str">
        <f>VLOOKUP(SALIDA[[#This Row],[CODIGO]],FAMILIAS[],4,FALSE)</f>
        <v>FULL GAUGE</v>
      </c>
      <c r="H3493" s="10" t="str">
        <f>IF(VLOOKUP(SALIDA[[#This Row],[CODIGO]],STOCKSANLUIS[],7,FALSE)=0,"PRODUCTO SIN STOCK/UBICACIÓN",VLOOKUP(SALIDA[[#This Row],[CODIGO]],STOCKSANLUIS[],7,FALSE))</f>
        <v>C</v>
      </c>
      <c r="I3493" s="10"/>
      <c r="J3493" t="str">
        <f>SALIDA[[#This Row],[CODIGO]]&amp;"       "&amp;SALIDA[[#This Row],[FAMILIA]]</f>
        <v>00016       FULL GAUGE</v>
      </c>
      <c r="K3493">
        <f>VLOOKUP(SALIDA[[#This Row],[CODIGO]],STOCK_STARSOFT[],5,FALSE)</f>
        <v>13.318346</v>
      </c>
      <c r="L3493">
        <f>SALIDA[[#This Row],[CANTIDAD]]*SALIDA[[#This Row],[PRECIO UND]]</f>
        <v>13.318346</v>
      </c>
    </row>
    <row r="3494" spans="1:12" x14ac:dyDescent="0.25">
      <c r="A3494" s="6" t="s">
        <v>867</v>
      </c>
      <c r="B3494" s="100" t="str">
        <f>VLOOKUP(SALIDA[[#This Row],[CODIGO]],STOCKSANLUIS[],2,FALSE)</f>
        <v>ACEITE POLIOLESTER POE 68 - 1 GALON - BVA</v>
      </c>
      <c r="C3494" s="153">
        <v>46112</v>
      </c>
      <c r="D3494">
        <v>2</v>
      </c>
      <c r="E3494">
        <f>IF(VLOOKUP(SALIDA[[#This Row],[CODIGO]],STOCKSANLUIS[],6,FALSE)=0,"PRODUCTO SIN STOCK/UBICACIÓN",VLOOKUP(SALIDA[[#This Row],[CODIGO]],STOCKSANLUIS[],6,FALSE))</f>
        <v>1</v>
      </c>
      <c r="F3494">
        <f>SALIDA[[#This Row],[CANTIDAD]]/SALIDA[[#This Row],[UND MEDIDA]]</f>
        <v>2</v>
      </c>
      <c r="G3494" t="str">
        <f>VLOOKUP(SALIDA[[#This Row],[CODIGO]],FAMILIAS[],4,FALSE)</f>
        <v>BVA</v>
      </c>
      <c r="H3494" s="10" t="str">
        <f>IF(VLOOKUP(SALIDA[[#This Row],[CODIGO]],STOCKSANLUIS[],7,FALSE)=0,"PRODUCTO SIN STOCK/UBICACIÓN",VLOOKUP(SALIDA[[#This Row],[CODIGO]],STOCKSANLUIS[],7,FALSE))</f>
        <v>C</v>
      </c>
      <c r="I3494" s="10"/>
      <c r="J3494" t="str">
        <f>SALIDA[[#This Row],[CODIGO]]&amp;"       "&amp;SALIDA[[#This Row],[FAMILIA]]</f>
        <v>00945       BVA</v>
      </c>
      <c r="K3494">
        <f>VLOOKUP(SALIDA[[#This Row],[CODIGO]],STOCK_STARSOFT[],5,FALSE)</f>
        <v>50.009718999999997</v>
      </c>
      <c r="L3494">
        <f>SALIDA[[#This Row],[CANTIDAD]]*SALIDA[[#This Row],[PRECIO UND]]</f>
        <v>100.01943799999999</v>
      </c>
    </row>
    <row r="3495" spans="1:12" x14ac:dyDescent="0.25">
      <c r="A3495" s="6" t="s">
        <v>19298</v>
      </c>
      <c r="B3495" s="100" t="str">
        <f>VLOOKUP(SALIDA[[#This Row],[CODIGO]],STOCKSANLUIS[],2,FALSE)</f>
        <v>CINTA DE ALUMINIO DE 2" X 54.6 YDS (50MM X 50M) - QTA-250E - EVERFROST - HIGH QUALITY</v>
      </c>
      <c r="C3495" s="153">
        <v>46112</v>
      </c>
      <c r="D3495">
        <v>63</v>
      </c>
      <c r="E3495">
        <f>IF(VLOOKUP(SALIDA[[#This Row],[CODIGO]],STOCKSANLUIS[],6,FALSE)=0,"PRODUCTO SIN STOCK/UBICACIÓN",VLOOKUP(SALIDA[[#This Row],[CODIGO]],STOCKSANLUIS[],6,FALSE))</f>
        <v>1</v>
      </c>
      <c r="F3495">
        <f>SALIDA[[#This Row],[CANTIDAD]]/SALIDA[[#This Row],[UND MEDIDA]]</f>
        <v>63</v>
      </c>
      <c r="G3495" t="str">
        <f>VLOOKUP(SALIDA[[#This Row],[CODIGO]],FAMILIAS[],4,FALSE)</f>
        <v>EVERFROST</v>
      </c>
      <c r="H3495" s="10" t="str">
        <f>IF(VLOOKUP(SALIDA[[#This Row],[CODIGO]],STOCKSANLUIS[],7,FALSE)=0,"PRODUCTO SIN STOCK/UBICACIÓN",VLOOKUP(SALIDA[[#This Row],[CODIGO]],STOCKSANLUIS[],7,FALSE))</f>
        <v>C</v>
      </c>
      <c r="I3495" s="10"/>
      <c r="J3495" t="str">
        <f>SALIDA[[#This Row],[CODIGO]]&amp;"       "&amp;SALIDA[[#This Row],[FAMILIA]]</f>
        <v>03488       EVERFROST</v>
      </c>
      <c r="K3495">
        <f>VLOOKUP(SALIDA[[#This Row],[CODIGO]],STOCK_STARSOFT[],5,FALSE)</f>
        <v>1.7111369999999999</v>
      </c>
      <c r="L3495">
        <f>SALIDA[[#This Row],[CANTIDAD]]*SALIDA[[#This Row],[PRECIO UND]]</f>
        <v>107.801631</v>
      </c>
    </row>
    <row r="3496" spans="1:12" x14ac:dyDescent="0.25">
      <c r="A3496" s="6" t="s">
        <v>3363</v>
      </c>
      <c r="B3496" s="100" t="str">
        <f>VLOOKUP(SALIDA[[#This Row],[CODIGO]],STOCKSANLUIS[],2,FALSE)</f>
        <v>COMPRESOR SCROLL YH150C7-100 -- 60000 BTU - 5HP - 220V/3PH/60HZ - R410A - INVOTECH</v>
      </c>
      <c r="C3496" s="153">
        <v>46112</v>
      </c>
      <c r="D3496">
        <v>1</v>
      </c>
      <c r="E3496">
        <f>IF(VLOOKUP(SALIDA[[#This Row],[CODIGO]],STOCKSANLUIS[],6,FALSE)=0,"PRODUCTO SIN STOCK/UBICACIÓN",VLOOKUP(SALIDA[[#This Row],[CODIGO]],STOCKSANLUIS[],6,FALSE))</f>
        <v>1</v>
      </c>
      <c r="F3496">
        <f>SALIDA[[#This Row],[CANTIDAD]]/SALIDA[[#This Row],[UND MEDIDA]]</f>
        <v>1</v>
      </c>
      <c r="G3496" t="str">
        <f>VLOOKUP(SALIDA[[#This Row],[CODIGO]],FAMILIAS[],4,FALSE)</f>
        <v>INVOTECH</v>
      </c>
      <c r="H3496" s="10" t="str">
        <f>IF(VLOOKUP(SALIDA[[#This Row],[CODIGO]],STOCKSANLUIS[],7,FALSE)=0,"PRODUCTO SIN STOCK/UBICACIÓN",VLOOKUP(SALIDA[[#This Row],[CODIGO]],STOCKSANLUIS[],7,FALSE))</f>
        <v>B</v>
      </c>
      <c r="I3496" s="10"/>
      <c r="J3496" t="str">
        <f>SALIDA[[#This Row],[CODIGO]]&amp;"       "&amp;SALIDA[[#This Row],[FAMILIA]]</f>
        <v>02773       INVOTECH</v>
      </c>
      <c r="K3496">
        <f>VLOOKUP(SALIDA[[#This Row],[CODIGO]],STOCK_STARSOFT[],5,FALSE)</f>
        <v>225.26551499999999</v>
      </c>
      <c r="L3496">
        <f>SALIDA[[#This Row],[CANTIDAD]]*SALIDA[[#This Row],[PRECIO UND]]</f>
        <v>225.26551499999999</v>
      </c>
    </row>
    <row r="3497" spans="1:12" x14ac:dyDescent="0.25">
      <c r="A3497" s="6" t="s">
        <v>3637</v>
      </c>
      <c r="B3497" s="100" t="str">
        <f>VLOOKUP(SALIDA[[#This Row],[CODIGO]],STOCKSANLUIS[],2,FALSE)</f>
        <v>MOTOVENTILADOR MAER FAN YDWF74L47P4-470N-400S (220V, 60HZ, 4 POLES, 1PH, CL.F, SUCTION)</v>
      </c>
      <c r="C3497" s="153">
        <v>46112</v>
      </c>
      <c r="D3497">
        <v>1</v>
      </c>
      <c r="E3497">
        <f>IF(VLOOKUP(SALIDA[[#This Row],[CODIGO]],STOCKSANLUIS[],6,FALSE)=0,"PRODUCTO SIN STOCK/UBICACIÓN",VLOOKUP(SALIDA[[#This Row],[CODIGO]],STOCKSANLUIS[],6,FALSE))</f>
        <v>1</v>
      </c>
      <c r="F3497">
        <f>SALIDA[[#This Row],[CANTIDAD]]/SALIDA[[#This Row],[UND MEDIDA]]</f>
        <v>1</v>
      </c>
      <c r="G3497" t="str">
        <f>VLOOKUP(SALIDA[[#This Row],[CODIGO]],FAMILIAS[],4,FALSE)</f>
        <v>MAER FAN</v>
      </c>
      <c r="H3497" s="10" t="str">
        <f>IF(VLOOKUP(SALIDA[[#This Row],[CODIGO]],STOCKSANLUIS[],7,FALSE)=0,"PRODUCTO SIN STOCK/UBICACIÓN",VLOOKUP(SALIDA[[#This Row],[CODIGO]],STOCKSANLUIS[],7,FALSE))</f>
        <v>C</v>
      </c>
      <c r="I3497" s="10"/>
      <c r="J3497" t="str">
        <f>SALIDA[[#This Row],[CODIGO]]&amp;"       "&amp;SALIDA[[#This Row],[FAMILIA]]</f>
        <v>03036       MAER FAN</v>
      </c>
      <c r="K3497">
        <f>VLOOKUP(SALIDA[[#This Row],[CODIGO]],STOCK_STARSOFT[],5,FALSE)</f>
        <v>32.505842000000001</v>
      </c>
      <c r="L3497">
        <f>SALIDA[[#This Row],[CANTIDAD]]*SALIDA[[#This Row],[PRECIO UND]]</f>
        <v>32.505842000000001</v>
      </c>
    </row>
    <row r="3498" spans="1:12" x14ac:dyDescent="0.25">
      <c r="A3498" s="6" t="s">
        <v>2490</v>
      </c>
      <c r="B3498" s="100" t="str">
        <f>VLOOKUP(SALIDA[[#This Row],[CODIGO]],STOCKSANLUIS[],2,FALSE)</f>
        <v>LIMPIADOR PARA CONDENSADOR - NU-BRITE - 1GALON - NU CALGON</v>
      </c>
      <c r="C3498" s="153">
        <v>46112</v>
      </c>
      <c r="D3498">
        <v>4</v>
      </c>
      <c r="E3498">
        <f>IF(VLOOKUP(SALIDA[[#This Row],[CODIGO]],STOCKSANLUIS[],6,FALSE)=0,"PRODUCTO SIN STOCK/UBICACIÓN",VLOOKUP(SALIDA[[#This Row],[CODIGO]],STOCKSANLUIS[],6,FALSE))</f>
        <v>1</v>
      </c>
      <c r="F3498">
        <f>SALIDA[[#This Row],[CANTIDAD]]/SALIDA[[#This Row],[UND MEDIDA]]</f>
        <v>4</v>
      </c>
      <c r="G3498" t="str">
        <f>VLOOKUP(SALIDA[[#This Row],[CODIGO]],FAMILIAS[],4,FALSE)</f>
        <v>NU CALGON</v>
      </c>
      <c r="H3498" s="10" t="str">
        <f>IF(VLOOKUP(SALIDA[[#This Row],[CODIGO]],STOCKSANLUIS[],7,FALSE)=0,"PRODUCTO SIN STOCK/UBICACIÓN",VLOOKUP(SALIDA[[#This Row],[CODIGO]],STOCKSANLUIS[],7,FALSE))</f>
        <v>C</v>
      </c>
      <c r="I3498" s="10"/>
      <c r="J3498" t="str">
        <f>SALIDA[[#This Row],[CODIGO]]&amp;"       "&amp;SALIDA[[#This Row],[FAMILIA]]</f>
        <v>02043       NU CALGON</v>
      </c>
      <c r="K3498">
        <f>VLOOKUP(SALIDA[[#This Row],[CODIGO]],STOCK_STARSOFT[],5,FALSE)</f>
        <v>9.0050089999999994</v>
      </c>
      <c r="L3498">
        <f>SALIDA[[#This Row],[CANTIDAD]]*SALIDA[[#This Row],[PRECIO UND]]</f>
        <v>36.020035999999998</v>
      </c>
    </row>
    <row r="3499" spans="1:12" x14ac:dyDescent="0.25">
      <c r="A3499" s="6" t="s">
        <v>22048</v>
      </c>
      <c r="B3499" s="100" t="str">
        <f>VLOOKUP(SALIDA[[#This Row],[CODIGO]],STOCKSANLUIS[],2,FALSE)</f>
        <v xml:space="preserve">BOMBA DE CONDENSADO STAR COLD DE 230V-1F-60HZ TANQUE ALTO (INCLUYE MANGUERA)  SI-1801 </v>
      </c>
      <c r="C3499" s="153">
        <v>46112</v>
      </c>
      <c r="D3499">
        <v>12</v>
      </c>
      <c r="E3499">
        <f>IF(VLOOKUP(SALIDA[[#This Row],[CODIGO]],STOCKSANLUIS[],6,FALSE)=0,"PRODUCTO SIN STOCK/UBICACIÓN",VLOOKUP(SALIDA[[#This Row],[CODIGO]],STOCKSANLUIS[],6,FALSE))</f>
        <v>1</v>
      </c>
      <c r="F3499">
        <f>SALIDA[[#This Row],[CANTIDAD]]/SALIDA[[#This Row],[UND MEDIDA]]</f>
        <v>12</v>
      </c>
      <c r="G3499" t="str">
        <f>VLOOKUP(SALIDA[[#This Row],[CODIGO]],FAMILIAS[],4,FALSE)</f>
        <v>STAR COLD</v>
      </c>
      <c r="H3499" s="10" t="str">
        <f>IF(VLOOKUP(SALIDA[[#This Row],[CODIGO]],STOCKSANLUIS[],7,FALSE)=0,"PRODUCTO SIN STOCK/UBICACIÓN",VLOOKUP(SALIDA[[#This Row],[CODIGO]],STOCKSANLUIS[],7,FALSE))</f>
        <v>B/C</v>
      </c>
      <c r="I3499" s="10"/>
      <c r="J3499" t="str">
        <f>SALIDA[[#This Row],[CODIGO]]&amp;"       "&amp;SALIDA[[#This Row],[FAMILIA]]</f>
        <v>03542       STAR COLD</v>
      </c>
      <c r="K3499">
        <f>VLOOKUP(SALIDA[[#This Row],[CODIGO]],STOCK_STARSOFT[],5,FALSE)</f>
        <v>17.996752999999998</v>
      </c>
      <c r="L3499">
        <f>SALIDA[[#This Row],[CANTIDAD]]*SALIDA[[#This Row],[PRECIO UND]]</f>
        <v>215.96103599999998</v>
      </c>
    </row>
    <row r="3500" spans="1:12" x14ac:dyDescent="0.25">
      <c r="A3500" s="6" t="s">
        <v>3880</v>
      </c>
      <c r="B3500" s="100" t="str">
        <f>VLOOKUP(SALIDA[[#This Row],[CODIGO]],STOCKSANLUIS[],2,FALSE)</f>
        <v>GAS REFRIGERANTE R134A  X 340 GR - (TAPA CON VALVULA) - ICELOONG</v>
      </c>
      <c r="C3500" s="153">
        <v>46112</v>
      </c>
      <c r="D3500">
        <v>30</v>
      </c>
      <c r="E3500">
        <f>IF(VLOOKUP(SALIDA[[#This Row],[CODIGO]],STOCKSANLUIS[],6,FALSE)=0,"PRODUCTO SIN STOCK/UBICACIÓN",VLOOKUP(SALIDA[[#This Row],[CODIGO]],STOCKSANLUIS[],6,FALSE))</f>
        <v>1</v>
      </c>
      <c r="F3500">
        <f>SALIDA[[#This Row],[CANTIDAD]]/SALIDA[[#This Row],[UND MEDIDA]]</f>
        <v>30</v>
      </c>
      <c r="G3500" t="str">
        <f>VLOOKUP(SALIDA[[#This Row],[CODIGO]],FAMILIAS[],4,FALSE)</f>
        <v>ZHEJIANG YONGHE</v>
      </c>
      <c r="H3500" s="10" t="str">
        <f>IF(VLOOKUP(SALIDA[[#This Row],[CODIGO]],STOCKSANLUIS[],7,FALSE)=0,"PRODUCTO SIN STOCK/UBICACIÓN",VLOOKUP(SALIDA[[#This Row],[CODIGO]],STOCKSANLUIS[],7,FALSE))</f>
        <v>B</v>
      </c>
      <c r="I3500" s="10"/>
      <c r="J3500" t="str">
        <f>SALIDA[[#This Row],[CODIGO]]&amp;"       "&amp;SALIDA[[#This Row],[FAMILIA]]</f>
        <v>03343       ZHEJIANG YONGHE</v>
      </c>
      <c r="K3500">
        <f>VLOOKUP(SALIDA[[#This Row],[CODIGO]],STOCK_STARSOFT[],5,FALSE)</f>
        <v>3.1289889999999998</v>
      </c>
      <c r="L3500">
        <f>SALIDA[[#This Row],[CANTIDAD]]*SALIDA[[#This Row],[PRECIO UND]]</f>
        <v>93.869669999999999</v>
      </c>
    </row>
    <row r="3501" spans="1:12" x14ac:dyDescent="0.25">
      <c r="A3501" s="6" t="s">
        <v>3243</v>
      </c>
      <c r="B3501" s="100" t="str">
        <f>VLOOKUP(SALIDA[[#This Row],[CODIGO]],STOCKSANLUIS[],2,FALSE)</f>
        <v>CONECTOR SCL -1/4 CONECCION RAPIDA P BAJA R-134A - QC-L - EVERWELL</v>
      </c>
      <c r="C3501" s="153">
        <v>46112</v>
      </c>
      <c r="D3501">
        <v>1</v>
      </c>
      <c r="E3501">
        <f>IF(VLOOKUP(SALIDA[[#This Row],[CODIGO]],STOCKSANLUIS[],6,FALSE)=0,"PRODUCTO SIN STOCK/UBICACIÓN",VLOOKUP(SALIDA[[#This Row],[CODIGO]],STOCKSANLUIS[],6,FALSE))</f>
        <v>1</v>
      </c>
      <c r="F3501">
        <f>SALIDA[[#This Row],[CANTIDAD]]/SALIDA[[#This Row],[UND MEDIDA]]</f>
        <v>1</v>
      </c>
      <c r="G3501" t="str">
        <f>VLOOKUP(SALIDA[[#This Row],[CODIGO]],FAMILIAS[],4,FALSE)</f>
        <v>EVERWELL</v>
      </c>
      <c r="H3501" s="10" t="str">
        <f>IF(VLOOKUP(SALIDA[[#This Row],[CODIGO]],STOCKSANLUIS[],7,FALSE)=0,"PRODUCTO SIN STOCK/UBICACIÓN",VLOOKUP(SALIDA[[#This Row],[CODIGO]],STOCKSANLUIS[],7,FALSE))</f>
        <v>A</v>
      </c>
      <c r="I3501" s="10"/>
      <c r="J3501" t="str">
        <f>SALIDA[[#This Row],[CODIGO]]&amp;"       "&amp;SALIDA[[#This Row],[FAMILIA]]</f>
        <v>02634       EVERWELL</v>
      </c>
      <c r="K3501">
        <f>VLOOKUP(SALIDA[[#This Row],[CODIGO]],STOCK_STARSOFT[],5,FALSE)</f>
        <v>4.2981049999999996</v>
      </c>
      <c r="L3501">
        <f>SALIDA[[#This Row],[CANTIDAD]]*SALIDA[[#This Row],[PRECIO UND]]</f>
        <v>4.2981049999999996</v>
      </c>
    </row>
    <row r="3502" spans="1:12" x14ac:dyDescent="0.25">
      <c r="A3502" s="6" t="s">
        <v>3470</v>
      </c>
      <c r="B3502" s="100" t="str">
        <f>VLOOKUP(SALIDA[[#This Row],[CODIGO]],STOCKSANLUIS[],2,FALSE)</f>
        <v>CONTROLADOR DIGITAL DE PRESIÓN PCT-120 E PLUS - VER.02 - 220 VAC - FULL GAUGE</v>
      </c>
      <c r="C3502" s="153">
        <v>46112</v>
      </c>
      <c r="D3502">
        <v>1</v>
      </c>
      <c r="E3502">
        <f>IF(VLOOKUP(SALIDA[[#This Row],[CODIGO]],STOCKSANLUIS[],6,FALSE)=0,"PRODUCTO SIN STOCK/UBICACIÓN",VLOOKUP(SALIDA[[#This Row],[CODIGO]],STOCKSANLUIS[],6,FALSE))</f>
        <v>1</v>
      </c>
      <c r="F3502">
        <f>SALIDA[[#This Row],[CANTIDAD]]/SALIDA[[#This Row],[UND MEDIDA]]</f>
        <v>1</v>
      </c>
      <c r="G3502" t="str">
        <f>VLOOKUP(SALIDA[[#This Row],[CODIGO]],FAMILIAS[],4,FALSE)</f>
        <v>FULL GAUGE</v>
      </c>
      <c r="H3502" s="10" t="str">
        <f>IF(VLOOKUP(SALIDA[[#This Row],[CODIGO]],STOCKSANLUIS[],7,FALSE)=0,"PRODUCTO SIN STOCK/UBICACIÓN",VLOOKUP(SALIDA[[#This Row],[CODIGO]],STOCKSANLUIS[],7,FALSE))</f>
        <v>A</v>
      </c>
      <c r="I3502" s="10"/>
      <c r="J3502" t="str">
        <f>SALIDA[[#This Row],[CODIGO]]&amp;"       "&amp;SALIDA[[#This Row],[FAMILIA]]</f>
        <v>02874       FULL GAUGE</v>
      </c>
      <c r="K3502">
        <f>VLOOKUP(SALIDA[[#This Row],[CODIGO]],STOCK_STARSOFT[],5,FALSE)</f>
        <v>37.866090999999997</v>
      </c>
      <c r="L3502">
        <f>SALIDA[[#This Row],[CANTIDAD]]*SALIDA[[#This Row],[PRECIO UND]]</f>
        <v>37.866090999999997</v>
      </c>
    </row>
    <row r="3503" spans="1:12" x14ac:dyDescent="0.25">
      <c r="A3503" s="6" t="s">
        <v>3241</v>
      </c>
      <c r="B3503" s="100" t="str">
        <f>VLOOKUP(SALIDA[[#This Row],[CODIGO]],STOCKSANLUIS[],2,FALSE)</f>
        <v>CONECTOR SCH-1/4 CONECCION RAPIDA P ALTA R-134A - QC-H - EVERWELL</v>
      </c>
      <c r="C3503" s="153">
        <v>46112</v>
      </c>
      <c r="D3503">
        <v>1</v>
      </c>
      <c r="E3503">
        <f>IF(VLOOKUP(SALIDA[[#This Row],[CODIGO]],STOCKSANLUIS[],6,FALSE)=0,"PRODUCTO SIN STOCK/UBICACIÓN",VLOOKUP(SALIDA[[#This Row],[CODIGO]],STOCKSANLUIS[],6,FALSE))</f>
        <v>1</v>
      </c>
      <c r="F3503">
        <f>SALIDA[[#This Row],[CANTIDAD]]/SALIDA[[#This Row],[UND MEDIDA]]</f>
        <v>1</v>
      </c>
      <c r="G3503" t="str">
        <f>VLOOKUP(SALIDA[[#This Row],[CODIGO]],FAMILIAS[],4,FALSE)</f>
        <v>EVERWELL</v>
      </c>
      <c r="H3503" s="10" t="str">
        <f>IF(VLOOKUP(SALIDA[[#This Row],[CODIGO]],STOCKSANLUIS[],7,FALSE)=0,"PRODUCTO SIN STOCK/UBICACIÓN",VLOOKUP(SALIDA[[#This Row],[CODIGO]],STOCKSANLUIS[],7,FALSE))</f>
        <v>A</v>
      </c>
      <c r="I3503" s="10"/>
      <c r="J3503" t="str">
        <f>SALIDA[[#This Row],[CODIGO]]&amp;"       "&amp;SALIDA[[#This Row],[FAMILIA]]</f>
        <v>02633       EVERWELL</v>
      </c>
      <c r="K3503">
        <f>VLOOKUP(SALIDA[[#This Row],[CODIGO]],STOCK_STARSOFT[],5,FALSE)</f>
        <v>4.4774390000000004</v>
      </c>
      <c r="L3503">
        <f>SALIDA[[#This Row],[CANTIDAD]]*SALIDA[[#This Row],[PRECIO UND]]</f>
        <v>4.4774390000000004</v>
      </c>
    </row>
    <row r="3504" spans="1:12" x14ac:dyDescent="0.25">
      <c r="A3504" s="6" t="s">
        <v>3577</v>
      </c>
      <c r="B3504" s="100" t="str">
        <f>VLOOKUP(SALIDA[[#This Row],[CODIGO]],STOCKSANLUIS[],2,FALSE)</f>
        <v>MOTOVENTILADOR AXIAL EBM S4E400/G01 - 400MM - 220V MONOFÁSICO - 4 POLOS, CON REJILLA - FLUJO V   </v>
      </c>
      <c r="C3504" s="153">
        <v>46112</v>
      </c>
      <c r="D3504">
        <v>1</v>
      </c>
      <c r="E3504">
        <f>IF(VLOOKUP(SALIDA[[#This Row],[CODIGO]],STOCKSANLUIS[],6,FALSE)=0,"PRODUCTO SIN STOCK/UBICACIÓN",VLOOKUP(SALIDA[[#This Row],[CODIGO]],STOCKSANLUIS[],6,FALSE))</f>
        <v>1</v>
      </c>
      <c r="F3504">
        <f>SALIDA[[#This Row],[CANTIDAD]]/SALIDA[[#This Row],[UND MEDIDA]]</f>
        <v>1</v>
      </c>
      <c r="G3504" t="str">
        <f>VLOOKUP(SALIDA[[#This Row],[CODIGO]],FAMILIAS[],4,FALSE)</f>
        <v>EBM</v>
      </c>
      <c r="H3504" s="10" t="str">
        <f>IF(VLOOKUP(SALIDA[[#This Row],[CODIGO]],STOCKSANLUIS[],7,FALSE)=0,"PRODUCTO SIN STOCK/UBICACIÓN",VLOOKUP(SALIDA[[#This Row],[CODIGO]],STOCKSANLUIS[],7,FALSE))</f>
        <v>C</v>
      </c>
      <c r="I3504" s="10"/>
      <c r="J3504" t="str">
        <f>SALIDA[[#This Row],[CODIGO]]&amp;"       "&amp;SALIDA[[#This Row],[FAMILIA]]</f>
        <v>02983       EBM</v>
      </c>
      <c r="K3504">
        <f>VLOOKUP(SALIDA[[#This Row],[CODIGO]],STOCK_STARSOFT[],5,FALSE)</f>
        <v>74.290643000000003</v>
      </c>
      <c r="L3504">
        <f>SALIDA[[#This Row],[CANTIDAD]]*SALIDA[[#This Row],[PRECIO UND]]</f>
        <v>74.290643000000003</v>
      </c>
    </row>
    <row r="3505" spans="1:12" x14ac:dyDescent="0.25">
      <c r="A3505" s="6" t="s">
        <v>3651</v>
      </c>
      <c r="B3505" s="100" t="str">
        <f>VLOOKUP(SALIDA[[#This Row],[CODIGO]],STOCKSANLUIS[],2,FALSE)</f>
        <v>CONDENSADOR DE 60000 BTU/H CDU VERTICAL ST R410A 208-230V/60HZ/3PH - TEMP BLUE MADE BY CARRIER ENTERPRISE - FRIO SOLO - TBA41A-060-V5N1C</v>
      </c>
      <c r="C3505" s="153">
        <v>46112</v>
      </c>
      <c r="D3505">
        <v>1</v>
      </c>
      <c r="E3505">
        <f>IF(VLOOKUP(SALIDA[[#This Row],[CODIGO]],STOCKSANLUIS[],6,FALSE)=0,"PRODUCTO SIN STOCK/UBICACIÓN",VLOOKUP(SALIDA[[#This Row],[CODIGO]],STOCKSANLUIS[],6,FALSE))</f>
        <v>1</v>
      </c>
      <c r="F3505">
        <f>SALIDA[[#This Row],[CANTIDAD]]/SALIDA[[#This Row],[UND MEDIDA]]</f>
        <v>1</v>
      </c>
      <c r="G3505" t="str">
        <f>VLOOKUP(SALIDA[[#This Row],[CODIGO]],FAMILIAS[],4,FALSE)</f>
        <v>TEMP BLUE</v>
      </c>
      <c r="H3505" s="10" t="str">
        <f>IF(VLOOKUP(SALIDA[[#This Row],[CODIGO]],STOCKSANLUIS[],7,FALSE)=0,"PRODUCTO SIN STOCK/UBICACIÓN",VLOOKUP(SALIDA[[#This Row],[CODIGO]],STOCKSANLUIS[],7,FALSE))</f>
        <v>B</v>
      </c>
      <c r="I3505" s="10"/>
      <c r="J3505" t="str">
        <f>SALIDA[[#This Row],[CODIGO]]&amp;"       "&amp;SALIDA[[#This Row],[FAMILIA]]</f>
        <v>03043       TEMP BLUE</v>
      </c>
      <c r="K3505">
        <f>VLOOKUP(SALIDA[[#This Row],[CODIGO]],STOCK_STARSOFT[],5,FALSE)</f>
        <v>513.88498700000002</v>
      </c>
      <c r="L3505">
        <f>SALIDA[[#This Row],[CANTIDAD]]*SALIDA[[#This Row],[PRECIO UND]]</f>
        <v>513.88498700000002</v>
      </c>
    </row>
    <row r="3506" spans="1:12" x14ac:dyDescent="0.25">
      <c r="A3506" s="6" t="s">
        <v>3657</v>
      </c>
      <c r="B3506" s="100" t="str">
        <f>VLOOKUP(SALIDA[[#This Row],[CODIGO]],STOCKSANLUIS[],2,FALSE)</f>
        <v>EVAPORADOR PISO TECHO 60000 BTU/H EVAP F/C ST R410A 208-230V/60HZ/1PH - TEMP BLUE MADE BY CARRIER ENTERPRISE - FRIO SOLO - TBF41D-060-M3N1C</v>
      </c>
      <c r="C3506" s="153">
        <v>46112</v>
      </c>
      <c r="D3506">
        <v>1</v>
      </c>
      <c r="E3506">
        <f>IF(VLOOKUP(SALIDA[[#This Row],[CODIGO]],STOCKSANLUIS[],6,FALSE)=0,"PRODUCTO SIN STOCK/UBICACIÓN",VLOOKUP(SALIDA[[#This Row],[CODIGO]],STOCKSANLUIS[],6,FALSE))</f>
        <v>1</v>
      </c>
      <c r="F3506">
        <f>SALIDA[[#This Row],[CANTIDAD]]/SALIDA[[#This Row],[UND MEDIDA]]</f>
        <v>1</v>
      </c>
      <c r="G3506" t="str">
        <f>VLOOKUP(SALIDA[[#This Row],[CODIGO]],FAMILIAS[],4,FALSE)</f>
        <v>TEMP BLUE</v>
      </c>
      <c r="H3506" s="10" t="str">
        <f>IF(VLOOKUP(SALIDA[[#This Row],[CODIGO]],STOCKSANLUIS[],7,FALSE)=0,"PRODUCTO SIN STOCK/UBICACIÓN",VLOOKUP(SALIDA[[#This Row],[CODIGO]],STOCKSANLUIS[],7,FALSE))</f>
        <v>B</v>
      </c>
      <c r="I3506" s="10"/>
      <c r="J3506" t="str">
        <f>SALIDA[[#This Row],[CODIGO]]&amp;"       "&amp;SALIDA[[#This Row],[FAMILIA]]</f>
        <v>03046       TEMP BLUE</v>
      </c>
      <c r="K3506">
        <f>VLOOKUP(SALIDA[[#This Row],[CODIGO]],STOCK_STARSOFT[],5,FALSE)</f>
        <v>275.83403900000002</v>
      </c>
      <c r="L3506">
        <f>SALIDA[[#This Row],[CANTIDAD]]*SALIDA[[#This Row],[PRECIO UND]]</f>
        <v>275.83403900000002</v>
      </c>
    </row>
    <row r="3507" spans="1:12" x14ac:dyDescent="0.25">
      <c r="A3507" s="6" t="s">
        <v>229</v>
      </c>
      <c r="B3507" s="100" t="str">
        <f>VLOOKUP(SALIDA[[#This Row],[CODIGO]],STOCKSANLUIS[],2,FALSE)</f>
        <v>VALVULA DE EXPANSION DANFOSS TES 2 - S/ORIFICIO - 068Z3403</v>
      </c>
      <c r="C3507" s="153">
        <v>46112</v>
      </c>
      <c r="D3507">
        <v>2</v>
      </c>
      <c r="E3507">
        <f>IF(VLOOKUP(SALIDA[[#This Row],[CODIGO]],STOCKSANLUIS[],6,FALSE)=0,"PRODUCTO SIN STOCK/UBICACIÓN",VLOOKUP(SALIDA[[#This Row],[CODIGO]],STOCKSANLUIS[],6,FALSE))</f>
        <v>1</v>
      </c>
      <c r="F3507">
        <f>SALIDA[[#This Row],[CANTIDAD]]/SALIDA[[#This Row],[UND MEDIDA]]</f>
        <v>2</v>
      </c>
      <c r="G3507" t="str">
        <f>VLOOKUP(SALIDA[[#This Row],[CODIGO]],FAMILIAS[],4,FALSE)</f>
        <v>DANFOSS</v>
      </c>
      <c r="H3507" s="10" t="str">
        <f>IF(VLOOKUP(SALIDA[[#This Row],[CODIGO]],STOCKSANLUIS[],7,FALSE)=0,"PRODUCTO SIN STOCK/UBICACIÓN",VLOOKUP(SALIDA[[#This Row],[CODIGO]],STOCKSANLUIS[],7,FALSE))</f>
        <v>A</v>
      </c>
      <c r="I3507" s="10" t="s">
        <v>19536</v>
      </c>
      <c r="J3507" t="str">
        <f>SALIDA[[#This Row],[CODIGO]]&amp;"       "&amp;SALIDA[[#This Row],[FAMILIA]]</f>
        <v>00162       DANFOSS</v>
      </c>
      <c r="K3507">
        <f>VLOOKUP(SALIDA[[#This Row],[CODIGO]],STOCK_STARSOFT[],5,FALSE)</f>
        <v>42.27</v>
      </c>
      <c r="L3507">
        <f>SALIDA[[#This Row],[CANTIDAD]]*SALIDA[[#This Row],[PRECIO UND]]</f>
        <v>84.54</v>
      </c>
    </row>
    <row r="3508" spans="1:12" x14ac:dyDescent="0.25">
      <c r="A3508" s="6" t="s">
        <v>3579</v>
      </c>
      <c r="B3508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3508" s="153">
        <v>46112</v>
      </c>
      <c r="D3508">
        <v>1</v>
      </c>
      <c r="E3508">
        <f>IF(VLOOKUP(SALIDA[[#This Row],[CODIGO]],STOCKSANLUIS[],6,FALSE)=0,"PRODUCTO SIN STOCK/UBICACIÓN",VLOOKUP(SALIDA[[#This Row],[CODIGO]],STOCKSANLUIS[],6,FALSE))</f>
        <v>1</v>
      </c>
      <c r="F3508">
        <f>SALIDA[[#This Row],[CANTIDAD]]/SALIDA[[#This Row],[UND MEDIDA]]</f>
        <v>1</v>
      </c>
      <c r="G3508" t="str">
        <f>VLOOKUP(SALIDA[[#This Row],[CODIGO]],FAMILIAS[],4,FALSE)</f>
        <v>EBM</v>
      </c>
      <c r="H3508" s="10" t="str">
        <f>IF(VLOOKUP(SALIDA[[#This Row],[CODIGO]],STOCKSANLUIS[],7,FALSE)=0,"PRODUCTO SIN STOCK/UBICACIÓN",VLOOKUP(SALIDA[[#This Row],[CODIGO]],STOCKSANLUIS[],7,FALSE))</f>
        <v>C</v>
      </c>
      <c r="I3508" s="10"/>
      <c r="J3508" t="str">
        <f>SALIDA[[#This Row],[CODIGO]]&amp;"       "&amp;SALIDA[[#This Row],[FAMILIA]]</f>
        <v>02984       EBM</v>
      </c>
      <c r="K3508">
        <f>VLOOKUP(SALIDA[[#This Row],[CODIGO]],STOCK_STARSOFT[],5,FALSE)</f>
        <v>74.290643000000003</v>
      </c>
      <c r="L3508">
        <f>SALIDA[[#This Row],[CANTIDAD]]*SALIDA[[#This Row],[PRECIO UND]]</f>
        <v>74.290643000000003</v>
      </c>
    </row>
    <row r="3509" spans="1:12" x14ac:dyDescent="0.25">
      <c r="A3509" s="6" t="s">
        <v>2539</v>
      </c>
      <c r="B3509" s="100" t="str">
        <f>VLOOKUP(SALIDA[[#This Row],[CODIGO]],STOCKSANLUIS[],2,FALSE)</f>
        <v>CONTROLADOR DE TEMPERATURA DIGITAL MT-543EW PLUS DE 4 ETAPAS C/ALARMA - VER.06 - 115/220 VAC - FULL GAUGE - WHITE</v>
      </c>
      <c r="C3509" s="153">
        <v>46112</v>
      </c>
      <c r="D3509">
        <v>1</v>
      </c>
      <c r="E3509">
        <f>IF(VLOOKUP(SALIDA[[#This Row],[CODIGO]],STOCKSANLUIS[],6,FALSE)=0,"PRODUCTO SIN STOCK/UBICACIÓN",VLOOKUP(SALIDA[[#This Row],[CODIGO]],STOCKSANLUIS[],6,FALSE))</f>
        <v>1</v>
      </c>
      <c r="F3509">
        <f>SALIDA[[#This Row],[CANTIDAD]]/SALIDA[[#This Row],[UND MEDIDA]]</f>
        <v>1</v>
      </c>
      <c r="G3509" t="str">
        <f>VLOOKUP(SALIDA[[#This Row],[CODIGO]],FAMILIAS[],4,FALSE)</f>
        <v>FULL GAUGE</v>
      </c>
      <c r="H3509" s="10" t="str">
        <f>IF(VLOOKUP(SALIDA[[#This Row],[CODIGO]],STOCKSANLUIS[],7,FALSE)=0,"PRODUCTO SIN STOCK/UBICACIÓN",VLOOKUP(SALIDA[[#This Row],[CODIGO]],STOCKSANLUIS[],7,FALSE))</f>
        <v>A</v>
      </c>
      <c r="I3509" s="10"/>
      <c r="J3509" t="str">
        <f>SALIDA[[#This Row],[CODIGO]]&amp;"       "&amp;SALIDA[[#This Row],[FAMILIA]]</f>
        <v>02081       FULL GAUGE</v>
      </c>
      <c r="K3509">
        <f>VLOOKUP(SALIDA[[#This Row],[CODIGO]],STOCK_STARSOFT[],5,FALSE)</f>
        <v>33.869329</v>
      </c>
      <c r="L3509">
        <f>SALIDA[[#This Row],[CANTIDAD]]*SALIDA[[#This Row],[PRECIO UND]]</f>
        <v>33.869329</v>
      </c>
    </row>
    <row r="3510" spans="1:12" x14ac:dyDescent="0.25">
      <c r="A3510" s="6" t="s">
        <v>33</v>
      </c>
      <c r="B3510" s="100" t="str">
        <f>VLOOKUP(SALIDA[[#This Row],[CODIGO]],STOCKSANLUIS[],2,FALSE)</f>
        <v>CONTROLADOR DE TEMPERATURA DIGITAL MT-512E 2HP - VER.13 - 115/220 VAC - FULL GAUGE</v>
      </c>
      <c r="C3510" s="153">
        <v>46112</v>
      </c>
      <c r="D3510">
        <v>2</v>
      </c>
      <c r="E3510">
        <f>IF(VLOOKUP(SALIDA[[#This Row],[CODIGO]],STOCKSANLUIS[],6,FALSE)=0,"PRODUCTO SIN STOCK/UBICACIÓN",VLOOKUP(SALIDA[[#This Row],[CODIGO]],STOCKSANLUIS[],6,FALSE))</f>
        <v>1</v>
      </c>
      <c r="F3510">
        <f>SALIDA[[#This Row],[CANTIDAD]]/SALIDA[[#This Row],[UND MEDIDA]]</f>
        <v>2</v>
      </c>
      <c r="G3510" t="str">
        <f>VLOOKUP(SALIDA[[#This Row],[CODIGO]],FAMILIAS[],4,FALSE)</f>
        <v>FULL GAUGE</v>
      </c>
      <c r="H3510" s="10" t="str">
        <f>IF(VLOOKUP(SALIDA[[#This Row],[CODIGO]],STOCKSANLUIS[],7,FALSE)=0,"PRODUCTO SIN STOCK/UBICACIÓN",VLOOKUP(SALIDA[[#This Row],[CODIGO]],STOCKSANLUIS[],7,FALSE))</f>
        <v>C</v>
      </c>
      <c r="I3510" s="10"/>
      <c r="J3510" t="str">
        <f>SALIDA[[#This Row],[CODIGO]]&amp;"       "&amp;SALIDA[[#This Row],[FAMILIA]]</f>
        <v>00016       FULL GAUGE</v>
      </c>
      <c r="K3510">
        <f>VLOOKUP(SALIDA[[#This Row],[CODIGO]],STOCK_STARSOFT[],5,FALSE)</f>
        <v>13.318346</v>
      </c>
      <c r="L3510">
        <f>SALIDA[[#This Row],[CANTIDAD]]*SALIDA[[#This Row],[PRECIO UND]]</f>
        <v>26.636692</v>
      </c>
    </row>
    <row r="3511" spans="1:12" x14ac:dyDescent="0.25">
      <c r="A3511" s="6" t="s">
        <v>2719</v>
      </c>
      <c r="B3511" s="100" t="str">
        <f>VLOOKUP(SALIDA[[#This Row],[CODIGO]],STOCKSANLUIS[],2,FALSE)</f>
        <v xml:space="preserve">ACEITE PARA BOMBA DE VACIO - 1 GALON - BVA </v>
      </c>
      <c r="C3511" s="153">
        <v>46113</v>
      </c>
      <c r="D3511">
        <v>10</v>
      </c>
      <c r="E3511">
        <f>IF(VLOOKUP(SALIDA[[#This Row],[CODIGO]],STOCKSANLUIS[],6,FALSE)=0,"PRODUCTO SIN STOCK/UBICACIÓN",VLOOKUP(SALIDA[[#This Row],[CODIGO]],STOCKSANLUIS[],6,FALSE))</f>
        <v>1</v>
      </c>
      <c r="F3511">
        <f>SALIDA[[#This Row],[CANTIDAD]]/SALIDA[[#This Row],[UND MEDIDA]]</f>
        <v>10</v>
      </c>
      <c r="G3511" t="str">
        <f>VLOOKUP(SALIDA[[#This Row],[CODIGO]],FAMILIAS[],4,FALSE)</f>
        <v>BVA</v>
      </c>
      <c r="H3511" s="10" t="str">
        <f>IF(VLOOKUP(SALIDA[[#This Row],[CODIGO]],STOCKSANLUIS[],7,FALSE)=0,"PRODUCTO SIN STOCK/UBICACIÓN",VLOOKUP(SALIDA[[#This Row],[CODIGO]],STOCKSANLUIS[],7,FALSE))</f>
        <v>C</v>
      </c>
      <c r="I3511" s="10" t="s">
        <v>19536</v>
      </c>
      <c r="J3511" t="str">
        <f>SALIDA[[#This Row],[CODIGO]]&amp;"       "&amp;SALIDA[[#This Row],[FAMILIA]]</f>
        <v>02202       BVA</v>
      </c>
      <c r="K3511">
        <f>VLOOKUP(SALIDA[[#This Row],[CODIGO]],STOCK_STARSOFT[],5,FALSE)</f>
        <v>13.965745</v>
      </c>
      <c r="L3511">
        <f>SALIDA[[#This Row],[CANTIDAD]]*SALIDA[[#This Row],[PRECIO UND]]</f>
        <v>139.65745000000001</v>
      </c>
    </row>
    <row r="3512" spans="1:12" x14ac:dyDescent="0.25">
      <c r="A3512" s="6" t="s">
        <v>33</v>
      </c>
      <c r="B3512" s="100" t="str">
        <f>VLOOKUP(SALIDA[[#This Row],[CODIGO]],STOCKSANLUIS[],2,FALSE)</f>
        <v>CONTROLADOR DE TEMPERATURA DIGITAL MT-512E 2HP - VER.13 - 115/220 VAC - FULL GAUGE</v>
      </c>
      <c r="C3512" s="153">
        <v>46113</v>
      </c>
      <c r="D3512">
        <v>61</v>
      </c>
      <c r="E3512">
        <f>IF(VLOOKUP(SALIDA[[#This Row],[CODIGO]],STOCKSANLUIS[],6,FALSE)=0,"PRODUCTO SIN STOCK/UBICACIÓN",VLOOKUP(SALIDA[[#This Row],[CODIGO]],STOCKSANLUIS[],6,FALSE))</f>
        <v>1</v>
      </c>
      <c r="F3512">
        <f>SALIDA[[#This Row],[CANTIDAD]]/SALIDA[[#This Row],[UND MEDIDA]]</f>
        <v>61</v>
      </c>
      <c r="G3512" t="str">
        <f>VLOOKUP(SALIDA[[#This Row],[CODIGO]],FAMILIAS[],4,FALSE)</f>
        <v>FULL GAUGE</v>
      </c>
      <c r="H3512" s="10" t="str">
        <f>IF(VLOOKUP(SALIDA[[#This Row],[CODIGO]],STOCKSANLUIS[],7,FALSE)=0,"PRODUCTO SIN STOCK/UBICACIÓN",VLOOKUP(SALIDA[[#This Row],[CODIGO]],STOCKSANLUIS[],7,FALSE))</f>
        <v>C</v>
      </c>
      <c r="I3512" s="10" t="s">
        <v>19536</v>
      </c>
      <c r="J3512" t="str">
        <f>SALIDA[[#This Row],[CODIGO]]&amp;"       "&amp;SALIDA[[#This Row],[FAMILIA]]</f>
        <v>00016       FULL GAUGE</v>
      </c>
      <c r="K3512">
        <f>VLOOKUP(SALIDA[[#This Row],[CODIGO]],STOCK_STARSOFT[],5,FALSE)</f>
        <v>13.318346</v>
      </c>
      <c r="L3512">
        <f>SALIDA[[#This Row],[CANTIDAD]]*SALIDA[[#This Row],[PRECIO UND]]</f>
        <v>812.41910600000006</v>
      </c>
    </row>
    <row r="3513" spans="1:12" x14ac:dyDescent="0.25">
      <c r="A3513" s="6" t="s">
        <v>33</v>
      </c>
      <c r="B3513" s="100" t="str">
        <f>VLOOKUP(SALIDA[[#This Row],[CODIGO]],STOCKSANLUIS[],2,FALSE)</f>
        <v>CONTROLADOR DE TEMPERATURA DIGITAL MT-512E 2HP - VER.13 - 115/220 VAC - FULL GAUGE</v>
      </c>
      <c r="C3513" s="153">
        <v>46113</v>
      </c>
      <c r="D3513">
        <v>1</v>
      </c>
      <c r="E3513">
        <f>IF(VLOOKUP(SALIDA[[#This Row],[CODIGO]],STOCKSANLUIS[],6,FALSE)=0,"PRODUCTO SIN STOCK/UBICACIÓN",VLOOKUP(SALIDA[[#This Row],[CODIGO]],STOCKSANLUIS[],6,FALSE))</f>
        <v>1</v>
      </c>
      <c r="F3513">
        <f>SALIDA[[#This Row],[CANTIDAD]]/SALIDA[[#This Row],[UND MEDIDA]]</f>
        <v>1</v>
      </c>
      <c r="G3513" t="str">
        <f>VLOOKUP(SALIDA[[#This Row],[CODIGO]],FAMILIAS[],4,FALSE)</f>
        <v>FULL GAUGE</v>
      </c>
      <c r="H3513" s="10" t="str">
        <f>IF(VLOOKUP(SALIDA[[#This Row],[CODIGO]],STOCKSANLUIS[],7,FALSE)=0,"PRODUCTO SIN STOCK/UBICACIÓN",VLOOKUP(SALIDA[[#This Row],[CODIGO]],STOCKSANLUIS[],7,FALSE))</f>
        <v>C</v>
      </c>
      <c r="I3513" s="10"/>
      <c r="J3513" t="str">
        <f>SALIDA[[#This Row],[CODIGO]]&amp;"       "&amp;SALIDA[[#This Row],[FAMILIA]]</f>
        <v>00016       FULL GAUGE</v>
      </c>
      <c r="K3513">
        <f>VLOOKUP(SALIDA[[#This Row],[CODIGO]],STOCK_STARSOFT[],5,FALSE)</f>
        <v>13.318346</v>
      </c>
      <c r="L3513">
        <f>SALIDA[[#This Row],[CANTIDAD]]*SALIDA[[#This Row],[PRECIO UND]]</f>
        <v>13.318346</v>
      </c>
    </row>
    <row r="3514" spans="1:12" x14ac:dyDescent="0.25">
      <c r="A3514" s="6" t="s">
        <v>3880</v>
      </c>
      <c r="B3514" s="100" t="str">
        <f>VLOOKUP(SALIDA[[#This Row],[CODIGO]],STOCKSANLUIS[],2,FALSE)</f>
        <v>GAS REFRIGERANTE R134A  X 340 GR - (TAPA CON VALVULA) - ICELOONG</v>
      </c>
      <c r="C3514" s="153">
        <v>46113</v>
      </c>
      <c r="D3514">
        <v>30</v>
      </c>
      <c r="E3514">
        <f>IF(VLOOKUP(SALIDA[[#This Row],[CODIGO]],STOCKSANLUIS[],6,FALSE)=0,"PRODUCTO SIN STOCK/UBICACIÓN",VLOOKUP(SALIDA[[#This Row],[CODIGO]],STOCKSANLUIS[],6,FALSE))</f>
        <v>1</v>
      </c>
      <c r="F3514">
        <f>SALIDA[[#This Row],[CANTIDAD]]/SALIDA[[#This Row],[UND MEDIDA]]</f>
        <v>30</v>
      </c>
      <c r="G3514" t="str">
        <f>VLOOKUP(SALIDA[[#This Row],[CODIGO]],FAMILIAS[],4,FALSE)</f>
        <v>ZHEJIANG YONGHE</v>
      </c>
      <c r="H3514" s="10" t="str">
        <f>IF(VLOOKUP(SALIDA[[#This Row],[CODIGO]],STOCKSANLUIS[],7,FALSE)=0,"PRODUCTO SIN STOCK/UBICACIÓN",VLOOKUP(SALIDA[[#This Row],[CODIGO]],STOCKSANLUIS[],7,FALSE))</f>
        <v>B</v>
      </c>
      <c r="I3514" s="10"/>
      <c r="J3514" t="str">
        <f>SALIDA[[#This Row],[CODIGO]]&amp;"       "&amp;SALIDA[[#This Row],[FAMILIA]]</f>
        <v>03343       ZHEJIANG YONGHE</v>
      </c>
      <c r="K3514">
        <f>VLOOKUP(SALIDA[[#This Row],[CODIGO]],STOCK_STARSOFT[],5,FALSE)</f>
        <v>3.1289889999999998</v>
      </c>
      <c r="L3514">
        <f>SALIDA[[#This Row],[CANTIDAD]]*SALIDA[[#This Row],[PRECIO UND]]</f>
        <v>93.869669999999999</v>
      </c>
    </row>
    <row r="3515" spans="1:12" x14ac:dyDescent="0.25">
      <c r="A3515" s="6" t="s">
        <v>22050</v>
      </c>
      <c r="B3515" s="100" t="str">
        <f>VLOOKUP(SALIDA[[#This Row],[CODIGO]],STOCKSANLUIS[],2,FALSE)</f>
        <v>MINI BOMBA STAR COLD  DE 110-240V MINISLIM SERIES 66 FT LIFT SPS-66</v>
      </c>
      <c r="C3515" s="153">
        <v>46113</v>
      </c>
      <c r="D3515">
        <v>2</v>
      </c>
      <c r="E3515">
        <f>IF(VLOOKUP(SALIDA[[#This Row],[CODIGO]],STOCKSANLUIS[],6,FALSE)=0,"PRODUCTO SIN STOCK/UBICACIÓN",VLOOKUP(SALIDA[[#This Row],[CODIGO]],STOCKSANLUIS[],6,FALSE))</f>
        <v>1</v>
      </c>
      <c r="F3515">
        <f>SALIDA[[#This Row],[CANTIDAD]]/SALIDA[[#This Row],[UND MEDIDA]]</f>
        <v>2</v>
      </c>
      <c r="G3515" t="str">
        <f>VLOOKUP(SALIDA[[#This Row],[CODIGO]],FAMILIAS[],4,FALSE)</f>
        <v>STAR COLD</v>
      </c>
      <c r="H3515" s="10" t="str">
        <f>IF(VLOOKUP(SALIDA[[#This Row],[CODIGO]],STOCKSANLUIS[],7,FALSE)=0,"PRODUCTO SIN STOCK/UBICACIÓN",VLOOKUP(SALIDA[[#This Row],[CODIGO]],STOCKSANLUIS[],7,FALSE))</f>
        <v>A</v>
      </c>
      <c r="I3515" s="10"/>
      <c r="J3515" t="str">
        <f>SALIDA[[#This Row],[CODIGO]]&amp;"       "&amp;SALIDA[[#This Row],[FAMILIA]]</f>
        <v>03543       STAR COLD</v>
      </c>
      <c r="K3515">
        <f>VLOOKUP(SALIDA[[#This Row],[CODIGO]],STOCK_STARSOFT[],5,FALSE)</f>
        <v>19.559408000000001</v>
      </c>
      <c r="L3515">
        <f>SALIDA[[#This Row],[CANTIDAD]]*SALIDA[[#This Row],[PRECIO UND]]</f>
        <v>39.118816000000002</v>
      </c>
    </row>
    <row r="3516" spans="1:12" x14ac:dyDescent="0.25">
      <c r="A3516" s="6" t="s">
        <v>2080</v>
      </c>
      <c r="B3516" s="100" t="str">
        <f>VLOOKUP(SALIDA[[#This Row],[CODIGO]],STOCKSANLUIS[],2,FALSE)</f>
        <v xml:space="preserve">MOTOVENTILADOR AXIAL EBM S4E500-AM03-01 - 500MM - 220V MONOFÁSICO - 4 POLOS, CON REJILLA - FLUJO V </v>
      </c>
      <c r="C3516" s="153">
        <v>46113</v>
      </c>
      <c r="D3516">
        <v>1</v>
      </c>
      <c r="E3516">
        <f>IF(VLOOKUP(SALIDA[[#This Row],[CODIGO]],STOCKSANLUIS[],6,FALSE)=0,"PRODUCTO SIN STOCK/UBICACIÓN",VLOOKUP(SALIDA[[#This Row],[CODIGO]],STOCKSANLUIS[],6,FALSE))</f>
        <v>1</v>
      </c>
      <c r="F3516">
        <f>SALIDA[[#This Row],[CANTIDAD]]/SALIDA[[#This Row],[UND MEDIDA]]</f>
        <v>1</v>
      </c>
      <c r="G3516" t="str">
        <f>VLOOKUP(SALIDA[[#This Row],[CODIGO]],FAMILIAS[],4,FALSE)</f>
        <v>EBM</v>
      </c>
      <c r="H3516" s="10" t="str">
        <f>IF(VLOOKUP(SALIDA[[#This Row],[CODIGO]],STOCKSANLUIS[],7,FALSE)=0,"PRODUCTO SIN STOCK/UBICACIÓN",VLOOKUP(SALIDA[[#This Row],[CODIGO]],STOCKSANLUIS[],7,FALSE))</f>
        <v>C</v>
      </c>
      <c r="I3516" s="10"/>
      <c r="J3516" t="str">
        <f>SALIDA[[#This Row],[CODIGO]]&amp;"       "&amp;SALIDA[[#This Row],[FAMILIA]]</f>
        <v>01820       EBM</v>
      </c>
      <c r="K3516">
        <f>VLOOKUP(SALIDA[[#This Row],[CODIGO]],STOCK_STARSOFT[],5,FALSE)</f>
        <v>186.785819</v>
      </c>
      <c r="L3516">
        <f>SALIDA[[#This Row],[CANTIDAD]]*SALIDA[[#This Row],[PRECIO UND]]</f>
        <v>186.785819</v>
      </c>
    </row>
    <row r="3517" spans="1:12" x14ac:dyDescent="0.25">
      <c r="A3517" s="6" t="s">
        <v>3776</v>
      </c>
      <c r="B3517" s="100" t="str">
        <f>VLOOKUP(SALIDA[[#This Row],[CODIGO]],STOCKSANLUIS[],2,FALSE)</f>
        <v>LAMA DE PVC CLEARWAY STANDARD SMOOTH 8¨¨ X .080¨¨ X 300¨ (20 CM X 2MMX 91.44M)</v>
      </c>
      <c r="C3517" s="153">
        <v>46113</v>
      </c>
      <c r="D3517">
        <v>45.44</v>
      </c>
      <c r="E3517">
        <f>IF(VLOOKUP(SALIDA[[#This Row],[CODIGO]],STOCKSANLUIS[],6,FALSE)=0,"PRODUCTO SIN STOCK/UBICACIÓN",VLOOKUP(SALIDA[[#This Row],[CODIGO]],STOCKSANLUIS[],6,FALSE))</f>
        <v>91.44</v>
      </c>
      <c r="F3517">
        <f>SALIDA[[#This Row],[CANTIDAD]]/SALIDA[[#This Row],[UND MEDIDA]]</f>
        <v>0.49693788276465439</v>
      </c>
      <c r="G3517" t="str">
        <f>VLOOKUP(SALIDA[[#This Row],[CODIGO]],FAMILIAS[],4,FALSE)</f>
        <v>CLEARWAY</v>
      </c>
      <c r="H3517" s="10" t="str">
        <f>IF(VLOOKUP(SALIDA[[#This Row],[CODIGO]],STOCKSANLUIS[],7,FALSE)=0,"PRODUCTO SIN STOCK/UBICACIÓN",VLOOKUP(SALIDA[[#This Row],[CODIGO]],STOCKSANLUIS[],7,FALSE))</f>
        <v>B/C</v>
      </c>
      <c r="I3517" s="10"/>
      <c r="J3517" t="str">
        <f>SALIDA[[#This Row],[CODIGO]]&amp;"       "&amp;SALIDA[[#This Row],[FAMILIA]]</f>
        <v>03169       CLEARWAY</v>
      </c>
      <c r="K3517">
        <f>VLOOKUP(SALIDA[[#This Row],[CODIGO]],STOCK_STARSOFT[],5,FALSE)</f>
        <v>1.2627120000000001</v>
      </c>
      <c r="L3517">
        <f>SALIDA[[#This Row],[CANTIDAD]]*SALIDA[[#This Row],[PRECIO UND]]</f>
        <v>57.377633279999998</v>
      </c>
    </row>
    <row r="3518" spans="1:12" x14ac:dyDescent="0.25">
      <c r="A3518" s="6" t="s">
        <v>259</v>
      </c>
      <c r="B3518" s="100" t="str">
        <f>VLOOKUP(SALIDA[[#This Row],[CODIGO]],STOCKSANLUIS[],2,FALSE)</f>
        <v>PLATINA KLEERSTRIP MAX BULLET HTP SILVER 2  PLOMO (60 CM)- 477600</v>
      </c>
      <c r="C3518" s="153">
        <v>46113</v>
      </c>
      <c r="D3518">
        <v>4</v>
      </c>
      <c r="E3518">
        <f>IF(VLOOKUP(SALIDA[[#This Row],[CODIGO]],STOCKSANLUIS[],6,FALSE)=0,"PRODUCTO SIN STOCK/UBICACIÓN",VLOOKUP(SALIDA[[#This Row],[CODIGO]],STOCKSANLUIS[],6,FALSE))</f>
        <v>1</v>
      </c>
      <c r="F3518">
        <f>SALIDA[[#This Row],[CANTIDAD]]/SALIDA[[#This Row],[UND MEDIDA]]</f>
        <v>4</v>
      </c>
      <c r="G3518" t="str">
        <f>VLOOKUP(SALIDA[[#This Row],[CODIGO]],FAMILIAS[],4,FALSE)</f>
        <v>ES ROBBINS</v>
      </c>
      <c r="H3518" s="10" t="str">
        <f>IF(VLOOKUP(SALIDA[[#This Row],[CODIGO]],STOCKSANLUIS[],7,FALSE)=0,"PRODUCTO SIN STOCK/UBICACIÓN",VLOOKUP(SALIDA[[#This Row],[CODIGO]],STOCKSANLUIS[],7,FALSE))</f>
        <v>C</v>
      </c>
      <c r="I3518" s="10"/>
      <c r="J3518" t="str">
        <f>SALIDA[[#This Row],[CODIGO]]&amp;"       "&amp;SALIDA[[#This Row],[FAMILIA]]</f>
        <v>00186       ES ROBBINS</v>
      </c>
      <c r="K3518">
        <f>VLOOKUP(SALIDA[[#This Row],[CODIGO]],STOCK_STARSOFT[],5,FALSE)</f>
        <v>4.3959429999999999</v>
      </c>
      <c r="L3518">
        <f>SALIDA[[#This Row],[CANTIDAD]]*SALIDA[[#This Row],[PRECIO UND]]</f>
        <v>17.583772</v>
      </c>
    </row>
    <row r="3519" spans="1:12" x14ac:dyDescent="0.25">
      <c r="A3519" s="6" t="s">
        <v>1243</v>
      </c>
      <c r="B3519" s="100" t="str">
        <f>VLOOKUP(SALIDA[[#This Row],[CODIGO]],STOCKSANLUIS[],2,FALSE)</f>
        <v>MANGA AISLANTE C1-H-022 DE 7/8" X 1/2" - ARMAFLEX/ARMACELL</v>
      </c>
      <c r="C3519" s="153">
        <v>46113</v>
      </c>
      <c r="D3519">
        <v>12</v>
      </c>
      <c r="E3519">
        <f>IF(VLOOKUP(SALIDA[[#This Row],[CODIGO]],STOCKSANLUIS[],6,FALSE)=0,"PRODUCTO SIN STOCK/UBICACIÓN",VLOOKUP(SALIDA[[#This Row],[CODIGO]],STOCKSANLUIS[],6,FALSE))</f>
        <v>1</v>
      </c>
      <c r="F3519">
        <f>SALIDA[[#This Row],[CANTIDAD]]/SALIDA[[#This Row],[UND MEDIDA]]</f>
        <v>12</v>
      </c>
      <c r="G3519" t="str">
        <f>VLOOKUP(SALIDA[[#This Row],[CODIGO]],FAMILIAS[],4,FALSE)</f>
        <v>ARMACELL</v>
      </c>
      <c r="H3519" s="10" t="str">
        <f>IF(VLOOKUP(SALIDA[[#This Row],[CODIGO]],STOCKSANLUIS[],7,FALSE)=0,"PRODUCTO SIN STOCK/UBICACIÓN",VLOOKUP(SALIDA[[#This Row],[CODIGO]],STOCKSANLUIS[],7,FALSE))</f>
        <v>A</v>
      </c>
      <c r="I3519" s="10"/>
      <c r="J3519" t="str">
        <f>SALIDA[[#This Row],[CODIGO]]&amp;"       "&amp;SALIDA[[#This Row],[FAMILIA]]</f>
        <v>01327       ARMACELL</v>
      </c>
      <c r="K3519">
        <f>VLOOKUP(SALIDA[[#This Row],[CODIGO]],STOCK_STARSOFT[],5,FALSE)</f>
        <v>1.2559439999999999</v>
      </c>
      <c r="L3519">
        <f>SALIDA[[#This Row],[CANTIDAD]]*SALIDA[[#This Row],[PRECIO UND]]</f>
        <v>15.071327999999999</v>
      </c>
    </row>
    <row r="3520" spans="1:12" x14ac:dyDescent="0.25">
      <c r="A3520" s="6" t="s">
        <v>19300</v>
      </c>
      <c r="B3520" s="100" t="str">
        <f>VLOOKUP(SALIDA[[#This Row],[CODIGO]],STOCKSANLUIS[],2,FALSE)</f>
        <v>CINTA ADHESIVA FOAM QTF-230E - 1/8" X 2" X 32.8´ (3MM X 50MM X 10M) - EVERFROST - HIGH QUALITY</v>
      </c>
      <c r="C3520" s="153">
        <v>46113</v>
      </c>
      <c r="D3520">
        <v>1</v>
      </c>
      <c r="E3520">
        <f>IF(VLOOKUP(SALIDA[[#This Row],[CODIGO]],STOCKSANLUIS[],6,FALSE)=0,"PRODUCTO SIN STOCK/UBICACIÓN",VLOOKUP(SALIDA[[#This Row],[CODIGO]],STOCKSANLUIS[],6,FALSE))</f>
        <v>1</v>
      </c>
      <c r="F3520">
        <f>SALIDA[[#This Row],[CANTIDAD]]/SALIDA[[#This Row],[UND MEDIDA]]</f>
        <v>1</v>
      </c>
      <c r="G3520" t="str">
        <f>VLOOKUP(SALIDA[[#This Row],[CODIGO]],FAMILIAS[],4,FALSE)</f>
        <v>EVERFROST</v>
      </c>
      <c r="H3520" s="10" t="str">
        <f>IF(VLOOKUP(SALIDA[[#This Row],[CODIGO]],STOCKSANLUIS[],7,FALSE)=0,"PRODUCTO SIN STOCK/UBICACIÓN",VLOOKUP(SALIDA[[#This Row],[CODIGO]],STOCKSANLUIS[],7,FALSE))</f>
        <v>C</v>
      </c>
      <c r="I3520" s="10"/>
      <c r="J3520" t="str">
        <f>SALIDA[[#This Row],[CODIGO]]&amp;"       "&amp;SALIDA[[#This Row],[FAMILIA]]</f>
        <v>03490       EVERFROST</v>
      </c>
      <c r="K3520">
        <f>VLOOKUP(SALIDA[[#This Row],[CODIGO]],STOCK_STARSOFT[],5,FALSE)</f>
        <v>1.3047420000000001</v>
      </c>
      <c r="L3520">
        <f>SALIDA[[#This Row],[CANTIDAD]]*SALIDA[[#This Row],[PRECIO UND]]</f>
        <v>1.3047420000000001</v>
      </c>
    </row>
    <row r="3521" spans="1:12" x14ac:dyDescent="0.25">
      <c r="A3521" s="6" t="s">
        <v>22353</v>
      </c>
      <c r="B3521" s="100" t="str">
        <f>VLOOKUP(SALIDA[[#This Row],[CODIGO]],STOCKSANLUIS[],2,FALSE)</f>
        <v xml:space="preserve">PLATINA MAX BULLET HTP SILVER 2  PLOMO 600MM-50MM-7,5MM - COLOR GRIS - EVERFROST </v>
      </c>
      <c r="C3521" s="153">
        <v>46113</v>
      </c>
      <c r="D3521">
        <v>3</v>
      </c>
      <c r="E3521" t="str">
        <f>IF(VLOOKUP(SALIDA[[#This Row],[CODIGO]],STOCKSANLUIS[],6,FALSE)=0,"PRODUCTO SIN STOCK/UBICACIÓN",VLOOKUP(SALIDA[[#This Row],[CODIGO]],STOCKSANLUIS[],6,FALSE))</f>
        <v>PRODUCTO SIN STOCK/UBICACIÓN</v>
      </c>
      <c r="F3521" t="e">
        <f>SALIDA[[#This Row],[CANTIDAD]]/SALIDA[[#This Row],[UND MEDIDA]]</f>
        <v>#VALUE!</v>
      </c>
      <c r="G3521" t="str">
        <f>VLOOKUP(SALIDA[[#This Row],[CODIGO]],FAMILIAS[],4,FALSE)</f>
        <v>EVERFROST</v>
      </c>
      <c r="H3521" s="10" t="str">
        <f>IF(VLOOKUP(SALIDA[[#This Row],[CODIGO]],STOCKSANLUIS[],7,FALSE)=0,"PRODUCTO SIN STOCK/UBICACIÓN",VLOOKUP(SALIDA[[#This Row],[CODIGO]],STOCKSANLUIS[],7,FALSE))</f>
        <v>C</v>
      </c>
      <c r="I3521" s="10"/>
      <c r="J3521" t="str">
        <f>SALIDA[[#This Row],[CODIGO]]&amp;"       "&amp;SALIDA[[#This Row],[FAMILIA]]</f>
        <v>03669       EVERFROST</v>
      </c>
      <c r="K3521">
        <f>VLOOKUP(SALIDA[[#This Row],[CODIGO]],STOCK_STARSOFT[],5,FALSE)</f>
        <v>1.9654700000000001</v>
      </c>
      <c r="L3521">
        <f>SALIDA[[#This Row],[CANTIDAD]]*SALIDA[[#This Row],[PRECIO UND]]</f>
        <v>5.8964100000000004</v>
      </c>
    </row>
    <row r="3522" spans="1:12" x14ac:dyDescent="0.25">
      <c r="A3522" s="6" t="s">
        <v>3678</v>
      </c>
      <c r="B3522" s="100" t="str">
        <f>VLOOKUP(SALIDA[[#This Row],[CODIGO]],STOCKSANLUIS[],2,FALSE)</f>
        <v>RESISTENCIA SILICONADA POTENCIA CONSTANTE TECNOLATINA - TPC-M - 40W/M - 220V</v>
      </c>
      <c r="C3522" s="153">
        <v>46113</v>
      </c>
      <c r="D3522">
        <v>100</v>
      </c>
      <c r="E3522">
        <f>IF(VLOOKUP(SALIDA[[#This Row],[CODIGO]],STOCKSANLUIS[],6,FALSE)=0,"PRODUCTO SIN STOCK/UBICACIÓN",VLOOKUP(SALIDA[[#This Row],[CODIGO]],STOCKSANLUIS[],6,FALSE))</f>
        <v>100</v>
      </c>
      <c r="F3522">
        <f>SALIDA[[#This Row],[CANTIDAD]]/SALIDA[[#This Row],[UND MEDIDA]]</f>
        <v>1</v>
      </c>
      <c r="G3522" t="str">
        <f>VLOOKUP(SALIDA[[#This Row],[CODIGO]],FAMILIAS[],4,FALSE)</f>
        <v>TECNOLATINA</v>
      </c>
      <c r="H3522" s="10" t="str">
        <f>IF(VLOOKUP(SALIDA[[#This Row],[CODIGO]],STOCKSANLUIS[],7,FALSE)=0,"PRODUCTO SIN STOCK/UBICACIÓN",VLOOKUP(SALIDA[[#This Row],[CODIGO]],STOCKSANLUIS[],7,FALSE))</f>
        <v>C</v>
      </c>
      <c r="I3522" s="10"/>
      <c r="J3522" t="str">
        <f>SALIDA[[#This Row],[CODIGO]]&amp;"       "&amp;SALIDA[[#This Row],[FAMILIA]]</f>
        <v>03059       TECNOLATINA</v>
      </c>
      <c r="K3522">
        <f>VLOOKUP(SALIDA[[#This Row],[CODIGO]],STOCK_STARSOFT[],5,FALSE)</f>
        <v>1.9391890000000001</v>
      </c>
      <c r="L3522">
        <f>SALIDA[[#This Row],[CANTIDAD]]*SALIDA[[#This Row],[PRECIO UND]]</f>
        <v>193.91890000000001</v>
      </c>
    </row>
    <row r="3523" spans="1:12" x14ac:dyDescent="0.25">
      <c r="A3523" s="6" t="s">
        <v>2589</v>
      </c>
      <c r="B3523" s="100" t="str">
        <f>VLOOKUP(SALIDA[[#This Row],[CODIGO]],STOCKSANLUIS[],2,FALSE)</f>
        <v>GAS REFRIGERANTE FREON 134A - 1KG - CHEMOURS - CAJA DE 15 - CON ECO VALVULA - USA</v>
      </c>
      <c r="C3523" s="153">
        <v>46113</v>
      </c>
      <c r="D3523">
        <v>5</v>
      </c>
      <c r="E3523">
        <f>IF(VLOOKUP(SALIDA[[#This Row],[CODIGO]],STOCKSANLUIS[],6,FALSE)=0,"PRODUCTO SIN STOCK/UBICACIÓN",VLOOKUP(SALIDA[[#This Row],[CODIGO]],STOCKSANLUIS[],6,FALSE))</f>
        <v>1</v>
      </c>
      <c r="F3523">
        <f>SALIDA[[#This Row],[CANTIDAD]]/SALIDA[[#This Row],[UND MEDIDA]]</f>
        <v>5</v>
      </c>
      <c r="G3523" t="str">
        <f>VLOOKUP(SALIDA[[#This Row],[CODIGO]],FAMILIAS[],4,FALSE)</f>
        <v>THE CHEMOURS</v>
      </c>
      <c r="H3523" s="10" t="str">
        <f>IF(VLOOKUP(SALIDA[[#This Row],[CODIGO]],STOCKSANLUIS[],7,FALSE)=0,"PRODUCTO SIN STOCK/UBICACIÓN",VLOOKUP(SALIDA[[#This Row],[CODIGO]],STOCKSANLUIS[],7,FALSE))</f>
        <v>C</v>
      </c>
      <c r="I3523" s="10"/>
      <c r="J3523" t="str">
        <f>SALIDA[[#This Row],[CODIGO]]&amp;"       "&amp;SALIDA[[#This Row],[FAMILIA]]</f>
        <v>02118       THE CHEMOURS</v>
      </c>
      <c r="K3523">
        <f>VLOOKUP(SALIDA[[#This Row],[CODIGO]],STOCK_STARSOFT[],5,FALSE)</f>
        <v>9.49</v>
      </c>
      <c r="L3523">
        <f>SALIDA[[#This Row],[CANTIDAD]]*SALIDA[[#This Row],[PRECIO UND]]</f>
        <v>47.45</v>
      </c>
    </row>
    <row r="3524" spans="1:12" x14ac:dyDescent="0.25">
      <c r="A3524" s="6" t="s">
        <v>187</v>
      </c>
      <c r="B3524" s="100" t="str">
        <f>VLOOKUP(SALIDA[[#This Row],[CODIGO]],STOCKSANLUIS[],2,FALSE)</f>
        <v>PRESOSTATO DE ALTA DANFOSS KP-5 - R/MANUAL - 060-117366 / 060-117391</v>
      </c>
      <c r="C3524" s="153">
        <v>46113</v>
      </c>
      <c r="D3524">
        <v>1</v>
      </c>
      <c r="E3524">
        <f>IF(VLOOKUP(SALIDA[[#This Row],[CODIGO]],STOCKSANLUIS[],6,FALSE)=0,"PRODUCTO SIN STOCK/UBICACIÓN",VLOOKUP(SALIDA[[#This Row],[CODIGO]],STOCKSANLUIS[],6,FALSE))</f>
        <v>1</v>
      </c>
      <c r="F3524">
        <f>SALIDA[[#This Row],[CANTIDAD]]/SALIDA[[#This Row],[UND MEDIDA]]</f>
        <v>1</v>
      </c>
      <c r="G3524" t="str">
        <f>VLOOKUP(SALIDA[[#This Row],[CODIGO]],FAMILIAS[],4,FALSE)</f>
        <v>DANFOSS</v>
      </c>
      <c r="H3524" s="10" t="str">
        <f>IF(VLOOKUP(SALIDA[[#This Row],[CODIGO]],STOCKSANLUIS[],7,FALSE)=0,"PRODUCTO SIN STOCK/UBICACIÓN",VLOOKUP(SALIDA[[#This Row],[CODIGO]],STOCKSANLUIS[],7,FALSE))</f>
        <v>A</v>
      </c>
      <c r="I3524" s="10"/>
      <c r="J3524" t="str">
        <f>SALIDA[[#This Row],[CODIGO]]&amp;"       "&amp;SALIDA[[#This Row],[FAMILIA]]</f>
        <v>00133       DANFOSS</v>
      </c>
      <c r="K3524">
        <f>VLOOKUP(SALIDA[[#This Row],[CODIGO]],STOCK_STARSOFT[],5,FALSE)</f>
        <v>18.970685</v>
      </c>
      <c r="L3524">
        <f>SALIDA[[#This Row],[CANTIDAD]]*SALIDA[[#This Row],[PRECIO UND]]</f>
        <v>18.970685</v>
      </c>
    </row>
    <row r="3525" spans="1:12" x14ac:dyDescent="0.25">
      <c r="A3525" s="6" t="s">
        <v>3234</v>
      </c>
      <c r="B3525" s="100" t="str">
        <f>VLOOKUP(SALIDA[[#This Row],[CODIGO]],STOCKSANLUIS[],2,FALSE)</f>
        <v>JUEGO DE MANGUERAS PARA MANIFOLD DE 36" - ( R-12, R-22, R-502 ) - CT-336-RYB - EVERWELL</v>
      </c>
      <c r="C3525" s="153">
        <v>46113</v>
      </c>
      <c r="D3525">
        <v>2</v>
      </c>
      <c r="E3525">
        <f>IF(VLOOKUP(SALIDA[[#This Row],[CODIGO]],STOCKSANLUIS[],6,FALSE)=0,"PRODUCTO SIN STOCK/UBICACIÓN",VLOOKUP(SALIDA[[#This Row],[CODIGO]],STOCKSANLUIS[],6,FALSE))</f>
        <v>1</v>
      </c>
      <c r="F3525">
        <f>SALIDA[[#This Row],[CANTIDAD]]/SALIDA[[#This Row],[UND MEDIDA]]</f>
        <v>2</v>
      </c>
      <c r="G3525" t="str">
        <f>VLOOKUP(SALIDA[[#This Row],[CODIGO]],FAMILIAS[],4,FALSE)</f>
        <v>EVERWELL</v>
      </c>
      <c r="H3525" s="10" t="str">
        <f>IF(VLOOKUP(SALIDA[[#This Row],[CODIGO]],STOCKSANLUIS[],7,FALSE)=0,"PRODUCTO SIN STOCK/UBICACIÓN",VLOOKUP(SALIDA[[#This Row],[CODIGO]],STOCKSANLUIS[],7,FALSE))</f>
        <v>A</v>
      </c>
      <c r="I3525" s="10"/>
      <c r="J3525" t="str">
        <f>SALIDA[[#This Row],[CODIGO]]&amp;"       "&amp;SALIDA[[#This Row],[FAMILIA]]</f>
        <v>02623       EVERWELL</v>
      </c>
      <c r="K3525">
        <f>VLOOKUP(SALIDA[[#This Row],[CODIGO]],STOCK_STARSOFT[],5,FALSE)</f>
        <v>3.0245920000000002</v>
      </c>
      <c r="L3525">
        <f>SALIDA[[#This Row],[CANTIDAD]]*SALIDA[[#This Row],[PRECIO UND]]</f>
        <v>6.0491840000000003</v>
      </c>
    </row>
    <row r="3526" spans="1:12" x14ac:dyDescent="0.25">
      <c r="A3526" s="6" t="s">
        <v>3975</v>
      </c>
      <c r="B3526" s="100" t="str">
        <f>VLOOKUP(SALIDA[[#This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3526" s="153">
        <v>46113</v>
      </c>
      <c r="D3526">
        <v>2</v>
      </c>
      <c r="E3526">
        <f>IF(VLOOKUP(SALIDA[[#This Row],[CODIGO]],STOCKSANLUIS[],6,FALSE)=0,"PRODUCTO SIN STOCK/UBICACIÓN",VLOOKUP(SALIDA[[#This Row],[CODIGO]],STOCKSANLUIS[],6,FALSE))</f>
        <v>1</v>
      </c>
      <c r="F3526">
        <f>SALIDA[[#This Row],[CANTIDAD]]/SALIDA[[#This Row],[UND MEDIDA]]</f>
        <v>2</v>
      </c>
      <c r="G3526" t="str">
        <f>VLOOKUP(SALIDA[[#This Row],[CODIGO]],FAMILIAS[],4,FALSE)</f>
        <v>TEMP BLUE</v>
      </c>
      <c r="H3526" s="10" t="str">
        <f>IF(VLOOKUP(SALIDA[[#This Row],[CODIGO]],STOCKSANLUIS[],7,FALSE)=0,"PRODUCTO SIN STOCK/UBICACIÓN",VLOOKUP(SALIDA[[#This Row],[CODIGO]],STOCKSANLUIS[],7,FALSE))</f>
        <v>B</v>
      </c>
      <c r="I3526" s="10"/>
      <c r="J3526" t="str">
        <f>SALIDA[[#This Row],[CODIGO]]&amp;"       "&amp;SALIDA[[#This Row],[FAMILIA]]</f>
        <v>03430       TEMP BLUE</v>
      </c>
      <c r="K3526">
        <f>VLOOKUP(SALIDA[[#This Row],[CODIGO]],STOCK_STARSOFT[],5,FALSE)</f>
        <v>214.975829</v>
      </c>
      <c r="L3526">
        <f>SALIDA[[#This Row],[CANTIDAD]]*SALIDA[[#This Row],[PRECIO UND]]</f>
        <v>429.95165800000001</v>
      </c>
    </row>
    <row r="3527" spans="1:12" x14ac:dyDescent="0.25">
      <c r="A3527" s="6" t="s">
        <v>3979</v>
      </c>
      <c r="B3527" s="100" t="str">
        <f>VLOOKUP(SALIDA[[#This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3527" s="153">
        <v>46113</v>
      </c>
      <c r="D3527">
        <v>1</v>
      </c>
      <c r="E3527">
        <f>IF(VLOOKUP(SALIDA[[#This Row],[CODIGO]],STOCKSANLUIS[],6,FALSE)=0,"PRODUCTO SIN STOCK/UBICACIÓN",VLOOKUP(SALIDA[[#This Row],[CODIGO]],STOCKSANLUIS[],6,FALSE))</f>
        <v>1</v>
      </c>
      <c r="F3527">
        <f>SALIDA[[#This Row],[CANTIDAD]]/SALIDA[[#This Row],[UND MEDIDA]]</f>
        <v>1</v>
      </c>
      <c r="G3527" t="str">
        <f>VLOOKUP(SALIDA[[#This Row],[CODIGO]],FAMILIAS[],4,FALSE)</f>
        <v>TEMP BLUE</v>
      </c>
      <c r="H3527" s="10" t="str">
        <f>IF(VLOOKUP(SALIDA[[#This Row],[CODIGO]],STOCKSANLUIS[],7,FALSE)=0,"PRODUCTO SIN STOCK/UBICACIÓN",VLOOKUP(SALIDA[[#This Row],[CODIGO]],STOCKSANLUIS[],7,FALSE))</f>
        <v>B</v>
      </c>
      <c r="I3527" s="10"/>
      <c r="J3527" t="str">
        <f>SALIDA[[#This Row],[CODIGO]]&amp;"       "&amp;SALIDA[[#This Row],[FAMILIA]]</f>
        <v>03432       TEMP BLUE</v>
      </c>
      <c r="K3527">
        <f>VLOOKUP(SALIDA[[#This Row],[CODIGO]],STOCK_STARSOFT[],5,FALSE)</f>
        <v>363.93264499999998</v>
      </c>
      <c r="L3527">
        <f>SALIDA[[#This Row],[CANTIDAD]]*SALIDA[[#This Row],[PRECIO UND]]</f>
        <v>363.93264499999998</v>
      </c>
    </row>
    <row r="3528" spans="1:12" x14ac:dyDescent="0.25">
      <c r="A3528" s="6" t="s">
        <v>2946</v>
      </c>
      <c r="B3528" s="100" t="str">
        <f>VLOOKUP(SALIDA[[#This Row],[CODIGO]],STOCKSANLUIS[],2,FALSE)</f>
        <v>TUERCA DE BRONCE DE 3/8 - SN-38 - EVERWELL</v>
      </c>
      <c r="C3528" s="153">
        <v>46113</v>
      </c>
      <c r="D3528">
        <v>10</v>
      </c>
      <c r="E3528">
        <f>IF(VLOOKUP(SALIDA[[#This Row],[CODIGO]],STOCKSANLUIS[],6,FALSE)=0,"PRODUCTO SIN STOCK/UBICACIÓN",VLOOKUP(SALIDA[[#This Row],[CODIGO]],STOCKSANLUIS[],6,FALSE))</f>
        <v>1</v>
      </c>
      <c r="F3528">
        <f>SALIDA[[#This Row],[CANTIDAD]]/SALIDA[[#This Row],[UND MEDIDA]]</f>
        <v>10</v>
      </c>
      <c r="G3528" t="str">
        <f>VLOOKUP(SALIDA[[#This Row],[CODIGO]],FAMILIAS[],4,FALSE)</f>
        <v>EVERWELL</v>
      </c>
      <c r="H3528" s="10" t="str">
        <f>IF(VLOOKUP(SALIDA[[#This Row],[CODIGO]],STOCKSANLUIS[],7,FALSE)=0,"PRODUCTO SIN STOCK/UBICACIÓN",VLOOKUP(SALIDA[[#This Row],[CODIGO]],STOCKSANLUIS[],7,FALSE))</f>
        <v>C</v>
      </c>
      <c r="I3528" s="10"/>
      <c r="J3528" t="str">
        <f>SALIDA[[#This Row],[CODIGO]]&amp;"       "&amp;SALIDA[[#This Row],[FAMILIA]]</f>
        <v>02401       EVERWELL</v>
      </c>
      <c r="K3528">
        <f>VLOOKUP(SALIDA[[#This Row],[CODIGO]],STOCK_STARSOFT[],5,FALSE)</f>
        <v>0.37151299999999998</v>
      </c>
      <c r="L3528">
        <f>SALIDA[[#This Row],[CANTIDAD]]*SALIDA[[#This Row],[PRECIO UND]]</f>
        <v>3.7151299999999998</v>
      </c>
    </row>
    <row r="3529" spans="1:12" x14ac:dyDescent="0.25">
      <c r="A3529" s="6" t="s">
        <v>19299</v>
      </c>
      <c r="B3529" s="100" t="str">
        <f>VLOOKUP(SALIDA[[#This Row],[CODIGO]],STOCKSANLUIS[],2,FALSE)</f>
        <v>CINTA DE PVC PARA MINI SPLITS 50MMX50M - TAFETAN - EVERFROST - HIGH QUALITY</v>
      </c>
      <c r="C3529" s="153">
        <v>46113</v>
      </c>
      <c r="D3529">
        <v>6</v>
      </c>
      <c r="E3529">
        <f>IF(VLOOKUP(SALIDA[[#This Row],[CODIGO]],STOCKSANLUIS[],6,FALSE)=0,"PRODUCTO SIN STOCK/UBICACIÓN",VLOOKUP(SALIDA[[#This Row],[CODIGO]],STOCKSANLUIS[],6,FALSE))</f>
        <v>1</v>
      </c>
      <c r="F3529">
        <f>SALIDA[[#This Row],[CANTIDAD]]/SALIDA[[#This Row],[UND MEDIDA]]</f>
        <v>6</v>
      </c>
      <c r="G3529" t="str">
        <f>VLOOKUP(SALIDA[[#This Row],[CODIGO]],FAMILIAS[],4,FALSE)</f>
        <v>EVERFROST</v>
      </c>
      <c r="H3529" s="10" t="str">
        <f>IF(VLOOKUP(SALIDA[[#This Row],[CODIGO]],STOCKSANLUIS[],7,FALSE)=0,"PRODUCTO SIN STOCK/UBICACIÓN",VLOOKUP(SALIDA[[#This Row],[CODIGO]],STOCKSANLUIS[],7,FALSE))</f>
        <v>C</v>
      </c>
      <c r="I3529" s="10"/>
      <c r="J3529" t="str">
        <f>SALIDA[[#This Row],[CODIGO]]&amp;"       "&amp;SALIDA[[#This Row],[FAMILIA]]</f>
        <v>03489       EVERFROST</v>
      </c>
      <c r="K3529">
        <f>VLOOKUP(SALIDA[[#This Row],[CODIGO]],STOCK_STARSOFT[],5,FALSE)</f>
        <v>0.76004300000000002</v>
      </c>
      <c r="L3529">
        <f>SALIDA[[#This Row],[CANTIDAD]]*SALIDA[[#This Row],[PRECIO UND]]</f>
        <v>4.5602580000000001</v>
      </c>
    </row>
    <row r="3530" spans="1:12" x14ac:dyDescent="0.25">
      <c r="A3530" s="6" t="s">
        <v>19300</v>
      </c>
      <c r="B3530" s="100" t="str">
        <f>VLOOKUP(SALIDA[[#This Row],[CODIGO]],STOCKSANLUIS[],2,FALSE)</f>
        <v>CINTA ADHESIVA FOAM QTF-230E - 1/8" X 2" X 32.8´ (3MM X 50MM X 10M) - EVERFROST - HIGH QUALITY</v>
      </c>
      <c r="C3530" s="153">
        <v>46113</v>
      </c>
      <c r="D3530">
        <v>2</v>
      </c>
      <c r="E3530">
        <f>IF(VLOOKUP(SALIDA[[#This Row],[CODIGO]],STOCKSANLUIS[],6,FALSE)=0,"PRODUCTO SIN STOCK/UBICACIÓN",VLOOKUP(SALIDA[[#This Row],[CODIGO]],STOCKSANLUIS[],6,FALSE))</f>
        <v>1</v>
      </c>
      <c r="F3530">
        <f>SALIDA[[#This Row],[CANTIDAD]]/SALIDA[[#This Row],[UND MEDIDA]]</f>
        <v>2</v>
      </c>
      <c r="G3530" t="str">
        <f>VLOOKUP(SALIDA[[#This Row],[CODIGO]],FAMILIAS[],4,FALSE)</f>
        <v>EVERFROST</v>
      </c>
      <c r="H3530" s="10" t="str">
        <f>IF(VLOOKUP(SALIDA[[#This Row],[CODIGO]],STOCKSANLUIS[],7,FALSE)=0,"PRODUCTO SIN STOCK/UBICACIÓN",VLOOKUP(SALIDA[[#This Row],[CODIGO]],STOCKSANLUIS[],7,FALSE))</f>
        <v>C</v>
      </c>
      <c r="I3530" s="10"/>
      <c r="J3530" t="str">
        <f>SALIDA[[#This Row],[CODIGO]]&amp;"       "&amp;SALIDA[[#This Row],[FAMILIA]]</f>
        <v>03490       EVERFROST</v>
      </c>
      <c r="K3530">
        <f>VLOOKUP(SALIDA[[#This Row],[CODIGO]],STOCK_STARSOFT[],5,FALSE)</f>
        <v>1.3047420000000001</v>
      </c>
      <c r="L3530">
        <f>SALIDA[[#This Row],[CANTIDAD]]*SALIDA[[#This Row],[PRECIO UND]]</f>
        <v>2.6094840000000001</v>
      </c>
    </row>
    <row r="3531" spans="1:12" x14ac:dyDescent="0.25">
      <c r="A3531" s="6" t="s">
        <v>3856</v>
      </c>
      <c r="B3531" s="100" t="str">
        <f>VLOOKUP(SALIDA[[#This Row],[CODIGO]],STOCKSANLUIS[],2,FALSE)</f>
        <v>CORTINA DE AIRE DE 90 CM (36") - 220V/1PH/60HZ - STAR COLD - FM-1209Z/Y-MC</v>
      </c>
      <c r="C3531" s="153">
        <v>46113</v>
      </c>
      <c r="D3531">
        <v>4</v>
      </c>
      <c r="E3531">
        <f>IF(VLOOKUP(SALIDA[[#This Row],[CODIGO]],STOCKSANLUIS[],6,FALSE)=0,"PRODUCTO SIN STOCK/UBICACIÓN",VLOOKUP(SALIDA[[#This Row],[CODIGO]],STOCKSANLUIS[],6,FALSE))</f>
        <v>1</v>
      </c>
      <c r="F3531">
        <f>SALIDA[[#This Row],[CANTIDAD]]/SALIDA[[#This Row],[UND MEDIDA]]</f>
        <v>4</v>
      </c>
      <c r="G3531" t="str">
        <f>VLOOKUP(SALIDA[[#This Row],[CODIGO]],FAMILIAS[],4,FALSE)</f>
        <v>STAR COLD</v>
      </c>
      <c r="H3531" s="10" t="str">
        <f>IF(VLOOKUP(SALIDA[[#This Row],[CODIGO]],STOCKSANLUIS[],7,FALSE)=0,"PRODUCTO SIN STOCK/UBICACIÓN",VLOOKUP(SALIDA[[#This Row],[CODIGO]],STOCKSANLUIS[],7,FALSE))</f>
        <v>A</v>
      </c>
      <c r="I3531" s="10"/>
      <c r="J3531" t="str">
        <f>SALIDA[[#This Row],[CODIGO]]&amp;"       "&amp;SALIDA[[#This Row],[FAMILIA]]</f>
        <v>03287       STAR COLD</v>
      </c>
      <c r="K3531">
        <f>VLOOKUP(SALIDA[[#This Row],[CODIGO]],STOCK_STARSOFT[],5,FALSE)</f>
        <v>36.823205000000002</v>
      </c>
      <c r="L3531">
        <f>SALIDA[[#This Row],[CANTIDAD]]*SALIDA[[#This Row],[PRECIO UND]]</f>
        <v>147.29282000000001</v>
      </c>
    </row>
    <row r="3532" spans="1:12" x14ac:dyDescent="0.25">
      <c r="A3532" s="6" t="s">
        <v>931</v>
      </c>
      <c r="B3532" s="100" t="str">
        <f>VLOOKUP(SALIDA[[#This Row],[CODIGO]],STOCKSANLUIS[],2,FALSE)</f>
        <v>ACEITE POLIOLESTER POE 32 - 1 GALON - BVA</v>
      </c>
      <c r="C3532" s="153">
        <v>46113</v>
      </c>
      <c r="D3532">
        <v>2</v>
      </c>
      <c r="E3532">
        <f>IF(VLOOKUP(SALIDA[[#This Row],[CODIGO]],STOCKSANLUIS[],6,FALSE)=0,"PRODUCTO SIN STOCK/UBICACIÓN",VLOOKUP(SALIDA[[#This Row],[CODIGO]],STOCKSANLUIS[],6,FALSE))</f>
        <v>1</v>
      </c>
      <c r="F3532">
        <f>SALIDA[[#This Row],[CANTIDAD]]/SALIDA[[#This Row],[UND MEDIDA]]</f>
        <v>2</v>
      </c>
      <c r="G3532" t="str">
        <f>VLOOKUP(SALIDA[[#This Row],[CODIGO]],FAMILIAS[],4,FALSE)</f>
        <v>BVA</v>
      </c>
      <c r="H3532" s="10" t="str">
        <f>IF(VLOOKUP(SALIDA[[#This Row],[CODIGO]],STOCKSANLUIS[],7,FALSE)=0,"PRODUCTO SIN STOCK/UBICACIÓN",VLOOKUP(SALIDA[[#This Row],[CODIGO]],STOCKSANLUIS[],7,FALSE))</f>
        <v>C</v>
      </c>
      <c r="I3532" s="10"/>
      <c r="J3532" t="str">
        <f>SALIDA[[#This Row],[CODIGO]]&amp;"       "&amp;SALIDA[[#This Row],[FAMILIA]]</f>
        <v>00987       BVA</v>
      </c>
      <c r="K3532">
        <f>VLOOKUP(SALIDA[[#This Row],[CODIGO]],STOCK_STARSOFT[],5,FALSE)</f>
        <v>47.466326000000002</v>
      </c>
      <c r="L3532">
        <f>SALIDA[[#This Row],[CANTIDAD]]*SALIDA[[#This Row],[PRECIO UND]]</f>
        <v>94.932652000000004</v>
      </c>
    </row>
    <row r="3533" spans="1:12" x14ac:dyDescent="0.25">
      <c r="A3533" s="6" t="s">
        <v>3678</v>
      </c>
      <c r="B3533" s="100" t="str">
        <f>VLOOKUP(SALIDA[[#This Row],[CODIGO]],STOCKSANLUIS[],2,FALSE)</f>
        <v>RESISTENCIA SILICONADA POTENCIA CONSTANTE TECNOLATINA - TPC-M - 40W/M - 220V</v>
      </c>
      <c r="C3533" s="153">
        <v>46113</v>
      </c>
      <c r="D3533">
        <v>5</v>
      </c>
      <c r="E3533">
        <f>IF(VLOOKUP(SALIDA[[#This Row],[CODIGO]],STOCKSANLUIS[],6,FALSE)=0,"PRODUCTO SIN STOCK/UBICACIÓN",VLOOKUP(SALIDA[[#This Row],[CODIGO]],STOCKSANLUIS[],6,FALSE))</f>
        <v>100</v>
      </c>
      <c r="F3533">
        <f>SALIDA[[#This Row],[CANTIDAD]]/SALIDA[[#This Row],[UND MEDIDA]]</f>
        <v>0.05</v>
      </c>
      <c r="G3533" t="str">
        <f>VLOOKUP(SALIDA[[#This Row],[CODIGO]],FAMILIAS[],4,FALSE)</f>
        <v>TECNOLATINA</v>
      </c>
      <c r="H3533" s="10" t="str">
        <f>IF(VLOOKUP(SALIDA[[#This Row],[CODIGO]],STOCKSANLUIS[],7,FALSE)=0,"PRODUCTO SIN STOCK/UBICACIÓN",VLOOKUP(SALIDA[[#This Row],[CODIGO]],STOCKSANLUIS[],7,FALSE))</f>
        <v>C</v>
      </c>
      <c r="I3533" s="10"/>
      <c r="J3533" t="str">
        <f>SALIDA[[#This Row],[CODIGO]]&amp;"       "&amp;SALIDA[[#This Row],[FAMILIA]]</f>
        <v>03059       TECNOLATINA</v>
      </c>
      <c r="K3533">
        <f>VLOOKUP(SALIDA[[#This Row],[CODIGO]],STOCK_STARSOFT[],5,FALSE)</f>
        <v>1.9391890000000001</v>
      </c>
      <c r="L3533">
        <f>SALIDA[[#This Row],[CANTIDAD]]*SALIDA[[#This Row],[PRECIO UND]]</f>
        <v>9.695945</v>
      </c>
    </row>
    <row r="3534" spans="1:12" x14ac:dyDescent="0.25">
      <c r="A3534" s="6" t="s">
        <v>22048</v>
      </c>
      <c r="B3534" s="100" t="str">
        <f>VLOOKUP(SALIDA[[#This Row],[CODIGO]],STOCKSANLUIS[],2,FALSE)</f>
        <v xml:space="preserve">BOMBA DE CONDENSADO STAR COLD DE 230V-1F-60HZ TANQUE ALTO (INCLUYE MANGUERA)  SI-1801 </v>
      </c>
      <c r="C3534" s="153">
        <v>46113</v>
      </c>
      <c r="D3534">
        <v>1</v>
      </c>
      <c r="E3534">
        <f>IF(VLOOKUP(SALIDA[[#This Row],[CODIGO]],STOCKSANLUIS[],6,FALSE)=0,"PRODUCTO SIN STOCK/UBICACIÓN",VLOOKUP(SALIDA[[#This Row],[CODIGO]],STOCKSANLUIS[],6,FALSE))</f>
        <v>1</v>
      </c>
      <c r="F3534">
        <f>SALIDA[[#This Row],[CANTIDAD]]/SALIDA[[#This Row],[UND MEDIDA]]</f>
        <v>1</v>
      </c>
      <c r="G3534" t="str">
        <f>VLOOKUP(SALIDA[[#This Row],[CODIGO]],FAMILIAS[],4,FALSE)</f>
        <v>STAR COLD</v>
      </c>
      <c r="H3534" s="10" t="str">
        <f>IF(VLOOKUP(SALIDA[[#This Row],[CODIGO]],STOCKSANLUIS[],7,FALSE)=0,"PRODUCTO SIN STOCK/UBICACIÓN",VLOOKUP(SALIDA[[#This Row],[CODIGO]],STOCKSANLUIS[],7,FALSE))</f>
        <v>B/C</v>
      </c>
      <c r="I3534" s="10"/>
      <c r="J3534" t="str">
        <f>SALIDA[[#This Row],[CODIGO]]&amp;"       "&amp;SALIDA[[#This Row],[FAMILIA]]</f>
        <v>03542       STAR COLD</v>
      </c>
      <c r="K3534">
        <f>VLOOKUP(SALIDA[[#This Row],[CODIGO]],STOCK_STARSOFT[],5,FALSE)</f>
        <v>17.996752999999998</v>
      </c>
      <c r="L3534">
        <f>SALIDA[[#This Row],[CANTIDAD]]*SALIDA[[#This Row],[PRECIO UND]]</f>
        <v>17.996752999999998</v>
      </c>
    </row>
    <row r="3535" spans="1:12" x14ac:dyDescent="0.25">
      <c r="A3535" s="6" t="s">
        <v>3293</v>
      </c>
      <c r="B3535" s="100" t="str">
        <f>VLOOKUP(SALIDA[[#This Row],[CODIGO]],STOCKSANLUIS[],2,FALSE)</f>
        <v>VALVULA PARA AGUA HELADA FAN &amp; COIL 2 VIAS 3/4" DIAMETRO  CON ACTUADOR  220V JOHNSON CONTROLS - VLC2200GC-C</v>
      </c>
      <c r="C3535" s="153">
        <v>46113</v>
      </c>
      <c r="D3535">
        <v>1</v>
      </c>
      <c r="E3535">
        <f>IF(VLOOKUP(SALIDA[[#This Row],[CODIGO]],STOCKSANLUIS[],6,FALSE)=0,"PRODUCTO SIN STOCK/UBICACIÓN",VLOOKUP(SALIDA[[#This Row],[CODIGO]],STOCKSANLUIS[],6,FALSE))</f>
        <v>1</v>
      </c>
      <c r="F3535">
        <f>SALIDA[[#This Row],[CANTIDAD]]/SALIDA[[#This Row],[UND MEDIDA]]</f>
        <v>1</v>
      </c>
      <c r="G3535" t="str">
        <f>VLOOKUP(SALIDA[[#This Row],[CODIGO]],FAMILIAS[],4,FALSE)</f>
        <v>JOHNSON CONTROLS</v>
      </c>
      <c r="H3535" s="10" t="str">
        <f>IF(VLOOKUP(SALIDA[[#This Row],[CODIGO]],STOCKSANLUIS[],7,FALSE)=0,"PRODUCTO SIN STOCK/UBICACIÓN",VLOOKUP(SALIDA[[#This Row],[CODIGO]],STOCKSANLUIS[],7,FALSE))</f>
        <v>A</v>
      </c>
      <c r="I3535" s="10"/>
      <c r="J3535" t="str">
        <f>SALIDA[[#This Row],[CODIGO]]&amp;"       "&amp;SALIDA[[#This Row],[FAMILIA]]</f>
        <v>02714       JOHNSON CONTROLS</v>
      </c>
      <c r="K3535">
        <f>VLOOKUP(SALIDA[[#This Row],[CODIGO]],STOCK_STARSOFT[],5,FALSE)</f>
        <v>13.849964</v>
      </c>
      <c r="L3535">
        <f>SALIDA[[#This Row],[CANTIDAD]]*SALIDA[[#This Row],[PRECIO UND]]</f>
        <v>13.849964</v>
      </c>
    </row>
    <row r="3536" spans="1:12" x14ac:dyDescent="0.25">
      <c r="A3536" s="6" t="s">
        <v>22048</v>
      </c>
      <c r="B3536" s="100" t="str">
        <f>VLOOKUP(SALIDA[[#This Row],[CODIGO]],STOCKSANLUIS[],2,FALSE)</f>
        <v xml:space="preserve">BOMBA DE CONDENSADO STAR COLD DE 230V-1F-60HZ TANQUE ALTO (INCLUYE MANGUERA)  SI-1801 </v>
      </c>
      <c r="C3536" s="153">
        <v>46118</v>
      </c>
      <c r="D3536">
        <v>1</v>
      </c>
      <c r="E3536">
        <f>IF(VLOOKUP(SALIDA[[#This Row],[CODIGO]],STOCKSANLUIS[],6,FALSE)=0,"PRODUCTO SIN STOCK/UBICACIÓN",VLOOKUP(SALIDA[[#This Row],[CODIGO]],STOCKSANLUIS[],6,FALSE))</f>
        <v>1</v>
      </c>
      <c r="F3536">
        <f>SALIDA[[#This Row],[CANTIDAD]]/SALIDA[[#This Row],[UND MEDIDA]]</f>
        <v>1</v>
      </c>
      <c r="G3536" t="str">
        <f>VLOOKUP(SALIDA[[#This Row],[CODIGO]],FAMILIAS[],4,FALSE)</f>
        <v>STAR COLD</v>
      </c>
      <c r="H3536" s="10" t="str">
        <f>IF(VLOOKUP(SALIDA[[#This Row],[CODIGO]],STOCKSANLUIS[],7,FALSE)=0,"PRODUCTO SIN STOCK/UBICACIÓN",VLOOKUP(SALIDA[[#This Row],[CODIGO]],STOCKSANLUIS[],7,FALSE))</f>
        <v>B/C</v>
      </c>
      <c r="I3536" s="10"/>
      <c r="J3536" t="str">
        <f>SALIDA[[#This Row],[CODIGO]]&amp;"       "&amp;SALIDA[[#This Row],[FAMILIA]]</f>
        <v>03542       STAR COLD</v>
      </c>
      <c r="K3536">
        <f>VLOOKUP(SALIDA[[#This Row],[CODIGO]],STOCK_STARSOFT[],5,FALSE)</f>
        <v>17.996752999999998</v>
      </c>
      <c r="L3536">
        <f>SALIDA[[#This Row],[CANTIDAD]]*SALIDA[[#This Row],[PRECIO UND]]</f>
        <v>17.996752999999998</v>
      </c>
    </row>
    <row r="3537" spans="1:12" x14ac:dyDescent="0.25">
      <c r="A3537" s="6" t="s">
        <v>187</v>
      </c>
      <c r="B3537" s="100" t="str">
        <f>VLOOKUP(SALIDA[[#This Row],[CODIGO]],STOCKSANLUIS[],2,FALSE)</f>
        <v>PRESOSTATO DE ALTA DANFOSS KP-5 - R/MANUAL - 060-117366 / 060-117391</v>
      </c>
      <c r="C3537" s="153">
        <v>46118</v>
      </c>
      <c r="D3537">
        <v>1</v>
      </c>
      <c r="E3537">
        <f>IF(VLOOKUP(SALIDA[[#This Row],[CODIGO]],STOCKSANLUIS[],6,FALSE)=0,"PRODUCTO SIN STOCK/UBICACIÓN",VLOOKUP(SALIDA[[#This Row],[CODIGO]],STOCKSANLUIS[],6,FALSE))</f>
        <v>1</v>
      </c>
      <c r="F3537">
        <f>SALIDA[[#This Row],[CANTIDAD]]/SALIDA[[#This Row],[UND MEDIDA]]</f>
        <v>1</v>
      </c>
      <c r="G3537" t="str">
        <f>VLOOKUP(SALIDA[[#This Row],[CODIGO]],FAMILIAS[],4,FALSE)</f>
        <v>DANFOSS</v>
      </c>
      <c r="H3537" s="10" t="str">
        <f>IF(VLOOKUP(SALIDA[[#This Row],[CODIGO]],STOCKSANLUIS[],7,FALSE)=0,"PRODUCTO SIN STOCK/UBICACIÓN",VLOOKUP(SALIDA[[#This Row],[CODIGO]],STOCKSANLUIS[],7,FALSE))</f>
        <v>A</v>
      </c>
      <c r="I3537" s="10"/>
      <c r="J3537" t="str">
        <f>SALIDA[[#This Row],[CODIGO]]&amp;"       "&amp;SALIDA[[#This Row],[FAMILIA]]</f>
        <v>00133       DANFOSS</v>
      </c>
      <c r="K3537">
        <f>VLOOKUP(SALIDA[[#This Row],[CODIGO]],STOCK_STARSOFT[],5,FALSE)</f>
        <v>18.970685</v>
      </c>
      <c r="L3537">
        <f>SALIDA[[#This Row],[CANTIDAD]]*SALIDA[[#This Row],[PRECIO UND]]</f>
        <v>18.970685</v>
      </c>
    </row>
    <row r="3538" spans="1:12" x14ac:dyDescent="0.25">
      <c r="A3538" s="6" t="s">
        <v>3002</v>
      </c>
      <c r="B3538" s="100" t="str">
        <f>VLOOKUP(SALIDA[[#This Row],[CODIGO]],STOCKSANLUIS[],2,FALSE)</f>
        <v>ANTORCHA CON MANGUERA Y AUTOENCENDIDO PARA MAP GASS JH-3SW - EVERWELL</v>
      </c>
      <c r="C3538" s="153">
        <v>46118</v>
      </c>
      <c r="D3538">
        <v>3</v>
      </c>
      <c r="E3538">
        <f>IF(VLOOKUP(SALIDA[[#This Row],[CODIGO]],STOCKSANLUIS[],6,FALSE)=0,"PRODUCTO SIN STOCK/UBICACIÓN",VLOOKUP(SALIDA[[#This Row],[CODIGO]],STOCKSANLUIS[],6,FALSE))</f>
        <v>1</v>
      </c>
      <c r="F3538">
        <f>SALIDA[[#This Row],[CANTIDAD]]/SALIDA[[#This Row],[UND MEDIDA]]</f>
        <v>3</v>
      </c>
      <c r="G3538" t="str">
        <f>VLOOKUP(SALIDA[[#This Row],[CODIGO]],FAMILIAS[],4,FALSE)</f>
        <v>EVERWELL</v>
      </c>
      <c r="H3538" s="10" t="str">
        <f>IF(VLOOKUP(SALIDA[[#This Row],[CODIGO]],STOCKSANLUIS[],7,FALSE)=0,"PRODUCTO SIN STOCK/UBICACIÓN",VLOOKUP(SALIDA[[#This Row],[CODIGO]],STOCKSANLUIS[],7,FALSE))</f>
        <v>A</v>
      </c>
      <c r="I3538" s="10" t="s">
        <v>19536</v>
      </c>
      <c r="J3538" t="str">
        <f>SALIDA[[#This Row],[CODIGO]]&amp;"       "&amp;SALIDA[[#This Row],[FAMILIA]]</f>
        <v>02430       EVERWELL</v>
      </c>
      <c r="K3538">
        <f>VLOOKUP(SALIDA[[#This Row],[CODIGO]],STOCK_STARSOFT[],5,FALSE)</f>
        <v>15.545078999999999</v>
      </c>
      <c r="L3538">
        <f>SALIDA[[#This Row],[CANTIDAD]]*SALIDA[[#This Row],[PRECIO UND]]</f>
        <v>46.635236999999996</v>
      </c>
    </row>
    <row r="3539" spans="1:12" x14ac:dyDescent="0.25">
      <c r="A3539" s="6" t="s">
        <v>487</v>
      </c>
      <c r="B3539" s="100" t="str">
        <f>VLOOKUP(SALIDA[[#This Row],[CODIGO]],STOCKSANLUIS[],2,FALSE)</f>
        <v>SOLDADURA DE PLATA HARRIS AL 5%</v>
      </c>
      <c r="C3539" s="153">
        <v>46118</v>
      </c>
      <c r="D3539">
        <v>200</v>
      </c>
      <c r="E3539">
        <f>IF(VLOOKUP(SALIDA[[#This Row],[CODIGO]],STOCKSANLUIS[],6,FALSE)=0,"PRODUCTO SIN STOCK/UBICACIÓN",VLOOKUP(SALIDA[[#This Row],[CODIGO]],STOCKSANLUIS[],6,FALSE))</f>
        <v>1</v>
      </c>
      <c r="F3539">
        <f>SALIDA[[#This Row],[CANTIDAD]]/SALIDA[[#This Row],[UND MEDIDA]]</f>
        <v>200</v>
      </c>
      <c r="G3539" t="str">
        <f>VLOOKUP(SALIDA[[#This Row],[CODIGO]],FAMILIAS[],4,FALSE)</f>
        <v>HARRIS</v>
      </c>
      <c r="H3539" s="10" t="str">
        <f>IF(VLOOKUP(SALIDA[[#This Row],[CODIGO]],STOCKSANLUIS[],7,FALSE)=0,"PRODUCTO SIN STOCK/UBICACIÓN",VLOOKUP(SALIDA[[#This Row],[CODIGO]],STOCKSANLUIS[],7,FALSE))</f>
        <v>C</v>
      </c>
      <c r="I3539" s="10" t="s">
        <v>19536</v>
      </c>
      <c r="J3539" t="str">
        <f>SALIDA[[#This Row],[CODIGO]]&amp;"       "&amp;SALIDA[[#This Row],[FAMILIA]]</f>
        <v>00406       HARRIS</v>
      </c>
      <c r="K3539">
        <f>VLOOKUP(SALIDA[[#This Row],[CODIGO]],STOCK_STARSOFT[],5,FALSE)</f>
        <v>2.7172480000000001</v>
      </c>
      <c r="L3539">
        <f>SALIDA[[#This Row],[CANTIDAD]]*SALIDA[[#This Row],[PRECIO UND]]</f>
        <v>543.44960000000003</v>
      </c>
    </row>
    <row r="3540" spans="1:12" x14ac:dyDescent="0.25">
      <c r="A3540" s="6" t="s">
        <v>3665</v>
      </c>
      <c r="B3540" s="100" t="str">
        <f>VLOOKUP(SALIDA[[#This Row],[CODIGO]],STOCKSANLUIS[],2,FALSE)</f>
        <v>AGENTE DE LIMPIEZA INTERNA OPTEON SF FLUSH X 4.54 KG - CHEMOURS - REEMPLAZO DEL R141B</v>
      </c>
      <c r="C3540" s="153">
        <v>46118</v>
      </c>
      <c r="D3540">
        <v>2</v>
      </c>
      <c r="E3540">
        <f>IF(VLOOKUP(SALIDA[[#This Row],[CODIGO]],STOCKSANLUIS[],6,FALSE)=0,"PRODUCTO SIN STOCK/UBICACIÓN",VLOOKUP(SALIDA[[#This Row],[CODIGO]],STOCKSANLUIS[],6,FALSE))</f>
        <v>1</v>
      </c>
      <c r="F3540">
        <f>SALIDA[[#This Row],[CANTIDAD]]/SALIDA[[#This Row],[UND MEDIDA]]</f>
        <v>2</v>
      </c>
      <c r="G3540" t="str">
        <f>VLOOKUP(SALIDA[[#This Row],[CODIGO]],FAMILIAS[],4,FALSE)</f>
        <v>THE CHEMOURS</v>
      </c>
      <c r="H3540" s="10" t="str">
        <f>IF(VLOOKUP(SALIDA[[#This Row],[CODIGO]],STOCKSANLUIS[],7,FALSE)=0,"PRODUCTO SIN STOCK/UBICACIÓN",VLOOKUP(SALIDA[[#This Row],[CODIGO]],STOCKSANLUIS[],7,FALSE))</f>
        <v>C</v>
      </c>
      <c r="I3540" s="10"/>
      <c r="J3540" t="str">
        <f>SALIDA[[#This Row],[CODIGO]]&amp;"       "&amp;SALIDA[[#This Row],[FAMILIA]]</f>
        <v>03051       THE CHEMOURS</v>
      </c>
      <c r="K3540">
        <f>VLOOKUP(SALIDA[[#This Row],[CODIGO]],STOCK_STARSOFT[],5,FALSE)</f>
        <v>91.188703000000004</v>
      </c>
      <c r="L3540">
        <f>SALIDA[[#This Row],[CANTIDAD]]*SALIDA[[#This Row],[PRECIO UND]]</f>
        <v>182.37740600000001</v>
      </c>
    </row>
    <row r="3541" spans="1:12" x14ac:dyDescent="0.25">
      <c r="A3541" s="6" t="s">
        <v>22052</v>
      </c>
      <c r="B3541" s="100" t="str">
        <f>VLOOKUP(SALIDA[[#This Row],[CODIGO]],STOCKSANLUIS[],2,FALSE)</f>
        <v>BOMBA DE CONDENSADO STAR COLD  DE 230V-1F-60HZ TANQUE BAJO (INCLUYE MANGUERA) SI-1805</v>
      </c>
      <c r="C3541" s="153">
        <v>46118</v>
      </c>
      <c r="D3541">
        <v>8</v>
      </c>
      <c r="E3541">
        <f>IF(VLOOKUP(SALIDA[[#This Row],[CODIGO]],STOCKSANLUIS[],6,FALSE)=0,"PRODUCTO SIN STOCK/UBICACIÓN",VLOOKUP(SALIDA[[#This Row],[CODIGO]],STOCKSANLUIS[],6,FALSE))</f>
        <v>1</v>
      </c>
      <c r="F3541">
        <f>SALIDA[[#This Row],[CANTIDAD]]/SALIDA[[#This Row],[UND MEDIDA]]</f>
        <v>8</v>
      </c>
      <c r="G3541" t="str">
        <f>VLOOKUP(SALIDA[[#This Row],[CODIGO]],FAMILIAS[],4,FALSE)</f>
        <v>STAR COLD</v>
      </c>
      <c r="H3541" s="10" t="str">
        <f>IF(VLOOKUP(SALIDA[[#This Row],[CODIGO]],STOCKSANLUIS[],7,FALSE)=0,"PRODUCTO SIN STOCK/UBICACIÓN",VLOOKUP(SALIDA[[#This Row],[CODIGO]],STOCKSANLUIS[],7,FALSE))</f>
        <v>B/C</v>
      </c>
      <c r="I3541" s="10"/>
      <c r="J3541" t="str">
        <f>SALIDA[[#This Row],[CODIGO]]&amp;"       "&amp;SALIDA[[#This Row],[FAMILIA]]</f>
        <v>03544       STAR COLD</v>
      </c>
      <c r="K3541">
        <f>VLOOKUP(SALIDA[[#This Row],[CODIGO]],STOCK_STARSOFT[],5,FALSE)</f>
        <v>19.413727000000002</v>
      </c>
      <c r="L3541">
        <f>SALIDA[[#This Row],[CANTIDAD]]*SALIDA[[#This Row],[PRECIO UND]]</f>
        <v>155.30981600000001</v>
      </c>
    </row>
    <row r="3542" spans="1:12" x14ac:dyDescent="0.25">
      <c r="A3542" s="6" t="s">
        <v>22048</v>
      </c>
      <c r="B3542" s="100" t="str">
        <f>VLOOKUP(SALIDA[[#This Row],[CODIGO]],STOCKSANLUIS[],2,FALSE)</f>
        <v xml:space="preserve">BOMBA DE CONDENSADO STAR COLD DE 230V-1F-60HZ TANQUE ALTO (INCLUYE MANGUERA)  SI-1801 </v>
      </c>
      <c r="C3542" s="153">
        <v>46118</v>
      </c>
      <c r="D3542">
        <v>16</v>
      </c>
      <c r="E3542">
        <f>IF(VLOOKUP(SALIDA[[#This Row],[CODIGO]],STOCKSANLUIS[],6,FALSE)=0,"PRODUCTO SIN STOCK/UBICACIÓN",VLOOKUP(SALIDA[[#This Row],[CODIGO]],STOCKSANLUIS[],6,FALSE))</f>
        <v>1</v>
      </c>
      <c r="F3542">
        <f>SALIDA[[#This Row],[CANTIDAD]]/SALIDA[[#This Row],[UND MEDIDA]]</f>
        <v>16</v>
      </c>
      <c r="G3542" t="str">
        <f>VLOOKUP(SALIDA[[#This Row],[CODIGO]],FAMILIAS[],4,FALSE)</f>
        <v>STAR COLD</v>
      </c>
      <c r="H3542" s="10" t="str">
        <f>IF(VLOOKUP(SALIDA[[#This Row],[CODIGO]],STOCKSANLUIS[],7,FALSE)=0,"PRODUCTO SIN STOCK/UBICACIÓN",VLOOKUP(SALIDA[[#This Row],[CODIGO]],STOCKSANLUIS[],7,FALSE))</f>
        <v>B/C</v>
      </c>
      <c r="I3542" s="10"/>
      <c r="J3542" t="str">
        <f>SALIDA[[#This Row],[CODIGO]]&amp;"       "&amp;SALIDA[[#This Row],[FAMILIA]]</f>
        <v>03542       STAR COLD</v>
      </c>
      <c r="K3542">
        <f>VLOOKUP(SALIDA[[#This Row],[CODIGO]],STOCK_STARSOFT[],5,FALSE)</f>
        <v>17.996752999999998</v>
      </c>
      <c r="L3542">
        <f>SALIDA[[#This Row],[CANTIDAD]]*SALIDA[[#This Row],[PRECIO UND]]</f>
        <v>287.94804799999997</v>
      </c>
    </row>
    <row r="3543" spans="1:12" x14ac:dyDescent="0.25">
      <c r="A3543" s="6" t="s">
        <v>2122</v>
      </c>
      <c r="B3543" s="100" t="str">
        <f>VLOOKUP(SALIDA[[#This Row],[CODIGO]],STOCKSANLUIS[],2,FALSE)</f>
        <v>SENSOR DE TEMPERATURA NTC - SB-41 - 2M - FULL GAUGE</v>
      </c>
      <c r="C3543" s="153">
        <v>46118</v>
      </c>
      <c r="D3543">
        <v>8</v>
      </c>
      <c r="E3543">
        <f>IF(VLOOKUP(SALIDA[[#This Row],[CODIGO]],STOCKSANLUIS[],6,FALSE)=0,"PRODUCTO SIN STOCK/UBICACIÓN",VLOOKUP(SALIDA[[#This Row],[CODIGO]],STOCKSANLUIS[],6,FALSE))</f>
        <v>1</v>
      </c>
      <c r="F3543">
        <f>SALIDA[[#This Row],[CANTIDAD]]/SALIDA[[#This Row],[UND MEDIDA]]</f>
        <v>8</v>
      </c>
      <c r="G3543" t="str">
        <f>VLOOKUP(SALIDA[[#This Row],[CODIGO]],FAMILIAS[],4,FALSE)</f>
        <v>FULL GAUGE</v>
      </c>
      <c r="H3543" s="10" t="str">
        <f>IF(VLOOKUP(SALIDA[[#This Row],[CODIGO]],STOCKSANLUIS[],7,FALSE)=0,"PRODUCTO SIN STOCK/UBICACIÓN",VLOOKUP(SALIDA[[#This Row],[CODIGO]],STOCKSANLUIS[],7,FALSE))</f>
        <v>C</v>
      </c>
      <c r="I3543" s="10"/>
      <c r="J3543" t="str">
        <f>SALIDA[[#This Row],[CODIGO]]&amp;"       "&amp;SALIDA[[#This Row],[FAMILIA]]</f>
        <v>01842       FULL GAUGE</v>
      </c>
      <c r="K3543">
        <f>VLOOKUP(SALIDA[[#This Row],[CODIGO]],STOCK_STARSOFT[],5,FALSE)</f>
        <v>1.6897530000000001</v>
      </c>
      <c r="L3543">
        <f>SALIDA[[#This Row],[CANTIDAD]]*SALIDA[[#This Row],[PRECIO UND]]</f>
        <v>13.518024</v>
      </c>
    </row>
    <row r="3544" spans="1:12" x14ac:dyDescent="0.25">
      <c r="A3544" s="6" t="s">
        <v>65</v>
      </c>
      <c r="B3544" s="100" t="str">
        <f>VLOOKUP(SALIDA[[#This Row],[CODIGO]],STOCKSANLUIS[],2,FALSE)</f>
        <v xml:space="preserve">SENSOR DE TEMPERATURA NTC - SB-19 - 2.5M - FULL GAUGE </v>
      </c>
      <c r="C3544" s="153">
        <v>46118</v>
      </c>
      <c r="D3544">
        <v>8</v>
      </c>
      <c r="E3544">
        <f>IF(VLOOKUP(SALIDA[[#This Row],[CODIGO]],STOCKSANLUIS[],6,FALSE)=0,"PRODUCTO SIN STOCK/UBICACIÓN",VLOOKUP(SALIDA[[#This Row],[CODIGO]],STOCKSANLUIS[],6,FALSE))</f>
        <v>1</v>
      </c>
      <c r="F3544">
        <f>SALIDA[[#This Row],[CANTIDAD]]/SALIDA[[#This Row],[UND MEDIDA]]</f>
        <v>8</v>
      </c>
      <c r="G3544" t="str">
        <f>VLOOKUP(SALIDA[[#This Row],[CODIGO]],FAMILIAS[],4,FALSE)</f>
        <v>FULL GAUGE</v>
      </c>
      <c r="H3544" s="10" t="str">
        <f>IF(VLOOKUP(SALIDA[[#This Row],[CODIGO]],STOCKSANLUIS[],7,FALSE)=0,"PRODUCTO SIN STOCK/UBICACIÓN",VLOOKUP(SALIDA[[#This Row],[CODIGO]],STOCKSANLUIS[],7,FALSE))</f>
        <v>C</v>
      </c>
      <c r="I3544" s="10"/>
      <c r="J3544" t="str">
        <f>SALIDA[[#This Row],[CODIGO]]&amp;"       "&amp;SALIDA[[#This Row],[FAMILIA]]</f>
        <v>00033       FULL GAUGE</v>
      </c>
      <c r="K3544">
        <f>VLOOKUP(SALIDA[[#This Row],[CODIGO]],STOCK_STARSOFT[],5,FALSE)</f>
        <v>2.8372660000000001</v>
      </c>
      <c r="L3544">
        <f>SALIDA[[#This Row],[CANTIDAD]]*SALIDA[[#This Row],[PRECIO UND]]</f>
        <v>22.698128000000001</v>
      </c>
    </row>
    <row r="3545" spans="1:12" x14ac:dyDescent="0.25">
      <c r="A3545" s="6" t="s">
        <v>2022</v>
      </c>
      <c r="B3545" s="100" t="str">
        <f>VLOOKUP(SALIDA[[#This Row],[CODIGO]],STOCKSANLUIS[],2,FALSE)</f>
        <v>CONTROLADOR DE TEMPERATURA DIGITAL TC-900E POWER - VER.07 - 115/220 VAC - FULL GAUGE</v>
      </c>
      <c r="C3545" s="153">
        <v>46118</v>
      </c>
      <c r="D3545">
        <v>2</v>
      </c>
      <c r="E3545">
        <f>IF(VLOOKUP(SALIDA[[#This Row],[CODIGO]],STOCKSANLUIS[],6,FALSE)=0,"PRODUCTO SIN STOCK/UBICACIÓN",VLOOKUP(SALIDA[[#This Row],[CODIGO]],STOCKSANLUIS[],6,FALSE))</f>
        <v>1</v>
      </c>
      <c r="F3545">
        <f>SALIDA[[#This Row],[CANTIDAD]]/SALIDA[[#This Row],[UND MEDIDA]]</f>
        <v>2</v>
      </c>
      <c r="G3545" t="str">
        <f>VLOOKUP(SALIDA[[#This Row],[CODIGO]],FAMILIAS[],4,FALSE)</f>
        <v>FULL GAUGE</v>
      </c>
      <c r="H3545" s="10" t="str">
        <f>IF(VLOOKUP(SALIDA[[#This Row],[CODIGO]],STOCKSANLUIS[],7,FALSE)=0,"PRODUCTO SIN STOCK/UBICACIÓN",VLOOKUP(SALIDA[[#This Row],[CODIGO]],STOCKSANLUIS[],7,FALSE))</f>
        <v>C</v>
      </c>
      <c r="I3545" s="10"/>
      <c r="J3545" t="str">
        <f>SALIDA[[#This Row],[CODIGO]]&amp;"       "&amp;SALIDA[[#This Row],[FAMILIA]]</f>
        <v>01785       FULL GAUGE</v>
      </c>
      <c r="K3545">
        <f>VLOOKUP(SALIDA[[#This Row],[CODIGO]],STOCK_STARSOFT[],5,FALSE)</f>
        <v>18.272079000000002</v>
      </c>
      <c r="L3545">
        <f>SALIDA[[#This Row],[CANTIDAD]]*SALIDA[[#This Row],[PRECIO UND]]</f>
        <v>36.544158000000003</v>
      </c>
    </row>
    <row r="3546" spans="1:12" x14ac:dyDescent="0.25">
      <c r="A3546" s="6" t="s">
        <v>2122</v>
      </c>
      <c r="B3546" s="100" t="str">
        <f>VLOOKUP(SALIDA[[#This Row],[CODIGO]],STOCKSANLUIS[],2,FALSE)</f>
        <v>SENSOR DE TEMPERATURA NTC - SB-41 - 2M - FULL GAUGE</v>
      </c>
      <c r="C3546" s="153">
        <v>46118</v>
      </c>
      <c r="D3546">
        <v>1</v>
      </c>
      <c r="E3546">
        <f>IF(VLOOKUP(SALIDA[[#This Row],[CODIGO]],STOCKSANLUIS[],6,FALSE)=0,"PRODUCTO SIN STOCK/UBICACIÓN",VLOOKUP(SALIDA[[#This Row],[CODIGO]],STOCKSANLUIS[],6,FALSE))</f>
        <v>1</v>
      </c>
      <c r="F3546">
        <f>SALIDA[[#This Row],[CANTIDAD]]/SALIDA[[#This Row],[UND MEDIDA]]</f>
        <v>1</v>
      </c>
      <c r="G3546" t="str">
        <f>VLOOKUP(SALIDA[[#This Row],[CODIGO]],FAMILIAS[],4,FALSE)</f>
        <v>FULL GAUGE</v>
      </c>
      <c r="H3546" s="10" t="str">
        <f>IF(VLOOKUP(SALIDA[[#This Row],[CODIGO]],STOCKSANLUIS[],7,FALSE)=0,"PRODUCTO SIN STOCK/UBICACIÓN",VLOOKUP(SALIDA[[#This Row],[CODIGO]],STOCKSANLUIS[],7,FALSE))</f>
        <v>C</v>
      </c>
      <c r="I3546" s="10" t="s">
        <v>19536</v>
      </c>
      <c r="J3546" t="str">
        <f>SALIDA[[#This Row],[CODIGO]]&amp;"       "&amp;SALIDA[[#This Row],[FAMILIA]]</f>
        <v>01842       FULL GAUGE</v>
      </c>
      <c r="K3546">
        <f>VLOOKUP(SALIDA[[#This Row],[CODIGO]],STOCK_STARSOFT[],5,FALSE)</f>
        <v>1.6897530000000001</v>
      </c>
      <c r="L3546">
        <f>SALIDA[[#This Row],[CANTIDAD]]*SALIDA[[#This Row],[PRECIO UND]]</f>
        <v>1.6897530000000001</v>
      </c>
    </row>
    <row r="3547" spans="1:12" x14ac:dyDescent="0.25">
      <c r="A3547" s="6" t="s">
        <v>3293</v>
      </c>
      <c r="B3547" s="100" t="str">
        <f>VLOOKUP(SALIDA[[#This Row],[CODIGO]],STOCKSANLUIS[],2,FALSE)</f>
        <v>VALVULA PARA AGUA HELADA FAN &amp; COIL 2 VIAS 3/4" DIAMETRO  CON ACTUADOR  220V JOHNSON CONTROLS - VLC2200GC-C</v>
      </c>
      <c r="C3547" s="153">
        <v>46118</v>
      </c>
      <c r="D3547">
        <v>1</v>
      </c>
      <c r="E3547">
        <f>IF(VLOOKUP(SALIDA[[#This Row],[CODIGO]],STOCKSANLUIS[],6,FALSE)=0,"PRODUCTO SIN STOCK/UBICACIÓN",VLOOKUP(SALIDA[[#This Row],[CODIGO]],STOCKSANLUIS[],6,FALSE))</f>
        <v>1</v>
      </c>
      <c r="F3547">
        <f>SALIDA[[#This Row],[CANTIDAD]]/SALIDA[[#This Row],[UND MEDIDA]]</f>
        <v>1</v>
      </c>
      <c r="G3547" t="str">
        <f>VLOOKUP(SALIDA[[#This Row],[CODIGO]],FAMILIAS[],4,FALSE)</f>
        <v>JOHNSON CONTROLS</v>
      </c>
      <c r="H3547" s="10" t="str">
        <f>IF(VLOOKUP(SALIDA[[#This Row],[CODIGO]],STOCKSANLUIS[],7,FALSE)=0,"PRODUCTO SIN STOCK/UBICACIÓN",VLOOKUP(SALIDA[[#This Row],[CODIGO]],STOCKSANLUIS[],7,FALSE))</f>
        <v>A</v>
      </c>
      <c r="I3547" s="10"/>
      <c r="J3547" t="str">
        <f>SALIDA[[#This Row],[CODIGO]]&amp;"       "&amp;SALIDA[[#This Row],[FAMILIA]]</f>
        <v>02714       JOHNSON CONTROLS</v>
      </c>
      <c r="K3547">
        <f>VLOOKUP(SALIDA[[#This Row],[CODIGO]],STOCK_STARSOFT[],5,FALSE)</f>
        <v>13.849964</v>
      </c>
      <c r="L3547">
        <f>SALIDA[[#This Row],[CANTIDAD]]*SALIDA[[#This Row],[PRECIO UND]]</f>
        <v>13.849964</v>
      </c>
    </row>
    <row r="3548" spans="1:12" x14ac:dyDescent="0.25">
      <c r="A3548" s="6" t="s">
        <v>3677</v>
      </c>
      <c r="B3548" s="100" t="str">
        <f>VLOOKUP(SALIDA[[#This Row],[CODIGO]],STOCKSANLUIS[],2,FALSE)</f>
        <v>RESISTENCIA SILICONADA POTENCIA CONSTANTE TECNOLATINA  - TPC-M - 30W/M - 220V</v>
      </c>
      <c r="C3548" s="153">
        <v>46118</v>
      </c>
      <c r="D3548">
        <v>40</v>
      </c>
      <c r="E3548">
        <f>IF(VLOOKUP(SALIDA[[#This Row],[CODIGO]],STOCKSANLUIS[],6,FALSE)=0,"PRODUCTO SIN STOCK/UBICACIÓN",VLOOKUP(SALIDA[[#This Row],[CODIGO]],STOCKSANLUIS[],6,FALSE))</f>
        <v>100</v>
      </c>
      <c r="F3548">
        <f>SALIDA[[#This Row],[CANTIDAD]]/SALIDA[[#This Row],[UND MEDIDA]]</f>
        <v>0.4</v>
      </c>
      <c r="G3548" t="str">
        <f>VLOOKUP(SALIDA[[#This Row],[CODIGO]],FAMILIAS[],4,FALSE)</f>
        <v>TECNOLATINA</v>
      </c>
      <c r="H3548" s="10" t="str">
        <f>IF(VLOOKUP(SALIDA[[#This Row],[CODIGO]],STOCKSANLUIS[],7,FALSE)=0,"PRODUCTO SIN STOCK/UBICACIÓN",VLOOKUP(SALIDA[[#This Row],[CODIGO]],STOCKSANLUIS[],7,FALSE))</f>
        <v>C</v>
      </c>
      <c r="I3548" s="10"/>
      <c r="J3548" t="str">
        <f>SALIDA[[#This Row],[CODIGO]]&amp;"       "&amp;SALIDA[[#This Row],[FAMILIA]]</f>
        <v>03058       TECNOLATINA</v>
      </c>
      <c r="K3548">
        <f>VLOOKUP(SALIDA[[#This Row],[CODIGO]],STOCK_STARSOFT[],5,FALSE)</f>
        <v>1.9293849999999999</v>
      </c>
      <c r="L3548">
        <f>SALIDA[[#This Row],[CANTIDAD]]*SALIDA[[#This Row],[PRECIO UND]]</f>
        <v>77.175399999999996</v>
      </c>
    </row>
    <row r="3549" spans="1:12" x14ac:dyDescent="0.25">
      <c r="A3549" s="6" t="s">
        <v>2427</v>
      </c>
      <c r="B3549" s="100" t="str">
        <f>VLOOKUP(SALIDA[[#This Row],[CODIGO]],STOCKSANLUIS[],2,FALSE)</f>
        <v>TERMOMETRO DIGITAL TI-44 EW PLUS - VER.01 - 115 /220 VAC - FULL GAUGE - WHITE</v>
      </c>
      <c r="C3549" s="153">
        <v>46119</v>
      </c>
      <c r="D3549">
        <v>14</v>
      </c>
      <c r="E3549">
        <f>IF(VLOOKUP(SALIDA[[#This Row],[CODIGO]],STOCKSANLUIS[],6,FALSE)=0,"PRODUCTO SIN STOCK/UBICACIÓN",VLOOKUP(SALIDA[[#This Row],[CODIGO]],STOCKSANLUIS[],6,FALSE))</f>
        <v>1</v>
      </c>
      <c r="F3549">
        <f>SALIDA[[#This Row],[CANTIDAD]]/SALIDA[[#This Row],[UND MEDIDA]]</f>
        <v>14</v>
      </c>
      <c r="G3549" t="str">
        <f>VLOOKUP(SALIDA[[#This Row],[CODIGO]],FAMILIAS[],4,FALSE)</f>
        <v>FULL GAUGE</v>
      </c>
      <c r="H3549" s="10" t="str">
        <f>IF(VLOOKUP(SALIDA[[#This Row],[CODIGO]],STOCKSANLUIS[],7,FALSE)=0,"PRODUCTO SIN STOCK/UBICACIÓN",VLOOKUP(SALIDA[[#This Row],[CODIGO]],STOCKSANLUIS[],7,FALSE))</f>
        <v>C</v>
      </c>
      <c r="I3549" s="10" t="s">
        <v>19536</v>
      </c>
      <c r="J3549" t="str">
        <f>SALIDA[[#This Row],[CODIGO]]&amp;"       "&amp;SALIDA[[#This Row],[FAMILIA]]</f>
        <v>02009       FULL GAUGE</v>
      </c>
      <c r="K3549">
        <f>VLOOKUP(SALIDA[[#This Row],[CODIGO]],STOCK_STARSOFT[],5,FALSE)</f>
        <v>25.290130000000001</v>
      </c>
      <c r="L3549">
        <f>SALIDA[[#This Row],[CANTIDAD]]*SALIDA[[#This Row],[PRECIO UND]]</f>
        <v>354.06182000000001</v>
      </c>
    </row>
    <row r="3550" spans="1:12" x14ac:dyDescent="0.25">
      <c r="A3550" s="6" t="s">
        <v>931</v>
      </c>
      <c r="B3550" s="100" t="str">
        <f>VLOOKUP(SALIDA[[#This Row],[CODIGO]],STOCKSANLUIS[],2,FALSE)</f>
        <v>ACEITE POLIOLESTER POE 32 - 1 GALON - BVA</v>
      </c>
      <c r="C3550" s="153">
        <v>46119</v>
      </c>
      <c r="D3550">
        <v>2</v>
      </c>
      <c r="E3550">
        <f>IF(VLOOKUP(SALIDA[[#This Row],[CODIGO]],STOCKSANLUIS[],6,FALSE)=0,"PRODUCTO SIN STOCK/UBICACIÓN",VLOOKUP(SALIDA[[#This Row],[CODIGO]],STOCKSANLUIS[],6,FALSE))</f>
        <v>1</v>
      </c>
      <c r="F3550">
        <f>SALIDA[[#This Row],[CANTIDAD]]/SALIDA[[#This Row],[UND MEDIDA]]</f>
        <v>2</v>
      </c>
      <c r="G3550" t="str">
        <f>VLOOKUP(SALIDA[[#This Row],[CODIGO]],FAMILIAS[],4,FALSE)</f>
        <v>BVA</v>
      </c>
      <c r="H3550" s="10" t="str">
        <f>IF(VLOOKUP(SALIDA[[#This Row],[CODIGO]],STOCKSANLUIS[],7,FALSE)=0,"PRODUCTO SIN STOCK/UBICACIÓN",VLOOKUP(SALIDA[[#This Row],[CODIGO]],STOCKSANLUIS[],7,FALSE))</f>
        <v>C</v>
      </c>
      <c r="I3550" s="10"/>
      <c r="J3550" t="str">
        <f>SALIDA[[#This Row],[CODIGO]]&amp;"       "&amp;SALIDA[[#This Row],[FAMILIA]]</f>
        <v>00987       BVA</v>
      </c>
      <c r="K3550">
        <f>VLOOKUP(SALIDA[[#This Row],[CODIGO]],STOCK_STARSOFT[],5,FALSE)</f>
        <v>47.466326000000002</v>
      </c>
      <c r="L3550">
        <f>SALIDA[[#This Row],[CANTIDAD]]*SALIDA[[#This Row],[PRECIO UND]]</f>
        <v>94.932652000000004</v>
      </c>
    </row>
    <row r="3551" spans="1:12" x14ac:dyDescent="0.25">
      <c r="A3551" s="6" t="s">
        <v>927</v>
      </c>
      <c r="B3551" s="100" t="str">
        <f>VLOOKUP(SALIDA[[#This Row],[CODIGO]],STOCKSANLUIS[],2,FALSE)</f>
        <v>ACEITE PARA BOMBA DE VACIO VAC 235- 1/4 GALON - BVA</v>
      </c>
      <c r="C3551" s="153">
        <v>46119</v>
      </c>
      <c r="D3551">
        <v>2</v>
      </c>
      <c r="E3551">
        <f>IF(VLOOKUP(SALIDA[[#This Row],[CODIGO]],STOCKSANLUIS[],6,FALSE)=0,"PRODUCTO SIN STOCK/UBICACIÓN",VLOOKUP(SALIDA[[#This Row],[CODIGO]],STOCKSANLUIS[],6,FALSE))</f>
        <v>1</v>
      </c>
      <c r="F3551">
        <f>SALIDA[[#This Row],[CANTIDAD]]/SALIDA[[#This Row],[UND MEDIDA]]</f>
        <v>2</v>
      </c>
      <c r="G3551" t="str">
        <f>VLOOKUP(SALIDA[[#This Row],[CODIGO]],FAMILIAS[],4,FALSE)</f>
        <v>BVA</v>
      </c>
      <c r="H3551" s="10" t="str">
        <f>IF(VLOOKUP(SALIDA[[#This Row],[CODIGO]],STOCKSANLUIS[],7,FALSE)=0,"PRODUCTO SIN STOCK/UBICACIÓN",VLOOKUP(SALIDA[[#This Row],[CODIGO]],STOCKSANLUIS[],7,FALSE))</f>
        <v>C</v>
      </c>
      <c r="I3551" s="10"/>
      <c r="J3551" t="str">
        <f>SALIDA[[#This Row],[CODIGO]]&amp;"       "&amp;SALIDA[[#This Row],[FAMILIA]]</f>
        <v>00985       BVA</v>
      </c>
      <c r="K3551">
        <f>VLOOKUP(SALIDA[[#This Row],[CODIGO]],STOCK_STARSOFT[],5,FALSE)</f>
        <v>3.623278</v>
      </c>
      <c r="L3551">
        <f>SALIDA[[#This Row],[CANTIDAD]]*SALIDA[[#This Row],[PRECIO UND]]</f>
        <v>7.246556</v>
      </c>
    </row>
    <row r="3552" spans="1:12" x14ac:dyDescent="0.25">
      <c r="A3552" s="6" t="s">
        <v>487</v>
      </c>
      <c r="B3552" s="100" t="str">
        <f>VLOOKUP(SALIDA[[#This Row],[CODIGO]],STOCKSANLUIS[],2,FALSE)</f>
        <v>SOLDADURA DE PLATA HARRIS AL 5%</v>
      </c>
      <c r="C3552" s="153">
        <v>46119</v>
      </c>
      <c r="D3552">
        <v>851</v>
      </c>
      <c r="E3552">
        <f>IF(VLOOKUP(SALIDA[[#This Row],[CODIGO]],STOCKSANLUIS[],6,FALSE)=0,"PRODUCTO SIN STOCK/UBICACIÓN",VLOOKUP(SALIDA[[#This Row],[CODIGO]],STOCKSANLUIS[],6,FALSE))</f>
        <v>1</v>
      </c>
      <c r="F3552">
        <f>SALIDA[[#This Row],[CANTIDAD]]/SALIDA[[#This Row],[UND MEDIDA]]</f>
        <v>851</v>
      </c>
      <c r="G3552" t="str">
        <f>VLOOKUP(SALIDA[[#This Row],[CODIGO]],FAMILIAS[],4,FALSE)</f>
        <v>HARRIS</v>
      </c>
      <c r="H3552" s="10" t="str">
        <f>IF(VLOOKUP(SALIDA[[#This Row],[CODIGO]],STOCKSANLUIS[],7,FALSE)=0,"PRODUCTO SIN STOCK/UBICACIÓN",VLOOKUP(SALIDA[[#This Row],[CODIGO]],STOCKSANLUIS[],7,FALSE))</f>
        <v>C</v>
      </c>
      <c r="I3552" s="10" t="s">
        <v>19536</v>
      </c>
      <c r="J3552" t="str">
        <f>SALIDA[[#This Row],[CODIGO]]&amp;"       "&amp;SALIDA[[#This Row],[FAMILIA]]</f>
        <v>00406       HARRIS</v>
      </c>
      <c r="K3552">
        <f>VLOOKUP(SALIDA[[#This Row],[CODIGO]],STOCK_STARSOFT[],5,FALSE)</f>
        <v>2.7172480000000001</v>
      </c>
      <c r="L3552">
        <f>SALIDA[[#This Row],[CANTIDAD]]*SALIDA[[#This Row],[PRECIO UND]]</f>
        <v>2312.378048</v>
      </c>
    </row>
    <row r="3553" spans="1:12" x14ac:dyDescent="0.25">
      <c r="A3553" s="6" t="s">
        <v>9</v>
      </c>
      <c r="B3553" s="100" t="str">
        <f>VLOOKUP(SALIDA[[#This Row],[CODIGO]],STOCKSANLUIS[],2,FALSE)</f>
        <v>CONTROLADOR DE TEMPERATURA Y HUMEDAD DIGITAL AHC-80 PLUS (40-100%HR) - VER.01 - 115/220 VAC - FULL GAUGE</v>
      </c>
      <c r="C3553" s="153">
        <v>46119</v>
      </c>
      <c r="D3553">
        <v>4</v>
      </c>
      <c r="E3553">
        <f>IF(VLOOKUP(SALIDA[[#This Row],[CODIGO]],STOCKSANLUIS[],6,FALSE)=0,"PRODUCTO SIN STOCK/UBICACIÓN",VLOOKUP(SALIDA[[#This Row],[CODIGO]],STOCKSANLUIS[],6,FALSE))</f>
        <v>1</v>
      </c>
      <c r="F3553">
        <f>SALIDA[[#This Row],[CANTIDAD]]/SALIDA[[#This Row],[UND MEDIDA]]</f>
        <v>4</v>
      </c>
      <c r="G3553" t="str">
        <f>VLOOKUP(SALIDA[[#This Row],[CODIGO]],FAMILIAS[],4,FALSE)</f>
        <v>FULL GAUGE</v>
      </c>
      <c r="H3553" s="10" t="str">
        <f>IF(VLOOKUP(SALIDA[[#This Row],[CODIGO]],STOCKSANLUIS[],7,FALSE)=0,"PRODUCTO SIN STOCK/UBICACIÓN",VLOOKUP(SALIDA[[#This Row],[CODIGO]],STOCKSANLUIS[],7,FALSE))</f>
        <v>A</v>
      </c>
      <c r="I3553" s="10"/>
      <c r="J3553" t="str">
        <f>SALIDA[[#This Row],[CODIGO]]&amp;"       "&amp;SALIDA[[#This Row],[FAMILIA]]</f>
        <v>00002       FULL GAUGE</v>
      </c>
      <c r="K3553">
        <f>VLOOKUP(SALIDA[[#This Row],[CODIGO]],STOCK_STARSOFT[],5,FALSE)</f>
        <v>132.566745</v>
      </c>
      <c r="L3553">
        <f>SALIDA[[#This Row],[CANTIDAD]]*SALIDA[[#This Row],[PRECIO UND]]</f>
        <v>530.26697999999999</v>
      </c>
    </row>
    <row r="3554" spans="1:12" x14ac:dyDescent="0.25">
      <c r="A3554" s="6" t="s">
        <v>3880</v>
      </c>
      <c r="B3554" s="100" t="str">
        <f>VLOOKUP(SALIDA[[#This Row],[CODIGO]],STOCKSANLUIS[],2,FALSE)</f>
        <v>GAS REFRIGERANTE R134A  X 340 GR - (TAPA CON VALVULA) - ICELOONG</v>
      </c>
      <c r="C3554" s="153">
        <v>46119</v>
      </c>
      <c r="D3554">
        <v>40</v>
      </c>
      <c r="E3554">
        <f>IF(VLOOKUP(SALIDA[[#This Row],[CODIGO]],STOCKSANLUIS[],6,FALSE)=0,"PRODUCTO SIN STOCK/UBICACIÓN",VLOOKUP(SALIDA[[#This Row],[CODIGO]],STOCKSANLUIS[],6,FALSE))</f>
        <v>1</v>
      </c>
      <c r="F3554">
        <f>SALIDA[[#This Row],[CANTIDAD]]/SALIDA[[#This Row],[UND MEDIDA]]</f>
        <v>40</v>
      </c>
      <c r="G3554" t="str">
        <f>VLOOKUP(SALIDA[[#This Row],[CODIGO]],FAMILIAS[],4,FALSE)</f>
        <v>ZHEJIANG YONGHE</v>
      </c>
      <c r="H3554" s="10" t="str">
        <f>IF(VLOOKUP(SALIDA[[#This Row],[CODIGO]],STOCKSANLUIS[],7,FALSE)=0,"PRODUCTO SIN STOCK/UBICACIÓN",VLOOKUP(SALIDA[[#This Row],[CODIGO]],STOCKSANLUIS[],7,FALSE))</f>
        <v>B</v>
      </c>
      <c r="I3554" s="10"/>
      <c r="J3554" t="str">
        <f>SALIDA[[#This Row],[CODIGO]]&amp;"       "&amp;SALIDA[[#This Row],[FAMILIA]]</f>
        <v>03343       ZHEJIANG YONGHE</v>
      </c>
      <c r="K3554">
        <f>VLOOKUP(SALIDA[[#This Row],[CODIGO]],STOCK_STARSOFT[],5,FALSE)</f>
        <v>3.1289889999999998</v>
      </c>
      <c r="L3554">
        <f>SALIDA[[#This Row],[CANTIDAD]]*SALIDA[[#This Row],[PRECIO UND]]</f>
        <v>125.15956</v>
      </c>
    </row>
    <row r="3555" spans="1:12" x14ac:dyDescent="0.25">
      <c r="A3555" s="6" t="s">
        <v>931</v>
      </c>
      <c r="B3555" s="100" t="str">
        <f>VLOOKUP(SALIDA[[#This Row],[CODIGO]],STOCKSANLUIS[],2,FALSE)</f>
        <v>ACEITE POLIOLESTER POE 32 - 1 GALON - BVA</v>
      </c>
      <c r="C3555" s="153">
        <v>46119</v>
      </c>
      <c r="D3555">
        <v>1</v>
      </c>
      <c r="E3555">
        <f>IF(VLOOKUP(SALIDA[[#This Row],[CODIGO]],STOCKSANLUIS[],6,FALSE)=0,"PRODUCTO SIN STOCK/UBICACIÓN",VLOOKUP(SALIDA[[#This Row],[CODIGO]],STOCKSANLUIS[],6,FALSE))</f>
        <v>1</v>
      </c>
      <c r="F3555">
        <f>SALIDA[[#This Row],[CANTIDAD]]/SALIDA[[#This Row],[UND MEDIDA]]</f>
        <v>1</v>
      </c>
      <c r="G3555" t="str">
        <f>VLOOKUP(SALIDA[[#This Row],[CODIGO]],FAMILIAS[],4,FALSE)</f>
        <v>BVA</v>
      </c>
      <c r="H3555" s="10" t="str">
        <f>IF(VLOOKUP(SALIDA[[#This Row],[CODIGO]],STOCKSANLUIS[],7,FALSE)=0,"PRODUCTO SIN STOCK/UBICACIÓN",VLOOKUP(SALIDA[[#This Row],[CODIGO]],STOCKSANLUIS[],7,FALSE))</f>
        <v>C</v>
      </c>
      <c r="I3555" s="10"/>
      <c r="J3555" t="str">
        <f>SALIDA[[#This Row],[CODIGO]]&amp;"       "&amp;SALIDA[[#This Row],[FAMILIA]]</f>
        <v>00987       BVA</v>
      </c>
      <c r="K3555">
        <f>VLOOKUP(SALIDA[[#This Row],[CODIGO]],STOCK_STARSOFT[],5,FALSE)</f>
        <v>47.466326000000002</v>
      </c>
      <c r="L3555">
        <f>SALIDA[[#This Row],[CANTIDAD]]*SALIDA[[#This Row],[PRECIO UND]]</f>
        <v>47.466326000000002</v>
      </c>
    </row>
    <row r="3556" spans="1:12" x14ac:dyDescent="0.25">
      <c r="A3556" s="6" t="s">
        <v>22335</v>
      </c>
      <c r="B3556" s="100" t="str">
        <f>VLOOKUP(SALIDA[[#This Row],[CODIGO]],STOCKSANLUIS[],2,FALSE)</f>
        <v>ACUMULADOR DE SUCCIÓN 7/8"-FDQ-207 7/8"-EVERFROST</v>
      </c>
      <c r="C3556" s="153">
        <v>46119</v>
      </c>
      <c r="D3556">
        <v>1</v>
      </c>
      <c r="E3556" t="str">
        <f>IF(VLOOKUP(SALIDA[[#This Row],[CODIGO]],STOCKSANLUIS[],6,FALSE)=0,"PRODUCTO SIN STOCK/UBICACIÓN",VLOOKUP(SALIDA[[#This Row],[CODIGO]],STOCKSANLUIS[],6,FALSE))</f>
        <v>PRODUCTO SIN STOCK/UBICACIÓN</v>
      </c>
      <c r="F3556" t="e">
        <f>SALIDA[[#This Row],[CANTIDAD]]/SALIDA[[#This Row],[UND MEDIDA]]</f>
        <v>#VALUE!</v>
      </c>
      <c r="G3556" t="str">
        <f>VLOOKUP(SALIDA[[#This Row],[CODIGO]],FAMILIAS[],4,FALSE)</f>
        <v>EVERFROST</v>
      </c>
      <c r="H3556" s="10" t="str">
        <f>IF(VLOOKUP(SALIDA[[#This Row],[CODIGO]],STOCKSANLUIS[],7,FALSE)=0,"PRODUCTO SIN STOCK/UBICACIÓN",VLOOKUP(SALIDA[[#This Row],[CODIGO]],STOCKSANLUIS[],7,FALSE))</f>
        <v>C</v>
      </c>
      <c r="I3556" s="10"/>
      <c r="J3556" t="str">
        <f>SALIDA[[#This Row],[CODIGO]]&amp;"       "&amp;SALIDA[[#This Row],[FAMILIA]]</f>
        <v>03660       EVERFROST</v>
      </c>
      <c r="K3556">
        <f>VLOOKUP(SALIDA[[#This Row],[CODIGO]],STOCK_STARSOFT[],5,FALSE)</f>
        <v>10.986038000000001</v>
      </c>
      <c r="L3556">
        <f>SALIDA[[#This Row],[CANTIDAD]]*SALIDA[[#This Row],[PRECIO UND]]</f>
        <v>10.986038000000001</v>
      </c>
    </row>
    <row r="3557" spans="1:12" x14ac:dyDescent="0.25">
      <c r="A3557" s="6" t="s">
        <v>3884</v>
      </c>
      <c r="B3557" s="100" t="str">
        <f>VLOOKUP(SALIDA[[#This Row],[CODIGO]],STOCKSANLUIS[],2,FALSE)</f>
        <v>GAS REFRIGERANTE R600A X 420 GR - (TAPA CON VALVULA) - ICELOONG</v>
      </c>
      <c r="C3557" s="153">
        <v>46119</v>
      </c>
      <c r="D3557">
        <v>71</v>
      </c>
      <c r="E3557">
        <f>IF(VLOOKUP(SALIDA[[#This Row],[CODIGO]],STOCKSANLUIS[],6,FALSE)=0,"PRODUCTO SIN STOCK/UBICACIÓN",VLOOKUP(SALIDA[[#This Row],[CODIGO]],STOCKSANLUIS[],6,FALSE))</f>
        <v>1</v>
      </c>
      <c r="F3557">
        <f>SALIDA[[#This Row],[CANTIDAD]]/SALIDA[[#This Row],[UND MEDIDA]]</f>
        <v>71</v>
      </c>
      <c r="G3557" t="str">
        <f>VLOOKUP(SALIDA[[#This Row],[CODIGO]],FAMILIAS[],4,FALSE)</f>
        <v>ZHEJIANG YONGHE</v>
      </c>
      <c r="H3557" s="10" t="str">
        <f>IF(VLOOKUP(SALIDA[[#This Row],[CODIGO]],STOCKSANLUIS[],7,FALSE)=0,"PRODUCTO SIN STOCK/UBICACIÓN",VLOOKUP(SALIDA[[#This Row],[CODIGO]],STOCKSANLUIS[],7,FALSE))</f>
        <v>C</v>
      </c>
      <c r="I3557" s="10" t="s">
        <v>19536</v>
      </c>
      <c r="J3557" t="str">
        <f>SALIDA[[#This Row],[CODIGO]]&amp;"       "&amp;SALIDA[[#This Row],[FAMILIA]]</f>
        <v>03347       ZHEJIANG YONGHE</v>
      </c>
      <c r="K3557">
        <f>VLOOKUP(SALIDA[[#This Row],[CODIGO]],STOCK_STARSOFT[],5,FALSE)</f>
        <v>2.050014</v>
      </c>
      <c r="L3557">
        <f>SALIDA[[#This Row],[CANTIDAD]]*SALIDA[[#This Row],[PRECIO UND]]</f>
        <v>145.550994</v>
      </c>
    </row>
    <row r="3558" spans="1:12" x14ac:dyDescent="0.25">
      <c r="A3558" s="6" t="s">
        <v>19225</v>
      </c>
      <c r="B3558" s="100" t="str">
        <f>VLOOKUP(SALIDA[[#This Row],[CODIGO]],STOCKSANLUIS[],2,FALSE)</f>
        <v>EXTRACTOR HELICOCENTRIFUGO - DIAMETRO 100 MM (4") - 220V/1PH/60HZ - STAR COLD - MF-100P (EQV TD250/100)</v>
      </c>
      <c r="C3558" s="153">
        <v>46119</v>
      </c>
      <c r="D3558">
        <v>2</v>
      </c>
      <c r="E3558">
        <f>IF(VLOOKUP(SALIDA[[#This Row],[CODIGO]],STOCKSANLUIS[],6,FALSE)=0,"PRODUCTO SIN STOCK/UBICACIÓN",VLOOKUP(SALIDA[[#This Row],[CODIGO]],STOCKSANLUIS[],6,FALSE))</f>
        <v>1</v>
      </c>
      <c r="F3558">
        <f>SALIDA[[#This Row],[CANTIDAD]]/SALIDA[[#This Row],[UND MEDIDA]]</f>
        <v>2</v>
      </c>
      <c r="G3558" t="str">
        <f>VLOOKUP(SALIDA[[#This Row],[CODIGO]],FAMILIAS[],4,FALSE)</f>
        <v>STAR COLD</v>
      </c>
      <c r="H3558" s="10" t="str">
        <f>IF(VLOOKUP(SALIDA[[#This Row],[CODIGO]],STOCKSANLUIS[],7,FALSE)=0,"PRODUCTO SIN STOCK/UBICACIÓN",VLOOKUP(SALIDA[[#This Row],[CODIGO]],STOCKSANLUIS[],7,FALSE))</f>
        <v>A</v>
      </c>
      <c r="I3558" s="10"/>
      <c r="J3558" t="str">
        <f>SALIDA[[#This Row],[CODIGO]]&amp;"       "&amp;SALIDA[[#This Row],[FAMILIA]]</f>
        <v>03478       STAR COLD</v>
      </c>
      <c r="K3558">
        <f>VLOOKUP(SALIDA[[#This Row],[CODIGO]],STOCK_STARSOFT[],5,FALSE)</f>
        <v>11.528663</v>
      </c>
      <c r="L3558">
        <f>SALIDA[[#This Row],[CANTIDAD]]*SALIDA[[#This Row],[PRECIO UND]]</f>
        <v>23.057326</v>
      </c>
    </row>
    <row r="3559" spans="1:12" x14ac:dyDescent="0.25">
      <c r="A3559" s="6" t="s">
        <v>931</v>
      </c>
      <c r="B3559" s="100" t="str">
        <f>VLOOKUP(SALIDA[[#This Row],[CODIGO]],STOCKSANLUIS[],2,FALSE)</f>
        <v>ACEITE POLIOLESTER POE 32 - 1 GALON - BVA</v>
      </c>
      <c r="C3559" s="153">
        <v>46119</v>
      </c>
      <c r="D3559">
        <v>1</v>
      </c>
      <c r="E3559">
        <f>IF(VLOOKUP(SALIDA[[#This Row],[CODIGO]],STOCKSANLUIS[],6,FALSE)=0,"PRODUCTO SIN STOCK/UBICACIÓN",VLOOKUP(SALIDA[[#This Row],[CODIGO]],STOCKSANLUIS[],6,FALSE))</f>
        <v>1</v>
      </c>
      <c r="F3559">
        <f>SALIDA[[#This Row],[CANTIDAD]]/SALIDA[[#This Row],[UND MEDIDA]]</f>
        <v>1</v>
      </c>
      <c r="G3559" t="str">
        <f>VLOOKUP(SALIDA[[#This Row],[CODIGO]],FAMILIAS[],4,FALSE)</f>
        <v>BVA</v>
      </c>
      <c r="H3559" s="10" t="str">
        <f>IF(VLOOKUP(SALIDA[[#This Row],[CODIGO]],STOCKSANLUIS[],7,FALSE)=0,"PRODUCTO SIN STOCK/UBICACIÓN",VLOOKUP(SALIDA[[#This Row],[CODIGO]],STOCKSANLUIS[],7,FALSE))</f>
        <v>C</v>
      </c>
      <c r="I3559" s="10"/>
      <c r="J3559" t="str">
        <f>SALIDA[[#This Row],[CODIGO]]&amp;"       "&amp;SALIDA[[#This Row],[FAMILIA]]</f>
        <v>00987       BVA</v>
      </c>
      <c r="K3559">
        <f>VLOOKUP(SALIDA[[#This Row],[CODIGO]],STOCK_STARSOFT[],5,FALSE)</f>
        <v>47.466326000000002</v>
      </c>
      <c r="L3559">
        <f>SALIDA[[#This Row],[CANTIDAD]]*SALIDA[[#This Row],[PRECIO UND]]</f>
        <v>47.466326000000002</v>
      </c>
    </row>
    <row r="3560" spans="1:12" x14ac:dyDescent="0.25">
      <c r="A3560" s="6" t="s">
        <v>729</v>
      </c>
      <c r="B3560" s="100" t="str">
        <f>VLOOKUP(SALIDA[[#This Row],[CODIGO]],STOCKSANLUIS[],2,FALSE)</f>
        <v>ORIFICIO #-4 PARA TEX 5, TES 5 - 067B2792  (REEMPLAZA AL 067B2092)</v>
      </c>
      <c r="C3560" s="153">
        <v>46119</v>
      </c>
      <c r="D3560">
        <v>2</v>
      </c>
      <c r="E3560">
        <f>IF(VLOOKUP(SALIDA[[#This Row],[CODIGO]],STOCKSANLUIS[],6,FALSE)=0,"PRODUCTO SIN STOCK/UBICACIÓN",VLOOKUP(SALIDA[[#This Row],[CODIGO]],STOCKSANLUIS[],6,FALSE))</f>
        <v>1</v>
      </c>
      <c r="F3560">
        <f>SALIDA[[#This Row],[CANTIDAD]]/SALIDA[[#This Row],[UND MEDIDA]]</f>
        <v>2</v>
      </c>
      <c r="G3560" t="str">
        <f>VLOOKUP(SALIDA[[#This Row],[CODIGO]],FAMILIAS[],4,FALSE)</f>
        <v>DANFOSS</v>
      </c>
      <c r="H3560" s="10" t="str">
        <f>IF(VLOOKUP(SALIDA[[#This Row],[CODIGO]],STOCKSANLUIS[],7,FALSE)=0,"PRODUCTO SIN STOCK/UBICACIÓN",VLOOKUP(SALIDA[[#This Row],[CODIGO]],STOCKSANLUIS[],7,FALSE))</f>
        <v>A</v>
      </c>
      <c r="I3560" s="10"/>
      <c r="J3560" t="str">
        <f>SALIDA[[#This Row],[CODIGO]]&amp;"       "&amp;SALIDA[[#This Row],[FAMILIA]]</f>
        <v>00797       DANFOSS</v>
      </c>
      <c r="K3560">
        <f>VLOOKUP(SALIDA[[#This Row],[CODIGO]],STOCK_STARSOFT[],5,FALSE)</f>
        <v>18.277170999999999</v>
      </c>
      <c r="L3560">
        <f>SALIDA[[#This Row],[CANTIDAD]]*SALIDA[[#This Row],[PRECIO UND]]</f>
        <v>36.554341999999998</v>
      </c>
    </row>
    <row r="3561" spans="1:12" x14ac:dyDescent="0.25">
      <c r="A3561" s="6" t="s">
        <v>1506</v>
      </c>
      <c r="B3561" s="100" t="str">
        <f>VLOOKUP(SALIDA[[#This Row],[CODIGO]],STOCKSANLUIS[],2,FALSE)</f>
        <v>ELEMENTO TERMOSTATICO DANFOSS TEN-5 COD 067B3297</v>
      </c>
      <c r="C3561" s="153">
        <v>46119</v>
      </c>
      <c r="D3561">
        <v>2</v>
      </c>
      <c r="E3561">
        <f>IF(VLOOKUP(SALIDA[[#This Row],[CODIGO]],STOCKSANLUIS[],6,FALSE)=0,"PRODUCTO SIN STOCK/UBICACIÓN",VLOOKUP(SALIDA[[#This Row],[CODIGO]],STOCKSANLUIS[],6,FALSE))</f>
        <v>1</v>
      </c>
      <c r="F3561">
        <f>SALIDA[[#This Row],[CANTIDAD]]/SALIDA[[#This Row],[UND MEDIDA]]</f>
        <v>2</v>
      </c>
      <c r="G3561" t="str">
        <f>VLOOKUP(SALIDA[[#This Row],[CODIGO]],FAMILIAS[],4,FALSE)</f>
        <v>DANFOSS</v>
      </c>
      <c r="H3561" s="10" t="str">
        <f>IF(VLOOKUP(SALIDA[[#This Row],[CODIGO]],STOCKSANLUIS[],7,FALSE)=0,"PRODUCTO SIN STOCK/UBICACIÓN",VLOOKUP(SALIDA[[#This Row],[CODIGO]],STOCKSANLUIS[],7,FALSE))</f>
        <v>A</v>
      </c>
      <c r="I3561" s="10"/>
      <c r="J3561" t="str">
        <f>SALIDA[[#This Row],[CODIGO]]&amp;"       "&amp;SALIDA[[#This Row],[FAMILIA]]</f>
        <v>01511       DANFOSS</v>
      </c>
      <c r="K3561">
        <f>VLOOKUP(SALIDA[[#This Row],[CODIGO]],STOCK_STARSOFT[],5,FALSE)</f>
        <v>47.614384999999999</v>
      </c>
      <c r="L3561">
        <f>SALIDA[[#This Row],[CANTIDAD]]*SALIDA[[#This Row],[PRECIO UND]]</f>
        <v>95.228769999999997</v>
      </c>
    </row>
    <row r="3562" spans="1:12" x14ac:dyDescent="0.25">
      <c r="A3562" s="6" t="s">
        <v>3882</v>
      </c>
      <c r="B3562" s="100" t="str">
        <f>VLOOKUP(SALIDA[[#This Row],[CODIGO]],STOCKSANLUIS[],2,FALSE)</f>
        <v>GAS MAPP PRO X 0.400 GR  -  (TAPA CON VALVULA) - ICELOONG</v>
      </c>
      <c r="C3562" s="153">
        <v>46119</v>
      </c>
      <c r="D3562">
        <v>72</v>
      </c>
      <c r="E3562">
        <f>IF(VLOOKUP(SALIDA[[#This Row],[CODIGO]],STOCKSANLUIS[],6,FALSE)=0,"PRODUCTO SIN STOCK/UBICACIÓN",VLOOKUP(SALIDA[[#This Row],[CODIGO]],STOCKSANLUIS[],6,FALSE))</f>
        <v>1</v>
      </c>
      <c r="F3562">
        <f>SALIDA[[#This Row],[CANTIDAD]]/SALIDA[[#This Row],[UND MEDIDA]]</f>
        <v>72</v>
      </c>
      <c r="G3562" t="str">
        <f>VLOOKUP(SALIDA[[#This Row],[CODIGO]],FAMILIAS[],4,FALSE)</f>
        <v>ZHEJIANG YONGHE</v>
      </c>
      <c r="H3562" s="10" t="str">
        <f>IF(VLOOKUP(SALIDA[[#This Row],[CODIGO]],STOCKSANLUIS[],7,FALSE)=0,"PRODUCTO SIN STOCK/UBICACIÓN",VLOOKUP(SALIDA[[#This Row],[CODIGO]],STOCKSANLUIS[],7,FALSE))</f>
        <v>C</v>
      </c>
      <c r="I3562" s="10" t="s">
        <v>19536</v>
      </c>
      <c r="J3562" t="str">
        <f>SALIDA[[#This Row],[CODIGO]]&amp;"       "&amp;SALIDA[[#This Row],[FAMILIA]]</f>
        <v>03346       ZHEJIANG YONGHE</v>
      </c>
      <c r="K3562">
        <f>VLOOKUP(SALIDA[[#This Row],[CODIGO]],STOCK_STARSOFT[],5,FALSE)</f>
        <v>2.6010529999999998</v>
      </c>
      <c r="L3562">
        <f>SALIDA[[#This Row],[CANTIDAD]]*SALIDA[[#This Row],[PRECIO UND]]</f>
        <v>187.27581599999999</v>
      </c>
    </row>
    <row r="3563" spans="1:12" x14ac:dyDescent="0.25">
      <c r="A3563" s="6" t="s">
        <v>2490</v>
      </c>
      <c r="B3563" s="100" t="str">
        <f>VLOOKUP(SALIDA[[#This Row],[CODIGO]],STOCKSANLUIS[],2,FALSE)</f>
        <v>LIMPIADOR PARA CONDENSADOR - NU-BRITE - 1GALON - NU CALGON</v>
      </c>
      <c r="C3563" s="153">
        <v>46119</v>
      </c>
      <c r="D3563">
        <v>8</v>
      </c>
      <c r="E3563">
        <f>IF(VLOOKUP(SALIDA[[#This Row],[CODIGO]],STOCKSANLUIS[],6,FALSE)=0,"PRODUCTO SIN STOCK/UBICACIÓN",VLOOKUP(SALIDA[[#This Row],[CODIGO]],STOCKSANLUIS[],6,FALSE))</f>
        <v>1</v>
      </c>
      <c r="F3563">
        <f>SALIDA[[#This Row],[CANTIDAD]]/SALIDA[[#This Row],[UND MEDIDA]]</f>
        <v>8</v>
      </c>
      <c r="G3563" t="str">
        <f>VLOOKUP(SALIDA[[#This Row],[CODIGO]],FAMILIAS[],4,FALSE)</f>
        <v>NU CALGON</v>
      </c>
      <c r="H3563" s="10" t="str">
        <f>IF(VLOOKUP(SALIDA[[#This Row],[CODIGO]],STOCKSANLUIS[],7,FALSE)=0,"PRODUCTO SIN STOCK/UBICACIÓN",VLOOKUP(SALIDA[[#This Row],[CODIGO]],STOCKSANLUIS[],7,FALSE))</f>
        <v>C</v>
      </c>
      <c r="I3563" s="10"/>
      <c r="J3563" t="str">
        <f>SALIDA[[#This Row],[CODIGO]]&amp;"       "&amp;SALIDA[[#This Row],[FAMILIA]]</f>
        <v>02043       NU CALGON</v>
      </c>
      <c r="K3563">
        <f>VLOOKUP(SALIDA[[#This Row],[CODIGO]],STOCK_STARSOFT[],5,FALSE)</f>
        <v>9.0050089999999994</v>
      </c>
      <c r="L3563">
        <f>SALIDA[[#This Row],[CANTIDAD]]*SALIDA[[#This Row],[PRECIO UND]]</f>
        <v>72.040071999999995</v>
      </c>
    </row>
    <row r="3564" spans="1:12" x14ac:dyDescent="0.25">
      <c r="A3564" s="6" t="s">
        <v>3675</v>
      </c>
      <c r="B3564" s="100" t="str">
        <f>VLOOKUP(SALIDA[[#This Row],[CODIGO]],STOCKSANLUIS[],2,FALSE)</f>
        <v>LAMAS DE PVC ALECO 8X0.080X300 (20CM X 2MMX 91.44M) LOW TEMP REINFORCED - 172007- MT</v>
      </c>
      <c r="C3564" s="153">
        <v>46119</v>
      </c>
      <c r="D3564">
        <v>91.44</v>
      </c>
      <c r="E3564">
        <f>IF(VLOOKUP(SALIDA[[#This Row],[CODIGO]],STOCKSANLUIS[],6,FALSE)=0,"PRODUCTO SIN STOCK/UBICACIÓN",VLOOKUP(SALIDA[[#This Row],[CODIGO]],STOCKSANLUIS[],6,FALSE))</f>
        <v>91.44</v>
      </c>
      <c r="F3564">
        <f>SALIDA[[#This Row],[CANTIDAD]]/SALIDA[[#This Row],[UND MEDIDA]]</f>
        <v>1</v>
      </c>
      <c r="G3564" t="str">
        <f>VLOOKUP(SALIDA[[#This Row],[CODIGO]],FAMILIAS[],4,FALSE)</f>
        <v>ES ROBBINS</v>
      </c>
      <c r="H3564" s="10" t="str">
        <f>IF(VLOOKUP(SALIDA[[#This Row],[CODIGO]],STOCKSANLUIS[],7,FALSE)=0,"PRODUCTO SIN STOCK/UBICACIÓN",VLOOKUP(SALIDA[[#This Row],[CODIGO]],STOCKSANLUIS[],7,FALSE))</f>
        <v>B/C</v>
      </c>
      <c r="I3564" s="10"/>
      <c r="J3564" t="str">
        <f>SALIDA[[#This Row],[CODIGO]]&amp;"       "&amp;SALIDA[[#This Row],[FAMILIA]]</f>
        <v>03057       ES ROBBINS</v>
      </c>
      <c r="K3564">
        <f>VLOOKUP(SALIDA[[#This Row],[CODIGO]],STOCK_STARSOFT[],5,FALSE)</f>
        <v>2.0842499999999999</v>
      </c>
      <c r="L3564">
        <f>SALIDA[[#This Row],[CANTIDAD]]*SALIDA[[#This Row],[PRECIO UND]]</f>
        <v>190.58382</v>
      </c>
    </row>
    <row r="3565" spans="1:12" x14ac:dyDescent="0.25">
      <c r="A3565" s="6" t="s">
        <v>3337</v>
      </c>
      <c r="B3565" s="100" t="str">
        <f>VLOOKUP(SALIDA[[#This Row],[CODIGO]],STOCKSANLUIS[],2,FALSE)</f>
        <v>GAS REFIGERANTE R22 -13.60 KG ICELOONG</v>
      </c>
      <c r="C3565" s="153">
        <v>46119</v>
      </c>
      <c r="D3565">
        <v>1</v>
      </c>
      <c r="E3565">
        <f>IF(VLOOKUP(SALIDA[[#This Row],[CODIGO]],STOCKSANLUIS[],6,FALSE)=0,"PRODUCTO SIN STOCK/UBICACIÓN",VLOOKUP(SALIDA[[#This Row],[CODIGO]],STOCKSANLUIS[],6,FALSE))</f>
        <v>1</v>
      </c>
      <c r="F3565">
        <f>SALIDA[[#This Row],[CANTIDAD]]/SALIDA[[#This Row],[UND MEDIDA]]</f>
        <v>1</v>
      </c>
      <c r="G3565" t="str">
        <f>VLOOKUP(SALIDA[[#This Row],[CODIGO]],FAMILIAS[],4,FALSE)</f>
        <v>ZHEJIANG YONGHE</v>
      </c>
      <c r="H3565" s="10" t="str">
        <f>IF(VLOOKUP(SALIDA[[#This Row],[CODIGO]],STOCKSANLUIS[],7,FALSE)=0,"PRODUCTO SIN STOCK/UBICACIÓN",VLOOKUP(SALIDA[[#This Row],[CODIGO]],STOCKSANLUIS[],7,FALSE))</f>
        <v>B</v>
      </c>
      <c r="I3565" s="10"/>
      <c r="J3565" t="str">
        <f>SALIDA[[#This Row],[CODIGO]]&amp;"       "&amp;SALIDA[[#This Row],[FAMILIA]]</f>
        <v>02750       ZHEJIANG YONGHE</v>
      </c>
      <c r="K3565">
        <f>VLOOKUP(SALIDA[[#This Row],[CODIGO]],STOCK_STARSOFT[],5,FALSE)</f>
        <v>33.200066</v>
      </c>
      <c r="L3565">
        <f>SALIDA[[#This Row],[CANTIDAD]]*SALIDA[[#This Row],[PRECIO UND]]</f>
        <v>33.200066</v>
      </c>
    </row>
    <row r="3566" spans="1:12" x14ac:dyDescent="0.25">
      <c r="A3566" s="6" t="s">
        <v>927</v>
      </c>
      <c r="B3566" s="100" t="str">
        <f>VLOOKUP(SALIDA[[#This Row],[CODIGO]],STOCKSANLUIS[],2,FALSE)</f>
        <v>ACEITE PARA BOMBA DE VACIO VAC 235- 1/4 GALON - BVA</v>
      </c>
      <c r="C3566" s="153">
        <v>46119</v>
      </c>
      <c r="D3566">
        <v>12</v>
      </c>
      <c r="E3566">
        <f>IF(VLOOKUP(SALIDA[[#This Row],[CODIGO]],STOCKSANLUIS[],6,FALSE)=0,"PRODUCTO SIN STOCK/UBICACIÓN",VLOOKUP(SALIDA[[#This Row],[CODIGO]],STOCKSANLUIS[],6,FALSE))</f>
        <v>1</v>
      </c>
      <c r="F3566">
        <f>SALIDA[[#This Row],[CANTIDAD]]/SALIDA[[#This Row],[UND MEDIDA]]</f>
        <v>12</v>
      </c>
      <c r="G3566" t="str">
        <f>VLOOKUP(SALIDA[[#This Row],[CODIGO]],FAMILIAS[],4,FALSE)</f>
        <v>BVA</v>
      </c>
      <c r="H3566" s="10" t="str">
        <f>IF(VLOOKUP(SALIDA[[#This Row],[CODIGO]],STOCKSANLUIS[],7,FALSE)=0,"PRODUCTO SIN STOCK/UBICACIÓN",VLOOKUP(SALIDA[[#This Row],[CODIGO]],STOCKSANLUIS[],7,FALSE))</f>
        <v>C</v>
      </c>
      <c r="I3566" s="10"/>
      <c r="J3566" t="str">
        <f>SALIDA[[#This Row],[CODIGO]]&amp;"       "&amp;SALIDA[[#This Row],[FAMILIA]]</f>
        <v>00985       BVA</v>
      </c>
      <c r="K3566">
        <f>VLOOKUP(SALIDA[[#This Row],[CODIGO]],STOCK_STARSOFT[],5,FALSE)</f>
        <v>3.623278</v>
      </c>
      <c r="L3566">
        <f>SALIDA[[#This Row],[CANTIDAD]]*SALIDA[[#This Row],[PRECIO UND]]</f>
        <v>43.479336000000004</v>
      </c>
    </row>
    <row r="3567" spans="1:12" x14ac:dyDescent="0.25">
      <c r="A3567" s="6" t="s">
        <v>931</v>
      </c>
      <c r="B3567" s="100" t="str">
        <f>VLOOKUP(SALIDA[[#This Row],[CODIGO]],STOCKSANLUIS[],2,FALSE)</f>
        <v>ACEITE POLIOLESTER POE 32 - 1 GALON - BVA</v>
      </c>
      <c r="C3567" s="153">
        <v>46119</v>
      </c>
      <c r="D3567">
        <v>8</v>
      </c>
      <c r="E3567">
        <f>IF(VLOOKUP(SALIDA[[#This Row],[CODIGO]],STOCKSANLUIS[],6,FALSE)=0,"PRODUCTO SIN STOCK/UBICACIÓN",VLOOKUP(SALIDA[[#This Row],[CODIGO]],STOCKSANLUIS[],6,FALSE))</f>
        <v>1</v>
      </c>
      <c r="F3567">
        <f>SALIDA[[#This Row],[CANTIDAD]]/SALIDA[[#This Row],[UND MEDIDA]]</f>
        <v>8</v>
      </c>
      <c r="G3567" t="str">
        <f>VLOOKUP(SALIDA[[#This Row],[CODIGO]],FAMILIAS[],4,FALSE)</f>
        <v>BVA</v>
      </c>
      <c r="H3567" s="10" t="str">
        <f>IF(VLOOKUP(SALIDA[[#This Row],[CODIGO]],STOCKSANLUIS[],7,FALSE)=0,"PRODUCTO SIN STOCK/UBICACIÓN",VLOOKUP(SALIDA[[#This Row],[CODIGO]],STOCKSANLUIS[],7,FALSE))</f>
        <v>C</v>
      </c>
      <c r="I3567" s="10"/>
      <c r="J3567" t="str">
        <f>SALIDA[[#This Row],[CODIGO]]&amp;"       "&amp;SALIDA[[#This Row],[FAMILIA]]</f>
        <v>00987       BVA</v>
      </c>
      <c r="K3567">
        <f>VLOOKUP(SALIDA[[#This Row],[CODIGO]],STOCK_STARSOFT[],5,FALSE)</f>
        <v>47.466326000000002</v>
      </c>
      <c r="L3567">
        <f>SALIDA[[#This Row],[CANTIDAD]]*SALIDA[[#This Row],[PRECIO UND]]</f>
        <v>379.73060800000002</v>
      </c>
    </row>
    <row r="3568" spans="1:12" x14ac:dyDescent="0.25">
      <c r="A3568" s="6" t="s">
        <v>2490</v>
      </c>
      <c r="B3568" s="100" t="str">
        <f>VLOOKUP(SALIDA[[#This Row],[CODIGO]],STOCKSANLUIS[],2,FALSE)</f>
        <v>LIMPIADOR PARA CONDENSADOR - NU-BRITE - 1GALON - NU CALGON</v>
      </c>
      <c r="C3568" s="153">
        <v>46120</v>
      </c>
      <c r="D3568">
        <v>2</v>
      </c>
      <c r="E3568">
        <f>IF(VLOOKUP(SALIDA[[#This Row],[CODIGO]],STOCKSANLUIS[],6,FALSE)=0,"PRODUCTO SIN STOCK/UBICACIÓN",VLOOKUP(SALIDA[[#This Row],[CODIGO]],STOCKSANLUIS[],6,FALSE))</f>
        <v>1</v>
      </c>
      <c r="F3568">
        <f>SALIDA[[#This Row],[CANTIDAD]]/SALIDA[[#This Row],[UND MEDIDA]]</f>
        <v>2</v>
      </c>
      <c r="G3568" t="str">
        <f>VLOOKUP(SALIDA[[#This Row],[CODIGO]],FAMILIAS[],4,FALSE)</f>
        <v>NU CALGON</v>
      </c>
      <c r="H3568" s="10" t="str">
        <f>IF(VLOOKUP(SALIDA[[#This Row],[CODIGO]],STOCKSANLUIS[],7,FALSE)=0,"PRODUCTO SIN STOCK/UBICACIÓN",VLOOKUP(SALIDA[[#This Row],[CODIGO]],STOCKSANLUIS[],7,FALSE))</f>
        <v>C</v>
      </c>
      <c r="I3568" s="10"/>
      <c r="J3568" t="str">
        <f>SALIDA[[#This Row],[CODIGO]]&amp;"       "&amp;SALIDA[[#This Row],[FAMILIA]]</f>
        <v>02043       NU CALGON</v>
      </c>
      <c r="K3568">
        <f>VLOOKUP(SALIDA[[#This Row],[CODIGO]],STOCK_STARSOFT[],5,FALSE)</f>
        <v>9.0050089999999994</v>
      </c>
      <c r="L3568">
        <f>SALIDA[[#This Row],[CANTIDAD]]*SALIDA[[#This Row],[PRECIO UND]]</f>
        <v>18.010017999999999</v>
      </c>
    </row>
    <row r="3569" spans="1:12" x14ac:dyDescent="0.25">
      <c r="A3569" s="6" t="s">
        <v>2693</v>
      </c>
      <c r="B3569" s="100" t="str">
        <f>VLOOKUP(SALIDA[[#This Row],[CODIGO]],STOCKSANLUIS[],2,FALSE)</f>
        <v>GAS REFRIGERANTE FREON R-410A - 11.35 KG - CHINO - CHEMOURS</v>
      </c>
      <c r="C3569" s="153">
        <v>46120</v>
      </c>
      <c r="D3569">
        <v>5</v>
      </c>
      <c r="E3569">
        <f>IF(VLOOKUP(SALIDA[[#This Row],[CODIGO]],STOCKSANLUIS[],6,FALSE)=0,"PRODUCTO SIN STOCK/UBICACIÓN",VLOOKUP(SALIDA[[#This Row],[CODIGO]],STOCKSANLUIS[],6,FALSE))</f>
        <v>1</v>
      </c>
      <c r="F3569">
        <f>SALIDA[[#This Row],[CANTIDAD]]/SALIDA[[#This Row],[UND MEDIDA]]</f>
        <v>5</v>
      </c>
      <c r="G3569" t="str">
        <f>VLOOKUP(SALIDA[[#This Row],[CODIGO]],FAMILIAS[],4,FALSE)</f>
        <v>THE CHEMOURS</v>
      </c>
      <c r="H3569" s="10" t="str">
        <f>IF(VLOOKUP(SALIDA[[#This Row],[CODIGO]],STOCKSANLUIS[],7,FALSE)=0,"PRODUCTO SIN STOCK/UBICACIÓN",VLOOKUP(SALIDA[[#This Row],[CODIGO]],STOCKSANLUIS[],7,FALSE))</f>
        <v>C</v>
      </c>
      <c r="I3569" s="10" t="s">
        <v>19536</v>
      </c>
      <c r="J3569" t="str">
        <f>SALIDA[[#This Row],[CODIGO]]&amp;"       "&amp;SALIDA[[#This Row],[FAMILIA]]</f>
        <v>02187       THE CHEMOURS</v>
      </c>
      <c r="K3569">
        <f>VLOOKUP(SALIDA[[#This Row],[CODIGO]],STOCK_STARSOFT[],5,FALSE)</f>
        <v>122.01251999999999</v>
      </c>
      <c r="L3569">
        <f>SALIDA[[#This Row],[CANTIDAD]]*SALIDA[[#This Row],[PRECIO UND]]</f>
        <v>610.06259999999997</v>
      </c>
    </row>
    <row r="3570" spans="1:12" x14ac:dyDescent="0.25">
      <c r="A3570" s="6" t="s">
        <v>2693</v>
      </c>
      <c r="B3570" s="100" t="str">
        <f>VLOOKUP(SALIDA[[#This Row],[CODIGO]],STOCKSANLUIS[],2,FALSE)</f>
        <v>GAS REFRIGERANTE FREON R-410A - 11.35 KG - CHINO - CHEMOURS</v>
      </c>
      <c r="C3570" s="153">
        <v>46120</v>
      </c>
      <c r="D3570">
        <v>5</v>
      </c>
      <c r="E3570">
        <f>IF(VLOOKUP(SALIDA[[#This Row],[CODIGO]],STOCKSANLUIS[],6,FALSE)=0,"PRODUCTO SIN STOCK/UBICACIÓN",VLOOKUP(SALIDA[[#This Row],[CODIGO]],STOCKSANLUIS[],6,FALSE))</f>
        <v>1</v>
      </c>
      <c r="F3570">
        <f>SALIDA[[#This Row],[CANTIDAD]]/SALIDA[[#This Row],[UND MEDIDA]]</f>
        <v>5</v>
      </c>
      <c r="G3570" t="str">
        <f>VLOOKUP(SALIDA[[#This Row],[CODIGO]],FAMILIAS[],4,FALSE)</f>
        <v>THE CHEMOURS</v>
      </c>
      <c r="H3570" s="10" t="str">
        <f>IF(VLOOKUP(SALIDA[[#This Row],[CODIGO]],STOCKSANLUIS[],7,FALSE)=0,"PRODUCTO SIN STOCK/UBICACIÓN",VLOOKUP(SALIDA[[#This Row],[CODIGO]],STOCKSANLUIS[],7,FALSE))</f>
        <v>C</v>
      </c>
      <c r="I3570" s="10"/>
      <c r="J3570" t="str">
        <f>SALIDA[[#This Row],[CODIGO]]&amp;"       "&amp;SALIDA[[#This Row],[FAMILIA]]</f>
        <v>02187       THE CHEMOURS</v>
      </c>
      <c r="K3570">
        <f>VLOOKUP(SALIDA[[#This Row],[CODIGO]],STOCK_STARSOFT[],5,FALSE)</f>
        <v>122.01251999999999</v>
      </c>
      <c r="L3570">
        <f>SALIDA[[#This Row],[CANTIDAD]]*SALIDA[[#This Row],[PRECIO UND]]</f>
        <v>610.06259999999997</v>
      </c>
    </row>
    <row r="3571" spans="1:12" x14ac:dyDescent="0.25">
      <c r="A3571" s="6" t="s">
        <v>22313</v>
      </c>
      <c r="B3571" s="100" t="str">
        <f>VLOOKUP(SALIDA[[#This Row],[CODIGO]],STOCKSANLUIS[],2,FALSE)</f>
        <v>TUERCA DE BRONCE 1/4"-EVERFROST-BFFN - REFORZADA</v>
      </c>
      <c r="C3571" s="153">
        <v>46120</v>
      </c>
      <c r="D3571">
        <v>100</v>
      </c>
      <c r="E3571" t="str">
        <f>IF(VLOOKUP(SALIDA[[#This Row],[CODIGO]],STOCKSANLUIS[],6,FALSE)=0,"PRODUCTO SIN STOCK/UBICACIÓN",VLOOKUP(SALIDA[[#This Row],[CODIGO]],STOCKSANLUIS[],6,FALSE))</f>
        <v>PRODUCTO SIN STOCK/UBICACIÓN</v>
      </c>
      <c r="F3571" t="e">
        <f>SALIDA[[#This Row],[CANTIDAD]]/SALIDA[[#This Row],[UND MEDIDA]]</f>
        <v>#VALUE!</v>
      </c>
      <c r="G3571" t="str">
        <f>VLOOKUP(SALIDA[[#This Row],[CODIGO]],FAMILIAS[],4,FALSE)</f>
        <v>EVERFROST</v>
      </c>
      <c r="H3571" s="10" t="str">
        <f>IF(VLOOKUP(SALIDA[[#This Row],[CODIGO]],STOCKSANLUIS[],7,FALSE)=0,"PRODUCTO SIN STOCK/UBICACIÓN",VLOOKUP(SALIDA[[#This Row],[CODIGO]],STOCKSANLUIS[],7,FALSE))</f>
        <v>C</v>
      </c>
      <c r="I3571" s="10"/>
      <c r="J3571" t="str">
        <f>SALIDA[[#This Row],[CODIGO]]&amp;"       "&amp;SALIDA[[#This Row],[FAMILIA]]</f>
        <v>03649       EVERFROST</v>
      </c>
      <c r="K3571">
        <f>VLOOKUP(SALIDA[[#This Row],[CODIGO]],STOCK_STARSOFT[],5,FALSE)</f>
        <v>0.14999799999999999</v>
      </c>
      <c r="L3571">
        <f>SALIDA[[#This Row],[CANTIDAD]]*SALIDA[[#This Row],[PRECIO UND]]</f>
        <v>14.999799999999999</v>
      </c>
    </row>
    <row r="3572" spans="1:12" x14ac:dyDescent="0.25">
      <c r="A3572" s="6" t="s">
        <v>19299</v>
      </c>
      <c r="B3572" s="100" t="str">
        <f>VLOOKUP(SALIDA[[#This Row],[CODIGO]],STOCKSANLUIS[],2,FALSE)</f>
        <v>CINTA DE PVC PARA MINI SPLITS 50MMX50M - TAFETAN - EVERFROST - HIGH QUALITY</v>
      </c>
      <c r="C3572" s="153">
        <v>46120</v>
      </c>
      <c r="D3572">
        <v>10</v>
      </c>
      <c r="E3572">
        <f>IF(VLOOKUP(SALIDA[[#This Row],[CODIGO]],STOCKSANLUIS[],6,FALSE)=0,"PRODUCTO SIN STOCK/UBICACIÓN",VLOOKUP(SALIDA[[#This Row],[CODIGO]],STOCKSANLUIS[],6,FALSE))</f>
        <v>1</v>
      </c>
      <c r="F3572">
        <f>SALIDA[[#This Row],[CANTIDAD]]/SALIDA[[#This Row],[UND MEDIDA]]</f>
        <v>10</v>
      </c>
      <c r="G3572" t="str">
        <f>VLOOKUP(SALIDA[[#This Row],[CODIGO]],FAMILIAS[],4,FALSE)</f>
        <v>EVERFROST</v>
      </c>
      <c r="H3572" s="10" t="str">
        <f>IF(VLOOKUP(SALIDA[[#This Row],[CODIGO]],STOCKSANLUIS[],7,FALSE)=0,"PRODUCTO SIN STOCK/UBICACIÓN",VLOOKUP(SALIDA[[#This Row],[CODIGO]],STOCKSANLUIS[],7,FALSE))</f>
        <v>C</v>
      </c>
      <c r="I3572" s="10"/>
      <c r="J3572" t="str">
        <f>SALIDA[[#This Row],[CODIGO]]&amp;"       "&amp;SALIDA[[#This Row],[FAMILIA]]</f>
        <v>03489       EVERFROST</v>
      </c>
      <c r="K3572">
        <f>VLOOKUP(SALIDA[[#This Row],[CODIGO]],STOCK_STARSOFT[],5,FALSE)</f>
        <v>0.76004300000000002</v>
      </c>
      <c r="L3572">
        <f>SALIDA[[#This Row],[CANTIDAD]]*SALIDA[[#This Row],[PRECIO UND]]</f>
        <v>7.6004300000000002</v>
      </c>
    </row>
    <row r="3573" spans="1:12" x14ac:dyDescent="0.25">
      <c r="A3573" s="6" t="s">
        <v>22052</v>
      </c>
      <c r="B3573" s="100" t="str">
        <f>VLOOKUP(SALIDA[[#This Row],[CODIGO]],STOCKSANLUIS[],2,FALSE)</f>
        <v>BOMBA DE CONDENSADO STAR COLD  DE 230V-1F-60HZ TANQUE BAJO (INCLUYE MANGUERA) SI-1805</v>
      </c>
      <c r="C3573" s="153">
        <v>46120</v>
      </c>
      <c r="D3573">
        <v>3</v>
      </c>
      <c r="E3573">
        <f>IF(VLOOKUP(SALIDA[[#This Row],[CODIGO]],STOCKSANLUIS[],6,FALSE)=0,"PRODUCTO SIN STOCK/UBICACIÓN",VLOOKUP(SALIDA[[#This Row],[CODIGO]],STOCKSANLUIS[],6,FALSE))</f>
        <v>1</v>
      </c>
      <c r="F3573">
        <f>SALIDA[[#This Row],[CANTIDAD]]/SALIDA[[#This Row],[UND MEDIDA]]</f>
        <v>3</v>
      </c>
      <c r="G3573" t="str">
        <f>VLOOKUP(SALIDA[[#This Row],[CODIGO]],FAMILIAS[],4,FALSE)</f>
        <v>STAR COLD</v>
      </c>
      <c r="H3573" s="10" t="str">
        <f>IF(VLOOKUP(SALIDA[[#This Row],[CODIGO]],STOCKSANLUIS[],7,FALSE)=0,"PRODUCTO SIN STOCK/UBICACIÓN",VLOOKUP(SALIDA[[#This Row],[CODIGO]],STOCKSANLUIS[],7,FALSE))</f>
        <v>B/C</v>
      </c>
      <c r="I3573" s="10"/>
      <c r="J3573" t="str">
        <f>SALIDA[[#This Row],[CODIGO]]&amp;"       "&amp;SALIDA[[#This Row],[FAMILIA]]</f>
        <v>03544       STAR COLD</v>
      </c>
      <c r="K3573">
        <f>VLOOKUP(SALIDA[[#This Row],[CODIGO]],STOCK_STARSOFT[],5,FALSE)</f>
        <v>19.413727000000002</v>
      </c>
      <c r="L3573">
        <f>SALIDA[[#This Row],[CANTIDAD]]*SALIDA[[#This Row],[PRECIO UND]]</f>
        <v>58.241181000000005</v>
      </c>
    </row>
    <row r="3574" spans="1:12" x14ac:dyDescent="0.25">
      <c r="A3574" s="6" t="s">
        <v>2427</v>
      </c>
      <c r="B3574" s="100" t="str">
        <f>VLOOKUP(SALIDA[[#This Row],[CODIGO]],STOCKSANLUIS[],2,FALSE)</f>
        <v>TERMOMETRO DIGITAL TI-44 EW PLUS - VER.01 - 115 /220 VAC - FULL GAUGE - WHITE</v>
      </c>
      <c r="C3574" s="153">
        <v>46120</v>
      </c>
      <c r="D3574">
        <v>3</v>
      </c>
      <c r="E3574">
        <f>IF(VLOOKUP(SALIDA[[#This Row],[CODIGO]],STOCKSANLUIS[],6,FALSE)=0,"PRODUCTO SIN STOCK/UBICACIÓN",VLOOKUP(SALIDA[[#This Row],[CODIGO]],STOCKSANLUIS[],6,FALSE))</f>
        <v>1</v>
      </c>
      <c r="F3574">
        <f>SALIDA[[#This Row],[CANTIDAD]]/SALIDA[[#This Row],[UND MEDIDA]]</f>
        <v>3</v>
      </c>
      <c r="G3574" t="str">
        <f>VLOOKUP(SALIDA[[#This Row],[CODIGO]],FAMILIAS[],4,FALSE)</f>
        <v>FULL GAUGE</v>
      </c>
      <c r="H3574" s="10" t="str">
        <f>IF(VLOOKUP(SALIDA[[#This Row],[CODIGO]],STOCKSANLUIS[],7,FALSE)=0,"PRODUCTO SIN STOCK/UBICACIÓN",VLOOKUP(SALIDA[[#This Row],[CODIGO]],STOCKSANLUIS[],7,FALSE))</f>
        <v>C</v>
      </c>
      <c r="I3574" s="10" t="s">
        <v>19536</v>
      </c>
      <c r="J3574" t="str">
        <f>SALIDA[[#This Row],[CODIGO]]&amp;"       "&amp;SALIDA[[#This Row],[FAMILIA]]</f>
        <v>02009       FULL GAUGE</v>
      </c>
      <c r="K3574">
        <f>VLOOKUP(SALIDA[[#This Row],[CODIGO]],STOCK_STARSOFT[],5,FALSE)</f>
        <v>25.290130000000001</v>
      </c>
      <c r="L3574">
        <f>SALIDA[[#This Row],[CANTIDAD]]*SALIDA[[#This Row],[PRECIO UND]]</f>
        <v>75.87039</v>
      </c>
    </row>
    <row r="3575" spans="1:12" x14ac:dyDescent="0.25">
      <c r="A3575" s="6" t="s">
        <v>725</v>
      </c>
      <c r="B3575" s="100" t="str">
        <f>VLOOKUP(SALIDA[[#This Row],[CODIGO]],STOCKSANLUIS[],2,FALSE)</f>
        <v>ORIFICIO #-2 PARA TEX 5, TES 5 - 067B2790</v>
      </c>
      <c r="C3575" s="153">
        <v>46120</v>
      </c>
      <c r="D3575">
        <v>3</v>
      </c>
      <c r="E3575">
        <f>IF(VLOOKUP(SALIDA[[#This Row],[CODIGO]],STOCKSANLUIS[],6,FALSE)=0,"PRODUCTO SIN STOCK/UBICACIÓN",VLOOKUP(SALIDA[[#This Row],[CODIGO]],STOCKSANLUIS[],6,FALSE))</f>
        <v>1</v>
      </c>
      <c r="F3575">
        <f>SALIDA[[#This Row],[CANTIDAD]]/SALIDA[[#This Row],[UND MEDIDA]]</f>
        <v>3</v>
      </c>
      <c r="G3575" t="str">
        <f>VLOOKUP(SALIDA[[#This Row],[CODIGO]],FAMILIAS[],4,FALSE)</f>
        <v>DANFOSS</v>
      </c>
      <c r="H3575" s="10" t="str">
        <f>IF(VLOOKUP(SALIDA[[#This Row],[CODIGO]],STOCKSANLUIS[],7,FALSE)=0,"PRODUCTO SIN STOCK/UBICACIÓN",VLOOKUP(SALIDA[[#This Row],[CODIGO]],STOCKSANLUIS[],7,FALSE))</f>
        <v>A</v>
      </c>
      <c r="I3575" s="10"/>
      <c r="J3575" t="str">
        <f>SALIDA[[#This Row],[CODIGO]]&amp;"       "&amp;SALIDA[[#This Row],[FAMILIA]]</f>
        <v>00795       DANFOSS</v>
      </c>
      <c r="K3575">
        <f>VLOOKUP(SALIDA[[#This Row],[CODIGO]],STOCK_STARSOFT[],5,FALSE)</f>
        <v>18.426532999999999</v>
      </c>
      <c r="L3575">
        <f>SALIDA[[#This Row],[CANTIDAD]]*SALIDA[[#This Row],[PRECIO UND]]</f>
        <v>55.279598999999997</v>
      </c>
    </row>
    <row r="3576" spans="1:12" x14ac:dyDescent="0.25">
      <c r="A3576" s="6" t="s">
        <v>3665</v>
      </c>
      <c r="B3576" s="100" t="str">
        <f>VLOOKUP(SALIDA[[#This Row],[CODIGO]],STOCKSANLUIS[],2,FALSE)</f>
        <v>AGENTE DE LIMPIEZA INTERNA OPTEON SF FLUSH X 4.54 KG - CHEMOURS - REEMPLAZO DEL R141B</v>
      </c>
      <c r="C3576" s="153">
        <v>46120</v>
      </c>
      <c r="D3576">
        <v>2</v>
      </c>
      <c r="E3576">
        <f>IF(VLOOKUP(SALIDA[[#This Row],[CODIGO]],STOCKSANLUIS[],6,FALSE)=0,"PRODUCTO SIN STOCK/UBICACIÓN",VLOOKUP(SALIDA[[#This Row],[CODIGO]],STOCKSANLUIS[],6,FALSE))</f>
        <v>1</v>
      </c>
      <c r="F3576">
        <f>SALIDA[[#This Row],[CANTIDAD]]/SALIDA[[#This Row],[UND MEDIDA]]</f>
        <v>2</v>
      </c>
      <c r="G3576" t="str">
        <f>VLOOKUP(SALIDA[[#This Row],[CODIGO]],FAMILIAS[],4,FALSE)</f>
        <v>THE CHEMOURS</v>
      </c>
      <c r="H3576" s="10" t="str">
        <f>IF(VLOOKUP(SALIDA[[#This Row],[CODIGO]],STOCKSANLUIS[],7,FALSE)=0,"PRODUCTO SIN STOCK/UBICACIÓN",VLOOKUP(SALIDA[[#This Row],[CODIGO]],STOCKSANLUIS[],7,FALSE))</f>
        <v>C</v>
      </c>
      <c r="I3576" s="10"/>
      <c r="J3576" t="str">
        <f>SALIDA[[#This Row],[CODIGO]]&amp;"       "&amp;SALIDA[[#This Row],[FAMILIA]]</f>
        <v>03051       THE CHEMOURS</v>
      </c>
      <c r="K3576">
        <f>VLOOKUP(SALIDA[[#This Row],[CODIGO]],STOCK_STARSOFT[],5,FALSE)</f>
        <v>91.188703000000004</v>
      </c>
      <c r="L3576">
        <f>SALIDA[[#This Row],[CANTIDAD]]*SALIDA[[#This Row],[PRECIO UND]]</f>
        <v>182.37740600000001</v>
      </c>
    </row>
    <row r="3577" spans="1:12" x14ac:dyDescent="0.25">
      <c r="A3577" s="6" t="s">
        <v>725</v>
      </c>
      <c r="B3577" s="100" t="str">
        <f>VLOOKUP(SALIDA[[#This Row],[CODIGO]],STOCKSANLUIS[],2,FALSE)</f>
        <v>ORIFICIO #-2 PARA TEX 5, TES 5 - 067B2790</v>
      </c>
      <c r="C3577" s="153">
        <v>46120</v>
      </c>
      <c r="D3577">
        <v>10</v>
      </c>
      <c r="E3577">
        <f>IF(VLOOKUP(SALIDA[[#This Row],[CODIGO]],STOCKSANLUIS[],6,FALSE)=0,"PRODUCTO SIN STOCK/UBICACIÓN",VLOOKUP(SALIDA[[#This Row],[CODIGO]],STOCKSANLUIS[],6,FALSE))</f>
        <v>1</v>
      </c>
      <c r="F3577">
        <f>SALIDA[[#This Row],[CANTIDAD]]/SALIDA[[#This Row],[UND MEDIDA]]</f>
        <v>10</v>
      </c>
      <c r="G3577" t="str">
        <f>VLOOKUP(SALIDA[[#This Row],[CODIGO]],FAMILIAS[],4,FALSE)</f>
        <v>DANFOSS</v>
      </c>
      <c r="H3577" s="10" t="str">
        <f>IF(VLOOKUP(SALIDA[[#This Row],[CODIGO]],STOCKSANLUIS[],7,FALSE)=0,"PRODUCTO SIN STOCK/UBICACIÓN",VLOOKUP(SALIDA[[#This Row],[CODIGO]],STOCKSANLUIS[],7,FALSE))</f>
        <v>A</v>
      </c>
      <c r="I3577" s="10" t="s">
        <v>19536</v>
      </c>
      <c r="J3577" t="str">
        <f>SALIDA[[#This Row],[CODIGO]]&amp;"       "&amp;SALIDA[[#This Row],[FAMILIA]]</f>
        <v>00795       DANFOSS</v>
      </c>
      <c r="K3577">
        <f>VLOOKUP(SALIDA[[#This Row],[CODIGO]],STOCK_STARSOFT[],5,FALSE)</f>
        <v>18.426532999999999</v>
      </c>
      <c r="L3577">
        <f>SALIDA[[#This Row],[CANTIDAD]]*SALIDA[[#This Row],[PRECIO UND]]</f>
        <v>184.26533000000001</v>
      </c>
    </row>
    <row r="3578" spans="1:12" x14ac:dyDescent="0.25">
      <c r="A3578" s="6" t="s">
        <v>2904</v>
      </c>
      <c r="B3578" s="100" t="str">
        <f>VLOOKUP(SALIDA[[#This Row],[CODIGO]],STOCKSANLUIS[],2,FALSE)</f>
        <v>SENSOR DE TEMPERATURA NTC - SB-70 - 2M - FULL GAUGE (REMPLAZO DEL SB-41 - NO USAR EN MT 622E)</v>
      </c>
      <c r="C3578" s="153">
        <v>46120</v>
      </c>
      <c r="D3578">
        <v>1</v>
      </c>
      <c r="E3578">
        <f>IF(VLOOKUP(SALIDA[[#This Row],[CODIGO]],STOCKSANLUIS[],6,FALSE)=0,"PRODUCTO SIN STOCK/UBICACIÓN",VLOOKUP(SALIDA[[#This Row],[CODIGO]],STOCKSANLUIS[],6,FALSE))</f>
        <v>1</v>
      </c>
      <c r="F3578">
        <f>SALIDA[[#This Row],[CANTIDAD]]/SALIDA[[#This Row],[UND MEDIDA]]</f>
        <v>1</v>
      </c>
      <c r="G3578" t="str">
        <f>VLOOKUP(SALIDA[[#This Row],[CODIGO]],FAMILIAS[],4,FALSE)</f>
        <v>FULL GAUGE</v>
      </c>
      <c r="H3578" s="10" t="str">
        <f>IF(VLOOKUP(SALIDA[[#This Row],[CODIGO]],STOCKSANLUIS[],7,FALSE)=0,"PRODUCTO SIN STOCK/UBICACIÓN",VLOOKUP(SALIDA[[#This Row],[CODIGO]],STOCKSANLUIS[],7,FALSE))</f>
        <v>A</v>
      </c>
      <c r="I3578" s="10"/>
      <c r="J3578" t="str">
        <f>SALIDA[[#This Row],[CODIGO]]&amp;"       "&amp;SALIDA[[#This Row],[FAMILIA]]</f>
        <v>02345       FULL GAUGE</v>
      </c>
      <c r="K3578">
        <f>VLOOKUP(SALIDA[[#This Row],[CODIGO]],STOCK_STARSOFT[],5,FALSE)</f>
        <v>1.711822</v>
      </c>
      <c r="L3578">
        <f>SALIDA[[#This Row],[CANTIDAD]]*SALIDA[[#This Row],[PRECIO UND]]</f>
        <v>1.711822</v>
      </c>
    </row>
    <row r="3579" spans="1:12" x14ac:dyDescent="0.25">
      <c r="A3579" s="6" t="s">
        <v>3635</v>
      </c>
      <c r="B3579" s="100" t="str">
        <f>VLOOKUP(SALIDA[[#This Row],[CODIGO]],STOCKSANLUIS[],2,FALSE)</f>
        <v>MOTOVENTILADOR MAER FAN YDWF68L35P4-360N-300S (220V, 60HZ, 4 POLES, 1PH, CL.F, SUCTION)</v>
      </c>
      <c r="C3579" s="153">
        <v>46121</v>
      </c>
      <c r="D3579">
        <v>1</v>
      </c>
      <c r="E3579">
        <f>IF(VLOOKUP(SALIDA[[#This Row],[CODIGO]],STOCKSANLUIS[],6,FALSE)=0,"PRODUCTO SIN STOCK/UBICACIÓN",VLOOKUP(SALIDA[[#This Row],[CODIGO]],STOCKSANLUIS[],6,FALSE))</f>
        <v>1</v>
      </c>
      <c r="F3579">
        <f>SALIDA[[#This Row],[CANTIDAD]]/SALIDA[[#This Row],[UND MEDIDA]]</f>
        <v>1</v>
      </c>
      <c r="G3579" t="str">
        <f>VLOOKUP(SALIDA[[#This Row],[CODIGO]],FAMILIAS[],4,FALSE)</f>
        <v>MAER FAN</v>
      </c>
      <c r="H3579" s="10" t="str">
        <f>IF(VLOOKUP(SALIDA[[#This Row],[CODIGO]],STOCKSANLUIS[],7,FALSE)=0,"PRODUCTO SIN STOCK/UBICACIÓN",VLOOKUP(SALIDA[[#This Row],[CODIGO]],STOCKSANLUIS[],7,FALSE))</f>
        <v>C</v>
      </c>
      <c r="I3579" s="10"/>
      <c r="J3579" t="str">
        <f>SALIDA[[#This Row],[CODIGO]]&amp;"       "&amp;SALIDA[[#This Row],[FAMILIA]]</f>
        <v>03035       MAER FAN</v>
      </c>
      <c r="K3579">
        <f>VLOOKUP(SALIDA[[#This Row],[CODIGO]],STOCK_STARSOFT[],5,FALSE)</f>
        <v>22.768464000000002</v>
      </c>
      <c r="L3579">
        <f>SALIDA[[#This Row],[CANTIDAD]]*SALIDA[[#This Row],[PRECIO UND]]</f>
        <v>22.768464000000002</v>
      </c>
    </row>
    <row r="3580" spans="1:12" x14ac:dyDescent="0.25">
      <c r="A3580" s="6" t="s">
        <v>3758</v>
      </c>
      <c r="B3580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3580" s="153">
        <v>46121</v>
      </c>
      <c r="D3580">
        <v>1</v>
      </c>
      <c r="E3580">
        <f>IF(VLOOKUP(SALIDA[[#This Row],[CODIGO]],STOCKSANLUIS[],6,FALSE)=0,"PRODUCTO SIN STOCK/UBICACIÓN",VLOOKUP(SALIDA[[#This Row],[CODIGO]],STOCKSANLUIS[],6,FALSE))</f>
        <v>1</v>
      </c>
      <c r="F3580">
        <f>SALIDA[[#This Row],[CANTIDAD]]/SALIDA[[#This Row],[UND MEDIDA]]</f>
        <v>1</v>
      </c>
      <c r="G3580" t="str">
        <f>VLOOKUP(SALIDA[[#This Row],[CODIGO]],FAMILIAS[],4,FALSE)</f>
        <v>TEMP BLUE</v>
      </c>
      <c r="H3580" s="10" t="str">
        <f>IF(VLOOKUP(SALIDA[[#This Row],[CODIGO]],STOCKSANLUIS[],7,FALSE)=0,"PRODUCTO SIN STOCK/UBICACIÓN",VLOOKUP(SALIDA[[#This Row],[CODIGO]],STOCKSANLUIS[],7,FALSE))</f>
        <v>B</v>
      </c>
      <c r="I3580" s="10"/>
      <c r="J3580" t="str">
        <f>SALIDA[[#This Row],[CODIGO]]&amp;"       "&amp;SALIDA[[#This Row],[FAMILIA]]</f>
        <v>03156       TEMP BLUE</v>
      </c>
      <c r="K3580">
        <f>VLOOKUP(SALIDA[[#This Row],[CODIGO]],STOCK_STARSOFT[],5,FALSE)</f>
        <v>364.48966100000001</v>
      </c>
      <c r="L3580">
        <f>SALIDA[[#This Row],[CANTIDAD]]*SALIDA[[#This Row],[PRECIO UND]]</f>
        <v>364.48966100000001</v>
      </c>
    </row>
    <row r="3581" spans="1:12" x14ac:dyDescent="0.25">
      <c r="A3581" s="6" t="s">
        <v>2926</v>
      </c>
      <c r="B3581" s="100" t="str">
        <f>VLOOKUP(SALIDA[[#This Row],[CODIGO]],STOCKSANLUIS[],2,FALSE)</f>
        <v>SOPORTE PARA CONDENSADOR DE 24BTU - F019C - EVERWELL</v>
      </c>
      <c r="C3581" s="153">
        <v>46121</v>
      </c>
      <c r="D3581">
        <v>2</v>
      </c>
      <c r="E3581">
        <f>IF(VLOOKUP(SALIDA[[#This Row],[CODIGO]],STOCKSANLUIS[],6,FALSE)=0,"PRODUCTO SIN STOCK/UBICACIÓN",VLOOKUP(SALIDA[[#This Row],[CODIGO]],STOCKSANLUIS[],6,FALSE))</f>
        <v>1</v>
      </c>
      <c r="F3581">
        <f>SALIDA[[#This Row],[CANTIDAD]]/SALIDA[[#This Row],[UND MEDIDA]]</f>
        <v>2</v>
      </c>
      <c r="G3581" t="str">
        <f>VLOOKUP(SALIDA[[#This Row],[CODIGO]],FAMILIAS[],4,FALSE)</f>
        <v>EVERWELL</v>
      </c>
      <c r="H3581" s="10" t="str">
        <f>IF(VLOOKUP(SALIDA[[#This Row],[CODIGO]],STOCKSANLUIS[],7,FALSE)=0,"PRODUCTO SIN STOCK/UBICACIÓN",VLOOKUP(SALIDA[[#This Row],[CODIGO]],STOCKSANLUIS[],7,FALSE))</f>
        <v>A</v>
      </c>
      <c r="I3581" s="10"/>
      <c r="J3581" t="str">
        <f>SALIDA[[#This Row],[CODIGO]]&amp;"       "&amp;SALIDA[[#This Row],[FAMILIA]]</f>
        <v>02391       EVERWELL</v>
      </c>
      <c r="K3581">
        <f>VLOOKUP(SALIDA[[#This Row],[CODIGO]],STOCK_STARSOFT[],5,FALSE)</f>
        <v>2.9967869999999999</v>
      </c>
      <c r="L3581">
        <f>SALIDA[[#This Row],[CANTIDAD]]*SALIDA[[#This Row],[PRECIO UND]]</f>
        <v>5.9935739999999997</v>
      </c>
    </row>
    <row r="3582" spans="1:12" x14ac:dyDescent="0.25">
      <c r="A3582" s="6" t="s">
        <v>19300</v>
      </c>
      <c r="B3582" s="100" t="str">
        <f>VLOOKUP(SALIDA[[#This Row],[CODIGO]],STOCKSANLUIS[],2,FALSE)</f>
        <v>CINTA ADHESIVA FOAM QTF-230E - 1/8" X 2" X 32.8´ (3MM X 50MM X 10M) - EVERFROST - HIGH QUALITY</v>
      </c>
      <c r="C3582" s="153">
        <v>46121</v>
      </c>
      <c r="D3582">
        <v>1</v>
      </c>
      <c r="E3582">
        <f>IF(VLOOKUP(SALIDA[[#This Row],[CODIGO]],STOCKSANLUIS[],6,FALSE)=0,"PRODUCTO SIN STOCK/UBICACIÓN",VLOOKUP(SALIDA[[#This Row],[CODIGO]],STOCKSANLUIS[],6,FALSE))</f>
        <v>1</v>
      </c>
      <c r="F3582">
        <f>SALIDA[[#This Row],[CANTIDAD]]/SALIDA[[#This Row],[UND MEDIDA]]</f>
        <v>1</v>
      </c>
      <c r="G3582" t="str">
        <f>VLOOKUP(SALIDA[[#This Row],[CODIGO]],FAMILIAS[],4,FALSE)</f>
        <v>EVERFROST</v>
      </c>
      <c r="H3582" s="10" t="str">
        <f>IF(VLOOKUP(SALIDA[[#This Row],[CODIGO]],STOCKSANLUIS[],7,FALSE)=0,"PRODUCTO SIN STOCK/UBICACIÓN",VLOOKUP(SALIDA[[#This Row],[CODIGO]],STOCKSANLUIS[],7,FALSE))</f>
        <v>C</v>
      </c>
      <c r="I3582" s="10"/>
      <c r="J3582" t="str">
        <f>SALIDA[[#This Row],[CODIGO]]&amp;"       "&amp;SALIDA[[#This Row],[FAMILIA]]</f>
        <v>03490       EVERFROST</v>
      </c>
      <c r="K3582">
        <f>VLOOKUP(SALIDA[[#This Row],[CODIGO]],STOCK_STARSOFT[],5,FALSE)</f>
        <v>1.3047420000000001</v>
      </c>
      <c r="L3582">
        <f>SALIDA[[#This Row],[CANTIDAD]]*SALIDA[[#This Row],[PRECIO UND]]</f>
        <v>1.3047420000000001</v>
      </c>
    </row>
    <row r="3583" spans="1:12" x14ac:dyDescent="0.25">
      <c r="A3583" s="6" t="s">
        <v>3337</v>
      </c>
      <c r="B3583" s="100" t="str">
        <f>VLOOKUP(SALIDA[[#This Row],[CODIGO]],STOCKSANLUIS[],2,FALSE)</f>
        <v>GAS REFIGERANTE R22 -13.60 KG ICELOONG</v>
      </c>
      <c r="C3583" s="153">
        <v>46121</v>
      </c>
      <c r="D3583">
        <v>1</v>
      </c>
      <c r="E3583">
        <f>IF(VLOOKUP(SALIDA[[#This Row],[CODIGO]],STOCKSANLUIS[],6,FALSE)=0,"PRODUCTO SIN STOCK/UBICACIÓN",VLOOKUP(SALIDA[[#This Row],[CODIGO]],STOCKSANLUIS[],6,FALSE))</f>
        <v>1</v>
      </c>
      <c r="F3583">
        <f>SALIDA[[#This Row],[CANTIDAD]]/SALIDA[[#This Row],[UND MEDIDA]]</f>
        <v>1</v>
      </c>
      <c r="G3583" t="str">
        <f>VLOOKUP(SALIDA[[#This Row],[CODIGO]],FAMILIAS[],4,FALSE)</f>
        <v>ZHEJIANG YONGHE</v>
      </c>
      <c r="H3583" s="10" t="str">
        <f>IF(VLOOKUP(SALIDA[[#This Row],[CODIGO]],STOCKSANLUIS[],7,FALSE)=0,"PRODUCTO SIN STOCK/UBICACIÓN",VLOOKUP(SALIDA[[#This Row],[CODIGO]],STOCKSANLUIS[],7,FALSE))</f>
        <v>B</v>
      </c>
      <c r="I3583" s="10"/>
      <c r="J3583" t="str">
        <f>SALIDA[[#This Row],[CODIGO]]&amp;"       "&amp;SALIDA[[#This Row],[FAMILIA]]</f>
        <v>02750       ZHEJIANG YONGHE</v>
      </c>
      <c r="K3583">
        <f>VLOOKUP(SALIDA[[#This Row],[CODIGO]],STOCK_STARSOFT[],5,FALSE)</f>
        <v>33.200066</v>
      </c>
      <c r="L3583">
        <f>SALIDA[[#This Row],[CANTIDAD]]*SALIDA[[#This Row],[PRECIO UND]]</f>
        <v>33.200066</v>
      </c>
    </row>
    <row r="3584" spans="1:12" x14ac:dyDescent="0.25">
      <c r="A3584" s="6" t="s">
        <v>187</v>
      </c>
      <c r="B3584" s="100" t="str">
        <f>VLOOKUP(SALIDA[[#This Row],[CODIGO]],STOCKSANLUIS[],2,FALSE)</f>
        <v>PRESOSTATO DE ALTA DANFOSS KP-5 - R/MANUAL - 060-117366 / 060-117391</v>
      </c>
      <c r="C3584" s="153">
        <v>46121</v>
      </c>
      <c r="D3584">
        <v>1</v>
      </c>
      <c r="E3584">
        <f>IF(VLOOKUP(SALIDA[[#This Row],[CODIGO]],STOCKSANLUIS[],6,FALSE)=0,"PRODUCTO SIN STOCK/UBICACIÓN",VLOOKUP(SALIDA[[#This Row],[CODIGO]],STOCKSANLUIS[],6,FALSE))</f>
        <v>1</v>
      </c>
      <c r="F3584">
        <f>SALIDA[[#This Row],[CANTIDAD]]/SALIDA[[#This Row],[UND MEDIDA]]</f>
        <v>1</v>
      </c>
      <c r="G3584" t="str">
        <f>VLOOKUP(SALIDA[[#This Row],[CODIGO]],FAMILIAS[],4,FALSE)</f>
        <v>DANFOSS</v>
      </c>
      <c r="H3584" s="10" t="str">
        <f>IF(VLOOKUP(SALIDA[[#This Row],[CODIGO]],STOCKSANLUIS[],7,FALSE)=0,"PRODUCTO SIN STOCK/UBICACIÓN",VLOOKUP(SALIDA[[#This Row],[CODIGO]],STOCKSANLUIS[],7,FALSE))</f>
        <v>A</v>
      </c>
      <c r="I3584" s="10"/>
      <c r="J3584" t="str">
        <f>SALIDA[[#This Row],[CODIGO]]&amp;"       "&amp;SALIDA[[#This Row],[FAMILIA]]</f>
        <v>00133       DANFOSS</v>
      </c>
      <c r="K3584">
        <f>VLOOKUP(SALIDA[[#This Row],[CODIGO]],STOCK_STARSOFT[],5,FALSE)</f>
        <v>18.970685</v>
      </c>
      <c r="L3584">
        <f>SALIDA[[#This Row],[CANTIDAD]]*SALIDA[[#This Row],[PRECIO UND]]</f>
        <v>18.970685</v>
      </c>
    </row>
    <row r="3585" spans="1:12" x14ac:dyDescent="0.25">
      <c r="A3585" s="6" t="s">
        <v>195</v>
      </c>
      <c r="B3585" s="100" t="str">
        <f>VLOOKUP(SALIDA[[#This Row],[CODIGO]],STOCKSANLUIS[],2,FALSE)</f>
        <v>PRESOSTATO DE BAJA DANFOSS KP-1 - R/MANUAL - 060-110366</v>
      </c>
      <c r="C3585" s="153">
        <v>46121</v>
      </c>
      <c r="D3585">
        <v>1</v>
      </c>
      <c r="E3585">
        <f>IF(VLOOKUP(SALIDA[[#This Row],[CODIGO]],STOCKSANLUIS[],6,FALSE)=0,"PRODUCTO SIN STOCK/UBICACIÓN",VLOOKUP(SALIDA[[#This Row],[CODIGO]],STOCKSANLUIS[],6,FALSE))</f>
        <v>1</v>
      </c>
      <c r="F3585">
        <f>SALIDA[[#This Row],[CANTIDAD]]/SALIDA[[#This Row],[UND MEDIDA]]</f>
        <v>1</v>
      </c>
      <c r="G3585" t="str">
        <f>VLOOKUP(SALIDA[[#This Row],[CODIGO]],FAMILIAS[],4,FALSE)</f>
        <v>DANFOSS</v>
      </c>
      <c r="H3585" s="10" t="str">
        <f>IF(VLOOKUP(SALIDA[[#This Row],[CODIGO]],STOCKSANLUIS[],7,FALSE)=0,"PRODUCTO SIN STOCK/UBICACIÓN",VLOOKUP(SALIDA[[#This Row],[CODIGO]],STOCKSANLUIS[],7,FALSE))</f>
        <v>A</v>
      </c>
      <c r="I3585" s="10"/>
      <c r="J3585" t="str">
        <f>SALIDA[[#This Row],[CODIGO]]&amp;"       "&amp;SALIDA[[#This Row],[FAMILIA]]</f>
        <v>00137       DANFOSS</v>
      </c>
      <c r="K3585">
        <f>VLOOKUP(SALIDA[[#This Row],[CODIGO]],STOCK_STARSOFT[],5,FALSE)</f>
        <v>25.076678999999999</v>
      </c>
      <c r="L3585">
        <f>SALIDA[[#This Row],[CANTIDAD]]*SALIDA[[#This Row],[PRECIO UND]]</f>
        <v>25.076678999999999</v>
      </c>
    </row>
    <row r="3586" spans="1:12" x14ac:dyDescent="0.25">
      <c r="A3586" s="6" t="s">
        <v>191</v>
      </c>
      <c r="B3586" s="100" t="str">
        <f>VLOOKUP(SALIDA[[#This Row],[CODIGO]],STOCKSANLUIS[],2,FALSE)</f>
        <v>PRESOSTATO DE BAJA DANFOSS KP 1 - R/AUTOMATICO - 060-110166 / 060-110191</v>
      </c>
      <c r="C3586" s="153">
        <v>46121</v>
      </c>
      <c r="D3586">
        <v>1</v>
      </c>
      <c r="E3586">
        <f>IF(VLOOKUP(SALIDA[[#This Row],[CODIGO]],STOCKSANLUIS[],6,FALSE)=0,"PRODUCTO SIN STOCK/UBICACIÓN",VLOOKUP(SALIDA[[#This Row],[CODIGO]],STOCKSANLUIS[],6,FALSE))</f>
        <v>1</v>
      </c>
      <c r="F3586">
        <f>SALIDA[[#This Row],[CANTIDAD]]/SALIDA[[#This Row],[UND MEDIDA]]</f>
        <v>1</v>
      </c>
      <c r="G3586" t="str">
        <f>VLOOKUP(SALIDA[[#This Row],[CODIGO]],FAMILIAS[],4,FALSE)</f>
        <v>DANFOSS</v>
      </c>
      <c r="H3586" s="10" t="str">
        <f>IF(VLOOKUP(SALIDA[[#This Row],[CODIGO]],STOCKSANLUIS[],7,FALSE)=0,"PRODUCTO SIN STOCK/UBICACIÓN",VLOOKUP(SALIDA[[#This Row],[CODIGO]],STOCKSANLUIS[],7,FALSE))</f>
        <v>A</v>
      </c>
      <c r="I3586" s="10"/>
      <c r="J3586" t="str">
        <f>SALIDA[[#This Row],[CODIGO]]&amp;"       "&amp;SALIDA[[#This Row],[FAMILIA]]</f>
        <v>00135       DANFOSS</v>
      </c>
      <c r="K3586">
        <f>VLOOKUP(SALIDA[[#This Row],[CODIGO]],STOCK_STARSOFT[],5,FALSE)</f>
        <v>20.454749</v>
      </c>
      <c r="L3586">
        <f>SALIDA[[#This Row],[CANTIDAD]]*SALIDA[[#This Row],[PRECIO UND]]</f>
        <v>20.454749</v>
      </c>
    </row>
    <row r="3587" spans="1:12" x14ac:dyDescent="0.25">
      <c r="A3587" s="6" t="s">
        <v>3639</v>
      </c>
      <c r="B3587" s="100" t="str">
        <f>VLOOKUP(SALIDA[[#This Row],[CODIGO]],STOCKSANLUIS[],2,FALSE)</f>
        <v>MOTOVENTILADOR MAER FAN YDWF74L60P4-522N-450S (220V, 60HZ, 4 POLES, 1PH, CL.F, SUCTION)</v>
      </c>
      <c r="C3587" s="153">
        <v>46121</v>
      </c>
      <c r="D3587">
        <v>1</v>
      </c>
      <c r="E3587">
        <f>IF(VLOOKUP(SALIDA[[#This Row],[CODIGO]],STOCKSANLUIS[],6,FALSE)=0,"PRODUCTO SIN STOCK/UBICACIÓN",VLOOKUP(SALIDA[[#This Row],[CODIGO]],STOCKSANLUIS[],6,FALSE))</f>
        <v>1</v>
      </c>
      <c r="F3587">
        <f>SALIDA[[#This Row],[CANTIDAD]]/SALIDA[[#This Row],[UND MEDIDA]]</f>
        <v>1</v>
      </c>
      <c r="G3587" t="str">
        <f>VLOOKUP(SALIDA[[#This Row],[CODIGO]],FAMILIAS[],4,FALSE)</f>
        <v>MAER FAN</v>
      </c>
      <c r="H3587" s="10" t="str">
        <f>IF(VLOOKUP(SALIDA[[#This Row],[CODIGO]],STOCKSANLUIS[],7,FALSE)=0,"PRODUCTO SIN STOCK/UBICACIÓN",VLOOKUP(SALIDA[[#This Row],[CODIGO]],STOCKSANLUIS[],7,FALSE))</f>
        <v>C</v>
      </c>
      <c r="I3587" s="10"/>
      <c r="J3587" t="str">
        <f>SALIDA[[#This Row],[CODIGO]]&amp;"       "&amp;SALIDA[[#This Row],[FAMILIA]]</f>
        <v>03037       MAER FAN</v>
      </c>
      <c r="K3587">
        <f>VLOOKUP(SALIDA[[#This Row],[CODIGO]],STOCK_STARSOFT[],5,FALSE)</f>
        <v>39.236970999999997</v>
      </c>
      <c r="L3587">
        <f>SALIDA[[#This Row],[CANTIDAD]]*SALIDA[[#This Row],[PRECIO UND]]</f>
        <v>39.236970999999997</v>
      </c>
    </row>
    <row r="3588" spans="1:12" x14ac:dyDescent="0.25">
      <c r="A3588" s="6" t="s">
        <v>33</v>
      </c>
      <c r="B3588" s="100" t="str">
        <f>VLOOKUP(SALIDA[[#This Row],[CODIGO]],STOCKSANLUIS[],2,FALSE)</f>
        <v>CONTROLADOR DE TEMPERATURA DIGITAL MT-512E 2HP - VER.13 - 115/220 VAC - FULL GAUGE</v>
      </c>
      <c r="C3588" s="153">
        <v>46121</v>
      </c>
      <c r="D3588">
        <v>1</v>
      </c>
      <c r="E3588">
        <f>IF(VLOOKUP(SALIDA[[#This Row],[CODIGO]],STOCKSANLUIS[],6,FALSE)=0,"PRODUCTO SIN STOCK/UBICACIÓN",VLOOKUP(SALIDA[[#This Row],[CODIGO]],STOCKSANLUIS[],6,FALSE))</f>
        <v>1</v>
      </c>
      <c r="F3588">
        <f>SALIDA[[#This Row],[CANTIDAD]]/SALIDA[[#This Row],[UND MEDIDA]]</f>
        <v>1</v>
      </c>
      <c r="G3588" t="str">
        <f>VLOOKUP(SALIDA[[#This Row],[CODIGO]],FAMILIAS[],4,FALSE)</f>
        <v>FULL GAUGE</v>
      </c>
      <c r="H3588" s="10" t="str">
        <f>IF(VLOOKUP(SALIDA[[#This Row],[CODIGO]],STOCKSANLUIS[],7,FALSE)=0,"PRODUCTO SIN STOCK/UBICACIÓN",VLOOKUP(SALIDA[[#This Row],[CODIGO]],STOCKSANLUIS[],7,FALSE))</f>
        <v>C</v>
      </c>
      <c r="I3588" s="10"/>
      <c r="J3588" t="str">
        <f>SALIDA[[#This Row],[CODIGO]]&amp;"       "&amp;SALIDA[[#This Row],[FAMILIA]]</f>
        <v>00016       FULL GAUGE</v>
      </c>
      <c r="K3588">
        <f>VLOOKUP(SALIDA[[#This Row],[CODIGO]],STOCK_STARSOFT[],5,FALSE)</f>
        <v>13.318346</v>
      </c>
      <c r="L3588">
        <f>SALIDA[[#This Row],[CANTIDAD]]*SALIDA[[#This Row],[PRECIO UND]]</f>
        <v>13.318346</v>
      </c>
    </row>
    <row r="3589" spans="1:12" x14ac:dyDescent="0.25">
      <c r="A3589" s="6" t="s">
        <v>1173</v>
      </c>
      <c r="B3589" s="100" t="str">
        <f>VLOOKUP(SALIDA[[#This Row],[CODIGO]],STOCKSANLUIS[],2,FALSE)</f>
        <v>FILTRO CERAMICO SECADO 100% NUCLEO SOLIDO DANFOSS 48-DM  CON JUNTA - 023U1392</v>
      </c>
      <c r="C3589" s="153">
        <v>46121</v>
      </c>
      <c r="D3589">
        <v>10</v>
      </c>
      <c r="E3589">
        <f>IF(VLOOKUP(SALIDA[[#This Row],[CODIGO]],STOCKSANLUIS[],6,FALSE)=0,"PRODUCTO SIN STOCK/UBICACIÓN",VLOOKUP(SALIDA[[#This Row],[CODIGO]],STOCKSANLUIS[],6,FALSE))</f>
        <v>1</v>
      </c>
      <c r="F3589">
        <f>SALIDA[[#This Row],[CANTIDAD]]/SALIDA[[#This Row],[UND MEDIDA]]</f>
        <v>10</v>
      </c>
      <c r="G3589" t="str">
        <f>VLOOKUP(SALIDA[[#This Row],[CODIGO]],FAMILIAS[],4,FALSE)</f>
        <v>DANFOSS</v>
      </c>
      <c r="H3589" s="10" t="str">
        <f>IF(VLOOKUP(SALIDA[[#This Row],[CODIGO]],STOCKSANLUIS[],7,FALSE)=0,"PRODUCTO SIN STOCK/UBICACIÓN",VLOOKUP(SALIDA[[#This Row],[CODIGO]],STOCKSANLUIS[],7,FALSE))</f>
        <v>A</v>
      </c>
      <c r="I3589" s="10"/>
      <c r="J3589" t="str">
        <f>SALIDA[[#This Row],[CODIGO]]&amp;"       "&amp;SALIDA[[#This Row],[FAMILIA]]</f>
        <v>01253       DANFOSS</v>
      </c>
      <c r="K3589">
        <f>VLOOKUP(SALIDA[[#This Row],[CODIGO]],STOCK_STARSOFT[],5,FALSE)</f>
        <v>10.813916000000001</v>
      </c>
      <c r="L3589">
        <f>SALIDA[[#This Row],[CANTIDAD]]*SALIDA[[#This Row],[PRECIO UND]]</f>
        <v>108.13916</v>
      </c>
    </row>
    <row r="3590" spans="1:12" x14ac:dyDescent="0.25">
      <c r="A3590" s="6" t="s">
        <v>2028</v>
      </c>
      <c r="B3590" s="100" t="str">
        <f>VLOOKUP(SALIDA[[#This Row],[CODIGO]],STOCKSANLUIS[],2,FALSE)</f>
        <v xml:space="preserve">ACEITE POLIOLESTER POE 170 - 1 GALON - BVA  </v>
      </c>
      <c r="C3590" s="153">
        <v>46121</v>
      </c>
      <c r="D3590">
        <v>1</v>
      </c>
      <c r="E3590">
        <f>IF(VLOOKUP(SALIDA[[#This Row],[CODIGO]],STOCKSANLUIS[],6,FALSE)=0,"PRODUCTO SIN STOCK/UBICACIÓN",VLOOKUP(SALIDA[[#This Row],[CODIGO]],STOCKSANLUIS[],6,FALSE))</f>
        <v>1</v>
      </c>
      <c r="F3590">
        <f>SALIDA[[#This Row],[CANTIDAD]]/SALIDA[[#This Row],[UND MEDIDA]]</f>
        <v>1</v>
      </c>
      <c r="G3590" t="str">
        <f>VLOOKUP(SALIDA[[#This Row],[CODIGO]],FAMILIAS[],4,FALSE)</f>
        <v>BVA</v>
      </c>
      <c r="H3590" s="10" t="str">
        <f>IF(VLOOKUP(SALIDA[[#This Row],[CODIGO]],STOCKSANLUIS[],7,FALSE)=0,"PRODUCTO SIN STOCK/UBICACIÓN",VLOOKUP(SALIDA[[#This Row],[CODIGO]],STOCKSANLUIS[],7,FALSE))</f>
        <v>C</v>
      </c>
      <c r="I3590" s="10"/>
      <c r="J3590" t="str">
        <f>SALIDA[[#This Row],[CODIGO]]&amp;"       "&amp;SALIDA[[#This Row],[FAMILIA]]</f>
        <v>01790       BVA</v>
      </c>
      <c r="K3590">
        <f>VLOOKUP(SALIDA[[#This Row],[CODIGO]],STOCK_STARSOFT[],5,FALSE)</f>
        <v>77.225911999999994</v>
      </c>
      <c r="L3590">
        <f>SALIDA[[#This Row],[CANTIDAD]]*SALIDA[[#This Row],[PRECIO UND]]</f>
        <v>77.225911999999994</v>
      </c>
    </row>
    <row r="3591" spans="1:12" x14ac:dyDescent="0.25">
      <c r="A3591" s="6" t="s">
        <v>3515</v>
      </c>
      <c r="B3591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3591" s="153">
        <v>46121</v>
      </c>
      <c r="D3591">
        <v>3</v>
      </c>
      <c r="E3591">
        <f>IF(VLOOKUP(SALIDA[[#This Row],[CODIGO]],STOCKSANLUIS[],6,FALSE)=0,"PRODUCTO SIN STOCK/UBICACIÓN",VLOOKUP(SALIDA[[#This Row],[CODIGO]],STOCKSANLUIS[],6,FALSE))</f>
        <v>1</v>
      </c>
      <c r="F3591">
        <f>SALIDA[[#This Row],[CANTIDAD]]/SALIDA[[#This Row],[UND MEDIDA]]</f>
        <v>3</v>
      </c>
      <c r="G3591" t="str">
        <f>VLOOKUP(SALIDA[[#This Row],[CODIGO]],FAMILIAS[],4,FALSE)</f>
        <v>JOHNSON CONTROLS</v>
      </c>
      <c r="H3591" s="10" t="str">
        <f>IF(VLOOKUP(SALIDA[[#This Row],[CODIGO]],STOCKSANLUIS[],7,FALSE)=0,"PRODUCTO SIN STOCK/UBICACIÓN",VLOOKUP(SALIDA[[#This Row],[CODIGO]],STOCKSANLUIS[],7,FALSE))</f>
        <v>A</v>
      </c>
      <c r="I3591" s="10"/>
      <c r="J3591" t="str">
        <f>SALIDA[[#This Row],[CODIGO]]&amp;"       "&amp;SALIDA[[#This Row],[FAMILIA]]</f>
        <v>02923       JOHNSON CONTROLS</v>
      </c>
      <c r="K3591">
        <f>VLOOKUP(SALIDA[[#This Row],[CODIGO]],STOCK_STARSOFT[],5,FALSE)</f>
        <v>35.575735000000002</v>
      </c>
      <c r="L3591">
        <f>SALIDA[[#This Row],[CANTIDAD]]*SALIDA[[#This Row],[PRECIO UND]]</f>
        <v>106.727205</v>
      </c>
    </row>
    <row r="3592" spans="1:12" x14ac:dyDescent="0.25">
      <c r="A3592" s="6" t="s">
        <v>3293</v>
      </c>
      <c r="B3592" s="100" t="str">
        <f>VLOOKUP(SALIDA[[#This Row],[CODIGO]],STOCKSANLUIS[],2,FALSE)</f>
        <v>VALVULA PARA AGUA HELADA FAN &amp; COIL 2 VIAS 3/4" DIAMETRO  CON ACTUADOR  220V JOHNSON CONTROLS - VLC2200GC-C</v>
      </c>
      <c r="C3592" s="153">
        <v>46121</v>
      </c>
      <c r="D3592">
        <v>5</v>
      </c>
      <c r="E3592">
        <f>IF(VLOOKUP(SALIDA[[#This Row],[CODIGO]],STOCKSANLUIS[],6,FALSE)=0,"PRODUCTO SIN STOCK/UBICACIÓN",VLOOKUP(SALIDA[[#This Row],[CODIGO]],STOCKSANLUIS[],6,FALSE))</f>
        <v>1</v>
      </c>
      <c r="F3592">
        <f>SALIDA[[#This Row],[CANTIDAD]]/SALIDA[[#This Row],[UND MEDIDA]]</f>
        <v>5</v>
      </c>
      <c r="G3592" t="str">
        <f>VLOOKUP(SALIDA[[#This Row],[CODIGO]],FAMILIAS[],4,FALSE)</f>
        <v>JOHNSON CONTROLS</v>
      </c>
      <c r="H3592" s="10" t="str">
        <f>IF(VLOOKUP(SALIDA[[#This Row],[CODIGO]],STOCKSANLUIS[],7,FALSE)=0,"PRODUCTO SIN STOCK/UBICACIÓN",VLOOKUP(SALIDA[[#This Row],[CODIGO]],STOCKSANLUIS[],7,FALSE))</f>
        <v>A</v>
      </c>
      <c r="I3592" s="10"/>
      <c r="J3592" t="str">
        <f>SALIDA[[#This Row],[CODIGO]]&amp;"       "&amp;SALIDA[[#This Row],[FAMILIA]]</f>
        <v>02714       JOHNSON CONTROLS</v>
      </c>
      <c r="K3592">
        <f>VLOOKUP(SALIDA[[#This Row],[CODIGO]],STOCK_STARSOFT[],5,FALSE)</f>
        <v>13.849964</v>
      </c>
      <c r="L3592">
        <f>SALIDA[[#This Row],[CANTIDAD]]*SALIDA[[#This Row],[PRECIO UND]]</f>
        <v>69.24982</v>
      </c>
    </row>
    <row r="3593" spans="1:12" x14ac:dyDescent="0.25">
      <c r="A3593" s="6" t="s">
        <v>867</v>
      </c>
      <c r="B3593" s="203" t="str">
        <f>VLOOKUP(SALIDA[[#This Row],[CODIGO]],STOCKSANLUIS[],2,FALSE)</f>
        <v>ACEITE POLIOLESTER POE 68 - 1 GALON - BVA</v>
      </c>
      <c r="C3593" s="153">
        <v>46121</v>
      </c>
      <c r="D3593">
        <v>4</v>
      </c>
      <c r="E3593">
        <f>IF(VLOOKUP(SALIDA[[#This Row],[CODIGO]],STOCKSANLUIS[],6,FALSE)=0,"PRODUCTO SIN STOCK/UBICACIÓN",VLOOKUP(SALIDA[[#This Row],[CODIGO]],STOCKSANLUIS[],6,FALSE))</f>
        <v>1</v>
      </c>
      <c r="F3593">
        <f>SALIDA[[#This Row],[CANTIDAD]]/SALIDA[[#This Row],[UND MEDIDA]]</f>
        <v>4</v>
      </c>
      <c r="G3593" t="str">
        <f>VLOOKUP(SALIDA[[#This Row],[CODIGO]],FAMILIAS[],4,FALSE)</f>
        <v>BVA</v>
      </c>
      <c r="H3593" s="10" t="str">
        <f>IF(VLOOKUP(SALIDA[[#This Row],[CODIGO]],STOCKSANLUIS[],7,FALSE)=0,"PRODUCTO SIN STOCK/UBICACIÓN",VLOOKUP(SALIDA[[#This Row],[CODIGO]],STOCKSANLUIS[],7,FALSE))</f>
        <v>C</v>
      </c>
      <c r="I3593" s="10"/>
      <c r="J3593" t="str">
        <f>SALIDA[[#This Row],[CODIGO]]&amp;"       "&amp;SALIDA[[#This Row],[FAMILIA]]</f>
        <v>00945       BVA</v>
      </c>
      <c r="K3593">
        <f>VLOOKUP(SALIDA[[#This Row],[CODIGO]],STOCK_STARSOFT[],5,FALSE)</f>
        <v>50.009718999999997</v>
      </c>
      <c r="L3593">
        <f>SALIDA[[#This Row],[CANTIDAD]]*SALIDA[[#This Row],[PRECIO UND]]</f>
        <v>200.03887599999999</v>
      </c>
    </row>
    <row r="3594" spans="1:12" x14ac:dyDescent="0.25">
      <c r="A3594" s="6" t="s">
        <v>3234</v>
      </c>
      <c r="B3594" s="100" t="str">
        <f>VLOOKUP(SALIDA[[#This Row],[CODIGO]],STOCKSANLUIS[],2,FALSE)</f>
        <v>JUEGO DE MANGUERAS PARA MANIFOLD DE 36" - ( R-12, R-22, R-502 ) - CT-336-RYB - EVERWELL</v>
      </c>
      <c r="C3594" s="153">
        <v>46121</v>
      </c>
      <c r="D3594">
        <v>4</v>
      </c>
      <c r="E3594">
        <f>IF(VLOOKUP(SALIDA[[#This Row],[CODIGO]],STOCKSANLUIS[],6,FALSE)=0,"PRODUCTO SIN STOCK/UBICACIÓN",VLOOKUP(SALIDA[[#This Row],[CODIGO]],STOCKSANLUIS[],6,FALSE))</f>
        <v>1</v>
      </c>
      <c r="F3594">
        <f>SALIDA[[#This Row],[CANTIDAD]]/SALIDA[[#This Row],[UND MEDIDA]]</f>
        <v>4</v>
      </c>
      <c r="G3594" t="str">
        <f>VLOOKUP(SALIDA[[#This Row],[CODIGO]],FAMILIAS[],4,FALSE)</f>
        <v>EVERWELL</v>
      </c>
      <c r="H3594" s="10" t="str">
        <f>IF(VLOOKUP(SALIDA[[#This Row],[CODIGO]],STOCKSANLUIS[],7,FALSE)=0,"PRODUCTO SIN STOCK/UBICACIÓN",VLOOKUP(SALIDA[[#This Row],[CODIGO]],STOCKSANLUIS[],7,FALSE))</f>
        <v>A</v>
      </c>
      <c r="I3594" s="10"/>
      <c r="J3594" t="str">
        <f>SALIDA[[#This Row],[CODIGO]]&amp;"       "&amp;SALIDA[[#This Row],[FAMILIA]]</f>
        <v>02623       EVERWELL</v>
      </c>
      <c r="K3594">
        <f>VLOOKUP(SALIDA[[#This Row],[CODIGO]],STOCK_STARSOFT[],5,FALSE)</f>
        <v>3.0245920000000002</v>
      </c>
      <c r="L3594">
        <f>SALIDA[[#This Row],[CANTIDAD]]*SALIDA[[#This Row],[PRECIO UND]]</f>
        <v>12.098368000000001</v>
      </c>
    </row>
    <row r="3595" spans="1:12" x14ac:dyDescent="0.25">
      <c r="A3595" s="6" t="s">
        <v>3635</v>
      </c>
      <c r="B3595" s="203" t="str">
        <f>VLOOKUP(SALIDA[[#This Row],[CODIGO]],STOCKSANLUIS[],2,FALSE)</f>
        <v>MOTOVENTILADOR MAER FAN YDWF68L35P4-360N-300S (220V, 60HZ, 4 POLES, 1PH, CL.F, SUCTION)</v>
      </c>
      <c r="C3595" s="153">
        <v>46121</v>
      </c>
      <c r="D3595">
        <v>3</v>
      </c>
      <c r="E3595">
        <f>IF(VLOOKUP(SALIDA[[#This Row],[CODIGO]],STOCKSANLUIS[],6,FALSE)=0,"PRODUCTO SIN STOCK/UBICACIÓN",VLOOKUP(SALIDA[[#This Row],[CODIGO]],STOCKSANLUIS[],6,FALSE))</f>
        <v>1</v>
      </c>
      <c r="F3595">
        <f>SALIDA[[#This Row],[CANTIDAD]]/SALIDA[[#This Row],[UND MEDIDA]]</f>
        <v>3</v>
      </c>
      <c r="G3595" t="str">
        <f>VLOOKUP(SALIDA[[#This Row],[CODIGO]],FAMILIAS[],4,FALSE)</f>
        <v>MAER FAN</v>
      </c>
      <c r="H3595" s="10" t="str">
        <f>IF(VLOOKUP(SALIDA[[#This Row],[CODIGO]],STOCKSANLUIS[],7,FALSE)=0,"PRODUCTO SIN STOCK/UBICACIÓN",VLOOKUP(SALIDA[[#This Row],[CODIGO]],STOCKSANLUIS[],7,FALSE))</f>
        <v>C</v>
      </c>
      <c r="I3595" s="10" t="s">
        <v>19536</v>
      </c>
      <c r="J3595" t="str">
        <f>SALIDA[[#This Row],[CODIGO]]&amp;"       "&amp;SALIDA[[#This Row],[FAMILIA]]</f>
        <v>03035       MAER FAN</v>
      </c>
      <c r="K3595">
        <f>VLOOKUP(SALIDA[[#This Row],[CODIGO]],STOCK_STARSOFT[],5,FALSE)</f>
        <v>22.768464000000002</v>
      </c>
      <c r="L3595">
        <f>SALIDA[[#This Row],[CANTIDAD]]*SALIDA[[#This Row],[PRECIO UND]]</f>
        <v>68.305392000000012</v>
      </c>
    </row>
    <row r="3596" spans="1:12" x14ac:dyDescent="0.25">
      <c r="A3596" s="6" t="s">
        <v>33</v>
      </c>
      <c r="B3596" s="203" t="str">
        <f>VLOOKUP(SALIDA[[#This Row],[CODIGO]],STOCKSANLUIS[],2,FALSE)</f>
        <v>CONTROLADOR DE TEMPERATURA DIGITAL MT-512E 2HP - VER.13 - 115/220 VAC - FULL GAUGE</v>
      </c>
      <c r="C3596" s="153">
        <v>46121</v>
      </c>
      <c r="D3596">
        <v>2</v>
      </c>
      <c r="E3596">
        <f>IF(VLOOKUP(SALIDA[[#This Row],[CODIGO]],STOCKSANLUIS[],6,FALSE)=0,"PRODUCTO SIN STOCK/UBICACIÓN",VLOOKUP(SALIDA[[#This Row],[CODIGO]],STOCKSANLUIS[],6,FALSE))</f>
        <v>1</v>
      </c>
      <c r="F3596">
        <f>SALIDA[[#This Row],[CANTIDAD]]/SALIDA[[#This Row],[UND MEDIDA]]</f>
        <v>2</v>
      </c>
      <c r="G3596" t="str">
        <f>VLOOKUP(SALIDA[[#This Row],[CODIGO]],FAMILIAS[],4,FALSE)</f>
        <v>FULL GAUGE</v>
      </c>
      <c r="H3596" s="10" t="str">
        <f>IF(VLOOKUP(SALIDA[[#This Row],[CODIGO]],STOCKSANLUIS[],7,FALSE)=0,"PRODUCTO SIN STOCK/UBICACIÓN",VLOOKUP(SALIDA[[#This Row],[CODIGO]],STOCKSANLUIS[],7,FALSE))</f>
        <v>C</v>
      </c>
      <c r="I3596" s="10"/>
      <c r="J3596" t="str">
        <f>SALIDA[[#This Row],[CODIGO]]&amp;"       "&amp;SALIDA[[#This Row],[FAMILIA]]</f>
        <v>00016       FULL GAUGE</v>
      </c>
      <c r="K3596">
        <f>VLOOKUP(SALIDA[[#This Row],[CODIGO]],STOCK_STARSOFT[],5,FALSE)</f>
        <v>13.318346</v>
      </c>
      <c r="L3596">
        <f>SALIDA[[#This Row],[CANTIDAD]]*SALIDA[[#This Row],[PRECIO UND]]</f>
        <v>26.636692</v>
      </c>
    </row>
    <row r="3597" spans="1:12" x14ac:dyDescent="0.25">
      <c r="A3597" s="6" t="s">
        <v>3776</v>
      </c>
      <c r="B3597" s="203" t="str">
        <f>VLOOKUP(SALIDA[[#This Row],[CODIGO]],STOCKSANLUIS[],2,FALSE)</f>
        <v>LAMA DE PVC CLEARWAY STANDARD SMOOTH 8¨¨ X .080¨¨ X 300¨ (20 CM X 2MMX 91.44M)</v>
      </c>
      <c r="C3597" s="153">
        <v>46121</v>
      </c>
      <c r="D3597">
        <v>30</v>
      </c>
      <c r="E3597">
        <f>IF(VLOOKUP(SALIDA[[#This Row],[CODIGO]],STOCKSANLUIS[],6,FALSE)=0,"PRODUCTO SIN STOCK/UBICACIÓN",VLOOKUP(SALIDA[[#This Row],[CODIGO]],STOCKSANLUIS[],6,FALSE))</f>
        <v>91.44</v>
      </c>
      <c r="F3597">
        <f>SALIDA[[#This Row],[CANTIDAD]]/SALIDA[[#This Row],[UND MEDIDA]]</f>
        <v>0.32808398950131235</v>
      </c>
      <c r="G3597" t="str">
        <f>VLOOKUP(SALIDA[[#This Row],[CODIGO]],FAMILIAS[],4,FALSE)</f>
        <v>CLEARWAY</v>
      </c>
      <c r="H3597" s="10" t="str">
        <f>IF(VLOOKUP(SALIDA[[#This Row],[CODIGO]],STOCKSANLUIS[],7,FALSE)=0,"PRODUCTO SIN STOCK/UBICACIÓN",VLOOKUP(SALIDA[[#This Row],[CODIGO]],STOCKSANLUIS[],7,FALSE))</f>
        <v>B/C</v>
      </c>
      <c r="I3597" s="10"/>
      <c r="J3597" t="str">
        <f>SALIDA[[#This Row],[CODIGO]]&amp;"       "&amp;SALIDA[[#This Row],[FAMILIA]]</f>
        <v>03169       CLEARWAY</v>
      </c>
      <c r="K3597">
        <f>VLOOKUP(SALIDA[[#This Row],[CODIGO]],STOCK_STARSOFT[],5,FALSE)</f>
        <v>1.2627120000000001</v>
      </c>
      <c r="L3597">
        <f>SALIDA[[#This Row],[CANTIDAD]]*SALIDA[[#This Row],[PRECIO UND]]</f>
        <v>37.881360000000001</v>
      </c>
    </row>
    <row r="3598" spans="1:12" x14ac:dyDescent="0.25">
      <c r="A3598" s="6" t="s">
        <v>485</v>
      </c>
      <c r="B3598" s="100" t="str">
        <f>VLOOKUP(SALIDA[[#This Row],[CODIGO]],STOCKSANLUIS[],2,FALSE)</f>
        <v>SOLDADURA DE PLATA HARRIS AL 0%</v>
      </c>
      <c r="C3598" s="153">
        <v>46121</v>
      </c>
      <c r="D3598">
        <v>10</v>
      </c>
      <c r="E3598">
        <f>IF(VLOOKUP(SALIDA[[#This Row],[CODIGO]],STOCKSANLUIS[],6,FALSE)=0,"PRODUCTO SIN STOCK/UBICACIÓN",VLOOKUP(SALIDA[[#This Row],[CODIGO]],STOCKSANLUIS[],6,FALSE))</f>
        <v>1</v>
      </c>
      <c r="F3598">
        <f>SALIDA[[#This Row],[CANTIDAD]]/SALIDA[[#This Row],[UND MEDIDA]]</f>
        <v>10</v>
      </c>
      <c r="G3598" t="str">
        <f>VLOOKUP(SALIDA[[#This Row],[CODIGO]],FAMILIAS[],4,FALSE)</f>
        <v>HARRIS</v>
      </c>
      <c r="H3598" s="10" t="str">
        <f>IF(VLOOKUP(SALIDA[[#This Row],[CODIGO]],STOCKSANLUIS[],7,FALSE)=0,"PRODUCTO SIN STOCK/UBICACIÓN",VLOOKUP(SALIDA[[#This Row],[CODIGO]],STOCKSANLUIS[],7,FALSE))</f>
        <v>C</v>
      </c>
      <c r="I3598" s="10"/>
      <c r="J3598" t="str">
        <f>SALIDA[[#This Row],[CODIGO]]&amp;"       "&amp;SALIDA[[#This Row],[FAMILIA]]</f>
        <v>00405       HARRIS</v>
      </c>
      <c r="K3598">
        <f>VLOOKUP(SALIDA[[#This Row],[CODIGO]],STOCK_STARSOFT[],5,FALSE)</f>
        <v>0.38343100000000002</v>
      </c>
      <c r="L3598">
        <f>SALIDA[[#This Row],[CANTIDAD]]*SALIDA[[#This Row],[PRECIO UND]]</f>
        <v>3.8343100000000003</v>
      </c>
    </row>
    <row r="3599" spans="1:12" x14ac:dyDescent="0.25">
      <c r="A3599" s="6" t="s">
        <v>3124</v>
      </c>
      <c r="B3599" s="203" t="str">
        <f>VLOOKUP(SALIDA[[#This Row],[CODIGO]],STOCKSANLUIS[],2,FALSE)</f>
        <v>MINI BOMBA DE CONDENSADO SILENCIOSA - 220 -240V - 1PH 50/60HZ - MUTE BOX - CP-MBP - EVERWELL</v>
      </c>
      <c r="C3599" s="153">
        <v>46121</v>
      </c>
      <c r="D3599">
        <v>1</v>
      </c>
      <c r="E3599">
        <f>IF(VLOOKUP(SALIDA[[#This Row],[CODIGO]],STOCKSANLUIS[],6,FALSE)=0,"PRODUCTO SIN STOCK/UBICACIÓN",VLOOKUP(SALIDA[[#This Row],[CODIGO]],STOCKSANLUIS[],6,FALSE))</f>
        <v>1</v>
      </c>
      <c r="F3599">
        <f>SALIDA[[#This Row],[CANTIDAD]]/SALIDA[[#This Row],[UND MEDIDA]]</f>
        <v>1</v>
      </c>
      <c r="G3599" t="str">
        <f>VLOOKUP(SALIDA[[#This Row],[CODIGO]],FAMILIAS[],4,FALSE)</f>
        <v>EVERWELL</v>
      </c>
      <c r="H3599" s="10" t="str">
        <f>IF(VLOOKUP(SALIDA[[#This Row],[CODIGO]],STOCKSANLUIS[],7,FALSE)=0,"PRODUCTO SIN STOCK/UBICACIÓN",VLOOKUP(SALIDA[[#This Row],[CODIGO]],STOCKSANLUIS[],7,FALSE))</f>
        <v>A</v>
      </c>
      <c r="I3599" s="10"/>
      <c r="J3599" t="str">
        <f>SALIDA[[#This Row],[CODIGO]]&amp;"       "&amp;SALIDA[[#This Row],[FAMILIA]]</f>
        <v>02518       EVERWELL</v>
      </c>
      <c r="K3599">
        <f>VLOOKUP(SALIDA[[#This Row],[CODIGO]],STOCK_STARSOFT[],5,FALSE)</f>
        <v>24.775957999999999</v>
      </c>
      <c r="L3599">
        <f>SALIDA[[#This Row],[CANTIDAD]]*SALIDA[[#This Row],[PRECIO UND]]</f>
        <v>24.775957999999999</v>
      </c>
    </row>
    <row r="3600" spans="1:12" x14ac:dyDescent="0.25">
      <c r="A3600" s="6" t="s">
        <v>19300</v>
      </c>
      <c r="B3600" s="100" t="str">
        <f>VLOOKUP(SALIDA[[#This Row],[CODIGO]],STOCKSANLUIS[],2,FALSE)</f>
        <v>CINTA ADHESIVA FOAM QTF-230E - 1/8" X 2" X 32.8´ (3MM X 50MM X 10M) - EVERFROST - HIGH QUALITY</v>
      </c>
      <c r="C3600" s="153">
        <v>46121</v>
      </c>
      <c r="D3600">
        <v>1</v>
      </c>
      <c r="E3600">
        <f>IF(VLOOKUP(SALIDA[[#This Row],[CODIGO]],STOCKSANLUIS[],6,FALSE)=0,"PRODUCTO SIN STOCK/UBICACIÓN",VLOOKUP(SALIDA[[#This Row],[CODIGO]],STOCKSANLUIS[],6,FALSE))</f>
        <v>1</v>
      </c>
      <c r="F3600">
        <f>SALIDA[[#This Row],[CANTIDAD]]/SALIDA[[#This Row],[UND MEDIDA]]</f>
        <v>1</v>
      </c>
      <c r="G3600" t="str">
        <f>VLOOKUP(SALIDA[[#This Row],[CODIGO]],FAMILIAS[],4,FALSE)</f>
        <v>EVERFROST</v>
      </c>
      <c r="H3600" s="10" t="str">
        <f>IF(VLOOKUP(SALIDA[[#This Row],[CODIGO]],STOCKSANLUIS[],7,FALSE)=0,"PRODUCTO SIN STOCK/UBICACIÓN",VLOOKUP(SALIDA[[#This Row],[CODIGO]],STOCKSANLUIS[],7,FALSE))</f>
        <v>C</v>
      </c>
      <c r="I3600" s="10"/>
      <c r="J3600" t="str">
        <f>SALIDA[[#This Row],[CODIGO]]&amp;"       "&amp;SALIDA[[#This Row],[FAMILIA]]</f>
        <v>03490       EVERFROST</v>
      </c>
      <c r="K3600">
        <f>VLOOKUP(SALIDA[[#This Row],[CODIGO]],STOCK_STARSOFT[],5,FALSE)</f>
        <v>1.3047420000000001</v>
      </c>
      <c r="L3600">
        <f>SALIDA[[#This Row],[CANTIDAD]]*SALIDA[[#This Row],[PRECIO UND]]</f>
        <v>1.3047420000000001</v>
      </c>
    </row>
    <row r="3601" spans="1:12" x14ac:dyDescent="0.25">
      <c r="A3601" s="6" t="s">
        <v>439</v>
      </c>
      <c r="B3601" s="100" t="str">
        <f>VLOOKUP(SALIDA[[#This Row],[CODIGO]],STOCKSANLUIS[],2,FALSE)</f>
        <v>ACEITE MINERAL 3G SUPER - 1 GALÓN - BVA</v>
      </c>
      <c r="C3601" s="153">
        <v>46121</v>
      </c>
      <c r="D3601">
        <v>1</v>
      </c>
      <c r="E3601">
        <f>IF(VLOOKUP(SALIDA[[#This Row],[CODIGO]],STOCKSANLUIS[],6,FALSE)=0,"PRODUCTO SIN STOCK/UBICACIÓN",VLOOKUP(SALIDA[[#This Row],[CODIGO]],STOCKSANLUIS[],6,FALSE))</f>
        <v>1</v>
      </c>
      <c r="F3601">
        <f>SALIDA[[#This Row],[CANTIDAD]]/SALIDA[[#This Row],[UND MEDIDA]]</f>
        <v>1</v>
      </c>
      <c r="G3601" t="str">
        <f>VLOOKUP(SALIDA[[#This Row],[CODIGO]],FAMILIAS[],4,FALSE)</f>
        <v>BVA</v>
      </c>
      <c r="H3601" s="10" t="str">
        <f>IF(VLOOKUP(SALIDA[[#This Row],[CODIGO]],STOCKSANLUIS[],7,FALSE)=0,"PRODUCTO SIN STOCK/UBICACIÓN",VLOOKUP(SALIDA[[#This Row],[CODIGO]],STOCKSANLUIS[],7,FALSE))</f>
        <v>C</v>
      </c>
      <c r="I3601" s="10"/>
      <c r="J3601" t="str">
        <f>SALIDA[[#This Row],[CODIGO]]&amp;"       "&amp;SALIDA[[#This Row],[FAMILIA]]</f>
        <v>00353       BVA</v>
      </c>
      <c r="K3601">
        <f>VLOOKUP(SALIDA[[#This Row],[CODIGO]],STOCK_STARSOFT[],5,FALSE)</f>
        <v>15.454063</v>
      </c>
      <c r="L3601">
        <f>SALIDA[[#This Row],[CANTIDAD]]*SALIDA[[#This Row],[PRECIO UND]]</f>
        <v>15.454063</v>
      </c>
    </row>
    <row r="3602" spans="1:12" x14ac:dyDescent="0.25">
      <c r="A3602" s="6" t="s">
        <v>3880</v>
      </c>
      <c r="B3602" s="100" t="str">
        <f>VLOOKUP(SALIDA[[#This Row],[CODIGO]],STOCKSANLUIS[],2,FALSE)</f>
        <v>GAS REFRIGERANTE R134A  X 340 GR - (TAPA CON VALVULA) - ICELOONG</v>
      </c>
      <c r="C3602" s="153">
        <v>46121</v>
      </c>
      <c r="D3602">
        <v>30</v>
      </c>
      <c r="E3602">
        <f>IF(VLOOKUP(SALIDA[[#This Row],[CODIGO]],STOCKSANLUIS[],6,FALSE)=0,"PRODUCTO SIN STOCK/UBICACIÓN",VLOOKUP(SALIDA[[#This Row],[CODIGO]],STOCKSANLUIS[],6,FALSE))</f>
        <v>1</v>
      </c>
      <c r="F3602">
        <f>SALIDA[[#This Row],[CANTIDAD]]/SALIDA[[#This Row],[UND MEDIDA]]</f>
        <v>30</v>
      </c>
      <c r="G3602" t="str">
        <f>VLOOKUP(SALIDA[[#This Row],[CODIGO]],FAMILIAS[],4,FALSE)</f>
        <v>ZHEJIANG YONGHE</v>
      </c>
      <c r="H3602" s="10" t="str">
        <f>IF(VLOOKUP(SALIDA[[#This Row],[CODIGO]],STOCKSANLUIS[],7,FALSE)=0,"PRODUCTO SIN STOCK/UBICACIÓN",VLOOKUP(SALIDA[[#This Row],[CODIGO]],STOCKSANLUIS[],7,FALSE))</f>
        <v>B</v>
      </c>
      <c r="I3602" s="10"/>
      <c r="J3602" t="str">
        <f>SALIDA[[#This Row],[CODIGO]]&amp;"       "&amp;SALIDA[[#This Row],[FAMILIA]]</f>
        <v>03343       ZHEJIANG YONGHE</v>
      </c>
      <c r="K3602">
        <f>VLOOKUP(SALIDA[[#This Row],[CODIGO]],STOCK_STARSOFT[],5,FALSE)</f>
        <v>3.1289889999999998</v>
      </c>
      <c r="L3602">
        <f>SALIDA[[#This Row],[CANTIDAD]]*SALIDA[[#This Row],[PRECIO UND]]</f>
        <v>93.869669999999999</v>
      </c>
    </row>
    <row r="3603" spans="1:12" x14ac:dyDescent="0.25">
      <c r="A3603" s="6" t="s">
        <v>3886</v>
      </c>
      <c r="B3603" s="100" t="str">
        <f>VLOOKUP(SALIDA[[#This Row],[CODIGO]],STOCKSANLUIS[],2,FALSE)</f>
        <v>MANIFOLD DIGITAL CON JUEGO DE MANGUERAS - CT-1000UM - EVERWELL</v>
      </c>
      <c r="C3603" s="153">
        <v>46122</v>
      </c>
      <c r="D3603">
        <v>1</v>
      </c>
      <c r="E3603">
        <f>IF(VLOOKUP(SALIDA[[#This Row],[CODIGO]],STOCKSANLUIS[],6,FALSE)=0,"PRODUCTO SIN STOCK/UBICACIÓN",VLOOKUP(SALIDA[[#This Row],[CODIGO]],STOCKSANLUIS[],6,FALSE))</f>
        <v>1</v>
      </c>
      <c r="F3603">
        <f>SALIDA[[#This Row],[CANTIDAD]]/SALIDA[[#This Row],[UND MEDIDA]]</f>
        <v>1</v>
      </c>
      <c r="G3603" t="str">
        <f>VLOOKUP(SALIDA[[#This Row],[CODIGO]],FAMILIAS[],4,FALSE)</f>
        <v>EVERWELL</v>
      </c>
      <c r="H3603" s="10" t="str">
        <f>IF(VLOOKUP(SALIDA[[#This Row],[CODIGO]],STOCKSANLUIS[],7,FALSE)=0,"PRODUCTO SIN STOCK/UBICACIÓN",VLOOKUP(SALIDA[[#This Row],[CODIGO]],STOCKSANLUIS[],7,FALSE))</f>
        <v>A</v>
      </c>
      <c r="I3603" s="10"/>
      <c r="J3603" t="str">
        <f>SALIDA[[#This Row],[CODIGO]]&amp;"       "&amp;SALIDA[[#This Row],[FAMILIA]]</f>
        <v>03351       EVERWELL</v>
      </c>
      <c r="K3603">
        <f>VLOOKUP(SALIDA[[#This Row],[CODIGO]],STOCK_STARSOFT[],5,FALSE)</f>
        <v>91.124628000000001</v>
      </c>
      <c r="L3603">
        <f>SALIDA[[#This Row],[CANTIDAD]]*SALIDA[[#This Row],[PRECIO UND]]</f>
        <v>91.124628000000001</v>
      </c>
    </row>
    <row r="3604" spans="1:12" x14ac:dyDescent="0.25">
      <c r="A3604" s="6" t="s">
        <v>3337</v>
      </c>
      <c r="B3604" s="100" t="str">
        <f>VLOOKUP(SALIDA[[#This Row],[CODIGO]],STOCKSANLUIS[],2,FALSE)</f>
        <v>GAS REFIGERANTE R22 -13.60 KG ICELOONG</v>
      </c>
      <c r="C3604" s="153">
        <v>46122</v>
      </c>
      <c r="D3604">
        <v>3</v>
      </c>
      <c r="E3604">
        <f>IF(VLOOKUP(SALIDA[[#This Row],[CODIGO]],STOCKSANLUIS[],6,FALSE)=0,"PRODUCTO SIN STOCK/UBICACIÓN",VLOOKUP(SALIDA[[#This Row],[CODIGO]],STOCKSANLUIS[],6,FALSE))</f>
        <v>1</v>
      </c>
      <c r="F3604">
        <f>SALIDA[[#This Row],[CANTIDAD]]/SALIDA[[#This Row],[UND MEDIDA]]</f>
        <v>3</v>
      </c>
      <c r="G3604" t="str">
        <f>VLOOKUP(SALIDA[[#This Row],[CODIGO]],FAMILIAS[],4,FALSE)</f>
        <v>ZHEJIANG YONGHE</v>
      </c>
      <c r="H3604" s="10" t="str">
        <f>IF(VLOOKUP(SALIDA[[#This Row],[CODIGO]],STOCKSANLUIS[],7,FALSE)=0,"PRODUCTO SIN STOCK/UBICACIÓN",VLOOKUP(SALIDA[[#This Row],[CODIGO]],STOCKSANLUIS[],7,FALSE))</f>
        <v>B</v>
      </c>
      <c r="I3604" s="10"/>
      <c r="J3604" t="str">
        <f>SALIDA[[#This Row],[CODIGO]]&amp;"       "&amp;SALIDA[[#This Row],[FAMILIA]]</f>
        <v>02750       ZHEJIANG YONGHE</v>
      </c>
      <c r="K3604">
        <f>VLOOKUP(SALIDA[[#This Row],[CODIGO]],STOCK_STARSOFT[],5,FALSE)</f>
        <v>33.200066</v>
      </c>
      <c r="L3604">
        <f>SALIDA[[#This Row],[CANTIDAD]]*SALIDA[[#This Row],[PRECIO UND]]</f>
        <v>99.600198000000006</v>
      </c>
    </row>
    <row r="3605" spans="1:12" x14ac:dyDescent="0.25">
      <c r="A3605" s="6" t="s">
        <v>2545</v>
      </c>
      <c r="B3605" s="100" t="str">
        <f>VLOOKUP(SALIDA[[#This Row],[CODIGO]],STOCKSANLUIS[],2,FALSE)</f>
        <v>EQUIPO DE A/A MINI SPLIT FRIO SOLO - 24000 BTU - R410A - 220V/1PH/60HZ - TEMP BLUE MADE BY CARRIER INTERAMERICA CORPORATION</v>
      </c>
      <c r="C3605" s="153">
        <v>46122</v>
      </c>
      <c r="D3605">
        <v>1</v>
      </c>
      <c r="E3605">
        <f>IF(VLOOKUP(SALIDA[[#This Row],[CODIGO]],STOCKSANLUIS[],6,FALSE)=0,"PRODUCTO SIN STOCK/UBICACIÓN",VLOOKUP(SALIDA[[#This Row],[CODIGO]],STOCKSANLUIS[],6,FALSE))</f>
        <v>1</v>
      </c>
      <c r="F3605">
        <f>SALIDA[[#This Row],[CANTIDAD]]/SALIDA[[#This Row],[UND MEDIDA]]</f>
        <v>1</v>
      </c>
      <c r="G3605" t="str">
        <f>VLOOKUP(SALIDA[[#This Row],[CODIGO]],FAMILIAS[],4,FALSE)</f>
        <v>TEMP BLUE</v>
      </c>
      <c r="H3605" s="10" t="str">
        <f>IF(VLOOKUP(SALIDA[[#This Row],[CODIGO]],STOCKSANLUIS[],7,FALSE)=0,"PRODUCTO SIN STOCK/UBICACIÓN",VLOOKUP(SALIDA[[#This Row],[CODIGO]],STOCKSANLUIS[],7,FALSE))</f>
        <v>B</v>
      </c>
      <c r="I3605" s="10"/>
      <c r="J3605" t="str">
        <f>SALIDA[[#This Row],[CODIGO]]&amp;"       "&amp;SALIDA[[#This Row],[FAMILIA]]</f>
        <v>02085       TEMP BLUE</v>
      </c>
      <c r="K3605">
        <f>VLOOKUP(SALIDA[[#This Row],[CODIGO]],STOCK_STARSOFT[],5,FALSE)</f>
        <v>299.364712</v>
      </c>
      <c r="L3605">
        <f>SALIDA[[#This Row],[CANTIDAD]]*SALIDA[[#This Row],[PRECIO UND]]</f>
        <v>299.364712</v>
      </c>
    </row>
    <row r="3606" spans="1:12" x14ac:dyDescent="0.25">
      <c r="A3606" s="6" t="s">
        <v>2926</v>
      </c>
      <c r="B3606" s="100" t="str">
        <f>VLOOKUP(SALIDA[[#This Row],[CODIGO]],STOCKSANLUIS[],2,FALSE)</f>
        <v>SOPORTE PARA CONDENSADOR DE 24BTU - F019C - EVERWELL</v>
      </c>
      <c r="C3606" s="153">
        <v>46122</v>
      </c>
      <c r="D3606">
        <v>3</v>
      </c>
      <c r="E3606">
        <f>IF(VLOOKUP(SALIDA[[#This Row],[CODIGO]],STOCKSANLUIS[],6,FALSE)=0,"PRODUCTO SIN STOCK/UBICACIÓN",VLOOKUP(SALIDA[[#This Row],[CODIGO]],STOCKSANLUIS[],6,FALSE))</f>
        <v>1</v>
      </c>
      <c r="F3606">
        <f>SALIDA[[#This Row],[CANTIDAD]]/SALIDA[[#This Row],[UND MEDIDA]]</f>
        <v>3</v>
      </c>
      <c r="G3606" t="str">
        <f>VLOOKUP(SALIDA[[#This Row],[CODIGO]],FAMILIAS[],4,FALSE)</f>
        <v>EVERWELL</v>
      </c>
      <c r="H3606" s="10" t="str">
        <f>IF(VLOOKUP(SALIDA[[#This Row],[CODIGO]],STOCKSANLUIS[],7,FALSE)=0,"PRODUCTO SIN STOCK/UBICACIÓN",VLOOKUP(SALIDA[[#This Row],[CODIGO]],STOCKSANLUIS[],7,FALSE))</f>
        <v>A</v>
      </c>
      <c r="I3606" s="10"/>
      <c r="J3606" t="str">
        <f>SALIDA[[#This Row],[CODIGO]]&amp;"       "&amp;SALIDA[[#This Row],[FAMILIA]]</f>
        <v>02391       EVERWELL</v>
      </c>
      <c r="K3606">
        <f>VLOOKUP(SALIDA[[#This Row],[CODIGO]],STOCK_STARSOFT[],5,FALSE)</f>
        <v>2.9967869999999999</v>
      </c>
      <c r="L3606">
        <f>SALIDA[[#This Row],[CANTIDAD]]*SALIDA[[#This Row],[PRECIO UND]]</f>
        <v>8.990361</v>
      </c>
    </row>
    <row r="3607" spans="1:12" x14ac:dyDescent="0.25">
      <c r="A3607" s="6" t="s">
        <v>65</v>
      </c>
      <c r="B3607" s="100" t="str">
        <f>VLOOKUP(SALIDA[[#This Row],[CODIGO]],STOCKSANLUIS[],2,FALSE)</f>
        <v xml:space="preserve">SENSOR DE TEMPERATURA NTC - SB-19 - 2.5M - FULL GAUGE </v>
      </c>
      <c r="C3607" s="153">
        <v>46122</v>
      </c>
      <c r="D3607">
        <v>2</v>
      </c>
      <c r="E3607">
        <f>IF(VLOOKUP(SALIDA[[#This Row],[CODIGO]],STOCKSANLUIS[],6,FALSE)=0,"PRODUCTO SIN STOCK/UBICACIÓN",VLOOKUP(SALIDA[[#This Row],[CODIGO]],STOCKSANLUIS[],6,FALSE))</f>
        <v>1</v>
      </c>
      <c r="F3607">
        <f>SALIDA[[#This Row],[CANTIDAD]]/SALIDA[[#This Row],[UND MEDIDA]]</f>
        <v>2</v>
      </c>
      <c r="G3607" t="str">
        <f>VLOOKUP(SALIDA[[#This Row],[CODIGO]],FAMILIAS[],4,FALSE)</f>
        <v>FULL GAUGE</v>
      </c>
      <c r="H3607" s="10" t="str">
        <f>IF(VLOOKUP(SALIDA[[#This Row],[CODIGO]],STOCKSANLUIS[],7,FALSE)=0,"PRODUCTO SIN STOCK/UBICACIÓN",VLOOKUP(SALIDA[[#This Row],[CODIGO]],STOCKSANLUIS[],7,FALSE))</f>
        <v>C</v>
      </c>
      <c r="I3607" s="10"/>
      <c r="J3607" t="str">
        <f>SALIDA[[#This Row],[CODIGO]]&amp;"       "&amp;SALIDA[[#This Row],[FAMILIA]]</f>
        <v>00033       FULL GAUGE</v>
      </c>
      <c r="K3607">
        <f>VLOOKUP(SALIDA[[#This Row],[CODIGO]],STOCK_STARSOFT[],5,FALSE)</f>
        <v>2.8372660000000001</v>
      </c>
      <c r="L3607">
        <f>SALIDA[[#This Row],[CANTIDAD]]*SALIDA[[#This Row],[PRECIO UND]]</f>
        <v>5.6745320000000001</v>
      </c>
    </row>
    <row r="3608" spans="1:12" x14ac:dyDescent="0.25">
      <c r="A3608" s="6" t="s">
        <v>3293</v>
      </c>
      <c r="B3608" s="100" t="str">
        <f>VLOOKUP(SALIDA[[#This Row],[CODIGO]],STOCKSANLUIS[],2,FALSE)</f>
        <v>VALVULA PARA AGUA HELADA FAN &amp; COIL 2 VIAS 3/4" DIAMETRO  CON ACTUADOR  220V JOHNSON CONTROLS - VLC2200GC-C</v>
      </c>
      <c r="C3608" s="153">
        <v>46122</v>
      </c>
      <c r="D3608">
        <v>11</v>
      </c>
      <c r="E3608">
        <f>IF(VLOOKUP(SALIDA[[#This Row],[CODIGO]],STOCKSANLUIS[],6,FALSE)=0,"PRODUCTO SIN STOCK/UBICACIÓN",VLOOKUP(SALIDA[[#This Row],[CODIGO]],STOCKSANLUIS[],6,FALSE))</f>
        <v>1</v>
      </c>
      <c r="F3608">
        <f>SALIDA[[#This Row],[CANTIDAD]]/SALIDA[[#This Row],[UND MEDIDA]]</f>
        <v>11</v>
      </c>
      <c r="G3608" t="str">
        <f>VLOOKUP(SALIDA[[#This Row],[CODIGO]],FAMILIAS[],4,FALSE)</f>
        <v>JOHNSON CONTROLS</v>
      </c>
      <c r="H3608" s="10" t="str">
        <f>IF(VLOOKUP(SALIDA[[#This Row],[CODIGO]],STOCKSANLUIS[],7,FALSE)=0,"PRODUCTO SIN STOCK/UBICACIÓN",VLOOKUP(SALIDA[[#This Row],[CODIGO]],STOCKSANLUIS[],7,FALSE))</f>
        <v>A</v>
      </c>
      <c r="I3608" s="10"/>
      <c r="J3608" t="str">
        <f>SALIDA[[#This Row],[CODIGO]]&amp;"       "&amp;SALIDA[[#This Row],[FAMILIA]]</f>
        <v>02714       JOHNSON CONTROLS</v>
      </c>
      <c r="K3608">
        <f>VLOOKUP(SALIDA[[#This Row],[CODIGO]],STOCK_STARSOFT[],5,FALSE)</f>
        <v>13.849964</v>
      </c>
      <c r="L3608">
        <f>SALIDA[[#This Row],[CANTIDAD]]*SALIDA[[#This Row],[PRECIO UND]]</f>
        <v>152.349604</v>
      </c>
    </row>
    <row r="3609" spans="1:12" x14ac:dyDescent="0.25">
      <c r="A3609" s="6" t="s">
        <v>2922</v>
      </c>
      <c r="B3609" s="100" t="str">
        <f>VLOOKUP(SALIDA[[#This Row],[CODIGO]],STOCKSANLUIS[],2,FALSE)</f>
        <v>CIERRE RÁPIDO G-5521 A CON LLAVE FI0 9911 - CAFF</v>
      </c>
      <c r="C3609" s="153">
        <v>46122</v>
      </c>
      <c r="D3609">
        <v>1</v>
      </c>
      <c r="E3609">
        <f>IF(VLOOKUP(SALIDA[[#This Row],[CODIGO]],STOCKSANLUIS[],6,FALSE)=0,"PRODUCTO SIN STOCK/UBICACIÓN",VLOOKUP(SALIDA[[#This Row],[CODIGO]],STOCKSANLUIS[],6,FALSE))</f>
        <v>1</v>
      </c>
      <c r="F3609">
        <f>SALIDA[[#This Row],[CANTIDAD]]/SALIDA[[#This Row],[UND MEDIDA]]</f>
        <v>1</v>
      </c>
      <c r="G3609" t="str">
        <f>VLOOKUP(SALIDA[[#This Row],[CODIGO]],FAMILIAS[],4,FALSE)</f>
        <v>CAFF</v>
      </c>
      <c r="H3609" s="10" t="str">
        <f>IF(VLOOKUP(SALIDA[[#This Row],[CODIGO]],STOCKSANLUIS[],7,FALSE)=0,"PRODUCTO SIN STOCK/UBICACIÓN",VLOOKUP(SALIDA[[#This Row],[CODIGO]],STOCKSANLUIS[],7,FALSE))</f>
        <v>A</v>
      </c>
      <c r="I3609" s="10"/>
      <c r="J3609" t="str">
        <f>SALIDA[[#This Row],[CODIGO]]&amp;"       "&amp;SALIDA[[#This Row],[FAMILIA]]</f>
        <v>02377       CAFF</v>
      </c>
      <c r="K3609">
        <f>VLOOKUP(SALIDA[[#This Row],[CODIGO]],STOCK_STARSOFT[],5,FALSE)</f>
        <v>54.235909999999997</v>
      </c>
      <c r="L3609">
        <f>SALIDA[[#This Row],[CANTIDAD]]*SALIDA[[#This Row],[PRECIO UND]]</f>
        <v>54.235909999999997</v>
      </c>
    </row>
    <row r="3610" spans="1:12" x14ac:dyDescent="0.25">
      <c r="A3610" s="6" t="s">
        <v>1199</v>
      </c>
      <c r="B3610" s="100" t="str">
        <f>VLOOKUP(SALIDA[[#This Row],[CODIGO]],STOCKSANLUIS[],2,FALSE)</f>
        <v>CONTROLADOR DE TEMPERATURA DIGITAL MT-512G - VER.02 - 115/220 VAC - FULL GAUGE</v>
      </c>
      <c r="C3610" s="153">
        <v>46122</v>
      </c>
      <c r="D3610">
        <v>4</v>
      </c>
      <c r="E3610">
        <f>IF(VLOOKUP(SALIDA[[#This Row],[CODIGO]],STOCKSANLUIS[],6,FALSE)=0,"PRODUCTO SIN STOCK/UBICACIÓN",VLOOKUP(SALIDA[[#This Row],[CODIGO]],STOCKSANLUIS[],6,FALSE))</f>
        <v>1</v>
      </c>
      <c r="F3610">
        <f>SALIDA[[#This Row],[CANTIDAD]]/SALIDA[[#This Row],[UND MEDIDA]]</f>
        <v>4</v>
      </c>
      <c r="G3610" t="str">
        <f>VLOOKUP(SALIDA[[#This Row],[CODIGO]],FAMILIAS[],4,FALSE)</f>
        <v>FULL GAUGE</v>
      </c>
      <c r="H3610" s="10" t="str">
        <f>IF(VLOOKUP(SALIDA[[#This Row],[CODIGO]],STOCKSANLUIS[],7,FALSE)=0,"PRODUCTO SIN STOCK/UBICACIÓN",VLOOKUP(SALIDA[[#This Row],[CODIGO]],STOCKSANLUIS[],7,FALSE))</f>
        <v>A</v>
      </c>
      <c r="I3610" s="10"/>
      <c r="J3610" t="str">
        <f>SALIDA[[#This Row],[CODIGO]]&amp;"       "&amp;SALIDA[[#This Row],[FAMILIA]]</f>
        <v>01276       FULL GAUGE</v>
      </c>
      <c r="K3610">
        <f>VLOOKUP(SALIDA[[#This Row],[CODIGO]],STOCK_STARSOFT[],5,FALSE)</f>
        <v>20.559538</v>
      </c>
      <c r="L3610">
        <f>SALIDA[[#This Row],[CANTIDAD]]*SALIDA[[#This Row],[PRECIO UND]]</f>
        <v>82.238151999999999</v>
      </c>
    </row>
    <row r="3611" spans="1:12" x14ac:dyDescent="0.25">
      <c r="A3611" s="6" t="s">
        <v>2431</v>
      </c>
      <c r="B3611" s="100" t="str">
        <f>VLOOKUP(SALIDA[[#This Row],[CODIGO]],STOCKSANLUIS[],2,FALSE)</f>
        <v>CONTROLADOR DIGITAL DE PRESIÓN PCT-410 EW PLUS - VER.05 - 90-220 VAC - FULL GAUGE (INCLUYE TRANSFORMADOR) - WHITE</v>
      </c>
      <c r="C3611" s="153">
        <v>46122</v>
      </c>
      <c r="D3611">
        <v>1</v>
      </c>
      <c r="E3611">
        <f>IF(VLOOKUP(SALIDA[[#This Row],[CODIGO]],STOCKSANLUIS[],6,FALSE)=0,"PRODUCTO SIN STOCK/UBICACIÓN",VLOOKUP(SALIDA[[#This Row],[CODIGO]],STOCKSANLUIS[],6,FALSE))</f>
        <v>1</v>
      </c>
      <c r="F3611">
        <f>SALIDA[[#This Row],[CANTIDAD]]/SALIDA[[#This Row],[UND MEDIDA]]</f>
        <v>1</v>
      </c>
      <c r="G3611" t="str">
        <f>VLOOKUP(SALIDA[[#This Row],[CODIGO]],FAMILIAS[],4,FALSE)</f>
        <v>FULL GAUGE</v>
      </c>
      <c r="H3611" s="10" t="str">
        <f>IF(VLOOKUP(SALIDA[[#This Row],[CODIGO]],STOCKSANLUIS[],7,FALSE)=0,"PRODUCTO SIN STOCK/UBICACIÓN",VLOOKUP(SALIDA[[#This Row],[CODIGO]],STOCKSANLUIS[],7,FALSE))</f>
        <v>C</v>
      </c>
      <c r="I3611" s="10"/>
      <c r="J3611" t="str">
        <f>SALIDA[[#This Row],[CODIGO]]&amp;"       "&amp;SALIDA[[#This Row],[FAMILIA]]</f>
        <v>02013       FULL GAUGE</v>
      </c>
      <c r="K3611">
        <f>VLOOKUP(SALIDA[[#This Row],[CODIGO]],STOCK_STARSOFT[],5,FALSE)</f>
        <v>61.461271000000004</v>
      </c>
      <c r="L3611">
        <f>SALIDA[[#This Row],[CANTIDAD]]*SALIDA[[#This Row],[PRECIO UND]]</f>
        <v>61.461271000000004</v>
      </c>
    </row>
    <row r="3612" spans="1:12" x14ac:dyDescent="0.25">
      <c r="A3612" s="6" t="s">
        <v>607</v>
      </c>
      <c r="B3612" s="100" t="str">
        <f>VLOOKUP(SALIDA[[#This Row],[CODIGO]],STOCKSANLUIS[],2,FALSE)</f>
        <v>TRANSDUCTOR DE PRESION SB-69-500A - FULL GAUGE - (PARA PCT-100-120-410)</v>
      </c>
      <c r="C3612" s="153">
        <v>46122</v>
      </c>
      <c r="D3612">
        <v>1</v>
      </c>
      <c r="E3612">
        <f>IF(VLOOKUP(SALIDA[[#This Row],[CODIGO]],STOCKSANLUIS[],6,FALSE)=0,"PRODUCTO SIN STOCK/UBICACIÓN",VLOOKUP(SALIDA[[#This Row],[CODIGO]],STOCKSANLUIS[],6,FALSE))</f>
        <v>1</v>
      </c>
      <c r="F3612">
        <f>SALIDA[[#This Row],[CANTIDAD]]/SALIDA[[#This Row],[UND MEDIDA]]</f>
        <v>1</v>
      </c>
      <c r="G3612" t="str">
        <f>VLOOKUP(SALIDA[[#This Row],[CODIGO]],FAMILIAS[],4,FALSE)</f>
        <v>FULL GAUGE</v>
      </c>
      <c r="H3612" s="10" t="str">
        <f>IF(VLOOKUP(SALIDA[[#This Row],[CODIGO]],STOCKSANLUIS[],7,FALSE)=0,"PRODUCTO SIN STOCK/UBICACIÓN",VLOOKUP(SALIDA[[#This Row],[CODIGO]],STOCKSANLUIS[],7,FALSE))</f>
        <v>A</v>
      </c>
      <c r="I3612" s="10"/>
      <c r="J3612" t="str">
        <f>SALIDA[[#This Row],[CODIGO]]&amp;"       "&amp;SALIDA[[#This Row],[FAMILIA]]</f>
        <v>00596       FULL GAUGE</v>
      </c>
      <c r="K3612">
        <f>VLOOKUP(SALIDA[[#This Row],[CODIGO]],STOCK_STARSOFT[],5,FALSE)</f>
        <v>59.845587000000002</v>
      </c>
      <c r="L3612">
        <f>SALIDA[[#This Row],[CANTIDAD]]*SALIDA[[#This Row],[PRECIO UND]]</f>
        <v>59.845587000000002</v>
      </c>
    </row>
    <row r="3613" spans="1:12" x14ac:dyDescent="0.25">
      <c r="A3613" s="6" t="s">
        <v>2022</v>
      </c>
      <c r="B3613" s="100" t="str">
        <f>VLOOKUP(SALIDA[[#This Row],[CODIGO]],STOCKSANLUIS[],2,FALSE)</f>
        <v>CONTROLADOR DE TEMPERATURA DIGITAL TC-900E POWER - VER.07 - 115/220 VAC - FULL GAUGE</v>
      </c>
      <c r="C3613" s="153">
        <v>46122</v>
      </c>
      <c r="D3613">
        <v>1</v>
      </c>
      <c r="E3613">
        <f>IF(VLOOKUP(SALIDA[[#This Row],[CODIGO]],STOCKSANLUIS[],6,FALSE)=0,"PRODUCTO SIN STOCK/UBICACIÓN",VLOOKUP(SALIDA[[#This Row],[CODIGO]],STOCKSANLUIS[],6,FALSE))</f>
        <v>1</v>
      </c>
      <c r="F3613">
        <f>SALIDA[[#This Row],[CANTIDAD]]/SALIDA[[#This Row],[UND MEDIDA]]</f>
        <v>1</v>
      </c>
      <c r="G3613" t="str">
        <f>VLOOKUP(SALIDA[[#This Row],[CODIGO]],FAMILIAS[],4,FALSE)</f>
        <v>FULL GAUGE</v>
      </c>
      <c r="H3613" s="10" t="str">
        <f>IF(VLOOKUP(SALIDA[[#This Row],[CODIGO]],STOCKSANLUIS[],7,FALSE)=0,"PRODUCTO SIN STOCK/UBICACIÓN",VLOOKUP(SALIDA[[#This Row],[CODIGO]],STOCKSANLUIS[],7,FALSE))</f>
        <v>C</v>
      </c>
      <c r="I3613" s="10"/>
      <c r="J3613" t="str">
        <f>SALIDA[[#This Row],[CODIGO]]&amp;"       "&amp;SALIDA[[#This Row],[FAMILIA]]</f>
        <v>01785       FULL GAUGE</v>
      </c>
      <c r="K3613">
        <f>VLOOKUP(SALIDA[[#This Row],[CODIGO]],STOCK_STARSOFT[],5,FALSE)</f>
        <v>18.272079000000002</v>
      </c>
      <c r="L3613">
        <f>SALIDA[[#This Row],[CANTIDAD]]*SALIDA[[#This Row],[PRECIO UND]]</f>
        <v>18.272079000000002</v>
      </c>
    </row>
    <row r="3614" spans="1:12" x14ac:dyDescent="0.25">
      <c r="A3614" s="6" t="s">
        <v>33</v>
      </c>
      <c r="B3614" s="100" t="str">
        <f>VLOOKUP(SALIDA[[#This Row],[CODIGO]],STOCKSANLUIS[],2,FALSE)</f>
        <v>CONTROLADOR DE TEMPERATURA DIGITAL MT-512E 2HP - VER.13 - 115/220 VAC - FULL GAUGE</v>
      </c>
      <c r="C3614" s="153">
        <v>46122</v>
      </c>
      <c r="D3614">
        <v>2</v>
      </c>
      <c r="E3614">
        <f>IF(VLOOKUP(SALIDA[[#This Row],[CODIGO]],STOCKSANLUIS[],6,FALSE)=0,"PRODUCTO SIN STOCK/UBICACIÓN",VLOOKUP(SALIDA[[#This Row],[CODIGO]],STOCKSANLUIS[],6,FALSE))</f>
        <v>1</v>
      </c>
      <c r="F3614">
        <f>SALIDA[[#This Row],[CANTIDAD]]/SALIDA[[#This Row],[UND MEDIDA]]</f>
        <v>2</v>
      </c>
      <c r="G3614" t="str">
        <f>VLOOKUP(SALIDA[[#This Row],[CODIGO]],FAMILIAS[],4,FALSE)</f>
        <v>FULL GAUGE</v>
      </c>
      <c r="H3614" s="10" t="str">
        <f>IF(VLOOKUP(SALIDA[[#This Row],[CODIGO]],STOCKSANLUIS[],7,FALSE)=0,"PRODUCTO SIN STOCK/UBICACIÓN",VLOOKUP(SALIDA[[#This Row],[CODIGO]],STOCKSANLUIS[],7,FALSE))</f>
        <v>C</v>
      </c>
      <c r="I3614" s="10"/>
      <c r="J3614" t="str">
        <f>SALIDA[[#This Row],[CODIGO]]&amp;"       "&amp;SALIDA[[#This Row],[FAMILIA]]</f>
        <v>00016       FULL GAUGE</v>
      </c>
      <c r="K3614">
        <f>VLOOKUP(SALIDA[[#This Row],[CODIGO]],STOCK_STARSOFT[],5,FALSE)</f>
        <v>13.318346</v>
      </c>
      <c r="L3614">
        <f>SALIDA[[#This Row],[CANTIDAD]]*SALIDA[[#This Row],[PRECIO UND]]</f>
        <v>26.636692</v>
      </c>
    </row>
    <row r="3615" spans="1:12" x14ac:dyDescent="0.25">
      <c r="A3615" s="6" t="s">
        <v>3293</v>
      </c>
      <c r="B3615" s="100" t="str">
        <f>VLOOKUP(SALIDA[[#This Row],[CODIGO]],STOCKSANLUIS[],2,FALSE)</f>
        <v>VALVULA PARA AGUA HELADA FAN &amp; COIL 2 VIAS 3/4" DIAMETRO  CON ACTUADOR  220V JOHNSON CONTROLS - VLC2200GC-C</v>
      </c>
      <c r="C3615" s="153">
        <v>46122</v>
      </c>
      <c r="D3615">
        <v>3</v>
      </c>
      <c r="E3615">
        <f>IF(VLOOKUP(SALIDA[[#This Row],[CODIGO]],STOCKSANLUIS[],6,FALSE)=0,"PRODUCTO SIN STOCK/UBICACIÓN",VLOOKUP(SALIDA[[#This Row],[CODIGO]],STOCKSANLUIS[],6,FALSE))</f>
        <v>1</v>
      </c>
      <c r="F3615">
        <f>SALIDA[[#This Row],[CANTIDAD]]/SALIDA[[#This Row],[UND MEDIDA]]</f>
        <v>3</v>
      </c>
      <c r="G3615" t="str">
        <f>VLOOKUP(SALIDA[[#This Row],[CODIGO]],FAMILIAS[],4,FALSE)</f>
        <v>JOHNSON CONTROLS</v>
      </c>
      <c r="H3615" s="10" t="str">
        <f>IF(VLOOKUP(SALIDA[[#This Row],[CODIGO]],STOCKSANLUIS[],7,FALSE)=0,"PRODUCTO SIN STOCK/UBICACIÓN",VLOOKUP(SALIDA[[#This Row],[CODIGO]],STOCKSANLUIS[],7,FALSE))</f>
        <v>A</v>
      </c>
      <c r="I3615" s="10"/>
      <c r="J3615" t="str">
        <f>SALIDA[[#This Row],[CODIGO]]&amp;"       "&amp;SALIDA[[#This Row],[FAMILIA]]</f>
        <v>02714       JOHNSON CONTROLS</v>
      </c>
      <c r="K3615">
        <f>VLOOKUP(SALIDA[[#This Row],[CODIGO]],STOCK_STARSOFT[],5,FALSE)</f>
        <v>13.849964</v>
      </c>
      <c r="L3615">
        <f>SALIDA[[#This Row],[CANTIDAD]]*SALIDA[[#This Row],[PRECIO UND]]</f>
        <v>41.549892</v>
      </c>
    </row>
    <row r="3616" spans="1:12" x14ac:dyDescent="0.25">
      <c r="A3616" s="6" t="s">
        <v>22054</v>
      </c>
      <c r="B3616" s="100" t="str">
        <f>VLOOKUP(SALIDA[[#This Row],[CODIGO]],STOCKSANLUIS[],2,FALSE)</f>
        <v xml:space="preserve">ELECTRIC ACTUATOR ORIGINAL - JOHNSON CONTROLS </v>
      </c>
      <c r="C3616" s="153">
        <v>46122</v>
      </c>
      <c r="D3616">
        <v>2</v>
      </c>
      <c r="E3616">
        <f>IF(VLOOKUP(SALIDA[[#This Row],[CODIGO]],STOCKSANLUIS[],6,FALSE)=0,"PRODUCTO SIN STOCK/UBICACIÓN",VLOOKUP(SALIDA[[#This Row],[CODIGO]],STOCKSANLUIS[],6,FALSE))</f>
        <v>1</v>
      </c>
      <c r="F3616">
        <f>SALIDA[[#This Row],[CANTIDAD]]/SALIDA[[#This Row],[UND MEDIDA]]</f>
        <v>2</v>
      </c>
      <c r="G3616" t="str">
        <f>VLOOKUP(SALIDA[[#This Row],[CODIGO]],FAMILIAS[],4,FALSE)</f>
        <v>JOHNSON CONTROLS</v>
      </c>
      <c r="H3616" s="10" t="str">
        <f>IF(VLOOKUP(SALIDA[[#This Row],[CODIGO]],STOCKSANLUIS[],7,FALSE)=0,"PRODUCTO SIN STOCK/UBICACIÓN",VLOOKUP(SALIDA[[#This Row],[CODIGO]],STOCKSANLUIS[],7,FALSE))</f>
        <v>A</v>
      </c>
      <c r="I3616" s="10"/>
      <c r="J3616" t="str">
        <f>SALIDA[[#This Row],[CODIGO]]&amp;"       "&amp;SALIDA[[#This Row],[FAMILIA]]</f>
        <v>03545       JOHNSON CONTROLS</v>
      </c>
      <c r="K3616">
        <f>VLOOKUP(SALIDA[[#This Row],[CODIGO]],STOCK_STARSOFT[],5,FALSE)</f>
        <v>10.095546000000001</v>
      </c>
      <c r="L3616">
        <f>SALIDA[[#This Row],[CANTIDAD]]*SALIDA[[#This Row],[PRECIO UND]]</f>
        <v>20.191092000000001</v>
      </c>
    </row>
    <row r="3617" spans="1:12" x14ac:dyDescent="0.25">
      <c r="A3617" s="6" t="s">
        <v>3124</v>
      </c>
      <c r="B3617" s="100" t="str">
        <f>VLOOKUP(SALIDA[[#This Row],[CODIGO]],STOCKSANLUIS[],2,FALSE)</f>
        <v>MINI BOMBA DE CONDENSADO SILENCIOSA - 220 -240V - 1PH 50/60HZ - MUTE BOX - CP-MBP - EVERWELL</v>
      </c>
      <c r="C3617" s="153">
        <v>46122</v>
      </c>
      <c r="D3617">
        <v>6</v>
      </c>
      <c r="E3617">
        <f>IF(VLOOKUP(SALIDA[[#This Row],[CODIGO]],STOCKSANLUIS[],6,FALSE)=0,"PRODUCTO SIN STOCK/UBICACIÓN",VLOOKUP(SALIDA[[#This Row],[CODIGO]],STOCKSANLUIS[],6,FALSE))</f>
        <v>1</v>
      </c>
      <c r="F3617">
        <f>SALIDA[[#This Row],[CANTIDAD]]/SALIDA[[#This Row],[UND MEDIDA]]</f>
        <v>6</v>
      </c>
      <c r="G3617" t="str">
        <f>VLOOKUP(SALIDA[[#This Row],[CODIGO]],FAMILIAS[],4,FALSE)</f>
        <v>EVERWELL</v>
      </c>
      <c r="H3617" s="10" t="str">
        <f>IF(VLOOKUP(SALIDA[[#This Row],[CODIGO]],STOCKSANLUIS[],7,FALSE)=0,"PRODUCTO SIN STOCK/UBICACIÓN",VLOOKUP(SALIDA[[#This Row],[CODIGO]],STOCKSANLUIS[],7,FALSE))</f>
        <v>A</v>
      </c>
      <c r="I3617" s="10"/>
      <c r="J3617" t="str">
        <f>SALIDA[[#This Row],[CODIGO]]&amp;"       "&amp;SALIDA[[#This Row],[FAMILIA]]</f>
        <v>02518       EVERWELL</v>
      </c>
      <c r="K3617">
        <f>VLOOKUP(SALIDA[[#This Row],[CODIGO]],STOCK_STARSOFT[],5,FALSE)</f>
        <v>24.775957999999999</v>
      </c>
      <c r="L3617">
        <f>SALIDA[[#This Row],[CANTIDAD]]*SALIDA[[#This Row],[PRECIO UND]]</f>
        <v>148.65574799999999</v>
      </c>
    </row>
    <row r="3618" spans="1:12" x14ac:dyDescent="0.25">
      <c r="A3618" s="6" t="s">
        <v>147</v>
      </c>
      <c r="B3618" s="100" t="str">
        <f>VLOOKUP(SALIDA[[#This Row],[CODIGO]],STOCKSANLUIS[],2,FALSE)</f>
        <v>ELEMENTO TERMOSTATICO DANFOSS TES-5 COD 067B3342</v>
      </c>
      <c r="C3618" s="153">
        <v>46122</v>
      </c>
      <c r="D3618">
        <v>1</v>
      </c>
      <c r="E3618">
        <f>IF(VLOOKUP(SALIDA[[#This Row],[CODIGO]],STOCKSANLUIS[],6,FALSE)=0,"PRODUCTO SIN STOCK/UBICACIÓN",VLOOKUP(SALIDA[[#This Row],[CODIGO]],STOCKSANLUIS[],6,FALSE))</f>
        <v>1</v>
      </c>
      <c r="F3618">
        <f>SALIDA[[#This Row],[CANTIDAD]]/SALIDA[[#This Row],[UND MEDIDA]]</f>
        <v>1</v>
      </c>
      <c r="G3618" t="str">
        <f>VLOOKUP(SALIDA[[#This Row],[CODIGO]],FAMILIAS[],4,FALSE)</f>
        <v>DANFOSS</v>
      </c>
      <c r="H3618" s="10" t="str">
        <f>IF(VLOOKUP(SALIDA[[#This Row],[CODIGO]],STOCKSANLUIS[],7,FALSE)=0,"PRODUCTO SIN STOCK/UBICACIÓN",VLOOKUP(SALIDA[[#This Row],[CODIGO]],STOCKSANLUIS[],7,FALSE))</f>
        <v>A</v>
      </c>
      <c r="I3618" s="10"/>
      <c r="J3618" t="str">
        <f>SALIDA[[#This Row],[CODIGO]]&amp;"       "&amp;SALIDA[[#This Row],[FAMILIA]]</f>
        <v>00091       DANFOSS</v>
      </c>
      <c r="K3618">
        <f>VLOOKUP(SALIDA[[#This Row],[CODIGO]],STOCK_STARSOFT[],5,FALSE)</f>
        <v>54.440705999999999</v>
      </c>
      <c r="L3618">
        <f>SALIDA[[#This Row],[CANTIDAD]]*SALIDA[[#This Row],[PRECIO UND]]</f>
        <v>54.440705999999999</v>
      </c>
    </row>
    <row r="3619" spans="1:12" x14ac:dyDescent="0.25">
      <c r="A3619" s="6" t="s">
        <v>3259</v>
      </c>
      <c r="B3619" s="100" t="str">
        <f>VLOOKUP(SALIDA[[#This Row],[CODIGO]],STOCKSANLUIS[],2,FALSE)</f>
        <v>ORIFICIO #3 PARA TE5 - 067B2791 R22, R134, R404, R407C,R507 - DANFOSS</v>
      </c>
      <c r="C3619" s="153">
        <v>46122</v>
      </c>
      <c r="D3619">
        <v>1</v>
      </c>
      <c r="E3619">
        <f>IF(VLOOKUP(SALIDA[[#This Row],[CODIGO]],STOCKSANLUIS[],6,FALSE)=0,"PRODUCTO SIN STOCK/UBICACIÓN",VLOOKUP(SALIDA[[#This Row],[CODIGO]],STOCKSANLUIS[],6,FALSE))</f>
        <v>1</v>
      </c>
      <c r="F3619">
        <f>SALIDA[[#This Row],[CANTIDAD]]/SALIDA[[#This Row],[UND MEDIDA]]</f>
        <v>1</v>
      </c>
      <c r="G3619" t="str">
        <f>VLOOKUP(SALIDA[[#This Row],[CODIGO]],FAMILIAS[],4,FALSE)</f>
        <v>DANFOSS</v>
      </c>
      <c r="H3619" s="10" t="str">
        <f>IF(VLOOKUP(SALIDA[[#This Row],[CODIGO]],STOCKSANLUIS[],7,FALSE)=0,"PRODUCTO SIN STOCK/UBICACIÓN",VLOOKUP(SALIDA[[#This Row],[CODIGO]],STOCKSANLUIS[],7,FALSE))</f>
        <v>A</v>
      </c>
      <c r="I3619" s="10"/>
      <c r="J3619" t="str">
        <f>SALIDA[[#This Row],[CODIGO]]&amp;"       "&amp;SALIDA[[#This Row],[FAMILIA]]</f>
        <v>02671       DANFOSS</v>
      </c>
      <c r="K3619">
        <f>VLOOKUP(SALIDA[[#This Row],[CODIGO]],STOCK_STARSOFT[],5,FALSE)</f>
        <v>17.421330999999999</v>
      </c>
      <c r="L3619">
        <f>SALIDA[[#This Row],[CANTIDAD]]*SALIDA[[#This Row],[PRECIO UND]]</f>
        <v>17.421330999999999</v>
      </c>
    </row>
    <row r="3620" spans="1:12" x14ac:dyDescent="0.25">
      <c r="A3620" s="6" t="s">
        <v>653</v>
      </c>
      <c r="B3620" s="100" t="str">
        <f>VLOOKUP(SALIDA[[#This Row],[CODIGO]],STOCKSANLUIS[],2,FALSE)</f>
        <v>CUERPO DE VALVULA EXPANSION DANFOSS TE-5 1/2" X 5/8" SOLD. COD 067B4009</v>
      </c>
      <c r="C3620" s="153">
        <v>46122</v>
      </c>
      <c r="D3620">
        <v>1</v>
      </c>
      <c r="E3620">
        <f>IF(VLOOKUP(SALIDA[[#This Row],[CODIGO]],STOCKSANLUIS[],6,FALSE)=0,"PRODUCTO SIN STOCK/UBICACIÓN",VLOOKUP(SALIDA[[#This Row],[CODIGO]],STOCKSANLUIS[],6,FALSE))</f>
        <v>1</v>
      </c>
      <c r="F3620">
        <f>SALIDA[[#This Row],[CANTIDAD]]/SALIDA[[#This Row],[UND MEDIDA]]</f>
        <v>1</v>
      </c>
      <c r="G3620" t="str">
        <f>VLOOKUP(SALIDA[[#This Row],[CODIGO]],FAMILIAS[],4,FALSE)</f>
        <v>DANFOSS</v>
      </c>
      <c r="H3620" s="10" t="str">
        <f>IF(VLOOKUP(SALIDA[[#This Row],[CODIGO]],STOCKSANLUIS[],7,FALSE)=0,"PRODUCTO SIN STOCK/UBICACIÓN",VLOOKUP(SALIDA[[#This Row],[CODIGO]],STOCKSANLUIS[],7,FALSE))</f>
        <v>A</v>
      </c>
      <c r="I3620" s="10"/>
      <c r="J3620" t="str">
        <f>SALIDA[[#This Row],[CODIGO]]&amp;"       "&amp;SALIDA[[#This Row],[FAMILIA]]</f>
        <v>00718       DANFOSS</v>
      </c>
      <c r="K3620">
        <f>VLOOKUP(SALIDA[[#This Row],[CODIGO]],STOCK_STARSOFT[],5,FALSE)</f>
        <v>10.87224</v>
      </c>
      <c r="L3620">
        <f>SALIDA[[#This Row],[CANTIDAD]]*SALIDA[[#This Row],[PRECIO UND]]</f>
        <v>10.87224</v>
      </c>
    </row>
    <row r="3621" spans="1:12" x14ac:dyDescent="0.25">
      <c r="A3621" s="6" t="s">
        <v>3501</v>
      </c>
      <c r="B3621" s="100" t="str">
        <f>VLOOKUP(SALIDA[[#This Row],[CODIGO]],STOCKSANLUIS[],2,FALSE)</f>
        <v>BOBINA PARA VÁLVULA SOLENOIDE 220V/60 HZ 10W MQ-A0322G-000001</v>
      </c>
      <c r="C3621" s="153">
        <v>46122</v>
      </c>
      <c r="D3621">
        <v>1</v>
      </c>
      <c r="E3621">
        <f>IF(VLOOKUP(SALIDA[[#This Row],[CODIGO]],STOCKSANLUIS[],6,FALSE)=0,"PRODUCTO SIN STOCK/UBICACIÓN",VLOOKUP(SALIDA[[#This Row],[CODIGO]],STOCKSANLUIS[],6,FALSE))</f>
        <v>1</v>
      </c>
      <c r="F3621">
        <f>SALIDA[[#This Row],[CANTIDAD]]/SALIDA[[#This Row],[UND MEDIDA]]</f>
        <v>1</v>
      </c>
      <c r="G3621" t="str">
        <f>VLOOKUP(SALIDA[[#This Row],[CODIGO]],FAMILIAS[],4,FALSE)</f>
        <v>SANHUA</v>
      </c>
      <c r="H3621" s="10" t="str">
        <f>IF(VLOOKUP(SALIDA[[#This Row],[CODIGO]],STOCKSANLUIS[],7,FALSE)=0,"PRODUCTO SIN STOCK/UBICACIÓN",VLOOKUP(SALIDA[[#This Row],[CODIGO]],STOCKSANLUIS[],7,FALSE))</f>
        <v>A</v>
      </c>
      <c r="I3621" s="10"/>
      <c r="J3621" t="str">
        <f>SALIDA[[#This Row],[CODIGO]]&amp;"       "&amp;SALIDA[[#This Row],[FAMILIA]]</f>
        <v>02915       SANHUA</v>
      </c>
      <c r="K3621">
        <f>VLOOKUP(SALIDA[[#This Row],[CODIGO]],STOCK_STARSOFT[],5,FALSE)</f>
        <v>13.770003000000001</v>
      </c>
      <c r="L3621">
        <f>SALIDA[[#This Row],[CANTIDAD]]*SALIDA[[#This Row],[PRECIO UND]]</f>
        <v>13.770003000000001</v>
      </c>
    </row>
    <row r="3622" spans="1:12" x14ac:dyDescent="0.25">
      <c r="A3622" s="6" t="s">
        <v>3880</v>
      </c>
      <c r="B3622" s="203" t="str">
        <f>VLOOKUP(SALIDA[[#This Row],[CODIGO]],STOCKSANLUIS[],2,FALSE)</f>
        <v>GAS REFRIGERANTE R134A  X 340 GR - (TAPA CON VALVULA) - ICELOONG</v>
      </c>
      <c r="C3622" s="153">
        <v>46122</v>
      </c>
      <c r="D3622">
        <v>30</v>
      </c>
      <c r="E3622">
        <f>IF(VLOOKUP(SALIDA[[#This Row],[CODIGO]],STOCKSANLUIS[],6,FALSE)=0,"PRODUCTO SIN STOCK/UBICACIÓN",VLOOKUP(SALIDA[[#This Row],[CODIGO]],STOCKSANLUIS[],6,FALSE))</f>
        <v>1</v>
      </c>
      <c r="F3622">
        <f>SALIDA[[#This Row],[CANTIDAD]]/SALIDA[[#This Row],[UND MEDIDA]]</f>
        <v>30</v>
      </c>
      <c r="G3622" t="str">
        <f>VLOOKUP(SALIDA[[#This Row],[CODIGO]],FAMILIAS[],4,FALSE)</f>
        <v>ZHEJIANG YONGHE</v>
      </c>
      <c r="H3622" s="10" t="str">
        <f>IF(VLOOKUP(SALIDA[[#This Row],[CODIGO]],STOCKSANLUIS[],7,FALSE)=0,"PRODUCTO SIN STOCK/UBICACIÓN",VLOOKUP(SALIDA[[#This Row],[CODIGO]],STOCKSANLUIS[],7,FALSE))</f>
        <v>B</v>
      </c>
      <c r="I3622" s="10"/>
      <c r="J3622" t="str">
        <f>SALIDA[[#This Row],[CODIGO]]&amp;"       "&amp;SALIDA[[#This Row],[FAMILIA]]</f>
        <v>03343       ZHEJIANG YONGHE</v>
      </c>
      <c r="K3622">
        <f>VLOOKUP(SALIDA[[#This Row],[CODIGO]],STOCK_STARSOFT[],5,FALSE)</f>
        <v>3.1289889999999998</v>
      </c>
      <c r="L3622">
        <f>SALIDA[[#This Row],[CANTIDAD]]*SALIDA[[#This Row],[PRECIO UND]]</f>
        <v>93.869669999999999</v>
      </c>
    </row>
    <row r="3623" spans="1:12" x14ac:dyDescent="0.25">
      <c r="A3623" s="6" t="s">
        <v>3507</v>
      </c>
      <c r="B3623" s="100" t="str">
        <f>VLOOKUP(SALIDA[[#This Row],[CODIGO]],STOCKSANLUIS[],2,FALSE)</f>
        <v>CUERPO DE VÁLVULA SOLENOIDE SOLDABLE 5/8" MDF-A03-10H004</v>
      </c>
      <c r="C3623" s="153">
        <v>46122</v>
      </c>
      <c r="D3623">
        <v>1</v>
      </c>
      <c r="E3623">
        <f>IF(VLOOKUP(SALIDA[[#This Row],[CODIGO]],STOCKSANLUIS[],6,FALSE)=0,"PRODUCTO SIN STOCK/UBICACIÓN",VLOOKUP(SALIDA[[#This Row],[CODIGO]],STOCKSANLUIS[],6,FALSE))</f>
        <v>1</v>
      </c>
      <c r="F3623">
        <f>SALIDA[[#This Row],[CANTIDAD]]/SALIDA[[#This Row],[UND MEDIDA]]</f>
        <v>1</v>
      </c>
      <c r="G3623" t="str">
        <f>VLOOKUP(SALIDA[[#This Row],[CODIGO]],FAMILIAS[],4,FALSE)</f>
        <v>SANHUA</v>
      </c>
      <c r="H3623" s="10" t="str">
        <f>IF(VLOOKUP(SALIDA[[#This Row],[CODIGO]],STOCKSANLUIS[],7,FALSE)=0,"PRODUCTO SIN STOCK/UBICACIÓN",VLOOKUP(SALIDA[[#This Row],[CODIGO]],STOCKSANLUIS[],7,FALSE))</f>
        <v>A</v>
      </c>
      <c r="I3623" s="10"/>
      <c r="J3623" t="str">
        <f>SALIDA[[#This Row],[CODIGO]]&amp;"       "&amp;SALIDA[[#This Row],[FAMILIA]]</f>
        <v>02918       SANHUA</v>
      </c>
      <c r="K3623">
        <f>VLOOKUP(SALIDA[[#This Row],[CODIGO]],STOCK_STARSOFT[],5,FALSE)</f>
        <v>40.870525999999998</v>
      </c>
      <c r="L3623">
        <f>SALIDA[[#This Row],[CANTIDAD]]*SALIDA[[#This Row],[PRECIO UND]]</f>
        <v>40.870525999999998</v>
      </c>
    </row>
    <row r="3624" spans="1:12" x14ac:dyDescent="0.25">
      <c r="A3624" s="6" t="s">
        <v>231</v>
      </c>
      <c r="B3624" s="100" t="str">
        <f>VLOOKUP(SALIDA[[#This Row],[CODIGO]],STOCKSANLUIS[],2,FALSE)</f>
        <v>VALVULA DE EXPANSION DANFOSS TEX 2 - S/ORIFICIO COD. 068Z3209</v>
      </c>
      <c r="C3624" s="153">
        <v>46122</v>
      </c>
      <c r="D3624">
        <v>2</v>
      </c>
      <c r="E3624">
        <f>IF(VLOOKUP(SALIDA[[#This Row],[CODIGO]],STOCKSANLUIS[],6,FALSE)=0,"PRODUCTO SIN STOCK/UBICACIÓN",VLOOKUP(SALIDA[[#This Row],[CODIGO]],STOCKSANLUIS[],6,FALSE))</f>
        <v>1</v>
      </c>
      <c r="F3624">
        <f>SALIDA[[#This Row],[CANTIDAD]]/SALIDA[[#This Row],[UND MEDIDA]]</f>
        <v>2</v>
      </c>
      <c r="G3624" t="str">
        <f>VLOOKUP(SALIDA[[#This Row],[CODIGO]],FAMILIAS[],4,FALSE)</f>
        <v>DANFOSS</v>
      </c>
      <c r="H3624" s="10" t="str">
        <f>IF(VLOOKUP(SALIDA[[#This Row],[CODIGO]],STOCKSANLUIS[],7,FALSE)=0,"PRODUCTO SIN STOCK/UBICACIÓN",VLOOKUP(SALIDA[[#This Row],[CODIGO]],STOCKSANLUIS[],7,FALSE))</f>
        <v>A</v>
      </c>
      <c r="I3624" s="10"/>
      <c r="J3624" t="str">
        <f>SALIDA[[#This Row],[CODIGO]]&amp;"       "&amp;SALIDA[[#This Row],[FAMILIA]]</f>
        <v>00163       DANFOSS</v>
      </c>
      <c r="K3624">
        <f>VLOOKUP(SALIDA[[#This Row],[CODIGO]],STOCK_STARSOFT[],5,FALSE)</f>
        <v>26.959129999999998</v>
      </c>
      <c r="L3624">
        <f>SALIDA[[#This Row],[CANTIDAD]]*SALIDA[[#This Row],[PRECIO UND]]</f>
        <v>53.918259999999997</v>
      </c>
    </row>
    <row r="3625" spans="1:12" x14ac:dyDescent="0.25">
      <c r="A3625" s="6" t="s">
        <v>177</v>
      </c>
      <c r="B3625" s="100" t="str">
        <f>VLOOKUP(SALIDA[[#This Row],[CODIGO]],STOCKSANLUIS[],2,FALSE)</f>
        <v>ORIFICIO N-6 PARA TEX2 - TES2 - TEN2 - 068-2009</v>
      </c>
      <c r="C3625" s="153">
        <v>46122</v>
      </c>
      <c r="D3625">
        <v>2</v>
      </c>
      <c r="E3625">
        <f>IF(VLOOKUP(SALIDA[[#This Row],[CODIGO]],STOCKSANLUIS[],6,FALSE)=0,"PRODUCTO SIN STOCK/UBICACIÓN",VLOOKUP(SALIDA[[#This Row],[CODIGO]],STOCKSANLUIS[],6,FALSE))</f>
        <v>1</v>
      </c>
      <c r="F3625">
        <f>SALIDA[[#This Row],[CANTIDAD]]/SALIDA[[#This Row],[UND MEDIDA]]</f>
        <v>2</v>
      </c>
      <c r="G3625" t="str">
        <f>VLOOKUP(SALIDA[[#This Row],[CODIGO]],FAMILIAS[],4,FALSE)</f>
        <v>DANFOSS</v>
      </c>
      <c r="H3625" s="10" t="str">
        <f>IF(VLOOKUP(SALIDA[[#This Row],[CODIGO]],STOCKSANLUIS[],7,FALSE)=0,"PRODUCTO SIN STOCK/UBICACIÓN",VLOOKUP(SALIDA[[#This Row],[CODIGO]],STOCKSANLUIS[],7,FALSE))</f>
        <v>A</v>
      </c>
      <c r="I3625" s="10"/>
      <c r="J3625" t="str">
        <f>SALIDA[[#This Row],[CODIGO]]&amp;"       "&amp;SALIDA[[#This Row],[FAMILIA]]</f>
        <v>00124       DANFOSS</v>
      </c>
      <c r="K3625">
        <f>VLOOKUP(SALIDA[[#This Row],[CODIGO]],STOCK_STARSOFT[],5,FALSE)</f>
        <v>5.3751499999999997</v>
      </c>
      <c r="L3625">
        <f>SALIDA[[#This Row],[CANTIDAD]]*SALIDA[[#This Row],[PRECIO UND]]</f>
        <v>10.750299999999999</v>
      </c>
    </row>
    <row r="3626" spans="1:12" x14ac:dyDescent="0.25">
      <c r="A3626" s="6" t="s">
        <v>231</v>
      </c>
      <c r="B3626" s="100" t="str">
        <f>VLOOKUP(SALIDA[[#This Row],[CODIGO]],STOCKSANLUIS[],2,FALSE)</f>
        <v>VALVULA DE EXPANSION DANFOSS TEX 2 - S/ORIFICIO COD. 068Z3209</v>
      </c>
      <c r="C3626" s="153">
        <v>46122</v>
      </c>
      <c r="D3626">
        <v>1</v>
      </c>
      <c r="E3626">
        <f>IF(VLOOKUP(SALIDA[[#This Row],[CODIGO]],STOCKSANLUIS[],6,FALSE)=0,"PRODUCTO SIN STOCK/UBICACIÓN",VLOOKUP(SALIDA[[#This Row],[CODIGO]],STOCKSANLUIS[],6,FALSE))</f>
        <v>1</v>
      </c>
      <c r="F3626">
        <f>SALIDA[[#This Row],[CANTIDAD]]/SALIDA[[#This Row],[UND MEDIDA]]</f>
        <v>1</v>
      </c>
      <c r="G3626" t="str">
        <f>VLOOKUP(SALIDA[[#This Row],[CODIGO]],FAMILIAS[],4,FALSE)</f>
        <v>DANFOSS</v>
      </c>
      <c r="H3626" s="10" t="str">
        <f>IF(VLOOKUP(SALIDA[[#This Row],[CODIGO]],STOCKSANLUIS[],7,FALSE)=0,"PRODUCTO SIN STOCK/UBICACIÓN",VLOOKUP(SALIDA[[#This Row],[CODIGO]],STOCKSANLUIS[],7,FALSE))</f>
        <v>A</v>
      </c>
      <c r="I3626" s="10"/>
      <c r="J3626" t="str">
        <f>SALIDA[[#This Row],[CODIGO]]&amp;"       "&amp;SALIDA[[#This Row],[FAMILIA]]</f>
        <v>00163       DANFOSS</v>
      </c>
      <c r="K3626">
        <f>VLOOKUP(SALIDA[[#This Row],[CODIGO]],STOCK_STARSOFT[],5,FALSE)</f>
        <v>26.959129999999998</v>
      </c>
      <c r="L3626">
        <f>SALIDA[[#This Row],[CANTIDAD]]*SALIDA[[#This Row],[PRECIO UND]]</f>
        <v>26.959129999999998</v>
      </c>
    </row>
    <row r="3627" spans="1:12" x14ac:dyDescent="0.25">
      <c r="A3627" s="6" t="s">
        <v>3719</v>
      </c>
      <c r="B3627" s="100" t="str">
        <f>VLOOKUP(SALIDA[[#This Row],[CODIGO]],STOCKSANLUIS[],2,FALSE)</f>
        <v>MOTOVENTILADOR AXIAL EBM S4E450 - 450MM - 220V MONOFÁSICO - 4 POLOS, CON REJILLA - FLUJO V   </v>
      </c>
      <c r="C3627" s="153">
        <v>46123</v>
      </c>
      <c r="D3627">
        <v>1</v>
      </c>
      <c r="E3627">
        <f>IF(VLOOKUP(SALIDA[[#This Row],[CODIGO]],STOCKSANLUIS[],6,FALSE)=0,"PRODUCTO SIN STOCK/UBICACIÓN",VLOOKUP(SALIDA[[#This Row],[CODIGO]],STOCKSANLUIS[],6,FALSE))</f>
        <v>1</v>
      </c>
      <c r="F3627">
        <f>SALIDA[[#This Row],[CANTIDAD]]/SALIDA[[#This Row],[UND MEDIDA]]</f>
        <v>1</v>
      </c>
      <c r="G3627" t="str">
        <f>VLOOKUP(SALIDA[[#This Row],[CODIGO]],FAMILIAS[],4,FALSE)</f>
        <v>EBM</v>
      </c>
      <c r="H3627" s="10" t="str">
        <f>IF(VLOOKUP(SALIDA[[#This Row],[CODIGO]],STOCKSANLUIS[],7,FALSE)=0,"PRODUCTO SIN STOCK/UBICACIÓN",VLOOKUP(SALIDA[[#This Row],[CODIGO]],STOCKSANLUIS[],7,FALSE))</f>
        <v>C</v>
      </c>
      <c r="I3627" s="10"/>
      <c r="J3627" t="str">
        <f>SALIDA[[#This Row],[CODIGO]]&amp;"       "&amp;SALIDA[[#This Row],[FAMILIA]]</f>
        <v>03104       EBM</v>
      </c>
      <c r="K3627">
        <f>VLOOKUP(SALIDA[[#This Row],[CODIGO]],STOCK_STARSOFT[],5,FALSE)</f>
        <v>154.94905600000001</v>
      </c>
      <c r="L3627">
        <f>SALIDA[[#This Row],[CANTIDAD]]*SALIDA[[#This Row],[PRECIO UND]]</f>
        <v>154.94905600000001</v>
      </c>
    </row>
    <row r="3628" spans="1:12" x14ac:dyDescent="0.25">
      <c r="A3628" s="6" t="s">
        <v>3060</v>
      </c>
      <c r="B3628" s="100" t="str">
        <f>VLOOKUP(SALIDA[[#This Row],[CODIGO]],STOCKSANLUIS[],2,FALSE)</f>
        <v>CODO DE COBRE 90° - 1 3/8" SOLDABLE - 107C-138 - EVERWELL</v>
      </c>
      <c r="C3628" s="153">
        <v>46123</v>
      </c>
      <c r="D3628">
        <v>2</v>
      </c>
      <c r="E3628">
        <f>IF(VLOOKUP(SALIDA[[#This Row],[CODIGO]],STOCKSANLUIS[],6,FALSE)=0,"PRODUCTO SIN STOCK/UBICACIÓN",VLOOKUP(SALIDA[[#This Row],[CODIGO]],STOCKSANLUIS[],6,FALSE))</f>
        <v>1</v>
      </c>
      <c r="F3628">
        <f>SALIDA[[#This Row],[CANTIDAD]]/SALIDA[[#This Row],[UND MEDIDA]]</f>
        <v>2</v>
      </c>
      <c r="G3628" t="str">
        <f>VLOOKUP(SALIDA[[#This Row],[CODIGO]],FAMILIAS[],4,FALSE)</f>
        <v>EVERWELL</v>
      </c>
      <c r="H3628" s="10" t="str">
        <f>IF(VLOOKUP(SALIDA[[#This Row],[CODIGO]],STOCKSANLUIS[],7,FALSE)=0,"PRODUCTO SIN STOCK/UBICACIÓN",VLOOKUP(SALIDA[[#This Row],[CODIGO]],STOCKSANLUIS[],7,FALSE))</f>
        <v>C</v>
      </c>
      <c r="I3628" s="10"/>
      <c r="J3628" t="str">
        <f>SALIDA[[#This Row],[CODIGO]]&amp;"       "&amp;SALIDA[[#This Row],[FAMILIA]]</f>
        <v>02462       EVERWELL</v>
      </c>
      <c r="K3628">
        <f>VLOOKUP(SALIDA[[#This Row],[CODIGO]],STOCK_STARSOFT[],5,FALSE)</f>
        <v>1.9122209999999999</v>
      </c>
      <c r="L3628">
        <f>SALIDA[[#This Row],[CANTIDAD]]*SALIDA[[#This Row],[PRECIO UND]]</f>
        <v>3.8244419999999999</v>
      </c>
    </row>
    <row r="3629" spans="1:12" x14ac:dyDescent="0.25">
      <c r="A3629" s="6" t="s">
        <v>1998</v>
      </c>
      <c r="B3629" s="100" t="str">
        <f>VLOOKUP(SALIDA[[#This Row],[CODIGO]],STOCKSANLUIS[],2,FALSE)</f>
        <v>CAPACITOR DE 55 MFD X 370 - 440 VAC - 55-4D - QUALITY</v>
      </c>
      <c r="C3629" s="153">
        <v>46123</v>
      </c>
      <c r="D3629">
        <v>2</v>
      </c>
      <c r="E3629">
        <f>IF(VLOOKUP(SALIDA[[#This Row],[CODIGO]],STOCKSANLUIS[],6,FALSE)=0,"PRODUCTO SIN STOCK/UBICACIÓN",VLOOKUP(SALIDA[[#This Row],[CODIGO]],STOCKSANLUIS[],6,FALSE))</f>
        <v>1</v>
      </c>
      <c r="F3629">
        <f>SALIDA[[#This Row],[CANTIDAD]]/SALIDA[[#This Row],[UND MEDIDA]]</f>
        <v>2</v>
      </c>
      <c r="G3629" t="str">
        <f>VLOOKUP(SALIDA[[#This Row],[CODIGO]],FAMILIAS[],4,FALSE)</f>
        <v>QUALITY</v>
      </c>
      <c r="H3629" s="10" t="str">
        <f>IF(VLOOKUP(SALIDA[[#This Row],[CODIGO]],STOCKSANLUIS[],7,FALSE)=0,"PRODUCTO SIN STOCK/UBICACIÓN",VLOOKUP(SALIDA[[#This Row],[CODIGO]],STOCKSANLUIS[],7,FALSE))</f>
        <v>A</v>
      </c>
      <c r="I3629" s="10" t="s">
        <v>19536</v>
      </c>
      <c r="J3629" t="str">
        <f>SALIDA[[#This Row],[CODIGO]]&amp;"       "&amp;SALIDA[[#This Row],[FAMILIA]]</f>
        <v>01771       QUALITY</v>
      </c>
      <c r="K3629">
        <f>VLOOKUP(SALIDA[[#This Row],[CODIGO]],STOCK_STARSOFT[],5,FALSE)</f>
        <v>2.5798779999999999</v>
      </c>
      <c r="L3629">
        <f>SALIDA[[#This Row],[CANTIDAD]]*SALIDA[[#This Row],[PRECIO UND]]</f>
        <v>5.1597559999999998</v>
      </c>
    </row>
    <row r="3630" spans="1:12" x14ac:dyDescent="0.25">
      <c r="A3630" s="6" t="s">
        <v>22052</v>
      </c>
      <c r="B3630" s="100" t="str">
        <f>VLOOKUP(SALIDA[[#This Row],[CODIGO]],STOCKSANLUIS[],2,FALSE)</f>
        <v>BOMBA DE CONDENSADO STAR COLD  DE 230V-1F-60HZ TANQUE BAJO (INCLUYE MANGUERA) SI-1805</v>
      </c>
      <c r="C3630" s="153">
        <v>46123</v>
      </c>
      <c r="D3630">
        <v>12</v>
      </c>
      <c r="E3630">
        <f>IF(VLOOKUP(SALIDA[[#This Row],[CODIGO]],STOCKSANLUIS[],6,FALSE)=0,"PRODUCTO SIN STOCK/UBICACIÓN",VLOOKUP(SALIDA[[#This Row],[CODIGO]],STOCKSANLUIS[],6,FALSE))</f>
        <v>1</v>
      </c>
      <c r="F3630">
        <f>SALIDA[[#This Row],[CANTIDAD]]/SALIDA[[#This Row],[UND MEDIDA]]</f>
        <v>12</v>
      </c>
      <c r="G3630" t="str">
        <f>VLOOKUP(SALIDA[[#This Row],[CODIGO]],FAMILIAS[],4,FALSE)</f>
        <v>STAR COLD</v>
      </c>
      <c r="H3630" s="10" t="str">
        <f>IF(VLOOKUP(SALIDA[[#This Row],[CODIGO]],STOCKSANLUIS[],7,FALSE)=0,"PRODUCTO SIN STOCK/UBICACIÓN",VLOOKUP(SALIDA[[#This Row],[CODIGO]],STOCKSANLUIS[],7,FALSE))</f>
        <v>B/C</v>
      </c>
      <c r="I3630" s="10" t="s">
        <v>19536</v>
      </c>
      <c r="J3630" t="str">
        <f>SALIDA[[#This Row],[CODIGO]]&amp;"       "&amp;SALIDA[[#This Row],[FAMILIA]]</f>
        <v>03544       STAR COLD</v>
      </c>
      <c r="K3630">
        <f>VLOOKUP(SALIDA[[#This Row],[CODIGO]],STOCK_STARSOFT[],5,FALSE)</f>
        <v>19.413727000000002</v>
      </c>
      <c r="L3630">
        <f>SALIDA[[#This Row],[CANTIDAD]]*SALIDA[[#This Row],[PRECIO UND]]</f>
        <v>232.96472400000002</v>
      </c>
    </row>
    <row r="3631" spans="1:12" x14ac:dyDescent="0.25">
      <c r="A3631" s="6" t="s">
        <v>3639</v>
      </c>
      <c r="B3631" s="100" t="str">
        <f>VLOOKUP(SALIDA[[#This Row],[CODIGO]],STOCKSANLUIS[],2,FALSE)</f>
        <v>MOTOVENTILADOR MAER FAN YDWF74L60P4-522N-450S (220V, 60HZ, 4 POLES, 1PH, CL.F, SUCTION)</v>
      </c>
      <c r="C3631" s="153">
        <v>46123</v>
      </c>
      <c r="D3631">
        <v>1</v>
      </c>
      <c r="E3631">
        <f>IF(VLOOKUP(SALIDA[[#This Row],[CODIGO]],STOCKSANLUIS[],6,FALSE)=0,"PRODUCTO SIN STOCK/UBICACIÓN",VLOOKUP(SALIDA[[#This Row],[CODIGO]],STOCKSANLUIS[],6,FALSE))</f>
        <v>1</v>
      </c>
      <c r="F3631">
        <f>SALIDA[[#This Row],[CANTIDAD]]/SALIDA[[#This Row],[UND MEDIDA]]</f>
        <v>1</v>
      </c>
      <c r="G3631" t="str">
        <f>VLOOKUP(SALIDA[[#This Row],[CODIGO]],FAMILIAS[],4,FALSE)</f>
        <v>MAER FAN</v>
      </c>
      <c r="H3631" s="10" t="str">
        <f>IF(VLOOKUP(SALIDA[[#This Row],[CODIGO]],STOCKSANLUIS[],7,FALSE)=0,"PRODUCTO SIN STOCK/UBICACIÓN",VLOOKUP(SALIDA[[#This Row],[CODIGO]],STOCKSANLUIS[],7,FALSE))</f>
        <v>C</v>
      </c>
      <c r="I3631" s="10"/>
      <c r="J3631" t="str">
        <f>SALIDA[[#This Row],[CODIGO]]&amp;"       "&amp;SALIDA[[#This Row],[FAMILIA]]</f>
        <v>03037       MAER FAN</v>
      </c>
      <c r="K3631">
        <f>VLOOKUP(SALIDA[[#This Row],[CODIGO]],STOCK_STARSOFT[],5,FALSE)</f>
        <v>39.236970999999997</v>
      </c>
      <c r="L3631">
        <f>SALIDA[[#This Row],[CANTIDAD]]*SALIDA[[#This Row],[PRECIO UND]]</f>
        <v>39.236970999999997</v>
      </c>
    </row>
    <row r="3632" spans="1:12" x14ac:dyDescent="0.25">
      <c r="A3632" s="6" t="s">
        <v>3032</v>
      </c>
      <c r="B3632" s="100" t="str">
        <f>VLOOKUP(SALIDA[[#This Row],[CODIGO]],STOCKSANLUIS[],2,FALSE)</f>
        <v xml:space="preserve">MINI BOMBA, SAUERMANN, SI 27  220V </v>
      </c>
      <c r="C3632" s="153">
        <v>46123</v>
      </c>
      <c r="D3632">
        <v>1</v>
      </c>
      <c r="E3632">
        <f>IF(VLOOKUP(SALIDA[[#This Row],[CODIGO]],STOCKSANLUIS[],6,FALSE)=0,"PRODUCTO SIN STOCK/UBICACIÓN",VLOOKUP(SALIDA[[#This Row],[CODIGO]],STOCKSANLUIS[],6,FALSE))</f>
        <v>1</v>
      </c>
      <c r="F3632">
        <f>SALIDA[[#This Row],[CANTIDAD]]/SALIDA[[#This Row],[UND MEDIDA]]</f>
        <v>1</v>
      </c>
      <c r="G3632" t="str">
        <f>VLOOKUP(SALIDA[[#This Row],[CODIGO]],FAMILIAS[],4,FALSE)</f>
        <v>SAUERMANN</v>
      </c>
      <c r="H3632" s="10" t="str">
        <f>IF(VLOOKUP(SALIDA[[#This Row],[CODIGO]],STOCKSANLUIS[],7,FALSE)=0,"PRODUCTO SIN STOCK/UBICACIÓN",VLOOKUP(SALIDA[[#This Row],[CODIGO]],STOCKSANLUIS[],7,FALSE))</f>
        <v>C</v>
      </c>
      <c r="I3632" s="10"/>
      <c r="J3632" t="str">
        <f>SALIDA[[#This Row],[CODIGO]]&amp;"       "&amp;SALIDA[[#This Row],[FAMILIA]]</f>
        <v>02448       SAUERMANN</v>
      </c>
      <c r="K3632">
        <f>VLOOKUP(SALIDA[[#This Row],[CODIGO]],STOCK_STARSOFT[],5,FALSE)</f>
        <v>37.118566999999999</v>
      </c>
      <c r="L3632">
        <f>SALIDA[[#This Row],[CANTIDAD]]*SALIDA[[#This Row],[PRECIO UND]]</f>
        <v>37.118566999999999</v>
      </c>
    </row>
    <row r="3633" spans="1:12" x14ac:dyDescent="0.25">
      <c r="A3633" s="6" t="s">
        <v>19300</v>
      </c>
      <c r="B3633" s="100" t="str">
        <f>VLOOKUP(SALIDA[[#This Row],[CODIGO]],STOCKSANLUIS[],2,FALSE)</f>
        <v>CINTA ADHESIVA FOAM QTF-230E - 1/8" X 2" X 32.8´ (3MM X 50MM X 10M) - EVERFROST - HIGH QUALITY</v>
      </c>
      <c r="C3633" s="153">
        <v>46123</v>
      </c>
      <c r="D3633">
        <v>10</v>
      </c>
      <c r="E3633">
        <f>IF(VLOOKUP(SALIDA[[#This Row],[CODIGO]],STOCKSANLUIS[],6,FALSE)=0,"PRODUCTO SIN STOCK/UBICACIÓN",VLOOKUP(SALIDA[[#This Row],[CODIGO]],STOCKSANLUIS[],6,FALSE))</f>
        <v>1</v>
      </c>
      <c r="F3633">
        <f>SALIDA[[#This Row],[CANTIDAD]]/SALIDA[[#This Row],[UND MEDIDA]]</f>
        <v>10</v>
      </c>
      <c r="G3633" t="str">
        <f>VLOOKUP(SALIDA[[#This Row],[CODIGO]],FAMILIAS[],4,FALSE)</f>
        <v>EVERFROST</v>
      </c>
      <c r="H3633" s="10" t="str">
        <f>IF(VLOOKUP(SALIDA[[#This Row],[CODIGO]],STOCKSANLUIS[],7,FALSE)=0,"PRODUCTO SIN STOCK/UBICACIÓN",VLOOKUP(SALIDA[[#This Row],[CODIGO]],STOCKSANLUIS[],7,FALSE))</f>
        <v>C</v>
      </c>
      <c r="I3633" s="10"/>
      <c r="J3633" t="str">
        <f>SALIDA[[#This Row],[CODIGO]]&amp;"       "&amp;SALIDA[[#This Row],[FAMILIA]]</f>
        <v>03490       EVERFROST</v>
      </c>
      <c r="K3633">
        <f>VLOOKUP(SALIDA[[#This Row],[CODIGO]],STOCK_STARSOFT[],5,FALSE)</f>
        <v>1.3047420000000001</v>
      </c>
      <c r="L3633">
        <f>SALIDA[[#This Row],[CANTIDAD]]*SALIDA[[#This Row],[PRECIO UND]]</f>
        <v>13.047420000000001</v>
      </c>
    </row>
    <row r="3634" spans="1:12" x14ac:dyDescent="0.25">
      <c r="A3634" s="6" t="s">
        <v>1350</v>
      </c>
      <c r="B3634" s="100" t="str">
        <f>VLOOKUP(SALIDA[[#This Row],[CODIGO]],STOCKSANLUIS[],2,FALSE)</f>
        <v>MANGA AISLANTE C1-H-028 DE 1 1/8" X 1/2" - ARMAFLEX/ARMACELL</v>
      </c>
      <c r="C3634" s="153">
        <v>46123</v>
      </c>
      <c r="D3634">
        <v>18</v>
      </c>
      <c r="E3634">
        <f>IF(VLOOKUP(SALIDA[[#This Row],[CODIGO]],STOCKSANLUIS[],6,FALSE)=0,"PRODUCTO SIN STOCK/UBICACIÓN",VLOOKUP(SALIDA[[#This Row],[CODIGO]],STOCKSANLUIS[],6,FALSE))</f>
        <v>1</v>
      </c>
      <c r="F3634">
        <f>SALIDA[[#This Row],[CANTIDAD]]/SALIDA[[#This Row],[UND MEDIDA]]</f>
        <v>18</v>
      </c>
      <c r="G3634" t="str">
        <f>VLOOKUP(SALIDA[[#This Row],[CODIGO]],FAMILIAS[],4,FALSE)</f>
        <v>ARMACELL</v>
      </c>
      <c r="H3634" s="10" t="str">
        <f>IF(VLOOKUP(SALIDA[[#This Row],[CODIGO]],STOCKSANLUIS[],7,FALSE)=0,"PRODUCTO SIN STOCK/UBICACIÓN",VLOOKUP(SALIDA[[#This Row],[CODIGO]],STOCKSANLUIS[],7,FALSE))</f>
        <v>A</v>
      </c>
      <c r="I3634" s="10"/>
      <c r="J3634" t="str">
        <f>SALIDA[[#This Row],[CODIGO]]&amp;"       "&amp;SALIDA[[#This Row],[FAMILIA]]</f>
        <v>01391       ARMACELL</v>
      </c>
      <c r="K3634">
        <f>VLOOKUP(SALIDA[[#This Row],[CODIGO]],STOCK_STARSOFT[],5,FALSE)</f>
        <v>1.435433</v>
      </c>
      <c r="L3634">
        <f>SALIDA[[#This Row],[CANTIDAD]]*SALIDA[[#This Row],[PRECIO UND]]</f>
        <v>25.837793999999999</v>
      </c>
    </row>
    <row r="3635" spans="1:12" x14ac:dyDescent="0.25">
      <c r="A3635" s="6" t="s">
        <v>33</v>
      </c>
      <c r="B3635" s="100" t="str">
        <f>VLOOKUP(SALIDA[[#This Row],[CODIGO]],STOCKSANLUIS[],2,FALSE)</f>
        <v>CONTROLADOR DE TEMPERATURA DIGITAL MT-512E 2HP - VER.13 - 115/220 VAC - FULL GAUGE</v>
      </c>
      <c r="C3635" s="153">
        <v>46123</v>
      </c>
      <c r="D3635">
        <v>2</v>
      </c>
      <c r="E3635">
        <f>IF(VLOOKUP(SALIDA[[#This Row],[CODIGO]],STOCKSANLUIS[],6,FALSE)=0,"PRODUCTO SIN STOCK/UBICACIÓN",VLOOKUP(SALIDA[[#This Row],[CODIGO]],STOCKSANLUIS[],6,FALSE))</f>
        <v>1</v>
      </c>
      <c r="F3635">
        <f>SALIDA[[#This Row],[CANTIDAD]]/SALIDA[[#This Row],[UND MEDIDA]]</f>
        <v>2</v>
      </c>
      <c r="G3635" t="str">
        <f>VLOOKUP(SALIDA[[#This Row],[CODIGO]],FAMILIAS[],4,FALSE)</f>
        <v>FULL GAUGE</v>
      </c>
      <c r="H3635" s="10" t="str">
        <f>IF(VLOOKUP(SALIDA[[#This Row],[CODIGO]],STOCKSANLUIS[],7,FALSE)=0,"PRODUCTO SIN STOCK/UBICACIÓN",VLOOKUP(SALIDA[[#This Row],[CODIGO]],STOCKSANLUIS[],7,FALSE))</f>
        <v>C</v>
      </c>
      <c r="I3635" s="10"/>
      <c r="J3635" t="str">
        <f>SALIDA[[#This Row],[CODIGO]]&amp;"       "&amp;SALIDA[[#This Row],[FAMILIA]]</f>
        <v>00016       FULL GAUGE</v>
      </c>
      <c r="K3635">
        <f>VLOOKUP(SALIDA[[#This Row],[CODIGO]],STOCK_STARSOFT[],5,FALSE)</f>
        <v>13.318346</v>
      </c>
      <c r="L3635">
        <f>SALIDA[[#This Row],[CANTIDAD]]*SALIDA[[#This Row],[PRECIO UND]]</f>
        <v>26.636692</v>
      </c>
    </row>
    <row r="3636" spans="1:12" x14ac:dyDescent="0.25">
      <c r="A3636" s="6" t="s">
        <v>3665</v>
      </c>
      <c r="B3636" s="100" t="str">
        <f>VLOOKUP(SALIDA[[#This Row],[CODIGO]],STOCKSANLUIS[],2,FALSE)</f>
        <v>AGENTE DE LIMPIEZA INTERNA OPTEON SF FLUSH X 4.54 KG - CHEMOURS - REEMPLAZO DEL R141B</v>
      </c>
      <c r="C3636" s="153">
        <v>46123</v>
      </c>
      <c r="D3636">
        <v>5</v>
      </c>
      <c r="E3636">
        <f>IF(VLOOKUP(SALIDA[[#This Row],[CODIGO]],STOCKSANLUIS[],6,FALSE)=0,"PRODUCTO SIN STOCK/UBICACIÓN",VLOOKUP(SALIDA[[#This Row],[CODIGO]],STOCKSANLUIS[],6,FALSE))</f>
        <v>1</v>
      </c>
      <c r="F3636">
        <f>SALIDA[[#This Row],[CANTIDAD]]/SALIDA[[#This Row],[UND MEDIDA]]</f>
        <v>5</v>
      </c>
      <c r="G3636" t="str">
        <f>VLOOKUP(SALIDA[[#This Row],[CODIGO]],FAMILIAS[],4,FALSE)</f>
        <v>THE CHEMOURS</v>
      </c>
      <c r="H3636" s="10" t="str">
        <f>IF(VLOOKUP(SALIDA[[#This Row],[CODIGO]],STOCKSANLUIS[],7,FALSE)=0,"PRODUCTO SIN STOCK/UBICACIÓN",VLOOKUP(SALIDA[[#This Row],[CODIGO]],STOCKSANLUIS[],7,FALSE))</f>
        <v>C</v>
      </c>
      <c r="I3636" s="10"/>
      <c r="J3636" t="str">
        <f>SALIDA[[#This Row],[CODIGO]]&amp;"       "&amp;SALIDA[[#This Row],[FAMILIA]]</f>
        <v>03051       THE CHEMOURS</v>
      </c>
      <c r="K3636">
        <f>VLOOKUP(SALIDA[[#This Row],[CODIGO]],STOCK_STARSOFT[],5,FALSE)</f>
        <v>91.188703000000004</v>
      </c>
      <c r="L3636">
        <f>SALIDA[[#This Row],[CANTIDAD]]*SALIDA[[#This Row],[PRECIO UND]]</f>
        <v>455.94351500000005</v>
      </c>
    </row>
    <row r="3637" spans="1:12" x14ac:dyDescent="0.25">
      <c r="A3637" s="6" t="s">
        <v>2490</v>
      </c>
      <c r="B3637" s="100" t="str">
        <f>VLOOKUP(SALIDA[[#This Row],[CODIGO]],STOCKSANLUIS[],2,FALSE)</f>
        <v>LIMPIADOR PARA CONDENSADOR - NU-BRITE - 1GALON - NU CALGON</v>
      </c>
      <c r="C3637" s="153">
        <v>46123</v>
      </c>
      <c r="D3637">
        <v>3</v>
      </c>
      <c r="E3637">
        <f>IF(VLOOKUP(SALIDA[[#This Row],[CODIGO]],STOCKSANLUIS[],6,FALSE)=0,"PRODUCTO SIN STOCK/UBICACIÓN",VLOOKUP(SALIDA[[#This Row],[CODIGO]],STOCKSANLUIS[],6,FALSE))</f>
        <v>1</v>
      </c>
      <c r="F3637">
        <f>SALIDA[[#This Row],[CANTIDAD]]/SALIDA[[#This Row],[UND MEDIDA]]</f>
        <v>3</v>
      </c>
      <c r="G3637" t="str">
        <f>VLOOKUP(SALIDA[[#This Row],[CODIGO]],FAMILIAS[],4,FALSE)</f>
        <v>NU CALGON</v>
      </c>
      <c r="H3637" s="10" t="str">
        <f>IF(VLOOKUP(SALIDA[[#This Row],[CODIGO]],STOCKSANLUIS[],7,FALSE)=0,"PRODUCTO SIN STOCK/UBICACIÓN",VLOOKUP(SALIDA[[#This Row],[CODIGO]],STOCKSANLUIS[],7,FALSE))</f>
        <v>C</v>
      </c>
      <c r="I3637" s="10"/>
      <c r="J3637" t="str">
        <f>SALIDA[[#This Row],[CODIGO]]&amp;"       "&amp;SALIDA[[#This Row],[FAMILIA]]</f>
        <v>02043       NU CALGON</v>
      </c>
      <c r="K3637">
        <f>VLOOKUP(SALIDA[[#This Row],[CODIGO]],STOCK_STARSOFT[],5,FALSE)</f>
        <v>9.0050089999999994</v>
      </c>
      <c r="L3637">
        <f>SALIDA[[#This Row],[CANTIDAD]]*SALIDA[[#This Row],[PRECIO UND]]</f>
        <v>27.015026999999996</v>
      </c>
    </row>
    <row r="3638" spans="1:12" x14ac:dyDescent="0.25">
      <c r="A3638" s="6" t="s">
        <v>3293</v>
      </c>
      <c r="B3638" s="100" t="str">
        <f>VLOOKUP(SALIDA[[#This Row],[CODIGO]],STOCKSANLUIS[],2,FALSE)</f>
        <v>VALVULA PARA AGUA HELADA FAN &amp; COIL 2 VIAS 3/4" DIAMETRO  CON ACTUADOR  220V JOHNSON CONTROLS - VLC2200GC-C</v>
      </c>
      <c r="C3638" s="153">
        <v>46123</v>
      </c>
      <c r="D3638">
        <v>1</v>
      </c>
      <c r="E3638">
        <f>IF(VLOOKUP(SALIDA[[#This Row],[CODIGO]],STOCKSANLUIS[],6,FALSE)=0,"PRODUCTO SIN STOCK/UBICACIÓN",VLOOKUP(SALIDA[[#This Row],[CODIGO]],STOCKSANLUIS[],6,FALSE))</f>
        <v>1</v>
      </c>
      <c r="F3638">
        <f>SALIDA[[#This Row],[CANTIDAD]]/SALIDA[[#This Row],[UND MEDIDA]]</f>
        <v>1</v>
      </c>
      <c r="G3638" t="str">
        <f>VLOOKUP(SALIDA[[#This Row],[CODIGO]],FAMILIAS[],4,FALSE)</f>
        <v>JOHNSON CONTROLS</v>
      </c>
      <c r="H3638" s="10" t="str">
        <f>IF(VLOOKUP(SALIDA[[#This Row],[CODIGO]],STOCKSANLUIS[],7,FALSE)=0,"PRODUCTO SIN STOCK/UBICACIÓN",VLOOKUP(SALIDA[[#This Row],[CODIGO]],STOCKSANLUIS[],7,FALSE))</f>
        <v>A</v>
      </c>
      <c r="I3638" s="10"/>
      <c r="J3638" t="str">
        <f>SALIDA[[#This Row],[CODIGO]]&amp;"       "&amp;SALIDA[[#This Row],[FAMILIA]]</f>
        <v>02714       JOHNSON CONTROLS</v>
      </c>
      <c r="K3638">
        <f>VLOOKUP(SALIDA[[#This Row],[CODIGO]],STOCK_STARSOFT[],5,FALSE)</f>
        <v>13.849964</v>
      </c>
      <c r="L3638">
        <f>SALIDA[[#This Row],[CANTIDAD]]*SALIDA[[#This Row],[PRECIO UND]]</f>
        <v>13.849964</v>
      </c>
    </row>
    <row r="3639" spans="1:12" x14ac:dyDescent="0.25">
      <c r="A3639" s="6" t="s">
        <v>3678</v>
      </c>
      <c r="B3639" s="100" t="str">
        <f>VLOOKUP(SALIDA[[#This Row],[CODIGO]],STOCKSANLUIS[],2,FALSE)</f>
        <v>RESISTENCIA SILICONADA POTENCIA CONSTANTE TECNOLATINA - TPC-M - 40W/M - 220V</v>
      </c>
      <c r="C3639" s="153">
        <v>46123</v>
      </c>
      <c r="D3639">
        <v>100</v>
      </c>
      <c r="E3639">
        <f>IF(VLOOKUP(SALIDA[[#This Row],[CODIGO]],STOCKSANLUIS[],6,FALSE)=0,"PRODUCTO SIN STOCK/UBICACIÓN",VLOOKUP(SALIDA[[#This Row],[CODIGO]],STOCKSANLUIS[],6,FALSE))</f>
        <v>100</v>
      </c>
      <c r="F3639">
        <f>SALIDA[[#This Row],[CANTIDAD]]/SALIDA[[#This Row],[UND MEDIDA]]</f>
        <v>1</v>
      </c>
      <c r="G3639" t="str">
        <f>VLOOKUP(SALIDA[[#This Row],[CODIGO]],FAMILIAS[],4,FALSE)</f>
        <v>TECNOLATINA</v>
      </c>
      <c r="H3639" s="10" t="str">
        <f>IF(VLOOKUP(SALIDA[[#This Row],[CODIGO]],STOCKSANLUIS[],7,FALSE)=0,"PRODUCTO SIN STOCK/UBICACIÓN",VLOOKUP(SALIDA[[#This Row],[CODIGO]],STOCKSANLUIS[],7,FALSE))</f>
        <v>C</v>
      </c>
      <c r="I3639" s="10"/>
      <c r="J3639" t="str">
        <f>SALIDA[[#This Row],[CODIGO]]&amp;"       "&amp;SALIDA[[#This Row],[FAMILIA]]</f>
        <v>03059       TECNOLATINA</v>
      </c>
      <c r="K3639">
        <f>VLOOKUP(SALIDA[[#This Row],[CODIGO]],STOCK_STARSOFT[],5,FALSE)</f>
        <v>1.9391890000000001</v>
      </c>
      <c r="L3639">
        <f>SALIDA[[#This Row],[CANTIDAD]]*SALIDA[[#This Row],[PRECIO UND]]</f>
        <v>193.91890000000001</v>
      </c>
    </row>
    <row r="3640" spans="1:12" x14ac:dyDescent="0.25">
      <c r="A3640" s="6" t="s">
        <v>3180</v>
      </c>
      <c r="B3640" s="100" t="str">
        <f>VLOOKUP(SALIDA[[#This Row],[CODIGO]],STOCKSANLUIS[],2,FALSE)</f>
        <v>CONTROLADOR DE TEMPERATURA DIGITAL MT-514E C/ALARMA - VER.02 - 115/220 VAC - FULL GAUGE</v>
      </c>
      <c r="C3640" s="153">
        <v>46125</v>
      </c>
      <c r="D3640">
        <v>2</v>
      </c>
      <c r="E3640">
        <f>IF(VLOOKUP(SALIDA[[#This Row],[CODIGO]],STOCKSANLUIS[],6,FALSE)=0,"PRODUCTO SIN STOCK/UBICACIÓN",VLOOKUP(SALIDA[[#This Row],[CODIGO]],STOCKSANLUIS[],6,FALSE))</f>
        <v>1</v>
      </c>
      <c r="F3640">
        <f>SALIDA[[#This Row],[CANTIDAD]]/SALIDA[[#This Row],[UND MEDIDA]]</f>
        <v>2</v>
      </c>
      <c r="G3640" t="str">
        <f>VLOOKUP(SALIDA[[#This Row],[CODIGO]],FAMILIAS[],4,FALSE)</f>
        <v>FULL GAUGE</v>
      </c>
      <c r="H3640" s="10" t="str">
        <f>IF(VLOOKUP(SALIDA[[#This Row],[CODIGO]],STOCKSANLUIS[],7,FALSE)=0,"PRODUCTO SIN STOCK/UBICACIÓN",VLOOKUP(SALIDA[[#This Row],[CODIGO]],STOCKSANLUIS[],7,FALSE))</f>
        <v>C</v>
      </c>
      <c r="I3640" s="10"/>
      <c r="J3640" t="str">
        <f>SALIDA[[#This Row],[CODIGO]]&amp;"       "&amp;SALIDA[[#This Row],[FAMILIA]]</f>
        <v>02578       FULL GAUGE</v>
      </c>
      <c r="K3640">
        <f>VLOOKUP(SALIDA[[#This Row],[CODIGO]],STOCK_STARSOFT[],5,FALSE)</f>
        <v>20.522703</v>
      </c>
      <c r="L3640">
        <f>SALIDA[[#This Row],[CANTIDAD]]*SALIDA[[#This Row],[PRECIO UND]]</f>
        <v>41.045406</v>
      </c>
    </row>
    <row r="3641" spans="1:12" x14ac:dyDescent="0.25">
      <c r="A3641" s="6" t="s">
        <v>3971</v>
      </c>
      <c r="B3641" s="100" t="str">
        <f>VLOOKUP(SALIDA[[#This Row],[CODIGO]],STOCKSANLUIS[],2,FALSE)</f>
        <v>ANTORCHA PARA MAP GASS CON AUTOENCENDIDO JH-1S</v>
      </c>
      <c r="C3641" s="153">
        <v>46125</v>
      </c>
      <c r="D3641">
        <v>1</v>
      </c>
      <c r="E3641">
        <f>IF(VLOOKUP(SALIDA[[#This Row],[CODIGO]],STOCKSANLUIS[],6,FALSE)=0,"PRODUCTO SIN STOCK/UBICACIÓN",VLOOKUP(SALIDA[[#This Row],[CODIGO]],STOCKSANLUIS[],6,FALSE))</f>
        <v>1</v>
      </c>
      <c r="F3641">
        <f>SALIDA[[#This Row],[CANTIDAD]]/SALIDA[[#This Row],[UND MEDIDA]]</f>
        <v>1</v>
      </c>
      <c r="G3641" t="str">
        <f>VLOOKUP(SALIDA[[#This Row],[CODIGO]],FAMILIAS[],4,FALSE)</f>
        <v>VARIOS</v>
      </c>
      <c r="H3641" s="10" t="str">
        <f>IF(VLOOKUP(SALIDA[[#This Row],[CODIGO]],STOCKSANLUIS[],7,FALSE)=0,"PRODUCTO SIN STOCK/UBICACIÓN",VLOOKUP(SALIDA[[#This Row],[CODIGO]],STOCKSANLUIS[],7,FALSE))</f>
        <v>A</v>
      </c>
      <c r="I3641" s="10"/>
      <c r="J3641" t="str">
        <f>SALIDA[[#This Row],[CODIGO]]&amp;"       "&amp;SALIDA[[#This Row],[FAMILIA]]</f>
        <v>03428       VARIOS</v>
      </c>
      <c r="K3641">
        <f>VLOOKUP(SALIDA[[#This Row],[CODIGO]],STOCK_STARSOFT[],5,FALSE)</f>
        <v>9.2515959999999993</v>
      </c>
      <c r="L3641">
        <f>SALIDA[[#This Row],[CANTIDAD]]*SALIDA[[#This Row],[PRECIO UND]]</f>
        <v>9.2515959999999993</v>
      </c>
    </row>
    <row r="3642" spans="1:12" x14ac:dyDescent="0.25">
      <c r="A3642" s="6" t="s">
        <v>19300</v>
      </c>
      <c r="B3642" s="100" t="str">
        <f>VLOOKUP(SALIDA[[#This Row],[CODIGO]],STOCKSANLUIS[],2,FALSE)</f>
        <v>CINTA ADHESIVA FOAM QTF-230E - 1/8" X 2" X 32.8´ (3MM X 50MM X 10M) - EVERFROST - HIGH QUALITY</v>
      </c>
      <c r="C3642" s="153">
        <v>46125</v>
      </c>
      <c r="D3642">
        <v>1</v>
      </c>
      <c r="E3642">
        <f>IF(VLOOKUP(SALIDA[[#This Row],[CODIGO]],STOCKSANLUIS[],6,FALSE)=0,"PRODUCTO SIN STOCK/UBICACIÓN",VLOOKUP(SALIDA[[#This Row],[CODIGO]],STOCKSANLUIS[],6,FALSE))</f>
        <v>1</v>
      </c>
      <c r="F3642">
        <f>SALIDA[[#This Row],[CANTIDAD]]/SALIDA[[#This Row],[UND MEDIDA]]</f>
        <v>1</v>
      </c>
      <c r="G3642" t="str">
        <f>VLOOKUP(SALIDA[[#This Row],[CODIGO]],FAMILIAS[],4,FALSE)</f>
        <v>EVERFROST</v>
      </c>
      <c r="H3642" s="10" t="str">
        <f>IF(VLOOKUP(SALIDA[[#This Row],[CODIGO]],STOCKSANLUIS[],7,FALSE)=0,"PRODUCTO SIN STOCK/UBICACIÓN",VLOOKUP(SALIDA[[#This Row],[CODIGO]],STOCKSANLUIS[],7,FALSE))</f>
        <v>C</v>
      </c>
      <c r="I3642" s="10"/>
      <c r="J3642" t="str">
        <f>SALIDA[[#This Row],[CODIGO]]&amp;"       "&amp;SALIDA[[#This Row],[FAMILIA]]</f>
        <v>03490       EVERFROST</v>
      </c>
      <c r="K3642">
        <f>VLOOKUP(SALIDA[[#This Row],[CODIGO]],STOCK_STARSOFT[],5,FALSE)</f>
        <v>1.3047420000000001</v>
      </c>
      <c r="L3642">
        <f>SALIDA[[#This Row],[CANTIDAD]]*SALIDA[[#This Row],[PRECIO UND]]</f>
        <v>1.3047420000000001</v>
      </c>
    </row>
    <row r="3643" spans="1:12" x14ac:dyDescent="0.25">
      <c r="A3643" s="6" t="s">
        <v>441</v>
      </c>
      <c r="B3643" s="100" t="str">
        <f>VLOOKUP(SALIDA[[#This Row],[CODIGO]],STOCKSANLUIS[],2,FALSE)</f>
        <v>ACEITE MINERAL 4G SUPER - 1 GALON - BVA</v>
      </c>
      <c r="C3643" s="153">
        <v>46125</v>
      </c>
      <c r="D3643">
        <v>1</v>
      </c>
      <c r="E3643">
        <f>IF(VLOOKUP(SALIDA[[#This Row],[CODIGO]],STOCKSANLUIS[],6,FALSE)=0,"PRODUCTO SIN STOCK/UBICACIÓN",VLOOKUP(SALIDA[[#This Row],[CODIGO]],STOCKSANLUIS[],6,FALSE))</f>
        <v>1</v>
      </c>
      <c r="F3643">
        <f>SALIDA[[#This Row],[CANTIDAD]]/SALIDA[[#This Row],[UND MEDIDA]]</f>
        <v>1</v>
      </c>
      <c r="G3643" t="str">
        <f>VLOOKUP(SALIDA[[#This Row],[CODIGO]],FAMILIAS[],4,FALSE)</f>
        <v>BVA</v>
      </c>
      <c r="H3643" s="10" t="str">
        <f>IF(VLOOKUP(SALIDA[[#This Row],[CODIGO]],STOCKSANLUIS[],7,FALSE)=0,"PRODUCTO SIN STOCK/UBICACIÓN",VLOOKUP(SALIDA[[#This Row],[CODIGO]],STOCKSANLUIS[],7,FALSE))</f>
        <v>C</v>
      </c>
      <c r="I3643" s="10"/>
      <c r="J3643" t="str">
        <f>SALIDA[[#This Row],[CODIGO]]&amp;"       "&amp;SALIDA[[#This Row],[FAMILIA]]</f>
        <v>00354       BVA</v>
      </c>
      <c r="K3643">
        <f>VLOOKUP(SALIDA[[#This Row],[CODIGO]],STOCK_STARSOFT[],5,FALSE)</f>
        <v>16.651125</v>
      </c>
      <c r="L3643">
        <f>SALIDA[[#This Row],[CANTIDAD]]*SALIDA[[#This Row],[PRECIO UND]]</f>
        <v>16.651125</v>
      </c>
    </row>
    <row r="3644" spans="1:12" x14ac:dyDescent="0.25">
      <c r="A3644" s="6" t="s">
        <v>3880</v>
      </c>
      <c r="B3644" s="100" t="str">
        <f>VLOOKUP(SALIDA[[#This Row],[CODIGO]],STOCKSANLUIS[],2,FALSE)</f>
        <v>GAS REFRIGERANTE R134A  X 340 GR - (TAPA CON VALVULA) - ICELOONG</v>
      </c>
      <c r="C3644" s="153">
        <v>46125</v>
      </c>
      <c r="D3644">
        <v>30</v>
      </c>
      <c r="E3644">
        <f>IF(VLOOKUP(SALIDA[[#This Row],[CODIGO]],STOCKSANLUIS[],6,FALSE)=0,"PRODUCTO SIN STOCK/UBICACIÓN",VLOOKUP(SALIDA[[#This Row],[CODIGO]],STOCKSANLUIS[],6,FALSE))</f>
        <v>1</v>
      </c>
      <c r="F3644">
        <f>SALIDA[[#This Row],[CANTIDAD]]/SALIDA[[#This Row],[UND MEDIDA]]</f>
        <v>30</v>
      </c>
      <c r="G3644" t="str">
        <f>VLOOKUP(SALIDA[[#This Row],[CODIGO]],FAMILIAS[],4,FALSE)</f>
        <v>ZHEJIANG YONGHE</v>
      </c>
      <c r="H3644" s="10" t="str">
        <f>IF(VLOOKUP(SALIDA[[#This Row],[CODIGO]],STOCKSANLUIS[],7,FALSE)=0,"PRODUCTO SIN STOCK/UBICACIÓN",VLOOKUP(SALIDA[[#This Row],[CODIGO]],STOCKSANLUIS[],7,FALSE))</f>
        <v>B</v>
      </c>
      <c r="I3644" s="10"/>
      <c r="J3644" t="str">
        <f>SALIDA[[#This Row],[CODIGO]]&amp;"       "&amp;SALIDA[[#This Row],[FAMILIA]]</f>
        <v>03343       ZHEJIANG YONGHE</v>
      </c>
      <c r="K3644">
        <f>VLOOKUP(SALIDA[[#This Row],[CODIGO]],STOCK_STARSOFT[],5,FALSE)</f>
        <v>3.1289889999999998</v>
      </c>
      <c r="L3644">
        <f>SALIDA[[#This Row],[CANTIDAD]]*SALIDA[[#This Row],[PRECIO UND]]</f>
        <v>93.869669999999999</v>
      </c>
    </row>
    <row r="3645" spans="1:12" x14ac:dyDescent="0.25">
      <c r="A3645" s="6" t="s">
        <v>33</v>
      </c>
      <c r="B3645" s="100" t="str">
        <f>VLOOKUP(SALIDA[[#This Row],[CODIGO]],STOCKSANLUIS[],2,FALSE)</f>
        <v>CONTROLADOR DE TEMPERATURA DIGITAL MT-512E 2HP - VER.13 - 115/220 VAC - FULL GAUGE</v>
      </c>
      <c r="C3645" s="153">
        <v>46125</v>
      </c>
      <c r="D3645">
        <v>1</v>
      </c>
      <c r="E3645">
        <f>IF(VLOOKUP(SALIDA[[#This Row],[CODIGO]],STOCKSANLUIS[],6,FALSE)=0,"PRODUCTO SIN STOCK/UBICACIÓN",VLOOKUP(SALIDA[[#This Row],[CODIGO]],STOCKSANLUIS[],6,FALSE))</f>
        <v>1</v>
      </c>
      <c r="F3645">
        <f>SALIDA[[#This Row],[CANTIDAD]]/SALIDA[[#This Row],[UND MEDIDA]]</f>
        <v>1</v>
      </c>
      <c r="G3645" t="str">
        <f>VLOOKUP(SALIDA[[#This Row],[CODIGO]],FAMILIAS[],4,FALSE)</f>
        <v>FULL GAUGE</v>
      </c>
      <c r="H3645" s="10" t="str">
        <f>IF(VLOOKUP(SALIDA[[#This Row],[CODIGO]],STOCKSANLUIS[],7,FALSE)=0,"PRODUCTO SIN STOCK/UBICACIÓN",VLOOKUP(SALIDA[[#This Row],[CODIGO]],STOCKSANLUIS[],7,FALSE))</f>
        <v>C</v>
      </c>
      <c r="I3645" s="10"/>
      <c r="J3645" t="str">
        <f>SALIDA[[#This Row],[CODIGO]]&amp;"       "&amp;SALIDA[[#This Row],[FAMILIA]]</f>
        <v>00016       FULL GAUGE</v>
      </c>
      <c r="K3645">
        <f>VLOOKUP(SALIDA[[#This Row],[CODIGO]],STOCK_STARSOFT[],5,FALSE)</f>
        <v>13.318346</v>
      </c>
      <c r="L3645">
        <f>SALIDA[[#This Row],[CANTIDAD]]*SALIDA[[#This Row],[PRECIO UND]]</f>
        <v>13.318346</v>
      </c>
    </row>
    <row r="3646" spans="1:12" x14ac:dyDescent="0.25">
      <c r="A3646" s="6" t="s">
        <v>3965</v>
      </c>
      <c r="B3646" s="100" t="str">
        <f>VLOOKUP(SALIDA[[#This Row],[CODIGO]],STOCKSANLUIS[],2,FALSE)</f>
        <v>UNION DE COBRE DE 7/8" - STARCOLD</v>
      </c>
      <c r="C3646" s="153">
        <v>46125</v>
      </c>
      <c r="D3646">
        <v>1</v>
      </c>
      <c r="E3646">
        <f>IF(VLOOKUP(SALIDA[[#This Row],[CODIGO]],STOCKSANLUIS[],6,FALSE)=0,"PRODUCTO SIN STOCK/UBICACIÓN",VLOOKUP(SALIDA[[#This Row],[CODIGO]],STOCKSANLUIS[],6,FALSE))</f>
        <v>1</v>
      </c>
      <c r="F3646">
        <f>SALIDA[[#This Row],[CANTIDAD]]/SALIDA[[#This Row],[UND MEDIDA]]</f>
        <v>1</v>
      </c>
      <c r="G3646" t="str">
        <f>VLOOKUP(SALIDA[[#This Row],[CODIGO]],FAMILIAS[],4,FALSE)</f>
        <v>STAR COLD</v>
      </c>
      <c r="H3646" s="10" t="str">
        <f>IF(VLOOKUP(SALIDA[[#This Row],[CODIGO]],STOCKSANLUIS[],7,FALSE)=0,"PRODUCTO SIN STOCK/UBICACIÓN",VLOOKUP(SALIDA[[#This Row],[CODIGO]],STOCKSANLUIS[],7,FALSE))</f>
        <v>C</v>
      </c>
      <c r="I3646" s="10"/>
      <c r="J3646" t="str">
        <f>SALIDA[[#This Row],[CODIGO]]&amp;"       "&amp;SALIDA[[#This Row],[FAMILIA]]</f>
        <v>03425       STAR COLD</v>
      </c>
      <c r="K3646">
        <f>VLOOKUP(SALIDA[[#This Row],[CODIGO]],STOCK_STARSOFT[],5,FALSE)</f>
        <v>0.31498999999999999</v>
      </c>
      <c r="L3646">
        <f>SALIDA[[#This Row],[CANTIDAD]]*SALIDA[[#This Row],[PRECIO UND]]</f>
        <v>0.31498999999999999</v>
      </c>
    </row>
    <row r="3647" spans="1:12" x14ac:dyDescent="0.25">
      <c r="A3647" s="6" t="s">
        <v>3967</v>
      </c>
      <c r="B3647" s="100" t="str">
        <f>VLOOKUP(SALIDA[[#This Row],[CODIGO]],STOCKSANLUIS[],2,FALSE)</f>
        <v>UNION DE COBRE DE 1 1/8" - STARCOLD</v>
      </c>
      <c r="C3647" s="153">
        <v>46125</v>
      </c>
      <c r="D3647">
        <v>1</v>
      </c>
      <c r="E3647">
        <f>IF(VLOOKUP(SALIDA[[#This Row],[CODIGO]],STOCKSANLUIS[],6,FALSE)=0,"PRODUCTO SIN STOCK/UBICACIÓN",VLOOKUP(SALIDA[[#This Row],[CODIGO]],STOCKSANLUIS[],6,FALSE))</f>
        <v>1</v>
      </c>
      <c r="F3647">
        <f>SALIDA[[#This Row],[CANTIDAD]]/SALIDA[[#This Row],[UND MEDIDA]]</f>
        <v>1</v>
      </c>
      <c r="G3647" t="str">
        <f>VLOOKUP(SALIDA[[#This Row],[CODIGO]],FAMILIAS[],4,FALSE)</f>
        <v>STAR COLD</v>
      </c>
      <c r="H3647" s="10" t="str">
        <f>IF(VLOOKUP(SALIDA[[#This Row],[CODIGO]],STOCKSANLUIS[],7,FALSE)=0,"PRODUCTO SIN STOCK/UBICACIÓN",VLOOKUP(SALIDA[[#This Row],[CODIGO]],STOCKSANLUIS[],7,FALSE))</f>
        <v>C</v>
      </c>
      <c r="I3647" s="10"/>
      <c r="J3647" t="str">
        <f>SALIDA[[#This Row],[CODIGO]]&amp;"       "&amp;SALIDA[[#This Row],[FAMILIA]]</f>
        <v>03426       STAR COLD</v>
      </c>
      <c r="K3647">
        <f>VLOOKUP(SALIDA[[#This Row],[CODIGO]],STOCK_STARSOFT[],5,FALSE)</f>
        <v>0.62077700000000002</v>
      </c>
      <c r="L3647">
        <f>SALIDA[[#This Row],[CANTIDAD]]*SALIDA[[#This Row],[PRECIO UND]]</f>
        <v>0.62077700000000002</v>
      </c>
    </row>
    <row r="3648" spans="1:12" x14ac:dyDescent="0.25">
      <c r="A3648" s="6" t="s">
        <v>22050</v>
      </c>
      <c r="B3648" s="100" t="str">
        <f>VLOOKUP(SALIDA[[#This Row],[CODIGO]],STOCKSANLUIS[],2,FALSE)</f>
        <v>MINI BOMBA STAR COLD  DE 110-240V MINISLIM SERIES 66 FT LIFT SPS-66</v>
      </c>
      <c r="C3648" s="153">
        <v>46125</v>
      </c>
      <c r="D3648">
        <v>3</v>
      </c>
      <c r="E3648">
        <f>IF(VLOOKUP(SALIDA[[#This Row],[CODIGO]],STOCKSANLUIS[],6,FALSE)=0,"PRODUCTO SIN STOCK/UBICACIÓN",VLOOKUP(SALIDA[[#This Row],[CODIGO]],STOCKSANLUIS[],6,FALSE))</f>
        <v>1</v>
      </c>
      <c r="F3648">
        <f>SALIDA[[#This Row],[CANTIDAD]]/SALIDA[[#This Row],[UND MEDIDA]]</f>
        <v>3</v>
      </c>
      <c r="G3648" t="str">
        <f>VLOOKUP(SALIDA[[#This Row],[CODIGO]],FAMILIAS[],4,FALSE)</f>
        <v>STAR COLD</v>
      </c>
      <c r="H3648" s="10" t="str">
        <f>IF(VLOOKUP(SALIDA[[#This Row],[CODIGO]],STOCKSANLUIS[],7,FALSE)=0,"PRODUCTO SIN STOCK/UBICACIÓN",VLOOKUP(SALIDA[[#This Row],[CODIGO]],STOCKSANLUIS[],7,FALSE))</f>
        <v>A</v>
      </c>
      <c r="I3648" s="10"/>
      <c r="J3648" t="str">
        <f>SALIDA[[#This Row],[CODIGO]]&amp;"       "&amp;SALIDA[[#This Row],[FAMILIA]]</f>
        <v>03543       STAR COLD</v>
      </c>
      <c r="K3648">
        <f>VLOOKUP(SALIDA[[#This Row],[CODIGO]],STOCK_STARSOFT[],5,FALSE)</f>
        <v>19.559408000000001</v>
      </c>
      <c r="L3648">
        <f>SALIDA[[#This Row],[CANTIDAD]]*SALIDA[[#This Row],[PRECIO UND]]</f>
        <v>58.678224</v>
      </c>
    </row>
    <row r="3649" spans="1:12" x14ac:dyDescent="0.25">
      <c r="A3649" s="6" t="s">
        <v>22050</v>
      </c>
      <c r="B3649" s="100" t="str">
        <f>VLOOKUP(SALIDA[[#This Row],[CODIGO]],STOCKSANLUIS[],2,FALSE)</f>
        <v>MINI BOMBA STAR COLD  DE 110-240V MINISLIM SERIES 66 FT LIFT SPS-66</v>
      </c>
      <c r="C3649" s="153">
        <v>46125</v>
      </c>
      <c r="D3649">
        <v>1</v>
      </c>
      <c r="E3649">
        <f>IF(VLOOKUP(SALIDA[[#This Row],[CODIGO]],STOCKSANLUIS[],6,FALSE)=0,"PRODUCTO SIN STOCK/UBICACIÓN",VLOOKUP(SALIDA[[#This Row],[CODIGO]],STOCKSANLUIS[],6,FALSE))</f>
        <v>1</v>
      </c>
      <c r="F3649">
        <f>SALIDA[[#This Row],[CANTIDAD]]/SALIDA[[#This Row],[UND MEDIDA]]</f>
        <v>1</v>
      </c>
      <c r="G3649" t="str">
        <f>VLOOKUP(SALIDA[[#This Row],[CODIGO]],FAMILIAS[],4,FALSE)</f>
        <v>STAR COLD</v>
      </c>
      <c r="H3649" s="10" t="str">
        <f>IF(VLOOKUP(SALIDA[[#This Row],[CODIGO]],STOCKSANLUIS[],7,FALSE)=0,"PRODUCTO SIN STOCK/UBICACIÓN",VLOOKUP(SALIDA[[#This Row],[CODIGO]],STOCKSANLUIS[],7,FALSE))</f>
        <v>A</v>
      </c>
      <c r="I3649" s="10"/>
      <c r="J3649" t="str">
        <f>SALIDA[[#This Row],[CODIGO]]&amp;"       "&amp;SALIDA[[#This Row],[FAMILIA]]</f>
        <v>03543       STAR COLD</v>
      </c>
      <c r="K3649">
        <f>VLOOKUP(SALIDA[[#This Row],[CODIGO]],STOCK_STARSOFT[],5,FALSE)</f>
        <v>19.559408000000001</v>
      </c>
      <c r="L3649">
        <f>SALIDA[[#This Row],[CANTIDAD]]*SALIDA[[#This Row],[PRECIO UND]]</f>
        <v>19.559408000000001</v>
      </c>
    </row>
    <row r="3650" spans="1:12" x14ac:dyDescent="0.25">
      <c r="A3650" s="6" t="s">
        <v>3078</v>
      </c>
      <c r="B3650" s="100" t="str">
        <f>VLOOKUP(SALIDA[[#This Row],[CODIGO]],STOCKSANLUIS[],2,FALSE)</f>
        <v>CIERRE RÁPIDO F-921 A CON LLAVE FI0 1279 - CAFF</v>
      </c>
      <c r="C3650" s="153">
        <v>46125</v>
      </c>
      <c r="D3650">
        <v>1</v>
      </c>
      <c r="E3650">
        <f>IF(VLOOKUP(SALIDA[[#This Row],[CODIGO]],STOCKSANLUIS[],6,FALSE)=0,"PRODUCTO SIN STOCK/UBICACIÓN",VLOOKUP(SALIDA[[#This Row],[CODIGO]],STOCKSANLUIS[],6,FALSE))</f>
        <v>1</v>
      </c>
      <c r="F3650">
        <f>SALIDA[[#This Row],[CANTIDAD]]/SALIDA[[#This Row],[UND MEDIDA]]</f>
        <v>1</v>
      </c>
      <c r="G3650" t="str">
        <f>VLOOKUP(SALIDA[[#This Row],[CODIGO]],FAMILIAS[],4,FALSE)</f>
        <v>CAFF</v>
      </c>
      <c r="H3650" s="10" t="str">
        <f>IF(VLOOKUP(SALIDA[[#This Row],[CODIGO]],STOCKSANLUIS[],7,FALSE)=0,"PRODUCTO SIN STOCK/UBICACIÓN",VLOOKUP(SALIDA[[#This Row],[CODIGO]],STOCKSANLUIS[],7,FALSE))</f>
        <v>A</v>
      </c>
      <c r="I3650" s="10"/>
      <c r="J3650" t="str">
        <f>SALIDA[[#This Row],[CODIGO]]&amp;"       "&amp;SALIDA[[#This Row],[FAMILIA]]</f>
        <v>02473       CAFF</v>
      </c>
      <c r="K3650">
        <f>VLOOKUP(SALIDA[[#This Row],[CODIGO]],STOCK_STARSOFT[],5,FALSE)</f>
        <v>56.62</v>
      </c>
      <c r="L3650">
        <f>SALIDA[[#This Row],[CANTIDAD]]*SALIDA[[#This Row],[PRECIO UND]]</f>
        <v>56.62</v>
      </c>
    </row>
    <row r="3651" spans="1:12" x14ac:dyDescent="0.25">
      <c r="A3651" s="6" t="s">
        <v>19227</v>
      </c>
      <c r="B3651" s="100" t="str">
        <f>VLOOKUP(SALIDA[[#This Row],[CODIGO]],STOCKSANLUIS[],2,FALSE)</f>
        <v>EXTRACTOR HELICOCENTRIFUGO - DIAMETRO 200 MM (8") - 220V/1PH/60HZ - STAR COLD - MF-200P (EQV TD800/200)</v>
      </c>
      <c r="C3651" s="153">
        <v>46125</v>
      </c>
      <c r="D3651">
        <v>1</v>
      </c>
      <c r="E3651">
        <f>IF(VLOOKUP(SALIDA[[#This Row],[CODIGO]],STOCKSANLUIS[],6,FALSE)=0,"PRODUCTO SIN STOCK/UBICACIÓN",VLOOKUP(SALIDA[[#This Row],[CODIGO]],STOCKSANLUIS[],6,FALSE))</f>
        <v>1</v>
      </c>
      <c r="F3651">
        <f>SALIDA[[#This Row],[CANTIDAD]]/SALIDA[[#This Row],[UND MEDIDA]]</f>
        <v>1</v>
      </c>
      <c r="G3651" t="str">
        <f>VLOOKUP(SALIDA[[#This Row],[CODIGO]],FAMILIAS[],4,FALSE)</f>
        <v>STAR COLD</v>
      </c>
      <c r="H3651" s="10" t="str">
        <f>IF(VLOOKUP(SALIDA[[#This Row],[CODIGO]],STOCKSANLUIS[],7,FALSE)=0,"PRODUCTO SIN STOCK/UBICACIÓN",VLOOKUP(SALIDA[[#This Row],[CODIGO]],STOCKSANLUIS[],7,FALSE))</f>
        <v>A</v>
      </c>
      <c r="I3651" s="10"/>
      <c r="J3651" t="str">
        <f>SALIDA[[#This Row],[CODIGO]]&amp;"       "&amp;SALIDA[[#This Row],[FAMILIA]]</f>
        <v>03480       STAR COLD</v>
      </c>
      <c r="K3651">
        <f>VLOOKUP(SALIDA[[#This Row],[CODIGO]],STOCK_STARSOFT[],5,FALSE)</f>
        <v>21.215007</v>
      </c>
      <c r="L3651">
        <f>SALIDA[[#This Row],[CANTIDAD]]*SALIDA[[#This Row],[PRECIO UND]]</f>
        <v>21.215007</v>
      </c>
    </row>
    <row r="3652" spans="1:12" x14ac:dyDescent="0.25">
      <c r="A3652" s="6" t="s">
        <v>3341</v>
      </c>
      <c r="B3652" s="100" t="str">
        <f>VLOOKUP(SALIDA[[#This Row],[CODIGO]],STOCKSANLUIS[],2,FALSE)</f>
        <v>GAS REFRIGERANTE R404A -10.90KG ICELOONG</v>
      </c>
      <c r="C3652" s="153">
        <v>46125</v>
      </c>
      <c r="D3652">
        <v>7</v>
      </c>
      <c r="E3652">
        <f>IF(VLOOKUP(SALIDA[[#This Row],[CODIGO]],STOCKSANLUIS[],6,FALSE)=0,"PRODUCTO SIN STOCK/UBICACIÓN",VLOOKUP(SALIDA[[#This Row],[CODIGO]],STOCKSANLUIS[],6,FALSE))</f>
        <v>1</v>
      </c>
      <c r="F3652">
        <f>SALIDA[[#This Row],[CANTIDAD]]/SALIDA[[#This Row],[UND MEDIDA]]</f>
        <v>7</v>
      </c>
      <c r="G3652" t="str">
        <f>VLOOKUP(SALIDA[[#This Row],[CODIGO]],FAMILIAS[],4,FALSE)</f>
        <v>ZHEJIANG YONGHE</v>
      </c>
      <c r="H3652" s="10" t="str">
        <f>IF(VLOOKUP(SALIDA[[#This Row],[CODIGO]],STOCKSANLUIS[],7,FALSE)=0,"PRODUCTO SIN STOCK/UBICACIÓN",VLOOKUP(SALIDA[[#This Row],[CODIGO]],STOCKSANLUIS[],7,FALSE))</f>
        <v>C</v>
      </c>
      <c r="I3652" s="10"/>
      <c r="J3652" t="str">
        <f>SALIDA[[#This Row],[CODIGO]]&amp;"       "&amp;SALIDA[[#This Row],[FAMILIA]]</f>
        <v>02752       ZHEJIANG YONGHE</v>
      </c>
      <c r="K3652">
        <f>VLOOKUP(SALIDA[[#This Row],[CODIGO]],STOCK_STARSOFT[],5,FALSE)</f>
        <v>53.481755</v>
      </c>
      <c r="L3652">
        <f>SALIDA[[#This Row],[CANTIDAD]]*SALIDA[[#This Row],[PRECIO UND]]</f>
        <v>374.37228499999998</v>
      </c>
    </row>
    <row r="3653" spans="1:12" x14ac:dyDescent="0.25">
      <c r="A3653" s="6" t="s">
        <v>259</v>
      </c>
      <c r="B3653" s="100" t="str">
        <f>VLOOKUP(SALIDA[[#This Row],[CODIGO]],STOCKSANLUIS[],2,FALSE)</f>
        <v>PLATINA KLEERSTRIP MAX BULLET HTP SILVER 2  PLOMO (60 CM)- 477600</v>
      </c>
      <c r="C3653" s="153">
        <v>46125</v>
      </c>
      <c r="D3653">
        <v>56</v>
      </c>
      <c r="E3653">
        <f>IF(VLOOKUP(SALIDA[[#This Row],[CODIGO]],STOCKSANLUIS[],6,FALSE)=0,"PRODUCTO SIN STOCK/UBICACIÓN",VLOOKUP(SALIDA[[#This Row],[CODIGO]],STOCKSANLUIS[],6,FALSE))</f>
        <v>1</v>
      </c>
      <c r="F3653">
        <f>SALIDA[[#This Row],[CANTIDAD]]/SALIDA[[#This Row],[UND MEDIDA]]</f>
        <v>56</v>
      </c>
      <c r="G3653" t="str">
        <f>VLOOKUP(SALIDA[[#This Row],[CODIGO]],FAMILIAS[],4,FALSE)</f>
        <v>ES ROBBINS</v>
      </c>
      <c r="H3653" s="10" t="str">
        <f>IF(VLOOKUP(SALIDA[[#This Row],[CODIGO]],STOCKSANLUIS[],7,FALSE)=0,"PRODUCTO SIN STOCK/UBICACIÓN",VLOOKUP(SALIDA[[#This Row],[CODIGO]],STOCKSANLUIS[],7,FALSE))</f>
        <v>C</v>
      </c>
      <c r="I3653" s="10" t="s">
        <v>19536</v>
      </c>
      <c r="J3653" t="str">
        <f>SALIDA[[#This Row],[CODIGO]]&amp;"       "&amp;SALIDA[[#This Row],[FAMILIA]]</f>
        <v>00186       ES ROBBINS</v>
      </c>
      <c r="K3653">
        <f>VLOOKUP(SALIDA[[#This Row],[CODIGO]],STOCK_STARSOFT[],5,FALSE)</f>
        <v>4.3959429999999999</v>
      </c>
      <c r="L3653">
        <f>SALIDA[[#This Row],[CANTIDAD]]*SALIDA[[#This Row],[PRECIO UND]]</f>
        <v>246.172808</v>
      </c>
    </row>
    <row r="3654" spans="1:12" x14ac:dyDescent="0.25">
      <c r="A3654" s="6" t="s">
        <v>2250</v>
      </c>
      <c r="B3654" s="203" t="str">
        <f>VLOOKUP(SALIDA[[#This Row],[CODIGO]],STOCKSANLUIS[],2,FALSE)</f>
        <v>BISAGRA PESADA C/RAMPA 211-I FI0 3592 P/PUERTA APERTURA IZQUIERDA - CAFF</v>
      </c>
      <c r="C3654" s="153">
        <v>46125</v>
      </c>
      <c r="D3654">
        <v>2</v>
      </c>
      <c r="E3654">
        <f>IF(VLOOKUP(SALIDA[[#This Row],[CODIGO]],STOCKSANLUIS[],6,FALSE)=0,"PRODUCTO SIN STOCK/UBICACIÓN",VLOOKUP(SALIDA[[#This Row],[CODIGO]],STOCKSANLUIS[],6,FALSE))</f>
        <v>1</v>
      </c>
      <c r="F3654">
        <f>SALIDA[[#This Row],[CANTIDAD]]/SALIDA[[#This Row],[UND MEDIDA]]</f>
        <v>2</v>
      </c>
      <c r="G3654" t="str">
        <f>VLOOKUP(SALIDA[[#This Row],[CODIGO]],FAMILIAS[],4,FALSE)</f>
        <v>CAFF</v>
      </c>
      <c r="H3654" s="10" t="str">
        <f>IF(VLOOKUP(SALIDA[[#This Row],[CODIGO]],STOCKSANLUIS[],7,FALSE)=0,"PRODUCTO SIN STOCK/UBICACIÓN",VLOOKUP(SALIDA[[#This Row],[CODIGO]],STOCKSANLUIS[],7,FALSE))</f>
        <v>A</v>
      </c>
      <c r="I3654" s="10"/>
      <c r="J3654" t="str">
        <f>SALIDA[[#This Row],[CODIGO]]&amp;"       "&amp;SALIDA[[#This Row],[FAMILIA]]</f>
        <v>01910       CAFF</v>
      </c>
      <c r="K3654">
        <f>VLOOKUP(SALIDA[[#This Row],[CODIGO]],STOCK_STARSOFT[],5,FALSE)</f>
        <v>50.464367000000003</v>
      </c>
      <c r="L3654">
        <f>SALIDA[[#This Row],[CANTIDAD]]*SALIDA[[#This Row],[PRECIO UND]]</f>
        <v>100.92873400000001</v>
      </c>
    </row>
    <row r="3655" spans="1:12" x14ac:dyDescent="0.25">
      <c r="A3655" s="6" t="s">
        <v>22230</v>
      </c>
      <c r="B3655" s="100" t="str">
        <f>VLOOKUP(SALIDA[[#This Row],[CODIGO]],STOCKSANLUIS[],2,FALSE)</f>
        <v>COMPRESOR ROTATIVO - 36000 BTU/H - 220V/60HZ - 1PH R410 - ASQ330N1UMU - SIN CAPACITOR 60UF/400V - GMCC</v>
      </c>
      <c r="C3655" s="153">
        <v>46125</v>
      </c>
      <c r="D3655">
        <v>1</v>
      </c>
      <c r="E3655" t="str">
        <f>IF(VLOOKUP(SALIDA[[#This Row],[CODIGO]],STOCKSANLUIS[],6,FALSE)=0,"PRODUCTO SIN STOCK/UBICACIÓN",VLOOKUP(SALIDA[[#This Row],[CODIGO]],STOCKSANLUIS[],6,FALSE))</f>
        <v>PRODUCTO SIN STOCK/UBICACIÓN</v>
      </c>
      <c r="F3655" t="e">
        <f>SALIDA[[#This Row],[CANTIDAD]]/SALIDA[[#This Row],[UND MEDIDA]]</f>
        <v>#VALUE!</v>
      </c>
      <c r="G3655" t="str">
        <f>VLOOKUP(SALIDA[[#This Row],[CODIGO]],FAMILIAS[],4,FALSE)</f>
        <v>GMCC</v>
      </c>
      <c r="H3655" s="10" t="str">
        <f>IF(VLOOKUP(SALIDA[[#This Row],[CODIGO]],STOCKSANLUIS[],7,FALSE)=0,"PRODUCTO SIN STOCK/UBICACIÓN",VLOOKUP(SALIDA[[#This Row],[CODIGO]],STOCKSANLUIS[],7,FALSE))</f>
        <v>B</v>
      </c>
      <c r="I3655" s="10"/>
      <c r="J3655" t="str">
        <f>SALIDA[[#This Row],[CODIGO]]&amp;"       "&amp;SALIDA[[#This Row],[FAMILIA]]</f>
        <v>03606       GMCC</v>
      </c>
      <c r="K3655">
        <f>VLOOKUP(SALIDA[[#This Row],[CODIGO]],STOCK_STARSOFT[],5,FALSE)</f>
        <v>109.332926</v>
      </c>
      <c r="L3655">
        <f>SALIDA[[#This Row],[CANTIDAD]]*SALIDA[[#This Row],[PRECIO UND]]</f>
        <v>109.332926</v>
      </c>
    </row>
    <row r="3656" spans="1:12" x14ac:dyDescent="0.25">
      <c r="A3656" s="6" t="s">
        <v>2268</v>
      </c>
      <c r="B3656" s="100" t="str">
        <f>VLOOKUP(SALIDA[[#This Row],[CODIGO]],STOCKSANLUIS[],2,FALSE)</f>
        <v>CIERRE PESADO I-1006 FI0 3795 P/PUERTA APERTURA IZQUIERDA - CAFF</v>
      </c>
      <c r="C3656" s="153">
        <v>46125</v>
      </c>
      <c r="D3656">
        <v>1</v>
      </c>
      <c r="E3656">
        <f>IF(VLOOKUP(SALIDA[[#This Row],[CODIGO]],STOCKSANLUIS[],6,FALSE)=0,"PRODUCTO SIN STOCK/UBICACIÓN",VLOOKUP(SALIDA[[#This Row],[CODIGO]],STOCKSANLUIS[],6,FALSE))</f>
        <v>1</v>
      </c>
      <c r="F3656">
        <f>SALIDA[[#This Row],[CANTIDAD]]/SALIDA[[#This Row],[UND MEDIDA]]</f>
        <v>1</v>
      </c>
      <c r="G3656" t="str">
        <f>VLOOKUP(SALIDA[[#This Row],[CODIGO]],FAMILIAS[],4,FALSE)</f>
        <v>CAFF</v>
      </c>
      <c r="H3656" s="10" t="str">
        <f>IF(VLOOKUP(SALIDA[[#This Row],[CODIGO]],STOCKSANLUIS[],7,FALSE)=0,"PRODUCTO SIN STOCK/UBICACIÓN",VLOOKUP(SALIDA[[#This Row],[CODIGO]],STOCKSANLUIS[],7,FALSE))</f>
        <v>A</v>
      </c>
      <c r="I3656" s="10"/>
      <c r="J3656" t="str">
        <f>SALIDA[[#This Row],[CODIGO]]&amp;"       "&amp;SALIDA[[#This Row],[FAMILIA]]</f>
        <v>01919       CAFF</v>
      </c>
      <c r="K3656">
        <f>VLOOKUP(SALIDA[[#This Row],[CODIGO]],STOCK_STARSOFT[],5,FALSE)</f>
        <v>69.587129000000004</v>
      </c>
      <c r="L3656">
        <f>SALIDA[[#This Row],[CANTIDAD]]*SALIDA[[#This Row],[PRECIO UND]]</f>
        <v>69.587129000000004</v>
      </c>
    </row>
    <row r="3657" spans="1:12" x14ac:dyDescent="0.25">
      <c r="A3657" s="6" t="s">
        <v>19300</v>
      </c>
      <c r="B3657" s="100" t="str">
        <f>VLOOKUP(SALIDA[[#This Row],[CODIGO]],STOCKSANLUIS[],2,FALSE)</f>
        <v>CINTA ADHESIVA FOAM QTF-230E - 1/8" X 2" X 32.8´ (3MM X 50MM X 10M) - EVERFROST - HIGH QUALITY</v>
      </c>
      <c r="C3657" s="153">
        <v>46125</v>
      </c>
      <c r="D3657">
        <v>1</v>
      </c>
      <c r="E3657">
        <f>IF(VLOOKUP(SALIDA[[#This Row],[CODIGO]],STOCKSANLUIS[],6,FALSE)=0,"PRODUCTO SIN STOCK/UBICACIÓN",VLOOKUP(SALIDA[[#This Row],[CODIGO]],STOCKSANLUIS[],6,FALSE))</f>
        <v>1</v>
      </c>
      <c r="F3657">
        <f>SALIDA[[#This Row],[CANTIDAD]]/SALIDA[[#This Row],[UND MEDIDA]]</f>
        <v>1</v>
      </c>
      <c r="G3657" t="str">
        <f>VLOOKUP(SALIDA[[#This Row],[CODIGO]],FAMILIAS[],4,FALSE)</f>
        <v>EVERFROST</v>
      </c>
      <c r="H3657" s="10" t="str">
        <f>IF(VLOOKUP(SALIDA[[#This Row],[CODIGO]],STOCKSANLUIS[],7,FALSE)=0,"PRODUCTO SIN STOCK/UBICACIÓN",VLOOKUP(SALIDA[[#This Row],[CODIGO]],STOCKSANLUIS[],7,FALSE))</f>
        <v>C</v>
      </c>
      <c r="I3657" s="10"/>
      <c r="J3657" t="str">
        <f>SALIDA[[#This Row],[CODIGO]]&amp;"       "&amp;SALIDA[[#This Row],[FAMILIA]]</f>
        <v>03490       EVERFROST</v>
      </c>
      <c r="K3657">
        <f>VLOOKUP(SALIDA[[#This Row],[CODIGO]],STOCK_STARSOFT[],5,FALSE)</f>
        <v>1.3047420000000001</v>
      </c>
      <c r="L3657">
        <f>SALIDA[[#This Row],[CANTIDAD]]*SALIDA[[#This Row],[PRECIO UND]]</f>
        <v>1.3047420000000001</v>
      </c>
    </row>
    <row r="3658" spans="1:12" x14ac:dyDescent="0.25">
      <c r="A3658" s="6" t="s">
        <v>867</v>
      </c>
      <c r="B3658" s="100" t="str">
        <f>VLOOKUP(SALIDA[[#This Row],[CODIGO]],STOCKSANLUIS[],2,FALSE)</f>
        <v>ACEITE POLIOLESTER POE 68 - 1 GALON - BVA</v>
      </c>
      <c r="C3658" s="153">
        <v>46125</v>
      </c>
      <c r="D3658">
        <v>2</v>
      </c>
      <c r="E3658">
        <f>IF(VLOOKUP(SALIDA[[#This Row],[CODIGO]],STOCKSANLUIS[],6,FALSE)=0,"PRODUCTO SIN STOCK/UBICACIÓN",VLOOKUP(SALIDA[[#This Row],[CODIGO]],STOCKSANLUIS[],6,FALSE))</f>
        <v>1</v>
      </c>
      <c r="F3658">
        <f>SALIDA[[#This Row],[CANTIDAD]]/SALIDA[[#This Row],[UND MEDIDA]]</f>
        <v>2</v>
      </c>
      <c r="G3658" t="str">
        <f>VLOOKUP(SALIDA[[#This Row],[CODIGO]],FAMILIAS[],4,FALSE)</f>
        <v>BVA</v>
      </c>
      <c r="H3658" s="10" t="str">
        <f>IF(VLOOKUP(SALIDA[[#This Row],[CODIGO]],STOCKSANLUIS[],7,FALSE)=0,"PRODUCTO SIN STOCK/UBICACIÓN",VLOOKUP(SALIDA[[#This Row],[CODIGO]],STOCKSANLUIS[],7,FALSE))</f>
        <v>C</v>
      </c>
      <c r="I3658" s="10"/>
      <c r="J3658" t="str">
        <f>SALIDA[[#This Row],[CODIGO]]&amp;"       "&amp;SALIDA[[#This Row],[FAMILIA]]</f>
        <v>00945       BVA</v>
      </c>
      <c r="K3658">
        <f>VLOOKUP(SALIDA[[#This Row],[CODIGO]],STOCK_STARSOFT[],5,FALSE)</f>
        <v>50.009718999999997</v>
      </c>
      <c r="L3658">
        <f>SALIDA[[#This Row],[CANTIDAD]]*SALIDA[[#This Row],[PRECIO UND]]</f>
        <v>100.01943799999999</v>
      </c>
    </row>
    <row r="3659" spans="1:12" x14ac:dyDescent="0.25">
      <c r="A3659" s="6" t="s">
        <v>231</v>
      </c>
      <c r="B3659" s="100" t="str">
        <f>VLOOKUP(SALIDA[[#This Row],[CODIGO]],STOCKSANLUIS[],2,FALSE)</f>
        <v>VALVULA DE EXPANSION DANFOSS TEX 2 - S/ORIFICIO COD. 068Z3209</v>
      </c>
      <c r="C3659" s="153">
        <v>46125</v>
      </c>
      <c r="D3659">
        <v>1</v>
      </c>
      <c r="E3659">
        <f>IF(VLOOKUP(SALIDA[[#This Row],[CODIGO]],STOCKSANLUIS[],6,FALSE)=0,"PRODUCTO SIN STOCK/UBICACIÓN",VLOOKUP(SALIDA[[#This Row],[CODIGO]],STOCKSANLUIS[],6,FALSE))</f>
        <v>1</v>
      </c>
      <c r="F3659">
        <f>SALIDA[[#This Row],[CANTIDAD]]/SALIDA[[#This Row],[UND MEDIDA]]</f>
        <v>1</v>
      </c>
      <c r="G3659" t="str">
        <f>VLOOKUP(SALIDA[[#This Row],[CODIGO]],FAMILIAS[],4,FALSE)</f>
        <v>DANFOSS</v>
      </c>
      <c r="H3659" s="10" t="str">
        <f>IF(VLOOKUP(SALIDA[[#This Row],[CODIGO]],STOCKSANLUIS[],7,FALSE)=0,"PRODUCTO SIN STOCK/UBICACIÓN",VLOOKUP(SALIDA[[#This Row],[CODIGO]],STOCKSANLUIS[],7,FALSE))</f>
        <v>A</v>
      </c>
      <c r="I3659" s="10"/>
      <c r="J3659" t="str">
        <f>SALIDA[[#This Row],[CODIGO]]&amp;"       "&amp;SALIDA[[#This Row],[FAMILIA]]</f>
        <v>00163       DANFOSS</v>
      </c>
      <c r="K3659">
        <f>VLOOKUP(SALIDA[[#This Row],[CODIGO]],STOCK_STARSOFT[],5,FALSE)</f>
        <v>26.959129999999998</v>
      </c>
      <c r="L3659">
        <f>SALIDA[[#This Row],[CANTIDAD]]*SALIDA[[#This Row],[PRECIO UND]]</f>
        <v>26.959129999999998</v>
      </c>
    </row>
    <row r="3660" spans="1:12" x14ac:dyDescent="0.25">
      <c r="A3660" s="6" t="s">
        <v>181</v>
      </c>
      <c r="B3660" s="100" t="str">
        <f>VLOOKUP(SALIDA[[#This Row],[CODIGO]],STOCKSANLUIS[],2,FALSE)</f>
        <v>ORIFICIO 0X PARA TEX2 - TES2 - TEN2</v>
      </c>
      <c r="C3660" s="153">
        <v>46125</v>
      </c>
      <c r="D3660">
        <v>1</v>
      </c>
      <c r="E3660">
        <f>IF(VLOOKUP(SALIDA[[#This Row],[CODIGO]],STOCKSANLUIS[],6,FALSE)=0,"PRODUCTO SIN STOCK/UBICACIÓN",VLOOKUP(SALIDA[[#This Row],[CODIGO]],STOCKSANLUIS[],6,FALSE))</f>
        <v>1</v>
      </c>
      <c r="F3660">
        <f>SALIDA[[#This Row],[CANTIDAD]]/SALIDA[[#This Row],[UND MEDIDA]]</f>
        <v>1</v>
      </c>
      <c r="G3660" t="str">
        <f>VLOOKUP(SALIDA[[#This Row],[CODIGO]],FAMILIAS[],4,FALSE)</f>
        <v>DANFOSS</v>
      </c>
      <c r="H3660" s="10" t="str">
        <f>IF(VLOOKUP(SALIDA[[#This Row],[CODIGO]],STOCKSANLUIS[],7,FALSE)=0,"PRODUCTO SIN STOCK/UBICACIÓN",VLOOKUP(SALIDA[[#This Row],[CODIGO]],STOCKSANLUIS[],7,FALSE))</f>
        <v>A</v>
      </c>
      <c r="I3660" s="10"/>
      <c r="J3660" t="str">
        <f>SALIDA[[#This Row],[CODIGO]]&amp;"       "&amp;SALIDA[[#This Row],[FAMILIA]]</f>
        <v>00130       DANFOSS</v>
      </c>
      <c r="K3660">
        <f>VLOOKUP(SALIDA[[#This Row],[CODIGO]],STOCK_STARSOFT[],5,FALSE)</f>
        <v>8.4140910000000009</v>
      </c>
      <c r="L3660">
        <f>SALIDA[[#This Row],[CANTIDAD]]*SALIDA[[#This Row],[PRECIO UND]]</f>
        <v>8.4140910000000009</v>
      </c>
    </row>
    <row r="3661" spans="1:12" x14ac:dyDescent="0.25">
      <c r="A3661" s="6" t="s">
        <v>3339</v>
      </c>
      <c r="B3661" s="100" t="str">
        <f>VLOOKUP(SALIDA[[#This Row],[CODIGO]],STOCKSANLUIS[],2,FALSE)</f>
        <v>GAS REFRIGERANTE R134 - 13.6KG ICELOONG</v>
      </c>
      <c r="C3661" s="153">
        <v>46125</v>
      </c>
      <c r="D3661">
        <v>2</v>
      </c>
      <c r="E3661">
        <f>IF(VLOOKUP(SALIDA[[#This Row],[CODIGO]],STOCKSANLUIS[],6,FALSE)=0,"PRODUCTO SIN STOCK/UBICACIÓN",VLOOKUP(SALIDA[[#This Row],[CODIGO]],STOCKSANLUIS[],6,FALSE))</f>
        <v>1</v>
      </c>
      <c r="F3661">
        <f>SALIDA[[#This Row],[CANTIDAD]]/SALIDA[[#This Row],[UND MEDIDA]]</f>
        <v>2</v>
      </c>
      <c r="G3661" t="str">
        <f>VLOOKUP(SALIDA[[#This Row],[CODIGO]],FAMILIAS[],4,FALSE)</f>
        <v>ZHEJIANG YONGHE</v>
      </c>
      <c r="H3661" s="10" t="str">
        <f>IF(VLOOKUP(SALIDA[[#This Row],[CODIGO]],STOCKSANLUIS[],7,FALSE)=0,"PRODUCTO SIN STOCK/UBICACIÓN",VLOOKUP(SALIDA[[#This Row],[CODIGO]],STOCKSANLUIS[],7,FALSE))</f>
        <v>C</v>
      </c>
      <c r="I3661" s="10"/>
      <c r="J3661" t="str">
        <f>SALIDA[[#This Row],[CODIGO]]&amp;"       "&amp;SALIDA[[#This Row],[FAMILIA]]</f>
        <v>02751       ZHEJIANG YONGHE</v>
      </c>
      <c r="K3661">
        <f>VLOOKUP(SALIDA[[#This Row],[CODIGO]],STOCK_STARSOFT[],5,FALSE)</f>
        <v>106.20946600000001</v>
      </c>
      <c r="L3661">
        <f>SALIDA[[#This Row],[CANTIDAD]]*SALIDA[[#This Row],[PRECIO UND]]</f>
        <v>212.41893200000001</v>
      </c>
    </row>
    <row r="3662" spans="1:12" x14ac:dyDescent="0.25">
      <c r="A3662" s="6" t="s">
        <v>3339</v>
      </c>
      <c r="B3662" s="100" t="str">
        <f>VLOOKUP(SALIDA[[#This Row],[CODIGO]],STOCKSANLUIS[],2,FALSE)</f>
        <v>GAS REFRIGERANTE R134 - 13.6KG ICELOONG</v>
      </c>
      <c r="C3662" s="153">
        <v>46125</v>
      </c>
      <c r="D3662">
        <v>2</v>
      </c>
      <c r="E3662">
        <f>IF(VLOOKUP(SALIDA[[#This Row],[CODIGO]],STOCKSANLUIS[],6,FALSE)=0,"PRODUCTO SIN STOCK/UBICACIÓN",VLOOKUP(SALIDA[[#This Row],[CODIGO]],STOCKSANLUIS[],6,FALSE))</f>
        <v>1</v>
      </c>
      <c r="F3662">
        <f>SALIDA[[#This Row],[CANTIDAD]]/SALIDA[[#This Row],[UND MEDIDA]]</f>
        <v>2</v>
      </c>
      <c r="G3662" t="str">
        <f>VLOOKUP(SALIDA[[#This Row],[CODIGO]],FAMILIAS[],4,FALSE)</f>
        <v>ZHEJIANG YONGHE</v>
      </c>
      <c r="H3662" s="10" t="str">
        <f>IF(VLOOKUP(SALIDA[[#This Row],[CODIGO]],STOCKSANLUIS[],7,FALSE)=0,"PRODUCTO SIN STOCK/UBICACIÓN",VLOOKUP(SALIDA[[#This Row],[CODIGO]],STOCKSANLUIS[],7,FALSE))</f>
        <v>C</v>
      </c>
      <c r="I3662" s="10"/>
      <c r="J3662" t="str">
        <f>SALIDA[[#This Row],[CODIGO]]&amp;"       "&amp;SALIDA[[#This Row],[FAMILIA]]</f>
        <v>02751       ZHEJIANG YONGHE</v>
      </c>
      <c r="K3662">
        <f>VLOOKUP(SALIDA[[#This Row],[CODIGO]],STOCK_STARSOFT[],5,FALSE)</f>
        <v>106.20946600000001</v>
      </c>
      <c r="L3662">
        <f>SALIDA[[#This Row],[CANTIDAD]]*SALIDA[[#This Row],[PRECIO UND]]</f>
        <v>212.41893200000001</v>
      </c>
    </row>
    <row r="3663" spans="1:12" x14ac:dyDescent="0.25">
      <c r="A3663" s="6" t="s">
        <v>3337</v>
      </c>
      <c r="B3663" s="100" t="str">
        <f>VLOOKUP(SALIDA[[#This Row],[CODIGO]],STOCKSANLUIS[],2,FALSE)</f>
        <v>GAS REFIGERANTE R22 -13.60 KG ICELOONG</v>
      </c>
      <c r="C3663" s="153">
        <v>46125</v>
      </c>
      <c r="D3663">
        <v>15</v>
      </c>
      <c r="E3663">
        <f>IF(VLOOKUP(SALIDA[[#This Row],[CODIGO]],STOCKSANLUIS[],6,FALSE)=0,"PRODUCTO SIN STOCK/UBICACIÓN",VLOOKUP(SALIDA[[#This Row],[CODIGO]],STOCKSANLUIS[],6,FALSE))</f>
        <v>1</v>
      </c>
      <c r="F3663">
        <f>SALIDA[[#This Row],[CANTIDAD]]/SALIDA[[#This Row],[UND MEDIDA]]</f>
        <v>15</v>
      </c>
      <c r="G3663" t="str">
        <f>VLOOKUP(SALIDA[[#This Row],[CODIGO]],FAMILIAS[],4,FALSE)</f>
        <v>ZHEJIANG YONGHE</v>
      </c>
      <c r="H3663" s="10" t="str">
        <f>IF(VLOOKUP(SALIDA[[#This Row],[CODIGO]],STOCKSANLUIS[],7,FALSE)=0,"PRODUCTO SIN STOCK/UBICACIÓN",VLOOKUP(SALIDA[[#This Row],[CODIGO]],STOCKSANLUIS[],7,FALSE))</f>
        <v>B</v>
      </c>
      <c r="I3663" s="10"/>
      <c r="J3663" t="str">
        <f>SALIDA[[#This Row],[CODIGO]]&amp;"       "&amp;SALIDA[[#This Row],[FAMILIA]]</f>
        <v>02750       ZHEJIANG YONGHE</v>
      </c>
      <c r="K3663">
        <f>VLOOKUP(SALIDA[[#This Row],[CODIGO]],STOCK_STARSOFT[],5,FALSE)</f>
        <v>33.200066</v>
      </c>
      <c r="L3663">
        <f>SALIDA[[#This Row],[CANTIDAD]]*SALIDA[[#This Row],[PRECIO UND]]</f>
        <v>498.00099</v>
      </c>
    </row>
    <row r="3664" spans="1:12" x14ac:dyDescent="0.25">
      <c r="A3664" s="6" t="s">
        <v>3337</v>
      </c>
      <c r="B3664" s="100" t="str">
        <f>VLOOKUP(SALIDA[[#This Row],[CODIGO]],STOCKSANLUIS[],2,FALSE)</f>
        <v>GAS REFIGERANTE R22 -13.60 KG ICELOONG</v>
      </c>
      <c r="C3664" s="153">
        <v>46125</v>
      </c>
      <c r="D3664">
        <v>18</v>
      </c>
      <c r="E3664">
        <f>IF(VLOOKUP(SALIDA[[#This Row],[CODIGO]],STOCKSANLUIS[],6,FALSE)=0,"PRODUCTO SIN STOCK/UBICACIÓN",VLOOKUP(SALIDA[[#This Row],[CODIGO]],STOCKSANLUIS[],6,FALSE))</f>
        <v>1</v>
      </c>
      <c r="F3664">
        <f>SALIDA[[#This Row],[CANTIDAD]]/SALIDA[[#This Row],[UND MEDIDA]]</f>
        <v>18</v>
      </c>
      <c r="G3664" t="str">
        <f>VLOOKUP(SALIDA[[#This Row],[CODIGO]],FAMILIAS[],4,FALSE)</f>
        <v>ZHEJIANG YONGHE</v>
      </c>
      <c r="H3664" s="10" t="str">
        <f>IF(VLOOKUP(SALIDA[[#This Row],[CODIGO]],STOCKSANLUIS[],7,FALSE)=0,"PRODUCTO SIN STOCK/UBICACIÓN",VLOOKUP(SALIDA[[#This Row],[CODIGO]],STOCKSANLUIS[],7,FALSE))</f>
        <v>B</v>
      </c>
      <c r="I3664" s="10" t="s">
        <v>19536</v>
      </c>
      <c r="J3664" t="str">
        <f>SALIDA[[#This Row],[CODIGO]]&amp;"       "&amp;SALIDA[[#This Row],[FAMILIA]]</f>
        <v>02750       ZHEJIANG YONGHE</v>
      </c>
      <c r="K3664">
        <f>VLOOKUP(SALIDA[[#This Row],[CODIGO]],STOCK_STARSOFT[],5,FALSE)</f>
        <v>33.200066</v>
      </c>
      <c r="L3664">
        <f>SALIDA[[#This Row],[CANTIDAD]]*SALIDA[[#This Row],[PRECIO UND]]</f>
        <v>597.60118799999998</v>
      </c>
    </row>
    <row r="3665" spans="1:12" x14ac:dyDescent="0.25">
      <c r="A3665" s="6" t="s">
        <v>3293</v>
      </c>
      <c r="B3665" s="100" t="str">
        <f>VLOOKUP(SALIDA[[#This Row],[CODIGO]],STOCKSANLUIS[],2,FALSE)</f>
        <v>VALVULA PARA AGUA HELADA FAN &amp; COIL 2 VIAS 3/4" DIAMETRO  CON ACTUADOR  220V JOHNSON CONTROLS - VLC2200GC-C</v>
      </c>
      <c r="C3665" s="153">
        <v>46126</v>
      </c>
      <c r="D3665">
        <v>1</v>
      </c>
      <c r="E3665">
        <f>IF(VLOOKUP(SALIDA[[#This Row],[CODIGO]],STOCKSANLUIS[],6,FALSE)=0,"PRODUCTO SIN STOCK/UBICACIÓN",VLOOKUP(SALIDA[[#This Row],[CODIGO]],STOCKSANLUIS[],6,FALSE))</f>
        <v>1</v>
      </c>
      <c r="F3665">
        <f>SALIDA[[#This Row],[CANTIDAD]]/SALIDA[[#This Row],[UND MEDIDA]]</f>
        <v>1</v>
      </c>
      <c r="G3665" t="str">
        <f>VLOOKUP(SALIDA[[#This Row],[CODIGO]],FAMILIAS[],4,FALSE)</f>
        <v>JOHNSON CONTROLS</v>
      </c>
      <c r="H3665" s="10" t="str">
        <f>IF(VLOOKUP(SALIDA[[#This Row],[CODIGO]],STOCKSANLUIS[],7,FALSE)=0,"PRODUCTO SIN STOCK/UBICACIÓN",VLOOKUP(SALIDA[[#This Row],[CODIGO]],STOCKSANLUIS[],7,FALSE))</f>
        <v>A</v>
      </c>
      <c r="I3665" s="10"/>
      <c r="J3665" t="str">
        <f>SALIDA[[#This Row],[CODIGO]]&amp;"       "&amp;SALIDA[[#This Row],[FAMILIA]]</f>
        <v>02714       JOHNSON CONTROLS</v>
      </c>
      <c r="K3665">
        <f>VLOOKUP(SALIDA[[#This Row],[CODIGO]],STOCK_STARSOFT[],5,FALSE)</f>
        <v>13.849964</v>
      </c>
      <c r="L3665">
        <f>SALIDA[[#This Row],[CANTIDAD]]*SALIDA[[#This Row],[PRECIO UND]]</f>
        <v>13.849964</v>
      </c>
    </row>
    <row r="3666" spans="1:12" x14ac:dyDescent="0.25">
      <c r="A3666" s="6" t="s">
        <v>3293</v>
      </c>
      <c r="B3666" s="100" t="str">
        <f>VLOOKUP(SALIDA[[#This Row],[CODIGO]],STOCKSANLUIS[],2,FALSE)</f>
        <v>VALVULA PARA AGUA HELADA FAN &amp; COIL 2 VIAS 3/4" DIAMETRO  CON ACTUADOR  220V JOHNSON CONTROLS - VLC2200GC-C</v>
      </c>
      <c r="C3666" s="153">
        <v>46126</v>
      </c>
      <c r="D3666">
        <v>1</v>
      </c>
      <c r="E3666">
        <f>IF(VLOOKUP(SALIDA[[#This Row],[CODIGO]],STOCKSANLUIS[],6,FALSE)=0,"PRODUCTO SIN STOCK/UBICACIÓN",VLOOKUP(SALIDA[[#This Row],[CODIGO]],STOCKSANLUIS[],6,FALSE))</f>
        <v>1</v>
      </c>
      <c r="F3666">
        <f>SALIDA[[#This Row],[CANTIDAD]]/SALIDA[[#This Row],[UND MEDIDA]]</f>
        <v>1</v>
      </c>
      <c r="G3666" t="str">
        <f>VLOOKUP(SALIDA[[#This Row],[CODIGO]],FAMILIAS[],4,FALSE)</f>
        <v>JOHNSON CONTROLS</v>
      </c>
      <c r="H3666" s="10" t="str">
        <f>IF(VLOOKUP(SALIDA[[#This Row],[CODIGO]],STOCKSANLUIS[],7,FALSE)=0,"PRODUCTO SIN STOCK/UBICACIÓN",VLOOKUP(SALIDA[[#This Row],[CODIGO]],STOCKSANLUIS[],7,FALSE))</f>
        <v>A</v>
      </c>
      <c r="I3666" s="10"/>
      <c r="J3666" t="str">
        <f>SALIDA[[#This Row],[CODIGO]]&amp;"       "&amp;SALIDA[[#This Row],[FAMILIA]]</f>
        <v>02714       JOHNSON CONTROLS</v>
      </c>
      <c r="K3666">
        <f>VLOOKUP(SALIDA[[#This Row],[CODIGO]],STOCK_STARSOFT[],5,FALSE)</f>
        <v>13.849964</v>
      </c>
      <c r="L3666">
        <f>SALIDA[[#This Row],[CANTIDAD]]*SALIDA[[#This Row],[PRECIO UND]]</f>
        <v>13.849964</v>
      </c>
    </row>
    <row r="3667" spans="1:12" x14ac:dyDescent="0.25">
      <c r="A3667" s="6" t="s">
        <v>3337</v>
      </c>
      <c r="B3667" s="100" t="str">
        <f>VLOOKUP(SALIDA[[#This Row],[CODIGO]],STOCKSANLUIS[],2,FALSE)</f>
        <v>GAS REFIGERANTE R22 -13.60 KG ICELOONG</v>
      </c>
      <c r="C3667" s="153">
        <v>46126</v>
      </c>
      <c r="D3667">
        <v>3</v>
      </c>
      <c r="E3667">
        <f>IF(VLOOKUP(SALIDA[[#This Row],[CODIGO]],STOCKSANLUIS[],6,FALSE)=0,"PRODUCTO SIN STOCK/UBICACIÓN",VLOOKUP(SALIDA[[#This Row],[CODIGO]],STOCKSANLUIS[],6,FALSE))</f>
        <v>1</v>
      </c>
      <c r="F3667">
        <f>SALIDA[[#This Row],[CANTIDAD]]/SALIDA[[#This Row],[UND MEDIDA]]</f>
        <v>3</v>
      </c>
      <c r="G3667" t="str">
        <f>VLOOKUP(SALIDA[[#This Row],[CODIGO]],FAMILIAS[],4,FALSE)</f>
        <v>ZHEJIANG YONGHE</v>
      </c>
      <c r="H3667" s="10" t="str">
        <f>IF(VLOOKUP(SALIDA[[#This Row],[CODIGO]],STOCKSANLUIS[],7,FALSE)=0,"PRODUCTO SIN STOCK/UBICACIÓN",VLOOKUP(SALIDA[[#This Row],[CODIGO]],STOCKSANLUIS[],7,FALSE))</f>
        <v>B</v>
      </c>
      <c r="I3667" s="10"/>
      <c r="J3667" t="str">
        <f>SALIDA[[#This Row],[CODIGO]]&amp;"       "&amp;SALIDA[[#This Row],[FAMILIA]]</f>
        <v>02750       ZHEJIANG YONGHE</v>
      </c>
      <c r="K3667">
        <f>VLOOKUP(SALIDA[[#This Row],[CODIGO]],STOCK_STARSOFT[],5,FALSE)</f>
        <v>33.200066</v>
      </c>
      <c r="L3667">
        <f>SALIDA[[#This Row],[CANTIDAD]]*SALIDA[[#This Row],[PRECIO UND]]</f>
        <v>99.600198000000006</v>
      </c>
    </row>
    <row r="3668" spans="1:12" x14ac:dyDescent="0.25">
      <c r="A3668" s="6" t="s">
        <v>3931</v>
      </c>
      <c r="B3668" s="100" t="str">
        <f>VLOOKUP(SALIDA[[#This Row],[CODIGO]],STOCKSANLUIS[],2,FALSE)</f>
        <v>EQUIPO DE A/A MINI SPLIT FRIO SOLO - 24000 BTU - R410A - 220V/1PH/60HZ - VIKING "VIKINGO" - PROUDLY DESIGNED IN USA - GOLD FIN PROTECTION - XJ14-24-4E-2-P  / XJ14-24-4C-2-P - MADE IN P.R.C.</v>
      </c>
      <c r="C3668" s="153">
        <v>46126</v>
      </c>
      <c r="D3668">
        <v>1</v>
      </c>
      <c r="E3668">
        <f>IF(VLOOKUP(SALIDA[[#This Row],[CODIGO]],STOCKSANLUIS[],6,FALSE)=0,"PRODUCTO SIN STOCK/UBICACIÓN",VLOOKUP(SALIDA[[#This Row],[CODIGO]],STOCKSANLUIS[],6,FALSE))</f>
        <v>1</v>
      </c>
      <c r="F3668">
        <f>SALIDA[[#This Row],[CANTIDAD]]/SALIDA[[#This Row],[UND MEDIDA]]</f>
        <v>1</v>
      </c>
      <c r="G3668" t="str">
        <f>VLOOKUP(SALIDA[[#This Row],[CODIGO]],FAMILIAS[],4,FALSE)</f>
        <v>VIKING</v>
      </c>
      <c r="H3668" s="10" t="str">
        <f>IF(VLOOKUP(SALIDA[[#This Row],[CODIGO]],STOCKSANLUIS[],7,FALSE)=0,"PRODUCTO SIN STOCK/UBICACIÓN",VLOOKUP(SALIDA[[#This Row],[CODIGO]],STOCKSANLUIS[],7,FALSE))</f>
        <v>B</v>
      </c>
      <c r="I3668" s="10"/>
      <c r="J3668" t="str">
        <f>SALIDA[[#This Row],[CODIGO]]&amp;"       "&amp;SALIDA[[#This Row],[FAMILIA]]</f>
        <v>03397       VIKING</v>
      </c>
      <c r="K3668">
        <f>VLOOKUP(SALIDA[[#This Row],[CODIGO]],STOCK_STARSOFT[],5,FALSE)</f>
        <v>267.68141000000003</v>
      </c>
      <c r="L3668">
        <f>SALIDA[[#This Row],[CANTIDAD]]*SALIDA[[#This Row],[PRECIO UND]]</f>
        <v>267.68141000000003</v>
      </c>
    </row>
    <row r="3669" spans="1:12" x14ac:dyDescent="0.25">
      <c r="A3669" s="6" t="s">
        <v>867</v>
      </c>
      <c r="B3669" s="100" t="str">
        <f>VLOOKUP(SALIDA[[#This Row],[CODIGO]],STOCKSANLUIS[],2,FALSE)</f>
        <v>ACEITE POLIOLESTER POE 68 - 1 GALON - BVA</v>
      </c>
      <c r="C3669" s="153">
        <v>46126</v>
      </c>
      <c r="D3669">
        <v>2</v>
      </c>
      <c r="E3669">
        <f>IF(VLOOKUP(SALIDA[[#This Row],[CODIGO]],STOCKSANLUIS[],6,FALSE)=0,"PRODUCTO SIN STOCK/UBICACIÓN",VLOOKUP(SALIDA[[#This Row],[CODIGO]],STOCKSANLUIS[],6,FALSE))</f>
        <v>1</v>
      </c>
      <c r="F3669">
        <f>SALIDA[[#This Row],[CANTIDAD]]/SALIDA[[#This Row],[UND MEDIDA]]</f>
        <v>2</v>
      </c>
      <c r="G3669" t="str">
        <f>VLOOKUP(SALIDA[[#This Row],[CODIGO]],FAMILIAS[],4,FALSE)</f>
        <v>BVA</v>
      </c>
      <c r="H3669" s="10" t="str">
        <f>IF(VLOOKUP(SALIDA[[#This Row],[CODIGO]],STOCKSANLUIS[],7,FALSE)=0,"PRODUCTO SIN STOCK/UBICACIÓN",VLOOKUP(SALIDA[[#This Row],[CODIGO]],STOCKSANLUIS[],7,FALSE))</f>
        <v>C</v>
      </c>
      <c r="I3669" s="10"/>
      <c r="J3669" t="str">
        <f>SALIDA[[#This Row],[CODIGO]]&amp;"       "&amp;SALIDA[[#This Row],[FAMILIA]]</f>
        <v>00945       BVA</v>
      </c>
      <c r="K3669">
        <f>VLOOKUP(SALIDA[[#This Row],[CODIGO]],STOCK_STARSOFT[],5,FALSE)</f>
        <v>50.009718999999997</v>
      </c>
      <c r="L3669">
        <f>SALIDA[[#This Row],[CANTIDAD]]*SALIDA[[#This Row],[PRECIO UND]]</f>
        <v>100.01943799999999</v>
      </c>
    </row>
    <row r="3670" spans="1:12" x14ac:dyDescent="0.25">
      <c r="A3670" s="6" t="s">
        <v>2922</v>
      </c>
      <c r="B3670" s="100" t="str">
        <f>VLOOKUP(SALIDA[[#This Row],[CODIGO]],STOCKSANLUIS[],2,FALSE)</f>
        <v>CIERRE RÁPIDO G-5521 A CON LLAVE FI0 9911 - CAFF</v>
      </c>
      <c r="C3670" s="153">
        <v>46126</v>
      </c>
      <c r="D3670">
        <v>2</v>
      </c>
      <c r="E3670">
        <f>IF(VLOOKUP(SALIDA[[#This Row],[CODIGO]],STOCKSANLUIS[],6,FALSE)=0,"PRODUCTO SIN STOCK/UBICACIÓN",VLOOKUP(SALIDA[[#This Row],[CODIGO]],STOCKSANLUIS[],6,FALSE))</f>
        <v>1</v>
      </c>
      <c r="F3670">
        <f>SALIDA[[#This Row],[CANTIDAD]]/SALIDA[[#This Row],[UND MEDIDA]]</f>
        <v>2</v>
      </c>
      <c r="G3670" t="str">
        <f>VLOOKUP(SALIDA[[#This Row],[CODIGO]],FAMILIAS[],4,FALSE)</f>
        <v>CAFF</v>
      </c>
      <c r="H3670" s="10" t="str">
        <f>IF(VLOOKUP(SALIDA[[#This Row],[CODIGO]],STOCKSANLUIS[],7,FALSE)=0,"PRODUCTO SIN STOCK/UBICACIÓN",VLOOKUP(SALIDA[[#This Row],[CODIGO]],STOCKSANLUIS[],7,FALSE))</f>
        <v>A</v>
      </c>
      <c r="I3670" s="10"/>
      <c r="J3670" t="str">
        <f>SALIDA[[#This Row],[CODIGO]]&amp;"       "&amp;SALIDA[[#This Row],[FAMILIA]]</f>
        <v>02377       CAFF</v>
      </c>
      <c r="K3670">
        <f>VLOOKUP(SALIDA[[#This Row],[CODIGO]],STOCK_STARSOFT[],5,FALSE)</f>
        <v>54.235909999999997</v>
      </c>
      <c r="L3670">
        <f>SALIDA[[#This Row],[CANTIDAD]]*SALIDA[[#This Row],[PRECIO UND]]</f>
        <v>108.47181999999999</v>
      </c>
    </row>
    <row r="3671" spans="1:12" x14ac:dyDescent="0.25">
      <c r="A3671" s="6" t="s">
        <v>22052</v>
      </c>
      <c r="B3671" s="100" t="str">
        <f>VLOOKUP(SALIDA[[#This Row],[CODIGO]],STOCKSANLUIS[],2,FALSE)</f>
        <v>BOMBA DE CONDENSADO STAR COLD  DE 230V-1F-60HZ TANQUE BAJO (INCLUYE MANGUERA) SI-1805</v>
      </c>
      <c r="C3671" s="153">
        <v>46126</v>
      </c>
      <c r="D3671">
        <v>1</v>
      </c>
      <c r="E3671">
        <f>IF(VLOOKUP(SALIDA[[#This Row],[CODIGO]],STOCKSANLUIS[],6,FALSE)=0,"PRODUCTO SIN STOCK/UBICACIÓN",VLOOKUP(SALIDA[[#This Row],[CODIGO]],STOCKSANLUIS[],6,FALSE))</f>
        <v>1</v>
      </c>
      <c r="F3671">
        <f>SALIDA[[#This Row],[CANTIDAD]]/SALIDA[[#This Row],[UND MEDIDA]]</f>
        <v>1</v>
      </c>
      <c r="G3671" t="str">
        <f>VLOOKUP(SALIDA[[#This Row],[CODIGO]],FAMILIAS[],4,FALSE)</f>
        <v>STAR COLD</v>
      </c>
      <c r="H3671" s="10" t="str">
        <f>IF(VLOOKUP(SALIDA[[#This Row],[CODIGO]],STOCKSANLUIS[],7,FALSE)=0,"PRODUCTO SIN STOCK/UBICACIÓN",VLOOKUP(SALIDA[[#This Row],[CODIGO]],STOCKSANLUIS[],7,FALSE))</f>
        <v>B/C</v>
      </c>
      <c r="I3671" s="10"/>
      <c r="J3671" t="str">
        <f>SALIDA[[#This Row],[CODIGO]]&amp;"       "&amp;SALIDA[[#This Row],[FAMILIA]]</f>
        <v>03544       STAR COLD</v>
      </c>
      <c r="K3671">
        <f>VLOOKUP(SALIDA[[#This Row],[CODIGO]],STOCK_STARSOFT[],5,FALSE)</f>
        <v>19.413727000000002</v>
      </c>
      <c r="L3671">
        <f>SALIDA[[#This Row],[CANTIDAD]]*SALIDA[[#This Row],[PRECIO UND]]</f>
        <v>19.413727000000002</v>
      </c>
    </row>
    <row r="3672" spans="1:12" x14ac:dyDescent="0.25">
      <c r="A3672" s="6" t="s">
        <v>3345</v>
      </c>
      <c r="B3672" s="100" t="str">
        <f>VLOOKUP(SALIDA[[#This Row],[CODIGO]],STOCKSANLUIS[],2,FALSE)</f>
        <v>GAS REFRIGERANTE R407C -11.3KG ICELOONG</v>
      </c>
      <c r="C3672" s="153">
        <v>46126</v>
      </c>
      <c r="D3672">
        <v>2</v>
      </c>
      <c r="E3672">
        <f>IF(VLOOKUP(SALIDA[[#This Row],[CODIGO]],STOCKSANLUIS[],6,FALSE)=0,"PRODUCTO SIN STOCK/UBICACIÓN",VLOOKUP(SALIDA[[#This Row],[CODIGO]],STOCKSANLUIS[],6,FALSE))</f>
        <v>1</v>
      </c>
      <c r="F3672">
        <f>SALIDA[[#This Row],[CANTIDAD]]/SALIDA[[#This Row],[UND MEDIDA]]</f>
        <v>2</v>
      </c>
      <c r="G3672" t="str">
        <f>VLOOKUP(SALIDA[[#This Row],[CODIGO]],FAMILIAS[],4,FALSE)</f>
        <v>ZHEJIANG YONGHE</v>
      </c>
      <c r="H3672" s="10" t="str">
        <f>IF(VLOOKUP(SALIDA[[#This Row],[CODIGO]],STOCKSANLUIS[],7,FALSE)=0,"PRODUCTO SIN STOCK/UBICACIÓN",VLOOKUP(SALIDA[[#This Row],[CODIGO]],STOCKSANLUIS[],7,FALSE))</f>
        <v>B</v>
      </c>
      <c r="I3672" s="10"/>
      <c r="J3672" t="str">
        <f>SALIDA[[#This Row],[CODIGO]]&amp;"       "&amp;SALIDA[[#This Row],[FAMILIA]]</f>
        <v>02754       ZHEJIANG YONGHE</v>
      </c>
      <c r="K3672">
        <f>VLOOKUP(SALIDA[[#This Row],[CODIGO]],STOCK_STARSOFT[],5,FALSE)</f>
        <v>89.9</v>
      </c>
      <c r="L3672">
        <f>SALIDA[[#This Row],[CANTIDAD]]*SALIDA[[#This Row],[PRECIO UND]]</f>
        <v>179.8</v>
      </c>
    </row>
    <row r="3673" spans="1:12" x14ac:dyDescent="0.25">
      <c r="A3673" s="6" t="s">
        <v>3345</v>
      </c>
      <c r="B3673" s="100" t="str">
        <f>VLOOKUP(SALIDA[[#This Row],[CODIGO]],STOCKSANLUIS[],2,FALSE)</f>
        <v>GAS REFRIGERANTE R407C -11.3KG ICELOONG</v>
      </c>
      <c r="C3673" s="153">
        <v>46126</v>
      </c>
      <c r="D3673">
        <v>1</v>
      </c>
      <c r="E3673">
        <f>IF(VLOOKUP(SALIDA[[#This Row],[CODIGO]],STOCKSANLUIS[],6,FALSE)=0,"PRODUCTO SIN STOCK/UBICACIÓN",VLOOKUP(SALIDA[[#This Row],[CODIGO]],STOCKSANLUIS[],6,FALSE))</f>
        <v>1</v>
      </c>
      <c r="F3673">
        <f>SALIDA[[#This Row],[CANTIDAD]]/SALIDA[[#This Row],[UND MEDIDA]]</f>
        <v>1</v>
      </c>
      <c r="G3673" t="str">
        <f>VLOOKUP(SALIDA[[#This Row],[CODIGO]],FAMILIAS[],4,FALSE)</f>
        <v>ZHEJIANG YONGHE</v>
      </c>
      <c r="H3673" s="10" t="str">
        <f>IF(VLOOKUP(SALIDA[[#This Row],[CODIGO]],STOCKSANLUIS[],7,FALSE)=0,"PRODUCTO SIN STOCK/UBICACIÓN",VLOOKUP(SALIDA[[#This Row],[CODIGO]],STOCKSANLUIS[],7,FALSE))</f>
        <v>B</v>
      </c>
      <c r="I3673" s="10"/>
      <c r="J3673" t="str">
        <f>SALIDA[[#This Row],[CODIGO]]&amp;"       "&amp;SALIDA[[#This Row],[FAMILIA]]</f>
        <v>02754       ZHEJIANG YONGHE</v>
      </c>
      <c r="K3673">
        <f>VLOOKUP(SALIDA[[#This Row],[CODIGO]],STOCK_STARSOFT[],5,FALSE)</f>
        <v>89.9</v>
      </c>
      <c r="L3673">
        <f>SALIDA[[#This Row],[CANTIDAD]]*SALIDA[[#This Row],[PRECIO UND]]</f>
        <v>89.9</v>
      </c>
    </row>
    <row r="3674" spans="1:12" x14ac:dyDescent="0.25">
      <c r="A3674" s="6" t="s">
        <v>22048</v>
      </c>
      <c r="B3674" s="100" t="str">
        <f>VLOOKUP(SALIDA[[#This Row],[CODIGO]],STOCKSANLUIS[],2,FALSE)</f>
        <v xml:space="preserve">BOMBA DE CONDENSADO STAR COLD DE 230V-1F-60HZ TANQUE ALTO (INCLUYE MANGUERA)  SI-1801 </v>
      </c>
      <c r="C3674" s="153">
        <v>46126</v>
      </c>
      <c r="D3674">
        <v>1</v>
      </c>
      <c r="E3674">
        <f>IF(VLOOKUP(SALIDA[[#This Row],[CODIGO]],STOCKSANLUIS[],6,FALSE)=0,"PRODUCTO SIN STOCK/UBICACIÓN",VLOOKUP(SALIDA[[#This Row],[CODIGO]],STOCKSANLUIS[],6,FALSE))</f>
        <v>1</v>
      </c>
      <c r="F3674">
        <f>SALIDA[[#This Row],[CANTIDAD]]/SALIDA[[#This Row],[UND MEDIDA]]</f>
        <v>1</v>
      </c>
      <c r="G3674" t="str">
        <f>VLOOKUP(SALIDA[[#This Row],[CODIGO]],FAMILIAS[],4,FALSE)</f>
        <v>STAR COLD</v>
      </c>
      <c r="H3674" s="10" t="str">
        <f>IF(VLOOKUP(SALIDA[[#This Row],[CODIGO]],STOCKSANLUIS[],7,FALSE)=0,"PRODUCTO SIN STOCK/UBICACIÓN",VLOOKUP(SALIDA[[#This Row],[CODIGO]],STOCKSANLUIS[],7,FALSE))</f>
        <v>B/C</v>
      </c>
      <c r="I3674" s="10"/>
      <c r="J3674" t="str">
        <f>SALIDA[[#This Row],[CODIGO]]&amp;"       "&amp;SALIDA[[#This Row],[FAMILIA]]</f>
        <v>03542       STAR COLD</v>
      </c>
      <c r="K3674">
        <f>VLOOKUP(SALIDA[[#This Row],[CODIGO]],STOCK_STARSOFT[],5,FALSE)</f>
        <v>17.996752999999998</v>
      </c>
      <c r="L3674">
        <f>SALIDA[[#This Row],[CANTIDAD]]*SALIDA[[#This Row],[PRECIO UND]]</f>
        <v>17.996752999999998</v>
      </c>
    </row>
    <row r="3675" spans="1:12" x14ac:dyDescent="0.25">
      <c r="A3675" s="6" t="s">
        <v>2266</v>
      </c>
      <c r="B3675" s="100" t="str">
        <f>VLOOKUP(SALIDA[[#This Row],[CODIGO]],STOCKSANLUIS[],2,FALSE)</f>
        <v>CIERRE LIVIANO G-5891-HP FI0 9039 HORIZONTAL APERTURA IZQUIERDA/DERECHA</v>
      </c>
      <c r="C3675" s="153">
        <v>46126</v>
      </c>
      <c r="D3675">
        <v>1</v>
      </c>
      <c r="E3675">
        <f>IF(VLOOKUP(SALIDA[[#This Row],[CODIGO]],STOCKSANLUIS[],6,FALSE)=0,"PRODUCTO SIN STOCK/UBICACIÓN",VLOOKUP(SALIDA[[#This Row],[CODIGO]],STOCKSANLUIS[],6,FALSE))</f>
        <v>1</v>
      </c>
      <c r="F3675">
        <f>SALIDA[[#This Row],[CANTIDAD]]/SALIDA[[#This Row],[UND MEDIDA]]</f>
        <v>1</v>
      </c>
      <c r="G3675" t="str">
        <f>VLOOKUP(SALIDA[[#This Row],[CODIGO]],FAMILIAS[],4,FALSE)</f>
        <v>CAFF</v>
      </c>
      <c r="H3675" s="10" t="str">
        <f>IF(VLOOKUP(SALIDA[[#This Row],[CODIGO]],STOCKSANLUIS[],7,FALSE)=0,"PRODUCTO SIN STOCK/UBICACIÓN",VLOOKUP(SALIDA[[#This Row],[CODIGO]],STOCKSANLUIS[],7,FALSE))</f>
        <v>A</v>
      </c>
      <c r="I3675" s="10"/>
      <c r="J3675" t="str">
        <f>SALIDA[[#This Row],[CODIGO]]&amp;"       "&amp;SALIDA[[#This Row],[FAMILIA]]</f>
        <v>01918       CAFF</v>
      </c>
      <c r="K3675">
        <f>VLOOKUP(SALIDA[[#This Row],[CODIGO]],STOCK_STARSOFT[],5,FALSE)</f>
        <v>38.644036</v>
      </c>
      <c r="L3675">
        <f>SALIDA[[#This Row],[CANTIDAD]]*SALIDA[[#This Row],[PRECIO UND]]</f>
        <v>38.644036</v>
      </c>
    </row>
    <row r="3676" spans="1:12" x14ac:dyDescent="0.25">
      <c r="A3676" s="6" t="s">
        <v>3856</v>
      </c>
      <c r="B3676" s="100" t="str">
        <f>VLOOKUP(SALIDA[[#This Row],[CODIGO]],STOCKSANLUIS[],2,FALSE)</f>
        <v>CORTINA DE AIRE DE 90 CM (36") - 220V/1PH/60HZ - STAR COLD - FM-1209Z/Y-MC</v>
      </c>
      <c r="C3676" s="153">
        <v>46126</v>
      </c>
      <c r="D3676">
        <v>2</v>
      </c>
      <c r="E3676">
        <f>IF(VLOOKUP(SALIDA[[#This Row],[CODIGO]],STOCKSANLUIS[],6,FALSE)=0,"PRODUCTO SIN STOCK/UBICACIÓN",VLOOKUP(SALIDA[[#This Row],[CODIGO]],STOCKSANLUIS[],6,FALSE))</f>
        <v>1</v>
      </c>
      <c r="F3676">
        <f>SALIDA[[#This Row],[CANTIDAD]]/SALIDA[[#This Row],[UND MEDIDA]]</f>
        <v>2</v>
      </c>
      <c r="G3676" t="str">
        <f>VLOOKUP(SALIDA[[#This Row],[CODIGO]],FAMILIAS[],4,FALSE)</f>
        <v>STAR COLD</v>
      </c>
      <c r="H3676" s="10" t="str">
        <f>IF(VLOOKUP(SALIDA[[#This Row],[CODIGO]],STOCKSANLUIS[],7,FALSE)=0,"PRODUCTO SIN STOCK/UBICACIÓN",VLOOKUP(SALIDA[[#This Row],[CODIGO]],STOCKSANLUIS[],7,FALSE))</f>
        <v>A</v>
      </c>
      <c r="I3676" s="10"/>
      <c r="J3676" t="str">
        <f>SALIDA[[#This Row],[CODIGO]]&amp;"       "&amp;SALIDA[[#This Row],[FAMILIA]]</f>
        <v>03287       STAR COLD</v>
      </c>
      <c r="K3676">
        <f>VLOOKUP(SALIDA[[#This Row],[CODIGO]],STOCK_STARSOFT[],5,FALSE)</f>
        <v>36.823205000000002</v>
      </c>
      <c r="L3676">
        <f>SALIDA[[#This Row],[CANTIDAD]]*SALIDA[[#This Row],[PRECIO UND]]</f>
        <v>73.646410000000003</v>
      </c>
    </row>
    <row r="3677" spans="1:12" x14ac:dyDescent="0.25">
      <c r="A3677" s="6" t="s">
        <v>3092</v>
      </c>
      <c r="B3677" s="100" t="str">
        <f>VLOOKUP(SALIDA[[#This Row],[CODIGO]],STOCKSANLUIS[],2,FALSE)</f>
        <v>GAS REFRIGERANTE R449A - OPTEON XP40 11.35KG/25LB DAC - USA - CHEMOURS</v>
      </c>
      <c r="C3677" s="153">
        <v>46126</v>
      </c>
      <c r="D3677">
        <v>1</v>
      </c>
      <c r="E3677">
        <f>IF(VLOOKUP(SALIDA[[#This Row],[CODIGO]],STOCKSANLUIS[],6,FALSE)=0,"PRODUCTO SIN STOCK/UBICACIÓN",VLOOKUP(SALIDA[[#This Row],[CODIGO]],STOCKSANLUIS[],6,FALSE))</f>
        <v>1</v>
      </c>
      <c r="F3677">
        <f>SALIDA[[#This Row],[CANTIDAD]]/SALIDA[[#This Row],[UND MEDIDA]]</f>
        <v>1</v>
      </c>
      <c r="G3677" t="str">
        <f>VLOOKUP(SALIDA[[#This Row],[CODIGO]],FAMILIAS[],4,FALSE)</f>
        <v>THE CHEMOURS</v>
      </c>
      <c r="H3677" s="10" t="str">
        <f>IF(VLOOKUP(SALIDA[[#This Row],[CODIGO]],STOCKSANLUIS[],7,FALSE)=0,"PRODUCTO SIN STOCK/UBICACIÓN",VLOOKUP(SALIDA[[#This Row],[CODIGO]],STOCKSANLUIS[],7,FALSE))</f>
        <v>C</v>
      </c>
      <c r="I3677" s="10"/>
      <c r="J3677" t="str">
        <f>SALIDA[[#This Row],[CODIGO]]&amp;"       "&amp;SALIDA[[#This Row],[FAMILIA]]</f>
        <v>02493       THE CHEMOURS</v>
      </c>
      <c r="K3677">
        <f>VLOOKUP(SALIDA[[#This Row],[CODIGO]],STOCK_STARSOFT[],5,FALSE)</f>
        <v>207.319031</v>
      </c>
      <c r="L3677">
        <f>SALIDA[[#This Row],[CANTIDAD]]*SALIDA[[#This Row],[PRECIO UND]]</f>
        <v>207.319031</v>
      </c>
    </row>
    <row r="3678" spans="1:12" x14ac:dyDescent="0.25">
      <c r="A3678" s="6" t="s">
        <v>22264</v>
      </c>
      <c r="B3678" s="100" t="str">
        <f>VLOOKUP(SALIDA[[#This Row],[CODIGO]],STOCKSANLUIS[],2,FALSE)</f>
        <v>SEPARADOR DE ACEITE HERMÉTICO 5/8" - FDW-55855-EVERFROST</v>
      </c>
      <c r="C3678" s="153">
        <v>46126</v>
      </c>
      <c r="D3678">
        <v>1</v>
      </c>
      <c r="E3678" t="str">
        <f>IF(VLOOKUP(SALIDA[[#This Row],[CODIGO]],STOCKSANLUIS[],6,FALSE)=0,"PRODUCTO SIN STOCK/UBICACIÓN",VLOOKUP(SALIDA[[#This Row],[CODIGO]],STOCKSANLUIS[],6,FALSE))</f>
        <v>PRODUCTO SIN STOCK/UBICACIÓN</v>
      </c>
      <c r="F3678" t="e">
        <f>SALIDA[[#This Row],[CANTIDAD]]/SALIDA[[#This Row],[UND MEDIDA]]</f>
        <v>#VALUE!</v>
      </c>
      <c r="G3678" t="str">
        <f>VLOOKUP(SALIDA[[#This Row],[CODIGO]],FAMILIAS[],4,FALSE)</f>
        <v>EVERFROST</v>
      </c>
      <c r="H3678" s="10" t="str">
        <f>IF(VLOOKUP(SALIDA[[#This Row],[CODIGO]],STOCKSANLUIS[],7,FALSE)=0,"PRODUCTO SIN STOCK/UBICACIÓN",VLOOKUP(SALIDA[[#This Row],[CODIGO]],STOCKSANLUIS[],7,FALSE))</f>
        <v>C</v>
      </c>
      <c r="I3678" s="10"/>
      <c r="J3678" t="str">
        <f>SALIDA[[#This Row],[CODIGO]]&amp;"       "&amp;SALIDA[[#This Row],[FAMILIA]]</f>
        <v>03624       EVERFROST</v>
      </c>
      <c r="K3678">
        <f>VLOOKUP(SALIDA[[#This Row],[CODIGO]],STOCK_STARSOFT[],5,FALSE)</f>
        <v>13.230831999999999</v>
      </c>
      <c r="L3678">
        <f>SALIDA[[#This Row],[CANTIDAD]]*SALIDA[[#This Row],[PRECIO UND]]</f>
        <v>13.230831999999999</v>
      </c>
    </row>
    <row r="3679" spans="1:12" x14ac:dyDescent="0.25">
      <c r="A3679" s="6" t="s">
        <v>22335</v>
      </c>
      <c r="B3679" s="100" t="str">
        <f>VLOOKUP(SALIDA[[#This Row],[CODIGO]],STOCKSANLUIS[],2,FALSE)</f>
        <v>ACUMULADOR DE SUCCIÓN 7/8"-FDQ-207 7/8"-EVERFROST</v>
      </c>
      <c r="C3679" s="153">
        <v>46126</v>
      </c>
      <c r="D3679">
        <v>1</v>
      </c>
      <c r="E3679" t="str">
        <f>IF(VLOOKUP(SALIDA[[#This Row],[CODIGO]],STOCKSANLUIS[],6,FALSE)=0,"PRODUCTO SIN STOCK/UBICACIÓN",VLOOKUP(SALIDA[[#This Row],[CODIGO]],STOCKSANLUIS[],6,FALSE))</f>
        <v>PRODUCTO SIN STOCK/UBICACIÓN</v>
      </c>
      <c r="F3679" t="e">
        <f>SALIDA[[#This Row],[CANTIDAD]]/SALIDA[[#This Row],[UND MEDIDA]]</f>
        <v>#VALUE!</v>
      </c>
      <c r="G3679" t="str">
        <f>VLOOKUP(SALIDA[[#This Row],[CODIGO]],FAMILIAS[],4,FALSE)</f>
        <v>EVERFROST</v>
      </c>
      <c r="H3679" s="10" t="str">
        <f>IF(VLOOKUP(SALIDA[[#This Row],[CODIGO]],STOCKSANLUIS[],7,FALSE)=0,"PRODUCTO SIN STOCK/UBICACIÓN",VLOOKUP(SALIDA[[#This Row],[CODIGO]],STOCKSANLUIS[],7,FALSE))</f>
        <v>C</v>
      </c>
      <c r="I3679" s="10"/>
      <c r="J3679" t="str">
        <f>SALIDA[[#This Row],[CODIGO]]&amp;"       "&amp;SALIDA[[#This Row],[FAMILIA]]</f>
        <v>03660       EVERFROST</v>
      </c>
      <c r="K3679">
        <f>VLOOKUP(SALIDA[[#This Row],[CODIGO]],STOCK_STARSOFT[],5,FALSE)</f>
        <v>10.986038000000001</v>
      </c>
      <c r="L3679">
        <f>SALIDA[[#This Row],[CANTIDAD]]*SALIDA[[#This Row],[PRECIO UND]]</f>
        <v>10.986038000000001</v>
      </c>
    </row>
    <row r="3680" spans="1:12" x14ac:dyDescent="0.25">
      <c r="A3680" s="6" t="s">
        <v>673</v>
      </c>
      <c r="B3680" s="100" t="str">
        <f>VLOOKUP(SALIDA[[#This Row],[CODIGO]],STOCKSANLUIS[],2,FALSE)</f>
        <v>VALVULA DE PASO DE 5/8 - FLARE - VP-58F - ARTICCO</v>
      </c>
      <c r="C3680" s="153">
        <v>46126</v>
      </c>
      <c r="D3680">
        <v>1</v>
      </c>
      <c r="E3680">
        <f>IF(VLOOKUP(SALIDA[[#This Row],[CODIGO]],STOCKSANLUIS[],6,FALSE)=0,"PRODUCTO SIN STOCK/UBICACIÓN",VLOOKUP(SALIDA[[#This Row],[CODIGO]],STOCKSANLUIS[],6,FALSE))</f>
        <v>1</v>
      </c>
      <c r="F3680">
        <f>SALIDA[[#This Row],[CANTIDAD]]/SALIDA[[#This Row],[UND MEDIDA]]</f>
        <v>1</v>
      </c>
      <c r="G3680" t="str">
        <f>VLOOKUP(SALIDA[[#This Row],[CODIGO]],FAMILIAS[],4,FALSE)</f>
        <v>ARTICCO</v>
      </c>
      <c r="H3680" s="10" t="str">
        <f>IF(VLOOKUP(SALIDA[[#This Row],[CODIGO]],STOCKSANLUIS[],7,FALSE)=0,"PRODUCTO SIN STOCK/UBICACIÓN",VLOOKUP(SALIDA[[#This Row],[CODIGO]],STOCKSANLUIS[],7,FALSE))</f>
        <v>A</v>
      </c>
      <c r="I3680" s="10"/>
      <c r="J3680" t="str">
        <f>SALIDA[[#This Row],[CODIGO]]&amp;"       "&amp;SALIDA[[#This Row],[FAMILIA]]</f>
        <v>00743       ARTICCO</v>
      </c>
      <c r="K3680">
        <f>VLOOKUP(SALIDA[[#This Row],[CODIGO]],STOCK_STARSOFT[],5,FALSE)</f>
        <v>7.6</v>
      </c>
      <c r="L3680">
        <f>SALIDA[[#This Row],[CANTIDAD]]*SALIDA[[#This Row],[PRECIO UND]]</f>
        <v>7.6</v>
      </c>
    </row>
    <row r="3681" spans="1:12" x14ac:dyDescent="0.25">
      <c r="A3681" s="6" t="s">
        <v>681</v>
      </c>
      <c r="B3681" s="100" t="str">
        <f>VLOOKUP(SALIDA[[#This Row],[CODIGO]],STOCKSANLUIS[],2,FALSE)</f>
        <v>VISOR DE LIQUIDO DE 5/8 - ROSCABLE - SG-58F - ARTICCO</v>
      </c>
      <c r="C3681" s="153">
        <v>46126</v>
      </c>
      <c r="D3681">
        <v>1</v>
      </c>
      <c r="E3681">
        <f>IF(VLOOKUP(SALIDA[[#This Row],[CODIGO]],STOCKSANLUIS[],6,FALSE)=0,"PRODUCTO SIN STOCK/UBICACIÓN",VLOOKUP(SALIDA[[#This Row],[CODIGO]],STOCKSANLUIS[],6,FALSE))</f>
        <v>1</v>
      </c>
      <c r="F3681">
        <f>SALIDA[[#This Row],[CANTIDAD]]/SALIDA[[#This Row],[UND MEDIDA]]</f>
        <v>1</v>
      </c>
      <c r="G3681" t="str">
        <f>VLOOKUP(SALIDA[[#This Row],[CODIGO]],FAMILIAS[],4,FALSE)</f>
        <v>ARTICCO</v>
      </c>
      <c r="H3681" s="10" t="str">
        <f>IF(VLOOKUP(SALIDA[[#This Row],[CODIGO]],STOCKSANLUIS[],7,FALSE)=0,"PRODUCTO SIN STOCK/UBICACIÓN",VLOOKUP(SALIDA[[#This Row],[CODIGO]],STOCKSANLUIS[],7,FALSE))</f>
        <v>A</v>
      </c>
      <c r="I3681" s="10"/>
      <c r="J3681" t="str">
        <f>SALIDA[[#This Row],[CODIGO]]&amp;"       "&amp;SALIDA[[#This Row],[FAMILIA]]</f>
        <v>00757       ARTICCO</v>
      </c>
      <c r="K3681">
        <f>VLOOKUP(SALIDA[[#This Row],[CODIGO]],STOCK_STARSOFT[],5,FALSE)</f>
        <v>4.1500000000000004</v>
      </c>
      <c r="L3681">
        <f>SALIDA[[#This Row],[CANTIDAD]]*SALIDA[[#This Row],[PRECIO UND]]</f>
        <v>4.1500000000000004</v>
      </c>
    </row>
    <row r="3682" spans="1:12" x14ac:dyDescent="0.25">
      <c r="A3682" s="6" t="s">
        <v>3957</v>
      </c>
      <c r="B3682" s="100" t="str">
        <f>VLOOKUP(SALIDA[[#This Row],[CODIGO]],STOCKSANLUIS[],2,FALSE)</f>
        <v>CODO DE COBRE 90° - 5/8" SOLDABLE - STARCOLD</v>
      </c>
      <c r="C3682" s="153">
        <v>46126</v>
      </c>
      <c r="D3682">
        <v>12</v>
      </c>
      <c r="E3682">
        <f>IF(VLOOKUP(SALIDA[[#This Row],[CODIGO]],STOCKSANLUIS[],6,FALSE)=0,"PRODUCTO SIN STOCK/UBICACIÓN",VLOOKUP(SALIDA[[#This Row],[CODIGO]],STOCKSANLUIS[],6,FALSE))</f>
        <v>1</v>
      </c>
      <c r="F3682">
        <f>SALIDA[[#This Row],[CANTIDAD]]/SALIDA[[#This Row],[UND MEDIDA]]</f>
        <v>12</v>
      </c>
      <c r="G3682" t="str">
        <f>VLOOKUP(SALIDA[[#This Row],[CODIGO]],FAMILIAS[],4,FALSE)</f>
        <v>STAR COLD</v>
      </c>
      <c r="H3682" s="10" t="str">
        <f>IF(VLOOKUP(SALIDA[[#This Row],[CODIGO]],STOCKSANLUIS[],7,FALSE)=0,"PRODUCTO SIN STOCK/UBICACIÓN",VLOOKUP(SALIDA[[#This Row],[CODIGO]],STOCKSANLUIS[],7,FALSE))</f>
        <v>C</v>
      </c>
      <c r="I3682" s="10"/>
      <c r="J3682" t="str">
        <f>SALIDA[[#This Row],[CODIGO]]&amp;"       "&amp;SALIDA[[#This Row],[FAMILIA]]</f>
        <v>03420       STAR COLD</v>
      </c>
      <c r="K3682">
        <f>VLOOKUP(SALIDA[[#This Row],[CODIGO]],STOCK_STARSOFT[],5,FALSE)</f>
        <v>0.48256399999999999</v>
      </c>
      <c r="L3682">
        <f>SALIDA[[#This Row],[CANTIDAD]]*SALIDA[[#This Row],[PRECIO UND]]</f>
        <v>5.7907679999999999</v>
      </c>
    </row>
    <row r="3683" spans="1:12" x14ac:dyDescent="0.25">
      <c r="A3683" s="6" t="s">
        <v>3965</v>
      </c>
      <c r="B3683" s="100" t="str">
        <f>VLOOKUP(SALIDA[[#This Row],[CODIGO]],STOCKSANLUIS[],2,FALSE)</f>
        <v>UNION DE COBRE DE 7/8" - STARCOLD</v>
      </c>
      <c r="C3683" s="153">
        <v>46126</v>
      </c>
      <c r="D3683">
        <v>4</v>
      </c>
      <c r="E3683">
        <f>IF(VLOOKUP(SALIDA[[#This Row],[CODIGO]],STOCKSANLUIS[],6,FALSE)=0,"PRODUCTO SIN STOCK/UBICACIÓN",VLOOKUP(SALIDA[[#This Row],[CODIGO]],STOCKSANLUIS[],6,FALSE))</f>
        <v>1</v>
      </c>
      <c r="F3683">
        <f>SALIDA[[#This Row],[CANTIDAD]]/SALIDA[[#This Row],[UND MEDIDA]]</f>
        <v>4</v>
      </c>
      <c r="G3683" t="str">
        <f>VLOOKUP(SALIDA[[#This Row],[CODIGO]],FAMILIAS[],4,FALSE)</f>
        <v>STAR COLD</v>
      </c>
      <c r="H3683" s="10" t="str">
        <f>IF(VLOOKUP(SALIDA[[#This Row],[CODIGO]],STOCKSANLUIS[],7,FALSE)=0,"PRODUCTO SIN STOCK/UBICACIÓN",VLOOKUP(SALIDA[[#This Row],[CODIGO]],STOCKSANLUIS[],7,FALSE))</f>
        <v>C</v>
      </c>
      <c r="I3683" s="10"/>
      <c r="J3683" t="str">
        <f>SALIDA[[#This Row],[CODIGO]]&amp;"       "&amp;SALIDA[[#This Row],[FAMILIA]]</f>
        <v>03425       STAR COLD</v>
      </c>
      <c r="K3683">
        <f>VLOOKUP(SALIDA[[#This Row],[CODIGO]],STOCK_STARSOFT[],5,FALSE)</f>
        <v>0.31498999999999999</v>
      </c>
      <c r="L3683">
        <f>SALIDA[[#This Row],[CANTIDAD]]*SALIDA[[#This Row],[PRECIO UND]]</f>
        <v>1.25996</v>
      </c>
    </row>
    <row r="3684" spans="1:12" x14ac:dyDescent="0.25">
      <c r="A3684" s="6" t="s">
        <v>485</v>
      </c>
      <c r="B3684" s="100" t="str">
        <f>VLOOKUP(SALIDA[[#This Row],[CODIGO]],STOCKSANLUIS[],2,FALSE)</f>
        <v>SOLDADURA DE PLATA HARRIS AL 0%</v>
      </c>
      <c r="C3684" s="153">
        <v>46126</v>
      </c>
      <c r="D3684">
        <v>30</v>
      </c>
      <c r="E3684">
        <f>IF(VLOOKUP(SALIDA[[#This Row],[CODIGO]],STOCKSANLUIS[],6,FALSE)=0,"PRODUCTO SIN STOCK/UBICACIÓN",VLOOKUP(SALIDA[[#This Row],[CODIGO]],STOCKSANLUIS[],6,FALSE))</f>
        <v>1</v>
      </c>
      <c r="F3684">
        <f>SALIDA[[#This Row],[CANTIDAD]]/SALIDA[[#This Row],[UND MEDIDA]]</f>
        <v>30</v>
      </c>
      <c r="G3684" t="str">
        <f>VLOOKUP(SALIDA[[#This Row],[CODIGO]],FAMILIAS[],4,FALSE)</f>
        <v>HARRIS</v>
      </c>
      <c r="H3684" s="10" t="str">
        <f>IF(VLOOKUP(SALIDA[[#This Row],[CODIGO]],STOCKSANLUIS[],7,FALSE)=0,"PRODUCTO SIN STOCK/UBICACIÓN",VLOOKUP(SALIDA[[#This Row],[CODIGO]],STOCKSANLUIS[],7,FALSE))</f>
        <v>C</v>
      </c>
      <c r="I3684" s="10"/>
      <c r="J3684" t="str">
        <f>SALIDA[[#This Row],[CODIGO]]&amp;"       "&amp;SALIDA[[#This Row],[FAMILIA]]</f>
        <v>00405       HARRIS</v>
      </c>
      <c r="K3684">
        <f>VLOOKUP(SALIDA[[#This Row],[CODIGO]],STOCK_STARSOFT[],5,FALSE)</f>
        <v>0.38343100000000002</v>
      </c>
      <c r="L3684">
        <f>SALIDA[[#This Row],[CANTIDAD]]*SALIDA[[#This Row],[PRECIO UND]]</f>
        <v>11.502930000000001</v>
      </c>
    </row>
    <row r="3685" spans="1:12" x14ac:dyDescent="0.25">
      <c r="A3685" s="6" t="s">
        <v>859</v>
      </c>
      <c r="B3685" s="100" t="str">
        <f>VLOOKUP(SALIDA[[#This Row],[CODIGO]],STOCKSANLUIS[],2,FALSE)</f>
        <v xml:space="preserve">TUERCA DE BRONCE DE 5/8 - QFN-58 - QUALITY </v>
      </c>
      <c r="C3685" s="153">
        <v>46126</v>
      </c>
      <c r="D3685">
        <v>6</v>
      </c>
      <c r="E3685">
        <f>IF(VLOOKUP(SALIDA[[#This Row],[CODIGO]],STOCKSANLUIS[],6,FALSE)=0,"PRODUCTO SIN STOCK/UBICACIÓN",VLOOKUP(SALIDA[[#This Row],[CODIGO]],STOCKSANLUIS[],6,FALSE))</f>
        <v>1</v>
      </c>
      <c r="F3685">
        <f>SALIDA[[#This Row],[CANTIDAD]]/SALIDA[[#This Row],[UND MEDIDA]]</f>
        <v>6</v>
      </c>
      <c r="G3685" t="str">
        <f>VLOOKUP(SALIDA[[#This Row],[CODIGO]],FAMILIAS[],4,FALSE)</f>
        <v>QUALITY</v>
      </c>
      <c r="H3685" s="10" t="str">
        <f>IF(VLOOKUP(SALIDA[[#This Row],[CODIGO]],STOCKSANLUIS[],7,FALSE)=0,"PRODUCTO SIN STOCK/UBICACIÓN",VLOOKUP(SALIDA[[#This Row],[CODIGO]],STOCKSANLUIS[],7,FALSE))</f>
        <v>C</v>
      </c>
      <c r="I3685" s="10"/>
      <c r="J3685" t="str">
        <f>SALIDA[[#This Row],[CODIGO]]&amp;"       "&amp;SALIDA[[#This Row],[FAMILIA]]</f>
        <v>00940       QUALITY</v>
      </c>
      <c r="K3685">
        <f>VLOOKUP(SALIDA[[#This Row],[CODIGO]],STOCK_STARSOFT[],5,FALSE)</f>
        <v>0.75649500000000003</v>
      </c>
      <c r="L3685">
        <f>SALIDA[[#This Row],[CANTIDAD]]*SALIDA[[#This Row],[PRECIO UND]]</f>
        <v>4.5389699999999999</v>
      </c>
    </row>
    <row r="3686" spans="1:12" x14ac:dyDescent="0.25">
      <c r="A3686" s="6" t="s">
        <v>3832</v>
      </c>
      <c r="B3686" s="100" t="str">
        <f>VLOOKUP(SALIDA[[#This Row],[CODIGO]],STOCKSANLUIS[],2,FALSE)</f>
        <v>MANGA AISLANTE CLASS 1 - 7/8"ID X 3/4"THK - WINCELL</v>
      </c>
      <c r="C3686" s="153">
        <v>46126</v>
      </c>
      <c r="D3686">
        <v>12</v>
      </c>
      <c r="E3686">
        <f>IF(VLOOKUP(SALIDA[[#This Row],[CODIGO]],STOCKSANLUIS[],6,FALSE)=0,"PRODUCTO SIN STOCK/UBICACIÓN",VLOOKUP(SALIDA[[#This Row],[CODIGO]],STOCKSANLUIS[],6,FALSE))</f>
        <v>1</v>
      </c>
      <c r="F3686">
        <f>SALIDA[[#This Row],[CANTIDAD]]/SALIDA[[#This Row],[UND MEDIDA]]</f>
        <v>12</v>
      </c>
      <c r="G3686" t="str">
        <f>VLOOKUP(SALIDA[[#This Row],[CODIGO]],FAMILIAS[],4,FALSE)</f>
        <v>WINCELL</v>
      </c>
      <c r="H3686" s="10" t="str">
        <f>IF(VLOOKUP(SALIDA[[#This Row],[CODIGO]],STOCKSANLUIS[],7,FALSE)=0,"PRODUCTO SIN STOCK/UBICACIÓN",VLOOKUP(SALIDA[[#This Row],[CODIGO]],STOCKSANLUIS[],7,FALSE))</f>
        <v>A</v>
      </c>
      <c r="I3686" s="10"/>
      <c r="J3686" t="str">
        <f>SALIDA[[#This Row],[CODIGO]]&amp;"       "&amp;SALIDA[[#This Row],[FAMILIA]]</f>
        <v>03259       WINCELL</v>
      </c>
      <c r="K3686">
        <f>VLOOKUP(SALIDA[[#This Row],[CODIGO]],STOCK_STARSOFT[],5,FALSE)</f>
        <v>2.2651140000000001</v>
      </c>
      <c r="L3686">
        <f>SALIDA[[#This Row],[CANTIDAD]]*SALIDA[[#This Row],[PRECIO UND]]</f>
        <v>27.181367999999999</v>
      </c>
    </row>
    <row r="3687" spans="1:12" x14ac:dyDescent="0.25">
      <c r="A3687" s="6" t="s">
        <v>22240</v>
      </c>
      <c r="B3687" s="100" t="str">
        <f>VLOOKUP(SALIDA[[#This Row],[CODIGO]],STOCKSANLUIS[],2,FALSE)</f>
        <v>VÁLVULA DE BOLA 7/8" ODF - VABA - 207A - EVERFROST</v>
      </c>
      <c r="C3687" s="153">
        <v>46126</v>
      </c>
      <c r="D3687">
        <v>1</v>
      </c>
      <c r="E3687" t="str">
        <f>IF(VLOOKUP(SALIDA[[#This Row],[CODIGO]],STOCKSANLUIS[],6,FALSE)=0,"PRODUCTO SIN STOCK/UBICACIÓN",VLOOKUP(SALIDA[[#This Row],[CODIGO]],STOCKSANLUIS[],6,FALSE))</f>
        <v>PRODUCTO SIN STOCK/UBICACIÓN</v>
      </c>
      <c r="F3687" t="e">
        <f>SALIDA[[#This Row],[CANTIDAD]]/SALIDA[[#This Row],[UND MEDIDA]]</f>
        <v>#VALUE!</v>
      </c>
      <c r="G3687" t="str">
        <f>VLOOKUP(SALIDA[[#This Row],[CODIGO]],FAMILIAS[],4,FALSE)</f>
        <v>EVERFROST</v>
      </c>
      <c r="H3687" s="10" t="str">
        <f>IF(VLOOKUP(SALIDA[[#This Row],[CODIGO]],STOCKSANLUIS[],7,FALSE)=0,"PRODUCTO SIN STOCK/UBICACIÓN",VLOOKUP(SALIDA[[#This Row],[CODIGO]],STOCKSANLUIS[],7,FALSE))</f>
        <v>A</v>
      </c>
      <c r="I3687" s="10"/>
      <c r="J3687" t="str">
        <f>SALIDA[[#This Row],[CODIGO]]&amp;"       "&amp;SALIDA[[#This Row],[FAMILIA]]</f>
        <v>03612       EVERFROST</v>
      </c>
      <c r="K3687">
        <f>VLOOKUP(SALIDA[[#This Row],[CODIGO]],STOCK_STARSOFT[],5,FALSE)</f>
        <v>10.644665</v>
      </c>
      <c r="L3687">
        <f>SALIDA[[#This Row],[CANTIDAD]]*SALIDA[[#This Row],[PRECIO UND]]</f>
        <v>10.644665</v>
      </c>
    </row>
    <row r="3688" spans="1:12" x14ac:dyDescent="0.25">
      <c r="A3688" s="6" t="s">
        <v>259</v>
      </c>
      <c r="B3688" s="100" t="str">
        <f>VLOOKUP(SALIDA[[#This Row],[CODIGO]],STOCKSANLUIS[],2,FALSE)</f>
        <v>PLATINA KLEERSTRIP MAX BULLET HTP SILVER 2  PLOMO (60 CM)- 477600</v>
      </c>
      <c r="C3688" s="153">
        <v>46126</v>
      </c>
      <c r="D3688">
        <v>20</v>
      </c>
      <c r="E3688">
        <f>IF(VLOOKUP(SALIDA[[#This Row],[CODIGO]],STOCKSANLUIS[],6,FALSE)=0,"PRODUCTO SIN STOCK/UBICACIÓN",VLOOKUP(SALIDA[[#This Row],[CODIGO]],STOCKSANLUIS[],6,FALSE))</f>
        <v>1</v>
      </c>
      <c r="F3688">
        <f>SALIDA[[#This Row],[CANTIDAD]]/SALIDA[[#This Row],[UND MEDIDA]]</f>
        <v>20</v>
      </c>
      <c r="G3688" t="str">
        <f>VLOOKUP(SALIDA[[#This Row],[CODIGO]],FAMILIAS[],4,FALSE)</f>
        <v>ES ROBBINS</v>
      </c>
      <c r="H3688" s="10" t="str">
        <f>IF(VLOOKUP(SALIDA[[#This Row],[CODIGO]],STOCKSANLUIS[],7,FALSE)=0,"PRODUCTO SIN STOCK/UBICACIÓN",VLOOKUP(SALIDA[[#This Row],[CODIGO]],STOCKSANLUIS[],7,FALSE))</f>
        <v>C</v>
      </c>
      <c r="I3688" s="10" t="s">
        <v>19536</v>
      </c>
      <c r="J3688" t="str">
        <f>SALIDA[[#This Row],[CODIGO]]&amp;"       "&amp;SALIDA[[#This Row],[FAMILIA]]</f>
        <v>00186       ES ROBBINS</v>
      </c>
      <c r="K3688">
        <f>VLOOKUP(SALIDA[[#This Row],[CODIGO]],STOCK_STARSOFT[],5,FALSE)</f>
        <v>4.3959429999999999</v>
      </c>
      <c r="L3688">
        <f>SALIDA[[#This Row],[CANTIDAD]]*SALIDA[[#This Row],[PRECIO UND]]</f>
        <v>87.918859999999995</v>
      </c>
    </row>
    <row r="3689" spans="1:12" x14ac:dyDescent="0.25">
      <c r="A3689" s="6" t="s">
        <v>2080</v>
      </c>
      <c r="B3689" s="100" t="str">
        <f>VLOOKUP(SALIDA[[#This Row],[CODIGO]],STOCKSANLUIS[],2,FALSE)</f>
        <v xml:space="preserve">MOTOVENTILADOR AXIAL EBM S4E500-AM03-01 - 500MM - 220V MONOFÁSICO - 4 POLOS, CON REJILLA - FLUJO V </v>
      </c>
      <c r="C3689" s="153">
        <v>46126</v>
      </c>
      <c r="D3689">
        <v>2</v>
      </c>
      <c r="E3689">
        <f>IF(VLOOKUP(SALIDA[[#This Row],[CODIGO]],STOCKSANLUIS[],6,FALSE)=0,"PRODUCTO SIN STOCK/UBICACIÓN",VLOOKUP(SALIDA[[#This Row],[CODIGO]],STOCKSANLUIS[],6,FALSE))</f>
        <v>1</v>
      </c>
      <c r="F3689">
        <f>SALIDA[[#This Row],[CANTIDAD]]/SALIDA[[#This Row],[UND MEDIDA]]</f>
        <v>2</v>
      </c>
      <c r="G3689" t="str">
        <f>VLOOKUP(SALIDA[[#This Row],[CODIGO]],FAMILIAS[],4,FALSE)</f>
        <v>EBM</v>
      </c>
      <c r="H3689" s="10" t="str">
        <f>IF(VLOOKUP(SALIDA[[#This Row],[CODIGO]],STOCKSANLUIS[],7,FALSE)=0,"PRODUCTO SIN STOCK/UBICACIÓN",VLOOKUP(SALIDA[[#This Row],[CODIGO]],STOCKSANLUIS[],7,FALSE))</f>
        <v>C</v>
      </c>
      <c r="I3689" s="10" t="s">
        <v>19536</v>
      </c>
      <c r="J3689" t="str">
        <f>SALIDA[[#This Row],[CODIGO]]&amp;"       "&amp;SALIDA[[#This Row],[FAMILIA]]</f>
        <v>01820       EBM</v>
      </c>
      <c r="K3689">
        <f>VLOOKUP(SALIDA[[#This Row],[CODIGO]],STOCK_STARSOFT[],5,FALSE)</f>
        <v>186.785819</v>
      </c>
      <c r="L3689">
        <f>SALIDA[[#This Row],[CANTIDAD]]*SALIDA[[#This Row],[PRECIO UND]]</f>
        <v>373.57163800000001</v>
      </c>
    </row>
    <row r="3690" spans="1:12" x14ac:dyDescent="0.25">
      <c r="A3690" s="6" t="s">
        <v>491</v>
      </c>
      <c r="B3690" s="100" t="str">
        <f>VLOOKUP(SALIDA[[#This Row],[CODIGO]],STOCKSANLUIS[],2,FALSE)</f>
        <v>FUNDENTE EN PASTA DE 113.5 GR (SSWF1/4) - HARRIS</v>
      </c>
      <c r="C3690" s="153">
        <v>46126</v>
      </c>
      <c r="D3690">
        <v>5</v>
      </c>
      <c r="E3690">
        <f>IF(VLOOKUP(SALIDA[[#This Row],[CODIGO]],STOCKSANLUIS[],6,FALSE)=0,"PRODUCTO SIN STOCK/UBICACIÓN",VLOOKUP(SALIDA[[#This Row],[CODIGO]],STOCKSANLUIS[],6,FALSE))</f>
        <v>1</v>
      </c>
      <c r="F3690">
        <f>SALIDA[[#This Row],[CANTIDAD]]/SALIDA[[#This Row],[UND MEDIDA]]</f>
        <v>5</v>
      </c>
      <c r="G3690" t="str">
        <f>VLOOKUP(SALIDA[[#This Row],[CODIGO]],FAMILIAS[],4,FALSE)</f>
        <v>HARRIS</v>
      </c>
      <c r="H3690" s="10" t="str">
        <f>IF(VLOOKUP(SALIDA[[#This Row],[CODIGO]],STOCKSANLUIS[],7,FALSE)=0,"PRODUCTO SIN STOCK/UBICACIÓN",VLOOKUP(SALIDA[[#This Row],[CODIGO]],STOCKSANLUIS[],7,FALSE))</f>
        <v>C</v>
      </c>
      <c r="I3690" s="10"/>
      <c r="J3690" t="str">
        <f>SALIDA[[#This Row],[CODIGO]]&amp;"       "&amp;SALIDA[[#This Row],[FAMILIA]]</f>
        <v>00408       HARRIS</v>
      </c>
      <c r="K3690">
        <f>VLOOKUP(SALIDA[[#This Row],[CODIGO]],STOCK_STARSOFT[],5,FALSE)</f>
        <v>4.173635</v>
      </c>
      <c r="L3690">
        <f>SALIDA[[#This Row],[CANTIDAD]]*SALIDA[[#This Row],[PRECIO UND]]</f>
        <v>20.868175000000001</v>
      </c>
    </row>
    <row r="3691" spans="1:12" x14ac:dyDescent="0.25">
      <c r="A3691" s="6" t="s">
        <v>931</v>
      </c>
      <c r="B3691" s="100" t="str">
        <f>VLOOKUP(SALIDA[[#This Row],[CODIGO]],STOCKSANLUIS[],2,FALSE)</f>
        <v>ACEITE POLIOLESTER POE 32 - 1 GALON - BVA</v>
      </c>
      <c r="C3691" s="153">
        <v>46126</v>
      </c>
      <c r="D3691">
        <v>1</v>
      </c>
      <c r="E3691">
        <f>IF(VLOOKUP(SALIDA[[#This Row],[CODIGO]],STOCKSANLUIS[],6,FALSE)=0,"PRODUCTO SIN STOCK/UBICACIÓN",VLOOKUP(SALIDA[[#This Row],[CODIGO]],STOCKSANLUIS[],6,FALSE))</f>
        <v>1</v>
      </c>
      <c r="F3691">
        <f>SALIDA[[#This Row],[CANTIDAD]]/SALIDA[[#This Row],[UND MEDIDA]]</f>
        <v>1</v>
      </c>
      <c r="G3691" t="str">
        <f>VLOOKUP(SALIDA[[#This Row],[CODIGO]],FAMILIAS[],4,FALSE)</f>
        <v>BVA</v>
      </c>
      <c r="H3691" s="10" t="str">
        <f>IF(VLOOKUP(SALIDA[[#This Row],[CODIGO]],STOCKSANLUIS[],7,FALSE)=0,"PRODUCTO SIN STOCK/UBICACIÓN",VLOOKUP(SALIDA[[#This Row],[CODIGO]],STOCKSANLUIS[],7,FALSE))</f>
        <v>C</v>
      </c>
      <c r="I3691" s="10"/>
      <c r="J3691" t="str">
        <f>SALIDA[[#This Row],[CODIGO]]&amp;"       "&amp;SALIDA[[#This Row],[FAMILIA]]</f>
        <v>00987       BVA</v>
      </c>
      <c r="K3691">
        <f>VLOOKUP(SALIDA[[#This Row],[CODIGO]],STOCK_STARSOFT[],5,FALSE)</f>
        <v>47.466326000000002</v>
      </c>
      <c r="L3691">
        <f>SALIDA[[#This Row],[CANTIDAD]]*SALIDA[[#This Row],[PRECIO UND]]</f>
        <v>47.466326000000002</v>
      </c>
    </row>
    <row r="3692" spans="1:12" x14ac:dyDescent="0.25">
      <c r="A3692" s="6" t="s">
        <v>2080</v>
      </c>
      <c r="B3692" s="100" t="str">
        <f>VLOOKUP(SALIDA[[#This Row],[CODIGO]],STOCKSANLUIS[],2,FALSE)</f>
        <v xml:space="preserve">MOTOVENTILADOR AXIAL EBM S4E500-AM03-01 - 500MM - 220V MONOFÁSICO - 4 POLOS, CON REJILLA - FLUJO V </v>
      </c>
      <c r="C3692" s="153">
        <v>46126</v>
      </c>
      <c r="D3692">
        <v>2</v>
      </c>
      <c r="E3692">
        <f>IF(VLOOKUP(SALIDA[[#This Row],[CODIGO]],STOCKSANLUIS[],6,FALSE)=0,"PRODUCTO SIN STOCK/UBICACIÓN",VLOOKUP(SALIDA[[#This Row],[CODIGO]],STOCKSANLUIS[],6,FALSE))</f>
        <v>1</v>
      </c>
      <c r="F3692">
        <f>SALIDA[[#This Row],[CANTIDAD]]/SALIDA[[#This Row],[UND MEDIDA]]</f>
        <v>2</v>
      </c>
      <c r="G3692" t="str">
        <f>VLOOKUP(SALIDA[[#This Row],[CODIGO]],FAMILIAS[],4,FALSE)</f>
        <v>EBM</v>
      </c>
      <c r="H3692" s="10" t="str">
        <f>IF(VLOOKUP(SALIDA[[#This Row],[CODIGO]],STOCKSANLUIS[],7,FALSE)=0,"PRODUCTO SIN STOCK/UBICACIÓN",VLOOKUP(SALIDA[[#This Row],[CODIGO]],STOCKSANLUIS[],7,FALSE))</f>
        <v>C</v>
      </c>
      <c r="I3692" s="10"/>
      <c r="J3692" t="str">
        <f>SALIDA[[#This Row],[CODIGO]]&amp;"       "&amp;SALIDA[[#This Row],[FAMILIA]]</f>
        <v>01820       EBM</v>
      </c>
      <c r="K3692">
        <f>VLOOKUP(SALIDA[[#This Row],[CODIGO]],STOCK_STARSOFT[],5,FALSE)</f>
        <v>186.785819</v>
      </c>
      <c r="L3692">
        <f>SALIDA[[#This Row],[CANTIDAD]]*SALIDA[[#This Row],[PRECIO UND]]</f>
        <v>373.57163800000001</v>
      </c>
    </row>
    <row r="3693" spans="1:12" x14ac:dyDescent="0.25">
      <c r="A3693" s="6" t="s">
        <v>2022</v>
      </c>
      <c r="B3693" s="100" t="str">
        <f>VLOOKUP(SALIDA[[#This Row],[CODIGO]],STOCKSANLUIS[],2,FALSE)</f>
        <v>CONTROLADOR DE TEMPERATURA DIGITAL TC-900E POWER - VER.07 - 115/220 VAC - FULL GAUGE</v>
      </c>
      <c r="C3693" s="153">
        <v>46126</v>
      </c>
      <c r="D3693">
        <v>1</v>
      </c>
      <c r="E3693">
        <f>IF(VLOOKUP(SALIDA[[#This Row],[CODIGO]],STOCKSANLUIS[],6,FALSE)=0,"PRODUCTO SIN STOCK/UBICACIÓN",VLOOKUP(SALIDA[[#This Row],[CODIGO]],STOCKSANLUIS[],6,FALSE))</f>
        <v>1</v>
      </c>
      <c r="F3693">
        <f>SALIDA[[#This Row],[CANTIDAD]]/SALIDA[[#This Row],[UND MEDIDA]]</f>
        <v>1</v>
      </c>
      <c r="G3693" t="str">
        <f>VLOOKUP(SALIDA[[#This Row],[CODIGO]],FAMILIAS[],4,FALSE)</f>
        <v>FULL GAUGE</v>
      </c>
      <c r="H3693" s="10" t="str">
        <f>IF(VLOOKUP(SALIDA[[#This Row],[CODIGO]],STOCKSANLUIS[],7,FALSE)=0,"PRODUCTO SIN STOCK/UBICACIÓN",VLOOKUP(SALIDA[[#This Row],[CODIGO]],STOCKSANLUIS[],7,FALSE))</f>
        <v>C</v>
      </c>
      <c r="I3693" s="10"/>
      <c r="J3693" t="str">
        <f>SALIDA[[#This Row],[CODIGO]]&amp;"       "&amp;SALIDA[[#This Row],[FAMILIA]]</f>
        <v>01785       FULL GAUGE</v>
      </c>
      <c r="K3693">
        <f>VLOOKUP(SALIDA[[#This Row],[CODIGO]],STOCK_STARSOFT[],5,FALSE)</f>
        <v>18.272079000000002</v>
      </c>
      <c r="L3693">
        <f>SALIDA[[#This Row],[CANTIDAD]]*SALIDA[[#This Row],[PRECIO UND]]</f>
        <v>18.272079000000002</v>
      </c>
    </row>
    <row r="3694" spans="1:12" x14ac:dyDescent="0.25">
      <c r="A3694" s="6" t="s">
        <v>2541</v>
      </c>
      <c r="B3694" s="100" t="str">
        <f>VLOOKUP(SALIDA[[#This Row],[CODIGO]],STOCKSANLUIS[],2,FALSE)</f>
        <v>EQUIPO DE A/A MINI SPLIT FRIO SOLO - 12000 BTU - R410A - 220V/1PH/60HZ - TEMP BLUE MADE BY CARRIER INTERAMERICA CORPORATION</v>
      </c>
      <c r="C3694" s="153">
        <v>46126</v>
      </c>
      <c r="D3694">
        <v>1</v>
      </c>
      <c r="E3694">
        <f>IF(VLOOKUP(SALIDA[[#This Row],[CODIGO]],STOCKSANLUIS[],6,FALSE)=0,"PRODUCTO SIN STOCK/UBICACIÓN",VLOOKUP(SALIDA[[#This Row],[CODIGO]],STOCKSANLUIS[],6,FALSE))</f>
        <v>1</v>
      </c>
      <c r="F3694">
        <f>SALIDA[[#This Row],[CANTIDAD]]/SALIDA[[#This Row],[UND MEDIDA]]</f>
        <v>1</v>
      </c>
      <c r="G3694" t="str">
        <f>VLOOKUP(SALIDA[[#This Row],[CODIGO]],FAMILIAS[],4,FALSE)</f>
        <v>TEMP BLUE</v>
      </c>
      <c r="H3694" s="10" t="str">
        <f>IF(VLOOKUP(SALIDA[[#This Row],[CODIGO]],STOCKSANLUIS[],7,FALSE)=0,"PRODUCTO SIN STOCK/UBICACIÓN",VLOOKUP(SALIDA[[#This Row],[CODIGO]],STOCKSANLUIS[],7,FALSE))</f>
        <v>B</v>
      </c>
      <c r="I3694" s="10"/>
      <c r="J3694" t="str">
        <f>SALIDA[[#This Row],[CODIGO]]&amp;"       "&amp;SALIDA[[#This Row],[FAMILIA]]</f>
        <v>02083       TEMP BLUE</v>
      </c>
      <c r="K3694">
        <f>VLOOKUP(SALIDA[[#This Row],[CODIGO]],STOCK_STARSOFT[],5,FALSE)</f>
        <v>152.30836500000001</v>
      </c>
      <c r="L3694">
        <f>SALIDA[[#This Row],[CANTIDAD]]*SALIDA[[#This Row],[PRECIO UND]]</f>
        <v>152.30836500000001</v>
      </c>
    </row>
    <row r="3695" spans="1:12" x14ac:dyDescent="0.25">
      <c r="A3695" s="6" t="s">
        <v>195</v>
      </c>
      <c r="B3695" s="100" t="str">
        <f>VLOOKUP(SALIDA[[#This Row],[CODIGO]],STOCKSANLUIS[],2,FALSE)</f>
        <v>PRESOSTATO DE BAJA DANFOSS KP-1 - R/MANUAL - 060-110366</v>
      </c>
      <c r="C3695" s="153">
        <v>46127</v>
      </c>
      <c r="D3695">
        <v>5</v>
      </c>
      <c r="E3695">
        <f>IF(VLOOKUP(SALIDA[[#This Row],[CODIGO]],STOCKSANLUIS[],6,FALSE)=0,"PRODUCTO SIN STOCK/UBICACIÓN",VLOOKUP(SALIDA[[#This Row],[CODIGO]],STOCKSANLUIS[],6,FALSE))</f>
        <v>1</v>
      </c>
      <c r="F3695">
        <f>SALIDA[[#This Row],[CANTIDAD]]/SALIDA[[#This Row],[UND MEDIDA]]</f>
        <v>5</v>
      </c>
      <c r="G3695" t="str">
        <f>VLOOKUP(SALIDA[[#This Row],[CODIGO]],FAMILIAS[],4,FALSE)</f>
        <v>DANFOSS</v>
      </c>
      <c r="H3695" s="10" t="str">
        <f>IF(VLOOKUP(SALIDA[[#This Row],[CODIGO]],STOCKSANLUIS[],7,FALSE)=0,"PRODUCTO SIN STOCK/UBICACIÓN",VLOOKUP(SALIDA[[#This Row],[CODIGO]],STOCKSANLUIS[],7,FALSE))</f>
        <v>A</v>
      </c>
      <c r="I3695" s="10"/>
      <c r="J3695" t="str">
        <f>SALIDA[[#This Row],[CODIGO]]&amp;"       "&amp;SALIDA[[#This Row],[FAMILIA]]</f>
        <v>00137       DANFOSS</v>
      </c>
      <c r="K3695">
        <f>VLOOKUP(SALIDA[[#This Row],[CODIGO]],STOCK_STARSOFT[],5,FALSE)</f>
        <v>25.076678999999999</v>
      </c>
      <c r="L3695">
        <f>SALIDA[[#This Row],[CANTIDAD]]*SALIDA[[#This Row],[PRECIO UND]]</f>
        <v>125.38339499999999</v>
      </c>
    </row>
    <row r="3696" spans="1:12" x14ac:dyDescent="0.25">
      <c r="A3696" s="6" t="s">
        <v>3293</v>
      </c>
      <c r="B3696" s="100" t="str">
        <f>VLOOKUP(SALIDA[[#This Row],[CODIGO]],STOCKSANLUIS[],2,FALSE)</f>
        <v>VALVULA PARA AGUA HELADA FAN &amp; COIL 2 VIAS 3/4" DIAMETRO  CON ACTUADOR  220V JOHNSON CONTROLS - VLC2200GC-C</v>
      </c>
      <c r="C3696" s="153">
        <v>46127</v>
      </c>
      <c r="D3696">
        <v>6</v>
      </c>
      <c r="E3696">
        <f>IF(VLOOKUP(SALIDA[[#This Row],[CODIGO]],STOCKSANLUIS[],6,FALSE)=0,"PRODUCTO SIN STOCK/UBICACIÓN",VLOOKUP(SALIDA[[#This Row],[CODIGO]],STOCKSANLUIS[],6,FALSE))</f>
        <v>1</v>
      </c>
      <c r="F3696">
        <f>SALIDA[[#This Row],[CANTIDAD]]/SALIDA[[#This Row],[UND MEDIDA]]</f>
        <v>6</v>
      </c>
      <c r="G3696" t="str">
        <f>VLOOKUP(SALIDA[[#This Row],[CODIGO]],FAMILIAS[],4,FALSE)</f>
        <v>JOHNSON CONTROLS</v>
      </c>
      <c r="H3696" s="10" t="str">
        <f>IF(VLOOKUP(SALIDA[[#This Row],[CODIGO]],STOCKSANLUIS[],7,FALSE)=0,"PRODUCTO SIN STOCK/UBICACIÓN",VLOOKUP(SALIDA[[#This Row],[CODIGO]],STOCKSANLUIS[],7,FALSE))</f>
        <v>A</v>
      </c>
      <c r="I3696" s="10"/>
      <c r="J3696" t="str">
        <f>SALIDA[[#This Row],[CODIGO]]&amp;"       "&amp;SALIDA[[#This Row],[FAMILIA]]</f>
        <v>02714       JOHNSON CONTROLS</v>
      </c>
      <c r="K3696">
        <f>VLOOKUP(SALIDA[[#This Row],[CODIGO]],STOCK_STARSOFT[],5,FALSE)</f>
        <v>13.849964</v>
      </c>
      <c r="L3696">
        <f>SALIDA[[#This Row],[CANTIDAD]]*SALIDA[[#This Row],[PRECIO UND]]</f>
        <v>83.099784</v>
      </c>
    </row>
    <row r="3697" spans="1:12" x14ac:dyDescent="0.25">
      <c r="A3697" s="6" t="s">
        <v>3363</v>
      </c>
      <c r="B3697" s="100" t="str">
        <f>VLOOKUP(SALIDA[[#This Row],[CODIGO]],STOCKSANLUIS[],2,FALSE)</f>
        <v>COMPRESOR SCROLL YH150C7-100 -- 60000 BTU - 5HP - 220V/3PH/60HZ - R410A - INVOTECH</v>
      </c>
      <c r="C3697" s="153">
        <v>46127</v>
      </c>
      <c r="D3697">
        <v>1</v>
      </c>
      <c r="E3697">
        <f>IF(VLOOKUP(SALIDA[[#This Row],[CODIGO]],STOCKSANLUIS[],6,FALSE)=0,"PRODUCTO SIN STOCK/UBICACIÓN",VLOOKUP(SALIDA[[#This Row],[CODIGO]],STOCKSANLUIS[],6,FALSE))</f>
        <v>1</v>
      </c>
      <c r="F3697">
        <f>SALIDA[[#This Row],[CANTIDAD]]/SALIDA[[#This Row],[UND MEDIDA]]</f>
        <v>1</v>
      </c>
      <c r="G3697" t="str">
        <f>VLOOKUP(SALIDA[[#This Row],[CODIGO]],FAMILIAS[],4,FALSE)</f>
        <v>INVOTECH</v>
      </c>
      <c r="H3697" s="10" t="str">
        <f>IF(VLOOKUP(SALIDA[[#This Row],[CODIGO]],STOCKSANLUIS[],7,FALSE)=0,"PRODUCTO SIN STOCK/UBICACIÓN",VLOOKUP(SALIDA[[#This Row],[CODIGO]],STOCKSANLUIS[],7,FALSE))</f>
        <v>B</v>
      </c>
      <c r="I3697" s="10"/>
      <c r="J3697" t="str">
        <f>SALIDA[[#This Row],[CODIGO]]&amp;"       "&amp;SALIDA[[#This Row],[FAMILIA]]</f>
        <v>02773       INVOTECH</v>
      </c>
      <c r="K3697">
        <f>VLOOKUP(SALIDA[[#This Row],[CODIGO]],STOCK_STARSOFT[],5,FALSE)</f>
        <v>225.26551499999999</v>
      </c>
      <c r="L3697">
        <f>SALIDA[[#This Row],[CANTIDAD]]*SALIDA[[#This Row],[PRECIO UND]]</f>
        <v>225.26551499999999</v>
      </c>
    </row>
    <row r="3698" spans="1:12" x14ac:dyDescent="0.25">
      <c r="A3698" s="6" t="s">
        <v>3678</v>
      </c>
      <c r="B3698" s="100" t="str">
        <f>VLOOKUP(SALIDA[[#This Row],[CODIGO]],STOCKSANLUIS[],2,FALSE)</f>
        <v>RESISTENCIA SILICONADA POTENCIA CONSTANTE TECNOLATINA - TPC-M - 40W/M - 220V</v>
      </c>
      <c r="C3698" s="153">
        <v>46127</v>
      </c>
      <c r="D3698">
        <v>16</v>
      </c>
      <c r="E3698">
        <f>IF(VLOOKUP(SALIDA[[#This Row],[CODIGO]],STOCKSANLUIS[],6,FALSE)=0,"PRODUCTO SIN STOCK/UBICACIÓN",VLOOKUP(SALIDA[[#This Row],[CODIGO]],STOCKSANLUIS[],6,FALSE))</f>
        <v>100</v>
      </c>
      <c r="F3698">
        <f>SALIDA[[#This Row],[CANTIDAD]]/SALIDA[[#This Row],[UND MEDIDA]]</f>
        <v>0.16</v>
      </c>
      <c r="G3698" t="str">
        <f>VLOOKUP(SALIDA[[#This Row],[CODIGO]],FAMILIAS[],4,FALSE)</f>
        <v>TECNOLATINA</v>
      </c>
      <c r="H3698" s="10" t="str">
        <f>IF(VLOOKUP(SALIDA[[#This Row],[CODIGO]],STOCKSANLUIS[],7,FALSE)=0,"PRODUCTO SIN STOCK/UBICACIÓN",VLOOKUP(SALIDA[[#This Row],[CODIGO]],STOCKSANLUIS[],7,FALSE))</f>
        <v>C</v>
      </c>
      <c r="I3698" s="10"/>
      <c r="J3698" t="str">
        <f>SALIDA[[#This Row],[CODIGO]]&amp;"       "&amp;SALIDA[[#This Row],[FAMILIA]]</f>
        <v>03059       TECNOLATINA</v>
      </c>
      <c r="K3698">
        <f>VLOOKUP(SALIDA[[#This Row],[CODIGO]],STOCK_STARSOFT[],5,FALSE)</f>
        <v>1.9391890000000001</v>
      </c>
      <c r="L3698">
        <f>SALIDA[[#This Row],[CANTIDAD]]*SALIDA[[#This Row],[PRECIO UND]]</f>
        <v>31.027024000000001</v>
      </c>
    </row>
    <row r="3699" spans="1:12" x14ac:dyDescent="0.25">
      <c r="A3699" s="6" t="s">
        <v>2022</v>
      </c>
      <c r="B3699" s="100" t="str">
        <f>VLOOKUP(SALIDA[[#This Row],[CODIGO]],STOCKSANLUIS[],2,FALSE)</f>
        <v>CONTROLADOR DE TEMPERATURA DIGITAL TC-900E POWER - VER.07 - 115/220 VAC - FULL GAUGE</v>
      </c>
      <c r="C3699" s="153">
        <v>46127</v>
      </c>
      <c r="D3699">
        <v>1</v>
      </c>
      <c r="E3699">
        <f>IF(VLOOKUP(SALIDA[[#This Row],[CODIGO]],STOCKSANLUIS[],6,FALSE)=0,"PRODUCTO SIN STOCK/UBICACIÓN",VLOOKUP(SALIDA[[#This Row],[CODIGO]],STOCKSANLUIS[],6,FALSE))</f>
        <v>1</v>
      </c>
      <c r="F3699">
        <f>SALIDA[[#This Row],[CANTIDAD]]/SALIDA[[#This Row],[UND MEDIDA]]</f>
        <v>1</v>
      </c>
      <c r="G3699" t="str">
        <f>VLOOKUP(SALIDA[[#This Row],[CODIGO]],FAMILIAS[],4,FALSE)</f>
        <v>FULL GAUGE</v>
      </c>
      <c r="H3699" s="10" t="str">
        <f>IF(VLOOKUP(SALIDA[[#This Row],[CODIGO]],STOCKSANLUIS[],7,FALSE)=0,"PRODUCTO SIN STOCK/UBICACIÓN",VLOOKUP(SALIDA[[#This Row],[CODIGO]],STOCKSANLUIS[],7,FALSE))</f>
        <v>C</v>
      </c>
      <c r="I3699" s="10"/>
      <c r="J3699" t="str">
        <f>SALIDA[[#This Row],[CODIGO]]&amp;"       "&amp;SALIDA[[#This Row],[FAMILIA]]</f>
        <v>01785       FULL GAUGE</v>
      </c>
      <c r="K3699">
        <f>VLOOKUP(SALIDA[[#This Row],[CODIGO]],STOCK_STARSOFT[],5,FALSE)</f>
        <v>18.272079000000002</v>
      </c>
      <c r="L3699">
        <f>SALIDA[[#This Row],[CANTIDAD]]*SALIDA[[#This Row],[PRECIO UND]]</f>
        <v>18.272079000000002</v>
      </c>
    </row>
    <row r="3700" spans="1:12" x14ac:dyDescent="0.25">
      <c r="A3700" s="6" t="s">
        <v>229</v>
      </c>
      <c r="B3700" s="100" t="str">
        <f>VLOOKUP(SALIDA[[#This Row],[CODIGO]],STOCKSANLUIS[],2,FALSE)</f>
        <v>VALVULA DE EXPANSION DANFOSS TES 2 - S/ORIFICIO - 068Z3403</v>
      </c>
      <c r="C3700" s="153">
        <v>46127</v>
      </c>
      <c r="D3700">
        <v>2</v>
      </c>
      <c r="E3700">
        <f>IF(VLOOKUP(SALIDA[[#This Row],[CODIGO]],STOCKSANLUIS[],6,FALSE)=0,"PRODUCTO SIN STOCK/UBICACIÓN",VLOOKUP(SALIDA[[#This Row],[CODIGO]],STOCKSANLUIS[],6,FALSE))</f>
        <v>1</v>
      </c>
      <c r="F3700">
        <f>SALIDA[[#This Row],[CANTIDAD]]/SALIDA[[#This Row],[UND MEDIDA]]</f>
        <v>2</v>
      </c>
      <c r="G3700" t="str">
        <f>VLOOKUP(SALIDA[[#This Row],[CODIGO]],FAMILIAS[],4,FALSE)</f>
        <v>DANFOSS</v>
      </c>
      <c r="H3700" s="10" t="str">
        <f>IF(VLOOKUP(SALIDA[[#This Row],[CODIGO]],STOCKSANLUIS[],7,FALSE)=0,"PRODUCTO SIN STOCK/UBICACIÓN",VLOOKUP(SALIDA[[#This Row],[CODIGO]],STOCKSANLUIS[],7,FALSE))</f>
        <v>A</v>
      </c>
      <c r="I3700" s="10" t="s">
        <v>19536</v>
      </c>
      <c r="J3700" t="str">
        <f>SALIDA[[#This Row],[CODIGO]]&amp;"       "&amp;SALIDA[[#This Row],[FAMILIA]]</f>
        <v>00162       DANFOSS</v>
      </c>
      <c r="K3700">
        <f>VLOOKUP(SALIDA[[#This Row],[CODIGO]],STOCK_STARSOFT[],5,FALSE)</f>
        <v>42.27</v>
      </c>
      <c r="L3700">
        <f>SALIDA[[#This Row],[CANTIDAD]]*SALIDA[[#This Row],[PRECIO UND]]</f>
        <v>84.54</v>
      </c>
    </row>
    <row r="3701" spans="1:12" x14ac:dyDescent="0.25">
      <c r="A3701" s="6" t="s">
        <v>22351</v>
      </c>
      <c r="B3701" s="100" t="str">
        <f>VLOOKUP(SALIDA[[#This Row],[CODIGO]],STOCKSANLUIS[],2,FALSE)</f>
        <v>COMPRESOR SCROLL YH150A7-100 -- 60000 BTU - 5HP - 220V/3PH/60HZ - R22 - INVOTECH</v>
      </c>
      <c r="C3701" s="153">
        <v>46127</v>
      </c>
      <c r="D3701">
        <v>1</v>
      </c>
      <c r="E3701" t="str">
        <f>IF(VLOOKUP(SALIDA[[#This Row],[CODIGO]],STOCKSANLUIS[],6,FALSE)=0,"PRODUCTO SIN STOCK/UBICACIÓN",VLOOKUP(SALIDA[[#This Row],[CODIGO]],STOCKSANLUIS[],6,FALSE))</f>
        <v>PRODUCTO SIN STOCK/UBICACIÓN</v>
      </c>
      <c r="F3701" t="e">
        <f>SALIDA[[#This Row],[CANTIDAD]]/SALIDA[[#This Row],[UND MEDIDA]]</f>
        <v>#VALUE!</v>
      </c>
      <c r="G3701" t="str">
        <f>VLOOKUP(SALIDA[[#This Row],[CODIGO]],FAMILIAS[],4,FALSE)</f>
        <v>INVOTECH</v>
      </c>
      <c r="H3701" s="10" t="str">
        <f>IF(VLOOKUP(SALIDA[[#This Row],[CODIGO]],STOCKSANLUIS[],7,FALSE)=0,"PRODUCTO SIN STOCK/UBICACIÓN",VLOOKUP(SALIDA[[#This Row],[CODIGO]],STOCKSANLUIS[],7,FALSE))</f>
        <v>C</v>
      </c>
      <c r="I3701" s="10"/>
      <c r="J3701" t="str">
        <f>SALIDA[[#This Row],[CODIGO]]&amp;"       "&amp;SALIDA[[#This Row],[FAMILIA]]</f>
        <v>03668       INVOTECH</v>
      </c>
      <c r="K3701">
        <f>VLOOKUP(SALIDA[[#This Row],[CODIGO]],STOCK_STARSOFT[],5,FALSE)</f>
        <v>204.27618200000001</v>
      </c>
      <c r="L3701">
        <f>SALIDA[[#This Row],[CANTIDAD]]*SALIDA[[#This Row],[PRECIO UND]]</f>
        <v>204.27618200000001</v>
      </c>
    </row>
    <row r="3702" spans="1:12" x14ac:dyDescent="0.25">
      <c r="A3702" s="6" t="s">
        <v>3347</v>
      </c>
      <c r="B3702" s="100" t="str">
        <f>VLOOKUP(SALIDA[[#This Row],[CODIGO]],STOCKSANLUIS[],2,FALSE)</f>
        <v>GAS REFRIGERANTE R507 -11.3KG ICELOONG</v>
      </c>
      <c r="C3702" s="153">
        <v>46127</v>
      </c>
      <c r="D3702">
        <v>1</v>
      </c>
      <c r="E3702">
        <f>IF(VLOOKUP(SALIDA[[#This Row],[CODIGO]],STOCKSANLUIS[],6,FALSE)=0,"PRODUCTO SIN STOCK/UBICACIÓN",VLOOKUP(SALIDA[[#This Row],[CODIGO]],STOCKSANLUIS[],6,FALSE))</f>
        <v>1</v>
      </c>
      <c r="F3702">
        <f>SALIDA[[#This Row],[CANTIDAD]]/SALIDA[[#This Row],[UND MEDIDA]]</f>
        <v>1</v>
      </c>
      <c r="G3702" t="str">
        <f>VLOOKUP(SALIDA[[#This Row],[CODIGO]],FAMILIAS[],4,FALSE)</f>
        <v>ZHEJIANG YONGHE</v>
      </c>
      <c r="H3702" s="10" t="str">
        <f>IF(VLOOKUP(SALIDA[[#This Row],[CODIGO]],STOCKSANLUIS[],7,FALSE)=0,"PRODUCTO SIN STOCK/UBICACIÓN",VLOOKUP(SALIDA[[#This Row],[CODIGO]],STOCKSANLUIS[],7,FALSE))</f>
        <v>C</v>
      </c>
      <c r="I3702" s="10"/>
      <c r="J3702" t="str">
        <f>SALIDA[[#This Row],[CODIGO]]&amp;"       "&amp;SALIDA[[#This Row],[FAMILIA]]</f>
        <v>02755       ZHEJIANG YONGHE</v>
      </c>
      <c r="K3702">
        <f>VLOOKUP(SALIDA[[#This Row],[CODIGO]],STOCK_STARSOFT[],5,FALSE)</f>
        <v>55.968114</v>
      </c>
      <c r="L3702">
        <f>SALIDA[[#This Row],[CANTIDAD]]*SALIDA[[#This Row],[PRECIO UND]]</f>
        <v>55.968114</v>
      </c>
    </row>
    <row r="3703" spans="1:12" x14ac:dyDescent="0.25">
      <c r="A3703" s="6" t="s">
        <v>259</v>
      </c>
      <c r="B3703" s="100" t="str">
        <f>VLOOKUP(SALIDA[[#This Row],[CODIGO]],STOCKSANLUIS[],2,FALSE)</f>
        <v>PLATINA KLEERSTRIP MAX BULLET HTP SILVER 2  PLOMO (60 CM)- 477600</v>
      </c>
      <c r="C3703" s="153">
        <v>46127</v>
      </c>
      <c r="D3703">
        <v>2</v>
      </c>
      <c r="E3703">
        <f>IF(VLOOKUP(SALIDA[[#This Row],[CODIGO]],STOCKSANLUIS[],6,FALSE)=0,"PRODUCTO SIN STOCK/UBICACIÓN",VLOOKUP(SALIDA[[#This Row],[CODIGO]],STOCKSANLUIS[],6,FALSE))</f>
        <v>1</v>
      </c>
      <c r="F3703">
        <f>SALIDA[[#This Row],[CANTIDAD]]/SALIDA[[#This Row],[UND MEDIDA]]</f>
        <v>2</v>
      </c>
      <c r="G3703" t="str">
        <f>VLOOKUP(SALIDA[[#This Row],[CODIGO]],FAMILIAS[],4,FALSE)</f>
        <v>ES ROBBINS</v>
      </c>
      <c r="H3703" s="10" t="str">
        <f>IF(VLOOKUP(SALIDA[[#This Row],[CODIGO]],STOCKSANLUIS[],7,FALSE)=0,"PRODUCTO SIN STOCK/UBICACIÓN",VLOOKUP(SALIDA[[#This Row],[CODIGO]],STOCKSANLUIS[],7,FALSE))</f>
        <v>C</v>
      </c>
      <c r="I3703" s="10"/>
      <c r="J3703" t="str">
        <f>SALIDA[[#This Row],[CODIGO]]&amp;"       "&amp;SALIDA[[#This Row],[FAMILIA]]</f>
        <v>00186       ES ROBBINS</v>
      </c>
      <c r="K3703">
        <f>VLOOKUP(SALIDA[[#This Row],[CODIGO]],STOCK_STARSOFT[],5,FALSE)</f>
        <v>4.3959429999999999</v>
      </c>
      <c r="L3703">
        <f>SALIDA[[#This Row],[CANTIDAD]]*SALIDA[[#This Row],[PRECIO UND]]</f>
        <v>8.7918859999999999</v>
      </c>
    </row>
    <row r="3704" spans="1:12" x14ac:dyDescent="0.25">
      <c r="A3704" s="6" t="s">
        <v>3295</v>
      </c>
      <c r="B3704" s="100" t="str">
        <f>VLOOKUP(SALIDA[[#This Row],[CODIGO]],STOCKSANLUIS[],2,FALSE)</f>
        <v>VALVULA PARA AGUA HELADA FAN &amp; COIL 2 VIAS 1" DIAMETRO  CON ACTUADOR  220V JOHNSON CONTROLS - VLC2200HC-C</v>
      </c>
      <c r="C3704" s="153">
        <v>46127</v>
      </c>
      <c r="D3704">
        <v>7</v>
      </c>
      <c r="E3704">
        <f>IF(VLOOKUP(SALIDA[[#This Row],[CODIGO]],STOCKSANLUIS[],6,FALSE)=0,"PRODUCTO SIN STOCK/UBICACIÓN",VLOOKUP(SALIDA[[#This Row],[CODIGO]],STOCKSANLUIS[],6,FALSE))</f>
        <v>1</v>
      </c>
      <c r="F3704">
        <f>SALIDA[[#This Row],[CANTIDAD]]/SALIDA[[#This Row],[UND MEDIDA]]</f>
        <v>7</v>
      </c>
      <c r="G3704" t="str">
        <f>VLOOKUP(SALIDA[[#This Row],[CODIGO]],FAMILIAS[],4,FALSE)</f>
        <v>JOHNSON CONTROLS</v>
      </c>
      <c r="H3704" s="10" t="str">
        <f>IF(VLOOKUP(SALIDA[[#This Row],[CODIGO]],STOCKSANLUIS[],7,FALSE)=0,"PRODUCTO SIN STOCK/UBICACIÓN",VLOOKUP(SALIDA[[#This Row],[CODIGO]],STOCKSANLUIS[],7,FALSE))</f>
        <v>A</v>
      </c>
      <c r="I3704" s="10"/>
      <c r="J3704" t="str">
        <f>SALIDA[[#This Row],[CODIGO]]&amp;"       "&amp;SALIDA[[#This Row],[FAMILIA]]</f>
        <v>02715       JOHNSON CONTROLS</v>
      </c>
      <c r="K3704">
        <f>VLOOKUP(SALIDA[[#This Row],[CODIGO]],STOCK_STARSOFT[],5,FALSE)</f>
        <v>18.185565</v>
      </c>
      <c r="L3704">
        <f>SALIDA[[#This Row],[CANTIDAD]]*SALIDA[[#This Row],[PRECIO UND]]</f>
        <v>127.29895500000001</v>
      </c>
    </row>
    <row r="3705" spans="1:12" x14ac:dyDescent="0.25">
      <c r="A3705" s="6" t="s">
        <v>3637</v>
      </c>
      <c r="B3705" s="100" t="str">
        <f>VLOOKUP(SALIDA[[#This Row],[CODIGO]],STOCKSANLUIS[],2,FALSE)</f>
        <v>MOTOVENTILADOR MAER FAN YDWF74L47P4-470N-400S (220V, 60HZ, 4 POLES, 1PH, CL.F, SUCTION)</v>
      </c>
      <c r="C3705" s="153">
        <v>46127</v>
      </c>
      <c r="D3705">
        <v>1</v>
      </c>
      <c r="E3705">
        <f>IF(VLOOKUP(SALIDA[[#This Row],[CODIGO]],STOCKSANLUIS[],6,FALSE)=0,"PRODUCTO SIN STOCK/UBICACIÓN",VLOOKUP(SALIDA[[#This Row],[CODIGO]],STOCKSANLUIS[],6,FALSE))</f>
        <v>1</v>
      </c>
      <c r="F3705">
        <f>SALIDA[[#This Row],[CANTIDAD]]/SALIDA[[#This Row],[UND MEDIDA]]</f>
        <v>1</v>
      </c>
      <c r="G3705" t="str">
        <f>VLOOKUP(SALIDA[[#This Row],[CODIGO]],FAMILIAS[],4,FALSE)</f>
        <v>MAER FAN</v>
      </c>
      <c r="H3705" s="10" t="str">
        <f>IF(VLOOKUP(SALIDA[[#This Row],[CODIGO]],STOCKSANLUIS[],7,FALSE)=0,"PRODUCTO SIN STOCK/UBICACIÓN",VLOOKUP(SALIDA[[#This Row],[CODIGO]],STOCKSANLUIS[],7,FALSE))</f>
        <v>C</v>
      </c>
      <c r="I3705" s="10"/>
      <c r="J3705" t="str">
        <f>SALIDA[[#This Row],[CODIGO]]&amp;"       "&amp;SALIDA[[#This Row],[FAMILIA]]</f>
        <v>03036       MAER FAN</v>
      </c>
      <c r="K3705">
        <f>VLOOKUP(SALIDA[[#This Row],[CODIGO]],STOCK_STARSOFT[],5,FALSE)</f>
        <v>32.505842000000001</v>
      </c>
      <c r="L3705">
        <f>SALIDA[[#This Row],[CANTIDAD]]*SALIDA[[#This Row],[PRECIO UND]]</f>
        <v>32.505842000000001</v>
      </c>
    </row>
    <row r="3706" spans="1:12" x14ac:dyDescent="0.25">
      <c r="A3706" s="6" t="s">
        <v>1998</v>
      </c>
      <c r="B3706" s="100" t="str">
        <f>VLOOKUP(SALIDA[[#This Row],[CODIGO]],STOCKSANLUIS[],2,FALSE)</f>
        <v>CAPACITOR DE 55 MFD X 370 - 440 VAC - 55-4D - QUALITY</v>
      </c>
      <c r="C3706" s="153">
        <v>46127</v>
      </c>
      <c r="D3706">
        <v>5</v>
      </c>
      <c r="E3706">
        <f>IF(VLOOKUP(SALIDA[[#This Row],[CODIGO]],STOCKSANLUIS[],6,FALSE)=0,"PRODUCTO SIN STOCK/UBICACIÓN",VLOOKUP(SALIDA[[#This Row],[CODIGO]],STOCKSANLUIS[],6,FALSE))</f>
        <v>1</v>
      </c>
      <c r="F3706">
        <f>SALIDA[[#This Row],[CANTIDAD]]/SALIDA[[#This Row],[UND MEDIDA]]</f>
        <v>5</v>
      </c>
      <c r="G3706" t="str">
        <f>VLOOKUP(SALIDA[[#This Row],[CODIGO]],FAMILIAS[],4,FALSE)</f>
        <v>QUALITY</v>
      </c>
      <c r="H3706" s="10" t="str">
        <f>IF(VLOOKUP(SALIDA[[#This Row],[CODIGO]],STOCKSANLUIS[],7,FALSE)=0,"PRODUCTO SIN STOCK/UBICACIÓN",VLOOKUP(SALIDA[[#This Row],[CODIGO]],STOCKSANLUIS[],7,FALSE))</f>
        <v>A</v>
      </c>
      <c r="I3706" s="10" t="s">
        <v>19536</v>
      </c>
      <c r="J3706" t="str">
        <f>SALIDA[[#This Row],[CODIGO]]&amp;"       "&amp;SALIDA[[#This Row],[FAMILIA]]</f>
        <v>01771       QUALITY</v>
      </c>
      <c r="K3706">
        <f>VLOOKUP(SALIDA[[#This Row],[CODIGO]],STOCK_STARSOFT[],5,FALSE)</f>
        <v>2.5798779999999999</v>
      </c>
      <c r="L3706">
        <f>SALIDA[[#This Row],[CANTIDAD]]*SALIDA[[#This Row],[PRECIO UND]]</f>
        <v>12.89939</v>
      </c>
    </row>
    <row r="3707" spans="1:12" x14ac:dyDescent="0.25">
      <c r="A3707" s="6" t="s">
        <v>3345</v>
      </c>
      <c r="B3707" s="100" t="str">
        <f>VLOOKUP(SALIDA[[#This Row],[CODIGO]],STOCKSANLUIS[],2,FALSE)</f>
        <v>GAS REFRIGERANTE R407C -11.3KG ICELOONG</v>
      </c>
      <c r="C3707" s="153">
        <v>46127</v>
      </c>
      <c r="D3707">
        <v>12</v>
      </c>
      <c r="E3707">
        <f>IF(VLOOKUP(SALIDA[[#This Row],[CODIGO]],STOCKSANLUIS[],6,FALSE)=0,"PRODUCTO SIN STOCK/UBICACIÓN",VLOOKUP(SALIDA[[#This Row],[CODIGO]],STOCKSANLUIS[],6,FALSE))</f>
        <v>1</v>
      </c>
      <c r="F3707">
        <f>SALIDA[[#This Row],[CANTIDAD]]/SALIDA[[#This Row],[UND MEDIDA]]</f>
        <v>12</v>
      </c>
      <c r="G3707" t="str">
        <f>VLOOKUP(SALIDA[[#This Row],[CODIGO]],FAMILIAS[],4,FALSE)</f>
        <v>ZHEJIANG YONGHE</v>
      </c>
      <c r="H3707" s="10" t="str">
        <f>IF(VLOOKUP(SALIDA[[#This Row],[CODIGO]],STOCKSANLUIS[],7,FALSE)=0,"PRODUCTO SIN STOCK/UBICACIÓN",VLOOKUP(SALIDA[[#This Row],[CODIGO]],STOCKSANLUIS[],7,FALSE))</f>
        <v>B</v>
      </c>
      <c r="I3707" s="10"/>
      <c r="J3707" t="str">
        <f>SALIDA[[#This Row],[CODIGO]]&amp;"       "&amp;SALIDA[[#This Row],[FAMILIA]]</f>
        <v>02754       ZHEJIANG YONGHE</v>
      </c>
      <c r="K3707">
        <f>VLOOKUP(SALIDA[[#This Row],[CODIGO]],STOCK_STARSOFT[],5,FALSE)</f>
        <v>89.9</v>
      </c>
      <c r="L3707">
        <f>SALIDA[[#This Row],[CANTIDAD]]*SALIDA[[#This Row],[PRECIO UND]]</f>
        <v>1078.8000000000002</v>
      </c>
    </row>
    <row r="3708" spans="1:12" x14ac:dyDescent="0.25">
      <c r="A3708" s="6" t="s">
        <v>3639</v>
      </c>
      <c r="B3708" s="100" t="str">
        <f>VLOOKUP(SALIDA[[#This Row],[CODIGO]],STOCKSANLUIS[],2,FALSE)</f>
        <v>MOTOVENTILADOR MAER FAN YDWF74L60P4-522N-450S (220V, 60HZ, 4 POLES, 1PH, CL.F, SUCTION)</v>
      </c>
      <c r="C3708" s="153">
        <v>46127</v>
      </c>
      <c r="D3708">
        <v>2</v>
      </c>
      <c r="E3708">
        <f>IF(VLOOKUP(SALIDA[[#This Row],[CODIGO]],STOCKSANLUIS[],6,FALSE)=0,"PRODUCTO SIN STOCK/UBICACIÓN",VLOOKUP(SALIDA[[#This Row],[CODIGO]],STOCKSANLUIS[],6,FALSE))</f>
        <v>1</v>
      </c>
      <c r="F3708">
        <f>SALIDA[[#This Row],[CANTIDAD]]/SALIDA[[#This Row],[UND MEDIDA]]</f>
        <v>2</v>
      </c>
      <c r="G3708" t="str">
        <f>VLOOKUP(SALIDA[[#This Row],[CODIGO]],FAMILIAS[],4,FALSE)</f>
        <v>MAER FAN</v>
      </c>
      <c r="H3708" s="10" t="str">
        <f>IF(VLOOKUP(SALIDA[[#This Row],[CODIGO]],STOCKSANLUIS[],7,FALSE)=0,"PRODUCTO SIN STOCK/UBICACIÓN",VLOOKUP(SALIDA[[#This Row],[CODIGO]],STOCKSANLUIS[],7,FALSE))</f>
        <v>C</v>
      </c>
      <c r="I3708" s="10"/>
      <c r="J3708" t="str">
        <f>SALIDA[[#This Row],[CODIGO]]&amp;"       "&amp;SALIDA[[#This Row],[FAMILIA]]</f>
        <v>03037       MAER FAN</v>
      </c>
      <c r="K3708">
        <f>VLOOKUP(SALIDA[[#This Row],[CODIGO]],STOCK_STARSOFT[],5,FALSE)</f>
        <v>39.236970999999997</v>
      </c>
      <c r="L3708">
        <f>SALIDA[[#This Row],[CANTIDAD]]*SALIDA[[#This Row],[PRECIO UND]]</f>
        <v>78.473941999999994</v>
      </c>
    </row>
    <row r="3709" spans="1:12" x14ac:dyDescent="0.25">
      <c r="A3709" s="6" t="s">
        <v>3096</v>
      </c>
      <c r="B3709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709" s="153">
        <v>46127</v>
      </c>
      <c r="D3709">
        <v>3</v>
      </c>
      <c r="E3709">
        <f>IF(VLOOKUP(SALIDA[[#This Row],[CODIGO]],STOCKSANLUIS[],6,FALSE)=0,"PRODUCTO SIN STOCK/UBICACIÓN",VLOOKUP(SALIDA[[#This Row],[CODIGO]],STOCKSANLUIS[],6,FALSE))</f>
        <v>1</v>
      </c>
      <c r="F3709">
        <f>SALIDA[[#This Row],[CANTIDAD]]/SALIDA[[#This Row],[UND MEDIDA]]</f>
        <v>3</v>
      </c>
      <c r="G3709" t="str">
        <f>VLOOKUP(SALIDA[[#This Row],[CODIGO]],FAMILIAS[],4,FALSE)</f>
        <v>TEMP BLUE</v>
      </c>
      <c r="H3709" s="10" t="str">
        <f>IF(VLOOKUP(SALIDA[[#This Row],[CODIGO]],STOCKSANLUIS[],7,FALSE)=0,"PRODUCTO SIN STOCK/UBICACIÓN",VLOOKUP(SALIDA[[#This Row],[CODIGO]],STOCKSANLUIS[],7,FALSE))</f>
        <v>B</v>
      </c>
      <c r="I3709" s="10" t="s">
        <v>19536</v>
      </c>
      <c r="J3709" t="str">
        <f>SALIDA[[#This Row],[CODIGO]]&amp;"       "&amp;SALIDA[[#This Row],[FAMILIA]]</f>
        <v>02495       TEMP BLUE</v>
      </c>
      <c r="K3709">
        <f>VLOOKUP(SALIDA[[#This Row],[CODIGO]],STOCK_STARSOFT[],5,FALSE)</f>
        <v>207.15372199999999</v>
      </c>
      <c r="L3709">
        <f>SALIDA[[#This Row],[CANTIDAD]]*SALIDA[[#This Row],[PRECIO UND]]</f>
        <v>621.46116599999993</v>
      </c>
    </row>
    <row r="3710" spans="1:12" x14ac:dyDescent="0.25">
      <c r="A3710" s="6" t="s">
        <v>147</v>
      </c>
      <c r="B3710" s="203" t="str">
        <f>VLOOKUP(SALIDA[[#This Row],[CODIGO]],STOCKSANLUIS[],2,FALSE)</f>
        <v>ELEMENTO TERMOSTATICO DANFOSS TES-5 COD 067B3342</v>
      </c>
      <c r="C3710" s="153">
        <v>46127</v>
      </c>
      <c r="D3710">
        <v>2</v>
      </c>
      <c r="E3710">
        <f>IF(VLOOKUP(SALIDA[[#This Row],[CODIGO]],STOCKSANLUIS[],6,FALSE)=0,"PRODUCTO SIN STOCK/UBICACIÓN",VLOOKUP(SALIDA[[#This Row],[CODIGO]],STOCKSANLUIS[],6,FALSE))</f>
        <v>1</v>
      </c>
      <c r="F3710">
        <f>SALIDA[[#This Row],[CANTIDAD]]/SALIDA[[#This Row],[UND MEDIDA]]</f>
        <v>2</v>
      </c>
      <c r="G3710" t="str">
        <f>VLOOKUP(SALIDA[[#This Row],[CODIGO]],FAMILIAS[],4,FALSE)</f>
        <v>DANFOSS</v>
      </c>
      <c r="H3710" s="10" t="str">
        <f>IF(VLOOKUP(SALIDA[[#This Row],[CODIGO]],STOCKSANLUIS[],7,FALSE)=0,"PRODUCTO SIN STOCK/UBICACIÓN",VLOOKUP(SALIDA[[#This Row],[CODIGO]],STOCKSANLUIS[],7,FALSE))</f>
        <v>A</v>
      </c>
      <c r="I3710" s="10"/>
      <c r="J3710" t="str">
        <f>SALIDA[[#This Row],[CODIGO]]&amp;"       "&amp;SALIDA[[#This Row],[FAMILIA]]</f>
        <v>00091       DANFOSS</v>
      </c>
      <c r="K3710">
        <f>VLOOKUP(SALIDA[[#This Row],[CODIGO]],STOCK_STARSOFT[],5,FALSE)</f>
        <v>54.440705999999999</v>
      </c>
      <c r="L3710">
        <f>SALIDA[[#This Row],[CANTIDAD]]*SALIDA[[#This Row],[PRECIO UND]]</f>
        <v>108.881412</v>
      </c>
    </row>
    <row r="3711" spans="1:12" x14ac:dyDescent="0.25">
      <c r="A3711" s="6" t="s">
        <v>653</v>
      </c>
      <c r="B3711" s="203" t="str">
        <f>VLOOKUP(SALIDA[[#This Row],[CODIGO]],STOCKSANLUIS[],2,FALSE)</f>
        <v>CUERPO DE VALVULA EXPANSION DANFOSS TE-5 1/2" X 5/8" SOLD. COD 067B4009</v>
      </c>
      <c r="C3711" s="153">
        <v>46127</v>
      </c>
      <c r="D3711">
        <v>2</v>
      </c>
      <c r="E3711">
        <f>IF(VLOOKUP(SALIDA[[#This Row],[CODIGO]],STOCKSANLUIS[],6,FALSE)=0,"PRODUCTO SIN STOCK/UBICACIÓN",VLOOKUP(SALIDA[[#This Row],[CODIGO]],STOCKSANLUIS[],6,FALSE))</f>
        <v>1</v>
      </c>
      <c r="F3711">
        <f>SALIDA[[#This Row],[CANTIDAD]]/SALIDA[[#This Row],[UND MEDIDA]]</f>
        <v>2</v>
      </c>
      <c r="G3711" t="str">
        <f>VLOOKUP(SALIDA[[#This Row],[CODIGO]],FAMILIAS[],4,FALSE)</f>
        <v>DANFOSS</v>
      </c>
      <c r="H3711" s="10" t="str">
        <f>IF(VLOOKUP(SALIDA[[#This Row],[CODIGO]],STOCKSANLUIS[],7,FALSE)=0,"PRODUCTO SIN STOCK/UBICACIÓN",VLOOKUP(SALIDA[[#This Row],[CODIGO]],STOCKSANLUIS[],7,FALSE))</f>
        <v>A</v>
      </c>
      <c r="I3711" s="10"/>
      <c r="J3711" t="str">
        <f>SALIDA[[#This Row],[CODIGO]]&amp;"       "&amp;SALIDA[[#This Row],[FAMILIA]]</f>
        <v>00718       DANFOSS</v>
      </c>
      <c r="K3711">
        <f>VLOOKUP(SALIDA[[#This Row],[CODIGO]],STOCK_STARSOFT[],5,FALSE)</f>
        <v>10.87224</v>
      </c>
      <c r="L3711">
        <f>SALIDA[[#This Row],[CANTIDAD]]*SALIDA[[#This Row],[PRECIO UND]]</f>
        <v>21.744479999999999</v>
      </c>
    </row>
    <row r="3712" spans="1:12" x14ac:dyDescent="0.25">
      <c r="A3712" s="6" t="s">
        <v>789</v>
      </c>
      <c r="B3712" s="203" t="str">
        <f>VLOOKUP(SALIDA[[#This Row],[CODIGO]],STOCKSANLUIS[],2,FALSE)</f>
        <v>ORIFICIO # 1 PARA TEX5 - TES5 - 067B2789</v>
      </c>
      <c r="C3712" s="153">
        <v>46127</v>
      </c>
      <c r="D3712">
        <v>2</v>
      </c>
      <c r="E3712">
        <f>IF(VLOOKUP(SALIDA[[#This Row],[CODIGO]],STOCKSANLUIS[],6,FALSE)=0,"PRODUCTO SIN STOCK/UBICACIÓN",VLOOKUP(SALIDA[[#This Row],[CODIGO]],STOCKSANLUIS[],6,FALSE))</f>
        <v>1</v>
      </c>
      <c r="F3712">
        <f>SALIDA[[#This Row],[CANTIDAD]]/SALIDA[[#This Row],[UND MEDIDA]]</f>
        <v>2</v>
      </c>
      <c r="G3712" t="str">
        <f>VLOOKUP(SALIDA[[#This Row],[CODIGO]],FAMILIAS[],4,FALSE)</f>
        <v>DANFOSS</v>
      </c>
      <c r="H3712" s="10" t="str">
        <f>IF(VLOOKUP(SALIDA[[#This Row],[CODIGO]],STOCKSANLUIS[],7,FALSE)=0,"PRODUCTO SIN STOCK/UBICACIÓN",VLOOKUP(SALIDA[[#This Row],[CODIGO]],STOCKSANLUIS[],7,FALSE))</f>
        <v>A</v>
      </c>
      <c r="I3712" s="10"/>
      <c r="J3712" t="str">
        <f>SALIDA[[#This Row],[CODIGO]]&amp;"       "&amp;SALIDA[[#This Row],[FAMILIA]]</f>
        <v>00861       DANFOSS</v>
      </c>
      <c r="K3712">
        <f>VLOOKUP(SALIDA[[#This Row],[CODIGO]],STOCK_STARSOFT[],5,FALSE)</f>
        <v>18.657240000000002</v>
      </c>
      <c r="L3712">
        <f>SALIDA[[#This Row],[CANTIDAD]]*SALIDA[[#This Row],[PRECIO UND]]</f>
        <v>37.314480000000003</v>
      </c>
    </row>
    <row r="3713" spans="1:12" x14ac:dyDescent="0.25">
      <c r="A3713" s="6" t="s">
        <v>3501</v>
      </c>
      <c r="B3713" s="203" t="str">
        <f>VLOOKUP(SALIDA[[#This Row],[CODIGO]],STOCKSANLUIS[],2,FALSE)</f>
        <v>BOBINA PARA VÁLVULA SOLENOIDE 220V/60 HZ 10W MQ-A0322G-000001</v>
      </c>
      <c r="C3713" s="153">
        <v>46127</v>
      </c>
      <c r="D3713">
        <v>3</v>
      </c>
      <c r="E3713">
        <f>IF(VLOOKUP(SALIDA[[#This Row],[CODIGO]],STOCKSANLUIS[],6,FALSE)=0,"PRODUCTO SIN STOCK/UBICACIÓN",VLOOKUP(SALIDA[[#This Row],[CODIGO]],STOCKSANLUIS[],6,FALSE))</f>
        <v>1</v>
      </c>
      <c r="F3713">
        <f>SALIDA[[#This Row],[CANTIDAD]]/SALIDA[[#This Row],[UND MEDIDA]]</f>
        <v>3</v>
      </c>
      <c r="G3713" t="str">
        <f>VLOOKUP(SALIDA[[#This Row],[CODIGO]],FAMILIAS[],4,FALSE)</f>
        <v>SANHUA</v>
      </c>
      <c r="H3713" s="10" t="str">
        <f>IF(VLOOKUP(SALIDA[[#This Row],[CODIGO]],STOCKSANLUIS[],7,FALSE)=0,"PRODUCTO SIN STOCK/UBICACIÓN",VLOOKUP(SALIDA[[#This Row],[CODIGO]],STOCKSANLUIS[],7,FALSE))</f>
        <v>A</v>
      </c>
      <c r="I3713" s="10"/>
      <c r="J3713" t="str">
        <f>SALIDA[[#This Row],[CODIGO]]&amp;"       "&amp;SALIDA[[#This Row],[FAMILIA]]</f>
        <v>02915       SANHUA</v>
      </c>
      <c r="K3713">
        <f>VLOOKUP(SALIDA[[#This Row],[CODIGO]],STOCK_STARSOFT[],5,FALSE)</f>
        <v>13.770003000000001</v>
      </c>
      <c r="L3713">
        <f>SALIDA[[#This Row],[CANTIDAD]]*SALIDA[[#This Row],[PRECIO UND]]</f>
        <v>41.310009000000001</v>
      </c>
    </row>
    <row r="3714" spans="1:12" x14ac:dyDescent="0.25">
      <c r="A3714" s="6" t="s">
        <v>3507</v>
      </c>
      <c r="B3714" s="203" t="str">
        <f>VLOOKUP(SALIDA[[#This Row],[CODIGO]],STOCKSANLUIS[],2,FALSE)</f>
        <v>CUERPO DE VÁLVULA SOLENOIDE SOLDABLE 5/8" MDF-A03-10H004</v>
      </c>
      <c r="C3714" s="153">
        <v>46127</v>
      </c>
      <c r="D3714">
        <v>1</v>
      </c>
      <c r="E3714">
        <f>IF(VLOOKUP(SALIDA[[#This Row],[CODIGO]],STOCKSANLUIS[],6,FALSE)=0,"PRODUCTO SIN STOCK/UBICACIÓN",VLOOKUP(SALIDA[[#This Row],[CODIGO]],STOCKSANLUIS[],6,FALSE))</f>
        <v>1</v>
      </c>
      <c r="F3714">
        <f>SALIDA[[#This Row],[CANTIDAD]]/SALIDA[[#This Row],[UND MEDIDA]]</f>
        <v>1</v>
      </c>
      <c r="G3714" t="str">
        <f>VLOOKUP(SALIDA[[#This Row],[CODIGO]],FAMILIAS[],4,FALSE)</f>
        <v>SANHUA</v>
      </c>
      <c r="H3714" s="10" t="str">
        <f>IF(VLOOKUP(SALIDA[[#This Row],[CODIGO]],STOCKSANLUIS[],7,FALSE)=0,"PRODUCTO SIN STOCK/UBICACIÓN",VLOOKUP(SALIDA[[#This Row],[CODIGO]],STOCKSANLUIS[],7,FALSE))</f>
        <v>A</v>
      </c>
      <c r="I3714" s="10"/>
      <c r="J3714" t="str">
        <f>SALIDA[[#This Row],[CODIGO]]&amp;"       "&amp;SALIDA[[#This Row],[FAMILIA]]</f>
        <v>02918       SANHUA</v>
      </c>
      <c r="K3714">
        <f>VLOOKUP(SALIDA[[#This Row],[CODIGO]],STOCK_STARSOFT[],5,FALSE)</f>
        <v>40.870525999999998</v>
      </c>
      <c r="L3714">
        <f>SALIDA[[#This Row],[CANTIDAD]]*SALIDA[[#This Row],[PRECIO UND]]</f>
        <v>40.870525999999998</v>
      </c>
    </row>
    <row r="3715" spans="1:12" x14ac:dyDescent="0.25">
      <c r="A3715" s="6" t="s">
        <v>3509</v>
      </c>
      <c r="B3715" s="203" t="str">
        <f>VLOOKUP(SALIDA[[#This Row],[CODIGO]],STOCKSANLUIS[],2,FALSE)</f>
        <v>CUERPO DE VÁLVULA SOLENOIDE SOLDABLE 7/8" MDF-A03-15H004</v>
      </c>
      <c r="C3715" s="153">
        <v>46127</v>
      </c>
      <c r="D3715">
        <v>2</v>
      </c>
      <c r="E3715">
        <f>IF(VLOOKUP(SALIDA[[#This Row],[CODIGO]],STOCKSANLUIS[],6,FALSE)=0,"PRODUCTO SIN STOCK/UBICACIÓN",VLOOKUP(SALIDA[[#This Row],[CODIGO]],STOCKSANLUIS[],6,FALSE))</f>
        <v>1</v>
      </c>
      <c r="F3715">
        <f>SALIDA[[#This Row],[CANTIDAD]]/SALIDA[[#This Row],[UND MEDIDA]]</f>
        <v>2</v>
      </c>
      <c r="G3715" t="str">
        <f>VLOOKUP(SALIDA[[#This Row],[CODIGO]],FAMILIAS[],4,FALSE)</f>
        <v>SANHUA</v>
      </c>
      <c r="H3715" s="10" t="str">
        <f>IF(VLOOKUP(SALIDA[[#This Row],[CODIGO]],STOCKSANLUIS[],7,FALSE)=0,"PRODUCTO SIN STOCK/UBICACIÓN",VLOOKUP(SALIDA[[#This Row],[CODIGO]],STOCKSANLUIS[],7,FALSE))</f>
        <v>A</v>
      </c>
      <c r="I3715" s="10"/>
      <c r="J3715" t="str">
        <f>SALIDA[[#This Row],[CODIGO]]&amp;"       "&amp;SALIDA[[#This Row],[FAMILIA]]</f>
        <v>02919       SANHUA</v>
      </c>
      <c r="K3715">
        <f>VLOOKUP(SALIDA[[#This Row],[CODIGO]],STOCK_STARSOFT[],5,FALSE)</f>
        <v>44.9</v>
      </c>
      <c r="L3715">
        <f>SALIDA[[#This Row],[CANTIDAD]]*SALIDA[[#This Row],[PRECIO UND]]</f>
        <v>89.8</v>
      </c>
    </row>
    <row r="3716" spans="1:12" x14ac:dyDescent="0.25">
      <c r="A3716" s="6" t="s">
        <v>723</v>
      </c>
      <c r="B3716" s="203" t="str">
        <f>VLOOKUP(SALIDA[[#This Row],[CODIGO]],STOCKSANLUIS[],2,FALSE)</f>
        <v>CUERPO DE VALVULA SOLENOIDE DANFOSS EVR 6 - 1/2  SOLDABLE  032F1209</v>
      </c>
      <c r="C3716" s="153">
        <v>46127</v>
      </c>
      <c r="D3716">
        <v>2</v>
      </c>
      <c r="E3716">
        <f>IF(VLOOKUP(SALIDA[[#This Row],[CODIGO]],STOCKSANLUIS[],6,FALSE)=0,"PRODUCTO SIN STOCK/UBICACIÓN",VLOOKUP(SALIDA[[#This Row],[CODIGO]],STOCKSANLUIS[],6,FALSE))</f>
        <v>1</v>
      </c>
      <c r="F3716">
        <f>SALIDA[[#This Row],[CANTIDAD]]/SALIDA[[#This Row],[UND MEDIDA]]</f>
        <v>2</v>
      </c>
      <c r="G3716" t="str">
        <f>VLOOKUP(SALIDA[[#This Row],[CODIGO]],FAMILIAS[],4,FALSE)</f>
        <v>DANFOSS</v>
      </c>
      <c r="H3716" s="10" t="str">
        <f>IF(VLOOKUP(SALIDA[[#This Row],[CODIGO]],STOCKSANLUIS[],7,FALSE)=0,"PRODUCTO SIN STOCK/UBICACIÓN",VLOOKUP(SALIDA[[#This Row],[CODIGO]],STOCKSANLUIS[],7,FALSE))</f>
        <v>A</v>
      </c>
      <c r="I3716" s="10"/>
      <c r="J3716" t="str">
        <f>SALIDA[[#This Row],[CODIGO]]&amp;"       "&amp;SALIDA[[#This Row],[FAMILIA]]</f>
        <v>00794       DANFOSS</v>
      </c>
      <c r="K3716">
        <f>VLOOKUP(SALIDA[[#This Row],[CODIGO]],STOCK_STARSOFT[],5,FALSE)</f>
        <v>32.299933000000003</v>
      </c>
      <c r="L3716">
        <f>SALIDA[[#This Row],[CANTIDAD]]*SALIDA[[#This Row],[PRECIO UND]]</f>
        <v>64.599866000000006</v>
      </c>
    </row>
    <row r="3717" spans="1:12" x14ac:dyDescent="0.25">
      <c r="A3717" s="6" t="s">
        <v>125</v>
      </c>
      <c r="B3717" s="203" t="str">
        <f>VLOOKUP(SALIDA[[#This Row],[CODIGO]],STOCKSANLUIS[],2,FALSE)</f>
        <v>BOBINA DE SOLENOIDE - 220V/60HZ/13W - COD - 018F6714 - DANFOSS</v>
      </c>
      <c r="C3717" s="153">
        <v>46127</v>
      </c>
      <c r="D3717">
        <v>4</v>
      </c>
      <c r="E3717">
        <f>IF(VLOOKUP(SALIDA[[#This Row],[CODIGO]],STOCKSANLUIS[],6,FALSE)=0,"PRODUCTO SIN STOCK/UBICACIÓN",VLOOKUP(SALIDA[[#This Row],[CODIGO]],STOCKSANLUIS[],6,FALSE))</f>
        <v>1</v>
      </c>
      <c r="F3717">
        <f>SALIDA[[#This Row],[CANTIDAD]]/SALIDA[[#This Row],[UND MEDIDA]]</f>
        <v>4</v>
      </c>
      <c r="G3717" t="str">
        <f>VLOOKUP(SALIDA[[#This Row],[CODIGO]],FAMILIAS[],4,FALSE)</f>
        <v>DANFOSS</v>
      </c>
      <c r="H3717" s="10" t="str">
        <f>IF(VLOOKUP(SALIDA[[#This Row],[CODIGO]],STOCKSANLUIS[],7,FALSE)=0,"PRODUCTO SIN STOCK/UBICACIÓN",VLOOKUP(SALIDA[[#This Row],[CODIGO]],STOCKSANLUIS[],7,FALSE))</f>
        <v>A</v>
      </c>
      <c r="I3717" s="10"/>
      <c r="J3717" t="str">
        <f>SALIDA[[#This Row],[CODIGO]]&amp;"       "&amp;SALIDA[[#This Row],[FAMILIA]]</f>
        <v>00078       DANFOSS</v>
      </c>
      <c r="K3717">
        <f>VLOOKUP(SALIDA[[#This Row],[CODIGO]],STOCK_STARSOFT[],5,FALSE)</f>
        <v>20.261431999999999</v>
      </c>
      <c r="L3717">
        <f>SALIDA[[#This Row],[CANTIDAD]]*SALIDA[[#This Row],[PRECIO UND]]</f>
        <v>81.045727999999997</v>
      </c>
    </row>
    <row r="3718" spans="1:12" x14ac:dyDescent="0.25">
      <c r="A3718" s="6" t="s">
        <v>599</v>
      </c>
      <c r="B3718" s="203" t="str">
        <f>VLOOKUP(SALIDA[[#This Row],[CODIGO]],STOCKSANLUIS[],2,FALSE)</f>
        <v>CUERPO DE VALVULA SOLENOIDE DANFOSS EVR 20 - 1 1/8  SOLDABLE  032L1244</v>
      </c>
      <c r="C3718" s="153">
        <v>46127</v>
      </c>
      <c r="D3718">
        <v>1</v>
      </c>
      <c r="E3718">
        <f>IF(VLOOKUP(SALIDA[[#This Row],[CODIGO]],STOCKSANLUIS[],6,FALSE)=0,"PRODUCTO SIN STOCK/UBICACIÓN",VLOOKUP(SALIDA[[#This Row],[CODIGO]],STOCKSANLUIS[],6,FALSE))</f>
        <v>1</v>
      </c>
      <c r="F3718">
        <f>SALIDA[[#This Row],[CANTIDAD]]/SALIDA[[#This Row],[UND MEDIDA]]</f>
        <v>1</v>
      </c>
      <c r="G3718" t="str">
        <f>VLOOKUP(SALIDA[[#This Row],[CODIGO]],FAMILIAS[],4,FALSE)</f>
        <v>DANFOSS</v>
      </c>
      <c r="H3718" s="10" t="str">
        <f>IF(VLOOKUP(SALIDA[[#This Row],[CODIGO]],STOCKSANLUIS[],7,FALSE)=0,"PRODUCTO SIN STOCK/UBICACIÓN",VLOOKUP(SALIDA[[#This Row],[CODIGO]],STOCKSANLUIS[],7,FALSE))</f>
        <v>A</v>
      </c>
      <c r="I3718" s="10"/>
      <c r="J3718" t="str">
        <f>SALIDA[[#This Row],[CODIGO]]&amp;"       "&amp;SALIDA[[#This Row],[FAMILIA]]</f>
        <v>00586       DANFOSS</v>
      </c>
      <c r="K3718">
        <f>VLOOKUP(SALIDA[[#This Row],[CODIGO]],STOCK_STARSOFT[],5,FALSE)</f>
        <v>93.215744000000001</v>
      </c>
      <c r="L3718">
        <f>SALIDA[[#This Row],[CANTIDAD]]*SALIDA[[#This Row],[PRECIO UND]]</f>
        <v>93.215744000000001</v>
      </c>
    </row>
    <row r="3719" spans="1:12" x14ac:dyDescent="0.25">
      <c r="A3719" s="6" t="s">
        <v>595</v>
      </c>
      <c r="B3719" s="203" t="str">
        <f>VLOOKUP(SALIDA[[#This Row],[CODIGO]],STOCKSANLUIS[],2,FALSE)</f>
        <v>CUERPO DE VALVULA SOLENOIDE DANFOSS EVR 3 - 3/8  SOLDABLE  032F1204</v>
      </c>
      <c r="C3719" s="153">
        <v>46127</v>
      </c>
      <c r="D3719">
        <v>1</v>
      </c>
      <c r="E3719">
        <f>IF(VLOOKUP(SALIDA[[#This Row],[CODIGO]],STOCKSANLUIS[],6,FALSE)=0,"PRODUCTO SIN STOCK/UBICACIÓN",VLOOKUP(SALIDA[[#This Row],[CODIGO]],STOCKSANLUIS[],6,FALSE))</f>
        <v>1</v>
      </c>
      <c r="F3719">
        <f>SALIDA[[#This Row],[CANTIDAD]]/SALIDA[[#This Row],[UND MEDIDA]]</f>
        <v>1</v>
      </c>
      <c r="G3719" t="str">
        <f>VLOOKUP(SALIDA[[#This Row],[CODIGO]],FAMILIAS[],4,FALSE)</f>
        <v>DANFOSS</v>
      </c>
      <c r="H3719" s="10" t="str">
        <f>IF(VLOOKUP(SALIDA[[#This Row],[CODIGO]],STOCKSANLUIS[],7,FALSE)=0,"PRODUCTO SIN STOCK/UBICACIÓN",VLOOKUP(SALIDA[[#This Row],[CODIGO]],STOCKSANLUIS[],7,FALSE))</f>
        <v>A</v>
      </c>
      <c r="I3719" s="10"/>
      <c r="J3719" t="str">
        <f>SALIDA[[#This Row],[CODIGO]]&amp;"       "&amp;SALIDA[[#This Row],[FAMILIA]]</f>
        <v>00583       DANFOSS</v>
      </c>
      <c r="K3719">
        <f>VLOOKUP(SALIDA[[#This Row],[CODIGO]],STOCK_STARSOFT[],5,FALSE)</f>
        <v>16.810089000000001</v>
      </c>
      <c r="L3719">
        <f>SALIDA[[#This Row],[CANTIDAD]]*SALIDA[[#This Row],[PRECIO UND]]</f>
        <v>16.810089000000001</v>
      </c>
    </row>
    <row r="3720" spans="1:12" x14ac:dyDescent="0.25">
      <c r="A3720" s="6" t="s">
        <v>2022</v>
      </c>
      <c r="B3720" s="203" t="str">
        <f>VLOOKUP(SALIDA[[#This Row],[CODIGO]],STOCKSANLUIS[],2,FALSE)</f>
        <v>CONTROLADOR DE TEMPERATURA DIGITAL TC-900E POWER - VER.07 - 115/220 VAC - FULL GAUGE</v>
      </c>
      <c r="C3720" s="153">
        <v>46127</v>
      </c>
      <c r="D3720">
        <v>5</v>
      </c>
      <c r="E3720">
        <f>IF(VLOOKUP(SALIDA[[#This Row],[CODIGO]],STOCKSANLUIS[],6,FALSE)=0,"PRODUCTO SIN STOCK/UBICACIÓN",VLOOKUP(SALIDA[[#This Row],[CODIGO]],STOCKSANLUIS[],6,FALSE))</f>
        <v>1</v>
      </c>
      <c r="F3720">
        <f>SALIDA[[#This Row],[CANTIDAD]]/SALIDA[[#This Row],[UND MEDIDA]]</f>
        <v>5</v>
      </c>
      <c r="G3720" t="str">
        <f>VLOOKUP(SALIDA[[#This Row],[CODIGO]],FAMILIAS[],4,FALSE)</f>
        <v>FULL GAUGE</v>
      </c>
      <c r="H3720" s="10" t="str">
        <f>IF(VLOOKUP(SALIDA[[#This Row],[CODIGO]],STOCKSANLUIS[],7,FALSE)=0,"PRODUCTO SIN STOCK/UBICACIÓN",VLOOKUP(SALIDA[[#This Row],[CODIGO]],STOCKSANLUIS[],7,FALSE))</f>
        <v>C</v>
      </c>
      <c r="I3720" s="10"/>
      <c r="J3720" t="str">
        <f>SALIDA[[#This Row],[CODIGO]]&amp;"       "&amp;SALIDA[[#This Row],[FAMILIA]]</f>
        <v>01785       FULL GAUGE</v>
      </c>
      <c r="K3720">
        <f>VLOOKUP(SALIDA[[#This Row],[CODIGO]],STOCK_STARSOFT[],5,FALSE)</f>
        <v>18.272079000000002</v>
      </c>
      <c r="L3720">
        <f>SALIDA[[#This Row],[CANTIDAD]]*SALIDA[[#This Row],[PRECIO UND]]</f>
        <v>91.360395000000011</v>
      </c>
    </row>
    <row r="3721" spans="1:12" x14ac:dyDescent="0.25">
      <c r="A3721" s="6" t="s">
        <v>2022</v>
      </c>
      <c r="B3721" s="100" t="str">
        <f>VLOOKUP(SALIDA[[#This Row],[CODIGO]],STOCKSANLUIS[],2,FALSE)</f>
        <v>CONTROLADOR DE TEMPERATURA DIGITAL TC-900E POWER - VER.07 - 115/220 VAC - FULL GAUGE</v>
      </c>
      <c r="C3721" s="153">
        <v>46127</v>
      </c>
      <c r="D3721">
        <v>12</v>
      </c>
      <c r="E3721">
        <f>IF(VLOOKUP(SALIDA[[#This Row],[CODIGO]],STOCKSANLUIS[],6,FALSE)=0,"PRODUCTO SIN STOCK/UBICACIÓN",VLOOKUP(SALIDA[[#This Row],[CODIGO]],STOCKSANLUIS[],6,FALSE))</f>
        <v>1</v>
      </c>
      <c r="F3721">
        <f>SALIDA[[#This Row],[CANTIDAD]]/SALIDA[[#This Row],[UND MEDIDA]]</f>
        <v>12</v>
      </c>
      <c r="G3721" t="str">
        <f>VLOOKUP(SALIDA[[#This Row],[CODIGO]],FAMILIAS[],4,FALSE)</f>
        <v>FULL GAUGE</v>
      </c>
      <c r="H3721" s="10" t="str">
        <f>IF(VLOOKUP(SALIDA[[#This Row],[CODIGO]],STOCKSANLUIS[],7,FALSE)=0,"PRODUCTO SIN STOCK/UBICACIÓN",VLOOKUP(SALIDA[[#This Row],[CODIGO]],STOCKSANLUIS[],7,FALSE))</f>
        <v>C</v>
      </c>
      <c r="I3721" s="10"/>
      <c r="J3721" t="str">
        <f>SALIDA[[#This Row],[CODIGO]]&amp;"       "&amp;SALIDA[[#This Row],[FAMILIA]]</f>
        <v>01785       FULL GAUGE</v>
      </c>
      <c r="K3721">
        <f>VLOOKUP(SALIDA[[#This Row],[CODIGO]],STOCK_STARSOFT[],5,FALSE)</f>
        <v>18.272079000000002</v>
      </c>
      <c r="L3721">
        <f>SALIDA[[#This Row],[CANTIDAD]]*SALIDA[[#This Row],[PRECIO UND]]</f>
        <v>219.264948</v>
      </c>
    </row>
    <row r="3722" spans="1:12" x14ac:dyDescent="0.25">
      <c r="A3722" s="6" t="s">
        <v>2904</v>
      </c>
      <c r="B3722" s="100" t="str">
        <f>VLOOKUP(SALIDA[[#This Row],[CODIGO]],STOCKSANLUIS[],2,FALSE)</f>
        <v>SENSOR DE TEMPERATURA NTC - SB-70 - 2M - FULL GAUGE (REMPLAZO DEL SB-41 - NO USAR EN MT 622E)</v>
      </c>
      <c r="C3722" s="153">
        <v>46128</v>
      </c>
      <c r="D3722">
        <v>4</v>
      </c>
      <c r="E3722">
        <f>IF(VLOOKUP(SALIDA[[#This Row],[CODIGO]],STOCKSANLUIS[],6,FALSE)=0,"PRODUCTO SIN STOCK/UBICACIÓN",VLOOKUP(SALIDA[[#This Row],[CODIGO]],STOCKSANLUIS[],6,FALSE))</f>
        <v>1</v>
      </c>
      <c r="F3722">
        <f>SALIDA[[#This Row],[CANTIDAD]]/SALIDA[[#This Row],[UND MEDIDA]]</f>
        <v>4</v>
      </c>
      <c r="G3722" t="str">
        <f>VLOOKUP(SALIDA[[#This Row],[CODIGO]],FAMILIAS[],4,FALSE)</f>
        <v>FULL GAUGE</v>
      </c>
      <c r="H3722" s="10" t="str">
        <f>IF(VLOOKUP(SALIDA[[#This Row],[CODIGO]],STOCKSANLUIS[],7,FALSE)=0,"PRODUCTO SIN STOCK/UBICACIÓN",VLOOKUP(SALIDA[[#This Row],[CODIGO]],STOCKSANLUIS[],7,FALSE))</f>
        <v>A</v>
      </c>
      <c r="I3722" s="10"/>
      <c r="J3722" t="str">
        <f>SALIDA[[#This Row],[CODIGO]]&amp;"       "&amp;SALIDA[[#This Row],[FAMILIA]]</f>
        <v>02345       FULL GAUGE</v>
      </c>
      <c r="K3722">
        <f>VLOOKUP(SALIDA[[#This Row],[CODIGO]],STOCK_STARSOFT[],5,FALSE)</f>
        <v>1.711822</v>
      </c>
      <c r="L3722">
        <f>SALIDA[[#This Row],[CANTIDAD]]*SALIDA[[#This Row],[PRECIO UND]]</f>
        <v>6.8472879999999998</v>
      </c>
    </row>
    <row r="3723" spans="1:12" x14ac:dyDescent="0.25">
      <c r="A3723" s="6" t="s">
        <v>3341</v>
      </c>
      <c r="B3723" s="100" t="str">
        <f>VLOOKUP(SALIDA[[#This Row],[CODIGO]],STOCKSANLUIS[],2,FALSE)</f>
        <v>GAS REFRIGERANTE R404A -10.90KG ICELOONG</v>
      </c>
      <c r="C3723" s="153">
        <v>46128</v>
      </c>
      <c r="D3723">
        <v>1</v>
      </c>
      <c r="E3723">
        <f>IF(VLOOKUP(SALIDA[[#This Row],[CODIGO]],STOCKSANLUIS[],6,FALSE)=0,"PRODUCTO SIN STOCK/UBICACIÓN",VLOOKUP(SALIDA[[#This Row],[CODIGO]],STOCKSANLUIS[],6,FALSE))</f>
        <v>1</v>
      </c>
      <c r="F3723">
        <f>SALIDA[[#This Row],[CANTIDAD]]/SALIDA[[#This Row],[UND MEDIDA]]</f>
        <v>1</v>
      </c>
      <c r="G3723" t="str">
        <f>VLOOKUP(SALIDA[[#This Row],[CODIGO]],FAMILIAS[],4,FALSE)</f>
        <v>ZHEJIANG YONGHE</v>
      </c>
      <c r="H3723" s="10" t="str">
        <f>IF(VLOOKUP(SALIDA[[#This Row],[CODIGO]],STOCKSANLUIS[],7,FALSE)=0,"PRODUCTO SIN STOCK/UBICACIÓN",VLOOKUP(SALIDA[[#This Row],[CODIGO]],STOCKSANLUIS[],7,FALSE))</f>
        <v>C</v>
      </c>
      <c r="I3723" s="10"/>
      <c r="J3723" t="str">
        <f>SALIDA[[#This Row],[CODIGO]]&amp;"       "&amp;SALIDA[[#This Row],[FAMILIA]]</f>
        <v>02752       ZHEJIANG YONGHE</v>
      </c>
      <c r="K3723">
        <f>VLOOKUP(SALIDA[[#This Row],[CODIGO]],STOCK_STARSOFT[],5,FALSE)</f>
        <v>53.481755</v>
      </c>
      <c r="L3723">
        <f>SALIDA[[#This Row],[CANTIDAD]]*SALIDA[[#This Row],[PRECIO UND]]</f>
        <v>53.481755</v>
      </c>
    </row>
    <row r="3724" spans="1:12" x14ac:dyDescent="0.25">
      <c r="A3724" s="6" t="s">
        <v>3675</v>
      </c>
      <c r="B3724" s="100" t="str">
        <f>VLOOKUP(SALIDA[[#This Row],[CODIGO]],STOCKSANLUIS[],2,FALSE)</f>
        <v>LAMAS DE PVC ALECO 8X0.080X300 (20CM X 2MMX 91.44M) LOW TEMP REINFORCED - 172007- MT</v>
      </c>
      <c r="C3724" s="153">
        <v>46128</v>
      </c>
      <c r="D3724">
        <v>91.44</v>
      </c>
      <c r="E3724">
        <f>IF(VLOOKUP(SALIDA[[#This Row],[CODIGO]],STOCKSANLUIS[],6,FALSE)=0,"PRODUCTO SIN STOCK/UBICACIÓN",VLOOKUP(SALIDA[[#This Row],[CODIGO]],STOCKSANLUIS[],6,FALSE))</f>
        <v>91.44</v>
      </c>
      <c r="F3724">
        <f>SALIDA[[#This Row],[CANTIDAD]]/SALIDA[[#This Row],[UND MEDIDA]]</f>
        <v>1</v>
      </c>
      <c r="G3724" t="str">
        <f>VLOOKUP(SALIDA[[#This Row],[CODIGO]],FAMILIAS[],4,FALSE)</f>
        <v>ES ROBBINS</v>
      </c>
      <c r="H3724" s="10" t="str">
        <f>IF(VLOOKUP(SALIDA[[#This Row],[CODIGO]],STOCKSANLUIS[],7,FALSE)=0,"PRODUCTO SIN STOCK/UBICACIÓN",VLOOKUP(SALIDA[[#This Row],[CODIGO]],STOCKSANLUIS[],7,FALSE))</f>
        <v>B/C</v>
      </c>
      <c r="I3724" s="10"/>
      <c r="J3724" t="str">
        <f>SALIDA[[#This Row],[CODIGO]]&amp;"       "&amp;SALIDA[[#This Row],[FAMILIA]]</f>
        <v>03057       ES ROBBINS</v>
      </c>
      <c r="K3724">
        <f>VLOOKUP(SALIDA[[#This Row],[CODIGO]],STOCK_STARSOFT[],5,FALSE)</f>
        <v>2.0842499999999999</v>
      </c>
      <c r="L3724">
        <f>SALIDA[[#This Row],[CANTIDAD]]*SALIDA[[#This Row],[PRECIO UND]]</f>
        <v>190.58382</v>
      </c>
    </row>
    <row r="3725" spans="1:12" x14ac:dyDescent="0.25">
      <c r="A3725" s="6" t="s">
        <v>3345</v>
      </c>
      <c r="B3725" s="100" t="str">
        <f>VLOOKUP(SALIDA[[#This Row],[CODIGO]],STOCKSANLUIS[],2,FALSE)</f>
        <v>GAS REFRIGERANTE R407C -11.3KG ICELOONG</v>
      </c>
      <c r="C3725" s="153">
        <v>46128</v>
      </c>
      <c r="D3725">
        <v>1</v>
      </c>
      <c r="E3725">
        <f>IF(VLOOKUP(SALIDA[[#This Row],[CODIGO]],STOCKSANLUIS[],6,FALSE)=0,"PRODUCTO SIN STOCK/UBICACIÓN",VLOOKUP(SALIDA[[#This Row],[CODIGO]],STOCKSANLUIS[],6,FALSE))</f>
        <v>1</v>
      </c>
      <c r="F3725">
        <f>SALIDA[[#This Row],[CANTIDAD]]/SALIDA[[#This Row],[UND MEDIDA]]</f>
        <v>1</v>
      </c>
      <c r="G3725" t="str">
        <f>VLOOKUP(SALIDA[[#This Row],[CODIGO]],FAMILIAS[],4,FALSE)</f>
        <v>ZHEJIANG YONGHE</v>
      </c>
      <c r="H3725" s="10" t="str">
        <f>IF(VLOOKUP(SALIDA[[#This Row],[CODIGO]],STOCKSANLUIS[],7,FALSE)=0,"PRODUCTO SIN STOCK/UBICACIÓN",VLOOKUP(SALIDA[[#This Row],[CODIGO]],STOCKSANLUIS[],7,FALSE))</f>
        <v>B</v>
      </c>
      <c r="I3725" s="10"/>
      <c r="J3725" t="str">
        <f>SALIDA[[#This Row],[CODIGO]]&amp;"       "&amp;SALIDA[[#This Row],[FAMILIA]]</f>
        <v>02754       ZHEJIANG YONGHE</v>
      </c>
      <c r="K3725">
        <f>VLOOKUP(SALIDA[[#This Row],[CODIGO]],STOCK_STARSOFT[],5,FALSE)</f>
        <v>89.9</v>
      </c>
      <c r="L3725">
        <f>SALIDA[[#This Row],[CANTIDAD]]*SALIDA[[#This Row],[PRECIO UND]]</f>
        <v>89.9</v>
      </c>
    </row>
    <row r="3726" spans="1:12" x14ac:dyDescent="0.25">
      <c r="A3726" s="6" t="s">
        <v>3677</v>
      </c>
      <c r="B3726" s="100" t="str">
        <f>VLOOKUP(SALIDA[[#This Row],[CODIGO]],STOCKSANLUIS[],2,FALSE)</f>
        <v>RESISTENCIA SILICONADA POTENCIA CONSTANTE TECNOLATINA  - TPC-M - 30W/M - 220V</v>
      </c>
      <c r="C3726" s="153">
        <v>46128</v>
      </c>
      <c r="D3726">
        <v>13</v>
      </c>
      <c r="E3726">
        <f>IF(VLOOKUP(SALIDA[[#This Row],[CODIGO]],STOCKSANLUIS[],6,FALSE)=0,"PRODUCTO SIN STOCK/UBICACIÓN",VLOOKUP(SALIDA[[#This Row],[CODIGO]],STOCKSANLUIS[],6,FALSE))</f>
        <v>100</v>
      </c>
      <c r="F3726">
        <f>SALIDA[[#This Row],[CANTIDAD]]/SALIDA[[#This Row],[UND MEDIDA]]</f>
        <v>0.13</v>
      </c>
      <c r="G3726" t="str">
        <f>VLOOKUP(SALIDA[[#This Row],[CODIGO]],FAMILIAS[],4,FALSE)</f>
        <v>TECNOLATINA</v>
      </c>
      <c r="H3726" s="10" t="str">
        <f>IF(VLOOKUP(SALIDA[[#This Row],[CODIGO]],STOCKSANLUIS[],7,FALSE)=0,"PRODUCTO SIN STOCK/UBICACIÓN",VLOOKUP(SALIDA[[#This Row],[CODIGO]],STOCKSANLUIS[],7,FALSE))</f>
        <v>C</v>
      </c>
      <c r="I3726" s="10"/>
      <c r="J3726" t="str">
        <f>SALIDA[[#This Row],[CODIGO]]&amp;"       "&amp;SALIDA[[#This Row],[FAMILIA]]</f>
        <v>03058       TECNOLATINA</v>
      </c>
      <c r="K3726">
        <f>VLOOKUP(SALIDA[[#This Row],[CODIGO]],STOCK_STARSOFT[],5,FALSE)</f>
        <v>1.9293849999999999</v>
      </c>
      <c r="L3726">
        <f>SALIDA[[#This Row],[CANTIDAD]]*SALIDA[[#This Row],[PRECIO UND]]</f>
        <v>25.082004999999999</v>
      </c>
    </row>
    <row r="3727" spans="1:12" x14ac:dyDescent="0.25">
      <c r="A3727" s="6" t="s">
        <v>3681</v>
      </c>
      <c r="B3727" s="100" t="str">
        <f>VLOOKUP(SALIDA[[#This Row],[CODIGO]],STOCKSANLUIS[],2,FALSE)</f>
        <v>ROLLO DE COBRE FLEXIBLE 5/8" HIGH QUALITY - STARCOLD - 15.88 MM X 0.65 MM X 15 M</v>
      </c>
      <c r="C3727" s="153">
        <v>46128</v>
      </c>
      <c r="D3727">
        <v>2</v>
      </c>
      <c r="E3727">
        <f>IF(VLOOKUP(SALIDA[[#This Row],[CODIGO]],STOCKSANLUIS[],6,FALSE)=0,"PRODUCTO SIN STOCK/UBICACIÓN",VLOOKUP(SALIDA[[#This Row],[CODIGO]],STOCKSANLUIS[],6,FALSE))</f>
        <v>1</v>
      </c>
      <c r="F3727">
        <f>SALIDA[[#This Row],[CANTIDAD]]/SALIDA[[#This Row],[UND MEDIDA]]</f>
        <v>2</v>
      </c>
      <c r="G3727" t="str">
        <f>VLOOKUP(SALIDA[[#This Row],[CODIGO]],FAMILIAS[],4,FALSE)</f>
        <v>ICEAGE- ZHEJIANG JIAHE PIPES</v>
      </c>
      <c r="H3727" s="10" t="str">
        <f>IF(VLOOKUP(SALIDA[[#This Row],[CODIGO]],STOCKSANLUIS[],7,FALSE)=0,"PRODUCTO SIN STOCK/UBICACIÓN",VLOOKUP(SALIDA[[#This Row],[CODIGO]],STOCKSANLUIS[],7,FALSE))</f>
        <v>C</v>
      </c>
      <c r="I3727" s="10"/>
      <c r="J3727" t="str">
        <f>SALIDA[[#This Row],[CODIGO]]&amp;"       "&amp;SALIDA[[#This Row],[FAMILIA]]</f>
        <v>03065       ICEAGE- ZHEJIANG JIAHE PIPES</v>
      </c>
      <c r="K3727">
        <f>VLOOKUP(SALIDA[[#This Row],[CODIGO]],STOCK_STARSOFT[],5,FALSE)</f>
        <v>54.340955000000001</v>
      </c>
      <c r="L3727">
        <f>SALIDA[[#This Row],[CANTIDAD]]*SALIDA[[#This Row],[PRECIO UND]]</f>
        <v>108.68191</v>
      </c>
    </row>
    <row r="3728" spans="1:12" x14ac:dyDescent="0.25">
      <c r="A3728" s="6" t="s">
        <v>3339</v>
      </c>
      <c r="B3728" s="100" t="str">
        <f>VLOOKUP(SALIDA[[#This Row],[CODIGO]],STOCKSANLUIS[],2,FALSE)</f>
        <v>GAS REFRIGERANTE R134 - 13.6KG ICELOONG</v>
      </c>
      <c r="C3728" s="153">
        <v>46128</v>
      </c>
      <c r="D3728">
        <v>1</v>
      </c>
      <c r="E3728">
        <f>IF(VLOOKUP(SALIDA[[#This Row],[CODIGO]],STOCKSANLUIS[],6,FALSE)=0,"PRODUCTO SIN STOCK/UBICACIÓN",VLOOKUP(SALIDA[[#This Row],[CODIGO]],STOCKSANLUIS[],6,FALSE))</f>
        <v>1</v>
      </c>
      <c r="F3728">
        <f>SALIDA[[#This Row],[CANTIDAD]]/SALIDA[[#This Row],[UND MEDIDA]]</f>
        <v>1</v>
      </c>
      <c r="G3728" t="str">
        <f>VLOOKUP(SALIDA[[#This Row],[CODIGO]],FAMILIAS[],4,FALSE)</f>
        <v>ZHEJIANG YONGHE</v>
      </c>
      <c r="H3728" s="10" t="str">
        <f>IF(VLOOKUP(SALIDA[[#This Row],[CODIGO]],STOCKSANLUIS[],7,FALSE)=0,"PRODUCTO SIN STOCK/UBICACIÓN",VLOOKUP(SALIDA[[#This Row],[CODIGO]],STOCKSANLUIS[],7,FALSE))</f>
        <v>C</v>
      </c>
      <c r="I3728" s="10"/>
      <c r="J3728" t="str">
        <f>SALIDA[[#This Row],[CODIGO]]&amp;"       "&amp;SALIDA[[#This Row],[FAMILIA]]</f>
        <v>02751       ZHEJIANG YONGHE</v>
      </c>
      <c r="K3728">
        <f>VLOOKUP(SALIDA[[#This Row],[CODIGO]],STOCK_STARSOFT[],5,FALSE)</f>
        <v>106.20946600000001</v>
      </c>
      <c r="L3728">
        <f>SALIDA[[#This Row],[CANTIDAD]]*SALIDA[[#This Row],[PRECIO UND]]</f>
        <v>106.20946600000001</v>
      </c>
    </row>
    <row r="3729" spans="1:12" x14ac:dyDescent="0.25">
      <c r="A3729" s="6" t="s">
        <v>3096</v>
      </c>
      <c r="B3729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3729" s="153">
        <v>46128</v>
      </c>
      <c r="D3729">
        <v>1</v>
      </c>
      <c r="E3729">
        <f>IF(VLOOKUP(SALIDA[[#This Row],[CODIGO]],STOCKSANLUIS[],6,FALSE)=0,"PRODUCTO SIN STOCK/UBICACIÓN",VLOOKUP(SALIDA[[#This Row],[CODIGO]],STOCKSANLUIS[],6,FALSE))</f>
        <v>1</v>
      </c>
      <c r="F3729">
        <f>SALIDA[[#This Row],[CANTIDAD]]/SALIDA[[#This Row],[UND MEDIDA]]</f>
        <v>1</v>
      </c>
      <c r="G3729" t="str">
        <f>VLOOKUP(SALIDA[[#This Row],[CODIGO]],FAMILIAS[],4,FALSE)</f>
        <v>TEMP BLUE</v>
      </c>
      <c r="H3729" s="10" t="str">
        <f>IF(VLOOKUP(SALIDA[[#This Row],[CODIGO]],STOCKSANLUIS[],7,FALSE)=0,"PRODUCTO SIN STOCK/UBICACIÓN",VLOOKUP(SALIDA[[#This Row],[CODIGO]],STOCKSANLUIS[],7,FALSE))</f>
        <v>B</v>
      </c>
      <c r="I3729" s="10"/>
      <c r="J3729" t="str">
        <f>SALIDA[[#This Row],[CODIGO]]&amp;"       "&amp;SALIDA[[#This Row],[FAMILIA]]</f>
        <v>02495       TEMP BLUE</v>
      </c>
      <c r="K3729">
        <f>VLOOKUP(SALIDA[[#This Row],[CODIGO]],STOCK_STARSOFT[],5,FALSE)</f>
        <v>207.15372199999999</v>
      </c>
      <c r="L3729">
        <f>SALIDA[[#This Row],[CANTIDAD]]*SALIDA[[#This Row],[PRECIO UND]]</f>
        <v>207.15372199999999</v>
      </c>
    </row>
    <row r="3730" spans="1:12" x14ac:dyDescent="0.25">
      <c r="A3730" s="6" t="s">
        <v>3981</v>
      </c>
      <c r="B3730" s="100" t="str">
        <f>VLOOKUP(SALIDA[[#This Row],[CODIGO]],STOCKSANLUIS[],2,FALSE)</f>
        <v>GAS REFRIGERANTE R32 -9.5KG ICELOONG</v>
      </c>
      <c r="C3730" s="153">
        <v>46128</v>
      </c>
      <c r="D3730">
        <v>1</v>
      </c>
      <c r="E3730">
        <f>IF(VLOOKUP(SALIDA[[#This Row],[CODIGO]],STOCKSANLUIS[],6,FALSE)=0,"PRODUCTO SIN STOCK/UBICACIÓN",VLOOKUP(SALIDA[[#This Row],[CODIGO]],STOCKSANLUIS[],6,FALSE))</f>
        <v>1</v>
      </c>
      <c r="F3730">
        <f>SALIDA[[#This Row],[CANTIDAD]]/SALIDA[[#This Row],[UND MEDIDA]]</f>
        <v>1</v>
      </c>
      <c r="G3730" t="str">
        <f>VLOOKUP(SALIDA[[#This Row],[CODIGO]],FAMILIAS[],4,FALSE)</f>
        <v>ZHEJIANG YONGHE</v>
      </c>
      <c r="H3730" s="10" t="str">
        <f>IF(VLOOKUP(SALIDA[[#This Row],[CODIGO]],STOCKSANLUIS[],7,FALSE)=0,"PRODUCTO SIN STOCK/UBICACIÓN",VLOOKUP(SALIDA[[#This Row],[CODIGO]],STOCKSANLUIS[],7,FALSE))</f>
        <v>C</v>
      </c>
      <c r="I3730" s="10" t="s">
        <v>19536</v>
      </c>
      <c r="J3730" t="str">
        <f>SALIDA[[#This Row],[CODIGO]]&amp;"       "&amp;SALIDA[[#This Row],[FAMILIA]]</f>
        <v>03434       ZHEJIANG YONGHE</v>
      </c>
      <c r="K3730">
        <f>VLOOKUP(SALIDA[[#This Row],[CODIGO]],STOCK_STARSOFT[],5,FALSE)</f>
        <v>59.153311000000002</v>
      </c>
      <c r="L3730">
        <f>SALIDA[[#This Row],[CANTIDAD]]*SALIDA[[#This Row],[PRECIO UND]]</f>
        <v>59.153311000000002</v>
      </c>
    </row>
    <row r="3731" spans="1:12" x14ac:dyDescent="0.25">
      <c r="A3731" s="6" t="s">
        <v>3341</v>
      </c>
      <c r="B3731" s="100" t="str">
        <f>VLOOKUP(SALIDA[[#This Row],[CODIGO]],STOCKSANLUIS[],2,FALSE)</f>
        <v>GAS REFRIGERANTE R404A -10.90KG ICELOONG</v>
      </c>
      <c r="C3731" s="153">
        <v>46128</v>
      </c>
      <c r="D3731">
        <v>1</v>
      </c>
      <c r="E3731">
        <f>IF(VLOOKUP(SALIDA[[#This Row],[CODIGO]],STOCKSANLUIS[],6,FALSE)=0,"PRODUCTO SIN STOCK/UBICACIÓN",VLOOKUP(SALIDA[[#This Row],[CODIGO]],STOCKSANLUIS[],6,FALSE))</f>
        <v>1</v>
      </c>
      <c r="F3731">
        <f>SALIDA[[#This Row],[CANTIDAD]]/SALIDA[[#This Row],[UND MEDIDA]]</f>
        <v>1</v>
      </c>
      <c r="G3731" t="str">
        <f>VLOOKUP(SALIDA[[#This Row],[CODIGO]],FAMILIAS[],4,FALSE)</f>
        <v>ZHEJIANG YONGHE</v>
      </c>
      <c r="H3731" s="10" t="str">
        <f>IF(VLOOKUP(SALIDA[[#This Row],[CODIGO]],STOCKSANLUIS[],7,FALSE)=0,"PRODUCTO SIN STOCK/UBICACIÓN",VLOOKUP(SALIDA[[#This Row],[CODIGO]],STOCKSANLUIS[],7,FALSE))</f>
        <v>C</v>
      </c>
      <c r="I3731" s="10"/>
      <c r="J3731" t="str">
        <f>SALIDA[[#This Row],[CODIGO]]&amp;"       "&amp;SALIDA[[#This Row],[FAMILIA]]</f>
        <v>02752       ZHEJIANG YONGHE</v>
      </c>
      <c r="K3731">
        <f>VLOOKUP(SALIDA[[#This Row],[CODIGO]],STOCK_STARSOFT[],5,FALSE)</f>
        <v>53.481755</v>
      </c>
      <c r="L3731">
        <f>SALIDA[[#This Row],[CANTIDAD]]*SALIDA[[#This Row],[PRECIO UND]]</f>
        <v>53.481755</v>
      </c>
    </row>
    <row r="3732" spans="1:12" x14ac:dyDescent="0.25">
      <c r="A3732" s="6" t="s">
        <v>1998</v>
      </c>
      <c r="B3732" s="100" t="str">
        <f>VLOOKUP(SALIDA[[#This Row],[CODIGO]],STOCKSANLUIS[],2,FALSE)</f>
        <v>CAPACITOR DE 55 MFD X 370 - 440 VAC - 55-4D - QUALITY</v>
      </c>
      <c r="C3732" s="153">
        <v>46128</v>
      </c>
      <c r="D3732">
        <v>1</v>
      </c>
      <c r="E3732">
        <f>IF(VLOOKUP(SALIDA[[#This Row],[CODIGO]],STOCKSANLUIS[],6,FALSE)=0,"PRODUCTO SIN STOCK/UBICACIÓN",VLOOKUP(SALIDA[[#This Row],[CODIGO]],STOCKSANLUIS[],6,FALSE))</f>
        <v>1</v>
      </c>
      <c r="F3732">
        <f>SALIDA[[#This Row],[CANTIDAD]]/SALIDA[[#This Row],[UND MEDIDA]]</f>
        <v>1</v>
      </c>
      <c r="G3732" t="str">
        <f>VLOOKUP(SALIDA[[#This Row],[CODIGO]],FAMILIAS[],4,FALSE)</f>
        <v>QUALITY</v>
      </c>
      <c r="H3732" s="10" t="str">
        <f>IF(VLOOKUP(SALIDA[[#This Row],[CODIGO]],STOCKSANLUIS[],7,FALSE)=0,"PRODUCTO SIN STOCK/UBICACIÓN",VLOOKUP(SALIDA[[#This Row],[CODIGO]],STOCKSANLUIS[],7,FALSE))</f>
        <v>A</v>
      </c>
      <c r="I3732" s="10"/>
      <c r="J3732" t="str">
        <f>SALIDA[[#This Row],[CODIGO]]&amp;"       "&amp;SALIDA[[#This Row],[FAMILIA]]</f>
        <v>01771       QUALITY</v>
      </c>
      <c r="K3732">
        <f>VLOOKUP(SALIDA[[#This Row],[CODIGO]],STOCK_STARSOFT[],5,FALSE)</f>
        <v>2.5798779999999999</v>
      </c>
      <c r="L3732">
        <f>SALIDA[[#This Row],[CANTIDAD]]*SALIDA[[#This Row],[PRECIO UND]]</f>
        <v>2.5798779999999999</v>
      </c>
    </row>
    <row r="3733" spans="1:12" x14ac:dyDescent="0.25">
      <c r="A3733" s="6" t="s">
        <v>231</v>
      </c>
      <c r="B3733" s="100" t="str">
        <f>VLOOKUP(SALIDA[[#This Row],[CODIGO]],STOCKSANLUIS[],2,FALSE)</f>
        <v>VALVULA DE EXPANSION DANFOSS TEX 2 - S/ORIFICIO COD. 068Z3209</v>
      </c>
      <c r="C3733" s="153">
        <v>46129</v>
      </c>
      <c r="D3733">
        <v>1</v>
      </c>
      <c r="E3733">
        <f>IF(VLOOKUP(SALIDA[[#This Row],[CODIGO]],STOCKSANLUIS[],6,FALSE)=0,"PRODUCTO SIN STOCK/UBICACIÓN",VLOOKUP(SALIDA[[#This Row],[CODIGO]],STOCKSANLUIS[],6,FALSE))</f>
        <v>1</v>
      </c>
      <c r="F3733">
        <f>SALIDA[[#This Row],[CANTIDAD]]/SALIDA[[#This Row],[UND MEDIDA]]</f>
        <v>1</v>
      </c>
      <c r="G3733" t="str">
        <f>VLOOKUP(SALIDA[[#This Row],[CODIGO]],FAMILIAS[],4,FALSE)</f>
        <v>DANFOSS</v>
      </c>
      <c r="H3733" s="10" t="str">
        <f>IF(VLOOKUP(SALIDA[[#This Row],[CODIGO]],STOCKSANLUIS[],7,FALSE)=0,"PRODUCTO SIN STOCK/UBICACIÓN",VLOOKUP(SALIDA[[#This Row],[CODIGO]],STOCKSANLUIS[],7,FALSE))</f>
        <v>A</v>
      </c>
      <c r="I3733" s="10"/>
      <c r="J3733" t="str">
        <f>SALIDA[[#This Row],[CODIGO]]&amp;"       "&amp;SALIDA[[#This Row],[FAMILIA]]</f>
        <v>00163       DANFOSS</v>
      </c>
      <c r="K3733">
        <f>VLOOKUP(SALIDA[[#This Row],[CODIGO]],STOCK_STARSOFT[],5,FALSE)</f>
        <v>26.959129999999998</v>
      </c>
      <c r="L3733">
        <f>SALIDA[[#This Row],[CANTIDAD]]*SALIDA[[#This Row],[PRECIO UND]]</f>
        <v>26.959129999999998</v>
      </c>
    </row>
    <row r="3734" spans="1:12" x14ac:dyDescent="0.25">
      <c r="A3734" s="6" t="s">
        <v>181</v>
      </c>
      <c r="B3734" s="100" t="str">
        <f>VLOOKUP(SALIDA[[#This Row],[CODIGO]],STOCKSANLUIS[],2,FALSE)</f>
        <v>ORIFICIO 0X PARA TEX2 - TES2 - TEN2</v>
      </c>
      <c r="C3734" s="153">
        <v>46129</v>
      </c>
      <c r="D3734">
        <v>1</v>
      </c>
      <c r="E3734">
        <f>IF(VLOOKUP(SALIDA[[#This Row],[CODIGO]],STOCKSANLUIS[],6,FALSE)=0,"PRODUCTO SIN STOCK/UBICACIÓN",VLOOKUP(SALIDA[[#This Row],[CODIGO]],STOCKSANLUIS[],6,FALSE))</f>
        <v>1</v>
      </c>
      <c r="F3734">
        <f>SALIDA[[#This Row],[CANTIDAD]]/SALIDA[[#This Row],[UND MEDIDA]]</f>
        <v>1</v>
      </c>
      <c r="G3734" t="str">
        <f>VLOOKUP(SALIDA[[#This Row],[CODIGO]],FAMILIAS[],4,FALSE)</f>
        <v>DANFOSS</v>
      </c>
      <c r="H3734" s="10" t="str">
        <f>IF(VLOOKUP(SALIDA[[#This Row],[CODIGO]],STOCKSANLUIS[],7,FALSE)=0,"PRODUCTO SIN STOCK/UBICACIÓN",VLOOKUP(SALIDA[[#This Row],[CODIGO]],STOCKSANLUIS[],7,FALSE))</f>
        <v>A</v>
      </c>
      <c r="I3734" s="10"/>
      <c r="J3734" t="str">
        <f>SALIDA[[#This Row],[CODIGO]]&amp;"       "&amp;SALIDA[[#This Row],[FAMILIA]]</f>
        <v>00130       DANFOSS</v>
      </c>
      <c r="K3734">
        <f>VLOOKUP(SALIDA[[#This Row],[CODIGO]],STOCK_STARSOFT[],5,FALSE)</f>
        <v>8.4140910000000009</v>
      </c>
      <c r="L3734">
        <f>SALIDA[[#This Row],[CANTIDAD]]*SALIDA[[#This Row],[PRECIO UND]]</f>
        <v>8.4140910000000009</v>
      </c>
    </row>
    <row r="3735" spans="1:12" x14ac:dyDescent="0.25">
      <c r="A3735" s="6" t="s">
        <v>2539</v>
      </c>
      <c r="B3735" s="100" t="str">
        <f>VLOOKUP(SALIDA[[#This Row],[CODIGO]],STOCKSANLUIS[],2,FALSE)</f>
        <v>CONTROLADOR DE TEMPERATURA DIGITAL MT-543EW PLUS DE 4 ETAPAS C/ALARMA - VER.06 - 115/220 VAC - FULL GAUGE - WHITE</v>
      </c>
      <c r="C3735" s="153">
        <v>46129</v>
      </c>
      <c r="D3735">
        <v>1</v>
      </c>
      <c r="E3735">
        <f>IF(VLOOKUP(SALIDA[[#This Row],[CODIGO]],STOCKSANLUIS[],6,FALSE)=0,"PRODUCTO SIN STOCK/UBICACIÓN",VLOOKUP(SALIDA[[#This Row],[CODIGO]],STOCKSANLUIS[],6,FALSE))</f>
        <v>1</v>
      </c>
      <c r="F3735">
        <f>SALIDA[[#This Row],[CANTIDAD]]/SALIDA[[#This Row],[UND MEDIDA]]</f>
        <v>1</v>
      </c>
      <c r="G3735" t="str">
        <f>VLOOKUP(SALIDA[[#This Row],[CODIGO]],FAMILIAS[],4,FALSE)</f>
        <v>FULL GAUGE</v>
      </c>
      <c r="H3735" s="10" t="str">
        <f>IF(VLOOKUP(SALIDA[[#This Row],[CODIGO]],STOCKSANLUIS[],7,FALSE)=0,"PRODUCTO SIN STOCK/UBICACIÓN",VLOOKUP(SALIDA[[#This Row],[CODIGO]],STOCKSANLUIS[],7,FALSE))</f>
        <v>A</v>
      </c>
      <c r="I3735" s="10"/>
      <c r="J3735" t="str">
        <f>SALIDA[[#This Row],[CODIGO]]&amp;"       "&amp;SALIDA[[#This Row],[FAMILIA]]</f>
        <v>02081       FULL GAUGE</v>
      </c>
      <c r="K3735">
        <f>VLOOKUP(SALIDA[[#This Row],[CODIGO]],STOCK_STARSOFT[],5,FALSE)</f>
        <v>33.869329</v>
      </c>
      <c r="L3735">
        <f>SALIDA[[#This Row],[CANTIDAD]]*SALIDA[[#This Row],[PRECIO UND]]</f>
        <v>33.869329</v>
      </c>
    </row>
    <row r="3736" spans="1:12" x14ac:dyDescent="0.25">
      <c r="A3736" s="6" t="s">
        <v>2836</v>
      </c>
      <c r="B3736" s="100" t="str">
        <f>VLOOKUP(SALIDA[[#This Row],[CODIGO]],STOCKSANLUIS[],2,FALSE)</f>
        <v>GAS REFRIGERANTE FREON R-134A - 13.62 KG - CHINO - CHEMOURS</v>
      </c>
      <c r="C3736" s="153">
        <v>46129</v>
      </c>
      <c r="D3736">
        <v>4</v>
      </c>
      <c r="E3736">
        <f>IF(VLOOKUP(SALIDA[[#This Row],[CODIGO]],STOCKSANLUIS[],6,FALSE)=0,"PRODUCTO SIN STOCK/UBICACIÓN",VLOOKUP(SALIDA[[#This Row],[CODIGO]],STOCKSANLUIS[],6,FALSE))</f>
        <v>1</v>
      </c>
      <c r="F3736">
        <f>SALIDA[[#This Row],[CANTIDAD]]/SALIDA[[#This Row],[UND MEDIDA]]</f>
        <v>4</v>
      </c>
      <c r="G3736" t="str">
        <f>VLOOKUP(SALIDA[[#This Row],[CODIGO]],FAMILIAS[],4,FALSE)</f>
        <v>THE CHEMOURS</v>
      </c>
      <c r="H3736" s="10" t="str">
        <f>IF(VLOOKUP(SALIDA[[#This Row],[CODIGO]],STOCKSANLUIS[],7,FALSE)=0,"PRODUCTO SIN STOCK/UBICACIÓN",VLOOKUP(SALIDA[[#This Row],[CODIGO]],STOCKSANLUIS[],7,FALSE))</f>
        <v>C</v>
      </c>
      <c r="I3736" s="10"/>
      <c r="J3736" t="str">
        <f>SALIDA[[#This Row],[CODIGO]]&amp;"       "&amp;SALIDA[[#This Row],[FAMILIA]]</f>
        <v>02304       THE CHEMOURS</v>
      </c>
      <c r="K3736">
        <f>VLOOKUP(SALIDA[[#This Row],[CODIGO]],STOCK_STARSOFT[],5,FALSE)</f>
        <v>132.07079300000001</v>
      </c>
      <c r="L3736">
        <f>SALIDA[[#This Row],[CANTIDAD]]*SALIDA[[#This Row],[PRECIO UND]]</f>
        <v>528.28317200000004</v>
      </c>
    </row>
    <row r="3737" spans="1:12" x14ac:dyDescent="0.25">
      <c r="A3737" s="6" t="s">
        <v>2022</v>
      </c>
      <c r="B3737" s="100" t="str">
        <f>VLOOKUP(SALIDA[[#This Row],[CODIGO]],STOCKSANLUIS[],2,FALSE)</f>
        <v>CONTROLADOR DE TEMPERATURA DIGITAL TC-900E POWER - VER.07 - 115/220 VAC - FULL GAUGE</v>
      </c>
      <c r="C3737" s="153">
        <v>46129</v>
      </c>
      <c r="D3737">
        <v>3</v>
      </c>
      <c r="E3737">
        <f>IF(VLOOKUP(SALIDA[[#This Row],[CODIGO]],STOCKSANLUIS[],6,FALSE)=0,"PRODUCTO SIN STOCK/UBICACIÓN",VLOOKUP(SALIDA[[#This Row],[CODIGO]],STOCKSANLUIS[],6,FALSE))</f>
        <v>1</v>
      </c>
      <c r="F3737">
        <f>SALIDA[[#This Row],[CANTIDAD]]/SALIDA[[#This Row],[UND MEDIDA]]</f>
        <v>3</v>
      </c>
      <c r="G3737" t="str">
        <f>VLOOKUP(SALIDA[[#This Row],[CODIGO]],FAMILIAS[],4,FALSE)</f>
        <v>FULL GAUGE</v>
      </c>
      <c r="H3737" s="10" t="str">
        <f>IF(VLOOKUP(SALIDA[[#This Row],[CODIGO]],STOCKSANLUIS[],7,FALSE)=0,"PRODUCTO SIN STOCK/UBICACIÓN",VLOOKUP(SALIDA[[#This Row],[CODIGO]],STOCKSANLUIS[],7,FALSE))</f>
        <v>C</v>
      </c>
      <c r="I3737" s="10"/>
      <c r="J3737" t="str">
        <f>SALIDA[[#This Row],[CODIGO]]&amp;"       "&amp;SALIDA[[#This Row],[FAMILIA]]</f>
        <v>01785       FULL GAUGE</v>
      </c>
      <c r="K3737">
        <f>VLOOKUP(SALIDA[[#This Row],[CODIGO]],STOCK_STARSOFT[],5,FALSE)</f>
        <v>18.272079000000002</v>
      </c>
      <c r="L3737">
        <f>SALIDA[[#This Row],[CANTIDAD]]*SALIDA[[#This Row],[PRECIO UND]]</f>
        <v>54.816237000000001</v>
      </c>
    </row>
    <row r="3738" spans="1:12" x14ac:dyDescent="0.25">
      <c r="A3738" s="6" t="s">
        <v>3613</v>
      </c>
      <c r="B3738" s="100" t="str">
        <f>VLOOKUP(SALIDA[[#This Row],[CODIGO]],STOCKSANLUIS[],2,FALSE)</f>
        <v>GAS REFRIGERANTE OPTEON R-1234YF - 4.54 KG -CHEMOURS</v>
      </c>
      <c r="C3738" s="153">
        <v>46129</v>
      </c>
      <c r="D3738">
        <v>1</v>
      </c>
      <c r="E3738">
        <f>IF(VLOOKUP(SALIDA[[#This Row],[CODIGO]],STOCKSANLUIS[],6,FALSE)=0,"PRODUCTO SIN STOCK/UBICACIÓN",VLOOKUP(SALIDA[[#This Row],[CODIGO]],STOCKSANLUIS[],6,FALSE))</f>
        <v>1</v>
      </c>
      <c r="F3738">
        <f>SALIDA[[#This Row],[CANTIDAD]]/SALIDA[[#This Row],[UND MEDIDA]]</f>
        <v>1</v>
      </c>
      <c r="G3738" t="str">
        <f>VLOOKUP(SALIDA[[#This Row],[CODIGO]],FAMILIAS[],4,FALSE)</f>
        <v>THE CHEMOURS</v>
      </c>
      <c r="H3738" s="10" t="str">
        <f>IF(VLOOKUP(SALIDA[[#This Row],[CODIGO]],STOCKSANLUIS[],7,FALSE)=0,"PRODUCTO SIN STOCK/UBICACIÓN",VLOOKUP(SALIDA[[#This Row],[CODIGO]],STOCKSANLUIS[],7,FALSE))</f>
        <v>C</v>
      </c>
      <c r="I3738" s="10"/>
      <c r="J3738" t="str">
        <f>SALIDA[[#This Row],[CODIGO]]&amp;"       "&amp;SALIDA[[#This Row],[FAMILIA]]</f>
        <v>03009       THE CHEMOURS</v>
      </c>
      <c r="K3738">
        <f>VLOOKUP(SALIDA[[#This Row],[CODIGO]],STOCK_STARSOFT[],5,FALSE)</f>
        <v>416.32830300000001</v>
      </c>
      <c r="L3738">
        <f>SALIDA[[#This Row],[CANTIDAD]]*SALIDA[[#This Row],[PRECIO UND]]</f>
        <v>416.32830300000001</v>
      </c>
    </row>
    <row r="3739" spans="1:12" x14ac:dyDescent="0.25">
      <c r="A3739" s="6" t="s">
        <v>3681</v>
      </c>
      <c r="B3739" s="100" t="str">
        <f>VLOOKUP(SALIDA[[#This Row],[CODIGO]],STOCKSANLUIS[],2,FALSE)</f>
        <v>ROLLO DE COBRE FLEXIBLE 5/8" HIGH QUALITY - STARCOLD - 15.88 MM X 0.65 MM X 15 M</v>
      </c>
      <c r="C3739" s="153">
        <v>46129</v>
      </c>
      <c r="D3739">
        <v>7</v>
      </c>
      <c r="E3739">
        <f>IF(VLOOKUP(SALIDA[[#This Row],[CODIGO]],STOCKSANLUIS[],6,FALSE)=0,"PRODUCTO SIN STOCK/UBICACIÓN",VLOOKUP(SALIDA[[#This Row],[CODIGO]],STOCKSANLUIS[],6,FALSE))</f>
        <v>1</v>
      </c>
      <c r="F3739">
        <f>SALIDA[[#This Row],[CANTIDAD]]/SALIDA[[#This Row],[UND MEDIDA]]</f>
        <v>7</v>
      </c>
      <c r="G3739" t="str">
        <f>VLOOKUP(SALIDA[[#This Row],[CODIGO]],FAMILIAS[],4,FALSE)</f>
        <v>ICEAGE- ZHEJIANG JIAHE PIPES</v>
      </c>
      <c r="H3739" s="10" t="str">
        <f>IF(VLOOKUP(SALIDA[[#This Row],[CODIGO]],STOCKSANLUIS[],7,FALSE)=0,"PRODUCTO SIN STOCK/UBICACIÓN",VLOOKUP(SALIDA[[#This Row],[CODIGO]],STOCKSANLUIS[],7,FALSE))</f>
        <v>C</v>
      </c>
      <c r="I3739" s="10"/>
      <c r="J3739" t="str">
        <f>SALIDA[[#This Row],[CODIGO]]&amp;"       "&amp;SALIDA[[#This Row],[FAMILIA]]</f>
        <v>03065       ICEAGE- ZHEJIANG JIAHE PIPES</v>
      </c>
      <c r="K3739">
        <f>VLOOKUP(SALIDA[[#This Row],[CODIGO]],STOCK_STARSOFT[],5,FALSE)</f>
        <v>54.340955000000001</v>
      </c>
      <c r="L3739">
        <f>SALIDA[[#This Row],[CANTIDAD]]*SALIDA[[#This Row],[PRECIO UND]]</f>
        <v>380.386685</v>
      </c>
    </row>
    <row r="3740" spans="1:12" x14ac:dyDescent="0.25">
      <c r="A3740" s="6" t="s">
        <v>3667</v>
      </c>
      <c r="B3740" s="100" t="str">
        <f>VLOOKUP(SALIDA[[#This Row],[CODIGO]],STOCKSANLUIS[],2,FALSE)</f>
        <v>GAS REFRIGERANTE OPTEON R-1234YF - 0.340 KG -CHEMOURS</v>
      </c>
      <c r="C3740" s="153">
        <v>46129</v>
      </c>
      <c r="D3740">
        <v>3</v>
      </c>
      <c r="E3740">
        <f>IF(VLOOKUP(SALIDA[[#This Row],[CODIGO]],STOCKSANLUIS[],6,FALSE)=0,"PRODUCTO SIN STOCK/UBICACIÓN",VLOOKUP(SALIDA[[#This Row],[CODIGO]],STOCKSANLUIS[],6,FALSE))</f>
        <v>1</v>
      </c>
      <c r="F3740">
        <f>SALIDA[[#This Row],[CANTIDAD]]/SALIDA[[#This Row],[UND MEDIDA]]</f>
        <v>3</v>
      </c>
      <c r="G3740" t="str">
        <f>VLOOKUP(SALIDA[[#This Row],[CODIGO]],FAMILIAS[],4,FALSE)</f>
        <v>THE CHEMOURS</v>
      </c>
      <c r="H3740" s="10" t="str">
        <f>IF(VLOOKUP(SALIDA[[#This Row],[CODIGO]],STOCKSANLUIS[],7,FALSE)=0,"PRODUCTO SIN STOCK/UBICACIÓN",VLOOKUP(SALIDA[[#This Row],[CODIGO]],STOCKSANLUIS[],7,FALSE))</f>
        <v>C</v>
      </c>
      <c r="I3740" s="10"/>
      <c r="J3740" t="str">
        <f>SALIDA[[#This Row],[CODIGO]]&amp;"       "&amp;SALIDA[[#This Row],[FAMILIA]]</f>
        <v>03052       THE CHEMOURS</v>
      </c>
      <c r="K3740">
        <f>VLOOKUP(SALIDA[[#This Row],[CODIGO]],STOCK_STARSOFT[],5,FALSE)</f>
        <v>41.571694000000001</v>
      </c>
      <c r="L3740">
        <f>SALIDA[[#This Row],[CANTIDAD]]*SALIDA[[#This Row],[PRECIO UND]]</f>
        <v>124.715082</v>
      </c>
    </row>
    <row r="3741" spans="1:12" x14ac:dyDescent="0.25">
      <c r="A3741" s="6" t="s">
        <v>3776</v>
      </c>
      <c r="B3741" s="100" t="str">
        <f>VLOOKUP(SALIDA[[#This Row],[CODIGO]],STOCKSANLUIS[],2,FALSE)</f>
        <v>LAMA DE PVC CLEARWAY STANDARD SMOOTH 8¨¨ X .080¨¨ X 300¨ (20 CM X 2MMX 91.44M)</v>
      </c>
      <c r="C3741" s="153">
        <v>46129</v>
      </c>
      <c r="D3741">
        <v>91.44</v>
      </c>
      <c r="E3741">
        <f>IF(VLOOKUP(SALIDA[[#This Row],[CODIGO]],STOCKSANLUIS[],6,FALSE)=0,"PRODUCTO SIN STOCK/UBICACIÓN",VLOOKUP(SALIDA[[#This Row],[CODIGO]],STOCKSANLUIS[],6,FALSE))</f>
        <v>91.44</v>
      </c>
      <c r="F3741">
        <f>SALIDA[[#This Row],[CANTIDAD]]/SALIDA[[#This Row],[UND MEDIDA]]</f>
        <v>1</v>
      </c>
      <c r="G3741" t="str">
        <f>VLOOKUP(SALIDA[[#This Row],[CODIGO]],FAMILIAS[],4,FALSE)</f>
        <v>CLEARWAY</v>
      </c>
      <c r="H3741" s="10" t="str">
        <f>IF(VLOOKUP(SALIDA[[#This Row],[CODIGO]],STOCKSANLUIS[],7,FALSE)=0,"PRODUCTO SIN STOCK/UBICACIÓN",VLOOKUP(SALIDA[[#This Row],[CODIGO]],STOCKSANLUIS[],7,FALSE))</f>
        <v>B/C</v>
      </c>
      <c r="I3741" s="10"/>
      <c r="J3741" t="str">
        <f>SALIDA[[#This Row],[CODIGO]]&amp;"       "&amp;SALIDA[[#This Row],[FAMILIA]]</f>
        <v>03169       CLEARWAY</v>
      </c>
      <c r="K3741">
        <f>VLOOKUP(SALIDA[[#This Row],[CODIGO]],STOCK_STARSOFT[],5,FALSE)</f>
        <v>1.2627120000000001</v>
      </c>
      <c r="L3741">
        <f>SALIDA[[#This Row],[CANTIDAD]]*SALIDA[[#This Row],[PRECIO UND]]</f>
        <v>115.46238528000001</v>
      </c>
    </row>
    <row r="3742" spans="1:12" x14ac:dyDescent="0.25">
      <c r="A3742" s="6" t="s">
        <v>3675</v>
      </c>
      <c r="B3742" s="100" t="str">
        <f>VLOOKUP(SALIDA[[#This Row],[CODIGO]],STOCKSANLUIS[],2,FALSE)</f>
        <v>LAMAS DE PVC ALECO 8X0.080X300 (20CM X 2MMX 91.44M) LOW TEMP REINFORCED - 172007- MT</v>
      </c>
      <c r="C3742" s="153">
        <v>46129</v>
      </c>
      <c r="D3742">
        <v>182.88</v>
      </c>
      <c r="E3742">
        <f>IF(VLOOKUP(SALIDA[[#This Row],[CODIGO]],STOCKSANLUIS[],6,FALSE)=0,"PRODUCTO SIN STOCK/UBICACIÓN",VLOOKUP(SALIDA[[#This Row],[CODIGO]],STOCKSANLUIS[],6,FALSE))</f>
        <v>91.44</v>
      </c>
      <c r="F3742">
        <f>SALIDA[[#This Row],[CANTIDAD]]/SALIDA[[#This Row],[UND MEDIDA]]</f>
        <v>2</v>
      </c>
      <c r="G3742" t="str">
        <f>VLOOKUP(SALIDA[[#This Row],[CODIGO]],FAMILIAS[],4,FALSE)</f>
        <v>ES ROBBINS</v>
      </c>
      <c r="H3742" s="10" t="str">
        <f>IF(VLOOKUP(SALIDA[[#This Row],[CODIGO]],STOCKSANLUIS[],7,FALSE)=0,"PRODUCTO SIN STOCK/UBICACIÓN",VLOOKUP(SALIDA[[#This Row],[CODIGO]],STOCKSANLUIS[],7,FALSE))</f>
        <v>B/C</v>
      </c>
      <c r="I3742" s="10"/>
      <c r="J3742" t="str">
        <f>SALIDA[[#This Row],[CODIGO]]&amp;"       "&amp;SALIDA[[#This Row],[FAMILIA]]</f>
        <v>03057       ES ROBBINS</v>
      </c>
      <c r="K3742">
        <f>VLOOKUP(SALIDA[[#This Row],[CODIGO]],STOCK_STARSOFT[],5,FALSE)</f>
        <v>2.0842499999999999</v>
      </c>
      <c r="L3742">
        <f>SALIDA[[#This Row],[CANTIDAD]]*SALIDA[[#This Row],[PRECIO UND]]</f>
        <v>381.16764000000001</v>
      </c>
    </row>
    <row r="3743" spans="1:12" x14ac:dyDescent="0.25">
      <c r="A3743" s="6" t="s">
        <v>22048</v>
      </c>
      <c r="B3743" s="100" t="str">
        <f>VLOOKUP(SALIDA[[#This Row],[CODIGO]],STOCKSANLUIS[],2,FALSE)</f>
        <v xml:space="preserve">BOMBA DE CONDENSADO STAR COLD DE 230V-1F-60HZ TANQUE ALTO (INCLUYE MANGUERA)  SI-1801 </v>
      </c>
      <c r="C3743" s="153">
        <v>46129</v>
      </c>
      <c r="D3743">
        <v>1</v>
      </c>
      <c r="E3743">
        <f>IF(VLOOKUP(SALIDA[[#This Row],[CODIGO]],STOCKSANLUIS[],6,FALSE)=0,"PRODUCTO SIN STOCK/UBICACIÓN",VLOOKUP(SALIDA[[#This Row],[CODIGO]],STOCKSANLUIS[],6,FALSE))</f>
        <v>1</v>
      </c>
      <c r="F3743">
        <f>SALIDA[[#This Row],[CANTIDAD]]/SALIDA[[#This Row],[UND MEDIDA]]</f>
        <v>1</v>
      </c>
      <c r="G3743" t="str">
        <f>VLOOKUP(SALIDA[[#This Row],[CODIGO]],FAMILIAS[],4,FALSE)</f>
        <v>STAR COLD</v>
      </c>
      <c r="H3743" s="10" t="str">
        <f>IF(VLOOKUP(SALIDA[[#This Row],[CODIGO]],STOCKSANLUIS[],7,FALSE)=0,"PRODUCTO SIN STOCK/UBICACIÓN",VLOOKUP(SALIDA[[#This Row],[CODIGO]],STOCKSANLUIS[],7,FALSE))</f>
        <v>B/C</v>
      </c>
      <c r="I3743" s="10"/>
      <c r="J3743" t="str">
        <f>SALIDA[[#This Row],[CODIGO]]&amp;"       "&amp;SALIDA[[#This Row],[FAMILIA]]</f>
        <v>03542       STAR COLD</v>
      </c>
      <c r="K3743">
        <f>VLOOKUP(SALIDA[[#This Row],[CODIGO]],STOCK_STARSOFT[],5,FALSE)</f>
        <v>17.996752999999998</v>
      </c>
      <c r="L3743">
        <f>SALIDA[[#This Row],[CANTIDAD]]*SALIDA[[#This Row],[PRECIO UND]]</f>
        <v>17.996752999999998</v>
      </c>
    </row>
    <row r="3744" spans="1:12" x14ac:dyDescent="0.25">
      <c r="A3744" s="6" t="s">
        <v>3293</v>
      </c>
      <c r="B3744" s="100" t="str">
        <f>VLOOKUP(SALIDA[[#This Row],[CODIGO]],STOCKSANLUIS[],2,FALSE)</f>
        <v>VALVULA PARA AGUA HELADA FAN &amp; COIL 2 VIAS 3/4" DIAMETRO  CON ACTUADOR  220V JOHNSON CONTROLS - VLC2200GC-C</v>
      </c>
      <c r="C3744" s="153">
        <v>46129</v>
      </c>
      <c r="D3744">
        <v>2</v>
      </c>
      <c r="E3744">
        <f>IF(VLOOKUP(SALIDA[[#This Row],[CODIGO]],STOCKSANLUIS[],6,FALSE)=0,"PRODUCTO SIN STOCK/UBICACIÓN",VLOOKUP(SALIDA[[#This Row],[CODIGO]],STOCKSANLUIS[],6,FALSE))</f>
        <v>1</v>
      </c>
      <c r="F3744">
        <f>SALIDA[[#This Row],[CANTIDAD]]/SALIDA[[#This Row],[UND MEDIDA]]</f>
        <v>2</v>
      </c>
      <c r="G3744" t="str">
        <f>VLOOKUP(SALIDA[[#This Row],[CODIGO]],FAMILIAS[],4,FALSE)</f>
        <v>JOHNSON CONTROLS</v>
      </c>
      <c r="H3744" s="10" t="str">
        <f>IF(VLOOKUP(SALIDA[[#This Row],[CODIGO]],STOCKSANLUIS[],7,FALSE)=0,"PRODUCTO SIN STOCK/UBICACIÓN",VLOOKUP(SALIDA[[#This Row],[CODIGO]],STOCKSANLUIS[],7,FALSE))</f>
        <v>A</v>
      </c>
      <c r="I3744" s="10"/>
      <c r="J3744" t="str">
        <f>SALIDA[[#This Row],[CODIGO]]&amp;"       "&amp;SALIDA[[#This Row],[FAMILIA]]</f>
        <v>02714       JOHNSON CONTROLS</v>
      </c>
      <c r="K3744">
        <f>VLOOKUP(SALIDA[[#This Row],[CODIGO]],STOCK_STARSOFT[],5,FALSE)</f>
        <v>13.849964</v>
      </c>
      <c r="L3744">
        <f>SALIDA[[#This Row],[CANTIDAD]]*SALIDA[[#This Row],[PRECIO UND]]</f>
        <v>27.699928</v>
      </c>
    </row>
    <row r="3745" spans="1:12" x14ac:dyDescent="0.25">
      <c r="A3745" s="6" t="s">
        <v>33</v>
      </c>
      <c r="B3745" s="100" t="str">
        <f>VLOOKUP(SALIDA[[#This Row],[CODIGO]],STOCKSANLUIS[],2,FALSE)</f>
        <v>CONTROLADOR DE TEMPERATURA DIGITAL MT-512E 2HP - VER.13 - 115/220 VAC - FULL GAUGE</v>
      </c>
      <c r="C3745" s="153">
        <v>46129</v>
      </c>
      <c r="D3745">
        <v>15</v>
      </c>
      <c r="E3745">
        <f>IF(VLOOKUP(SALIDA[[#This Row],[CODIGO]],STOCKSANLUIS[],6,FALSE)=0,"PRODUCTO SIN STOCK/UBICACIÓN",VLOOKUP(SALIDA[[#This Row],[CODIGO]],STOCKSANLUIS[],6,FALSE))</f>
        <v>1</v>
      </c>
      <c r="F3745">
        <f>SALIDA[[#This Row],[CANTIDAD]]/SALIDA[[#This Row],[UND MEDIDA]]</f>
        <v>15</v>
      </c>
      <c r="G3745" t="str">
        <f>VLOOKUP(SALIDA[[#This Row],[CODIGO]],FAMILIAS[],4,FALSE)</f>
        <v>FULL GAUGE</v>
      </c>
      <c r="H3745" s="10" t="str">
        <f>IF(VLOOKUP(SALIDA[[#This Row],[CODIGO]],STOCKSANLUIS[],7,FALSE)=0,"PRODUCTO SIN STOCK/UBICACIÓN",VLOOKUP(SALIDA[[#This Row],[CODIGO]],STOCKSANLUIS[],7,FALSE))</f>
        <v>C</v>
      </c>
      <c r="I3745" s="10"/>
      <c r="J3745" t="str">
        <f>SALIDA[[#This Row],[CODIGO]]&amp;"       "&amp;SALIDA[[#This Row],[FAMILIA]]</f>
        <v>00016       FULL GAUGE</v>
      </c>
      <c r="K3745">
        <f>VLOOKUP(SALIDA[[#This Row],[CODIGO]],STOCK_STARSOFT[],5,FALSE)</f>
        <v>13.318346</v>
      </c>
      <c r="L3745">
        <f>SALIDA[[#This Row],[CANTIDAD]]*SALIDA[[#This Row],[PRECIO UND]]</f>
        <v>199.77519000000001</v>
      </c>
    </row>
    <row r="3746" spans="1:12" x14ac:dyDescent="0.25">
      <c r="A3746" s="6" t="s">
        <v>3605</v>
      </c>
      <c r="B3746" s="100" t="str">
        <f>VLOOKUP(SALIDA[[#This Row],[CODIGO]],STOCKSANLUIS[],2,FALSE)</f>
        <v>ROLLO DE COBRE FLEXIBLE 3/8" HIGH QUALITY - STARCOLD - 9.53 MM X 0.60 MM X 15 M</v>
      </c>
      <c r="C3746" s="153">
        <v>46129</v>
      </c>
      <c r="D3746">
        <v>10</v>
      </c>
      <c r="E3746">
        <f>IF(VLOOKUP(SALIDA[[#This Row],[CODIGO]],STOCKSANLUIS[],6,FALSE)=0,"PRODUCTO SIN STOCK/UBICACIÓN",VLOOKUP(SALIDA[[#This Row],[CODIGO]],STOCKSANLUIS[],6,FALSE))</f>
        <v>1</v>
      </c>
      <c r="F3746">
        <f>SALIDA[[#This Row],[CANTIDAD]]/SALIDA[[#This Row],[UND MEDIDA]]</f>
        <v>10</v>
      </c>
      <c r="G3746" t="str">
        <f>VLOOKUP(SALIDA[[#This Row],[CODIGO]],FAMILIAS[],4,FALSE)</f>
        <v>ICEAGE- ZHEJIANG JIAHE PIPES</v>
      </c>
      <c r="H3746" s="10" t="str">
        <f>IF(VLOOKUP(SALIDA[[#This Row],[CODIGO]],STOCKSANLUIS[],7,FALSE)=0,"PRODUCTO SIN STOCK/UBICACIÓN",VLOOKUP(SALIDA[[#This Row],[CODIGO]],STOCKSANLUIS[],7,FALSE))</f>
        <v>C</v>
      </c>
      <c r="I3746" s="10"/>
      <c r="J3746" t="str">
        <f>SALIDA[[#This Row],[CODIGO]]&amp;"       "&amp;SALIDA[[#This Row],[FAMILIA]]</f>
        <v>03002       ICEAGE- ZHEJIANG JIAHE PIPES</v>
      </c>
      <c r="K3746">
        <f>VLOOKUP(SALIDA[[#This Row],[CODIGO]],STOCK_STARSOFT[],5,FALSE)</f>
        <v>29.441466999999999</v>
      </c>
      <c r="L3746">
        <f>SALIDA[[#This Row],[CANTIDAD]]*SALIDA[[#This Row],[PRECIO UND]]</f>
        <v>294.41467</v>
      </c>
    </row>
    <row r="3747" spans="1:12" x14ac:dyDescent="0.25">
      <c r="A3747" s="6" t="s">
        <v>19300</v>
      </c>
      <c r="B3747" s="100" t="str">
        <f>VLOOKUP(SALIDA[[#This Row],[CODIGO]],STOCKSANLUIS[],2,FALSE)</f>
        <v>CINTA ADHESIVA FOAM QTF-230E - 1/8" X 2" X 32.8´ (3MM X 50MM X 10M) - EVERFROST - HIGH QUALITY</v>
      </c>
      <c r="C3747" s="153">
        <v>46129</v>
      </c>
      <c r="D3747">
        <v>15</v>
      </c>
      <c r="E3747">
        <f>IF(VLOOKUP(SALIDA[[#This Row],[CODIGO]],STOCKSANLUIS[],6,FALSE)=0,"PRODUCTO SIN STOCK/UBICACIÓN",VLOOKUP(SALIDA[[#This Row],[CODIGO]],STOCKSANLUIS[],6,FALSE))</f>
        <v>1</v>
      </c>
      <c r="F3747">
        <f>SALIDA[[#This Row],[CANTIDAD]]/SALIDA[[#This Row],[UND MEDIDA]]</f>
        <v>15</v>
      </c>
      <c r="G3747" t="str">
        <f>VLOOKUP(SALIDA[[#This Row],[CODIGO]],FAMILIAS[],4,FALSE)</f>
        <v>EVERFROST</v>
      </c>
      <c r="H3747" s="10" t="str">
        <f>IF(VLOOKUP(SALIDA[[#This Row],[CODIGO]],STOCKSANLUIS[],7,FALSE)=0,"PRODUCTO SIN STOCK/UBICACIÓN",VLOOKUP(SALIDA[[#This Row],[CODIGO]],STOCKSANLUIS[],7,FALSE))</f>
        <v>C</v>
      </c>
      <c r="I3747" s="10"/>
      <c r="J3747" t="str">
        <f>SALIDA[[#This Row],[CODIGO]]&amp;"       "&amp;SALIDA[[#This Row],[FAMILIA]]</f>
        <v>03490       EVERFROST</v>
      </c>
      <c r="K3747">
        <f>VLOOKUP(SALIDA[[#This Row],[CODIGO]],STOCK_STARSOFT[],5,FALSE)</f>
        <v>1.3047420000000001</v>
      </c>
      <c r="L3747">
        <f>SALIDA[[#This Row],[CANTIDAD]]*SALIDA[[#This Row],[PRECIO UND]]</f>
        <v>19.57113</v>
      </c>
    </row>
    <row r="3748" spans="1:12" x14ac:dyDescent="0.25">
      <c r="A3748" s="6" t="s">
        <v>3347</v>
      </c>
      <c r="B3748" s="203" t="str">
        <f>VLOOKUP(SALIDA[[#This Row],[CODIGO]],STOCKSANLUIS[],2,FALSE)</f>
        <v>GAS REFRIGERANTE R507 -11.3KG ICELOONG</v>
      </c>
      <c r="C3748" s="153">
        <v>46129</v>
      </c>
      <c r="D3748">
        <v>1</v>
      </c>
      <c r="E3748">
        <f>IF(VLOOKUP(SALIDA[[#This Row],[CODIGO]],STOCKSANLUIS[],6,FALSE)=0,"PRODUCTO SIN STOCK/UBICACIÓN",VLOOKUP(SALIDA[[#This Row],[CODIGO]],STOCKSANLUIS[],6,FALSE))</f>
        <v>1</v>
      </c>
      <c r="F3748">
        <f>SALIDA[[#This Row],[CANTIDAD]]/SALIDA[[#This Row],[UND MEDIDA]]</f>
        <v>1</v>
      </c>
      <c r="G3748" t="str">
        <f>VLOOKUP(SALIDA[[#This Row],[CODIGO]],FAMILIAS[],4,FALSE)</f>
        <v>ZHEJIANG YONGHE</v>
      </c>
      <c r="H3748" s="10" t="str">
        <f>IF(VLOOKUP(SALIDA[[#This Row],[CODIGO]],STOCKSANLUIS[],7,FALSE)=0,"PRODUCTO SIN STOCK/UBICACIÓN",VLOOKUP(SALIDA[[#This Row],[CODIGO]],STOCKSANLUIS[],7,FALSE))</f>
        <v>C</v>
      </c>
      <c r="I3748" s="10"/>
      <c r="J3748" t="str">
        <f>SALIDA[[#This Row],[CODIGO]]&amp;"       "&amp;SALIDA[[#This Row],[FAMILIA]]</f>
        <v>02755       ZHEJIANG YONGHE</v>
      </c>
      <c r="K3748">
        <f>VLOOKUP(SALIDA[[#This Row],[CODIGO]],STOCK_STARSOFT[],5,FALSE)</f>
        <v>55.968114</v>
      </c>
      <c r="L3748">
        <f>SALIDA[[#This Row],[CANTIDAD]]*SALIDA[[#This Row],[PRECIO UND]]</f>
        <v>55.968114</v>
      </c>
    </row>
    <row r="3749" spans="1:12" x14ac:dyDescent="0.25">
      <c r="A3749" s="6" t="s">
        <v>19299</v>
      </c>
      <c r="B3749" s="100" t="str">
        <f>VLOOKUP(SALIDA[[#This Row],[CODIGO]],STOCKSANLUIS[],2,FALSE)</f>
        <v>CINTA DE PVC PARA MINI SPLITS 50MMX50M - TAFETAN - EVERFROST - HIGH QUALITY</v>
      </c>
      <c r="C3749" s="153">
        <v>46129</v>
      </c>
      <c r="D3749">
        <v>10</v>
      </c>
      <c r="E3749">
        <f>IF(VLOOKUP(SALIDA[[#This Row],[CODIGO]],STOCKSANLUIS[],6,FALSE)=0,"PRODUCTO SIN STOCK/UBICACIÓN",VLOOKUP(SALIDA[[#This Row],[CODIGO]],STOCKSANLUIS[],6,FALSE))</f>
        <v>1</v>
      </c>
      <c r="F3749">
        <f>SALIDA[[#This Row],[CANTIDAD]]/SALIDA[[#This Row],[UND MEDIDA]]</f>
        <v>10</v>
      </c>
      <c r="G3749" t="str">
        <f>VLOOKUP(SALIDA[[#This Row],[CODIGO]],FAMILIAS[],4,FALSE)</f>
        <v>EVERFROST</v>
      </c>
      <c r="H3749" s="10" t="str">
        <f>IF(VLOOKUP(SALIDA[[#This Row],[CODIGO]],STOCKSANLUIS[],7,FALSE)=0,"PRODUCTO SIN STOCK/UBICACIÓN",VLOOKUP(SALIDA[[#This Row],[CODIGO]],STOCKSANLUIS[],7,FALSE))</f>
        <v>C</v>
      </c>
      <c r="I3749" s="10"/>
      <c r="J3749" t="str">
        <f>SALIDA[[#This Row],[CODIGO]]&amp;"       "&amp;SALIDA[[#This Row],[FAMILIA]]</f>
        <v>03489       EVERFROST</v>
      </c>
      <c r="K3749">
        <f>VLOOKUP(SALIDA[[#This Row],[CODIGO]],STOCK_STARSOFT[],5,FALSE)</f>
        <v>0.76004300000000002</v>
      </c>
      <c r="L3749">
        <f>SALIDA[[#This Row],[CANTIDAD]]*SALIDA[[#This Row],[PRECIO UND]]</f>
        <v>7.6004300000000002</v>
      </c>
    </row>
    <row r="3750" spans="1:12" x14ac:dyDescent="0.25">
      <c r="A3750" s="6" t="s">
        <v>2022</v>
      </c>
      <c r="B3750" s="203" t="str">
        <f>VLOOKUP(SALIDA[[#This Row],[CODIGO]],STOCKSANLUIS[],2,FALSE)</f>
        <v>CONTROLADOR DE TEMPERATURA DIGITAL TC-900E POWER - VER.07 - 115/220 VAC - FULL GAUGE</v>
      </c>
      <c r="C3750" s="153">
        <v>46129</v>
      </c>
      <c r="D3750">
        <v>1</v>
      </c>
      <c r="E3750">
        <f>IF(VLOOKUP(SALIDA[[#This Row],[CODIGO]],STOCKSANLUIS[],6,FALSE)=0,"PRODUCTO SIN STOCK/UBICACIÓN",VLOOKUP(SALIDA[[#This Row],[CODIGO]],STOCKSANLUIS[],6,FALSE))</f>
        <v>1</v>
      </c>
      <c r="F3750">
        <f>SALIDA[[#This Row],[CANTIDAD]]/SALIDA[[#This Row],[UND MEDIDA]]</f>
        <v>1</v>
      </c>
      <c r="G3750" t="str">
        <f>VLOOKUP(SALIDA[[#This Row],[CODIGO]],FAMILIAS[],4,FALSE)</f>
        <v>FULL GAUGE</v>
      </c>
      <c r="H3750" s="10" t="str">
        <f>IF(VLOOKUP(SALIDA[[#This Row],[CODIGO]],STOCKSANLUIS[],7,FALSE)=0,"PRODUCTO SIN STOCK/UBICACIÓN",VLOOKUP(SALIDA[[#This Row],[CODIGO]],STOCKSANLUIS[],7,FALSE))</f>
        <v>C</v>
      </c>
      <c r="I3750" s="10"/>
      <c r="J3750" t="str">
        <f>SALIDA[[#This Row],[CODIGO]]&amp;"       "&amp;SALIDA[[#This Row],[FAMILIA]]</f>
        <v>01785       FULL GAUGE</v>
      </c>
      <c r="K3750">
        <f>VLOOKUP(SALIDA[[#This Row],[CODIGO]],STOCK_STARSOFT[],5,FALSE)</f>
        <v>18.272079000000002</v>
      </c>
      <c r="L3750">
        <f>SALIDA[[#This Row],[CANTIDAD]]*SALIDA[[#This Row],[PRECIO UND]]</f>
        <v>18.272079000000002</v>
      </c>
    </row>
    <row r="3751" spans="1:12" x14ac:dyDescent="0.25">
      <c r="A3751" s="6" t="s">
        <v>3678</v>
      </c>
      <c r="B3751" s="203" t="str">
        <f>VLOOKUP(SALIDA[[#This Row],[CODIGO]],STOCKSANLUIS[],2,FALSE)</f>
        <v>RESISTENCIA SILICONADA POTENCIA CONSTANTE TECNOLATINA - TPC-M - 40W/M - 220V</v>
      </c>
      <c r="C3751" s="153">
        <v>46129</v>
      </c>
      <c r="D3751">
        <v>60</v>
      </c>
      <c r="E3751">
        <f>IF(VLOOKUP(SALIDA[[#This Row],[CODIGO]],STOCKSANLUIS[],6,FALSE)=0,"PRODUCTO SIN STOCK/UBICACIÓN",VLOOKUP(SALIDA[[#This Row],[CODIGO]],STOCKSANLUIS[],6,FALSE))</f>
        <v>100</v>
      </c>
      <c r="F3751">
        <f>SALIDA[[#This Row],[CANTIDAD]]/SALIDA[[#This Row],[UND MEDIDA]]</f>
        <v>0.6</v>
      </c>
      <c r="G3751" t="str">
        <f>VLOOKUP(SALIDA[[#This Row],[CODIGO]],FAMILIAS[],4,FALSE)</f>
        <v>TECNOLATINA</v>
      </c>
      <c r="H3751" s="10" t="str">
        <f>IF(VLOOKUP(SALIDA[[#This Row],[CODIGO]],STOCKSANLUIS[],7,FALSE)=0,"PRODUCTO SIN STOCK/UBICACIÓN",VLOOKUP(SALIDA[[#This Row],[CODIGO]],STOCKSANLUIS[],7,FALSE))</f>
        <v>C</v>
      </c>
      <c r="I3751" s="10"/>
      <c r="J3751" t="str">
        <f>SALIDA[[#This Row],[CODIGO]]&amp;"       "&amp;SALIDA[[#This Row],[FAMILIA]]</f>
        <v>03059       TECNOLATINA</v>
      </c>
      <c r="K3751">
        <f>VLOOKUP(SALIDA[[#This Row],[CODIGO]],STOCK_STARSOFT[],5,FALSE)</f>
        <v>1.9391890000000001</v>
      </c>
      <c r="L3751">
        <f>SALIDA[[#This Row],[CANTIDAD]]*SALIDA[[#This Row],[PRECIO UND]]</f>
        <v>116.35134000000001</v>
      </c>
    </row>
    <row r="3752" spans="1:12" x14ac:dyDescent="0.25">
      <c r="A3752" s="6" t="s">
        <v>19298</v>
      </c>
      <c r="B3752" s="100" t="str">
        <f>VLOOKUP(SALIDA[[#This Row],[CODIGO]],STOCKSANLUIS[],2,FALSE)</f>
        <v>CINTA DE ALUMINIO DE 2" X 54.6 YDS (50MM X 50M) - QTA-250E - EVERFROST - HIGH QUALITY</v>
      </c>
      <c r="C3752" s="153">
        <v>46129</v>
      </c>
      <c r="D3752">
        <v>15</v>
      </c>
      <c r="E3752">
        <f>IF(VLOOKUP(SALIDA[[#This Row],[CODIGO]],STOCKSANLUIS[],6,FALSE)=0,"PRODUCTO SIN STOCK/UBICACIÓN",VLOOKUP(SALIDA[[#This Row],[CODIGO]],STOCKSANLUIS[],6,FALSE))</f>
        <v>1</v>
      </c>
      <c r="F3752">
        <f>SALIDA[[#This Row],[CANTIDAD]]/SALIDA[[#This Row],[UND MEDIDA]]</f>
        <v>15</v>
      </c>
      <c r="G3752" t="str">
        <f>VLOOKUP(SALIDA[[#This Row],[CODIGO]],FAMILIAS[],4,FALSE)</f>
        <v>EVERFROST</v>
      </c>
      <c r="H3752" s="10" t="str">
        <f>IF(VLOOKUP(SALIDA[[#This Row],[CODIGO]],STOCKSANLUIS[],7,FALSE)=0,"PRODUCTO SIN STOCK/UBICACIÓN",VLOOKUP(SALIDA[[#This Row],[CODIGO]],STOCKSANLUIS[],7,FALSE))</f>
        <v>C</v>
      </c>
      <c r="I3752" s="10"/>
      <c r="J3752" t="str">
        <f>SALIDA[[#This Row],[CODIGO]]&amp;"       "&amp;SALIDA[[#This Row],[FAMILIA]]</f>
        <v>03488       EVERFROST</v>
      </c>
      <c r="K3752">
        <f>VLOOKUP(SALIDA[[#This Row],[CODIGO]],STOCK_STARSOFT[],5,FALSE)</f>
        <v>1.7111369999999999</v>
      </c>
      <c r="L3752">
        <f>SALIDA[[#This Row],[CANTIDAD]]*SALIDA[[#This Row],[PRECIO UND]]</f>
        <v>25.667054999999998</v>
      </c>
    </row>
    <row r="3753" spans="1:12" x14ac:dyDescent="0.25">
      <c r="A3753" s="6" t="s">
        <v>485</v>
      </c>
      <c r="B3753" s="100" t="str">
        <f>VLOOKUP(SALIDA[[#This Row],[CODIGO]],STOCKSANLUIS[],2,FALSE)</f>
        <v>SOLDADURA DE PLATA HARRIS AL 0%</v>
      </c>
      <c r="C3753" s="153">
        <v>46129</v>
      </c>
      <c r="D3753">
        <v>400</v>
      </c>
      <c r="E3753">
        <f>IF(VLOOKUP(SALIDA[[#This Row],[CODIGO]],STOCKSANLUIS[],6,FALSE)=0,"PRODUCTO SIN STOCK/UBICACIÓN",VLOOKUP(SALIDA[[#This Row],[CODIGO]],STOCKSANLUIS[],6,FALSE))</f>
        <v>1</v>
      </c>
      <c r="F3753">
        <f>SALIDA[[#This Row],[CANTIDAD]]/SALIDA[[#This Row],[UND MEDIDA]]</f>
        <v>400</v>
      </c>
      <c r="G3753" t="str">
        <f>VLOOKUP(SALIDA[[#This Row],[CODIGO]],FAMILIAS[],4,FALSE)</f>
        <v>HARRIS</v>
      </c>
      <c r="H3753" s="10" t="str">
        <f>IF(VLOOKUP(SALIDA[[#This Row],[CODIGO]],STOCKSANLUIS[],7,FALSE)=0,"PRODUCTO SIN STOCK/UBICACIÓN",VLOOKUP(SALIDA[[#This Row],[CODIGO]],STOCKSANLUIS[],7,FALSE))</f>
        <v>C</v>
      </c>
      <c r="I3753" s="10"/>
      <c r="J3753" t="str">
        <f>SALIDA[[#This Row],[CODIGO]]&amp;"       "&amp;SALIDA[[#This Row],[FAMILIA]]</f>
        <v>00405       HARRIS</v>
      </c>
      <c r="K3753">
        <f>VLOOKUP(SALIDA[[#This Row],[CODIGO]],STOCK_STARSOFT[],5,FALSE)</f>
        <v>0.38343100000000002</v>
      </c>
      <c r="L3753">
        <f>SALIDA[[#This Row],[CANTIDAD]]*SALIDA[[#This Row],[PRECIO UND]]</f>
        <v>153.3724</v>
      </c>
    </row>
    <row r="3754" spans="1:12" x14ac:dyDescent="0.25">
      <c r="A3754" s="6" t="s">
        <v>375</v>
      </c>
      <c r="B3754" s="100" t="str">
        <f>VLOOKUP(SALIDA[[#This Row],[CODIGO]],STOCKSANLUIS[],2,FALSE)</f>
        <v>ROLLO DE COBRE FLEXIBLE 1/4" HIGH QUALITY - STARCOLD - 6.35 MM X 0.55 MM X 15 M</v>
      </c>
      <c r="C3754" s="153">
        <v>46129</v>
      </c>
      <c r="D3754">
        <v>10</v>
      </c>
      <c r="E3754">
        <f>IF(VLOOKUP(SALIDA[[#This Row],[CODIGO]],STOCKSANLUIS[],6,FALSE)=0,"PRODUCTO SIN STOCK/UBICACIÓN",VLOOKUP(SALIDA[[#This Row],[CODIGO]],STOCKSANLUIS[],6,FALSE))</f>
        <v>1</v>
      </c>
      <c r="F3754">
        <f>SALIDA[[#This Row],[CANTIDAD]]/SALIDA[[#This Row],[UND MEDIDA]]</f>
        <v>10</v>
      </c>
      <c r="G3754" t="str">
        <f>VLOOKUP(SALIDA[[#This Row],[CODIGO]],FAMILIAS[],4,FALSE)</f>
        <v>ICEAGE- ZHEJIANG JIAHE PIPES</v>
      </c>
      <c r="H3754" s="10" t="str">
        <f>IF(VLOOKUP(SALIDA[[#This Row],[CODIGO]],STOCKSANLUIS[],7,FALSE)=0,"PRODUCTO SIN STOCK/UBICACIÓN",VLOOKUP(SALIDA[[#This Row],[CODIGO]],STOCKSANLUIS[],7,FALSE))</f>
        <v>C</v>
      </c>
      <c r="I3754" s="10"/>
      <c r="J3754" t="str">
        <f>SALIDA[[#This Row],[CODIGO]]&amp;"       "&amp;SALIDA[[#This Row],[FAMILIA]]</f>
        <v>00315       ICEAGE- ZHEJIANG JIAHE PIPES</v>
      </c>
      <c r="K3754">
        <f>VLOOKUP(SALIDA[[#This Row],[CODIGO]],STOCK_STARSOFT[],5,FALSE)</f>
        <v>17.534842000000001</v>
      </c>
      <c r="L3754">
        <f>SALIDA[[#This Row],[CANTIDAD]]*SALIDA[[#This Row],[PRECIO UND]]</f>
        <v>175.34842</v>
      </c>
    </row>
    <row r="3755" spans="1:12" x14ac:dyDescent="0.25">
      <c r="A3755" s="6" t="s">
        <v>22788</v>
      </c>
      <c r="B3755" s="100" t="str">
        <f>VLOOKUP(SALIDA[[#This Row],[CODIGO]],STOCKSANLUIS[],2,FALSE)</f>
        <v>ANTORCHA PARA GAS MAPP DE UNA CAÑA - JH-1 - EVERFROST</v>
      </c>
      <c r="C3755" s="153">
        <v>46129</v>
      </c>
      <c r="D3755">
        <v>2</v>
      </c>
      <c r="E3755" t="str">
        <f>IF(VLOOKUP(SALIDA[[#This Row],[CODIGO]],STOCKSANLUIS[],6,FALSE)=0,"PRODUCTO SIN STOCK/UBICACIÓN",VLOOKUP(SALIDA[[#This Row],[CODIGO]],STOCKSANLUIS[],6,FALSE))</f>
        <v>PRODUCTO SIN STOCK/UBICACIÓN</v>
      </c>
      <c r="F3755" t="e">
        <f>SALIDA[[#This Row],[CANTIDAD]]/SALIDA[[#This Row],[UND MEDIDA]]</f>
        <v>#VALUE!</v>
      </c>
      <c r="G3755" t="str">
        <f>VLOOKUP(SALIDA[[#This Row],[CODIGO]],FAMILIAS[],4,FALSE)</f>
        <v>EVERFROST</v>
      </c>
      <c r="H3755" s="10" t="str">
        <f>IF(VLOOKUP(SALIDA[[#This Row],[CODIGO]],STOCKSANLUIS[],7,FALSE)=0,"PRODUCTO SIN STOCK/UBICACIÓN",VLOOKUP(SALIDA[[#This Row],[CODIGO]],STOCKSANLUIS[],7,FALSE))</f>
        <v>A</v>
      </c>
      <c r="I3755" s="10"/>
      <c r="J3755" t="str">
        <f>SALIDA[[#This Row],[CODIGO]]&amp;"       "&amp;SALIDA[[#This Row],[FAMILIA]]</f>
        <v>03837       EVERFROST</v>
      </c>
      <c r="K3755">
        <f>VLOOKUP(SALIDA[[#This Row],[CODIGO]],STOCK_STARSOFT[],5,FALSE)</f>
        <v>6.9130029999999998</v>
      </c>
      <c r="L3755">
        <f>SALIDA[[#This Row],[CANTIDAD]]*SALIDA[[#This Row],[PRECIO UND]]</f>
        <v>13.826006</v>
      </c>
    </row>
    <row r="3756" spans="1:12" x14ac:dyDescent="0.25">
      <c r="A3756" s="6" t="s">
        <v>22272</v>
      </c>
      <c r="B3756" s="100" t="str">
        <f>VLOOKUP(SALIDA[[#This Row],[CODIGO]],STOCKSANLUIS[],2,FALSE)</f>
        <v>KIT DE HERRAMIENTAS DE ABOCINADO Y EXPANSION - 1/8”, 3/16”, 1/4”, 5/16”, 3/8”, 7/16”, 1/2”, 5/8”, 3/4” O.D. - CT-275-EVERFROST</v>
      </c>
      <c r="C3756" s="153">
        <v>46129</v>
      </c>
      <c r="D3756">
        <v>1</v>
      </c>
      <c r="E3756" t="str">
        <f>IF(VLOOKUP(SALIDA[[#This Row],[CODIGO]],STOCKSANLUIS[],6,FALSE)=0,"PRODUCTO SIN STOCK/UBICACIÓN",VLOOKUP(SALIDA[[#This Row],[CODIGO]],STOCKSANLUIS[],6,FALSE))</f>
        <v>PRODUCTO SIN STOCK/UBICACIÓN</v>
      </c>
      <c r="F3756" t="e">
        <f>SALIDA[[#This Row],[CANTIDAD]]/SALIDA[[#This Row],[UND MEDIDA]]</f>
        <v>#VALUE!</v>
      </c>
      <c r="G3756" t="str">
        <f>VLOOKUP(SALIDA[[#This Row],[CODIGO]],FAMILIAS[],4,FALSE)</f>
        <v>EVERFROST</v>
      </c>
      <c r="H3756" s="10" t="str">
        <f>IF(VLOOKUP(SALIDA[[#This Row],[CODIGO]],STOCKSANLUIS[],7,FALSE)=0,"PRODUCTO SIN STOCK/UBICACIÓN",VLOOKUP(SALIDA[[#This Row],[CODIGO]],STOCKSANLUIS[],7,FALSE))</f>
        <v>C</v>
      </c>
      <c r="I3756" s="10"/>
      <c r="J3756" t="str">
        <f>SALIDA[[#This Row],[CODIGO]]&amp;"       "&amp;SALIDA[[#This Row],[FAMILIA]]</f>
        <v>03628       EVERFROST</v>
      </c>
      <c r="K3756">
        <f>VLOOKUP(SALIDA[[#This Row],[CODIGO]],STOCK_STARSOFT[],5,FALSE)</f>
        <v>6.9102389999999998</v>
      </c>
      <c r="L3756">
        <f>SALIDA[[#This Row],[CANTIDAD]]*SALIDA[[#This Row],[PRECIO UND]]</f>
        <v>6.9102389999999998</v>
      </c>
    </row>
    <row r="3757" spans="1:12" x14ac:dyDescent="0.25">
      <c r="A3757" s="6" t="s">
        <v>899</v>
      </c>
      <c r="B3757" s="100" t="str">
        <f>VLOOKUP(SALIDA[[#This Row],[CODIGO]],STOCKSANLUIS[],2,FALSE)</f>
        <v>KIT DE HERRAMIENTAS - 3/16", 1/4", 5/16", 3/8", 7/16", 1/2", 5/8" - QFT-195 - QUALITY</v>
      </c>
      <c r="C3757" s="153">
        <v>46129</v>
      </c>
      <c r="D3757">
        <v>1</v>
      </c>
      <c r="E3757">
        <f>IF(VLOOKUP(SALIDA[[#This Row],[CODIGO]],STOCKSANLUIS[],6,FALSE)=0,"PRODUCTO SIN STOCK/UBICACIÓN",VLOOKUP(SALIDA[[#This Row],[CODIGO]],STOCKSANLUIS[],6,FALSE))</f>
        <v>1</v>
      </c>
      <c r="F3757">
        <f>SALIDA[[#This Row],[CANTIDAD]]/SALIDA[[#This Row],[UND MEDIDA]]</f>
        <v>1</v>
      </c>
      <c r="G3757" t="str">
        <f>VLOOKUP(SALIDA[[#This Row],[CODIGO]],FAMILIAS[],4,FALSE)</f>
        <v>QUALITY</v>
      </c>
      <c r="H3757" s="10" t="str">
        <f>IF(VLOOKUP(SALIDA[[#This Row],[CODIGO]],STOCKSANLUIS[],7,FALSE)=0,"PRODUCTO SIN STOCK/UBICACIÓN",VLOOKUP(SALIDA[[#This Row],[CODIGO]],STOCKSANLUIS[],7,FALSE))</f>
        <v>A</v>
      </c>
      <c r="I3757" s="10"/>
      <c r="J3757" t="str">
        <f>SALIDA[[#This Row],[CODIGO]]&amp;"       "&amp;SALIDA[[#This Row],[FAMILIA]]</f>
        <v>00970       QUALITY</v>
      </c>
      <c r="K3757">
        <f>VLOOKUP(SALIDA[[#This Row],[CODIGO]],STOCK_STARSOFT[],5,FALSE)</f>
        <v>6.75</v>
      </c>
      <c r="L3757">
        <f>SALIDA[[#This Row],[CANTIDAD]]*SALIDA[[#This Row],[PRECIO UND]]</f>
        <v>6.75</v>
      </c>
    </row>
    <row r="3758" spans="1:12" x14ac:dyDescent="0.25">
      <c r="A3758" s="6" t="s">
        <v>22781</v>
      </c>
      <c r="B3758" s="100" t="str">
        <f>VLOOKUP(SALIDA[[#This Row],[CODIGO]],STOCKSANLUIS[],2,FALSE)</f>
        <v>MANIFOLD MF236-A - EVERFROST</v>
      </c>
      <c r="C3758" s="153">
        <v>46129</v>
      </c>
      <c r="D3758">
        <v>2</v>
      </c>
      <c r="E3758" t="str">
        <f>IF(VLOOKUP(SALIDA[[#This Row],[CODIGO]],STOCKSANLUIS[],6,FALSE)=0,"PRODUCTO SIN STOCK/UBICACIÓN",VLOOKUP(SALIDA[[#This Row],[CODIGO]],STOCKSANLUIS[],6,FALSE))</f>
        <v>PRODUCTO SIN STOCK/UBICACIÓN</v>
      </c>
      <c r="F3758" t="e">
        <f>SALIDA[[#This Row],[CANTIDAD]]/SALIDA[[#This Row],[UND MEDIDA]]</f>
        <v>#VALUE!</v>
      </c>
      <c r="G3758" t="str">
        <f>VLOOKUP(SALIDA[[#This Row],[CODIGO]],FAMILIAS[],4,FALSE)</f>
        <v>EVERFROST</v>
      </c>
      <c r="H3758" s="10" t="str">
        <f>IF(VLOOKUP(SALIDA[[#This Row],[CODIGO]],STOCKSANLUIS[],7,FALSE)=0,"PRODUCTO SIN STOCK/UBICACIÓN",VLOOKUP(SALIDA[[#This Row],[CODIGO]],STOCKSANLUIS[],7,FALSE))</f>
        <v>A</v>
      </c>
      <c r="I3758" s="10"/>
      <c r="J3758" t="str">
        <f>SALIDA[[#This Row],[CODIGO]]&amp;"       "&amp;SALIDA[[#This Row],[FAMILIA]]</f>
        <v>03830       EVERFROST</v>
      </c>
      <c r="K3758">
        <f>VLOOKUP(SALIDA[[#This Row],[CODIGO]],STOCK_STARSOFT[],5,FALSE)</f>
        <v>12.269036</v>
      </c>
      <c r="L3758">
        <f>SALIDA[[#This Row],[CANTIDAD]]*SALIDA[[#This Row],[PRECIO UND]]</f>
        <v>24.538072</v>
      </c>
    </row>
    <row r="3759" spans="1:12" x14ac:dyDescent="0.25">
      <c r="A3759" s="6" t="s">
        <v>2466</v>
      </c>
      <c r="B3759" s="100" t="str">
        <f>VLOOKUP(SALIDA[[#This Row],[CODIGO]],STOCKSANLUIS[],2,FALSE)</f>
        <v>LIMPIADOR PARA EVAPORADOR - EVAP POWR-C - 1GALON - NU CALGON</v>
      </c>
      <c r="C3759" s="153">
        <v>46130</v>
      </c>
      <c r="D3759">
        <v>1</v>
      </c>
      <c r="E3759">
        <f>IF(VLOOKUP(SALIDA[[#This Row],[CODIGO]],STOCKSANLUIS[],6,FALSE)=0,"PRODUCTO SIN STOCK/UBICACIÓN",VLOOKUP(SALIDA[[#This Row],[CODIGO]],STOCKSANLUIS[],6,FALSE))</f>
        <v>1</v>
      </c>
      <c r="F3759">
        <f>SALIDA[[#This Row],[CANTIDAD]]/SALIDA[[#This Row],[UND MEDIDA]]</f>
        <v>1</v>
      </c>
      <c r="G3759" t="str">
        <f>VLOOKUP(SALIDA[[#This Row],[CODIGO]],FAMILIAS[],4,FALSE)</f>
        <v>NU CALGON</v>
      </c>
      <c r="H3759" s="10" t="str">
        <f>IF(VLOOKUP(SALIDA[[#This Row],[CODIGO]],STOCKSANLUIS[],7,FALSE)=0,"PRODUCTO SIN STOCK/UBICACIÓN",VLOOKUP(SALIDA[[#This Row],[CODIGO]],STOCKSANLUIS[],7,FALSE))</f>
        <v>C</v>
      </c>
      <c r="I3759" s="10"/>
      <c r="J3759" t="str">
        <f>SALIDA[[#This Row],[CODIGO]]&amp;"       "&amp;SALIDA[[#This Row],[FAMILIA]]</f>
        <v>02030       NU CALGON</v>
      </c>
      <c r="K3759">
        <f>VLOOKUP(SALIDA[[#This Row],[CODIGO]],STOCK_STARSOFT[],5,FALSE)</f>
        <v>10.536965</v>
      </c>
      <c r="L3759">
        <f>SALIDA[[#This Row],[CANTIDAD]]*SALIDA[[#This Row],[PRECIO UND]]</f>
        <v>10.536965</v>
      </c>
    </row>
    <row r="3760" spans="1:12" x14ac:dyDescent="0.25">
      <c r="A3760" s="6" t="s">
        <v>2541</v>
      </c>
      <c r="B3760" s="100" t="str">
        <f>VLOOKUP(SALIDA[[#This Row],[CODIGO]],STOCKSANLUIS[],2,FALSE)</f>
        <v>EQUIPO DE A/A MINI SPLIT FRIO SOLO - 12000 BTU - R410A - 220V/1PH/60HZ - TEMP BLUE MADE BY CARRIER INTERAMERICA CORPORATION</v>
      </c>
      <c r="C3760" s="153">
        <v>46130</v>
      </c>
      <c r="D3760">
        <v>1</v>
      </c>
      <c r="E3760">
        <f>IF(VLOOKUP(SALIDA[[#This Row],[CODIGO]],STOCKSANLUIS[],6,FALSE)=0,"PRODUCTO SIN STOCK/UBICACIÓN",VLOOKUP(SALIDA[[#This Row],[CODIGO]],STOCKSANLUIS[],6,FALSE))</f>
        <v>1</v>
      </c>
      <c r="F3760">
        <f>SALIDA[[#This Row],[CANTIDAD]]/SALIDA[[#This Row],[UND MEDIDA]]</f>
        <v>1</v>
      </c>
      <c r="G3760" t="str">
        <f>VLOOKUP(SALIDA[[#This Row],[CODIGO]],FAMILIAS[],4,FALSE)</f>
        <v>TEMP BLUE</v>
      </c>
      <c r="H3760" s="10" t="str">
        <f>IF(VLOOKUP(SALIDA[[#This Row],[CODIGO]],STOCKSANLUIS[],7,FALSE)=0,"PRODUCTO SIN STOCK/UBICACIÓN",VLOOKUP(SALIDA[[#This Row],[CODIGO]],STOCKSANLUIS[],7,FALSE))</f>
        <v>B</v>
      </c>
      <c r="I3760" s="10"/>
      <c r="J3760" t="str">
        <f>SALIDA[[#This Row],[CODIGO]]&amp;"       "&amp;SALIDA[[#This Row],[FAMILIA]]</f>
        <v>02083       TEMP BLUE</v>
      </c>
      <c r="K3760">
        <f>VLOOKUP(SALIDA[[#This Row],[CODIGO]],STOCK_STARSOFT[],5,FALSE)</f>
        <v>152.30836500000001</v>
      </c>
      <c r="L3760">
        <f>SALIDA[[#This Row],[CANTIDAD]]*SALIDA[[#This Row],[PRECIO UND]]</f>
        <v>152.30836500000001</v>
      </c>
    </row>
    <row r="3761" spans="1:12" x14ac:dyDescent="0.25">
      <c r="A3761" s="6" t="s">
        <v>19299</v>
      </c>
      <c r="B3761" s="100" t="str">
        <f>VLOOKUP(SALIDA[[#This Row],[CODIGO]],STOCKSANLUIS[],2,FALSE)</f>
        <v>CINTA DE PVC PARA MINI SPLITS 50MMX50M - TAFETAN - EVERFROST - HIGH QUALITY</v>
      </c>
      <c r="C3761" s="153">
        <v>46130</v>
      </c>
      <c r="D3761">
        <v>2</v>
      </c>
      <c r="E3761">
        <f>IF(VLOOKUP(SALIDA[[#This Row],[CODIGO]],STOCKSANLUIS[],6,FALSE)=0,"PRODUCTO SIN STOCK/UBICACIÓN",VLOOKUP(SALIDA[[#This Row],[CODIGO]],STOCKSANLUIS[],6,FALSE))</f>
        <v>1</v>
      </c>
      <c r="F3761">
        <f>SALIDA[[#This Row],[CANTIDAD]]/SALIDA[[#This Row],[UND MEDIDA]]</f>
        <v>2</v>
      </c>
      <c r="G3761" t="str">
        <f>VLOOKUP(SALIDA[[#This Row],[CODIGO]],FAMILIAS[],4,FALSE)</f>
        <v>EVERFROST</v>
      </c>
      <c r="H3761" s="10" t="str">
        <f>IF(VLOOKUP(SALIDA[[#This Row],[CODIGO]],STOCKSANLUIS[],7,FALSE)=0,"PRODUCTO SIN STOCK/UBICACIÓN",VLOOKUP(SALIDA[[#This Row],[CODIGO]],STOCKSANLUIS[],7,FALSE))</f>
        <v>C</v>
      </c>
      <c r="I3761" s="10"/>
      <c r="J3761" t="str">
        <f>SALIDA[[#This Row],[CODIGO]]&amp;"       "&amp;SALIDA[[#This Row],[FAMILIA]]</f>
        <v>03489       EVERFROST</v>
      </c>
      <c r="K3761">
        <f>VLOOKUP(SALIDA[[#This Row],[CODIGO]],STOCK_STARSOFT[],5,FALSE)</f>
        <v>0.76004300000000002</v>
      </c>
      <c r="L3761">
        <f>SALIDA[[#This Row],[CANTIDAD]]*SALIDA[[#This Row],[PRECIO UND]]</f>
        <v>1.520086</v>
      </c>
    </row>
    <row r="3762" spans="1:12" x14ac:dyDescent="0.25">
      <c r="A3762" s="6" t="s">
        <v>22353</v>
      </c>
      <c r="B3762" s="203" t="str">
        <f>VLOOKUP(SALIDA[[#This Row],[CODIGO]],STOCKSANLUIS[],2,FALSE)</f>
        <v xml:space="preserve">PLATINA MAX BULLET HTP SILVER 2  PLOMO 600MM-50MM-7,5MM - COLOR GRIS - EVERFROST </v>
      </c>
      <c r="C3762" s="153">
        <v>46130</v>
      </c>
      <c r="D3762">
        <v>12</v>
      </c>
      <c r="E3762" t="str">
        <f>IF(VLOOKUP(SALIDA[[#This Row],[CODIGO]],STOCKSANLUIS[],6,FALSE)=0,"PRODUCTO SIN STOCK/UBICACIÓN",VLOOKUP(SALIDA[[#This Row],[CODIGO]],STOCKSANLUIS[],6,FALSE))</f>
        <v>PRODUCTO SIN STOCK/UBICACIÓN</v>
      </c>
      <c r="F3762" t="e">
        <f>SALIDA[[#This Row],[CANTIDAD]]/SALIDA[[#This Row],[UND MEDIDA]]</f>
        <v>#VALUE!</v>
      </c>
      <c r="G3762" t="str">
        <f>VLOOKUP(SALIDA[[#This Row],[CODIGO]],FAMILIAS[],4,FALSE)</f>
        <v>EVERFROST</v>
      </c>
      <c r="H3762" s="10" t="str">
        <f>IF(VLOOKUP(SALIDA[[#This Row],[CODIGO]],STOCKSANLUIS[],7,FALSE)=0,"PRODUCTO SIN STOCK/UBICACIÓN",VLOOKUP(SALIDA[[#This Row],[CODIGO]],STOCKSANLUIS[],7,FALSE))</f>
        <v>C</v>
      </c>
      <c r="I3762" s="10"/>
      <c r="J3762" t="str">
        <f>SALIDA[[#This Row],[CODIGO]]&amp;"       "&amp;SALIDA[[#This Row],[FAMILIA]]</f>
        <v>03669       EVERFROST</v>
      </c>
      <c r="K3762">
        <f>VLOOKUP(SALIDA[[#This Row],[CODIGO]],STOCK_STARSOFT[],5,FALSE)</f>
        <v>1.9654700000000001</v>
      </c>
      <c r="L3762">
        <f>SALIDA[[#This Row],[CANTIDAD]]*SALIDA[[#This Row],[PRECIO UND]]</f>
        <v>23.585640000000001</v>
      </c>
    </row>
    <row r="3763" spans="1:12" x14ac:dyDescent="0.25">
      <c r="A3763" s="6" t="s">
        <v>3719</v>
      </c>
      <c r="B3763" s="100" t="str">
        <f>VLOOKUP(SALIDA[[#This Row],[CODIGO]],STOCKSANLUIS[],2,FALSE)</f>
        <v>MOTOVENTILADOR AXIAL EBM S4E450 - 450MM - 220V MONOFÁSICO - 4 POLOS, CON REJILLA - FLUJO V   </v>
      </c>
      <c r="C3763" s="153">
        <v>46130</v>
      </c>
      <c r="D3763">
        <v>1</v>
      </c>
      <c r="E3763">
        <f>IF(VLOOKUP(SALIDA[[#This Row],[CODIGO]],STOCKSANLUIS[],6,FALSE)=0,"PRODUCTO SIN STOCK/UBICACIÓN",VLOOKUP(SALIDA[[#This Row],[CODIGO]],STOCKSANLUIS[],6,FALSE))</f>
        <v>1</v>
      </c>
      <c r="F3763">
        <f>SALIDA[[#This Row],[CANTIDAD]]/SALIDA[[#This Row],[UND MEDIDA]]</f>
        <v>1</v>
      </c>
      <c r="G3763" t="str">
        <f>VLOOKUP(SALIDA[[#This Row],[CODIGO]],FAMILIAS[],4,FALSE)</f>
        <v>EBM</v>
      </c>
      <c r="H3763" s="10" t="str">
        <f>IF(VLOOKUP(SALIDA[[#This Row],[CODIGO]],STOCKSANLUIS[],7,FALSE)=0,"PRODUCTO SIN STOCK/UBICACIÓN",VLOOKUP(SALIDA[[#This Row],[CODIGO]],STOCKSANLUIS[],7,FALSE))</f>
        <v>C</v>
      </c>
      <c r="I3763" s="10"/>
      <c r="J3763" t="str">
        <f>SALIDA[[#This Row],[CODIGO]]&amp;"       "&amp;SALIDA[[#This Row],[FAMILIA]]</f>
        <v>03104       EBM</v>
      </c>
      <c r="K3763">
        <f>VLOOKUP(SALIDA[[#This Row],[CODIGO]],STOCK_STARSOFT[],5,FALSE)</f>
        <v>154.94905600000001</v>
      </c>
      <c r="L3763">
        <f>SALIDA[[#This Row],[CANTIDAD]]*SALIDA[[#This Row],[PRECIO UND]]</f>
        <v>154.94905600000001</v>
      </c>
    </row>
    <row r="3764" spans="1:12" x14ac:dyDescent="0.25">
      <c r="A3764" s="6" t="s">
        <v>3792</v>
      </c>
      <c r="B3764" s="100" t="str">
        <f>VLOOKUP(SALIDA[[#This Row],[CODIGO]],STOCKSANLUIS[],2,FALSE)</f>
        <v>MOTOVENTILADOR MAER FAN YDWF74L34P4-422N-350S (220V, 60HZ, 4 POLES, 1PH, CL.F, SUCTION)</v>
      </c>
      <c r="C3764" s="153">
        <v>46130</v>
      </c>
      <c r="D3764">
        <v>2</v>
      </c>
      <c r="E3764">
        <f>IF(VLOOKUP(SALIDA[[#This Row],[CODIGO]],STOCKSANLUIS[],6,FALSE)=0,"PRODUCTO SIN STOCK/UBICACIÓN",VLOOKUP(SALIDA[[#This Row],[CODIGO]],STOCKSANLUIS[],6,FALSE))</f>
        <v>1</v>
      </c>
      <c r="F3764">
        <f>SALIDA[[#This Row],[CANTIDAD]]/SALIDA[[#This Row],[UND MEDIDA]]</f>
        <v>2</v>
      </c>
      <c r="G3764" t="str">
        <f>VLOOKUP(SALIDA[[#This Row],[CODIGO]],FAMILIAS[],4,FALSE)</f>
        <v>MAER FAN</v>
      </c>
      <c r="H3764" s="10" t="str">
        <f>IF(VLOOKUP(SALIDA[[#This Row],[CODIGO]],STOCKSANLUIS[],7,FALSE)=0,"PRODUCTO SIN STOCK/UBICACIÓN",VLOOKUP(SALIDA[[#This Row],[CODIGO]],STOCKSANLUIS[],7,FALSE))</f>
        <v>C</v>
      </c>
      <c r="I3764" s="10"/>
      <c r="J3764" t="str">
        <f>SALIDA[[#This Row],[CODIGO]]&amp;"       "&amp;SALIDA[[#This Row],[FAMILIA]]</f>
        <v>03236       MAER FAN</v>
      </c>
      <c r="K3764">
        <f>VLOOKUP(SALIDA[[#This Row],[CODIGO]],STOCK_STARSOFT[],5,FALSE)</f>
        <v>28.924689999999998</v>
      </c>
      <c r="L3764">
        <f>SALIDA[[#This Row],[CANTIDAD]]*SALIDA[[#This Row],[PRECIO UND]]</f>
        <v>57.849379999999996</v>
      </c>
    </row>
    <row r="3765" spans="1:12" x14ac:dyDescent="0.25">
      <c r="A3765" s="6" t="s">
        <v>2020</v>
      </c>
      <c r="B3765" s="100" t="str">
        <f>VLOOKUP(SALIDA[[#This Row],[CODIGO]],STOCKSANLUIS[],2,FALSE)</f>
        <v>CONTROLADOR DE TEMPERATURA Y HUMEDAD DIGITAL MT-530EW SUPER (10-85%HR) - VER.06 - 115/220 VAC - FULL GAUGE - WHITE</v>
      </c>
      <c r="C3765" s="153">
        <v>46130</v>
      </c>
      <c r="D3765">
        <v>1</v>
      </c>
      <c r="E3765">
        <f>IF(VLOOKUP(SALIDA[[#This Row],[CODIGO]],STOCKSANLUIS[],6,FALSE)=0,"PRODUCTO SIN STOCK/UBICACIÓN",VLOOKUP(SALIDA[[#This Row],[CODIGO]],STOCKSANLUIS[],6,FALSE))</f>
        <v>1</v>
      </c>
      <c r="F3765">
        <f>SALIDA[[#This Row],[CANTIDAD]]/SALIDA[[#This Row],[UND MEDIDA]]</f>
        <v>1</v>
      </c>
      <c r="G3765" t="str">
        <f>VLOOKUP(SALIDA[[#This Row],[CODIGO]],FAMILIAS[],4,FALSE)</f>
        <v>FULL GAUGE</v>
      </c>
      <c r="H3765" s="10" t="str">
        <f>IF(VLOOKUP(SALIDA[[#This Row],[CODIGO]],STOCKSANLUIS[],7,FALSE)=0,"PRODUCTO SIN STOCK/UBICACIÓN",VLOOKUP(SALIDA[[#This Row],[CODIGO]],STOCKSANLUIS[],7,FALSE))</f>
        <v>A</v>
      </c>
      <c r="I3765" s="10"/>
      <c r="J3765" t="str">
        <f>SALIDA[[#This Row],[CODIGO]]&amp;"       "&amp;SALIDA[[#This Row],[FAMILIA]]</f>
        <v>01784       FULL GAUGE</v>
      </c>
      <c r="K3765">
        <f>VLOOKUP(SALIDA[[#This Row],[CODIGO]],STOCK_STARSOFT[],5,FALSE)</f>
        <v>45.731242000000002</v>
      </c>
      <c r="L3765">
        <f>SALIDA[[#This Row],[CANTIDAD]]*SALIDA[[#This Row],[PRECIO UND]]</f>
        <v>45.731242000000002</v>
      </c>
    </row>
    <row r="3766" spans="1:12" x14ac:dyDescent="0.25">
      <c r="A3766" s="6" t="s">
        <v>3856</v>
      </c>
      <c r="B3766" s="100" t="str">
        <f>VLOOKUP(SALIDA[[#This Row],[CODIGO]],STOCKSANLUIS[],2,FALSE)</f>
        <v>CORTINA DE AIRE DE 90 CM (36") - 220V/1PH/60HZ - STAR COLD - FM-1209Z/Y-MC</v>
      </c>
      <c r="C3766" s="153">
        <v>46130</v>
      </c>
      <c r="D3766">
        <v>1</v>
      </c>
      <c r="E3766">
        <f>IF(VLOOKUP(SALIDA[[#This Row],[CODIGO]],STOCKSANLUIS[],6,FALSE)=0,"PRODUCTO SIN STOCK/UBICACIÓN",VLOOKUP(SALIDA[[#This Row],[CODIGO]],STOCKSANLUIS[],6,FALSE))</f>
        <v>1</v>
      </c>
      <c r="F3766">
        <f>SALIDA[[#This Row],[CANTIDAD]]/SALIDA[[#This Row],[UND MEDIDA]]</f>
        <v>1</v>
      </c>
      <c r="G3766" t="str">
        <f>VLOOKUP(SALIDA[[#This Row],[CODIGO]],FAMILIAS[],4,FALSE)</f>
        <v>STAR COLD</v>
      </c>
      <c r="H3766" s="10" t="str">
        <f>IF(VLOOKUP(SALIDA[[#This Row],[CODIGO]],STOCKSANLUIS[],7,FALSE)=0,"PRODUCTO SIN STOCK/UBICACIÓN",VLOOKUP(SALIDA[[#This Row],[CODIGO]],STOCKSANLUIS[],7,FALSE))</f>
        <v>A</v>
      </c>
      <c r="I3766" s="10"/>
      <c r="J3766" t="str">
        <f>SALIDA[[#This Row],[CODIGO]]&amp;"       "&amp;SALIDA[[#This Row],[FAMILIA]]</f>
        <v>03287       STAR COLD</v>
      </c>
      <c r="K3766">
        <f>VLOOKUP(SALIDA[[#This Row],[CODIGO]],STOCK_STARSOFT[],5,FALSE)</f>
        <v>36.823205000000002</v>
      </c>
      <c r="L3766">
        <f>SALIDA[[#This Row],[CANTIDAD]]*SALIDA[[#This Row],[PRECIO UND]]</f>
        <v>36.823205000000002</v>
      </c>
    </row>
    <row r="3767" spans="1:12" x14ac:dyDescent="0.25">
      <c r="A3767" s="6" t="s">
        <v>3880</v>
      </c>
      <c r="B3767" s="100" t="str">
        <f>VLOOKUP(SALIDA[[#This Row],[CODIGO]],STOCKSANLUIS[],2,FALSE)</f>
        <v>GAS REFRIGERANTE R134A  X 340 GR - (TAPA CON VALVULA) - ICELOONG</v>
      </c>
      <c r="C3767" s="153">
        <v>46132</v>
      </c>
      <c r="D3767">
        <v>30</v>
      </c>
      <c r="E3767">
        <f>IF(VLOOKUP(SALIDA[[#This Row],[CODIGO]],STOCKSANLUIS[],6,FALSE)=0,"PRODUCTO SIN STOCK/UBICACIÓN",VLOOKUP(SALIDA[[#This Row],[CODIGO]],STOCKSANLUIS[],6,FALSE))</f>
        <v>1</v>
      </c>
      <c r="F3767">
        <f>SALIDA[[#This Row],[CANTIDAD]]/SALIDA[[#This Row],[UND MEDIDA]]</f>
        <v>30</v>
      </c>
      <c r="G3767" t="str">
        <f>VLOOKUP(SALIDA[[#This Row],[CODIGO]],FAMILIAS[],4,FALSE)</f>
        <v>ZHEJIANG YONGHE</v>
      </c>
      <c r="H3767" s="10" t="str">
        <f>IF(VLOOKUP(SALIDA[[#This Row],[CODIGO]],STOCKSANLUIS[],7,FALSE)=0,"PRODUCTO SIN STOCK/UBICACIÓN",VLOOKUP(SALIDA[[#This Row],[CODIGO]],STOCKSANLUIS[],7,FALSE))</f>
        <v>B</v>
      </c>
      <c r="I3767" s="10"/>
      <c r="J3767" t="str">
        <f>SALIDA[[#This Row],[CODIGO]]&amp;"       "&amp;SALIDA[[#This Row],[FAMILIA]]</f>
        <v>03343       ZHEJIANG YONGHE</v>
      </c>
      <c r="K3767">
        <f>VLOOKUP(SALIDA[[#This Row],[CODIGO]],STOCK_STARSOFT[],5,FALSE)</f>
        <v>3.1289889999999998</v>
      </c>
      <c r="L3767">
        <f>SALIDA[[#This Row],[CANTIDAD]]*SALIDA[[#This Row],[PRECIO UND]]</f>
        <v>93.869669999999999</v>
      </c>
    </row>
    <row r="3768" spans="1:12" x14ac:dyDescent="0.25">
      <c r="A3768" s="6" t="s">
        <v>22801</v>
      </c>
      <c r="B3768" s="100" t="str">
        <f>VLOOKUP(SALIDA[[#This Row],[CODIGO]],STOCKSANLUIS[],2,FALSE)</f>
        <v>ANTORCHA DUAL PARA GAS MAPP - JH-1D1 - EVERFROST</v>
      </c>
      <c r="C3768" s="153">
        <v>46132</v>
      </c>
      <c r="D3768">
        <v>50</v>
      </c>
      <c r="E3768" t="str">
        <f>IF(VLOOKUP(SALIDA[[#This Row],[CODIGO]],STOCKSANLUIS[],6,FALSE)=0,"PRODUCTO SIN STOCK/UBICACIÓN",VLOOKUP(SALIDA[[#This Row],[CODIGO]],STOCKSANLUIS[],6,FALSE))</f>
        <v>PRODUCTO SIN STOCK/UBICACIÓN</v>
      </c>
      <c r="F3768" t="e">
        <f>SALIDA[[#This Row],[CANTIDAD]]/SALIDA[[#This Row],[UND MEDIDA]]</f>
        <v>#VALUE!</v>
      </c>
      <c r="G3768" t="str">
        <f>VLOOKUP(SALIDA[[#This Row],[CODIGO]],FAMILIAS[],4,FALSE)</f>
        <v>EVERFROST</v>
      </c>
      <c r="H3768" s="10" t="str">
        <f>IF(VLOOKUP(SALIDA[[#This Row],[CODIGO]],STOCKSANLUIS[],7,FALSE)=0,"PRODUCTO SIN STOCK/UBICACIÓN",VLOOKUP(SALIDA[[#This Row],[CODIGO]],STOCKSANLUIS[],7,FALSE))</f>
        <v>A</v>
      </c>
      <c r="I3768" s="10" t="s">
        <v>19536</v>
      </c>
      <c r="J3768" t="str">
        <f>SALIDA[[#This Row],[CODIGO]]&amp;"       "&amp;SALIDA[[#This Row],[FAMILIA]]</f>
        <v>03849       EVERFROST</v>
      </c>
      <c r="K3768">
        <f>VLOOKUP(SALIDA[[#This Row],[CODIGO]],STOCK_STARSOFT[],5,FALSE)</f>
        <v>11.438639999999999</v>
      </c>
      <c r="L3768">
        <f>SALIDA[[#This Row],[CANTIDAD]]*SALIDA[[#This Row],[PRECIO UND]]</f>
        <v>571.93200000000002</v>
      </c>
    </row>
    <row r="3769" spans="1:12" x14ac:dyDescent="0.25">
      <c r="A3769" s="6" t="s">
        <v>1251</v>
      </c>
      <c r="B3769" s="100" t="str">
        <f>VLOOKUP(SALIDA[[#This Row],[CODIGO]],STOCKSANLUIS[],2,FALSE)</f>
        <v>LAMAS DE PVC ALECO 8X0.08X300  (20 CM X 2MMX 91.44M) STANDARD SMOOTH -170008</v>
      </c>
      <c r="C3769" s="153">
        <v>46132</v>
      </c>
      <c r="D3769">
        <v>91.44</v>
      </c>
      <c r="E3769">
        <f>IF(VLOOKUP(SALIDA[[#This Row],[CODIGO]],STOCKSANLUIS[],6,FALSE)=0,"PRODUCTO SIN STOCK/UBICACIÓN",VLOOKUP(SALIDA[[#This Row],[CODIGO]],STOCKSANLUIS[],6,FALSE))</f>
        <v>91.44</v>
      </c>
      <c r="F3769">
        <f>SALIDA[[#This Row],[CANTIDAD]]/SALIDA[[#This Row],[UND MEDIDA]]</f>
        <v>1</v>
      </c>
      <c r="G3769" t="str">
        <f>VLOOKUP(SALIDA[[#This Row],[CODIGO]],FAMILIAS[],4,FALSE)</f>
        <v>ES ROBBINS</v>
      </c>
      <c r="H3769" s="10" t="str">
        <f>IF(VLOOKUP(SALIDA[[#This Row],[CODIGO]],STOCKSANLUIS[],7,FALSE)=0,"PRODUCTO SIN STOCK/UBICACIÓN",VLOOKUP(SALIDA[[#This Row],[CODIGO]],STOCKSANLUIS[],7,FALSE))</f>
        <v>B/C</v>
      </c>
      <c r="I3769" s="10"/>
      <c r="J3769" t="str">
        <f>SALIDA[[#This Row],[CODIGO]]&amp;"       "&amp;SALIDA[[#This Row],[FAMILIA]]</f>
        <v>01331       ES ROBBINS</v>
      </c>
      <c r="K3769">
        <f>VLOOKUP(SALIDA[[#This Row],[CODIGO]],STOCK_STARSOFT[],5,FALSE)</f>
        <v>1.922936</v>
      </c>
      <c r="L3769">
        <f>SALIDA[[#This Row],[CANTIDAD]]*SALIDA[[#This Row],[PRECIO UND]]</f>
        <v>175.83326783999999</v>
      </c>
    </row>
    <row r="3770" spans="1:12" x14ac:dyDescent="0.25">
      <c r="A3770" s="6" t="s">
        <v>2268</v>
      </c>
      <c r="B3770" s="100" t="str">
        <f>VLOOKUP(SALIDA[[#This Row],[CODIGO]],STOCKSANLUIS[],2,FALSE)</f>
        <v>CIERRE PESADO I-1006 FI0 3795 P/PUERTA APERTURA IZQUIERDA - CAFF</v>
      </c>
      <c r="C3770" s="153">
        <v>46132</v>
      </c>
      <c r="D3770">
        <v>1</v>
      </c>
      <c r="E3770">
        <f>IF(VLOOKUP(SALIDA[[#This Row],[CODIGO]],STOCKSANLUIS[],6,FALSE)=0,"PRODUCTO SIN STOCK/UBICACIÓN",VLOOKUP(SALIDA[[#This Row],[CODIGO]],STOCKSANLUIS[],6,FALSE))</f>
        <v>1</v>
      </c>
      <c r="F3770">
        <f>SALIDA[[#This Row],[CANTIDAD]]/SALIDA[[#This Row],[UND MEDIDA]]</f>
        <v>1</v>
      </c>
      <c r="G3770" t="str">
        <f>VLOOKUP(SALIDA[[#This Row],[CODIGO]],FAMILIAS[],4,FALSE)</f>
        <v>CAFF</v>
      </c>
      <c r="H3770" s="10" t="str">
        <f>IF(VLOOKUP(SALIDA[[#This Row],[CODIGO]],STOCKSANLUIS[],7,FALSE)=0,"PRODUCTO SIN STOCK/UBICACIÓN",VLOOKUP(SALIDA[[#This Row],[CODIGO]],STOCKSANLUIS[],7,FALSE))</f>
        <v>A</v>
      </c>
      <c r="I3770" s="10"/>
      <c r="J3770" t="str">
        <f>SALIDA[[#This Row],[CODIGO]]&amp;"       "&amp;SALIDA[[#This Row],[FAMILIA]]</f>
        <v>01919       CAFF</v>
      </c>
      <c r="K3770">
        <f>VLOOKUP(SALIDA[[#This Row],[CODIGO]],STOCK_STARSOFT[],5,FALSE)</f>
        <v>69.587129000000004</v>
      </c>
      <c r="L3770">
        <f>SALIDA[[#This Row],[CANTIDAD]]*SALIDA[[#This Row],[PRECIO UND]]</f>
        <v>69.587129000000004</v>
      </c>
    </row>
    <row r="3771" spans="1:12" x14ac:dyDescent="0.25">
      <c r="A3771" s="6" t="s">
        <v>3293</v>
      </c>
      <c r="B3771" s="100" t="str">
        <f>VLOOKUP(SALIDA[[#This Row],[CODIGO]],STOCKSANLUIS[],2,FALSE)</f>
        <v>VALVULA PARA AGUA HELADA FAN &amp; COIL 2 VIAS 3/4" DIAMETRO  CON ACTUADOR  220V JOHNSON CONTROLS - VLC2200GC-C</v>
      </c>
      <c r="C3771" s="153">
        <v>46132</v>
      </c>
      <c r="D3771">
        <v>1</v>
      </c>
      <c r="E3771">
        <f>IF(VLOOKUP(SALIDA[[#This Row],[CODIGO]],STOCKSANLUIS[],6,FALSE)=0,"PRODUCTO SIN STOCK/UBICACIÓN",VLOOKUP(SALIDA[[#This Row],[CODIGO]],STOCKSANLUIS[],6,FALSE))</f>
        <v>1</v>
      </c>
      <c r="F3771">
        <f>SALIDA[[#This Row],[CANTIDAD]]/SALIDA[[#This Row],[UND MEDIDA]]</f>
        <v>1</v>
      </c>
      <c r="G3771" t="str">
        <f>VLOOKUP(SALIDA[[#This Row],[CODIGO]],FAMILIAS[],4,FALSE)</f>
        <v>JOHNSON CONTROLS</v>
      </c>
      <c r="H3771" s="10" t="str">
        <f>IF(VLOOKUP(SALIDA[[#This Row],[CODIGO]],STOCKSANLUIS[],7,FALSE)=0,"PRODUCTO SIN STOCK/UBICACIÓN",VLOOKUP(SALIDA[[#This Row],[CODIGO]],STOCKSANLUIS[],7,FALSE))</f>
        <v>A</v>
      </c>
      <c r="I3771" s="10"/>
      <c r="J3771" t="str">
        <f>SALIDA[[#This Row],[CODIGO]]&amp;"       "&amp;SALIDA[[#This Row],[FAMILIA]]</f>
        <v>02714       JOHNSON CONTROLS</v>
      </c>
      <c r="K3771">
        <f>VLOOKUP(SALIDA[[#This Row],[CODIGO]],STOCK_STARSOFT[],5,FALSE)</f>
        <v>13.849964</v>
      </c>
      <c r="L3771">
        <f>SALIDA[[#This Row],[CANTIDAD]]*SALIDA[[#This Row],[PRECIO UND]]</f>
        <v>13.849964</v>
      </c>
    </row>
    <row r="3772" spans="1:12" x14ac:dyDescent="0.25">
      <c r="A3772" s="6" t="s">
        <v>683</v>
      </c>
      <c r="B3772" s="100" t="str">
        <f>VLOOKUP(SALIDA[[#This Row],[CODIGO]],STOCKSANLUIS[],2,FALSE)</f>
        <v>CAJA SOBREPONER CON 2 LLAVES GB-01C - FULL GAUGE</v>
      </c>
      <c r="C3772" s="153">
        <v>46132</v>
      </c>
      <c r="D3772">
        <v>1</v>
      </c>
      <c r="E3772">
        <f>IF(VLOOKUP(SALIDA[[#This Row],[CODIGO]],STOCKSANLUIS[],6,FALSE)=0,"PRODUCTO SIN STOCK/UBICACIÓN",VLOOKUP(SALIDA[[#This Row],[CODIGO]],STOCKSANLUIS[],6,FALSE))</f>
        <v>1</v>
      </c>
      <c r="F3772">
        <f>SALIDA[[#This Row],[CANTIDAD]]/SALIDA[[#This Row],[UND MEDIDA]]</f>
        <v>1</v>
      </c>
      <c r="G3772" t="str">
        <f>VLOOKUP(SALIDA[[#This Row],[CODIGO]],FAMILIAS[],4,FALSE)</f>
        <v>FULL GAUGE</v>
      </c>
      <c r="H3772" s="10" t="str">
        <f>IF(VLOOKUP(SALIDA[[#This Row],[CODIGO]],STOCKSANLUIS[],7,FALSE)=0,"PRODUCTO SIN STOCK/UBICACIÓN",VLOOKUP(SALIDA[[#This Row],[CODIGO]],STOCKSANLUIS[],7,FALSE))</f>
        <v>C</v>
      </c>
      <c r="I3772" s="10"/>
      <c r="J3772" t="str">
        <f>SALIDA[[#This Row],[CODIGO]]&amp;"       "&amp;SALIDA[[#This Row],[FAMILIA]]</f>
        <v>00761       FULL GAUGE</v>
      </c>
      <c r="K3772">
        <f>VLOOKUP(SALIDA[[#This Row],[CODIGO]],STOCK_STARSOFT[],5,FALSE)</f>
        <v>12.362753</v>
      </c>
      <c r="L3772">
        <f>SALIDA[[#This Row],[CANTIDAD]]*SALIDA[[#This Row],[PRECIO UND]]</f>
        <v>12.362753</v>
      </c>
    </row>
    <row r="3773" spans="1:12" x14ac:dyDescent="0.25">
      <c r="A3773" s="6" t="s">
        <v>33</v>
      </c>
      <c r="B3773" s="100" t="str">
        <f>VLOOKUP(SALIDA[[#This Row],[CODIGO]],STOCKSANLUIS[],2,FALSE)</f>
        <v>CONTROLADOR DE TEMPERATURA DIGITAL MT-512E 2HP - VER.13 - 115/220 VAC - FULL GAUGE</v>
      </c>
      <c r="C3773" s="153">
        <v>46132</v>
      </c>
      <c r="D3773">
        <v>1</v>
      </c>
      <c r="E3773">
        <f>IF(VLOOKUP(SALIDA[[#This Row],[CODIGO]],STOCKSANLUIS[],6,FALSE)=0,"PRODUCTO SIN STOCK/UBICACIÓN",VLOOKUP(SALIDA[[#This Row],[CODIGO]],STOCKSANLUIS[],6,FALSE))</f>
        <v>1</v>
      </c>
      <c r="F3773">
        <f>SALIDA[[#This Row],[CANTIDAD]]/SALIDA[[#This Row],[UND MEDIDA]]</f>
        <v>1</v>
      </c>
      <c r="G3773" t="str">
        <f>VLOOKUP(SALIDA[[#This Row],[CODIGO]],FAMILIAS[],4,FALSE)</f>
        <v>FULL GAUGE</v>
      </c>
      <c r="H3773" s="10" t="str">
        <f>IF(VLOOKUP(SALIDA[[#This Row],[CODIGO]],STOCKSANLUIS[],7,FALSE)=0,"PRODUCTO SIN STOCK/UBICACIÓN",VLOOKUP(SALIDA[[#This Row],[CODIGO]],STOCKSANLUIS[],7,FALSE))</f>
        <v>C</v>
      </c>
      <c r="I3773" s="10"/>
      <c r="J3773" t="str">
        <f>SALIDA[[#This Row],[CODIGO]]&amp;"       "&amp;SALIDA[[#This Row],[FAMILIA]]</f>
        <v>00016       FULL GAUGE</v>
      </c>
      <c r="K3773">
        <f>VLOOKUP(SALIDA[[#This Row],[CODIGO]],STOCK_STARSOFT[],5,FALSE)</f>
        <v>13.318346</v>
      </c>
      <c r="L3773">
        <f>SALIDA[[#This Row],[CANTIDAD]]*SALIDA[[#This Row],[PRECIO UND]]</f>
        <v>13.318346</v>
      </c>
    </row>
    <row r="3774" spans="1:12" x14ac:dyDescent="0.25">
      <c r="A3774" s="6" t="s">
        <v>77</v>
      </c>
      <c r="B3774" s="100" t="str">
        <f>VLOOKUP(SALIDA[[#This Row],[CODIGO]],STOCKSANLUIS[],2,FALSE)</f>
        <v>CONTROLADOR DE TEMPERATURA DIGITAL TC-900EW LOG - VER.04 - 115/220 VAC - FULL GAUGE - WHITE</v>
      </c>
      <c r="C3774" s="153">
        <v>46132</v>
      </c>
      <c r="D3774">
        <v>3</v>
      </c>
      <c r="E3774">
        <f>IF(VLOOKUP(SALIDA[[#This Row],[CODIGO]],STOCKSANLUIS[],6,FALSE)=0,"PRODUCTO SIN STOCK/UBICACIÓN",VLOOKUP(SALIDA[[#This Row],[CODIGO]],STOCKSANLUIS[],6,FALSE))</f>
        <v>1</v>
      </c>
      <c r="F3774">
        <f>SALIDA[[#This Row],[CANTIDAD]]/SALIDA[[#This Row],[UND MEDIDA]]</f>
        <v>3</v>
      </c>
      <c r="G3774" t="str">
        <f>VLOOKUP(SALIDA[[#This Row],[CODIGO]],FAMILIAS[],4,FALSE)</f>
        <v>FULL GAUGE</v>
      </c>
      <c r="H3774" s="10" t="str">
        <f>IF(VLOOKUP(SALIDA[[#This Row],[CODIGO]],STOCKSANLUIS[],7,FALSE)=0,"PRODUCTO SIN STOCK/UBICACIÓN",VLOOKUP(SALIDA[[#This Row],[CODIGO]],STOCKSANLUIS[],7,FALSE))</f>
        <v>C</v>
      </c>
      <c r="I3774" s="10"/>
      <c r="J3774" t="str">
        <f>SALIDA[[#This Row],[CODIGO]]&amp;"       "&amp;SALIDA[[#This Row],[FAMILIA]]</f>
        <v>00041       FULL GAUGE</v>
      </c>
      <c r="K3774">
        <f>VLOOKUP(SALIDA[[#This Row],[CODIGO]],STOCK_STARSOFT[],5,FALSE)</f>
        <v>34.414344</v>
      </c>
      <c r="L3774">
        <f>SALIDA[[#This Row],[CANTIDAD]]*SALIDA[[#This Row],[PRECIO UND]]</f>
        <v>103.243032</v>
      </c>
    </row>
    <row r="3775" spans="1:12" x14ac:dyDescent="0.25">
      <c r="A3775" s="6" t="s">
        <v>29</v>
      </c>
      <c r="B3775" s="100" t="str">
        <f>VLOOKUP(SALIDA[[#This Row],[CODIGO]],STOCKSANLUIS[],2,FALSE)</f>
        <v>CONTROLADOR DE TEMPERATURA DIGITAL MT-512E LOG - VER.10 - 115/220 VAC - FULL GAUGE - WHITE</v>
      </c>
      <c r="C3775" s="153">
        <v>46132</v>
      </c>
      <c r="D3775">
        <v>1</v>
      </c>
      <c r="E3775">
        <f>IF(VLOOKUP(SALIDA[[#This Row],[CODIGO]],STOCKSANLUIS[],6,FALSE)=0,"PRODUCTO SIN STOCK/UBICACIÓN",VLOOKUP(SALIDA[[#This Row],[CODIGO]],STOCKSANLUIS[],6,FALSE))</f>
        <v>1</v>
      </c>
      <c r="F3775">
        <f>SALIDA[[#This Row],[CANTIDAD]]/SALIDA[[#This Row],[UND MEDIDA]]</f>
        <v>1</v>
      </c>
      <c r="G3775" t="str">
        <f>VLOOKUP(SALIDA[[#This Row],[CODIGO]],FAMILIAS[],4,FALSE)</f>
        <v>FULL GAUGE</v>
      </c>
      <c r="H3775" s="10" t="str">
        <f>IF(VLOOKUP(SALIDA[[#This Row],[CODIGO]],STOCKSANLUIS[],7,FALSE)=0,"PRODUCTO SIN STOCK/UBICACIÓN",VLOOKUP(SALIDA[[#This Row],[CODIGO]],STOCKSANLUIS[],7,FALSE))</f>
        <v>C</v>
      </c>
      <c r="I3775" s="10"/>
      <c r="J3775" t="str">
        <f>SALIDA[[#This Row],[CODIGO]]&amp;"       "&amp;SALIDA[[#This Row],[FAMILIA]]</f>
        <v>00014       FULL GAUGE</v>
      </c>
      <c r="K3775">
        <f>VLOOKUP(SALIDA[[#This Row],[CODIGO]],STOCK_STARSOFT[],5,FALSE)</f>
        <v>29.308693999999999</v>
      </c>
      <c r="L3775">
        <f>SALIDA[[#This Row],[CANTIDAD]]*SALIDA[[#This Row],[PRECIO UND]]</f>
        <v>29.308693999999999</v>
      </c>
    </row>
    <row r="3776" spans="1:12" x14ac:dyDescent="0.25">
      <c r="A3776" s="6" t="s">
        <v>191</v>
      </c>
      <c r="B3776" s="100" t="str">
        <f>VLOOKUP(SALIDA[[#This Row],[CODIGO]],STOCKSANLUIS[],2,FALSE)</f>
        <v>PRESOSTATO DE BAJA DANFOSS KP 1 - R/AUTOMATICO - 060-110166 / 060-110191</v>
      </c>
      <c r="C3776" s="153">
        <v>46132</v>
      </c>
      <c r="D3776">
        <v>1</v>
      </c>
      <c r="E3776">
        <f>IF(VLOOKUP(SALIDA[[#This Row],[CODIGO]],STOCKSANLUIS[],6,FALSE)=0,"PRODUCTO SIN STOCK/UBICACIÓN",VLOOKUP(SALIDA[[#This Row],[CODIGO]],STOCKSANLUIS[],6,FALSE))</f>
        <v>1</v>
      </c>
      <c r="F3776">
        <f>SALIDA[[#This Row],[CANTIDAD]]/SALIDA[[#This Row],[UND MEDIDA]]</f>
        <v>1</v>
      </c>
      <c r="G3776" t="str">
        <f>VLOOKUP(SALIDA[[#This Row],[CODIGO]],FAMILIAS[],4,FALSE)</f>
        <v>DANFOSS</v>
      </c>
      <c r="H3776" s="10" t="str">
        <f>IF(VLOOKUP(SALIDA[[#This Row],[CODIGO]],STOCKSANLUIS[],7,FALSE)=0,"PRODUCTO SIN STOCK/UBICACIÓN",VLOOKUP(SALIDA[[#This Row],[CODIGO]],STOCKSANLUIS[],7,FALSE))</f>
        <v>A</v>
      </c>
      <c r="I3776" s="10"/>
      <c r="J3776" t="str">
        <f>SALIDA[[#This Row],[CODIGO]]&amp;"       "&amp;SALIDA[[#This Row],[FAMILIA]]</f>
        <v>00135       DANFOSS</v>
      </c>
      <c r="K3776">
        <f>VLOOKUP(SALIDA[[#This Row],[CODIGO]],STOCK_STARSOFT[],5,FALSE)</f>
        <v>20.454749</v>
      </c>
      <c r="L3776">
        <f>SALIDA[[#This Row],[CANTIDAD]]*SALIDA[[#This Row],[PRECIO UND]]</f>
        <v>20.454749</v>
      </c>
    </row>
    <row r="3777" spans="1:12" x14ac:dyDescent="0.25">
      <c r="A3777" s="6" t="s">
        <v>2641</v>
      </c>
      <c r="B3777" s="100" t="str">
        <f>VLOOKUP(SALIDA[[#This Row],[CODIGO]],STOCKSANLUIS[],2,FALSE)</f>
        <v>CONVERTIDOR TCP485 WIFI LOG - VER.02 - 100-220 VAC (12 VDC) - FULL GAUGE</v>
      </c>
      <c r="C3777" s="153">
        <v>46132</v>
      </c>
      <c r="D3777">
        <v>1</v>
      </c>
      <c r="E3777">
        <f>IF(VLOOKUP(SALIDA[[#This Row],[CODIGO]],STOCKSANLUIS[],6,FALSE)=0,"PRODUCTO SIN STOCK/UBICACIÓN",VLOOKUP(SALIDA[[#This Row],[CODIGO]],STOCKSANLUIS[],6,FALSE))</f>
        <v>1</v>
      </c>
      <c r="F3777">
        <f>SALIDA[[#This Row],[CANTIDAD]]/SALIDA[[#This Row],[UND MEDIDA]]</f>
        <v>1</v>
      </c>
      <c r="G3777" t="str">
        <f>VLOOKUP(SALIDA[[#This Row],[CODIGO]],FAMILIAS[],4,FALSE)</f>
        <v>FULL GAUGE</v>
      </c>
      <c r="H3777" s="10" t="str">
        <f>IF(VLOOKUP(SALIDA[[#This Row],[CODIGO]],STOCKSANLUIS[],7,FALSE)=0,"PRODUCTO SIN STOCK/UBICACIÓN",VLOOKUP(SALIDA[[#This Row],[CODIGO]],STOCKSANLUIS[],7,FALSE))</f>
        <v>A</v>
      </c>
      <c r="I3777" s="10"/>
      <c r="J3777" t="str">
        <f>SALIDA[[#This Row],[CODIGO]]&amp;"       "&amp;SALIDA[[#This Row],[FAMILIA]]</f>
        <v>02150       FULL GAUGE</v>
      </c>
      <c r="K3777">
        <f>VLOOKUP(SALIDA[[#This Row],[CODIGO]],STOCK_STARSOFT[],5,FALSE)</f>
        <v>101.240224</v>
      </c>
      <c r="L3777">
        <f>SALIDA[[#This Row],[CANTIDAD]]*SALIDA[[#This Row],[PRECIO UND]]</f>
        <v>101.240224</v>
      </c>
    </row>
    <row r="3778" spans="1:12" x14ac:dyDescent="0.25">
      <c r="A3778" s="6" t="s">
        <v>3345</v>
      </c>
      <c r="B3778" s="100" t="str">
        <f>VLOOKUP(SALIDA[[#This Row],[CODIGO]],STOCKSANLUIS[],2,FALSE)</f>
        <v>GAS REFRIGERANTE R407C -11.3KG ICELOONG</v>
      </c>
      <c r="C3778" s="153">
        <v>46132</v>
      </c>
      <c r="D3778">
        <v>8</v>
      </c>
      <c r="E3778">
        <f>IF(VLOOKUP(SALIDA[[#This Row],[CODIGO]],STOCKSANLUIS[],6,FALSE)=0,"PRODUCTO SIN STOCK/UBICACIÓN",VLOOKUP(SALIDA[[#This Row],[CODIGO]],STOCKSANLUIS[],6,FALSE))</f>
        <v>1</v>
      </c>
      <c r="F3778">
        <f>SALIDA[[#This Row],[CANTIDAD]]/SALIDA[[#This Row],[UND MEDIDA]]</f>
        <v>8</v>
      </c>
      <c r="G3778" t="str">
        <f>VLOOKUP(SALIDA[[#This Row],[CODIGO]],FAMILIAS[],4,FALSE)</f>
        <v>ZHEJIANG YONGHE</v>
      </c>
      <c r="H3778" s="10" t="str">
        <f>IF(VLOOKUP(SALIDA[[#This Row],[CODIGO]],STOCKSANLUIS[],7,FALSE)=0,"PRODUCTO SIN STOCK/UBICACIÓN",VLOOKUP(SALIDA[[#This Row],[CODIGO]],STOCKSANLUIS[],7,FALSE))</f>
        <v>B</v>
      </c>
      <c r="I3778" s="10"/>
      <c r="J3778" t="str">
        <f>SALIDA[[#This Row],[CODIGO]]&amp;"       "&amp;SALIDA[[#This Row],[FAMILIA]]</f>
        <v>02754       ZHEJIANG YONGHE</v>
      </c>
      <c r="K3778">
        <f>VLOOKUP(SALIDA[[#This Row],[CODIGO]],STOCK_STARSOFT[],5,FALSE)</f>
        <v>89.9</v>
      </c>
      <c r="L3778">
        <f>SALIDA[[#This Row],[CANTIDAD]]*SALIDA[[#This Row],[PRECIO UND]]</f>
        <v>719.2</v>
      </c>
    </row>
    <row r="3779" spans="1:12" x14ac:dyDescent="0.25">
      <c r="A3779" s="6" t="s">
        <v>3347</v>
      </c>
      <c r="B3779" s="100" t="str">
        <f>VLOOKUP(SALIDA[[#This Row],[CODIGO]],STOCKSANLUIS[],2,FALSE)</f>
        <v>GAS REFRIGERANTE R507 -11.3KG ICELOONG</v>
      </c>
      <c r="C3779" s="153">
        <v>46132</v>
      </c>
      <c r="D3779">
        <v>3</v>
      </c>
      <c r="E3779">
        <f>IF(VLOOKUP(SALIDA[[#This Row],[CODIGO]],STOCKSANLUIS[],6,FALSE)=0,"PRODUCTO SIN STOCK/UBICACIÓN",VLOOKUP(SALIDA[[#This Row],[CODIGO]],STOCKSANLUIS[],6,FALSE))</f>
        <v>1</v>
      </c>
      <c r="F3779">
        <f>SALIDA[[#This Row],[CANTIDAD]]/SALIDA[[#This Row],[UND MEDIDA]]</f>
        <v>3</v>
      </c>
      <c r="G3779" t="str">
        <f>VLOOKUP(SALIDA[[#This Row],[CODIGO]],FAMILIAS[],4,FALSE)</f>
        <v>ZHEJIANG YONGHE</v>
      </c>
      <c r="H3779" s="10" t="str">
        <f>IF(VLOOKUP(SALIDA[[#This Row],[CODIGO]],STOCKSANLUIS[],7,FALSE)=0,"PRODUCTO SIN STOCK/UBICACIÓN",VLOOKUP(SALIDA[[#This Row],[CODIGO]],STOCKSANLUIS[],7,FALSE))</f>
        <v>C</v>
      </c>
      <c r="I3779" s="10"/>
      <c r="J3779" t="str">
        <f>SALIDA[[#This Row],[CODIGO]]&amp;"       "&amp;SALIDA[[#This Row],[FAMILIA]]</f>
        <v>02755       ZHEJIANG YONGHE</v>
      </c>
      <c r="K3779">
        <f>VLOOKUP(SALIDA[[#This Row],[CODIGO]],STOCK_STARSOFT[],5,FALSE)</f>
        <v>55.968114</v>
      </c>
      <c r="L3779">
        <f>SALIDA[[#This Row],[CANTIDAD]]*SALIDA[[#This Row],[PRECIO UND]]</f>
        <v>167.90434199999999</v>
      </c>
    </row>
    <row r="3780" spans="1:12" x14ac:dyDescent="0.25">
      <c r="A3780" s="6" t="s">
        <v>2922</v>
      </c>
      <c r="B3780" s="100" t="str">
        <f>VLOOKUP(SALIDA[[#This Row],[CODIGO]],STOCKSANLUIS[],2,FALSE)</f>
        <v>CIERRE RÁPIDO G-5521 A CON LLAVE FI0 9911 - CAFF</v>
      </c>
      <c r="C3780" s="153">
        <v>46132</v>
      </c>
      <c r="D3780">
        <v>1</v>
      </c>
      <c r="E3780">
        <f>IF(VLOOKUP(SALIDA[[#This Row],[CODIGO]],STOCKSANLUIS[],6,FALSE)=0,"PRODUCTO SIN STOCK/UBICACIÓN",VLOOKUP(SALIDA[[#This Row],[CODIGO]],STOCKSANLUIS[],6,FALSE))</f>
        <v>1</v>
      </c>
      <c r="F3780">
        <f>SALIDA[[#This Row],[CANTIDAD]]/SALIDA[[#This Row],[UND MEDIDA]]</f>
        <v>1</v>
      </c>
      <c r="G3780" t="str">
        <f>VLOOKUP(SALIDA[[#This Row],[CODIGO]],FAMILIAS[],4,FALSE)</f>
        <v>CAFF</v>
      </c>
      <c r="H3780" s="10" t="str">
        <f>IF(VLOOKUP(SALIDA[[#This Row],[CODIGO]],STOCKSANLUIS[],7,FALSE)=0,"PRODUCTO SIN STOCK/UBICACIÓN",VLOOKUP(SALIDA[[#This Row],[CODIGO]],STOCKSANLUIS[],7,FALSE))</f>
        <v>A</v>
      </c>
      <c r="I3780" s="10"/>
      <c r="J3780" t="str">
        <f>SALIDA[[#This Row],[CODIGO]]&amp;"       "&amp;SALIDA[[#This Row],[FAMILIA]]</f>
        <v>02377       CAFF</v>
      </c>
      <c r="K3780">
        <f>VLOOKUP(SALIDA[[#This Row],[CODIGO]],STOCK_STARSOFT[],5,FALSE)</f>
        <v>54.235909999999997</v>
      </c>
      <c r="L3780">
        <f>SALIDA[[#This Row],[CANTIDAD]]*SALIDA[[#This Row],[PRECIO UND]]</f>
        <v>54.235909999999997</v>
      </c>
    </row>
    <row r="3781" spans="1:12" x14ac:dyDescent="0.25">
      <c r="A3781" s="6" t="s">
        <v>19300</v>
      </c>
      <c r="B3781" s="100" t="str">
        <f>VLOOKUP(SALIDA[[#This Row],[CODIGO]],STOCKSANLUIS[],2,FALSE)</f>
        <v>CINTA ADHESIVA FOAM QTF-230E - 1/8" X 2" X 32.8´ (3MM X 50MM X 10M) - EVERFROST - HIGH QUALITY</v>
      </c>
      <c r="C3781" s="153">
        <v>46132</v>
      </c>
      <c r="D3781">
        <v>10</v>
      </c>
      <c r="E3781">
        <f>IF(VLOOKUP(SALIDA[[#This Row],[CODIGO]],STOCKSANLUIS[],6,FALSE)=0,"PRODUCTO SIN STOCK/UBICACIÓN",VLOOKUP(SALIDA[[#This Row],[CODIGO]],STOCKSANLUIS[],6,FALSE))</f>
        <v>1</v>
      </c>
      <c r="F3781">
        <f>SALIDA[[#This Row],[CANTIDAD]]/SALIDA[[#This Row],[UND MEDIDA]]</f>
        <v>10</v>
      </c>
      <c r="G3781" t="str">
        <f>VLOOKUP(SALIDA[[#This Row],[CODIGO]],FAMILIAS[],4,FALSE)</f>
        <v>EVERFROST</v>
      </c>
      <c r="H3781" s="10" t="str">
        <f>IF(VLOOKUP(SALIDA[[#This Row],[CODIGO]],STOCKSANLUIS[],7,FALSE)=0,"PRODUCTO SIN STOCK/UBICACIÓN",VLOOKUP(SALIDA[[#This Row],[CODIGO]],STOCKSANLUIS[],7,FALSE))</f>
        <v>C</v>
      </c>
      <c r="I3781" s="10"/>
      <c r="J3781" t="str">
        <f>SALIDA[[#This Row],[CODIGO]]&amp;"       "&amp;SALIDA[[#This Row],[FAMILIA]]</f>
        <v>03490       EVERFROST</v>
      </c>
      <c r="K3781">
        <f>VLOOKUP(SALIDA[[#This Row],[CODIGO]],STOCK_STARSOFT[],5,FALSE)</f>
        <v>1.3047420000000001</v>
      </c>
      <c r="L3781">
        <f>SALIDA[[#This Row],[CANTIDAD]]*SALIDA[[#This Row],[PRECIO UND]]</f>
        <v>13.047420000000001</v>
      </c>
    </row>
    <row r="3782" spans="1:12" x14ac:dyDescent="0.25">
      <c r="A3782" s="6" t="s">
        <v>3709</v>
      </c>
      <c r="B3782" s="100" t="str">
        <f>VLOOKUP(SALIDA[[#This Row],[CODIGO]],STOCKSANLUIS[],2,FALSE)</f>
        <v>CONDENSADOR FN-33 - (NO INC. 02 VENT X 350MM) - 18.5 KW (DT15K)/12.33 KW(DT10K) - REF 3HP - TIANYICOOL</v>
      </c>
      <c r="C3782" s="153">
        <v>46132</v>
      </c>
      <c r="D3782">
        <v>1</v>
      </c>
      <c r="E3782">
        <f>IF(VLOOKUP(SALIDA[[#This Row],[CODIGO]],STOCKSANLUIS[],6,FALSE)=0,"PRODUCTO SIN STOCK/UBICACIÓN",VLOOKUP(SALIDA[[#This Row],[CODIGO]],STOCKSANLUIS[],6,FALSE))</f>
        <v>1</v>
      </c>
      <c r="F3782">
        <f>SALIDA[[#This Row],[CANTIDAD]]/SALIDA[[#This Row],[UND MEDIDA]]</f>
        <v>1</v>
      </c>
      <c r="G3782" t="str">
        <f>VLOOKUP(SALIDA[[#This Row],[CODIGO]],FAMILIAS[],4,FALSE)</f>
        <v>TIANYICOOL</v>
      </c>
      <c r="H3782" s="10" t="str">
        <f>IF(VLOOKUP(SALIDA[[#This Row],[CODIGO]],STOCKSANLUIS[],7,FALSE)=0,"PRODUCTO SIN STOCK/UBICACIÓN",VLOOKUP(SALIDA[[#This Row],[CODIGO]],STOCKSANLUIS[],7,FALSE))</f>
        <v>C</v>
      </c>
      <c r="I3782" s="10" t="s">
        <v>19536</v>
      </c>
      <c r="J3782" t="str">
        <f>SALIDA[[#This Row],[CODIGO]]&amp;"       "&amp;SALIDA[[#This Row],[FAMILIA]]</f>
        <v>03080       TIANYICOOL</v>
      </c>
      <c r="K3782">
        <f>VLOOKUP(SALIDA[[#This Row],[CODIGO]],STOCK_STARSOFT[],5,FALSE)</f>
        <v>165.211141</v>
      </c>
      <c r="L3782">
        <f>SALIDA[[#This Row],[CANTIDAD]]*SALIDA[[#This Row],[PRECIO UND]]</f>
        <v>165.211141</v>
      </c>
    </row>
    <row r="3783" spans="1:12" x14ac:dyDescent="0.25">
      <c r="A3783" s="6" t="s">
        <v>22353</v>
      </c>
      <c r="B3783" s="100" t="str">
        <f>VLOOKUP(SALIDA[[#This Row],[CODIGO]],STOCKSANLUIS[],2,FALSE)</f>
        <v xml:space="preserve">PLATINA MAX BULLET HTP SILVER 2  PLOMO 600MM-50MM-7,5MM - COLOR GRIS - EVERFROST </v>
      </c>
      <c r="C3783" s="153">
        <v>46132</v>
      </c>
      <c r="D3783">
        <v>20</v>
      </c>
      <c r="E3783" t="str">
        <f>IF(VLOOKUP(SALIDA[[#This Row],[CODIGO]],STOCKSANLUIS[],6,FALSE)=0,"PRODUCTO SIN STOCK/UBICACIÓN",VLOOKUP(SALIDA[[#This Row],[CODIGO]],STOCKSANLUIS[],6,FALSE))</f>
        <v>PRODUCTO SIN STOCK/UBICACIÓN</v>
      </c>
      <c r="F3783" t="e">
        <f>SALIDA[[#This Row],[CANTIDAD]]/SALIDA[[#This Row],[UND MEDIDA]]</f>
        <v>#VALUE!</v>
      </c>
      <c r="G3783" t="str">
        <f>VLOOKUP(SALIDA[[#This Row],[CODIGO]],FAMILIAS[],4,FALSE)</f>
        <v>EVERFROST</v>
      </c>
      <c r="H3783" s="10" t="str">
        <f>IF(VLOOKUP(SALIDA[[#This Row],[CODIGO]],STOCKSANLUIS[],7,FALSE)=0,"PRODUCTO SIN STOCK/UBICACIÓN",VLOOKUP(SALIDA[[#This Row],[CODIGO]],STOCKSANLUIS[],7,FALSE))</f>
        <v>C</v>
      </c>
      <c r="I3783" s="10"/>
      <c r="J3783" t="str">
        <f>SALIDA[[#This Row],[CODIGO]]&amp;"       "&amp;SALIDA[[#This Row],[FAMILIA]]</f>
        <v>03669       EVERFROST</v>
      </c>
      <c r="K3783">
        <f>VLOOKUP(SALIDA[[#This Row],[CODIGO]],STOCK_STARSOFT[],5,FALSE)</f>
        <v>1.9654700000000001</v>
      </c>
      <c r="L3783">
        <f>SALIDA[[#This Row],[CANTIDAD]]*SALIDA[[#This Row],[PRECIO UND]]</f>
        <v>39.309400000000004</v>
      </c>
    </row>
    <row r="3784" spans="1:12" x14ac:dyDescent="0.25">
      <c r="A3784" s="6" t="s">
        <v>3098</v>
      </c>
      <c r="B3784" s="100" t="str">
        <f>VLOOKUP(SALIDA[[#This Row],[CODIGO]],STOCKSANLUIS[],2,FALSE)</f>
        <v>EQUIPO DE A/A MINI SPLIT FRIO SOLO INVERTER WI FI - 18000 BTU/H- R410A - 220V/1PH/60HZ - TEMP BLUE MADE BY CARRIER INTERAMERICA CORPORATION - S - AHRI USA CERTIFICATED</v>
      </c>
      <c r="C3784" s="153">
        <v>46132</v>
      </c>
      <c r="D3784">
        <v>1</v>
      </c>
      <c r="E3784">
        <f>IF(VLOOKUP(SALIDA[[#This Row],[CODIGO]],STOCKSANLUIS[],6,FALSE)=0,"PRODUCTO SIN STOCK/UBICACIÓN",VLOOKUP(SALIDA[[#This Row],[CODIGO]],STOCKSANLUIS[],6,FALSE))</f>
        <v>1</v>
      </c>
      <c r="F3784">
        <f>SALIDA[[#This Row],[CANTIDAD]]/SALIDA[[#This Row],[UND MEDIDA]]</f>
        <v>1</v>
      </c>
      <c r="G3784" t="str">
        <f>VLOOKUP(SALIDA[[#This Row],[CODIGO]],FAMILIAS[],4,FALSE)</f>
        <v>TEMP BLUE</v>
      </c>
      <c r="H3784" s="10" t="str">
        <f>IF(VLOOKUP(SALIDA[[#This Row],[CODIGO]],STOCKSANLUIS[],7,FALSE)=0,"PRODUCTO SIN STOCK/UBICACIÓN",VLOOKUP(SALIDA[[#This Row],[CODIGO]],STOCKSANLUIS[],7,FALSE))</f>
        <v>B</v>
      </c>
      <c r="I3784" s="10" t="s">
        <v>22877</v>
      </c>
      <c r="J3784" t="str">
        <f>SALIDA[[#This Row],[CODIGO]]&amp;"       "&amp;SALIDA[[#This Row],[FAMILIA]]</f>
        <v>02496       TEMP BLUE</v>
      </c>
      <c r="K3784">
        <f>VLOOKUP(SALIDA[[#This Row],[CODIGO]],STOCK_STARSOFT[],5,FALSE)</f>
        <v>310.31848400000001</v>
      </c>
      <c r="L3784">
        <f>SALIDA[[#This Row],[CANTIDAD]]*SALIDA[[#This Row],[PRECIO UND]]</f>
        <v>310.31848400000001</v>
      </c>
    </row>
    <row r="3785" spans="1:12" x14ac:dyDescent="0.25">
      <c r="A3785" s="6" t="s">
        <v>22557</v>
      </c>
      <c r="B3785" s="100" t="str">
        <f>VLOOKUP(SALIDA[[#This Row],[CODIGO]],STOCKSANLUIS[],2,FALSE)</f>
        <v>CONDENSADOR DE EQUIPO DE A/A MINI SPLIT FRIO SOLO INVERTER WI FI - 18000 BTU/H- R410A - 220V/1PH/60HZ - TEMP BLUE MADE BY CARRIER INTERAMERICA CORPORATION - S - AHRI USA CERTIFICATED</v>
      </c>
      <c r="C3785" s="153">
        <v>46132</v>
      </c>
      <c r="D3785">
        <v>1</v>
      </c>
      <c r="E3785" t="str">
        <f>IF(VLOOKUP(SALIDA[[#This Row],[CODIGO]],STOCKSANLUIS[],6,FALSE)=0,"PRODUCTO SIN STOCK/UBICACIÓN",VLOOKUP(SALIDA[[#This Row],[CODIGO]],STOCKSANLUIS[],6,FALSE))</f>
        <v>PRODUCTO SIN STOCK/UBICACIÓN</v>
      </c>
      <c r="F3785" t="e">
        <f>SALIDA[[#This Row],[CANTIDAD]]/SALIDA[[#This Row],[UND MEDIDA]]</f>
        <v>#VALUE!</v>
      </c>
      <c r="G3785" t="str">
        <f>VLOOKUP(SALIDA[[#This Row],[CODIGO]],FAMILIAS[],4,FALSE)</f>
        <v>TEMP BLUE</v>
      </c>
      <c r="H3785" s="10" t="str">
        <f>IF(VLOOKUP(SALIDA[[#This Row],[CODIGO]],STOCKSANLUIS[],7,FALSE)=0,"PRODUCTO SIN STOCK/UBICACIÓN",VLOOKUP(SALIDA[[#This Row],[CODIGO]],STOCKSANLUIS[],7,FALSE))</f>
        <v>B</v>
      </c>
      <c r="I3785" s="10" t="s">
        <v>22879</v>
      </c>
      <c r="J3785" t="str">
        <f>SALIDA[[#This Row],[CODIGO]]&amp;"       "&amp;SALIDA[[#This Row],[FAMILIA]]</f>
        <v>03795       TEMP BLUE</v>
      </c>
      <c r="K3785">
        <f>VLOOKUP(SALIDA[[#This Row],[CODIGO]],STOCK_STARSOFT[],5,FALSE)</f>
        <v>205.96906799999999</v>
      </c>
      <c r="L3785">
        <f>SALIDA[[#This Row],[CANTIDAD]]*SALIDA[[#This Row],[PRECIO UND]]</f>
        <v>205.96906799999999</v>
      </c>
    </row>
    <row r="3786" spans="1:12" x14ac:dyDescent="0.25">
      <c r="A3786" s="6" t="s">
        <v>33</v>
      </c>
      <c r="B3786" s="100" t="str">
        <f>VLOOKUP(SALIDA[[#This Row],[CODIGO]],STOCKSANLUIS[],2,FALSE)</f>
        <v>CONTROLADOR DE TEMPERATURA DIGITAL MT-512E 2HP - VER.13 - 115/220 VAC - FULL GAUGE</v>
      </c>
      <c r="C3786" s="153">
        <v>46132</v>
      </c>
      <c r="D3786">
        <v>2</v>
      </c>
      <c r="E3786">
        <f>IF(VLOOKUP(SALIDA[[#This Row],[CODIGO]],STOCKSANLUIS[],6,FALSE)=0,"PRODUCTO SIN STOCK/UBICACIÓN",VLOOKUP(SALIDA[[#This Row],[CODIGO]],STOCKSANLUIS[],6,FALSE))</f>
        <v>1</v>
      </c>
      <c r="F3786">
        <f>SALIDA[[#This Row],[CANTIDAD]]/SALIDA[[#This Row],[UND MEDIDA]]</f>
        <v>2</v>
      </c>
      <c r="G3786" t="str">
        <f>VLOOKUP(SALIDA[[#This Row],[CODIGO]],FAMILIAS[],4,FALSE)</f>
        <v>FULL GAUGE</v>
      </c>
      <c r="H3786" s="10" t="str">
        <f>IF(VLOOKUP(SALIDA[[#This Row],[CODIGO]],STOCKSANLUIS[],7,FALSE)=0,"PRODUCTO SIN STOCK/UBICACIÓN",VLOOKUP(SALIDA[[#This Row],[CODIGO]],STOCKSANLUIS[],7,FALSE))</f>
        <v>C</v>
      </c>
      <c r="I3786" s="10"/>
      <c r="J3786" t="str">
        <f>SALIDA[[#This Row],[CODIGO]]&amp;"       "&amp;SALIDA[[#This Row],[FAMILIA]]</f>
        <v>00016       FULL GAUGE</v>
      </c>
      <c r="K3786">
        <f>VLOOKUP(SALIDA[[#This Row],[CODIGO]],STOCK_STARSOFT[],5,FALSE)</f>
        <v>13.318346</v>
      </c>
      <c r="L3786">
        <f>SALIDA[[#This Row],[CANTIDAD]]*SALIDA[[#This Row],[PRECIO UND]]</f>
        <v>26.636692</v>
      </c>
    </row>
    <row r="3787" spans="1:12" x14ac:dyDescent="0.25">
      <c r="A3787" s="6" t="s">
        <v>2431</v>
      </c>
      <c r="B3787" s="100" t="str">
        <f>VLOOKUP(SALIDA[[#This Row],[CODIGO]],STOCKSANLUIS[],2,FALSE)</f>
        <v>CONTROLADOR DIGITAL DE PRESIÓN PCT-410 EW PLUS - VER.05 - 90-220 VAC - FULL GAUGE (INCLUYE TRANSFORMADOR) - WHITE</v>
      </c>
      <c r="C3787" s="153">
        <v>46132</v>
      </c>
      <c r="D3787">
        <v>1</v>
      </c>
      <c r="E3787">
        <f>IF(VLOOKUP(SALIDA[[#This Row],[CODIGO]],STOCKSANLUIS[],6,FALSE)=0,"PRODUCTO SIN STOCK/UBICACIÓN",VLOOKUP(SALIDA[[#This Row],[CODIGO]],STOCKSANLUIS[],6,FALSE))</f>
        <v>1</v>
      </c>
      <c r="F3787">
        <f>SALIDA[[#This Row],[CANTIDAD]]/SALIDA[[#This Row],[UND MEDIDA]]</f>
        <v>1</v>
      </c>
      <c r="G3787" t="str">
        <f>VLOOKUP(SALIDA[[#This Row],[CODIGO]],FAMILIAS[],4,FALSE)</f>
        <v>FULL GAUGE</v>
      </c>
      <c r="H3787" s="10" t="str">
        <f>IF(VLOOKUP(SALIDA[[#This Row],[CODIGO]],STOCKSANLUIS[],7,FALSE)=0,"PRODUCTO SIN STOCK/UBICACIÓN",VLOOKUP(SALIDA[[#This Row],[CODIGO]],STOCKSANLUIS[],7,FALSE))</f>
        <v>C</v>
      </c>
      <c r="I3787" s="10"/>
      <c r="J3787" t="str">
        <f>SALIDA[[#This Row],[CODIGO]]&amp;"       "&amp;SALIDA[[#This Row],[FAMILIA]]</f>
        <v>02013       FULL GAUGE</v>
      </c>
      <c r="K3787">
        <f>VLOOKUP(SALIDA[[#This Row],[CODIGO]],STOCK_STARSOFT[],5,FALSE)</f>
        <v>61.461271000000004</v>
      </c>
      <c r="L3787">
        <f>SALIDA[[#This Row],[CANTIDAD]]*SALIDA[[#This Row],[PRECIO UND]]</f>
        <v>61.461271000000004</v>
      </c>
    </row>
    <row r="3788" spans="1:12" x14ac:dyDescent="0.25">
      <c r="A3788" s="6" t="s">
        <v>607</v>
      </c>
      <c r="B3788" s="100" t="str">
        <f>VLOOKUP(SALIDA[[#This Row],[CODIGO]],STOCKSANLUIS[],2,FALSE)</f>
        <v>TRANSDUCTOR DE PRESION SB-69-500A - FULL GAUGE - (PARA PCT-100-120-410)</v>
      </c>
      <c r="C3788" s="153">
        <v>46132</v>
      </c>
      <c r="D3788">
        <v>1</v>
      </c>
      <c r="E3788">
        <f>IF(VLOOKUP(SALIDA[[#This Row],[CODIGO]],STOCKSANLUIS[],6,FALSE)=0,"PRODUCTO SIN STOCK/UBICACIÓN",VLOOKUP(SALIDA[[#This Row],[CODIGO]],STOCKSANLUIS[],6,FALSE))</f>
        <v>1</v>
      </c>
      <c r="F3788">
        <f>SALIDA[[#This Row],[CANTIDAD]]/SALIDA[[#This Row],[UND MEDIDA]]</f>
        <v>1</v>
      </c>
      <c r="G3788" t="str">
        <f>VLOOKUP(SALIDA[[#This Row],[CODIGO]],FAMILIAS[],4,FALSE)</f>
        <v>FULL GAUGE</v>
      </c>
      <c r="H3788" s="10" t="str">
        <f>IF(VLOOKUP(SALIDA[[#This Row],[CODIGO]],STOCKSANLUIS[],7,FALSE)=0,"PRODUCTO SIN STOCK/UBICACIÓN",VLOOKUP(SALIDA[[#This Row],[CODIGO]],STOCKSANLUIS[],7,FALSE))</f>
        <v>A</v>
      </c>
      <c r="I3788" s="10"/>
      <c r="J3788" t="str">
        <f>SALIDA[[#This Row],[CODIGO]]&amp;"       "&amp;SALIDA[[#This Row],[FAMILIA]]</f>
        <v>00596       FULL GAUGE</v>
      </c>
      <c r="K3788">
        <f>VLOOKUP(SALIDA[[#This Row],[CODIGO]],STOCK_STARSOFT[],5,FALSE)</f>
        <v>59.845587000000002</v>
      </c>
      <c r="L3788">
        <f>SALIDA[[#This Row],[CANTIDAD]]*SALIDA[[#This Row],[PRECIO UND]]</f>
        <v>59.845587000000002</v>
      </c>
    </row>
    <row r="3789" spans="1:12" x14ac:dyDescent="0.25">
      <c r="A3789" s="6" t="s">
        <v>3723</v>
      </c>
      <c r="B3789" s="100" t="str">
        <f>VLOOKUP(SALIDA[[#This Row],[CODIGO]],STOCKSANLUIS[],2,FALSE)</f>
        <v>CAJA PROTECTORA DE TERMOSTATO DE PLÁSTICO TRANSPARENTE CON LLAVE DE METAL - TG-2 - EVERWELL</v>
      </c>
      <c r="C3789" s="153">
        <v>46133</v>
      </c>
      <c r="D3789">
        <v>2</v>
      </c>
      <c r="E3789">
        <f>IF(VLOOKUP(SALIDA[[#This Row],[CODIGO]],STOCKSANLUIS[],6,FALSE)=0,"PRODUCTO SIN STOCK/UBICACIÓN",VLOOKUP(SALIDA[[#This Row],[CODIGO]],STOCKSANLUIS[],6,FALSE))</f>
        <v>1</v>
      </c>
      <c r="F3789">
        <f>SALIDA[[#This Row],[CANTIDAD]]/SALIDA[[#This Row],[UND MEDIDA]]</f>
        <v>2</v>
      </c>
      <c r="G3789" t="str">
        <f>VLOOKUP(SALIDA[[#This Row],[CODIGO]],FAMILIAS[],4,FALSE)</f>
        <v>EVERWELL</v>
      </c>
      <c r="H3789" s="10" t="str">
        <f>IF(VLOOKUP(SALIDA[[#This Row],[CODIGO]],STOCKSANLUIS[],7,FALSE)=0,"PRODUCTO SIN STOCK/UBICACIÓN",VLOOKUP(SALIDA[[#This Row],[CODIGO]],STOCKSANLUIS[],7,FALSE))</f>
        <v>A</v>
      </c>
      <c r="I3789" s="10"/>
      <c r="J3789" t="str">
        <f>SALIDA[[#This Row],[CODIGO]]&amp;"       "&amp;SALIDA[[#This Row],[FAMILIA]]</f>
        <v>03109       EVERWELL</v>
      </c>
      <c r="K3789">
        <f>VLOOKUP(SALIDA[[#This Row],[CODIGO]],STOCK_STARSOFT[],5,FALSE)</f>
        <v>2.5210620000000001</v>
      </c>
      <c r="L3789">
        <f>SALIDA[[#This Row],[CANTIDAD]]*SALIDA[[#This Row],[PRECIO UND]]</f>
        <v>5.0421240000000003</v>
      </c>
    </row>
    <row r="3790" spans="1:12" x14ac:dyDescent="0.25">
      <c r="A3790" s="6" t="s">
        <v>22351</v>
      </c>
      <c r="B3790" s="100" t="str">
        <f>VLOOKUP(SALIDA[[#This Row],[CODIGO]],STOCKSANLUIS[],2,FALSE)</f>
        <v>COMPRESOR SCROLL YH150A7-100 -- 60000 BTU - 5HP - 220V/3PH/60HZ - R22 - INVOTECH</v>
      </c>
      <c r="C3790" s="153">
        <v>46133</v>
      </c>
      <c r="D3790">
        <v>1</v>
      </c>
      <c r="E3790" t="str">
        <f>IF(VLOOKUP(SALIDA[[#This Row],[CODIGO]],STOCKSANLUIS[],6,FALSE)=0,"PRODUCTO SIN STOCK/UBICACIÓN",VLOOKUP(SALIDA[[#This Row],[CODIGO]],STOCKSANLUIS[],6,FALSE))</f>
        <v>PRODUCTO SIN STOCK/UBICACIÓN</v>
      </c>
      <c r="F3790" t="e">
        <f>SALIDA[[#This Row],[CANTIDAD]]/SALIDA[[#This Row],[UND MEDIDA]]</f>
        <v>#VALUE!</v>
      </c>
      <c r="G3790" t="str">
        <f>VLOOKUP(SALIDA[[#This Row],[CODIGO]],FAMILIAS[],4,FALSE)</f>
        <v>INVOTECH</v>
      </c>
      <c r="H3790" s="10" t="str">
        <f>IF(VLOOKUP(SALIDA[[#This Row],[CODIGO]],STOCKSANLUIS[],7,FALSE)=0,"PRODUCTO SIN STOCK/UBICACIÓN",VLOOKUP(SALIDA[[#This Row],[CODIGO]],STOCKSANLUIS[],7,FALSE))</f>
        <v>C</v>
      </c>
      <c r="I3790" s="10" t="s">
        <v>19536</v>
      </c>
      <c r="J3790" t="str">
        <f>SALIDA[[#This Row],[CODIGO]]&amp;"       "&amp;SALIDA[[#This Row],[FAMILIA]]</f>
        <v>03668       INVOTECH</v>
      </c>
      <c r="K3790">
        <f>VLOOKUP(SALIDA[[#This Row],[CODIGO]],STOCK_STARSOFT[],5,FALSE)</f>
        <v>204.27618200000001</v>
      </c>
      <c r="L3790">
        <f>SALIDA[[#This Row],[CANTIDAD]]*SALIDA[[#This Row],[PRECIO UND]]</f>
        <v>204.27618200000001</v>
      </c>
    </row>
    <row r="3791" spans="1:12" x14ac:dyDescent="0.25">
      <c r="A3791" s="6" t="s">
        <v>22353</v>
      </c>
      <c r="B3791" s="100" t="str">
        <f>VLOOKUP(SALIDA[[#This Row],[CODIGO]],STOCKSANLUIS[],2,FALSE)</f>
        <v xml:space="preserve">PLATINA MAX BULLET HTP SILVER 2  PLOMO 600MM-50MM-7,5MM - COLOR GRIS - EVERFROST </v>
      </c>
      <c r="C3791" s="153">
        <v>46133</v>
      </c>
      <c r="D3791">
        <v>35</v>
      </c>
      <c r="E3791" t="str">
        <f>IF(VLOOKUP(SALIDA[[#This Row],[CODIGO]],STOCKSANLUIS[],6,FALSE)=0,"PRODUCTO SIN STOCK/UBICACIÓN",VLOOKUP(SALIDA[[#This Row],[CODIGO]],STOCKSANLUIS[],6,FALSE))</f>
        <v>PRODUCTO SIN STOCK/UBICACIÓN</v>
      </c>
      <c r="F3791" t="e">
        <f>SALIDA[[#This Row],[CANTIDAD]]/SALIDA[[#This Row],[UND MEDIDA]]</f>
        <v>#VALUE!</v>
      </c>
      <c r="G3791" t="str">
        <f>VLOOKUP(SALIDA[[#This Row],[CODIGO]],FAMILIAS[],4,FALSE)</f>
        <v>EVERFROST</v>
      </c>
      <c r="H3791" s="10" t="str">
        <f>IF(VLOOKUP(SALIDA[[#This Row],[CODIGO]],STOCKSANLUIS[],7,FALSE)=0,"PRODUCTO SIN STOCK/UBICACIÓN",VLOOKUP(SALIDA[[#This Row],[CODIGO]],STOCKSANLUIS[],7,FALSE))</f>
        <v>C</v>
      </c>
      <c r="I3791" s="10"/>
      <c r="J3791" t="str">
        <f>SALIDA[[#This Row],[CODIGO]]&amp;"       "&amp;SALIDA[[#This Row],[FAMILIA]]</f>
        <v>03669       EVERFROST</v>
      </c>
      <c r="K3791">
        <f>VLOOKUP(SALIDA[[#This Row],[CODIGO]],STOCK_STARSOFT[],5,FALSE)</f>
        <v>1.9654700000000001</v>
      </c>
      <c r="L3791">
        <f>SALIDA[[#This Row],[CANTIDAD]]*SALIDA[[#This Row],[PRECIO UND]]</f>
        <v>68.791449999999998</v>
      </c>
    </row>
    <row r="3792" spans="1:12" x14ac:dyDescent="0.25">
      <c r="A3792" s="6" t="s">
        <v>11</v>
      </c>
      <c r="B3792" s="100" t="str">
        <f>VLOOKUP(SALIDA[[#This Row],[CODIGO]],STOCKSANLUIS[],2,FALSE)</f>
        <v>CONTROLADOR DE TEMPERATURA DIGITAL AUTOPID PLUS - VER.02 - 90-220 VAC - FULL GAUGE</v>
      </c>
      <c r="C3792" s="153">
        <v>46133</v>
      </c>
      <c r="D3792">
        <v>2</v>
      </c>
      <c r="E3792">
        <f>IF(VLOOKUP(SALIDA[[#This Row],[CODIGO]],STOCKSANLUIS[],6,FALSE)=0,"PRODUCTO SIN STOCK/UBICACIÓN",VLOOKUP(SALIDA[[#This Row],[CODIGO]],STOCKSANLUIS[],6,FALSE))</f>
        <v>1</v>
      </c>
      <c r="F3792">
        <f>SALIDA[[#This Row],[CANTIDAD]]/SALIDA[[#This Row],[UND MEDIDA]]</f>
        <v>2</v>
      </c>
      <c r="G3792" t="str">
        <f>VLOOKUP(SALIDA[[#This Row],[CODIGO]],FAMILIAS[],4,FALSE)</f>
        <v>FULL GAUGE</v>
      </c>
      <c r="H3792" s="10" t="str">
        <f>IF(VLOOKUP(SALIDA[[#This Row],[CODIGO]],STOCKSANLUIS[],7,FALSE)=0,"PRODUCTO SIN STOCK/UBICACIÓN",VLOOKUP(SALIDA[[#This Row],[CODIGO]],STOCKSANLUIS[],7,FALSE))</f>
        <v>A</v>
      </c>
      <c r="I3792" s="10"/>
      <c r="J3792" t="str">
        <f>SALIDA[[#This Row],[CODIGO]]&amp;"       "&amp;SALIDA[[#This Row],[FAMILIA]]</f>
        <v>00003       FULL GAUGE</v>
      </c>
      <c r="K3792">
        <f>VLOOKUP(SALIDA[[#This Row],[CODIGO]],STOCK_STARSOFT[],5,FALSE)</f>
        <v>55.857889999999998</v>
      </c>
      <c r="L3792">
        <f>SALIDA[[#This Row],[CANTIDAD]]*SALIDA[[#This Row],[PRECIO UND]]</f>
        <v>111.71578</v>
      </c>
    </row>
    <row r="3793" spans="1:12" x14ac:dyDescent="0.25">
      <c r="A3793" s="6" t="s">
        <v>3842</v>
      </c>
      <c r="B3793" s="100" t="str">
        <f>VLOOKUP(SALIDA[[#This Row],[CODIGO]],STOCKSANLUIS[],2,FALSE)</f>
        <v>PLANCHA AISLANTE CLASS 1 - 13MM (1/2") X 1.5M X 8M (12 M2) - WINCELL</v>
      </c>
      <c r="C3793" s="153">
        <v>46133</v>
      </c>
      <c r="D3793">
        <v>5</v>
      </c>
      <c r="E3793">
        <f>IF(VLOOKUP(SALIDA[[#This Row],[CODIGO]],STOCKSANLUIS[],6,FALSE)=0,"PRODUCTO SIN STOCK/UBICACIÓN",VLOOKUP(SALIDA[[#This Row],[CODIGO]],STOCKSANLUIS[],6,FALSE))</f>
        <v>1</v>
      </c>
      <c r="F3793">
        <f>SALIDA[[#This Row],[CANTIDAD]]/SALIDA[[#This Row],[UND MEDIDA]]</f>
        <v>5</v>
      </c>
      <c r="G3793" t="str">
        <f>VLOOKUP(SALIDA[[#This Row],[CODIGO]],FAMILIAS[],4,FALSE)</f>
        <v>WINCELL</v>
      </c>
      <c r="H3793" s="10" t="str">
        <f>IF(VLOOKUP(SALIDA[[#This Row],[CODIGO]],STOCKSANLUIS[],7,FALSE)=0,"PRODUCTO SIN STOCK/UBICACIÓN",VLOOKUP(SALIDA[[#This Row],[CODIGO]],STOCKSANLUIS[],7,FALSE))</f>
        <v>A</v>
      </c>
      <c r="I3793" s="10"/>
      <c r="J3793" t="str">
        <f>SALIDA[[#This Row],[CODIGO]]&amp;"       "&amp;SALIDA[[#This Row],[FAMILIA]]</f>
        <v>03265       WINCELL</v>
      </c>
      <c r="K3793">
        <f>VLOOKUP(SALIDA[[#This Row],[CODIGO]],STOCK_STARSOFT[],5,FALSE)</f>
        <v>41.619601000000003</v>
      </c>
      <c r="L3793">
        <f>SALIDA[[#This Row],[CANTIDAD]]*SALIDA[[#This Row],[PRECIO UND]]</f>
        <v>208.098005</v>
      </c>
    </row>
    <row r="3794" spans="1:12" x14ac:dyDescent="0.25">
      <c r="A3794" s="6" t="s">
        <v>485</v>
      </c>
      <c r="B3794" s="100" t="str">
        <f>VLOOKUP(SALIDA[[#This Row],[CODIGO]],STOCKSANLUIS[],2,FALSE)</f>
        <v>SOLDADURA DE PLATA HARRIS AL 0%</v>
      </c>
      <c r="C3794" s="153">
        <v>46133</v>
      </c>
      <c r="D3794">
        <v>200</v>
      </c>
      <c r="E3794">
        <f>IF(VLOOKUP(SALIDA[[#This Row],[CODIGO]],STOCKSANLUIS[],6,FALSE)=0,"PRODUCTO SIN STOCK/UBICACIÓN",VLOOKUP(SALIDA[[#This Row],[CODIGO]],STOCKSANLUIS[],6,FALSE))</f>
        <v>1</v>
      </c>
      <c r="F3794">
        <f>SALIDA[[#This Row],[CANTIDAD]]/SALIDA[[#This Row],[UND MEDIDA]]</f>
        <v>200</v>
      </c>
      <c r="G3794" t="str">
        <f>VLOOKUP(SALIDA[[#This Row],[CODIGO]],FAMILIAS[],4,FALSE)</f>
        <v>HARRIS</v>
      </c>
      <c r="H3794" s="10" t="str">
        <f>IF(VLOOKUP(SALIDA[[#This Row],[CODIGO]],STOCKSANLUIS[],7,FALSE)=0,"PRODUCTO SIN STOCK/UBICACIÓN",VLOOKUP(SALIDA[[#This Row],[CODIGO]],STOCKSANLUIS[],7,FALSE))</f>
        <v>C</v>
      </c>
      <c r="I3794" s="10"/>
      <c r="J3794" t="str">
        <f>SALIDA[[#This Row],[CODIGO]]&amp;"       "&amp;SALIDA[[#This Row],[FAMILIA]]</f>
        <v>00405       HARRIS</v>
      </c>
      <c r="K3794">
        <f>VLOOKUP(SALIDA[[#This Row],[CODIGO]],STOCK_STARSOFT[],5,FALSE)</f>
        <v>0.38343100000000002</v>
      </c>
      <c r="L3794">
        <f>SALIDA[[#This Row],[CANTIDAD]]*SALIDA[[#This Row],[PRECIO UND]]</f>
        <v>76.686199999999999</v>
      </c>
    </row>
    <row r="3795" spans="1:12" x14ac:dyDescent="0.25">
      <c r="A3795" s="6" t="s">
        <v>2490</v>
      </c>
      <c r="B3795" s="100" t="str">
        <f>VLOOKUP(SALIDA[[#This Row],[CODIGO]],STOCKSANLUIS[],2,FALSE)</f>
        <v>LIMPIADOR PARA CONDENSADOR - NU-BRITE - 1GALON - NU CALGON</v>
      </c>
      <c r="C3795" s="153">
        <v>46133</v>
      </c>
      <c r="D3795">
        <v>20</v>
      </c>
      <c r="E3795">
        <f>IF(VLOOKUP(SALIDA[[#This Row],[CODIGO]],STOCKSANLUIS[],6,FALSE)=0,"PRODUCTO SIN STOCK/UBICACIÓN",VLOOKUP(SALIDA[[#This Row],[CODIGO]],STOCKSANLUIS[],6,FALSE))</f>
        <v>1</v>
      </c>
      <c r="F3795">
        <f>SALIDA[[#This Row],[CANTIDAD]]/SALIDA[[#This Row],[UND MEDIDA]]</f>
        <v>20</v>
      </c>
      <c r="G3795" t="str">
        <f>VLOOKUP(SALIDA[[#This Row],[CODIGO]],FAMILIAS[],4,FALSE)</f>
        <v>NU CALGON</v>
      </c>
      <c r="H3795" s="10" t="str">
        <f>IF(VLOOKUP(SALIDA[[#This Row],[CODIGO]],STOCKSANLUIS[],7,FALSE)=0,"PRODUCTO SIN STOCK/UBICACIÓN",VLOOKUP(SALIDA[[#This Row],[CODIGO]],STOCKSANLUIS[],7,FALSE))</f>
        <v>C</v>
      </c>
      <c r="I3795" s="10"/>
      <c r="J3795" t="str">
        <f>SALIDA[[#This Row],[CODIGO]]&amp;"       "&amp;SALIDA[[#This Row],[FAMILIA]]</f>
        <v>02043       NU CALGON</v>
      </c>
      <c r="K3795">
        <f>VLOOKUP(SALIDA[[#This Row],[CODIGO]],STOCK_STARSOFT[],5,FALSE)</f>
        <v>9.0050089999999994</v>
      </c>
      <c r="L3795">
        <f>SALIDA[[#This Row],[CANTIDAD]]*SALIDA[[#This Row],[PRECIO UND]]</f>
        <v>180.10017999999999</v>
      </c>
    </row>
    <row r="3796" spans="1:12" x14ac:dyDescent="0.25">
      <c r="A3796" s="6" t="s">
        <v>3677</v>
      </c>
      <c r="B3796" s="100" t="str">
        <f>VLOOKUP(SALIDA[[#This Row],[CODIGO]],STOCKSANLUIS[],2,FALSE)</f>
        <v>RESISTENCIA SILICONADA POTENCIA CONSTANTE TECNOLATINA  - TPC-M - 30W/M - 220V</v>
      </c>
      <c r="C3796" s="153">
        <v>46133</v>
      </c>
      <c r="D3796">
        <v>200</v>
      </c>
      <c r="E3796">
        <f>IF(VLOOKUP(SALIDA[[#This Row],[CODIGO]],STOCKSANLUIS[],6,FALSE)=0,"PRODUCTO SIN STOCK/UBICACIÓN",VLOOKUP(SALIDA[[#This Row],[CODIGO]],STOCKSANLUIS[],6,FALSE))</f>
        <v>100</v>
      </c>
      <c r="F3796">
        <f>SALIDA[[#This Row],[CANTIDAD]]/SALIDA[[#This Row],[UND MEDIDA]]</f>
        <v>2</v>
      </c>
      <c r="G3796" t="str">
        <f>VLOOKUP(SALIDA[[#This Row],[CODIGO]],FAMILIAS[],4,FALSE)</f>
        <v>TECNOLATINA</v>
      </c>
      <c r="H3796" s="10" t="str">
        <f>IF(VLOOKUP(SALIDA[[#This Row],[CODIGO]],STOCKSANLUIS[],7,FALSE)=0,"PRODUCTO SIN STOCK/UBICACIÓN",VLOOKUP(SALIDA[[#This Row],[CODIGO]],STOCKSANLUIS[],7,FALSE))</f>
        <v>C</v>
      </c>
      <c r="I3796" s="10"/>
      <c r="J3796" t="str">
        <f>SALIDA[[#This Row],[CODIGO]]&amp;"       "&amp;SALIDA[[#This Row],[FAMILIA]]</f>
        <v>03058       TECNOLATINA</v>
      </c>
      <c r="K3796">
        <f>VLOOKUP(SALIDA[[#This Row],[CODIGO]],STOCK_STARSOFT[],5,FALSE)</f>
        <v>1.9293849999999999</v>
      </c>
      <c r="L3796">
        <f>SALIDA[[#This Row],[CANTIDAD]]*SALIDA[[#This Row],[PRECIO UND]]</f>
        <v>385.87699999999995</v>
      </c>
    </row>
    <row r="3797" spans="1:12" x14ac:dyDescent="0.25">
      <c r="A3797" s="6" t="s">
        <v>22048</v>
      </c>
      <c r="B3797" s="100" t="str">
        <f>VLOOKUP(SALIDA[[#This Row],[CODIGO]],STOCKSANLUIS[],2,FALSE)</f>
        <v xml:space="preserve">BOMBA DE CONDENSADO STAR COLD DE 230V-1F-60HZ TANQUE ALTO (INCLUYE MANGUERA)  SI-1801 </v>
      </c>
      <c r="C3797" s="153">
        <v>46133</v>
      </c>
      <c r="D3797">
        <v>1</v>
      </c>
      <c r="E3797">
        <f>IF(VLOOKUP(SALIDA[[#This Row],[CODIGO]],STOCKSANLUIS[],6,FALSE)=0,"PRODUCTO SIN STOCK/UBICACIÓN",VLOOKUP(SALIDA[[#This Row],[CODIGO]],STOCKSANLUIS[],6,FALSE))</f>
        <v>1</v>
      </c>
      <c r="F3797">
        <f>SALIDA[[#This Row],[CANTIDAD]]/SALIDA[[#This Row],[UND MEDIDA]]</f>
        <v>1</v>
      </c>
      <c r="G3797" t="str">
        <f>VLOOKUP(SALIDA[[#This Row],[CODIGO]],FAMILIAS[],4,FALSE)</f>
        <v>STAR COLD</v>
      </c>
      <c r="H3797" s="10" t="str">
        <f>IF(VLOOKUP(SALIDA[[#This Row],[CODIGO]],STOCKSANLUIS[],7,FALSE)=0,"PRODUCTO SIN STOCK/UBICACIÓN",VLOOKUP(SALIDA[[#This Row],[CODIGO]],STOCKSANLUIS[],7,FALSE))</f>
        <v>B/C</v>
      </c>
      <c r="I3797" s="10"/>
      <c r="J3797" t="str">
        <f>SALIDA[[#This Row],[CODIGO]]&amp;"       "&amp;SALIDA[[#This Row],[FAMILIA]]</f>
        <v>03542       STAR COLD</v>
      </c>
      <c r="K3797">
        <f>VLOOKUP(SALIDA[[#This Row],[CODIGO]],STOCK_STARSOFT[],5,FALSE)</f>
        <v>17.996752999999998</v>
      </c>
      <c r="L3797">
        <f>SALIDA[[#This Row],[CANTIDAD]]*SALIDA[[#This Row],[PRECIO UND]]</f>
        <v>17.996752999999998</v>
      </c>
    </row>
    <row r="3798" spans="1:12" x14ac:dyDescent="0.25">
      <c r="A3798" s="6" t="s">
        <v>595</v>
      </c>
      <c r="B3798" s="100" t="str">
        <f>VLOOKUP(SALIDA[[#This Row],[CODIGO]],STOCKSANLUIS[],2,FALSE)</f>
        <v>CUERPO DE VALVULA SOLENOIDE DANFOSS EVR 3 - 3/8  SOLDABLE  032F1204</v>
      </c>
      <c r="C3798" s="153">
        <v>46133</v>
      </c>
      <c r="D3798">
        <v>7</v>
      </c>
      <c r="E3798">
        <f>IF(VLOOKUP(SALIDA[[#This Row],[CODIGO]],STOCKSANLUIS[],6,FALSE)=0,"PRODUCTO SIN STOCK/UBICACIÓN",VLOOKUP(SALIDA[[#This Row],[CODIGO]],STOCKSANLUIS[],6,FALSE))</f>
        <v>1</v>
      </c>
      <c r="F3798">
        <f>SALIDA[[#This Row],[CANTIDAD]]/SALIDA[[#This Row],[UND MEDIDA]]</f>
        <v>7</v>
      </c>
      <c r="G3798" t="str">
        <f>VLOOKUP(SALIDA[[#This Row],[CODIGO]],FAMILIAS[],4,FALSE)</f>
        <v>DANFOSS</v>
      </c>
      <c r="H3798" s="10" t="str">
        <f>IF(VLOOKUP(SALIDA[[#This Row],[CODIGO]],STOCKSANLUIS[],7,FALSE)=0,"PRODUCTO SIN STOCK/UBICACIÓN",VLOOKUP(SALIDA[[#This Row],[CODIGO]],STOCKSANLUIS[],7,FALSE))</f>
        <v>A</v>
      </c>
      <c r="I3798" s="10"/>
      <c r="J3798" t="str">
        <f>SALIDA[[#This Row],[CODIGO]]&amp;"       "&amp;SALIDA[[#This Row],[FAMILIA]]</f>
        <v>00583       DANFOSS</v>
      </c>
      <c r="K3798">
        <f>VLOOKUP(SALIDA[[#This Row],[CODIGO]],STOCK_STARSOFT[],5,FALSE)</f>
        <v>16.810089000000001</v>
      </c>
      <c r="L3798">
        <f>SALIDA[[#This Row],[CANTIDAD]]*SALIDA[[#This Row],[PRECIO UND]]</f>
        <v>117.67062300000001</v>
      </c>
    </row>
    <row r="3799" spans="1:12" x14ac:dyDescent="0.25">
      <c r="A3799" s="6" t="s">
        <v>19299</v>
      </c>
      <c r="B3799" s="100" t="str">
        <f>VLOOKUP(SALIDA[[#This Row],[CODIGO]],STOCKSANLUIS[],2,FALSE)</f>
        <v>CINTA DE PVC PARA MINI SPLITS 50MMX50M - TAFETAN - EVERFROST - HIGH QUALITY</v>
      </c>
      <c r="C3799" s="153">
        <v>46133</v>
      </c>
      <c r="D3799">
        <v>3</v>
      </c>
      <c r="E3799">
        <f>IF(VLOOKUP(SALIDA[[#This Row],[CODIGO]],STOCKSANLUIS[],6,FALSE)=0,"PRODUCTO SIN STOCK/UBICACIÓN",VLOOKUP(SALIDA[[#This Row],[CODIGO]],STOCKSANLUIS[],6,FALSE))</f>
        <v>1</v>
      </c>
      <c r="F3799">
        <f>SALIDA[[#This Row],[CANTIDAD]]/SALIDA[[#This Row],[UND MEDIDA]]</f>
        <v>3</v>
      </c>
      <c r="G3799" t="str">
        <f>VLOOKUP(SALIDA[[#This Row],[CODIGO]],FAMILIAS[],4,FALSE)</f>
        <v>EVERFROST</v>
      </c>
      <c r="H3799" s="10" t="str">
        <f>IF(VLOOKUP(SALIDA[[#This Row],[CODIGO]],STOCKSANLUIS[],7,FALSE)=0,"PRODUCTO SIN STOCK/UBICACIÓN",VLOOKUP(SALIDA[[#This Row],[CODIGO]],STOCKSANLUIS[],7,FALSE))</f>
        <v>C</v>
      </c>
      <c r="I3799" s="10"/>
      <c r="J3799" t="str">
        <f>SALIDA[[#This Row],[CODIGO]]&amp;"       "&amp;SALIDA[[#This Row],[FAMILIA]]</f>
        <v>03489       EVERFROST</v>
      </c>
      <c r="K3799">
        <f>VLOOKUP(SALIDA[[#This Row],[CODIGO]],STOCK_STARSOFT[],5,FALSE)</f>
        <v>0.76004300000000002</v>
      </c>
      <c r="L3799">
        <f>SALIDA[[#This Row],[CANTIDAD]]*SALIDA[[#This Row],[PRECIO UND]]</f>
        <v>2.2801290000000001</v>
      </c>
    </row>
    <row r="3800" spans="1:12" x14ac:dyDescent="0.25">
      <c r="A3800" s="6" t="s">
        <v>19298</v>
      </c>
      <c r="B3800" s="100" t="str">
        <f>VLOOKUP(SALIDA[[#This Row],[CODIGO]],STOCKSANLUIS[],2,FALSE)</f>
        <v>CINTA DE ALUMINIO DE 2" X 54.6 YDS (50MM X 50M) - QTA-250E - EVERFROST - HIGH QUALITY</v>
      </c>
      <c r="C3800" s="153">
        <v>46133</v>
      </c>
      <c r="D3800">
        <v>1</v>
      </c>
      <c r="E3800">
        <f>IF(VLOOKUP(SALIDA[[#This Row],[CODIGO]],STOCKSANLUIS[],6,FALSE)=0,"PRODUCTO SIN STOCK/UBICACIÓN",VLOOKUP(SALIDA[[#This Row],[CODIGO]],STOCKSANLUIS[],6,FALSE))</f>
        <v>1</v>
      </c>
      <c r="F3800">
        <f>SALIDA[[#This Row],[CANTIDAD]]/SALIDA[[#This Row],[UND MEDIDA]]</f>
        <v>1</v>
      </c>
      <c r="G3800" t="str">
        <f>VLOOKUP(SALIDA[[#This Row],[CODIGO]],FAMILIAS[],4,FALSE)</f>
        <v>EVERFROST</v>
      </c>
      <c r="H3800" s="10" t="str">
        <f>IF(VLOOKUP(SALIDA[[#This Row],[CODIGO]],STOCKSANLUIS[],7,FALSE)=0,"PRODUCTO SIN STOCK/UBICACIÓN",VLOOKUP(SALIDA[[#This Row],[CODIGO]],STOCKSANLUIS[],7,FALSE))</f>
        <v>C</v>
      </c>
      <c r="I3800" s="10"/>
      <c r="J3800" t="str">
        <f>SALIDA[[#This Row],[CODIGO]]&amp;"       "&amp;SALIDA[[#This Row],[FAMILIA]]</f>
        <v>03488       EVERFROST</v>
      </c>
      <c r="K3800">
        <f>VLOOKUP(SALIDA[[#This Row],[CODIGO]],STOCK_STARSOFT[],5,FALSE)</f>
        <v>1.7111369999999999</v>
      </c>
      <c r="L3800">
        <f>SALIDA[[#This Row],[CANTIDAD]]*SALIDA[[#This Row],[PRECIO UND]]</f>
        <v>1.7111369999999999</v>
      </c>
    </row>
    <row r="3801" spans="1:12" x14ac:dyDescent="0.25">
      <c r="A3801" s="6" t="s">
        <v>19300</v>
      </c>
      <c r="B3801" s="100" t="str">
        <f>VLOOKUP(SALIDA[[#This Row],[CODIGO]],STOCKSANLUIS[],2,FALSE)</f>
        <v>CINTA ADHESIVA FOAM QTF-230E - 1/8" X 2" X 32.8´ (3MM X 50MM X 10M) - EVERFROST - HIGH QUALITY</v>
      </c>
      <c r="C3801" s="153">
        <v>46133</v>
      </c>
      <c r="D3801">
        <v>2</v>
      </c>
      <c r="E3801">
        <f>IF(VLOOKUP(SALIDA[[#This Row],[CODIGO]],STOCKSANLUIS[],6,FALSE)=0,"PRODUCTO SIN STOCK/UBICACIÓN",VLOOKUP(SALIDA[[#This Row],[CODIGO]],STOCKSANLUIS[],6,FALSE))</f>
        <v>1</v>
      </c>
      <c r="F3801">
        <f>SALIDA[[#This Row],[CANTIDAD]]/SALIDA[[#This Row],[UND MEDIDA]]</f>
        <v>2</v>
      </c>
      <c r="G3801" t="str">
        <f>VLOOKUP(SALIDA[[#This Row],[CODIGO]],FAMILIAS[],4,FALSE)</f>
        <v>EVERFROST</v>
      </c>
      <c r="H3801" s="10" t="str">
        <f>IF(VLOOKUP(SALIDA[[#This Row],[CODIGO]],STOCKSANLUIS[],7,FALSE)=0,"PRODUCTO SIN STOCK/UBICACIÓN",VLOOKUP(SALIDA[[#This Row],[CODIGO]],STOCKSANLUIS[],7,FALSE))</f>
        <v>C</v>
      </c>
      <c r="I3801" s="10"/>
      <c r="J3801" t="str">
        <f>SALIDA[[#This Row],[CODIGO]]&amp;"       "&amp;SALIDA[[#This Row],[FAMILIA]]</f>
        <v>03490       EVERFROST</v>
      </c>
      <c r="K3801">
        <f>VLOOKUP(SALIDA[[#This Row],[CODIGO]],STOCK_STARSOFT[],5,FALSE)</f>
        <v>1.3047420000000001</v>
      </c>
      <c r="L3801">
        <f>SALIDA[[#This Row],[CANTIDAD]]*SALIDA[[#This Row],[PRECIO UND]]</f>
        <v>2.6094840000000001</v>
      </c>
    </row>
    <row r="3802" spans="1:12" x14ac:dyDescent="0.25">
      <c r="A3802" s="6" t="s">
        <v>33</v>
      </c>
      <c r="B3802" s="100" t="str">
        <f>VLOOKUP(SALIDA[[#This Row],[CODIGO]],STOCKSANLUIS[],2,FALSE)</f>
        <v>CONTROLADOR DE TEMPERATURA DIGITAL MT-512E 2HP - VER.13 - 115/220 VAC - FULL GAUGE</v>
      </c>
      <c r="C3802" s="153">
        <v>46133</v>
      </c>
      <c r="D3802">
        <v>1</v>
      </c>
      <c r="E3802">
        <f>IF(VLOOKUP(SALIDA[[#This Row],[CODIGO]],STOCKSANLUIS[],6,FALSE)=0,"PRODUCTO SIN STOCK/UBICACIÓN",VLOOKUP(SALIDA[[#This Row],[CODIGO]],STOCKSANLUIS[],6,FALSE))</f>
        <v>1</v>
      </c>
      <c r="F3802">
        <f>SALIDA[[#This Row],[CANTIDAD]]/SALIDA[[#This Row],[UND MEDIDA]]</f>
        <v>1</v>
      </c>
      <c r="G3802" t="str">
        <f>VLOOKUP(SALIDA[[#This Row],[CODIGO]],FAMILIAS[],4,FALSE)</f>
        <v>FULL GAUGE</v>
      </c>
      <c r="H3802" s="10" t="str">
        <f>IF(VLOOKUP(SALIDA[[#This Row],[CODIGO]],STOCKSANLUIS[],7,FALSE)=0,"PRODUCTO SIN STOCK/UBICACIÓN",VLOOKUP(SALIDA[[#This Row],[CODIGO]],STOCKSANLUIS[],7,FALSE))</f>
        <v>C</v>
      </c>
      <c r="I3802" s="10"/>
      <c r="J3802" t="str">
        <f>SALIDA[[#This Row],[CODIGO]]&amp;"       "&amp;SALIDA[[#This Row],[FAMILIA]]</f>
        <v>00016       FULL GAUGE</v>
      </c>
      <c r="K3802">
        <f>VLOOKUP(SALIDA[[#This Row],[CODIGO]],STOCK_STARSOFT[],5,FALSE)</f>
        <v>13.318346</v>
      </c>
      <c r="L3802">
        <f>SALIDA[[#This Row],[CANTIDAD]]*SALIDA[[#This Row],[PRECIO UND]]</f>
        <v>13.318346</v>
      </c>
    </row>
    <row r="3803" spans="1:12" x14ac:dyDescent="0.25">
      <c r="A3803" s="6" t="s">
        <v>2466</v>
      </c>
      <c r="B3803" s="100" t="str">
        <f>VLOOKUP(SALIDA[[#This Row],[CODIGO]],STOCKSANLUIS[],2,FALSE)</f>
        <v>LIMPIADOR PARA EVAPORADOR - EVAP POWR-C - 1GALON - NU CALGON</v>
      </c>
      <c r="C3803" s="153">
        <v>46133</v>
      </c>
      <c r="D3803">
        <v>1</v>
      </c>
      <c r="E3803">
        <f>IF(VLOOKUP(SALIDA[[#This Row],[CODIGO]],STOCKSANLUIS[],6,FALSE)=0,"PRODUCTO SIN STOCK/UBICACIÓN",VLOOKUP(SALIDA[[#This Row],[CODIGO]],STOCKSANLUIS[],6,FALSE))</f>
        <v>1</v>
      </c>
      <c r="F3803">
        <f>SALIDA[[#This Row],[CANTIDAD]]/SALIDA[[#This Row],[UND MEDIDA]]</f>
        <v>1</v>
      </c>
      <c r="G3803" t="str">
        <f>VLOOKUP(SALIDA[[#This Row],[CODIGO]],FAMILIAS[],4,FALSE)</f>
        <v>NU CALGON</v>
      </c>
      <c r="H3803" s="10" t="str">
        <f>IF(VLOOKUP(SALIDA[[#This Row],[CODIGO]],STOCKSANLUIS[],7,FALSE)=0,"PRODUCTO SIN STOCK/UBICACIÓN",VLOOKUP(SALIDA[[#This Row],[CODIGO]],STOCKSANLUIS[],7,FALSE))</f>
        <v>C</v>
      </c>
      <c r="I3803" s="10"/>
      <c r="J3803" t="str">
        <f>SALIDA[[#This Row],[CODIGO]]&amp;"       "&amp;SALIDA[[#This Row],[FAMILIA]]</f>
        <v>02030       NU CALGON</v>
      </c>
      <c r="K3803">
        <f>VLOOKUP(SALIDA[[#This Row],[CODIGO]],STOCK_STARSOFT[],5,FALSE)</f>
        <v>10.536965</v>
      </c>
      <c r="L3803">
        <f>SALIDA[[#This Row],[CANTIDAD]]*SALIDA[[#This Row],[PRECIO UND]]</f>
        <v>10.536965</v>
      </c>
    </row>
    <row r="3804" spans="1:12" x14ac:dyDescent="0.25">
      <c r="A3804" s="6" t="s">
        <v>3032</v>
      </c>
      <c r="B3804" s="100" t="str">
        <f>VLOOKUP(SALIDA[[#This Row],[CODIGO]],STOCKSANLUIS[],2,FALSE)</f>
        <v xml:space="preserve">MINI BOMBA, SAUERMANN, SI 27  220V </v>
      </c>
      <c r="C3804" s="153">
        <v>46133</v>
      </c>
      <c r="D3804">
        <v>1</v>
      </c>
      <c r="E3804">
        <f>IF(VLOOKUP(SALIDA[[#This Row],[CODIGO]],STOCKSANLUIS[],6,FALSE)=0,"PRODUCTO SIN STOCK/UBICACIÓN",VLOOKUP(SALIDA[[#This Row],[CODIGO]],STOCKSANLUIS[],6,FALSE))</f>
        <v>1</v>
      </c>
      <c r="F3804">
        <f>SALIDA[[#This Row],[CANTIDAD]]/SALIDA[[#This Row],[UND MEDIDA]]</f>
        <v>1</v>
      </c>
      <c r="G3804" t="str">
        <f>VLOOKUP(SALIDA[[#This Row],[CODIGO]],FAMILIAS[],4,FALSE)</f>
        <v>SAUERMANN</v>
      </c>
      <c r="H3804" s="10" t="str">
        <f>IF(VLOOKUP(SALIDA[[#This Row],[CODIGO]],STOCKSANLUIS[],7,FALSE)=0,"PRODUCTO SIN STOCK/UBICACIÓN",VLOOKUP(SALIDA[[#This Row],[CODIGO]],STOCKSANLUIS[],7,FALSE))</f>
        <v>C</v>
      </c>
      <c r="I3804" s="10"/>
      <c r="J3804" t="str">
        <f>SALIDA[[#This Row],[CODIGO]]&amp;"       "&amp;SALIDA[[#This Row],[FAMILIA]]</f>
        <v>02448       SAUERMANN</v>
      </c>
      <c r="K3804">
        <f>VLOOKUP(SALIDA[[#This Row],[CODIGO]],STOCK_STARSOFT[],5,FALSE)</f>
        <v>37.118566999999999</v>
      </c>
      <c r="L3804">
        <f>SALIDA[[#This Row],[CANTIDAD]]*SALIDA[[#This Row],[PRECIO UND]]</f>
        <v>37.118566999999999</v>
      </c>
    </row>
    <row r="3805" spans="1:12" x14ac:dyDescent="0.25">
      <c r="A3805" s="6" t="s">
        <v>3678</v>
      </c>
      <c r="B3805" s="100" t="str">
        <f>VLOOKUP(SALIDA[[#This Row],[CODIGO]],STOCKSANLUIS[],2,FALSE)</f>
        <v>RESISTENCIA SILICONADA POTENCIA CONSTANTE TECNOLATINA - TPC-M - 40W/M - 220V</v>
      </c>
      <c r="C3805" s="153">
        <v>46133</v>
      </c>
      <c r="D3805">
        <v>10</v>
      </c>
      <c r="E3805">
        <f>IF(VLOOKUP(SALIDA[[#This Row],[CODIGO]],STOCKSANLUIS[],6,FALSE)=0,"PRODUCTO SIN STOCK/UBICACIÓN",VLOOKUP(SALIDA[[#This Row],[CODIGO]],STOCKSANLUIS[],6,FALSE))</f>
        <v>100</v>
      </c>
      <c r="F3805">
        <f>SALIDA[[#This Row],[CANTIDAD]]/SALIDA[[#This Row],[UND MEDIDA]]</f>
        <v>0.1</v>
      </c>
      <c r="G3805" t="str">
        <f>VLOOKUP(SALIDA[[#This Row],[CODIGO]],FAMILIAS[],4,FALSE)</f>
        <v>TECNOLATINA</v>
      </c>
      <c r="H3805" s="10" t="str">
        <f>IF(VLOOKUP(SALIDA[[#This Row],[CODIGO]],STOCKSANLUIS[],7,FALSE)=0,"PRODUCTO SIN STOCK/UBICACIÓN",VLOOKUP(SALIDA[[#This Row],[CODIGO]],STOCKSANLUIS[],7,FALSE))</f>
        <v>C</v>
      </c>
      <c r="I3805" s="10"/>
      <c r="J3805" t="str">
        <f>SALIDA[[#This Row],[CODIGO]]&amp;"       "&amp;SALIDA[[#This Row],[FAMILIA]]</f>
        <v>03059       TECNOLATINA</v>
      </c>
      <c r="K3805">
        <f>VLOOKUP(SALIDA[[#This Row],[CODIGO]],STOCK_STARSOFT[],5,FALSE)</f>
        <v>1.9391890000000001</v>
      </c>
      <c r="L3805">
        <f>SALIDA[[#This Row],[CANTIDAD]]*SALIDA[[#This Row],[PRECIO UND]]</f>
        <v>19.39189</v>
      </c>
    </row>
    <row r="3806" spans="1:12" x14ac:dyDescent="0.25">
      <c r="A3806" s="6" t="s">
        <v>22048</v>
      </c>
      <c r="B3806" s="100" t="str">
        <f>VLOOKUP(SALIDA[[#This Row],[CODIGO]],STOCKSANLUIS[],2,FALSE)</f>
        <v xml:space="preserve">BOMBA DE CONDENSADO STAR COLD DE 230V-1F-60HZ TANQUE ALTO (INCLUYE MANGUERA)  SI-1801 </v>
      </c>
      <c r="C3806" s="153">
        <v>46133</v>
      </c>
      <c r="D3806">
        <v>1</v>
      </c>
      <c r="E3806">
        <f>IF(VLOOKUP(SALIDA[[#This Row],[CODIGO]],STOCKSANLUIS[],6,FALSE)=0,"PRODUCTO SIN STOCK/UBICACIÓN",VLOOKUP(SALIDA[[#This Row],[CODIGO]],STOCKSANLUIS[],6,FALSE))</f>
        <v>1</v>
      </c>
      <c r="F3806">
        <f>SALIDA[[#This Row],[CANTIDAD]]/SALIDA[[#This Row],[UND MEDIDA]]</f>
        <v>1</v>
      </c>
      <c r="G3806" t="str">
        <f>VLOOKUP(SALIDA[[#This Row],[CODIGO]],FAMILIAS[],4,FALSE)</f>
        <v>STAR COLD</v>
      </c>
      <c r="H3806" s="10" t="str">
        <f>IF(VLOOKUP(SALIDA[[#This Row],[CODIGO]],STOCKSANLUIS[],7,FALSE)=0,"PRODUCTO SIN STOCK/UBICACIÓN",VLOOKUP(SALIDA[[#This Row],[CODIGO]],STOCKSANLUIS[],7,FALSE))</f>
        <v>B/C</v>
      </c>
      <c r="I3806" s="10"/>
      <c r="J3806" t="str">
        <f>SALIDA[[#This Row],[CODIGO]]&amp;"       "&amp;SALIDA[[#This Row],[FAMILIA]]</f>
        <v>03542       STAR COLD</v>
      </c>
      <c r="K3806">
        <f>VLOOKUP(SALIDA[[#This Row],[CODIGO]],STOCK_STARSOFT[],5,FALSE)</f>
        <v>17.996752999999998</v>
      </c>
      <c r="L3806">
        <f>SALIDA[[#This Row],[CANTIDAD]]*SALIDA[[#This Row],[PRECIO UND]]</f>
        <v>17.996752999999998</v>
      </c>
    </row>
    <row r="3807" spans="1:12" x14ac:dyDescent="0.25">
      <c r="A3807" s="6" t="s">
        <v>22048</v>
      </c>
      <c r="B3807" s="100" t="str">
        <f>VLOOKUP(SALIDA[[#This Row],[CODIGO]],STOCKSANLUIS[],2,FALSE)</f>
        <v xml:space="preserve">BOMBA DE CONDENSADO STAR COLD DE 230V-1F-60HZ TANQUE ALTO (INCLUYE MANGUERA)  SI-1801 </v>
      </c>
      <c r="C3807" s="153">
        <v>46130</v>
      </c>
      <c r="D3807">
        <v>6</v>
      </c>
      <c r="E3807">
        <f>IF(VLOOKUP(SALIDA[[#This Row],[CODIGO]],STOCKSANLUIS[],6,FALSE)=0,"PRODUCTO SIN STOCK/UBICACIÓN",VLOOKUP(SALIDA[[#This Row],[CODIGO]],STOCKSANLUIS[],6,FALSE))</f>
        <v>1</v>
      </c>
      <c r="F3807">
        <f>SALIDA[[#This Row],[CANTIDAD]]/SALIDA[[#This Row],[UND MEDIDA]]</f>
        <v>6</v>
      </c>
      <c r="G3807" t="str">
        <f>VLOOKUP(SALIDA[[#This Row],[CODIGO]],FAMILIAS[],4,FALSE)</f>
        <v>STAR COLD</v>
      </c>
      <c r="H3807" s="10" t="str">
        <f>IF(VLOOKUP(SALIDA[[#This Row],[CODIGO]],STOCKSANLUIS[],7,FALSE)=0,"PRODUCTO SIN STOCK/UBICACIÓN",VLOOKUP(SALIDA[[#This Row],[CODIGO]],STOCKSANLUIS[],7,FALSE))</f>
        <v>B/C</v>
      </c>
      <c r="I3807" s="10"/>
      <c r="J3807" t="str">
        <f>SALIDA[[#This Row],[CODIGO]]&amp;"       "&amp;SALIDA[[#This Row],[FAMILIA]]</f>
        <v>03542       STAR COLD</v>
      </c>
      <c r="K3807">
        <f>VLOOKUP(SALIDA[[#This Row],[CODIGO]],STOCK_STARSOFT[],5,FALSE)</f>
        <v>17.996752999999998</v>
      </c>
      <c r="L3807">
        <f>SALIDA[[#This Row],[CANTIDAD]]*SALIDA[[#This Row],[PRECIO UND]]</f>
        <v>107.98051799999999</v>
      </c>
    </row>
    <row r="3808" spans="1:12" x14ac:dyDescent="0.25">
      <c r="A3808" s="6" t="s">
        <v>22048</v>
      </c>
      <c r="B3808" s="100" t="str">
        <f>VLOOKUP(SALIDA[[#This Row],[CODIGO]],STOCKSANLUIS[],2,FALSE)</f>
        <v xml:space="preserve">BOMBA DE CONDENSADO STAR COLD DE 230V-1F-60HZ TANQUE ALTO (INCLUYE MANGUERA)  SI-1801 </v>
      </c>
      <c r="C3808" s="153">
        <v>46132</v>
      </c>
      <c r="D3808">
        <v>6</v>
      </c>
      <c r="E3808">
        <f>IF(VLOOKUP(SALIDA[[#This Row],[CODIGO]],STOCKSANLUIS[],6,FALSE)=0,"PRODUCTO SIN STOCK/UBICACIÓN",VLOOKUP(SALIDA[[#This Row],[CODIGO]],STOCKSANLUIS[],6,FALSE))</f>
        <v>1</v>
      </c>
      <c r="F3808">
        <f>SALIDA[[#This Row],[CANTIDAD]]/SALIDA[[#This Row],[UND MEDIDA]]</f>
        <v>6</v>
      </c>
      <c r="G3808" t="str">
        <f>VLOOKUP(SALIDA[[#This Row],[CODIGO]],FAMILIAS[],4,FALSE)</f>
        <v>STAR COLD</v>
      </c>
      <c r="H3808" s="10" t="str">
        <f>IF(VLOOKUP(SALIDA[[#This Row],[CODIGO]],STOCKSANLUIS[],7,FALSE)=0,"PRODUCTO SIN STOCK/UBICACIÓN",VLOOKUP(SALIDA[[#This Row],[CODIGO]],STOCKSANLUIS[],7,FALSE))</f>
        <v>B/C</v>
      </c>
      <c r="I3808" s="10"/>
      <c r="J3808" t="str">
        <f>SALIDA[[#This Row],[CODIGO]]&amp;"       "&amp;SALIDA[[#This Row],[FAMILIA]]</f>
        <v>03542       STAR COLD</v>
      </c>
      <c r="K3808">
        <f>VLOOKUP(SALIDA[[#This Row],[CODIGO]],STOCK_STARSOFT[],5,FALSE)</f>
        <v>17.996752999999998</v>
      </c>
      <c r="L3808">
        <f>SALIDA[[#This Row],[CANTIDAD]]*SALIDA[[#This Row],[PRECIO UND]]</f>
        <v>107.98051799999999</v>
      </c>
    </row>
    <row r="3809" spans="1:12" x14ac:dyDescent="0.25">
      <c r="A3809" s="6" t="s">
        <v>3678</v>
      </c>
      <c r="B3809" s="100" t="str">
        <f>VLOOKUP(SALIDA[[#This Row],[CODIGO]],STOCKSANLUIS[],2,FALSE)</f>
        <v>RESISTENCIA SILICONADA POTENCIA CONSTANTE TECNOLATINA - TPC-M - 40W/M - 220V</v>
      </c>
      <c r="C3809" s="153">
        <v>46134</v>
      </c>
      <c r="D3809">
        <v>100</v>
      </c>
      <c r="E3809">
        <f>IF(VLOOKUP(SALIDA[[#This Row],[CODIGO]],STOCKSANLUIS[],6,FALSE)=0,"PRODUCTO SIN STOCK/UBICACIÓN",VLOOKUP(SALIDA[[#This Row],[CODIGO]],STOCKSANLUIS[],6,FALSE))</f>
        <v>100</v>
      </c>
      <c r="F3809">
        <f>SALIDA[[#This Row],[CANTIDAD]]/SALIDA[[#This Row],[UND MEDIDA]]</f>
        <v>1</v>
      </c>
      <c r="G3809" t="str">
        <f>VLOOKUP(SALIDA[[#This Row],[CODIGO]],FAMILIAS[],4,FALSE)</f>
        <v>TECNOLATINA</v>
      </c>
      <c r="H3809" s="10" t="str">
        <f>IF(VLOOKUP(SALIDA[[#This Row],[CODIGO]],STOCKSANLUIS[],7,FALSE)=0,"PRODUCTO SIN STOCK/UBICACIÓN",VLOOKUP(SALIDA[[#This Row],[CODIGO]],STOCKSANLUIS[],7,FALSE))</f>
        <v>C</v>
      </c>
      <c r="I3809" s="10"/>
      <c r="J3809" t="str">
        <f>SALIDA[[#This Row],[CODIGO]]&amp;"       "&amp;SALIDA[[#This Row],[FAMILIA]]</f>
        <v>03059       TECNOLATINA</v>
      </c>
      <c r="K3809">
        <f>VLOOKUP(SALIDA[[#This Row],[CODIGO]],STOCK_STARSOFT[],5,FALSE)</f>
        <v>1.9391890000000001</v>
      </c>
      <c r="L3809">
        <f>SALIDA[[#This Row],[CANTIDAD]]*SALIDA[[#This Row],[PRECIO UND]]</f>
        <v>193.91890000000001</v>
      </c>
    </row>
    <row r="3810" spans="1:12" x14ac:dyDescent="0.25">
      <c r="A3810" s="6" t="s">
        <v>3678</v>
      </c>
      <c r="B3810" s="100" t="str">
        <f>VLOOKUP(SALIDA[[#This Row],[CODIGO]],STOCKSANLUIS[],2,FALSE)</f>
        <v>RESISTENCIA SILICONADA POTENCIA CONSTANTE TECNOLATINA - TPC-M - 40W/M - 220V</v>
      </c>
      <c r="C3810" s="153">
        <v>46134</v>
      </c>
      <c r="D3810">
        <v>15</v>
      </c>
      <c r="E3810">
        <f>IF(VLOOKUP(SALIDA[[#This Row],[CODIGO]],STOCKSANLUIS[],6,FALSE)=0,"PRODUCTO SIN STOCK/UBICACIÓN",VLOOKUP(SALIDA[[#This Row],[CODIGO]],STOCKSANLUIS[],6,FALSE))</f>
        <v>100</v>
      </c>
      <c r="F3810">
        <f>SALIDA[[#This Row],[CANTIDAD]]/SALIDA[[#This Row],[UND MEDIDA]]</f>
        <v>0.15</v>
      </c>
      <c r="G3810" t="str">
        <f>VLOOKUP(SALIDA[[#This Row],[CODIGO]],FAMILIAS[],4,FALSE)</f>
        <v>TECNOLATINA</v>
      </c>
      <c r="H3810" s="10" t="str">
        <f>IF(VLOOKUP(SALIDA[[#This Row],[CODIGO]],STOCKSANLUIS[],7,FALSE)=0,"PRODUCTO SIN STOCK/UBICACIÓN",VLOOKUP(SALIDA[[#This Row],[CODIGO]],STOCKSANLUIS[],7,FALSE))</f>
        <v>C</v>
      </c>
      <c r="I3810" s="10"/>
      <c r="J3810" t="str">
        <f>SALIDA[[#This Row],[CODIGO]]&amp;"       "&amp;SALIDA[[#This Row],[FAMILIA]]</f>
        <v>03059       TECNOLATINA</v>
      </c>
      <c r="K3810">
        <f>VLOOKUP(SALIDA[[#This Row],[CODIGO]],STOCK_STARSOFT[],5,FALSE)</f>
        <v>1.9391890000000001</v>
      </c>
      <c r="L3810">
        <f>SALIDA[[#This Row],[CANTIDAD]]*SALIDA[[#This Row],[PRECIO UND]]</f>
        <v>29.087835000000002</v>
      </c>
    </row>
    <row r="3811" spans="1:12" x14ac:dyDescent="0.25">
      <c r="A3811" s="6" t="s">
        <v>2260</v>
      </c>
      <c r="B3811" s="100" t="str">
        <f>VLOOKUP(SALIDA[[#This Row],[CODIGO]],STOCKSANLUIS[],2,FALSE)</f>
        <v>BURLETE / EMPAQUETADURA 3340 FRONTAL X 3MTS + 3MTS TENSOR FI0 3749 - CAFF</v>
      </c>
      <c r="C3811" s="153">
        <v>46134</v>
      </c>
      <c r="D3811">
        <v>3</v>
      </c>
      <c r="E3811">
        <f>IF(VLOOKUP(SALIDA[[#This Row],[CODIGO]],STOCKSANLUIS[],6,FALSE)=0,"PRODUCTO SIN STOCK/UBICACIÓN",VLOOKUP(SALIDA[[#This Row],[CODIGO]],STOCKSANLUIS[],6,FALSE))</f>
        <v>1</v>
      </c>
      <c r="F3811">
        <f>SALIDA[[#This Row],[CANTIDAD]]/SALIDA[[#This Row],[UND MEDIDA]]</f>
        <v>3</v>
      </c>
      <c r="G3811" t="str">
        <f>VLOOKUP(SALIDA[[#This Row],[CODIGO]],FAMILIAS[],4,FALSE)</f>
        <v>CAFF</v>
      </c>
      <c r="H3811" s="10" t="str">
        <f>IF(VLOOKUP(SALIDA[[#This Row],[CODIGO]],STOCKSANLUIS[],7,FALSE)=0,"PRODUCTO SIN STOCK/UBICACIÓN",VLOOKUP(SALIDA[[#This Row],[CODIGO]],STOCKSANLUIS[],7,FALSE))</f>
        <v>A</v>
      </c>
      <c r="I3811" s="10"/>
      <c r="J3811" t="str">
        <f>SALIDA[[#This Row],[CODIGO]]&amp;"       "&amp;SALIDA[[#This Row],[FAMILIA]]</f>
        <v>01915       CAFF</v>
      </c>
      <c r="K3811">
        <f>VLOOKUP(SALIDA[[#This Row],[CODIGO]],STOCK_STARSOFT[],5,FALSE)</f>
        <v>25.876684000000001</v>
      </c>
      <c r="L3811">
        <f>SALIDA[[#This Row],[CANTIDAD]]*SALIDA[[#This Row],[PRECIO UND]]</f>
        <v>77.630052000000006</v>
      </c>
    </row>
    <row r="3812" spans="1:12" x14ac:dyDescent="0.25">
      <c r="A3812" s="6" t="s">
        <v>2022</v>
      </c>
      <c r="B3812" s="100" t="str">
        <f>VLOOKUP(SALIDA[[#This Row],[CODIGO]],STOCKSANLUIS[],2,FALSE)</f>
        <v>CONTROLADOR DE TEMPERATURA DIGITAL TC-900E POWER - VER.07 - 115/220 VAC - FULL GAUGE</v>
      </c>
      <c r="C3812" s="153">
        <v>46134</v>
      </c>
      <c r="D3812">
        <v>2</v>
      </c>
      <c r="E3812">
        <f>IF(VLOOKUP(SALIDA[[#This Row],[CODIGO]],STOCKSANLUIS[],6,FALSE)=0,"PRODUCTO SIN STOCK/UBICACIÓN",VLOOKUP(SALIDA[[#This Row],[CODIGO]],STOCKSANLUIS[],6,FALSE))</f>
        <v>1</v>
      </c>
      <c r="F3812">
        <f>SALIDA[[#This Row],[CANTIDAD]]/SALIDA[[#This Row],[UND MEDIDA]]</f>
        <v>2</v>
      </c>
      <c r="G3812" t="str">
        <f>VLOOKUP(SALIDA[[#This Row],[CODIGO]],FAMILIAS[],4,FALSE)</f>
        <v>FULL GAUGE</v>
      </c>
      <c r="H3812" s="10" t="str">
        <f>IF(VLOOKUP(SALIDA[[#This Row],[CODIGO]],STOCKSANLUIS[],7,FALSE)=0,"PRODUCTO SIN STOCK/UBICACIÓN",VLOOKUP(SALIDA[[#This Row],[CODIGO]],STOCKSANLUIS[],7,FALSE))</f>
        <v>C</v>
      </c>
      <c r="I3812" s="10"/>
      <c r="J3812" t="str">
        <f>SALIDA[[#This Row],[CODIGO]]&amp;"       "&amp;SALIDA[[#This Row],[FAMILIA]]</f>
        <v>01785       FULL GAUGE</v>
      </c>
      <c r="K3812">
        <f>VLOOKUP(SALIDA[[#This Row],[CODIGO]],STOCK_STARSOFT[],5,FALSE)</f>
        <v>18.272079000000002</v>
      </c>
      <c r="L3812">
        <f>SALIDA[[#This Row],[CANTIDAD]]*SALIDA[[#This Row],[PRECIO UND]]</f>
        <v>36.544158000000003</v>
      </c>
    </row>
    <row r="3813" spans="1:12" x14ac:dyDescent="0.25">
      <c r="A3813" s="6" t="s">
        <v>189</v>
      </c>
      <c r="B3813" s="100" t="str">
        <f>VLOOKUP(SALIDA[[#This Row],[CODIGO]],STOCKSANLUIS[],2,FALSE)</f>
        <v>PRESOSTATO DE ALTA DANFOSS KP-5 - R/AUTOMATICO - 060-117166</v>
      </c>
      <c r="C3813" s="153">
        <v>46134</v>
      </c>
      <c r="D3813">
        <v>2</v>
      </c>
      <c r="E3813">
        <f>IF(VLOOKUP(SALIDA[[#This Row],[CODIGO]],STOCKSANLUIS[],6,FALSE)=0,"PRODUCTO SIN STOCK/UBICACIÓN",VLOOKUP(SALIDA[[#This Row],[CODIGO]],STOCKSANLUIS[],6,FALSE))</f>
        <v>1</v>
      </c>
      <c r="F3813">
        <f>SALIDA[[#This Row],[CANTIDAD]]/SALIDA[[#This Row],[UND MEDIDA]]</f>
        <v>2</v>
      </c>
      <c r="G3813" t="str">
        <f>VLOOKUP(SALIDA[[#This Row],[CODIGO]],FAMILIAS[],4,FALSE)</f>
        <v>DANFOSS</v>
      </c>
      <c r="H3813" s="10" t="str">
        <f>IF(VLOOKUP(SALIDA[[#This Row],[CODIGO]],STOCKSANLUIS[],7,FALSE)=0,"PRODUCTO SIN STOCK/UBICACIÓN",VLOOKUP(SALIDA[[#This Row],[CODIGO]],STOCKSANLUIS[],7,FALSE))</f>
        <v>A</v>
      </c>
      <c r="I3813" s="10"/>
      <c r="J3813" t="str">
        <f>SALIDA[[#This Row],[CODIGO]]&amp;"       "&amp;SALIDA[[#This Row],[FAMILIA]]</f>
        <v>00134       DANFOSS</v>
      </c>
      <c r="K3813">
        <f>VLOOKUP(SALIDA[[#This Row],[CODIGO]],STOCK_STARSOFT[],5,FALSE)</f>
        <v>13.60833</v>
      </c>
      <c r="L3813">
        <f>SALIDA[[#This Row],[CANTIDAD]]*SALIDA[[#This Row],[PRECIO UND]]</f>
        <v>27.216660000000001</v>
      </c>
    </row>
    <row r="3814" spans="1:12" x14ac:dyDescent="0.25">
      <c r="A3814" s="6" t="s">
        <v>189</v>
      </c>
      <c r="B3814" s="100" t="str">
        <f>VLOOKUP(SALIDA[[#This Row],[CODIGO]],STOCKSANLUIS[],2,FALSE)</f>
        <v>PRESOSTATO DE ALTA DANFOSS KP-5 - R/AUTOMATICO - 060-117166</v>
      </c>
      <c r="C3814" s="153">
        <v>46134</v>
      </c>
      <c r="D3814">
        <v>1</v>
      </c>
      <c r="E3814">
        <f>IF(VLOOKUP(SALIDA[[#This Row],[CODIGO]],STOCKSANLUIS[],6,FALSE)=0,"PRODUCTO SIN STOCK/UBICACIÓN",VLOOKUP(SALIDA[[#This Row],[CODIGO]],STOCKSANLUIS[],6,FALSE))</f>
        <v>1</v>
      </c>
      <c r="F3814">
        <f>SALIDA[[#This Row],[CANTIDAD]]/SALIDA[[#This Row],[UND MEDIDA]]</f>
        <v>1</v>
      </c>
      <c r="G3814" t="str">
        <f>VLOOKUP(SALIDA[[#This Row],[CODIGO]],FAMILIAS[],4,FALSE)</f>
        <v>DANFOSS</v>
      </c>
      <c r="H3814" s="10" t="str">
        <f>IF(VLOOKUP(SALIDA[[#This Row],[CODIGO]],STOCKSANLUIS[],7,FALSE)=0,"PRODUCTO SIN STOCK/UBICACIÓN",VLOOKUP(SALIDA[[#This Row],[CODIGO]],STOCKSANLUIS[],7,FALSE))</f>
        <v>A</v>
      </c>
      <c r="I3814" s="10"/>
      <c r="J3814" t="str">
        <f>SALIDA[[#This Row],[CODIGO]]&amp;"       "&amp;SALIDA[[#This Row],[FAMILIA]]</f>
        <v>00134       DANFOSS</v>
      </c>
      <c r="K3814">
        <f>VLOOKUP(SALIDA[[#This Row],[CODIGO]],STOCK_STARSOFT[],5,FALSE)</f>
        <v>13.60833</v>
      </c>
      <c r="L3814">
        <f>SALIDA[[#This Row],[CANTIDAD]]*SALIDA[[#This Row],[PRECIO UND]]</f>
        <v>13.60833</v>
      </c>
    </row>
    <row r="3815" spans="1:12" x14ac:dyDescent="0.25">
      <c r="A3815" s="6" t="s">
        <v>19225</v>
      </c>
      <c r="B3815" s="100" t="str">
        <f>VLOOKUP(SALIDA[[#This Row],[CODIGO]],STOCKSANLUIS[],2,FALSE)</f>
        <v>EXTRACTOR HELICOCENTRIFUGO - DIAMETRO 100 MM (4") - 220V/1PH/60HZ - STAR COLD - MF-100P (EQV TD250/100)</v>
      </c>
      <c r="C3815" s="153">
        <v>46134</v>
      </c>
      <c r="D3815">
        <v>3</v>
      </c>
      <c r="E3815">
        <f>IF(VLOOKUP(SALIDA[[#This Row],[CODIGO]],STOCKSANLUIS[],6,FALSE)=0,"PRODUCTO SIN STOCK/UBICACIÓN",VLOOKUP(SALIDA[[#This Row],[CODIGO]],STOCKSANLUIS[],6,FALSE))</f>
        <v>1</v>
      </c>
      <c r="F3815">
        <f>SALIDA[[#This Row],[CANTIDAD]]/SALIDA[[#This Row],[UND MEDIDA]]</f>
        <v>3</v>
      </c>
      <c r="G3815" t="str">
        <f>VLOOKUP(SALIDA[[#This Row],[CODIGO]],FAMILIAS[],4,FALSE)</f>
        <v>STAR COLD</v>
      </c>
      <c r="H3815" s="10" t="str">
        <f>IF(VLOOKUP(SALIDA[[#This Row],[CODIGO]],STOCKSANLUIS[],7,FALSE)=0,"PRODUCTO SIN STOCK/UBICACIÓN",VLOOKUP(SALIDA[[#This Row],[CODIGO]],STOCKSANLUIS[],7,FALSE))</f>
        <v>A</v>
      </c>
      <c r="I3815" s="10"/>
      <c r="J3815" t="str">
        <f>SALIDA[[#This Row],[CODIGO]]&amp;"       "&amp;SALIDA[[#This Row],[FAMILIA]]</f>
        <v>03478       STAR COLD</v>
      </c>
      <c r="K3815">
        <f>VLOOKUP(SALIDA[[#This Row],[CODIGO]],STOCK_STARSOFT[],5,FALSE)</f>
        <v>11.528663</v>
      </c>
      <c r="L3815">
        <f>SALIDA[[#This Row],[CANTIDAD]]*SALIDA[[#This Row],[PRECIO UND]]</f>
        <v>34.585988999999998</v>
      </c>
    </row>
    <row r="3816" spans="1:12" x14ac:dyDescent="0.25">
      <c r="A3816" s="6" t="s">
        <v>19228</v>
      </c>
      <c r="B3816" s="100" t="str">
        <f>VLOOKUP(SALIDA[[#This Row],[CODIGO]],STOCKSANLUIS[],2,FALSE)</f>
        <v>EXTRACTOR HELICOCENTRIFUGO - DIAMETRO 150 MM (6") - 220V/1PH/60HZ - STAR COLD - MF-150P (EQV TD500/150)</v>
      </c>
      <c r="C3816" s="153">
        <v>46134</v>
      </c>
      <c r="D3816">
        <v>1</v>
      </c>
      <c r="E3816">
        <f>IF(VLOOKUP(SALIDA[[#This Row],[CODIGO]],STOCKSANLUIS[],6,FALSE)=0,"PRODUCTO SIN STOCK/UBICACIÓN",VLOOKUP(SALIDA[[#This Row],[CODIGO]],STOCKSANLUIS[],6,FALSE))</f>
        <v>1</v>
      </c>
      <c r="F3816">
        <f>SALIDA[[#This Row],[CANTIDAD]]/SALIDA[[#This Row],[UND MEDIDA]]</f>
        <v>1</v>
      </c>
      <c r="G3816" t="str">
        <f>VLOOKUP(SALIDA[[#This Row],[CODIGO]],FAMILIAS[],4,FALSE)</f>
        <v>STAR COLD</v>
      </c>
      <c r="H3816" s="10" t="str">
        <f>IF(VLOOKUP(SALIDA[[#This Row],[CODIGO]],STOCKSANLUIS[],7,FALSE)=0,"PRODUCTO SIN STOCK/UBICACIÓN",VLOOKUP(SALIDA[[#This Row],[CODIGO]],STOCKSANLUIS[],7,FALSE))</f>
        <v>A</v>
      </c>
      <c r="I3816" s="10"/>
      <c r="J3816" t="str">
        <f>SALIDA[[#This Row],[CODIGO]]&amp;"       "&amp;SALIDA[[#This Row],[FAMILIA]]</f>
        <v>03479       STAR COLD</v>
      </c>
      <c r="K3816">
        <f>VLOOKUP(SALIDA[[#This Row],[CODIGO]],STOCK_STARSOFT[],5,FALSE)</f>
        <v>14.863732000000001</v>
      </c>
      <c r="L3816">
        <f>SALIDA[[#This Row],[CANTIDAD]]*SALIDA[[#This Row],[PRECIO UND]]</f>
        <v>14.863732000000001</v>
      </c>
    </row>
    <row r="3817" spans="1:12" x14ac:dyDescent="0.25">
      <c r="A3817" s="6" t="s">
        <v>19227</v>
      </c>
      <c r="B3817" s="100" t="str">
        <f>VLOOKUP(SALIDA[[#This Row],[CODIGO]],STOCKSANLUIS[],2,FALSE)</f>
        <v>EXTRACTOR HELICOCENTRIFUGO - DIAMETRO 200 MM (8") - 220V/1PH/60HZ - STAR COLD - MF-200P (EQV TD800/200)</v>
      </c>
      <c r="C3817" s="153">
        <v>46134</v>
      </c>
      <c r="D3817">
        <v>2</v>
      </c>
      <c r="E3817">
        <f>IF(VLOOKUP(SALIDA[[#This Row],[CODIGO]],STOCKSANLUIS[],6,FALSE)=0,"PRODUCTO SIN STOCK/UBICACIÓN",VLOOKUP(SALIDA[[#This Row],[CODIGO]],STOCKSANLUIS[],6,FALSE))</f>
        <v>1</v>
      </c>
      <c r="F3817">
        <f>SALIDA[[#This Row],[CANTIDAD]]/SALIDA[[#This Row],[UND MEDIDA]]</f>
        <v>2</v>
      </c>
      <c r="G3817" t="str">
        <f>VLOOKUP(SALIDA[[#This Row],[CODIGO]],FAMILIAS[],4,FALSE)</f>
        <v>STAR COLD</v>
      </c>
      <c r="H3817" s="10" t="str">
        <f>IF(VLOOKUP(SALIDA[[#This Row],[CODIGO]],STOCKSANLUIS[],7,FALSE)=0,"PRODUCTO SIN STOCK/UBICACIÓN",VLOOKUP(SALIDA[[#This Row],[CODIGO]],STOCKSANLUIS[],7,FALSE))</f>
        <v>A</v>
      </c>
      <c r="I3817" s="10"/>
      <c r="J3817" t="str">
        <f>SALIDA[[#This Row],[CODIGO]]&amp;"       "&amp;SALIDA[[#This Row],[FAMILIA]]</f>
        <v>03480       STAR COLD</v>
      </c>
      <c r="K3817">
        <f>VLOOKUP(SALIDA[[#This Row],[CODIGO]],STOCK_STARSOFT[],5,FALSE)</f>
        <v>21.215007</v>
      </c>
      <c r="L3817">
        <f>SALIDA[[#This Row],[CANTIDAD]]*SALIDA[[#This Row],[PRECIO UND]]</f>
        <v>42.430014</v>
      </c>
    </row>
    <row r="3818" spans="1:12" x14ac:dyDescent="0.25">
      <c r="A3818" s="6" t="s">
        <v>3341</v>
      </c>
      <c r="B3818" s="100" t="str">
        <f>VLOOKUP(SALIDA[[#This Row],[CODIGO]],STOCKSANLUIS[],2,FALSE)</f>
        <v>GAS REFRIGERANTE R404A -10.90KG ICELOONG</v>
      </c>
      <c r="C3818" s="153">
        <v>46134</v>
      </c>
      <c r="D3818">
        <v>1</v>
      </c>
      <c r="E3818">
        <f>IF(VLOOKUP(SALIDA[[#This Row],[CODIGO]],STOCKSANLUIS[],6,FALSE)=0,"PRODUCTO SIN STOCK/UBICACIÓN",VLOOKUP(SALIDA[[#This Row],[CODIGO]],STOCKSANLUIS[],6,FALSE))</f>
        <v>1</v>
      </c>
      <c r="F3818">
        <f>SALIDA[[#This Row],[CANTIDAD]]/SALIDA[[#This Row],[UND MEDIDA]]</f>
        <v>1</v>
      </c>
      <c r="G3818" t="str">
        <f>VLOOKUP(SALIDA[[#This Row],[CODIGO]],FAMILIAS[],4,FALSE)</f>
        <v>ZHEJIANG YONGHE</v>
      </c>
      <c r="H3818" s="10" t="str">
        <f>IF(VLOOKUP(SALIDA[[#This Row],[CODIGO]],STOCKSANLUIS[],7,FALSE)=0,"PRODUCTO SIN STOCK/UBICACIÓN",VLOOKUP(SALIDA[[#This Row],[CODIGO]],STOCKSANLUIS[],7,FALSE))</f>
        <v>C</v>
      </c>
      <c r="I3818" s="10"/>
      <c r="J3818" t="str">
        <f>SALIDA[[#This Row],[CODIGO]]&amp;"       "&amp;SALIDA[[#This Row],[FAMILIA]]</f>
        <v>02752       ZHEJIANG YONGHE</v>
      </c>
      <c r="K3818">
        <f>VLOOKUP(SALIDA[[#This Row],[CODIGO]],STOCK_STARSOFT[],5,FALSE)</f>
        <v>53.481755</v>
      </c>
      <c r="L3818">
        <f>SALIDA[[#This Row],[CANTIDAD]]*SALIDA[[#This Row],[PRECIO UND]]</f>
        <v>53.481755</v>
      </c>
    </row>
    <row r="3819" spans="1:12" x14ac:dyDescent="0.25">
      <c r="A3819" s="6" t="s">
        <v>2387</v>
      </c>
      <c r="B3819" s="100" t="str">
        <f>VLOOKUP(SALIDA[[#This Row],[CODIGO]],STOCKSANLUIS[],2,FALSE)</f>
        <v>CINTA DE ALUMINIO - 2" X 50 YDS - FASSON 0812</v>
      </c>
      <c r="C3819" s="153">
        <v>46134</v>
      </c>
      <c r="D3819">
        <v>24</v>
      </c>
      <c r="E3819">
        <f>IF(VLOOKUP(SALIDA[[#This Row],[CODIGO]],STOCKSANLUIS[],6,FALSE)=0,"PRODUCTO SIN STOCK/UBICACIÓN",VLOOKUP(SALIDA[[#This Row],[CODIGO]],STOCKSANLUIS[],6,FALSE))</f>
        <v>1</v>
      </c>
      <c r="F3819">
        <f>SALIDA[[#This Row],[CANTIDAD]]/SALIDA[[#This Row],[UND MEDIDA]]</f>
        <v>24</v>
      </c>
      <c r="G3819" t="str">
        <f>VLOOKUP(SALIDA[[#This Row],[CODIGO]],FAMILIAS[],4,FALSE)</f>
        <v>FASSON</v>
      </c>
      <c r="H3819" s="10" t="str">
        <f>IF(VLOOKUP(SALIDA[[#This Row],[CODIGO]],STOCKSANLUIS[],7,FALSE)=0,"PRODUCTO SIN STOCK/UBICACIÓN",VLOOKUP(SALIDA[[#This Row],[CODIGO]],STOCKSANLUIS[],7,FALSE))</f>
        <v>C</v>
      </c>
      <c r="I3819" s="10"/>
      <c r="J3819" t="str">
        <f>SALIDA[[#This Row],[CODIGO]]&amp;"       "&amp;SALIDA[[#This Row],[FAMILIA]]</f>
        <v>01987       FASSON</v>
      </c>
      <c r="K3819">
        <f>VLOOKUP(SALIDA[[#This Row],[CODIGO]],STOCK_STARSOFT[],5,FALSE)</f>
        <v>5.9418839999999999</v>
      </c>
      <c r="L3819">
        <f>SALIDA[[#This Row],[CANTIDAD]]*SALIDA[[#This Row],[PRECIO UND]]</f>
        <v>142.60521599999998</v>
      </c>
    </row>
    <row r="3820" spans="1:12" x14ac:dyDescent="0.25">
      <c r="A3820" s="6" t="s">
        <v>2022</v>
      </c>
      <c r="B3820" s="100" t="str">
        <f>VLOOKUP(SALIDA[[#This Row],[CODIGO]],STOCKSANLUIS[],2,FALSE)</f>
        <v>CONTROLADOR DE TEMPERATURA DIGITAL TC-900E POWER - VER.07 - 115/220 VAC - FULL GAUGE</v>
      </c>
      <c r="C3820" s="153">
        <v>46134</v>
      </c>
      <c r="D3820">
        <v>1</v>
      </c>
      <c r="E3820">
        <f>IF(VLOOKUP(SALIDA[[#This Row],[CODIGO]],STOCKSANLUIS[],6,FALSE)=0,"PRODUCTO SIN STOCK/UBICACIÓN",VLOOKUP(SALIDA[[#This Row],[CODIGO]],STOCKSANLUIS[],6,FALSE))</f>
        <v>1</v>
      </c>
      <c r="F3820">
        <f>SALIDA[[#This Row],[CANTIDAD]]/SALIDA[[#This Row],[UND MEDIDA]]</f>
        <v>1</v>
      </c>
      <c r="G3820" t="str">
        <f>VLOOKUP(SALIDA[[#This Row],[CODIGO]],FAMILIAS[],4,FALSE)</f>
        <v>FULL GAUGE</v>
      </c>
      <c r="H3820" s="10" t="str">
        <f>IF(VLOOKUP(SALIDA[[#This Row],[CODIGO]],STOCKSANLUIS[],7,FALSE)=0,"PRODUCTO SIN STOCK/UBICACIÓN",VLOOKUP(SALIDA[[#This Row],[CODIGO]],STOCKSANLUIS[],7,FALSE))</f>
        <v>C</v>
      </c>
      <c r="I3820" s="10"/>
      <c r="J3820" t="str">
        <f>SALIDA[[#This Row],[CODIGO]]&amp;"       "&amp;SALIDA[[#This Row],[FAMILIA]]</f>
        <v>01785       FULL GAUGE</v>
      </c>
      <c r="K3820">
        <f>VLOOKUP(SALIDA[[#This Row],[CODIGO]],STOCK_STARSOFT[],5,FALSE)</f>
        <v>18.272079000000002</v>
      </c>
      <c r="L3820">
        <f>SALIDA[[#This Row],[CANTIDAD]]*SALIDA[[#This Row],[PRECIO UND]]</f>
        <v>18.272079000000002</v>
      </c>
    </row>
    <row r="3821" spans="1:12" x14ac:dyDescent="0.25">
      <c r="A3821" s="6" t="s">
        <v>2741</v>
      </c>
      <c r="B3821" s="100" t="str">
        <f>VLOOKUP(SALIDA[[#This Row],[CODIGO]],STOCKSANLUIS[],2,FALSE)</f>
        <v>CONECTOR SCL -1/4 CONECCION RAPIDA P BAJA R-134A - SMART ELECTRIC</v>
      </c>
      <c r="C3821" s="153">
        <v>46134</v>
      </c>
      <c r="D3821">
        <v>1</v>
      </c>
      <c r="E3821">
        <f>IF(VLOOKUP(SALIDA[[#This Row],[CODIGO]],STOCKSANLUIS[],6,FALSE)=0,"PRODUCTO SIN STOCK/UBICACIÓN",VLOOKUP(SALIDA[[#This Row],[CODIGO]],STOCKSANLUIS[],6,FALSE))</f>
        <v>1</v>
      </c>
      <c r="F3821">
        <f>SALIDA[[#This Row],[CANTIDAD]]/SALIDA[[#This Row],[UND MEDIDA]]</f>
        <v>1</v>
      </c>
      <c r="G3821" t="str">
        <f>VLOOKUP(SALIDA[[#This Row],[CODIGO]],FAMILIAS[],4,FALSE)</f>
        <v>SMART ELECTRIC</v>
      </c>
      <c r="H3821" s="10" t="str">
        <f>IF(VLOOKUP(SALIDA[[#This Row],[CODIGO]],STOCKSANLUIS[],7,FALSE)=0,"PRODUCTO SIN STOCK/UBICACIÓN",VLOOKUP(SALIDA[[#This Row],[CODIGO]],STOCKSANLUIS[],7,FALSE))</f>
        <v>A</v>
      </c>
      <c r="I3821" s="10"/>
      <c r="J3821" t="str">
        <f>SALIDA[[#This Row],[CODIGO]]&amp;"       "&amp;SALIDA[[#This Row],[FAMILIA]]</f>
        <v>02246       SMART ELECTRIC</v>
      </c>
      <c r="K3821">
        <f>VLOOKUP(SALIDA[[#This Row],[CODIGO]],STOCK_STARSOFT[],5,FALSE)</f>
        <v>1.8371</v>
      </c>
      <c r="L3821">
        <f>SALIDA[[#This Row],[CANTIDAD]]*SALIDA[[#This Row],[PRECIO UND]]</f>
        <v>1.8371</v>
      </c>
    </row>
    <row r="3822" spans="1:12" x14ac:dyDescent="0.25">
      <c r="A3822" s="6" t="s">
        <v>445</v>
      </c>
      <c r="B3822" s="100" t="str">
        <f>VLOOKUP(SALIDA[[#This Row],[CODIGO]],STOCKSANLUIS[],2,FALSE)</f>
        <v xml:space="preserve">ACEITE POLIOLESTER POE 68 - 1/4 GALON - BVA </v>
      </c>
      <c r="C3822" s="153">
        <v>46134</v>
      </c>
      <c r="D3822">
        <v>3</v>
      </c>
      <c r="E3822">
        <f>IF(VLOOKUP(SALIDA[[#This Row],[CODIGO]],STOCKSANLUIS[],6,FALSE)=0,"PRODUCTO SIN STOCK/UBICACIÓN",VLOOKUP(SALIDA[[#This Row],[CODIGO]],STOCKSANLUIS[],6,FALSE))</f>
        <v>1</v>
      </c>
      <c r="F3822">
        <f>SALIDA[[#This Row],[CANTIDAD]]/SALIDA[[#This Row],[UND MEDIDA]]</f>
        <v>3</v>
      </c>
      <c r="G3822" t="str">
        <f>VLOOKUP(SALIDA[[#This Row],[CODIGO]],FAMILIAS[],4,FALSE)</f>
        <v>BVA</v>
      </c>
      <c r="H3822" s="10" t="str">
        <f>IF(VLOOKUP(SALIDA[[#This Row],[CODIGO]],STOCKSANLUIS[],7,FALSE)=0,"PRODUCTO SIN STOCK/UBICACIÓN",VLOOKUP(SALIDA[[#This Row],[CODIGO]],STOCKSANLUIS[],7,FALSE))</f>
        <v>C</v>
      </c>
      <c r="I3822" s="10"/>
      <c r="J3822" t="str">
        <f>SALIDA[[#This Row],[CODIGO]]&amp;"       "&amp;SALIDA[[#This Row],[FAMILIA]]</f>
        <v>00356       BVA</v>
      </c>
      <c r="K3822">
        <f>VLOOKUP(SALIDA[[#This Row],[CODIGO]],STOCK_STARSOFT[],5,FALSE)</f>
        <v>15.866987</v>
      </c>
      <c r="L3822">
        <f>SALIDA[[#This Row],[CANTIDAD]]*SALIDA[[#This Row],[PRECIO UND]]</f>
        <v>47.600960999999998</v>
      </c>
    </row>
    <row r="3823" spans="1:12" x14ac:dyDescent="0.25">
      <c r="A3823" s="6" t="s">
        <v>2836</v>
      </c>
      <c r="B3823" s="100" t="str">
        <f>VLOOKUP(SALIDA[[#This Row],[CODIGO]],STOCKSANLUIS[],2,FALSE)</f>
        <v>GAS REFRIGERANTE FREON R-134A - 13.62 KG - CHINO - CHEMOURS</v>
      </c>
      <c r="C3823" s="153">
        <v>46134</v>
      </c>
      <c r="D3823">
        <v>6</v>
      </c>
      <c r="E3823">
        <f>IF(VLOOKUP(SALIDA[[#This Row],[CODIGO]],STOCKSANLUIS[],6,FALSE)=0,"PRODUCTO SIN STOCK/UBICACIÓN",VLOOKUP(SALIDA[[#This Row],[CODIGO]],STOCKSANLUIS[],6,FALSE))</f>
        <v>1</v>
      </c>
      <c r="F3823">
        <f>SALIDA[[#This Row],[CANTIDAD]]/SALIDA[[#This Row],[UND MEDIDA]]</f>
        <v>6</v>
      </c>
      <c r="G3823" t="str">
        <f>VLOOKUP(SALIDA[[#This Row],[CODIGO]],FAMILIAS[],4,FALSE)</f>
        <v>THE CHEMOURS</v>
      </c>
      <c r="H3823" s="10" t="str">
        <f>IF(VLOOKUP(SALIDA[[#This Row],[CODIGO]],STOCKSANLUIS[],7,FALSE)=0,"PRODUCTO SIN STOCK/UBICACIÓN",VLOOKUP(SALIDA[[#This Row],[CODIGO]],STOCKSANLUIS[],7,FALSE))</f>
        <v>C</v>
      </c>
      <c r="I3823" s="10"/>
      <c r="J3823" t="str">
        <f>SALIDA[[#This Row],[CODIGO]]&amp;"       "&amp;SALIDA[[#This Row],[FAMILIA]]</f>
        <v>02304       THE CHEMOURS</v>
      </c>
      <c r="K3823">
        <f>VLOOKUP(SALIDA[[#This Row],[CODIGO]],STOCK_STARSOFT[],5,FALSE)</f>
        <v>132.07079300000001</v>
      </c>
      <c r="L3823">
        <f>SALIDA[[#This Row],[CANTIDAD]]*SALIDA[[#This Row],[PRECIO UND]]</f>
        <v>792.42475800000011</v>
      </c>
    </row>
    <row r="3824" spans="1:12" x14ac:dyDescent="0.25">
      <c r="A3824" s="6" t="s">
        <v>3339</v>
      </c>
      <c r="B3824" s="100" t="str">
        <f>VLOOKUP(SALIDA[[#This Row],[CODIGO]],STOCKSANLUIS[],2,FALSE)</f>
        <v>GAS REFRIGERANTE R134 - 13.6KG ICELOONG</v>
      </c>
      <c r="C3824" s="153">
        <v>46134</v>
      </c>
      <c r="D3824">
        <v>1</v>
      </c>
      <c r="E3824">
        <f>IF(VLOOKUP(SALIDA[[#This Row],[CODIGO]],STOCKSANLUIS[],6,FALSE)=0,"PRODUCTO SIN STOCK/UBICACIÓN",VLOOKUP(SALIDA[[#This Row],[CODIGO]],STOCKSANLUIS[],6,FALSE))</f>
        <v>1</v>
      </c>
      <c r="F3824">
        <f>SALIDA[[#This Row],[CANTIDAD]]/SALIDA[[#This Row],[UND MEDIDA]]</f>
        <v>1</v>
      </c>
      <c r="G3824" t="str">
        <f>VLOOKUP(SALIDA[[#This Row],[CODIGO]],FAMILIAS[],4,FALSE)</f>
        <v>ZHEJIANG YONGHE</v>
      </c>
      <c r="H3824" s="10" t="str">
        <f>IF(VLOOKUP(SALIDA[[#This Row],[CODIGO]],STOCKSANLUIS[],7,FALSE)=0,"PRODUCTO SIN STOCK/UBICACIÓN",VLOOKUP(SALIDA[[#This Row],[CODIGO]],STOCKSANLUIS[],7,FALSE))</f>
        <v>C</v>
      </c>
      <c r="I3824" s="10"/>
      <c r="J3824" t="str">
        <f>SALIDA[[#This Row],[CODIGO]]&amp;"       "&amp;SALIDA[[#This Row],[FAMILIA]]</f>
        <v>02751       ZHEJIANG YONGHE</v>
      </c>
      <c r="K3824">
        <f>VLOOKUP(SALIDA[[#This Row],[CODIGO]],STOCK_STARSOFT[],5,FALSE)</f>
        <v>106.20946600000001</v>
      </c>
      <c r="L3824">
        <f>SALIDA[[#This Row],[CANTIDAD]]*SALIDA[[#This Row],[PRECIO UND]]</f>
        <v>106.20946600000001</v>
      </c>
    </row>
    <row r="3825" spans="1:12" x14ac:dyDescent="0.25">
      <c r="A3825" s="6" t="s">
        <v>585</v>
      </c>
      <c r="B3825" s="100" t="str">
        <f>VLOOKUP(SALIDA[[#This Row],[CODIGO]],STOCKSANLUIS[],2,FALSE)</f>
        <v xml:space="preserve">SENSOR DUAL DE TEMPERATURA Y HUMEDAD SB-56 - 2.5M - FULL GAUGE </v>
      </c>
      <c r="C3825" s="153">
        <v>46134</v>
      </c>
      <c r="D3825">
        <v>3</v>
      </c>
      <c r="E3825">
        <f>IF(VLOOKUP(SALIDA[[#This Row],[CODIGO]],STOCKSANLUIS[],6,FALSE)=0,"PRODUCTO SIN STOCK/UBICACIÓN",VLOOKUP(SALIDA[[#This Row],[CODIGO]],STOCKSANLUIS[],6,FALSE))</f>
        <v>1</v>
      </c>
      <c r="F3825">
        <f>SALIDA[[#This Row],[CANTIDAD]]/SALIDA[[#This Row],[UND MEDIDA]]</f>
        <v>3</v>
      </c>
      <c r="G3825" t="str">
        <f>VLOOKUP(SALIDA[[#This Row],[CODIGO]],FAMILIAS[],4,FALSE)</f>
        <v>FULL GAUGE</v>
      </c>
      <c r="H3825" s="10" t="str">
        <f>IF(VLOOKUP(SALIDA[[#This Row],[CODIGO]],STOCKSANLUIS[],7,FALSE)=0,"PRODUCTO SIN STOCK/UBICACIÓN",VLOOKUP(SALIDA[[#This Row],[CODIGO]],STOCKSANLUIS[],7,FALSE))</f>
        <v>C</v>
      </c>
      <c r="I3825" s="10"/>
      <c r="J3825" t="str">
        <f>SALIDA[[#This Row],[CODIGO]]&amp;"       "&amp;SALIDA[[#This Row],[FAMILIA]]</f>
        <v>00563       FULL GAUGE</v>
      </c>
      <c r="K3825">
        <f>VLOOKUP(SALIDA[[#This Row],[CODIGO]],STOCK_STARSOFT[],5,FALSE)</f>
        <v>26.527726999999999</v>
      </c>
      <c r="L3825">
        <f>SALIDA[[#This Row],[CANTIDAD]]*SALIDA[[#This Row],[PRECIO UND]]</f>
        <v>79.583180999999996</v>
      </c>
    </row>
    <row r="3826" spans="1:12" x14ac:dyDescent="0.25">
      <c r="A3826" s="6" t="s">
        <v>2431</v>
      </c>
      <c r="B3826" s="100" t="str">
        <f>VLOOKUP(SALIDA[[#This Row],[CODIGO]],STOCKSANLUIS[],2,FALSE)</f>
        <v>CONTROLADOR DIGITAL DE PRESIÓN PCT-410 EW PLUS - VER.05 - 90-220 VAC - FULL GAUGE (INCLUYE TRANSFORMADOR) - WHITE</v>
      </c>
      <c r="C3826" s="153">
        <v>46134</v>
      </c>
      <c r="D3826">
        <v>4</v>
      </c>
      <c r="E3826">
        <f>IF(VLOOKUP(SALIDA[[#This Row],[CODIGO]],STOCKSANLUIS[],6,FALSE)=0,"PRODUCTO SIN STOCK/UBICACIÓN",VLOOKUP(SALIDA[[#This Row],[CODIGO]],STOCKSANLUIS[],6,FALSE))</f>
        <v>1</v>
      </c>
      <c r="F3826">
        <f>SALIDA[[#This Row],[CANTIDAD]]/SALIDA[[#This Row],[UND MEDIDA]]</f>
        <v>4</v>
      </c>
      <c r="G3826" t="str">
        <f>VLOOKUP(SALIDA[[#This Row],[CODIGO]],FAMILIAS[],4,FALSE)</f>
        <v>FULL GAUGE</v>
      </c>
      <c r="H3826" s="10" t="str">
        <f>IF(VLOOKUP(SALIDA[[#This Row],[CODIGO]],STOCKSANLUIS[],7,FALSE)=0,"PRODUCTO SIN STOCK/UBICACIÓN",VLOOKUP(SALIDA[[#This Row],[CODIGO]],STOCKSANLUIS[],7,FALSE))</f>
        <v>C</v>
      </c>
      <c r="I3826" s="10"/>
      <c r="J3826" t="str">
        <f>SALIDA[[#This Row],[CODIGO]]&amp;"       "&amp;SALIDA[[#This Row],[FAMILIA]]</f>
        <v>02013       FULL GAUGE</v>
      </c>
      <c r="K3826">
        <f>VLOOKUP(SALIDA[[#This Row],[CODIGO]],STOCK_STARSOFT[],5,FALSE)</f>
        <v>61.461271000000004</v>
      </c>
      <c r="L3826">
        <f>SALIDA[[#This Row],[CANTIDAD]]*SALIDA[[#This Row],[PRECIO UND]]</f>
        <v>245.84508400000001</v>
      </c>
    </row>
    <row r="3827" spans="1:12" x14ac:dyDescent="0.25">
      <c r="A3827" s="6" t="s">
        <v>2539</v>
      </c>
      <c r="B3827" s="100" t="str">
        <f>VLOOKUP(SALIDA[[#This Row],[CODIGO]],STOCKSANLUIS[],2,FALSE)</f>
        <v>CONTROLADOR DE TEMPERATURA DIGITAL MT-543EW PLUS DE 4 ETAPAS C/ALARMA - VER.06 - 115/220 VAC - FULL GAUGE - WHITE</v>
      </c>
      <c r="C3827" s="153">
        <v>46134</v>
      </c>
      <c r="D3827">
        <v>2</v>
      </c>
      <c r="E3827">
        <f>IF(VLOOKUP(SALIDA[[#This Row],[CODIGO]],STOCKSANLUIS[],6,FALSE)=0,"PRODUCTO SIN STOCK/UBICACIÓN",VLOOKUP(SALIDA[[#This Row],[CODIGO]],STOCKSANLUIS[],6,FALSE))</f>
        <v>1</v>
      </c>
      <c r="F3827">
        <f>SALIDA[[#This Row],[CANTIDAD]]/SALIDA[[#This Row],[UND MEDIDA]]</f>
        <v>2</v>
      </c>
      <c r="G3827" t="str">
        <f>VLOOKUP(SALIDA[[#This Row],[CODIGO]],FAMILIAS[],4,FALSE)</f>
        <v>FULL GAUGE</v>
      </c>
      <c r="H3827" s="10" t="str">
        <f>IF(VLOOKUP(SALIDA[[#This Row],[CODIGO]],STOCKSANLUIS[],7,FALSE)=0,"PRODUCTO SIN STOCK/UBICACIÓN",VLOOKUP(SALIDA[[#This Row],[CODIGO]],STOCKSANLUIS[],7,FALSE))</f>
        <v>A</v>
      </c>
      <c r="I3827" s="10"/>
      <c r="J3827" t="str">
        <f>SALIDA[[#This Row],[CODIGO]]&amp;"       "&amp;SALIDA[[#This Row],[FAMILIA]]</f>
        <v>02081       FULL GAUGE</v>
      </c>
      <c r="K3827">
        <f>VLOOKUP(SALIDA[[#This Row],[CODIGO]],STOCK_STARSOFT[],5,FALSE)</f>
        <v>33.869329</v>
      </c>
      <c r="L3827">
        <f>SALIDA[[#This Row],[CANTIDAD]]*SALIDA[[#This Row],[PRECIO UND]]</f>
        <v>67.738658000000001</v>
      </c>
    </row>
    <row r="3828" spans="1:12" x14ac:dyDescent="0.25">
      <c r="A3828" s="6" t="s">
        <v>607</v>
      </c>
      <c r="B3828" s="100" t="str">
        <f>VLOOKUP(SALIDA[[#This Row],[CODIGO]],STOCKSANLUIS[],2,FALSE)</f>
        <v>TRANSDUCTOR DE PRESION SB-69-500A - FULL GAUGE - (PARA PCT-100-120-410)</v>
      </c>
      <c r="C3828" s="153">
        <v>46134</v>
      </c>
      <c r="D3828">
        <v>4</v>
      </c>
      <c r="E3828">
        <f>IF(VLOOKUP(SALIDA[[#This Row],[CODIGO]],STOCKSANLUIS[],6,FALSE)=0,"PRODUCTO SIN STOCK/UBICACIÓN",VLOOKUP(SALIDA[[#This Row],[CODIGO]],STOCKSANLUIS[],6,FALSE))</f>
        <v>1</v>
      </c>
      <c r="F3828">
        <f>SALIDA[[#This Row],[CANTIDAD]]/SALIDA[[#This Row],[UND MEDIDA]]</f>
        <v>4</v>
      </c>
      <c r="G3828" t="str">
        <f>VLOOKUP(SALIDA[[#This Row],[CODIGO]],FAMILIAS[],4,FALSE)</f>
        <v>FULL GAUGE</v>
      </c>
      <c r="H3828" s="10" t="str">
        <f>IF(VLOOKUP(SALIDA[[#This Row],[CODIGO]],STOCKSANLUIS[],7,FALSE)=0,"PRODUCTO SIN STOCK/UBICACIÓN",VLOOKUP(SALIDA[[#This Row],[CODIGO]],STOCKSANLUIS[],7,FALSE))</f>
        <v>A</v>
      </c>
      <c r="I3828" s="10"/>
      <c r="J3828" t="str">
        <f>SALIDA[[#This Row],[CODIGO]]&amp;"       "&amp;SALIDA[[#This Row],[FAMILIA]]</f>
        <v>00596       FULL GAUGE</v>
      </c>
      <c r="K3828">
        <f>VLOOKUP(SALIDA[[#This Row],[CODIGO]],STOCK_STARSOFT[],5,FALSE)</f>
        <v>59.845587000000002</v>
      </c>
      <c r="L3828">
        <f>SALIDA[[#This Row],[CANTIDAD]]*SALIDA[[#This Row],[PRECIO UND]]</f>
        <v>239.38234800000001</v>
      </c>
    </row>
    <row r="3829" spans="1:12" x14ac:dyDescent="0.25">
      <c r="A3829" s="6" t="s">
        <v>19300</v>
      </c>
      <c r="B3829" s="100" t="str">
        <f>VLOOKUP(SALIDA[[#This Row],[CODIGO]],STOCKSANLUIS[],2,FALSE)</f>
        <v>CINTA ADHESIVA FOAM QTF-230E - 1/8" X 2" X 32.8´ (3MM X 50MM X 10M) - EVERFROST - HIGH QUALITY</v>
      </c>
      <c r="C3829" s="153">
        <v>46134</v>
      </c>
      <c r="D3829">
        <v>2</v>
      </c>
      <c r="E3829">
        <f>IF(VLOOKUP(SALIDA[[#This Row],[CODIGO]],STOCKSANLUIS[],6,FALSE)=0,"PRODUCTO SIN STOCK/UBICACIÓN",VLOOKUP(SALIDA[[#This Row],[CODIGO]],STOCKSANLUIS[],6,FALSE))</f>
        <v>1</v>
      </c>
      <c r="F3829">
        <f>SALIDA[[#This Row],[CANTIDAD]]/SALIDA[[#This Row],[UND MEDIDA]]</f>
        <v>2</v>
      </c>
      <c r="G3829" t="str">
        <f>VLOOKUP(SALIDA[[#This Row],[CODIGO]],FAMILIAS[],4,FALSE)</f>
        <v>EVERFROST</v>
      </c>
      <c r="H3829" s="10" t="str">
        <f>IF(VLOOKUP(SALIDA[[#This Row],[CODIGO]],STOCKSANLUIS[],7,FALSE)=0,"PRODUCTO SIN STOCK/UBICACIÓN",VLOOKUP(SALIDA[[#This Row],[CODIGO]],STOCKSANLUIS[],7,FALSE))</f>
        <v>C</v>
      </c>
      <c r="I3829" s="10"/>
      <c r="J3829" t="str">
        <f>SALIDA[[#This Row],[CODIGO]]&amp;"       "&amp;SALIDA[[#This Row],[FAMILIA]]</f>
        <v>03490       EVERFROST</v>
      </c>
      <c r="K3829">
        <f>VLOOKUP(SALIDA[[#This Row],[CODIGO]],STOCK_STARSOFT[],5,FALSE)</f>
        <v>1.3047420000000001</v>
      </c>
      <c r="L3829">
        <f>SALIDA[[#This Row],[CANTIDAD]]*SALIDA[[#This Row],[PRECIO UND]]</f>
        <v>2.6094840000000001</v>
      </c>
    </row>
    <row r="3830" spans="1:12" x14ac:dyDescent="0.25">
      <c r="A3830" s="6" t="s">
        <v>3293</v>
      </c>
      <c r="B3830" s="100" t="str">
        <f>VLOOKUP(SALIDA[[#This Row],[CODIGO]],STOCKSANLUIS[],2,FALSE)</f>
        <v>VALVULA PARA AGUA HELADA FAN &amp; COIL 2 VIAS 3/4" DIAMETRO  CON ACTUADOR  220V JOHNSON CONTROLS - VLC2200GC-C</v>
      </c>
      <c r="C3830" s="153">
        <v>46134</v>
      </c>
      <c r="D3830">
        <v>1</v>
      </c>
      <c r="E3830">
        <f>IF(VLOOKUP(SALIDA[[#This Row],[CODIGO]],STOCKSANLUIS[],6,FALSE)=0,"PRODUCTO SIN STOCK/UBICACIÓN",VLOOKUP(SALIDA[[#This Row],[CODIGO]],STOCKSANLUIS[],6,FALSE))</f>
        <v>1</v>
      </c>
      <c r="F3830">
        <f>SALIDA[[#This Row],[CANTIDAD]]/SALIDA[[#This Row],[UND MEDIDA]]</f>
        <v>1</v>
      </c>
      <c r="G3830" t="str">
        <f>VLOOKUP(SALIDA[[#This Row],[CODIGO]],FAMILIAS[],4,FALSE)</f>
        <v>JOHNSON CONTROLS</v>
      </c>
      <c r="H3830" s="10" t="str">
        <f>IF(VLOOKUP(SALIDA[[#This Row],[CODIGO]],STOCKSANLUIS[],7,FALSE)=0,"PRODUCTO SIN STOCK/UBICACIÓN",VLOOKUP(SALIDA[[#This Row],[CODIGO]],STOCKSANLUIS[],7,FALSE))</f>
        <v>A</v>
      </c>
      <c r="I3830" s="10"/>
      <c r="J3830" t="str">
        <f>SALIDA[[#This Row],[CODIGO]]&amp;"       "&amp;SALIDA[[#This Row],[FAMILIA]]</f>
        <v>02714       JOHNSON CONTROLS</v>
      </c>
      <c r="K3830">
        <f>VLOOKUP(SALIDA[[#This Row],[CODIGO]],STOCK_STARSOFT[],5,FALSE)</f>
        <v>13.849964</v>
      </c>
      <c r="L3830">
        <f>SALIDA[[#This Row],[CANTIDAD]]*SALIDA[[#This Row],[PRECIO UND]]</f>
        <v>13.849964</v>
      </c>
    </row>
    <row r="3831" spans="1:12" x14ac:dyDescent="0.25">
      <c r="A3831" s="6" t="s">
        <v>22048</v>
      </c>
      <c r="B3831" s="100" t="str">
        <f>VLOOKUP(SALIDA[[#This Row],[CODIGO]],STOCKSANLUIS[],2,FALSE)</f>
        <v xml:space="preserve">BOMBA DE CONDENSADO STAR COLD DE 230V-1F-60HZ TANQUE ALTO (INCLUYE MANGUERA)  SI-1801 </v>
      </c>
      <c r="C3831" s="153">
        <v>46134</v>
      </c>
      <c r="D3831">
        <v>3</v>
      </c>
      <c r="E3831">
        <f>IF(VLOOKUP(SALIDA[[#This Row],[CODIGO]],STOCKSANLUIS[],6,FALSE)=0,"PRODUCTO SIN STOCK/UBICACIÓN",VLOOKUP(SALIDA[[#This Row],[CODIGO]],STOCKSANLUIS[],6,FALSE))</f>
        <v>1</v>
      </c>
      <c r="F3831">
        <f>SALIDA[[#This Row],[CANTIDAD]]/SALIDA[[#This Row],[UND MEDIDA]]</f>
        <v>3</v>
      </c>
      <c r="G3831" t="str">
        <f>VLOOKUP(SALIDA[[#This Row],[CODIGO]],FAMILIAS[],4,FALSE)</f>
        <v>STAR COLD</v>
      </c>
      <c r="H3831" s="10" t="str">
        <f>IF(VLOOKUP(SALIDA[[#This Row],[CODIGO]],STOCKSANLUIS[],7,FALSE)=0,"PRODUCTO SIN STOCK/UBICACIÓN",VLOOKUP(SALIDA[[#This Row],[CODIGO]],STOCKSANLUIS[],7,FALSE))</f>
        <v>B/C</v>
      </c>
      <c r="I3831" s="10"/>
      <c r="J3831" t="str">
        <f>SALIDA[[#This Row],[CODIGO]]&amp;"       "&amp;SALIDA[[#This Row],[FAMILIA]]</f>
        <v>03542       STAR COLD</v>
      </c>
      <c r="K3831">
        <f>VLOOKUP(SALIDA[[#This Row],[CODIGO]],STOCK_STARSOFT[],5,FALSE)</f>
        <v>17.996752999999998</v>
      </c>
      <c r="L3831">
        <f>SALIDA[[#This Row],[CANTIDAD]]*SALIDA[[#This Row],[PRECIO UND]]</f>
        <v>53.990258999999995</v>
      </c>
    </row>
    <row r="3832" spans="1:12" x14ac:dyDescent="0.25">
      <c r="A3832" s="6" t="s">
        <v>2266</v>
      </c>
      <c r="B3832" s="100" t="str">
        <f>VLOOKUP(SALIDA[[#This Row],[CODIGO]],STOCKSANLUIS[],2,FALSE)</f>
        <v>CIERRE LIVIANO G-5891-HP FI0 9039 HORIZONTAL APERTURA IZQUIERDA/DERECHA</v>
      </c>
      <c r="C3832" s="153">
        <v>46134</v>
      </c>
      <c r="D3832">
        <v>1</v>
      </c>
      <c r="E3832">
        <f>IF(VLOOKUP(SALIDA[[#This Row],[CODIGO]],STOCKSANLUIS[],6,FALSE)=0,"PRODUCTO SIN STOCK/UBICACIÓN",VLOOKUP(SALIDA[[#This Row],[CODIGO]],STOCKSANLUIS[],6,FALSE))</f>
        <v>1</v>
      </c>
      <c r="F3832">
        <f>SALIDA[[#This Row],[CANTIDAD]]/SALIDA[[#This Row],[UND MEDIDA]]</f>
        <v>1</v>
      </c>
      <c r="G3832" t="str">
        <f>VLOOKUP(SALIDA[[#This Row],[CODIGO]],FAMILIAS[],4,FALSE)</f>
        <v>CAFF</v>
      </c>
      <c r="H3832" s="10" t="str">
        <f>IF(VLOOKUP(SALIDA[[#This Row],[CODIGO]],STOCKSANLUIS[],7,FALSE)=0,"PRODUCTO SIN STOCK/UBICACIÓN",VLOOKUP(SALIDA[[#This Row],[CODIGO]],STOCKSANLUIS[],7,FALSE))</f>
        <v>A</v>
      </c>
      <c r="I3832" s="10"/>
      <c r="J3832" t="str">
        <f>SALIDA[[#This Row],[CODIGO]]&amp;"       "&amp;SALIDA[[#This Row],[FAMILIA]]</f>
        <v>01918       CAFF</v>
      </c>
      <c r="K3832">
        <f>VLOOKUP(SALIDA[[#This Row],[CODIGO]],STOCK_STARSOFT[],5,FALSE)</f>
        <v>38.644036</v>
      </c>
      <c r="L3832">
        <f>SALIDA[[#This Row],[CANTIDAD]]*SALIDA[[#This Row],[PRECIO UND]]</f>
        <v>38.644036</v>
      </c>
    </row>
    <row r="3833" spans="1:12" x14ac:dyDescent="0.25">
      <c r="A3833" s="6" t="s">
        <v>2551</v>
      </c>
      <c r="B3833" s="100" t="str">
        <f>VLOOKUP(SALIDA[[#This Row],[CODIGO]],STOCKSANLUIS[],2,FALSE)</f>
        <v>CONTROLADOR DE TEMPERATURA DIGITAL MT-543 E LOG DE 4 ETAPAS C/ALARMA - VER.03 - 115/220 VAC - FULL GAUGE</v>
      </c>
      <c r="C3833" s="153">
        <v>46134</v>
      </c>
      <c r="D3833">
        <v>1</v>
      </c>
      <c r="E3833">
        <f>IF(VLOOKUP(SALIDA[[#This Row],[CODIGO]],STOCKSANLUIS[],6,FALSE)=0,"PRODUCTO SIN STOCK/UBICACIÓN",VLOOKUP(SALIDA[[#This Row],[CODIGO]],STOCKSANLUIS[],6,FALSE))</f>
        <v>1</v>
      </c>
      <c r="F3833">
        <f>SALIDA[[#This Row],[CANTIDAD]]/SALIDA[[#This Row],[UND MEDIDA]]</f>
        <v>1</v>
      </c>
      <c r="G3833" t="str">
        <f>VLOOKUP(SALIDA[[#This Row],[CODIGO]],FAMILIAS[],4,FALSE)</f>
        <v>FULL GAUGE</v>
      </c>
      <c r="H3833" s="10" t="str">
        <f>IF(VLOOKUP(SALIDA[[#This Row],[CODIGO]],STOCKSANLUIS[],7,FALSE)=0,"PRODUCTO SIN STOCK/UBICACIÓN",VLOOKUP(SALIDA[[#This Row],[CODIGO]],STOCKSANLUIS[],7,FALSE))</f>
        <v>A</v>
      </c>
      <c r="I3833" s="10"/>
      <c r="J3833" t="str">
        <f>SALIDA[[#This Row],[CODIGO]]&amp;"       "&amp;SALIDA[[#This Row],[FAMILIA]]</f>
        <v>02090       FULL GAUGE</v>
      </c>
      <c r="K3833">
        <f>VLOOKUP(SALIDA[[#This Row],[CODIGO]],STOCK_STARSOFT[],5,FALSE)</f>
        <v>47.654238999999997</v>
      </c>
      <c r="L3833">
        <f>SALIDA[[#This Row],[CANTIDAD]]*SALIDA[[#This Row],[PRECIO UND]]</f>
        <v>47.654238999999997</v>
      </c>
    </row>
    <row r="3834" spans="1:12" x14ac:dyDescent="0.25">
      <c r="A3834" s="6" t="s">
        <v>375</v>
      </c>
      <c r="B3834" s="100" t="str">
        <f>VLOOKUP(SALIDA[[#This Row],[CODIGO]],STOCKSANLUIS[],2,FALSE)</f>
        <v>ROLLO DE COBRE FLEXIBLE 1/4" HIGH QUALITY - STARCOLD - 6.35 MM X 0.55 MM X 15 M</v>
      </c>
      <c r="C3834" s="153">
        <v>46134</v>
      </c>
      <c r="D3834">
        <v>1</v>
      </c>
      <c r="E3834">
        <f>IF(VLOOKUP(SALIDA[[#This Row],[CODIGO]],STOCKSANLUIS[],6,FALSE)=0,"PRODUCTO SIN STOCK/UBICACIÓN",VLOOKUP(SALIDA[[#This Row],[CODIGO]],STOCKSANLUIS[],6,FALSE))</f>
        <v>1</v>
      </c>
      <c r="F3834">
        <f>SALIDA[[#This Row],[CANTIDAD]]/SALIDA[[#This Row],[UND MEDIDA]]</f>
        <v>1</v>
      </c>
      <c r="G3834" t="str">
        <f>VLOOKUP(SALIDA[[#This Row],[CODIGO]],FAMILIAS[],4,FALSE)</f>
        <v>ICEAGE- ZHEJIANG JIAHE PIPES</v>
      </c>
      <c r="H3834" s="10" t="str">
        <f>IF(VLOOKUP(SALIDA[[#This Row],[CODIGO]],STOCKSANLUIS[],7,FALSE)=0,"PRODUCTO SIN STOCK/UBICACIÓN",VLOOKUP(SALIDA[[#This Row],[CODIGO]],STOCKSANLUIS[],7,FALSE))</f>
        <v>C</v>
      </c>
      <c r="I3834" s="10"/>
      <c r="J3834" t="str">
        <f>SALIDA[[#This Row],[CODIGO]]&amp;"       "&amp;SALIDA[[#This Row],[FAMILIA]]</f>
        <v>00315       ICEAGE- ZHEJIANG JIAHE PIPES</v>
      </c>
      <c r="K3834">
        <f>VLOOKUP(SALIDA[[#This Row],[CODIGO]],STOCK_STARSOFT[],5,FALSE)</f>
        <v>17.534842000000001</v>
      </c>
      <c r="L3834">
        <f>SALIDA[[#This Row],[CANTIDAD]]*SALIDA[[#This Row],[PRECIO UND]]</f>
        <v>17.534842000000001</v>
      </c>
    </row>
    <row r="3835" spans="1:12" x14ac:dyDescent="0.25">
      <c r="A3835" s="6" t="s">
        <v>22301</v>
      </c>
      <c r="B3835" s="100" t="str">
        <f>VLOOKUP(SALIDA[[#This Row],[CODIGO]],STOCKSANLUIS[],2,FALSE)</f>
        <v>TUERCA DE BRONCE 1/4"-EVERFROST-BFSN-1/4</v>
      </c>
      <c r="C3835" s="153">
        <v>46134</v>
      </c>
      <c r="D3835">
        <v>6</v>
      </c>
      <c r="E3835" t="str">
        <f>IF(VLOOKUP(SALIDA[[#This Row],[CODIGO]],STOCKSANLUIS[],6,FALSE)=0,"PRODUCTO SIN STOCK/UBICACIÓN",VLOOKUP(SALIDA[[#This Row],[CODIGO]],STOCKSANLUIS[],6,FALSE))</f>
        <v>PRODUCTO SIN STOCK/UBICACIÓN</v>
      </c>
      <c r="F3835" t="e">
        <f>SALIDA[[#This Row],[CANTIDAD]]/SALIDA[[#This Row],[UND MEDIDA]]</f>
        <v>#VALUE!</v>
      </c>
      <c r="G3835" t="str">
        <f>VLOOKUP(SALIDA[[#This Row],[CODIGO]],FAMILIAS[],4,FALSE)</f>
        <v>EVERFROST</v>
      </c>
      <c r="H3835" s="10" t="str">
        <f>IF(VLOOKUP(SALIDA[[#This Row],[CODIGO]],STOCKSANLUIS[],7,FALSE)=0,"PRODUCTO SIN STOCK/UBICACIÓN",VLOOKUP(SALIDA[[#This Row],[CODIGO]],STOCKSANLUIS[],7,FALSE))</f>
        <v>C</v>
      </c>
      <c r="I3835" s="10"/>
      <c r="J3835" t="str">
        <f>SALIDA[[#This Row],[CODIGO]]&amp;"       "&amp;SALIDA[[#This Row],[FAMILIA]]</f>
        <v>03643       EVERFROST</v>
      </c>
      <c r="K3835">
        <f>VLOOKUP(SALIDA[[#This Row],[CODIGO]],STOCK_STARSOFT[],5,FALSE)</f>
        <v>0.154136</v>
      </c>
      <c r="L3835">
        <f>SALIDA[[#This Row],[CANTIDAD]]*SALIDA[[#This Row],[PRECIO UND]]</f>
        <v>0.92481599999999997</v>
      </c>
    </row>
    <row r="3836" spans="1:12" x14ac:dyDescent="0.25">
      <c r="A3836" s="6" t="s">
        <v>3842</v>
      </c>
      <c r="B3836" s="100" t="str">
        <f>VLOOKUP(SALIDA[[#This Row],[CODIGO]],STOCKSANLUIS[],2,FALSE)</f>
        <v>PLANCHA AISLANTE CLASS 1 - 13MM (1/2") X 1.5M X 8M (12 M2) - WINCELL</v>
      </c>
      <c r="C3836" s="153">
        <v>46135</v>
      </c>
      <c r="D3836">
        <v>5</v>
      </c>
      <c r="E3836">
        <f>IF(VLOOKUP(SALIDA[[#This Row],[CODIGO]],STOCKSANLUIS[],6,FALSE)=0,"PRODUCTO SIN STOCK/UBICACIÓN",VLOOKUP(SALIDA[[#This Row],[CODIGO]],STOCKSANLUIS[],6,FALSE))</f>
        <v>1</v>
      </c>
      <c r="F3836">
        <f>SALIDA[[#This Row],[CANTIDAD]]/SALIDA[[#This Row],[UND MEDIDA]]</f>
        <v>5</v>
      </c>
      <c r="G3836" t="str">
        <f>VLOOKUP(SALIDA[[#This Row],[CODIGO]],FAMILIAS[],4,FALSE)</f>
        <v>WINCELL</v>
      </c>
      <c r="H3836" s="10" t="str">
        <f>IF(VLOOKUP(SALIDA[[#This Row],[CODIGO]],STOCKSANLUIS[],7,FALSE)=0,"PRODUCTO SIN STOCK/UBICACIÓN",VLOOKUP(SALIDA[[#This Row],[CODIGO]],STOCKSANLUIS[],7,FALSE))</f>
        <v>A</v>
      </c>
      <c r="I3836" s="10"/>
      <c r="J3836" t="str">
        <f>SALIDA[[#This Row],[CODIGO]]&amp;"       "&amp;SALIDA[[#This Row],[FAMILIA]]</f>
        <v>03265       WINCELL</v>
      </c>
      <c r="K3836">
        <f>VLOOKUP(SALIDA[[#This Row],[CODIGO]],STOCK_STARSOFT[],5,FALSE)</f>
        <v>41.619601000000003</v>
      </c>
      <c r="L3836">
        <f>SALIDA[[#This Row],[CANTIDAD]]*SALIDA[[#This Row],[PRECIO UND]]</f>
        <v>208.098005</v>
      </c>
    </row>
    <row r="3837" spans="1:12" x14ac:dyDescent="0.25">
      <c r="A3837" s="6" t="s">
        <v>22048</v>
      </c>
      <c r="B3837" s="100" t="str">
        <f>VLOOKUP(SALIDA[[#This Row],[CODIGO]],STOCKSANLUIS[],2,FALSE)</f>
        <v xml:space="preserve">BOMBA DE CONDENSADO STAR COLD DE 230V-1F-60HZ TANQUE ALTO (INCLUYE MANGUERA)  SI-1801 </v>
      </c>
      <c r="C3837" s="153">
        <v>46135</v>
      </c>
      <c r="D3837">
        <v>1</v>
      </c>
      <c r="E3837">
        <f>IF(VLOOKUP(SALIDA[[#This Row],[CODIGO]],STOCKSANLUIS[],6,FALSE)=0,"PRODUCTO SIN STOCK/UBICACIÓN",VLOOKUP(SALIDA[[#This Row],[CODIGO]],STOCKSANLUIS[],6,FALSE))</f>
        <v>1</v>
      </c>
      <c r="F3837">
        <f>SALIDA[[#This Row],[CANTIDAD]]/SALIDA[[#This Row],[UND MEDIDA]]</f>
        <v>1</v>
      </c>
      <c r="G3837" t="str">
        <f>VLOOKUP(SALIDA[[#This Row],[CODIGO]],FAMILIAS[],4,FALSE)</f>
        <v>STAR COLD</v>
      </c>
      <c r="H3837" s="10" t="str">
        <f>IF(VLOOKUP(SALIDA[[#This Row],[CODIGO]],STOCKSANLUIS[],7,FALSE)=0,"PRODUCTO SIN STOCK/UBICACIÓN",VLOOKUP(SALIDA[[#This Row],[CODIGO]],STOCKSANLUIS[],7,FALSE))</f>
        <v>B/C</v>
      </c>
      <c r="I3837" s="10"/>
      <c r="J3837" t="str">
        <f>SALIDA[[#This Row],[CODIGO]]&amp;"       "&amp;SALIDA[[#This Row],[FAMILIA]]</f>
        <v>03542       STAR COLD</v>
      </c>
      <c r="K3837">
        <f>VLOOKUP(SALIDA[[#This Row],[CODIGO]],STOCK_STARSOFT[],5,FALSE)</f>
        <v>17.996752999999998</v>
      </c>
      <c r="L3837">
        <f>SALIDA[[#This Row],[CANTIDAD]]*SALIDA[[#This Row],[PRECIO UND]]</f>
        <v>17.996752999999998</v>
      </c>
    </row>
    <row r="3838" spans="1:12" x14ac:dyDescent="0.25">
      <c r="A3838" s="6" t="s">
        <v>3834</v>
      </c>
      <c r="B3838" s="100" t="str">
        <f>VLOOKUP(SALIDA[[#This Row],[CODIGO]],STOCKSANLUIS[],2,FALSE)</f>
        <v>MANGA AISLANTE CLASS 1 - 1 1/8"ID X 3/4"THK - WINCELL</v>
      </c>
      <c r="C3838" s="153">
        <v>46135</v>
      </c>
      <c r="D3838">
        <v>11</v>
      </c>
      <c r="E3838">
        <f>IF(VLOOKUP(SALIDA[[#This Row],[CODIGO]],STOCKSANLUIS[],6,FALSE)=0,"PRODUCTO SIN STOCK/UBICACIÓN",VLOOKUP(SALIDA[[#This Row],[CODIGO]],STOCKSANLUIS[],6,FALSE))</f>
        <v>1</v>
      </c>
      <c r="F3838">
        <f>SALIDA[[#This Row],[CANTIDAD]]/SALIDA[[#This Row],[UND MEDIDA]]</f>
        <v>11</v>
      </c>
      <c r="G3838" t="str">
        <f>VLOOKUP(SALIDA[[#This Row],[CODIGO]],FAMILIAS[],4,FALSE)</f>
        <v>WINCELL</v>
      </c>
      <c r="H3838" s="10" t="str">
        <f>IF(VLOOKUP(SALIDA[[#This Row],[CODIGO]],STOCKSANLUIS[],7,FALSE)=0,"PRODUCTO SIN STOCK/UBICACIÓN",VLOOKUP(SALIDA[[#This Row],[CODIGO]],STOCKSANLUIS[],7,FALSE))</f>
        <v>A</v>
      </c>
      <c r="I3838" s="10"/>
      <c r="J3838" t="str">
        <f>SALIDA[[#This Row],[CODIGO]]&amp;"       "&amp;SALIDA[[#This Row],[FAMILIA]]</f>
        <v>03260       WINCELL</v>
      </c>
      <c r="K3838">
        <f>VLOOKUP(SALIDA[[#This Row],[CODIGO]],STOCK_STARSOFT[],5,FALSE)</f>
        <v>2.3609629999999999</v>
      </c>
      <c r="L3838">
        <f>SALIDA[[#This Row],[CANTIDAD]]*SALIDA[[#This Row],[PRECIO UND]]</f>
        <v>25.970593000000001</v>
      </c>
    </row>
    <row r="3839" spans="1:12" x14ac:dyDescent="0.25">
      <c r="A3839" s="6" t="s">
        <v>931</v>
      </c>
      <c r="B3839" s="100" t="str">
        <f>VLOOKUP(SALIDA[[#This Row],[CODIGO]],STOCKSANLUIS[],2,FALSE)</f>
        <v>ACEITE POLIOLESTER POE 32 - 1 GALON - BVA</v>
      </c>
      <c r="C3839" s="153">
        <v>46135</v>
      </c>
      <c r="D3839">
        <v>12</v>
      </c>
      <c r="E3839">
        <f>IF(VLOOKUP(SALIDA[[#This Row],[CODIGO]],STOCKSANLUIS[],6,FALSE)=0,"PRODUCTO SIN STOCK/UBICACIÓN",VLOOKUP(SALIDA[[#This Row],[CODIGO]],STOCKSANLUIS[],6,FALSE))</f>
        <v>1</v>
      </c>
      <c r="F3839">
        <f>SALIDA[[#This Row],[CANTIDAD]]/SALIDA[[#This Row],[UND MEDIDA]]</f>
        <v>12</v>
      </c>
      <c r="G3839" t="str">
        <f>VLOOKUP(SALIDA[[#This Row],[CODIGO]],FAMILIAS[],4,FALSE)</f>
        <v>BVA</v>
      </c>
      <c r="H3839" s="10" t="str">
        <f>IF(VLOOKUP(SALIDA[[#This Row],[CODIGO]],STOCKSANLUIS[],7,FALSE)=0,"PRODUCTO SIN STOCK/UBICACIÓN",VLOOKUP(SALIDA[[#This Row],[CODIGO]],STOCKSANLUIS[],7,FALSE))</f>
        <v>C</v>
      </c>
      <c r="I3839" s="10"/>
      <c r="J3839" t="str">
        <f>SALIDA[[#This Row],[CODIGO]]&amp;"       "&amp;SALIDA[[#This Row],[FAMILIA]]</f>
        <v>00987       BVA</v>
      </c>
      <c r="K3839">
        <f>VLOOKUP(SALIDA[[#This Row],[CODIGO]],STOCK_STARSOFT[],5,FALSE)</f>
        <v>47.466326000000002</v>
      </c>
      <c r="L3839">
        <f>SALIDA[[#This Row],[CANTIDAD]]*SALIDA[[#This Row],[PRECIO UND]]</f>
        <v>569.595912</v>
      </c>
    </row>
    <row r="3840" spans="1:12" x14ac:dyDescent="0.25">
      <c r="A3840" s="6" t="s">
        <v>22048</v>
      </c>
      <c r="B3840" s="100" t="str">
        <f>VLOOKUP(SALIDA[[#This Row],[CODIGO]],STOCKSANLUIS[],2,FALSE)</f>
        <v xml:space="preserve">BOMBA DE CONDENSADO STAR COLD DE 230V-1F-60HZ TANQUE ALTO (INCLUYE MANGUERA)  SI-1801 </v>
      </c>
      <c r="C3840" s="153">
        <v>46135</v>
      </c>
      <c r="D3840">
        <v>10</v>
      </c>
      <c r="E3840">
        <f>IF(VLOOKUP(SALIDA[[#This Row],[CODIGO]],STOCKSANLUIS[],6,FALSE)=0,"PRODUCTO SIN STOCK/UBICACIÓN",VLOOKUP(SALIDA[[#This Row],[CODIGO]],STOCKSANLUIS[],6,FALSE))</f>
        <v>1</v>
      </c>
      <c r="F3840">
        <f>SALIDA[[#This Row],[CANTIDAD]]/SALIDA[[#This Row],[UND MEDIDA]]</f>
        <v>10</v>
      </c>
      <c r="G3840" t="str">
        <f>VLOOKUP(SALIDA[[#This Row],[CODIGO]],FAMILIAS[],4,FALSE)</f>
        <v>STAR COLD</v>
      </c>
      <c r="H3840" s="10" t="str">
        <f>IF(VLOOKUP(SALIDA[[#This Row],[CODIGO]],STOCKSANLUIS[],7,FALSE)=0,"PRODUCTO SIN STOCK/UBICACIÓN",VLOOKUP(SALIDA[[#This Row],[CODIGO]],STOCKSANLUIS[],7,FALSE))</f>
        <v>B/C</v>
      </c>
      <c r="I3840" s="10"/>
      <c r="J3840" t="str">
        <f>SALIDA[[#This Row],[CODIGO]]&amp;"       "&amp;SALIDA[[#This Row],[FAMILIA]]</f>
        <v>03542       STAR COLD</v>
      </c>
      <c r="K3840">
        <f>VLOOKUP(SALIDA[[#This Row],[CODIGO]],STOCK_STARSOFT[],5,FALSE)</f>
        <v>17.996752999999998</v>
      </c>
      <c r="L3840">
        <f>SALIDA[[#This Row],[CANTIDAD]]*SALIDA[[#This Row],[PRECIO UND]]</f>
        <v>179.96752999999998</v>
      </c>
    </row>
    <row r="3841" spans="1:12" x14ac:dyDescent="0.25">
      <c r="A3841" s="6" t="s">
        <v>2490</v>
      </c>
      <c r="B3841" s="100" t="str">
        <f>VLOOKUP(SALIDA[[#This Row],[CODIGO]],STOCKSANLUIS[],2,FALSE)</f>
        <v>LIMPIADOR PARA CONDENSADOR - NU-BRITE - 1GALON - NU CALGON</v>
      </c>
      <c r="C3841" s="153">
        <v>46135</v>
      </c>
      <c r="D3841">
        <v>4</v>
      </c>
      <c r="E3841">
        <f>IF(VLOOKUP(SALIDA[[#This Row],[CODIGO]],STOCKSANLUIS[],6,FALSE)=0,"PRODUCTO SIN STOCK/UBICACIÓN",VLOOKUP(SALIDA[[#This Row],[CODIGO]],STOCKSANLUIS[],6,FALSE))</f>
        <v>1</v>
      </c>
      <c r="F3841">
        <f>SALIDA[[#This Row],[CANTIDAD]]/SALIDA[[#This Row],[UND MEDIDA]]</f>
        <v>4</v>
      </c>
      <c r="G3841" t="str">
        <f>VLOOKUP(SALIDA[[#This Row],[CODIGO]],FAMILIAS[],4,FALSE)</f>
        <v>NU CALGON</v>
      </c>
      <c r="H3841" s="10" t="str">
        <f>IF(VLOOKUP(SALIDA[[#This Row],[CODIGO]],STOCKSANLUIS[],7,FALSE)=0,"PRODUCTO SIN STOCK/UBICACIÓN",VLOOKUP(SALIDA[[#This Row],[CODIGO]],STOCKSANLUIS[],7,FALSE))</f>
        <v>C</v>
      </c>
      <c r="I3841" s="10"/>
      <c r="J3841" t="str">
        <f>SALIDA[[#This Row],[CODIGO]]&amp;"       "&amp;SALIDA[[#This Row],[FAMILIA]]</f>
        <v>02043       NU CALGON</v>
      </c>
      <c r="K3841">
        <f>VLOOKUP(SALIDA[[#This Row],[CODIGO]],STOCK_STARSOFT[],5,FALSE)</f>
        <v>9.0050089999999994</v>
      </c>
      <c r="L3841">
        <f>SALIDA[[#This Row],[CANTIDAD]]*SALIDA[[#This Row],[PRECIO UND]]</f>
        <v>36.020035999999998</v>
      </c>
    </row>
    <row r="3842" spans="1:12" x14ac:dyDescent="0.25">
      <c r="A3842" s="6" t="s">
        <v>2466</v>
      </c>
      <c r="B3842" s="100" t="str">
        <f>VLOOKUP(SALIDA[[#This Row],[CODIGO]],STOCKSANLUIS[],2,FALSE)</f>
        <v>LIMPIADOR PARA EVAPORADOR - EVAP POWR-C - 1GALON - NU CALGON</v>
      </c>
      <c r="C3842" s="153">
        <v>46135</v>
      </c>
      <c r="D3842">
        <v>4</v>
      </c>
      <c r="E3842">
        <f>IF(VLOOKUP(SALIDA[[#This Row],[CODIGO]],STOCKSANLUIS[],6,FALSE)=0,"PRODUCTO SIN STOCK/UBICACIÓN",VLOOKUP(SALIDA[[#This Row],[CODIGO]],STOCKSANLUIS[],6,FALSE))</f>
        <v>1</v>
      </c>
      <c r="F3842">
        <f>SALIDA[[#This Row],[CANTIDAD]]/SALIDA[[#This Row],[UND MEDIDA]]</f>
        <v>4</v>
      </c>
      <c r="G3842" t="str">
        <f>VLOOKUP(SALIDA[[#This Row],[CODIGO]],FAMILIAS[],4,FALSE)</f>
        <v>NU CALGON</v>
      </c>
      <c r="H3842" s="10" t="str">
        <f>IF(VLOOKUP(SALIDA[[#This Row],[CODIGO]],STOCKSANLUIS[],7,FALSE)=0,"PRODUCTO SIN STOCK/UBICACIÓN",VLOOKUP(SALIDA[[#This Row],[CODIGO]],STOCKSANLUIS[],7,FALSE))</f>
        <v>C</v>
      </c>
      <c r="I3842" s="10"/>
      <c r="J3842" t="str">
        <f>SALIDA[[#This Row],[CODIGO]]&amp;"       "&amp;SALIDA[[#This Row],[FAMILIA]]</f>
        <v>02030       NU CALGON</v>
      </c>
      <c r="K3842">
        <f>VLOOKUP(SALIDA[[#This Row],[CODIGO]],STOCK_STARSOFT[],5,FALSE)</f>
        <v>10.536965</v>
      </c>
      <c r="L3842">
        <f>SALIDA[[#This Row],[CANTIDAD]]*SALIDA[[#This Row],[PRECIO UND]]</f>
        <v>42.147860000000001</v>
      </c>
    </row>
    <row r="3843" spans="1:12" x14ac:dyDescent="0.25">
      <c r="A3843" s="6" t="s">
        <v>3836</v>
      </c>
      <c r="B3843" s="100" t="str">
        <f>VLOOKUP(SALIDA[[#This Row],[CODIGO]],STOCKSANLUIS[],2,FALSE)</f>
        <v>MANGA AISLANTE CLASS 1 - 1 3/8"ID X 3/4"THK - WINCELL</v>
      </c>
      <c r="C3843" s="153">
        <v>46135</v>
      </c>
      <c r="D3843">
        <v>5</v>
      </c>
      <c r="E3843">
        <f>IF(VLOOKUP(SALIDA[[#This Row],[CODIGO]],STOCKSANLUIS[],6,FALSE)=0,"PRODUCTO SIN STOCK/UBICACIÓN",VLOOKUP(SALIDA[[#This Row],[CODIGO]],STOCKSANLUIS[],6,FALSE))</f>
        <v>1</v>
      </c>
      <c r="F3843">
        <f>SALIDA[[#This Row],[CANTIDAD]]/SALIDA[[#This Row],[UND MEDIDA]]</f>
        <v>5</v>
      </c>
      <c r="G3843" t="str">
        <f>VLOOKUP(SALIDA[[#This Row],[CODIGO]],FAMILIAS[],4,FALSE)</f>
        <v>WINCELL</v>
      </c>
      <c r="H3843" s="10" t="str">
        <f>IF(VLOOKUP(SALIDA[[#This Row],[CODIGO]],STOCKSANLUIS[],7,FALSE)=0,"PRODUCTO SIN STOCK/UBICACIÓN",VLOOKUP(SALIDA[[#This Row],[CODIGO]],STOCKSANLUIS[],7,FALSE))</f>
        <v>A</v>
      </c>
      <c r="I3843" s="10"/>
      <c r="J3843" t="str">
        <f>SALIDA[[#This Row],[CODIGO]]&amp;"       "&amp;SALIDA[[#This Row],[FAMILIA]]</f>
        <v>03261       WINCELL</v>
      </c>
      <c r="K3843">
        <f>VLOOKUP(SALIDA[[#This Row],[CODIGO]],STOCK_STARSOFT[],5,FALSE)</f>
        <v>2.9965570000000001</v>
      </c>
      <c r="L3843">
        <f>SALIDA[[#This Row],[CANTIDAD]]*SALIDA[[#This Row],[PRECIO UND]]</f>
        <v>14.982785</v>
      </c>
    </row>
    <row r="3844" spans="1:12" x14ac:dyDescent="0.25">
      <c r="A3844" s="6" t="s">
        <v>681</v>
      </c>
      <c r="B3844" s="100" t="str">
        <f>VLOOKUP(SALIDA[[#This Row],[CODIGO]],STOCKSANLUIS[],2,FALSE)</f>
        <v>VISOR DE LIQUIDO DE 5/8 - ROSCABLE - SG-58F - ARTICCO</v>
      </c>
      <c r="C3844" s="153">
        <v>46135</v>
      </c>
      <c r="D3844">
        <v>1</v>
      </c>
      <c r="E3844">
        <f>IF(VLOOKUP(SALIDA[[#This Row],[CODIGO]],STOCKSANLUIS[],6,FALSE)=0,"PRODUCTO SIN STOCK/UBICACIÓN",VLOOKUP(SALIDA[[#This Row],[CODIGO]],STOCKSANLUIS[],6,FALSE))</f>
        <v>1</v>
      </c>
      <c r="F3844">
        <f>SALIDA[[#This Row],[CANTIDAD]]/SALIDA[[#This Row],[UND MEDIDA]]</f>
        <v>1</v>
      </c>
      <c r="G3844" t="str">
        <f>VLOOKUP(SALIDA[[#This Row],[CODIGO]],FAMILIAS[],4,FALSE)</f>
        <v>ARTICCO</v>
      </c>
      <c r="H3844" s="10" t="str">
        <f>IF(VLOOKUP(SALIDA[[#This Row],[CODIGO]],STOCKSANLUIS[],7,FALSE)=0,"PRODUCTO SIN STOCK/UBICACIÓN",VLOOKUP(SALIDA[[#This Row],[CODIGO]],STOCKSANLUIS[],7,FALSE))</f>
        <v>A</v>
      </c>
      <c r="I3844" s="10"/>
      <c r="J3844" t="str">
        <f>SALIDA[[#This Row],[CODIGO]]&amp;"       "&amp;SALIDA[[#This Row],[FAMILIA]]</f>
        <v>00757       ARTICCO</v>
      </c>
      <c r="K3844">
        <f>VLOOKUP(SALIDA[[#This Row],[CODIGO]],STOCK_STARSOFT[],5,FALSE)</f>
        <v>4.1500000000000004</v>
      </c>
      <c r="L3844">
        <f>SALIDA[[#This Row],[CANTIDAD]]*SALIDA[[#This Row],[PRECIO UND]]</f>
        <v>4.1500000000000004</v>
      </c>
    </row>
    <row r="3845" spans="1:12" x14ac:dyDescent="0.25">
      <c r="A3845" s="6" t="s">
        <v>57</v>
      </c>
      <c r="B3845" s="100" t="str">
        <f>VLOOKUP(SALIDA[[#This Row],[CODIGO]],STOCKSANLUIS[],2,FALSE)</f>
        <v>CONTROLADOR DE VOLTAJE Y PROTECTOR DE FASES PHASELOG EW PLUS - VER.05 - 90-220 VAC - FULL GAUGE - WHITE</v>
      </c>
      <c r="C3845" s="153">
        <v>46135</v>
      </c>
      <c r="D3845">
        <v>1</v>
      </c>
      <c r="E3845">
        <f>IF(VLOOKUP(SALIDA[[#This Row],[CODIGO]],STOCKSANLUIS[],6,FALSE)=0,"PRODUCTO SIN STOCK/UBICACIÓN",VLOOKUP(SALIDA[[#This Row],[CODIGO]],STOCKSANLUIS[],6,FALSE))</f>
        <v>1</v>
      </c>
      <c r="F3845">
        <f>SALIDA[[#This Row],[CANTIDAD]]/SALIDA[[#This Row],[UND MEDIDA]]</f>
        <v>1</v>
      </c>
      <c r="G3845" t="str">
        <f>VLOOKUP(SALIDA[[#This Row],[CODIGO]],FAMILIAS[],4,FALSE)</f>
        <v>FULL GAUGE</v>
      </c>
      <c r="H3845" s="10" t="str">
        <f>IF(VLOOKUP(SALIDA[[#This Row],[CODIGO]],STOCKSANLUIS[],7,FALSE)=0,"PRODUCTO SIN STOCK/UBICACIÓN",VLOOKUP(SALIDA[[#This Row],[CODIGO]],STOCKSANLUIS[],7,FALSE))</f>
        <v>C</v>
      </c>
      <c r="I3845" s="10"/>
      <c r="J3845" t="str">
        <f>SALIDA[[#This Row],[CODIGO]]&amp;"       "&amp;SALIDA[[#This Row],[FAMILIA]]</f>
        <v>00029       FULL GAUGE</v>
      </c>
      <c r="K3845">
        <f>VLOOKUP(SALIDA[[#This Row],[CODIGO]],STOCK_STARSOFT[],5,FALSE)</f>
        <v>54.47063</v>
      </c>
      <c r="L3845">
        <f>SALIDA[[#This Row],[CANTIDAD]]*SALIDA[[#This Row],[PRECIO UND]]</f>
        <v>54.47063</v>
      </c>
    </row>
    <row r="3846" spans="1:12" x14ac:dyDescent="0.25">
      <c r="A3846" s="6" t="s">
        <v>3965</v>
      </c>
      <c r="B3846" s="100" t="str">
        <f>VLOOKUP(SALIDA[[#This Row],[CODIGO]],STOCKSANLUIS[],2,FALSE)</f>
        <v>UNION DE COBRE DE 7/8" - STARCOLD</v>
      </c>
      <c r="C3846" s="153">
        <v>46135</v>
      </c>
      <c r="D3846">
        <v>6</v>
      </c>
      <c r="E3846">
        <f>IF(VLOOKUP(SALIDA[[#This Row],[CODIGO]],STOCKSANLUIS[],6,FALSE)=0,"PRODUCTO SIN STOCK/UBICACIÓN",VLOOKUP(SALIDA[[#This Row],[CODIGO]],STOCKSANLUIS[],6,FALSE))</f>
        <v>1</v>
      </c>
      <c r="F3846">
        <f>SALIDA[[#This Row],[CANTIDAD]]/SALIDA[[#This Row],[UND MEDIDA]]</f>
        <v>6</v>
      </c>
      <c r="G3846" t="str">
        <f>VLOOKUP(SALIDA[[#This Row],[CODIGO]],FAMILIAS[],4,FALSE)</f>
        <v>STAR COLD</v>
      </c>
      <c r="H3846" s="10" t="str">
        <f>IF(VLOOKUP(SALIDA[[#This Row],[CODIGO]],STOCKSANLUIS[],7,FALSE)=0,"PRODUCTO SIN STOCK/UBICACIÓN",VLOOKUP(SALIDA[[#This Row],[CODIGO]],STOCKSANLUIS[],7,FALSE))</f>
        <v>C</v>
      </c>
      <c r="I3846" s="10"/>
      <c r="J3846" t="str">
        <f>SALIDA[[#This Row],[CODIGO]]&amp;"       "&amp;SALIDA[[#This Row],[FAMILIA]]</f>
        <v>03425       STAR COLD</v>
      </c>
      <c r="K3846">
        <f>VLOOKUP(SALIDA[[#This Row],[CODIGO]],STOCK_STARSOFT[],5,FALSE)</f>
        <v>0.31498999999999999</v>
      </c>
      <c r="L3846">
        <f>SALIDA[[#This Row],[CANTIDAD]]*SALIDA[[#This Row],[PRECIO UND]]</f>
        <v>1.88994</v>
      </c>
    </row>
    <row r="3847" spans="1:12" x14ac:dyDescent="0.25">
      <c r="A3847" s="6" t="s">
        <v>189</v>
      </c>
      <c r="B3847" s="100" t="str">
        <f>VLOOKUP(SALIDA[[#This Row],[CODIGO]],STOCKSANLUIS[],2,FALSE)</f>
        <v>PRESOSTATO DE ALTA DANFOSS KP-5 - R/AUTOMATICO - 060-117166</v>
      </c>
      <c r="C3847" s="153">
        <v>46135</v>
      </c>
      <c r="D3847">
        <v>3</v>
      </c>
      <c r="E3847">
        <f>IF(VLOOKUP(SALIDA[[#This Row],[CODIGO]],STOCKSANLUIS[],6,FALSE)=0,"PRODUCTO SIN STOCK/UBICACIÓN",VLOOKUP(SALIDA[[#This Row],[CODIGO]],STOCKSANLUIS[],6,FALSE))</f>
        <v>1</v>
      </c>
      <c r="F3847">
        <f>SALIDA[[#This Row],[CANTIDAD]]/SALIDA[[#This Row],[UND MEDIDA]]</f>
        <v>3</v>
      </c>
      <c r="G3847" t="str">
        <f>VLOOKUP(SALIDA[[#This Row],[CODIGO]],FAMILIAS[],4,FALSE)</f>
        <v>DANFOSS</v>
      </c>
      <c r="H3847" s="10" t="str">
        <f>IF(VLOOKUP(SALIDA[[#This Row],[CODIGO]],STOCKSANLUIS[],7,FALSE)=0,"PRODUCTO SIN STOCK/UBICACIÓN",VLOOKUP(SALIDA[[#This Row],[CODIGO]],STOCKSANLUIS[],7,FALSE))</f>
        <v>A</v>
      </c>
      <c r="I3847" s="10"/>
      <c r="J3847" t="str">
        <f>SALIDA[[#This Row],[CODIGO]]&amp;"       "&amp;SALIDA[[#This Row],[FAMILIA]]</f>
        <v>00134       DANFOSS</v>
      </c>
      <c r="K3847">
        <f>VLOOKUP(SALIDA[[#This Row],[CODIGO]],STOCK_STARSOFT[],5,FALSE)</f>
        <v>13.60833</v>
      </c>
      <c r="L3847">
        <f>SALIDA[[#This Row],[CANTIDAD]]*SALIDA[[#This Row],[PRECIO UND]]</f>
        <v>40.82499</v>
      </c>
    </row>
    <row r="3848" spans="1:12" x14ac:dyDescent="0.25">
      <c r="A3848" s="6" t="s">
        <v>22301</v>
      </c>
      <c r="B3848" s="100" t="str">
        <f>VLOOKUP(SALIDA[[#This Row],[CODIGO]],STOCKSANLUIS[],2,FALSE)</f>
        <v>TUERCA DE BRONCE 1/4"-EVERFROST-BFSN-1/4</v>
      </c>
      <c r="C3848" s="153">
        <v>46135</v>
      </c>
      <c r="D3848">
        <v>30</v>
      </c>
      <c r="E3848" t="str">
        <f>IF(VLOOKUP(SALIDA[[#This Row],[CODIGO]],STOCKSANLUIS[],6,FALSE)=0,"PRODUCTO SIN STOCK/UBICACIÓN",VLOOKUP(SALIDA[[#This Row],[CODIGO]],STOCKSANLUIS[],6,FALSE))</f>
        <v>PRODUCTO SIN STOCK/UBICACIÓN</v>
      </c>
      <c r="F3848" t="e">
        <f>SALIDA[[#This Row],[CANTIDAD]]/SALIDA[[#This Row],[UND MEDIDA]]</f>
        <v>#VALUE!</v>
      </c>
      <c r="G3848" t="str">
        <f>VLOOKUP(SALIDA[[#This Row],[CODIGO]],FAMILIAS[],4,FALSE)</f>
        <v>EVERFROST</v>
      </c>
      <c r="H3848" s="10" t="str">
        <f>IF(VLOOKUP(SALIDA[[#This Row],[CODIGO]],STOCKSANLUIS[],7,FALSE)=0,"PRODUCTO SIN STOCK/UBICACIÓN",VLOOKUP(SALIDA[[#This Row],[CODIGO]],STOCKSANLUIS[],7,FALSE))</f>
        <v>C</v>
      </c>
      <c r="I3848" s="10"/>
      <c r="J3848" t="str">
        <f>SALIDA[[#This Row],[CODIGO]]&amp;"       "&amp;SALIDA[[#This Row],[FAMILIA]]</f>
        <v>03643       EVERFROST</v>
      </c>
      <c r="K3848">
        <f>VLOOKUP(SALIDA[[#This Row],[CODIGO]],STOCK_STARSOFT[],5,FALSE)</f>
        <v>0.154136</v>
      </c>
      <c r="L3848">
        <f>SALIDA[[#This Row],[CANTIDAD]]*SALIDA[[#This Row],[PRECIO UND]]</f>
        <v>4.6240800000000002</v>
      </c>
    </row>
    <row r="3849" spans="1:12" x14ac:dyDescent="0.25">
      <c r="A3849" s="6" t="s">
        <v>19300</v>
      </c>
      <c r="B3849" s="100" t="str">
        <f>VLOOKUP(SALIDA[[#This Row],[CODIGO]],STOCKSANLUIS[],2,FALSE)</f>
        <v>CINTA ADHESIVA FOAM QTF-230E - 1/8" X 2" X 32.8´ (3MM X 50MM X 10M) - EVERFROST - HIGH QUALITY</v>
      </c>
      <c r="C3849" s="153">
        <v>46135</v>
      </c>
      <c r="D3849">
        <v>5</v>
      </c>
      <c r="E3849">
        <f>IF(VLOOKUP(SALIDA[[#This Row],[CODIGO]],STOCKSANLUIS[],6,FALSE)=0,"PRODUCTO SIN STOCK/UBICACIÓN",VLOOKUP(SALIDA[[#This Row],[CODIGO]],STOCKSANLUIS[],6,FALSE))</f>
        <v>1</v>
      </c>
      <c r="F3849">
        <f>SALIDA[[#This Row],[CANTIDAD]]/SALIDA[[#This Row],[UND MEDIDA]]</f>
        <v>5</v>
      </c>
      <c r="G3849" t="str">
        <f>VLOOKUP(SALIDA[[#This Row],[CODIGO]],FAMILIAS[],4,FALSE)</f>
        <v>EVERFROST</v>
      </c>
      <c r="H3849" s="10" t="str">
        <f>IF(VLOOKUP(SALIDA[[#This Row],[CODIGO]],STOCKSANLUIS[],7,FALSE)=0,"PRODUCTO SIN STOCK/UBICACIÓN",VLOOKUP(SALIDA[[#This Row],[CODIGO]],STOCKSANLUIS[],7,FALSE))</f>
        <v>C</v>
      </c>
      <c r="I3849" s="10"/>
      <c r="J3849" t="str">
        <f>SALIDA[[#This Row],[CODIGO]]&amp;"       "&amp;SALIDA[[#This Row],[FAMILIA]]</f>
        <v>03490       EVERFROST</v>
      </c>
      <c r="K3849">
        <f>VLOOKUP(SALIDA[[#This Row],[CODIGO]],STOCK_STARSOFT[],5,FALSE)</f>
        <v>1.3047420000000001</v>
      </c>
      <c r="L3849">
        <f>SALIDA[[#This Row],[CANTIDAD]]*SALIDA[[#This Row],[PRECIO UND]]</f>
        <v>6.5237100000000003</v>
      </c>
    </row>
    <row r="3850" spans="1:12" x14ac:dyDescent="0.25">
      <c r="A3850" s="6" t="s">
        <v>931</v>
      </c>
      <c r="B3850" s="100" t="str">
        <f>VLOOKUP(SALIDA[[#This Row],[CODIGO]],STOCKSANLUIS[],2,FALSE)</f>
        <v>ACEITE POLIOLESTER POE 32 - 1 GALON - BVA</v>
      </c>
      <c r="C3850" s="153">
        <v>46135</v>
      </c>
      <c r="D3850">
        <v>4</v>
      </c>
      <c r="E3850">
        <f>IF(VLOOKUP(SALIDA[[#This Row],[CODIGO]],STOCKSANLUIS[],6,FALSE)=0,"PRODUCTO SIN STOCK/UBICACIÓN",VLOOKUP(SALIDA[[#This Row],[CODIGO]],STOCKSANLUIS[],6,FALSE))</f>
        <v>1</v>
      </c>
      <c r="F3850">
        <f>SALIDA[[#This Row],[CANTIDAD]]/SALIDA[[#This Row],[UND MEDIDA]]</f>
        <v>4</v>
      </c>
      <c r="G3850" t="str">
        <f>VLOOKUP(SALIDA[[#This Row],[CODIGO]],FAMILIAS[],4,FALSE)</f>
        <v>BVA</v>
      </c>
      <c r="H3850" s="10" t="str">
        <f>IF(VLOOKUP(SALIDA[[#This Row],[CODIGO]],STOCKSANLUIS[],7,FALSE)=0,"PRODUCTO SIN STOCK/UBICACIÓN",VLOOKUP(SALIDA[[#This Row],[CODIGO]],STOCKSANLUIS[],7,FALSE))</f>
        <v>C</v>
      </c>
      <c r="I3850" s="10"/>
      <c r="J3850" t="str">
        <f>SALIDA[[#This Row],[CODIGO]]&amp;"       "&amp;SALIDA[[#This Row],[FAMILIA]]</f>
        <v>00987       BVA</v>
      </c>
      <c r="K3850">
        <f>VLOOKUP(SALIDA[[#This Row],[CODIGO]],STOCK_STARSOFT[],5,FALSE)</f>
        <v>47.466326000000002</v>
      </c>
      <c r="L3850">
        <f>SALIDA[[#This Row],[CANTIDAD]]*SALIDA[[#This Row],[PRECIO UND]]</f>
        <v>189.86530400000001</v>
      </c>
    </row>
    <row r="3851" spans="1:12" x14ac:dyDescent="0.25">
      <c r="A3851" s="6" t="s">
        <v>311</v>
      </c>
      <c r="B3851" s="100" t="str">
        <f>VLOOKUP(SALIDA[[#This Row],[CODIGO]],STOCKSANLUIS[],2,FALSE)</f>
        <v>TEE DE COBRE 1 5/8"</v>
      </c>
      <c r="C3851" s="153">
        <v>46135</v>
      </c>
      <c r="D3851">
        <v>4</v>
      </c>
      <c r="E3851">
        <f>IF(VLOOKUP(SALIDA[[#This Row],[CODIGO]],STOCKSANLUIS[],6,FALSE)=0,"PRODUCTO SIN STOCK/UBICACIÓN",VLOOKUP(SALIDA[[#This Row],[CODIGO]],STOCKSANLUIS[],6,FALSE))</f>
        <v>1</v>
      </c>
      <c r="F3851">
        <f>SALIDA[[#This Row],[CANTIDAD]]/SALIDA[[#This Row],[UND MEDIDA]]</f>
        <v>4</v>
      </c>
      <c r="G3851" t="str">
        <f>VLOOKUP(SALIDA[[#This Row],[CODIGO]],FAMILIAS[],4,FALSE)</f>
        <v>ELKHART</v>
      </c>
      <c r="H3851" s="10" t="str">
        <f>IF(VLOOKUP(SALIDA[[#This Row],[CODIGO]],STOCKSANLUIS[],7,FALSE)=0,"PRODUCTO SIN STOCK/UBICACIÓN",VLOOKUP(SALIDA[[#This Row],[CODIGO]],STOCKSANLUIS[],7,FALSE))</f>
        <v>C</v>
      </c>
      <c r="I3851" s="10"/>
      <c r="J3851" t="str">
        <f>SALIDA[[#This Row],[CODIGO]]&amp;"       "&amp;SALIDA[[#This Row],[FAMILIA]]</f>
        <v>00242       ELKHART</v>
      </c>
      <c r="K3851">
        <f>VLOOKUP(SALIDA[[#This Row],[CODIGO]],STOCK_STARSOFT[],5,FALSE)</f>
        <v>3.792462</v>
      </c>
      <c r="L3851">
        <f>SALIDA[[#This Row],[CANTIDAD]]*SALIDA[[#This Row],[PRECIO UND]]</f>
        <v>15.169848</v>
      </c>
    </row>
    <row r="3852" spans="1:12" x14ac:dyDescent="0.25">
      <c r="A3852" s="6" t="s">
        <v>2543</v>
      </c>
      <c r="B3852" s="100" t="str">
        <f>VLOOKUP(SALIDA[[#This Row],[CODIGO]],STOCKSANLUIS[],2,FALSE)</f>
        <v>EQUIPO DE A/A MINI SPLIT FRIO SOLO - 18000 BTU - R410A - 220V/1PH/60HZ - TEMP BLUE MADE BY CARRIER INTERAMERICA CORPORATION</v>
      </c>
      <c r="C3852" s="153">
        <v>46135</v>
      </c>
      <c r="D3852">
        <v>1</v>
      </c>
      <c r="E3852">
        <f>IF(VLOOKUP(SALIDA[[#This Row],[CODIGO]],STOCKSANLUIS[],6,FALSE)=0,"PRODUCTO SIN STOCK/UBICACIÓN",VLOOKUP(SALIDA[[#This Row],[CODIGO]],STOCKSANLUIS[],6,FALSE))</f>
        <v>1</v>
      </c>
      <c r="F3852">
        <f>SALIDA[[#This Row],[CANTIDAD]]/SALIDA[[#This Row],[UND MEDIDA]]</f>
        <v>1</v>
      </c>
      <c r="G3852" t="str">
        <f>VLOOKUP(SALIDA[[#This Row],[CODIGO]],FAMILIAS[],4,FALSE)</f>
        <v>TEMP BLUE</v>
      </c>
      <c r="H3852" s="10" t="str">
        <f>IF(VLOOKUP(SALIDA[[#This Row],[CODIGO]],STOCKSANLUIS[],7,FALSE)=0,"PRODUCTO SIN STOCK/UBICACIÓN",VLOOKUP(SALIDA[[#This Row],[CODIGO]],STOCKSANLUIS[],7,FALSE))</f>
        <v>B</v>
      </c>
      <c r="I3852" s="10"/>
      <c r="J3852" t="str">
        <f>SALIDA[[#This Row],[CODIGO]]&amp;"       "&amp;SALIDA[[#This Row],[FAMILIA]]</f>
        <v>02084       TEMP BLUE</v>
      </c>
      <c r="K3852">
        <f>VLOOKUP(SALIDA[[#This Row],[CODIGO]],STOCK_STARSOFT[],5,FALSE)</f>
        <v>231.261594</v>
      </c>
      <c r="L3852">
        <f>SALIDA[[#This Row],[CANTIDAD]]*SALIDA[[#This Row],[PRECIO UND]]</f>
        <v>231.261594</v>
      </c>
    </row>
    <row r="3853" spans="1:12" x14ac:dyDescent="0.25">
      <c r="A3853" s="6" t="s">
        <v>3363</v>
      </c>
      <c r="B3853" s="100" t="str">
        <f>VLOOKUP(SALIDA[[#This Row],[CODIGO]],STOCKSANLUIS[],2,FALSE)</f>
        <v>COMPRESOR SCROLL YH150C7-100 -- 60000 BTU - 5HP - 220V/3PH/60HZ - R410A - INVOTECH</v>
      </c>
      <c r="C3853" s="153">
        <v>46135</v>
      </c>
      <c r="D3853">
        <v>1</v>
      </c>
      <c r="E3853">
        <f>IF(VLOOKUP(SALIDA[[#This Row],[CODIGO]],STOCKSANLUIS[],6,FALSE)=0,"PRODUCTO SIN STOCK/UBICACIÓN",VLOOKUP(SALIDA[[#This Row],[CODIGO]],STOCKSANLUIS[],6,FALSE))</f>
        <v>1</v>
      </c>
      <c r="F3853">
        <f>SALIDA[[#This Row],[CANTIDAD]]/SALIDA[[#This Row],[UND MEDIDA]]</f>
        <v>1</v>
      </c>
      <c r="G3853" t="str">
        <f>VLOOKUP(SALIDA[[#This Row],[CODIGO]],FAMILIAS[],4,FALSE)</f>
        <v>INVOTECH</v>
      </c>
      <c r="H3853" s="10" t="str">
        <f>IF(VLOOKUP(SALIDA[[#This Row],[CODIGO]],STOCKSANLUIS[],7,FALSE)=0,"PRODUCTO SIN STOCK/UBICACIÓN",VLOOKUP(SALIDA[[#This Row],[CODIGO]],STOCKSANLUIS[],7,FALSE))</f>
        <v>B</v>
      </c>
      <c r="I3853" s="10"/>
      <c r="J3853" t="str">
        <f>SALIDA[[#This Row],[CODIGO]]&amp;"       "&amp;SALIDA[[#This Row],[FAMILIA]]</f>
        <v>02773       INVOTECH</v>
      </c>
      <c r="K3853">
        <f>VLOOKUP(SALIDA[[#This Row],[CODIGO]],STOCK_STARSOFT[],5,FALSE)</f>
        <v>225.26551499999999</v>
      </c>
      <c r="L3853">
        <f>SALIDA[[#This Row],[CANTIDAD]]*SALIDA[[#This Row],[PRECIO UND]]</f>
        <v>225.26551499999999</v>
      </c>
    </row>
    <row r="3854" spans="1:12" x14ac:dyDescent="0.25">
      <c r="A3854" s="6" t="s">
        <v>3196</v>
      </c>
      <c r="B3854" s="100" t="str">
        <f>VLOOKUP(SALIDA[[#This Row],[CODIGO]],STOCKSANLUIS[],2,FALSE)</f>
        <v>PROTECTOR DE VOLTAJE - BAJO Y SOBREVOILTAJE DE 220-260V /170-210V - EW-V015-220 - EVERWELL</v>
      </c>
      <c r="C3854" s="153">
        <v>46135</v>
      </c>
      <c r="D3854">
        <v>3</v>
      </c>
      <c r="E3854">
        <f>IF(VLOOKUP(SALIDA[[#This Row],[CODIGO]],STOCKSANLUIS[],6,FALSE)=0,"PRODUCTO SIN STOCK/UBICACIÓN",VLOOKUP(SALIDA[[#This Row],[CODIGO]],STOCKSANLUIS[],6,FALSE))</f>
        <v>1</v>
      </c>
      <c r="F3854">
        <f>SALIDA[[#This Row],[CANTIDAD]]/SALIDA[[#This Row],[UND MEDIDA]]</f>
        <v>3</v>
      </c>
      <c r="G3854" t="str">
        <f>VLOOKUP(SALIDA[[#This Row],[CODIGO]],FAMILIAS[],4,FALSE)</f>
        <v>EVERWELL</v>
      </c>
      <c r="H3854" s="10" t="str">
        <f>IF(VLOOKUP(SALIDA[[#This Row],[CODIGO]],STOCKSANLUIS[],7,FALSE)=0,"PRODUCTO SIN STOCK/UBICACIÓN",VLOOKUP(SALIDA[[#This Row],[CODIGO]],STOCKSANLUIS[],7,FALSE))</f>
        <v>A</v>
      </c>
      <c r="I3854" s="10"/>
      <c r="J3854" t="str">
        <f>SALIDA[[#This Row],[CODIGO]]&amp;"       "&amp;SALIDA[[#This Row],[FAMILIA]]</f>
        <v>02586       EVERWELL</v>
      </c>
      <c r="K3854">
        <f>VLOOKUP(SALIDA[[#This Row],[CODIGO]],STOCK_STARSOFT[],5,FALSE)</f>
        <v>7.3206930000000003</v>
      </c>
      <c r="L3854">
        <f>SALIDA[[#This Row],[CANTIDAD]]*SALIDA[[#This Row],[PRECIO UND]]</f>
        <v>21.962079000000003</v>
      </c>
    </row>
    <row r="3855" spans="1:12" x14ac:dyDescent="0.25">
      <c r="A3855" s="6" t="s">
        <v>3832</v>
      </c>
      <c r="B3855" s="100" t="str">
        <f>VLOOKUP(SALIDA[[#This Row],[CODIGO]],STOCKSANLUIS[],2,FALSE)</f>
        <v>MANGA AISLANTE CLASS 1 - 7/8"ID X 3/4"THK - WINCELL</v>
      </c>
      <c r="C3855" s="153">
        <v>46135</v>
      </c>
      <c r="D3855">
        <v>4</v>
      </c>
      <c r="E3855">
        <f>IF(VLOOKUP(SALIDA[[#This Row],[CODIGO]],STOCKSANLUIS[],6,FALSE)=0,"PRODUCTO SIN STOCK/UBICACIÓN",VLOOKUP(SALIDA[[#This Row],[CODIGO]],STOCKSANLUIS[],6,FALSE))</f>
        <v>1</v>
      </c>
      <c r="F3855">
        <f>SALIDA[[#This Row],[CANTIDAD]]/SALIDA[[#This Row],[UND MEDIDA]]</f>
        <v>4</v>
      </c>
      <c r="G3855" t="str">
        <f>VLOOKUP(SALIDA[[#This Row],[CODIGO]],FAMILIAS[],4,FALSE)</f>
        <v>WINCELL</v>
      </c>
      <c r="H3855" s="10" t="str">
        <f>IF(VLOOKUP(SALIDA[[#This Row],[CODIGO]],STOCKSANLUIS[],7,FALSE)=0,"PRODUCTO SIN STOCK/UBICACIÓN",VLOOKUP(SALIDA[[#This Row],[CODIGO]],STOCKSANLUIS[],7,FALSE))</f>
        <v>A</v>
      </c>
      <c r="I3855" s="10"/>
      <c r="J3855" t="str">
        <f>SALIDA[[#This Row],[CODIGO]]&amp;"       "&amp;SALIDA[[#This Row],[FAMILIA]]</f>
        <v>03259       WINCELL</v>
      </c>
      <c r="K3855">
        <f>VLOOKUP(SALIDA[[#This Row],[CODIGO]],STOCK_STARSOFT[],5,FALSE)</f>
        <v>2.2651140000000001</v>
      </c>
      <c r="L3855">
        <f>SALIDA[[#This Row],[CANTIDAD]]*SALIDA[[#This Row],[PRECIO UND]]</f>
        <v>9.0604560000000003</v>
      </c>
    </row>
    <row r="3856" spans="1:12" x14ac:dyDescent="0.25">
      <c r="A3856" s="6" t="s">
        <v>3971</v>
      </c>
      <c r="B3856" s="100" t="str">
        <f>VLOOKUP(SALIDA[[#This Row],[CODIGO]],STOCKSANLUIS[],2,FALSE)</f>
        <v>ANTORCHA PARA MAP GASS CON AUTOENCENDIDO JH-1S</v>
      </c>
      <c r="C3856" s="153">
        <v>46135</v>
      </c>
      <c r="D3856">
        <v>2</v>
      </c>
      <c r="E3856">
        <f>IF(VLOOKUP(SALIDA[[#This Row],[CODIGO]],STOCKSANLUIS[],6,FALSE)=0,"PRODUCTO SIN STOCK/UBICACIÓN",VLOOKUP(SALIDA[[#This Row],[CODIGO]],STOCKSANLUIS[],6,FALSE))</f>
        <v>1</v>
      </c>
      <c r="F3856">
        <f>SALIDA[[#This Row],[CANTIDAD]]/SALIDA[[#This Row],[UND MEDIDA]]</f>
        <v>2</v>
      </c>
      <c r="G3856" t="str">
        <f>VLOOKUP(SALIDA[[#This Row],[CODIGO]],FAMILIAS[],4,FALSE)</f>
        <v>VARIOS</v>
      </c>
      <c r="H3856" s="10" t="str">
        <f>IF(VLOOKUP(SALIDA[[#This Row],[CODIGO]],STOCKSANLUIS[],7,FALSE)=0,"PRODUCTO SIN STOCK/UBICACIÓN",VLOOKUP(SALIDA[[#This Row],[CODIGO]],STOCKSANLUIS[],7,FALSE))</f>
        <v>A</v>
      </c>
      <c r="I3856" s="10"/>
      <c r="J3856" t="str">
        <f>SALIDA[[#This Row],[CODIGO]]&amp;"       "&amp;SALIDA[[#This Row],[FAMILIA]]</f>
        <v>03428       VARIOS</v>
      </c>
      <c r="K3856">
        <f>VLOOKUP(SALIDA[[#This Row],[CODIGO]],STOCK_STARSOFT[],5,FALSE)</f>
        <v>9.2515959999999993</v>
      </c>
      <c r="L3856">
        <f>SALIDA[[#This Row],[CANTIDAD]]*SALIDA[[#This Row],[PRECIO UND]]</f>
        <v>18.503191999999999</v>
      </c>
    </row>
    <row r="3857" spans="1:12" x14ac:dyDescent="0.25">
      <c r="A3857" s="6" t="s">
        <v>22052</v>
      </c>
      <c r="B3857" s="100" t="str">
        <f>VLOOKUP(SALIDA[[#This Row],[CODIGO]],STOCKSANLUIS[],2,FALSE)</f>
        <v>BOMBA DE CONDENSADO STAR COLD  DE 230V-1F-60HZ TANQUE BAJO (INCLUYE MANGUERA) SI-1805</v>
      </c>
      <c r="C3857" s="153">
        <v>46135</v>
      </c>
      <c r="D3857">
        <v>20</v>
      </c>
      <c r="E3857">
        <f>IF(VLOOKUP(SALIDA[[#This Row],[CODIGO]],STOCKSANLUIS[],6,FALSE)=0,"PRODUCTO SIN STOCK/UBICACIÓN",VLOOKUP(SALIDA[[#This Row],[CODIGO]],STOCKSANLUIS[],6,FALSE))</f>
        <v>1</v>
      </c>
      <c r="F3857">
        <f>SALIDA[[#This Row],[CANTIDAD]]/SALIDA[[#This Row],[UND MEDIDA]]</f>
        <v>20</v>
      </c>
      <c r="G3857" t="str">
        <f>VLOOKUP(SALIDA[[#This Row],[CODIGO]],FAMILIAS[],4,FALSE)</f>
        <v>STAR COLD</v>
      </c>
      <c r="H3857" s="10" t="str">
        <f>IF(VLOOKUP(SALIDA[[#This Row],[CODIGO]],STOCKSANLUIS[],7,FALSE)=0,"PRODUCTO SIN STOCK/UBICACIÓN",VLOOKUP(SALIDA[[#This Row],[CODIGO]],STOCKSANLUIS[],7,FALSE))</f>
        <v>B/C</v>
      </c>
      <c r="I3857" s="10" t="s">
        <v>19536</v>
      </c>
      <c r="J3857" t="str">
        <f>SALIDA[[#This Row],[CODIGO]]&amp;"       "&amp;SALIDA[[#This Row],[FAMILIA]]</f>
        <v>03544       STAR COLD</v>
      </c>
      <c r="K3857">
        <f>VLOOKUP(SALIDA[[#This Row],[CODIGO]],STOCK_STARSOFT[],5,FALSE)</f>
        <v>19.413727000000002</v>
      </c>
      <c r="L3857">
        <f>SALIDA[[#This Row],[CANTIDAD]]*SALIDA[[#This Row],[PRECIO UND]]</f>
        <v>388.27454</v>
      </c>
    </row>
    <row r="3858" spans="1:12" x14ac:dyDescent="0.25">
      <c r="A3858" s="6" t="s">
        <v>3144</v>
      </c>
      <c r="B3858" s="100" t="str">
        <f>VLOOKUP(SALIDA[[#This Row],[CODIGO]],STOCKSANLUIS[],2,FALSE)</f>
        <v>CONVERTIDOR TCP485 - VER.04 - 100-220 VAC (5.1 VDC) - FULL GAUGE</v>
      </c>
      <c r="C3858" s="153">
        <v>46135</v>
      </c>
      <c r="D3858">
        <v>1</v>
      </c>
      <c r="E3858">
        <f>IF(VLOOKUP(SALIDA[[#This Row],[CODIGO]],STOCKSANLUIS[],6,FALSE)=0,"PRODUCTO SIN STOCK/UBICACIÓN",VLOOKUP(SALIDA[[#This Row],[CODIGO]],STOCKSANLUIS[],6,FALSE))</f>
        <v>1</v>
      </c>
      <c r="F3858">
        <f>SALIDA[[#This Row],[CANTIDAD]]/SALIDA[[#This Row],[UND MEDIDA]]</f>
        <v>1</v>
      </c>
      <c r="G3858" t="str">
        <f>VLOOKUP(SALIDA[[#This Row],[CODIGO]],FAMILIAS[],4,FALSE)</f>
        <v>FULL GAUGE</v>
      </c>
      <c r="H3858" s="10" t="str">
        <f>IF(VLOOKUP(SALIDA[[#This Row],[CODIGO]],STOCKSANLUIS[],7,FALSE)=0,"PRODUCTO SIN STOCK/UBICACIÓN",VLOOKUP(SALIDA[[#This Row],[CODIGO]],STOCKSANLUIS[],7,FALSE))</f>
        <v>A</v>
      </c>
      <c r="I3858" s="10"/>
      <c r="J3858" t="str">
        <f>SALIDA[[#This Row],[CODIGO]]&amp;"       "&amp;SALIDA[[#This Row],[FAMILIA]]</f>
        <v>02550       FULL GAUGE</v>
      </c>
      <c r="K3858">
        <f>VLOOKUP(SALIDA[[#This Row],[CODIGO]],STOCK_STARSOFT[],5,FALSE)</f>
        <v>59.519509999999997</v>
      </c>
      <c r="L3858">
        <f>SALIDA[[#This Row],[CANTIDAD]]*SALIDA[[#This Row],[PRECIO UND]]</f>
        <v>59.519509999999997</v>
      </c>
    </row>
    <row r="3859" spans="1:12" x14ac:dyDescent="0.25">
      <c r="A3859" s="6" t="s">
        <v>3295</v>
      </c>
      <c r="B3859" s="100" t="str">
        <f>VLOOKUP(SALIDA[[#This Row],[CODIGO]],STOCKSANLUIS[],2,FALSE)</f>
        <v>VALVULA PARA AGUA HELADA FAN &amp; COIL 2 VIAS 1" DIAMETRO  CON ACTUADOR  220V JOHNSON CONTROLS - VLC2200HC-C</v>
      </c>
      <c r="C3859" s="153">
        <v>46135</v>
      </c>
      <c r="D3859">
        <v>4</v>
      </c>
      <c r="E3859">
        <f>IF(VLOOKUP(SALIDA[[#This Row],[CODIGO]],STOCKSANLUIS[],6,FALSE)=0,"PRODUCTO SIN STOCK/UBICACIÓN",VLOOKUP(SALIDA[[#This Row],[CODIGO]],STOCKSANLUIS[],6,FALSE))</f>
        <v>1</v>
      </c>
      <c r="F3859">
        <f>SALIDA[[#This Row],[CANTIDAD]]/SALIDA[[#This Row],[UND MEDIDA]]</f>
        <v>4</v>
      </c>
      <c r="G3859" t="str">
        <f>VLOOKUP(SALIDA[[#This Row],[CODIGO]],FAMILIAS[],4,FALSE)</f>
        <v>JOHNSON CONTROLS</v>
      </c>
      <c r="H3859" s="10" t="str">
        <f>IF(VLOOKUP(SALIDA[[#This Row],[CODIGO]],STOCKSANLUIS[],7,FALSE)=0,"PRODUCTO SIN STOCK/UBICACIÓN",VLOOKUP(SALIDA[[#This Row],[CODIGO]],STOCKSANLUIS[],7,FALSE))</f>
        <v>A</v>
      </c>
      <c r="I3859" s="10"/>
      <c r="J3859" t="str">
        <f>SALIDA[[#This Row],[CODIGO]]&amp;"       "&amp;SALIDA[[#This Row],[FAMILIA]]</f>
        <v>02715       JOHNSON CONTROLS</v>
      </c>
      <c r="K3859">
        <f>VLOOKUP(SALIDA[[#This Row],[CODIGO]],STOCK_STARSOFT[],5,FALSE)</f>
        <v>18.185565</v>
      </c>
      <c r="L3859">
        <f>SALIDA[[#This Row],[CANTIDAD]]*SALIDA[[#This Row],[PRECIO UND]]</f>
        <v>72.742260000000002</v>
      </c>
    </row>
    <row r="3860" spans="1:12" x14ac:dyDescent="0.25">
      <c r="A3860" s="6" t="s">
        <v>3347</v>
      </c>
      <c r="B3860" s="100" t="str">
        <f>VLOOKUP(SALIDA[[#This Row],[CODIGO]],STOCKSANLUIS[],2,FALSE)</f>
        <v>GAS REFRIGERANTE R507 -11.3KG ICELOONG</v>
      </c>
      <c r="C3860" s="153">
        <v>46135</v>
      </c>
      <c r="D3860">
        <v>10</v>
      </c>
      <c r="E3860">
        <f>IF(VLOOKUP(SALIDA[[#This Row],[CODIGO]],STOCKSANLUIS[],6,FALSE)=0,"PRODUCTO SIN STOCK/UBICACIÓN",VLOOKUP(SALIDA[[#This Row],[CODIGO]],STOCKSANLUIS[],6,FALSE))</f>
        <v>1</v>
      </c>
      <c r="F3860">
        <f>SALIDA[[#This Row],[CANTIDAD]]/SALIDA[[#This Row],[UND MEDIDA]]</f>
        <v>10</v>
      </c>
      <c r="G3860" t="str">
        <f>VLOOKUP(SALIDA[[#This Row],[CODIGO]],FAMILIAS[],4,FALSE)</f>
        <v>ZHEJIANG YONGHE</v>
      </c>
      <c r="H3860" s="10" t="str">
        <f>IF(VLOOKUP(SALIDA[[#This Row],[CODIGO]],STOCKSANLUIS[],7,FALSE)=0,"PRODUCTO SIN STOCK/UBICACIÓN",VLOOKUP(SALIDA[[#This Row],[CODIGO]],STOCKSANLUIS[],7,FALSE))</f>
        <v>C</v>
      </c>
      <c r="I3860" s="10"/>
      <c r="J3860" t="str">
        <f>SALIDA[[#This Row],[CODIGO]]&amp;"       "&amp;SALIDA[[#This Row],[FAMILIA]]</f>
        <v>02755       ZHEJIANG YONGHE</v>
      </c>
      <c r="K3860">
        <f>VLOOKUP(SALIDA[[#This Row],[CODIGO]],STOCK_STARSOFT[],5,FALSE)</f>
        <v>55.968114</v>
      </c>
      <c r="L3860">
        <f>SALIDA[[#This Row],[CANTIDAD]]*SALIDA[[#This Row],[PRECIO UND]]</f>
        <v>559.68114000000003</v>
      </c>
    </row>
    <row r="3861" spans="1:12" x14ac:dyDescent="0.25">
      <c r="A3861" s="6" t="s">
        <v>3347</v>
      </c>
      <c r="B3861" s="100" t="str">
        <f>VLOOKUP(SALIDA[[#This Row],[CODIGO]],STOCKSANLUIS[],2,FALSE)</f>
        <v>GAS REFRIGERANTE R507 -11.3KG ICELOONG</v>
      </c>
      <c r="C3861" s="153">
        <v>46135</v>
      </c>
      <c r="D3861">
        <v>10</v>
      </c>
      <c r="E3861">
        <f>IF(VLOOKUP(SALIDA[[#This Row],[CODIGO]],STOCKSANLUIS[],6,FALSE)=0,"PRODUCTO SIN STOCK/UBICACIÓN",VLOOKUP(SALIDA[[#This Row],[CODIGO]],STOCKSANLUIS[],6,FALSE))</f>
        <v>1</v>
      </c>
      <c r="F3861">
        <f>SALIDA[[#This Row],[CANTIDAD]]/SALIDA[[#This Row],[UND MEDIDA]]</f>
        <v>10</v>
      </c>
      <c r="G3861" t="str">
        <f>VLOOKUP(SALIDA[[#This Row],[CODIGO]],FAMILIAS[],4,FALSE)</f>
        <v>ZHEJIANG YONGHE</v>
      </c>
      <c r="H3861" s="10" t="str">
        <f>IF(VLOOKUP(SALIDA[[#This Row],[CODIGO]],STOCKSANLUIS[],7,FALSE)=0,"PRODUCTO SIN STOCK/UBICACIÓN",VLOOKUP(SALIDA[[#This Row],[CODIGO]],STOCKSANLUIS[],7,FALSE))</f>
        <v>C</v>
      </c>
      <c r="I3861" s="10"/>
      <c r="J3861" t="str">
        <f>SALIDA[[#This Row],[CODIGO]]&amp;"       "&amp;SALIDA[[#This Row],[FAMILIA]]</f>
        <v>02755       ZHEJIANG YONGHE</v>
      </c>
      <c r="K3861">
        <f>VLOOKUP(SALIDA[[#This Row],[CODIGO]],STOCK_STARSOFT[],5,FALSE)</f>
        <v>55.968114</v>
      </c>
      <c r="L3861">
        <f>SALIDA[[#This Row],[CANTIDAD]]*SALIDA[[#This Row],[PRECIO UND]]</f>
        <v>559.68114000000003</v>
      </c>
    </row>
    <row r="3862" spans="1:12" x14ac:dyDescent="0.25">
      <c r="A3862" s="6" t="s">
        <v>2551</v>
      </c>
      <c r="B3862" s="100" t="str">
        <f>VLOOKUP(SALIDA[[#This Row],[CODIGO]],STOCKSANLUIS[],2,FALSE)</f>
        <v>CONTROLADOR DE TEMPERATURA DIGITAL MT-543 E LOG DE 4 ETAPAS C/ALARMA - VER.03 - 115/220 VAC - FULL GAUGE</v>
      </c>
      <c r="C3862" s="153">
        <v>46136</v>
      </c>
      <c r="D3862">
        <v>1</v>
      </c>
      <c r="E3862">
        <f>IF(VLOOKUP(SALIDA[[#This Row],[CODIGO]],STOCKSANLUIS[],6,FALSE)=0,"PRODUCTO SIN STOCK/UBICACIÓN",VLOOKUP(SALIDA[[#This Row],[CODIGO]],STOCKSANLUIS[],6,FALSE))</f>
        <v>1</v>
      </c>
      <c r="F3862">
        <f>SALIDA[[#This Row],[CANTIDAD]]/SALIDA[[#This Row],[UND MEDIDA]]</f>
        <v>1</v>
      </c>
      <c r="G3862" t="str">
        <f>VLOOKUP(SALIDA[[#This Row],[CODIGO]],FAMILIAS[],4,FALSE)</f>
        <v>FULL GAUGE</v>
      </c>
      <c r="H3862" s="10" t="str">
        <f>IF(VLOOKUP(SALIDA[[#This Row],[CODIGO]],STOCKSANLUIS[],7,FALSE)=0,"PRODUCTO SIN STOCK/UBICACIÓN",VLOOKUP(SALIDA[[#This Row],[CODIGO]],STOCKSANLUIS[],7,FALSE))</f>
        <v>A</v>
      </c>
      <c r="I3862" s="10"/>
      <c r="J3862" t="str">
        <f>SALIDA[[#This Row],[CODIGO]]&amp;"       "&amp;SALIDA[[#This Row],[FAMILIA]]</f>
        <v>02090       FULL GAUGE</v>
      </c>
      <c r="K3862">
        <f>VLOOKUP(SALIDA[[#This Row],[CODIGO]],STOCK_STARSOFT[],5,FALSE)</f>
        <v>47.654238999999997</v>
      </c>
      <c r="L3862">
        <f>SALIDA[[#This Row],[CANTIDAD]]*SALIDA[[#This Row],[PRECIO UND]]</f>
        <v>47.654238999999997</v>
      </c>
    </row>
    <row r="3863" spans="1:12" x14ac:dyDescent="0.25">
      <c r="A3863" s="6" t="s">
        <v>3295</v>
      </c>
      <c r="B3863" s="100" t="str">
        <f>VLOOKUP(SALIDA[[#This Row],[CODIGO]],STOCKSANLUIS[],2,FALSE)</f>
        <v>VALVULA PARA AGUA HELADA FAN &amp; COIL 2 VIAS 1" DIAMETRO  CON ACTUADOR  220V JOHNSON CONTROLS - VLC2200HC-C</v>
      </c>
      <c r="C3863" s="153">
        <v>46136</v>
      </c>
      <c r="D3863">
        <v>1</v>
      </c>
      <c r="E3863">
        <f>IF(VLOOKUP(SALIDA[[#This Row],[CODIGO]],STOCKSANLUIS[],6,FALSE)=0,"PRODUCTO SIN STOCK/UBICACIÓN",VLOOKUP(SALIDA[[#This Row],[CODIGO]],STOCKSANLUIS[],6,FALSE))</f>
        <v>1</v>
      </c>
      <c r="F3863">
        <f>SALIDA[[#This Row],[CANTIDAD]]/SALIDA[[#This Row],[UND MEDIDA]]</f>
        <v>1</v>
      </c>
      <c r="G3863" t="str">
        <f>VLOOKUP(SALIDA[[#This Row],[CODIGO]],FAMILIAS[],4,FALSE)</f>
        <v>JOHNSON CONTROLS</v>
      </c>
      <c r="H3863" s="10" t="str">
        <f>IF(VLOOKUP(SALIDA[[#This Row],[CODIGO]],STOCKSANLUIS[],7,FALSE)=0,"PRODUCTO SIN STOCK/UBICACIÓN",VLOOKUP(SALIDA[[#This Row],[CODIGO]],STOCKSANLUIS[],7,FALSE))</f>
        <v>A</v>
      </c>
      <c r="I3863" s="10"/>
      <c r="J3863" t="str">
        <f>SALIDA[[#This Row],[CODIGO]]&amp;"       "&amp;SALIDA[[#This Row],[FAMILIA]]</f>
        <v>02715       JOHNSON CONTROLS</v>
      </c>
      <c r="K3863">
        <f>VLOOKUP(SALIDA[[#This Row],[CODIGO]],STOCK_STARSOFT[],5,FALSE)</f>
        <v>18.185565</v>
      </c>
      <c r="L3863">
        <f>SALIDA[[#This Row],[CANTIDAD]]*SALIDA[[#This Row],[PRECIO UND]]</f>
        <v>18.185565</v>
      </c>
    </row>
    <row r="3864" spans="1:12" x14ac:dyDescent="0.25">
      <c r="A3864" s="6" t="s">
        <v>2054</v>
      </c>
      <c r="B3864" s="100" t="str">
        <f>VLOOKUP(SALIDA[[#This Row],[CODIGO]],STOCKSANLUIS[],2,FALSE)</f>
        <v xml:space="preserve">SENSOR DE TEMPERATURA - SB-59 - 2.5M -  FULL GAUGE </v>
      </c>
      <c r="C3864" s="153">
        <v>46136</v>
      </c>
      <c r="D3864">
        <v>1</v>
      </c>
      <c r="E3864">
        <f>IF(VLOOKUP(SALIDA[[#This Row],[CODIGO]],STOCKSANLUIS[],6,FALSE)=0,"PRODUCTO SIN STOCK/UBICACIÓN",VLOOKUP(SALIDA[[#This Row],[CODIGO]],STOCKSANLUIS[],6,FALSE))</f>
        <v>1</v>
      </c>
      <c r="F3864">
        <f>SALIDA[[#This Row],[CANTIDAD]]/SALIDA[[#This Row],[UND MEDIDA]]</f>
        <v>1</v>
      </c>
      <c r="G3864" t="str">
        <f>VLOOKUP(SALIDA[[#This Row],[CODIGO]],FAMILIAS[],4,FALSE)</f>
        <v>FULL GAUGE</v>
      </c>
      <c r="H3864" s="10" t="str">
        <f>IF(VLOOKUP(SALIDA[[#This Row],[CODIGO]],STOCKSANLUIS[],7,FALSE)=0,"PRODUCTO SIN STOCK/UBICACIÓN",VLOOKUP(SALIDA[[#This Row],[CODIGO]],STOCKSANLUIS[],7,FALSE))</f>
        <v>C</v>
      </c>
      <c r="I3864" s="10"/>
      <c r="J3864" t="str">
        <f>SALIDA[[#This Row],[CODIGO]]&amp;"       "&amp;SALIDA[[#This Row],[FAMILIA]]</f>
        <v>01806       FULL GAUGE</v>
      </c>
      <c r="K3864">
        <f>VLOOKUP(SALIDA[[#This Row],[CODIGO]],STOCK_STARSOFT[],5,FALSE)</f>
        <v>8.664358</v>
      </c>
      <c r="L3864">
        <f>SALIDA[[#This Row],[CANTIDAD]]*SALIDA[[#This Row],[PRECIO UND]]</f>
        <v>8.664358</v>
      </c>
    </row>
    <row r="3865" spans="1:12" x14ac:dyDescent="0.25">
      <c r="A3865" s="6" t="s">
        <v>33</v>
      </c>
      <c r="B3865" s="100" t="str">
        <f>VLOOKUP(SALIDA[[#This Row],[CODIGO]],STOCKSANLUIS[],2,FALSE)</f>
        <v>CONTROLADOR DE TEMPERATURA DIGITAL MT-512E 2HP - VER.13 - 115/220 VAC - FULL GAUGE</v>
      </c>
      <c r="C3865" s="153">
        <v>46136</v>
      </c>
      <c r="D3865">
        <v>1</v>
      </c>
      <c r="E3865">
        <f>IF(VLOOKUP(SALIDA[[#This Row],[CODIGO]],STOCKSANLUIS[],6,FALSE)=0,"PRODUCTO SIN STOCK/UBICACIÓN",VLOOKUP(SALIDA[[#This Row],[CODIGO]],STOCKSANLUIS[],6,FALSE))</f>
        <v>1</v>
      </c>
      <c r="F3865">
        <f>SALIDA[[#This Row],[CANTIDAD]]/SALIDA[[#This Row],[UND MEDIDA]]</f>
        <v>1</v>
      </c>
      <c r="G3865" t="str">
        <f>VLOOKUP(SALIDA[[#This Row],[CODIGO]],FAMILIAS[],4,FALSE)</f>
        <v>FULL GAUGE</v>
      </c>
      <c r="H3865" s="10" t="str">
        <f>IF(VLOOKUP(SALIDA[[#This Row],[CODIGO]],STOCKSANLUIS[],7,FALSE)=0,"PRODUCTO SIN STOCK/UBICACIÓN",VLOOKUP(SALIDA[[#This Row],[CODIGO]],STOCKSANLUIS[],7,FALSE))</f>
        <v>C</v>
      </c>
      <c r="I3865" s="10"/>
      <c r="J3865" t="str">
        <f>SALIDA[[#This Row],[CODIGO]]&amp;"       "&amp;SALIDA[[#This Row],[FAMILIA]]</f>
        <v>00016       FULL GAUGE</v>
      </c>
      <c r="K3865">
        <f>VLOOKUP(SALIDA[[#This Row],[CODIGO]],STOCK_STARSOFT[],5,FALSE)</f>
        <v>13.318346</v>
      </c>
      <c r="L3865">
        <f>SALIDA[[#This Row],[CANTIDAD]]*SALIDA[[#This Row],[PRECIO UND]]</f>
        <v>13.318346</v>
      </c>
    </row>
    <row r="3866" spans="1:12" x14ac:dyDescent="0.25">
      <c r="A3866" s="6" t="s">
        <v>79</v>
      </c>
      <c r="B3866" s="100" t="str">
        <f>VLOOKUP(SALIDA[[#This Row],[CODIGO]],STOCKSANLUIS[],2,FALSE)</f>
        <v>CONTROLADOR DE TEMPERATURA DIGITAL TC-900EL POWER - VER.07 - 12/24 VAC/DC - FULL GAUGE</v>
      </c>
      <c r="C3866" s="153">
        <v>46136</v>
      </c>
      <c r="D3866">
        <v>5</v>
      </c>
      <c r="E3866">
        <f>IF(VLOOKUP(SALIDA[[#This Row],[CODIGO]],STOCKSANLUIS[],6,FALSE)=0,"PRODUCTO SIN STOCK/UBICACIÓN",VLOOKUP(SALIDA[[#This Row],[CODIGO]],STOCKSANLUIS[],6,FALSE))</f>
        <v>1</v>
      </c>
      <c r="F3866">
        <f>SALIDA[[#This Row],[CANTIDAD]]/SALIDA[[#This Row],[UND MEDIDA]]</f>
        <v>5</v>
      </c>
      <c r="G3866" t="str">
        <f>VLOOKUP(SALIDA[[#This Row],[CODIGO]],FAMILIAS[],4,FALSE)</f>
        <v>FULL GAUGE</v>
      </c>
      <c r="H3866" s="10" t="str">
        <f>IF(VLOOKUP(SALIDA[[#This Row],[CODIGO]],STOCKSANLUIS[],7,FALSE)=0,"PRODUCTO SIN STOCK/UBICACIÓN",VLOOKUP(SALIDA[[#This Row],[CODIGO]],STOCKSANLUIS[],7,FALSE))</f>
        <v>C</v>
      </c>
      <c r="I3866" s="10"/>
      <c r="J3866" t="str">
        <f>SALIDA[[#This Row],[CODIGO]]&amp;"       "&amp;SALIDA[[#This Row],[FAMILIA]]</f>
        <v>00044       FULL GAUGE</v>
      </c>
      <c r="K3866">
        <f>VLOOKUP(SALIDA[[#This Row],[CODIGO]],STOCK_STARSOFT[],5,FALSE)</f>
        <v>21.044938999999999</v>
      </c>
      <c r="L3866">
        <f>SALIDA[[#This Row],[CANTIDAD]]*SALIDA[[#This Row],[PRECIO UND]]</f>
        <v>105.224695</v>
      </c>
    </row>
    <row r="3867" spans="1:12" x14ac:dyDescent="0.25">
      <c r="A3867" s="6" t="s">
        <v>3665</v>
      </c>
      <c r="B3867" s="100" t="str">
        <f>VLOOKUP(SALIDA[[#This Row],[CODIGO]],STOCKSANLUIS[],2,FALSE)</f>
        <v>AGENTE DE LIMPIEZA INTERNA OPTEON SF FLUSH X 4.54 KG - CHEMOURS - REEMPLAZO DEL R141B</v>
      </c>
      <c r="C3867" s="153">
        <v>46136</v>
      </c>
      <c r="D3867">
        <v>1</v>
      </c>
      <c r="E3867">
        <f>IF(VLOOKUP(SALIDA[[#This Row],[CODIGO]],STOCKSANLUIS[],6,FALSE)=0,"PRODUCTO SIN STOCK/UBICACIÓN",VLOOKUP(SALIDA[[#This Row],[CODIGO]],STOCKSANLUIS[],6,FALSE))</f>
        <v>1</v>
      </c>
      <c r="F3867">
        <f>SALIDA[[#This Row],[CANTIDAD]]/SALIDA[[#This Row],[UND MEDIDA]]</f>
        <v>1</v>
      </c>
      <c r="G3867" t="str">
        <f>VLOOKUP(SALIDA[[#This Row],[CODIGO]],FAMILIAS[],4,FALSE)</f>
        <v>THE CHEMOURS</v>
      </c>
      <c r="H3867" s="10" t="str">
        <f>IF(VLOOKUP(SALIDA[[#This Row],[CODIGO]],STOCKSANLUIS[],7,FALSE)=0,"PRODUCTO SIN STOCK/UBICACIÓN",VLOOKUP(SALIDA[[#This Row],[CODIGO]],STOCKSANLUIS[],7,FALSE))</f>
        <v>C</v>
      </c>
      <c r="I3867" s="10"/>
      <c r="J3867" t="str">
        <f>SALIDA[[#This Row],[CODIGO]]&amp;"       "&amp;SALIDA[[#This Row],[FAMILIA]]</f>
        <v>03051       THE CHEMOURS</v>
      </c>
      <c r="K3867">
        <f>VLOOKUP(SALIDA[[#This Row],[CODIGO]],STOCK_STARSOFT[],5,FALSE)</f>
        <v>91.188703000000004</v>
      </c>
      <c r="L3867">
        <f>SALIDA[[#This Row],[CANTIDAD]]*SALIDA[[#This Row],[PRECIO UND]]</f>
        <v>91.188703000000004</v>
      </c>
    </row>
    <row r="3868" spans="1:12" x14ac:dyDescent="0.25">
      <c r="A3868" s="6" t="s">
        <v>439</v>
      </c>
      <c r="B3868" s="100" t="str">
        <f>VLOOKUP(SALIDA[[#This Row],[CODIGO]],STOCKSANLUIS[],2,FALSE)</f>
        <v>ACEITE MINERAL 3G SUPER - 1 GALÓN - BVA</v>
      </c>
      <c r="C3868" s="153">
        <v>46136</v>
      </c>
      <c r="D3868">
        <v>2</v>
      </c>
      <c r="E3868">
        <f>IF(VLOOKUP(SALIDA[[#This Row],[CODIGO]],STOCKSANLUIS[],6,FALSE)=0,"PRODUCTO SIN STOCK/UBICACIÓN",VLOOKUP(SALIDA[[#This Row],[CODIGO]],STOCKSANLUIS[],6,FALSE))</f>
        <v>1</v>
      </c>
      <c r="F3868">
        <f>SALIDA[[#This Row],[CANTIDAD]]/SALIDA[[#This Row],[UND MEDIDA]]</f>
        <v>2</v>
      </c>
      <c r="G3868" t="str">
        <f>VLOOKUP(SALIDA[[#This Row],[CODIGO]],FAMILIAS[],4,FALSE)</f>
        <v>BVA</v>
      </c>
      <c r="H3868" s="10" t="str">
        <f>IF(VLOOKUP(SALIDA[[#This Row],[CODIGO]],STOCKSANLUIS[],7,FALSE)=0,"PRODUCTO SIN STOCK/UBICACIÓN",VLOOKUP(SALIDA[[#This Row],[CODIGO]],STOCKSANLUIS[],7,FALSE))</f>
        <v>C</v>
      </c>
      <c r="I3868" s="10"/>
      <c r="J3868" t="str">
        <f>SALIDA[[#This Row],[CODIGO]]&amp;"       "&amp;SALIDA[[#This Row],[FAMILIA]]</f>
        <v>00353       BVA</v>
      </c>
      <c r="K3868">
        <f>VLOOKUP(SALIDA[[#This Row],[CODIGO]],STOCK_STARSOFT[],5,FALSE)</f>
        <v>15.454063</v>
      </c>
      <c r="L3868">
        <f>SALIDA[[#This Row],[CANTIDAD]]*SALIDA[[#This Row],[PRECIO UND]]</f>
        <v>30.908125999999999</v>
      </c>
    </row>
    <row r="3869" spans="1:12" x14ac:dyDescent="0.25">
      <c r="A3869" s="6" t="s">
        <v>3678</v>
      </c>
      <c r="B3869" s="100" t="str">
        <f>VLOOKUP(SALIDA[[#This Row],[CODIGO]],STOCKSANLUIS[],2,FALSE)</f>
        <v>RESISTENCIA SILICONADA POTENCIA CONSTANTE TECNOLATINA - TPC-M - 40W/M - 220V</v>
      </c>
      <c r="C3869" s="153">
        <v>46136</v>
      </c>
      <c r="D3869">
        <v>20</v>
      </c>
      <c r="E3869">
        <f>IF(VLOOKUP(SALIDA[[#This Row],[CODIGO]],STOCKSANLUIS[],6,FALSE)=0,"PRODUCTO SIN STOCK/UBICACIÓN",VLOOKUP(SALIDA[[#This Row],[CODIGO]],STOCKSANLUIS[],6,FALSE))</f>
        <v>100</v>
      </c>
      <c r="F3869">
        <f>SALIDA[[#This Row],[CANTIDAD]]/SALIDA[[#This Row],[UND MEDIDA]]</f>
        <v>0.2</v>
      </c>
      <c r="G3869" t="str">
        <f>VLOOKUP(SALIDA[[#This Row],[CODIGO]],FAMILIAS[],4,FALSE)</f>
        <v>TECNOLATINA</v>
      </c>
      <c r="H3869" s="10" t="str">
        <f>IF(VLOOKUP(SALIDA[[#This Row],[CODIGO]],STOCKSANLUIS[],7,FALSE)=0,"PRODUCTO SIN STOCK/UBICACIÓN",VLOOKUP(SALIDA[[#This Row],[CODIGO]],STOCKSANLUIS[],7,FALSE))</f>
        <v>C</v>
      </c>
      <c r="I3869" s="10"/>
      <c r="J3869" t="str">
        <f>SALIDA[[#This Row],[CODIGO]]&amp;"       "&amp;SALIDA[[#This Row],[FAMILIA]]</f>
        <v>03059       TECNOLATINA</v>
      </c>
      <c r="K3869">
        <f>VLOOKUP(SALIDA[[#This Row],[CODIGO]],STOCK_STARSOFT[],5,FALSE)</f>
        <v>1.9391890000000001</v>
      </c>
      <c r="L3869">
        <f>SALIDA[[#This Row],[CANTIDAD]]*SALIDA[[#This Row],[PRECIO UND]]</f>
        <v>38.78378</v>
      </c>
    </row>
    <row r="3870" spans="1:12" x14ac:dyDescent="0.25">
      <c r="A3870" s="6" t="s">
        <v>19299</v>
      </c>
      <c r="B3870" s="100" t="str">
        <f>VLOOKUP(SALIDA[[#This Row],[CODIGO]],STOCKSANLUIS[],2,FALSE)</f>
        <v>CINTA DE PVC PARA MINI SPLITS 50MMX50M - TAFETAN - EVERFROST - HIGH QUALITY</v>
      </c>
      <c r="C3870" s="153">
        <v>46136</v>
      </c>
      <c r="D3870">
        <v>60</v>
      </c>
      <c r="E3870">
        <f>IF(VLOOKUP(SALIDA[[#This Row],[CODIGO]],STOCKSANLUIS[],6,FALSE)=0,"PRODUCTO SIN STOCK/UBICACIÓN",VLOOKUP(SALIDA[[#This Row],[CODIGO]],STOCKSANLUIS[],6,FALSE))</f>
        <v>1</v>
      </c>
      <c r="F3870">
        <f>SALIDA[[#This Row],[CANTIDAD]]/SALIDA[[#This Row],[UND MEDIDA]]</f>
        <v>60</v>
      </c>
      <c r="G3870" t="str">
        <f>VLOOKUP(SALIDA[[#This Row],[CODIGO]],FAMILIAS[],4,FALSE)</f>
        <v>EVERFROST</v>
      </c>
      <c r="H3870" s="10" t="str">
        <f>IF(VLOOKUP(SALIDA[[#This Row],[CODIGO]],STOCKSANLUIS[],7,FALSE)=0,"PRODUCTO SIN STOCK/UBICACIÓN",VLOOKUP(SALIDA[[#This Row],[CODIGO]],STOCKSANLUIS[],7,FALSE))</f>
        <v>C</v>
      </c>
      <c r="I3870" s="10"/>
      <c r="J3870" t="str">
        <f>SALIDA[[#This Row],[CODIGO]]&amp;"       "&amp;SALIDA[[#This Row],[FAMILIA]]</f>
        <v>03489       EVERFROST</v>
      </c>
      <c r="K3870">
        <f>VLOOKUP(SALIDA[[#This Row],[CODIGO]],STOCK_STARSOFT[],5,FALSE)</f>
        <v>0.76004300000000002</v>
      </c>
      <c r="L3870">
        <f>SALIDA[[#This Row],[CANTIDAD]]*SALIDA[[#This Row],[PRECIO UND]]</f>
        <v>45.602580000000003</v>
      </c>
    </row>
    <row r="3871" spans="1:12" x14ac:dyDescent="0.25">
      <c r="A3871" s="6" t="s">
        <v>3200</v>
      </c>
      <c r="B3871" s="100" t="str">
        <f>VLOOKUP(SALIDA[[#This Row],[CODIGO]],STOCKSANLUIS[],2,FALSE)</f>
        <v>FILTRO SECADOR - 163 - 3/8 - SOLDABLE - QDM -163S - QUALITY</v>
      </c>
      <c r="C3871" s="153">
        <v>46136</v>
      </c>
      <c r="D3871">
        <v>1</v>
      </c>
      <c r="E3871">
        <f>IF(VLOOKUP(SALIDA[[#This Row],[CODIGO]],STOCKSANLUIS[],6,FALSE)=0,"PRODUCTO SIN STOCK/UBICACIÓN",VLOOKUP(SALIDA[[#This Row],[CODIGO]],STOCKSANLUIS[],6,FALSE))</f>
        <v>1</v>
      </c>
      <c r="F3871">
        <f>SALIDA[[#This Row],[CANTIDAD]]/SALIDA[[#This Row],[UND MEDIDA]]</f>
        <v>1</v>
      </c>
      <c r="G3871" t="str">
        <f>VLOOKUP(SALIDA[[#This Row],[CODIGO]],FAMILIAS[],4,FALSE)</f>
        <v>QUALITY</v>
      </c>
      <c r="H3871" s="10" t="str">
        <f>IF(VLOOKUP(SALIDA[[#This Row],[CODIGO]],STOCKSANLUIS[],7,FALSE)=0,"PRODUCTO SIN STOCK/UBICACIÓN",VLOOKUP(SALIDA[[#This Row],[CODIGO]],STOCKSANLUIS[],7,FALSE))</f>
        <v>A</v>
      </c>
      <c r="I3871" s="10"/>
      <c r="J3871" t="str">
        <f>SALIDA[[#This Row],[CODIGO]]&amp;"       "&amp;SALIDA[[#This Row],[FAMILIA]]</f>
        <v>02588       QUALITY</v>
      </c>
      <c r="K3871">
        <f>VLOOKUP(SALIDA[[#This Row],[CODIGO]],STOCK_STARSOFT[],5,FALSE)</f>
        <v>4.2878699999999998</v>
      </c>
      <c r="L3871">
        <f>SALIDA[[#This Row],[CANTIDAD]]*SALIDA[[#This Row],[PRECIO UND]]</f>
        <v>4.2878699999999998</v>
      </c>
    </row>
    <row r="3872" spans="1:12" x14ac:dyDescent="0.25">
      <c r="A3872" s="6" t="s">
        <v>3677</v>
      </c>
      <c r="B3872" s="100" t="str">
        <f>VLOOKUP(SALIDA[[#This Row],[CODIGO]],STOCKSANLUIS[],2,FALSE)</f>
        <v>RESISTENCIA SILICONADA POTENCIA CONSTANTE TECNOLATINA  - TPC-M - 30W/M - 220V</v>
      </c>
      <c r="C3872" s="153">
        <v>46136</v>
      </c>
      <c r="D3872">
        <v>76</v>
      </c>
      <c r="E3872">
        <f>IF(VLOOKUP(SALIDA[[#This Row],[CODIGO]],STOCKSANLUIS[],6,FALSE)=0,"PRODUCTO SIN STOCK/UBICACIÓN",VLOOKUP(SALIDA[[#This Row],[CODIGO]],STOCKSANLUIS[],6,FALSE))</f>
        <v>100</v>
      </c>
      <c r="F3872">
        <f>SALIDA[[#This Row],[CANTIDAD]]/SALIDA[[#This Row],[UND MEDIDA]]</f>
        <v>0.76</v>
      </c>
      <c r="G3872" t="str">
        <f>VLOOKUP(SALIDA[[#This Row],[CODIGO]],FAMILIAS[],4,FALSE)</f>
        <v>TECNOLATINA</v>
      </c>
      <c r="H3872" s="10" t="str">
        <f>IF(VLOOKUP(SALIDA[[#This Row],[CODIGO]],STOCKSANLUIS[],7,FALSE)=0,"PRODUCTO SIN STOCK/UBICACIÓN",VLOOKUP(SALIDA[[#This Row],[CODIGO]],STOCKSANLUIS[],7,FALSE))</f>
        <v>C</v>
      </c>
      <c r="I3872" s="10"/>
      <c r="J3872" t="str">
        <f>SALIDA[[#This Row],[CODIGO]]&amp;"       "&amp;SALIDA[[#This Row],[FAMILIA]]</f>
        <v>03058       TECNOLATINA</v>
      </c>
      <c r="K3872">
        <f>VLOOKUP(SALIDA[[#This Row],[CODIGO]],STOCK_STARSOFT[],5,FALSE)</f>
        <v>1.9293849999999999</v>
      </c>
      <c r="L3872">
        <f>SALIDA[[#This Row],[CANTIDAD]]*SALIDA[[#This Row],[PRECIO UND]]</f>
        <v>146.63326000000001</v>
      </c>
    </row>
    <row r="3873" spans="1:12" x14ac:dyDescent="0.25">
      <c r="A3873" s="6" t="s">
        <v>781</v>
      </c>
      <c r="B3873" s="100" t="str">
        <f>VLOOKUP(SALIDA[[#This Row],[CODIGO]],STOCKSANLUIS[],2,FALSE)</f>
        <v>CINTA DE ALUMINIO DE 2" X 50 YDS - QTA-250 - QUALITY</v>
      </c>
      <c r="C3873" s="153">
        <v>46136</v>
      </c>
      <c r="D3873">
        <v>5</v>
      </c>
      <c r="E3873">
        <f>IF(VLOOKUP(SALIDA[[#This Row],[CODIGO]],STOCKSANLUIS[],6,FALSE)=0,"PRODUCTO SIN STOCK/UBICACIÓN",VLOOKUP(SALIDA[[#This Row],[CODIGO]],STOCKSANLUIS[],6,FALSE))</f>
        <v>1</v>
      </c>
      <c r="F3873">
        <f>SALIDA[[#This Row],[CANTIDAD]]/SALIDA[[#This Row],[UND MEDIDA]]</f>
        <v>5</v>
      </c>
      <c r="G3873" t="str">
        <f>VLOOKUP(SALIDA[[#This Row],[CODIGO]],FAMILIAS[],4,FALSE)</f>
        <v>QUALITY</v>
      </c>
      <c r="H3873" s="10" t="str">
        <f>IF(VLOOKUP(SALIDA[[#This Row],[CODIGO]],STOCKSANLUIS[],7,FALSE)=0,"PRODUCTO SIN STOCK/UBICACIÓN",VLOOKUP(SALIDA[[#This Row],[CODIGO]],STOCKSANLUIS[],7,FALSE))</f>
        <v>A</v>
      </c>
      <c r="I3873" s="10"/>
      <c r="J3873" t="str">
        <f>SALIDA[[#This Row],[CODIGO]]&amp;"       "&amp;SALIDA[[#This Row],[FAMILIA]]</f>
        <v>00855       QUALITY</v>
      </c>
      <c r="K3873">
        <f>VLOOKUP(SALIDA[[#This Row],[CODIGO]],STOCK_STARSOFT[],5,FALSE)</f>
        <v>3.5578789999999998</v>
      </c>
      <c r="L3873">
        <f>SALIDA[[#This Row],[CANTIDAD]]*SALIDA[[#This Row],[PRECIO UND]]</f>
        <v>17.789394999999999</v>
      </c>
    </row>
    <row r="3874" spans="1:12" x14ac:dyDescent="0.25">
      <c r="A3874" s="6" t="s">
        <v>1468</v>
      </c>
      <c r="B3874" s="100" t="str">
        <f>VLOOKUP(SALIDA[[#This Row],[CODIGO]],STOCKSANLUIS[],2,FALSE)</f>
        <v>MANGA AISLANTE CI-M-035 DE 1 3/8" X 3/4" - ARMAFLEX/ARMACELL</v>
      </c>
      <c r="C3874" s="153">
        <v>46136</v>
      </c>
      <c r="D3874">
        <v>12</v>
      </c>
      <c r="E3874">
        <f>IF(VLOOKUP(SALIDA[[#This Row],[CODIGO]],STOCKSANLUIS[],6,FALSE)=0,"PRODUCTO SIN STOCK/UBICACIÓN",VLOOKUP(SALIDA[[#This Row],[CODIGO]],STOCKSANLUIS[],6,FALSE))</f>
        <v>1</v>
      </c>
      <c r="F3874">
        <f>SALIDA[[#This Row],[CANTIDAD]]/SALIDA[[#This Row],[UND MEDIDA]]</f>
        <v>12</v>
      </c>
      <c r="G3874" t="str">
        <f>VLOOKUP(SALIDA[[#This Row],[CODIGO]],FAMILIAS[],4,FALSE)</f>
        <v>ARMACELL</v>
      </c>
      <c r="H3874" s="10" t="str">
        <f>IF(VLOOKUP(SALIDA[[#This Row],[CODIGO]],STOCKSANLUIS[],7,FALSE)=0,"PRODUCTO SIN STOCK/UBICACIÓN",VLOOKUP(SALIDA[[#This Row],[CODIGO]],STOCKSANLUIS[],7,FALSE))</f>
        <v>A</v>
      </c>
      <c r="I3874" s="10"/>
      <c r="J3874" t="str">
        <f>SALIDA[[#This Row],[CODIGO]]&amp;"       "&amp;SALIDA[[#This Row],[FAMILIA]]</f>
        <v>01491       ARMACELL</v>
      </c>
      <c r="K3874">
        <f>VLOOKUP(SALIDA[[#This Row],[CODIGO]],STOCK_STARSOFT[],5,FALSE)</f>
        <v>3.0277210000000001</v>
      </c>
      <c r="L3874">
        <f>SALIDA[[#This Row],[CANTIDAD]]*SALIDA[[#This Row],[PRECIO UND]]</f>
        <v>36.332652000000003</v>
      </c>
    </row>
    <row r="3875" spans="1:12" x14ac:dyDescent="0.25">
      <c r="A3875" s="6" t="s">
        <v>19300</v>
      </c>
      <c r="B3875" s="100" t="str">
        <f>VLOOKUP(SALIDA[[#This Row],[CODIGO]],STOCKSANLUIS[],2,FALSE)</f>
        <v>CINTA ADHESIVA FOAM QTF-230E - 1/8" X 2" X 32.8´ (3MM X 50MM X 10M) - EVERFROST - HIGH QUALITY</v>
      </c>
      <c r="C3875" s="153">
        <v>46136</v>
      </c>
      <c r="D3875">
        <v>2</v>
      </c>
      <c r="E3875">
        <f>IF(VLOOKUP(SALIDA[[#This Row],[CODIGO]],STOCKSANLUIS[],6,FALSE)=0,"PRODUCTO SIN STOCK/UBICACIÓN",VLOOKUP(SALIDA[[#This Row],[CODIGO]],STOCKSANLUIS[],6,FALSE))</f>
        <v>1</v>
      </c>
      <c r="F3875">
        <f>SALIDA[[#This Row],[CANTIDAD]]/SALIDA[[#This Row],[UND MEDIDA]]</f>
        <v>2</v>
      </c>
      <c r="G3875" t="str">
        <f>VLOOKUP(SALIDA[[#This Row],[CODIGO]],FAMILIAS[],4,FALSE)</f>
        <v>EVERFROST</v>
      </c>
      <c r="H3875" s="10" t="str">
        <f>IF(VLOOKUP(SALIDA[[#This Row],[CODIGO]],STOCKSANLUIS[],7,FALSE)=0,"PRODUCTO SIN STOCK/UBICACIÓN",VLOOKUP(SALIDA[[#This Row],[CODIGO]],STOCKSANLUIS[],7,FALSE))</f>
        <v>C</v>
      </c>
      <c r="I3875" s="10"/>
      <c r="J3875" t="str">
        <f>SALIDA[[#This Row],[CODIGO]]&amp;"       "&amp;SALIDA[[#This Row],[FAMILIA]]</f>
        <v>03490       EVERFROST</v>
      </c>
      <c r="K3875">
        <f>VLOOKUP(SALIDA[[#This Row],[CODIGO]],STOCK_STARSOFT[],5,FALSE)</f>
        <v>1.3047420000000001</v>
      </c>
      <c r="L3875">
        <f>SALIDA[[#This Row],[CANTIDAD]]*SALIDA[[#This Row],[PRECIO UND]]</f>
        <v>2.6094840000000001</v>
      </c>
    </row>
    <row r="3876" spans="1:12" x14ac:dyDescent="0.25">
      <c r="A3876" s="6" t="s">
        <v>77</v>
      </c>
      <c r="B3876" s="100" t="str">
        <f>VLOOKUP(SALIDA[[#This Row],[CODIGO]],STOCKSANLUIS[],2,FALSE)</f>
        <v>CONTROLADOR DE TEMPERATURA DIGITAL TC-900EW LOG - VER.04 - 115/220 VAC - FULL GAUGE - WHITE</v>
      </c>
      <c r="C3876" s="153">
        <v>46136</v>
      </c>
      <c r="D3876">
        <v>5</v>
      </c>
      <c r="E3876">
        <f>IF(VLOOKUP(SALIDA[[#This Row],[CODIGO]],STOCKSANLUIS[],6,FALSE)=0,"PRODUCTO SIN STOCK/UBICACIÓN",VLOOKUP(SALIDA[[#This Row],[CODIGO]],STOCKSANLUIS[],6,FALSE))</f>
        <v>1</v>
      </c>
      <c r="F3876">
        <f>SALIDA[[#This Row],[CANTIDAD]]/SALIDA[[#This Row],[UND MEDIDA]]</f>
        <v>5</v>
      </c>
      <c r="G3876" t="str">
        <f>VLOOKUP(SALIDA[[#This Row],[CODIGO]],FAMILIAS[],4,FALSE)</f>
        <v>FULL GAUGE</v>
      </c>
      <c r="H3876" s="10" t="str">
        <f>IF(VLOOKUP(SALIDA[[#This Row],[CODIGO]],STOCKSANLUIS[],7,FALSE)=0,"PRODUCTO SIN STOCK/UBICACIÓN",VLOOKUP(SALIDA[[#This Row],[CODIGO]],STOCKSANLUIS[],7,FALSE))</f>
        <v>C</v>
      </c>
      <c r="I3876" s="10"/>
      <c r="J3876" t="str">
        <f>SALIDA[[#This Row],[CODIGO]]&amp;"       "&amp;SALIDA[[#This Row],[FAMILIA]]</f>
        <v>00041       FULL GAUGE</v>
      </c>
      <c r="K3876">
        <f>VLOOKUP(SALIDA[[#This Row],[CODIGO]],STOCK_STARSOFT[],5,FALSE)</f>
        <v>34.414344</v>
      </c>
      <c r="L3876">
        <f>SALIDA[[#This Row],[CANTIDAD]]*SALIDA[[#This Row],[PRECIO UND]]</f>
        <v>172.07172</v>
      </c>
    </row>
    <row r="3877" spans="1:12" x14ac:dyDescent="0.25">
      <c r="A3877" s="6" t="s">
        <v>2054</v>
      </c>
      <c r="B3877" s="100" t="str">
        <f>VLOOKUP(SALIDA[[#This Row],[CODIGO]],STOCKSANLUIS[],2,FALSE)</f>
        <v xml:space="preserve">SENSOR DE TEMPERATURA - SB-59 - 2.5M -  FULL GAUGE </v>
      </c>
      <c r="C3877" s="153">
        <v>46136</v>
      </c>
      <c r="D3877">
        <v>5</v>
      </c>
      <c r="E3877">
        <f>IF(VLOOKUP(SALIDA[[#This Row],[CODIGO]],STOCKSANLUIS[],6,FALSE)=0,"PRODUCTO SIN STOCK/UBICACIÓN",VLOOKUP(SALIDA[[#This Row],[CODIGO]],STOCKSANLUIS[],6,FALSE))</f>
        <v>1</v>
      </c>
      <c r="F3877">
        <f>SALIDA[[#This Row],[CANTIDAD]]/SALIDA[[#This Row],[UND MEDIDA]]</f>
        <v>5</v>
      </c>
      <c r="G3877" t="str">
        <f>VLOOKUP(SALIDA[[#This Row],[CODIGO]],FAMILIAS[],4,FALSE)</f>
        <v>FULL GAUGE</v>
      </c>
      <c r="H3877" s="10" t="str">
        <f>IF(VLOOKUP(SALIDA[[#This Row],[CODIGO]],STOCKSANLUIS[],7,FALSE)=0,"PRODUCTO SIN STOCK/UBICACIÓN",VLOOKUP(SALIDA[[#This Row],[CODIGO]],STOCKSANLUIS[],7,FALSE))</f>
        <v>C</v>
      </c>
      <c r="I3877" s="10"/>
      <c r="J3877" t="str">
        <f>SALIDA[[#This Row],[CODIGO]]&amp;"       "&amp;SALIDA[[#This Row],[FAMILIA]]</f>
        <v>01806       FULL GAUGE</v>
      </c>
      <c r="K3877">
        <f>VLOOKUP(SALIDA[[#This Row],[CODIGO]],STOCK_STARSOFT[],5,FALSE)</f>
        <v>8.664358</v>
      </c>
      <c r="L3877">
        <f>SALIDA[[#This Row],[CANTIDAD]]*SALIDA[[#This Row],[PRECIO UND]]</f>
        <v>43.32179</v>
      </c>
    </row>
    <row r="3878" spans="1:12" x14ac:dyDescent="0.25">
      <c r="A3878" s="6" t="s">
        <v>3259</v>
      </c>
      <c r="B3878" s="100" t="str">
        <f>VLOOKUP(SALIDA[[#This Row],[CODIGO]],STOCKSANLUIS[],2,FALSE)</f>
        <v>ORIFICIO #3 PARA TE5 - 067B2791 R22, R134, R404, R407C,R507 - DANFOSS</v>
      </c>
      <c r="C3878" s="153">
        <v>46136</v>
      </c>
      <c r="D3878">
        <v>2</v>
      </c>
      <c r="E3878">
        <f>IF(VLOOKUP(SALIDA[[#This Row],[CODIGO]],STOCKSANLUIS[],6,FALSE)=0,"PRODUCTO SIN STOCK/UBICACIÓN",VLOOKUP(SALIDA[[#This Row],[CODIGO]],STOCKSANLUIS[],6,FALSE))</f>
        <v>1</v>
      </c>
      <c r="F3878">
        <f>SALIDA[[#This Row],[CANTIDAD]]/SALIDA[[#This Row],[UND MEDIDA]]</f>
        <v>2</v>
      </c>
      <c r="G3878" t="str">
        <f>VLOOKUP(SALIDA[[#This Row],[CODIGO]],FAMILIAS[],4,FALSE)</f>
        <v>DANFOSS</v>
      </c>
      <c r="H3878" s="10" t="str">
        <f>IF(VLOOKUP(SALIDA[[#This Row],[CODIGO]],STOCKSANLUIS[],7,FALSE)=0,"PRODUCTO SIN STOCK/UBICACIÓN",VLOOKUP(SALIDA[[#This Row],[CODIGO]],STOCKSANLUIS[],7,FALSE))</f>
        <v>A</v>
      </c>
      <c r="I3878" s="10"/>
      <c r="J3878" t="str">
        <f>SALIDA[[#This Row],[CODIGO]]&amp;"       "&amp;SALIDA[[#This Row],[FAMILIA]]</f>
        <v>02671       DANFOSS</v>
      </c>
      <c r="K3878">
        <f>VLOOKUP(SALIDA[[#This Row],[CODIGO]],STOCK_STARSOFT[],5,FALSE)</f>
        <v>17.421330999999999</v>
      </c>
      <c r="L3878">
        <f>SALIDA[[#This Row],[CANTIDAD]]*SALIDA[[#This Row],[PRECIO UND]]</f>
        <v>34.842661999999997</v>
      </c>
    </row>
    <row r="3879" spans="1:12" x14ac:dyDescent="0.25">
      <c r="A3879" s="6" t="s">
        <v>21360</v>
      </c>
      <c r="B3879" s="100" t="str">
        <f>VLOOKUP(SALIDA[[#This Row],[CODIGO]],STOCKSANLUIS[],2,FALSE)</f>
        <v>VALVULA DE EXPANSION  SB152 5,2 MM - FULL GAUGE</v>
      </c>
      <c r="C3879" s="153">
        <v>46136</v>
      </c>
      <c r="D3879">
        <v>1</v>
      </c>
      <c r="E3879">
        <f>IF(VLOOKUP(SALIDA[[#This Row],[CODIGO]],STOCKSANLUIS[],6,FALSE)=0,"PRODUCTO SIN STOCK/UBICACIÓN",VLOOKUP(SALIDA[[#This Row],[CODIGO]],STOCKSANLUIS[],6,FALSE))</f>
        <v>1</v>
      </c>
      <c r="F3879">
        <f>SALIDA[[#This Row],[CANTIDAD]]/SALIDA[[#This Row],[UND MEDIDA]]</f>
        <v>1</v>
      </c>
      <c r="G3879" t="str">
        <f>VLOOKUP(SALIDA[[#This Row],[CODIGO]],FAMILIAS[],4,FALSE)</f>
        <v>FULL GAUGE</v>
      </c>
      <c r="H3879" s="10" t="str">
        <f>IF(VLOOKUP(SALIDA[[#This Row],[CODIGO]],STOCKSANLUIS[],7,FALSE)=0,"PRODUCTO SIN STOCK/UBICACIÓN",VLOOKUP(SALIDA[[#This Row],[CODIGO]],STOCKSANLUIS[],7,FALSE))</f>
        <v>A</v>
      </c>
      <c r="I3879" s="10"/>
      <c r="J3879" t="str">
        <f>SALIDA[[#This Row],[CODIGO]]&amp;"       "&amp;SALIDA[[#This Row],[FAMILIA]]</f>
        <v>03437       FULL GAUGE</v>
      </c>
      <c r="K3879">
        <f>VLOOKUP(SALIDA[[#This Row],[CODIGO]],STOCK_STARSOFT[],5,FALSE)</f>
        <v>92.456774999999993</v>
      </c>
      <c r="L3879">
        <f>SALIDA[[#This Row],[CANTIDAD]]*SALIDA[[#This Row],[PRECIO UND]]</f>
        <v>92.456774999999993</v>
      </c>
    </row>
    <row r="3880" spans="1:12" x14ac:dyDescent="0.25">
      <c r="A3880" s="6" t="s">
        <v>191</v>
      </c>
      <c r="B3880" s="100" t="str">
        <f>VLOOKUP(SALIDA[[#This Row],[CODIGO]],STOCKSANLUIS[],2,FALSE)</f>
        <v>PRESOSTATO DE BAJA DANFOSS KP 1 - R/AUTOMATICO - 060-110166 / 060-110191</v>
      </c>
      <c r="C3880" s="153">
        <v>46136</v>
      </c>
      <c r="D3880">
        <v>2</v>
      </c>
      <c r="E3880">
        <f>IF(VLOOKUP(SALIDA[[#This Row],[CODIGO]],STOCKSANLUIS[],6,FALSE)=0,"PRODUCTO SIN STOCK/UBICACIÓN",VLOOKUP(SALIDA[[#This Row],[CODIGO]],STOCKSANLUIS[],6,FALSE))</f>
        <v>1</v>
      </c>
      <c r="F3880">
        <f>SALIDA[[#This Row],[CANTIDAD]]/SALIDA[[#This Row],[UND MEDIDA]]</f>
        <v>2</v>
      </c>
      <c r="G3880" t="str">
        <f>VLOOKUP(SALIDA[[#This Row],[CODIGO]],FAMILIAS[],4,FALSE)</f>
        <v>DANFOSS</v>
      </c>
      <c r="H3880" s="10" t="str">
        <f>IF(VLOOKUP(SALIDA[[#This Row],[CODIGO]],STOCKSANLUIS[],7,FALSE)=0,"PRODUCTO SIN STOCK/UBICACIÓN",VLOOKUP(SALIDA[[#This Row],[CODIGO]],STOCKSANLUIS[],7,FALSE))</f>
        <v>A</v>
      </c>
      <c r="I3880" s="10"/>
      <c r="J3880" t="str">
        <f>SALIDA[[#This Row],[CODIGO]]&amp;"       "&amp;SALIDA[[#This Row],[FAMILIA]]</f>
        <v>00135       DANFOSS</v>
      </c>
      <c r="K3880">
        <f>VLOOKUP(SALIDA[[#This Row],[CODIGO]],STOCK_STARSOFT[],5,FALSE)</f>
        <v>20.454749</v>
      </c>
      <c r="L3880">
        <f>SALIDA[[#This Row],[CANTIDAD]]*SALIDA[[#This Row],[PRECIO UND]]</f>
        <v>40.909497999999999</v>
      </c>
    </row>
    <row r="3881" spans="1:12" x14ac:dyDescent="0.25">
      <c r="A3881" s="6" t="s">
        <v>3678</v>
      </c>
      <c r="B3881" s="100" t="str">
        <f>VLOOKUP(SALIDA[[#This Row],[CODIGO]],STOCKSANLUIS[],2,FALSE)</f>
        <v>RESISTENCIA SILICONADA POTENCIA CONSTANTE TECNOLATINA - TPC-M - 40W/M - 220V</v>
      </c>
      <c r="C3881" s="153">
        <v>46136</v>
      </c>
      <c r="D3881">
        <v>20</v>
      </c>
      <c r="E3881">
        <f>IF(VLOOKUP(SALIDA[[#This Row],[CODIGO]],STOCKSANLUIS[],6,FALSE)=0,"PRODUCTO SIN STOCK/UBICACIÓN",VLOOKUP(SALIDA[[#This Row],[CODIGO]],STOCKSANLUIS[],6,FALSE))</f>
        <v>100</v>
      </c>
      <c r="F3881">
        <f>SALIDA[[#This Row],[CANTIDAD]]/SALIDA[[#This Row],[UND MEDIDA]]</f>
        <v>0.2</v>
      </c>
      <c r="G3881" t="str">
        <f>VLOOKUP(SALIDA[[#This Row],[CODIGO]],FAMILIAS[],4,FALSE)</f>
        <v>TECNOLATINA</v>
      </c>
      <c r="H3881" s="10" t="str">
        <f>IF(VLOOKUP(SALIDA[[#This Row],[CODIGO]],STOCKSANLUIS[],7,FALSE)=0,"PRODUCTO SIN STOCK/UBICACIÓN",VLOOKUP(SALIDA[[#This Row],[CODIGO]],STOCKSANLUIS[],7,FALSE))</f>
        <v>C</v>
      </c>
      <c r="I3881" s="10"/>
      <c r="J3881" t="str">
        <f>SALIDA[[#This Row],[CODIGO]]&amp;"       "&amp;SALIDA[[#This Row],[FAMILIA]]</f>
        <v>03059       TECNOLATINA</v>
      </c>
      <c r="K3881">
        <f>VLOOKUP(SALIDA[[#This Row],[CODIGO]],STOCK_STARSOFT[],5,FALSE)</f>
        <v>1.9391890000000001</v>
      </c>
      <c r="L3881">
        <f>SALIDA[[#This Row],[CANTIDAD]]*SALIDA[[#This Row],[PRECIO UND]]</f>
        <v>38.78378</v>
      </c>
    </row>
    <row r="3882" spans="1:12" x14ac:dyDescent="0.25">
      <c r="A3882" s="6" t="s">
        <v>2719</v>
      </c>
      <c r="B3882" s="100" t="str">
        <f>VLOOKUP(SALIDA[[#This Row],[CODIGO]],STOCKSANLUIS[],2,FALSE)</f>
        <v xml:space="preserve">ACEITE PARA BOMBA DE VACIO - 1 GALON - BVA </v>
      </c>
      <c r="C3882" s="153">
        <v>46136</v>
      </c>
      <c r="D3882">
        <v>3</v>
      </c>
      <c r="E3882">
        <f>IF(VLOOKUP(SALIDA[[#This Row],[CODIGO]],STOCKSANLUIS[],6,FALSE)=0,"PRODUCTO SIN STOCK/UBICACIÓN",VLOOKUP(SALIDA[[#This Row],[CODIGO]],STOCKSANLUIS[],6,FALSE))</f>
        <v>1</v>
      </c>
      <c r="F3882">
        <f>SALIDA[[#This Row],[CANTIDAD]]/SALIDA[[#This Row],[UND MEDIDA]]</f>
        <v>3</v>
      </c>
      <c r="G3882" t="str">
        <f>VLOOKUP(SALIDA[[#This Row],[CODIGO]],FAMILIAS[],4,FALSE)</f>
        <v>BVA</v>
      </c>
      <c r="H3882" s="10" t="str">
        <f>IF(VLOOKUP(SALIDA[[#This Row],[CODIGO]],STOCKSANLUIS[],7,FALSE)=0,"PRODUCTO SIN STOCK/UBICACIÓN",VLOOKUP(SALIDA[[#This Row],[CODIGO]],STOCKSANLUIS[],7,FALSE))</f>
        <v>C</v>
      </c>
      <c r="I3882" s="10"/>
      <c r="J3882" t="str">
        <f>SALIDA[[#This Row],[CODIGO]]&amp;"       "&amp;SALIDA[[#This Row],[FAMILIA]]</f>
        <v>02202       BVA</v>
      </c>
      <c r="K3882">
        <f>VLOOKUP(SALIDA[[#This Row],[CODIGO]],STOCK_STARSOFT[],5,FALSE)</f>
        <v>13.965745</v>
      </c>
      <c r="L3882">
        <f>SALIDA[[#This Row],[CANTIDAD]]*SALIDA[[#This Row],[PRECIO UND]]</f>
        <v>41.897235000000002</v>
      </c>
    </row>
    <row r="3883" spans="1:12" x14ac:dyDescent="0.25">
      <c r="A3883" s="6" t="s">
        <v>22048</v>
      </c>
      <c r="B3883" s="100" t="str">
        <f>VLOOKUP(SALIDA[[#This Row],[CODIGO]],STOCKSANLUIS[],2,FALSE)</f>
        <v xml:space="preserve">BOMBA DE CONDENSADO STAR COLD DE 230V-1F-60HZ TANQUE ALTO (INCLUYE MANGUERA)  SI-1801 </v>
      </c>
      <c r="C3883" s="153">
        <v>46136</v>
      </c>
      <c r="D3883">
        <v>1</v>
      </c>
      <c r="E3883">
        <f>IF(VLOOKUP(SALIDA[[#This Row],[CODIGO]],STOCKSANLUIS[],6,FALSE)=0,"PRODUCTO SIN STOCK/UBICACIÓN",VLOOKUP(SALIDA[[#This Row],[CODIGO]],STOCKSANLUIS[],6,FALSE))</f>
        <v>1</v>
      </c>
      <c r="F3883">
        <f>SALIDA[[#This Row],[CANTIDAD]]/SALIDA[[#This Row],[UND MEDIDA]]</f>
        <v>1</v>
      </c>
      <c r="G3883" t="str">
        <f>VLOOKUP(SALIDA[[#This Row],[CODIGO]],FAMILIAS[],4,FALSE)</f>
        <v>STAR COLD</v>
      </c>
      <c r="H3883" s="10" t="str">
        <f>IF(VLOOKUP(SALIDA[[#This Row],[CODIGO]],STOCKSANLUIS[],7,FALSE)=0,"PRODUCTO SIN STOCK/UBICACIÓN",VLOOKUP(SALIDA[[#This Row],[CODIGO]],STOCKSANLUIS[],7,FALSE))</f>
        <v>B/C</v>
      </c>
      <c r="I3883" s="10"/>
      <c r="J3883" t="str">
        <f>SALIDA[[#This Row],[CODIGO]]&amp;"       "&amp;SALIDA[[#This Row],[FAMILIA]]</f>
        <v>03542       STAR COLD</v>
      </c>
      <c r="K3883">
        <f>VLOOKUP(SALIDA[[#This Row],[CODIGO]],STOCK_STARSOFT[],5,FALSE)</f>
        <v>17.996752999999998</v>
      </c>
      <c r="L3883">
        <f>SALIDA[[#This Row],[CANTIDAD]]*SALIDA[[#This Row],[PRECIO UND]]</f>
        <v>17.996752999999998</v>
      </c>
    </row>
    <row r="3884" spans="1:12" x14ac:dyDescent="0.25">
      <c r="A3884" s="6" t="s">
        <v>3880</v>
      </c>
      <c r="B3884" s="100" t="str">
        <f>VLOOKUP(SALIDA[[#This Row],[CODIGO]],STOCKSANLUIS[],2,FALSE)</f>
        <v>GAS REFRIGERANTE R134A  X 340 GR - (TAPA CON VALVULA) - ICELOONG</v>
      </c>
      <c r="C3884" s="153">
        <v>46136</v>
      </c>
      <c r="D3884">
        <v>30</v>
      </c>
      <c r="E3884">
        <f>IF(VLOOKUP(SALIDA[[#This Row],[CODIGO]],STOCKSANLUIS[],6,FALSE)=0,"PRODUCTO SIN STOCK/UBICACIÓN",VLOOKUP(SALIDA[[#This Row],[CODIGO]],STOCKSANLUIS[],6,FALSE))</f>
        <v>1</v>
      </c>
      <c r="F3884">
        <f>SALIDA[[#This Row],[CANTIDAD]]/SALIDA[[#This Row],[UND MEDIDA]]</f>
        <v>30</v>
      </c>
      <c r="G3884" t="str">
        <f>VLOOKUP(SALIDA[[#This Row],[CODIGO]],FAMILIAS[],4,FALSE)</f>
        <v>ZHEJIANG YONGHE</v>
      </c>
      <c r="H3884" s="10" t="str">
        <f>IF(VLOOKUP(SALIDA[[#This Row],[CODIGO]],STOCKSANLUIS[],7,FALSE)=0,"PRODUCTO SIN STOCK/UBICACIÓN",VLOOKUP(SALIDA[[#This Row],[CODIGO]],STOCKSANLUIS[],7,FALSE))</f>
        <v>B</v>
      </c>
      <c r="I3884" s="10"/>
      <c r="J3884" t="str">
        <f>SALIDA[[#This Row],[CODIGO]]&amp;"       "&amp;SALIDA[[#This Row],[FAMILIA]]</f>
        <v>03343       ZHEJIANG YONGHE</v>
      </c>
      <c r="K3884">
        <f>VLOOKUP(SALIDA[[#This Row],[CODIGO]],STOCK_STARSOFT[],5,FALSE)</f>
        <v>3.1289889999999998</v>
      </c>
      <c r="L3884">
        <f>SALIDA[[#This Row],[CANTIDAD]]*SALIDA[[#This Row],[PRECIO UND]]</f>
        <v>93.869669999999999</v>
      </c>
    </row>
    <row r="3885" spans="1:12" x14ac:dyDescent="0.25">
      <c r="A3885" s="6" t="s">
        <v>3858</v>
      </c>
      <c r="B3885" s="100" t="str">
        <f>VLOOKUP(SALIDA[[#This Row],[CODIGO]],STOCKSANLUIS[],2,FALSE)</f>
        <v>CORTINA DE AIRE DE 120 CM (48") - 220V/1PH/60HZ - STAR COLD - FM-1212Z/Y-MC</v>
      </c>
      <c r="C3885" s="153">
        <v>46136</v>
      </c>
      <c r="D3885">
        <v>3</v>
      </c>
      <c r="E3885">
        <f>IF(VLOOKUP(SALIDA[[#This Row],[CODIGO]],STOCKSANLUIS[],6,FALSE)=0,"PRODUCTO SIN STOCK/UBICACIÓN",VLOOKUP(SALIDA[[#This Row],[CODIGO]],STOCKSANLUIS[],6,FALSE))</f>
        <v>1</v>
      </c>
      <c r="F3885">
        <f>SALIDA[[#This Row],[CANTIDAD]]/SALIDA[[#This Row],[UND MEDIDA]]</f>
        <v>3</v>
      </c>
      <c r="G3885" t="str">
        <f>VLOOKUP(SALIDA[[#This Row],[CODIGO]],FAMILIAS[],4,FALSE)</f>
        <v>STAR COLD</v>
      </c>
      <c r="H3885" s="10" t="str">
        <f>IF(VLOOKUP(SALIDA[[#This Row],[CODIGO]],STOCKSANLUIS[],7,FALSE)=0,"PRODUCTO SIN STOCK/UBICACIÓN",VLOOKUP(SALIDA[[#This Row],[CODIGO]],STOCKSANLUIS[],7,FALSE))</f>
        <v>A</v>
      </c>
      <c r="I3885" s="10"/>
      <c r="J3885" t="str">
        <f>SALIDA[[#This Row],[CODIGO]]&amp;"       "&amp;SALIDA[[#This Row],[FAMILIA]]</f>
        <v>03288       STAR COLD</v>
      </c>
      <c r="K3885">
        <f>VLOOKUP(SALIDA[[#This Row],[CODIGO]],STOCK_STARSOFT[],5,FALSE)</f>
        <v>46.302090999999997</v>
      </c>
      <c r="L3885">
        <f>SALIDA[[#This Row],[CANTIDAD]]*SALIDA[[#This Row],[PRECIO UND]]</f>
        <v>138.906273</v>
      </c>
    </row>
    <row r="3886" spans="1:12" x14ac:dyDescent="0.25">
      <c r="A3886" s="6" t="s">
        <v>22048</v>
      </c>
      <c r="B3886" s="100" t="str">
        <f>VLOOKUP(SALIDA[[#This Row],[CODIGO]],STOCKSANLUIS[],2,FALSE)</f>
        <v xml:space="preserve">BOMBA DE CONDENSADO STAR COLD DE 230V-1F-60HZ TANQUE ALTO (INCLUYE MANGUERA)  SI-1801 </v>
      </c>
      <c r="C3886" s="153">
        <v>46136</v>
      </c>
      <c r="D3886">
        <v>3</v>
      </c>
      <c r="E3886">
        <f>IF(VLOOKUP(SALIDA[[#This Row],[CODIGO]],STOCKSANLUIS[],6,FALSE)=0,"PRODUCTO SIN STOCK/UBICACIÓN",VLOOKUP(SALIDA[[#This Row],[CODIGO]],STOCKSANLUIS[],6,FALSE))</f>
        <v>1</v>
      </c>
      <c r="F3886">
        <f>SALIDA[[#This Row],[CANTIDAD]]/SALIDA[[#This Row],[UND MEDIDA]]</f>
        <v>3</v>
      </c>
      <c r="G3886" t="str">
        <f>VLOOKUP(SALIDA[[#This Row],[CODIGO]],FAMILIAS[],4,FALSE)</f>
        <v>STAR COLD</v>
      </c>
      <c r="H3886" s="10" t="str">
        <f>IF(VLOOKUP(SALIDA[[#This Row],[CODIGO]],STOCKSANLUIS[],7,FALSE)=0,"PRODUCTO SIN STOCK/UBICACIÓN",VLOOKUP(SALIDA[[#This Row],[CODIGO]],STOCKSANLUIS[],7,FALSE))</f>
        <v>B/C</v>
      </c>
      <c r="I3886" s="10"/>
      <c r="J3886" t="str">
        <f>SALIDA[[#This Row],[CODIGO]]&amp;"       "&amp;SALIDA[[#This Row],[FAMILIA]]</f>
        <v>03542       STAR COLD</v>
      </c>
      <c r="K3886">
        <f>VLOOKUP(SALIDA[[#This Row],[CODIGO]],STOCK_STARSOFT[],5,FALSE)</f>
        <v>17.996752999999998</v>
      </c>
      <c r="L3886">
        <f>SALIDA[[#This Row],[CANTIDAD]]*SALIDA[[#This Row],[PRECIO UND]]</f>
        <v>53.990258999999995</v>
      </c>
    </row>
    <row r="3887" spans="1:12" x14ac:dyDescent="0.25">
      <c r="A3887" s="6" t="s">
        <v>3605</v>
      </c>
      <c r="B3887" s="100" t="str">
        <f>VLOOKUP(SALIDA[[#This Row],[CODIGO]],STOCKSANLUIS[],2,FALSE)</f>
        <v>ROLLO DE COBRE FLEXIBLE 3/8" HIGH QUALITY - STARCOLD - 9.53 MM X 0.60 MM X 15 M</v>
      </c>
      <c r="C3887" s="153">
        <v>46136</v>
      </c>
      <c r="D3887">
        <v>3</v>
      </c>
      <c r="E3887">
        <f>IF(VLOOKUP(SALIDA[[#This Row],[CODIGO]],STOCKSANLUIS[],6,FALSE)=0,"PRODUCTO SIN STOCK/UBICACIÓN",VLOOKUP(SALIDA[[#This Row],[CODIGO]],STOCKSANLUIS[],6,FALSE))</f>
        <v>1</v>
      </c>
      <c r="F3887">
        <f>SALIDA[[#This Row],[CANTIDAD]]/SALIDA[[#This Row],[UND MEDIDA]]</f>
        <v>3</v>
      </c>
      <c r="G3887" t="str">
        <f>VLOOKUP(SALIDA[[#This Row],[CODIGO]],FAMILIAS[],4,FALSE)</f>
        <v>ICEAGE- ZHEJIANG JIAHE PIPES</v>
      </c>
      <c r="H3887" s="10" t="str">
        <f>IF(VLOOKUP(SALIDA[[#This Row],[CODIGO]],STOCKSANLUIS[],7,FALSE)=0,"PRODUCTO SIN STOCK/UBICACIÓN",VLOOKUP(SALIDA[[#This Row],[CODIGO]],STOCKSANLUIS[],7,FALSE))</f>
        <v>C</v>
      </c>
      <c r="I3887" s="10"/>
      <c r="J3887" t="str">
        <f>SALIDA[[#This Row],[CODIGO]]&amp;"       "&amp;SALIDA[[#This Row],[FAMILIA]]</f>
        <v>03002       ICEAGE- ZHEJIANG JIAHE PIPES</v>
      </c>
      <c r="K3887">
        <f>VLOOKUP(SALIDA[[#This Row],[CODIGO]],STOCK_STARSOFT[],5,FALSE)</f>
        <v>29.441466999999999</v>
      </c>
      <c r="L3887">
        <f>SALIDA[[#This Row],[CANTIDAD]]*SALIDA[[#This Row],[PRECIO UND]]</f>
        <v>88.324400999999995</v>
      </c>
    </row>
    <row r="3888" spans="1:12" x14ac:dyDescent="0.25">
      <c r="A3888" s="6" t="s">
        <v>3816</v>
      </c>
      <c r="B3888" s="100" t="str">
        <f>VLOOKUP(SALIDA[[#This Row],[CODIGO]],STOCKSANLUIS[],2,FALSE)</f>
        <v>MANGA AISLANTE CLASS 1 - 5/8"ID X 1/2"THK - WINCELL</v>
      </c>
      <c r="C3888" s="153">
        <v>46136</v>
      </c>
      <c r="D3888">
        <v>15</v>
      </c>
      <c r="E3888">
        <f>IF(VLOOKUP(SALIDA[[#This Row],[CODIGO]],STOCKSANLUIS[],6,FALSE)=0,"PRODUCTO SIN STOCK/UBICACIÓN",VLOOKUP(SALIDA[[#This Row],[CODIGO]],STOCKSANLUIS[],6,FALSE))</f>
        <v>1</v>
      </c>
      <c r="F3888">
        <f>SALIDA[[#This Row],[CANTIDAD]]/SALIDA[[#This Row],[UND MEDIDA]]</f>
        <v>15</v>
      </c>
      <c r="G3888" t="str">
        <f>VLOOKUP(SALIDA[[#This Row],[CODIGO]],FAMILIAS[],4,FALSE)</f>
        <v>WINCELL</v>
      </c>
      <c r="H3888" s="10" t="str">
        <f>IF(VLOOKUP(SALIDA[[#This Row],[CODIGO]],STOCKSANLUIS[],7,FALSE)=0,"PRODUCTO SIN STOCK/UBICACIÓN",VLOOKUP(SALIDA[[#This Row],[CODIGO]],STOCKSANLUIS[],7,FALSE))</f>
        <v>A</v>
      </c>
      <c r="I3888" s="10"/>
      <c r="J3888" t="str">
        <f>SALIDA[[#This Row],[CODIGO]]&amp;"       "&amp;SALIDA[[#This Row],[FAMILIA]]</f>
        <v>03249       WINCELL</v>
      </c>
      <c r="K3888">
        <f>VLOOKUP(SALIDA[[#This Row],[CODIGO]],STOCK_STARSOFT[],5,FALSE)</f>
        <v>1.108962</v>
      </c>
      <c r="L3888">
        <f>SALIDA[[#This Row],[CANTIDAD]]*SALIDA[[#This Row],[PRECIO UND]]</f>
        <v>16.634430000000002</v>
      </c>
    </row>
    <row r="3889" spans="1:12" x14ac:dyDescent="0.25">
      <c r="A3889" s="6" t="s">
        <v>22807</v>
      </c>
      <c r="B3889" s="100" t="str">
        <f>VLOOKUP(SALIDA[[#This Row],[CODIGO]],STOCKSANLUIS[],2,FALSE)</f>
        <v>CAPACITOR DE MARCHA DE 45 MFD X 370 - 440 VAC - 45-4D - EVERFROST</v>
      </c>
      <c r="C3889" s="153">
        <v>46136</v>
      </c>
      <c r="D3889">
        <v>1</v>
      </c>
      <c r="E3889" t="str">
        <f>IF(VLOOKUP(SALIDA[[#This Row],[CODIGO]],STOCKSANLUIS[],6,FALSE)=0,"PRODUCTO SIN STOCK/UBICACIÓN",VLOOKUP(SALIDA[[#This Row],[CODIGO]],STOCKSANLUIS[],6,FALSE))</f>
        <v>PRODUCTO SIN STOCK/UBICACIÓN</v>
      </c>
      <c r="F3889" t="e">
        <f>SALIDA[[#This Row],[CANTIDAD]]/SALIDA[[#This Row],[UND MEDIDA]]</f>
        <v>#VALUE!</v>
      </c>
      <c r="G3889" t="str">
        <f>VLOOKUP(SALIDA[[#This Row],[CODIGO]],FAMILIAS[],4,FALSE)</f>
        <v>EVERFROST</v>
      </c>
      <c r="H3889" s="10" t="str">
        <f>IF(VLOOKUP(SALIDA[[#This Row],[CODIGO]],STOCKSANLUIS[],7,FALSE)=0,"PRODUCTO SIN STOCK/UBICACIÓN",VLOOKUP(SALIDA[[#This Row],[CODIGO]],STOCKSANLUIS[],7,FALSE))</f>
        <v>A</v>
      </c>
      <c r="I3889" s="10"/>
      <c r="J3889" t="str">
        <f>SALIDA[[#This Row],[CODIGO]]&amp;"       "&amp;SALIDA[[#This Row],[FAMILIA]]</f>
        <v>03855       EVERFROST</v>
      </c>
      <c r="K3889">
        <f>VLOOKUP(SALIDA[[#This Row],[CODIGO]],STOCK_STARSOFT[],5,FALSE)</f>
        <v>1.110649</v>
      </c>
      <c r="L3889">
        <f>SALIDA[[#This Row],[CANTIDAD]]*SALIDA[[#This Row],[PRECIO UND]]</f>
        <v>1.110649</v>
      </c>
    </row>
    <row r="3890" spans="1:12" x14ac:dyDescent="0.25">
      <c r="A3890" s="6" t="s">
        <v>867</v>
      </c>
      <c r="B3890" s="100" t="str">
        <f>VLOOKUP(SALIDA[[#This Row],[CODIGO]],STOCKSANLUIS[],2,FALSE)</f>
        <v>ACEITE POLIOLESTER POE 68 - 1 GALON - BVA</v>
      </c>
      <c r="C3890" s="153">
        <v>46136</v>
      </c>
      <c r="D3890">
        <v>3</v>
      </c>
      <c r="E3890">
        <f>IF(VLOOKUP(SALIDA[[#This Row],[CODIGO]],STOCKSANLUIS[],6,FALSE)=0,"PRODUCTO SIN STOCK/UBICACIÓN",VLOOKUP(SALIDA[[#This Row],[CODIGO]],STOCKSANLUIS[],6,FALSE))</f>
        <v>1</v>
      </c>
      <c r="F3890">
        <f>SALIDA[[#This Row],[CANTIDAD]]/SALIDA[[#This Row],[UND MEDIDA]]</f>
        <v>3</v>
      </c>
      <c r="G3890" t="str">
        <f>VLOOKUP(SALIDA[[#This Row],[CODIGO]],FAMILIAS[],4,FALSE)</f>
        <v>BVA</v>
      </c>
      <c r="H3890" s="10" t="str">
        <f>IF(VLOOKUP(SALIDA[[#This Row],[CODIGO]],STOCKSANLUIS[],7,FALSE)=0,"PRODUCTO SIN STOCK/UBICACIÓN",VLOOKUP(SALIDA[[#This Row],[CODIGO]],STOCKSANLUIS[],7,FALSE))</f>
        <v>C</v>
      </c>
      <c r="I3890" s="10"/>
      <c r="J3890" t="str">
        <f>SALIDA[[#This Row],[CODIGO]]&amp;"       "&amp;SALIDA[[#This Row],[FAMILIA]]</f>
        <v>00945       BVA</v>
      </c>
      <c r="K3890">
        <f>VLOOKUP(SALIDA[[#This Row],[CODIGO]],STOCK_STARSOFT[],5,FALSE)</f>
        <v>50.009718999999997</v>
      </c>
      <c r="L3890">
        <f>SALIDA[[#This Row],[CANTIDAD]]*SALIDA[[#This Row],[PRECIO UND]]</f>
        <v>150.029157</v>
      </c>
    </row>
    <row r="3891" spans="1:12" x14ac:dyDescent="0.25">
      <c r="A3891" s="6" t="s">
        <v>3675</v>
      </c>
      <c r="B3891" s="100" t="str">
        <f>VLOOKUP(SALIDA[[#This Row],[CODIGO]],STOCKSANLUIS[],2,FALSE)</f>
        <v>LAMAS DE PVC ALECO 8X0.080X300 (20CM X 2MMX 91.44M) LOW TEMP REINFORCED - 172007- MT</v>
      </c>
      <c r="C3891" s="153">
        <v>46136</v>
      </c>
      <c r="D3891">
        <v>91.44</v>
      </c>
      <c r="E3891">
        <f>IF(VLOOKUP(SALIDA[[#This Row],[CODIGO]],STOCKSANLUIS[],6,FALSE)=0,"PRODUCTO SIN STOCK/UBICACIÓN",VLOOKUP(SALIDA[[#This Row],[CODIGO]],STOCKSANLUIS[],6,FALSE))</f>
        <v>91.44</v>
      </c>
      <c r="F3891">
        <f>SALIDA[[#This Row],[CANTIDAD]]/SALIDA[[#This Row],[UND MEDIDA]]</f>
        <v>1</v>
      </c>
      <c r="G3891" t="str">
        <f>VLOOKUP(SALIDA[[#This Row],[CODIGO]],FAMILIAS[],4,FALSE)</f>
        <v>ES ROBBINS</v>
      </c>
      <c r="H3891" s="10" t="str">
        <f>IF(VLOOKUP(SALIDA[[#This Row],[CODIGO]],STOCKSANLUIS[],7,FALSE)=0,"PRODUCTO SIN STOCK/UBICACIÓN",VLOOKUP(SALIDA[[#This Row],[CODIGO]],STOCKSANLUIS[],7,FALSE))</f>
        <v>B/C</v>
      </c>
      <c r="I3891" s="10"/>
      <c r="J3891" t="str">
        <f>SALIDA[[#This Row],[CODIGO]]&amp;"       "&amp;SALIDA[[#This Row],[FAMILIA]]</f>
        <v>03057       ES ROBBINS</v>
      </c>
      <c r="K3891">
        <f>VLOOKUP(SALIDA[[#This Row],[CODIGO]],STOCK_STARSOFT[],5,FALSE)</f>
        <v>2.0842499999999999</v>
      </c>
      <c r="L3891">
        <f>SALIDA[[#This Row],[CANTIDAD]]*SALIDA[[#This Row],[PRECIO UND]]</f>
        <v>190.58382</v>
      </c>
    </row>
    <row r="3892" spans="1:12" x14ac:dyDescent="0.25">
      <c r="A3892" s="6" t="s">
        <v>3880</v>
      </c>
      <c r="B3892" s="100" t="str">
        <f>VLOOKUP(SALIDA[[#This Row],[CODIGO]],STOCKSANLUIS[],2,FALSE)</f>
        <v>GAS REFRIGERANTE R134A  X 340 GR - (TAPA CON VALVULA) - ICELOONG</v>
      </c>
      <c r="C3892" s="153">
        <v>46136</v>
      </c>
      <c r="D3892">
        <v>20</v>
      </c>
      <c r="E3892">
        <f>IF(VLOOKUP(SALIDA[[#This Row],[CODIGO]],STOCKSANLUIS[],6,FALSE)=0,"PRODUCTO SIN STOCK/UBICACIÓN",VLOOKUP(SALIDA[[#This Row],[CODIGO]],STOCKSANLUIS[],6,FALSE))</f>
        <v>1</v>
      </c>
      <c r="F3892">
        <f>SALIDA[[#This Row],[CANTIDAD]]/SALIDA[[#This Row],[UND MEDIDA]]</f>
        <v>20</v>
      </c>
      <c r="G3892" t="str">
        <f>VLOOKUP(SALIDA[[#This Row],[CODIGO]],FAMILIAS[],4,FALSE)</f>
        <v>ZHEJIANG YONGHE</v>
      </c>
      <c r="H3892" s="10" t="str">
        <f>IF(VLOOKUP(SALIDA[[#This Row],[CODIGO]],STOCKSANLUIS[],7,FALSE)=0,"PRODUCTO SIN STOCK/UBICACIÓN",VLOOKUP(SALIDA[[#This Row],[CODIGO]],STOCKSANLUIS[],7,FALSE))</f>
        <v>B</v>
      </c>
      <c r="I3892" s="10"/>
      <c r="J3892" t="str">
        <f>SALIDA[[#This Row],[CODIGO]]&amp;"       "&amp;SALIDA[[#This Row],[FAMILIA]]</f>
        <v>03343       ZHEJIANG YONGHE</v>
      </c>
      <c r="K3892">
        <f>VLOOKUP(SALIDA[[#This Row],[CODIGO]],STOCK_STARSOFT[],5,FALSE)</f>
        <v>3.1289889999999998</v>
      </c>
      <c r="L3892">
        <f>SALIDA[[#This Row],[CANTIDAD]]*SALIDA[[#This Row],[PRECIO UND]]</f>
        <v>62.57978</v>
      </c>
    </row>
    <row r="3893" spans="1:12" x14ac:dyDescent="0.25">
      <c r="A3893" s="6" t="s">
        <v>147</v>
      </c>
      <c r="B3893" s="100" t="str">
        <f>VLOOKUP(SALIDA[[#This Row],[CODIGO]],STOCKSANLUIS[],2,FALSE)</f>
        <v>ELEMENTO TERMOSTATICO DANFOSS TES-5 COD 067B3342</v>
      </c>
      <c r="C3893" s="153">
        <v>46136</v>
      </c>
      <c r="D3893">
        <v>2</v>
      </c>
      <c r="E3893">
        <f>IF(VLOOKUP(SALIDA[[#This Row],[CODIGO]],STOCKSANLUIS[],6,FALSE)=0,"PRODUCTO SIN STOCK/UBICACIÓN",VLOOKUP(SALIDA[[#This Row],[CODIGO]],STOCKSANLUIS[],6,FALSE))</f>
        <v>1</v>
      </c>
      <c r="F3893">
        <f>SALIDA[[#This Row],[CANTIDAD]]/SALIDA[[#This Row],[UND MEDIDA]]</f>
        <v>2</v>
      </c>
      <c r="G3893" t="str">
        <f>VLOOKUP(SALIDA[[#This Row],[CODIGO]],FAMILIAS[],4,FALSE)</f>
        <v>DANFOSS</v>
      </c>
      <c r="H3893" s="10" t="str">
        <f>IF(VLOOKUP(SALIDA[[#This Row],[CODIGO]],STOCKSANLUIS[],7,FALSE)=0,"PRODUCTO SIN STOCK/UBICACIÓN",VLOOKUP(SALIDA[[#This Row],[CODIGO]],STOCKSANLUIS[],7,FALSE))</f>
        <v>A</v>
      </c>
      <c r="I3893" s="10"/>
      <c r="J3893" t="str">
        <f>SALIDA[[#This Row],[CODIGO]]&amp;"       "&amp;SALIDA[[#This Row],[FAMILIA]]</f>
        <v>00091       DANFOSS</v>
      </c>
      <c r="K3893">
        <f>VLOOKUP(SALIDA[[#This Row],[CODIGO]],STOCK_STARSOFT[],5,FALSE)</f>
        <v>54.440705999999999</v>
      </c>
      <c r="L3893">
        <f>SALIDA[[#This Row],[CANTIDAD]]*SALIDA[[#This Row],[PRECIO UND]]</f>
        <v>108.881412</v>
      </c>
    </row>
    <row r="3894" spans="1:12" x14ac:dyDescent="0.25">
      <c r="A3894" s="6" t="s">
        <v>653</v>
      </c>
      <c r="B3894" s="100" t="str">
        <f>VLOOKUP(SALIDA[[#This Row],[CODIGO]],STOCKSANLUIS[],2,FALSE)</f>
        <v>CUERPO DE VALVULA EXPANSION DANFOSS TE-5 1/2" X 5/8" SOLD. COD 067B4009</v>
      </c>
      <c r="C3894" s="153">
        <v>46136</v>
      </c>
      <c r="D3894">
        <v>2</v>
      </c>
      <c r="E3894">
        <f>IF(VLOOKUP(SALIDA[[#This Row],[CODIGO]],STOCKSANLUIS[],6,FALSE)=0,"PRODUCTO SIN STOCK/UBICACIÓN",VLOOKUP(SALIDA[[#This Row],[CODIGO]],STOCKSANLUIS[],6,FALSE))</f>
        <v>1</v>
      </c>
      <c r="F3894">
        <f>SALIDA[[#This Row],[CANTIDAD]]/SALIDA[[#This Row],[UND MEDIDA]]</f>
        <v>2</v>
      </c>
      <c r="G3894" t="str">
        <f>VLOOKUP(SALIDA[[#This Row],[CODIGO]],FAMILIAS[],4,FALSE)</f>
        <v>DANFOSS</v>
      </c>
      <c r="H3894" s="10" t="str">
        <f>IF(VLOOKUP(SALIDA[[#This Row],[CODIGO]],STOCKSANLUIS[],7,FALSE)=0,"PRODUCTO SIN STOCK/UBICACIÓN",VLOOKUP(SALIDA[[#This Row],[CODIGO]],STOCKSANLUIS[],7,FALSE))</f>
        <v>A</v>
      </c>
      <c r="I3894" s="10"/>
      <c r="J3894" t="str">
        <f>SALIDA[[#This Row],[CODIGO]]&amp;"       "&amp;SALIDA[[#This Row],[FAMILIA]]</f>
        <v>00718       DANFOSS</v>
      </c>
      <c r="K3894">
        <f>VLOOKUP(SALIDA[[#This Row],[CODIGO]],STOCK_STARSOFT[],5,FALSE)</f>
        <v>10.87224</v>
      </c>
      <c r="L3894">
        <f>SALIDA[[#This Row],[CANTIDAD]]*SALIDA[[#This Row],[PRECIO UND]]</f>
        <v>21.744479999999999</v>
      </c>
    </row>
    <row r="3895" spans="1:12" x14ac:dyDescent="0.25">
      <c r="A3895" s="6" t="s">
        <v>789</v>
      </c>
      <c r="B3895" s="100" t="str">
        <f>VLOOKUP(SALIDA[[#This Row],[CODIGO]],STOCKSANLUIS[],2,FALSE)</f>
        <v>ORIFICIO # 1 PARA TEX5 - TES5 - 067B2789</v>
      </c>
      <c r="C3895" s="153">
        <v>46136</v>
      </c>
      <c r="D3895">
        <v>2</v>
      </c>
      <c r="E3895">
        <f>IF(VLOOKUP(SALIDA[[#This Row],[CODIGO]],STOCKSANLUIS[],6,FALSE)=0,"PRODUCTO SIN STOCK/UBICACIÓN",VLOOKUP(SALIDA[[#This Row],[CODIGO]],STOCKSANLUIS[],6,FALSE))</f>
        <v>1</v>
      </c>
      <c r="F3895">
        <f>SALIDA[[#This Row],[CANTIDAD]]/SALIDA[[#This Row],[UND MEDIDA]]</f>
        <v>2</v>
      </c>
      <c r="G3895" t="str">
        <f>VLOOKUP(SALIDA[[#This Row],[CODIGO]],FAMILIAS[],4,FALSE)</f>
        <v>DANFOSS</v>
      </c>
      <c r="H3895" s="10" t="str">
        <f>IF(VLOOKUP(SALIDA[[#This Row],[CODIGO]],STOCKSANLUIS[],7,FALSE)=0,"PRODUCTO SIN STOCK/UBICACIÓN",VLOOKUP(SALIDA[[#This Row],[CODIGO]],STOCKSANLUIS[],7,FALSE))</f>
        <v>A</v>
      </c>
      <c r="I3895" s="10"/>
      <c r="J3895" t="str">
        <f>SALIDA[[#This Row],[CODIGO]]&amp;"       "&amp;SALIDA[[#This Row],[FAMILIA]]</f>
        <v>00861       DANFOSS</v>
      </c>
      <c r="K3895">
        <f>VLOOKUP(SALIDA[[#This Row],[CODIGO]],STOCK_STARSOFT[],5,FALSE)</f>
        <v>18.657240000000002</v>
      </c>
      <c r="L3895">
        <f>SALIDA[[#This Row],[CANTIDAD]]*SALIDA[[#This Row],[PRECIO UND]]</f>
        <v>37.314480000000003</v>
      </c>
    </row>
    <row r="3896" spans="1:12" x14ac:dyDescent="0.25">
      <c r="A3896" s="6" t="s">
        <v>3078</v>
      </c>
      <c r="B3896" s="100" t="str">
        <f>VLOOKUP(SALIDA[[#This Row],[CODIGO]],STOCKSANLUIS[],2,FALSE)</f>
        <v>CIERRE RÁPIDO F-921 A CON LLAVE FI0 1279 - CAFF</v>
      </c>
      <c r="C3896" s="153">
        <v>46136</v>
      </c>
      <c r="D3896">
        <v>2</v>
      </c>
      <c r="E3896">
        <f>IF(VLOOKUP(SALIDA[[#This Row],[CODIGO]],STOCKSANLUIS[],6,FALSE)=0,"PRODUCTO SIN STOCK/UBICACIÓN",VLOOKUP(SALIDA[[#This Row],[CODIGO]],STOCKSANLUIS[],6,FALSE))</f>
        <v>1</v>
      </c>
      <c r="F3896">
        <f>SALIDA[[#This Row],[CANTIDAD]]/SALIDA[[#This Row],[UND MEDIDA]]</f>
        <v>2</v>
      </c>
      <c r="G3896" t="str">
        <f>VLOOKUP(SALIDA[[#This Row],[CODIGO]],FAMILIAS[],4,FALSE)</f>
        <v>CAFF</v>
      </c>
      <c r="H3896" s="10" t="str">
        <f>IF(VLOOKUP(SALIDA[[#This Row],[CODIGO]],STOCKSANLUIS[],7,FALSE)=0,"PRODUCTO SIN STOCK/UBICACIÓN",VLOOKUP(SALIDA[[#This Row],[CODIGO]],STOCKSANLUIS[],7,FALSE))</f>
        <v>A</v>
      </c>
      <c r="I3896" s="10"/>
      <c r="J3896" t="str">
        <f>SALIDA[[#This Row],[CODIGO]]&amp;"       "&amp;SALIDA[[#This Row],[FAMILIA]]</f>
        <v>02473       CAFF</v>
      </c>
      <c r="K3896">
        <f>VLOOKUP(SALIDA[[#This Row],[CODIGO]],STOCK_STARSOFT[],5,FALSE)</f>
        <v>56.62</v>
      </c>
      <c r="L3896">
        <f>SALIDA[[#This Row],[CANTIDAD]]*SALIDA[[#This Row],[PRECIO UND]]</f>
        <v>113.24</v>
      </c>
    </row>
    <row r="3897" spans="1:12" x14ac:dyDescent="0.25">
      <c r="A3897" s="6" t="s">
        <v>2490</v>
      </c>
      <c r="B3897" s="100" t="str">
        <f>VLOOKUP(SALIDA[[#This Row],[CODIGO]],STOCKSANLUIS[],2,FALSE)</f>
        <v>LIMPIADOR PARA CONDENSADOR - NU-BRITE - 1GALON - NU CALGON</v>
      </c>
      <c r="C3897" s="153">
        <v>46136</v>
      </c>
      <c r="D3897">
        <v>4</v>
      </c>
      <c r="E3897">
        <f>IF(VLOOKUP(SALIDA[[#This Row],[CODIGO]],STOCKSANLUIS[],6,FALSE)=0,"PRODUCTO SIN STOCK/UBICACIÓN",VLOOKUP(SALIDA[[#This Row],[CODIGO]],STOCKSANLUIS[],6,FALSE))</f>
        <v>1</v>
      </c>
      <c r="F3897">
        <f>SALIDA[[#This Row],[CANTIDAD]]/SALIDA[[#This Row],[UND MEDIDA]]</f>
        <v>4</v>
      </c>
      <c r="G3897" t="str">
        <f>VLOOKUP(SALIDA[[#This Row],[CODIGO]],FAMILIAS[],4,FALSE)</f>
        <v>NU CALGON</v>
      </c>
      <c r="H3897" s="10" t="str">
        <f>IF(VLOOKUP(SALIDA[[#This Row],[CODIGO]],STOCKSANLUIS[],7,FALSE)=0,"PRODUCTO SIN STOCK/UBICACIÓN",VLOOKUP(SALIDA[[#This Row],[CODIGO]],STOCKSANLUIS[],7,FALSE))</f>
        <v>C</v>
      </c>
      <c r="I3897" s="10"/>
      <c r="J3897" t="str">
        <f>SALIDA[[#This Row],[CODIGO]]&amp;"       "&amp;SALIDA[[#This Row],[FAMILIA]]</f>
        <v>02043       NU CALGON</v>
      </c>
      <c r="K3897">
        <f>VLOOKUP(SALIDA[[#This Row],[CODIGO]],STOCK_STARSOFT[],5,FALSE)</f>
        <v>9.0050089999999994</v>
      </c>
      <c r="L3897">
        <f>SALIDA[[#This Row],[CANTIDAD]]*SALIDA[[#This Row],[PRECIO UND]]</f>
        <v>36.020035999999998</v>
      </c>
    </row>
    <row r="3898" spans="1:12" x14ac:dyDescent="0.25">
      <c r="A3898" s="6" t="s">
        <v>2466</v>
      </c>
      <c r="B3898" s="100" t="str">
        <f>VLOOKUP(SALIDA[[#This Row],[CODIGO]],STOCKSANLUIS[],2,FALSE)</f>
        <v>LIMPIADOR PARA EVAPORADOR - EVAP POWR-C - 1GALON - NU CALGON</v>
      </c>
      <c r="C3898" s="153">
        <v>46136</v>
      </c>
      <c r="D3898">
        <v>4</v>
      </c>
      <c r="E3898">
        <f>IF(VLOOKUP(SALIDA[[#This Row],[CODIGO]],STOCKSANLUIS[],6,FALSE)=0,"PRODUCTO SIN STOCK/UBICACIÓN",VLOOKUP(SALIDA[[#This Row],[CODIGO]],STOCKSANLUIS[],6,FALSE))</f>
        <v>1</v>
      </c>
      <c r="F3898">
        <f>SALIDA[[#This Row],[CANTIDAD]]/SALIDA[[#This Row],[UND MEDIDA]]</f>
        <v>4</v>
      </c>
      <c r="G3898" t="str">
        <f>VLOOKUP(SALIDA[[#This Row],[CODIGO]],FAMILIAS[],4,FALSE)</f>
        <v>NU CALGON</v>
      </c>
      <c r="H3898" s="10" t="str">
        <f>IF(VLOOKUP(SALIDA[[#This Row],[CODIGO]],STOCKSANLUIS[],7,FALSE)=0,"PRODUCTO SIN STOCK/UBICACIÓN",VLOOKUP(SALIDA[[#This Row],[CODIGO]],STOCKSANLUIS[],7,FALSE))</f>
        <v>C</v>
      </c>
      <c r="I3898" s="10"/>
      <c r="J3898" t="str">
        <f>SALIDA[[#This Row],[CODIGO]]&amp;"       "&amp;SALIDA[[#This Row],[FAMILIA]]</f>
        <v>02030       NU CALGON</v>
      </c>
      <c r="K3898">
        <f>VLOOKUP(SALIDA[[#This Row],[CODIGO]],STOCK_STARSOFT[],5,FALSE)</f>
        <v>10.536965</v>
      </c>
      <c r="L3898">
        <f>SALIDA[[#This Row],[CANTIDAD]]*SALIDA[[#This Row],[PRECIO UND]]</f>
        <v>42.147860000000001</v>
      </c>
    </row>
    <row r="3899" spans="1:12" x14ac:dyDescent="0.25">
      <c r="A3899" s="6" t="s">
        <v>22325</v>
      </c>
      <c r="B3899" s="100" t="str">
        <f>VLOOKUP(SALIDA[[#This Row],[CODIGO]],STOCKSANLUIS[],2,FALSE)</f>
        <v>SIFON O TRAMPA DE 7/8" DE COBRE - P - TRAP  C X C-EVERFROST</v>
      </c>
      <c r="C3899" s="153">
        <v>46136</v>
      </c>
      <c r="D3899">
        <v>1</v>
      </c>
      <c r="E3899" t="str">
        <f>IF(VLOOKUP(SALIDA[[#This Row],[CODIGO]],STOCKSANLUIS[],6,FALSE)=0,"PRODUCTO SIN STOCK/UBICACIÓN",VLOOKUP(SALIDA[[#This Row],[CODIGO]],STOCKSANLUIS[],6,FALSE))</f>
        <v>PRODUCTO SIN STOCK/UBICACIÓN</v>
      </c>
      <c r="F3899" t="e">
        <f>SALIDA[[#This Row],[CANTIDAD]]/SALIDA[[#This Row],[UND MEDIDA]]</f>
        <v>#VALUE!</v>
      </c>
      <c r="G3899" t="str">
        <f>VLOOKUP(SALIDA[[#This Row],[CODIGO]],FAMILIAS[],4,FALSE)</f>
        <v>EVERFROST</v>
      </c>
      <c r="H3899" s="10" t="str">
        <f>IF(VLOOKUP(SALIDA[[#This Row],[CODIGO]],STOCKSANLUIS[],7,FALSE)=0,"PRODUCTO SIN STOCK/UBICACIÓN",VLOOKUP(SALIDA[[#This Row],[CODIGO]],STOCKSANLUIS[],7,FALSE))</f>
        <v>C</v>
      </c>
      <c r="I3899" s="10"/>
      <c r="J3899" t="str">
        <f>SALIDA[[#This Row],[CODIGO]]&amp;"       "&amp;SALIDA[[#This Row],[FAMILIA]]</f>
        <v>03655       EVERFROST</v>
      </c>
      <c r="K3899">
        <f>VLOOKUP(SALIDA[[#This Row],[CODIGO]],STOCK_STARSOFT[],5,FALSE)</f>
        <v>3.5730490000000001</v>
      </c>
      <c r="L3899">
        <f>SALIDA[[#This Row],[CANTIDAD]]*SALIDA[[#This Row],[PRECIO UND]]</f>
        <v>3.5730490000000001</v>
      </c>
    </row>
    <row r="3900" spans="1:12" x14ac:dyDescent="0.25">
      <c r="A3900" s="6" t="s">
        <v>485</v>
      </c>
      <c r="B3900" s="100" t="str">
        <f>VLOOKUP(SALIDA[[#This Row],[CODIGO]],STOCKSANLUIS[],2,FALSE)</f>
        <v>SOLDADURA DE PLATA HARRIS AL 0%</v>
      </c>
      <c r="C3900" s="153">
        <v>46136</v>
      </c>
      <c r="D3900">
        <v>15</v>
      </c>
      <c r="E3900">
        <f>IF(VLOOKUP(SALIDA[[#This Row],[CODIGO]],STOCKSANLUIS[],6,FALSE)=0,"PRODUCTO SIN STOCK/UBICACIÓN",VLOOKUP(SALIDA[[#This Row],[CODIGO]],STOCKSANLUIS[],6,FALSE))</f>
        <v>1</v>
      </c>
      <c r="F3900">
        <f>SALIDA[[#This Row],[CANTIDAD]]/SALIDA[[#This Row],[UND MEDIDA]]</f>
        <v>15</v>
      </c>
      <c r="G3900" t="str">
        <f>VLOOKUP(SALIDA[[#This Row],[CODIGO]],FAMILIAS[],4,FALSE)</f>
        <v>HARRIS</v>
      </c>
      <c r="H3900" s="10" t="str">
        <f>IF(VLOOKUP(SALIDA[[#This Row],[CODIGO]],STOCKSANLUIS[],7,FALSE)=0,"PRODUCTO SIN STOCK/UBICACIÓN",VLOOKUP(SALIDA[[#This Row],[CODIGO]],STOCKSANLUIS[],7,FALSE))</f>
        <v>C</v>
      </c>
      <c r="I3900" s="10"/>
      <c r="J3900" t="str">
        <f>SALIDA[[#This Row],[CODIGO]]&amp;"       "&amp;SALIDA[[#This Row],[FAMILIA]]</f>
        <v>00405       HARRIS</v>
      </c>
      <c r="K3900">
        <f>VLOOKUP(SALIDA[[#This Row],[CODIGO]],STOCK_STARSOFT[],5,FALSE)</f>
        <v>0.38343100000000002</v>
      </c>
      <c r="L3900">
        <f>SALIDA[[#This Row],[CANTIDAD]]*SALIDA[[#This Row],[PRECIO UND]]</f>
        <v>5.7514650000000005</v>
      </c>
    </row>
    <row r="3901" spans="1:12" x14ac:dyDescent="0.25">
      <c r="A3901" s="6" t="s">
        <v>3293</v>
      </c>
      <c r="B3901" s="100" t="str">
        <f>VLOOKUP(SALIDA[[#This Row],[CODIGO]],STOCKSANLUIS[],2,FALSE)</f>
        <v>VALVULA PARA AGUA HELADA FAN &amp; COIL 2 VIAS 3/4" DIAMETRO  CON ACTUADOR  220V JOHNSON CONTROLS - VLC2200GC-C</v>
      </c>
      <c r="C3901" s="153">
        <v>46137</v>
      </c>
      <c r="D3901">
        <v>1</v>
      </c>
      <c r="E3901">
        <f>IF(VLOOKUP(SALIDA[[#This Row],[CODIGO]],STOCKSANLUIS[],6,FALSE)=0,"PRODUCTO SIN STOCK/UBICACIÓN",VLOOKUP(SALIDA[[#This Row],[CODIGO]],STOCKSANLUIS[],6,FALSE))</f>
        <v>1</v>
      </c>
      <c r="F3901">
        <f>SALIDA[[#This Row],[CANTIDAD]]/SALIDA[[#This Row],[UND MEDIDA]]</f>
        <v>1</v>
      </c>
      <c r="G3901" t="str">
        <f>VLOOKUP(SALIDA[[#This Row],[CODIGO]],FAMILIAS[],4,FALSE)</f>
        <v>JOHNSON CONTROLS</v>
      </c>
      <c r="H3901" s="10" t="str">
        <f>IF(VLOOKUP(SALIDA[[#This Row],[CODIGO]],STOCKSANLUIS[],7,FALSE)=0,"PRODUCTO SIN STOCK/UBICACIÓN",VLOOKUP(SALIDA[[#This Row],[CODIGO]],STOCKSANLUIS[],7,FALSE))</f>
        <v>A</v>
      </c>
      <c r="I3901" s="10"/>
      <c r="J3901" t="str">
        <f>SALIDA[[#This Row],[CODIGO]]&amp;"       "&amp;SALIDA[[#This Row],[FAMILIA]]</f>
        <v>02714       JOHNSON CONTROLS</v>
      </c>
      <c r="K3901">
        <f>VLOOKUP(SALIDA[[#This Row],[CODIGO]],STOCK_STARSOFT[],5,FALSE)</f>
        <v>13.849964</v>
      </c>
      <c r="L3901">
        <f>SALIDA[[#This Row],[CANTIDAD]]*SALIDA[[#This Row],[PRECIO UND]]</f>
        <v>13.849964</v>
      </c>
    </row>
    <row r="3902" spans="1:12" x14ac:dyDescent="0.25">
      <c r="A3902" s="6" t="s">
        <v>22250</v>
      </c>
      <c r="B3902" s="100" t="str">
        <f>VLOOKUP(SALIDA[[#This Row],[CODIGO]],STOCKSANLUIS[],2,FALSE)</f>
        <v>CARCASA PORTAFILTRO DE 7/8" - 1 FILTRO - FDA-487 - EVERFROST</v>
      </c>
      <c r="C3902" s="153">
        <v>46137</v>
      </c>
      <c r="D3902">
        <v>1</v>
      </c>
      <c r="E3902" t="str">
        <f>IF(VLOOKUP(SALIDA[[#This Row],[CODIGO]],STOCKSANLUIS[],6,FALSE)=0,"PRODUCTO SIN STOCK/UBICACIÓN",VLOOKUP(SALIDA[[#This Row],[CODIGO]],STOCKSANLUIS[],6,FALSE))</f>
        <v>PRODUCTO SIN STOCK/UBICACIÓN</v>
      </c>
      <c r="F3902" t="e">
        <f>SALIDA[[#This Row],[CANTIDAD]]/SALIDA[[#This Row],[UND MEDIDA]]</f>
        <v>#VALUE!</v>
      </c>
      <c r="G3902" t="str">
        <f>VLOOKUP(SALIDA[[#This Row],[CODIGO]],FAMILIAS[],4,FALSE)</f>
        <v>EVERFROST</v>
      </c>
      <c r="H3902" s="10" t="str">
        <f>IF(VLOOKUP(SALIDA[[#This Row],[CODIGO]],STOCKSANLUIS[],7,FALSE)=0,"PRODUCTO SIN STOCK/UBICACIÓN",VLOOKUP(SALIDA[[#This Row],[CODIGO]],STOCKSANLUIS[],7,FALSE))</f>
        <v>C</v>
      </c>
      <c r="I3902" s="10"/>
      <c r="J3902" t="str">
        <f>SALIDA[[#This Row],[CODIGO]]&amp;"       "&amp;SALIDA[[#This Row],[FAMILIA]]</f>
        <v>03617       EVERFROST</v>
      </c>
      <c r="K3902">
        <f>VLOOKUP(SALIDA[[#This Row],[CODIGO]],STOCK_STARSOFT[],5,FALSE)</f>
        <v>14.389435000000001</v>
      </c>
      <c r="L3902">
        <f>SALIDA[[#This Row],[CANTIDAD]]*SALIDA[[#This Row],[PRECIO UND]]</f>
        <v>14.389435000000001</v>
      </c>
    </row>
    <row r="3903" spans="1:12" x14ac:dyDescent="0.25">
      <c r="A3903" s="6" t="s">
        <v>2673</v>
      </c>
      <c r="B3903" s="100" t="str">
        <f>VLOOKUP(SALIDA[[#This Row],[CODIGO]],STOCKSANLUIS[],2,FALSE)</f>
        <v>PERFIL SANITARIO CURVO DE PVC C/LABIOS FLEXIBLES 290 P FI02805 - CAFF X PIEZA DE 4 METROS</v>
      </c>
      <c r="C3903" s="153">
        <v>46137</v>
      </c>
      <c r="D3903">
        <v>3</v>
      </c>
      <c r="E3903">
        <f>IF(VLOOKUP(SALIDA[[#This Row],[CODIGO]],STOCKSANLUIS[],6,FALSE)=0,"PRODUCTO SIN STOCK/UBICACIÓN",VLOOKUP(SALIDA[[#This Row],[CODIGO]],STOCKSANLUIS[],6,FALSE))</f>
        <v>1</v>
      </c>
      <c r="F3903">
        <f>SALIDA[[#This Row],[CANTIDAD]]/SALIDA[[#This Row],[UND MEDIDA]]</f>
        <v>3</v>
      </c>
      <c r="G3903" t="str">
        <f>VLOOKUP(SALIDA[[#This Row],[CODIGO]],FAMILIAS[],4,FALSE)</f>
        <v>CAFF</v>
      </c>
      <c r="H3903" s="10" t="str">
        <f>IF(VLOOKUP(SALIDA[[#This Row],[CODIGO]],STOCKSANLUIS[],7,FALSE)=0,"PRODUCTO SIN STOCK/UBICACIÓN",VLOOKUP(SALIDA[[#This Row],[CODIGO]],STOCKSANLUIS[],7,FALSE))</f>
        <v>A</v>
      </c>
      <c r="I3903" s="10"/>
      <c r="J3903" t="str">
        <f>SALIDA[[#This Row],[CODIGO]]&amp;"       "&amp;SALIDA[[#This Row],[FAMILIA]]</f>
        <v>02174       CAFF</v>
      </c>
      <c r="K3903">
        <f>VLOOKUP(SALIDA[[#This Row],[CODIGO]],STOCK_STARSOFT[],5,FALSE)</f>
        <v>4.9613569999999996</v>
      </c>
      <c r="L3903">
        <f>SALIDA[[#This Row],[CANTIDAD]]*SALIDA[[#This Row],[PRECIO UND]]</f>
        <v>14.884070999999999</v>
      </c>
    </row>
    <row r="3904" spans="1:12" x14ac:dyDescent="0.25">
      <c r="A3904" s="6" t="s">
        <v>2675</v>
      </c>
      <c r="B3904" s="100" t="str">
        <f>VLOOKUP(SALIDA[[#This Row],[CODIGO]],STOCKSANLUIS[],2,FALSE)</f>
        <v>ÁNGULO DE FIJACIÓN DE PVC 30 X 30 315 P FI01364 - CAFF X PIEZA DE 4 METROS</v>
      </c>
      <c r="C3904" s="153">
        <v>46137</v>
      </c>
      <c r="D3904">
        <v>3</v>
      </c>
      <c r="E3904">
        <f>IF(VLOOKUP(SALIDA[[#This Row],[CODIGO]],STOCKSANLUIS[],6,FALSE)=0,"PRODUCTO SIN STOCK/UBICACIÓN",VLOOKUP(SALIDA[[#This Row],[CODIGO]],STOCKSANLUIS[],6,FALSE))</f>
        <v>1</v>
      </c>
      <c r="F3904">
        <f>SALIDA[[#This Row],[CANTIDAD]]/SALIDA[[#This Row],[UND MEDIDA]]</f>
        <v>3</v>
      </c>
      <c r="G3904" t="str">
        <f>VLOOKUP(SALIDA[[#This Row],[CODIGO]],FAMILIAS[],4,FALSE)</f>
        <v>CAFF</v>
      </c>
      <c r="H3904" s="10" t="str">
        <f>IF(VLOOKUP(SALIDA[[#This Row],[CODIGO]],STOCKSANLUIS[],7,FALSE)=0,"PRODUCTO SIN STOCK/UBICACIÓN",VLOOKUP(SALIDA[[#This Row],[CODIGO]],STOCKSANLUIS[],7,FALSE))</f>
        <v>A</v>
      </c>
      <c r="I3904" s="10"/>
      <c r="J3904" t="str">
        <f>SALIDA[[#This Row],[CODIGO]]&amp;"       "&amp;SALIDA[[#This Row],[FAMILIA]]</f>
        <v>02175       CAFF</v>
      </c>
      <c r="K3904">
        <f>VLOOKUP(SALIDA[[#This Row],[CODIGO]],STOCK_STARSOFT[],5,FALSE)</f>
        <v>4.4717209999999996</v>
      </c>
      <c r="L3904">
        <f>SALIDA[[#This Row],[CANTIDAD]]*SALIDA[[#This Row],[PRECIO UND]]</f>
        <v>13.415163</v>
      </c>
    </row>
    <row r="3905" spans="1:12" x14ac:dyDescent="0.25">
      <c r="A3905" s="6" t="s">
        <v>3114</v>
      </c>
      <c r="B3905" s="100" t="str">
        <f>VLOOKUP(SALIDA[[#This Row],[CODIGO]],STOCKSANLUIS[],2,FALSE)</f>
        <v>TERMOSTATO DIGITAL PROGRAMABLE - TH-AC10 - EVERWELL</v>
      </c>
      <c r="C3905" s="153">
        <v>46137</v>
      </c>
      <c r="D3905">
        <v>2</v>
      </c>
      <c r="E3905">
        <f>IF(VLOOKUP(SALIDA[[#This Row],[CODIGO]],STOCKSANLUIS[],6,FALSE)=0,"PRODUCTO SIN STOCK/UBICACIÓN",VLOOKUP(SALIDA[[#This Row],[CODIGO]],STOCKSANLUIS[],6,FALSE))</f>
        <v>1</v>
      </c>
      <c r="F3905">
        <f>SALIDA[[#This Row],[CANTIDAD]]/SALIDA[[#This Row],[UND MEDIDA]]</f>
        <v>2</v>
      </c>
      <c r="G3905" t="str">
        <f>VLOOKUP(SALIDA[[#This Row],[CODIGO]],FAMILIAS[],4,FALSE)</f>
        <v>EVERWELL</v>
      </c>
      <c r="H3905" s="10" t="str">
        <f>IF(VLOOKUP(SALIDA[[#This Row],[CODIGO]],STOCKSANLUIS[],7,FALSE)=0,"PRODUCTO SIN STOCK/UBICACIÓN",VLOOKUP(SALIDA[[#This Row],[CODIGO]],STOCKSANLUIS[],7,FALSE))</f>
        <v>A</v>
      </c>
      <c r="I3905" s="10"/>
      <c r="J3905" t="str">
        <f>SALIDA[[#This Row],[CODIGO]]&amp;"       "&amp;SALIDA[[#This Row],[FAMILIA]]</f>
        <v>02513       EVERWELL</v>
      </c>
      <c r="K3905">
        <f>VLOOKUP(SALIDA[[#This Row],[CODIGO]],STOCK_STARSOFT[],5,FALSE)</f>
        <v>16.479763999999999</v>
      </c>
      <c r="L3905">
        <f>SALIDA[[#This Row],[CANTIDAD]]*SALIDA[[#This Row],[PRECIO UND]]</f>
        <v>32.959527999999999</v>
      </c>
    </row>
    <row r="3906" spans="1:12" x14ac:dyDescent="0.25">
      <c r="A3906" s="6" t="s">
        <v>2838</v>
      </c>
      <c r="B3906" s="100" t="str">
        <f>VLOOKUP(SALIDA[[#This Row],[CODIGO]],STOCKSANLUIS[],2,FALSE)</f>
        <v>UNIÓN ÁNGULAR TRIPLE 295 FI02815 - CAFF</v>
      </c>
      <c r="C3906" s="153">
        <v>46137</v>
      </c>
      <c r="D3906">
        <v>8</v>
      </c>
      <c r="E3906">
        <f>IF(VLOOKUP(SALIDA[[#This Row],[CODIGO]],STOCKSANLUIS[],6,FALSE)=0,"PRODUCTO SIN STOCK/UBICACIÓN",VLOOKUP(SALIDA[[#This Row],[CODIGO]],STOCKSANLUIS[],6,FALSE))</f>
        <v>1</v>
      </c>
      <c r="F3906">
        <f>SALIDA[[#This Row],[CANTIDAD]]/SALIDA[[#This Row],[UND MEDIDA]]</f>
        <v>8</v>
      </c>
      <c r="G3906" t="str">
        <f>VLOOKUP(SALIDA[[#This Row],[CODIGO]],FAMILIAS[],4,FALSE)</f>
        <v>CAFF</v>
      </c>
      <c r="H3906" s="10" t="str">
        <f>IF(VLOOKUP(SALIDA[[#This Row],[CODIGO]],STOCKSANLUIS[],7,FALSE)=0,"PRODUCTO SIN STOCK/UBICACIÓN",VLOOKUP(SALIDA[[#This Row],[CODIGO]],STOCKSANLUIS[],7,FALSE))</f>
        <v>A</v>
      </c>
      <c r="I3906" s="10"/>
      <c r="J3906" t="str">
        <f>SALIDA[[#This Row],[CODIGO]]&amp;"       "&amp;SALIDA[[#This Row],[FAMILIA]]</f>
        <v>02306       CAFF</v>
      </c>
      <c r="K3906">
        <f>VLOOKUP(SALIDA[[#This Row],[CODIGO]],STOCK_STARSOFT[],5,FALSE)</f>
        <v>0.93728599999999995</v>
      </c>
      <c r="L3906">
        <f>SALIDA[[#This Row],[CANTIDAD]]*SALIDA[[#This Row],[PRECIO UND]]</f>
        <v>7.4982879999999996</v>
      </c>
    </row>
    <row r="3907" spans="1:12" x14ac:dyDescent="0.25">
      <c r="A3907" s="6" t="s">
        <v>2539</v>
      </c>
      <c r="B3907" s="100" t="str">
        <f>VLOOKUP(SALIDA[[#This Row],[CODIGO]],STOCKSANLUIS[],2,FALSE)</f>
        <v>CONTROLADOR DE TEMPERATURA DIGITAL MT-543EW PLUS DE 4 ETAPAS C/ALARMA - VER.06 - 115/220 VAC - FULL GAUGE - WHITE</v>
      </c>
      <c r="C3907" s="153">
        <v>46137</v>
      </c>
      <c r="D3907">
        <v>3</v>
      </c>
      <c r="E3907">
        <f>IF(VLOOKUP(SALIDA[[#This Row],[CODIGO]],STOCKSANLUIS[],6,FALSE)=0,"PRODUCTO SIN STOCK/UBICACIÓN",VLOOKUP(SALIDA[[#This Row],[CODIGO]],STOCKSANLUIS[],6,FALSE))</f>
        <v>1</v>
      </c>
      <c r="F3907">
        <f>SALIDA[[#This Row],[CANTIDAD]]/SALIDA[[#This Row],[UND MEDIDA]]</f>
        <v>3</v>
      </c>
      <c r="G3907" t="str">
        <f>VLOOKUP(SALIDA[[#This Row],[CODIGO]],FAMILIAS[],4,FALSE)</f>
        <v>FULL GAUGE</v>
      </c>
      <c r="H3907" s="10" t="str">
        <f>IF(VLOOKUP(SALIDA[[#This Row],[CODIGO]],STOCKSANLUIS[],7,FALSE)=0,"PRODUCTO SIN STOCK/UBICACIÓN",VLOOKUP(SALIDA[[#This Row],[CODIGO]],STOCKSANLUIS[],7,FALSE))</f>
        <v>A</v>
      </c>
      <c r="I3907" s="10"/>
      <c r="J3907" t="str">
        <f>SALIDA[[#This Row],[CODIGO]]&amp;"       "&amp;SALIDA[[#This Row],[FAMILIA]]</f>
        <v>02081       FULL GAUGE</v>
      </c>
      <c r="K3907">
        <f>VLOOKUP(SALIDA[[#This Row],[CODIGO]],STOCK_STARSOFT[],5,FALSE)</f>
        <v>33.869329</v>
      </c>
      <c r="L3907">
        <f>SALIDA[[#This Row],[CANTIDAD]]*SALIDA[[#This Row],[PRECIO UND]]</f>
        <v>101.60798700000001</v>
      </c>
    </row>
    <row r="3908" spans="1:12" x14ac:dyDescent="0.25">
      <c r="A3908" s="6" t="s">
        <v>2589</v>
      </c>
      <c r="B3908" s="100" t="str">
        <f>VLOOKUP(SALIDA[[#This Row],[CODIGO]],STOCKSANLUIS[],2,FALSE)</f>
        <v>GAS REFRIGERANTE FREON 134A - 1KG - CHEMOURS - CAJA DE 15 - CON ECO VALVULA - USA</v>
      </c>
      <c r="C3908" s="153">
        <v>46137</v>
      </c>
      <c r="D3908">
        <v>6</v>
      </c>
      <c r="E3908">
        <f>IF(VLOOKUP(SALIDA[[#This Row],[CODIGO]],STOCKSANLUIS[],6,FALSE)=0,"PRODUCTO SIN STOCK/UBICACIÓN",VLOOKUP(SALIDA[[#This Row],[CODIGO]],STOCKSANLUIS[],6,FALSE))</f>
        <v>1</v>
      </c>
      <c r="F3908">
        <f>SALIDA[[#This Row],[CANTIDAD]]/SALIDA[[#This Row],[UND MEDIDA]]</f>
        <v>6</v>
      </c>
      <c r="G3908" t="str">
        <f>VLOOKUP(SALIDA[[#This Row],[CODIGO]],FAMILIAS[],4,FALSE)</f>
        <v>THE CHEMOURS</v>
      </c>
      <c r="H3908" s="10" t="str">
        <f>IF(VLOOKUP(SALIDA[[#This Row],[CODIGO]],STOCKSANLUIS[],7,FALSE)=0,"PRODUCTO SIN STOCK/UBICACIÓN",VLOOKUP(SALIDA[[#This Row],[CODIGO]],STOCKSANLUIS[],7,FALSE))</f>
        <v>C</v>
      </c>
      <c r="I3908" s="10"/>
      <c r="J3908" t="str">
        <f>SALIDA[[#This Row],[CODIGO]]&amp;"       "&amp;SALIDA[[#This Row],[FAMILIA]]</f>
        <v>02118       THE CHEMOURS</v>
      </c>
      <c r="K3908">
        <f>VLOOKUP(SALIDA[[#This Row],[CODIGO]],STOCK_STARSOFT[],5,FALSE)</f>
        <v>9.49</v>
      </c>
      <c r="L3908">
        <f>SALIDA[[#This Row],[CANTIDAD]]*SALIDA[[#This Row],[PRECIO UND]]</f>
        <v>56.94</v>
      </c>
    </row>
    <row r="3909" spans="1:12" x14ac:dyDescent="0.25">
      <c r="A3909" s="6" t="s">
        <v>1506</v>
      </c>
      <c r="B3909" s="100" t="str">
        <f>VLOOKUP(SALIDA[[#This Row],[CODIGO]],STOCKSANLUIS[],2,FALSE)</f>
        <v>ELEMENTO TERMOSTATICO DANFOSS TEN-5 COD 067B3297</v>
      </c>
      <c r="C3909" s="153">
        <v>46137</v>
      </c>
      <c r="D3909">
        <v>2</v>
      </c>
      <c r="E3909">
        <f>IF(VLOOKUP(SALIDA[[#This Row],[CODIGO]],STOCKSANLUIS[],6,FALSE)=0,"PRODUCTO SIN STOCK/UBICACIÓN",VLOOKUP(SALIDA[[#This Row],[CODIGO]],STOCKSANLUIS[],6,FALSE))</f>
        <v>1</v>
      </c>
      <c r="F3909">
        <f>SALIDA[[#This Row],[CANTIDAD]]/SALIDA[[#This Row],[UND MEDIDA]]</f>
        <v>2</v>
      </c>
      <c r="G3909" t="str">
        <f>VLOOKUP(SALIDA[[#This Row],[CODIGO]],FAMILIAS[],4,FALSE)</f>
        <v>DANFOSS</v>
      </c>
      <c r="H3909" s="10" t="str">
        <f>IF(VLOOKUP(SALIDA[[#This Row],[CODIGO]],STOCKSANLUIS[],7,FALSE)=0,"PRODUCTO SIN STOCK/UBICACIÓN",VLOOKUP(SALIDA[[#This Row],[CODIGO]],STOCKSANLUIS[],7,FALSE))</f>
        <v>A</v>
      </c>
      <c r="I3909" s="10"/>
      <c r="J3909" t="str">
        <f>SALIDA[[#This Row],[CODIGO]]&amp;"       "&amp;SALIDA[[#This Row],[FAMILIA]]</f>
        <v>01511       DANFOSS</v>
      </c>
      <c r="K3909">
        <f>VLOOKUP(SALIDA[[#This Row],[CODIGO]],STOCK_STARSOFT[],5,FALSE)</f>
        <v>47.614384999999999</v>
      </c>
      <c r="L3909">
        <f>SALIDA[[#This Row],[CANTIDAD]]*SALIDA[[#This Row],[PRECIO UND]]</f>
        <v>95.228769999999997</v>
      </c>
    </row>
    <row r="3910" spans="1:12" x14ac:dyDescent="0.25">
      <c r="A3910" s="6" t="s">
        <v>3259</v>
      </c>
      <c r="B3910" s="100" t="str">
        <f>VLOOKUP(SALIDA[[#This Row],[CODIGO]],STOCKSANLUIS[],2,FALSE)</f>
        <v>ORIFICIO #3 PARA TE5 - 067B2791 R22, R134, R404, R407C,R507 - DANFOSS</v>
      </c>
      <c r="C3910" s="153">
        <v>46137</v>
      </c>
      <c r="D3910">
        <v>2</v>
      </c>
      <c r="E3910">
        <f>IF(VLOOKUP(SALIDA[[#This Row],[CODIGO]],STOCKSANLUIS[],6,FALSE)=0,"PRODUCTO SIN STOCK/UBICACIÓN",VLOOKUP(SALIDA[[#This Row],[CODIGO]],STOCKSANLUIS[],6,FALSE))</f>
        <v>1</v>
      </c>
      <c r="F3910">
        <f>SALIDA[[#This Row],[CANTIDAD]]/SALIDA[[#This Row],[UND MEDIDA]]</f>
        <v>2</v>
      </c>
      <c r="G3910" t="str">
        <f>VLOOKUP(SALIDA[[#This Row],[CODIGO]],FAMILIAS[],4,FALSE)</f>
        <v>DANFOSS</v>
      </c>
      <c r="H3910" s="10" t="str">
        <f>IF(VLOOKUP(SALIDA[[#This Row],[CODIGO]],STOCKSANLUIS[],7,FALSE)=0,"PRODUCTO SIN STOCK/UBICACIÓN",VLOOKUP(SALIDA[[#This Row],[CODIGO]],STOCKSANLUIS[],7,FALSE))</f>
        <v>A</v>
      </c>
      <c r="I3910" s="10"/>
      <c r="J3910" t="str">
        <f>SALIDA[[#This Row],[CODIGO]]&amp;"       "&amp;SALIDA[[#This Row],[FAMILIA]]</f>
        <v>02671       DANFOSS</v>
      </c>
      <c r="K3910">
        <f>VLOOKUP(SALIDA[[#This Row],[CODIGO]],STOCK_STARSOFT[],5,FALSE)</f>
        <v>17.421330999999999</v>
      </c>
      <c r="L3910">
        <f>SALIDA[[#This Row],[CANTIDAD]]*SALIDA[[#This Row],[PRECIO UND]]</f>
        <v>34.842661999999997</v>
      </c>
    </row>
    <row r="3911" spans="1:12" x14ac:dyDescent="0.25">
      <c r="A3911" s="6" t="s">
        <v>653</v>
      </c>
      <c r="B3911" s="100" t="str">
        <f>VLOOKUP(SALIDA[[#This Row],[CODIGO]],STOCKSANLUIS[],2,FALSE)</f>
        <v>CUERPO DE VALVULA EXPANSION DANFOSS TE-5 1/2" X 5/8" SOLD. COD 067B4009</v>
      </c>
      <c r="C3911" s="153">
        <v>46137</v>
      </c>
      <c r="D3911">
        <v>2</v>
      </c>
      <c r="E3911">
        <f>IF(VLOOKUP(SALIDA[[#This Row],[CODIGO]],STOCKSANLUIS[],6,FALSE)=0,"PRODUCTO SIN STOCK/UBICACIÓN",VLOOKUP(SALIDA[[#This Row],[CODIGO]],STOCKSANLUIS[],6,FALSE))</f>
        <v>1</v>
      </c>
      <c r="F3911">
        <f>SALIDA[[#This Row],[CANTIDAD]]/SALIDA[[#This Row],[UND MEDIDA]]</f>
        <v>2</v>
      </c>
      <c r="G3911" t="str">
        <f>VLOOKUP(SALIDA[[#This Row],[CODIGO]],FAMILIAS[],4,FALSE)</f>
        <v>DANFOSS</v>
      </c>
      <c r="H3911" s="10" t="str">
        <f>IF(VLOOKUP(SALIDA[[#This Row],[CODIGO]],STOCKSANLUIS[],7,FALSE)=0,"PRODUCTO SIN STOCK/UBICACIÓN",VLOOKUP(SALIDA[[#This Row],[CODIGO]],STOCKSANLUIS[],7,FALSE))</f>
        <v>A</v>
      </c>
      <c r="I3911" s="10"/>
      <c r="J3911" t="str">
        <f>SALIDA[[#This Row],[CODIGO]]&amp;"       "&amp;SALIDA[[#This Row],[FAMILIA]]</f>
        <v>00718       DANFOSS</v>
      </c>
      <c r="K3911">
        <f>VLOOKUP(SALIDA[[#This Row],[CODIGO]],STOCK_STARSOFT[],5,FALSE)</f>
        <v>10.87224</v>
      </c>
      <c r="L3911">
        <f>SALIDA[[#This Row],[CANTIDAD]]*SALIDA[[#This Row],[PRECIO UND]]</f>
        <v>21.744479999999999</v>
      </c>
    </row>
    <row r="3912" spans="1:12" x14ac:dyDescent="0.25">
      <c r="A3912" s="6" t="s">
        <v>3339</v>
      </c>
      <c r="B3912" s="100" t="str">
        <f>VLOOKUP(SALIDA[[#This Row],[CODIGO]],STOCKSANLUIS[],2,FALSE)</f>
        <v>GAS REFRIGERANTE R134 - 13.6KG ICELOONG</v>
      </c>
      <c r="C3912" s="153">
        <v>46137</v>
      </c>
      <c r="D3912">
        <v>1</v>
      </c>
      <c r="E3912">
        <f>IF(VLOOKUP(SALIDA[[#This Row],[CODIGO]],STOCKSANLUIS[],6,FALSE)=0,"PRODUCTO SIN STOCK/UBICACIÓN",VLOOKUP(SALIDA[[#This Row],[CODIGO]],STOCKSANLUIS[],6,FALSE))</f>
        <v>1</v>
      </c>
      <c r="F3912">
        <f>SALIDA[[#This Row],[CANTIDAD]]/SALIDA[[#This Row],[UND MEDIDA]]</f>
        <v>1</v>
      </c>
      <c r="G3912" t="str">
        <f>VLOOKUP(SALIDA[[#This Row],[CODIGO]],FAMILIAS[],4,FALSE)</f>
        <v>ZHEJIANG YONGHE</v>
      </c>
      <c r="H3912" s="10" t="str">
        <f>IF(VLOOKUP(SALIDA[[#This Row],[CODIGO]],STOCKSANLUIS[],7,FALSE)=0,"PRODUCTO SIN STOCK/UBICACIÓN",VLOOKUP(SALIDA[[#This Row],[CODIGO]],STOCKSANLUIS[],7,FALSE))</f>
        <v>C</v>
      </c>
      <c r="I3912" s="10"/>
      <c r="J3912" t="str">
        <f>SALIDA[[#This Row],[CODIGO]]&amp;"       "&amp;SALIDA[[#This Row],[FAMILIA]]</f>
        <v>02751       ZHEJIANG YONGHE</v>
      </c>
      <c r="K3912">
        <f>VLOOKUP(SALIDA[[#This Row],[CODIGO]],STOCK_STARSOFT[],5,FALSE)</f>
        <v>106.20946600000001</v>
      </c>
      <c r="L3912">
        <f>SALIDA[[#This Row],[CANTIDAD]]*SALIDA[[#This Row],[PRECIO UND]]</f>
        <v>106.20946600000001</v>
      </c>
    </row>
    <row r="3913" spans="1:12" x14ac:dyDescent="0.25">
      <c r="A3913" s="6" t="s">
        <v>2020</v>
      </c>
      <c r="B3913" s="100" t="str">
        <f>VLOOKUP(SALIDA[[#This Row],[CODIGO]],STOCKSANLUIS[],2,FALSE)</f>
        <v>CONTROLADOR DE TEMPERATURA Y HUMEDAD DIGITAL MT-530EW SUPER (10-85%HR) - VER.06 - 115/220 VAC - FULL GAUGE - WHITE</v>
      </c>
      <c r="C3913" s="153">
        <v>46137</v>
      </c>
      <c r="D3913">
        <v>1</v>
      </c>
      <c r="E3913">
        <f>IF(VLOOKUP(SALIDA[[#This Row],[CODIGO]],STOCKSANLUIS[],6,FALSE)=0,"PRODUCTO SIN STOCK/UBICACIÓN",VLOOKUP(SALIDA[[#This Row],[CODIGO]],STOCKSANLUIS[],6,FALSE))</f>
        <v>1</v>
      </c>
      <c r="F3913">
        <f>SALIDA[[#This Row],[CANTIDAD]]/SALIDA[[#This Row],[UND MEDIDA]]</f>
        <v>1</v>
      </c>
      <c r="G3913" t="str">
        <f>VLOOKUP(SALIDA[[#This Row],[CODIGO]],FAMILIAS[],4,FALSE)</f>
        <v>FULL GAUGE</v>
      </c>
      <c r="H3913" s="10" t="str">
        <f>IF(VLOOKUP(SALIDA[[#This Row],[CODIGO]],STOCKSANLUIS[],7,FALSE)=0,"PRODUCTO SIN STOCK/UBICACIÓN",VLOOKUP(SALIDA[[#This Row],[CODIGO]],STOCKSANLUIS[],7,FALSE))</f>
        <v>A</v>
      </c>
      <c r="I3913" s="10"/>
      <c r="J3913" t="str">
        <f>SALIDA[[#This Row],[CODIGO]]&amp;"       "&amp;SALIDA[[#This Row],[FAMILIA]]</f>
        <v>01784       FULL GAUGE</v>
      </c>
      <c r="K3913">
        <f>VLOOKUP(SALIDA[[#This Row],[CODIGO]],STOCK_STARSOFT[],5,FALSE)</f>
        <v>45.731242000000002</v>
      </c>
      <c r="L3913">
        <f>SALIDA[[#This Row],[CANTIDAD]]*SALIDA[[#This Row],[PRECIO UND]]</f>
        <v>45.731242000000002</v>
      </c>
    </row>
    <row r="3914" spans="1:12" x14ac:dyDescent="0.25">
      <c r="A3914" s="6" t="s">
        <v>3678</v>
      </c>
      <c r="B3914" s="100" t="str">
        <f>VLOOKUP(SALIDA[[#This Row],[CODIGO]],STOCKSANLUIS[],2,FALSE)</f>
        <v>RESISTENCIA SILICONADA POTENCIA CONSTANTE TECNOLATINA - TPC-M - 40W/M - 220V</v>
      </c>
      <c r="C3914" s="153">
        <v>46137</v>
      </c>
      <c r="D3914">
        <v>9</v>
      </c>
      <c r="E3914">
        <f>IF(VLOOKUP(SALIDA[[#This Row],[CODIGO]],STOCKSANLUIS[],6,FALSE)=0,"PRODUCTO SIN STOCK/UBICACIÓN",VLOOKUP(SALIDA[[#This Row],[CODIGO]],STOCKSANLUIS[],6,FALSE))</f>
        <v>100</v>
      </c>
      <c r="F3914">
        <f>SALIDA[[#This Row],[CANTIDAD]]/SALIDA[[#This Row],[UND MEDIDA]]</f>
        <v>0.09</v>
      </c>
      <c r="G3914" t="str">
        <f>VLOOKUP(SALIDA[[#This Row],[CODIGO]],FAMILIAS[],4,FALSE)</f>
        <v>TECNOLATINA</v>
      </c>
      <c r="H3914" s="10" t="str">
        <f>IF(VLOOKUP(SALIDA[[#This Row],[CODIGO]],STOCKSANLUIS[],7,FALSE)=0,"PRODUCTO SIN STOCK/UBICACIÓN",VLOOKUP(SALIDA[[#This Row],[CODIGO]],STOCKSANLUIS[],7,FALSE))</f>
        <v>C</v>
      </c>
      <c r="I3914" s="10"/>
      <c r="J3914" t="str">
        <f>SALIDA[[#This Row],[CODIGO]]&amp;"       "&amp;SALIDA[[#This Row],[FAMILIA]]</f>
        <v>03059       TECNOLATINA</v>
      </c>
      <c r="K3914">
        <f>VLOOKUP(SALIDA[[#This Row],[CODIGO]],STOCK_STARSOFT[],5,FALSE)</f>
        <v>1.9391890000000001</v>
      </c>
      <c r="L3914">
        <f>SALIDA[[#This Row],[CANTIDAD]]*SALIDA[[#This Row],[PRECIO UND]]</f>
        <v>17.452701000000001</v>
      </c>
    </row>
    <row r="3915" spans="1:12" x14ac:dyDescent="0.25">
      <c r="A3915" s="6" t="s">
        <v>175</v>
      </c>
      <c r="B3915" s="100" t="str">
        <f>VLOOKUP(SALIDA[[#This Row],[CODIGO]],STOCKSANLUIS[],2,FALSE)</f>
        <v>ORIFICIO N-5 PARA TEX2 - TES2 - TEN2 - 068-2008</v>
      </c>
      <c r="C3915" s="153">
        <v>46137</v>
      </c>
      <c r="D3915">
        <v>1</v>
      </c>
      <c r="E3915">
        <f>IF(VLOOKUP(SALIDA[[#This Row],[CODIGO]],STOCKSANLUIS[],6,FALSE)=0,"PRODUCTO SIN STOCK/UBICACIÓN",VLOOKUP(SALIDA[[#This Row],[CODIGO]],STOCKSANLUIS[],6,FALSE))</f>
        <v>1</v>
      </c>
      <c r="F3915">
        <f>SALIDA[[#This Row],[CANTIDAD]]/SALIDA[[#This Row],[UND MEDIDA]]</f>
        <v>1</v>
      </c>
      <c r="G3915" t="str">
        <f>VLOOKUP(SALIDA[[#This Row],[CODIGO]],FAMILIAS[],4,FALSE)</f>
        <v>DANFOSS</v>
      </c>
      <c r="H3915" s="10" t="str">
        <f>IF(VLOOKUP(SALIDA[[#This Row],[CODIGO]],STOCKSANLUIS[],7,FALSE)=0,"PRODUCTO SIN STOCK/UBICACIÓN",VLOOKUP(SALIDA[[#This Row],[CODIGO]],STOCKSANLUIS[],7,FALSE))</f>
        <v>A</v>
      </c>
      <c r="I3915" s="10"/>
      <c r="J3915" t="str">
        <f>SALIDA[[#This Row],[CODIGO]]&amp;"       "&amp;SALIDA[[#This Row],[FAMILIA]]</f>
        <v>00123       DANFOSS</v>
      </c>
      <c r="K3915">
        <f>VLOOKUP(SALIDA[[#This Row],[CODIGO]],STOCK_STARSOFT[],5,FALSE)</f>
        <v>6.3443449999999997</v>
      </c>
      <c r="L3915">
        <f>SALIDA[[#This Row],[CANTIDAD]]*SALIDA[[#This Row],[PRECIO UND]]</f>
        <v>6.3443449999999997</v>
      </c>
    </row>
    <row r="3916" spans="1:12" x14ac:dyDescent="0.25">
      <c r="A3916" s="6" t="s">
        <v>2022</v>
      </c>
      <c r="B3916" s="100" t="str">
        <f>VLOOKUP(SALIDA[[#This Row],[CODIGO]],STOCKSANLUIS[],2,FALSE)</f>
        <v>CONTROLADOR DE TEMPERATURA DIGITAL TC-900E POWER - VER.07 - 115/220 VAC - FULL GAUGE</v>
      </c>
      <c r="C3916" s="153">
        <v>46137</v>
      </c>
      <c r="D3916">
        <v>1</v>
      </c>
      <c r="E3916">
        <f>IF(VLOOKUP(SALIDA[[#This Row],[CODIGO]],STOCKSANLUIS[],6,FALSE)=0,"PRODUCTO SIN STOCK/UBICACIÓN",VLOOKUP(SALIDA[[#This Row],[CODIGO]],STOCKSANLUIS[],6,FALSE))</f>
        <v>1</v>
      </c>
      <c r="F3916">
        <f>SALIDA[[#This Row],[CANTIDAD]]/SALIDA[[#This Row],[UND MEDIDA]]</f>
        <v>1</v>
      </c>
      <c r="G3916" t="str">
        <f>VLOOKUP(SALIDA[[#This Row],[CODIGO]],FAMILIAS[],4,FALSE)</f>
        <v>FULL GAUGE</v>
      </c>
      <c r="H3916" s="10" t="str">
        <f>IF(VLOOKUP(SALIDA[[#This Row],[CODIGO]],STOCKSANLUIS[],7,FALSE)=0,"PRODUCTO SIN STOCK/UBICACIÓN",VLOOKUP(SALIDA[[#This Row],[CODIGO]],STOCKSANLUIS[],7,FALSE))</f>
        <v>C</v>
      </c>
      <c r="I3916" s="10"/>
      <c r="J3916" t="str">
        <f>SALIDA[[#This Row],[CODIGO]]&amp;"       "&amp;SALIDA[[#This Row],[FAMILIA]]</f>
        <v>01785       FULL GAUGE</v>
      </c>
      <c r="K3916">
        <f>VLOOKUP(SALIDA[[#This Row],[CODIGO]],STOCK_STARSOFT[],5,FALSE)</f>
        <v>18.272079000000002</v>
      </c>
      <c r="L3916">
        <f>SALIDA[[#This Row],[CANTIDAD]]*SALIDA[[#This Row],[PRECIO UND]]</f>
        <v>18.272079000000002</v>
      </c>
    </row>
    <row r="3917" spans="1:12" x14ac:dyDescent="0.25">
      <c r="A3917" s="6" t="s">
        <v>2466</v>
      </c>
      <c r="B3917" s="100" t="str">
        <f>VLOOKUP(SALIDA[[#This Row],[CODIGO]],STOCKSANLUIS[],2,FALSE)</f>
        <v>LIMPIADOR PARA EVAPORADOR - EVAP POWR-C - 1GALON - NU CALGON</v>
      </c>
      <c r="C3917" s="153">
        <v>46139</v>
      </c>
      <c r="D3917">
        <v>5</v>
      </c>
      <c r="E3917">
        <f>IF(VLOOKUP(SALIDA[[#This Row],[CODIGO]],STOCKSANLUIS[],6,FALSE)=0,"PRODUCTO SIN STOCK/UBICACIÓN",VLOOKUP(SALIDA[[#This Row],[CODIGO]],STOCKSANLUIS[],6,FALSE))</f>
        <v>1</v>
      </c>
      <c r="F3917">
        <f>SALIDA[[#This Row],[CANTIDAD]]/SALIDA[[#This Row],[UND MEDIDA]]</f>
        <v>5</v>
      </c>
      <c r="G3917" t="str">
        <f>VLOOKUP(SALIDA[[#This Row],[CODIGO]],FAMILIAS[],4,FALSE)</f>
        <v>NU CALGON</v>
      </c>
      <c r="H3917" s="10" t="str">
        <f>IF(VLOOKUP(SALIDA[[#This Row],[CODIGO]],STOCKSANLUIS[],7,FALSE)=0,"PRODUCTO SIN STOCK/UBICACIÓN",VLOOKUP(SALIDA[[#This Row],[CODIGO]],STOCKSANLUIS[],7,FALSE))</f>
        <v>C</v>
      </c>
      <c r="I3917" s="10"/>
      <c r="J3917" t="str">
        <f>SALIDA[[#This Row],[CODIGO]]&amp;"       "&amp;SALIDA[[#This Row],[FAMILIA]]</f>
        <v>02030       NU CALGON</v>
      </c>
      <c r="K3917">
        <f>VLOOKUP(SALIDA[[#This Row],[CODIGO]],STOCK_STARSOFT[],5,FALSE)</f>
        <v>10.536965</v>
      </c>
      <c r="L3917">
        <f>SALIDA[[#This Row],[CANTIDAD]]*SALIDA[[#This Row],[PRECIO UND]]</f>
        <v>52.684825000000004</v>
      </c>
    </row>
    <row r="3918" spans="1:12" x14ac:dyDescent="0.25">
      <c r="A3918" s="6" t="s">
        <v>173</v>
      </c>
      <c r="B3918" s="100" t="str">
        <f>VLOOKUP(SALIDA[[#This Row],[CODIGO]],STOCKSANLUIS[],2,FALSE)</f>
        <v>ORIFICIO N-4 PARA TEX2 - TES2 - TEN2 - 068-2007</v>
      </c>
      <c r="C3918" s="153">
        <v>46139</v>
      </c>
      <c r="D3918">
        <v>2</v>
      </c>
      <c r="E3918">
        <f>IF(VLOOKUP(SALIDA[[#This Row],[CODIGO]],STOCKSANLUIS[],6,FALSE)=0,"PRODUCTO SIN STOCK/UBICACIÓN",VLOOKUP(SALIDA[[#This Row],[CODIGO]],STOCKSANLUIS[],6,FALSE))</f>
        <v>1</v>
      </c>
      <c r="F3918">
        <f>SALIDA[[#This Row],[CANTIDAD]]/SALIDA[[#This Row],[UND MEDIDA]]</f>
        <v>2</v>
      </c>
      <c r="G3918" t="str">
        <f>VLOOKUP(SALIDA[[#This Row],[CODIGO]],FAMILIAS[],4,FALSE)</f>
        <v>DANFOSS</v>
      </c>
      <c r="H3918" s="10" t="str">
        <f>IF(VLOOKUP(SALIDA[[#This Row],[CODIGO]],STOCKSANLUIS[],7,FALSE)=0,"PRODUCTO SIN STOCK/UBICACIÓN",VLOOKUP(SALIDA[[#This Row],[CODIGO]],STOCKSANLUIS[],7,FALSE))</f>
        <v>A</v>
      </c>
      <c r="I3918" s="10"/>
      <c r="J3918" t="str">
        <f>SALIDA[[#This Row],[CODIGO]]&amp;"       "&amp;SALIDA[[#This Row],[FAMILIA]]</f>
        <v>00122       DANFOSS</v>
      </c>
      <c r="K3918">
        <f>VLOOKUP(SALIDA[[#This Row],[CODIGO]],STOCK_STARSOFT[],5,FALSE)</f>
        <v>4.5181399999999998</v>
      </c>
      <c r="L3918">
        <f>SALIDA[[#This Row],[CANTIDAD]]*SALIDA[[#This Row],[PRECIO UND]]</f>
        <v>9.0362799999999996</v>
      </c>
    </row>
    <row r="3919" spans="1:12" x14ac:dyDescent="0.25">
      <c r="A3919" s="6" t="s">
        <v>187</v>
      </c>
      <c r="B3919" s="100" t="str">
        <f>VLOOKUP(SALIDA[[#This Row],[CODIGO]],STOCKSANLUIS[],2,FALSE)</f>
        <v>PRESOSTATO DE ALTA DANFOSS KP-5 - R/MANUAL - 060-117366 / 060-117391</v>
      </c>
      <c r="C3919" s="153">
        <v>46139</v>
      </c>
      <c r="D3919">
        <v>1</v>
      </c>
      <c r="E3919">
        <f>IF(VLOOKUP(SALIDA[[#This Row],[CODIGO]],STOCKSANLUIS[],6,FALSE)=0,"PRODUCTO SIN STOCK/UBICACIÓN",VLOOKUP(SALIDA[[#This Row],[CODIGO]],STOCKSANLUIS[],6,FALSE))</f>
        <v>1</v>
      </c>
      <c r="F3919">
        <f>SALIDA[[#This Row],[CANTIDAD]]/SALIDA[[#This Row],[UND MEDIDA]]</f>
        <v>1</v>
      </c>
      <c r="G3919" t="str">
        <f>VLOOKUP(SALIDA[[#This Row],[CODIGO]],FAMILIAS[],4,FALSE)</f>
        <v>DANFOSS</v>
      </c>
      <c r="H3919" s="10" t="str">
        <f>IF(VLOOKUP(SALIDA[[#This Row],[CODIGO]],STOCKSANLUIS[],7,FALSE)=0,"PRODUCTO SIN STOCK/UBICACIÓN",VLOOKUP(SALIDA[[#This Row],[CODIGO]],STOCKSANLUIS[],7,FALSE))</f>
        <v>A</v>
      </c>
      <c r="I3919" s="10"/>
      <c r="J3919" t="str">
        <f>SALIDA[[#This Row],[CODIGO]]&amp;"       "&amp;SALIDA[[#This Row],[FAMILIA]]</f>
        <v>00133       DANFOSS</v>
      </c>
      <c r="K3919">
        <f>VLOOKUP(SALIDA[[#This Row],[CODIGO]],STOCK_STARSOFT[],5,FALSE)</f>
        <v>18.970685</v>
      </c>
      <c r="L3919">
        <f>SALIDA[[#This Row],[CANTIDAD]]*SALIDA[[#This Row],[PRECIO UND]]</f>
        <v>18.970685</v>
      </c>
    </row>
    <row r="3920" spans="1:12" x14ac:dyDescent="0.25">
      <c r="A3920" s="6" t="s">
        <v>189</v>
      </c>
      <c r="B3920" s="100" t="str">
        <f>VLOOKUP(SALIDA[[#This Row],[CODIGO]],STOCKSANLUIS[],2,FALSE)</f>
        <v>PRESOSTATO DE ALTA DANFOSS KP-5 - R/AUTOMATICO - 060-117166</v>
      </c>
      <c r="C3920" s="153">
        <v>46139</v>
      </c>
      <c r="D3920">
        <v>1</v>
      </c>
      <c r="E3920">
        <f>IF(VLOOKUP(SALIDA[[#This Row],[CODIGO]],STOCKSANLUIS[],6,FALSE)=0,"PRODUCTO SIN STOCK/UBICACIÓN",VLOOKUP(SALIDA[[#This Row],[CODIGO]],STOCKSANLUIS[],6,FALSE))</f>
        <v>1</v>
      </c>
      <c r="F3920">
        <f>SALIDA[[#This Row],[CANTIDAD]]/SALIDA[[#This Row],[UND MEDIDA]]</f>
        <v>1</v>
      </c>
      <c r="G3920" t="str">
        <f>VLOOKUP(SALIDA[[#This Row],[CODIGO]],FAMILIAS[],4,FALSE)</f>
        <v>DANFOSS</v>
      </c>
      <c r="H3920" s="10" t="str">
        <f>IF(VLOOKUP(SALIDA[[#This Row],[CODIGO]],STOCKSANLUIS[],7,FALSE)=0,"PRODUCTO SIN STOCK/UBICACIÓN",VLOOKUP(SALIDA[[#This Row],[CODIGO]],STOCKSANLUIS[],7,FALSE))</f>
        <v>A</v>
      </c>
      <c r="I3920" s="10"/>
      <c r="J3920" t="str">
        <f>SALIDA[[#This Row],[CODIGO]]&amp;"       "&amp;SALIDA[[#This Row],[FAMILIA]]</f>
        <v>00134       DANFOSS</v>
      </c>
      <c r="K3920">
        <f>VLOOKUP(SALIDA[[#This Row],[CODIGO]],STOCK_STARSOFT[],5,FALSE)</f>
        <v>13.60833</v>
      </c>
      <c r="L3920">
        <f>SALIDA[[#This Row],[CANTIDAD]]*SALIDA[[#This Row],[PRECIO UND]]</f>
        <v>13.60833</v>
      </c>
    </row>
    <row r="3921" spans="1:12" x14ac:dyDescent="0.25">
      <c r="A3921" s="6" t="s">
        <v>191</v>
      </c>
      <c r="B3921" s="100" t="str">
        <f>VLOOKUP(SALIDA[[#This Row],[CODIGO]],STOCKSANLUIS[],2,FALSE)</f>
        <v>PRESOSTATO DE BAJA DANFOSS KP 1 - R/AUTOMATICO - 060-110166 / 060-110191</v>
      </c>
      <c r="C3921" s="153">
        <v>46139</v>
      </c>
      <c r="D3921">
        <v>1</v>
      </c>
      <c r="E3921">
        <f>IF(VLOOKUP(SALIDA[[#This Row],[CODIGO]],STOCKSANLUIS[],6,FALSE)=0,"PRODUCTO SIN STOCK/UBICACIÓN",VLOOKUP(SALIDA[[#This Row],[CODIGO]],STOCKSANLUIS[],6,FALSE))</f>
        <v>1</v>
      </c>
      <c r="F3921">
        <f>SALIDA[[#This Row],[CANTIDAD]]/SALIDA[[#This Row],[UND MEDIDA]]</f>
        <v>1</v>
      </c>
      <c r="G3921" t="str">
        <f>VLOOKUP(SALIDA[[#This Row],[CODIGO]],FAMILIAS[],4,FALSE)</f>
        <v>DANFOSS</v>
      </c>
      <c r="H3921" s="10" t="str">
        <f>IF(VLOOKUP(SALIDA[[#This Row],[CODIGO]],STOCKSANLUIS[],7,FALSE)=0,"PRODUCTO SIN STOCK/UBICACIÓN",VLOOKUP(SALIDA[[#This Row],[CODIGO]],STOCKSANLUIS[],7,FALSE))</f>
        <v>A</v>
      </c>
      <c r="I3921" s="10"/>
      <c r="J3921" t="str">
        <f>SALIDA[[#This Row],[CODIGO]]&amp;"       "&amp;SALIDA[[#This Row],[FAMILIA]]</f>
        <v>00135       DANFOSS</v>
      </c>
      <c r="K3921">
        <f>VLOOKUP(SALIDA[[#This Row],[CODIGO]],STOCK_STARSOFT[],5,FALSE)</f>
        <v>20.454749</v>
      </c>
      <c r="L3921">
        <f>SALIDA[[#This Row],[CANTIDAD]]*SALIDA[[#This Row],[PRECIO UND]]</f>
        <v>20.454749</v>
      </c>
    </row>
    <row r="3922" spans="1:12" x14ac:dyDescent="0.25">
      <c r="A3922" s="6" t="s">
        <v>1354</v>
      </c>
      <c r="B3922" s="100" t="str">
        <f>VLOOKUP(SALIDA[[#This Row],[CODIGO]],STOCKSANLUIS[],2,FALSE)</f>
        <v>MANGA AISLANTE C1-H-042 DE 1 5/8" X 1/2" - ARMAFLEX/ARMACELL</v>
      </c>
      <c r="C3922" s="153">
        <v>46139</v>
      </c>
      <c r="D3922">
        <v>8</v>
      </c>
      <c r="E3922">
        <f>IF(VLOOKUP(SALIDA[[#This Row],[CODIGO]],STOCKSANLUIS[],6,FALSE)=0,"PRODUCTO SIN STOCK/UBICACIÓN",VLOOKUP(SALIDA[[#This Row],[CODIGO]],STOCKSANLUIS[],6,FALSE))</f>
        <v>1</v>
      </c>
      <c r="F3922">
        <f>SALIDA[[#This Row],[CANTIDAD]]/SALIDA[[#This Row],[UND MEDIDA]]</f>
        <v>8</v>
      </c>
      <c r="G3922" t="str">
        <f>VLOOKUP(SALIDA[[#This Row],[CODIGO]],FAMILIAS[],4,FALSE)</f>
        <v>ARMACELL</v>
      </c>
      <c r="H3922" s="10" t="str">
        <f>IF(VLOOKUP(SALIDA[[#This Row],[CODIGO]],STOCKSANLUIS[],7,FALSE)=0,"PRODUCTO SIN STOCK/UBICACIÓN",VLOOKUP(SALIDA[[#This Row],[CODIGO]],STOCKSANLUIS[],7,FALSE))</f>
        <v>A</v>
      </c>
      <c r="I3922" s="10"/>
      <c r="J3922" t="str">
        <f>SALIDA[[#This Row],[CODIGO]]&amp;"       "&amp;SALIDA[[#This Row],[FAMILIA]]</f>
        <v>01393       ARMACELL</v>
      </c>
      <c r="K3922">
        <f>VLOOKUP(SALIDA[[#This Row],[CODIGO]],STOCK_STARSOFT[],5,FALSE)</f>
        <v>2.3174990000000002</v>
      </c>
      <c r="L3922">
        <f>SALIDA[[#This Row],[CANTIDAD]]*SALIDA[[#This Row],[PRECIO UND]]</f>
        <v>18.539992000000002</v>
      </c>
    </row>
    <row r="3923" spans="1:12" x14ac:dyDescent="0.25">
      <c r="A3923" s="6" t="s">
        <v>2904</v>
      </c>
      <c r="B3923" s="100" t="str">
        <f>VLOOKUP(SALIDA[[#This Row],[CODIGO]],STOCKSANLUIS[],2,FALSE)</f>
        <v>SENSOR DE TEMPERATURA NTC - SB-70 - 2M - FULL GAUGE (REMPLAZO DEL SB-41 - NO USAR EN MT 622E)</v>
      </c>
      <c r="C3923" s="153">
        <v>46139</v>
      </c>
      <c r="D3923">
        <v>1</v>
      </c>
      <c r="E3923">
        <f>IF(VLOOKUP(SALIDA[[#This Row],[CODIGO]],STOCKSANLUIS[],6,FALSE)=0,"PRODUCTO SIN STOCK/UBICACIÓN",VLOOKUP(SALIDA[[#This Row],[CODIGO]],STOCKSANLUIS[],6,FALSE))</f>
        <v>1</v>
      </c>
      <c r="F3923">
        <f>SALIDA[[#This Row],[CANTIDAD]]/SALIDA[[#This Row],[UND MEDIDA]]</f>
        <v>1</v>
      </c>
      <c r="G3923" t="str">
        <f>VLOOKUP(SALIDA[[#This Row],[CODIGO]],FAMILIAS[],4,FALSE)</f>
        <v>FULL GAUGE</v>
      </c>
      <c r="H3923" s="10" t="str">
        <f>IF(VLOOKUP(SALIDA[[#This Row],[CODIGO]],STOCKSANLUIS[],7,FALSE)=0,"PRODUCTO SIN STOCK/UBICACIÓN",VLOOKUP(SALIDA[[#This Row],[CODIGO]],STOCKSANLUIS[],7,FALSE))</f>
        <v>A</v>
      </c>
      <c r="I3923" s="10"/>
      <c r="J3923" t="str">
        <f>SALIDA[[#This Row],[CODIGO]]&amp;"       "&amp;SALIDA[[#This Row],[FAMILIA]]</f>
        <v>02345       FULL GAUGE</v>
      </c>
      <c r="K3923">
        <f>VLOOKUP(SALIDA[[#This Row],[CODIGO]],STOCK_STARSOFT[],5,FALSE)</f>
        <v>1.711822</v>
      </c>
      <c r="L3923">
        <f>SALIDA[[#This Row],[CANTIDAD]]*SALIDA[[#This Row],[PRECIO UND]]</f>
        <v>1.711822</v>
      </c>
    </row>
    <row r="3924" spans="1:12" x14ac:dyDescent="0.25">
      <c r="A3924" s="6" t="s">
        <v>3200</v>
      </c>
      <c r="B3924" s="100" t="str">
        <f>VLOOKUP(SALIDA[[#This Row],[CODIGO]],STOCKSANLUIS[],2,FALSE)</f>
        <v>FILTRO SECADOR - 163 - 3/8 - SOLDABLE - QDM -163S - QUALITY</v>
      </c>
      <c r="C3924" s="153">
        <v>46139</v>
      </c>
      <c r="D3924">
        <v>1</v>
      </c>
      <c r="E3924">
        <f>IF(VLOOKUP(SALIDA[[#This Row],[CODIGO]],STOCKSANLUIS[],6,FALSE)=0,"PRODUCTO SIN STOCK/UBICACIÓN",VLOOKUP(SALIDA[[#This Row],[CODIGO]],STOCKSANLUIS[],6,FALSE))</f>
        <v>1</v>
      </c>
      <c r="F3924">
        <f>SALIDA[[#This Row],[CANTIDAD]]/SALIDA[[#This Row],[UND MEDIDA]]</f>
        <v>1</v>
      </c>
      <c r="G3924" t="str">
        <f>VLOOKUP(SALIDA[[#This Row],[CODIGO]],FAMILIAS[],4,FALSE)</f>
        <v>QUALITY</v>
      </c>
      <c r="H3924" s="10" t="str">
        <f>IF(VLOOKUP(SALIDA[[#This Row],[CODIGO]],STOCKSANLUIS[],7,FALSE)=0,"PRODUCTO SIN STOCK/UBICACIÓN",VLOOKUP(SALIDA[[#This Row],[CODIGO]],STOCKSANLUIS[],7,FALSE))</f>
        <v>A</v>
      </c>
      <c r="I3924" s="10"/>
      <c r="J3924" t="str">
        <f>SALIDA[[#This Row],[CODIGO]]&amp;"       "&amp;SALIDA[[#This Row],[FAMILIA]]</f>
        <v>02588       QUALITY</v>
      </c>
      <c r="K3924">
        <f>VLOOKUP(SALIDA[[#This Row],[CODIGO]],STOCK_STARSOFT[],5,FALSE)</f>
        <v>4.2878699999999998</v>
      </c>
      <c r="L3924">
        <f>SALIDA[[#This Row],[CANTIDAD]]*SALIDA[[#This Row],[PRECIO UND]]</f>
        <v>4.2878699999999998</v>
      </c>
    </row>
    <row r="3925" spans="1:12" x14ac:dyDescent="0.25">
      <c r="A3925" s="6" t="s">
        <v>19300</v>
      </c>
      <c r="B3925" s="100" t="str">
        <f>VLOOKUP(SALIDA[[#This Row],[CODIGO]],STOCKSANLUIS[],2,FALSE)</f>
        <v>CINTA ADHESIVA FOAM QTF-230E - 1/8" X 2" X 32.8´ (3MM X 50MM X 10M) - EVERFROST - HIGH QUALITY</v>
      </c>
      <c r="C3925" s="153">
        <v>46139</v>
      </c>
      <c r="D3925">
        <v>56</v>
      </c>
      <c r="E3925">
        <f>IF(VLOOKUP(SALIDA[[#This Row],[CODIGO]],STOCKSANLUIS[],6,FALSE)=0,"PRODUCTO SIN STOCK/UBICACIÓN",VLOOKUP(SALIDA[[#This Row],[CODIGO]],STOCKSANLUIS[],6,FALSE))</f>
        <v>1</v>
      </c>
      <c r="F3925">
        <f>SALIDA[[#This Row],[CANTIDAD]]/SALIDA[[#This Row],[UND MEDIDA]]</f>
        <v>56</v>
      </c>
      <c r="G3925" t="str">
        <f>VLOOKUP(SALIDA[[#This Row],[CODIGO]],FAMILIAS[],4,FALSE)</f>
        <v>EVERFROST</v>
      </c>
      <c r="H3925" s="10" t="str">
        <f>IF(VLOOKUP(SALIDA[[#This Row],[CODIGO]],STOCKSANLUIS[],7,FALSE)=0,"PRODUCTO SIN STOCK/UBICACIÓN",VLOOKUP(SALIDA[[#This Row],[CODIGO]],STOCKSANLUIS[],7,FALSE))</f>
        <v>C</v>
      </c>
      <c r="I3925" s="10"/>
      <c r="J3925" t="str">
        <f>SALIDA[[#This Row],[CODIGO]]&amp;"       "&amp;SALIDA[[#This Row],[FAMILIA]]</f>
        <v>03490       EVERFROST</v>
      </c>
      <c r="K3925">
        <f>VLOOKUP(SALIDA[[#This Row],[CODIGO]],STOCK_STARSOFT[],5,FALSE)</f>
        <v>1.3047420000000001</v>
      </c>
      <c r="L3925">
        <f>SALIDA[[#This Row],[CANTIDAD]]*SALIDA[[#This Row],[PRECIO UND]]</f>
        <v>73.065551999999997</v>
      </c>
    </row>
    <row r="3926" spans="1:12" x14ac:dyDescent="0.25">
      <c r="A3926" s="6" t="s">
        <v>3860</v>
      </c>
      <c r="B3926" s="100" t="str">
        <f>VLOOKUP(SALIDA[[#This Row],[CODIGO]],STOCKSANLUIS[],2,FALSE)</f>
        <v>CORTINA DE AIRE DE 150 CM (60") - 220V/1PH/60HZ - STAR COLD - FM-1215Z/Y-MC</v>
      </c>
      <c r="C3926" s="153">
        <v>46139</v>
      </c>
      <c r="D3926">
        <v>4</v>
      </c>
      <c r="E3926">
        <f>IF(VLOOKUP(SALIDA[[#This Row],[CODIGO]],STOCKSANLUIS[],6,FALSE)=0,"PRODUCTO SIN STOCK/UBICACIÓN",VLOOKUP(SALIDA[[#This Row],[CODIGO]],STOCKSANLUIS[],6,FALSE))</f>
        <v>1</v>
      </c>
      <c r="F3926">
        <f>SALIDA[[#This Row],[CANTIDAD]]/SALIDA[[#This Row],[UND MEDIDA]]</f>
        <v>4</v>
      </c>
      <c r="G3926" t="str">
        <f>VLOOKUP(SALIDA[[#This Row],[CODIGO]],FAMILIAS[],4,FALSE)</f>
        <v>STAR COLD</v>
      </c>
      <c r="H3926" s="10" t="str">
        <f>IF(VLOOKUP(SALIDA[[#This Row],[CODIGO]],STOCKSANLUIS[],7,FALSE)=0,"PRODUCTO SIN STOCK/UBICACIÓN",VLOOKUP(SALIDA[[#This Row],[CODIGO]],STOCKSANLUIS[],7,FALSE))</f>
        <v>A</v>
      </c>
      <c r="I3926" s="10"/>
      <c r="J3926" t="str">
        <f>SALIDA[[#This Row],[CODIGO]]&amp;"       "&amp;SALIDA[[#This Row],[FAMILIA]]</f>
        <v>03289       STAR COLD</v>
      </c>
      <c r="K3926">
        <f>VLOOKUP(SALIDA[[#This Row],[CODIGO]],STOCK_STARSOFT[],5,FALSE)</f>
        <v>55.603000000000002</v>
      </c>
      <c r="L3926">
        <f>SALIDA[[#This Row],[CANTIDAD]]*SALIDA[[#This Row],[PRECIO UND]]</f>
        <v>222.41200000000001</v>
      </c>
    </row>
    <row r="3927" spans="1:12" x14ac:dyDescent="0.25">
      <c r="A3927" s="6" t="s">
        <v>3858</v>
      </c>
      <c r="B3927" s="100" t="str">
        <f>VLOOKUP(SALIDA[[#This Row],[CODIGO]],STOCKSANLUIS[],2,FALSE)</f>
        <v>CORTINA DE AIRE DE 120 CM (48") - 220V/1PH/60HZ - STAR COLD - FM-1212Z/Y-MC</v>
      </c>
      <c r="C3927" s="153">
        <v>46139</v>
      </c>
      <c r="D3927">
        <v>1</v>
      </c>
      <c r="E3927">
        <f>IF(VLOOKUP(SALIDA[[#This Row],[CODIGO]],STOCKSANLUIS[],6,FALSE)=0,"PRODUCTO SIN STOCK/UBICACIÓN",VLOOKUP(SALIDA[[#This Row],[CODIGO]],STOCKSANLUIS[],6,FALSE))</f>
        <v>1</v>
      </c>
      <c r="F3927">
        <f>SALIDA[[#This Row],[CANTIDAD]]/SALIDA[[#This Row],[UND MEDIDA]]</f>
        <v>1</v>
      </c>
      <c r="G3927" t="str">
        <f>VLOOKUP(SALIDA[[#This Row],[CODIGO]],FAMILIAS[],4,FALSE)</f>
        <v>STAR COLD</v>
      </c>
      <c r="H3927" s="10" t="str">
        <f>IF(VLOOKUP(SALIDA[[#This Row],[CODIGO]],STOCKSANLUIS[],7,FALSE)=0,"PRODUCTO SIN STOCK/UBICACIÓN",VLOOKUP(SALIDA[[#This Row],[CODIGO]],STOCKSANLUIS[],7,FALSE))</f>
        <v>A</v>
      </c>
      <c r="I3927" s="10"/>
      <c r="J3927" t="str">
        <f>SALIDA[[#This Row],[CODIGO]]&amp;"       "&amp;SALIDA[[#This Row],[FAMILIA]]</f>
        <v>03288       STAR COLD</v>
      </c>
      <c r="K3927">
        <f>VLOOKUP(SALIDA[[#This Row],[CODIGO]],STOCK_STARSOFT[],5,FALSE)</f>
        <v>46.302090999999997</v>
      </c>
      <c r="L3927">
        <f>SALIDA[[#This Row],[CANTIDAD]]*SALIDA[[#This Row],[PRECIO UND]]</f>
        <v>46.302090999999997</v>
      </c>
    </row>
    <row r="3928" spans="1:12" x14ac:dyDescent="0.25">
      <c r="A3928" s="6" t="s">
        <v>685</v>
      </c>
      <c r="B3928" s="100" t="str">
        <f>VLOOKUP(SALIDA[[#This Row],[CODIGO]],STOCKSANLUIS[],2,FALSE)</f>
        <v>CAJA SOBREPONER SIN LLAVES GB-01S - FULL GAUGE</v>
      </c>
      <c r="C3928" s="153">
        <v>46139</v>
      </c>
      <c r="D3928">
        <v>1</v>
      </c>
      <c r="E3928">
        <f>IF(VLOOKUP(SALIDA[[#This Row],[CODIGO]],STOCKSANLUIS[],6,FALSE)=0,"PRODUCTO SIN STOCK/UBICACIÓN",VLOOKUP(SALIDA[[#This Row],[CODIGO]],STOCKSANLUIS[],6,FALSE))</f>
        <v>1</v>
      </c>
      <c r="F3928">
        <f>SALIDA[[#This Row],[CANTIDAD]]/SALIDA[[#This Row],[UND MEDIDA]]</f>
        <v>1</v>
      </c>
      <c r="G3928" t="str">
        <f>VLOOKUP(SALIDA[[#This Row],[CODIGO]],FAMILIAS[],4,FALSE)</f>
        <v>FULL GAUGE</v>
      </c>
      <c r="H3928" s="10" t="str">
        <f>IF(VLOOKUP(SALIDA[[#This Row],[CODIGO]],STOCKSANLUIS[],7,FALSE)=0,"PRODUCTO SIN STOCK/UBICACIÓN",VLOOKUP(SALIDA[[#This Row],[CODIGO]],STOCKSANLUIS[],7,FALSE))</f>
        <v>C</v>
      </c>
      <c r="I3928" s="10"/>
      <c r="J3928" t="str">
        <f>SALIDA[[#This Row],[CODIGO]]&amp;"       "&amp;SALIDA[[#This Row],[FAMILIA]]</f>
        <v>00762       FULL GAUGE</v>
      </c>
      <c r="K3928">
        <f>VLOOKUP(SALIDA[[#This Row],[CODIGO]],STOCK_STARSOFT[],5,FALSE)</f>
        <v>7.6402039999999998</v>
      </c>
      <c r="L3928">
        <f>SALIDA[[#This Row],[CANTIDAD]]*SALIDA[[#This Row],[PRECIO UND]]</f>
        <v>7.6402039999999998</v>
      </c>
    </row>
    <row r="3929" spans="1:12" x14ac:dyDescent="0.25">
      <c r="A3929" s="6" t="s">
        <v>33</v>
      </c>
      <c r="B3929" s="100" t="str">
        <f>VLOOKUP(SALIDA[[#This Row],[CODIGO]],STOCKSANLUIS[],2,FALSE)</f>
        <v>CONTROLADOR DE TEMPERATURA DIGITAL MT-512E 2HP - VER.13 - 115/220 VAC - FULL GAUGE</v>
      </c>
      <c r="C3929" s="153">
        <v>46139</v>
      </c>
      <c r="D3929">
        <v>12</v>
      </c>
      <c r="E3929">
        <f>IF(VLOOKUP(SALIDA[[#This Row],[CODIGO]],STOCKSANLUIS[],6,FALSE)=0,"PRODUCTO SIN STOCK/UBICACIÓN",VLOOKUP(SALIDA[[#This Row],[CODIGO]],STOCKSANLUIS[],6,FALSE))</f>
        <v>1</v>
      </c>
      <c r="F3929">
        <f>SALIDA[[#This Row],[CANTIDAD]]/SALIDA[[#This Row],[UND MEDIDA]]</f>
        <v>12</v>
      </c>
      <c r="G3929" t="str">
        <f>VLOOKUP(SALIDA[[#This Row],[CODIGO]],FAMILIAS[],4,FALSE)</f>
        <v>FULL GAUGE</v>
      </c>
      <c r="H3929" s="10" t="str">
        <f>IF(VLOOKUP(SALIDA[[#This Row],[CODIGO]],STOCKSANLUIS[],7,FALSE)=0,"PRODUCTO SIN STOCK/UBICACIÓN",VLOOKUP(SALIDA[[#This Row],[CODIGO]],STOCKSANLUIS[],7,FALSE))</f>
        <v>C</v>
      </c>
      <c r="I3929" s="10"/>
      <c r="J3929" t="str">
        <f>SALIDA[[#This Row],[CODIGO]]&amp;"       "&amp;SALIDA[[#This Row],[FAMILIA]]</f>
        <v>00016       FULL GAUGE</v>
      </c>
      <c r="K3929">
        <f>VLOOKUP(SALIDA[[#This Row],[CODIGO]],STOCK_STARSOFT[],5,FALSE)</f>
        <v>13.318346</v>
      </c>
      <c r="L3929">
        <f>SALIDA[[#This Row],[CANTIDAD]]*SALIDA[[#This Row],[PRECIO UND]]</f>
        <v>159.82015200000001</v>
      </c>
    </row>
    <row r="3930" spans="1:12" x14ac:dyDescent="0.25">
      <c r="A3930" s="6" t="s">
        <v>2022</v>
      </c>
      <c r="B3930" s="100" t="str">
        <f>VLOOKUP(SALIDA[[#This Row],[CODIGO]],STOCKSANLUIS[],2,FALSE)</f>
        <v>CONTROLADOR DE TEMPERATURA DIGITAL TC-900E POWER - VER.07 - 115/220 VAC - FULL GAUGE</v>
      </c>
      <c r="C3930" s="153">
        <v>46139</v>
      </c>
      <c r="D3930">
        <v>4</v>
      </c>
      <c r="E3930">
        <f>IF(VLOOKUP(SALIDA[[#This Row],[CODIGO]],STOCKSANLUIS[],6,FALSE)=0,"PRODUCTO SIN STOCK/UBICACIÓN",VLOOKUP(SALIDA[[#This Row],[CODIGO]],STOCKSANLUIS[],6,FALSE))</f>
        <v>1</v>
      </c>
      <c r="F3930">
        <f>SALIDA[[#This Row],[CANTIDAD]]/SALIDA[[#This Row],[UND MEDIDA]]</f>
        <v>4</v>
      </c>
      <c r="G3930" t="str">
        <f>VLOOKUP(SALIDA[[#This Row],[CODIGO]],FAMILIAS[],4,FALSE)</f>
        <v>FULL GAUGE</v>
      </c>
      <c r="H3930" s="10" t="str">
        <f>IF(VLOOKUP(SALIDA[[#This Row],[CODIGO]],STOCKSANLUIS[],7,FALSE)=0,"PRODUCTO SIN STOCK/UBICACIÓN",VLOOKUP(SALIDA[[#This Row],[CODIGO]],STOCKSANLUIS[],7,FALSE))</f>
        <v>C</v>
      </c>
      <c r="I3930" s="10"/>
      <c r="J3930" t="str">
        <f>SALIDA[[#This Row],[CODIGO]]&amp;"       "&amp;SALIDA[[#This Row],[FAMILIA]]</f>
        <v>01785       FULL GAUGE</v>
      </c>
      <c r="K3930">
        <f>VLOOKUP(SALIDA[[#This Row],[CODIGO]],STOCK_STARSOFT[],5,FALSE)</f>
        <v>18.272079000000002</v>
      </c>
      <c r="L3930">
        <f>SALIDA[[#This Row],[CANTIDAD]]*SALIDA[[#This Row],[PRECIO UND]]</f>
        <v>73.088316000000006</v>
      </c>
    </row>
    <row r="3931" spans="1:12" x14ac:dyDescent="0.25">
      <c r="A3931" s="6" t="s">
        <v>375</v>
      </c>
      <c r="B3931" s="100" t="str">
        <f>VLOOKUP(SALIDA[[#This Row],[CODIGO]],STOCKSANLUIS[],2,FALSE)</f>
        <v>ROLLO DE COBRE FLEXIBLE 1/4" HIGH QUALITY - STARCOLD - 6.35 MM X 0.55 MM X 15 M</v>
      </c>
      <c r="C3931" s="153">
        <v>46139</v>
      </c>
      <c r="D3931">
        <v>1</v>
      </c>
      <c r="E3931">
        <f>IF(VLOOKUP(SALIDA[[#This Row],[CODIGO]],STOCKSANLUIS[],6,FALSE)=0,"PRODUCTO SIN STOCK/UBICACIÓN",VLOOKUP(SALIDA[[#This Row],[CODIGO]],STOCKSANLUIS[],6,FALSE))</f>
        <v>1</v>
      </c>
      <c r="F3931">
        <f>SALIDA[[#This Row],[CANTIDAD]]/SALIDA[[#This Row],[UND MEDIDA]]</f>
        <v>1</v>
      </c>
      <c r="G3931" t="str">
        <f>VLOOKUP(SALIDA[[#This Row],[CODIGO]],FAMILIAS[],4,FALSE)</f>
        <v>ICEAGE- ZHEJIANG JIAHE PIPES</v>
      </c>
      <c r="H3931" s="10" t="str">
        <f>IF(VLOOKUP(SALIDA[[#This Row],[CODIGO]],STOCKSANLUIS[],7,FALSE)=0,"PRODUCTO SIN STOCK/UBICACIÓN",VLOOKUP(SALIDA[[#This Row],[CODIGO]],STOCKSANLUIS[],7,FALSE))</f>
        <v>C</v>
      </c>
      <c r="I3931" s="10"/>
      <c r="J3931" t="str">
        <f>SALIDA[[#This Row],[CODIGO]]&amp;"       "&amp;SALIDA[[#This Row],[FAMILIA]]</f>
        <v>00315       ICEAGE- ZHEJIANG JIAHE PIPES</v>
      </c>
      <c r="K3931">
        <f>VLOOKUP(SALIDA[[#This Row],[CODIGO]],STOCK_STARSOFT[],5,FALSE)</f>
        <v>17.534842000000001</v>
      </c>
      <c r="L3931">
        <f>SALIDA[[#This Row],[CANTIDAD]]*SALIDA[[#This Row],[PRECIO UND]]</f>
        <v>17.534842000000001</v>
      </c>
    </row>
    <row r="3932" spans="1:12" x14ac:dyDescent="0.25">
      <c r="A3932" s="6" t="s">
        <v>22048</v>
      </c>
      <c r="B3932" s="100" t="str">
        <f>VLOOKUP(SALIDA[[#This Row],[CODIGO]],STOCKSANLUIS[],2,FALSE)</f>
        <v xml:space="preserve">BOMBA DE CONDENSADO STAR COLD DE 230V-1F-60HZ TANQUE ALTO (INCLUYE MANGUERA)  SI-1801 </v>
      </c>
      <c r="C3932" s="153">
        <v>46139</v>
      </c>
      <c r="D3932">
        <v>1</v>
      </c>
      <c r="E3932">
        <f>IF(VLOOKUP(SALIDA[[#This Row],[CODIGO]],STOCKSANLUIS[],6,FALSE)=0,"PRODUCTO SIN STOCK/UBICACIÓN",VLOOKUP(SALIDA[[#This Row],[CODIGO]],STOCKSANLUIS[],6,FALSE))</f>
        <v>1</v>
      </c>
      <c r="F3932">
        <f>SALIDA[[#This Row],[CANTIDAD]]/SALIDA[[#This Row],[UND MEDIDA]]</f>
        <v>1</v>
      </c>
      <c r="G3932" t="str">
        <f>VLOOKUP(SALIDA[[#This Row],[CODIGO]],FAMILIAS[],4,FALSE)</f>
        <v>STAR COLD</v>
      </c>
      <c r="H3932" s="10" t="str">
        <f>IF(VLOOKUP(SALIDA[[#This Row],[CODIGO]],STOCKSANLUIS[],7,FALSE)=0,"PRODUCTO SIN STOCK/UBICACIÓN",VLOOKUP(SALIDA[[#This Row],[CODIGO]],STOCKSANLUIS[],7,FALSE))</f>
        <v>B/C</v>
      </c>
      <c r="I3932" s="10"/>
      <c r="J3932" t="str">
        <f>SALIDA[[#This Row],[CODIGO]]&amp;"       "&amp;SALIDA[[#This Row],[FAMILIA]]</f>
        <v>03542       STAR COLD</v>
      </c>
      <c r="K3932">
        <f>VLOOKUP(SALIDA[[#This Row],[CODIGO]],STOCK_STARSOFT[],5,FALSE)</f>
        <v>17.996752999999998</v>
      </c>
      <c r="L3932">
        <f>SALIDA[[#This Row],[CANTIDAD]]*SALIDA[[#This Row],[PRECIO UND]]</f>
        <v>17.996752999999998</v>
      </c>
    </row>
    <row r="3933" spans="1:12" x14ac:dyDescent="0.25">
      <c r="A3933" s="6" t="s">
        <v>3681</v>
      </c>
      <c r="B3933" s="100" t="str">
        <f>VLOOKUP(SALIDA[[#This Row],[CODIGO]],STOCKSANLUIS[],2,FALSE)</f>
        <v>ROLLO DE COBRE FLEXIBLE 5/8" HIGH QUALITY - STARCOLD - 15.88 MM X 0.65 MM X 15 M</v>
      </c>
      <c r="C3933" s="153">
        <v>46139</v>
      </c>
      <c r="D3933">
        <v>1</v>
      </c>
      <c r="E3933">
        <f>IF(VLOOKUP(SALIDA[[#This Row],[CODIGO]],STOCKSANLUIS[],6,FALSE)=0,"PRODUCTO SIN STOCK/UBICACIÓN",VLOOKUP(SALIDA[[#This Row],[CODIGO]],STOCKSANLUIS[],6,FALSE))</f>
        <v>1</v>
      </c>
      <c r="F3933">
        <f>SALIDA[[#This Row],[CANTIDAD]]/SALIDA[[#This Row],[UND MEDIDA]]</f>
        <v>1</v>
      </c>
      <c r="G3933" t="str">
        <f>VLOOKUP(SALIDA[[#This Row],[CODIGO]],FAMILIAS[],4,FALSE)</f>
        <v>ICEAGE- ZHEJIANG JIAHE PIPES</v>
      </c>
      <c r="H3933" s="10" t="str">
        <f>IF(VLOOKUP(SALIDA[[#This Row],[CODIGO]],STOCKSANLUIS[],7,FALSE)=0,"PRODUCTO SIN STOCK/UBICACIÓN",VLOOKUP(SALIDA[[#This Row],[CODIGO]],STOCKSANLUIS[],7,FALSE))</f>
        <v>C</v>
      </c>
      <c r="I3933" s="10"/>
      <c r="J3933" t="str">
        <f>SALIDA[[#This Row],[CODIGO]]&amp;"       "&amp;SALIDA[[#This Row],[FAMILIA]]</f>
        <v>03065       ICEAGE- ZHEJIANG JIAHE PIPES</v>
      </c>
      <c r="K3933">
        <f>VLOOKUP(SALIDA[[#This Row],[CODIGO]],STOCK_STARSOFT[],5,FALSE)</f>
        <v>54.340955000000001</v>
      </c>
      <c r="L3933">
        <f>SALIDA[[#This Row],[CANTIDAD]]*SALIDA[[#This Row],[PRECIO UND]]</f>
        <v>54.340955000000001</v>
      </c>
    </row>
    <row r="3934" spans="1:12" x14ac:dyDescent="0.25">
      <c r="A3934" s="6" t="s">
        <v>3880</v>
      </c>
      <c r="B3934" s="100" t="str">
        <f>VLOOKUP(SALIDA[[#This Row],[CODIGO]],STOCKSANLUIS[],2,FALSE)</f>
        <v>GAS REFRIGERANTE R134A  X 340 GR - (TAPA CON VALVULA) - ICELOONG</v>
      </c>
      <c r="C3934" s="153">
        <v>46139</v>
      </c>
      <c r="D3934">
        <v>76</v>
      </c>
      <c r="E3934">
        <f>IF(VLOOKUP(SALIDA[[#This Row],[CODIGO]],STOCKSANLUIS[],6,FALSE)=0,"PRODUCTO SIN STOCK/UBICACIÓN",VLOOKUP(SALIDA[[#This Row],[CODIGO]],STOCKSANLUIS[],6,FALSE))</f>
        <v>1</v>
      </c>
      <c r="F3934">
        <f>SALIDA[[#This Row],[CANTIDAD]]/SALIDA[[#This Row],[UND MEDIDA]]</f>
        <v>76</v>
      </c>
      <c r="G3934" t="str">
        <f>VLOOKUP(SALIDA[[#This Row],[CODIGO]],FAMILIAS[],4,FALSE)</f>
        <v>ZHEJIANG YONGHE</v>
      </c>
      <c r="H3934" s="10" t="str">
        <f>IF(VLOOKUP(SALIDA[[#This Row],[CODIGO]],STOCKSANLUIS[],7,FALSE)=0,"PRODUCTO SIN STOCK/UBICACIÓN",VLOOKUP(SALIDA[[#This Row],[CODIGO]],STOCKSANLUIS[],7,FALSE))</f>
        <v>B</v>
      </c>
      <c r="I3934" s="10" t="s">
        <v>19536</v>
      </c>
      <c r="J3934" t="str">
        <f>SALIDA[[#This Row],[CODIGO]]&amp;"       "&amp;SALIDA[[#This Row],[FAMILIA]]</f>
        <v>03343       ZHEJIANG YONGHE</v>
      </c>
      <c r="K3934">
        <f>VLOOKUP(SALIDA[[#This Row],[CODIGO]],STOCK_STARSOFT[],5,FALSE)</f>
        <v>3.1289889999999998</v>
      </c>
      <c r="L3934">
        <f>SALIDA[[#This Row],[CANTIDAD]]*SALIDA[[#This Row],[PRECIO UND]]</f>
        <v>237.80316399999998</v>
      </c>
    </row>
    <row r="3935" spans="1:12" x14ac:dyDescent="0.25">
      <c r="A3935" s="6" t="s">
        <v>2427</v>
      </c>
      <c r="B3935" s="100" t="str">
        <f>VLOOKUP(SALIDA[[#This Row],[CODIGO]],STOCKSANLUIS[],2,FALSE)</f>
        <v>TERMOMETRO DIGITAL TI-44 EW PLUS - VER.01 - 115 /220 VAC - FULL GAUGE - WHITE</v>
      </c>
      <c r="C3935" s="153">
        <v>46139</v>
      </c>
      <c r="D3935">
        <v>2</v>
      </c>
      <c r="E3935">
        <f>IF(VLOOKUP(SALIDA[[#This Row],[CODIGO]],STOCKSANLUIS[],6,FALSE)=0,"PRODUCTO SIN STOCK/UBICACIÓN",VLOOKUP(SALIDA[[#This Row],[CODIGO]],STOCKSANLUIS[],6,FALSE))</f>
        <v>1</v>
      </c>
      <c r="F3935">
        <f>SALIDA[[#This Row],[CANTIDAD]]/SALIDA[[#This Row],[UND MEDIDA]]</f>
        <v>2</v>
      </c>
      <c r="G3935" t="str">
        <f>VLOOKUP(SALIDA[[#This Row],[CODIGO]],FAMILIAS[],4,FALSE)</f>
        <v>FULL GAUGE</v>
      </c>
      <c r="H3935" s="10" t="str">
        <f>IF(VLOOKUP(SALIDA[[#This Row],[CODIGO]],STOCKSANLUIS[],7,FALSE)=0,"PRODUCTO SIN STOCK/UBICACIÓN",VLOOKUP(SALIDA[[#This Row],[CODIGO]],STOCKSANLUIS[],7,FALSE))</f>
        <v>C</v>
      </c>
      <c r="I3935" s="10"/>
      <c r="J3935" t="str">
        <f>SALIDA[[#This Row],[CODIGO]]&amp;"       "&amp;SALIDA[[#This Row],[FAMILIA]]</f>
        <v>02009       FULL GAUGE</v>
      </c>
      <c r="K3935">
        <f>VLOOKUP(SALIDA[[#This Row],[CODIGO]],STOCK_STARSOFT[],5,FALSE)</f>
        <v>25.290130000000001</v>
      </c>
      <c r="L3935">
        <f>SALIDA[[#This Row],[CANTIDAD]]*SALIDA[[#This Row],[PRECIO UND]]</f>
        <v>50.580260000000003</v>
      </c>
    </row>
    <row r="3936" spans="1:12" x14ac:dyDescent="0.25">
      <c r="A3936" s="6" t="s">
        <v>2904</v>
      </c>
      <c r="B3936" s="100" t="str">
        <f>VLOOKUP(SALIDA[[#This Row],[CODIGO]],STOCKSANLUIS[],2,FALSE)</f>
        <v>SENSOR DE TEMPERATURA NTC - SB-70 - 2M - FULL GAUGE (REMPLAZO DEL SB-41 - NO USAR EN MT 622E)</v>
      </c>
      <c r="C3936" s="153">
        <v>46139</v>
      </c>
      <c r="D3936">
        <v>1</v>
      </c>
      <c r="E3936">
        <f>IF(VLOOKUP(SALIDA[[#This Row],[CODIGO]],STOCKSANLUIS[],6,FALSE)=0,"PRODUCTO SIN STOCK/UBICACIÓN",VLOOKUP(SALIDA[[#This Row],[CODIGO]],STOCKSANLUIS[],6,FALSE))</f>
        <v>1</v>
      </c>
      <c r="F3936">
        <f>SALIDA[[#This Row],[CANTIDAD]]/SALIDA[[#This Row],[UND MEDIDA]]</f>
        <v>1</v>
      </c>
      <c r="G3936" t="str">
        <f>VLOOKUP(SALIDA[[#This Row],[CODIGO]],FAMILIAS[],4,FALSE)</f>
        <v>FULL GAUGE</v>
      </c>
      <c r="H3936" s="10" t="str">
        <f>IF(VLOOKUP(SALIDA[[#This Row],[CODIGO]],STOCKSANLUIS[],7,FALSE)=0,"PRODUCTO SIN STOCK/UBICACIÓN",VLOOKUP(SALIDA[[#This Row],[CODIGO]],STOCKSANLUIS[],7,FALSE))</f>
        <v>A</v>
      </c>
      <c r="I3936" s="10"/>
      <c r="J3936" t="str">
        <f>SALIDA[[#This Row],[CODIGO]]&amp;"       "&amp;SALIDA[[#This Row],[FAMILIA]]</f>
        <v>02345       FULL GAUGE</v>
      </c>
      <c r="K3936">
        <f>VLOOKUP(SALIDA[[#This Row],[CODIGO]],STOCK_STARSOFT[],5,FALSE)</f>
        <v>1.711822</v>
      </c>
      <c r="L3936">
        <f>SALIDA[[#This Row],[CANTIDAD]]*SALIDA[[#This Row],[PRECIO UND]]</f>
        <v>1.711822</v>
      </c>
    </row>
    <row r="3937" spans="1:12" x14ac:dyDescent="0.25">
      <c r="A3937" s="6" t="s">
        <v>22048</v>
      </c>
      <c r="B3937" s="100" t="str">
        <f>VLOOKUP(SALIDA[[#This Row],[CODIGO]],STOCKSANLUIS[],2,FALSE)</f>
        <v xml:space="preserve">BOMBA DE CONDENSADO STAR COLD DE 230V-1F-60HZ TANQUE ALTO (INCLUYE MANGUERA)  SI-1801 </v>
      </c>
      <c r="C3937" s="153">
        <v>46139</v>
      </c>
      <c r="D3937">
        <v>1</v>
      </c>
      <c r="E3937">
        <f>IF(VLOOKUP(SALIDA[[#This Row],[CODIGO]],STOCKSANLUIS[],6,FALSE)=0,"PRODUCTO SIN STOCK/UBICACIÓN",VLOOKUP(SALIDA[[#This Row],[CODIGO]],STOCKSANLUIS[],6,FALSE))</f>
        <v>1</v>
      </c>
      <c r="F3937">
        <f>SALIDA[[#This Row],[CANTIDAD]]/SALIDA[[#This Row],[UND MEDIDA]]</f>
        <v>1</v>
      </c>
      <c r="G3937" t="str">
        <f>VLOOKUP(SALIDA[[#This Row],[CODIGO]],FAMILIAS[],4,FALSE)</f>
        <v>STAR COLD</v>
      </c>
      <c r="H3937" s="10" t="str">
        <f>IF(VLOOKUP(SALIDA[[#This Row],[CODIGO]],STOCKSANLUIS[],7,FALSE)=0,"PRODUCTO SIN STOCK/UBICACIÓN",VLOOKUP(SALIDA[[#This Row],[CODIGO]],STOCKSANLUIS[],7,FALSE))</f>
        <v>B/C</v>
      </c>
      <c r="I3937" s="10"/>
      <c r="J3937" t="str">
        <f>SALIDA[[#This Row],[CODIGO]]&amp;"       "&amp;SALIDA[[#This Row],[FAMILIA]]</f>
        <v>03542       STAR COLD</v>
      </c>
      <c r="K3937">
        <f>VLOOKUP(SALIDA[[#This Row],[CODIGO]],STOCK_STARSOFT[],5,FALSE)</f>
        <v>17.996752999999998</v>
      </c>
      <c r="L3937">
        <f>SALIDA[[#This Row],[CANTIDAD]]*SALIDA[[#This Row],[PRECIO UND]]</f>
        <v>17.996752999999998</v>
      </c>
    </row>
    <row r="3938" spans="1:12" x14ac:dyDescent="0.25">
      <c r="A3938" s="6" t="s">
        <v>3868</v>
      </c>
      <c r="B3938" s="100" t="str">
        <f>VLOOKUP(SALIDA[[#This Row],[CODIGO]],STOCKSANLUIS[],2,FALSE)</f>
        <v>CORTINA DE AIRE CENTRIFUGA DE 180 CM (72") - 220V/1PH/60HZ - STAR COLD - FM-3518S-L/Y-MC</v>
      </c>
      <c r="C3938" s="153">
        <v>46139</v>
      </c>
      <c r="D3938">
        <v>1</v>
      </c>
      <c r="E3938">
        <f>IF(VLOOKUP(SALIDA[[#This Row],[CODIGO]],STOCKSANLUIS[],6,FALSE)=0,"PRODUCTO SIN STOCK/UBICACIÓN",VLOOKUP(SALIDA[[#This Row],[CODIGO]],STOCKSANLUIS[],6,FALSE))</f>
        <v>1</v>
      </c>
      <c r="F3938">
        <f>SALIDA[[#This Row],[CANTIDAD]]/SALIDA[[#This Row],[UND MEDIDA]]</f>
        <v>1</v>
      </c>
      <c r="G3938" t="str">
        <f>VLOOKUP(SALIDA[[#This Row],[CODIGO]],FAMILIAS[],4,FALSE)</f>
        <v>STAR COLD</v>
      </c>
      <c r="H3938" s="10" t="str">
        <f>IF(VLOOKUP(SALIDA[[#This Row],[CODIGO]],STOCKSANLUIS[],7,FALSE)=0,"PRODUCTO SIN STOCK/UBICACIÓN",VLOOKUP(SALIDA[[#This Row],[CODIGO]],STOCKSANLUIS[],7,FALSE))</f>
        <v>A</v>
      </c>
      <c r="I3938" s="10"/>
      <c r="J3938" t="str">
        <f>SALIDA[[#This Row],[CODIGO]]&amp;"       "&amp;SALIDA[[#This Row],[FAMILIA]]</f>
        <v>03293       STAR COLD</v>
      </c>
      <c r="K3938">
        <f>VLOOKUP(SALIDA[[#This Row],[CODIGO]],STOCK_STARSOFT[],5,FALSE)</f>
        <v>123.44208999999999</v>
      </c>
      <c r="L3938">
        <f>SALIDA[[#This Row],[CANTIDAD]]*SALIDA[[#This Row],[PRECIO UND]]</f>
        <v>123.44208999999999</v>
      </c>
    </row>
    <row r="3939" spans="1:12" x14ac:dyDescent="0.25">
      <c r="A3939" s="6" t="s">
        <v>77</v>
      </c>
      <c r="B3939" s="100" t="str">
        <f>VLOOKUP(SALIDA[[#This Row],[CODIGO]],STOCKSANLUIS[],2,FALSE)</f>
        <v>CONTROLADOR DE TEMPERATURA DIGITAL TC-900EW LOG - VER.04 - 115/220 VAC - FULL GAUGE - WHITE</v>
      </c>
      <c r="C3939" s="153">
        <v>46139</v>
      </c>
      <c r="D3939">
        <v>5</v>
      </c>
      <c r="E3939">
        <f>IF(VLOOKUP(SALIDA[[#This Row],[CODIGO]],STOCKSANLUIS[],6,FALSE)=0,"PRODUCTO SIN STOCK/UBICACIÓN",VLOOKUP(SALIDA[[#This Row],[CODIGO]],STOCKSANLUIS[],6,FALSE))</f>
        <v>1</v>
      </c>
      <c r="F3939">
        <f>SALIDA[[#This Row],[CANTIDAD]]/SALIDA[[#This Row],[UND MEDIDA]]</f>
        <v>5</v>
      </c>
      <c r="G3939" t="str">
        <f>VLOOKUP(SALIDA[[#This Row],[CODIGO]],FAMILIAS[],4,FALSE)</f>
        <v>FULL GAUGE</v>
      </c>
      <c r="H3939" s="10" t="str">
        <f>IF(VLOOKUP(SALIDA[[#This Row],[CODIGO]],STOCKSANLUIS[],7,FALSE)=0,"PRODUCTO SIN STOCK/UBICACIÓN",VLOOKUP(SALIDA[[#This Row],[CODIGO]],STOCKSANLUIS[],7,FALSE))</f>
        <v>C</v>
      </c>
      <c r="I3939" s="10"/>
      <c r="J3939" t="str">
        <f>SALIDA[[#This Row],[CODIGO]]&amp;"       "&amp;SALIDA[[#This Row],[FAMILIA]]</f>
        <v>00041       FULL GAUGE</v>
      </c>
      <c r="K3939">
        <f>VLOOKUP(SALIDA[[#This Row],[CODIGO]],STOCK_STARSOFT[],5,FALSE)</f>
        <v>34.414344</v>
      </c>
      <c r="L3939">
        <f>SALIDA[[#This Row],[CANTIDAD]]*SALIDA[[#This Row],[PRECIO UND]]</f>
        <v>172.07172</v>
      </c>
    </row>
    <row r="3940" spans="1:12" x14ac:dyDescent="0.25">
      <c r="A3940" s="6" t="s">
        <v>22048</v>
      </c>
      <c r="B3940" s="100" t="str">
        <f>VLOOKUP(SALIDA[[#This Row],[CODIGO]],STOCKSANLUIS[],2,FALSE)</f>
        <v xml:space="preserve">BOMBA DE CONDENSADO STAR COLD DE 230V-1F-60HZ TANQUE ALTO (INCLUYE MANGUERA)  SI-1801 </v>
      </c>
      <c r="C3940" s="153">
        <v>46139</v>
      </c>
      <c r="D3940">
        <v>6</v>
      </c>
      <c r="E3940">
        <f>IF(VLOOKUP(SALIDA[[#This Row],[CODIGO]],STOCKSANLUIS[],6,FALSE)=0,"PRODUCTO SIN STOCK/UBICACIÓN",VLOOKUP(SALIDA[[#This Row],[CODIGO]],STOCKSANLUIS[],6,FALSE))</f>
        <v>1</v>
      </c>
      <c r="F3940">
        <f>SALIDA[[#This Row],[CANTIDAD]]/SALIDA[[#This Row],[UND MEDIDA]]</f>
        <v>6</v>
      </c>
      <c r="G3940" t="str">
        <f>VLOOKUP(SALIDA[[#This Row],[CODIGO]],FAMILIAS[],4,FALSE)</f>
        <v>STAR COLD</v>
      </c>
      <c r="H3940" s="10" t="str">
        <f>IF(VLOOKUP(SALIDA[[#This Row],[CODIGO]],STOCKSANLUIS[],7,FALSE)=0,"PRODUCTO SIN STOCK/UBICACIÓN",VLOOKUP(SALIDA[[#This Row],[CODIGO]],STOCKSANLUIS[],7,FALSE))</f>
        <v>B/C</v>
      </c>
      <c r="I3940" s="10"/>
      <c r="J3940" t="str">
        <f>SALIDA[[#This Row],[CODIGO]]&amp;"       "&amp;SALIDA[[#This Row],[FAMILIA]]</f>
        <v>03542       STAR COLD</v>
      </c>
      <c r="K3940">
        <f>VLOOKUP(SALIDA[[#This Row],[CODIGO]],STOCK_STARSOFT[],5,FALSE)</f>
        <v>17.996752999999998</v>
      </c>
      <c r="L3940">
        <f>SALIDA[[#This Row],[CANTIDAD]]*SALIDA[[#This Row],[PRECIO UND]]</f>
        <v>107.98051799999999</v>
      </c>
    </row>
    <row r="3941" spans="1:12" x14ac:dyDescent="0.25">
      <c r="A3941" s="6" t="s">
        <v>3078</v>
      </c>
      <c r="B3941" s="100" t="str">
        <f>VLOOKUP(SALIDA[[#This Row],[CODIGO]],STOCKSANLUIS[],2,FALSE)</f>
        <v>CIERRE RÁPIDO F-921 A CON LLAVE FI0 1279 - CAFF</v>
      </c>
      <c r="C3941" s="153">
        <v>46139</v>
      </c>
      <c r="D3941">
        <v>2</v>
      </c>
      <c r="E3941">
        <f>IF(VLOOKUP(SALIDA[[#This Row],[CODIGO]],STOCKSANLUIS[],6,FALSE)=0,"PRODUCTO SIN STOCK/UBICACIÓN",VLOOKUP(SALIDA[[#This Row],[CODIGO]],STOCKSANLUIS[],6,FALSE))</f>
        <v>1</v>
      </c>
      <c r="F3941">
        <f>SALIDA[[#This Row],[CANTIDAD]]/SALIDA[[#This Row],[UND MEDIDA]]</f>
        <v>2</v>
      </c>
      <c r="G3941" t="str">
        <f>VLOOKUP(SALIDA[[#This Row],[CODIGO]],FAMILIAS[],4,FALSE)</f>
        <v>CAFF</v>
      </c>
      <c r="H3941" s="10" t="str">
        <f>IF(VLOOKUP(SALIDA[[#This Row],[CODIGO]],STOCKSANLUIS[],7,FALSE)=0,"PRODUCTO SIN STOCK/UBICACIÓN",VLOOKUP(SALIDA[[#This Row],[CODIGO]],STOCKSANLUIS[],7,FALSE))</f>
        <v>A</v>
      </c>
      <c r="I3941" s="10" t="s">
        <v>23171</v>
      </c>
      <c r="J3941" t="str">
        <f>SALIDA[[#This Row],[CODIGO]]&amp;"       "&amp;SALIDA[[#This Row],[FAMILIA]]</f>
        <v>02473       CAFF</v>
      </c>
      <c r="K3941">
        <f>VLOOKUP(SALIDA[[#This Row],[CODIGO]],STOCK_STARSOFT[],5,FALSE)</f>
        <v>56.62</v>
      </c>
      <c r="L3941">
        <f>SALIDA[[#This Row],[CANTIDAD]]*SALIDA[[#This Row],[PRECIO UND]]</f>
        <v>113.24</v>
      </c>
    </row>
    <row r="3942" spans="1:12" x14ac:dyDescent="0.25">
      <c r="A3942" s="6" t="s">
        <v>445</v>
      </c>
      <c r="B3942" s="100" t="str">
        <f>VLOOKUP(SALIDA[[#This Row],[CODIGO]],STOCKSANLUIS[],2,FALSE)</f>
        <v xml:space="preserve">ACEITE POLIOLESTER POE 68 - 1/4 GALON - BVA </v>
      </c>
      <c r="C3942" s="153">
        <v>46139</v>
      </c>
      <c r="D3942">
        <v>1</v>
      </c>
      <c r="E3942">
        <f>IF(VLOOKUP(SALIDA[[#This Row],[CODIGO]],STOCKSANLUIS[],6,FALSE)=0,"PRODUCTO SIN STOCK/UBICACIÓN",VLOOKUP(SALIDA[[#This Row],[CODIGO]],STOCKSANLUIS[],6,FALSE))</f>
        <v>1</v>
      </c>
      <c r="F3942">
        <f>SALIDA[[#This Row],[CANTIDAD]]/SALIDA[[#This Row],[UND MEDIDA]]</f>
        <v>1</v>
      </c>
      <c r="G3942" t="str">
        <f>VLOOKUP(SALIDA[[#This Row],[CODIGO]],FAMILIAS[],4,FALSE)</f>
        <v>BVA</v>
      </c>
      <c r="H3942" s="10" t="str">
        <f>IF(VLOOKUP(SALIDA[[#This Row],[CODIGO]],STOCKSANLUIS[],7,FALSE)=0,"PRODUCTO SIN STOCK/UBICACIÓN",VLOOKUP(SALIDA[[#This Row],[CODIGO]],STOCKSANLUIS[],7,FALSE))</f>
        <v>C</v>
      </c>
      <c r="I3942" s="10"/>
      <c r="J3942" t="str">
        <f>SALIDA[[#This Row],[CODIGO]]&amp;"       "&amp;SALIDA[[#This Row],[FAMILIA]]</f>
        <v>00356       BVA</v>
      </c>
      <c r="K3942">
        <f>VLOOKUP(SALIDA[[#This Row],[CODIGO]],STOCK_STARSOFT[],5,FALSE)</f>
        <v>15.866987</v>
      </c>
      <c r="L3942">
        <f>SALIDA[[#This Row],[CANTIDAD]]*SALIDA[[#This Row],[PRECIO UND]]</f>
        <v>15.866987</v>
      </c>
    </row>
    <row r="3943" spans="1:12" x14ac:dyDescent="0.25">
      <c r="A3943" s="6" t="s">
        <v>259</v>
      </c>
      <c r="B3943" s="100" t="str">
        <f>VLOOKUP(SALIDA[[#This Row],[CODIGO]],STOCKSANLUIS[],2,FALSE)</f>
        <v>PLATINA KLEERSTRIP MAX BULLET HTP SILVER 2  PLOMO (60 CM)- 477600</v>
      </c>
      <c r="C3943" s="153">
        <v>46140</v>
      </c>
      <c r="D3943">
        <v>18</v>
      </c>
      <c r="E3943">
        <f>IF(VLOOKUP(SALIDA[[#This Row],[CODIGO]],STOCKSANLUIS[],6,FALSE)=0,"PRODUCTO SIN STOCK/UBICACIÓN",VLOOKUP(SALIDA[[#This Row],[CODIGO]],STOCKSANLUIS[],6,FALSE))</f>
        <v>1</v>
      </c>
      <c r="F3943">
        <f>SALIDA[[#This Row],[CANTIDAD]]/SALIDA[[#This Row],[UND MEDIDA]]</f>
        <v>18</v>
      </c>
      <c r="G3943" t="str">
        <f>VLOOKUP(SALIDA[[#This Row],[CODIGO]],FAMILIAS[],4,FALSE)</f>
        <v>ES ROBBINS</v>
      </c>
      <c r="H3943" s="10" t="str">
        <f>IF(VLOOKUP(SALIDA[[#This Row],[CODIGO]],STOCKSANLUIS[],7,FALSE)=0,"PRODUCTO SIN STOCK/UBICACIÓN",VLOOKUP(SALIDA[[#This Row],[CODIGO]],STOCKSANLUIS[],7,FALSE))</f>
        <v>C</v>
      </c>
      <c r="I3943" s="10" t="s">
        <v>19536</v>
      </c>
      <c r="J3943" t="str">
        <f>SALIDA[[#This Row],[CODIGO]]&amp;"       "&amp;SALIDA[[#This Row],[FAMILIA]]</f>
        <v>00186       ES ROBBINS</v>
      </c>
      <c r="K3943">
        <f>VLOOKUP(SALIDA[[#This Row],[CODIGO]],STOCK_STARSOFT[],5,FALSE)</f>
        <v>4.3959429999999999</v>
      </c>
      <c r="L3943">
        <f>SALIDA[[#This Row],[CANTIDAD]]*SALIDA[[#This Row],[PRECIO UND]]</f>
        <v>79.126974000000004</v>
      </c>
    </row>
    <row r="3944" spans="1:12" x14ac:dyDescent="0.25">
      <c r="A3944" s="6" t="s">
        <v>3678</v>
      </c>
      <c r="B3944" s="100" t="str">
        <f>VLOOKUP(SALIDA[[#This Row],[CODIGO]],STOCKSANLUIS[],2,FALSE)</f>
        <v>RESISTENCIA SILICONADA POTENCIA CONSTANTE TECNOLATINA - TPC-M - 40W/M - 220V</v>
      </c>
      <c r="C3944" s="153">
        <v>46140</v>
      </c>
      <c r="D3944">
        <v>12</v>
      </c>
      <c r="E3944">
        <f>IF(VLOOKUP(SALIDA[[#This Row],[CODIGO]],STOCKSANLUIS[],6,FALSE)=0,"PRODUCTO SIN STOCK/UBICACIÓN",VLOOKUP(SALIDA[[#This Row],[CODIGO]],STOCKSANLUIS[],6,FALSE))</f>
        <v>100</v>
      </c>
      <c r="F3944">
        <f>SALIDA[[#This Row],[CANTIDAD]]/SALIDA[[#This Row],[UND MEDIDA]]</f>
        <v>0.12</v>
      </c>
      <c r="G3944" t="str">
        <f>VLOOKUP(SALIDA[[#This Row],[CODIGO]],FAMILIAS[],4,FALSE)</f>
        <v>TECNOLATINA</v>
      </c>
      <c r="H3944" s="10" t="str">
        <f>IF(VLOOKUP(SALIDA[[#This Row],[CODIGO]],STOCKSANLUIS[],7,FALSE)=0,"PRODUCTO SIN STOCK/UBICACIÓN",VLOOKUP(SALIDA[[#This Row],[CODIGO]],STOCKSANLUIS[],7,FALSE))</f>
        <v>C</v>
      </c>
      <c r="I3944" s="10"/>
      <c r="J3944" t="str">
        <f>SALIDA[[#This Row],[CODIGO]]&amp;"       "&amp;SALIDA[[#This Row],[FAMILIA]]</f>
        <v>03059       TECNOLATINA</v>
      </c>
      <c r="K3944">
        <f>VLOOKUP(SALIDA[[#This Row],[CODIGO]],STOCK_STARSOFT[],5,FALSE)</f>
        <v>1.9391890000000001</v>
      </c>
      <c r="L3944">
        <f>SALIDA[[#This Row],[CANTIDAD]]*SALIDA[[#This Row],[PRECIO UND]]</f>
        <v>23.270268000000002</v>
      </c>
    </row>
    <row r="3945" spans="1:12" x14ac:dyDescent="0.25">
      <c r="A3945" s="6" t="s">
        <v>19300</v>
      </c>
      <c r="B3945" s="100" t="str">
        <f>VLOOKUP(SALIDA[[#This Row],[CODIGO]],STOCKSANLUIS[],2,FALSE)</f>
        <v>CINTA ADHESIVA FOAM QTF-230E - 1/8" X 2" X 32.8´ (3MM X 50MM X 10M) - EVERFROST - HIGH QUALITY</v>
      </c>
      <c r="C3945" s="153">
        <v>46140</v>
      </c>
      <c r="D3945">
        <v>28</v>
      </c>
      <c r="E3945">
        <f>IF(VLOOKUP(SALIDA[[#This Row],[CODIGO]],STOCKSANLUIS[],6,FALSE)=0,"PRODUCTO SIN STOCK/UBICACIÓN",VLOOKUP(SALIDA[[#This Row],[CODIGO]],STOCKSANLUIS[],6,FALSE))</f>
        <v>1</v>
      </c>
      <c r="F3945">
        <f>SALIDA[[#This Row],[CANTIDAD]]/SALIDA[[#This Row],[UND MEDIDA]]</f>
        <v>28</v>
      </c>
      <c r="G3945" t="str">
        <f>VLOOKUP(SALIDA[[#This Row],[CODIGO]],FAMILIAS[],4,FALSE)</f>
        <v>EVERFROST</v>
      </c>
      <c r="H3945" s="10" t="str">
        <f>IF(VLOOKUP(SALIDA[[#This Row],[CODIGO]],STOCKSANLUIS[],7,FALSE)=0,"PRODUCTO SIN STOCK/UBICACIÓN",VLOOKUP(SALIDA[[#This Row],[CODIGO]],STOCKSANLUIS[],7,FALSE))</f>
        <v>C</v>
      </c>
      <c r="I3945" s="10"/>
      <c r="J3945" t="str">
        <f>SALIDA[[#This Row],[CODIGO]]&amp;"       "&amp;SALIDA[[#This Row],[FAMILIA]]</f>
        <v>03490       EVERFROST</v>
      </c>
      <c r="K3945">
        <f>VLOOKUP(SALIDA[[#This Row],[CODIGO]],STOCK_STARSOFT[],5,FALSE)</f>
        <v>1.3047420000000001</v>
      </c>
      <c r="L3945">
        <f>SALIDA[[#This Row],[CANTIDAD]]*SALIDA[[#This Row],[PRECIO UND]]</f>
        <v>36.532775999999998</v>
      </c>
    </row>
    <row r="3946" spans="1:12" x14ac:dyDescent="0.25">
      <c r="A3946" s="6" t="s">
        <v>931</v>
      </c>
      <c r="B3946" s="100" t="str">
        <f>VLOOKUP(SALIDA[[#This Row],[CODIGO]],STOCKSANLUIS[],2,FALSE)</f>
        <v>ACEITE POLIOLESTER POE 32 - 1 GALON - BVA</v>
      </c>
      <c r="C3946" s="153">
        <v>46140</v>
      </c>
      <c r="D3946">
        <v>1</v>
      </c>
      <c r="E3946">
        <f>IF(VLOOKUP(SALIDA[[#This Row],[CODIGO]],STOCKSANLUIS[],6,FALSE)=0,"PRODUCTO SIN STOCK/UBICACIÓN",VLOOKUP(SALIDA[[#This Row],[CODIGO]],STOCKSANLUIS[],6,FALSE))</f>
        <v>1</v>
      </c>
      <c r="F3946">
        <f>SALIDA[[#This Row],[CANTIDAD]]/SALIDA[[#This Row],[UND MEDIDA]]</f>
        <v>1</v>
      </c>
      <c r="G3946" t="str">
        <f>VLOOKUP(SALIDA[[#This Row],[CODIGO]],FAMILIAS[],4,FALSE)</f>
        <v>BVA</v>
      </c>
      <c r="H3946" s="10" t="str">
        <f>IF(VLOOKUP(SALIDA[[#This Row],[CODIGO]],STOCKSANLUIS[],7,FALSE)=0,"PRODUCTO SIN STOCK/UBICACIÓN",VLOOKUP(SALIDA[[#This Row],[CODIGO]],STOCKSANLUIS[],7,FALSE))</f>
        <v>C</v>
      </c>
      <c r="I3946" s="10"/>
      <c r="J3946" t="str">
        <f>SALIDA[[#This Row],[CODIGO]]&amp;"       "&amp;SALIDA[[#This Row],[FAMILIA]]</f>
        <v>00987       BVA</v>
      </c>
      <c r="K3946">
        <f>VLOOKUP(SALIDA[[#This Row],[CODIGO]],STOCK_STARSOFT[],5,FALSE)</f>
        <v>47.466326000000002</v>
      </c>
      <c r="L3946">
        <f>SALIDA[[#This Row],[CANTIDAD]]*SALIDA[[#This Row],[PRECIO UND]]</f>
        <v>47.466326000000002</v>
      </c>
    </row>
    <row r="3947" spans="1:12" x14ac:dyDescent="0.25">
      <c r="A3947" s="6" t="s">
        <v>3605</v>
      </c>
      <c r="B3947" s="100" t="str">
        <f>VLOOKUP(SALIDA[[#This Row],[CODIGO]],STOCKSANLUIS[],2,FALSE)</f>
        <v>ROLLO DE COBRE FLEXIBLE 3/8" HIGH QUALITY - STARCOLD - 9.53 MM X 0.60 MM X 15 M</v>
      </c>
      <c r="C3947" s="153">
        <v>46140</v>
      </c>
      <c r="D3947">
        <v>5</v>
      </c>
      <c r="E3947">
        <f>IF(VLOOKUP(SALIDA[[#This Row],[CODIGO]],STOCKSANLUIS[],6,FALSE)=0,"PRODUCTO SIN STOCK/UBICACIÓN",VLOOKUP(SALIDA[[#This Row],[CODIGO]],STOCKSANLUIS[],6,FALSE))</f>
        <v>1</v>
      </c>
      <c r="F3947">
        <f>SALIDA[[#This Row],[CANTIDAD]]/SALIDA[[#This Row],[UND MEDIDA]]</f>
        <v>5</v>
      </c>
      <c r="G3947" t="str">
        <f>VLOOKUP(SALIDA[[#This Row],[CODIGO]],FAMILIAS[],4,FALSE)</f>
        <v>ICEAGE- ZHEJIANG JIAHE PIPES</v>
      </c>
      <c r="H3947" s="10" t="str">
        <f>IF(VLOOKUP(SALIDA[[#This Row],[CODIGO]],STOCKSANLUIS[],7,FALSE)=0,"PRODUCTO SIN STOCK/UBICACIÓN",VLOOKUP(SALIDA[[#This Row],[CODIGO]],STOCKSANLUIS[],7,FALSE))</f>
        <v>C</v>
      </c>
      <c r="I3947" s="10"/>
      <c r="J3947" t="str">
        <f>SALIDA[[#This Row],[CODIGO]]&amp;"       "&amp;SALIDA[[#This Row],[FAMILIA]]</f>
        <v>03002       ICEAGE- ZHEJIANG JIAHE PIPES</v>
      </c>
      <c r="K3947">
        <f>VLOOKUP(SALIDA[[#This Row],[CODIGO]],STOCK_STARSOFT[],5,FALSE)</f>
        <v>29.441466999999999</v>
      </c>
      <c r="L3947">
        <f>SALIDA[[#This Row],[CANTIDAD]]*SALIDA[[#This Row],[PRECIO UND]]</f>
        <v>147.207335</v>
      </c>
    </row>
    <row r="3948" spans="1:12" x14ac:dyDescent="0.25">
      <c r="A3948" s="6" t="s">
        <v>3681</v>
      </c>
      <c r="B3948" s="100" t="str">
        <f>VLOOKUP(SALIDA[[#This Row],[CODIGO]],STOCKSANLUIS[],2,FALSE)</f>
        <v>ROLLO DE COBRE FLEXIBLE 5/8" HIGH QUALITY - STARCOLD - 15.88 MM X 0.65 MM X 15 M</v>
      </c>
      <c r="C3948" s="153">
        <v>46140</v>
      </c>
      <c r="D3948">
        <v>5</v>
      </c>
      <c r="E3948">
        <f>IF(VLOOKUP(SALIDA[[#This Row],[CODIGO]],STOCKSANLUIS[],6,FALSE)=0,"PRODUCTO SIN STOCK/UBICACIÓN",VLOOKUP(SALIDA[[#This Row],[CODIGO]],STOCKSANLUIS[],6,FALSE))</f>
        <v>1</v>
      </c>
      <c r="F3948">
        <f>SALIDA[[#This Row],[CANTIDAD]]/SALIDA[[#This Row],[UND MEDIDA]]</f>
        <v>5</v>
      </c>
      <c r="G3948" t="str">
        <f>VLOOKUP(SALIDA[[#This Row],[CODIGO]],FAMILIAS[],4,FALSE)</f>
        <v>ICEAGE- ZHEJIANG JIAHE PIPES</v>
      </c>
      <c r="H3948" s="10" t="str">
        <f>IF(VLOOKUP(SALIDA[[#This Row],[CODIGO]],STOCKSANLUIS[],7,FALSE)=0,"PRODUCTO SIN STOCK/UBICACIÓN",VLOOKUP(SALIDA[[#This Row],[CODIGO]],STOCKSANLUIS[],7,FALSE))</f>
        <v>C</v>
      </c>
      <c r="I3948" s="10"/>
      <c r="J3948" t="str">
        <f>SALIDA[[#This Row],[CODIGO]]&amp;"       "&amp;SALIDA[[#This Row],[FAMILIA]]</f>
        <v>03065       ICEAGE- ZHEJIANG JIAHE PIPES</v>
      </c>
      <c r="K3948">
        <f>VLOOKUP(SALIDA[[#This Row],[CODIGO]],STOCK_STARSOFT[],5,FALSE)</f>
        <v>54.340955000000001</v>
      </c>
      <c r="L3948">
        <f>SALIDA[[#This Row],[CANTIDAD]]*SALIDA[[#This Row],[PRECIO UND]]</f>
        <v>271.70477499999998</v>
      </c>
    </row>
    <row r="3949" spans="1:12" x14ac:dyDescent="0.25">
      <c r="A3949" s="6" t="s">
        <v>77</v>
      </c>
      <c r="B3949" s="100" t="str">
        <f>VLOOKUP(SALIDA[[#This Row],[CODIGO]],STOCKSANLUIS[],2,FALSE)</f>
        <v>CONTROLADOR DE TEMPERATURA DIGITAL TC-900EW LOG - VER.04 - 115/220 VAC - FULL GAUGE - WHITE</v>
      </c>
      <c r="C3949" s="153">
        <v>46140</v>
      </c>
      <c r="D3949">
        <v>1</v>
      </c>
      <c r="E3949">
        <f>IF(VLOOKUP(SALIDA[[#This Row],[CODIGO]],STOCKSANLUIS[],6,FALSE)=0,"PRODUCTO SIN STOCK/UBICACIÓN",VLOOKUP(SALIDA[[#This Row],[CODIGO]],STOCKSANLUIS[],6,FALSE))</f>
        <v>1</v>
      </c>
      <c r="F3949">
        <f>SALIDA[[#This Row],[CANTIDAD]]/SALIDA[[#This Row],[UND MEDIDA]]</f>
        <v>1</v>
      </c>
      <c r="G3949" t="str">
        <f>VLOOKUP(SALIDA[[#This Row],[CODIGO]],FAMILIAS[],4,FALSE)</f>
        <v>FULL GAUGE</v>
      </c>
      <c r="H3949" s="10" t="str">
        <f>IF(VLOOKUP(SALIDA[[#This Row],[CODIGO]],STOCKSANLUIS[],7,FALSE)=0,"PRODUCTO SIN STOCK/UBICACIÓN",VLOOKUP(SALIDA[[#This Row],[CODIGO]],STOCKSANLUIS[],7,FALSE))</f>
        <v>C</v>
      </c>
      <c r="I3949" s="10"/>
      <c r="J3949" t="str">
        <f>SALIDA[[#This Row],[CODIGO]]&amp;"       "&amp;SALIDA[[#This Row],[FAMILIA]]</f>
        <v>00041       FULL GAUGE</v>
      </c>
      <c r="K3949">
        <f>VLOOKUP(SALIDA[[#This Row],[CODIGO]],STOCK_STARSOFT[],5,FALSE)</f>
        <v>34.414344</v>
      </c>
      <c r="L3949">
        <f>SALIDA[[#This Row],[CANTIDAD]]*SALIDA[[#This Row],[PRECIO UND]]</f>
        <v>34.414344</v>
      </c>
    </row>
    <row r="3950" spans="1:12" x14ac:dyDescent="0.25">
      <c r="A3950" s="6" t="s">
        <v>2551</v>
      </c>
      <c r="B3950" s="100" t="str">
        <f>VLOOKUP(SALIDA[[#This Row],[CODIGO]],STOCKSANLUIS[],2,FALSE)</f>
        <v>CONTROLADOR DE TEMPERATURA DIGITAL MT-543 E LOG DE 4 ETAPAS C/ALARMA - VER.03 - 115/220 VAC - FULL GAUGE</v>
      </c>
      <c r="C3950" s="153">
        <v>46140</v>
      </c>
      <c r="D3950">
        <v>2</v>
      </c>
      <c r="E3950">
        <f>IF(VLOOKUP(SALIDA[[#This Row],[CODIGO]],STOCKSANLUIS[],6,FALSE)=0,"PRODUCTO SIN STOCK/UBICACIÓN",VLOOKUP(SALIDA[[#This Row],[CODIGO]],STOCKSANLUIS[],6,FALSE))</f>
        <v>1</v>
      </c>
      <c r="F3950">
        <f>SALIDA[[#This Row],[CANTIDAD]]/SALIDA[[#This Row],[UND MEDIDA]]</f>
        <v>2</v>
      </c>
      <c r="G3950" t="str">
        <f>VLOOKUP(SALIDA[[#This Row],[CODIGO]],FAMILIAS[],4,FALSE)</f>
        <v>FULL GAUGE</v>
      </c>
      <c r="H3950" s="10" t="str">
        <f>IF(VLOOKUP(SALIDA[[#This Row],[CODIGO]],STOCKSANLUIS[],7,FALSE)=0,"PRODUCTO SIN STOCK/UBICACIÓN",VLOOKUP(SALIDA[[#This Row],[CODIGO]],STOCKSANLUIS[],7,FALSE))</f>
        <v>A</v>
      </c>
      <c r="I3950" s="10"/>
      <c r="J3950" t="str">
        <f>SALIDA[[#This Row],[CODIGO]]&amp;"       "&amp;SALIDA[[#This Row],[FAMILIA]]</f>
        <v>02090       FULL GAUGE</v>
      </c>
      <c r="K3950">
        <f>VLOOKUP(SALIDA[[#This Row],[CODIGO]],STOCK_STARSOFT[],5,FALSE)</f>
        <v>47.654238999999997</v>
      </c>
      <c r="L3950">
        <f>SALIDA[[#This Row],[CANTIDAD]]*SALIDA[[#This Row],[PRECIO UND]]</f>
        <v>95.308477999999994</v>
      </c>
    </row>
    <row r="3951" spans="1:12" x14ac:dyDescent="0.25">
      <c r="A3951" s="6" t="s">
        <v>21538</v>
      </c>
      <c r="B3951" s="100" t="str">
        <f>VLOOKUP(SALIDA[[#This Row],[CODIGO]],STOCKSANLUIS[],2,FALSE)</f>
        <v>CORTINA DE AIRE DE 180 CM (72") - 220V/1PH/60HZ - STAR COLD - FM-1218Z/Y-MC</v>
      </c>
      <c r="C3951" s="153">
        <v>46140</v>
      </c>
      <c r="D3951">
        <v>1</v>
      </c>
      <c r="E3951">
        <f>IF(VLOOKUP(SALIDA[[#This Row],[CODIGO]],STOCKSANLUIS[],6,FALSE)=0,"PRODUCTO SIN STOCK/UBICACIÓN",VLOOKUP(SALIDA[[#This Row],[CODIGO]],STOCKSANLUIS[],6,FALSE))</f>
        <v>1</v>
      </c>
      <c r="F3951">
        <f>SALIDA[[#This Row],[CANTIDAD]]/SALIDA[[#This Row],[UND MEDIDA]]</f>
        <v>1</v>
      </c>
      <c r="G3951" t="str">
        <f>VLOOKUP(SALIDA[[#This Row],[CODIGO]],FAMILIAS[],4,FALSE)</f>
        <v>STAR COLD</v>
      </c>
      <c r="H3951" s="10" t="str">
        <f>IF(VLOOKUP(SALIDA[[#This Row],[CODIGO]],STOCKSANLUIS[],7,FALSE)=0,"PRODUCTO SIN STOCK/UBICACIÓN",VLOOKUP(SALIDA[[#This Row],[CODIGO]],STOCKSANLUIS[],7,FALSE))</f>
        <v>C</v>
      </c>
      <c r="I3951" s="10"/>
      <c r="J3951" t="str">
        <f>SALIDA[[#This Row],[CODIGO]]&amp;"       "&amp;SALIDA[[#This Row],[FAMILIA]]</f>
        <v>03475       STAR COLD</v>
      </c>
      <c r="K3951">
        <f>VLOOKUP(SALIDA[[#This Row],[CODIGO]],STOCK_STARSOFT[],5,FALSE)</f>
        <v>69.566940000000002</v>
      </c>
      <c r="L3951">
        <f>SALIDA[[#This Row],[CANTIDAD]]*SALIDA[[#This Row],[PRECIO UND]]</f>
        <v>69.566940000000002</v>
      </c>
    </row>
    <row r="3952" spans="1:12" x14ac:dyDescent="0.25">
      <c r="A3952" s="6" t="s">
        <v>3880</v>
      </c>
      <c r="B3952" s="100" t="str">
        <f>VLOOKUP(SALIDA[[#This Row],[CODIGO]],STOCKSANLUIS[],2,FALSE)</f>
        <v>GAS REFRIGERANTE R134A  X 340 GR - (TAPA CON VALVULA) - ICELOONG</v>
      </c>
      <c r="C3952" s="153">
        <v>46140</v>
      </c>
      <c r="D3952">
        <v>60</v>
      </c>
      <c r="E3952">
        <f>IF(VLOOKUP(SALIDA[[#This Row],[CODIGO]],STOCKSANLUIS[],6,FALSE)=0,"PRODUCTO SIN STOCK/UBICACIÓN",VLOOKUP(SALIDA[[#This Row],[CODIGO]],STOCKSANLUIS[],6,FALSE))</f>
        <v>1</v>
      </c>
      <c r="F3952">
        <f>SALIDA[[#This Row],[CANTIDAD]]/SALIDA[[#This Row],[UND MEDIDA]]</f>
        <v>60</v>
      </c>
      <c r="G3952" t="str">
        <f>VLOOKUP(SALIDA[[#This Row],[CODIGO]],FAMILIAS[],4,FALSE)</f>
        <v>ZHEJIANG YONGHE</v>
      </c>
      <c r="H3952" s="10" t="str">
        <f>IF(VLOOKUP(SALIDA[[#This Row],[CODIGO]],STOCKSANLUIS[],7,FALSE)=0,"PRODUCTO SIN STOCK/UBICACIÓN",VLOOKUP(SALIDA[[#This Row],[CODIGO]],STOCKSANLUIS[],7,FALSE))</f>
        <v>B</v>
      </c>
      <c r="I3952" s="10"/>
      <c r="J3952" t="str">
        <f>SALIDA[[#This Row],[CODIGO]]&amp;"       "&amp;SALIDA[[#This Row],[FAMILIA]]</f>
        <v>03343       ZHEJIANG YONGHE</v>
      </c>
      <c r="K3952">
        <f>VLOOKUP(SALIDA[[#This Row],[CODIGO]],STOCK_STARSOFT[],5,FALSE)</f>
        <v>3.1289889999999998</v>
      </c>
      <c r="L3952">
        <f>SALIDA[[#This Row],[CANTIDAD]]*SALIDA[[#This Row],[PRECIO UND]]</f>
        <v>187.73934</v>
      </c>
    </row>
    <row r="3953" spans="1:12" x14ac:dyDescent="0.25">
      <c r="A3953" s="6" t="s">
        <v>22054</v>
      </c>
      <c r="B3953" s="100" t="str">
        <f>VLOOKUP(SALIDA[[#This Row],[CODIGO]],STOCKSANLUIS[],2,FALSE)</f>
        <v xml:space="preserve">ELECTRIC ACTUATOR ORIGINAL - JOHNSON CONTROLS </v>
      </c>
      <c r="C3953" s="153">
        <v>46140</v>
      </c>
      <c r="D3953">
        <v>4</v>
      </c>
      <c r="E3953">
        <f>IF(VLOOKUP(SALIDA[[#This Row],[CODIGO]],STOCKSANLUIS[],6,FALSE)=0,"PRODUCTO SIN STOCK/UBICACIÓN",VLOOKUP(SALIDA[[#This Row],[CODIGO]],STOCKSANLUIS[],6,FALSE))</f>
        <v>1</v>
      </c>
      <c r="F3953">
        <f>SALIDA[[#This Row],[CANTIDAD]]/SALIDA[[#This Row],[UND MEDIDA]]</f>
        <v>4</v>
      </c>
      <c r="G3953" t="str">
        <f>VLOOKUP(SALIDA[[#This Row],[CODIGO]],FAMILIAS[],4,FALSE)</f>
        <v>JOHNSON CONTROLS</v>
      </c>
      <c r="H3953" s="10" t="str">
        <f>IF(VLOOKUP(SALIDA[[#This Row],[CODIGO]],STOCKSANLUIS[],7,FALSE)=0,"PRODUCTO SIN STOCK/UBICACIÓN",VLOOKUP(SALIDA[[#This Row],[CODIGO]],STOCKSANLUIS[],7,FALSE))</f>
        <v>A</v>
      </c>
      <c r="I3953" s="10"/>
      <c r="J3953" t="str">
        <f>SALIDA[[#This Row],[CODIGO]]&amp;"       "&amp;SALIDA[[#This Row],[FAMILIA]]</f>
        <v>03545       JOHNSON CONTROLS</v>
      </c>
      <c r="K3953">
        <f>VLOOKUP(SALIDA[[#This Row],[CODIGO]],STOCK_STARSOFT[],5,FALSE)</f>
        <v>10.095546000000001</v>
      </c>
      <c r="L3953">
        <f>SALIDA[[#This Row],[CANTIDAD]]*SALIDA[[#This Row],[PRECIO UND]]</f>
        <v>40.382184000000002</v>
      </c>
    </row>
    <row r="3954" spans="1:12" x14ac:dyDescent="0.25">
      <c r="A3954" s="6" t="s">
        <v>2490</v>
      </c>
      <c r="B3954" s="100" t="str">
        <f>VLOOKUP(SALIDA[[#This Row],[CODIGO]],STOCKSANLUIS[],2,FALSE)</f>
        <v>LIMPIADOR PARA CONDENSADOR - NU-BRITE - 1GALON - NU CALGON</v>
      </c>
      <c r="C3954" s="153">
        <v>46140</v>
      </c>
      <c r="D3954">
        <v>4</v>
      </c>
      <c r="E3954">
        <f>IF(VLOOKUP(SALIDA[[#This Row],[CODIGO]],STOCKSANLUIS[],6,FALSE)=0,"PRODUCTO SIN STOCK/UBICACIÓN",VLOOKUP(SALIDA[[#This Row],[CODIGO]],STOCKSANLUIS[],6,FALSE))</f>
        <v>1</v>
      </c>
      <c r="F3954">
        <f>SALIDA[[#This Row],[CANTIDAD]]/SALIDA[[#This Row],[UND MEDIDA]]</f>
        <v>4</v>
      </c>
      <c r="G3954" t="str">
        <f>VLOOKUP(SALIDA[[#This Row],[CODIGO]],FAMILIAS[],4,FALSE)</f>
        <v>NU CALGON</v>
      </c>
      <c r="H3954" s="10" t="str">
        <f>IF(VLOOKUP(SALIDA[[#This Row],[CODIGO]],STOCKSANLUIS[],7,FALSE)=0,"PRODUCTO SIN STOCK/UBICACIÓN",VLOOKUP(SALIDA[[#This Row],[CODIGO]],STOCKSANLUIS[],7,FALSE))</f>
        <v>C</v>
      </c>
      <c r="I3954" s="10"/>
      <c r="J3954" t="str">
        <f>SALIDA[[#This Row],[CODIGO]]&amp;"       "&amp;SALIDA[[#This Row],[FAMILIA]]</f>
        <v>02043       NU CALGON</v>
      </c>
      <c r="K3954">
        <f>VLOOKUP(SALIDA[[#This Row],[CODIGO]],STOCK_STARSOFT[],5,FALSE)</f>
        <v>9.0050089999999994</v>
      </c>
      <c r="L3954">
        <f>SALIDA[[#This Row],[CANTIDAD]]*SALIDA[[#This Row],[PRECIO UND]]</f>
        <v>36.020035999999998</v>
      </c>
    </row>
    <row r="3955" spans="1:12" x14ac:dyDescent="0.25">
      <c r="A3955" s="6" t="s">
        <v>3678</v>
      </c>
      <c r="B3955" s="100" t="str">
        <f>VLOOKUP(SALIDA[[#This Row],[CODIGO]],STOCKSANLUIS[],2,FALSE)</f>
        <v>RESISTENCIA SILICONADA POTENCIA CONSTANTE TECNOLATINA - TPC-M - 40W/M - 220V</v>
      </c>
      <c r="C3955" s="153">
        <v>46140</v>
      </c>
      <c r="D3955">
        <v>6</v>
      </c>
      <c r="E3955">
        <f>IF(VLOOKUP(SALIDA[[#This Row],[CODIGO]],STOCKSANLUIS[],6,FALSE)=0,"PRODUCTO SIN STOCK/UBICACIÓN",VLOOKUP(SALIDA[[#This Row],[CODIGO]],STOCKSANLUIS[],6,FALSE))</f>
        <v>100</v>
      </c>
      <c r="F3955">
        <f>SALIDA[[#This Row],[CANTIDAD]]/SALIDA[[#This Row],[UND MEDIDA]]</f>
        <v>0.06</v>
      </c>
      <c r="G3955" t="str">
        <f>VLOOKUP(SALIDA[[#This Row],[CODIGO]],FAMILIAS[],4,FALSE)</f>
        <v>TECNOLATINA</v>
      </c>
      <c r="H3955" s="10" t="str">
        <f>IF(VLOOKUP(SALIDA[[#This Row],[CODIGO]],STOCKSANLUIS[],7,FALSE)=0,"PRODUCTO SIN STOCK/UBICACIÓN",VLOOKUP(SALIDA[[#This Row],[CODIGO]],STOCKSANLUIS[],7,FALSE))</f>
        <v>C</v>
      </c>
      <c r="I3955" s="10"/>
      <c r="J3955" t="str">
        <f>SALIDA[[#This Row],[CODIGO]]&amp;"       "&amp;SALIDA[[#This Row],[FAMILIA]]</f>
        <v>03059       TECNOLATINA</v>
      </c>
      <c r="K3955">
        <f>VLOOKUP(SALIDA[[#This Row],[CODIGO]],STOCK_STARSOFT[],5,FALSE)</f>
        <v>1.9391890000000001</v>
      </c>
      <c r="L3955">
        <f>SALIDA[[#This Row],[CANTIDAD]]*SALIDA[[#This Row],[PRECIO UND]]</f>
        <v>11.635134000000001</v>
      </c>
    </row>
    <row r="3956" spans="1:12" x14ac:dyDescent="0.25">
      <c r="A3956" s="6" t="s">
        <v>19300</v>
      </c>
      <c r="B3956" s="100" t="str">
        <f>VLOOKUP(SALIDA[[#This Row],[CODIGO]],STOCKSANLUIS[],2,FALSE)</f>
        <v>CINTA ADHESIVA FOAM QTF-230E - 1/8" X 2" X 32.8´ (3MM X 50MM X 10M) - EVERFROST - HIGH QUALITY</v>
      </c>
      <c r="C3956" s="153">
        <v>46140</v>
      </c>
      <c r="D3956">
        <v>1</v>
      </c>
      <c r="E3956">
        <f>IF(VLOOKUP(SALIDA[[#This Row],[CODIGO]],STOCKSANLUIS[],6,FALSE)=0,"PRODUCTO SIN STOCK/UBICACIÓN",VLOOKUP(SALIDA[[#This Row],[CODIGO]],STOCKSANLUIS[],6,FALSE))</f>
        <v>1</v>
      </c>
      <c r="F3956">
        <f>SALIDA[[#This Row],[CANTIDAD]]/SALIDA[[#This Row],[UND MEDIDA]]</f>
        <v>1</v>
      </c>
      <c r="G3956" t="str">
        <f>VLOOKUP(SALIDA[[#This Row],[CODIGO]],FAMILIAS[],4,FALSE)</f>
        <v>EVERFROST</v>
      </c>
      <c r="H3956" s="10" t="str">
        <f>IF(VLOOKUP(SALIDA[[#This Row],[CODIGO]],STOCKSANLUIS[],7,FALSE)=0,"PRODUCTO SIN STOCK/UBICACIÓN",VLOOKUP(SALIDA[[#This Row],[CODIGO]],STOCKSANLUIS[],7,FALSE))</f>
        <v>C</v>
      </c>
      <c r="I3956" s="10"/>
      <c r="J3956" t="str">
        <f>SALIDA[[#This Row],[CODIGO]]&amp;"       "&amp;SALIDA[[#This Row],[FAMILIA]]</f>
        <v>03490       EVERFROST</v>
      </c>
      <c r="K3956">
        <f>VLOOKUP(SALIDA[[#This Row],[CODIGO]],STOCK_STARSOFT[],5,FALSE)</f>
        <v>1.3047420000000001</v>
      </c>
      <c r="L3956">
        <f>SALIDA[[#This Row],[CANTIDAD]]*SALIDA[[#This Row],[PRECIO UND]]</f>
        <v>1.3047420000000001</v>
      </c>
    </row>
    <row r="3957" spans="1:12" x14ac:dyDescent="0.25">
      <c r="A3957" s="6" t="s">
        <v>1470</v>
      </c>
      <c r="B3957" s="100" t="str">
        <f>VLOOKUP(SALIDA[[#This Row],[CODIGO]],STOCKSANLUIS[],2,FALSE)</f>
        <v>MANGA AISLANTE CI-M-042 DE 1 5/8" X 3/4" - ARMAFLEX/ARMACELL</v>
      </c>
      <c r="C3957" s="153">
        <v>46140</v>
      </c>
      <c r="D3957">
        <v>4</v>
      </c>
      <c r="E3957">
        <f>IF(VLOOKUP(SALIDA[[#This Row],[CODIGO]],STOCKSANLUIS[],6,FALSE)=0,"PRODUCTO SIN STOCK/UBICACIÓN",VLOOKUP(SALIDA[[#This Row],[CODIGO]],STOCKSANLUIS[],6,FALSE))</f>
        <v>1</v>
      </c>
      <c r="F3957">
        <f>SALIDA[[#This Row],[CANTIDAD]]/SALIDA[[#This Row],[UND MEDIDA]]</f>
        <v>4</v>
      </c>
      <c r="G3957" t="str">
        <f>VLOOKUP(SALIDA[[#This Row],[CODIGO]],FAMILIAS[],4,FALSE)</f>
        <v>ARMACELL</v>
      </c>
      <c r="H3957" s="10" t="str">
        <f>IF(VLOOKUP(SALIDA[[#This Row],[CODIGO]],STOCKSANLUIS[],7,FALSE)=0,"PRODUCTO SIN STOCK/UBICACIÓN",VLOOKUP(SALIDA[[#This Row],[CODIGO]],STOCKSANLUIS[],7,FALSE))</f>
        <v>A</v>
      </c>
      <c r="I3957" s="10"/>
      <c r="J3957" t="str">
        <f>SALIDA[[#This Row],[CODIGO]]&amp;"       "&amp;SALIDA[[#This Row],[FAMILIA]]</f>
        <v>01492       ARMACELL</v>
      </c>
      <c r="K3957">
        <f>VLOOKUP(SALIDA[[#This Row],[CODIGO]],STOCK_STARSOFT[],5,FALSE)</f>
        <v>3.6670790000000002</v>
      </c>
      <c r="L3957">
        <f>SALIDA[[#This Row],[CANTIDAD]]*SALIDA[[#This Row],[PRECIO UND]]</f>
        <v>14.668316000000001</v>
      </c>
    </row>
    <row r="3958" spans="1:12" x14ac:dyDescent="0.25">
      <c r="A3958" s="6" t="s">
        <v>1251</v>
      </c>
      <c r="B3958" s="100" t="str">
        <f>VLOOKUP(SALIDA[[#This Row],[CODIGO]],STOCKSANLUIS[],2,FALSE)</f>
        <v>LAMAS DE PVC ALECO 8X0.08X300  (20 CM X 2MMX 91.44M) STANDARD SMOOTH -170008</v>
      </c>
      <c r="C3958" s="153">
        <v>46140</v>
      </c>
      <c r="D3958">
        <v>91.44</v>
      </c>
      <c r="E3958">
        <f>IF(VLOOKUP(SALIDA[[#This Row],[CODIGO]],STOCKSANLUIS[],6,FALSE)=0,"PRODUCTO SIN STOCK/UBICACIÓN",VLOOKUP(SALIDA[[#This Row],[CODIGO]],STOCKSANLUIS[],6,FALSE))</f>
        <v>91.44</v>
      </c>
      <c r="F3958">
        <f>SALIDA[[#This Row],[CANTIDAD]]/SALIDA[[#This Row],[UND MEDIDA]]</f>
        <v>1</v>
      </c>
      <c r="G3958" t="str">
        <f>VLOOKUP(SALIDA[[#This Row],[CODIGO]],FAMILIAS[],4,FALSE)</f>
        <v>ES ROBBINS</v>
      </c>
      <c r="H3958" s="10" t="str">
        <f>IF(VLOOKUP(SALIDA[[#This Row],[CODIGO]],STOCKSANLUIS[],7,FALSE)=0,"PRODUCTO SIN STOCK/UBICACIÓN",VLOOKUP(SALIDA[[#This Row],[CODIGO]],STOCKSANLUIS[],7,FALSE))</f>
        <v>B/C</v>
      </c>
      <c r="I3958" s="10"/>
      <c r="J3958" t="str">
        <f>SALIDA[[#This Row],[CODIGO]]&amp;"       "&amp;SALIDA[[#This Row],[FAMILIA]]</f>
        <v>01331       ES ROBBINS</v>
      </c>
      <c r="K3958">
        <f>VLOOKUP(SALIDA[[#This Row],[CODIGO]],STOCK_STARSOFT[],5,FALSE)</f>
        <v>1.922936</v>
      </c>
      <c r="L3958">
        <f>SALIDA[[#This Row],[CANTIDAD]]*SALIDA[[#This Row],[PRECIO UND]]</f>
        <v>175.83326783999999</v>
      </c>
    </row>
    <row r="3959" spans="1:12" x14ac:dyDescent="0.25">
      <c r="A3959" s="6" t="s">
        <v>2122</v>
      </c>
      <c r="B3959" s="100" t="str">
        <f>VLOOKUP(SALIDA[[#This Row],[CODIGO]],STOCKSANLUIS[],2,FALSE)</f>
        <v>SENSOR DE TEMPERATURA NTC - SB-41 - 2M - FULL GAUGE</v>
      </c>
      <c r="C3959" s="153">
        <v>46140</v>
      </c>
      <c r="D3959">
        <v>4</v>
      </c>
      <c r="E3959">
        <f>IF(VLOOKUP(SALIDA[[#This Row],[CODIGO]],STOCKSANLUIS[],6,FALSE)=0,"PRODUCTO SIN STOCK/UBICACIÓN",VLOOKUP(SALIDA[[#This Row],[CODIGO]],STOCKSANLUIS[],6,FALSE))</f>
        <v>1</v>
      </c>
      <c r="F3959">
        <f>SALIDA[[#This Row],[CANTIDAD]]/SALIDA[[#This Row],[UND MEDIDA]]</f>
        <v>4</v>
      </c>
      <c r="G3959" t="str">
        <f>VLOOKUP(SALIDA[[#This Row],[CODIGO]],FAMILIAS[],4,FALSE)</f>
        <v>FULL GAUGE</v>
      </c>
      <c r="H3959" s="10" t="str">
        <f>IF(VLOOKUP(SALIDA[[#This Row],[CODIGO]],STOCKSANLUIS[],7,FALSE)=0,"PRODUCTO SIN STOCK/UBICACIÓN",VLOOKUP(SALIDA[[#This Row],[CODIGO]],STOCKSANLUIS[],7,FALSE))</f>
        <v>C</v>
      </c>
      <c r="I3959" s="10"/>
      <c r="J3959" t="str">
        <f>SALIDA[[#This Row],[CODIGO]]&amp;"       "&amp;SALIDA[[#This Row],[FAMILIA]]</f>
        <v>01842       FULL GAUGE</v>
      </c>
      <c r="K3959">
        <f>VLOOKUP(SALIDA[[#This Row],[CODIGO]],STOCK_STARSOFT[],5,FALSE)</f>
        <v>1.6897530000000001</v>
      </c>
      <c r="L3959">
        <f>SALIDA[[#This Row],[CANTIDAD]]*SALIDA[[#This Row],[PRECIO UND]]</f>
        <v>6.7590120000000002</v>
      </c>
    </row>
    <row r="3960" spans="1:12" x14ac:dyDescent="0.25">
      <c r="A3960" s="6" t="s">
        <v>2022</v>
      </c>
      <c r="B3960" s="100" t="str">
        <f>VLOOKUP(SALIDA[[#This Row],[CODIGO]],STOCKSANLUIS[],2,FALSE)</f>
        <v>CONTROLADOR DE TEMPERATURA DIGITAL TC-900E POWER - VER.07 - 115/220 VAC - FULL GAUGE</v>
      </c>
      <c r="C3960" s="153">
        <v>46140</v>
      </c>
      <c r="D3960">
        <v>2</v>
      </c>
      <c r="E3960">
        <f>IF(VLOOKUP(SALIDA[[#This Row],[CODIGO]],STOCKSANLUIS[],6,FALSE)=0,"PRODUCTO SIN STOCK/UBICACIÓN",VLOOKUP(SALIDA[[#This Row],[CODIGO]],STOCKSANLUIS[],6,FALSE))</f>
        <v>1</v>
      </c>
      <c r="F3960">
        <f>SALIDA[[#This Row],[CANTIDAD]]/SALIDA[[#This Row],[UND MEDIDA]]</f>
        <v>2</v>
      </c>
      <c r="G3960" t="str">
        <f>VLOOKUP(SALIDA[[#This Row],[CODIGO]],FAMILIAS[],4,FALSE)</f>
        <v>FULL GAUGE</v>
      </c>
      <c r="H3960" s="10" t="str">
        <f>IF(VLOOKUP(SALIDA[[#This Row],[CODIGO]],STOCKSANLUIS[],7,FALSE)=0,"PRODUCTO SIN STOCK/UBICACIÓN",VLOOKUP(SALIDA[[#This Row],[CODIGO]],STOCKSANLUIS[],7,FALSE))</f>
        <v>C</v>
      </c>
      <c r="I3960" s="10"/>
      <c r="J3960" t="str">
        <f>SALIDA[[#This Row],[CODIGO]]&amp;"       "&amp;SALIDA[[#This Row],[FAMILIA]]</f>
        <v>01785       FULL GAUGE</v>
      </c>
      <c r="K3960">
        <f>VLOOKUP(SALIDA[[#This Row],[CODIGO]],STOCK_STARSOFT[],5,FALSE)</f>
        <v>18.272079000000002</v>
      </c>
      <c r="L3960">
        <f>SALIDA[[#This Row],[CANTIDAD]]*SALIDA[[#This Row],[PRECIO UND]]</f>
        <v>36.544158000000003</v>
      </c>
    </row>
    <row r="3961" spans="1:12" x14ac:dyDescent="0.25">
      <c r="A3961" s="6" t="s">
        <v>33</v>
      </c>
      <c r="B3961" s="100" t="str">
        <f>VLOOKUP(SALIDA[[#This Row],[CODIGO]],STOCKSANLUIS[],2,FALSE)</f>
        <v>CONTROLADOR DE TEMPERATURA DIGITAL MT-512E 2HP - VER.13 - 115/220 VAC - FULL GAUGE</v>
      </c>
      <c r="C3961" s="153">
        <v>46140</v>
      </c>
      <c r="D3961">
        <v>1</v>
      </c>
      <c r="E3961">
        <f>IF(VLOOKUP(SALIDA[[#This Row],[CODIGO]],STOCKSANLUIS[],6,FALSE)=0,"PRODUCTO SIN STOCK/UBICACIÓN",VLOOKUP(SALIDA[[#This Row],[CODIGO]],STOCKSANLUIS[],6,FALSE))</f>
        <v>1</v>
      </c>
      <c r="F3961">
        <f>SALIDA[[#This Row],[CANTIDAD]]/SALIDA[[#This Row],[UND MEDIDA]]</f>
        <v>1</v>
      </c>
      <c r="G3961" t="str">
        <f>VLOOKUP(SALIDA[[#This Row],[CODIGO]],FAMILIAS[],4,FALSE)</f>
        <v>FULL GAUGE</v>
      </c>
      <c r="H3961" s="10" t="str">
        <f>IF(VLOOKUP(SALIDA[[#This Row],[CODIGO]],STOCKSANLUIS[],7,FALSE)=0,"PRODUCTO SIN STOCK/UBICACIÓN",VLOOKUP(SALIDA[[#This Row],[CODIGO]],STOCKSANLUIS[],7,FALSE))</f>
        <v>C</v>
      </c>
      <c r="I3961" s="10"/>
      <c r="J3961" t="str">
        <f>SALIDA[[#This Row],[CODIGO]]&amp;"       "&amp;SALIDA[[#This Row],[FAMILIA]]</f>
        <v>00016       FULL GAUGE</v>
      </c>
      <c r="K3961">
        <f>VLOOKUP(SALIDA[[#This Row],[CODIGO]],STOCK_STARSOFT[],5,FALSE)</f>
        <v>13.318346</v>
      </c>
      <c r="L3961">
        <f>SALIDA[[#This Row],[CANTIDAD]]*SALIDA[[#This Row],[PRECIO UND]]</f>
        <v>13.318346</v>
      </c>
    </row>
    <row r="3962" spans="1:12" x14ac:dyDescent="0.25">
      <c r="A3962" s="6" t="s">
        <v>2541</v>
      </c>
      <c r="B3962" s="100" t="str">
        <f>VLOOKUP(SALIDA[[#This Row],[CODIGO]],STOCKSANLUIS[],2,FALSE)</f>
        <v>EQUIPO DE A/A MINI SPLIT FRIO SOLO - 12000 BTU - R410A - 220V/1PH/60HZ - TEMP BLUE MADE BY CARRIER INTERAMERICA CORPORATION</v>
      </c>
      <c r="C3962" s="153">
        <v>46140</v>
      </c>
      <c r="D3962">
        <v>2</v>
      </c>
      <c r="E3962">
        <f>IF(VLOOKUP(SALIDA[[#This Row],[CODIGO]],STOCKSANLUIS[],6,FALSE)=0,"PRODUCTO SIN STOCK/UBICACIÓN",VLOOKUP(SALIDA[[#This Row],[CODIGO]],STOCKSANLUIS[],6,FALSE))</f>
        <v>1</v>
      </c>
      <c r="F3962">
        <f>SALIDA[[#This Row],[CANTIDAD]]/SALIDA[[#This Row],[UND MEDIDA]]</f>
        <v>2</v>
      </c>
      <c r="G3962" t="str">
        <f>VLOOKUP(SALIDA[[#This Row],[CODIGO]],FAMILIAS[],4,FALSE)</f>
        <v>TEMP BLUE</v>
      </c>
      <c r="H3962" s="10" t="str">
        <f>IF(VLOOKUP(SALIDA[[#This Row],[CODIGO]],STOCKSANLUIS[],7,FALSE)=0,"PRODUCTO SIN STOCK/UBICACIÓN",VLOOKUP(SALIDA[[#This Row],[CODIGO]],STOCKSANLUIS[],7,FALSE))</f>
        <v>B</v>
      </c>
      <c r="I3962" s="10"/>
      <c r="J3962" t="str">
        <f>SALIDA[[#This Row],[CODIGO]]&amp;"       "&amp;SALIDA[[#This Row],[FAMILIA]]</f>
        <v>02083       TEMP BLUE</v>
      </c>
      <c r="K3962">
        <f>VLOOKUP(SALIDA[[#This Row],[CODIGO]],STOCK_STARSOFT[],5,FALSE)</f>
        <v>152.30836500000001</v>
      </c>
      <c r="L3962">
        <f>SALIDA[[#This Row],[CANTIDAD]]*SALIDA[[#This Row],[PRECIO UND]]</f>
        <v>304.61673000000002</v>
      </c>
    </row>
    <row r="3963" spans="1:12" x14ac:dyDescent="0.25">
      <c r="A3963" s="6" t="s">
        <v>22048</v>
      </c>
      <c r="B3963" s="100" t="str">
        <f>VLOOKUP(SALIDA[[#This Row],[CODIGO]],STOCKSANLUIS[],2,FALSE)</f>
        <v xml:space="preserve">BOMBA DE CONDENSADO STAR COLD DE 230V-1F-60HZ TANQUE ALTO (INCLUYE MANGUERA)  SI-1801 </v>
      </c>
      <c r="C3963" s="153">
        <v>46140</v>
      </c>
      <c r="D3963">
        <v>4</v>
      </c>
      <c r="E3963">
        <f>IF(VLOOKUP(SALIDA[[#This Row],[CODIGO]],STOCKSANLUIS[],6,FALSE)=0,"PRODUCTO SIN STOCK/UBICACIÓN",VLOOKUP(SALIDA[[#This Row],[CODIGO]],STOCKSANLUIS[],6,FALSE))</f>
        <v>1</v>
      </c>
      <c r="F3963">
        <f>SALIDA[[#This Row],[CANTIDAD]]/SALIDA[[#This Row],[UND MEDIDA]]</f>
        <v>4</v>
      </c>
      <c r="G3963" t="str">
        <f>VLOOKUP(SALIDA[[#This Row],[CODIGO]],FAMILIAS[],4,FALSE)</f>
        <v>STAR COLD</v>
      </c>
      <c r="H3963" s="10" t="str">
        <f>IF(VLOOKUP(SALIDA[[#This Row],[CODIGO]],STOCKSANLUIS[],7,FALSE)=0,"PRODUCTO SIN STOCK/UBICACIÓN",VLOOKUP(SALIDA[[#This Row],[CODIGO]],STOCKSANLUIS[],7,FALSE))</f>
        <v>B/C</v>
      </c>
      <c r="I3963" s="10"/>
      <c r="J3963" t="str">
        <f>SALIDA[[#This Row],[CODIGO]]&amp;"       "&amp;SALIDA[[#This Row],[FAMILIA]]</f>
        <v>03542       STAR COLD</v>
      </c>
      <c r="K3963">
        <f>VLOOKUP(SALIDA[[#This Row],[CODIGO]],STOCK_STARSOFT[],5,FALSE)</f>
        <v>17.996752999999998</v>
      </c>
      <c r="L3963">
        <f>SALIDA[[#This Row],[CANTIDAD]]*SALIDA[[#This Row],[PRECIO UND]]</f>
        <v>71.987011999999993</v>
      </c>
    </row>
    <row r="3964" spans="1:12" x14ac:dyDescent="0.25">
      <c r="A3964" s="6" t="s">
        <v>22050</v>
      </c>
      <c r="B3964" s="100" t="str">
        <f>VLOOKUP(SALIDA[[#This Row],[CODIGO]],STOCKSANLUIS[],2,FALSE)</f>
        <v>MINI BOMBA STAR COLD  DE 110-240V MINISLIM SERIES 66 FT LIFT SPS-66</v>
      </c>
      <c r="C3964" s="153">
        <v>46140</v>
      </c>
      <c r="D3964">
        <v>4</v>
      </c>
      <c r="E3964">
        <f>IF(VLOOKUP(SALIDA[[#This Row],[CODIGO]],STOCKSANLUIS[],6,FALSE)=0,"PRODUCTO SIN STOCK/UBICACIÓN",VLOOKUP(SALIDA[[#This Row],[CODIGO]],STOCKSANLUIS[],6,FALSE))</f>
        <v>1</v>
      </c>
      <c r="F3964">
        <f>SALIDA[[#This Row],[CANTIDAD]]/SALIDA[[#This Row],[UND MEDIDA]]</f>
        <v>4</v>
      </c>
      <c r="G3964" t="str">
        <f>VLOOKUP(SALIDA[[#This Row],[CODIGO]],FAMILIAS[],4,FALSE)</f>
        <v>STAR COLD</v>
      </c>
      <c r="H3964" s="10" t="str">
        <f>IF(VLOOKUP(SALIDA[[#This Row],[CODIGO]],STOCKSANLUIS[],7,FALSE)=0,"PRODUCTO SIN STOCK/UBICACIÓN",VLOOKUP(SALIDA[[#This Row],[CODIGO]],STOCKSANLUIS[],7,FALSE))</f>
        <v>A</v>
      </c>
      <c r="I3964" s="10"/>
      <c r="J3964" t="str">
        <f>SALIDA[[#This Row],[CODIGO]]&amp;"       "&amp;SALIDA[[#This Row],[FAMILIA]]</f>
        <v>03543       STAR COLD</v>
      </c>
      <c r="K3964">
        <f>VLOOKUP(SALIDA[[#This Row],[CODIGO]],STOCK_STARSOFT[],5,FALSE)</f>
        <v>19.559408000000001</v>
      </c>
      <c r="L3964">
        <f>SALIDA[[#This Row],[CANTIDAD]]*SALIDA[[#This Row],[PRECIO UND]]</f>
        <v>78.237632000000005</v>
      </c>
    </row>
    <row r="3965" spans="1:12" x14ac:dyDescent="0.25">
      <c r="A3965" s="6" t="s">
        <v>3792</v>
      </c>
      <c r="B3965" s="100" t="str">
        <f>VLOOKUP(SALIDA[[#This Row],[CODIGO]],STOCKSANLUIS[],2,FALSE)</f>
        <v>MOTOVENTILADOR MAER FAN YDWF74L34P4-422N-350S (220V, 60HZ, 4 POLES, 1PH, CL.F, SUCTION)</v>
      </c>
      <c r="C3965" s="153">
        <v>46140</v>
      </c>
      <c r="D3965">
        <v>2</v>
      </c>
      <c r="E3965">
        <f>IF(VLOOKUP(SALIDA[[#This Row],[CODIGO]],STOCKSANLUIS[],6,FALSE)=0,"PRODUCTO SIN STOCK/UBICACIÓN",VLOOKUP(SALIDA[[#This Row],[CODIGO]],STOCKSANLUIS[],6,FALSE))</f>
        <v>1</v>
      </c>
      <c r="F3965">
        <f>SALIDA[[#This Row],[CANTIDAD]]/SALIDA[[#This Row],[UND MEDIDA]]</f>
        <v>2</v>
      </c>
      <c r="G3965" t="str">
        <f>VLOOKUP(SALIDA[[#This Row],[CODIGO]],FAMILIAS[],4,FALSE)</f>
        <v>MAER FAN</v>
      </c>
      <c r="H3965" s="10" t="str">
        <f>IF(VLOOKUP(SALIDA[[#This Row],[CODIGO]],STOCKSANLUIS[],7,FALSE)=0,"PRODUCTO SIN STOCK/UBICACIÓN",VLOOKUP(SALIDA[[#This Row],[CODIGO]],STOCKSANLUIS[],7,FALSE))</f>
        <v>C</v>
      </c>
      <c r="I3965" s="10"/>
      <c r="J3965" t="str">
        <f>SALIDA[[#This Row],[CODIGO]]&amp;"       "&amp;SALIDA[[#This Row],[FAMILIA]]</f>
        <v>03236       MAER FAN</v>
      </c>
      <c r="K3965">
        <f>VLOOKUP(SALIDA[[#This Row],[CODIGO]],STOCK_STARSOFT[],5,FALSE)</f>
        <v>28.924689999999998</v>
      </c>
      <c r="L3965">
        <f>SALIDA[[#This Row],[CANTIDAD]]*SALIDA[[#This Row],[PRECIO UND]]</f>
        <v>57.849379999999996</v>
      </c>
    </row>
    <row r="3966" spans="1:12" x14ac:dyDescent="0.25">
      <c r="A3966" s="6" t="s">
        <v>22056</v>
      </c>
      <c r="B3966" s="100" t="str">
        <f>VLOOKUP(SALIDA[[#This Row],[CODIGO]],STOCKSANLUIS[],2,FALSE)</f>
        <v>T7300-TF60-9KS0 - TERMOSTATO JOHNSON CONTROLS</v>
      </c>
      <c r="C3966" s="153">
        <v>46140</v>
      </c>
      <c r="D3966">
        <v>1</v>
      </c>
      <c r="E3966">
        <f>IF(VLOOKUP(SALIDA[[#This Row],[CODIGO]],STOCKSANLUIS[],6,FALSE)=0,"PRODUCTO SIN STOCK/UBICACIÓN",VLOOKUP(SALIDA[[#This Row],[CODIGO]],STOCKSANLUIS[],6,FALSE))</f>
        <v>1</v>
      </c>
      <c r="F3966">
        <f>SALIDA[[#This Row],[CANTIDAD]]/SALIDA[[#This Row],[UND MEDIDA]]</f>
        <v>1</v>
      </c>
      <c r="G3966" t="str">
        <f>VLOOKUP(SALIDA[[#This Row],[CODIGO]],FAMILIAS[],4,FALSE)</f>
        <v>JOHNSON CONTROLS</v>
      </c>
      <c r="H3966" s="10" t="str">
        <f>IF(VLOOKUP(SALIDA[[#This Row],[CODIGO]],STOCKSANLUIS[],7,FALSE)=0,"PRODUCTO SIN STOCK/UBICACIÓN",VLOOKUP(SALIDA[[#This Row],[CODIGO]],STOCKSANLUIS[],7,FALSE))</f>
        <v>A</v>
      </c>
      <c r="I3966" s="10"/>
      <c r="J3966" t="str">
        <f>SALIDA[[#This Row],[CODIGO]]&amp;"       "&amp;SALIDA[[#This Row],[FAMILIA]]</f>
        <v>03546       JOHNSON CONTROLS</v>
      </c>
      <c r="K3966">
        <f>VLOOKUP(SALIDA[[#This Row],[CODIGO]],STOCK_STARSOFT[],5,FALSE)</f>
        <v>11.753382999999999</v>
      </c>
      <c r="L3966">
        <f>SALIDA[[#This Row],[CANTIDAD]]*SALIDA[[#This Row],[PRECIO UND]]</f>
        <v>11.753382999999999</v>
      </c>
    </row>
    <row r="3967" spans="1:12" x14ac:dyDescent="0.25">
      <c r="A3967" s="6" t="s">
        <v>33</v>
      </c>
      <c r="B3967" s="100" t="str">
        <f>VLOOKUP(SALIDA[[#This Row],[CODIGO]],STOCKSANLUIS[],2,FALSE)</f>
        <v>CONTROLADOR DE TEMPERATURA DIGITAL MT-512E 2HP - VER.13 - 115/220 VAC - FULL GAUGE</v>
      </c>
      <c r="C3967" s="153">
        <v>46140</v>
      </c>
      <c r="D3967">
        <v>1</v>
      </c>
      <c r="E3967">
        <f>IF(VLOOKUP(SALIDA[[#This Row],[CODIGO]],STOCKSANLUIS[],6,FALSE)=0,"PRODUCTO SIN STOCK/UBICACIÓN",VLOOKUP(SALIDA[[#This Row],[CODIGO]],STOCKSANLUIS[],6,FALSE))</f>
        <v>1</v>
      </c>
      <c r="F3967">
        <f>SALIDA[[#This Row],[CANTIDAD]]/SALIDA[[#This Row],[UND MEDIDA]]</f>
        <v>1</v>
      </c>
      <c r="G3967" t="str">
        <f>VLOOKUP(SALIDA[[#This Row],[CODIGO]],FAMILIAS[],4,FALSE)</f>
        <v>FULL GAUGE</v>
      </c>
      <c r="H3967" s="10" t="str">
        <f>IF(VLOOKUP(SALIDA[[#This Row],[CODIGO]],STOCKSANLUIS[],7,FALSE)=0,"PRODUCTO SIN STOCK/UBICACIÓN",VLOOKUP(SALIDA[[#This Row],[CODIGO]],STOCKSANLUIS[],7,FALSE))</f>
        <v>C</v>
      </c>
      <c r="I3967" s="10"/>
      <c r="J3967" t="str">
        <f>SALIDA[[#This Row],[CODIGO]]&amp;"       "&amp;SALIDA[[#This Row],[FAMILIA]]</f>
        <v>00016       FULL GAUGE</v>
      </c>
      <c r="K3967">
        <f>VLOOKUP(SALIDA[[#This Row],[CODIGO]],STOCK_STARSOFT[],5,FALSE)</f>
        <v>13.318346</v>
      </c>
      <c r="L3967">
        <f>SALIDA[[#This Row],[CANTIDAD]]*SALIDA[[#This Row],[PRECIO UND]]</f>
        <v>13.318346</v>
      </c>
    </row>
    <row r="3968" spans="1:12" x14ac:dyDescent="0.25">
      <c r="A3968" s="6" t="s">
        <v>683</v>
      </c>
      <c r="B3968" s="100" t="str">
        <f>VLOOKUP(SALIDA[[#This Row],[CODIGO]],STOCKSANLUIS[],2,FALSE)</f>
        <v>CAJA SOBREPONER CON 2 LLAVES GB-01C - FULL GAUGE</v>
      </c>
      <c r="C3968" s="153">
        <v>46140</v>
      </c>
      <c r="D3968">
        <v>1</v>
      </c>
      <c r="E3968">
        <f>IF(VLOOKUP(SALIDA[[#This Row],[CODIGO]],STOCKSANLUIS[],6,FALSE)=0,"PRODUCTO SIN STOCK/UBICACIÓN",VLOOKUP(SALIDA[[#This Row],[CODIGO]],STOCKSANLUIS[],6,FALSE))</f>
        <v>1</v>
      </c>
      <c r="F3968">
        <f>SALIDA[[#This Row],[CANTIDAD]]/SALIDA[[#This Row],[UND MEDIDA]]</f>
        <v>1</v>
      </c>
      <c r="G3968" t="str">
        <f>VLOOKUP(SALIDA[[#This Row],[CODIGO]],FAMILIAS[],4,FALSE)</f>
        <v>FULL GAUGE</v>
      </c>
      <c r="H3968" s="10" t="str">
        <f>IF(VLOOKUP(SALIDA[[#This Row],[CODIGO]],STOCKSANLUIS[],7,FALSE)=0,"PRODUCTO SIN STOCK/UBICACIÓN",VLOOKUP(SALIDA[[#This Row],[CODIGO]],STOCKSANLUIS[],7,FALSE))</f>
        <v>C</v>
      </c>
      <c r="I3968" s="10"/>
      <c r="J3968" t="str">
        <f>SALIDA[[#This Row],[CODIGO]]&amp;"       "&amp;SALIDA[[#This Row],[FAMILIA]]</f>
        <v>00761       FULL GAUGE</v>
      </c>
      <c r="K3968">
        <f>VLOOKUP(SALIDA[[#This Row],[CODIGO]],STOCK_STARSOFT[],5,FALSE)</f>
        <v>12.362753</v>
      </c>
      <c r="L3968">
        <f>SALIDA[[#This Row],[CANTIDAD]]*SALIDA[[#This Row],[PRECIO UND]]</f>
        <v>12.362753</v>
      </c>
    </row>
    <row r="3969" spans="1:12" x14ac:dyDescent="0.25">
      <c r="A3969" s="6" t="s">
        <v>3513</v>
      </c>
      <c r="B3969" s="100" t="str">
        <f>VLOOKUP(SALIDA[[#This Row],[CODIGO]],STOCKSANLUIS[],2,FALSE)</f>
        <v>GAS REFRIGERANTE FREON 410A 650 GR -CHEMOURS - CAJA DE 12 -  CHINO</v>
      </c>
      <c r="C3969" s="153">
        <v>46140</v>
      </c>
      <c r="D3969">
        <v>1</v>
      </c>
      <c r="E3969">
        <f>IF(VLOOKUP(SALIDA[[#This Row],[CODIGO]],STOCKSANLUIS[],6,FALSE)=0,"PRODUCTO SIN STOCK/UBICACIÓN",VLOOKUP(SALIDA[[#This Row],[CODIGO]],STOCKSANLUIS[],6,FALSE))</f>
        <v>1</v>
      </c>
      <c r="F3969">
        <f>SALIDA[[#This Row],[CANTIDAD]]/SALIDA[[#This Row],[UND MEDIDA]]</f>
        <v>1</v>
      </c>
      <c r="G3969" t="str">
        <f>VLOOKUP(SALIDA[[#This Row],[CODIGO]],FAMILIAS[],4,FALSE)</f>
        <v>THE CHEMOURS</v>
      </c>
      <c r="H3969" s="10" t="str">
        <f>IF(VLOOKUP(SALIDA[[#This Row],[CODIGO]],STOCKSANLUIS[],7,FALSE)=0,"PRODUCTO SIN STOCK/UBICACIÓN",VLOOKUP(SALIDA[[#This Row],[CODIGO]],STOCKSANLUIS[],7,FALSE))</f>
        <v>C</v>
      </c>
      <c r="I3969" s="10"/>
      <c r="J3969" t="str">
        <f>SALIDA[[#This Row],[CODIGO]]&amp;"       "&amp;SALIDA[[#This Row],[FAMILIA]]</f>
        <v>02922       THE CHEMOURS</v>
      </c>
      <c r="K3969">
        <f>VLOOKUP(SALIDA[[#This Row],[CODIGO]],STOCK_STARSOFT[],5,FALSE)</f>
        <v>8.1124840000000003</v>
      </c>
      <c r="L3969">
        <f>SALIDA[[#This Row],[CANTIDAD]]*SALIDA[[#This Row],[PRECIO UND]]</f>
        <v>8.1124840000000003</v>
      </c>
    </row>
    <row r="3970" spans="1:12" x14ac:dyDescent="0.25">
      <c r="A3970" s="6" t="s">
        <v>3629</v>
      </c>
      <c r="B3970" s="100" t="str">
        <f>VLOOKUP(SALIDA[[#This Row],[CODIGO]],STOCKSANLUIS[],2,FALSE)</f>
        <v>MOTOVENTILADOR MAER FAN YSWF74L47P4-470N-400S (220V/380V/440V, 60HZ, 4 POLES, 3PH, CL.F,/Y, SUCTION)</v>
      </c>
      <c r="C3970" s="153">
        <v>46140</v>
      </c>
      <c r="D3970">
        <v>2</v>
      </c>
      <c r="E3970">
        <f>IF(VLOOKUP(SALIDA[[#This Row],[CODIGO]],STOCKSANLUIS[],6,FALSE)=0,"PRODUCTO SIN STOCK/UBICACIÓN",VLOOKUP(SALIDA[[#This Row],[CODIGO]],STOCKSANLUIS[],6,FALSE))</f>
        <v>1</v>
      </c>
      <c r="F3970">
        <f>SALIDA[[#This Row],[CANTIDAD]]/SALIDA[[#This Row],[UND MEDIDA]]</f>
        <v>2</v>
      </c>
      <c r="G3970" t="str">
        <f>VLOOKUP(SALIDA[[#This Row],[CODIGO]],FAMILIAS[],4,FALSE)</f>
        <v>MAER FAN</v>
      </c>
      <c r="H3970" s="10" t="str">
        <f>IF(VLOOKUP(SALIDA[[#This Row],[CODIGO]],STOCKSANLUIS[],7,FALSE)=0,"PRODUCTO SIN STOCK/UBICACIÓN",VLOOKUP(SALIDA[[#This Row],[CODIGO]],STOCKSANLUIS[],7,FALSE))</f>
        <v>C</v>
      </c>
      <c r="I3970" s="10"/>
      <c r="J3970" t="str">
        <f>SALIDA[[#This Row],[CODIGO]]&amp;"       "&amp;SALIDA[[#This Row],[FAMILIA]]</f>
        <v>03032       MAER FAN</v>
      </c>
      <c r="K3970">
        <f>VLOOKUP(SALIDA[[#This Row],[CODIGO]],STOCK_STARSOFT[],5,FALSE)</f>
        <v>33.642786999999998</v>
      </c>
      <c r="L3970">
        <f>SALIDA[[#This Row],[CANTIDAD]]*SALIDA[[#This Row],[PRECIO UND]]</f>
        <v>67.285573999999997</v>
      </c>
    </row>
    <row r="3971" spans="1:12" x14ac:dyDescent="0.25">
      <c r="A3971" s="6" t="s">
        <v>19300</v>
      </c>
      <c r="B3971" s="100" t="str">
        <f>VLOOKUP(SALIDA[[#This Row],[CODIGO]],STOCKSANLUIS[],2,FALSE)</f>
        <v>CINTA ADHESIVA FOAM QTF-230E - 1/8" X 2" X 32.8´ (3MM X 50MM X 10M) - EVERFROST - HIGH QUALITY</v>
      </c>
      <c r="C3971" s="153">
        <v>46141</v>
      </c>
      <c r="D3971">
        <v>1</v>
      </c>
      <c r="E3971">
        <f>IF(VLOOKUP(SALIDA[[#This Row],[CODIGO]],STOCKSANLUIS[],6,FALSE)=0,"PRODUCTO SIN STOCK/UBICACIÓN",VLOOKUP(SALIDA[[#This Row],[CODIGO]],STOCKSANLUIS[],6,FALSE))</f>
        <v>1</v>
      </c>
      <c r="F3971">
        <f>SALIDA[[#This Row],[CANTIDAD]]/SALIDA[[#This Row],[UND MEDIDA]]</f>
        <v>1</v>
      </c>
      <c r="G3971" t="str">
        <f>VLOOKUP(SALIDA[[#This Row],[CODIGO]],FAMILIAS[],4,FALSE)</f>
        <v>EVERFROST</v>
      </c>
      <c r="H3971" s="10" t="str">
        <f>IF(VLOOKUP(SALIDA[[#This Row],[CODIGO]],STOCKSANLUIS[],7,FALSE)=0,"PRODUCTO SIN STOCK/UBICACIÓN",VLOOKUP(SALIDA[[#This Row],[CODIGO]],STOCKSANLUIS[],7,FALSE))</f>
        <v>C</v>
      </c>
      <c r="I3971" s="10"/>
      <c r="J3971" t="str">
        <f>SALIDA[[#This Row],[CODIGO]]&amp;"       "&amp;SALIDA[[#This Row],[FAMILIA]]</f>
        <v>03490       EVERFROST</v>
      </c>
      <c r="K3971">
        <f>VLOOKUP(SALIDA[[#This Row],[CODIGO]],STOCK_STARSOFT[],5,FALSE)</f>
        <v>1.3047420000000001</v>
      </c>
      <c r="L3971">
        <f>SALIDA[[#This Row],[CANTIDAD]]*SALIDA[[#This Row],[PRECIO UND]]</f>
        <v>1.3047420000000001</v>
      </c>
    </row>
    <row r="3972" spans="1:12" x14ac:dyDescent="0.25">
      <c r="A3972" s="6" t="s">
        <v>947</v>
      </c>
      <c r="B3972" s="100" t="str">
        <f>VLOOKUP(SALIDA[[#This Row],[CODIGO]],STOCKSANLUIS[],2,FALSE)</f>
        <v>ELEMENTO TERMOSTATICO DANFOSS TES-12 COD. 067B3347</v>
      </c>
      <c r="C3972" s="153">
        <v>46141</v>
      </c>
      <c r="D3972">
        <v>1</v>
      </c>
      <c r="E3972">
        <f>IF(VLOOKUP(SALIDA[[#This Row],[CODIGO]],STOCKSANLUIS[],6,FALSE)=0,"PRODUCTO SIN STOCK/UBICACIÓN",VLOOKUP(SALIDA[[#This Row],[CODIGO]],STOCKSANLUIS[],6,FALSE))</f>
        <v>1</v>
      </c>
      <c r="F3972">
        <f>SALIDA[[#This Row],[CANTIDAD]]/SALIDA[[#This Row],[UND MEDIDA]]</f>
        <v>1</v>
      </c>
      <c r="G3972" t="str">
        <f>VLOOKUP(SALIDA[[#This Row],[CODIGO]],FAMILIAS[],4,FALSE)</f>
        <v>DANFOSS</v>
      </c>
      <c r="H3972" s="10" t="str">
        <f>IF(VLOOKUP(SALIDA[[#This Row],[CODIGO]],STOCKSANLUIS[],7,FALSE)=0,"PRODUCTO SIN STOCK/UBICACIÓN",VLOOKUP(SALIDA[[#This Row],[CODIGO]],STOCKSANLUIS[],7,FALSE))</f>
        <v>A</v>
      </c>
      <c r="I3972" s="10"/>
      <c r="J3972" t="str">
        <f>SALIDA[[#This Row],[CODIGO]]&amp;"       "&amp;SALIDA[[#This Row],[FAMILIA]]</f>
        <v>01011       DANFOSS</v>
      </c>
      <c r="K3972">
        <f>VLOOKUP(SALIDA[[#This Row],[CODIGO]],STOCK_STARSOFT[],5,FALSE)</f>
        <v>63.271506000000002</v>
      </c>
      <c r="L3972">
        <f>SALIDA[[#This Row],[CANTIDAD]]*SALIDA[[#This Row],[PRECIO UND]]</f>
        <v>63.271506000000002</v>
      </c>
    </row>
    <row r="3973" spans="1:12" x14ac:dyDescent="0.25">
      <c r="A3973" s="6" t="s">
        <v>2022</v>
      </c>
      <c r="B3973" s="100" t="str">
        <f>VLOOKUP(SALIDA[[#This Row],[CODIGO]],STOCKSANLUIS[],2,FALSE)</f>
        <v>CONTROLADOR DE TEMPERATURA DIGITAL TC-900E POWER - VER.07 - 115/220 VAC - FULL GAUGE</v>
      </c>
      <c r="C3973" s="153">
        <v>46141</v>
      </c>
      <c r="D3973">
        <v>1</v>
      </c>
      <c r="E3973">
        <f>IF(VLOOKUP(SALIDA[[#This Row],[CODIGO]],STOCKSANLUIS[],6,FALSE)=0,"PRODUCTO SIN STOCK/UBICACIÓN",VLOOKUP(SALIDA[[#This Row],[CODIGO]],STOCKSANLUIS[],6,FALSE))</f>
        <v>1</v>
      </c>
      <c r="F3973">
        <f>SALIDA[[#This Row],[CANTIDAD]]/SALIDA[[#This Row],[UND MEDIDA]]</f>
        <v>1</v>
      </c>
      <c r="G3973" t="str">
        <f>VLOOKUP(SALIDA[[#This Row],[CODIGO]],FAMILIAS[],4,FALSE)</f>
        <v>FULL GAUGE</v>
      </c>
      <c r="H3973" s="10" t="str">
        <f>IF(VLOOKUP(SALIDA[[#This Row],[CODIGO]],STOCKSANLUIS[],7,FALSE)=0,"PRODUCTO SIN STOCK/UBICACIÓN",VLOOKUP(SALIDA[[#This Row],[CODIGO]],STOCKSANLUIS[],7,FALSE))</f>
        <v>C</v>
      </c>
      <c r="I3973" s="10"/>
      <c r="J3973" t="str">
        <f>SALIDA[[#This Row],[CODIGO]]&amp;"       "&amp;SALIDA[[#This Row],[FAMILIA]]</f>
        <v>01785       FULL GAUGE</v>
      </c>
      <c r="K3973">
        <f>VLOOKUP(SALIDA[[#This Row],[CODIGO]],STOCK_STARSOFT[],5,FALSE)</f>
        <v>18.272079000000002</v>
      </c>
      <c r="L3973">
        <f>SALIDA[[#This Row],[CANTIDAD]]*SALIDA[[#This Row],[PRECIO UND]]</f>
        <v>18.272079000000002</v>
      </c>
    </row>
    <row r="3974" spans="1:12" x14ac:dyDescent="0.25">
      <c r="A3974" s="6" t="s">
        <v>2836</v>
      </c>
      <c r="B3974" s="100" t="str">
        <f>VLOOKUP(SALIDA[[#This Row],[CODIGO]],STOCKSANLUIS[],2,FALSE)</f>
        <v>GAS REFRIGERANTE FREON R-134A - 13.62 KG - CHINO - CHEMOURS</v>
      </c>
      <c r="C3974" s="153">
        <v>46141</v>
      </c>
      <c r="D3974">
        <v>2</v>
      </c>
      <c r="E3974">
        <f>IF(VLOOKUP(SALIDA[[#This Row],[CODIGO]],STOCKSANLUIS[],6,FALSE)=0,"PRODUCTO SIN STOCK/UBICACIÓN",VLOOKUP(SALIDA[[#This Row],[CODIGO]],STOCKSANLUIS[],6,FALSE))</f>
        <v>1</v>
      </c>
      <c r="F3974">
        <f>SALIDA[[#This Row],[CANTIDAD]]/SALIDA[[#This Row],[UND MEDIDA]]</f>
        <v>2</v>
      </c>
      <c r="G3974" t="str">
        <f>VLOOKUP(SALIDA[[#This Row],[CODIGO]],FAMILIAS[],4,FALSE)</f>
        <v>THE CHEMOURS</v>
      </c>
      <c r="H3974" s="10" t="str">
        <f>IF(VLOOKUP(SALIDA[[#This Row],[CODIGO]],STOCKSANLUIS[],7,FALSE)=0,"PRODUCTO SIN STOCK/UBICACIÓN",VLOOKUP(SALIDA[[#This Row],[CODIGO]],STOCKSANLUIS[],7,FALSE))</f>
        <v>C</v>
      </c>
      <c r="I3974" s="10"/>
      <c r="J3974" t="str">
        <f>SALIDA[[#This Row],[CODIGO]]&amp;"       "&amp;SALIDA[[#This Row],[FAMILIA]]</f>
        <v>02304       THE CHEMOURS</v>
      </c>
      <c r="K3974">
        <f>VLOOKUP(SALIDA[[#This Row],[CODIGO]],STOCK_STARSOFT[],5,FALSE)</f>
        <v>132.07079300000001</v>
      </c>
      <c r="L3974">
        <f>SALIDA[[#This Row],[CANTIDAD]]*SALIDA[[#This Row],[PRECIO UND]]</f>
        <v>264.14158600000002</v>
      </c>
    </row>
    <row r="3975" spans="1:12" x14ac:dyDescent="0.25">
      <c r="A3975" s="6" t="s">
        <v>2673</v>
      </c>
      <c r="B3975" s="100" t="str">
        <f>VLOOKUP(SALIDA[[#This Row],[CODIGO]],STOCKSANLUIS[],2,FALSE)</f>
        <v>PERFIL SANITARIO CURVO DE PVC C/LABIOS FLEXIBLES 290 P FI02805 - CAFF X PIEZA DE 4 METROS</v>
      </c>
      <c r="C3975" s="153">
        <v>46141</v>
      </c>
      <c r="D3975">
        <v>3</v>
      </c>
      <c r="E3975">
        <f>IF(VLOOKUP(SALIDA[[#This Row],[CODIGO]],STOCKSANLUIS[],6,FALSE)=0,"PRODUCTO SIN STOCK/UBICACIÓN",VLOOKUP(SALIDA[[#This Row],[CODIGO]],STOCKSANLUIS[],6,FALSE))</f>
        <v>1</v>
      </c>
      <c r="F3975">
        <f>SALIDA[[#This Row],[CANTIDAD]]/SALIDA[[#This Row],[UND MEDIDA]]</f>
        <v>3</v>
      </c>
      <c r="G3975" t="str">
        <f>VLOOKUP(SALIDA[[#This Row],[CODIGO]],FAMILIAS[],4,FALSE)</f>
        <v>CAFF</v>
      </c>
      <c r="H3975" s="10" t="str">
        <f>IF(VLOOKUP(SALIDA[[#This Row],[CODIGO]],STOCKSANLUIS[],7,FALSE)=0,"PRODUCTO SIN STOCK/UBICACIÓN",VLOOKUP(SALIDA[[#This Row],[CODIGO]],STOCKSANLUIS[],7,FALSE))</f>
        <v>A</v>
      </c>
      <c r="I3975" s="10"/>
      <c r="J3975" t="str">
        <f>SALIDA[[#This Row],[CODIGO]]&amp;"       "&amp;SALIDA[[#This Row],[FAMILIA]]</f>
        <v>02174       CAFF</v>
      </c>
      <c r="K3975">
        <f>VLOOKUP(SALIDA[[#This Row],[CODIGO]],STOCK_STARSOFT[],5,FALSE)</f>
        <v>4.9613569999999996</v>
      </c>
      <c r="L3975">
        <f>SALIDA[[#This Row],[CANTIDAD]]*SALIDA[[#This Row],[PRECIO UND]]</f>
        <v>14.884070999999999</v>
      </c>
    </row>
    <row r="3976" spans="1:12" x14ac:dyDescent="0.25">
      <c r="A3976" s="6" t="s">
        <v>2675</v>
      </c>
      <c r="B3976" s="100" t="str">
        <f>VLOOKUP(SALIDA[[#This Row],[CODIGO]],STOCKSANLUIS[],2,FALSE)</f>
        <v>ÁNGULO DE FIJACIÓN DE PVC 30 X 30 315 P FI01364 - CAFF X PIEZA DE 4 METROS</v>
      </c>
      <c r="C3976" s="153">
        <v>46141</v>
      </c>
      <c r="D3976">
        <v>3</v>
      </c>
      <c r="E3976">
        <f>IF(VLOOKUP(SALIDA[[#This Row],[CODIGO]],STOCKSANLUIS[],6,FALSE)=0,"PRODUCTO SIN STOCK/UBICACIÓN",VLOOKUP(SALIDA[[#This Row],[CODIGO]],STOCKSANLUIS[],6,FALSE))</f>
        <v>1</v>
      </c>
      <c r="F3976">
        <f>SALIDA[[#This Row],[CANTIDAD]]/SALIDA[[#This Row],[UND MEDIDA]]</f>
        <v>3</v>
      </c>
      <c r="G3976" t="str">
        <f>VLOOKUP(SALIDA[[#This Row],[CODIGO]],FAMILIAS[],4,FALSE)</f>
        <v>CAFF</v>
      </c>
      <c r="H3976" s="10" t="str">
        <f>IF(VLOOKUP(SALIDA[[#This Row],[CODIGO]],STOCKSANLUIS[],7,FALSE)=0,"PRODUCTO SIN STOCK/UBICACIÓN",VLOOKUP(SALIDA[[#This Row],[CODIGO]],STOCKSANLUIS[],7,FALSE))</f>
        <v>A</v>
      </c>
      <c r="I3976" s="10"/>
      <c r="J3976" t="str">
        <f>SALIDA[[#This Row],[CODIGO]]&amp;"       "&amp;SALIDA[[#This Row],[FAMILIA]]</f>
        <v>02175       CAFF</v>
      </c>
      <c r="K3976">
        <f>VLOOKUP(SALIDA[[#This Row],[CODIGO]],STOCK_STARSOFT[],5,FALSE)</f>
        <v>4.4717209999999996</v>
      </c>
      <c r="L3976">
        <f>SALIDA[[#This Row],[CANTIDAD]]*SALIDA[[#This Row],[PRECIO UND]]</f>
        <v>13.415163</v>
      </c>
    </row>
    <row r="3977" spans="1:12" x14ac:dyDescent="0.25">
      <c r="A3977" s="6" t="s">
        <v>3347</v>
      </c>
      <c r="B3977" s="100" t="str">
        <f>VLOOKUP(SALIDA[[#This Row],[CODIGO]],STOCKSANLUIS[],2,FALSE)</f>
        <v>GAS REFRIGERANTE R507 -11.3KG ICELOONG</v>
      </c>
      <c r="C3977" s="153">
        <v>46141</v>
      </c>
      <c r="D3977">
        <v>10</v>
      </c>
      <c r="E3977">
        <f>IF(VLOOKUP(SALIDA[[#This Row],[CODIGO]],STOCKSANLUIS[],6,FALSE)=0,"PRODUCTO SIN STOCK/UBICACIÓN",VLOOKUP(SALIDA[[#This Row],[CODIGO]],STOCKSANLUIS[],6,FALSE))</f>
        <v>1</v>
      </c>
      <c r="F3977">
        <f>SALIDA[[#This Row],[CANTIDAD]]/SALIDA[[#This Row],[UND MEDIDA]]</f>
        <v>10</v>
      </c>
      <c r="G3977" t="str">
        <f>VLOOKUP(SALIDA[[#This Row],[CODIGO]],FAMILIAS[],4,FALSE)</f>
        <v>ZHEJIANG YONGHE</v>
      </c>
      <c r="H3977" s="10" t="str">
        <f>IF(VLOOKUP(SALIDA[[#This Row],[CODIGO]],STOCKSANLUIS[],7,FALSE)=0,"PRODUCTO SIN STOCK/UBICACIÓN",VLOOKUP(SALIDA[[#This Row],[CODIGO]],STOCKSANLUIS[],7,FALSE))</f>
        <v>C</v>
      </c>
      <c r="I3977" s="10"/>
      <c r="J3977" t="str">
        <f>SALIDA[[#This Row],[CODIGO]]&amp;"       "&amp;SALIDA[[#This Row],[FAMILIA]]</f>
        <v>02755       ZHEJIANG YONGHE</v>
      </c>
      <c r="K3977">
        <f>VLOOKUP(SALIDA[[#This Row],[CODIGO]],STOCK_STARSOFT[],5,FALSE)</f>
        <v>55.968114</v>
      </c>
      <c r="L3977">
        <f>SALIDA[[#This Row],[CANTIDAD]]*SALIDA[[#This Row],[PRECIO UND]]</f>
        <v>559.68114000000003</v>
      </c>
    </row>
    <row r="3978" spans="1:12" x14ac:dyDescent="0.25">
      <c r="A3978" s="6" t="s">
        <v>3906</v>
      </c>
      <c r="B3978" s="100" t="str">
        <f>VLOOKUP(SALIDA[[#This Row],[CODIGO]],STOCKSANLUIS[],2,FALSE)</f>
        <v>MOTOVENTILADOR MAER FAN YDWF68L25P4-300P-250S(220V,60HZ,4 POLES,1PH,SUCTION)</v>
      </c>
      <c r="C3978" s="153">
        <v>46141</v>
      </c>
      <c r="D3978">
        <v>4</v>
      </c>
      <c r="E3978">
        <f>IF(VLOOKUP(SALIDA[[#This Row],[CODIGO]],STOCKSANLUIS[],6,FALSE)=0,"PRODUCTO SIN STOCK/UBICACIÓN",VLOOKUP(SALIDA[[#This Row],[CODIGO]],STOCKSANLUIS[],6,FALSE))</f>
        <v>1</v>
      </c>
      <c r="F3978">
        <f>SALIDA[[#This Row],[CANTIDAD]]/SALIDA[[#This Row],[UND MEDIDA]]</f>
        <v>4</v>
      </c>
      <c r="G3978" t="str">
        <f>VLOOKUP(SALIDA[[#This Row],[CODIGO]],FAMILIAS[],4,FALSE)</f>
        <v>MAER FAN</v>
      </c>
      <c r="H3978" s="10" t="str">
        <f>IF(VLOOKUP(SALIDA[[#This Row],[CODIGO]],STOCKSANLUIS[],7,FALSE)=0,"PRODUCTO SIN STOCK/UBICACIÓN",VLOOKUP(SALIDA[[#This Row],[CODIGO]],STOCKSANLUIS[],7,FALSE))</f>
        <v>C</v>
      </c>
      <c r="I3978" s="10"/>
      <c r="J3978" t="str">
        <f>SALIDA[[#This Row],[CODIGO]]&amp;"       "&amp;SALIDA[[#This Row],[FAMILIA]]</f>
        <v>03375       MAER FAN</v>
      </c>
      <c r="K3978">
        <f>VLOOKUP(SALIDA[[#This Row],[CODIGO]],STOCK_STARSOFT[],5,FALSE)</f>
        <v>21.056954999999999</v>
      </c>
      <c r="L3978">
        <f>SALIDA[[#This Row],[CANTIDAD]]*SALIDA[[#This Row],[PRECIO UND]]</f>
        <v>84.227819999999994</v>
      </c>
    </row>
    <row r="3979" spans="1:12" x14ac:dyDescent="0.25">
      <c r="A3979" s="6" t="s">
        <v>997</v>
      </c>
      <c r="B3979" s="100" t="str">
        <f>VLOOKUP(SALIDA[[#This Row],[CODIGO]],STOCKSANLUIS[],2,FALSE)</f>
        <v>TUERCA DE BRONCE DE 7/8 - QFN-78 - QUALITY</v>
      </c>
      <c r="C3979" s="153">
        <v>46141</v>
      </c>
      <c r="D3979">
        <v>20</v>
      </c>
      <c r="E3979">
        <f>IF(VLOOKUP(SALIDA[[#This Row],[CODIGO]],STOCKSANLUIS[],6,FALSE)=0,"PRODUCTO SIN STOCK/UBICACIÓN",VLOOKUP(SALIDA[[#This Row],[CODIGO]],STOCKSANLUIS[],6,FALSE))</f>
        <v>1</v>
      </c>
      <c r="F3979">
        <f>SALIDA[[#This Row],[CANTIDAD]]/SALIDA[[#This Row],[UND MEDIDA]]</f>
        <v>20</v>
      </c>
      <c r="G3979" t="str">
        <f>VLOOKUP(SALIDA[[#This Row],[CODIGO]],FAMILIAS[],4,FALSE)</f>
        <v>QUALITY</v>
      </c>
      <c r="H3979" s="10" t="str">
        <f>IF(VLOOKUP(SALIDA[[#This Row],[CODIGO]],STOCKSANLUIS[],7,FALSE)=0,"PRODUCTO SIN STOCK/UBICACIÓN",VLOOKUP(SALIDA[[#This Row],[CODIGO]],STOCKSANLUIS[],7,FALSE))</f>
        <v>C</v>
      </c>
      <c r="I3979" s="10"/>
      <c r="J3979" t="str">
        <f>SALIDA[[#This Row],[CODIGO]]&amp;"       "&amp;SALIDA[[#This Row],[FAMILIA]]</f>
        <v>01053       QUALITY</v>
      </c>
      <c r="K3979">
        <f>VLOOKUP(SALIDA[[#This Row],[CODIGO]],STOCK_STARSOFT[],5,FALSE)</f>
        <v>1.7490559999999999</v>
      </c>
      <c r="L3979">
        <f>SALIDA[[#This Row],[CANTIDAD]]*SALIDA[[#This Row],[PRECIO UND]]</f>
        <v>34.981119999999997</v>
      </c>
    </row>
    <row r="3980" spans="1:12" x14ac:dyDescent="0.25">
      <c r="A3980" s="6" t="s">
        <v>685</v>
      </c>
      <c r="B3980" s="100" t="str">
        <f>VLOOKUP(SALIDA[[#This Row],[CODIGO]],STOCKSANLUIS[],2,FALSE)</f>
        <v>CAJA SOBREPONER SIN LLAVES GB-01S - FULL GAUGE</v>
      </c>
      <c r="C3980" s="153">
        <v>46141</v>
      </c>
      <c r="D3980">
        <v>11</v>
      </c>
      <c r="E3980">
        <f>IF(VLOOKUP(SALIDA[[#This Row],[CODIGO]],STOCKSANLUIS[],6,FALSE)=0,"PRODUCTO SIN STOCK/UBICACIÓN",VLOOKUP(SALIDA[[#This Row],[CODIGO]],STOCKSANLUIS[],6,FALSE))</f>
        <v>1</v>
      </c>
      <c r="F3980">
        <f>SALIDA[[#This Row],[CANTIDAD]]/SALIDA[[#This Row],[UND MEDIDA]]</f>
        <v>11</v>
      </c>
      <c r="G3980" t="str">
        <f>VLOOKUP(SALIDA[[#This Row],[CODIGO]],FAMILIAS[],4,FALSE)</f>
        <v>FULL GAUGE</v>
      </c>
      <c r="H3980" s="10" t="str">
        <f>IF(VLOOKUP(SALIDA[[#This Row],[CODIGO]],STOCKSANLUIS[],7,FALSE)=0,"PRODUCTO SIN STOCK/UBICACIÓN",VLOOKUP(SALIDA[[#This Row],[CODIGO]],STOCKSANLUIS[],7,FALSE))</f>
        <v>C</v>
      </c>
      <c r="I3980" s="10"/>
      <c r="J3980" t="str">
        <f>SALIDA[[#This Row],[CODIGO]]&amp;"       "&amp;SALIDA[[#This Row],[FAMILIA]]</f>
        <v>00762       FULL GAUGE</v>
      </c>
      <c r="K3980">
        <f>VLOOKUP(SALIDA[[#This Row],[CODIGO]],STOCK_STARSOFT[],5,FALSE)</f>
        <v>7.6402039999999998</v>
      </c>
      <c r="L3980">
        <f>SALIDA[[#This Row],[CANTIDAD]]*SALIDA[[#This Row],[PRECIO UND]]</f>
        <v>84.042243999999997</v>
      </c>
    </row>
    <row r="3981" spans="1:12" x14ac:dyDescent="0.25">
      <c r="A3981" s="6" t="s">
        <v>19181</v>
      </c>
      <c r="B3981" s="100" t="str">
        <f>VLOOKUP(SALIDA[[#This Row],[CODIGO]],STOCKSANLUIS[],2,FALSE)</f>
        <v>EQUIPO DE A/A MINI SPLIT FRIO SOLO INVERTER - 18000 BTU/H - R410A - 220V/1PH/60HZ - DAIKIN - GL - AHRI USA CERTIFICATED - FTKS18GL216A/RKS18GL216A</v>
      </c>
      <c r="C3981" s="153">
        <v>46141</v>
      </c>
      <c r="D3981">
        <v>1</v>
      </c>
      <c r="E3981">
        <f>IF(VLOOKUP(SALIDA[[#This Row],[CODIGO]],STOCKSANLUIS[],6,FALSE)=0,"PRODUCTO SIN STOCK/UBICACIÓN",VLOOKUP(SALIDA[[#This Row],[CODIGO]],STOCKSANLUIS[],6,FALSE))</f>
        <v>1</v>
      </c>
      <c r="F3981">
        <f>SALIDA[[#This Row],[CANTIDAD]]/SALIDA[[#This Row],[UND MEDIDA]]</f>
        <v>1</v>
      </c>
      <c r="G3981" t="str">
        <f>VLOOKUP(SALIDA[[#This Row],[CODIGO]],FAMILIAS[],4,FALSE)</f>
        <v>DAIKIN</v>
      </c>
      <c r="H3981" s="10" t="str">
        <f>IF(VLOOKUP(SALIDA[[#This Row],[CODIGO]],STOCKSANLUIS[],7,FALSE)=0,"PRODUCTO SIN STOCK/UBICACIÓN",VLOOKUP(SALIDA[[#This Row],[CODIGO]],STOCKSANLUIS[],7,FALSE))</f>
        <v>C</v>
      </c>
      <c r="I3981" s="10"/>
      <c r="J3981" t="str">
        <f>SALIDA[[#This Row],[CODIGO]]&amp;"       "&amp;SALIDA[[#This Row],[FAMILIA]]</f>
        <v>03454       DAIKIN</v>
      </c>
      <c r="K3981">
        <f>VLOOKUP(SALIDA[[#This Row],[CODIGO]],STOCK_STARSOFT[],5,FALSE)</f>
        <v>360.97774299999998</v>
      </c>
      <c r="L3981">
        <f>SALIDA[[#This Row],[CANTIDAD]]*SALIDA[[#This Row],[PRECIO UND]]</f>
        <v>360.97774299999998</v>
      </c>
    </row>
    <row r="3982" spans="1:12" x14ac:dyDescent="0.25">
      <c r="A3982" s="6" t="s">
        <v>3665</v>
      </c>
      <c r="B3982" s="100" t="str">
        <f>VLOOKUP(SALIDA[[#This Row],[CODIGO]],STOCKSANLUIS[],2,FALSE)</f>
        <v>AGENTE DE LIMPIEZA INTERNA OPTEON SF FLUSH X 4.54 KG - CHEMOURS - REEMPLAZO DEL R141B</v>
      </c>
      <c r="C3982" s="153">
        <v>46141</v>
      </c>
      <c r="D3982">
        <v>1</v>
      </c>
      <c r="E3982">
        <f>IF(VLOOKUP(SALIDA[[#This Row],[CODIGO]],STOCKSANLUIS[],6,FALSE)=0,"PRODUCTO SIN STOCK/UBICACIÓN",VLOOKUP(SALIDA[[#This Row],[CODIGO]],STOCKSANLUIS[],6,FALSE))</f>
        <v>1</v>
      </c>
      <c r="F3982">
        <f>SALIDA[[#This Row],[CANTIDAD]]/SALIDA[[#This Row],[UND MEDIDA]]</f>
        <v>1</v>
      </c>
      <c r="G3982" t="str">
        <f>VLOOKUP(SALIDA[[#This Row],[CODIGO]],FAMILIAS[],4,FALSE)</f>
        <v>THE CHEMOURS</v>
      </c>
      <c r="H3982" s="10" t="str">
        <f>IF(VLOOKUP(SALIDA[[#This Row],[CODIGO]],STOCKSANLUIS[],7,FALSE)=0,"PRODUCTO SIN STOCK/UBICACIÓN",VLOOKUP(SALIDA[[#This Row],[CODIGO]],STOCKSANLUIS[],7,FALSE))</f>
        <v>C</v>
      </c>
      <c r="I3982" s="10"/>
      <c r="J3982" t="str">
        <f>SALIDA[[#This Row],[CODIGO]]&amp;"       "&amp;SALIDA[[#This Row],[FAMILIA]]</f>
        <v>03051       THE CHEMOURS</v>
      </c>
      <c r="K3982">
        <f>VLOOKUP(SALIDA[[#This Row],[CODIGO]],STOCK_STARSOFT[],5,FALSE)</f>
        <v>91.188703000000004</v>
      </c>
      <c r="L3982">
        <f>SALIDA[[#This Row],[CANTIDAD]]*SALIDA[[#This Row],[PRECIO UND]]</f>
        <v>91.188703000000004</v>
      </c>
    </row>
    <row r="3983" spans="1:12" x14ac:dyDescent="0.25">
      <c r="A3983" s="6" t="s">
        <v>927</v>
      </c>
      <c r="B3983" s="100" t="str">
        <f>VLOOKUP(SALIDA[[#This Row],[CODIGO]],STOCKSANLUIS[],2,FALSE)</f>
        <v>ACEITE PARA BOMBA DE VACIO VAC 235- 1/4 GALON - BVA</v>
      </c>
      <c r="C3983" s="153">
        <v>46141</v>
      </c>
      <c r="D3983">
        <v>2</v>
      </c>
      <c r="E3983">
        <f>IF(VLOOKUP(SALIDA[[#This Row],[CODIGO]],STOCKSANLUIS[],6,FALSE)=0,"PRODUCTO SIN STOCK/UBICACIÓN",VLOOKUP(SALIDA[[#This Row],[CODIGO]],STOCKSANLUIS[],6,FALSE))</f>
        <v>1</v>
      </c>
      <c r="F3983">
        <f>SALIDA[[#This Row],[CANTIDAD]]/SALIDA[[#This Row],[UND MEDIDA]]</f>
        <v>2</v>
      </c>
      <c r="G3983" t="str">
        <f>VLOOKUP(SALIDA[[#This Row],[CODIGO]],FAMILIAS[],4,FALSE)</f>
        <v>BVA</v>
      </c>
      <c r="H3983" s="10" t="str">
        <f>IF(VLOOKUP(SALIDA[[#This Row],[CODIGO]],STOCKSANLUIS[],7,FALSE)=0,"PRODUCTO SIN STOCK/UBICACIÓN",VLOOKUP(SALIDA[[#This Row],[CODIGO]],STOCKSANLUIS[],7,FALSE))</f>
        <v>C</v>
      </c>
      <c r="I3983" s="10"/>
      <c r="J3983" t="str">
        <f>SALIDA[[#This Row],[CODIGO]]&amp;"       "&amp;SALIDA[[#This Row],[FAMILIA]]</f>
        <v>00985       BVA</v>
      </c>
      <c r="K3983">
        <f>VLOOKUP(SALIDA[[#This Row],[CODIGO]],STOCK_STARSOFT[],5,FALSE)</f>
        <v>3.623278</v>
      </c>
      <c r="L3983">
        <f>SALIDA[[#This Row],[CANTIDAD]]*SALIDA[[#This Row],[PRECIO UND]]</f>
        <v>7.246556</v>
      </c>
    </row>
    <row r="3984" spans="1:12" x14ac:dyDescent="0.25">
      <c r="A3984" s="6" t="s">
        <v>2719</v>
      </c>
      <c r="B3984" s="100" t="str">
        <f>VLOOKUP(SALIDA[[#This Row],[CODIGO]],STOCKSANLUIS[],2,FALSE)</f>
        <v xml:space="preserve">ACEITE PARA BOMBA DE VACIO - 1 GALON - BVA </v>
      </c>
      <c r="C3984" s="153">
        <v>46141</v>
      </c>
      <c r="D3984">
        <v>1</v>
      </c>
      <c r="E3984">
        <f>IF(VLOOKUP(SALIDA[[#This Row],[CODIGO]],STOCKSANLUIS[],6,FALSE)=0,"PRODUCTO SIN STOCK/UBICACIÓN",VLOOKUP(SALIDA[[#This Row],[CODIGO]],STOCKSANLUIS[],6,FALSE))</f>
        <v>1</v>
      </c>
      <c r="F3984">
        <f>SALIDA[[#This Row],[CANTIDAD]]/SALIDA[[#This Row],[UND MEDIDA]]</f>
        <v>1</v>
      </c>
      <c r="G3984" t="str">
        <f>VLOOKUP(SALIDA[[#This Row],[CODIGO]],FAMILIAS[],4,FALSE)</f>
        <v>BVA</v>
      </c>
      <c r="H3984" s="10" t="str">
        <f>IF(VLOOKUP(SALIDA[[#This Row],[CODIGO]],STOCKSANLUIS[],7,FALSE)=0,"PRODUCTO SIN STOCK/UBICACIÓN",VLOOKUP(SALIDA[[#This Row],[CODIGO]],STOCKSANLUIS[],7,FALSE))</f>
        <v>C</v>
      </c>
      <c r="I3984" s="10"/>
      <c r="J3984" t="str">
        <f>SALIDA[[#This Row],[CODIGO]]&amp;"       "&amp;SALIDA[[#This Row],[FAMILIA]]</f>
        <v>02202       BVA</v>
      </c>
      <c r="K3984">
        <f>VLOOKUP(SALIDA[[#This Row],[CODIGO]],STOCK_STARSOFT[],5,FALSE)</f>
        <v>13.965745</v>
      </c>
      <c r="L3984">
        <f>SALIDA[[#This Row],[CANTIDAD]]*SALIDA[[#This Row],[PRECIO UND]]</f>
        <v>13.965745</v>
      </c>
    </row>
    <row r="3985" spans="1:12" x14ac:dyDescent="0.25">
      <c r="A3985" s="6" t="s">
        <v>3880</v>
      </c>
      <c r="B3985" s="100" t="str">
        <f>VLOOKUP(SALIDA[[#This Row],[CODIGO]],STOCKSANLUIS[],2,FALSE)</f>
        <v>GAS REFRIGERANTE R134A  X 340 GR - (TAPA CON VALVULA) - ICELOONG</v>
      </c>
      <c r="C3985" s="153">
        <v>46141</v>
      </c>
      <c r="D3985">
        <v>554</v>
      </c>
      <c r="E3985">
        <f>IF(VLOOKUP(SALIDA[[#This Row],[CODIGO]],STOCKSANLUIS[],6,FALSE)=0,"PRODUCTO SIN STOCK/UBICACIÓN",VLOOKUP(SALIDA[[#This Row],[CODIGO]],STOCKSANLUIS[],6,FALSE))</f>
        <v>1</v>
      </c>
      <c r="F3985">
        <f>SALIDA[[#This Row],[CANTIDAD]]/SALIDA[[#This Row],[UND MEDIDA]]</f>
        <v>554</v>
      </c>
      <c r="G3985" t="str">
        <f>VLOOKUP(SALIDA[[#This Row],[CODIGO]],FAMILIAS[],4,FALSE)</f>
        <v>ZHEJIANG YONGHE</v>
      </c>
      <c r="H3985" s="10" t="str">
        <f>IF(VLOOKUP(SALIDA[[#This Row],[CODIGO]],STOCKSANLUIS[],7,FALSE)=0,"PRODUCTO SIN STOCK/UBICACIÓN",VLOOKUP(SALIDA[[#This Row],[CODIGO]],STOCKSANLUIS[],7,FALSE))</f>
        <v>B</v>
      </c>
      <c r="I3985" s="10"/>
      <c r="J3985" t="str">
        <f>SALIDA[[#This Row],[CODIGO]]&amp;"       "&amp;SALIDA[[#This Row],[FAMILIA]]</f>
        <v>03343       ZHEJIANG YONGHE</v>
      </c>
      <c r="K3985">
        <f>VLOOKUP(SALIDA[[#This Row],[CODIGO]],STOCK_STARSOFT[],5,FALSE)</f>
        <v>3.1289889999999998</v>
      </c>
      <c r="L3985">
        <f>SALIDA[[#This Row],[CANTIDAD]]*SALIDA[[#This Row],[PRECIO UND]]</f>
        <v>1733.4599059999998</v>
      </c>
    </row>
    <row r="3986" spans="1:12" x14ac:dyDescent="0.25">
      <c r="A3986" s="6" t="s">
        <v>35</v>
      </c>
      <c r="B3986" s="100" t="str">
        <f>VLOOKUP(SALIDA[[#This Row],[CODIGO]],STOCKSANLUIS[],2,FALSE)</f>
        <v>CONTROLADOR DE TEMPERATURA DIGITAL MT-512EL 2HP - VER.13 - 12/24 VAC/DC - FULL GAUGE</v>
      </c>
      <c r="C3986" s="153">
        <v>46141</v>
      </c>
      <c r="D3986">
        <v>4</v>
      </c>
      <c r="E3986">
        <f>IF(VLOOKUP(SALIDA[[#This Row],[CODIGO]],STOCKSANLUIS[],6,FALSE)=0,"PRODUCTO SIN STOCK/UBICACIÓN",VLOOKUP(SALIDA[[#This Row],[CODIGO]],STOCKSANLUIS[],6,FALSE))</f>
        <v>1</v>
      </c>
      <c r="F3986">
        <f>SALIDA[[#This Row],[CANTIDAD]]/SALIDA[[#This Row],[UND MEDIDA]]</f>
        <v>4</v>
      </c>
      <c r="G3986" t="str">
        <f>VLOOKUP(SALIDA[[#This Row],[CODIGO]],FAMILIAS[],4,FALSE)</f>
        <v>FULL GAUGE</v>
      </c>
      <c r="H3986" s="10" t="str">
        <f>IF(VLOOKUP(SALIDA[[#This Row],[CODIGO]],STOCKSANLUIS[],7,FALSE)=0,"PRODUCTO SIN STOCK/UBICACIÓN",VLOOKUP(SALIDA[[#This Row],[CODIGO]],STOCKSANLUIS[],7,FALSE))</f>
        <v>C</v>
      </c>
      <c r="I3986" s="10"/>
      <c r="J3986" t="str">
        <f>SALIDA[[#This Row],[CODIGO]]&amp;"       "&amp;SALIDA[[#This Row],[FAMILIA]]</f>
        <v>00017       FULL GAUGE</v>
      </c>
      <c r="K3986">
        <f>VLOOKUP(SALIDA[[#This Row],[CODIGO]],STOCK_STARSOFT[],5,FALSE)</f>
        <v>15.751519</v>
      </c>
      <c r="L3986">
        <f>SALIDA[[#This Row],[CANTIDAD]]*SALIDA[[#This Row],[PRECIO UND]]</f>
        <v>63.006076</v>
      </c>
    </row>
    <row r="3987" spans="1:12" x14ac:dyDescent="0.25">
      <c r="A3987" s="6" t="s">
        <v>22353</v>
      </c>
      <c r="B3987" s="100" t="str">
        <f>VLOOKUP(SALIDA[[#This Row],[CODIGO]],STOCKSANLUIS[],2,FALSE)</f>
        <v xml:space="preserve">PLATINA MAX BULLET HTP SILVER 2  PLOMO 600MM-50MM-7,5MM - COLOR GRIS - EVERFROST </v>
      </c>
      <c r="C3987" s="153">
        <v>46141</v>
      </c>
      <c r="D3987">
        <v>4</v>
      </c>
      <c r="E3987" t="str">
        <f>IF(VLOOKUP(SALIDA[[#This Row],[CODIGO]],STOCKSANLUIS[],6,FALSE)=0,"PRODUCTO SIN STOCK/UBICACIÓN",VLOOKUP(SALIDA[[#This Row],[CODIGO]],STOCKSANLUIS[],6,FALSE))</f>
        <v>PRODUCTO SIN STOCK/UBICACIÓN</v>
      </c>
      <c r="F3987" t="e">
        <f>SALIDA[[#This Row],[CANTIDAD]]/SALIDA[[#This Row],[UND MEDIDA]]</f>
        <v>#VALUE!</v>
      </c>
      <c r="G3987" t="str">
        <f>VLOOKUP(SALIDA[[#This Row],[CODIGO]],FAMILIAS[],4,FALSE)</f>
        <v>EVERFROST</v>
      </c>
      <c r="H3987" s="10" t="str">
        <f>IF(VLOOKUP(SALIDA[[#This Row],[CODIGO]],STOCKSANLUIS[],7,FALSE)=0,"PRODUCTO SIN STOCK/UBICACIÓN",VLOOKUP(SALIDA[[#This Row],[CODIGO]],STOCKSANLUIS[],7,FALSE))</f>
        <v>C</v>
      </c>
      <c r="I3987" s="10"/>
      <c r="J3987" t="str">
        <f>SALIDA[[#This Row],[CODIGO]]&amp;"       "&amp;SALIDA[[#This Row],[FAMILIA]]</f>
        <v>03669       EVERFROST</v>
      </c>
      <c r="K3987">
        <f>VLOOKUP(SALIDA[[#This Row],[CODIGO]],STOCK_STARSOFT[],5,FALSE)</f>
        <v>1.9654700000000001</v>
      </c>
      <c r="L3987">
        <f>SALIDA[[#This Row],[CANTIDAD]]*SALIDA[[#This Row],[PRECIO UND]]</f>
        <v>7.8618800000000002</v>
      </c>
    </row>
    <row r="3988" spans="1:12" x14ac:dyDescent="0.25">
      <c r="A3988" s="6" t="s">
        <v>2946</v>
      </c>
      <c r="B3988" s="100" t="str">
        <f>VLOOKUP(SALIDA[[#This Row],[CODIGO]],STOCKSANLUIS[],2,FALSE)</f>
        <v>TUERCA DE BRONCE DE 3/8 - SN-38 - EVERWELL</v>
      </c>
      <c r="C3988" s="153">
        <v>46141</v>
      </c>
      <c r="D3988">
        <v>20</v>
      </c>
      <c r="E3988">
        <f>IF(VLOOKUP(SALIDA[[#This Row],[CODIGO]],STOCKSANLUIS[],6,FALSE)=0,"PRODUCTO SIN STOCK/UBICACIÓN",VLOOKUP(SALIDA[[#This Row],[CODIGO]],STOCKSANLUIS[],6,FALSE))</f>
        <v>1</v>
      </c>
      <c r="F3988">
        <f>SALIDA[[#This Row],[CANTIDAD]]/SALIDA[[#This Row],[UND MEDIDA]]</f>
        <v>20</v>
      </c>
      <c r="G3988" t="str">
        <f>VLOOKUP(SALIDA[[#This Row],[CODIGO]],FAMILIAS[],4,FALSE)</f>
        <v>EVERWELL</v>
      </c>
      <c r="H3988" s="10" t="str">
        <f>IF(VLOOKUP(SALIDA[[#This Row],[CODIGO]],STOCKSANLUIS[],7,FALSE)=0,"PRODUCTO SIN STOCK/UBICACIÓN",VLOOKUP(SALIDA[[#This Row],[CODIGO]],STOCKSANLUIS[],7,FALSE))</f>
        <v>C</v>
      </c>
      <c r="I3988" s="10"/>
      <c r="J3988" t="str">
        <f>SALIDA[[#This Row],[CODIGO]]&amp;"       "&amp;SALIDA[[#This Row],[FAMILIA]]</f>
        <v>02401       EVERWELL</v>
      </c>
      <c r="K3988">
        <f>VLOOKUP(SALIDA[[#This Row],[CODIGO]],STOCK_STARSOFT[],5,FALSE)</f>
        <v>0.37151299999999998</v>
      </c>
      <c r="L3988">
        <f>SALIDA[[#This Row],[CANTIDAD]]*SALIDA[[#This Row],[PRECIO UND]]</f>
        <v>7.4302599999999996</v>
      </c>
    </row>
    <row r="3989" spans="1:12" x14ac:dyDescent="0.25">
      <c r="A3989" s="6" t="s">
        <v>19300</v>
      </c>
      <c r="B3989" s="100" t="str">
        <f>VLOOKUP(SALIDA[[#This Row],[CODIGO]],STOCKSANLUIS[],2,FALSE)</f>
        <v>CINTA ADHESIVA FOAM QTF-230E - 1/8" X 2" X 32.8´ (3MM X 50MM X 10M) - EVERFROST - HIGH QUALITY</v>
      </c>
      <c r="C3989" s="153">
        <v>46141</v>
      </c>
      <c r="D3989">
        <v>1</v>
      </c>
      <c r="E3989">
        <f>IF(VLOOKUP(SALIDA[[#This Row],[CODIGO]],STOCKSANLUIS[],6,FALSE)=0,"PRODUCTO SIN STOCK/UBICACIÓN",VLOOKUP(SALIDA[[#This Row],[CODIGO]],STOCKSANLUIS[],6,FALSE))</f>
        <v>1</v>
      </c>
      <c r="F3989">
        <f>SALIDA[[#This Row],[CANTIDAD]]/SALIDA[[#This Row],[UND MEDIDA]]</f>
        <v>1</v>
      </c>
      <c r="G3989" t="str">
        <f>VLOOKUP(SALIDA[[#This Row],[CODIGO]],FAMILIAS[],4,FALSE)</f>
        <v>EVERFROST</v>
      </c>
      <c r="H3989" s="10" t="str">
        <f>IF(VLOOKUP(SALIDA[[#This Row],[CODIGO]],STOCKSANLUIS[],7,FALSE)=0,"PRODUCTO SIN STOCK/UBICACIÓN",VLOOKUP(SALIDA[[#This Row],[CODIGO]],STOCKSANLUIS[],7,FALSE))</f>
        <v>C</v>
      </c>
      <c r="I3989" s="10"/>
      <c r="J3989" t="str">
        <f>SALIDA[[#This Row],[CODIGO]]&amp;"       "&amp;SALIDA[[#This Row],[FAMILIA]]</f>
        <v>03490       EVERFROST</v>
      </c>
      <c r="K3989">
        <f>VLOOKUP(SALIDA[[#This Row],[CODIGO]],STOCK_STARSOFT[],5,FALSE)</f>
        <v>1.3047420000000001</v>
      </c>
      <c r="L3989">
        <f>SALIDA[[#This Row],[CANTIDAD]]*SALIDA[[#This Row],[PRECIO UND]]</f>
        <v>1.3047420000000001</v>
      </c>
    </row>
    <row r="3990" spans="1:12" x14ac:dyDescent="0.25">
      <c r="A3990" s="6" t="s">
        <v>259</v>
      </c>
      <c r="B3990" s="100" t="str">
        <f>VLOOKUP(SALIDA[[#This Row],[CODIGO]],STOCKSANLUIS[],2,FALSE)</f>
        <v>PLATINA KLEERSTRIP MAX BULLET HTP SILVER 2  PLOMO (60 CM)- 477600</v>
      </c>
      <c r="C3990" s="153">
        <v>46144</v>
      </c>
      <c r="D3990">
        <v>54</v>
      </c>
      <c r="E3990">
        <f>IF(VLOOKUP(SALIDA[[#This Row],[CODIGO]],STOCKSANLUIS[],6,FALSE)=0,"PRODUCTO SIN STOCK/UBICACIÓN",VLOOKUP(SALIDA[[#This Row],[CODIGO]],STOCKSANLUIS[],6,FALSE))</f>
        <v>1</v>
      </c>
      <c r="F3990">
        <f>SALIDA[[#This Row],[CANTIDAD]]/SALIDA[[#This Row],[UND MEDIDA]]</f>
        <v>54</v>
      </c>
      <c r="G3990" t="str">
        <f>VLOOKUP(SALIDA[[#This Row],[CODIGO]],FAMILIAS[],4,FALSE)</f>
        <v>ES ROBBINS</v>
      </c>
      <c r="H3990" s="10" t="str">
        <f>IF(VLOOKUP(SALIDA[[#This Row],[CODIGO]],STOCKSANLUIS[],7,FALSE)=0,"PRODUCTO SIN STOCK/UBICACIÓN",VLOOKUP(SALIDA[[#This Row],[CODIGO]],STOCKSANLUIS[],7,FALSE))</f>
        <v>C</v>
      </c>
      <c r="I3990" s="10"/>
      <c r="J3990" t="str">
        <f>SALIDA[[#This Row],[CODIGO]]&amp;"       "&amp;SALIDA[[#This Row],[FAMILIA]]</f>
        <v>00186       ES ROBBINS</v>
      </c>
      <c r="K3990">
        <f>VLOOKUP(SALIDA[[#This Row],[CODIGO]],STOCK_STARSOFT[],5,FALSE)</f>
        <v>4.3959429999999999</v>
      </c>
      <c r="L3990">
        <f>SALIDA[[#This Row],[CANTIDAD]]*SALIDA[[#This Row],[PRECIO UND]]</f>
        <v>237.380922</v>
      </c>
    </row>
    <row r="3991" spans="1:12" x14ac:dyDescent="0.25">
      <c r="A3991" s="6" t="s">
        <v>22802</v>
      </c>
      <c r="B3991" s="100" t="str">
        <f>VLOOKUP(SALIDA[[#This Row],[CODIGO]],STOCKSANLUIS[],2,FALSE)</f>
        <v>BOMBA DE VACIO DE 9CM - 3/4HP - 220V - VP180B - EVERFROST</v>
      </c>
      <c r="C3991" s="153">
        <v>46144</v>
      </c>
      <c r="D3991">
        <v>1</v>
      </c>
      <c r="E3991" t="str">
        <f>IF(VLOOKUP(SALIDA[[#This Row],[CODIGO]],STOCKSANLUIS[],6,FALSE)=0,"PRODUCTO SIN STOCK/UBICACIÓN",VLOOKUP(SALIDA[[#This Row],[CODIGO]],STOCKSANLUIS[],6,FALSE))</f>
        <v>PRODUCTO SIN STOCK/UBICACIÓN</v>
      </c>
      <c r="F3991" t="e">
        <f>SALIDA[[#This Row],[CANTIDAD]]/SALIDA[[#This Row],[UND MEDIDA]]</f>
        <v>#VALUE!</v>
      </c>
      <c r="G3991" t="str">
        <f>VLOOKUP(SALIDA[[#This Row],[CODIGO]],FAMILIAS[],4,FALSE)</f>
        <v>EVERFROST</v>
      </c>
      <c r="H3991" s="10" t="str">
        <f>IF(VLOOKUP(SALIDA[[#This Row],[CODIGO]],STOCKSANLUIS[],7,FALSE)=0,"PRODUCTO SIN STOCK/UBICACIÓN",VLOOKUP(SALIDA[[#This Row],[CODIGO]],STOCKSANLUIS[],7,FALSE))</f>
        <v>C</v>
      </c>
      <c r="I3991" s="10"/>
      <c r="J3991" t="str">
        <f>SALIDA[[#This Row],[CODIGO]]&amp;"       "&amp;SALIDA[[#This Row],[FAMILIA]]</f>
        <v>03850       EVERFROST</v>
      </c>
      <c r="K3991">
        <f>VLOOKUP(SALIDA[[#This Row],[CODIGO]],STOCK_STARSOFT[],5,FALSE)</f>
        <v>73.904825000000002</v>
      </c>
      <c r="L3991">
        <f>SALIDA[[#This Row],[CANTIDAD]]*SALIDA[[#This Row],[PRECIO UND]]</f>
        <v>73.904825000000002</v>
      </c>
    </row>
    <row r="3992" spans="1:12" x14ac:dyDescent="0.25">
      <c r="A3992" s="6" t="s">
        <v>79</v>
      </c>
      <c r="B3992" s="100" t="str">
        <f>VLOOKUP(SALIDA[[#This Row],[CODIGO]],STOCKSANLUIS[],2,FALSE)</f>
        <v>CONTROLADOR DE TEMPERATURA DIGITAL TC-900EL POWER - VER.07 - 12/24 VAC/DC - FULL GAUGE</v>
      </c>
      <c r="C3992" s="153">
        <v>46144</v>
      </c>
      <c r="D3992">
        <v>1</v>
      </c>
      <c r="E3992">
        <f>IF(VLOOKUP(SALIDA[[#This Row],[CODIGO]],STOCKSANLUIS[],6,FALSE)=0,"PRODUCTO SIN STOCK/UBICACIÓN",VLOOKUP(SALIDA[[#This Row],[CODIGO]],STOCKSANLUIS[],6,FALSE))</f>
        <v>1</v>
      </c>
      <c r="F3992">
        <f>SALIDA[[#This Row],[CANTIDAD]]/SALIDA[[#This Row],[UND MEDIDA]]</f>
        <v>1</v>
      </c>
      <c r="G3992" t="str">
        <f>VLOOKUP(SALIDA[[#This Row],[CODIGO]],FAMILIAS[],4,FALSE)</f>
        <v>FULL GAUGE</v>
      </c>
      <c r="H3992" s="10" t="str">
        <f>IF(VLOOKUP(SALIDA[[#This Row],[CODIGO]],STOCKSANLUIS[],7,FALSE)=0,"PRODUCTO SIN STOCK/UBICACIÓN",VLOOKUP(SALIDA[[#This Row],[CODIGO]],STOCKSANLUIS[],7,FALSE))</f>
        <v>C</v>
      </c>
      <c r="I3992" s="10"/>
      <c r="J3992" t="str">
        <f>SALIDA[[#This Row],[CODIGO]]&amp;"       "&amp;SALIDA[[#This Row],[FAMILIA]]</f>
        <v>00044       FULL GAUGE</v>
      </c>
      <c r="K3992">
        <f>VLOOKUP(SALIDA[[#This Row],[CODIGO]],STOCK_STARSOFT[],5,FALSE)</f>
        <v>21.044938999999999</v>
      </c>
      <c r="L3992">
        <f>SALIDA[[#This Row],[CANTIDAD]]*SALIDA[[#This Row],[PRECIO UND]]</f>
        <v>21.044938999999999</v>
      </c>
    </row>
    <row r="3993" spans="1:12" x14ac:dyDescent="0.25">
      <c r="A3993" s="6" t="s">
        <v>1199</v>
      </c>
      <c r="B3993" s="100" t="str">
        <f>VLOOKUP(SALIDA[[#This Row],[CODIGO]],STOCKSANLUIS[],2,FALSE)</f>
        <v>CONTROLADOR DE TEMPERATURA DIGITAL MT-512G - VER.02 - 115/220 VAC - FULL GAUGE</v>
      </c>
      <c r="C3993" s="153">
        <v>46144</v>
      </c>
      <c r="D3993">
        <v>2</v>
      </c>
      <c r="E3993">
        <f>IF(VLOOKUP(SALIDA[[#This Row],[CODIGO]],STOCKSANLUIS[],6,FALSE)=0,"PRODUCTO SIN STOCK/UBICACIÓN",VLOOKUP(SALIDA[[#This Row],[CODIGO]],STOCKSANLUIS[],6,FALSE))</f>
        <v>1</v>
      </c>
      <c r="F3993">
        <f>SALIDA[[#This Row],[CANTIDAD]]/SALIDA[[#This Row],[UND MEDIDA]]</f>
        <v>2</v>
      </c>
      <c r="G3993" t="str">
        <f>VLOOKUP(SALIDA[[#This Row],[CODIGO]],FAMILIAS[],4,FALSE)</f>
        <v>FULL GAUGE</v>
      </c>
      <c r="H3993" s="10" t="str">
        <f>IF(VLOOKUP(SALIDA[[#This Row],[CODIGO]],STOCKSANLUIS[],7,FALSE)=0,"PRODUCTO SIN STOCK/UBICACIÓN",VLOOKUP(SALIDA[[#This Row],[CODIGO]],STOCKSANLUIS[],7,FALSE))</f>
        <v>A</v>
      </c>
      <c r="I3993" s="10"/>
      <c r="J3993" t="str">
        <f>SALIDA[[#This Row],[CODIGO]]&amp;"       "&amp;SALIDA[[#This Row],[FAMILIA]]</f>
        <v>01276       FULL GAUGE</v>
      </c>
      <c r="K3993">
        <f>VLOOKUP(SALIDA[[#This Row],[CODIGO]],STOCK_STARSOFT[],5,FALSE)</f>
        <v>20.559538</v>
      </c>
      <c r="L3993">
        <f>SALIDA[[#This Row],[CANTIDAD]]*SALIDA[[#This Row],[PRECIO UND]]</f>
        <v>41.119076</v>
      </c>
    </row>
    <row r="3994" spans="1:12" x14ac:dyDescent="0.25">
      <c r="A3994" s="6" t="s">
        <v>3860</v>
      </c>
      <c r="B3994" s="100" t="str">
        <f>VLOOKUP(SALIDA[[#This Row],[CODIGO]],STOCKSANLUIS[],2,FALSE)</f>
        <v>CORTINA DE AIRE DE 150 CM (60") - 220V/1PH/60HZ - STAR COLD - FM-1215Z/Y-MC</v>
      </c>
      <c r="C3994" s="153">
        <v>46144</v>
      </c>
      <c r="D3994">
        <v>1</v>
      </c>
      <c r="E3994">
        <f>IF(VLOOKUP(SALIDA[[#This Row],[CODIGO]],STOCKSANLUIS[],6,FALSE)=0,"PRODUCTO SIN STOCK/UBICACIÓN",VLOOKUP(SALIDA[[#This Row],[CODIGO]],STOCKSANLUIS[],6,FALSE))</f>
        <v>1</v>
      </c>
      <c r="F3994">
        <f>SALIDA[[#This Row],[CANTIDAD]]/SALIDA[[#This Row],[UND MEDIDA]]</f>
        <v>1</v>
      </c>
      <c r="G3994" t="str">
        <f>VLOOKUP(SALIDA[[#This Row],[CODIGO]],FAMILIAS[],4,FALSE)</f>
        <v>STAR COLD</v>
      </c>
      <c r="H3994" s="10" t="str">
        <f>IF(VLOOKUP(SALIDA[[#This Row],[CODIGO]],STOCKSANLUIS[],7,FALSE)=0,"PRODUCTO SIN STOCK/UBICACIÓN",VLOOKUP(SALIDA[[#This Row],[CODIGO]],STOCKSANLUIS[],7,FALSE))</f>
        <v>A</v>
      </c>
      <c r="I3994" s="10"/>
      <c r="J3994" t="str">
        <f>SALIDA[[#This Row],[CODIGO]]&amp;"       "&amp;SALIDA[[#This Row],[FAMILIA]]</f>
        <v>03289       STAR COLD</v>
      </c>
      <c r="K3994">
        <f>VLOOKUP(SALIDA[[#This Row],[CODIGO]],STOCK_STARSOFT[],5,FALSE)</f>
        <v>55.603000000000002</v>
      </c>
      <c r="L3994">
        <f>SALIDA[[#This Row],[CANTIDAD]]*SALIDA[[#This Row],[PRECIO UND]]</f>
        <v>55.603000000000002</v>
      </c>
    </row>
    <row r="3995" spans="1:12" x14ac:dyDescent="0.25">
      <c r="A3995" s="6" t="s">
        <v>22353</v>
      </c>
      <c r="B3995" s="100" t="str">
        <f>VLOOKUP(SALIDA[[#This Row],[CODIGO]],STOCKSANLUIS[],2,FALSE)</f>
        <v xml:space="preserve">PLATINA MAX BULLET HTP SILVER 2  PLOMO 600MM-50MM-7,5MM - COLOR GRIS - EVERFROST </v>
      </c>
      <c r="C3995" s="153">
        <v>46144</v>
      </c>
      <c r="D3995">
        <v>10</v>
      </c>
      <c r="E3995" t="str">
        <f>IF(VLOOKUP(SALIDA[[#This Row],[CODIGO]],STOCKSANLUIS[],6,FALSE)=0,"PRODUCTO SIN STOCK/UBICACIÓN",VLOOKUP(SALIDA[[#This Row],[CODIGO]],STOCKSANLUIS[],6,FALSE))</f>
        <v>PRODUCTO SIN STOCK/UBICACIÓN</v>
      </c>
      <c r="F3995" t="e">
        <f>SALIDA[[#This Row],[CANTIDAD]]/SALIDA[[#This Row],[UND MEDIDA]]</f>
        <v>#VALUE!</v>
      </c>
      <c r="G3995" t="str">
        <f>VLOOKUP(SALIDA[[#This Row],[CODIGO]],FAMILIAS[],4,FALSE)</f>
        <v>EVERFROST</v>
      </c>
      <c r="H3995" s="10" t="str">
        <f>IF(VLOOKUP(SALIDA[[#This Row],[CODIGO]],STOCKSANLUIS[],7,FALSE)=0,"PRODUCTO SIN STOCK/UBICACIÓN",VLOOKUP(SALIDA[[#This Row],[CODIGO]],STOCKSANLUIS[],7,FALSE))</f>
        <v>C</v>
      </c>
      <c r="I3995" s="10"/>
      <c r="J3995" t="str">
        <f>SALIDA[[#This Row],[CODIGO]]&amp;"       "&amp;SALIDA[[#This Row],[FAMILIA]]</f>
        <v>03669       EVERFROST</v>
      </c>
      <c r="K3995">
        <f>VLOOKUP(SALIDA[[#This Row],[CODIGO]],STOCK_STARSOFT[],5,FALSE)</f>
        <v>1.9654700000000001</v>
      </c>
      <c r="L3995">
        <f>SALIDA[[#This Row],[CANTIDAD]]*SALIDA[[#This Row],[PRECIO UND]]</f>
        <v>19.654700000000002</v>
      </c>
    </row>
    <row r="3996" spans="1:12" x14ac:dyDescent="0.25">
      <c r="A3996" s="6" t="s">
        <v>2551</v>
      </c>
      <c r="B3996" s="100" t="str">
        <f>VLOOKUP(SALIDA[[#This Row],[CODIGO]],STOCKSANLUIS[],2,FALSE)</f>
        <v>CONTROLADOR DE TEMPERATURA DIGITAL MT-543 E LOG DE 4 ETAPAS C/ALARMA - VER.03 - 115/220 VAC - FULL GAUGE</v>
      </c>
      <c r="C3996" s="153">
        <v>46146</v>
      </c>
      <c r="D3996">
        <v>5</v>
      </c>
      <c r="E3996">
        <f>IF(VLOOKUP(SALIDA[[#This Row],[CODIGO]],STOCKSANLUIS[],6,FALSE)=0,"PRODUCTO SIN STOCK/UBICACIÓN",VLOOKUP(SALIDA[[#This Row],[CODIGO]],STOCKSANLUIS[],6,FALSE))</f>
        <v>1</v>
      </c>
      <c r="F3996">
        <f>SALIDA[[#This Row],[CANTIDAD]]/SALIDA[[#This Row],[UND MEDIDA]]</f>
        <v>5</v>
      </c>
      <c r="G3996" t="str">
        <f>VLOOKUP(SALIDA[[#This Row],[CODIGO]],FAMILIAS[],4,FALSE)</f>
        <v>FULL GAUGE</v>
      </c>
      <c r="H3996" s="10" t="str">
        <f>IF(VLOOKUP(SALIDA[[#This Row],[CODIGO]],STOCKSANLUIS[],7,FALSE)=0,"PRODUCTO SIN STOCK/UBICACIÓN",VLOOKUP(SALIDA[[#This Row],[CODIGO]],STOCKSANLUIS[],7,FALSE))</f>
        <v>A</v>
      </c>
      <c r="I3996" s="10"/>
      <c r="J3996" t="str">
        <f>SALIDA[[#This Row],[CODIGO]]&amp;"       "&amp;SALIDA[[#This Row],[FAMILIA]]</f>
        <v>02090       FULL GAUGE</v>
      </c>
      <c r="K3996">
        <f>VLOOKUP(SALIDA[[#This Row],[CODIGO]],STOCK_STARSOFT[],5,FALSE)</f>
        <v>47.654238999999997</v>
      </c>
      <c r="L3996">
        <f>SALIDA[[#This Row],[CANTIDAD]]*SALIDA[[#This Row],[PRECIO UND]]</f>
        <v>238.27119499999998</v>
      </c>
    </row>
    <row r="3997" spans="1:12" x14ac:dyDescent="0.25">
      <c r="A3997" s="6" t="s">
        <v>35</v>
      </c>
      <c r="B3997" s="100" t="str">
        <f>VLOOKUP(SALIDA[[#This Row],[CODIGO]],STOCKSANLUIS[],2,FALSE)</f>
        <v>CONTROLADOR DE TEMPERATURA DIGITAL MT-512EL 2HP - VER.13 - 12/24 VAC/DC - FULL GAUGE</v>
      </c>
      <c r="C3997" s="153">
        <v>46146</v>
      </c>
      <c r="D3997">
        <v>2</v>
      </c>
      <c r="E3997">
        <f>IF(VLOOKUP(SALIDA[[#This Row],[CODIGO]],STOCKSANLUIS[],6,FALSE)=0,"PRODUCTO SIN STOCK/UBICACIÓN",VLOOKUP(SALIDA[[#This Row],[CODIGO]],STOCKSANLUIS[],6,FALSE))</f>
        <v>1</v>
      </c>
      <c r="F3997">
        <f>SALIDA[[#This Row],[CANTIDAD]]/SALIDA[[#This Row],[UND MEDIDA]]</f>
        <v>2</v>
      </c>
      <c r="G3997" t="str">
        <f>VLOOKUP(SALIDA[[#This Row],[CODIGO]],FAMILIAS[],4,FALSE)</f>
        <v>FULL GAUGE</v>
      </c>
      <c r="H3997" s="10" t="str">
        <f>IF(VLOOKUP(SALIDA[[#This Row],[CODIGO]],STOCKSANLUIS[],7,FALSE)=0,"PRODUCTO SIN STOCK/UBICACIÓN",VLOOKUP(SALIDA[[#This Row],[CODIGO]],STOCKSANLUIS[],7,FALSE))</f>
        <v>C</v>
      </c>
      <c r="I3997" s="10"/>
      <c r="J3997" t="str">
        <f>SALIDA[[#This Row],[CODIGO]]&amp;"       "&amp;SALIDA[[#This Row],[FAMILIA]]</f>
        <v>00017       FULL GAUGE</v>
      </c>
      <c r="K3997">
        <f>VLOOKUP(SALIDA[[#This Row],[CODIGO]],STOCK_STARSOFT[],5,FALSE)</f>
        <v>15.751519</v>
      </c>
      <c r="L3997">
        <f>SALIDA[[#This Row],[CANTIDAD]]*SALIDA[[#This Row],[PRECIO UND]]</f>
        <v>31.503038</v>
      </c>
    </row>
    <row r="3998" spans="1:12" x14ac:dyDescent="0.25">
      <c r="A3998" s="6" t="s">
        <v>1199</v>
      </c>
      <c r="B3998" s="100" t="str">
        <f>VLOOKUP(SALIDA[[#This Row],[CODIGO]],STOCKSANLUIS[],2,FALSE)</f>
        <v>CONTROLADOR DE TEMPERATURA DIGITAL MT-512G - VER.02 - 115/220 VAC - FULL GAUGE</v>
      </c>
      <c r="C3998" s="153">
        <v>46146</v>
      </c>
      <c r="D3998">
        <v>8</v>
      </c>
      <c r="E3998">
        <f>IF(VLOOKUP(SALIDA[[#This Row],[CODIGO]],STOCKSANLUIS[],6,FALSE)=0,"PRODUCTO SIN STOCK/UBICACIÓN",VLOOKUP(SALIDA[[#This Row],[CODIGO]],STOCKSANLUIS[],6,FALSE))</f>
        <v>1</v>
      </c>
      <c r="F3998">
        <f>SALIDA[[#This Row],[CANTIDAD]]/SALIDA[[#This Row],[UND MEDIDA]]</f>
        <v>8</v>
      </c>
      <c r="G3998" t="str">
        <f>VLOOKUP(SALIDA[[#This Row],[CODIGO]],FAMILIAS[],4,FALSE)</f>
        <v>FULL GAUGE</v>
      </c>
      <c r="H3998" s="10" t="str">
        <f>IF(VLOOKUP(SALIDA[[#This Row],[CODIGO]],STOCKSANLUIS[],7,FALSE)=0,"PRODUCTO SIN STOCK/UBICACIÓN",VLOOKUP(SALIDA[[#This Row],[CODIGO]],STOCKSANLUIS[],7,FALSE))</f>
        <v>A</v>
      </c>
      <c r="I3998" s="10"/>
      <c r="J3998" t="str">
        <f>SALIDA[[#This Row],[CODIGO]]&amp;"       "&amp;SALIDA[[#This Row],[FAMILIA]]</f>
        <v>01276       FULL GAUGE</v>
      </c>
      <c r="K3998">
        <f>VLOOKUP(SALIDA[[#This Row],[CODIGO]],STOCK_STARSOFT[],5,FALSE)</f>
        <v>20.559538</v>
      </c>
      <c r="L3998">
        <f>SALIDA[[#This Row],[CANTIDAD]]*SALIDA[[#This Row],[PRECIO UND]]</f>
        <v>164.476304</v>
      </c>
    </row>
    <row r="3999" spans="1:12" x14ac:dyDescent="0.25">
      <c r="A3999" s="6" t="s">
        <v>57</v>
      </c>
      <c r="B3999" s="100" t="str">
        <f>VLOOKUP(SALIDA[[#This Row],[CODIGO]],STOCKSANLUIS[],2,FALSE)</f>
        <v>CONTROLADOR DE VOLTAJE Y PROTECTOR DE FASES PHASELOG EW PLUS - VER.05 - 90-220 VAC - FULL GAUGE - WHITE</v>
      </c>
      <c r="C3999" s="153">
        <v>46146</v>
      </c>
      <c r="D3999">
        <v>6</v>
      </c>
      <c r="E3999">
        <f>IF(VLOOKUP(SALIDA[[#This Row],[CODIGO]],STOCKSANLUIS[],6,FALSE)=0,"PRODUCTO SIN STOCK/UBICACIÓN",VLOOKUP(SALIDA[[#This Row],[CODIGO]],STOCKSANLUIS[],6,FALSE))</f>
        <v>1</v>
      </c>
      <c r="F3999">
        <f>SALIDA[[#This Row],[CANTIDAD]]/SALIDA[[#This Row],[UND MEDIDA]]</f>
        <v>6</v>
      </c>
      <c r="G3999" t="str">
        <f>VLOOKUP(SALIDA[[#This Row],[CODIGO]],FAMILIAS[],4,FALSE)</f>
        <v>FULL GAUGE</v>
      </c>
      <c r="H3999" s="10" t="str">
        <f>IF(VLOOKUP(SALIDA[[#This Row],[CODIGO]],STOCKSANLUIS[],7,FALSE)=0,"PRODUCTO SIN STOCK/UBICACIÓN",VLOOKUP(SALIDA[[#This Row],[CODIGO]],STOCKSANLUIS[],7,FALSE))</f>
        <v>C</v>
      </c>
      <c r="I3999" s="10"/>
      <c r="J3999" t="str">
        <f>SALIDA[[#This Row],[CODIGO]]&amp;"       "&amp;SALIDA[[#This Row],[FAMILIA]]</f>
        <v>00029       FULL GAUGE</v>
      </c>
      <c r="K3999">
        <f>VLOOKUP(SALIDA[[#This Row],[CODIGO]],STOCK_STARSOFT[],5,FALSE)</f>
        <v>54.47063</v>
      </c>
      <c r="L3999">
        <f>SALIDA[[#This Row],[CANTIDAD]]*SALIDA[[#This Row],[PRECIO UND]]</f>
        <v>326.82378</v>
      </c>
    </row>
    <row r="4000" spans="1:12" x14ac:dyDescent="0.25">
      <c r="A4000" s="6" t="s">
        <v>3339</v>
      </c>
      <c r="B4000" s="100" t="str">
        <f>VLOOKUP(SALIDA[[#This Row],[CODIGO]],STOCKSANLUIS[],2,FALSE)</f>
        <v>GAS REFRIGERANTE R134 - 13.6KG ICELOONG</v>
      </c>
      <c r="C4000" s="153">
        <v>46146</v>
      </c>
      <c r="D4000">
        <v>1</v>
      </c>
      <c r="E4000">
        <f>IF(VLOOKUP(SALIDA[[#This Row],[CODIGO]],STOCKSANLUIS[],6,FALSE)=0,"PRODUCTO SIN STOCK/UBICACIÓN",VLOOKUP(SALIDA[[#This Row],[CODIGO]],STOCKSANLUIS[],6,FALSE))</f>
        <v>1</v>
      </c>
      <c r="F4000">
        <f>SALIDA[[#This Row],[CANTIDAD]]/SALIDA[[#This Row],[UND MEDIDA]]</f>
        <v>1</v>
      </c>
      <c r="G4000" t="str">
        <f>VLOOKUP(SALIDA[[#This Row],[CODIGO]],FAMILIAS[],4,FALSE)</f>
        <v>ZHEJIANG YONGHE</v>
      </c>
      <c r="H4000" s="10" t="str">
        <f>IF(VLOOKUP(SALIDA[[#This Row],[CODIGO]],STOCKSANLUIS[],7,FALSE)=0,"PRODUCTO SIN STOCK/UBICACIÓN",VLOOKUP(SALIDA[[#This Row],[CODIGO]],STOCKSANLUIS[],7,FALSE))</f>
        <v>C</v>
      </c>
      <c r="I4000" s="10"/>
      <c r="J4000" t="str">
        <f>SALIDA[[#This Row],[CODIGO]]&amp;"       "&amp;SALIDA[[#This Row],[FAMILIA]]</f>
        <v>02751       ZHEJIANG YONGHE</v>
      </c>
      <c r="K4000">
        <f>VLOOKUP(SALIDA[[#This Row],[CODIGO]],STOCK_STARSOFT[],5,FALSE)</f>
        <v>106.20946600000001</v>
      </c>
      <c r="L4000">
        <f>SALIDA[[#This Row],[CANTIDAD]]*SALIDA[[#This Row],[PRECIO UND]]</f>
        <v>106.20946600000001</v>
      </c>
    </row>
    <row r="4001" spans="1:12" x14ac:dyDescent="0.25">
      <c r="A4001" s="6" t="s">
        <v>22050</v>
      </c>
      <c r="B4001" s="100" t="str">
        <f>VLOOKUP(SALIDA[[#This Row],[CODIGO]],STOCKSANLUIS[],2,FALSE)</f>
        <v>MINI BOMBA STAR COLD  DE 110-240V MINISLIM SERIES 66 FT LIFT SPS-66</v>
      </c>
      <c r="C4001" s="153">
        <v>46146</v>
      </c>
      <c r="D4001">
        <v>1</v>
      </c>
      <c r="E4001">
        <f>IF(VLOOKUP(SALIDA[[#This Row],[CODIGO]],STOCKSANLUIS[],6,FALSE)=0,"PRODUCTO SIN STOCK/UBICACIÓN",VLOOKUP(SALIDA[[#This Row],[CODIGO]],STOCKSANLUIS[],6,FALSE))</f>
        <v>1</v>
      </c>
      <c r="F4001">
        <f>SALIDA[[#This Row],[CANTIDAD]]/SALIDA[[#This Row],[UND MEDIDA]]</f>
        <v>1</v>
      </c>
      <c r="G4001" t="str">
        <f>VLOOKUP(SALIDA[[#This Row],[CODIGO]],FAMILIAS[],4,FALSE)</f>
        <v>STAR COLD</v>
      </c>
      <c r="H4001" s="10" t="str">
        <f>IF(VLOOKUP(SALIDA[[#This Row],[CODIGO]],STOCKSANLUIS[],7,FALSE)=0,"PRODUCTO SIN STOCK/UBICACIÓN",VLOOKUP(SALIDA[[#This Row],[CODIGO]],STOCKSANLUIS[],7,FALSE))</f>
        <v>A</v>
      </c>
      <c r="I4001" s="10"/>
      <c r="J4001" t="str">
        <f>SALIDA[[#This Row],[CODIGO]]&amp;"       "&amp;SALIDA[[#This Row],[FAMILIA]]</f>
        <v>03543       STAR COLD</v>
      </c>
      <c r="K4001">
        <f>VLOOKUP(SALIDA[[#This Row],[CODIGO]],STOCK_STARSOFT[],5,FALSE)</f>
        <v>19.559408000000001</v>
      </c>
      <c r="L4001">
        <f>SALIDA[[#This Row],[CANTIDAD]]*SALIDA[[#This Row],[PRECIO UND]]</f>
        <v>19.559408000000001</v>
      </c>
    </row>
    <row r="4002" spans="1:12" x14ac:dyDescent="0.25">
      <c r="A4002" s="6" t="s">
        <v>3723</v>
      </c>
      <c r="B4002" s="100" t="str">
        <f>VLOOKUP(SALIDA[[#This Row],[CODIGO]],STOCKSANLUIS[],2,FALSE)</f>
        <v>CAJA PROTECTORA DE TERMOSTATO DE PLÁSTICO TRANSPARENTE CON LLAVE DE METAL - TG-2 - EVERWELL</v>
      </c>
      <c r="C4002" s="153">
        <v>46146</v>
      </c>
      <c r="D4002">
        <v>8</v>
      </c>
      <c r="E4002">
        <f>IF(VLOOKUP(SALIDA[[#This Row],[CODIGO]],STOCKSANLUIS[],6,FALSE)=0,"PRODUCTO SIN STOCK/UBICACIÓN",VLOOKUP(SALIDA[[#This Row],[CODIGO]],STOCKSANLUIS[],6,FALSE))</f>
        <v>1</v>
      </c>
      <c r="F4002">
        <f>SALIDA[[#This Row],[CANTIDAD]]/SALIDA[[#This Row],[UND MEDIDA]]</f>
        <v>8</v>
      </c>
      <c r="G4002" t="str">
        <f>VLOOKUP(SALIDA[[#This Row],[CODIGO]],FAMILIAS[],4,FALSE)</f>
        <v>EVERWELL</v>
      </c>
      <c r="H4002" s="10" t="str">
        <f>IF(VLOOKUP(SALIDA[[#This Row],[CODIGO]],STOCKSANLUIS[],7,FALSE)=0,"PRODUCTO SIN STOCK/UBICACIÓN",VLOOKUP(SALIDA[[#This Row],[CODIGO]],STOCKSANLUIS[],7,FALSE))</f>
        <v>A</v>
      </c>
      <c r="I4002" s="10"/>
      <c r="J4002" t="str">
        <f>SALIDA[[#This Row],[CODIGO]]&amp;"       "&amp;SALIDA[[#This Row],[FAMILIA]]</f>
        <v>03109       EVERWELL</v>
      </c>
      <c r="K4002">
        <f>VLOOKUP(SALIDA[[#This Row],[CODIGO]],STOCK_STARSOFT[],5,FALSE)</f>
        <v>2.5210620000000001</v>
      </c>
      <c r="L4002">
        <f>SALIDA[[#This Row],[CANTIDAD]]*SALIDA[[#This Row],[PRECIO UND]]</f>
        <v>20.168496000000001</v>
      </c>
    </row>
    <row r="4003" spans="1:12" x14ac:dyDescent="0.25">
      <c r="A4003" s="6" t="s">
        <v>3234</v>
      </c>
      <c r="B4003" s="100" t="str">
        <f>VLOOKUP(SALIDA[[#This Row],[CODIGO]],STOCKSANLUIS[],2,FALSE)</f>
        <v>JUEGO DE MANGUERAS PARA MANIFOLD DE 36" - ( R-12, R-22, R-502 ) - CT-336-RYB - EVERWELL</v>
      </c>
      <c r="C4003" s="153">
        <v>46146</v>
      </c>
      <c r="D4003">
        <v>22</v>
      </c>
      <c r="E4003">
        <f>IF(VLOOKUP(SALIDA[[#This Row],[CODIGO]],STOCKSANLUIS[],6,FALSE)=0,"PRODUCTO SIN STOCK/UBICACIÓN",VLOOKUP(SALIDA[[#This Row],[CODIGO]],STOCKSANLUIS[],6,FALSE))</f>
        <v>1</v>
      </c>
      <c r="F4003">
        <f>SALIDA[[#This Row],[CANTIDAD]]/SALIDA[[#This Row],[UND MEDIDA]]</f>
        <v>22</v>
      </c>
      <c r="G4003" t="str">
        <f>VLOOKUP(SALIDA[[#This Row],[CODIGO]],FAMILIAS[],4,FALSE)</f>
        <v>EVERWELL</v>
      </c>
      <c r="H4003" s="10" t="str">
        <f>IF(VLOOKUP(SALIDA[[#This Row],[CODIGO]],STOCKSANLUIS[],7,FALSE)=0,"PRODUCTO SIN STOCK/UBICACIÓN",VLOOKUP(SALIDA[[#This Row],[CODIGO]],STOCKSANLUIS[],7,FALSE))</f>
        <v>A</v>
      </c>
      <c r="I4003" s="10" t="s">
        <v>19536</v>
      </c>
      <c r="J4003" t="str">
        <f>SALIDA[[#This Row],[CODIGO]]&amp;"       "&amp;SALIDA[[#This Row],[FAMILIA]]</f>
        <v>02623       EVERWELL</v>
      </c>
      <c r="K4003">
        <f>VLOOKUP(SALIDA[[#This Row],[CODIGO]],STOCK_STARSOFT[],5,FALSE)</f>
        <v>3.0245920000000002</v>
      </c>
      <c r="L4003">
        <f>SALIDA[[#This Row],[CANTIDAD]]*SALIDA[[#This Row],[PRECIO UND]]</f>
        <v>66.541024000000007</v>
      </c>
    </row>
    <row r="4004" spans="1:12" x14ac:dyDescent="0.25">
      <c r="A4004" s="6" t="s">
        <v>3404</v>
      </c>
      <c r="B4004" s="100" t="str">
        <f>VLOOKUP(SALIDA[[#This Row],[CODIGO]],STOCKSANLUIS[],2,FALSE)</f>
        <v xml:space="preserve">KIT CONTROLADOR DE VÁLVULA EXPANSIÓN ELECTRÓNICA VX1025E PLUS - VER.01 - 100-220 VAC (12 VDC) - FULL GAUGE </v>
      </c>
      <c r="C4004" s="153">
        <v>46146</v>
      </c>
      <c r="D4004">
        <v>1</v>
      </c>
      <c r="E4004">
        <f>IF(VLOOKUP(SALIDA[[#This Row],[CODIGO]],STOCKSANLUIS[],6,FALSE)=0,"PRODUCTO SIN STOCK/UBICACIÓN",VLOOKUP(SALIDA[[#This Row],[CODIGO]],STOCKSANLUIS[],6,FALSE))</f>
        <v>1</v>
      </c>
      <c r="F4004">
        <f>SALIDA[[#This Row],[CANTIDAD]]/SALIDA[[#This Row],[UND MEDIDA]]</f>
        <v>1</v>
      </c>
      <c r="G4004" t="str">
        <f>VLOOKUP(SALIDA[[#This Row],[CODIGO]],FAMILIAS[],4,FALSE)</f>
        <v>FULL GAUGE</v>
      </c>
      <c r="H4004" s="10" t="str">
        <f>IF(VLOOKUP(SALIDA[[#This Row],[CODIGO]],STOCKSANLUIS[],7,FALSE)=0,"PRODUCTO SIN STOCK/UBICACIÓN",VLOOKUP(SALIDA[[#This Row],[CODIGO]],STOCKSANLUIS[],7,FALSE))</f>
        <v>A</v>
      </c>
      <c r="I4004" s="10"/>
      <c r="J4004" t="str">
        <f>SALIDA[[#This Row],[CODIGO]]&amp;"       "&amp;SALIDA[[#This Row],[FAMILIA]]</f>
        <v>02829       FULL GAUGE</v>
      </c>
      <c r="K4004">
        <f>VLOOKUP(SALIDA[[#This Row],[CODIGO]],STOCK_STARSOFT[],5,FALSE)</f>
        <v>151.33901</v>
      </c>
      <c r="L4004">
        <f>SALIDA[[#This Row],[CANTIDAD]]*SALIDA[[#This Row],[PRECIO UND]]</f>
        <v>151.33901</v>
      </c>
    </row>
    <row r="4005" spans="1:12" x14ac:dyDescent="0.25">
      <c r="A4005" s="6" t="s">
        <v>3605</v>
      </c>
      <c r="B4005" s="100" t="str">
        <f>VLOOKUP(SALIDA[[#This Row],[CODIGO]],STOCKSANLUIS[],2,FALSE)</f>
        <v>ROLLO DE COBRE FLEXIBLE 3/8" HIGH QUALITY - STARCOLD - 9.53 MM X 0.60 MM X 15 M</v>
      </c>
      <c r="C4005" s="153">
        <v>46146</v>
      </c>
      <c r="D4005">
        <v>20</v>
      </c>
      <c r="E4005">
        <f>IF(VLOOKUP(SALIDA[[#This Row],[CODIGO]],STOCKSANLUIS[],6,FALSE)=0,"PRODUCTO SIN STOCK/UBICACIÓN",VLOOKUP(SALIDA[[#This Row],[CODIGO]],STOCKSANLUIS[],6,FALSE))</f>
        <v>1</v>
      </c>
      <c r="F4005">
        <f>SALIDA[[#This Row],[CANTIDAD]]/SALIDA[[#This Row],[UND MEDIDA]]</f>
        <v>20</v>
      </c>
      <c r="G4005" t="str">
        <f>VLOOKUP(SALIDA[[#This Row],[CODIGO]],FAMILIAS[],4,FALSE)</f>
        <v>ICEAGE- ZHEJIANG JIAHE PIPES</v>
      </c>
      <c r="H4005" s="10" t="str">
        <f>IF(VLOOKUP(SALIDA[[#This Row],[CODIGO]],STOCKSANLUIS[],7,FALSE)=0,"PRODUCTO SIN STOCK/UBICACIÓN",VLOOKUP(SALIDA[[#This Row],[CODIGO]],STOCKSANLUIS[],7,FALSE))</f>
        <v>C</v>
      </c>
      <c r="I4005" s="10"/>
      <c r="J4005" t="str">
        <f>SALIDA[[#This Row],[CODIGO]]&amp;"       "&amp;SALIDA[[#This Row],[FAMILIA]]</f>
        <v>03002       ICEAGE- ZHEJIANG JIAHE PIPES</v>
      </c>
      <c r="K4005">
        <f>VLOOKUP(SALIDA[[#This Row],[CODIGO]],STOCK_STARSOFT[],5,FALSE)</f>
        <v>29.441466999999999</v>
      </c>
      <c r="L4005">
        <f>SALIDA[[#This Row],[CANTIDAD]]*SALIDA[[#This Row],[PRECIO UND]]</f>
        <v>588.82934</v>
      </c>
    </row>
    <row r="4006" spans="1:12" x14ac:dyDescent="0.25">
      <c r="A4006" s="6" t="s">
        <v>1819</v>
      </c>
      <c r="B4006" s="100" t="str">
        <f>VLOOKUP(SALIDA[[#This Row],[CODIGO]],STOCKSANLUIS[],2,FALSE)</f>
        <v>ROLLO DE COBRE FLEXIBLE 1/2" HIGH QUALITY - STARCOLD - 12.70 MM X 0.65 MM X 15 M</v>
      </c>
      <c r="C4006" s="153">
        <v>46146</v>
      </c>
      <c r="D4006">
        <v>20</v>
      </c>
      <c r="E4006">
        <f>IF(VLOOKUP(SALIDA[[#This Row],[CODIGO]],STOCKSANLUIS[],6,FALSE)=0,"PRODUCTO SIN STOCK/UBICACIÓN",VLOOKUP(SALIDA[[#This Row],[CODIGO]],STOCKSANLUIS[],6,FALSE))</f>
        <v>1</v>
      </c>
      <c r="F4006">
        <f>SALIDA[[#This Row],[CANTIDAD]]/SALIDA[[#This Row],[UND MEDIDA]]</f>
        <v>20</v>
      </c>
      <c r="G4006" t="str">
        <f>VLOOKUP(SALIDA[[#This Row],[CODIGO]],FAMILIAS[],4,FALSE)</f>
        <v>ICEAGE- ZHEJIANG JIAHE PIPES</v>
      </c>
      <c r="H4006" s="10" t="str">
        <f>IF(VLOOKUP(SALIDA[[#This Row],[CODIGO]],STOCKSANLUIS[],7,FALSE)=0,"PRODUCTO SIN STOCK/UBICACIÓN",VLOOKUP(SALIDA[[#This Row],[CODIGO]],STOCKSANLUIS[],7,FALSE))</f>
        <v>C</v>
      </c>
      <c r="I4006" s="10"/>
      <c r="J4006" t="str">
        <f>SALIDA[[#This Row],[CODIGO]]&amp;"       "&amp;SALIDA[[#This Row],[FAMILIA]]</f>
        <v>01671       ICEAGE- ZHEJIANG JIAHE PIPES</v>
      </c>
      <c r="K4006">
        <f>VLOOKUP(SALIDA[[#This Row],[CODIGO]],STOCK_STARSOFT[],5,FALSE)</f>
        <v>43.044683999999997</v>
      </c>
      <c r="L4006">
        <f>SALIDA[[#This Row],[CANTIDAD]]*SALIDA[[#This Row],[PRECIO UND]]</f>
        <v>860.8936799999999</v>
      </c>
    </row>
    <row r="4007" spans="1:12" x14ac:dyDescent="0.25">
      <c r="A4007" s="6" t="s">
        <v>375</v>
      </c>
      <c r="B4007" s="100" t="str">
        <f>VLOOKUP(SALIDA[[#This Row],[CODIGO]],STOCKSANLUIS[],2,FALSE)</f>
        <v>ROLLO DE COBRE FLEXIBLE 1/4" HIGH QUALITY - STARCOLD - 6.35 MM X 0.55 MM X 15 M</v>
      </c>
      <c r="C4007" s="153">
        <v>46146</v>
      </c>
      <c r="D4007">
        <v>5</v>
      </c>
      <c r="E4007">
        <f>IF(VLOOKUP(SALIDA[[#This Row],[CODIGO]],STOCKSANLUIS[],6,FALSE)=0,"PRODUCTO SIN STOCK/UBICACIÓN",VLOOKUP(SALIDA[[#This Row],[CODIGO]],STOCKSANLUIS[],6,FALSE))</f>
        <v>1</v>
      </c>
      <c r="F4007">
        <f>SALIDA[[#This Row],[CANTIDAD]]/SALIDA[[#This Row],[UND MEDIDA]]</f>
        <v>5</v>
      </c>
      <c r="G4007" t="str">
        <f>VLOOKUP(SALIDA[[#This Row],[CODIGO]],FAMILIAS[],4,FALSE)</f>
        <v>ICEAGE- ZHEJIANG JIAHE PIPES</v>
      </c>
      <c r="H4007" s="10" t="str">
        <f>IF(VLOOKUP(SALIDA[[#This Row],[CODIGO]],STOCKSANLUIS[],7,FALSE)=0,"PRODUCTO SIN STOCK/UBICACIÓN",VLOOKUP(SALIDA[[#This Row],[CODIGO]],STOCKSANLUIS[],7,FALSE))</f>
        <v>C</v>
      </c>
      <c r="I4007" s="10"/>
      <c r="J4007" t="str">
        <f>SALIDA[[#This Row],[CODIGO]]&amp;"       "&amp;SALIDA[[#This Row],[FAMILIA]]</f>
        <v>00315       ICEAGE- ZHEJIANG JIAHE PIPES</v>
      </c>
      <c r="K4007">
        <f>VLOOKUP(SALIDA[[#This Row],[CODIGO]],STOCK_STARSOFT[],5,FALSE)</f>
        <v>17.534842000000001</v>
      </c>
      <c r="L4007">
        <f>SALIDA[[#This Row],[CANTIDAD]]*SALIDA[[#This Row],[PRECIO UND]]</f>
        <v>87.674210000000002</v>
      </c>
    </row>
    <row r="4008" spans="1:12" x14ac:dyDescent="0.25">
      <c r="A4008" s="6" t="s">
        <v>3637</v>
      </c>
      <c r="B4008" s="100" t="str">
        <f>VLOOKUP(SALIDA[[#This Row],[CODIGO]],STOCKSANLUIS[],2,FALSE)</f>
        <v>MOTOVENTILADOR MAER FAN YDWF74L47P4-470N-400S (220V, 60HZ, 4 POLES, 1PH, CL.F, SUCTION)</v>
      </c>
      <c r="C4008" s="153">
        <v>46146</v>
      </c>
      <c r="D4008">
        <v>1</v>
      </c>
      <c r="E4008">
        <f>IF(VLOOKUP(SALIDA[[#This Row],[CODIGO]],STOCKSANLUIS[],6,FALSE)=0,"PRODUCTO SIN STOCK/UBICACIÓN",VLOOKUP(SALIDA[[#This Row],[CODIGO]],STOCKSANLUIS[],6,FALSE))</f>
        <v>1</v>
      </c>
      <c r="F4008">
        <f>SALIDA[[#This Row],[CANTIDAD]]/SALIDA[[#This Row],[UND MEDIDA]]</f>
        <v>1</v>
      </c>
      <c r="G4008" t="str">
        <f>VLOOKUP(SALIDA[[#This Row],[CODIGO]],FAMILIAS[],4,FALSE)</f>
        <v>MAER FAN</v>
      </c>
      <c r="H4008" s="10" t="str">
        <f>IF(VLOOKUP(SALIDA[[#This Row],[CODIGO]],STOCKSANLUIS[],7,FALSE)=0,"PRODUCTO SIN STOCK/UBICACIÓN",VLOOKUP(SALIDA[[#This Row],[CODIGO]],STOCKSANLUIS[],7,FALSE))</f>
        <v>C</v>
      </c>
      <c r="I4008" s="10"/>
      <c r="J4008" t="str">
        <f>SALIDA[[#This Row],[CODIGO]]&amp;"       "&amp;SALIDA[[#This Row],[FAMILIA]]</f>
        <v>03036       MAER FAN</v>
      </c>
      <c r="K4008">
        <f>VLOOKUP(SALIDA[[#This Row],[CODIGO]],STOCK_STARSOFT[],5,FALSE)</f>
        <v>32.505842000000001</v>
      </c>
      <c r="L4008">
        <f>SALIDA[[#This Row],[CANTIDAD]]*SALIDA[[#This Row],[PRECIO UND]]</f>
        <v>32.505842000000001</v>
      </c>
    </row>
    <row r="4009" spans="1:12" x14ac:dyDescent="0.25">
      <c r="A4009" s="6" t="s">
        <v>22775</v>
      </c>
      <c r="B4009" s="100" t="str">
        <f>VLOOKUP(SALIDA[[#This Row],[CODIGO]],STOCKSANLUIS[],2,FALSE)</f>
        <v>LLAVE RATCHET CUADRADA 1/4”, 3/8”, 3/16”, 5/16” - CT-122 - EVERFROST</v>
      </c>
      <c r="C4009" s="153">
        <v>46146</v>
      </c>
      <c r="D4009">
        <v>2</v>
      </c>
      <c r="E4009" t="str">
        <f>IF(VLOOKUP(SALIDA[[#This Row],[CODIGO]],STOCKSANLUIS[],6,FALSE)=0,"PRODUCTO SIN STOCK/UBICACIÓN",VLOOKUP(SALIDA[[#This Row],[CODIGO]],STOCKSANLUIS[],6,FALSE))</f>
        <v>PRODUCTO SIN STOCK/UBICACIÓN</v>
      </c>
      <c r="F4009" t="e">
        <f>SALIDA[[#This Row],[CANTIDAD]]/SALIDA[[#This Row],[UND MEDIDA]]</f>
        <v>#VALUE!</v>
      </c>
      <c r="G4009" t="str">
        <f>VLOOKUP(SALIDA[[#This Row],[CODIGO]],FAMILIAS[],4,FALSE)</f>
        <v>EVERFROST</v>
      </c>
      <c r="H4009" s="10" t="str">
        <f>IF(VLOOKUP(SALIDA[[#This Row],[CODIGO]],STOCKSANLUIS[],7,FALSE)=0,"PRODUCTO SIN STOCK/UBICACIÓN",VLOOKUP(SALIDA[[#This Row],[CODIGO]],STOCKSANLUIS[],7,FALSE))</f>
        <v>A</v>
      </c>
      <c r="I4009" s="10"/>
      <c r="J4009" t="str">
        <f>SALIDA[[#This Row],[CODIGO]]&amp;"       "&amp;SALIDA[[#This Row],[FAMILIA]]</f>
        <v>03824       EVERFROST</v>
      </c>
      <c r="K4009">
        <f>VLOOKUP(SALIDA[[#This Row],[CODIGO]],STOCK_STARSOFT[],5,FALSE)</f>
        <v>1.245587</v>
      </c>
      <c r="L4009">
        <f>SALIDA[[#This Row],[CANTIDAD]]*SALIDA[[#This Row],[PRECIO UND]]</f>
        <v>2.491174</v>
      </c>
    </row>
    <row r="4010" spans="1:12" x14ac:dyDescent="0.25">
      <c r="A4010" s="6" t="s">
        <v>3665</v>
      </c>
      <c r="B4010" s="100" t="str">
        <f>VLOOKUP(SALIDA[[#This Row],[CODIGO]],STOCKSANLUIS[],2,FALSE)</f>
        <v>AGENTE DE LIMPIEZA INTERNA OPTEON SF FLUSH X 4.54 KG - CHEMOURS - REEMPLAZO DEL R141B</v>
      </c>
      <c r="C4010" s="153">
        <v>46146</v>
      </c>
      <c r="D4010">
        <v>6</v>
      </c>
      <c r="E4010">
        <f>IF(VLOOKUP(SALIDA[[#This Row],[CODIGO]],STOCKSANLUIS[],6,FALSE)=0,"PRODUCTO SIN STOCK/UBICACIÓN",VLOOKUP(SALIDA[[#This Row],[CODIGO]],STOCKSANLUIS[],6,FALSE))</f>
        <v>1</v>
      </c>
      <c r="F4010">
        <f>SALIDA[[#This Row],[CANTIDAD]]/SALIDA[[#This Row],[UND MEDIDA]]</f>
        <v>6</v>
      </c>
      <c r="G4010" t="str">
        <f>VLOOKUP(SALIDA[[#This Row],[CODIGO]],FAMILIAS[],4,FALSE)</f>
        <v>THE CHEMOURS</v>
      </c>
      <c r="H4010" s="10" t="str">
        <f>IF(VLOOKUP(SALIDA[[#This Row],[CODIGO]],STOCKSANLUIS[],7,FALSE)=0,"PRODUCTO SIN STOCK/UBICACIÓN",VLOOKUP(SALIDA[[#This Row],[CODIGO]],STOCKSANLUIS[],7,FALSE))</f>
        <v>C</v>
      </c>
      <c r="I4010" s="10"/>
      <c r="J4010" t="str">
        <f>SALIDA[[#This Row],[CODIGO]]&amp;"       "&amp;SALIDA[[#This Row],[FAMILIA]]</f>
        <v>03051       THE CHEMOURS</v>
      </c>
      <c r="K4010">
        <f>VLOOKUP(SALIDA[[#This Row],[CODIGO]],STOCK_STARSOFT[],5,FALSE)</f>
        <v>91.188703000000004</v>
      </c>
      <c r="L4010">
        <f>SALIDA[[#This Row],[CANTIDAD]]*SALIDA[[#This Row],[PRECIO UND]]</f>
        <v>547.13221799999997</v>
      </c>
    </row>
    <row r="4011" spans="1:12" x14ac:dyDescent="0.25">
      <c r="A4011" s="6" t="s">
        <v>3343</v>
      </c>
      <c r="B4011" s="100" t="str">
        <f>VLOOKUP(SALIDA[[#This Row],[CODIGO]],STOCKSANLUIS[],2,FALSE)</f>
        <v>GAS REFRIGERANTE R410A -11.30KG ICELOONG</v>
      </c>
      <c r="C4011" s="153">
        <v>46146</v>
      </c>
      <c r="D4011">
        <v>2</v>
      </c>
      <c r="E4011">
        <f>IF(VLOOKUP(SALIDA[[#This Row],[CODIGO]],STOCKSANLUIS[],6,FALSE)=0,"PRODUCTO SIN STOCK/UBICACIÓN",VLOOKUP(SALIDA[[#This Row],[CODIGO]],STOCKSANLUIS[],6,FALSE))</f>
        <v>1</v>
      </c>
      <c r="F4011">
        <f>SALIDA[[#This Row],[CANTIDAD]]/SALIDA[[#This Row],[UND MEDIDA]]</f>
        <v>2</v>
      </c>
      <c r="G4011" t="str">
        <f>VLOOKUP(SALIDA[[#This Row],[CODIGO]],FAMILIAS[],4,FALSE)</f>
        <v>ZHEJIANG YONGHE</v>
      </c>
      <c r="H4011" s="10" t="str">
        <f>IF(VLOOKUP(SALIDA[[#This Row],[CODIGO]],STOCKSANLUIS[],7,FALSE)=0,"PRODUCTO SIN STOCK/UBICACIÓN",VLOOKUP(SALIDA[[#This Row],[CODIGO]],STOCKSANLUIS[],7,FALSE))</f>
        <v>C</v>
      </c>
      <c r="I4011" s="10"/>
      <c r="J4011" t="str">
        <f>SALIDA[[#This Row],[CODIGO]]&amp;"       "&amp;SALIDA[[#This Row],[FAMILIA]]</f>
        <v>02753       ZHEJIANG YONGHE</v>
      </c>
      <c r="K4011">
        <f>VLOOKUP(SALIDA[[#This Row],[CODIGO]],STOCK_STARSOFT[],5,FALSE)</f>
        <v>88.873082999999994</v>
      </c>
      <c r="L4011">
        <f>SALIDA[[#This Row],[CANTIDAD]]*SALIDA[[#This Row],[PRECIO UND]]</f>
        <v>177.74616599999999</v>
      </c>
    </row>
    <row r="4012" spans="1:12" x14ac:dyDescent="0.25">
      <c r="A4012" s="6" t="s">
        <v>22276</v>
      </c>
      <c r="B4012" s="100" t="str">
        <f>VLOOKUP(SALIDA[[#This Row],[CODIGO]],STOCKSANLUIS[],2,FALSE)</f>
        <v>BOMBA MANUAL DE TRANSFERENCIA DE ACEITE - PCO-01-EVERFROST</v>
      </c>
      <c r="C4012" s="153">
        <v>46146</v>
      </c>
      <c r="D4012">
        <v>1</v>
      </c>
      <c r="E4012" t="str">
        <f>IF(VLOOKUP(SALIDA[[#This Row],[CODIGO]],STOCKSANLUIS[],6,FALSE)=0,"PRODUCTO SIN STOCK/UBICACIÓN",VLOOKUP(SALIDA[[#This Row],[CODIGO]],STOCKSANLUIS[],6,FALSE))</f>
        <v>PRODUCTO SIN STOCK/UBICACIÓN</v>
      </c>
      <c r="F4012" t="e">
        <f>SALIDA[[#This Row],[CANTIDAD]]/SALIDA[[#This Row],[UND MEDIDA]]</f>
        <v>#VALUE!</v>
      </c>
      <c r="G4012" t="str">
        <f>VLOOKUP(SALIDA[[#This Row],[CODIGO]],FAMILIAS[],4,FALSE)</f>
        <v>EVERFROST</v>
      </c>
      <c r="H4012" s="10" t="str">
        <f>IF(VLOOKUP(SALIDA[[#This Row],[CODIGO]],STOCKSANLUIS[],7,FALSE)=0,"PRODUCTO SIN STOCK/UBICACIÓN",VLOOKUP(SALIDA[[#This Row],[CODIGO]],STOCKSANLUIS[],7,FALSE))</f>
        <v>C</v>
      </c>
      <c r="I4012" s="10"/>
      <c r="J4012" t="str">
        <f>SALIDA[[#This Row],[CODIGO]]&amp;"       "&amp;SALIDA[[#This Row],[FAMILIA]]</f>
        <v>03630       EVERFROST</v>
      </c>
      <c r="K4012">
        <f>VLOOKUP(SALIDA[[#This Row],[CODIGO]],STOCK_STARSOFT[],5,FALSE)</f>
        <v>26.513387000000002</v>
      </c>
      <c r="L4012">
        <f>SALIDA[[#This Row],[CANTIDAD]]*SALIDA[[#This Row],[PRECIO UND]]</f>
        <v>26.513387000000002</v>
      </c>
    </row>
    <row r="4013" spans="1:12" x14ac:dyDescent="0.25">
      <c r="A4013" s="6" t="s">
        <v>2022</v>
      </c>
      <c r="B4013" s="100" t="str">
        <f>VLOOKUP(SALIDA[[#This Row],[CODIGO]],STOCKSANLUIS[],2,FALSE)</f>
        <v>CONTROLADOR DE TEMPERATURA DIGITAL TC-900E POWER - VER.07 - 115/220 VAC - FULL GAUGE</v>
      </c>
      <c r="C4013" s="153">
        <v>46146</v>
      </c>
      <c r="D4013">
        <v>5</v>
      </c>
      <c r="E4013">
        <f>IF(VLOOKUP(SALIDA[[#This Row],[CODIGO]],STOCKSANLUIS[],6,FALSE)=0,"PRODUCTO SIN STOCK/UBICACIÓN",VLOOKUP(SALIDA[[#This Row],[CODIGO]],STOCKSANLUIS[],6,FALSE))</f>
        <v>1</v>
      </c>
      <c r="F4013">
        <f>SALIDA[[#This Row],[CANTIDAD]]/SALIDA[[#This Row],[UND MEDIDA]]</f>
        <v>5</v>
      </c>
      <c r="G4013" t="str">
        <f>VLOOKUP(SALIDA[[#This Row],[CODIGO]],FAMILIAS[],4,FALSE)</f>
        <v>FULL GAUGE</v>
      </c>
      <c r="H4013" s="10" t="str">
        <f>IF(VLOOKUP(SALIDA[[#This Row],[CODIGO]],STOCKSANLUIS[],7,FALSE)=0,"PRODUCTO SIN STOCK/UBICACIÓN",VLOOKUP(SALIDA[[#This Row],[CODIGO]],STOCKSANLUIS[],7,FALSE))</f>
        <v>C</v>
      </c>
      <c r="I4013" s="10"/>
      <c r="J4013" t="str">
        <f>SALIDA[[#This Row],[CODIGO]]&amp;"       "&amp;SALIDA[[#This Row],[FAMILIA]]</f>
        <v>01785       FULL GAUGE</v>
      </c>
      <c r="K4013">
        <f>VLOOKUP(SALIDA[[#This Row],[CODIGO]],STOCK_STARSOFT[],5,FALSE)</f>
        <v>18.272079000000002</v>
      </c>
      <c r="L4013">
        <f>SALIDA[[#This Row],[CANTIDAD]]*SALIDA[[#This Row],[PRECIO UND]]</f>
        <v>91.360395000000011</v>
      </c>
    </row>
    <row r="4014" spans="1:12" x14ac:dyDescent="0.25">
      <c r="A4014" s="6" t="s">
        <v>33</v>
      </c>
      <c r="B4014" s="100" t="str">
        <f>VLOOKUP(SALIDA[[#This Row],[CODIGO]],STOCKSANLUIS[],2,FALSE)</f>
        <v>CONTROLADOR DE TEMPERATURA DIGITAL MT-512E 2HP - VER.13 - 115/220 VAC - FULL GAUGE</v>
      </c>
      <c r="C4014" s="153">
        <v>46147</v>
      </c>
      <c r="D4014">
        <v>4</v>
      </c>
      <c r="E4014">
        <f>IF(VLOOKUP(SALIDA[[#This Row],[CODIGO]],STOCKSANLUIS[],6,FALSE)=0,"PRODUCTO SIN STOCK/UBICACIÓN",VLOOKUP(SALIDA[[#This Row],[CODIGO]],STOCKSANLUIS[],6,FALSE))</f>
        <v>1</v>
      </c>
      <c r="F4014">
        <f>SALIDA[[#This Row],[CANTIDAD]]/SALIDA[[#This Row],[UND MEDIDA]]</f>
        <v>4</v>
      </c>
      <c r="G4014" t="str">
        <f>VLOOKUP(SALIDA[[#This Row],[CODIGO]],FAMILIAS[],4,FALSE)</f>
        <v>FULL GAUGE</v>
      </c>
      <c r="H4014" s="10" t="str">
        <f>IF(VLOOKUP(SALIDA[[#This Row],[CODIGO]],STOCKSANLUIS[],7,FALSE)=0,"PRODUCTO SIN STOCK/UBICACIÓN",VLOOKUP(SALIDA[[#This Row],[CODIGO]],STOCKSANLUIS[],7,FALSE))</f>
        <v>C</v>
      </c>
      <c r="I4014" s="10"/>
      <c r="J4014" t="str">
        <f>SALIDA[[#This Row],[CODIGO]]&amp;"       "&amp;SALIDA[[#This Row],[FAMILIA]]</f>
        <v>00016       FULL GAUGE</v>
      </c>
      <c r="K4014">
        <f>VLOOKUP(SALIDA[[#This Row],[CODIGO]],STOCK_STARSOFT[],5,FALSE)</f>
        <v>13.318346</v>
      </c>
      <c r="L4014">
        <f>SALIDA[[#This Row],[CANTIDAD]]*SALIDA[[#This Row],[PRECIO UND]]</f>
        <v>53.273384</v>
      </c>
    </row>
    <row r="4015" spans="1:12" x14ac:dyDescent="0.25">
      <c r="A4015" s="6" t="s">
        <v>3631</v>
      </c>
      <c r="B4015" s="100" t="str">
        <f>VLOOKUP(SALIDA[[#This Row],[CODIGO]],STOCKSANLUIS[],2,FALSE)</f>
        <v>MOTOVENTILADOR MAER FAN YSWF102L40P4-570N-500S (220V/380V/440V, 60HZ, 4 POLES, 3PH, CL.F,/Y, SUCTION)</v>
      </c>
      <c r="C4015" s="153">
        <v>46147</v>
      </c>
      <c r="D4015">
        <v>2</v>
      </c>
      <c r="E4015">
        <f>IF(VLOOKUP(SALIDA[[#This Row],[CODIGO]],STOCKSANLUIS[],6,FALSE)=0,"PRODUCTO SIN STOCK/UBICACIÓN",VLOOKUP(SALIDA[[#This Row],[CODIGO]],STOCKSANLUIS[],6,FALSE))</f>
        <v>1</v>
      </c>
      <c r="F4015">
        <f>SALIDA[[#This Row],[CANTIDAD]]/SALIDA[[#This Row],[UND MEDIDA]]</f>
        <v>2</v>
      </c>
      <c r="G4015" t="str">
        <f>VLOOKUP(SALIDA[[#This Row],[CODIGO]],FAMILIAS[],4,FALSE)</f>
        <v>MAER FAN</v>
      </c>
      <c r="H4015" s="10" t="str">
        <f>IF(VLOOKUP(SALIDA[[#This Row],[CODIGO]],STOCKSANLUIS[],7,FALSE)=0,"PRODUCTO SIN STOCK/UBICACIÓN",VLOOKUP(SALIDA[[#This Row],[CODIGO]],STOCKSANLUIS[],7,FALSE))</f>
        <v>C</v>
      </c>
      <c r="I4015" s="10"/>
      <c r="J4015" t="str">
        <f>SALIDA[[#This Row],[CODIGO]]&amp;"       "&amp;SALIDA[[#This Row],[FAMILIA]]</f>
        <v>03033       MAER FAN</v>
      </c>
      <c r="K4015">
        <f>VLOOKUP(SALIDA[[#This Row],[CODIGO]],STOCK_STARSOFT[],5,FALSE)</f>
        <v>46.914290000000001</v>
      </c>
      <c r="L4015">
        <f>SALIDA[[#This Row],[CANTIDAD]]*SALIDA[[#This Row],[PRECIO UND]]</f>
        <v>93.828580000000002</v>
      </c>
    </row>
    <row r="4016" spans="1:12" x14ac:dyDescent="0.25">
      <c r="A4016" s="6" t="s">
        <v>3579</v>
      </c>
      <c r="B4016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4016" s="153">
        <v>46147</v>
      </c>
      <c r="D4016">
        <v>1</v>
      </c>
      <c r="E4016">
        <f>IF(VLOOKUP(SALIDA[[#This Row],[CODIGO]],STOCKSANLUIS[],6,FALSE)=0,"PRODUCTO SIN STOCK/UBICACIÓN",VLOOKUP(SALIDA[[#This Row],[CODIGO]],STOCKSANLUIS[],6,FALSE))</f>
        <v>1</v>
      </c>
      <c r="F4016">
        <f>SALIDA[[#This Row],[CANTIDAD]]/SALIDA[[#This Row],[UND MEDIDA]]</f>
        <v>1</v>
      </c>
      <c r="G4016" t="str">
        <f>VLOOKUP(SALIDA[[#This Row],[CODIGO]],FAMILIAS[],4,FALSE)</f>
        <v>EBM</v>
      </c>
      <c r="H4016" s="10" t="str">
        <f>IF(VLOOKUP(SALIDA[[#This Row],[CODIGO]],STOCKSANLUIS[],7,FALSE)=0,"PRODUCTO SIN STOCK/UBICACIÓN",VLOOKUP(SALIDA[[#This Row],[CODIGO]],STOCKSANLUIS[],7,FALSE))</f>
        <v>C</v>
      </c>
      <c r="I4016" s="10"/>
      <c r="J4016" t="str">
        <f>SALIDA[[#This Row],[CODIGO]]&amp;"       "&amp;SALIDA[[#This Row],[FAMILIA]]</f>
        <v>02984       EBM</v>
      </c>
      <c r="K4016">
        <f>VLOOKUP(SALIDA[[#This Row],[CODIGO]],STOCK_STARSOFT[],5,FALSE)</f>
        <v>74.290643000000003</v>
      </c>
      <c r="L4016">
        <f>SALIDA[[#This Row],[CANTIDAD]]*SALIDA[[#This Row],[PRECIO UND]]</f>
        <v>74.290643000000003</v>
      </c>
    </row>
    <row r="4017" spans="1:12" x14ac:dyDescent="0.25">
      <c r="A4017" s="6" t="s">
        <v>147</v>
      </c>
      <c r="B4017" s="100" t="str">
        <f>VLOOKUP(SALIDA[[#This Row],[CODIGO]],STOCKSANLUIS[],2,FALSE)</f>
        <v>ELEMENTO TERMOSTATICO DANFOSS TES-5 COD 067B3342</v>
      </c>
      <c r="C4017" s="153">
        <v>46147</v>
      </c>
      <c r="D4017">
        <v>3</v>
      </c>
      <c r="E4017">
        <f>IF(VLOOKUP(SALIDA[[#This Row],[CODIGO]],STOCKSANLUIS[],6,FALSE)=0,"PRODUCTO SIN STOCK/UBICACIÓN",VLOOKUP(SALIDA[[#This Row],[CODIGO]],STOCKSANLUIS[],6,FALSE))</f>
        <v>1</v>
      </c>
      <c r="F4017">
        <f>SALIDA[[#This Row],[CANTIDAD]]/SALIDA[[#This Row],[UND MEDIDA]]</f>
        <v>3</v>
      </c>
      <c r="G4017" t="str">
        <f>VLOOKUP(SALIDA[[#This Row],[CODIGO]],FAMILIAS[],4,FALSE)</f>
        <v>DANFOSS</v>
      </c>
      <c r="H4017" s="10" t="str">
        <f>IF(VLOOKUP(SALIDA[[#This Row],[CODIGO]],STOCKSANLUIS[],7,FALSE)=0,"PRODUCTO SIN STOCK/UBICACIÓN",VLOOKUP(SALIDA[[#This Row],[CODIGO]],STOCKSANLUIS[],7,FALSE))</f>
        <v>A</v>
      </c>
      <c r="I4017" s="10"/>
      <c r="J4017" t="str">
        <f>SALIDA[[#This Row],[CODIGO]]&amp;"       "&amp;SALIDA[[#This Row],[FAMILIA]]</f>
        <v>00091       DANFOSS</v>
      </c>
      <c r="K4017">
        <f>VLOOKUP(SALIDA[[#This Row],[CODIGO]],STOCK_STARSOFT[],5,FALSE)</f>
        <v>54.440705999999999</v>
      </c>
      <c r="L4017">
        <f>SALIDA[[#This Row],[CANTIDAD]]*SALIDA[[#This Row],[PRECIO UND]]</f>
        <v>163.32211799999999</v>
      </c>
    </row>
    <row r="4018" spans="1:12" x14ac:dyDescent="0.25">
      <c r="A4018" s="6" t="s">
        <v>3259</v>
      </c>
      <c r="B4018" s="100" t="str">
        <f>VLOOKUP(SALIDA[[#This Row],[CODIGO]],STOCKSANLUIS[],2,FALSE)</f>
        <v>ORIFICIO #3 PARA TE5 - 067B2791 R22, R134, R404, R407C,R507 - DANFOSS</v>
      </c>
      <c r="C4018" s="153">
        <v>46147</v>
      </c>
      <c r="D4018">
        <v>3</v>
      </c>
      <c r="E4018">
        <f>IF(VLOOKUP(SALIDA[[#This Row],[CODIGO]],STOCKSANLUIS[],6,FALSE)=0,"PRODUCTO SIN STOCK/UBICACIÓN",VLOOKUP(SALIDA[[#This Row],[CODIGO]],STOCKSANLUIS[],6,FALSE))</f>
        <v>1</v>
      </c>
      <c r="F4018">
        <f>SALIDA[[#This Row],[CANTIDAD]]/SALIDA[[#This Row],[UND MEDIDA]]</f>
        <v>3</v>
      </c>
      <c r="G4018" t="str">
        <f>VLOOKUP(SALIDA[[#This Row],[CODIGO]],FAMILIAS[],4,FALSE)</f>
        <v>DANFOSS</v>
      </c>
      <c r="H4018" s="10" t="str">
        <f>IF(VLOOKUP(SALIDA[[#This Row],[CODIGO]],STOCKSANLUIS[],7,FALSE)=0,"PRODUCTO SIN STOCK/UBICACIÓN",VLOOKUP(SALIDA[[#This Row],[CODIGO]],STOCKSANLUIS[],7,FALSE))</f>
        <v>A</v>
      </c>
      <c r="I4018" s="10"/>
      <c r="J4018" t="str">
        <f>SALIDA[[#This Row],[CODIGO]]&amp;"       "&amp;SALIDA[[#This Row],[FAMILIA]]</f>
        <v>02671       DANFOSS</v>
      </c>
      <c r="K4018">
        <f>VLOOKUP(SALIDA[[#This Row],[CODIGO]],STOCK_STARSOFT[],5,FALSE)</f>
        <v>17.421330999999999</v>
      </c>
      <c r="L4018">
        <f>SALIDA[[#This Row],[CANTIDAD]]*SALIDA[[#This Row],[PRECIO UND]]</f>
        <v>52.263992999999999</v>
      </c>
    </row>
    <row r="4019" spans="1:12" x14ac:dyDescent="0.25">
      <c r="A4019" s="6" t="s">
        <v>655</v>
      </c>
      <c r="B4019" s="100" t="str">
        <f>VLOOKUP(SALIDA[[#This Row],[CODIGO]],STOCKSANLUIS[],2,FALSE)</f>
        <v>CUERPO DE VALVULA SOLENOIDE DANFOSS EVR 10 - 5/8  SOLDABLE  032F1214</v>
      </c>
      <c r="C4019" s="153">
        <v>46147</v>
      </c>
      <c r="D4019">
        <v>1</v>
      </c>
      <c r="E4019">
        <f>IF(VLOOKUP(SALIDA[[#This Row],[CODIGO]],STOCKSANLUIS[],6,FALSE)=0,"PRODUCTO SIN STOCK/UBICACIÓN",VLOOKUP(SALIDA[[#This Row],[CODIGO]],STOCKSANLUIS[],6,FALSE))</f>
        <v>1</v>
      </c>
      <c r="F4019">
        <f>SALIDA[[#This Row],[CANTIDAD]]/SALIDA[[#This Row],[UND MEDIDA]]</f>
        <v>1</v>
      </c>
      <c r="G4019" t="str">
        <f>VLOOKUP(SALIDA[[#This Row],[CODIGO]],FAMILIAS[],4,FALSE)</f>
        <v>DANFOSS</v>
      </c>
      <c r="H4019" s="10" t="str">
        <f>IF(VLOOKUP(SALIDA[[#This Row],[CODIGO]],STOCKSANLUIS[],7,FALSE)=0,"PRODUCTO SIN STOCK/UBICACIÓN",VLOOKUP(SALIDA[[#This Row],[CODIGO]],STOCKSANLUIS[],7,FALSE))</f>
        <v>A</v>
      </c>
      <c r="I4019" s="10"/>
      <c r="J4019" t="str">
        <f>SALIDA[[#This Row],[CODIGO]]&amp;"       "&amp;SALIDA[[#This Row],[FAMILIA]]</f>
        <v>00719       DANFOSS</v>
      </c>
      <c r="K4019">
        <f>VLOOKUP(SALIDA[[#This Row],[CODIGO]],STOCK_STARSOFT[],5,FALSE)</f>
        <v>42.599809999999998</v>
      </c>
      <c r="L4019">
        <f>SALIDA[[#This Row],[CANTIDAD]]*SALIDA[[#This Row],[PRECIO UND]]</f>
        <v>42.599809999999998</v>
      </c>
    </row>
    <row r="4020" spans="1:12" x14ac:dyDescent="0.25">
      <c r="A4020" s="6" t="s">
        <v>3339</v>
      </c>
      <c r="B4020" s="100" t="str">
        <f>VLOOKUP(SALIDA[[#This Row],[CODIGO]],STOCKSANLUIS[],2,FALSE)</f>
        <v>GAS REFRIGERANTE R134 - 13.6KG ICELOONG</v>
      </c>
      <c r="C4020" s="153">
        <v>46147</v>
      </c>
      <c r="D4020">
        <v>1</v>
      </c>
      <c r="E4020">
        <f>IF(VLOOKUP(SALIDA[[#This Row],[CODIGO]],STOCKSANLUIS[],6,FALSE)=0,"PRODUCTO SIN STOCK/UBICACIÓN",VLOOKUP(SALIDA[[#This Row],[CODIGO]],STOCKSANLUIS[],6,FALSE))</f>
        <v>1</v>
      </c>
      <c r="F4020">
        <f>SALIDA[[#This Row],[CANTIDAD]]/SALIDA[[#This Row],[UND MEDIDA]]</f>
        <v>1</v>
      </c>
      <c r="G4020" t="str">
        <f>VLOOKUP(SALIDA[[#This Row],[CODIGO]],FAMILIAS[],4,FALSE)</f>
        <v>ZHEJIANG YONGHE</v>
      </c>
      <c r="H4020" s="10" t="str">
        <f>IF(VLOOKUP(SALIDA[[#This Row],[CODIGO]],STOCKSANLUIS[],7,FALSE)=0,"PRODUCTO SIN STOCK/UBICACIÓN",VLOOKUP(SALIDA[[#This Row],[CODIGO]],STOCKSANLUIS[],7,FALSE))</f>
        <v>C</v>
      </c>
      <c r="I4020" s="10"/>
      <c r="J4020" t="str">
        <f>SALIDA[[#This Row],[CODIGO]]&amp;"       "&amp;SALIDA[[#This Row],[FAMILIA]]</f>
        <v>02751       ZHEJIANG YONGHE</v>
      </c>
      <c r="K4020">
        <f>VLOOKUP(SALIDA[[#This Row],[CODIGO]],STOCK_STARSOFT[],5,FALSE)</f>
        <v>106.20946600000001</v>
      </c>
      <c r="L4020">
        <f>SALIDA[[#This Row],[CANTIDAD]]*SALIDA[[#This Row],[PRECIO UND]]</f>
        <v>106.20946600000001</v>
      </c>
    </row>
    <row r="4021" spans="1:12" x14ac:dyDescent="0.25">
      <c r="A4021" s="6" t="s">
        <v>953</v>
      </c>
      <c r="B4021" s="100" t="str">
        <f>VLOOKUP(SALIDA[[#This Row],[CODIGO]],STOCKSANLUIS[],2,FALSE)</f>
        <v>INTERFACE USB CONV 32 - VER.03 - FULL GAUGE</v>
      </c>
      <c r="C4021" s="153">
        <v>46147</v>
      </c>
      <c r="D4021">
        <v>1</v>
      </c>
      <c r="E4021">
        <f>IF(VLOOKUP(SALIDA[[#This Row],[CODIGO]],STOCKSANLUIS[],6,FALSE)=0,"PRODUCTO SIN STOCK/UBICACIÓN",VLOOKUP(SALIDA[[#This Row],[CODIGO]],STOCKSANLUIS[],6,FALSE))</f>
        <v>1</v>
      </c>
      <c r="F4021">
        <f>SALIDA[[#This Row],[CANTIDAD]]/SALIDA[[#This Row],[UND MEDIDA]]</f>
        <v>1</v>
      </c>
      <c r="G4021" t="str">
        <f>VLOOKUP(SALIDA[[#This Row],[CODIGO]],FAMILIAS[],4,FALSE)</f>
        <v>FULL GAUGE</v>
      </c>
      <c r="H4021" s="10" t="str">
        <f>IF(VLOOKUP(SALIDA[[#This Row],[CODIGO]],STOCKSANLUIS[],7,FALSE)=0,"PRODUCTO SIN STOCK/UBICACIÓN",VLOOKUP(SALIDA[[#This Row],[CODIGO]],STOCKSANLUIS[],7,FALSE))</f>
        <v>A</v>
      </c>
      <c r="I4021" s="10"/>
      <c r="J4021" t="str">
        <f>SALIDA[[#This Row],[CODIGO]]&amp;"       "&amp;SALIDA[[#This Row],[FAMILIA]]</f>
        <v>01024       FULL GAUGE</v>
      </c>
      <c r="K4021">
        <f>VLOOKUP(SALIDA[[#This Row],[CODIGO]],STOCK_STARSOFT[],5,FALSE)</f>
        <v>41.384480000000003</v>
      </c>
      <c r="L4021">
        <f>SALIDA[[#This Row],[CANTIDAD]]*SALIDA[[#This Row],[PRECIO UND]]</f>
        <v>41.384480000000003</v>
      </c>
    </row>
    <row r="4022" spans="1:12" x14ac:dyDescent="0.25">
      <c r="A4022" s="6" t="s">
        <v>3665</v>
      </c>
      <c r="B4022" s="100" t="str">
        <f>VLOOKUP(SALIDA[[#This Row],[CODIGO]],STOCKSANLUIS[],2,FALSE)</f>
        <v>AGENTE DE LIMPIEZA INTERNA OPTEON SF FLUSH X 4.54 KG - CHEMOURS - REEMPLAZO DEL R141B</v>
      </c>
      <c r="C4022" s="153">
        <v>46147</v>
      </c>
      <c r="D4022">
        <v>2</v>
      </c>
      <c r="E4022">
        <f>IF(VLOOKUP(SALIDA[[#This Row],[CODIGO]],STOCKSANLUIS[],6,FALSE)=0,"PRODUCTO SIN STOCK/UBICACIÓN",VLOOKUP(SALIDA[[#This Row],[CODIGO]],STOCKSANLUIS[],6,FALSE))</f>
        <v>1</v>
      </c>
      <c r="F4022">
        <f>SALIDA[[#This Row],[CANTIDAD]]/SALIDA[[#This Row],[UND MEDIDA]]</f>
        <v>2</v>
      </c>
      <c r="G4022" t="str">
        <f>VLOOKUP(SALIDA[[#This Row],[CODIGO]],FAMILIAS[],4,FALSE)</f>
        <v>THE CHEMOURS</v>
      </c>
      <c r="H4022" s="10" t="str">
        <f>IF(VLOOKUP(SALIDA[[#This Row],[CODIGO]],STOCKSANLUIS[],7,FALSE)=0,"PRODUCTO SIN STOCK/UBICACIÓN",VLOOKUP(SALIDA[[#This Row],[CODIGO]],STOCKSANLUIS[],7,FALSE))</f>
        <v>C</v>
      </c>
      <c r="I4022" s="10"/>
      <c r="J4022" t="str">
        <f>SALIDA[[#This Row],[CODIGO]]&amp;"       "&amp;SALIDA[[#This Row],[FAMILIA]]</f>
        <v>03051       THE CHEMOURS</v>
      </c>
      <c r="K4022">
        <f>VLOOKUP(SALIDA[[#This Row],[CODIGO]],STOCK_STARSOFT[],5,FALSE)</f>
        <v>91.188703000000004</v>
      </c>
      <c r="L4022">
        <f>SALIDA[[#This Row],[CANTIDAD]]*SALIDA[[#This Row],[PRECIO UND]]</f>
        <v>182.37740600000001</v>
      </c>
    </row>
    <row r="4023" spans="1:12" x14ac:dyDescent="0.25">
      <c r="A4023" s="6" t="s">
        <v>955</v>
      </c>
      <c r="B4023" s="100" t="str">
        <f>VLOOKUP(SALIDA[[#This Row],[CODIGO]],STOCKSANLUIS[],2,FALSE)</f>
        <v>FILTRO SUPRESOR RC 100 - FULL GAUGE</v>
      </c>
      <c r="C4023" s="153">
        <v>46147</v>
      </c>
      <c r="D4023">
        <v>20</v>
      </c>
      <c r="E4023">
        <f>IF(VLOOKUP(SALIDA[[#This Row],[CODIGO]],STOCKSANLUIS[],6,FALSE)=0,"PRODUCTO SIN STOCK/UBICACIÓN",VLOOKUP(SALIDA[[#This Row],[CODIGO]],STOCKSANLUIS[],6,FALSE))</f>
        <v>1</v>
      </c>
      <c r="F4023">
        <f>SALIDA[[#This Row],[CANTIDAD]]/SALIDA[[#This Row],[UND MEDIDA]]</f>
        <v>20</v>
      </c>
      <c r="G4023" t="str">
        <f>VLOOKUP(SALIDA[[#This Row],[CODIGO]],FAMILIAS[],4,FALSE)</f>
        <v>FULL GAUGE</v>
      </c>
      <c r="H4023" s="10" t="str">
        <f>IF(VLOOKUP(SALIDA[[#This Row],[CODIGO]],STOCKSANLUIS[],7,FALSE)=0,"PRODUCTO SIN STOCK/UBICACIÓN",VLOOKUP(SALIDA[[#This Row],[CODIGO]],STOCKSANLUIS[],7,FALSE))</f>
        <v>A</v>
      </c>
      <c r="I4023" s="10" t="s">
        <v>19536</v>
      </c>
      <c r="J4023" t="str">
        <f>SALIDA[[#This Row],[CODIGO]]&amp;"       "&amp;SALIDA[[#This Row],[FAMILIA]]</f>
        <v>01025       FULL GAUGE</v>
      </c>
      <c r="K4023">
        <f>VLOOKUP(SALIDA[[#This Row],[CODIGO]],STOCK_STARSOFT[],5,FALSE)</f>
        <v>0.93</v>
      </c>
      <c r="L4023">
        <f>SALIDA[[#This Row],[CANTIDAD]]*SALIDA[[#This Row],[PRECIO UND]]</f>
        <v>18.600000000000001</v>
      </c>
    </row>
    <row r="4024" spans="1:12" x14ac:dyDescent="0.25">
      <c r="A4024" s="6" t="s">
        <v>3363</v>
      </c>
      <c r="B4024" s="100" t="str">
        <f>VLOOKUP(SALIDA[[#This Row],[CODIGO]],STOCKSANLUIS[],2,FALSE)</f>
        <v>COMPRESOR SCROLL YH150C7-100 -- 60000 BTU - 5HP - 220V/3PH/60HZ - R410A - INVOTECH</v>
      </c>
      <c r="C4024" s="153">
        <v>46147</v>
      </c>
      <c r="D4024">
        <v>1</v>
      </c>
      <c r="E4024">
        <f>IF(VLOOKUP(SALIDA[[#This Row],[CODIGO]],STOCKSANLUIS[],6,FALSE)=0,"PRODUCTO SIN STOCK/UBICACIÓN",VLOOKUP(SALIDA[[#This Row],[CODIGO]],STOCKSANLUIS[],6,FALSE))</f>
        <v>1</v>
      </c>
      <c r="F4024">
        <f>SALIDA[[#This Row],[CANTIDAD]]/SALIDA[[#This Row],[UND MEDIDA]]</f>
        <v>1</v>
      </c>
      <c r="G4024" t="str">
        <f>VLOOKUP(SALIDA[[#This Row],[CODIGO]],FAMILIAS[],4,FALSE)</f>
        <v>INVOTECH</v>
      </c>
      <c r="H4024" s="10" t="str">
        <f>IF(VLOOKUP(SALIDA[[#This Row],[CODIGO]],STOCKSANLUIS[],7,FALSE)=0,"PRODUCTO SIN STOCK/UBICACIÓN",VLOOKUP(SALIDA[[#This Row],[CODIGO]],STOCKSANLUIS[],7,FALSE))</f>
        <v>B</v>
      </c>
      <c r="I4024" s="10"/>
      <c r="J4024" t="str">
        <f>SALIDA[[#This Row],[CODIGO]]&amp;"       "&amp;SALIDA[[#This Row],[FAMILIA]]</f>
        <v>02773       INVOTECH</v>
      </c>
      <c r="K4024">
        <f>VLOOKUP(SALIDA[[#This Row],[CODIGO]],STOCK_STARSOFT[],5,FALSE)</f>
        <v>225.26551499999999</v>
      </c>
      <c r="L4024">
        <f>SALIDA[[#This Row],[CANTIDAD]]*SALIDA[[#This Row],[PRECIO UND]]</f>
        <v>225.26551499999999</v>
      </c>
    </row>
    <row r="4025" spans="1:12" x14ac:dyDescent="0.25">
      <c r="A4025" s="6" t="s">
        <v>22048</v>
      </c>
      <c r="B4025" s="100" t="str">
        <f>VLOOKUP(SALIDA[[#This Row],[CODIGO]],STOCKSANLUIS[],2,FALSE)</f>
        <v xml:space="preserve">BOMBA DE CONDENSADO STAR COLD DE 230V-1F-60HZ TANQUE ALTO (INCLUYE MANGUERA)  SI-1801 </v>
      </c>
      <c r="C4025" s="153">
        <v>46147</v>
      </c>
      <c r="D4025">
        <v>2</v>
      </c>
      <c r="E4025">
        <f>IF(VLOOKUP(SALIDA[[#This Row],[CODIGO]],STOCKSANLUIS[],6,FALSE)=0,"PRODUCTO SIN STOCK/UBICACIÓN",VLOOKUP(SALIDA[[#This Row],[CODIGO]],STOCKSANLUIS[],6,FALSE))</f>
        <v>1</v>
      </c>
      <c r="F4025">
        <f>SALIDA[[#This Row],[CANTIDAD]]/SALIDA[[#This Row],[UND MEDIDA]]</f>
        <v>2</v>
      </c>
      <c r="G4025" t="str">
        <f>VLOOKUP(SALIDA[[#This Row],[CODIGO]],FAMILIAS[],4,FALSE)</f>
        <v>STAR COLD</v>
      </c>
      <c r="H4025" s="10" t="str">
        <f>IF(VLOOKUP(SALIDA[[#This Row],[CODIGO]],STOCKSANLUIS[],7,FALSE)=0,"PRODUCTO SIN STOCK/UBICACIÓN",VLOOKUP(SALIDA[[#This Row],[CODIGO]],STOCKSANLUIS[],7,FALSE))</f>
        <v>B/C</v>
      </c>
      <c r="I4025" s="10"/>
      <c r="J4025" t="str">
        <f>SALIDA[[#This Row],[CODIGO]]&amp;"       "&amp;SALIDA[[#This Row],[FAMILIA]]</f>
        <v>03542       STAR COLD</v>
      </c>
      <c r="K4025">
        <f>VLOOKUP(SALIDA[[#This Row],[CODIGO]],STOCK_STARSOFT[],5,FALSE)</f>
        <v>17.996752999999998</v>
      </c>
      <c r="L4025">
        <f>SALIDA[[#This Row],[CANTIDAD]]*SALIDA[[#This Row],[PRECIO UND]]</f>
        <v>35.993505999999996</v>
      </c>
    </row>
    <row r="4026" spans="1:12" x14ac:dyDescent="0.25">
      <c r="A4026" s="6" t="s">
        <v>2427</v>
      </c>
      <c r="B4026" s="100" t="str">
        <f>VLOOKUP(SALIDA[[#This Row],[CODIGO]],STOCKSANLUIS[],2,FALSE)</f>
        <v>TERMOMETRO DIGITAL TI-44 EW PLUS - VER.01 - 115 /220 VAC - FULL GAUGE - WHITE</v>
      </c>
      <c r="C4026" s="153">
        <v>46147</v>
      </c>
      <c r="D4026">
        <v>1</v>
      </c>
      <c r="E4026">
        <f>IF(VLOOKUP(SALIDA[[#This Row],[CODIGO]],STOCKSANLUIS[],6,FALSE)=0,"PRODUCTO SIN STOCK/UBICACIÓN",VLOOKUP(SALIDA[[#This Row],[CODIGO]],STOCKSANLUIS[],6,FALSE))</f>
        <v>1</v>
      </c>
      <c r="F4026">
        <f>SALIDA[[#This Row],[CANTIDAD]]/SALIDA[[#This Row],[UND MEDIDA]]</f>
        <v>1</v>
      </c>
      <c r="G4026" t="str">
        <f>VLOOKUP(SALIDA[[#This Row],[CODIGO]],FAMILIAS[],4,FALSE)</f>
        <v>FULL GAUGE</v>
      </c>
      <c r="H4026" s="10" t="str">
        <f>IF(VLOOKUP(SALIDA[[#This Row],[CODIGO]],STOCKSANLUIS[],7,FALSE)=0,"PRODUCTO SIN STOCK/UBICACIÓN",VLOOKUP(SALIDA[[#This Row],[CODIGO]],STOCKSANLUIS[],7,FALSE))</f>
        <v>C</v>
      </c>
      <c r="I4026" s="10"/>
      <c r="J4026" t="str">
        <f>SALIDA[[#This Row],[CODIGO]]&amp;"       "&amp;SALIDA[[#This Row],[FAMILIA]]</f>
        <v>02009       FULL GAUGE</v>
      </c>
      <c r="K4026">
        <f>VLOOKUP(SALIDA[[#This Row],[CODIGO]],STOCK_STARSOFT[],5,FALSE)</f>
        <v>25.290130000000001</v>
      </c>
      <c r="L4026">
        <f>SALIDA[[#This Row],[CANTIDAD]]*SALIDA[[#This Row],[PRECIO UND]]</f>
        <v>25.290130000000001</v>
      </c>
    </row>
    <row r="4027" spans="1:12" x14ac:dyDescent="0.25">
      <c r="A4027" s="6" t="s">
        <v>1882</v>
      </c>
      <c r="B4027" s="100" t="str">
        <f>VLOOKUP(SALIDA[[#This Row],[CODIGO]],STOCKSANLUIS[],2,FALSE)</f>
        <v>MOTOVENTILADOR AXIAL EBM S4D500-AM01-03 - 500MM - 220V/380V/440V TRIFÁSICO - 4 POLOS, CON REJILLA - FLUJO V</v>
      </c>
      <c r="C4027" s="153">
        <v>46147</v>
      </c>
      <c r="D4027">
        <v>3</v>
      </c>
      <c r="E4027">
        <f>IF(VLOOKUP(SALIDA[[#This Row],[CODIGO]],STOCKSANLUIS[],6,FALSE)=0,"PRODUCTO SIN STOCK/UBICACIÓN",VLOOKUP(SALIDA[[#This Row],[CODIGO]],STOCKSANLUIS[],6,FALSE))</f>
        <v>1</v>
      </c>
      <c r="F4027">
        <f>SALIDA[[#This Row],[CANTIDAD]]/SALIDA[[#This Row],[UND MEDIDA]]</f>
        <v>3</v>
      </c>
      <c r="G4027" t="str">
        <f>VLOOKUP(SALIDA[[#This Row],[CODIGO]],FAMILIAS[],4,FALSE)</f>
        <v>EBM</v>
      </c>
      <c r="H4027" s="10" t="str">
        <f>IF(VLOOKUP(SALIDA[[#This Row],[CODIGO]],STOCKSANLUIS[],7,FALSE)=0,"PRODUCTO SIN STOCK/UBICACIÓN",VLOOKUP(SALIDA[[#This Row],[CODIGO]],STOCKSANLUIS[],7,FALSE))</f>
        <v>C</v>
      </c>
      <c r="I4027" s="10" t="s">
        <v>19536</v>
      </c>
      <c r="J4027" t="str">
        <f>SALIDA[[#This Row],[CODIGO]]&amp;"       "&amp;SALIDA[[#This Row],[FAMILIA]]</f>
        <v>01705       EBM</v>
      </c>
      <c r="K4027">
        <f>VLOOKUP(SALIDA[[#This Row],[CODIGO]],STOCK_STARSOFT[],5,FALSE)</f>
        <v>186.88978399999999</v>
      </c>
      <c r="L4027">
        <f>SALIDA[[#This Row],[CANTIDAD]]*SALIDA[[#This Row],[PRECIO UND]]</f>
        <v>560.669352</v>
      </c>
    </row>
    <row r="4028" spans="1:12" x14ac:dyDescent="0.25">
      <c r="A4028" s="6" t="s">
        <v>153</v>
      </c>
      <c r="B4028" s="100" t="str">
        <f>VLOOKUP(SALIDA[[#This Row],[CODIGO]],STOCKSANLUIS[],2,FALSE)</f>
        <v>ELEMENTO TERMOSTATICO DANFOSS TEX-5 -N.40/+10°C S/MOP - 067B3250</v>
      </c>
      <c r="C4028" s="153">
        <v>46147</v>
      </c>
      <c r="D4028">
        <v>2</v>
      </c>
      <c r="E4028">
        <f>IF(VLOOKUP(SALIDA[[#This Row],[CODIGO]],STOCKSANLUIS[],6,FALSE)=0,"PRODUCTO SIN STOCK/UBICACIÓN",VLOOKUP(SALIDA[[#This Row],[CODIGO]],STOCKSANLUIS[],6,FALSE))</f>
        <v>1</v>
      </c>
      <c r="F4028">
        <f>SALIDA[[#This Row],[CANTIDAD]]/SALIDA[[#This Row],[UND MEDIDA]]</f>
        <v>2</v>
      </c>
      <c r="G4028" t="str">
        <f>VLOOKUP(SALIDA[[#This Row],[CODIGO]],FAMILIAS[],4,FALSE)</f>
        <v>DANFOSS</v>
      </c>
      <c r="H4028" s="10" t="str">
        <f>IF(VLOOKUP(SALIDA[[#This Row],[CODIGO]],STOCKSANLUIS[],7,FALSE)=0,"PRODUCTO SIN STOCK/UBICACIÓN",VLOOKUP(SALIDA[[#This Row],[CODIGO]],STOCKSANLUIS[],7,FALSE))</f>
        <v>A</v>
      </c>
      <c r="I4028" s="10"/>
      <c r="J4028" t="str">
        <f>SALIDA[[#This Row],[CODIGO]]&amp;"       "&amp;SALIDA[[#This Row],[FAMILIA]]</f>
        <v>00094       DANFOSS</v>
      </c>
      <c r="K4028">
        <f>VLOOKUP(SALIDA[[#This Row],[CODIGO]],STOCK_STARSOFT[],5,FALSE)</f>
        <v>50.167777999999998</v>
      </c>
      <c r="L4028">
        <f>SALIDA[[#This Row],[CANTIDAD]]*SALIDA[[#This Row],[PRECIO UND]]</f>
        <v>100.335556</v>
      </c>
    </row>
    <row r="4029" spans="1:12" x14ac:dyDescent="0.25">
      <c r="A4029" s="6" t="s">
        <v>3637</v>
      </c>
      <c r="B4029" s="100" t="str">
        <f>VLOOKUP(SALIDA[[#This Row],[CODIGO]],STOCKSANLUIS[],2,FALSE)</f>
        <v>MOTOVENTILADOR MAER FAN YDWF74L47P4-470N-400S (220V, 60HZ, 4 POLES, 1PH, CL.F, SUCTION)</v>
      </c>
      <c r="C4029" s="153">
        <v>46148</v>
      </c>
      <c r="D4029">
        <v>1</v>
      </c>
      <c r="E4029">
        <f>IF(VLOOKUP(SALIDA[[#This Row],[CODIGO]],STOCKSANLUIS[],6,FALSE)=0,"PRODUCTO SIN STOCK/UBICACIÓN",VLOOKUP(SALIDA[[#This Row],[CODIGO]],STOCKSANLUIS[],6,FALSE))</f>
        <v>1</v>
      </c>
      <c r="F4029">
        <f>SALIDA[[#This Row],[CANTIDAD]]/SALIDA[[#This Row],[UND MEDIDA]]</f>
        <v>1</v>
      </c>
      <c r="G4029" t="str">
        <f>VLOOKUP(SALIDA[[#This Row],[CODIGO]],FAMILIAS[],4,FALSE)</f>
        <v>MAER FAN</v>
      </c>
      <c r="H4029" s="10" t="str">
        <f>IF(VLOOKUP(SALIDA[[#This Row],[CODIGO]],STOCKSANLUIS[],7,FALSE)=0,"PRODUCTO SIN STOCK/UBICACIÓN",VLOOKUP(SALIDA[[#This Row],[CODIGO]],STOCKSANLUIS[],7,FALSE))</f>
        <v>C</v>
      </c>
      <c r="I4029" s="10"/>
      <c r="J4029" t="str">
        <f>SALIDA[[#This Row],[CODIGO]]&amp;"       "&amp;SALIDA[[#This Row],[FAMILIA]]</f>
        <v>03036       MAER FAN</v>
      </c>
      <c r="K4029">
        <f>VLOOKUP(SALIDA[[#This Row],[CODIGO]],STOCK_STARSOFT[],5,FALSE)</f>
        <v>32.505842000000001</v>
      </c>
      <c r="L4029">
        <f>SALIDA[[#This Row],[CANTIDAD]]*SALIDA[[#This Row],[PRECIO UND]]</f>
        <v>32.505842000000001</v>
      </c>
    </row>
    <row r="4030" spans="1:12" x14ac:dyDescent="0.25">
      <c r="A4030" s="6" t="s">
        <v>485</v>
      </c>
      <c r="B4030" s="100" t="str">
        <f>VLOOKUP(SALIDA[[#This Row],[CODIGO]],STOCKSANLUIS[],2,FALSE)</f>
        <v>SOLDADURA DE PLATA HARRIS AL 0%</v>
      </c>
      <c r="C4030" s="153">
        <v>46148</v>
      </c>
      <c r="D4030">
        <v>3</v>
      </c>
      <c r="E4030">
        <f>IF(VLOOKUP(SALIDA[[#This Row],[CODIGO]],STOCKSANLUIS[],6,FALSE)=0,"PRODUCTO SIN STOCK/UBICACIÓN",VLOOKUP(SALIDA[[#This Row],[CODIGO]],STOCKSANLUIS[],6,FALSE))</f>
        <v>1</v>
      </c>
      <c r="F4030">
        <f>SALIDA[[#This Row],[CANTIDAD]]/SALIDA[[#This Row],[UND MEDIDA]]</f>
        <v>3</v>
      </c>
      <c r="G4030" t="str">
        <f>VLOOKUP(SALIDA[[#This Row],[CODIGO]],FAMILIAS[],4,FALSE)</f>
        <v>HARRIS</v>
      </c>
      <c r="H4030" s="10" t="str">
        <f>IF(VLOOKUP(SALIDA[[#This Row],[CODIGO]],STOCKSANLUIS[],7,FALSE)=0,"PRODUCTO SIN STOCK/UBICACIÓN",VLOOKUP(SALIDA[[#This Row],[CODIGO]],STOCKSANLUIS[],7,FALSE))</f>
        <v>C</v>
      </c>
      <c r="I4030" s="10"/>
      <c r="J4030" t="str">
        <f>SALIDA[[#This Row],[CODIGO]]&amp;"       "&amp;SALIDA[[#This Row],[FAMILIA]]</f>
        <v>00405       HARRIS</v>
      </c>
      <c r="K4030">
        <f>VLOOKUP(SALIDA[[#This Row],[CODIGO]],STOCK_STARSOFT[],5,FALSE)</f>
        <v>0.38343100000000002</v>
      </c>
      <c r="L4030">
        <f>SALIDA[[#This Row],[CANTIDAD]]*SALIDA[[#This Row],[PRECIO UND]]</f>
        <v>1.150293</v>
      </c>
    </row>
    <row r="4031" spans="1:12" x14ac:dyDescent="0.25">
      <c r="A4031" s="6" t="s">
        <v>3882</v>
      </c>
      <c r="B4031" s="100" t="str">
        <f>VLOOKUP(SALIDA[[#This Row],[CODIGO]],STOCKSANLUIS[],2,FALSE)</f>
        <v>GAS MAPP PRO X 0.400 GR  -  (TAPA CON VALVULA) - ICELOONG</v>
      </c>
      <c r="C4031" s="153">
        <v>46148</v>
      </c>
      <c r="D4031">
        <v>1</v>
      </c>
      <c r="E4031">
        <f>IF(VLOOKUP(SALIDA[[#This Row],[CODIGO]],STOCKSANLUIS[],6,FALSE)=0,"PRODUCTO SIN STOCK/UBICACIÓN",VLOOKUP(SALIDA[[#This Row],[CODIGO]],STOCKSANLUIS[],6,FALSE))</f>
        <v>1</v>
      </c>
      <c r="F4031">
        <f>SALIDA[[#This Row],[CANTIDAD]]/SALIDA[[#This Row],[UND MEDIDA]]</f>
        <v>1</v>
      </c>
      <c r="G4031" t="str">
        <f>VLOOKUP(SALIDA[[#This Row],[CODIGO]],FAMILIAS[],4,FALSE)</f>
        <v>ZHEJIANG YONGHE</v>
      </c>
      <c r="H4031" s="10" t="str">
        <f>IF(VLOOKUP(SALIDA[[#This Row],[CODIGO]],STOCKSANLUIS[],7,FALSE)=0,"PRODUCTO SIN STOCK/UBICACIÓN",VLOOKUP(SALIDA[[#This Row],[CODIGO]],STOCKSANLUIS[],7,FALSE))</f>
        <v>C</v>
      </c>
      <c r="I4031" s="10"/>
      <c r="J4031" t="str">
        <f>SALIDA[[#This Row],[CODIGO]]&amp;"       "&amp;SALIDA[[#This Row],[FAMILIA]]</f>
        <v>03346       ZHEJIANG YONGHE</v>
      </c>
      <c r="K4031">
        <f>VLOOKUP(SALIDA[[#This Row],[CODIGO]],STOCK_STARSOFT[],5,FALSE)</f>
        <v>2.6010529999999998</v>
      </c>
      <c r="L4031">
        <f>SALIDA[[#This Row],[CANTIDAD]]*SALIDA[[#This Row],[PRECIO UND]]</f>
        <v>2.6010529999999998</v>
      </c>
    </row>
    <row r="4032" spans="1:12" x14ac:dyDescent="0.25">
      <c r="A4032" s="6" t="s">
        <v>22559</v>
      </c>
      <c r="B4032" s="203" t="str">
        <f>VLOOKUP(SALIDA[[#This Row],[CODIGO]],STOCKSANLUIS[],2,FALSE)</f>
        <v>EVAPORADOR DE EQUIPO DE A/A MINI SPLIT FRIO SOLO INVERTER WI FI - 18000 BTU/H- R410A - 220V/1PH/60HZ - TEMP BLUE MADE BY CARRIER INTERAMERICA CORPORATION - S - AHRI USA CERTIFICATED</v>
      </c>
      <c r="C4032" s="153">
        <v>46148</v>
      </c>
      <c r="D4032">
        <v>1</v>
      </c>
      <c r="E4032" t="str">
        <f>IF(VLOOKUP(SALIDA[[#This Row],[CODIGO]],STOCKSANLUIS[],6,FALSE)=0,"PRODUCTO SIN STOCK/UBICACIÓN",VLOOKUP(SALIDA[[#This Row],[CODIGO]],STOCKSANLUIS[],6,FALSE))</f>
        <v>PRODUCTO SIN STOCK/UBICACIÓN</v>
      </c>
      <c r="F4032" t="e">
        <f>SALIDA[[#This Row],[CANTIDAD]]/SALIDA[[#This Row],[UND MEDIDA]]</f>
        <v>#VALUE!</v>
      </c>
      <c r="G4032" t="str">
        <f>VLOOKUP(SALIDA[[#This Row],[CODIGO]],FAMILIAS[],4,FALSE)</f>
        <v>TEMP BLUE</v>
      </c>
      <c r="H4032" s="10" t="str">
        <f>IF(VLOOKUP(SALIDA[[#This Row],[CODIGO]],STOCKSANLUIS[],7,FALSE)=0,"PRODUCTO SIN STOCK/UBICACIÓN",VLOOKUP(SALIDA[[#This Row],[CODIGO]],STOCKSANLUIS[],7,FALSE))</f>
        <v>B</v>
      </c>
      <c r="I4032" s="10" t="s">
        <v>19536</v>
      </c>
      <c r="J4032" t="str">
        <f>SALIDA[[#This Row],[CODIGO]]&amp;"       "&amp;SALIDA[[#This Row],[FAMILIA]]</f>
        <v>03796       TEMP BLUE</v>
      </c>
      <c r="K4032">
        <f>VLOOKUP(SALIDA[[#This Row],[CODIGO]],STOCK_STARSOFT[],5,FALSE)</f>
        <v>79.565466000000001</v>
      </c>
      <c r="L4032">
        <f>SALIDA[[#This Row],[CANTIDAD]]*SALIDA[[#This Row],[PRECIO UND]]</f>
        <v>79.565466000000001</v>
      </c>
    </row>
    <row r="4033" spans="1:12" x14ac:dyDescent="0.25">
      <c r="A4033" s="6" t="s">
        <v>2490</v>
      </c>
      <c r="B4033" s="100" t="str">
        <f>VLOOKUP(SALIDA[[#This Row],[CODIGO]],STOCKSANLUIS[],2,FALSE)</f>
        <v>LIMPIADOR PARA CONDENSADOR - NU-BRITE - 1GALON - NU CALGON</v>
      </c>
      <c r="C4033" s="153">
        <v>46148</v>
      </c>
      <c r="D4033">
        <v>1</v>
      </c>
      <c r="E4033">
        <f>IF(VLOOKUP(SALIDA[[#This Row],[CODIGO]],STOCKSANLUIS[],6,FALSE)=0,"PRODUCTO SIN STOCK/UBICACIÓN",VLOOKUP(SALIDA[[#This Row],[CODIGO]],STOCKSANLUIS[],6,FALSE))</f>
        <v>1</v>
      </c>
      <c r="F4033">
        <f>SALIDA[[#This Row],[CANTIDAD]]/SALIDA[[#This Row],[UND MEDIDA]]</f>
        <v>1</v>
      </c>
      <c r="G4033" t="str">
        <f>VLOOKUP(SALIDA[[#This Row],[CODIGO]],FAMILIAS[],4,FALSE)</f>
        <v>NU CALGON</v>
      </c>
      <c r="H4033" s="10" t="str">
        <f>IF(VLOOKUP(SALIDA[[#This Row],[CODIGO]],STOCKSANLUIS[],7,FALSE)=0,"PRODUCTO SIN STOCK/UBICACIÓN",VLOOKUP(SALIDA[[#This Row],[CODIGO]],STOCKSANLUIS[],7,FALSE))</f>
        <v>C</v>
      </c>
      <c r="I4033" s="10"/>
      <c r="J4033" t="str">
        <f>SALIDA[[#This Row],[CODIGO]]&amp;"       "&amp;SALIDA[[#This Row],[FAMILIA]]</f>
        <v>02043       NU CALGON</v>
      </c>
      <c r="K4033">
        <f>VLOOKUP(SALIDA[[#This Row],[CODIGO]],STOCK_STARSOFT[],5,FALSE)</f>
        <v>9.0050089999999994</v>
      </c>
      <c r="L4033">
        <f>SALIDA[[#This Row],[CANTIDAD]]*SALIDA[[#This Row],[PRECIO UND]]</f>
        <v>9.0050089999999994</v>
      </c>
    </row>
    <row r="4034" spans="1:12" x14ac:dyDescent="0.25">
      <c r="A4034" s="6" t="s">
        <v>3513</v>
      </c>
      <c r="B4034" s="100" t="str">
        <f>VLOOKUP(SALIDA[[#This Row],[CODIGO]],STOCKSANLUIS[],2,FALSE)</f>
        <v>GAS REFRIGERANTE FREON 410A 650 GR -CHEMOURS - CAJA DE 12 -  CHINO</v>
      </c>
      <c r="C4034" s="153">
        <v>46148</v>
      </c>
      <c r="D4034">
        <v>1</v>
      </c>
      <c r="E4034">
        <f>IF(VLOOKUP(SALIDA[[#This Row],[CODIGO]],STOCKSANLUIS[],6,FALSE)=0,"PRODUCTO SIN STOCK/UBICACIÓN",VLOOKUP(SALIDA[[#This Row],[CODIGO]],STOCKSANLUIS[],6,FALSE))</f>
        <v>1</v>
      </c>
      <c r="F4034">
        <f>SALIDA[[#This Row],[CANTIDAD]]/SALIDA[[#This Row],[UND MEDIDA]]</f>
        <v>1</v>
      </c>
      <c r="G4034" t="str">
        <f>VLOOKUP(SALIDA[[#This Row],[CODIGO]],FAMILIAS[],4,FALSE)</f>
        <v>THE CHEMOURS</v>
      </c>
      <c r="H4034" s="10" t="str">
        <f>IF(VLOOKUP(SALIDA[[#This Row],[CODIGO]],STOCKSANLUIS[],7,FALSE)=0,"PRODUCTO SIN STOCK/UBICACIÓN",VLOOKUP(SALIDA[[#This Row],[CODIGO]],STOCKSANLUIS[],7,FALSE))</f>
        <v>C</v>
      </c>
      <c r="I4034" s="10" t="s">
        <v>23009</v>
      </c>
      <c r="J4034" t="str">
        <f>SALIDA[[#This Row],[CODIGO]]&amp;"       "&amp;SALIDA[[#This Row],[FAMILIA]]</f>
        <v>02922       THE CHEMOURS</v>
      </c>
      <c r="K4034">
        <f>VLOOKUP(SALIDA[[#This Row],[CODIGO]],STOCK_STARSOFT[],5,FALSE)</f>
        <v>8.1124840000000003</v>
      </c>
      <c r="L4034">
        <f>SALIDA[[#This Row],[CANTIDAD]]*SALIDA[[#This Row],[PRECIO UND]]</f>
        <v>8.1124840000000003</v>
      </c>
    </row>
    <row r="4035" spans="1:12" x14ac:dyDescent="0.25">
      <c r="A4035" s="219" t="s">
        <v>23003</v>
      </c>
      <c r="B4035" s="100" t="str">
        <f>VLOOKUP(SALIDA[[#This Row],[CODIGO]],STOCKSANLUIS[],2,FALSE)</f>
        <v xml:space="preserve">EQUIPO DE AA GREE  MINI SPLIT,INVERTER,12000BTU/H,FRIO SOLO,17SEER,R410A,220V/1/60HZ    GWC12ATBXA-D3DNA1A/O -  GWC12ATBXA-D3DNA1A/I </v>
      </c>
      <c r="C4035" s="153">
        <v>46148</v>
      </c>
      <c r="D4035">
        <v>3</v>
      </c>
      <c r="E4035" t="str">
        <f>IF(VLOOKUP(SALIDA[[#This Row],[CODIGO]],STOCKSANLUIS[],6,FALSE)=0,"PRODUCTO SIN STOCK/UBICACIÓN",VLOOKUP(SALIDA[[#This Row],[CODIGO]],STOCKSANLUIS[],6,FALSE))</f>
        <v>PRODUCTO SIN STOCK/UBICACIÓN</v>
      </c>
      <c r="F4035" t="e">
        <f>SALIDA[[#This Row],[CANTIDAD]]/SALIDA[[#This Row],[UND MEDIDA]]</f>
        <v>#VALUE!</v>
      </c>
      <c r="G4035" t="str">
        <f>VLOOKUP(SALIDA[[#This Row],[CODIGO]],FAMILIAS[],4,FALSE)</f>
        <v>GREE</v>
      </c>
      <c r="H4035" s="10" t="str">
        <f>IF(VLOOKUP(SALIDA[[#This Row],[CODIGO]],STOCKSANLUIS[],7,FALSE)=0,"PRODUCTO SIN STOCK/UBICACIÓN",VLOOKUP(SALIDA[[#This Row],[CODIGO]],STOCKSANLUIS[],7,FALSE))</f>
        <v>B</v>
      </c>
      <c r="I4035" s="10" t="s">
        <v>19536</v>
      </c>
      <c r="J4035" t="str">
        <f>SALIDA[[#This Row],[CODIGO]]&amp;"       "&amp;SALIDA[[#This Row],[FAMILIA]]</f>
        <v>03974       GREE</v>
      </c>
      <c r="K4035">
        <f>VLOOKUP(SALIDA[[#This Row],[CODIGO]],STOCK_STARSOFT[],5,FALSE)</f>
        <v>252</v>
      </c>
      <c r="L4035">
        <f>SALIDA[[#This Row],[CANTIDAD]]*SALIDA[[#This Row],[PRECIO UND]]</f>
        <v>756</v>
      </c>
    </row>
    <row r="4036" spans="1:12" x14ac:dyDescent="0.25">
      <c r="A4036" s="219" t="s">
        <v>23005</v>
      </c>
      <c r="B4036" s="100" t="str">
        <f>VLOOKUP(SALIDA[[#This Row],[CODIGO]],STOCKSANLUIS[],2,FALSE)</f>
        <v>EQUIPO DE AA GREE  MINI SPLIT,INVERTER,18000BTU/H,FRIO SOLO,17SEER,R410A,220V/1/60HZ    GWC18ATDXB-D3DNA1A/O -  GWC18ATDXB-D3DNA1A/I</v>
      </c>
      <c r="C4036" s="153">
        <v>46148</v>
      </c>
      <c r="D4036">
        <v>2</v>
      </c>
      <c r="E4036" t="str">
        <f>IF(VLOOKUP(SALIDA[[#This Row],[CODIGO]],STOCKSANLUIS[],6,FALSE)=0,"PRODUCTO SIN STOCK/UBICACIÓN",VLOOKUP(SALIDA[[#This Row],[CODIGO]],STOCKSANLUIS[],6,FALSE))</f>
        <v>PRODUCTO SIN STOCK/UBICACIÓN</v>
      </c>
      <c r="F4036" t="e">
        <f>SALIDA[[#This Row],[CANTIDAD]]/SALIDA[[#This Row],[UND MEDIDA]]</f>
        <v>#VALUE!</v>
      </c>
      <c r="G4036" t="str">
        <f>VLOOKUP(SALIDA[[#This Row],[CODIGO]],FAMILIAS[],4,FALSE)</f>
        <v>GREE</v>
      </c>
      <c r="H4036" s="10" t="str">
        <f>IF(VLOOKUP(SALIDA[[#This Row],[CODIGO]],STOCKSANLUIS[],7,FALSE)=0,"PRODUCTO SIN STOCK/UBICACIÓN",VLOOKUP(SALIDA[[#This Row],[CODIGO]],STOCKSANLUIS[],7,FALSE))</f>
        <v>B</v>
      </c>
      <c r="I4036" s="10" t="s">
        <v>19536</v>
      </c>
      <c r="J4036" t="str">
        <f>SALIDA[[#This Row],[CODIGO]]&amp;"       "&amp;SALIDA[[#This Row],[FAMILIA]]</f>
        <v>03975       GREE</v>
      </c>
      <c r="K4036">
        <f>VLOOKUP(SALIDA[[#This Row],[CODIGO]],STOCK_STARSOFT[],5,FALSE)</f>
        <v>329</v>
      </c>
      <c r="L4036">
        <f>SALIDA[[#This Row],[CANTIDAD]]*SALIDA[[#This Row],[PRECIO UND]]</f>
        <v>658</v>
      </c>
    </row>
    <row r="4037" spans="1:12" x14ac:dyDescent="0.25">
      <c r="A4037" s="219" t="s">
        <v>23007</v>
      </c>
      <c r="B4037" s="100" t="str">
        <f>VLOOKUP(SALIDA[[#This Row],[CODIGO]],STOCKSANLUIS[],2,FALSE)</f>
        <v xml:space="preserve">EQUIPO DE AA GREE  MINI SPLIT,INVERTER,24000BTU/H,FRIO SOLO,17SEER,R410A,220V/1/60HZ     GWC24ATDXE-S3DNA1A/O - GWC24ATDXE-S3DNA1A/I </v>
      </c>
      <c r="C4037" s="153">
        <v>46148</v>
      </c>
      <c r="D4037">
        <v>2</v>
      </c>
      <c r="E4037" t="str">
        <f>IF(VLOOKUP(SALIDA[[#This Row],[CODIGO]],STOCKSANLUIS[],6,FALSE)=0,"PRODUCTO SIN STOCK/UBICACIÓN",VLOOKUP(SALIDA[[#This Row],[CODIGO]],STOCKSANLUIS[],6,FALSE))</f>
        <v>PRODUCTO SIN STOCK/UBICACIÓN</v>
      </c>
      <c r="F4037" t="e">
        <f>SALIDA[[#This Row],[CANTIDAD]]/SALIDA[[#This Row],[UND MEDIDA]]</f>
        <v>#VALUE!</v>
      </c>
      <c r="G4037" t="str">
        <f>VLOOKUP(SALIDA[[#This Row],[CODIGO]],FAMILIAS[],4,FALSE)</f>
        <v>GREE</v>
      </c>
      <c r="H4037" s="10" t="str">
        <f>IF(VLOOKUP(SALIDA[[#This Row],[CODIGO]],STOCKSANLUIS[],7,FALSE)=0,"PRODUCTO SIN STOCK/UBICACIÓN",VLOOKUP(SALIDA[[#This Row],[CODIGO]],STOCKSANLUIS[],7,FALSE))</f>
        <v>B</v>
      </c>
      <c r="I4037" s="10" t="s">
        <v>19536</v>
      </c>
      <c r="J4037" t="str">
        <f>SALIDA[[#This Row],[CODIGO]]&amp;"       "&amp;SALIDA[[#This Row],[FAMILIA]]</f>
        <v>03976       GREE</v>
      </c>
      <c r="K4037">
        <f>VLOOKUP(SALIDA[[#This Row],[CODIGO]],STOCK_STARSOFT[],5,FALSE)</f>
        <v>462</v>
      </c>
      <c r="L4037">
        <f>SALIDA[[#This Row],[CANTIDAD]]*SALIDA[[#This Row],[PRECIO UND]]</f>
        <v>924</v>
      </c>
    </row>
    <row r="4038" spans="1:12" x14ac:dyDescent="0.25">
      <c r="A4038" s="6" t="s">
        <v>3343</v>
      </c>
      <c r="B4038" s="100" t="str">
        <f>VLOOKUP(SALIDA[[#This Row],[CODIGO]],STOCKSANLUIS[],2,FALSE)</f>
        <v>GAS REFRIGERANTE R410A -11.30KG ICELOONG</v>
      </c>
      <c r="C4038" s="153">
        <v>46148</v>
      </c>
      <c r="D4038">
        <v>3</v>
      </c>
      <c r="E4038">
        <f>IF(VLOOKUP(SALIDA[[#This Row],[CODIGO]],STOCKSANLUIS[],6,FALSE)=0,"PRODUCTO SIN STOCK/UBICACIÓN",VLOOKUP(SALIDA[[#This Row],[CODIGO]],STOCKSANLUIS[],6,FALSE))</f>
        <v>1</v>
      </c>
      <c r="F4038">
        <f>SALIDA[[#This Row],[CANTIDAD]]/SALIDA[[#This Row],[UND MEDIDA]]</f>
        <v>3</v>
      </c>
      <c r="G4038" t="str">
        <f>VLOOKUP(SALIDA[[#This Row],[CODIGO]],FAMILIAS[],4,FALSE)</f>
        <v>ZHEJIANG YONGHE</v>
      </c>
      <c r="H4038" s="10" t="str">
        <f>IF(VLOOKUP(SALIDA[[#This Row],[CODIGO]],STOCKSANLUIS[],7,FALSE)=0,"PRODUCTO SIN STOCK/UBICACIÓN",VLOOKUP(SALIDA[[#This Row],[CODIGO]],STOCKSANLUIS[],7,FALSE))</f>
        <v>C</v>
      </c>
      <c r="I4038" s="10"/>
      <c r="J4038" t="str">
        <f>SALIDA[[#This Row],[CODIGO]]&amp;"       "&amp;SALIDA[[#This Row],[FAMILIA]]</f>
        <v>02753       ZHEJIANG YONGHE</v>
      </c>
      <c r="K4038">
        <f>VLOOKUP(SALIDA[[#This Row],[CODIGO]],STOCK_STARSOFT[],5,FALSE)</f>
        <v>88.873082999999994</v>
      </c>
      <c r="L4038">
        <f>SALIDA[[#This Row],[CANTIDAD]]*SALIDA[[#This Row],[PRECIO UND]]</f>
        <v>266.61924899999997</v>
      </c>
    </row>
    <row r="4039" spans="1:12" x14ac:dyDescent="0.25">
      <c r="A4039" s="6" t="s">
        <v>3665</v>
      </c>
      <c r="B4039" s="100" t="str">
        <f>VLOOKUP(SALIDA[[#This Row],[CODIGO]],STOCKSANLUIS[],2,FALSE)</f>
        <v>AGENTE DE LIMPIEZA INTERNA OPTEON SF FLUSH X 4.54 KG - CHEMOURS - REEMPLAZO DEL R141B</v>
      </c>
      <c r="C4039" s="153">
        <v>46148</v>
      </c>
      <c r="D4039">
        <v>1</v>
      </c>
      <c r="E4039">
        <f>IF(VLOOKUP(SALIDA[[#This Row],[CODIGO]],STOCKSANLUIS[],6,FALSE)=0,"PRODUCTO SIN STOCK/UBICACIÓN",VLOOKUP(SALIDA[[#This Row],[CODIGO]],STOCKSANLUIS[],6,FALSE))</f>
        <v>1</v>
      </c>
      <c r="F4039">
        <f>SALIDA[[#This Row],[CANTIDAD]]/SALIDA[[#This Row],[UND MEDIDA]]</f>
        <v>1</v>
      </c>
      <c r="G4039" t="str">
        <f>VLOOKUP(SALIDA[[#This Row],[CODIGO]],FAMILIAS[],4,FALSE)</f>
        <v>THE CHEMOURS</v>
      </c>
      <c r="H4039" s="10" t="str">
        <f>IF(VLOOKUP(SALIDA[[#This Row],[CODIGO]],STOCKSANLUIS[],7,FALSE)=0,"PRODUCTO SIN STOCK/UBICACIÓN",VLOOKUP(SALIDA[[#This Row],[CODIGO]],STOCKSANLUIS[],7,FALSE))</f>
        <v>C</v>
      </c>
      <c r="I4039" s="10"/>
      <c r="J4039" t="str">
        <f>SALIDA[[#This Row],[CODIGO]]&amp;"       "&amp;SALIDA[[#This Row],[FAMILIA]]</f>
        <v>03051       THE CHEMOURS</v>
      </c>
      <c r="K4039">
        <f>VLOOKUP(SALIDA[[#This Row],[CODIGO]],STOCK_STARSOFT[],5,FALSE)</f>
        <v>91.188703000000004</v>
      </c>
      <c r="L4039">
        <f>SALIDA[[#This Row],[CANTIDAD]]*SALIDA[[#This Row],[PRECIO UND]]</f>
        <v>91.188703000000004</v>
      </c>
    </row>
    <row r="4040" spans="1:12" x14ac:dyDescent="0.25">
      <c r="A4040" s="6" t="s">
        <v>781</v>
      </c>
      <c r="B4040" s="100" t="str">
        <f>VLOOKUP(SALIDA[[#This Row],[CODIGO]],STOCKSANLUIS[],2,FALSE)</f>
        <v>CINTA DE ALUMINIO DE 2" X 50 YDS - QTA-250 - QUALITY</v>
      </c>
      <c r="C4040" s="153">
        <v>46148</v>
      </c>
      <c r="D4040">
        <v>10</v>
      </c>
      <c r="E4040">
        <f>IF(VLOOKUP(SALIDA[[#This Row],[CODIGO]],STOCKSANLUIS[],6,FALSE)=0,"PRODUCTO SIN STOCK/UBICACIÓN",VLOOKUP(SALIDA[[#This Row],[CODIGO]],STOCKSANLUIS[],6,FALSE))</f>
        <v>1</v>
      </c>
      <c r="F4040">
        <f>SALIDA[[#This Row],[CANTIDAD]]/SALIDA[[#This Row],[UND MEDIDA]]</f>
        <v>10</v>
      </c>
      <c r="G4040" t="str">
        <f>VLOOKUP(SALIDA[[#This Row],[CODIGO]],FAMILIAS[],4,FALSE)</f>
        <v>QUALITY</v>
      </c>
      <c r="H4040" s="10" t="str">
        <f>IF(VLOOKUP(SALIDA[[#This Row],[CODIGO]],STOCKSANLUIS[],7,FALSE)=0,"PRODUCTO SIN STOCK/UBICACIÓN",VLOOKUP(SALIDA[[#This Row],[CODIGO]],STOCKSANLUIS[],7,FALSE))</f>
        <v>A</v>
      </c>
      <c r="I4040" s="10"/>
      <c r="J4040" t="str">
        <f>SALIDA[[#This Row],[CODIGO]]&amp;"       "&amp;SALIDA[[#This Row],[FAMILIA]]</f>
        <v>00855       QUALITY</v>
      </c>
      <c r="K4040">
        <f>VLOOKUP(SALIDA[[#This Row],[CODIGO]],STOCK_STARSOFT[],5,FALSE)</f>
        <v>3.5578789999999998</v>
      </c>
      <c r="L4040">
        <f>SALIDA[[#This Row],[CANTIDAD]]*SALIDA[[#This Row],[PRECIO UND]]</f>
        <v>35.578789999999998</v>
      </c>
    </row>
    <row r="4041" spans="1:12" x14ac:dyDescent="0.25">
      <c r="A4041" s="6" t="s">
        <v>22048</v>
      </c>
      <c r="B4041" s="100" t="str">
        <f>VLOOKUP(SALIDA[[#This Row],[CODIGO]],STOCKSANLUIS[],2,FALSE)</f>
        <v xml:space="preserve">BOMBA DE CONDENSADO STAR COLD DE 230V-1F-60HZ TANQUE ALTO (INCLUYE MANGUERA)  SI-1801 </v>
      </c>
      <c r="C4041" s="153">
        <v>46148</v>
      </c>
      <c r="D4041">
        <v>12</v>
      </c>
      <c r="E4041">
        <f>IF(VLOOKUP(SALIDA[[#This Row],[CODIGO]],STOCKSANLUIS[],6,FALSE)=0,"PRODUCTO SIN STOCK/UBICACIÓN",VLOOKUP(SALIDA[[#This Row],[CODIGO]],STOCKSANLUIS[],6,FALSE))</f>
        <v>1</v>
      </c>
      <c r="F4041">
        <f>SALIDA[[#This Row],[CANTIDAD]]/SALIDA[[#This Row],[UND MEDIDA]]</f>
        <v>12</v>
      </c>
      <c r="G4041" t="str">
        <f>VLOOKUP(SALIDA[[#This Row],[CODIGO]],FAMILIAS[],4,FALSE)</f>
        <v>STAR COLD</v>
      </c>
      <c r="H4041" s="10" t="str">
        <f>IF(VLOOKUP(SALIDA[[#This Row],[CODIGO]],STOCKSANLUIS[],7,FALSE)=0,"PRODUCTO SIN STOCK/UBICACIÓN",VLOOKUP(SALIDA[[#This Row],[CODIGO]],STOCKSANLUIS[],7,FALSE))</f>
        <v>B/C</v>
      </c>
      <c r="I4041" s="10" t="s">
        <v>19536</v>
      </c>
      <c r="J4041" t="str">
        <f>SALIDA[[#This Row],[CODIGO]]&amp;"       "&amp;SALIDA[[#This Row],[FAMILIA]]</f>
        <v>03542       STAR COLD</v>
      </c>
      <c r="K4041">
        <f>VLOOKUP(SALIDA[[#This Row],[CODIGO]],STOCK_STARSOFT[],5,FALSE)</f>
        <v>17.996752999999998</v>
      </c>
      <c r="L4041">
        <f>SALIDA[[#This Row],[CANTIDAD]]*SALIDA[[#This Row],[PRECIO UND]]</f>
        <v>215.96103599999998</v>
      </c>
    </row>
    <row r="4042" spans="1:12" x14ac:dyDescent="0.25">
      <c r="A4042" s="6" t="s">
        <v>2838</v>
      </c>
      <c r="B4042" s="100" t="str">
        <f>VLOOKUP(SALIDA[[#This Row],[CODIGO]],STOCKSANLUIS[],2,FALSE)</f>
        <v>UNIÓN ÁNGULAR TRIPLE 295 FI02815 - CAFF</v>
      </c>
      <c r="C4042" s="153">
        <v>46148</v>
      </c>
      <c r="D4042">
        <v>6</v>
      </c>
      <c r="E4042">
        <f>IF(VLOOKUP(SALIDA[[#This Row],[CODIGO]],STOCKSANLUIS[],6,FALSE)=0,"PRODUCTO SIN STOCK/UBICACIÓN",VLOOKUP(SALIDA[[#This Row],[CODIGO]],STOCKSANLUIS[],6,FALSE))</f>
        <v>1</v>
      </c>
      <c r="F4042">
        <f>SALIDA[[#This Row],[CANTIDAD]]/SALIDA[[#This Row],[UND MEDIDA]]</f>
        <v>6</v>
      </c>
      <c r="G4042" t="str">
        <f>VLOOKUP(SALIDA[[#This Row],[CODIGO]],FAMILIAS[],4,FALSE)</f>
        <v>CAFF</v>
      </c>
      <c r="H4042" s="10" t="str">
        <f>IF(VLOOKUP(SALIDA[[#This Row],[CODIGO]],STOCKSANLUIS[],7,FALSE)=0,"PRODUCTO SIN STOCK/UBICACIÓN",VLOOKUP(SALIDA[[#This Row],[CODIGO]],STOCKSANLUIS[],7,FALSE))</f>
        <v>A</v>
      </c>
      <c r="I4042" s="10"/>
      <c r="J4042" t="str">
        <f>SALIDA[[#This Row],[CODIGO]]&amp;"       "&amp;SALIDA[[#This Row],[FAMILIA]]</f>
        <v>02306       CAFF</v>
      </c>
      <c r="K4042">
        <f>VLOOKUP(SALIDA[[#This Row],[CODIGO]],STOCK_STARSOFT[],5,FALSE)</f>
        <v>0.93728599999999995</v>
      </c>
      <c r="L4042">
        <f>SALIDA[[#This Row],[CANTIDAD]]*SALIDA[[#This Row],[PRECIO UND]]</f>
        <v>5.6237159999999999</v>
      </c>
    </row>
    <row r="4043" spans="1:12" x14ac:dyDescent="0.25">
      <c r="A4043" s="6" t="s">
        <v>19300</v>
      </c>
      <c r="B4043" s="100" t="str">
        <f>VLOOKUP(SALIDA[[#This Row],[CODIGO]],STOCKSANLUIS[],2,FALSE)</f>
        <v>CINTA ADHESIVA FOAM QTF-230E - 1/8" X 2" X 32.8´ (3MM X 50MM X 10M) - EVERFROST - HIGH QUALITY</v>
      </c>
      <c r="C4043" s="153">
        <v>46148</v>
      </c>
      <c r="D4043">
        <v>3</v>
      </c>
      <c r="E4043">
        <f>IF(VLOOKUP(SALIDA[[#This Row],[CODIGO]],STOCKSANLUIS[],6,FALSE)=0,"PRODUCTO SIN STOCK/UBICACIÓN",VLOOKUP(SALIDA[[#This Row],[CODIGO]],STOCKSANLUIS[],6,FALSE))</f>
        <v>1</v>
      </c>
      <c r="F4043">
        <f>SALIDA[[#This Row],[CANTIDAD]]/SALIDA[[#This Row],[UND MEDIDA]]</f>
        <v>3</v>
      </c>
      <c r="G4043" t="str">
        <f>VLOOKUP(SALIDA[[#This Row],[CODIGO]],FAMILIAS[],4,FALSE)</f>
        <v>EVERFROST</v>
      </c>
      <c r="H4043" s="10" t="str">
        <f>IF(VLOOKUP(SALIDA[[#This Row],[CODIGO]],STOCKSANLUIS[],7,FALSE)=0,"PRODUCTO SIN STOCK/UBICACIÓN",VLOOKUP(SALIDA[[#This Row],[CODIGO]],STOCKSANLUIS[],7,FALSE))</f>
        <v>C</v>
      </c>
      <c r="I4043" s="10"/>
      <c r="J4043" t="str">
        <f>SALIDA[[#This Row],[CODIGO]]&amp;"       "&amp;SALIDA[[#This Row],[FAMILIA]]</f>
        <v>03490       EVERFROST</v>
      </c>
      <c r="K4043">
        <f>VLOOKUP(SALIDA[[#This Row],[CODIGO]],STOCK_STARSOFT[],5,FALSE)</f>
        <v>1.3047420000000001</v>
      </c>
      <c r="L4043">
        <f>SALIDA[[#This Row],[CANTIDAD]]*SALIDA[[#This Row],[PRECIO UND]]</f>
        <v>3.9142260000000002</v>
      </c>
    </row>
    <row r="4044" spans="1:12" x14ac:dyDescent="0.25">
      <c r="A4044" s="6" t="s">
        <v>3347</v>
      </c>
      <c r="B4044" s="100" t="str">
        <f>VLOOKUP(SALIDA[[#This Row],[CODIGO]],STOCKSANLUIS[],2,FALSE)</f>
        <v>GAS REFRIGERANTE R507 -11.3KG ICELOONG</v>
      </c>
      <c r="C4044" s="153">
        <v>46148</v>
      </c>
      <c r="D4044">
        <v>1</v>
      </c>
      <c r="E4044">
        <f>IF(VLOOKUP(SALIDA[[#This Row],[CODIGO]],STOCKSANLUIS[],6,FALSE)=0,"PRODUCTO SIN STOCK/UBICACIÓN",VLOOKUP(SALIDA[[#This Row],[CODIGO]],STOCKSANLUIS[],6,FALSE))</f>
        <v>1</v>
      </c>
      <c r="F4044">
        <f>SALIDA[[#This Row],[CANTIDAD]]/SALIDA[[#This Row],[UND MEDIDA]]</f>
        <v>1</v>
      </c>
      <c r="G4044" t="str">
        <f>VLOOKUP(SALIDA[[#This Row],[CODIGO]],FAMILIAS[],4,FALSE)</f>
        <v>ZHEJIANG YONGHE</v>
      </c>
      <c r="H4044" s="10" t="str">
        <f>IF(VLOOKUP(SALIDA[[#This Row],[CODIGO]],STOCKSANLUIS[],7,FALSE)=0,"PRODUCTO SIN STOCK/UBICACIÓN",VLOOKUP(SALIDA[[#This Row],[CODIGO]],STOCKSANLUIS[],7,FALSE))</f>
        <v>C</v>
      </c>
      <c r="I4044" s="10"/>
      <c r="J4044" t="str">
        <f>SALIDA[[#This Row],[CODIGO]]&amp;"       "&amp;SALIDA[[#This Row],[FAMILIA]]</f>
        <v>02755       ZHEJIANG YONGHE</v>
      </c>
      <c r="K4044">
        <f>VLOOKUP(SALIDA[[#This Row],[CODIGO]],STOCK_STARSOFT[],5,FALSE)</f>
        <v>55.968114</v>
      </c>
      <c r="L4044">
        <f>SALIDA[[#This Row],[CANTIDAD]]*SALIDA[[#This Row],[PRECIO UND]]</f>
        <v>55.968114</v>
      </c>
    </row>
    <row r="4045" spans="1:12" x14ac:dyDescent="0.25">
      <c r="A4045" s="6" t="s">
        <v>1251</v>
      </c>
      <c r="B4045" s="100" t="str">
        <f>VLOOKUP(SALIDA[[#This Row],[CODIGO]],STOCKSANLUIS[],2,FALSE)</f>
        <v>LAMAS DE PVC ALECO 8X0.08X300  (20 CM X 2MMX 91.44M) STANDARD SMOOTH -170008</v>
      </c>
      <c r="C4045" s="153">
        <v>46148</v>
      </c>
      <c r="D4045">
        <v>182.88</v>
      </c>
      <c r="E4045">
        <f>IF(VLOOKUP(SALIDA[[#This Row],[CODIGO]],STOCKSANLUIS[],6,FALSE)=0,"PRODUCTO SIN STOCK/UBICACIÓN",VLOOKUP(SALIDA[[#This Row],[CODIGO]],STOCKSANLUIS[],6,FALSE))</f>
        <v>91.44</v>
      </c>
      <c r="F4045">
        <f>SALIDA[[#This Row],[CANTIDAD]]/SALIDA[[#This Row],[UND MEDIDA]]</f>
        <v>2</v>
      </c>
      <c r="G4045" t="str">
        <f>VLOOKUP(SALIDA[[#This Row],[CODIGO]],FAMILIAS[],4,FALSE)</f>
        <v>ES ROBBINS</v>
      </c>
      <c r="H4045" s="10" t="str">
        <f>IF(VLOOKUP(SALIDA[[#This Row],[CODIGO]],STOCKSANLUIS[],7,FALSE)=0,"PRODUCTO SIN STOCK/UBICACIÓN",VLOOKUP(SALIDA[[#This Row],[CODIGO]],STOCKSANLUIS[],7,FALSE))</f>
        <v>B/C</v>
      </c>
      <c r="I4045" s="10"/>
      <c r="J4045" t="str">
        <f>SALIDA[[#This Row],[CODIGO]]&amp;"       "&amp;SALIDA[[#This Row],[FAMILIA]]</f>
        <v>01331       ES ROBBINS</v>
      </c>
      <c r="K4045">
        <f>VLOOKUP(SALIDA[[#This Row],[CODIGO]],STOCK_STARSOFT[],5,FALSE)</f>
        <v>1.922936</v>
      </c>
      <c r="L4045">
        <f>SALIDA[[#This Row],[CANTIDAD]]*SALIDA[[#This Row],[PRECIO UND]]</f>
        <v>351.66653567999998</v>
      </c>
    </row>
    <row r="4046" spans="1:12" x14ac:dyDescent="0.25">
      <c r="A4046" s="6" t="s">
        <v>2667</v>
      </c>
      <c r="B4046" s="100" t="str">
        <f>VLOOKUP(SALIDA[[#This Row],[CODIGO]],STOCKSANLUIS[],2,FALSE)</f>
        <v>TAPA CÓNICA SCH-9 (CAPUCHON) P/M-10 FI0 3790 - CAFF</v>
      </c>
      <c r="C4046" s="153">
        <v>46148</v>
      </c>
      <c r="D4046">
        <v>1</v>
      </c>
      <c r="E4046">
        <f>IF(VLOOKUP(SALIDA[[#This Row],[CODIGO]],STOCKSANLUIS[],6,FALSE)=0,"PRODUCTO SIN STOCK/UBICACIÓN",VLOOKUP(SALIDA[[#This Row],[CODIGO]],STOCKSANLUIS[],6,FALSE))</f>
        <v>1</v>
      </c>
      <c r="F4046">
        <f>SALIDA[[#This Row],[CANTIDAD]]/SALIDA[[#This Row],[UND MEDIDA]]</f>
        <v>1</v>
      </c>
      <c r="G4046" t="str">
        <f>VLOOKUP(SALIDA[[#This Row],[CODIGO]],FAMILIAS[],4,FALSE)</f>
        <v>CAFF</v>
      </c>
      <c r="H4046" s="10" t="str">
        <f>IF(VLOOKUP(SALIDA[[#This Row],[CODIGO]],STOCKSANLUIS[],7,FALSE)=0,"PRODUCTO SIN STOCK/UBICACIÓN",VLOOKUP(SALIDA[[#This Row],[CODIGO]],STOCKSANLUIS[],7,FALSE))</f>
        <v>A</v>
      </c>
      <c r="I4046" s="10"/>
      <c r="J4046" t="str">
        <f>SALIDA[[#This Row],[CODIGO]]&amp;"       "&amp;SALIDA[[#This Row],[FAMILIA]]</f>
        <v>02170       CAFF</v>
      </c>
      <c r="K4046">
        <f>VLOOKUP(SALIDA[[#This Row],[CODIGO]],STOCK_STARSOFT[],5,FALSE)</f>
        <v>1.0126710000000001</v>
      </c>
      <c r="L4046">
        <f>SALIDA[[#This Row],[CANTIDAD]]*SALIDA[[#This Row],[PRECIO UND]]</f>
        <v>1.0126710000000001</v>
      </c>
    </row>
    <row r="4047" spans="1:12" x14ac:dyDescent="0.25">
      <c r="A4047" s="6" t="s">
        <v>3341</v>
      </c>
      <c r="B4047" s="100" t="str">
        <f>VLOOKUP(SALIDA[[#This Row],[CODIGO]],STOCKSANLUIS[],2,FALSE)</f>
        <v>GAS REFRIGERANTE R404A -10.90KG ICELOONG</v>
      </c>
      <c r="C4047" s="153">
        <v>46148</v>
      </c>
      <c r="D4047">
        <v>1</v>
      </c>
      <c r="E4047">
        <f>IF(VLOOKUP(SALIDA[[#This Row],[CODIGO]],STOCKSANLUIS[],6,FALSE)=0,"PRODUCTO SIN STOCK/UBICACIÓN",VLOOKUP(SALIDA[[#This Row],[CODIGO]],STOCKSANLUIS[],6,FALSE))</f>
        <v>1</v>
      </c>
      <c r="F4047">
        <f>SALIDA[[#This Row],[CANTIDAD]]/SALIDA[[#This Row],[UND MEDIDA]]</f>
        <v>1</v>
      </c>
      <c r="G4047" t="str">
        <f>VLOOKUP(SALIDA[[#This Row],[CODIGO]],FAMILIAS[],4,FALSE)</f>
        <v>ZHEJIANG YONGHE</v>
      </c>
      <c r="H4047" s="10" t="str">
        <f>IF(VLOOKUP(SALIDA[[#This Row],[CODIGO]],STOCKSANLUIS[],7,FALSE)=0,"PRODUCTO SIN STOCK/UBICACIÓN",VLOOKUP(SALIDA[[#This Row],[CODIGO]],STOCKSANLUIS[],7,FALSE))</f>
        <v>C</v>
      </c>
      <c r="I4047" s="10"/>
      <c r="J4047" t="str">
        <f>SALIDA[[#This Row],[CODIGO]]&amp;"       "&amp;SALIDA[[#This Row],[FAMILIA]]</f>
        <v>02752       ZHEJIANG YONGHE</v>
      </c>
      <c r="K4047">
        <f>VLOOKUP(SALIDA[[#This Row],[CODIGO]],STOCK_STARSOFT[],5,FALSE)</f>
        <v>53.481755</v>
      </c>
      <c r="L4047">
        <f>SALIDA[[#This Row],[CANTIDAD]]*SALIDA[[#This Row],[PRECIO UND]]</f>
        <v>53.481755</v>
      </c>
    </row>
    <row r="4048" spans="1:12" x14ac:dyDescent="0.25">
      <c r="A4048" s="6" t="s">
        <v>2505</v>
      </c>
      <c r="B4048" s="100" t="str">
        <f>VLOOKUP(SALIDA[[#This Row],[CODIGO]],STOCKSANLUIS[],2,FALSE)</f>
        <v>COMPRESOR ROTATIVO - 12000 BTU - 220V/60HZ - 1PH R22 - HSM170N2UDZ - SIN CAPACITOR 40UF/370V - GMCC</v>
      </c>
      <c r="C4048" s="153">
        <v>46148</v>
      </c>
      <c r="D4048">
        <v>1</v>
      </c>
      <c r="E4048">
        <f>IF(VLOOKUP(SALIDA[[#This Row],[CODIGO]],STOCKSANLUIS[],6,FALSE)=0,"PRODUCTO SIN STOCK/UBICACIÓN",VLOOKUP(SALIDA[[#This Row],[CODIGO]],STOCKSANLUIS[],6,FALSE))</f>
        <v>1</v>
      </c>
      <c r="F4048">
        <f>SALIDA[[#This Row],[CANTIDAD]]/SALIDA[[#This Row],[UND MEDIDA]]</f>
        <v>1</v>
      </c>
      <c r="G4048" t="str">
        <f>VLOOKUP(SALIDA[[#This Row],[CODIGO]],FAMILIAS[],4,FALSE)</f>
        <v>GMCC</v>
      </c>
      <c r="H4048" s="10" t="str">
        <f>IF(VLOOKUP(SALIDA[[#This Row],[CODIGO]],STOCKSANLUIS[],7,FALSE)=0,"PRODUCTO SIN STOCK/UBICACIÓN",VLOOKUP(SALIDA[[#This Row],[CODIGO]],STOCKSANLUIS[],7,FALSE))</f>
        <v>C</v>
      </c>
      <c r="I4048" s="10"/>
      <c r="J4048" t="str">
        <f>SALIDA[[#This Row],[CODIGO]]&amp;"       "&amp;SALIDA[[#This Row],[FAMILIA]]</f>
        <v>02051       GMCC</v>
      </c>
      <c r="K4048">
        <f>VLOOKUP(SALIDA[[#This Row],[CODIGO]],STOCK_STARSOFT[],5,FALSE)</f>
        <v>63.18</v>
      </c>
      <c r="L4048">
        <f>SALIDA[[#This Row],[CANTIDAD]]*SALIDA[[#This Row],[PRECIO UND]]</f>
        <v>63.18</v>
      </c>
    </row>
    <row r="4049" spans="1:12" x14ac:dyDescent="0.25">
      <c r="A4049" s="6" t="s">
        <v>21868</v>
      </c>
      <c r="B4049" s="100" t="str">
        <f>VLOOKUP(SALIDA[[#This Row],[CODIGO]],STOCKSANLUIS[],2,FALSE)</f>
        <v>GAS REFRIGERANTE R290 -370 GR FLYER -(TAPA CON VALVULA)</v>
      </c>
      <c r="C4049" s="153">
        <v>46149</v>
      </c>
      <c r="D4049">
        <v>2</v>
      </c>
      <c r="E4049">
        <f>IF(VLOOKUP(SALIDA[[#This Row],[CODIGO]],STOCKSANLUIS[],6,FALSE)=0,"PRODUCTO SIN STOCK/UBICACIÓN",VLOOKUP(SALIDA[[#This Row],[CODIGO]],STOCKSANLUIS[],6,FALSE))</f>
        <v>1</v>
      </c>
      <c r="F4049">
        <f>SALIDA[[#This Row],[CANTIDAD]]/SALIDA[[#This Row],[UND MEDIDA]]</f>
        <v>2</v>
      </c>
      <c r="G4049" t="str">
        <f>VLOOKUP(SALIDA[[#This Row],[CODIGO]],FAMILIAS[],4,FALSE)</f>
        <v>FLYER</v>
      </c>
      <c r="H4049" s="10" t="str">
        <f>IF(VLOOKUP(SALIDA[[#This Row],[CODIGO]],STOCKSANLUIS[],7,FALSE)=0,"PRODUCTO SIN STOCK/UBICACIÓN",VLOOKUP(SALIDA[[#This Row],[CODIGO]],STOCKSANLUIS[],7,FALSE))</f>
        <v>C</v>
      </c>
      <c r="I4049" s="10"/>
      <c r="J4049" t="str">
        <f>SALIDA[[#This Row],[CODIGO]]&amp;"       "&amp;SALIDA[[#This Row],[FAMILIA]]</f>
        <v>03510       FLYER</v>
      </c>
      <c r="K4049">
        <f>VLOOKUP(SALIDA[[#This Row],[CODIGO]],STOCK_STARSOFT[],5,FALSE)</f>
        <v>2.164355</v>
      </c>
      <c r="L4049">
        <f>SALIDA[[#This Row],[CANTIDAD]]*SALIDA[[#This Row],[PRECIO UND]]</f>
        <v>4.3287100000000001</v>
      </c>
    </row>
    <row r="4050" spans="1:12" x14ac:dyDescent="0.25">
      <c r="A4050" s="6" t="s">
        <v>3343</v>
      </c>
      <c r="B4050" s="100" t="str">
        <f>VLOOKUP(SALIDA[[#This Row],[CODIGO]],STOCKSANLUIS[],2,FALSE)</f>
        <v>GAS REFRIGERANTE R410A -11.30KG ICELOONG</v>
      </c>
      <c r="C4050" s="153">
        <v>46149</v>
      </c>
      <c r="D4050">
        <v>4</v>
      </c>
      <c r="E4050">
        <f>IF(VLOOKUP(SALIDA[[#This Row],[CODIGO]],STOCKSANLUIS[],6,FALSE)=0,"PRODUCTO SIN STOCK/UBICACIÓN",VLOOKUP(SALIDA[[#This Row],[CODIGO]],STOCKSANLUIS[],6,FALSE))</f>
        <v>1</v>
      </c>
      <c r="F4050">
        <f>SALIDA[[#This Row],[CANTIDAD]]/SALIDA[[#This Row],[UND MEDIDA]]</f>
        <v>4</v>
      </c>
      <c r="G4050" t="str">
        <f>VLOOKUP(SALIDA[[#This Row],[CODIGO]],FAMILIAS[],4,FALSE)</f>
        <v>ZHEJIANG YONGHE</v>
      </c>
      <c r="H4050" s="10" t="str">
        <f>IF(VLOOKUP(SALIDA[[#This Row],[CODIGO]],STOCKSANLUIS[],7,FALSE)=0,"PRODUCTO SIN STOCK/UBICACIÓN",VLOOKUP(SALIDA[[#This Row],[CODIGO]],STOCKSANLUIS[],7,FALSE))</f>
        <v>C</v>
      </c>
      <c r="I4050" s="10"/>
      <c r="J4050" t="str">
        <f>SALIDA[[#This Row],[CODIGO]]&amp;"       "&amp;SALIDA[[#This Row],[FAMILIA]]</f>
        <v>02753       ZHEJIANG YONGHE</v>
      </c>
      <c r="K4050">
        <f>VLOOKUP(SALIDA[[#This Row],[CODIGO]],STOCK_STARSOFT[],5,FALSE)</f>
        <v>88.873082999999994</v>
      </c>
      <c r="L4050">
        <f>SALIDA[[#This Row],[CANTIDAD]]*SALIDA[[#This Row],[PRECIO UND]]</f>
        <v>355.49233199999998</v>
      </c>
    </row>
    <row r="4051" spans="1:12" x14ac:dyDescent="0.25">
      <c r="A4051" s="6" t="s">
        <v>2719</v>
      </c>
      <c r="B4051" s="100" t="str">
        <f>VLOOKUP(SALIDA[[#This Row],[CODIGO]],STOCKSANLUIS[],2,FALSE)</f>
        <v xml:space="preserve">ACEITE PARA BOMBA DE VACIO - 1 GALON - BVA </v>
      </c>
      <c r="C4051" s="153">
        <v>46149</v>
      </c>
      <c r="D4051">
        <v>1</v>
      </c>
      <c r="E4051">
        <f>IF(VLOOKUP(SALIDA[[#This Row],[CODIGO]],STOCKSANLUIS[],6,FALSE)=0,"PRODUCTO SIN STOCK/UBICACIÓN",VLOOKUP(SALIDA[[#This Row],[CODIGO]],STOCKSANLUIS[],6,FALSE))</f>
        <v>1</v>
      </c>
      <c r="F4051">
        <f>SALIDA[[#This Row],[CANTIDAD]]/SALIDA[[#This Row],[UND MEDIDA]]</f>
        <v>1</v>
      </c>
      <c r="G4051" t="str">
        <f>VLOOKUP(SALIDA[[#This Row],[CODIGO]],FAMILIAS[],4,FALSE)</f>
        <v>BVA</v>
      </c>
      <c r="H4051" s="10" t="str">
        <f>IF(VLOOKUP(SALIDA[[#This Row],[CODIGO]],STOCKSANLUIS[],7,FALSE)=0,"PRODUCTO SIN STOCK/UBICACIÓN",VLOOKUP(SALIDA[[#This Row],[CODIGO]],STOCKSANLUIS[],7,FALSE))</f>
        <v>C</v>
      </c>
      <c r="I4051" s="10"/>
      <c r="J4051" t="str">
        <f>SALIDA[[#This Row],[CODIGO]]&amp;"       "&amp;SALIDA[[#This Row],[FAMILIA]]</f>
        <v>02202       BVA</v>
      </c>
      <c r="K4051">
        <f>VLOOKUP(SALIDA[[#This Row],[CODIGO]],STOCK_STARSOFT[],5,FALSE)</f>
        <v>13.965745</v>
      </c>
      <c r="L4051">
        <f>SALIDA[[#This Row],[CANTIDAD]]*SALIDA[[#This Row],[PRECIO UND]]</f>
        <v>13.965745</v>
      </c>
    </row>
    <row r="4052" spans="1:12" x14ac:dyDescent="0.25">
      <c r="A4052" s="6" t="s">
        <v>3678</v>
      </c>
      <c r="B4052" s="100" t="str">
        <f>VLOOKUP(SALIDA[[#This Row],[CODIGO]],STOCKSANLUIS[],2,FALSE)</f>
        <v>RESISTENCIA SILICONADA POTENCIA CONSTANTE TECNOLATINA - TPC-M - 40W/M - 220V</v>
      </c>
      <c r="C4052" s="153">
        <v>46149</v>
      </c>
      <c r="D4052">
        <v>100</v>
      </c>
      <c r="E4052">
        <f>IF(VLOOKUP(SALIDA[[#This Row],[CODIGO]],STOCKSANLUIS[],6,FALSE)=0,"PRODUCTO SIN STOCK/UBICACIÓN",VLOOKUP(SALIDA[[#This Row],[CODIGO]],STOCKSANLUIS[],6,FALSE))</f>
        <v>100</v>
      </c>
      <c r="F4052">
        <f>SALIDA[[#This Row],[CANTIDAD]]/SALIDA[[#This Row],[UND MEDIDA]]</f>
        <v>1</v>
      </c>
      <c r="G4052" t="str">
        <f>VLOOKUP(SALIDA[[#This Row],[CODIGO]],FAMILIAS[],4,FALSE)</f>
        <v>TECNOLATINA</v>
      </c>
      <c r="H4052" s="10" t="str">
        <f>IF(VLOOKUP(SALIDA[[#This Row],[CODIGO]],STOCKSANLUIS[],7,FALSE)=0,"PRODUCTO SIN STOCK/UBICACIÓN",VLOOKUP(SALIDA[[#This Row],[CODIGO]],STOCKSANLUIS[],7,FALSE))</f>
        <v>C</v>
      </c>
      <c r="I4052" s="10"/>
      <c r="J4052" t="str">
        <f>SALIDA[[#This Row],[CODIGO]]&amp;"       "&amp;SALIDA[[#This Row],[FAMILIA]]</f>
        <v>03059       TECNOLATINA</v>
      </c>
      <c r="K4052">
        <f>VLOOKUP(SALIDA[[#This Row],[CODIGO]],STOCK_STARSOFT[],5,FALSE)</f>
        <v>1.9391890000000001</v>
      </c>
      <c r="L4052">
        <f>SALIDA[[#This Row],[CANTIDAD]]*SALIDA[[#This Row],[PRECIO UND]]</f>
        <v>193.91890000000001</v>
      </c>
    </row>
    <row r="4053" spans="1:12" x14ac:dyDescent="0.25">
      <c r="A4053" s="6" t="s">
        <v>2571</v>
      </c>
      <c r="B4053" s="100" t="str">
        <f>VLOOKUP(SALIDA[[#This Row],[CODIGO]],STOCKSANLUIS[],2,FALSE)</f>
        <v xml:space="preserve">BOMBA DE CONDENSADO SAUERMANN SI 1805-220V  TANQUE BAJO    </v>
      </c>
      <c r="C4053" s="153">
        <v>46149</v>
      </c>
      <c r="D4053">
        <v>1</v>
      </c>
      <c r="E4053">
        <f>IF(VLOOKUP(SALIDA[[#This Row],[CODIGO]],STOCKSANLUIS[],6,FALSE)=0,"PRODUCTO SIN STOCK/UBICACIÓN",VLOOKUP(SALIDA[[#This Row],[CODIGO]],STOCKSANLUIS[],6,FALSE))</f>
        <v>1</v>
      </c>
      <c r="F4053">
        <f>SALIDA[[#This Row],[CANTIDAD]]/SALIDA[[#This Row],[UND MEDIDA]]</f>
        <v>1</v>
      </c>
      <c r="G4053" t="str">
        <f>VLOOKUP(SALIDA[[#This Row],[CODIGO]],FAMILIAS[],4,FALSE)</f>
        <v>SAUERMANN</v>
      </c>
      <c r="H4053" s="10" t="str">
        <f>IF(VLOOKUP(SALIDA[[#This Row],[CODIGO]],STOCKSANLUIS[],7,FALSE)=0,"PRODUCTO SIN STOCK/UBICACIÓN",VLOOKUP(SALIDA[[#This Row],[CODIGO]],STOCKSANLUIS[],7,FALSE))</f>
        <v>C</v>
      </c>
      <c r="I4053" s="10"/>
      <c r="J4053" t="str">
        <f>SALIDA[[#This Row],[CODIGO]]&amp;"       "&amp;SALIDA[[#This Row],[FAMILIA]]</f>
        <v>02109       SAUERMANN</v>
      </c>
      <c r="K4053">
        <f>VLOOKUP(SALIDA[[#This Row],[CODIGO]],STOCK_STARSOFT[],5,FALSE)</f>
        <v>45.054600999999998</v>
      </c>
      <c r="L4053">
        <f>SALIDA[[#This Row],[CANTIDAD]]*SALIDA[[#This Row],[PRECIO UND]]</f>
        <v>45.054600999999998</v>
      </c>
    </row>
    <row r="4054" spans="1:12" x14ac:dyDescent="0.25">
      <c r="A4054" s="6" t="s">
        <v>3339</v>
      </c>
      <c r="B4054" s="100" t="str">
        <f>VLOOKUP(SALIDA[[#This Row],[CODIGO]],STOCKSANLUIS[],2,FALSE)</f>
        <v>GAS REFRIGERANTE R134 - 13.6KG ICELOONG</v>
      </c>
      <c r="C4054" s="153">
        <v>46149</v>
      </c>
      <c r="D4054">
        <v>1</v>
      </c>
      <c r="E4054">
        <f>IF(VLOOKUP(SALIDA[[#This Row],[CODIGO]],STOCKSANLUIS[],6,FALSE)=0,"PRODUCTO SIN STOCK/UBICACIÓN",VLOOKUP(SALIDA[[#This Row],[CODIGO]],STOCKSANLUIS[],6,FALSE))</f>
        <v>1</v>
      </c>
      <c r="F4054">
        <f>SALIDA[[#This Row],[CANTIDAD]]/SALIDA[[#This Row],[UND MEDIDA]]</f>
        <v>1</v>
      </c>
      <c r="G4054" t="str">
        <f>VLOOKUP(SALIDA[[#This Row],[CODIGO]],FAMILIAS[],4,FALSE)</f>
        <v>ZHEJIANG YONGHE</v>
      </c>
      <c r="H4054" s="10" t="str">
        <f>IF(VLOOKUP(SALIDA[[#This Row],[CODIGO]],STOCKSANLUIS[],7,FALSE)=0,"PRODUCTO SIN STOCK/UBICACIÓN",VLOOKUP(SALIDA[[#This Row],[CODIGO]],STOCKSANLUIS[],7,FALSE))</f>
        <v>C</v>
      </c>
      <c r="I4054" s="10"/>
      <c r="J4054" t="str">
        <f>SALIDA[[#This Row],[CODIGO]]&amp;"       "&amp;SALIDA[[#This Row],[FAMILIA]]</f>
        <v>02751       ZHEJIANG YONGHE</v>
      </c>
      <c r="K4054">
        <f>VLOOKUP(SALIDA[[#This Row],[CODIGO]],STOCK_STARSOFT[],5,FALSE)</f>
        <v>106.20946600000001</v>
      </c>
      <c r="L4054">
        <f>SALIDA[[#This Row],[CANTIDAD]]*SALIDA[[#This Row],[PRECIO UND]]</f>
        <v>106.20946600000001</v>
      </c>
    </row>
    <row r="4055" spans="1:12" x14ac:dyDescent="0.25">
      <c r="A4055" s="6" t="s">
        <v>189</v>
      </c>
      <c r="B4055" s="100" t="str">
        <f>VLOOKUP(SALIDA[[#This Row],[CODIGO]],STOCKSANLUIS[],2,FALSE)</f>
        <v>PRESOSTATO DE ALTA DANFOSS KP-5 - R/AUTOMATICO - 060-117166</v>
      </c>
      <c r="C4055" s="153">
        <v>46149</v>
      </c>
      <c r="D4055">
        <v>2</v>
      </c>
      <c r="E4055">
        <f>IF(VLOOKUP(SALIDA[[#This Row],[CODIGO]],STOCKSANLUIS[],6,FALSE)=0,"PRODUCTO SIN STOCK/UBICACIÓN",VLOOKUP(SALIDA[[#This Row],[CODIGO]],STOCKSANLUIS[],6,FALSE))</f>
        <v>1</v>
      </c>
      <c r="F4055">
        <f>SALIDA[[#This Row],[CANTIDAD]]/SALIDA[[#This Row],[UND MEDIDA]]</f>
        <v>2</v>
      </c>
      <c r="G4055" t="str">
        <f>VLOOKUP(SALIDA[[#This Row],[CODIGO]],FAMILIAS[],4,FALSE)</f>
        <v>DANFOSS</v>
      </c>
      <c r="H4055" s="10" t="str">
        <f>IF(VLOOKUP(SALIDA[[#This Row],[CODIGO]],STOCKSANLUIS[],7,FALSE)=0,"PRODUCTO SIN STOCK/UBICACIÓN",VLOOKUP(SALIDA[[#This Row],[CODIGO]],STOCKSANLUIS[],7,FALSE))</f>
        <v>A</v>
      </c>
      <c r="I4055" s="10"/>
      <c r="J4055" t="str">
        <f>SALIDA[[#This Row],[CODIGO]]&amp;"       "&amp;SALIDA[[#This Row],[FAMILIA]]</f>
        <v>00134       DANFOSS</v>
      </c>
      <c r="K4055">
        <f>VLOOKUP(SALIDA[[#This Row],[CODIGO]],STOCK_STARSOFT[],5,FALSE)</f>
        <v>13.60833</v>
      </c>
      <c r="L4055">
        <f>SALIDA[[#This Row],[CANTIDAD]]*SALIDA[[#This Row],[PRECIO UND]]</f>
        <v>27.216660000000001</v>
      </c>
    </row>
    <row r="4056" spans="1:12" x14ac:dyDescent="0.25">
      <c r="A4056" s="6" t="s">
        <v>3639</v>
      </c>
      <c r="B4056" s="100" t="str">
        <f>VLOOKUP(SALIDA[[#This Row],[CODIGO]],STOCKSANLUIS[],2,FALSE)</f>
        <v>MOTOVENTILADOR MAER FAN YDWF74L60P4-522N-450S (220V, 60HZ, 4 POLES, 1PH, CL.F, SUCTION)</v>
      </c>
      <c r="C4056" s="153">
        <v>46149</v>
      </c>
      <c r="D4056">
        <v>1</v>
      </c>
      <c r="E4056">
        <f>IF(VLOOKUP(SALIDA[[#This Row],[CODIGO]],STOCKSANLUIS[],6,FALSE)=0,"PRODUCTO SIN STOCK/UBICACIÓN",VLOOKUP(SALIDA[[#This Row],[CODIGO]],STOCKSANLUIS[],6,FALSE))</f>
        <v>1</v>
      </c>
      <c r="F4056">
        <f>SALIDA[[#This Row],[CANTIDAD]]/SALIDA[[#This Row],[UND MEDIDA]]</f>
        <v>1</v>
      </c>
      <c r="G4056" t="str">
        <f>VLOOKUP(SALIDA[[#This Row],[CODIGO]],FAMILIAS[],4,FALSE)</f>
        <v>MAER FAN</v>
      </c>
      <c r="H4056" s="10" t="str">
        <f>IF(VLOOKUP(SALIDA[[#This Row],[CODIGO]],STOCKSANLUIS[],7,FALSE)=0,"PRODUCTO SIN STOCK/UBICACIÓN",VLOOKUP(SALIDA[[#This Row],[CODIGO]],STOCKSANLUIS[],7,FALSE))</f>
        <v>C</v>
      </c>
      <c r="I4056" s="10"/>
      <c r="J4056" t="str">
        <f>SALIDA[[#This Row],[CODIGO]]&amp;"       "&amp;SALIDA[[#This Row],[FAMILIA]]</f>
        <v>03037       MAER FAN</v>
      </c>
      <c r="K4056">
        <f>VLOOKUP(SALIDA[[#This Row],[CODIGO]],STOCK_STARSOFT[],5,FALSE)</f>
        <v>39.236970999999997</v>
      </c>
      <c r="L4056">
        <f>SALIDA[[#This Row],[CANTIDAD]]*SALIDA[[#This Row],[PRECIO UND]]</f>
        <v>39.236970999999997</v>
      </c>
    </row>
    <row r="4057" spans="1:12" x14ac:dyDescent="0.25">
      <c r="A4057" s="6" t="s">
        <v>445</v>
      </c>
      <c r="B4057" s="100" t="str">
        <f>VLOOKUP(SALIDA[[#This Row],[CODIGO]],STOCKSANLUIS[],2,FALSE)</f>
        <v xml:space="preserve">ACEITE POLIOLESTER POE 68 - 1/4 GALON - BVA </v>
      </c>
      <c r="C4057" s="153">
        <v>46149</v>
      </c>
      <c r="D4057">
        <v>3</v>
      </c>
      <c r="E4057">
        <f>IF(VLOOKUP(SALIDA[[#This Row],[CODIGO]],STOCKSANLUIS[],6,FALSE)=0,"PRODUCTO SIN STOCK/UBICACIÓN",VLOOKUP(SALIDA[[#This Row],[CODIGO]],STOCKSANLUIS[],6,FALSE))</f>
        <v>1</v>
      </c>
      <c r="F4057">
        <f>SALIDA[[#This Row],[CANTIDAD]]/SALIDA[[#This Row],[UND MEDIDA]]</f>
        <v>3</v>
      </c>
      <c r="G4057" t="str">
        <f>VLOOKUP(SALIDA[[#This Row],[CODIGO]],FAMILIAS[],4,FALSE)</f>
        <v>BVA</v>
      </c>
      <c r="H4057" s="10" t="str">
        <f>IF(VLOOKUP(SALIDA[[#This Row],[CODIGO]],STOCKSANLUIS[],7,FALSE)=0,"PRODUCTO SIN STOCK/UBICACIÓN",VLOOKUP(SALIDA[[#This Row],[CODIGO]],STOCKSANLUIS[],7,FALSE))</f>
        <v>C</v>
      </c>
      <c r="I4057" s="10"/>
      <c r="J4057" t="str">
        <f>SALIDA[[#This Row],[CODIGO]]&amp;"       "&amp;SALIDA[[#This Row],[FAMILIA]]</f>
        <v>00356       BVA</v>
      </c>
      <c r="K4057">
        <f>VLOOKUP(SALIDA[[#This Row],[CODIGO]],STOCK_STARSOFT[],5,FALSE)</f>
        <v>15.866987</v>
      </c>
      <c r="L4057">
        <f>SALIDA[[#This Row],[CANTIDAD]]*SALIDA[[#This Row],[PRECIO UND]]</f>
        <v>47.600960999999998</v>
      </c>
    </row>
    <row r="4058" spans="1:12" x14ac:dyDescent="0.25">
      <c r="A4058" s="6" t="s">
        <v>2490</v>
      </c>
      <c r="B4058" s="100" t="str">
        <f>VLOOKUP(SALIDA[[#This Row],[CODIGO]],STOCKSANLUIS[],2,FALSE)</f>
        <v>LIMPIADOR PARA CONDENSADOR - NU-BRITE - 1GALON - NU CALGON</v>
      </c>
      <c r="C4058" s="153">
        <v>46149</v>
      </c>
      <c r="D4058">
        <v>1</v>
      </c>
      <c r="E4058">
        <f>IF(VLOOKUP(SALIDA[[#This Row],[CODIGO]],STOCKSANLUIS[],6,FALSE)=0,"PRODUCTO SIN STOCK/UBICACIÓN",VLOOKUP(SALIDA[[#This Row],[CODIGO]],STOCKSANLUIS[],6,FALSE))</f>
        <v>1</v>
      </c>
      <c r="F4058">
        <f>SALIDA[[#This Row],[CANTIDAD]]/SALIDA[[#This Row],[UND MEDIDA]]</f>
        <v>1</v>
      </c>
      <c r="G4058" t="str">
        <f>VLOOKUP(SALIDA[[#This Row],[CODIGO]],FAMILIAS[],4,FALSE)</f>
        <v>NU CALGON</v>
      </c>
      <c r="H4058" s="10" t="str">
        <f>IF(VLOOKUP(SALIDA[[#This Row],[CODIGO]],STOCKSANLUIS[],7,FALSE)=0,"PRODUCTO SIN STOCK/UBICACIÓN",VLOOKUP(SALIDA[[#This Row],[CODIGO]],STOCKSANLUIS[],7,FALSE))</f>
        <v>C</v>
      </c>
      <c r="I4058" s="10"/>
      <c r="J4058" t="str">
        <f>SALIDA[[#This Row],[CODIGO]]&amp;"       "&amp;SALIDA[[#This Row],[FAMILIA]]</f>
        <v>02043       NU CALGON</v>
      </c>
      <c r="K4058">
        <f>VLOOKUP(SALIDA[[#This Row],[CODIGO]],STOCK_STARSOFT[],5,FALSE)</f>
        <v>9.0050089999999994</v>
      </c>
      <c r="L4058">
        <f>SALIDA[[#This Row],[CANTIDAD]]*SALIDA[[#This Row],[PRECIO UND]]</f>
        <v>9.0050089999999994</v>
      </c>
    </row>
    <row r="4059" spans="1:12" x14ac:dyDescent="0.25">
      <c r="A4059" s="6" t="s">
        <v>3858</v>
      </c>
      <c r="B4059" s="100" t="str">
        <f>VLOOKUP(SALIDA[[#This Row],[CODIGO]],STOCKSANLUIS[],2,FALSE)</f>
        <v>CORTINA DE AIRE DE 120 CM (48") - 220V/1PH/60HZ - STAR COLD - FM-1212Z/Y-MC</v>
      </c>
      <c r="C4059" s="153">
        <v>46149</v>
      </c>
      <c r="D4059">
        <v>1</v>
      </c>
      <c r="E4059">
        <f>IF(VLOOKUP(SALIDA[[#This Row],[CODIGO]],STOCKSANLUIS[],6,FALSE)=0,"PRODUCTO SIN STOCK/UBICACIÓN",VLOOKUP(SALIDA[[#This Row],[CODIGO]],STOCKSANLUIS[],6,FALSE))</f>
        <v>1</v>
      </c>
      <c r="F4059">
        <f>SALIDA[[#This Row],[CANTIDAD]]/SALIDA[[#This Row],[UND MEDIDA]]</f>
        <v>1</v>
      </c>
      <c r="G4059" t="str">
        <f>VLOOKUP(SALIDA[[#This Row],[CODIGO]],FAMILIAS[],4,FALSE)</f>
        <v>STAR COLD</v>
      </c>
      <c r="H4059" s="10" t="str">
        <f>IF(VLOOKUP(SALIDA[[#This Row],[CODIGO]],STOCKSANLUIS[],7,FALSE)=0,"PRODUCTO SIN STOCK/UBICACIÓN",VLOOKUP(SALIDA[[#This Row],[CODIGO]],STOCKSANLUIS[],7,FALSE))</f>
        <v>A</v>
      </c>
      <c r="I4059" s="10"/>
      <c r="J4059" t="str">
        <f>SALIDA[[#This Row],[CODIGO]]&amp;"       "&amp;SALIDA[[#This Row],[FAMILIA]]</f>
        <v>03288       STAR COLD</v>
      </c>
      <c r="K4059">
        <f>VLOOKUP(SALIDA[[#This Row],[CODIGO]],STOCK_STARSOFT[],5,FALSE)</f>
        <v>46.302090999999997</v>
      </c>
      <c r="L4059">
        <f>SALIDA[[#This Row],[CANTIDAD]]*SALIDA[[#This Row],[PRECIO UND]]</f>
        <v>46.302090999999997</v>
      </c>
    </row>
    <row r="4060" spans="1:12" x14ac:dyDescent="0.25">
      <c r="A4060" s="6" t="s">
        <v>3860</v>
      </c>
      <c r="B4060" s="100" t="str">
        <f>VLOOKUP(SALIDA[[#This Row],[CODIGO]],STOCKSANLUIS[],2,FALSE)</f>
        <v>CORTINA DE AIRE DE 150 CM (60") - 220V/1PH/60HZ - STAR COLD - FM-1215Z/Y-MC</v>
      </c>
      <c r="C4060" s="153">
        <v>46149</v>
      </c>
      <c r="D4060">
        <v>1</v>
      </c>
      <c r="E4060">
        <f>IF(VLOOKUP(SALIDA[[#This Row],[CODIGO]],STOCKSANLUIS[],6,FALSE)=0,"PRODUCTO SIN STOCK/UBICACIÓN",VLOOKUP(SALIDA[[#This Row],[CODIGO]],STOCKSANLUIS[],6,FALSE))</f>
        <v>1</v>
      </c>
      <c r="F4060">
        <f>SALIDA[[#This Row],[CANTIDAD]]/SALIDA[[#This Row],[UND MEDIDA]]</f>
        <v>1</v>
      </c>
      <c r="G4060" t="str">
        <f>VLOOKUP(SALIDA[[#This Row],[CODIGO]],FAMILIAS[],4,FALSE)</f>
        <v>STAR COLD</v>
      </c>
      <c r="H4060" s="10" t="str">
        <f>IF(VLOOKUP(SALIDA[[#This Row],[CODIGO]],STOCKSANLUIS[],7,FALSE)=0,"PRODUCTO SIN STOCK/UBICACIÓN",VLOOKUP(SALIDA[[#This Row],[CODIGO]],STOCKSANLUIS[],7,FALSE))</f>
        <v>A</v>
      </c>
      <c r="I4060" s="10"/>
      <c r="J4060" t="str">
        <f>SALIDA[[#This Row],[CODIGO]]&amp;"       "&amp;SALIDA[[#This Row],[FAMILIA]]</f>
        <v>03289       STAR COLD</v>
      </c>
      <c r="K4060">
        <f>VLOOKUP(SALIDA[[#This Row],[CODIGO]],STOCK_STARSOFT[],5,FALSE)</f>
        <v>55.603000000000002</v>
      </c>
      <c r="L4060">
        <f>SALIDA[[#This Row],[CANTIDAD]]*SALIDA[[#This Row],[PRECIO UND]]</f>
        <v>55.603000000000002</v>
      </c>
    </row>
    <row r="4061" spans="1:12" x14ac:dyDescent="0.25">
      <c r="A4061" s="6" t="s">
        <v>2022</v>
      </c>
      <c r="B4061" s="100" t="str">
        <f>VLOOKUP(SALIDA[[#This Row],[CODIGO]],STOCKSANLUIS[],2,FALSE)</f>
        <v>CONTROLADOR DE TEMPERATURA DIGITAL TC-900E POWER - VER.07 - 115/220 VAC - FULL GAUGE</v>
      </c>
      <c r="C4061" s="153">
        <v>46149</v>
      </c>
      <c r="D4061">
        <v>1</v>
      </c>
      <c r="E4061">
        <f>IF(VLOOKUP(SALIDA[[#This Row],[CODIGO]],STOCKSANLUIS[],6,FALSE)=0,"PRODUCTO SIN STOCK/UBICACIÓN",VLOOKUP(SALIDA[[#This Row],[CODIGO]],STOCKSANLUIS[],6,FALSE))</f>
        <v>1</v>
      </c>
      <c r="F4061">
        <f>SALIDA[[#This Row],[CANTIDAD]]/SALIDA[[#This Row],[UND MEDIDA]]</f>
        <v>1</v>
      </c>
      <c r="G4061" t="str">
        <f>VLOOKUP(SALIDA[[#This Row],[CODIGO]],FAMILIAS[],4,FALSE)</f>
        <v>FULL GAUGE</v>
      </c>
      <c r="H4061" s="10" t="str">
        <f>IF(VLOOKUP(SALIDA[[#This Row],[CODIGO]],STOCKSANLUIS[],7,FALSE)=0,"PRODUCTO SIN STOCK/UBICACIÓN",VLOOKUP(SALIDA[[#This Row],[CODIGO]],STOCKSANLUIS[],7,FALSE))</f>
        <v>C</v>
      </c>
      <c r="I4061" s="10"/>
      <c r="J4061" t="str">
        <f>SALIDA[[#This Row],[CODIGO]]&amp;"       "&amp;SALIDA[[#This Row],[FAMILIA]]</f>
        <v>01785       FULL GAUGE</v>
      </c>
      <c r="K4061">
        <f>VLOOKUP(SALIDA[[#This Row],[CODIGO]],STOCK_STARSOFT[],5,FALSE)</f>
        <v>18.272079000000002</v>
      </c>
      <c r="L4061">
        <f>SALIDA[[#This Row],[CANTIDAD]]*SALIDA[[#This Row],[PRECIO UND]]</f>
        <v>18.272079000000002</v>
      </c>
    </row>
    <row r="4062" spans="1:12" x14ac:dyDescent="0.25">
      <c r="A4062" s="6" t="s">
        <v>77</v>
      </c>
      <c r="B4062" s="100" t="str">
        <f>VLOOKUP(SALIDA[[#This Row],[CODIGO]],STOCKSANLUIS[],2,FALSE)</f>
        <v>CONTROLADOR DE TEMPERATURA DIGITAL TC-900EW LOG - VER.04 - 115/220 VAC - FULL GAUGE - WHITE</v>
      </c>
      <c r="C4062" s="153">
        <v>46149</v>
      </c>
      <c r="D4062">
        <v>1</v>
      </c>
      <c r="E4062">
        <f>IF(VLOOKUP(SALIDA[[#This Row],[CODIGO]],STOCKSANLUIS[],6,FALSE)=0,"PRODUCTO SIN STOCK/UBICACIÓN",VLOOKUP(SALIDA[[#This Row],[CODIGO]],STOCKSANLUIS[],6,FALSE))</f>
        <v>1</v>
      </c>
      <c r="F4062">
        <f>SALIDA[[#This Row],[CANTIDAD]]/SALIDA[[#This Row],[UND MEDIDA]]</f>
        <v>1</v>
      </c>
      <c r="G4062" t="str">
        <f>VLOOKUP(SALIDA[[#This Row],[CODIGO]],FAMILIAS[],4,FALSE)</f>
        <v>FULL GAUGE</v>
      </c>
      <c r="H4062" s="10" t="str">
        <f>IF(VLOOKUP(SALIDA[[#This Row],[CODIGO]],STOCKSANLUIS[],7,FALSE)=0,"PRODUCTO SIN STOCK/UBICACIÓN",VLOOKUP(SALIDA[[#This Row],[CODIGO]],STOCKSANLUIS[],7,FALSE))</f>
        <v>C</v>
      </c>
      <c r="I4062" s="10"/>
      <c r="J4062" t="str">
        <f>SALIDA[[#This Row],[CODIGO]]&amp;"       "&amp;SALIDA[[#This Row],[FAMILIA]]</f>
        <v>00041       FULL GAUGE</v>
      </c>
      <c r="K4062">
        <f>VLOOKUP(SALIDA[[#This Row],[CODIGO]],STOCK_STARSOFT[],5,FALSE)</f>
        <v>34.414344</v>
      </c>
      <c r="L4062">
        <f>SALIDA[[#This Row],[CANTIDAD]]*SALIDA[[#This Row],[PRECIO UND]]</f>
        <v>34.414344</v>
      </c>
    </row>
    <row r="4063" spans="1:12" x14ac:dyDescent="0.25">
      <c r="A4063" s="6" t="s">
        <v>2904</v>
      </c>
      <c r="B4063" s="100" t="str">
        <f>VLOOKUP(SALIDA[[#This Row],[CODIGO]],STOCKSANLUIS[],2,FALSE)</f>
        <v>SENSOR DE TEMPERATURA NTC - SB-70 - 2M - FULL GAUGE (REMPLAZO DEL SB-41 - NO USAR EN MT 622E)</v>
      </c>
      <c r="C4063" s="153">
        <v>46149</v>
      </c>
      <c r="D4063">
        <v>2</v>
      </c>
      <c r="E4063">
        <f>IF(VLOOKUP(SALIDA[[#This Row],[CODIGO]],STOCKSANLUIS[],6,FALSE)=0,"PRODUCTO SIN STOCK/UBICACIÓN",VLOOKUP(SALIDA[[#This Row],[CODIGO]],STOCKSANLUIS[],6,FALSE))</f>
        <v>1</v>
      </c>
      <c r="F4063">
        <f>SALIDA[[#This Row],[CANTIDAD]]/SALIDA[[#This Row],[UND MEDIDA]]</f>
        <v>2</v>
      </c>
      <c r="G4063" t="str">
        <f>VLOOKUP(SALIDA[[#This Row],[CODIGO]],FAMILIAS[],4,FALSE)</f>
        <v>FULL GAUGE</v>
      </c>
      <c r="H4063" s="10" t="str">
        <f>IF(VLOOKUP(SALIDA[[#This Row],[CODIGO]],STOCKSANLUIS[],7,FALSE)=0,"PRODUCTO SIN STOCK/UBICACIÓN",VLOOKUP(SALIDA[[#This Row],[CODIGO]],STOCKSANLUIS[],7,FALSE))</f>
        <v>A</v>
      </c>
      <c r="I4063" s="10"/>
      <c r="J4063" t="str">
        <f>SALIDA[[#This Row],[CODIGO]]&amp;"       "&amp;SALIDA[[#This Row],[FAMILIA]]</f>
        <v>02345       FULL GAUGE</v>
      </c>
      <c r="K4063">
        <f>VLOOKUP(SALIDA[[#This Row],[CODIGO]],STOCK_STARSOFT[],5,FALSE)</f>
        <v>1.711822</v>
      </c>
      <c r="L4063">
        <f>SALIDA[[#This Row],[CANTIDAD]]*SALIDA[[#This Row],[PRECIO UND]]</f>
        <v>3.4236439999999999</v>
      </c>
    </row>
    <row r="4064" spans="1:12" x14ac:dyDescent="0.25">
      <c r="A4064" s="6" t="s">
        <v>22353</v>
      </c>
      <c r="B4064" s="100" t="str">
        <f>VLOOKUP(SALIDA[[#This Row],[CODIGO]],STOCKSANLUIS[],2,FALSE)</f>
        <v xml:space="preserve">PLATINA MAX BULLET HTP SILVER 2  PLOMO 600MM-50MM-7,5MM - COLOR GRIS - EVERFROST </v>
      </c>
      <c r="C4064" s="153">
        <v>46149</v>
      </c>
      <c r="D4064">
        <v>8</v>
      </c>
      <c r="E4064" t="str">
        <f>IF(VLOOKUP(SALIDA[[#This Row],[CODIGO]],STOCKSANLUIS[],6,FALSE)=0,"PRODUCTO SIN STOCK/UBICACIÓN",VLOOKUP(SALIDA[[#This Row],[CODIGO]],STOCKSANLUIS[],6,FALSE))</f>
        <v>PRODUCTO SIN STOCK/UBICACIÓN</v>
      </c>
      <c r="F4064" t="e">
        <f>SALIDA[[#This Row],[CANTIDAD]]/SALIDA[[#This Row],[UND MEDIDA]]</f>
        <v>#VALUE!</v>
      </c>
      <c r="G4064" t="str">
        <f>VLOOKUP(SALIDA[[#This Row],[CODIGO]],FAMILIAS[],4,FALSE)</f>
        <v>EVERFROST</v>
      </c>
      <c r="H4064" s="10" t="str">
        <f>IF(VLOOKUP(SALIDA[[#This Row],[CODIGO]],STOCKSANLUIS[],7,FALSE)=0,"PRODUCTO SIN STOCK/UBICACIÓN",VLOOKUP(SALIDA[[#This Row],[CODIGO]],STOCKSANLUIS[],7,FALSE))</f>
        <v>C</v>
      </c>
      <c r="I4064" s="10"/>
      <c r="J4064" t="str">
        <f>SALIDA[[#This Row],[CODIGO]]&amp;"       "&amp;SALIDA[[#This Row],[FAMILIA]]</f>
        <v>03669       EVERFROST</v>
      </c>
      <c r="K4064">
        <f>VLOOKUP(SALIDA[[#This Row],[CODIGO]],STOCK_STARSOFT[],5,FALSE)</f>
        <v>1.9654700000000001</v>
      </c>
      <c r="L4064">
        <f>SALIDA[[#This Row],[CANTIDAD]]*SALIDA[[#This Row],[PRECIO UND]]</f>
        <v>15.72376</v>
      </c>
    </row>
    <row r="4065" spans="1:12" x14ac:dyDescent="0.25">
      <c r="A4065" s="6" t="s">
        <v>2262</v>
      </c>
      <c r="B4065" s="100" t="str">
        <f>VLOOKUP(SALIDA[[#This Row],[CODIGO]],STOCKSANLUIS[],2,FALSE)</f>
        <v>CIERRE LIVIANO G-76P FI0 3380 P/PUERTA APERTURA IZQUIERDA - CAFF</v>
      </c>
      <c r="C4065" s="153">
        <v>46149</v>
      </c>
      <c r="D4065">
        <v>1</v>
      </c>
      <c r="E4065">
        <f>IF(VLOOKUP(SALIDA[[#This Row],[CODIGO]],STOCKSANLUIS[],6,FALSE)=0,"PRODUCTO SIN STOCK/UBICACIÓN",VLOOKUP(SALIDA[[#This Row],[CODIGO]],STOCKSANLUIS[],6,FALSE))</f>
        <v>1</v>
      </c>
      <c r="F4065">
        <f>SALIDA[[#This Row],[CANTIDAD]]/SALIDA[[#This Row],[UND MEDIDA]]</f>
        <v>1</v>
      </c>
      <c r="G4065" t="str">
        <f>VLOOKUP(SALIDA[[#This Row],[CODIGO]],FAMILIAS[],4,FALSE)</f>
        <v>CAFF</v>
      </c>
      <c r="H4065" s="10" t="str">
        <f>IF(VLOOKUP(SALIDA[[#This Row],[CODIGO]],STOCKSANLUIS[],7,FALSE)=0,"PRODUCTO SIN STOCK/UBICACIÓN",VLOOKUP(SALIDA[[#This Row],[CODIGO]],STOCKSANLUIS[],7,FALSE))</f>
        <v>A</v>
      </c>
      <c r="I4065" s="10"/>
      <c r="J4065" t="str">
        <f>SALIDA[[#This Row],[CODIGO]]&amp;"       "&amp;SALIDA[[#This Row],[FAMILIA]]</f>
        <v>01916       CAFF</v>
      </c>
      <c r="K4065">
        <f>VLOOKUP(SALIDA[[#This Row],[CODIGO]],STOCK_STARSOFT[],5,FALSE)</f>
        <v>45.939664999999998</v>
      </c>
      <c r="L4065">
        <f>SALIDA[[#This Row],[CANTIDAD]]*SALIDA[[#This Row],[PRECIO UND]]</f>
        <v>45.939664999999998</v>
      </c>
    </row>
    <row r="4066" spans="1:12" x14ac:dyDescent="0.25">
      <c r="A4066" s="6" t="s">
        <v>2264</v>
      </c>
      <c r="B4066" s="100" t="str">
        <f>VLOOKUP(SALIDA[[#This Row],[CODIGO]],STOCKSANLUIS[],2,FALSE)</f>
        <v>CIERRE LIVIANO G-76P FI0 0139 P/PUERTA APERTURA DERECHA - CAFF</v>
      </c>
      <c r="C4066" s="153">
        <v>46149</v>
      </c>
      <c r="D4066">
        <v>2</v>
      </c>
      <c r="E4066">
        <f>IF(VLOOKUP(SALIDA[[#This Row],[CODIGO]],STOCKSANLUIS[],6,FALSE)=0,"PRODUCTO SIN STOCK/UBICACIÓN",VLOOKUP(SALIDA[[#This Row],[CODIGO]],STOCKSANLUIS[],6,FALSE))</f>
        <v>1</v>
      </c>
      <c r="F4066">
        <f>SALIDA[[#This Row],[CANTIDAD]]/SALIDA[[#This Row],[UND MEDIDA]]</f>
        <v>2</v>
      </c>
      <c r="G4066" t="str">
        <f>VLOOKUP(SALIDA[[#This Row],[CODIGO]],FAMILIAS[],4,FALSE)</f>
        <v>CAFF</v>
      </c>
      <c r="H4066" s="10" t="str">
        <f>IF(VLOOKUP(SALIDA[[#This Row],[CODIGO]],STOCKSANLUIS[],7,FALSE)=0,"PRODUCTO SIN STOCK/UBICACIÓN",VLOOKUP(SALIDA[[#This Row],[CODIGO]],STOCKSANLUIS[],7,FALSE))</f>
        <v>A</v>
      </c>
      <c r="I4066" s="10"/>
      <c r="J4066" t="str">
        <f>SALIDA[[#This Row],[CODIGO]]&amp;"       "&amp;SALIDA[[#This Row],[FAMILIA]]</f>
        <v>01917       CAFF</v>
      </c>
      <c r="K4066">
        <f>VLOOKUP(SALIDA[[#This Row],[CODIGO]],STOCK_STARSOFT[],5,FALSE)</f>
        <v>45.939664999999998</v>
      </c>
      <c r="L4066">
        <f>SALIDA[[#This Row],[CANTIDAD]]*SALIDA[[#This Row],[PRECIO UND]]</f>
        <v>91.879329999999996</v>
      </c>
    </row>
    <row r="4067" spans="1:12" x14ac:dyDescent="0.25">
      <c r="A4067" s="6" t="s">
        <v>22353</v>
      </c>
      <c r="B4067" s="100" t="str">
        <f>VLOOKUP(SALIDA[[#This Row],[CODIGO]],STOCKSANLUIS[],2,FALSE)</f>
        <v xml:space="preserve">PLATINA MAX BULLET HTP SILVER 2  PLOMO 600MM-50MM-7,5MM - COLOR GRIS - EVERFROST </v>
      </c>
      <c r="C4067" s="153">
        <v>46149</v>
      </c>
      <c r="D4067">
        <v>18</v>
      </c>
      <c r="E4067" t="str">
        <f>IF(VLOOKUP(SALIDA[[#This Row],[CODIGO]],STOCKSANLUIS[],6,FALSE)=0,"PRODUCTO SIN STOCK/UBICACIÓN",VLOOKUP(SALIDA[[#This Row],[CODIGO]],STOCKSANLUIS[],6,FALSE))</f>
        <v>PRODUCTO SIN STOCK/UBICACIÓN</v>
      </c>
      <c r="F4067" t="e">
        <f>SALIDA[[#This Row],[CANTIDAD]]/SALIDA[[#This Row],[UND MEDIDA]]</f>
        <v>#VALUE!</v>
      </c>
      <c r="G4067" t="str">
        <f>VLOOKUP(SALIDA[[#This Row],[CODIGO]],FAMILIAS[],4,FALSE)</f>
        <v>EVERFROST</v>
      </c>
      <c r="H4067" s="10" t="str">
        <f>IF(VLOOKUP(SALIDA[[#This Row],[CODIGO]],STOCKSANLUIS[],7,FALSE)=0,"PRODUCTO SIN STOCK/UBICACIÓN",VLOOKUP(SALIDA[[#This Row],[CODIGO]],STOCKSANLUIS[],7,FALSE))</f>
        <v>C</v>
      </c>
      <c r="I4067" s="10"/>
      <c r="J4067" t="str">
        <f>SALIDA[[#This Row],[CODIGO]]&amp;"       "&amp;SALIDA[[#This Row],[FAMILIA]]</f>
        <v>03669       EVERFROST</v>
      </c>
      <c r="K4067">
        <f>VLOOKUP(SALIDA[[#This Row],[CODIGO]],STOCK_STARSOFT[],5,FALSE)</f>
        <v>1.9654700000000001</v>
      </c>
      <c r="L4067">
        <f>SALIDA[[#This Row],[CANTIDAD]]*SALIDA[[#This Row],[PRECIO UND]]</f>
        <v>35.378460000000004</v>
      </c>
    </row>
    <row r="4068" spans="1:12" x14ac:dyDescent="0.25">
      <c r="A4068" s="6" t="s">
        <v>1256</v>
      </c>
      <c r="B4068" s="100" t="str">
        <f>VLOOKUP(SALIDA[[#This Row],[CODIGO]],STOCKSANLUIS[],2,FALSE)</f>
        <v>LAMAS DE PVC ALECO 12X120X150 (30 CM X 3MMX 45.72 M) STANDAR SMOOTH - 170012</v>
      </c>
      <c r="C4068" s="153">
        <v>46149</v>
      </c>
      <c r="D4068">
        <v>2</v>
      </c>
      <c r="E4068">
        <f>IF(VLOOKUP(SALIDA[[#This Row],[CODIGO]],STOCKSANLUIS[],6,FALSE)=0,"PRODUCTO SIN STOCK/UBICACIÓN",VLOOKUP(SALIDA[[#This Row],[CODIGO]],STOCKSANLUIS[],6,FALSE))</f>
        <v>91.44</v>
      </c>
      <c r="F4068">
        <f>SALIDA[[#This Row],[CANTIDAD]]/SALIDA[[#This Row],[UND MEDIDA]]</f>
        <v>2.1872265966754158E-2</v>
      </c>
      <c r="G4068" t="str">
        <f>VLOOKUP(SALIDA[[#This Row],[CODIGO]],FAMILIAS[],4,FALSE)</f>
        <v>ES ROBBINS</v>
      </c>
      <c r="H4068" s="10" t="str">
        <f>IF(VLOOKUP(SALIDA[[#This Row],[CODIGO]],STOCKSANLUIS[],7,FALSE)=0,"PRODUCTO SIN STOCK/UBICACIÓN",VLOOKUP(SALIDA[[#This Row],[CODIGO]],STOCKSANLUIS[],7,FALSE))</f>
        <v>B/C</v>
      </c>
      <c r="I4068" s="10"/>
      <c r="J4068" t="str">
        <f>SALIDA[[#This Row],[CODIGO]]&amp;"       "&amp;SALIDA[[#This Row],[FAMILIA]]</f>
        <v>01333       ES ROBBINS</v>
      </c>
      <c r="K4068">
        <f>VLOOKUP(SALIDA[[#This Row],[CODIGO]],STOCK_STARSOFT[],5,FALSE)</f>
        <v>227.06188900000001</v>
      </c>
      <c r="L4068">
        <f>SALIDA[[#This Row],[CANTIDAD]]*SALIDA[[#This Row],[PRECIO UND]]</f>
        <v>454.12377800000002</v>
      </c>
    </row>
    <row r="4069" spans="1:12" x14ac:dyDescent="0.25">
      <c r="A4069" s="6" t="s">
        <v>2022</v>
      </c>
      <c r="B4069" s="100" t="str">
        <f>VLOOKUP(SALIDA[[#This Row],[CODIGO]],STOCKSANLUIS[],2,FALSE)</f>
        <v>CONTROLADOR DE TEMPERATURA DIGITAL TC-900E POWER - VER.07 - 115/220 VAC - FULL GAUGE</v>
      </c>
      <c r="C4069" s="153">
        <v>46149</v>
      </c>
      <c r="D4069">
        <v>5</v>
      </c>
      <c r="E4069">
        <f>IF(VLOOKUP(SALIDA[[#This Row],[CODIGO]],STOCKSANLUIS[],6,FALSE)=0,"PRODUCTO SIN STOCK/UBICACIÓN",VLOOKUP(SALIDA[[#This Row],[CODIGO]],STOCKSANLUIS[],6,FALSE))</f>
        <v>1</v>
      </c>
      <c r="F4069">
        <f>SALIDA[[#This Row],[CANTIDAD]]/SALIDA[[#This Row],[UND MEDIDA]]</f>
        <v>5</v>
      </c>
      <c r="G4069" t="str">
        <f>VLOOKUP(SALIDA[[#This Row],[CODIGO]],FAMILIAS[],4,FALSE)</f>
        <v>FULL GAUGE</v>
      </c>
      <c r="H4069" s="10" t="str">
        <f>IF(VLOOKUP(SALIDA[[#This Row],[CODIGO]],STOCKSANLUIS[],7,FALSE)=0,"PRODUCTO SIN STOCK/UBICACIÓN",VLOOKUP(SALIDA[[#This Row],[CODIGO]],STOCKSANLUIS[],7,FALSE))</f>
        <v>C</v>
      </c>
      <c r="I4069" s="10"/>
      <c r="J4069" t="str">
        <f>SALIDA[[#This Row],[CODIGO]]&amp;"       "&amp;SALIDA[[#This Row],[FAMILIA]]</f>
        <v>01785       FULL GAUGE</v>
      </c>
      <c r="K4069">
        <f>VLOOKUP(SALIDA[[#This Row],[CODIGO]],STOCK_STARSOFT[],5,FALSE)</f>
        <v>18.272079000000002</v>
      </c>
      <c r="L4069">
        <f>SALIDA[[#This Row],[CANTIDAD]]*SALIDA[[#This Row],[PRECIO UND]]</f>
        <v>91.360395000000011</v>
      </c>
    </row>
    <row r="4070" spans="1:12" x14ac:dyDescent="0.25">
      <c r="A4070" s="6" t="s">
        <v>77</v>
      </c>
      <c r="B4070" s="100" t="str">
        <f>VLOOKUP(SALIDA[[#This Row],[CODIGO]],STOCKSANLUIS[],2,FALSE)</f>
        <v>CONTROLADOR DE TEMPERATURA DIGITAL TC-900EW LOG - VER.04 - 115/220 VAC - FULL GAUGE - WHITE</v>
      </c>
      <c r="C4070" s="153">
        <v>46149</v>
      </c>
      <c r="D4070">
        <v>3</v>
      </c>
      <c r="E4070">
        <f>IF(VLOOKUP(SALIDA[[#This Row],[CODIGO]],STOCKSANLUIS[],6,FALSE)=0,"PRODUCTO SIN STOCK/UBICACIÓN",VLOOKUP(SALIDA[[#This Row],[CODIGO]],STOCKSANLUIS[],6,FALSE))</f>
        <v>1</v>
      </c>
      <c r="F4070">
        <f>SALIDA[[#This Row],[CANTIDAD]]/SALIDA[[#This Row],[UND MEDIDA]]</f>
        <v>3</v>
      </c>
      <c r="G4070" t="str">
        <f>VLOOKUP(SALIDA[[#This Row],[CODIGO]],FAMILIAS[],4,FALSE)</f>
        <v>FULL GAUGE</v>
      </c>
      <c r="H4070" s="10" t="str">
        <f>IF(VLOOKUP(SALIDA[[#This Row],[CODIGO]],STOCKSANLUIS[],7,FALSE)=0,"PRODUCTO SIN STOCK/UBICACIÓN",VLOOKUP(SALIDA[[#This Row],[CODIGO]],STOCKSANLUIS[],7,FALSE))</f>
        <v>C</v>
      </c>
      <c r="I4070" s="10"/>
      <c r="J4070" t="str">
        <f>SALIDA[[#This Row],[CODIGO]]&amp;"       "&amp;SALIDA[[#This Row],[FAMILIA]]</f>
        <v>00041       FULL GAUGE</v>
      </c>
      <c r="K4070">
        <f>VLOOKUP(SALIDA[[#This Row],[CODIGO]],STOCK_STARSOFT[],5,FALSE)</f>
        <v>34.414344</v>
      </c>
      <c r="L4070">
        <f>SALIDA[[#This Row],[CANTIDAD]]*SALIDA[[#This Row],[PRECIO UND]]</f>
        <v>103.243032</v>
      </c>
    </row>
    <row r="4071" spans="1:12" x14ac:dyDescent="0.25">
      <c r="A4071" s="6" t="s">
        <v>597</v>
      </c>
      <c r="B4071" s="100" t="str">
        <f>VLOOKUP(SALIDA[[#This Row],[CODIGO]],STOCKSANLUIS[],2,FALSE)</f>
        <v>CUERPO DE VALVULA SOLENOIDE DANFOSS EVR 15 - 7/8  SOLDABLE 032L1225 (REEMPLAZO DEL 032F1225)</v>
      </c>
      <c r="C4071" s="153">
        <v>46149</v>
      </c>
      <c r="D4071">
        <v>1</v>
      </c>
      <c r="E4071">
        <f>IF(VLOOKUP(SALIDA[[#This Row],[CODIGO]],STOCKSANLUIS[],6,FALSE)=0,"PRODUCTO SIN STOCK/UBICACIÓN",VLOOKUP(SALIDA[[#This Row],[CODIGO]],STOCKSANLUIS[],6,FALSE))</f>
        <v>1</v>
      </c>
      <c r="F4071">
        <f>SALIDA[[#This Row],[CANTIDAD]]/SALIDA[[#This Row],[UND MEDIDA]]</f>
        <v>1</v>
      </c>
      <c r="G4071" t="str">
        <f>VLOOKUP(SALIDA[[#This Row],[CODIGO]],FAMILIAS[],4,FALSE)</f>
        <v>DANFOSS</v>
      </c>
      <c r="H4071" s="10" t="str">
        <f>IF(VLOOKUP(SALIDA[[#This Row],[CODIGO]],STOCKSANLUIS[],7,FALSE)=0,"PRODUCTO SIN STOCK/UBICACIÓN",VLOOKUP(SALIDA[[#This Row],[CODIGO]],STOCKSANLUIS[],7,FALSE))</f>
        <v>A</v>
      </c>
      <c r="I4071" s="10"/>
      <c r="J4071" t="str">
        <f>SALIDA[[#This Row],[CODIGO]]&amp;"       "&amp;SALIDA[[#This Row],[FAMILIA]]</f>
        <v>00584       DANFOSS</v>
      </c>
      <c r="K4071">
        <f>VLOOKUP(SALIDA[[#This Row],[CODIGO]],STOCK_STARSOFT[],5,FALSE)</f>
        <v>97.097273000000001</v>
      </c>
      <c r="L4071">
        <f>SALIDA[[#This Row],[CANTIDAD]]*SALIDA[[#This Row],[PRECIO UND]]</f>
        <v>97.097273000000001</v>
      </c>
    </row>
    <row r="4072" spans="1:12" x14ac:dyDescent="0.25">
      <c r="A4072" s="6" t="s">
        <v>3096</v>
      </c>
      <c r="B4072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4072" s="153">
        <v>46150</v>
      </c>
      <c r="D4072">
        <v>1</v>
      </c>
      <c r="E4072">
        <f>IF(VLOOKUP(SALIDA[[#This Row],[CODIGO]],STOCKSANLUIS[],6,FALSE)=0,"PRODUCTO SIN STOCK/UBICACIÓN",VLOOKUP(SALIDA[[#This Row],[CODIGO]],STOCKSANLUIS[],6,FALSE))</f>
        <v>1</v>
      </c>
      <c r="F4072">
        <f>SALIDA[[#This Row],[CANTIDAD]]/SALIDA[[#This Row],[UND MEDIDA]]</f>
        <v>1</v>
      </c>
      <c r="G4072" t="str">
        <f>VLOOKUP(SALIDA[[#This Row],[CODIGO]],FAMILIAS[],4,FALSE)</f>
        <v>TEMP BLUE</v>
      </c>
      <c r="H4072" s="10" t="str">
        <f>IF(VLOOKUP(SALIDA[[#This Row],[CODIGO]],STOCKSANLUIS[],7,FALSE)=0,"PRODUCTO SIN STOCK/UBICACIÓN",VLOOKUP(SALIDA[[#This Row],[CODIGO]],STOCKSANLUIS[],7,FALSE))</f>
        <v>B</v>
      </c>
      <c r="I4072" s="10"/>
      <c r="J4072" t="str">
        <f>SALIDA[[#This Row],[CODIGO]]&amp;"       "&amp;SALIDA[[#This Row],[FAMILIA]]</f>
        <v>02495       TEMP BLUE</v>
      </c>
      <c r="K4072">
        <f>VLOOKUP(SALIDA[[#This Row],[CODIGO]],STOCK_STARSOFT[],5,FALSE)</f>
        <v>207.15372199999999</v>
      </c>
      <c r="L4072">
        <f>SALIDA[[#This Row],[CANTIDAD]]*SALIDA[[#This Row],[PRECIO UND]]</f>
        <v>207.15372199999999</v>
      </c>
    </row>
    <row r="4073" spans="1:12" x14ac:dyDescent="0.25">
      <c r="A4073" s="6" t="s">
        <v>3975</v>
      </c>
      <c r="B4073" s="100" t="str">
        <f>VLOOKUP(SALIDA[[#This Row],[CODIGO]],STOCKSANLUIS[],2,FALSE)</f>
        <v>EQUIPO DE A/A MINI SPLIT FRIO SOLO INVERTER WI FI - 12000 BTU/H - R32 - 220V/1PH/60HZ - TEMP BLUE MADE BY CARRIER INTERAMERICA CORPORATION - AHRI USA CERTIFICATED - AX - TBH820A-X012-H3N1C / TBG820A-X</v>
      </c>
      <c r="C4073" s="153">
        <v>46150</v>
      </c>
      <c r="D4073">
        <v>1</v>
      </c>
      <c r="E4073">
        <f>IF(VLOOKUP(SALIDA[[#This Row],[CODIGO]],STOCKSANLUIS[],6,FALSE)=0,"PRODUCTO SIN STOCK/UBICACIÓN",VLOOKUP(SALIDA[[#This Row],[CODIGO]],STOCKSANLUIS[],6,FALSE))</f>
        <v>1</v>
      </c>
      <c r="F4073">
        <f>SALIDA[[#This Row],[CANTIDAD]]/SALIDA[[#This Row],[UND MEDIDA]]</f>
        <v>1</v>
      </c>
      <c r="G4073" t="str">
        <f>VLOOKUP(SALIDA[[#This Row],[CODIGO]],FAMILIAS[],4,FALSE)</f>
        <v>TEMP BLUE</v>
      </c>
      <c r="H4073" s="10" t="str">
        <f>IF(VLOOKUP(SALIDA[[#This Row],[CODIGO]],STOCKSANLUIS[],7,FALSE)=0,"PRODUCTO SIN STOCK/UBICACIÓN",VLOOKUP(SALIDA[[#This Row],[CODIGO]],STOCKSANLUIS[],7,FALSE))</f>
        <v>B</v>
      </c>
      <c r="I4073" s="10"/>
      <c r="J4073" t="str">
        <f>SALIDA[[#This Row],[CODIGO]]&amp;"       "&amp;SALIDA[[#This Row],[FAMILIA]]</f>
        <v>03430       TEMP BLUE</v>
      </c>
      <c r="K4073">
        <f>VLOOKUP(SALIDA[[#This Row],[CODIGO]],STOCK_STARSOFT[],5,FALSE)</f>
        <v>214.975829</v>
      </c>
      <c r="L4073">
        <f>SALIDA[[#This Row],[CANTIDAD]]*SALIDA[[#This Row],[PRECIO UND]]</f>
        <v>214.975829</v>
      </c>
    </row>
    <row r="4074" spans="1:12" x14ac:dyDescent="0.25">
      <c r="A4074" s="6" t="s">
        <v>3977</v>
      </c>
      <c r="B4074" s="100" t="str">
        <f>VLOOKUP(SALIDA[[#This Row],[CODIGO]],STOCKSANLUIS[],2,FALSE)</f>
        <v>EQUIPO DE A/A MINI SPLIT FRIO SOLO INVERTER WI FI - 18000 BTU/H - R32 - 220V/1PH/60HZ - TEMP BLUE MADE BY CARRIER INTERAMERICA CORPORATION - AHRI USA CERTIFICATED - AX - TBH820A-X018-H3N1C / TBG820A-X</v>
      </c>
      <c r="C4074" s="153">
        <v>46150</v>
      </c>
      <c r="D4074">
        <v>1</v>
      </c>
      <c r="E4074">
        <f>IF(VLOOKUP(SALIDA[[#This Row],[CODIGO]],STOCKSANLUIS[],6,FALSE)=0,"PRODUCTO SIN STOCK/UBICACIÓN",VLOOKUP(SALIDA[[#This Row],[CODIGO]],STOCKSANLUIS[],6,FALSE))</f>
        <v>1</v>
      </c>
      <c r="F4074">
        <f>SALIDA[[#This Row],[CANTIDAD]]/SALIDA[[#This Row],[UND MEDIDA]]</f>
        <v>1</v>
      </c>
      <c r="G4074" t="str">
        <f>VLOOKUP(SALIDA[[#This Row],[CODIGO]],FAMILIAS[],4,FALSE)</f>
        <v>TEMP BLUE</v>
      </c>
      <c r="H4074" s="10" t="str">
        <f>IF(VLOOKUP(SALIDA[[#This Row],[CODIGO]],STOCKSANLUIS[],7,FALSE)=0,"PRODUCTO SIN STOCK/UBICACIÓN",VLOOKUP(SALIDA[[#This Row],[CODIGO]],STOCKSANLUIS[],7,FALSE))</f>
        <v>B</v>
      </c>
      <c r="I4074" s="10"/>
      <c r="J4074" t="str">
        <f>SALIDA[[#This Row],[CODIGO]]&amp;"       "&amp;SALIDA[[#This Row],[FAMILIA]]</f>
        <v>03431       TEMP BLUE</v>
      </c>
      <c r="K4074">
        <f>VLOOKUP(SALIDA[[#This Row],[CODIGO]],STOCK_STARSOFT[],5,FALSE)</f>
        <v>313.56595199999998</v>
      </c>
      <c r="L4074">
        <f>SALIDA[[#This Row],[CANTIDAD]]*SALIDA[[#This Row],[PRECIO UND]]</f>
        <v>313.56595199999998</v>
      </c>
    </row>
    <row r="4075" spans="1:12" x14ac:dyDescent="0.25">
      <c r="A4075" s="6" t="s">
        <v>22791</v>
      </c>
      <c r="B4075" s="100" t="str">
        <f>VLOOKUP(SALIDA[[#This Row],[CODIGO]],STOCKSANLUIS[],2,FALSE)</f>
        <v>BOMBA DE VACIO DE 12CM - 1HP - 220V - VP1100 - EVERFROST</v>
      </c>
      <c r="C4075" s="153">
        <v>46150</v>
      </c>
      <c r="D4075">
        <v>1</v>
      </c>
      <c r="E4075" t="str">
        <f>IF(VLOOKUP(SALIDA[[#This Row],[CODIGO]],STOCKSANLUIS[],6,FALSE)=0,"PRODUCTO SIN STOCK/UBICACIÓN",VLOOKUP(SALIDA[[#This Row],[CODIGO]],STOCKSANLUIS[],6,FALSE))</f>
        <v>PRODUCTO SIN STOCK/UBICACIÓN</v>
      </c>
      <c r="F4075" t="e">
        <f>SALIDA[[#This Row],[CANTIDAD]]/SALIDA[[#This Row],[UND MEDIDA]]</f>
        <v>#VALUE!</v>
      </c>
      <c r="G4075" t="str">
        <f>VLOOKUP(SALIDA[[#This Row],[CODIGO]],FAMILIAS[],4,FALSE)</f>
        <v>EVERFROST</v>
      </c>
      <c r="H4075" s="10" t="str">
        <f>IF(VLOOKUP(SALIDA[[#This Row],[CODIGO]],STOCKSANLUIS[],7,FALSE)=0,"PRODUCTO SIN STOCK/UBICACIÓN",VLOOKUP(SALIDA[[#This Row],[CODIGO]],STOCKSANLUIS[],7,FALSE))</f>
        <v>C</v>
      </c>
      <c r="I4075" s="10"/>
      <c r="J4075" t="str">
        <f>SALIDA[[#This Row],[CODIGO]]&amp;"       "&amp;SALIDA[[#This Row],[FAMILIA]]</f>
        <v>03840       EVERFROST</v>
      </c>
      <c r="K4075">
        <f>VLOOKUP(SALIDA[[#This Row],[CODIGO]],STOCK_STARSOFT[],5,FALSE)</f>
        <v>80.516767000000002</v>
      </c>
      <c r="L4075">
        <f>SALIDA[[#This Row],[CANTIDAD]]*SALIDA[[#This Row],[PRECIO UND]]</f>
        <v>80.516767000000002</v>
      </c>
    </row>
    <row r="4076" spans="1:12" x14ac:dyDescent="0.25">
      <c r="A4076" s="6" t="s">
        <v>3295</v>
      </c>
      <c r="B4076" s="100" t="str">
        <f>VLOOKUP(SALIDA[[#This Row],[CODIGO]],STOCKSANLUIS[],2,FALSE)</f>
        <v>VALVULA PARA AGUA HELADA FAN &amp; COIL 2 VIAS 1" DIAMETRO  CON ACTUADOR  220V JOHNSON CONTROLS - VLC2200HC-C</v>
      </c>
      <c r="C4076" s="153">
        <v>46150</v>
      </c>
      <c r="D4076">
        <v>1</v>
      </c>
      <c r="E4076">
        <f>IF(VLOOKUP(SALIDA[[#This Row],[CODIGO]],STOCKSANLUIS[],6,FALSE)=0,"PRODUCTO SIN STOCK/UBICACIÓN",VLOOKUP(SALIDA[[#This Row],[CODIGO]],STOCKSANLUIS[],6,FALSE))</f>
        <v>1</v>
      </c>
      <c r="F4076">
        <f>SALIDA[[#This Row],[CANTIDAD]]/SALIDA[[#This Row],[UND MEDIDA]]</f>
        <v>1</v>
      </c>
      <c r="G4076" t="str">
        <f>VLOOKUP(SALIDA[[#This Row],[CODIGO]],FAMILIAS[],4,FALSE)</f>
        <v>JOHNSON CONTROLS</v>
      </c>
      <c r="H4076" s="10" t="str">
        <f>IF(VLOOKUP(SALIDA[[#This Row],[CODIGO]],STOCKSANLUIS[],7,FALSE)=0,"PRODUCTO SIN STOCK/UBICACIÓN",VLOOKUP(SALIDA[[#This Row],[CODIGO]],STOCKSANLUIS[],7,FALSE))</f>
        <v>A</v>
      </c>
      <c r="I4076" s="10"/>
      <c r="J4076" t="str">
        <f>SALIDA[[#This Row],[CODIGO]]&amp;"       "&amp;SALIDA[[#This Row],[FAMILIA]]</f>
        <v>02715       JOHNSON CONTROLS</v>
      </c>
      <c r="K4076">
        <f>VLOOKUP(SALIDA[[#This Row],[CODIGO]],STOCK_STARSOFT[],5,FALSE)</f>
        <v>18.185565</v>
      </c>
      <c r="L4076">
        <f>SALIDA[[#This Row],[CANTIDAD]]*SALIDA[[#This Row],[PRECIO UND]]</f>
        <v>18.185565</v>
      </c>
    </row>
    <row r="4077" spans="1:12" x14ac:dyDescent="0.25">
      <c r="A4077" s="6" t="s">
        <v>189</v>
      </c>
      <c r="B4077" s="100" t="str">
        <f>VLOOKUP(SALIDA[[#This Row],[CODIGO]],STOCKSANLUIS[],2,FALSE)</f>
        <v>PRESOSTATO DE ALTA DANFOSS KP-5 - R/AUTOMATICO - 060-117166</v>
      </c>
      <c r="C4077" s="153">
        <v>46150</v>
      </c>
      <c r="D4077">
        <v>2</v>
      </c>
      <c r="E4077">
        <f>IF(VLOOKUP(SALIDA[[#This Row],[CODIGO]],STOCKSANLUIS[],6,FALSE)=0,"PRODUCTO SIN STOCK/UBICACIÓN",VLOOKUP(SALIDA[[#This Row],[CODIGO]],STOCKSANLUIS[],6,FALSE))</f>
        <v>1</v>
      </c>
      <c r="F4077">
        <f>SALIDA[[#This Row],[CANTIDAD]]/SALIDA[[#This Row],[UND MEDIDA]]</f>
        <v>2</v>
      </c>
      <c r="G4077" t="str">
        <f>VLOOKUP(SALIDA[[#This Row],[CODIGO]],FAMILIAS[],4,FALSE)</f>
        <v>DANFOSS</v>
      </c>
      <c r="H4077" s="10" t="str">
        <f>IF(VLOOKUP(SALIDA[[#This Row],[CODIGO]],STOCKSANLUIS[],7,FALSE)=0,"PRODUCTO SIN STOCK/UBICACIÓN",VLOOKUP(SALIDA[[#This Row],[CODIGO]],STOCKSANLUIS[],7,FALSE))</f>
        <v>A</v>
      </c>
      <c r="I4077" s="10"/>
      <c r="J4077" t="str">
        <f>SALIDA[[#This Row],[CODIGO]]&amp;"       "&amp;SALIDA[[#This Row],[FAMILIA]]</f>
        <v>00134       DANFOSS</v>
      </c>
      <c r="K4077">
        <f>VLOOKUP(SALIDA[[#This Row],[CODIGO]],STOCK_STARSOFT[],5,FALSE)</f>
        <v>13.60833</v>
      </c>
      <c r="L4077">
        <f>SALIDA[[#This Row],[CANTIDAD]]*SALIDA[[#This Row],[PRECIO UND]]</f>
        <v>27.216660000000001</v>
      </c>
    </row>
    <row r="4078" spans="1:12" x14ac:dyDescent="0.25">
      <c r="A4078" s="6" t="s">
        <v>2204</v>
      </c>
      <c r="B4078" s="100" t="str">
        <f>VLOOKUP(SALIDA[[#This Row],[CODIGO]],STOCKSANLUIS[],2,FALSE)</f>
        <v>BISAGRA DE APERTURA C/PARADA DE 90º - REGULACIÓN PL-4551 N FI0 2203 - CAFF</v>
      </c>
      <c r="C4078" s="153">
        <v>46151</v>
      </c>
      <c r="D4078">
        <v>1</v>
      </c>
      <c r="E4078">
        <f>IF(VLOOKUP(SALIDA[[#This Row],[CODIGO]],STOCKSANLUIS[],6,FALSE)=0,"PRODUCTO SIN STOCK/UBICACIÓN",VLOOKUP(SALIDA[[#This Row],[CODIGO]],STOCKSANLUIS[],6,FALSE))</f>
        <v>1</v>
      </c>
      <c r="F4078">
        <f>SALIDA[[#This Row],[CANTIDAD]]/SALIDA[[#This Row],[UND MEDIDA]]</f>
        <v>1</v>
      </c>
      <c r="G4078" t="str">
        <f>VLOOKUP(SALIDA[[#This Row],[CODIGO]],FAMILIAS[],4,FALSE)</f>
        <v>CAFF</v>
      </c>
      <c r="H4078" s="10" t="str">
        <f>IF(VLOOKUP(SALIDA[[#This Row],[CODIGO]],STOCKSANLUIS[],7,FALSE)=0,"PRODUCTO SIN STOCK/UBICACIÓN",VLOOKUP(SALIDA[[#This Row],[CODIGO]],STOCKSANLUIS[],7,FALSE))</f>
        <v>A</v>
      </c>
      <c r="I4078" s="10"/>
      <c r="J4078" t="str">
        <f>SALIDA[[#This Row],[CODIGO]]&amp;"       "&amp;SALIDA[[#This Row],[FAMILIA]]</f>
        <v>01886       CAFF</v>
      </c>
      <c r="K4078">
        <f>VLOOKUP(SALIDA[[#This Row],[CODIGO]],STOCK_STARSOFT[],5,FALSE)</f>
        <v>15.275223</v>
      </c>
      <c r="L4078">
        <f>SALIDA[[#This Row],[CANTIDAD]]*SALIDA[[#This Row],[PRECIO UND]]</f>
        <v>15.275223</v>
      </c>
    </row>
    <row r="4079" spans="1:12" x14ac:dyDescent="0.25">
      <c r="A4079" s="6" t="s">
        <v>19300</v>
      </c>
      <c r="B4079" s="100" t="str">
        <f>VLOOKUP(SALIDA[[#This Row],[CODIGO]],STOCKSANLUIS[],2,FALSE)</f>
        <v>CINTA ADHESIVA FOAM QTF-230E - 1/8" X 2" X 32.8´ (3MM X 50MM X 10M) - EVERFROST - HIGH QUALITY</v>
      </c>
      <c r="C4079" s="153">
        <v>46151</v>
      </c>
      <c r="D4079">
        <v>10</v>
      </c>
      <c r="E4079">
        <f>IF(VLOOKUP(SALIDA[[#This Row],[CODIGO]],STOCKSANLUIS[],6,FALSE)=0,"PRODUCTO SIN STOCK/UBICACIÓN",VLOOKUP(SALIDA[[#This Row],[CODIGO]],STOCKSANLUIS[],6,FALSE))</f>
        <v>1</v>
      </c>
      <c r="F4079">
        <f>SALIDA[[#This Row],[CANTIDAD]]/SALIDA[[#This Row],[UND MEDIDA]]</f>
        <v>10</v>
      </c>
      <c r="G4079" t="str">
        <f>VLOOKUP(SALIDA[[#This Row],[CODIGO]],FAMILIAS[],4,FALSE)</f>
        <v>EVERFROST</v>
      </c>
      <c r="H4079" s="10" t="str">
        <f>IF(VLOOKUP(SALIDA[[#This Row],[CODIGO]],STOCKSANLUIS[],7,FALSE)=0,"PRODUCTO SIN STOCK/UBICACIÓN",VLOOKUP(SALIDA[[#This Row],[CODIGO]],STOCKSANLUIS[],7,FALSE))</f>
        <v>C</v>
      </c>
      <c r="I4079" s="10"/>
      <c r="J4079" t="str">
        <f>SALIDA[[#This Row],[CODIGO]]&amp;"       "&amp;SALIDA[[#This Row],[FAMILIA]]</f>
        <v>03490       EVERFROST</v>
      </c>
      <c r="K4079">
        <f>VLOOKUP(SALIDA[[#This Row],[CODIGO]],STOCK_STARSOFT[],5,FALSE)</f>
        <v>1.3047420000000001</v>
      </c>
      <c r="L4079">
        <f>SALIDA[[#This Row],[CANTIDAD]]*SALIDA[[#This Row],[PRECIO UND]]</f>
        <v>13.047420000000001</v>
      </c>
    </row>
    <row r="4080" spans="1:12" x14ac:dyDescent="0.25">
      <c r="A4080" s="6" t="s">
        <v>22779</v>
      </c>
      <c r="B4080" s="100" t="str">
        <f>VLOOKUP(SALIDA[[#This Row],[CODIGO]],STOCKSANLUIS[],2,FALSE)</f>
        <v>SOPORTE PARA CONDENSADOR DE 12000 Y 18000 BTU/H - A-150/365X450X1.7MM - EVERFROST</v>
      </c>
      <c r="C4080" s="153">
        <v>46151</v>
      </c>
      <c r="D4080">
        <v>5</v>
      </c>
      <c r="E4080" t="str">
        <f>IF(VLOOKUP(SALIDA[[#This Row],[CODIGO]],STOCKSANLUIS[],6,FALSE)=0,"PRODUCTO SIN STOCK/UBICACIÓN",VLOOKUP(SALIDA[[#This Row],[CODIGO]],STOCKSANLUIS[],6,FALSE))</f>
        <v>PRODUCTO SIN STOCK/UBICACIÓN</v>
      </c>
      <c r="F4080" t="e">
        <f>SALIDA[[#This Row],[CANTIDAD]]/SALIDA[[#This Row],[UND MEDIDA]]</f>
        <v>#VALUE!</v>
      </c>
      <c r="G4080" t="str">
        <f>VLOOKUP(SALIDA[[#This Row],[CODIGO]],FAMILIAS[],4,FALSE)</f>
        <v>EVERFROST</v>
      </c>
      <c r="H4080" s="10" t="str">
        <f>IF(VLOOKUP(SALIDA[[#This Row],[CODIGO]],STOCKSANLUIS[],7,FALSE)=0,"PRODUCTO SIN STOCK/UBICACIÓN",VLOOKUP(SALIDA[[#This Row],[CODIGO]],STOCKSANLUIS[],7,FALSE))</f>
        <v>A</v>
      </c>
      <c r="I4080" s="10"/>
      <c r="J4080" t="str">
        <f>SALIDA[[#This Row],[CODIGO]]&amp;"       "&amp;SALIDA[[#This Row],[FAMILIA]]</f>
        <v>03828       EVERFROST</v>
      </c>
      <c r="K4080">
        <f>VLOOKUP(SALIDA[[#This Row],[CODIGO]],STOCK_STARSOFT[],5,FALSE)</f>
        <v>3.1866279999999998</v>
      </c>
      <c r="L4080">
        <f>SALIDA[[#This Row],[CANTIDAD]]*SALIDA[[#This Row],[PRECIO UND]]</f>
        <v>15.933139999999998</v>
      </c>
    </row>
    <row r="4081" spans="1:12" x14ac:dyDescent="0.25">
      <c r="A4081" s="6" t="s">
        <v>22780</v>
      </c>
      <c r="B4081" s="100" t="str">
        <f>VLOOKUP(SALIDA[[#This Row],[CODIGO]],STOCKSANLUIS[],2,FALSE)</f>
        <v>SOPORTE PARA CONDENSADOR DE 24000 Y 36000 BTU/H - A-200/400X500X2.0MM - EVERFROST</v>
      </c>
      <c r="C4081" s="153">
        <v>46151</v>
      </c>
      <c r="D4081">
        <v>5</v>
      </c>
      <c r="E4081" t="str">
        <f>IF(VLOOKUP(SALIDA[[#This Row],[CODIGO]],STOCKSANLUIS[],6,FALSE)=0,"PRODUCTO SIN STOCK/UBICACIÓN",VLOOKUP(SALIDA[[#This Row],[CODIGO]],STOCKSANLUIS[],6,FALSE))</f>
        <v>PRODUCTO SIN STOCK/UBICACIÓN</v>
      </c>
      <c r="F4081" t="e">
        <f>SALIDA[[#This Row],[CANTIDAD]]/SALIDA[[#This Row],[UND MEDIDA]]</f>
        <v>#VALUE!</v>
      </c>
      <c r="G4081" t="str">
        <f>VLOOKUP(SALIDA[[#This Row],[CODIGO]],FAMILIAS[],4,FALSE)</f>
        <v>EVERFROST</v>
      </c>
      <c r="H4081" s="10" t="str">
        <f>IF(VLOOKUP(SALIDA[[#This Row],[CODIGO]],STOCKSANLUIS[],7,FALSE)=0,"PRODUCTO SIN STOCK/UBICACIÓN",VLOOKUP(SALIDA[[#This Row],[CODIGO]],STOCKSANLUIS[],7,FALSE))</f>
        <v>A</v>
      </c>
      <c r="I4081" s="10"/>
      <c r="J4081" t="str">
        <f>SALIDA[[#This Row],[CODIGO]]&amp;"       "&amp;SALIDA[[#This Row],[FAMILIA]]</f>
        <v>03829       EVERFROST</v>
      </c>
      <c r="K4081">
        <f>VLOOKUP(SALIDA[[#This Row],[CODIGO]],STOCK_STARSOFT[],5,FALSE)</f>
        <v>3.6744829999999999</v>
      </c>
      <c r="L4081">
        <f>SALIDA[[#This Row],[CANTIDAD]]*SALIDA[[#This Row],[PRECIO UND]]</f>
        <v>18.372415</v>
      </c>
    </row>
    <row r="4082" spans="1:12" x14ac:dyDescent="0.25">
      <c r="A4082" s="6" t="s">
        <v>19300</v>
      </c>
      <c r="B4082" s="100" t="str">
        <f>VLOOKUP(SALIDA[[#This Row],[CODIGO]],STOCKSANLUIS[],2,FALSE)</f>
        <v>CINTA ADHESIVA FOAM QTF-230E - 1/8" X 2" X 32.8´ (3MM X 50MM X 10M) - EVERFROST - HIGH QUALITY</v>
      </c>
      <c r="C4082" s="153">
        <v>46151</v>
      </c>
      <c r="D4082">
        <v>2</v>
      </c>
      <c r="E4082">
        <f>IF(VLOOKUP(SALIDA[[#This Row],[CODIGO]],STOCKSANLUIS[],6,FALSE)=0,"PRODUCTO SIN STOCK/UBICACIÓN",VLOOKUP(SALIDA[[#This Row],[CODIGO]],STOCKSANLUIS[],6,FALSE))</f>
        <v>1</v>
      </c>
      <c r="F4082">
        <f>SALIDA[[#This Row],[CANTIDAD]]/SALIDA[[#This Row],[UND MEDIDA]]</f>
        <v>2</v>
      </c>
      <c r="G4082" t="str">
        <f>VLOOKUP(SALIDA[[#This Row],[CODIGO]],FAMILIAS[],4,FALSE)</f>
        <v>EVERFROST</v>
      </c>
      <c r="H4082" s="10" t="str">
        <f>IF(VLOOKUP(SALIDA[[#This Row],[CODIGO]],STOCKSANLUIS[],7,FALSE)=0,"PRODUCTO SIN STOCK/UBICACIÓN",VLOOKUP(SALIDA[[#This Row],[CODIGO]],STOCKSANLUIS[],7,FALSE))</f>
        <v>C</v>
      </c>
      <c r="I4082" s="10"/>
      <c r="J4082" t="str">
        <f>SALIDA[[#This Row],[CODIGO]]&amp;"       "&amp;SALIDA[[#This Row],[FAMILIA]]</f>
        <v>03490       EVERFROST</v>
      </c>
      <c r="K4082">
        <f>VLOOKUP(SALIDA[[#This Row],[CODIGO]],STOCK_STARSOFT[],5,FALSE)</f>
        <v>1.3047420000000001</v>
      </c>
      <c r="L4082">
        <f>SALIDA[[#This Row],[CANTIDAD]]*SALIDA[[#This Row],[PRECIO UND]]</f>
        <v>2.6094840000000001</v>
      </c>
    </row>
    <row r="4083" spans="1:12" x14ac:dyDescent="0.25">
      <c r="A4083" s="6" t="s">
        <v>19299</v>
      </c>
      <c r="B4083" s="100" t="str">
        <f>VLOOKUP(SALIDA[[#This Row],[CODIGO]],STOCKSANLUIS[],2,FALSE)</f>
        <v>CINTA DE PVC PARA MINI SPLITS 50MMX50M - TAFETAN - EVERFROST - HIGH QUALITY</v>
      </c>
      <c r="C4083" s="153">
        <v>46151</v>
      </c>
      <c r="D4083">
        <v>10</v>
      </c>
      <c r="E4083">
        <f>IF(VLOOKUP(SALIDA[[#This Row],[CODIGO]],STOCKSANLUIS[],6,FALSE)=0,"PRODUCTO SIN STOCK/UBICACIÓN",VLOOKUP(SALIDA[[#This Row],[CODIGO]],STOCKSANLUIS[],6,FALSE))</f>
        <v>1</v>
      </c>
      <c r="F4083">
        <f>SALIDA[[#This Row],[CANTIDAD]]/SALIDA[[#This Row],[UND MEDIDA]]</f>
        <v>10</v>
      </c>
      <c r="G4083" t="str">
        <f>VLOOKUP(SALIDA[[#This Row],[CODIGO]],FAMILIAS[],4,FALSE)</f>
        <v>EVERFROST</v>
      </c>
      <c r="H4083" s="10" t="str">
        <f>IF(VLOOKUP(SALIDA[[#This Row],[CODIGO]],STOCKSANLUIS[],7,FALSE)=0,"PRODUCTO SIN STOCK/UBICACIÓN",VLOOKUP(SALIDA[[#This Row],[CODIGO]],STOCKSANLUIS[],7,FALSE))</f>
        <v>C</v>
      </c>
      <c r="I4083" s="10"/>
      <c r="J4083" t="str">
        <f>SALIDA[[#This Row],[CODIGO]]&amp;"       "&amp;SALIDA[[#This Row],[FAMILIA]]</f>
        <v>03489       EVERFROST</v>
      </c>
      <c r="K4083">
        <f>VLOOKUP(SALIDA[[#This Row],[CODIGO]],STOCK_STARSOFT[],5,FALSE)</f>
        <v>0.76004300000000002</v>
      </c>
      <c r="L4083">
        <f>SALIDA[[#This Row],[CANTIDAD]]*SALIDA[[#This Row],[PRECIO UND]]</f>
        <v>7.6004300000000002</v>
      </c>
    </row>
    <row r="4084" spans="1:12" x14ac:dyDescent="0.25">
      <c r="A4084" s="6" t="s">
        <v>3096</v>
      </c>
      <c r="B4084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4084" s="153">
        <v>46151</v>
      </c>
      <c r="D4084">
        <v>2</v>
      </c>
      <c r="E4084">
        <f>IF(VLOOKUP(SALIDA[[#This Row],[CODIGO]],STOCKSANLUIS[],6,FALSE)=0,"PRODUCTO SIN STOCK/UBICACIÓN",VLOOKUP(SALIDA[[#This Row],[CODIGO]],STOCKSANLUIS[],6,FALSE))</f>
        <v>1</v>
      </c>
      <c r="F4084">
        <f>SALIDA[[#This Row],[CANTIDAD]]/SALIDA[[#This Row],[UND MEDIDA]]</f>
        <v>2</v>
      </c>
      <c r="G4084" t="str">
        <f>VLOOKUP(SALIDA[[#This Row],[CODIGO]],FAMILIAS[],4,FALSE)</f>
        <v>TEMP BLUE</v>
      </c>
      <c r="H4084" s="10" t="str">
        <f>IF(VLOOKUP(SALIDA[[#This Row],[CODIGO]],STOCKSANLUIS[],7,FALSE)=0,"PRODUCTO SIN STOCK/UBICACIÓN",VLOOKUP(SALIDA[[#This Row],[CODIGO]],STOCKSANLUIS[],7,FALSE))</f>
        <v>B</v>
      </c>
      <c r="I4084" s="10"/>
      <c r="J4084" t="str">
        <f>SALIDA[[#This Row],[CODIGO]]&amp;"       "&amp;SALIDA[[#This Row],[FAMILIA]]</f>
        <v>02495       TEMP BLUE</v>
      </c>
      <c r="K4084">
        <f>VLOOKUP(SALIDA[[#This Row],[CODIGO]],STOCK_STARSOFT[],5,FALSE)</f>
        <v>207.15372199999999</v>
      </c>
      <c r="L4084">
        <f>SALIDA[[#This Row],[CANTIDAD]]*SALIDA[[#This Row],[PRECIO UND]]</f>
        <v>414.30744399999998</v>
      </c>
    </row>
    <row r="4085" spans="1:12" x14ac:dyDescent="0.25">
      <c r="A4085" s="6" t="s">
        <v>3880</v>
      </c>
      <c r="B4085" s="100" t="str">
        <f>VLOOKUP(SALIDA[[#This Row],[CODIGO]],STOCKSANLUIS[],2,FALSE)</f>
        <v>GAS REFRIGERANTE R134A  X 340 GR - (TAPA CON VALVULA) - ICELOONG</v>
      </c>
      <c r="C4085" s="153">
        <v>46151</v>
      </c>
      <c r="D4085">
        <v>60</v>
      </c>
      <c r="E4085">
        <f>IF(VLOOKUP(SALIDA[[#This Row],[CODIGO]],STOCKSANLUIS[],6,FALSE)=0,"PRODUCTO SIN STOCK/UBICACIÓN",VLOOKUP(SALIDA[[#This Row],[CODIGO]],STOCKSANLUIS[],6,FALSE))</f>
        <v>1</v>
      </c>
      <c r="F4085">
        <f>SALIDA[[#This Row],[CANTIDAD]]/SALIDA[[#This Row],[UND MEDIDA]]</f>
        <v>60</v>
      </c>
      <c r="G4085" t="str">
        <f>VLOOKUP(SALIDA[[#This Row],[CODIGO]],FAMILIAS[],4,FALSE)</f>
        <v>ZHEJIANG YONGHE</v>
      </c>
      <c r="H4085" s="10" t="str">
        <f>IF(VLOOKUP(SALIDA[[#This Row],[CODIGO]],STOCKSANLUIS[],7,FALSE)=0,"PRODUCTO SIN STOCK/UBICACIÓN",VLOOKUP(SALIDA[[#This Row],[CODIGO]],STOCKSANLUIS[],7,FALSE))</f>
        <v>B</v>
      </c>
      <c r="I4085" s="10"/>
      <c r="J4085" t="str">
        <f>SALIDA[[#This Row],[CODIGO]]&amp;"       "&amp;SALIDA[[#This Row],[FAMILIA]]</f>
        <v>03343       ZHEJIANG YONGHE</v>
      </c>
      <c r="K4085">
        <f>VLOOKUP(SALIDA[[#This Row],[CODIGO]],STOCK_STARSOFT[],5,FALSE)</f>
        <v>3.1289889999999998</v>
      </c>
      <c r="L4085">
        <f>SALIDA[[#This Row],[CANTIDAD]]*SALIDA[[#This Row],[PRECIO UND]]</f>
        <v>187.73934</v>
      </c>
    </row>
    <row r="4086" spans="1:12" x14ac:dyDescent="0.25">
      <c r="A4086" s="6" t="s">
        <v>3681</v>
      </c>
      <c r="B4086" s="100" t="str">
        <f>VLOOKUP(SALIDA[[#This Row],[CODIGO]],STOCKSANLUIS[],2,FALSE)</f>
        <v>ROLLO DE COBRE FLEXIBLE 5/8" HIGH QUALITY - STARCOLD - 15.88 MM X 0.65 MM X 15 M</v>
      </c>
      <c r="C4086" s="153">
        <v>46153</v>
      </c>
      <c r="D4086">
        <v>10</v>
      </c>
      <c r="E4086">
        <f>IF(VLOOKUP(SALIDA[[#This Row],[CODIGO]],STOCKSANLUIS[],6,FALSE)=0,"PRODUCTO SIN STOCK/UBICACIÓN",VLOOKUP(SALIDA[[#This Row],[CODIGO]],STOCKSANLUIS[],6,FALSE))</f>
        <v>1</v>
      </c>
      <c r="F4086">
        <f>SALIDA[[#This Row],[CANTIDAD]]/SALIDA[[#This Row],[UND MEDIDA]]</f>
        <v>10</v>
      </c>
      <c r="G4086" t="str">
        <f>VLOOKUP(SALIDA[[#This Row],[CODIGO]],FAMILIAS[],4,FALSE)</f>
        <v>ICEAGE- ZHEJIANG JIAHE PIPES</v>
      </c>
      <c r="H4086" s="10" t="str">
        <f>IF(VLOOKUP(SALIDA[[#This Row],[CODIGO]],STOCKSANLUIS[],7,FALSE)=0,"PRODUCTO SIN STOCK/UBICACIÓN",VLOOKUP(SALIDA[[#This Row],[CODIGO]],STOCKSANLUIS[],7,FALSE))</f>
        <v>C</v>
      </c>
      <c r="I4086" s="10"/>
      <c r="J4086" t="str">
        <f>SALIDA[[#This Row],[CODIGO]]&amp;"       "&amp;SALIDA[[#This Row],[FAMILIA]]</f>
        <v>03065       ICEAGE- ZHEJIANG JIAHE PIPES</v>
      </c>
      <c r="K4086">
        <f>VLOOKUP(SALIDA[[#This Row],[CODIGO]],STOCK_STARSOFT[],5,FALSE)</f>
        <v>54.340955000000001</v>
      </c>
      <c r="L4086">
        <f>SALIDA[[#This Row],[CANTIDAD]]*SALIDA[[#This Row],[PRECIO UND]]</f>
        <v>543.40954999999997</v>
      </c>
    </row>
    <row r="4087" spans="1:12" x14ac:dyDescent="0.25">
      <c r="A4087" s="6" t="s">
        <v>3605</v>
      </c>
      <c r="B4087" s="100" t="str">
        <f>VLOOKUP(SALIDA[[#This Row],[CODIGO]],STOCKSANLUIS[],2,FALSE)</f>
        <v>ROLLO DE COBRE FLEXIBLE 3/8" HIGH QUALITY - STARCOLD - 9.53 MM X 0.60 MM X 15 M</v>
      </c>
      <c r="C4087" s="153">
        <v>46153</v>
      </c>
      <c r="D4087">
        <v>8</v>
      </c>
      <c r="E4087">
        <f>IF(VLOOKUP(SALIDA[[#This Row],[CODIGO]],STOCKSANLUIS[],6,FALSE)=0,"PRODUCTO SIN STOCK/UBICACIÓN",VLOOKUP(SALIDA[[#This Row],[CODIGO]],STOCKSANLUIS[],6,FALSE))</f>
        <v>1</v>
      </c>
      <c r="F4087">
        <f>SALIDA[[#This Row],[CANTIDAD]]/SALIDA[[#This Row],[UND MEDIDA]]</f>
        <v>8</v>
      </c>
      <c r="G4087" t="str">
        <f>VLOOKUP(SALIDA[[#This Row],[CODIGO]],FAMILIAS[],4,FALSE)</f>
        <v>ICEAGE- ZHEJIANG JIAHE PIPES</v>
      </c>
      <c r="H4087" s="10" t="str">
        <f>IF(VLOOKUP(SALIDA[[#This Row],[CODIGO]],STOCKSANLUIS[],7,FALSE)=0,"PRODUCTO SIN STOCK/UBICACIÓN",VLOOKUP(SALIDA[[#This Row],[CODIGO]],STOCKSANLUIS[],7,FALSE))</f>
        <v>C</v>
      </c>
      <c r="I4087" s="10"/>
      <c r="J4087" t="str">
        <f>SALIDA[[#This Row],[CODIGO]]&amp;"       "&amp;SALIDA[[#This Row],[FAMILIA]]</f>
        <v>03002       ICEAGE- ZHEJIANG JIAHE PIPES</v>
      </c>
      <c r="K4087">
        <f>VLOOKUP(SALIDA[[#This Row],[CODIGO]],STOCK_STARSOFT[],5,FALSE)</f>
        <v>29.441466999999999</v>
      </c>
      <c r="L4087">
        <f>SALIDA[[#This Row],[CANTIDAD]]*SALIDA[[#This Row],[PRECIO UND]]</f>
        <v>235.531736</v>
      </c>
    </row>
    <row r="4088" spans="1:12" x14ac:dyDescent="0.25">
      <c r="A4088" s="6" t="s">
        <v>3820</v>
      </c>
      <c r="B4088" s="100" t="str">
        <f>VLOOKUP(SALIDA[[#This Row],[CODIGO]],STOCKSANLUIS[],2,FALSE)</f>
        <v>MANGA AISLANTE CLASS 1 - 7/8"ID X 1/2"THK - WINCELL</v>
      </c>
      <c r="C4088" s="153">
        <v>46153</v>
      </c>
      <c r="D4088">
        <v>10</v>
      </c>
      <c r="E4088">
        <f>IF(VLOOKUP(SALIDA[[#This Row],[CODIGO]],STOCKSANLUIS[],6,FALSE)=0,"PRODUCTO SIN STOCK/UBICACIÓN",VLOOKUP(SALIDA[[#This Row],[CODIGO]],STOCKSANLUIS[],6,FALSE))</f>
        <v>1</v>
      </c>
      <c r="F4088">
        <f>SALIDA[[#This Row],[CANTIDAD]]/SALIDA[[#This Row],[UND MEDIDA]]</f>
        <v>10</v>
      </c>
      <c r="G4088" t="str">
        <f>VLOOKUP(SALIDA[[#This Row],[CODIGO]],FAMILIAS[],4,FALSE)</f>
        <v>WINCELL</v>
      </c>
      <c r="H4088" s="10" t="str">
        <f>IF(VLOOKUP(SALIDA[[#This Row],[CODIGO]],STOCKSANLUIS[],7,FALSE)=0,"PRODUCTO SIN STOCK/UBICACIÓN",VLOOKUP(SALIDA[[#This Row],[CODIGO]],STOCKSANLUIS[],7,FALSE))</f>
        <v>A</v>
      </c>
      <c r="I4088" s="10"/>
      <c r="J4088" t="str">
        <f>SALIDA[[#This Row],[CODIGO]]&amp;"       "&amp;SALIDA[[#This Row],[FAMILIA]]</f>
        <v>03251       WINCELL</v>
      </c>
      <c r="K4088">
        <f>VLOOKUP(SALIDA[[#This Row],[CODIGO]],STOCK_STARSOFT[],5,FALSE)</f>
        <v>1.3213159999999999</v>
      </c>
      <c r="L4088">
        <f>SALIDA[[#This Row],[CANTIDAD]]*SALIDA[[#This Row],[PRECIO UND]]</f>
        <v>13.213159999999998</v>
      </c>
    </row>
    <row r="4089" spans="1:12" x14ac:dyDescent="0.25">
      <c r="A4089" s="6" t="s">
        <v>3144</v>
      </c>
      <c r="B4089" s="100" t="str">
        <f>VLOOKUP(SALIDA[[#This Row],[CODIGO]],STOCKSANLUIS[],2,FALSE)</f>
        <v>CONVERTIDOR TCP485 - VER.04 - 100-220 VAC (5.1 VDC) - FULL GAUGE</v>
      </c>
      <c r="C4089" s="153">
        <v>46153</v>
      </c>
      <c r="D4089">
        <v>1</v>
      </c>
      <c r="E4089">
        <f>IF(VLOOKUP(SALIDA[[#This Row],[CODIGO]],STOCKSANLUIS[],6,FALSE)=0,"PRODUCTO SIN STOCK/UBICACIÓN",VLOOKUP(SALIDA[[#This Row],[CODIGO]],STOCKSANLUIS[],6,FALSE))</f>
        <v>1</v>
      </c>
      <c r="F4089">
        <f>SALIDA[[#This Row],[CANTIDAD]]/SALIDA[[#This Row],[UND MEDIDA]]</f>
        <v>1</v>
      </c>
      <c r="G4089" t="str">
        <f>VLOOKUP(SALIDA[[#This Row],[CODIGO]],FAMILIAS[],4,FALSE)</f>
        <v>FULL GAUGE</v>
      </c>
      <c r="H4089" s="10" t="str">
        <f>IF(VLOOKUP(SALIDA[[#This Row],[CODIGO]],STOCKSANLUIS[],7,FALSE)=0,"PRODUCTO SIN STOCK/UBICACIÓN",VLOOKUP(SALIDA[[#This Row],[CODIGO]],STOCKSANLUIS[],7,FALSE))</f>
        <v>A</v>
      </c>
      <c r="I4089" s="10"/>
      <c r="J4089" t="str">
        <f>SALIDA[[#This Row],[CODIGO]]&amp;"       "&amp;SALIDA[[#This Row],[FAMILIA]]</f>
        <v>02550       FULL GAUGE</v>
      </c>
      <c r="K4089">
        <f>VLOOKUP(SALIDA[[#This Row],[CODIGO]],STOCK_STARSOFT[],5,FALSE)</f>
        <v>59.519509999999997</v>
      </c>
      <c r="L4089">
        <f>SALIDA[[#This Row],[CANTIDAD]]*SALIDA[[#This Row],[PRECIO UND]]</f>
        <v>59.519509999999997</v>
      </c>
    </row>
    <row r="4090" spans="1:12" x14ac:dyDescent="0.25">
      <c r="A4090" s="6" t="s">
        <v>29</v>
      </c>
      <c r="B4090" s="100" t="str">
        <f>VLOOKUP(SALIDA[[#This Row],[CODIGO]],STOCKSANLUIS[],2,FALSE)</f>
        <v>CONTROLADOR DE TEMPERATURA DIGITAL MT-512E LOG - VER.10 - 115/220 VAC - FULL GAUGE - WHITE</v>
      </c>
      <c r="C4090" s="153">
        <v>46153</v>
      </c>
      <c r="D4090">
        <v>1</v>
      </c>
      <c r="E4090">
        <f>IF(VLOOKUP(SALIDA[[#This Row],[CODIGO]],STOCKSANLUIS[],6,FALSE)=0,"PRODUCTO SIN STOCK/UBICACIÓN",VLOOKUP(SALIDA[[#This Row],[CODIGO]],STOCKSANLUIS[],6,FALSE))</f>
        <v>1</v>
      </c>
      <c r="F4090">
        <f>SALIDA[[#This Row],[CANTIDAD]]/SALIDA[[#This Row],[UND MEDIDA]]</f>
        <v>1</v>
      </c>
      <c r="G4090" t="str">
        <f>VLOOKUP(SALIDA[[#This Row],[CODIGO]],FAMILIAS[],4,FALSE)</f>
        <v>FULL GAUGE</v>
      </c>
      <c r="H4090" s="10" t="str">
        <f>IF(VLOOKUP(SALIDA[[#This Row],[CODIGO]],STOCKSANLUIS[],7,FALSE)=0,"PRODUCTO SIN STOCK/UBICACIÓN",VLOOKUP(SALIDA[[#This Row],[CODIGO]],STOCKSANLUIS[],7,FALSE))</f>
        <v>C</v>
      </c>
      <c r="I4090" s="10"/>
      <c r="J4090" t="str">
        <f>SALIDA[[#This Row],[CODIGO]]&amp;"       "&amp;SALIDA[[#This Row],[FAMILIA]]</f>
        <v>00014       FULL GAUGE</v>
      </c>
      <c r="K4090">
        <f>VLOOKUP(SALIDA[[#This Row],[CODIGO]],STOCK_STARSOFT[],5,FALSE)</f>
        <v>29.308693999999999</v>
      </c>
      <c r="L4090">
        <f>SALIDA[[#This Row],[CANTIDAD]]*SALIDA[[#This Row],[PRECIO UND]]</f>
        <v>29.308693999999999</v>
      </c>
    </row>
    <row r="4091" spans="1:12" x14ac:dyDescent="0.25">
      <c r="A4091" s="6" t="s">
        <v>3651</v>
      </c>
      <c r="B4091" s="100" t="str">
        <f>VLOOKUP(SALIDA[[#This Row],[CODIGO]],STOCKSANLUIS[],2,FALSE)</f>
        <v>CONDENSADOR DE 60000 BTU/H CDU VERTICAL ST R410A 208-230V/60HZ/3PH - TEMP BLUE MADE BY CARRIER ENTERPRISE - FRIO SOLO - TBA41A-060-V5N1C</v>
      </c>
      <c r="C4091" s="153">
        <v>46153</v>
      </c>
      <c r="D4091">
        <v>1</v>
      </c>
      <c r="E4091">
        <f>IF(VLOOKUP(SALIDA[[#This Row],[CODIGO]],STOCKSANLUIS[],6,FALSE)=0,"PRODUCTO SIN STOCK/UBICACIÓN",VLOOKUP(SALIDA[[#This Row],[CODIGO]],STOCKSANLUIS[],6,FALSE))</f>
        <v>1</v>
      </c>
      <c r="F4091">
        <f>SALIDA[[#This Row],[CANTIDAD]]/SALIDA[[#This Row],[UND MEDIDA]]</f>
        <v>1</v>
      </c>
      <c r="G4091" t="str">
        <f>VLOOKUP(SALIDA[[#This Row],[CODIGO]],FAMILIAS[],4,FALSE)</f>
        <v>TEMP BLUE</v>
      </c>
      <c r="H4091" s="10" t="str">
        <f>IF(VLOOKUP(SALIDA[[#This Row],[CODIGO]],STOCKSANLUIS[],7,FALSE)=0,"PRODUCTO SIN STOCK/UBICACIÓN",VLOOKUP(SALIDA[[#This Row],[CODIGO]],STOCKSANLUIS[],7,FALSE))</f>
        <v>B</v>
      </c>
      <c r="I4091" s="10"/>
      <c r="J4091" t="str">
        <f>SALIDA[[#This Row],[CODIGO]]&amp;"       "&amp;SALIDA[[#This Row],[FAMILIA]]</f>
        <v>03043       TEMP BLUE</v>
      </c>
      <c r="K4091">
        <f>VLOOKUP(SALIDA[[#This Row],[CODIGO]],STOCK_STARSOFT[],5,FALSE)</f>
        <v>513.88498700000002</v>
      </c>
      <c r="L4091">
        <f>SALIDA[[#This Row],[CANTIDAD]]*SALIDA[[#This Row],[PRECIO UND]]</f>
        <v>513.88498700000002</v>
      </c>
    </row>
    <row r="4092" spans="1:12" x14ac:dyDescent="0.25">
      <c r="A4092" s="6" t="s">
        <v>3657</v>
      </c>
      <c r="B4092" s="100" t="str">
        <f>VLOOKUP(SALIDA[[#This Row],[CODIGO]],STOCKSANLUIS[],2,FALSE)</f>
        <v>EVAPORADOR PISO TECHO 60000 BTU/H EVAP F/C ST R410A 208-230V/60HZ/1PH - TEMP BLUE MADE BY CARRIER ENTERPRISE - FRIO SOLO - TBF41D-060-M3N1C</v>
      </c>
      <c r="C4092" s="153">
        <v>46153</v>
      </c>
      <c r="D4092">
        <v>1</v>
      </c>
      <c r="E4092">
        <f>IF(VLOOKUP(SALIDA[[#This Row],[CODIGO]],STOCKSANLUIS[],6,FALSE)=0,"PRODUCTO SIN STOCK/UBICACIÓN",VLOOKUP(SALIDA[[#This Row],[CODIGO]],STOCKSANLUIS[],6,FALSE))</f>
        <v>1</v>
      </c>
      <c r="F4092">
        <f>SALIDA[[#This Row],[CANTIDAD]]/SALIDA[[#This Row],[UND MEDIDA]]</f>
        <v>1</v>
      </c>
      <c r="G4092" t="str">
        <f>VLOOKUP(SALIDA[[#This Row],[CODIGO]],FAMILIAS[],4,FALSE)</f>
        <v>TEMP BLUE</v>
      </c>
      <c r="H4092" s="10" t="str">
        <f>IF(VLOOKUP(SALIDA[[#This Row],[CODIGO]],STOCKSANLUIS[],7,FALSE)=0,"PRODUCTO SIN STOCK/UBICACIÓN",VLOOKUP(SALIDA[[#This Row],[CODIGO]],STOCKSANLUIS[],7,FALSE))</f>
        <v>B</v>
      </c>
      <c r="I4092" s="10"/>
      <c r="J4092" t="str">
        <f>SALIDA[[#This Row],[CODIGO]]&amp;"       "&amp;SALIDA[[#This Row],[FAMILIA]]</f>
        <v>03046       TEMP BLUE</v>
      </c>
      <c r="K4092">
        <f>VLOOKUP(SALIDA[[#This Row],[CODIGO]],STOCK_STARSOFT[],5,FALSE)</f>
        <v>275.83403900000002</v>
      </c>
      <c r="L4092">
        <f>SALIDA[[#This Row],[CANTIDAD]]*SALIDA[[#This Row],[PRECIO UND]]</f>
        <v>275.83403900000002</v>
      </c>
    </row>
    <row r="4093" spans="1:12" x14ac:dyDescent="0.25">
      <c r="A4093" s="6" t="s">
        <v>931</v>
      </c>
      <c r="B4093" s="100" t="str">
        <f>VLOOKUP(SALIDA[[#This Row],[CODIGO]],STOCKSANLUIS[],2,FALSE)</f>
        <v>ACEITE POLIOLESTER POE 32 - 1 GALON - BVA</v>
      </c>
      <c r="C4093" s="153">
        <v>46153</v>
      </c>
      <c r="D4093">
        <v>1</v>
      </c>
      <c r="E4093">
        <f>IF(VLOOKUP(SALIDA[[#This Row],[CODIGO]],STOCKSANLUIS[],6,FALSE)=0,"PRODUCTO SIN STOCK/UBICACIÓN",VLOOKUP(SALIDA[[#This Row],[CODIGO]],STOCKSANLUIS[],6,FALSE))</f>
        <v>1</v>
      </c>
      <c r="F4093">
        <f>SALIDA[[#This Row],[CANTIDAD]]/SALIDA[[#This Row],[UND MEDIDA]]</f>
        <v>1</v>
      </c>
      <c r="G4093" t="str">
        <f>VLOOKUP(SALIDA[[#This Row],[CODIGO]],FAMILIAS[],4,FALSE)</f>
        <v>BVA</v>
      </c>
      <c r="H4093" s="10" t="str">
        <f>IF(VLOOKUP(SALIDA[[#This Row],[CODIGO]],STOCKSANLUIS[],7,FALSE)=0,"PRODUCTO SIN STOCK/UBICACIÓN",VLOOKUP(SALIDA[[#This Row],[CODIGO]],STOCKSANLUIS[],7,FALSE))</f>
        <v>C</v>
      </c>
      <c r="I4093" s="10"/>
      <c r="J4093" t="str">
        <f>SALIDA[[#This Row],[CODIGO]]&amp;"       "&amp;SALIDA[[#This Row],[FAMILIA]]</f>
        <v>00987       BVA</v>
      </c>
      <c r="K4093">
        <f>VLOOKUP(SALIDA[[#This Row],[CODIGO]],STOCK_STARSOFT[],5,FALSE)</f>
        <v>47.466326000000002</v>
      </c>
      <c r="L4093">
        <f>SALIDA[[#This Row],[CANTIDAD]]*SALIDA[[#This Row],[PRECIO UND]]</f>
        <v>47.466326000000002</v>
      </c>
    </row>
    <row r="4094" spans="1:12" x14ac:dyDescent="0.25">
      <c r="A4094" s="6" t="s">
        <v>1944</v>
      </c>
      <c r="B4094" s="100" t="str">
        <f>VLOOKUP(SALIDA[[#This Row],[CODIGO]],STOCKSANLUIS[],2,FALSE)</f>
        <v>ELEMENTO TERMOSTATICO DANFOSS TES20 - 067B3352</v>
      </c>
      <c r="C4094" s="153">
        <v>46153</v>
      </c>
      <c r="D4094">
        <v>1</v>
      </c>
      <c r="E4094">
        <f>IF(VLOOKUP(SALIDA[[#This Row],[CODIGO]],STOCKSANLUIS[],6,FALSE)=0,"PRODUCTO SIN STOCK/UBICACIÓN",VLOOKUP(SALIDA[[#This Row],[CODIGO]],STOCKSANLUIS[],6,FALSE))</f>
        <v>1</v>
      </c>
      <c r="F4094">
        <f>SALIDA[[#This Row],[CANTIDAD]]/SALIDA[[#This Row],[UND MEDIDA]]</f>
        <v>1</v>
      </c>
      <c r="G4094" t="str">
        <f>VLOOKUP(SALIDA[[#This Row],[CODIGO]],FAMILIAS[],4,FALSE)</f>
        <v>DANFOSS</v>
      </c>
      <c r="H4094" s="10" t="str">
        <f>IF(VLOOKUP(SALIDA[[#This Row],[CODIGO]],STOCKSANLUIS[],7,FALSE)=0,"PRODUCTO SIN STOCK/UBICACIÓN",VLOOKUP(SALIDA[[#This Row],[CODIGO]],STOCKSANLUIS[],7,FALSE))</f>
        <v>A</v>
      </c>
      <c r="I4094" s="10"/>
      <c r="J4094" t="str">
        <f>SALIDA[[#This Row],[CODIGO]]&amp;"       "&amp;SALIDA[[#This Row],[FAMILIA]]</f>
        <v>01737       DANFOSS</v>
      </c>
      <c r="K4094">
        <f>VLOOKUP(SALIDA[[#This Row],[CODIGO]],STOCK_STARSOFT[],5,FALSE)</f>
        <v>104.66162799999999</v>
      </c>
      <c r="L4094">
        <f>SALIDA[[#This Row],[CANTIDAD]]*SALIDA[[#This Row],[PRECIO UND]]</f>
        <v>104.66162799999999</v>
      </c>
    </row>
    <row r="4095" spans="1:12" x14ac:dyDescent="0.25">
      <c r="A4095" s="6" t="s">
        <v>791</v>
      </c>
      <c r="B4095" s="100" t="str">
        <f>VLOOKUP(SALIDA[[#This Row],[CODIGO]],STOCKSANLUIS[],2,FALSE)</f>
        <v>ORIFICIO Nº8 PARA TE-20 - 067B2771</v>
      </c>
      <c r="C4095" s="153">
        <v>46153</v>
      </c>
      <c r="D4095">
        <v>1</v>
      </c>
      <c r="E4095">
        <f>IF(VLOOKUP(SALIDA[[#This Row],[CODIGO]],STOCKSANLUIS[],6,FALSE)=0,"PRODUCTO SIN STOCK/UBICACIÓN",VLOOKUP(SALIDA[[#This Row],[CODIGO]],STOCKSANLUIS[],6,FALSE))</f>
        <v>1</v>
      </c>
      <c r="F4095">
        <f>SALIDA[[#This Row],[CANTIDAD]]/SALIDA[[#This Row],[UND MEDIDA]]</f>
        <v>1</v>
      </c>
      <c r="G4095" t="str">
        <f>VLOOKUP(SALIDA[[#This Row],[CODIGO]],FAMILIAS[],4,FALSE)</f>
        <v>DANFOSS</v>
      </c>
      <c r="H4095" s="10" t="str">
        <f>IF(VLOOKUP(SALIDA[[#This Row],[CODIGO]],STOCKSANLUIS[],7,FALSE)=0,"PRODUCTO SIN STOCK/UBICACIÓN",VLOOKUP(SALIDA[[#This Row],[CODIGO]],STOCKSANLUIS[],7,FALSE))</f>
        <v>A</v>
      </c>
      <c r="I4095" s="10"/>
      <c r="J4095" t="str">
        <f>SALIDA[[#This Row],[CODIGO]]&amp;"       "&amp;SALIDA[[#This Row],[FAMILIA]]</f>
        <v>00862       DANFOSS</v>
      </c>
      <c r="K4095">
        <f>VLOOKUP(SALIDA[[#This Row],[CODIGO]],STOCK_STARSOFT[],5,FALSE)</f>
        <v>34.992694999999998</v>
      </c>
      <c r="L4095">
        <f>SALIDA[[#This Row],[CANTIDAD]]*SALIDA[[#This Row],[PRECIO UND]]</f>
        <v>34.992694999999998</v>
      </c>
    </row>
    <row r="4096" spans="1:12" x14ac:dyDescent="0.25">
      <c r="A4096" s="6" t="s">
        <v>3513</v>
      </c>
      <c r="B4096" s="100" t="str">
        <f>VLOOKUP(SALIDA[[#This Row],[CODIGO]],STOCKSANLUIS[],2,FALSE)</f>
        <v>GAS REFRIGERANTE FREON 410A 650 GR -CHEMOURS - CAJA DE 12 -  CHINO</v>
      </c>
      <c r="C4096" s="153">
        <v>46153</v>
      </c>
      <c r="D4096">
        <v>1</v>
      </c>
      <c r="E4096">
        <f>IF(VLOOKUP(SALIDA[[#This Row],[CODIGO]],STOCKSANLUIS[],6,FALSE)=0,"PRODUCTO SIN STOCK/UBICACIÓN",VLOOKUP(SALIDA[[#This Row],[CODIGO]],STOCKSANLUIS[],6,FALSE))</f>
        <v>1</v>
      </c>
      <c r="F4096">
        <f>SALIDA[[#This Row],[CANTIDAD]]/SALIDA[[#This Row],[UND MEDIDA]]</f>
        <v>1</v>
      </c>
      <c r="G4096" t="str">
        <f>VLOOKUP(SALIDA[[#This Row],[CODIGO]],FAMILIAS[],4,FALSE)</f>
        <v>THE CHEMOURS</v>
      </c>
      <c r="H4096" s="10" t="str">
        <f>IF(VLOOKUP(SALIDA[[#This Row],[CODIGO]],STOCKSANLUIS[],7,FALSE)=0,"PRODUCTO SIN STOCK/UBICACIÓN",VLOOKUP(SALIDA[[#This Row],[CODIGO]],STOCKSANLUIS[],7,FALSE))</f>
        <v>C</v>
      </c>
      <c r="I4096" s="10"/>
      <c r="J4096" t="str">
        <f>SALIDA[[#This Row],[CODIGO]]&amp;"       "&amp;SALIDA[[#This Row],[FAMILIA]]</f>
        <v>02922       THE CHEMOURS</v>
      </c>
      <c r="K4096">
        <f>VLOOKUP(SALIDA[[#This Row],[CODIGO]],STOCK_STARSOFT[],5,FALSE)</f>
        <v>8.1124840000000003</v>
      </c>
      <c r="L4096">
        <f>SALIDA[[#This Row],[CANTIDAD]]*SALIDA[[#This Row],[PRECIO UND]]</f>
        <v>8.1124840000000003</v>
      </c>
    </row>
    <row r="4097" spans="1:12" x14ac:dyDescent="0.25">
      <c r="A4097" s="6" t="s">
        <v>3458</v>
      </c>
      <c r="B4097" s="100" t="str">
        <f>VLOOKUP(SALIDA[[#This Row],[CODIGO]],STOCKSANLUIS[],2,FALSE)</f>
        <v xml:space="preserve">RESISTENCIA DE CARTER PTC 35W (MANEUROP ALL) - 120Z0459 </v>
      </c>
      <c r="C4097" s="153">
        <v>46153</v>
      </c>
      <c r="D4097">
        <v>1</v>
      </c>
      <c r="E4097">
        <f>IF(VLOOKUP(SALIDA[[#This Row],[CODIGO]],STOCKSANLUIS[],6,FALSE)=0,"PRODUCTO SIN STOCK/UBICACIÓN",VLOOKUP(SALIDA[[#This Row],[CODIGO]],STOCKSANLUIS[],6,FALSE))</f>
        <v>1</v>
      </c>
      <c r="F4097">
        <f>SALIDA[[#This Row],[CANTIDAD]]/SALIDA[[#This Row],[UND MEDIDA]]</f>
        <v>1</v>
      </c>
      <c r="G4097" t="str">
        <f>VLOOKUP(SALIDA[[#This Row],[CODIGO]],FAMILIAS[],4,FALSE)</f>
        <v>DANFOSS</v>
      </c>
      <c r="H4097" s="10" t="str">
        <f>IF(VLOOKUP(SALIDA[[#This Row],[CODIGO]],STOCKSANLUIS[],7,FALSE)=0,"PRODUCTO SIN STOCK/UBICACIÓN",VLOOKUP(SALIDA[[#This Row],[CODIGO]],STOCKSANLUIS[],7,FALSE))</f>
        <v>A</v>
      </c>
      <c r="I4097" s="10"/>
      <c r="J4097" t="str">
        <f>SALIDA[[#This Row],[CODIGO]]&amp;"       "&amp;SALIDA[[#This Row],[FAMILIA]]</f>
        <v>02867       DANFOSS</v>
      </c>
      <c r="K4097">
        <f>VLOOKUP(SALIDA[[#This Row],[CODIGO]],STOCK_STARSOFT[],5,FALSE)</f>
        <v>16.944555000000001</v>
      </c>
      <c r="L4097">
        <f>SALIDA[[#This Row],[CANTIDAD]]*SALIDA[[#This Row],[PRECIO UND]]</f>
        <v>16.944555000000001</v>
      </c>
    </row>
    <row r="4098" spans="1:12" x14ac:dyDescent="0.25">
      <c r="A4098" s="6" t="s">
        <v>3776</v>
      </c>
      <c r="B4098" s="100" t="str">
        <f>VLOOKUP(SALIDA[[#This Row],[CODIGO]],STOCKSANLUIS[],2,FALSE)</f>
        <v>LAMA DE PVC CLEARWAY STANDARD SMOOTH 8¨¨ X .080¨¨ X 300¨ (20 CM X 2MMX 91.44M)</v>
      </c>
      <c r="C4098" s="153">
        <v>46153</v>
      </c>
      <c r="D4098">
        <v>91.44</v>
      </c>
      <c r="E4098">
        <f>IF(VLOOKUP(SALIDA[[#This Row],[CODIGO]],STOCKSANLUIS[],6,FALSE)=0,"PRODUCTO SIN STOCK/UBICACIÓN",VLOOKUP(SALIDA[[#This Row],[CODIGO]],STOCKSANLUIS[],6,FALSE))</f>
        <v>91.44</v>
      </c>
      <c r="F4098">
        <f>SALIDA[[#This Row],[CANTIDAD]]/SALIDA[[#This Row],[UND MEDIDA]]</f>
        <v>1</v>
      </c>
      <c r="G4098" t="str">
        <f>VLOOKUP(SALIDA[[#This Row],[CODIGO]],FAMILIAS[],4,FALSE)</f>
        <v>CLEARWAY</v>
      </c>
      <c r="H4098" s="10" t="str">
        <f>IF(VLOOKUP(SALIDA[[#This Row],[CODIGO]],STOCKSANLUIS[],7,FALSE)=0,"PRODUCTO SIN STOCK/UBICACIÓN",VLOOKUP(SALIDA[[#This Row],[CODIGO]],STOCKSANLUIS[],7,FALSE))</f>
        <v>B/C</v>
      </c>
      <c r="I4098" s="10"/>
      <c r="J4098" t="str">
        <f>SALIDA[[#This Row],[CODIGO]]&amp;"       "&amp;SALIDA[[#This Row],[FAMILIA]]</f>
        <v>03169       CLEARWAY</v>
      </c>
      <c r="K4098">
        <f>VLOOKUP(SALIDA[[#This Row],[CODIGO]],STOCK_STARSOFT[],5,FALSE)</f>
        <v>1.2627120000000001</v>
      </c>
      <c r="L4098">
        <f>SALIDA[[#This Row],[CANTIDAD]]*SALIDA[[#This Row],[PRECIO UND]]</f>
        <v>115.46238528000001</v>
      </c>
    </row>
    <row r="4099" spans="1:12" x14ac:dyDescent="0.25">
      <c r="A4099" s="6" t="s">
        <v>22301</v>
      </c>
      <c r="B4099" s="100" t="str">
        <f>VLOOKUP(SALIDA[[#This Row],[CODIGO]],STOCKSANLUIS[],2,FALSE)</f>
        <v>TUERCA DE BRONCE 1/4"-EVERFROST-BFSN-1/4</v>
      </c>
      <c r="C4099" s="153">
        <v>46153</v>
      </c>
      <c r="D4099">
        <v>25</v>
      </c>
      <c r="E4099" t="str">
        <f>IF(VLOOKUP(SALIDA[[#This Row],[CODIGO]],STOCKSANLUIS[],6,FALSE)=0,"PRODUCTO SIN STOCK/UBICACIÓN",VLOOKUP(SALIDA[[#This Row],[CODIGO]],STOCKSANLUIS[],6,FALSE))</f>
        <v>PRODUCTO SIN STOCK/UBICACIÓN</v>
      </c>
      <c r="F4099" t="e">
        <f>SALIDA[[#This Row],[CANTIDAD]]/SALIDA[[#This Row],[UND MEDIDA]]</f>
        <v>#VALUE!</v>
      </c>
      <c r="G4099" t="str">
        <f>VLOOKUP(SALIDA[[#This Row],[CODIGO]],FAMILIAS[],4,FALSE)</f>
        <v>EVERFROST</v>
      </c>
      <c r="H4099" s="10" t="str">
        <f>IF(VLOOKUP(SALIDA[[#This Row],[CODIGO]],STOCKSANLUIS[],7,FALSE)=0,"PRODUCTO SIN STOCK/UBICACIÓN",VLOOKUP(SALIDA[[#This Row],[CODIGO]],STOCKSANLUIS[],7,FALSE))</f>
        <v>C</v>
      </c>
      <c r="I4099" s="10"/>
      <c r="J4099" t="str">
        <f>SALIDA[[#This Row],[CODIGO]]&amp;"       "&amp;SALIDA[[#This Row],[FAMILIA]]</f>
        <v>03643       EVERFROST</v>
      </c>
      <c r="K4099">
        <f>VLOOKUP(SALIDA[[#This Row],[CODIGO]],STOCK_STARSOFT[],5,FALSE)</f>
        <v>0.154136</v>
      </c>
      <c r="L4099">
        <f>SALIDA[[#This Row],[CANTIDAD]]*SALIDA[[#This Row],[PRECIO UND]]</f>
        <v>3.8533999999999997</v>
      </c>
    </row>
    <row r="4100" spans="1:12" x14ac:dyDescent="0.25">
      <c r="A4100" s="6" t="s">
        <v>2946</v>
      </c>
      <c r="B4100" s="100" t="str">
        <f>VLOOKUP(SALIDA[[#This Row],[CODIGO]],STOCKSANLUIS[],2,FALSE)</f>
        <v>TUERCA DE BRONCE DE 3/8 - SN-38 - EVERWELL</v>
      </c>
      <c r="C4100" s="153">
        <v>46153</v>
      </c>
      <c r="D4100">
        <v>12</v>
      </c>
      <c r="E4100">
        <f>IF(VLOOKUP(SALIDA[[#This Row],[CODIGO]],STOCKSANLUIS[],6,FALSE)=0,"PRODUCTO SIN STOCK/UBICACIÓN",VLOOKUP(SALIDA[[#This Row],[CODIGO]],STOCKSANLUIS[],6,FALSE))</f>
        <v>1</v>
      </c>
      <c r="F4100">
        <f>SALIDA[[#This Row],[CANTIDAD]]/SALIDA[[#This Row],[UND MEDIDA]]</f>
        <v>12</v>
      </c>
      <c r="G4100" t="str">
        <f>VLOOKUP(SALIDA[[#This Row],[CODIGO]],FAMILIAS[],4,FALSE)</f>
        <v>EVERWELL</v>
      </c>
      <c r="H4100" s="10" t="str">
        <f>IF(VLOOKUP(SALIDA[[#This Row],[CODIGO]],STOCKSANLUIS[],7,FALSE)=0,"PRODUCTO SIN STOCK/UBICACIÓN",VLOOKUP(SALIDA[[#This Row],[CODIGO]],STOCKSANLUIS[],7,FALSE))</f>
        <v>C</v>
      </c>
      <c r="I4100" s="10"/>
      <c r="J4100" t="str">
        <f>SALIDA[[#This Row],[CODIGO]]&amp;"       "&amp;SALIDA[[#This Row],[FAMILIA]]</f>
        <v>02401       EVERWELL</v>
      </c>
      <c r="K4100">
        <f>VLOOKUP(SALIDA[[#This Row],[CODIGO]],STOCK_STARSOFT[],5,FALSE)</f>
        <v>0.37151299999999998</v>
      </c>
      <c r="L4100">
        <f>SALIDA[[#This Row],[CANTIDAD]]*SALIDA[[#This Row],[PRECIO UND]]</f>
        <v>4.4581559999999998</v>
      </c>
    </row>
    <row r="4101" spans="1:12" x14ac:dyDescent="0.25">
      <c r="A4101" s="6" t="s">
        <v>3096</v>
      </c>
      <c r="B4101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4101" s="153">
        <v>46153</v>
      </c>
      <c r="D4101">
        <v>1</v>
      </c>
      <c r="E4101">
        <f>IF(VLOOKUP(SALIDA[[#This Row],[CODIGO]],STOCKSANLUIS[],6,FALSE)=0,"PRODUCTO SIN STOCK/UBICACIÓN",VLOOKUP(SALIDA[[#This Row],[CODIGO]],STOCKSANLUIS[],6,FALSE))</f>
        <v>1</v>
      </c>
      <c r="F4101">
        <f>SALIDA[[#This Row],[CANTIDAD]]/SALIDA[[#This Row],[UND MEDIDA]]</f>
        <v>1</v>
      </c>
      <c r="G4101" t="str">
        <f>VLOOKUP(SALIDA[[#This Row],[CODIGO]],FAMILIAS[],4,FALSE)</f>
        <v>TEMP BLUE</v>
      </c>
      <c r="H4101" s="10" t="str">
        <f>IF(VLOOKUP(SALIDA[[#This Row],[CODIGO]],STOCKSANLUIS[],7,FALSE)=0,"PRODUCTO SIN STOCK/UBICACIÓN",VLOOKUP(SALIDA[[#This Row],[CODIGO]],STOCKSANLUIS[],7,FALSE))</f>
        <v>B</v>
      </c>
      <c r="I4101" s="10"/>
      <c r="J4101" t="str">
        <f>SALIDA[[#This Row],[CODIGO]]&amp;"       "&amp;SALIDA[[#This Row],[FAMILIA]]</f>
        <v>02495       TEMP BLUE</v>
      </c>
      <c r="K4101">
        <f>VLOOKUP(SALIDA[[#This Row],[CODIGO]],STOCK_STARSOFT[],5,FALSE)</f>
        <v>207.15372199999999</v>
      </c>
      <c r="L4101">
        <f>SALIDA[[#This Row],[CANTIDAD]]*SALIDA[[#This Row],[PRECIO UND]]</f>
        <v>207.15372199999999</v>
      </c>
    </row>
    <row r="4102" spans="1:12" x14ac:dyDescent="0.25">
      <c r="A4102" s="6" t="s">
        <v>39</v>
      </c>
      <c r="B4102" s="100" t="str">
        <f>VLOOKUP(SALIDA[[#This Row],[CODIGO]],STOCKSANLUIS[],2,FALSE)</f>
        <v>CONTROLADOR DE TEMPERATURA DIGITAL MT-516E C/2DA ETAPA CONFIGURABLE - VER.13 - 115/220 VAC - FULL GAUGE</v>
      </c>
      <c r="C4102" s="153">
        <v>46153</v>
      </c>
      <c r="D4102">
        <v>6</v>
      </c>
      <c r="E4102">
        <f>IF(VLOOKUP(SALIDA[[#This Row],[CODIGO]],STOCKSANLUIS[],6,FALSE)=0,"PRODUCTO SIN STOCK/UBICACIÓN",VLOOKUP(SALIDA[[#This Row],[CODIGO]],STOCKSANLUIS[],6,FALSE))</f>
        <v>1</v>
      </c>
      <c r="F4102">
        <f>SALIDA[[#This Row],[CANTIDAD]]/SALIDA[[#This Row],[UND MEDIDA]]</f>
        <v>6</v>
      </c>
      <c r="G4102" t="str">
        <f>VLOOKUP(SALIDA[[#This Row],[CODIGO]],FAMILIAS[],4,FALSE)</f>
        <v>FULL GAUGE</v>
      </c>
      <c r="H4102" s="10" t="str">
        <f>IF(VLOOKUP(SALIDA[[#This Row],[CODIGO]],STOCKSANLUIS[],7,FALSE)=0,"PRODUCTO SIN STOCK/UBICACIÓN",VLOOKUP(SALIDA[[#This Row],[CODIGO]],STOCKSANLUIS[],7,FALSE))</f>
        <v>C</v>
      </c>
      <c r="I4102" s="10"/>
      <c r="J4102" t="str">
        <f>SALIDA[[#This Row],[CODIGO]]&amp;"       "&amp;SALIDA[[#This Row],[FAMILIA]]</f>
        <v>00019       FULL GAUGE</v>
      </c>
      <c r="K4102">
        <f>VLOOKUP(SALIDA[[#This Row],[CODIGO]],STOCK_STARSOFT[],5,FALSE)</f>
        <v>20.225960000000001</v>
      </c>
      <c r="L4102">
        <f>SALIDA[[#This Row],[CANTIDAD]]*SALIDA[[#This Row],[PRECIO UND]]</f>
        <v>121.35576</v>
      </c>
    </row>
    <row r="4103" spans="1:12" x14ac:dyDescent="0.25">
      <c r="A4103" s="6" t="s">
        <v>3347</v>
      </c>
      <c r="B4103" s="100" t="str">
        <f>VLOOKUP(SALIDA[[#This Row],[CODIGO]],STOCKSANLUIS[],2,FALSE)</f>
        <v>GAS REFRIGERANTE R507 -11.3KG ICELOONG</v>
      </c>
      <c r="C4103" s="153">
        <v>46153</v>
      </c>
      <c r="D4103">
        <v>2</v>
      </c>
      <c r="E4103">
        <f>IF(VLOOKUP(SALIDA[[#This Row],[CODIGO]],STOCKSANLUIS[],6,FALSE)=0,"PRODUCTO SIN STOCK/UBICACIÓN",VLOOKUP(SALIDA[[#This Row],[CODIGO]],STOCKSANLUIS[],6,FALSE))</f>
        <v>1</v>
      </c>
      <c r="F4103">
        <f>SALIDA[[#This Row],[CANTIDAD]]/SALIDA[[#This Row],[UND MEDIDA]]</f>
        <v>2</v>
      </c>
      <c r="G4103" t="str">
        <f>VLOOKUP(SALIDA[[#This Row],[CODIGO]],FAMILIAS[],4,FALSE)</f>
        <v>ZHEJIANG YONGHE</v>
      </c>
      <c r="H4103" s="10" t="str">
        <f>IF(VLOOKUP(SALIDA[[#This Row],[CODIGO]],STOCKSANLUIS[],7,FALSE)=0,"PRODUCTO SIN STOCK/UBICACIÓN",VLOOKUP(SALIDA[[#This Row],[CODIGO]],STOCKSANLUIS[],7,FALSE))</f>
        <v>C</v>
      </c>
      <c r="I4103" s="10"/>
      <c r="J4103" t="str">
        <f>SALIDA[[#This Row],[CODIGO]]&amp;"       "&amp;SALIDA[[#This Row],[FAMILIA]]</f>
        <v>02755       ZHEJIANG YONGHE</v>
      </c>
      <c r="K4103">
        <f>VLOOKUP(SALIDA[[#This Row],[CODIGO]],STOCK_STARSOFT[],5,FALSE)</f>
        <v>55.968114</v>
      </c>
      <c r="L4103">
        <f>SALIDA[[#This Row],[CANTIDAD]]*SALIDA[[#This Row],[PRECIO UND]]</f>
        <v>111.936228</v>
      </c>
    </row>
    <row r="4104" spans="1:12" x14ac:dyDescent="0.25">
      <c r="A4104" s="6" t="s">
        <v>867</v>
      </c>
      <c r="B4104" s="100" t="str">
        <f>VLOOKUP(SALIDA[[#This Row],[CODIGO]],STOCKSANLUIS[],2,FALSE)</f>
        <v>ACEITE POLIOLESTER POE 68 - 1 GALON - BVA</v>
      </c>
      <c r="C4104" s="153">
        <v>46153</v>
      </c>
      <c r="D4104">
        <v>4</v>
      </c>
      <c r="E4104">
        <f>IF(VLOOKUP(SALIDA[[#This Row],[CODIGO]],STOCKSANLUIS[],6,FALSE)=0,"PRODUCTO SIN STOCK/UBICACIÓN",VLOOKUP(SALIDA[[#This Row],[CODIGO]],STOCKSANLUIS[],6,FALSE))</f>
        <v>1</v>
      </c>
      <c r="F4104">
        <f>SALIDA[[#This Row],[CANTIDAD]]/SALIDA[[#This Row],[UND MEDIDA]]</f>
        <v>4</v>
      </c>
      <c r="G4104" t="str">
        <f>VLOOKUP(SALIDA[[#This Row],[CODIGO]],FAMILIAS[],4,FALSE)</f>
        <v>BVA</v>
      </c>
      <c r="H4104" s="10" t="str">
        <f>IF(VLOOKUP(SALIDA[[#This Row],[CODIGO]],STOCKSANLUIS[],7,FALSE)=0,"PRODUCTO SIN STOCK/UBICACIÓN",VLOOKUP(SALIDA[[#This Row],[CODIGO]],STOCKSANLUIS[],7,FALSE))</f>
        <v>C</v>
      </c>
      <c r="I4104" s="10"/>
      <c r="J4104" t="str">
        <f>SALIDA[[#This Row],[CODIGO]]&amp;"       "&amp;SALIDA[[#This Row],[FAMILIA]]</f>
        <v>00945       BVA</v>
      </c>
      <c r="K4104">
        <f>VLOOKUP(SALIDA[[#This Row],[CODIGO]],STOCK_STARSOFT[],5,FALSE)</f>
        <v>50.009718999999997</v>
      </c>
      <c r="L4104">
        <f>SALIDA[[#This Row],[CANTIDAD]]*SALIDA[[#This Row],[PRECIO UND]]</f>
        <v>200.03887599999999</v>
      </c>
    </row>
    <row r="4105" spans="1:12" x14ac:dyDescent="0.25">
      <c r="A4105" s="6" t="s">
        <v>33</v>
      </c>
      <c r="B4105" s="100" t="str">
        <f>VLOOKUP(SALIDA[[#This Row],[CODIGO]],STOCKSANLUIS[],2,FALSE)</f>
        <v>CONTROLADOR DE TEMPERATURA DIGITAL MT-512E 2HP - VER.13 - 115/220 VAC - FULL GAUGE</v>
      </c>
      <c r="C4105" s="153">
        <v>46153</v>
      </c>
      <c r="D4105">
        <v>1</v>
      </c>
      <c r="E4105">
        <f>IF(VLOOKUP(SALIDA[[#This Row],[CODIGO]],STOCKSANLUIS[],6,FALSE)=0,"PRODUCTO SIN STOCK/UBICACIÓN",VLOOKUP(SALIDA[[#This Row],[CODIGO]],STOCKSANLUIS[],6,FALSE))</f>
        <v>1</v>
      </c>
      <c r="F4105">
        <f>SALIDA[[#This Row],[CANTIDAD]]/SALIDA[[#This Row],[UND MEDIDA]]</f>
        <v>1</v>
      </c>
      <c r="G4105" t="str">
        <f>VLOOKUP(SALIDA[[#This Row],[CODIGO]],FAMILIAS[],4,FALSE)</f>
        <v>FULL GAUGE</v>
      </c>
      <c r="H4105" s="10" t="str">
        <f>IF(VLOOKUP(SALIDA[[#This Row],[CODIGO]],STOCKSANLUIS[],7,FALSE)=0,"PRODUCTO SIN STOCK/UBICACIÓN",VLOOKUP(SALIDA[[#This Row],[CODIGO]],STOCKSANLUIS[],7,FALSE))</f>
        <v>C</v>
      </c>
      <c r="I4105" s="10"/>
      <c r="J4105" t="str">
        <f>SALIDA[[#This Row],[CODIGO]]&amp;"       "&amp;SALIDA[[#This Row],[FAMILIA]]</f>
        <v>00016       FULL GAUGE</v>
      </c>
      <c r="K4105">
        <f>VLOOKUP(SALIDA[[#This Row],[CODIGO]],STOCK_STARSOFT[],5,FALSE)</f>
        <v>13.318346</v>
      </c>
      <c r="L4105">
        <f>SALIDA[[#This Row],[CANTIDAD]]*SALIDA[[#This Row],[PRECIO UND]]</f>
        <v>13.318346</v>
      </c>
    </row>
    <row r="4106" spans="1:12" x14ac:dyDescent="0.25">
      <c r="A4106" s="6" t="s">
        <v>22353</v>
      </c>
      <c r="B4106" s="100" t="str">
        <f>VLOOKUP(SALIDA[[#This Row],[CODIGO]],STOCKSANLUIS[],2,FALSE)</f>
        <v xml:space="preserve">PLATINA MAX BULLET HTP SILVER 2  PLOMO 600MM-50MM-7,5MM - COLOR GRIS - EVERFROST </v>
      </c>
      <c r="C4106" s="153">
        <v>46153</v>
      </c>
      <c r="D4106">
        <v>2</v>
      </c>
      <c r="E4106" t="str">
        <f>IF(VLOOKUP(SALIDA[[#This Row],[CODIGO]],STOCKSANLUIS[],6,FALSE)=0,"PRODUCTO SIN STOCK/UBICACIÓN",VLOOKUP(SALIDA[[#This Row],[CODIGO]],STOCKSANLUIS[],6,FALSE))</f>
        <v>PRODUCTO SIN STOCK/UBICACIÓN</v>
      </c>
      <c r="F4106" t="e">
        <f>SALIDA[[#This Row],[CANTIDAD]]/SALIDA[[#This Row],[UND MEDIDA]]</f>
        <v>#VALUE!</v>
      </c>
      <c r="G4106" t="str">
        <f>VLOOKUP(SALIDA[[#This Row],[CODIGO]],FAMILIAS[],4,FALSE)</f>
        <v>EVERFROST</v>
      </c>
      <c r="H4106" s="10" t="str">
        <f>IF(VLOOKUP(SALIDA[[#This Row],[CODIGO]],STOCKSANLUIS[],7,FALSE)=0,"PRODUCTO SIN STOCK/UBICACIÓN",VLOOKUP(SALIDA[[#This Row],[CODIGO]],STOCKSANLUIS[],7,FALSE))</f>
        <v>C</v>
      </c>
      <c r="I4106" s="10"/>
      <c r="J4106" t="str">
        <f>SALIDA[[#This Row],[CODIGO]]&amp;"       "&amp;SALIDA[[#This Row],[FAMILIA]]</f>
        <v>03669       EVERFROST</v>
      </c>
      <c r="K4106">
        <f>VLOOKUP(SALIDA[[#This Row],[CODIGO]],STOCK_STARSOFT[],5,FALSE)</f>
        <v>1.9654700000000001</v>
      </c>
      <c r="L4106">
        <f>SALIDA[[#This Row],[CANTIDAD]]*SALIDA[[#This Row],[PRECIO UND]]</f>
        <v>3.9309400000000001</v>
      </c>
    </row>
    <row r="4107" spans="1:12" x14ac:dyDescent="0.25">
      <c r="A4107" s="6" t="s">
        <v>79</v>
      </c>
      <c r="B4107" s="100" t="str">
        <f>VLOOKUP(SALIDA[[#This Row],[CODIGO]],STOCKSANLUIS[],2,FALSE)</f>
        <v>CONTROLADOR DE TEMPERATURA DIGITAL TC-900EL POWER - VER.07 - 12/24 VAC/DC - FULL GAUGE</v>
      </c>
      <c r="C4107" s="153">
        <v>46153</v>
      </c>
      <c r="D4107">
        <v>1</v>
      </c>
      <c r="E4107">
        <f>IF(VLOOKUP(SALIDA[[#This Row],[CODIGO]],STOCKSANLUIS[],6,FALSE)=0,"PRODUCTO SIN STOCK/UBICACIÓN",VLOOKUP(SALIDA[[#This Row],[CODIGO]],STOCKSANLUIS[],6,FALSE))</f>
        <v>1</v>
      </c>
      <c r="F4107">
        <f>SALIDA[[#This Row],[CANTIDAD]]/SALIDA[[#This Row],[UND MEDIDA]]</f>
        <v>1</v>
      </c>
      <c r="G4107" t="str">
        <f>VLOOKUP(SALIDA[[#This Row],[CODIGO]],FAMILIAS[],4,FALSE)</f>
        <v>FULL GAUGE</v>
      </c>
      <c r="H4107" s="10" t="str">
        <f>IF(VLOOKUP(SALIDA[[#This Row],[CODIGO]],STOCKSANLUIS[],7,FALSE)=0,"PRODUCTO SIN STOCK/UBICACIÓN",VLOOKUP(SALIDA[[#This Row],[CODIGO]],STOCKSANLUIS[],7,FALSE))</f>
        <v>C</v>
      </c>
      <c r="I4107" s="10"/>
      <c r="J4107" t="str">
        <f>SALIDA[[#This Row],[CODIGO]]&amp;"       "&amp;SALIDA[[#This Row],[FAMILIA]]</f>
        <v>00044       FULL GAUGE</v>
      </c>
      <c r="K4107">
        <f>VLOOKUP(SALIDA[[#This Row],[CODIGO]],STOCK_STARSOFT[],5,FALSE)</f>
        <v>21.044938999999999</v>
      </c>
      <c r="L4107">
        <f>SALIDA[[#This Row],[CANTIDAD]]*SALIDA[[#This Row],[PRECIO UND]]</f>
        <v>21.044938999999999</v>
      </c>
    </row>
    <row r="4108" spans="1:12" x14ac:dyDescent="0.25">
      <c r="A4108" s="6" t="s">
        <v>3639</v>
      </c>
      <c r="B4108" s="100" t="str">
        <f>VLOOKUP(SALIDA[[#This Row],[CODIGO]],STOCKSANLUIS[],2,FALSE)</f>
        <v>MOTOVENTILADOR MAER FAN YDWF74L60P4-522N-450S (220V, 60HZ, 4 POLES, 1PH, CL.F, SUCTION)</v>
      </c>
      <c r="C4108" s="153">
        <v>46154</v>
      </c>
      <c r="D4108">
        <v>1</v>
      </c>
      <c r="E4108">
        <f>IF(VLOOKUP(SALIDA[[#This Row],[CODIGO]],STOCKSANLUIS[],6,FALSE)=0,"PRODUCTO SIN STOCK/UBICACIÓN",VLOOKUP(SALIDA[[#This Row],[CODIGO]],STOCKSANLUIS[],6,FALSE))</f>
        <v>1</v>
      </c>
      <c r="F4108">
        <f>SALIDA[[#This Row],[CANTIDAD]]/SALIDA[[#This Row],[UND MEDIDA]]</f>
        <v>1</v>
      </c>
      <c r="G4108" t="str">
        <f>VLOOKUP(SALIDA[[#This Row],[CODIGO]],FAMILIAS[],4,FALSE)</f>
        <v>MAER FAN</v>
      </c>
      <c r="H4108" s="10" t="str">
        <f>IF(VLOOKUP(SALIDA[[#This Row],[CODIGO]],STOCKSANLUIS[],7,FALSE)=0,"PRODUCTO SIN STOCK/UBICACIÓN",VLOOKUP(SALIDA[[#This Row],[CODIGO]],STOCKSANLUIS[],7,FALSE))</f>
        <v>C</v>
      </c>
      <c r="I4108" s="10"/>
      <c r="J4108" t="str">
        <f>SALIDA[[#This Row],[CODIGO]]&amp;"       "&amp;SALIDA[[#This Row],[FAMILIA]]</f>
        <v>03037       MAER FAN</v>
      </c>
      <c r="K4108">
        <f>VLOOKUP(SALIDA[[#This Row],[CODIGO]],STOCK_STARSOFT[],5,FALSE)</f>
        <v>39.236970999999997</v>
      </c>
      <c r="L4108">
        <f>SALIDA[[#This Row],[CANTIDAD]]*SALIDA[[#This Row],[PRECIO UND]]</f>
        <v>39.236970999999997</v>
      </c>
    </row>
    <row r="4109" spans="1:12" x14ac:dyDescent="0.25">
      <c r="A4109" s="6" t="s">
        <v>3880</v>
      </c>
      <c r="B4109" s="100" t="str">
        <f>VLOOKUP(SALIDA[[#This Row],[CODIGO]],STOCKSANLUIS[],2,FALSE)</f>
        <v>GAS REFRIGERANTE R134A  X 340 GR - (TAPA CON VALVULA) - ICELOONG</v>
      </c>
      <c r="C4109" s="153">
        <v>46154</v>
      </c>
      <c r="D4109">
        <v>30</v>
      </c>
      <c r="E4109">
        <f>IF(VLOOKUP(SALIDA[[#This Row],[CODIGO]],STOCKSANLUIS[],6,FALSE)=0,"PRODUCTO SIN STOCK/UBICACIÓN",VLOOKUP(SALIDA[[#This Row],[CODIGO]],STOCKSANLUIS[],6,FALSE))</f>
        <v>1</v>
      </c>
      <c r="F4109">
        <f>SALIDA[[#This Row],[CANTIDAD]]/SALIDA[[#This Row],[UND MEDIDA]]</f>
        <v>30</v>
      </c>
      <c r="G4109" t="str">
        <f>VLOOKUP(SALIDA[[#This Row],[CODIGO]],FAMILIAS[],4,FALSE)</f>
        <v>ZHEJIANG YONGHE</v>
      </c>
      <c r="H4109" s="10" t="str">
        <f>IF(VLOOKUP(SALIDA[[#This Row],[CODIGO]],STOCKSANLUIS[],7,FALSE)=0,"PRODUCTO SIN STOCK/UBICACIÓN",VLOOKUP(SALIDA[[#This Row],[CODIGO]],STOCKSANLUIS[],7,FALSE))</f>
        <v>B</v>
      </c>
      <c r="I4109" s="10"/>
      <c r="J4109" t="str">
        <f>SALIDA[[#This Row],[CODIGO]]&amp;"       "&amp;SALIDA[[#This Row],[FAMILIA]]</f>
        <v>03343       ZHEJIANG YONGHE</v>
      </c>
      <c r="K4109">
        <f>VLOOKUP(SALIDA[[#This Row],[CODIGO]],STOCK_STARSOFT[],5,FALSE)</f>
        <v>3.1289889999999998</v>
      </c>
      <c r="L4109">
        <f>SALIDA[[#This Row],[CANTIDAD]]*SALIDA[[#This Row],[PRECIO UND]]</f>
        <v>93.869669999999999</v>
      </c>
    </row>
    <row r="4110" spans="1:12" x14ac:dyDescent="0.25">
      <c r="A4110" s="6" t="s">
        <v>3929</v>
      </c>
      <c r="B4110" s="100" t="str">
        <f>VLOOKUP(SALIDA[[#This Row],[CODIGO]],STOCKSANLUIS[],2,FALSE)</f>
        <v>EQUIPO DE A/A MINI SPLIT FRIO SOLO - 18000 BTU - R410A - 220V/1PH/60HZ - VIKING "VIKINGO" - PROUDLY DESIGNED IN USA - GOLD FIN PROTECTION - XJ14-18-4E-2-P /  XJ14-18-4C-2-P - MADE IN P.R.C.</v>
      </c>
      <c r="C4110" s="153">
        <v>46154</v>
      </c>
      <c r="D4110">
        <v>4</v>
      </c>
      <c r="E4110">
        <f>IF(VLOOKUP(SALIDA[[#This Row],[CODIGO]],STOCKSANLUIS[],6,FALSE)=0,"PRODUCTO SIN STOCK/UBICACIÓN",VLOOKUP(SALIDA[[#This Row],[CODIGO]],STOCKSANLUIS[],6,FALSE))</f>
        <v>1</v>
      </c>
      <c r="F4110">
        <f>SALIDA[[#This Row],[CANTIDAD]]/SALIDA[[#This Row],[UND MEDIDA]]</f>
        <v>4</v>
      </c>
      <c r="G4110" t="str">
        <f>VLOOKUP(SALIDA[[#This Row],[CODIGO]],FAMILIAS[],4,FALSE)</f>
        <v>VIKING</v>
      </c>
      <c r="H4110" s="10" t="str">
        <f>IF(VLOOKUP(SALIDA[[#This Row],[CODIGO]],STOCKSANLUIS[],7,FALSE)=0,"PRODUCTO SIN STOCK/UBICACIÓN",VLOOKUP(SALIDA[[#This Row],[CODIGO]],STOCKSANLUIS[],7,FALSE))</f>
        <v>B</v>
      </c>
      <c r="I4110" s="10"/>
      <c r="J4110" t="str">
        <f>SALIDA[[#This Row],[CODIGO]]&amp;"       "&amp;SALIDA[[#This Row],[FAMILIA]]</f>
        <v>03396       VIKING</v>
      </c>
      <c r="K4110">
        <f>VLOOKUP(SALIDA[[#This Row],[CODIGO]],STOCK_STARSOFT[],5,FALSE)</f>
        <v>202.05513400000001</v>
      </c>
      <c r="L4110">
        <f>SALIDA[[#This Row],[CANTIDAD]]*SALIDA[[#This Row],[PRECIO UND]]</f>
        <v>808.22053600000004</v>
      </c>
    </row>
    <row r="4111" spans="1:12" x14ac:dyDescent="0.25">
      <c r="A4111" s="6" t="s">
        <v>22775</v>
      </c>
      <c r="B4111" s="100" t="str">
        <f>VLOOKUP(SALIDA[[#This Row],[CODIGO]],STOCKSANLUIS[],2,FALSE)</f>
        <v>LLAVE RATCHET CUADRADA 1/4”, 3/8”, 3/16”, 5/16” - CT-122 - EVERFROST</v>
      </c>
      <c r="C4111" s="153">
        <v>46154</v>
      </c>
      <c r="D4111">
        <v>2</v>
      </c>
      <c r="E4111" t="str">
        <f>IF(VLOOKUP(SALIDA[[#This Row],[CODIGO]],STOCKSANLUIS[],6,FALSE)=0,"PRODUCTO SIN STOCK/UBICACIÓN",VLOOKUP(SALIDA[[#This Row],[CODIGO]],STOCKSANLUIS[],6,FALSE))</f>
        <v>PRODUCTO SIN STOCK/UBICACIÓN</v>
      </c>
      <c r="F4111" t="e">
        <f>SALIDA[[#This Row],[CANTIDAD]]/SALIDA[[#This Row],[UND MEDIDA]]</f>
        <v>#VALUE!</v>
      </c>
      <c r="G4111" t="str">
        <f>VLOOKUP(SALIDA[[#This Row],[CODIGO]],FAMILIAS[],4,FALSE)</f>
        <v>EVERFROST</v>
      </c>
      <c r="H4111" s="10" t="str">
        <f>IF(VLOOKUP(SALIDA[[#This Row],[CODIGO]],STOCKSANLUIS[],7,FALSE)=0,"PRODUCTO SIN STOCK/UBICACIÓN",VLOOKUP(SALIDA[[#This Row],[CODIGO]],STOCKSANLUIS[],7,FALSE))</f>
        <v>A</v>
      </c>
      <c r="I4111" s="10"/>
      <c r="J4111" t="str">
        <f>SALIDA[[#This Row],[CODIGO]]&amp;"       "&amp;SALIDA[[#This Row],[FAMILIA]]</f>
        <v>03824       EVERFROST</v>
      </c>
      <c r="K4111">
        <f>VLOOKUP(SALIDA[[#This Row],[CODIGO]],STOCK_STARSOFT[],5,FALSE)</f>
        <v>1.245587</v>
      </c>
      <c r="L4111">
        <f>SALIDA[[#This Row],[CANTIDAD]]*SALIDA[[#This Row],[PRECIO UND]]</f>
        <v>2.491174</v>
      </c>
    </row>
    <row r="4112" spans="1:12" x14ac:dyDescent="0.25">
      <c r="A4112" s="6" t="s">
        <v>2022</v>
      </c>
      <c r="B4112" s="100" t="str">
        <f>VLOOKUP(SALIDA[[#This Row],[CODIGO]],STOCKSANLUIS[],2,FALSE)</f>
        <v>CONTROLADOR DE TEMPERATURA DIGITAL TC-900E POWER - VER.07 - 115/220 VAC - FULL GAUGE</v>
      </c>
      <c r="C4112" s="153">
        <v>46154</v>
      </c>
      <c r="D4112">
        <v>1</v>
      </c>
      <c r="E4112">
        <f>IF(VLOOKUP(SALIDA[[#This Row],[CODIGO]],STOCKSANLUIS[],6,FALSE)=0,"PRODUCTO SIN STOCK/UBICACIÓN",VLOOKUP(SALIDA[[#This Row],[CODIGO]],STOCKSANLUIS[],6,FALSE))</f>
        <v>1</v>
      </c>
      <c r="F4112">
        <f>SALIDA[[#This Row],[CANTIDAD]]/SALIDA[[#This Row],[UND MEDIDA]]</f>
        <v>1</v>
      </c>
      <c r="G4112" t="str">
        <f>VLOOKUP(SALIDA[[#This Row],[CODIGO]],FAMILIAS[],4,FALSE)</f>
        <v>FULL GAUGE</v>
      </c>
      <c r="H4112" s="10" t="str">
        <f>IF(VLOOKUP(SALIDA[[#This Row],[CODIGO]],STOCKSANLUIS[],7,FALSE)=0,"PRODUCTO SIN STOCK/UBICACIÓN",VLOOKUP(SALIDA[[#This Row],[CODIGO]],STOCKSANLUIS[],7,FALSE))</f>
        <v>C</v>
      </c>
      <c r="I4112" s="10"/>
      <c r="J4112" t="str">
        <f>SALIDA[[#This Row],[CODIGO]]&amp;"       "&amp;SALIDA[[#This Row],[FAMILIA]]</f>
        <v>01785       FULL GAUGE</v>
      </c>
      <c r="K4112">
        <f>VLOOKUP(SALIDA[[#This Row],[CODIGO]],STOCK_STARSOFT[],5,FALSE)</f>
        <v>18.272079000000002</v>
      </c>
      <c r="L4112">
        <f>SALIDA[[#This Row],[CANTIDAD]]*SALIDA[[#This Row],[PRECIO UND]]</f>
        <v>18.272079000000002</v>
      </c>
    </row>
    <row r="4113" spans="1:12" x14ac:dyDescent="0.25">
      <c r="A4113" s="6" t="s">
        <v>2490</v>
      </c>
      <c r="B4113" s="100" t="str">
        <f>VLOOKUP(SALIDA[[#This Row],[CODIGO]],STOCKSANLUIS[],2,FALSE)</f>
        <v>LIMPIADOR PARA CONDENSADOR - NU-BRITE - 1GALON - NU CALGON</v>
      </c>
      <c r="C4113" s="153">
        <v>46154</v>
      </c>
      <c r="D4113">
        <v>1</v>
      </c>
      <c r="E4113">
        <f>IF(VLOOKUP(SALIDA[[#This Row],[CODIGO]],STOCKSANLUIS[],6,FALSE)=0,"PRODUCTO SIN STOCK/UBICACIÓN",VLOOKUP(SALIDA[[#This Row],[CODIGO]],STOCKSANLUIS[],6,FALSE))</f>
        <v>1</v>
      </c>
      <c r="F4113">
        <f>SALIDA[[#This Row],[CANTIDAD]]/SALIDA[[#This Row],[UND MEDIDA]]</f>
        <v>1</v>
      </c>
      <c r="G4113" t="str">
        <f>VLOOKUP(SALIDA[[#This Row],[CODIGO]],FAMILIAS[],4,FALSE)</f>
        <v>NU CALGON</v>
      </c>
      <c r="H4113" s="10" t="str">
        <f>IF(VLOOKUP(SALIDA[[#This Row],[CODIGO]],STOCKSANLUIS[],7,FALSE)=0,"PRODUCTO SIN STOCK/UBICACIÓN",VLOOKUP(SALIDA[[#This Row],[CODIGO]],STOCKSANLUIS[],7,FALSE))</f>
        <v>C</v>
      </c>
      <c r="I4113" s="10"/>
      <c r="J4113" t="str">
        <f>SALIDA[[#This Row],[CODIGO]]&amp;"       "&amp;SALIDA[[#This Row],[FAMILIA]]</f>
        <v>02043       NU CALGON</v>
      </c>
      <c r="K4113">
        <f>VLOOKUP(SALIDA[[#This Row],[CODIGO]],STOCK_STARSOFT[],5,FALSE)</f>
        <v>9.0050089999999994</v>
      </c>
      <c r="L4113">
        <f>SALIDA[[#This Row],[CANTIDAD]]*SALIDA[[#This Row],[PRECIO UND]]</f>
        <v>9.0050089999999994</v>
      </c>
    </row>
    <row r="4114" spans="1:12" x14ac:dyDescent="0.25">
      <c r="A4114" s="6" t="s">
        <v>2719</v>
      </c>
      <c r="B4114" s="100" t="str">
        <f>VLOOKUP(SALIDA[[#This Row],[CODIGO]],STOCKSANLUIS[],2,FALSE)</f>
        <v xml:space="preserve">ACEITE PARA BOMBA DE VACIO - 1 GALON - BVA </v>
      </c>
      <c r="C4114" s="153">
        <v>46154</v>
      </c>
      <c r="D4114">
        <v>9</v>
      </c>
      <c r="E4114">
        <f>IF(VLOOKUP(SALIDA[[#This Row],[CODIGO]],STOCKSANLUIS[],6,FALSE)=0,"PRODUCTO SIN STOCK/UBICACIÓN",VLOOKUP(SALIDA[[#This Row],[CODIGO]],STOCKSANLUIS[],6,FALSE))</f>
        <v>1</v>
      </c>
      <c r="F4114">
        <f>SALIDA[[#This Row],[CANTIDAD]]/SALIDA[[#This Row],[UND MEDIDA]]</f>
        <v>9</v>
      </c>
      <c r="G4114" t="str">
        <f>VLOOKUP(SALIDA[[#This Row],[CODIGO]],FAMILIAS[],4,FALSE)</f>
        <v>BVA</v>
      </c>
      <c r="H4114" s="10" t="str">
        <f>IF(VLOOKUP(SALIDA[[#This Row],[CODIGO]],STOCKSANLUIS[],7,FALSE)=0,"PRODUCTO SIN STOCK/UBICACIÓN",VLOOKUP(SALIDA[[#This Row],[CODIGO]],STOCKSANLUIS[],7,FALSE))</f>
        <v>C</v>
      </c>
      <c r="I4114" s="10" t="s">
        <v>19536</v>
      </c>
      <c r="J4114" t="str">
        <f>SALIDA[[#This Row],[CODIGO]]&amp;"       "&amp;SALIDA[[#This Row],[FAMILIA]]</f>
        <v>02202       BVA</v>
      </c>
      <c r="K4114">
        <f>VLOOKUP(SALIDA[[#This Row],[CODIGO]],STOCK_STARSOFT[],5,FALSE)</f>
        <v>13.965745</v>
      </c>
      <c r="L4114">
        <f>SALIDA[[#This Row],[CANTIDAD]]*SALIDA[[#This Row],[PRECIO UND]]</f>
        <v>125.691705</v>
      </c>
    </row>
    <row r="4115" spans="1:12" x14ac:dyDescent="0.25">
      <c r="A4115" s="6" t="s">
        <v>2020</v>
      </c>
      <c r="B4115" s="100" t="str">
        <f>VLOOKUP(SALIDA[[#This Row],[CODIGO]],STOCKSANLUIS[],2,FALSE)</f>
        <v>CONTROLADOR DE TEMPERATURA Y HUMEDAD DIGITAL MT-530EW SUPER (10-85%HR) - VER.06 - 115/220 VAC - FULL GAUGE - WHITE</v>
      </c>
      <c r="C4115" s="153">
        <v>46154</v>
      </c>
      <c r="D4115">
        <v>3</v>
      </c>
      <c r="E4115">
        <f>IF(VLOOKUP(SALIDA[[#This Row],[CODIGO]],STOCKSANLUIS[],6,FALSE)=0,"PRODUCTO SIN STOCK/UBICACIÓN",VLOOKUP(SALIDA[[#This Row],[CODIGO]],STOCKSANLUIS[],6,FALSE))</f>
        <v>1</v>
      </c>
      <c r="F4115">
        <f>SALIDA[[#This Row],[CANTIDAD]]/SALIDA[[#This Row],[UND MEDIDA]]</f>
        <v>3</v>
      </c>
      <c r="G4115" t="str">
        <f>VLOOKUP(SALIDA[[#This Row],[CODIGO]],FAMILIAS[],4,FALSE)</f>
        <v>FULL GAUGE</v>
      </c>
      <c r="H4115" s="10" t="str">
        <f>IF(VLOOKUP(SALIDA[[#This Row],[CODIGO]],STOCKSANLUIS[],7,FALSE)=0,"PRODUCTO SIN STOCK/UBICACIÓN",VLOOKUP(SALIDA[[#This Row],[CODIGO]],STOCKSANLUIS[],7,FALSE))</f>
        <v>A</v>
      </c>
      <c r="I4115" s="10"/>
      <c r="J4115" t="str">
        <f>SALIDA[[#This Row],[CODIGO]]&amp;"       "&amp;SALIDA[[#This Row],[FAMILIA]]</f>
        <v>01784       FULL GAUGE</v>
      </c>
      <c r="K4115">
        <f>VLOOKUP(SALIDA[[#This Row],[CODIGO]],STOCK_STARSOFT[],5,FALSE)</f>
        <v>45.731242000000002</v>
      </c>
      <c r="L4115">
        <f>SALIDA[[#This Row],[CANTIDAD]]*SALIDA[[#This Row],[PRECIO UND]]</f>
        <v>137.193726</v>
      </c>
    </row>
    <row r="4116" spans="1:12" x14ac:dyDescent="0.25">
      <c r="A4116" s="6" t="s">
        <v>2082</v>
      </c>
      <c r="B4116" s="100" t="str">
        <f>VLOOKUP(SALIDA[[#This Row],[CODIGO]],STOCKSANLUIS[],2,FALSE)</f>
        <v xml:space="preserve">MOTOVENTILADOR AXIAL EBM S6D630-AN09-03 - 630MM - 220V/380V/440V TRIFÁSICO - 6 POLOS, CON REJILLA - FLUJO V </v>
      </c>
      <c r="C4116" s="153">
        <v>46154</v>
      </c>
      <c r="D4116">
        <v>1</v>
      </c>
      <c r="E4116">
        <f>IF(VLOOKUP(SALIDA[[#This Row],[CODIGO]],STOCKSANLUIS[],6,FALSE)=0,"PRODUCTO SIN STOCK/UBICACIÓN",VLOOKUP(SALIDA[[#This Row],[CODIGO]],STOCKSANLUIS[],6,FALSE))</f>
        <v>1</v>
      </c>
      <c r="F4116">
        <f>SALIDA[[#This Row],[CANTIDAD]]/SALIDA[[#This Row],[UND MEDIDA]]</f>
        <v>1</v>
      </c>
      <c r="G4116" t="str">
        <f>VLOOKUP(SALIDA[[#This Row],[CODIGO]],FAMILIAS[],4,FALSE)</f>
        <v>EBM</v>
      </c>
      <c r="H4116" s="10" t="str">
        <f>IF(VLOOKUP(SALIDA[[#This Row],[CODIGO]],STOCKSANLUIS[],7,FALSE)=0,"PRODUCTO SIN STOCK/UBICACIÓN",VLOOKUP(SALIDA[[#This Row],[CODIGO]],STOCKSANLUIS[],7,FALSE))</f>
        <v>C</v>
      </c>
      <c r="I4116" s="10"/>
      <c r="J4116" t="str">
        <f>SALIDA[[#This Row],[CODIGO]]&amp;"       "&amp;SALIDA[[#This Row],[FAMILIA]]</f>
        <v>01821       EBM</v>
      </c>
      <c r="K4116">
        <f>VLOOKUP(SALIDA[[#This Row],[CODIGO]],STOCK_STARSOFT[],5,FALSE)</f>
        <v>173.998121</v>
      </c>
      <c r="L4116">
        <f>SALIDA[[#This Row],[CANTIDAD]]*SALIDA[[#This Row],[PRECIO UND]]</f>
        <v>173.998121</v>
      </c>
    </row>
    <row r="4117" spans="1:12" x14ac:dyDescent="0.25">
      <c r="A4117" s="6" t="s">
        <v>19298</v>
      </c>
      <c r="B4117" s="100" t="str">
        <f>VLOOKUP(SALIDA[[#This Row],[CODIGO]],STOCKSANLUIS[],2,FALSE)</f>
        <v>CINTA DE ALUMINIO DE 2" X 54.6 YDS (50MM X 50M) - QTA-250E - EVERFROST - HIGH QUALITY</v>
      </c>
      <c r="C4117" s="153">
        <v>46154</v>
      </c>
      <c r="D4117">
        <v>63</v>
      </c>
      <c r="E4117">
        <f>IF(VLOOKUP(SALIDA[[#This Row],[CODIGO]],STOCKSANLUIS[],6,FALSE)=0,"PRODUCTO SIN STOCK/UBICACIÓN",VLOOKUP(SALIDA[[#This Row],[CODIGO]],STOCKSANLUIS[],6,FALSE))</f>
        <v>1</v>
      </c>
      <c r="F4117">
        <f>SALIDA[[#This Row],[CANTIDAD]]/SALIDA[[#This Row],[UND MEDIDA]]</f>
        <v>63</v>
      </c>
      <c r="G4117" t="str">
        <f>VLOOKUP(SALIDA[[#This Row],[CODIGO]],FAMILIAS[],4,FALSE)</f>
        <v>EVERFROST</v>
      </c>
      <c r="H4117" s="10" t="str">
        <f>IF(VLOOKUP(SALIDA[[#This Row],[CODIGO]],STOCKSANLUIS[],7,FALSE)=0,"PRODUCTO SIN STOCK/UBICACIÓN",VLOOKUP(SALIDA[[#This Row],[CODIGO]],STOCKSANLUIS[],7,FALSE))</f>
        <v>C</v>
      </c>
      <c r="I4117" s="10"/>
      <c r="J4117" t="str">
        <f>SALIDA[[#This Row],[CODIGO]]&amp;"       "&amp;SALIDA[[#This Row],[FAMILIA]]</f>
        <v>03488       EVERFROST</v>
      </c>
      <c r="K4117">
        <f>VLOOKUP(SALIDA[[#This Row],[CODIGO]],STOCK_STARSOFT[],5,FALSE)</f>
        <v>1.7111369999999999</v>
      </c>
      <c r="L4117">
        <f>SALIDA[[#This Row],[CANTIDAD]]*SALIDA[[#This Row],[PRECIO UND]]</f>
        <v>107.801631</v>
      </c>
    </row>
    <row r="4118" spans="1:12" x14ac:dyDescent="0.25">
      <c r="A4118" s="6" t="s">
        <v>705</v>
      </c>
      <c r="B4118" s="100" t="str">
        <f>VLOOKUP(SALIDA[[#This Row],[CODIGO]],STOCKSANLUIS[],2,FALSE)</f>
        <v>FILTRO SECADOR - 163 - 3/8 - ROSCABLE - QDM-163 - QUALITY</v>
      </c>
      <c r="C4118" s="153">
        <v>46154</v>
      </c>
      <c r="D4118">
        <v>5</v>
      </c>
      <c r="E4118">
        <f>IF(VLOOKUP(SALIDA[[#This Row],[CODIGO]],STOCKSANLUIS[],6,FALSE)=0,"PRODUCTO SIN STOCK/UBICACIÓN",VLOOKUP(SALIDA[[#This Row],[CODIGO]],STOCKSANLUIS[],6,FALSE))</f>
        <v>1</v>
      </c>
      <c r="F4118">
        <f>SALIDA[[#This Row],[CANTIDAD]]/SALIDA[[#This Row],[UND MEDIDA]]</f>
        <v>5</v>
      </c>
      <c r="G4118" t="str">
        <f>VLOOKUP(SALIDA[[#This Row],[CODIGO]],FAMILIAS[],4,FALSE)</f>
        <v>QUALITY</v>
      </c>
      <c r="H4118" s="10" t="str">
        <f>IF(VLOOKUP(SALIDA[[#This Row],[CODIGO]],STOCKSANLUIS[],7,FALSE)=0,"PRODUCTO SIN STOCK/UBICACIÓN",VLOOKUP(SALIDA[[#This Row],[CODIGO]],STOCKSANLUIS[],7,FALSE))</f>
        <v>A</v>
      </c>
      <c r="I4118" s="10"/>
      <c r="J4118" t="str">
        <f>SALIDA[[#This Row],[CODIGO]]&amp;"       "&amp;SALIDA[[#This Row],[FAMILIA]]</f>
        <v>00783       QUALITY</v>
      </c>
      <c r="K4118">
        <f>VLOOKUP(SALIDA[[#This Row],[CODIGO]],STOCK_STARSOFT[],5,FALSE)</f>
        <v>4.469824</v>
      </c>
      <c r="L4118">
        <f>SALIDA[[#This Row],[CANTIDAD]]*SALIDA[[#This Row],[PRECIO UND]]</f>
        <v>22.349119999999999</v>
      </c>
    </row>
    <row r="4119" spans="1:12" x14ac:dyDescent="0.25">
      <c r="A4119" s="6" t="s">
        <v>441</v>
      </c>
      <c r="B4119" s="100" t="str">
        <f>VLOOKUP(SALIDA[[#This Row],[CODIGO]],STOCKSANLUIS[],2,FALSE)</f>
        <v>ACEITE MINERAL 4G SUPER - 1 GALON - BVA</v>
      </c>
      <c r="C4119" s="153">
        <v>46154</v>
      </c>
      <c r="D4119">
        <v>1</v>
      </c>
      <c r="E4119">
        <f>IF(VLOOKUP(SALIDA[[#This Row],[CODIGO]],STOCKSANLUIS[],6,FALSE)=0,"PRODUCTO SIN STOCK/UBICACIÓN",VLOOKUP(SALIDA[[#This Row],[CODIGO]],STOCKSANLUIS[],6,FALSE))</f>
        <v>1</v>
      </c>
      <c r="F4119">
        <f>SALIDA[[#This Row],[CANTIDAD]]/SALIDA[[#This Row],[UND MEDIDA]]</f>
        <v>1</v>
      </c>
      <c r="G4119" t="str">
        <f>VLOOKUP(SALIDA[[#This Row],[CODIGO]],FAMILIAS[],4,FALSE)</f>
        <v>BVA</v>
      </c>
      <c r="H4119" s="10" t="str">
        <f>IF(VLOOKUP(SALIDA[[#This Row],[CODIGO]],STOCKSANLUIS[],7,FALSE)=0,"PRODUCTO SIN STOCK/UBICACIÓN",VLOOKUP(SALIDA[[#This Row],[CODIGO]],STOCKSANLUIS[],7,FALSE))</f>
        <v>C</v>
      </c>
      <c r="I4119" s="10"/>
      <c r="J4119" t="str">
        <f>SALIDA[[#This Row],[CODIGO]]&amp;"       "&amp;SALIDA[[#This Row],[FAMILIA]]</f>
        <v>00354       BVA</v>
      </c>
      <c r="K4119">
        <f>VLOOKUP(SALIDA[[#This Row],[CODIGO]],STOCK_STARSOFT[],5,FALSE)</f>
        <v>16.651125</v>
      </c>
      <c r="L4119">
        <f>SALIDA[[#This Row],[CANTIDAD]]*SALIDA[[#This Row],[PRECIO UND]]</f>
        <v>16.651125</v>
      </c>
    </row>
    <row r="4120" spans="1:12" x14ac:dyDescent="0.25">
      <c r="A4120" s="6" t="s">
        <v>439</v>
      </c>
      <c r="B4120" s="100" t="str">
        <f>VLOOKUP(SALIDA[[#This Row],[CODIGO]],STOCKSANLUIS[],2,FALSE)</f>
        <v>ACEITE MINERAL 3G SUPER - 1 GALÓN - BVA</v>
      </c>
      <c r="C4120" s="153">
        <v>46154</v>
      </c>
      <c r="D4120">
        <v>1</v>
      </c>
      <c r="E4120">
        <f>IF(VLOOKUP(SALIDA[[#This Row],[CODIGO]],STOCKSANLUIS[],6,FALSE)=0,"PRODUCTO SIN STOCK/UBICACIÓN",VLOOKUP(SALIDA[[#This Row],[CODIGO]],STOCKSANLUIS[],6,FALSE))</f>
        <v>1</v>
      </c>
      <c r="F4120">
        <f>SALIDA[[#This Row],[CANTIDAD]]/SALIDA[[#This Row],[UND MEDIDA]]</f>
        <v>1</v>
      </c>
      <c r="G4120" t="str">
        <f>VLOOKUP(SALIDA[[#This Row],[CODIGO]],FAMILIAS[],4,FALSE)</f>
        <v>BVA</v>
      </c>
      <c r="H4120" s="10" t="str">
        <f>IF(VLOOKUP(SALIDA[[#This Row],[CODIGO]],STOCKSANLUIS[],7,FALSE)=0,"PRODUCTO SIN STOCK/UBICACIÓN",VLOOKUP(SALIDA[[#This Row],[CODIGO]],STOCKSANLUIS[],7,FALSE))</f>
        <v>C</v>
      </c>
      <c r="I4120" s="10"/>
      <c r="J4120" t="str">
        <f>SALIDA[[#This Row],[CODIGO]]&amp;"       "&amp;SALIDA[[#This Row],[FAMILIA]]</f>
        <v>00353       BVA</v>
      </c>
      <c r="K4120">
        <f>VLOOKUP(SALIDA[[#This Row],[CODIGO]],STOCK_STARSOFT[],5,FALSE)</f>
        <v>15.454063</v>
      </c>
      <c r="L4120">
        <f>SALIDA[[#This Row],[CANTIDAD]]*SALIDA[[#This Row],[PRECIO UND]]</f>
        <v>15.454063</v>
      </c>
    </row>
    <row r="4121" spans="1:12" x14ac:dyDescent="0.25">
      <c r="A4121" s="6" t="s">
        <v>3776</v>
      </c>
      <c r="B4121" s="100" t="str">
        <f>VLOOKUP(SALIDA[[#This Row],[CODIGO]],STOCKSANLUIS[],2,FALSE)</f>
        <v>LAMA DE PVC CLEARWAY STANDARD SMOOTH 8¨¨ X .080¨¨ X 300¨ (20 CM X 2MMX 91.44M)</v>
      </c>
      <c r="C4121" s="153">
        <v>46154</v>
      </c>
      <c r="D4121">
        <v>60</v>
      </c>
      <c r="E4121">
        <f>IF(VLOOKUP(SALIDA[[#This Row],[CODIGO]],STOCKSANLUIS[],6,FALSE)=0,"PRODUCTO SIN STOCK/UBICACIÓN",VLOOKUP(SALIDA[[#This Row],[CODIGO]],STOCKSANLUIS[],6,FALSE))</f>
        <v>91.44</v>
      </c>
      <c r="F4121">
        <f>SALIDA[[#This Row],[CANTIDAD]]/SALIDA[[#This Row],[UND MEDIDA]]</f>
        <v>0.65616797900262469</v>
      </c>
      <c r="G4121" t="str">
        <f>VLOOKUP(SALIDA[[#This Row],[CODIGO]],FAMILIAS[],4,FALSE)</f>
        <v>CLEARWAY</v>
      </c>
      <c r="H4121" s="10" t="str">
        <f>IF(VLOOKUP(SALIDA[[#This Row],[CODIGO]],STOCKSANLUIS[],7,FALSE)=0,"PRODUCTO SIN STOCK/UBICACIÓN",VLOOKUP(SALIDA[[#This Row],[CODIGO]],STOCKSANLUIS[],7,FALSE))</f>
        <v>B/C</v>
      </c>
      <c r="I4121" s="10"/>
      <c r="J4121" t="str">
        <f>SALIDA[[#This Row],[CODIGO]]&amp;"       "&amp;SALIDA[[#This Row],[FAMILIA]]</f>
        <v>03169       CLEARWAY</v>
      </c>
      <c r="K4121">
        <f>VLOOKUP(SALIDA[[#This Row],[CODIGO]],STOCK_STARSOFT[],5,FALSE)</f>
        <v>1.2627120000000001</v>
      </c>
      <c r="L4121">
        <f>SALIDA[[#This Row],[CANTIDAD]]*SALIDA[[#This Row],[PRECIO UND]]</f>
        <v>75.762720000000002</v>
      </c>
    </row>
    <row r="4122" spans="1:12" x14ac:dyDescent="0.25">
      <c r="A4122" s="6" t="s">
        <v>2659</v>
      </c>
      <c r="B4122" s="100" t="str">
        <f>VLOOKUP(SALIDA[[#This Row],[CODIGO]],STOCKSANLUIS[],2,FALSE)</f>
        <v>BURLETE / EMPAQUETADURA G-67 FRONTAL (EX 509) X 5MTS FI0 3759 - CAFF</v>
      </c>
      <c r="C4122" s="153">
        <v>46154</v>
      </c>
      <c r="D4122">
        <v>3</v>
      </c>
      <c r="E4122">
        <f>IF(VLOOKUP(SALIDA[[#This Row],[CODIGO]],STOCKSANLUIS[],6,FALSE)=0,"PRODUCTO SIN STOCK/UBICACIÓN",VLOOKUP(SALIDA[[#This Row],[CODIGO]],STOCKSANLUIS[],6,FALSE))</f>
        <v>1</v>
      </c>
      <c r="F4122">
        <f>SALIDA[[#This Row],[CANTIDAD]]/SALIDA[[#This Row],[UND MEDIDA]]</f>
        <v>3</v>
      </c>
      <c r="G4122" t="str">
        <f>VLOOKUP(SALIDA[[#This Row],[CODIGO]],FAMILIAS[],4,FALSE)</f>
        <v>CAFF</v>
      </c>
      <c r="H4122" s="10" t="str">
        <f>IF(VLOOKUP(SALIDA[[#This Row],[CODIGO]],STOCKSANLUIS[],7,FALSE)=0,"PRODUCTO SIN STOCK/UBICACIÓN",VLOOKUP(SALIDA[[#This Row],[CODIGO]],STOCKSANLUIS[],7,FALSE))</f>
        <v>A</v>
      </c>
      <c r="I4122" s="10"/>
      <c r="J4122" t="str">
        <f>SALIDA[[#This Row],[CODIGO]]&amp;"       "&amp;SALIDA[[#This Row],[FAMILIA]]</f>
        <v>02166       CAFF</v>
      </c>
      <c r="K4122">
        <f>VLOOKUP(SALIDA[[#This Row],[CODIGO]],STOCK_STARSOFT[],5,FALSE)</f>
        <v>18.67005</v>
      </c>
      <c r="L4122">
        <f>SALIDA[[#This Row],[CANTIDAD]]*SALIDA[[#This Row],[PRECIO UND]]</f>
        <v>56.010149999999996</v>
      </c>
    </row>
    <row r="4123" spans="1:12" x14ac:dyDescent="0.25">
      <c r="A4123" s="6" t="s">
        <v>19300</v>
      </c>
      <c r="B4123" s="100" t="str">
        <f>VLOOKUP(SALIDA[[#This Row],[CODIGO]],STOCKSANLUIS[],2,FALSE)</f>
        <v>CINTA ADHESIVA FOAM QTF-230E - 1/8" X 2" X 32.8´ (3MM X 50MM X 10M) - EVERFROST - HIGH QUALITY</v>
      </c>
      <c r="C4123" s="153">
        <v>46154</v>
      </c>
      <c r="D4123">
        <v>32</v>
      </c>
      <c r="E4123">
        <f>IF(VLOOKUP(SALIDA[[#This Row],[CODIGO]],STOCKSANLUIS[],6,FALSE)=0,"PRODUCTO SIN STOCK/UBICACIÓN",VLOOKUP(SALIDA[[#This Row],[CODIGO]],STOCKSANLUIS[],6,FALSE))</f>
        <v>1</v>
      </c>
      <c r="F4123">
        <f>SALIDA[[#This Row],[CANTIDAD]]/SALIDA[[#This Row],[UND MEDIDA]]</f>
        <v>32</v>
      </c>
      <c r="G4123" t="str">
        <f>VLOOKUP(SALIDA[[#This Row],[CODIGO]],FAMILIAS[],4,FALSE)</f>
        <v>EVERFROST</v>
      </c>
      <c r="H4123" s="10" t="str">
        <f>IF(VLOOKUP(SALIDA[[#This Row],[CODIGO]],STOCKSANLUIS[],7,FALSE)=0,"PRODUCTO SIN STOCK/UBICACIÓN",VLOOKUP(SALIDA[[#This Row],[CODIGO]],STOCKSANLUIS[],7,FALSE))</f>
        <v>C</v>
      </c>
      <c r="I4123" s="10"/>
      <c r="J4123" t="str">
        <f>SALIDA[[#This Row],[CODIGO]]&amp;"       "&amp;SALIDA[[#This Row],[FAMILIA]]</f>
        <v>03490       EVERFROST</v>
      </c>
      <c r="K4123">
        <f>VLOOKUP(SALIDA[[#This Row],[CODIGO]],STOCK_STARSOFT[],5,FALSE)</f>
        <v>1.3047420000000001</v>
      </c>
      <c r="L4123">
        <f>SALIDA[[#This Row],[CANTIDAD]]*SALIDA[[#This Row],[PRECIO UND]]</f>
        <v>41.751744000000002</v>
      </c>
    </row>
    <row r="4124" spans="1:12" x14ac:dyDescent="0.25">
      <c r="A4124" s="6" t="s">
        <v>19299</v>
      </c>
      <c r="B4124" s="100" t="str">
        <f>VLOOKUP(SALIDA[[#This Row],[CODIGO]],STOCKSANLUIS[],2,FALSE)</f>
        <v>CINTA DE PVC PARA MINI SPLITS 50MMX50M - TAFETAN - EVERFROST - HIGH QUALITY</v>
      </c>
      <c r="C4124" s="153">
        <v>46154</v>
      </c>
      <c r="D4124">
        <v>54</v>
      </c>
      <c r="E4124">
        <f>IF(VLOOKUP(SALIDA[[#This Row],[CODIGO]],STOCKSANLUIS[],6,FALSE)=0,"PRODUCTO SIN STOCK/UBICACIÓN",VLOOKUP(SALIDA[[#This Row],[CODIGO]],STOCKSANLUIS[],6,FALSE))</f>
        <v>1</v>
      </c>
      <c r="F4124">
        <f>SALIDA[[#This Row],[CANTIDAD]]/SALIDA[[#This Row],[UND MEDIDA]]</f>
        <v>54</v>
      </c>
      <c r="G4124" t="str">
        <f>VLOOKUP(SALIDA[[#This Row],[CODIGO]],FAMILIAS[],4,FALSE)</f>
        <v>EVERFROST</v>
      </c>
      <c r="H4124" s="10" t="str">
        <f>IF(VLOOKUP(SALIDA[[#This Row],[CODIGO]],STOCKSANLUIS[],7,FALSE)=0,"PRODUCTO SIN STOCK/UBICACIÓN",VLOOKUP(SALIDA[[#This Row],[CODIGO]],STOCKSANLUIS[],7,FALSE))</f>
        <v>C</v>
      </c>
      <c r="I4124" s="10"/>
      <c r="J4124" t="str">
        <f>SALIDA[[#This Row],[CODIGO]]&amp;"       "&amp;SALIDA[[#This Row],[FAMILIA]]</f>
        <v>03489       EVERFROST</v>
      </c>
      <c r="K4124">
        <f>VLOOKUP(SALIDA[[#This Row],[CODIGO]],STOCK_STARSOFT[],5,FALSE)</f>
        <v>0.76004300000000002</v>
      </c>
      <c r="L4124">
        <f>SALIDA[[#This Row],[CANTIDAD]]*SALIDA[[#This Row],[PRECIO UND]]</f>
        <v>41.042321999999999</v>
      </c>
    </row>
    <row r="4125" spans="1:12" x14ac:dyDescent="0.25">
      <c r="A4125" s="6" t="s">
        <v>33</v>
      </c>
      <c r="B4125" s="100" t="str">
        <f>VLOOKUP(SALIDA[[#This Row],[CODIGO]],STOCKSANLUIS[],2,FALSE)</f>
        <v>CONTROLADOR DE TEMPERATURA DIGITAL MT-512E 2HP - VER.13 - 115/220 VAC - FULL GAUGE</v>
      </c>
      <c r="C4125" s="153">
        <v>46154</v>
      </c>
      <c r="D4125">
        <v>50</v>
      </c>
      <c r="E4125">
        <f>IF(VLOOKUP(SALIDA[[#This Row],[CODIGO]],STOCKSANLUIS[],6,FALSE)=0,"PRODUCTO SIN STOCK/UBICACIÓN",VLOOKUP(SALIDA[[#This Row],[CODIGO]],STOCKSANLUIS[],6,FALSE))</f>
        <v>1</v>
      </c>
      <c r="F4125">
        <f>SALIDA[[#This Row],[CANTIDAD]]/SALIDA[[#This Row],[UND MEDIDA]]</f>
        <v>50</v>
      </c>
      <c r="G4125" t="str">
        <f>VLOOKUP(SALIDA[[#This Row],[CODIGO]],FAMILIAS[],4,FALSE)</f>
        <v>FULL GAUGE</v>
      </c>
      <c r="H4125" s="10" t="str">
        <f>IF(VLOOKUP(SALIDA[[#This Row],[CODIGO]],STOCKSANLUIS[],7,FALSE)=0,"PRODUCTO SIN STOCK/UBICACIÓN",VLOOKUP(SALIDA[[#This Row],[CODIGO]],STOCKSANLUIS[],7,FALSE))</f>
        <v>C</v>
      </c>
      <c r="I4125" s="10"/>
      <c r="J4125" t="str">
        <f>SALIDA[[#This Row],[CODIGO]]&amp;"       "&amp;SALIDA[[#This Row],[FAMILIA]]</f>
        <v>00016       FULL GAUGE</v>
      </c>
      <c r="K4125">
        <f>VLOOKUP(SALIDA[[#This Row],[CODIGO]],STOCK_STARSOFT[],5,FALSE)</f>
        <v>13.318346</v>
      </c>
      <c r="L4125">
        <f>SALIDA[[#This Row],[CANTIDAD]]*SALIDA[[#This Row],[PRECIO UND]]</f>
        <v>665.91729999999995</v>
      </c>
    </row>
    <row r="4126" spans="1:12" x14ac:dyDescent="0.25">
      <c r="A4126" s="6" t="s">
        <v>2022</v>
      </c>
      <c r="B4126" s="100" t="str">
        <f>VLOOKUP(SALIDA[[#This Row],[CODIGO]],STOCKSANLUIS[],2,FALSE)</f>
        <v>CONTROLADOR DE TEMPERATURA DIGITAL TC-900E POWER - VER.07 - 115/220 VAC - FULL GAUGE</v>
      </c>
      <c r="C4126" s="153">
        <v>46154</v>
      </c>
      <c r="D4126">
        <v>10</v>
      </c>
      <c r="E4126">
        <f>IF(VLOOKUP(SALIDA[[#This Row],[CODIGO]],STOCKSANLUIS[],6,FALSE)=0,"PRODUCTO SIN STOCK/UBICACIÓN",VLOOKUP(SALIDA[[#This Row],[CODIGO]],STOCKSANLUIS[],6,FALSE))</f>
        <v>1</v>
      </c>
      <c r="F4126">
        <f>SALIDA[[#This Row],[CANTIDAD]]/SALIDA[[#This Row],[UND MEDIDA]]</f>
        <v>10</v>
      </c>
      <c r="G4126" t="str">
        <f>VLOOKUP(SALIDA[[#This Row],[CODIGO]],FAMILIAS[],4,FALSE)</f>
        <v>FULL GAUGE</v>
      </c>
      <c r="H4126" s="10" t="str">
        <f>IF(VLOOKUP(SALIDA[[#This Row],[CODIGO]],STOCKSANLUIS[],7,FALSE)=0,"PRODUCTO SIN STOCK/UBICACIÓN",VLOOKUP(SALIDA[[#This Row],[CODIGO]],STOCKSANLUIS[],7,FALSE))</f>
        <v>C</v>
      </c>
      <c r="I4126" s="10"/>
      <c r="J4126" t="str">
        <f>SALIDA[[#This Row],[CODIGO]]&amp;"       "&amp;SALIDA[[#This Row],[FAMILIA]]</f>
        <v>01785       FULL GAUGE</v>
      </c>
      <c r="K4126">
        <f>VLOOKUP(SALIDA[[#This Row],[CODIGO]],STOCK_STARSOFT[],5,FALSE)</f>
        <v>18.272079000000002</v>
      </c>
      <c r="L4126">
        <f>SALIDA[[#This Row],[CANTIDAD]]*SALIDA[[#This Row],[PRECIO UND]]</f>
        <v>182.72079000000002</v>
      </c>
    </row>
    <row r="4127" spans="1:12" x14ac:dyDescent="0.25">
      <c r="A4127" s="6" t="s">
        <v>2707</v>
      </c>
      <c r="B4127" s="100" t="str">
        <f>VLOOKUP(SALIDA[[#This Row],[CODIGO]],STOCKSANLUIS[],2,FALSE)</f>
        <v>FUNDENTE EN POLVO DE 113.5 GR (SSPF1/4) - HARRIS</v>
      </c>
      <c r="C4127" s="153">
        <v>46154</v>
      </c>
      <c r="D4127">
        <v>6</v>
      </c>
      <c r="E4127">
        <f>IF(VLOOKUP(SALIDA[[#This Row],[CODIGO]],STOCKSANLUIS[],6,FALSE)=0,"PRODUCTO SIN STOCK/UBICACIÓN",VLOOKUP(SALIDA[[#This Row],[CODIGO]],STOCKSANLUIS[],6,FALSE))</f>
        <v>1</v>
      </c>
      <c r="F4127">
        <f>SALIDA[[#This Row],[CANTIDAD]]/SALIDA[[#This Row],[UND MEDIDA]]</f>
        <v>6</v>
      </c>
      <c r="G4127" t="str">
        <f>VLOOKUP(SALIDA[[#This Row],[CODIGO]],FAMILIAS[],4,FALSE)</f>
        <v>HARRIS</v>
      </c>
      <c r="H4127" s="10" t="str">
        <f>IF(VLOOKUP(SALIDA[[#This Row],[CODIGO]],STOCKSANLUIS[],7,FALSE)=0,"PRODUCTO SIN STOCK/UBICACIÓN",VLOOKUP(SALIDA[[#This Row],[CODIGO]],STOCKSANLUIS[],7,FALSE))</f>
        <v>C</v>
      </c>
      <c r="I4127" s="10"/>
      <c r="J4127" t="str">
        <f>SALIDA[[#This Row],[CODIGO]]&amp;"       "&amp;SALIDA[[#This Row],[FAMILIA]]</f>
        <v>02195       HARRIS</v>
      </c>
      <c r="K4127">
        <f>VLOOKUP(SALIDA[[#This Row],[CODIGO]],STOCK_STARSOFT[],5,FALSE)</f>
        <v>6.6086</v>
      </c>
      <c r="L4127">
        <f>SALIDA[[#This Row],[CANTIDAD]]*SALIDA[[#This Row],[PRECIO UND]]</f>
        <v>39.651600000000002</v>
      </c>
    </row>
    <row r="4128" spans="1:12" x14ac:dyDescent="0.25">
      <c r="A4128" s="6" t="s">
        <v>91</v>
      </c>
      <c r="B4128" s="100" t="str">
        <f>VLOOKUP(SALIDA[[#This Row],[CODIGO]],STOCKSANLUIS[],2,FALSE)</f>
        <v>TERMOSTATO DIGITAL TIC-17RGTI  - VER.09 - 115/220 VAC - FULL GAUGE</v>
      </c>
      <c r="C4128" s="153">
        <v>46154</v>
      </c>
      <c r="D4128">
        <v>1</v>
      </c>
      <c r="E4128">
        <f>IF(VLOOKUP(SALIDA[[#This Row],[CODIGO]],STOCKSANLUIS[],6,FALSE)=0,"PRODUCTO SIN STOCK/UBICACIÓN",VLOOKUP(SALIDA[[#This Row],[CODIGO]],STOCKSANLUIS[],6,FALSE))</f>
        <v>1</v>
      </c>
      <c r="F4128">
        <f>SALIDA[[#This Row],[CANTIDAD]]/SALIDA[[#This Row],[UND MEDIDA]]</f>
        <v>1</v>
      </c>
      <c r="G4128" t="str">
        <f>VLOOKUP(SALIDA[[#This Row],[CODIGO]],FAMILIAS[],4,FALSE)</f>
        <v>FULL GAUGE</v>
      </c>
      <c r="H4128" s="10" t="str">
        <f>IF(VLOOKUP(SALIDA[[#This Row],[CODIGO]],STOCKSANLUIS[],7,FALSE)=0,"PRODUCTO SIN STOCK/UBICACIÓN",VLOOKUP(SALIDA[[#This Row],[CODIGO]],STOCKSANLUIS[],7,FALSE))</f>
        <v>A</v>
      </c>
      <c r="I4128" s="10"/>
      <c r="J4128" t="str">
        <f>SALIDA[[#This Row],[CODIGO]]&amp;"       "&amp;SALIDA[[#This Row],[FAMILIA]]</f>
        <v>00050       FULL GAUGE</v>
      </c>
      <c r="K4128">
        <f>VLOOKUP(SALIDA[[#This Row],[CODIGO]],STOCK_STARSOFT[],5,FALSE)</f>
        <v>18.869686000000002</v>
      </c>
      <c r="L4128">
        <f>SALIDA[[#This Row],[CANTIDAD]]*SALIDA[[#This Row],[PRECIO UND]]</f>
        <v>18.869686000000002</v>
      </c>
    </row>
    <row r="4129" spans="1:12" x14ac:dyDescent="0.25">
      <c r="A4129" s="6" t="s">
        <v>153</v>
      </c>
      <c r="B4129" s="100" t="str">
        <f>VLOOKUP(SALIDA[[#This Row],[CODIGO]],STOCKSANLUIS[],2,FALSE)</f>
        <v>ELEMENTO TERMOSTATICO DANFOSS TEX-5 -N.40/+10°C S/MOP - 067B3250</v>
      </c>
      <c r="C4129" s="153">
        <v>46154</v>
      </c>
      <c r="D4129">
        <v>1</v>
      </c>
      <c r="E4129">
        <f>IF(VLOOKUP(SALIDA[[#This Row],[CODIGO]],STOCKSANLUIS[],6,FALSE)=0,"PRODUCTO SIN STOCK/UBICACIÓN",VLOOKUP(SALIDA[[#This Row],[CODIGO]],STOCKSANLUIS[],6,FALSE))</f>
        <v>1</v>
      </c>
      <c r="F4129">
        <f>SALIDA[[#This Row],[CANTIDAD]]/SALIDA[[#This Row],[UND MEDIDA]]</f>
        <v>1</v>
      </c>
      <c r="G4129" t="str">
        <f>VLOOKUP(SALIDA[[#This Row],[CODIGO]],FAMILIAS[],4,FALSE)</f>
        <v>DANFOSS</v>
      </c>
      <c r="H4129" s="10" t="str">
        <f>IF(VLOOKUP(SALIDA[[#This Row],[CODIGO]],STOCKSANLUIS[],7,FALSE)=0,"PRODUCTO SIN STOCK/UBICACIÓN",VLOOKUP(SALIDA[[#This Row],[CODIGO]],STOCKSANLUIS[],7,FALSE))</f>
        <v>A</v>
      </c>
      <c r="I4129" s="10"/>
      <c r="J4129" t="str">
        <f>SALIDA[[#This Row],[CODIGO]]&amp;"       "&amp;SALIDA[[#This Row],[FAMILIA]]</f>
        <v>00094       DANFOSS</v>
      </c>
      <c r="K4129">
        <f>VLOOKUP(SALIDA[[#This Row],[CODIGO]],STOCK_STARSOFT[],5,FALSE)</f>
        <v>50.167777999999998</v>
      </c>
      <c r="L4129">
        <f>SALIDA[[#This Row],[CANTIDAD]]*SALIDA[[#This Row],[PRECIO UND]]</f>
        <v>50.167777999999998</v>
      </c>
    </row>
    <row r="4130" spans="1:12" x14ac:dyDescent="0.25">
      <c r="A4130" s="6" t="s">
        <v>653</v>
      </c>
      <c r="B4130" s="100" t="str">
        <f>VLOOKUP(SALIDA[[#This Row],[CODIGO]],STOCKSANLUIS[],2,FALSE)</f>
        <v>CUERPO DE VALVULA EXPANSION DANFOSS TE-5 1/2" X 5/8" SOLD. COD 067B4009</v>
      </c>
      <c r="C4130" s="153">
        <v>46154</v>
      </c>
      <c r="D4130">
        <v>1</v>
      </c>
      <c r="E4130">
        <f>IF(VLOOKUP(SALIDA[[#This Row],[CODIGO]],STOCKSANLUIS[],6,FALSE)=0,"PRODUCTO SIN STOCK/UBICACIÓN",VLOOKUP(SALIDA[[#This Row],[CODIGO]],STOCKSANLUIS[],6,FALSE))</f>
        <v>1</v>
      </c>
      <c r="F4130">
        <f>SALIDA[[#This Row],[CANTIDAD]]/SALIDA[[#This Row],[UND MEDIDA]]</f>
        <v>1</v>
      </c>
      <c r="G4130" t="str">
        <f>VLOOKUP(SALIDA[[#This Row],[CODIGO]],FAMILIAS[],4,FALSE)</f>
        <v>DANFOSS</v>
      </c>
      <c r="H4130" s="10" t="str">
        <f>IF(VLOOKUP(SALIDA[[#This Row],[CODIGO]],STOCKSANLUIS[],7,FALSE)=0,"PRODUCTO SIN STOCK/UBICACIÓN",VLOOKUP(SALIDA[[#This Row],[CODIGO]],STOCKSANLUIS[],7,FALSE))</f>
        <v>A</v>
      </c>
      <c r="I4130" s="10"/>
      <c r="J4130" t="str">
        <f>SALIDA[[#This Row],[CODIGO]]&amp;"       "&amp;SALIDA[[#This Row],[FAMILIA]]</f>
        <v>00718       DANFOSS</v>
      </c>
      <c r="K4130">
        <f>VLOOKUP(SALIDA[[#This Row],[CODIGO]],STOCK_STARSOFT[],5,FALSE)</f>
        <v>10.87224</v>
      </c>
      <c r="L4130">
        <f>SALIDA[[#This Row],[CANTIDAD]]*SALIDA[[#This Row],[PRECIO UND]]</f>
        <v>10.87224</v>
      </c>
    </row>
    <row r="4131" spans="1:12" x14ac:dyDescent="0.25">
      <c r="A4131" s="6" t="s">
        <v>729</v>
      </c>
      <c r="B4131" s="100" t="str">
        <f>VLOOKUP(SALIDA[[#This Row],[CODIGO]],STOCKSANLUIS[],2,FALSE)</f>
        <v>ORIFICIO #-4 PARA TEX 5, TES 5 - 067B2792  (REEMPLAZA AL 067B2092)</v>
      </c>
      <c r="C4131" s="153">
        <v>46154</v>
      </c>
      <c r="D4131">
        <v>1</v>
      </c>
      <c r="E4131">
        <f>IF(VLOOKUP(SALIDA[[#This Row],[CODIGO]],STOCKSANLUIS[],6,FALSE)=0,"PRODUCTO SIN STOCK/UBICACIÓN",VLOOKUP(SALIDA[[#This Row],[CODIGO]],STOCKSANLUIS[],6,FALSE))</f>
        <v>1</v>
      </c>
      <c r="F4131">
        <f>SALIDA[[#This Row],[CANTIDAD]]/SALIDA[[#This Row],[UND MEDIDA]]</f>
        <v>1</v>
      </c>
      <c r="G4131" t="str">
        <f>VLOOKUP(SALIDA[[#This Row],[CODIGO]],FAMILIAS[],4,FALSE)</f>
        <v>DANFOSS</v>
      </c>
      <c r="H4131" s="10" t="str">
        <f>IF(VLOOKUP(SALIDA[[#This Row],[CODIGO]],STOCKSANLUIS[],7,FALSE)=0,"PRODUCTO SIN STOCK/UBICACIÓN",VLOOKUP(SALIDA[[#This Row],[CODIGO]],STOCKSANLUIS[],7,FALSE))</f>
        <v>A</v>
      </c>
      <c r="I4131" s="10"/>
      <c r="J4131" t="str">
        <f>SALIDA[[#This Row],[CODIGO]]&amp;"       "&amp;SALIDA[[#This Row],[FAMILIA]]</f>
        <v>00797       DANFOSS</v>
      </c>
      <c r="K4131">
        <f>VLOOKUP(SALIDA[[#This Row],[CODIGO]],STOCK_STARSOFT[],5,FALSE)</f>
        <v>18.277170999999999</v>
      </c>
      <c r="L4131">
        <f>SALIDA[[#This Row],[CANTIDAD]]*SALIDA[[#This Row],[PRECIO UND]]</f>
        <v>18.277170999999999</v>
      </c>
    </row>
    <row r="4132" spans="1:12" x14ac:dyDescent="0.25">
      <c r="A4132" s="6" t="s">
        <v>33</v>
      </c>
      <c r="B4132" s="100" t="str">
        <f>VLOOKUP(SALIDA[[#This Row],[CODIGO]],STOCKSANLUIS[],2,FALSE)</f>
        <v>CONTROLADOR DE TEMPERATURA DIGITAL MT-512E 2HP - VER.13 - 115/220 VAC - FULL GAUGE</v>
      </c>
      <c r="C4132" s="153">
        <v>46155</v>
      </c>
      <c r="D4132">
        <v>100</v>
      </c>
      <c r="E4132">
        <f>IF(VLOOKUP(SALIDA[[#This Row],[CODIGO]],STOCKSANLUIS[],6,FALSE)=0,"PRODUCTO SIN STOCK/UBICACIÓN",VLOOKUP(SALIDA[[#This Row],[CODIGO]],STOCKSANLUIS[],6,FALSE))</f>
        <v>1</v>
      </c>
      <c r="F4132">
        <f>SALIDA[[#This Row],[CANTIDAD]]/SALIDA[[#This Row],[UND MEDIDA]]</f>
        <v>100</v>
      </c>
      <c r="G4132" t="str">
        <f>VLOOKUP(SALIDA[[#This Row],[CODIGO]],FAMILIAS[],4,FALSE)</f>
        <v>FULL GAUGE</v>
      </c>
      <c r="H4132" s="10" t="str">
        <f>IF(VLOOKUP(SALIDA[[#This Row],[CODIGO]],STOCKSANLUIS[],7,FALSE)=0,"PRODUCTO SIN STOCK/UBICACIÓN",VLOOKUP(SALIDA[[#This Row],[CODIGO]],STOCKSANLUIS[],7,FALSE))</f>
        <v>C</v>
      </c>
      <c r="I4132" s="10"/>
      <c r="J4132" t="str">
        <f>SALIDA[[#This Row],[CODIGO]]&amp;"       "&amp;SALIDA[[#This Row],[FAMILIA]]</f>
        <v>00016       FULL GAUGE</v>
      </c>
      <c r="K4132">
        <f>VLOOKUP(SALIDA[[#This Row],[CODIGO]],STOCK_STARSOFT[],5,FALSE)</f>
        <v>13.318346</v>
      </c>
      <c r="L4132">
        <f>SALIDA[[#This Row],[CANTIDAD]]*SALIDA[[#This Row],[PRECIO UND]]</f>
        <v>1331.8345999999999</v>
      </c>
    </row>
    <row r="4133" spans="1:12" x14ac:dyDescent="0.25">
      <c r="A4133" s="6" t="s">
        <v>3860</v>
      </c>
      <c r="B4133" s="100" t="str">
        <f>VLOOKUP(SALIDA[[#This Row],[CODIGO]],STOCKSANLUIS[],2,FALSE)</f>
        <v>CORTINA DE AIRE DE 150 CM (60") - 220V/1PH/60HZ - STAR COLD - FM-1215Z/Y-MC</v>
      </c>
      <c r="C4133" s="153">
        <v>46155</v>
      </c>
      <c r="D4133">
        <v>2</v>
      </c>
      <c r="E4133">
        <f>IF(VLOOKUP(SALIDA[[#This Row],[CODIGO]],STOCKSANLUIS[],6,FALSE)=0,"PRODUCTO SIN STOCK/UBICACIÓN",VLOOKUP(SALIDA[[#This Row],[CODIGO]],STOCKSANLUIS[],6,FALSE))</f>
        <v>1</v>
      </c>
      <c r="F4133">
        <f>SALIDA[[#This Row],[CANTIDAD]]/SALIDA[[#This Row],[UND MEDIDA]]</f>
        <v>2</v>
      </c>
      <c r="G4133" t="str">
        <f>VLOOKUP(SALIDA[[#This Row],[CODIGO]],FAMILIAS[],4,FALSE)</f>
        <v>STAR COLD</v>
      </c>
      <c r="H4133" s="10" t="str">
        <f>IF(VLOOKUP(SALIDA[[#This Row],[CODIGO]],STOCKSANLUIS[],7,FALSE)=0,"PRODUCTO SIN STOCK/UBICACIÓN",VLOOKUP(SALIDA[[#This Row],[CODIGO]],STOCKSANLUIS[],7,FALSE))</f>
        <v>A</v>
      </c>
      <c r="I4133" s="10"/>
      <c r="J4133" t="str">
        <f>SALIDA[[#This Row],[CODIGO]]&amp;"       "&amp;SALIDA[[#This Row],[FAMILIA]]</f>
        <v>03289       STAR COLD</v>
      </c>
      <c r="K4133">
        <f>VLOOKUP(SALIDA[[#This Row],[CODIGO]],STOCK_STARSOFT[],5,FALSE)</f>
        <v>55.603000000000002</v>
      </c>
      <c r="L4133">
        <f>SALIDA[[#This Row],[CANTIDAD]]*SALIDA[[#This Row],[PRECIO UND]]</f>
        <v>111.206</v>
      </c>
    </row>
    <row r="4134" spans="1:12" x14ac:dyDescent="0.25">
      <c r="A4134" s="6" t="s">
        <v>19226</v>
      </c>
      <c r="B4134" s="100" t="str">
        <f>VLOOKUP(SALIDA[[#This Row],[CODIGO]],STOCKSANLUIS[],2,FALSE)</f>
        <v>EXTRACTOR HELICOCENTRIFUGO - DIAMETRO 250 MM (10") - 220V/1PH/60HZ - STAR COLD - MF-250P (EQV TD1300/250)</v>
      </c>
      <c r="C4134" s="153">
        <v>46155</v>
      </c>
      <c r="D4134">
        <v>1</v>
      </c>
      <c r="E4134">
        <f>IF(VLOOKUP(SALIDA[[#This Row],[CODIGO]],STOCKSANLUIS[],6,FALSE)=0,"PRODUCTO SIN STOCK/UBICACIÓN",VLOOKUP(SALIDA[[#This Row],[CODIGO]],STOCKSANLUIS[],6,FALSE))</f>
        <v>1</v>
      </c>
      <c r="F4134">
        <f>SALIDA[[#This Row],[CANTIDAD]]/SALIDA[[#This Row],[UND MEDIDA]]</f>
        <v>1</v>
      </c>
      <c r="G4134" t="str">
        <f>VLOOKUP(SALIDA[[#This Row],[CODIGO]],FAMILIAS[],4,FALSE)</f>
        <v>STAR COLD</v>
      </c>
      <c r="H4134" s="10" t="str">
        <f>IF(VLOOKUP(SALIDA[[#This Row],[CODIGO]],STOCKSANLUIS[],7,FALSE)=0,"PRODUCTO SIN STOCK/UBICACIÓN",VLOOKUP(SALIDA[[#This Row],[CODIGO]],STOCKSANLUIS[],7,FALSE))</f>
        <v>A</v>
      </c>
      <c r="I4134" s="10"/>
      <c r="J4134" t="str">
        <f>SALIDA[[#This Row],[CODIGO]]&amp;"       "&amp;SALIDA[[#This Row],[FAMILIA]]</f>
        <v>03481       STAR COLD</v>
      </c>
      <c r="K4134">
        <f>VLOOKUP(SALIDA[[#This Row],[CODIGO]],STOCK_STARSOFT[],5,FALSE)</f>
        <v>47.532215999999998</v>
      </c>
      <c r="L4134">
        <f>SALIDA[[#This Row],[CANTIDAD]]*SALIDA[[#This Row],[PRECIO UND]]</f>
        <v>47.532215999999998</v>
      </c>
    </row>
    <row r="4135" spans="1:12" x14ac:dyDescent="0.25">
      <c r="A4135" s="6" t="s">
        <v>3347</v>
      </c>
      <c r="B4135" s="100" t="str">
        <f>VLOOKUP(SALIDA[[#This Row],[CODIGO]],STOCKSANLUIS[],2,FALSE)</f>
        <v>GAS REFRIGERANTE R507 -11.3KG ICELOONG</v>
      </c>
      <c r="C4135" s="153">
        <v>46155</v>
      </c>
      <c r="D4135">
        <v>2</v>
      </c>
      <c r="E4135">
        <f>IF(VLOOKUP(SALIDA[[#This Row],[CODIGO]],STOCKSANLUIS[],6,FALSE)=0,"PRODUCTO SIN STOCK/UBICACIÓN",VLOOKUP(SALIDA[[#This Row],[CODIGO]],STOCKSANLUIS[],6,FALSE))</f>
        <v>1</v>
      </c>
      <c r="F4135">
        <f>SALIDA[[#This Row],[CANTIDAD]]/SALIDA[[#This Row],[UND MEDIDA]]</f>
        <v>2</v>
      </c>
      <c r="G4135" t="str">
        <f>VLOOKUP(SALIDA[[#This Row],[CODIGO]],FAMILIAS[],4,FALSE)</f>
        <v>ZHEJIANG YONGHE</v>
      </c>
      <c r="H4135" s="10" t="str">
        <f>IF(VLOOKUP(SALIDA[[#This Row],[CODIGO]],STOCKSANLUIS[],7,FALSE)=0,"PRODUCTO SIN STOCK/UBICACIÓN",VLOOKUP(SALIDA[[#This Row],[CODIGO]],STOCKSANLUIS[],7,FALSE))</f>
        <v>C</v>
      </c>
      <c r="I4135" s="10"/>
      <c r="J4135" t="str">
        <f>SALIDA[[#This Row],[CODIGO]]&amp;"       "&amp;SALIDA[[#This Row],[FAMILIA]]</f>
        <v>02755       ZHEJIANG YONGHE</v>
      </c>
      <c r="K4135">
        <f>VLOOKUP(SALIDA[[#This Row],[CODIGO]],STOCK_STARSOFT[],5,FALSE)</f>
        <v>55.968114</v>
      </c>
      <c r="L4135">
        <f>SALIDA[[#This Row],[CANTIDAD]]*SALIDA[[#This Row],[PRECIO UND]]</f>
        <v>111.936228</v>
      </c>
    </row>
    <row r="4136" spans="1:12" x14ac:dyDescent="0.25">
      <c r="A4136" s="6" t="s">
        <v>3776</v>
      </c>
      <c r="B4136" s="100" t="str">
        <f>VLOOKUP(SALIDA[[#This Row],[CODIGO]],STOCKSANLUIS[],2,FALSE)</f>
        <v>LAMA DE PVC CLEARWAY STANDARD SMOOTH 8¨¨ X .080¨¨ X 300¨ (20 CM X 2MMX 91.44M)</v>
      </c>
      <c r="C4136" s="153">
        <v>46155</v>
      </c>
      <c r="D4136">
        <v>91.44</v>
      </c>
      <c r="E4136">
        <f>IF(VLOOKUP(SALIDA[[#This Row],[CODIGO]],STOCKSANLUIS[],6,FALSE)=0,"PRODUCTO SIN STOCK/UBICACIÓN",VLOOKUP(SALIDA[[#This Row],[CODIGO]],STOCKSANLUIS[],6,FALSE))</f>
        <v>91.44</v>
      </c>
      <c r="F4136">
        <f>SALIDA[[#This Row],[CANTIDAD]]/SALIDA[[#This Row],[UND MEDIDA]]</f>
        <v>1</v>
      </c>
      <c r="G4136" t="str">
        <f>VLOOKUP(SALIDA[[#This Row],[CODIGO]],FAMILIAS[],4,FALSE)</f>
        <v>CLEARWAY</v>
      </c>
      <c r="H4136" s="10" t="str">
        <f>IF(VLOOKUP(SALIDA[[#This Row],[CODIGO]],STOCKSANLUIS[],7,FALSE)=0,"PRODUCTO SIN STOCK/UBICACIÓN",VLOOKUP(SALIDA[[#This Row],[CODIGO]],STOCKSANLUIS[],7,FALSE))</f>
        <v>B/C</v>
      </c>
      <c r="I4136" s="10"/>
      <c r="J4136" t="str">
        <f>SALIDA[[#This Row],[CODIGO]]&amp;"       "&amp;SALIDA[[#This Row],[FAMILIA]]</f>
        <v>03169       CLEARWAY</v>
      </c>
      <c r="K4136">
        <f>VLOOKUP(SALIDA[[#This Row],[CODIGO]],STOCK_STARSOFT[],5,FALSE)</f>
        <v>1.2627120000000001</v>
      </c>
      <c r="L4136">
        <f>SALIDA[[#This Row],[CANTIDAD]]*SALIDA[[#This Row],[PRECIO UND]]</f>
        <v>115.46238528000001</v>
      </c>
    </row>
    <row r="4137" spans="1:12" x14ac:dyDescent="0.25">
      <c r="A4137" s="6" t="s">
        <v>3347</v>
      </c>
      <c r="B4137" s="100" t="str">
        <f>VLOOKUP(SALIDA[[#This Row],[CODIGO]],STOCKSANLUIS[],2,FALSE)</f>
        <v>GAS REFRIGERANTE R507 -11.3KG ICELOONG</v>
      </c>
      <c r="C4137" s="153">
        <v>46155</v>
      </c>
      <c r="D4137">
        <v>1</v>
      </c>
      <c r="E4137">
        <f>IF(VLOOKUP(SALIDA[[#This Row],[CODIGO]],STOCKSANLUIS[],6,FALSE)=0,"PRODUCTO SIN STOCK/UBICACIÓN",VLOOKUP(SALIDA[[#This Row],[CODIGO]],STOCKSANLUIS[],6,FALSE))</f>
        <v>1</v>
      </c>
      <c r="F4137">
        <f>SALIDA[[#This Row],[CANTIDAD]]/SALIDA[[#This Row],[UND MEDIDA]]</f>
        <v>1</v>
      </c>
      <c r="G4137" t="str">
        <f>VLOOKUP(SALIDA[[#This Row],[CODIGO]],FAMILIAS[],4,FALSE)</f>
        <v>ZHEJIANG YONGHE</v>
      </c>
      <c r="H4137" s="10" t="str">
        <f>IF(VLOOKUP(SALIDA[[#This Row],[CODIGO]],STOCKSANLUIS[],7,FALSE)=0,"PRODUCTO SIN STOCK/UBICACIÓN",VLOOKUP(SALIDA[[#This Row],[CODIGO]],STOCKSANLUIS[],7,FALSE))</f>
        <v>C</v>
      </c>
      <c r="I4137" s="10"/>
      <c r="J4137" t="str">
        <f>SALIDA[[#This Row],[CODIGO]]&amp;"       "&amp;SALIDA[[#This Row],[FAMILIA]]</f>
        <v>02755       ZHEJIANG YONGHE</v>
      </c>
      <c r="K4137">
        <f>VLOOKUP(SALIDA[[#This Row],[CODIGO]],STOCK_STARSOFT[],5,FALSE)</f>
        <v>55.968114</v>
      </c>
      <c r="L4137">
        <f>SALIDA[[#This Row],[CANTIDAD]]*SALIDA[[#This Row],[PRECIO UND]]</f>
        <v>55.968114</v>
      </c>
    </row>
    <row r="4138" spans="1:12" x14ac:dyDescent="0.25">
      <c r="A4138" s="6" t="s">
        <v>3339</v>
      </c>
      <c r="B4138" s="100" t="str">
        <f>VLOOKUP(SALIDA[[#This Row],[CODIGO]],STOCKSANLUIS[],2,FALSE)</f>
        <v>GAS REFRIGERANTE R134 - 13.6KG ICELOONG</v>
      </c>
      <c r="C4138" s="153">
        <v>46155</v>
      </c>
      <c r="D4138">
        <v>3</v>
      </c>
      <c r="E4138">
        <f>IF(VLOOKUP(SALIDA[[#This Row],[CODIGO]],STOCKSANLUIS[],6,FALSE)=0,"PRODUCTO SIN STOCK/UBICACIÓN",VLOOKUP(SALIDA[[#This Row],[CODIGO]],STOCKSANLUIS[],6,FALSE))</f>
        <v>1</v>
      </c>
      <c r="F4138">
        <f>SALIDA[[#This Row],[CANTIDAD]]/SALIDA[[#This Row],[UND MEDIDA]]</f>
        <v>3</v>
      </c>
      <c r="G4138" t="str">
        <f>VLOOKUP(SALIDA[[#This Row],[CODIGO]],FAMILIAS[],4,FALSE)</f>
        <v>ZHEJIANG YONGHE</v>
      </c>
      <c r="H4138" s="10" t="str">
        <f>IF(VLOOKUP(SALIDA[[#This Row],[CODIGO]],STOCKSANLUIS[],7,FALSE)=0,"PRODUCTO SIN STOCK/UBICACIÓN",VLOOKUP(SALIDA[[#This Row],[CODIGO]],STOCKSANLUIS[],7,FALSE))</f>
        <v>C</v>
      </c>
      <c r="I4138" s="10"/>
      <c r="J4138" t="str">
        <f>SALIDA[[#This Row],[CODIGO]]&amp;"       "&amp;SALIDA[[#This Row],[FAMILIA]]</f>
        <v>02751       ZHEJIANG YONGHE</v>
      </c>
      <c r="K4138">
        <f>VLOOKUP(SALIDA[[#This Row],[CODIGO]],STOCK_STARSOFT[],5,FALSE)</f>
        <v>106.20946600000001</v>
      </c>
      <c r="L4138">
        <f>SALIDA[[#This Row],[CANTIDAD]]*SALIDA[[#This Row],[PRECIO UND]]</f>
        <v>318.628398</v>
      </c>
    </row>
    <row r="4139" spans="1:12" x14ac:dyDescent="0.25">
      <c r="A4139" s="6" t="s">
        <v>22050</v>
      </c>
      <c r="B4139" s="100" t="str">
        <f>VLOOKUP(SALIDA[[#This Row],[CODIGO]],STOCKSANLUIS[],2,FALSE)</f>
        <v>MINI BOMBA STAR COLD  DE 110-240V MINISLIM SERIES 66 FT LIFT SPS-66</v>
      </c>
      <c r="C4139" s="153">
        <v>46155</v>
      </c>
      <c r="D4139">
        <v>10</v>
      </c>
      <c r="E4139">
        <f>IF(VLOOKUP(SALIDA[[#This Row],[CODIGO]],STOCKSANLUIS[],6,FALSE)=0,"PRODUCTO SIN STOCK/UBICACIÓN",VLOOKUP(SALIDA[[#This Row],[CODIGO]],STOCKSANLUIS[],6,FALSE))</f>
        <v>1</v>
      </c>
      <c r="F4139">
        <f>SALIDA[[#This Row],[CANTIDAD]]/SALIDA[[#This Row],[UND MEDIDA]]</f>
        <v>10</v>
      </c>
      <c r="G4139" t="str">
        <f>VLOOKUP(SALIDA[[#This Row],[CODIGO]],FAMILIAS[],4,FALSE)</f>
        <v>STAR COLD</v>
      </c>
      <c r="H4139" s="10" t="str">
        <f>IF(VLOOKUP(SALIDA[[#This Row],[CODIGO]],STOCKSANLUIS[],7,FALSE)=0,"PRODUCTO SIN STOCK/UBICACIÓN",VLOOKUP(SALIDA[[#This Row],[CODIGO]],STOCKSANLUIS[],7,FALSE))</f>
        <v>A</v>
      </c>
      <c r="I4139" s="10"/>
      <c r="J4139" t="str">
        <f>SALIDA[[#This Row],[CODIGO]]&amp;"       "&amp;SALIDA[[#This Row],[FAMILIA]]</f>
        <v>03543       STAR COLD</v>
      </c>
      <c r="K4139">
        <f>VLOOKUP(SALIDA[[#This Row],[CODIGO]],STOCK_STARSOFT[],5,FALSE)</f>
        <v>19.559408000000001</v>
      </c>
      <c r="L4139">
        <f>SALIDA[[#This Row],[CANTIDAD]]*SALIDA[[#This Row],[PRECIO UND]]</f>
        <v>195.59408000000002</v>
      </c>
    </row>
    <row r="4140" spans="1:12" x14ac:dyDescent="0.25">
      <c r="A4140" s="6" t="s">
        <v>3513</v>
      </c>
      <c r="B4140" s="100" t="str">
        <f>VLOOKUP(SALIDA[[#This Row],[CODIGO]],STOCKSANLUIS[],2,FALSE)</f>
        <v>GAS REFRIGERANTE FREON 410A 650 GR -CHEMOURS - CAJA DE 12 -  CHINO</v>
      </c>
      <c r="C4140" s="153">
        <v>46155</v>
      </c>
      <c r="D4140">
        <v>1</v>
      </c>
      <c r="E4140">
        <f>IF(VLOOKUP(SALIDA[[#This Row],[CODIGO]],STOCKSANLUIS[],6,FALSE)=0,"PRODUCTO SIN STOCK/UBICACIÓN",VLOOKUP(SALIDA[[#This Row],[CODIGO]],STOCKSANLUIS[],6,FALSE))</f>
        <v>1</v>
      </c>
      <c r="F4140">
        <f>SALIDA[[#This Row],[CANTIDAD]]/SALIDA[[#This Row],[UND MEDIDA]]</f>
        <v>1</v>
      </c>
      <c r="G4140" t="str">
        <f>VLOOKUP(SALIDA[[#This Row],[CODIGO]],FAMILIAS[],4,FALSE)</f>
        <v>THE CHEMOURS</v>
      </c>
      <c r="H4140" s="10" t="str">
        <f>IF(VLOOKUP(SALIDA[[#This Row],[CODIGO]],STOCKSANLUIS[],7,FALSE)=0,"PRODUCTO SIN STOCK/UBICACIÓN",VLOOKUP(SALIDA[[#This Row],[CODIGO]],STOCKSANLUIS[],7,FALSE))</f>
        <v>C</v>
      </c>
      <c r="I4140" s="10"/>
      <c r="J4140" t="str">
        <f>SALIDA[[#This Row],[CODIGO]]&amp;"       "&amp;SALIDA[[#This Row],[FAMILIA]]</f>
        <v>02922       THE CHEMOURS</v>
      </c>
      <c r="K4140">
        <f>VLOOKUP(SALIDA[[#This Row],[CODIGO]],STOCK_STARSOFT[],5,FALSE)</f>
        <v>8.1124840000000003</v>
      </c>
      <c r="L4140">
        <f>SALIDA[[#This Row],[CANTIDAD]]*SALIDA[[#This Row],[PRECIO UND]]</f>
        <v>8.1124840000000003</v>
      </c>
    </row>
    <row r="4141" spans="1:12" x14ac:dyDescent="0.25">
      <c r="A4141" s="6" t="s">
        <v>22230</v>
      </c>
      <c r="B4141" s="100" t="str">
        <f>VLOOKUP(SALIDA[[#This Row],[CODIGO]],STOCKSANLUIS[],2,FALSE)</f>
        <v>COMPRESOR ROTATIVO - 36000 BTU/H - 220V/60HZ - 1PH R410 - ASQ330N1UMU - SIN CAPACITOR 60UF/400V - GMCC</v>
      </c>
      <c r="C4141" s="153">
        <v>46155</v>
      </c>
      <c r="D4141">
        <v>1</v>
      </c>
      <c r="E4141" t="str">
        <f>IF(VLOOKUP(SALIDA[[#This Row],[CODIGO]],STOCKSANLUIS[],6,FALSE)=0,"PRODUCTO SIN STOCK/UBICACIÓN",VLOOKUP(SALIDA[[#This Row],[CODIGO]],STOCKSANLUIS[],6,FALSE))</f>
        <v>PRODUCTO SIN STOCK/UBICACIÓN</v>
      </c>
      <c r="F4141" t="e">
        <f>SALIDA[[#This Row],[CANTIDAD]]/SALIDA[[#This Row],[UND MEDIDA]]</f>
        <v>#VALUE!</v>
      </c>
      <c r="G4141" t="str">
        <f>VLOOKUP(SALIDA[[#This Row],[CODIGO]],FAMILIAS[],4,FALSE)</f>
        <v>GMCC</v>
      </c>
      <c r="H4141" s="10" t="str">
        <f>IF(VLOOKUP(SALIDA[[#This Row],[CODIGO]],STOCKSANLUIS[],7,FALSE)=0,"PRODUCTO SIN STOCK/UBICACIÓN",VLOOKUP(SALIDA[[#This Row],[CODIGO]],STOCKSANLUIS[],7,FALSE))</f>
        <v>B</v>
      </c>
      <c r="I4141" s="10"/>
      <c r="J4141" t="str">
        <f>SALIDA[[#This Row],[CODIGO]]&amp;"       "&amp;SALIDA[[#This Row],[FAMILIA]]</f>
        <v>03606       GMCC</v>
      </c>
      <c r="K4141">
        <f>VLOOKUP(SALIDA[[#This Row],[CODIGO]],STOCK_STARSOFT[],5,FALSE)</f>
        <v>109.332926</v>
      </c>
      <c r="L4141">
        <f>SALIDA[[#This Row],[CANTIDAD]]*SALIDA[[#This Row],[PRECIO UND]]</f>
        <v>109.332926</v>
      </c>
    </row>
    <row r="4142" spans="1:12" x14ac:dyDescent="0.25">
      <c r="A4142" s="6" t="s">
        <v>229</v>
      </c>
      <c r="B4142" s="100" t="str">
        <f>VLOOKUP(SALIDA[[#This Row],[CODIGO]],STOCKSANLUIS[],2,FALSE)</f>
        <v>VALVULA DE EXPANSION DANFOSS TES 2 - S/ORIFICIO - 068Z3403</v>
      </c>
      <c r="C4142" s="153">
        <v>46156</v>
      </c>
      <c r="D4142">
        <v>1</v>
      </c>
      <c r="E4142">
        <f>IF(VLOOKUP(SALIDA[[#This Row],[CODIGO]],STOCKSANLUIS[],6,FALSE)=0,"PRODUCTO SIN STOCK/UBICACIÓN",VLOOKUP(SALIDA[[#This Row],[CODIGO]],STOCKSANLUIS[],6,FALSE))</f>
        <v>1</v>
      </c>
      <c r="F4142">
        <f>SALIDA[[#This Row],[CANTIDAD]]/SALIDA[[#This Row],[UND MEDIDA]]</f>
        <v>1</v>
      </c>
      <c r="G4142" t="str">
        <f>VLOOKUP(SALIDA[[#This Row],[CODIGO]],FAMILIAS[],4,FALSE)</f>
        <v>DANFOSS</v>
      </c>
      <c r="H4142" s="10" t="str">
        <f>IF(VLOOKUP(SALIDA[[#This Row],[CODIGO]],STOCKSANLUIS[],7,FALSE)=0,"PRODUCTO SIN STOCK/UBICACIÓN",VLOOKUP(SALIDA[[#This Row],[CODIGO]],STOCKSANLUIS[],7,FALSE))</f>
        <v>A</v>
      </c>
      <c r="I4142" s="10"/>
      <c r="J4142" t="str">
        <f>SALIDA[[#This Row],[CODIGO]]&amp;"       "&amp;SALIDA[[#This Row],[FAMILIA]]</f>
        <v>00162       DANFOSS</v>
      </c>
      <c r="K4142">
        <f>VLOOKUP(SALIDA[[#This Row],[CODIGO]],STOCK_STARSOFT[],5,FALSE)</f>
        <v>42.27</v>
      </c>
      <c r="L4142">
        <f>SALIDA[[#This Row],[CANTIDAD]]*SALIDA[[#This Row],[PRECIO UND]]</f>
        <v>42.27</v>
      </c>
    </row>
    <row r="4143" spans="1:12" x14ac:dyDescent="0.25">
      <c r="A4143" s="6" t="s">
        <v>33</v>
      </c>
      <c r="B4143" s="100" t="str">
        <f>VLOOKUP(SALIDA[[#This Row],[CODIGO]],STOCKSANLUIS[],2,FALSE)</f>
        <v>CONTROLADOR DE TEMPERATURA DIGITAL MT-512E 2HP - VER.13 - 115/220 VAC - FULL GAUGE</v>
      </c>
      <c r="C4143" s="153">
        <v>46156</v>
      </c>
      <c r="D4143">
        <v>1</v>
      </c>
      <c r="E4143">
        <f>IF(VLOOKUP(SALIDA[[#This Row],[CODIGO]],STOCKSANLUIS[],6,FALSE)=0,"PRODUCTO SIN STOCK/UBICACIÓN",VLOOKUP(SALIDA[[#This Row],[CODIGO]],STOCKSANLUIS[],6,FALSE))</f>
        <v>1</v>
      </c>
      <c r="F4143">
        <f>SALIDA[[#This Row],[CANTIDAD]]/SALIDA[[#This Row],[UND MEDIDA]]</f>
        <v>1</v>
      </c>
      <c r="G4143" t="str">
        <f>VLOOKUP(SALIDA[[#This Row],[CODIGO]],FAMILIAS[],4,FALSE)</f>
        <v>FULL GAUGE</v>
      </c>
      <c r="H4143" s="10" t="str">
        <f>IF(VLOOKUP(SALIDA[[#This Row],[CODIGO]],STOCKSANLUIS[],7,FALSE)=0,"PRODUCTO SIN STOCK/UBICACIÓN",VLOOKUP(SALIDA[[#This Row],[CODIGO]],STOCKSANLUIS[],7,FALSE))</f>
        <v>C</v>
      </c>
      <c r="I4143" s="10"/>
      <c r="J4143" t="str">
        <f>SALIDA[[#This Row],[CODIGO]]&amp;"       "&amp;SALIDA[[#This Row],[FAMILIA]]</f>
        <v>00016       FULL GAUGE</v>
      </c>
      <c r="K4143">
        <f>VLOOKUP(SALIDA[[#This Row],[CODIGO]],STOCK_STARSOFT[],5,FALSE)</f>
        <v>13.318346</v>
      </c>
      <c r="L4143">
        <f>SALIDA[[#This Row],[CANTIDAD]]*SALIDA[[#This Row],[PRECIO UND]]</f>
        <v>13.318346</v>
      </c>
    </row>
    <row r="4144" spans="1:12" x14ac:dyDescent="0.25">
      <c r="A4144" s="6" t="s">
        <v>2836</v>
      </c>
      <c r="B4144" s="100" t="str">
        <f>VLOOKUP(SALIDA[[#This Row],[CODIGO]],STOCKSANLUIS[],2,FALSE)</f>
        <v>GAS REFRIGERANTE FREON R-134A - 13.62 KG - CHINO - CHEMOURS</v>
      </c>
      <c r="C4144" s="153">
        <v>46156</v>
      </c>
      <c r="D4144">
        <v>2</v>
      </c>
      <c r="E4144">
        <f>IF(VLOOKUP(SALIDA[[#This Row],[CODIGO]],STOCKSANLUIS[],6,FALSE)=0,"PRODUCTO SIN STOCK/UBICACIÓN",VLOOKUP(SALIDA[[#This Row],[CODIGO]],STOCKSANLUIS[],6,FALSE))</f>
        <v>1</v>
      </c>
      <c r="F4144">
        <f>SALIDA[[#This Row],[CANTIDAD]]/SALIDA[[#This Row],[UND MEDIDA]]</f>
        <v>2</v>
      </c>
      <c r="G4144" t="str">
        <f>VLOOKUP(SALIDA[[#This Row],[CODIGO]],FAMILIAS[],4,FALSE)</f>
        <v>THE CHEMOURS</v>
      </c>
      <c r="H4144" s="10" t="str">
        <f>IF(VLOOKUP(SALIDA[[#This Row],[CODIGO]],STOCKSANLUIS[],7,FALSE)=0,"PRODUCTO SIN STOCK/UBICACIÓN",VLOOKUP(SALIDA[[#This Row],[CODIGO]],STOCKSANLUIS[],7,FALSE))</f>
        <v>C</v>
      </c>
      <c r="I4144" s="10"/>
      <c r="J4144" t="str">
        <f>SALIDA[[#This Row],[CODIGO]]&amp;"       "&amp;SALIDA[[#This Row],[FAMILIA]]</f>
        <v>02304       THE CHEMOURS</v>
      </c>
      <c r="K4144">
        <f>VLOOKUP(SALIDA[[#This Row],[CODIGO]],STOCK_STARSOFT[],5,FALSE)</f>
        <v>132.07079300000001</v>
      </c>
      <c r="L4144">
        <f>SALIDA[[#This Row],[CANTIDAD]]*SALIDA[[#This Row],[PRECIO UND]]</f>
        <v>264.14158600000002</v>
      </c>
    </row>
    <row r="4145" spans="1:12" x14ac:dyDescent="0.25">
      <c r="A4145" s="6" t="s">
        <v>3245</v>
      </c>
      <c r="B4145" s="100" t="str">
        <f>VLOOKUP(SALIDA[[#This Row],[CODIGO]],STOCKSANLUIS[],2,FALSE)</f>
        <v>FILTRO BIDIRECCIONAL CON VALVULA DE ACCESO - CF-25AV - EVERWELL</v>
      </c>
      <c r="C4145" s="153">
        <v>46156</v>
      </c>
      <c r="D4145">
        <v>1</v>
      </c>
      <c r="E4145">
        <f>IF(VLOOKUP(SALIDA[[#This Row],[CODIGO]],STOCKSANLUIS[],6,FALSE)=0,"PRODUCTO SIN STOCK/UBICACIÓN",VLOOKUP(SALIDA[[#This Row],[CODIGO]],STOCKSANLUIS[],6,FALSE))</f>
        <v>1</v>
      </c>
      <c r="F4145">
        <f>SALIDA[[#This Row],[CANTIDAD]]/SALIDA[[#This Row],[UND MEDIDA]]</f>
        <v>1</v>
      </c>
      <c r="G4145" t="str">
        <f>VLOOKUP(SALIDA[[#This Row],[CODIGO]],FAMILIAS[],4,FALSE)</f>
        <v>EVERWELL</v>
      </c>
      <c r="H4145" s="10" t="str">
        <f>IF(VLOOKUP(SALIDA[[#This Row],[CODIGO]],STOCKSANLUIS[],7,FALSE)=0,"PRODUCTO SIN STOCK/UBICACIÓN",VLOOKUP(SALIDA[[#This Row],[CODIGO]],STOCKSANLUIS[],7,FALSE))</f>
        <v>A</v>
      </c>
      <c r="I4145" s="10" t="s">
        <v>19536</v>
      </c>
      <c r="J4145" t="str">
        <f>SALIDA[[#This Row],[CODIGO]]&amp;"       "&amp;SALIDA[[#This Row],[FAMILIA]]</f>
        <v>02635       EVERWELL</v>
      </c>
      <c r="K4145">
        <f>VLOOKUP(SALIDA[[#This Row],[CODIGO]],STOCK_STARSOFT[],5,FALSE)</f>
        <v>1.493752</v>
      </c>
      <c r="L4145">
        <f>SALIDA[[#This Row],[CANTIDAD]]*SALIDA[[#This Row],[PRECIO UND]]</f>
        <v>1.493752</v>
      </c>
    </row>
    <row r="4146" spans="1:12" x14ac:dyDescent="0.25">
      <c r="A4146" s="6" t="s">
        <v>3677</v>
      </c>
      <c r="B4146" s="100" t="str">
        <f>VLOOKUP(SALIDA[[#This Row],[CODIGO]],STOCKSANLUIS[],2,FALSE)</f>
        <v>RESISTENCIA SILICONADA POTENCIA CONSTANTE TECNOLATINA  - TPC-M - 30W/M - 220V</v>
      </c>
      <c r="C4146" s="153">
        <v>46156</v>
      </c>
      <c r="D4146">
        <v>20</v>
      </c>
      <c r="E4146">
        <f>IF(VLOOKUP(SALIDA[[#This Row],[CODIGO]],STOCKSANLUIS[],6,FALSE)=0,"PRODUCTO SIN STOCK/UBICACIÓN",VLOOKUP(SALIDA[[#This Row],[CODIGO]],STOCKSANLUIS[],6,FALSE))</f>
        <v>100</v>
      </c>
      <c r="F4146">
        <f>SALIDA[[#This Row],[CANTIDAD]]/SALIDA[[#This Row],[UND MEDIDA]]</f>
        <v>0.2</v>
      </c>
      <c r="G4146" t="str">
        <f>VLOOKUP(SALIDA[[#This Row],[CODIGO]],FAMILIAS[],4,FALSE)</f>
        <v>TECNOLATINA</v>
      </c>
      <c r="H4146" s="10" t="str">
        <f>IF(VLOOKUP(SALIDA[[#This Row],[CODIGO]],STOCKSANLUIS[],7,FALSE)=0,"PRODUCTO SIN STOCK/UBICACIÓN",VLOOKUP(SALIDA[[#This Row],[CODIGO]],STOCKSANLUIS[],7,FALSE))</f>
        <v>C</v>
      </c>
      <c r="I4146" s="10" t="s">
        <v>23096</v>
      </c>
      <c r="J4146" t="str">
        <f>SALIDA[[#This Row],[CODIGO]]&amp;"       "&amp;SALIDA[[#This Row],[FAMILIA]]</f>
        <v>03058       TECNOLATINA</v>
      </c>
      <c r="K4146">
        <f>VLOOKUP(SALIDA[[#This Row],[CODIGO]],STOCK_STARSOFT[],5,FALSE)</f>
        <v>1.9293849999999999</v>
      </c>
      <c r="L4146">
        <f>SALIDA[[#This Row],[CANTIDAD]]*SALIDA[[#This Row],[PRECIO UND]]</f>
        <v>38.587699999999998</v>
      </c>
    </row>
    <row r="4147" spans="1:12" x14ac:dyDescent="0.25">
      <c r="A4147" s="6" t="s">
        <v>899</v>
      </c>
      <c r="B4147" s="100" t="str">
        <f>VLOOKUP(SALIDA[[#This Row],[CODIGO]],STOCKSANLUIS[],2,FALSE)</f>
        <v>KIT DE HERRAMIENTAS - 3/16", 1/4", 5/16", 3/8", 7/16", 1/2", 5/8" - QFT-195 - QUALITY</v>
      </c>
      <c r="C4147" s="153">
        <v>46156</v>
      </c>
      <c r="D4147">
        <v>3</v>
      </c>
      <c r="E4147">
        <f>IF(VLOOKUP(SALIDA[[#This Row],[CODIGO]],STOCKSANLUIS[],6,FALSE)=0,"PRODUCTO SIN STOCK/UBICACIÓN",VLOOKUP(SALIDA[[#This Row],[CODIGO]],STOCKSANLUIS[],6,FALSE))</f>
        <v>1</v>
      </c>
      <c r="F4147">
        <f>SALIDA[[#This Row],[CANTIDAD]]/SALIDA[[#This Row],[UND MEDIDA]]</f>
        <v>3</v>
      </c>
      <c r="G4147" t="str">
        <f>VLOOKUP(SALIDA[[#This Row],[CODIGO]],FAMILIAS[],4,FALSE)</f>
        <v>QUALITY</v>
      </c>
      <c r="H4147" s="10" t="str">
        <f>IF(VLOOKUP(SALIDA[[#This Row],[CODIGO]],STOCKSANLUIS[],7,FALSE)=0,"PRODUCTO SIN STOCK/UBICACIÓN",VLOOKUP(SALIDA[[#This Row],[CODIGO]],STOCKSANLUIS[],7,FALSE))</f>
        <v>A</v>
      </c>
      <c r="I4147" s="10" t="s">
        <v>19536</v>
      </c>
      <c r="J4147" t="str">
        <f>SALIDA[[#This Row],[CODIGO]]&amp;"       "&amp;SALIDA[[#This Row],[FAMILIA]]</f>
        <v>00970       QUALITY</v>
      </c>
      <c r="K4147">
        <f>VLOOKUP(SALIDA[[#This Row],[CODIGO]],STOCK_STARSOFT[],5,FALSE)</f>
        <v>6.75</v>
      </c>
      <c r="L4147">
        <f>SALIDA[[#This Row],[CANTIDAD]]*SALIDA[[#This Row],[PRECIO UND]]</f>
        <v>20.25</v>
      </c>
    </row>
    <row r="4148" spans="1:12" x14ac:dyDescent="0.25">
      <c r="A4148" s="6" t="s">
        <v>22799</v>
      </c>
      <c r="B4148" s="100" t="str">
        <f>VLOOKUP(SALIDA[[#This Row],[CODIGO]],STOCKSANLUIS[],2,FALSE)</f>
        <v>CORTA TUBO PREMIUM CT-274 DE 1/8" A 1-1/8" -EVERFROST</v>
      </c>
      <c r="C4148" s="153">
        <v>46156</v>
      </c>
      <c r="D4148">
        <v>7</v>
      </c>
      <c r="E4148" t="str">
        <f>IF(VLOOKUP(SALIDA[[#This Row],[CODIGO]],STOCKSANLUIS[],6,FALSE)=0,"PRODUCTO SIN STOCK/UBICACIÓN",VLOOKUP(SALIDA[[#This Row],[CODIGO]],STOCKSANLUIS[],6,FALSE))</f>
        <v>PRODUCTO SIN STOCK/UBICACIÓN</v>
      </c>
      <c r="F4148" t="e">
        <f>SALIDA[[#This Row],[CANTIDAD]]/SALIDA[[#This Row],[UND MEDIDA]]</f>
        <v>#VALUE!</v>
      </c>
      <c r="G4148" t="str">
        <f>VLOOKUP(SALIDA[[#This Row],[CODIGO]],FAMILIAS[],4,FALSE)</f>
        <v>EVERFROST</v>
      </c>
      <c r="H4148" s="10" t="str">
        <f>IF(VLOOKUP(SALIDA[[#This Row],[CODIGO]],STOCKSANLUIS[],7,FALSE)=0,"PRODUCTO SIN STOCK/UBICACIÓN",VLOOKUP(SALIDA[[#This Row],[CODIGO]],STOCKSANLUIS[],7,FALSE))</f>
        <v>A</v>
      </c>
      <c r="I4148" s="10" t="s">
        <v>19536</v>
      </c>
      <c r="J4148" t="str">
        <f>SALIDA[[#This Row],[CODIGO]]&amp;"       "&amp;SALIDA[[#This Row],[FAMILIA]]</f>
        <v>03822       EVERFROST</v>
      </c>
      <c r="K4148">
        <f>VLOOKUP(SALIDA[[#This Row],[CODIGO]],STOCK_STARSOFT[],5,FALSE)</f>
        <v>1.8372409999999999</v>
      </c>
      <c r="L4148">
        <f>SALIDA[[#This Row],[CANTIDAD]]*SALIDA[[#This Row],[PRECIO UND]]</f>
        <v>12.860686999999999</v>
      </c>
    </row>
    <row r="4149" spans="1:12" x14ac:dyDescent="0.25">
      <c r="A4149" s="6" t="s">
        <v>3641</v>
      </c>
      <c r="B4149" s="100" t="str">
        <f>VLOOKUP(SALIDA[[#This Row],[CODIGO]],STOCKSANLUIS[],2,FALSE)</f>
        <v>MOTOVENTILADOR MAER FAN YDWF102L40P4-570N-500S (220V, 60HZ, 4 POLES, 1PH, CL.F, SUCTION)</v>
      </c>
      <c r="C4149" s="153">
        <v>46156</v>
      </c>
      <c r="D4149">
        <v>2</v>
      </c>
      <c r="E4149">
        <f>IF(VLOOKUP(SALIDA[[#This Row],[CODIGO]],STOCKSANLUIS[],6,FALSE)=0,"PRODUCTO SIN STOCK/UBICACIÓN",VLOOKUP(SALIDA[[#This Row],[CODIGO]],STOCKSANLUIS[],6,FALSE))</f>
        <v>1</v>
      </c>
      <c r="F4149">
        <f>SALIDA[[#This Row],[CANTIDAD]]/SALIDA[[#This Row],[UND MEDIDA]]</f>
        <v>2</v>
      </c>
      <c r="G4149" t="str">
        <f>VLOOKUP(SALIDA[[#This Row],[CODIGO]],FAMILIAS[],4,FALSE)</f>
        <v>MAER FAN</v>
      </c>
      <c r="H4149" s="10" t="str">
        <f>IF(VLOOKUP(SALIDA[[#This Row],[CODIGO]],STOCKSANLUIS[],7,FALSE)=0,"PRODUCTO SIN STOCK/UBICACIÓN",VLOOKUP(SALIDA[[#This Row],[CODIGO]],STOCKSANLUIS[],7,FALSE))</f>
        <v>C</v>
      </c>
      <c r="I4149" s="10"/>
      <c r="J4149" t="str">
        <f>SALIDA[[#This Row],[CODIGO]]&amp;"       "&amp;SALIDA[[#This Row],[FAMILIA]]</f>
        <v>03038       MAER FAN</v>
      </c>
      <c r="K4149">
        <f>VLOOKUP(SALIDA[[#This Row],[CODIGO]],STOCK_STARSOFT[],5,FALSE)</f>
        <v>46.914290000000001</v>
      </c>
      <c r="L4149">
        <f>SALIDA[[#This Row],[CANTIDAD]]*SALIDA[[#This Row],[PRECIO UND]]</f>
        <v>93.828580000000002</v>
      </c>
    </row>
    <row r="4150" spans="1:12" x14ac:dyDescent="0.25">
      <c r="A4150" s="6" t="s">
        <v>1239</v>
      </c>
      <c r="B4150" s="100" t="str">
        <f>VLOOKUP(SALIDA[[#This Row],[CODIGO]],STOCKSANLUIS[],2,FALSE)</f>
        <v>MANGA AISLANTE CI-H-012 DE 1/2" X 1/2" - ARMAFLEX/ARMACELL</v>
      </c>
      <c r="C4150" s="153">
        <v>46156</v>
      </c>
      <c r="D4150">
        <v>8</v>
      </c>
      <c r="E4150">
        <f>IF(VLOOKUP(SALIDA[[#This Row],[CODIGO]],STOCKSANLUIS[],6,FALSE)=0,"PRODUCTO SIN STOCK/UBICACIÓN",VLOOKUP(SALIDA[[#This Row],[CODIGO]],STOCKSANLUIS[],6,FALSE))</f>
        <v>1</v>
      </c>
      <c r="F4150">
        <f>SALIDA[[#This Row],[CANTIDAD]]/SALIDA[[#This Row],[UND MEDIDA]]</f>
        <v>8</v>
      </c>
      <c r="G4150" t="str">
        <f>VLOOKUP(SALIDA[[#This Row],[CODIGO]],FAMILIAS[],4,FALSE)</f>
        <v>ARMACELL</v>
      </c>
      <c r="H4150" s="10" t="str">
        <f>IF(VLOOKUP(SALIDA[[#This Row],[CODIGO]],STOCKSANLUIS[],7,FALSE)=0,"PRODUCTO SIN STOCK/UBICACIÓN",VLOOKUP(SALIDA[[#This Row],[CODIGO]],STOCKSANLUIS[],7,FALSE))</f>
        <v>A</v>
      </c>
      <c r="I4150" s="10"/>
      <c r="J4150" t="str">
        <f>SALIDA[[#This Row],[CODIGO]]&amp;"       "&amp;SALIDA[[#This Row],[FAMILIA]]</f>
        <v>01325       ARMACELL</v>
      </c>
      <c r="K4150">
        <f>VLOOKUP(SALIDA[[#This Row],[CODIGO]],STOCK_STARSOFT[],5,FALSE)</f>
        <v>0.98766699999999996</v>
      </c>
      <c r="L4150">
        <f>SALIDA[[#This Row],[CANTIDAD]]*SALIDA[[#This Row],[PRECIO UND]]</f>
        <v>7.9013359999999997</v>
      </c>
    </row>
    <row r="4151" spans="1:12" x14ac:dyDescent="0.25">
      <c r="A4151" s="6" t="s">
        <v>3513</v>
      </c>
      <c r="B4151" s="100" t="str">
        <f>VLOOKUP(SALIDA[[#This Row],[CODIGO]],STOCKSANLUIS[],2,FALSE)</f>
        <v>GAS REFRIGERANTE FREON 410A 650 GR -CHEMOURS - CAJA DE 12 -  CHINO</v>
      </c>
      <c r="C4151" s="153">
        <v>46156</v>
      </c>
      <c r="D4151">
        <v>24</v>
      </c>
      <c r="E4151">
        <f>IF(VLOOKUP(SALIDA[[#This Row],[CODIGO]],STOCKSANLUIS[],6,FALSE)=0,"PRODUCTO SIN STOCK/UBICACIÓN",VLOOKUP(SALIDA[[#This Row],[CODIGO]],STOCKSANLUIS[],6,FALSE))</f>
        <v>1</v>
      </c>
      <c r="F4151">
        <f>SALIDA[[#This Row],[CANTIDAD]]/SALIDA[[#This Row],[UND MEDIDA]]</f>
        <v>24</v>
      </c>
      <c r="G4151" t="str">
        <f>VLOOKUP(SALIDA[[#This Row],[CODIGO]],FAMILIAS[],4,FALSE)</f>
        <v>THE CHEMOURS</v>
      </c>
      <c r="H4151" s="10" t="str">
        <f>IF(VLOOKUP(SALIDA[[#This Row],[CODIGO]],STOCKSANLUIS[],7,FALSE)=0,"PRODUCTO SIN STOCK/UBICACIÓN",VLOOKUP(SALIDA[[#This Row],[CODIGO]],STOCKSANLUIS[],7,FALSE))</f>
        <v>C</v>
      </c>
      <c r="I4151" s="10" t="s">
        <v>19536</v>
      </c>
      <c r="J4151" t="str">
        <f>SALIDA[[#This Row],[CODIGO]]&amp;"       "&amp;SALIDA[[#This Row],[FAMILIA]]</f>
        <v>02922       THE CHEMOURS</v>
      </c>
      <c r="K4151">
        <f>VLOOKUP(SALIDA[[#This Row],[CODIGO]],STOCK_STARSOFT[],5,FALSE)</f>
        <v>8.1124840000000003</v>
      </c>
      <c r="L4151">
        <f>SALIDA[[#This Row],[CANTIDAD]]*SALIDA[[#This Row],[PRECIO UND]]</f>
        <v>194.69961599999999</v>
      </c>
    </row>
    <row r="4152" spans="1:12" x14ac:dyDescent="0.25">
      <c r="A4152" s="6" t="s">
        <v>19299</v>
      </c>
      <c r="B4152" s="100" t="str">
        <f>VLOOKUP(SALIDA[[#This Row],[CODIGO]],STOCKSANLUIS[],2,FALSE)</f>
        <v>CINTA DE PVC PARA MINI SPLITS 50MMX50M - TAFETAN - EVERFROST - HIGH QUALITY</v>
      </c>
      <c r="C4152" s="153">
        <v>46156</v>
      </c>
      <c r="D4152">
        <v>10</v>
      </c>
      <c r="E4152">
        <f>IF(VLOOKUP(SALIDA[[#This Row],[CODIGO]],STOCKSANLUIS[],6,FALSE)=0,"PRODUCTO SIN STOCK/UBICACIÓN",VLOOKUP(SALIDA[[#This Row],[CODIGO]],STOCKSANLUIS[],6,FALSE))</f>
        <v>1</v>
      </c>
      <c r="F4152">
        <f>SALIDA[[#This Row],[CANTIDAD]]/SALIDA[[#This Row],[UND MEDIDA]]</f>
        <v>10</v>
      </c>
      <c r="G4152" t="str">
        <f>VLOOKUP(SALIDA[[#This Row],[CODIGO]],FAMILIAS[],4,FALSE)</f>
        <v>EVERFROST</v>
      </c>
      <c r="H4152" s="10" t="str">
        <f>IF(VLOOKUP(SALIDA[[#This Row],[CODIGO]],STOCKSANLUIS[],7,FALSE)=0,"PRODUCTO SIN STOCK/UBICACIÓN",VLOOKUP(SALIDA[[#This Row],[CODIGO]],STOCKSANLUIS[],7,FALSE))</f>
        <v>C</v>
      </c>
      <c r="I4152" s="10"/>
      <c r="J4152" t="str">
        <f>SALIDA[[#This Row],[CODIGO]]&amp;"       "&amp;SALIDA[[#This Row],[FAMILIA]]</f>
        <v>03489       EVERFROST</v>
      </c>
      <c r="K4152">
        <f>VLOOKUP(SALIDA[[#This Row],[CODIGO]],STOCK_STARSOFT[],5,FALSE)</f>
        <v>0.76004300000000002</v>
      </c>
      <c r="L4152">
        <f>SALIDA[[#This Row],[CANTIDAD]]*SALIDA[[#This Row],[PRECIO UND]]</f>
        <v>7.6004300000000002</v>
      </c>
    </row>
    <row r="4153" spans="1:12" x14ac:dyDescent="0.25">
      <c r="A4153" s="6" t="s">
        <v>3410</v>
      </c>
      <c r="B4153" s="100" t="str">
        <f>VLOOKUP(SALIDA[[#This Row],[CODIGO]],STOCKSANLUIS[],2,FALSE)</f>
        <v>SOLDADURA DE ALUMINIO ALUXCOR 4047</v>
      </c>
      <c r="C4153" s="153">
        <v>46156</v>
      </c>
      <c r="D4153">
        <v>5</v>
      </c>
      <c r="E4153">
        <f>IF(VLOOKUP(SALIDA[[#This Row],[CODIGO]],STOCKSANLUIS[],6,FALSE)=0,"PRODUCTO SIN STOCK/UBICACIÓN",VLOOKUP(SALIDA[[#This Row],[CODIGO]],STOCKSANLUIS[],6,FALSE))</f>
        <v>1</v>
      </c>
      <c r="F4153">
        <f>SALIDA[[#This Row],[CANTIDAD]]/SALIDA[[#This Row],[UND MEDIDA]]</f>
        <v>5</v>
      </c>
      <c r="G4153" t="str">
        <f>VLOOKUP(SALIDA[[#This Row],[CODIGO]],FAMILIAS[],4,FALSE)</f>
        <v>HARRIS</v>
      </c>
      <c r="H4153" s="10" t="str">
        <f>IF(VLOOKUP(SALIDA[[#This Row],[CODIGO]],STOCKSANLUIS[],7,FALSE)=0,"PRODUCTO SIN STOCK/UBICACIÓN",VLOOKUP(SALIDA[[#This Row],[CODIGO]],STOCKSANLUIS[],7,FALSE))</f>
        <v>C</v>
      </c>
      <c r="I4153" s="10"/>
      <c r="J4153" t="str">
        <f>SALIDA[[#This Row],[CODIGO]]&amp;"       "&amp;SALIDA[[#This Row],[FAMILIA]]</f>
        <v>02836       HARRIS</v>
      </c>
      <c r="K4153">
        <f>VLOOKUP(SALIDA[[#This Row],[CODIGO]],STOCK_STARSOFT[],5,FALSE)</f>
        <v>0.75442299999999995</v>
      </c>
      <c r="L4153">
        <f>SALIDA[[#This Row],[CANTIDAD]]*SALIDA[[#This Row],[PRECIO UND]]</f>
        <v>3.7721149999999999</v>
      </c>
    </row>
    <row r="4154" spans="1:12" x14ac:dyDescent="0.25">
      <c r="A4154" s="6" t="s">
        <v>3605</v>
      </c>
      <c r="B4154" s="100" t="str">
        <f>VLOOKUP(SALIDA[[#This Row],[CODIGO]],STOCKSANLUIS[],2,FALSE)</f>
        <v>ROLLO DE COBRE FLEXIBLE 3/8" HIGH QUALITY - STARCOLD - 9.53 MM X 0.60 MM X 15 M</v>
      </c>
      <c r="C4154" s="153">
        <v>46156</v>
      </c>
      <c r="D4154">
        <v>4</v>
      </c>
      <c r="E4154">
        <f>IF(VLOOKUP(SALIDA[[#This Row],[CODIGO]],STOCKSANLUIS[],6,FALSE)=0,"PRODUCTO SIN STOCK/UBICACIÓN",VLOOKUP(SALIDA[[#This Row],[CODIGO]],STOCKSANLUIS[],6,FALSE))</f>
        <v>1</v>
      </c>
      <c r="F4154">
        <f>SALIDA[[#This Row],[CANTIDAD]]/SALIDA[[#This Row],[UND MEDIDA]]</f>
        <v>4</v>
      </c>
      <c r="G4154" t="str">
        <f>VLOOKUP(SALIDA[[#This Row],[CODIGO]],FAMILIAS[],4,FALSE)</f>
        <v>ICEAGE- ZHEJIANG JIAHE PIPES</v>
      </c>
      <c r="H4154" s="10" t="str">
        <f>IF(VLOOKUP(SALIDA[[#This Row],[CODIGO]],STOCKSANLUIS[],7,FALSE)=0,"PRODUCTO SIN STOCK/UBICACIÓN",VLOOKUP(SALIDA[[#This Row],[CODIGO]],STOCKSANLUIS[],7,FALSE))</f>
        <v>C</v>
      </c>
      <c r="I4154" s="10"/>
      <c r="J4154" t="str">
        <f>SALIDA[[#This Row],[CODIGO]]&amp;"       "&amp;SALIDA[[#This Row],[FAMILIA]]</f>
        <v>03002       ICEAGE- ZHEJIANG JIAHE PIPES</v>
      </c>
      <c r="K4154">
        <f>VLOOKUP(SALIDA[[#This Row],[CODIGO]],STOCK_STARSOFT[],5,FALSE)</f>
        <v>29.441466999999999</v>
      </c>
      <c r="L4154">
        <f>SALIDA[[#This Row],[CANTIDAD]]*SALIDA[[#This Row],[PRECIO UND]]</f>
        <v>117.765868</v>
      </c>
    </row>
    <row r="4155" spans="1:12" x14ac:dyDescent="0.25">
      <c r="A4155" s="6" t="s">
        <v>375</v>
      </c>
      <c r="B4155" s="100" t="str">
        <f>VLOOKUP(SALIDA[[#This Row],[CODIGO]],STOCKSANLUIS[],2,FALSE)</f>
        <v>ROLLO DE COBRE FLEXIBLE 1/4" HIGH QUALITY - STARCOLD - 6.35 MM X 0.55 MM X 15 M</v>
      </c>
      <c r="C4155" s="153">
        <v>46156</v>
      </c>
      <c r="D4155">
        <v>2</v>
      </c>
      <c r="E4155">
        <f>IF(VLOOKUP(SALIDA[[#This Row],[CODIGO]],STOCKSANLUIS[],6,FALSE)=0,"PRODUCTO SIN STOCK/UBICACIÓN",VLOOKUP(SALIDA[[#This Row],[CODIGO]],STOCKSANLUIS[],6,FALSE))</f>
        <v>1</v>
      </c>
      <c r="F4155">
        <f>SALIDA[[#This Row],[CANTIDAD]]/SALIDA[[#This Row],[UND MEDIDA]]</f>
        <v>2</v>
      </c>
      <c r="G4155" t="str">
        <f>VLOOKUP(SALIDA[[#This Row],[CODIGO]],FAMILIAS[],4,FALSE)</f>
        <v>ICEAGE- ZHEJIANG JIAHE PIPES</v>
      </c>
      <c r="H4155" s="10" t="str">
        <f>IF(VLOOKUP(SALIDA[[#This Row],[CODIGO]],STOCKSANLUIS[],7,FALSE)=0,"PRODUCTO SIN STOCK/UBICACIÓN",VLOOKUP(SALIDA[[#This Row],[CODIGO]],STOCKSANLUIS[],7,FALSE))</f>
        <v>C</v>
      </c>
      <c r="I4155" s="10"/>
      <c r="J4155" t="str">
        <f>SALIDA[[#This Row],[CODIGO]]&amp;"       "&amp;SALIDA[[#This Row],[FAMILIA]]</f>
        <v>00315       ICEAGE- ZHEJIANG JIAHE PIPES</v>
      </c>
      <c r="K4155">
        <f>VLOOKUP(SALIDA[[#This Row],[CODIGO]],STOCK_STARSOFT[],5,FALSE)</f>
        <v>17.534842000000001</v>
      </c>
      <c r="L4155">
        <f>SALIDA[[#This Row],[CANTIDAD]]*SALIDA[[#This Row],[PRECIO UND]]</f>
        <v>35.069684000000002</v>
      </c>
    </row>
    <row r="4156" spans="1:12" x14ac:dyDescent="0.25">
      <c r="A4156" s="6" t="s">
        <v>3515</v>
      </c>
      <c r="B4156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4156" s="153">
        <v>46156</v>
      </c>
      <c r="D4156">
        <v>1</v>
      </c>
      <c r="E4156">
        <f>IF(VLOOKUP(SALIDA[[#This Row],[CODIGO]],STOCKSANLUIS[],6,FALSE)=0,"PRODUCTO SIN STOCK/UBICACIÓN",VLOOKUP(SALIDA[[#This Row],[CODIGO]],STOCKSANLUIS[],6,FALSE))</f>
        <v>1</v>
      </c>
      <c r="F4156">
        <f>SALIDA[[#This Row],[CANTIDAD]]/SALIDA[[#This Row],[UND MEDIDA]]</f>
        <v>1</v>
      </c>
      <c r="G4156" t="str">
        <f>VLOOKUP(SALIDA[[#This Row],[CODIGO]],FAMILIAS[],4,FALSE)</f>
        <v>JOHNSON CONTROLS</v>
      </c>
      <c r="H4156" s="10" t="str">
        <f>IF(VLOOKUP(SALIDA[[#This Row],[CODIGO]],STOCKSANLUIS[],7,FALSE)=0,"PRODUCTO SIN STOCK/UBICACIÓN",VLOOKUP(SALIDA[[#This Row],[CODIGO]],STOCKSANLUIS[],7,FALSE))</f>
        <v>A</v>
      </c>
      <c r="I4156" s="10"/>
      <c r="J4156" t="str">
        <f>SALIDA[[#This Row],[CODIGO]]&amp;"       "&amp;SALIDA[[#This Row],[FAMILIA]]</f>
        <v>02923       JOHNSON CONTROLS</v>
      </c>
      <c r="K4156">
        <f>VLOOKUP(SALIDA[[#This Row],[CODIGO]],STOCK_STARSOFT[],5,FALSE)</f>
        <v>35.575735000000002</v>
      </c>
      <c r="L4156">
        <f>SALIDA[[#This Row],[CANTIDAD]]*SALIDA[[#This Row],[PRECIO UND]]</f>
        <v>35.575735000000002</v>
      </c>
    </row>
    <row r="4157" spans="1:12" x14ac:dyDescent="0.25">
      <c r="A4157" s="6" t="s">
        <v>3860</v>
      </c>
      <c r="B4157" s="100" t="str">
        <f>VLOOKUP(SALIDA[[#This Row],[CODIGO]],STOCKSANLUIS[],2,FALSE)</f>
        <v>CORTINA DE AIRE DE 150 CM (60") - 220V/1PH/60HZ - STAR COLD - FM-1215Z/Y-MC</v>
      </c>
      <c r="C4157" s="153">
        <v>46156</v>
      </c>
      <c r="D4157">
        <v>2</v>
      </c>
      <c r="E4157">
        <f>IF(VLOOKUP(SALIDA[[#This Row],[CODIGO]],STOCKSANLUIS[],6,FALSE)=0,"PRODUCTO SIN STOCK/UBICACIÓN",VLOOKUP(SALIDA[[#This Row],[CODIGO]],STOCKSANLUIS[],6,FALSE))</f>
        <v>1</v>
      </c>
      <c r="F4157">
        <f>SALIDA[[#This Row],[CANTIDAD]]/SALIDA[[#This Row],[UND MEDIDA]]</f>
        <v>2</v>
      </c>
      <c r="G4157" t="str">
        <f>VLOOKUP(SALIDA[[#This Row],[CODIGO]],FAMILIAS[],4,FALSE)</f>
        <v>STAR COLD</v>
      </c>
      <c r="H4157" s="10" t="str">
        <f>IF(VLOOKUP(SALIDA[[#This Row],[CODIGO]],STOCKSANLUIS[],7,FALSE)=0,"PRODUCTO SIN STOCK/UBICACIÓN",VLOOKUP(SALIDA[[#This Row],[CODIGO]],STOCKSANLUIS[],7,FALSE))</f>
        <v>A</v>
      </c>
      <c r="I4157" s="10"/>
      <c r="J4157" t="str">
        <f>SALIDA[[#This Row],[CODIGO]]&amp;"       "&amp;SALIDA[[#This Row],[FAMILIA]]</f>
        <v>03289       STAR COLD</v>
      </c>
      <c r="K4157">
        <f>VLOOKUP(SALIDA[[#This Row],[CODIGO]],STOCK_STARSOFT[],5,FALSE)</f>
        <v>55.603000000000002</v>
      </c>
      <c r="L4157">
        <f>SALIDA[[#This Row],[CANTIDAD]]*SALIDA[[#This Row],[PRECIO UND]]</f>
        <v>111.206</v>
      </c>
    </row>
    <row r="4158" spans="1:12" x14ac:dyDescent="0.25">
      <c r="A4158" s="6" t="s">
        <v>3842</v>
      </c>
      <c r="B4158" s="100" t="str">
        <f>VLOOKUP(SALIDA[[#This Row],[CODIGO]],STOCKSANLUIS[],2,FALSE)</f>
        <v>PLANCHA AISLANTE CLASS 1 - 13MM (1/2") X 1.5M X 8M (12 M2) - WINCELL</v>
      </c>
      <c r="C4158" s="153">
        <v>46156</v>
      </c>
      <c r="D4158">
        <v>1</v>
      </c>
      <c r="E4158">
        <f>IF(VLOOKUP(SALIDA[[#This Row],[CODIGO]],STOCKSANLUIS[],6,FALSE)=0,"PRODUCTO SIN STOCK/UBICACIÓN",VLOOKUP(SALIDA[[#This Row],[CODIGO]],STOCKSANLUIS[],6,FALSE))</f>
        <v>1</v>
      </c>
      <c r="F4158">
        <f>SALIDA[[#This Row],[CANTIDAD]]/SALIDA[[#This Row],[UND MEDIDA]]</f>
        <v>1</v>
      </c>
      <c r="G4158" t="str">
        <f>VLOOKUP(SALIDA[[#This Row],[CODIGO]],FAMILIAS[],4,FALSE)</f>
        <v>WINCELL</v>
      </c>
      <c r="H4158" s="10" t="str">
        <f>IF(VLOOKUP(SALIDA[[#This Row],[CODIGO]],STOCKSANLUIS[],7,FALSE)=0,"PRODUCTO SIN STOCK/UBICACIÓN",VLOOKUP(SALIDA[[#This Row],[CODIGO]],STOCKSANLUIS[],7,FALSE))</f>
        <v>A</v>
      </c>
      <c r="I4158" s="10" t="s">
        <v>19536</v>
      </c>
      <c r="J4158" t="str">
        <f>SALIDA[[#This Row],[CODIGO]]&amp;"       "&amp;SALIDA[[#This Row],[FAMILIA]]</f>
        <v>03265       WINCELL</v>
      </c>
      <c r="K4158">
        <f>VLOOKUP(SALIDA[[#This Row],[CODIGO]],STOCK_STARSOFT[],5,FALSE)</f>
        <v>41.619601000000003</v>
      </c>
      <c r="L4158">
        <f>SALIDA[[#This Row],[CANTIDAD]]*SALIDA[[#This Row],[PRECIO UND]]</f>
        <v>41.619601000000003</v>
      </c>
    </row>
    <row r="4159" spans="1:12" x14ac:dyDescent="0.25">
      <c r="A4159" s="6" t="s">
        <v>3230</v>
      </c>
      <c r="B4159" s="100" t="str">
        <f>VLOOKUP(SALIDA[[#This Row],[CODIGO]],STOCKSANLUIS[],2,FALSE)</f>
        <v>FILTRO SECADOR ROSCABLE DE 5/8 - SEK-165 - EVERWELL</v>
      </c>
      <c r="C4159" s="153">
        <v>46156</v>
      </c>
      <c r="D4159">
        <v>1</v>
      </c>
      <c r="E4159">
        <f>IF(VLOOKUP(SALIDA[[#This Row],[CODIGO]],STOCKSANLUIS[],6,FALSE)=0,"PRODUCTO SIN STOCK/UBICACIÓN",VLOOKUP(SALIDA[[#This Row],[CODIGO]],STOCKSANLUIS[],6,FALSE))</f>
        <v>1</v>
      </c>
      <c r="F4159">
        <f>SALIDA[[#This Row],[CANTIDAD]]/SALIDA[[#This Row],[UND MEDIDA]]</f>
        <v>1</v>
      </c>
      <c r="G4159" t="str">
        <f>VLOOKUP(SALIDA[[#This Row],[CODIGO]],FAMILIAS[],4,FALSE)</f>
        <v>EVERWELL</v>
      </c>
      <c r="H4159" s="10" t="str">
        <f>IF(VLOOKUP(SALIDA[[#This Row],[CODIGO]],STOCKSANLUIS[],7,FALSE)=0,"PRODUCTO SIN STOCK/UBICACIÓN",VLOOKUP(SALIDA[[#This Row],[CODIGO]],STOCKSANLUIS[],7,FALSE))</f>
        <v>A</v>
      </c>
      <c r="I4159" s="10"/>
      <c r="J4159" t="str">
        <f>SALIDA[[#This Row],[CODIGO]]&amp;"       "&amp;SALIDA[[#This Row],[FAMILIA]]</f>
        <v>02621       EVERWELL</v>
      </c>
      <c r="K4159">
        <f>VLOOKUP(SALIDA[[#This Row],[CODIGO]],STOCK_STARSOFT[],5,FALSE)</f>
        <v>3.099208</v>
      </c>
      <c r="L4159">
        <f>SALIDA[[#This Row],[CANTIDAD]]*SALIDA[[#This Row],[PRECIO UND]]</f>
        <v>3.099208</v>
      </c>
    </row>
    <row r="4160" spans="1:12" x14ac:dyDescent="0.25">
      <c r="A4160" s="6" t="s">
        <v>22050</v>
      </c>
      <c r="B4160" s="100" t="str">
        <f>VLOOKUP(SALIDA[[#This Row],[CODIGO]],STOCKSANLUIS[],2,FALSE)</f>
        <v>MINI BOMBA STAR COLD  DE 110-240V MINISLIM SERIES 66 FT LIFT SPS-66</v>
      </c>
      <c r="C4160" s="153">
        <v>46156</v>
      </c>
      <c r="D4160">
        <v>1</v>
      </c>
      <c r="E4160">
        <f>IF(VLOOKUP(SALIDA[[#This Row],[CODIGO]],STOCKSANLUIS[],6,FALSE)=0,"PRODUCTO SIN STOCK/UBICACIÓN",VLOOKUP(SALIDA[[#This Row],[CODIGO]],STOCKSANLUIS[],6,FALSE))</f>
        <v>1</v>
      </c>
      <c r="F4160">
        <f>SALIDA[[#This Row],[CANTIDAD]]/SALIDA[[#This Row],[UND MEDIDA]]</f>
        <v>1</v>
      </c>
      <c r="G4160" t="str">
        <f>VLOOKUP(SALIDA[[#This Row],[CODIGO]],FAMILIAS[],4,FALSE)</f>
        <v>STAR COLD</v>
      </c>
      <c r="H4160" s="10" t="str">
        <f>IF(VLOOKUP(SALIDA[[#This Row],[CODIGO]],STOCKSANLUIS[],7,FALSE)=0,"PRODUCTO SIN STOCK/UBICACIÓN",VLOOKUP(SALIDA[[#This Row],[CODIGO]],STOCKSANLUIS[],7,FALSE))</f>
        <v>A</v>
      </c>
      <c r="I4160" s="10"/>
      <c r="J4160" t="str">
        <f>SALIDA[[#This Row],[CODIGO]]&amp;"       "&amp;SALIDA[[#This Row],[FAMILIA]]</f>
        <v>03543       STAR COLD</v>
      </c>
      <c r="K4160">
        <f>VLOOKUP(SALIDA[[#This Row],[CODIGO]],STOCK_STARSOFT[],5,FALSE)</f>
        <v>19.559408000000001</v>
      </c>
      <c r="L4160">
        <f>SALIDA[[#This Row],[CANTIDAD]]*SALIDA[[#This Row],[PRECIO UND]]</f>
        <v>19.559408000000001</v>
      </c>
    </row>
    <row r="4161" spans="1:12" x14ac:dyDescent="0.25">
      <c r="A4161" s="6" t="s">
        <v>22779</v>
      </c>
      <c r="B4161" s="100" t="str">
        <f>VLOOKUP(SALIDA[[#This Row],[CODIGO]],STOCKSANLUIS[],2,FALSE)</f>
        <v>SOPORTE PARA CONDENSADOR DE 12000 Y 18000 BTU/H - A-150/365X450X1.7MM - EVERFROST</v>
      </c>
      <c r="C4161" s="153">
        <v>46156</v>
      </c>
      <c r="D4161">
        <v>1</v>
      </c>
      <c r="E4161" t="str">
        <f>IF(VLOOKUP(SALIDA[[#This Row],[CODIGO]],STOCKSANLUIS[],6,FALSE)=0,"PRODUCTO SIN STOCK/UBICACIÓN",VLOOKUP(SALIDA[[#This Row],[CODIGO]],STOCKSANLUIS[],6,FALSE))</f>
        <v>PRODUCTO SIN STOCK/UBICACIÓN</v>
      </c>
      <c r="F4161" t="e">
        <f>SALIDA[[#This Row],[CANTIDAD]]/SALIDA[[#This Row],[UND MEDIDA]]</f>
        <v>#VALUE!</v>
      </c>
      <c r="G4161" t="str">
        <f>VLOOKUP(SALIDA[[#This Row],[CODIGO]],FAMILIAS[],4,FALSE)</f>
        <v>EVERFROST</v>
      </c>
      <c r="H4161" s="10" t="str">
        <f>IF(VLOOKUP(SALIDA[[#This Row],[CODIGO]],STOCKSANLUIS[],7,FALSE)=0,"PRODUCTO SIN STOCK/UBICACIÓN",VLOOKUP(SALIDA[[#This Row],[CODIGO]],STOCKSANLUIS[],7,FALSE))</f>
        <v>A</v>
      </c>
      <c r="I4161" s="10"/>
      <c r="J4161" t="str">
        <f>SALIDA[[#This Row],[CODIGO]]&amp;"       "&amp;SALIDA[[#This Row],[FAMILIA]]</f>
        <v>03828       EVERFROST</v>
      </c>
      <c r="K4161">
        <f>VLOOKUP(SALIDA[[#This Row],[CODIGO]],STOCK_STARSOFT[],5,FALSE)</f>
        <v>3.1866279999999998</v>
      </c>
      <c r="L4161">
        <f>SALIDA[[#This Row],[CANTIDAD]]*SALIDA[[#This Row],[PRECIO UND]]</f>
        <v>3.1866279999999998</v>
      </c>
    </row>
    <row r="4162" spans="1:12" x14ac:dyDescent="0.25">
      <c r="A4162" s="6" t="s">
        <v>485</v>
      </c>
      <c r="B4162" s="100" t="str">
        <f>VLOOKUP(SALIDA[[#This Row],[CODIGO]],STOCKSANLUIS[],2,FALSE)</f>
        <v>SOLDADURA DE PLATA HARRIS AL 0%</v>
      </c>
      <c r="C4162" s="153">
        <v>46156</v>
      </c>
      <c r="D4162">
        <v>10</v>
      </c>
      <c r="E4162">
        <f>IF(VLOOKUP(SALIDA[[#This Row],[CODIGO]],STOCKSANLUIS[],6,FALSE)=0,"PRODUCTO SIN STOCK/UBICACIÓN",VLOOKUP(SALIDA[[#This Row],[CODIGO]],STOCKSANLUIS[],6,FALSE))</f>
        <v>1</v>
      </c>
      <c r="F4162">
        <f>SALIDA[[#This Row],[CANTIDAD]]/SALIDA[[#This Row],[UND MEDIDA]]</f>
        <v>10</v>
      </c>
      <c r="G4162" t="str">
        <f>VLOOKUP(SALIDA[[#This Row],[CODIGO]],FAMILIAS[],4,FALSE)</f>
        <v>HARRIS</v>
      </c>
      <c r="H4162" s="10" t="str">
        <f>IF(VLOOKUP(SALIDA[[#This Row],[CODIGO]],STOCKSANLUIS[],7,FALSE)=0,"PRODUCTO SIN STOCK/UBICACIÓN",VLOOKUP(SALIDA[[#This Row],[CODIGO]],STOCKSANLUIS[],7,FALSE))</f>
        <v>C</v>
      </c>
      <c r="I4162" s="10"/>
      <c r="J4162" t="str">
        <f>SALIDA[[#This Row],[CODIGO]]&amp;"       "&amp;SALIDA[[#This Row],[FAMILIA]]</f>
        <v>00405       HARRIS</v>
      </c>
      <c r="K4162">
        <f>VLOOKUP(SALIDA[[#This Row],[CODIGO]],STOCK_STARSOFT[],5,FALSE)</f>
        <v>0.38343100000000002</v>
      </c>
      <c r="L4162">
        <f>SALIDA[[#This Row],[CANTIDAD]]*SALIDA[[#This Row],[PRECIO UND]]</f>
        <v>3.8343100000000003</v>
      </c>
    </row>
    <row r="4163" spans="1:12" x14ac:dyDescent="0.25">
      <c r="A4163" s="6" t="s">
        <v>2490</v>
      </c>
      <c r="B4163" s="100" t="str">
        <f>VLOOKUP(SALIDA[[#This Row],[CODIGO]],STOCKSANLUIS[],2,FALSE)</f>
        <v>LIMPIADOR PARA CONDENSADOR - NU-BRITE - 1GALON - NU CALGON</v>
      </c>
      <c r="C4163" s="153">
        <v>46156</v>
      </c>
      <c r="D4163">
        <v>12</v>
      </c>
      <c r="E4163">
        <f>IF(VLOOKUP(SALIDA[[#This Row],[CODIGO]],STOCKSANLUIS[],6,FALSE)=0,"PRODUCTO SIN STOCK/UBICACIÓN",VLOOKUP(SALIDA[[#This Row],[CODIGO]],STOCKSANLUIS[],6,FALSE))</f>
        <v>1</v>
      </c>
      <c r="F4163">
        <f>SALIDA[[#This Row],[CANTIDAD]]/SALIDA[[#This Row],[UND MEDIDA]]</f>
        <v>12</v>
      </c>
      <c r="G4163" t="str">
        <f>VLOOKUP(SALIDA[[#This Row],[CODIGO]],FAMILIAS[],4,FALSE)</f>
        <v>NU CALGON</v>
      </c>
      <c r="H4163" s="10" t="str">
        <f>IF(VLOOKUP(SALIDA[[#This Row],[CODIGO]],STOCKSANLUIS[],7,FALSE)=0,"PRODUCTO SIN STOCK/UBICACIÓN",VLOOKUP(SALIDA[[#This Row],[CODIGO]],STOCKSANLUIS[],7,FALSE))</f>
        <v>C</v>
      </c>
      <c r="I4163" s="10"/>
      <c r="J4163" t="str">
        <f>SALIDA[[#This Row],[CODIGO]]&amp;"       "&amp;SALIDA[[#This Row],[FAMILIA]]</f>
        <v>02043       NU CALGON</v>
      </c>
      <c r="K4163">
        <f>VLOOKUP(SALIDA[[#This Row],[CODIGO]],STOCK_STARSOFT[],5,FALSE)</f>
        <v>9.0050089999999994</v>
      </c>
      <c r="L4163">
        <f>SALIDA[[#This Row],[CANTIDAD]]*SALIDA[[#This Row],[PRECIO UND]]</f>
        <v>108.06010799999999</v>
      </c>
    </row>
    <row r="4164" spans="1:12" x14ac:dyDescent="0.25">
      <c r="A4164" s="6" t="s">
        <v>33</v>
      </c>
      <c r="B4164" s="100" t="str">
        <f>VLOOKUP(SALIDA[[#This Row],[CODIGO]],STOCKSANLUIS[],2,FALSE)</f>
        <v>CONTROLADOR DE TEMPERATURA DIGITAL MT-512E 2HP - VER.13 - 115/220 VAC - FULL GAUGE</v>
      </c>
      <c r="C4164" s="153">
        <v>46156</v>
      </c>
      <c r="D4164">
        <v>15</v>
      </c>
      <c r="E4164">
        <f>IF(VLOOKUP(SALIDA[[#This Row],[CODIGO]],STOCKSANLUIS[],6,FALSE)=0,"PRODUCTO SIN STOCK/UBICACIÓN",VLOOKUP(SALIDA[[#This Row],[CODIGO]],STOCKSANLUIS[],6,FALSE))</f>
        <v>1</v>
      </c>
      <c r="F4164">
        <f>SALIDA[[#This Row],[CANTIDAD]]/SALIDA[[#This Row],[UND MEDIDA]]</f>
        <v>15</v>
      </c>
      <c r="G4164" t="str">
        <f>VLOOKUP(SALIDA[[#This Row],[CODIGO]],FAMILIAS[],4,FALSE)</f>
        <v>FULL GAUGE</v>
      </c>
      <c r="H4164" s="10" t="str">
        <f>IF(VLOOKUP(SALIDA[[#This Row],[CODIGO]],STOCKSANLUIS[],7,FALSE)=0,"PRODUCTO SIN STOCK/UBICACIÓN",VLOOKUP(SALIDA[[#This Row],[CODIGO]],STOCKSANLUIS[],7,FALSE))</f>
        <v>C</v>
      </c>
      <c r="I4164" s="10"/>
      <c r="J4164" t="str">
        <f>SALIDA[[#This Row],[CODIGO]]&amp;"       "&amp;SALIDA[[#This Row],[FAMILIA]]</f>
        <v>00016       FULL GAUGE</v>
      </c>
      <c r="K4164">
        <f>VLOOKUP(SALIDA[[#This Row],[CODIGO]],STOCK_STARSOFT[],5,FALSE)</f>
        <v>13.318346</v>
      </c>
      <c r="L4164">
        <f>SALIDA[[#This Row],[CANTIDAD]]*SALIDA[[#This Row],[PRECIO UND]]</f>
        <v>199.77519000000001</v>
      </c>
    </row>
    <row r="4165" spans="1:12" x14ac:dyDescent="0.25">
      <c r="A4165" s="6" t="s">
        <v>2022</v>
      </c>
      <c r="B4165" s="100" t="str">
        <f>VLOOKUP(SALIDA[[#This Row],[CODIGO]],STOCKSANLUIS[],2,FALSE)</f>
        <v>CONTROLADOR DE TEMPERATURA DIGITAL TC-900E POWER - VER.07 - 115/220 VAC - FULL GAUGE</v>
      </c>
      <c r="C4165" s="153">
        <v>46156</v>
      </c>
      <c r="D4165">
        <v>5</v>
      </c>
      <c r="E4165">
        <f>IF(VLOOKUP(SALIDA[[#This Row],[CODIGO]],STOCKSANLUIS[],6,FALSE)=0,"PRODUCTO SIN STOCK/UBICACIÓN",VLOOKUP(SALIDA[[#This Row],[CODIGO]],STOCKSANLUIS[],6,FALSE))</f>
        <v>1</v>
      </c>
      <c r="F4165">
        <f>SALIDA[[#This Row],[CANTIDAD]]/SALIDA[[#This Row],[UND MEDIDA]]</f>
        <v>5</v>
      </c>
      <c r="G4165" t="str">
        <f>VLOOKUP(SALIDA[[#This Row],[CODIGO]],FAMILIAS[],4,FALSE)</f>
        <v>FULL GAUGE</v>
      </c>
      <c r="H4165" s="10" t="str">
        <f>IF(VLOOKUP(SALIDA[[#This Row],[CODIGO]],STOCKSANLUIS[],7,FALSE)=0,"PRODUCTO SIN STOCK/UBICACIÓN",VLOOKUP(SALIDA[[#This Row],[CODIGO]],STOCKSANLUIS[],7,FALSE))</f>
        <v>C</v>
      </c>
      <c r="I4165" s="10"/>
      <c r="J4165" t="str">
        <f>SALIDA[[#This Row],[CODIGO]]&amp;"       "&amp;SALIDA[[#This Row],[FAMILIA]]</f>
        <v>01785       FULL GAUGE</v>
      </c>
      <c r="K4165">
        <f>VLOOKUP(SALIDA[[#This Row],[CODIGO]],STOCK_STARSOFT[],5,FALSE)</f>
        <v>18.272079000000002</v>
      </c>
      <c r="L4165">
        <f>SALIDA[[#This Row],[CANTIDAD]]*SALIDA[[#This Row],[PRECIO UND]]</f>
        <v>91.360395000000011</v>
      </c>
    </row>
    <row r="4166" spans="1:12" x14ac:dyDescent="0.25">
      <c r="A4166" s="6" t="s">
        <v>3979</v>
      </c>
      <c r="B4166" s="100" t="str">
        <f>VLOOKUP(SALIDA[[#This Row],[CODIGO]],STOCKSANLUIS[],2,FALSE)</f>
        <v>EQUIPO DE A/A MINI SPLIT FRIO SOLO INVERTER WI FI - 24000 BTU/H - R32 - 220V/1PH/60HZ - TEMP BLUE MADE BY CARRIER INTERAMERICA CORPORATION - AHRI USA CERTIFICATED - AX - TBH820A-X024-H3N1C / TBG820A-X</v>
      </c>
      <c r="C4166" s="153">
        <v>46156</v>
      </c>
      <c r="D4166">
        <v>1</v>
      </c>
      <c r="E4166">
        <f>IF(VLOOKUP(SALIDA[[#This Row],[CODIGO]],STOCKSANLUIS[],6,FALSE)=0,"PRODUCTO SIN STOCK/UBICACIÓN",VLOOKUP(SALIDA[[#This Row],[CODIGO]],STOCKSANLUIS[],6,FALSE))</f>
        <v>1</v>
      </c>
      <c r="F4166">
        <f>SALIDA[[#This Row],[CANTIDAD]]/SALIDA[[#This Row],[UND MEDIDA]]</f>
        <v>1</v>
      </c>
      <c r="G4166" t="str">
        <f>VLOOKUP(SALIDA[[#This Row],[CODIGO]],FAMILIAS[],4,FALSE)</f>
        <v>TEMP BLUE</v>
      </c>
      <c r="H4166" s="10" t="str">
        <f>IF(VLOOKUP(SALIDA[[#This Row],[CODIGO]],STOCKSANLUIS[],7,FALSE)=0,"PRODUCTO SIN STOCK/UBICACIÓN",VLOOKUP(SALIDA[[#This Row],[CODIGO]],STOCKSANLUIS[],7,FALSE))</f>
        <v>B</v>
      </c>
      <c r="I4166" s="10"/>
      <c r="J4166" t="str">
        <f>SALIDA[[#This Row],[CODIGO]]&amp;"       "&amp;SALIDA[[#This Row],[FAMILIA]]</f>
        <v>03432       TEMP BLUE</v>
      </c>
      <c r="K4166">
        <f>VLOOKUP(SALIDA[[#This Row],[CODIGO]],STOCK_STARSOFT[],5,FALSE)</f>
        <v>363.93264499999998</v>
      </c>
      <c r="L4166">
        <f>SALIDA[[#This Row],[CANTIDAD]]*SALIDA[[#This Row],[PRECIO UND]]</f>
        <v>363.93264499999998</v>
      </c>
    </row>
    <row r="4167" spans="1:12" x14ac:dyDescent="0.25">
      <c r="A4167" s="6" t="s">
        <v>867</v>
      </c>
      <c r="B4167" s="100" t="str">
        <f>VLOOKUP(SALIDA[[#This Row],[CODIGO]],STOCKSANLUIS[],2,FALSE)</f>
        <v>ACEITE POLIOLESTER POE 68 - 1 GALON - BVA</v>
      </c>
      <c r="C4167" s="153">
        <v>46156</v>
      </c>
      <c r="D4167">
        <v>1</v>
      </c>
      <c r="E4167">
        <f>IF(VLOOKUP(SALIDA[[#This Row],[CODIGO]],STOCKSANLUIS[],6,FALSE)=0,"PRODUCTO SIN STOCK/UBICACIÓN",VLOOKUP(SALIDA[[#This Row],[CODIGO]],STOCKSANLUIS[],6,FALSE))</f>
        <v>1</v>
      </c>
      <c r="F4167">
        <f>SALIDA[[#This Row],[CANTIDAD]]/SALIDA[[#This Row],[UND MEDIDA]]</f>
        <v>1</v>
      </c>
      <c r="G4167" t="str">
        <f>VLOOKUP(SALIDA[[#This Row],[CODIGO]],FAMILIAS[],4,FALSE)</f>
        <v>BVA</v>
      </c>
      <c r="H4167" s="10" t="str">
        <f>IF(VLOOKUP(SALIDA[[#This Row],[CODIGO]],STOCKSANLUIS[],7,FALSE)=0,"PRODUCTO SIN STOCK/UBICACIÓN",VLOOKUP(SALIDA[[#This Row],[CODIGO]],STOCKSANLUIS[],7,FALSE))</f>
        <v>C</v>
      </c>
      <c r="I4167" s="10"/>
      <c r="J4167" t="str">
        <f>SALIDA[[#This Row],[CODIGO]]&amp;"       "&amp;SALIDA[[#This Row],[FAMILIA]]</f>
        <v>00945       BVA</v>
      </c>
      <c r="K4167">
        <f>VLOOKUP(SALIDA[[#This Row],[CODIGO]],STOCK_STARSOFT[],5,FALSE)</f>
        <v>50.009718999999997</v>
      </c>
      <c r="L4167">
        <f>SALIDA[[#This Row],[CANTIDAD]]*SALIDA[[#This Row],[PRECIO UND]]</f>
        <v>50.009718999999997</v>
      </c>
    </row>
    <row r="4168" spans="1:12" x14ac:dyDescent="0.25">
      <c r="A4168" s="6" t="s">
        <v>2387</v>
      </c>
      <c r="B4168" s="100" t="str">
        <f>VLOOKUP(SALIDA[[#This Row],[CODIGO]],STOCKSANLUIS[],2,FALSE)</f>
        <v>CINTA DE ALUMINIO - 2" X 50 YDS - FASSON 0812</v>
      </c>
      <c r="C4168" s="153">
        <v>46156</v>
      </c>
      <c r="D4168">
        <v>40</v>
      </c>
      <c r="E4168">
        <f>IF(VLOOKUP(SALIDA[[#This Row],[CODIGO]],STOCKSANLUIS[],6,FALSE)=0,"PRODUCTO SIN STOCK/UBICACIÓN",VLOOKUP(SALIDA[[#This Row],[CODIGO]],STOCKSANLUIS[],6,FALSE))</f>
        <v>1</v>
      </c>
      <c r="F4168">
        <f>SALIDA[[#This Row],[CANTIDAD]]/SALIDA[[#This Row],[UND MEDIDA]]</f>
        <v>40</v>
      </c>
      <c r="G4168" t="str">
        <f>VLOOKUP(SALIDA[[#This Row],[CODIGO]],FAMILIAS[],4,FALSE)</f>
        <v>FASSON</v>
      </c>
      <c r="H4168" s="10" t="str">
        <f>IF(VLOOKUP(SALIDA[[#This Row],[CODIGO]],STOCKSANLUIS[],7,FALSE)=0,"PRODUCTO SIN STOCK/UBICACIÓN",VLOOKUP(SALIDA[[#This Row],[CODIGO]],STOCKSANLUIS[],7,FALSE))</f>
        <v>C</v>
      </c>
      <c r="I4168" s="10"/>
      <c r="J4168" t="str">
        <f>SALIDA[[#This Row],[CODIGO]]&amp;"       "&amp;SALIDA[[#This Row],[FAMILIA]]</f>
        <v>01987       FASSON</v>
      </c>
      <c r="K4168">
        <f>VLOOKUP(SALIDA[[#This Row],[CODIGO]],STOCK_STARSOFT[],5,FALSE)</f>
        <v>5.9418839999999999</v>
      </c>
      <c r="L4168">
        <f>SALIDA[[#This Row],[CANTIDAD]]*SALIDA[[#This Row],[PRECIO UND]]</f>
        <v>237.67536000000001</v>
      </c>
    </row>
    <row r="4169" spans="1:12" x14ac:dyDescent="0.25">
      <c r="A4169" s="6" t="s">
        <v>3513</v>
      </c>
      <c r="B4169" s="100" t="str">
        <f>VLOOKUP(SALIDA[[#This Row],[CODIGO]],STOCKSANLUIS[],2,FALSE)</f>
        <v>GAS REFRIGERANTE FREON 410A 650 GR -CHEMOURS - CAJA DE 12 -  CHINO</v>
      </c>
      <c r="C4169" s="153">
        <v>46157</v>
      </c>
      <c r="D4169">
        <v>1</v>
      </c>
      <c r="E4169">
        <f>IF(VLOOKUP(SALIDA[[#This Row],[CODIGO]],STOCKSANLUIS[],6,FALSE)=0,"PRODUCTO SIN STOCK/UBICACIÓN",VLOOKUP(SALIDA[[#This Row],[CODIGO]],STOCKSANLUIS[],6,FALSE))</f>
        <v>1</v>
      </c>
      <c r="F4169">
        <f>SALIDA[[#This Row],[CANTIDAD]]/SALIDA[[#This Row],[UND MEDIDA]]</f>
        <v>1</v>
      </c>
      <c r="G4169" t="str">
        <f>VLOOKUP(SALIDA[[#This Row],[CODIGO]],FAMILIAS[],4,FALSE)</f>
        <v>THE CHEMOURS</v>
      </c>
      <c r="H4169" s="10" t="str">
        <f>IF(VLOOKUP(SALIDA[[#This Row],[CODIGO]],STOCKSANLUIS[],7,FALSE)=0,"PRODUCTO SIN STOCK/UBICACIÓN",VLOOKUP(SALIDA[[#This Row],[CODIGO]],STOCKSANLUIS[],7,FALSE))</f>
        <v>C</v>
      </c>
      <c r="I4169" s="10" t="s">
        <v>19536</v>
      </c>
      <c r="J4169" t="str">
        <f>SALIDA[[#This Row],[CODIGO]]&amp;"       "&amp;SALIDA[[#This Row],[FAMILIA]]</f>
        <v>02922       THE CHEMOURS</v>
      </c>
      <c r="K4169">
        <f>VLOOKUP(SALIDA[[#This Row],[CODIGO]],STOCK_STARSOFT[],5,FALSE)</f>
        <v>8.1124840000000003</v>
      </c>
      <c r="L4169">
        <f>SALIDA[[#This Row],[CANTIDAD]]*SALIDA[[#This Row],[PRECIO UND]]</f>
        <v>8.1124840000000003</v>
      </c>
    </row>
    <row r="4170" spans="1:12" x14ac:dyDescent="0.25">
      <c r="A4170" s="6" t="s">
        <v>1103</v>
      </c>
      <c r="B4170" s="100" t="str">
        <f>VLOOKUP(SALIDA[[#This Row],[CODIGO]],STOCKSANLUIS[],2,FALSE)</f>
        <v>CONTROL REMOTO UNIVERSAL - QTH-4000 - QUALITY</v>
      </c>
      <c r="C4170" s="153">
        <v>46157</v>
      </c>
      <c r="D4170">
        <v>100</v>
      </c>
      <c r="E4170">
        <f>IF(VLOOKUP(SALIDA[[#This Row],[CODIGO]],STOCKSANLUIS[],6,FALSE)=0,"PRODUCTO SIN STOCK/UBICACIÓN",VLOOKUP(SALIDA[[#This Row],[CODIGO]],STOCKSANLUIS[],6,FALSE))</f>
        <v>1</v>
      </c>
      <c r="F4170">
        <f>SALIDA[[#This Row],[CANTIDAD]]/SALIDA[[#This Row],[UND MEDIDA]]</f>
        <v>100</v>
      </c>
      <c r="G4170" t="str">
        <f>VLOOKUP(SALIDA[[#This Row],[CODIGO]],FAMILIAS[],4,FALSE)</f>
        <v>QUALITY</v>
      </c>
      <c r="H4170" s="10" t="str">
        <f>IF(VLOOKUP(SALIDA[[#This Row],[CODIGO]],STOCKSANLUIS[],7,FALSE)=0,"PRODUCTO SIN STOCK/UBICACIÓN",VLOOKUP(SALIDA[[#This Row],[CODIGO]],STOCKSANLUIS[],7,FALSE))</f>
        <v>A</v>
      </c>
      <c r="I4170" s="10" t="s">
        <v>19536</v>
      </c>
      <c r="J4170" t="str">
        <f>SALIDA[[#This Row],[CODIGO]]&amp;"       "&amp;SALIDA[[#This Row],[FAMILIA]]</f>
        <v>01196       QUALITY</v>
      </c>
      <c r="K4170">
        <f>VLOOKUP(SALIDA[[#This Row],[CODIGO]],STOCK_STARSOFT[],5,FALSE)</f>
        <v>3.0188069999999998</v>
      </c>
      <c r="L4170">
        <f>SALIDA[[#This Row],[CANTIDAD]]*SALIDA[[#This Row],[PRECIO UND]]</f>
        <v>301.88069999999999</v>
      </c>
    </row>
    <row r="4171" spans="1:12" x14ac:dyDescent="0.25">
      <c r="A4171" s="6" t="s">
        <v>2464</v>
      </c>
      <c r="B4171" s="100" t="str">
        <f>VLOOKUP(SALIDA[[#This Row],[CODIGO]],STOCKSANLUIS[],2,FALSE)</f>
        <v>GAS REFRIGERANTE R-422D ( FREON MO29 ) X 11.35 KG -REEMPLAZO DEL R-22 - CHEMOURS</v>
      </c>
      <c r="C4171" s="153">
        <v>46157</v>
      </c>
      <c r="D4171">
        <v>1</v>
      </c>
      <c r="E4171">
        <f>IF(VLOOKUP(SALIDA[[#This Row],[CODIGO]],STOCKSANLUIS[],6,FALSE)=0,"PRODUCTO SIN STOCK/UBICACIÓN",VLOOKUP(SALIDA[[#This Row],[CODIGO]],STOCKSANLUIS[],6,FALSE))</f>
        <v>1</v>
      </c>
      <c r="F4171">
        <f>SALIDA[[#This Row],[CANTIDAD]]/SALIDA[[#This Row],[UND MEDIDA]]</f>
        <v>1</v>
      </c>
      <c r="G4171" t="str">
        <f>VLOOKUP(SALIDA[[#This Row],[CODIGO]],FAMILIAS[],4,FALSE)</f>
        <v>THE CHEMOURS</v>
      </c>
      <c r="H4171" s="10" t="str">
        <f>IF(VLOOKUP(SALIDA[[#This Row],[CODIGO]],STOCKSANLUIS[],7,FALSE)=0,"PRODUCTO SIN STOCK/UBICACIÓN",VLOOKUP(SALIDA[[#This Row],[CODIGO]],STOCKSANLUIS[],7,FALSE))</f>
        <v>C</v>
      </c>
      <c r="I4171" s="10"/>
      <c r="J4171" t="str">
        <f>SALIDA[[#This Row],[CODIGO]]&amp;"       "&amp;SALIDA[[#This Row],[FAMILIA]]</f>
        <v>02029       THE CHEMOURS</v>
      </c>
      <c r="K4171">
        <f>VLOOKUP(SALIDA[[#This Row],[CODIGO]],STOCK_STARSOFT[],5,FALSE)</f>
        <v>135.79996499999999</v>
      </c>
      <c r="L4171">
        <f>SALIDA[[#This Row],[CANTIDAD]]*SALIDA[[#This Row],[PRECIO UND]]</f>
        <v>135.79996499999999</v>
      </c>
    </row>
    <row r="4172" spans="1:12" x14ac:dyDescent="0.25">
      <c r="A4172" s="6" t="s">
        <v>3341</v>
      </c>
      <c r="B4172" s="100" t="str">
        <f>VLOOKUP(SALIDA[[#This Row],[CODIGO]],STOCKSANLUIS[],2,FALSE)</f>
        <v>GAS REFRIGERANTE R404A -10.90KG ICELOONG</v>
      </c>
      <c r="C4172" s="153">
        <v>46157</v>
      </c>
      <c r="D4172">
        <v>10</v>
      </c>
      <c r="E4172">
        <f>IF(VLOOKUP(SALIDA[[#This Row],[CODIGO]],STOCKSANLUIS[],6,FALSE)=0,"PRODUCTO SIN STOCK/UBICACIÓN",VLOOKUP(SALIDA[[#This Row],[CODIGO]],STOCKSANLUIS[],6,FALSE))</f>
        <v>1</v>
      </c>
      <c r="F4172">
        <f>SALIDA[[#This Row],[CANTIDAD]]/SALIDA[[#This Row],[UND MEDIDA]]</f>
        <v>10</v>
      </c>
      <c r="G4172" t="str">
        <f>VLOOKUP(SALIDA[[#This Row],[CODIGO]],FAMILIAS[],4,FALSE)</f>
        <v>ZHEJIANG YONGHE</v>
      </c>
      <c r="H4172" s="10" t="str">
        <f>IF(VLOOKUP(SALIDA[[#This Row],[CODIGO]],STOCKSANLUIS[],7,FALSE)=0,"PRODUCTO SIN STOCK/UBICACIÓN",VLOOKUP(SALIDA[[#This Row],[CODIGO]],STOCKSANLUIS[],7,FALSE))</f>
        <v>C</v>
      </c>
      <c r="I4172" s="10"/>
      <c r="J4172" t="str">
        <f>SALIDA[[#This Row],[CODIGO]]&amp;"       "&amp;SALIDA[[#This Row],[FAMILIA]]</f>
        <v>02752       ZHEJIANG YONGHE</v>
      </c>
      <c r="K4172">
        <f>VLOOKUP(SALIDA[[#This Row],[CODIGO]],STOCK_STARSOFT[],5,FALSE)</f>
        <v>53.481755</v>
      </c>
      <c r="L4172">
        <f>SALIDA[[#This Row],[CANTIDAD]]*SALIDA[[#This Row],[PRECIO UND]]</f>
        <v>534.81754999999998</v>
      </c>
    </row>
    <row r="4173" spans="1:12" x14ac:dyDescent="0.25">
      <c r="A4173" s="6" t="s">
        <v>3515</v>
      </c>
      <c r="B4173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4173" s="153">
        <v>46157</v>
      </c>
      <c r="D4173">
        <v>1</v>
      </c>
      <c r="E4173">
        <f>IF(VLOOKUP(SALIDA[[#This Row],[CODIGO]],STOCKSANLUIS[],6,FALSE)=0,"PRODUCTO SIN STOCK/UBICACIÓN",VLOOKUP(SALIDA[[#This Row],[CODIGO]],STOCKSANLUIS[],6,FALSE))</f>
        <v>1</v>
      </c>
      <c r="F4173">
        <f>SALIDA[[#This Row],[CANTIDAD]]/SALIDA[[#This Row],[UND MEDIDA]]</f>
        <v>1</v>
      </c>
      <c r="G4173" t="str">
        <f>VLOOKUP(SALIDA[[#This Row],[CODIGO]],FAMILIAS[],4,FALSE)</f>
        <v>JOHNSON CONTROLS</v>
      </c>
      <c r="H4173" s="10" t="str">
        <f>IF(VLOOKUP(SALIDA[[#This Row],[CODIGO]],STOCKSANLUIS[],7,FALSE)=0,"PRODUCTO SIN STOCK/UBICACIÓN",VLOOKUP(SALIDA[[#This Row],[CODIGO]],STOCKSANLUIS[],7,FALSE))</f>
        <v>A</v>
      </c>
      <c r="I4173" s="10" t="s">
        <v>19536</v>
      </c>
      <c r="J4173" t="str">
        <f>SALIDA[[#This Row],[CODIGO]]&amp;"       "&amp;SALIDA[[#This Row],[FAMILIA]]</f>
        <v>02923       JOHNSON CONTROLS</v>
      </c>
      <c r="K4173">
        <f>VLOOKUP(SALIDA[[#This Row],[CODIGO]],STOCK_STARSOFT[],5,FALSE)</f>
        <v>35.575735000000002</v>
      </c>
      <c r="L4173">
        <f>SALIDA[[#This Row],[CANTIDAD]]*SALIDA[[#This Row],[PRECIO UND]]</f>
        <v>35.575735000000002</v>
      </c>
    </row>
    <row r="4174" spans="1:12" x14ac:dyDescent="0.25">
      <c r="A4174" s="6" t="s">
        <v>2904</v>
      </c>
      <c r="B4174" s="100" t="str">
        <f>VLOOKUP(SALIDA[[#This Row],[CODIGO]],STOCKSANLUIS[],2,FALSE)</f>
        <v>SENSOR DE TEMPERATURA NTC - SB-70 - 2M - FULL GAUGE (REMPLAZO DEL SB-41 - NO USAR EN MT 622E)</v>
      </c>
      <c r="C4174" s="153">
        <v>46157</v>
      </c>
      <c r="D4174">
        <v>1</v>
      </c>
      <c r="E4174">
        <f>IF(VLOOKUP(SALIDA[[#This Row],[CODIGO]],STOCKSANLUIS[],6,FALSE)=0,"PRODUCTO SIN STOCK/UBICACIÓN",VLOOKUP(SALIDA[[#This Row],[CODIGO]],STOCKSANLUIS[],6,FALSE))</f>
        <v>1</v>
      </c>
      <c r="F4174">
        <f>SALIDA[[#This Row],[CANTIDAD]]/SALIDA[[#This Row],[UND MEDIDA]]</f>
        <v>1</v>
      </c>
      <c r="G4174" t="str">
        <f>VLOOKUP(SALIDA[[#This Row],[CODIGO]],FAMILIAS[],4,FALSE)</f>
        <v>FULL GAUGE</v>
      </c>
      <c r="H4174" s="10" t="str">
        <f>IF(VLOOKUP(SALIDA[[#This Row],[CODIGO]],STOCKSANLUIS[],7,FALSE)=0,"PRODUCTO SIN STOCK/UBICACIÓN",VLOOKUP(SALIDA[[#This Row],[CODIGO]],STOCKSANLUIS[],7,FALSE))</f>
        <v>A</v>
      </c>
      <c r="I4174" s="10"/>
      <c r="J4174" t="str">
        <f>SALIDA[[#This Row],[CODIGO]]&amp;"       "&amp;SALIDA[[#This Row],[FAMILIA]]</f>
        <v>02345       FULL GAUGE</v>
      </c>
      <c r="K4174">
        <f>VLOOKUP(SALIDA[[#This Row],[CODIGO]],STOCK_STARSOFT[],5,FALSE)</f>
        <v>1.711822</v>
      </c>
      <c r="L4174">
        <f>SALIDA[[#This Row],[CANTIDAD]]*SALIDA[[#This Row],[PRECIO UND]]</f>
        <v>1.711822</v>
      </c>
    </row>
    <row r="4175" spans="1:12" x14ac:dyDescent="0.25">
      <c r="A4175" s="6" t="s">
        <v>141</v>
      </c>
      <c r="B4175" s="100" t="str">
        <f>VLOOKUP(SALIDA[[#This Row],[CODIGO]],STOCKSANLUIS[],2,FALSE)</f>
        <v>CUERPO DE VALVULA EXPANSION DANFOSS TE-5 COD 067B4011 5/8" X 7/8" SOLD.</v>
      </c>
      <c r="C4175" s="153">
        <v>46157</v>
      </c>
      <c r="D4175">
        <v>2</v>
      </c>
      <c r="E4175">
        <f>IF(VLOOKUP(SALIDA[[#This Row],[CODIGO]],STOCKSANLUIS[],6,FALSE)=0,"PRODUCTO SIN STOCK/UBICACIÓN",VLOOKUP(SALIDA[[#This Row],[CODIGO]],STOCKSANLUIS[],6,FALSE))</f>
        <v>1</v>
      </c>
      <c r="F4175">
        <f>SALIDA[[#This Row],[CANTIDAD]]/SALIDA[[#This Row],[UND MEDIDA]]</f>
        <v>2</v>
      </c>
      <c r="G4175" t="str">
        <f>VLOOKUP(SALIDA[[#This Row],[CODIGO]],FAMILIAS[],4,FALSE)</f>
        <v>DANFOSS</v>
      </c>
      <c r="H4175" s="10" t="str">
        <f>IF(VLOOKUP(SALIDA[[#This Row],[CODIGO]],STOCKSANLUIS[],7,FALSE)=0,"PRODUCTO SIN STOCK/UBICACIÓN",VLOOKUP(SALIDA[[#This Row],[CODIGO]],STOCKSANLUIS[],7,FALSE))</f>
        <v>A</v>
      </c>
      <c r="I4175" s="10"/>
      <c r="J4175" t="str">
        <f>SALIDA[[#This Row],[CODIGO]]&amp;"       "&amp;SALIDA[[#This Row],[FAMILIA]]</f>
        <v>00087       DANFOSS</v>
      </c>
      <c r="K4175">
        <f>VLOOKUP(SALIDA[[#This Row],[CODIGO]],STOCK_STARSOFT[],5,FALSE)</f>
        <v>10.909203</v>
      </c>
      <c r="L4175">
        <f>SALIDA[[#This Row],[CANTIDAD]]*SALIDA[[#This Row],[PRECIO UND]]</f>
        <v>21.818406</v>
      </c>
    </row>
    <row r="4176" spans="1:12" x14ac:dyDescent="0.25">
      <c r="A4176" s="6" t="s">
        <v>1506</v>
      </c>
      <c r="B4176" s="100" t="str">
        <f>VLOOKUP(SALIDA[[#This Row],[CODIGO]],STOCKSANLUIS[],2,FALSE)</f>
        <v>ELEMENTO TERMOSTATICO DANFOSS TEN-5 COD 067B3297</v>
      </c>
      <c r="C4176" s="153">
        <v>46157</v>
      </c>
      <c r="D4176">
        <v>2</v>
      </c>
      <c r="E4176">
        <f>IF(VLOOKUP(SALIDA[[#This Row],[CODIGO]],STOCKSANLUIS[],6,FALSE)=0,"PRODUCTO SIN STOCK/UBICACIÓN",VLOOKUP(SALIDA[[#This Row],[CODIGO]],STOCKSANLUIS[],6,FALSE))</f>
        <v>1</v>
      </c>
      <c r="F4176">
        <f>SALIDA[[#This Row],[CANTIDAD]]/SALIDA[[#This Row],[UND MEDIDA]]</f>
        <v>2</v>
      </c>
      <c r="G4176" t="str">
        <f>VLOOKUP(SALIDA[[#This Row],[CODIGO]],FAMILIAS[],4,FALSE)</f>
        <v>DANFOSS</v>
      </c>
      <c r="H4176" s="10" t="str">
        <f>IF(VLOOKUP(SALIDA[[#This Row],[CODIGO]],STOCKSANLUIS[],7,FALSE)=0,"PRODUCTO SIN STOCK/UBICACIÓN",VLOOKUP(SALIDA[[#This Row],[CODIGO]],STOCKSANLUIS[],7,FALSE))</f>
        <v>A</v>
      </c>
      <c r="I4176" s="10"/>
      <c r="J4176" t="str">
        <f>SALIDA[[#This Row],[CODIGO]]&amp;"       "&amp;SALIDA[[#This Row],[FAMILIA]]</f>
        <v>01511       DANFOSS</v>
      </c>
      <c r="K4176">
        <f>VLOOKUP(SALIDA[[#This Row],[CODIGO]],STOCK_STARSOFT[],5,FALSE)</f>
        <v>47.614384999999999</v>
      </c>
      <c r="L4176">
        <f>SALIDA[[#This Row],[CANTIDAD]]*SALIDA[[#This Row],[PRECIO UND]]</f>
        <v>95.228769999999997</v>
      </c>
    </row>
    <row r="4177" spans="1:12" x14ac:dyDescent="0.25">
      <c r="A4177" s="6" t="s">
        <v>729</v>
      </c>
      <c r="B4177" s="100" t="str">
        <f>VLOOKUP(SALIDA[[#This Row],[CODIGO]],STOCKSANLUIS[],2,FALSE)</f>
        <v>ORIFICIO #-4 PARA TEX 5, TES 5 - 067B2792  (REEMPLAZA AL 067B2092)</v>
      </c>
      <c r="C4177" s="153">
        <v>46157</v>
      </c>
      <c r="D4177">
        <v>2</v>
      </c>
      <c r="E4177">
        <f>IF(VLOOKUP(SALIDA[[#This Row],[CODIGO]],STOCKSANLUIS[],6,FALSE)=0,"PRODUCTO SIN STOCK/UBICACIÓN",VLOOKUP(SALIDA[[#This Row],[CODIGO]],STOCKSANLUIS[],6,FALSE))</f>
        <v>1</v>
      </c>
      <c r="F4177">
        <f>SALIDA[[#This Row],[CANTIDAD]]/SALIDA[[#This Row],[UND MEDIDA]]</f>
        <v>2</v>
      </c>
      <c r="G4177" t="str">
        <f>VLOOKUP(SALIDA[[#This Row],[CODIGO]],FAMILIAS[],4,FALSE)</f>
        <v>DANFOSS</v>
      </c>
      <c r="H4177" s="10" t="str">
        <f>IF(VLOOKUP(SALIDA[[#This Row],[CODIGO]],STOCKSANLUIS[],7,FALSE)=0,"PRODUCTO SIN STOCK/UBICACIÓN",VLOOKUP(SALIDA[[#This Row],[CODIGO]],STOCKSANLUIS[],7,FALSE))</f>
        <v>A</v>
      </c>
      <c r="I4177" s="10"/>
      <c r="J4177" t="str">
        <f>SALIDA[[#This Row],[CODIGO]]&amp;"       "&amp;SALIDA[[#This Row],[FAMILIA]]</f>
        <v>00797       DANFOSS</v>
      </c>
      <c r="K4177">
        <f>VLOOKUP(SALIDA[[#This Row],[CODIGO]],STOCK_STARSOFT[],5,FALSE)</f>
        <v>18.277170999999999</v>
      </c>
      <c r="L4177">
        <f>SALIDA[[#This Row],[CANTIDAD]]*SALIDA[[#This Row],[PRECIO UND]]</f>
        <v>36.554341999999998</v>
      </c>
    </row>
    <row r="4178" spans="1:12" x14ac:dyDescent="0.25">
      <c r="A4178" s="6" t="s">
        <v>655</v>
      </c>
      <c r="B4178" s="100" t="str">
        <f>VLOOKUP(SALIDA[[#This Row],[CODIGO]],STOCKSANLUIS[],2,FALSE)</f>
        <v>CUERPO DE VALVULA SOLENOIDE DANFOSS EVR 10 - 5/8  SOLDABLE  032F1214</v>
      </c>
      <c r="C4178" s="153">
        <v>46157</v>
      </c>
      <c r="D4178">
        <v>1</v>
      </c>
      <c r="E4178">
        <f>IF(VLOOKUP(SALIDA[[#This Row],[CODIGO]],STOCKSANLUIS[],6,FALSE)=0,"PRODUCTO SIN STOCK/UBICACIÓN",VLOOKUP(SALIDA[[#This Row],[CODIGO]],STOCKSANLUIS[],6,FALSE))</f>
        <v>1</v>
      </c>
      <c r="F4178">
        <f>SALIDA[[#This Row],[CANTIDAD]]/SALIDA[[#This Row],[UND MEDIDA]]</f>
        <v>1</v>
      </c>
      <c r="G4178" t="str">
        <f>VLOOKUP(SALIDA[[#This Row],[CODIGO]],FAMILIAS[],4,FALSE)</f>
        <v>DANFOSS</v>
      </c>
      <c r="H4178" s="10" t="str">
        <f>IF(VLOOKUP(SALIDA[[#This Row],[CODIGO]],STOCKSANLUIS[],7,FALSE)=0,"PRODUCTO SIN STOCK/UBICACIÓN",VLOOKUP(SALIDA[[#This Row],[CODIGO]],STOCKSANLUIS[],7,FALSE))</f>
        <v>A</v>
      </c>
      <c r="I4178" s="10"/>
      <c r="J4178" t="str">
        <f>SALIDA[[#This Row],[CODIGO]]&amp;"       "&amp;SALIDA[[#This Row],[FAMILIA]]</f>
        <v>00719       DANFOSS</v>
      </c>
      <c r="K4178">
        <f>VLOOKUP(SALIDA[[#This Row],[CODIGO]],STOCK_STARSOFT[],5,FALSE)</f>
        <v>42.599809999999998</v>
      </c>
      <c r="L4178">
        <f>SALIDA[[#This Row],[CANTIDAD]]*SALIDA[[#This Row],[PRECIO UND]]</f>
        <v>42.599809999999998</v>
      </c>
    </row>
    <row r="4179" spans="1:12" x14ac:dyDescent="0.25">
      <c r="A4179" s="6" t="s">
        <v>125</v>
      </c>
      <c r="B4179" s="100" t="str">
        <f>VLOOKUP(SALIDA[[#This Row],[CODIGO]],STOCKSANLUIS[],2,FALSE)</f>
        <v>BOBINA DE SOLENOIDE - 220V/60HZ/13W - COD - 018F6714 - DANFOSS</v>
      </c>
      <c r="C4179" s="153">
        <v>46157</v>
      </c>
      <c r="D4179">
        <v>1</v>
      </c>
      <c r="E4179">
        <f>IF(VLOOKUP(SALIDA[[#This Row],[CODIGO]],STOCKSANLUIS[],6,FALSE)=0,"PRODUCTO SIN STOCK/UBICACIÓN",VLOOKUP(SALIDA[[#This Row],[CODIGO]],STOCKSANLUIS[],6,FALSE))</f>
        <v>1</v>
      </c>
      <c r="F4179">
        <f>SALIDA[[#This Row],[CANTIDAD]]/SALIDA[[#This Row],[UND MEDIDA]]</f>
        <v>1</v>
      </c>
      <c r="G4179" t="str">
        <f>VLOOKUP(SALIDA[[#This Row],[CODIGO]],FAMILIAS[],4,FALSE)</f>
        <v>DANFOSS</v>
      </c>
      <c r="H4179" s="10" t="str">
        <f>IF(VLOOKUP(SALIDA[[#This Row],[CODIGO]],STOCKSANLUIS[],7,FALSE)=0,"PRODUCTO SIN STOCK/UBICACIÓN",VLOOKUP(SALIDA[[#This Row],[CODIGO]],STOCKSANLUIS[],7,FALSE))</f>
        <v>A</v>
      </c>
      <c r="I4179" s="10"/>
      <c r="J4179" t="str">
        <f>SALIDA[[#This Row],[CODIGO]]&amp;"       "&amp;SALIDA[[#This Row],[FAMILIA]]</f>
        <v>00078       DANFOSS</v>
      </c>
      <c r="K4179">
        <f>VLOOKUP(SALIDA[[#This Row],[CODIGO]],STOCK_STARSOFT[],5,FALSE)</f>
        <v>20.261431999999999</v>
      </c>
      <c r="L4179">
        <f>SALIDA[[#This Row],[CANTIDAD]]*SALIDA[[#This Row],[PRECIO UND]]</f>
        <v>20.261431999999999</v>
      </c>
    </row>
    <row r="4180" spans="1:12" x14ac:dyDescent="0.25">
      <c r="A4180" s="6" t="s">
        <v>3339</v>
      </c>
      <c r="B4180" s="100" t="str">
        <f>VLOOKUP(SALIDA[[#This Row],[CODIGO]],STOCKSANLUIS[],2,FALSE)</f>
        <v>GAS REFRIGERANTE R134 - 13.6KG ICELOONG</v>
      </c>
      <c r="C4180" s="153">
        <v>46157</v>
      </c>
      <c r="D4180">
        <v>2</v>
      </c>
      <c r="E4180">
        <f>IF(VLOOKUP(SALIDA[[#This Row],[CODIGO]],STOCKSANLUIS[],6,FALSE)=0,"PRODUCTO SIN STOCK/UBICACIÓN",VLOOKUP(SALIDA[[#This Row],[CODIGO]],STOCKSANLUIS[],6,FALSE))</f>
        <v>1</v>
      </c>
      <c r="F4180">
        <f>SALIDA[[#This Row],[CANTIDAD]]/SALIDA[[#This Row],[UND MEDIDA]]</f>
        <v>2</v>
      </c>
      <c r="G4180" t="str">
        <f>VLOOKUP(SALIDA[[#This Row],[CODIGO]],FAMILIAS[],4,FALSE)</f>
        <v>ZHEJIANG YONGHE</v>
      </c>
      <c r="H4180" s="10" t="str">
        <f>IF(VLOOKUP(SALIDA[[#This Row],[CODIGO]],STOCKSANLUIS[],7,FALSE)=0,"PRODUCTO SIN STOCK/UBICACIÓN",VLOOKUP(SALIDA[[#This Row],[CODIGO]],STOCKSANLUIS[],7,FALSE))</f>
        <v>C</v>
      </c>
      <c r="I4180" s="10"/>
      <c r="J4180" t="str">
        <f>SALIDA[[#This Row],[CODIGO]]&amp;"       "&amp;SALIDA[[#This Row],[FAMILIA]]</f>
        <v>02751       ZHEJIANG YONGHE</v>
      </c>
      <c r="K4180">
        <f>VLOOKUP(SALIDA[[#This Row],[CODIGO]],STOCK_STARSOFT[],5,FALSE)</f>
        <v>106.20946600000001</v>
      </c>
      <c r="L4180">
        <f>SALIDA[[#This Row],[CANTIDAD]]*SALIDA[[#This Row],[PRECIO UND]]</f>
        <v>212.41893200000001</v>
      </c>
    </row>
    <row r="4181" spans="1:12" x14ac:dyDescent="0.25">
      <c r="A4181" s="6" t="s">
        <v>3677</v>
      </c>
      <c r="B4181" s="100" t="str">
        <f>VLOOKUP(SALIDA[[#This Row],[CODIGO]],STOCKSANLUIS[],2,FALSE)</f>
        <v>RESISTENCIA SILICONADA POTENCIA CONSTANTE TECNOLATINA  - TPC-M - 30W/M - 220V</v>
      </c>
      <c r="C4181" s="153">
        <v>46157</v>
      </c>
      <c r="D4181">
        <v>10</v>
      </c>
      <c r="E4181">
        <f>IF(VLOOKUP(SALIDA[[#This Row],[CODIGO]],STOCKSANLUIS[],6,FALSE)=0,"PRODUCTO SIN STOCK/UBICACIÓN",VLOOKUP(SALIDA[[#This Row],[CODIGO]],STOCKSANLUIS[],6,FALSE))</f>
        <v>100</v>
      </c>
      <c r="F4181">
        <f>SALIDA[[#This Row],[CANTIDAD]]/SALIDA[[#This Row],[UND MEDIDA]]</f>
        <v>0.1</v>
      </c>
      <c r="G4181" t="str">
        <f>VLOOKUP(SALIDA[[#This Row],[CODIGO]],FAMILIAS[],4,FALSE)</f>
        <v>TECNOLATINA</v>
      </c>
      <c r="H4181" s="10" t="str">
        <f>IF(VLOOKUP(SALIDA[[#This Row],[CODIGO]],STOCKSANLUIS[],7,FALSE)=0,"PRODUCTO SIN STOCK/UBICACIÓN",VLOOKUP(SALIDA[[#This Row],[CODIGO]],STOCKSANLUIS[],7,FALSE))</f>
        <v>C</v>
      </c>
      <c r="I4181" s="10"/>
      <c r="J4181" t="str">
        <f>SALIDA[[#This Row],[CODIGO]]&amp;"       "&amp;SALIDA[[#This Row],[FAMILIA]]</f>
        <v>03058       TECNOLATINA</v>
      </c>
      <c r="K4181">
        <f>VLOOKUP(SALIDA[[#This Row],[CODIGO]],STOCK_STARSOFT[],5,FALSE)</f>
        <v>1.9293849999999999</v>
      </c>
      <c r="L4181">
        <f>SALIDA[[#This Row],[CANTIDAD]]*SALIDA[[#This Row],[PRECIO UND]]</f>
        <v>19.293849999999999</v>
      </c>
    </row>
    <row r="4182" spans="1:12" x14ac:dyDescent="0.25">
      <c r="A4182" s="6" t="s">
        <v>3513</v>
      </c>
      <c r="B4182" s="100" t="str">
        <f>VLOOKUP(SALIDA[[#This Row],[CODIGO]],STOCKSANLUIS[],2,FALSE)</f>
        <v>GAS REFRIGERANTE FREON 410A 650 GR -CHEMOURS - CAJA DE 12 -  CHINO</v>
      </c>
      <c r="C4182" s="153">
        <v>46157</v>
      </c>
      <c r="D4182">
        <v>12</v>
      </c>
      <c r="E4182">
        <f>IF(VLOOKUP(SALIDA[[#This Row],[CODIGO]],STOCKSANLUIS[],6,FALSE)=0,"PRODUCTO SIN STOCK/UBICACIÓN",VLOOKUP(SALIDA[[#This Row],[CODIGO]],STOCKSANLUIS[],6,FALSE))</f>
        <v>1</v>
      </c>
      <c r="F4182">
        <f>SALIDA[[#This Row],[CANTIDAD]]/SALIDA[[#This Row],[UND MEDIDA]]</f>
        <v>12</v>
      </c>
      <c r="G4182" t="str">
        <f>VLOOKUP(SALIDA[[#This Row],[CODIGO]],FAMILIAS[],4,FALSE)</f>
        <v>THE CHEMOURS</v>
      </c>
      <c r="H4182" s="10" t="str">
        <f>IF(VLOOKUP(SALIDA[[#This Row],[CODIGO]],STOCKSANLUIS[],7,FALSE)=0,"PRODUCTO SIN STOCK/UBICACIÓN",VLOOKUP(SALIDA[[#This Row],[CODIGO]],STOCKSANLUIS[],7,FALSE))</f>
        <v>C</v>
      </c>
      <c r="I4182" s="10" t="s">
        <v>19536</v>
      </c>
      <c r="J4182" t="str">
        <f>SALIDA[[#This Row],[CODIGO]]&amp;"       "&amp;SALIDA[[#This Row],[FAMILIA]]</f>
        <v>02922       THE CHEMOURS</v>
      </c>
      <c r="K4182">
        <f>VLOOKUP(SALIDA[[#This Row],[CODIGO]],STOCK_STARSOFT[],5,FALSE)</f>
        <v>8.1124840000000003</v>
      </c>
      <c r="L4182">
        <f>SALIDA[[#This Row],[CANTIDAD]]*SALIDA[[#This Row],[PRECIO UND]]</f>
        <v>97.349807999999996</v>
      </c>
    </row>
    <row r="4183" spans="1:12" x14ac:dyDescent="0.25">
      <c r="A4183" s="6" t="s">
        <v>3858</v>
      </c>
      <c r="B4183" s="100" t="str">
        <f>VLOOKUP(SALIDA[[#This Row],[CODIGO]],STOCKSANLUIS[],2,FALSE)</f>
        <v>CORTINA DE AIRE DE 120 CM (48") - 220V/1PH/60HZ - STAR COLD - FM-1212Z/Y-MC</v>
      </c>
      <c r="C4183" s="153">
        <v>46157</v>
      </c>
      <c r="D4183">
        <v>2</v>
      </c>
      <c r="E4183">
        <f>IF(VLOOKUP(SALIDA[[#This Row],[CODIGO]],STOCKSANLUIS[],6,FALSE)=0,"PRODUCTO SIN STOCK/UBICACIÓN",VLOOKUP(SALIDA[[#This Row],[CODIGO]],STOCKSANLUIS[],6,FALSE))</f>
        <v>1</v>
      </c>
      <c r="F4183">
        <f>SALIDA[[#This Row],[CANTIDAD]]/SALIDA[[#This Row],[UND MEDIDA]]</f>
        <v>2</v>
      </c>
      <c r="G4183" t="str">
        <f>VLOOKUP(SALIDA[[#This Row],[CODIGO]],FAMILIAS[],4,FALSE)</f>
        <v>STAR COLD</v>
      </c>
      <c r="H4183" s="10" t="str">
        <f>IF(VLOOKUP(SALIDA[[#This Row],[CODIGO]],STOCKSANLUIS[],7,FALSE)=0,"PRODUCTO SIN STOCK/UBICACIÓN",VLOOKUP(SALIDA[[#This Row],[CODIGO]],STOCKSANLUIS[],7,FALSE))</f>
        <v>A</v>
      </c>
      <c r="I4183" s="10"/>
      <c r="J4183" t="str">
        <f>SALIDA[[#This Row],[CODIGO]]&amp;"       "&amp;SALIDA[[#This Row],[FAMILIA]]</f>
        <v>03288       STAR COLD</v>
      </c>
      <c r="K4183">
        <f>VLOOKUP(SALIDA[[#This Row],[CODIGO]],STOCK_STARSOFT[],5,FALSE)</f>
        <v>46.302090999999997</v>
      </c>
      <c r="L4183">
        <f>SALIDA[[#This Row],[CANTIDAD]]*SALIDA[[#This Row],[PRECIO UND]]</f>
        <v>92.604181999999994</v>
      </c>
    </row>
    <row r="4184" spans="1:12" x14ac:dyDescent="0.25">
      <c r="A4184" s="6" t="s">
        <v>3860</v>
      </c>
      <c r="B4184" s="100" t="str">
        <f>VLOOKUP(SALIDA[[#This Row],[CODIGO]],STOCKSANLUIS[],2,FALSE)</f>
        <v>CORTINA DE AIRE DE 150 CM (60") - 220V/1PH/60HZ - STAR COLD - FM-1215Z/Y-MC</v>
      </c>
      <c r="C4184" s="153">
        <v>46157</v>
      </c>
      <c r="D4184">
        <v>1</v>
      </c>
      <c r="E4184">
        <f>IF(VLOOKUP(SALIDA[[#This Row],[CODIGO]],STOCKSANLUIS[],6,FALSE)=0,"PRODUCTO SIN STOCK/UBICACIÓN",VLOOKUP(SALIDA[[#This Row],[CODIGO]],STOCKSANLUIS[],6,FALSE))</f>
        <v>1</v>
      </c>
      <c r="F4184">
        <f>SALIDA[[#This Row],[CANTIDAD]]/SALIDA[[#This Row],[UND MEDIDA]]</f>
        <v>1</v>
      </c>
      <c r="G4184" t="str">
        <f>VLOOKUP(SALIDA[[#This Row],[CODIGO]],FAMILIAS[],4,FALSE)</f>
        <v>STAR COLD</v>
      </c>
      <c r="H4184" s="10" t="str">
        <f>IF(VLOOKUP(SALIDA[[#This Row],[CODIGO]],STOCKSANLUIS[],7,FALSE)=0,"PRODUCTO SIN STOCK/UBICACIÓN",VLOOKUP(SALIDA[[#This Row],[CODIGO]],STOCKSANLUIS[],7,FALSE))</f>
        <v>A</v>
      </c>
      <c r="I4184" s="10"/>
      <c r="J4184" t="str">
        <f>SALIDA[[#This Row],[CODIGO]]&amp;"       "&amp;SALIDA[[#This Row],[FAMILIA]]</f>
        <v>03289       STAR COLD</v>
      </c>
      <c r="K4184">
        <f>VLOOKUP(SALIDA[[#This Row],[CODIGO]],STOCK_STARSOFT[],5,FALSE)</f>
        <v>55.603000000000002</v>
      </c>
      <c r="L4184">
        <f>SALIDA[[#This Row],[CANTIDAD]]*SALIDA[[#This Row],[PRECIO UND]]</f>
        <v>55.603000000000002</v>
      </c>
    </row>
    <row r="4185" spans="1:12" x14ac:dyDescent="0.25">
      <c r="A4185" s="6" t="s">
        <v>3062</v>
      </c>
      <c r="B4185" s="100" t="str">
        <f>VLOOKUP(SALIDA[[#This Row],[CODIGO]],STOCKSANLUIS[],2,FALSE)</f>
        <v>CAPACITOR DE 35 MFD X 440 VAC - 35X440 - EVERWELL</v>
      </c>
      <c r="C4185" s="153">
        <v>46157</v>
      </c>
      <c r="D4185">
        <v>10</v>
      </c>
      <c r="E4185">
        <f>IF(VLOOKUP(SALIDA[[#This Row],[CODIGO]],STOCKSANLUIS[],6,FALSE)=0,"PRODUCTO SIN STOCK/UBICACIÓN",VLOOKUP(SALIDA[[#This Row],[CODIGO]],STOCKSANLUIS[],6,FALSE))</f>
        <v>1</v>
      </c>
      <c r="F4185">
        <f>SALIDA[[#This Row],[CANTIDAD]]/SALIDA[[#This Row],[UND MEDIDA]]</f>
        <v>10</v>
      </c>
      <c r="G4185" t="str">
        <f>VLOOKUP(SALIDA[[#This Row],[CODIGO]],FAMILIAS[],4,FALSE)</f>
        <v>EVERWELL</v>
      </c>
      <c r="H4185" s="10" t="str">
        <f>IF(VLOOKUP(SALIDA[[#This Row],[CODIGO]],STOCKSANLUIS[],7,FALSE)=0,"PRODUCTO SIN STOCK/UBICACIÓN",VLOOKUP(SALIDA[[#This Row],[CODIGO]],STOCKSANLUIS[],7,FALSE))</f>
        <v>A</v>
      </c>
      <c r="I4185" s="10" t="s">
        <v>19536</v>
      </c>
      <c r="J4185" t="str">
        <f>SALIDA[[#This Row],[CODIGO]]&amp;"       "&amp;SALIDA[[#This Row],[FAMILIA]]</f>
        <v>02463       EVERWELL</v>
      </c>
      <c r="K4185">
        <f>VLOOKUP(SALIDA[[#This Row],[CODIGO]],STOCK_STARSOFT[],5,FALSE)</f>
        <v>1.3037909999999999</v>
      </c>
      <c r="L4185">
        <f>SALIDA[[#This Row],[CANTIDAD]]*SALIDA[[#This Row],[PRECIO UND]]</f>
        <v>13.03791</v>
      </c>
    </row>
    <row r="4186" spans="1:12" x14ac:dyDescent="0.25">
      <c r="A4186" s="6" t="s">
        <v>3623</v>
      </c>
      <c r="B4186" s="100" t="str">
        <f>VLOOKUP(SALIDA[[#This Row],[CODIGO]],STOCKSANLUIS[],2,FALSE)</f>
        <v>CAPACITOR DE 45+5 MFD X 370 VAC - 45-5X370 - EVERWELL</v>
      </c>
      <c r="C4186" s="153">
        <v>46157</v>
      </c>
      <c r="D4186">
        <v>6</v>
      </c>
      <c r="E4186">
        <f>IF(VLOOKUP(SALIDA[[#This Row],[CODIGO]],STOCKSANLUIS[],6,FALSE)=0,"PRODUCTO SIN STOCK/UBICACIÓN",VLOOKUP(SALIDA[[#This Row],[CODIGO]],STOCKSANLUIS[],6,FALSE))</f>
        <v>1</v>
      </c>
      <c r="F4186">
        <f>SALIDA[[#This Row],[CANTIDAD]]/SALIDA[[#This Row],[UND MEDIDA]]</f>
        <v>6</v>
      </c>
      <c r="G4186" t="str">
        <f>VLOOKUP(SALIDA[[#This Row],[CODIGO]],FAMILIAS[],4,FALSE)</f>
        <v>EVERWELL</v>
      </c>
      <c r="H4186" s="10" t="str">
        <f>IF(VLOOKUP(SALIDA[[#This Row],[CODIGO]],STOCKSANLUIS[],7,FALSE)=0,"PRODUCTO SIN STOCK/UBICACIÓN",VLOOKUP(SALIDA[[#This Row],[CODIGO]],STOCKSANLUIS[],7,FALSE))</f>
        <v>A</v>
      </c>
      <c r="I4186" s="10" t="s">
        <v>19536</v>
      </c>
      <c r="J4186" t="str">
        <f>SALIDA[[#This Row],[CODIGO]]&amp;"       "&amp;SALIDA[[#This Row],[FAMILIA]]</f>
        <v>03029       EVERWELL</v>
      </c>
      <c r="K4186">
        <f>VLOOKUP(SALIDA[[#This Row],[CODIGO]],STOCK_STARSOFT[],5,FALSE)</f>
        <v>2.0916839999999999</v>
      </c>
      <c r="L4186">
        <f>SALIDA[[#This Row],[CANTIDAD]]*SALIDA[[#This Row],[PRECIO UND]]</f>
        <v>12.550103999999999</v>
      </c>
    </row>
    <row r="4187" spans="1:12" x14ac:dyDescent="0.25">
      <c r="A4187" s="6" t="s">
        <v>1199</v>
      </c>
      <c r="B4187" s="100" t="str">
        <f>VLOOKUP(SALIDA[[#This Row],[CODIGO]],STOCKSANLUIS[],2,FALSE)</f>
        <v>CONTROLADOR DE TEMPERATURA DIGITAL MT-512G - VER.02 - 115/220 VAC - FULL GAUGE</v>
      </c>
      <c r="C4187" s="153">
        <v>46157</v>
      </c>
      <c r="D4187">
        <v>2</v>
      </c>
      <c r="E4187">
        <f>IF(VLOOKUP(SALIDA[[#This Row],[CODIGO]],STOCKSANLUIS[],6,FALSE)=0,"PRODUCTO SIN STOCK/UBICACIÓN",VLOOKUP(SALIDA[[#This Row],[CODIGO]],STOCKSANLUIS[],6,FALSE))</f>
        <v>1</v>
      </c>
      <c r="F4187">
        <f>SALIDA[[#This Row],[CANTIDAD]]/SALIDA[[#This Row],[UND MEDIDA]]</f>
        <v>2</v>
      </c>
      <c r="G4187" t="str">
        <f>VLOOKUP(SALIDA[[#This Row],[CODIGO]],FAMILIAS[],4,FALSE)</f>
        <v>FULL GAUGE</v>
      </c>
      <c r="H4187" s="10" t="str">
        <f>IF(VLOOKUP(SALIDA[[#This Row],[CODIGO]],STOCKSANLUIS[],7,FALSE)=0,"PRODUCTO SIN STOCK/UBICACIÓN",VLOOKUP(SALIDA[[#This Row],[CODIGO]],STOCKSANLUIS[],7,FALSE))</f>
        <v>A</v>
      </c>
      <c r="I4187" s="10"/>
      <c r="J4187" t="str">
        <f>SALIDA[[#This Row],[CODIGO]]&amp;"       "&amp;SALIDA[[#This Row],[FAMILIA]]</f>
        <v>01276       FULL GAUGE</v>
      </c>
      <c r="K4187">
        <f>VLOOKUP(SALIDA[[#This Row],[CODIGO]],STOCK_STARSOFT[],5,FALSE)</f>
        <v>20.559538</v>
      </c>
      <c r="L4187">
        <f>SALIDA[[#This Row],[CANTIDAD]]*SALIDA[[#This Row],[PRECIO UND]]</f>
        <v>41.119076</v>
      </c>
    </row>
    <row r="4188" spans="1:12" x14ac:dyDescent="0.25">
      <c r="A4188" s="6" t="s">
        <v>57</v>
      </c>
      <c r="B4188" s="100" t="str">
        <f>VLOOKUP(SALIDA[[#This Row],[CODIGO]],STOCKSANLUIS[],2,FALSE)</f>
        <v>CONTROLADOR DE VOLTAJE Y PROTECTOR DE FASES PHASELOG EW PLUS - VER.05 - 90-220 VAC - FULL GAUGE - WHITE</v>
      </c>
      <c r="C4188" s="153">
        <v>46157</v>
      </c>
      <c r="D4188">
        <v>2</v>
      </c>
      <c r="E4188">
        <f>IF(VLOOKUP(SALIDA[[#This Row],[CODIGO]],STOCKSANLUIS[],6,FALSE)=0,"PRODUCTO SIN STOCK/UBICACIÓN",VLOOKUP(SALIDA[[#This Row],[CODIGO]],STOCKSANLUIS[],6,FALSE))</f>
        <v>1</v>
      </c>
      <c r="F4188">
        <f>SALIDA[[#This Row],[CANTIDAD]]/SALIDA[[#This Row],[UND MEDIDA]]</f>
        <v>2</v>
      </c>
      <c r="G4188" t="str">
        <f>VLOOKUP(SALIDA[[#This Row],[CODIGO]],FAMILIAS[],4,FALSE)</f>
        <v>FULL GAUGE</v>
      </c>
      <c r="H4188" s="10" t="str">
        <f>IF(VLOOKUP(SALIDA[[#This Row],[CODIGO]],STOCKSANLUIS[],7,FALSE)=0,"PRODUCTO SIN STOCK/UBICACIÓN",VLOOKUP(SALIDA[[#This Row],[CODIGO]],STOCKSANLUIS[],7,FALSE))</f>
        <v>C</v>
      </c>
      <c r="I4188" s="10"/>
      <c r="J4188" t="str">
        <f>SALIDA[[#This Row],[CODIGO]]&amp;"       "&amp;SALIDA[[#This Row],[FAMILIA]]</f>
        <v>00029       FULL GAUGE</v>
      </c>
      <c r="K4188">
        <f>VLOOKUP(SALIDA[[#This Row],[CODIGO]],STOCK_STARSOFT[],5,FALSE)</f>
        <v>54.47063</v>
      </c>
      <c r="L4188">
        <f>SALIDA[[#This Row],[CANTIDAD]]*SALIDA[[#This Row],[PRECIO UND]]</f>
        <v>108.94126</v>
      </c>
    </row>
    <row r="4189" spans="1:12" x14ac:dyDescent="0.25">
      <c r="A4189" s="6" t="s">
        <v>19299</v>
      </c>
      <c r="B4189" s="100" t="str">
        <f>VLOOKUP(SALIDA[[#This Row],[CODIGO]],STOCKSANLUIS[],2,FALSE)</f>
        <v>CINTA DE PVC PARA MINI SPLITS 50MMX50M - TAFETAN - EVERFROST - HIGH QUALITY</v>
      </c>
      <c r="C4189" s="153">
        <v>46157</v>
      </c>
      <c r="D4189">
        <v>15</v>
      </c>
      <c r="E4189">
        <f>IF(VLOOKUP(SALIDA[[#This Row],[CODIGO]],STOCKSANLUIS[],6,FALSE)=0,"PRODUCTO SIN STOCK/UBICACIÓN",VLOOKUP(SALIDA[[#This Row],[CODIGO]],STOCKSANLUIS[],6,FALSE))</f>
        <v>1</v>
      </c>
      <c r="F4189">
        <f>SALIDA[[#This Row],[CANTIDAD]]/SALIDA[[#This Row],[UND MEDIDA]]</f>
        <v>15</v>
      </c>
      <c r="G4189" t="str">
        <f>VLOOKUP(SALIDA[[#This Row],[CODIGO]],FAMILIAS[],4,FALSE)</f>
        <v>EVERFROST</v>
      </c>
      <c r="H4189" s="10" t="str">
        <f>IF(VLOOKUP(SALIDA[[#This Row],[CODIGO]],STOCKSANLUIS[],7,FALSE)=0,"PRODUCTO SIN STOCK/UBICACIÓN",VLOOKUP(SALIDA[[#This Row],[CODIGO]],STOCKSANLUIS[],7,FALSE))</f>
        <v>C</v>
      </c>
      <c r="I4189" s="10"/>
      <c r="J4189" t="str">
        <f>SALIDA[[#This Row],[CODIGO]]&amp;"       "&amp;SALIDA[[#This Row],[FAMILIA]]</f>
        <v>03489       EVERFROST</v>
      </c>
      <c r="K4189">
        <f>VLOOKUP(SALIDA[[#This Row],[CODIGO]],STOCK_STARSOFT[],5,FALSE)</f>
        <v>0.76004300000000002</v>
      </c>
      <c r="L4189">
        <f>SALIDA[[#This Row],[CANTIDAD]]*SALIDA[[#This Row],[PRECIO UND]]</f>
        <v>11.400645000000001</v>
      </c>
    </row>
    <row r="4190" spans="1:12" x14ac:dyDescent="0.25">
      <c r="A4190" s="6" t="s">
        <v>2466</v>
      </c>
      <c r="B4190" s="100" t="str">
        <f>VLOOKUP(SALIDA[[#This Row],[CODIGO]],STOCKSANLUIS[],2,FALSE)</f>
        <v>LIMPIADOR PARA EVAPORADOR - EVAP POWR-C - 1GALON - NU CALGON</v>
      </c>
      <c r="C4190" s="153">
        <v>46157</v>
      </c>
      <c r="D4190">
        <v>1</v>
      </c>
      <c r="E4190">
        <f>IF(VLOOKUP(SALIDA[[#This Row],[CODIGO]],STOCKSANLUIS[],6,FALSE)=0,"PRODUCTO SIN STOCK/UBICACIÓN",VLOOKUP(SALIDA[[#This Row],[CODIGO]],STOCKSANLUIS[],6,FALSE))</f>
        <v>1</v>
      </c>
      <c r="F4190">
        <f>SALIDA[[#This Row],[CANTIDAD]]/SALIDA[[#This Row],[UND MEDIDA]]</f>
        <v>1</v>
      </c>
      <c r="G4190" t="str">
        <f>VLOOKUP(SALIDA[[#This Row],[CODIGO]],FAMILIAS[],4,FALSE)</f>
        <v>NU CALGON</v>
      </c>
      <c r="H4190" s="10" t="str">
        <f>IF(VLOOKUP(SALIDA[[#This Row],[CODIGO]],STOCKSANLUIS[],7,FALSE)=0,"PRODUCTO SIN STOCK/UBICACIÓN",VLOOKUP(SALIDA[[#This Row],[CODIGO]],STOCKSANLUIS[],7,FALSE))</f>
        <v>C</v>
      </c>
      <c r="I4190" s="10"/>
      <c r="J4190" t="str">
        <f>SALIDA[[#This Row],[CODIGO]]&amp;"       "&amp;SALIDA[[#This Row],[FAMILIA]]</f>
        <v>02030       NU CALGON</v>
      </c>
      <c r="K4190">
        <f>VLOOKUP(SALIDA[[#This Row],[CODIGO]],STOCK_STARSOFT[],5,FALSE)</f>
        <v>10.536965</v>
      </c>
      <c r="L4190">
        <f>SALIDA[[#This Row],[CANTIDAD]]*SALIDA[[#This Row],[PRECIO UND]]</f>
        <v>10.536965</v>
      </c>
    </row>
    <row r="4191" spans="1:12" x14ac:dyDescent="0.25">
      <c r="A4191" s="6" t="s">
        <v>2490</v>
      </c>
      <c r="B4191" s="100" t="str">
        <f>VLOOKUP(SALIDA[[#This Row],[CODIGO]],STOCKSANLUIS[],2,FALSE)</f>
        <v>LIMPIADOR PARA CONDENSADOR - NU-BRITE - 1GALON - NU CALGON</v>
      </c>
      <c r="C4191" s="153">
        <v>46157</v>
      </c>
      <c r="D4191">
        <v>2</v>
      </c>
      <c r="E4191">
        <f>IF(VLOOKUP(SALIDA[[#This Row],[CODIGO]],STOCKSANLUIS[],6,FALSE)=0,"PRODUCTO SIN STOCK/UBICACIÓN",VLOOKUP(SALIDA[[#This Row],[CODIGO]],STOCKSANLUIS[],6,FALSE))</f>
        <v>1</v>
      </c>
      <c r="F4191">
        <f>SALIDA[[#This Row],[CANTIDAD]]/SALIDA[[#This Row],[UND MEDIDA]]</f>
        <v>2</v>
      </c>
      <c r="G4191" t="str">
        <f>VLOOKUP(SALIDA[[#This Row],[CODIGO]],FAMILIAS[],4,FALSE)</f>
        <v>NU CALGON</v>
      </c>
      <c r="H4191" s="10" t="str">
        <f>IF(VLOOKUP(SALIDA[[#This Row],[CODIGO]],STOCKSANLUIS[],7,FALSE)=0,"PRODUCTO SIN STOCK/UBICACIÓN",VLOOKUP(SALIDA[[#This Row],[CODIGO]],STOCKSANLUIS[],7,FALSE))</f>
        <v>C</v>
      </c>
      <c r="I4191" s="10"/>
      <c r="J4191" t="str">
        <f>SALIDA[[#This Row],[CODIGO]]&amp;"       "&amp;SALIDA[[#This Row],[FAMILIA]]</f>
        <v>02043       NU CALGON</v>
      </c>
      <c r="K4191">
        <f>VLOOKUP(SALIDA[[#This Row],[CODIGO]],STOCK_STARSOFT[],5,FALSE)</f>
        <v>9.0050089999999994</v>
      </c>
      <c r="L4191">
        <f>SALIDA[[#This Row],[CANTIDAD]]*SALIDA[[#This Row],[PRECIO UND]]</f>
        <v>18.010017999999999</v>
      </c>
    </row>
    <row r="4192" spans="1:12" x14ac:dyDescent="0.25">
      <c r="A4192" s="6" t="s">
        <v>3818</v>
      </c>
      <c r="B4192" s="100" t="str">
        <f>VLOOKUP(SALIDA[[#This Row],[CODIGO]],STOCKSANLUIS[],2,FALSE)</f>
        <v>MANGA AISLANTE CLASS 1 - 3/4"ID X 1/2"THK - WINCELL</v>
      </c>
      <c r="C4192" s="153">
        <v>46157</v>
      </c>
      <c r="D4192">
        <v>8</v>
      </c>
      <c r="E4192">
        <f>IF(VLOOKUP(SALIDA[[#This Row],[CODIGO]],STOCKSANLUIS[],6,FALSE)=0,"PRODUCTO SIN STOCK/UBICACIÓN",VLOOKUP(SALIDA[[#This Row],[CODIGO]],STOCKSANLUIS[],6,FALSE))</f>
        <v>1</v>
      </c>
      <c r="F4192">
        <f>SALIDA[[#This Row],[CANTIDAD]]/SALIDA[[#This Row],[UND MEDIDA]]</f>
        <v>8</v>
      </c>
      <c r="G4192" t="str">
        <f>VLOOKUP(SALIDA[[#This Row],[CODIGO]],FAMILIAS[],4,FALSE)</f>
        <v>WINCELL</v>
      </c>
      <c r="H4192" s="10" t="str">
        <f>IF(VLOOKUP(SALIDA[[#This Row],[CODIGO]],STOCKSANLUIS[],7,FALSE)=0,"PRODUCTO SIN STOCK/UBICACIÓN",VLOOKUP(SALIDA[[#This Row],[CODIGO]],STOCKSANLUIS[],7,FALSE))</f>
        <v>A</v>
      </c>
      <c r="I4192" s="10"/>
      <c r="J4192" t="str">
        <f>SALIDA[[#This Row],[CODIGO]]&amp;"       "&amp;SALIDA[[#This Row],[FAMILIA]]</f>
        <v>03250       WINCELL</v>
      </c>
      <c r="K4192">
        <f>VLOOKUP(SALIDA[[#This Row],[CODIGO]],STOCK_STARSOFT[],5,FALSE)</f>
        <v>1.1368069999999999</v>
      </c>
      <c r="L4192">
        <f>SALIDA[[#This Row],[CANTIDAD]]*SALIDA[[#This Row],[PRECIO UND]]</f>
        <v>9.0944559999999992</v>
      </c>
    </row>
    <row r="4193" spans="1:12" x14ac:dyDescent="0.25">
      <c r="A4193" s="6" t="s">
        <v>3816</v>
      </c>
      <c r="B4193" s="100" t="str">
        <f>VLOOKUP(SALIDA[[#This Row],[CODIGO]],STOCKSANLUIS[],2,FALSE)</f>
        <v>MANGA AISLANTE CLASS 1 - 5/8"ID X 1/2"THK - WINCELL</v>
      </c>
      <c r="C4193" s="153">
        <v>46157</v>
      </c>
      <c r="D4193">
        <v>8</v>
      </c>
      <c r="E4193">
        <f>IF(VLOOKUP(SALIDA[[#This Row],[CODIGO]],STOCKSANLUIS[],6,FALSE)=0,"PRODUCTO SIN STOCK/UBICACIÓN",VLOOKUP(SALIDA[[#This Row],[CODIGO]],STOCKSANLUIS[],6,FALSE))</f>
        <v>1</v>
      </c>
      <c r="F4193">
        <f>SALIDA[[#This Row],[CANTIDAD]]/SALIDA[[#This Row],[UND MEDIDA]]</f>
        <v>8</v>
      </c>
      <c r="G4193" t="str">
        <f>VLOOKUP(SALIDA[[#This Row],[CODIGO]],FAMILIAS[],4,FALSE)</f>
        <v>WINCELL</v>
      </c>
      <c r="H4193" s="10" t="str">
        <f>IF(VLOOKUP(SALIDA[[#This Row],[CODIGO]],STOCKSANLUIS[],7,FALSE)=0,"PRODUCTO SIN STOCK/UBICACIÓN",VLOOKUP(SALIDA[[#This Row],[CODIGO]],STOCKSANLUIS[],7,FALSE))</f>
        <v>A</v>
      </c>
      <c r="I4193" s="10"/>
      <c r="J4193" t="str">
        <f>SALIDA[[#This Row],[CODIGO]]&amp;"       "&amp;SALIDA[[#This Row],[FAMILIA]]</f>
        <v>03249       WINCELL</v>
      </c>
      <c r="K4193">
        <f>VLOOKUP(SALIDA[[#This Row],[CODIGO]],STOCK_STARSOFT[],5,FALSE)</f>
        <v>1.108962</v>
      </c>
      <c r="L4193">
        <f>SALIDA[[#This Row],[CANTIDAD]]*SALIDA[[#This Row],[PRECIO UND]]</f>
        <v>8.871696</v>
      </c>
    </row>
    <row r="4194" spans="1:12" x14ac:dyDescent="0.25">
      <c r="A4194" s="6" t="s">
        <v>375</v>
      </c>
      <c r="B4194" s="100" t="str">
        <f>VLOOKUP(SALIDA[[#This Row],[CODIGO]],STOCKSANLUIS[],2,FALSE)</f>
        <v>ROLLO DE COBRE FLEXIBLE 1/4" HIGH QUALITY - STARCOLD - 6.35 MM X 0.55 MM X 15 M</v>
      </c>
      <c r="C4194" s="153">
        <v>46157</v>
      </c>
      <c r="D4194">
        <v>1</v>
      </c>
      <c r="E4194">
        <f>IF(VLOOKUP(SALIDA[[#This Row],[CODIGO]],STOCKSANLUIS[],6,FALSE)=0,"PRODUCTO SIN STOCK/UBICACIÓN",VLOOKUP(SALIDA[[#This Row],[CODIGO]],STOCKSANLUIS[],6,FALSE))</f>
        <v>1</v>
      </c>
      <c r="F4194">
        <f>SALIDA[[#This Row],[CANTIDAD]]/SALIDA[[#This Row],[UND MEDIDA]]</f>
        <v>1</v>
      </c>
      <c r="G4194" t="str">
        <f>VLOOKUP(SALIDA[[#This Row],[CODIGO]],FAMILIAS[],4,FALSE)</f>
        <v>ICEAGE- ZHEJIANG JIAHE PIPES</v>
      </c>
      <c r="H4194" s="10" t="str">
        <f>IF(VLOOKUP(SALIDA[[#This Row],[CODIGO]],STOCKSANLUIS[],7,FALSE)=0,"PRODUCTO SIN STOCK/UBICACIÓN",VLOOKUP(SALIDA[[#This Row],[CODIGO]],STOCKSANLUIS[],7,FALSE))</f>
        <v>C</v>
      </c>
      <c r="I4194" s="10"/>
      <c r="J4194" t="str">
        <f>SALIDA[[#This Row],[CODIGO]]&amp;"       "&amp;SALIDA[[#This Row],[FAMILIA]]</f>
        <v>00315       ICEAGE- ZHEJIANG JIAHE PIPES</v>
      </c>
      <c r="K4194">
        <f>VLOOKUP(SALIDA[[#This Row],[CODIGO]],STOCK_STARSOFT[],5,FALSE)</f>
        <v>17.534842000000001</v>
      </c>
      <c r="L4194">
        <f>SALIDA[[#This Row],[CANTIDAD]]*SALIDA[[#This Row],[PRECIO UND]]</f>
        <v>17.534842000000001</v>
      </c>
    </row>
    <row r="4195" spans="1:12" x14ac:dyDescent="0.25">
      <c r="A4195" s="6" t="s">
        <v>22301</v>
      </c>
      <c r="B4195" s="100" t="str">
        <f>VLOOKUP(SALIDA[[#This Row],[CODIGO]],STOCKSANLUIS[],2,FALSE)</f>
        <v>TUERCA DE BRONCE 1/4"-EVERFROST-BFSN-1/4</v>
      </c>
      <c r="C4195" s="153">
        <v>46157</v>
      </c>
      <c r="D4195">
        <v>21</v>
      </c>
      <c r="E4195" t="str">
        <f>IF(VLOOKUP(SALIDA[[#This Row],[CODIGO]],STOCKSANLUIS[],6,FALSE)=0,"PRODUCTO SIN STOCK/UBICACIÓN",VLOOKUP(SALIDA[[#This Row],[CODIGO]],STOCKSANLUIS[],6,FALSE))</f>
        <v>PRODUCTO SIN STOCK/UBICACIÓN</v>
      </c>
      <c r="F4195" t="e">
        <f>SALIDA[[#This Row],[CANTIDAD]]/SALIDA[[#This Row],[UND MEDIDA]]</f>
        <v>#VALUE!</v>
      </c>
      <c r="G4195" t="str">
        <f>VLOOKUP(SALIDA[[#This Row],[CODIGO]],FAMILIAS[],4,FALSE)</f>
        <v>EVERFROST</v>
      </c>
      <c r="H4195" s="10" t="str">
        <f>IF(VLOOKUP(SALIDA[[#This Row],[CODIGO]],STOCKSANLUIS[],7,FALSE)=0,"PRODUCTO SIN STOCK/UBICACIÓN",VLOOKUP(SALIDA[[#This Row],[CODIGO]],STOCKSANLUIS[],7,FALSE))</f>
        <v>C</v>
      </c>
      <c r="I4195" s="10"/>
      <c r="J4195" t="str">
        <f>SALIDA[[#This Row],[CODIGO]]&amp;"       "&amp;SALIDA[[#This Row],[FAMILIA]]</f>
        <v>03643       EVERFROST</v>
      </c>
      <c r="K4195">
        <f>VLOOKUP(SALIDA[[#This Row],[CODIGO]],STOCK_STARSOFT[],5,FALSE)</f>
        <v>0.154136</v>
      </c>
      <c r="L4195">
        <f>SALIDA[[#This Row],[CANTIDAD]]*SALIDA[[#This Row],[PRECIO UND]]</f>
        <v>3.236856</v>
      </c>
    </row>
    <row r="4196" spans="1:12" x14ac:dyDescent="0.25">
      <c r="A4196" s="6" t="s">
        <v>485</v>
      </c>
      <c r="B4196" s="100" t="str">
        <f>VLOOKUP(SALIDA[[#This Row],[CODIGO]],STOCKSANLUIS[],2,FALSE)</f>
        <v>SOLDADURA DE PLATA HARRIS AL 0%</v>
      </c>
      <c r="C4196" s="153">
        <v>46157</v>
      </c>
      <c r="D4196">
        <v>20</v>
      </c>
      <c r="E4196">
        <f>IF(VLOOKUP(SALIDA[[#This Row],[CODIGO]],STOCKSANLUIS[],6,FALSE)=0,"PRODUCTO SIN STOCK/UBICACIÓN",VLOOKUP(SALIDA[[#This Row],[CODIGO]],STOCKSANLUIS[],6,FALSE))</f>
        <v>1</v>
      </c>
      <c r="F4196">
        <f>SALIDA[[#This Row],[CANTIDAD]]/SALIDA[[#This Row],[UND MEDIDA]]</f>
        <v>20</v>
      </c>
      <c r="G4196" t="str">
        <f>VLOOKUP(SALIDA[[#This Row],[CODIGO]],FAMILIAS[],4,FALSE)</f>
        <v>HARRIS</v>
      </c>
      <c r="H4196" s="10" t="str">
        <f>IF(VLOOKUP(SALIDA[[#This Row],[CODIGO]],STOCKSANLUIS[],7,FALSE)=0,"PRODUCTO SIN STOCK/UBICACIÓN",VLOOKUP(SALIDA[[#This Row],[CODIGO]],STOCKSANLUIS[],7,FALSE))</f>
        <v>C</v>
      </c>
      <c r="I4196" s="10"/>
      <c r="J4196" t="str">
        <f>SALIDA[[#This Row],[CODIGO]]&amp;"       "&amp;SALIDA[[#This Row],[FAMILIA]]</f>
        <v>00405       HARRIS</v>
      </c>
      <c r="K4196">
        <f>VLOOKUP(SALIDA[[#This Row],[CODIGO]],STOCK_STARSOFT[],5,FALSE)</f>
        <v>0.38343100000000002</v>
      </c>
      <c r="L4196">
        <f>SALIDA[[#This Row],[CANTIDAD]]*SALIDA[[#This Row],[PRECIO UND]]</f>
        <v>7.6686200000000007</v>
      </c>
    </row>
    <row r="4197" spans="1:12" x14ac:dyDescent="0.25">
      <c r="A4197" s="6" t="s">
        <v>3200</v>
      </c>
      <c r="B4197" s="100" t="str">
        <f>VLOOKUP(SALIDA[[#This Row],[CODIGO]],STOCKSANLUIS[],2,FALSE)</f>
        <v>FILTRO SECADOR - 163 - 3/8 - SOLDABLE - QDM -163S - QUALITY</v>
      </c>
      <c r="C4197" s="153">
        <v>46157</v>
      </c>
      <c r="D4197">
        <v>4</v>
      </c>
      <c r="E4197">
        <f>IF(VLOOKUP(SALIDA[[#This Row],[CODIGO]],STOCKSANLUIS[],6,FALSE)=0,"PRODUCTO SIN STOCK/UBICACIÓN",VLOOKUP(SALIDA[[#This Row],[CODIGO]],STOCKSANLUIS[],6,FALSE))</f>
        <v>1</v>
      </c>
      <c r="F4197">
        <f>SALIDA[[#This Row],[CANTIDAD]]/SALIDA[[#This Row],[UND MEDIDA]]</f>
        <v>4</v>
      </c>
      <c r="G4197" t="str">
        <f>VLOOKUP(SALIDA[[#This Row],[CODIGO]],FAMILIAS[],4,FALSE)</f>
        <v>QUALITY</v>
      </c>
      <c r="H4197" s="10" t="str">
        <f>IF(VLOOKUP(SALIDA[[#This Row],[CODIGO]],STOCKSANLUIS[],7,FALSE)=0,"PRODUCTO SIN STOCK/UBICACIÓN",VLOOKUP(SALIDA[[#This Row],[CODIGO]],STOCKSANLUIS[],7,FALSE))</f>
        <v>A</v>
      </c>
      <c r="I4197" s="10"/>
      <c r="J4197" t="str">
        <f>SALIDA[[#This Row],[CODIGO]]&amp;"       "&amp;SALIDA[[#This Row],[FAMILIA]]</f>
        <v>02588       QUALITY</v>
      </c>
      <c r="K4197">
        <f>VLOOKUP(SALIDA[[#This Row],[CODIGO]],STOCK_STARSOFT[],5,FALSE)</f>
        <v>4.2878699999999998</v>
      </c>
      <c r="L4197">
        <f>SALIDA[[#This Row],[CANTIDAD]]*SALIDA[[#This Row],[PRECIO UND]]</f>
        <v>17.151479999999999</v>
      </c>
    </row>
    <row r="4198" spans="1:12" x14ac:dyDescent="0.25">
      <c r="A4198" s="6" t="s">
        <v>2633</v>
      </c>
      <c r="B4198" s="100" t="str">
        <f>VLOOKUP(SALIDA[[#This Row],[CODIGO]],STOCKSANLUIS[],2,FALSE)</f>
        <v>TARJETA PARA MINI SPLIT C/CONTROL - 3 VELOCIDADES - FRIO Y CALOR - CUC - SMART ELECTRIC</v>
      </c>
      <c r="C4198" s="153">
        <v>46157</v>
      </c>
      <c r="D4198">
        <v>1</v>
      </c>
      <c r="E4198">
        <f>IF(VLOOKUP(SALIDA[[#This Row],[CODIGO]],STOCKSANLUIS[],6,FALSE)=0,"PRODUCTO SIN STOCK/UBICACIÓN",VLOOKUP(SALIDA[[#This Row],[CODIGO]],STOCKSANLUIS[],6,FALSE))</f>
        <v>1</v>
      </c>
      <c r="F4198">
        <f>SALIDA[[#This Row],[CANTIDAD]]/SALIDA[[#This Row],[UND MEDIDA]]</f>
        <v>1</v>
      </c>
      <c r="G4198" t="str">
        <f>VLOOKUP(SALIDA[[#This Row],[CODIGO]],FAMILIAS[],4,FALSE)</f>
        <v>SMART ELECTRIC</v>
      </c>
      <c r="H4198" s="10" t="str">
        <f>IF(VLOOKUP(SALIDA[[#This Row],[CODIGO]],STOCKSANLUIS[],7,FALSE)=0,"PRODUCTO SIN STOCK/UBICACIÓN",VLOOKUP(SALIDA[[#This Row],[CODIGO]],STOCKSANLUIS[],7,FALSE))</f>
        <v>A</v>
      </c>
      <c r="I4198" s="10"/>
      <c r="J4198" t="str">
        <f>SALIDA[[#This Row],[CODIGO]]&amp;"       "&amp;SALIDA[[#This Row],[FAMILIA]]</f>
        <v>02146       SMART ELECTRIC</v>
      </c>
      <c r="K4198">
        <f>VLOOKUP(SALIDA[[#This Row],[CODIGO]],STOCK_STARSOFT[],5,FALSE)</f>
        <v>6.9</v>
      </c>
      <c r="L4198">
        <f>SALIDA[[#This Row],[CANTIDAD]]*SALIDA[[#This Row],[PRECIO UND]]</f>
        <v>6.9</v>
      </c>
    </row>
    <row r="4199" spans="1:12" x14ac:dyDescent="0.25">
      <c r="A4199" s="6" t="s">
        <v>445</v>
      </c>
      <c r="B4199" s="100" t="str">
        <f>VLOOKUP(SALIDA[[#This Row],[CODIGO]],STOCKSANLUIS[],2,FALSE)</f>
        <v xml:space="preserve">ACEITE POLIOLESTER POE 68 - 1/4 GALON - BVA </v>
      </c>
      <c r="C4199" s="153">
        <v>46157</v>
      </c>
      <c r="D4199">
        <v>1</v>
      </c>
      <c r="E4199">
        <f>IF(VLOOKUP(SALIDA[[#This Row],[CODIGO]],STOCKSANLUIS[],6,FALSE)=0,"PRODUCTO SIN STOCK/UBICACIÓN",VLOOKUP(SALIDA[[#This Row],[CODIGO]],STOCKSANLUIS[],6,FALSE))</f>
        <v>1</v>
      </c>
      <c r="F4199">
        <f>SALIDA[[#This Row],[CANTIDAD]]/SALIDA[[#This Row],[UND MEDIDA]]</f>
        <v>1</v>
      </c>
      <c r="G4199" t="str">
        <f>VLOOKUP(SALIDA[[#This Row],[CODIGO]],FAMILIAS[],4,FALSE)</f>
        <v>BVA</v>
      </c>
      <c r="H4199" s="10" t="str">
        <f>IF(VLOOKUP(SALIDA[[#This Row],[CODIGO]],STOCKSANLUIS[],7,FALSE)=0,"PRODUCTO SIN STOCK/UBICACIÓN",VLOOKUP(SALIDA[[#This Row],[CODIGO]],STOCKSANLUIS[],7,FALSE))</f>
        <v>C</v>
      </c>
      <c r="I4199" s="10"/>
      <c r="J4199" t="str">
        <f>SALIDA[[#This Row],[CODIGO]]&amp;"       "&amp;SALIDA[[#This Row],[FAMILIA]]</f>
        <v>00356       BVA</v>
      </c>
      <c r="K4199">
        <f>VLOOKUP(SALIDA[[#This Row],[CODIGO]],STOCK_STARSOFT[],5,FALSE)</f>
        <v>15.866987</v>
      </c>
      <c r="L4199">
        <f>SALIDA[[#This Row],[CANTIDAD]]*SALIDA[[#This Row],[PRECIO UND]]</f>
        <v>15.866987</v>
      </c>
    </row>
    <row r="4200" spans="1:12" x14ac:dyDescent="0.25">
      <c r="A4200" s="6" t="s">
        <v>3615</v>
      </c>
      <c r="B4200" s="100" t="str">
        <f>VLOOKUP(SALIDA[[#This Row],[CODIGO]],STOCKSANLUIS[],2,FALSE)</f>
        <v>COMPRESOR SCROLL YH150C5-100 -- 60000 BTU - 5HP - 380V/3PH/60HZ - R410A  - INVOTECH</v>
      </c>
      <c r="C4200" s="153">
        <v>46157</v>
      </c>
      <c r="D4200">
        <v>2</v>
      </c>
      <c r="E4200">
        <f>IF(VLOOKUP(SALIDA[[#This Row],[CODIGO]],STOCKSANLUIS[],6,FALSE)=0,"PRODUCTO SIN STOCK/UBICACIÓN",VLOOKUP(SALIDA[[#This Row],[CODIGO]],STOCKSANLUIS[],6,FALSE))</f>
        <v>1</v>
      </c>
      <c r="F4200">
        <f>SALIDA[[#This Row],[CANTIDAD]]/SALIDA[[#This Row],[UND MEDIDA]]</f>
        <v>2</v>
      </c>
      <c r="G4200" t="str">
        <f>VLOOKUP(SALIDA[[#This Row],[CODIGO]],FAMILIAS[],4,FALSE)</f>
        <v>INVOTECH</v>
      </c>
      <c r="H4200" s="10" t="str">
        <f>IF(VLOOKUP(SALIDA[[#This Row],[CODIGO]],STOCKSANLUIS[],7,FALSE)=0,"PRODUCTO SIN STOCK/UBICACIÓN",VLOOKUP(SALIDA[[#This Row],[CODIGO]],STOCKSANLUIS[],7,FALSE))</f>
        <v>B</v>
      </c>
      <c r="I4200" s="10"/>
      <c r="J4200" t="str">
        <f>SALIDA[[#This Row],[CODIGO]]&amp;"       "&amp;SALIDA[[#This Row],[FAMILIA]]</f>
        <v>03017       INVOTECH</v>
      </c>
      <c r="K4200">
        <f>VLOOKUP(SALIDA[[#This Row],[CODIGO]],STOCK_STARSOFT[],5,FALSE)</f>
        <v>233.768833</v>
      </c>
      <c r="L4200">
        <f>SALIDA[[#This Row],[CANTIDAD]]*SALIDA[[#This Row],[PRECIO UND]]</f>
        <v>467.537666</v>
      </c>
    </row>
    <row r="4201" spans="1:12" x14ac:dyDescent="0.25">
      <c r="A4201" s="6" t="s">
        <v>2543</v>
      </c>
      <c r="B4201" s="100" t="str">
        <f>VLOOKUP(SALIDA[[#This Row],[CODIGO]],STOCKSANLUIS[],2,FALSE)</f>
        <v>EQUIPO DE A/A MINI SPLIT FRIO SOLO - 18000 BTU - R410A - 220V/1PH/60HZ - TEMP BLUE MADE BY CARRIER INTERAMERICA CORPORATION</v>
      </c>
      <c r="C4201" s="153">
        <v>46157</v>
      </c>
      <c r="D4201">
        <v>1</v>
      </c>
      <c r="E4201">
        <f>IF(VLOOKUP(SALIDA[[#This Row],[CODIGO]],STOCKSANLUIS[],6,FALSE)=0,"PRODUCTO SIN STOCK/UBICACIÓN",VLOOKUP(SALIDA[[#This Row],[CODIGO]],STOCKSANLUIS[],6,FALSE))</f>
        <v>1</v>
      </c>
      <c r="F4201">
        <f>SALIDA[[#This Row],[CANTIDAD]]/SALIDA[[#This Row],[UND MEDIDA]]</f>
        <v>1</v>
      </c>
      <c r="G4201" t="str">
        <f>VLOOKUP(SALIDA[[#This Row],[CODIGO]],FAMILIAS[],4,FALSE)</f>
        <v>TEMP BLUE</v>
      </c>
      <c r="H4201" s="10" t="str">
        <f>IF(VLOOKUP(SALIDA[[#This Row],[CODIGO]],STOCKSANLUIS[],7,FALSE)=0,"PRODUCTO SIN STOCK/UBICACIÓN",VLOOKUP(SALIDA[[#This Row],[CODIGO]],STOCKSANLUIS[],7,FALSE))</f>
        <v>B</v>
      </c>
      <c r="I4201" s="10"/>
      <c r="J4201" t="str">
        <f>SALIDA[[#This Row],[CODIGO]]&amp;"       "&amp;SALIDA[[#This Row],[FAMILIA]]</f>
        <v>02084       TEMP BLUE</v>
      </c>
      <c r="K4201">
        <f>VLOOKUP(SALIDA[[#This Row],[CODIGO]],STOCK_STARSOFT[],5,FALSE)</f>
        <v>231.261594</v>
      </c>
      <c r="L4201">
        <f>SALIDA[[#This Row],[CANTIDAD]]*SALIDA[[#This Row],[PRECIO UND]]</f>
        <v>231.261594</v>
      </c>
    </row>
    <row r="4202" spans="1:12" x14ac:dyDescent="0.25">
      <c r="A4202" s="6" t="s">
        <v>445</v>
      </c>
      <c r="B4202" s="100" t="str">
        <f>VLOOKUP(SALIDA[[#This Row],[CODIGO]],STOCKSANLUIS[],2,FALSE)</f>
        <v xml:space="preserve">ACEITE POLIOLESTER POE 68 - 1/4 GALON - BVA </v>
      </c>
      <c r="C4202" s="153">
        <v>46157</v>
      </c>
      <c r="D4202">
        <v>1</v>
      </c>
      <c r="E4202">
        <f>IF(VLOOKUP(SALIDA[[#This Row],[CODIGO]],STOCKSANLUIS[],6,FALSE)=0,"PRODUCTO SIN STOCK/UBICACIÓN",VLOOKUP(SALIDA[[#This Row],[CODIGO]],STOCKSANLUIS[],6,FALSE))</f>
        <v>1</v>
      </c>
      <c r="F4202">
        <f>SALIDA[[#This Row],[CANTIDAD]]/SALIDA[[#This Row],[UND MEDIDA]]</f>
        <v>1</v>
      </c>
      <c r="G4202" t="str">
        <f>VLOOKUP(SALIDA[[#This Row],[CODIGO]],FAMILIAS[],4,FALSE)</f>
        <v>BVA</v>
      </c>
      <c r="H4202" s="10" t="str">
        <f>IF(VLOOKUP(SALIDA[[#This Row],[CODIGO]],STOCKSANLUIS[],7,FALSE)=0,"PRODUCTO SIN STOCK/UBICACIÓN",VLOOKUP(SALIDA[[#This Row],[CODIGO]],STOCKSANLUIS[],7,FALSE))</f>
        <v>C</v>
      </c>
      <c r="I4202" s="10"/>
      <c r="J4202" t="str">
        <f>SALIDA[[#This Row],[CODIGO]]&amp;"       "&amp;SALIDA[[#This Row],[FAMILIA]]</f>
        <v>00356       BVA</v>
      </c>
      <c r="K4202">
        <f>VLOOKUP(SALIDA[[#This Row],[CODIGO]],STOCK_STARSOFT[],5,FALSE)</f>
        <v>15.866987</v>
      </c>
      <c r="L4202">
        <f>SALIDA[[#This Row],[CANTIDAD]]*SALIDA[[#This Row],[PRECIO UND]]</f>
        <v>15.866987</v>
      </c>
    </row>
    <row r="4203" spans="1:12" x14ac:dyDescent="0.25">
      <c r="A4203" s="6" t="s">
        <v>22779</v>
      </c>
      <c r="B4203" s="100" t="str">
        <f>VLOOKUP(SALIDA[[#This Row],[CODIGO]],STOCKSANLUIS[],2,FALSE)</f>
        <v>SOPORTE PARA CONDENSADOR DE 12000 Y 18000 BTU/H - A-150/365X450X1.7MM - EVERFROST</v>
      </c>
      <c r="C4203" s="153">
        <v>46157</v>
      </c>
      <c r="D4203">
        <v>1</v>
      </c>
      <c r="E4203" t="str">
        <f>IF(VLOOKUP(SALIDA[[#This Row],[CODIGO]],STOCKSANLUIS[],6,FALSE)=0,"PRODUCTO SIN STOCK/UBICACIÓN",VLOOKUP(SALIDA[[#This Row],[CODIGO]],STOCKSANLUIS[],6,FALSE))</f>
        <v>PRODUCTO SIN STOCK/UBICACIÓN</v>
      </c>
      <c r="F4203" t="e">
        <f>SALIDA[[#This Row],[CANTIDAD]]/SALIDA[[#This Row],[UND MEDIDA]]</f>
        <v>#VALUE!</v>
      </c>
      <c r="G4203" t="str">
        <f>VLOOKUP(SALIDA[[#This Row],[CODIGO]],FAMILIAS[],4,FALSE)</f>
        <v>EVERFROST</v>
      </c>
      <c r="H4203" s="10" t="str">
        <f>IF(VLOOKUP(SALIDA[[#This Row],[CODIGO]],STOCKSANLUIS[],7,FALSE)=0,"PRODUCTO SIN STOCK/UBICACIÓN",VLOOKUP(SALIDA[[#This Row],[CODIGO]],STOCKSANLUIS[],7,FALSE))</f>
        <v>A</v>
      </c>
      <c r="I4203" s="10"/>
      <c r="J4203" t="str">
        <f>SALIDA[[#This Row],[CODIGO]]&amp;"       "&amp;SALIDA[[#This Row],[FAMILIA]]</f>
        <v>03828       EVERFROST</v>
      </c>
      <c r="K4203">
        <f>VLOOKUP(SALIDA[[#This Row],[CODIGO]],STOCK_STARSOFT[],5,FALSE)</f>
        <v>3.1866279999999998</v>
      </c>
      <c r="L4203">
        <f>SALIDA[[#This Row],[CANTIDAD]]*SALIDA[[#This Row],[PRECIO UND]]</f>
        <v>3.1866279999999998</v>
      </c>
    </row>
    <row r="4204" spans="1:12" x14ac:dyDescent="0.25">
      <c r="A4204" s="6" t="s">
        <v>3818</v>
      </c>
      <c r="B4204" s="203" t="str">
        <f>VLOOKUP(SALIDA[[#This Row],[CODIGO]],STOCKSANLUIS[],2,FALSE)</f>
        <v>MANGA AISLANTE CLASS 1 - 3/4"ID X 1/2"THK - WINCELL</v>
      </c>
      <c r="C4204" s="153">
        <v>46157</v>
      </c>
      <c r="D4204">
        <v>1</v>
      </c>
      <c r="E4204">
        <f>IF(VLOOKUP(SALIDA[[#This Row],[CODIGO]],STOCKSANLUIS[],6,FALSE)=0,"PRODUCTO SIN STOCK/UBICACIÓN",VLOOKUP(SALIDA[[#This Row],[CODIGO]],STOCKSANLUIS[],6,FALSE))</f>
        <v>1</v>
      </c>
      <c r="F4204">
        <f>SALIDA[[#This Row],[CANTIDAD]]/SALIDA[[#This Row],[UND MEDIDA]]</f>
        <v>1</v>
      </c>
      <c r="G4204" t="str">
        <f>VLOOKUP(SALIDA[[#This Row],[CODIGO]],FAMILIAS[],4,FALSE)</f>
        <v>WINCELL</v>
      </c>
      <c r="H4204" s="10" t="str">
        <f>IF(VLOOKUP(SALIDA[[#This Row],[CODIGO]],STOCKSANLUIS[],7,FALSE)=0,"PRODUCTO SIN STOCK/UBICACIÓN",VLOOKUP(SALIDA[[#This Row],[CODIGO]],STOCKSANLUIS[],7,FALSE))</f>
        <v>A</v>
      </c>
      <c r="I4204" s="10"/>
      <c r="J4204" t="str">
        <f>SALIDA[[#This Row],[CODIGO]]&amp;"       "&amp;SALIDA[[#This Row],[FAMILIA]]</f>
        <v>03250       WINCELL</v>
      </c>
      <c r="K4204">
        <f>VLOOKUP(SALIDA[[#This Row],[CODIGO]],STOCK_STARSOFT[],5,FALSE)</f>
        <v>1.1368069999999999</v>
      </c>
      <c r="L4204">
        <f>SALIDA[[#This Row],[CANTIDAD]]*SALIDA[[#This Row],[PRECIO UND]]</f>
        <v>1.1368069999999999</v>
      </c>
    </row>
    <row r="4205" spans="1:12" x14ac:dyDescent="0.25">
      <c r="A4205" s="6" t="s">
        <v>375</v>
      </c>
      <c r="B4205" s="203" t="str">
        <f>VLOOKUP(SALIDA[[#This Row],[CODIGO]],STOCKSANLUIS[],2,FALSE)</f>
        <v>ROLLO DE COBRE FLEXIBLE 1/4" HIGH QUALITY - STARCOLD - 6.35 MM X 0.55 MM X 15 M</v>
      </c>
      <c r="C4205" s="153">
        <v>46157</v>
      </c>
      <c r="D4205">
        <v>1</v>
      </c>
      <c r="E4205">
        <f>IF(VLOOKUP(SALIDA[[#This Row],[CODIGO]],STOCKSANLUIS[],6,FALSE)=0,"PRODUCTO SIN STOCK/UBICACIÓN",VLOOKUP(SALIDA[[#This Row],[CODIGO]],STOCKSANLUIS[],6,FALSE))</f>
        <v>1</v>
      </c>
      <c r="F4205">
        <f>SALIDA[[#This Row],[CANTIDAD]]/SALIDA[[#This Row],[UND MEDIDA]]</f>
        <v>1</v>
      </c>
      <c r="G4205" t="str">
        <f>VLOOKUP(SALIDA[[#This Row],[CODIGO]],FAMILIAS[],4,FALSE)</f>
        <v>ICEAGE- ZHEJIANG JIAHE PIPES</v>
      </c>
      <c r="H4205" s="10" t="str">
        <f>IF(VLOOKUP(SALIDA[[#This Row],[CODIGO]],STOCKSANLUIS[],7,FALSE)=0,"PRODUCTO SIN STOCK/UBICACIÓN",VLOOKUP(SALIDA[[#This Row],[CODIGO]],STOCKSANLUIS[],7,FALSE))</f>
        <v>C</v>
      </c>
      <c r="I4205" s="10"/>
      <c r="J4205" t="str">
        <f>SALIDA[[#This Row],[CODIGO]]&amp;"       "&amp;SALIDA[[#This Row],[FAMILIA]]</f>
        <v>00315       ICEAGE- ZHEJIANG JIAHE PIPES</v>
      </c>
      <c r="K4205">
        <f>VLOOKUP(SALIDA[[#This Row],[CODIGO]],STOCK_STARSOFT[],5,FALSE)</f>
        <v>17.534842000000001</v>
      </c>
      <c r="L4205">
        <f>SALIDA[[#This Row],[CANTIDAD]]*SALIDA[[#This Row],[PRECIO UND]]</f>
        <v>17.534842000000001</v>
      </c>
    </row>
    <row r="4206" spans="1:12" x14ac:dyDescent="0.25">
      <c r="A4206" s="6" t="s">
        <v>3816</v>
      </c>
      <c r="B4206" s="100" t="str">
        <f>VLOOKUP(SALIDA[[#This Row],[CODIGO]],STOCKSANLUIS[],2,FALSE)</f>
        <v>MANGA AISLANTE CLASS 1 - 5/8"ID X 1/2"THK - WINCELL</v>
      </c>
      <c r="C4206" s="153">
        <v>46157</v>
      </c>
      <c r="D4206">
        <v>5</v>
      </c>
      <c r="E4206">
        <f>IF(VLOOKUP(SALIDA[[#This Row],[CODIGO]],STOCKSANLUIS[],6,FALSE)=0,"PRODUCTO SIN STOCK/UBICACIÓN",VLOOKUP(SALIDA[[#This Row],[CODIGO]],STOCKSANLUIS[],6,FALSE))</f>
        <v>1</v>
      </c>
      <c r="F4206">
        <f>SALIDA[[#This Row],[CANTIDAD]]/SALIDA[[#This Row],[UND MEDIDA]]</f>
        <v>5</v>
      </c>
      <c r="G4206" t="str">
        <f>VLOOKUP(SALIDA[[#This Row],[CODIGO]],FAMILIAS[],4,FALSE)</f>
        <v>WINCELL</v>
      </c>
      <c r="H4206" s="10" t="str">
        <f>IF(VLOOKUP(SALIDA[[#This Row],[CODIGO]],STOCKSANLUIS[],7,FALSE)=0,"PRODUCTO SIN STOCK/UBICACIÓN",VLOOKUP(SALIDA[[#This Row],[CODIGO]],STOCKSANLUIS[],7,FALSE))</f>
        <v>A</v>
      </c>
      <c r="I4206" s="10"/>
      <c r="J4206" t="str">
        <f>SALIDA[[#This Row],[CODIGO]]&amp;"       "&amp;SALIDA[[#This Row],[FAMILIA]]</f>
        <v>03249       WINCELL</v>
      </c>
      <c r="K4206">
        <f>VLOOKUP(SALIDA[[#This Row],[CODIGO]],STOCK_STARSOFT[],5,FALSE)</f>
        <v>1.108962</v>
      </c>
      <c r="L4206">
        <f>SALIDA[[#This Row],[CANTIDAD]]*SALIDA[[#This Row],[PRECIO UND]]</f>
        <v>5.54481</v>
      </c>
    </row>
    <row r="4207" spans="1:12" x14ac:dyDescent="0.25">
      <c r="A4207" s="6" t="s">
        <v>3255</v>
      </c>
      <c r="B4207" s="100" t="str">
        <f>VLOOKUP(SALIDA[[#This Row],[CODIGO]],STOCKSANLUIS[],2,FALSE)</f>
        <v>TERMOSTATO EXPANSION DIRECTA 1H/1C 24V ELECTRONICO NO PROGRAMABLE PSD111 LUX PRO JOHNSON CONTROLS</v>
      </c>
      <c r="C4207" s="153">
        <v>46158</v>
      </c>
      <c r="D4207">
        <v>7</v>
      </c>
      <c r="E4207">
        <f>IF(VLOOKUP(SALIDA[[#This Row],[CODIGO]],STOCKSANLUIS[],6,FALSE)=0,"PRODUCTO SIN STOCK/UBICACIÓN",VLOOKUP(SALIDA[[#This Row],[CODIGO]],STOCKSANLUIS[],6,FALSE))</f>
        <v>1</v>
      </c>
      <c r="F4207">
        <f>SALIDA[[#This Row],[CANTIDAD]]/SALIDA[[#This Row],[UND MEDIDA]]</f>
        <v>7</v>
      </c>
      <c r="G4207" t="str">
        <f>VLOOKUP(SALIDA[[#This Row],[CODIGO]],FAMILIAS[],4,FALSE)</f>
        <v>JOHNSON CONTROLS</v>
      </c>
      <c r="H4207" s="10" t="str">
        <f>IF(VLOOKUP(SALIDA[[#This Row],[CODIGO]],STOCKSANLUIS[],7,FALSE)=0,"PRODUCTO SIN STOCK/UBICACIÓN",VLOOKUP(SALIDA[[#This Row],[CODIGO]],STOCKSANLUIS[],7,FALSE))</f>
        <v>A</v>
      </c>
      <c r="I4207" s="10" t="s">
        <v>19536</v>
      </c>
      <c r="J4207" t="str">
        <f>SALIDA[[#This Row],[CODIGO]]&amp;"       "&amp;SALIDA[[#This Row],[FAMILIA]]</f>
        <v>02668       JOHNSON CONTROLS</v>
      </c>
      <c r="K4207">
        <f>VLOOKUP(SALIDA[[#This Row],[CODIGO]],STOCK_STARSOFT[],5,FALSE)</f>
        <v>22.59</v>
      </c>
      <c r="L4207">
        <f>SALIDA[[#This Row],[CANTIDAD]]*SALIDA[[#This Row],[PRECIO UND]]</f>
        <v>158.13</v>
      </c>
    </row>
    <row r="4208" spans="1:12" x14ac:dyDescent="0.25">
      <c r="A4208" s="6" t="s">
        <v>77</v>
      </c>
      <c r="B4208" s="100" t="str">
        <f>VLOOKUP(SALIDA[[#This Row],[CODIGO]],STOCKSANLUIS[],2,FALSE)</f>
        <v>CONTROLADOR DE TEMPERATURA DIGITAL TC-900EW LOG - VER.04 - 115/220 VAC - FULL GAUGE - WHITE</v>
      </c>
      <c r="C4208" s="153">
        <v>46158</v>
      </c>
      <c r="D4208">
        <v>1</v>
      </c>
      <c r="E4208">
        <f>IF(VLOOKUP(SALIDA[[#This Row],[CODIGO]],STOCKSANLUIS[],6,FALSE)=0,"PRODUCTO SIN STOCK/UBICACIÓN",VLOOKUP(SALIDA[[#This Row],[CODIGO]],STOCKSANLUIS[],6,FALSE))</f>
        <v>1</v>
      </c>
      <c r="F4208">
        <f>SALIDA[[#This Row],[CANTIDAD]]/SALIDA[[#This Row],[UND MEDIDA]]</f>
        <v>1</v>
      </c>
      <c r="G4208" t="str">
        <f>VLOOKUP(SALIDA[[#This Row],[CODIGO]],FAMILIAS[],4,FALSE)</f>
        <v>FULL GAUGE</v>
      </c>
      <c r="H4208" s="10" t="str">
        <f>IF(VLOOKUP(SALIDA[[#This Row],[CODIGO]],STOCKSANLUIS[],7,FALSE)=0,"PRODUCTO SIN STOCK/UBICACIÓN",VLOOKUP(SALIDA[[#This Row],[CODIGO]],STOCKSANLUIS[],7,FALSE))</f>
        <v>C</v>
      </c>
      <c r="I4208" s="10"/>
      <c r="J4208" t="str">
        <f>SALIDA[[#This Row],[CODIGO]]&amp;"       "&amp;SALIDA[[#This Row],[FAMILIA]]</f>
        <v>00041       FULL GAUGE</v>
      </c>
      <c r="K4208">
        <f>VLOOKUP(SALIDA[[#This Row],[CODIGO]],STOCK_STARSOFT[],5,FALSE)</f>
        <v>34.414344</v>
      </c>
      <c r="L4208">
        <f>SALIDA[[#This Row],[CANTIDAD]]*SALIDA[[#This Row],[PRECIO UND]]</f>
        <v>34.414344</v>
      </c>
    </row>
    <row r="4209" spans="1:12" x14ac:dyDescent="0.25">
      <c r="A4209" s="6" t="s">
        <v>3613</v>
      </c>
      <c r="B4209" s="100" t="str">
        <f>VLOOKUP(SALIDA[[#This Row],[CODIGO]],STOCKSANLUIS[],2,FALSE)</f>
        <v>GAS REFRIGERANTE OPTEON R-1234YF - 4.54 KG -CHEMOURS</v>
      </c>
      <c r="C4209" s="153">
        <v>46158</v>
      </c>
      <c r="D4209">
        <v>1</v>
      </c>
      <c r="E4209">
        <f>IF(VLOOKUP(SALIDA[[#This Row],[CODIGO]],STOCKSANLUIS[],6,FALSE)=0,"PRODUCTO SIN STOCK/UBICACIÓN",VLOOKUP(SALIDA[[#This Row],[CODIGO]],STOCKSANLUIS[],6,FALSE))</f>
        <v>1</v>
      </c>
      <c r="F4209">
        <f>SALIDA[[#This Row],[CANTIDAD]]/SALIDA[[#This Row],[UND MEDIDA]]</f>
        <v>1</v>
      </c>
      <c r="G4209" t="str">
        <f>VLOOKUP(SALIDA[[#This Row],[CODIGO]],FAMILIAS[],4,FALSE)</f>
        <v>THE CHEMOURS</v>
      </c>
      <c r="H4209" s="10" t="str">
        <f>IF(VLOOKUP(SALIDA[[#This Row],[CODIGO]],STOCKSANLUIS[],7,FALSE)=0,"PRODUCTO SIN STOCK/UBICACIÓN",VLOOKUP(SALIDA[[#This Row],[CODIGO]],STOCKSANLUIS[],7,FALSE))</f>
        <v>C</v>
      </c>
      <c r="I4209" s="10"/>
      <c r="J4209" t="str">
        <f>SALIDA[[#This Row],[CODIGO]]&amp;"       "&amp;SALIDA[[#This Row],[FAMILIA]]</f>
        <v>03009       THE CHEMOURS</v>
      </c>
      <c r="K4209">
        <f>VLOOKUP(SALIDA[[#This Row],[CODIGO]],STOCK_STARSOFT[],5,FALSE)</f>
        <v>416.32830300000001</v>
      </c>
      <c r="L4209">
        <f>SALIDA[[#This Row],[CANTIDAD]]*SALIDA[[#This Row],[PRECIO UND]]</f>
        <v>416.32830300000001</v>
      </c>
    </row>
    <row r="4210" spans="1:12" x14ac:dyDescent="0.25">
      <c r="A4210" s="6" t="s">
        <v>3719</v>
      </c>
      <c r="B4210" s="100" t="str">
        <f>VLOOKUP(SALIDA[[#This Row],[CODIGO]],STOCKSANLUIS[],2,FALSE)</f>
        <v>MOTOVENTILADOR AXIAL EBM S4E450 - 450MM - 220V MONOFÁSICO - 4 POLOS, CON REJILLA - FLUJO V   </v>
      </c>
      <c r="C4210" s="153">
        <v>46158</v>
      </c>
      <c r="D4210">
        <v>2</v>
      </c>
      <c r="E4210">
        <f>IF(VLOOKUP(SALIDA[[#This Row],[CODIGO]],STOCKSANLUIS[],6,FALSE)=0,"PRODUCTO SIN STOCK/UBICACIÓN",VLOOKUP(SALIDA[[#This Row],[CODIGO]],STOCKSANLUIS[],6,FALSE))</f>
        <v>1</v>
      </c>
      <c r="F4210">
        <f>SALIDA[[#This Row],[CANTIDAD]]/SALIDA[[#This Row],[UND MEDIDA]]</f>
        <v>2</v>
      </c>
      <c r="G4210" t="str">
        <f>VLOOKUP(SALIDA[[#This Row],[CODIGO]],FAMILIAS[],4,FALSE)</f>
        <v>EBM</v>
      </c>
      <c r="H4210" s="10" t="str">
        <f>IF(VLOOKUP(SALIDA[[#This Row],[CODIGO]],STOCKSANLUIS[],7,FALSE)=0,"PRODUCTO SIN STOCK/UBICACIÓN",VLOOKUP(SALIDA[[#This Row],[CODIGO]],STOCKSANLUIS[],7,FALSE))</f>
        <v>C</v>
      </c>
      <c r="I4210" s="10"/>
      <c r="J4210" t="str">
        <f>SALIDA[[#This Row],[CODIGO]]&amp;"       "&amp;SALIDA[[#This Row],[FAMILIA]]</f>
        <v>03104       EBM</v>
      </c>
      <c r="K4210">
        <f>VLOOKUP(SALIDA[[#This Row],[CODIGO]],STOCK_STARSOFT[],5,FALSE)</f>
        <v>154.94905600000001</v>
      </c>
      <c r="L4210">
        <f>SALIDA[[#This Row],[CANTIDAD]]*SALIDA[[#This Row],[PRECIO UND]]</f>
        <v>309.89811200000003</v>
      </c>
    </row>
    <row r="4211" spans="1:12" x14ac:dyDescent="0.25">
      <c r="A4211" s="6" t="s">
        <v>1352</v>
      </c>
      <c r="B4211" s="100" t="str">
        <f>VLOOKUP(SALIDA[[#This Row],[CODIGO]],STOCKSANLUIS[],2,FALSE)</f>
        <v>MANGA AISLANTE CI-H-035 DE 1 3/8" X 1/2" - ARMAFLEX/ARMACELL</v>
      </c>
      <c r="C4211" s="153">
        <v>46158</v>
      </c>
      <c r="D4211">
        <v>24</v>
      </c>
      <c r="E4211">
        <f>IF(VLOOKUP(SALIDA[[#This Row],[CODIGO]],STOCKSANLUIS[],6,FALSE)=0,"PRODUCTO SIN STOCK/UBICACIÓN",VLOOKUP(SALIDA[[#This Row],[CODIGO]],STOCKSANLUIS[],6,FALSE))</f>
        <v>1</v>
      </c>
      <c r="F4211">
        <f>SALIDA[[#This Row],[CANTIDAD]]/SALIDA[[#This Row],[UND MEDIDA]]</f>
        <v>24</v>
      </c>
      <c r="G4211" t="str">
        <f>VLOOKUP(SALIDA[[#This Row],[CODIGO]],FAMILIAS[],4,FALSE)</f>
        <v>ARMACELL</v>
      </c>
      <c r="H4211" s="10" t="str">
        <f>IF(VLOOKUP(SALIDA[[#This Row],[CODIGO]],STOCKSANLUIS[],7,FALSE)=0,"PRODUCTO SIN STOCK/UBICACIÓN",VLOOKUP(SALIDA[[#This Row],[CODIGO]],STOCKSANLUIS[],7,FALSE))</f>
        <v>A</v>
      </c>
      <c r="I4211" s="10"/>
      <c r="J4211" t="str">
        <f>SALIDA[[#This Row],[CODIGO]]&amp;"       "&amp;SALIDA[[#This Row],[FAMILIA]]</f>
        <v>01392       ARMACELL</v>
      </c>
      <c r="K4211">
        <f>VLOOKUP(SALIDA[[#This Row],[CODIGO]],STOCK_STARSOFT[],5,FALSE)</f>
        <v>1.8774120000000001</v>
      </c>
      <c r="L4211">
        <f>SALIDA[[#This Row],[CANTIDAD]]*SALIDA[[#This Row],[PRECIO UND]]</f>
        <v>45.057888000000005</v>
      </c>
    </row>
    <row r="4212" spans="1:12" x14ac:dyDescent="0.25">
      <c r="A4212" s="6" t="s">
        <v>22329</v>
      </c>
      <c r="B4212" s="100" t="str">
        <f>VLOOKUP(SALIDA[[#This Row],[CODIGO]],STOCKSANLUIS[],2,FALSE)</f>
        <v>SIFON O TRAMPA DE 1-3/8" DE COBRE - P - TRAP  C X C-EVERFROST</v>
      </c>
      <c r="C4212" s="153">
        <v>46158</v>
      </c>
      <c r="D4212">
        <v>4</v>
      </c>
      <c r="E4212" t="str">
        <f>IF(VLOOKUP(SALIDA[[#This Row],[CODIGO]],STOCKSANLUIS[],6,FALSE)=0,"PRODUCTO SIN STOCK/UBICACIÓN",VLOOKUP(SALIDA[[#This Row],[CODIGO]],STOCKSANLUIS[],6,FALSE))</f>
        <v>PRODUCTO SIN STOCK/UBICACIÓN</v>
      </c>
      <c r="F4212" t="e">
        <f>SALIDA[[#This Row],[CANTIDAD]]/SALIDA[[#This Row],[UND MEDIDA]]</f>
        <v>#VALUE!</v>
      </c>
      <c r="G4212" t="str">
        <f>VLOOKUP(SALIDA[[#This Row],[CODIGO]],FAMILIAS[],4,FALSE)</f>
        <v>EVERFROST</v>
      </c>
      <c r="H4212" s="10" t="str">
        <f>IF(VLOOKUP(SALIDA[[#This Row],[CODIGO]],STOCKSANLUIS[],7,FALSE)=0,"PRODUCTO SIN STOCK/UBICACIÓN",VLOOKUP(SALIDA[[#This Row],[CODIGO]],STOCKSANLUIS[],7,FALSE))</f>
        <v>C</v>
      </c>
      <c r="I4212" s="10"/>
      <c r="J4212" t="str">
        <f>SALIDA[[#This Row],[CODIGO]]&amp;"       "&amp;SALIDA[[#This Row],[FAMILIA]]</f>
        <v>03657       EVERFROST</v>
      </c>
      <c r="K4212">
        <f>VLOOKUP(SALIDA[[#This Row],[CODIGO]],STOCK_STARSOFT[],5,FALSE)</f>
        <v>10.047777</v>
      </c>
      <c r="L4212">
        <f>SALIDA[[#This Row],[CANTIDAD]]*SALIDA[[#This Row],[PRECIO UND]]</f>
        <v>40.191108</v>
      </c>
    </row>
    <row r="4213" spans="1:12" x14ac:dyDescent="0.25">
      <c r="A4213" s="6" t="s">
        <v>3341</v>
      </c>
      <c r="B4213" s="100" t="str">
        <f>VLOOKUP(SALIDA[[#This Row],[CODIGO]],STOCKSANLUIS[],2,FALSE)</f>
        <v>GAS REFRIGERANTE R404A -10.90KG ICELOONG</v>
      </c>
      <c r="C4213" s="153">
        <v>46158</v>
      </c>
      <c r="D4213">
        <v>3</v>
      </c>
      <c r="E4213">
        <f>IF(VLOOKUP(SALIDA[[#This Row],[CODIGO]],STOCKSANLUIS[],6,FALSE)=0,"PRODUCTO SIN STOCK/UBICACIÓN",VLOOKUP(SALIDA[[#This Row],[CODIGO]],STOCKSANLUIS[],6,FALSE))</f>
        <v>1</v>
      </c>
      <c r="F4213">
        <f>SALIDA[[#This Row],[CANTIDAD]]/SALIDA[[#This Row],[UND MEDIDA]]</f>
        <v>3</v>
      </c>
      <c r="G4213" t="str">
        <f>VLOOKUP(SALIDA[[#This Row],[CODIGO]],FAMILIAS[],4,FALSE)</f>
        <v>ZHEJIANG YONGHE</v>
      </c>
      <c r="H4213" s="10" t="str">
        <f>IF(VLOOKUP(SALIDA[[#This Row],[CODIGO]],STOCKSANLUIS[],7,FALSE)=0,"PRODUCTO SIN STOCK/UBICACIÓN",VLOOKUP(SALIDA[[#This Row],[CODIGO]],STOCKSANLUIS[],7,FALSE))</f>
        <v>C</v>
      </c>
      <c r="I4213" s="10"/>
      <c r="J4213" t="str">
        <f>SALIDA[[#This Row],[CODIGO]]&amp;"       "&amp;SALIDA[[#This Row],[FAMILIA]]</f>
        <v>02752       ZHEJIANG YONGHE</v>
      </c>
      <c r="K4213">
        <f>VLOOKUP(SALIDA[[#This Row],[CODIGO]],STOCK_STARSOFT[],5,FALSE)</f>
        <v>53.481755</v>
      </c>
      <c r="L4213">
        <f>SALIDA[[#This Row],[CANTIDAD]]*SALIDA[[#This Row],[PRECIO UND]]</f>
        <v>160.44526500000001</v>
      </c>
    </row>
    <row r="4214" spans="1:12" x14ac:dyDescent="0.25">
      <c r="A4214" s="6" t="s">
        <v>22353</v>
      </c>
      <c r="B4214" s="100" t="str">
        <f>VLOOKUP(SALIDA[[#This Row],[CODIGO]],STOCKSANLUIS[],2,FALSE)</f>
        <v xml:space="preserve">PLATINA MAX BULLET HTP SILVER 2  PLOMO 600MM-50MM-7,5MM - COLOR GRIS - EVERFROST </v>
      </c>
      <c r="C4214" s="153">
        <v>46158</v>
      </c>
      <c r="D4214">
        <v>3</v>
      </c>
      <c r="E4214" t="str">
        <f>IF(VLOOKUP(SALIDA[[#This Row],[CODIGO]],STOCKSANLUIS[],6,FALSE)=0,"PRODUCTO SIN STOCK/UBICACIÓN",VLOOKUP(SALIDA[[#This Row],[CODIGO]],STOCKSANLUIS[],6,FALSE))</f>
        <v>PRODUCTO SIN STOCK/UBICACIÓN</v>
      </c>
      <c r="F4214" t="e">
        <f>SALIDA[[#This Row],[CANTIDAD]]/SALIDA[[#This Row],[UND MEDIDA]]</f>
        <v>#VALUE!</v>
      </c>
      <c r="G4214" t="str">
        <f>VLOOKUP(SALIDA[[#This Row],[CODIGO]],FAMILIAS[],4,FALSE)</f>
        <v>EVERFROST</v>
      </c>
      <c r="H4214" s="10" t="str">
        <f>IF(VLOOKUP(SALIDA[[#This Row],[CODIGO]],STOCKSANLUIS[],7,FALSE)=0,"PRODUCTO SIN STOCK/UBICACIÓN",VLOOKUP(SALIDA[[#This Row],[CODIGO]],STOCKSANLUIS[],7,FALSE))</f>
        <v>C</v>
      </c>
      <c r="I4214" s="10"/>
      <c r="J4214" t="str">
        <f>SALIDA[[#This Row],[CODIGO]]&amp;"       "&amp;SALIDA[[#This Row],[FAMILIA]]</f>
        <v>03669       EVERFROST</v>
      </c>
      <c r="K4214">
        <f>VLOOKUP(SALIDA[[#This Row],[CODIGO]],STOCK_STARSOFT[],5,FALSE)</f>
        <v>1.9654700000000001</v>
      </c>
      <c r="L4214">
        <f>SALIDA[[#This Row],[CANTIDAD]]*SALIDA[[#This Row],[PRECIO UND]]</f>
        <v>5.8964100000000004</v>
      </c>
    </row>
    <row r="4215" spans="1:12" x14ac:dyDescent="0.25">
      <c r="A4215" s="6" t="s">
        <v>3856</v>
      </c>
      <c r="B4215" s="100" t="str">
        <f>VLOOKUP(SALIDA[[#This Row],[CODIGO]],STOCKSANLUIS[],2,FALSE)</f>
        <v>CORTINA DE AIRE DE 90 CM (36") - 220V/1PH/60HZ - STAR COLD - FM-1209Z/Y-MC</v>
      </c>
      <c r="C4215" s="153">
        <v>46158</v>
      </c>
      <c r="D4215">
        <v>1</v>
      </c>
      <c r="E4215">
        <f>IF(VLOOKUP(SALIDA[[#This Row],[CODIGO]],STOCKSANLUIS[],6,FALSE)=0,"PRODUCTO SIN STOCK/UBICACIÓN",VLOOKUP(SALIDA[[#This Row],[CODIGO]],STOCKSANLUIS[],6,FALSE))</f>
        <v>1</v>
      </c>
      <c r="F4215">
        <f>SALIDA[[#This Row],[CANTIDAD]]/SALIDA[[#This Row],[UND MEDIDA]]</f>
        <v>1</v>
      </c>
      <c r="G4215" t="str">
        <f>VLOOKUP(SALIDA[[#This Row],[CODIGO]],FAMILIAS[],4,FALSE)</f>
        <v>STAR COLD</v>
      </c>
      <c r="H4215" s="10" t="str">
        <f>IF(VLOOKUP(SALIDA[[#This Row],[CODIGO]],STOCKSANLUIS[],7,FALSE)=0,"PRODUCTO SIN STOCK/UBICACIÓN",VLOOKUP(SALIDA[[#This Row],[CODIGO]],STOCKSANLUIS[],7,FALSE))</f>
        <v>A</v>
      </c>
      <c r="I4215" s="10"/>
      <c r="J4215" t="str">
        <f>SALIDA[[#This Row],[CODIGO]]&amp;"       "&amp;SALIDA[[#This Row],[FAMILIA]]</f>
        <v>03287       STAR COLD</v>
      </c>
      <c r="K4215">
        <f>VLOOKUP(SALIDA[[#This Row],[CODIGO]],STOCK_STARSOFT[],5,FALSE)</f>
        <v>36.823205000000002</v>
      </c>
      <c r="L4215">
        <f>SALIDA[[#This Row],[CANTIDAD]]*SALIDA[[#This Row],[PRECIO UND]]</f>
        <v>36.823205000000002</v>
      </c>
    </row>
    <row r="4216" spans="1:12" x14ac:dyDescent="0.25">
      <c r="A4216" s="6" t="s">
        <v>3343</v>
      </c>
      <c r="B4216" s="100" t="str">
        <f>VLOOKUP(SALIDA[[#This Row],[CODIGO]],STOCKSANLUIS[],2,FALSE)</f>
        <v>GAS REFRIGERANTE R410A -11.30KG ICELOONG</v>
      </c>
      <c r="C4216" s="153">
        <v>46158</v>
      </c>
      <c r="D4216">
        <v>1</v>
      </c>
      <c r="E4216">
        <f>IF(VLOOKUP(SALIDA[[#This Row],[CODIGO]],STOCKSANLUIS[],6,FALSE)=0,"PRODUCTO SIN STOCK/UBICACIÓN",VLOOKUP(SALIDA[[#This Row],[CODIGO]],STOCKSANLUIS[],6,FALSE))</f>
        <v>1</v>
      </c>
      <c r="F4216">
        <f>SALIDA[[#This Row],[CANTIDAD]]/SALIDA[[#This Row],[UND MEDIDA]]</f>
        <v>1</v>
      </c>
      <c r="G4216" t="str">
        <f>VLOOKUP(SALIDA[[#This Row],[CODIGO]],FAMILIAS[],4,FALSE)</f>
        <v>ZHEJIANG YONGHE</v>
      </c>
      <c r="H4216" s="10" t="str">
        <f>IF(VLOOKUP(SALIDA[[#This Row],[CODIGO]],STOCKSANLUIS[],7,FALSE)=0,"PRODUCTO SIN STOCK/UBICACIÓN",VLOOKUP(SALIDA[[#This Row],[CODIGO]],STOCKSANLUIS[],7,FALSE))</f>
        <v>C</v>
      </c>
      <c r="I4216" s="10"/>
      <c r="J4216" t="str">
        <f>SALIDA[[#This Row],[CODIGO]]&amp;"       "&amp;SALIDA[[#This Row],[FAMILIA]]</f>
        <v>02753       ZHEJIANG YONGHE</v>
      </c>
      <c r="K4216">
        <f>VLOOKUP(SALIDA[[#This Row],[CODIGO]],STOCK_STARSOFT[],5,FALSE)</f>
        <v>88.873082999999994</v>
      </c>
      <c r="L4216">
        <f>SALIDA[[#This Row],[CANTIDAD]]*SALIDA[[#This Row],[PRECIO UND]]</f>
        <v>88.873082999999994</v>
      </c>
    </row>
    <row r="4217" spans="1:12" x14ac:dyDescent="0.25">
      <c r="A4217" s="6" t="s">
        <v>3224</v>
      </c>
      <c r="B4217" s="100" t="str">
        <f>VLOOKUP(SALIDA[[#This Row],[CODIGO]],STOCKSANLUIS[],2,FALSE)</f>
        <v xml:space="preserve">SELLADOR DE CALOR - LACO - 1.7GR </v>
      </c>
      <c r="C4217" s="153">
        <v>46158</v>
      </c>
      <c r="D4217">
        <v>3</v>
      </c>
      <c r="E4217">
        <f>IF(VLOOKUP(SALIDA[[#This Row],[CODIGO]],STOCKSANLUIS[],6,FALSE)=0,"PRODUCTO SIN STOCK/UBICACIÓN",VLOOKUP(SALIDA[[#This Row],[CODIGO]],STOCKSANLUIS[],6,FALSE))</f>
        <v>1</v>
      </c>
      <c r="F4217">
        <f>SALIDA[[#This Row],[CANTIDAD]]/SALIDA[[#This Row],[UND MEDIDA]]</f>
        <v>3</v>
      </c>
      <c r="G4217" t="str">
        <f>VLOOKUP(SALIDA[[#This Row],[CODIGO]],FAMILIAS[],4,FALSE)</f>
        <v>QUALITY</v>
      </c>
      <c r="H4217" s="10" t="str">
        <f>IF(VLOOKUP(SALIDA[[#This Row],[CODIGO]],STOCKSANLUIS[],7,FALSE)=0,"PRODUCTO SIN STOCK/UBICACIÓN",VLOOKUP(SALIDA[[#This Row],[CODIGO]],STOCKSANLUIS[],7,FALSE))</f>
        <v>C</v>
      </c>
      <c r="I4217" s="10"/>
      <c r="J4217" t="str">
        <f>SALIDA[[#This Row],[CODIGO]]&amp;"       "&amp;SALIDA[[#This Row],[FAMILIA]]</f>
        <v>02618       QUALITY</v>
      </c>
      <c r="K4217">
        <f>VLOOKUP(SALIDA[[#This Row],[CODIGO]],STOCK_STARSOFT[],5,FALSE)</f>
        <v>13.546878</v>
      </c>
      <c r="L4217">
        <f>SALIDA[[#This Row],[CANTIDAD]]*SALIDA[[#This Row],[PRECIO UND]]</f>
        <v>40.640633999999999</v>
      </c>
    </row>
    <row r="4218" spans="1:12" x14ac:dyDescent="0.25">
      <c r="A4218" s="6" t="s">
        <v>2490</v>
      </c>
      <c r="B4218" s="100" t="str">
        <f>VLOOKUP(SALIDA[[#This Row],[CODIGO]],STOCKSANLUIS[],2,FALSE)</f>
        <v>LIMPIADOR PARA CONDENSADOR - NU-BRITE - 1GALON - NU CALGON</v>
      </c>
      <c r="C4218" s="153">
        <v>46158</v>
      </c>
      <c r="D4218">
        <v>1</v>
      </c>
      <c r="E4218">
        <f>IF(VLOOKUP(SALIDA[[#This Row],[CODIGO]],STOCKSANLUIS[],6,FALSE)=0,"PRODUCTO SIN STOCK/UBICACIÓN",VLOOKUP(SALIDA[[#This Row],[CODIGO]],STOCKSANLUIS[],6,FALSE))</f>
        <v>1</v>
      </c>
      <c r="F4218">
        <f>SALIDA[[#This Row],[CANTIDAD]]/SALIDA[[#This Row],[UND MEDIDA]]</f>
        <v>1</v>
      </c>
      <c r="G4218" t="str">
        <f>VLOOKUP(SALIDA[[#This Row],[CODIGO]],FAMILIAS[],4,FALSE)</f>
        <v>NU CALGON</v>
      </c>
      <c r="H4218" s="10" t="str">
        <f>IF(VLOOKUP(SALIDA[[#This Row],[CODIGO]],STOCKSANLUIS[],7,FALSE)=0,"PRODUCTO SIN STOCK/UBICACIÓN",VLOOKUP(SALIDA[[#This Row],[CODIGO]],STOCKSANLUIS[],7,FALSE))</f>
        <v>C</v>
      </c>
      <c r="I4218" s="10"/>
      <c r="J4218" t="str">
        <f>SALIDA[[#This Row],[CODIGO]]&amp;"       "&amp;SALIDA[[#This Row],[FAMILIA]]</f>
        <v>02043       NU CALGON</v>
      </c>
      <c r="K4218">
        <f>VLOOKUP(SALIDA[[#This Row],[CODIGO]],STOCK_STARSOFT[],5,FALSE)</f>
        <v>9.0050089999999994</v>
      </c>
      <c r="L4218">
        <f>SALIDA[[#This Row],[CANTIDAD]]*SALIDA[[#This Row],[PRECIO UND]]</f>
        <v>9.0050089999999994</v>
      </c>
    </row>
    <row r="4219" spans="1:12" x14ac:dyDescent="0.25">
      <c r="A4219" s="6" t="s">
        <v>3605</v>
      </c>
      <c r="B4219" s="100" t="str">
        <f>VLOOKUP(SALIDA[[#This Row],[CODIGO]],STOCKSANLUIS[],2,FALSE)</f>
        <v>ROLLO DE COBRE FLEXIBLE 3/8" HIGH QUALITY - STARCOLD - 9.53 MM X 0.60 MM X 15 M</v>
      </c>
      <c r="C4219" s="153">
        <v>46158</v>
      </c>
      <c r="D4219">
        <v>20</v>
      </c>
      <c r="E4219">
        <f>IF(VLOOKUP(SALIDA[[#This Row],[CODIGO]],STOCKSANLUIS[],6,FALSE)=0,"PRODUCTO SIN STOCK/UBICACIÓN",VLOOKUP(SALIDA[[#This Row],[CODIGO]],STOCKSANLUIS[],6,FALSE))</f>
        <v>1</v>
      </c>
      <c r="F4219">
        <f>SALIDA[[#This Row],[CANTIDAD]]/SALIDA[[#This Row],[UND MEDIDA]]</f>
        <v>20</v>
      </c>
      <c r="G4219" t="str">
        <f>VLOOKUP(SALIDA[[#This Row],[CODIGO]],FAMILIAS[],4,FALSE)</f>
        <v>ICEAGE- ZHEJIANG JIAHE PIPES</v>
      </c>
      <c r="H4219" s="10" t="str">
        <f>IF(VLOOKUP(SALIDA[[#This Row],[CODIGO]],STOCKSANLUIS[],7,FALSE)=0,"PRODUCTO SIN STOCK/UBICACIÓN",VLOOKUP(SALIDA[[#This Row],[CODIGO]],STOCKSANLUIS[],7,FALSE))</f>
        <v>C</v>
      </c>
      <c r="I4219" s="10"/>
      <c r="J4219" t="str">
        <f>SALIDA[[#This Row],[CODIGO]]&amp;"       "&amp;SALIDA[[#This Row],[FAMILIA]]</f>
        <v>03002       ICEAGE- ZHEJIANG JIAHE PIPES</v>
      </c>
      <c r="K4219">
        <f>VLOOKUP(SALIDA[[#This Row],[CODIGO]],STOCK_STARSOFT[],5,FALSE)</f>
        <v>29.441466999999999</v>
      </c>
      <c r="L4219">
        <f>SALIDA[[#This Row],[CANTIDAD]]*SALIDA[[#This Row],[PRECIO UND]]</f>
        <v>588.82934</v>
      </c>
    </row>
    <row r="4220" spans="1:12" x14ac:dyDescent="0.25">
      <c r="A4220" s="6" t="s">
        <v>377</v>
      </c>
      <c r="B4220" s="100" t="str">
        <f>VLOOKUP(SALIDA[[#This Row],[CODIGO]],STOCKSANLUIS[],2,FALSE)</f>
        <v>ROLLO DE COBRE FLEXIBLE 5/16" HIGH QUALITY - STARCOLD - 7.94 MM X 0.55 MM X 15 M</v>
      </c>
      <c r="C4220" s="153">
        <v>46158</v>
      </c>
      <c r="D4220">
        <v>6</v>
      </c>
      <c r="E4220">
        <f>IF(VLOOKUP(SALIDA[[#This Row],[CODIGO]],STOCKSANLUIS[],6,FALSE)=0,"PRODUCTO SIN STOCK/UBICACIÓN",VLOOKUP(SALIDA[[#This Row],[CODIGO]],STOCKSANLUIS[],6,FALSE))</f>
        <v>1</v>
      </c>
      <c r="F4220">
        <f>SALIDA[[#This Row],[CANTIDAD]]/SALIDA[[#This Row],[UND MEDIDA]]</f>
        <v>6</v>
      </c>
      <c r="G4220" t="str">
        <f>VLOOKUP(SALIDA[[#This Row],[CODIGO]],FAMILIAS[],4,FALSE)</f>
        <v>ICEAGE- ZHEJIANG JIAHE PIPES</v>
      </c>
      <c r="H4220" s="10" t="str">
        <f>IF(VLOOKUP(SALIDA[[#This Row],[CODIGO]],STOCKSANLUIS[],7,FALSE)=0,"PRODUCTO SIN STOCK/UBICACIÓN",VLOOKUP(SALIDA[[#This Row],[CODIGO]],STOCKSANLUIS[],7,FALSE))</f>
        <v>C</v>
      </c>
      <c r="I4220" s="10"/>
      <c r="J4220" t="str">
        <f>SALIDA[[#This Row],[CODIGO]]&amp;"       "&amp;SALIDA[[#This Row],[FAMILIA]]</f>
        <v>00316       ICEAGE- ZHEJIANG JIAHE PIPES</v>
      </c>
      <c r="K4220">
        <f>VLOOKUP(SALIDA[[#This Row],[CODIGO]],STOCK_STARSOFT[],5,FALSE)</f>
        <v>22.340160999999998</v>
      </c>
      <c r="L4220">
        <f>SALIDA[[#This Row],[CANTIDAD]]*SALIDA[[#This Row],[PRECIO UND]]</f>
        <v>134.040966</v>
      </c>
    </row>
    <row r="4221" spans="1:12" x14ac:dyDescent="0.25">
      <c r="A4221" s="6" t="s">
        <v>485</v>
      </c>
      <c r="B4221" s="100" t="str">
        <f>VLOOKUP(SALIDA[[#This Row],[CODIGO]],STOCKSANLUIS[],2,FALSE)</f>
        <v>SOLDADURA DE PLATA HARRIS AL 0%</v>
      </c>
      <c r="C4221" s="153">
        <v>46160</v>
      </c>
      <c r="D4221">
        <v>15</v>
      </c>
      <c r="E4221">
        <f>IF(VLOOKUP(SALIDA[[#This Row],[CODIGO]],STOCKSANLUIS[],6,FALSE)=0,"PRODUCTO SIN STOCK/UBICACIÓN",VLOOKUP(SALIDA[[#This Row],[CODIGO]],STOCKSANLUIS[],6,FALSE))</f>
        <v>1</v>
      </c>
      <c r="F4221">
        <f>SALIDA[[#This Row],[CANTIDAD]]/SALIDA[[#This Row],[UND MEDIDA]]</f>
        <v>15</v>
      </c>
      <c r="G4221" t="str">
        <f>VLOOKUP(SALIDA[[#This Row],[CODIGO]],FAMILIAS[],4,FALSE)</f>
        <v>HARRIS</v>
      </c>
      <c r="H4221" s="10" t="str">
        <f>IF(VLOOKUP(SALIDA[[#This Row],[CODIGO]],STOCKSANLUIS[],7,FALSE)=0,"PRODUCTO SIN STOCK/UBICACIÓN",VLOOKUP(SALIDA[[#This Row],[CODIGO]],STOCKSANLUIS[],7,FALSE))</f>
        <v>C</v>
      </c>
      <c r="I4221" s="10"/>
      <c r="J4221" t="str">
        <f>SALIDA[[#This Row],[CODIGO]]&amp;"       "&amp;SALIDA[[#This Row],[FAMILIA]]</f>
        <v>00405       HARRIS</v>
      </c>
      <c r="K4221">
        <f>VLOOKUP(SALIDA[[#This Row],[CODIGO]],STOCK_STARSOFT[],5,FALSE)</f>
        <v>0.38343100000000002</v>
      </c>
      <c r="L4221">
        <f>SALIDA[[#This Row],[CANTIDAD]]*SALIDA[[#This Row],[PRECIO UND]]</f>
        <v>5.7514650000000005</v>
      </c>
    </row>
    <row r="4222" spans="1:12" x14ac:dyDescent="0.25">
      <c r="A4222" s="6" t="s">
        <v>3339</v>
      </c>
      <c r="B4222" s="100" t="str">
        <f>VLOOKUP(SALIDA[[#This Row],[CODIGO]],STOCKSANLUIS[],2,FALSE)</f>
        <v>GAS REFRIGERANTE R134 - 13.6KG ICELOONG</v>
      </c>
      <c r="C4222" s="153">
        <v>46160</v>
      </c>
      <c r="D4222">
        <v>1</v>
      </c>
      <c r="E4222">
        <f>IF(VLOOKUP(SALIDA[[#This Row],[CODIGO]],STOCKSANLUIS[],6,FALSE)=0,"PRODUCTO SIN STOCK/UBICACIÓN",VLOOKUP(SALIDA[[#This Row],[CODIGO]],STOCKSANLUIS[],6,FALSE))</f>
        <v>1</v>
      </c>
      <c r="F4222">
        <f>SALIDA[[#This Row],[CANTIDAD]]/SALIDA[[#This Row],[UND MEDIDA]]</f>
        <v>1</v>
      </c>
      <c r="G4222" t="str">
        <f>VLOOKUP(SALIDA[[#This Row],[CODIGO]],FAMILIAS[],4,FALSE)</f>
        <v>ZHEJIANG YONGHE</v>
      </c>
      <c r="H4222" s="10" t="str">
        <f>IF(VLOOKUP(SALIDA[[#This Row],[CODIGO]],STOCKSANLUIS[],7,FALSE)=0,"PRODUCTO SIN STOCK/UBICACIÓN",VLOOKUP(SALIDA[[#This Row],[CODIGO]],STOCKSANLUIS[],7,FALSE))</f>
        <v>C</v>
      </c>
      <c r="I4222" s="10"/>
      <c r="J4222" t="str">
        <f>SALIDA[[#This Row],[CODIGO]]&amp;"       "&amp;SALIDA[[#This Row],[FAMILIA]]</f>
        <v>02751       ZHEJIANG YONGHE</v>
      </c>
      <c r="K4222">
        <f>VLOOKUP(SALIDA[[#This Row],[CODIGO]],STOCK_STARSOFT[],5,FALSE)</f>
        <v>106.20946600000001</v>
      </c>
      <c r="L4222">
        <f>SALIDA[[#This Row],[CANTIDAD]]*SALIDA[[#This Row],[PRECIO UND]]</f>
        <v>106.20946600000001</v>
      </c>
    </row>
    <row r="4223" spans="1:12" x14ac:dyDescent="0.25">
      <c r="A4223" s="6" t="s">
        <v>22784</v>
      </c>
      <c r="B4223" s="100" t="str">
        <f>VLOOKUP(SALIDA[[#This Row],[CODIGO]],STOCKSANLUIS[],2,FALSE)</f>
        <v>MANIFOLD EN SET PARA R134/404/507/R410A INC MANGUERA DE 90CM (36") - EVERFROST</v>
      </c>
      <c r="C4223" s="153">
        <v>46160</v>
      </c>
      <c r="D4223">
        <v>1</v>
      </c>
      <c r="E4223" t="str">
        <f>IF(VLOOKUP(SALIDA[[#This Row],[CODIGO]],STOCKSANLUIS[],6,FALSE)=0,"PRODUCTO SIN STOCK/UBICACIÓN",VLOOKUP(SALIDA[[#This Row],[CODIGO]],STOCKSANLUIS[],6,FALSE))</f>
        <v>PRODUCTO SIN STOCK/UBICACIÓN</v>
      </c>
      <c r="F4223" t="e">
        <f>SALIDA[[#This Row],[CANTIDAD]]/SALIDA[[#This Row],[UND MEDIDA]]</f>
        <v>#VALUE!</v>
      </c>
      <c r="G4223" t="str">
        <f>VLOOKUP(SALIDA[[#This Row],[CODIGO]],FAMILIAS[],4,FALSE)</f>
        <v>EVERFROST</v>
      </c>
      <c r="H4223" s="10" t="str">
        <f>IF(VLOOKUP(SALIDA[[#This Row],[CODIGO]],STOCKSANLUIS[],7,FALSE)=0,"PRODUCTO SIN STOCK/UBICACIÓN",VLOOKUP(SALIDA[[#This Row],[CODIGO]],STOCKSANLUIS[],7,FALSE))</f>
        <v>A</v>
      </c>
      <c r="I4223" s="10"/>
      <c r="J4223" t="str">
        <f>SALIDA[[#This Row],[CODIGO]]&amp;"       "&amp;SALIDA[[#This Row],[FAMILIA]]</f>
        <v>03833       EVERFROST</v>
      </c>
      <c r="K4223">
        <f>VLOOKUP(SALIDA[[#This Row],[CODIGO]],STOCK_STARSOFT[],5,FALSE)</f>
        <v>17.894922000000001</v>
      </c>
      <c r="L4223">
        <f>SALIDA[[#This Row],[CANTIDAD]]*SALIDA[[#This Row],[PRECIO UND]]</f>
        <v>17.894922000000001</v>
      </c>
    </row>
    <row r="4224" spans="1:12" x14ac:dyDescent="0.25">
      <c r="A4224" s="6" t="s">
        <v>2490</v>
      </c>
      <c r="B4224" s="100" t="str">
        <f>VLOOKUP(SALIDA[[#This Row],[CODIGO]],STOCKSANLUIS[],2,FALSE)</f>
        <v>LIMPIADOR PARA CONDENSADOR - NU-BRITE - 1GALON - NU CALGON</v>
      </c>
      <c r="C4224" s="153">
        <v>46160</v>
      </c>
      <c r="D4224">
        <v>2</v>
      </c>
      <c r="E4224">
        <f>IF(VLOOKUP(SALIDA[[#This Row],[CODIGO]],STOCKSANLUIS[],6,FALSE)=0,"PRODUCTO SIN STOCK/UBICACIÓN",VLOOKUP(SALIDA[[#This Row],[CODIGO]],STOCKSANLUIS[],6,FALSE))</f>
        <v>1</v>
      </c>
      <c r="F4224">
        <f>SALIDA[[#This Row],[CANTIDAD]]/SALIDA[[#This Row],[UND MEDIDA]]</f>
        <v>2</v>
      </c>
      <c r="G4224" t="str">
        <f>VLOOKUP(SALIDA[[#This Row],[CODIGO]],FAMILIAS[],4,FALSE)</f>
        <v>NU CALGON</v>
      </c>
      <c r="H4224" s="10" t="str">
        <f>IF(VLOOKUP(SALIDA[[#This Row],[CODIGO]],STOCKSANLUIS[],7,FALSE)=0,"PRODUCTO SIN STOCK/UBICACIÓN",VLOOKUP(SALIDA[[#This Row],[CODIGO]],STOCKSANLUIS[],7,FALSE))</f>
        <v>C</v>
      </c>
      <c r="I4224" s="10"/>
      <c r="J4224" t="str">
        <f>SALIDA[[#This Row],[CODIGO]]&amp;"       "&amp;SALIDA[[#This Row],[FAMILIA]]</f>
        <v>02043       NU CALGON</v>
      </c>
      <c r="K4224">
        <f>VLOOKUP(SALIDA[[#This Row],[CODIGO]],STOCK_STARSOFT[],5,FALSE)</f>
        <v>9.0050089999999994</v>
      </c>
      <c r="L4224">
        <f>SALIDA[[#This Row],[CANTIDAD]]*SALIDA[[#This Row],[PRECIO UND]]</f>
        <v>18.010017999999999</v>
      </c>
    </row>
    <row r="4225" spans="1:12" x14ac:dyDescent="0.25">
      <c r="A4225" s="6" t="s">
        <v>997</v>
      </c>
      <c r="B4225" s="100" t="str">
        <f>VLOOKUP(SALIDA[[#This Row],[CODIGO]],STOCKSANLUIS[],2,FALSE)</f>
        <v>TUERCA DE BRONCE DE 7/8 - QFN-78 - QUALITY</v>
      </c>
      <c r="C4225" s="153">
        <v>46160</v>
      </c>
      <c r="D4225">
        <v>4</v>
      </c>
      <c r="E4225">
        <f>IF(VLOOKUP(SALIDA[[#This Row],[CODIGO]],STOCKSANLUIS[],6,FALSE)=0,"PRODUCTO SIN STOCK/UBICACIÓN",VLOOKUP(SALIDA[[#This Row],[CODIGO]],STOCKSANLUIS[],6,FALSE))</f>
        <v>1</v>
      </c>
      <c r="F4225">
        <f>SALIDA[[#This Row],[CANTIDAD]]/SALIDA[[#This Row],[UND MEDIDA]]</f>
        <v>4</v>
      </c>
      <c r="G4225" t="str">
        <f>VLOOKUP(SALIDA[[#This Row],[CODIGO]],FAMILIAS[],4,FALSE)</f>
        <v>QUALITY</v>
      </c>
      <c r="H4225" s="10" t="str">
        <f>IF(VLOOKUP(SALIDA[[#This Row],[CODIGO]],STOCKSANLUIS[],7,FALSE)=0,"PRODUCTO SIN STOCK/UBICACIÓN",VLOOKUP(SALIDA[[#This Row],[CODIGO]],STOCKSANLUIS[],7,FALSE))</f>
        <v>C</v>
      </c>
      <c r="I4225" s="10"/>
      <c r="J4225" t="str">
        <f>SALIDA[[#This Row],[CODIGO]]&amp;"       "&amp;SALIDA[[#This Row],[FAMILIA]]</f>
        <v>01053       QUALITY</v>
      </c>
      <c r="K4225">
        <f>VLOOKUP(SALIDA[[#This Row],[CODIGO]],STOCK_STARSOFT[],5,FALSE)</f>
        <v>1.7490559999999999</v>
      </c>
      <c r="L4225">
        <f>SALIDA[[#This Row],[CANTIDAD]]*SALIDA[[#This Row],[PRECIO UND]]</f>
        <v>6.9962239999999998</v>
      </c>
    </row>
    <row r="4226" spans="1:12" x14ac:dyDescent="0.25">
      <c r="A4226" s="6" t="s">
        <v>3878</v>
      </c>
      <c r="B4226" s="100" t="str">
        <f>VLOOKUP(SALIDA[[#This Row],[CODIGO]],STOCKSANLUIS[],2,FALSE)</f>
        <v>GAS REFRIGERANTE R134A  X 1 KG - (TAPA CON VALVULA) - ICELOONG</v>
      </c>
      <c r="C4226" s="153">
        <v>46160</v>
      </c>
      <c r="D4226">
        <v>1</v>
      </c>
      <c r="E4226">
        <f>IF(VLOOKUP(SALIDA[[#This Row],[CODIGO]],STOCKSANLUIS[],6,FALSE)=0,"PRODUCTO SIN STOCK/UBICACIÓN",VLOOKUP(SALIDA[[#This Row],[CODIGO]],STOCKSANLUIS[],6,FALSE))</f>
        <v>1</v>
      </c>
      <c r="F4226">
        <f>SALIDA[[#This Row],[CANTIDAD]]/SALIDA[[#This Row],[UND MEDIDA]]</f>
        <v>1</v>
      </c>
      <c r="G4226" t="str">
        <f>VLOOKUP(SALIDA[[#This Row],[CODIGO]],FAMILIAS[],4,FALSE)</f>
        <v>ZHEJIANG YONGHE</v>
      </c>
      <c r="H4226" s="10" t="str">
        <f>IF(VLOOKUP(SALIDA[[#This Row],[CODIGO]],STOCKSANLUIS[],7,FALSE)=0,"PRODUCTO SIN STOCK/UBICACIÓN",VLOOKUP(SALIDA[[#This Row],[CODIGO]],STOCKSANLUIS[],7,FALSE))</f>
        <v>C</v>
      </c>
      <c r="I4226" s="10"/>
      <c r="J4226" t="str">
        <f>SALIDA[[#This Row],[CODIGO]]&amp;"       "&amp;SALIDA[[#This Row],[FAMILIA]]</f>
        <v>03342       ZHEJIANG YONGHE</v>
      </c>
      <c r="K4226">
        <f>VLOOKUP(SALIDA[[#This Row],[CODIGO]],STOCK_STARSOFT[],5,FALSE)</f>
        <v>8.6758159999999993</v>
      </c>
      <c r="L4226">
        <f>SALIDA[[#This Row],[CANTIDAD]]*SALIDA[[#This Row],[PRECIO UND]]</f>
        <v>8.6758159999999993</v>
      </c>
    </row>
    <row r="4227" spans="1:12" x14ac:dyDescent="0.25">
      <c r="A4227" s="6" t="s">
        <v>2641</v>
      </c>
      <c r="B4227" s="100" t="str">
        <f>VLOOKUP(SALIDA[[#This Row],[CODIGO]],STOCKSANLUIS[],2,FALSE)</f>
        <v>CONVERTIDOR TCP485 WIFI LOG - VER.02 - 100-220 VAC (12 VDC) - FULL GAUGE</v>
      </c>
      <c r="C4227" s="153">
        <v>46160</v>
      </c>
      <c r="D4227">
        <v>1</v>
      </c>
      <c r="E4227">
        <f>IF(VLOOKUP(SALIDA[[#This Row],[CODIGO]],STOCKSANLUIS[],6,FALSE)=0,"PRODUCTO SIN STOCK/UBICACIÓN",VLOOKUP(SALIDA[[#This Row],[CODIGO]],STOCKSANLUIS[],6,FALSE))</f>
        <v>1</v>
      </c>
      <c r="F4227">
        <f>SALIDA[[#This Row],[CANTIDAD]]/SALIDA[[#This Row],[UND MEDIDA]]</f>
        <v>1</v>
      </c>
      <c r="G4227" t="str">
        <f>VLOOKUP(SALIDA[[#This Row],[CODIGO]],FAMILIAS[],4,FALSE)</f>
        <v>FULL GAUGE</v>
      </c>
      <c r="H4227" s="10" t="str">
        <f>IF(VLOOKUP(SALIDA[[#This Row],[CODIGO]],STOCKSANLUIS[],7,FALSE)=0,"PRODUCTO SIN STOCK/UBICACIÓN",VLOOKUP(SALIDA[[#This Row],[CODIGO]],STOCKSANLUIS[],7,FALSE))</f>
        <v>A</v>
      </c>
      <c r="I4227" s="10" t="s">
        <v>19536</v>
      </c>
      <c r="J4227" t="str">
        <f>SALIDA[[#This Row],[CODIGO]]&amp;"       "&amp;SALIDA[[#This Row],[FAMILIA]]</f>
        <v>02150       FULL GAUGE</v>
      </c>
      <c r="K4227">
        <f>VLOOKUP(SALIDA[[#This Row],[CODIGO]],STOCK_STARSOFT[],5,FALSE)</f>
        <v>101.240224</v>
      </c>
      <c r="L4227">
        <f>SALIDA[[#This Row],[CANTIDAD]]*SALIDA[[#This Row],[PRECIO UND]]</f>
        <v>101.240224</v>
      </c>
    </row>
    <row r="4228" spans="1:12" x14ac:dyDescent="0.25">
      <c r="A4228" s="6" t="s">
        <v>1550</v>
      </c>
      <c r="B4228" s="100" t="str">
        <f>VLOOKUP(SALIDA[[#This Row],[CODIGO]],STOCKSANLUIS[],2,FALSE)</f>
        <v xml:space="preserve">SENSOR DE TEMPERATURA NTC SB-28 - 2.5M - FULL GAUGE </v>
      </c>
      <c r="C4228" s="153">
        <v>46160</v>
      </c>
      <c r="D4228">
        <v>1</v>
      </c>
      <c r="E4228">
        <f>IF(VLOOKUP(SALIDA[[#This Row],[CODIGO]],STOCKSANLUIS[],6,FALSE)=0,"PRODUCTO SIN STOCK/UBICACIÓN",VLOOKUP(SALIDA[[#This Row],[CODIGO]],STOCKSANLUIS[],6,FALSE))</f>
        <v>1</v>
      </c>
      <c r="F4228">
        <f>SALIDA[[#This Row],[CANTIDAD]]/SALIDA[[#This Row],[UND MEDIDA]]</f>
        <v>1</v>
      </c>
      <c r="G4228" t="str">
        <f>VLOOKUP(SALIDA[[#This Row],[CODIGO]],FAMILIAS[],4,FALSE)</f>
        <v>FULL GAUGE</v>
      </c>
      <c r="H4228" s="10" t="str">
        <f>IF(VLOOKUP(SALIDA[[#This Row],[CODIGO]],STOCKSANLUIS[],7,FALSE)=0,"PRODUCTO SIN STOCK/UBICACIÓN",VLOOKUP(SALIDA[[#This Row],[CODIGO]],STOCKSANLUIS[],7,FALSE))</f>
        <v>C</v>
      </c>
      <c r="I4228" s="10" t="s">
        <v>19536</v>
      </c>
      <c r="J4228" t="str">
        <f>SALIDA[[#This Row],[CODIGO]]&amp;"       "&amp;SALIDA[[#This Row],[FAMILIA]]</f>
        <v>01533       FULL GAUGE</v>
      </c>
      <c r="K4228">
        <f>VLOOKUP(SALIDA[[#This Row],[CODIGO]],STOCK_STARSOFT[],5,FALSE)</f>
        <v>8.6643589999999993</v>
      </c>
      <c r="L4228">
        <f>SALIDA[[#This Row],[CANTIDAD]]*SALIDA[[#This Row],[PRECIO UND]]</f>
        <v>8.6643589999999993</v>
      </c>
    </row>
    <row r="4229" spans="1:12" x14ac:dyDescent="0.25">
      <c r="A4229" s="6" t="s">
        <v>22353</v>
      </c>
      <c r="B4229" s="100" t="str">
        <f>VLOOKUP(SALIDA[[#This Row],[CODIGO]],STOCKSANLUIS[],2,FALSE)</f>
        <v xml:space="preserve">PLATINA MAX BULLET HTP SILVER 2  PLOMO 600MM-50MM-7,5MM - COLOR GRIS - EVERFROST </v>
      </c>
      <c r="C4229" s="153">
        <v>46160</v>
      </c>
      <c r="D4229">
        <v>20</v>
      </c>
      <c r="E4229" t="str">
        <f>IF(VLOOKUP(SALIDA[[#This Row],[CODIGO]],STOCKSANLUIS[],6,FALSE)=0,"PRODUCTO SIN STOCK/UBICACIÓN",VLOOKUP(SALIDA[[#This Row],[CODIGO]],STOCKSANLUIS[],6,FALSE))</f>
        <v>PRODUCTO SIN STOCK/UBICACIÓN</v>
      </c>
      <c r="F4229" t="e">
        <f>SALIDA[[#This Row],[CANTIDAD]]/SALIDA[[#This Row],[UND MEDIDA]]</f>
        <v>#VALUE!</v>
      </c>
      <c r="G4229" t="str">
        <f>VLOOKUP(SALIDA[[#This Row],[CODIGO]],FAMILIAS[],4,FALSE)</f>
        <v>EVERFROST</v>
      </c>
      <c r="H4229" s="10" t="str">
        <f>IF(VLOOKUP(SALIDA[[#This Row],[CODIGO]],STOCKSANLUIS[],7,FALSE)=0,"PRODUCTO SIN STOCK/UBICACIÓN",VLOOKUP(SALIDA[[#This Row],[CODIGO]],STOCKSANLUIS[],7,FALSE))</f>
        <v>C</v>
      </c>
      <c r="I4229" s="10"/>
      <c r="J4229" t="str">
        <f>SALIDA[[#This Row],[CODIGO]]&amp;"       "&amp;SALIDA[[#This Row],[FAMILIA]]</f>
        <v>03669       EVERFROST</v>
      </c>
      <c r="K4229">
        <f>VLOOKUP(SALIDA[[#This Row],[CODIGO]],STOCK_STARSOFT[],5,FALSE)</f>
        <v>1.9654700000000001</v>
      </c>
      <c r="L4229">
        <f>SALIDA[[#This Row],[CANTIDAD]]*SALIDA[[#This Row],[PRECIO UND]]</f>
        <v>39.309400000000004</v>
      </c>
    </row>
    <row r="4230" spans="1:12" x14ac:dyDescent="0.25">
      <c r="A4230" s="6" t="s">
        <v>22895</v>
      </c>
      <c r="B4230" s="100" t="str">
        <f>VLOOKUP(SALIDA[[#This Row],[CODIGO]],STOCKSANLUIS[],2,FALSE)</f>
        <v>CORTINA DE AIRE  SEMI-INDUSTRIAL DE 150 CM (60") - 220V/1PH/60HZ - STAR COLD - FM-4015S-L/Y</v>
      </c>
      <c r="C4230" s="153">
        <v>46160</v>
      </c>
      <c r="D4230">
        <v>2</v>
      </c>
      <c r="E4230" t="str">
        <f>IF(VLOOKUP(SALIDA[[#This Row],[CODIGO]],STOCKSANLUIS[],6,FALSE)=0,"PRODUCTO SIN STOCK/UBICACIÓN",VLOOKUP(SALIDA[[#This Row],[CODIGO]],STOCKSANLUIS[],6,FALSE))</f>
        <v>PRODUCTO SIN STOCK/UBICACIÓN</v>
      </c>
      <c r="F4230" t="e">
        <f>SALIDA[[#This Row],[CANTIDAD]]/SALIDA[[#This Row],[UND MEDIDA]]</f>
        <v>#VALUE!</v>
      </c>
      <c r="G4230" t="str">
        <f>VLOOKUP(SALIDA[[#This Row],[CODIGO]],FAMILIAS[],4,FALSE)</f>
        <v>STAR COLD</v>
      </c>
      <c r="H4230" s="10" t="str">
        <f>IF(VLOOKUP(SALIDA[[#This Row],[CODIGO]],STOCKSANLUIS[],7,FALSE)=0,"PRODUCTO SIN STOCK/UBICACIÓN",VLOOKUP(SALIDA[[#This Row],[CODIGO]],STOCKSANLUIS[],7,FALSE))</f>
        <v>A</v>
      </c>
      <c r="I4230" s="10"/>
      <c r="J4230" t="str">
        <f>SALIDA[[#This Row],[CODIGO]]&amp;"       "&amp;SALIDA[[#This Row],[FAMILIA]]</f>
        <v>03800       STAR COLD</v>
      </c>
      <c r="K4230">
        <f>VLOOKUP(SALIDA[[#This Row],[CODIGO]],STOCK_STARSOFT[],5,FALSE)</f>
        <v>103.163461</v>
      </c>
      <c r="L4230">
        <f>SALIDA[[#This Row],[CANTIDAD]]*SALIDA[[#This Row],[PRECIO UND]]</f>
        <v>206.326922</v>
      </c>
    </row>
    <row r="4231" spans="1:12" x14ac:dyDescent="0.25">
      <c r="A4231" s="6" t="s">
        <v>2266</v>
      </c>
      <c r="B4231" s="100" t="str">
        <f>VLOOKUP(SALIDA[[#This Row],[CODIGO]],STOCKSANLUIS[],2,FALSE)</f>
        <v>CIERRE LIVIANO G-5891-HP FI0 9039 HORIZONTAL APERTURA IZQUIERDA/DERECHA</v>
      </c>
      <c r="C4231" s="153">
        <v>46160</v>
      </c>
      <c r="D4231">
        <v>1</v>
      </c>
      <c r="E4231">
        <f>IF(VLOOKUP(SALIDA[[#This Row],[CODIGO]],STOCKSANLUIS[],6,FALSE)=0,"PRODUCTO SIN STOCK/UBICACIÓN",VLOOKUP(SALIDA[[#This Row],[CODIGO]],STOCKSANLUIS[],6,FALSE))</f>
        <v>1</v>
      </c>
      <c r="F4231">
        <f>SALIDA[[#This Row],[CANTIDAD]]/SALIDA[[#This Row],[UND MEDIDA]]</f>
        <v>1</v>
      </c>
      <c r="G4231" t="str">
        <f>VLOOKUP(SALIDA[[#This Row],[CODIGO]],FAMILIAS[],4,FALSE)</f>
        <v>CAFF</v>
      </c>
      <c r="H4231" s="10" t="str">
        <f>IF(VLOOKUP(SALIDA[[#This Row],[CODIGO]],STOCKSANLUIS[],7,FALSE)=0,"PRODUCTO SIN STOCK/UBICACIÓN",VLOOKUP(SALIDA[[#This Row],[CODIGO]],STOCKSANLUIS[],7,FALSE))</f>
        <v>A</v>
      </c>
      <c r="I4231" s="10"/>
      <c r="J4231" t="str">
        <f>SALIDA[[#This Row],[CODIGO]]&amp;"       "&amp;SALIDA[[#This Row],[FAMILIA]]</f>
        <v>01918       CAFF</v>
      </c>
      <c r="K4231">
        <f>VLOOKUP(SALIDA[[#This Row],[CODIGO]],STOCK_STARSOFT[],5,FALSE)</f>
        <v>38.644036</v>
      </c>
      <c r="L4231">
        <f>SALIDA[[#This Row],[CANTIDAD]]*SALIDA[[#This Row],[PRECIO UND]]</f>
        <v>38.644036</v>
      </c>
    </row>
    <row r="4232" spans="1:12" x14ac:dyDescent="0.25">
      <c r="A4232" s="6" t="s">
        <v>927</v>
      </c>
      <c r="B4232" s="100" t="str">
        <f>VLOOKUP(SALIDA[[#This Row],[CODIGO]],STOCKSANLUIS[],2,FALSE)</f>
        <v>ACEITE PARA BOMBA DE VACIO VAC 235- 1/4 GALON - BVA</v>
      </c>
      <c r="C4232" s="153">
        <v>46160</v>
      </c>
      <c r="D4232">
        <v>24</v>
      </c>
      <c r="E4232">
        <f>IF(VLOOKUP(SALIDA[[#This Row],[CODIGO]],STOCKSANLUIS[],6,FALSE)=0,"PRODUCTO SIN STOCK/UBICACIÓN",VLOOKUP(SALIDA[[#This Row],[CODIGO]],STOCKSANLUIS[],6,FALSE))</f>
        <v>1</v>
      </c>
      <c r="F4232">
        <f>SALIDA[[#This Row],[CANTIDAD]]/SALIDA[[#This Row],[UND MEDIDA]]</f>
        <v>24</v>
      </c>
      <c r="G4232" t="str">
        <f>VLOOKUP(SALIDA[[#This Row],[CODIGO]],FAMILIAS[],4,FALSE)</f>
        <v>BVA</v>
      </c>
      <c r="H4232" s="10" t="str">
        <f>IF(VLOOKUP(SALIDA[[#This Row],[CODIGO]],STOCKSANLUIS[],7,FALSE)=0,"PRODUCTO SIN STOCK/UBICACIÓN",VLOOKUP(SALIDA[[#This Row],[CODIGO]],STOCKSANLUIS[],7,FALSE))</f>
        <v>C</v>
      </c>
      <c r="I4232" s="10"/>
      <c r="J4232" t="str">
        <f>SALIDA[[#This Row],[CODIGO]]&amp;"       "&amp;SALIDA[[#This Row],[FAMILIA]]</f>
        <v>00985       BVA</v>
      </c>
      <c r="K4232">
        <f>VLOOKUP(SALIDA[[#This Row],[CODIGO]],STOCK_STARSOFT[],5,FALSE)</f>
        <v>3.623278</v>
      </c>
      <c r="L4232">
        <f>SALIDA[[#This Row],[CANTIDAD]]*SALIDA[[#This Row],[PRECIO UND]]</f>
        <v>86.958672000000007</v>
      </c>
    </row>
    <row r="4233" spans="1:12" x14ac:dyDescent="0.25">
      <c r="A4233" s="6" t="s">
        <v>22353</v>
      </c>
      <c r="B4233" s="100" t="str">
        <f>VLOOKUP(SALIDA[[#This Row],[CODIGO]],STOCKSANLUIS[],2,FALSE)</f>
        <v xml:space="preserve">PLATINA MAX BULLET HTP SILVER 2  PLOMO 600MM-50MM-7,5MM - COLOR GRIS - EVERFROST </v>
      </c>
      <c r="C4233" s="153">
        <v>46161</v>
      </c>
      <c r="D4233">
        <v>18</v>
      </c>
      <c r="E4233" t="str">
        <f>IF(VLOOKUP(SALIDA[[#This Row],[CODIGO]],STOCKSANLUIS[],6,FALSE)=0,"PRODUCTO SIN STOCK/UBICACIÓN",VLOOKUP(SALIDA[[#This Row],[CODIGO]],STOCKSANLUIS[],6,FALSE))</f>
        <v>PRODUCTO SIN STOCK/UBICACIÓN</v>
      </c>
      <c r="F4233" t="e">
        <f>SALIDA[[#This Row],[CANTIDAD]]/SALIDA[[#This Row],[UND MEDIDA]]</f>
        <v>#VALUE!</v>
      </c>
      <c r="G4233" t="str">
        <f>VLOOKUP(SALIDA[[#This Row],[CODIGO]],FAMILIAS[],4,FALSE)</f>
        <v>EVERFROST</v>
      </c>
      <c r="H4233" s="10" t="str">
        <f>IF(VLOOKUP(SALIDA[[#This Row],[CODIGO]],STOCKSANLUIS[],7,FALSE)=0,"PRODUCTO SIN STOCK/UBICACIÓN",VLOOKUP(SALIDA[[#This Row],[CODIGO]],STOCKSANLUIS[],7,FALSE))</f>
        <v>C</v>
      </c>
      <c r="I4233" s="10"/>
      <c r="J4233" t="str">
        <f>SALIDA[[#This Row],[CODIGO]]&amp;"       "&amp;SALIDA[[#This Row],[FAMILIA]]</f>
        <v>03669       EVERFROST</v>
      </c>
      <c r="K4233">
        <f>VLOOKUP(SALIDA[[#This Row],[CODIGO]],STOCK_STARSOFT[],5,FALSE)</f>
        <v>1.9654700000000001</v>
      </c>
      <c r="L4233">
        <f>SALIDA[[#This Row],[CANTIDAD]]*SALIDA[[#This Row],[PRECIO UND]]</f>
        <v>35.378460000000004</v>
      </c>
    </row>
    <row r="4234" spans="1:12" x14ac:dyDescent="0.25">
      <c r="A4234" s="6" t="s">
        <v>22353</v>
      </c>
      <c r="B4234" s="100" t="str">
        <f>VLOOKUP(SALIDA[[#This Row],[CODIGO]],STOCKSANLUIS[],2,FALSE)</f>
        <v xml:space="preserve">PLATINA MAX BULLET HTP SILVER 2  PLOMO 600MM-50MM-7,5MM - COLOR GRIS - EVERFROST </v>
      </c>
      <c r="C4234" s="153">
        <v>46161</v>
      </c>
      <c r="D4234">
        <v>3</v>
      </c>
      <c r="E4234" t="str">
        <f>IF(VLOOKUP(SALIDA[[#This Row],[CODIGO]],STOCKSANLUIS[],6,FALSE)=0,"PRODUCTO SIN STOCK/UBICACIÓN",VLOOKUP(SALIDA[[#This Row],[CODIGO]],STOCKSANLUIS[],6,FALSE))</f>
        <v>PRODUCTO SIN STOCK/UBICACIÓN</v>
      </c>
      <c r="F4234" t="e">
        <f>SALIDA[[#This Row],[CANTIDAD]]/SALIDA[[#This Row],[UND MEDIDA]]</f>
        <v>#VALUE!</v>
      </c>
      <c r="G4234" t="str">
        <f>VLOOKUP(SALIDA[[#This Row],[CODIGO]],FAMILIAS[],4,FALSE)</f>
        <v>EVERFROST</v>
      </c>
      <c r="H4234" s="10" t="str">
        <f>IF(VLOOKUP(SALIDA[[#This Row],[CODIGO]],STOCKSANLUIS[],7,FALSE)=0,"PRODUCTO SIN STOCK/UBICACIÓN",VLOOKUP(SALIDA[[#This Row],[CODIGO]],STOCKSANLUIS[],7,FALSE))</f>
        <v>C</v>
      </c>
      <c r="I4234" s="10"/>
      <c r="J4234" t="str">
        <f>SALIDA[[#This Row],[CODIGO]]&amp;"       "&amp;SALIDA[[#This Row],[FAMILIA]]</f>
        <v>03669       EVERFROST</v>
      </c>
      <c r="K4234">
        <f>VLOOKUP(SALIDA[[#This Row],[CODIGO]],STOCK_STARSOFT[],5,FALSE)</f>
        <v>1.9654700000000001</v>
      </c>
      <c r="L4234">
        <f>SALIDA[[#This Row],[CANTIDAD]]*SALIDA[[#This Row],[PRECIO UND]]</f>
        <v>5.8964100000000004</v>
      </c>
    </row>
    <row r="4235" spans="1:12" x14ac:dyDescent="0.25">
      <c r="A4235" s="6" t="s">
        <v>3878</v>
      </c>
      <c r="B4235" s="100" t="str">
        <f>VLOOKUP(SALIDA[[#This Row],[CODIGO]],STOCKSANLUIS[],2,FALSE)</f>
        <v>GAS REFRIGERANTE R134A  X 1 KG - (TAPA CON VALVULA) - ICELOONG</v>
      </c>
      <c r="C4235" s="153">
        <v>46161</v>
      </c>
      <c r="D4235">
        <v>2</v>
      </c>
      <c r="E4235">
        <f>IF(VLOOKUP(SALIDA[[#This Row],[CODIGO]],STOCKSANLUIS[],6,FALSE)=0,"PRODUCTO SIN STOCK/UBICACIÓN",VLOOKUP(SALIDA[[#This Row],[CODIGO]],STOCKSANLUIS[],6,FALSE))</f>
        <v>1</v>
      </c>
      <c r="F4235">
        <f>SALIDA[[#This Row],[CANTIDAD]]/SALIDA[[#This Row],[UND MEDIDA]]</f>
        <v>2</v>
      </c>
      <c r="G4235" t="str">
        <f>VLOOKUP(SALIDA[[#This Row],[CODIGO]],FAMILIAS[],4,FALSE)</f>
        <v>ZHEJIANG YONGHE</v>
      </c>
      <c r="H4235" s="10" t="str">
        <f>IF(VLOOKUP(SALIDA[[#This Row],[CODIGO]],STOCKSANLUIS[],7,FALSE)=0,"PRODUCTO SIN STOCK/UBICACIÓN",VLOOKUP(SALIDA[[#This Row],[CODIGO]],STOCKSANLUIS[],7,FALSE))</f>
        <v>C</v>
      </c>
      <c r="I4235" s="10"/>
      <c r="J4235" t="str">
        <f>SALIDA[[#This Row],[CODIGO]]&amp;"       "&amp;SALIDA[[#This Row],[FAMILIA]]</f>
        <v>03342       ZHEJIANG YONGHE</v>
      </c>
      <c r="K4235">
        <f>VLOOKUP(SALIDA[[#This Row],[CODIGO]],STOCK_STARSOFT[],5,FALSE)</f>
        <v>8.6758159999999993</v>
      </c>
      <c r="L4235">
        <f>SALIDA[[#This Row],[CANTIDAD]]*SALIDA[[#This Row],[PRECIO UND]]</f>
        <v>17.351631999999999</v>
      </c>
    </row>
    <row r="4236" spans="1:12" x14ac:dyDescent="0.25">
      <c r="A4236" s="6" t="s">
        <v>22815</v>
      </c>
      <c r="B4236" s="100" t="str">
        <f>VLOOKUP(SALIDA[[#This Row],[CODIGO]],STOCKSANLUIS[],2,FALSE)</f>
        <v>CAPACITOR DE MARCHA DE 20 MFD X 370 - 440 VAC - 20-4D - EVERFROST</v>
      </c>
      <c r="C4236" s="153">
        <v>46161</v>
      </c>
      <c r="D4236">
        <v>1</v>
      </c>
      <c r="E4236" t="str">
        <f>IF(VLOOKUP(SALIDA[[#This Row],[CODIGO]],STOCKSANLUIS[],6,FALSE)=0,"PRODUCTO SIN STOCK/UBICACIÓN",VLOOKUP(SALIDA[[#This Row],[CODIGO]],STOCKSANLUIS[],6,FALSE))</f>
        <v>PRODUCTO SIN STOCK/UBICACIÓN</v>
      </c>
      <c r="F4236" t="e">
        <f>SALIDA[[#This Row],[CANTIDAD]]/SALIDA[[#This Row],[UND MEDIDA]]</f>
        <v>#VALUE!</v>
      </c>
      <c r="G4236" t="str">
        <f>VLOOKUP(SALIDA[[#This Row],[CODIGO]],FAMILIAS[],4,FALSE)</f>
        <v>EVERFROST</v>
      </c>
      <c r="H4236" s="10" t="str">
        <f>IF(VLOOKUP(SALIDA[[#This Row],[CODIGO]],STOCKSANLUIS[],7,FALSE)=0,"PRODUCTO SIN STOCK/UBICACIÓN",VLOOKUP(SALIDA[[#This Row],[CODIGO]],STOCKSANLUIS[],7,FALSE))</f>
        <v>A</v>
      </c>
      <c r="I4236" s="10"/>
      <c r="J4236" t="str">
        <f>SALIDA[[#This Row],[CODIGO]]&amp;"       "&amp;SALIDA[[#This Row],[FAMILIA]]</f>
        <v>03863       EVERFROST</v>
      </c>
      <c r="K4236">
        <f>VLOOKUP(SALIDA[[#This Row],[CODIGO]],STOCK_STARSOFT[],5,FALSE)</f>
        <v>0.72659300000000004</v>
      </c>
      <c r="L4236">
        <f>SALIDA[[#This Row],[CANTIDAD]]*SALIDA[[#This Row],[PRECIO UND]]</f>
        <v>0.72659300000000004</v>
      </c>
    </row>
    <row r="4237" spans="1:12" x14ac:dyDescent="0.25">
      <c r="A4237" s="6" t="s">
        <v>19298</v>
      </c>
      <c r="B4237" s="100" t="str">
        <f>VLOOKUP(SALIDA[[#This Row],[CODIGO]],STOCKSANLUIS[],2,FALSE)</f>
        <v>CINTA DE ALUMINIO DE 2" X 54.6 YDS (50MM X 50M) - QTA-250E - EVERFROST - HIGH QUALITY</v>
      </c>
      <c r="C4237" s="153">
        <v>46161</v>
      </c>
      <c r="D4237">
        <v>48</v>
      </c>
      <c r="E4237">
        <f>IF(VLOOKUP(SALIDA[[#This Row],[CODIGO]],STOCKSANLUIS[],6,FALSE)=0,"PRODUCTO SIN STOCK/UBICACIÓN",VLOOKUP(SALIDA[[#This Row],[CODIGO]],STOCKSANLUIS[],6,FALSE))</f>
        <v>1</v>
      </c>
      <c r="F4237">
        <f>SALIDA[[#This Row],[CANTIDAD]]/SALIDA[[#This Row],[UND MEDIDA]]</f>
        <v>48</v>
      </c>
      <c r="G4237" t="str">
        <f>VLOOKUP(SALIDA[[#This Row],[CODIGO]],FAMILIAS[],4,FALSE)</f>
        <v>EVERFROST</v>
      </c>
      <c r="H4237" s="10" t="str">
        <f>IF(VLOOKUP(SALIDA[[#This Row],[CODIGO]],STOCKSANLUIS[],7,FALSE)=0,"PRODUCTO SIN STOCK/UBICACIÓN",VLOOKUP(SALIDA[[#This Row],[CODIGO]],STOCKSANLUIS[],7,FALSE))</f>
        <v>C</v>
      </c>
      <c r="I4237" s="10"/>
      <c r="J4237" t="str">
        <f>SALIDA[[#This Row],[CODIGO]]&amp;"       "&amp;SALIDA[[#This Row],[FAMILIA]]</f>
        <v>03488       EVERFROST</v>
      </c>
      <c r="K4237">
        <f>VLOOKUP(SALIDA[[#This Row],[CODIGO]],STOCK_STARSOFT[],5,FALSE)</f>
        <v>1.7111369999999999</v>
      </c>
      <c r="L4237">
        <f>SALIDA[[#This Row],[CANTIDAD]]*SALIDA[[#This Row],[PRECIO UND]]</f>
        <v>82.134575999999996</v>
      </c>
    </row>
    <row r="4238" spans="1:12" x14ac:dyDescent="0.25">
      <c r="A4238" s="6" t="s">
        <v>191</v>
      </c>
      <c r="B4238" s="100" t="str">
        <f>VLOOKUP(SALIDA[[#This Row],[CODIGO]],STOCKSANLUIS[],2,FALSE)</f>
        <v>PRESOSTATO DE BAJA DANFOSS KP 1 - R/AUTOMATICO - 060-110166 / 060-110191</v>
      </c>
      <c r="C4238" s="153">
        <v>46161</v>
      </c>
      <c r="D4238">
        <v>1</v>
      </c>
      <c r="E4238">
        <f>IF(VLOOKUP(SALIDA[[#This Row],[CODIGO]],STOCKSANLUIS[],6,FALSE)=0,"PRODUCTO SIN STOCK/UBICACIÓN",VLOOKUP(SALIDA[[#This Row],[CODIGO]],STOCKSANLUIS[],6,FALSE))</f>
        <v>1</v>
      </c>
      <c r="F4238">
        <f>SALIDA[[#This Row],[CANTIDAD]]/SALIDA[[#This Row],[UND MEDIDA]]</f>
        <v>1</v>
      </c>
      <c r="G4238" t="str">
        <f>VLOOKUP(SALIDA[[#This Row],[CODIGO]],FAMILIAS[],4,FALSE)</f>
        <v>DANFOSS</v>
      </c>
      <c r="H4238" s="10" t="str">
        <f>IF(VLOOKUP(SALIDA[[#This Row],[CODIGO]],STOCKSANLUIS[],7,FALSE)=0,"PRODUCTO SIN STOCK/UBICACIÓN",VLOOKUP(SALIDA[[#This Row],[CODIGO]],STOCKSANLUIS[],7,FALSE))</f>
        <v>A</v>
      </c>
      <c r="I4238" s="10"/>
      <c r="J4238" t="str">
        <f>SALIDA[[#This Row],[CODIGO]]&amp;"       "&amp;SALIDA[[#This Row],[FAMILIA]]</f>
        <v>00135       DANFOSS</v>
      </c>
      <c r="K4238">
        <f>VLOOKUP(SALIDA[[#This Row],[CODIGO]],STOCK_STARSOFT[],5,FALSE)</f>
        <v>20.454749</v>
      </c>
      <c r="L4238">
        <f>SALIDA[[#This Row],[CANTIDAD]]*SALIDA[[#This Row],[PRECIO UND]]</f>
        <v>20.454749</v>
      </c>
    </row>
    <row r="4239" spans="1:12" x14ac:dyDescent="0.25">
      <c r="A4239" s="6" t="s">
        <v>3096</v>
      </c>
      <c r="B4239" s="100" t="str">
        <f>VLOOKUP(SALIDA[[#This Row],[CODIGO]],STOCKSANLUIS[],2,FALSE)</f>
        <v>EQUIPO DE A/A MINI SPLIT FRIO SOLO INVERTER WI FI - 12000 BTU/H - R410A - 220V/1PH/60HZ - TEMP BLUE MADE BY CARRIER INTERAMERICA CORPORATION - S - AHRI USA CERTIFICATED</v>
      </c>
      <c r="C4239" s="153">
        <v>46161</v>
      </c>
      <c r="D4239">
        <v>1</v>
      </c>
      <c r="E4239">
        <f>IF(VLOOKUP(SALIDA[[#This Row],[CODIGO]],STOCKSANLUIS[],6,FALSE)=0,"PRODUCTO SIN STOCK/UBICACIÓN",VLOOKUP(SALIDA[[#This Row],[CODIGO]],STOCKSANLUIS[],6,FALSE))</f>
        <v>1</v>
      </c>
      <c r="F4239">
        <f>SALIDA[[#This Row],[CANTIDAD]]/SALIDA[[#This Row],[UND MEDIDA]]</f>
        <v>1</v>
      </c>
      <c r="G4239" t="str">
        <f>VLOOKUP(SALIDA[[#This Row],[CODIGO]],FAMILIAS[],4,FALSE)</f>
        <v>TEMP BLUE</v>
      </c>
      <c r="H4239" s="10" t="str">
        <f>IF(VLOOKUP(SALIDA[[#This Row],[CODIGO]],STOCKSANLUIS[],7,FALSE)=0,"PRODUCTO SIN STOCK/UBICACIÓN",VLOOKUP(SALIDA[[#This Row],[CODIGO]],STOCKSANLUIS[],7,FALSE))</f>
        <v>B</v>
      </c>
      <c r="I4239" s="10"/>
      <c r="J4239" t="str">
        <f>SALIDA[[#This Row],[CODIGO]]&amp;"       "&amp;SALIDA[[#This Row],[FAMILIA]]</f>
        <v>02495       TEMP BLUE</v>
      </c>
      <c r="K4239">
        <f>VLOOKUP(SALIDA[[#This Row],[CODIGO]],STOCK_STARSOFT[],5,FALSE)</f>
        <v>207.15372199999999</v>
      </c>
      <c r="L4239">
        <f>SALIDA[[#This Row],[CANTIDAD]]*SALIDA[[#This Row],[PRECIO UND]]</f>
        <v>207.15372199999999</v>
      </c>
    </row>
    <row r="4240" spans="1:12" x14ac:dyDescent="0.25">
      <c r="A4240" s="6" t="s">
        <v>1464</v>
      </c>
      <c r="B4240" s="100" t="str">
        <f>VLOOKUP(SALIDA[[#This Row],[CODIGO]],STOCKSANLUIS[],2,FALSE)</f>
        <v>MANGA AISLANTE CI-M-022 DE 7/8" X 3/4" - ARMAFLEX/ARMACELL</v>
      </c>
      <c r="C4240" s="153">
        <v>46161</v>
      </c>
      <c r="D4240">
        <v>17</v>
      </c>
      <c r="E4240">
        <f>IF(VLOOKUP(SALIDA[[#This Row],[CODIGO]],STOCKSANLUIS[],6,FALSE)=0,"PRODUCTO SIN STOCK/UBICACIÓN",VLOOKUP(SALIDA[[#This Row],[CODIGO]],STOCKSANLUIS[],6,FALSE))</f>
        <v>1</v>
      </c>
      <c r="F4240">
        <f>SALIDA[[#This Row],[CANTIDAD]]/SALIDA[[#This Row],[UND MEDIDA]]</f>
        <v>17</v>
      </c>
      <c r="G4240" t="str">
        <f>VLOOKUP(SALIDA[[#This Row],[CODIGO]],FAMILIAS[],4,FALSE)</f>
        <v>ARMACELL</v>
      </c>
      <c r="H4240" s="10" t="str">
        <f>IF(VLOOKUP(SALIDA[[#This Row],[CODIGO]],STOCKSANLUIS[],7,FALSE)=0,"PRODUCTO SIN STOCK/UBICACIÓN",VLOOKUP(SALIDA[[#This Row],[CODIGO]],STOCKSANLUIS[],7,FALSE))</f>
        <v>A</v>
      </c>
      <c r="I4240" s="10"/>
      <c r="J4240" t="str">
        <f>SALIDA[[#This Row],[CODIGO]]&amp;"       "&amp;SALIDA[[#This Row],[FAMILIA]]</f>
        <v>01489       ARMACELL</v>
      </c>
      <c r="K4240">
        <f>VLOOKUP(SALIDA[[#This Row],[CODIGO]],STOCK_STARSOFT[],5,FALSE)</f>
        <v>1.904102</v>
      </c>
      <c r="L4240">
        <f>SALIDA[[#This Row],[CANTIDAD]]*SALIDA[[#This Row],[PRECIO UND]]</f>
        <v>32.369734000000001</v>
      </c>
    </row>
    <row r="4241" spans="1:12" x14ac:dyDescent="0.25">
      <c r="A4241" s="6" t="s">
        <v>3677</v>
      </c>
      <c r="B4241" s="100" t="str">
        <f>VLOOKUP(SALIDA[[#This Row],[CODIGO]],STOCKSANLUIS[],2,FALSE)</f>
        <v>RESISTENCIA SILICONADA POTENCIA CONSTANTE TECNOLATINA  - TPC-M - 30W/M - 220V</v>
      </c>
      <c r="C4241" s="153">
        <v>46161</v>
      </c>
      <c r="D4241">
        <v>30</v>
      </c>
      <c r="E4241">
        <f>IF(VLOOKUP(SALIDA[[#This Row],[CODIGO]],STOCKSANLUIS[],6,FALSE)=0,"PRODUCTO SIN STOCK/UBICACIÓN",VLOOKUP(SALIDA[[#This Row],[CODIGO]],STOCKSANLUIS[],6,FALSE))</f>
        <v>100</v>
      </c>
      <c r="F4241">
        <f>SALIDA[[#This Row],[CANTIDAD]]/SALIDA[[#This Row],[UND MEDIDA]]</f>
        <v>0.3</v>
      </c>
      <c r="G4241" t="str">
        <f>VLOOKUP(SALIDA[[#This Row],[CODIGO]],FAMILIAS[],4,FALSE)</f>
        <v>TECNOLATINA</v>
      </c>
      <c r="H4241" s="10" t="str">
        <f>IF(VLOOKUP(SALIDA[[#This Row],[CODIGO]],STOCKSANLUIS[],7,FALSE)=0,"PRODUCTO SIN STOCK/UBICACIÓN",VLOOKUP(SALIDA[[#This Row],[CODIGO]],STOCKSANLUIS[],7,FALSE))</f>
        <v>C</v>
      </c>
      <c r="I4241" s="10"/>
      <c r="J4241" t="str">
        <f>SALIDA[[#This Row],[CODIGO]]&amp;"       "&amp;SALIDA[[#This Row],[FAMILIA]]</f>
        <v>03058       TECNOLATINA</v>
      </c>
      <c r="K4241">
        <f>VLOOKUP(SALIDA[[#This Row],[CODIGO]],STOCK_STARSOFT[],5,FALSE)</f>
        <v>1.9293849999999999</v>
      </c>
      <c r="L4241">
        <f>SALIDA[[#This Row],[CANTIDAD]]*SALIDA[[#This Row],[PRECIO UND]]</f>
        <v>57.881549999999997</v>
      </c>
    </row>
    <row r="4242" spans="1:12" x14ac:dyDescent="0.25">
      <c r="A4242" s="6" t="s">
        <v>19300</v>
      </c>
      <c r="B4242" s="100" t="str">
        <f>VLOOKUP(SALIDA[[#This Row],[CODIGO]],STOCKSANLUIS[],2,FALSE)</f>
        <v>CINTA ADHESIVA FOAM QTF-230E - 1/8" X 2" X 32.8´ (3MM X 50MM X 10M) - EVERFROST - HIGH QUALITY</v>
      </c>
      <c r="C4242" s="153">
        <v>46161</v>
      </c>
      <c r="D4242">
        <v>5</v>
      </c>
      <c r="E4242">
        <f>IF(VLOOKUP(SALIDA[[#This Row],[CODIGO]],STOCKSANLUIS[],6,FALSE)=0,"PRODUCTO SIN STOCK/UBICACIÓN",VLOOKUP(SALIDA[[#This Row],[CODIGO]],STOCKSANLUIS[],6,FALSE))</f>
        <v>1</v>
      </c>
      <c r="F4242">
        <f>SALIDA[[#This Row],[CANTIDAD]]/SALIDA[[#This Row],[UND MEDIDA]]</f>
        <v>5</v>
      </c>
      <c r="G4242" t="str">
        <f>VLOOKUP(SALIDA[[#This Row],[CODIGO]],FAMILIAS[],4,FALSE)</f>
        <v>EVERFROST</v>
      </c>
      <c r="H4242" s="10" t="str">
        <f>IF(VLOOKUP(SALIDA[[#This Row],[CODIGO]],STOCKSANLUIS[],7,FALSE)=0,"PRODUCTO SIN STOCK/UBICACIÓN",VLOOKUP(SALIDA[[#This Row],[CODIGO]],STOCKSANLUIS[],7,FALSE))</f>
        <v>C</v>
      </c>
      <c r="I4242" s="10"/>
      <c r="J4242" t="str">
        <f>SALIDA[[#This Row],[CODIGO]]&amp;"       "&amp;SALIDA[[#This Row],[FAMILIA]]</f>
        <v>03490       EVERFROST</v>
      </c>
      <c r="K4242">
        <f>VLOOKUP(SALIDA[[#This Row],[CODIGO]],STOCK_STARSOFT[],5,FALSE)</f>
        <v>1.3047420000000001</v>
      </c>
      <c r="L4242">
        <f>SALIDA[[#This Row],[CANTIDAD]]*SALIDA[[#This Row],[PRECIO UND]]</f>
        <v>6.5237100000000003</v>
      </c>
    </row>
    <row r="4243" spans="1:12" x14ac:dyDescent="0.25">
      <c r="A4243" s="6" t="s">
        <v>19298</v>
      </c>
      <c r="B4243" s="100" t="str">
        <f>VLOOKUP(SALIDA[[#This Row],[CODIGO]],STOCKSANLUIS[],2,FALSE)</f>
        <v>CINTA DE ALUMINIO DE 2" X 54.6 YDS (50MM X 50M) - QTA-250E - EVERFROST - HIGH QUALITY</v>
      </c>
      <c r="C4243" s="153">
        <v>46161</v>
      </c>
      <c r="D4243">
        <v>15</v>
      </c>
      <c r="E4243">
        <f>IF(VLOOKUP(SALIDA[[#This Row],[CODIGO]],STOCKSANLUIS[],6,FALSE)=0,"PRODUCTO SIN STOCK/UBICACIÓN",VLOOKUP(SALIDA[[#This Row],[CODIGO]],STOCKSANLUIS[],6,FALSE))</f>
        <v>1</v>
      </c>
      <c r="F4243">
        <f>SALIDA[[#This Row],[CANTIDAD]]/SALIDA[[#This Row],[UND MEDIDA]]</f>
        <v>15</v>
      </c>
      <c r="G4243" t="str">
        <f>VLOOKUP(SALIDA[[#This Row],[CODIGO]],FAMILIAS[],4,FALSE)</f>
        <v>EVERFROST</v>
      </c>
      <c r="H4243" s="10" t="str">
        <f>IF(VLOOKUP(SALIDA[[#This Row],[CODIGO]],STOCKSANLUIS[],7,FALSE)=0,"PRODUCTO SIN STOCK/UBICACIÓN",VLOOKUP(SALIDA[[#This Row],[CODIGO]],STOCKSANLUIS[],7,FALSE))</f>
        <v>C</v>
      </c>
      <c r="I4243" s="10"/>
      <c r="J4243" t="str">
        <f>SALIDA[[#This Row],[CODIGO]]&amp;"       "&amp;SALIDA[[#This Row],[FAMILIA]]</f>
        <v>03488       EVERFROST</v>
      </c>
      <c r="K4243">
        <f>VLOOKUP(SALIDA[[#This Row],[CODIGO]],STOCK_STARSOFT[],5,FALSE)</f>
        <v>1.7111369999999999</v>
      </c>
      <c r="L4243">
        <f>SALIDA[[#This Row],[CANTIDAD]]*SALIDA[[#This Row],[PRECIO UND]]</f>
        <v>25.667054999999998</v>
      </c>
    </row>
    <row r="4244" spans="1:12" x14ac:dyDescent="0.25">
      <c r="A4244" s="6" t="s">
        <v>3339</v>
      </c>
      <c r="B4244" s="100" t="str">
        <f>VLOOKUP(SALIDA[[#This Row],[CODIGO]],STOCKSANLUIS[],2,FALSE)</f>
        <v>GAS REFRIGERANTE R134 - 13.6KG ICELOONG</v>
      </c>
      <c r="C4244" s="153">
        <v>46161</v>
      </c>
      <c r="D4244">
        <v>1</v>
      </c>
      <c r="E4244">
        <f>IF(VLOOKUP(SALIDA[[#This Row],[CODIGO]],STOCKSANLUIS[],6,FALSE)=0,"PRODUCTO SIN STOCK/UBICACIÓN",VLOOKUP(SALIDA[[#This Row],[CODIGO]],STOCKSANLUIS[],6,FALSE))</f>
        <v>1</v>
      </c>
      <c r="F4244">
        <f>SALIDA[[#This Row],[CANTIDAD]]/SALIDA[[#This Row],[UND MEDIDA]]</f>
        <v>1</v>
      </c>
      <c r="G4244" t="str">
        <f>VLOOKUP(SALIDA[[#This Row],[CODIGO]],FAMILIAS[],4,FALSE)</f>
        <v>ZHEJIANG YONGHE</v>
      </c>
      <c r="H4244" s="10" t="str">
        <f>IF(VLOOKUP(SALIDA[[#This Row],[CODIGO]],STOCKSANLUIS[],7,FALSE)=0,"PRODUCTO SIN STOCK/UBICACIÓN",VLOOKUP(SALIDA[[#This Row],[CODIGO]],STOCKSANLUIS[],7,FALSE))</f>
        <v>C</v>
      </c>
      <c r="I4244" s="10"/>
      <c r="J4244" t="str">
        <f>SALIDA[[#This Row],[CODIGO]]&amp;"       "&amp;SALIDA[[#This Row],[FAMILIA]]</f>
        <v>02751       ZHEJIANG YONGHE</v>
      </c>
      <c r="K4244">
        <f>VLOOKUP(SALIDA[[#This Row],[CODIGO]],STOCK_STARSOFT[],5,FALSE)</f>
        <v>106.20946600000001</v>
      </c>
      <c r="L4244">
        <f>SALIDA[[#This Row],[CANTIDAD]]*SALIDA[[#This Row],[PRECIO UND]]</f>
        <v>106.20946600000001</v>
      </c>
    </row>
    <row r="4245" spans="1:12" x14ac:dyDescent="0.25">
      <c r="A4245" s="6" t="s">
        <v>22777</v>
      </c>
      <c r="B4245" s="100" t="str">
        <f>VLOOKUP(SALIDA[[#This Row],[CODIGO]],STOCKSANLUIS[],2,FALSE)</f>
        <v>TERMÓMETRO ELECTRÓNICO DT-3 - EVERFROST</v>
      </c>
      <c r="C4245" s="153">
        <v>46161</v>
      </c>
      <c r="D4245">
        <v>10</v>
      </c>
      <c r="E4245" t="str">
        <f>IF(VLOOKUP(SALIDA[[#This Row],[CODIGO]],STOCKSANLUIS[],6,FALSE)=0,"PRODUCTO SIN STOCK/UBICACIÓN",VLOOKUP(SALIDA[[#This Row],[CODIGO]],STOCKSANLUIS[],6,FALSE))</f>
        <v>PRODUCTO SIN STOCK/UBICACIÓN</v>
      </c>
      <c r="F4245" t="e">
        <f>SALIDA[[#This Row],[CANTIDAD]]/SALIDA[[#This Row],[UND MEDIDA]]</f>
        <v>#VALUE!</v>
      </c>
      <c r="G4245" t="str">
        <f>VLOOKUP(SALIDA[[#This Row],[CODIGO]],FAMILIAS[],4,FALSE)</f>
        <v>EVERFROST</v>
      </c>
      <c r="H4245" s="10" t="str">
        <f>IF(VLOOKUP(SALIDA[[#This Row],[CODIGO]],STOCKSANLUIS[],7,FALSE)=0,"PRODUCTO SIN STOCK/UBICACIÓN",VLOOKUP(SALIDA[[#This Row],[CODIGO]],STOCKSANLUIS[],7,FALSE))</f>
        <v>A</v>
      </c>
      <c r="I4245" s="10" t="s">
        <v>19536</v>
      </c>
      <c r="J4245" t="str">
        <f>SALIDA[[#This Row],[CODIGO]]&amp;"       "&amp;SALIDA[[#This Row],[FAMILIA]]</f>
        <v>03826       EVERFROST</v>
      </c>
      <c r="K4245">
        <f>VLOOKUP(SALIDA[[#This Row],[CODIGO]],STOCK_STARSOFT[],5,FALSE)</f>
        <v>4.7020929999999996</v>
      </c>
      <c r="L4245">
        <f>SALIDA[[#This Row],[CANTIDAD]]*SALIDA[[#This Row],[PRECIO UND]]</f>
        <v>47.020929999999993</v>
      </c>
    </row>
    <row r="4246" spans="1:12" x14ac:dyDescent="0.25">
      <c r="A4246" s="6" t="s">
        <v>3858</v>
      </c>
      <c r="B4246" s="100" t="str">
        <f>VLOOKUP(SALIDA[[#This Row],[CODIGO]],STOCKSANLUIS[],2,FALSE)</f>
        <v>CORTINA DE AIRE DE 120 CM (48") - 220V/1PH/60HZ - STAR COLD - FM-1212Z/Y-MC</v>
      </c>
      <c r="C4246" s="153">
        <v>46162</v>
      </c>
      <c r="D4246">
        <v>2</v>
      </c>
      <c r="E4246">
        <f>IF(VLOOKUP(SALIDA[[#This Row],[CODIGO]],STOCKSANLUIS[],6,FALSE)=0,"PRODUCTO SIN STOCK/UBICACIÓN",VLOOKUP(SALIDA[[#This Row],[CODIGO]],STOCKSANLUIS[],6,FALSE))</f>
        <v>1</v>
      </c>
      <c r="F4246">
        <f>SALIDA[[#This Row],[CANTIDAD]]/SALIDA[[#This Row],[UND MEDIDA]]</f>
        <v>2</v>
      </c>
      <c r="G4246" t="str">
        <f>VLOOKUP(SALIDA[[#This Row],[CODIGO]],FAMILIAS[],4,FALSE)</f>
        <v>STAR COLD</v>
      </c>
      <c r="H4246" s="10" t="str">
        <f>IF(VLOOKUP(SALIDA[[#This Row],[CODIGO]],STOCKSANLUIS[],7,FALSE)=0,"PRODUCTO SIN STOCK/UBICACIÓN",VLOOKUP(SALIDA[[#This Row],[CODIGO]],STOCKSANLUIS[],7,FALSE))</f>
        <v>A</v>
      </c>
      <c r="I4246" s="10"/>
      <c r="J4246" t="str">
        <f>SALIDA[[#This Row],[CODIGO]]&amp;"       "&amp;SALIDA[[#This Row],[FAMILIA]]</f>
        <v>03288       STAR COLD</v>
      </c>
      <c r="K4246">
        <f>VLOOKUP(SALIDA[[#This Row],[CODIGO]],STOCK_STARSOFT[],5,FALSE)</f>
        <v>46.302090999999997</v>
      </c>
      <c r="L4246">
        <f>SALIDA[[#This Row],[CANTIDAD]]*SALIDA[[#This Row],[PRECIO UND]]</f>
        <v>92.604181999999994</v>
      </c>
    </row>
    <row r="4247" spans="1:12" x14ac:dyDescent="0.25">
      <c r="A4247" s="6" t="s">
        <v>19219</v>
      </c>
      <c r="B4247" s="100" t="str">
        <f>VLOOKUP(SALIDA[[#This Row],[CODIGO]],STOCKSANLUIS[],2,FALSE)</f>
        <v>CONTROLADOR DIGITAL PARA REFRIGERACIÓN TC970E LOG+ECO</v>
      </c>
      <c r="C4247" s="153">
        <v>46162</v>
      </c>
      <c r="D4247">
        <v>3</v>
      </c>
      <c r="E4247">
        <f>IF(VLOOKUP(SALIDA[[#This Row],[CODIGO]],STOCKSANLUIS[],6,FALSE)=0,"PRODUCTO SIN STOCK/UBICACIÓN",VLOOKUP(SALIDA[[#This Row],[CODIGO]],STOCKSANLUIS[],6,FALSE))</f>
        <v>1</v>
      </c>
      <c r="F4247">
        <f>SALIDA[[#This Row],[CANTIDAD]]/SALIDA[[#This Row],[UND MEDIDA]]</f>
        <v>3</v>
      </c>
      <c r="G4247" t="str">
        <f>VLOOKUP(SALIDA[[#This Row],[CODIGO]],FAMILIAS[],4,FALSE)</f>
        <v>FULL GAUGE</v>
      </c>
      <c r="H4247" s="10" t="str">
        <f>IF(VLOOKUP(SALIDA[[#This Row],[CODIGO]],STOCKSANLUIS[],7,FALSE)=0,"PRODUCTO SIN STOCK/UBICACIÓN",VLOOKUP(SALIDA[[#This Row],[CODIGO]],STOCKSANLUIS[],7,FALSE))</f>
        <v>C</v>
      </c>
      <c r="I4247" s="10"/>
      <c r="J4247" t="str">
        <f>SALIDA[[#This Row],[CODIGO]]&amp;"       "&amp;SALIDA[[#This Row],[FAMILIA]]</f>
        <v>03339       FULL GAUGE</v>
      </c>
      <c r="K4247">
        <f>VLOOKUP(SALIDA[[#This Row],[CODIGO]],STOCK_STARSOFT[],5,FALSE)</f>
        <v>44.524842</v>
      </c>
      <c r="L4247">
        <f>SALIDA[[#This Row],[CANTIDAD]]*SALIDA[[#This Row],[PRECIO UND]]</f>
        <v>133.57452599999999</v>
      </c>
    </row>
    <row r="4248" spans="1:12" x14ac:dyDescent="0.25">
      <c r="A4248" s="6" t="s">
        <v>191</v>
      </c>
      <c r="B4248" s="100" t="str">
        <f>VLOOKUP(SALIDA[[#This Row],[CODIGO]],STOCKSANLUIS[],2,FALSE)</f>
        <v>PRESOSTATO DE BAJA DANFOSS KP 1 - R/AUTOMATICO - 060-110166 / 060-110191</v>
      </c>
      <c r="C4248" s="153">
        <v>46162</v>
      </c>
      <c r="D4248">
        <v>1</v>
      </c>
      <c r="E4248">
        <f>IF(VLOOKUP(SALIDA[[#This Row],[CODIGO]],STOCKSANLUIS[],6,FALSE)=0,"PRODUCTO SIN STOCK/UBICACIÓN",VLOOKUP(SALIDA[[#This Row],[CODIGO]],STOCKSANLUIS[],6,FALSE))</f>
        <v>1</v>
      </c>
      <c r="F4248">
        <f>SALIDA[[#This Row],[CANTIDAD]]/SALIDA[[#This Row],[UND MEDIDA]]</f>
        <v>1</v>
      </c>
      <c r="G4248" t="str">
        <f>VLOOKUP(SALIDA[[#This Row],[CODIGO]],FAMILIAS[],4,FALSE)</f>
        <v>DANFOSS</v>
      </c>
      <c r="H4248" s="10" t="str">
        <f>IF(VLOOKUP(SALIDA[[#This Row],[CODIGO]],STOCKSANLUIS[],7,FALSE)=0,"PRODUCTO SIN STOCK/UBICACIÓN",VLOOKUP(SALIDA[[#This Row],[CODIGO]],STOCKSANLUIS[],7,FALSE))</f>
        <v>A</v>
      </c>
      <c r="I4248" s="10"/>
      <c r="J4248" t="str">
        <f>SALIDA[[#This Row],[CODIGO]]&amp;"       "&amp;SALIDA[[#This Row],[FAMILIA]]</f>
        <v>00135       DANFOSS</v>
      </c>
      <c r="K4248">
        <f>VLOOKUP(SALIDA[[#This Row],[CODIGO]],STOCK_STARSOFT[],5,FALSE)</f>
        <v>20.454749</v>
      </c>
      <c r="L4248">
        <f>SALIDA[[#This Row],[CANTIDAD]]*SALIDA[[#This Row],[PRECIO UND]]</f>
        <v>20.454749</v>
      </c>
    </row>
    <row r="4249" spans="1:12" x14ac:dyDescent="0.25">
      <c r="A4249" s="6" t="s">
        <v>2466</v>
      </c>
      <c r="B4249" s="100" t="str">
        <f>VLOOKUP(SALIDA[[#This Row],[CODIGO]],STOCKSANLUIS[],2,FALSE)</f>
        <v>LIMPIADOR PARA EVAPORADOR - EVAP POWR-C - 1GALON - NU CALGON</v>
      </c>
      <c r="C4249" s="153">
        <v>46162</v>
      </c>
      <c r="D4249">
        <v>16</v>
      </c>
      <c r="E4249">
        <f>IF(VLOOKUP(SALIDA[[#This Row],[CODIGO]],STOCKSANLUIS[],6,FALSE)=0,"PRODUCTO SIN STOCK/UBICACIÓN",VLOOKUP(SALIDA[[#This Row],[CODIGO]],STOCKSANLUIS[],6,FALSE))</f>
        <v>1</v>
      </c>
      <c r="F4249">
        <f>SALIDA[[#This Row],[CANTIDAD]]/SALIDA[[#This Row],[UND MEDIDA]]</f>
        <v>16</v>
      </c>
      <c r="G4249" t="str">
        <f>VLOOKUP(SALIDA[[#This Row],[CODIGO]],FAMILIAS[],4,FALSE)</f>
        <v>NU CALGON</v>
      </c>
      <c r="H4249" s="10" t="str">
        <f>IF(VLOOKUP(SALIDA[[#This Row],[CODIGO]],STOCKSANLUIS[],7,FALSE)=0,"PRODUCTO SIN STOCK/UBICACIÓN",VLOOKUP(SALIDA[[#This Row],[CODIGO]],STOCKSANLUIS[],7,FALSE))</f>
        <v>C</v>
      </c>
      <c r="I4249" s="10"/>
      <c r="J4249" t="str">
        <f>SALIDA[[#This Row],[CODIGO]]&amp;"       "&amp;SALIDA[[#This Row],[FAMILIA]]</f>
        <v>02030       NU CALGON</v>
      </c>
      <c r="K4249">
        <f>VLOOKUP(SALIDA[[#This Row],[CODIGO]],STOCK_STARSOFT[],5,FALSE)</f>
        <v>10.536965</v>
      </c>
      <c r="L4249">
        <f>SALIDA[[#This Row],[CANTIDAD]]*SALIDA[[#This Row],[PRECIO UND]]</f>
        <v>168.59144000000001</v>
      </c>
    </row>
    <row r="4250" spans="1:12" x14ac:dyDescent="0.25">
      <c r="A4250" s="6" t="s">
        <v>2490</v>
      </c>
      <c r="B4250" s="100" t="str">
        <f>VLOOKUP(SALIDA[[#This Row],[CODIGO]],STOCKSANLUIS[],2,FALSE)</f>
        <v>LIMPIADOR PARA CONDENSADOR - NU-BRITE - 1GALON - NU CALGON</v>
      </c>
      <c r="C4250" s="153">
        <v>46162</v>
      </c>
      <c r="D4250">
        <v>4</v>
      </c>
      <c r="E4250">
        <f>IF(VLOOKUP(SALIDA[[#This Row],[CODIGO]],STOCKSANLUIS[],6,FALSE)=0,"PRODUCTO SIN STOCK/UBICACIÓN",VLOOKUP(SALIDA[[#This Row],[CODIGO]],STOCKSANLUIS[],6,FALSE))</f>
        <v>1</v>
      </c>
      <c r="F4250">
        <f>SALIDA[[#This Row],[CANTIDAD]]/SALIDA[[#This Row],[UND MEDIDA]]</f>
        <v>4</v>
      </c>
      <c r="G4250" t="str">
        <f>VLOOKUP(SALIDA[[#This Row],[CODIGO]],FAMILIAS[],4,FALSE)</f>
        <v>NU CALGON</v>
      </c>
      <c r="H4250" s="10" t="str">
        <f>IF(VLOOKUP(SALIDA[[#This Row],[CODIGO]],STOCKSANLUIS[],7,FALSE)=0,"PRODUCTO SIN STOCK/UBICACIÓN",VLOOKUP(SALIDA[[#This Row],[CODIGO]],STOCKSANLUIS[],7,FALSE))</f>
        <v>C</v>
      </c>
      <c r="I4250" s="10"/>
      <c r="J4250" t="str">
        <f>SALIDA[[#This Row],[CODIGO]]&amp;"       "&amp;SALIDA[[#This Row],[FAMILIA]]</f>
        <v>02043       NU CALGON</v>
      </c>
      <c r="K4250">
        <f>VLOOKUP(SALIDA[[#This Row],[CODIGO]],STOCK_STARSOFT[],5,FALSE)</f>
        <v>9.0050089999999994</v>
      </c>
      <c r="L4250">
        <f>SALIDA[[#This Row],[CANTIDAD]]*SALIDA[[#This Row],[PRECIO UND]]</f>
        <v>36.020035999999998</v>
      </c>
    </row>
    <row r="4251" spans="1:12" x14ac:dyDescent="0.25">
      <c r="A4251" s="6" t="s">
        <v>2466</v>
      </c>
      <c r="B4251" s="100" t="str">
        <f>VLOOKUP(SALIDA[[#This Row],[CODIGO]],STOCKSANLUIS[],2,FALSE)</f>
        <v>LIMPIADOR PARA EVAPORADOR - EVAP POWR-C - 1GALON - NU CALGON</v>
      </c>
      <c r="C4251" s="153">
        <v>46162</v>
      </c>
      <c r="D4251">
        <v>3</v>
      </c>
      <c r="E4251">
        <f>IF(VLOOKUP(SALIDA[[#This Row],[CODIGO]],STOCKSANLUIS[],6,FALSE)=0,"PRODUCTO SIN STOCK/UBICACIÓN",VLOOKUP(SALIDA[[#This Row],[CODIGO]],STOCKSANLUIS[],6,FALSE))</f>
        <v>1</v>
      </c>
      <c r="F4251">
        <f>SALIDA[[#This Row],[CANTIDAD]]/SALIDA[[#This Row],[UND MEDIDA]]</f>
        <v>3</v>
      </c>
      <c r="G4251" t="str">
        <f>VLOOKUP(SALIDA[[#This Row],[CODIGO]],FAMILIAS[],4,FALSE)</f>
        <v>NU CALGON</v>
      </c>
      <c r="H4251" s="10" t="str">
        <f>IF(VLOOKUP(SALIDA[[#This Row],[CODIGO]],STOCKSANLUIS[],7,FALSE)=0,"PRODUCTO SIN STOCK/UBICACIÓN",VLOOKUP(SALIDA[[#This Row],[CODIGO]],STOCKSANLUIS[],7,FALSE))</f>
        <v>C</v>
      </c>
      <c r="I4251" s="10"/>
      <c r="J4251" t="str">
        <f>SALIDA[[#This Row],[CODIGO]]&amp;"       "&amp;SALIDA[[#This Row],[FAMILIA]]</f>
        <v>02030       NU CALGON</v>
      </c>
      <c r="K4251">
        <f>VLOOKUP(SALIDA[[#This Row],[CODIGO]],STOCK_STARSOFT[],5,FALSE)</f>
        <v>10.536965</v>
      </c>
      <c r="L4251">
        <f>SALIDA[[#This Row],[CANTIDAD]]*SALIDA[[#This Row],[PRECIO UND]]</f>
        <v>31.610894999999999</v>
      </c>
    </row>
    <row r="4252" spans="1:12" x14ac:dyDescent="0.25">
      <c r="A4252" s="6" t="s">
        <v>22779</v>
      </c>
      <c r="B4252" s="100" t="str">
        <f>VLOOKUP(SALIDA[[#This Row],[CODIGO]],STOCKSANLUIS[],2,FALSE)</f>
        <v>SOPORTE PARA CONDENSADOR DE 12000 Y 18000 BTU/H - A-150/365X450X1.7MM - EVERFROST</v>
      </c>
      <c r="C4252" s="153">
        <v>46162</v>
      </c>
      <c r="D4252">
        <v>1</v>
      </c>
      <c r="E4252" t="str">
        <f>IF(VLOOKUP(SALIDA[[#This Row],[CODIGO]],STOCKSANLUIS[],6,FALSE)=0,"PRODUCTO SIN STOCK/UBICACIÓN",VLOOKUP(SALIDA[[#This Row],[CODIGO]],STOCKSANLUIS[],6,FALSE))</f>
        <v>PRODUCTO SIN STOCK/UBICACIÓN</v>
      </c>
      <c r="F4252" t="e">
        <f>SALIDA[[#This Row],[CANTIDAD]]/SALIDA[[#This Row],[UND MEDIDA]]</f>
        <v>#VALUE!</v>
      </c>
      <c r="G4252" t="str">
        <f>VLOOKUP(SALIDA[[#This Row],[CODIGO]],FAMILIAS[],4,FALSE)</f>
        <v>EVERFROST</v>
      </c>
      <c r="H4252" s="10" t="str">
        <f>IF(VLOOKUP(SALIDA[[#This Row],[CODIGO]],STOCKSANLUIS[],7,FALSE)=0,"PRODUCTO SIN STOCK/UBICACIÓN",VLOOKUP(SALIDA[[#This Row],[CODIGO]],STOCKSANLUIS[],7,FALSE))</f>
        <v>A</v>
      </c>
      <c r="I4252" s="10"/>
      <c r="J4252" t="str">
        <f>SALIDA[[#This Row],[CODIGO]]&amp;"       "&amp;SALIDA[[#This Row],[FAMILIA]]</f>
        <v>03828       EVERFROST</v>
      </c>
      <c r="K4252">
        <f>VLOOKUP(SALIDA[[#This Row],[CODIGO]],STOCK_STARSOFT[],5,FALSE)</f>
        <v>3.1866279999999998</v>
      </c>
      <c r="L4252">
        <f>SALIDA[[#This Row],[CANTIDAD]]*SALIDA[[#This Row],[PRECIO UND]]</f>
        <v>3.1866279999999998</v>
      </c>
    </row>
    <row r="4253" spans="1:12" x14ac:dyDescent="0.25">
      <c r="A4253" s="6" t="s">
        <v>491</v>
      </c>
      <c r="B4253" s="100" t="str">
        <f>VLOOKUP(SALIDA[[#This Row],[CODIGO]],STOCKSANLUIS[],2,FALSE)</f>
        <v>FUNDENTE EN PASTA DE 113.5 GR (SSWF1/4) - HARRIS</v>
      </c>
      <c r="C4253" s="153">
        <v>46162</v>
      </c>
      <c r="D4253">
        <v>1</v>
      </c>
      <c r="E4253">
        <f>IF(VLOOKUP(SALIDA[[#This Row],[CODIGO]],STOCKSANLUIS[],6,FALSE)=0,"PRODUCTO SIN STOCK/UBICACIÓN",VLOOKUP(SALIDA[[#This Row],[CODIGO]],STOCKSANLUIS[],6,FALSE))</f>
        <v>1</v>
      </c>
      <c r="F4253">
        <f>SALIDA[[#This Row],[CANTIDAD]]/SALIDA[[#This Row],[UND MEDIDA]]</f>
        <v>1</v>
      </c>
      <c r="G4253" t="str">
        <f>VLOOKUP(SALIDA[[#This Row],[CODIGO]],FAMILIAS[],4,FALSE)</f>
        <v>HARRIS</v>
      </c>
      <c r="H4253" s="10" t="str">
        <f>IF(VLOOKUP(SALIDA[[#This Row],[CODIGO]],STOCKSANLUIS[],7,FALSE)=0,"PRODUCTO SIN STOCK/UBICACIÓN",VLOOKUP(SALIDA[[#This Row],[CODIGO]],STOCKSANLUIS[],7,FALSE))</f>
        <v>C</v>
      </c>
      <c r="I4253" s="10"/>
      <c r="J4253" t="str">
        <f>SALIDA[[#This Row],[CODIGO]]&amp;"       "&amp;SALIDA[[#This Row],[FAMILIA]]</f>
        <v>00408       HARRIS</v>
      </c>
      <c r="K4253">
        <f>VLOOKUP(SALIDA[[#This Row],[CODIGO]],STOCK_STARSOFT[],5,FALSE)</f>
        <v>4.173635</v>
      </c>
      <c r="L4253">
        <f>SALIDA[[#This Row],[CANTIDAD]]*SALIDA[[#This Row],[PRECIO UND]]</f>
        <v>4.173635</v>
      </c>
    </row>
    <row r="4254" spans="1:12" x14ac:dyDescent="0.25">
      <c r="A4254" s="6" t="s">
        <v>3347</v>
      </c>
      <c r="B4254" s="100" t="str">
        <f>VLOOKUP(SALIDA[[#This Row],[CODIGO]],STOCKSANLUIS[],2,FALSE)</f>
        <v>GAS REFRIGERANTE R507 -11.3KG ICELOONG</v>
      </c>
      <c r="C4254" s="153">
        <v>46162</v>
      </c>
      <c r="D4254">
        <v>1</v>
      </c>
      <c r="E4254">
        <f>IF(VLOOKUP(SALIDA[[#This Row],[CODIGO]],STOCKSANLUIS[],6,FALSE)=0,"PRODUCTO SIN STOCK/UBICACIÓN",VLOOKUP(SALIDA[[#This Row],[CODIGO]],STOCKSANLUIS[],6,FALSE))</f>
        <v>1</v>
      </c>
      <c r="F4254">
        <f>SALIDA[[#This Row],[CANTIDAD]]/SALIDA[[#This Row],[UND MEDIDA]]</f>
        <v>1</v>
      </c>
      <c r="G4254" t="str">
        <f>VLOOKUP(SALIDA[[#This Row],[CODIGO]],FAMILIAS[],4,FALSE)</f>
        <v>ZHEJIANG YONGHE</v>
      </c>
      <c r="H4254" s="10" t="str">
        <f>IF(VLOOKUP(SALIDA[[#This Row],[CODIGO]],STOCKSANLUIS[],7,FALSE)=0,"PRODUCTO SIN STOCK/UBICACIÓN",VLOOKUP(SALIDA[[#This Row],[CODIGO]],STOCKSANLUIS[],7,FALSE))</f>
        <v>C</v>
      </c>
      <c r="I4254" s="10"/>
      <c r="J4254" t="str">
        <f>SALIDA[[#This Row],[CODIGO]]&amp;"       "&amp;SALIDA[[#This Row],[FAMILIA]]</f>
        <v>02755       ZHEJIANG YONGHE</v>
      </c>
      <c r="K4254">
        <f>VLOOKUP(SALIDA[[#This Row],[CODIGO]],STOCK_STARSOFT[],5,FALSE)</f>
        <v>55.968114</v>
      </c>
      <c r="L4254">
        <f>SALIDA[[#This Row],[CANTIDAD]]*SALIDA[[#This Row],[PRECIO UND]]</f>
        <v>55.968114</v>
      </c>
    </row>
    <row r="4255" spans="1:12" x14ac:dyDescent="0.25">
      <c r="A4255" s="6" t="s">
        <v>2667</v>
      </c>
      <c r="B4255" s="100" t="str">
        <f>VLOOKUP(SALIDA[[#This Row],[CODIGO]],STOCKSANLUIS[],2,FALSE)</f>
        <v>TAPA CÓNICA SCH-9 (CAPUCHON) P/M-10 FI0 3790 - CAFF</v>
      </c>
      <c r="C4255" s="153">
        <v>46162</v>
      </c>
      <c r="D4255">
        <v>20</v>
      </c>
      <c r="E4255">
        <f>IF(VLOOKUP(SALIDA[[#This Row],[CODIGO]],STOCKSANLUIS[],6,FALSE)=0,"PRODUCTO SIN STOCK/UBICACIÓN",VLOOKUP(SALIDA[[#This Row],[CODIGO]],STOCKSANLUIS[],6,FALSE))</f>
        <v>1</v>
      </c>
      <c r="F4255">
        <f>SALIDA[[#This Row],[CANTIDAD]]/SALIDA[[#This Row],[UND MEDIDA]]</f>
        <v>20</v>
      </c>
      <c r="G4255" t="str">
        <f>VLOOKUP(SALIDA[[#This Row],[CODIGO]],FAMILIAS[],4,FALSE)</f>
        <v>CAFF</v>
      </c>
      <c r="H4255" s="10" t="str">
        <f>IF(VLOOKUP(SALIDA[[#This Row],[CODIGO]],STOCKSANLUIS[],7,FALSE)=0,"PRODUCTO SIN STOCK/UBICACIÓN",VLOOKUP(SALIDA[[#This Row],[CODIGO]],STOCKSANLUIS[],7,FALSE))</f>
        <v>A</v>
      </c>
      <c r="I4255" s="10"/>
      <c r="J4255" t="str">
        <f>SALIDA[[#This Row],[CODIGO]]&amp;"       "&amp;SALIDA[[#This Row],[FAMILIA]]</f>
        <v>02170       CAFF</v>
      </c>
      <c r="K4255">
        <f>VLOOKUP(SALIDA[[#This Row],[CODIGO]],STOCK_STARSOFT[],5,FALSE)</f>
        <v>1.0126710000000001</v>
      </c>
      <c r="L4255">
        <f>SALIDA[[#This Row],[CANTIDAD]]*SALIDA[[#This Row],[PRECIO UND]]</f>
        <v>20.253420000000002</v>
      </c>
    </row>
    <row r="4256" spans="1:12" x14ac:dyDescent="0.25">
      <c r="A4256" s="6" t="s">
        <v>22305</v>
      </c>
      <c r="B4256" s="100" t="str">
        <f>VLOOKUP(SALIDA[[#This Row],[CODIGO]],STOCKSANLUIS[],2,FALSE)</f>
        <v>TUERCA DE BRONCE 3/8"-EVERFROST-BFSN-3/8</v>
      </c>
      <c r="C4256" s="153">
        <v>46162</v>
      </c>
      <c r="D4256">
        <v>1</v>
      </c>
      <c r="E4256" t="str">
        <f>IF(VLOOKUP(SALIDA[[#This Row],[CODIGO]],STOCKSANLUIS[],6,FALSE)=0,"PRODUCTO SIN STOCK/UBICACIÓN",VLOOKUP(SALIDA[[#This Row],[CODIGO]],STOCKSANLUIS[],6,FALSE))</f>
        <v>PRODUCTO SIN STOCK/UBICACIÓN</v>
      </c>
      <c r="F4256" t="e">
        <f>SALIDA[[#This Row],[CANTIDAD]]/SALIDA[[#This Row],[UND MEDIDA]]</f>
        <v>#VALUE!</v>
      </c>
      <c r="G4256" t="str">
        <f>VLOOKUP(SALIDA[[#This Row],[CODIGO]],FAMILIAS[],4,FALSE)</f>
        <v>EVERFROST</v>
      </c>
      <c r="H4256" s="10" t="str">
        <f>IF(VLOOKUP(SALIDA[[#This Row],[CODIGO]],STOCKSANLUIS[],7,FALSE)=0,"PRODUCTO SIN STOCK/UBICACIÓN",VLOOKUP(SALIDA[[#This Row],[CODIGO]],STOCKSANLUIS[],7,FALSE))</f>
        <v>C</v>
      </c>
      <c r="I4256" s="10"/>
      <c r="J4256" t="str">
        <f>SALIDA[[#This Row],[CODIGO]]&amp;"       "&amp;SALIDA[[#This Row],[FAMILIA]]</f>
        <v>03645       EVERFROST</v>
      </c>
      <c r="K4256">
        <f>VLOOKUP(SALIDA[[#This Row],[CODIGO]],STOCK_STARSOFT[],5,FALSE)</f>
        <v>0.241031</v>
      </c>
      <c r="L4256">
        <f>SALIDA[[#This Row],[CANTIDAD]]*SALIDA[[#This Row],[PRECIO UND]]</f>
        <v>0.241031</v>
      </c>
    </row>
    <row r="4257" spans="1:12" x14ac:dyDescent="0.25">
      <c r="A4257" s="6" t="s">
        <v>3818</v>
      </c>
      <c r="B4257" s="100" t="str">
        <f>VLOOKUP(SALIDA[[#This Row],[CODIGO]],STOCKSANLUIS[],2,FALSE)</f>
        <v>MANGA AISLANTE CLASS 1 - 3/4"ID X 1/2"THK - WINCELL</v>
      </c>
      <c r="C4257" s="153">
        <v>46162</v>
      </c>
      <c r="D4257">
        <v>3</v>
      </c>
      <c r="E4257">
        <f>IF(VLOOKUP(SALIDA[[#This Row],[CODIGO]],STOCKSANLUIS[],6,FALSE)=0,"PRODUCTO SIN STOCK/UBICACIÓN",VLOOKUP(SALIDA[[#This Row],[CODIGO]],STOCKSANLUIS[],6,FALSE))</f>
        <v>1</v>
      </c>
      <c r="F4257">
        <f>SALIDA[[#This Row],[CANTIDAD]]/SALIDA[[#This Row],[UND MEDIDA]]</f>
        <v>3</v>
      </c>
      <c r="G4257" t="str">
        <f>VLOOKUP(SALIDA[[#This Row],[CODIGO]],FAMILIAS[],4,FALSE)</f>
        <v>WINCELL</v>
      </c>
      <c r="H4257" s="10" t="str">
        <f>IF(VLOOKUP(SALIDA[[#This Row],[CODIGO]],STOCKSANLUIS[],7,FALSE)=0,"PRODUCTO SIN STOCK/UBICACIÓN",VLOOKUP(SALIDA[[#This Row],[CODIGO]],STOCKSANLUIS[],7,FALSE))</f>
        <v>A</v>
      </c>
      <c r="I4257" s="10"/>
      <c r="J4257" t="str">
        <f>SALIDA[[#This Row],[CODIGO]]&amp;"       "&amp;SALIDA[[#This Row],[FAMILIA]]</f>
        <v>03250       WINCELL</v>
      </c>
      <c r="K4257">
        <f>VLOOKUP(SALIDA[[#This Row],[CODIGO]],STOCK_STARSOFT[],5,FALSE)</f>
        <v>1.1368069999999999</v>
      </c>
      <c r="L4257">
        <f>SALIDA[[#This Row],[CANTIDAD]]*SALIDA[[#This Row],[PRECIO UND]]</f>
        <v>3.4104209999999995</v>
      </c>
    </row>
    <row r="4258" spans="1:12" x14ac:dyDescent="0.25">
      <c r="A4258" s="6" t="s">
        <v>485</v>
      </c>
      <c r="B4258" s="100" t="str">
        <f>VLOOKUP(SALIDA[[#This Row],[CODIGO]],STOCKSANLUIS[],2,FALSE)</f>
        <v>SOLDADURA DE PLATA HARRIS AL 0%</v>
      </c>
      <c r="C4258" s="153">
        <v>46162</v>
      </c>
      <c r="D4258">
        <v>150</v>
      </c>
      <c r="E4258">
        <f>IF(VLOOKUP(SALIDA[[#This Row],[CODIGO]],STOCKSANLUIS[],6,FALSE)=0,"PRODUCTO SIN STOCK/UBICACIÓN",VLOOKUP(SALIDA[[#This Row],[CODIGO]],STOCKSANLUIS[],6,FALSE))</f>
        <v>1</v>
      </c>
      <c r="F4258">
        <f>SALIDA[[#This Row],[CANTIDAD]]/SALIDA[[#This Row],[UND MEDIDA]]</f>
        <v>150</v>
      </c>
      <c r="G4258" t="str">
        <f>VLOOKUP(SALIDA[[#This Row],[CODIGO]],FAMILIAS[],4,FALSE)</f>
        <v>HARRIS</v>
      </c>
      <c r="H4258" s="10" t="str">
        <f>IF(VLOOKUP(SALIDA[[#This Row],[CODIGO]],STOCKSANLUIS[],7,FALSE)=0,"PRODUCTO SIN STOCK/UBICACIÓN",VLOOKUP(SALIDA[[#This Row],[CODIGO]],STOCKSANLUIS[],7,FALSE))</f>
        <v>C</v>
      </c>
      <c r="I4258" s="10"/>
      <c r="J4258" t="str">
        <f>SALIDA[[#This Row],[CODIGO]]&amp;"       "&amp;SALIDA[[#This Row],[FAMILIA]]</f>
        <v>00405       HARRIS</v>
      </c>
      <c r="K4258">
        <f>VLOOKUP(SALIDA[[#This Row],[CODIGO]],STOCK_STARSOFT[],5,FALSE)</f>
        <v>0.38343100000000002</v>
      </c>
      <c r="L4258">
        <f>SALIDA[[#This Row],[CANTIDAD]]*SALIDA[[#This Row],[PRECIO UND]]</f>
        <v>57.514650000000003</v>
      </c>
    </row>
    <row r="4259" spans="1:12" x14ac:dyDescent="0.25">
      <c r="A4259" s="6" t="s">
        <v>2667</v>
      </c>
      <c r="B4259" s="100" t="str">
        <f>VLOOKUP(SALIDA[[#This Row],[CODIGO]],STOCKSANLUIS[],2,FALSE)</f>
        <v>TAPA CÓNICA SCH-9 (CAPUCHON) P/M-10 FI0 3790 - CAFF</v>
      </c>
      <c r="C4259" s="153">
        <v>46162</v>
      </c>
      <c r="D4259">
        <v>70</v>
      </c>
      <c r="E4259">
        <f>IF(VLOOKUP(SALIDA[[#This Row],[CODIGO]],STOCKSANLUIS[],6,FALSE)=0,"PRODUCTO SIN STOCK/UBICACIÓN",VLOOKUP(SALIDA[[#This Row],[CODIGO]],STOCKSANLUIS[],6,FALSE))</f>
        <v>1</v>
      </c>
      <c r="F4259">
        <f>SALIDA[[#This Row],[CANTIDAD]]/SALIDA[[#This Row],[UND MEDIDA]]</f>
        <v>70</v>
      </c>
      <c r="G4259" t="str">
        <f>VLOOKUP(SALIDA[[#This Row],[CODIGO]],FAMILIAS[],4,FALSE)</f>
        <v>CAFF</v>
      </c>
      <c r="H4259" s="10" t="str">
        <f>IF(VLOOKUP(SALIDA[[#This Row],[CODIGO]],STOCKSANLUIS[],7,FALSE)=0,"PRODUCTO SIN STOCK/UBICACIÓN",VLOOKUP(SALIDA[[#This Row],[CODIGO]],STOCKSANLUIS[],7,FALSE))</f>
        <v>A</v>
      </c>
      <c r="I4259" s="10"/>
      <c r="J4259" t="str">
        <f>SALIDA[[#This Row],[CODIGO]]&amp;"       "&amp;SALIDA[[#This Row],[FAMILIA]]</f>
        <v>02170       CAFF</v>
      </c>
      <c r="K4259">
        <f>VLOOKUP(SALIDA[[#This Row],[CODIGO]],STOCK_STARSOFT[],5,FALSE)</f>
        <v>1.0126710000000001</v>
      </c>
      <c r="L4259">
        <f>SALIDA[[#This Row],[CANTIDAD]]*SALIDA[[#This Row],[PRECIO UND]]</f>
        <v>70.886970000000005</v>
      </c>
    </row>
    <row r="4260" spans="1:12" x14ac:dyDescent="0.25">
      <c r="A4260" s="6" t="s">
        <v>3363</v>
      </c>
      <c r="B4260" s="100" t="str">
        <f>VLOOKUP(SALIDA[[#This Row],[CODIGO]],STOCKSANLUIS[],2,FALSE)</f>
        <v>COMPRESOR SCROLL YH150C7-100 -- 60000 BTU - 5HP - 220V/3PH/60HZ - R410A - INVOTECH</v>
      </c>
      <c r="C4260" s="153">
        <v>46162</v>
      </c>
      <c r="D4260">
        <v>1</v>
      </c>
      <c r="E4260">
        <f>IF(VLOOKUP(SALIDA[[#This Row],[CODIGO]],STOCKSANLUIS[],6,FALSE)=0,"PRODUCTO SIN STOCK/UBICACIÓN",VLOOKUP(SALIDA[[#This Row],[CODIGO]],STOCKSANLUIS[],6,FALSE))</f>
        <v>1</v>
      </c>
      <c r="F4260">
        <f>SALIDA[[#This Row],[CANTIDAD]]/SALIDA[[#This Row],[UND MEDIDA]]</f>
        <v>1</v>
      </c>
      <c r="G4260" t="str">
        <f>VLOOKUP(SALIDA[[#This Row],[CODIGO]],FAMILIAS[],4,FALSE)</f>
        <v>INVOTECH</v>
      </c>
      <c r="H4260" s="10" t="str">
        <f>IF(VLOOKUP(SALIDA[[#This Row],[CODIGO]],STOCKSANLUIS[],7,FALSE)=0,"PRODUCTO SIN STOCK/UBICACIÓN",VLOOKUP(SALIDA[[#This Row],[CODIGO]],STOCKSANLUIS[],7,FALSE))</f>
        <v>B</v>
      </c>
      <c r="I4260" s="10"/>
      <c r="J4260" t="str">
        <f>SALIDA[[#This Row],[CODIGO]]&amp;"       "&amp;SALIDA[[#This Row],[FAMILIA]]</f>
        <v>02773       INVOTECH</v>
      </c>
      <c r="K4260">
        <f>VLOOKUP(SALIDA[[#This Row],[CODIGO]],STOCK_STARSOFT[],5,FALSE)</f>
        <v>225.26551499999999</v>
      </c>
      <c r="L4260">
        <f>SALIDA[[#This Row],[CANTIDAD]]*SALIDA[[#This Row],[PRECIO UND]]</f>
        <v>225.26551499999999</v>
      </c>
    </row>
    <row r="4261" spans="1:12" x14ac:dyDescent="0.25">
      <c r="A4261" s="6" t="s">
        <v>931</v>
      </c>
      <c r="B4261" s="100" t="str">
        <f>VLOOKUP(SALIDA[[#This Row],[CODIGO]],STOCKSANLUIS[],2,FALSE)</f>
        <v>ACEITE POLIOLESTER POE 32 - 1 GALON - BVA</v>
      </c>
      <c r="C4261" s="153">
        <v>46162</v>
      </c>
      <c r="D4261">
        <v>2</v>
      </c>
      <c r="E4261">
        <f>IF(VLOOKUP(SALIDA[[#This Row],[CODIGO]],STOCKSANLUIS[],6,FALSE)=0,"PRODUCTO SIN STOCK/UBICACIÓN",VLOOKUP(SALIDA[[#This Row],[CODIGO]],STOCKSANLUIS[],6,FALSE))</f>
        <v>1</v>
      </c>
      <c r="F4261">
        <f>SALIDA[[#This Row],[CANTIDAD]]/SALIDA[[#This Row],[UND MEDIDA]]</f>
        <v>2</v>
      </c>
      <c r="G4261" t="str">
        <f>VLOOKUP(SALIDA[[#This Row],[CODIGO]],FAMILIAS[],4,FALSE)</f>
        <v>BVA</v>
      </c>
      <c r="H4261" s="10" t="str">
        <f>IF(VLOOKUP(SALIDA[[#This Row],[CODIGO]],STOCKSANLUIS[],7,FALSE)=0,"PRODUCTO SIN STOCK/UBICACIÓN",VLOOKUP(SALIDA[[#This Row],[CODIGO]],STOCKSANLUIS[],7,FALSE))</f>
        <v>C</v>
      </c>
      <c r="I4261" s="10"/>
      <c r="J4261" t="str">
        <f>SALIDA[[#This Row],[CODIGO]]&amp;"       "&amp;SALIDA[[#This Row],[FAMILIA]]</f>
        <v>00987       BVA</v>
      </c>
      <c r="K4261">
        <f>VLOOKUP(SALIDA[[#This Row],[CODIGO]],STOCK_STARSOFT[],5,FALSE)</f>
        <v>47.466326000000002</v>
      </c>
      <c r="L4261">
        <f>SALIDA[[#This Row],[CANTIDAD]]*SALIDA[[#This Row],[PRECIO UND]]</f>
        <v>94.932652000000004</v>
      </c>
    </row>
    <row r="4262" spans="1:12" x14ac:dyDescent="0.25">
      <c r="A4262" s="6" t="s">
        <v>3410</v>
      </c>
      <c r="B4262" s="100" t="str">
        <f>VLOOKUP(SALIDA[[#This Row],[CODIGO]],STOCKSANLUIS[],2,FALSE)</f>
        <v>SOLDADURA DE ALUMINIO ALUXCOR 4047</v>
      </c>
      <c r="C4262" s="153">
        <v>46162</v>
      </c>
      <c r="D4262">
        <v>103</v>
      </c>
      <c r="E4262">
        <f>IF(VLOOKUP(SALIDA[[#This Row],[CODIGO]],STOCKSANLUIS[],6,FALSE)=0,"PRODUCTO SIN STOCK/UBICACIÓN",VLOOKUP(SALIDA[[#This Row],[CODIGO]],STOCKSANLUIS[],6,FALSE))</f>
        <v>1</v>
      </c>
      <c r="F4262">
        <f>SALIDA[[#This Row],[CANTIDAD]]/SALIDA[[#This Row],[UND MEDIDA]]</f>
        <v>103</v>
      </c>
      <c r="G4262" t="str">
        <f>VLOOKUP(SALIDA[[#This Row],[CODIGO]],FAMILIAS[],4,FALSE)</f>
        <v>HARRIS</v>
      </c>
      <c r="H4262" s="10" t="str">
        <f>IF(VLOOKUP(SALIDA[[#This Row],[CODIGO]],STOCKSANLUIS[],7,FALSE)=0,"PRODUCTO SIN STOCK/UBICACIÓN",VLOOKUP(SALIDA[[#This Row],[CODIGO]],STOCKSANLUIS[],7,FALSE))</f>
        <v>C</v>
      </c>
      <c r="I4262" s="10"/>
      <c r="J4262" t="str">
        <f>SALIDA[[#This Row],[CODIGO]]&amp;"       "&amp;SALIDA[[#This Row],[FAMILIA]]</f>
        <v>02836       HARRIS</v>
      </c>
      <c r="K4262">
        <f>VLOOKUP(SALIDA[[#This Row],[CODIGO]],STOCK_STARSOFT[],5,FALSE)</f>
        <v>0.75442299999999995</v>
      </c>
      <c r="L4262">
        <f>SALIDA[[#This Row],[CANTIDAD]]*SALIDA[[#This Row],[PRECIO UND]]</f>
        <v>77.705568999999997</v>
      </c>
    </row>
    <row r="4263" spans="1:12" x14ac:dyDescent="0.25">
      <c r="A4263" s="6" t="s">
        <v>443</v>
      </c>
      <c r="B4263" s="100" t="str">
        <f>VLOOKUP(SALIDA[[#This Row],[CODIGO]],STOCKSANLUIS[],2,FALSE)</f>
        <v>ACEITE POLIOLESTER POE 32 - 1/4 GALON - BVA</v>
      </c>
      <c r="C4263" s="153">
        <v>46162</v>
      </c>
      <c r="D4263">
        <v>2</v>
      </c>
      <c r="E4263">
        <f>IF(VLOOKUP(SALIDA[[#This Row],[CODIGO]],STOCKSANLUIS[],6,FALSE)=0,"PRODUCTO SIN STOCK/UBICACIÓN",VLOOKUP(SALIDA[[#This Row],[CODIGO]],STOCKSANLUIS[],6,FALSE))</f>
        <v>1</v>
      </c>
      <c r="F4263">
        <f>SALIDA[[#This Row],[CANTIDAD]]/SALIDA[[#This Row],[UND MEDIDA]]</f>
        <v>2</v>
      </c>
      <c r="G4263" t="str">
        <f>VLOOKUP(SALIDA[[#This Row],[CODIGO]],FAMILIAS[],4,FALSE)</f>
        <v>BVA</v>
      </c>
      <c r="H4263" s="10" t="str">
        <f>IF(VLOOKUP(SALIDA[[#This Row],[CODIGO]],STOCKSANLUIS[],7,FALSE)=0,"PRODUCTO SIN STOCK/UBICACIÓN",VLOOKUP(SALIDA[[#This Row],[CODIGO]],STOCKSANLUIS[],7,FALSE))</f>
        <v>C</v>
      </c>
      <c r="I4263" s="10"/>
      <c r="J4263" t="str">
        <f>SALIDA[[#This Row],[CODIGO]]&amp;"       "&amp;SALIDA[[#This Row],[FAMILIA]]</f>
        <v>00355       BVA</v>
      </c>
      <c r="K4263">
        <f>VLOOKUP(SALIDA[[#This Row],[CODIGO]],STOCK_STARSOFT[],5,FALSE)</f>
        <v>14.899067000000001</v>
      </c>
      <c r="L4263">
        <f>SALIDA[[#This Row],[CANTIDAD]]*SALIDA[[#This Row],[PRECIO UND]]</f>
        <v>29.798134000000001</v>
      </c>
    </row>
    <row r="4264" spans="1:12" x14ac:dyDescent="0.25">
      <c r="A4264" s="6" t="s">
        <v>3343</v>
      </c>
      <c r="B4264" s="100" t="str">
        <f>VLOOKUP(SALIDA[[#This Row],[CODIGO]],STOCKSANLUIS[],2,FALSE)</f>
        <v>GAS REFRIGERANTE R410A -11.30KG ICELOONG</v>
      </c>
      <c r="C4264" s="153">
        <v>46162</v>
      </c>
      <c r="D4264">
        <v>1</v>
      </c>
      <c r="E4264">
        <f>IF(VLOOKUP(SALIDA[[#This Row],[CODIGO]],STOCKSANLUIS[],6,FALSE)=0,"PRODUCTO SIN STOCK/UBICACIÓN",VLOOKUP(SALIDA[[#This Row],[CODIGO]],STOCKSANLUIS[],6,FALSE))</f>
        <v>1</v>
      </c>
      <c r="F4264">
        <f>SALIDA[[#This Row],[CANTIDAD]]/SALIDA[[#This Row],[UND MEDIDA]]</f>
        <v>1</v>
      </c>
      <c r="G4264" t="str">
        <f>VLOOKUP(SALIDA[[#This Row],[CODIGO]],FAMILIAS[],4,FALSE)</f>
        <v>ZHEJIANG YONGHE</v>
      </c>
      <c r="H4264" s="10" t="str">
        <f>IF(VLOOKUP(SALIDA[[#This Row],[CODIGO]],STOCKSANLUIS[],7,FALSE)=0,"PRODUCTO SIN STOCK/UBICACIÓN",VLOOKUP(SALIDA[[#This Row],[CODIGO]],STOCKSANLUIS[],7,FALSE))</f>
        <v>C</v>
      </c>
      <c r="I4264" s="10"/>
      <c r="J4264" t="str">
        <f>SALIDA[[#This Row],[CODIGO]]&amp;"       "&amp;SALIDA[[#This Row],[FAMILIA]]</f>
        <v>02753       ZHEJIANG YONGHE</v>
      </c>
      <c r="K4264">
        <f>VLOOKUP(SALIDA[[#This Row],[CODIGO]],STOCK_STARSOFT[],5,FALSE)</f>
        <v>88.873082999999994</v>
      </c>
      <c r="L4264">
        <f>SALIDA[[#This Row],[CANTIDAD]]*SALIDA[[#This Row],[PRECIO UND]]</f>
        <v>88.873082999999994</v>
      </c>
    </row>
    <row r="4265" spans="1:12" x14ac:dyDescent="0.25">
      <c r="A4265" s="6" t="s">
        <v>931</v>
      </c>
      <c r="B4265" s="100" t="str">
        <f>VLOOKUP(SALIDA[[#This Row],[CODIGO]],STOCKSANLUIS[],2,FALSE)</f>
        <v>ACEITE POLIOLESTER POE 32 - 1 GALON - BVA</v>
      </c>
      <c r="C4265" s="153">
        <v>46162</v>
      </c>
      <c r="D4265">
        <v>1</v>
      </c>
      <c r="E4265">
        <f>IF(VLOOKUP(SALIDA[[#This Row],[CODIGO]],STOCKSANLUIS[],6,FALSE)=0,"PRODUCTO SIN STOCK/UBICACIÓN",VLOOKUP(SALIDA[[#This Row],[CODIGO]],STOCKSANLUIS[],6,FALSE))</f>
        <v>1</v>
      </c>
      <c r="F4265">
        <f>SALIDA[[#This Row],[CANTIDAD]]/SALIDA[[#This Row],[UND MEDIDA]]</f>
        <v>1</v>
      </c>
      <c r="G4265" t="str">
        <f>VLOOKUP(SALIDA[[#This Row],[CODIGO]],FAMILIAS[],4,FALSE)</f>
        <v>BVA</v>
      </c>
      <c r="H4265" s="10" t="str">
        <f>IF(VLOOKUP(SALIDA[[#This Row],[CODIGO]],STOCKSANLUIS[],7,FALSE)=0,"PRODUCTO SIN STOCK/UBICACIÓN",VLOOKUP(SALIDA[[#This Row],[CODIGO]],STOCKSANLUIS[],7,FALSE))</f>
        <v>C</v>
      </c>
      <c r="I4265" s="10"/>
      <c r="J4265" t="str">
        <f>SALIDA[[#This Row],[CODIGO]]&amp;"       "&amp;SALIDA[[#This Row],[FAMILIA]]</f>
        <v>00987       BVA</v>
      </c>
      <c r="K4265">
        <f>VLOOKUP(SALIDA[[#This Row],[CODIGO]],STOCK_STARSOFT[],5,FALSE)</f>
        <v>47.466326000000002</v>
      </c>
      <c r="L4265">
        <f>SALIDA[[#This Row],[CANTIDAD]]*SALIDA[[#This Row],[PRECIO UND]]</f>
        <v>47.466326000000002</v>
      </c>
    </row>
    <row r="4266" spans="1:12" x14ac:dyDescent="0.25">
      <c r="A4266" s="6" t="s">
        <v>3343</v>
      </c>
      <c r="B4266" s="100" t="str">
        <f>VLOOKUP(SALIDA[[#This Row],[CODIGO]],STOCKSANLUIS[],2,FALSE)</f>
        <v>GAS REFRIGERANTE R410A -11.30KG ICELOONG</v>
      </c>
      <c r="C4266" s="153">
        <v>46162</v>
      </c>
      <c r="D4266">
        <v>5</v>
      </c>
      <c r="E4266">
        <f>IF(VLOOKUP(SALIDA[[#This Row],[CODIGO]],STOCKSANLUIS[],6,FALSE)=0,"PRODUCTO SIN STOCK/UBICACIÓN",VLOOKUP(SALIDA[[#This Row],[CODIGO]],STOCKSANLUIS[],6,FALSE))</f>
        <v>1</v>
      </c>
      <c r="F4266">
        <f>SALIDA[[#This Row],[CANTIDAD]]/SALIDA[[#This Row],[UND MEDIDA]]</f>
        <v>5</v>
      </c>
      <c r="G4266" t="str">
        <f>VLOOKUP(SALIDA[[#This Row],[CODIGO]],FAMILIAS[],4,FALSE)</f>
        <v>ZHEJIANG YONGHE</v>
      </c>
      <c r="H4266" s="10" t="str">
        <f>IF(VLOOKUP(SALIDA[[#This Row],[CODIGO]],STOCKSANLUIS[],7,FALSE)=0,"PRODUCTO SIN STOCK/UBICACIÓN",VLOOKUP(SALIDA[[#This Row],[CODIGO]],STOCKSANLUIS[],7,FALSE))</f>
        <v>C</v>
      </c>
      <c r="I4266" s="10"/>
      <c r="J4266" t="str">
        <f>SALIDA[[#This Row],[CODIGO]]&amp;"       "&amp;SALIDA[[#This Row],[FAMILIA]]</f>
        <v>02753       ZHEJIANG YONGHE</v>
      </c>
      <c r="K4266">
        <f>VLOOKUP(SALIDA[[#This Row],[CODIGO]],STOCK_STARSOFT[],5,FALSE)</f>
        <v>88.873082999999994</v>
      </c>
      <c r="L4266">
        <f>SALIDA[[#This Row],[CANTIDAD]]*SALIDA[[#This Row],[PRECIO UND]]</f>
        <v>444.36541499999998</v>
      </c>
    </row>
    <row r="4267" spans="1:12" x14ac:dyDescent="0.25">
      <c r="A4267" s="6" t="s">
        <v>3858</v>
      </c>
      <c r="B4267" s="100" t="str">
        <f>VLOOKUP(SALIDA[[#This Row],[CODIGO]],STOCKSANLUIS[],2,FALSE)</f>
        <v>CORTINA DE AIRE DE 120 CM (48") - 220V/1PH/60HZ - STAR COLD - FM-1212Z/Y-MC</v>
      </c>
      <c r="C4267" s="153">
        <v>46162</v>
      </c>
      <c r="D4267">
        <v>1</v>
      </c>
      <c r="E4267">
        <f>IF(VLOOKUP(SALIDA[[#This Row],[CODIGO]],STOCKSANLUIS[],6,FALSE)=0,"PRODUCTO SIN STOCK/UBICACIÓN",VLOOKUP(SALIDA[[#This Row],[CODIGO]],STOCKSANLUIS[],6,FALSE))</f>
        <v>1</v>
      </c>
      <c r="F4267">
        <f>SALIDA[[#This Row],[CANTIDAD]]/SALIDA[[#This Row],[UND MEDIDA]]</f>
        <v>1</v>
      </c>
      <c r="G4267" t="str">
        <f>VLOOKUP(SALIDA[[#This Row],[CODIGO]],FAMILIAS[],4,FALSE)</f>
        <v>STAR COLD</v>
      </c>
      <c r="H4267" s="10" t="str">
        <f>IF(VLOOKUP(SALIDA[[#This Row],[CODIGO]],STOCKSANLUIS[],7,FALSE)=0,"PRODUCTO SIN STOCK/UBICACIÓN",VLOOKUP(SALIDA[[#This Row],[CODIGO]],STOCKSANLUIS[],7,FALSE))</f>
        <v>A</v>
      </c>
      <c r="I4267" s="10"/>
      <c r="J4267" t="str">
        <f>SALIDA[[#This Row],[CODIGO]]&amp;"       "&amp;SALIDA[[#This Row],[FAMILIA]]</f>
        <v>03288       STAR COLD</v>
      </c>
      <c r="K4267">
        <f>VLOOKUP(SALIDA[[#This Row],[CODIGO]],STOCK_STARSOFT[],5,FALSE)</f>
        <v>46.302090999999997</v>
      </c>
      <c r="L4267">
        <f>SALIDA[[#This Row],[CANTIDAD]]*SALIDA[[#This Row],[PRECIO UND]]</f>
        <v>46.302090999999997</v>
      </c>
    </row>
    <row r="4268" spans="1:12" x14ac:dyDescent="0.25">
      <c r="A4268" s="6" t="s">
        <v>22050</v>
      </c>
      <c r="B4268" s="100" t="str">
        <f>VLOOKUP(SALIDA[[#This Row],[CODIGO]],STOCKSANLUIS[],2,FALSE)</f>
        <v>MINI BOMBA STAR COLD  DE 110-240V MINISLIM SERIES 66 FT LIFT SPS-66</v>
      </c>
      <c r="C4268" s="153">
        <v>46162</v>
      </c>
      <c r="D4268">
        <v>1</v>
      </c>
      <c r="E4268">
        <f>IF(VLOOKUP(SALIDA[[#This Row],[CODIGO]],STOCKSANLUIS[],6,FALSE)=0,"PRODUCTO SIN STOCK/UBICACIÓN",VLOOKUP(SALIDA[[#This Row],[CODIGO]],STOCKSANLUIS[],6,FALSE))</f>
        <v>1</v>
      </c>
      <c r="F4268">
        <f>SALIDA[[#This Row],[CANTIDAD]]/SALIDA[[#This Row],[UND MEDIDA]]</f>
        <v>1</v>
      </c>
      <c r="G4268" t="str">
        <f>VLOOKUP(SALIDA[[#This Row],[CODIGO]],FAMILIAS[],4,FALSE)</f>
        <v>STAR COLD</v>
      </c>
      <c r="H4268" s="10" t="str">
        <f>IF(VLOOKUP(SALIDA[[#This Row],[CODIGO]],STOCKSANLUIS[],7,FALSE)=0,"PRODUCTO SIN STOCK/UBICACIÓN",VLOOKUP(SALIDA[[#This Row],[CODIGO]],STOCKSANLUIS[],7,FALSE))</f>
        <v>A</v>
      </c>
      <c r="I4268" s="10"/>
      <c r="J4268" t="str">
        <f>SALIDA[[#This Row],[CODIGO]]&amp;"       "&amp;SALIDA[[#This Row],[FAMILIA]]</f>
        <v>03543       STAR COLD</v>
      </c>
      <c r="K4268">
        <f>VLOOKUP(SALIDA[[#This Row],[CODIGO]],STOCK_STARSOFT[],5,FALSE)</f>
        <v>19.559408000000001</v>
      </c>
      <c r="L4268">
        <f>SALIDA[[#This Row],[CANTIDAD]]*SALIDA[[#This Row],[PRECIO UND]]</f>
        <v>19.559408000000001</v>
      </c>
    </row>
    <row r="4269" spans="1:12" x14ac:dyDescent="0.25">
      <c r="A4269" s="6" t="s">
        <v>33</v>
      </c>
      <c r="B4269" s="100" t="str">
        <f>VLOOKUP(SALIDA[[#This Row],[CODIGO]],STOCKSANLUIS[],2,FALSE)</f>
        <v>CONTROLADOR DE TEMPERATURA DIGITAL MT-512E 2HP - VER.13 - 115/220 VAC - FULL GAUGE</v>
      </c>
      <c r="C4269" s="153">
        <v>46163</v>
      </c>
      <c r="D4269">
        <v>5</v>
      </c>
      <c r="E4269">
        <f>IF(VLOOKUP(SALIDA[[#This Row],[CODIGO]],STOCKSANLUIS[],6,FALSE)=0,"PRODUCTO SIN STOCK/UBICACIÓN",VLOOKUP(SALIDA[[#This Row],[CODIGO]],STOCKSANLUIS[],6,FALSE))</f>
        <v>1</v>
      </c>
      <c r="F4269">
        <f>SALIDA[[#This Row],[CANTIDAD]]/SALIDA[[#This Row],[UND MEDIDA]]</f>
        <v>5</v>
      </c>
      <c r="G4269" t="str">
        <f>VLOOKUP(SALIDA[[#This Row],[CODIGO]],FAMILIAS[],4,FALSE)</f>
        <v>FULL GAUGE</v>
      </c>
      <c r="H4269" s="10" t="str">
        <f>IF(VLOOKUP(SALIDA[[#This Row],[CODIGO]],STOCKSANLUIS[],7,FALSE)=0,"PRODUCTO SIN STOCK/UBICACIÓN",VLOOKUP(SALIDA[[#This Row],[CODIGO]],STOCKSANLUIS[],7,FALSE))</f>
        <v>C</v>
      </c>
      <c r="I4269" s="10"/>
      <c r="J4269" t="str">
        <f>SALIDA[[#This Row],[CODIGO]]&amp;"       "&amp;SALIDA[[#This Row],[FAMILIA]]</f>
        <v>00016       FULL GAUGE</v>
      </c>
      <c r="K4269">
        <f>VLOOKUP(SALIDA[[#This Row],[CODIGO]],STOCK_STARSOFT[],5,FALSE)</f>
        <v>13.318346</v>
      </c>
      <c r="L4269">
        <f>SALIDA[[#This Row],[CANTIDAD]]*SALIDA[[#This Row],[PRECIO UND]]</f>
        <v>66.591729999999998</v>
      </c>
    </row>
    <row r="4270" spans="1:12" x14ac:dyDescent="0.25">
      <c r="A4270" s="6" t="s">
        <v>3818</v>
      </c>
      <c r="B4270" s="100" t="str">
        <f>VLOOKUP(SALIDA[[#This Row],[CODIGO]],STOCKSANLUIS[],2,FALSE)</f>
        <v>MANGA AISLANTE CLASS 1 - 3/4"ID X 1/2"THK - WINCELL</v>
      </c>
      <c r="C4270" s="153">
        <v>46163</v>
      </c>
      <c r="D4270">
        <v>35</v>
      </c>
      <c r="E4270">
        <f>IF(VLOOKUP(SALIDA[[#This Row],[CODIGO]],STOCKSANLUIS[],6,FALSE)=0,"PRODUCTO SIN STOCK/UBICACIÓN",VLOOKUP(SALIDA[[#This Row],[CODIGO]],STOCKSANLUIS[],6,FALSE))</f>
        <v>1</v>
      </c>
      <c r="F4270">
        <f>SALIDA[[#This Row],[CANTIDAD]]/SALIDA[[#This Row],[UND MEDIDA]]</f>
        <v>35</v>
      </c>
      <c r="G4270" t="str">
        <f>VLOOKUP(SALIDA[[#This Row],[CODIGO]],FAMILIAS[],4,FALSE)</f>
        <v>WINCELL</v>
      </c>
      <c r="H4270" s="10" t="str">
        <f>IF(VLOOKUP(SALIDA[[#This Row],[CODIGO]],STOCKSANLUIS[],7,FALSE)=0,"PRODUCTO SIN STOCK/UBICACIÓN",VLOOKUP(SALIDA[[#This Row],[CODIGO]],STOCKSANLUIS[],7,FALSE))</f>
        <v>A</v>
      </c>
      <c r="I4270" s="10" t="s">
        <v>19536</v>
      </c>
      <c r="J4270" t="str">
        <f>SALIDA[[#This Row],[CODIGO]]&amp;"       "&amp;SALIDA[[#This Row],[FAMILIA]]</f>
        <v>03250       WINCELL</v>
      </c>
      <c r="K4270">
        <f>VLOOKUP(SALIDA[[#This Row],[CODIGO]],STOCK_STARSOFT[],5,FALSE)</f>
        <v>1.1368069999999999</v>
      </c>
      <c r="L4270">
        <f>SALIDA[[#This Row],[CANTIDAD]]*SALIDA[[#This Row],[PRECIO UND]]</f>
        <v>39.788244999999996</v>
      </c>
    </row>
    <row r="4271" spans="1:12" x14ac:dyDescent="0.25">
      <c r="A4271" s="6" t="s">
        <v>2490</v>
      </c>
      <c r="B4271" s="100" t="str">
        <f>VLOOKUP(SALIDA[[#This Row],[CODIGO]],STOCKSANLUIS[],2,FALSE)</f>
        <v>LIMPIADOR PARA CONDENSADOR - NU-BRITE - 1GALON - NU CALGON</v>
      </c>
      <c r="C4271" s="153">
        <v>46163</v>
      </c>
      <c r="D4271">
        <v>2</v>
      </c>
      <c r="E4271">
        <f>IF(VLOOKUP(SALIDA[[#This Row],[CODIGO]],STOCKSANLUIS[],6,FALSE)=0,"PRODUCTO SIN STOCK/UBICACIÓN",VLOOKUP(SALIDA[[#This Row],[CODIGO]],STOCKSANLUIS[],6,FALSE))</f>
        <v>1</v>
      </c>
      <c r="F4271">
        <f>SALIDA[[#This Row],[CANTIDAD]]/SALIDA[[#This Row],[UND MEDIDA]]</f>
        <v>2</v>
      </c>
      <c r="G4271" t="str">
        <f>VLOOKUP(SALIDA[[#This Row],[CODIGO]],FAMILIAS[],4,FALSE)</f>
        <v>NU CALGON</v>
      </c>
      <c r="H4271" s="10" t="str">
        <f>IF(VLOOKUP(SALIDA[[#This Row],[CODIGO]],STOCKSANLUIS[],7,FALSE)=0,"PRODUCTO SIN STOCK/UBICACIÓN",VLOOKUP(SALIDA[[#This Row],[CODIGO]],STOCKSANLUIS[],7,FALSE))</f>
        <v>C</v>
      </c>
      <c r="I4271" s="10"/>
      <c r="J4271" t="str">
        <f>SALIDA[[#This Row],[CODIGO]]&amp;"       "&amp;SALIDA[[#This Row],[FAMILIA]]</f>
        <v>02043       NU CALGON</v>
      </c>
      <c r="K4271">
        <f>VLOOKUP(SALIDA[[#This Row],[CODIGO]],STOCK_STARSOFT[],5,FALSE)</f>
        <v>9.0050089999999994</v>
      </c>
      <c r="L4271">
        <f>SALIDA[[#This Row],[CANTIDAD]]*SALIDA[[#This Row],[PRECIO UND]]</f>
        <v>18.010017999999999</v>
      </c>
    </row>
    <row r="4272" spans="1:12" x14ac:dyDescent="0.25">
      <c r="A4272" s="6" t="s">
        <v>22301</v>
      </c>
      <c r="B4272" s="100" t="str">
        <f>VLOOKUP(SALIDA[[#This Row],[CODIGO]],STOCKSANLUIS[],2,FALSE)</f>
        <v>TUERCA DE BRONCE 1/4"-EVERFROST-BFSN-1/4</v>
      </c>
      <c r="C4272" s="153">
        <v>46163</v>
      </c>
      <c r="D4272">
        <v>6</v>
      </c>
      <c r="E4272" t="str">
        <f>IF(VLOOKUP(SALIDA[[#This Row],[CODIGO]],STOCKSANLUIS[],6,FALSE)=0,"PRODUCTO SIN STOCK/UBICACIÓN",VLOOKUP(SALIDA[[#This Row],[CODIGO]],STOCKSANLUIS[],6,FALSE))</f>
        <v>PRODUCTO SIN STOCK/UBICACIÓN</v>
      </c>
      <c r="F4272" t="e">
        <f>SALIDA[[#This Row],[CANTIDAD]]/SALIDA[[#This Row],[UND MEDIDA]]</f>
        <v>#VALUE!</v>
      </c>
      <c r="G4272" t="str">
        <f>VLOOKUP(SALIDA[[#This Row],[CODIGO]],FAMILIAS[],4,FALSE)</f>
        <v>EVERFROST</v>
      </c>
      <c r="H4272" s="10" t="str">
        <f>IF(VLOOKUP(SALIDA[[#This Row],[CODIGO]],STOCKSANLUIS[],7,FALSE)=0,"PRODUCTO SIN STOCK/UBICACIÓN",VLOOKUP(SALIDA[[#This Row],[CODIGO]],STOCKSANLUIS[],7,FALSE))</f>
        <v>C</v>
      </c>
      <c r="I4272" s="10"/>
      <c r="J4272" t="str">
        <f>SALIDA[[#This Row],[CODIGO]]&amp;"       "&amp;SALIDA[[#This Row],[FAMILIA]]</f>
        <v>03643       EVERFROST</v>
      </c>
      <c r="K4272">
        <f>VLOOKUP(SALIDA[[#This Row],[CODIGO]],STOCK_STARSOFT[],5,FALSE)</f>
        <v>0.154136</v>
      </c>
      <c r="L4272">
        <f>SALIDA[[#This Row],[CANTIDAD]]*SALIDA[[#This Row],[PRECIO UND]]</f>
        <v>0.92481599999999997</v>
      </c>
    </row>
    <row r="4273" spans="1:12" x14ac:dyDescent="0.25">
      <c r="A4273" s="6" t="s">
        <v>3858</v>
      </c>
      <c r="B4273" s="100" t="str">
        <f>VLOOKUP(SALIDA[[#This Row],[CODIGO]],STOCKSANLUIS[],2,FALSE)</f>
        <v>CORTINA DE AIRE DE 120 CM (48") - 220V/1PH/60HZ - STAR COLD - FM-1212Z/Y-MC</v>
      </c>
      <c r="C4273" s="153">
        <v>46163</v>
      </c>
      <c r="D4273">
        <v>4</v>
      </c>
      <c r="E4273">
        <f>IF(VLOOKUP(SALIDA[[#This Row],[CODIGO]],STOCKSANLUIS[],6,FALSE)=0,"PRODUCTO SIN STOCK/UBICACIÓN",VLOOKUP(SALIDA[[#This Row],[CODIGO]],STOCKSANLUIS[],6,FALSE))</f>
        <v>1</v>
      </c>
      <c r="F4273">
        <f>SALIDA[[#This Row],[CANTIDAD]]/SALIDA[[#This Row],[UND MEDIDA]]</f>
        <v>4</v>
      </c>
      <c r="G4273" t="str">
        <f>VLOOKUP(SALIDA[[#This Row],[CODIGO]],FAMILIAS[],4,FALSE)</f>
        <v>STAR COLD</v>
      </c>
      <c r="H4273" s="10" t="str">
        <f>IF(VLOOKUP(SALIDA[[#This Row],[CODIGO]],STOCKSANLUIS[],7,FALSE)=0,"PRODUCTO SIN STOCK/UBICACIÓN",VLOOKUP(SALIDA[[#This Row],[CODIGO]],STOCKSANLUIS[],7,FALSE))</f>
        <v>A</v>
      </c>
      <c r="I4273" s="10"/>
      <c r="J4273" t="str">
        <f>SALIDA[[#This Row],[CODIGO]]&amp;"       "&amp;SALIDA[[#This Row],[FAMILIA]]</f>
        <v>03288       STAR COLD</v>
      </c>
      <c r="K4273">
        <f>VLOOKUP(SALIDA[[#This Row],[CODIGO]],STOCK_STARSOFT[],5,FALSE)</f>
        <v>46.302090999999997</v>
      </c>
      <c r="L4273">
        <f>SALIDA[[#This Row],[CANTIDAD]]*SALIDA[[#This Row],[PRECIO UND]]</f>
        <v>185.20836399999999</v>
      </c>
    </row>
    <row r="4274" spans="1:12" x14ac:dyDescent="0.25">
      <c r="A4274" s="6" t="s">
        <v>931</v>
      </c>
      <c r="B4274" s="100" t="str">
        <f>VLOOKUP(SALIDA[[#This Row],[CODIGO]],STOCKSANLUIS[],2,FALSE)</f>
        <v>ACEITE POLIOLESTER POE 32 - 1 GALON - BVA</v>
      </c>
      <c r="C4274" s="153">
        <v>46163</v>
      </c>
      <c r="D4274">
        <v>4</v>
      </c>
      <c r="E4274">
        <f>IF(VLOOKUP(SALIDA[[#This Row],[CODIGO]],STOCKSANLUIS[],6,FALSE)=0,"PRODUCTO SIN STOCK/UBICACIÓN",VLOOKUP(SALIDA[[#This Row],[CODIGO]],STOCKSANLUIS[],6,FALSE))</f>
        <v>1</v>
      </c>
      <c r="F4274">
        <f>SALIDA[[#This Row],[CANTIDAD]]/SALIDA[[#This Row],[UND MEDIDA]]</f>
        <v>4</v>
      </c>
      <c r="G4274" t="str">
        <f>VLOOKUP(SALIDA[[#This Row],[CODIGO]],FAMILIAS[],4,FALSE)</f>
        <v>BVA</v>
      </c>
      <c r="H4274" s="10" t="str">
        <f>IF(VLOOKUP(SALIDA[[#This Row],[CODIGO]],STOCKSANLUIS[],7,FALSE)=0,"PRODUCTO SIN STOCK/UBICACIÓN",VLOOKUP(SALIDA[[#This Row],[CODIGO]],STOCKSANLUIS[],7,FALSE))</f>
        <v>C</v>
      </c>
      <c r="I4274" s="10"/>
      <c r="J4274" t="str">
        <f>SALIDA[[#This Row],[CODIGO]]&amp;"       "&amp;SALIDA[[#This Row],[FAMILIA]]</f>
        <v>00987       BVA</v>
      </c>
      <c r="K4274">
        <f>VLOOKUP(SALIDA[[#This Row],[CODIGO]],STOCK_STARSOFT[],5,FALSE)</f>
        <v>47.466326000000002</v>
      </c>
      <c r="L4274">
        <f>SALIDA[[#This Row],[CANTIDAD]]*SALIDA[[#This Row],[PRECIO UND]]</f>
        <v>189.86530400000001</v>
      </c>
    </row>
    <row r="4275" spans="1:12" x14ac:dyDescent="0.25">
      <c r="A4275" s="6" t="s">
        <v>867</v>
      </c>
      <c r="B4275" s="100" t="str">
        <f>VLOOKUP(SALIDA[[#This Row],[CODIGO]],STOCKSANLUIS[],2,FALSE)</f>
        <v>ACEITE POLIOLESTER POE 68 - 1 GALON - BVA</v>
      </c>
      <c r="C4275" s="153">
        <v>46163</v>
      </c>
      <c r="D4275">
        <v>2</v>
      </c>
      <c r="E4275">
        <f>IF(VLOOKUP(SALIDA[[#This Row],[CODIGO]],STOCKSANLUIS[],6,FALSE)=0,"PRODUCTO SIN STOCK/UBICACIÓN",VLOOKUP(SALIDA[[#This Row],[CODIGO]],STOCKSANLUIS[],6,FALSE))</f>
        <v>1</v>
      </c>
      <c r="F4275">
        <f>SALIDA[[#This Row],[CANTIDAD]]/SALIDA[[#This Row],[UND MEDIDA]]</f>
        <v>2</v>
      </c>
      <c r="G4275" t="str">
        <f>VLOOKUP(SALIDA[[#This Row],[CODIGO]],FAMILIAS[],4,FALSE)</f>
        <v>BVA</v>
      </c>
      <c r="H4275" s="10" t="str">
        <f>IF(VLOOKUP(SALIDA[[#This Row],[CODIGO]],STOCKSANLUIS[],7,FALSE)=0,"PRODUCTO SIN STOCK/UBICACIÓN",VLOOKUP(SALIDA[[#This Row],[CODIGO]],STOCKSANLUIS[],7,FALSE))</f>
        <v>C</v>
      </c>
      <c r="I4275" s="10"/>
      <c r="J4275" t="str">
        <f>SALIDA[[#This Row],[CODIGO]]&amp;"       "&amp;SALIDA[[#This Row],[FAMILIA]]</f>
        <v>00945       BVA</v>
      </c>
      <c r="K4275">
        <f>VLOOKUP(SALIDA[[#This Row],[CODIGO]],STOCK_STARSOFT[],5,FALSE)</f>
        <v>50.009718999999997</v>
      </c>
      <c r="L4275">
        <f>SALIDA[[#This Row],[CANTIDAD]]*SALIDA[[#This Row],[PRECIO UND]]</f>
        <v>100.01943799999999</v>
      </c>
    </row>
    <row r="4276" spans="1:12" x14ac:dyDescent="0.25">
      <c r="A4276" s="6" t="s">
        <v>3880</v>
      </c>
      <c r="B4276" s="100" t="str">
        <f>VLOOKUP(SALIDA[[#This Row],[CODIGO]],STOCKSANLUIS[],2,FALSE)</f>
        <v>GAS REFRIGERANTE R134A  X 340 GR - (TAPA CON VALVULA) - ICELOONG</v>
      </c>
      <c r="C4276" s="153">
        <v>46163</v>
      </c>
      <c r="D4276">
        <v>30</v>
      </c>
      <c r="E4276">
        <f>IF(VLOOKUP(SALIDA[[#This Row],[CODIGO]],STOCKSANLUIS[],6,FALSE)=0,"PRODUCTO SIN STOCK/UBICACIÓN",VLOOKUP(SALIDA[[#This Row],[CODIGO]],STOCKSANLUIS[],6,FALSE))</f>
        <v>1</v>
      </c>
      <c r="F4276">
        <f>SALIDA[[#This Row],[CANTIDAD]]/SALIDA[[#This Row],[UND MEDIDA]]</f>
        <v>30</v>
      </c>
      <c r="G4276" t="str">
        <f>VLOOKUP(SALIDA[[#This Row],[CODIGO]],FAMILIAS[],4,FALSE)</f>
        <v>ZHEJIANG YONGHE</v>
      </c>
      <c r="H4276" s="10" t="str">
        <f>IF(VLOOKUP(SALIDA[[#This Row],[CODIGO]],STOCKSANLUIS[],7,FALSE)=0,"PRODUCTO SIN STOCK/UBICACIÓN",VLOOKUP(SALIDA[[#This Row],[CODIGO]],STOCKSANLUIS[],7,FALSE))</f>
        <v>B</v>
      </c>
      <c r="I4276" s="10"/>
      <c r="J4276" t="str">
        <f>SALIDA[[#This Row],[CODIGO]]&amp;"       "&amp;SALIDA[[#This Row],[FAMILIA]]</f>
        <v>03343       ZHEJIANG YONGHE</v>
      </c>
      <c r="K4276">
        <f>VLOOKUP(SALIDA[[#This Row],[CODIGO]],STOCK_STARSOFT[],5,FALSE)</f>
        <v>3.1289889999999998</v>
      </c>
      <c r="L4276">
        <f>SALIDA[[#This Row],[CANTIDAD]]*SALIDA[[#This Row],[PRECIO UND]]</f>
        <v>93.869669999999999</v>
      </c>
    </row>
    <row r="4277" spans="1:12" x14ac:dyDescent="0.25">
      <c r="A4277" s="6" t="s">
        <v>125</v>
      </c>
      <c r="B4277" s="100" t="str">
        <f>VLOOKUP(SALIDA[[#This Row],[CODIGO]],STOCKSANLUIS[],2,FALSE)</f>
        <v>BOBINA DE SOLENOIDE - 220V/60HZ/13W - COD - 018F6714 - DANFOSS</v>
      </c>
      <c r="C4277" s="153">
        <v>46163</v>
      </c>
      <c r="D4277">
        <v>1</v>
      </c>
      <c r="E4277">
        <f>IF(VLOOKUP(SALIDA[[#This Row],[CODIGO]],STOCKSANLUIS[],6,FALSE)=0,"PRODUCTO SIN STOCK/UBICACIÓN",VLOOKUP(SALIDA[[#This Row],[CODIGO]],STOCKSANLUIS[],6,FALSE))</f>
        <v>1</v>
      </c>
      <c r="F4277">
        <f>SALIDA[[#This Row],[CANTIDAD]]/SALIDA[[#This Row],[UND MEDIDA]]</f>
        <v>1</v>
      </c>
      <c r="G4277" t="str">
        <f>VLOOKUP(SALIDA[[#This Row],[CODIGO]],FAMILIAS[],4,FALSE)</f>
        <v>DANFOSS</v>
      </c>
      <c r="H4277" s="10" t="str">
        <f>IF(VLOOKUP(SALIDA[[#This Row],[CODIGO]],STOCKSANLUIS[],7,FALSE)=0,"PRODUCTO SIN STOCK/UBICACIÓN",VLOOKUP(SALIDA[[#This Row],[CODIGO]],STOCKSANLUIS[],7,FALSE))</f>
        <v>A</v>
      </c>
      <c r="I4277" s="10"/>
      <c r="J4277" t="str">
        <f>SALIDA[[#This Row],[CODIGO]]&amp;"       "&amp;SALIDA[[#This Row],[FAMILIA]]</f>
        <v>00078       DANFOSS</v>
      </c>
      <c r="K4277">
        <f>VLOOKUP(SALIDA[[#This Row],[CODIGO]],STOCK_STARSOFT[],5,FALSE)</f>
        <v>20.261431999999999</v>
      </c>
      <c r="L4277">
        <f>SALIDA[[#This Row],[CANTIDAD]]*SALIDA[[#This Row],[PRECIO UND]]</f>
        <v>20.261431999999999</v>
      </c>
    </row>
    <row r="4278" spans="1:12" x14ac:dyDescent="0.25">
      <c r="A4278" s="6" t="s">
        <v>723</v>
      </c>
      <c r="B4278" s="100" t="str">
        <f>VLOOKUP(SALIDA[[#This Row],[CODIGO]],STOCKSANLUIS[],2,FALSE)</f>
        <v>CUERPO DE VALVULA SOLENOIDE DANFOSS EVR 6 - 1/2  SOLDABLE  032F1209</v>
      </c>
      <c r="C4278" s="153">
        <v>46163</v>
      </c>
      <c r="D4278">
        <v>1</v>
      </c>
      <c r="E4278">
        <f>IF(VLOOKUP(SALIDA[[#This Row],[CODIGO]],STOCKSANLUIS[],6,FALSE)=0,"PRODUCTO SIN STOCK/UBICACIÓN",VLOOKUP(SALIDA[[#This Row],[CODIGO]],STOCKSANLUIS[],6,FALSE))</f>
        <v>1</v>
      </c>
      <c r="F4278">
        <f>SALIDA[[#This Row],[CANTIDAD]]/SALIDA[[#This Row],[UND MEDIDA]]</f>
        <v>1</v>
      </c>
      <c r="G4278" t="str">
        <f>VLOOKUP(SALIDA[[#This Row],[CODIGO]],FAMILIAS[],4,FALSE)</f>
        <v>DANFOSS</v>
      </c>
      <c r="H4278" s="10" t="str">
        <f>IF(VLOOKUP(SALIDA[[#This Row],[CODIGO]],STOCKSANLUIS[],7,FALSE)=0,"PRODUCTO SIN STOCK/UBICACIÓN",VLOOKUP(SALIDA[[#This Row],[CODIGO]],STOCKSANLUIS[],7,FALSE))</f>
        <v>A</v>
      </c>
      <c r="I4278" s="10"/>
      <c r="J4278" t="str">
        <f>SALIDA[[#This Row],[CODIGO]]&amp;"       "&amp;SALIDA[[#This Row],[FAMILIA]]</f>
        <v>00794       DANFOSS</v>
      </c>
      <c r="K4278">
        <f>VLOOKUP(SALIDA[[#This Row],[CODIGO]],STOCK_STARSOFT[],5,FALSE)</f>
        <v>32.299933000000003</v>
      </c>
      <c r="L4278">
        <f>SALIDA[[#This Row],[CANTIDAD]]*SALIDA[[#This Row],[PRECIO UND]]</f>
        <v>32.299933000000003</v>
      </c>
    </row>
    <row r="4279" spans="1:12" x14ac:dyDescent="0.25">
      <c r="A4279" s="6" t="s">
        <v>3293</v>
      </c>
      <c r="B4279" s="100" t="str">
        <f>VLOOKUP(SALIDA[[#This Row],[CODIGO]],STOCKSANLUIS[],2,FALSE)</f>
        <v>VALVULA PARA AGUA HELADA FAN &amp; COIL 2 VIAS 3/4" DIAMETRO  CON ACTUADOR  220V JOHNSON CONTROLS - VLC2200GC-C</v>
      </c>
      <c r="C4279" s="153">
        <v>46163</v>
      </c>
      <c r="D4279">
        <v>1</v>
      </c>
      <c r="E4279">
        <f>IF(VLOOKUP(SALIDA[[#This Row],[CODIGO]],STOCKSANLUIS[],6,FALSE)=0,"PRODUCTO SIN STOCK/UBICACIÓN",VLOOKUP(SALIDA[[#This Row],[CODIGO]],STOCKSANLUIS[],6,FALSE))</f>
        <v>1</v>
      </c>
      <c r="F4279">
        <f>SALIDA[[#This Row],[CANTIDAD]]/SALIDA[[#This Row],[UND MEDIDA]]</f>
        <v>1</v>
      </c>
      <c r="G4279" t="str">
        <f>VLOOKUP(SALIDA[[#This Row],[CODIGO]],FAMILIAS[],4,FALSE)</f>
        <v>JOHNSON CONTROLS</v>
      </c>
      <c r="H4279" s="10" t="str">
        <f>IF(VLOOKUP(SALIDA[[#This Row],[CODIGO]],STOCKSANLUIS[],7,FALSE)=0,"PRODUCTO SIN STOCK/UBICACIÓN",VLOOKUP(SALIDA[[#This Row],[CODIGO]],STOCKSANLUIS[],7,FALSE))</f>
        <v>A</v>
      </c>
      <c r="I4279" s="10"/>
      <c r="J4279" t="str">
        <f>SALIDA[[#This Row],[CODIGO]]&amp;"       "&amp;SALIDA[[#This Row],[FAMILIA]]</f>
        <v>02714       JOHNSON CONTROLS</v>
      </c>
      <c r="K4279">
        <f>VLOOKUP(SALIDA[[#This Row],[CODIGO]],STOCK_STARSOFT[],5,FALSE)</f>
        <v>13.849964</v>
      </c>
      <c r="L4279">
        <f>SALIDA[[#This Row],[CANTIDAD]]*SALIDA[[#This Row],[PRECIO UND]]</f>
        <v>13.849964</v>
      </c>
    </row>
    <row r="4280" spans="1:12" x14ac:dyDescent="0.25">
      <c r="A4280" s="6" t="s">
        <v>3295</v>
      </c>
      <c r="B4280" s="100" t="str">
        <f>VLOOKUP(SALIDA[[#This Row],[CODIGO]],STOCKSANLUIS[],2,FALSE)</f>
        <v>VALVULA PARA AGUA HELADA FAN &amp; COIL 2 VIAS 1" DIAMETRO  CON ACTUADOR  220V JOHNSON CONTROLS - VLC2200HC-C</v>
      </c>
      <c r="C4280" s="153">
        <v>46163</v>
      </c>
      <c r="D4280">
        <v>1</v>
      </c>
      <c r="E4280">
        <f>IF(VLOOKUP(SALIDA[[#This Row],[CODIGO]],STOCKSANLUIS[],6,FALSE)=0,"PRODUCTO SIN STOCK/UBICACIÓN",VLOOKUP(SALIDA[[#This Row],[CODIGO]],STOCKSANLUIS[],6,FALSE))</f>
        <v>1</v>
      </c>
      <c r="F4280">
        <f>SALIDA[[#This Row],[CANTIDAD]]/SALIDA[[#This Row],[UND MEDIDA]]</f>
        <v>1</v>
      </c>
      <c r="G4280" t="str">
        <f>VLOOKUP(SALIDA[[#This Row],[CODIGO]],FAMILIAS[],4,FALSE)</f>
        <v>JOHNSON CONTROLS</v>
      </c>
      <c r="H4280" s="10" t="str">
        <f>IF(VLOOKUP(SALIDA[[#This Row],[CODIGO]],STOCKSANLUIS[],7,FALSE)=0,"PRODUCTO SIN STOCK/UBICACIÓN",VLOOKUP(SALIDA[[#This Row],[CODIGO]],STOCKSANLUIS[],7,FALSE))</f>
        <v>A</v>
      </c>
      <c r="I4280" s="10"/>
      <c r="J4280" t="str">
        <f>SALIDA[[#This Row],[CODIGO]]&amp;"       "&amp;SALIDA[[#This Row],[FAMILIA]]</f>
        <v>02715       JOHNSON CONTROLS</v>
      </c>
      <c r="K4280">
        <f>VLOOKUP(SALIDA[[#This Row],[CODIGO]],STOCK_STARSOFT[],5,FALSE)</f>
        <v>18.185565</v>
      </c>
      <c r="L4280">
        <f>SALIDA[[#This Row],[CANTIDAD]]*SALIDA[[#This Row],[PRECIO UND]]</f>
        <v>18.185565</v>
      </c>
    </row>
    <row r="4281" spans="1:12" x14ac:dyDescent="0.25">
      <c r="A4281" s="6" t="s">
        <v>33</v>
      </c>
      <c r="B4281" s="100" t="str">
        <f>VLOOKUP(SALIDA[[#This Row],[CODIGO]],STOCKSANLUIS[],2,FALSE)</f>
        <v>CONTROLADOR DE TEMPERATURA DIGITAL MT-512E 2HP - VER.13 - 115/220 VAC - FULL GAUGE</v>
      </c>
      <c r="C4281" s="153">
        <v>46163</v>
      </c>
      <c r="D4281">
        <v>1</v>
      </c>
      <c r="E4281">
        <f>IF(VLOOKUP(SALIDA[[#This Row],[CODIGO]],STOCKSANLUIS[],6,FALSE)=0,"PRODUCTO SIN STOCK/UBICACIÓN",VLOOKUP(SALIDA[[#This Row],[CODIGO]],STOCKSANLUIS[],6,FALSE))</f>
        <v>1</v>
      </c>
      <c r="F4281">
        <f>SALIDA[[#This Row],[CANTIDAD]]/SALIDA[[#This Row],[UND MEDIDA]]</f>
        <v>1</v>
      </c>
      <c r="G4281" t="str">
        <f>VLOOKUP(SALIDA[[#This Row],[CODIGO]],FAMILIAS[],4,FALSE)</f>
        <v>FULL GAUGE</v>
      </c>
      <c r="H4281" s="10" t="str">
        <f>IF(VLOOKUP(SALIDA[[#This Row],[CODIGO]],STOCKSANLUIS[],7,FALSE)=0,"PRODUCTO SIN STOCK/UBICACIÓN",VLOOKUP(SALIDA[[#This Row],[CODIGO]],STOCKSANLUIS[],7,FALSE))</f>
        <v>C</v>
      </c>
      <c r="I4281" s="10"/>
      <c r="J4281" t="str">
        <f>SALIDA[[#This Row],[CODIGO]]&amp;"       "&amp;SALIDA[[#This Row],[FAMILIA]]</f>
        <v>00016       FULL GAUGE</v>
      </c>
      <c r="K4281">
        <f>VLOOKUP(SALIDA[[#This Row],[CODIGO]],STOCK_STARSOFT[],5,FALSE)</f>
        <v>13.318346</v>
      </c>
      <c r="L4281">
        <f>SALIDA[[#This Row],[CANTIDAD]]*SALIDA[[#This Row],[PRECIO UND]]</f>
        <v>13.318346</v>
      </c>
    </row>
    <row r="4282" spans="1:12" x14ac:dyDescent="0.25">
      <c r="A4282" s="6" t="s">
        <v>1819</v>
      </c>
      <c r="B4282" s="100" t="str">
        <f>VLOOKUP(SALIDA[[#This Row],[CODIGO]],STOCKSANLUIS[],2,FALSE)</f>
        <v>ROLLO DE COBRE FLEXIBLE 1/2" HIGH QUALITY - STARCOLD - 12.70 MM X 0.65 MM X 15 M</v>
      </c>
      <c r="C4282" s="153">
        <v>46163</v>
      </c>
      <c r="D4282">
        <v>6</v>
      </c>
      <c r="E4282">
        <f>IF(VLOOKUP(SALIDA[[#This Row],[CODIGO]],STOCKSANLUIS[],6,FALSE)=0,"PRODUCTO SIN STOCK/UBICACIÓN",VLOOKUP(SALIDA[[#This Row],[CODIGO]],STOCKSANLUIS[],6,FALSE))</f>
        <v>1</v>
      </c>
      <c r="F4282">
        <f>SALIDA[[#This Row],[CANTIDAD]]/SALIDA[[#This Row],[UND MEDIDA]]</f>
        <v>6</v>
      </c>
      <c r="G4282" t="str">
        <f>VLOOKUP(SALIDA[[#This Row],[CODIGO]],FAMILIAS[],4,FALSE)</f>
        <v>ICEAGE- ZHEJIANG JIAHE PIPES</v>
      </c>
      <c r="H4282" s="10" t="str">
        <f>IF(VLOOKUP(SALIDA[[#This Row],[CODIGO]],STOCKSANLUIS[],7,FALSE)=0,"PRODUCTO SIN STOCK/UBICACIÓN",VLOOKUP(SALIDA[[#This Row],[CODIGO]],STOCKSANLUIS[],7,FALSE))</f>
        <v>C</v>
      </c>
      <c r="I4282" s="10"/>
      <c r="J4282" t="str">
        <f>SALIDA[[#This Row],[CODIGO]]&amp;"       "&amp;SALIDA[[#This Row],[FAMILIA]]</f>
        <v>01671       ICEAGE- ZHEJIANG JIAHE PIPES</v>
      </c>
      <c r="K4282">
        <f>VLOOKUP(SALIDA[[#This Row],[CODIGO]],STOCK_STARSOFT[],5,FALSE)</f>
        <v>43.044683999999997</v>
      </c>
      <c r="L4282">
        <f>SALIDA[[#This Row],[CANTIDAD]]*SALIDA[[#This Row],[PRECIO UND]]</f>
        <v>258.26810399999999</v>
      </c>
    </row>
    <row r="4283" spans="1:12" x14ac:dyDescent="0.25">
      <c r="A4283" s="6" t="s">
        <v>3605</v>
      </c>
      <c r="B4283" s="100" t="str">
        <f>VLOOKUP(SALIDA[[#This Row],[CODIGO]],STOCKSANLUIS[],2,FALSE)</f>
        <v>ROLLO DE COBRE FLEXIBLE 3/8" HIGH QUALITY - STARCOLD - 9.53 MM X 0.60 MM X 15 M</v>
      </c>
      <c r="C4283" s="153">
        <v>46163</v>
      </c>
      <c r="D4283">
        <v>10</v>
      </c>
      <c r="E4283">
        <f>IF(VLOOKUP(SALIDA[[#This Row],[CODIGO]],STOCKSANLUIS[],6,FALSE)=0,"PRODUCTO SIN STOCK/UBICACIÓN",VLOOKUP(SALIDA[[#This Row],[CODIGO]],STOCKSANLUIS[],6,FALSE))</f>
        <v>1</v>
      </c>
      <c r="F4283">
        <f>SALIDA[[#This Row],[CANTIDAD]]/SALIDA[[#This Row],[UND MEDIDA]]</f>
        <v>10</v>
      </c>
      <c r="G4283" t="str">
        <f>VLOOKUP(SALIDA[[#This Row],[CODIGO]],FAMILIAS[],4,FALSE)</f>
        <v>ICEAGE- ZHEJIANG JIAHE PIPES</v>
      </c>
      <c r="H4283" s="10" t="str">
        <f>IF(VLOOKUP(SALIDA[[#This Row],[CODIGO]],STOCKSANLUIS[],7,FALSE)=0,"PRODUCTO SIN STOCK/UBICACIÓN",VLOOKUP(SALIDA[[#This Row],[CODIGO]],STOCKSANLUIS[],7,FALSE))</f>
        <v>C</v>
      </c>
      <c r="I4283" s="10"/>
      <c r="J4283" t="str">
        <f>SALIDA[[#This Row],[CODIGO]]&amp;"       "&amp;SALIDA[[#This Row],[FAMILIA]]</f>
        <v>03002       ICEAGE- ZHEJIANG JIAHE PIPES</v>
      </c>
      <c r="K4283">
        <f>VLOOKUP(SALIDA[[#This Row],[CODIGO]],STOCK_STARSOFT[],5,FALSE)</f>
        <v>29.441466999999999</v>
      </c>
      <c r="L4283">
        <f>SALIDA[[#This Row],[CANTIDAD]]*SALIDA[[#This Row],[PRECIO UND]]</f>
        <v>294.41467</v>
      </c>
    </row>
    <row r="4284" spans="1:12" x14ac:dyDescent="0.25">
      <c r="A4284" s="6" t="s">
        <v>371</v>
      </c>
      <c r="B4284" s="100" t="str">
        <f>VLOOKUP(SALIDA[[#This Row],[CODIGO]],STOCKSANLUIS[],2,FALSE)</f>
        <v>ROLLO DE COBRE FLEXIBLE 3/4" HIGH QUALITY - STARCOLD - 19.05 MM X 0.75 MM X 15 M</v>
      </c>
      <c r="C4284" s="153">
        <v>46163</v>
      </c>
      <c r="D4284">
        <v>3</v>
      </c>
      <c r="E4284">
        <f>IF(VLOOKUP(SALIDA[[#This Row],[CODIGO]],STOCKSANLUIS[],6,FALSE)=0,"PRODUCTO SIN STOCK/UBICACIÓN",VLOOKUP(SALIDA[[#This Row],[CODIGO]],STOCKSANLUIS[],6,FALSE))</f>
        <v>1</v>
      </c>
      <c r="F4284">
        <f>SALIDA[[#This Row],[CANTIDAD]]/SALIDA[[#This Row],[UND MEDIDA]]</f>
        <v>3</v>
      </c>
      <c r="G4284" t="str">
        <f>VLOOKUP(SALIDA[[#This Row],[CODIGO]],FAMILIAS[],4,FALSE)</f>
        <v>ICEAGE- ZHEJIANG JIAHE PIPES</v>
      </c>
      <c r="H4284" s="10" t="str">
        <f>IF(VLOOKUP(SALIDA[[#This Row],[CODIGO]],STOCKSANLUIS[],7,FALSE)=0,"PRODUCTO SIN STOCK/UBICACIÓN",VLOOKUP(SALIDA[[#This Row],[CODIGO]],STOCKSANLUIS[],7,FALSE))</f>
        <v>C</v>
      </c>
      <c r="I4284" s="10"/>
      <c r="J4284" t="str">
        <f>SALIDA[[#This Row],[CODIGO]]&amp;"       "&amp;SALIDA[[#This Row],[FAMILIA]]</f>
        <v>00313       ICEAGE- ZHEJIANG JIAHE PIPES</v>
      </c>
      <c r="K4284">
        <f>VLOOKUP(SALIDA[[#This Row],[CODIGO]],STOCK_STARSOFT[],5,FALSE)</f>
        <v>75.432329999999993</v>
      </c>
      <c r="L4284">
        <f>SALIDA[[#This Row],[CANTIDAD]]*SALIDA[[#This Row],[PRECIO UND]]</f>
        <v>226.29698999999999</v>
      </c>
    </row>
    <row r="4285" spans="1:12" x14ac:dyDescent="0.25">
      <c r="A4285" s="6" t="s">
        <v>3681</v>
      </c>
      <c r="B4285" s="100" t="str">
        <f>VLOOKUP(SALIDA[[#This Row],[CODIGO]],STOCKSANLUIS[],2,FALSE)</f>
        <v>ROLLO DE COBRE FLEXIBLE 5/8" HIGH QUALITY - STARCOLD - 15.88 MM X 0.65 MM X 15 M</v>
      </c>
      <c r="C4285" s="153">
        <v>46163</v>
      </c>
      <c r="D4285">
        <v>9</v>
      </c>
      <c r="E4285">
        <f>IF(VLOOKUP(SALIDA[[#This Row],[CODIGO]],STOCKSANLUIS[],6,FALSE)=0,"PRODUCTO SIN STOCK/UBICACIÓN",VLOOKUP(SALIDA[[#This Row],[CODIGO]],STOCKSANLUIS[],6,FALSE))</f>
        <v>1</v>
      </c>
      <c r="F4285">
        <f>SALIDA[[#This Row],[CANTIDAD]]/SALIDA[[#This Row],[UND MEDIDA]]</f>
        <v>9</v>
      </c>
      <c r="G4285" t="str">
        <f>VLOOKUP(SALIDA[[#This Row],[CODIGO]],FAMILIAS[],4,FALSE)</f>
        <v>ICEAGE- ZHEJIANG JIAHE PIPES</v>
      </c>
      <c r="H4285" s="10" t="str">
        <f>IF(VLOOKUP(SALIDA[[#This Row],[CODIGO]],STOCKSANLUIS[],7,FALSE)=0,"PRODUCTO SIN STOCK/UBICACIÓN",VLOOKUP(SALIDA[[#This Row],[CODIGO]],STOCKSANLUIS[],7,FALSE))</f>
        <v>C</v>
      </c>
      <c r="I4285" s="10"/>
      <c r="J4285" t="str">
        <f>SALIDA[[#This Row],[CODIGO]]&amp;"       "&amp;SALIDA[[#This Row],[FAMILIA]]</f>
        <v>03065       ICEAGE- ZHEJIANG JIAHE PIPES</v>
      </c>
      <c r="K4285">
        <f>VLOOKUP(SALIDA[[#This Row],[CODIGO]],STOCK_STARSOFT[],5,FALSE)</f>
        <v>54.340955000000001</v>
      </c>
      <c r="L4285">
        <f>SALIDA[[#This Row],[CANTIDAD]]*SALIDA[[#This Row],[PRECIO UND]]</f>
        <v>489.06859500000002</v>
      </c>
    </row>
    <row r="4286" spans="1:12" x14ac:dyDescent="0.25">
      <c r="A4286" s="6" t="s">
        <v>3605</v>
      </c>
      <c r="B4286" s="100" t="str">
        <f>VLOOKUP(SALIDA[[#This Row],[CODIGO]],STOCKSANLUIS[],2,FALSE)</f>
        <v>ROLLO DE COBRE FLEXIBLE 3/8" HIGH QUALITY - STARCOLD - 9.53 MM X 0.60 MM X 15 M</v>
      </c>
      <c r="C4286" s="153">
        <v>46163</v>
      </c>
      <c r="D4286">
        <v>20</v>
      </c>
      <c r="E4286">
        <f>IF(VLOOKUP(SALIDA[[#This Row],[CODIGO]],STOCKSANLUIS[],6,FALSE)=0,"PRODUCTO SIN STOCK/UBICACIÓN",VLOOKUP(SALIDA[[#This Row],[CODIGO]],STOCKSANLUIS[],6,FALSE))</f>
        <v>1</v>
      </c>
      <c r="F4286">
        <f>SALIDA[[#This Row],[CANTIDAD]]/SALIDA[[#This Row],[UND MEDIDA]]</f>
        <v>20</v>
      </c>
      <c r="G4286" t="str">
        <f>VLOOKUP(SALIDA[[#This Row],[CODIGO]],FAMILIAS[],4,FALSE)</f>
        <v>ICEAGE- ZHEJIANG JIAHE PIPES</v>
      </c>
      <c r="H4286" s="10" t="str">
        <f>IF(VLOOKUP(SALIDA[[#This Row],[CODIGO]],STOCKSANLUIS[],7,FALSE)=0,"PRODUCTO SIN STOCK/UBICACIÓN",VLOOKUP(SALIDA[[#This Row],[CODIGO]],STOCKSANLUIS[],7,FALSE))</f>
        <v>C</v>
      </c>
      <c r="I4286" s="10"/>
      <c r="J4286" t="str">
        <f>SALIDA[[#This Row],[CODIGO]]&amp;"       "&amp;SALIDA[[#This Row],[FAMILIA]]</f>
        <v>03002       ICEAGE- ZHEJIANG JIAHE PIPES</v>
      </c>
      <c r="K4286">
        <f>VLOOKUP(SALIDA[[#This Row],[CODIGO]],STOCK_STARSOFT[],5,FALSE)</f>
        <v>29.441466999999999</v>
      </c>
      <c r="L4286">
        <f>SALIDA[[#This Row],[CANTIDAD]]*SALIDA[[#This Row],[PRECIO UND]]</f>
        <v>588.82934</v>
      </c>
    </row>
    <row r="4287" spans="1:12" x14ac:dyDescent="0.25">
      <c r="A4287" s="6" t="s">
        <v>1819</v>
      </c>
      <c r="B4287" s="100" t="str">
        <f>VLOOKUP(SALIDA[[#This Row],[CODIGO]],STOCKSANLUIS[],2,FALSE)</f>
        <v>ROLLO DE COBRE FLEXIBLE 1/2" HIGH QUALITY - STARCOLD - 12.70 MM X 0.65 MM X 15 M</v>
      </c>
      <c r="C4287" s="153">
        <v>46163</v>
      </c>
      <c r="D4287">
        <v>10</v>
      </c>
      <c r="E4287">
        <f>IF(VLOOKUP(SALIDA[[#This Row],[CODIGO]],STOCKSANLUIS[],6,FALSE)=0,"PRODUCTO SIN STOCK/UBICACIÓN",VLOOKUP(SALIDA[[#This Row],[CODIGO]],STOCKSANLUIS[],6,FALSE))</f>
        <v>1</v>
      </c>
      <c r="F4287">
        <f>SALIDA[[#This Row],[CANTIDAD]]/SALIDA[[#This Row],[UND MEDIDA]]</f>
        <v>10</v>
      </c>
      <c r="G4287" t="str">
        <f>VLOOKUP(SALIDA[[#This Row],[CODIGO]],FAMILIAS[],4,FALSE)</f>
        <v>ICEAGE- ZHEJIANG JIAHE PIPES</v>
      </c>
      <c r="H4287" s="10" t="str">
        <f>IF(VLOOKUP(SALIDA[[#This Row],[CODIGO]],STOCKSANLUIS[],7,FALSE)=0,"PRODUCTO SIN STOCK/UBICACIÓN",VLOOKUP(SALIDA[[#This Row],[CODIGO]],STOCKSANLUIS[],7,FALSE))</f>
        <v>C</v>
      </c>
      <c r="I4287" s="10"/>
      <c r="J4287" t="str">
        <f>SALIDA[[#This Row],[CODIGO]]&amp;"       "&amp;SALIDA[[#This Row],[FAMILIA]]</f>
        <v>01671       ICEAGE- ZHEJIANG JIAHE PIPES</v>
      </c>
      <c r="K4287">
        <f>VLOOKUP(SALIDA[[#This Row],[CODIGO]],STOCK_STARSOFT[],5,FALSE)</f>
        <v>43.044683999999997</v>
      </c>
      <c r="L4287">
        <f>SALIDA[[#This Row],[CANTIDAD]]*SALIDA[[#This Row],[PRECIO UND]]</f>
        <v>430.44683999999995</v>
      </c>
    </row>
    <row r="4288" spans="1:12" x14ac:dyDescent="0.25">
      <c r="A4288" s="6" t="s">
        <v>931</v>
      </c>
      <c r="B4288" s="100" t="str">
        <f>VLOOKUP(SALIDA[[#This Row],[CODIGO]],STOCKSANLUIS[],2,FALSE)</f>
        <v>ACEITE POLIOLESTER POE 32 - 1 GALON - BVA</v>
      </c>
      <c r="C4288" s="153">
        <v>46163</v>
      </c>
      <c r="D4288">
        <v>7</v>
      </c>
      <c r="E4288">
        <f>IF(VLOOKUP(SALIDA[[#This Row],[CODIGO]],STOCKSANLUIS[],6,FALSE)=0,"PRODUCTO SIN STOCK/UBICACIÓN",VLOOKUP(SALIDA[[#This Row],[CODIGO]],STOCKSANLUIS[],6,FALSE))</f>
        <v>1</v>
      </c>
      <c r="F4288">
        <f>SALIDA[[#This Row],[CANTIDAD]]/SALIDA[[#This Row],[UND MEDIDA]]</f>
        <v>7</v>
      </c>
      <c r="G4288" t="str">
        <f>VLOOKUP(SALIDA[[#This Row],[CODIGO]],FAMILIAS[],4,FALSE)</f>
        <v>BVA</v>
      </c>
      <c r="H4288" s="10" t="str">
        <f>IF(VLOOKUP(SALIDA[[#This Row],[CODIGO]],STOCKSANLUIS[],7,FALSE)=0,"PRODUCTO SIN STOCK/UBICACIÓN",VLOOKUP(SALIDA[[#This Row],[CODIGO]],STOCKSANLUIS[],7,FALSE))</f>
        <v>C</v>
      </c>
      <c r="I4288" s="10"/>
      <c r="J4288" t="str">
        <f>SALIDA[[#This Row],[CODIGO]]&amp;"       "&amp;SALIDA[[#This Row],[FAMILIA]]</f>
        <v>00987       BVA</v>
      </c>
      <c r="K4288">
        <f>VLOOKUP(SALIDA[[#This Row],[CODIGO]],STOCK_STARSOFT[],5,FALSE)</f>
        <v>47.466326000000002</v>
      </c>
      <c r="L4288">
        <f>SALIDA[[#This Row],[CANTIDAD]]*SALIDA[[#This Row],[PRECIO UND]]</f>
        <v>332.26428200000004</v>
      </c>
    </row>
    <row r="4289" spans="1:12" x14ac:dyDescent="0.25">
      <c r="A4289" s="6" t="s">
        <v>125</v>
      </c>
      <c r="B4289" s="100" t="str">
        <f>VLOOKUP(SALIDA[[#This Row],[CODIGO]],STOCKSANLUIS[],2,FALSE)</f>
        <v>BOBINA DE SOLENOIDE - 220V/60HZ/13W - COD - 018F6714 - DANFOSS</v>
      </c>
      <c r="C4289" s="153">
        <v>46163</v>
      </c>
      <c r="D4289">
        <v>10</v>
      </c>
      <c r="E4289">
        <f>IF(VLOOKUP(SALIDA[[#This Row],[CODIGO]],STOCKSANLUIS[],6,FALSE)=0,"PRODUCTO SIN STOCK/UBICACIÓN",VLOOKUP(SALIDA[[#This Row],[CODIGO]],STOCKSANLUIS[],6,FALSE))</f>
        <v>1</v>
      </c>
      <c r="F4289">
        <f>SALIDA[[#This Row],[CANTIDAD]]/SALIDA[[#This Row],[UND MEDIDA]]</f>
        <v>10</v>
      </c>
      <c r="G4289" t="str">
        <f>VLOOKUP(SALIDA[[#This Row],[CODIGO]],FAMILIAS[],4,FALSE)</f>
        <v>DANFOSS</v>
      </c>
      <c r="H4289" s="10" t="str">
        <f>IF(VLOOKUP(SALIDA[[#This Row],[CODIGO]],STOCKSANLUIS[],7,FALSE)=0,"PRODUCTO SIN STOCK/UBICACIÓN",VLOOKUP(SALIDA[[#This Row],[CODIGO]],STOCKSANLUIS[],7,FALSE))</f>
        <v>A</v>
      </c>
      <c r="I4289" s="10" t="s">
        <v>19536</v>
      </c>
      <c r="J4289" t="str">
        <f>SALIDA[[#This Row],[CODIGO]]&amp;"       "&amp;SALIDA[[#This Row],[FAMILIA]]</f>
        <v>00078       DANFOSS</v>
      </c>
      <c r="K4289">
        <f>VLOOKUP(SALIDA[[#This Row],[CODIGO]],STOCK_STARSOFT[],5,FALSE)</f>
        <v>20.261431999999999</v>
      </c>
      <c r="L4289">
        <f>SALIDA[[#This Row],[CANTIDAD]]*SALIDA[[#This Row],[PRECIO UND]]</f>
        <v>202.61431999999999</v>
      </c>
    </row>
    <row r="4290" spans="1:12" x14ac:dyDescent="0.25">
      <c r="A4290" s="6" t="s">
        <v>3677</v>
      </c>
      <c r="B4290" s="100" t="str">
        <f>VLOOKUP(SALIDA[[#This Row],[CODIGO]],STOCKSANLUIS[],2,FALSE)</f>
        <v>RESISTENCIA SILICONADA POTENCIA CONSTANTE TECNOLATINA  - TPC-M - 30W/M - 220V</v>
      </c>
      <c r="C4290" s="153">
        <v>46163</v>
      </c>
      <c r="D4290">
        <v>13</v>
      </c>
      <c r="E4290">
        <f>IF(VLOOKUP(SALIDA[[#This Row],[CODIGO]],STOCKSANLUIS[],6,FALSE)=0,"PRODUCTO SIN STOCK/UBICACIÓN",VLOOKUP(SALIDA[[#This Row],[CODIGO]],STOCKSANLUIS[],6,FALSE))</f>
        <v>100</v>
      </c>
      <c r="F4290">
        <f>SALIDA[[#This Row],[CANTIDAD]]/SALIDA[[#This Row],[UND MEDIDA]]</f>
        <v>0.13</v>
      </c>
      <c r="G4290" t="str">
        <f>VLOOKUP(SALIDA[[#This Row],[CODIGO]],FAMILIAS[],4,FALSE)</f>
        <v>TECNOLATINA</v>
      </c>
      <c r="H4290" s="10" t="str">
        <f>IF(VLOOKUP(SALIDA[[#This Row],[CODIGO]],STOCKSANLUIS[],7,FALSE)=0,"PRODUCTO SIN STOCK/UBICACIÓN",VLOOKUP(SALIDA[[#This Row],[CODIGO]],STOCKSANLUIS[],7,FALSE))</f>
        <v>C</v>
      </c>
      <c r="I4290" s="10"/>
      <c r="J4290" t="str">
        <f>SALIDA[[#This Row],[CODIGO]]&amp;"       "&amp;SALIDA[[#This Row],[FAMILIA]]</f>
        <v>03058       TECNOLATINA</v>
      </c>
      <c r="K4290">
        <f>VLOOKUP(SALIDA[[#This Row],[CODIGO]],STOCK_STARSOFT[],5,FALSE)</f>
        <v>1.9293849999999999</v>
      </c>
      <c r="L4290">
        <f>SALIDA[[#This Row],[CANTIDAD]]*SALIDA[[#This Row],[PRECIO UND]]</f>
        <v>25.082004999999999</v>
      </c>
    </row>
    <row r="4291" spans="1:12" x14ac:dyDescent="0.25">
      <c r="A4291" s="6" t="s">
        <v>705</v>
      </c>
      <c r="B4291" s="100" t="str">
        <f>VLOOKUP(SALIDA[[#This Row],[CODIGO]],STOCKSANLUIS[],2,FALSE)</f>
        <v>FILTRO SECADOR - 163 - 3/8 - ROSCABLE - QDM-163 - QUALITY</v>
      </c>
      <c r="C4291" s="153">
        <v>46163</v>
      </c>
      <c r="D4291">
        <v>10</v>
      </c>
      <c r="E4291">
        <f>IF(VLOOKUP(SALIDA[[#This Row],[CODIGO]],STOCKSANLUIS[],6,FALSE)=0,"PRODUCTO SIN STOCK/UBICACIÓN",VLOOKUP(SALIDA[[#This Row],[CODIGO]],STOCKSANLUIS[],6,FALSE))</f>
        <v>1</v>
      </c>
      <c r="F4291">
        <f>SALIDA[[#This Row],[CANTIDAD]]/SALIDA[[#This Row],[UND MEDIDA]]</f>
        <v>10</v>
      </c>
      <c r="G4291" t="str">
        <f>VLOOKUP(SALIDA[[#This Row],[CODIGO]],FAMILIAS[],4,FALSE)</f>
        <v>QUALITY</v>
      </c>
      <c r="H4291" s="10" t="str">
        <f>IF(VLOOKUP(SALIDA[[#This Row],[CODIGO]],STOCKSANLUIS[],7,FALSE)=0,"PRODUCTO SIN STOCK/UBICACIÓN",VLOOKUP(SALIDA[[#This Row],[CODIGO]],STOCKSANLUIS[],7,FALSE))</f>
        <v>A</v>
      </c>
      <c r="I4291" s="10"/>
      <c r="J4291" t="str">
        <f>SALIDA[[#This Row],[CODIGO]]&amp;"       "&amp;SALIDA[[#This Row],[FAMILIA]]</f>
        <v>00783       QUALITY</v>
      </c>
      <c r="K4291">
        <f>VLOOKUP(SALIDA[[#This Row],[CODIGO]],STOCK_STARSOFT[],5,FALSE)</f>
        <v>4.469824</v>
      </c>
      <c r="L4291">
        <f>SALIDA[[#This Row],[CANTIDAD]]*SALIDA[[#This Row],[PRECIO UND]]</f>
        <v>44.698239999999998</v>
      </c>
    </row>
    <row r="4292" spans="1:12" x14ac:dyDescent="0.25">
      <c r="A4292" s="6" t="s">
        <v>1934</v>
      </c>
      <c r="B4292" s="100" t="str">
        <f>VLOOKUP(SALIDA[[#This Row],[CODIGO]],STOCKSANLUIS[],2,FALSE)</f>
        <v>TRANSDUCTOR DE PRESION SB-69-200A - FULL GAUGE - (PARA PCT-100-120-410)</v>
      </c>
      <c r="C4292" s="153">
        <v>46164</v>
      </c>
      <c r="D4292">
        <v>2</v>
      </c>
      <c r="E4292">
        <f>IF(VLOOKUP(SALIDA[[#This Row],[CODIGO]],STOCKSANLUIS[],6,FALSE)=0,"PRODUCTO SIN STOCK/UBICACIÓN",VLOOKUP(SALIDA[[#This Row],[CODIGO]],STOCKSANLUIS[],6,FALSE))</f>
        <v>1</v>
      </c>
      <c r="F4292">
        <f>SALIDA[[#This Row],[CANTIDAD]]/SALIDA[[#This Row],[UND MEDIDA]]</f>
        <v>2</v>
      </c>
      <c r="G4292" t="str">
        <f>VLOOKUP(SALIDA[[#This Row],[CODIGO]],FAMILIAS[],4,FALSE)</f>
        <v>FULL GAUGE</v>
      </c>
      <c r="H4292" s="10" t="str">
        <f>IF(VLOOKUP(SALIDA[[#This Row],[CODIGO]],STOCKSANLUIS[],7,FALSE)=0,"PRODUCTO SIN STOCK/UBICACIÓN",VLOOKUP(SALIDA[[#This Row],[CODIGO]],STOCKSANLUIS[],7,FALSE))</f>
        <v>A</v>
      </c>
      <c r="I4292" s="10" t="s">
        <v>19536</v>
      </c>
      <c r="J4292" t="str">
        <f>SALIDA[[#This Row],[CODIGO]]&amp;"       "&amp;SALIDA[[#This Row],[FAMILIA]]</f>
        <v>01732       FULL GAUGE</v>
      </c>
      <c r="K4292">
        <f>VLOOKUP(SALIDA[[#This Row],[CODIGO]],STOCK_STARSOFT[],5,FALSE)</f>
        <v>66.393867999999998</v>
      </c>
      <c r="L4292">
        <f>SALIDA[[#This Row],[CANTIDAD]]*SALIDA[[#This Row],[PRECIO UND]]</f>
        <v>132.787736</v>
      </c>
    </row>
    <row r="4293" spans="1:12" x14ac:dyDescent="0.25">
      <c r="A4293" s="6" t="s">
        <v>607</v>
      </c>
      <c r="B4293" s="100" t="str">
        <f>VLOOKUP(SALIDA[[#This Row],[CODIGO]],STOCKSANLUIS[],2,FALSE)</f>
        <v>TRANSDUCTOR DE PRESION SB-69-500A - FULL GAUGE - (PARA PCT-100-120-410)</v>
      </c>
      <c r="C4293" s="153">
        <v>46164</v>
      </c>
      <c r="D4293">
        <v>2</v>
      </c>
      <c r="E4293">
        <f>IF(VLOOKUP(SALIDA[[#This Row],[CODIGO]],STOCKSANLUIS[],6,FALSE)=0,"PRODUCTO SIN STOCK/UBICACIÓN",VLOOKUP(SALIDA[[#This Row],[CODIGO]],STOCKSANLUIS[],6,FALSE))</f>
        <v>1</v>
      </c>
      <c r="F4293">
        <f>SALIDA[[#This Row],[CANTIDAD]]/SALIDA[[#This Row],[UND MEDIDA]]</f>
        <v>2</v>
      </c>
      <c r="G4293" t="str">
        <f>VLOOKUP(SALIDA[[#This Row],[CODIGO]],FAMILIAS[],4,FALSE)</f>
        <v>FULL GAUGE</v>
      </c>
      <c r="H4293" s="10" t="str">
        <f>IF(VLOOKUP(SALIDA[[#This Row],[CODIGO]],STOCKSANLUIS[],7,FALSE)=0,"PRODUCTO SIN STOCK/UBICACIÓN",VLOOKUP(SALIDA[[#This Row],[CODIGO]],STOCKSANLUIS[],7,FALSE))</f>
        <v>A</v>
      </c>
      <c r="I4293" s="10" t="s">
        <v>19536</v>
      </c>
      <c r="J4293" t="str">
        <f>SALIDA[[#This Row],[CODIGO]]&amp;"       "&amp;SALIDA[[#This Row],[FAMILIA]]</f>
        <v>00596       FULL GAUGE</v>
      </c>
      <c r="K4293">
        <f>VLOOKUP(SALIDA[[#This Row],[CODIGO]],STOCK_STARSOFT[],5,FALSE)</f>
        <v>59.845587000000002</v>
      </c>
      <c r="L4293">
        <f>SALIDA[[#This Row],[CANTIDAD]]*SALIDA[[#This Row],[PRECIO UND]]</f>
        <v>119.691174</v>
      </c>
    </row>
    <row r="4294" spans="1:12" x14ac:dyDescent="0.25">
      <c r="A4294" s="6" t="s">
        <v>445</v>
      </c>
      <c r="B4294" s="100" t="str">
        <f>VLOOKUP(SALIDA[[#This Row],[CODIGO]],STOCKSANLUIS[],2,FALSE)</f>
        <v xml:space="preserve">ACEITE POLIOLESTER POE 68 - 1/4 GALON - BVA </v>
      </c>
      <c r="C4294" s="153">
        <v>46164</v>
      </c>
      <c r="D4294">
        <v>1</v>
      </c>
      <c r="E4294">
        <f>IF(VLOOKUP(SALIDA[[#This Row],[CODIGO]],STOCKSANLUIS[],6,FALSE)=0,"PRODUCTO SIN STOCK/UBICACIÓN",VLOOKUP(SALIDA[[#This Row],[CODIGO]],STOCKSANLUIS[],6,FALSE))</f>
        <v>1</v>
      </c>
      <c r="F4294">
        <f>SALIDA[[#This Row],[CANTIDAD]]/SALIDA[[#This Row],[UND MEDIDA]]</f>
        <v>1</v>
      </c>
      <c r="G4294" t="str">
        <f>VLOOKUP(SALIDA[[#This Row],[CODIGO]],FAMILIAS[],4,FALSE)</f>
        <v>BVA</v>
      </c>
      <c r="H4294" s="10" t="str">
        <f>IF(VLOOKUP(SALIDA[[#This Row],[CODIGO]],STOCKSANLUIS[],7,FALSE)=0,"PRODUCTO SIN STOCK/UBICACIÓN",VLOOKUP(SALIDA[[#This Row],[CODIGO]],STOCKSANLUIS[],7,FALSE))</f>
        <v>C</v>
      </c>
      <c r="I4294" s="10"/>
      <c r="J4294" t="str">
        <f>SALIDA[[#This Row],[CODIGO]]&amp;"       "&amp;SALIDA[[#This Row],[FAMILIA]]</f>
        <v>00356       BVA</v>
      </c>
      <c r="K4294">
        <f>VLOOKUP(SALIDA[[#This Row],[CODIGO]],STOCK_STARSOFT[],5,FALSE)</f>
        <v>15.866987</v>
      </c>
      <c r="L4294">
        <f>SALIDA[[#This Row],[CANTIDAD]]*SALIDA[[#This Row],[PRECIO UND]]</f>
        <v>15.866987</v>
      </c>
    </row>
    <row r="4295" spans="1:12" x14ac:dyDescent="0.25">
      <c r="A4295" s="6" t="s">
        <v>3339</v>
      </c>
      <c r="B4295" s="100" t="str">
        <f>VLOOKUP(SALIDA[[#This Row],[CODIGO]],STOCKSANLUIS[],2,FALSE)</f>
        <v>GAS REFRIGERANTE R134 - 13.6KG ICELOONG</v>
      </c>
      <c r="C4295" s="153">
        <v>46164</v>
      </c>
      <c r="D4295">
        <v>1</v>
      </c>
      <c r="E4295">
        <f>IF(VLOOKUP(SALIDA[[#This Row],[CODIGO]],STOCKSANLUIS[],6,FALSE)=0,"PRODUCTO SIN STOCK/UBICACIÓN",VLOOKUP(SALIDA[[#This Row],[CODIGO]],STOCKSANLUIS[],6,FALSE))</f>
        <v>1</v>
      </c>
      <c r="F4295">
        <f>SALIDA[[#This Row],[CANTIDAD]]/SALIDA[[#This Row],[UND MEDIDA]]</f>
        <v>1</v>
      </c>
      <c r="G4295" t="str">
        <f>VLOOKUP(SALIDA[[#This Row],[CODIGO]],FAMILIAS[],4,FALSE)</f>
        <v>ZHEJIANG YONGHE</v>
      </c>
      <c r="H4295" s="10" t="str">
        <f>IF(VLOOKUP(SALIDA[[#This Row],[CODIGO]],STOCKSANLUIS[],7,FALSE)=0,"PRODUCTO SIN STOCK/UBICACIÓN",VLOOKUP(SALIDA[[#This Row],[CODIGO]],STOCKSANLUIS[],7,FALSE))</f>
        <v>C</v>
      </c>
      <c r="I4295" s="10"/>
      <c r="J4295" t="str">
        <f>SALIDA[[#This Row],[CODIGO]]&amp;"       "&amp;SALIDA[[#This Row],[FAMILIA]]</f>
        <v>02751       ZHEJIANG YONGHE</v>
      </c>
      <c r="K4295">
        <f>VLOOKUP(SALIDA[[#This Row],[CODIGO]],STOCK_STARSOFT[],5,FALSE)</f>
        <v>106.20946600000001</v>
      </c>
      <c r="L4295">
        <f>SALIDA[[#This Row],[CANTIDAD]]*SALIDA[[#This Row],[PRECIO UND]]</f>
        <v>106.20946600000001</v>
      </c>
    </row>
    <row r="4296" spans="1:12" x14ac:dyDescent="0.25">
      <c r="A4296" s="6" t="s">
        <v>22026</v>
      </c>
      <c r="B4296" s="100" t="str">
        <f>VLOOKUP(SALIDA[[#This Row],[CODIGO]],STOCKSANLUIS[],2,FALSE)</f>
        <v>CONDENSADOR DE 60000 BTU/H CDU VERTICAL R410A 380V/60HZ/3PH - VIKING "VIKINGO" - PROUDLY DESIGNED IN USA - BLUE FIN PROTECTION - XJCVR4-60-8-T - MADE IN P.R.C..</v>
      </c>
      <c r="C4296" s="153">
        <v>46164</v>
      </c>
      <c r="D4296">
        <v>1</v>
      </c>
      <c r="E4296">
        <f>IF(VLOOKUP(SALIDA[[#This Row],[CODIGO]],STOCKSANLUIS[],6,FALSE)=0,"PRODUCTO SIN STOCK/UBICACIÓN",VLOOKUP(SALIDA[[#This Row],[CODIGO]],STOCKSANLUIS[],6,FALSE))</f>
        <v>1</v>
      </c>
      <c r="F4296">
        <f>SALIDA[[#This Row],[CANTIDAD]]/SALIDA[[#This Row],[UND MEDIDA]]</f>
        <v>1</v>
      </c>
      <c r="G4296" t="str">
        <f>VLOOKUP(SALIDA[[#This Row],[CODIGO]],FAMILIAS[],4,FALSE)</f>
        <v>VIKING</v>
      </c>
      <c r="H4296" s="10" t="str">
        <f>IF(VLOOKUP(SALIDA[[#This Row],[CODIGO]],STOCKSANLUIS[],7,FALSE)=0,"PRODUCTO SIN STOCK/UBICACIÓN",VLOOKUP(SALIDA[[#This Row],[CODIGO]],STOCKSANLUIS[],7,FALSE))</f>
        <v>B</v>
      </c>
      <c r="I4296" s="10"/>
      <c r="J4296" t="str">
        <f>SALIDA[[#This Row],[CODIGO]]&amp;"       "&amp;SALIDA[[#This Row],[FAMILIA]]</f>
        <v>03541       VIKING</v>
      </c>
      <c r="K4296">
        <f>VLOOKUP(SALIDA[[#This Row],[CODIGO]],STOCK_STARSOFT[],5,FALSE)</f>
        <v>502.24147699999997</v>
      </c>
      <c r="L4296">
        <f>SALIDA[[#This Row],[CANTIDAD]]*SALIDA[[#This Row],[PRECIO UND]]</f>
        <v>502.24147699999997</v>
      </c>
    </row>
    <row r="4297" spans="1:12" x14ac:dyDescent="0.25">
      <c r="A4297" s="6" t="s">
        <v>3860</v>
      </c>
      <c r="B4297" s="100" t="str">
        <f>VLOOKUP(SALIDA[[#This Row],[CODIGO]],STOCKSANLUIS[],2,FALSE)</f>
        <v>CORTINA DE AIRE DE 150 CM (60") - 220V/1PH/60HZ - STAR COLD - FM-1215Z/Y-MC</v>
      </c>
      <c r="C4297" s="153">
        <v>46164</v>
      </c>
      <c r="D4297">
        <v>2</v>
      </c>
      <c r="E4297">
        <f>IF(VLOOKUP(SALIDA[[#This Row],[CODIGO]],STOCKSANLUIS[],6,FALSE)=0,"PRODUCTO SIN STOCK/UBICACIÓN",VLOOKUP(SALIDA[[#This Row],[CODIGO]],STOCKSANLUIS[],6,FALSE))</f>
        <v>1</v>
      </c>
      <c r="F4297">
        <f>SALIDA[[#This Row],[CANTIDAD]]/SALIDA[[#This Row],[UND MEDIDA]]</f>
        <v>2</v>
      </c>
      <c r="G4297" t="str">
        <f>VLOOKUP(SALIDA[[#This Row],[CODIGO]],FAMILIAS[],4,FALSE)</f>
        <v>STAR COLD</v>
      </c>
      <c r="H4297" s="10" t="str">
        <f>IF(VLOOKUP(SALIDA[[#This Row],[CODIGO]],STOCKSANLUIS[],7,FALSE)=0,"PRODUCTO SIN STOCK/UBICACIÓN",VLOOKUP(SALIDA[[#This Row],[CODIGO]],STOCKSANLUIS[],7,FALSE))</f>
        <v>A</v>
      </c>
      <c r="I4297" s="10"/>
      <c r="J4297" t="str">
        <f>SALIDA[[#This Row],[CODIGO]]&amp;"       "&amp;SALIDA[[#This Row],[FAMILIA]]</f>
        <v>03289       STAR COLD</v>
      </c>
      <c r="K4297">
        <f>VLOOKUP(SALIDA[[#This Row],[CODIGO]],STOCK_STARSOFT[],5,FALSE)</f>
        <v>55.603000000000002</v>
      </c>
      <c r="L4297">
        <f>SALIDA[[#This Row],[CANTIDAD]]*SALIDA[[#This Row],[PRECIO UND]]</f>
        <v>111.206</v>
      </c>
    </row>
    <row r="4298" spans="1:12" x14ac:dyDescent="0.25">
      <c r="A4298" s="6" t="s">
        <v>947</v>
      </c>
      <c r="B4298" s="100" t="str">
        <f>VLOOKUP(SALIDA[[#This Row],[CODIGO]],STOCKSANLUIS[],2,FALSE)</f>
        <v>ELEMENTO TERMOSTATICO DANFOSS TES-12 COD. 067B3347</v>
      </c>
      <c r="C4298" s="153">
        <v>46164</v>
      </c>
      <c r="D4298">
        <v>1</v>
      </c>
      <c r="E4298">
        <f>IF(VLOOKUP(SALIDA[[#This Row],[CODIGO]],STOCKSANLUIS[],6,FALSE)=0,"PRODUCTO SIN STOCK/UBICACIÓN",VLOOKUP(SALIDA[[#This Row],[CODIGO]],STOCKSANLUIS[],6,FALSE))</f>
        <v>1</v>
      </c>
      <c r="F4298">
        <f>SALIDA[[#This Row],[CANTIDAD]]/SALIDA[[#This Row],[UND MEDIDA]]</f>
        <v>1</v>
      </c>
      <c r="G4298" t="str">
        <f>VLOOKUP(SALIDA[[#This Row],[CODIGO]],FAMILIAS[],4,FALSE)</f>
        <v>DANFOSS</v>
      </c>
      <c r="H4298" s="10" t="str">
        <f>IF(VLOOKUP(SALIDA[[#This Row],[CODIGO]],STOCKSANLUIS[],7,FALSE)=0,"PRODUCTO SIN STOCK/UBICACIÓN",VLOOKUP(SALIDA[[#This Row],[CODIGO]],STOCKSANLUIS[],7,FALSE))</f>
        <v>A</v>
      </c>
      <c r="I4298" s="10"/>
      <c r="J4298" t="str">
        <f>SALIDA[[#This Row],[CODIGO]]&amp;"       "&amp;SALIDA[[#This Row],[FAMILIA]]</f>
        <v>01011       DANFOSS</v>
      </c>
      <c r="K4298">
        <f>VLOOKUP(SALIDA[[#This Row],[CODIGO]],STOCK_STARSOFT[],5,FALSE)</f>
        <v>63.271506000000002</v>
      </c>
      <c r="L4298">
        <f>SALIDA[[#This Row],[CANTIDAD]]*SALIDA[[#This Row],[PRECIO UND]]</f>
        <v>63.271506000000002</v>
      </c>
    </row>
    <row r="4299" spans="1:12" x14ac:dyDescent="0.25">
      <c r="A4299" s="6" t="s">
        <v>3878</v>
      </c>
      <c r="B4299" s="100" t="str">
        <f>VLOOKUP(SALIDA[[#This Row],[CODIGO]],STOCKSANLUIS[],2,FALSE)</f>
        <v>GAS REFRIGERANTE R134A  X 1 KG - (TAPA CON VALVULA) - ICELOONG</v>
      </c>
      <c r="C4299" s="153">
        <v>46164</v>
      </c>
      <c r="D4299">
        <v>1</v>
      </c>
      <c r="E4299">
        <f>IF(VLOOKUP(SALIDA[[#This Row],[CODIGO]],STOCKSANLUIS[],6,FALSE)=0,"PRODUCTO SIN STOCK/UBICACIÓN",VLOOKUP(SALIDA[[#This Row],[CODIGO]],STOCKSANLUIS[],6,FALSE))</f>
        <v>1</v>
      </c>
      <c r="F4299">
        <f>SALIDA[[#This Row],[CANTIDAD]]/SALIDA[[#This Row],[UND MEDIDA]]</f>
        <v>1</v>
      </c>
      <c r="G4299" t="str">
        <f>VLOOKUP(SALIDA[[#This Row],[CODIGO]],FAMILIAS[],4,FALSE)</f>
        <v>ZHEJIANG YONGHE</v>
      </c>
      <c r="H4299" s="10" t="str">
        <f>IF(VLOOKUP(SALIDA[[#This Row],[CODIGO]],STOCKSANLUIS[],7,FALSE)=0,"PRODUCTO SIN STOCK/UBICACIÓN",VLOOKUP(SALIDA[[#This Row],[CODIGO]],STOCKSANLUIS[],7,FALSE))</f>
        <v>C</v>
      </c>
      <c r="I4299" s="10"/>
      <c r="J4299" t="str">
        <f>SALIDA[[#This Row],[CODIGO]]&amp;"       "&amp;SALIDA[[#This Row],[FAMILIA]]</f>
        <v>03342       ZHEJIANG YONGHE</v>
      </c>
      <c r="K4299">
        <f>VLOOKUP(SALIDA[[#This Row],[CODIGO]],STOCK_STARSOFT[],5,FALSE)</f>
        <v>8.6758159999999993</v>
      </c>
      <c r="L4299">
        <f>SALIDA[[#This Row],[CANTIDAD]]*SALIDA[[#This Row],[PRECIO UND]]</f>
        <v>8.6758159999999993</v>
      </c>
    </row>
    <row r="4300" spans="1:12" x14ac:dyDescent="0.25">
      <c r="A4300" s="6" t="s">
        <v>22293</v>
      </c>
      <c r="B4300" s="100" t="str">
        <f>VLOOKUP(SALIDA[[#This Row],[CODIGO]],STOCKSANLUIS[],2,FALSE)</f>
        <v>VISOR ROSCABLE FLARE - VASG - 3/8F - EVERFROST</v>
      </c>
      <c r="C4300" s="153">
        <v>46164</v>
      </c>
      <c r="D4300">
        <v>10</v>
      </c>
      <c r="E4300" t="str">
        <f>IF(VLOOKUP(SALIDA[[#This Row],[CODIGO]],STOCKSANLUIS[],6,FALSE)=0,"PRODUCTO SIN STOCK/UBICACIÓN",VLOOKUP(SALIDA[[#This Row],[CODIGO]],STOCKSANLUIS[],6,FALSE))</f>
        <v>PRODUCTO SIN STOCK/UBICACIÓN</v>
      </c>
      <c r="F4300" t="e">
        <f>SALIDA[[#This Row],[CANTIDAD]]/SALIDA[[#This Row],[UND MEDIDA]]</f>
        <v>#VALUE!</v>
      </c>
      <c r="G4300" t="str">
        <f>VLOOKUP(SALIDA[[#This Row],[CODIGO]],FAMILIAS[],4,FALSE)</f>
        <v>EVERFROST</v>
      </c>
      <c r="H4300" s="10" t="str">
        <f>IF(VLOOKUP(SALIDA[[#This Row],[CODIGO]],STOCKSANLUIS[],7,FALSE)=0,"PRODUCTO SIN STOCK/UBICACIÓN",VLOOKUP(SALIDA[[#This Row],[CODIGO]],STOCKSANLUIS[],7,FALSE))</f>
        <v>C</v>
      </c>
      <c r="I4300" s="10"/>
      <c r="J4300" t="str">
        <f>SALIDA[[#This Row],[CODIGO]]&amp;"       "&amp;SALIDA[[#This Row],[FAMILIA]]</f>
        <v>03639       EVERFROST</v>
      </c>
      <c r="K4300">
        <f>VLOOKUP(SALIDA[[#This Row],[CODIGO]],STOCK_STARSOFT[],5,FALSE)</f>
        <v>3.4137409999999999</v>
      </c>
      <c r="L4300">
        <f>SALIDA[[#This Row],[CANTIDAD]]*SALIDA[[#This Row],[PRECIO UND]]</f>
        <v>34.137410000000003</v>
      </c>
    </row>
    <row r="4301" spans="1:12" x14ac:dyDescent="0.25">
      <c r="A4301" s="6" t="s">
        <v>1396</v>
      </c>
      <c r="B4301" s="100" t="str">
        <f>VLOOKUP(SALIDA[[#This Row],[CODIGO]],STOCKSANLUIS[],2,FALSE)</f>
        <v>ROLLO DE COBRE FLEXIBLE 7/8" HIGH QUALITY - STARCOLD - 22.23 MM X 0.75 MM X 15 M</v>
      </c>
      <c r="C4301" s="153">
        <v>46164</v>
      </c>
      <c r="D4301">
        <v>3</v>
      </c>
      <c r="E4301">
        <f>IF(VLOOKUP(SALIDA[[#This Row],[CODIGO]],STOCKSANLUIS[],6,FALSE)=0,"PRODUCTO SIN STOCK/UBICACIÓN",VLOOKUP(SALIDA[[#This Row],[CODIGO]],STOCKSANLUIS[],6,FALSE))</f>
        <v>1</v>
      </c>
      <c r="F4301">
        <f>SALIDA[[#This Row],[CANTIDAD]]/SALIDA[[#This Row],[UND MEDIDA]]</f>
        <v>3</v>
      </c>
      <c r="G4301" t="str">
        <f>VLOOKUP(SALIDA[[#This Row],[CODIGO]],FAMILIAS[],4,FALSE)</f>
        <v>ICEAGE- ZHEJIANG JIAHE PIPES</v>
      </c>
      <c r="H4301" s="10" t="str">
        <f>IF(VLOOKUP(SALIDA[[#This Row],[CODIGO]],STOCKSANLUIS[],7,FALSE)=0,"PRODUCTO SIN STOCK/UBICACIÓN",VLOOKUP(SALIDA[[#This Row],[CODIGO]],STOCKSANLUIS[],7,FALSE))</f>
        <v>C</v>
      </c>
      <c r="I4301" s="10"/>
      <c r="J4301" t="str">
        <f>SALIDA[[#This Row],[CODIGO]]&amp;"       "&amp;SALIDA[[#This Row],[FAMILIA]]</f>
        <v>01453       ICEAGE- ZHEJIANG JIAHE PIPES</v>
      </c>
      <c r="K4301">
        <f>VLOOKUP(SALIDA[[#This Row],[CODIGO]],STOCK_STARSOFT[],5,FALSE)</f>
        <v>77.392033999999995</v>
      </c>
      <c r="L4301">
        <f>SALIDA[[#This Row],[CANTIDAD]]*SALIDA[[#This Row],[PRECIO UND]]</f>
        <v>232.17610199999999</v>
      </c>
    </row>
    <row r="4302" spans="1:12" x14ac:dyDescent="0.25">
      <c r="A4302" s="6" t="s">
        <v>189</v>
      </c>
      <c r="B4302" s="100" t="str">
        <f>VLOOKUP(SALIDA[[#This Row],[CODIGO]],STOCKSANLUIS[],2,FALSE)</f>
        <v>PRESOSTATO DE ALTA DANFOSS KP-5 - R/AUTOMATICO - 060-117166</v>
      </c>
      <c r="C4302" s="153">
        <v>46164</v>
      </c>
      <c r="D4302">
        <v>2</v>
      </c>
      <c r="E4302">
        <f>IF(VLOOKUP(SALIDA[[#This Row],[CODIGO]],STOCKSANLUIS[],6,FALSE)=0,"PRODUCTO SIN STOCK/UBICACIÓN",VLOOKUP(SALIDA[[#This Row],[CODIGO]],STOCKSANLUIS[],6,FALSE))</f>
        <v>1</v>
      </c>
      <c r="F4302">
        <f>SALIDA[[#This Row],[CANTIDAD]]/SALIDA[[#This Row],[UND MEDIDA]]</f>
        <v>2</v>
      </c>
      <c r="G4302" t="str">
        <f>VLOOKUP(SALIDA[[#This Row],[CODIGO]],FAMILIAS[],4,FALSE)</f>
        <v>DANFOSS</v>
      </c>
      <c r="H4302" s="10" t="str">
        <f>IF(VLOOKUP(SALIDA[[#This Row],[CODIGO]],STOCKSANLUIS[],7,FALSE)=0,"PRODUCTO SIN STOCK/UBICACIÓN",VLOOKUP(SALIDA[[#This Row],[CODIGO]],STOCKSANLUIS[],7,FALSE))</f>
        <v>A</v>
      </c>
      <c r="I4302" s="10"/>
      <c r="J4302" t="str">
        <f>SALIDA[[#This Row],[CODIGO]]&amp;"       "&amp;SALIDA[[#This Row],[FAMILIA]]</f>
        <v>00134       DANFOSS</v>
      </c>
      <c r="K4302">
        <f>VLOOKUP(SALIDA[[#This Row],[CODIGO]],STOCK_STARSOFT[],5,FALSE)</f>
        <v>13.60833</v>
      </c>
      <c r="L4302">
        <f>SALIDA[[#This Row],[CANTIDAD]]*SALIDA[[#This Row],[PRECIO UND]]</f>
        <v>27.216660000000001</v>
      </c>
    </row>
    <row r="4303" spans="1:12" x14ac:dyDescent="0.25">
      <c r="A4303" s="6" t="s">
        <v>191</v>
      </c>
      <c r="B4303" s="100" t="str">
        <f>VLOOKUP(SALIDA[[#This Row],[CODIGO]],STOCKSANLUIS[],2,FALSE)</f>
        <v>PRESOSTATO DE BAJA DANFOSS KP 1 - R/AUTOMATICO - 060-110166 / 060-110191</v>
      </c>
      <c r="C4303" s="153">
        <v>46164</v>
      </c>
      <c r="D4303">
        <v>4</v>
      </c>
      <c r="E4303">
        <f>IF(VLOOKUP(SALIDA[[#This Row],[CODIGO]],STOCKSANLUIS[],6,FALSE)=0,"PRODUCTO SIN STOCK/UBICACIÓN",VLOOKUP(SALIDA[[#This Row],[CODIGO]],STOCKSANLUIS[],6,FALSE))</f>
        <v>1</v>
      </c>
      <c r="F4303">
        <f>SALIDA[[#This Row],[CANTIDAD]]/SALIDA[[#This Row],[UND MEDIDA]]</f>
        <v>4</v>
      </c>
      <c r="G4303" t="str">
        <f>VLOOKUP(SALIDA[[#This Row],[CODIGO]],FAMILIAS[],4,FALSE)</f>
        <v>DANFOSS</v>
      </c>
      <c r="H4303" s="10" t="str">
        <f>IF(VLOOKUP(SALIDA[[#This Row],[CODIGO]],STOCKSANLUIS[],7,FALSE)=0,"PRODUCTO SIN STOCK/UBICACIÓN",VLOOKUP(SALIDA[[#This Row],[CODIGO]],STOCKSANLUIS[],7,FALSE))</f>
        <v>A</v>
      </c>
      <c r="I4303" s="10"/>
      <c r="J4303" t="str">
        <f>SALIDA[[#This Row],[CODIGO]]&amp;"       "&amp;SALIDA[[#This Row],[FAMILIA]]</f>
        <v>00135       DANFOSS</v>
      </c>
      <c r="K4303">
        <f>VLOOKUP(SALIDA[[#This Row],[CODIGO]],STOCK_STARSOFT[],5,FALSE)</f>
        <v>20.454749</v>
      </c>
      <c r="L4303">
        <f>SALIDA[[#This Row],[CANTIDAD]]*SALIDA[[#This Row],[PRECIO UND]]</f>
        <v>81.818995999999999</v>
      </c>
    </row>
    <row r="4304" spans="1:12" x14ac:dyDescent="0.25">
      <c r="A4304" s="6" t="s">
        <v>3678</v>
      </c>
      <c r="B4304" s="100" t="str">
        <f>VLOOKUP(SALIDA[[#This Row],[CODIGO]],STOCKSANLUIS[],2,FALSE)</f>
        <v>RESISTENCIA SILICONADA POTENCIA CONSTANTE TECNOLATINA - TPC-M - 40W/M - 220V</v>
      </c>
      <c r="C4304" s="153">
        <v>46164</v>
      </c>
      <c r="D4304">
        <v>6</v>
      </c>
      <c r="E4304">
        <f>IF(VLOOKUP(SALIDA[[#This Row],[CODIGO]],STOCKSANLUIS[],6,FALSE)=0,"PRODUCTO SIN STOCK/UBICACIÓN",VLOOKUP(SALIDA[[#This Row],[CODIGO]],STOCKSANLUIS[],6,FALSE))</f>
        <v>100</v>
      </c>
      <c r="F4304">
        <f>SALIDA[[#This Row],[CANTIDAD]]/SALIDA[[#This Row],[UND MEDIDA]]</f>
        <v>0.06</v>
      </c>
      <c r="G4304" t="str">
        <f>VLOOKUP(SALIDA[[#This Row],[CODIGO]],FAMILIAS[],4,FALSE)</f>
        <v>TECNOLATINA</v>
      </c>
      <c r="H4304" s="10" t="str">
        <f>IF(VLOOKUP(SALIDA[[#This Row],[CODIGO]],STOCKSANLUIS[],7,FALSE)=0,"PRODUCTO SIN STOCK/UBICACIÓN",VLOOKUP(SALIDA[[#This Row],[CODIGO]],STOCKSANLUIS[],7,FALSE))</f>
        <v>C</v>
      </c>
      <c r="I4304" s="10"/>
      <c r="J4304" t="str">
        <f>SALIDA[[#This Row],[CODIGO]]&amp;"       "&amp;SALIDA[[#This Row],[FAMILIA]]</f>
        <v>03059       TECNOLATINA</v>
      </c>
      <c r="K4304">
        <f>VLOOKUP(SALIDA[[#This Row],[CODIGO]],STOCK_STARSOFT[],5,FALSE)</f>
        <v>1.9391890000000001</v>
      </c>
      <c r="L4304">
        <f>SALIDA[[#This Row],[CANTIDAD]]*SALIDA[[#This Row],[PRECIO UND]]</f>
        <v>11.635134000000001</v>
      </c>
    </row>
    <row r="4305" spans="1:12" x14ac:dyDescent="0.25">
      <c r="A4305" s="6" t="s">
        <v>3678</v>
      </c>
      <c r="B4305" s="100" t="str">
        <f>VLOOKUP(SALIDA[[#This Row],[CODIGO]],STOCKSANLUIS[],2,FALSE)</f>
        <v>RESISTENCIA SILICONADA POTENCIA CONSTANTE TECNOLATINA - TPC-M - 40W/M - 220V</v>
      </c>
      <c r="C4305" s="153">
        <v>46165</v>
      </c>
      <c r="D4305">
        <v>30</v>
      </c>
      <c r="E4305">
        <f>IF(VLOOKUP(SALIDA[[#This Row],[CODIGO]],STOCKSANLUIS[],6,FALSE)=0,"PRODUCTO SIN STOCK/UBICACIÓN",VLOOKUP(SALIDA[[#This Row],[CODIGO]],STOCKSANLUIS[],6,FALSE))</f>
        <v>100</v>
      </c>
      <c r="F4305">
        <f>SALIDA[[#This Row],[CANTIDAD]]/SALIDA[[#This Row],[UND MEDIDA]]</f>
        <v>0.3</v>
      </c>
      <c r="G4305" t="str">
        <f>VLOOKUP(SALIDA[[#This Row],[CODIGO]],FAMILIAS[],4,FALSE)</f>
        <v>TECNOLATINA</v>
      </c>
      <c r="H4305" s="10" t="str">
        <f>IF(VLOOKUP(SALIDA[[#This Row],[CODIGO]],STOCKSANLUIS[],7,FALSE)=0,"PRODUCTO SIN STOCK/UBICACIÓN",VLOOKUP(SALIDA[[#This Row],[CODIGO]],STOCKSANLUIS[],7,FALSE))</f>
        <v>C</v>
      </c>
      <c r="I4305" s="10"/>
      <c r="J4305" t="str">
        <f>SALIDA[[#This Row],[CODIGO]]&amp;"       "&amp;SALIDA[[#This Row],[FAMILIA]]</f>
        <v>03059       TECNOLATINA</v>
      </c>
      <c r="K4305">
        <f>VLOOKUP(SALIDA[[#This Row],[CODIGO]],STOCK_STARSOFT[],5,FALSE)</f>
        <v>1.9391890000000001</v>
      </c>
      <c r="L4305">
        <f>SALIDA[[#This Row],[CANTIDAD]]*SALIDA[[#This Row],[PRECIO UND]]</f>
        <v>58.175670000000004</v>
      </c>
    </row>
    <row r="4306" spans="1:12" x14ac:dyDescent="0.25">
      <c r="A4306" s="6" t="s">
        <v>3723</v>
      </c>
      <c r="B4306" s="100" t="str">
        <f>VLOOKUP(SALIDA[[#This Row],[CODIGO]],STOCKSANLUIS[],2,FALSE)</f>
        <v>CAJA PROTECTORA DE TERMOSTATO DE PLÁSTICO TRANSPARENTE CON LLAVE DE METAL - TG-2 - EVERWELL</v>
      </c>
      <c r="C4306" s="153">
        <v>46165</v>
      </c>
      <c r="D4306">
        <v>15</v>
      </c>
      <c r="E4306">
        <f>IF(VLOOKUP(SALIDA[[#This Row],[CODIGO]],STOCKSANLUIS[],6,FALSE)=0,"PRODUCTO SIN STOCK/UBICACIÓN",VLOOKUP(SALIDA[[#This Row],[CODIGO]],STOCKSANLUIS[],6,FALSE))</f>
        <v>1</v>
      </c>
      <c r="F4306">
        <f>SALIDA[[#This Row],[CANTIDAD]]/SALIDA[[#This Row],[UND MEDIDA]]</f>
        <v>15</v>
      </c>
      <c r="G4306" t="str">
        <f>VLOOKUP(SALIDA[[#This Row],[CODIGO]],FAMILIAS[],4,FALSE)</f>
        <v>EVERWELL</v>
      </c>
      <c r="H4306" s="10" t="str">
        <f>IF(VLOOKUP(SALIDA[[#This Row],[CODIGO]],STOCKSANLUIS[],7,FALSE)=0,"PRODUCTO SIN STOCK/UBICACIÓN",VLOOKUP(SALIDA[[#This Row],[CODIGO]],STOCKSANLUIS[],7,FALSE))</f>
        <v>A</v>
      </c>
      <c r="I4306" s="10"/>
      <c r="J4306" t="str">
        <f>SALIDA[[#This Row],[CODIGO]]&amp;"       "&amp;SALIDA[[#This Row],[FAMILIA]]</f>
        <v>03109       EVERWELL</v>
      </c>
      <c r="K4306">
        <f>VLOOKUP(SALIDA[[#This Row],[CODIGO]],STOCK_STARSOFT[],5,FALSE)</f>
        <v>2.5210620000000001</v>
      </c>
      <c r="L4306">
        <f>SALIDA[[#This Row],[CANTIDAD]]*SALIDA[[#This Row],[PRECIO UND]]</f>
        <v>37.815930000000002</v>
      </c>
    </row>
    <row r="4307" spans="1:12" x14ac:dyDescent="0.25">
      <c r="A4307" s="6" t="s">
        <v>3678</v>
      </c>
      <c r="B4307" s="100" t="str">
        <f>VLOOKUP(SALIDA[[#This Row],[CODIGO]],STOCKSANLUIS[],2,FALSE)</f>
        <v>RESISTENCIA SILICONADA POTENCIA CONSTANTE TECNOLATINA - TPC-M - 40W/M - 220V</v>
      </c>
      <c r="C4307" s="153">
        <v>46165</v>
      </c>
      <c r="D4307">
        <v>100</v>
      </c>
      <c r="E4307">
        <f>IF(VLOOKUP(SALIDA[[#This Row],[CODIGO]],STOCKSANLUIS[],6,FALSE)=0,"PRODUCTO SIN STOCK/UBICACIÓN",VLOOKUP(SALIDA[[#This Row],[CODIGO]],STOCKSANLUIS[],6,FALSE))</f>
        <v>100</v>
      </c>
      <c r="F4307">
        <f>SALIDA[[#This Row],[CANTIDAD]]/SALIDA[[#This Row],[UND MEDIDA]]</f>
        <v>1</v>
      </c>
      <c r="G4307" t="str">
        <f>VLOOKUP(SALIDA[[#This Row],[CODIGO]],FAMILIAS[],4,FALSE)</f>
        <v>TECNOLATINA</v>
      </c>
      <c r="H4307" s="10" t="str">
        <f>IF(VLOOKUP(SALIDA[[#This Row],[CODIGO]],STOCKSANLUIS[],7,FALSE)=0,"PRODUCTO SIN STOCK/UBICACIÓN",VLOOKUP(SALIDA[[#This Row],[CODIGO]],STOCKSANLUIS[],7,FALSE))</f>
        <v>C</v>
      </c>
      <c r="I4307" s="10"/>
      <c r="J4307" t="str">
        <f>SALIDA[[#This Row],[CODIGO]]&amp;"       "&amp;SALIDA[[#This Row],[FAMILIA]]</f>
        <v>03059       TECNOLATINA</v>
      </c>
      <c r="K4307">
        <f>VLOOKUP(SALIDA[[#This Row],[CODIGO]],STOCK_STARSOFT[],5,FALSE)</f>
        <v>1.9391890000000001</v>
      </c>
      <c r="L4307">
        <f>SALIDA[[#This Row],[CANTIDAD]]*SALIDA[[#This Row],[PRECIO UND]]</f>
        <v>193.91890000000001</v>
      </c>
    </row>
    <row r="4308" spans="1:12" x14ac:dyDescent="0.25">
      <c r="A4308" s="6" t="s">
        <v>3776</v>
      </c>
      <c r="B4308" s="100" t="str">
        <f>VLOOKUP(SALIDA[[#This Row],[CODIGO]],STOCKSANLUIS[],2,FALSE)</f>
        <v>LAMA DE PVC CLEARWAY STANDARD SMOOTH 8¨¨ X .080¨¨ X 300¨ (20 CM X 2MMX 91.44M)</v>
      </c>
      <c r="C4308" s="153">
        <v>46165</v>
      </c>
      <c r="D4308">
        <v>91.44</v>
      </c>
      <c r="E4308">
        <f>IF(VLOOKUP(SALIDA[[#This Row],[CODIGO]],STOCKSANLUIS[],6,FALSE)=0,"PRODUCTO SIN STOCK/UBICACIÓN",VLOOKUP(SALIDA[[#This Row],[CODIGO]],STOCKSANLUIS[],6,FALSE))</f>
        <v>91.44</v>
      </c>
      <c r="F4308">
        <f>SALIDA[[#This Row],[CANTIDAD]]/SALIDA[[#This Row],[UND MEDIDA]]</f>
        <v>1</v>
      </c>
      <c r="G4308" t="str">
        <f>VLOOKUP(SALIDA[[#This Row],[CODIGO]],FAMILIAS[],4,FALSE)</f>
        <v>CLEARWAY</v>
      </c>
      <c r="H4308" s="10" t="str">
        <f>IF(VLOOKUP(SALIDA[[#This Row],[CODIGO]],STOCKSANLUIS[],7,FALSE)=0,"PRODUCTO SIN STOCK/UBICACIÓN",VLOOKUP(SALIDA[[#This Row],[CODIGO]],STOCKSANLUIS[],7,FALSE))</f>
        <v>B/C</v>
      </c>
      <c r="I4308" s="10"/>
      <c r="J4308" t="str">
        <f>SALIDA[[#This Row],[CODIGO]]&amp;"       "&amp;SALIDA[[#This Row],[FAMILIA]]</f>
        <v>03169       CLEARWAY</v>
      </c>
      <c r="K4308">
        <f>VLOOKUP(SALIDA[[#This Row],[CODIGO]],STOCK_STARSOFT[],5,FALSE)</f>
        <v>1.2627120000000001</v>
      </c>
      <c r="L4308">
        <f>SALIDA[[#This Row],[CANTIDAD]]*SALIDA[[#This Row],[PRECIO UND]]</f>
        <v>115.46238528000001</v>
      </c>
    </row>
    <row r="4309" spans="1:12" x14ac:dyDescent="0.25">
      <c r="A4309" s="6" t="s">
        <v>57</v>
      </c>
      <c r="B4309" s="100" t="str">
        <f>VLOOKUP(SALIDA[[#This Row],[CODIGO]],STOCKSANLUIS[],2,FALSE)</f>
        <v>CONTROLADOR DE VOLTAJE Y PROTECTOR DE FASES PHASELOG EW PLUS - VER.05 - 90-220 VAC - FULL GAUGE - WHITE</v>
      </c>
      <c r="C4309" s="153">
        <v>46165</v>
      </c>
      <c r="D4309">
        <v>3</v>
      </c>
      <c r="E4309">
        <f>IF(VLOOKUP(SALIDA[[#This Row],[CODIGO]],STOCKSANLUIS[],6,FALSE)=0,"PRODUCTO SIN STOCK/UBICACIÓN",VLOOKUP(SALIDA[[#This Row],[CODIGO]],STOCKSANLUIS[],6,FALSE))</f>
        <v>1</v>
      </c>
      <c r="F4309">
        <f>SALIDA[[#This Row],[CANTIDAD]]/SALIDA[[#This Row],[UND MEDIDA]]</f>
        <v>3</v>
      </c>
      <c r="G4309" t="str">
        <f>VLOOKUP(SALIDA[[#This Row],[CODIGO]],FAMILIAS[],4,FALSE)</f>
        <v>FULL GAUGE</v>
      </c>
      <c r="H4309" s="10" t="str">
        <f>IF(VLOOKUP(SALIDA[[#This Row],[CODIGO]],STOCKSANLUIS[],7,FALSE)=0,"PRODUCTO SIN STOCK/UBICACIÓN",VLOOKUP(SALIDA[[#This Row],[CODIGO]],STOCKSANLUIS[],7,FALSE))</f>
        <v>C</v>
      </c>
      <c r="I4309" s="10"/>
      <c r="J4309" t="str">
        <f>SALIDA[[#This Row],[CODIGO]]&amp;"       "&amp;SALIDA[[#This Row],[FAMILIA]]</f>
        <v>00029       FULL GAUGE</v>
      </c>
      <c r="K4309">
        <f>VLOOKUP(SALIDA[[#This Row],[CODIGO]],STOCK_STARSOFT[],5,FALSE)</f>
        <v>54.47063</v>
      </c>
      <c r="L4309">
        <f>SALIDA[[#This Row],[CANTIDAD]]*SALIDA[[#This Row],[PRECIO UND]]</f>
        <v>163.41189</v>
      </c>
    </row>
    <row r="4310" spans="1:12" x14ac:dyDescent="0.25">
      <c r="A4310" s="6" t="s">
        <v>22795</v>
      </c>
      <c r="B4310" s="100" t="str">
        <f>VLOOKUP(SALIDA[[#This Row],[CODIGO]],STOCKSANLUIS[],2,FALSE)</f>
        <v>JUEGO DE MANGUERAS PARA MANIFOLD DE 60" (150CM)  - RYB-60-134 PARA R134A/R404/R507/R407C - EVERFROST</v>
      </c>
      <c r="C4310" s="153">
        <v>46167</v>
      </c>
      <c r="D4310">
        <v>1</v>
      </c>
      <c r="E4310" t="str">
        <f>IF(VLOOKUP(SALIDA[[#This Row],[CODIGO]],STOCKSANLUIS[],6,FALSE)=0,"PRODUCTO SIN STOCK/UBICACIÓN",VLOOKUP(SALIDA[[#This Row],[CODIGO]],STOCKSANLUIS[],6,FALSE))</f>
        <v>PRODUCTO SIN STOCK/UBICACIÓN</v>
      </c>
      <c r="F4310" t="e">
        <f>SALIDA[[#This Row],[CANTIDAD]]/SALIDA[[#This Row],[UND MEDIDA]]</f>
        <v>#VALUE!</v>
      </c>
      <c r="G4310" t="str">
        <f>VLOOKUP(SALIDA[[#This Row],[CODIGO]],FAMILIAS[],4,FALSE)</f>
        <v>EVERFROST</v>
      </c>
      <c r="H4310" s="10" t="str">
        <f>IF(VLOOKUP(SALIDA[[#This Row],[CODIGO]],STOCKSANLUIS[],7,FALSE)=0,"PRODUCTO SIN STOCK/UBICACIÓN",VLOOKUP(SALIDA[[#This Row],[CODIGO]],STOCKSANLUIS[],7,FALSE))</f>
        <v>A</v>
      </c>
      <c r="I4310" s="10"/>
      <c r="J4310" t="str">
        <f>SALIDA[[#This Row],[CODIGO]]&amp;"       "&amp;SALIDA[[#This Row],[FAMILIA]]</f>
        <v>03844       EVERFROST</v>
      </c>
      <c r="K4310">
        <f>VLOOKUP(SALIDA[[#This Row],[CODIGO]],STOCK_STARSOFT[],5,FALSE)</f>
        <v>3.5914419999999998</v>
      </c>
      <c r="L4310">
        <f>SALIDA[[#This Row],[CANTIDAD]]*SALIDA[[#This Row],[PRECIO UND]]</f>
        <v>3.5914419999999998</v>
      </c>
    </row>
    <row r="4311" spans="1:12" x14ac:dyDescent="0.25">
      <c r="A4311" s="6" t="s">
        <v>22800</v>
      </c>
      <c r="B4311" s="100" t="str">
        <f>VLOOKUP(SALIDA[[#This Row],[CODIGO]],STOCKSANLUIS[],2,FALSE)</f>
        <v>JUEGO DE MANGUERAS PARA MANIFOLD DE 60" (150CM) CON VÁLVULA - RYB-60-410A-BV PARA R410A - EVERFROST</v>
      </c>
      <c r="C4311" s="153">
        <v>46167</v>
      </c>
      <c r="D4311">
        <v>1</v>
      </c>
      <c r="E4311" t="str">
        <f>IF(VLOOKUP(SALIDA[[#This Row],[CODIGO]],STOCKSANLUIS[],6,FALSE)=0,"PRODUCTO SIN STOCK/UBICACIÓN",VLOOKUP(SALIDA[[#This Row],[CODIGO]],STOCKSANLUIS[],6,FALSE))</f>
        <v>PRODUCTO SIN STOCK/UBICACIÓN</v>
      </c>
      <c r="F4311" t="e">
        <f>SALIDA[[#This Row],[CANTIDAD]]/SALIDA[[#This Row],[UND MEDIDA]]</f>
        <v>#VALUE!</v>
      </c>
      <c r="G4311" t="str">
        <f>VLOOKUP(SALIDA[[#This Row],[CODIGO]],FAMILIAS[],4,FALSE)</f>
        <v>EVERFROST</v>
      </c>
      <c r="H4311" s="10" t="str">
        <f>IF(VLOOKUP(SALIDA[[#This Row],[CODIGO]],STOCKSANLUIS[],7,FALSE)=0,"PRODUCTO SIN STOCK/UBICACIÓN",VLOOKUP(SALIDA[[#This Row],[CODIGO]],STOCKSANLUIS[],7,FALSE))</f>
        <v>A</v>
      </c>
      <c r="I4311" s="10"/>
      <c r="J4311" t="str">
        <f>SALIDA[[#This Row],[CODIGO]]&amp;"       "&amp;SALIDA[[#This Row],[FAMILIA]]</f>
        <v>03848       EVERFROST</v>
      </c>
      <c r="K4311">
        <f>VLOOKUP(SALIDA[[#This Row],[CODIGO]],STOCK_STARSOFT[],5,FALSE)</f>
        <v>8.3454329999999999</v>
      </c>
      <c r="L4311">
        <f>SALIDA[[#This Row],[CANTIDAD]]*SALIDA[[#This Row],[PRECIO UND]]</f>
        <v>8.3454329999999999</v>
      </c>
    </row>
    <row r="4312" spans="1:12" x14ac:dyDescent="0.25">
      <c r="A4312" s="6" t="s">
        <v>2872</v>
      </c>
      <c r="B4312" s="100" t="str">
        <f>VLOOKUP(SALIDA[[#This Row],[CODIGO]],STOCKSANLUIS[],2,FALSE)</f>
        <v>GAS REFRIGERANTE FREON R-22 - 13.62 KG - CHINO - CHEMOURS</v>
      </c>
      <c r="C4312" s="153">
        <v>46167</v>
      </c>
      <c r="D4312">
        <v>1</v>
      </c>
      <c r="E4312">
        <f>IF(VLOOKUP(SALIDA[[#This Row],[CODIGO]],STOCKSANLUIS[],6,FALSE)=0,"PRODUCTO SIN STOCK/UBICACIÓN",VLOOKUP(SALIDA[[#This Row],[CODIGO]],STOCKSANLUIS[],6,FALSE))</f>
        <v>1</v>
      </c>
      <c r="F4312">
        <f>SALIDA[[#This Row],[CANTIDAD]]/SALIDA[[#This Row],[UND MEDIDA]]</f>
        <v>1</v>
      </c>
      <c r="G4312" t="str">
        <f>VLOOKUP(SALIDA[[#This Row],[CODIGO]],FAMILIAS[],4,FALSE)</f>
        <v>THE CHEMOURS</v>
      </c>
      <c r="H4312" s="10" t="str">
        <f>IF(VLOOKUP(SALIDA[[#This Row],[CODIGO]],STOCKSANLUIS[],7,FALSE)=0,"PRODUCTO SIN STOCK/UBICACIÓN",VLOOKUP(SALIDA[[#This Row],[CODIGO]],STOCKSANLUIS[],7,FALSE))</f>
        <v>C</v>
      </c>
      <c r="I4312" s="10"/>
      <c r="J4312" t="str">
        <f>SALIDA[[#This Row],[CODIGO]]&amp;"       "&amp;SALIDA[[#This Row],[FAMILIA]]</f>
        <v>02324       THE CHEMOURS</v>
      </c>
      <c r="K4312">
        <f>VLOOKUP(SALIDA[[#This Row],[CODIGO]],STOCK_STARSOFT[],5,FALSE)</f>
        <v>133.6122</v>
      </c>
      <c r="L4312">
        <f>SALIDA[[#This Row],[CANTIDAD]]*SALIDA[[#This Row],[PRECIO UND]]</f>
        <v>133.6122</v>
      </c>
    </row>
    <row r="4313" spans="1:12" x14ac:dyDescent="0.25">
      <c r="A4313" s="6" t="s">
        <v>19299</v>
      </c>
      <c r="B4313" s="100" t="str">
        <f>VLOOKUP(SALIDA[[#This Row],[CODIGO]],STOCKSANLUIS[],2,FALSE)</f>
        <v>CINTA DE PVC PARA MINI SPLITS 50MMX50M - TAFETAN - EVERFROST - HIGH QUALITY</v>
      </c>
      <c r="C4313" s="153">
        <v>46167</v>
      </c>
      <c r="D4313">
        <v>250</v>
      </c>
      <c r="E4313">
        <f>IF(VLOOKUP(SALIDA[[#This Row],[CODIGO]],STOCKSANLUIS[],6,FALSE)=0,"PRODUCTO SIN STOCK/UBICACIÓN",VLOOKUP(SALIDA[[#This Row],[CODIGO]],STOCKSANLUIS[],6,FALSE))</f>
        <v>1</v>
      </c>
      <c r="F4313">
        <f>SALIDA[[#This Row],[CANTIDAD]]/SALIDA[[#This Row],[UND MEDIDA]]</f>
        <v>250</v>
      </c>
      <c r="G4313" t="str">
        <f>VLOOKUP(SALIDA[[#This Row],[CODIGO]],FAMILIAS[],4,FALSE)</f>
        <v>EVERFROST</v>
      </c>
      <c r="H4313" s="10" t="str">
        <f>IF(VLOOKUP(SALIDA[[#This Row],[CODIGO]],STOCKSANLUIS[],7,FALSE)=0,"PRODUCTO SIN STOCK/UBICACIÓN",VLOOKUP(SALIDA[[#This Row],[CODIGO]],STOCKSANLUIS[],7,FALSE))</f>
        <v>C</v>
      </c>
      <c r="I4313" s="10"/>
      <c r="J4313" t="str">
        <f>SALIDA[[#This Row],[CODIGO]]&amp;"       "&amp;SALIDA[[#This Row],[FAMILIA]]</f>
        <v>03489       EVERFROST</v>
      </c>
      <c r="K4313">
        <f>VLOOKUP(SALIDA[[#This Row],[CODIGO]],STOCK_STARSOFT[],5,FALSE)</f>
        <v>0.76004300000000002</v>
      </c>
      <c r="L4313">
        <f>SALIDA[[#This Row],[CANTIDAD]]*SALIDA[[#This Row],[PRECIO UND]]</f>
        <v>190.01075</v>
      </c>
    </row>
    <row r="4314" spans="1:12" x14ac:dyDescent="0.25">
      <c r="A4314" s="6" t="s">
        <v>2122</v>
      </c>
      <c r="B4314" s="100" t="str">
        <f>VLOOKUP(SALIDA[[#This Row],[CODIGO]],STOCKSANLUIS[],2,FALSE)</f>
        <v>SENSOR DE TEMPERATURA NTC - SB-41 - 2M - FULL GAUGE</v>
      </c>
      <c r="C4314" s="153">
        <v>46167</v>
      </c>
      <c r="D4314">
        <v>3</v>
      </c>
      <c r="E4314">
        <f>IF(VLOOKUP(SALIDA[[#This Row],[CODIGO]],STOCKSANLUIS[],6,FALSE)=0,"PRODUCTO SIN STOCK/UBICACIÓN",VLOOKUP(SALIDA[[#This Row],[CODIGO]],STOCKSANLUIS[],6,FALSE))</f>
        <v>1</v>
      </c>
      <c r="F4314">
        <f>SALIDA[[#This Row],[CANTIDAD]]/SALIDA[[#This Row],[UND MEDIDA]]</f>
        <v>3</v>
      </c>
      <c r="G4314" t="str">
        <f>VLOOKUP(SALIDA[[#This Row],[CODIGO]],FAMILIAS[],4,FALSE)</f>
        <v>FULL GAUGE</v>
      </c>
      <c r="H4314" s="10" t="str">
        <f>IF(VLOOKUP(SALIDA[[#This Row],[CODIGO]],STOCKSANLUIS[],7,FALSE)=0,"PRODUCTO SIN STOCK/UBICACIÓN",VLOOKUP(SALIDA[[#This Row],[CODIGO]],STOCKSANLUIS[],7,FALSE))</f>
        <v>C</v>
      </c>
      <c r="I4314" s="10"/>
      <c r="J4314" t="str">
        <f>SALIDA[[#This Row],[CODIGO]]&amp;"       "&amp;SALIDA[[#This Row],[FAMILIA]]</f>
        <v>01842       FULL GAUGE</v>
      </c>
      <c r="K4314">
        <f>VLOOKUP(SALIDA[[#This Row],[CODIGO]],STOCK_STARSOFT[],5,FALSE)</f>
        <v>1.6897530000000001</v>
      </c>
      <c r="L4314">
        <f>SALIDA[[#This Row],[CANTIDAD]]*SALIDA[[#This Row],[PRECIO UND]]</f>
        <v>5.0692590000000006</v>
      </c>
    </row>
    <row r="4315" spans="1:12" x14ac:dyDescent="0.25">
      <c r="A4315" s="6" t="s">
        <v>3675</v>
      </c>
      <c r="B4315" s="100" t="str">
        <f>VLOOKUP(SALIDA[[#This Row],[CODIGO]],STOCKSANLUIS[],2,FALSE)</f>
        <v>LAMAS DE PVC ALECO 8X0.080X300 (20CM X 2MMX 91.44M) LOW TEMP REINFORCED - 172007- MT</v>
      </c>
      <c r="C4315" s="153">
        <v>46167</v>
      </c>
      <c r="D4315">
        <v>182.88</v>
      </c>
      <c r="E4315">
        <f>IF(VLOOKUP(SALIDA[[#This Row],[CODIGO]],STOCKSANLUIS[],6,FALSE)=0,"PRODUCTO SIN STOCK/UBICACIÓN",VLOOKUP(SALIDA[[#This Row],[CODIGO]],STOCKSANLUIS[],6,FALSE))</f>
        <v>91.44</v>
      </c>
      <c r="F4315">
        <f>SALIDA[[#This Row],[CANTIDAD]]/SALIDA[[#This Row],[UND MEDIDA]]</f>
        <v>2</v>
      </c>
      <c r="G4315" t="str">
        <f>VLOOKUP(SALIDA[[#This Row],[CODIGO]],FAMILIAS[],4,FALSE)</f>
        <v>ES ROBBINS</v>
      </c>
      <c r="H4315" s="10" t="str">
        <f>IF(VLOOKUP(SALIDA[[#This Row],[CODIGO]],STOCKSANLUIS[],7,FALSE)=0,"PRODUCTO SIN STOCK/UBICACIÓN",VLOOKUP(SALIDA[[#This Row],[CODIGO]],STOCKSANLUIS[],7,FALSE))</f>
        <v>B/C</v>
      </c>
      <c r="I4315" s="10"/>
      <c r="J4315" t="str">
        <f>SALIDA[[#This Row],[CODIGO]]&amp;"       "&amp;SALIDA[[#This Row],[FAMILIA]]</f>
        <v>03057       ES ROBBINS</v>
      </c>
      <c r="K4315">
        <f>VLOOKUP(SALIDA[[#This Row],[CODIGO]],STOCK_STARSOFT[],5,FALSE)</f>
        <v>2.0842499999999999</v>
      </c>
      <c r="L4315">
        <f>SALIDA[[#This Row],[CANTIDAD]]*SALIDA[[#This Row],[PRECIO UND]]</f>
        <v>381.16764000000001</v>
      </c>
    </row>
    <row r="4316" spans="1:12" x14ac:dyDescent="0.25">
      <c r="A4316" s="6" t="s">
        <v>3343</v>
      </c>
      <c r="B4316" s="100" t="str">
        <f>VLOOKUP(SALIDA[[#This Row],[CODIGO]],STOCKSANLUIS[],2,FALSE)</f>
        <v>GAS REFRIGERANTE R410A -11.30KG ICELOONG</v>
      </c>
      <c r="C4316" s="153">
        <v>46167</v>
      </c>
      <c r="D4316">
        <v>1</v>
      </c>
      <c r="E4316">
        <f>IF(VLOOKUP(SALIDA[[#This Row],[CODIGO]],STOCKSANLUIS[],6,FALSE)=0,"PRODUCTO SIN STOCK/UBICACIÓN",VLOOKUP(SALIDA[[#This Row],[CODIGO]],STOCKSANLUIS[],6,FALSE))</f>
        <v>1</v>
      </c>
      <c r="F4316">
        <f>SALIDA[[#This Row],[CANTIDAD]]/SALIDA[[#This Row],[UND MEDIDA]]</f>
        <v>1</v>
      </c>
      <c r="G4316" t="str">
        <f>VLOOKUP(SALIDA[[#This Row],[CODIGO]],FAMILIAS[],4,FALSE)</f>
        <v>ZHEJIANG YONGHE</v>
      </c>
      <c r="H4316" s="10" t="str">
        <f>IF(VLOOKUP(SALIDA[[#This Row],[CODIGO]],STOCKSANLUIS[],7,FALSE)=0,"PRODUCTO SIN STOCK/UBICACIÓN",VLOOKUP(SALIDA[[#This Row],[CODIGO]],STOCKSANLUIS[],7,FALSE))</f>
        <v>C</v>
      </c>
      <c r="I4316" s="10"/>
      <c r="J4316" t="str">
        <f>SALIDA[[#This Row],[CODIGO]]&amp;"       "&amp;SALIDA[[#This Row],[FAMILIA]]</f>
        <v>02753       ZHEJIANG YONGHE</v>
      </c>
      <c r="K4316">
        <f>VLOOKUP(SALIDA[[#This Row],[CODIGO]],STOCK_STARSOFT[],5,FALSE)</f>
        <v>88.873082999999994</v>
      </c>
      <c r="L4316">
        <f>SALIDA[[#This Row],[CANTIDAD]]*SALIDA[[#This Row],[PRECIO UND]]</f>
        <v>88.873082999999994</v>
      </c>
    </row>
    <row r="4317" spans="1:12" x14ac:dyDescent="0.25">
      <c r="A4317" s="6" t="s">
        <v>3343</v>
      </c>
      <c r="B4317" s="100" t="str">
        <f>VLOOKUP(SALIDA[[#This Row],[CODIGO]],STOCKSANLUIS[],2,FALSE)</f>
        <v>GAS REFRIGERANTE R410A -11.30KG ICELOONG</v>
      </c>
      <c r="C4317" s="153">
        <v>46167</v>
      </c>
      <c r="D4317">
        <v>2</v>
      </c>
      <c r="E4317">
        <f>IF(VLOOKUP(SALIDA[[#This Row],[CODIGO]],STOCKSANLUIS[],6,FALSE)=0,"PRODUCTO SIN STOCK/UBICACIÓN",VLOOKUP(SALIDA[[#This Row],[CODIGO]],STOCKSANLUIS[],6,FALSE))</f>
        <v>1</v>
      </c>
      <c r="F4317">
        <f>SALIDA[[#This Row],[CANTIDAD]]/SALIDA[[#This Row],[UND MEDIDA]]</f>
        <v>2</v>
      </c>
      <c r="G4317" t="str">
        <f>VLOOKUP(SALIDA[[#This Row],[CODIGO]],FAMILIAS[],4,FALSE)</f>
        <v>ZHEJIANG YONGHE</v>
      </c>
      <c r="H4317" s="10" t="str">
        <f>IF(VLOOKUP(SALIDA[[#This Row],[CODIGO]],STOCKSANLUIS[],7,FALSE)=0,"PRODUCTO SIN STOCK/UBICACIÓN",VLOOKUP(SALIDA[[#This Row],[CODIGO]],STOCKSANLUIS[],7,FALSE))</f>
        <v>C</v>
      </c>
      <c r="I4317" s="10"/>
      <c r="J4317" t="str">
        <f>SALIDA[[#This Row],[CODIGO]]&amp;"       "&amp;SALIDA[[#This Row],[FAMILIA]]</f>
        <v>02753       ZHEJIANG YONGHE</v>
      </c>
      <c r="K4317">
        <f>VLOOKUP(SALIDA[[#This Row],[CODIGO]],STOCK_STARSOFT[],5,FALSE)</f>
        <v>88.873082999999994</v>
      </c>
      <c r="L4317">
        <f>SALIDA[[#This Row],[CANTIDAD]]*SALIDA[[#This Row],[PRECIO UND]]</f>
        <v>177.74616599999999</v>
      </c>
    </row>
    <row r="4318" spans="1:12" x14ac:dyDescent="0.25">
      <c r="A4318" s="6" t="s">
        <v>3341</v>
      </c>
      <c r="B4318" s="100" t="str">
        <f>VLOOKUP(SALIDA[[#This Row],[CODIGO]],STOCKSANLUIS[],2,FALSE)</f>
        <v>GAS REFRIGERANTE R404A -10.90KG ICELOONG</v>
      </c>
      <c r="C4318" s="153">
        <v>46167</v>
      </c>
      <c r="D4318">
        <v>2</v>
      </c>
      <c r="E4318">
        <f>IF(VLOOKUP(SALIDA[[#This Row],[CODIGO]],STOCKSANLUIS[],6,FALSE)=0,"PRODUCTO SIN STOCK/UBICACIÓN",VLOOKUP(SALIDA[[#This Row],[CODIGO]],STOCKSANLUIS[],6,FALSE))</f>
        <v>1</v>
      </c>
      <c r="F4318">
        <f>SALIDA[[#This Row],[CANTIDAD]]/SALIDA[[#This Row],[UND MEDIDA]]</f>
        <v>2</v>
      </c>
      <c r="G4318" t="str">
        <f>VLOOKUP(SALIDA[[#This Row],[CODIGO]],FAMILIAS[],4,FALSE)</f>
        <v>ZHEJIANG YONGHE</v>
      </c>
      <c r="H4318" s="10" t="str">
        <f>IF(VLOOKUP(SALIDA[[#This Row],[CODIGO]],STOCKSANLUIS[],7,FALSE)=0,"PRODUCTO SIN STOCK/UBICACIÓN",VLOOKUP(SALIDA[[#This Row],[CODIGO]],STOCKSANLUIS[],7,FALSE))</f>
        <v>C</v>
      </c>
      <c r="I4318" s="10"/>
      <c r="J4318" t="str">
        <f>SALIDA[[#This Row],[CODIGO]]&amp;"       "&amp;SALIDA[[#This Row],[FAMILIA]]</f>
        <v>02752       ZHEJIANG YONGHE</v>
      </c>
      <c r="K4318">
        <f>VLOOKUP(SALIDA[[#This Row],[CODIGO]],STOCK_STARSOFT[],5,FALSE)</f>
        <v>53.481755</v>
      </c>
      <c r="L4318">
        <f>SALIDA[[#This Row],[CANTIDAD]]*SALIDA[[#This Row],[PRECIO UND]]</f>
        <v>106.96351</v>
      </c>
    </row>
    <row r="4319" spans="1:12" x14ac:dyDescent="0.25">
      <c r="A4319" s="6" t="s">
        <v>2490</v>
      </c>
      <c r="B4319" s="100" t="str">
        <f>VLOOKUP(SALIDA[[#This Row],[CODIGO]],STOCKSANLUIS[],2,FALSE)</f>
        <v>LIMPIADOR PARA CONDENSADOR - NU-BRITE - 1GALON - NU CALGON</v>
      </c>
      <c r="C4319" s="153">
        <v>46167</v>
      </c>
      <c r="D4319">
        <v>11</v>
      </c>
      <c r="E4319">
        <f>IF(VLOOKUP(SALIDA[[#This Row],[CODIGO]],STOCKSANLUIS[],6,FALSE)=0,"PRODUCTO SIN STOCK/UBICACIÓN",VLOOKUP(SALIDA[[#This Row],[CODIGO]],STOCKSANLUIS[],6,FALSE))</f>
        <v>1</v>
      </c>
      <c r="F4319">
        <f>SALIDA[[#This Row],[CANTIDAD]]/SALIDA[[#This Row],[UND MEDIDA]]</f>
        <v>11</v>
      </c>
      <c r="G4319" t="str">
        <f>VLOOKUP(SALIDA[[#This Row],[CODIGO]],FAMILIAS[],4,FALSE)</f>
        <v>NU CALGON</v>
      </c>
      <c r="H4319" s="10" t="str">
        <f>IF(VLOOKUP(SALIDA[[#This Row],[CODIGO]],STOCKSANLUIS[],7,FALSE)=0,"PRODUCTO SIN STOCK/UBICACIÓN",VLOOKUP(SALIDA[[#This Row],[CODIGO]],STOCKSANLUIS[],7,FALSE))</f>
        <v>C</v>
      </c>
      <c r="I4319" s="10"/>
      <c r="J4319" t="str">
        <f>SALIDA[[#This Row],[CODIGO]]&amp;"       "&amp;SALIDA[[#This Row],[FAMILIA]]</f>
        <v>02043       NU CALGON</v>
      </c>
      <c r="K4319">
        <f>VLOOKUP(SALIDA[[#This Row],[CODIGO]],STOCK_STARSOFT[],5,FALSE)</f>
        <v>9.0050089999999994</v>
      </c>
      <c r="L4319">
        <f>SALIDA[[#This Row],[CANTIDAD]]*SALIDA[[#This Row],[PRECIO UND]]</f>
        <v>99.055098999999998</v>
      </c>
    </row>
    <row r="4320" spans="1:12" x14ac:dyDescent="0.25">
      <c r="A4320" s="6" t="s">
        <v>2466</v>
      </c>
      <c r="B4320" s="100" t="str">
        <f>VLOOKUP(SALIDA[[#This Row],[CODIGO]],STOCKSANLUIS[],2,FALSE)</f>
        <v>LIMPIADOR PARA EVAPORADOR - EVAP POWR-C - 1GALON - NU CALGON</v>
      </c>
      <c r="C4320" s="153">
        <v>46167</v>
      </c>
      <c r="D4320">
        <v>11</v>
      </c>
      <c r="E4320">
        <f>IF(VLOOKUP(SALIDA[[#This Row],[CODIGO]],STOCKSANLUIS[],6,FALSE)=0,"PRODUCTO SIN STOCK/UBICACIÓN",VLOOKUP(SALIDA[[#This Row],[CODIGO]],STOCKSANLUIS[],6,FALSE))</f>
        <v>1</v>
      </c>
      <c r="F4320">
        <f>SALIDA[[#This Row],[CANTIDAD]]/SALIDA[[#This Row],[UND MEDIDA]]</f>
        <v>11</v>
      </c>
      <c r="G4320" t="str">
        <f>VLOOKUP(SALIDA[[#This Row],[CODIGO]],FAMILIAS[],4,FALSE)</f>
        <v>NU CALGON</v>
      </c>
      <c r="H4320" s="10" t="str">
        <f>IF(VLOOKUP(SALIDA[[#This Row],[CODIGO]],STOCKSANLUIS[],7,FALSE)=0,"PRODUCTO SIN STOCK/UBICACIÓN",VLOOKUP(SALIDA[[#This Row],[CODIGO]],STOCKSANLUIS[],7,FALSE))</f>
        <v>C</v>
      </c>
      <c r="I4320" s="10"/>
      <c r="J4320" t="str">
        <f>SALIDA[[#This Row],[CODIGO]]&amp;"       "&amp;SALIDA[[#This Row],[FAMILIA]]</f>
        <v>02030       NU CALGON</v>
      </c>
      <c r="K4320">
        <f>VLOOKUP(SALIDA[[#This Row],[CODIGO]],STOCK_STARSOFT[],5,FALSE)</f>
        <v>10.536965</v>
      </c>
      <c r="L4320">
        <f>SALIDA[[#This Row],[CANTIDAD]]*SALIDA[[#This Row],[PRECIO UND]]</f>
        <v>115.906615</v>
      </c>
    </row>
    <row r="4321" spans="1:12" x14ac:dyDescent="0.25">
      <c r="A4321" s="6" t="s">
        <v>3678</v>
      </c>
      <c r="B4321" s="100" t="str">
        <f>VLOOKUP(SALIDA[[#This Row],[CODIGO]],STOCKSANLUIS[],2,FALSE)</f>
        <v>RESISTENCIA SILICONADA POTENCIA CONSTANTE TECNOLATINA - TPC-M - 40W/M - 220V</v>
      </c>
      <c r="C4321" s="153">
        <v>46167</v>
      </c>
      <c r="D4321">
        <v>50</v>
      </c>
      <c r="E4321">
        <f>IF(VLOOKUP(SALIDA[[#This Row],[CODIGO]],STOCKSANLUIS[],6,FALSE)=0,"PRODUCTO SIN STOCK/UBICACIÓN",VLOOKUP(SALIDA[[#This Row],[CODIGO]],STOCKSANLUIS[],6,FALSE))</f>
        <v>100</v>
      </c>
      <c r="F4321">
        <f>SALIDA[[#This Row],[CANTIDAD]]/SALIDA[[#This Row],[UND MEDIDA]]</f>
        <v>0.5</v>
      </c>
      <c r="G4321" t="str">
        <f>VLOOKUP(SALIDA[[#This Row],[CODIGO]],FAMILIAS[],4,FALSE)</f>
        <v>TECNOLATINA</v>
      </c>
      <c r="H4321" s="10" t="str">
        <f>IF(VLOOKUP(SALIDA[[#This Row],[CODIGO]],STOCKSANLUIS[],7,FALSE)=0,"PRODUCTO SIN STOCK/UBICACIÓN",VLOOKUP(SALIDA[[#This Row],[CODIGO]],STOCKSANLUIS[],7,FALSE))</f>
        <v>C</v>
      </c>
      <c r="I4321" s="10"/>
      <c r="J4321" t="str">
        <f>SALIDA[[#This Row],[CODIGO]]&amp;"       "&amp;SALIDA[[#This Row],[FAMILIA]]</f>
        <v>03059       TECNOLATINA</v>
      </c>
      <c r="K4321">
        <f>VLOOKUP(SALIDA[[#This Row],[CODIGO]],STOCK_STARSOFT[],5,FALSE)</f>
        <v>1.9391890000000001</v>
      </c>
      <c r="L4321">
        <f>SALIDA[[#This Row],[CANTIDAD]]*SALIDA[[#This Row],[PRECIO UND]]</f>
        <v>96.959450000000004</v>
      </c>
    </row>
    <row r="4322" spans="1:12" x14ac:dyDescent="0.25">
      <c r="A4322" s="6" t="s">
        <v>35</v>
      </c>
      <c r="B4322" s="100" t="str">
        <f>VLOOKUP(SALIDA[[#This Row],[CODIGO]],STOCKSANLUIS[],2,FALSE)</f>
        <v>CONTROLADOR DE TEMPERATURA DIGITAL MT-512EL 2HP - VER.13 - 12/24 VAC/DC - FULL GAUGE</v>
      </c>
      <c r="C4322" s="153">
        <v>46167</v>
      </c>
      <c r="D4322">
        <v>4</v>
      </c>
      <c r="E4322">
        <f>IF(VLOOKUP(SALIDA[[#This Row],[CODIGO]],STOCKSANLUIS[],6,FALSE)=0,"PRODUCTO SIN STOCK/UBICACIÓN",VLOOKUP(SALIDA[[#This Row],[CODIGO]],STOCKSANLUIS[],6,FALSE))</f>
        <v>1</v>
      </c>
      <c r="F4322">
        <f>SALIDA[[#This Row],[CANTIDAD]]/SALIDA[[#This Row],[UND MEDIDA]]</f>
        <v>4</v>
      </c>
      <c r="G4322" t="str">
        <f>VLOOKUP(SALIDA[[#This Row],[CODIGO]],FAMILIAS[],4,FALSE)</f>
        <v>FULL GAUGE</v>
      </c>
      <c r="H4322" s="10" t="str">
        <f>IF(VLOOKUP(SALIDA[[#This Row],[CODIGO]],STOCKSANLUIS[],7,FALSE)=0,"PRODUCTO SIN STOCK/UBICACIÓN",VLOOKUP(SALIDA[[#This Row],[CODIGO]],STOCKSANLUIS[],7,FALSE))</f>
        <v>C</v>
      </c>
      <c r="I4322" s="10"/>
      <c r="J4322" t="str">
        <f>SALIDA[[#This Row],[CODIGO]]&amp;"       "&amp;SALIDA[[#This Row],[FAMILIA]]</f>
        <v>00017       FULL GAUGE</v>
      </c>
      <c r="K4322">
        <f>VLOOKUP(SALIDA[[#This Row],[CODIGO]],STOCK_STARSOFT[],5,FALSE)</f>
        <v>15.751519</v>
      </c>
      <c r="L4322">
        <f>SALIDA[[#This Row],[CANTIDAD]]*SALIDA[[#This Row],[PRECIO UND]]</f>
        <v>63.006076</v>
      </c>
    </row>
    <row r="4323" spans="1:12" x14ac:dyDescent="0.25">
      <c r="A4323" s="6" t="s">
        <v>375</v>
      </c>
      <c r="B4323" s="100" t="str">
        <f>VLOOKUP(SALIDA[[#This Row],[CODIGO]],STOCKSANLUIS[],2,FALSE)</f>
        <v>ROLLO DE COBRE FLEXIBLE 1/4" HIGH QUALITY - STARCOLD - 6.35 MM X 0.55 MM X 15 M</v>
      </c>
      <c r="C4323" s="153">
        <v>46167</v>
      </c>
      <c r="D4323">
        <v>1</v>
      </c>
      <c r="E4323">
        <f>IF(VLOOKUP(SALIDA[[#This Row],[CODIGO]],STOCKSANLUIS[],6,FALSE)=0,"PRODUCTO SIN STOCK/UBICACIÓN",VLOOKUP(SALIDA[[#This Row],[CODIGO]],STOCKSANLUIS[],6,FALSE))</f>
        <v>1</v>
      </c>
      <c r="F4323">
        <f>SALIDA[[#This Row],[CANTIDAD]]/SALIDA[[#This Row],[UND MEDIDA]]</f>
        <v>1</v>
      </c>
      <c r="G4323" t="str">
        <f>VLOOKUP(SALIDA[[#This Row],[CODIGO]],FAMILIAS[],4,FALSE)</f>
        <v>ICEAGE- ZHEJIANG JIAHE PIPES</v>
      </c>
      <c r="H4323" s="10" t="str">
        <f>IF(VLOOKUP(SALIDA[[#This Row],[CODIGO]],STOCKSANLUIS[],7,FALSE)=0,"PRODUCTO SIN STOCK/UBICACIÓN",VLOOKUP(SALIDA[[#This Row],[CODIGO]],STOCKSANLUIS[],7,FALSE))</f>
        <v>C</v>
      </c>
      <c r="I4323" s="10"/>
      <c r="J4323" t="str">
        <f>SALIDA[[#This Row],[CODIGO]]&amp;"       "&amp;SALIDA[[#This Row],[FAMILIA]]</f>
        <v>00315       ICEAGE- ZHEJIANG JIAHE PIPES</v>
      </c>
      <c r="K4323">
        <f>VLOOKUP(SALIDA[[#This Row],[CODIGO]],STOCK_STARSOFT[],5,FALSE)</f>
        <v>17.534842000000001</v>
      </c>
      <c r="L4323">
        <f>SALIDA[[#This Row],[CANTIDAD]]*SALIDA[[#This Row],[PRECIO UND]]</f>
        <v>17.534842000000001</v>
      </c>
    </row>
    <row r="4324" spans="1:12" x14ac:dyDescent="0.25">
      <c r="A4324" s="6" t="s">
        <v>3681</v>
      </c>
      <c r="B4324" s="100" t="str">
        <f>VLOOKUP(SALIDA[[#This Row],[CODIGO]],STOCKSANLUIS[],2,FALSE)</f>
        <v>ROLLO DE COBRE FLEXIBLE 5/8" HIGH QUALITY - STARCOLD - 15.88 MM X 0.65 MM X 15 M</v>
      </c>
      <c r="C4324" s="153">
        <v>46167</v>
      </c>
      <c r="D4324">
        <v>5</v>
      </c>
      <c r="E4324">
        <f>IF(VLOOKUP(SALIDA[[#This Row],[CODIGO]],STOCKSANLUIS[],6,FALSE)=0,"PRODUCTO SIN STOCK/UBICACIÓN",VLOOKUP(SALIDA[[#This Row],[CODIGO]],STOCKSANLUIS[],6,FALSE))</f>
        <v>1</v>
      </c>
      <c r="F4324">
        <f>SALIDA[[#This Row],[CANTIDAD]]/SALIDA[[#This Row],[UND MEDIDA]]</f>
        <v>5</v>
      </c>
      <c r="G4324" t="str">
        <f>VLOOKUP(SALIDA[[#This Row],[CODIGO]],FAMILIAS[],4,FALSE)</f>
        <v>ICEAGE- ZHEJIANG JIAHE PIPES</v>
      </c>
      <c r="H4324" s="10" t="str">
        <f>IF(VLOOKUP(SALIDA[[#This Row],[CODIGO]],STOCKSANLUIS[],7,FALSE)=0,"PRODUCTO SIN STOCK/UBICACIÓN",VLOOKUP(SALIDA[[#This Row],[CODIGO]],STOCKSANLUIS[],7,FALSE))</f>
        <v>C</v>
      </c>
      <c r="I4324" s="10" t="s">
        <v>19536</v>
      </c>
      <c r="J4324" t="str">
        <f>SALIDA[[#This Row],[CODIGO]]&amp;"       "&amp;SALIDA[[#This Row],[FAMILIA]]</f>
        <v>03065       ICEAGE- ZHEJIANG JIAHE PIPES</v>
      </c>
      <c r="K4324">
        <f>VLOOKUP(SALIDA[[#This Row],[CODIGO]],STOCK_STARSOFT[],5,FALSE)</f>
        <v>54.340955000000001</v>
      </c>
      <c r="L4324">
        <f>SALIDA[[#This Row],[CANTIDAD]]*SALIDA[[#This Row],[PRECIO UND]]</f>
        <v>271.70477499999998</v>
      </c>
    </row>
    <row r="4325" spans="1:12" x14ac:dyDescent="0.25">
      <c r="A4325" s="6" t="s">
        <v>445</v>
      </c>
      <c r="B4325" s="100" t="str">
        <f>VLOOKUP(SALIDA[[#This Row],[CODIGO]],STOCKSANLUIS[],2,FALSE)</f>
        <v xml:space="preserve">ACEITE POLIOLESTER POE 68 - 1/4 GALON - BVA </v>
      </c>
      <c r="C4325" s="153">
        <v>46167</v>
      </c>
      <c r="D4325">
        <v>3</v>
      </c>
      <c r="E4325">
        <f>IF(VLOOKUP(SALIDA[[#This Row],[CODIGO]],STOCKSANLUIS[],6,FALSE)=0,"PRODUCTO SIN STOCK/UBICACIÓN",VLOOKUP(SALIDA[[#This Row],[CODIGO]],STOCKSANLUIS[],6,FALSE))</f>
        <v>1</v>
      </c>
      <c r="F4325">
        <f>SALIDA[[#This Row],[CANTIDAD]]/SALIDA[[#This Row],[UND MEDIDA]]</f>
        <v>3</v>
      </c>
      <c r="G4325" t="str">
        <f>VLOOKUP(SALIDA[[#This Row],[CODIGO]],FAMILIAS[],4,FALSE)</f>
        <v>BVA</v>
      </c>
      <c r="H4325" s="10" t="str">
        <f>IF(VLOOKUP(SALIDA[[#This Row],[CODIGO]],STOCKSANLUIS[],7,FALSE)=0,"PRODUCTO SIN STOCK/UBICACIÓN",VLOOKUP(SALIDA[[#This Row],[CODIGO]],STOCKSANLUIS[],7,FALSE))</f>
        <v>C</v>
      </c>
      <c r="I4325" s="10"/>
      <c r="J4325" t="str">
        <f>SALIDA[[#This Row],[CODIGO]]&amp;"       "&amp;SALIDA[[#This Row],[FAMILIA]]</f>
        <v>00356       BVA</v>
      </c>
      <c r="K4325">
        <f>VLOOKUP(SALIDA[[#This Row],[CODIGO]],STOCK_STARSOFT[],5,FALSE)</f>
        <v>15.866987</v>
      </c>
      <c r="L4325">
        <f>SALIDA[[#This Row],[CANTIDAD]]*SALIDA[[#This Row],[PRECIO UND]]</f>
        <v>47.600960999999998</v>
      </c>
    </row>
    <row r="4326" spans="1:12" x14ac:dyDescent="0.25">
      <c r="A4326" s="6" t="s">
        <v>33</v>
      </c>
      <c r="B4326" s="100" t="str">
        <f>VLOOKUP(SALIDA[[#This Row],[CODIGO]],STOCKSANLUIS[],2,FALSE)</f>
        <v>CONTROLADOR DE TEMPERATURA DIGITAL MT-512E 2HP - VER.13 - 115/220 VAC - FULL GAUGE</v>
      </c>
      <c r="C4326" s="153">
        <v>46167</v>
      </c>
      <c r="D4326">
        <v>13</v>
      </c>
      <c r="E4326">
        <f>IF(VLOOKUP(SALIDA[[#This Row],[CODIGO]],STOCKSANLUIS[],6,FALSE)=0,"PRODUCTO SIN STOCK/UBICACIÓN",VLOOKUP(SALIDA[[#This Row],[CODIGO]],STOCKSANLUIS[],6,FALSE))</f>
        <v>1</v>
      </c>
      <c r="F4326">
        <f>SALIDA[[#This Row],[CANTIDAD]]/SALIDA[[#This Row],[UND MEDIDA]]</f>
        <v>13</v>
      </c>
      <c r="G4326" t="str">
        <f>VLOOKUP(SALIDA[[#This Row],[CODIGO]],FAMILIAS[],4,FALSE)</f>
        <v>FULL GAUGE</v>
      </c>
      <c r="H4326" s="10" t="str">
        <f>IF(VLOOKUP(SALIDA[[#This Row],[CODIGO]],STOCKSANLUIS[],7,FALSE)=0,"PRODUCTO SIN STOCK/UBICACIÓN",VLOOKUP(SALIDA[[#This Row],[CODIGO]],STOCKSANLUIS[],7,FALSE))</f>
        <v>C</v>
      </c>
      <c r="I4326" s="10"/>
      <c r="J4326" t="str">
        <f>SALIDA[[#This Row],[CODIGO]]&amp;"       "&amp;SALIDA[[#This Row],[FAMILIA]]</f>
        <v>00016       FULL GAUGE</v>
      </c>
      <c r="K4326">
        <f>VLOOKUP(SALIDA[[#This Row],[CODIGO]],STOCK_STARSOFT[],5,FALSE)</f>
        <v>13.318346</v>
      </c>
      <c r="L4326">
        <f>SALIDA[[#This Row],[CANTIDAD]]*SALIDA[[#This Row],[PRECIO UND]]</f>
        <v>173.138498</v>
      </c>
    </row>
    <row r="4327" spans="1:12" x14ac:dyDescent="0.25">
      <c r="A4327" s="6" t="s">
        <v>1934</v>
      </c>
      <c r="B4327" s="100" t="str">
        <f>VLOOKUP(SALIDA[[#This Row],[CODIGO]],STOCKSANLUIS[],2,FALSE)</f>
        <v>TRANSDUCTOR DE PRESION SB-69-200A - FULL GAUGE - (PARA PCT-100-120-410)</v>
      </c>
      <c r="C4327" s="153">
        <v>46167</v>
      </c>
      <c r="D4327">
        <v>1</v>
      </c>
      <c r="E4327">
        <f>IF(VLOOKUP(SALIDA[[#This Row],[CODIGO]],STOCKSANLUIS[],6,FALSE)=0,"PRODUCTO SIN STOCK/UBICACIÓN",VLOOKUP(SALIDA[[#This Row],[CODIGO]],STOCKSANLUIS[],6,FALSE))</f>
        <v>1</v>
      </c>
      <c r="F4327">
        <f>SALIDA[[#This Row],[CANTIDAD]]/SALIDA[[#This Row],[UND MEDIDA]]</f>
        <v>1</v>
      </c>
      <c r="G4327" t="str">
        <f>VLOOKUP(SALIDA[[#This Row],[CODIGO]],FAMILIAS[],4,FALSE)</f>
        <v>FULL GAUGE</v>
      </c>
      <c r="H4327" s="10" t="str">
        <f>IF(VLOOKUP(SALIDA[[#This Row],[CODIGO]],STOCKSANLUIS[],7,FALSE)=0,"PRODUCTO SIN STOCK/UBICACIÓN",VLOOKUP(SALIDA[[#This Row],[CODIGO]],STOCKSANLUIS[],7,FALSE))</f>
        <v>A</v>
      </c>
      <c r="I4327" s="10"/>
      <c r="J4327" t="str">
        <f>SALIDA[[#This Row],[CODIGO]]&amp;"       "&amp;SALIDA[[#This Row],[FAMILIA]]</f>
        <v>01732       FULL GAUGE</v>
      </c>
      <c r="K4327">
        <f>VLOOKUP(SALIDA[[#This Row],[CODIGO]],STOCK_STARSOFT[],5,FALSE)</f>
        <v>66.393867999999998</v>
      </c>
      <c r="L4327">
        <f>SALIDA[[#This Row],[CANTIDAD]]*SALIDA[[#This Row],[PRECIO UND]]</f>
        <v>66.393867999999998</v>
      </c>
    </row>
    <row r="4328" spans="1:12" x14ac:dyDescent="0.25">
      <c r="A4328" s="6" t="s">
        <v>3758</v>
      </c>
      <c r="B4328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4328" s="153">
        <v>46167</v>
      </c>
      <c r="D4328">
        <v>1</v>
      </c>
      <c r="E4328">
        <f>IF(VLOOKUP(SALIDA[[#This Row],[CODIGO]],STOCKSANLUIS[],6,FALSE)=0,"PRODUCTO SIN STOCK/UBICACIÓN",VLOOKUP(SALIDA[[#This Row],[CODIGO]],STOCKSANLUIS[],6,FALSE))</f>
        <v>1</v>
      </c>
      <c r="F4328">
        <f>SALIDA[[#This Row],[CANTIDAD]]/SALIDA[[#This Row],[UND MEDIDA]]</f>
        <v>1</v>
      </c>
      <c r="G4328" t="str">
        <f>VLOOKUP(SALIDA[[#This Row],[CODIGO]],FAMILIAS[],4,FALSE)</f>
        <v>TEMP BLUE</v>
      </c>
      <c r="H4328" s="10" t="str">
        <f>IF(VLOOKUP(SALIDA[[#This Row],[CODIGO]],STOCKSANLUIS[],7,FALSE)=0,"PRODUCTO SIN STOCK/UBICACIÓN",VLOOKUP(SALIDA[[#This Row],[CODIGO]],STOCKSANLUIS[],7,FALSE))</f>
        <v>B</v>
      </c>
      <c r="I4328" s="10" t="s">
        <v>19536</v>
      </c>
      <c r="J4328" t="str">
        <f>SALIDA[[#This Row],[CODIGO]]&amp;"       "&amp;SALIDA[[#This Row],[FAMILIA]]</f>
        <v>03156       TEMP BLUE</v>
      </c>
      <c r="K4328">
        <f>VLOOKUP(SALIDA[[#This Row],[CODIGO]],STOCK_STARSOFT[],5,FALSE)</f>
        <v>364.48966100000001</v>
      </c>
      <c r="L4328">
        <f>SALIDA[[#This Row],[CANTIDAD]]*SALIDA[[#This Row],[PRECIO UND]]</f>
        <v>364.48966100000001</v>
      </c>
    </row>
    <row r="4329" spans="1:12" x14ac:dyDescent="0.25">
      <c r="A4329" s="6" t="s">
        <v>2490</v>
      </c>
      <c r="B4329" s="100" t="str">
        <f>VLOOKUP(SALIDA[[#This Row],[CODIGO]],STOCKSANLUIS[],2,FALSE)</f>
        <v>LIMPIADOR PARA CONDENSADOR - NU-BRITE - 1GALON - NU CALGON</v>
      </c>
      <c r="C4329" s="153">
        <v>46167</v>
      </c>
      <c r="D4329">
        <v>1</v>
      </c>
      <c r="E4329">
        <f>IF(VLOOKUP(SALIDA[[#This Row],[CODIGO]],STOCKSANLUIS[],6,FALSE)=0,"PRODUCTO SIN STOCK/UBICACIÓN",VLOOKUP(SALIDA[[#This Row],[CODIGO]],STOCKSANLUIS[],6,FALSE))</f>
        <v>1</v>
      </c>
      <c r="F4329">
        <f>SALIDA[[#This Row],[CANTIDAD]]/SALIDA[[#This Row],[UND MEDIDA]]</f>
        <v>1</v>
      </c>
      <c r="G4329" t="str">
        <f>VLOOKUP(SALIDA[[#This Row],[CODIGO]],FAMILIAS[],4,FALSE)</f>
        <v>NU CALGON</v>
      </c>
      <c r="H4329" s="10" t="str">
        <f>IF(VLOOKUP(SALIDA[[#This Row],[CODIGO]],STOCKSANLUIS[],7,FALSE)=0,"PRODUCTO SIN STOCK/UBICACIÓN",VLOOKUP(SALIDA[[#This Row],[CODIGO]],STOCKSANLUIS[],7,FALSE))</f>
        <v>C</v>
      </c>
      <c r="I4329" s="10"/>
      <c r="J4329" t="str">
        <f>SALIDA[[#This Row],[CODIGO]]&amp;"       "&amp;SALIDA[[#This Row],[FAMILIA]]</f>
        <v>02043       NU CALGON</v>
      </c>
      <c r="K4329">
        <f>VLOOKUP(SALIDA[[#This Row],[CODIGO]],STOCK_STARSOFT[],5,FALSE)</f>
        <v>9.0050089999999994</v>
      </c>
      <c r="L4329">
        <f>SALIDA[[#This Row],[CANTIDAD]]*SALIDA[[#This Row],[PRECIO UND]]</f>
        <v>9.0050089999999994</v>
      </c>
    </row>
    <row r="4330" spans="1:12" x14ac:dyDescent="0.25">
      <c r="A4330" s="6" t="s">
        <v>867</v>
      </c>
      <c r="B4330" s="100" t="str">
        <f>VLOOKUP(SALIDA[[#This Row],[CODIGO]],STOCKSANLUIS[],2,FALSE)</f>
        <v>ACEITE POLIOLESTER POE 68 - 1 GALON - BVA</v>
      </c>
      <c r="C4330" s="153">
        <v>46167</v>
      </c>
      <c r="D4330">
        <v>2</v>
      </c>
      <c r="E4330">
        <f>IF(VLOOKUP(SALIDA[[#This Row],[CODIGO]],STOCKSANLUIS[],6,FALSE)=0,"PRODUCTO SIN STOCK/UBICACIÓN",VLOOKUP(SALIDA[[#This Row],[CODIGO]],STOCKSANLUIS[],6,FALSE))</f>
        <v>1</v>
      </c>
      <c r="F4330">
        <f>SALIDA[[#This Row],[CANTIDAD]]/SALIDA[[#This Row],[UND MEDIDA]]</f>
        <v>2</v>
      </c>
      <c r="G4330" t="str">
        <f>VLOOKUP(SALIDA[[#This Row],[CODIGO]],FAMILIAS[],4,FALSE)</f>
        <v>BVA</v>
      </c>
      <c r="H4330" s="10" t="str">
        <f>IF(VLOOKUP(SALIDA[[#This Row],[CODIGO]],STOCKSANLUIS[],7,FALSE)=0,"PRODUCTO SIN STOCK/UBICACIÓN",VLOOKUP(SALIDA[[#This Row],[CODIGO]],STOCKSANLUIS[],7,FALSE))</f>
        <v>C</v>
      </c>
      <c r="I4330" s="10"/>
      <c r="J4330" t="str">
        <f>SALIDA[[#This Row],[CODIGO]]&amp;"       "&amp;SALIDA[[#This Row],[FAMILIA]]</f>
        <v>00945       BVA</v>
      </c>
      <c r="K4330">
        <f>VLOOKUP(SALIDA[[#This Row],[CODIGO]],STOCK_STARSOFT[],5,FALSE)</f>
        <v>50.009718999999997</v>
      </c>
      <c r="L4330">
        <f>SALIDA[[#This Row],[CANTIDAD]]*SALIDA[[#This Row],[PRECIO UND]]</f>
        <v>100.01943799999999</v>
      </c>
    </row>
    <row r="4331" spans="1:12" x14ac:dyDescent="0.25">
      <c r="A4331" s="6" t="s">
        <v>3515</v>
      </c>
      <c r="B4331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4331" s="153">
        <v>46168</v>
      </c>
      <c r="D4331">
        <v>3</v>
      </c>
      <c r="E4331">
        <f>IF(VLOOKUP(SALIDA[[#This Row],[CODIGO]],STOCKSANLUIS[],6,FALSE)=0,"PRODUCTO SIN STOCK/UBICACIÓN",VLOOKUP(SALIDA[[#This Row],[CODIGO]],STOCKSANLUIS[],6,FALSE))</f>
        <v>1</v>
      </c>
      <c r="F4331">
        <f>SALIDA[[#This Row],[CANTIDAD]]/SALIDA[[#This Row],[UND MEDIDA]]</f>
        <v>3</v>
      </c>
      <c r="G4331" t="str">
        <f>VLOOKUP(SALIDA[[#This Row],[CODIGO]],FAMILIAS[],4,FALSE)</f>
        <v>JOHNSON CONTROLS</v>
      </c>
      <c r="H4331" s="10" t="str">
        <f>IF(VLOOKUP(SALIDA[[#This Row],[CODIGO]],STOCKSANLUIS[],7,FALSE)=0,"PRODUCTO SIN STOCK/UBICACIÓN",VLOOKUP(SALIDA[[#This Row],[CODIGO]],STOCKSANLUIS[],7,FALSE))</f>
        <v>A</v>
      </c>
      <c r="I4331" s="10"/>
      <c r="J4331" t="str">
        <f>SALIDA[[#This Row],[CODIGO]]&amp;"       "&amp;SALIDA[[#This Row],[FAMILIA]]</f>
        <v>02923       JOHNSON CONTROLS</v>
      </c>
      <c r="K4331">
        <f>VLOOKUP(SALIDA[[#This Row],[CODIGO]],STOCK_STARSOFT[],5,FALSE)</f>
        <v>35.575735000000002</v>
      </c>
      <c r="L4331">
        <f>SALIDA[[#This Row],[CANTIDAD]]*SALIDA[[#This Row],[PRECIO UND]]</f>
        <v>106.727205</v>
      </c>
    </row>
    <row r="4332" spans="1:12" x14ac:dyDescent="0.25">
      <c r="A4332" s="29" t="s">
        <v>1819</v>
      </c>
      <c r="B4332" s="100" t="str">
        <f>VLOOKUP(SALIDA[[#This Row],[CODIGO]],STOCKSANLUIS[],2,FALSE)</f>
        <v>ROLLO DE COBRE FLEXIBLE 1/2" HIGH QUALITY - STARCOLD - 12.70 MM X 0.65 MM X 15 M</v>
      </c>
      <c r="C4332" s="153">
        <v>46168</v>
      </c>
      <c r="D4332">
        <v>2</v>
      </c>
      <c r="E4332">
        <f>IF(VLOOKUP(SALIDA[[#This Row],[CODIGO]],STOCKSANLUIS[],6,FALSE)=0,"PRODUCTO SIN STOCK/UBICACIÓN",VLOOKUP(SALIDA[[#This Row],[CODIGO]],STOCKSANLUIS[],6,FALSE))</f>
        <v>1</v>
      </c>
      <c r="F4332">
        <f>SALIDA[[#This Row],[CANTIDAD]]/SALIDA[[#This Row],[UND MEDIDA]]</f>
        <v>2</v>
      </c>
      <c r="G4332" t="str">
        <f>VLOOKUP(SALIDA[[#This Row],[CODIGO]],FAMILIAS[],4,FALSE)</f>
        <v>ICEAGE- ZHEJIANG JIAHE PIPES</v>
      </c>
      <c r="H4332" s="10" t="str">
        <f>IF(VLOOKUP(SALIDA[[#This Row],[CODIGO]],STOCKSANLUIS[],7,FALSE)=0,"PRODUCTO SIN STOCK/UBICACIÓN",VLOOKUP(SALIDA[[#This Row],[CODIGO]],STOCKSANLUIS[],7,FALSE))</f>
        <v>C</v>
      </c>
      <c r="I4332" s="10"/>
      <c r="J4332" t="str">
        <f>SALIDA[[#This Row],[CODIGO]]&amp;"       "&amp;SALIDA[[#This Row],[FAMILIA]]</f>
        <v>01671       ICEAGE- ZHEJIANG JIAHE PIPES</v>
      </c>
      <c r="K4332">
        <f>VLOOKUP(SALIDA[[#This Row],[CODIGO]],STOCK_STARSOFT[],5,FALSE)</f>
        <v>43.044683999999997</v>
      </c>
      <c r="L4332">
        <f>SALIDA[[#This Row],[CANTIDAD]]*SALIDA[[#This Row],[PRECIO UND]]</f>
        <v>86.089367999999993</v>
      </c>
    </row>
    <row r="4333" spans="1:12" x14ac:dyDescent="0.25">
      <c r="A4333" s="29" t="s">
        <v>375</v>
      </c>
      <c r="B4333" s="100" t="str">
        <f>VLOOKUP(SALIDA[[#This Row],[CODIGO]],STOCKSANLUIS[],2,FALSE)</f>
        <v>ROLLO DE COBRE FLEXIBLE 1/4" HIGH QUALITY - STARCOLD - 6.35 MM X 0.55 MM X 15 M</v>
      </c>
      <c r="C4333" s="153">
        <v>46168</v>
      </c>
      <c r="D4333">
        <v>2</v>
      </c>
      <c r="E4333">
        <f>IF(VLOOKUP(SALIDA[[#This Row],[CODIGO]],STOCKSANLUIS[],6,FALSE)=0,"PRODUCTO SIN STOCK/UBICACIÓN",VLOOKUP(SALIDA[[#This Row],[CODIGO]],STOCKSANLUIS[],6,FALSE))</f>
        <v>1</v>
      </c>
      <c r="F4333">
        <f>SALIDA[[#This Row],[CANTIDAD]]/SALIDA[[#This Row],[UND MEDIDA]]</f>
        <v>2</v>
      </c>
      <c r="G4333" t="str">
        <f>VLOOKUP(SALIDA[[#This Row],[CODIGO]],FAMILIAS[],4,FALSE)</f>
        <v>ICEAGE- ZHEJIANG JIAHE PIPES</v>
      </c>
      <c r="H4333" s="10" t="str">
        <f>IF(VLOOKUP(SALIDA[[#This Row],[CODIGO]],STOCKSANLUIS[],7,FALSE)=0,"PRODUCTO SIN STOCK/UBICACIÓN",VLOOKUP(SALIDA[[#This Row],[CODIGO]],STOCKSANLUIS[],7,FALSE))</f>
        <v>C</v>
      </c>
      <c r="I4333" s="10"/>
      <c r="J4333" t="str">
        <f>SALIDA[[#This Row],[CODIGO]]&amp;"       "&amp;SALIDA[[#This Row],[FAMILIA]]</f>
        <v>00315       ICEAGE- ZHEJIANG JIAHE PIPES</v>
      </c>
      <c r="K4333">
        <f>VLOOKUP(SALIDA[[#This Row],[CODIGO]],STOCK_STARSOFT[],5,FALSE)</f>
        <v>17.534842000000001</v>
      </c>
      <c r="L4333">
        <f>SALIDA[[#This Row],[CANTIDAD]]*SALIDA[[#This Row],[PRECIO UND]]</f>
        <v>35.069684000000002</v>
      </c>
    </row>
    <row r="4334" spans="1:12" x14ac:dyDescent="0.25">
      <c r="A4334" s="29" t="s">
        <v>3816</v>
      </c>
      <c r="B4334" s="100" t="str">
        <f>VLOOKUP(SALIDA[[#This Row],[CODIGO]],STOCKSANLUIS[],2,FALSE)</f>
        <v>MANGA AISLANTE CLASS 1 - 5/8"ID X 1/2"THK - WINCELL</v>
      </c>
      <c r="C4334" s="153">
        <v>46168</v>
      </c>
      <c r="D4334">
        <v>13</v>
      </c>
      <c r="E4334">
        <f>IF(VLOOKUP(SALIDA[[#This Row],[CODIGO]],STOCKSANLUIS[],6,FALSE)=0,"PRODUCTO SIN STOCK/UBICACIÓN",VLOOKUP(SALIDA[[#This Row],[CODIGO]],STOCKSANLUIS[],6,FALSE))</f>
        <v>1</v>
      </c>
      <c r="F4334">
        <f>SALIDA[[#This Row],[CANTIDAD]]/SALIDA[[#This Row],[UND MEDIDA]]</f>
        <v>13</v>
      </c>
      <c r="G4334" t="str">
        <f>VLOOKUP(SALIDA[[#This Row],[CODIGO]],FAMILIAS[],4,FALSE)</f>
        <v>WINCELL</v>
      </c>
      <c r="H4334" s="10" t="str">
        <f>IF(VLOOKUP(SALIDA[[#This Row],[CODIGO]],STOCKSANLUIS[],7,FALSE)=0,"PRODUCTO SIN STOCK/UBICACIÓN",VLOOKUP(SALIDA[[#This Row],[CODIGO]],STOCKSANLUIS[],7,FALSE))</f>
        <v>A</v>
      </c>
      <c r="I4334" s="10"/>
      <c r="J4334" t="str">
        <f>SALIDA[[#This Row],[CODIGO]]&amp;"       "&amp;SALIDA[[#This Row],[FAMILIA]]</f>
        <v>03249       WINCELL</v>
      </c>
      <c r="K4334">
        <f>VLOOKUP(SALIDA[[#This Row],[CODIGO]],STOCK_STARSOFT[],5,FALSE)</f>
        <v>1.108962</v>
      </c>
      <c r="L4334">
        <f>SALIDA[[#This Row],[CANTIDAD]]*SALIDA[[#This Row],[PRECIO UND]]</f>
        <v>14.416506</v>
      </c>
    </row>
    <row r="4335" spans="1:12" x14ac:dyDescent="0.25">
      <c r="A4335" s="29" t="s">
        <v>485</v>
      </c>
      <c r="B4335" s="100" t="str">
        <f>VLOOKUP(SALIDA[[#This Row],[CODIGO]],STOCKSANLUIS[],2,FALSE)</f>
        <v>SOLDADURA DE PLATA HARRIS AL 0%</v>
      </c>
      <c r="C4335" s="153">
        <v>46168</v>
      </c>
      <c r="D4335">
        <v>20</v>
      </c>
      <c r="E4335">
        <f>IF(VLOOKUP(SALIDA[[#This Row],[CODIGO]],STOCKSANLUIS[],6,FALSE)=0,"PRODUCTO SIN STOCK/UBICACIÓN",VLOOKUP(SALIDA[[#This Row],[CODIGO]],STOCKSANLUIS[],6,FALSE))</f>
        <v>1</v>
      </c>
      <c r="F4335">
        <f>SALIDA[[#This Row],[CANTIDAD]]/SALIDA[[#This Row],[UND MEDIDA]]</f>
        <v>20</v>
      </c>
      <c r="G4335" t="str">
        <f>VLOOKUP(SALIDA[[#This Row],[CODIGO]],FAMILIAS[],4,FALSE)</f>
        <v>HARRIS</v>
      </c>
      <c r="H4335" s="10" t="str">
        <f>IF(VLOOKUP(SALIDA[[#This Row],[CODIGO]],STOCKSANLUIS[],7,FALSE)=0,"PRODUCTO SIN STOCK/UBICACIÓN",VLOOKUP(SALIDA[[#This Row],[CODIGO]],STOCKSANLUIS[],7,FALSE))</f>
        <v>C</v>
      </c>
      <c r="I4335" s="10"/>
      <c r="J4335" t="str">
        <f>SALIDA[[#This Row],[CODIGO]]&amp;"       "&amp;SALIDA[[#This Row],[FAMILIA]]</f>
        <v>00405       HARRIS</v>
      </c>
      <c r="K4335">
        <f>VLOOKUP(SALIDA[[#This Row],[CODIGO]],STOCK_STARSOFT[],5,FALSE)</f>
        <v>0.38343100000000002</v>
      </c>
      <c r="L4335">
        <f>SALIDA[[#This Row],[CANTIDAD]]*SALIDA[[#This Row],[PRECIO UND]]</f>
        <v>7.6686200000000007</v>
      </c>
    </row>
    <row r="4336" spans="1:12" x14ac:dyDescent="0.25">
      <c r="A4336" s="29" t="s">
        <v>3882</v>
      </c>
      <c r="B4336" s="100" t="str">
        <f>VLOOKUP(SALIDA[[#This Row],[CODIGO]],STOCKSANLUIS[],2,FALSE)</f>
        <v>GAS MAPP PRO X 0.400 GR  -  (TAPA CON VALVULA) - ICELOONG</v>
      </c>
      <c r="C4336" s="153">
        <v>46168</v>
      </c>
      <c r="D4336">
        <v>2</v>
      </c>
      <c r="E4336">
        <f>IF(VLOOKUP(SALIDA[[#This Row],[CODIGO]],STOCKSANLUIS[],6,FALSE)=0,"PRODUCTO SIN STOCK/UBICACIÓN",VLOOKUP(SALIDA[[#This Row],[CODIGO]],STOCKSANLUIS[],6,FALSE))</f>
        <v>1</v>
      </c>
      <c r="F4336">
        <f>SALIDA[[#This Row],[CANTIDAD]]/SALIDA[[#This Row],[UND MEDIDA]]</f>
        <v>2</v>
      </c>
      <c r="G4336" t="str">
        <f>VLOOKUP(SALIDA[[#This Row],[CODIGO]],FAMILIAS[],4,FALSE)</f>
        <v>ZHEJIANG YONGHE</v>
      </c>
      <c r="H4336" s="10" t="str">
        <f>IF(VLOOKUP(SALIDA[[#This Row],[CODIGO]],STOCKSANLUIS[],7,FALSE)=0,"PRODUCTO SIN STOCK/UBICACIÓN",VLOOKUP(SALIDA[[#This Row],[CODIGO]],STOCKSANLUIS[],7,FALSE))</f>
        <v>C</v>
      </c>
      <c r="I4336" s="10"/>
      <c r="J4336" t="str">
        <f>SALIDA[[#This Row],[CODIGO]]&amp;"       "&amp;SALIDA[[#This Row],[FAMILIA]]</f>
        <v>03346       ZHEJIANG YONGHE</v>
      </c>
      <c r="K4336">
        <f>VLOOKUP(SALIDA[[#This Row],[CODIGO]],STOCK_STARSOFT[],5,FALSE)</f>
        <v>2.6010529999999998</v>
      </c>
      <c r="L4336">
        <f>SALIDA[[#This Row],[CANTIDAD]]*SALIDA[[#This Row],[PRECIO UND]]</f>
        <v>5.2021059999999997</v>
      </c>
    </row>
    <row r="4337" spans="1:12" x14ac:dyDescent="0.25">
      <c r="A4337" s="29" t="s">
        <v>19300</v>
      </c>
      <c r="B4337" s="100" t="str">
        <f>VLOOKUP(SALIDA[[#This Row],[CODIGO]],STOCKSANLUIS[],2,FALSE)</f>
        <v>CINTA ADHESIVA FOAM QTF-230E - 1/8" X 2" X 32.8´ (3MM X 50MM X 10M) - EVERFROST - HIGH QUALITY</v>
      </c>
      <c r="C4337" s="153">
        <v>46168</v>
      </c>
      <c r="D4337">
        <v>4</v>
      </c>
      <c r="E4337">
        <f>IF(VLOOKUP(SALIDA[[#This Row],[CODIGO]],STOCKSANLUIS[],6,FALSE)=0,"PRODUCTO SIN STOCK/UBICACIÓN",VLOOKUP(SALIDA[[#This Row],[CODIGO]],STOCKSANLUIS[],6,FALSE))</f>
        <v>1</v>
      </c>
      <c r="F4337">
        <f>SALIDA[[#This Row],[CANTIDAD]]/SALIDA[[#This Row],[UND MEDIDA]]</f>
        <v>4</v>
      </c>
      <c r="G4337" t="str">
        <f>VLOOKUP(SALIDA[[#This Row],[CODIGO]],FAMILIAS[],4,FALSE)</f>
        <v>EVERFROST</v>
      </c>
      <c r="H4337" s="10" t="str">
        <f>IF(VLOOKUP(SALIDA[[#This Row],[CODIGO]],STOCKSANLUIS[],7,FALSE)=0,"PRODUCTO SIN STOCK/UBICACIÓN",VLOOKUP(SALIDA[[#This Row],[CODIGO]],STOCKSANLUIS[],7,FALSE))</f>
        <v>C</v>
      </c>
      <c r="I4337" s="10"/>
      <c r="J4337" t="str">
        <f>SALIDA[[#This Row],[CODIGO]]&amp;"       "&amp;SALIDA[[#This Row],[FAMILIA]]</f>
        <v>03490       EVERFROST</v>
      </c>
      <c r="K4337">
        <f>VLOOKUP(SALIDA[[#This Row],[CODIGO]],STOCK_STARSOFT[],5,FALSE)</f>
        <v>1.3047420000000001</v>
      </c>
      <c r="L4337">
        <f>SALIDA[[#This Row],[CANTIDAD]]*SALIDA[[#This Row],[PRECIO UND]]</f>
        <v>5.2189680000000003</v>
      </c>
    </row>
    <row r="4338" spans="1:12" x14ac:dyDescent="0.25">
      <c r="A4338" s="6" t="s">
        <v>3343</v>
      </c>
      <c r="B4338" s="100" t="str">
        <f>VLOOKUP(SALIDA[[#This Row],[CODIGO]],STOCKSANLUIS[],2,FALSE)</f>
        <v>GAS REFRIGERANTE R410A -11.30KG ICELOONG</v>
      </c>
      <c r="C4338" s="153">
        <v>46168</v>
      </c>
      <c r="D4338">
        <v>2</v>
      </c>
      <c r="E4338">
        <f>IF(VLOOKUP(SALIDA[[#This Row],[CODIGO]],STOCKSANLUIS[],6,FALSE)=0,"PRODUCTO SIN STOCK/UBICACIÓN",VLOOKUP(SALIDA[[#This Row],[CODIGO]],STOCKSANLUIS[],6,FALSE))</f>
        <v>1</v>
      </c>
      <c r="F4338">
        <f>SALIDA[[#This Row],[CANTIDAD]]/SALIDA[[#This Row],[UND MEDIDA]]</f>
        <v>2</v>
      </c>
      <c r="G4338" t="str">
        <f>VLOOKUP(SALIDA[[#This Row],[CODIGO]],FAMILIAS[],4,FALSE)</f>
        <v>ZHEJIANG YONGHE</v>
      </c>
      <c r="H4338" s="10" t="str">
        <f>IF(VLOOKUP(SALIDA[[#This Row],[CODIGO]],STOCKSANLUIS[],7,FALSE)=0,"PRODUCTO SIN STOCK/UBICACIÓN",VLOOKUP(SALIDA[[#This Row],[CODIGO]],STOCKSANLUIS[],7,FALSE))</f>
        <v>C</v>
      </c>
      <c r="I4338" s="10"/>
      <c r="J4338" t="str">
        <f>SALIDA[[#This Row],[CODIGO]]&amp;"       "&amp;SALIDA[[#This Row],[FAMILIA]]</f>
        <v>02753       ZHEJIANG YONGHE</v>
      </c>
      <c r="K4338">
        <f>VLOOKUP(SALIDA[[#This Row],[CODIGO]],STOCK_STARSOFT[],5,FALSE)</f>
        <v>88.873082999999994</v>
      </c>
      <c r="L4338">
        <f>SALIDA[[#This Row],[CANTIDAD]]*SALIDA[[#This Row],[PRECIO UND]]</f>
        <v>177.74616599999999</v>
      </c>
    </row>
    <row r="4339" spans="1:12" x14ac:dyDescent="0.25">
      <c r="A4339" s="6" t="s">
        <v>3953</v>
      </c>
      <c r="B4339" s="100" t="str">
        <f>VLOOKUP(SALIDA[[#This Row],[CODIGO]],STOCKSANLUIS[],2,FALSE)</f>
        <v>CODO DE COBRE 90° - 3/8" SOLDABLE - STARCOLD</v>
      </c>
      <c r="C4339" s="153">
        <v>46168</v>
      </c>
      <c r="D4339">
        <v>50</v>
      </c>
      <c r="E4339">
        <f>IF(VLOOKUP(SALIDA[[#This Row],[CODIGO]],STOCKSANLUIS[],6,FALSE)=0,"PRODUCTO SIN STOCK/UBICACIÓN",VLOOKUP(SALIDA[[#This Row],[CODIGO]],STOCKSANLUIS[],6,FALSE))</f>
        <v>1</v>
      </c>
      <c r="F4339">
        <f>SALIDA[[#This Row],[CANTIDAD]]/SALIDA[[#This Row],[UND MEDIDA]]</f>
        <v>50</v>
      </c>
      <c r="G4339" t="str">
        <f>VLOOKUP(SALIDA[[#This Row],[CODIGO]],FAMILIAS[],4,FALSE)</f>
        <v>STAR COLD</v>
      </c>
      <c r="H4339" s="10" t="str">
        <f>IF(VLOOKUP(SALIDA[[#This Row],[CODIGO]],STOCKSANLUIS[],7,FALSE)=0,"PRODUCTO SIN STOCK/UBICACIÓN",VLOOKUP(SALIDA[[#This Row],[CODIGO]],STOCKSANLUIS[],7,FALSE))</f>
        <v>C</v>
      </c>
      <c r="I4339" s="10"/>
      <c r="J4339" t="str">
        <f>SALIDA[[#This Row],[CODIGO]]&amp;"       "&amp;SALIDA[[#This Row],[FAMILIA]]</f>
        <v>03418       STAR COLD</v>
      </c>
      <c r="K4339">
        <f>VLOOKUP(SALIDA[[#This Row],[CODIGO]],STOCK_STARSOFT[],5,FALSE)</f>
        <v>0.13300000000000001</v>
      </c>
      <c r="L4339">
        <f>SALIDA[[#This Row],[CANTIDAD]]*SALIDA[[#This Row],[PRECIO UND]]</f>
        <v>6.65</v>
      </c>
    </row>
    <row r="4340" spans="1:12" x14ac:dyDescent="0.25">
      <c r="A4340" s="6" t="s">
        <v>1350</v>
      </c>
      <c r="B4340" s="100" t="str">
        <f>VLOOKUP(SALIDA[[#This Row],[CODIGO]],STOCKSANLUIS[],2,FALSE)</f>
        <v>MANGA AISLANTE C1-H-028 DE 1 1/8" X 1/2" - ARMAFLEX/ARMACELL</v>
      </c>
      <c r="C4340" s="153">
        <v>46168</v>
      </c>
      <c r="D4340">
        <v>50</v>
      </c>
      <c r="E4340">
        <f>IF(VLOOKUP(SALIDA[[#This Row],[CODIGO]],STOCKSANLUIS[],6,FALSE)=0,"PRODUCTO SIN STOCK/UBICACIÓN",VLOOKUP(SALIDA[[#This Row],[CODIGO]],STOCKSANLUIS[],6,FALSE))</f>
        <v>1</v>
      </c>
      <c r="F4340">
        <f>SALIDA[[#This Row],[CANTIDAD]]/SALIDA[[#This Row],[UND MEDIDA]]</f>
        <v>50</v>
      </c>
      <c r="G4340" t="str">
        <f>VLOOKUP(SALIDA[[#This Row],[CODIGO]],FAMILIAS[],4,FALSE)</f>
        <v>ARMACELL</v>
      </c>
      <c r="H4340" s="10" t="str">
        <f>IF(VLOOKUP(SALIDA[[#This Row],[CODIGO]],STOCKSANLUIS[],7,FALSE)=0,"PRODUCTO SIN STOCK/UBICACIÓN",VLOOKUP(SALIDA[[#This Row],[CODIGO]],STOCKSANLUIS[],7,FALSE))</f>
        <v>A</v>
      </c>
      <c r="I4340" s="10"/>
      <c r="J4340" t="str">
        <f>SALIDA[[#This Row],[CODIGO]]&amp;"       "&amp;SALIDA[[#This Row],[FAMILIA]]</f>
        <v>01391       ARMACELL</v>
      </c>
      <c r="K4340">
        <f>VLOOKUP(SALIDA[[#This Row],[CODIGO]],STOCK_STARSOFT[],5,FALSE)</f>
        <v>1.435433</v>
      </c>
      <c r="L4340">
        <f>SALIDA[[#This Row],[CANTIDAD]]*SALIDA[[#This Row],[PRECIO UND]]</f>
        <v>71.771649999999994</v>
      </c>
    </row>
    <row r="4341" spans="1:12" x14ac:dyDescent="0.25">
      <c r="A4341" s="6" t="s">
        <v>485</v>
      </c>
      <c r="B4341" s="100" t="str">
        <f>VLOOKUP(SALIDA[[#This Row],[CODIGO]],STOCKSANLUIS[],2,FALSE)</f>
        <v>SOLDADURA DE PLATA HARRIS AL 0%</v>
      </c>
      <c r="C4341" s="153">
        <v>46168</v>
      </c>
      <c r="D4341">
        <v>12</v>
      </c>
      <c r="E4341">
        <f>IF(VLOOKUP(SALIDA[[#This Row],[CODIGO]],STOCKSANLUIS[],6,FALSE)=0,"PRODUCTO SIN STOCK/UBICACIÓN",VLOOKUP(SALIDA[[#This Row],[CODIGO]],STOCKSANLUIS[],6,FALSE))</f>
        <v>1</v>
      </c>
      <c r="F4341">
        <f>SALIDA[[#This Row],[CANTIDAD]]/SALIDA[[#This Row],[UND MEDIDA]]</f>
        <v>12</v>
      </c>
      <c r="G4341" t="str">
        <f>VLOOKUP(SALIDA[[#This Row],[CODIGO]],FAMILIAS[],4,FALSE)</f>
        <v>HARRIS</v>
      </c>
      <c r="H4341" s="10" t="str">
        <f>IF(VLOOKUP(SALIDA[[#This Row],[CODIGO]],STOCKSANLUIS[],7,FALSE)=0,"PRODUCTO SIN STOCK/UBICACIÓN",VLOOKUP(SALIDA[[#This Row],[CODIGO]],STOCKSANLUIS[],7,FALSE))</f>
        <v>C</v>
      </c>
      <c r="I4341" s="10"/>
      <c r="J4341" t="str">
        <f>SALIDA[[#This Row],[CODIGO]]&amp;"       "&amp;SALIDA[[#This Row],[FAMILIA]]</f>
        <v>00405       HARRIS</v>
      </c>
      <c r="K4341">
        <f>VLOOKUP(SALIDA[[#This Row],[CODIGO]],STOCK_STARSOFT[],5,FALSE)</f>
        <v>0.38343100000000002</v>
      </c>
      <c r="L4341">
        <f>SALIDA[[#This Row],[CANTIDAD]]*SALIDA[[#This Row],[PRECIO UND]]</f>
        <v>4.601172</v>
      </c>
    </row>
    <row r="4342" spans="1:12" x14ac:dyDescent="0.25">
      <c r="A4342" s="6" t="s">
        <v>681</v>
      </c>
      <c r="B4342" s="100" t="str">
        <f>VLOOKUP(SALIDA[[#This Row],[CODIGO]],STOCKSANLUIS[],2,FALSE)</f>
        <v>VISOR DE LIQUIDO DE 5/8 - ROSCABLE - SG-58F - ARTICCO</v>
      </c>
      <c r="C4342" s="153">
        <v>46168</v>
      </c>
      <c r="D4342">
        <v>1</v>
      </c>
      <c r="E4342">
        <f>IF(VLOOKUP(SALIDA[[#This Row],[CODIGO]],STOCKSANLUIS[],6,FALSE)=0,"PRODUCTO SIN STOCK/UBICACIÓN",VLOOKUP(SALIDA[[#This Row],[CODIGO]],STOCKSANLUIS[],6,FALSE))</f>
        <v>1</v>
      </c>
      <c r="F4342">
        <f>SALIDA[[#This Row],[CANTIDAD]]/SALIDA[[#This Row],[UND MEDIDA]]</f>
        <v>1</v>
      </c>
      <c r="G4342" t="str">
        <f>VLOOKUP(SALIDA[[#This Row],[CODIGO]],FAMILIAS[],4,FALSE)</f>
        <v>ARTICCO</v>
      </c>
      <c r="H4342" s="10" t="str">
        <f>IF(VLOOKUP(SALIDA[[#This Row],[CODIGO]],STOCKSANLUIS[],7,FALSE)=0,"PRODUCTO SIN STOCK/UBICACIÓN",VLOOKUP(SALIDA[[#This Row],[CODIGO]],STOCKSANLUIS[],7,FALSE))</f>
        <v>A</v>
      </c>
      <c r="I4342" s="10"/>
      <c r="J4342" t="str">
        <f>SALIDA[[#This Row],[CODIGO]]&amp;"       "&amp;SALIDA[[#This Row],[FAMILIA]]</f>
        <v>00757       ARTICCO</v>
      </c>
      <c r="K4342">
        <f>VLOOKUP(SALIDA[[#This Row],[CODIGO]],STOCK_STARSOFT[],5,FALSE)</f>
        <v>4.1500000000000004</v>
      </c>
      <c r="L4342">
        <f>SALIDA[[#This Row],[CANTIDAD]]*SALIDA[[#This Row],[PRECIO UND]]</f>
        <v>4.1500000000000004</v>
      </c>
    </row>
    <row r="4343" spans="1:12" x14ac:dyDescent="0.25">
      <c r="A4343" s="6" t="s">
        <v>3343</v>
      </c>
      <c r="B4343" s="100" t="str">
        <f>VLOOKUP(SALIDA[[#This Row],[CODIGO]],STOCKSANLUIS[],2,FALSE)</f>
        <v>GAS REFRIGERANTE R410A -11.30KG ICELOONG</v>
      </c>
      <c r="C4343" s="153">
        <v>46168</v>
      </c>
      <c r="D4343">
        <v>2</v>
      </c>
      <c r="E4343">
        <f>IF(VLOOKUP(SALIDA[[#This Row],[CODIGO]],STOCKSANLUIS[],6,FALSE)=0,"PRODUCTO SIN STOCK/UBICACIÓN",VLOOKUP(SALIDA[[#This Row],[CODIGO]],STOCKSANLUIS[],6,FALSE))</f>
        <v>1</v>
      </c>
      <c r="F4343">
        <f>SALIDA[[#This Row],[CANTIDAD]]/SALIDA[[#This Row],[UND MEDIDA]]</f>
        <v>2</v>
      </c>
      <c r="G4343" t="str">
        <f>VLOOKUP(SALIDA[[#This Row],[CODIGO]],FAMILIAS[],4,FALSE)</f>
        <v>ZHEJIANG YONGHE</v>
      </c>
      <c r="H4343" s="10" t="str">
        <f>IF(VLOOKUP(SALIDA[[#This Row],[CODIGO]],STOCKSANLUIS[],7,FALSE)=0,"PRODUCTO SIN STOCK/UBICACIÓN",VLOOKUP(SALIDA[[#This Row],[CODIGO]],STOCKSANLUIS[],7,FALSE))</f>
        <v>C</v>
      </c>
      <c r="I4343" s="10"/>
      <c r="J4343" t="str">
        <f>SALIDA[[#This Row],[CODIGO]]&amp;"       "&amp;SALIDA[[#This Row],[FAMILIA]]</f>
        <v>02753       ZHEJIANG YONGHE</v>
      </c>
      <c r="K4343">
        <f>VLOOKUP(SALIDA[[#This Row],[CODIGO]],STOCK_STARSOFT[],5,FALSE)</f>
        <v>88.873082999999994</v>
      </c>
      <c r="L4343">
        <f>SALIDA[[#This Row],[CANTIDAD]]*SALIDA[[#This Row],[PRECIO UND]]</f>
        <v>177.74616599999999</v>
      </c>
    </row>
    <row r="4344" spans="1:12" x14ac:dyDescent="0.25">
      <c r="A4344" s="6" t="s">
        <v>1468</v>
      </c>
      <c r="B4344" s="100" t="str">
        <f>VLOOKUP(SALIDA[[#This Row],[CODIGO]],STOCKSANLUIS[],2,FALSE)</f>
        <v>MANGA AISLANTE CI-M-035 DE 1 3/8" X 3/4" - ARMAFLEX/ARMACELL</v>
      </c>
      <c r="C4344" s="153">
        <v>46168</v>
      </c>
      <c r="D4344">
        <v>12</v>
      </c>
      <c r="E4344">
        <f>IF(VLOOKUP(SALIDA[[#This Row],[CODIGO]],STOCKSANLUIS[],6,FALSE)=0,"PRODUCTO SIN STOCK/UBICACIÓN",VLOOKUP(SALIDA[[#This Row],[CODIGO]],STOCKSANLUIS[],6,FALSE))</f>
        <v>1</v>
      </c>
      <c r="F4344">
        <f>SALIDA[[#This Row],[CANTIDAD]]/SALIDA[[#This Row],[UND MEDIDA]]</f>
        <v>12</v>
      </c>
      <c r="G4344" t="str">
        <f>VLOOKUP(SALIDA[[#This Row],[CODIGO]],FAMILIAS[],4,FALSE)</f>
        <v>ARMACELL</v>
      </c>
      <c r="H4344" s="10" t="str">
        <f>IF(VLOOKUP(SALIDA[[#This Row],[CODIGO]],STOCKSANLUIS[],7,FALSE)=0,"PRODUCTO SIN STOCK/UBICACIÓN",VLOOKUP(SALIDA[[#This Row],[CODIGO]],STOCKSANLUIS[],7,FALSE))</f>
        <v>A</v>
      </c>
      <c r="I4344" s="10"/>
      <c r="J4344" t="str">
        <f>SALIDA[[#This Row],[CODIGO]]&amp;"       "&amp;SALIDA[[#This Row],[FAMILIA]]</f>
        <v>01491       ARMACELL</v>
      </c>
      <c r="K4344">
        <f>VLOOKUP(SALIDA[[#This Row],[CODIGO]],STOCK_STARSOFT[],5,FALSE)</f>
        <v>3.0277210000000001</v>
      </c>
      <c r="L4344">
        <f>SALIDA[[#This Row],[CANTIDAD]]*SALIDA[[#This Row],[PRECIO UND]]</f>
        <v>36.332652000000003</v>
      </c>
    </row>
    <row r="4345" spans="1:12" x14ac:dyDescent="0.25">
      <c r="A4345" s="6" t="s">
        <v>1464</v>
      </c>
      <c r="B4345" s="100" t="str">
        <f>VLOOKUP(SALIDA[[#This Row],[CODIGO]],STOCKSANLUIS[],2,FALSE)</f>
        <v>MANGA AISLANTE CI-M-022 DE 7/8" X 3/4" - ARMAFLEX/ARMACELL</v>
      </c>
      <c r="C4345" s="153">
        <v>46168</v>
      </c>
      <c r="D4345">
        <v>25</v>
      </c>
      <c r="E4345">
        <f>IF(VLOOKUP(SALIDA[[#This Row],[CODIGO]],STOCKSANLUIS[],6,FALSE)=0,"PRODUCTO SIN STOCK/UBICACIÓN",VLOOKUP(SALIDA[[#This Row],[CODIGO]],STOCKSANLUIS[],6,FALSE))</f>
        <v>1</v>
      </c>
      <c r="F4345">
        <f>SALIDA[[#This Row],[CANTIDAD]]/SALIDA[[#This Row],[UND MEDIDA]]</f>
        <v>25</v>
      </c>
      <c r="G4345" t="str">
        <f>VLOOKUP(SALIDA[[#This Row],[CODIGO]],FAMILIAS[],4,FALSE)</f>
        <v>ARMACELL</v>
      </c>
      <c r="H4345" s="10" t="str">
        <f>IF(VLOOKUP(SALIDA[[#This Row],[CODIGO]],STOCKSANLUIS[],7,FALSE)=0,"PRODUCTO SIN STOCK/UBICACIÓN",VLOOKUP(SALIDA[[#This Row],[CODIGO]],STOCKSANLUIS[],7,FALSE))</f>
        <v>A</v>
      </c>
      <c r="I4345" s="10"/>
      <c r="J4345" t="str">
        <f>SALIDA[[#This Row],[CODIGO]]&amp;"       "&amp;SALIDA[[#This Row],[FAMILIA]]</f>
        <v>01489       ARMACELL</v>
      </c>
      <c r="K4345">
        <f>VLOOKUP(SALIDA[[#This Row],[CODIGO]],STOCK_STARSOFT[],5,FALSE)</f>
        <v>1.904102</v>
      </c>
      <c r="L4345">
        <f>SALIDA[[#This Row],[CANTIDAD]]*SALIDA[[#This Row],[PRECIO UND]]</f>
        <v>47.602550000000001</v>
      </c>
    </row>
    <row r="4346" spans="1:12" x14ac:dyDescent="0.25">
      <c r="A4346" s="6" t="s">
        <v>15</v>
      </c>
      <c r="B4346" s="100" t="str">
        <f>VLOOKUP(SALIDA[[#This Row],[CODIGO]],STOCKSANLUIS[],2,FALSE)</f>
        <v>CAJA DE DISTRIBUCION BC01 - FULL GAUGE</v>
      </c>
      <c r="C4346" s="153">
        <v>46168</v>
      </c>
      <c r="D4346">
        <v>4</v>
      </c>
      <c r="E4346">
        <f>IF(VLOOKUP(SALIDA[[#This Row],[CODIGO]],STOCKSANLUIS[],6,FALSE)=0,"PRODUCTO SIN STOCK/UBICACIÓN",VLOOKUP(SALIDA[[#This Row],[CODIGO]],STOCKSANLUIS[],6,FALSE))</f>
        <v>1</v>
      </c>
      <c r="F4346">
        <f>SALIDA[[#This Row],[CANTIDAD]]/SALIDA[[#This Row],[UND MEDIDA]]</f>
        <v>4</v>
      </c>
      <c r="G4346" t="str">
        <f>VLOOKUP(SALIDA[[#This Row],[CODIGO]],FAMILIAS[],4,FALSE)</f>
        <v>FULL GAUGE</v>
      </c>
      <c r="H4346" s="10" t="str">
        <f>IF(VLOOKUP(SALIDA[[#This Row],[CODIGO]],STOCKSANLUIS[],7,FALSE)=0,"PRODUCTO SIN STOCK/UBICACIÓN",VLOOKUP(SALIDA[[#This Row],[CODIGO]],STOCKSANLUIS[],7,FALSE))</f>
        <v>A</v>
      </c>
      <c r="I4346" s="10"/>
      <c r="J4346" t="str">
        <f>SALIDA[[#This Row],[CODIGO]]&amp;"       "&amp;SALIDA[[#This Row],[FAMILIA]]</f>
        <v>00005       FULL GAUGE</v>
      </c>
      <c r="K4346">
        <f>VLOOKUP(SALIDA[[#This Row],[CODIGO]],STOCK_STARSOFT[],5,FALSE)</f>
        <v>2.4508290000000001</v>
      </c>
      <c r="L4346">
        <f>SALIDA[[#This Row],[CANTIDAD]]*SALIDA[[#This Row],[PRECIO UND]]</f>
        <v>9.8033160000000006</v>
      </c>
    </row>
    <row r="4347" spans="1:12" x14ac:dyDescent="0.25">
      <c r="A4347" s="6" t="s">
        <v>3144</v>
      </c>
      <c r="B4347" s="100" t="str">
        <f>VLOOKUP(SALIDA[[#This Row],[CODIGO]],STOCKSANLUIS[],2,FALSE)</f>
        <v>CONVERTIDOR TCP485 - VER.04 - 100-220 VAC (5.1 VDC) - FULL GAUGE</v>
      </c>
      <c r="C4347" s="153">
        <v>46168</v>
      </c>
      <c r="D4347">
        <v>1</v>
      </c>
      <c r="E4347">
        <f>IF(VLOOKUP(SALIDA[[#This Row],[CODIGO]],STOCKSANLUIS[],6,FALSE)=0,"PRODUCTO SIN STOCK/UBICACIÓN",VLOOKUP(SALIDA[[#This Row],[CODIGO]],STOCKSANLUIS[],6,FALSE))</f>
        <v>1</v>
      </c>
      <c r="F4347">
        <f>SALIDA[[#This Row],[CANTIDAD]]/SALIDA[[#This Row],[UND MEDIDA]]</f>
        <v>1</v>
      </c>
      <c r="G4347" t="str">
        <f>VLOOKUP(SALIDA[[#This Row],[CODIGO]],FAMILIAS[],4,FALSE)</f>
        <v>FULL GAUGE</v>
      </c>
      <c r="H4347" s="10" t="str">
        <f>IF(VLOOKUP(SALIDA[[#This Row],[CODIGO]],STOCKSANLUIS[],7,FALSE)=0,"PRODUCTO SIN STOCK/UBICACIÓN",VLOOKUP(SALIDA[[#This Row],[CODIGO]],STOCKSANLUIS[],7,FALSE))</f>
        <v>A</v>
      </c>
      <c r="I4347" s="10"/>
      <c r="J4347" t="str">
        <f>SALIDA[[#This Row],[CODIGO]]&amp;"       "&amp;SALIDA[[#This Row],[FAMILIA]]</f>
        <v>02550       FULL GAUGE</v>
      </c>
      <c r="K4347">
        <f>VLOOKUP(SALIDA[[#This Row],[CODIGO]],STOCK_STARSOFT[],5,FALSE)</f>
        <v>59.519509999999997</v>
      </c>
      <c r="L4347">
        <f>SALIDA[[#This Row],[CANTIDAD]]*SALIDA[[#This Row],[PRECIO UND]]</f>
        <v>59.519509999999997</v>
      </c>
    </row>
    <row r="4348" spans="1:12" x14ac:dyDescent="0.25">
      <c r="A4348" s="6" t="s">
        <v>69</v>
      </c>
      <c r="B4348" s="100" t="str">
        <f>VLOOKUP(SALIDA[[#This Row],[CODIGO]],STOCKSANLUIS[],2,FALSE)</f>
        <v>SENSOR DE PENETRACION FULL GAUGE SB-32 - 150MM/5MM</v>
      </c>
      <c r="C4348" s="153">
        <v>46168</v>
      </c>
      <c r="D4348">
        <v>10</v>
      </c>
      <c r="E4348">
        <f>IF(VLOOKUP(SALIDA[[#This Row],[CODIGO]],STOCKSANLUIS[],6,FALSE)=0,"PRODUCTO SIN STOCK/UBICACIÓN",VLOOKUP(SALIDA[[#This Row],[CODIGO]],STOCKSANLUIS[],6,FALSE))</f>
        <v>1</v>
      </c>
      <c r="F4348">
        <f>SALIDA[[#This Row],[CANTIDAD]]/SALIDA[[#This Row],[UND MEDIDA]]</f>
        <v>10</v>
      </c>
      <c r="G4348" t="str">
        <f>VLOOKUP(SALIDA[[#This Row],[CODIGO]],FAMILIAS[],4,FALSE)</f>
        <v>FULL GAUGE</v>
      </c>
      <c r="H4348" s="10" t="str">
        <f>IF(VLOOKUP(SALIDA[[#This Row],[CODIGO]],STOCKSANLUIS[],7,FALSE)=0,"PRODUCTO SIN STOCK/UBICACIÓN",VLOOKUP(SALIDA[[#This Row],[CODIGO]],STOCKSANLUIS[],7,FALSE))</f>
        <v>A</v>
      </c>
      <c r="I4348" s="10"/>
      <c r="J4348" t="str">
        <f>SALIDA[[#This Row],[CODIGO]]&amp;"       "&amp;SALIDA[[#This Row],[FAMILIA]]</f>
        <v>00035       FULL GAUGE</v>
      </c>
      <c r="K4348">
        <f>VLOOKUP(SALIDA[[#This Row],[CODIGO]],STOCK_STARSOFT[],5,FALSE)</f>
        <v>21.538001000000001</v>
      </c>
      <c r="L4348">
        <f>SALIDA[[#This Row],[CANTIDAD]]*SALIDA[[#This Row],[PRECIO UND]]</f>
        <v>215.38001000000003</v>
      </c>
    </row>
    <row r="4349" spans="1:12" x14ac:dyDescent="0.25">
      <c r="A4349" s="6" t="s">
        <v>2020</v>
      </c>
      <c r="B4349" s="100" t="str">
        <f>VLOOKUP(SALIDA[[#This Row],[CODIGO]],STOCKSANLUIS[],2,FALSE)</f>
        <v>CONTROLADOR DE TEMPERATURA Y HUMEDAD DIGITAL MT-530EW SUPER (10-85%HR) - VER.06 - 115/220 VAC - FULL GAUGE - WHITE</v>
      </c>
      <c r="C4349" s="153">
        <v>46168</v>
      </c>
      <c r="D4349">
        <v>1</v>
      </c>
      <c r="E4349">
        <f>IF(VLOOKUP(SALIDA[[#This Row],[CODIGO]],STOCKSANLUIS[],6,FALSE)=0,"PRODUCTO SIN STOCK/UBICACIÓN",VLOOKUP(SALIDA[[#This Row],[CODIGO]],STOCKSANLUIS[],6,FALSE))</f>
        <v>1</v>
      </c>
      <c r="F4349">
        <f>SALIDA[[#This Row],[CANTIDAD]]/SALIDA[[#This Row],[UND MEDIDA]]</f>
        <v>1</v>
      </c>
      <c r="G4349" t="str">
        <f>VLOOKUP(SALIDA[[#This Row],[CODIGO]],FAMILIAS[],4,FALSE)</f>
        <v>FULL GAUGE</v>
      </c>
      <c r="H4349" s="10" t="str">
        <f>IF(VLOOKUP(SALIDA[[#This Row],[CODIGO]],STOCKSANLUIS[],7,FALSE)=0,"PRODUCTO SIN STOCK/UBICACIÓN",VLOOKUP(SALIDA[[#This Row],[CODIGO]],STOCKSANLUIS[],7,FALSE))</f>
        <v>A</v>
      </c>
      <c r="I4349" s="10"/>
      <c r="J4349" t="str">
        <f>SALIDA[[#This Row],[CODIGO]]&amp;"       "&amp;SALIDA[[#This Row],[FAMILIA]]</f>
        <v>01784       FULL GAUGE</v>
      </c>
      <c r="K4349">
        <f>VLOOKUP(SALIDA[[#This Row],[CODIGO]],STOCK_STARSOFT[],5,FALSE)</f>
        <v>45.731242000000002</v>
      </c>
      <c r="L4349">
        <f>SALIDA[[#This Row],[CANTIDAD]]*SALIDA[[#This Row],[PRECIO UND]]</f>
        <v>45.731242000000002</v>
      </c>
    </row>
    <row r="4350" spans="1:12" x14ac:dyDescent="0.25">
      <c r="A4350" s="6" t="s">
        <v>3627</v>
      </c>
      <c r="B4350" s="100" t="str">
        <f>VLOOKUP(SALIDA[[#This Row],[CODIGO]],STOCKSANLUIS[],2,FALSE)</f>
        <v>MOTOVENTILADOR MAER FAN YSWF68L35P4-360N-300S (220V/380V/440V, 60HZ, 4 POLES, 3PH, CL.F,/Y, SUCTION)</v>
      </c>
      <c r="C4350" s="153">
        <v>46168</v>
      </c>
      <c r="D4350">
        <v>3</v>
      </c>
      <c r="E4350">
        <f>IF(VLOOKUP(SALIDA[[#This Row],[CODIGO]],STOCKSANLUIS[],6,FALSE)=0,"PRODUCTO SIN STOCK/UBICACIÓN",VLOOKUP(SALIDA[[#This Row],[CODIGO]],STOCKSANLUIS[],6,FALSE))</f>
        <v>1</v>
      </c>
      <c r="F4350">
        <f>SALIDA[[#This Row],[CANTIDAD]]/SALIDA[[#This Row],[UND MEDIDA]]</f>
        <v>3</v>
      </c>
      <c r="G4350" t="str">
        <f>VLOOKUP(SALIDA[[#This Row],[CODIGO]],FAMILIAS[],4,FALSE)</f>
        <v>MAER FAN</v>
      </c>
      <c r="H4350" s="10" t="str">
        <f>IF(VLOOKUP(SALIDA[[#This Row],[CODIGO]],STOCKSANLUIS[],7,FALSE)=0,"PRODUCTO SIN STOCK/UBICACIÓN",VLOOKUP(SALIDA[[#This Row],[CODIGO]],STOCKSANLUIS[],7,FALSE))</f>
        <v>C</v>
      </c>
      <c r="I4350" s="10" t="s">
        <v>19536</v>
      </c>
      <c r="J4350" t="str">
        <f>SALIDA[[#This Row],[CODIGO]]&amp;"       "&amp;SALIDA[[#This Row],[FAMILIA]]</f>
        <v>03031       MAER FAN</v>
      </c>
      <c r="K4350">
        <f>VLOOKUP(SALIDA[[#This Row],[CODIGO]],STOCK_STARSOFT[],5,FALSE)</f>
        <v>22.181308000000001</v>
      </c>
      <c r="L4350">
        <f>SALIDA[[#This Row],[CANTIDAD]]*SALIDA[[#This Row],[PRECIO UND]]</f>
        <v>66.543924000000004</v>
      </c>
    </row>
    <row r="4351" spans="1:12" x14ac:dyDescent="0.25">
      <c r="A4351" s="6" t="s">
        <v>21898</v>
      </c>
      <c r="B4351" s="100" t="str">
        <f>VLOOKUP(SALIDA[[#This Row],[CODIGO]],STOCKSANLUIS[],2,FALSE)</f>
        <v>COMPRESOR COPELAND USA 5.0 HP 220V/3PH/60HZ ZS38K4E-TF5-550 SCROLL R507/R404/R134A/R407C/R449A  - ALTA EFICIENCIA / BAJO RUIDO</v>
      </c>
      <c r="C4351" s="153">
        <v>46168</v>
      </c>
      <c r="D4351">
        <v>1</v>
      </c>
      <c r="E4351">
        <f>IF(VLOOKUP(SALIDA[[#This Row],[CODIGO]],STOCKSANLUIS[],6,FALSE)=0,"PRODUCTO SIN STOCK/UBICACIÓN",VLOOKUP(SALIDA[[#This Row],[CODIGO]],STOCKSANLUIS[],6,FALSE))</f>
        <v>1</v>
      </c>
      <c r="F4351">
        <f>SALIDA[[#This Row],[CANTIDAD]]/SALIDA[[#This Row],[UND MEDIDA]]</f>
        <v>1</v>
      </c>
      <c r="G4351" t="str">
        <f>VLOOKUP(SALIDA[[#This Row],[CODIGO]],FAMILIAS[],4,FALSE)</f>
        <v>COPELAND</v>
      </c>
      <c r="H4351" s="10" t="str">
        <f>IF(VLOOKUP(SALIDA[[#This Row],[CODIGO]],STOCKSANLUIS[],7,FALSE)=0,"PRODUCTO SIN STOCK/UBICACIÓN",VLOOKUP(SALIDA[[#This Row],[CODIGO]],STOCKSANLUIS[],7,FALSE))</f>
        <v>B</v>
      </c>
      <c r="I4351" s="10"/>
      <c r="J4351" t="str">
        <f>SALIDA[[#This Row],[CODIGO]]&amp;"       "&amp;SALIDA[[#This Row],[FAMILIA]]</f>
        <v>03526       COPELAND</v>
      </c>
      <c r="K4351">
        <f>VLOOKUP(SALIDA[[#This Row],[CODIGO]],STOCK_STARSOFT[],5,FALSE)</f>
        <v>0</v>
      </c>
      <c r="L4351">
        <f>SALIDA[[#This Row],[CANTIDAD]]*SALIDA[[#This Row],[PRECIO UND]]</f>
        <v>0</v>
      </c>
    </row>
    <row r="4352" spans="1:12" x14ac:dyDescent="0.25">
      <c r="A4352" s="6" t="s">
        <v>3723</v>
      </c>
      <c r="B4352" s="100" t="str">
        <f>VLOOKUP(SALIDA[[#This Row],[CODIGO]],STOCKSANLUIS[],2,FALSE)</f>
        <v>CAJA PROTECTORA DE TERMOSTATO DE PLÁSTICO TRANSPARENTE CON LLAVE DE METAL - TG-2 - EVERWELL</v>
      </c>
      <c r="C4352" s="153">
        <v>46168</v>
      </c>
      <c r="D4352">
        <v>1</v>
      </c>
      <c r="E4352">
        <f>IF(VLOOKUP(SALIDA[[#This Row],[CODIGO]],STOCKSANLUIS[],6,FALSE)=0,"PRODUCTO SIN STOCK/UBICACIÓN",VLOOKUP(SALIDA[[#This Row],[CODIGO]],STOCKSANLUIS[],6,FALSE))</f>
        <v>1</v>
      </c>
      <c r="F4352">
        <f>SALIDA[[#This Row],[CANTIDAD]]/SALIDA[[#This Row],[UND MEDIDA]]</f>
        <v>1</v>
      </c>
      <c r="G4352" t="str">
        <f>VLOOKUP(SALIDA[[#This Row],[CODIGO]],FAMILIAS[],4,FALSE)</f>
        <v>EVERWELL</v>
      </c>
      <c r="H4352" s="10" t="str">
        <f>IF(VLOOKUP(SALIDA[[#This Row],[CODIGO]],STOCKSANLUIS[],7,FALSE)=0,"PRODUCTO SIN STOCK/UBICACIÓN",VLOOKUP(SALIDA[[#This Row],[CODIGO]],STOCKSANLUIS[],7,FALSE))</f>
        <v>A</v>
      </c>
      <c r="I4352" s="10"/>
      <c r="J4352" t="str">
        <f>SALIDA[[#This Row],[CODIGO]]&amp;"       "&amp;SALIDA[[#This Row],[FAMILIA]]</f>
        <v>03109       EVERWELL</v>
      </c>
      <c r="K4352">
        <f>VLOOKUP(SALIDA[[#This Row],[CODIGO]],STOCK_STARSOFT[],5,FALSE)</f>
        <v>2.5210620000000001</v>
      </c>
      <c r="L4352">
        <f>SALIDA[[#This Row],[CANTIDAD]]*SALIDA[[#This Row],[PRECIO UND]]</f>
        <v>2.5210620000000001</v>
      </c>
    </row>
    <row r="4353" spans="1:12" x14ac:dyDescent="0.25">
      <c r="A4353" s="6" t="s">
        <v>3410</v>
      </c>
      <c r="B4353" s="100" t="str">
        <f>VLOOKUP(SALIDA[[#This Row],[CODIGO]],STOCKSANLUIS[],2,FALSE)</f>
        <v>SOLDADURA DE ALUMINIO ALUXCOR 4047</v>
      </c>
      <c r="C4353" s="153">
        <v>46168</v>
      </c>
      <c r="D4353">
        <v>256</v>
      </c>
      <c r="E4353">
        <f>IF(VLOOKUP(SALIDA[[#This Row],[CODIGO]],STOCKSANLUIS[],6,FALSE)=0,"PRODUCTO SIN STOCK/UBICACIÓN",VLOOKUP(SALIDA[[#This Row],[CODIGO]],STOCKSANLUIS[],6,FALSE))</f>
        <v>1</v>
      </c>
      <c r="F4353">
        <f>SALIDA[[#This Row],[CANTIDAD]]/SALIDA[[#This Row],[UND MEDIDA]]</f>
        <v>256</v>
      </c>
      <c r="G4353" t="str">
        <f>VLOOKUP(SALIDA[[#This Row],[CODIGO]],FAMILIAS[],4,FALSE)</f>
        <v>HARRIS</v>
      </c>
      <c r="H4353" s="10" t="str">
        <f>IF(VLOOKUP(SALIDA[[#This Row],[CODIGO]],STOCKSANLUIS[],7,FALSE)=0,"PRODUCTO SIN STOCK/UBICACIÓN",VLOOKUP(SALIDA[[#This Row],[CODIGO]],STOCKSANLUIS[],7,FALSE))</f>
        <v>C</v>
      </c>
      <c r="I4353" s="10" t="s">
        <v>19536</v>
      </c>
      <c r="J4353" t="str">
        <f>SALIDA[[#This Row],[CODIGO]]&amp;"       "&amp;SALIDA[[#This Row],[FAMILIA]]</f>
        <v>02836       HARRIS</v>
      </c>
      <c r="K4353">
        <f>VLOOKUP(SALIDA[[#This Row],[CODIGO]],STOCK_STARSOFT[],5,FALSE)</f>
        <v>0.75442299999999995</v>
      </c>
      <c r="L4353">
        <f>SALIDA[[#This Row],[CANTIDAD]]*SALIDA[[#This Row],[PRECIO UND]]</f>
        <v>193.13228799999999</v>
      </c>
    </row>
    <row r="4354" spans="1:12" x14ac:dyDescent="0.25">
      <c r="A4354" s="6" t="s">
        <v>3410</v>
      </c>
      <c r="B4354" s="100" t="str">
        <f>VLOOKUP(SALIDA[[#This Row],[CODIGO]],STOCKSANLUIS[],2,FALSE)</f>
        <v>SOLDADURA DE ALUMINIO ALUXCOR 4047</v>
      </c>
      <c r="C4354" s="153">
        <v>46168</v>
      </c>
      <c r="D4354">
        <v>196</v>
      </c>
      <c r="E4354">
        <f>IF(VLOOKUP(SALIDA[[#This Row],[CODIGO]],STOCKSANLUIS[],6,FALSE)=0,"PRODUCTO SIN STOCK/UBICACIÓN",VLOOKUP(SALIDA[[#This Row],[CODIGO]],STOCKSANLUIS[],6,FALSE))</f>
        <v>1</v>
      </c>
      <c r="F4354">
        <f>SALIDA[[#This Row],[CANTIDAD]]/SALIDA[[#This Row],[UND MEDIDA]]</f>
        <v>196</v>
      </c>
      <c r="G4354" t="str">
        <f>VLOOKUP(SALIDA[[#This Row],[CODIGO]],FAMILIAS[],4,FALSE)</f>
        <v>HARRIS</v>
      </c>
      <c r="H4354" s="10" t="str">
        <f>IF(VLOOKUP(SALIDA[[#This Row],[CODIGO]],STOCKSANLUIS[],7,FALSE)=0,"PRODUCTO SIN STOCK/UBICACIÓN",VLOOKUP(SALIDA[[#This Row],[CODIGO]],STOCKSANLUIS[],7,FALSE))</f>
        <v>C</v>
      </c>
      <c r="I4354" s="10" t="s">
        <v>19536</v>
      </c>
      <c r="J4354" t="str">
        <f>SALIDA[[#This Row],[CODIGO]]&amp;"       "&amp;SALIDA[[#This Row],[FAMILIA]]</f>
        <v>02836       HARRIS</v>
      </c>
      <c r="K4354">
        <f>VLOOKUP(SALIDA[[#This Row],[CODIGO]],STOCK_STARSOFT[],5,FALSE)</f>
        <v>0.75442299999999995</v>
      </c>
      <c r="L4354">
        <f>SALIDA[[#This Row],[CANTIDAD]]*SALIDA[[#This Row],[PRECIO UND]]</f>
        <v>147.866908</v>
      </c>
    </row>
    <row r="4355" spans="1:12" x14ac:dyDescent="0.25">
      <c r="A4355" s="6" t="s">
        <v>3515</v>
      </c>
      <c r="B4355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4355" s="153">
        <v>46169</v>
      </c>
      <c r="D4355">
        <v>1</v>
      </c>
      <c r="E4355">
        <f>IF(VLOOKUP(SALIDA[[#This Row],[CODIGO]],STOCKSANLUIS[],6,FALSE)=0,"PRODUCTO SIN STOCK/UBICACIÓN",VLOOKUP(SALIDA[[#This Row],[CODIGO]],STOCKSANLUIS[],6,FALSE))</f>
        <v>1</v>
      </c>
      <c r="F4355">
        <f>SALIDA[[#This Row],[CANTIDAD]]/SALIDA[[#This Row],[UND MEDIDA]]</f>
        <v>1</v>
      </c>
      <c r="G4355" t="str">
        <f>VLOOKUP(SALIDA[[#This Row],[CODIGO]],FAMILIAS[],4,FALSE)</f>
        <v>JOHNSON CONTROLS</v>
      </c>
      <c r="H4355" s="10" t="str">
        <f>IF(VLOOKUP(SALIDA[[#This Row],[CODIGO]],STOCKSANLUIS[],7,FALSE)=0,"PRODUCTO SIN STOCK/UBICACIÓN",VLOOKUP(SALIDA[[#This Row],[CODIGO]],STOCKSANLUIS[],7,FALSE))</f>
        <v>A</v>
      </c>
      <c r="I4355" s="10"/>
      <c r="J4355" t="str">
        <f>SALIDA[[#This Row],[CODIGO]]&amp;"       "&amp;SALIDA[[#This Row],[FAMILIA]]</f>
        <v>02923       JOHNSON CONTROLS</v>
      </c>
      <c r="K4355">
        <f>VLOOKUP(SALIDA[[#This Row],[CODIGO]],STOCK_STARSOFT[],5,FALSE)</f>
        <v>35.575735000000002</v>
      </c>
      <c r="L4355">
        <f>SALIDA[[#This Row],[CANTIDAD]]*SALIDA[[#This Row],[PRECIO UND]]</f>
        <v>35.575735000000002</v>
      </c>
    </row>
    <row r="4356" spans="1:12" x14ac:dyDescent="0.25">
      <c r="A4356" s="6" t="s">
        <v>3293</v>
      </c>
      <c r="B4356" s="100" t="str">
        <f>VLOOKUP(SALIDA[[#This Row],[CODIGO]],STOCKSANLUIS[],2,FALSE)</f>
        <v>VALVULA PARA AGUA HELADA FAN &amp; COIL 2 VIAS 3/4" DIAMETRO  CON ACTUADOR  220V JOHNSON CONTROLS - VLC2200GC-C</v>
      </c>
      <c r="C4356" s="153">
        <v>46169</v>
      </c>
      <c r="D4356">
        <v>1</v>
      </c>
      <c r="E4356">
        <f>IF(VLOOKUP(SALIDA[[#This Row],[CODIGO]],STOCKSANLUIS[],6,FALSE)=0,"PRODUCTO SIN STOCK/UBICACIÓN",VLOOKUP(SALIDA[[#This Row],[CODIGO]],STOCKSANLUIS[],6,FALSE))</f>
        <v>1</v>
      </c>
      <c r="F4356">
        <f>SALIDA[[#This Row],[CANTIDAD]]/SALIDA[[#This Row],[UND MEDIDA]]</f>
        <v>1</v>
      </c>
      <c r="G4356" t="str">
        <f>VLOOKUP(SALIDA[[#This Row],[CODIGO]],FAMILIAS[],4,FALSE)</f>
        <v>JOHNSON CONTROLS</v>
      </c>
      <c r="H4356" s="10" t="str">
        <f>IF(VLOOKUP(SALIDA[[#This Row],[CODIGO]],STOCKSANLUIS[],7,FALSE)=0,"PRODUCTO SIN STOCK/UBICACIÓN",VLOOKUP(SALIDA[[#This Row],[CODIGO]],STOCKSANLUIS[],7,FALSE))</f>
        <v>A</v>
      </c>
      <c r="I4356" s="10"/>
      <c r="J4356" t="str">
        <f>SALIDA[[#This Row],[CODIGO]]&amp;"       "&amp;SALIDA[[#This Row],[FAMILIA]]</f>
        <v>02714       JOHNSON CONTROLS</v>
      </c>
      <c r="K4356">
        <f>VLOOKUP(SALIDA[[#This Row],[CODIGO]],STOCK_STARSOFT[],5,FALSE)</f>
        <v>13.849964</v>
      </c>
      <c r="L4356">
        <f>SALIDA[[#This Row],[CANTIDAD]]*SALIDA[[#This Row],[PRECIO UND]]</f>
        <v>13.849964</v>
      </c>
    </row>
    <row r="4357" spans="1:12" x14ac:dyDescent="0.25">
      <c r="A4357" s="6" t="s">
        <v>931</v>
      </c>
      <c r="B4357" s="100" t="str">
        <f>VLOOKUP(SALIDA[[#This Row],[CODIGO]],STOCKSANLUIS[],2,FALSE)</f>
        <v>ACEITE POLIOLESTER POE 32 - 1 GALON - BVA</v>
      </c>
      <c r="C4357" s="153">
        <v>46169</v>
      </c>
      <c r="D4357">
        <v>5</v>
      </c>
      <c r="E4357">
        <f>IF(VLOOKUP(SALIDA[[#This Row],[CODIGO]],STOCKSANLUIS[],6,FALSE)=0,"PRODUCTO SIN STOCK/UBICACIÓN",VLOOKUP(SALIDA[[#This Row],[CODIGO]],STOCKSANLUIS[],6,FALSE))</f>
        <v>1</v>
      </c>
      <c r="F4357">
        <f>SALIDA[[#This Row],[CANTIDAD]]/SALIDA[[#This Row],[UND MEDIDA]]</f>
        <v>5</v>
      </c>
      <c r="G4357" t="str">
        <f>VLOOKUP(SALIDA[[#This Row],[CODIGO]],FAMILIAS[],4,FALSE)</f>
        <v>BVA</v>
      </c>
      <c r="H4357" s="10" t="str">
        <f>IF(VLOOKUP(SALIDA[[#This Row],[CODIGO]],STOCKSANLUIS[],7,FALSE)=0,"PRODUCTO SIN STOCK/UBICACIÓN",VLOOKUP(SALIDA[[#This Row],[CODIGO]],STOCKSANLUIS[],7,FALSE))</f>
        <v>C</v>
      </c>
      <c r="I4357" s="10"/>
      <c r="J4357" t="str">
        <f>SALIDA[[#This Row],[CODIGO]]&amp;"       "&amp;SALIDA[[#This Row],[FAMILIA]]</f>
        <v>00987       BVA</v>
      </c>
      <c r="K4357">
        <f>VLOOKUP(SALIDA[[#This Row],[CODIGO]],STOCK_STARSOFT[],5,FALSE)</f>
        <v>47.466326000000002</v>
      </c>
      <c r="L4357">
        <f>SALIDA[[#This Row],[CANTIDAD]]*SALIDA[[#This Row],[PRECIO UND]]</f>
        <v>237.33163000000002</v>
      </c>
    </row>
    <row r="4358" spans="1:12" x14ac:dyDescent="0.25">
      <c r="A4358" s="6" t="s">
        <v>3637</v>
      </c>
      <c r="B4358" s="100" t="str">
        <f>VLOOKUP(SALIDA[[#This Row],[CODIGO]],STOCKSANLUIS[],2,FALSE)</f>
        <v>MOTOVENTILADOR MAER FAN YDWF74L47P4-470N-400S (220V, 60HZ, 4 POLES, 1PH, CL.F, SUCTION)</v>
      </c>
      <c r="C4358" s="153">
        <v>46169</v>
      </c>
      <c r="D4358">
        <v>1</v>
      </c>
      <c r="E4358">
        <f>IF(VLOOKUP(SALIDA[[#This Row],[CODIGO]],STOCKSANLUIS[],6,FALSE)=0,"PRODUCTO SIN STOCK/UBICACIÓN",VLOOKUP(SALIDA[[#This Row],[CODIGO]],STOCKSANLUIS[],6,FALSE))</f>
        <v>1</v>
      </c>
      <c r="F4358">
        <f>SALIDA[[#This Row],[CANTIDAD]]/SALIDA[[#This Row],[UND MEDIDA]]</f>
        <v>1</v>
      </c>
      <c r="G4358" t="str">
        <f>VLOOKUP(SALIDA[[#This Row],[CODIGO]],FAMILIAS[],4,FALSE)</f>
        <v>MAER FAN</v>
      </c>
      <c r="H4358" s="10" t="str">
        <f>IF(VLOOKUP(SALIDA[[#This Row],[CODIGO]],STOCKSANLUIS[],7,FALSE)=0,"PRODUCTO SIN STOCK/UBICACIÓN",VLOOKUP(SALIDA[[#This Row],[CODIGO]],STOCKSANLUIS[],7,FALSE))</f>
        <v>C</v>
      </c>
      <c r="I4358" s="10"/>
      <c r="J4358" t="str">
        <f>SALIDA[[#This Row],[CODIGO]]&amp;"       "&amp;SALIDA[[#This Row],[FAMILIA]]</f>
        <v>03036       MAER FAN</v>
      </c>
      <c r="K4358">
        <f>VLOOKUP(SALIDA[[#This Row],[CODIGO]],STOCK_STARSOFT[],5,FALSE)</f>
        <v>32.505842000000001</v>
      </c>
      <c r="L4358">
        <f>SALIDA[[#This Row],[CANTIDAD]]*SALIDA[[#This Row],[PRECIO UND]]</f>
        <v>32.505842000000001</v>
      </c>
    </row>
    <row r="4359" spans="1:12" x14ac:dyDescent="0.25">
      <c r="A4359" s="6" t="s">
        <v>485</v>
      </c>
      <c r="B4359" s="100" t="str">
        <f>VLOOKUP(SALIDA[[#This Row],[CODIGO]],STOCKSANLUIS[],2,FALSE)</f>
        <v>SOLDADURA DE PLATA HARRIS AL 0%</v>
      </c>
      <c r="C4359" s="153">
        <v>46169</v>
      </c>
      <c r="D4359">
        <v>40</v>
      </c>
      <c r="E4359">
        <f>IF(VLOOKUP(SALIDA[[#This Row],[CODIGO]],STOCKSANLUIS[],6,FALSE)=0,"PRODUCTO SIN STOCK/UBICACIÓN",VLOOKUP(SALIDA[[#This Row],[CODIGO]],STOCKSANLUIS[],6,FALSE))</f>
        <v>1</v>
      </c>
      <c r="F4359">
        <f>SALIDA[[#This Row],[CANTIDAD]]/SALIDA[[#This Row],[UND MEDIDA]]</f>
        <v>40</v>
      </c>
      <c r="G4359" t="str">
        <f>VLOOKUP(SALIDA[[#This Row],[CODIGO]],FAMILIAS[],4,FALSE)</f>
        <v>HARRIS</v>
      </c>
      <c r="H4359" s="10" t="str">
        <f>IF(VLOOKUP(SALIDA[[#This Row],[CODIGO]],STOCKSANLUIS[],7,FALSE)=0,"PRODUCTO SIN STOCK/UBICACIÓN",VLOOKUP(SALIDA[[#This Row],[CODIGO]],STOCKSANLUIS[],7,FALSE))</f>
        <v>C</v>
      </c>
      <c r="I4359" s="10"/>
      <c r="J4359" t="str">
        <f>SALIDA[[#This Row],[CODIGO]]&amp;"       "&amp;SALIDA[[#This Row],[FAMILIA]]</f>
        <v>00405       HARRIS</v>
      </c>
      <c r="K4359">
        <f>VLOOKUP(SALIDA[[#This Row],[CODIGO]],STOCK_STARSOFT[],5,FALSE)</f>
        <v>0.38343100000000002</v>
      </c>
      <c r="L4359">
        <f>SALIDA[[#This Row],[CANTIDAD]]*SALIDA[[#This Row],[PRECIO UND]]</f>
        <v>15.337240000000001</v>
      </c>
    </row>
    <row r="4360" spans="1:12" x14ac:dyDescent="0.25">
      <c r="A4360" s="6" t="s">
        <v>705</v>
      </c>
      <c r="B4360" s="100" t="str">
        <f>VLOOKUP(SALIDA[[#This Row],[CODIGO]],STOCKSANLUIS[],2,FALSE)</f>
        <v>FILTRO SECADOR - 163 - 3/8 - ROSCABLE - QDM-163 - QUALITY</v>
      </c>
      <c r="C4360" s="153">
        <v>46169</v>
      </c>
      <c r="D4360">
        <v>1</v>
      </c>
      <c r="E4360">
        <f>IF(VLOOKUP(SALIDA[[#This Row],[CODIGO]],STOCKSANLUIS[],6,FALSE)=0,"PRODUCTO SIN STOCK/UBICACIÓN",VLOOKUP(SALIDA[[#This Row],[CODIGO]],STOCKSANLUIS[],6,FALSE))</f>
        <v>1</v>
      </c>
      <c r="F4360">
        <f>SALIDA[[#This Row],[CANTIDAD]]/SALIDA[[#This Row],[UND MEDIDA]]</f>
        <v>1</v>
      </c>
      <c r="G4360" t="str">
        <f>VLOOKUP(SALIDA[[#This Row],[CODIGO]],FAMILIAS[],4,FALSE)</f>
        <v>QUALITY</v>
      </c>
      <c r="H4360" s="10" t="str">
        <f>IF(VLOOKUP(SALIDA[[#This Row],[CODIGO]],STOCKSANLUIS[],7,FALSE)=0,"PRODUCTO SIN STOCK/UBICACIÓN",VLOOKUP(SALIDA[[#This Row],[CODIGO]],STOCKSANLUIS[],7,FALSE))</f>
        <v>A</v>
      </c>
      <c r="I4360" s="10"/>
      <c r="J4360" t="str">
        <f>SALIDA[[#This Row],[CODIGO]]&amp;"       "&amp;SALIDA[[#This Row],[FAMILIA]]</f>
        <v>00783       QUALITY</v>
      </c>
      <c r="K4360">
        <f>VLOOKUP(SALIDA[[#This Row],[CODIGO]],STOCK_STARSOFT[],5,FALSE)</f>
        <v>4.469824</v>
      </c>
      <c r="L4360">
        <f>SALIDA[[#This Row],[CANTIDAD]]*SALIDA[[#This Row],[PRECIO UND]]</f>
        <v>4.469824</v>
      </c>
    </row>
    <row r="4361" spans="1:12" x14ac:dyDescent="0.25">
      <c r="A4361" s="6" t="s">
        <v>22293</v>
      </c>
      <c r="B4361" s="100" t="str">
        <f>VLOOKUP(SALIDA[[#This Row],[CODIGO]],STOCKSANLUIS[],2,FALSE)</f>
        <v>VISOR ROSCABLE FLARE - VASG - 3/8F - EVERFROST</v>
      </c>
      <c r="C4361" s="153">
        <v>46169</v>
      </c>
      <c r="D4361">
        <v>1</v>
      </c>
      <c r="E4361" t="str">
        <f>IF(VLOOKUP(SALIDA[[#This Row],[CODIGO]],STOCKSANLUIS[],6,FALSE)=0,"PRODUCTO SIN STOCK/UBICACIÓN",VLOOKUP(SALIDA[[#This Row],[CODIGO]],STOCKSANLUIS[],6,FALSE))</f>
        <v>PRODUCTO SIN STOCK/UBICACIÓN</v>
      </c>
      <c r="F4361" t="e">
        <f>SALIDA[[#This Row],[CANTIDAD]]/SALIDA[[#This Row],[UND MEDIDA]]</f>
        <v>#VALUE!</v>
      </c>
      <c r="G4361" t="str">
        <f>VLOOKUP(SALIDA[[#This Row],[CODIGO]],FAMILIAS[],4,FALSE)</f>
        <v>EVERFROST</v>
      </c>
      <c r="H4361" s="10" t="str">
        <f>IF(VLOOKUP(SALIDA[[#This Row],[CODIGO]],STOCKSANLUIS[],7,FALSE)=0,"PRODUCTO SIN STOCK/UBICACIÓN",VLOOKUP(SALIDA[[#This Row],[CODIGO]],STOCKSANLUIS[],7,FALSE))</f>
        <v>C</v>
      </c>
      <c r="I4361" s="10"/>
      <c r="J4361" t="str">
        <f>SALIDA[[#This Row],[CODIGO]]&amp;"       "&amp;SALIDA[[#This Row],[FAMILIA]]</f>
        <v>03639       EVERFROST</v>
      </c>
      <c r="K4361">
        <f>VLOOKUP(SALIDA[[#This Row],[CODIGO]],STOCK_STARSOFT[],5,FALSE)</f>
        <v>3.4137409999999999</v>
      </c>
      <c r="L4361">
        <f>SALIDA[[#This Row],[CANTIDAD]]*SALIDA[[#This Row],[PRECIO UND]]</f>
        <v>3.4137409999999999</v>
      </c>
    </row>
    <row r="4362" spans="1:12" x14ac:dyDescent="0.25">
      <c r="A4362" s="6" t="s">
        <v>3468</v>
      </c>
      <c r="B4362" s="100" t="str">
        <f>VLOOKUP(SALIDA[[#This Row],[CODIGO]],STOCKSANLUIS[],2,FALSE)</f>
        <v>CONTROLADOR DIGITAL DE PRESIÓN PCT-100 E - VER.07 - 220 VAC - FULL GAUGE</v>
      </c>
      <c r="C4362" s="153">
        <v>46169</v>
      </c>
      <c r="D4362">
        <v>1</v>
      </c>
      <c r="E4362">
        <f>IF(VLOOKUP(SALIDA[[#This Row],[CODIGO]],STOCKSANLUIS[],6,FALSE)=0,"PRODUCTO SIN STOCK/UBICACIÓN",VLOOKUP(SALIDA[[#This Row],[CODIGO]],STOCKSANLUIS[],6,FALSE))</f>
        <v>1</v>
      </c>
      <c r="F4362">
        <f>SALIDA[[#This Row],[CANTIDAD]]/SALIDA[[#This Row],[UND MEDIDA]]</f>
        <v>1</v>
      </c>
      <c r="G4362" t="str">
        <f>VLOOKUP(SALIDA[[#This Row],[CODIGO]],FAMILIAS[],4,FALSE)</f>
        <v>FULL GAUGE</v>
      </c>
      <c r="H4362" s="10" t="str">
        <f>IF(VLOOKUP(SALIDA[[#This Row],[CODIGO]],STOCKSANLUIS[],7,FALSE)=0,"PRODUCTO SIN STOCK/UBICACIÓN",VLOOKUP(SALIDA[[#This Row],[CODIGO]],STOCKSANLUIS[],7,FALSE))</f>
        <v>A</v>
      </c>
      <c r="I4362" s="10"/>
      <c r="J4362" t="str">
        <f>SALIDA[[#This Row],[CODIGO]]&amp;"       "&amp;SALIDA[[#This Row],[FAMILIA]]</f>
        <v>02873       FULL GAUGE</v>
      </c>
      <c r="K4362">
        <f>VLOOKUP(SALIDA[[#This Row],[CODIGO]],STOCK_STARSOFT[],5,FALSE)</f>
        <v>30.181878000000001</v>
      </c>
      <c r="L4362">
        <f>SALIDA[[#This Row],[CANTIDAD]]*SALIDA[[#This Row],[PRECIO UND]]</f>
        <v>30.181878000000001</v>
      </c>
    </row>
    <row r="4363" spans="1:12" x14ac:dyDescent="0.25">
      <c r="A4363" s="6" t="s">
        <v>2050</v>
      </c>
      <c r="B4363" s="100" t="str">
        <f>VLOOKUP(SALIDA[[#This Row],[CODIGO]],STOCKSANLUIS[],2,FALSE)</f>
        <v>TRANSDUCTOR DE PRESION SB-69-100A - FULL GAUGE - (PARA PCT-100-120-410)</v>
      </c>
      <c r="C4363" s="153">
        <v>46169</v>
      </c>
      <c r="D4363">
        <v>1</v>
      </c>
      <c r="E4363">
        <f>IF(VLOOKUP(SALIDA[[#This Row],[CODIGO]],STOCKSANLUIS[],6,FALSE)=0,"PRODUCTO SIN STOCK/UBICACIÓN",VLOOKUP(SALIDA[[#This Row],[CODIGO]],STOCKSANLUIS[],6,FALSE))</f>
        <v>1</v>
      </c>
      <c r="F4363">
        <f>SALIDA[[#This Row],[CANTIDAD]]/SALIDA[[#This Row],[UND MEDIDA]]</f>
        <v>1</v>
      </c>
      <c r="G4363" t="str">
        <f>VLOOKUP(SALIDA[[#This Row],[CODIGO]],FAMILIAS[],4,FALSE)</f>
        <v>FULL GAUGE</v>
      </c>
      <c r="H4363" s="10" t="str">
        <f>IF(VLOOKUP(SALIDA[[#This Row],[CODIGO]],STOCKSANLUIS[],7,FALSE)=0,"PRODUCTO SIN STOCK/UBICACIÓN",VLOOKUP(SALIDA[[#This Row],[CODIGO]],STOCKSANLUIS[],7,FALSE))</f>
        <v>A</v>
      </c>
      <c r="I4363" s="10"/>
      <c r="J4363" t="str">
        <f>SALIDA[[#This Row],[CODIGO]]&amp;"       "&amp;SALIDA[[#This Row],[FAMILIA]]</f>
        <v>01804       FULL GAUGE</v>
      </c>
      <c r="K4363">
        <f>VLOOKUP(SALIDA[[#This Row],[CODIGO]],STOCK_STARSOFT[],5,FALSE)</f>
        <v>60.865589999999997</v>
      </c>
      <c r="L4363">
        <f>SALIDA[[#This Row],[CANTIDAD]]*SALIDA[[#This Row],[PRECIO UND]]</f>
        <v>60.865589999999997</v>
      </c>
    </row>
    <row r="4364" spans="1:12" x14ac:dyDescent="0.25">
      <c r="A4364" s="6" t="s">
        <v>2946</v>
      </c>
      <c r="B4364" s="100" t="str">
        <f>VLOOKUP(SALIDA[[#This Row],[CODIGO]],STOCKSANLUIS[],2,FALSE)</f>
        <v>TUERCA DE BRONCE DE 3/8 - SN-38 - EVERWELL</v>
      </c>
      <c r="C4364" s="153">
        <v>46169</v>
      </c>
      <c r="D4364">
        <v>4</v>
      </c>
      <c r="E4364">
        <f>IF(VLOOKUP(SALIDA[[#This Row],[CODIGO]],STOCKSANLUIS[],6,FALSE)=0,"PRODUCTO SIN STOCK/UBICACIÓN",VLOOKUP(SALIDA[[#This Row],[CODIGO]],STOCKSANLUIS[],6,FALSE))</f>
        <v>1</v>
      </c>
      <c r="F4364">
        <f>SALIDA[[#This Row],[CANTIDAD]]/SALIDA[[#This Row],[UND MEDIDA]]</f>
        <v>4</v>
      </c>
      <c r="G4364" t="str">
        <f>VLOOKUP(SALIDA[[#This Row],[CODIGO]],FAMILIAS[],4,FALSE)</f>
        <v>EVERWELL</v>
      </c>
      <c r="H4364" s="10" t="str">
        <f>IF(VLOOKUP(SALIDA[[#This Row],[CODIGO]],STOCKSANLUIS[],7,FALSE)=0,"PRODUCTO SIN STOCK/UBICACIÓN",VLOOKUP(SALIDA[[#This Row],[CODIGO]],STOCKSANLUIS[],7,FALSE))</f>
        <v>C</v>
      </c>
      <c r="I4364" s="10"/>
      <c r="J4364" t="str">
        <f>SALIDA[[#This Row],[CODIGO]]&amp;"       "&amp;SALIDA[[#This Row],[FAMILIA]]</f>
        <v>02401       EVERWELL</v>
      </c>
      <c r="K4364">
        <f>VLOOKUP(SALIDA[[#This Row],[CODIGO]],STOCK_STARSOFT[],5,FALSE)</f>
        <v>0.37151299999999998</v>
      </c>
      <c r="L4364">
        <f>SALIDA[[#This Row],[CANTIDAD]]*SALIDA[[#This Row],[PRECIO UND]]</f>
        <v>1.4860519999999999</v>
      </c>
    </row>
    <row r="4365" spans="1:12" x14ac:dyDescent="0.25">
      <c r="A4365" s="6" t="s">
        <v>19219</v>
      </c>
      <c r="B4365" s="100" t="str">
        <f>VLOOKUP(SALIDA[[#This Row],[CODIGO]],STOCKSANLUIS[],2,FALSE)</f>
        <v>CONTROLADOR DIGITAL PARA REFRIGERACIÓN TC970E LOG+ECO</v>
      </c>
      <c r="C4365" s="153">
        <v>46169</v>
      </c>
      <c r="D4365">
        <v>6</v>
      </c>
      <c r="E4365">
        <f>IF(VLOOKUP(SALIDA[[#This Row],[CODIGO]],STOCKSANLUIS[],6,FALSE)=0,"PRODUCTO SIN STOCK/UBICACIÓN",VLOOKUP(SALIDA[[#This Row],[CODIGO]],STOCKSANLUIS[],6,FALSE))</f>
        <v>1</v>
      </c>
      <c r="F4365">
        <f>SALIDA[[#This Row],[CANTIDAD]]/SALIDA[[#This Row],[UND MEDIDA]]</f>
        <v>6</v>
      </c>
      <c r="G4365" t="str">
        <f>VLOOKUP(SALIDA[[#This Row],[CODIGO]],FAMILIAS[],4,FALSE)</f>
        <v>FULL GAUGE</v>
      </c>
      <c r="H4365" s="10" t="str">
        <f>IF(VLOOKUP(SALIDA[[#This Row],[CODIGO]],STOCKSANLUIS[],7,FALSE)=0,"PRODUCTO SIN STOCK/UBICACIÓN",VLOOKUP(SALIDA[[#This Row],[CODIGO]],STOCKSANLUIS[],7,FALSE))</f>
        <v>C</v>
      </c>
      <c r="I4365" s="10"/>
      <c r="J4365" t="str">
        <f>SALIDA[[#This Row],[CODIGO]]&amp;"       "&amp;SALIDA[[#This Row],[FAMILIA]]</f>
        <v>03339       FULL GAUGE</v>
      </c>
      <c r="K4365">
        <f>VLOOKUP(SALIDA[[#This Row],[CODIGO]],STOCK_STARSOFT[],5,FALSE)</f>
        <v>44.524842</v>
      </c>
      <c r="L4365">
        <f>SALIDA[[#This Row],[CANTIDAD]]*SALIDA[[#This Row],[PRECIO UND]]</f>
        <v>267.14905199999998</v>
      </c>
    </row>
    <row r="4366" spans="1:12" x14ac:dyDescent="0.25">
      <c r="A4366" s="6" t="s">
        <v>65</v>
      </c>
      <c r="B4366" s="100" t="str">
        <f>VLOOKUP(SALIDA[[#This Row],[CODIGO]],STOCKSANLUIS[],2,FALSE)</f>
        <v xml:space="preserve">SENSOR DE TEMPERATURA NTC - SB-19 - 2.5M - FULL GAUGE </v>
      </c>
      <c r="C4366" s="153">
        <v>46169</v>
      </c>
      <c r="D4366">
        <v>1</v>
      </c>
      <c r="E4366">
        <f>IF(VLOOKUP(SALIDA[[#This Row],[CODIGO]],STOCKSANLUIS[],6,FALSE)=0,"PRODUCTO SIN STOCK/UBICACIÓN",VLOOKUP(SALIDA[[#This Row],[CODIGO]],STOCKSANLUIS[],6,FALSE))</f>
        <v>1</v>
      </c>
      <c r="F4366">
        <f>SALIDA[[#This Row],[CANTIDAD]]/SALIDA[[#This Row],[UND MEDIDA]]</f>
        <v>1</v>
      </c>
      <c r="G4366" t="str">
        <f>VLOOKUP(SALIDA[[#This Row],[CODIGO]],FAMILIAS[],4,FALSE)</f>
        <v>FULL GAUGE</v>
      </c>
      <c r="H4366" s="10" t="str">
        <f>IF(VLOOKUP(SALIDA[[#This Row],[CODIGO]],STOCKSANLUIS[],7,FALSE)=0,"PRODUCTO SIN STOCK/UBICACIÓN",VLOOKUP(SALIDA[[#This Row],[CODIGO]],STOCKSANLUIS[],7,FALSE))</f>
        <v>C</v>
      </c>
      <c r="I4366" s="10"/>
      <c r="J4366" t="str">
        <f>SALIDA[[#This Row],[CODIGO]]&amp;"       "&amp;SALIDA[[#This Row],[FAMILIA]]</f>
        <v>00033       FULL GAUGE</v>
      </c>
      <c r="K4366">
        <f>VLOOKUP(SALIDA[[#This Row],[CODIGO]],STOCK_STARSOFT[],5,FALSE)</f>
        <v>2.8372660000000001</v>
      </c>
      <c r="L4366">
        <f>SALIDA[[#This Row],[CANTIDAD]]*SALIDA[[#This Row],[PRECIO UND]]</f>
        <v>2.8372660000000001</v>
      </c>
    </row>
    <row r="4367" spans="1:12" x14ac:dyDescent="0.25">
      <c r="A4367" s="6" t="s">
        <v>2427</v>
      </c>
      <c r="B4367" s="100" t="str">
        <f>VLOOKUP(SALIDA[[#This Row],[CODIGO]],STOCKSANLUIS[],2,FALSE)</f>
        <v>TERMOMETRO DIGITAL TI-44 EW PLUS - VER.01 - 115 /220 VAC - FULL GAUGE - WHITE</v>
      </c>
      <c r="C4367" s="153">
        <v>46169</v>
      </c>
      <c r="D4367">
        <v>4</v>
      </c>
      <c r="E4367">
        <f>IF(VLOOKUP(SALIDA[[#This Row],[CODIGO]],STOCKSANLUIS[],6,FALSE)=0,"PRODUCTO SIN STOCK/UBICACIÓN",VLOOKUP(SALIDA[[#This Row],[CODIGO]],STOCKSANLUIS[],6,FALSE))</f>
        <v>1</v>
      </c>
      <c r="F4367">
        <f>SALIDA[[#This Row],[CANTIDAD]]/SALIDA[[#This Row],[UND MEDIDA]]</f>
        <v>4</v>
      </c>
      <c r="G4367" t="str">
        <f>VLOOKUP(SALIDA[[#This Row],[CODIGO]],FAMILIAS[],4,FALSE)</f>
        <v>FULL GAUGE</v>
      </c>
      <c r="H4367" s="10" t="str">
        <f>IF(VLOOKUP(SALIDA[[#This Row],[CODIGO]],STOCKSANLUIS[],7,FALSE)=0,"PRODUCTO SIN STOCK/UBICACIÓN",VLOOKUP(SALIDA[[#This Row],[CODIGO]],STOCKSANLUIS[],7,FALSE))</f>
        <v>C</v>
      </c>
      <c r="I4367" s="10"/>
      <c r="J4367" t="str">
        <f>SALIDA[[#This Row],[CODIGO]]&amp;"       "&amp;SALIDA[[#This Row],[FAMILIA]]</f>
        <v>02009       FULL GAUGE</v>
      </c>
      <c r="K4367">
        <f>VLOOKUP(SALIDA[[#This Row],[CODIGO]],STOCK_STARSOFT[],5,FALSE)</f>
        <v>25.290130000000001</v>
      </c>
      <c r="L4367">
        <f>SALIDA[[#This Row],[CANTIDAD]]*SALIDA[[#This Row],[PRECIO UND]]</f>
        <v>101.16052000000001</v>
      </c>
    </row>
    <row r="4368" spans="1:12" x14ac:dyDescent="0.25">
      <c r="A4368" s="6" t="s">
        <v>22803</v>
      </c>
      <c r="B4368" s="100" t="str">
        <f>VLOOKUP(SALIDA[[#This Row],[CODIGO]],STOCKSANLUIS[],2,FALSE)</f>
        <v>BOMBA DE VACIO DE 12CM - 1HP - 220V - VP2100B - EVERFROST</v>
      </c>
      <c r="C4368" s="153">
        <v>46169</v>
      </c>
      <c r="D4368">
        <v>1</v>
      </c>
      <c r="E4368" t="str">
        <f>IF(VLOOKUP(SALIDA[[#This Row],[CODIGO]],STOCKSANLUIS[],6,FALSE)=0,"PRODUCTO SIN STOCK/UBICACIÓN",VLOOKUP(SALIDA[[#This Row],[CODIGO]],STOCKSANLUIS[],6,FALSE))</f>
        <v>PRODUCTO SIN STOCK/UBICACIÓN</v>
      </c>
      <c r="F4368" t="e">
        <f>SALIDA[[#This Row],[CANTIDAD]]/SALIDA[[#This Row],[UND MEDIDA]]</f>
        <v>#VALUE!</v>
      </c>
      <c r="G4368" t="str">
        <f>VLOOKUP(SALIDA[[#This Row],[CODIGO]],FAMILIAS[],4,FALSE)</f>
        <v>EVERFROST</v>
      </c>
      <c r="H4368" s="10" t="str">
        <f>IF(VLOOKUP(SALIDA[[#This Row],[CODIGO]],STOCKSANLUIS[],7,FALSE)=0,"PRODUCTO SIN STOCK/UBICACIÓN",VLOOKUP(SALIDA[[#This Row],[CODIGO]],STOCKSANLUIS[],7,FALSE))</f>
        <v>C</v>
      </c>
      <c r="I4368" s="10"/>
      <c r="J4368" t="str">
        <f>SALIDA[[#This Row],[CODIGO]]&amp;"       "&amp;SALIDA[[#This Row],[FAMILIA]]</f>
        <v>03851       EVERFROST</v>
      </c>
      <c r="K4368">
        <f>VLOOKUP(SALIDA[[#This Row],[CODIGO]],STOCK_STARSOFT[],5,FALSE)</f>
        <v>95.910194000000004</v>
      </c>
      <c r="L4368">
        <f>SALIDA[[#This Row],[CANTIDAD]]*SALIDA[[#This Row],[PRECIO UND]]</f>
        <v>95.910194000000004</v>
      </c>
    </row>
    <row r="4369" spans="1:12" x14ac:dyDescent="0.25">
      <c r="A4369" s="6" t="s">
        <v>2904</v>
      </c>
      <c r="B4369" s="100" t="str">
        <f>VLOOKUP(SALIDA[[#This Row],[CODIGO]],STOCKSANLUIS[],2,FALSE)</f>
        <v>SENSOR DE TEMPERATURA NTC - SB-70 - 2M - FULL GAUGE (REMPLAZO DEL SB-41 - NO USAR EN MT 622E)</v>
      </c>
      <c r="C4369" s="153">
        <v>46169</v>
      </c>
      <c r="D4369">
        <v>4</v>
      </c>
      <c r="E4369">
        <f>IF(VLOOKUP(SALIDA[[#This Row],[CODIGO]],STOCKSANLUIS[],6,FALSE)=0,"PRODUCTO SIN STOCK/UBICACIÓN",VLOOKUP(SALIDA[[#This Row],[CODIGO]],STOCKSANLUIS[],6,FALSE))</f>
        <v>1</v>
      </c>
      <c r="F4369">
        <f>SALIDA[[#This Row],[CANTIDAD]]/SALIDA[[#This Row],[UND MEDIDA]]</f>
        <v>4</v>
      </c>
      <c r="G4369" t="str">
        <f>VLOOKUP(SALIDA[[#This Row],[CODIGO]],FAMILIAS[],4,FALSE)</f>
        <v>FULL GAUGE</v>
      </c>
      <c r="H4369" s="10" t="str">
        <f>IF(VLOOKUP(SALIDA[[#This Row],[CODIGO]],STOCKSANLUIS[],7,FALSE)=0,"PRODUCTO SIN STOCK/UBICACIÓN",VLOOKUP(SALIDA[[#This Row],[CODIGO]],STOCKSANLUIS[],7,FALSE))</f>
        <v>A</v>
      </c>
      <c r="I4369" s="10"/>
      <c r="J4369" t="str">
        <f>SALIDA[[#This Row],[CODIGO]]&amp;"       "&amp;SALIDA[[#This Row],[FAMILIA]]</f>
        <v>02345       FULL GAUGE</v>
      </c>
      <c r="K4369">
        <f>VLOOKUP(SALIDA[[#This Row],[CODIGO]],STOCK_STARSOFT[],5,FALSE)</f>
        <v>1.711822</v>
      </c>
      <c r="L4369">
        <f>SALIDA[[#This Row],[CANTIDAD]]*SALIDA[[#This Row],[PRECIO UND]]</f>
        <v>6.8472879999999998</v>
      </c>
    </row>
    <row r="4370" spans="1:12" x14ac:dyDescent="0.25">
      <c r="A4370" s="6" t="s">
        <v>15</v>
      </c>
      <c r="B4370" s="100" t="str">
        <f>VLOOKUP(SALIDA[[#This Row],[CODIGO]],STOCKSANLUIS[],2,FALSE)</f>
        <v>CAJA DE DISTRIBUCION BC01 - FULL GAUGE</v>
      </c>
      <c r="C4370" s="153">
        <v>46169</v>
      </c>
      <c r="D4370">
        <v>8</v>
      </c>
      <c r="E4370">
        <f>IF(VLOOKUP(SALIDA[[#This Row],[CODIGO]],STOCKSANLUIS[],6,FALSE)=0,"PRODUCTO SIN STOCK/UBICACIÓN",VLOOKUP(SALIDA[[#This Row],[CODIGO]],STOCKSANLUIS[],6,FALSE))</f>
        <v>1</v>
      </c>
      <c r="F4370">
        <f>SALIDA[[#This Row],[CANTIDAD]]/SALIDA[[#This Row],[UND MEDIDA]]</f>
        <v>8</v>
      </c>
      <c r="G4370" t="str">
        <f>VLOOKUP(SALIDA[[#This Row],[CODIGO]],FAMILIAS[],4,FALSE)</f>
        <v>FULL GAUGE</v>
      </c>
      <c r="H4370" s="10" t="str">
        <f>IF(VLOOKUP(SALIDA[[#This Row],[CODIGO]],STOCKSANLUIS[],7,FALSE)=0,"PRODUCTO SIN STOCK/UBICACIÓN",VLOOKUP(SALIDA[[#This Row],[CODIGO]],STOCKSANLUIS[],7,FALSE))</f>
        <v>A</v>
      </c>
      <c r="I4370" s="10"/>
      <c r="J4370" t="str">
        <f>SALIDA[[#This Row],[CODIGO]]&amp;"       "&amp;SALIDA[[#This Row],[FAMILIA]]</f>
        <v>00005       FULL GAUGE</v>
      </c>
      <c r="K4370">
        <f>VLOOKUP(SALIDA[[#This Row],[CODIGO]],STOCK_STARSOFT[],5,FALSE)</f>
        <v>2.4508290000000001</v>
      </c>
      <c r="L4370">
        <f>SALIDA[[#This Row],[CANTIDAD]]*SALIDA[[#This Row],[PRECIO UND]]</f>
        <v>19.606632000000001</v>
      </c>
    </row>
    <row r="4371" spans="1:12" x14ac:dyDescent="0.25">
      <c r="A4371" s="6" t="s">
        <v>3882</v>
      </c>
      <c r="B4371" s="100" t="str">
        <f>VLOOKUP(SALIDA[[#This Row],[CODIGO]],STOCKSANLUIS[],2,FALSE)</f>
        <v>GAS MAPP PRO X 0.400 GR  -  (TAPA CON VALVULA) - ICELOONG</v>
      </c>
      <c r="C4371" s="153">
        <v>46170</v>
      </c>
      <c r="D4371">
        <v>24</v>
      </c>
      <c r="E4371">
        <f>IF(VLOOKUP(SALIDA[[#This Row],[CODIGO]],STOCKSANLUIS[],6,FALSE)=0,"PRODUCTO SIN STOCK/UBICACIÓN",VLOOKUP(SALIDA[[#This Row],[CODIGO]],STOCKSANLUIS[],6,FALSE))</f>
        <v>1</v>
      </c>
      <c r="F4371">
        <f>SALIDA[[#This Row],[CANTIDAD]]/SALIDA[[#This Row],[UND MEDIDA]]</f>
        <v>24</v>
      </c>
      <c r="G4371" t="str">
        <f>VLOOKUP(SALIDA[[#This Row],[CODIGO]],FAMILIAS[],4,FALSE)</f>
        <v>ZHEJIANG YONGHE</v>
      </c>
      <c r="H4371" s="10" t="str">
        <f>IF(VLOOKUP(SALIDA[[#This Row],[CODIGO]],STOCKSANLUIS[],7,FALSE)=0,"PRODUCTO SIN STOCK/UBICACIÓN",VLOOKUP(SALIDA[[#This Row],[CODIGO]],STOCKSANLUIS[],7,FALSE))</f>
        <v>C</v>
      </c>
      <c r="I4371" s="10"/>
      <c r="J4371" t="str">
        <f>SALIDA[[#This Row],[CODIGO]]&amp;"       "&amp;SALIDA[[#This Row],[FAMILIA]]</f>
        <v>03346       ZHEJIANG YONGHE</v>
      </c>
      <c r="K4371">
        <f>VLOOKUP(SALIDA[[#This Row],[CODIGO]],STOCK_STARSOFT[],5,FALSE)</f>
        <v>2.6010529999999998</v>
      </c>
      <c r="L4371">
        <f>SALIDA[[#This Row],[CANTIDAD]]*SALIDA[[#This Row],[PRECIO UND]]</f>
        <v>62.425271999999993</v>
      </c>
    </row>
    <row r="4372" spans="1:12" x14ac:dyDescent="0.25">
      <c r="A4372" s="6" t="s">
        <v>19300</v>
      </c>
      <c r="B4372" s="100" t="str">
        <f>VLOOKUP(SALIDA[[#This Row],[CODIGO]],STOCKSANLUIS[],2,FALSE)</f>
        <v>CINTA ADHESIVA FOAM QTF-230E - 1/8" X 2" X 32.8´ (3MM X 50MM X 10M) - EVERFROST - HIGH QUALITY</v>
      </c>
      <c r="C4372" s="153">
        <v>46170</v>
      </c>
      <c r="D4372">
        <v>1</v>
      </c>
      <c r="E4372">
        <f>IF(VLOOKUP(SALIDA[[#This Row],[CODIGO]],STOCKSANLUIS[],6,FALSE)=0,"PRODUCTO SIN STOCK/UBICACIÓN",VLOOKUP(SALIDA[[#This Row],[CODIGO]],STOCKSANLUIS[],6,FALSE))</f>
        <v>1</v>
      </c>
      <c r="F4372">
        <f>SALIDA[[#This Row],[CANTIDAD]]/SALIDA[[#This Row],[UND MEDIDA]]</f>
        <v>1</v>
      </c>
      <c r="G4372" t="str">
        <f>VLOOKUP(SALIDA[[#This Row],[CODIGO]],FAMILIAS[],4,FALSE)</f>
        <v>EVERFROST</v>
      </c>
      <c r="H4372" s="10" t="str">
        <f>IF(VLOOKUP(SALIDA[[#This Row],[CODIGO]],STOCKSANLUIS[],7,FALSE)=0,"PRODUCTO SIN STOCK/UBICACIÓN",VLOOKUP(SALIDA[[#This Row],[CODIGO]],STOCKSANLUIS[],7,FALSE))</f>
        <v>C</v>
      </c>
      <c r="I4372" s="10"/>
      <c r="J4372" t="str">
        <f>SALIDA[[#This Row],[CODIGO]]&amp;"       "&amp;SALIDA[[#This Row],[FAMILIA]]</f>
        <v>03490       EVERFROST</v>
      </c>
      <c r="K4372">
        <f>VLOOKUP(SALIDA[[#This Row],[CODIGO]],STOCK_STARSOFT[],5,FALSE)</f>
        <v>1.3047420000000001</v>
      </c>
      <c r="L4372">
        <f>SALIDA[[#This Row],[CANTIDAD]]*SALIDA[[#This Row],[PRECIO UND]]</f>
        <v>1.3047420000000001</v>
      </c>
    </row>
    <row r="4373" spans="1:12" x14ac:dyDescent="0.25">
      <c r="A4373" s="6" t="s">
        <v>3343</v>
      </c>
      <c r="B4373" s="100" t="str">
        <f>VLOOKUP(SALIDA[[#This Row],[CODIGO]],STOCKSANLUIS[],2,FALSE)</f>
        <v>GAS REFRIGERANTE R410A -11.30KG ICELOONG</v>
      </c>
      <c r="C4373" s="153">
        <v>46170</v>
      </c>
      <c r="D4373">
        <v>8</v>
      </c>
      <c r="E4373">
        <f>IF(VLOOKUP(SALIDA[[#This Row],[CODIGO]],STOCKSANLUIS[],6,FALSE)=0,"PRODUCTO SIN STOCK/UBICACIÓN",VLOOKUP(SALIDA[[#This Row],[CODIGO]],STOCKSANLUIS[],6,FALSE))</f>
        <v>1</v>
      </c>
      <c r="F4373">
        <f>SALIDA[[#This Row],[CANTIDAD]]/SALIDA[[#This Row],[UND MEDIDA]]</f>
        <v>8</v>
      </c>
      <c r="G4373" t="str">
        <f>VLOOKUP(SALIDA[[#This Row],[CODIGO]],FAMILIAS[],4,FALSE)</f>
        <v>ZHEJIANG YONGHE</v>
      </c>
      <c r="H4373" s="10" t="str">
        <f>IF(VLOOKUP(SALIDA[[#This Row],[CODIGO]],STOCKSANLUIS[],7,FALSE)=0,"PRODUCTO SIN STOCK/UBICACIÓN",VLOOKUP(SALIDA[[#This Row],[CODIGO]],STOCKSANLUIS[],7,FALSE))</f>
        <v>C</v>
      </c>
      <c r="I4373" s="10"/>
      <c r="J4373" t="str">
        <f>SALIDA[[#This Row],[CODIGO]]&amp;"       "&amp;SALIDA[[#This Row],[FAMILIA]]</f>
        <v>02753       ZHEJIANG YONGHE</v>
      </c>
      <c r="K4373">
        <f>VLOOKUP(SALIDA[[#This Row],[CODIGO]],STOCK_STARSOFT[],5,FALSE)</f>
        <v>88.873082999999994</v>
      </c>
      <c r="L4373">
        <f>SALIDA[[#This Row],[CANTIDAD]]*SALIDA[[#This Row],[PRECIO UND]]</f>
        <v>710.98466399999995</v>
      </c>
    </row>
    <row r="4374" spans="1:12" x14ac:dyDescent="0.25">
      <c r="A4374" s="6" t="s">
        <v>371</v>
      </c>
      <c r="B4374" s="100" t="str">
        <f>VLOOKUP(SALIDA[[#This Row],[CODIGO]],STOCKSANLUIS[],2,FALSE)</f>
        <v>ROLLO DE COBRE FLEXIBLE 3/4" HIGH QUALITY - STARCOLD - 19.05 MM X 0.75 MM X 15 M</v>
      </c>
      <c r="C4374" s="153">
        <v>46170</v>
      </c>
      <c r="D4374">
        <v>1</v>
      </c>
      <c r="E4374">
        <f>IF(VLOOKUP(SALIDA[[#This Row],[CODIGO]],STOCKSANLUIS[],6,FALSE)=0,"PRODUCTO SIN STOCK/UBICACIÓN",VLOOKUP(SALIDA[[#This Row],[CODIGO]],STOCKSANLUIS[],6,FALSE))</f>
        <v>1</v>
      </c>
      <c r="F4374">
        <f>SALIDA[[#This Row],[CANTIDAD]]/SALIDA[[#This Row],[UND MEDIDA]]</f>
        <v>1</v>
      </c>
      <c r="G4374" t="str">
        <f>VLOOKUP(SALIDA[[#This Row],[CODIGO]],FAMILIAS[],4,FALSE)</f>
        <v>ICEAGE- ZHEJIANG JIAHE PIPES</v>
      </c>
      <c r="H4374" s="10" t="str">
        <f>IF(VLOOKUP(SALIDA[[#This Row],[CODIGO]],STOCKSANLUIS[],7,FALSE)=0,"PRODUCTO SIN STOCK/UBICACIÓN",VLOOKUP(SALIDA[[#This Row],[CODIGO]],STOCKSANLUIS[],7,FALSE))</f>
        <v>C</v>
      </c>
      <c r="I4374" s="10" t="s">
        <v>19536</v>
      </c>
      <c r="J4374" t="str">
        <f>SALIDA[[#This Row],[CODIGO]]&amp;"       "&amp;SALIDA[[#This Row],[FAMILIA]]</f>
        <v>00313       ICEAGE- ZHEJIANG JIAHE PIPES</v>
      </c>
      <c r="K4374">
        <f>VLOOKUP(SALIDA[[#This Row],[CODIGO]],STOCK_STARSOFT[],5,FALSE)</f>
        <v>75.432329999999993</v>
      </c>
      <c r="L4374">
        <f>SALIDA[[#This Row],[CANTIDAD]]*SALIDA[[#This Row],[PRECIO UND]]</f>
        <v>75.432329999999993</v>
      </c>
    </row>
    <row r="4375" spans="1:12" x14ac:dyDescent="0.25">
      <c r="A4375" s="6" t="s">
        <v>3776</v>
      </c>
      <c r="B4375" s="100" t="str">
        <f>VLOOKUP(SALIDA[[#This Row],[CODIGO]],STOCKSANLUIS[],2,FALSE)</f>
        <v>LAMA DE PVC CLEARWAY STANDARD SMOOTH 8¨¨ X .080¨¨ X 300¨ (20 CM X 2MMX 91.44M)</v>
      </c>
      <c r="C4375" s="153">
        <v>46170</v>
      </c>
      <c r="D4375">
        <v>91.44</v>
      </c>
      <c r="E4375">
        <f>IF(VLOOKUP(SALIDA[[#This Row],[CODIGO]],STOCKSANLUIS[],6,FALSE)=0,"PRODUCTO SIN STOCK/UBICACIÓN",VLOOKUP(SALIDA[[#This Row],[CODIGO]],STOCKSANLUIS[],6,FALSE))</f>
        <v>91.44</v>
      </c>
      <c r="F4375">
        <f>SALIDA[[#This Row],[CANTIDAD]]/SALIDA[[#This Row],[UND MEDIDA]]</f>
        <v>1</v>
      </c>
      <c r="G4375" t="str">
        <f>VLOOKUP(SALIDA[[#This Row],[CODIGO]],FAMILIAS[],4,FALSE)</f>
        <v>CLEARWAY</v>
      </c>
      <c r="H4375" s="10" t="str">
        <f>IF(VLOOKUP(SALIDA[[#This Row],[CODIGO]],STOCKSANLUIS[],7,FALSE)=0,"PRODUCTO SIN STOCK/UBICACIÓN",VLOOKUP(SALIDA[[#This Row],[CODIGO]],STOCKSANLUIS[],7,FALSE))</f>
        <v>B/C</v>
      </c>
      <c r="I4375" s="10"/>
      <c r="J4375" t="str">
        <f>SALIDA[[#This Row],[CODIGO]]&amp;"       "&amp;SALIDA[[#This Row],[FAMILIA]]</f>
        <v>03169       CLEARWAY</v>
      </c>
      <c r="K4375">
        <f>VLOOKUP(SALIDA[[#This Row],[CODIGO]],STOCK_STARSOFT[],5,FALSE)</f>
        <v>1.2627120000000001</v>
      </c>
      <c r="L4375">
        <f>SALIDA[[#This Row],[CANTIDAD]]*SALIDA[[#This Row],[PRECIO UND]]</f>
        <v>115.46238528000001</v>
      </c>
    </row>
    <row r="4376" spans="1:12" x14ac:dyDescent="0.25">
      <c r="A4376" s="6" t="s">
        <v>3971</v>
      </c>
      <c r="B4376" s="100" t="str">
        <f>VLOOKUP(SALIDA[[#This Row],[CODIGO]],STOCKSANLUIS[],2,FALSE)</f>
        <v>ANTORCHA PARA MAP GASS CON AUTOENCENDIDO JH-1S</v>
      </c>
      <c r="C4376" s="153">
        <v>46170</v>
      </c>
      <c r="D4376">
        <v>3</v>
      </c>
      <c r="E4376">
        <f>IF(VLOOKUP(SALIDA[[#This Row],[CODIGO]],STOCKSANLUIS[],6,FALSE)=0,"PRODUCTO SIN STOCK/UBICACIÓN",VLOOKUP(SALIDA[[#This Row],[CODIGO]],STOCKSANLUIS[],6,FALSE))</f>
        <v>1</v>
      </c>
      <c r="F4376">
        <f>SALIDA[[#This Row],[CANTIDAD]]/SALIDA[[#This Row],[UND MEDIDA]]</f>
        <v>3</v>
      </c>
      <c r="G4376" t="str">
        <f>VLOOKUP(SALIDA[[#This Row],[CODIGO]],FAMILIAS[],4,FALSE)</f>
        <v>VARIOS</v>
      </c>
      <c r="H4376" s="10" t="str">
        <f>IF(VLOOKUP(SALIDA[[#This Row],[CODIGO]],STOCKSANLUIS[],7,FALSE)=0,"PRODUCTO SIN STOCK/UBICACIÓN",VLOOKUP(SALIDA[[#This Row],[CODIGO]],STOCKSANLUIS[],7,FALSE))</f>
        <v>A</v>
      </c>
      <c r="I4376" s="10"/>
      <c r="J4376" t="str">
        <f>SALIDA[[#This Row],[CODIGO]]&amp;"       "&amp;SALIDA[[#This Row],[FAMILIA]]</f>
        <v>03428       VARIOS</v>
      </c>
      <c r="K4376">
        <f>VLOOKUP(SALIDA[[#This Row],[CODIGO]],STOCK_STARSOFT[],5,FALSE)</f>
        <v>9.2515959999999993</v>
      </c>
      <c r="L4376">
        <f>SALIDA[[#This Row],[CANTIDAD]]*SALIDA[[#This Row],[PRECIO UND]]</f>
        <v>27.754787999999998</v>
      </c>
    </row>
    <row r="4377" spans="1:12" x14ac:dyDescent="0.25">
      <c r="A4377" s="6" t="s">
        <v>3339</v>
      </c>
      <c r="B4377" s="100" t="str">
        <f>VLOOKUP(SALIDA[[#This Row],[CODIGO]],STOCKSANLUIS[],2,FALSE)</f>
        <v>GAS REFRIGERANTE R134 - 13.6KG ICELOONG</v>
      </c>
      <c r="C4377" s="153">
        <v>46170</v>
      </c>
      <c r="D4377">
        <v>3</v>
      </c>
      <c r="E4377">
        <f>IF(VLOOKUP(SALIDA[[#This Row],[CODIGO]],STOCKSANLUIS[],6,FALSE)=0,"PRODUCTO SIN STOCK/UBICACIÓN",VLOOKUP(SALIDA[[#This Row],[CODIGO]],STOCKSANLUIS[],6,FALSE))</f>
        <v>1</v>
      </c>
      <c r="F4377">
        <f>SALIDA[[#This Row],[CANTIDAD]]/SALIDA[[#This Row],[UND MEDIDA]]</f>
        <v>3</v>
      </c>
      <c r="G4377" t="str">
        <f>VLOOKUP(SALIDA[[#This Row],[CODIGO]],FAMILIAS[],4,FALSE)</f>
        <v>ZHEJIANG YONGHE</v>
      </c>
      <c r="H4377" s="10" t="str">
        <f>IF(VLOOKUP(SALIDA[[#This Row],[CODIGO]],STOCKSANLUIS[],7,FALSE)=0,"PRODUCTO SIN STOCK/UBICACIÓN",VLOOKUP(SALIDA[[#This Row],[CODIGO]],STOCKSANLUIS[],7,FALSE))</f>
        <v>C</v>
      </c>
      <c r="I4377" s="10"/>
      <c r="J4377" t="str">
        <f>SALIDA[[#This Row],[CODIGO]]&amp;"       "&amp;SALIDA[[#This Row],[FAMILIA]]</f>
        <v>02751       ZHEJIANG YONGHE</v>
      </c>
      <c r="K4377">
        <f>VLOOKUP(SALIDA[[#This Row],[CODIGO]],STOCK_STARSOFT[],5,FALSE)</f>
        <v>106.20946600000001</v>
      </c>
      <c r="L4377">
        <f>SALIDA[[#This Row],[CANTIDAD]]*SALIDA[[#This Row],[PRECIO UND]]</f>
        <v>318.628398</v>
      </c>
    </row>
    <row r="4378" spans="1:12" x14ac:dyDescent="0.25">
      <c r="A4378" s="6" t="s">
        <v>191</v>
      </c>
      <c r="B4378" s="100" t="str">
        <f>VLOOKUP(SALIDA[[#This Row],[CODIGO]],STOCKSANLUIS[],2,FALSE)</f>
        <v>PRESOSTATO DE BAJA DANFOSS KP 1 - R/AUTOMATICO - 060-110166 / 060-110191</v>
      </c>
      <c r="C4378" s="153">
        <v>46170</v>
      </c>
      <c r="D4378">
        <v>1</v>
      </c>
      <c r="E4378">
        <f>IF(VLOOKUP(SALIDA[[#This Row],[CODIGO]],STOCKSANLUIS[],6,FALSE)=0,"PRODUCTO SIN STOCK/UBICACIÓN",VLOOKUP(SALIDA[[#This Row],[CODIGO]],STOCKSANLUIS[],6,FALSE))</f>
        <v>1</v>
      </c>
      <c r="F4378">
        <f>SALIDA[[#This Row],[CANTIDAD]]/SALIDA[[#This Row],[UND MEDIDA]]</f>
        <v>1</v>
      </c>
      <c r="G4378" t="str">
        <f>VLOOKUP(SALIDA[[#This Row],[CODIGO]],FAMILIAS[],4,FALSE)</f>
        <v>DANFOSS</v>
      </c>
      <c r="H4378" s="10" t="str">
        <f>IF(VLOOKUP(SALIDA[[#This Row],[CODIGO]],STOCKSANLUIS[],7,FALSE)=0,"PRODUCTO SIN STOCK/UBICACIÓN",VLOOKUP(SALIDA[[#This Row],[CODIGO]],STOCKSANLUIS[],7,FALSE))</f>
        <v>A</v>
      </c>
      <c r="I4378" s="10"/>
      <c r="J4378" t="str">
        <f>SALIDA[[#This Row],[CODIGO]]&amp;"       "&amp;SALIDA[[#This Row],[FAMILIA]]</f>
        <v>00135       DANFOSS</v>
      </c>
      <c r="K4378">
        <f>VLOOKUP(SALIDA[[#This Row],[CODIGO]],STOCK_STARSOFT[],5,FALSE)</f>
        <v>20.454749</v>
      </c>
      <c r="L4378">
        <f>SALIDA[[#This Row],[CANTIDAD]]*SALIDA[[#This Row],[PRECIO UND]]</f>
        <v>20.454749</v>
      </c>
    </row>
    <row r="4379" spans="1:12" x14ac:dyDescent="0.25">
      <c r="A4379" s="6" t="s">
        <v>3961</v>
      </c>
      <c r="B4379" s="100" t="str">
        <f>VLOOKUP(SALIDA[[#This Row],[CODIGO]],STOCKSANLUIS[],2,FALSE)</f>
        <v>CODO DE COBRE 90° - 1 1/8" SOLDABLE - STARCOLD</v>
      </c>
      <c r="C4379" s="153">
        <v>46170</v>
      </c>
      <c r="D4379">
        <v>100</v>
      </c>
      <c r="E4379">
        <f>IF(VLOOKUP(SALIDA[[#This Row],[CODIGO]],STOCKSANLUIS[],6,FALSE)=0,"PRODUCTO SIN STOCK/UBICACIÓN",VLOOKUP(SALIDA[[#This Row],[CODIGO]],STOCKSANLUIS[],6,FALSE))</f>
        <v>1</v>
      </c>
      <c r="F4379">
        <f>SALIDA[[#This Row],[CANTIDAD]]/SALIDA[[#This Row],[UND MEDIDA]]</f>
        <v>100</v>
      </c>
      <c r="G4379" t="str">
        <f>VLOOKUP(SALIDA[[#This Row],[CODIGO]],FAMILIAS[],4,FALSE)</f>
        <v>STAR COLD</v>
      </c>
      <c r="H4379" s="10" t="str">
        <f>IF(VLOOKUP(SALIDA[[#This Row],[CODIGO]],STOCKSANLUIS[],7,FALSE)=0,"PRODUCTO SIN STOCK/UBICACIÓN",VLOOKUP(SALIDA[[#This Row],[CODIGO]],STOCKSANLUIS[],7,FALSE))</f>
        <v>C</v>
      </c>
      <c r="I4379" s="10" t="s">
        <v>19536</v>
      </c>
      <c r="J4379" t="str">
        <f>SALIDA[[#This Row],[CODIGO]]&amp;"       "&amp;SALIDA[[#This Row],[FAMILIA]]</f>
        <v>03423       STAR COLD</v>
      </c>
      <c r="K4379">
        <f>VLOOKUP(SALIDA[[#This Row],[CODIGO]],STOCK_STARSOFT[],5,FALSE)</f>
        <v>0.97667499999999996</v>
      </c>
      <c r="L4379">
        <f>SALIDA[[#This Row],[CANTIDAD]]*SALIDA[[#This Row],[PRECIO UND]]</f>
        <v>97.66749999999999</v>
      </c>
    </row>
    <row r="4380" spans="1:12" x14ac:dyDescent="0.25">
      <c r="A4380" s="6" t="s">
        <v>22780</v>
      </c>
      <c r="B4380" s="100" t="str">
        <f>VLOOKUP(SALIDA[[#This Row],[CODIGO]],STOCKSANLUIS[],2,FALSE)</f>
        <v>SOPORTE PARA CONDENSADOR DE 24000 Y 36000 BTU/H - A-200/400X500X2.0MM - EVERFROST</v>
      </c>
      <c r="C4380" s="153">
        <v>46170</v>
      </c>
      <c r="D4380">
        <v>60</v>
      </c>
      <c r="E4380" t="str">
        <f>IF(VLOOKUP(SALIDA[[#This Row],[CODIGO]],STOCKSANLUIS[],6,FALSE)=0,"PRODUCTO SIN STOCK/UBICACIÓN",VLOOKUP(SALIDA[[#This Row],[CODIGO]],STOCKSANLUIS[],6,FALSE))</f>
        <v>PRODUCTO SIN STOCK/UBICACIÓN</v>
      </c>
      <c r="F4380" t="e">
        <f>SALIDA[[#This Row],[CANTIDAD]]/SALIDA[[#This Row],[UND MEDIDA]]</f>
        <v>#VALUE!</v>
      </c>
      <c r="G4380" t="str">
        <f>VLOOKUP(SALIDA[[#This Row],[CODIGO]],FAMILIAS[],4,FALSE)</f>
        <v>EVERFROST</v>
      </c>
      <c r="H4380" s="10" t="str">
        <f>IF(VLOOKUP(SALIDA[[#This Row],[CODIGO]],STOCKSANLUIS[],7,FALSE)=0,"PRODUCTO SIN STOCK/UBICACIÓN",VLOOKUP(SALIDA[[#This Row],[CODIGO]],STOCKSANLUIS[],7,FALSE))</f>
        <v>A</v>
      </c>
      <c r="I4380" s="10" t="s">
        <v>19536</v>
      </c>
      <c r="J4380" t="str">
        <f>SALIDA[[#This Row],[CODIGO]]&amp;"       "&amp;SALIDA[[#This Row],[FAMILIA]]</f>
        <v>03829       EVERFROST</v>
      </c>
      <c r="K4380">
        <f>VLOOKUP(SALIDA[[#This Row],[CODIGO]],STOCK_STARSOFT[],5,FALSE)</f>
        <v>3.6744829999999999</v>
      </c>
      <c r="L4380">
        <f>SALIDA[[#This Row],[CANTIDAD]]*SALIDA[[#This Row],[PRECIO UND]]</f>
        <v>220.46897999999999</v>
      </c>
    </row>
    <row r="4381" spans="1:12" x14ac:dyDescent="0.25">
      <c r="A4381" s="6" t="s">
        <v>22779</v>
      </c>
      <c r="B4381" s="100" t="str">
        <f>VLOOKUP(SALIDA[[#This Row],[CODIGO]],STOCKSANLUIS[],2,FALSE)</f>
        <v>SOPORTE PARA CONDENSADOR DE 12000 Y 18000 BTU/H - A-150/365X450X1.7MM - EVERFROST</v>
      </c>
      <c r="C4381" s="153">
        <v>46170</v>
      </c>
      <c r="D4381">
        <v>60</v>
      </c>
      <c r="E4381" t="str">
        <f>IF(VLOOKUP(SALIDA[[#This Row],[CODIGO]],STOCKSANLUIS[],6,FALSE)=0,"PRODUCTO SIN STOCK/UBICACIÓN",VLOOKUP(SALIDA[[#This Row],[CODIGO]],STOCKSANLUIS[],6,FALSE))</f>
        <v>PRODUCTO SIN STOCK/UBICACIÓN</v>
      </c>
      <c r="F4381" t="e">
        <f>SALIDA[[#This Row],[CANTIDAD]]/SALIDA[[#This Row],[UND MEDIDA]]</f>
        <v>#VALUE!</v>
      </c>
      <c r="G4381" t="str">
        <f>VLOOKUP(SALIDA[[#This Row],[CODIGO]],FAMILIAS[],4,FALSE)</f>
        <v>EVERFROST</v>
      </c>
      <c r="H4381" s="10" t="str">
        <f>IF(VLOOKUP(SALIDA[[#This Row],[CODIGO]],STOCKSANLUIS[],7,FALSE)=0,"PRODUCTO SIN STOCK/UBICACIÓN",VLOOKUP(SALIDA[[#This Row],[CODIGO]],STOCKSANLUIS[],7,FALSE))</f>
        <v>A</v>
      </c>
      <c r="I4381" s="10" t="s">
        <v>19536</v>
      </c>
      <c r="J4381" t="str">
        <f>SALIDA[[#This Row],[CODIGO]]&amp;"       "&amp;SALIDA[[#This Row],[FAMILIA]]</f>
        <v>03828       EVERFROST</v>
      </c>
      <c r="K4381">
        <f>VLOOKUP(SALIDA[[#This Row],[CODIGO]],STOCK_STARSOFT[],5,FALSE)</f>
        <v>3.1866279999999998</v>
      </c>
      <c r="L4381">
        <f>SALIDA[[#This Row],[CANTIDAD]]*SALIDA[[#This Row],[PRECIO UND]]</f>
        <v>191.19767999999999</v>
      </c>
    </row>
    <row r="4382" spans="1:12" x14ac:dyDescent="0.25">
      <c r="A4382" s="6" t="s">
        <v>21866</v>
      </c>
      <c r="B4382" s="100" t="str">
        <f>VLOOKUP(SALIDA[[#This Row],[CODIGO]],STOCKSANLUIS[],2,FALSE)</f>
        <v>GAS REFRIGERANTE R290 -5 KG FLYER</v>
      </c>
      <c r="C4382" s="153">
        <v>46170</v>
      </c>
      <c r="D4382">
        <v>9</v>
      </c>
      <c r="E4382">
        <f>IF(VLOOKUP(SALIDA[[#This Row],[CODIGO]],STOCKSANLUIS[],6,FALSE)=0,"PRODUCTO SIN STOCK/UBICACIÓN",VLOOKUP(SALIDA[[#This Row],[CODIGO]],STOCKSANLUIS[],6,FALSE))</f>
        <v>1</v>
      </c>
      <c r="F4382">
        <f>SALIDA[[#This Row],[CANTIDAD]]/SALIDA[[#This Row],[UND MEDIDA]]</f>
        <v>9</v>
      </c>
      <c r="G4382" t="str">
        <f>VLOOKUP(SALIDA[[#This Row],[CODIGO]],FAMILIAS[],4,FALSE)</f>
        <v>FLYER</v>
      </c>
      <c r="H4382" s="10" t="str">
        <f>IF(VLOOKUP(SALIDA[[#This Row],[CODIGO]],STOCKSANLUIS[],7,FALSE)=0,"PRODUCTO SIN STOCK/UBICACIÓN",VLOOKUP(SALIDA[[#This Row],[CODIGO]],STOCKSANLUIS[],7,FALSE))</f>
        <v>C</v>
      </c>
      <c r="I4382" s="10" t="s">
        <v>19536</v>
      </c>
      <c r="J4382" t="str">
        <f>SALIDA[[#This Row],[CODIGO]]&amp;"       "&amp;SALIDA[[#This Row],[FAMILIA]]</f>
        <v>03509       FLYER</v>
      </c>
      <c r="K4382">
        <f>VLOOKUP(SALIDA[[#This Row],[CODIGO]],STOCK_STARSOFT[],5,FALSE)</f>
        <v>16.729317999999999</v>
      </c>
      <c r="L4382">
        <f>SALIDA[[#This Row],[CANTIDAD]]*SALIDA[[#This Row],[PRECIO UND]]</f>
        <v>150.563862</v>
      </c>
    </row>
    <row r="4383" spans="1:12" x14ac:dyDescent="0.25">
      <c r="A4383" s="6" t="s">
        <v>21868</v>
      </c>
      <c r="B4383" s="100" t="str">
        <f>VLOOKUP(SALIDA[[#This Row],[CODIGO]],STOCKSANLUIS[],2,FALSE)</f>
        <v>GAS REFRIGERANTE R290 -370 GR FLYER -(TAPA CON VALVULA)</v>
      </c>
      <c r="C4383" s="153">
        <v>46170</v>
      </c>
      <c r="D4383">
        <v>60</v>
      </c>
      <c r="E4383">
        <f>IF(VLOOKUP(SALIDA[[#This Row],[CODIGO]],STOCKSANLUIS[],6,FALSE)=0,"PRODUCTO SIN STOCK/UBICACIÓN",VLOOKUP(SALIDA[[#This Row],[CODIGO]],STOCKSANLUIS[],6,FALSE))</f>
        <v>1</v>
      </c>
      <c r="F4383">
        <f>SALIDA[[#This Row],[CANTIDAD]]/SALIDA[[#This Row],[UND MEDIDA]]</f>
        <v>60</v>
      </c>
      <c r="G4383" t="str">
        <f>VLOOKUP(SALIDA[[#This Row],[CODIGO]],FAMILIAS[],4,FALSE)</f>
        <v>FLYER</v>
      </c>
      <c r="H4383" s="10" t="str">
        <f>IF(VLOOKUP(SALIDA[[#This Row],[CODIGO]],STOCKSANLUIS[],7,FALSE)=0,"PRODUCTO SIN STOCK/UBICACIÓN",VLOOKUP(SALIDA[[#This Row],[CODIGO]],STOCKSANLUIS[],7,FALSE))</f>
        <v>C</v>
      </c>
      <c r="I4383" s="10" t="s">
        <v>19536</v>
      </c>
      <c r="J4383" t="str">
        <f>SALIDA[[#This Row],[CODIGO]]&amp;"       "&amp;SALIDA[[#This Row],[FAMILIA]]</f>
        <v>03510       FLYER</v>
      </c>
      <c r="K4383">
        <f>VLOOKUP(SALIDA[[#This Row],[CODIGO]],STOCK_STARSOFT[],5,FALSE)</f>
        <v>2.164355</v>
      </c>
      <c r="L4383">
        <f>SALIDA[[#This Row],[CANTIDAD]]*SALIDA[[#This Row],[PRECIO UND]]</f>
        <v>129.8613</v>
      </c>
    </row>
    <row r="4384" spans="1:12" x14ac:dyDescent="0.25">
      <c r="A4384" s="6" t="s">
        <v>3589</v>
      </c>
      <c r="B4384" s="100" t="str">
        <f>VLOOKUP(SALIDA[[#This Row],[CODIGO]],STOCKSANLUIS[],2,FALSE)</f>
        <v xml:space="preserve">MOTOVENTILADOR MAER FAN YSWF127L65P6-920N-800S (220V/380V/440V, 60HZ, 6 POLES, 3PH, CL.F,/Y, SUCCION) </v>
      </c>
      <c r="C4384" s="153">
        <v>46170</v>
      </c>
      <c r="D4384">
        <v>2</v>
      </c>
      <c r="E4384">
        <f>IF(VLOOKUP(SALIDA[[#This Row],[CODIGO]],STOCKSANLUIS[],6,FALSE)=0,"PRODUCTO SIN STOCK/UBICACIÓN",VLOOKUP(SALIDA[[#This Row],[CODIGO]],STOCKSANLUIS[],6,FALSE))</f>
        <v>1</v>
      </c>
      <c r="F4384">
        <f>SALIDA[[#This Row],[CANTIDAD]]/SALIDA[[#This Row],[UND MEDIDA]]</f>
        <v>2</v>
      </c>
      <c r="G4384" t="str">
        <f>VLOOKUP(SALIDA[[#This Row],[CODIGO]],FAMILIAS[],4,FALSE)</f>
        <v>MAER FAN</v>
      </c>
      <c r="H4384" s="10" t="str">
        <f>IF(VLOOKUP(SALIDA[[#This Row],[CODIGO]],STOCKSANLUIS[],7,FALSE)=0,"PRODUCTO SIN STOCK/UBICACIÓN",VLOOKUP(SALIDA[[#This Row],[CODIGO]],STOCKSANLUIS[],7,FALSE))</f>
        <v>B</v>
      </c>
      <c r="I4384" s="10" t="s">
        <v>19536</v>
      </c>
      <c r="J4384" t="str">
        <f>SALIDA[[#This Row],[CODIGO]]&amp;"       "&amp;SALIDA[[#This Row],[FAMILIA]]</f>
        <v>02989       MAER FAN</v>
      </c>
      <c r="K4384">
        <f>VLOOKUP(SALIDA[[#This Row],[CODIGO]],STOCK_STARSOFT[],5,FALSE)</f>
        <v>152.75408400000001</v>
      </c>
      <c r="L4384">
        <f>SALIDA[[#This Row],[CANTIDAD]]*SALIDA[[#This Row],[PRECIO UND]]</f>
        <v>305.50816800000001</v>
      </c>
    </row>
    <row r="4385" spans="1:12" x14ac:dyDescent="0.25">
      <c r="A4385" s="6" t="s">
        <v>19722</v>
      </c>
      <c r="B4385" s="100" t="str">
        <f>VLOOKUP(SALIDA[[#This Row],[CODIGO]],STOCKSANLUIS[],2,FALSE)</f>
        <v>CONDENSADOR DE 36000 BTU/H CDU VERTICAL ST R410A 208-230V/60HZ/3PH - TEMP BLUE MADE BY CARRIER ENTERPRISE - FRIO SOLO - TBA410A--036-V5G1C</v>
      </c>
      <c r="C4385" s="153">
        <v>46170</v>
      </c>
      <c r="D4385">
        <v>2</v>
      </c>
      <c r="E4385">
        <f>IF(VLOOKUP(SALIDA[[#This Row],[CODIGO]],STOCKSANLUIS[],6,FALSE)=0,"PRODUCTO SIN STOCK/UBICACIÓN",VLOOKUP(SALIDA[[#This Row],[CODIGO]],STOCKSANLUIS[],6,FALSE))</f>
        <v>1</v>
      </c>
      <c r="F4385">
        <f>SALIDA[[#This Row],[CANTIDAD]]/SALIDA[[#This Row],[UND MEDIDA]]</f>
        <v>2</v>
      </c>
      <c r="G4385" t="str">
        <f>VLOOKUP(SALIDA[[#This Row],[CODIGO]],FAMILIAS[],4,FALSE)</f>
        <v>TEMP BLUE</v>
      </c>
      <c r="H4385" s="10" t="str">
        <f>IF(VLOOKUP(SALIDA[[#This Row],[CODIGO]],STOCKSANLUIS[],7,FALSE)=0,"PRODUCTO SIN STOCK/UBICACIÓN",VLOOKUP(SALIDA[[#This Row],[CODIGO]],STOCKSANLUIS[],7,FALSE))</f>
        <v>B</v>
      </c>
      <c r="I4385" s="10" t="s">
        <v>19536</v>
      </c>
      <c r="J4385" t="str">
        <f>SALIDA[[#This Row],[CODIGO]]&amp;"       "&amp;SALIDA[[#This Row],[FAMILIA]]</f>
        <v>03366       TEMP BLUE</v>
      </c>
      <c r="K4385">
        <f>VLOOKUP(SALIDA[[#This Row],[CODIGO]],STOCK_STARSOFT[],5,FALSE)</f>
        <v>437.08114599999999</v>
      </c>
      <c r="L4385">
        <f>SALIDA[[#This Row],[CANTIDAD]]*SALIDA[[#This Row],[PRECIO UND]]</f>
        <v>874.16229199999998</v>
      </c>
    </row>
    <row r="4386" spans="1:12" x14ac:dyDescent="0.25">
      <c r="A4386" s="6" t="s">
        <v>3341</v>
      </c>
      <c r="B4386" s="100" t="str">
        <f>VLOOKUP(SALIDA[[#This Row],[CODIGO]],STOCKSANLUIS[],2,FALSE)</f>
        <v>GAS REFRIGERANTE R404A -10.90KG ICELOONG</v>
      </c>
      <c r="C4386" s="153">
        <v>46170</v>
      </c>
      <c r="D4386">
        <v>3</v>
      </c>
      <c r="E4386">
        <f>IF(VLOOKUP(SALIDA[[#This Row],[CODIGO]],STOCKSANLUIS[],6,FALSE)=0,"PRODUCTO SIN STOCK/UBICACIÓN",VLOOKUP(SALIDA[[#This Row],[CODIGO]],STOCKSANLUIS[],6,FALSE))</f>
        <v>1</v>
      </c>
      <c r="F4386">
        <f>SALIDA[[#This Row],[CANTIDAD]]/SALIDA[[#This Row],[UND MEDIDA]]</f>
        <v>3</v>
      </c>
      <c r="G4386" t="str">
        <f>VLOOKUP(SALIDA[[#This Row],[CODIGO]],FAMILIAS[],4,FALSE)</f>
        <v>ZHEJIANG YONGHE</v>
      </c>
      <c r="H4386" s="10" t="str">
        <f>IF(VLOOKUP(SALIDA[[#This Row],[CODIGO]],STOCKSANLUIS[],7,FALSE)=0,"PRODUCTO SIN STOCK/UBICACIÓN",VLOOKUP(SALIDA[[#This Row],[CODIGO]],STOCKSANLUIS[],7,FALSE))</f>
        <v>C</v>
      </c>
      <c r="I4386" s="10"/>
      <c r="J4386" t="str">
        <f>SALIDA[[#This Row],[CODIGO]]&amp;"       "&amp;SALIDA[[#This Row],[FAMILIA]]</f>
        <v>02752       ZHEJIANG YONGHE</v>
      </c>
      <c r="K4386">
        <f>VLOOKUP(SALIDA[[#This Row],[CODIGO]],STOCK_STARSOFT[],5,FALSE)</f>
        <v>53.481755</v>
      </c>
      <c r="L4386">
        <f>SALIDA[[#This Row],[CANTIDAD]]*SALIDA[[#This Row],[PRECIO UND]]</f>
        <v>160.44526500000001</v>
      </c>
    </row>
    <row r="4387" spans="1:12" x14ac:dyDescent="0.25">
      <c r="A4387" s="6" t="s">
        <v>3339</v>
      </c>
      <c r="B4387" s="100" t="str">
        <f>VLOOKUP(SALIDA[[#This Row],[CODIGO]],STOCKSANLUIS[],2,FALSE)</f>
        <v>GAS REFRIGERANTE R134 - 13.6KG ICELOONG</v>
      </c>
      <c r="C4387" s="153">
        <v>46170</v>
      </c>
      <c r="D4387">
        <v>1</v>
      </c>
      <c r="E4387">
        <f>IF(VLOOKUP(SALIDA[[#This Row],[CODIGO]],STOCKSANLUIS[],6,FALSE)=0,"PRODUCTO SIN STOCK/UBICACIÓN",VLOOKUP(SALIDA[[#This Row],[CODIGO]],STOCKSANLUIS[],6,FALSE))</f>
        <v>1</v>
      </c>
      <c r="F4387">
        <f>SALIDA[[#This Row],[CANTIDAD]]/SALIDA[[#This Row],[UND MEDIDA]]</f>
        <v>1</v>
      </c>
      <c r="G4387" t="str">
        <f>VLOOKUP(SALIDA[[#This Row],[CODIGO]],FAMILIAS[],4,FALSE)</f>
        <v>ZHEJIANG YONGHE</v>
      </c>
      <c r="H4387" s="10" t="str">
        <f>IF(VLOOKUP(SALIDA[[#This Row],[CODIGO]],STOCKSANLUIS[],7,FALSE)=0,"PRODUCTO SIN STOCK/UBICACIÓN",VLOOKUP(SALIDA[[#This Row],[CODIGO]],STOCKSANLUIS[],7,FALSE))</f>
        <v>C</v>
      </c>
      <c r="I4387" s="10"/>
      <c r="J4387" t="str">
        <f>SALIDA[[#This Row],[CODIGO]]&amp;"       "&amp;SALIDA[[#This Row],[FAMILIA]]</f>
        <v>02751       ZHEJIANG YONGHE</v>
      </c>
      <c r="K4387">
        <f>VLOOKUP(SALIDA[[#This Row],[CODIGO]],STOCK_STARSOFT[],5,FALSE)</f>
        <v>106.20946600000001</v>
      </c>
      <c r="L4387">
        <f>SALIDA[[#This Row],[CANTIDAD]]*SALIDA[[#This Row],[PRECIO UND]]</f>
        <v>106.20946600000001</v>
      </c>
    </row>
    <row r="4388" spans="1:12" x14ac:dyDescent="0.25">
      <c r="A4388" s="6" t="s">
        <v>2539</v>
      </c>
      <c r="B4388" s="100" t="str">
        <f>VLOOKUP(SALIDA[[#This Row],[CODIGO]],STOCKSANLUIS[],2,FALSE)</f>
        <v>CONTROLADOR DE TEMPERATURA DIGITAL MT-543EW PLUS DE 4 ETAPAS C/ALARMA - VER.06 - 115/220 VAC - FULL GAUGE - WHITE</v>
      </c>
      <c r="C4388" s="153">
        <v>46170</v>
      </c>
      <c r="D4388">
        <v>4</v>
      </c>
      <c r="E4388">
        <f>IF(VLOOKUP(SALIDA[[#This Row],[CODIGO]],STOCKSANLUIS[],6,FALSE)=0,"PRODUCTO SIN STOCK/UBICACIÓN",VLOOKUP(SALIDA[[#This Row],[CODIGO]],STOCKSANLUIS[],6,FALSE))</f>
        <v>1</v>
      </c>
      <c r="F4388">
        <f>SALIDA[[#This Row],[CANTIDAD]]/SALIDA[[#This Row],[UND MEDIDA]]</f>
        <v>4</v>
      </c>
      <c r="G4388" t="str">
        <f>VLOOKUP(SALIDA[[#This Row],[CODIGO]],FAMILIAS[],4,FALSE)</f>
        <v>FULL GAUGE</v>
      </c>
      <c r="H4388" s="10" t="str">
        <f>IF(VLOOKUP(SALIDA[[#This Row],[CODIGO]],STOCKSANLUIS[],7,FALSE)=0,"PRODUCTO SIN STOCK/UBICACIÓN",VLOOKUP(SALIDA[[#This Row],[CODIGO]],STOCKSANLUIS[],7,FALSE))</f>
        <v>A</v>
      </c>
      <c r="I4388" s="10"/>
      <c r="J4388" t="str">
        <f>SALIDA[[#This Row],[CODIGO]]&amp;"       "&amp;SALIDA[[#This Row],[FAMILIA]]</f>
        <v>02081       FULL GAUGE</v>
      </c>
      <c r="K4388">
        <f>VLOOKUP(SALIDA[[#This Row],[CODIGO]],STOCK_STARSOFT[],5,FALSE)</f>
        <v>33.869329</v>
      </c>
      <c r="L4388">
        <f>SALIDA[[#This Row],[CANTIDAD]]*SALIDA[[#This Row],[PRECIO UND]]</f>
        <v>135.477316</v>
      </c>
    </row>
    <row r="4389" spans="1:12" x14ac:dyDescent="0.25">
      <c r="A4389" s="6" t="s">
        <v>33</v>
      </c>
      <c r="B4389" s="100" t="str">
        <f>VLOOKUP(SALIDA[[#This Row],[CODIGO]],STOCKSANLUIS[],2,FALSE)</f>
        <v>CONTROLADOR DE TEMPERATURA DIGITAL MT-512E 2HP - VER.13 - 115/220 VAC - FULL GAUGE</v>
      </c>
      <c r="C4389" s="153">
        <v>46170</v>
      </c>
      <c r="D4389">
        <v>2</v>
      </c>
      <c r="E4389">
        <f>IF(VLOOKUP(SALIDA[[#This Row],[CODIGO]],STOCKSANLUIS[],6,FALSE)=0,"PRODUCTO SIN STOCK/UBICACIÓN",VLOOKUP(SALIDA[[#This Row],[CODIGO]],STOCKSANLUIS[],6,FALSE))</f>
        <v>1</v>
      </c>
      <c r="F4389">
        <f>SALIDA[[#This Row],[CANTIDAD]]/SALIDA[[#This Row],[UND MEDIDA]]</f>
        <v>2</v>
      </c>
      <c r="G4389" t="str">
        <f>VLOOKUP(SALIDA[[#This Row],[CODIGO]],FAMILIAS[],4,FALSE)</f>
        <v>FULL GAUGE</v>
      </c>
      <c r="H4389" s="10" t="str">
        <f>IF(VLOOKUP(SALIDA[[#This Row],[CODIGO]],STOCKSANLUIS[],7,FALSE)=0,"PRODUCTO SIN STOCK/UBICACIÓN",VLOOKUP(SALIDA[[#This Row],[CODIGO]],STOCKSANLUIS[],7,FALSE))</f>
        <v>C</v>
      </c>
      <c r="I4389" s="10"/>
      <c r="J4389" t="str">
        <f>SALIDA[[#This Row],[CODIGO]]&amp;"       "&amp;SALIDA[[#This Row],[FAMILIA]]</f>
        <v>00016       FULL GAUGE</v>
      </c>
      <c r="K4389">
        <f>VLOOKUP(SALIDA[[#This Row],[CODIGO]],STOCK_STARSOFT[],5,FALSE)</f>
        <v>13.318346</v>
      </c>
      <c r="L4389">
        <f>SALIDA[[#This Row],[CANTIDAD]]*SALIDA[[#This Row],[PRECIO UND]]</f>
        <v>26.636692</v>
      </c>
    </row>
    <row r="4390" spans="1:12" x14ac:dyDescent="0.25">
      <c r="A4390" s="6" t="s">
        <v>2904</v>
      </c>
      <c r="B4390" s="100" t="str">
        <f>VLOOKUP(SALIDA[[#This Row],[CODIGO]],STOCKSANLUIS[],2,FALSE)</f>
        <v>SENSOR DE TEMPERATURA NTC - SB-70 - 2M - FULL GAUGE (REMPLAZO DEL SB-41 - NO USAR EN MT 622E)</v>
      </c>
      <c r="C4390" s="153">
        <v>46171</v>
      </c>
      <c r="D4390">
        <v>1</v>
      </c>
      <c r="E4390">
        <f>IF(VLOOKUP(SALIDA[[#This Row],[CODIGO]],STOCKSANLUIS[],6,FALSE)=0,"PRODUCTO SIN STOCK/UBICACIÓN",VLOOKUP(SALIDA[[#This Row],[CODIGO]],STOCKSANLUIS[],6,FALSE))</f>
        <v>1</v>
      </c>
      <c r="F4390">
        <f>SALIDA[[#This Row],[CANTIDAD]]/SALIDA[[#This Row],[UND MEDIDA]]</f>
        <v>1</v>
      </c>
      <c r="G4390" t="str">
        <f>VLOOKUP(SALIDA[[#This Row],[CODIGO]],FAMILIAS[],4,FALSE)</f>
        <v>FULL GAUGE</v>
      </c>
      <c r="H4390" s="10" t="str">
        <f>IF(VLOOKUP(SALIDA[[#This Row],[CODIGO]],STOCKSANLUIS[],7,FALSE)=0,"PRODUCTO SIN STOCK/UBICACIÓN",VLOOKUP(SALIDA[[#This Row],[CODIGO]],STOCKSANLUIS[],7,FALSE))</f>
        <v>A</v>
      </c>
      <c r="I4390" s="10"/>
      <c r="J4390" t="str">
        <f>SALIDA[[#This Row],[CODIGO]]&amp;"       "&amp;SALIDA[[#This Row],[FAMILIA]]</f>
        <v>02345       FULL GAUGE</v>
      </c>
      <c r="K4390">
        <f>VLOOKUP(SALIDA[[#This Row],[CODIGO]],STOCK_STARSOFT[],5,FALSE)</f>
        <v>1.711822</v>
      </c>
      <c r="L4390">
        <f>SALIDA[[#This Row],[CANTIDAD]]*SALIDA[[#This Row],[PRECIO UND]]</f>
        <v>1.711822</v>
      </c>
    </row>
    <row r="4391" spans="1:12" x14ac:dyDescent="0.25">
      <c r="A4391" s="6" t="s">
        <v>3675</v>
      </c>
      <c r="B4391" s="100" t="str">
        <f>VLOOKUP(SALIDA[[#This Row],[CODIGO]],STOCKSANLUIS[],2,FALSE)</f>
        <v>LAMAS DE PVC ALECO 8X0.080X300 (20CM X 2MMX 91.44M) LOW TEMP REINFORCED - 172007- MT</v>
      </c>
      <c r="C4391" s="153">
        <v>46171</v>
      </c>
      <c r="D4391">
        <v>30</v>
      </c>
      <c r="E4391">
        <f>IF(VLOOKUP(SALIDA[[#This Row],[CODIGO]],STOCKSANLUIS[],6,FALSE)=0,"PRODUCTO SIN STOCK/UBICACIÓN",VLOOKUP(SALIDA[[#This Row],[CODIGO]],STOCKSANLUIS[],6,FALSE))</f>
        <v>91.44</v>
      </c>
      <c r="F4391">
        <f>SALIDA[[#This Row],[CANTIDAD]]/SALIDA[[#This Row],[UND MEDIDA]]</f>
        <v>0.32808398950131235</v>
      </c>
      <c r="G4391" t="str">
        <f>VLOOKUP(SALIDA[[#This Row],[CODIGO]],FAMILIAS[],4,FALSE)</f>
        <v>ES ROBBINS</v>
      </c>
      <c r="H4391" s="10" t="str">
        <f>IF(VLOOKUP(SALIDA[[#This Row],[CODIGO]],STOCKSANLUIS[],7,FALSE)=0,"PRODUCTO SIN STOCK/UBICACIÓN",VLOOKUP(SALIDA[[#This Row],[CODIGO]],STOCKSANLUIS[],7,FALSE))</f>
        <v>B/C</v>
      </c>
      <c r="I4391" s="10"/>
      <c r="J4391" t="str">
        <f>SALIDA[[#This Row],[CODIGO]]&amp;"       "&amp;SALIDA[[#This Row],[FAMILIA]]</f>
        <v>03057       ES ROBBINS</v>
      </c>
      <c r="K4391">
        <f>VLOOKUP(SALIDA[[#This Row],[CODIGO]],STOCK_STARSOFT[],5,FALSE)</f>
        <v>2.0842499999999999</v>
      </c>
      <c r="L4391">
        <f>SALIDA[[#This Row],[CANTIDAD]]*SALIDA[[#This Row],[PRECIO UND]]</f>
        <v>62.527499999999996</v>
      </c>
    </row>
    <row r="4392" spans="1:12" x14ac:dyDescent="0.25">
      <c r="A4392" s="6" t="s">
        <v>3678</v>
      </c>
      <c r="B4392" s="100" t="str">
        <f>VLOOKUP(SALIDA[[#This Row],[CODIGO]],STOCKSANLUIS[],2,FALSE)</f>
        <v>RESISTENCIA SILICONADA POTENCIA CONSTANTE TECNOLATINA - TPC-M - 40W/M - 220V</v>
      </c>
      <c r="C4392" s="153">
        <v>46171</v>
      </c>
      <c r="D4392">
        <v>4</v>
      </c>
      <c r="E4392">
        <f>IF(VLOOKUP(SALIDA[[#This Row],[CODIGO]],STOCKSANLUIS[],6,FALSE)=0,"PRODUCTO SIN STOCK/UBICACIÓN",VLOOKUP(SALIDA[[#This Row],[CODIGO]],STOCKSANLUIS[],6,FALSE))</f>
        <v>100</v>
      </c>
      <c r="F4392">
        <f>SALIDA[[#This Row],[CANTIDAD]]/SALIDA[[#This Row],[UND MEDIDA]]</f>
        <v>0.04</v>
      </c>
      <c r="G4392" t="str">
        <f>VLOOKUP(SALIDA[[#This Row],[CODIGO]],FAMILIAS[],4,FALSE)</f>
        <v>TECNOLATINA</v>
      </c>
      <c r="H4392" s="10" t="str">
        <f>IF(VLOOKUP(SALIDA[[#This Row],[CODIGO]],STOCKSANLUIS[],7,FALSE)=0,"PRODUCTO SIN STOCK/UBICACIÓN",VLOOKUP(SALIDA[[#This Row],[CODIGO]],STOCKSANLUIS[],7,FALSE))</f>
        <v>C</v>
      </c>
      <c r="I4392" s="10"/>
      <c r="J4392" t="str">
        <f>SALIDA[[#This Row],[CODIGO]]&amp;"       "&amp;SALIDA[[#This Row],[FAMILIA]]</f>
        <v>03059       TECNOLATINA</v>
      </c>
      <c r="K4392">
        <f>VLOOKUP(SALIDA[[#This Row],[CODIGO]],STOCK_STARSOFT[],5,FALSE)</f>
        <v>1.9391890000000001</v>
      </c>
      <c r="L4392">
        <f>SALIDA[[#This Row],[CANTIDAD]]*SALIDA[[#This Row],[PRECIO UND]]</f>
        <v>7.7567560000000002</v>
      </c>
    </row>
    <row r="4393" spans="1:12" x14ac:dyDescent="0.25">
      <c r="A4393" s="6" t="s">
        <v>3776</v>
      </c>
      <c r="B4393" s="100" t="str">
        <f>VLOOKUP(SALIDA[[#This Row],[CODIGO]],STOCKSANLUIS[],2,FALSE)</f>
        <v>LAMA DE PVC CLEARWAY STANDARD SMOOTH 8¨¨ X .080¨¨ X 300¨ (20 CM X 2MMX 91.44M)</v>
      </c>
      <c r="C4393" s="153">
        <v>46171</v>
      </c>
      <c r="D4393">
        <v>91.44</v>
      </c>
      <c r="E4393">
        <f>IF(VLOOKUP(SALIDA[[#This Row],[CODIGO]],STOCKSANLUIS[],6,FALSE)=0,"PRODUCTO SIN STOCK/UBICACIÓN",VLOOKUP(SALIDA[[#This Row],[CODIGO]],STOCKSANLUIS[],6,FALSE))</f>
        <v>91.44</v>
      </c>
      <c r="F4393">
        <f>SALIDA[[#This Row],[CANTIDAD]]/SALIDA[[#This Row],[UND MEDIDA]]</f>
        <v>1</v>
      </c>
      <c r="G4393" t="str">
        <f>VLOOKUP(SALIDA[[#This Row],[CODIGO]],FAMILIAS[],4,FALSE)</f>
        <v>CLEARWAY</v>
      </c>
      <c r="H4393" s="10" t="str">
        <f>IF(VLOOKUP(SALIDA[[#This Row],[CODIGO]],STOCKSANLUIS[],7,FALSE)=0,"PRODUCTO SIN STOCK/UBICACIÓN",VLOOKUP(SALIDA[[#This Row],[CODIGO]],STOCKSANLUIS[],7,FALSE))</f>
        <v>B/C</v>
      </c>
      <c r="I4393" s="10"/>
      <c r="J4393" t="str">
        <f>SALIDA[[#This Row],[CODIGO]]&amp;"       "&amp;SALIDA[[#This Row],[FAMILIA]]</f>
        <v>03169       CLEARWAY</v>
      </c>
      <c r="K4393">
        <f>VLOOKUP(SALIDA[[#This Row],[CODIGO]],STOCK_STARSOFT[],5,FALSE)</f>
        <v>1.2627120000000001</v>
      </c>
      <c r="L4393">
        <f>SALIDA[[#This Row],[CANTIDAD]]*SALIDA[[#This Row],[PRECIO UND]]</f>
        <v>115.46238528000001</v>
      </c>
    </row>
    <row r="4394" spans="1:12" x14ac:dyDescent="0.25">
      <c r="A4394" s="6" t="s">
        <v>3882</v>
      </c>
      <c r="B4394" s="100" t="str">
        <f>VLOOKUP(SALIDA[[#This Row],[CODIGO]],STOCKSANLUIS[],2,FALSE)</f>
        <v>GAS MAPP PRO X 0.400 GR  -  (TAPA CON VALVULA) - ICELOONG</v>
      </c>
      <c r="C4394" s="153">
        <v>46171</v>
      </c>
      <c r="D4394">
        <v>4</v>
      </c>
      <c r="E4394">
        <f>IF(VLOOKUP(SALIDA[[#This Row],[CODIGO]],STOCKSANLUIS[],6,FALSE)=0,"PRODUCTO SIN STOCK/UBICACIÓN",VLOOKUP(SALIDA[[#This Row],[CODIGO]],STOCKSANLUIS[],6,FALSE))</f>
        <v>1</v>
      </c>
      <c r="F4394">
        <f>SALIDA[[#This Row],[CANTIDAD]]/SALIDA[[#This Row],[UND MEDIDA]]</f>
        <v>4</v>
      </c>
      <c r="G4394" t="str">
        <f>VLOOKUP(SALIDA[[#This Row],[CODIGO]],FAMILIAS[],4,FALSE)</f>
        <v>ZHEJIANG YONGHE</v>
      </c>
      <c r="H4394" s="10" t="str">
        <f>IF(VLOOKUP(SALIDA[[#This Row],[CODIGO]],STOCKSANLUIS[],7,FALSE)=0,"PRODUCTO SIN STOCK/UBICACIÓN",VLOOKUP(SALIDA[[#This Row],[CODIGO]],STOCKSANLUIS[],7,FALSE))</f>
        <v>C</v>
      </c>
      <c r="I4394" s="10"/>
      <c r="J4394" t="str">
        <f>SALIDA[[#This Row],[CODIGO]]&amp;"       "&amp;SALIDA[[#This Row],[FAMILIA]]</f>
        <v>03346       ZHEJIANG YONGHE</v>
      </c>
      <c r="K4394">
        <f>VLOOKUP(SALIDA[[#This Row],[CODIGO]],STOCK_STARSOFT[],5,FALSE)</f>
        <v>2.6010529999999998</v>
      </c>
      <c r="L4394">
        <f>SALIDA[[#This Row],[CANTIDAD]]*SALIDA[[#This Row],[PRECIO UND]]</f>
        <v>10.404211999999999</v>
      </c>
    </row>
    <row r="4395" spans="1:12" x14ac:dyDescent="0.25">
      <c r="A4395" s="6" t="s">
        <v>2022</v>
      </c>
      <c r="B4395" s="100" t="str">
        <f>VLOOKUP(SALIDA[[#This Row],[CODIGO]],STOCKSANLUIS[],2,FALSE)</f>
        <v>CONTROLADOR DE TEMPERATURA DIGITAL TC-900E POWER - VER.07 - 115/220 VAC - FULL GAUGE</v>
      </c>
      <c r="C4395" s="153">
        <v>46171</v>
      </c>
      <c r="D4395">
        <v>1</v>
      </c>
      <c r="E4395">
        <f>IF(VLOOKUP(SALIDA[[#This Row],[CODIGO]],STOCKSANLUIS[],6,FALSE)=0,"PRODUCTO SIN STOCK/UBICACIÓN",VLOOKUP(SALIDA[[#This Row],[CODIGO]],STOCKSANLUIS[],6,FALSE))</f>
        <v>1</v>
      </c>
      <c r="F4395">
        <f>SALIDA[[#This Row],[CANTIDAD]]/SALIDA[[#This Row],[UND MEDIDA]]</f>
        <v>1</v>
      </c>
      <c r="G4395" t="str">
        <f>VLOOKUP(SALIDA[[#This Row],[CODIGO]],FAMILIAS[],4,FALSE)</f>
        <v>FULL GAUGE</v>
      </c>
      <c r="H4395" s="10" t="str">
        <f>IF(VLOOKUP(SALIDA[[#This Row],[CODIGO]],STOCKSANLUIS[],7,FALSE)=0,"PRODUCTO SIN STOCK/UBICACIÓN",VLOOKUP(SALIDA[[#This Row],[CODIGO]],STOCKSANLUIS[],7,FALSE))</f>
        <v>C</v>
      </c>
      <c r="I4395" s="10"/>
      <c r="J4395" t="str">
        <f>SALIDA[[#This Row],[CODIGO]]&amp;"       "&amp;SALIDA[[#This Row],[FAMILIA]]</f>
        <v>01785       FULL GAUGE</v>
      </c>
      <c r="K4395">
        <f>VLOOKUP(SALIDA[[#This Row],[CODIGO]],STOCK_STARSOFT[],5,FALSE)</f>
        <v>18.272079000000002</v>
      </c>
      <c r="L4395">
        <f>SALIDA[[#This Row],[CANTIDAD]]*SALIDA[[#This Row],[PRECIO UND]]</f>
        <v>18.272079000000002</v>
      </c>
    </row>
    <row r="4396" spans="1:12" x14ac:dyDescent="0.25">
      <c r="A4396" s="6" t="s">
        <v>33</v>
      </c>
      <c r="B4396" s="100" t="str">
        <f>VLOOKUP(SALIDA[[#This Row],[CODIGO]],STOCKSANLUIS[],2,FALSE)</f>
        <v>CONTROLADOR DE TEMPERATURA DIGITAL MT-512E 2HP - VER.13 - 115/220 VAC - FULL GAUGE</v>
      </c>
      <c r="C4396" s="153">
        <v>46171</v>
      </c>
      <c r="D4396">
        <v>3</v>
      </c>
      <c r="E4396">
        <f>IF(VLOOKUP(SALIDA[[#This Row],[CODIGO]],STOCKSANLUIS[],6,FALSE)=0,"PRODUCTO SIN STOCK/UBICACIÓN",VLOOKUP(SALIDA[[#This Row],[CODIGO]],STOCKSANLUIS[],6,FALSE))</f>
        <v>1</v>
      </c>
      <c r="F4396">
        <f>SALIDA[[#This Row],[CANTIDAD]]/SALIDA[[#This Row],[UND MEDIDA]]</f>
        <v>3</v>
      </c>
      <c r="G4396" t="str">
        <f>VLOOKUP(SALIDA[[#This Row],[CODIGO]],FAMILIAS[],4,FALSE)</f>
        <v>FULL GAUGE</v>
      </c>
      <c r="H4396" s="10" t="str">
        <f>IF(VLOOKUP(SALIDA[[#This Row],[CODIGO]],STOCKSANLUIS[],7,FALSE)=0,"PRODUCTO SIN STOCK/UBICACIÓN",VLOOKUP(SALIDA[[#This Row],[CODIGO]],STOCKSANLUIS[],7,FALSE))</f>
        <v>C</v>
      </c>
      <c r="I4396" s="10"/>
      <c r="J4396" t="str">
        <f>SALIDA[[#This Row],[CODIGO]]&amp;"       "&amp;SALIDA[[#This Row],[FAMILIA]]</f>
        <v>00016       FULL GAUGE</v>
      </c>
      <c r="K4396">
        <f>VLOOKUP(SALIDA[[#This Row],[CODIGO]],STOCK_STARSOFT[],5,FALSE)</f>
        <v>13.318346</v>
      </c>
      <c r="L4396">
        <f>SALIDA[[#This Row],[CANTIDAD]]*SALIDA[[#This Row],[PRECIO UND]]</f>
        <v>39.955038000000002</v>
      </c>
    </row>
    <row r="4397" spans="1:12" x14ac:dyDescent="0.25">
      <c r="A4397" s="6" t="s">
        <v>2264</v>
      </c>
      <c r="B4397" s="100" t="str">
        <f>VLOOKUP(SALIDA[[#This Row],[CODIGO]],STOCKSANLUIS[],2,FALSE)</f>
        <v>CIERRE LIVIANO G-76P FI0 0139 P/PUERTA APERTURA DERECHA - CAFF</v>
      </c>
      <c r="C4397" s="153">
        <v>46171</v>
      </c>
      <c r="D4397">
        <v>3</v>
      </c>
      <c r="E4397">
        <f>IF(VLOOKUP(SALIDA[[#This Row],[CODIGO]],STOCKSANLUIS[],6,FALSE)=0,"PRODUCTO SIN STOCK/UBICACIÓN",VLOOKUP(SALIDA[[#This Row],[CODIGO]],STOCKSANLUIS[],6,FALSE))</f>
        <v>1</v>
      </c>
      <c r="F4397">
        <f>SALIDA[[#This Row],[CANTIDAD]]/SALIDA[[#This Row],[UND MEDIDA]]</f>
        <v>3</v>
      </c>
      <c r="G4397" t="str">
        <f>VLOOKUP(SALIDA[[#This Row],[CODIGO]],FAMILIAS[],4,FALSE)</f>
        <v>CAFF</v>
      </c>
      <c r="H4397" s="10" t="str">
        <f>IF(VLOOKUP(SALIDA[[#This Row],[CODIGO]],STOCKSANLUIS[],7,FALSE)=0,"PRODUCTO SIN STOCK/UBICACIÓN",VLOOKUP(SALIDA[[#This Row],[CODIGO]],STOCKSANLUIS[],7,FALSE))</f>
        <v>A</v>
      </c>
      <c r="I4397" s="10"/>
      <c r="J4397" t="str">
        <f>SALIDA[[#This Row],[CODIGO]]&amp;"       "&amp;SALIDA[[#This Row],[FAMILIA]]</f>
        <v>01917       CAFF</v>
      </c>
      <c r="K4397">
        <f>VLOOKUP(SALIDA[[#This Row],[CODIGO]],STOCK_STARSOFT[],5,FALSE)</f>
        <v>45.939664999999998</v>
      </c>
      <c r="L4397">
        <f>SALIDA[[#This Row],[CANTIDAD]]*SALIDA[[#This Row],[PRECIO UND]]</f>
        <v>137.818995</v>
      </c>
    </row>
    <row r="4398" spans="1:12" x14ac:dyDescent="0.25">
      <c r="A4398" s="6" t="s">
        <v>3678</v>
      </c>
      <c r="B4398" s="100" t="str">
        <f>VLOOKUP(SALIDA[[#This Row],[CODIGO]],STOCKSANLUIS[],2,FALSE)</f>
        <v>RESISTENCIA SILICONADA POTENCIA CONSTANTE TECNOLATINA - TPC-M - 40W/M - 220V</v>
      </c>
      <c r="C4398" s="153">
        <v>46171</v>
      </c>
      <c r="D4398">
        <v>300</v>
      </c>
      <c r="E4398">
        <f>IF(VLOOKUP(SALIDA[[#This Row],[CODIGO]],STOCKSANLUIS[],6,FALSE)=0,"PRODUCTO SIN STOCK/UBICACIÓN",VLOOKUP(SALIDA[[#This Row],[CODIGO]],STOCKSANLUIS[],6,FALSE))</f>
        <v>100</v>
      </c>
      <c r="F4398">
        <f>SALIDA[[#This Row],[CANTIDAD]]/SALIDA[[#This Row],[UND MEDIDA]]</f>
        <v>3</v>
      </c>
      <c r="G4398" t="str">
        <f>VLOOKUP(SALIDA[[#This Row],[CODIGO]],FAMILIAS[],4,FALSE)</f>
        <v>TECNOLATINA</v>
      </c>
      <c r="H4398" s="10" t="str">
        <f>IF(VLOOKUP(SALIDA[[#This Row],[CODIGO]],STOCKSANLUIS[],7,FALSE)=0,"PRODUCTO SIN STOCK/UBICACIÓN",VLOOKUP(SALIDA[[#This Row],[CODIGO]],STOCKSANLUIS[],7,FALSE))</f>
        <v>C</v>
      </c>
      <c r="I4398" s="10"/>
      <c r="J4398" t="str">
        <f>SALIDA[[#This Row],[CODIGO]]&amp;"       "&amp;SALIDA[[#This Row],[FAMILIA]]</f>
        <v>03059       TECNOLATINA</v>
      </c>
      <c r="K4398">
        <f>VLOOKUP(SALIDA[[#This Row],[CODIGO]],STOCK_STARSOFT[],5,FALSE)</f>
        <v>1.9391890000000001</v>
      </c>
      <c r="L4398">
        <f>SALIDA[[#This Row],[CANTIDAD]]*SALIDA[[#This Row],[PRECIO UND]]</f>
        <v>581.75670000000002</v>
      </c>
    </row>
    <row r="4399" spans="1:12" x14ac:dyDescent="0.25">
      <c r="A4399" s="6" t="s">
        <v>683</v>
      </c>
      <c r="B4399" s="100" t="str">
        <f>VLOOKUP(SALIDA[[#This Row],[CODIGO]],STOCKSANLUIS[],2,FALSE)</f>
        <v>CAJA SOBREPONER CON 2 LLAVES GB-01C - FULL GAUGE</v>
      </c>
      <c r="C4399" s="153">
        <v>46171</v>
      </c>
      <c r="D4399">
        <v>1</v>
      </c>
      <c r="E4399">
        <f>IF(VLOOKUP(SALIDA[[#This Row],[CODIGO]],STOCKSANLUIS[],6,FALSE)=0,"PRODUCTO SIN STOCK/UBICACIÓN",VLOOKUP(SALIDA[[#This Row],[CODIGO]],STOCKSANLUIS[],6,FALSE))</f>
        <v>1</v>
      </c>
      <c r="F4399">
        <f>SALIDA[[#This Row],[CANTIDAD]]/SALIDA[[#This Row],[UND MEDIDA]]</f>
        <v>1</v>
      </c>
      <c r="G4399" t="str">
        <f>VLOOKUP(SALIDA[[#This Row],[CODIGO]],FAMILIAS[],4,FALSE)</f>
        <v>FULL GAUGE</v>
      </c>
      <c r="H4399" s="10" t="str">
        <f>IF(VLOOKUP(SALIDA[[#This Row],[CODIGO]],STOCKSANLUIS[],7,FALSE)=0,"PRODUCTO SIN STOCK/UBICACIÓN",VLOOKUP(SALIDA[[#This Row],[CODIGO]],STOCKSANLUIS[],7,FALSE))</f>
        <v>C</v>
      </c>
      <c r="I4399" s="10" t="s">
        <v>19536</v>
      </c>
      <c r="J4399" t="str">
        <f>SALIDA[[#This Row],[CODIGO]]&amp;"       "&amp;SALIDA[[#This Row],[FAMILIA]]</f>
        <v>00761       FULL GAUGE</v>
      </c>
      <c r="K4399">
        <f>VLOOKUP(SALIDA[[#This Row],[CODIGO]],STOCK_STARSOFT[],5,FALSE)</f>
        <v>12.362753</v>
      </c>
      <c r="L4399">
        <f>SALIDA[[#This Row],[CANTIDAD]]*SALIDA[[#This Row],[PRECIO UND]]</f>
        <v>12.362753</v>
      </c>
    </row>
    <row r="4400" spans="1:12" x14ac:dyDescent="0.25">
      <c r="A4400" s="6" t="s">
        <v>19300</v>
      </c>
      <c r="B4400" s="100" t="str">
        <f>VLOOKUP(SALIDA[[#This Row],[CODIGO]],STOCKSANLUIS[],2,FALSE)</f>
        <v>CINTA ADHESIVA FOAM QTF-230E - 1/8" X 2" X 32.8´ (3MM X 50MM X 10M) - EVERFROST - HIGH QUALITY</v>
      </c>
      <c r="C4400" s="153">
        <v>46171</v>
      </c>
      <c r="D4400">
        <v>64</v>
      </c>
      <c r="E4400">
        <f>IF(VLOOKUP(SALIDA[[#This Row],[CODIGO]],STOCKSANLUIS[],6,FALSE)=0,"PRODUCTO SIN STOCK/UBICACIÓN",VLOOKUP(SALIDA[[#This Row],[CODIGO]],STOCKSANLUIS[],6,FALSE))</f>
        <v>1</v>
      </c>
      <c r="F4400">
        <f>SALIDA[[#This Row],[CANTIDAD]]/SALIDA[[#This Row],[UND MEDIDA]]</f>
        <v>64</v>
      </c>
      <c r="G4400" t="str">
        <f>VLOOKUP(SALIDA[[#This Row],[CODIGO]],FAMILIAS[],4,FALSE)</f>
        <v>EVERFROST</v>
      </c>
      <c r="H4400" s="10" t="str">
        <f>IF(VLOOKUP(SALIDA[[#This Row],[CODIGO]],STOCKSANLUIS[],7,FALSE)=0,"PRODUCTO SIN STOCK/UBICACIÓN",VLOOKUP(SALIDA[[#This Row],[CODIGO]],STOCKSANLUIS[],7,FALSE))</f>
        <v>C</v>
      </c>
      <c r="I4400" s="10"/>
      <c r="J4400" t="str">
        <f>SALIDA[[#This Row],[CODIGO]]&amp;"       "&amp;SALIDA[[#This Row],[FAMILIA]]</f>
        <v>03490       EVERFROST</v>
      </c>
      <c r="K4400">
        <f>VLOOKUP(SALIDA[[#This Row],[CODIGO]],STOCK_STARSOFT[],5,FALSE)</f>
        <v>1.3047420000000001</v>
      </c>
      <c r="L4400">
        <f>SALIDA[[#This Row],[CANTIDAD]]*SALIDA[[#This Row],[PRECIO UND]]</f>
        <v>83.503488000000004</v>
      </c>
    </row>
    <row r="4401" spans="1:12" x14ac:dyDescent="0.25">
      <c r="A4401" s="6" t="s">
        <v>2490</v>
      </c>
      <c r="B4401" s="100" t="str">
        <f>VLOOKUP(SALIDA[[#This Row],[CODIGO]],STOCKSANLUIS[],2,FALSE)</f>
        <v>LIMPIADOR PARA CONDENSADOR - NU-BRITE - 1GALON - NU CALGON</v>
      </c>
      <c r="C4401" s="153">
        <v>46171</v>
      </c>
      <c r="D4401">
        <v>14</v>
      </c>
      <c r="E4401">
        <f>IF(VLOOKUP(SALIDA[[#This Row],[CODIGO]],STOCKSANLUIS[],6,FALSE)=0,"PRODUCTO SIN STOCK/UBICACIÓN",VLOOKUP(SALIDA[[#This Row],[CODIGO]],STOCKSANLUIS[],6,FALSE))</f>
        <v>1</v>
      </c>
      <c r="F4401">
        <f>SALIDA[[#This Row],[CANTIDAD]]/SALIDA[[#This Row],[UND MEDIDA]]</f>
        <v>14</v>
      </c>
      <c r="G4401" t="str">
        <f>VLOOKUP(SALIDA[[#This Row],[CODIGO]],FAMILIAS[],4,FALSE)</f>
        <v>NU CALGON</v>
      </c>
      <c r="H4401" s="10" t="str">
        <f>IF(VLOOKUP(SALIDA[[#This Row],[CODIGO]],STOCKSANLUIS[],7,FALSE)=0,"PRODUCTO SIN STOCK/UBICACIÓN",VLOOKUP(SALIDA[[#This Row],[CODIGO]],STOCKSANLUIS[],7,FALSE))</f>
        <v>C</v>
      </c>
      <c r="I4401" s="10"/>
      <c r="J4401" t="str">
        <f>SALIDA[[#This Row],[CODIGO]]&amp;"       "&amp;SALIDA[[#This Row],[FAMILIA]]</f>
        <v>02043       NU CALGON</v>
      </c>
      <c r="K4401">
        <f>VLOOKUP(SALIDA[[#This Row],[CODIGO]],STOCK_STARSOFT[],5,FALSE)</f>
        <v>9.0050089999999994</v>
      </c>
      <c r="L4401">
        <f>SALIDA[[#This Row],[CANTIDAD]]*SALIDA[[#This Row],[PRECIO UND]]</f>
        <v>126.07012599999999</v>
      </c>
    </row>
    <row r="4402" spans="1:12" x14ac:dyDescent="0.25">
      <c r="A4402" s="6" t="s">
        <v>33</v>
      </c>
      <c r="B4402" s="100" t="str">
        <f>VLOOKUP(SALIDA[[#This Row],[CODIGO]],STOCKSANLUIS[],2,FALSE)</f>
        <v>CONTROLADOR DE TEMPERATURA DIGITAL MT-512E 2HP - VER.13 - 115/220 VAC - FULL GAUGE</v>
      </c>
      <c r="C4402" s="153">
        <v>46171</v>
      </c>
      <c r="D4402">
        <v>1</v>
      </c>
      <c r="E4402">
        <f>IF(VLOOKUP(SALIDA[[#This Row],[CODIGO]],STOCKSANLUIS[],6,FALSE)=0,"PRODUCTO SIN STOCK/UBICACIÓN",VLOOKUP(SALIDA[[#This Row],[CODIGO]],STOCKSANLUIS[],6,FALSE))</f>
        <v>1</v>
      </c>
      <c r="F4402">
        <f>SALIDA[[#This Row],[CANTIDAD]]/SALIDA[[#This Row],[UND MEDIDA]]</f>
        <v>1</v>
      </c>
      <c r="G4402" t="str">
        <f>VLOOKUP(SALIDA[[#This Row],[CODIGO]],FAMILIAS[],4,FALSE)</f>
        <v>FULL GAUGE</v>
      </c>
      <c r="H4402" s="10" t="str">
        <f>IF(VLOOKUP(SALIDA[[#This Row],[CODIGO]],STOCKSANLUIS[],7,FALSE)=0,"PRODUCTO SIN STOCK/UBICACIÓN",VLOOKUP(SALIDA[[#This Row],[CODIGO]],STOCKSANLUIS[],7,FALSE))</f>
        <v>C</v>
      </c>
      <c r="I4402" s="10"/>
      <c r="J4402" t="str">
        <f>SALIDA[[#This Row],[CODIGO]]&amp;"       "&amp;SALIDA[[#This Row],[FAMILIA]]</f>
        <v>00016       FULL GAUGE</v>
      </c>
      <c r="K4402">
        <f>VLOOKUP(SALIDA[[#This Row],[CODIGO]],STOCK_STARSOFT[],5,FALSE)</f>
        <v>13.318346</v>
      </c>
      <c r="L4402">
        <f>SALIDA[[#This Row],[CANTIDAD]]*SALIDA[[#This Row],[PRECIO UND]]</f>
        <v>13.318346</v>
      </c>
    </row>
    <row r="4403" spans="1:12" x14ac:dyDescent="0.25">
      <c r="A4403" s="6" t="s">
        <v>2054</v>
      </c>
      <c r="B4403" s="100" t="str">
        <f>VLOOKUP(SALIDA[[#This Row],[CODIGO]],STOCKSANLUIS[],2,FALSE)</f>
        <v xml:space="preserve">SENSOR DE TEMPERATURA - SB-59 - 2.5M -  FULL GAUGE </v>
      </c>
      <c r="C4403" s="153">
        <v>46171</v>
      </c>
      <c r="D4403">
        <v>2</v>
      </c>
      <c r="E4403">
        <f>IF(VLOOKUP(SALIDA[[#This Row],[CODIGO]],STOCKSANLUIS[],6,FALSE)=0,"PRODUCTO SIN STOCK/UBICACIÓN",VLOOKUP(SALIDA[[#This Row],[CODIGO]],STOCKSANLUIS[],6,FALSE))</f>
        <v>1</v>
      </c>
      <c r="F4403">
        <f>SALIDA[[#This Row],[CANTIDAD]]/SALIDA[[#This Row],[UND MEDIDA]]</f>
        <v>2</v>
      </c>
      <c r="G4403" t="str">
        <f>VLOOKUP(SALIDA[[#This Row],[CODIGO]],FAMILIAS[],4,FALSE)</f>
        <v>FULL GAUGE</v>
      </c>
      <c r="H4403" s="10" t="str">
        <f>IF(VLOOKUP(SALIDA[[#This Row],[CODIGO]],STOCKSANLUIS[],7,FALSE)=0,"PRODUCTO SIN STOCK/UBICACIÓN",VLOOKUP(SALIDA[[#This Row],[CODIGO]],STOCKSANLUIS[],7,FALSE))</f>
        <v>C</v>
      </c>
      <c r="I4403" s="10"/>
      <c r="J4403" t="str">
        <f>SALIDA[[#This Row],[CODIGO]]&amp;"       "&amp;SALIDA[[#This Row],[FAMILIA]]</f>
        <v>01806       FULL GAUGE</v>
      </c>
      <c r="K4403">
        <f>VLOOKUP(SALIDA[[#This Row],[CODIGO]],STOCK_STARSOFT[],5,FALSE)</f>
        <v>8.664358</v>
      </c>
      <c r="L4403">
        <f>SALIDA[[#This Row],[CANTIDAD]]*SALIDA[[#This Row],[PRECIO UND]]</f>
        <v>17.328716</v>
      </c>
    </row>
    <row r="4404" spans="1:12" x14ac:dyDescent="0.25">
      <c r="A4404" s="6" t="s">
        <v>1330</v>
      </c>
      <c r="B4404" s="100" t="str">
        <f>VLOOKUP(SALIDA[[#This Row],[CODIGO]],STOCKSANLUIS[],2,FALSE)</f>
        <v>CONDENSADOR FRACCIONARIO ELGIN 2777 - 3/4HP BT - 1/2HP MT - 9 CODOS</v>
      </c>
      <c r="C4404" s="153">
        <v>46171</v>
      </c>
      <c r="D4404">
        <v>5</v>
      </c>
      <c r="E4404">
        <f>IF(VLOOKUP(SALIDA[[#This Row],[CODIGO]],STOCKSANLUIS[],6,FALSE)=0,"PRODUCTO SIN STOCK/UBICACIÓN",VLOOKUP(SALIDA[[#This Row],[CODIGO]],STOCKSANLUIS[],6,FALSE))</f>
        <v>1</v>
      </c>
      <c r="F4404">
        <f>SALIDA[[#This Row],[CANTIDAD]]/SALIDA[[#This Row],[UND MEDIDA]]</f>
        <v>5</v>
      </c>
      <c r="G4404" t="str">
        <f>VLOOKUP(SALIDA[[#This Row],[CODIGO]],FAMILIAS[],4,FALSE)</f>
        <v>ELGIN</v>
      </c>
      <c r="H4404" s="10" t="str">
        <f>IF(VLOOKUP(SALIDA[[#This Row],[CODIGO]],STOCKSANLUIS[],7,FALSE)=0,"PRODUCTO SIN STOCK/UBICACIÓN",VLOOKUP(SALIDA[[#This Row],[CODIGO]],STOCKSANLUIS[],7,FALSE))</f>
        <v>C</v>
      </c>
      <c r="I4404" s="10" t="s">
        <v>19536</v>
      </c>
      <c r="J4404" t="str">
        <f>SALIDA[[#This Row],[CODIGO]]&amp;"       "&amp;SALIDA[[#This Row],[FAMILIA]]</f>
        <v>01379       ELGIN</v>
      </c>
      <c r="K4404">
        <f>VLOOKUP(SALIDA[[#This Row],[CODIGO]],STOCK_STARSOFT[],5,FALSE)</f>
        <v>18.43</v>
      </c>
      <c r="L4404">
        <f>SALIDA[[#This Row],[CANTIDAD]]*SALIDA[[#This Row],[PRECIO UND]]</f>
        <v>92.15</v>
      </c>
    </row>
    <row r="4405" spans="1:12" x14ac:dyDescent="0.25">
      <c r="A4405" s="6" t="s">
        <v>3343</v>
      </c>
      <c r="B4405" s="100" t="str">
        <f>VLOOKUP(SALIDA[[#This Row],[CODIGO]],STOCKSANLUIS[],2,FALSE)</f>
        <v>GAS REFRIGERANTE R410A -11.30KG ICELOONG</v>
      </c>
      <c r="C4405" s="153">
        <v>46171</v>
      </c>
      <c r="D4405">
        <v>5</v>
      </c>
      <c r="E4405">
        <f>IF(VLOOKUP(SALIDA[[#This Row],[CODIGO]],STOCKSANLUIS[],6,FALSE)=0,"PRODUCTO SIN STOCK/UBICACIÓN",VLOOKUP(SALIDA[[#This Row],[CODIGO]],STOCKSANLUIS[],6,FALSE))</f>
        <v>1</v>
      </c>
      <c r="F4405">
        <f>SALIDA[[#This Row],[CANTIDAD]]/SALIDA[[#This Row],[UND MEDIDA]]</f>
        <v>5</v>
      </c>
      <c r="G4405" t="str">
        <f>VLOOKUP(SALIDA[[#This Row],[CODIGO]],FAMILIAS[],4,FALSE)</f>
        <v>ZHEJIANG YONGHE</v>
      </c>
      <c r="H4405" s="10" t="str">
        <f>IF(VLOOKUP(SALIDA[[#This Row],[CODIGO]],STOCKSANLUIS[],7,FALSE)=0,"PRODUCTO SIN STOCK/UBICACIÓN",VLOOKUP(SALIDA[[#This Row],[CODIGO]],STOCKSANLUIS[],7,FALSE))</f>
        <v>C</v>
      </c>
      <c r="I4405" s="10"/>
      <c r="J4405" t="str">
        <f>SALIDA[[#This Row],[CODIGO]]&amp;"       "&amp;SALIDA[[#This Row],[FAMILIA]]</f>
        <v>02753       ZHEJIANG YONGHE</v>
      </c>
      <c r="K4405">
        <f>VLOOKUP(SALIDA[[#This Row],[CODIGO]],STOCK_STARSOFT[],5,FALSE)</f>
        <v>88.873082999999994</v>
      </c>
      <c r="L4405">
        <f>SALIDA[[#This Row],[CANTIDAD]]*SALIDA[[#This Row],[PRECIO UND]]</f>
        <v>444.36541499999998</v>
      </c>
    </row>
    <row r="4406" spans="1:12" x14ac:dyDescent="0.25">
      <c r="A4406" s="6" t="s">
        <v>3882</v>
      </c>
      <c r="B4406" s="100" t="str">
        <f>VLOOKUP(SALIDA[[#This Row],[CODIGO]],STOCKSANLUIS[],2,FALSE)</f>
        <v>GAS MAPP PRO X 0.400 GR  -  (TAPA CON VALVULA) - ICELOONG</v>
      </c>
      <c r="C4406" s="153">
        <v>46171</v>
      </c>
      <c r="D4406">
        <v>4</v>
      </c>
      <c r="E4406">
        <f>IF(VLOOKUP(SALIDA[[#This Row],[CODIGO]],STOCKSANLUIS[],6,FALSE)=0,"PRODUCTO SIN STOCK/UBICACIÓN",VLOOKUP(SALIDA[[#This Row],[CODIGO]],STOCKSANLUIS[],6,FALSE))</f>
        <v>1</v>
      </c>
      <c r="F4406">
        <f>SALIDA[[#This Row],[CANTIDAD]]/SALIDA[[#This Row],[UND MEDIDA]]</f>
        <v>4</v>
      </c>
      <c r="G4406" t="str">
        <f>VLOOKUP(SALIDA[[#This Row],[CODIGO]],FAMILIAS[],4,FALSE)</f>
        <v>ZHEJIANG YONGHE</v>
      </c>
      <c r="H4406" s="10" t="str">
        <f>IF(VLOOKUP(SALIDA[[#This Row],[CODIGO]],STOCKSANLUIS[],7,FALSE)=0,"PRODUCTO SIN STOCK/UBICACIÓN",VLOOKUP(SALIDA[[#This Row],[CODIGO]],STOCKSANLUIS[],7,FALSE))</f>
        <v>C</v>
      </c>
      <c r="I4406" s="10"/>
      <c r="J4406" t="str">
        <f>SALIDA[[#This Row],[CODIGO]]&amp;"       "&amp;SALIDA[[#This Row],[FAMILIA]]</f>
        <v>03346       ZHEJIANG YONGHE</v>
      </c>
      <c r="K4406">
        <f>VLOOKUP(SALIDA[[#This Row],[CODIGO]],STOCK_STARSOFT[],5,FALSE)</f>
        <v>2.6010529999999998</v>
      </c>
      <c r="L4406">
        <f>SALIDA[[#This Row],[CANTIDAD]]*SALIDA[[#This Row],[PRECIO UND]]</f>
        <v>10.404211999999999</v>
      </c>
    </row>
    <row r="4407" spans="1:12" x14ac:dyDescent="0.25">
      <c r="A4407" s="6" t="s">
        <v>3341</v>
      </c>
      <c r="B4407" s="100" t="str">
        <f>VLOOKUP(SALIDA[[#This Row],[CODIGO]],STOCKSANLUIS[],2,FALSE)</f>
        <v>GAS REFRIGERANTE R404A -10.90KG ICELOONG</v>
      </c>
      <c r="C4407" s="153">
        <v>46170</v>
      </c>
      <c r="D4407">
        <v>3</v>
      </c>
      <c r="E4407">
        <f>IF(VLOOKUP(SALIDA[[#This Row],[CODIGO]],STOCKSANLUIS[],6,FALSE)=0,"PRODUCTO SIN STOCK/UBICACIÓN",VLOOKUP(SALIDA[[#This Row],[CODIGO]],STOCKSANLUIS[],6,FALSE))</f>
        <v>1</v>
      </c>
      <c r="F4407">
        <f>SALIDA[[#This Row],[CANTIDAD]]/SALIDA[[#This Row],[UND MEDIDA]]</f>
        <v>3</v>
      </c>
      <c r="G4407" t="str">
        <f>VLOOKUP(SALIDA[[#This Row],[CODIGO]],FAMILIAS[],4,FALSE)</f>
        <v>ZHEJIANG YONGHE</v>
      </c>
      <c r="H4407" s="10" t="str">
        <f>IF(VLOOKUP(SALIDA[[#This Row],[CODIGO]],STOCKSANLUIS[],7,FALSE)=0,"PRODUCTO SIN STOCK/UBICACIÓN",VLOOKUP(SALIDA[[#This Row],[CODIGO]],STOCKSANLUIS[],7,FALSE))</f>
        <v>C</v>
      </c>
      <c r="I4407" s="10"/>
      <c r="J4407" t="str">
        <f>SALIDA[[#This Row],[CODIGO]]&amp;"       "&amp;SALIDA[[#This Row],[FAMILIA]]</f>
        <v>02752       ZHEJIANG YONGHE</v>
      </c>
      <c r="K4407">
        <f>VLOOKUP(SALIDA[[#This Row],[CODIGO]],STOCK_STARSOFT[],5,FALSE)</f>
        <v>53.481755</v>
      </c>
      <c r="L4407">
        <f>SALIDA[[#This Row],[CANTIDAD]]*SALIDA[[#This Row],[PRECIO UND]]</f>
        <v>160.44526500000001</v>
      </c>
    </row>
    <row r="4408" spans="1:12" x14ac:dyDescent="0.25">
      <c r="A4408" s="6" t="s">
        <v>3339</v>
      </c>
      <c r="B4408" s="100" t="str">
        <f>VLOOKUP(SALIDA[[#This Row],[CODIGO]],STOCKSANLUIS[],2,FALSE)</f>
        <v>GAS REFRIGERANTE R134 - 13.6KG ICELOONG</v>
      </c>
      <c r="C4408" s="153">
        <v>46170</v>
      </c>
      <c r="D4408">
        <v>1</v>
      </c>
      <c r="E4408">
        <f>IF(VLOOKUP(SALIDA[[#This Row],[CODIGO]],STOCKSANLUIS[],6,FALSE)=0,"PRODUCTO SIN STOCK/UBICACIÓN",VLOOKUP(SALIDA[[#This Row],[CODIGO]],STOCKSANLUIS[],6,FALSE))</f>
        <v>1</v>
      </c>
      <c r="F4408">
        <f>SALIDA[[#This Row],[CANTIDAD]]/SALIDA[[#This Row],[UND MEDIDA]]</f>
        <v>1</v>
      </c>
      <c r="G4408" t="str">
        <f>VLOOKUP(SALIDA[[#This Row],[CODIGO]],FAMILIAS[],4,FALSE)</f>
        <v>ZHEJIANG YONGHE</v>
      </c>
      <c r="H4408" s="10" t="str">
        <f>IF(VLOOKUP(SALIDA[[#This Row],[CODIGO]],STOCKSANLUIS[],7,FALSE)=0,"PRODUCTO SIN STOCK/UBICACIÓN",VLOOKUP(SALIDA[[#This Row],[CODIGO]],STOCKSANLUIS[],7,FALSE))</f>
        <v>C</v>
      </c>
      <c r="I4408" s="10"/>
      <c r="J4408" t="str">
        <f>SALIDA[[#This Row],[CODIGO]]&amp;"       "&amp;SALIDA[[#This Row],[FAMILIA]]</f>
        <v>02751       ZHEJIANG YONGHE</v>
      </c>
      <c r="K4408">
        <f>VLOOKUP(SALIDA[[#This Row],[CODIGO]],STOCK_STARSOFT[],5,FALSE)</f>
        <v>106.20946600000001</v>
      </c>
      <c r="L4408">
        <f>SALIDA[[#This Row],[CANTIDAD]]*SALIDA[[#This Row],[PRECIO UND]]</f>
        <v>106.20946600000001</v>
      </c>
    </row>
    <row r="4409" spans="1:12" x14ac:dyDescent="0.25">
      <c r="A4409" s="6" t="s">
        <v>2022</v>
      </c>
      <c r="B4409" s="100" t="str">
        <f>VLOOKUP(SALIDA[[#This Row],[CODIGO]],STOCKSANLUIS[],2,FALSE)</f>
        <v>CONTROLADOR DE TEMPERATURA DIGITAL TC-900E POWER - VER.07 - 115/220 VAC - FULL GAUGE</v>
      </c>
      <c r="C4409" s="153">
        <v>46171</v>
      </c>
      <c r="D4409">
        <v>3</v>
      </c>
      <c r="E4409">
        <f>IF(VLOOKUP(SALIDA[[#This Row],[CODIGO]],STOCKSANLUIS[],6,FALSE)=0,"PRODUCTO SIN STOCK/UBICACIÓN",VLOOKUP(SALIDA[[#This Row],[CODIGO]],STOCKSANLUIS[],6,FALSE))</f>
        <v>1</v>
      </c>
      <c r="F4409">
        <f>SALIDA[[#This Row],[CANTIDAD]]/SALIDA[[#This Row],[UND MEDIDA]]</f>
        <v>3</v>
      </c>
      <c r="G4409" t="str">
        <f>VLOOKUP(SALIDA[[#This Row],[CODIGO]],FAMILIAS[],4,FALSE)</f>
        <v>FULL GAUGE</v>
      </c>
      <c r="H4409" s="10" t="str">
        <f>IF(VLOOKUP(SALIDA[[#This Row],[CODIGO]],STOCKSANLUIS[],7,FALSE)=0,"PRODUCTO SIN STOCK/UBICACIÓN",VLOOKUP(SALIDA[[#This Row],[CODIGO]],STOCKSANLUIS[],7,FALSE))</f>
        <v>C</v>
      </c>
      <c r="I4409" s="10"/>
      <c r="J4409" t="str">
        <f>SALIDA[[#This Row],[CODIGO]]&amp;"       "&amp;SALIDA[[#This Row],[FAMILIA]]</f>
        <v>01785       FULL GAUGE</v>
      </c>
      <c r="K4409">
        <f>VLOOKUP(SALIDA[[#This Row],[CODIGO]],STOCK_STARSOFT[],5,FALSE)</f>
        <v>18.272079000000002</v>
      </c>
      <c r="L4409">
        <f>SALIDA[[#This Row],[CANTIDAD]]*SALIDA[[#This Row],[PRECIO UND]]</f>
        <v>54.816237000000001</v>
      </c>
    </row>
    <row r="4410" spans="1:12" x14ac:dyDescent="0.25">
      <c r="A4410" s="6" t="s">
        <v>3343</v>
      </c>
      <c r="B4410" s="100" t="str">
        <f>VLOOKUP(SALIDA[[#This Row],[CODIGO]],STOCKSANLUIS[],2,FALSE)</f>
        <v>GAS REFRIGERANTE R410A -11.30KG ICELOONG</v>
      </c>
      <c r="C4410" s="153">
        <v>46171</v>
      </c>
      <c r="D4410">
        <v>10</v>
      </c>
      <c r="E4410">
        <f>IF(VLOOKUP(SALIDA[[#This Row],[CODIGO]],STOCKSANLUIS[],6,FALSE)=0,"PRODUCTO SIN STOCK/UBICACIÓN",VLOOKUP(SALIDA[[#This Row],[CODIGO]],STOCKSANLUIS[],6,FALSE))</f>
        <v>1</v>
      </c>
      <c r="F4410">
        <f>SALIDA[[#This Row],[CANTIDAD]]/SALIDA[[#This Row],[UND MEDIDA]]</f>
        <v>10</v>
      </c>
      <c r="G4410" t="str">
        <f>VLOOKUP(SALIDA[[#This Row],[CODIGO]],FAMILIAS[],4,FALSE)</f>
        <v>ZHEJIANG YONGHE</v>
      </c>
      <c r="H4410" s="10" t="str">
        <f>IF(VLOOKUP(SALIDA[[#This Row],[CODIGO]],STOCKSANLUIS[],7,FALSE)=0,"PRODUCTO SIN STOCK/UBICACIÓN",VLOOKUP(SALIDA[[#This Row],[CODIGO]],STOCKSANLUIS[],7,FALSE))</f>
        <v>C</v>
      </c>
      <c r="I4410" s="10"/>
      <c r="J4410" t="str">
        <f>SALIDA[[#This Row],[CODIGO]]&amp;"       "&amp;SALIDA[[#This Row],[FAMILIA]]</f>
        <v>02753       ZHEJIANG YONGHE</v>
      </c>
      <c r="K4410">
        <f>VLOOKUP(SALIDA[[#This Row],[CODIGO]],STOCK_STARSOFT[],5,FALSE)</f>
        <v>88.873082999999994</v>
      </c>
      <c r="L4410">
        <f>SALIDA[[#This Row],[CANTIDAD]]*SALIDA[[#This Row],[PRECIO UND]]</f>
        <v>888.73082999999997</v>
      </c>
    </row>
    <row r="4411" spans="1:12" x14ac:dyDescent="0.25">
      <c r="A4411" s="6" t="s">
        <v>3776</v>
      </c>
      <c r="B4411" s="100" t="str">
        <f>VLOOKUP(SALIDA[[#This Row],[CODIGO]],STOCKSANLUIS[],2,FALSE)</f>
        <v>LAMA DE PVC CLEARWAY STANDARD SMOOTH 8¨¨ X .080¨¨ X 300¨ (20 CM X 2MMX 91.44M)</v>
      </c>
      <c r="C4411" s="153">
        <v>46171</v>
      </c>
      <c r="D4411">
        <v>60</v>
      </c>
      <c r="E4411">
        <f>IF(VLOOKUP(SALIDA[[#This Row],[CODIGO]],STOCKSANLUIS[],6,FALSE)=0,"PRODUCTO SIN STOCK/UBICACIÓN",VLOOKUP(SALIDA[[#This Row],[CODIGO]],STOCKSANLUIS[],6,FALSE))</f>
        <v>91.44</v>
      </c>
      <c r="F4411">
        <f>SALIDA[[#This Row],[CANTIDAD]]/SALIDA[[#This Row],[UND MEDIDA]]</f>
        <v>0.65616797900262469</v>
      </c>
      <c r="G4411" t="str">
        <f>VLOOKUP(SALIDA[[#This Row],[CODIGO]],FAMILIAS[],4,FALSE)</f>
        <v>CLEARWAY</v>
      </c>
      <c r="H4411" s="10" t="str">
        <f>IF(VLOOKUP(SALIDA[[#This Row],[CODIGO]],STOCKSANLUIS[],7,FALSE)=0,"PRODUCTO SIN STOCK/UBICACIÓN",VLOOKUP(SALIDA[[#This Row],[CODIGO]],STOCKSANLUIS[],7,FALSE))</f>
        <v>B/C</v>
      </c>
      <c r="I4411" s="10"/>
      <c r="J4411" t="str">
        <f>SALIDA[[#This Row],[CODIGO]]&amp;"       "&amp;SALIDA[[#This Row],[FAMILIA]]</f>
        <v>03169       CLEARWAY</v>
      </c>
      <c r="K4411">
        <f>VLOOKUP(SALIDA[[#This Row],[CODIGO]],STOCK_STARSOFT[],5,FALSE)</f>
        <v>1.2627120000000001</v>
      </c>
      <c r="L4411">
        <f>SALIDA[[#This Row],[CANTIDAD]]*SALIDA[[#This Row],[PRECIO UND]]</f>
        <v>75.762720000000002</v>
      </c>
    </row>
    <row r="4412" spans="1:12" x14ac:dyDescent="0.25">
      <c r="A4412" s="6" t="s">
        <v>19182</v>
      </c>
      <c r="B4412" s="100" t="str">
        <f>VLOOKUP(SALIDA[[#This Row],[CODIGO]],STOCKSANLUIS[],2,FALSE)</f>
        <v>EQUIPO DE A/A MINI SPLIT FRIO SOLO INVERTER - 24000 BTU/H - R410A - 220V/1PH/60HZ - DAIKIN - GL - AHRI USA CERTIFICATED - FTKS24GL216A/RKS24GL216A</v>
      </c>
      <c r="C4412" s="153">
        <v>46171</v>
      </c>
      <c r="D4412">
        <v>3</v>
      </c>
      <c r="E4412">
        <f>IF(VLOOKUP(SALIDA[[#This Row],[CODIGO]],STOCKSANLUIS[],6,FALSE)=0,"PRODUCTO SIN STOCK/UBICACIÓN",VLOOKUP(SALIDA[[#This Row],[CODIGO]],STOCKSANLUIS[],6,FALSE))</f>
        <v>1</v>
      </c>
      <c r="F4412">
        <f>SALIDA[[#This Row],[CANTIDAD]]/SALIDA[[#This Row],[UND MEDIDA]]</f>
        <v>3</v>
      </c>
      <c r="G4412" t="str">
        <f>VLOOKUP(SALIDA[[#This Row],[CODIGO]],FAMILIAS[],4,FALSE)</f>
        <v>DAIKIN</v>
      </c>
      <c r="H4412" s="10" t="str">
        <f>IF(VLOOKUP(SALIDA[[#This Row],[CODIGO]],STOCKSANLUIS[],7,FALSE)=0,"PRODUCTO SIN STOCK/UBICACIÓN",VLOOKUP(SALIDA[[#This Row],[CODIGO]],STOCKSANLUIS[],7,FALSE))</f>
        <v>C</v>
      </c>
      <c r="I4412" s="10"/>
      <c r="J4412" t="str">
        <f>SALIDA[[#This Row],[CODIGO]]&amp;"       "&amp;SALIDA[[#This Row],[FAMILIA]]</f>
        <v>03455       DAIKIN</v>
      </c>
      <c r="K4412">
        <f>VLOOKUP(SALIDA[[#This Row],[CODIGO]],STOCK_STARSOFT[],5,FALSE)</f>
        <v>488.00803400000001</v>
      </c>
      <c r="L4412">
        <f>SALIDA[[#This Row],[CANTIDAD]]*SALIDA[[#This Row],[PRECIO UND]]</f>
        <v>1464.0241020000001</v>
      </c>
    </row>
    <row r="4413" spans="1:12" x14ac:dyDescent="0.25">
      <c r="A4413" s="6" t="s">
        <v>19181</v>
      </c>
      <c r="B4413" s="100" t="str">
        <f>VLOOKUP(SALIDA[[#This Row],[CODIGO]],STOCKSANLUIS[],2,FALSE)</f>
        <v>EQUIPO DE A/A MINI SPLIT FRIO SOLO INVERTER - 18000 BTU/H - R410A - 220V/1PH/60HZ - DAIKIN - GL - AHRI USA CERTIFICATED - FTKS18GL216A/RKS18GL216A</v>
      </c>
      <c r="C4413" s="153">
        <v>46171</v>
      </c>
      <c r="D4413">
        <v>2</v>
      </c>
      <c r="E4413">
        <f>IF(VLOOKUP(SALIDA[[#This Row],[CODIGO]],STOCKSANLUIS[],6,FALSE)=0,"PRODUCTO SIN STOCK/UBICACIÓN",VLOOKUP(SALIDA[[#This Row],[CODIGO]],STOCKSANLUIS[],6,FALSE))</f>
        <v>1</v>
      </c>
      <c r="F4413">
        <f>SALIDA[[#This Row],[CANTIDAD]]/SALIDA[[#This Row],[UND MEDIDA]]</f>
        <v>2</v>
      </c>
      <c r="G4413" t="str">
        <f>VLOOKUP(SALIDA[[#This Row],[CODIGO]],FAMILIAS[],4,FALSE)</f>
        <v>DAIKIN</v>
      </c>
      <c r="H4413" s="10" t="str">
        <f>IF(VLOOKUP(SALIDA[[#This Row],[CODIGO]],STOCKSANLUIS[],7,FALSE)=0,"PRODUCTO SIN STOCK/UBICACIÓN",VLOOKUP(SALIDA[[#This Row],[CODIGO]],STOCKSANLUIS[],7,FALSE))</f>
        <v>C</v>
      </c>
      <c r="I4413" s="10"/>
      <c r="J4413" t="str">
        <f>SALIDA[[#This Row],[CODIGO]]&amp;"       "&amp;SALIDA[[#This Row],[FAMILIA]]</f>
        <v>03454       DAIKIN</v>
      </c>
      <c r="K4413">
        <f>VLOOKUP(SALIDA[[#This Row],[CODIGO]],STOCK_STARSOFT[],5,FALSE)</f>
        <v>360.97774299999998</v>
      </c>
      <c r="L4413">
        <f>SALIDA[[#This Row],[CANTIDAD]]*SALIDA[[#This Row],[PRECIO UND]]</f>
        <v>721.95548599999995</v>
      </c>
    </row>
    <row r="4414" spans="1:12" x14ac:dyDescent="0.25">
      <c r="A4414" s="6" t="s">
        <v>3677</v>
      </c>
      <c r="B4414" s="100" t="str">
        <f>VLOOKUP(SALIDA[[#This Row],[CODIGO]],STOCKSANLUIS[],2,FALSE)</f>
        <v>RESISTENCIA SILICONADA POTENCIA CONSTANTE TECNOLATINA  - TPC-M - 30W/M - 220V</v>
      </c>
      <c r="C4414" s="153">
        <v>46171</v>
      </c>
      <c r="D4414">
        <v>24</v>
      </c>
      <c r="E4414">
        <f>IF(VLOOKUP(SALIDA[[#This Row],[CODIGO]],STOCKSANLUIS[],6,FALSE)=0,"PRODUCTO SIN STOCK/UBICACIÓN",VLOOKUP(SALIDA[[#This Row],[CODIGO]],STOCKSANLUIS[],6,FALSE))</f>
        <v>100</v>
      </c>
      <c r="F4414">
        <f>SALIDA[[#This Row],[CANTIDAD]]/SALIDA[[#This Row],[UND MEDIDA]]</f>
        <v>0.24</v>
      </c>
      <c r="G4414" t="str">
        <f>VLOOKUP(SALIDA[[#This Row],[CODIGO]],FAMILIAS[],4,FALSE)</f>
        <v>TECNOLATINA</v>
      </c>
      <c r="H4414" s="10" t="str">
        <f>IF(VLOOKUP(SALIDA[[#This Row],[CODIGO]],STOCKSANLUIS[],7,FALSE)=0,"PRODUCTO SIN STOCK/UBICACIÓN",VLOOKUP(SALIDA[[#This Row],[CODIGO]],STOCKSANLUIS[],7,FALSE))</f>
        <v>C</v>
      </c>
      <c r="I4414" s="10"/>
      <c r="J4414" t="str">
        <f>SALIDA[[#This Row],[CODIGO]]&amp;"       "&amp;SALIDA[[#This Row],[FAMILIA]]</f>
        <v>03058       TECNOLATINA</v>
      </c>
      <c r="K4414">
        <f>VLOOKUP(SALIDA[[#This Row],[CODIGO]],STOCK_STARSOFT[],5,FALSE)</f>
        <v>1.9293849999999999</v>
      </c>
      <c r="L4414">
        <f>SALIDA[[#This Row],[CANTIDAD]]*SALIDA[[#This Row],[PRECIO UND]]</f>
        <v>46.305239999999998</v>
      </c>
    </row>
    <row r="4415" spans="1:12" x14ac:dyDescent="0.25">
      <c r="A4415" s="6" t="s">
        <v>2204</v>
      </c>
      <c r="B4415" s="100" t="str">
        <f>VLOOKUP(SALIDA[[#This Row],[CODIGO]],STOCKSANLUIS[],2,FALSE)</f>
        <v>BISAGRA DE APERTURA C/PARADA DE 90º - REGULACIÓN PL-4551 N FI0 2203 - CAFF</v>
      </c>
      <c r="C4415" s="153">
        <v>46171</v>
      </c>
      <c r="D4415">
        <v>2</v>
      </c>
      <c r="E4415">
        <f>IF(VLOOKUP(SALIDA[[#This Row],[CODIGO]],STOCKSANLUIS[],6,FALSE)=0,"PRODUCTO SIN STOCK/UBICACIÓN",VLOOKUP(SALIDA[[#This Row],[CODIGO]],STOCKSANLUIS[],6,FALSE))</f>
        <v>1</v>
      </c>
      <c r="F4415">
        <f>SALIDA[[#This Row],[CANTIDAD]]/SALIDA[[#This Row],[UND MEDIDA]]</f>
        <v>2</v>
      </c>
      <c r="G4415" t="str">
        <f>VLOOKUP(SALIDA[[#This Row],[CODIGO]],FAMILIAS[],4,FALSE)</f>
        <v>CAFF</v>
      </c>
      <c r="H4415" s="10" t="str">
        <f>IF(VLOOKUP(SALIDA[[#This Row],[CODIGO]],STOCKSANLUIS[],7,FALSE)=0,"PRODUCTO SIN STOCK/UBICACIÓN",VLOOKUP(SALIDA[[#This Row],[CODIGO]],STOCKSANLUIS[],7,FALSE))</f>
        <v>A</v>
      </c>
      <c r="I4415" s="10"/>
      <c r="J4415" t="str">
        <f>SALIDA[[#This Row],[CODIGO]]&amp;"       "&amp;SALIDA[[#This Row],[FAMILIA]]</f>
        <v>01886       CAFF</v>
      </c>
      <c r="K4415">
        <f>VLOOKUP(SALIDA[[#This Row],[CODIGO]],STOCK_STARSOFT[],5,FALSE)</f>
        <v>15.275223</v>
      </c>
      <c r="L4415">
        <f>SALIDA[[#This Row],[CANTIDAD]]*SALIDA[[#This Row],[PRECIO UND]]</f>
        <v>30.550446000000001</v>
      </c>
    </row>
    <row r="4416" spans="1:12" x14ac:dyDescent="0.25">
      <c r="A4416" s="6" t="s">
        <v>3830</v>
      </c>
      <c r="B4416" s="100" t="str">
        <f>VLOOKUP(SALIDA[[#This Row],[CODIGO]],STOCKSANLUIS[],2,FALSE)</f>
        <v>MANGA AISLANTE CLASS 1 - 3/4"ID X 3/4"THK - WINCELL</v>
      </c>
      <c r="C4416" s="153">
        <v>46172</v>
      </c>
      <c r="D4416">
        <v>5</v>
      </c>
      <c r="E4416">
        <f>IF(VLOOKUP(SALIDA[[#This Row],[CODIGO]],STOCKSANLUIS[],6,FALSE)=0,"PRODUCTO SIN STOCK/UBICACIÓN",VLOOKUP(SALIDA[[#This Row],[CODIGO]],STOCKSANLUIS[],6,FALSE))</f>
        <v>1</v>
      </c>
      <c r="F4416">
        <f>SALIDA[[#This Row],[CANTIDAD]]/SALIDA[[#This Row],[UND MEDIDA]]</f>
        <v>5</v>
      </c>
      <c r="G4416" t="str">
        <f>VLOOKUP(SALIDA[[#This Row],[CODIGO]],FAMILIAS[],4,FALSE)</f>
        <v>WINCELL</v>
      </c>
      <c r="H4416" s="10" t="str">
        <f>IF(VLOOKUP(SALIDA[[#This Row],[CODIGO]],STOCKSANLUIS[],7,FALSE)=0,"PRODUCTO SIN STOCK/UBICACIÓN",VLOOKUP(SALIDA[[#This Row],[CODIGO]],STOCKSANLUIS[],7,FALSE))</f>
        <v>A</v>
      </c>
      <c r="I4416" s="10"/>
      <c r="J4416" t="str">
        <f>SALIDA[[#This Row],[CODIGO]]&amp;"       "&amp;SALIDA[[#This Row],[FAMILIA]]</f>
        <v>03258       WINCELL</v>
      </c>
      <c r="K4416">
        <f>VLOOKUP(SALIDA[[#This Row],[CODIGO]],STOCK_STARSOFT[],5,FALSE)</f>
        <v>2.0999490000000001</v>
      </c>
      <c r="L4416">
        <f>SALIDA[[#This Row],[CANTIDAD]]*SALIDA[[#This Row],[PRECIO UND]]</f>
        <v>10.499745000000001</v>
      </c>
    </row>
    <row r="4417" spans="1:12" x14ac:dyDescent="0.25">
      <c r="A4417" s="6" t="s">
        <v>1468</v>
      </c>
      <c r="B4417" s="100" t="str">
        <f>VLOOKUP(SALIDA[[#This Row],[CODIGO]],STOCKSANLUIS[],2,FALSE)</f>
        <v>MANGA AISLANTE CI-M-035 DE 1 3/8" X 3/4" - ARMAFLEX/ARMACELL</v>
      </c>
      <c r="C4417" s="153">
        <v>46172</v>
      </c>
      <c r="D4417">
        <v>9</v>
      </c>
      <c r="E4417">
        <f>IF(VLOOKUP(SALIDA[[#This Row],[CODIGO]],STOCKSANLUIS[],6,FALSE)=0,"PRODUCTO SIN STOCK/UBICACIÓN",VLOOKUP(SALIDA[[#This Row],[CODIGO]],STOCKSANLUIS[],6,FALSE))</f>
        <v>1</v>
      </c>
      <c r="F4417">
        <f>SALIDA[[#This Row],[CANTIDAD]]/SALIDA[[#This Row],[UND MEDIDA]]</f>
        <v>9</v>
      </c>
      <c r="G4417" t="str">
        <f>VLOOKUP(SALIDA[[#This Row],[CODIGO]],FAMILIAS[],4,FALSE)</f>
        <v>ARMACELL</v>
      </c>
      <c r="H4417" s="10" t="str">
        <f>IF(VLOOKUP(SALIDA[[#This Row],[CODIGO]],STOCKSANLUIS[],7,FALSE)=0,"PRODUCTO SIN STOCK/UBICACIÓN",VLOOKUP(SALIDA[[#This Row],[CODIGO]],STOCKSANLUIS[],7,FALSE))</f>
        <v>A</v>
      </c>
      <c r="I4417" s="10"/>
      <c r="J4417" t="str">
        <f>SALIDA[[#This Row],[CODIGO]]&amp;"       "&amp;SALIDA[[#This Row],[FAMILIA]]</f>
        <v>01491       ARMACELL</v>
      </c>
      <c r="K4417">
        <f>VLOOKUP(SALIDA[[#This Row],[CODIGO]],STOCK_STARSOFT[],5,FALSE)</f>
        <v>3.0277210000000001</v>
      </c>
      <c r="L4417">
        <f>SALIDA[[#This Row],[CANTIDAD]]*SALIDA[[#This Row],[PRECIO UND]]</f>
        <v>27.249489000000001</v>
      </c>
    </row>
    <row r="4418" spans="1:12" x14ac:dyDescent="0.25">
      <c r="A4418" s="6" t="s">
        <v>2022</v>
      </c>
      <c r="B4418" s="100" t="str">
        <f>VLOOKUP(SALIDA[[#This Row],[CODIGO]],STOCKSANLUIS[],2,FALSE)</f>
        <v>CONTROLADOR DE TEMPERATURA DIGITAL TC-900E POWER - VER.07 - 115/220 VAC - FULL GAUGE</v>
      </c>
      <c r="C4418" s="153">
        <v>46172</v>
      </c>
      <c r="D4418">
        <v>1</v>
      </c>
      <c r="E4418">
        <f>IF(VLOOKUP(SALIDA[[#This Row],[CODIGO]],STOCKSANLUIS[],6,FALSE)=0,"PRODUCTO SIN STOCK/UBICACIÓN",VLOOKUP(SALIDA[[#This Row],[CODIGO]],STOCKSANLUIS[],6,FALSE))</f>
        <v>1</v>
      </c>
      <c r="F4418">
        <f>SALIDA[[#This Row],[CANTIDAD]]/SALIDA[[#This Row],[UND MEDIDA]]</f>
        <v>1</v>
      </c>
      <c r="G4418" t="str">
        <f>VLOOKUP(SALIDA[[#This Row],[CODIGO]],FAMILIAS[],4,FALSE)</f>
        <v>FULL GAUGE</v>
      </c>
      <c r="H4418" s="10" t="str">
        <f>IF(VLOOKUP(SALIDA[[#This Row],[CODIGO]],STOCKSANLUIS[],7,FALSE)=0,"PRODUCTO SIN STOCK/UBICACIÓN",VLOOKUP(SALIDA[[#This Row],[CODIGO]],STOCKSANLUIS[],7,FALSE))</f>
        <v>C</v>
      </c>
      <c r="I4418" s="10"/>
      <c r="J4418" t="str">
        <f>SALIDA[[#This Row],[CODIGO]]&amp;"       "&amp;SALIDA[[#This Row],[FAMILIA]]</f>
        <v>01785       FULL GAUGE</v>
      </c>
      <c r="K4418">
        <f>VLOOKUP(SALIDA[[#This Row],[CODIGO]],STOCK_STARSOFT[],5,FALSE)</f>
        <v>18.272079000000002</v>
      </c>
      <c r="L4418">
        <f>SALIDA[[#This Row],[CANTIDAD]]*SALIDA[[#This Row],[PRECIO UND]]</f>
        <v>18.272079000000002</v>
      </c>
    </row>
    <row r="4419" spans="1:12" x14ac:dyDescent="0.25">
      <c r="A4419" s="6" t="s">
        <v>931</v>
      </c>
      <c r="B4419" s="100" t="str">
        <f>VLOOKUP(SALIDA[[#This Row],[CODIGO]],STOCKSANLUIS[],2,FALSE)</f>
        <v>ACEITE POLIOLESTER POE 32 - 1 GALON - BVA</v>
      </c>
      <c r="C4419" s="153">
        <v>46172</v>
      </c>
      <c r="D4419">
        <v>3</v>
      </c>
      <c r="E4419">
        <f>IF(VLOOKUP(SALIDA[[#This Row],[CODIGO]],STOCKSANLUIS[],6,FALSE)=0,"PRODUCTO SIN STOCK/UBICACIÓN",VLOOKUP(SALIDA[[#This Row],[CODIGO]],STOCKSANLUIS[],6,FALSE))</f>
        <v>1</v>
      </c>
      <c r="F4419">
        <f>SALIDA[[#This Row],[CANTIDAD]]/SALIDA[[#This Row],[UND MEDIDA]]</f>
        <v>3</v>
      </c>
      <c r="G4419" t="str">
        <f>VLOOKUP(SALIDA[[#This Row],[CODIGO]],FAMILIAS[],4,FALSE)</f>
        <v>BVA</v>
      </c>
      <c r="H4419" s="10" t="str">
        <f>IF(VLOOKUP(SALIDA[[#This Row],[CODIGO]],STOCKSANLUIS[],7,FALSE)=0,"PRODUCTO SIN STOCK/UBICACIÓN",VLOOKUP(SALIDA[[#This Row],[CODIGO]],STOCKSANLUIS[],7,FALSE))</f>
        <v>C</v>
      </c>
      <c r="I4419" s="10"/>
      <c r="J4419" t="str">
        <f>SALIDA[[#This Row],[CODIGO]]&amp;"       "&amp;SALIDA[[#This Row],[FAMILIA]]</f>
        <v>00987       BVA</v>
      </c>
      <c r="K4419">
        <f>VLOOKUP(SALIDA[[#This Row],[CODIGO]],STOCK_STARSOFT[],5,FALSE)</f>
        <v>47.466326000000002</v>
      </c>
      <c r="L4419">
        <f>SALIDA[[#This Row],[CANTIDAD]]*SALIDA[[#This Row],[PRECIO UND]]</f>
        <v>142.398978</v>
      </c>
    </row>
    <row r="4420" spans="1:12" x14ac:dyDescent="0.25">
      <c r="A4420" s="6" t="s">
        <v>3723</v>
      </c>
      <c r="B4420" s="100" t="str">
        <f>VLOOKUP(SALIDA[[#This Row],[CODIGO]],STOCKSANLUIS[],2,FALSE)</f>
        <v>CAJA PROTECTORA DE TERMOSTATO DE PLÁSTICO TRANSPARENTE CON LLAVE DE METAL - TG-2 - EVERWELL</v>
      </c>
      <c r="C4420" s="153">
        <v>46172</v>
      </c>
      <c r="D4420">
        <v>1</v>
      </c>
      <c r="E4420">
        <f>IF(VLOOKUP(SALIDA[[#This Row],[CODIGO]],STOCKSANLUIS[],6,FALSE)=0,"PRODUCTO SIN STOCK/UBICACIÓN",VLOOKUP(SALIDA[[#This Row],[CODIGO]],STOCKSANLUIS[],6,FALSE))</f>
        <v>1</v>
      </c>
      <c r="F4420">
        <f>SALIDA[[#This Row],[CANTIDAD]]/SALIDA[[#This Row],[UND MEDIDA]]</f>
        <v>1</v>
      </c>
      <c r="G4420" t="str">
        <f>VLOOKUP(SALIDA[[#This Row],[CODIGO]],FAMILIAS[],4,FALSE)</f>
        <v>EVERWELL</v>
      </c>
      <c r="H4420" s="10" t="str">
        <f>IF(VLOOKUP(SALIDA[[#This Row],[CODIGO]],STOCKSANLUIS[],7,FALSE)=0,"PRODUCTO SIN STOCK/UBICACIÓN",VLOOKUP(SALIDA[[#This Row],[CODIGO]],STOCKSANLUIS[],7,FALSE))</f>
        <v>A</v>
      </c>
      <c r="I4420" s="10"/>
      <c r="J4420" t="str">
        <f>SALIDA[[#This Row],[CODIGO]]&amp;"       "&amp;SALIDA[[#This Row],[FAMILIA]]</f>
        <v>03109       EVERWELL</v>
      </c>
      <c r="K4420">
        <f>VLOOKUP(SALIDA[[#This Row],[CODIGO]],STOCK_STARSOFT[],5,FALSE)</f>
        <v>2.5210620000000001</v>
      </c>
      <c r="L4420">
        <f>SALIDA[[#This Row],[CANTIDAD]]*SALIDA[[#This Row],[PRECIO UND]]</f>
        <v>2.5210620000000001</v>
      </c>
    </row>
    <row r="4421" spans="1:12" x14ac:dyDescent="0.25">
      <c r="A4421" s="6" t="s">
        <v>3882</v>
      </c>
      <c r="B4421" s="100" t="str">
        <f>VLOOKUP(SALIDA[[#This Row],[CODIGO]],STOCKSANLUIS[],2,FALSE)</f>
        <v>GAS MAPP PRO X 0.400 GR  -  (TAPA CON VALVULA) - ICELOONG</v>
      </c>
      <c r="C4421" s="153">
        <v>46171</v>
      </c>
      <c r="D4421">
        <v>2</v>
      </c>
      <c r="E4421">
        <f>IF(VLOOKUP(SALIDA[[#This Row],[CODIGO]],STOCKSANLUIS[],6,FALSE)=0,"PRODUCTO SIN STOCK/UBICACIÓN",VLOOKUP(SALIDA[[#This Row],[CODIGO]],STOCKSANLUIS[],6,FALSE))</f>
        <v>1</v>
      </c>
      <c r="F4421">
        <f>SALIDA[[#This Row],[CANTIDAD]]/SALIDA[[#This Row],[UND MEDIDA]]</f>
        <v>2</v>
      </c>
      <c r="G4421" t="str">
        <f>VLOOKUP(SALIDA[[#This Row],[CODIGO]],FAMILIAS[],4,FALSE)</f>
        <v>ZHEJIANG YONGHE</v>
      </c>
      <c r="H4421" s="10" t="str">
        <f>IF(VLOOKUP(SALIDA[[#This Row],[CODIGO]],STOCKSANLUIS[],7,FALSE)=0,"PRODUCTO SIN STOCK/UBICACIÓN",VLOOKUP(SALIDA[[#This Row],[CODIGO]],STOCKSANLUIS[],7,FALSE))</f>
        <v>C</v>
      </c>
      <c r="I4421" s="10"/>
      <c r="J4421" t="str">
        <f>SALIDA[[#This Row],[CODIGO]]&amp;"       "&amp;SALIDA[[#This Row],[FAMILIA]]</f>
        <v>03346       ZHEJIANG YONGHE</v>
      </c>
      <c r="K4421">
        <f>VLOOKUP(SALIDA[[#This Row],[CODIGO]],STOCK_STARSOFT[],5,FALSE)</f>
        <v>2.6010529999999998</v>
      </c>
      <c r="L4421">
        <f>SALIDA[[#This Row],[CANTIDAD]]*SALIDA[[#This Row],[PRECIO UND]]</f>
        <v>5.2021059999999997</v>
      </c>
    </row>
    <row r="4422" spans="1:12" x14ac:dyDescent="0.25">
      <c r="A4422" s="6" t="s">
        <v>3723</v>
      </c>
      <c r="B4422" s="100" t="str">
        <f>VLOOKUP(SALIDA[[#This Row],[CODIGO]],STOCKSANLUIS[],2,FALSE)</f>
        <v>CAJA PROTECTORA DE TERMOSTATO DE PLÁSTICO TRANSPARENTE CON LLAVE DE METAL - TG-2 - EVERWELL</v>
      </c>
      <c r="C4422" s="153">
        <v>46174</v>
      </c>
      <c r="D4422">
        <v>2</v>
      </c>
      <c r="E4422">
        <f>IF(VLOOKUP(SALIDA[[#This Row],[CODIGO]],STOCKSANLUIS[],6,FALSE)=0,"PRODUCTO SIN STOCK/UBICACIÓN",VLOOKUP(SALIDA[[#This Row],[CODIGO]],STOCKSANLUIS[],6,FALSE))</f>
        <v>1</v>
      </c>
      <c r="F4422">
        <f>SALIDA[[#This Row],[CANTIDAD]]/SALIDA[[#This Row],[UND MEDIDA]]</f>
        <v>2</v>
      </c>
      <c r="G4422" t="str">
        <f>VLOOKUP(SALIDA[[#This Row],[CODIGO]],FAMILIAS[],4,FALSE)</f>
        <v>EVERWELL</v>
      </c>
      <c r="H4422" s="10" t="str">
        <f>IF(VLOOKUP(SALIDA[[#This Row],[CODIGO]],STOCKSANLUIS[],7,FALSE)=0,"PRODUCTO SIN STOCK/UBICACIÓN",VLOOKUP(SALIDA[[#This Row],[CODIGO]],STOCKSANLUIS[],7,FALSE))</f>
        <v>A</v>
      </c>
      <c r="I4422" s="10" t="s">
        <v>23171</v>
      </c>
      <c r="J4422" t="str">
        <f>SALIDA[[#This Row],[CODIGO]]&amp;"       "&amp;SALIDA[[#This Row],[FAMILIA]]</f>
        <v>03109       EVERWELL</v>
      </c>
      <c r="K4422">
        <f>VLOOKUP(SALIDA[[#This Row],[CODIGO]],STOCK_STARSOFT[],5,FALSE)</f>
        <v>2.5210620000000001</v>
      </c>
      <c r="L4422">
        <f>SALIDA[[#This Row],[CANTIDAD]]*SALIDA[[#This Row],[PRECIO UND]]</f>
        <v>5.0421240000000003</v>
      </c>
    </row>
    <row r="4423" spans="1:12" x14ac:dyDescent="0.25">
      <c r="A4423" s="6" t="s">
        <v>22353</v>
      </c>
      <c r="B4423" s="100" t="str">
        <f>VLOOKUP(SALIDA[[#This Row],[CODIGO]],STOCKSANLUIS[],2,FALSE)</f>
        <v xml:space="preserve">PLATINA MAX BULLET HTP SILVER 2  PLOMO 600MM-50MM-7,5MM - COLOR GRIS - EVERFROST </v>
      </c>
      <c r="C4423" s="153">
        <v>46174</v>
      </c>
      <c r="D4423">
        <v>12</v>
      </c>
      <c r="E4423" t="str">
        <f>IF(VLOOKUP(SALIDA[[#This Row],[CODIGO]],STOCKSANLUIS[],6,FALSE)=0,"PRODUCTO SIN STOCK/UBICACIÓN",VLOOKUP(SALIDA[[#This Row],[CODIGO]],STOCKSANLUIS[],6,FALSE))</f>
        <v>PRODUCTO SIN STOCK/UBICACIÓN</v>
      </c>
      <c r="F4423" t="e">
        <f>SALIDA[[#This Row],[CANTIDAD]]/SALIDA[[#This Row],[UND MEDIDA]]</f>
        <v>#VALUE!</v>
      </c>
      <c r="G4423" t="str">
        <f>VLOOKUP(SALIDA[[#This Row],[CODIGO]],FAMILIAS[],4,FALSE)</f>
        <v>EVERFROST</v>
      </c>
      <c r="H4423" s="10" t="str">
        <f>IF(VLOOKUP(SALIDA[[#This Row],[CODIGO]],STOCKSANLUIS[],7,FALSE)=0,"PRODUCTO SIN STOCK/UBICACIÓN",VLOOKUP(SALIDA[[#This Row],[CODIGO]],STOCKSANLUIS[],7,FALSE))</f>
        <v>C</v>
      </c>
      <c r="I4423" s="10"/>
      <c r="J4423" t="str">
        <f>SALIDA[[#This Row],[CODIGO]]&amp;"       "&amp;SALIDA[[#This Row],[FAMILIA]]</f>
        <v>03669       EVERFROST</v>
      </c>
      <c r="K4423">
        <f>VLOOKUP(SALIDA[[#This Row],[CODIGO]],STOCK_STARSOFT[],5,FALSE)</f>
        <v>1.9654700000000001</v>
      </c>
      <c r="L4423">
        <f>SALIDA[[#This Row],[CANTIDAD]]*SALIDA[[#This Row],[PRECIO UND]]</f>
        <v>23.585640000000001</v>
      </c>
    </row>
    <row r="4424" spans="1:12" x14ac:dyDescent="0.25">
      <c r="A4424" s="6" t="s">
        <v>22353</v>
      </c>
      <c r="B4424" s="100" t="str">
        <f>VLOOKUP(SALIDA[[#This Row],[CODIGO]],STOCKSANLUIS[],2,FALSE)</f>
        <v xml:space="preserve">PLATINA MAX BULLET HTP SILVER 2  PLOMO 600MM-50MM-7,5MM - COLOR GRIS - EVERFROST </v>
      </c>
      <c r="C4424" s="153">
        <v>46174</v>
      </c>
      <c r="D4424">
        <v>3</v>
      </c>
      <c r="E4424" t="str">
        <f>IF(VLOOKUP(SALIDA[[#This Row],[CODIGO]],STOCKSANLUIS[],6,FALSE)=0,"PRODUCTO SIN STOCK/UBICACIÓN",VLOOKUP(SALIDA[[#This Row],[CODIGO]],STOCKSANLUIS[],6,FALSE))</f>
        <v>PRODUCTO SIN STOCK/UBICACIÓN</v>
      </c>
      <c r="F4424" t="e">
        <f>SALIDA[[#This Row],[CANTIDAD]]/SALIDA[[#This Row],[UND MEDIDA]]</f>
        <v>#VALUE!</v>
      </c>
      <c r="G4424" t="str">
        <f>VLOOKUP(SALIDA[[#This Row],[CODIGO]],FAMILIAS[],4,FALSE)</f>
        <v>EVERFROST</v>
      </c>
      <c r="H4424" s="10" t="str">
        <f>IF(VLOOKUP(SALIDA[[#This Row],[CODIGO]],STOCKSANLUIS[],7,FALSE)=0,"PRODUCTO SIN STOCK/UBICACIÓN",VLOOKUP(SALIDA[[#This Row],[CODIGO]],STOCKSANLUIS[],7,FALSE))</f>
        <v>C</v>
      </c>
      <c r="I4424" s="10"/>
      <c r="J4424" t="str">
        <f>SALIDA[[#This Row],[CODIGO]]&amp;"       "&amp;SALIDA[[#This Row],[FAMILIA]]</f>
        <v>03669       EVERFROST</v>
      </c>
      <c r="K4424">
        <f>VLOOKUP(SALIDA[[#This Row],[CODIGO]],STOCK_STARSOFT[],5,FALSE)</f>
        <v>1.9654700000000001</v>
      </c>
      <c r="L4424">
        <f>SALIDA[[#This Row],[CANTIDAD]]*SALIDA[[#This Row],[PRECIO UND]]</f>
        <v>5.8964100000000004</v>
      </c>
    </row>
    <row r="4425" spans="1:12" x14ac:dyDescent="0.25">
      <c r="A4425" s="6" t="s">
        <v>3343</v>
      </c>
      <c r="B4425" s="100" t="str">
        <f>VLOOKUP(SALIDA[[#This Row],[CODIGO]],STOCKSANLUIS[],2,FALSE)</f>
        <v>GAS REFRIGERANTE R410A -11.30KG ICELOONG</v>
      </c>
      <c r="C4425" s="153">
        <v>46174</v>
      </c>
      <c r="D4425">
        <v>4</v>
      </c>
      <c r="E4425">
        <f>IF(VLOOKUP(SALIDA[[#This Row],[CODIGO]],STOCKSANLUIS[],6,FALSE)=0,"PRODUCTO SIN STOCK/UBICACIÓN",VLOOKUP(SALIDA[[#This Row],[CODIGO]],STOCKSANLUIS[],6,FALSE))</f>
        <v>1</v>
      </c>
      <c r="F4425">
        <f>SALIDA[[#This Row],[CANTIDAD]]/SALIDA[[#This Row],[UND MEDIDA]]</f>
        <v>4</v>
      </c>
      <c r="G4425" t="str">
        <f>VLOOKUP(SALIDA[[#This Row],[CODIGO]],FAMILIAS[],4,FALSE)</f>
        <v>ZHEJIANG YONGHE</v>
      </c>
      <c r="H4425" s="10" t="str">
        <f>IF(VLOOKUP(SALIDA[[#This Row],[CODIGO]],STOCKSANLUIS[],7,FALSE)=0,"PRODUCTO SIN STOCK/UBICACIÓN",VLOOKUP(SALIDA[[#This Row],[CODIGO]],STOCKSANLUIS[],7,FALSE))</f>
        <v>C</v>
      </c>
      <c r="I4425" s="10"/>
      <c r="J4425" t="str">
        <f>SALIDA[[#This Row],[CODIGO]]&amp;"       "&amp;SALIDA[[#This Row],[FAMILIA]]</f>
        <v>02753       ZHEJIANG YONGHE</v>
      </c>
      <c r="K4425">
        <f>VLOOKUP(SALIDA[[#This Row],[CODIGO]],STOCK_STARSOFT[],5,FALSE)</f>
        <v>88.873082999999994</v>
      </c>
      <c r="L4425">
        <f>SALIDA[[#This Row],[CANTIDAD]]*SALIDA[[#This Row],[PRECIO UND]]</f>
        <v>355.49233199999998</v>
      </c>
    </row>
    <row r="4426" spans="1:12" x14ac:dyDescent="0.25">
      <c r="A4426" s="6" t="s">
        <v>3858</v>
      </c>
      <c r="B4426" s="100" t="str">
        <f>VLOOKUP(SALIDA[[#This Row],[CODIGO]],STOCKSANLUIS[],2,FALSE)</f>
        <v>CORTINA DE AIRE DE 120 CM (48") - 220V/1PH/60HZ - STAR COLD - FM-1212Z/Y-MC</v>
      </c>
      <c r="C4426" s="153">
        <v>46174</v>
      </c>
      <c r="D4426">
        <v>2</v>
      </c>
      <c r="E4426">
        <f>IF(VLOOKUP(SALIDA[[#This Row],[CODIGO]],STOCKSANLUIS[],6,FALSE)=0,"PRODUCTO SIN STOCK/UBICACIÓN",VLOOKUP(SALIDA[[#This Row],[CODIGO]],STOCKSANLUIS[],6,FALSE))</f>
        <v>1</v>
      </c>
      <c r="F4426">
        <f>SALIDA[[#This Row],[CANTIDAD]]/SALIDA[[#This Row],[UND MEDIDA]]</f>
        <v>2</v>
      </c>
      <c r="G4426" t="str">
        <f>VLOOKUP(SALIDA[[#This Row],[CODIGO]],FAMILIAS[],4,FALSE)</f>
        <v>STAR COLD</v>
      </c>
      <c r="H4426" s="10" t="str">
        <f>IF(VLOOKUP(SALIDA[[#This Row],[CODIGO]],STOCKSANLUIS[],7,FALSE)=0,"PRODUCTO SIN STOCK/UBICACIÓN",VLOOKUP(SALIDA[[#This Row],[CODIGO]],STOCKSANLUIS[],7,FALSE))</f>
        <v>A</v>
      </c>
      <c r="I4426" s="10" t="s">
        <v>19536</v>
      </c>
      <c r="J4426" t="str">
        <f>SALIDA[[#This Row],[CODIGO]]&amp;"       "&amp;SALIDA[[#This Row],[FAMILIA]]</f>
        <v>03288       STAR COLD</v>
      </c>
      <c r="K4426">
        <f>VLOOKUP(SALIDA[[#This Row],[CODIGO]],STOCK_STARSOFT[],5,FALSE)</f>
        <v>46.302090999999997</v>
      </c>
      <c r="L4426">
        <f>SALIDA[[#This Row],[CANTIDAD]]*SALIDA[[#This Row],[PRECIO UND]]</f>
        <v>92.604181999999994</v>
      </c>
    </row>
    <row r="4427" spans="1:12" x14ac:dyDescent="0.25">
      <c r="A4427" s="6" t="s">
        <v>227</v>
      </c>
      <c r="B4427" s="100" t="str">
        <f>VLOOKUP(SALIDA[[#This Row],[CODIGO]],STOCKSANLUIS[],2,FALSE)</f>
        <v>VALVULA DE EXPANSION DANFOSS TEN 2 -  S/ORIFICIO 068Z3348</v>
      </c>
      <c r="C4427" s="153">
        <v>46174</v>
      </c>
      <c r="D4427">
        <v>1</v>
      </c>
      <c r="E4427">
        <f>IF(VLOOKUP(SALIDA[[#This Row],[CODIGO]],STOCKSANLUIS[],6,FALSE)=0,"PRODUCTO SIN STOCK/UBICACIÓN",VLOOKUP(SALIDA[[#This Row],[CODIGO]],STOCKSANLUIS[],6,FALSE))</f>
        <v>1</v>
      </c>
      <c r="F4427">
        <f>SALIDA[[#This Row],[CANTIDAD]]/SALIDA[[#This Row],[UND MEDIDA]]</f>
        <v>1</v>
      </c>
      <c r="G4427" t="str">
        <f>VLOOKUP(SALIDA[[#This Row],[CODIGO]],FAMILIAS[],4,FALSE)</f>
        <v>DANFOSS</v>
      </c>
      <c r="H4427" s="10" t="str">
        <f>IF(VLOOKUP(SALIDA[[#This Row],[CODIGO]],STOCKSANLUIS[],7,FALSE)=0,"PRODUCTO SIN STOCK/UBICACIÓN",VLOOKUP(SALIDA[[#This Row],[CODIGO]],STOCKSANLUIS[],7,FALSE))</f>
        <v>A</v>
      </c>
      <c r="I4427" s="10"/>
      <c r="J4427" t="str">
        <f>SALIDA[[#This Row],[CODIGO]]&amp;"       "&amp;SALIDA[[#This Row],[FAMILIA]]</f>
        <v>00161       DANFOSS</v>
      </c>
      <c r="K4427">
        <f>VLOOKUP(SALIDA[[#This Row],[CODIGO]],STOCK_STARSOFT[],5,FALSE)</f>
        <v>35.799156000000004</v>
      </c>
      <c r="L4427">
        <f>SALIDA[[#This Row],[CANTIDAD]]*SALIDA[[#This Row],[PRECIO UND]]</f>
        <v>35.799156000000004</v>
      </c>
    </row>
    <row r="4428" spans="1:12" x14ac:dyDescent="0.25">
      <c r="A4428" s="6" t="s">
        <v>485</v>
      </c>
      <c r="B4428" s="100" t="str">
        <f>VLOOKUP(SALIDA[[#This Row],[CODIGO]],STOCKSANLUIS[],2,FALSE)</f>
        <v>SOLDADURA DE PLATA HARRIS AL 0%</v>
      </c>
      <c r="C4428" s="153">
        <v>46174</v>
      </c>
      <c r="D4428">
        <v>10</v>
      </c>
      <c r="E4428">
        <f>IF(VLOOKUP(SALIDA[[#This Row],[CODIGO]],STOCKSANLUIS[],6,FALSE)=0,"PRODUCTO SIN STOCK/UBICACIÓN",VLOOKUP(SALIDA[[#This Row],[CODIGO]],STOCKSANLUIS[],6,FALSE))</f>
        <v>1</v>
      </c>
      <c r="F4428">
        <f>SALIDA[[#This Row],[CANTIDAD]]/SALIDA[[#This Row],[UND MEDIDA]]</f>
        <v>10</v>
      </c>
      <c r="G4428" t="str">
        <f>VLOOKUP(SALIDA[[#This Row],[CODIGO]],FAMILIAS[],4,FALSE)</f>
        <v>HARRIS</v>
      </c>
      <c r="H4428" s="10" t="str">
        <f>IF(VLOOKUP(SALIDA[[#This Row],[CODIGO]],STOCKSANLUIS[],7,FALSE)=0,"PRODUCTO SIN STOCK/UBICACIÓN",VLOOKUP(SALIDA[[#This Row],[CODIGO]],STOCKSANLUIS[],7,FALSE))</f>
        <v>C</v>
      </c>
      <c r="I4428" s="10"/>
      <c r="J4428" t="str">
        <f>SALIDA[[#This Row],[CODIGO]]&amp;"       "&amp;SALIDA[[#This Row],[FAMILIA]]</f>
        <v>00405       HARRIS</v>
      </c>
      <c r="K4428">
        <f>VLOOKUP(SALIDA[[#This Row],[CODIGO]],STOCK_STARSOFT[],5,FALSE)</f>
        <v>0.38343100000000002</v>
      </c>
      <c r="L4428">
        <f>SALIDA[[#This Row],[CANTIDAD]]*SALIDA[[#This Row],[PRECIO UND]]</f>
        <v>3.8343100000000003</v>
      </c>
    </row>
    <row r="4429" spans="1:12" x14ac:dyDescent="0.25">
      <c r="A4429" s="6" t="s">
        <v>3856</v>
      </c>
      <c r="B4429" s="100" t="str">
        <f>VLOOKUP(SALIDA[[#This Row],[CODIGO]],STOCKSANLUIS[],2,FALSE)</f>
        <v>CORTINA DE AIRE DE 90 CM (36") - 220V/1PH/60HZ - STAR COLD - FM-1209Z/Y-MC</v>
      </c>
      <c r="C4429" s="153">
        <v>46174</v>
      </c>
      <c r="D4429">
        <v>4</v>
      </c>
      <c r="E4429">
        <f>IF(VLOOKUP(SALIDA[[#This Row],[CODIGO]],STOCKSANLUIS[],6,FALSE)=0,"PRODUCTO SIN STOCK/UBICACIÓN",VLOOKUP(SALIDA[[#This Row],[CODIGO]],STOCKSANLUIS[],6,FALSE))</f>
        <v>1</v>
      </c>
      <c r="F4429">
        <f>SALIDA[[#This Row],[CANTIDAD]]/SALIDA[[#This Row],[UND MEDIDA]]</f>
        <v>4</v>
      </c>
      <c r="G4429" t="str">
        <f>VLOOKUP(SALIDA[[#This Row],[CODIGO]],FAMILIAS[],4,FALSE)</f>
        <v>STAR COLD</v>
      </c>
      <c r="H4429" s="10" t="str">
        <f>IF(VLOOKUP(SALIDA[[#This Row],[CODIGO]],STOCKSANLUIS[],7,FALSE)=0,"PRODUCTO SIN STOCK/UBICACIÓN",VLOOKUP(SALIDA[[#This Row],[CODIGO]],STOCKSANLUIS[],7,FALSE))</f>
        <v>A</v>
      </c>
      <c r="I4429" s="10"/>
      <c r="J4429" t="str">
        <f>SALIDA[[#This Row],[CODIGO]]&amp;"       "&amp;SALIDA[[#This Row],[FAMILIA]]</f>
        <v>03287       STAR COLD</v>
      </c>
      <c r="K4429">
        <f>VLOOKUP(SALIDA[[#This Row],[CODIGO]],STOCK_STARSOFT[],5,FALSE)</f>
        <v>36.823205000000002</v>
      </c>
      <c r="L4429">
        <f>SALIDA[[#This Row],[CANTIDAD]]*SALIDA[[#This Row],[PRECIO UND]]</f>
        <v>147.29282000000001</v>
      </c>
    </row>
    <row r="4430" spans="1:12" x14ac:dyDescent="0.25">
      <c r="A4430" s="6" t="s">
        <v>1199</v>
      </c>
      <c r="B4430" s="100" t="str">
        <f>VLOOKUP(SALIDA[[#This Row],[CODIGO]],STOCKSANLUIS[],2,FALSE)</f>
        <v>CONTROLADOR DE TEMPERATURA DIGITAL MT-512G - VER.02 - 115/220 VAC - FULL GAUGE</v>
      </c>
      <c r="C4430" s="153">
        <v>46174</v>
      </c>
      <c r="D4430">
        <v>1</v>
      </c>
      <c r="E4430">
        <f>IF(VLOOKUP(SALIDA[[#This Row],[CODIGO]],STOCKSANLUIS[],6,FALSE)=0,"PRODUCTO SIN STOCK/UBICACIÓN",VLOOKUP(SALIDA[[#This Row],[CODIGO]],STOCKSANLUIS[],6,FALSE))</f>
        <v>1</v>
      </c>
      <c r="F4430">
        <f>SALIDA[[#This Row],[CANTIDAD]]/SALIDA[[#This Row],[UND MEDIDA]]</f>
        <v>1</v>
      </c>
      <c r="G4430" t="str">
        <f>VLOOKUP(SALIDA[[#This Row],[CODIGO]],FAMILIAS[],4,FALSE)</f>
        <v>FULL GAUGE</v>
      </c>
      <c r="H4430" s="10" t="str">
        <f>IF(VLOOKUP(SALIDA[[#This Row],[CODIGO]],STOCKSANLUIS[],7,FALSE)=0,"PRODUCTO SIN STOCK/UBICACIÓN",VLOOKUP(SALIDA[[#This Row],[CODIGO]],STOCKSANLUIS[],7,FALSE))</f>
        <v>A</v>
      </c>
      <c r="I4430" s="10"/>
      <c r="J4430" t="str">
        <f>SALIDA[[#This Row],[CODIGO]]&amp;"       "&amp;SALIDA[[#This Row],[FAMILIA]]</f>
        <v>01276       FULL GAUGE</v>
      </c>
      <c r="K4430">
        <f>VLOOKUP(SALIDA[[#This Row],[CODIGO]],STOCK_STARSOFT[],5,FALSE)</f>
        <v>20.559538</v>
      </c>
      <c r="L4430">
        <f>SALIDA[[#This Row],[CANTIDAD]]*SALIDA[[#This Row],[PRECIO UND]]</f>
        <v>20.559538</v>
      </c>
    </row>
    <row r="4431" spans="1:12" x14ac:dyDescent="0.25">
      <c r="A4431" s="6" t="s">
        <v>2904</v>
      </c>
      <c r="B4431" s="100" t="str">
        <f>VLOOKUP(SALIDA[[#This Row],[CODIGO]],STOCKSANLUIS[],2,FALSE)</f>
        <v>SENSOR DE TEMPERATURA NTC - SB-70 - 2M - FULL GAUGE (REMPLAZO DEL SB-41 - NO USAR EN MT 622E)</v>
      </c>
      <c r="C4431" s="153">
        <v>46174</v>
      </c>
      <c r="D4431">
        <v>2</v>
      </c>
      <c r="E4431">
        <f>IF(VLOOKUP(SALIDA[[#This Row],[CODIGO]],STOCKSANLUIS[],6,FALSE)=0,"PRODUCTO SIN STOCK/UBICACIÓN",VLOOKUP(SALIDA[[#This Row],[CODIGO]],STOCKSANLUIS[],6,FALSE))</f>
        <v>1</v>
      </c>
      <c r="F4431">
        <f>SALIDA[[#This Row],[CANTIDAD]]/SALIDA[[#This Row],[UND MEDIDA]]</f>
        <v>2</v>
      </c>
      <c r="G4431" t="str">
        <f>VLOOKUP(SALIDA[[#This Row],[CODIGO]],FAMILIAS[],4,FALSE)</f>
        <v>FULL GAUGE</v>
      </c>
      <c r="H4431" s="10" t="str">
        <f>IF(VLOOKUP(SALIDA[[#This Row],[CODIGO]],STOCKSANLUIS[],7,FALSE)=0,"PRODUCTO SIN STOCK/UBICACIÓN",VLOOKUP(SALIDA[[#This Row],[CODIGO]],STOCKSANLUIS[],7,FALSE))</f>
        <v>A</v>
      </c>
      <c r="I4431" s="10"/>
      <c r="J4431" t="str">
        <f>SALIDA[[#This Row],[CODIGO]]&amp;"       "&amp;SALIDA[[#This Row],[FAMILIA]]</f>
        <v>02345       FULL GAUGE</v>
      </c>
      <c r="K4431">
        <f>VLOOKUP(SALIDA[[#This Row],[CODIGO]],STOCK_STARSOFT[],5,FALSE)</f>
        <v>1.711822</v>
      </c>
      <c r="L4431">
        <f>SALIDA[[#This Row],[CANTIDAD]]*SALIDA[[#This Row],[PRECIO UND]]</f>
        <v>3.4236439999999999</v>
      </c>
    </row>
    <row r="4432" spans="1:12" x14ac:dyDescent="0.25">
      <c r="A4432" s="6" t="s">
        <v>2693</v>
      </c>
      <c r="B4432" s="100" t="str">
        <f>VLOOKUP(SALIDA[[#This Row],[CODIGO]],STOCKSANLUIS[],2,FALSE)</f>
        <v>GAS REFRIGERANTE FREON R-410A - 11.35 KG - CHINO - CHEMOURS</v>
      </c>
      <c r="C4432" s="153">
        <v>46174</v>
      </c>
      <c r="D4432">
        <v>1</v>
      </c>
      <c r="E4432">
        <f>IF(VLOOKUP(SALIDA[[#This Row],[CODIGO]],STOCKSANLUIS[],6,FALSE)=0,"PRODUCTO SIN STOCK/UBICACIÓN",VLOOKUP(SALIDA[[#This Row],[CODIGO]],STOCKSANLUIS[],6,FALSE))</f>
        <v>1</v>
      </c>
      <c r="F4432">
        <f>SALIDA[[#This Row],[CANTIDAD]]/SALIDA[[#This Row],[UND MEDIDA]]</f>
        <v>1</v>
      </c>
      <c r="G4432" t="str">
        <f>VLOOKUP(SALIDA[[#This Row],[CODIGO]],FAMILIAS[],4,FALSE)</f>
        <v>THE CHEMOURS</v>
      </c>
      <c r="H4432" s="10" t="str">
        <f>IF(VLOOKUP(SALIDA[[#This Row],[CODIGO]],STOCKSANLUIS[],7,FALSE)=0,"PRODUCTO SIN STOCK/UBICACIÓN",VLOOKUP(SALIDA[[#This Row],[CODIGO]],STOCKSANLUIS[],7,FALSE))</f>
        <v>C</v>
      </c>
      <c r="I4432" s="10"/>
      <c r="J4432" t="str">
        <f>SALIDA[[#This Row],[CODIGO]]&amp;"       "&amp;SALIDA[[#This Row],[FAMILIA]]</f>
        <v>02187       THE CHEMOURS</v>
      </c>
      <c r="K4432">
        <f>VLOOKUP(SALIDA[[#This Row],[CODIGO]],STOCK_STARSOFT[],5,FALSE)</f>
        <v>122.01251999999999</v>
      </c>
      <c r="L4432">
        <f>SALIDA[[#This Row],[CANTIDAD]]*SALIDA[[#This Row],[PRECIO UND]]</f>
        <v>122.01251999999999</v>
      </c>
    </row>
    <row r="4433" spans="1:12" x14ac:dyDescent="0.25">
      <c r="A4433" s="6" t="s">
        <v>3341</v>
      </c>
      <c r="B4433" s="100" t="str">
        <f>VLOOKUP(SALIDA[[#This Row],[CODIGO]],STOCKSANLUIS[],2,FALSE)</f>
        <v>GAS REFRIGERANTE R404A -10.90KG ICELOONG</v>
      </c>
      <c r="C4433" s="153">
        <v>46174</v>
      </c>
      <c r="D4433">
        <v>3</v>
      </c>
      <c r="E4433">
        <f>IF(VLOOKUP(SALIDA[[#This Row],[CODIGO]],STOCKSANLUIS[],6,FALSE)=0,"PRODUCTO SIN STOCK/UBICACIÓN",VLOOKUP(SALIDA[[#This Row],[CODIGO]],STOCKSANLUIS[],6,FALSE))</f>
        <v>1</v>
      </c>
      <c r="F4433">
        <f>SALIDA[[#This Row],[CANTIDAD]]/SALIDA[[#This Row],[UND MEDIDA]]</f>
        <v>3</v>
      </c>
      <c r="G4433" t="str">
        <f>VLOOKUP(SALIDA[[#This Row],[CODIGO]],FAMILIAS[],4,FALSE)</f>
        <v>ZHEJIANG YONGHE</v>
      </c>
      <c r="H4433" s="10" t="str">
        <f>IF(VLOOKUP(SALIDA[[#This Row],[CODIGO]],STOCKSANLUIS[],7,FALSE)=0,"PRODUCTO SIN STOCK/UBICACIÓN",VLOOKUP(SALIDA[[#This Row],[CODIGO]],STOCKSANLUIS[],7,FALSE))</f>
        <v>C</v>
      </c>
      <c r="I4433" s="10"/>
      <c r="J4433" t="str">
        <f>SALIDA[[#This Row],[CODIGO]]&amp;"       "&amp;SALIDA[[#This Row],[FAMILIA]]</f>
        <v>02752       ZHEJIANG YONGHE</v>
      </c>
      <c r="K4433">
        <f>VLOOKUP(SALIDA[[#This Row],[CODIGO]],STOCK_STARSOFT[],5,FALSE)</f>
        <v>53.481755</v>
      </c>
      <c r="L4433">
        <f>SALIDA[[#This Row],[CANTIDAD]]*SALIDA[[#This Row],[PRECIO UND]]</f>
        <v>160.44526500000001</v>
      </c>
    </row>
    <row r="4434" spans="1:12" x14ac:dyDescent="0.25">
      <c r="A4434" s="6" t="s">
        <v>931</v>
      </c>
      <c r="B4434" s="100" t="str">
        <f>VLOOKUP(SALIDA[[#This Row],[CODIGO]],STOCKSANLUIS[],2,FALSE)</f>
        <v>ACEITE POLIOLESTER POE 32 - 1 GALON - BVA</v>
      </c>
      <c r="C4434" s="153">
        <v>46174</v>
      </c>
      <c r="D4434">
        <v>3</v>
      </c>
      <c r="E4434">
        <f>IF(VLOOKUP(SALIDA[[#This Row],[CODIGO]],STOCKSANLUIS[],6,FALSE)=0,"PRODUCTO SIN STOCK/UBICACIÓN",VLOOKUP(SALIDA[[#This Row],[CODIGO]],STOCKSANLUIS[],6,FALSE))</f>
        <v>1</v>
      </c>
      <c r="F4434">
        <f>SALIDA[[#This Row],[CANTIDAD]]/SALIDA[[#This Row],[UND MEDIDA]]</f>
        <v>3</v>
      </c>
      <c r="G4434" t="str">
        <f>VLOOKUP(SALIDA[[#This Row],[CODIGO]],FAMILIAS[],4,FALSE)</f>
        <v>BVA</v>
      </c>
      <c r="H4434" s="10" t="str">
        <f>IF(VLOOKUP(SALIDA[[#This Row],[CODIGO]],STOCKSANLUIS[],7,FALSE)=0,"PRODUCTO SIN STOCK/UBICACIÓN",VLOOKUP(SALIDA[[#This Row],[CODIGO]],STOCKSANLUIS[],7,FALSE))</f>
        <v>C</v>
      </c>
      <c r="I4434" s="10"/>
      <c r="J4434" t="str">
        <f>SALIDA[[#This Row],[CODIGO]]&amp;"       "&amp;SALIDA[[#This Row],[FAMILIA]]</f>
        <v>00987       BVA</v>
      </c>
      <c r="K4434">
        <f>VLOOKUP(SALIDA[[#This Row],[CODIGO]],STOCK_STARSOFT[],5,FALSE)</f>
        <v>47.466326000000002</v>
      </c>
      <c r="L4434">
        <f>SALIDA[[#This Row],[CANTIDAD]]*SALIDA[[#This Row],[PRECIO UND]]</f>
        <v>142.398978</v>
      </c>
    </row>
    <row r="4435" spans="1:12" x14ac:dyDescent="0.25">
      <c r="A4435" s="6" t="s">
        <v>487</v>
      </c>
      <c r="B4435" s="100" t="str">
        <f>VLOOKUP(SALIDA[[#This Row],[CODIGO]],STOCKSANLUIS[],2,FALSE)</f>
        <v>SOLDADURA DE PLATA HARRIS AL 5%</v>
      </c>
      <c r="C4435" s="153">
        <v>46174</v>
      </c>
      <c r="D4435">
        <v>5</v>
      </c>
      <c r="E4435">
        <f>IF(VLOOKUP(SALIDA[[#This Row],[CODIGO]],STOCKSANLUIS[],6,FALSE)=0,"PRODUCTO SIN STOCK/UBICACIÓN",VLOOKUP(SALIDA[[#This Row],[CODIGO]],STOCKSANLUIS[],6,FALSE))</f>
        <v>1</v>
      </c>
      <c r="F4435">
        <f>SALIDA[[#This Row],[CANTIDAD]]/SALIDA[[#This Row],[UND MEDIDA]]</f>
        <v>5</v>
      </c>
      <c r="G4435" t="str">
        <f>VLOOKUP(SALIDA[[#This Row],[CODIGO]],FAMILIAS[],4,FALSE)</f>
        <v>HARRIS</v>
      </c>
      <c r="H4435" s="10" t="str">
        <f>IF(VLOOKUP(SALIDA[[#This Row],[CODIGO]],STOCKSANLUIS[],7,FALSE)=0,"PRODUCTO SIN STOCK/UBICACIÓN",VLOOKUP(SALIDA[[#This Row],[CODIGO]],STOCKSANLUIS[],7,FALSE))</f>
        <v>C</v>
      </c>
      <c r="I4435" s="10"/>
      <c r="J4435" t="str">
        <f>SALIDA[[#This Row],[CODIGO]]&amp;"       "&amp;SALIDA[[#This Row],[FAMILIA]]</f>
        <v>00406       HARRIS</v>
      </c>
      <c r="K4435">
        <f>VLOOKUP(SALIDA[[#This Row],[CODIGO]],STOCK_STARSOFT[],5,FALSE)</f>
        <v>2.7172480000000001</v>
      </c>
      <c r="L4435">
        <f>SALIDA[[#This Row],[CANTIDAD]]*SALIDA[[#This Row],[PRECIO UND]]</f>
        <v>13.58624</v>
      </c>
    </row>
    <row r="4436" spans="1:12" x14ac:dyDescent="0.25">
      <c r="A4436" s="6" t="s">
        <v>723</v>
      </c>
      <c r="B4436" s="100" t="str">
        <f>VLOOKUP(SALIDA[[#This Row],[CODIGO]],STOCKSANLUIS[],2,FALSE)</f>
        <v>CUERPO DE VALVULA SOLENOIDE DANFOSS EVR 6 - 1/2  SOLDABLE  032F1209</v>
      </c>
      <c r="C4436" s="153">
        <v>46174</v>
      </c>
      <c r="D4436">
        <v>4</v>
      </c>
      <c r="E4436">
        <f>IF(VLOOKUP(SALIDA[[#This Row],[CODIGO]],STOCKSANLUIS[],6,FALSE)=0,"PRODUCTO SIN STOCK/UBICACIÓN",VLOOKUP(SALIDA[[#This Row],[CODIGO]],STOCKSANLUIS[],6,FALSE))</f>
        <v>1</v>
      </c>
      <c r="F4436">
        <f>SALIDA[[#This Row],[CANTIDAD]]/SALIDA[[#This Row],[UND MEDIDA]]</f>
        <v>4</v>
      </c>
      <c r="G4436" t="str">
        <f>VLOOKUP(SALIDA[[#This Row],[CODIGO]],FAMILIAS[],4,FALSE)</f>
        <v>DANFOSS</v>
      </c>
      <c r="H4436" s="10" t="str">
        <f>IF(VLOOKUP(SALIDA[[#This Row],[CODIGO]],STOCKSANLUIS[],7,FALSE)=0,"PRODUCTO SIN STOCK/UBICACIÓN",VLOOKUP(SALIDA[[#This Row],[CODIGO]],STOCKSANLUIS[],7,FALSE))</f>
        <v>A</v>
      </c>
      <c r="I4436" s="10"/>
      <c r="J4436" t="str">
        <f>SALIDA[[#This Row],[CODIGO]]&amp;"       "&amp;SALIDA[[#This Row],[FAMILIA]]</f>
        <v>00794       DANFOSS</v>
      </c>
      <c r="K4436">
        <f>VLOOKUP(SALIDA[[#This Row],[CODIGO]],STOCK_STARSOFT[],5,FALSE)</f>
        <v>32.299933000000003</v>
      </c>
      <c r="L4436">
        <f>SALIDA[[#This Row],[CANTIDAD]]*SALIDA[[#This Row],[PRECIO UND]]</f>
        <v>129.19973200000001</v>
      </c>
    </row>
    <row r="4437" spans="1:12" x14ac:dyDescent="0.25">
      <c r="A4437" s="6" t="s">
        <v>3339</v>
      </c>
      <c r="B4437" s="100" t="str">
        <f>VLOOKUP(SALIDA[[#This Row],[CODIGO]],STOCKSANLUIS[],2,FALSE)</f>
        <v>GAS REFRIGERANTE R134 - 13.6KG ICELOONG</v>
      </c>
      <c r="C4437" s="153">
        <v>46175</v>
      </c>
      <c r="D4437">
        <v>5</v>
      </c>
      <c r="E4437">
        <f>IF(VLOOKUP(SALIDA[[#This Row],[CODIGO]],STOCKSANLUIS[],6,FALSE)=0,"PRODUCTO SIN STOCK/UBICACIÓN",VLOOKUP(SALIDA[[#This Row],[CODIGO]],STOCKSANLUIS[],6,FALSE))</f>
        <v>1</v>
      </c>
      <c r="F4437">
        <f>SALIDA[[#This Row],[CANTIDAD]]/SALIDA[[#This Row],[UND MEDIDA]]</f>
        <v>5</v>
      </c>
      <c r="G4437" t="str">
        <f>VLOOKUP(SALIDA[[#This Row],[CODIGO]],FAMILIAS[],4,FALSE)</f>
        <v>ZHEJIANG YONGHE</v>
      </c>
      <c r="H4437" s="10" t="str">
        <f>IF(VLOOKUP(SALIDA[[#This Row],[CODIGO]],STOCKSANLUIS[],7,FALSE)=0,"PRODUCTO SIN STOCK/UBICACIÓN",VLOOKUP(SALIDA[[#This Row],[CODIGO]],STOCKSANLUIS[],7,FALSE))</f>
        <v>C</v>
      </c>
      <c r="I4437" s="10"/>
      <c r="J4437" t="str">
        <f>SALIDA[[#This Row],[CODIGO]]&amp;"       "&amp;SALIDA[[#This Row],[FAMILIA]]</f>
        <v>02751       ZHEJIANG YONGHE</v>
      </c>
      <c r="K4437">
        <f>VLOOKUP(SALIDA[[#This Row],[CODIGO]],STOCK_STARSOFT[],5,FALSE)</f>
        <v>106.20946600000001</v>
      </c>
      <c r="L4437">
        <f>SALIDA[[#This Row],[CANTIDAD]]*SALIDA[[#This Row],[PRECIO UND]]</f>
        <v>531.04732999999999</v>
      </c>
    </row>
    <row r="4438" spans="1:12" x14ac:dyDescent="0.25">
      <c r="A4438" s="6" t="s">
        <v>1328</v>
      </c>
      <c r="B4438" s="100" t="str">
        <f>VLOOKUP(SALIDA[[#This Row],[CODIGO]],STOCKSANLUIS[],2,FALSE)</f>
        <v>CONDENSADOR FRACCIONARIO ELGIN 2776 - 1/2HP BT - 1/3HP MT - 8 CODOS</v>
      </c>
      <c r="C4438" s="153">
        <v>46175</v>
      </c>
      <c r="D4438">
        <v>1</v>
      </c>
      <c r="E4438">
        <f>IF(VLOOKUP(SALIDA[[#This Row],[CODIGO]],STOCKSANLUIS[],6,FALSE)=0,"PRODUCTO SIN STOCK/UBICACIÓN",VLOOKUP(SALIDA[[#This Row],[CODIGO]],STOCKSANLUIS[],6,FALSE))</f>
        <v>1</v>
      </c>
      <c r="F4438">
        <f>SALIDA[[#This Row],[CANTIDAD]]/SALIDA[[#This Row],[UND MEDIDA]]</f>
        <v>1</v>
      </c>
      <c r="G4438" t="str">
        <f>VLOOKUP(SALIDA[[#This Row],[CODIGO]],FAMILIAS[],4,FALSE)</f>
        <v>ELGIN</v>
      </c>
      <c r="H4438" s="10" t="str">
        <f>IF(VLOOKUP(SALIDA[[#This Row],[CODIGO]],STOCKSANLUIS[],7,FALSE)=0,"PRODUCTO SIN STOCK/UBICACIÓN",VLOOKUP(SALIDA[[#This Row],[CODIGO]],STOCKSANLUIS[],7,FALSE))</f>
        <v>C</v>
      </c>
      <c r="I4438" s="10" t="s">
        <v>19536</v>
      </c>
      <c r="J4438" t="str">
        <f>SALIDA[[#This Row],[CODIGO]]&amp;"       "&amp;SALIDA[[#This Row],[FAMILIA]]</f>
        <v>01378       ELGIN</v>
      </c>
      <c r="K4438">
        <f>VLOOKUP(SALIDA[[#This Row],[CODIGO]],STOCK_STARSOFT[],5,FALSE)</f>
        <v>19.43</v>
      </c>
      <c r="L4438">
        <f>SALIDA[[#This Row],[CANTIDAD]]*SALIDA[[#This Row],[PRECIO UND]]</f>
        <v>19.43</v>
      </c>
    </row>
    <row r="4439" spans="1:12" x14ac:dyDescent="0.25">
      <c r="A4439" s="6" t="s">
        <v>19298</v>
      </c>
      <c r="B4439" s="100" t="str">
        <f>VLOOKUP(SALIDA[[#This Row],[CODIGO]],STOCKSANLUIS[],2,FALSE)</f>
        <v>CINTA DE ALUMINIO DE 2" X 54.6 YDS (50MM X 50M) - QTA-250E - EVERFROST - HIGH QUALITY</v>
      </c>
      <c r="C4439" s="153">
        <v>46175</v>
      </c>
      <c r="D4439">
        <v>25</v>
      </c>
      <c r="E4439">
        <f>IF(VLOOKUP(SALIDA[[#This Row],[CODIGO]],STOCKSANLUIS[],6,FALSE)=0,"PRODUCTO SIN STOCK/UBICACIÓN",VLOOKUP(SALIDA[[#This Row],[CODIGO]],STOCKSANLUIS[],6,FALSE))</f>
        <v>1</v>
      </c>
      <c r="F4439">
        <f>SALIDA[[#This Row],[CANTIDAD]]/SALIDA[[#This Row],[UND MEDIDA]]</f>
        <v>25</v>
      </c>
      <c r="G4439" t="str">
        <f>VLOOKUP(SALIDA[[#This Row],[CODIGO]],FAMILIAS[],4,FALSE)</f>
        <v>EVERFROST</v>
      </c>
      <c r="H4439" s="10" t="str">
        <f>IF(VLOOKUP(SALIDA[[#This Row],[CODIGO]],STOCKSANLUIS[],7,FALSE)=0,"PRODUCTO SIN STOCK/UBICACIÓN",VLOOKUP(SALIDA[[#This Row],[CODIGO]],STOCKSANLUIS[],7,FALSE))</f>
        <v>C</v>
      </c>
      <c r="I4439" s="10"/>
      <c r="J4439" t="str">
        <f>SALIDA[[#This Row],[CODIGO]]&amp;"       "&amp;SALIDA[[#This Row],[FAMILIA]]</f>
        <v>03488       EVERFROST</v>
      </c>
      <c r="K4439">
        <f>VLOOKUP(SALIDA[[#This Row],[CODIGO]],STOCK_STARSOFT[],5,FALSE)</f>
        <v>1.7111369999999999</v>
      </c>
      <c r="L4439">
        <f>SALIDA[[#This Row],[CANTIDAD]]*SALIDA[[#This Row],[PRECIO UND]]</f>
        <v>42.778424999999999</v>
      </c>
    </row>
    <row r="4440" spans="1:12" x14ac:dyDescent="0.25">
      <c r="A4440" s="6" t="s">
        <v>3776</v>
      </c>
      <c r="B4440" s="100" t="str">
        <f>VLOOKUP(SALIDA[[#This Row],[CODIGO]],STOCKSANLUIS[],2,FALSE)</f>
        <v>LAMA DE PVC CLEARWAY STANDARD SMOOTH 8¨¨ X .080¨¨ X 300¨ (20 CM X 2MMX 91.44M)</v>
      </c>
      <c r="C4440" s="153">
        <v>46175</v>
      </c>
      <c r="D4440">
        <v>457.2</v>
      </c>
      <c r="E4440">
        <f>IF(VLOOKUP(SALIDA[[#This Row],[CODIGO]],STOCKSANLUIS[],6,FALSE)=0,"PRODUCTO SIN STOCK/UBICACIÓN",VLOOKUP(SALIDA[[#This Row],[CODIGO]],STOCKSANLUIS[],6,FALSE))</f>
        <v>91.44</v>
      </c>
      <c r="F4440">
        <f>SALIDA[[#This Row],[CANTIDAD]]/SALIDA[[#This Row],[UND MEDIDA]]</f>
        <v>5</v>
      </c>
      <c r="G4440" t="str">
        <f>VLOOKUP(SALIDA[[#This Row],[CODIGO]],FAMILIAS[],4,FALSE)</f>
        <v>CLEARWAY</v>
      </c>
      <c r="H4440" s="10" t="str">
        <f>IF(VLOOKUP(SALIDA[[#This Row],[CODIGO]],STOCKSANLUIS[],7,FALSE)=0,"PRODUCTO SIN STOCK/UBICACIÓN",VLOOKUP(SALIDA[[#This Row],[CODIGO]],STOCKSANLUIS[],7,FALSE))</f>
        <v>B/C</v>
      </c>
      <c r="I4440" s="10"/>
      <c r="J4440" t="str">
        <f>SALIDA[[#This Row],[CODIGO]]&amp;"       "&amp;SALIDA[[#This Row],[FAMILIA]]</f>
        <v>03169       CLEARWAY</v>
      </c>
      <c r="K4440">
        <f>VLOOKUP(SALIDA[[#This Row],[CODIGO]],STOCK_STARSOFT[],5,FALSE)</f>
        <v>1.2627120000000001</v>
      </c>
      <c r="L4440">
        <f>SALIDA[[#This Row],[CANTIDAD]]*SALIDA[[#This Row],[PRECIO UND]]</f>
        <v>577.31192640000006</v>
      </c>
    </row>
    <row r="4441" spans="1:12" x14ac:dyDescent="0.25">
      <c r="A4441" s="6" t="s">
        <v>33</v>
      </c>
      <c r="B4441" s="100" t="str">
        <f>VLOOKUP(SALIDA[[#This Row],[CODIGO]],STOCKSANLUIS[],2,FALSE)</f>
        <v>CONTROLADOR DE TEMPERATURA DIGITAL MT-512E 2HP - VER.13 - 115/220 VAC - FULL GAUGE</v>
      </c>
      <c r="C4441" s="153">
        <v>46175</v>
      </c>
      <c r="D4441">
        <v>1</v>
      </c>
      <c r="E4441">
        <f>IF(VLOOKUP(SALIDA[[#This Row],[CODIGO]],STOCKSANLUIS[],6,FALSE)=0,"PRODUCTO SIN STOCK/UBICACIÓN",VLOOKUP(SALIDA[[#This Row],[CODIGO]],STOCKSANLUIS[],6,FALSE))</f>
        <v>1</v>
      </c>
      <c r="F4441">
        <f>SALIDA[[#This Row],[CANTIDAD]]/SALIDA[[#This Row],[UND MEDIDA]]</f>
        <v>1</v>
      </c>
      <c r="G4441" t="str">
        <f>VLOOKUP(SALIDA[[#This Row],[CODIGO]],FAMILIAS[],4,FALSE)</f>
        <v>FULL GAUGE</v>
      </c>
      <c r="H4441" s="10" t="str">
        <f>IF(VLOOKUP(SALIDA[[#This Row],[CODIGO]],STOCKSANLUIS[],7,FALSE)=0,"PRODUCTO SIN STOCK/UBICACIÓN",VLOOKUP(SALIDA[[#This Row],[CODIGO]],STOCKSANLUIS[],7,FALSE))</f>
        <v>C</v>
      </c>
      <c r="I4441" s="10"/>
      <c r="J4441" t="str">
        <f>SALIDA[[#This Row],[CODIGO]]&amp;"       "&amp;SALIDA[[#This Row],[FAMILIA]]</f>
        <v>00016       FULL GAUGE</v>
      </c>
      <c r="K4441">
        <f>VLOOKUP(SALIDA[[#This Row],[CODIGO]],STOCK_STARSOFT[],5,FALSE)</f>
        <v>13.318346</v>
      </c>
      <c r="L4441">
        <f>SALIDA[[#This Row],[CANTIDAD]]*SALIDA[[#This Row],[PRECIO UND]]</f>
        <v>13.318346</v>
      </c>
    </row>
    <row r="4442" spans="1:12" x14ac:dyDescent="0.25">
      <c r="A4442" s="6" t="s">
        <v>2022</v>
      </c>
      <c r="B4442" s="100" t="str">
        <f>VLOOKUP(SALIDA[[#This Row],[CODIGO]],STOCKSANLUIS[],2,FALSE)</f>
        <v>CONTROLADOR DE TEMPERATURA DIGITAL TC-900E POWER - VER.07 - 115/220 VAC - FULL GAUGE</v>
      </c>
      <c r="C4442" s="153">
        <v>46175</v>
      </c>
      <c r="D4442">
        <v>34</v>
      </c>
      <c r="E4442">
        <f>IF(VLOOKUP(SALIDA[[#This Row],[CODIGO]],STOCKSANLUIS[],6,FALSE)=0,"PRODUCTO SIN STOCK/UBICACIÓN",VLOOKUP(SALIDA[[#This Row],[CODIGO]],STOCKSANLUIS[],6,FALSE))</f>
        <v>1</v>
      </c>
      <c r="F4442">
        <f>SALIDA[[#This Row],[CANTIDAD]]/SALIDA[[#This Row],[UND MEDIDA]]</f>
        <v>34</v>
      </c>
      <c r="G4442" t="str">
        <f>VLOOKUP(SALIDA[[#This Row],[CODIGO]],FAMILIAS[],4,FALSE)</f>
        <v>FULL GAUGE</v>
      </c>
      <c r="H4442" s="10" t="str">
        <f>IF(VLOOKUP(SALIDA[[#This Row],[CODIGO]],STOCKSANLUIS[],7,FALSE)=0,"PRODUCTO SIN STOCK/UBICACIÓN",VLOOKUP(SALIDA[[#This Row],[CODIGO]],STOCKSANLUIS[],7,FALSE))</f>
        <v>C</v>
      </c>
      <c r="I4442" s="10" t="s">
        <v>19536</v>
      </c>
      <c r="J4442" t="str">
        <f>SALIDA[[#This Row],[CODIGO]]&amp;"       "&amp;SALIDA[[#This Row],[FAMILIA]]</f>
        <v>01785       FULL GAUGE</v>
      </c>
      <c r="K4442">
        <f>VLOOKUP(SALIDA[[#This Row],[CODIGO]],STOCK_STARSOFT[],5,FALSE)</f>
        <v>18.272079000000002</v>
      </c>
      <c r="L4442">
        <f>SALIDA[[#This Row],[CANTIDAD]]*SALIDA[[#This Row],[PRECIO UND]]</f>
        <v>621.25068600000009</v>
      </c>
    </row>
    <row r="4443" spans="1:12" x14ac:dyDescent="0.25">
      <c r="A4443" s="6" t="s">
        <v>2431</v>
      </c>
      <c r="B4443" s="100" t="str">
        <f>VLOOKUP(SALIDA[[#This Row],[CODIGO]],STOCKSANLUIS[],2,FALSE)</f>
        <v>CONTROLADOR DIGITAL DE PRESIÓN PCT-410 EW PLUS - VER.05 - 90-220 VAC - FULL GAUGE (INCLUYE TRANSFORMADOR) - WHITE</v>
      </c>
      <c r="C4443" s="153">
        <v>46175</v>
      </c>
      <c r="D4443">
        <v>2</v>
      </c>
      <c r="E4443">
        <f>IF(VLOOKUP(SALIDA[[#This Row],[CODIGO]],STOCKSANLUIS[],6,FALSE)=0,"PRODUCTO SIN STOCK/UBICACIÓN",VLOOKUP(SALIDA[[#This Row],[CODIGO]],STOCKSANLUIS[],6,FALSE))</f>
        <v>1</v>
      </c>
      <c r="F4443">
        <f>SALIDA[[#This Row],[CANTIDAD]]/SALIDA[[#This Row],[UND MEDIDA]]</f>
        <v>2</v>
      </c>
      <c r="G4443" t="str">
        <f>VLOOKUP(SALIDA[[#This Row],[CODIGO]],FAMILIAS[],4,FALSE)</f>
        <v>FULL GAUGE</v>
      </c>
      <c r="H4443" s="10" t="str">
        <f>IF(VLOOKUP(SALIDA[[#This Row],[CODIGO]],STOCKSANLUIS[],7,FALSE)=0,"PRODUCTO SIN STOCK/UBICACIÓN",VLOOKUP(SALIDA[[#This Row],[CODIGO]],STOCKSANLUIS[],7,FALSE))</f>
        <v>C</v>
      </c>
      <c r="I4443" s="10" t="s">
        <v>19536</v>
      </c>
      <c r="J4443" t="str">
        <f>SALIDA[[#This Row],[CODIGO]]&amp;"       "&amp;SALIDA[[#This Row],[FAMILIA]]</f>
        <v>02013       FULL GAUGE</v>
      </c>
      <c r="K4443">
        <f>VLOOKUP(SALIDA[[#This Row],[CODIGO]],STOCK_STARSOFT[],5,FALSE)</f>
        <v>61.461271000000004</v>
      </c>
      <c r="L4443">
        <f>SALIDA[[#This Row],[CANTIDAD]]*SALIDA[[#This Row],[PRECIO UND]]</f>
        <v>122.92254200000001</v>
      </c>
    </row>
    <row r="4444" spans="1:12" x14ac:dyDescent="0.25">
      <c r="A4444" s="6" t="s">
        <v>2427</v>
      </c>
      <c r="B4444" s="100" t="str">
        <f>VLOOKUP(SALIDA[[#This Row],[CODIGO]],STOCKSANLUIS[],2,FALSE)</f>
        <v>TERMOMETRO DIGITAL TI-44 EW PLUS - VER.01 - 115 /220 VAC - FULL GAUGE - WHITE</v>
      </c>
      <c r="C4444" s="153">
        <v>46175</v>
      </c>
      <c r="D4444">
        <v>7</v>
      </c>
      <c r="E4444">
        <f>IF(VLOOKUP(SALIDA[[#This Row],[CODIGO]],STOCKSANLUIS[],6,FALSE)=0,"PRODUCTO SIN STOCK/UBICACIÓN",VLOOKUP(SALIDA[[#This Row],[CODIGO]],STOCKSANLUIS[],6,FALSE))</f>
        <v>1</v>
      </c>
      <c r="F4444">
        <f>SALIDA[[#This Row],[CANTIDAD]]/SALIDA[[#This Row],[UND MEDIDA]]</f>
        <v>7</v>
      </c>
      <c r="G4444" t="str">
        <f>VLOOKUP(SALIDA[[#This Row],[CODIGO]],FAMILIAS[],4,FALSE)</f>
        <v>FULL GAUGE</v>
      </c>
      <c r="H4444" s="10" t="str">
        <f>IF(VLOOKUP(SALIDA[[#This Row],[CODIGO]],STOCKSANLUIS[],7,FALSE)=0,"PRODUCTO SIN STOCK/UBICACIÓN",VLOOKUP(SALIDA[[#This Row],[CODIGO]],STOCKSANLUIS[],7,FALSE))</f>
        <v>C</v>
      </c>
      <c r="I4444" s="10"/>
      <c r="J4444" t="str">
        <f>SALIDA[[#This Row],[CODIGO]]&amp;"       "&amp;SALIDA[[#This Row],[FAMILIA]]</f>
        <v>02009       FULL GAUGE</v>
      </c>
      <c r="K4444">
        <f>VLOOKUP(SALIDA[[#This Row],[CODIGO]],STOCK_STARSOFT[],5,FALSE)</f>
        <v>25.290130000000001</v>
      </c>
      <c r="L4444">
        <f>SALIDA[[#This Row],[CANTIDAD]]*SALIDA[[#This Row],[PRECIO UND]]</f>
        <v>177.03091000000001</v>
      </c>
    </row>
    <row r="4445" spans="1:12" x14ac:dyDescent="0.25">
      <c r="A4445" s="6" t="s">
        <v>57</v>
      </c>
      <c r="B4445" s="100" t="str">
        <f>VLOOKUP(SALIDA[[#This Row],[CODIGO]],STOCKSANLUIS[],2,FALSE)</f>
        <v>CONTROLADOR DE VOLTAJE Y PROTECTOR DE FASES PHASELOG EW PLUS - VER.05 - 90-220 VAC - FULL GAUGE - WHITE</v>
      </c>
      <c r="C4445" s="153">
        <v>46175</v>
      </c>
      <c r="D4445">
        <v>8</v>
      </c>
      <c r="E4445">
        <f>IF(VLOOKUP(SALIDA[[#This Row],[CODIGO]],STOCKSANLUIS[],6,FALSE)=0,"PRODUCTO SIN STOCK/UBICACIÓN",VLOOKUP(SALIDA[[#This Row],[CODIGO]],STOCKSANLUIS[],6,FALSE))</f>
        <v>1</v>
      </c>
      <c r="F4445">
        <f>SALIDA[[#This Row],[CANTIDAD]]/SALIDA[[#This Row],[UND MEDIDA]]</f>
        <v>8</v>
      </c>
      <c r="G4445" t="str">
        <f>VLOOKUP(SALIDA[[#This Row],[CODIGO]],FAMILIAS[],4,FALSE)</f>
        <v>FULL GAUGE</v>
      </c>
      <c r="H4445" s="10" t="str">
        <f>IF(VLOOKUP(SALIDA[[#This Row],[CODIGO]],STOCKSANLUIS[],7,FALSE)=0,"PRODUCTO SIN STOCK/UBICACIÓN",VLOOKUP(SALIDA[[#This Row],[CODIGO]],STOCKSANLUIS[],7,FALSE))</f>
        <v>C</v>
      </c>
      <c r="I4445" s="10"/>
      <c r="J4445" t="str">
        <f>SALIDA[[#This Row],[CODIGO]]&amp;"       "&amp;SALIDA[[#This Row],[FAMILIA]]</f>
        <v>00029       FULL GAUGE</v>
      </c>
      <c r="K4445">
        <f>VLOOKUP(SALIDA[[#This Row],[CODIGO]],STOCK_STARSOFT[],5,FALSE)</f>
        <v>54.47063</v>
      </c>
      <c r="L4445">
        <f>SALIDA[[#This Row],[CANTIDAD]]*SALIDA[[#This Row],[PRECIO UND]]</f>
        <v>435.76504</v>
      </c>
    </row>
    <row r="4446" spans="1:12" x14ac:dyDescent="0.25">
      <c r="A4446" s="6" t="s">
        <v>77</v>
      </c>
      <c r="B4446" s="100" t="str">
        <f>VLOOKUP(SALIDA[[#This Row],[CODIGO]],STOCKSANLUIS[],2,FALSE)</f>
        <v>CONTROLADOR DE TEMPERATURA DIGITAL TC-900EW LOG - VER.04 - 115/220 VAC - FULL GAUGE - WHITE</v>
      </c>
      <c r="C4446" s="153">
        <v>46175</v>
      </c>
      <c r="D4446">
        <v>5</v>
      </c>
      <c r="E4446">
        <f>IF(VLOOKUP(SALIDA[[#This Row],[CODIGO]],STOCKSANLUIS[],6,FALSE)=0,"PRODUCTO SIN STOCK/UBICACIÓN",VLOOKUP(SALIDA[[#This Row],[CODIGO]],STOCKSANLUIS[],6,FALSE))</f>
        <v>1</v>
      </c>
      <c r="F4446">
        <f>SALIDA[[#This Row],[CANTIDAD]]/SALIDA[[#This Row],[UND MEDIDA]]</f>
        <v>5</v>
      </c>
      <c r="G4446" t="str">
        <f>VLOOKUP(SALIDA[[#This Row],[CODIGO]],FAMILIAS[],4,FALSE)</f>
        <v>FULL GAUGE</v>
      </c>
      <c r="H4446" s="10" t="str">
        <f>IF(VLOOKUP(SALIDA[[#This Row],[CODIGO]],STOCKSANLUIS[],7,FALSE)=0,"PRODUCTO SIN STOCK/UBICACIÓN",VLOOKUP(SALIDA[[#This Row],[CODIGO]],STOCKSANLUIS[],7,FALSE))</f>
        <v>C</v>
      </c>
      <c r="I4446" s="10"/>
      <c r="J4446" t="str">
        <f>SALIDA[[#This Row],[CODIGO]]&amp;"       "&amp;SALIDA[[#This Row],[FAMILIA]]</f>
        <v>00041       FULL GAUGE</v>
      </c>
      <c r="K4446">
        <f>VLOOKUP(SALIDA[[#This Row],[CODIGO]],STOCK_STARSOFT[],5,FALSE)</f>
        <v>34.414344</v>
      </c>
      <c r="L4446">
        <f>SALIDA[[#This Row],[CANTIDAD]]*SALIDA[[#This Row],[PRECIO UND]]</f>
        <v>172.07172</v>
      </c>
    </row>
    <row r="4447" spans="1:12" x14ac:dyDescent="0.25">
      <c r="A4447" s="6" t="s">
        <v>125</v>
      </c>
      <c r="B4447" s="100" t="str">
        <f>VLOOKUP(SALIDA[[#This Row],[CODIGO]],STOCKSANLUIS[],2,FALSE)</f>
        <v>BOBINA DE SOLENOIDE - 220V/60HZ/13W - COD - 018F6714 - DANFOSS</v>
      </c>
      <c r="C4447" s="153">
        <v>46175</v>
      </c>
      <c r="D4447">
        <v>2</v>
      </c>
      <c r="E4447">
        <f>IF(VLOOKUP(SALIDA[[#This Row],[CODIGO]],STOCKSANLUIS[],6,FALSE)=0,"PRODUCTO SIN STOCK/UBICACIÓN",VLOOKUP(SALIDA[[#This Row],[CODIGO]],STOCKSANLUIS[],6,FALSE))</f>
        <v>1</v>
      </c>
      <c r="F4447">
        <f>SALIDA[[#This Row],[CANTIDAD]]/SALIDA[[#This Row],[UND MEDIDA]]</f>
        <v>2</v>
      </c>
      <c r="G4447" t="str">
        <f>VLOOKUP(SALIDA[[#This Row],[CODIGO]],FAMILIAS[],4,FALSE)</f>
        <v>DANFOSS</v>
      </c>
      <c r="H4447" s="10" t="str">
        <f>IF(VLOOKUP(SALIDA[[#This Row],[CODIGO]],STOCKSANLUIS[],7,FALSE)=0,"PRODUCTO SIN STOCK/UBICACIÓN",VLOOKUP(SALIDA[[#This Row],[CODIGO]],STOCKSANLUIS[],7,FALSE))</f>
        <v>A</v>
      </c>
      <c r="I4447" s="10"/>
      <c r="J4447" t="str">
        <f>SALIDA[[#This Row],[CODIGO]]&amp;"       "&amp;SALIDA[[#This Row],[FAMILIA]]</f>
        <v>00078       DANFOSS</v>
      </c>
      <c r="K4447">
        <f>VLOOKUP(SALIDA[[#This Row],[CODIGO]],STOCK_STARSOFT[],5,FALSE)</f>
        <v>20.261431999999999</v>
      </c>
      <c r="L4447">
        <f>SALIDA[[#This Row],[CANTIDAD]]*SALIDA[[#This Row],[PRECIO UND]]</f>
        <v>40.522863999999998</v>
      </c>
    </row>
    <row r="4448" spans="1:12" x14ac:dyDescent="0.25">
      <c r="A4448" s="6" t="s">
        <v>3339</v>
      </c>
      <c r="B4448" s="100" t="str">
        <f>VLOOKUP(SALIDA[[#This Row],[CODIGO]],STOCKSANLUIS[],2,FALSE)</f>
        <v>GAS REFRIGERANTE R134 - 13.6KG ICELOONG</v>
      </c>
      <c r="C4448" s="153">
        <v>46175</v>
      </c>
      <c r="D4448">
        <v>1</v>
      </c>
      <c r="E4448">
        <f>IF(VLOOKUP(SALIDA[[#This Row],[CODIGO]],STOCKSANLUIS[],6,FALSE)=0,"PRODUCTO SIN STOCK/UBICACIÓN",VLOOKUP(SALIDA[[#This Row],[CODIGO]],STOCKSANLUIS[],6,FALSE))</f>
        <v>1</v>
      </c>
      <c r="F4448">
        <f>SALIDA[[#This Row],[CANTIDAD]]/SALIDA[[#This Row],[UND MEDIDA]]</f>
        <v>1</v>
      </c>
      <c r="G4448" t="str">
        <f>VLOOKUP(SALIDA[[#This Row],[CODIGO]],FAMILIAS[],4,FALSE)</f>
        <v>ZHEJIANG YONGHE</v>
      </c>
      <c r="H4448" s="10" t="str">
        <f>IF(VLOOKUP(SALIDA[[#This Row],[CODIGO]],STOCKSANLUIS[],7,FALSE)=0,"PRODUCTO SIN STOCK/UBICACIÓN",VLOOKUP(SALIDA[[#This Row],[CODIGO]],STOCKSANLUIS[],7,FALSE))</f>
        <v>C</v>
      </c>
      <c r="I4448" s="10"/>
      <c r="J4448" t="str">
        <f>SALIDA[[#This Row],[CODIGO]]&amp;"       "&amp;SALIDA[[#This Row],[FAMILIA]]</f>
        <v>02751       ZHEJIANG YONGHE</v>
      </c>
      <c r="K4448">
        <f>VLOOKUP(SALIDA[[#This Row],[CODIGO]],STOCK_STARSOFT[],5,FALSE)</f>
        <v>106.20946600000001</v>
      </c>
      <c r="L4448">
        <f>SALIDA[[#This Row],[CANTIDAD]]*SALIDA[[#This Row],[PRECIO UND]]</f>
        <v>106.20946600000001</v>
      </c>
    </row>
    <row r="4449" spans="1:12" x14ac:dyDescent="0.25">
      <c r="A4449" s="6" t="s">
        <v>33</v>
      </c>
      <c r="B4449" s="100" t="str">
        <f>VLOOKUP(SALIDA[[#This Row],[CODIGO]],STOCKSANLUIS[],2,FALSE)</f>
        <v>CONTROLADOR DE TEMPERATURA DIGITAL MT-512E 2HP - VER.13 - 115/220 VAC - FULL GAUGE</v>
      </c>
      <c r="C4449" s="153">
        <v>46175</v>
      </c>
      <c r="D4449">
        <v>16</v>
      </c>
      <c r="E4449">
        <f>IF(VLOOKUP(SALIDA[[#This Row],[CODIGO]],STOCKSANLUIS[],6,FALSE)=0,"PRODUCTO SIN STOCK/UBICACIÓN",VLOOKUP(SALIDA[[#This Row],[CODIGO]],STOCKSANLUIS[],6,FALSE))</f>
        <v>1</v>
      </c>
      <c r="F4449">
        <f>SALIDA[[#This Row],[CANTIDAD]]/SALIDA[[#This Row],[UND MEDIDA]]</f>
        <v>16</v>
      </c>
      <c r="G4449" t="str">
        <f>VLOOKUP(SALIDA[[#This Row],[CODIGO]],FAMILIAS[],4,FALSE)</f>
        <v>FULL GAUGE</v>
      </c>
      <c r="H4449" s="10" t="str">
        <f>IF(VLOOKUP(SALIDA[[#This Row],[CODIGO]],STOCKSANLUIS[],7,FALSE)=0,"PRODUCTO SIN STOCK/UBICACIÓN",VLOOKUP(SALIDA[[#This Row],[CODIGO]],STOCKSANLUIS[],7,FALSE))</f>
        <v>C</v>
      </c>
      <c r="I4449" s="10"/>
      <c r="J4449" t="str">
        <f>SALIDA[[#This Row],[CODIGO]]&amp;"       "&amp;SALIDA[[#This Row],[FAMILIA]]</f>
        <v>00016       FULL GAUGE</v>
      </c>
      <c r="K4449">
        <f>VLOOKUP(SALIDA[[#This Row],[CODIGO]],STOCK_STARSOFT[],5,FALSE)</f>
        <v>13.318346</v>
      </c>
      <c r="L4449">
        <f>SALIDA[[#This Row],[CANTIDAD]]*SALIDA[[#This Row],[PRECIO UND]]</f>
        <v>213.093536</v>
      </c>
    </row>
    <row r="4450" spans="1:12" x14ac:dyDescent="0.25">
      <c r="A4450" s="6" t="s">
        <v>33</v>
      </c>
      <c r="B4450" s="100" t="str">
        <f>VLOOKUP(SALIDA[[#This Row],[CODIGO]],STOCKSANLUIS[],2,FALSE)</f>
        <v>CONTROLADOR DE TEMPERATURA DIGITAL MT-512E 2HP - VER.13 - 115/220 VAC - FULL GAUGE</v>
      </c>
      <c r="C4450" s="153">
        <v>46175</v>
      </c>
      <c r="D4450">
        <v>20</v>
      </c>
      <c r="E4450">
        <f>IF(VLOOKUP(SALIDA[[#This Row],[CODIGO]],STOCKSANLUIS[],6,FALSE)=0,"PRODUCTO SIN STOCK/UBICACIÓN",VLOOKUP(SALIDA[[#This Row],[CODIGO]],STOCKSANLUIS[],6,FALSE))</f>
        <v>1</v>
      </c>
      <c r="F4450">
        <f>SALIDA[[#This Row],[CANTIDAD]]/SALIDA[[#This Row],[UND MEDIDA]]</f>
        <v>20</v>
      </c>
      <c r="G4450" t="str">
        <f>VLOOKUP(SALIDA[[#This Row],[CODIGO]],FAMILIAS[],4,FALSE)</f>
        <v>FULL GAUGE</v>
      </c>
      <c r="H4450" s="10" t="str">
        <f>IF(VLOOKUP(SALIDA[[#This Row],[CODIGO]],STOCKSANLUIS[],7,FALSE)=0,"PRODUCTO SIN STOCK/UBICACIÓN",VLOOKUP(SALIDA[[#This Row],[CODIGO]],STOCKSANLUIS[],7,FALSE))</f>
        <v>C</v>
      </c>
      <c r="I4450" s="10"/>
      <c r="J4450" t="str">
        <f>SALIDA[[#This Row],[CODIGO]]&amp;"       "&amp;SALIDA[[#This Row],[FAMILIA]]</f>
        <v>00016       FULL GAUGE</v>
      </c>
      <c r="K4450">
        <f>VLOOKUP(SALIDA[[#This Row],[CODIGO]],STOCK_STARSOFT[],5,FALSE)</f>
        <v>13.318346</v>
      </c>
      <c r="L4450">
        <f>SALIDA[[#This Row],[CANTIDAD]]*SALIDA[[#This Row],[PRECIO UND]]</f>
        <v>266.36691999999999</v>
      </c>
    </row>
    <row r="4451" spans="1:12" x14ac:dyDescent="0.25">
      <c r="A4451" s="6" t="s">
        <v>2022</v>
      </c>
      <c r="B4451" s="100" t="str">
        <f>VLOOKUP(SALIDA[[#This Row],[CODIGO]],STOCKSANLUIS[],2,FALSE)</f>
        <v>CONTROLADOR DE TEMPERATURA DIGITAL TC-900E POWER - VER.07 - 115/220 VAC - FULL GAUGE</v>
      </c>
      <c r="C4451" s="153">
        <v>46175</v>
      </c>
      <c r="D4451">
        <v>1</v>
      </c>
      <c r="E4451">
        <f>IF(VLOOKUP(SALIDA[[#This Row],[CODIGO]],STOCKSANLUIS[],6,FALSE)=0,"PRODUCTO SIN STOCK/UBICACIÓN",VLOOKUP(SALIDA[[#This Row],[CODIGO]],STOCKSANLUIS[],6,FALSE))</f>
        <v>1</v>
      </c>
      <c r="F4451">
        <f>SALIDA[[#This Row],[CANTIDAD]]/SALIDA[[#This Row],[UND MEDIDA]]</f>
        <v>1</v>
      </c>
      <c r="G4451" t="str">
        <f>VLOOKUP(SALIDA[[#This Row],[CODIGO]],FAMILIAS[],4,FALSE)</f>
        <v>FULL GAUGE</v>
      </c>
      <c r="H4451" s="10" t="str">
        <f>IF(VLOOKUP(SALIDA[[#This Row],[CODIGO]],STOCKSANLUIS[],7,FALSE)=0,"PRODUCTO SIN STOCK/UBICACIÓN",VLOOKUP(SALIDA[[#This Row],[CODIGO]],STOCKSANLUIS[],7,FALSE))</f>
        <v>C</v>
      </c>
      <c r="I4451" s="10"/>
      <c r="J4451" t="str">
        <f>SALIDA[[#This Row],[CODIGO]]&amp;"       "&amp;SALIDA[[#This Row],[FAMILIA]]</f>
        <v>01785       FULL GAUGE</v>
      </c>
      <c r="K4451">
        <f>VLOOKUP(SALIDA[[#This Row],[CODIGO]],STOCK_STARSOFT[],5,FALSE)</f>
        <v>18.272079000000002</v>
      </c>
      <c r="L4451">
        <f>SALIDA[[#This Row],[CANTIDAD]]*SALIDA[[#This Row],[PRECIO UND]]</f>
        <v>18.272079000000002</v>
      </c>
    </row>
    <row r="4452" spans="1:12" x14ac:dyDescent="0.25">
      <c r="A4452" s="6" t="s">
        <v>153</v>
      </c>
      <c r="B4452" s="100" t="str">
        <f>VLOOKUP(SALIDA[[#This Row],[CODIGO]],STOCKSANLUIS[],2,FALSE)</f>
        <v>ELEMENTO TERMOSTATICO DANFOSS TEX-5 -N.40/+10°C S/MOP - 067B3250</v>
      </c>
      <c r="C4452" s="153">
        <v>46175</v>
      </c>
      <c r="D4452">
        <v>1</v>
      </c>
      <c r="E4452">
        <f>IF(VLOOKUP(SALIDA[[#This Row],[CODIGO]],STOCKSANLUIS[],6,FALSE)=0,"PRODUCTO SIN STOCK/UBICACIÓN",VLOOKUP(SALIDA[[#This Row],[CODIGO]],STOCKSANLUIS[],6,FALSE))</f>
        <v>1</v>
      </c>
      <c r="F4452">
        <f>SALIDA[[#This Row],[CANTIDAD]]/SALIDA[[#This Row],[UND MEDIDA]]</f>
        <v>1</v>
      </c>
      <c r="G4452" t="str">
        <f>VLOOKUP(SALIDA[[#This Row],[CODIGO]],FAMILIAS[],4,FALSE)</f>
        <v>DANFOSS</v>
      </c>
      <c r="H4452" s="10" t="str">
        <f>IF(VLOOKUP(SALIDA[[#This Row],[CODIGO]],STOCKSANLUIS[],7,FALSE)=0,"PRODUCTO SIN STOCK/UBICACIÓN",VLOOKUP(SALIDA[[#This Row],[CODIGO]],STOCKSANLUIS[],7,FALSE))</f>
        <v>A</v>
      </c>
      <c r="I4452" s="10"/>
      <c r="J4452" t="str">
        <f>SALIDA[[#This Row],[CODIGO]]&amp;"       "&amp;SALIDA[[#This Row],[FAMILIA]]</f>
        <v>00094       DANFOSS</v>
      </c>
      <c r="K4452">
        <f>VLOOKUP(SALIDA[[#This Row],[CODIGO]],STOCK_STARSOFT[],5,FALSE)</f>
        <v>50.167777999999998</v>
      </c>
      <c r="L4452">
        <f>SALIDA[[#This Row],[CANTIDAD]]*SALIDA[[#This Row],[PRECIO UND]]</f>
        <v>50.167777999999998</v>
      </c>
    </row>
    <row r="4453" spans="1:12" x14ac:dyDescent="0.25">
      <c r="A4453" s="6" t="s">
        <v>3259</v>
      </c>
      <c r="B4453" s="100" t="str">
        <f>VLOOKUP(SALIDA[[#This Row],[CODIGO]],STOCKSANLUIS[],2,FALSE)</f>
        <v>ORIFICIO #3 PARA TE5 - 067B2791 R22, R134, R404, R407C,R507 - DANFOSS</v>
      </c>
      <c r="C4453" s="153">
        <v>46175</v>
      </c>
      <c r="D4453">
        <v>1</v>
      </c>
      <c r="E4453">
        <f>IF(VLOOKUP(SALIDA[[#This Row],[CODIGO]],STOCKSANLUIS[],6,FALSE)=0,"PRODUCTO SIN STOCK/UBICACIÓN",VLOOKUP(SALIDA[[#This Row],[CODIGO]],STOCKSANLUIS[],6,FALSE))</f>
        <v>1</v>
      </c>
      <c r="F4453">
        <f>SALIDA[[#This Row],[CANTIDAD]]/SALIDA[[#This Row],[UND MEDIDA]]</f>
        <v>1</v>
      </c>
      <c r="G4453" t="str">
        <f>VLOOKUP(SALIDA[[#This Row],[CODIGO]],FAMILIAS[],4,FALSE)</f>
        <v>DANFOSS</v>
      </c>
      <c r="H4453" s="10" t="str">
        <f>IF(VLOOKUP(SALIDA[[#This Row],[CODIGO]],STOCKSANLUIS[],7,FALSE)=0,"PRODUCTO SIN STOCK/UBICACIÓN",VLOOKUP(SALIDA[[#This Row],[CODIGO]],STOCKSANLUIS[],7,FALSE))</f>
        <v>A</v>
      </c>
      <c r="I4453" s="10"/>
      <c r="J4453" t="str">
        <f>SALIDA[[#This Row],[CODIGO]]&amp;"       "&amp;SALIDA[[#This Row],[FAMILIA]]</f>
        <v>02671       DANFOSS</v>
      </c>
      <c r="K4453">
        <f>VLOOKUP(SALIDA[[#This Row],[CODIGO]],STOCK_STARSOFT[],5,FALSE)</f>
        <v>17.421330999999999</v>
      </c>
      <c r="L4453">
        <f>SALIDA[[#This Row],[CANTIDAD]]*SALIDA[[#This Row],[PRECIO UND]]</f>
        <v>17.421330999999999</v>
      </c>
    </row>
    <row r="4454" spans="1:12" x14ac:dyDescent="0.25">
      <c r="A4454" s="6" t="s">
        <v>141</v>
      </c>
      <c r="B4454" s="100" t="str">
        <f>VLOOKUP(SALIDA[[#This Row],[CODIGO]],STOCKSANLUIS[],2,FALSE)</f>
        <v>CUERPO DE VALVULA EXPANSION DANFOSS TE-5 COD 067B4011 5/8" X 7/8" SOLD.</v>
      </c>
      <c r="C4454" s="153">
        <v>46175</v>
      </c>
      <c r="D4454">
        <v>1</v>
      </c>
      <c r="E4454">
        <f>IF(VLOOKUP(SALIDA[[#This Row],[CODIGO]],STOCKSANLUIS[],6,FALSE)=0,"PRODUCTO SIN STOCK/UBICACIÓN",VLOOKUP(SALIDA[[#This Row],[CODIGO]],STOCKSANLUIS[],6,FALSE))</f>
        <v>1</v>
      </c>
      <c r="F4454">
        <f>SALIDA[[#This Row],[CANTIDAD]]/SALIDA[[#This Row],[UND MEDIDA]]</f>
        <v>1</v>
      </c>
      <c r="G4454" t="str">
        <f>VLOOKUP(SALIDA[[#This Row],[CODIGO]],FAMILIAS[],4,FALSE)</f>
        <v>DANFOSS</v>
      </c>
      <c r="H4454" s="10" t="str">
        <f>IF(VLOOKUP(SALIDA[[#This Row],[CODIGO]],STOCKSANLUIS[],7,FALSE)=0,"PRODUCTO SIN STOCK/UBICACIÓN",VLOOKUP(SALIDA[[#This Row],[CODIGO]],STOCKSANLUIS[],7,FALSE))</f>
        <v>A</v>
      </c>
      <c r="I4454" s="10"/>
      <c r="J4454" t="str">
        <f>SALIDA[[#This Row],[CODIGO]]&amp;"       "&amp;SALIDA[[#This Row],[FAMILIA]]</f>
        <v>00087       DANFOSS</v>
      </c>
      <c r="K4454">
        <f>VLOOKUP(SALIDA[[#This Row],[CODIGO]],STOCK_STARSOFT[],5,FALSE)</f>
        <v>10.909203</v>
      </c>
      <c r="L4454">
        <f>SALIDA[[#This Row],[CANTIDAD]]*SALIDA[[#This Row],[PRECIO UND]]</f>
        <v>10.909203</v>
      </c>
    </row>
    <row r="4455" spans="1:12" x14ac:dyDescent="0.25">
      <c r="A4455" s="6" t="s">
        <v>781</v>
      </c>
      <c r="B4455" s="100" t="str">
        <f>VLOOKUP(SALIDA[[#This Row],[CODIGO]],STOCKSANLUIS[],2,FALSE)</f>
        <v>CINTA DE ALUMINIO DE 2" X 50 YDS - QTA-250 - QUALITY</v>
      </c>
      <c r="C4455" s="153">
        <v>46175</v>
      </c>
      <c r="D4455">
        <v>2</v>
      </c>
      <c r="E4455">
        <f>IF(VLOOKUP(SALIDA[[#This Row],[CODIGO]],STOCKSANLUIS[],6,FALSE)=0,"PRODUCTO SIN STOCK/UBICACIÓN",VLOOKUP(SALIDA[[#This Row],[CODIGO]],STOCKSANLUIS[],6,FALSE))</f>
        <v>1</v>
      </c>
      <c r="F4455">
        <f>SALIDA[[#This Row],[CANTIDAD]]/SALIDA[[#This Row],[UND MEDIDA]]</f>
        <v>2</v>
      </c>
      <c r="G4455" t="str">
        <f>VLOOKUP(SALIDA[[#This Row],[CODIGO]],FAMILIAS[],4,FALSE)</f>
        <v>QUALITY</v>
      </c>
      <c r="H4455" s="10" t="str">
        <f>IF(VLOOKUP(SALIDA[[#This Row],[CODIGO]],STOCKSANLUIS[],7,FALSE)=0,"PRODUCTO SIN STOCK/UBICACIÓN",VLOOKUP(SALIDA[[#This Row],[CODIGO]],STOCKSANLUIS[],7,FALSE))</f>
        <v>A</v>
      </c>
      <c r="I4455" s="10"/>
      <c r="J4455" t="str">
        <f>SALIDA[[#This Row],[CODIGO]]&amp;"       "&amp;SALIDA[[#This Row],[FAMILIA]]</f>
        <v>00855       QUALITY</v>
      </c>
      <c r="K4455">
        <f>VLOOKUP(SALIDA[[#This Row],[CODIGO]],STOCK_STARSOFT[],5,FALSE)</f>
        <v>3.5578789999999998</v>
      </c>
      <c r="L4455">
        <f>SALIDA[[#This Row],[CANTIDAD]]*SALIDA[[#This Row],[PRECIO UND]]</f>
        <v>7.1157579999999996</v>
      </c>
    </row>
    <row r="4456" spans="1:12" x14ac:dyDescent="0.25">
      <c r="A4456" s="6" t="s">
        <v>3858</v>
      </c>
      <c r="B4456" s="100" t="str">
        <f>VLOOKUP(SALIDA[[#This Row],[CODIGO]],STOCKSANLUIS[],2,FALSE)</f>
        <v>CORTINA DE AIRE DE 120 CM (48") - 220V/1PH/60HZ - STAR COLD - FM-1212Z/Y-MC</v>
      </c>
      <c r="C4456" s="153">
        <v>46176</v>
      </c>
      <c r="D4456">
        <v>1</v>
      </c>
      <c r="E4456">
        <f>IF(VLOOKUP(SALIDA[[#This Row],[CODIGO]],STOCKSANLUIS[],6,FALSE)=0,"PRODUCTO SIN STOCK/UBICACIÓN",VLOOKUP(SALIDA[[#This Row],[CODIGO]],STOCKSANLUIS[],6,FALSE))</f>
        <v>1</v>
      </c>
      <c r="F4456">
        <f>SALIDA[[#This Row],[CANTIDAD]]/SALIDA[[#This Row],[UND MEDIDA]]</f>
        <v>1</v>
      </c>
      <c r="G4456" t="str">
        <f>VLOOKUP(SALIDA[[#This Row],[CODIGO]],FAMILIAS[],4,FALSE)</f>
        <v>STAR COLD</v>
      </c>
      <c r="H4456" s="10" t="str">
        <f>IF(VLOOKUP(SALIDA[[#This Row],[CODIGO]],STOCKSANLUIS[],7,FALSE)=0,"PRODUCTO SIN STOCK/UBICACIÓN",VLOOKUP(SALIDA[[#This Row],[CODIGO]],STOCKSANLUIS[],7,FALSE))</f>
        <v>A</v>
      </c>
      <c r="I4456" s="10"/>
      <c r="J4456" t="str">
        <f>SALIDA[[#This Row],[CODIGO]]&amp;"       "&amp;SALIDA[[#This Row],[FAMILIA]]</f>
        <v>03288       STAR COLD</v>
      </c>
      <c r="K4456">
        <f>VLOOKUP(SALIDA[[#This Row],[CODIGO]],STOCK_STARSOFT[],5,FALSE)</f>
        <v>46.302090999999997</v>
      </c>
      <c r="L4456">
        <f>SALIDA[[#This Row],[CANTIDAD]]*SALIDA[[#This Row],[PRECIO UND]]</f>
        <v>46.302090999999997</v>
      </c>
    </row>
    <row r="4457" spans="1:12" x14ac:dyDescent="0.25">
      <c r="A4457" s="6" t="s">
        <v>2022</v>
      </c>
      <c r="B4457" s="100" t="str">
        <f>VLOOKUP(SALIDA[[#This Row],[CODIGO]],STOCKSANLUIS[],2,FALSE)</f>
        <v>CONTROLADOR DE TEMPERATURA DIGITAL TC-900E POWER - VER.07 - 115/220 VAC - FULL GAUGE</v>
      </c>
      <c r="C4457" s="153">
        <v>46176</v>
      </c>
      <c r="D4457">
        <v>1</v>
      </c>
      <c r="E4457">
        <f>IF(VLOOKUP(SALIDA[[#This Row],[CODIGO]],STOCKSANLUIS[],6,FALSE)=0,"PRODUCTO SIN STOCK/UBICACIÓN",VLOOKUP(SALIDA[[#This Row],[CODIGO]],STOCKSANLUIS[],6,FALSE))</f>
        <v>1</v>
      </c>
      <c r="F4457">
        <f>SALIDA[[#This Row],[CANTIDAD]]/SALIDA[[#This Row],[UND MEDIDA]]</f>
        <v>1</v>
      </c>
      <c r="G4457" t="str">
        <f>VLOOKUP(SALIDA[[#This Row],[CODIGO]],FAMILIAS[],4,FALSE)</f>
        <v>FULL GAUGE</v>
      </c>
      <c r="H4457" s="10" t="str">
        <f>IF(VLOOKUP(SALIDA[[#This Row],[CODIGO]],STOCKSANLUIS[],7,FALSE)=0,"PRODUCTO SIN STOCK/UBICACIÓN",VLOOKUP(SALIDA[[#This Row],[CODIGO]],STOCKSANLUIS[],7,FALSE))</f>
        <v>C</v>
      </c>
      <c r="I4457" s="10" t="s">
        <v>19536</v>
      </c>
      <c r="J4457" t="str">
        <f>SALIDA[[#This Row],[CODIGO]]&amp;"       "&amp;SALIDA[[#This Row],[FAMILIA]]</f>
        <v>01785       FULL GAUGE</v>
      </c>
      <c r="K4457">
        <f>VLOOKUP(SALIDA[[#This Row],[CODIGO]],STOCK_STARSOFT[],5,FALSE)</f>
        <v>18.272079000000002</v>
      </c>
      <c r="L4457">
        <f>SALIDA[[#This Row],[CANTIDAD]]*SALIDA[[#This Row],[PRECIO UND]]</f>
        <v>18.272079000000002</v>
      </c>
    </row>
    <row r="4458" spans="1:12" x14ac:dyDescent="0.25">
      <c r="A4458" s="6" t="s">
        <v>931</v>
      </c>
      <c r="B4458" s="100" t="str">
        <f>VLOOKUP(SALIDA[[#This Row],[CODIGO]],STOCKSANLUIS[],2,FALSE)</f>
        <v>ACEITE POLIOLESTER POE 32 - 1 GALON - BVA</v>
      </c>
      <c r="C4458" s="153">
        <v>46176</v>
      </c>
      <c r="D4458">
        <v>2</v>
      </c>
      <c r="E4458">
        <f>IF(VLOOKUP(SALIDA[[#This Row],[CODIGO]],STOCKSANLUIS[],6,FALSE)=0,"PRODUCTO SIN STOCK/UBICACIÓN",VLOOKUP(SALIDA[[#This Row],[CODIGO]],STOCKSANLUIS[],6,FALSE))</f>
        <v>1</v>
      </c>
      <c r="F4458">
        <f>SALIDA[[#This Row],[CANTIDAD]]/SALIDA[[#This Row],[UND MEDIDA]]</f>
        <v>2</v>
      </c>
      <c r="G4458" t="str">
        <f>VLOOKUP(SALIDA[[#This Row],[CODIGO]],FAMILIAS[],4,FALSE)</f>
        <v>BVA</v>
      </c>
      <c r="H4458" s="10" t="str">
        <f>IF(VLOOKUP(SALIDA[[#This Row],[CODIGO]],STOCKSANLUIS[],7,FALSE)=0,"PRODUCTO SIN STOCK/UBICACIÓN",VLOOKUP(SALIDA[[#This Row],[CODIGO]],STOCKSANLUIS[],7,FALSE))</f>
        <v>C</v>
      </c>
      <c r="I4458" s="10"/>
      <c r="J4458" t="str">
        <f>SALIDA[[#This Row],[CODIGO]]&amp;"       "&amp;SALIDA[[#This Row],[FAMILIA]]</f>
        <v>00987       BVA</v>
      </c>
      <c r="K4458">
        <f>VLOOKUP(SALIDA[[#This Row],[CODIGO]],STOCK_STARSOFT[],5,FALSE)</f>
        <v>47.466326000000002</v>
      </c>
      <c r="L4458">
        <f>SALIDA[[#This Row],[CANTIDAD]]*SALIDA[[#This Row],[PRECIO UND]]</f>
        <v>94.932652000000004</v>
      </c>
    </row>
    <row r="4459" spans="1:12" x14ac:dyDescent="0.25">
      <c r="A4459" s="6" t="s">
        <v>2922</v>
      </c>
      <c r="B4459" s="100" t="str">
        <f>VLOOKUP(SALIDA[[#This Row],[CODIGO]],STOCKSANLUIS[],2,FALSE)</f>
        <v>CIERRE RÁPIDO G-5521 A CON LLAVE FI0 9911 - CAFF</v>
      </c>
      <c r="C4459" s="153">
        <v>46176</v>
      </c>
      <c r="D4459">
        <v>2</v>
      </c>
      <c r="E4459">
        <f>IF(VLOOKUP(SALIDA[[#This Row],[CODIGO]],STOCKSANLUIS[],6,FALSE)=0,"PRODUCTO SIN STOCK/UBICACIÓN",VLOOKUP(SALIDA[[#This Row],[CODIGO]],STOCKSANLUIS[],6,FALSE))</f>
        <v>1</v>
      </c>
      <c r="F4459">
        <f>SALIDA[[#This Row],[CANTIDAD]]/SALIDA[[#This Row],[UND MEDIDA]]</f>
        <v>2</v>
      </c>
      <c r="G4459" t="str">
        <f>VLOOKUP(SALIDA[[#This Row],[CODIGO]],FAMILIAS[],4,FALSE)</f>
        <v>CAFF</v>
      </c>
      <c r="H4459" s="10" t="str">
        <f>IF(VLOOKUP(SALIDA[[#This Row],[CODIGO]],STOCKSANLUIS[],7,FALSE)=0,"PRODUCTO SIN STOCK/UBICACIÓN",VLOOKUP(SALIDA[[#This Row],[CODIGO]],STOCKSANLUIS[],7,FALSE))</f>
        <v>A</v>
      </c>
      <c r="I4459" s="10"/>
      <c r="J4459" t="str">
        <f>SALIDA[[#This Row],[CODIGO]]&amp;"       "&amp;SALIDA[[#This Row],[FAMILIA]]</f>
        <v>02377       CAFF</v>
      </c>
      <c r="K4459">
        <f>VLOOKUP(SALIDA[[#This Row],[CODIGO]],STOCK_STARSOFT[],5,FALSE)</f>
        <v>54.235909999999997</v>
      </c>
      <c r="L4459">
        <f>SALIDA[[#This Row],[CANTIDAD]]*SALIDA[[#This Row],[PRECIO UND]]</f>
        <v>108.47181999999999</v>
      </c>
    </row>
    <row r="4460" spans="1:12" x14ac:dyDescent="0.25">
      <c r="A4460" s="6" t="s">
        <v>2490</v>
      </c>
      <c r="B4460" s="100" t="str">
        <f>VLOOKUP(SALIDA[[#This Row],[CODIGO]],STOCKSANLUIS[],2,FALSE)</f>
        <v>LIMPIADOR PARA CONDENSADOR - NU-BRITE - 1GALON - NU CALGON</v>
      </c>
      <c r="C4460" s="153">
        <v>46176</v>
      </c>
      <c r="D4460">
        <v>2</v>
      </c>
      <c r="E4460">
        <f>IF(VLOOKUP(SALIDA[[#This Row],[CODIGO]],STOCKSANLUIS[],6,FALSE)=0,"PRODUCTO SIN STOCK/UBICACIÓN",VLOOKUP(SALIDA[[#This Row],[CODIGO]],STOCKSANLUIS[],6,FALSE))</f>
        <v>1</v>
      </c>
      <c r="F4460">
        <f>SALIDA[[#This Row],[CANTIDAD]]/SALIDA[[#This Row],[UND MEDIDA]]</f>
        <v>2</v>
      </c>
      <c r="G4460" t="str">
        <f>VLOOKUP(SALIDA[[#This Row],[CODIGO]],FAMILIAS[],4,FALSE)</f>
        <v>NU CALGON</v>
      </c>
      <c r="H4460" s="10" t="str">
        <f>IF(VLOOKUP(SALIDA[[#This Row],[CODIGO]],STOCKSANLUIS[],7,FALSE)=0,"PRODUCTO SIN STOCK/UBICACIÓN",VLOOKUP(SALIDA[[#This Row],[CODIGO]],STOCKSANLUIS[],7,FALSE))</f>
        <v>C</v>
      </c>
      <c r="I4460" s="10"/>
      <c r="J4460" t="str">
        <f>SALIDA[[#This Row],[CODIGO]]&amp;"       "&amp;SALIDA[[#This Row],[FAMILIA]]</f>
        <v>02043       NU CALGON</v>
      </c>
      <c r="K4460">
        <f>VLOOKUP(SALIDA[[#This Row],[CODIGO]],STOCK_STARSOFT[],5,FALSE)</f>
        <v>9.0050089999999994</v>
      </c>
      <c r="L4460">
        <f>SALIDA[[#This Row],[CANTIDAD]]*SALIDA[[#This Row],[PRECIO UND]]</f>
        <v>18.010017999999999</v>
      </c>
    </row>
    <row r="4461" spans="1:12" x14ac:dyDescent="0.25">
      <c r="A4461" s="6" t="s">
        <v>599</v>
      </c>
      <c r="B4461" s="100" t="str">
        <f>VLOOKUP(SALIDA[[#This Row],[CODIGO]],STOCKSANLUIS[],2,FALSE)</f>
        <v>CUERPO DE VALVULA SOLENOIDE DANFOSS EVR 20 - 1 1/8  SOLDABLE  032L1244</v>
      </c>
      <c r="C4461" s="153">
        <v>46176</v>
      </c>
      <c r="D4461">
        <v>1</v>
      </c>
      <c r="E4461">
        <f>IF(VLOOKUP(SALIDA[[#This Row],[CODIGO]],STOCKSANLUIS[],6,FALSE)=0,"PRODUCTO SIN STOCK/UBICACIÓN",VLOOKUP(SALIDA[[#This Row],[CODIGO]],STOCKSANLUIS[],6,FALSE))</f>
        <v>1</v>
      </c>
      <c r="F4461">
        <f>SALIDA[[#This Row],[CANTIDAD]]/SALIDA[[#This Row],[UND MEDIDA]]</f>
        <v>1</v>
      </c>
      <c r="G4461" t="str">
        <f>VLOOKUP(SALIDA[[#This Row],[CODIGO]],FAMILIAS[],4,FALSE)</f>
        <v>DANFOSS</v>
      </c>
      <c r="H4461" s="10" t="str">
        <f>IF(VLOOKUP(SALIDA[[#This Row],[CODIGO]],STOCKSANLUIS[],7,FALSE)=0,"PRODUCTO SIN STOCK/UBICACIÓN",VLOOKUP(SALIDA[[#This Row],[CODIGO]],STOCKSANLUIS[],7,FALSE))</f>
        <v>A</v>
      </c>
      <c r="I4461" s="10" t="s">
        <v>19536</v>
      </c>
      <c r="J4461" t="str">
        <f>SALIDA[[#This Row],[CODIGO]]&amp;"       "&amp;SALIDA[[#This Row],[FAMILIA]]</f>
        <v>00586       DANFOSS</v>
      </c>
      <c r="K4461">
        <f>VLOOKUP(SALIDA[[#This Row],[CODIGO]],STOCK_STARSOFT[],5,FALSE)</f>
        <v>93.215744000000001</v>
      </c>
      <c r="L4461">
        <f>SALIDA[[#This Row],[CANTIDAD]]*SALIDA[[#This Row],[PRECIO UND]]</f>
        <v>93.215744000000001</v>
      </c>
    </row>
    <row r="4462" spans="1:12" x14ac:dyDescent="0.25">
      <c r="A4462" s="6" t="s">
        <v>3343</v>
      </c>
      <c r="B4462" s="100" t="str">
        <f>VLOOKUP(SALIDA[[#This Row],[CODIGO]],STOCKSANLUIS[],2,FALSE)</f>
        <v>GAS REFRIGERANTE R410A -11.30KG ICELOONG</v>
      </c>
      <c r="C4462" s="153">
        <v>46176</v>
      </c>
      <c r="D4462">
        <v>2</v>
      </c>
      <c r="E4462">
        <f>IF(VLOOKUP(SALIDA[[#This Row],[CODIGO]],STOCKSANLUIS[],6,FALSE)=0,"PRODUCTO SIN STOCK/UBICACIÓN",VLOOKUP(SALIDA[[#This Row],[CODIGO]],STOCKSANLUIS[],6,FALSE))</f>
        <v>1</v>
      </c>
      <c r="F4462">
        <f>SALIDA[[#This Row],[CANTIDAD]]/SALIDA[[#This Row],[UND MEDIDA]]</f>
        <v>2</v>
      </c>
      <c r="G4462" t="str">
        <f>VLOOKUP(SALIDA[[#This Row],[CODIGO]],FAMILIAS[],4,FALSE)</f>
        <v>ZHEJIANG YONGHE</v>
      </c>
      <c r="H4462" s="10" t="str">
        <f>IF(VLOOKUP(SALIDA[[#This Row],[CODIGO]],STOCKSANLUIS[],7,FALSE)=0,"PRODUCTO SIN STOCK/UBICACIÓN",VLOOKUP(SALIDA[[#This Row],[CODIGO]],STOCKSANLUIS[],7,FALSE))</f>
        <v>C</v>
      </c>
      <c r="I4462" s="10"/>
      <c r="J4462" t="str">
        <f>SALIDA[[#This Row],[CODIGO]]&amp;"       "&amp;SALIDA[[#This Row],[FAMILIA]]</f>
        <v>02753       ZHEJIANG YONGHE</v>
      </c>
      <c r="K4462">
        <f>VLOOKUP(SALIDA[[#This Row],[CODIGO]],STOCK_STARSOFT[],5,FALSE)</f>
        <v>88.873082999999994</v>
      </c>
      <c r="L4462">
        <f>SALIDA[[#This Row],[CANTIDAD]]*SALIDA[[#This Row],[PRECIO UND]]</f>
        <v>177.74616599999999</v>
      </c>
    </row>
    <row r="4463" spans="1:12" x14ac:dyDescent="0.25">
      <c r="A4463" s="6" t="s">
        <v>3347</v>
      </c>
      <c r="B4463" s="100" t="str">
        <f>VLOOKUP(SALIDA[[#This Row],[CODIGO]],STOCKSANLUIS[],2,FALSE)</f>
        <v>GAS REFRIGERANTE R507 -11.3KG ICELOONG</v>
      </c>
      <c r="C4463" s="153">
        <v>46176</v>
      </c>
      <c r="D4463">
        <v>3</v>
      </c>
      <c r="E4463">
        <f>IF(VLOOKUP(SALIDA[[#This Row],[CODIGO]],STOCKSANLUIS[],6,FALSE)=0,"PRODUCTO SIN STOCK/UBICACIÓN",VLOOKUP(SALIDA[[#This Row],[CODIGO]],STOCKSANLUIS[],6,FALSE))</f>
        <v>1</v>
      </c>
      <c r="F4463">
        <f>SALIDA[[#This Row],[CANTIDAD]]/SALIDA[[#This Row],[UND MEDIDA]]</f>
        <v>3</v>
      </c>
      <c r="G4463" t="str">
        <f>VLOOKUP(SALIDA[[#This Row],[CODIGO]],FAMILIAS[],4,FALSE)</f>
        <v>ZHEJIANG YONGHE</v>
      </c>
      <c r="H4463" s="10" t="str">
        <f>IF(VLOOKUP(SALIDA[[#This Row],[CODIGO]],STOCKSANLUIS[],7,FALSE)=0,"PRODUCTO SIN STOCK/UBICACIÓN",VLOOKUP(SALIDA[[#This Row],[CODIGO]],STOCKSANLUIS[],7,FALSE))</f>
        <v>C</v>
      </c>
      <c r="I4463" s="10"/>
      <c r="J4463" t="str">
        <f>SALIDA[[#This Row],[CODIGO]]&amp;"       "&amp;SALIDA[[#This Row],[FAMILIA]]</f>
        <v>02755       ZHEJIANG YONGHE</v>
      </c>
      <c r="K4463">
        <f>VLOOKUP(SALIDA[[#This Row],[CODIGO]],STOCK_STARSOFT[],5,FALSE)</f>
        <v>55.968114</v>
      </c>
      <c r="L4463">
        <f>SALIDA[[#This Row],[CANTIDAD]]*SALIDA[[#This Row],[PRECIO UND]]</f>
        <v>167.90434199999999</v>
      </c>
    </row>
    <row r="4464" spans="1:12" x14ac:dyDescent="0.25">
      <c r="A4464" s="6" t="s">
        <v>2693</v>
      </c>
      <c r="B4464" s="100" t="str">
        <f>VLOOKUP(SALIDA[[#This Row],[CODIGO]],STOCKSANLUIS[],2,FALSE)</f>
        <v>GAS REFRIGERANTE FREON R-410A - 11.35 KG - CHINO - CHEMOURS</v>
      </c>
      <c r="C4464" s="153">
        <v>46176</v>
      </c>
      <c r="D4464">
        <v>1</v>
      </c>
      <c r="E4464">
        <f>IF(VLOOKUP(SALIDA[[#This Row],[CODIGO]],STOCKSANLUIS[],6,FALSE)=0,"PRODUCTO SIN STOCK/UBICACIÓN",VLOOKUP(SALIDA[[#This Row],[CODIGO]],STOCKSANLUIS[],6,FALSE))</f>
        <v>1</v>
      </c>
      <c r="F4464">
        <f>SALIDA[[#This Row],[CANTIDAD]]/SALIDA[[#This Row],[UND MEDIDA]]</f>
        <v>1</v>
      </c>
      <c r="G4464" t="str">
        <f>VLOOKUP(SALIDA[[#This Row],[CODIGO]],FAMILIAS[],4,FALSE)</f>
        <v>THE CHEMOURS</v>
      </c>
      <c r="H4464" s="10" t="str">
        <f>IF(VLOOKUP(SALIDA[[#This Row],[CODIGO]],STOCKSANLUIS[],7,FALSE)=0,"PRODUCTO SIN STOCK/UBICACIÓN",VLOOKUP(SALIDA[[#This Row],[CODIGO]],STOCKSANLUIS[],7,FALSE))</f>
        <v>C</v>
      </c>
      <c r="I4464" s="10" t="s">
        <v>19536</v>
      </c>
      <c r="J4464" t="str">
        <f>SALIDA[[#This Row],[CODIGO]]&amp;"       "&amp;SALIDA[[#This Row],[FAMILIA]]</f>
        <v>02187       THE CHEMOURS</v>
      </c>
      <c r="K4464">
        <f>VLOOKUP(SALIDA[[#This Row],[CODIGO]],STOCK_STARSOFT[],5,FALSE)</f>
        <v>122.01251999999999</v>
      </c>
      <c r="L4464">
        <f>SALIDA[[#This Row],[CANTIDAD]]*SALIDA[[#This Row],[PRECIO UND]]</f>
        <v>122.01251999999999</v>
      </c>
    </row>
    <row r="4465" spans="1:12" x14ac:dyDescent="0.25">
      <c r="A4465" s="6" t="s">
        <v>3678</v>
      </c>
      <c r="B4465" s="100" t="str">
        <f>VLOOKUP(SALIDA[[#This Row],[CODIGO]],STOCKSANLUIS[],2,FALSE)</f>
        <v>RESISTENCIA SILICONADA POTENCIA CONSTANTE TECNOLATINA - TPC-M - 40W/M - 220V</v>
      </c>
      <c r="C4465" s="153">
        <v>46176</v>
      </c>
      <c r="D4465">
        <v>30</v>
      </c>
      <c r="E4465">
        <f>IF(VLOOKUP(SALIDA[[#This Row],[CODIGO]],STOCKSANLUIS[],6,FALSE)=0,"PRODUCTO SIN STOCK/UBICACIÓN",VLOOKUP(SALIDA[[#This Row],[CODIGO]],STOCKSANLUIS[],6,FALSE))</f>
        <v>100</v>
      </c>
      <c r="F4465">
        <f>SALIDA[[#This Row],[CANTIDAD]]/SALIDA[[#This Row],[UND MEDIDA]]</f>
        <v>0.3</v>
      </c>
      <c r="G4465" t="str">
        <f>VLOOKUP(SALIDA[[#This Row],[CODIGO]],FAMILIAS[],4,FALSE)</f>
        <v>TECNOLATINA</v>
      </c>
      <c r="H4465" s="10" t="str">
        <f>IF(VLOOKUP(SALIDA[[#This Row],[CODIGO]],STOCKSANLUIS[],7,FALSE)=0,"PRODUCTO SIN STOCK/UBICACIÓN",VLOOKUP(SALIDA[[#This Row],[CODIGO]],STOCKSANLUIS[],7,FALSE))</f>
        <v>C</v>
      </c>
      <c r="I4465" s="10"/>
      <c r="J4465" t="str">
        <f>SALIDA[[#This Row],[CODIGO]]&amp;"       "&amp;SALIDA[[#This Row],[FAMILIA]]</f>
        <v>03059       TECNOLATINA</v>
      </c>
      <c r="K4465">
        <f>VLOOKUP(SALIDA[[#This Row],[CODIGO]],STOCK_STARSOFT[],5,FALSE)</f>
        <v>1.9391890000000001</v>
      </c>
      <c r="L4465">
        <f>SALIDA[[#This Row],[CANTIDAD]]*SALIDA[[#This Row],[PRECIO UND]]</f>
        <v>58.175670000000004</v>
      </c>
    </row>
    <row r="4466" spans="1:12" x14ac:dyDescent="0.25">
      <c r="A4466" s="6" t="s">
        <v>3579</v>
      </c>
      <c r="B4466" s="100" t="str">
        <f>VLOOKUP(SALIDA[[#This Row],[CODIGO]],STOCKSANLUIS[],2,FALSE)</f>
        <v xml:space="preserve">MOTOVENTILADOR AXIAL EBM S4D400-AP12-37/G02 - 400MM - 220V/380V/440V TRIFÁSICO - 4 POLOS, CON REJILLA - FLUJO V  REMPLAZO DE S4D400-AP12-35 </v>
      </c>
      <c r="C4466" s="153">
        <v>46176</v>
      </c>
      <c r="D4466">
        <v>1</v>
      </c>
      <c r="E4466">
        <f>IF(VLOOKUP(SALIDA[[#This Row],[CODIGO]],STOCKSANLUIS[],6,FALSE)=0,"PRODUCTO SIN STOCK/UBICACIÓN",VLOOKUP(SALIDA[[#This Row],[CODIGO]],STOCKSANLUIS[],6,FALSE))</f>
        <v>1</v>
      </c>
      <c r="F4466">
        <f>SALIDA[[#This Row],[CANTIDAD]]/SALIDA[[#This Row],[UND MEDIDA]]</f>
        <v>1</v>
      </c>
      <c r="G4466" t="str">
        <f>VLOOKUP(SALIDA[[#This Row],[CODIGO]],FAMILIAS[],4,FALSE)</f>
        <v>EBM</v>
      </c>
      <c r="H4466" s="10" t="str">
        <f>IF(VLOOKUP(SALIDA[[#This Row],[CODIGO]],STOCKSANLUIS[],7,FALSE)=0,"PRODUCTO SIN STOCK/UBICACIÓN",VLOOKUP(SALIDA[[#This Row],[CODIGO]],STOCKSANLUIS[],7,FALSE))</f>
        <v>C</v>
      </c>
      <c r="I4466" s="10"/>
      <c r="J4466" t="str">
        <f>SALIDA[[#This Row],[CODIGO]]&amp;"       "&amp;SALIDA[[#This Row],[FAMILIA]]</f>
        <v>02984       EBM</v>
      </c>
      <c r="K4466">
        <f>VLOOKUP(SALIDA[[#This Row],[CODIGO]],STOCK_STARSOFT[],5,FALSE)</f>
        <v>74.290643000000003</v>
      </c>
      <c r="L4466">
        <f>SALIDA[[#This Row],[CANTIDAD]]*SALIDA[[#This Row],[PRECIO UND]]</f>
        <v>74.290643000000003</v>
      </c>
    </row>
    <row r="4467" spans="1:12" x14ac:dyDescent="0.25">
      <c r="A4467" s="6" t="s">
        <v>15</v>
      </c>
      <c r="B4467" s="100" t="str">
        <f>VLOOKUP(SALIDA[[#This Row],[CODIGO]],STOCKSANLUIS[],2,FALSE)</f>
        <v>CAJA DE DISTRIBUCION BC01 - FULL GAUGE</v>
      </c>
      <c r="C4467" s="153">
        <v>46176</v>
      </c>
      <c r="D4467">
        <v>5</v>
      </c>
      <c r="E4467">
        <f>IF(VLOOKUP(SALIDA[[#This Row],[CODIGO]],STOCKSANLUIS[],6,FALSE)=0,"PRODUCTO SIN STOCK/UBICACIÓN",VLOOKUP(SALIDA[[#This Row],[CODIGO]],STOCKSANLUIS[],6,FALSE))</f>
        <v>1</v>
      </c>
      <c r="F4467">
        <f>SALIDA[[#This Row],[CANTIDAD]]/SALIDA[[#This Row],[UND MEDIDA]]</f>
        <v>5</v>
      </c>
      <c r="G4467" t="str">
        <f>VLOOKUP(SALIDA[[#This Row],[CODIGO]],FAMILIAS[],4,FALSE)</f>
        <v>FULL GAUGE</v>
      </c>
      <c r="H4467" s="10" t="str">
        <f>IF(VLOOKUP(SALIDA[[#This Row],[CODIGO]],STOCKSANLUIS[],7,FALSE)=0,"PRODUCTO SIN STOCK/UBICACIÓN",VLOOKUP(SALIDA[[#This Row],[CODIGO]],STOCKSANLUIS[],7,FALSE))</f>
        <v>A</v>
      </c>
      <c r="I4467" s="10"/>
      <c r="J4467" t="str">
        <f>SALIDA[[#This Row],[CODIGO]]&amp;"       "&amp;SALIDA[[#This Row],[FAMILIA]]</f>
        <v>00005       FULL GAUGE</v>
      </c>
      <c r="K4467">
        <f>VLOOKUP(SALIDA[[#This Row],[CODIGO]],STOCK_STARSOFT[],5,FALSE)</f>
        <v>2.4508290000000001</v>
      </c>
      <c r="L4467">
        <f>SALIDA[[#This Row],[CANTIDAD]]*SALIDA[[#This Row],[PRECIO UND]]</f>
        <v>12.254145000000001</v>
      </c>
    </row>
    <row r="4468" spans="1:12" x14ac:dyDescent="0.25">
      <c r="A4468" s="6" t="s">
        <v>721</v>
      </c>
      <c r="B4468" s="100" t="str">
        <f>VLOOKUP(SALIDA[[#This Row],[CODIGO]],STOCKSANLUIS[],2,FALSE)</f>
        <v>ANTORCHA DE UNA CAÑA PARA MAP GASS  QTX-11E - QUALITY</v>
      </c>
      <c r="C4468" s="153">
        <v>46176</v>
      </c>
      <c r="D4468">
        <v>2</v>
      </c>
      <c r="E4468">
        <f>IF(VLOOKUP(SALIDA[[#This Row],[CODIGO]],STOCKSANLUIS[],6,FALSE)=0,"PRODUCTO SIN STOCK/UBICACIÓN",VLOOKUP(SALIDA[[#This Row],[CODIGO]],STOCKSANLUIS[],6,FALSE))</f>
        <v>1</v>
      </c>
      <c r="F4468">
        <f>SALIDA[[#This Row],[CANTIDAD]]/SALIDA[[#This Row],[UND MEDIDA]]</f>
        <v>2</v>
      </c>
      <c r="G4468" t="str">
        <f>VLOOKUP(SALIDA[[#This Row],[CODIGO]],FAMILIAS[],4,FALSE)</f>
        <v>QUALITY</v>
      </c>
      <c r="H4468" s="10" t="str">
        <f>IF(VLOOKUP(SALIDA[[#This Row],[CODIGO]],STOCKSANLUIS[],7,FALSE)=0,"PRODUCTO SIN STOCK/UBICACIÓN",VLOOKUP(SALIDA[[#This Row],[CODIGO]],STOCKSANLUIS[],7,FALSE))</f>
        <v>A</v>
      </c>
      <c r="I4468" s="10"/>
      <c r="J4468" t="str">
        <f>SALIDA[[#This Row],[CODIGO]]&amp;"       "&amp;SALIDA[[#This Row],[FAMILIA]]</f>
        <v>00792       QUALITY</v>
      </c>
      <c r="K4468">
        <f>VLOOKUP(SALIDA[[#This Row],[CODIGO]],STOCK_STARSOFT[],5,FALSE)</f>
        <v>14.185476</v>
      </c>
      <c r="L4468">
        <f>SALIDA[[#This Row],[CANTIDAD]]*SALIDA[[#This Row],[PRECIO UND]]</f>
        <v>28.370951999999999</v>
      </c>
    </row>
    <row r="4469" spans="1:12" x14ac:dyDescent="0.25">
      <c r="A4469" s="6" t="s">
        <v>3882</v>
      </c>
      <c r="B4469" s="100" t="str">
        <f>VLOOKUP(SALIDA[[#This Row],[CODIGO]],STOCKSANLUIS[],2,FALSE)</f>
        <v>GAS MAPP PRO X 0.400 GR  -  (TAPA CON VALVULA) - ICELOONG</v>
      </c>
      <c r="C4469" s="153">
        <v>46176</v>
      </c>
      <c r="D4469">
        <v>6</v>
      </c>
      <c r="E4469">
        <f>IF(VLOOKUP(SALIDA[[#This Row],[CODIGO]],STOCKSANLUIS[],6,FALSE)=0,"PRODUCTO SIN STOCK/UBICACIÓN",VLOOKUP(SALIDA[[#This Row],[CODIGO]],STOCKSANLUIS[],6,FALSE))</f>
        <v>1</v>
      </c>
      <c r="F4469">
        <f>SALIDA[[#This Row],[CANTIDAD]]/SALIDA[[#This Row],[UND MEDIDA]]</f>
        <v>6</v>
      </c>
      <c r="G4469" t="str">
        <f>VLOOKUP(SALIDA[[#This Row],[CODIGO]],FAMILIAS[],4,FALSE)</f>
        <v>ZHEJIANG YONGHE</v>
      </c>
      <c r="H4469" s="10" t="str">
        <f>IF(VLOOKUP(SALIDA[[#This Row],[CODIGO]],STOCKSANLUIS[],7,FALSE)=0,"PRODUCTO SIN STOCK/UBICACIÓN",VLOOKUP(SALIDA[[#This Row],[CODIGO]],STOCKSANLUIS[],7,FALSE))</f>
        <v>C</v>
      </c>
      <c r="I4469" s="10"/>
      <c r="J4469" t="str">
        <f>SALIDA[[#This Row],[CODIGO]]&amp;"       "&amp;SALIDA[[#This Row],[FAMILIA]]</f>
        <v>03346       ZHEJIANG YONGHE</v>
      </c>
      <c r="K4469">
        <f>VLOOKUP(SALIDA[[#This Row],[CODIGO]],STOCK_STARSOFT[],5,FALSE)</f>
        <v>2.6010529999999998</v>
      </c>
      <c r="L4469">
        <f>SALIDA[[#This Row],[CANTIDAD]]*SALIDA[[#This Row],[PRECIO UND]]</f>
        <v>15.606317999999998</v>
      </c>
    </row>
    <row r="4470" spans="1:12" x14ac:dyDescent="0.25">
      <c r="A4470" s="6" t="s">
        <v>21868</v>
      </c>
      <c r="B4470" s="100" t="str">
        <f>VLOOKUP(SALIDA[[#This Row],[CODIGO]],STOCKSANLUIS[],2,FALSE)</f>
        <v>GAS REFRIGERANTE R290 -370 GR FLYER -(TAPA CON VALVULA)</v>
      </c>
      <c r="C4470" s="153">
        <v>46176</v>
      </c>
      <c r="D4470">
        <v>6</v>
      </c>
      <c r="E4470">
        <f>IF(VLOOKUP(SALIDA[[#This Row],[CODIGO]],STOCKSANLUIS[],6,FALSE)=0,"PRODUCTO SIN STOCK/UBICACIÓN",VLOOKUP(SALIDA[[#This Row],[CODIGO]],STOCKSANLUIS[],6,FALSE))</f>
        <v>1</v>
      </c>
      <c r="F4470">
        <f>SALIDA[[#This Row],[CANTIDAD]]/SALIDA[[#This Row],[UND MEDIDA]]</f>
        <v>6</v>
      </c>
      <c r="G4470" t="str">
        <f>VLOOKUP(SALIDA[[#This Row],[CODIGO]],FAMILIAS[],4,FALSE)</f>
        <v>FLYER</v>
      </c>
      <c r="H4470" s="10" t="str">
        <f>IF(VLOOKUP(SALIDA[[#This Row],[CODIGO]],STOCKSANLUIS[],7,FALSE)=0,"PRODUCTO SIN STOCK/UBICACIÓN",VLOOKUP(SALIDA[[#This Row],[CODIGO]],STOCKSANLUIS[],7,FALSE))</f>
        <v>C</v>
      </c>
      <c r="I4470" s="10"/>
      <c r="J4470" t="str">
        <f>SALIDA[[#This Row],[CODIGO]]&amp;"       "&amp;SALIDA[[#This Row],[FAMILIA]]</f>
        <v>03510       FLYER</v>
      </c>
      <c r="K4470">
        <f>VLOOKUP(SALIDA[[#This Row],[CODIGO]],STOCK_STARSOFT[],5,FALSE)</f>
        <v>2.164355</v>
      </c>
      <c r="L4470">
        <f>SALIDA[[#This Row],[CANTIDAD]]*SALIDA[[#This Row],[PRECIO UND]]</f>
        <v>12.986129999999999</v>
      </c>
    </row>
    <row r="4471" spans="1:12" x14ac:dyDescent="0.25">
      <c r="A4471" s="6" t="s">
        <v>3880</v>
      </c>
      <c r="B4471" s="100" t="str">
        <f>VLOOKUP(SALIDA[[#This Row],[CODIGO]],STOCKSANLUIS[],2,FALSE)</f>
        <v>GAS REFRIGERANTE R134A  X 340 GR - (TAPA CON VALVULA) - ICELOONG</v>
      </c>
      <c r="C4471" s="153">
        <v>46176</v>
      </c>
      <c r="D4471">
        <v>3</v>
      </c>
      <c r="E4471">
        <f>IF(VLOOKUP(SALIDA[[#This Row],[CODIGO]],STOCKSANLUIS[],6,FALSE)=0,"PRODUCTO SIN STOCK/UBICACIÓN",VLOOKUP(SALIDA[[#This Row],[CODIGO]],STOCKSANLUIS[],6,FALSE))</f>
        <v>1</v>
      </c>
      <c r="F4471">
        <f>SALIDA[[#This Row],[CANTIDAD]]/SALIDA[[#This Row],[UND MEDIDA]]</f>
        <v>3</v>
      </c>
      <c r="G4471" t="str">
        <f>VLOOKUP(SALIDA[[#This Row],[CODIGO]],FAMILIAS[],4,FALSE)</f>
        <v>ZHEJIANG YONGHE</v>
      </c>
      <c r="H4471" s="10" t="str">
        <f>IF(VLOOKUP(SALIDA[[#This Row],[CODIGO]],STOCKSANLUIS[],7,FALSE)=0,"PRODUCTO SIN STOCK/UBICACIÓN",VLOOKUP(SALIDA[[#This Row],[CODIGO]],STOCKSANLUIS[],7,FALSE))</f>
        <v>B</v>
      </c>
      <c r="I4471" s="10"/>
      <c r="J4471" t="str">
        <f>SALIDA[[#This Row],[CODIGO]]&amp;"       "&amp;SALIDA[[#This Row],[FAMILIA]]</f>
        <v>03343       ZHEJIANG YONGHE</v>
      </c>
      <c r="K4471">
        <f>VLOOKUP(SALIDA[[#This Row],[CODIGO]],STOCK_STARSOFT[],5,FALSE)</f>
        <v>3.1289889999999998</v>
      </c>
      <c r="L4471">
        <f>SALIDA[[#This Row],[CANTIDAD]]*SALIDA[[#This Row],[PRECIO UND]]</f>
        <v>9.3869669999999985</v>
      </c>
    </row>
    <row r="4472" spans="1:12" x14ac:dyDescent="0.25">
      <c r="A4472" s="6" t="s">
        <v>2904</v>
      </c>
      <c r="B4472" s="100" t="str">
        <f>VLOOKUP(SALIDA[[#This Row],[CODIGO]],STOCKSANLUIS[],2,FALSE)</f>
        <v>SENSOR DE TEMPERATURA NTC - SB-70 - 2M - FULL GAUGE (REMPLAZO DEL SB-41 - NO USAR EN MT 622E)</v>
      </c>
      <c r="C4472" s="153">
        <v>46176</v>
      </c>
      <c r="D4472">
        <v>2</v>
      </c>
      <c r="E4472">
        <f>IF(VLOOKUP(SALIDA[[#This Row],[CODIGO]],STOCKSANLUIS[],6,FALSE)=0,"PRODUCTO SIN STOCK/UBICACIÓN",VLOOKUP(SALIDA[[#This Row],[CODIGO]],STOCKSANLUIS[],6,FALSE))</f>
        <v>1</v>
      </c>
      <c r="F4472">
        <f>SALIDA[[#This Row],[CANTIDAD]]/SALIDA[[#This Row],[UND MEDIDA]]</f>
        <v>2</v>
      </c>
      <c r="G4472" t="str">
        <f>VLOOKUP(SALIDA[[#This Row],[CODIGO]],FAMILIAS[],4,FALSE)</f>
        <v>FULL GAUGE</v>
      </c>
      <c r="H4472" s="10" t="str">
        <f>IF(VLOOKUP(SALIDA[[#This Row],[CODIGO]],STOCKSANLUIS[],7,FALSE)=0,"PRODUCTO SIN STOCK/UBICACIÓN",VLOOKUP(SALIDA[[#This Row],[CODIGO]],STOCKSANLUIS[],7,FALSE))</f>
        <v>A</v>
      </c>
      <c r="I4472" s="10"/>
      <c r="J4472" t="str">
        <f>SALIDA[[#This Row],[CODIGO]]&amp;"       "&amp;SALIDA[[#This Row],[FAMILIA]]</f>
        <v>02345       FULL GAUGE</v>
      </c>
      <c r="K4472">
        <f>VLOOKUP(SALIDA[[#This Row],[CODIGO]],STOCK_STARSOFT[],5,FALSE)</f>
        <v>1.711822</v>
      </c>
      <c r="L4472">
        <f>SALIDA[[#This Row],[CANTIDAD]]*SALIDA[[#This Row],[PRECIO UND]]</f>
        <v>3.4236439999999999</v>
      </c>
    </row>
    <row r="4473" spans="1:12" x14ac:dyDescent="0.25">
      <c r="A4473" s="6" t="s">
        <v>3776</v>
      </c>
      <c r="B4473" s="100" t="str">
        <f>VLOOKUP(SALIDA[[#This Row],[CODIGO]],STOCKSANLUIS[],2,FALSE)</f>
        <v>LAMA DE PVC CLEARWAY STANDARD SMOOTH 8¨¨ X .080¨¨ X 300¨ (20 CM X 2MMX 91.44M)</v>
      </c>
      <c r="C4473" s="153">
        <v>46176</v>
      </c>
      <c r="D4473">
        <v>182.88</v>
      </c>
      <c r="E4473">
        <f>IF(VLOOKUP(SALIDA[[#This Row],[CODIGO]],STOCKSANLUIS[],6,FALSE)=0,"PRODUCTO SIN STOCK/UBICACIÓN",VLOOKUP(SALIDA[[#This Row],[CODIGO]],STOCKSANLUIS[],6,FALSE))</f>
        <v>91.44</v>
      </c>
      <c r="F4473">
        <f>SALIDA[[#This Row],[CANTIDAD]]/SALIDA[[#This Row],[UND MEDIDA]]</f>
        <v>2</v>
      </c>
      <c r="G4473" t="str">
        <f>VLOOKUP(SALIDA[[#This Row],[CODIGO]],FAMILIAS[],4,FALSE)</f>
        <v>CLEARWAY</v>
      </c>
      <c r="H4473" s="10" t="str">
        <f>IF(VLOOKUP(SALIDA[[#This Row],[CODIGO]],STOCKSANLUIS[],7,FALSE)=0,"PRODUCTO SIN STOCK/UBICACIÓN",VLOOKUP(SALIDA[[#This Row],[CODIGO]],STOCKSANLUIS[],7,FALSE))</f>
        <v>B/C</v>
      </c>
      <c r="I4473" s="10"/>
      <c r="J4473" t="str">
        <f>SALIDA[[#This Row],[CODIGO]]&amp;"       "&amp;SALIDA[[#This Row],[FAMILIA]]</f>
        <v>03169       CLEARWAY</v>
      </c>
      <c r="K4473">
        <f>VLOOKUP(SALIDA[[#This Row],[CODIGO]],STOCK_STARSOFT[],5,FALSE)</f>
        <v>1.2627120000000001</v>
      </c>
      <c r="L4473">
        <f>SALIDA[[#This Row],[CANTIDAD]]*SALIDA[[#This Row],[PRECIO UND]]</f>
        <v>230.92477056000001</v>
      </c>
    </row>
    <row r="4474" spans="1:12" x14ac:dyDescent="0.25">
      <c r="A4474" s="6" t="s">
        <v>3062</v>
      </c>
      <c r="B4474" s="100" t="str">
        <f>VLOOKUP(SALIDA[[#This Row],[CODIGO]],STOCKSANLUIS[],2,FALSE)</f>
        <v>CAPACITOR DE 35 MFD X 440 VAC - 35X440 - EVERWELL</v>
      </c>
      <c r="C4474" s="153">
        <v>46176</v>
      </c>
      <c r="D4474">
        <v>3</v>
      </c>
      <c r="E4474">
        <f>IF(VLOOKUP(SALIDA[[#This Row],[CODIGO]],STOCKSANLUIS[],6,FALSE)=0,"PRODUCTO SIN STOCK/UBICACIÓN",VLOOKUP(SALIDA[[#This Row],[CODIGO]],STOCKSANLUIS[],6,FALSE))</f>
        <v>1</v>
      </c>
      <c r="F4474">
        <f>SALIDA[[#This Row],[CANTIDAD]]/SALIDA[[#This Row],[UND MEDIDA]]</f>
        <v>3</v>
      </c>
      <c r="G4474" t="str">
        <f>VLOOKUP(SALIDA[[#This Row],[CODIGO]],FAMILIAS[],4,FALSE)</f>
        <v>EVERWELL</v>
      </c>
      <c r="H4474" s="10" t="str">
        <f>IF(VLOOKUP(SALIDA[[#This Row],[CODIGO]],STOCKSANLUIS[],7,FALSE)=0,"PRODUCTO SIN STOCK/UBICACIÓN",VLOOKUP(SALIDA[[#This Row],[CODIGO]],STOCKSANLUIS[],7,FALSE))</f>
        <v>A</v>
      </c>
      <c r="I4474" s="10"/>
      <c r="J4474" t="str">
        <f>SALIDA[[#This Row],[CODIGO]]&amp;"       "&amp;SALIDA[[#This Row],[FAMILIA]]</f>
        <v>02463       EVERWELL</v>
      </c>
      <c r="K4474">
        <f>VLOOKUP(SALIDA[[#This Row],[CODIGO]],STOCK_STARSOFT[],5,FALSE)</f>
        <v>1.3037909999999999</v>
      </c>
      <c r="L4474">
        <f>SALIDA[[#This Row],[CANTIDAD]]*SALIDA[[#This Row],[PRECIO UND]]</f>
        <v>3.9113729999999998</v>
      </c>
    </row>
    <row r="4475" spans="1:12" x14ac:dyDescent="0.25">
      <c r="A4475" s="6" t="s">
        <v>3078</v>
      </c>
      <c r="B4475" s="100" t="str">
        <f>VLOOKUP(SALIDA[[#This Row],[CODIGO]],STOCKSANLUIS[],2,FALSE)</f>
        <v>CIERRE RÁPIDO F-921 A CON LLAVE FI0 1279 - CAFF</v>
      </c>
      <c r="C4475" s="153">
        <v>46176</v>
      </c>
      <c r="D4475">
        <v>1</v>
      </c>
      <c r="E4475">
        <f>IF(VLOOKUP(SALIDA[[#This Row],[CODIGO]],STOCKSANLUIS[],6,FALSE)=0,"PRODUCTO SIN STOCK/UBICACIÓN",VLOOKUP(SALIDA[[#This Row],[CODIGO]],STOCKSANLUIS[],6,FALSE))</f>
        <v>1</v>
      </c>
      <c r="F4475">
        <f>SALIDA[[#This Row],[CANTIDAD]]/SALIDA[[#This Row],[UND MEDIDA]]</f>
        <v>1</v>
      </c>
      <c r="G4475" t="str">
        <f>VLOOKUP(SALIDA[[#This Row],[CODIGO]],FAMILIAS[],4,FALSE)</f>
        <v>CAFF</v>
      </c>
      <c r="H4475" s="10" t="str">
        <f>IF(VLOOKUP(SALIDA[[#This Row],[CODIGO]],STOCKSANLUIS[],7,FALSE)=0,"PRODUCTO SIN STOCK/UBICACIÓN",VLOOKUP(SALIDA[[#This Row],[CODIGO]],STOCKSANLUIS[],7,FALSE))</f>
        <v>A</v>
      </c>
      <c r="I4475" s="10"/>
      <c r="J4475" t="str">
        <f>SALIDA[[#This Row],[CODIGO]]&amp;"       "&amp;SALIDA[[#This Row],[FAMILIA]]</f>
        <v>02473       CAFF</v>
      </c>
      <c r="K4475">
        <f>VLOOKUP(SALIDA[[#This Row],[CODIGO]],STOCK_STARSOFT[],5,FALSE)</f>
        <v>56.62</v>
      </c>
      <c r="L4475">
        <f>SALIDA[[#This Row],[CANTIDAD]]*SALIDA[[#This Row],[PRECIO UND]]</f>
        <v>56.62</v>
      </c>
    </row>
    <row r="4476" spans="1:12" x14ac:dyDescent="0.25">
      <c r="A4476" s="6" t="s">
        <v>22792</v>
      </c>
      <c r="B4476" s="100" t="str">
        <f>VLOOKUP(SALIDA[[#This Row],[CODIGO]],STOCKSANLUIS[],2,FALSE)</f>
        <v>TRANSFORMADOR 40VA-220/24VAC 50/60HZ PRIMARIO VAC 120/208/240 SECUNDARIO VAC 24</v>
      </c>
      <c r="C4476" s="153">
        <v>46177</v>
      </c>
      <c r="D4476">
        <v>40</v>
      </c>
      <c r="E4476" t="str">
        <f>IF(VLOOKUP(SALIDA[[#This Row],[CODIGO]],STOCKSANLUIS[],6,FALSE)=0,"PRODUCTO SIN STOCK/UBICACIÓN",VLOOKUP(SALIDA[[#This Row],[CODIGO]],STOCKSANLUIS[],6,FALSE))</f>
        <v>PRODUCTO SIN STOCK/UBICACIÓN</v>
      </c>
      <c r="F4476" t="e">
        <f>SALIDA[[#This Row],[CANTIDAD]]/SALIDA[[#This Row],[UND MEDIDA]]</f>
        <v>#VALUE!</v>
      </c>
      <c r="G4476" t="str">
        <f>VLOOKUP(SALIDA[[#This Row],[CODIGO]],FAMILIAS[],4,FALSE)</f>
        <v>EVERFROST</v>
      </c>
      <c r="H4476" s="10" t="str">
        <f>IF(VLOOKUP(SALIDA[[#This Row],[CODIGO]],STOCKSANLUIS[],7,FALSE)=0,"PRODUCTO SIN STOCK/UBICACIÓN",VLOOKUP(SALIDA[[#This Row],[CODIGO]],STOCKSANLUIS[],7,FALSE))</f>
        <v>A</v>
      </c>
      <c r="I4476" s="10"/>
      <c r="J4476" t="str">
        <f>SALIDA[[#This Row],[CODIGO]]&amp;"       "&amp;SALIDA[[#This Row],[FAMILIA]]</f>
        <v>03841       EVERFROST</v>
      </c>
      <c r="K4476">
        <f>VLOOKUP(SALIDA[[#This Row],[CODIGO]],STOCK_STARSOFT[],5,FALSE)</f>
        <v>3.59144</v>
      </c>
      <c r="L4476">
        <f>SALIDA[[#This Row],[CANTIDAD]]*SALIDA[[#This Row],[PRECIO UND]]</f>
        <v>143.6576</v>
      </c>
    </row>
    <row r="4477" spans="1:12" x14ac:dyDescent="0.25">
      <c r="A4477" s="6" t="s">
        <v>2427</v>
      </c>
      <c r="B4477" s="100" t="str">
        <f>VLOOKUP(SALIDA[[#This Row],[CODIGO]],STOCKSANLUIS[],2,FALSE)</f>
        <v>TERMOMETRO DIGITAL TI-44 EW PLUS - VER.01 - 115 /220 VAC - FULL GAUGE - WHITE</v>
      </c>
      <c r="C4477" s="153">
        <v>46176</v>
      </c>
      <c r="D4477">
        <v>1</v>
      </c>
      <c r="E4477">
        <f>IF(VLOOKUP(SALIDA[[#This Row],[CODIGO]],STOCKSANLUIS[],6,FALSE)=0,"PRODUCTO SIN STOCK/UBICACIÓN",VLOOKUP(SALIDA[[#This Row],[CODIGO]],STOCKSANLUIS[],6,FALSE))</f>
        <v>1</v>
      </c>
      <c r="F4477">
        <f>SALIDA[[#This Row],[CANTIDAD]]/SALIDA[[#This Row],[UND MEDIDA]]</f>
        <v>1</v>
      </c>
      <c r="G4477" t="str">
        <f>VLOOKUP(SALIDA[[#This Row],[CODIGO]],FAMILIAS[],4,FALSE)</f>
        <v>FULL GAUGE</v>
      </c>
      <c r="H4477" s="10" t="str">
        <f>IF(VLOOKUP(SALIDA[[#This Row],[CODIGO]],STOCKSANLUIS[],7,FALSE)=0,"PRODUCTO SIN STOCK/UBICACIÓN",VLOOKUP(SALIDA[[#This Row],[CODIGO]],STOCKSANLUIS[],7,FALSE))</f>
        <v>C</v>
      </c>
      <c r="I4477" s="10"/>
      <c r="J4477" t="str">
        <f>SALIDA[[#This Row],[CODIGO]]&amp;"       "&amp;SALIDA[[#This Row],[FAMILIA]]</f>
        <v>02009       FULL GAUGE</v>
      </c>
      <c r="K4477">
        <f>VLOOKUP(SALIDA[[#This Row],[CODIGO]],STOCK_STARSOFT[],5,FALSE)</f>
        <v>25.290130000000001</v>
      </c>
      <c r="L4477">
        <f>SALIDA[[#This Row],[CANTIDAD]]*SALIDA[[#This Row],[PRECIO UND]]</f>
        <v>25.290130000000001</v>
      </c>
    </row>
    <row r="4478" spans="1:12" x14ac:dyDescent="0.25">
      <c r="A4478" s="6" t="s">
        <v>3723</v>
      </c>
      <c r="B4478" s="100" t="str">
        <f>VLOOKUP(SALIDA[[#This Row],[CODIGO]],STOCKSANLUIS[],2,FALSE)</f>
        <v>CAJA PROTECTORA DE TERMOSTATO DE PLÁSTICO TRANSPARENTE CON LLAVE DE METAL - TG-2 - EVERWELL</v>
      </c>
      <c r="C4478" s="153">
        <v>46177</v>
      </c>
      <c r="D4478">
        <v>34</v>
      </c>
      <c r="E4478">
        <f>IF(VLOOKUP(SALIDA[[#This Row],[CODIGO]],STOCKSANLUIS[],6,FALSE)=0,"PRODUCTO SIN STOCK/UBICACIÓN",VLOOKUP(SALIDA[[#This Row],[CODIGO]],STOCKSANLUIS[],6,FALSE))</f>
        <v>1</v>
      </c>
      <c r="F4478">
        <f>SALIDA[[#This Row],[CANTIDAD]]/SALIDA[[#This Row],[UND MEDIDA]]</f>
        <v>34</v>
      </c>
      <c r="G4478" t="str">
        <f>VLOOKUP(SALIDA[[#This Row],[CODIGO]],FAMILIAS[],4,FALSE)</f>
        <v>EVERWELL</v>
      </c>
      <c r="H4478" s="10" t="str">
        <f>IF(VLOOKUP(SALIDA[[#This Row],[CODIGO]],STOCKSANLUIS[],7,FALSE)=0,"PRODUCTO SIN STOCK/UBICACIÓN",VLOOKUP(SALIDA[[#This Row],[CODIGO]],STOCKSANLUIS[],7,FALSE))</f>
        <v>A</v>
      </c>
      <c r="I4478" s="10"/>
      <c r="J4478" t="str">
        <f>SALIDA[[#This Row],[CODIGO]]&amp;"       "&amp;SALIDA[[#This Row],[FAMILIA]]</f>
        <v>03109       EVERWELL</v>
      </c>
      <c r="K4478">
        <f>VLOOKUP(SALIDA[[#This Row],[CODIGO]],STOCK_STARSOFT[],5,FALSE)</f>
        <v>2.5210620000000001</v>
      </c>
      <c r="L4478">
        <f>SALIDA[[#This Row],[CANTIDAD]]*SALIDA[[#This Row],[PRECIO UND]]</f>
        <v>85.716108000000006</v>
      </c>
    </row>
    <row r="4479" spans="1:12" x14ac:dyDescent="0.25">
      <c r="A4479" s="6" t="s">
        <v>22353</v>
      </c>
      <c r="B4479" s="100" t="str">
        <f>VLOOKUP(SALIDA[[#This Row],[CODIGO]],STOCKSANLUIS[],2,FALSE)</f>
        <v xml:space="preserve">PLATINA MAX BULLET HTP SILVER 2  PLOMO 600MM-50MM-7,5MM - COLOR GRIS - EVERFROST </v>
      </c>
      <c r="C4479" s="153">
        <v>46177</v>
      </c>
      <c r="D4479">
        <v>25</v>
      </c>
      <c r="E4479" t="str">
        <f>IF(VLOOKUP(SALIDA[[#This Row],[CODIGO]],STOCKSANLUIS[],6,FALSE)=0,"PRODUCTO SIN STOCK/UBICACIÓN",VLOOKUP(SALIDA[[#This Row],[CODIGO]],STOCKSANLUIS[],6,FALSE))</f>
        <v>PRODUCTO SIN STOCK/UBICACIÓN</v>
      </c>
      <c r="F4479" t="e">
        <f>SALIDA[[#This Row],[CANTIDAD]]/SALIDA[[#This Row],[UND MEDIDA]]</f>
        <v>#VALUE!</v>
      </c>
      <c r="G4479" t="str">
        <f>VLOOKUP(SALIDA[[#This Row],[CODIGO]],FAMILIAS[],4,FALSE)</f>
        <v>EVERFROST</v>
      </c>
      <c r="H4479" s="10" t="str">
        <f>IF(VLOOKUP(SALIDA[[#This Row],[CODIGO]],STOCKSANLUIS[],7,FALSE)=0,"PRODUCTO SIN STOCK/UBICACIÓN",VLOOKUP(SALIDA[[#This Row],[CODIGO]],STOCKSANLUIS[],7,FALSE))</f>
        <v>C</v>
      </c>
      <c r="I4479" s="10"/>
      <c r="J4479" t="str">
        <f>SALIDA[[#This Row],[CODIGO]]&amp;"       "&amp;SALIDA[[#This Row],[FAMILIA]]</f>
        <v>03669       EVERFROST</v>
      </c>
      <c r="K4479">
        <f>VLOOKUP(SALIDA[[#This Row],[CODIGO]],STOCK_STARSOFT[],5,FALSE)</f>
        <v>1.9654700000000001</v>
      </c>
      <c r="L4479">
        <f>SALIDA[[#This Row],[CANTIDAD]]*SALIDA[[#This Row],[PRECIO UND]]</f>
        <v>49.136749999999999</v>
      </c>
    </row>
    <row r="4480" spans="1:12" x14ac:dyDescent="0.25">
      <c r="A4480" s="6" t="s">
        <v>485</v>
      </c>
      <c r="B4480" s="100" t="str">
        <f>VLOOKUP(SALIDA[[#This Row],[CODIGO]],STOCKSANLUIS[],2,FALSE)</f>
        <v>SOLDADURA DE PLATA HARRIS AL 0%</v>
      </c>
      <c r="C4480" s="153">
        <v>46177</v>
      </c>
      <c r="D4480">
        <v>3</v>
      </c>
      <c r="E4480">
        <f>IF(VLOOKUP(SALIDA[[#This Row],[CODIGO]],STOCKSANLUIS[],6,FALSE)=0,"PRODUCTO SIN STOCK/UBICACIÓN",VLOOKUP(SALIDA[[#This Row],[CODIGO]],STOCKSANLUIS[],6,FALSE))</f>
        <v>1</v>
      </c>
      <c r="F4480">
        <f>SALIDA[[#This Row],[CANTIDAD]]/SALIDA[[#This Row],[UND MEDIDA]]</f>
        <v>3</v>
      </c>
      <c r="G4480" t="str">
        <f>VLOOKUP(SALIDA[[#This Row],[CODIGO]],FAMILIAS[],4,FALSE)</f>
        <v>HARRIS</v>
      </c>
      <c r="H4480" s="10" t="str">
        <f>IF(VLOOKUP(SALIDA[[#This Row],[CODIGO]],STOCKSANLUIS[],7,FALSE)=0,"PRODUCTO SIN STOCK/UBICACIÓN",VLOOKUP(SALIDA[[#This Row],[CODIGO]],STOCKSANLUIS[],7,FALSE))</f>
        <v>C</v>
      </c>
      <c r="I4480" s="10"/>
      <c r="J4480" t="str">
        <f>SALIDA[[#This Row],[CODIGO]]&amp;"       "&amp;SALIDA[[#This Row],[FAMILIA]]</f>
        <v>00405       HARRIS</v>
      </c>
      <c r="K4480">
        <f>VLOOKUP(SALIDA[[#This Row],[CODIGO]],STOCK_STARSOFT[],5,FALSE)</f>
        <v>0.38343100000000002</v>
      </c>
      <c r="L4480">
        <f>SALIDA[[#This Row],[CANTIDAD]]*SALIDA[[#This Row],[PRECIO UND]]</f>
        <v>1.150293</v>
      </c>
    </row>
    <row r="4481" spans="1:12" x14ac:dyDescent="0.25">
      <c r="A4481" s="6" t="s">
        <v>3776</v>
      </c>
      <c r="B4481" s="100" t="str">
        <f>VLOOKUP(SALIDA[[#This Row],[CODIGO]],STOCKSANLUIS[],2,FALSE)</f>
        <v>LAMA DE PVC CLEARWAY STANDARD SMOOTH 8¨¨ X .080¨¨ X 300¨ (20 CM X 2MMX 91.44M)</v>
      </c>
      <c r="C4481" s="153">
        <v>46177</v>
      </c>
      <c r="D4481">
        <v>182.88</v>
      </c>
      <c r="E4481">
        <f>IF(VLOOKUP(SALIDA[[#This Row],[CODIGO]],STOCKSANLUIS[],6,FALSE)=0,"PRODUCTO SIN STOCK/UBICACIÓN",VLOOKUP(SALIDA[[#This Row],[CODIGO]],STOCKSANLUIS[],6,FALSE))</f>
        <v>91.44</v>
      </c>
      <c r="F4481">
        <f>SALIDA[[#This Row],[CANTIDAD]]/SALIDA[[#This Row],[UND MEDIDA]]</f>
        <v>2</v>
      </c>
      <c r="G4481" t="str">
        <f>VLOOKUP(SALIDA[[#This Row],[CODIGO]],FAMILIAS[],4,FALSE)</f>
        <v>CLEARWAY</v>
      </c>
      <c r="H4481" s="10" t="str">
        <f>IF(VLOOKUP(SALIDA[[#This Row],[CODIGO]],STOCKSANLUIS[],7,FALSE)=0,"PRODUCTO SIN STOCK/UBICACIÓN",VLOOKUP(SALIDA[[#This Row],[CODIGO]],STOCKSANLUIS[],7,FALSE))</f>
        <v>B/C</v>
      </c>
      <c r="I4481" s="10"/>
      <c r="J4481" t="str">
        <f>SALIDA[[#This Row],[CODIGO]]&amp;"       "&amp;SALIDA[[#This Row],[FAMILIA]]</f>
        <v>03169       CLEARWAY</v>
      </c>
      <c r="K4481">
        <f>VLOOKUP(SALIDA[[#This Row],[CODIGO]],STOCK_STARSOFT[],5,FALSE)</f>
        <v>1.2627120000000001</v>
      </c>
      <c r="L4481">
        <f>SALIDA[[#This Row],[CANTIDAD]]*SALIDA[[#This Row],[PRECIO UND]]</f>
        <v>230.92477056000001</v>
      </c>
    </row>
    <row r="4482" spans="1:12" x14ac:dyDescent="0.25">
      <c r="A4482" s="6" t="s">
        <v>19298</v>
      </c>
      <c r="B4482" s="100" t="str">
        <f>VLOOKUP(SALIDA[[#This Row],[CODIGO]],STOCKSANLUIS[],2,FALSE)</f>
        <v>CINTA DE ALUMINIO DE 2" X 54.6 YDS (50MM X 50M) - QTA-250E - EVERFROST - HIGH QUALITY</v>
      </c>
      <c r="C4482" s="153">
        <v>46177</v>
      </c>
      <c r="D4482">
        <v>48</v>
      </c>
      <c r="E4482">
        <f>IF(VLOOKUP(SALIDA[[#This Row],[CODIGO]],STOCKSANLUIS[],6,FALSE)=0,"PRODUCTO SIN STOCK/UBICACIÓN",VLOOKUP(SALIDA[[#This Row],[CODIGO]],STOCKSANLUIS[],6,FALSE))</f>
        <v>1</v>
      </c>
      <c r="F4482">
        <f>SALIDA[[#This Row],[CANTIDAD]]/SALIDA[[#This Row],[UND MEDIDA]]</f>
        <v>48</v>
      </c>
      <c r="G4482" t="str">
        <f>VLOOKUP(SALIDA[[#This Row],[CODIGO]],FAMILIAS[],4,FALSE)</f>
        <v>EVERFROST</v>
      </c>
      <c r="H4482" s="10" t="str">
        <f>IF(VLOOKUP(SALIDA[[#This Row],[CODIGO]],STOCKSANLUIS[],7,FALSE)=0,"PRODUCTO SIN STOCK/UBICACIÓN",VLOOKUP(SALIDA[[#This Row],[CODIGO]],STOCKSANLUIS[],7,FALSE))</f>
        <v>C</v>
      </c>
      <c r="I4482" s="10"/>
      <c r="J4482" t="str">
        <f>SALIDA[[#This Row],[CODIGO]]&amp;"       "&amp;SALIDA[[#This Row],[FAMILIA]]</f>
        <v>03488       EVERFROST</v>
      </c>
      <c r="K4482">
        <f>VLOOKUP(SALIDA[[#This Row],[CODIGO]],STOCK_STARSOFT[],5,FALSE)</f>
        <v>1.7111369999999999</v>
      </c>
      <c r="L4482">
        <f>SALIDA[[#This Row],[CANTIDAD]]*SALIDA[[#This Row],[PRECIO UND]]</f>
        <v>82.134575999999996</v>
      </c>
    </row>
    <row r="4483" spans="1:12" x14ac:dyDescent="0.25">
      <c r="A4483" s="6" t="s">
        <v>3639</v>
      </c>
      <c r="B4483" s="100" t="str">
        <f>VLOOKUP(SALIDA[[#This Row],[CODIGO]],STOCKSANLUIS[],2,FALSE)</f>
        <v>MOTOVENTILADOR MAER FAN YDWF74L60P4-522N-450S (220V, 60HZ, 4 POLES, 1PH, CL.F, SUCTION)</v>
      </c>
      <c r="C4483" s="153">
        <v>46177</v>
      </c>
      <c r="D4483">
        <v>1</v>
      </c>
      <c r="E4483">
        <f>IF(VLOOKUP(SALIDA[[#This Row],[CODIGO]],STOCKSANLUIS[],6,FALSE)=0,"PRODUCTO SIN STOCK/UBICACIÓN",VLOOKUP(SALIDA[[#This Row],[CODIGO]],STOCKSANLUIS[],6,FALSE))</f>
        <v>1</v>
      </c>
      <c r="F4483">
        <f>SALIDA[[#This Row],[CANTIDAD]]/SALIDA[[#This Row],[UND MEDIDA]]</f>
        <v>1</v>
      </c>
      <c r="G4483" t="str">
        <f>VLOOKUP(SALIDA[[#This Row],[CODIGO]],FAMILIAS[],4,FALSE)</f>
        <v>MAER FAN</v>
      </c>
      <c r="H4483" s="10" t="str">
        <f>IF(VLOOKUP(SALIDA[[#This Row],[CODIGO]],STOCKSANLUIS[],7,FALSE)=0,"PRODUCTO SIN STOCK/UBICACIÓN",VLOOKUP(SALIDA[[#This Row],[CODIGO]],STOCKSANLUIS[],7,FALSE))</f>
        <v>C</v>
      </c>
      <c r="I4483" s="10"/>
      <c r="J4483" t="str">
        <f>SALIDA[[#This Row],[CODIGO]]&amp;"       "&amp;SALIDA[[#This Row],[FAMILIA]]</f>
        <v>03037       MAER FAN</v>
      </c>
      <c r="K4483">
        <f>VLOOKUP(SALIDA[[#This Row],[CODIGO]],STOCK_STARSOFT[],5,FALSE)</f>
        <v>39.236970999999997</v>
      </c>
      <c r="L4483">
        <f>SALIDA[[#This Row],[CANTIDAD]]*SALIDA[[#This Row],[PRECIO UND]]</f>
        <v>39.236970999999997</v>
      </c>
    </row>
    <row r="4484" spans="1:12" x14ac:dyDescent="0.25">
      <c r="A4484" s="6" t="s">
        <v>723</v>
      </c>
      <c r="B4484" s="100" t="str">
        <f>VLOOKUP(SALIDA[[#This Row],[CODIGO]],STOCKSANLUIS[],2,FALSE)</f>
        <v>CUERPO DE VALVULA SOLENOIDE DANFOSS EVR 6 - 1/2  SOLDABLE  032F1209</v>
      </c>
      <c r="C4484" s="153">
        <v>46177</v>
      </c>
      <c r="D4484">
        <v>1</v>
      </c>
      <c r="E4484">
        <f>IF(VLOOKUP(SALIDA[[#This Row],[CODIGO]],STOCKSANLUIS[],6,FALSE)=0,"PRODUCTO SIN STOCK/UBICACIÓN",VLOOKUP(SALIDA[[#This Row],[CODIGO]],STOCKSANLUIS[],6,FALSE))</f>
        <v>1</v>
      </c>
      <c r="F4484">
        <f>SALIDA[[#This Row],[CANTIDAD]]/SALIDA[[#This Row],[UND MEDIDA]]</f>
        <v>1</v>
      </c>
      <c r="G4484" t="str">
        <f>VLOOKUP(SALIDA[[#This Row],[CODIGO]],FAMILIAS[],4,FALSE)</f>
        <v>DANFOSS</v>
      </c>
      <c r="H4484" s="10" t="str">
        <f>IF(VLOOKUP(SALIDA[[#This Row],[CODIGO]],STOCKSANLUIS[],7,FALSE)=0,"PRODUCTO SIN STOCK/UBICACIÓN",VLOOKUP(SALIDA[[#This Row],[CODIGO]],STOCKSANLUIS[],7,FALSE))</f>
        <v>A</v>
      </c>
      <c r="I4484" s="10"/>
      <c r="J4484" t="str">
        <f>SALIDA[[#This Row],[CODIGO]]&amp;"       "&amp;SALIDA[[#This Row],[FAMILIA]]</f>
        <v>00794       DANFOSS</v>
      </c>
      <c r="K4484">
        <f>VLOOKUP(SALIDA[[#This Row],[CODIGO]],STOCK_STARSOFT[],5,FALSE)</f>
        <v>32.299933000000003</v>
      </c>
      <c r="L4484">
        <f>SALIDA[[#This Row],[CANTIDAD]]*SALIDA[[#This Row],[PRECIO UND]]</f>
        <v>32.299933000000003</v>
      </c>
    </row>
    <row r="4485" spans="1:12" x14ac:dyDescent="0.25">
      <c r="A4485" s="6" t="s">
        <v>191</v>
      </c>
      <c r="B4485" s="100" t="str">
        <f>VLOOKUP(SALIDA[[#This Row],[CODIGO]],STOCKSANLUIS[],2,FALSE)</f>
        <v>PRESOSTATO DE BAJA DANFOSS KP 1 - R/AUTOMATICO - 060-110166 / 060-110191</v>
      </c>
      <c r="C4485" s="153">
        <v>46177</v>
      </c>
      <c r="D4485">
        <v>2</v>
      </c>
      <c r="E4485">
        <f>IF(VLOOKUP(SALIDA[[#This Row],[CODIGO]],STOCKSANLUIS[],6,FALSE)=0,"PRODUCTO SIN STOCK/UBICACIÓN",VLOOKUP(SALIDA[[#This Row],[CODIGO]],STOCKSANLUIS[],6,FALSE))</f>
        <v>1</v>
      </c>
      <c r="F4485">
        <f>SALIDA[[#This Row],[CANTIDAD]]/SALIDA[[#This Row],[UND MEDIDA]]</f>
        <v>2</v>
      </c>
      <c r="G4485" t="str">
        <f>VLOOKUP(SALIDA[[#This Row],[CODIGO]],FAMILIAS[],4,FALSE)</f>
        <v>DANFOSS</v>
      </c>
      <c r="H4485" s="10" t="str">
        <f>IF(VLOOKUP(SALIDA[[#This Row],[CODIGO]],STOCKSANLUIS[],7,FALSE)=0,"PRODUCTO SIN STOCK/UBICACIÓN",VLOOKUP(SALIDA[[#This Row],[CODIGO]],STOCKSANLUIS[],7,FALSE))</f>
        <v>A</v>
      </c>
      <c r="I4485" s="10"/>
      <c r="J4485" t="str">
        <f>SALIDA[[#This Row],[CODIGO]]&amp;"       "&amp;SALIDA[[#This Row],[FAMILIA]]</f>
        <v>00135       DANFOSS</v>
      </c>
      <c r="K4485">
        <f>VLOOKUP(SALIDA[[#This Row],[CODIGO]],STOCK_STARSOFT[],5,FALSE)</f>
        <v>20.454749</v>
      </c>
      <c r="L4485">
        <f>SALIDA[[#This Row],[CANTIDAD]]*SALIDA[[#This Row],[PRECIO UND]]</f>
        <v>40.909497999999999</v>
      </c>
    </row>
    <row r="4486" spans="1:12" x14ac:dyDescent="0.25">
      <c r="A4486" s="6" t="s">
        <v>3196</v>
      </c>
      <c r="B4486" s="100" t="str">
        <f>VLOOKUP(SALIDA[[#This Row],[CODIGO]],STOCKSANLUIS[],2,FALSE)</f>
        <v>PROTECTOR DE VOLTAJE - BAJO Y SOBREVOILTAJE DE 220-260V /170-210V - EW-V015-220 - EVERWELL</v>
      </c>
      <c r="C4486" s="153">
        <v>46177</v>
      </c>
      <c r="D4486">
        <v>4</v>
      </c>
      <c r="E4486">
        <f>IF(VLOOKUP(SALIDA[[#This Row],[CODIGO]],STOCKSANLUIS[],6,FALSE)=0,"PRODUCTO SIN STOCK/UBICACIÓN",VLOOKUP(SALIDA[[#This Row],[CODIGO]],STOCKSANLUIS[],6,FALSE))</f>
        <v>1</v>
      </c>
      <c r="F4486">
        <f>SALIDA[[#This Row],[CANTIDAD]]/SALIDA[[#This Row],[UND MEDIDA]]</f>
        <v>4</v>
      </c>
      <c r="G4486" t="str">
        <f>VLOOKUP(SALIDA[[#This Row],[CODIGO]],FAMILIAS[],4,FALSE)</f>
        <v>EVERWELL</v>
      </c>
      <c r="H4486" s="10" t="str">
        <f>IF(VLOOKUP(SALIDA[[#This Row],[CODIGO]],STOCKSANLUIS[],7,FALSE)=0,"PRODUCTO SIN STOCK/UBICACIÓN",VLOOKUP(SALIDA[[#This Row],[CODIGO]],STOCKSANLUIS[],7,FALSE))</f>
        <v>A</v>
      </c>
      <c r="I4486" s="10"/>
      <c r="J4486" t="str">
        <f>SALIDA[[#This Row],[CODIGO]]&amp;"       "&amp;SALIDA[[#This Row],[FAMILIA]]</f>
        <v>02586       EVERWELL</v>
      </c>
      <c r="K4486">
        <f>VLOOKUP(SALIDA[[#This Row],[CODIGO]],STOCK_STARSOFT[],5,FALSE)</f>
        <v>7.3206930000000003</v>
      </c>
      <c r="L4486">
        <f>SALIDA[[#This Row],[CANTIDAD]]*SALIDA[[#This Row],[PRECIO UND]]</f>
        <v>29.282772000000001</v>
      </c>
    </row>
    <row r="4487" spans="1:12" x14ac:dyDescent="0.25">
      <c r="A4487" s="6" t="s">
        <v>2022</v>
      </c>
      <c r="B4487" s="100" t="str">
        <f>VLOOKUP(SALIDA[[#This Row],[CODIGO]],STOCKSANLUIS[],2,FALSE)</f>
        <v>CONTROLADOR DE TEMPERATURA DIGITAL TC-900E POWER - VER.07 - 115/220 VAC - FULL GAUGE</v>
      </c>
      <c r="C4487" s="153">
        <v>46177</v>
      </c>
      <c r="D4487">
        <v>2</v>
      </c>
      <c r="E4487">
        <f>IF(VLOOKUP(SALIDA[[#This Row],[CODIGO]],STOCKSANLUIS[],6,FALSE)=0,"PRODUCTO SIN STOCK/UBICACIÓN",VLOOKUP(SALIDA[[#This Row],[CODIGO]],STOCKSANLUIS[],6,FALSE))</f>
        <v>1</v>
      </c>
      <c r="F4487">
        <f>SALIDA[[#This Row],[CANTIDAD]]/SALIDA[[#This Row],[UND MEDIDA]]</f>
        <v>2</v>
      </c>
      <c r="G4487" t="str">
        <f>VLOOKUP(SALIDA[[#This Row],[CODIGO]],FAMILIAS[],4,FALSE)</f>
        <v>FULL GAUGE</v>
      </c>
      <c r="H4487" s="10" t="str">
        <f>IF(VLOOKUP(SALIDA[[#This Row],[CODIGO]],STOCKSANLUIS[],7,FALSE)=0,"PRODUCTO SIN STOCK/UBICACIÓN",VLOOKUP(SALIDA[[#This Row],[CODIGO]],STOCKSANLUIS[],7,FALSE))</f>
        <v>C</v>
      </c>
      <c r="I4487" s="10"/>
      <c r="J4487" t="str">
        <f>SALIDA[[#This Row],[CODIGO]]&amp;"       "&amp;SALIDA[[#This Row],[FAMILIA]]</f>
        <v>01785       FULL GAUGE</v>
      </c>
      <c r="K4487">
        <f>VLOOKUP(SALIDA[[#This Row],[CODIGO]],STOCK_STARSOFT[],5,FALSE)</f>
        <v>18.272079000000002</v>
      </c>
      <c r="L4487">
        <f>SALIDA[[#This Row],[CANTIDAD]]*SALIDA[[#This Row],[PRECIO UND]]</f>
        <v>36.544158000000003</v>
      </c>
    </row>
    <row r="4488" spans="1:12" x14ac:dyDescent="0.25">
      <c r="A4488" s="6" t="s">
        <v>22056</v>
      </c>
      <c r="B4488" s="100" t="str">
        <f>VLOOKUP(SALIDA[[#This Row],[CODIGO]],STOCKSANLUIS[],2,FALSE)</f>
        <v>T7300-TF60-9KS0 - TERMOSTATO JOHNSON CONTROLS</v>
      </c>
      <c r="C4488" s="153">
        <v>46177</v>
      </c>
      <c r="D4488">
        <v>9</v>
      </c>
      <c r="E4488">
        <f>IF(VLOOKUP(SALIDA[[#This Row],[CODIGO]],STOCKSANLUIS[],6,FALSE)=0,"PRODUCTO SIN STOCK/UBICACIÓN",VLOOKUP(SALIDA[[#This Row],[CODIGO]],STOCKSANLUIS[],6,FALSE))</f>
        <v>1</v>
      </c>
      <c r="F4488">
        <f>SALIDA[[#This Row],[CANTIDAD]]/SALIDA[[#This Row],[UND MEDIDA]]</f>
        <v>9</v>
      </c>
      <c r="G4488" t="str">
        <f>VLOOKUP(SALIDA[[#This Row],[CODIGO]],FAMILIAS[],4,FALSE)</f>
        <v>JOHNSON CONTROLS</v>
      </c>
      <c r="H4488" s="10" t="str">
        <f>IF(VLOOKUP(SALIDA[[#This Row],[CODIGO]],STOCKSANLUIS[],7,FALSE)=0,"PRODUCTO SIN STOCK/UBICACIÓN",VLOOKUP(SALIDA[[#This Row],[CODIGO]],STOCKSANLUIS[],7,FALSE))</f>
        <v>A</v>
      </c>
      <c r="I4488" s="10"/>
      <c r="J4488" t="str">
        <f>SALIDA[[#This Row],[CODIGO]]&amp;"       "&amp;SALIDA[[#This Row],[FAMILIA]]</f>
        <v>03546       JOHNSON CONTROLS</v>
      </c>
      <c r="K4488">
        <f>VLOOKUP(SALIDA[[#This Row],[CODIGO]],STOCK_STARSOFT[],5,FALSE)</f>
        <v>11.753382999999999</v>
      </c>
      <c r="L4488">
        <f>SALIDA[[#This Row],[CANTIDAD]]*SALIDA[[#This Row],[PRECIO UND]]</f>
        <v>105.780447</v>
      </c>
    </row>
    <row r="4489" spans="1:12" x14ac:dyDescent="0.25">
      <c r="A4489" s="6" t="s">
        <v>235</v>
      </c>
      <c r="B4489" s="100" t="str">
        <f>VLOOKUP(SALIDA[[#This Row],[CODIGO]],STOCKSANLUIS[],2,FALSE)</f>
        <v>VALVULA CHECK ANTIRRETORNO O  DE RETENCIÓN  DANFOSS NRVH 35S - 1 3/8" ANGULAR</v>
      </c>
      <c r="C4489" s="153">
        <v>46177</v>
      </c>
      <c r="D4489">
        <v>1</v>
      </c>
      <c r="E4489">
        <f>IF(VLOOKUP(SALIDA[[#This Row],[CODIGO]],STOCKSANLUIS[],6,FALSE)=0,"PRODUCTO SIN STOCK/UBICACIÓN",VLOOKUP(SALIDA[[#This Row],[CODIGO]],STOCKSANLUIS[],6,FALSE))</f>
        <v>1</v>
      </c>
      <c r="F4489">
        <f>SALIDA[[#This Row],[CANTIDAD]]/SALIDA[[#This Row],[UND MEDIDA]]</f>
        <v>1</v>
      </c>
      <c r="G4489" t="str">
        <f>VLOOKUP(SALIDA[[#This Row],[CODIGO]],FAMILIAS[],4,FALSE)</f>
        <v>DANFOSS</v>
      </c>
      <c r="H4489" s="10" t="str">
        <f>IF(VLOOKUP(SALIDA[[#This Row],[CODIGO]],STOCKSANLUIS[],7,FALSE)=0,"PRODUCTO SIN STOCK/UBICACIÓN",VLOOKUP(SALIDA[[#This Row],[CODIGO]],STOCKSANLUIS[],7,FALSE))</f>
        <v>A</v>
      </c>
      <c r="I4489" s="10"/>
      <c r="J4489" t="str">
        <f>SALIDA[[#This Row],[CODIGO]]&amp;"       "&amp;SALIDA[[#This Row],[FAMILIA]]</f>
        <v>00169       DANFOSS</v>
      </c>
      <c r="K4489">
        <f>VLOOKUP(SALIDA[[#This Row],[CODIGO]],STOCK_STARSOFT[],5,FALSE)</f>
        <v>136</v>
      </c>
      <c r="L4489">
        <f>SALIDA[[#This Row],[CANTIDAD]]*SALIDA[[#This Row],[PRECIO UND]]</f>
        <v>136</v>
      </c>
    </row>
    <row r="4490" spans="1:12" x14ac:dyDescent="0.25">
      <c r="A4490" s="6" t="s">
        <v>3343</v>
      </c>
      <c r="B4490" s="100" t="str">
        <f>VLOOKUP(SALIDA[[#This Row],[CODIGO]],STOCKSANLUIS[],2,FALSE)</f>
        <v>GAS REFRIGERANTE R410A -11.30KG ICELOONG</v>
      </c>
      <c r="C4490" s="153">
        <v>46177</v>
      </c>
      <c r="D4490">
        <v>3</v>
      </c>
      <c r="E4490">
        <f>IF(VLOOKUP(SALIDA[[#This Row],[CODIGO]],STOCKSANLUIS[],6,FALSE)=0,"PRODUCTO SIN STOCK/UBICACIÓN",VLOOKUP(SALIDA[[#This Row],[CODIGO]],STOCKSANLUIS[],6,FALSE))</f>
        <v>1</v>
      </c>
      <c r="F4490">
        <f>SALIDA[[#This Row],[CANTIDAD]]/SALIDA[[#This Row],[UND MEDIDA]]</f>
        <v>3</v>
      </c>
      <c r="G4490" t="str">
        <f>VLOOKUP(SALIDA[[#This Row],[CODIGO]],FAMILIAS[],4,FALSE)</f>
        <v>ZHEJIANG YONGHE</v>
      </c>
      <c r="H4490" s="10" t="str">
        <f>IF(VLOOKUP(SALIDA[[#This Row],[CODIGO]],STOCKSANLUIS[],7,FALSE)=0,"PRODUCTO SIN STOCK/UBICACIÓN",VLOOKUP(SALIDA[[#This Row],[CODIGO]],STOCKSANLUIS[],7,FALSE))</f>
        <v>C</v>
      </c>
      <c r="I4490" s="10"/>
      <c r="J4490" t="str">
        <f>SALIDA[[#This Row],[CODIGO]]&amp;"       "&amp;SALIDA[[#This Row],[FAMILIA]]</f>
        <v>02753       ZHEJIANG YONGHE</v>
      </c>
      <c r="K4490">
        <f>VLOOKUP(SALIDA[[#This Row],[CODIGO]],STOCK_STARSOFT[],5,FALSE)</f>
        <v>88.873082999999994</v>
      </c>
      <c r="L4490">
        <f>SALIDA[[#This Row],[CANTIDAD]]*SALIDA[[#This Row],[PRECIO UND]]</f>
        <v>266.61924899999997</v>
      </c>
    </row>
    <row r="4491" spans="1:12" x14ac:dyDescent="0.25">
      <c r="A4491" s="6" t="s">
        <v>2719</v>
      </c>
      <c r="B4491" s="100" t="str">
        <f>VLOOKUP(SALIDA[[#This Row],[CODIGO]],STOCKSANLUIS[],2,FALSE)</f>
        <v xml:space="preserve">ACEITE PARA BOMBA DE VACIO - 1 GALON - BVA </v>
      </c>
      <c r="C4491" s="153">
        <v>46177</v>
      </c>
      <c r="D4491">
        <v>12</v>
      </c>
      <c r="E4491">
        <f>IF(VLOOKUP(SALIDA[[#This Row],[CODIGO]],STOCKSANLUIS[],6,FALSE)=0,"PRODUCTO SIN STOCK/UBICACIÓN",VLOOKUP(SALIDA[[#This Row],[CODIGO]],STOCKSANLUIS[],6,FALSE))</f>
        <v>1</v>
      </c>
      <c r="F4491">
        <f>SALIDA[[#This Row],[CANTIDAD]]/SALIDA[[#This Row],[UND MEDIDA]]</f>
        <v>12</v>
      </c>
      <c r="G4491" t="str">
        <f>VLOOKUP(SALIDA[[#This Row],[CODIGO]],FAMILIAS[],4,FALSE)</f>
        <v>BVA</v>
      </c>
      <c r="H4491" s="10" t="str">
        <f>IF(VLOOKUP(SALIDA[[#This Row],[CODIGO]],STOCKSANLUIS[],7,FALSE)=0,"PRODUCTO SIN STOCK/UBICACIÓN",VLOOKUP(SALIDA[[#This Row],[CODIGO]],STOCKSANLUIS[],7,FALSE))</f>
        <v>C</v>
      </c>
      <c r="I4491" s="10"/>
      <c r="J4491" t="str">
        <f>SALIDA[[#This Row],[CODIGO]]&amp;"       "&amp;SALIDA[[#This Row],[FAMILIA]]</f>
        <v>02202       BVA</v>
      </c>
      <c r="K4491">
        <f>VLOOKUP(SALIDA[[#This Row],[CODIGO]],STOCK_STARSOFT[],5,FALSE)</f>
        <v>13.965745</v>
      </c>
      <c r="L4491">
        <f>SALIDA[[#This Row],[CANTIDAD]]*SALIDA[[#This Row],[PRECIO UND]]</f>
        <v>167.58894000000001</v>
      </c>
    </row>
    <row r="4492" spans="1:12" x14ac:dyDescent="0.25">
      <c r="A4492" s="6" t="s">
        <v>3677</v>
      </c>
      <c r="B4492" s="100" t="str">
        <f>VLOOKUP(SALIDA[[#This Row],[CODIGO]],STOCKSANLUIS[],2,FALSE)</f>
        <v>RESISTENCIA SILICONADA POTENCIA CONSTANTE TECNOLATINA  - TPC-M - 30W/M - 220V</v>
      </c>
      <c r="C4492" s="153">
        <v>46178</v>
      </c>
      <c r="D4492">
        <v>100</v>
      </c>
      <c r="E4492">
        <f>IF(VLOOKUP(SALIDA[[#This Row],[CODIGO]],STOCKSANLUIS[],6,FALSE)=0,"PRODUCTO SIN STOCK/UBICACIÓN",VLOOKUP(SALIDA[[#This Row],[CODIGO]],STOCKSANLUIS[],6,FALSE))</f>
        <v>100</v>
      </c>
      <c r="F4492">
        <f>SALIDA[[#This Row],[CANTIDAD]]/SALIDA[[#This Row],[UND MEDIDA]]</f>
        <v>1</v>
      </c>
      <c r="G4492" t="str">
        <f>VLOOKUP(SALIDA[[#This Row],[CODIGO]],FAMILIAS[],4,FALSE)</f>
        <v>TECNOLATINA</v>
      </c>
      <c r="H4492" s="10" t="str">
        <f>IF(VLOOKUP(SALIDA[[#This Row],[CODIGO]],STOCKSANLUIS[],7,FALSE)=0,"PRODUCTO SIN STOCK/UBICACIÓN",VLOOKUP(SALIDA[[#This Row],[CODIGO]],STOCKSANLUIS[],7,FALSE))</f>
        <v>C</v>
      </c>
      <c r="I4492" s="10"/>
      <c r="J4492" t="str">
        <f>SALIDA[[#This Row],[CODIGO]]&amp;"       "&amp;SALIDA[[#This Row],[FAMILIA]]</f>
        <v>03058       TECNOLATINA</v>
      </c>
      <c r="K4492">
        <f>VLOOKUP(SALIDA[[#This Row],[CODIGO]],STOCK_STARSOFT[],5,FALSE)</f>
        <v>1.9293849999999999</v>
      </c>
      <c r="L4492">
        <f>SALIDA[[#This Row],[CANTIDAD]]*SALIDA[[#This Row],[PRECIO UND]]</f>
        <v>192.93849999999998</v>
      </c>
    </row>
    <row r="4493" spans="1:12" x14ac:dyDescent="0.25">
      <c r="A4493" s="6" t="s">
        <v>3860</v>
      </c>
      <c r="B4493" s="100" t="str">
        <f>VLOOKUP(SALIDA[[#This Row],[CODIGO]],STOCKSANLUIS[],2,FALSE)</f>
        <v>CORTINA DE AIRE DE 150 CM (60") - 220V/1PH/60HZ - STAR COLD - FM-1215Z/Y-MC</v>
      </c>
      <c r="C4493" s="153">
        <v>46178</v>
      </c>
      <c r="D4493">
        <v>3</v>
      </c>
      <c r="E4493">
        <f>IF(VLOOKUP(SALIDA[[#This Row],[CODIGO]],STOCKSANLUIS[],6,FALSE)=0,"PRODUCTO SIN STOCK/UBICACIÓN",VLOOKUP(SALIDA[[#This Row],[CODIGO]],STOCKSANLUIS[],6,FALSE))</f>
        <v>1</v>
      </c>
      <c r="F4493">
        <f>SALIDA[[#This Row],[CANTIDAD]]/SALIDA[[#This Row],[UND MEDIDA]]</f>
        <v>3</v>
      </c>
      <c r="G4493" t="str">
        <f>VLOOKUP(SALIDA[[#This Row],[CODIGO]],FAMILIAS[],4,FALSE)</f>
        <v>STAR COLD</v>
      </c>
      <c r="H4493" s="10" t="str">
        <f>IF(VLOOKUP(SALIDA[[#This Row],[CODIGO]],STOCKSANLUIS[],7,FALSE)=0,"PRODUCTO SIN STOCK/UBICACIÓN",VLOOKUP(SALIDA[[#This Row],[CODIGO]],STOCKSANLUIS[],7,FALSE))</f>
        <v>A</v>
      </c>
      <c r="I4493" s="10"/>
      <c r="J4493" t="str">
        <f>SALIDA[[#This Row],[CODIGO]]&amp;"       "&amp;SALIDA[[#This Row],[FAMILIA]]</f>
        <v>03289       STAR COLD</v>
      </c>
      <c r="K4493">
        <f>VLOOKUP(SALIDA[[#This Row],[CODIGO]],STOCK_STARSOFT[],5,FALSE)</f>
        <v>55.603000000000002</v>
      </c>
      <c r="L4493">
        <f>SALIDA[[#This Row],[CANTIDAD]]*SALIDA[[#This Row],[PRECIO UND]]</f>
        <v>166.809</v>
      </c>
    </row>
    <row r="4494" spans="1:12" x14ac:dyDescent="0.25">
      <c r="A4494" s="6" t="s">
        <v>3665</v>
      </c>
      <c r="B4494" s="100" t="str">
        <f>VLOOKUP(SALIDA[[#This Row],[CODIGO]],STOCKSANLUIS[],2,FALSE)</f>
        <v>AGENTE DE LIMPIEZA INTERNA OPTEON SF FLUSH X 4.54 KG - CHEMOURS - REEMPLAZO DEL R141B</v>
      </c>
      <c r="C4494" s="153">
        <v>46178</v>
      </c>
      <c r="D4494">
        <v>2</v>
      </c>
      <c r="E4494">
        <f>IF(VLOOKUP(SALIDA[[#This Row],[CODIGO]],STOCKSANLUIS[],6,FALSE)=0,"PRODUCTO SIN STOCK/UBICACIÓN",VLOOKUP(SALIDA[[#This Row],[CODIGO]],STOCKSANLUIS[],6,FALSE))</f>
        <v>1</v>
      </c>
      <c r="F4494">
        <f>SALIDA[[#This Row],[CANTIDAD]]/SALIDA[[#This Row],[UND MEDIDA]]</f>
        <v>2</v>
      </c>
      <c r="G4494" t="str">
        <f>VLOOKUP(SALIDA[[#This Row],[CODIGO]],FAMILIAS[],4,FALSE)</f>
        <v>THE CHEMOURS</v>
      </c>
      <c r="H4494" s="10" t="str">
        <f>IF(VLOOKUP(SALIDA[[#This Row],[CODIGO]],STOCKSANLUIS[],7,FALSE)=0,"PRODUCTO SIN STOCK/UBICACIÓN",VLOOKUP(SALIDA[[#This Row],[CODIGO]],STOCKSANLUIS[],7,FALSE))</f>
        <v>C</v>
      </c>
      <c r="I4494" s="10"/>
      <c r="J4494" t="str">
        <f>SALIDA[[#This Row],[CODIGO]]&amp;"       "&amp;SALIDA[[#This Row],[FAMILIA]]</f>
        <v>03051       THE CHEMOURS</v>
      </c>
      <c r="K4494">
        <f>VLOOKUP(SALIDA[[#This Row],[CODIGO]],STOCK_STARSOFT[],5,FALSE)</f>
        <v>91.188703000000004</v>
      </c>
      <c r="L4494">
        <f>SALIDA[[#This Row],[CANTIDAD]]*SALIDA[[#This Row],[PRECIO UND]]</f>
        <v>182.37740600000001</v>
      </c>
    </row>
    <row r="4495" spans="1:12" x14ac:dyDescent="0.25">
      <c r="A4495" s="6" t="s">
        <v>2547</v>
      </c>
      <c r="B4495" s="100" t="str">
        <f>VLOOKUP(SALIDA[[#This Row],[CODIGO]],STOCKSANLUIS[],2,FALSE)</f>
        <v>EQUIPO DE A/A MINI SPLIT FRIO SOLO - 36000 BTU - R410A - 220V/1PH/60HZ - TEMP BLUE MADE BY CARRIER INTERAMERICA CORPORATION</v>
      </c>
      <c r="C4495" s="153">
        <v>46178</v>
      </c>
      <c r="D4495">
        <v>1</v>
      </c>
      <c r="E4495">
        <f>IF(VLOOKUP(SALIDA[[#This Row],[CODIGO]],STOCKSANLUIS[],6,FALSE)=0,"PRODUCTO SIN STOCK/UBICACIÓN",VLOOKUP(SALIDA[[#This Row],[CODIGO]],STOCKSANLUIS[],6,FALSE))</f>
        <v>1</v>
      </c>
      <c r="F4495">
        <f>SALIDA[[#This Row],[CANTIDAD]]/SALIDA[[#This Row],[UND MEDIDA]]</f>
        <v>1</v>
      </c>
      <c r="G4495" t="str">
        <f>VLOOKUP(SALIDA[[#This Row],[CODIGO]],FAMILIAS[],4,FALSE)</f>
        <v>TEMP BLUE</v>
      </c>
      <c r="H4495" s="10" t="str">
        <f>IF(VLOOKUP(SALIDA[[#This Row],[CODIGO]],STOCKSANLUIS[],7,FALSE)=0,"PRODUCTO SIN STOCK/UBICACIÓN",VLOOKUP(SALIDA[[#This Row],[CODIGO]],STOCKSANLUIS[],7,FALSE))</f>
        <v>B</v>
      </c>
      <c r="I4495" s="10"/>
      <c r="J4495" t="str">
        <f>SALIDA[[#This Row],[CODIGO]]&amp;"       "&amp;SALIDA[[#This Row],[FAMILIA]]</f>
        <v>02086       TEMP BLUE</v>
      </c>
      <c r="K4495">
        <f>VLOOKUP(SALIDA[[#This Row],[CODIGO]],STOCK_STARSOFT[],5,FALSE)</f>
        <v>442.219448</v>
      </c>
      <c r="L4495">
        <f>SALIDA[[#This Row],[CANTIDAD]]*SALIDA[[#This Row],[PRECIO UND]]</f>
        <v>442.219448</v>
      </c>
    </row>
    <row r="4496" spans="1:12" x14ac:dyDescent="0.25">
      <c r="A4496" s="6" t="s">
        <v>3343</v>
      </c>
      <c r="B4496" s="100" t="str">
        <f>VLOOKUP(SALIDA[[#This Row],[CODIGO]],STOCKSANLUIS[],2,FALSE)</f>
        <v>GAS REFRIGERANTE R410A -11.30KG ICELOONG</v>
      </c>
      <c r="C4496" s="153">
        <v>46178</v>
      </c>
      <c r="D4496">
        <v>1</v>
      </c>
      <c r="E4496">
        <f>IF(VLOOKUP(SALIDA[[#This Row],[CODIGO]],STOCKSANLUIS[],6,FALSE)=0,"PRODUCTO SIN STOCK/UBICACIÓN",VLOOKUP(SALIDA[[#This Row],[CODIGO]],STOCKSANLUIS[],6,FALSE))</f>
        <v>1</v>
      </c>
      <c r="F4496">
        <f>SALIDA[[#This Row],[CANTIDAD]]/SALIDA[[#This Row],[UND MEDIDA]]</f>
        <v>1</v>
      </c>
      <c r="G4496" t="str">
        <f>VLOOKUP(SALIDA[[#This Row],[CODIGO]],FAMILIAS[],4,FALSE)</f>
        <v>ZHEJIANG YONGHE</v>
      </c>
      <c r="H4496" s="10" t="str">
        <f>IF(VLOOKUP(SALIDA[[#This Row],[CODIGO]],STOCKSANLUIS[],7,FALSE)=0,"PRODUCTO SIN STOCK/UBICACIÓN",VLOOKUP(SALIDA[[#This Row],[CODIGO]],STOCKSANLUIS[],7,FALSE))</f>
        <v>C</v>
      </c>
      <c r="I4496" s="10"/>
      <c r="J4496" t="str">
        <f>SALIDA[[#This Row],[CODIGO]]&amp;"       "&amp;SALIDA[[#This Row],[FAMILIA]]</f>
        <v>02753       ZHEJIANG YONGHE</v>
      </c>
      <c r="K4496">
        <f>VLOOKUP(SALIDA[[#This Row],[CODIGO]],STOCK_STARSOFT[],5,FALSE)</f>
        <v>88.873082999999994</v>
      </c>
      <c r="L4496">
        <f>SALIDA[[#This Row],[CANTIDAD]]*SALIDA[[#This Row],[PRECIO UND]]</f>
        <v>88.873082999999994</v>
      </c>
    </row>
    <row r="4497" spans="1:12" x14ac:dyDescent="0.25">
      <c r="A4497" s="6" t="s">
        <v>3458</v>
      </c>
      <c r="B4497" s="100" t="str">
        <f>VLOOKUP(SALIDA[[#This Row],[CODIGO]],STOCKSANLUIS[],2,FALSE)</f>
        <v xml:space="preserve">RESISTENCIA DE CARTER PTC 35W (MANEUROP ALL) - 120Z0459 </v>
      </c>
      <c r="C4497" s="153">
        <v>46178</v>
      </c>
      <c r="D4497">
        <v>3</v>
      </c>
      <c r="E4497">
        <f>IF(VLOOKUP(SALIDA[[#This Row],[CODIGO]],STOCKSANLUIS[],6,FALSE)=0,"PRODUCTO SIN STOCK/UBICACIÓN",VLOOKUP(SALIDA[[#This Row],[CODIGO]],STOCKSANLUIS[],6,FALSE))</f>
        <v>1</v>
      </c>
      <c r="F4497">
        <f>SALIDA[[#This Row],[CANTIDAD]]/SALIDA[[#This Row],[UND MEDIDA]]</f>
        <v>3</v>
      </c>
      <c r="G4497" t="str">
        <f>VLOOKUP(SALIDA[[#This Row],[CODIGO]],FAMILIAS[],4,FALSE)</f>
        <v>DANFOSS</v>
      </c>
      <c r="H4497" s="10" t="str">
        <f>IF(VLOOKUP(SALIDA[[#This Row],[CODIGO]],STOCKSANLUIS[],7,FALSE)=0,"PRODUCTO SIN STOCK/UBICACIÓN",VLOOKUP(SALIDA[[#This Row],[CODIGO]],STOCKSANLUIS[],7,FALSE))</f>
        <v>A</v>
      </c>
      <c r="I4497" s="10"/>
      <c r="J4497" t="str">
        <f>SALIDA[[#This Row],[CODIGO]]&amp;"       "&amp;SALIDA[[#This Row],[FAMILIA]]</f>
        <v>02867       DANFOSS</v>
      </c>
      <c r="K4497">
        <f>VLOOKUP(SALIDA[[#This Row],[CODIGO]],STOCK_STARSOFT[],5,FALSE)</f>
        <v>16.944555000000001</v>
      </c>
      <c r="L4497">
        <f>SALIDA[[#This Row],[CANTIDAD]]*SALIDA[[#This Row],[PRECIO UND]]</f>
        <v>50.833665000000003</v>
      </c>
    </row>
    <row r="4498" spans="1:12" x14ac:dyDescent="0.25">
      <c r="A4498" s="6" t="s">
        <v>259</v>
      </c>
      <c r="B4498" s="100" t="str">
        <f>VLOOKUP(SALIDA[[#This Row],[CODIGO]],STOCKSANLUIS[],2,FALSE)</f>
        <v>PLATINA KLEERSTRIP MAX BULLET HTP SILVER 2  PLOMO (60 CM)- 477600</v>
      </c>
      <c r="C4498" s="153">
        <v>46178</v>
      </c>
      <c r="D4498">
        <v>5</v>
      </c>
      <c r="E4498">
        <f>IF(VLOOKUP(SALIDA[[#This Row],[CODIGO]],STOCKSANLUIS[],6,FALSE)=0,"PRODUCTO SIN STOCK/UBICACIÓN",VLOOKUP(SALIDA[[#This Row],[CODIGO]],STOCKSANLUIS[],6,FALSE))</f>
        <v>1</v>
      </c>
      <c r="F4498">
        <f>SALIDA[[#This Row],[CANTIDAD]]/SALIDA[[#This Row],[UND MEDIDA]]</f>
        <v>5</v>
      </c>
      <c r="G4498" t="str">
        <f>VLOOKUP(SALIDA[[#This Row],[CODIGO]],FAMILIAS[],4,FALSE)</f>
        <v>ES ROBBINS</v>
      </c>
      <c r="H4498" s="10" t="str">
        <f>IF(VLOOKUP(SALIDA[[#This Row],[CODIGO]],STOCKSANLUIS[],7,FALSE)=0,"PRODUCTO SIN STOCK/UBICACIÓN",VLOOKUP(SALIDA[[#This Row],[CODIGO]],STOCKSANLUIS[],7,FALSE))</f>
        <v>C</v>
      </c>
      <c r="I4498" s="10"/>
      <c r="J4498" t="str">
        <f>SALIDA[[#This Row],[CODIGO]]&amp;"       "&amp;SALIDA[[#This Row],[FAMILIA]]</f>
        <v>00186       ES ROBBINS</v>
      </c>
      <c r="K4498">
        <f>VLOOKUP(SALIDA[[#This Row],[CODIGO]],STOCK_STARSOFT[],5,FALSE)</f>
        <v>4.3959429999999999</v>
      </c>
      <c r="L4498">
        <f>SALIDA[[#This Row],[CANTIDAD]]*SALIDA[[#This Row],[PRECIO UND]]</f>
        <v>21.979714999999999</v>
      </c>
    </row>
    <row r="4499" spans="1:12" x14ac:dyDescent="0.25">
      <c r="A4499" s="6" t="s">
        <v>259</v>
      </c>
      <c r="B4499" s="100" t="str">
        <f>VLOOKUP(SALIDA[[#This Row],[CODIGO]],STOCKSANLUIS[],2,FALSE)</f>
        <v>PLATINA KLEERSTRIP MAX BULLET HTP SILVER 2  PLOMO (60 CM)- 477600</v>
      </c>
      <c r="C4499" s="153">
        <v>46178</v>
      </c>
      <c r="D4499">
        <v>72</v>
      </c>
      <c r="E4499">
        <f>IF(VLOOKUP(SALIDA[[#This Row],[CODIGO]],STOCKSANLUIS[],6,FALSE)=0,"PRODUCTO SIN STOCK/UBICACIÓN",VLOOKUP(SALIDA[[#This Row],[CODIGO]],STOCKSANLUIS[],6,FALSE))</f>
        <v>1</v>
      </c>
      <c r="F4499">
        <f>SALIDA[[#This Row],[CANTIDAD]]/SALIDA[[#This Row],[UND MEDIDA]]</f>
        <v>72</v>
      </c>
      <c r="G4499" t="str">
        <f>VLOOKUP(SALIDA[[#This Row],[CODIGO]],FAMILIAS[],4,FALSE)</f>
        <v>ES ROBBINS</v>
      </c>
      <c r="H4499" s="10" t="str">
        <f>IF(VLOOKUP(SALIDA[[#This Row],[CODIGO]],STOCKSANLUIS[],7,FALSE)=0,"PRODUCTO SIN STOCK/UBICACIÓN",VLOOKUP(SALIDA[[#This Row],[CODIGO]],STOCKSANLUIS[],7,FALSE))</f>
        <v>C</v>
      </c>
      <c r="I4499" s="10"/>
      <c r="J4499" t="str">
        <f>SALIDA[[#This Row],[CODIGO]]&amp;"       "&amp;SALIDA[[#This Row],[FAMILIA]]</f>
        <v>00186       ES ROBBINS</v>
      </c>
      <c r="K4499">
        <f>VLOOKUP(SALIDA[[#This Row],[CODIGO]],STOCK_STARSOFT[],5,FALSE)</f>
        <v>4.3959429999999999</v>
      </c>
      <c r="L4499">
        <f>SALIDA[[#This Row],[CANTIDAD]]*SALIDA[[#This Row],[PRECIO UND]]</f>
        <v>316.50789600000002</v>
      </c>
    </row>
    <row r="4500" spans="1:12" x14ac:dyDescent="0.25">
      <c r="A4500" s="6" t="s">
        <v>259</v>
      </c>
      <c r="B4500" s="100" t="str">
        <f>VLOOKUP(SALIDA[[#This Row],[CODIGO]],STOCKSANLUIS[],2,FALSE)</f>
        <v>PLATINA KLEERSTRIP MAX BULLET HTP SILVER 2  PLOMO (60 CM)- 477600</v>
      </c>
      <c r="C4500" s="153">
        <v>46178</v>
      </c>
      <c r="D4500">
        <v>4</v>
      </c>
      <c r="E4500">
        <f>IF(VLOOKUP(SALIDA[[#This Row],[CODIGO]],STOCKSANLUIS[],6,FALSE)=0,"PRODUCTO SIN STOCK/UBICACIÓN",VLOOKUP(SALIDA[[#This Row],[CODIGO]],STOCKSANLUIS[],6,FALSE))</f>
        <v>1</v>
      </c>
      <c r="F4500">
        <f>SALIDA[[#This Row],[CANTIDAD]]/SALIDA[[#This Row],[UND MEDIDA]]</f>
        <v>4</v>
      </c>
      <c r="G4500" t="str">
        <f>VLOOKUP(SALIDA[[#This Row],[CODIGO]],FAMILIAS[],4,FALSE)</f>
        <v>ES ROBBINS</v>
      </c>
      <c r="H4500" s="10" t="str">
        <f>IF(VLOOKUP(SALIDA[[#This Row],[CODIGO]],STOCKSANLUIS[],7,FALSE)=0,"PRODUCTO SIN STOCK/UBICACIÓN",VLOOKUP(SALIDA[[#This Row],[CODIGO]],STOCKSANLUIS[],7,FALSE))</f>
        <v>C</v>
      </c>
      <c r="I4500" s="10"/>
      <c r="J4500" t="str">
        <f>SALIDA[[#This Row],[CODIGO]]&amp;"       "&amp;SALIDA[[#This Row],[FAMILIA]]</f>
        <v>00186       ES ROBBINS</v>
      </c>
      <c r="K4500">
        <f>VLOOKUP(SALIDA[[#This Row],[CODIGO]],STOCK_STARSOFT[],5,FALSE)</f>
        <v>4.3959429999999999</v>
      </c>
      <c r="L4500">
        <f>SALIDA[[#This Row],[CANTIDAD]]*SALIDA[[#This Row],[PRECIO UND]]</f>
        <v>17.583772</v>
      </c>
    </row>
    <row r="4501" spans="1:12" x14ac:dyDescent="0.25">
      <c r="A4501" s="6" t="s">
        <v>931</v>
      </c>
      <c r="B4501" s="100" t="str">
        <f>VLOOKUP(SALIDA[[#This Row],[CODIGO]],STOCKSANLUIS[],2,FALSE)</f>
        <v>ACEITE POLIOLESTER POE 32 - 1 GALON - BVA</v>
      </c>
      <c r="C4501" s="153">
        <v>46178</v>
      </c>
      <c r="D4501">
        <v>3</v>
      </c>
      <c r="E4501">
        <f>IF(VLOOKUP(SALIDA[[#This Row],[CODIGO]],STOCKSANLUIS[],6,FALSE)=0,"PRODUCTO SIN STOCK/UBICACIÓN",VLOOKUP(SALIDA[[#This Row],[CODIGO]],STOCKSANLUIS[],6,FALSE))</f>
        <v>1</v>
      </c>
      <c r="F4501">
        <f>SALIDA[[#This Row],[CANTIDAD]]/SALIDA[[#This Row],[UND MEDIDA]]</f>
        <v>3</v>
      </c>
      <c r="G4501" t="str">
        <f>VLOOKUP(SALIDA[[#This Row],[CODIGO]],FAMILIAS[],4,FALSE)</f>
        <v>BVA</v>
      </c>
      <c r="H4501" s="10" t="str">
        <f>IF(VLOOKUP(SALIDA[[#This Row],[CODIGO]],STOCKSANLUIS[],7,FALSE)=0,"PRODUCTO SIN STOCK/UBICACIÓN",VLOOKUP(SALIDA[[#This Row],[CODIGO]],STOCKSANLUIS[],7,FALSE))</f>
        <v>C</v>
      </c>
      <c r="I4501" s="10"/>
      <c r="J4501" t="str">
        <f>SALIDA[[#This Row],[CODIGO]]&amp;"       "&amp;SALIDA[[#This Row],[FAMILIA]]</f>
        <v>00987       BVA</v>
      </c>
      <c r="K4501">
        <f>VLOOKUP(SALIDA[[#This Row],[CODIGO]],STOCK_STARSOFT[],5,FALSE)</f>
        <v>47.466326000000002</v>
      </c>
      <c r="L4501">
        <f>SALIDA[[#This Row],[CANTIDAD]]*SALIDA[[#This Row],[PRECIO UND]]</f>
        <v>142.398978</v>
      </c>
    </row>
    <row r="4502" spans="1:12" x14ac:dyDescent="0.25">
      <c r="A4502" s="6" t="s">
        <v>3347</v>
      </c>
      <c r="B4502" s="100" t="str">
        <f>VLOOKUP(SALIDA[[#This Row],[CODIGO]],STOCKSANLUIS[],2,FALSE)</f>
        <v>GAS REFRIGERANTE R507 -11.3KG ICELOONG</v>
      </c>
      <c r="C4502" s="153">
        <v>46178</v>
      </c>
      <c r="D4502">
        <v>6</v>
      </c>
      <c r="E4502">
        <f>IF(VLOOKUP(SALIDA[[#This Row],[CODIGO]],STOCKSANLUIS[],6,FALSE)=0,"PRODUCTO SIN STOCK/UBICACIÓN",VLOOKUP(SALIDA[[#This Row],[CODIGO]],STOCKSANLUIS[],6,FALSE))</f>
        <v>1</v>
      </c>
      <c r="F4502">
        <f>SALIDA[[#This Row],[CANTIDAD]]/SALIDA[[#This Row],[UND MEDIDA]]</f>
        <v>6</v>
      </c>
      <c r="G4502" t="str">
        <f>VLOOKUP(SALIDA[[#This Row],[CODIGO]],FAMILIAS[],4,FALSE)</f>
        <v>ZHEJIANG YONGHE</v>
      </c>
      <c r="H4502" s="10" t="str">
        <f>IF(VLOOKUP(SALIDA[[#This Row],[CODIGO]],STOCKSANLUIS[],7,FALSE)=0,"PRODUCTO SIN STOCK/UBICACIÓN",VLOOKUP(SALIDA[[#This Row],[CODIGO]],STOCKSANLUIS[],7,FALSE))</f>
        <v>C</v>
      </c>
      <c r="I4502" s="10"/>
      <c r="J4502" t="str">
        <f>SALIDA[[#This Row],[CODIGO]]&amp;"       "&amp;SALIDA[[#This Row],[FAMILIA]]</f>
        <v>02755       ZHEJIANG YONGHE</v>
      </c>
      <c r="K4502">
        <f>VLOOKUP(SALIDA[[#This Row],[CODIGO]],STOCK_STARSOFT[],5,FALSE)</f>
        <v>55.968114</v>
      </c>
      <c r="L4502">
        <f>SALIDA[[#This Row],[CANTIDAD]]*SALIDA[[#This Row],[PRECIO UND]]</f>
        <v>335.80868399999997</v>
      </c>
    </row>
    <row r="4503" spans="1:12" x14ac:dyDescent="0.25">
      <c r="A4503" s="6" t="s">
        <v>3515</v>
      </c>
      <c r="B4503" s="100" t="str">
        <f>VLOOKUP(SALIDA[[#This Row],[CODIGO]],STOCKSANLUIS[],2,FALSE)</f>
        <v>TERMOSTATO FAN &amp; COIL AGUA HELADA 2 TUBOS FRÍO O CALOR, CONTROL ON/FF, 3 VELOCIDADES, VOLTAJE DUAL 120 VAC Y 240 VAC (BLANCO) - T7200-TB20-9J00</v>
      </c>
      <c r="C4503" s="153">
        <v>46178</v>
      </c>
      <c r="D4503">
        <v>1</v>
      </c>
      <c r="E4503">
        <f>IF(VLOOKUP(SALIDA[[#This Row],[CODIGO]],STOCKSANLUIS[],6,FALSE)=0,"PRODUCTO SIN STOCK/UBICACIÓN",VLOOKUP(SALIDA[[#This Row],[CODIGO]],STOCKSANLUIS[],6,FALSE))</f>
        <v>1</v>
      </c>
      <c r="F4503">
        <f>SALIDA[[#This Row],[CANTIDAD]]/SALIDA[[#This Row],[UND MEDIDA]]</f>
        <v>1</v>
      </c>
      <c r="G4503" t="str">
        <f>VLOOKUP(SALIDA[[#This Row],[CODIGO]],FAMILIAS[],4,FALSE)</f>
        <v>JOHNSON CONTROLS</v>
      </c>
      <c r="H4503" s="10" t="str">
        <f>IF(VLOOKUP(SALIDA[[#This Row],[CODIGO]],STOCKSANLUIS[],7,FALSE)=0,"PRODUCTO SIN STOCK/UBICACIÓN",VLOOKUP(SALIDA[[#This Row],[CODIGO]],STOCKSANLUIS[],7,FALSE))</f>
        <v>A</v>
      </c>
      <c r="I4503" s="10"/>
      <c r="J4503" t="str">
        <f>SALIDA[[#This Row],[CODIGO]]&amp;"       "&amp;SALIDA[[#This Row],[FAMILIA]]</f>
        <v>02923       JOHNSON CONTROLS</v>
      </c>
      <c r="K4503">
        <f>VLOOKUP(SALIDA[[#This Row],[CODIGO]],STOCK_STARSOFT[],5,FALSE)</f>
        <v>35.575735000000002</v>
      </c>
      <c r="L4503">
        <f>SALIDA[[#This Row],[CANTIDAD]]*SALIDA[[#This Row],[PRECIO UND]]</f>
        <v>35.575735000000002</v>
      </c>
    </row>
    <row r="4504" spans="1:12" x14ac:dyDescent="0.25">
      <c r="A4504" s="6" t="s">
        <v>2663</v>
      </c>
      <c r="B4504" s="100" t="str">
        <f>VLOOKUP(SALIDA[[#This Row],[CODIGO]],STOCKSANLUIS[],2,FALSE)</f>
        <v>BISAGRA G-981 CON RAMPA - FI0 5474 - CAFF</v>
      </c>
      <c r="C4504" s="153">
        <v>46178</v>
      </c>
      <c r="D4504">
        <v>7</v>
      </c>
      <c r="E4504">
        <f>IF(VLOOKUP(SALIDA[[#This Row],[CODIGO]],STOCKSANLUIS[],6,FALSE)=0,"PRODUCTO SIN STOCK/UBICACIÓN",VLOOKUP(SALIDA[[#This Row],[CODIGO]],STOCKSANLUIS[],6,FALSE))</f>
        <v>1</v>
      </c>
      <c r="F4504">
        <f>SALIDA[[#This Row],[CANTIDAD]]/SALIDA[[#This Row],[UND MEDIDA]]</f>
        <v>7</v>
      </c>
      <c r="G4504" t="str">
        <f>VLOOKUP(SALIDA[[#This Row],[CODIGO]],FAMILIAS[],4,FALSE)</f>
        <v>CAFF</v>
      </c>
      <c r="H4504" s="10" t="str">
        <f>IF(VLOOKUP(SALIDA[[#This Row],[CODIGO]],STOCKSANLUIS[],7,FALSE)=0,"PRODUCTO SIN STOCK/UBICACIÓN",VLOOKUP(SALIDA[[#This Row],[CODIGO]],STOCKSANLUIS[],7,FALSE))</f>
        <v>A</v>
      </c>
      <c r="I4504" s="10"/>
      <c r="J4504" t="str">
        <f>SALIDA[[#This Row],[CODIGO]]&amp;"       "&amp;SALIDA[[#This Row],[FAMILIA]]</f>
        <v>02168       CAFF</v>
      </c>
      <c r="K4504">
        <f>VLOOKUP(SALIDA[[#This Row],[CODIGO]],STOCK_STARSOFT[],5,FALSE)</f>
        <v>8.5115669999999994</v>
      </c>
      <c r="L4504">
        <f>SALIDA[[#This Row],[CANTIDAD]]*SALIDA[[#This Row],[PRECIO UND]]</f>
        <v>59.580968999999996</v>
      </c>
    </row>
    <row r="4505" spans="1:12" x14ac:dyDescent="0.25">
      <c r="A4505" s="6" t="s">
        <v>2022</v>
      </c>
      <c r="B4505" s="100" t="str">
        <f>VLOOKUP(SALIDA[[#This Row],[CODIGO]],STOCKSANLUIS[],2,FALSE)</f>
        <v>CONTROLADOR DE TEMPERATURA DIGITAL TC-900E POWER - VER.07 - 115/220 VAC - FULL GAUGE</v>
      </c>
      <c r="C4505" s="153">
        <v>46178</v>
      </c>
      <c r="D4505">
        <v>1</v>
      </c>
      <c r="E4505">
        <f>IF(VLOOKUP(SALIDA[[#This Row],[CODIGO]],STOCKSANLUIS[],6,FALSE)=0,"PRODUCTO SIN STOCK/UBICACIÓN",VLOOKUP(SALIDA[[#This Row],[CODIGO]],STOCKSANLUIS[],6,FALSE))</f>
        <v>1</v>
      </c>
      <c r="F4505">
        <f>SALIDA[[#This Row],[CANTIDAD]]/SALIDA[[#This Row],[UND MEDIDA]]</f>
        <v>1</v>
      </c>
      <c r="G4505" t="str">
        <f>VLOOKUP(SALIDA[[#This Row],[CODIGO]],FAMILIAS[],4,FALSE)</f>
        <v>FULL GAUGE</v>
      </c>
      <c r="H4505" s="10" t="str">
        <f>IF(VLOOKUP(SALIDA[[#This Row],[CODIGO]],STOCKSANLUIS[],7,FALSE)=0,"PRODUCTO SIN STOCK/UBICACIÓN",VLOOKUP(SALIDA[[#This Row],[CODIGO]],STOCKSANLUIS[],7,FALSE))</f>
        <v>C</v>
      </c>
      <c r="I4505" s="10"/>
      <c r="J4505" t="str">
        <f>SALIDA[[#This Row],[CODIGO]]&amp;"       "&amp;SALIDA[[#This Row],[FAMILIA]]</f>
        <v>01785       FULL GAUGE</v>
      </c>
      <c r="K4505">
        <f>VLOOKUP(SALIDA[[#This Row],[CODIGO]],STOCK_STARSOFT[],5,FALSE)</f>
        <v>18.272079000000002</v>
      </c>
      <c r="L4505">
        <f>SALIDA[[#This Row],[CANTIDAD]]*SALIDA[[#This Row],[PRECIO UND]]</f>
        <v>18.272079000000002</v>
      </c>
    </row>
    <row r="4506" spans="1:12" x14ac:dyDescent="0.25">
      <c r="A4506" s="6" t="s">
        <v>3343</v>
      </c>
      <c r="B4506" s="100" t="str">
        <f>VLOOKUP(SALIDA[[#This Row],[CODIGO]],STOCKSANLUIS[],2,FALSE)</f>
        <v>GAS REFRIGERANTE R410A -11.30KG ICELOONG</v>
      </c>
      <c r="C4506" s="153">
        <v>46178</v>
      </c>
      <c r="D4506">
        <v>5</v>
      </c>
      <c r="E4506">
        <f>IF(VLOOKUP(SALIDA[[#This Row],[CODIGO]],STOCKSANLUIS[],6,FALSE)=0,"PRODUCTO SIN STOCK/UBICACIÓN",VLOOKUP(SALIDA[[#This Row],[CODIGO]],STOCKSANLUIS[],6,FALSE))</f>
        <v>1</v>
      </c>
      <c r="F4506">
        <f>SALIDA[[#This Row],[CANTIDAD]]/SALIDA[[#This Row],[UND MEDIDA]]</f>
        <v>5</v>
      </c>
      <c r="G4506" t="str">
        <f>VLOOKUP(SALIDA[[#This Row],[CODIGO]],FAMILIAS[],4,FALSE)</f>
        <v>ZHEJIANG YONGHE</v>
      </c>
      <c r="H4506" s="10" t="str">
        <f>IF(VLOOKUP(SALIDA[[#This Row],[CODIGO]],STOCKSANLUIS[],7,FALSE)=0,"PRODUCTO SIN STOCK/UBICACIÓN",VLOOKUP(SALIDA[[#This Row],[CODIGO]],STOCKSANLUIS[],7,FALSE))</f>
        <v>C</v>
      </c>
      <c r="I4506" s="10"/>
      <c r="J4506" t="str">
        <f>SALIDA[[#This Row],[CODIGO]]&amp;"       "&amp;SALIDA[[#This Row],[FAMILIA]]</f>
        <v>02753       ZHEJIANG YONGHE</v>
      </c>
      <c r="K4506">
        <f>VLOOKUP(SALIDA[[#This Row],[CODIGO]],STOCK_STARSOFT[],5,FALSE)</f>
        <v>88.873082999999994</v>
      </c>
      <c r="L4506">
        <f>SALIDA[[#This Row],[CANTIDAD]]*SALIDA[[#This Row],[PRECIO UND]]</f>
        <v>444.36541499999998</v>
      </c>
    </row>
    <row r="4507" spans="1:12" x14ac:dyDescent="0.25">
      <c r="A4507" s="6" t="s">
        <v>2565</v>
      </c>
      <c r="B4507" s="100" t="str">
        <f>VLOOKUP(SALIDA[[#This Row],[CODIGO]],STOCKSANLUIS[],2,FALSE)</f>
        <v>COMPRESOR HERMETICO DANFOSS MTZ36 - 3.0HP - 220V/3F/60HZ -R-134A/404A/507A/407C (NO INC. VALV. V09/V06 Y RESIST. DE CARTER)</v>
      </c>
      <c r="C4507" s="153">
        <v>46178</v>
      </c>
      <c r="D4507">
        <v>1</v>
      </c>
      <c r="E4507">
        <f>IF(VLOOKUP(SALIDA[[#This Row],[CODIGO]],STOCKSANLUIS[],6,FALSE)=0,"PRODUCTO SIN STOCK/UBICACIÓN",VLOOKUP(SALIDA[[#This Row],[CODIGO]],STOCKSANLUIS[],6,FALSE))</f>
        <v>1</v>
      </c>
      <c r="F4507">
        <f>SALIDA[[#This Row],[CANTIDAD]]/SALIDA[[#This Row],[UND MEDIDA]]</f>
        <v>1</v>
      </c>
      <c r="G4507" t="str">
        <f>VLOOKUP(SALIDA[[#This Row],[CODIGO]],FAMILIAS[],4,FALSE)</f>
        <v>DANFOSS</v>
      </c>
      <c r="H4507" s="10" t="str">
        <f>IF(VLOOKUP(SALIDA[[#This Row],[CODIGO]],STOCKSANLUIS[],7,FALSE)=0,"PRODUCTO SIN STOCK/UBICACIÓN",VLOOKUP(SALIDA[[#This Row],[CODIGO]],STOCKSANLUIS[],7,FALSE))</f>
        <v>C</v>
      </c>
      <c r="I4507" s="10"/>
      <c r="J4507" t="str">
        <f>SALIDA[[#This Row],[CODIGO]]&amp;"       "&amp;SALIDA[[#This Row],[FAMILIA]]</f>
        <v>02106       DANFOSS</v>
      </c>
      <c r="K4507">
        <f>VLOOKUP(SALIDA[[#This Row],[CODIGO]],STOCK_STARSOFT[],5,FALSE)</f>
        <v>516.02666699999997</v>
      </c>
      <c r="L4507">
        <f>SALIDA[[#This Row],[CANTIDAD]]*SALIDA[[#This Row],[PRECIO UND]]</f>
        <v>516.02666699999997</v>
      </c>
    </row>
    <row r="4508" spans="1:12" x14ac:dyDescent="0.25">
      <c r="A4508" s="6" t="s">
        <v>2922</v>
      </c>
      <c r="B4508" s="100" t="str">
        <f>VLOOKUP(SALIDA[[#This Row],[CODIGO]],STOCKSANLUIS[],2,FALSE)</f>
        <v>CIERRE RÁPIDO G-5521 A CON LLAVE FI0 9911 - CAFF</v>
      </c>
      <c r="C4508" s="153">
        <v>46178</v>
      </c>
      <c r="D4508">
        <v>1</v>
      </c>
      <c r="E4508">
        <f>IF(VLOOKUP(SALIDA[[#This Row],[CODIGO]],STOCKSANLUIS[],6,FALSE)=0,"PRODUCTO SIN STOCK/UBICACIÓN",VLOOKUP(SALIDA[[#This Row],[CODIGO]],STOCKSANLUIS[],6,FALSE))</f>
        <v>1</v>
      </c>
      <c r="F4508">
        <f>SALIDA[[#This Row],[CANTIDAD]]/SALIDA[[#This Row],[UND MEDIDA]]</f>
        <v>1</v>
      </c>
      <c r="G4508" t="str">
        <f>VLOOKUP(SALIDA[[#This Row],[CODIGO]],FAMILIAS[],4,FALSE)</f>
        <v>CAFF</v>
      </c>
      <c r="H4508" s="10" t="str">
        <f>IF(VLOOKUP(SALIDA[[#This Row],[CODIGO]],STOCKSANLUIS[],7,FALSE)=0,"PRODUCTO SIN STOCK/UBICACIÓN",VLOOKUP(SALIDA[[#This Row],[CODIGO]],STOCKSANLUIS[],7,FALSE))</f>
        <v>A</v>
      </c>
      <c r="I4508" s="10"/>
      <c r="J4508" t="str">
        <f>SALIDA[[#This Row],[CODIGO]]&amp;"       "&amp;SALIDA[[#This Row],[FAMILIA]]</f>
        <v>02377       CAFF</v>
      </c>
      <c r="K4508">
        <f>VLOOKUP(SALIDA[[#This Row],[CODIGO]],STOCK_STARSOFT[],5,FALSE)</f>
        <v>54.235909999999997</v>
      </c>
      <c r="L4508">
        <f>SALIDA[[#This Row],[CANTIDAD]]*SALIDA[[#This Row],[PRECIO UND]]</f>
        <v>54.235909999999997</v>
      </c>
    </row>
    <row r="4509" spans="1:12" x14ac:dyDescent="0.25">
      <c r="A4509" s="6" t="s">
        <v>77</v>
      </c>
      <c r="B4509" s="100" t="str">
        <f>VLOOKUP(SALIDA[[#This Row],[CODIGO]],STOCKSANLUIS[],2,FALSE)</f>
        <v>CONTROLADOR DE TEMPERATURA DIGITAL TC-900EW LOG - VER.04 - 115/220 VAC - FULL GAUGE - WHITE</v>
      </c>
      <c r="C4509" s="153">
        <v>46178</v>
      </c>
      <c r="D4509">
        <v>1</v>
      </c>
      <c r="E4509">
        <f>IF(VLOOKUP(SALIDA[[#This Row],[CODIGO]],STOCKSANLUIS[],6,FALSE)=0,"PRODUCTO SIN STOCK/UBICACIÓN",VLOOKUP(SALIDA[[#This Row],[CODIGO]],STOCKSANLUIS[],6,FALSE))</f>
        <v>1</v>
      </c>
      <c r="F4509">
        <f>SALIDA[[#This Row],[CANTIDAD]]/SALIDA[[#This Row],[UND MEDIDA]]</f>
        <v>1</v>
      </c>
      <c r="G4509" t="str">
        <f>VLOOKUP(SALIDA[[#This Row],[CODIGO]],FAMILIAS[],4,FALSE)</f>
        <v>FULL GAUGE</v>
      </c>
      <c r="H4509" s="10" t="str">
        <f>IF(VLOOKUP(SALIDA[[#This Row],[CODIGO]],STOCKSANLUIS[],7,FALSE)=0,"PRODUCTO SIN STOCK/UBICACIÓN",VLOOKUP(SALIDA[[#This Row],[CODIGO]],STOCKSANLUIS[],7,FALSE))</f>
        <v>C</v>
      </c>
      <c r="I4509" s="10"/>
      <c r="J4509" t="str">
        <f>SALIDA[[#This Row],[CODIGO]]&amp;"       "&amp;SALIDA[[#This Row],[FAMILIA]]</f>
        <v>00041       FULL GAUGE</v>
      </c>
      <c r="K4509">
        <f>VLOOKUP(SALIDA[[#This Row],[CODIGO]],STOCK_STARSOFT[],5,FALSE)</f>
        <v>34.414344</v>
      </c>
      <c r="L4509">
        <f>SALIDA[[#This Row],[CANTIDAD]]*SALIDA[[#This Row],[PRECIO UND]]</f>
        <v>34.414344</v>
      </c>
    </row>
    <row r="4510" spans="1:12" x14ac:dyDescent="0.25">
      <c r="A4510" s="6" t="s">
        <v>3856</v>
      </c>
      <c r="B4510" s="100" t="str">
        <f>VLOOKUP(SALIDA[[#This Row],[CODIGO]],STOCKSANLUIS[],2,FALSE)</f>
        <v>CORTINA DE AIRE DE 90 CM (36") - 220V/1PH/60HZ - STAR COLD - FM-1209Z/Y-MC</v>
      </c>
      <c r="C4510" s="153">
        <v>46178</v>
      </c>
      <c r="D4510">
        <v>2</v>
      </c>
      <c r="E4510">
        <f>IF(VLOOKUP(SALIDA[[#This Row],[CODIGO]],STOCKSANLUIS[],6,FALSE)=0,"PRODUCTO SIN STOCK/UBICACIÓN",VLOOKUP(SALIDA[[#This Row],[CODIGO]],STOCKSANLUIS[],6,FALSE))</f>
        <v>1</v>
      </c>
      <c r="F4510">
        <f>SALIDA[[#This Row],[CANTIDAD]]/SALIDA[[#This Row],[UND MEDIDA]]</f>
        <v>2</v>
      </c>
      <c r="G4510" t="str">
        <f>VLOOKUP(SALIDA[[#This Row],[CODIGO]],FAMILIAS[],4,FALSE)</f>
        <v>STAR COLD</v>
      </c>
      <c r="H4510" s="10" t="str">
        <f>IF(VLOOKUP(SALIDA[[#This Row],[CODIGO]],STOCKSANLUIS[],7,FALSE)=0,"PRODUCTO SIN STOCK/UBICACIÓN",VLOOKUP(SALIDA[[#This Row],[CODIGO]],STOCKSANLUIS[],7,FALSE))</f>
        <v>A</v>
      </c>
      <c r="I4510" s="10"/>
      <c r="J4510" t="str">
        <f>SALIDA[[#This Row],[CODIGO]]&amp;"       "&amp;SALIDA[[#This Row],[FAMILIA]]</f>
        <v>03287       STAR COLD</v>
      </c>
      <c r="K4510">
        <f>VLOOKUP(SALIDA[[#This Row],[CODIGO]],STOCK_STARSOFT[],5,FALSE)</f>
        <v>36.823205000000002</v>
      </c>
      <c r="L4510">
        <f>SALIDA[[#This Row],[CANTIDAD]]*SALIDA[[#This Row],[PRECIO UND]]</f>
        <v>73.646410000000003</v>
      </c>
    </row>
    <row r="4511" spans="1:12" x14ac:dyDescent="0.25">
      <c r="A4511" s="6" t="s">
        <v>3776</v>
      </c>
      <c r="B4511" s="100" t="str">
        <f>VLOOKUP(SALIDA[[#This Row],[CODIGO]],STOCKSANLUIS[],2,FALSE)</f>
        <v>LAMA DE PVC CLEARWAY STANDARD SMOOTH 8¨¨ X .080¨¨ X 300¨ (20 CM X 2MMX 91.44M)</v>
      </c>
      <c r="C4511" s="153">
        <v>46178</v>
      </c>
      <c r="D4511">
        <v>91.44</v>
      </c>
      <c r="E4511">
        <f>IF(VLOOKUP(SALIDA[[#This Row],[CODIGO]],STOCKSANLUIS[],6,FALSE)=0,"PRODUCTO SIN STOCK/UBICACIÓN",VLOOKUP(SALIDA[[#This Row],[CODIGO]],STOCKSANLUIS[],6,FALSE))</f>
        <v>91.44</v>
      </c>
      <c r="F4511">
        <f>SALIDA[[#This Row],[CANTIDAD]]/SALIDA[[#This Row],[UND MEDIDA]]</f>
        <v>1</v>
      </c>
      <c r="G4511" t="str">
        <f>VLOOKUP(SALIDA[[#This Row],[CODIGO]],FAMILIAS[],4,FALSE)</f>
        <v>CLEARWAY</v>
      </c>
      <c r="H4511" s="10" t="str">
        <f>IF(VLOOKUP(SALIDA[[#This Row],[CODIGO]],STOCKSANLUIS[],7,FALSE)=0,"PRODUCTO SIN STOCK/UBICACIÓN",VLOOKUP(SALIDA[[#This Row],[CODIGO]],STOCKSANLUIS[],7,FALSE))</f>
        <v>B/C</v>
      </c>
      <c r="I4511" s="10"/>
      <c r="J4511" t="str">
        <f>SALIDA[[#This Row],[CODIGO]]&amp;"       "&amp;SALIDA[[#This Row],[FAMILIA]]</f>
        <v>03169       CLEARWAY</v>
      </c>
      <c r="K4511">
        <f>VLOOKUP(SALIDA[[#This Row],[CODIGO]],STOCK_STARSOFT[],5,FALSE)</f>
        <v>1.2627120000000001</v>
      </c>
      <c r="L4511">
        <f>SALIDA[[#This Row],[CANTIDAD]]*SALIDA[[#This Row],[PRECIO UND]]</f>
        <v>115.46238528000001</v>
      </c>
    </row>
    <row r="4512" spans="1:12" x14ac:dyDescent="0.25">
      <c r="A4512" s="6" t="s">
        <v>3878</v>
      </c>
      <c r="B4512" s="100" t="str">
        <f>VLOOKUP(SALIDA[[#This Row],[CODIGO]],STOCKSANLUIS[],2,FALSE)</f>
        <v>GAS REFRIGERANTE R134A  X 1 KG - (TAPA CON VALVULA) - ICELOONG</v>
      </c>
      <c r="C4512" s="153">
        <v>46178</v>
      </c>
      <c r="D4512">
        <v>2</v>
      </c>
      <c r="E4512">
        <f>IF(VLOOKUP(SALIDA[[#This Row],[CODIGO]],STOCKSANLUIS[],6,FALSE)=0,"PRODUCTO SIN STOCK/UBICACIÓN",VLOOKUP(SALIDA[[#This Row],[CODIGO]],STOCKSANLUIS[],6,FALSE))</f>
        <v>1</v>
      </c>
      <c r="F4512">
        <f>SALIDA[[#This Row],[CANTIDAD]]/SALIDA[[#This Row],[UND MEDIDA]]</f>
        <v>2</v>
      </c>
      <c r="G4512" t="str">
        <f>VLOOKUP(SALIDA[[#This Row],[CODIGO]],FAMILIAS[],4,FALSE)</f>
        <v>ZHEJIANG YONGHE</v>
      </c>
      <c r="H4512" s="10" t="str">
        <f>IF(VLOOKUP(SALIDA[[#This Row],[CODIGO]],STOCKSANLUIS[],7,FALSE)=0,"PRODUCTO SIN STOCK/UBICACIÓN",VLOOKUP(SALIDA[[#This Row],[CODIGO]],STOCKSANLUIS[],7,FALSE))</f>
        <v>C</v>
      </c>
      <c r="I4512" s="10"/>
      <c r="J4512" t="str">
        <f>SALIDA[[#This Row],[CODIGO]]&amp;"       "&amp;SALIDA[[#This Row],[FAMILIA]]</f>
        <v>03342       ZHEJIANG YONGHE</v>
      </c>
      <c r="K4512">
        <f>VLOOKUP(SALIDA[[#This Row],[CODIGO]],STOCK_STARSOFT[],5,FALSE)</f>
        <v>8.6758159999999993</v>
      </c>
      <c r="L4512">
        <f>SALIDA[[#This Row],[CANTIDAD]]*SALIDA[[#This Row],[PRECIO UND]]</f>
        <v>17.351631999999999</v>
      </c>
    </row>
    <row r="4513" spans="1:12" x14ac:dyDescent="0.25">
      <c r="A4513" s="6" t="s">
        <v>57</v>
      </c>
      <c r="B4513" s="100" t="str">
        <f>VLOOKUP(SALIDA[[#This Row],[CODIGO]],STOCKSANLUIS[],2,FALSE)</f>
        <v>CONTROLADOR DE VOLTAJE Y PROTECTOR DE FASES PHASELOG EW PLUS - VER.05 - 90-220 VAC - FULL GAUGE - WHITE</v>
      </c>
      <c r="C4513" s="153">
        <v>46178</v>
      </c>
      <c r="D4513">
        <v>1</v>
      </c>
      <c r="E4513">
        <f>IF(VLOOKUP(SALIDA[[#This Row],[CODIGO]],STOCKSANLUIS[],6,FALSE)=0,"PRODUCTO SIN STOCK/UBICACIÓN",VLOOKUP(SALIDA[[#This Row],[CODIGO]],STOCKSANLUIS[],6,FALSE))</f>
        <v>1</v>
      </c>
      <c r="F4513">
        <f>SALIDA[[#This Row],[CANTIDAD]]/SALIDA[[#This Row],[UND MEDIDA]]</f>
        <v>1</v>
      </c>
      <c r="G4513" t="str">
        <f>VLOOKUP(SALIDA[[#This Row],[CODIGO]],FAMILIAS[],4,FALSE)</f>
        <v>FULL GAUGE</v>
      </c>
      <c r="H4513" s="10" t="str">
        <f>IF(VLOOKUP(SALIDA[[#This Row],[CODIGO]],STOCKSANLUIS[],7,FALSE)=0,"PRODUCTO SIN STOCK/UBICACIÓN",VLOOKUP(SALIDA[[#This Row],[CODIGO]],STOCKSANLUIS[],7,FALSE))</f>
        <v>C</v>
      </c>
      <c r="I4513" s="10"/>
      <c r="J4513" t="str">
        <f>SALIDA[[#This Row],[CODIGO]]&amp;"       "&amp;SALIDA[[#This Row],[FAMILIA]]</f>
        <v>00029       FULL GAUGE</v>
      </c>
      <c r="K4513">
        <f>VLOOKUP(SALIDA[[#This Row],[CODIGO]],STOCK_STARSOFT[],5,FALSE)</f>
        <v>54.47063</v>
      </c>
      <c r="L4513">
        <f>SALIDA[[#This Row],[CANTIDAD]]*SALIDA[[#This Row],[PRECIO UND]]</f>
        <v>54.47063</v>
      </c>
    </row>
    <row r="4514" spans="1:12" x14ac:dyDescent="0.25">
      <c r="A4514" s="6" t="s">
        <v>29</v>
      </c>
      <c r="B4514" s="100" t="str">
        <f>VLOOKUP(SALIDA[[#This Row],[CODIGO]],STOCKSANLUIS[],2,FALSE)</f>
        <v>CONTROLADOR DE TEMPERATURA DIGITAL MT-512E LOG - VER.10 - 115/220 VAC - FULL GAUGE - WHITE</v>
      </c>
      <c r="C4514" s="153">
        <v>46179</v>
      </c>
      <c r="D4514">
        <v>2</v>
      </c>
      <c r="E4514">
        <f>IF(VLOOKUP(SALIDA[[#This Row],[CODIGO]],STOCKSANLUIS[],6,FALSE)=0,"PRODUCTO SIN STOCK/UBICACIÓN",VLOOKUP(SALIDA[[#This Row],[CODIGO]],STOCKSANLUIS[],6,FALSE))</f>
        <v>1</v>
      </c>
      <c r="F4514">
        <f>SALIDA[[#This Row],[CANTIDAD]]/SALIDA[[#This Row],[UND MEDIDA]]</f>
        <v>2</v>
      </c>
      <c r="G4514" t="str">
        <f>VLOOKUP(SALIDA[[#This Row],[CODIGO]],FAMILIAS[],4,FALSE)</f>
        <v>FULL GAUGE</v>
      </c>
      <c r="H4514" s="10" t="str">
        <f>IF(VLOOKUP(SALIDA[[#This Row],[CODIGO]],STOCKSANLUIS[],7,FALSE)=0,"PRODUCTO SIN STOCK/UBICACIÓN",VLOOKUP(SALIDA[[#This Row],[CODIGO]],STOCKSANLUIS[],7,FALSE))</f>
        <v>C</v>
      </c>
      <c r="I4514" s="10"/>
      <c r="J4514" t="str">
        <f>SALIDA[[#This Row],[CODIGO]]&amp;"       "&amp;SALIDA[[#This Row],[FAMILIA]]</f>
        <v>00014       FULL GAUGE</v>
      </c>
      <c r="K4514">
        <f>VLOOKUP(SALIDA[[#This Row],[CODIGO]],STOCK_STARSOFT[],5,FALSE)</f>
        <v>29.308693999999999</v>
      </c>
      <c r="L4514">
        <f>SALIDA[[#This Row],[CANTIDAD]]*SALIDA[[#This Row],[PRECIO UND]]</f>
        <v>58.617387999999998</v>
      </c>
    </row>
    <row r="4515" spans="1:12" x14ac:dyDescent="0.25">
      <c r="A4515" s="6" t="s">
        <v>33</v>
      </c>
      <c r="B4515" s="100" t="str">
        <f>VLOOKUP(SALIDA[[#This Row],[CODIGO]],STOCKSANLUIS[],2,FALSE)</f>
        <v>CONTROLADOR DE TEMPERATURA DIGITAL MT-512E 2HP - VER.13 - 115/220 VAC - FULL GAUGE</v>
      </c>
      <c r="C4515" s="153">
        <v>46179</v>
      </c>
      <c r="D4515">
        <v>1</v>
      </c>
      <c r="E4515">
        <f>IF(VLOOKUP(SALIDA[[#This Row],[CODIGO]],STOCKSANLUIS[],6,FALSE)=0,"PRODUCTO SIN STOCK/UBICACIÓN",VLOOKUP(SALIDA[[#This Row],[CODIGO]],STOCKSANLUIS[],6,FALSE))</f>
        <v>1</v>
      </c>
      <c r="F4515">
        <f>SALIDA[[#This Row],[CANTIDAD]]/SALIDA[[#This Row],[UND MEDIDA]]</f>
        <v>1</v>
      </c>
      <c r="G4515" t="str">
        <f>VLOOKUP(SALIDA[[#This Row],[CODIGO]],FAMILIAS[],4,FALSE)</f>
        <v>FULL GAUGE</v>
      </c>
      <c r="H4515" s="10" t="str">
        <f>IF(VLOOKUP(SALIDA[[#This Row],[CODIGO]],STOCKSANLUIS[],7,FALSE)=0,"PRODUCTO SIN STOCK/UBICACIÓN",VLOOKUP(SALIDA[[#This Row],[CODIGO]],STOCKSANLUIS[],7,FALSE))</f>
        <v>C</v>
      </c>
      <c r="I4515" s="10"/>
      <c r="J4515" t="str">
        <f>SALIDA[[#This Row],[CODIGO]]&amp;"       "&amp;SALIDA[[#This Row],[FAMILIA]]</f>
        <v>00016       FULL GAUGE</v>
      </c>
      <c r="K4515">
        <f>VLOOKUP(SALIDA[[#This Row],[CODIGO]],STOCK_STARSOFT[],5,FALSE)</f>
        <v>13.318346</v>
      </c>
      <c r="L4515">
        <f>SALIDA[[#This Row],[CANTIDAD]]*SALIDA[[#This Row],[PRECIO UND]]</f>
        <v>13.318346</v>
      </c>
    </row>
    <row r="4516" spans="1:12" x14ac:dyDescent="0.25">
      <c r="A4516" s="6" t="s">
        <v>607</v>
      </c>
      <c r="B4516" s="100" t="str">
        <f>VLOOKUP(SALIDA[[#This Row],[CODIGO]],STOCKSANLUIS[],2,FALSE)</f>
        <v>TRANSDUCTOR DE PRESION SB-69-500A - FULL GAUGE - (PARA PCT-100-120-410)</v>
      </c>
      <c r="C4516" s="153">
        <v>46179</v>
      </c>
      <c r="D4516">
        <v>1</v>
      </c>
      <c r="E4516">
        <f>IF(VLOOKUP(SALIDA[[#This Row],[CODIGO]],STOCKSANLUIS[],6,FALSE)=0,"PRODUCTO SIN STOCK/UBICACIÓN",VLOOKUP(SALIDA[[#This Row],[CODIGO]],STOCKSANLUIS[],6,FALSE))</f>
        <v>1</v>
      </c>
      <c r="F4516">
        <f>SALIDA[[#This Row],[CANTIDAD]]/SALIDA[[#This Row],[UND MEDIDA]]</f>
        <v>1</v>
      </c>
      <c r="G4516" t="str">
        <f>VLOOKUP(SALIDA[[#This Row],[CODIGO]],FAMILIAS[],4,FALSE)</f>
        <v>FULL GAUGE</v>
      </c>
      <c r="H4516" s="10" t="str">
        <f>IF(VLOOKUP(SALIDA[[#This Row],[CODIGO]],STOCKSANLUIS[],7,FALSE)=0,"PRODUCTO SIN STOCK/UBICACIÓN",VLOOKUP(SALIDA[[#This Row],[CODIGO]],STOCKSANLUIS[],7,FALSE))</f>
        <v>A</v>
      </c>
      <c r="I4516" s="10"/>
      <c r="J4516" t="str">
        <f>SALIDA[[#This Row],[CODIGO]]&amp;"       "&amp;SALIDA[[#This Row],[FAMILIA]]</f>
        <v>00596       FULL GAUGE</v>
      </c>
      <c r="K4516">
        <f>VLOOKUP(SALIDA[[#This Row],[CODIGO]],STOCK_STARSOFT[],5,FALSE)</f>
        <v>59.845587000000002</v>
      </c>
      <c r="L4516">
        <f>SALIDA[[#This Row],[CANTIDAD]]*SALIDA[[#This Row],[PRECIO UND]]</f>
        <v>59.845587000000002</v>
      </c>
    </row>
    <row r="4517" spans="1:12" x14ac:dyDescent="0.25">
      <c r="A4517" s="6" t="s">
        <v>931</v>
      </c>
      <c r="B4517" s="100" t="str">
        <f>VLOOKUP(SALIDA[[#This Row],[CODIGO]],STOCKSANLUIS[],2,FALSE)</f>
        <v>ACEITE POLIOLESTER POE 32 - 1 GALON - BVA</v>
      </c>
      <c r="C4517" s="153">
        <v>46179</v>
      </c>
      <c r="D4517">
        <v>1</v>
      </c>
      <c r="E4517">
        <f>IF(VLOOKUP(SALIDA[[#This Row],[CODIGO]],STOCKSANLUIS[],6,FALSE)=0,"PRODUCTO SIN STOCK/UBICACIÓN",VLOOKUP(SALIDA[[#This Row],[CODIGO]],STOCKSANLUIS[],6,FALSE))</f>
        <v>1</v>
      </c>
      <c r="F4517">
        <f>SALIDA[[#This Row],[CANTIDAD]]/SALIDA[[#This Row],[UND MEDIDA]]</f>
        <v>1</v>
      </c>
      <c r="G4517" t="str">
        <f>VLOOKUP(SALIDA[[#This Row],[CODIGO]],FAMILIAS[],4,FALSE)</f>
        <v>BVA</v>
      </c>
      <c r="H4517" s="10" t="str">
        <f>IF(VLOOKUP(SALIDA[[#This Row],[CODIGO]],STOCKSANLUIS[],7,FALSE)=0,"PRODUCTO SIN STOCK/UBICACIÓN",VLOOKUP(SALIDA[[#This Row],[CODIGO]],STOCKSANLUIS[],7,FALSE))</f>
        <v>C</v>
      </c>
      <c r="I4517" s="10"/>
      <c r="J4517" t="str">
        <f>SALIDA[[#This Row],[CODIGO]]&amp;"       "&amp;SALIDA[[#This Row],[FAMILIA]]</f>
        <v>00987       BVA</v>
      </c>
      <c r="K4517">
        <f>VLOOKUP(SALIDA[[#This Row],[CODIGO]],STOCK_STARSOFT[],5,FALSE)</f>
        <v>47.466326000000002</v>
      </c>
      <c r="L4517">
        <f>SALIDA[[#This Row],[CANTIDAD]]*SALIDA[[#This Row],[PRECIO UND]]</f>
        <v>47.466326000000002</v>
      </c>
    </row>
    <row r="4518" spans="1:12" x14ac:dyDescent="0.25">
      <c r="A4518" s="6" t="s">
        <v>1470</v>
      </c>
      <c r="B4518" s="100" t="str">
        <f>VLOOKUP(SALIDA[[#This Row],[CODIGO]],STOCKSANLUIS[],2,FALSE)</f>
        <v>MANGA AISLANTE CI-M-042 DE 1 5/8" X 3/4" - ARMAFLEX/ARMACELL</v>
      </c>
      <c r="C4518" s="153">
        <v>46179</v>
      </c>
      <c r="D4518">
        <v>4</v>
      </c>
      <c r="E4518">
        <f>IF(VLOOKUP(SALIDA[[#This Row],[CODIGO]],STOCKSANLUIS[],6,FALSE)=0,"PRODUCTO SIN STOCK/UBICACIÓN",VLOOKUP(SALIDA[[#This Row],[CODIGO]],STOCKSANLUIS[],6,FALSE))</f>
        <v>1</v>
      </c>
      <c r="F4518">
        <f>SALIDA[[#This Row],[CANTIDAD]]/SALIDA[[#This Row],[UND MEDIDA]]</f>
        <v>4</v>
      </c>
      <c r="G4518" t="str">
        <f>VLOOKUP(SALIDA[[#This Row],[CODIGO]],FAMILIAS[],4,FALSE)</f>
        <v>ARMACELL</v>
      </c>
      <c r="H4518" s="10" t="str">
        <f>IF(VLOOKUP(SALIDA[[#This Row],[CODIGO]],STOCKSANLUIS[],7,FALSE)=0,"PRODUCTO SIN STOCK/UBICACIÓN",VLOOKUP(SALIDA[[#This Row],[CODIGO]],STOCKSANLUIS[],7,FALSE))</f>
        <v>A</v>
      </c>
      <c r="I4518" s="10"/>
      <c r="J4518" t="str">
        <f>SALIDA[[#This Row],[CODIGO]]&amp;"       "&amp;SALIDA[[#This Row],[FAMILIA]]</f>
        <v>01492       ARMACELL</v>
      </c>
      <c r="K4518">
        <f>VLOOKUP(SALIDA[[#This Row],[CODIGO]],STOCK_STARSOFT[],5,FALSE)</f>
        <v>3.6670790000000002</v>
      </c>
      <c r="L4518">
        <f>SALIDA[[#This Row],[CANTIDAD]]*SALIDA[[#This Row],[PRECIO UND]]</f>
        <v>14.668316000000001</v>
      </c>
    </row>
    <row r="4519" spans="1:12" x14ac:dyDescent="0.25">
      <c r="A4519" s="6" t="s">
        <v>3678</v>
      </c>
      <c r="B4519" s="100" t="str">
        <f>VLOOKUP(SALIDA[[#This Row],[CODIGO]],STOCKSANLUIS[],2,FALSE)</f>
        <v>RESISTENCIA SILICONADA POTENCIA CONSTANTE TECNOLATINA - TPC-M - 40W/M - 220V</v>
      </c>
      <c r="C4519" s="153">
        <v>46179</v>
      </c>
      <c r="D4519">
        <v>15</v>
      </c>
      <c r="E4519">
        <f>IF(VLOOKUP(SALIDA[[#This Row],[CODIGO]],STOCKSANLUIS[],6,FALSE)=0,"PRODUCTO SIN STOCK/UBICACIÓN",VLOOKUP(SALIDA[[#This Row],[CODIGO]],STOCKSANLUIS[],6,FALSE))</f>
        <v>100</v>
      </c>
      <c r="F4519">
        <f>SALIDA[[#This Row],[CANTIDAD]]/SALIDA[[#This Row],[UND MEDIDA]]</f>
        <v>0.15</v>
      </c>
      <c r="G4519" t="str">
        <f>VLOOKUP(SALIDA[[#This Row],[CODIGO]],FAMILIAS[],4,FALSE)</f>
        <v>TECNOLATINA</v>
      </c>
      <c r="H4519" s="10" t="str">
        <f>IF(VLOOKUP(SALIDA[[#This Row],[CODIGO]],STOCKSANLUIS[],7,FALSE)=0,"PRODUCTO SIN STOCK/UBICACIÓN",VLOOKUP(SALIDA[[#This Row],[CODIGO]],STOCKSANLUIS[],7,FALSE))</f>
        <v>C</v>
      </c>
      <c r="I4519" s="10"/>
      <c r="J4519" t="str">
        <f>SALIDA[[#This Row],[CODIGO]]&amp;"       "&amp;SALIDA[[#This Row],[FAMILIA]]</f>
        <v>03059       TECNOLATINA</v>
      </c>
      <c r="K4519">
        <f>VLOOKUP(SALIDA[[#This Row],[CODIGO]],STOCK_STARSOFT[],5,FALSE)</f>
        <v>1.9391890000000001</v>
      </c>
      <c r="L4519">
        <f>SALIDA[[#This Row],[CANTIDAD]]*SALIDA[[#This Row],[PRECIO UND]]</f>
        <v>29.087835000000002</v>
      </c>
    </row>
    <row r="4520" spans="1:12" x14ac:dyDescent="0.25">
      <c r="A4520" s="6" t="s">
        <v>485</v>
      </c>
      <c r="B4520" s="100" t="str">
        <f>VLOOKUP(SALIDA[[#This Row],[CODIGO]],STOCKSANLUIS[],2,FALSE)</f>
        <v>SOLDADURA DE PLATA HARRIS AL 0%</v>
      </c>
      <c r="C4520" s="153">
        <v>46179</v>
      </c>
      <c r="D4520">
        <v>130</v>
      </c>
      <c r="E4520">
        <f>IF(VLOOKUP(SALIDA[[#This Row],[CODIGO]],STOCKSANLUIS[],6,FALSE)=0,"PRODUCTO SIN STOCK/UBICACIÓN",VLOOKUP(SALIDA[[#This Row],[CODIGO]],STOCKSANLUIS[],6,FALSE))</f>
        <v>1</v>
      </c>
      <c r="F4520">
        <f>SALIDA[[#This Row],[CANTIDAD]]/SALIDA[[#This Row],[UND MEDIDA]]</f>
        <v>130</v>
      </c>
      <c r="G4520" t="str">
        <f>VLOOKUP(SALIDA[[#This Row],[CODIGO]],FAMILIAS[],4,FALSE)</f>
        <v>HARRIS</v>
      </c>
      <c r="H4520" s="10" t="str">
        <f>IF(VLOOKUP(SALIDA[[#This Row],[CODIGO]],STOCKSANLUIS[],7,FALSE)=0,"PRODUCTO SIN STOCK/UBICACIÓN",VLOOKUP(SALIDA[[#This Row],[CODIGO]],STOCKSANLUIS[],7,FALSE))</f>
        <v>C</v>
      </c>
      <c r="I4520" s="10"/>
      <c r="J4520" t="str">
        <f>SALIDA[[#This Row],[CODIGO]]&amp;"       "&amp;SALIDA[[#This Row],[FAMILIA]]</f>
        <v>00405       HARRIS</v>
      </c>
      <c r="K4520">
        <f>VLOOKUP(SALIDA[[#This Row],[CODIGO]],STOCK_STARSOFT[],5,FALSE)</f>
        <v>0.38343100000000002</v>
      </c>
      <c r="L4520">
        <f>SALIDA[[#This Row],[CANTIDAD]]*SALIDA[[#This Row],[PRECIO UND]]</f>
        <v>49.846030000000006</v>
      </c>
    </row>
    <row r="4521" spans="1:12" x14ac:dyDescent="0.25">
      <c r="A4521" s="6" t="s">
        <v>125</v>
      </c>
      <c r="B4521" s="100" t="str">
        <f>VLOOKUP(SALIDA[[#This Row],[CODIGO]],STOCKSANLUIS[],2,FALSE)</f>
        <v>BOBINA DE SOLENOIDE - 220V/60HZ/13W - COD - 018F6714 - DANFOSS</v>
      </c>
      <c r="C4521" s="153">
        <v>46179</v>
      </c>
      <c r="D4521">
        <v>8</v>
      </c>
      <c r="E4521">
        <f>IF(VLOOKUP(SALIDA[[#This Row],[CODIGO]],STOCKSANLUIS[],6,FALSE)=0,"PRODUCTO SIN STOCK/UBICACIÓN",VLOOKUP(SALIDA[[#This Row],[CODIGO]],STOCKSANLUIS[],6,FALSE))</f>
        <v>1</v>
      </c>
      <c r="F4521">
        <f>SALIDA[[#This Row],[CANTIDAD]]/SALIDA[[#This Row],[UND MEDIDA]]</f>
        <v>8</v>
      </c>
      <c r="G4521" t="str">
        <f>VLOOKUP(SALIDA[[#This Row],[CODIGO]],FAMILIAS[],4,FALSE)</f>
        <v>DANFOSS</v>
      </c>
      <c r="H4521" s="10" t="str">
        <f>IF(VLOOKUP(SALIDA[[#This Row],[CODIGO]],STOCKSANLUIS[],7,FALSE)=0,"PRODUCTO SIN STOCK/UBICACIÓN",VLOOKUP(SALIDA[[#This Row],[CODIGO]],STOCKSANLUIS[],7,FALSE))</f>
        <v>A</v>
      </c>
      <c r="I4521" s="10" t="s">
        <v>19536</v>
      </c>
      <c r="J4521" t="str">
        <f>SALIDA[[#This Row],[CODIGO]]&amp;"       "&amp;SALIDA[[#This Row],[FAMILIA]]</f>
        <v>00078       DANFOSS</v>
      </c>
      <c r="K4521">
        <f>VLOOKUP(SALIDA[[#This Row],[CODIGO]],STOCK_STARSOFT[],5,FALSE)</f>
        <v>20.261431999999999</v>
      </c>
      <c r="L4521">
        <f>SALIDA[[#This Row],[CANTIDAD]]*SALIDA[[#This Row],[PRECIO UND]]</f>
        <v>162.09145599999999</v>
      </c>
    </row>
    <row r="4522" spans="1:12" x14ac:dyDescent="0.25">
      <c r="A4522" s="6" t="s">
        <v>2541</v>
      </c>
      <c r="B4522" s="100" t="str">
        <f>VLOOKUP(SALIDA[[#This Row],[CODIGO]],STOCKSANLUIS[],2,FALSE)</f>
        <v>EQUIPO DE A/A MINI SPLIT FRIO SOLO - 12000 BTU - R410A - 220V/1PH/60HZ - TEMP BLUE MADE BY CARRIER INTERAMERICA CORPORATION</v>
      </c>
      <c r="C4522" s="153">
        <v>46179</v>
      </c>
      <c r="D4522">
        <v>2</v>
      </c>
      <c r="E4522">
        <f>IF(VLOOKUP(SALIDA[[#This Row],[CODIGO]],STOCKSANLUIS[],6,FALSE)=0,"PRODUCTO SIN STOCK/UBICACIÓN",VLOOKUP(SALIDA[[#This Row],[CODIGO]],STOCKSANLUIS[],6,FALSE))</f>
        <v>1</v>
      </c>
      <c r="F4522">
        <f>SALIDA[[#This Row],[CANTIDAD]]/SALIDA[[#This Row],[UND MEDIDA]]</f>
        <v>2</v>
      </c>
      <c r="G4522" t="str">
        <f>VLOOKUP(SALIDA[[#This Row],[CODIGO]],FAMILIAS[],4,FALSE)</f>
        <v>TEMP BLUE</v>
      </c>
      <c r="H4522" s="10" t="str">
        <f>IF(VLOOKUP(SALIDA[[#This Row],[CODIGO]],STOCKSANLUIS[],7,FALSE)=0,"PRODUCTO SIN STOCK/UBICACIÓN",VLOOKUP(SALIDA[[#This Row],[CODIGO]],STOCKSANLUIS[],7,FALSE))</f>
        <v>B</v>
      </c>
      <c r="I4522" s="10" t="s">
        <v>19536</v>
      </c>
      <c r="J4522" t="str">
        <f>SALIDA[[#This Row],[CODIGO]]&amp;"       "&amp;SALIDA[[#This Row],[FAMILIA]]</f>
        <v>02083       TEMP BLUE</v>
      </c>
      <c r="K4522">
        <f>VLOOKUP(SALIDA[[#This Row],[CODIGO]],STOCK_STARSOFT[],5,FALSE)</f>
        <v>152.30836500000001</v>
      </c>
      <c r="L4522">
        <f>SALIDA[[#This Row],[CANTIDAD]]*SALIDA[[#This Row],[PRECIO UND]]</f>
        <v>304.61673000000002</v>
      </c>
    </row>
    <row r="4523" spans="1:12" x14ac:dyDescent="0.25">
      <c r="A4523" s="6" t="s">
        <v>3860</v>
      </c>
      <c r="B4523" s="100" t="str">
        <f>VLOOKUP(SALIDA[[#This Row],[CODIGO]],STOCKSANLUIS[],2,FALSE)</f>
        <v>CORTINA DE AIRE DE 150 CM (60") - 220V/1PH/60HZ - STAR COLD - FM-1215Z/Y-MC</v>
      </c>
      <c r="C4523" s="153">
        <v>46179</v>
      </c>
      <c r="D4523">
        <v>1</v>
      </c>
      <c r="E4523">
        <f>IF(VLOOKUP(SALIDA[[#This Row],[CODIGO]],STOCKSANLUIS[],6,FALSE)=0,"PRODUCTO SIN STOCK/UBICACIÓN",VLOOKUP(SALIDA[[#This Row],[CODIGO]],STOCKSANLUIS[],6,FALSE))</f>
        <v>1</v>
      </c>
      <c r="F4523">
        <f>SALIDA[[#This Row],[CANTIDAD]]/SALIDA[[#This Row],[UND MEDIDA]]</f>
        <v>1</v>
      </c>
      <c r="G4523" t="str">
        <f>VLOOKUP(SALIDA[[#This Row],[CODIGO]],FAMILIAS[],4,FALSE)</f>
        <v>STAR COLD</v>
      </c>
      <c r="H4523" s="10" t="str">
        <f>IF(VLOOKUP(SALIDA[[#This Row],[CODIGO]],STOCKSANLUIS[],7,FALSE)=0,"PRODUCTO SIN STOCK/UBICACIÓN",VLOOKUP(SALIDA[[#This Row],[CODIGO]],STOCKSANLUIS[],7,FALSE))</f>
        <v>A</v>
      </c>
      <c r="I4523" s="10"/>
      <c r="J4523" t="str">
        <f>SALIDA[[#This Row],[CODIGO]]&amp;"       "&amp;SALIDA[[#This Row],[FAMILIA]]</f>
        <v>03289       STAR COLD</v>
      </c>
      <c r="K4523">
        <f>VLOOKUP(SALIDA[[#This Row],[CODIGO]],STOCK_STARSOFT[],5,FALSE)</f>
        <v>55.603000000000002</v>
      </c>
      <c r="L4523">
        <f>SALIDA[[#This Row],[CANTIDAD]]*SALIDA[[#This Row],[PRECIO UND]]</f>
        <v>55.603000000000002</v>
      </c>
    </row>
    <row r="4524" spans="1:12" x14ac:dyDescent="0.25">
      <c r="A4524" s="6" t="s">
        <v>3343</v>
      </c>
      <c r="B4524" s="100" t="str">
        <f>VLOOKUP(SALIDA[[#This Row],[CODIGO]],STOCKSANLUIS[],2,FALSE)</f>
        <v>GAS REFRIGERANTE R410A -11.30KG ICELOONG</v>
      </c>
      <c r="C4524" s="153">
        <v>46179</v>
      </c>
      <c r="D4524">
        <v>1</v>
      </c>
      <c r="E4524">
        <f>IF(VLOOKUP(SALIDA[[#This Row],[CODIGO]],STOCKSANLUIS[],6,FALSE)=0,"PRODUCTO SIN STOCK/UBICACIÓN",VLOOKUP(SALIDA[[#This Row],[CODIGO]],STOCKSANLUIS[],6,FALSE))</f>
        <v>1</v>
      </c>
      <c r="F4524">
        <f>SALIDA[[#This Row],[CANTIDAD]]/SALIDA[[#This Row],[UND MEDIDA]]</f>
        <v>1</v>
      </c>
      <c r="G4524" t="str">
        <f>VLOOKUP(SALIDA[[#This Row],[CODIGO]],FAMILIAS[],4,FALSE)</f>
        <v>ZHEJIANG YONGHE</v>
      </c>
      <c r="H4524" s="10" t="str">
        <f>IF(VLOOKUP(SALIDA[[#This Row],[CODIGO]],STOCKSANLUIS[],7,FALSE)=0,"PRODUCTO SIN STOCK/UBICACIÓN",VLOOKUP(SALIDA[[#This Row],[CODIGO]],STOCKSANLUIS[],7,FALSE))</f>
        <v>C</v>
      </c>
      <c r="I4524" s="10"/>
      <c r="J4524" t="str">
        <f>SALIDA[[#This Row],[CODIGO]]&amp;"       "&amp;SALIDA[[#This Row],[FAMILIA]]</f>
        <v>02753       ZHEJIANG YONGHE</v>
      </c>
      <c r="K4524">
        <f>VLOOKUP(SALIDA[[#This Row],[CODIGO]],STOCK_STARSOFT[],5,FALSE)</f>
        <v>88.873082999999994</v>
      </c>
      <c r="L4524">
        <f>SALIDA[[#This Row],[CANTIDAD]]*SALIDA[[#This Row],[PRECIO UND]]</f>
        <v>88.873082999999994</v>
      </c>
    </row>
    <row r="4525" spans="1:12" x14ac:dyDescent="0.25">
      <c r="A4525" s="6" t="s">
        <v>19180</v>
      </c>
      <c r="B4525" s="100" t="str">
        <f>VLOOKUP(SALIDA[[#This Row],[CODIGO]],STOCKSANLUIS[],2,FALSE)</f>
        <v>EQUIPO DE A/A MINI SPLIT FRIO SOLO INVERTER - 12000 BTU/H - R410A - 220V/1PH/60HZ - DAIKIN - GL - AHRI USA CERTIFICATED - FTKS12GL216A/RKS12GL216A</v>
      </c>
      <c r="C4525" s="153">
        <v>46179</v>
      </c>
      <c r="D4525">
        <v>1</v>
      </c>
      <c r="E4525">
        <f>IF(VLOOKUP(SALIDA[[#This Row],[CODIGO]],STOCKSANLUIS[],6,FALSE)=0,"PRODUCTO SIN STOCK/UBICACIÓN",VLOOKUP(SALIDA[[#This Row],[CODIGO]],STOCKSANLUIS[],6,FALSE))</f>
        <v>1</v>
      </c>
      <c r="F4525">
        <f>SALIDA[[#This Row],[CANTIDAD]]/SALIDA[[#This Row],[UND MEDIDA]]</f>
        <v>1</v>
      </c>
      <c r="G4525" t="str">
        <f>VLOOKUP(SALIDA[[#This Row],[CODIGO]],FAMILIAS[],4,FALSE)</f>
        <v>DAIKIN</v>
      </c>
      <c r="H4525" s="10" t="str">
        <f>IF(VLOOKUP(SALIDA[[#This Row],[CODIGO]],STOCKSANLUIS[],7,FALSE)=0,"PRODUCTO SIN STOCK/UBICACIÓN",VLOOKUP(SALIDA[[#This Row],[CODIGO]],STOCKSANLUIS[],7,FALSE))</f>
        <v>B</v>
      </c>
      <c r="I4525" s="10" t="s">
        <v>23186</v>
      </c>
      <c r="J4525" t="str">
        <f>SALIDA[[#This Row],[CODIGO]]&amp;"       "&amp;SALIDA[[#This Row],[FAMILIA]]</f>
        <v>03453       DAIKIN</v>
      </c>
      <c r="K4525">
        <f>VLOOKUP(SALIDA[[#This Row],[CODIGO]],STOCK_STARSOFT[],5,FALSE)</f>
        <v>267.82219600000002</v>
      </c>
      <c r="L4525">
        <f>SALIDA[[#This Row],[CANTIDAD]]*SALIDA[[#This Row],[PRECIO UND]]</f>
        <v>267.82219600000002</v>
      </c>
    </row>
    <row r="4526" spans="1:12" x14ac:dyDescent="0.25">
      <c r="A4526" s="6" t="s">
        <v>2381</v>
      </c>
      <c r="B4526" s="100" t="str">
        <f>VLOOKUP(SALIDA[[#This Row],[CODIGO]],STOCKSANLUIS[],2,FALSE)</f>
        <v>EVAPORADOR MIPAL HDL 064E 220-380-440V/3F/60HZ - BLANCO C/DESHIELO ELÉCTRICO</v>
      </c>
      <c r="C4526" s="153">
        <v>46179</v>
      </c>
      <c r="D4526">
        <v>1</v>
      </c>
      <c r="E4526">
        <f>IF(VLOOKUP(SALIDA[[#This Row],[CODIGO]],STOCKSANLUIS[],6,FALSE)=0,"PRODUCTO SIN STOCK/UBICACIÓN",VLOOKUP(SALIDA[[#This Row],[CODIGO]],STOCKSANLUIS[],6,FALSE))</f>
        <v>1</v>
      </c>
      <c r="F4526">
        <f>SALIDA[[#This Row],[CANTIDAD]]/SALIDA[[#This Row],[UND MEDIDA]]</f>
        <v>1</v>
      </c>
      <c r="G4526" t="str">
        <f>VLOOKUP(SALIDA[[#This Row],[CODIGO]],FAMILIAS[],4,FALSE)</f>
        <v>MIPAL</v>
      </c>
      <c r="H4526" s="10" t="str">
        <f>IF(VLOOKUP(SALIDA[[#This Row],[CODIGO]],STOCKSANLUIS[],7,FALSE)=0,"PRODUCTO SIN STOCK/UBICACIÓN",VLOOKUP(SALIDA[[#This Row],[CODIGO]],STOCKSANLUIS[],7,FALSE))</f>
        <v>B</v>
      </c>
      <c r="I4526" s="10" t="s">
        <v>23186</v>
      </c>
      <c r="J4526" t="str">
        <f>SALIDA[[#This Row],[CODIGO]]&amp;"       "&amp;SALIDA[[#This Row],[FAMILIA]]</f>
        <v>01982       MIPAL</v>
      </c>
      <c r="K4526">
        <f>VLOOKUP(SALIDA[[#This Row],[CODIGO]],STOCK_STARSOFT[],5,FALSE)</f>
        <v>1065.6335349999999</v>
      </c>
      <c r="L4526">
        <f>SALIDA[[#This Row],[CANTIDAD]]*SALIDA[[#This Row],[PRECIO UND]]</f>
        <v>1065.6335349999999</v>
      </c>
    </row>
    <row r="4527" spans="1:12" x14ac:dyDescent="0.25">
      <c r="A4527" s="6" t="s">
        <v>22779</v>
      </c>
      <c r="B4527" s="100" t="str">
        <f>VLOOKUP(SALIDA[[#This Row],[CODIGO]],STOCKSANLUIS[],2,FALSE)</f>
        <v>SOPORTE PARA CONDENSADOR DE 12000 Y 18000 BTU/H - A-150/365X450X1.7MM - EVERFROST</v>
      </c>
      <c r="C4527" s="153">
        <v>46179</v>
      </c>
      <c r="D4527">
        <v>1</v>
      </c>
      <c r="E4527" t="str">
        <f>IF(VLOOKUP(SALIDA[[#This Row],[CODIGO]],STOCKSANLUIS[],6,FALSE)=0,"PRODUCTO SIN STOCK/UBICACIÓN",VLOOKUP(SALIDA[[#This Row],[CODIGO]],STOCKSANLUIS[],6,FALSE))</f>
        <v>PRODUCTO SIN STOCK/UBICACIÓN</v>
      </c>
      <c r="F4527" t="e">
        <f>SALIDA[[#This Row],[CANTIDAD]]/SALIDA[[#This Row],[UND MEDIDA]]</f>
        <v>#VALUE!</v>
      </c>
      <c r="G4527" t="str">
        <f>VLOOKUP(SALIDA[[#This Row],[CODIGO]],FAMILIAS[],4,FALSE)</f>
        <v>EVERFROST</v>
      </c>
      <c r="H4527" s="10" t="str">
        <f>IF(VLOOKUP(SALIDA[[#This Row],[CODIGO]],STOCKSANLUIS[],7,FALSE)=0,"PRODUCTO SIN STOCK/UBICACIÓN",VLOOKUP(SALIDA[[#This Row],[CODIGO]],STOCKSANLUIS[],7,FALSE))</f>
        <v>A</v>
      </c>
      <c r="I4527" s="10" t="s">
        <v>23186</v>
      </c>
      <c r="J4527" t="str">
        <f>SALIDA[[#This Row],[CODIGO]]&amp;"       "&amp;SALIDA[[#This Row],[FAMILIA]]</f>
        <v>03828       EVERFROST</v>
      </c>
      <c r="K4527">
        <f>VLOOKUP(SALIDA[[#This Row],[CODIGO]],STOCK_STARSOFT[],5,FALSE)</f>
        <v>3.1866279999999998</v>
      </c>
      <c r="L4527">
        <f>SALIDA[[#This Row],[CANTIDAD]]*SALIDA[[#This Row],[PRECIO UND]]</f>
        <v>3.1866279999999998</v>
      </c>
    </row>
    <row r="4528" spans="1:12" x14ac:dyDescent="0.25">
      <c r="A4528" s="6" t="s">
        <v>22780</v>
      </c>
      <c r="B4528" s="100" t="str">
        <f>VLOOKUP(SALIDA[[#This Row],[CODIGO]],STOCKSANLUIS[],2,FALSE)</f>
        <v>SOPORTE PARA CONDENSADOR DE 24000 Y 36000 BTU/H - A-200/400X500X2.0MM - EVERFROST</v>
      </c>
      <c r="C4528" s="153">
        <v>46179</v>
      </c>
      <c r="D4528">
        <v>1</v>
      </c>
      <c r="E4528" t="str">
        <f>IF(VLOOKUP(SALIDA[[#This Row],[CODIGO]],STOCKSANLUIS[],6,FALSE)=0,"PRODUCTO SIN STOCK/UBICACIÓN",VLOOKUP(SALIDA[[#This Row],[CODIGO]],STOCKSANLUIS[],6,FALSE))</f>
        <v>PRODUCTO SIN STOCK/UBICACIÓN</v>
      </c>
      <c r="F4528" t="e">
        <f>SALIDA[[#This Row],[CANTIDAD]]/SALIDA[[#This Row],[UND MEDIDA]]</f>
        <v>#VALUE!</v>
      </c>
      <c r="G4528" t="str">
        <f>VLOOKUP(SALIDA[[#This Row],[CODIGO]],FAMILIAS[],4,FALSE)</f>
        <v>EVERFROST</v>
      </c>
      <c r="H4528" s="10" t="str">
        <f>IF(VLOOKUP(SALIDA[[#This Row],[CODIGO]],STOCKSANLUIS[],7,FALSE)=0,"PRODUCTO SIN STOCK/UBICACIÓN",VLOOKUP(SALIDA[[#This Row],[CODIGO]],STOCKSANLUIS[],7,FALSE))</f>
        <v>A</v>
      </c>
      <c r="I4528" s="10" t="s">
        <v>23186</v>
      </c>
      <c r="J4528" t="str">
        <f>SALIDA[[#This Row],[CODIGO]]&amp;"       "&amp;SALIDA[[#This Row],[FAMILIA]]</f>
        <v>03829       EVERFROST</v>
      </c>
      <c r="K4528">
        <f>VLOOKUP(SALIDA[[#This Row],[CODIGO]],STOCK_STARSOFT[],5,FALSE)</f>
        <v>3.6744829999999999</v>
      </c>
      <c r="L4528">
        <f>SALIDA[[#This Row],[CANTIDAD]]*SALIDA[[#This Row],[PRECIO UND]]</f>
        <v>3.6744829999999999</v>
      </c>
    </row>
    <row r="4529" spans="1:12" x14ac:dyDescent="0.25">
      <c r="A4529" s="6" t="s">
        <v>3862</v>
      </c>
      <c r="B4529" s="100" t="str">
        <f>VLOOKUP(SALIDA[[#This Row],[CODIGO]],STOCKSANLUIS[],2,FALSE)</f>
        <v>CORTINA DE AIRE CENTRIFUGA DE 90 CM (36") - 220V/1PH/60HZ - STAR COLD - FM-3509S-L/Y-MC</v>
      </c>
      <c r="C4529" s="153">
        <v>46179</v>
      </c>
      <c r="D4529">
        <v>1</v>
      </c>
      <c r="E4529">
        <f>IF(VLOOKUP(SALIDA[[#This Row],[CODIGO]],STOCKSANLUIS[],6,FALSE)=0,"PRODUCTO SIN STOCK/UBICACIÓN",VLOOKUP(SALIDA[[#This Row],[CODIGO]],STOCKSANLUIS[],6,FALSE))</f>
        <v>1</v>
      </c>
      <c r="F4529">
        <f>SALIDA[[#This Row],[CANTIDAD]]/SALIDA[[#This Row],[UND MEDIDA]]</f>
        <v>1</v>
      </c>
      <c r="G4529" t="str">
        <f>VLOOKUP(SALIDA[[#This Row],[CODIGO]],FAMILIAS[],4,FALSE)</f>
        <v>STAR COLD</v>
      </c>
      <c r="H4529" s="10" t="str">
        <f>IF(VLOOKUP(SALIDA[[#This Row],[CODIGO]],STOCKSANLUIS[],7,FALSE)=0,"PRODUCTO SIN STOCK/UBICACIÓN",VLOOKUP(SALIDA[[#This Row],[CODIGO]],STOCKSANLUIS[],7,FALSE))</f>
        <v>A</v>
      </c>
      <c r="I4529" s="10" t="s">
        <v>23186</v>
      </c>
      <c r="J4529" t="str">
        <f>SALIDA[[#This Row],[CODIGO]]&amp;"       "&amp;SALIDA[[#This Row],[FAMILIA]]</f>
        <v>03290       STAR COLD</v>
      </c>
      <c r="K4529">
        <f>VLOOKUP(SALIDA[[#This Row],[CODIGO]],STOCK_STARSOFT[],5,FALSE)</f>
        <v>74.104056999999997</v>
      </c>
      <c r="L4529">
        <f>SALIDA[[#This Row],[CANTIDAD]]*SALIDA[[#This Row],[PRECIO UND]]</f>
        <v>74.104056999999997</v>
      </c>
    </row>
    <row r="4530" spans="1:12" x14ac:dyDescent="0.25">
      <c r="A4530" s="6" t="s">
        <v>3870</v>
      </c>
      <c r="B4530" s="100" t="str">
        <f>VLOOKUP(SALIDA[[#This Row],[CODIGO]],STOCKSANLUIS[],2,FALSE)</f>
        <v>CORTINA DE AIRE INDUSTRIAL DE 100 CM (40") - 220V/3PH/60HZ - STAR COLD - FM-6010S</v>
      </c>
      <c r="C4530" s="153">
        <v>46179</v>
      </c>
      <c r="D4530">
        <v>1</v>
      </c>
      <c r="E4530">
        <f>IF(VLOOKUP(SALIDA[[#This Row],[CODIGO]],STOCKSANLUIS[],6,FALSE)=0,"PRODUCTO SIN STOCK/UBICACIÓN",VLOOKUP(SALIDA[[#This Row],[CODIGO]],STOCKSANLUIS[],6,FALSE))</f>
        <v>1</v>
      </c>
      <c r="F4530">
        <f>SALIDA[[#This Row],[CANTIDAD]]/SALIDA[[#This Row],[UND MEDIDA]]</f>
        <v>1</v>
      </c>
      <c r="G4530" t="str">
        <f>VLOOKUP(SALIDA[[#This Row],[CODIGO]],FAMILIAS[],4,FALSE)</f>
        <v>STAR COLD</v>
      </c>
      <c r="H4530" s="10" t="str">
        <f>IF(VLOOKUP(SALIDA[[#This Row],[CODIGO]],STOCKSANLUIS[],7,FALSE)=0,"PRODUCTO SIN STOCK/UBICACIÓN",VLOOKUP(SALIDA[[#This Row],[CODIGO]],STOCKSANLUIS[],7,FALSE))</f>
        <v>A</v>
      </c>
      <c r="I4530" s="10" t="s">
        <v>23186</v>
      </c>
      <c r="J4530" t="str">
        <f>SALIDA[[#This Row],[CODIGO]]&amp;"       "&amp;SALIDA[[#This Row],[FAMILIA]]</f>
        <v>03294       STAR COLD</v>
      </c>
      <c r="K4530">
        <f>VLOOKUP(SALIDA[[#This Row],[CODIGO]],STOCK_STARSOFT[],5,FALSE)</f>
        <v>180.13265899999999</v>
      </c>
      <c r="L4530">
        <f>SALIDA[[#This Row],[CANTIDAD]]*SALIDA[[#This Row],[PRECIO UND]]</f>
        <v>180.13265899999999</v>
      </c>
    </row>
    <row r="4531" spans="1:12" x14ac:dyDescent="0.25">
      <c r="A4531" s="6" t="s">
        <v>19227</v>
      </c>
      <c r="B4531" s="100" t="str">
        <f>VLOOKUP(SALIDA[[#This Row],[CODIGO]],STOCKSANLUIS[],2,FALSE)</f>
        <v>EXTRACTOR HELICOCENTRIFUGO - DIAMETRO 200 MM (8") - 220V/1PH/60HZ - STAR COLD - MF-200P (EQV TD800/200)</v>
      </c>
      <c r="C4531" s="153">
        <v>46179</v>
      </c>
      <c r="D4531">
        <v>1</v>
      </c>
      <c r="E4531">
        <f>IF(VLOOKUP(SALIDA[[#This Row],[CODIGO]],STOCKSANLUIS[],6,FALSE)=0,"PRODUCTO SIN STOCK/UBICACIÓN",VLOOKUP(SALIDA[[#This Row],[CODIGO]],STOCKSANLUIS[],6,FALSE))</f>
        <v>1</v>
      </c>
      <c r="F4531">
        <f>SALIDA[[#This Row],[CANTIDAD]]/SALIDA[[#This Row],[UND MEDIDA]]</f>
        <v>1</v>
      </c>
      <c r="G4531" t="str">
        <f>VLOOKUP(SALIDA[[#This Row],[CODIGO]],FAMILIAS[],4,FALSE)</f>
        <v>STAR COLD</v>
      </c>
      <c r="H4531" s="10" t="str">
        <f>IF(VLOOKUP(SALIDA[[#This Row],[CODIGO]],STOCKSANLUIS[],7,FALSE)=0,"PRODUCTO SIN STOCK/UBICACIÓN",VLOOKUP(SALIDA[[#This Row],[CODIGO]],STOCKSANLUIS[],7,FALSE))</f>
        <v>A</v>
      </c>
      <c r="I4531" s="10" t="s">
        <v>23186</v>
      </c>
      <c r="J4531" t="str">
        <f>SALIDA[[#This Row],[CODIGO]]&amp;"       "&amp;SALIDA[[#This Row],[FAMILIA]]</f>
        <v>03480       STAR COLD</v>
      </c>
      <c r="K4531">
        <f>VLOOKUP(SALIDA[[#This Row],[CODIGO]],STOCK_STARSOFT[],5,FALSE)</f>
        <v>21.215007</v>
      </c>
      <c r="L4531">
        <f>SALIDA[[#This Row],[CANTIDAD]]*SALIDA[[#This Row],[PRECIO UND]]</f>
        <v>21.215007</v>
      </c>
    </row>
    <row r="4532" spans="1:12" x14ac:dyDescent="0.25">
      <c r="A4532" s="6" t="s">
        <v>19228</v>
      </c>
      <c r="B4532" s="100" t="str">
        <f>VLOOKUP(SALIDA[[#This Row],[CODIGO]],STOCKSANLUIS[],2,FALSE)</f>
        <v>EXTRACTOR HELICOCENTRIFUGO - DIAMETRO 150 MM (6") - 220V/1PH/60HZ - STAR COLD - MF-150P (EQV TD500/150)</v>
      </c>
      <c r="C4532" s="153">
        <v>46179</v>
      </c>
      <c r="D4532">
        <v>1</v>
      </c>
      <c r="E4532">
        <f>IF(VLOOKUP(SALIDA[[#This Row],[CODIGO]],STOCKSANLUIS[],6,FALSE)=0,"PRODUCTO SIN STOCK/UBICACIÓN",VLOOKUP(SALIDA[[#This Row],[CODIGO]],STOCKSANLUIS[],6,FALSE))</f>
        <v>1</v>
      </c>
      <c r="F4532">
        <f>SALIDA[[#This Row],[CANTIDAD]]/SALIDA[[#This Row],[UND MEDIDA]]</f>
        <v>1</v>
      </c>
      <c r="G4532" t="str">
        <f>VLOOKUP(SALIDA[[#This Row],[CODIGO]],FAMILIAS[],4,FALSE)</f>
        <v>STAR COLD</v>
      </c>
      <c r="H4532" s="10" t="str">
        <f>IF(VLOOKUP(SALIDA[[#This Row],[CODIGO]],STOCKSANLUIS[],7,FALSE)=0,"PRODUCTO SIN STOCK/UBICACIÓN",VLOOKUP(SALIDA[[#This Row],[CODIGO]],STOCKSANLUIS[],7,FALSE))</f>
        <v>A</v>
      </c>
      <c r="I4532" s="10" t="s">
        <v>23186</v>
      </c>
      <c r="J4532" t="str">
        <f>SALIDA[[#This Row],[CODIGO]]&amp;"       "&amp;SALIDA[[#This Row],[FAMILIA]]</f>
        <v>03479       STAR COLD</v>
      </c>
      <c r="K4532">
        <f>VLOOKUP(SALIDA[[#This Row],[CODIGO]],STOCK_STARSOFT[],5,FALSE)</f>
        <v>14.863732000000001</v>
      </c>
      <c r="L4532">
        <f>SALIDA[[#This Row],[CANTIDAD]]*SALIDA[[#This Row],[PRECIO UND]]</f>
        <v>14.863732000000001</v>
      </c>
    </row>
    <row r="4533" spans="1:12" x14ac:dyDescent="0.25">
      <c r="A4533" s="6" t="s">
        <v>19226</v>
      </c>
      <c r="B4533" s="100" t="str">
        <f>VLOOKUP(SALIDA[[#This Row],[CODIGO]],STOCKSANLUIS[],2,FALSE)</f>
        <v>EXTRACTOR HELICOCENTRIFUGO - DIAMETRO 250 MM (10") - 220V/1PH/60HZ - STAR COLD - MF-250P (EQV TD1300/250)</v>
      </c>
      <c r="C4533" s="153">
        <v>46179</v>
      </c>
      <c r="D4533">
        <v>1</v>
      </c>
      <c r="E4533">
        <f>IF(VLOOKUP(SALIDA[[#This Row],[CODIGO]],STOCKSANLUIS[],6,FALSE)=0,"PRODUCTO SIN STOCK/UBICACIÓN",VLOOKUP(SALIDA[[#This Row],[CODIGO]],STOCKSANLUIS[],6,FALSE))</f>
        <v>1</v>
      </c>
      <c r="F4533">
        <f>SALIDA[[#This Row],[CANTIDAD]]/SALIDA[[#This Row],[UND MEDIDA]]</f>
        <v>1</v>
      </c>
      <c r="G4533" t="str">
        <f>VLOOKUP(SALIDA[[#This Row],[CODIGO]],FAMILIAS[],4,FALSE)</f>
        <v>STAR COLD</v>
      </c>
      <c r="H4533" s="10" t="str">
        <f>IF(VLOOKUP(SALIDA[[#This Row],[CODIGO]],STOCKSANLUIS[],7,FALSE)=0,"PRODUCTO SIN STOCK/UBICACIÓN",VLOOKUP(SALIDA[[#This Row],[CODIGO]],STOCKSANLUIS[],7,FALSE))</f>
        <v>A</v>
      </c>
      <c r="I4533" s="10" t="s">
        <v>23186</v>
      </c>
      <c r="J4533" t="str">
        <f>SALIDA[[#This Row],[CODIGO]]&amp;"       "&amp;SALIDA[[#This Row],[FAMILIA]]</f>
        <v>03481       STAR COLD</v>
      </c>
      <c r="K4533">
        <f>VLOOKUP(SALIDA[[#This Row],[CODIGO]],STOCK_STARSOFT[],5,FALSE)</f>
        <v>47.532215999999998</v>
      </c>
      <c r="L4533">
        <f>SALIDA[[#This Row],[CANTIDAD]]*SALIDA[[#This Row],[PRECIO UND]]</f>
        <v>47.532215999999998</v>
      </c>
    </row>
    <row r="4534" spans="1:12" x14ac:dyDescent="0.25">
      <c r="A4534" s="6" t="s">
        <v>2541</v>
      </c>
      <c r="B4534" s="100" t="str">
        <f>VLOOKUP(SALIDA[[#This Row],[CODIGO]],STOCKSANLUIS[],2,FALSE)</f>
        <v>EQUIPO DE A/A MINI SPLIT FRIO SOLO - 12000 BTU - R410A - 220V/1PH/60HZ - TEMP BLUE MADE BY CARRIER INTERAMERICA CORPORATION</v>
      </c>
      <c r="C4534" s="153">
        <v>46179</v>
      </c>
      <c r="D4534">
        <v>1</v>
      </c>
      <c r="E4534">
        <f>IF(VLOOKUP(SALIDA[[#This Row],[CODIGO]],STOCKSANLUIS[],6,FALSE)=0,"PRODUCTO SIN STOCK/UBICACIÓN",VLOOKUP(SALIDA[[#This Row],[CODIGO]],STOCKSANLUIS[],6,FALSE))</f>
        <v>1</v>
      </c>
      <c r="F4534">
        <f>SALIDA[[#This Row],[CANTIDAD]]/SALIDA[[#This Row],[UND MEDIDA]]</f>
        <v>1</v>
      </c>
      <c r="G4534" t="str">
        <f>VLOOKUP(SALIDA[[#This Row],[CODIGO]],FAMILIAS[],4,FALSE)</f>
        <v>TEMP BLUE</v>
      </c>
      <c r="H4534" s="10" t="str">
        <f>IF(VLOOKUP(SALIDA[[#This Row],[CODIGO]],STOCKSANLUIS[],7,FALSE)=0,"PRODUCTO SIN STOCK/UBICACIÓN",VLOOKUP(SALIDA[[#This Row],[CODIGO]],STOCKSANLUIS[],7,FALSE))</f>
        <v>B</v>
      </c>
      <c r="I4534" s="10" t="s">
        <v>23186</v>
      </c>
      <c r="J4534" t="str">
        <f>SALIDA[[#This Row],[CODIGO]]&amp;"       "&amp;SALIDA[[#This Row],[FAMILIA]]</f>
        <v>02083       TEMP BLUE</v>
      </c>
      <c r="K4534">
        <f>VLOOKUP(SALIDA[[#This Row],[CODIGO]],STOCK_STARSOFT[],5,FALSE)</f>
        <v>152.30836500000001</v>
      </c>
      <c r="L4534">
        <f>SALIDA[[#This Row],[CANTIDAD]]*SALIDA[[#This Row],[PRECIO UND]]</f>
        <v>152.30836500000001</v>
      </c>
    </row>
    <row r="4535" spans="1:12" x14ac:dyDescent="0.25">
      <c r="A4535" s="6" t="s">
        <v>3927</v>
      </c>
      <c r="B4535" s="100" t="str">
        <f>VLOOKUP(SALIDA[[#This Row],[CODIGO]],STOCKSANLUIS[],2,FALSE)</f>
        <v>EQUIPO DE A/A MINI SPLIT FRIO SOLO - 12000 BTU - R410A - 220V/1PH/60HZ - VIKING "VIKINGO" - PROUDLY DESIGNED IN USA - GOLD FIN PROTECTION -  XJ14-12-4E-2-P / XJ14-12-4C-2-P - MADE IN P.R.C.</v>
      </c>
      <c r="C4535" s="153">
        <v>46179</v>
      </c>
      <c r="D4535">
        <v>1</v>
      </c>
      <c r="E4535">
        <f>IF(VLOOKUP(SALIDA[[#This Row],[CODIGO]],STOCKSANLUIS[],6,FALSE)=0,"PRODUCTO SIN STOCK/UBICACIÓN",VLOOKUP(SALIDA[[#This Row],[CODIGO]],STOCKSANLUIS[],6,FALSE))</f>
        <v>1</v>
      </c>
      <c r="F4535">
        <f>SALIDA[[#This Row],[CANTIDAD]]/SALIDA[[#This Row],[UND MEDIDA]]</f>
        <v>1</v>
      </c>
      <c r="G4535" t="str">
        <f>VLOOKUP(SALIDA[[#This Row],[CODIGO]],FAMILIAS[],4,FALSE)</f>
        <v>VIKING</v>
      </c>
      <c r="H4535" s="10" t="str">
        <f>IF(VLOOKUP(SALIDA[[#This Row],[CODIGO]],STOCKSANLUIS[],7,FALSE)=0,"PRODUCTO SIN STOCK/UBICACIÓN",VLOOKUP(SALIDA[[#This Row],[CODIGO]],STOCKSANLUIS[],7,FALSE))</f>
        <v>B</v>
      </c>
      <c r="I4535" s="10" t="s">
        <v>23186</v>
      </c>
      <c r="J4535" t="str">
        <f>SALIDA[[#This Row],[CODIGO]]&amp;"       "&amp;SALIDA[[#This Row],[FAMILIA]]</f>
        <v>03395       VIKING</v>
      </c>
      <c r="K4535">
        <f>VLOOKUP(SALIDA[[#This Row],[CODIGO]],STOCK_STARSOFT[],5,FALSE)</f>
        <v>148.63707299999999</v>
      </c>
      <c r="L4535">
        <f>SALIDA[[#This Row],[CANTIDAD]]*SALIDA[[#This Row],[PRECIO UND]]</f>
        <v>148.63707299999999</v>
      </c>
    </row>
    <row r="4536" spans="1:12" x14ac:dyDescent="0.25">
      <c r="A4536" s="6" t="s">
        <v>4005</v>
      </c>
      <c r="B4536" s="100" t="str">
        <f>VLOOKUP(SALIDA[[#This Row],[CODIGO]],STOCKSANLUIS[],2,FALSE)</f>
        <v>CONDENSADOR FN-22 - (NO INC. 01 VENT X 400MM) - 10.52 KW (DT15K)/7.01 KW(DT10K) - REF 2.0HP - TIANYICOOL</v>
      </c>
      <c r="C4536" s="153">
        <v>46179</v>
      </c>
      <c r="D4536">
        <v>1</v>
      </c>
      <c r="E4536">
        <f>IF(VLOOKUP(SALIDA[[#This Row],[CODIGO]],STOCKSANLUIS[],6,FALSE)=0,"PRODUCTO SIN STOCK/UBICACIÓN",VLOOKUP(SALIDA[[#This Row],[CODIGO]],STOCKSANLUIS[],6,FALSE))</f>
        <v>1</v>
      </c>
      <c r="F4536">
        <f>SALIDA[[#This Row],[CANTIDAD]]/SALIDA[[#This Row],[UND MEDIDA]]</f>
        <v>1</v>
      </c>
      <c r="G4536" t="str">
        <f>VLOOKUP(SALIDA[[#This Row],[CODIGO]],FAMILIAS[],4,FALSE)</f>
        <v>TIANYICOOL</v>
      </c>
      <c r="H4536" s="10" t="str">
        <f>IF(VLOOKUP(SALIDA[[#This Row],[CODIGO]],STOCKSANLUIS[],7,FALSE)=0,"PRODUCTO SIN STOCK/UBICACIÓN",VLOOKUP(SALIDA[[#This Row],[CODIGO]],STOCKSANLUIS[],7,FALSE))</f>
        <v>C</v>
      </c>
      <c r="I4536" s="10" t="s">
        <v>23186</v>
      </c>
      <c r="J4536" t="str">
        <f>SALIDA[[#This Row],[CODIGO]]&amp;"       "&amp;SALIDA[[#This Row],[FAMILIA]]</f>
        <v>03944       TIANYICOOL</v>
      </c>
      <c r="K4536">
        <f>VLOOKUP(SALIDA[[#This Row],[CODIGO]],STOCK_STARSOFT[],5,FALSE)</f>
        <v>114.240965</v>
      </c>
      <c r="L4536">
        <f>SALIDA[[#This Row],[CANTIDAD]]*SALIDA[[#This Row],[PRECIO UND]]</f>
        <v>114.240965</v>
      </c>
    </row>
    <row r="4537" spans="1:12" x14ac:dyDescent="0.25">
      <c r="A4537" s="6" t="s">
        <v>22891</v>
      </c>
      <c r="B4537" s="100" t="str">
        <f>VLOOKUP(SALIDA[[#This Row],[CODIGO]],STOCKSANLUIS[],2,FALSE)</f>
        <v>CORTINA DE AIRE SEMI-INDUSTRIAL DE 90 CM (36") - 220V/1PH/60HZ - STAR COLD - FM-4009S-L/Y</v>
      </c>
      <c r="C4537" s="153">
        <v>46179</v>
      </c>
      <c r="D4537">
        <v>1</v>
      </c>
      <c r="E4537" t="str">
        <f>IF(VLOOKUP(SALIDA[[#This Row],[CODIGO]],STOCKSANLUIS[],6,FALSE)=0,"PRODUCTO SIN STOCK/UBICACIÓN",VLOOKUP(SALIDA[[#This Row],[CODIGO]],STOCKSANLUIS[],6,FALSE))</f>
        <v>PRODUCTO SIN STOCK/UBICACIÓN</v>
      </c>
      <c r="F4537" t="e">
        <f>SALIDA[[#This Row],[CANTIDAD]]/SALIDA[[#This Row],[UND MEDIDA]]</f>
        <v>#VALUE!</v>
      </c>
      <c r="G4537" t="str">
        <f>VLOOKUP(SALIDA[[#This Row],[CODIGO]],FAMILIAS[],4,FALSE)</f>
        <v>STAR COLD</v>
      </c>
      <c r="H4537" s="10" t="str">
        <f>IF(VLOOKUP(SALIDA[[#This Row],[CODIGO]],STOCKSANLUIS[],7,FALSE)=0,"PRODUCTO SIN STOCK/UBICACIÓN",VLOOKUP(SALIDA[[#This Row],[CODIGO]],STOCKSANLUIS[],7,FALSE))</f>
        <v>A</v>
      </c>
      <c r="I4537" s="10" t="s">
        <v>23186</v>
      </c>
      <c r="J4537" t="str">
        <f>SALIDA[[#This Row],[CODIGO]]&amp;"       "&amp;SALIDA[[#This Row],[FAMILIA]]</f>
        <v>03798       STAR COLD</v>
      </c>
      <c r="K4537">
        <f>VLOOKUP(SALIDA[[#This Row],[CODIGO]],STOCK_STARSOFT[],5,FALSE)</f>
        <v>66.319367</v>
      </c>
      <c r="L4537">
        <f>SALIDA[[#This Row],[CANTIDAD]]*SALIDA[[#This Row],[PRECIO UND]]</f>
        <v>66.319367</v>
      </c>
    </row>
    <row r="4538" spans="1:12" x14ac:dyDescent="0.25">
      <c r="A4538" s="6" t="s">
        <v>21332</v>
      </c>
      <c r="B4538" s="100" t="str">
        <f>VLOOKUP(SALIDA[[#This Row],[CODIGO]],STOCKSANLUIS[],2,FALSE)</f>
        <v>PANEL PARA EVAPORADOR CASSETE TEMP BLUE - TBK410-A-SP-S067 - 03372/03373</v>
      </c>
      <c r="C4538" s="153">
        <v>46179</v>
      </c>
      <c r="D4538">
        <v>1</v>
      </c>
      <c r="E4538" t="str">
        <f>IF(VLOOKUP(SALIDA[[#This Row],[CODIGO]],STOCKSANLUIS[],6,FALSE)=0,"PRODUCTO SIN STOCK/UBICACIÓN",VLOOKUP(SALIDA[[#This Row],[CODIGO]],STOCKSANLUIS[],6,FALSE))</f>
        <v>PRODUCTO SIN STOCK/UBICACIÓN</v>
      </c>
      <c r="F4538" t="e">
        <f>SALIDA[[#This Row],[CANTIDAD]]/SALIDA[[#This Row],[UND MEDIDA]]</f>
        <v>#VALUE!</v>
      </c>
      <c r="G4538" t="str">
        <f>VLOOKUP(SALIDA[[#This Row],[CODIGO]],FAMILIAS[],4,FALSE)</f>
        <v>TEMP BLUE</v>
      </c>
      <c r="H4538" s="10" t="str">
        <f>IF(VLOOKUP(SALIDA[[#This Row],[CODIGO]],STOCKSANLUIS[],7,FALSE)=0,"PRODUCTO SIN STOCK/UBICACIÓN",VLOOKUP(SALIDA[[#This Row],[CODIGO]],STOCKSANLUIS[],7,FALSE))</f>
        <v>B</v>
      </c>
      <c r="I4538" s="10" t="s">
        <v>23186</v>
      </c>
      <c r="J4538" t="str">
        <f>SALIDA[[#This Row],[CODIGO]]&amp;"       "&amp;SALIDA[[#This Row],[FAMILIA]]</f>
        <v>03374       TEMP BLUE</v>
      </c>
      <c r="K4538">
        <f>VLOOKUP(SALIDA[[#This Row],[CODIGO]],STOCK_STARSOFT[],5,FALSE)</f>
        <v>0</v>
      </c>
      <c r="L4538">
        <f>SALIDA[[#This Row],[CANTIDAD]]*SALIDA[[#This Row],[PRECIO UND]]</f>
        <v>0</v>
      </c>
    </row>
    <row r="4539" spans="1:12" x14ac:dyDescent="0.25">
      <c r="A4539" s="6" t="s">
        <v>2541</v>
      </c>
      <c r="B4539" s="100" t="str">
        <f>VLOOKUP(SALIDA[[#This Row],[CODIGO]],STOCKSANLUIS[],2,FALSE)</f>
        <v>EQUIPO DE A/A MINI SPLIT FRIO SOLO - 12000 BTU - R410A - 220V/1PH/60HZ - TEMP BLUE MADE BY CARRIER INTERAMERICA CORPORATION</v>
      </c>
      <c r="C4539" s="153">
        <v>46181</v>
      </c>
      <c r="D4539">
        <v>1</v>
      </c>
      <c r="E4539">
        <f>IF(VLOOKUP(SALIDA[[#This Row],[CODIGO]],STOCKSANLUIS[],6,FALSE)=0,"PRODUCTO SIN STOCK/UBICACIÓN",VLOOKUP(SALIDA[[#This Row],[CODIGO]],STOCKSANLUIS[],6,FALSE))</f>
        <v>1</v>
      </c>
      <c r="F4539">
        <f>SALIDA[[#This Row],[CANTIDAD]]/SALIDA[[#This Row],[UND MEDIDA]]</f>
        <v>1</v>
      </c>
      <c r="G4539" t="str">
        <f>VLOOKUP(SALIDA[[#This Row],[CODIGO]],FAMILIAS[],4,FALSE)</f>
        <v>TEMP BLUE</v>
      </c>
      <c r="H4539" s="10" t="str">
        <f>IF(VLOOKUP(SALIDA[[#This Row],[CODIGO]],STOCKSANLUIS[],7,FALSE)=0,"PRODUCTO SIN STOCK/UBICACIÓN",VLOOKUP(SALIDA[[#This Row],[CODIGO]],STOCKSANLUIS[],7,FALSE))</f>
        <v>B</v>
      </c>
      <c r="I4539" s="10"/>
      <c r="J4539" t="str">
        <f>SALIDA[[#This Row],[CODIGO]]&amp;"       "&amp;SALIDA[[#This Row],[FAMILIA]]</f>
        <v>02083       TEMP BLUE</v>
      </c>
      <c r="K4539">
        <f>VLOOKUP(SALIDA[[#This Row],[CODIGO]],STOCK_STARSOFT[],5,FALSE)</f>
        <v>152.30836500000001</v>
      </c>
      <c r="L4539">
        <f>SALIDA[[#This Row],[CANTIDAD]]*SALIDA[[#This Row],[PRECIO UND]]</f>
        <v>152.30836500000001</v>
      </c>
    </row>
    <row r="4540" spans="1:12" x14ac:dyDescent="0.25">
      <c r="A4540" s="6" t="s">
        <v>3343</v>
      </c>
      <c r="B4540" s="100" t="str">
        <f>VLOOKUP(SALIDA[[#This Row],[CODIGO]],STOCKSANLUIS[],2,FALSE)</f>
        <v>GAS REFRIGERANTE R410A -11.30KG ICELOONG</v>
      </c>
      <c r="C4540" s="153">
        <v>46181</v>
      </c>
      <c r="D4540">
        <v>1</v>
      </c>
      <c r="E4540">
        <f>IF(VLOOKUP(SALIDA[[#This Row],[CODIGO]],STOCKSANLUIS[],6,FALSE)=0,"PRODUCTO SIN STOCK/UBICACIÓN",VLOOKUP(SALIDA[[#This Row],[CODIGO]],STOCKSANLUIS[],6,FALSE))</f>
        <v>1</v>
      </c>
      <c r="F4540">
        <f>SALIDA[[#This Row],[CANTIDAD]]/SALIDA[[#This Row],[UND MEDIDA]]</f>
        <v>1</v>
      </c>
      <c r="G4540" t="str">
        <f>VLOOKUP(SALIDA[[#This Row],[CODIGO]],FAMILIAS[],4,FALSE)</f>
        <v>ZHEJIANG YONGHE</v>
      </c>
      <c r="H4540" s="10" t="str">
        <f>IF(VLOOKUP(SALIDA[[#This Row],[CODIGO]],STOCKSANLUIS[],7,FALSE)=0,"PRODUCTO SIN STOCK/UBICACIÓN",VLOOKUP(SALIDA[[#This Row],[CODIGO]],STOCKSANLUIS[],7,FALSE))</f>
        <v>C</v>
      </c>
      <c r="I4540" s="10"/>
      <c r="J4540" t="str">
        <f>SALIDA[[#This Row],[CODIGO]]&amp;"       "&amp;SALIDA[[#This Row],[FAMILIA]]</f>
        <v>02753       ZHEJIANG YONGHE</v>
      </c>
      <c r="K4540">
        <f>VLOOKUP(SALIDA[[#This Row],[CODIGO]],STOCK_STARSOFT[],5,FALSE)</f>
        <v>88.873082999999994</v>
      </c>
      <c r="L4540">
        <f>SALIDA[[#This Row],[CANTIDAD]]*SALIDA[[#This Row],[PRECIO UND]]</f>
        <v>88.873082999999994</v>
      </c>
    </row>
    <row r="4541" spans="1:12" x14ac:dyDescent="0.25">
      <c r="A4541" s="6" t="s">
        <v>3880</v>
      </c>
      <c r="B4541" s="100" t="str">
        <f>VLOOKUP(SALIDA[[#This Row],[CODIGO]],STOCKSANLUIS[],2,FALSE)</f>
        <v>GAS REFRIGERANTE R134A  X 340 GR - (TAPA CON VALVULA) - ICELOONG</v>
      </c>
      <c r="C4541" s="153">
        <v>46181</v>
      </c>
      <c r="D4541">
        <v>30</v>
      </c>
      <c r="E4541">
        <f>IF(VLOOKUP(SALIDA[[#This Row],[CODIGO]],STOCKSANLUIS[],6,FALSE)=0,"PRODUCTO SIN STOCK/UBICACIÓN",VLOOKUP(SALIDA[[#This Row],[CODIGO]],STOCKSANLUIS[],6,FALSE))</f>
        <v>1</v>
      </c>
      <c r="F4541">
        <f>SALIDA[[#This Row],[CANTIDAD]]/SALIDA[[#This Row],[UND MEDIDA]]</f>
        <v>30</v>
      </c>
      <c r="G4541" t="str">
        <f>VLOOKUP(SALIDA[[#This Row],[CODIGO]],FAMILIAS[],4,FALSE)</f>
        <v>ZHEJIANG YONGHE</v>
      </c>
      <c r="H4541" s="10" t="str">
        <f>IF(VLOOKUP(SALIDA[[#This Row],[CODIGO]],STOCKSANLUIS[],7,FALSE)=0,"PRODUCTO SIN STOCK/UBICACIÓN",VLOOKUP(SALIDA[[#This Row],[CODIGO]],STOCKSANLUIS[],7,FALSE))</f>
        <v>B</v>
      </c>
      <c r="I4541" s="10"/>
      <c r="J4541" t="str">
        <f>SALIDA[[#This Row],[CODIGO]]&amp;"       "&amp;SALIDA[[#This Row],[FAMILIA]]</f>
        <v>03343       ZHEJIANG YONGHE</v>
      </c>
      <c r="K4541">
        <f>VLOOKUP(SALIDA[[#This Row],[CODIGO]],STOCK_STARSOFT[],5,FALSE)</f>
        <v>3.1289889999999998</v>
      </c>
      <c r="L4541">
        <f>SALIDA[[#This Row],[CANTIDAD]]*SALIDA[[#This Row],[PRECIO UND]]</f>
        <v>93.869669999999999</v>
      </c>
    </row>
    <row r="4542" spans="1:12" x14ac:dyDescent="0.25">
      <c r="A4542" s="6" t="s">
        <v>259</v>
      </c>
      <c r="B4542" s="100" t="str">
        <f>VLOOKUP(SALIDA[[#This Row],[CODIGO]],STOCKSANLUIS[],2,FALSE)</f>
        <v>PLATINA KLEERSTRIP MAX BULLET HTP SILVER 2  PLOMO (60 CM)- 477600</v>
      </c>
      <c r="C4542" s="153">
        <v>46181</v>
      </c>
      <c r="D4542">
        <v>56</v>
      </c>
      <c r="E4542">
        <f>IF(VLOOKUP(SALIDA[[#This Row],[CODIGO]],STOCKSANLUIS[],6,FALSE)=0,"PRODUCTO SIN STOCK/UBICACIÓN",VLOOKUP(SALIDA[[#This Row],[CODIGO]],STOCKSANLUIS[],6,FALSE))</f>
        <v>1</v>
      </c>
      <c r="F4542">
        <f>SALIDA[[#This Row],[CANTIDAD]]/SALIDA[[#This Row],[UND MEDIDA]]</f>
        <v>56</v>
      </c>
      <c r="G4542" t="str">
        <f>VLOOKUP(SALIDA[[#This Row],[CODIGO]],FAMILIAS[],4,FALSE)</f>
        <v>ES ROBBINS</v>
      </c>
      <c r="H4542" s="10" t="str">
        <f>IF(VLOOKUP(SALIDA[[#This Row],[CODIGO]],STOCKSANLUIS[],7,FALSE)=0,"PRODUCTO SIN STOCK/UBICACIÓN",VLOOKUP(SALIDA[[#This Row],[CODIGO]],STOCKSANLUIS[],7,FALSE))</f>
        <v>C</v>
      </c>
      <c r="I4542" s="10"/>
      <c r="J4542" t="str">
        <f>SALIDA[[#This Row],[CODIGO]]&amp;"       "&amp;SALIDA[[#This Row],[FAMILIA]]</f>
        <v>00186       ES ROBBINS</v>
      </c>
      <c r="K4542">
        <f>VLOOKUP(SALIDA[[#This Row],[CODIGO]],STOCK_STARSOFT[],5,FALSE)</f>
        <v>4.3959429999999999</v>
      </c>
      <c r="L4542">
        <f>SALIDA[[#This Row],[CANTIDAD]]*SALIDA[[#This Row],[PRECIO UND]]</f>
        <v>246.172808</v>
      </c>
    </row>
    <row r="4543" spans="1:12" x14ac:dyDescent="0.25">
      <c r="A4543" s="6" t="s">
        <v>22353</v>
      </c>
      <c r="B4543" s="100" t="str">
        <f>VLOOKUP(SALIDA[[#This Row],[CODIGO]],STOCKSANLUIS[],2,FALSE)</f>
        <v xml:space="preserve">PLATINA MAX BULLET HTP SILVER 2  PLOMO 600MM-50MM-7,5MM - COLOR GRIS - EVERFROST </v>
      </c>
      <c r="C4543" s="153">
        <v>46181</v>
      </c>
      <c r="D4543">
        <v>1</v>
      </c>
      <c r="E4543" t="str">
        <f>IF(VLOOKUP(SALIDA[[#This Row],[CODIGO]],STOCKSANLUIS[],6,FALSE)=0,"PRODUCTO SIN STOCK/UBICACIÓN",VLOOKUP(SALIDA[[#This Row],[CODIGO]],STOCKSANLUIS[],6,FALSE))</f>
        <v>PRODUCTO SIN STOCK/UBICACIÓN</v>
      </c>
      <c r="F4543" t="e">
        <f>SALIDA[[#This Row],[CANTIDAD]]/SALIDA[[#This Row],[UND MEDIDA]]</f>
        <v>#VALUE!</v>
      </c>
      <c r="G4543" t="str">
        <f>VLOOKUP(SALIDA[[#This Row],[CODIGO]],FAMILIAS[],4,FALSE)</f>
        <v>EVERFROST</v>
      </c>
      <c r="H4543" s="10" t="str">
        <f>IF(VLOOKUP(SALIDA[[#This Row],[CODIGO]],STOCKSANLUIS[],7,FALSE)=0,"PRODUCTO SIN STOCK/UBICACIÓN",VLOOKUP(SALIDA[[#This Row],[CODIGO]],STOCKSANLUIS[],7,FALSE))</f>
        <v>C</v>
      </c>
      <c r="I4543" s="10"/>
      <c r="J4543" t="str">
        <f>SALIDA[[#This Row],[CODIGO]]&amp;"       "&amp;SALIDA[[#This Row],[FAMILIA]]</f>
        <v>03669       EVERFROST</v>
      </c>
      <c r="K4543">
        <f>VLOOKUP(SALIDA[[#This Row],[CODIGO]],STOCK_STARSOFT[],5,FALSE)</f>
        <v>1.9654700000000001</v>
      </c>
      <c r="L4543">
        <f>SALIDA[[#This Row],[CANTIDAD]]*SALIDA[[#This Row],[PRECIO UND]]</f>
        <v>1.9654700000000001</v>
      </c>
    </row>
    <row r="4544" spans="1:12" x14ac:dyDescent="0.25">
      <c r="A4544" s="6" t="s">
        <v>33</v>
      </c>
      <c r="B4544" s="100" t="str">
        <f>VLOOKUP(SALIDA[[#This Row],[CODIGO]],STOCKSANLUIS[],2,FALSE)</f>
        <v>CONTROLADOR DE TEMPERATURA DIGITAL MT-512E 2HP - VER.13 - 115/220 VAC - FULL GAUGE</v>
      </c>
      <c r="C4544" s="153">
        <v>46181</v>
      </c>
      <c r="D4544">
        <v>12</v>
      </c>
      <c r="E4544">
        <f>IF(VLOOKUP(SALIDA[[#This Row],[CODIGO]],STOCKSANLUIS[],6,FALSE)=0,"PRODUCTO SIN STOCK/UBICACIÓN",VLOOKUP(SALIDA[[#This Row],[CODIGO]],STOCKSANLUIS[],6,FALSE))</f>
        <v>1</v>
      </c>
      <c r="F4544">
        <f>SALIDA[[#This Row],[CANTIDAD]]/SALIDA[[#This Row],[UND MEDIDA]]</f>
        <v>12</v>
      </c>
      <c r="G4544" t="str">
        <f>VLOOKUP(SALIDA[[#This Row],[CODIGO]],FAMILIAS[],4,FALSE)</f>
        <v>FULL GAUGE</v>
      </c>
      <c r="H4544" s="10" t="str">
        <f>IF(VLOOKUP(SALIDA[[#This Row],[CODIGO]],STOCKSANLUIS[],7,FALSE)=0,"PRODUCTO SIN STOCK/UBICACIÓN",VLOOKUP(SALIDA[[#This Row],[CODIGO]],STOCKSANLUIS[],7,FALSE))</f>
        <v>C</v>
      </c>
      <c r="I4544" s="10"/>
      <c r="J4544" t="str">
        <f>SALIDA[[#This Row],[CODIGO]]&amp;"       "&amp;SALIDA[[#This Row],[FAMILIA]]</f>
        <v>00016       FULL GAUGE</v>
      </c>
      <c r="K4544">
        <f>VLOOKUP(SALIDA[[#This Row],[CODIGO]],STOCK_STARSOFT[],5,FALSE)</f>
        <v>13.318346</v>
      </c>
      <c r="L4544">
        <f>SALIDA[[#This Row],[CANTIDAD]]*SALIDA[[#This Row],[PRECIO UND]]</f>
        <v>159.82015200000001</v>
      </c>
    </row>
    <row r="4545" spans="1:12" x14ac:dyDescent="0.25">
      <c r="A4545" s="6" t="s">
        <v>2551</v>
      </c>
      <c r="B4545" s="100" t="str">
        <f>VLOOKUP(SALIDA[[#This Row],[CODIGO]],STOCKSANLUIS[],2,FALSE)</f>
        <v>CONTROLADOR DE TEMPERATURA DIGITAL MT-543 E LOG DE 4 ETAPAS C/ALARMA - VER.03 - 115/220 VAC - FULL GAUGE</v>
      </c>
      <c r="C4545" s="153">
        <v>46181</v>
      </c>
      <c r="D4545">
        <v>1</v>
      </c>
      <c r="E4545">
        <f>IF(VLOOKUP(SALIDA[[#This Row],[CODIGO]],STOCKSANLUIS[],6,FALSE)=0,"PRODUCTO SIN STOCK/UBICACIÓN",VLOOKUP(SALIDA[[#This Row],[CODIGO]],STOCKSANLUIS[],6,FALSE))</f>
        <v>1</v>
      </c>
      <c r="F4545">
        <f>SALIDA[[#This Row],[CANTIDAD]]/SALIDA[[#This Row],[UND MEDIDA]]</f>
        <v>1</v>
      </c>
      <c r="G4545" t="str">
        <f>VLOOKUP(SALIDA[[#This Row],[CODIGO]],FAMILIAS[],4,FALSE)</f>
        <v>FULL GAUGE</v>
      </c>
      <c r="H4545" s="10" t="str">
        <f>IF(VLOOKUP(SALIDA[[#This Row],[CODIGO]],STOCKSANLUIS[],7,FALSE)=0,"PRODUCTO SIN STOCK/UBICACIÓN",VLOOKUP(SALIDA[[#This Row],[CODIGO]],STOCKSANLUIS[],7,FALSE))</f>
        <v>A</v>
      </c>
      <c r="I4545" s="10"/>
      <c r="J4545" t="str">
        <f>SALIDA[[#This Row],[CODIGO]]&amp;"       "&amp;SALIDA[[#This Row],[FAMILIA]]</f>
        <v>02090       FULL GAUGE</v>
      </c>
      <c r="K4545">
        <f>VLOOKUP(SALIDA[[#This Row],[CODIGO]],STOCK_STARSOFT[],5,FALSE)</f>
        <v>47.654238999999997</v>
      </c>
      <c r="L4545">
        <f>SALIDA[[#This Row],[CANTIDAD]]*SALIDA[[#This Row],[PRECIO UND]]</f>
        <v>47.654238999999997</v>
      </c>
    </row>
    <row r="4546" spans="1:12" x14ac:dyDescent="0.25">
      <c r="A4546" s="6" t="s">
        <v>1251</v>
      </c>
      <c r="B4546" s="100" t="str">
        <f>VLOOKUP(SALIDA[[#This Row],[CODIGO]],STOCKSANLUIS[],2,FALSE)</f>
        <v>LAMAS DE PVC ALECO 8X0.08X300  (20 CM X 2MMX 91.44M) STANDARD SMOOTH -170008</v>
      </c>
      <c r="C4546" s="153">
        <v>46181</v>
      </c>
      <c r="D4546">
        <v>91.44</v>
      </c>
      <c r="E4546">
        <f>IF(VLOOKUP(SALIDA[[#This Row],[CODIGO]],STOCKSANLUIS[],6,FALSE)=0,"PRODUCTO SIN STOCK/UBICACIÓN",VLOOKUP(SALIDA[[#This Row],[CODIGO]],STOCKSANLUIS[],6,FALSE))</f>
        <v>91.44</v>
      </c>
      <c r="F4546">
        <f>SALIDA[[#This Row],[CANTIDAD]]/SALIDA[[#This Row],[UND MEDIDA]]</f>
        <v>1</v>
      </c>
      <c r="G4546" t="str">
        <f>VLOOKUP(SALIDA[[#This Row],[CODIGO]],FAMILIAS[],4,FALSE)</f>
        <v>ES ROBBINS</v>
      </c>
      <c r="H4546" s="10" t="str">
        <f>IF(VLOOKUP(SALIDA[[#This Row],[CODIGO]],STOCKSANLUIS[],7,FALSE)=0,"PRODUCTO SIN STOCK/UBICACIÓN",VLOOKUP(SALIDA[[#This Row],[CODIGO]],STOCKSANLUIS[],7,FALSE))</f>
        <v>B/C</v>
      </c>
      <c r="I4546" s="10"/>
      <c r="J4546" t="str">
        <f>SALIDA[[#This Row],[CODIGO]]&amp;"       "&amp;SALIDA[[#This Row],[FAMILIA]]</f>
        <v>01331       ES ROBBINS</v>
      </c>
      <c r="K4546">
        <f>VLOOKUP(SALIDA[[#This Row],[CODIGO]],STOCK_STARSOFT[],5,FALSE)</f>
        <v>1.922936</v>
      </c>
      <c r="L4546">
        <f>SALIDA[[#This Row],[CANTIDAD]]*SALIDA[[#This Row],[PRECIO UND]]</f>
        <v>175.83326783999999</v>
      </c>
    </row>
    <row r="4547" spans="1:12" x14ac:dyDescent="0.25">
      <c r="A4547" s="6" t="s">
        <v>3343</v>
      </c>
      <c r="B4547" s="100" t="str">
        <f>VLOOKUP(SALIDA[[#This Row],[CODIGO]],STOCKSANLUIS[],2,FALSE)</f>
        <v>GAS REFRIGERANTE R410A -11.30KG ICELOONG</v>
      </c>
      <c r="C4547" s="153">
        <v>46181</v>
      </c>
      <c r="D4547">
        <v>1</v>
      </c>
      <c r="E4547">
        <f>IF(VLOOKUP(SALIDA[[#This Row],[CODIGO]],STOCKSANLUIS[],6,FALSE)=0,"PRODUCTO SIN STOCK/UBICACIÓN",VLOOKUP(SALIDA[[#This Row],[CODIGO]],STOCKSANLUIS[],6,FALSE))</f>
        <v>1</v>
      </c>
      <c r="F4547">
        <f>SALIDA[[#This Row],[CANTIDAD]]/SALIDA[[#This Row],[UND MEDIDA]]</f>
        <v>1</v>
      </c>
      <c r="G4547" t="str">
        <f>VLOOKUP(SALIDA[[#This Row],[CODIGO]],FAMILIAS[],4,FALSE)</f>
        <v>ZHEJIANG YONGHE</v>
      </c>
      <c r="H4547" s="10" t="str">
        <f>IF(VLOOKUP(SALIDA[[#This Row],[CODIGO]],STOCKSANLUIS[],7,FALSE)=0,"PRODUCTO SIN STOCK/UBICACIÓN",VLOOKUP(SALIDA[[#This Row],[CODIGO]],STOCKSANLUIS[],7,FALSE))</f>
        <v>C</v>
      </c>
      <c r="I4547" s="10"/>
      <c r="J4547" t="str">
        <f>SALIDA[[#This Row],[CODIGO]]&amp;"       "&amp;SALIDA[[#This Row],[FAMILIA]]</f>
        <v>02753       ZHEJIANG YONGHE</v>
      </c>
      <c r="K4547">
        <f>VLOOKUP(SALIDA[[#This Row],[CODIGO]],STOCK_STARSOFT[],5,FALSE)</f>
        <v>88.873082999999994</v>
      </c>
      <c r="L4547">
        <f>SALIDA[[#This Row],[CANTIDAD]]*SALIDA[[#This Row],[PRECIO UND]]</f>
        <v>88.873082999999994</v>
      </c>
    </row>
    <row r="4548" spans="1:12" x14ac:dyDescent="0.25">
      <c r="A4548" s="6" t="s">
        <v>3343</v>
      </c>
      <c r="B4548" s="100" t="str">
        <f>VLOOKUP(SALIDA[[#This Row],[CODIGO]],STOCKSANLUIS[],2,FALSE)</f>
        <v>GAS REFRIGERANTE R410A -11.30KG ICELOONG</v>
      </c>
      <c r="C4548" s="153">
        <v>46181</v>
      </c>
      <c r="D4548">
        <v>3</v>
      </c>
      <c r="E4548">
        <f>IF(VLOOKUP(SALIDA[[#This Row],[CODIGO]],STOCKSANLUIS[],6,FALSE)=0,"PRODUCTO SIN STOCK/UBICACIÓN",VLOOKUP(SALIDA[[#This Row],[CODIGO]],STOCKSANLUIS[],6,FALSE))</f>
        <v>1</v>
      </c>
      <c r="F4548">
        <f>SALIDA[[#This Row],[CANTIDAD]]/SALIDA[[#This Row],[UND MEDIDA]]</f>
        <v>3</v>
      </c>
      <c r="G4548" t="str">
        <f>VLOOKUP(SALIDA[[#This Row],[CODIGO]],FAMILIAS[],4,FALSE)</f>
        <v>ZHEJIANG YONGHE</v>
      </c>
      <c r="H4548" s="10" t="str">
        <f>IF(VLOOKUP(SALIDA[[#This Row],[CODIGO]],STOCKSANLUIS[],7,FALSE)=0,"PRODUCTO SIN STOCK/UBICACIÓN",VLOOKUP(SALIDA[[#This Row],[CODIGO]],STOCKSANLUIS[],7,FALSE))</f>
        <v>C</v>
      </c>
      <c r="I4548" s="10"/>
      <c r="J4548" t="str">
        <f>SALIDA[[#This Row],[CODIGO]]&amp;"       "&amp;SALIDA[[#This Row],[FAMILIA]]</f>
        <v>02753       ZHEJIANG YONGHE</v>
      </c>
      <c r="K4548">
        <f>VLOOKUP(SALIDA[[#This Row],[CODIGO]],STOCK_STARSOFT[],5,FALSE)</f>
        <v>88.873082999999994</v>
      </c>
      <c r="L4548">
        <f>SALIDA[[#This Row],[CANTIDAD]]*SALIDA[[#This Row],[PRECIO UND]]</f>
        <v>266.61924899999997</v>
      </c>
    </row>
    <row r="4549" spans="1:12" x14ac:dyDescent="0.25">
      <c r="A4549" s="6" t="s">
        <v>781</v>
      </c>
      <c r="B4549" s="100" t="str">
        <f>VLOOKUP(SALIDA[[#This Row],[CODIGO]],STOCKSANLUIS[],2,FALSE)</f>
        <v>CINTA DE ALUMINIO DE 2" X 50 YDS - QTA-250 - QUALITY</v>
      </c>
      <c r="C4549" s="153">
        <v>46181</v>
      </c>
      <c r="D4549">
        <v>31</v>
      </c>
      <c r="E4549">
        <f>IF(VLOOKUP(SALIDA[[#This Row],[CODIGO]],STOCKSANLUIS[],6,FALSE)=0,"PRODUCTO SIN STOCK/UBICACIÓN",VLOOKUP(SALIDA[[#This Row],[CODIGO]],STOCKSANLUIS[],6,FALSE))</f>
        <v>1</v>
      </c>
      <c r="F4549">
        <f>SALIDA[[#This Row],[CANTIDAD]]/SALIDA[[#This Row],[UND MEDIDA]]</f>
        <v>31</v>
      </c>
      <c r="G4549" t="str">
        <f>VLOOKUP(SALIDA[[#This Row],[CODIGO]],FAMILIAS[],4,FALSE)</f>
        <v>QUALITY</v>
      </c>
      <c r="H4549" s="10" t="str">
        <f>IF(VLOOKUP(SALIDA[[#This Row],[CODIGO]],STOCKSANLUIS[],7,FALSE)=0,"PRODUCTO SIN STOCK/UBICACIÓN",VLOOKUP(SALIDA[[#This Row],[CODIGO]],STOCKSANLUIS[],7,FALSE))</f>
        <v>A</v>
      </c>
      <c r="I4549" s="10"/>
      <c r="J4549" t="str">
        <f>SALIDA[[#This Row],[CODIGO]]&amp;"       "&amp;SALIDA[[#This Row],[FAMILIA]]</f>
        <v>00855       QUALITY</v>
      </c>
      <c r="K4549">
        <f>VLOOKUP(SALIDA[[#This Row],[CODIGO]],STOCK_STARSOFT[],5,FALSE)</f>
        <v>3.5578789999999998</v>
      </c>
      <c r="L4549">
        <f>SALIDA[[#This Row],[CANTIDAD]]*SALIDA[[#This Row],[PRECIO UND]]</f>
        <v>110.29424899999999</v>
      </c>
    </row>
    <row r="4550" spans="1:12" x14ac:dyDescent="0.25">
      <c r="A4550" s="6" t="s">
        <v>3675</v>
      </c>
      <c r="B4550" s="100" t="str">
        <f>VLOOKUP(SALIDA[[#This Row],[CODIGO]],STOCKSANLUIS[],2,FALSE)</f>
        <v>LAMAS DE PVC ALECO 8X0.080X300 (20CM X 2MMX 91.44M) LOW TEMP REINFORCED - 172007- MT</v>
      </c>
      <c r="C4550" s="153">
        <v>46181</v>
      </c>
      <c r="D4550">
        <v>91.44</v>
      </c>
      <c r="E4550">
        <f>IF(VLOOKUP(SALIDA[[#This Row],[CODIGO]],STOCKSANLUIS[],6,FALSE)=0,"PRODUCTO SIN STOCK/UBICACIÓN",VLOOKUP(SALIDA[[#This Row],[CODIGO]],STOCKSANLUIS[],6,FALSE))</f>
        <v>91.44</v>
      </c>
      <c r="F4550">
        <f>SALIDA[[#This Row],[CANTIDAD]]/SALIDA[[#This Row],[UND MEDIDA]]</f>
        <v>1</v>
      </c>
      <c r="G4550" t="str">
        <f>VLOOKUP(SALIDA[[#This Row],[CODIGO]],FAMILIAS[],4,FALSE)</f>
        <v>ES ROBBINS</v>
      </c>
      <c r="H4550" s="10" t="str">
        <f>IF(VLOOKUP(SALIDA[[#This Row],[CODIGO]],STOCKSANLUIS[],7,FALSE)=0,"PRODUCTO SIN STOCK/UBICACIÓN",VLOOKUP(SALIDA[[#This Row],[CODIGO]],STOCKSANLUIS[],7,FALSE))</f>
        <v>B/C</v>
      </c>
      <c r="I4550" s="10"/>
      <c r="J4550" t="str">
        <f>SALIDA[[#This Row],[CODIGO]]&amp;"       "&amp;SALIDA[[#This Row],[FAMILIA]]</f>
        <v>03057       ES ROBBINS</v>
      </c>
      <c r="K4550">
        <f>VLOOKUP(SALIDA[[#This Row],[CODIGO]],STOCK_STARSOFT[],5,FALSE)</f>
        <v>2.0842499999999999</v>
      </c>
      <c r="L4550">
        <f>SALIDA[[#This Row],[CANTIDAD]]*SALIDA[[#This Row],[PRECIO UND]]</f>
        <v>190.58382</v>
      </c>
    </row>
    <row r="4551" spans="1:12" x14ac:dyDescent="0.25">
      <c r="A4551" s="6" t="s">
        <v>2020</v>
      </c>
      <c r="B4551" s="100" t="str">
        <f>VLOOKUP(SALIDA[[#This Row],[CODIGO]],STOCKSANLUIS[],2,FALSE)</f>
        <v>CONTROLADOR DE TEMPERATURA Y HUMEDAD DIGITAL MT-530EW SUPER (10-85%HR) - VER.06 - 115/220 VAC - FULL GAUGE - WHITE</v>
      </c>
      <c r="C4551" s="153">
        <v>46181</v>
      </c>
      <c r="D4551">
        <v>1</v>
      </c>
      <c r="E4551">
        <f>IF(VLOOKUP(SALIDA[[#This Row],[CODIGO]],STOCKSANLUIS[],6,FALSE)=0,"PRODUCTO SIN STOCK/UBICACIÓN",VLOOKUP(SALIDA[[#This Row],[CODIGO]],STOCKSANLUIS[],6,FALSE))</f>
        <v>1</v>
      </c>
      <c r="F4551">
        <f>SALIDA[[#This Row],[CANTIDAD]]/SALIDA[[#This Row],[UND MEDIDA]]</f>
        <v>1</v>
      </c>
      <c r="G4551" t="str">
        <f>VLOOKUP(SALIDA[[#This Row],[CODIGO]],FAMILIAS[],4,FALSE)</f>
        <v>FULL GAUGE</v>
      </c>
      <c r="H4551" s="10" t="str">
        <f>IF(VLOOKUP(SALIDA[[#This Row],[CODIGO]],STOCKSANLUIS[],7,FALSE)=0,"PRODUCTO SIN STOCK/UBICACIÓN",VLOOKUP(SALIDA[[#This Row],[CODIGO]],STOCKSANLUIS[],7,FALSE))</f>
        <v>A</v>
      </c>
      <c r="I4551" s="10"/>
      <c r="J4551" t="str">
        <f>SALIDA[[#This Row],[CODIGO]]&amp;"       "&amp;SALIDA[[#This Row],[FAMILIA]]</f>
        <v>01784       FULL GAUGE</v>
      </c>
      <c r="K4551">
        <f>VLOOKUP(SALIDA[[#This Row],[CODIGO]],STOCK_STARSOFT[],5,FALSE)</f>
        <v>45.731242000000002</v>
      </c>
      <c r="L4551">
        <f>SALIDA[[#This Row],[CANTIDAD]]*SALIDA[[#This Row],[PRECIO UND]]</f>
        <v>45.731242000000002</v>
      </c>
    </row>
    <row r="4552" spans="1:12" x14ac:dyDescent="0.25">
      <c r="A4552" s="6" t="s">
        <v>3363</v>
      </c>
      <c r="B4552" s="100" t="str">
        <f>VLOOKUP(SALIDA[[#This Row],[CODIGO]],STOCKSANLUIS[],2,FALSE)</f>
        <v>COMPRESOR SCROLL YH150C7-100 -- 60000 BTU - 5HP - 220V/3PH/60HZ - R410A - INVOTECH</v>
      </c>
      <c r="C4552" s="153">
        <v>46182</v>
      </c>
      <c r="D4552">
        <v>1</v>
      </c>
      <c r="E4552">
        <f>IF(VLOOKUP(SALIDA[[#This Row],[CODIGO]],STOCKSANLUIS[],6,FALSE)=0,"PRODUCTO SIN STOCK/UBICACIÓN",VLOOKUP(SALIDA[[#This Row],[CODIGO]],STOCKSANLUIS[],6,FALSE))</f>
        <v>1</v>
      </c>
      <c r="F4552">
        <f>SALIDA[[#This Row],[CANTIDAD]]/SALIDA[[#This Row],[UND MEDIDA]]</f>
        <v>1</v>
      </c>
      <c r="G4552" t="str">
        <f>VLOOKUP(SALIDA[[#This Row],[CODIGO]],FAMILIAS[],4,FALSE)</f>
        <v>INVOTECH</v>
      </c>
      <c r="H4552" s="10" t="str">
        <f>IF(VLOOKUP(SALIDA[[#This Row],[CODIGO]],STOCKSANLUIS[],7,FALSE)=0,"PRODUCTO SIN STOCK/UBICACIÓN",VLOOKUP(SALIDA[[#This Row],[CODIGO]],STOCKSANLUIS[],7,FALSE))</f>
        <v>B</v>
      </c>
      <c r="I4552" s="10"/>
      <c r="J4552" t="str">
        <f>SALIDA[[#This Row],[CODIGO]]&amp;"       "&amp;SALIDA[[#This Row],[FAMILIA]]</f>
        <v>02773       INVOTECH</v>
      </c>
      <c r="K4552">
        <f>VLOOKUP(SALIDA[[#This Row],[CODIGO]],STOCK_STARSOFT[],5,FALSE)</f>
        <v>225.26551499999999</v>
      </c>
      <c r="L4552">
        <f>SALIDA[[#This Row],[CANTIDAD]]*SALIDA[[#This Row],[PRECIO UND]]</f>
        <v>225.26551499999999</v>
      </c>
    </row>
    <row r="4553" spans="1:12" x14ac:dyDescent="0.25">
      <c r="A4553" s="6" t="s">
        <v>3924</v>
      </c>
      <c r="B4553" s="100" t="str">
        <f>VLOOKUP(SALIDA[[#This Row],[CODIGO]],STOCKSANLUIS[],2,FALSE)</f>
        <v>EQUIPO DE A/A MINI SPLIT FRIO SOLO - 36000 BTU - R410A - 220V/1PH/60HZ -  CIAC  CG41G-036PH3U1C / CH41G-036-H3U1C</v>
      </c>
      <c r="C4553" s="153">
        <v>46182</v>
      </c>
      <c r="D4553">
        <v>1</v>
      </c>
      <c r="E4553">
        <f>IF(VLOOKUP(SALIDA[[#This Row],[CODIGO]],STOCKSANLUIS[],6,FALSE)=0,"PRODUCTO SIN STOCK/UBICACIÓN",VLOOKUP(SALIDA[[#This Row],[CODIGO]],STOCKSANLUIS[],6,FALSE))</f>
        <v>1</v>
      </c>
      <c r="F4553">
        <f>SALIDA[[#This Row],[CANTIDAD]]/SALIDA[[#This Row],[UND MEDIDA]]</f>
        <v>1</v>
      </c>
      <c r="G4553" t="str">
        <f>VLOOKUP(SALIDA[[#This Row],[CODIGO]],FAMILIAS[],4,FALSE)</f>
        <v>CIAC</v>
      </c>
      <c r="H4553" s="10" t="str">
        <f>IF(VLOOKUP(SALIDA[[#This Row],[CODIGO]],STOCKSANLUIS[],7,FALSE)=0,"PRODUCTO SIN STOCK/UBICACIÓN",VLOOKUP(SALIDA[[#This Row],[CODIGO]],STOCKSANLUIS[],7,FALSE))</f>
        <v>B</v>
      </c>
      <c r="I4553" s="10"/>
      <c r="J4553" t="str">
        <f>SALIDA[[#This Row],[CODIGO]]&amp;"       "&amp;SALIDA[[#This Row],[FAMILIA]]</f>
        <v>03388       CIAC</v>
      </c>
      <c r="K4553">
        <f>VLOOKUP(SALIDA[[#This Row],[CODIGO]],STOCK_STARSOFT[],5,FALSE)</f>
        <v>463.69742100000002</v>
      </c>
      <c r="L4553">
        <f>SALIDA[[#This Row],[CANTIDAD]]*SALIDA[[#This Row],[PRECIO UND]]</f>
        <v>463.69742100000002</v>
      </c>
    </row>
    <row r="4554" spans="1:12" x14ac:dyDescent="0.25">
      <c r="A4554" s="6" t="s">
        <v>375</v>
      </c>
      <c r="B4554" s="100" t="str">
        <f>VLOOKUP(SALIDA[[#This Row],[CODIGO]],STOCKSANLUIS[],2,FALSE)</f>
        <v>ROLLO DE COBRE FLEXIBLE 1/4" HIGH QUALITY - STARCOLD - 6.35 MM X 0.55 MM X 15 M</v>
      </c>
      <c r="C4554" s="153">
        <v>46182</v>
      </c>
      <c r="D4554">
        <v>10</v>
      </c>
      <c r="E4554">
        <f>IF(VLOOKUP(SALIDA[[#This Row],[CODIGO]],STOCKSANLUIS[],6,FALSE)=0,"PRODUCTO SIN STOCK/UBICACIÓN",VLOOKUP(SALIDA[[#This Row],[CODIGO]],STOCKSANLUIS[],6,FALSE))</f>
        <v>1</v>
      </c>
      <c r="F4554">
        <f>SALIDA[[#This Row],[CANTIDAD]]/SALIDA[[#This Row],[UND MEDIDA]]</f>
        <v>10</v>
      </c>
      <c r="G4554" t="str">
        <f>VLOOKUP(SALIDA[[#This Row],[CODIGO]],FAMILIAS[],4,FALSE)</f>
        <v>ICEAGE- ZHEJIANG JIAHE PIPES</v>
      </c>
      <c r="H4554" s="10" t="str">
        <f>IF(VLOOKUP(SALIDA[[#This Row],[CODIGO]],STOCKSANLUIS[],7,FALSE)=0,"PRODUCTO SIN STOCK/UBICACIÓN",VLOOKUP(SALIDA[[#This Row],[CODIGO]],STOCKSANLUIS[],7,FALSE))</f>
        <v>C</v>
      </c>
      <c r="I4554" s="10"/>
      <c r="J4554" t="str">
        <f>SALIDA[[#This Row],[CODIGO]]&amp;"       "&amp;SALIDA[[#This Row],[FAMILIA]]</f>
        <v>00315       ICEAGE- ZHEJIANG JIAHE PIPES</v>
      </c>
      <c r="K4554">
        <f>VLOOKUP(SALIDA[[#This Row],[CODIGO]],STOCK_STARSOFT[],5,FALSE)</f>
        <v>17.534842000000001</v>
      </c>
      <c r="L4554">
        <f>SALIDA[[#This Row],[CANTIDAD]]*SALIDA[[#This Row],[PRECIO UND]]</f>
        <v>175.34842</v>
      </c>
    </row>
    <row r="4555" spans="1:12" x14ac:dyDescent="0.25">
      <c r="A4555" s="6" t="s">
        <v>3675</v>
      </c>
      <c r="B4555" s="100" t="str">
        <f>VLOOKUP(SALIDA[[#This Row],[CODIGO]],STOCKSANLUIS[],2,FALSE)</f>
        <v>LAMAS DE PVC ALECO 8X0.080X300 (20CM X 2MMX 91.44M) LOW TEMP REINFORCED - 172007- MT</v>
      </c>
      <c r="C4555" s="153">
        <v>46182</v>
      </c>
      <c r="D4555">
        <v>182.88</v>
      </c>
      <c r="E4555">
        <f>IF(VLOOKUP(SALIDA[[#This Row],[CODIGO]],STOCKSANLUIS[],6,FALSE)=0,"PRODUCTO SIN STOCK/UBICACIÓN",VLOOKUP(SALIDA[[#This Row],[CODIGO]],STOCKSANLUIS[],6,FALSE))</f>
        <v>91.44</v>
      </c>
      <c r="F4555">
        <f>SALIDA[[#This Row],[CANTIDAD]]/SALIDA[[#This Row],[UND MEDIDA]]</f>
        <v>2</v>
      </c>
      <c r="G4555" t="str">
        <f>VLOOKUP(SALIDA[[#This Row],[CODIGO]],FAMILIAS[],4,FALSE)</f>
        <v>ES ROBBINS</v>
      </c>
      <c r="H4555" s="10" t="str">
        <f>IF(VLOOKUP(SALIDA[[#This Row],[CODIGO]],STOCKSANLUIS[],7,FALSE)=0,"PRODUCTO SIN STOCK/UBICACIÓN",VLOOKUP(SALIDA[[#This Row],[CODIGO]],STOCKSANLUIS[],7,FALSE))</f>
        <v>B/C</v>
      </c>
      <c r="I4555" s="10"/>
      <c r="J4555" t="str">
        <f>SALIDA[[#This Row],[CODIGO]]&amp;"       "&amp;SALIDA[[#This Row],[FAMILIA]]</f>
        <v>03057       ES ROBBINS</v>
      </c>
      <c r="K4555">
        <f>VLOOKUP(SALIDA[[#This Row],[CODIGO]],STOCK_STARSOFT[],5,FALSE)</f>
        <v>2.0842499999999999</v>
      </c>
      <c r="L4555">
        <f>SALIDA[[#This Row],[CANTIDAD]]*SALIDA[[#This Row],[PRECIO UND]]</f>
        <v>381.16764000000001</v>
      </c>
    </row>
    <row r="4556" spans="1:12" x14ac:dyDescent="0.25">
      <c r="A4556" s="6" t="s">
        <v>443</v>
      </c>
      <c r="B4556" s="100" t="str">
        <f>VLOOKUP(SALIDA[[#This Row],[CODIGO]],STOCKSANLUIS[],2,FALSE)</f>
        <v>ACEITE POLIOLESTER POE 32 - 1/4 GALON - BVA</v>
      </c>
      <c r="C4556" s="153">
        <v>46182</v>
      </c>
      <c r="D4556">
        <v>1</v>
      </c>
      <c r="E4556">
        <f>IF(VLOOKUP(SALIDA[[#This Row],[CODIGO]],STOCKSANLUIS[],6,FALSE)=0,"PRODUCTO SIN STOCK/UBICACIÓN",VLOOKUP(SALIDA[[#This Row],[CODIGO]],STOCKSANLUIS[],6,FALSE))</f>
        <v>1</v>
      </c>
      <c r="F4556">
        <f>SALIDA[[#This Row],[CANTIDAD]]/SALIDA[[#This Row],[UND MEDIDA]]</f>
        <v>1</v>
      </c>
      <c r="G4556" t="str">
        <f>VLOOKUP(SALIDA[[#This Row],[CODIGO]],FAMILIAS[],4,FALSE)</f>
        <v>BVA</v>
      </c>
      <c r="H4556" s="10" t="str">
        <f>IF(VLOOKUP(SALIDA[[#This Row],[CODIGO]],STOCKSANLUIS[],7,FALSE)=0,"PRODUCTO SIN STOCK/UBICACIÓN",VLOOKUP(SALIDA[[#This Row],[CODIGO]],STOCKSANLUIS[],7,FALSE))</f>
        <v>C</v>
      </c>
      <c r="I4556" s="10"/>
      <c r="J4556" t="str">
        <f>SALIDA[[#This Row],[CODIGO]]&amp;"       "&amp;SALIDA[[#This Row],[FAMILIA]]</f>
        <v>00355       BVA</v>
      </c>
      <c r="K4556">
        <f>VLOOKUP(SALIDA[[#This Row],[CODIGO]],STOCK_STARSOFT[],5,FALSE)</f>
        <v>14.899067000000001</v>
      </c>
      <c r="L4556">
        <f>SALIDA[[#This Row],[CANTIDAD]]*SALIDA[[#This Row],[PRECIO UND]]</f>
        <v>14.899067000000001</v>
      </c>
    </row>
    <row r="4557" spans="1:12" x14ac:dyDescent="0.25">
      <c r="A4557" s="6" t="s">
        <v>22773</v>
      </c>
      <c r="B4557" s="100" t="str">
        <f>VLOOKUP(SALIDA[[#This Row],[CODIGO]],STOCKSANLUIS[],2,FALSE)</f>
        <v>MINI CORTA TUBO CT-128 EVERFROST</v>
      </c>
      <c r="C4557" s="153">
        <v>46182</v>
      </c>
      <c r="D4557">
        <v>1</v>
      </c>
      <c r="E4557" t="str">
        <f>IF(VLOOKUP(SALIDA[[#This Row],[CODIGO]],STOCKSANLUIS[],6,FALSE)=0,"PRODUCTO SIN STOCK/UBICACIÓN",VLOOKUP(SALIDA[[#This Row],[CODIGO]],STOCKSANLUIS[],6,FALSE))</f>
        <v>PRODUCTO SIN STOCK/UBICACIÓN</v>
      </c>
      <c r="F4557" t="e">
        <f>SALIDA[[#This Row],[CANTIDAD]]/SALIDA[[#This Row],[UND MEDIDA]]</f>
        <v>#VALUE!</v>
      </c>
      <c r="G4557" t="str">
        <f>VLOOKUP(SALIDA[[#This Row],[CODIGO]],FAMILIAS[],4,FALSE)</f>
        <v>EVERFROST</v>
      </c>
      <c r="H4557" s="10" t="str">
        <f>IF(VLOOKUP(SALIDA[[#This Row],[CODIGO]],STOCKSANLUIS[],7,FALSE)=0,"PRODUCTO SIN STOCK/UBICACIÓN",VLOOKUP(SALIDA[[#This Row],[CODIGO]],STOCKSANLUIS[],7,FALSE))</f>
        <v>A</v>
      </c>
      <c r="I4557" s="10"/>
      <c r="J4557" t="str">
        <f>SALIDA[[#This Row],[CODIGO]]&amp;"       "&amp;SALIDA[[#This Row],[FAMILIA]]</f>
        <v>03821       EVERFROST</v>
      </c>
      <c r="K4557">
        <f>VLOOKUP(SALIDA[[#This Row],[CODIGO]],STOCK_STARSOFT[],5,FALSE)</f>
        <v>0.94457000000000002</v>
      </c>
      <c r="L4557">
        <f>SALIDA[[#This Row],[CANTIDAD]]*SALIDA[[#This Row],[PRECIO UND]]</f>
        <v>0.94457000000000002</v>
      </c>
    </row>
    <row r="4558" spans="1:12" x14ac:dyDescent="0.25">
      <c r="A4558" s="6" t="s">
        <v>3347</v>
      </c>
      <c r="B4558" s="100" t="str">
        <f>VLOOKUP(SALIDA[[#This Row],[CODIGO]],STOCKSANLUIS[],2,FALSE)</f>
        <v>GAS REFRIGERANTE R507 -11.3KG ICELOONG</v>
      </c>
      <c r="C4558" s="153">
        <v>46182</v>
      </c>
      <c r="D4558">
        <v>1</v>
      </c>
      <c r="E4558">
        <f>IF(VLOOKUP(SALIDA[[#This Row],[CODIGO]],STOCKSANLUIS[],6,FALSE)=0,"PRODUCTO SIN STOCK/UBICACIÓN",VLOOKUP(SALIDA[[#This Row],[CODIGO]],STOCKSANLUIS[],6,FALSE))</f>
        <v>1</v>
      </c>
      <c r="F4558">
        <f>SALIDA[[#This Row],[CANTIDAD]]/SALIDA[[#This Row],[UND MEDIDA]]</f>
        <v>1</v>
      </c>
      <c r="G4558" t="str">
        <f>VLOOKUP(SALIDA[[#This Row],[CODIGO]],FAMILIAS[],4,FALSE)</f>
        <v>ZHEJIANG YONGHE</v>
      </c>
      <c r="H4558" s="10" t="str">
        <f>IF(VLOOKUP(SALIDA[[#This Row],[CODIGO]],STOCKSANLUIS[],7,FALSE)=0,"PRODUCTO SIN STOCK/UBICACIÓN",VLOOKUP(SALIDA[[#This Row],[CODIGO]],STOCKSANLUIS[],7,FALSE))</f>
        <v>C</v>
      </c>
      <c r="I4558" s="10"/>
      <c r="J4558" t="str">
        <f>SALIDA[[#This Row],[CODIGO]]&amp;"       "&amp;SALIDA[[#This Row],[FAMILIA]]</f>
        <v>02755       ZHEJIANG YONGHE</v>
      </c>
      <c r="K4558">
        <f>VLOOKUP(SALIDA[[#This Row],[CODIGO]],STOCK_STARSOFT[],5,FALSE)</f>
        <v>55.968114</v>
      </c>
      <c r="L4558">
        <f>SALIDA[[#This Row],[CANTIDAD]]*SALIDA[[#This Row],[PRECIO UND]]</f>
        <v>55.968114</v>
      </c>
    </row>
    <row r="4559" spans="1:12" x14ac:dyDescent="0.25">
      <c r="A4559" s="6" t="s">
        <v>685</v>
      </c>
      <c r="B4559" s="100" t="str">
        <f>VLOOKUP(SALIDA[[#This Row],[CODIGO]],STOCKSANLUIS[],2,FALSE)</f>
        <v>CAJA SOBREPONER SIN LLAVES GB-01S - FULL GAUGE</v>
      </c>
      <c r="C4559" s="153">
        <v>46182</v>
      </c>
      <c r="D4559">
        <v>2</v>
      </c>
      <c r="E4559">
        <f>IF(VLOOKUP(SALIDA[[#This Row],[CODIGO]],STOCKSANLUIS[],6,FALSE)=0,"PRODUCTO SIN STOCK/UBICACIÓN",VLOOKUP(SALIDA[[#This Row],[CODIGO]],STOCKSANLUIS[],6,FALSE))</f>
        <v>1</v>
      </c>
      <c r="F4559">
        <f>SALIDA[[#This Row],[CANTIDAD]]/SALIDA[[#This Row],[UND MEDIDA]]</f>
        <v>2</v>
      </c>
      <c r="G4559" t="str">
        <f>VLOOKUP(SALIDA[[#This Row],[CODIGO]],FAMILIAS[],4,FALSE)</f>
        <v>FULL GAUGE</v>
      </c>
      <c r="H4559" s="10" t="str">
        <f>IF(VLOOKUP(SALIDA[[#This Row],[CODIGO]],STOCKSANLUIS[],7,FALSE)=0,"PRODUCTO SIN STOCK/UBICACIÓN",VLOOKUP(SALIDA[[#This Row],[CODIGO]],STOCKSANLUIS[],7,FALSE))</f>
        <v>C</v>
      </c>
      <c r="I4559" s="10"/>
      <c r="J4559" t="str">
        <f>SALIDA[[#This Row],[CODIGO]]&amp;"       "&amp;SALIDA[[#This Row],[FAMILIA]]</f>
        <v>00762       FULL GAUGE</v>
      </c>
      <c r="K4559">
        <f>VLOOKUP(SALIDA[[#This Row],[CODIGO]],STOCK_STARSOFT[],5,FALSE)</f>
        <v>7.6402039999999998</v>
      </c>
      <c r="L4559">
        <f>SALIDA[[#This Row],[CANTIDAD]]*SALIDA[[#This Row],[PRECIO UND]]</f>
        <v>15.280408</v>
      </c>
    </row>
    <row r="4560" spans="1:12" x14ac:dyDescent="0.25">
      <c r="A4560" s="6" t="s">
        <v>33</v>
      </c>
      <c r="B4560" s="100" t="str">
        <f>VLOOKUP(SALIDA[[#This Row],[CODIGO]],STOCKSANLUIS[],2,FALSE)</f>
        <v>CONTROLADOR DE TEMPERATURA DIGITAL MT-512E 2HP - VER.13 - 115/220 VAC - FULL GAUGE</v>
      </c>
      <c r="C4560" s="153">
        <v>46182</v>
      </c>
      <c r="D4560">
        <v>1</v>
      </c>
      <c r="E4560">
        <f>IF(VLOOKUP(SALIDA[[#This Row],[CODIGO]],STOCKSANLUIS[],6,FALSE)=0,"PRODUCTO SIN STOCK/UBICACIÓN",VLOOKUP(SALIDA[[#This Row],[CODIGO]],STOCKSANLUIS[],6,FALSE))</f>
        <v>1</v>
      </c>
      <c r="F4560">
        <f>SALIDA[[#This Row],[CANTIDAD]]/SALIDA[[#This Row],[UND MEDIDA]]</f>
        <v>1</v>
      </c>
      <c r="G4560" t="str">
        <f>VLOOKUP(SALIDA[[#This Row],[CODIGO]],FAMILIAS[],4,FALSE)</f>
        <v>FULL GAUGE</v>
      </c>
      <c r="H4560" s="10" t="str">
        <f>IF(VLOOKUP(SALIDA[[#This Row],[CODIGO]],STOCKSANLUIS[],7,FALSE)=0,"PRODUCTO SIN STOCK/UBICACIÓN",VLOOKUP(SALIDA[[#This Row],[CODIGO]],STOCKSANLUIS[],7,FALSE))</f>
        <v>C</v>
      </c>
      <c r="I4560" s="10"/>
      <c r="J4560" t="str">
        <f>SALIDA[[#This Row],[CODIGO]]&amp;"       "&amp;SALIDA[[#This Row],[FAMILIA]]</f>
        <v>00016       FULL GAUGE</v>
      </c>
      <c r="K4560">
        <f>VLOOKUP(SALIDA[[#This Row],[CODIGO]],STOCK_STARSOFT[],5,FALSE)</f>
        <v>13.318346</v>
      </c>
      <c r="L4560">
        <f>SALIDA[[#This Row],[CANTIDAD]]*SALIDA[[#This Row],[PRECIO UND]]</f>
        <v>13.318346</v>
      </c>
    </row>
    <row r="4561" spans="1:12" x14ac:dyDescent="0.25">
      <c r="A4561" s="6" t="s">
        <v>3363</v>
      </c>
      <c r="B4561" s="100" t="str">
        <f>VLOOKUP(SALIDA[[#This Row],[CODIGO]],STOCKSANLUIS[],2,FALSE)</f>
        <v>COMPRESOR SCROLL YH150C7-100 -- 60000 BTU - 5HP - 220V/3PH/60HZ - R410A - INVOTECH</v>
      </c>
      <c r="C4561" s="153">
        <v>46182</v>
      </c>
      <c r="D4561">
        <v>1</v>
      </c>
      <c r="E4561">
        <f>IF(VLOOKUP(SALIDA[[#This Row],[CODIGO]],STOCKSANLUIS[],6,FALSE)=0,"PRODUCTO SIN STOCK/UBICACIÓN",VLOOKUP(SALIDA[[#This Row],[CODIGO]],STOCKSANLUIS[],6,FALSE))</f>
        <v>1</v>
      </c>
      <c r="F4561">
        <f>SALIDA[[#This Row],[CANTIDAD]]/SALIDA[[#This Row],[UND MEDIDA]]</f>
        <v>1</v>
      </c>
      <c r="G4561" t="str">
        <f>VLOOKUP(SALIDA[[#This Row],[CODIGO]],FAMILIAS[],4,FALSE)</f>
        <v>INVOTECH</v>
      </c>
      <c r="H4561" s="10" t="str">
        <f>IF(VLOOKUP(SALIDA[[#This Row],[CODIGO]],STOCKSANLUIS[],7,FALSE)=0,"PRODUCTO SIN STOCK/UBICACIÓN",VLOOKUP(SALIDA[[#This Row],[CODIGO]],STOCKSANLUIS[],7,FALSE))</f>
        <v>B</v>
      </c>
      <c r="I4561" s="10"/>
      <c r="J4561" t="str">
        <f>SALIDA[[#This Row],[CODIGO]]&amp;"       "&amp;SALIDA[[#This Row],[FAMILIA]]</f>
        <v>02773       INVOTECH</v>
      </c>
      <c r="K4561">
        <f>VLOOKUP(SALIDA[[#This Row],[CODIGO]],STOCK_STARSOFT[],5,FALSE)</f>
        <v>225.26551499999999</v>
      </c>
      <c r="L4561">
        <f>SALIDA[[#This Row],[CANTIDAD]]*SALIDA[[#This Row],[PRECIO UND]]</f>
        <v>225.26551499999999</v>
      </c>
    </row>
    <row r="4562" spans="1:12" x14ac:dyDescent="0.25">
      <c r="A4562" s="6" t="s">
        <v>3723</v>
      </c>
      <c r="B4562" s="100" t="str">
        <f>VLOOKUP(SALIDA[[#This Row],[CODIGO]],STOCKSANLUIS[],2,FALSE)</f>
        <v>CAJA PROTECTORA DE TERMOSTATO DE PLÁSTICO TRANSPARENTE CON LLAVE DE METAL - TG-2 - EVERWELL</v>
      </c>
      <c r="C4562" s="153">
        <v>46182</v>
      </c>
      <c r="D4562">
        <v>2</v>
      </c>
      <c r="E4562">
        <f>IF(VLOOKUP(SALIDA[[#This Row],[CODIGO]],STOCKSANLUIS[],6,FALSE)=0,"PRODUCTO SIN STOCK/UBICACIÓN",VLOOKUP(SALIDA[[#This Row],[CODIGO]],STOCKSANLUIS[],6,FALSE))</f>
        <v>1</v>
      </c>
      <c r="F4562">
        <f>SALIDA[[#This Row],[CANTIDAD]]/SALIDA[[#This Row],[UND MEDIDA]]</f>
        <v>2</v>
      </c>
      <c r="G4562" t="str">
        <f>VLOOKUP(SALIDA[[#This Row],[CODIGO]],FAMILIAS[],4,FALSE)</f>
        <v>EVERWELL</v>
      </c>
      <c r="H4562" s="10" t="str">
        <f>IF(VLOOKUP(SALIDA[[#This Row],[CODIGO]],STOCKSANLUIS[],7,FALSE)=0,"PRODUCTO SIN STOCK/UBICACIÓN",VLOOKUP(SALIDA[[#This Row],[CODIGO]],STOCKSANLUIS[],7,FALSE))</f>
        <v>A</v>
      </c>
      <c r="I4562" s="10"/>
      <c r="J4562" t="str">
        <f>SALIDA[[#This Row],[CODIGO]]&amp;"       "&amp;SALIDA[[#This Row],[FAMILIA]]</f>
        <v>03109       EVERWELL</v>
      </c>
      <c r="K4562">
        <f>VLOOKUP(SALIDA[[#This Row],[CODIGO]],STOCK_STARSOFT[],5,FALSE)</f>
        <v>2.5210620000000001</v>
      </c>
      <c r="L4562">
        <f>SALIDA[[#This Row],[CANTIDAD]]*SALIDA[[#This Row],[PRECIO UND]]</f>
        <v>5.0421240000000003</v>
      </c>
    </row>
    <row r="4563" spans="1:12" x14ac:dyDescent="0.25">
      <c r="A4563" s="6" t="s">
        <v>3678</v>
      </c>
      <c r="B4563" s="100" t="str">
        <f>VLOOKUP(SALIDA[[#This Row],[CODIGO]],STOCKSANLUIS[],2,FALSE)</f>
        <v>RESISTENCIA SILICONADA POTENCIA CONSTANTE TECNOLATINA - TPC-M - 40W/M - 220V</v>
      </c>
      <c r="C4563" s="153">
        <v>46182</v>
      </c>
      <c r="D4563">
        <v>50</v>
      </c>
      <c r="E4563">
        <f>IF(VLOOKUP(SALIDA[[#This Row],[CODIGO]],STOCKSANLUIS[],6,FALSE)=0,"PRODUCTO SIN STOCK/UBICACIÓN",VLOOKUP(SALIDA[[#This Row],[CODIGO]],STOCKSANLUIS[],6,FALSE))</f>
        <v>100</v>
      </c>
      <c r="F4563">
        <f>SALIDA[[#This Row],[CANTIDAD]]/SALIDA[[#This Row],[UND MEDIDA]]</f>
        <v>0.5</v>
      </c>
      <c r="G4563" t="str">
        <f>VLOOKUP(SALIDA[[#This Row],[CODIGO]],FAMILIAS[],4,FALSE)</f>
        <v>TECNOLATINA</v>
      </c>
      <c r="H4563" s="10" t="str">
        <f>IF(VLOOKUP(SALIDA[[#This Row],[CODIGO]],STOCKSANLUIS[],7,FALSE)=0,"PRODUCTO SIN STOCK/UBICACIÓN",VLOOKUP(SALIDA[[#This Row],[CODIGO]],STOCKSANLUIS[],7,FALSE))</f>
        <v>C</v>
      </c>
      <c r="I4563" s="10"/>
      <c r="J4563" t="str">
        <f>SALIDA[[#This Row],[CODIGO]]&amp;"       "&amp;SALIDA[[#This Row],[FAMILIA]]</f>
        <v>03059       TECNOLATINA</v>
      </c>
      <c r="K4563">
        <f>VLOOKUP(SALIDA[[#This Row],[CODIGO]],STOCK_STARSOFT[],5,FALSE)</f>
        <v>1.9391890000000001</v>
      </c>
      <c r="L4563">
        <f>SALIDA[[#This Row],[CANTIDAD]]*SALIDA[[#This Row],[PRECIO UND]]</f>
        <v>96.959450000000004</v>
      </c>
    </row>
    <row r="4564" spans="1:12" x14ac:dyDescent="0.25">
      <c r="A4564" s="6" t="s">
        <v>57</v>
      </c>
      <c r="B4564" s="100" t="str">
        <f>VLOOKUP(SALIDA[[#This Row],[CODIGO]],STOCKSANLUIS[],2,FALSE)</f>
        <v>CONTROLADOR DE VOLTAJE Y PROTECTOR DE FASES PHASELOG EW PLUS - VER.05 - 90-220 VAC - FULL GAUGE - WHITE</v>
      </c>
      <c r="C4564" s="153">
        <v>46182</v>
      </c>
      <c r="D4564">
        <v>2</v>
      </c>
      <c r="E4564">
        <f>IF(VLOOKUP(SALIDA[[#This Row],[CODIGO]],STOCKSANLUIS[],6,FALSE)=0,"PRODUCTO SIN STOCK/UBICACIÓN",VLOOKUP(SALIDA[[#This Row],[CODIGO]],STOCKSANLUIS[],6,FALSE))</f>
        <v>1</v>
      </c>
      <c r="F4564">
        <f>SALIDA[[#This Row],[CANTIDAD]]/SALIDA[[#This Row],[UND MEDIDA]]</f>
        <v>2</v>
      </c>
      <c r="G4564" t="str">
        <f>VLOOKUP(SALIDA[[#This Row],[CODIGO]],FAMILIAS[],4,FALSE)</f>
        <v>FULL GAUGE</v>
      </c>
      <c r="H4564" s="10" t="str">
        <f>IF(VLOOKUP(SALIDA[[#This Row],[CODIGO]],STOCKSANLUIS[],7,FALSE)=0,"PRODUCTO SIN STOCK/UBICACIÓN",VLOOKUP(SALIDA[[#This Row],[CODIGO]],STOCKSANLUIS[],7,FALSE))</f>
        <v>C</v>
      </c>
      <c r="I4564" s="10"/>
      <c r="J4564" t="str">
        <f>SALIDA[[#This Row],[CODIGO]]&amp;"       "&amp;SALIDA[[#This Row],[FAMILIA]]</f>
        <v>00029       FULL GAUGE</v>
      </c>
      <c r="K4564">
        <f>VLOOKUP(SALIDA[[#This Row],[CODIGO]],STOCK_STARSOFT[],5,FALSE)</f>
        <v>54.47063</v>
      </c>
      <c r="L4564">
        <f>SALIDA[[#This Row],[CANTIDAD]]*SALIDA[[#This Row],[PRECIO UND]]</f>
        <v>108.94126</v>
      </c>
    </row>
    <row r="4565" spans="1:12" x14ac:dyDescent="0.25">
      <c r="A4565" s="6" t="s">
        <v>2539</v>
      </c>
      <c r="B4565" s="100" t="str">
        <f>VLOOKUP(SALIDA[[#This Row],[CODIGO]],STOCKSANLUIS[],2,FALSE)</f>
        <v>CONTROLADOR DE TEMPERATURA DIGITAL MT-543EW PLUS DE 4 ETAPAS C/ALARMA - VER.06 - 115/220 VAC - FULL GAUGE - WHITE</v>
      </c>
      <c r="C4565" s="153">
        <v>46182</v>
      </c>
      <c r="D4565">
        <v>1</v>
      </c>
      <c r="E4565">
        <f>IF(VLOOKUP(SALIDA[[#This Row],[CODIGO]],STOCKSANLUIS[],6,FALSE)=0,"PRODUCTO SIN STOCK/UBICACIÓN",VLOOKUP(SALIDA[[#This Row],[CODIGO]],STOCKSANLUIS[],6,FALSE))</f>
        <v>1</v>
      </c>
      <c r="F4565">
        <f>SALIDA[[#This Row],[CANTIDAD]]/SALIDA[[#This Row],[UND MEDIDA]]</f>
        <v>1</v>
      </c>
      <c r="G4565" t="str">
        <f>VLOOKUP(SALIDA[[#This Row],[CODIGO]],FAMILIAS[],4,FALSE)</f>
        <v>FULL GAUGE</v>
      </c>
      <c r="H4565" s="10" t="str">
        <f>IF(VLOOKUP(SALIDA[[#This Row],[CODIGO]],STOCKSANLUIS[],7,FALSE)=0,"PRODUCTO SIN STOCK/UBICACIÓN",VLOOKUP(SALIDA[[#This Row],[CODIGO]],STOCKSANLUIS[],7,FALSE))</f>
        <v>A</v>
      </c>
      <c r="I4565" s="10"/>
      <c r="J4565" t="str">
        <f>SALIDA[[#This Row],[CODIGO]]&amp;"       "&amp;SALIDA[[#This Row],[FAMILIA]]</f>
        <v>02081       FULL GAUGE</v>
      </c>
      <c r="K4565">
        <f>VLOOKUP(SALIDA[[#This Row],[CODIGO]],STOCK_STARSOFT[],5,FALSE)</f>
        <v>33.869329</v>
      </c>
      <c r="L4565">
        <f>SALIDA[[#This Row],[CANTIDAD]]*SALIDA[[#This Row],[PRECIO UND]]</f>
        <v>33.869329</v>
      </c>
    </row>
    <row r="4566" spans="1:12" x14ac:dyDescent="0.25">
      <c r="A4566" s="6" t="s">
        <v>35</v>
      </c>
      <c r="B4566" s="100" t="str">
        <f>VLOOKUP(SALIDA[[#This Row],[CODIGO]],STOCKSANLUIS[],2,FALSE)</f>
        <v>CONTROLADOR DE TEMPERATURA DIGITAL MT-512EL 2HP - VER.13 - 12/24 VAC/DC - FULL GAUGE</v>
      </c>
      <c r="C4566" s="153">
        <v>46182</v>
      </c>
      <c r="D4566">
        <v>1</v>
      </c>
      <c r="E4566">
        <f>IF(VLOOKUP(SALIDA[[#This Row],[CODIGO]],STOCKSANLUIS[],6,FALSE)=0,"PRODUCTO SIN STOCK/UBICACIÓN",VLOOKUP(SALIDA[[#This Row],[CODIGO]],STOCKSANLUIS[],6,FALSE))</f>
        <v>1</v>
      </c>
      <c r="F4566">
        <f>SALIDA[[#This Row],[CANTIDAD]]/SALIDA[[#This Row],[UND MEDIDA]]</f>
        <v>1</v>
      </c>
      <c r="G4566" t="str">
        <f>VLOOKUP(SALIDA[[#This Row],[CODIGO]],FAMILIAS[],4,FALSE)</f>
        <v>FULL GAUGE</v>
      </c>
      <c r="H4566" s="10" t="str">
        <f>IF(VLOOKUP(SALIDA[[#This Row],[CODIGO]],STOCKSANLUIS[],7,FALSE)=0,"PRODUCTO SIN STOCK/UBICACIÓN",VLOOKUP(SALIDA[[#This Row],[CODIGO]],STOCKSANLUIS[],7,FALSE))</f>
        <v>C</v>
      </c>
      <c r="I4566" s="10"/>
      <c r="J4566" t="str">
        <f>SALIDA[[#This Row],[CODIGO]]&amp;"       "&amp;SALIDA[[#This Row],[FAMILIA]]</f>
        <v>00017       FULL GAUGE</v>
      </c>
      <c r="K4566">
        <f>VLOOKUP(SALIDA[[#This Row],[CODIGO]],STOCK_STARSOFT[],5,FALSE)</f>
        <v>15.751519</v>
      </c>
      <c r="L4566">
        <f>SALIDA[[#This Row],[CANTIDAD]]*SALIDA[[#This Row],[PRECIO UND]]</f>
        <v>15.751519</v>
      </c>
    </row>
    <row r="4567" spans="1:12" x14ac:dyDescent="0.25">
      <c r="A4567" s="6" t="s">
        <v>191</v>
      </c>
      <c r="B4567" s="100" t="str">
        <f>VLOOKUP(SALIDA[[#This Row],[CODIGO]],STOCKSANLUIS[],2,FALSE)</f>
        <v>PRESOSTATO DE BAJA DANFOSS KP 1 - R/AUTOMATICO - 060-110166 / 060-110191</v>
      </c>
      <c r="C4567" s="153">
        <v>46182</v>
      </c>
      <c r="D4567">
        <v>1</v>
      </c>
      <c r="E4567">
        <f>IF(VLOOKUP(SALIDA[[#This Row],[CODIGO]],STOCKSANLUIS[],6,FALSE)=0,"PRODUCTO SIN STOCK/UBICACIÓN",VLOOKUP(SALIDA[[#This Row],[CODIGO]],STOCKSANLUIS[],6,FALSE))</f>
        <v>1</v>
      </c>
      <c r="F4567">
        <f>SALIDA[[#This Row],[CANTIDAD]]/SALIDA[[#This Row],[UND MEDIDA]]</f>
        <v>1</v>
      </c>
      <c r="G4567" t="str">
        <f>VLOOKUP(SALIDA[[#This Row],[CODIGO]],FAMILIAS[],4,FALSE)</f>
        <v>DANFOSS</v>
      </c>
      <c r="H4567" s="10" t="str">
        <f>IF(VLOOKUP(SALIDA[[#This Row],[CODIGO]],STOCKSANLUIS[],7,FALSE)=0,"PRODUCTO SIN STOCK/UBICACIÓN",VLOOKUP(SALIDA[[#This Row],[CODIGO]],STOCKSANLUIS[],7,FALSE))</f>
        <v>A</v>
      </c>
      <c r="I4567" s="10"/>
      <c r="J4567" t="str">
        <f>SALIDA[[#This Row],[CODIGO]]&amp;"       "&amp;SALIDA[[#This Row],[FAMILIA]]</f>
        <v>00135       DANFOSS</v>
      </c>
      <c r="K4567">
        <f>VLOOKUP(SALIDA[[#This Row],[CODIGO]],STOCK_STARSOFT[],5,FALSE)</f>
        <v>20.454749</v>
      </c>
      <c r="L4567">
        <f>SALIDA[[#This Row],[CANTIDAD]]*SALIDA[[#This Row],[PRECIO UND]]</f>
        <v>20.454749</v>
      </c>
    </row>
    <row r="4568" spans="1:12" x14ac:dyDescent="0.25">
      <c r="A4568" s="6" t="s">
        <v>723</v>
      </c>
      <c r="B4568" s="100" t="str">
        <f>VLOOKUP(SALIDA[[#This Row],[CODIGO]],STOCKSANLUIS[],2,FALSE)</f>
        <v>CUERPO DE VALVULA SOLENOIDE DANFOSS EVR 6 - 1/2  SOLDABLE  032F1209</v>
      </c>
      <c r="C4568" s="153">
        <v>46182</v>
      </c>
      <c r="D4568">
        <v>3</v>
      </c>
      <c r="E4568">
        <f>IF(VLOOKUP(SALIDA[[#This Row],[CODIGO]],STOCKSANLUIS[],6,FALSE)=0,"PRODUCTO SIN STOCK/UBICACIÓN",VLOOKUP(SALIDA[[#This Row],[CODIGO]],STOCKSANLUIS[],6,FALSE))</f>
        <v>1</v>
      </c>
      <c r="F4568">
        <f>SALIDA[[#This Row],[CANTIDAD]]/SALIDA[[#This Row],[UND MEDIDA]]</f>
        <v>3</v>
      </c>
      <c r="G4568" t="str">
        <f>VLOOKUP(SALIDA[[#This Row],[CODIGO]],FAMILIAS[],4,FALSE)</f>
        <v>DANFOSS</v>
      </c>
      <c r="H4568" s="10" t="str">
        <f>IF(VLOOKUP(SALIDA[[#This Row],[CODIGO]],STOCKSANLUIS[],7,FALSE)=0,"PRODUCTO SIN STOCK/UBICACIÓN",VLOOKUP(SALIDA[[#This Row],[CODIGO]],STOCKSANLUIS[],7,FALSE))</f>
        <v>A</v>
      </c>
      <c r="I4568" s="10" t="s">
        <v>19536</v>
      </c>
      <c r="J4568" t="str">
        <f>SALIDA[[#This Row],[CODIGO]]&amp;"       "&amp;SALIDA[[#This Row],[FAMILIA]]</f>
        <v>00794       DANFOSS</v>
      </c>
      <c r="K4568">
        <f>VLOOKUP(SALIDA[[#This Row],[CODIGO]],STOCK_STARSOFT[],5,FALSE)</f>
        <v>32.299933000000003</v>
      </c>
      <c r="L4568">
        <f>SALIDA[[#This Row],[CANTIDAD]]*SALIDA[[#This Row],[PRECIO UND]]</f>
        <v>96.899799000000002</v>
      </c>
    </row>
    <row r="4569" spans="1:12" x14ac:dyDescent="0.25">
      <c r="A4569" s="6" t="s">
        <v>2022</v>
      </c>
      <c r="B4569" s="100" t="str">
        <f>VLOOKUP(SALIDA[[#This Row],[CODIGO]],STOCKSANLUIS[],2,FALSE)</f>
        <v>CONTROLADOR DE TEMPERATURA DIGITAL TC-900E POWER - VER.07 - 115/220 VAC - FULL GAUGE</v>
      </c>
      <c r="C4569" s="153">
        <v>46182</v>
      </c>
      <c r="D4569">
        <v>108</v>
      </c>
      <c r="E4569">
        <f>IF(VLOOKUP(SALIDA[[#This Row],[CODIGO]],STOCKSANLUIS[],6,FALSE)=0,"PRODUCTO SIN STOCK/UBICACIÓN",VLOOKUP(SALIDA[[#This Row],[CODIGO]],STOCKSANLUIS[],6,FALSE))</f>
        <v>1</v>
      </c>
      <c r="F4569">
        <f>SALIDA[[#This Row],[CANTIDAD]]/SALIDA[[#This Row],[UND MEDIDA]]</f>
        <v>108</v>
      </c>
      <c r="G4569" t="str">
        <f>VLOOKUP(SALIDA[[#This Row],[CODIGO]],FAMILIAS[],4,FALSE)</f>
        <v>FULL GAUGE</v>
      </c>
      <c r="H4569" s="10" t="str">
        <f>IF(VLOOKUP(SALIDA[[#This Row],[CODIGO]],STOCKSANLUIS[],7,FALSE)=0,"PRODUCTO SIN STOCK/UBICACIÓN",VLOOKUP(SALIDA[[#This Row],[CODIGO]],STOCKSANLUIS[],7,FALSE))</f>
        <v>C</v>
      </c>
      <c r="I4569" s="10" t="s">
        <v>19536</v>
      </c>
      <c r="J4569" t="str">
        <f>SALIDA[[#This Row],[CODIGO]]&amp;"       "&amp;SALIDA[[#This Row],[FAMILIA]]</f>
        <v>01785       FULL GAUGE</v>
      </c>
      <c r="K4569">
        <f>VLOOKUP(SALIDA[[#This Row],[CODIGO]],STOCK_STARSOFT[],5,FALSE)</f>
        <v>18.272079000000002</v>
      </c>
      <c r="L4569">
        <f>SALIDA[[#This Row],[CANTIDAD]]*SALIDA[[#This Row],[PRECIO UND]]</f>
        <v>1973.3845320000003</v>
      </c>
    </row>
    <row r="4570" spans="1:12" x14ac:dyDescent="0.25">
      <c r="A4570" s="6" t="s">
        <v>2551</v>
      </c>
      <c r="B4570" s="100" t="str">
        <f>VLOOKUP(SALIDA[[#This Row],[CODIGO]],STOCKSANLUIS[],2,FALSE)</f>
        <v>CONTROLADOR DE TEMPERATURA DIGITAL MT-543 E LOG DE 4 ETAPAS C/ALARMA - VER.03 - 115/220 VAC - FULL GAUGE</v>
      </c>
      <c r="C4570" s="153">
        <v>46182</v>
      </c>
      <c r="D4570">
        <v>4</v>
      </c>
      <c r="E4570">
        <f>IF(VLOOKUP(SALIDA[[#This Row],[CODIGO]],STOCKSANLUIS[],6,FALSE)=0,"PRODUCTO SIN STOCK/UBICACIÓN",VLOOKUP(SALIDA[[#This Row],[CODIGO]],STOCKSANLUIS[],6,FALSE))</f>
        <v>1</v>
      </c>
      <c r="F4570">
        <f>SALIDA[[#This Row],[CANTIDAD]]/SALIDA[[#This Row],[UND MEDIDA]]</f>
        <v>4</v>
      </c>
      <c r="G4570" t="str">
        <f>VLOOKUP(SALIDA[[#This Row],[CODIGO]],FAMILIAS[],4,FALSE)</f>
        <v>FULL GAUGE</v>
      </c>
      <c r="H4570" s="10" t="str">
        <f>IF(VLOOKUP(SALIDA[[#This Row],[CODIGO]],STOCKSANLUIS[],7,FALSE)=0,"PRODUCTO SIN STOCK/UBICACIÓN",VLOOKUP(SALIDA[[#This Row],[CODIGO]],STOCKSANLUIS[],7,FALSE))</f>
        <v>A</v>
      </c>
      <c r="I4570" s="10"/>
      <c r="J4570" t="str">
        <f>SALIDA[[#This Row],[CODIGO]]&amp;"       "&amp;SALIDA[[#This Row],[FAMILIA]]</f>
        <v>02090       FULL GAUGE</v>
      </c>
      <c r="K4570">
        <f>VLOOKUP(SALIDA[[#This Row],[CODIGO]],STOCK_STARSOFT[],5,FALSE)</f>
        <v>47.654238999999997</v>
      </c>
      <c r="L4570">
        <f>SALIDA[[#This Row],[CANTIDAD]]*SALIDA[[#This Row],[PRECIO UND]]</f>
        <v>190.61695599999999</v>
      </c>
    </row>
    <row r="4571" spans="1:12" x14ac:dyDescent="0.25">
      <c r="A4571" s="6" t="s">
        <v>22779</v>
      </c>
      <c r="B4571" s="100" t="str">
        <f>VLOOKUP(SALIDA[[#This Row],[CODIGO]],STOCKSANLUIS[],2,FALSE)</f>
        <v>SOPORTE PARA CONDENSADOR DE 12000 Y 18000 BTU/H - A-150/365X450X1.7MM - EVERFROST</v>
      </c>
      <c r="C4571" s="153">
        <v>46182</v>
      </c>
      <c r="D4571">
        <v>5</v>
      </c>
      <c r="E4571" t="str">
        <f>IF(VLOOKUP(SALIDA[[#This Row],[CODIGO]],STOCKSANLUIS[],6,FALSE)=0,"PRODUCTO SIN STOCK/UBICACIÓN",VLOOKUP(SALIDA[[#This Row],[CODIGO]],STOCKSANLUIS[],6,FALSE))</f>
        <v>PRODUCTO SIN STOCK/UBICACIÓN</v>
      </c>
      <c r="F4571" t="e">
        <f>SALIDA[[#This Row],[CANTIDAD]]/SALIDA[[#This Row],[UND MEDIDA]]</f>
        <v>#VALUE!</v>
      </c>
      <c r="G4571" t="str">
        <f>VLOOKUP(SALIDA[[#This Row],[CODIGO]],FAMILIAS[],4,FALSE)</f>
        <v>EVERFROST</v>
      </c>
      <c r="H4571" s="10" t="str">
        <f>IF(VLOOKUP(SALIDA[[#This Row],[CODIGO]],STOCKSANLUIS[],7,FALSE)=0,"PRODUCTO SIN STOCK/UBICACIÓN",VLOOKUP(SALIDA[[#This Row],[CODIGO]],STOCKSANLUIS[],7,FALSE))</f>
        <v>A</v>
      </c>
      <c r="I4571" s="10"/>
      <c r="J4571" t="str">
        <f>SALIDA[[#This Row],[CODIGO]]&amp;"       "&amp;SALIDA[[#This Row],[FAMILIA]]</f>
        <v>03828       EVERFROST</v>
      </c>
      <c r="K4571">
        <f>VLOOKUP(SALIDA[[#This Row],[CODIGO]],STOCK_STARSOFT[],5,FALSE)</f>
        <v>3.1866279999999998</v>
      </c>
      <c r="L4571">
        <f>SALIDA[[#This Row],[CANTIDAD]]*SALIDA[[#This Row],[PRECIO UND]]</f>
        <v>15.933139999999998</v>
      </c>
    </row>
    <row r="4572" spans="1:12" x14ac:dyDescent="0.25">
      <c r="A4572" s="6" t="s">
        <v>22780</v>
      </c>
      <c r="B4572" s="100" t="str">
        <f>VLOOKUP(SALIDA[[#This Row],[CODIGO]],STOCKSANLUIS[],2,FALSE)</f>
        <v>SOPORTE PARA CONDENSADOR DE 24000 Y 36000 BTU/H - A-200/400X500X2.0MM - EVERFROST</v>
      </c>
      <c r="C4572" s="153">
        <v>46182</v>
      </c>
      <c r="D4572">
        <v>5</v>
      </c>
      <c r="E4572" t="str">
        <f>IF(VLOOKUP(SALIDA[[#This Row],[CODIGO]],STOCKSANLUIS[],6,FALSE)=0,"PRODUCTO SIN STOCK/UBICACIÓN",VLOOKUP(SALIDA[[#This Row],[CODIGO]],STOCKSANLUIS[],6,FALSE))</f>
        <v>PRODUCTO SIN STOCK/UBICACIÓN</v>
      </c>
      <c r="F4572" t="e">
        <f>SALIDA[[#This Row],[CANTIDAD]]/SALIDA[[#This Row],[UND MEDIDA]]</f>
        <v>#VALUE!</v>
      </c>
      <c r="G4572" t="str">
        <f>VLOOKUP(SALIDA[[#This Row],[CODIGO]],FAMILIAS[],4,FALSE)</f>
        <v>EVERFROST</v>
      </c>
      <c r="H4572" s="10" t="str">
        <f>IF(VLOOKUP(SALIDA[[#This Row],[CODIGO]],STOCKSANLUIS[],7,FALSE)=0,"PRODUCTO SIN STOCK/UBICACIÓN",VLOOKUP(SALIDA[[#This Row],[CODIGO]],STOCKSANLUIS[],7,FALSE))</f>
        <v>A</v>
      </c>
      <c r="I4572" s="10"/>
      <c r="J4572" t="str">
        <f>SALIDA[[#This Row],[CODIGO]]&amp;"       "&amp;SALIDA[[#This Row],[FAMILIA]]</f>
        <v>03829       EVERFROST</v>
      </c>
      <c r="K4572">
        <f>VLOOKUP(SALIDA[[#This Row],[CODIGO]],STOCK_STARSOFT[],5,FALSE)</f>
        <v>3.6744829999999999</v>
      </c>
      <c r="L4572">
        <f>SALIDA[[#This Row],[CANTIDAD]]*SALIDA[[#This Row],[PRECIO UND]]</f>
        <v>18.372415</v>
      </c>
    </row>
    <row r="4573" spans="1:12" x14ac:dyDescent="0.25">
      <c r="A4573" s="6" t="s">
        <v>3347</v>
      </c>
      <c r="B4573" s="100" t="str">
        <f>VLOOKUP(SALIDA[[#This Row],[CODIGO]],STOCKSANLUIS[],2,FALSE)</f>
        <v>GAS REFRIGERANTE R507 -11.3KG ICELOONG</v>
      </c>
      <c r="C4573" s="153">
        <v>46182</v>
      </c>
      <c r="D4573">
        <v>1</v>
      </c>
      <c r="E4573">
        <f>IF(VLOOKUP(SALIDA[[#This Row],[CODIGO]],STOCKSANLUIS[],6,FALSE)=0,"PRODUCTO SIN STOCK/UBICACIÓN",VLOOKUP(SALIDA[[#This Row],[CODIGO]],STOCKSANLUIS[],6,FALSE))</f>
        <v>1</v>
      </c>
      <c r="F4573">
        <f>SALIDA[[#This Row],[CANTIDAD]]/SALIDA[[#This Row],[UND MEDIDA]]</f>
        <v>1</v>
      </c>
      <c r="G4573" t="str">
        <f>VLOOKUP(SALIDA[[#This Row],[CODIGO]],FAMILIAS[],4,FALSE)</f>
        <v>ZHEJIANG YONGHE</v>
      </c>
      <c r="H4573" s="10" t="str">
        <f>IF(VLOOKUP(SALIDA[[#This Row],[CODIGO]],STOCKSANLUIS[],7,FALSE)=0,"PRODUCTO SIN STOCK/UBICACIÓN",VLOOKUP(SALIDA[[#This Row],[CODIGO]],STOCKSANLUIS[],7,FALSE))</f>
        <v>C</v>
      </c>
      <c r="I4573" s="10"/>
      <c r="J4573" t="str">
        <f>SALIDA[[#This Row],[CODIGO]]&amp;"       "&amp;SALIDA[[#This Row],[FAMILIA]]</f>
        <v>02755       ZHEJIANG YONGHE</v>
      </c>
      <c r="K4573">
        <f>VLOOKUP(SALIDA[[#This Row],[CODIGO]],STOCK_STARSOFT[],5,FALSE)</f>
        <v>55.968114</v>
      </c>
      <c r="L4573">
        <f>SALIDA[[#This Row],[CANTIDAD]]*SALIDA[[#This Row],[PRECIO UND]]</f>
        <v>55.968114</v>
      </c>
    </row>
    <row r="4574" spans="1:12" x14ac:dyDescent="0.25">
      <c r="A4574" s="6" t="s">
        <v>3856</v>
      </c>
      <c r="B4574" s="100" t="str">
        <f>VLOOKUP(SALIDA[[#This Row],[CODIGO]],STOCKSANLUIS[],2,FALSE)</f>
        <v>CORTINA DE AIRE DE 90 CM (36") - 220V/1PH/60HZ - STAR COLD - FM-1209Z/Y-MC</v>
      </c>
      <c r="C4574" s="153">
        <v>46182</v>
      </c>
      <c r="D4574">
        <v>1</v>
      </c>
      <c r="E4574">
        <f>IF(VLOOKUP(SALIDA[[#This Row],[CODIGO]],STOCKSANLUIS[],6,FALSE)=0,"PRODUCTO SIN STOCK/UBICACIÓN",VLOOKUP(SALIDA[[#This Row],[CODIGO]],STOCKSANLUIS[],6,FALSE))</f>
        <v>1</v>
      </c>
      <c r="F4574">
        <f>SALIDA[[#This Row],[CANTIDAD]]/SALIDA[[#This Row],[UND MEDIDA]]</f>
        <v>1</v>
      </c>
      <c r="G4574" t="str">
        <f>VLOOKUP(SALIDA[[#This Row],[CODIGO]],FAMILIAS[],4,FALSE)</f>
        <v>STAR COLD</v>
      </c>
      <c r="H4574" s="10" t="str">
        <f>IF(VLOOKUP(SALIDA[[#This Row],[CODIGO]],STOCKSANLUIS[],7,FALSE)=0,"PRODUCTO SIN STOCK/UBICACIÓN",VLOOKUP(SALIDA[[#This Row],[CODIGO]],STOCKSANLUIS[],7,FALSE))</f>
        <v>A</v>
      </c>
      <c r="I4574" s="10"/>
      <c r="J4574" t="str">
        <f>SALIDA[[#This Row],[CODIGO]]&amp;"       "&amp;SALIDA[[#This Row],[FAMILIA]]</f>
        <v>03287       STAR COLD</v>
      </c>
      <c r="K4574">
        <f>VLOOKUP(SALIDA[[#This Row],[CODIGO]],STOCK_STARSOFT[],5,FALSE)</f>
        <v>36.823205000000002</v>
      </c>
      <c r="L4574">
        <f>SALIDA[[#This Row],[CANTIDAD]]*SALIDA[[#This Row],[PRECIO UND]]</f>
        <v>36.823205000000002</v>
      </c>
    </row>
    <row r="4575" spans="1:12" x14ac:dyDescent="0.25">
      <c r="A4575" s="6" t="s">
        <v>3124</v>
      </c>
      <c r="B4575" s="100" t="str">
        <f>VLOOKUP(SALIDA[[#This Row],[CODIGO]],STOCKSANLUIS[],2,FALSE)</f>
        <v>MINI BOMBA DE CONDENSADO SILENCIOSA - 220 -240V - 1PH 50/60HZ - MUTE BOX - CP-MBP - EVERWELL</v>
      </c>
      <c r="C4575" s="153">
        <v>46182</v>
      </c>
      <c r="D4575">
        <v>3</v>
      </c>
      <c r="E4575">
        <f>IF(VLOOKUP(SALIDA[[#This Row],[CODIGO]],STOCKSANLUIS[],6,FALSE)=0,"PRODUCTO SIN STOCK/UBICACIÓN",VLOOKUP(SALIDA[[#This Row],[CODIGO]],STOCKSANLUIS[],6,FALSE))</f>
        <v>1</v>
      </c>
      <c r="F4575">
        <f>SALIDA[[#This Row],[CANTIDAD]]/SALIDA[[#This Row],[UND MEDIDA]]</f>
        <v>3</v>
      </c>
      <c r="G4575" t="str">
        <f>VLOOKUP(SALIDA[[#This Row],[CODIGO]],FAMILIAS[],4,FALSE)</f>
        <v>EVERWELL</v>
      </c>
      <c r="H4575" s="10" t="str">
        <f>IF(VLOOKUP(SALIDA[[#This Row],[CODIGO]],STOCKSANLUIS[],7,FALSE)=0,"PRODUCTO SIN STOCK/UBICACIÓN",VLOOKUP(SALIDA[[#This Row],[CODIGO]],STOCKSANLUIS[],7,FALSE))</f>
        <v>A</v>
      </c>
      <c r="I4575" s="10"/>
      <c r="J4575" t="str">
        <f>SALIDA[[#This Row],[CODIGO]]&amp;"       "&amp;SALIDA[[#This Row],[FAMILIA]]</f>
        <v>02518       EVERWELL</v>
      </c>
      <c r="K4575">
        <f>VLOOKUP(SALIDA[[#This Row],[CODIGO]],STOCK_STARSOFT[],5,FALSE)</f>
        <v>24.775957999999999</v>
      </c>
      <c r="L4575">
        <f>SALIDA[[#This Row],[CANTIDAD]]*SALIDA[[#This Row],[PRECIO UND]]</f>
        <v>74.327873999999994</v>
      </c>
    </row>
    <row r="4576" spans="1:12" x14ac:dyDescent="0.25">
      <c r="A4576" s="6" t="s">
        <v>487</v>
      </c>
      <c r="B4576" s="100" t="str">
        <f>VLOOKUP(SALIDA[[#This Row],[CODIGO]],STOCKSANLUIS[],2,FALSE)</f>
        <v>SOLDADURA DE PLATA HARRIS AL 5%</v>
      </c>
      <c r="C4576" s="153">
        <v>46182</v>
      </c>
      <c r="D4576">
        <v>5</v>
      </c>
      <c r="E4576">
        <f>IF(VLOOKUP(SALIDA[[#This Row],[CODIGO]],STOCKSANLUIS[],6,FALSE)=0,"PRODUCTO SIN STOCK/UBICACIÓN",VLOOKUP(SALIDA[[#This Row],[CODIGO]],STOCKSANLUIS[],6,FALSE))</f>
        <v>1</v>
      </c>
      <c r="F4576">
        <f>SALIDA[[#This Row],[CANTIDAD]]/SALIDA[[#This Row],[UND MEDIDA]]</f>
        <v>5</v>
      </c>
      <c r="G4576" t="str">
        <f>VLOOKUP(SALIDA[[#This Row],[CODIGO]],FAMILIAS[],4,FALSE)</f>
        <v>HARRIS</v>
      </c>
      <c r="H4576" s="10" t="str">
        <f>IF(VLOOKUP(SALIDA[[#This Row],[CODIGO]],STOCKSANLUIS[],7,FALSE)=0,"PRODUCTO SIN STOCK/UBICACIÓN",VLOOKUP(SALIDA[[#This Row],[CODIGO]],STOCKSANLUIS[],7,FALSE))</f>
        <v>C</v>
      </c>
      <c r="I4576" s="10"/>
      <c r="J4576" t="str">
        <f>SALIDA[[#This Row],[CODIGO]]&amp;"       "&amp;SALIDA[[#This Row],[FAMILIA]]</f>
        <v>00406       HARRIS</v>
      </c>
      <c r="K4576">
        <f>VLOOKUP(SALIDA[[#This Row],[CODIGO]],STOCK_STARSOFT[],5,FALSE)</f>
        <v>2.7172480000000001</v>
      </c>
      <c r="L4576">
        <f>SALIDA[[#This Row],[CANTIDAD]]*SALIDA[[#This Row],[PRECIO UND]]</f>
        <v>13.58624</v>
      </c>
    </row>
    <row r="4577" spans="1:12" x14ac:dyDescent="0.25">
      <c r="A4577" s="6" t="s">
        <v>3341</v>
      </c>
      <c r="B4577" s="100" t="str">
        <f>VLOOKUP(SALIDA[[#This Row],[CODIGO]],STOCKSANLUIS[],2,FALSE)</f>
        <v>GAS REFRIGERANTE R404A -10.90KG ICELOONG</v>
      </c>
      <c r="C4577" s="153">
        <v>46182</v>
      </c>
      <c r="D4577">
        <v>2</v>
      </c>
      <c r="E4577">
        <f>IF(VLOOKUP(SALIDA[[#This Row],[CODIGO]],STOCKSANLUIS[],6,FALSE)=0,"PRODUCTO SIN STOCK/UBICACIÓN",VLOOKUP(SALIDA[[#This Row],[CODIGO]],STOCKSANLUIS[],6,FALSE))</f>
        <v>1</v>
      </c>
      <c r="F4577">
        <f>SALIDA[[#This Row],[CANTIDAD]]/SALIDA[[#This Row],[UND MEDIDA]]</f>
        <v>2</v>
      </c>
      <c r="G4577" t="str">
        <f>VLOOKUP(SALIDA[[#This Row],[CODIGO]],FAMILIAS[],4,FALSE)</f>
        <v>ZHEJIANG YONGHE</v>
      </c>
      <c r="H4577" s="10" t="str">
        <f>IF(VLOOKUP(SALIDA[[#This Row],[CODIGO]],STOCKSANLUIS[],7,FALSE)=0,"PRODUCTO SIN STOCK/UBICACIÓN",VLOOKUP(SALIDA[[#This Row],[CODIGO]],STOCKSANLUIS[],7,FALSE))</f>
        <v>C</v>
      </c>
      <c r="I4577" s="10"/>
      <c r="J4577" t="str">
        <f>SALIDA[[#This Row],[CODIGO]]&amp;"       "&amp;SALIDA[[#This Row],[FAMILIA]]</f>
        <v>02752       ZHEJIANG YONGHE</v>
      </c>
      <c r="K4577">
        <f>VLOOKUP(SALIDA[[#This Row],[CODIGO]],STOCK_STARSOFT[],5,FALSE)</f>
        <v>53.481755</v>
      </c>
      <c r="L4577">
        <f>SALIDA[[#This Row],[CANTIDAD]]*SALIDA[[#This Row],[PRECIO UND]]</f>
        <v>106.96351</v>
      </c>
    </row>
    <row r="4578" spans="1:12" x14ac:dyDescent="0.25">
      <c r="A4578" s="6" t="s">
        <v>1245</v>
      </c>
      <c r="B4578" s="100" t="str">
        <f>VLOOKUP(SALIDA[[#This Row],[CODIGO]],STOCKSANLUIS[],2,FALSE)</f>
        <v>MANGA AISLANTE C1-H-020 DE 3/4" X 1/2" - ARMAFLEX/ARMACELL</v>
      </c>
      <c r="C4578" s="153">
        <v>46182</v>
      </c>
      <c r="D4578">
        <v>1</v>
      </c>
      <c r="E4578">
        <f>IF(VLOOKUP(SALIDA[[#This Row],[CODIGO]],STOCKSANLUIS[],6,FALSE)=0,"PRODUCTO SIN STOCK/UBICACIÓN",VLOOKUP(SALIDA[[#This Row],[CODIGO]],STOCKSANLUIS[],6,FALSE))</f>
        <v>1</v>
      </c>
      <c r="F4578">
        <f>SALIDA[[#This Row],[CANTIDAD]]/SALIDA[[#This Row],[UND MEDIDA]]</f>
        <v>1</v>
      </c>
      <c r="G4578" t="str">
        <f>VLOOKUP(SALIDA[[#This Row],[CODIGO]],FAMILIAS[],4,FALSE)</f>
        <v>ARMACELL</v>
      </c>
      <c r="H4578" s="10" t="str">
        <f>IF(VLOOKUP(SALIDA[[#This Row],[CODIGO]],STOCKSANLUIS[],7,FALSE)=0,"PRODUCTO SIN STOCK/UBICACIÓN",VLOOKUP(SALIDA[[#This Row],[CODIGO]],STOCKSANLUIS[],7,FALSE))</f>
        <v>A</v>
      </c>
      <c r="I4578" s="10" t="s">
        <v>23189</v>
      </c>
      <c r="J4578" t="str">
        <f>SALIDA[[#This Row],[CODIGO]]&amp;"       "&amp;SALIDA[[#This Row],[FAMILIA]]</f>
        <v>01328       ARMACELL</v>
      </c>
      <c r="K4578">
        <f>VLOOKUP(SALIDA[[#This Row],[CODIGO]],STOCK_STARSOFT[],5,FALSE)</f>
        <v>1.1998549999999999</v>
      </c>
      <c r="L4578">
        <f>SALIDA[[#This Row],[CANTIDAD]]*SALIDA[[#This Row],[PRECIO UND]]</f>
        <v>1.1998549999999999</v>
      </c>
    </row>
    <row r="4579" spans="1:12" x14ac:dyDescent="0.25">
      <c r="A4579" s="6" t="s">
        <v>2928</v>
      </c>
      <c r="B4579" s="100" t="str">
        <f>VLOOKUP(SALIDA[[#This Row],[CODIGO]],STOCKSANLUIS[],2,FALSE)</f>
        <v>TERMOMETRO INFRA ROJO LASER - WH380 - EVERWELL</v>
      </c>
      <c r="C4579" s="153">
        <v>46182</v>
      </c>
      <c r="D4579">
        <v>1</v>
      </c>
      <c r="E4579">
        <f>IF(VLOOKUP(SALIDA[[#This Row],[CODIGO]],STOCKSANLUIS[],6,FALSE)=0,"PRODUCTO SIN STOCK/UBICACIÓN",VLOOKUP(SALIDA[[#This Row],[CODIGO]],STOCKSANLUIS[],6,FALSE))</f>
        <v>1</v>
      </c>
      <c r="F4579">
        <f>SALIDA[[#This Row],[CANTIDAD]]/SALIDA[[#This Row],[UND MEDIDA]]</f>
        <v>1</v>
      </c>
      <c r="G4579" t="str">
        <f>VLOOKUP(SALIDA[[#This Row],[CODIGO]],FAMILIAS[],4,FALSE)</f>
        <v>EVERWELL</v>
      </c>
      <c r="H4579" s="10" t="str">
        <f>IF(VLOOKUP(SALIDA[[#This Row],[CODIGO]],STOCKSANLUIS[],7,FALSE)=0,"PRODUCTO SIN STOCK/UBICACIÓN",VLOOKUP(SALIDA[[#This Row],[CODIGO]],STOCKSANLUIS[],7,FALSE))</f>
        <v>A</v>
      </c>
      <c r="I4579" s="10" t="s">
        <v>23190</v>
      </c>
      <c r="J4579" t="str">
        <f>SALIDA[[#This Row],[CODIGO]]&amp;"       "&amp;SALIDA[[#This Row],[FAMILIA]]</f>
        <v>02392       EVERWELL</v>
      </c>
      <c r="K4579">
        <f>VLOOKUP(SALIDA[[#This Row],[CODIGO]],STOCK_STARSOFT[],5,FALSE)</f>
        <v>12.480423</v>
      </c>
      <c r="L4579">
        <f>SALIDA[[#This Row],[CANTIDAD]]*SALIDA[[#This Row],[PRECIO UND]]</f>
        <v>12.480423</v>
      </c>
    </row>
    <row r="4580" spans="1:12" x14ac:dyDescent="0.25">
      <c r="A4580" s="6" t="s">
        <v>3788</v>
      </c>
      <c r="B4580" s="100" t="str">
        <f>VLOOKUP(SALIDA[[#This Row],[CODIGO]],STOCKSANLUIS[],2,FALSE)</f>
        <v>MOTOVENTILADOR MAER FAN YSWF74L34P4-422N-350S (220V/380V/440V, 60HZ, 4 POLES, 3PH, CL.F,/Y, SUCTION)</v>
      </c>
      <c r="C4580" s="153">
        <v>46182</v>
      </c>
      <c r="D4580">
        <v>1</v>
      </c>
      <c r="E4580">
        <f>IF(VLOOKUP(SALIDA[[#This Row],[CODIGO]],STOCKSANLUIS[],6,FALSE)=0,"PRODUCTO SIN STOCK/UBICACIÓN",VLOOKUP(SALIDA[[#This Row],[CODIGO]],STOCKSANLUIS[],6,FALSE))</f>
        <v>1</v>
      </c>
      <c r="F4580">
        <f>SALIDA[[#This Row],[CANTIDAD]]/SALIDA[[#This Row],[UND MEDIDA]]</f>
        <v>1</v>
      </c>
      <c r="G4580" t="str">
        <f>VLOOKUP(SALIDA[[#This Row],[CODIGO]],FAMILIAS[],4,FALSE)</f>
        <v>MAER FAN</v>
      </c>
      <c r="H4580" s="10" t="str">
        <f>IF(VLOOKUP(SALIDA[[#This Row],[CODIGO]],STOCKSANLUIS[],7,FALSE)=0,"PRODUCTO SIN STOCK/UBICACIÓN",VLOOKUP(SALIDA[[#This Row],[CODIGO]],STOCKSANLUIS[],7,FALSE))</f>
        <v>C</v>
      </c>
      <c r="I4580" s="10"/>
      <c r="J4580" t="str">
        <f>SALIDA[[#This Row],[CODIGO]]&amp;"       "&amp;SALIDA[[#This Row],[FAMILIA]]</f>
        <v>03232       MAER FAN</v>
      </c>
      <c r="K4580">
        <f>VLOOKUP(SALIDA[[#This Row],[CODIGO]],STOCK_STARSOFT[],5,FALSE)</f>
        <v>30.665493999999999</v>
      </c>
      <c r="L4580">
        <f>SALIDA[[#This Row],[CANTIDAD]]*SALIDA[[#This Row],[PRECIO UND]]</f>
        <v>30.665493999999999</v>
      </c>
    </row>
    <row r="4581" spans="1:12" x14ac:dyDescent="0.25">
      <c r="A4581" s="6" t="s">
        <v>1368</v>
      </c>
      <c r="B4581" s="100" t="str">
        <f>VLOOKUP(SALIDA[[#This Row],[CODIGO]],STOCKSANLUIS[],2,FALSE)</f>
        <v>RESISTENCIA FLEXIBLE ELBAC 30W/MT,220V</v>
      </c>
      <c r="C4581" s="153">
        <v>46183</v>
      </c>
      <c r="D4581">
        <v>0.91</v>
      </c>
      <c r="E4581">
        <f>IF(VLOOKUP(SALIDA[[#This Row],[CODIGO]],STOCKSANLUIS[],6,FALSE)=0,"PRODUCTO SIN STOCK/UBICACIÓN",VLOOKUP(SALIDA[[#This Row],[CODIGO]],STOCKSANLUIS[],6,FALSE))</f>
        <v>1</v>
      </c>
      <c r="F4581">
        <f>SALIDA[[#This Row],[CANTIDAD]]/SALIDA[[#This Row],[UND MEDIDA]]</f>
        <v>0.91</v>
      </c>
      <c r="G4581" t="str">
        <f>VLOOKUP(SALIDA[[#This Row],[CODIGO]],FAMILIAS[],4,FALSE)</f>
        <v>ELBAC</v>
      </c>
      <c r="H4581" s="10" t="str">
        <f>IF(VLOOKUP(SALIDA[[#This Row],[CODIGO]],STOCKSANLUIS[],7,FALSE)=0,"PRODUCTO SIN STOCK/UBICACIÓN",VLOOKUP(SALIDA[[#This Row],[CODIGO]],STOCKSANLUIS[],7,FALSE))</f>
        <v>A</v>
      </c>
      <c r="I4581" s="10" t="s">
        <v>23189</v>
      </c>
      <c r="J4581" t="str">
        <f>SALIDA[[#This Row],[CODIGO]]&amp;"       "&amp;SALIDA[[#This Row],[FAMILIA]]</f>
        <v>01401       ELBAC</v>
      </c>
      <c r="K4581">
        <f>VLOOKUP(SALIDA[[#This Row],[CODIGO]],STOCK_STARSOFT[],5,FALSE)</f>
        <v>2.2973690000000002</v>
      </c>
      <c r="L4581">
        <f>SALIDA[[#This Row],[CANTIDAD]]*SALIDA[[#This Row],[PRECIO UND]]</f>
        <v>2.0906057900000001</v>
      </c>
    </row>
    <row r="4582" spans="1:12" x14ac:dyDescent="0.25">
      <c r="A4582" s="6" t="s">
        <v>1251</v>
      </c>
      <c r="B4582" s="100" t="str">
        <f>VLOOKUP(SALIDA[[#This Row],[CODIGO]],STOCKSANLUIS[],2,FALSE)</f>
        <v>LAMAS DE PVC ALECO 8X0.08X300  (20 CM X 2MMX 91.44M) STANDARD SMOOTH -170008</v>
      </c>
      <c r="C4582" s="153">
        <v>46183</v>
      </c>
      <c r="D4582">
        <v>18.75</v>
      </c>
      <c r="E4582">
        <f>IF(VLOOKUP(SALIDA[[#This Row],[CODIGO]],STOCKSANLUIS[],6,FALSE)=0,"PRODUCTO SIN STOCK/UBICACIÓN",VLOOKUP(SALIDA[[#This Row],[CODIGO]],STOCKSANLUIS[],6,FALSE))</f>
        <v>91.44</v>
      </c>
      <c r="F4582">
        <f>SALIDA[[#This Row],[CANTIDAD]]/SALIDA[[#This Row],[UND MEDIDA]]</f>
        <v>0.20505249343832022</v>
      </c>
      <c r="G4582" t="str">
        <f>VLOOKUP(SALIDA[[#This Row],[CODIGO]],FAMILIAS[],4,FALSE)</f>
        <v>ES ROBBINS</v>
      </c>
      <c r="H4582" s="10" t="str">
        <f>IF(VLOOKUP(SALIDA[[#This Row],[CODIGO]],STOCKSANLUIS[],7,FALSE)=0,"PRODUCTO SIN STOCK/UBICACIÓN",VLOOKUP(SALIDA[[#This Row],[CODIGO]],STOCKSANLUIS[],7,FALSE))</f>
        <v>B/C</v>
      </c>
      <c r="I4582" s="10" t="s">
        <v>23192</v>
      </c>
      <c r="J4582" t="str">
        <f>SALIDA[[#This Row],[CODIGO]]&amp;"       "&amp;SALIDA[[#This Row],[FAMILIA]]</f>
        <v>01331       ES ROBBINS</v>
      </c>
      <c r="K4582">
        <f>VLOOKUP(SALIDA[[#This Row],[CODIGO]],STOCK_STARSOFT[],5,FALSE)</f>
        <v>1.922936</v>
      </c>
      <c r="L4582">
        <f>SALIDA[[#This Row],[CANTIDAD]]*SALIDA[[#This Row],[PRECIO UND]]</f>
        <v>36.055050000000001</v>
      </c>
    </row>
    <row r="4583" spans="1:12" x14ac:dyDescent="0.25">
      <c r="A4583" s="6" t="s">
        <v>3774</v>
      </c>
      <c r="B4583" s="100" t="str">
        <f>VLOOKUP(SALIDA[[#This Row],[CODIGO]],STOCKSANLUIS[],2,FALSE)</f>
        <v>LAMA DE PVC CLEARWAY LOW TEMP REINFORCED 8¨¨ X .080¨¨ X 300¨ (20 CM X 2MMX 91.44M)</v>
      </c>
      <c r="C4583" s="153">
        <v>46183</v>
      </c>
      <c r="D4583">
        <v>4.49</v>
      </c>
      <c r="E4583">
        <f>IF(VLOOKUP(SALIDA[[#This Row],[CODIGO]],STOCKSANLUIS[],6,FALSE)=0,"PRODUCTO SIN STOCK/UBICACIÓN",VLOOKUP(SALIDA[[#This Row],[CODIGO]],STOCKSANLUIS[],6,FALSE))</f>
        <v>91.44</v>
      </c>
      <c r="F4583">
        <f>SALIDA[[#This Row],[CANTIDAD]]/SALIDA[[#This Row],[UND MEDIDA]]</f>
        <v>4.9103237095363086E-2</v>
      </c>
      <c r="G4583" t="str">
        <f>VLOOKUP(SALIDA[[#This Row],[CODIGO]],FAMILIAS[],4,FALSE)</f>
        <v>CLEARWAY</v>
      </c>
      <c r="H4583" s="10" t="str">
        <f>IF(VLOOKUP(SALIDA[[#This Row],[CODIGO]],STOCKSANLUIS[],7,FALSE)=0,"PRODUCTO SIN STOCK/UBICACIÓN",VLOOKUP(SALIDA[[#This Row],[CODIGO]],STOCKSANLUIS[],7,FALSE))</f>
        <v>C</v>
      </c>
      <c r="I4583" s="10" t="s">
        <v>23192</v>
      </c>
      <c r="J4583" t="str">
        <f>SALIDA[[#This Row],[CODIGO]]&amp;"       "&amp;SALIDA[[#This Row],[FAMILIA]]</f>
        <v>03168       CLEARWAY</v>
      </c>
      <c r="K4583">
        <f>VLOOKUP(SALIDA[[#This Row],[CODIGO]],STOCK_STARSOFT[],5,FALSE)</f>
        <v>1.7075640000000001</v>
      </c>
      <c r="L4583">
        <f>SALIDA[[#This Row],[CANTIDAD]]*SALIDA[[#This Row],[PRECIO UND]]</f>
        <v>7.6669623600000003</v>
      </c>
    </row>
    <row r="4584" spans="1:12" x14ac:dyDescent="0.25">
      <c r="A4584" s="6" t="s">
        <v>3776</v>
      </c>
      <c r="B4584" s="100" t="str">
        <f>VLOOKUP(SALIDA[[#This Row],[CODIGO]],STOCKSANLUIS[],2,FALSE)</f>
        <v>LAMA DE PVC CLEARWAY STANDARD SMOOTH 8¨¨ X .080¨¨ X 300¨ (20 CM X 2MMX 91.44M)</v>
      </c>
      <c r="C4584" s="153">
        <v>46183</v>
      </c>
      <c r="D4584">
        <v>91.44</v>
      </c>
      <c r="E4584">
        <f>IF(VLOOKUP(SALIDA[[#This Row],[CODIGO]],STOCKSANLUIS[],6,FALSE)=0,"PRODUCTO SIN STOCK/UBICACIÓN",VLOOKUP(SALIDA[[#This Row],[CODIGO]],STOCKSANLUIS[],6,FALSE))</f>
        <v>91.44</v>
      </c>
      <c r="F4584">
        <f>SALIDA[[#This Row],[CANTIDAD]]/SALIDA[[#This Row],[UND MEDIDA]]</f>
        <v>1</v>
      </c>
      <c r="G4584" t="str">
        <f>VLOOKUP(SALIDA[[#This Row],[CODIGO]],FAMILIAS[],4,FALSE)</f>
        <v>CLEARWAY</v>
      </c>
      <c r="H4584" s="10" t="str">
        <f>IF(VLOOKUP(SALIDA[[#This Row],[CODIGO]],STOCKSANLUIS[],7,FALSE)=0,"PRODUCTO SIN STOCK/UBICACIÓN",VLOOKUP(SALIDA[[#This Row],[CODIGO]],STOCKSANLUIS[],7,FALSE))</f>
        <v>B/C</v>
      </c>
      <c r="I4584" s="10"/>
      <c r="J4584" t="str">
        <f>SALIDA[[#This Row],[CODIGO]]&amp;"       "&amp;SALIDA[[#This Row],[FAMILIA]]</f>
        <v>03169       CLEARWAY</v>
      </c>
      <c r="K4584">
        <f>VLOOKUP(SALIDA[[#This Row],[CODIGO]],STOCK_STARSOFT[],5,FALSE)</f>
        <v>1.2627120000000001</v>
      </c>
      <c r="L4584">
        <f>SALIDA[[#This Row],[CANTIDAD]]*SALIDA[[#This Row],[PRECIO UND]]</f>
        <v>115.46238528000001</v>
      </c>
    </row>
    <row r="4585" spans="1:12" x14ac:dyDescent="0.25">
      <c r="A4585" s="6" t="s">
        <v>3341</v>
      </c>
      <c r="B4585" s="100" t="str">
        <f>VLOOKUP(SALIDA[[#This Row],[CODIGO]],STOCKSANLUIS[],2,FALSE)</f>
        <v>GAS REFRIGERANTE R404A -10.90KG ICELOONG</v>
      </c>
      <c r="C4585" s="153">
        <v>46183</v>
      </c>
      <c r="D4585">
        <v>5</v>
      </c>
      <c r="E4585">
        <f>IF(VLOOKUP(SALIDA[[#This Row],[CODIGO]],STOCKSANLUIS[],6,FALSE)=0,"PRODUCTO SIN STOCK/UBICACIÓN",VLOOKUP(SALIDA[[#This Row],[CODIGO]],STOCKSANLUIS[],6,FALSE))</f>
        <v>1</v>
      </c>
      <c r="F4585">
        <f>SALIDA[[#This Row],[CANTIDAD]]/SALIDA[[#This Row],[UND MEDIDA]]</f>
        <v>5</v>
      </c>
      <c r="G4585" t="str">
        <f>VLOOKUP(SALIDA[[#This Row],[CODIGO]],FAMILIAS[],4,FALSE)</f>
        <v>ZHEJIANG YONGHE</v>
      </c>
      <c r="H4585" s="10" t="str">
        <f>IF(VLOOKUP(SALIDA[[#This Row],[CODIGO]],STOCKSANLUIS[],7,FALSE)=0,"PRODUCTO SIN STOCK/UBICACIÓN",VLOOKUP(SALIDA[[#This Row],[CODIGO]],STOCKSANLUIS[],7,FALSE))</f>
        <v>C</v>
      </c>
      <c r="I4585" s="10"/>
      <c r="J4585" t="str">
        <f>SALIDA[[#This Row],[CODIGO]]&amp;"       "&amp;SALIDA[[#This Row],[FAMILIA]]</f>
        <v>02752       ZHEJIANG YONGHE</v>
      </c>
      <c r="K4585">
        <f>VLOOKUP(SALIDA[[#This Row],[CODIGO]],STOCK_STARSOFT[],5,FALSE)</f>
        <v>53.481755</v>
      </c>
      <c r="L4585">
        <f>SALIDA[[#This Row],[CANTIDAD]]*SALIDA[[#This Row],[PRECIO UND]]</f>
        <v>267.40877499999999</v>
      </c>
    </row>
    <row r="4586" spans="1:12" x14ac:dyDescent="0.25">
      <c r="A4586" s="6" t="s">
        <v>1396</v>
      </c>
      <c r="B4586" s="100" t="str">
        <f>VLOOKUP(SALIDA[[#This Row],[CODIGO]],STOCKSANLUIS[],2,FALSE)</f>
        <v>ROLLO DE COBRE FLEXIBLE 7/8" HIGH QUALITY - STARCOLD - 22.23 MM X 0.75 MM X 15 M</v>
      </c>
      <c r="C4586" s="153">
        <v>46183</v>
      </c>
      <c r="D4586">
        <v>1</v>
      </c>
      <c r="E4586">
        <f>IF(VLOOKUP(SALIDA[[#This Row],[CODIGO]],STOCKSANLUIS[],6,FALSE)=0,"PRODUCTO SIN STOCK/UBICACIÓN",VLOOKUP(SALIDA[[#This Row],[CODIGO]],STOCKSANLUIS[],6,FALSE))</f>
        <v>1</v>
      </c>
      <c r="F4586">
        <f>SALIDA[[#This Row],[CANTIDAD]]/SALIDA[[#This Row],[UND MEDIDA]]</f>
        <v>1</v>
      </c>
      <c r="G4586" t="str">
        <f>VLOOKUP(SALIDA[[#This Row],[CODIGO]],FAMILIAS[],4,FALSE)</f>
        <v>ICEAGE- ZHEJIANG JIAHE PIPES</v>
      </c>
      <c r="H4586" s="10" t="str">
        <f>IF(VLOOKUP(SALIDA[[#This Row],[CODIGO]],STOCKSANLUIS[],7,FALSE)=0,"PRODUCTO SIN STOCK/UBICACIÓN",VLOOKUP(SALIDA[[#This Row],[CODIGO]],STOCKSANLUIS[],7,FALSE))</f>
        <v>C</v>
      </c>
      <c r="I4586" s="10"/>
      <c r="J4586" t="str">
        <f>SALIDA[[#This Row],[CODIGO]]&amp;"       "&amp;SALIDA[[#This Row],[FAMILIA]]</f>
        <v>01453       ICEAGE- ZHEJIANG JIAHE PIPES</v>
      </c>
      <c r="K4586">
        <f>VLOOKUP(SALIDA[[#This Row],[CODIGO]],STOCK_STARSOFT[],5,FALSE)</f>
        <v>77.392033999999995</v>
      </c>
      <c r="L4586">
        <f>SALIDA[[#This Row],[CANTIDAD]]*SALIDA[[#This Row],[PRECIO UND]]</f>
        <v>77.392033999999995</v>
      </c>
    </row>
    <row r="4587" spans="1:12" x14ac:dyDescent="0.25">
      <c r="A4587" s="6" t="s">
        <v>3343</v>
      </c>
      <c r="B4587" s="100" t="str">
        <f>VLOOKUP(SALIDA[[#This Row],[CODIGO]],STOCKSANLUIS[],2,FALSE)</f>
        <v>GAS REFRIGERANTE R410A -11.30KG ICELOONG</v>
      </c>
      <c r="C4587" s="153">
        <v>46183</v>
      </c>
      <c r="D4587">
        <v>1</v>
      </c>
      <c r="E4587">
        <f>IF(VLOOKUP(SALIDA[[#This Row],[CODIGO]],STOCKSANLUIS[],6,FALSE)=0,"PRODUCTO SIN STOCK/UBICACIÓN",VLOOKUP(SALIDA[[#This Row],[CODIGO]],STOCKSANLUIS[],6,FALSE))</f>
        <v>1</v>
      </c>
      <c r="F4587">
        <f>SALIDA[[#This Row],[CANTIDAD]]/SALIDA[[#This Row],[UND MEDIDA]]</f>
        <v>1</v>
      </c>
      <c r="G4587" t="str">
        <f>VLOOKUP(SALIDA[[#This Row],[CODIGO]],FAMILIAS[],4,FALSE)</f>
        <v>ZHEJIANG YONGHE</v>
      </c>
      <c r="H4587" s="10" t="str">
        <f>IF(VLOOKUP(SALIDA[[#This Row],[CODIGO]],STOCKSANLUIS[],7,FALSE)=0,"PRODUCTO SIN STOCK/UBICACIÓN",VLOOKUP(SALIDA[[#This Row],[CODIGO]],STOCKSANLUIS[],7,FALSE))</f>
        <v>C</v>
      </c>
      <c r="I4587" s="10"/>
      <c r="J4587" t="str">
        <f>SALIDA[[#This Row],[CODIGO]]&amp;"       "&amp;SALIDA[[#This Row],[FAMILIA]]</f>
        <v>02753       ZHEJIANG YONGHE</v>
      </c>
      <c r="K4587">
        <f>VLOOKUP(SALIDA[[#This Row],[CODIGO]],STOCK_STARSOFT[],5,FALSE)</f>
        <v>88.873082999999994</v>
      </c>
      <c r="L4587">
        <f>SALIDA[[#This Row],[CANTIDAD]]*SALIDA[[#This Row],[PRECIO UND]]</f>
        <v>88.873082999999994</v>
      </c>
    </row>
    <row r="4588" spans="1:12" x14ac:dyDescent="0.25">
      <c r="A4588" s="6" t="s">
        <v>3665</v>
      </c>
      <c r="B4588" s="100" t="str">
        <f>VLOOKUP(SALIDA[[#This Row],[CODIGO]],STOCKSANLUIS[],2,FALSE)</f>
        <v>AGENTE DE LIMPIEZA INTERNA OPTEON SF FLUSH X 4.54 KG - CHEMOURS - REEMPLAZO DEL R141B</v>
      </c>
      <c r="C4588" s="153">
        <v>46183</v>
      </c>
      <c r="D4588">
        <v>2</v>
      </c>
      <c r="E4588">
        <f>IF(VLOOKUP(SALIDA[[#This Row],[CODIGO]],STOCKSANLUIS[],6,FALSE)=0,"PRODUCTO SIN STOCK/UBICACIÓN",VLOOKUP(SALIDA[[#This Row],[CODIGO]],STOCKSANLUIS[],6,FALSE))</f>
        <v>1</v>
      </c>
      <c r="F4588">
        <f>SALIDA[[#This Row],[CANTIDAD]]/SALIDA[[#This Row],[UND MEDIDA]]</f>
        <v>2</v>
      </c>
      <c r="G4588" t="str">
        <f>VLOOKUP(SALIDA[[#This Row],[CODIGO]],FAMILIAS[],4,FALSE)</f>
        <v>THE CHEMOURS</v>
      </c>
      <c r="H4588" s="10" t="str">
        <f>IF(VLOOKUP(SALIDA[[#This Row],[CODIGO]],STOCKSANLUIS[],7,FALSE)=0,"PRODUCTO SIN STOCK/UBICACIÓN",VLOOKUP(SALIDA[[#This Row],[CODIGO]],STOCKSANLUIS[],7,FALSE))</f>
        <v>C</v>
      </c>
      <c r="I4588" s="10"/>
      <c r="J4588" t="str">
        <f>SALIDA[[#This Row],[CODIGO]]&amp;"       "&amp;SALIDA[[#This Row],[FAMILIA]]</f>
        <v>03051       THE CHEMOURS</v>
      </c>
      <c r="K4588">
        <f>VLOOKUP(SALIDA[[#This Row],[CODIGO]],STOCK_STARSOFT[],5,FALSE)</f>
        <v>91.188703000000004</v>
      </c>
      <c r="L4588">
        <f>SALIDA[[#This Row],[CANTIDAD]]*SALIDA[[#This Row],[PRECIO UND]]</f>
        <v>182.37740600000001</v>
      </c>
    </row>
    <row r="4589" spans="1:12" x14ac:dyDescent="0.25">
      <c r="A4589" s="6" t="s">
        <v>3709</v>
      </c>
      <c r="B4589" s="100" t="str">
        <f>VLOOKUP(SALIDA[[#This Row],[CODIGO]],STOCKSANLUIS[],2,FALSE)</f>
        <v>CONDENSADOR FN-33 - (NO INC. 02 VENT X 350MM) - 18.5 KW (DT15K)/12.33 KW(DT10K) - REF 3HP - TIANYICOOL</v>
      </c>
      <c r="C4589" s="153">
        <v>46183</v>
      </c>
      <c r="D4589">
        <v>1</v>
      </c>
      <c r="E4589">
        <f>IF(VLOOKUP(SALIDA[[#This Row],[CODIGO]],STOCKSANLUIS[],6,FALSE)=0,"PRODUCTO SIN STOCK/UBICACIÓN",VLOOKUP(SALIDA[[#This Row],[CODIGO]],STOCKSANLUIS[],6,FALSE))</f>
        <v>1</v>
      </c>
      <c r="F4589">
        <f>SALIDA[[#This Row],[CANTIDAD]]/SALIDA[[#This Row],[UND MEDIDA]]</f>
        <v>1</v>
      </c>
      <c r="G4589" t="str">
        <f>VLOOKUP(SALIDA[[#This Row],[CODIGO]],FAMILIAS[],4,FALSE)</f>
        <v>TIANYICOOL</v>
      </c>
      <c r="H4589" s="10" t="str">
        <f>IF(VLOOKUP(SALIDA[[#This Row],[CODIGO]],STOCKSANLUIS[],7,FALSE)=0,"PRODUCTO SIN STOCK/UBICACIÓN",VLOOKUP(SALIDA[[#This Row],[CODIGO]],STOCKSANLUIS[],7,FALSE))</f>
        <v>C</v>
      </c>
      <c r="I4589" s="10"/>
      <c r="J4589" t="str">
        <f>SALIDA[[#This Row],[CODIGO]]&amp;"       "&amp;SALIDA[[#This Row],[FAMILIA]]</f>
        <v>03080       TIANYICOOL</v>
      </c>
      <c r="K4589">
        <f>VLOOKUP(SALIDA[[#This Row],[CODIGO]],STOCK_STARSOFT[],5,FALSE)</f>
        <v>165.211141</v>
      </c>
      <c r="L4589">
        <f>SALIDA[[#This Row],[CANTIDAD]]*SALIDA[[#This Row],[PRECIO UND]]</f>
        <v>165.211141</v>
      </c>
    </row>
    <row r="4590" spans="1:12" x14ac:dyDescent="0.25">
      <c r="A4590" s="6" t="s">
        <v>3788</v>
      </c>
      <c r="B4590" s="100" t="str">
        <f>VLOOKUP(SALIDA[[#This Row],[CODIGO]],STOCKSANLUIS[],2,FALSE)</f>
        <v>MOTOVENTILADOR MAER FAN YSWF74L34P4-422N-350S (220V/380V/440V, 60HZ, 4 POLES, 3PH, CL.F,/Y, SUCTION)</v>
      </c>
      <c r="C4590" s="153">
        <v>46183</v>
      </c>
      <c r="D4590">
        <v>2</v>
      </c>
      <c r="E4590">
        <f>IF(VLOOKUP(SALIDA[[#This Row],[CODIGO]],STOCKSANLUIS[],6,FALSE)=0,"PRODUCTO SIN STOCK/UBICACIÓN",VLOOKUP(SALIDA[[#This Row],[CODIGO]],STOCKSANLUIS[],6,FALSE))</f>
        <v>1</v>
      </c>
      <c r="F4590">
        <f>SALIDA[[#This Row],[CANTIDAD]]/SALIDA[[#This Row],[UND MEDIDA]]</f>
        <v>2</v>
      </c>
      <c r="G4590" t="str">
        <f>VLOOKUP(SALIDA[[#This Row],[CODIGO]],FAMILIAS[],4,FALSE)</f>
        <v>MAER FAN</v>
      </c>
      <c r="H4590" s="10" t="str">
        <f>IF(VLOOKUP(SALIDA[[#This Row],[CODIGO]],STOCKSANLUIS[],7,FALSE)=0,"PRODUCTO SIN STOCK/UBICACIÓN",VLOOKUP(SALIDA[[#This Row],[CODIGO]],STOCKSANLUIS[],7,FALSE))</f>
        <v>C</v>
      </c>
      <c r="I4590" s="10"/>
      <c r="J4590" t="str">
        <f>SALIDA[[#This Row],[CODIGO]]&amp;"       "&amp;SALIDA[[#This Row],[FAMILIA]]</f>
        <v>03232       MAER FAN</v>
      </c>
      <c r="K4590">
        <f>VLOOKUP(SALIDA[[#This Row],[CODIGO]],STOCK_STARSOFT[],5,FALSE)</f>
        <v>30.665493999999999</v>
      </c>
      <c r="L4590">
        <f>SALIDA[[#This Row],[CANTIDAD]]*SALIDA[[#This Row],[PRECIO UND]]</f>
        <v>61.330987999999998</v>
      </c>
    </row>
    <row r="4591" spans="1:12" x14ac:dyDescent="0.25">
      <c r="A4591" s="6" t="s">
        <v>3677</v>
      </c>
      <c r="B4591" s="100" t="str">
        <f>VLOOKUP(SALIDA[[#This Row],[CODIGO]],STOCKSANLUIS[],2,FALSE)</f>
        <v>RESISTENCIA SILICONADA POTENCIA CONSTANTE TECNOLATINA  - TPC-M - 30W/M - 220V</v>
      </c>
      <c r="C4591" s="153">
        <v>46183</v>
      </c>
      <c r="D4591">
        <v>0.15</v>
      </c>
      <c r="E4591">
        <f>IF(VLOOKUP(SALIDA[[#This Row],[CODIGO]],STOCKSANLUIS[],6,FALSE)=0,"PRODUCTO SIN STOCK/UBICACIÓN",VLOOKUP(SALIDA[[#This Row],[CODIGO]],STOCKSANLUIS[],6,FALSE))</f>
        <v>100</v>
      </c>
      <c r="F4591">
        <f>SALIDA[[#This Row],[CANTIDAD]]/SALIDA[[#This Row],[UND MEDIDA]]</f>
        <v>1.5E-3</v>
      </c>
      <c r="G4591" t="str">
        <f>VLOOKUP(SALIDA[[#This Row],[CODIGO]],FAMILIAS[],4,FALSE)</f>
        <v>TECNOLATINA</v>
      </c>
      <c r="H4591" s="10" t="str">
        <f>IF(VLOOKUP(SALIDA[[#This Row],[CODIGO]],STOCKSANLUIS[],7,FALSE)=0,"PRODUCTO SIN STOCK/UBICACIÓN",VLOOKUP(SALIDA[[#This Row],[CODIGO]],STOCKSANLUIS[],7,FALSE))</f>
        <v>C</v>
      </c>
      <c r="I4591" s="10" t="s">
        <v>23192</v>
      </c>
      <c r="J4591" t="str">
        <f>SALIDA[[#This Row],[CODIGO]]&amp;"       "&amp;SALIDA[[#This Row],[FAMILIA]]</f>
        <v>03058       TECNOLATINA</v>
      </c>
      <c r="K4591">
        <f>VLOOKUP(SALIDA[[#This Row],[CODIGO]],STOCK_STARSOFT[],5,FALSE)</f>
        <v>1.9293849999999999</v>
      </c>
      <c r="L4591">
        <f>SALIDA[[#This Row],[CANTIDAD]]*SALIDA[[#This Row],[PRECIO UND]]</f>
        <v>0.28940774999999996</v>
      </c>
    </row>
    <row r="4592" spans="1:12" x14ac:dyDescent="0.25">
      <c r="A4592" s="6" t="s">
        <v>3675</v>
      </c>
      <c r="B4592" s="100" t="str">
        <f>VLOOKUP(SALIDA[[#This Row],[CODIGO]],STOCKSANLUIS[],2,FALSE)</f>
        <v>LAMAS DE PVC ALECO 8X0.080X300 (20CM X 2MMX 91.44M) LOW TEMP REINFORCED - 172007- MT</v>
      </c>
      <c r="C4592" s="153">
        <v>46183</v>
      </c>
      <c r="D4592">
        <v>2.88</v>
      </c>
      <c r="E4592">
        <f>IF(VLOOKUP(SALIDA[[#This Row],[CODIGO]],STOCKSANLUIS[],6,FALSE)=0,"PRODUCTO SIN STOCK/UBICACIÓN",VLOOKUP(SALIDA[[#This Row],[CODIGO]],STOCKSANLUIS[],6,FALSE))</f>
        <v>91.44</v>
      </c>
      <c r="F4592">
        <f>SALIDA[[#This Row],[CANTIDAD]]/SALIDA[[#This Row],[UND MEDIDA]]</f>
        <v>3.1496062992125984E-2</v>
      </c>
      <c r="G4592" t="str">
        <f>VLOOKUP(SALIDA[[#This Row],[CODIGO]],FAMILIAS[],4,FALSE)</f>
        <v>ES ROBBINS</v>
      </c>
      <c r="H4592" s="10" t="str">
        <f>IF(VLOOKUP(SALIDA[[#This Row],[CODIGO]],STOCKSANLUIS[],7,FALSE)=0,"PRODUCTO SIN STOCK/UBICACIÓN",VLOOKUP(SALIDA[[#This Row],[CODIGO]],STOCKSANLUIS[],7,FALSE))</f>
        <v>B/C</v>
      </c>
      <c r="I4592" s="10" t="s">
        <v>23192</v>
      </c>
      <c r="J4592" t="str">
        <f>SALIDA[[#This Row],[CODIGO]]&amp;"       "&amp;SALIDA[[#This Row],[FAMILIA]]</f>
        <v>03057       ES ROBBINS</v>
      </c>
      <c r="K4592">
        <f>VLOOKUP(SALIDA[[#This Row],[CODIGO]],STOCK_STARSOFT[],5,FALSE)</f>
        <v>2.0842499999999999</v>
      </c>
      <c r="L4592">
        <f>SALIDA[[#This Row],[CANTIDAD]]*SALIDA[[#This Row],[PRECIO UND]]</f>
        <v>6.0026399999999995</v>
      </c>
    </row>
    <row r="4593" spans="1:12" x14ac:dyDescent="0.25">
      <c r="A4593" s="6" t="s">
        <v>23187</v>
      </c>
      <c r="B4593" s="100" t="str">
        <f>VLOOKUP(SALIDA[[#This Row],[CODIGO]],STOCKSANLUIS[],2,FALSE)</f>
        <v>TB - COMPRESOR ROTATIVO 36000 BTU - GVS29KAA - 220V/1PH R410</v>
      </c>
      <c r="C4593" s="153">
        <v>46182</v>
      </c>
      <c r="D4593">
        <v>1</v>
      </c>
      <c r="E4593" t="str">
        <f>IF(VLOOKUP(SALIDA[[#This Row],[CODIGO]],STOCKSANLUIS[],6,FALSE)=0,"PRODUCTO SIN STOCK/UBICACIÓN",VLOOKUP(SALIDA[[#This Row],[CODIGO]],STOCKSANLUIS[],6,FALSE))</f>
        <v>PRODUCTO SIN STOCK/UBICACIÓN</v>
      </c>
      <c r="F4593" t="e">
        <f>SALIDA[[#This Row],[CANTIDAD]]/SALIDA[[#This Row],[UND MEDIDA]]</f>
        <v>#VALUE!</v>
      </c>
      <c r="G4593" t="str">
        <f>VLOOKUP(SALIDA[[#This Row],[CODIGO]],FAMILIAS[],4,FALSE)</f>
        <v>DESCONOCIDO</v>
      </c>
      <c r="H4593" s="10" t="str">
        <f>IF(VLOOKUP(SALIDA[[#This Row],[CODIGO]],STOCKSANLUIS[],7,FALSE)=0,"PRODUCTO SIN STOCK/UBICACIÓN",VLOOKUP(SALIDA[[#This Row],[CODIGO]],STOCKSANLUIS[],7,FALSE))</f>
        <v>B</v>
      </c>
      <c r="I4593" s="10" t="s">
        <v>23198</v>
      </c>
      <c r="J4593" t="str">
        <f>SALIDA[[#This Row],[CODIGO]]&amp;"       "&amp;SALIDA[[#This Row],[FAMILIA]]</f>
        <v>04040       DESCONOCIDO</v>
      </c>
      <c r="K4593">
        <f>VLOOKUP(SALIDA[[#This Row],[CODIGO]],STOCK_STARSOFT[],5,FALSE)</f>
        <v>77</v>
      </c>
      <c r="L4593">
        <f>SALIDA[[#This Row],[CANTIDAD]]*SALIDA[[#This Row],[PRECIO UND]]</f>
        <v>77</v>
      </c>
    </row>
    <row r="4594" spans="1:12" x14ac:dyDescent="0.25">
      <c r="A4594" s="6" t="s">
        <v>22800</v>
      </c>
      <c r="B4594" s="100" t="str">
        <f>VLOOKUP(SALIDA[[#This Row],[CODIGO]],STOCKSANLUIS[],2,FALSE)</f>
        <v>JUEGO DE MANGUERAS PARA MANIFOLD DE 60" (150CM) CON VÁLVULA - RYB-60-410A-BV PARA R410A - EVERFROST</v>
      </c>
      <c r="C4594" s="153">
        <v>46183</v>
      </c>
      <c r="D4594">
        <v>1</v>
      </c>
      <c r="E4594" t="str">
        <f>IF(VLOOKUP(SALIDA[[#This Row],[CODIGO]],STOCKSANLUIS[],6,FALSE)=0,"PRODUCTO SIN STOCK/UBICACIÓN",VLOOKUP(SALIDA[[#This Row],[CODIGO]],STOCKSANLUIS[],6,FALSE))</f>
        <v>PRODUCTO SIN STOCK/UBICACIÓN</v>
      </c>
      <c r="F4594" t="e">
        <f>SALIDA[[#This Row],[CANTIDAD]]/SALIDA[[#This Row],[UND MEDIDA]]</f>
        <v>#VALUE!</v>
      </c>
      <c r="G4594" t="str">
        <f>VLOOKUP(SALIDA[[#This Row],[CODIGO]],FAMILIAS[],4,FALSE)</f>
        <v>EVERFROST</v>
      </c>
      <c r="H4594" s="10" t="str">
        <f>IF(VLOOKUP(SALIDA[[#This Row],[CODIGO]],STOCKSANLUIS[],7,FALSE)=0,"PRODUCTO SIN STOCK/UBICACIÓN",VLOOKUP(SALIDA[[#This Row],[CODIGO]],STOCKSANLUIS[],7,FALSE))</f>
        <v>A</v>
      </c>
      <c r="I4594" s="10"/>
      <c r="J4594" t="str">
        <f>SALIDA[[#This Row],[CODIGO]]&amp;"       "&amp;SALIDA[[#This Row],[FAMILIA]]</f>
        <v>03848       EVERFROST</v>
      </c>
      <c r="K4594">
        <f>VLOOKUP(SALIDA[[#This Row],[CODIGO]],STOCK_STARSOFT[],5,FALSE)</f>
        <v>8.3454329999999999</v>
      </c>
      <c r="L4594">
        <f>SALIDA[[#This Row],[CANTIDAD]]*SALIDA[[#This Row],[PRECIO UND]]</f>
        <v>8.3454329999999999</v>
      </c>
    </row>
    <row r="4595" spans="1:12" x14ac:dyDescent="0.25">
      <c r="A4595" s="6" t="s">
        <v>19298</v>
      </c>
      <c r="B4595" s="100" t="str">
        <f>VLOOKUP(SALIDA[[#This Row],[CODIGO]],STOCKSANLUIS[],2,FALSE)</f>
        <v>CINTA DE ALUMINIO DE 2" X 54.6 YDS (50MM X 50M) - QTA-250E - EVERFROST - HIGH QUALITY</v>
      </c>
      <c r="C4595" s="153">
        <v>46183</v>
      </c>
      <c r="D4595">
        <v>1</v>
      </c>
      <c r="E4595">
        <f>IF(VLOOKUP(SALIDA[[#This Row],[CODIGO]],STOCKSANLUIS[],6,FALSE)=0,"PRODUCTO SIN STOCK/UBICACIÓN",VLOOKUP(SALIDA[[#This Row],[CODIGO]],STOCKSANLUIS[],6,FALSE))</f>
        <v>1</v>
      </c>
      <c r="F4595">
        <f>SALIDA[[#This Row],[CANTIDAD]]/SALIDA[[#This Row],[UND MEDIDA]]</f>
        <v>1</v>
      </c>
      <c r="G4595" t="str">
        <f>VLOOKUP(SALIDA[[#This Row],[CODIGO]],FAMILIAS[],4,FALSE)</f>
        <v>EVERFROST</v>
      </c>
      <c r="H4595" s="10" t="str">
        <f>IF(VLOOKUP(SALIDA[[#This Row],[CODIGO]],STOCKSANLUIS[],7,FALSE)=0,"PRODUCTO SIN STOCK/UBICACIÓN",VLOOKUP(SALIDA[[#This Row],[CODIGO]],STOCKSANLUIS[],7,FALSE))</f>
        <v>C</v>
      </c>
      <c r="I4595" s="10"/>
      <c r="J4595" t="str">
        <f>SALIDA[[#This Row],[CODIGO]]&amp;"       "&amp;SALIDA[[#This Row],[FAMILIA]]</f>
        <v>03488       EVERFROST</v>
      </c>
      <c r="K4595">
        <f>VLOOKUP(SALIDA[[#This Row],[CODIGO]],STOCK_STARSOFT[],5,FALSE)</f>
        <v>1.7111369999999999</v>
      </c>
      <c r="L4595">
        <f>SALIDA[[#This Row],[CANTIDAD]]*SALIDA[[#This Row],[PRECIO UND]]</f>
        <v>1.7111369999999999</v>
      </c>
    </row>
    <row r="4596" spans="1:12" x14ac:dyDescent="0.25">
      <c r="A4596" s="6" t="s">
        <v>3339</v>
      </c>
      <c r="B4596" s="100" t="str">
        <f>VLOOKUP(SALIDA[[#This Row],[CODIGO]],STOCKSANLUIS[],2,FALSE)</f>
        <v>GAS REFRIGERANTE R134 - 13.6KG ICELOONG</v>
      </c>
      <c r="C4596" s="153">
        <v>46183</v>
      </c>
      <c r="D4596">
        <v>1</v>
      </c>
      <c r="E4596">
        <f>IF(VLOOKUP(SALIDA[[#This Row],[CODIGO]],STOCKSANLUIS[],6,FALSE)=0,"PRODUCTO SIN STOCK/UBICACIÓN",VLOOKUP(SALIDA[[#This Row],[CODIGO]],STOCKSANLUIS[],6,FALSE))</f>
        <v>1</v>
      </c>
      <c r="F4596">
        <f>SALIDA[[#This Row],[CANTIDAD]]/SALIDA[[#This Row],[UND MEDIDA]]</f>
        <v>1</v>
      </c>
      <c r="G4596" t="str">
        <f>VLOOKUP(SALIDA[[#This Row],[CODIGO]],FAMILIAS[],4,FALSE)</f>
        <v>ZHEJIANG YONGHE</v>
      </c>
      <c r="H4596" s="10" t="str">
        <f>IF(VLOOKUP(SALIDA[[#This Row],[CODIGO]],STOCKSANLUIS[],7,FALSE)=0,"PRODUCTO SIN STOCK/UBICACIÓN",VLOOKUP(SALIDA[[#This Row],[CODIGO]],STOCKSANLUIS[],7,FALSE))</f>
        <v>C</v>
      </c>
      <c r="I4596" s="10"/>
      <c r="J4596" t="str">
        <f>SALIDA[[#This Row],[CODIGO]]&amp;"       "&amp;SALIDA[[#This Row],[FAMILIA]]</f>
        <v>02751       ZHEJIANG YONGHE</v>
      </c>
      <c r="K4596">
        <f>VLOOKUP(SALIDA[[#This Row],[CODIGO]],STOCK_STARSOFT[],5,FALSE)</f>
        <v>106.20946600000001</v>
      </c>
      <c r="L4596">
        <f>SALIDA[[#This Row],[CANTIDAD]]*SALIDA[[#This Row],[PRECIO UND]]</f>
        <v>106.20946600000001</v>
      </c>
    </row>
    <row r="4597" spans="1:12" x14ac:dyDescent="0.25">
      <c r="A4597" s="6" t="s">
        <v>22784</v>
      </c>
      <c r="B4597" s="100" t="str">
        <f>VLOOKUP(SALIDA[[#This Row],[CODIGO]],STOCKSANLUIS[],2,FALSE)</f>
        <v>MANIFOLD EN SET PARA R134/404/507/R410A INC MANGUERA DE 90CM (36") - EVERFROST</v>
      </c>
      <c r="C4597" s="153">
        <v>46183</v>
      </c>
      <c r="D4597">
        <v>1</v>
      </c>
      <c r="E4597" t="str">
        <f>IF(VLOOKUP(SALIDA[[#This Row],[CODIGO]],STOCKSANLUIS[],6,FALSE)=0,"PRODUCTO SIN STOCK/UBICACIÓN",VLOOKUP(SALIDA[[#This Row],[CODIGO]],STOCKSANLUIS[],6,FALSE))</f>
        <v>PRODUCTO SIN STOCK/UBICACIÓN</v>
      </c>
      <c r="F4597" t="e">
        <f>SALIDA[[#This Row],[CANTIDAD]]/SALIDA[[#This Row],[UND MEDIDA]]</f>
        <v>#VALUE!</v>
      </c>
      <c r="G4597" t="str">
        <f>VLOOKUP(SALIDA[[#This Row],[CODIGO]],FAMILIAS[],4,FALSE)</f>
        <v>EVERFROST</v>
      </c>
      <c r="H4597" s="10" t="str">
        <f>IF(VLOOKUP(SALIDA[[#This Row],[CODIGO]],STOCKSANLUIS[],7,FALSE)=0,"PRODUCTO SIN STOCK/UBICACIÓN",VLOOKUP(SALIDA[[#This Row],[CODIGO]],STOCKSANLUIS[],7,FALSE))</f>
        <v>A</v>
      </c>
      <c r="I4597" s="10"/>
      <c r="J4597" t="str">
        <f>SALIDA[[#This Row],[CODIGO]]&amp;"       "&amp;SALIDA[[#This Row],[FAMILIA]]</f>
        <v>03833       EVERFROST</v>
      </c>
      <c r="K4597">
        <f>VLOOKUP(SALIDA[[#This Row],[CODIGO]],STOCK_STARSOFT[],5,FALSE)</f>
        <v>17.894922000000001</v>
      </c>
      <c r="L4597">
        <f>SALIDA[[#This Row],[CANTIDAD]]*SALIDA[[#This Row],[PRECIO UND]]</f>
        <v>17.894922000000001</v>
      </c>
    </row>
    <row r="4598" spans="1:12" x14ac:dyDescent="0.25">
      <c r="A4598" s="6" t="s">
        <v>3615</v>
      </c>
      <c r="B4598" s="100" t="str">
        <f>VLOOKUP(SALIDA[[#This Row],[CODIGO]],STOCKSANLUIS[],2,FALSE)</f>
        <v>COMPRESOR SCROLL YH150C5-100 -- 60000 BTU - 5HP - 380V/3PH/60HZ - R410A  - INVOTECH</v>
      </c>
      <c r="C4598" s="153">
        <v>46183</v>
      </c>
      <c r="D4598">
        <v>1</v>
      </c>
      <c r="E4598">
        <f>IF(VLOOKUP(SALIDA[[#This Row],[CODIGO]],STOCKSANLUIS[],6,FALSE)=0,"PRODUCTO SIN STOCK/UBICACIÓN",VLOOKUP(SALIDA[[#This Row],[CODIGO]],STOCKSANLUIS[],6,FALSE))</f>
        <v>1</v>
      </c>
      <c r="F4598">
        <f>SALIDA[[#This Row],[CANTIDAD]]/SALIDA[[#This Row],[UND MEDIDA]]</f>
        <v>1</v>
      </c>
      <c r="G4598" t="str">
        <f>VLOOKUP(SALIDA[[#This Row],[CODIGO]],FAMILIAS[],4,FALSE)</f>
        <v>INVOTECH</v>
      </c>
      <c r="H4598" s="10" t="str">
        <f>IF(VLOOKUP(SALIDA[[#This Row],[CODIGO]],STOCKSANLUIS[],7,FALSE)=0,"PRODUCTO SIN STOCK/UBICACIÓN",VLOOKUP(SALIDA[[#This Row],[CODIGO]],STOCKSANLUIS[],7,FALSE))</f>
        <v>B</v>
      </c>
      <c r="I4598" s="10"/>
      <c r="J4598" t="str">
        <f>SALIDA[[#This Row],[CODIGO]]&amp;"       "&amp;SALIDA[[#This Row],[FAMILIA]]</f>
        <v>03017       INVOTECH</v>
      </c>
      <c r="K4598">
        <f>VLOOKUP(SALIDA[[#This Row],[CODIGO]],STOCK_STARSOFT[],5,FALSE)</f>
        <v>233.768833</v>
      </c>
      <c r="L4598">
        <f>SALIDA[[#This Row],[CANTIDAD]]*SALIDA[[#This Row],[PRECIO UND]]</f>
        <v>233.768833</v>
      </c>
    </row>
    <row r="4599" spans="1:12" x14ac:dyDescent="0.25">
      <c r="A4599" s="6" t="s">
        <v>2022</v>
      </c>
      <c r="B4599" s="100" t="str">
        <f>VLOOKUP(SALIDA[[#This Row],[CODIGO]],STOCKSANLUIS[],2,FALSE)</f>
        <v>CONTROLADOR DE TEMPERATURA DIGITAL TC-900E POWER - VER.07 - 115/220 VAC - FULL GAUGE</v>
      </c>
      <c r="C4599" s="153">
        <v>46183</v>
      </c>
      <c r="D4599">
        <v>1</v>
      </c>
      <c r="E4599">
        <f>IF(VLOOKUP(SALIDA[[#This Row],[CODIGO]],STOCKSANLUIS[],6,FALSE)=0,"PRODUCTO SIN STOCK/UBICACIÓN",VLOOKUP(SALIDA[[#This Row],[CODIGO]],STOCKSANLUIS[],6,FALSE))</f>
        <v>1</v>
      </c>
      <c r="F4599">
        <f>SALIDA[[#This Row],[CANTIDAD]]/SALIDA[[#This Row],[UND MEDIDA]]</f>
        <v>1</v>
      </c>
      <c r="G4599" t="str">
        <f>VLOOKUP(SALIDA[[#This Row],[CODIGO]],FAMILIAS[],4,FALSE)</f>
        <v>FULL GAUGE</v>
      </c>
      <c r="H4599" s="10" t="str">
        <f>IF(VLOOKUP(SALIDA[[#This Row],[CODIGO]],STOCKSANLUIS[],7,FALSE)=0,"PRODUCTO SIN STOCK/UBICACIÓN",VLOOKUP(SALIDA[[#This Row],[CODIGO]],STOCKSANLUIS[],7,FALSE))</f>
        <v>C</v>
      </c>
      <c r="I4599" s="10"/>
      <c r="J4599" t="str">
        <f>SALIDA[[#This Row],[CODIGO]]&amp;"       "&amp;SALIDA[[#This Row],[FAMILIA]]</f>
        <v>01785       FULL GAUGE</v>
      </c>
      <c r="K4599">
        <f>VLOOKUP(SALIDA[[#This Row],[CODIGO]],STOCK_STARSOFT[],5,FALSE)</f>
        <v>18.272079000000002</v>
      </c>
      <c r="L4599">
        <f>SALIDA[[#This Row],[CANTIDAD]]*SALIDA[[#This Row],[PRECIO UND]]</f>
        <v>18.272079000000002</v>
      </c>
    </row>
    <row r="4600" spans="1:12" x14ac:dyDescent="0.25">
      <c r="A4600" s="6" t="s">
        <v>3822</v>
      </c>
      <c r="B4600" s="100" t="str">
        <f>VLOOKUP(SALIDA[[#This Row],[CODIGO]],STOCKSANLUIS[],2,FALSE)</f>
        <v>MANGA AISLANTE CLASS 1 - 1 1/8"ID X 1/2"THK - WINCELL</v>
      </c>
      <c r="C4600" s="153">
        <v>46183</v>
      </c>
      <c r="D4600">
        <v>1</v>
      </c>
      <c r="E4600">
        <f>IF(VLOOKUP(SALIDA[[#This Row],[CODIGO]],STOCKSANLUIS[],6,FALSE)=0,"PRODUCTO SIN STOCK/UBICACIÓN",VLOOKUP(SALIDA[[#This Row],[CODIGO]],STOCKSANLUIS[],6,FALSE))</f>
        <v>1</v>
      </c>
      <c r="F4600">
        <f>SALIDA[[#This Row],[CANTIDAD]]/SALIDA[[#This Row],[UND MEDIDA]]</f>
        <v>1</v>
      </c>
      <c r="G4600" t="str">
        <f>VLOOKUP(SALIDA[[#This Row],[CODIGO]],FAMILIAS[],4,FALSE)</f>
        <v>WINCELL</v>
      </c>
      <c r="H4600" s="10" t="str">
        <f>IF(VLOOKUP(SALIDA[[#This Row],[CODIGO]],STOCKSANLUIS[],7,FALSE)=0,"PRODUCTO SIN STOCK/UBICACIÓN",VLOOKUP(SALIDA[[#This Row],[CODIGO]],STOCKSANLUIS[],7,FALSE))</f>
        <v>A</v>
      </c>
      <c r="I4600" s="10"/>
      <c r="J4600" t="str">
        <f>SALIDA[[#This Row],[CODIGO]]&amp;"       "&amp;SALIDA[[#This Row],[FAMILIA]]</f>
        <v>03252       WINCELL</v>
      </c>
      <c r="K4600">
        <f>VLOOKUP(SALIDA[[#This Row],[CODIGO]],STOCK_STARSOFT[],5,FALSE)</f>
        <v>1.557266</v>
      </c>
      <c r="L4600">
        <f>SALIDA[[#This Row],[CANTIDAD]]*SALIDA[[#This Row],[PRECIO UND]]</f>
        <v>1.557266</v>
      </c>
    </row>
    <row r="4601" spans="1:12" x14ac:dyDescent="0.25">
      <c r="A4601" s="6" t="s">
        <v>3343</v>
      </c>
      <c r="B4601" s="100" t="str">
        <f>VLOOKUP(SALIDA[[#This Row],[CODIGO]],STOCKSANLUIS[],2,FALSE)</f>
        <v>GAS REFRIGERANTE R410A -11.30KG ICELOONG</v>
      </c>
      <c r="C4601" s="153">
        <v>46183</v>
      </c>
      <c r="D4601">
        <v>6</v>
      </c>
      <c r="E4601">
        <f>IF(VLOOKUP(SALIDA[[#This Row],[CODIGO]],STOCKSANLUIS[],6,FALSE)=0,"PRODUCTO SIN STOCK/UBICACIÓN",VLOOKUP(SALIDA[[#This Row],[CODIGO]],STOCKSANLUIS[],6,FALSE))</f>
        <v>1</v>
      </c>
      <c r="F4601">
        <f>SALIDA[[#This Row],[CANTIDAD]]/SALIDA[[#This Row],[UND MEDIDA]]</f>
        <v>6</v>
      </c>
      <c r="G4601" t="str">
        <f>VLOOKUP(SALIDA[[#This Row],[CODIGO]],FAMILIAS[],4,FALSE)</f>
        <v>ZHEJIANG YONGHE</v>
      </c>
      <c r="H4601" s="10" t="str">
        <f>IF(VLOOKUP(SALIDA[[#This Row],[CODIGO]],STOCKSANLUIS[],7,FALSE)=0,"PRODUCTO SIN STOCK/UBICACIÓN",VLOOKUP(SALIDA[[#This Row],[CODIGO]],STOCKSANLUIS[],7,FALSE))</f>
        <v>C</v>
      </c>
      <c r="I4601" s="10"/>
      <c r="J4601" t="str">
        <f>SALIDA[[#This Row],[CODIGO]]&amp;"       "&amp;SALIDA[[#This Row],[FAMILIA]]</f>
        <v>02753       ZHEJIANG YONGHE</v>
      </c>
      <c r="K4601">
        <f>VLOOKUP(SALIDA[[#This Row],[CODIGO]],STOCK_STARSOFT[],5,FALSE)</f>
        <v>88.873082999999994</v>
      </c>
      <c r="L4601">
        <f>SALIDA[[#This Row],[CANTIDAD]]*SALIDA[[#This Row],[PRECIO UND]]</f>
        <v>533.23849799999994</v>
      </c>
    </row>
    <row r="4602" spans="1:12" x14ac:dyDescent="0.25">
      <c r="A4602" s="6" t="s">
        <v>2431</v>
      </c>
      <c r="B4602" s="100" t="str">
        <f>VLOOKUP(SALIDA[[#This Row],[CODIGO]],STOCKSANLUIS[],2,FALSE)</f>
        <v>CONTROLADOR DIGITAL DE PRESIÓN PCT-410 EW PLUS - VER.05 - 90-220 VAC - FULL GAUGE (INCLUYE TRANSFORMADOR) - WHITE</v>
      </c>
      <c r="C4602" s="153">
        <v>46183</v>
      </c>
      <c r="D4602">
        <v>2</v>
      </c>
      <c r="E4602">
        <f>IF(VLOOKUP(SALIDA[[#This Row],[CODIGO]],STOCKSANLUIS[],6,FALSE)=0,"PRODUCTO SIN STOCK/UBICACIÓN",VLOOKUP(SALIDA[[#This Row],[CODIGO]],STOCKSANLUIS[],6,FALSE))</f>
        <v>1</v>
      </c>
      <c r="F4602">
        <f>SALIDA[[#This Row],[CANTIDAD]]/SALIDA[[#This Row],[UND MEDIDA]]</f>
        <v>2</v>
      </c>
      <c r="G4602" t="str">
        <f>VLOOKUP(SALIDA[[#This Row],[CODIGO]],FAMILIAS[],4,FALSE)</f>
        <v>FULL GAUGE</v>
      </c>
      <c r="H4602" s="10" t="str">
        <f>IF(VLOOKUP(SALIDA[[#This Row],[CODIGO]],STOCKSANLUIS[],7,FALSE)=0,"PRODUCTO SIN STOCK/UBICACIÓN",VLOOKUP(SALIDA[[#This Row],[CODIGO]],STOCKSANLUIS[],7,FALSE))</f>
        <v>C</v>
      </c>
      <c r="I4602" s="10"/>
      <c r="J4602" t="str">
        <f>SALIDA[[#This Row],[CODIGO]]&amp;"       "&amp;SALIDA[[#This Row],[FAMILIA]]</f>
        <v>02013       FULL GAUGE</v>
      </c>
      <c r="K4602">
        <f>VLOOKUP(SALIDA[[#This Row],[CODIGO]],STOCK_STARSOFT[],5,FALSE)</f>
        <v>61.461271000000004</v>
      </c>
      <c r="L4602">
        <f>SALIDA[[#This Row],[CANTIDAD]]*SALIDA[[#This Row],[PRECIO UND]]</f>
        <v>122.92254200000001</v>
      </c>
    </row>
    <row r="4603" spans="1:12" x14ac:dyDescent="0.25">
      <c r="A4603" s="6" t="s">
        <v>1934</v>
      </c>
      <c r="B4603" s="100" t="str">
        <f>VLOOKUP(SALIDA[[#This Row],[CODIGO]],STOCKSANLUIS[],2,FALSE)</f>
        <v>TRANSDUCTOR DE PRESION SB-69-200A - FULL GAUGE - (PARA PCT-100-120-410)</v>
      </c>
      <c r="C4603" s="153">
        <v>46183</v>
      </c>
      <c r="D4603">
        <v>2</v>
      </c>
      <c r="E4603">
        <f>IF(VLOOKUP(SALIDA[[#This Row],[CODIGO]],STOCKSANLUIS[],6,FALSE)=0,"PRODUCTO SIN STOCK/UBICACIÓN",VLOOKUP(SALIDA[[#This Row],[CODIGO]],STOCKSANLUIS[],6,FALSE))</f>
        <v>1</v>
      </c>
      <c r="F4603">
        <f>SALIDA[[#This Row],[CANTIDAD]]/SALIDA[[#This Row],[UND MEDIDA]]</f>
        <v>2</v>
      </c>
      <c r="G4603" t="str">
        <f>VLOOKUP(SALIDA[[#This Row],[CODIGO]],FAMILIAS[],4,FALSE)</f>
        <v>FULL GAUGE</v>
      </c>
      <c r="H4603" s="10" t="str">
        <f>IF(VLOOKUP(SALIDA[[#This Row],[CODIGO]],STOCKSANLUIS[],7,FALSE)=0,"PRODUCTO SIN STOCK/UBICACIÓN",VLOOKUP(SALIDA[[#This Row],[CODIGO]],STOCKSANLUIS[],7,FALSE))</f>
        <v>A</v>
      </c>
      <c r="I4603" s="10"/>
      <c r="J4603" t="str">
        <f>SALIDA[[#This Row],[CODIGO]]&amp;"       "&amp;SALIDA[[#This Row],[FAMILIA]]</f>
        <v>01732       FULL GAUGE</v>
      </c>
      <c r="K4603">
        <f>VLOOKUP(SALIDA[[#This Row],[CODIGO]],STOCK_STARSOFT[],5,FALSE)</f>
        <v>66.393867999999998</v>
      </c>
      <c r="L4603">
        <f>SALIDA[[#This Row],[CANTIDAD]]*SALIDA[[#This Row],[PRECIO UND]]</f>
        <v>132.787736</v>
      </c>
    </row>
    <row r="4604" spans="1:12" x14ac:dyDescent="0.25">
      <c r="A4604" s="6" t="s">
        <v>259</v>
      </c>
      <c r="B4604" s="100" t="str">
        <f>VLOOKUP(SALIDA[[#This Row],[CODIGO]],STOCKSANLUIS[],2,FALSE)</f>
        <v>PLATINA KLEERSTRIP MAX BULLET HTP SILVER 2  PLOMO (60 CM)- 477600</v>
      </c>
      <c r="C4604" s="153">
        <v>46183</v>
      </c>
      <c r="D4604">
        <v>8</v>
      </c>
      <c r="E4604">
        <f>IF(VLOOKUP(SALIDA[[#This Row],[CODIGO]],STOCKSANLUIS[],6,FALSE)=0,"PRODUCTO SIN STOCK/UBICACIÓN",VLOOKUP(SALIDA[[#This Row],[CODIGO]],STOCKSANLUIS[],6,FALSE))</f>
        <v>1</v>
      </c>
      <c r="F4604">
        <f>SALIDA[[#This Row],[CANTIDAD]]/SALIDA[[#This Row],[UND MEDIDA]]</f>
        <v>8</v>
      </c>
      <c r="G4604" t="str">
        <f>VLOOKUP(SALIDA[[#This Row],[CODIGO]],FAMILIAS[],4,FALSE)</f>
        <v>ES ROBBINS</v>
      </c>
      <c r="H4604" s="10" t="str">
        <f>IF(VLOOKUP(SALIDA[[#This Row],[CODIGO]],STOCKSANLUIS[],7,FALSE)=0,"PRODUCTO SIN STOCK/UBICACIÓN",VLOOKUP(SALIDA[[#This Row],[CODIGO]],STOCKSANLUIS[],7,FALSE))</f>
        <v>C</v>
      </c>
      <c r="I4604" s="10"/>
      <c r="J4604" t="str">
        <f>SALIDA[[#This Row],[CODIGO]]&amp;"       "&amp;SALIDA[[#This Row],[FAMILIA]]</f>
        <v>00186       ES ROBBINS</v>
      </c>
      <c r="K4604">
        <f>VLOOKUP(SALIDA[[#This Row],[CODIGO]],STOCK_STARSOFT[],5,FALSE)</f>
        <v>4.3959429999999999</v>
      </c>
      <c r="L4604">
        <f>SALIDA[[#This Row],[CANTIDAD]]*SALIDA[[#This Row],[PRECIO UND]]</f>
        <v>35.167543999999999</v>
      </c>
    </row>
    <row r="4605" spans="1:12" x14ac:dyDescent="0.25">
      <c r="A4605" s="6" t="s">
        <v>3343</v>
      </c>
      <c r="B4605" s="100" t="str">
        <f>VLOOKUP(SALIDA[[#This Row],[CODIGO]],STOCKSANLUIS[],2,FALSE)</f>
        <v>GAS REFRIGERANTE R410A -11.30KG ICELOONG</v>
      </c>
      <c r="C4605" s="153">
        <v>46183</v>
      </c>
      <c r="D4605">
        <v>2</v>
      </c>
      <c r="E4605">
        <f>IF(VLOOKUP(SALIDA[[#This Row],[CODIGO]],STOCKSANLUIS[],6,FALSE)=0,"PRODUCTO SIN STOCK/UBICACIÓN",VLOOKUP(SALIDA[[#This Row],[CODIGO]],STOCKSANLUIS[],6,FALSE))</f>
        <v>1</v>
      </c>
      <c r="F4605">
        <f>SALIDA[[#This Row],[CANTIDAD]]/SALIDA[[#This Row],[UND MEDIDA]]</f>
        <v>2</v>
      </c>
      <c r="G4605" t="str">
        <f>VLOOKUP(SALIDA[[#This Row],[CODIGO]],FAMILIAS[],4,FALSE)</f>
        <v>ZHEJIANG YONGHE</v>
      </c>
      <c r="H4605" s="10" t="str">
        <f>IF(VLOOKUP(SALIDA[[#This Row],[CODIGO]],STOCKSANLUIS[],7,FALSE)=0,"PRODUCTO SIN STOCK/UBICACIÓN",VLOOKUP(SALIDA[[#This Row],[CODIGO]],STOCKSANLUIS[],7,FALSE))</f>
        <v>C</v>
      </c>
      <c r="I4605" s="10"/>
      <c r="J4605" t="str">
        <f>SALIDA[[#This Row],[CODIGO]]&amp;"       "&amp;SALIDA[[#This Row],[FAMILIA]]</f>
        <v>02753       ZHEJIANG YONGHE</v>
      </c>
      <c r="K4605">
        <f>VLOOKUP(SALIDA[[#This Row],[CODIGO]],STOCK_STARSOFT[],5,FALSE)</f>
        <v>88.873082999999994</v>
      </c>
      <c r="L4605">
        <f>SALIDA[[#This Row],[CANTIDAD]]*SALIDA[[#This Row],[PRECIO UND]]</f>
        <v>177.74616599999999</v>
      </c>
    </row>
    <row r="4606" spans="1:12" x14ac:dyDescent="0.25">
      <c r="A4606" s="6" t="s">
        <v>22050</v>
      </c>
      <c r="B4606" s="100" t="str">
        <f>VLOOKUP(SALIDA[[#This Row],[CODIGO]],STOCKSANLUIS[],2,FALSE)</f>
        <v>MINI BOMBA STAR COLD  DE 110-240V MINISLIM SERIES 66 FT LIFT SPS-66</v>
      </c>
      <c r="C4606" s="153">
        <v>46184</v>
      </c>
      <c r="D4606">
        <v>6</v>
      </c>
      <c r="E4606">
        <f>IF(VLOOKUP(SALIDA[[#This Row],[CODIGO]],STOCKSANLUIS[],6,FALSE)=0,"PRODUCTO SIN STOCK/UBICACIÓN",VLOOKUP(SALIDA[[#This Row],[CODIGO]],STOCKSANLUIS[],6,FALSE))</f>
        <v>1</v>
      </c>
      <c r="F4606">
        <f>SALIDA[[#This Row],[CANTIDAD]]/SALIDA[[#This Row],[UND MEDIDA]]</f>
        <v>6</v>
      </c>
      <c r="G4606" t="str">
        <f>VLOOKUP(SALIDA[[#This Row],[CODIGO]],FAMILIAS[],4,FALSE)</f>
        <v>STAR COLD</v>
      </c>
      <c r="H4606" s="10" t="str">
        <f>IF(VLOOKUP(SALIDA[[#This Row],[CODIGO]],STOCKSANLUIS[],7,FALSE)=0,"PRODUCTO SIN STOCK/UBICACIÓN",VLOOKUP(SALIDA[[#This Row],[CODIGO]],STOCKSANLUIS[],7,FALSE))</f>
        <v>A</v>
      </c>
      <c r="I4606" s="10" t="s">
        <v>19536</v>
      </c>
      <c r="J4606" t="str">
        <f>SALIDA[[#This Row],[CODIGO]]&amp;"       "&amp;SALIDA[[#This Row],[FAMILIA]]</f>
        <v>03543       STAR COLD</v>
      </c>
      <c r="K4606">
        <f>VLOOKUP(SALIDA[[#This Row],[CODIGO]],STOCK_STARSOFT[],5,FALSE)</f>
        <v>19.559408000000001</v>
      </c>
      <c r="L4606">
        <f>SALIDA[[#This Row],[CANTIDAD]]*SALIDA[[#This Row],[PRECIO UND]]</f>
        <v>117.356448</v>
      </c>
    </row>
    <row r="4607" spans="1:12" x14ac:dyDescent="0.25">
      <c r="A4607" s="6" t="s">
        <v>491</v>
      </c>
      <c r="B4607" s="100" t="str">
        <f>VLOOKUP(SALIDA[[#This Row],[CODIGO]],STOCKSANLUIS[],2,FALSE)</f>
        <v>FUNDENTE EN PASTA DE 113.5 GR (SSWF1/4) - HARRIS</v>
      </c>
      <c r="C4607" s="153">
        <v>46184</v>
      </c>
      <c r="D4607">
        <v>3</v>
      </c>
      <c r="E4607">
        <f>IF(VLOOKUP(SALIDA[[#This Row],[CODIGO]],STOCKSANLUIS[],6,FALSE)=0,"PRODUCTO SIN STOCK/UBICACIÓN",VLOOKUP(SALIDA[[#This Row],[CODIGO]],STOCKSANLUIS[],6,FALSE))</f>
        <v>1</v>
      </c>
      <c r="F4607">
        <f>SALIDA[[#This Row],[CANTIDAD]]/SALIDA[[#This Row],[UND MEDIDA]]</f>
        <v>3</v>
      </c>
      <c r="G4607" t="str">
        <f>VLOOKUP(SALIDA[[#This Row],[CODIGO]],FAMILIAS[],4,FALSE)</f>
        <v>HARRIS</v>
      </c>
      <c r="H4607" s="10" t="str">
        <f>IF(VLOOKUP(SALIDA[[#This Row],[CODIGO]],STOCKSANLUIS[],7,FALSE)=0,"PRODUCTO SIN STOCK/UBICACIÓN",VLOOKUP(SALIDA[[#This Row],[CODIGO]],STOCKSANLUIS[],7,FALSE))</f>
        <v>C</v>
      </c>
      <c r="I4607" s="10" t="s">
        <v>19536</v>
      </c>
      <c r="J4607" t="str">
        <f>SALIDA[[#This Row],[CODIGO]]&amp;"       "&amp;SALIDA[[#This Row],[FAMILIA]]</f>
        <v>00408       HARRIS</v>
      </c>
      <c r="K4607">
        <f>VLOOKUP(SALIDA[[#This Row],[CODIGO]],STOCK_STARSOFT[],5,FALSE)</f>
        <v>4.173635</v>
      </c>
      <c r="L4607">
        <f>SALIDA[[#This Row],[CANTIDAD]]*SALIDA[[#This Row],[PRECIO UND]]</f>
        <v>12.520904999999999</v>
      </c>
    </row>
    <row r="4608" spans="1:12" x14ac:dyDescent="0.25">
      <c r="A4608" s="6" t="s">
        <v>3501</v>
      </c>
      <c r="B4608" s="100" t="str">
        <f>VLOOKUP(SALIDA[[#This Row],[CODIGO]],STOCKSANLUIS[],2,FALSE)</f>
        <v>BOBINA PARA VÁLVULA SOLENOIDE 220V/60 HZ 10W MQ-A0322G-000001</v>
      </c>
      <c r="C4608" s="153">
        <v>46184</v>
      </c>
      <c r="D4608">
        <v>1</v>
      </c>
      <c r="E4608">
        <f>IF(VLOOKUP(SALIDA[[#This Row],[CODIGO]],STOCKSANLUIS[],6,FALSE)=0,"PRODUCTO SIN STOCK/UBICACIÓN",VLOOKUP(SALIDA[[#This Row],[CODIGO]],STOCKSANLUIS[],6,FALSE))</f>
        <v>1</v>
      </c>
      <c r="F4608">
        <f>SALIDA[[#This Row],[CANTIDAD]]/SALIDA[[#This Row],[UND MEDIDA]]</f>
        <v>1</v>
      </c>
      <c r="G4608" t="str">
        <f>VLOOKUP(SALIDA[[#This Row],[CODIGO]],FAMILIAS[],4,FALSE)</f>
        <v>SANHUA</v>
      </c>
      <c r="H4608" s="10" t="str">
        <f>IF(VLOOKUP(SALIDA[[#This Row],[CODIGO]],STOCKSANLUIS[],7,FALSE)=0,"PRODUCTO SIN STOCK/UBICACIÓN",VLOOKUP(SALIDA[[#This Row],[CODIGO]],STOCKSANLUIS[],7,FALSE))</f>
        <v>A</v>
      </c>
      <c r="I4608" s="10" t="s">
        <v>19536</v>
      </c>
      <c r="J4608" t="str">
        <f>SALIDA[[#This Row],[CODIGO]]&amp;"       "&amp;SALIDA[[#This Row],[FAMILIA]]</f>
        <v>02915       SANHUA</v>
      </c>
      <c r="K4608">
        <f>VLOOKUP(SALIDA[[#This Row],[CODIGO]],STOCK_STARSOFT[],5,FALSE)</f>
        <v>13.770003000000001</v>
      </c>
      <c r="L4608">
        <f>SALIDA[[#This Row],[CANTIDAD]]*SALIDA[[#This Row],[PRECIO UND]]</f>
        <v>13.770003000000001</v>
      </c>
    </row>
    <row r="4609" spans="1:12" x14ac:dyDescent="0.25">
      <c r="A4609" s="6" t="s">
        <v>3339</v>
      </c>
      <c r="B4609" s="100" t="str">
        <f>VLOOKUP(SALIDA[[#This Row],[CODIGO]],STOCKSANLUIS[],2,FALSE)</f>
        <v>GAS REFRIGERANTE R134 - 13.6KG ICELOONG</v>
      </c>
      <c r="C4609" s="153">
        <v>46184</v>
      </c>
      <c r="D4609">
        <v>1</v>
      </c>
      <c r="E4609">
        <f>IF(VLOOKUP(SALIDA[[#This Row],[CODIGO]],STOCKSANLUIS[],6,FALSE)=0,"PRODUCTO SIN STOCK/UBICACIÓN",VLOOKUP(SALIDA[[#This Row],[CODIGO]],STOCKSANLUIS[],6,FALSE))</f>
        <v>1</v>
      </c>
      <c r="F4609">
        <f>SALIDA[[#This Row],[CANTIDAD]]/SALIDA[[#This Row],[UND MEDIDA]]</f>
        <v>1</v>
      </c>
      <c r="G4609" t="str">
        <f>VLOOKUP(SALIDA[[#This Row],[CODIGO]],FAMILIAS[],4,FALSE)</f>
        <v>ZHEJIANG YONGHE</v>
      </c>
      <c r="H4609" s="10" t="str">
        <f>IF(VLOOKUP(SALIDA[[#This Row],[CODIGO]],STOCKSANLUIS[],7,FALSE)=0,"PRODUCTO SIN STOCK/UBICACIÓN",VLOOKUP(SALIDA[[#This Row],[CODIGO]],STOCKSANLUIS[],7,FALSE))</f>
        <v>C</v>
      </c>
      <c r="I4609" s="10"/>
      <c r="J4609" t="str">
        <f>SALIDA[[#This Row],[CODIGO]]&amp;"       "&amp;SALIDA[[#This Row],[FAMILIA]]</f>
        <v>02751       ZHEJIANG YONGHE</v>
      </c>
      <c r="K4609">
        <f>VLOOKUP(SALIDA[[#This Row],[CODIGO]],STOCK_STARSOFT[],5,FALSE)</f>
        <v>106.20946600000001</v>
      </c>
      <c r="L4609">
        <f>SALIDA[[#This Row],[CANTIDAD]]*SALIDA[[#This Row],[PRECIO UND]]</f>
        <v>106.20946600000001</v>
      </c>
    </row>
    <row r="4610" spans="1:12" x14ac:dyDescent="0.25">
      <c r="A4610" s="6" t="s">
        <v>2022</v>
      </c>
      <c r="B4610" s="100" t="str">
        <f>VLOOKUP(SALIDA[[#This Row],[CODIGO]],STOCKSANLUIS[],2,FALSE)</f>
        <v>CONTROLADOR DE TEMPERATURA DIGITAL TC-900E POWER - VER.07 - 115/220 VAC - FULL GAUGE</v>
      </c>
      <c r="C4610" s="153">
        <v>46184</v>
      </c>
      <c r="D4610">
        <v>1</v>
      </c>
      <c r="E4610">
        <f>IF(VLOOKUP(SALIDA[[#This Row],[CODIGO]],STOCKSANLUIS[],6,FALSE)=0,"PRODUCTO SIN STOCK/UBICACIÓN",VLOOKUP(SALIDA[[#This Row],[CODIGO]],STOCKSANLUIS[],6,FALSE))</f>
        <v>1</v>
      </c>
      <c r="F4610">
        <f>SALIDA[[#This Row],[CANTIDAD]]/SALIDA[[#This Row],[UND MEDIDA]]</f>
        <v>1</v>
      </c>
      <c r="G4610" t="str">
        <f>VLOOKUP(SALIDA[[#This Row],[CODIGO]],FAMILIAS[],4,FALSE)</f>
        <v>FULL GAUGE</v>
      </c>
      <c r="H4610" s="10" t="str">
        <f>IF(VLOOKUP(SALIDA[[#This Row],[CODIGO]],STOCKSANLUIS[],7,FALSE)=0,"PRODUCTO SIN STOCK/UBICACIÓN",VLOOKUP(SALIDA[[#This Row],[CODIGO]],STOCKSANLUIS[],7,FALSE))</f>
        <v>C</v>
      </c>
      <c r="I4610" s="10"/>
      <c r="J4610" t="str">
        <f>SALIDA[[#This Row],[CODIGO]]&amp;"       "&amp;SALIDA[[#This Row],[FAMILIA]]</f>
        <v>01785       FULL GAUGE</v>
      </c>
      <c r="K4610">
        <f>VLOOKUP(SALIDA[[#This Row],[CODIGO]],STOCK_STARSOFT[],5,FALSE)</f>
        <v>18.272079000000002</v>
      </c>
      <c r="L4610">
        <f>SALIDA[[#This Row],[CANTIDAD]]*SALIDA[[#This Row],[PRECIO UND]]</f>
        <v>18.272079000000002</v>
      </c>
    </row>
    <row r="4611" spans="1:12" x14ac:dyDescent="0.25">
      <c r="A4611" s="6" t="s">
        <v>35</v>
      </c>
      <c r="B4611" s="100" t="str">
        <f>VLOOKUP(SALIDA[[#This Row],[CODIGO]],STOCKSANLUIS[],2,FALSE)</f>
        <v>CONTROLADOR DE TEMPERATURA DIGITAL MT-512EL 2HP - VER.13 - 12/24 VAC/DC - FULL GAUGE</v>
      </c>
      <c r="C4611" s="153">
        <v>46184</v>
      </c>
      <c r="D4611">
        <v>1</v>
      </c>
      <c r="E4611">
        <f>IF(VLOOKUP(SALIDA[[#This Row],[CODIGO]],STOCKSANLUIS[],6,FALSE)=0,"PRODUCTO SIN STOCK/UBICACIÓN",VLOOKUP(SALIDA[[#This Row],[CODIGO]],STOCKSANLUIS[],6,FALSE))</f>
        <v>1</v>
      </c>
      <c r="F4611">
        <f>SALIDA[[#This Row],[CANTIDAD]]/SALIDA[[#This Row],[UND MEDIDA]]</f>
        <v>1</v>
      </c>
      <c r="G4611" t="str">
        <f>VLOOKUP(SALIDA[[#This Row],[CODIGO]],FAMILIAS[],4,FALSE)</f>
        <v>FULL GAUGE</v>
      </c>
      <c r="H4611" s="10" t="str">
        <f>IF(VLOOKUP(SALIDA[[#This Row],[CODIGO]],STOCKSANLUIS[],7,FALSE)=0,"PRODUCTO SIN STOCK/UBICACIÓN",VLOOKUP(SALIDA[[#This Row],[CODIGO]],STOCKSANLUIS[],7,FALSE))</f>
        <v>C</v>
      </c>
      <c r="I4611" s="10"/>
      <c r="J4611" t="str">
        <f>SALIDA[[#This Row],[CODIGO]]&amp;"       "&amp;SALIDA[[#This Row],[FAMILIA]]</f>
        <v>00017       FULL GAUGE</v>
      </c>
      <c r="K4611">
        <f>VLOOKUP(SALIDA[[#This Row],[CODIGO]],STOCK_STARSOFT[],5,FALSE)</f>
        <v>15.751519</v>
      </c>
      <c r="L4611">
        <f>SALIDA[[#This Row],[CANTIDAD]]*SALIDA[[#This Row],[PRECIO UND]]</f>
        <v>15.751519</v>
      </c>
    </row>
    <row r="4612" spans="1:12" x14ac:dyDescent="0.25">
      <c r="A4612" s="6" t="s">
        <v>2541</v>
      </c>
      <c r="B4612" s="100" t="str">
        <f>VLOOKUP(SALIDA[[#This Row],[CODIGO]],STOCKSANLUIS[],2,FALSE)</f>
        <v>EQUIPO DE A/A MINI SPLIT FRIO SOLO - 12000 BTU - R410A - 220V/1PH/60HZ - TEMP BLUE MADE BY CARRIER INTERAMERICA CORPORATION</v>
      </c>
      <c r="C4612" s="153">
        <v>46184</v>
      </c>
      <c r="D4612">
        <v>1</v>
      </c>
      <c r="E4612">
        <f>IF(VLOOKUP(SALIDA[[#This Row],[CODIGO]],STOCKSANLUIS[],6,FALSE)=0,"PRODUCTO SIN STOCK/UBICACIÓN",VLOOKUP(SALIDA[[#This Row],[CODIGO]],STOCKSANLUIS[],6,FALSE))</f>
        <v>1</v>
      </c>
      <c r="F4612">
        <f>SALIDA[[#This Row],[CANTIDAD]]/SALIDA[[#This Row],[UND MEDIDA]]</f>
        <v>1</v>
      </c>
      <c r="G4612" t="str">
        <f>VLOOKUP(SALIDA[[#This Row],[CODIGO]],FAMILIAS[],4,FALSE)</f>
        <v>TEMP BLUE</v>
      </c>
      <c r="H4612" s="10" t="str">
        <f>IF(VLOOKUP(SALIDA[[#This Row],[CODIGO]],STOCKSANLUIS[],7,FALSE)=0,"PRODUCTO SIN STOCK/UBICACIÓN",VLOOKUP(SALIDA[[#This Row],[CODIGO]],STOCKSANLUIS[],7,FALSE))</f>
        <v>B</v>
      </c>
      <c r="I4612" s="10"/>
      <c r="J4612" t="str">
        <f>SALIDA[[#This Row],[CODIGO]]&amp;"       "&amp;SALIDA[[#This Row],[FAMILIA]]</f>
        <v>02083       TEMP BLUE</v>
      </c>
      <c r="K4612">
        <f>VLOOKUP(SALIDA[[#This Row],[CODIGO]],STOCK_STARSOFT[],5,FALSE)</f>
        <v>152.30836500000001</v>
      </c>
      <c r="L4612">
        <f>SALIDA[[#This Row],[CANTIDAD]]*SALIDA[[#This Row],[PRECIO UND]]</f>
        <v>152.30836500000001</v>
      </c>
    </row>
    <row r="4613" spans="1:12" x14ac:dyDescent="0.25">
      <c r="A4613" s="6" t="s">
        <v>2490</v>
      </c>
      <c r="B4613" s="100" t="str">
        <f>VLOOKUP(SALIDA[[#This Row],[CODIGO]],STOCKSANLUIS[],2,FALSE)</f>
        <v>LIMPIADOR PARA CONDENSADOR - NU-BRITE - 1GALON - NU CALGON</v>
      </c>
      <c r="C4613" s="153">
        <v>46184</v>
      </c>
      <c r="D4613">
        <v>3</v>
      </c>
      <c r="E4613">
        <f>IF(VLOOKUP(SALIDA[[#This Row],[CODIGO]],STOCKSANLUIS[],6,FALSE)=0,"PRODUCTO SIN STOCK/UBICACIÓN",VLOOKUP(SALIDA[[#This Row],[CODIGO]],STOCKSANLUIS[],6,FALSE))</f>
        <v>1</v>
      </c>
      <c r="F4613">
        <f>SALIDA[[#This Row],[CANTIDAD]]/SALIDA[[#This Row],[UND MEDIDA]]</f>
        <v>3</v>
      </c>
      <c r="G4613" t="str">
        <f>VLOOKUP(SALIDA[[#This Row],[CODIGO]],FAMILIAS[],4,FALSE)</f>
        <v>NU CALGON</v>
      </c>
      <c r="H4613" s="10" t="str">
        <f>IF(VLOOKUP(SALIDA[[#This Row],[CODIGO]],STOCKSANLUIS[],7,FALSE)=0,"PRODUCTO SIN STOCK/UBICACIÓN",VLOOKUP(SALIDA[[#This Row],[CODIGO]],STOCKSANLUIS[],7,FALSE))</f>
        <v>C</v>
      </c>
      <c r="I4613" s="10"/>
      <c r="J4613" t="str">
        <f>SALIDA[[#This Row],[CODIGO]]&amp;"       "&amp;SALIDA[[#This Row],[FAMILIA]]</f>
        <v>02043       NU CALGON</v>
      </c>
      <c r="K4613">
        <f>VLOOKUP(SALIDA[[#This Row],[CODIGO]],STOCK_STARSOFT[],5,FALSE)</f>
        <v>9.0050089999999994</v>
      </c>
      <c r="L4613">
        <f>SALIDA[[#This Row],[CANTIDAD]]*SALIDA[[#This Row],[PRECIO UND]]</f>
        <v>27.015026999999996</v>
      </c>
    </row>
    <row r="4614" spans="1:12" x14ac:dyDescent="0.25">
      <c r="A4614" s="6" t="s">
        <v>2466</v>
      </c>
      <c r="B4614" s="100" t="str">
        <f>VLOOKUP(SALIDA[[#This Row],[CODIGO]],STOCKSANLUIS[],2,FALSE)</f>
        <v>LIMPIADOR PARA EVAPORADOR - EVAP POWR-C - 1GALON - NU CALGON</v>
      </c>
      <c r="C4614" s="153">
        <v>46184</v>
      </c>
      <c r="D4614">
        <v>2</v>
      </c>
      <c r="E4614">
        <f>IF(VLOOKUP(SALIDA[[#This Row],[CODIGO]],STOCKSANLUIS[],6,FALSE)=0,"PRODUCTO SIN STOCK/UBICACIÓN",VLOOKUP(SALIDA[[#This Row],[CODIGO]],STOCKSANLUIS[],6,FALSE))</f>
        <v>1</v>
      </c>
      <c r="F4614">
        <f>SALIDA[[#This Row],[CANTIDAD]]/SALIDA[[#This Row],[UND MEDIDA]]</f>
        <v>2</v>
      </c>
      <c r="G4614" t="str">
        <f>VLOOKUP(SALIDA[[#This Row],[CODIGO]],FAMILIAS[],4,FALSE)</f>
        <v>NU CALGON</v>
      </c>
      <c r="H4614" s="10" t="str">
        <f>IF(VLOOKUP(SALIDA[[#This Row],[CODIGO]],STOCKSANLUIS[],7,FALSE)=0,"PRODUCTO SIN STOCK/UBICACIÓN",VLOOKUP(SALIDA[[#This Row],[CODIGO]],STOCKSANLUIS[],7,FALSE))</f>
        <v>C</v>
      </c>
      <c r="I4614" s="10"/>
      <c r="J4614" t="str">
        <f>SALIDA[[#This Row],[CODIGO]]&amp;"       "&amp;SALIDA[[#This Row],[FAMILIA]]</f>
        <v>02030       NU CALGON</v>
      </c>
      <c r="K4614">
        <f>VLOOKUP(SALIDA[[#This Row],[CODIGO]],STOCK_STARSOFT[],5,FALSE)</f>
        <v>10.536965</v>
      </c>
      <c r="L4614">
        <f>SALIDA[[#This Row],[CANTIDAD]]*SALIDA[[#This Row],[PRECIO UND]]</f>
        <v>21.073930000000001</v>
      </c>
    </row>
    <row r="4615" spans="1:12" x14ac:dyDescent="0.25">
      <c r="A4615" s="6" t="s">
        <v>721</v>
      </c>
      <c r="B4615" s="100" t="str">
        <f>VLOOKUP(SALIDA[[#This Row],[CODIGO]],STOCKSANLUIS[],2,FALSE)</f>
        <v>ANTORCHA DE UNA CAÑA PARA MAP GASS  QTX-11E - QUALITY</v>
      </c>
      <c r="C4615" s="153">
        <v>46184</v>
      </c>
      <c r="D4615">
        <v>5</v>
      </c>
      <c r="E4615">
        <f>IF(VLOOKUP(SALIDA[[#This Row],[CODIGO]],STOCKSANLUIS[],6,FALSE)=0,"PRODUCTO SIN STOCK/UBICACIÓN",VLOOKUP(SALIDA[[#This Row],[CODIGO]],STOCKSANLUIS[],6,FALSE))</f>
        <v>1</v>
      </c>
      <c r="F4615">
        <f>SALIDA[[#This Row],[CANTIDAD]]/SALIDA[[#This Row],[UND MEDIDA]]</f>
        <v>5</v>
      </c>
      <c r="G4615" t="str">
        <f>VLOOKUP(SALIDA[[#This Row],[CODIGO]],FAMILIAS[],4,FALSE)</f>
        <v>QUALITY</v>
      </c>
      <c r="H4615" s="10" t="str">
        <f>IF(VLOOKUP(SALIDA[[#This Row],[CODIGO]],STOCKSANLUIS[],7,FALSE)=0,"PRODUCTO SIN STOCK/UBICACIÓN",VLOOKUP(SALIDA[[#This Row],[CODIGO]],STOCKSANLUIS[],7,FALSE))</f>
        <v>A</v>
      </c>
      <c r="I4615" s="10" t="s">
        <v>19536</v>
      </c>
      <c r="J4615" t="str">
        <f>SALIDA[[#This Row],[CODIGO]]&amp;"       "&amp;SALIDA[[#This Row],[FAMILIA]]</f>
        <v>00792       QUALITY</v>
      </c>
      <c r="K4615">
        <f>VLOOKUP(SALIDA[[#This Row],[CODIGO]],STOCK_STARSOFT[],5,FALSE)</f>
        <v>14.185476</v>
      </c>
      <c r="L4615">
        <f>SALIDA[[#This Row],[CANTIDAD]]*SALIDA[[#This Row],[PRECIO UND]]</f>
        <v>70.927379999999999</v>
      </c>
    </row>
    <row r="4616" spans="1:12" x14ac:dyDescent="0.25">
      <c r="A4616" s="6" t="s">
        <v>2571</v>
      </c>
      <c r="B4616" s="100" t="str">
        <f>VLOOKUP(SALIDA[[#This Row],[CODIGO]],STOCKSANLUIS[],2,FALSE)</f>
        <v xml:space="preserve">BOMBA DE CONDENSADO SAUERMANN SI 1805-220V  TANQUE BAJO    </v>
      </c>
      <c r="C4616" s="153">
        <v>46184</v>
      </c>
      <c r="D4616">
        <v>2</v>
      </c>
      <c r="E4616">
        <f>IF(VLOOKUP(SALIDA[[#This Row],[CODIGO]],STOCKSANLUIS[],6,FALSE)=0,"PRODUCTO SIN STOCK/UBICACIÓN",VLOOKUP(SALIDA[[#This Row],[CODIGO]],STOCKSANLUIS[],6,FALSE))</f>
        <v>1</v>
      </c>
      <c r="F4616">
        <f>SALIDA[[#This Row],[CANTIDAD]]/SALIDA[[#This Row],[UND MEDIDA]]</f>
        <v>2</v>
      </c>
      <c r="G4616" t="str">
        <f>VLOOKUP(SALIDA[[#This Row],[CODIGO]],FAMILIAS[],4,FALSE)</f>
        <v>SAUERMANN</v>
      </c>
      <c r="H4616" s="10" t="str">
        <f>IF(VLOOKUP(SALIDA[[#This Row],[CODIGO]],STOCKSANLUIS[],7,FALSE)=0,"PRODUCTO SIN STOCK/UBICACIÓN",VLOOKUP(SALIDA[[#This Row],[CODIGO]],STOCKSANLUIS[],7,FALSE))</f>
        <v>C</v>
      </c>
      <c r="I4616" s="10"/>
      <c r="J4616" t="str">
        <f>SALIDA[[#This Row],[CODIGO]]&amp;"       "&amp;SALIDA[[#This Row],[FAMILIA]]</f>
        <v>02109       SAUERMANN</v>
      </c>
      <c r="K4616">
        <f>VLOOKUP(SALIDA[[#This Row],[CODIGO]],STOCK_STARSOFT[],5,FALSE)</f>
        <v>45.054600999999998</v>
      </c>
      <c r="L4616">
        <f>SALIDA[[#This Row],[CANTIDAD]]*SALIDA[[#This Row],[PRECIO UND]]</f>
        <v>90.109201999999996</v>
      </c>
    </row>
    <row r="4617" spans="1:12" x14ac:dyDescent="0.25">
      <c r="A4617" s="6" t="s">
        <v>2022</v>
      </c>
      <c r="B4617" s="100" t="str">
        <f>VLOOKUP(SALIDA[[#This Row],[CODIGO]],STOCKSANLUIS[],2,FALSE)</f>
        <v>CONTROLADOR DE TEMPERATURA DIGITAL TC-900E POWER - VER.07 - 115/220 VAC - FULL GAUGE</v>
      </c>
      <c r="C4617" s="153">
        <v>46184</v>
      </c>
      <c r="D4617">
        <v>2</v>
      </c>
      <c r="E4617">
        <f>IF(VLOOKUP(SALIDA[[#This Row],[CODIGO]],STOCKSANLUIS[],6,FALSE)=0,"PRODUCTO SIN STOCK/UBICACIÓN",VLOOKUP(SALIDA[[#This Row],[CODIGO]],STOCKSANLUIS[],6,FALSE))</f>
        <v>1</v>
      </c>
      <c r="F4617">
        <f>SALIDA[[#This Row],[CANTIDAD]]/SALIDA[[#This Row],[UND MEDIDA]]</f>
        <v>2</v>
      </c>
      <c r="G4617" t="str">
        <f>VLOOKUP(SALIDA[[#This Row],[CODIGO]],FAMILIAS[],4,FALSE)</f>
        <v>FULL GAUGE</v>
      </c>
      <c r="H4617" s="10" t="str">
        <f>IF(VLOOKUP(SALIDA[[#This Row],[CODIGO]],STOCKSANLUIS[],7,FALSE)=0,"PRODUCTO SIN STOCK/UBICACIÓN",VLOOKUP(SALIDA[[#This Row],[CODIGO]],STOCKSANLUIS[],7,FALSE))</f>
        <v>C</v>
      </c>
      <c r="I4617" s="10"/>
      <c r="J4617" t="str">
        <f>SALIDA[[#This Row],[CODIGO]]&amp;"       "&amp;SALIDA[[#This Row],[FAMILIA]]</f>
        <v>01785       FULL GAUGE</v>
      </c>
      <c r="K4617">
        <f>VLOOKUP(SALIDA[[#This Row],[CODIGO]],STOCK_STARSOFT[],5,FALSE)</f>
        <v>18.272079000000002</v>
      </c>
      <c r="L4617">
        <f>SALIDA[[#This Row],[CANTIDAD]]*SALIDA[[#This Row],[PRECIO UND]]</f>
        <v>36.544158000000003</v>
      </c>
    </row>
    <row r="4618" spans="1:12" x14ac:dyDescent="0.25">
      <c r="A4618" s="6" t="s">
        <v>683</v>
      </c>
      <c r="B4618" s="100" t="str">
        <f>VLOOKUP(SALIDA[[#This Row],[CODIGO]],STOCKSANLUIS[],2,FALSE)</f>
        <v>CAJA SOBREPONER CON 2 LLAVES GB-01C - FULL GAUGE</v>
      </c>
      <c r="C4618" s="153">
        <v>46184</v>
      </c>
      <c r="D4618">
        <v>3</v>
      </c>
      <c r="E4618">
        <f>IF(VLOOKUP(SALIDA[[#This Row],[CODIGO]],STOCKSANLUIS[],6,FALSE)=0,"PRODUCTO SIN STOCK/UBICACIÓN",VLOOKUP(SALIDA[[#This Row],[CODIGO]],STOCKSANLUIS[],6,FALSE))</f>
        <v>1</v>
      </c>
      <c r="F4618">
        <f>SALIDA[[#This Row],[CANTIDAD]]/SALIDA[[#This Row],[UND MEDIDA]]</f>
        <v>3</v>
      </c>
      <c r="G4618" t="str">
        <f>VLOOKUP(SALIDA[[#This Row],[CODIGO]],FAMILIAS[],4,FALSE)</f>
        <v>FULL GAUGE</v>
      </c>
      <c r="H4618" s="10" t="str">
        <f>IF(VLOOKUP(SALIDA[[#This Row],[CODIGO]],STOCKSANLUIS[],7,FALSE)=0,"PRODUCTO SIN STOCK/UBICACIÓN",VLOOKUP(SALIDA[[#This Row],[CODIGO]],STOCKSANLUIS[],7,FALSE))</f>
        <v>C</v>
      </c>
      <c r="I4618" s="10"/>
      <c r="J4618" t="str">
        <f>SALIDA[[#This Row],[CODIGO]]&amp;"       "&amp;SALIDA[[#This Row],[FAMILIA]]</f>
        <v>00761       FULL GAUGE</v>
      </c>
      <c r="K4618">
        <f>VLOOKUP(SALIDA[[#This Row],[CODIGO]],STOCK_STARSOFT[],5,FALSE)</f>
        <v>12.362753</v>
      </c>
      <c r="L4618">
        <f>SALIDA[[#This Row],[CANTIDAD]]*SALIDA[[#This Row],[PRECIO UND]]</f>
        <v>37.088259000000001</v>
      </c>
    </row>
    <row r="4619" spans="1:12" x14ac:dyDescent="0.25">
      <c r="A4619" s="6" t="s">
        <v>33</v>
      </c>
      <c r="B4619" s="100" t="str">
        <f>VLOOKUP(SALIDA[[#This Row],[CODIGO]],STOCKSANLUIS[],2,FALSE)</f>
        <v>CONTROLADOR DE TEMPERATURA DIGITAL MT-512E 2HP - VER.13 - 115/220 VAC - FULL GAUGE</v>
      </c>
      <c r="C4619" s="153">
        <v>46184</v>
      </c>
      <c r="D4619">
        <v>20</v>
      </c>
      <c r="E4619">
        <f>IF(VLOOKUP(SALIDA[[#This Row],[CODIGO]],STOCKSANLUIS[],6,FALSE)=0,"PRODUCTO SIN STOCK/UBICACIÓN",VLOOKUP(SALIDA[[#This Row],[CODIGO]],STOCKSANLUIS[],6,FALSE))</f>
        <v>1</v>
      </c>
      <c r="F4619">
        <f>SALIDA[[#This Row],[CANTIDAD]]/SALIDA[[#This Row],[UND MEDIDA]]</f>
        <v>20</v>
      </c>
      <c r="G4619" t="str">
        <f>VLOOKUP(SALIDA[[#This Row],[CODIGO]],FAMILIAS[],4,FALSE)</f>
        <v>FULL GAUGE</v>
      </c>
      <c r="H4619" s="10" t="str">
        <f>IF(VLOOKUP(SALIDA[[#This Row],[CODIGO]],STOCKSANLUIS[],7,FALSE)=0,"PRODUCTO SIN STOCK/UBICACIÓN",VLOOKUP(SALIDA[[#This Row],[CODIGO]],STOCKSANLUIS[],7,FALSE))</f>
        <v>C</v>
      </c>
      <c r="I4619" s="10"/>
      <c r="J4619" t="str">
        <f>SALIDA[[#This Row],[CODIGO]]&amp;"       "&amp;SALIDA[[#This Row],[FAMILIA]]</f>
        <v>00016       FULL GAUGE</v>
      </c>
      <c r="K4619">
        <f>VLOOKUP(SALIDA[[#This Row],[CODIGO]],STOCK_STARSOFT[],5,FALSE)</f>
        <v>13.318346</v>
      </c>
      <c r="L4619">
        <f>SALIDA[[#This Row],[CANTIDAD]]*SALIDA[[#This Row],[PRECIO UND]]</f>
        <v>266.36691999999999</v>
      </c>
    </row>
    <row r="4620" spans="1:12" x14ac:dyDescent="0.25">
      <c r="A4620" s="6" t="s">
        <v>2022</v>
      </c>
      <c r="B4620" s="100" t="str">
        <f>VLOOKUP(SALIDA[[#This Row],[CODIGO]],STOCKSANLUIS[],2,FALSE)</f>
        <v>CONTROLADOR DE TEMPERATURA DIGITAL TC-900E POWER - VER.07 - 115/220 VAC - FULL GAUGE</v>
      </c>
      <c r="C4620" s="153">
        <v>46184</v>
      </c>
      <c r="D4620">
        <v>6</v>
      </c>
      <c r="E4620">
        <f>IF(VLOOKUP(SALIDA[[#This Row],[CODIGO]],STOCKSANLUIS[],6,FALSE)=0,"PRODUCTO SIN STOCK/UBICACIÓN",VLOOKUP(SALIDA[[#This Row],[CODIGO]],STOCKSANLUIS[],6,FALSE))</f>
        <v>1</v>
      </c>
      <c r="F4620">
        <f>SALIDA[[#This Row],[CANTIDAD]]/SALIDA[[#This Row],[UND MEDIDA]]</f>
        <v>6</v>
      </c>
      <c r="G4620" t="str">
        <f>VLOOKUP(SALIDA[[#This Row],[CODIGO]],FAMILIAS[],4,FALSE)</f>
        <v>FULL GAUGE</v>
      </c>
      <c r="H4620" s="10" t="str">
        <f>IF(VLOOKUP(SALIDA[[#This Row],[CODIGO]],STOCKSANLUIS[],7,FALSE)=0,"PRODUCTO SIN STOCK/UBICACIÓN",VLOOKUP(SALIDA[[#This Row],[CODIGO]],STOCKSANLUIS[],7,FALSE))</f>
        <v>C</v>
      </c>
      <c r="I4620" s="10"/>
      <c r="J4620" t="str">
        <f>SALIDA[[#This Row],[CODIGO]]&amp;"       "&amp;SALIDA[[#This Row],[FAMILIA]]</f>
        <v>01785       FULL GAUGE</v>
      </c>
      <c r="K4620">
        <f>VLOOKUP(SALIDA[[#This Row],[CODIGO]],STOCK_STARSOFT[],5,FALSE)</f>
        <v>18.272079000000002</v>
      </c>
      <c r="L4620">
        <f>SALIDA[[#This Row],[CANTIDAD]]*SALIDA[[#This Row],[PRECIO UND]]</f>
        <v>109.632474</v>
      </c>
    </row>
    <row r="4621" spans="1:12" x14ac:dyDescent="0.25">
      <c r="A4621" s="6" t="s">
        <v>3341</v>
      </c>
      <c r="B4621" s="100" t="str">
        <f>VLOOKUP(SALIDA[[#This Row],[CODIGO]],STOCKSANLUIS[],2,FALSE)</f>
        <v>GAS REFRIGERANTE R404A -10.90KG ICELOONG</v>
      </c>
      <c r="C4621" s="153">
        <v>46184</v>
      </c>
      <c r="D4621">
        <v>3</v>
      </c>
      <c r="E4621">
        <f>IF(VLOOKUP(SALIDA[[#This Row],[CODIGO]],STOCKSANLUIS[],6,FALSE)=0,"PRODUCTO SIN STOCK/UBICACIÓN",VLOOKUP(SALIDA[[#This Row],[CODIGO]],STOCKSANLUIS[],6,FALSE))</f>
        <v>1</v>
      </c>
      <c r="F4621">
        <f>SALIDA[[#This Row],[CANTIDAD]]/SALIDA[[#This Row],[UND MEDIDA]]</f>
        <v>3</v>
      </c>
      <c r="G4621" t="str">
        <f>VLOOKUP(SALIDA[[#This Row],[CODIGO]],FAMILIAS[],4,FALSE)</f>
        <v>ZHEJIANG YONGHE</v>
      </c>
      <c r="H4621" s="10" t="str">
        <f>IF(VLOOKUP(SALIDA[[#This Row],[CODIGO]],STOCKSANLUIS[],7,FALSE)=0,"PRODUCTO SIN STOCK/UBICACIÓN",VLOOKUP(SALIDA[[#This Row],[CODIGO]],STOCKSANLUIS[],7,FALSE))</f>
        <v>C</v>
      </c>
      <c r="I4621" s="10"/>
      <c r="J4621" t="str">
        <f>SALIDA[[#This Row],[CODIGO]]&amp;"       "&amp;SALIDA[[#This Row],[FAMILIA]]</f>
        <v>02752       ZHEJIANG YONGHE</v>
      </c>
      <c r="K4621">
        <f>VLOOKUP(SALIDA[[#This Row],[CODIGO]],STOCK_STARSOFT[],5,FALSE)</f>
        <v>53.481755</v>
      </c>
      <c r="L4621">
        <f>SALIDA[[#This Row],[CANTIDAD]]*SALIDA[[#This Row],[PRECIO UND]]</f>
        <v>160.44526500000001</v>
      </c>
    </row>
    <row r="4622" spans="1:12" x14ac:dyDescent="0.25">
      <c r="A4622" s="6" t="s">
        <v>79</v>
      </c>
      <c r="B4622" s="100" t="str">
        <f>VLOOKUP(SALIDA[[#This Row],[CODIGO]],STOCKSANLUIS[],2,FALSE)</f>
        <v>CONTROLADOR DE TEMPERATURA DIGITAL TC-900EL POWER - VER.07 - 12/24 VAC/DC - FULL GAUGE</v>
      </c>
      <c r="C4622" s="153">
        <v>46184</v>
      </c>
      <c r="D4622">
        <v>1</v>
      </c>
      <c r="E4622">
        <f>IF(VLOOKUP(SALIDA[[#This Row],[CODIGO]],STOCKSANLUIS[],6,FALSE)=0,"PRODUCTO SIN STOCK/UBICACIÓN",VLOOKUP(SALIDA[[#This Row],[CODIGO]],STOCKSANLUIS[],6,FALSE))</f>
        <v>1</v>
      </c>
      <c r="F4622">
        <f>SALIDA[[#This Row],[CANTIDAD]]/SALIDA[[#This Row],[UND MEDIDA]]</f>
        <v>1</v>
      </c>
      <c r="G4622" t="str">
        <f>VLOOKUP(SALIDA[[#This Row],[CODIGO]],FAMILIAS[],4,FALSE)</f>
        <v>FULL GAUGE</v>
      </c>
      <c r="H4622" s="10" t="str">
        <f>IF(VLOOKUP(SALIDA[[#This Row],[CODIGO]],STOCKSANLUIS[],7,FALSE)=0,"PRODUCTO SIN STOCK/UBICACIÓN",VLOOKUP(SALIDA[[#This Row],[CODIGO]],STOCKSANLUIS[],7,FALSE))</f>
        <v>C</v>
      </c>
      <c r="I4622" s="10"/>
      <c r="J4622" t="str">
        <f>SALIDA[[#This Row],[CODIGO]]&amp;"       "&amp;SALIDA[[#This Row],[FAMILIA]]</f>
        <v>00044       FULL GAUGE</v>
      </c>
      <c r="K4622">
        <f>VLOOKUP(SALIDA[[#This Row],[CODIGO]],STOCK_STARSOFT[],5,FALSE)</f>
        <v>21.044938999999999</v>
      </c>
      <c r="L4622">
        <f>SALIDA[[#This Row],[CANTIDAD]]*SALIDA[[#This Row],[PRECIO UND]]</f>
        <v>21.044938999999999</v>
      </c>
    </row>
    <row r="4623" spans="1:12" x14ac:dyDescent="0.25">
      <c r="A4623" s="6" t="s">
        <v>2719</v>
      </c>
      <c r="B4623" s="100" t="str">
        <f>VLOOKUP(SALIDA[[#This Row],[CODIGO]],STOCKSANLUIS[],2,FALSE)</f>
        <v xml:space="preserve">ACEITE PARA BOMBA DE VACIO - 1 GALON - BVA </v>
      </c>
      <c r="C4623" s="153">
        <v>46184</v>
      </c>
      <c r="D4623">
        <v>3</v>
      </c>
      <c r="E4623">
        <f>IF(VLOOKUP(SALIDA[[#This Row],[CODIGO]],STOCKSANLUIS[],6,FALSE)=0,"PRODUCTO SIN STOCK/UBICACIÓN",VLOOKUP(SALIDA[[#This Row],[CODIGO]],STOCKSANLUIS[],6,FALSE))</f>
        <v>1</v>
      </c>
      <c r="F4623">
        <f>SALIDA[[#This Row],[CANTIDAD]]/SALIDA[[#This Row],[UND MEDIDA]]</f>
        <v>3</v>
      </c>
      <c r="G4623" t="str">
        <f>VLOOKUP(SALIDA[[#This Row],[CODIGO]],FAMILIAS[],4,FALSE)</f>
        <v>BVA</v>
      </c>
      <c r="H4623" s="10" t="str">
        <f>IF(VLOOKUP(SALIDA[[#This Row],[CODIGO]],STOCKSANLUIS[],7,FALSE)=0,"PRODUCTO SIN STOCK/UBICACIÓN",VLOOKUP(SALIDA[[#This Row],[CODIGO]],STOCKSANLUIS[],7,FALSE))</f>
        <v>C</v>
      </c>
      <c r="I4623" s="10"/>
      <c r="J4623" t="str">
        <f>SALIDA[[#This Row],[CODIGO]]&amp;"       "&amp;SALIDA[[#This Row],[FAMILIA]]</f>
        <v>02202       BVA</v>
      </c>
      <c r="K4623">
        <f>VLOOKUP(SALIDA[[#This Row],[CODIGO]],STOCK_STARSOFT[],5,FALSE)</f>
        <v>13.965745</v>
      </c>
      <c r="L4623">
        <f>SALIDA[[#This Row],[CANTIDAD]]*SALIDA[[#This Row],[PRECIO UND]]</f>
        <v>41.897235000000002</v>
      </c>
    </row>
    <row r="4624" spans="1:12" x14ac:dyDescent="0.25">
      <c r="A4624" s="6" t="s">
        <v>3341</v>
      </c>
      <c r="B4624" s="100" t="str">
        <f>VLOOKUP(SALIDA[[#This Row],[CODIGO]],STOCKSANLUIS[],2,FALSE)</f>
        <v>GAS REFRIGERANTE R404A -10.90KG ICELOONG</v>
      </c>
      <c r="C4624" s="153">
        <v>46184</v>
      </c>
      <c r="D4624">
        <v>1</v>
      </c>
      <c r="E4624">
        <f>IF(VLOOKUP(SALIDA[[#This Row],[CODIGO]],STOCKSANLUIS[],6,FALSE)=0,"PRODUCTO SIN STOCK/UBICACIÓN",VLOOKUP(SALIDA[[#This Row],[CODIGO]],STOCKSANLUIS[],6,FALSE))</f>
        <v>1</v>
      </c>
      <c r="F4624">
        <f>SALIDA[[#This Row],[CANTIDAD]]/SALIDA[[#This Row],[UND MEDIDA]]</f>
        <v>1</v>
      </c>
      <c r="G4624" t="str">
        <f>VLOOKUP(SALIDA[[#This Row],[CODIGO]],FAMILIAS[],4,FALSE)</f>
        <v>ZHEJIANG YONGHE</v>
      </c>
      <c r="H4624" s="10" t="str">
        <f>IF(VLOOKUP(SALIDA[[#This Row],[CODIGO]],STOCKSANLUIS[],7,FALSE)=0,"PRODUCTO SIN STOCK/UBICACIÓN",VLOOKUP(SALIDA[[#This Row],[CODIGO]],STOCKSANLUIS[],7,FALSE))</f>
        <v>C</v>
      </c>
      <c r="I4624" s="10"/>
      <c r="J4624" t="str">
        <f>SALIDA[[#This Row],[CODIGO]]&amp;"       "&amp;SALIDA[[#This Row],[FAMILIA]]</f>
        <v>02752       ZHEJIANG YONGHE</v>
      </c>
      <c r="K4624">
        <f>VLOOKUP(SALIDA[[#This Row],[CODIGO]],STOCK_STARSOFT[],5,FALSE)</f>
        <v>53.481755</v>
      </c>
      <c r="L4624">
        <f>SALIDA[[#This Row],[CANTIDAD]]*SALIDA[[#This Row],[PRECIO UND]]</f>
        <v>53.481755</v>
      </c>
    </row>
    <row r="4625" spans="1:12" x14ac:dyDescent="0.25">
      <c r="A4625" s="6" t="s">
        <v>3665</v>
      </c>
      <c r="B4625" s="100" t="str">
        <f>VLOOKUP(SALIDA[[#This Row],[CODIGO]],STOCKSANLUIS[],2,FALSE)</f>
        <v>AGENTE DE LIMPIEZA INTERNA OPTEON SF FLUSH X 4.54 KG - CHEMOURS - REEMPLAZO DEL R141B</v>
      </c>
      <c r="C4625" s="153">
        <v>46184</v>
      </c>
      <c r="D4625">
        <v>1</v>
      </c>
      <c r="E4625">
        <f>IF(VLOOKUP(SALIDA[[#This Row],[CODIGO]],STOCKSANLUIS[],6,FALSE)=0,"PRODUCTO SIN STOCK/UBICACIÓN",VLOOKUP(SALIDA[[#This Row],[CODIGO]],STOCKSANLUIS[],6,FALSE))</f>
        <v>1</v>
      </c>
      <c r="F4625">
        <f>SALIDA[[#This Row],[CANTIDAD]]/SALIDA[[#This Row],[UND MEDIDA]]</f>
        <v>1</v>
      </c>
      <c r="G4625" t="str">
        <f>VLOOKUP(SALIDA[[#This Row],[CODIGO]],FAMILIAS[],4,FALSE)</f>
        <v>THE CHEMOURS</v>
      </c>
      <c r="H4625" s="10" t="str">
        <f>IF(VLOOKUP(SALIDA[[#This Row],[CODIGO]],STOCKSANLUIS[],7,FALSE)=0,"PRODUCTO SIN STOCK/UBICACIÓN",VLOOKUP(SALIDA[[#This Row],[CODIGO]],STOCKSANLUIS[],7,FALSE))</f>
        <v>C</v>
      </c>
      <c r="I4625" s="10"/>
      <c r="J4625" t="str">
        <f>SALIDA[[#This Row],[CODIGO]]&amp;"       "&amp;SALIDA[[#This Row],[FAMILIA]]</f>
        <v>03051       THE CHEMOURS</v>
      </c>
      <c r="K4625">
        <f>VLOOKUP(SALIDA[[#This Row],[CODIGO]],STOCK_STARSOFT[],5,FALSE)</f>
        <v>91.188703000000004</v>
      </c>
      <c r="L4625">
        <f>SALIDA[[#This Row],[CANTIDAD]]*SALIDA[[#This Row],[PRECIO UND]]</f>
        <v>91.188703000000004</v>
      </c>
    </row>
    <row r="4626" spans="1:12" x14ac:dyDescent="0.25">
      <c r="A4626" s="6" t="s">
        <v>3605</v>
      </c>
      <c r="B4626" s="100" t="str">
        <f>VLOOKUP(SALIDA[[#This Row],[CODIGO]],STOCKSANLUIS[],2,FALSE)</f>
        <v>ROLLO DE COBRE FLEXIBLE 3/8" HIGH QUALITY - STARCOLD - 9.53 MM X 0.60 MM X 15 M</v>
      </c>
      <c r="C4626" s="153">
        <v>46184</v>
      </c>
      <c r="D4626">
        <v>20</v>
      </c>
      <c r="E4626">
        <f>IF(VLOOKUP(SALIDA[[#This Row],[CODIGO]],STOCKSANLUIS[],6,FALSE)=0,"PRODUCTO SIN STOCK/UBICACIÓN",VLOOKUP(SALIDA[[#This Row],[CODIGO]],STOCKSANLUIS[],6,FALSE))</f>
        <v>1</v>
      </c>
      <c r="F4626">
        <f>SALIDA[[#This Row],[CANTIDAD]]/SALIDA[[#This Row],[UND MEDIDA]]</f>
        <v>20</v>
      </c>
      <c r="G4626" t="str">
        <f>VLOOKUP(SALIDA[[#This Row],[CODIGO]],FAMILIAS[],4,FALSE)</f>
        <v>ICEAGE- ZHEJIANG JIAHE PIPES</v>
      </c>
      <c r="H4626" s="10" t="str">
        <f>IF(VLOOKUP(SALIDA[[#This Row],[CODIGO]],STOCKSANLUIS[],7,FALSE)=0,"PRODUCTO SIN STOCK/UBICACIÓN",VLOOKUP(SALIDA[[#This Row],[CODIGO]],STOCKSANLUIS[],7,FALSE))</f>
        <v>C</v>
      </c>
      <c r="I4626" s="10"/>
      <c r="J4626" t="str">
        <f>SALIDA[[#This Row],[CODIGO]]&amp;"       "&amp;SALIDA[[#This Row],[FAMILIA]]</f>
        <v>03002       ICEAGE- ZHEJIANG JIAHE PIPES</v>
      </c>
      <c r="K4626">
        <f>VLOOKUP(SALIDA[[#This Row],[CODIGO]],STOCK_STARSOFT[],5,FALSE)</f>
        <v>29.441466999999999</v>
      </c>
      <c r="L4626">
        <f>SALIDA[[#This Row],[CANTIDAD]]*SALIDA[[#This Row],[PRECIO UND]]</f>
        <v>588.82934</v>
      </c>
    </row>
    <row r="4627" spans="1:12" x14ac:dyDescent="0.25">
      <c r="A4627" s="6" t="s">
        <v>1819</v>
      </c>
      <c r="B4627" s="100" t="str">
        <f>VLOOKUP(SALIDA[[#This Row],[CODIGO]],STOCKSANLUIS[],2,FALSE)</f>
        <v>ROLLO DE COBRE FLEXIBLE 1/2" HIGH QUALITY - STARCOLD - 12.70 MM X 0.65 MM X 15 M</v>
      </c>
      <c r="C4627" s="153">
        <v>46184</v>
      </c>
      <c r="D4627">
        <v>10</v>
      </c>
      <c r="E4627">
        <f>IF(VLOOKUP(SALIDA[[#This Row],[CODIGO]],STOCKSANLUIS[],6,FALSE)=0,"PRODUCTO SIN STOCK/UBICACIÓN",VLOOKUP(SALIDA[[#This Row],[CODIGO]],STOCKSANLUIS[],6,FALSE))</f>
        <v>1</v>
      </c>
      <c r="F4627">
        <f>SALIDA[[#This Row],[CANTIDAD]]/SALIDA[[#This Row],[UND MEDIDA]]</f>
        <v>10</v>
      </c>
      <c r="G4627" t="str">
        <f>VLOOKUP(SALIDA[[#This Row],[CODIGO]],FAMILIAS[],4,FALSE)</f>
        <v>ICEAGE- ZHEJIANG JIAHE PIPES</v>
      </c>
      <c r="H4627" s="10" t="str">
        <f>IF(VLOOKUP(SALIDA[[#This Row],[CODIGO]],STOCKSANLUIS[],7,FALSE)=0,"PRODUCTO SIN STOCK/UBICACIÓN",VLOOKUP(SALIDA[[#This Row],[CODIGO]],STOCKSANLUIS[],7,FALSE))</f>
        <v>C</v>
      </c>
      <c r="I4627" s="10"/>
      <c r="J4627" t="str">
        <f>SALIDA[[#This Row],[CODIGO]]&amp;"       "&amp;SALIDA[[#This Row],[FAMILIA]]</f>
        <v>01671       ICEAGE- ZHEJIANG JIAHE PIPES</v>
      </c>
      <c r="K4627">
        <f>VLOOKUP(SALIDA[[#This Row],[CODIGO]],STOCK_STARSOFT[],5,FALSE)</f>
        <v>43.044683999999997</v>
      </c>
      <c r="L4627">
        <f>SALIDA[[#This Row],[CANTIDAD]]*SALIDA[[#This Row],[PRECIO UND]]</f>
        <v>430.44683999999995</v>
      </c>
    </row>
    <row r="4628" spans="1:12" x14ac:dyDescent="0.25">
      <c r="A4628" s="6" t="s">
        <v>22779</v>
      </c>
      <c r="B4628" s="100" t="str">
        <f>VLOOKUP(SALIDA[[#This Row],[CODIGO]],STOCKSANLUIS[],2,FALSE)</f>
        <v>SOPORTE PARA CONDENSADOR DE 12000 Y 18000 BTU/H - A-150/365X450X1.7MM - EVERFROST</v>
      </c>
      <c r="C4628" s="153">
        <v>46185</v>
      </c>
      <c r="D4628">
        <v>1</v>
      </c>
      <c r="E4628" t="str">
        <f>IF(VLOOKUP(SALIDA[[#This Row],[CODIGO]],STOCKSANLUIS[],6,FALSE)=0,"PRODUCTO SIN STOCK/UBICACIÓN",VLOOKUP(SALIDA[[#This Row],[CODIGO]],STOCKSANLUIS[],6,FALSE))</f>
        <v>PRODUCTO SIN STOCK/UBICACIÓN</v>
      </c>
      <c r="F4628" t="e">
        <f>SALIDA[[#This Row],[CANTIDAD]]/SALIDA[[#This Row],[UND MEDIDA]]</f>
        <v>#VALUE!</v>
      </c>
      <c r="G4628" t="str">
        <f>VLOOKUP(SALIDA[[#This Row],[CODIGO]],FAMILIAS[],4,FALSE)</f>
        <v>EVERFROST</v>
      </c>
      <c r="H4628" s="10" t="str">
        <f>IF(VLOOKUP(SALIDA[[#This Row],[CODIGO]],STOCKSANLUIS[],7,FALSE)=0,"PRODUCTO SIN STOCK/UBICACIÓN",VLOOKUP(SALIDA[[#This Row],[CODIGO]],STOCKSANLUIS[],7,FALSE))</f>
        <v>A</v>
      </c>
      <c r="I4628" s="10"/>
      <c r="J4628" t="str">
        <f>SALIDA[[#This Row],[CODIGO]]&amp;"       "&amp;SALIDA[[#This Row],[FAMILIA]]</f>
        <v>03828       EVERFROST</v>
      </c>
      <c r="K4628">
        <f>VLOOKUP(SALIDA[[#This Row],[CODIGO]],STOCK_STARSOFT[],5,FALSE)</f>
        <v>3.1866279999999998</v>
      </c>
      <c r="L4628">
        <f>SALIDA[[#This Row],[CANTIDAD]]*SALIDA[[#This Row],[PRECIO UND]]</f>
        <v>3.1866279999999998</v>
      </c>
    </row>
    <row r="4629" spans="1:12" x14ac:dyDescent="0.25">
      <c r="A4629" s="6" t="s">
        <v>3124</v>
      </c>
      <c r="B4629" s="100" t="str">
        <f>VLOOKUP(SALIDA[[#This Row],[CODIGO]],STOCKSANLUIS[],2,FALSE)</f>
        <v>MINI BOMBA DE CONDENSADO SILENCIOSA - 220 -240V - 1PH 50/60HZ - MUTE BOX - CP-MBP - EVERWELL</v>
      </c>
      <c r="C4629" s="153">
        <v>46185</v>
      </c>
      <c r="D4629">
        <v>1</v>
      </c>
      <c r="E4629">
        <f>IF(VLOOKUP(SALIDA[[#This Row],[CODIGO]],STOCKSANLUIS[],6,FALSE)=0,"PRODUCTO SIN STOCK/UBICACIÓN",VLOOKUP(SALIDA[[#This Row],[CODIGO]],STOCKSANLUIS[],6,FALSE))</f>
        <v>1</v>
      </c>
      <c r="F4629">
        <f>SALIDA[[#This Row],[CANTIDAD]]/SALIDA[[#This Row],[UND MEDIDA]]</f>
        <v>1</v>
      </c>
      <c r="G4629" t="str">
        <f>VLOOKUP(SALIDA[[#This Row],[CODIGO]],FAMILIAS[],4,FALSE)</f>
        <v>EVERWELL</v>
      </c>
      <c r="H4629" s="10" t="str">
        <f>IF(VLOOKUP(SALIDA[[#This Row],[CODIGO]],STOCKSANLUIS[],7,FALSE)=0,"PRODUCTO SIN STOCK/UBICACIÓN",VLOOKUP(SALIDA[[#This Row],[CODIGO]],STOCKSANLUIS[],7,FALSE))</f>
        <v>A</v>
      </c>
      <c r="I4629" s="10"/>
      <c r="J4629" t="str">
        <f>SALIDA[[#This Row],[CODIGO]]&amp;"       "&amp;SALIDA[[#This Row],[FAMILIA]]</f>
        <v>02518       EVERWELL</v>
      </c>
      <c r="K4629">
        <f>VLOOKUP(SALIDA[[#This Row],[CODIGO]],STOCK_STARSOFT[],5,FALSE)</f>
        <v>24.775957999999999</v>
      </c>
      <c r="L4629">
        <f>SALIDA[[#This Row],[CANTIDAD]]*SALIDA[[#This Row],[PRECIO UND]]</f>
        <v>24.775957999999999</v>
      </c>
    </row>
    <row r="4630" spans="1:12" x14ac:dyDescent="0.25">
      <c r="A4630" s="6" t="s">
        <v>19300</v>
      </c>
      <c r="B4630" s="100" t="str">
        <f>VLOOKUP(SALIDA[[#This Row],[CODIGO]],STOCKSANLUIS[],2,FALSE)</f>
        <v>CINTA ADHESIVA FOAM QTF-230E - 1/8" X 2" X 32.8´ (3MM X 50MM X 10M) - EVERFROST - HIGH QUALITY</v>
      </c>
      <c r="C4630" s="153">
        <v>46185</v>
      </c>
      <c r="D4630">
        <v>2</v>
      </c>
      <c r="E4630">
        <f>IF(VLOOKUP(SALIDA[[#This Row],[CODIGO]],STOCKSANLUIS[],6,FALSE)=0,"PRODUCTO SIN STOCK/UBICACIÓN",VLOOKUP(SALIDA[[#This Row],[CODIGO]],STOCKSANLUIS[],6,FALSE))</f>
        <v>1</v>
      </c>
      <c r="F4630">
        <f>SALIDA[[#This Row],[CANTIDAD]]/SALIDA[[#This Row],[UND MEDIDA]]</f>
        <v>2</v>
      </c>
      <c r="G4630" t="str">
        <f>VLOOKUP(SALIDA[[#This Row],[CODIGO]],FAMILIAS[],4,FALSE)</f>
        <v>EVERFROST</v>
      </c>
      <c r="H4630" s="10" t="str">
        <f>IF(VLOOKUP(SALIDA[[#This Row],[CODIGO]],STOCKSANLUIS[],7,FALSE)=0,"PRODUCTO SIN STOCK/UBICACIÓN",VLOOKUP(SALIDA[[#This Row],[CODIGO]],STOCKSANLUIS[],7,FALSE))</f>
        <v>C</v>
      </c>
      <c r="I4630" s="10"/>
      <c r="J4630" t="str">
        <f>SALIDA[[#This Row],[CODIGO]]&amp;"       "&amp;SALIDA[[#This Row],[FAMILIA]]</f>
        <v>03490       EVERFROST</v>
      </c>
      <c r="K4630">
        <f>VLOOKUP(SALIDA[[#This Row],[CODIGO]],STOCK_STARSOFT[],5,FALSE)</f>
        <v>1.3047420000000001</v>
      </c>
      <c r="L4630">
        <f>SALIDA[[#This Row],[CANTIDAD]]*SALIDA[[#This Row],[PRECIO UND]]</f>
        <v>2.6094840000000001</v>
      </c>
    </row>
    <row r="4631" spans="1:12" x14ac:dyDescent="0.25">
      <c r="A4631" s="6" t="s">
        <v>3363</v>
      </c>
      <c r="B4631" s="100" t="str">
        <f>VLOOKUP(SALIDA[[#This Row],[CODIGO]],STOCKSANLUIS[],2,FALSE)</f>
        <v>COMPRESOR SCROLL YH150C7-100 -- 60000 BTU - 5HP - 220V/3PH/60HZ - R410A - INVOTECH</v>
      </c>
      <c r="C4631" s="153">
        <v>46185</v>
      </c>
      <c r="D4631">
        <v>1</v>
      </c>
      <c r="E4631">
        <f>IF(VLOOKUP(SALIDA[[#This Row],[CODIGO]],STOCKSANLUIS[],6,FALSE)=0,"PRODUCTO SIN STOCK/UBICACIÓN",VLOOKUP(SALIDA[[#This Row],[CODIGO]],STOCKSANLUIS[],6,FALSE))</f>
        <v>1</v>
      </c>
      <c r="F4631">
        <f>SALIDA[[#This Row],[CANTIDAD]]/SALIDA[[#This Row],[UND MEDIDA]]</f>
        <v>1</v>
      </c>
      <c r="G4631" t="str">
        <f>VLOOKUP(SALIDA[[#This Row],[CODIGO]],FAMILIAS[],4,FALSE)</f>
        <v>INVOTECH</v>
      </c>
      <c r="H4631" s="10" t="str">
        <f>IF(VLOOKUP(SALIDA[[#This Row],[CODIGO]],STOCKSANLUIS[],7,FALSE)=0,"PRODUCTO SIN STOCK/UBICACIÓN",VLOOKUP(SALIDA[[#This Row],[CODIGO]],STOCKSANLUIS[],7,FALSE))</f>
        <v>B</v>
      </c>
      <c r="I4631" s="10"/>
      <c r="J4631" t="str">
        <f>SALIDA[[#This Row],[CODIGO]]&amp;"       "&amp;SALIDA[[#This Row],[FAMILIA]]</f>
        <v>02773       INVOTECH</v>
      </c>
      <c r="K4631">
        <f>VLOOKUP(SALIDA[[#This Row],[CODIGO]],STOCK_STARSOFT[],5,FALSE)</f>
        <v>225.26551499999999</v>
      </c>
      <c r="L4631">
        <f>SALIDA[[#This Row],[CANTIDAD]]*SALIDA[[#This Row],[PRECIO UND]]</f>
        <v>225.26551499999999</v>
      </c>
    </row>
    <row r="4632" spans="1:12" x14ac:dyDescent="0.25">
      <c r="A4632" s="6" t="s">
        <v>3343</v>
      </c>
      <c r="B4632" s="100" t="str">
        <f>VLOOKUP(SALIDA[[#This Row],[CODIGO]],STOCKSANLUIS[],2,FALSE)</f>
        <v>GAS REFRIGERANTE R410A -11.30KG ICELOONG</v>
      </c>
      <c r="C4632" s="153">
        <v>46185</v>
      </c>
      <c r="D4632">
        <v>1</v>
      </c>
      <c r="E4632">
        <f>IF(VLOOKUP(SALIDA[[#This Row],[CODIGO]],STOCKSANLUIS[],6,FALSE)=0,"PRODUCTO SIN STOCK/UBICACIÓN",VLOOKUP(SALIDA[[#This Row],[CODIGO]],STOCKSANLUIS[],6,FALSE))</f>
        <v>1</v>
      </c>
      <c r="F4632">
        <f>SALIDA[[#This Row],[CANTIDAD]]/SALIDA[[#This Row],[UND MEDIDA]]</f>
        <v>1</v>
      </c>
      <c r="G4632" t="str">
        <f>VLOOKUP(SALIDA[[#This Row],[CODIGO]],FAMILIAS[],4,FALSE)</f>
        <v>ZHEJIANG YONGHE</v>
      </c>
      <c r="H4632" s="10" t="str">
        <f>IF(VLOOKUP(SALIDA[[#This Row],[CODIGO]],STOCKSANLUIS[],7,FALSE)=0,"PRODUCTO SIN STOCK/UBICACIÓN",VLOOKUP(SALIDA[[#This Row],[CODIGO]],STOCKSANLUIS[],7,FALSE))</f>
        <v>C</v>
      </c>
      <c r="I4632" s="10"/>
      <c r="J4632" t="str">
        <f>SALIDA[[#This Row],[CODIGO]]&amp;"       "&amp;SALIDA[[#This Row],[FAMILIA]]</f>
        <v>02753       ZHEJIANG YONGHE</v>
      </c>
      <c r="K4632">
        <f>VLOOKUP(SALIDA[[#This Row],[CODIGO]],STOCK_STARSOFT[],5,FALSE)</f>
        <v>88.873082999999994</v>
      </c>
      <c r="L4632">
        <f>SALIDA[[#This Row],[CANTIDAD]]*SALIDA[[#This Row],[PRECIO UND]]</f>
        <v>88.873082999999994</v>
      </c>
    </row>
    <row r="4633" spans="1:12" x14ac:dyDescent="0.25">
      <c r="A4633" s="6" t="s">
        <v>3665</v>
      </c>
      <c r="B4633" s="100" t="str">
        <f>VLOOKUP(SALIDA[[#This Row],[CODIGO]],STOCKSANLUIS[],2,FALSE)</f>
        <v>AGENTE DE LIMPIEZA INTERNA OPTEON SF FLUSH X 4.54 KG - CHEMOURS - REEMPLAZO DEL R141B</v>
      </c>
      <c r="C4633" s="153">
        <v>46185</v>
      </c>
      <c r="D4633">
        <v>1</v>
      </c>
      <c r="E4633">
        <f>IF(VLOOKUP(SALIDA[[#This Row],[CODIGO]],STOCKSANLUIS[],6,FALSE)=0,"PRODUCTO SIN STOCK/UBICACIÓN",VLOOKUP(SALIDA[[#This Row],[CODIGO]],STOCKSANLUIS[],6,FALSE))</f>
        <v>1</v>
      </c>
      <c r="F4633">
        <f>SALIDA[[#This Row],[CANTIDAD]]/SALIDA[[#This Row],[UND MEDIDA]]</f>
        <v>1</v>
      </c>
      <c r="G4633" t="str">
        <f>VLOOKUP(SALIDA[[#This Row],[CODIGO]],FAMILIAS[],4,FALSE)</f>
        <v>THE CHEMOURS</v>
      </c>
      <c r="H4633" s="10" t="str">
        <f>IF(VLOOKUP(SALIDA[[#This Row],[CODIGO]],STOCKSANLUIS[],7,FALSE)=0,"PRODUCTO SIN STOCK/UBICACIÓN",VLOOKUP(SALIDA[[#This Row],[CODIGO]],STOCKSANLUIS[],7,FALSE))</f>
        <v>C</v>
      </c>
      <c r="I4633" s="10"/>
      <c r="J4633" t="str">
        <f>SALIDA[[#This Row],[CODIGO]]&amp;"       "&amp;SALIDA[[#This Row],[FAMILIA]]</f>
        <v>03051       THE CHEMOURS</v>
      </c>
      <c r="K4633">
        <f>VLOOKUP(SALIDA[[#This Row],[CODIGO]],STOCK_STARSOFT[],5,FALSE)</f>
        <v>91.188703000000004</v>
      </c>
      <c r="L4633">
        <f>SALIDA[[#This Row],[CANTIDAD]]*SALIDA[[#This Row],[PRECIO UND]]</f>
        <v>91.188703000000004</v>
      </c>
    </row>
    <row r="4634" spans="1:12" x14ac:dyDescent="0.25">
      <c r="A4634" s="6" t="s">
        <v>2490</v>
      </c>
      <c r="B4634" s="100" t="str">
        <f>VLOOKUP(SALIDA[[#This Row],[CODIGO]],STOCKSANLUIS[],2,FALSE)</f>
        <v>LIMPIADOR PARA CONDENSADOR - NU-BRITE - 1GALON - NU CALGON</v>
      </c>
      <c r="C4634" s="153">
        <v>46185</v>
      </c>
      <c r="D4634">
        <v>1</v>
      </c>
      <c r="E4634">
        <f>IF(VLOOKUP(SALIDA[[#This Row],[CODIGO]],STOCKSANLUIS[],6,FALSE)=0,"PRODUCTO SIN STOCK/UBICACIÓN",VLOOKUP(SALIDA[[#This Row],[CODIGO]],STOCKSANLUIS[],6,FALSE))</f>
        <v>1</v>
      </c>
      <c r="F4634">
        <f>SALIDA[[#This Row],[CANTIDAD]]/SALIDA[[#This Row],[UND MEDIDA]]</f>
        <v>1</v>
      </c>
      <c r="G4634" t="str">
        <f>VLOOKUP(SALIDA[[#This Row],[CODIGO]],FAMILIAS[],4,FALSE)</f>
        <v>NU CALGON</v>
      </c>
      <c r="H4634" s="10" t="str">
        <f>IF(VLOOKUP(SALIDA[[#This Row],[CODIGO]],STOCKSANLUIS[],7,FALSE)=0,"PRODUCTO SIN STOCK/UBICACIÓN",VLOOKUP(SALIDA[[#This Row],[CODIGO]],STOCKSANLUIS[],7,FALSE))</f>
        <v>C</v>
      </c>
      <c r="I4634" s="10"/>
      <c r="J4634" t="str">
        <f>SALIDA[[#This Row],[CODIGO]]&amp;"       "&amp;SALIDA[[#This Row],[FAMILIA]]</f>
        <v>02043       NU CALGON</v>
      </c>
      <c r="K4634">
        <f>VLOOKUP(SALIDA[[#This Row],[CODIGO]],STOCK_STARSOFT[],5,FALSE)</f>
        <v>9.0050089999999994</v>
      </c>
      <c r="L4634">
        <f>SALIDA[[#This Row],[CANTIDAD]]*SALIDA[[#This Row],[PRECIO UND]]</f>
        <v>9.0050089999999994</v>
      </c>
    </row>
    <row r="4635" spans="1:12" x14ac:dyDescent="0.25">
      <c r="A4635" s="6" t="s">
        <v>3343</v>
      </c>
      <c r="B4635" s="100" t="str">
        <f>VLOOKUP(SALIDA[[#This Row],[CODIGO]],STOCKSANLUIS[],2,FALSE)</f>
        <v>GAS REFRIGERANTE R410A -11.30KG ICELOONG</v>
      </c>
      <c r="C4635" s="153">
        <v>46185</v>
      </c>
      <c r="D4635">
        <v>3</v>
      </c>
      <c r="E4635">
        <f>IF(VLOOKUP(SALIDA[[#This Row],[CODIGO]],STOCKSANLUIS[],6,FALSE)=0,"PRODUCTO SIN STOCK/UBICACIÓN",VLOOKUP(SALIDA[[#This Row],[CODIGO]],STOCKSANLUIS[],6,FALSE))</f>
        <v>1</v>
      </c>
      <c r="F4635">
        <f>SALIDA[[#This Row],[CANTIDAD]]/SALIDA[[#This Row],[UND MEDIDA]]</f>
        <v>3</v>
      </c>
      <c r="G4635" t="str">
        <f>VLOOKUP(SALIDA[[#This Row],[CODIGO]],FAMILIAS[],4,FALSE)</f>
        <v>ZHEJIANG YONGHE</v>
      </c>
      <c r="H4635" s="10" t="str">
        <f>IF(VLOOKUP(SALIDA[[#This Row],[CODIGO]],STOCKSANLUIS[],7,FALSE)=0,"PRODUCTO SIN STOCK/UBICACIÓN",VLOOKUP(SALIDA[[#This Row],[CODIGO]],STOCKSANLUIS[],7,FALSE))</f>
        <v>C</v>
      </c>
      <c r="I4635" s="10"/>
      <c r="J4635" t="str">
        <f>SALIDA[[#This Row],[CODIGO]]&amp;"       "&amp;SALIDA[[#This Row],[FAMILIA]]</f>
        <v>02753       ZHEJIANG YONGHE</v>
      </c>
      <c r="K4635">
        <f>VLOOKUP(SALIDA[[#This Row],[CODIGO]],STOCK_STARSOFT[],5,FALSE)</f>
        <v>88.873082999999994</v>
      </c>
      <c r="L4635">
        <f>SALIDA[[#This Row],[CANTIDAD]]*SALIDA[[#This Row],[PRECIO UND]]</f>
        <v>266.61924899999997</v>
      </c>
    </row>
    <row r="4636" spans="1:12" x14ac:dyDescent="0.25">
      <c r="A4636" s="6" t="s">
        <v>259</v>
      </c>
      <c r="B4636" s="100" t="str">
        <f>VLOOKUP(SALIDA[[#This Row],[CODIGO]],STOCKSANLUIS[],2,FALSE)</f>
        <v>PLATINA KLEERSTRIP MAX BULLET HTP SILVER 2  PLOMO (60 CM)- 477600</v>
      </c>
      <c r="C4636" s="153">
        <v>46185</v>
      </c>
      <c r="D4636">
        <v>2</v>
      </c>
      <c r="E4636">
        <f>IF(VLOOKUP(SALIDA[[#This Row],[CODIGO]],STOCKSANLUIS[],6,FALSE)=0,"PRODUCTO SIN STOCK/UBICACIÓN",VLOOKUP(SALIDA[[#This Row],[CODIGO]],STOCKSANLUIS[],6,FALSE))</f>
        <v>1</v>
      </c>
      <c r="F4636">
        <f>SALIDA[[#This Row],[CANTIDAD]]/SALIDA[[#This Row],[UND MEDIDA]]</f>
        <v>2</v>
      </c>
      <c r="G4636" t="str">
        <f>VLOOKUP(SALIDA[[#This Row],[CODIGO]],FAMILIAS[],4,FALSE)</f>
        <v>ES ROBBINS</v>
      </c>
      <c r="H4636" s="10" t="str">
        <f>IF(VLOOKUP(SALIDA[[#This Row],[CODIGO]],STOCKSANLUIS[],7,FALSE)=0,"PRODUCTO SIN STOCK/UBICACIÓN",VLOOKUP(SALIDA[[#This Row],[CODIGO]],STOCKSANLUIS[],7,FALSE))</f>
        <v>C</v>
      </c>
      <c r="I4636" s="10"/>
      <c r="J4636" t="str">
        <f>SALIDA[[#This Row],[CODIGO]]&amp;"       "&amp;SALIDA[[#This Row],[FAMILIA]]</f>
        <v>00186       ES ROBBINS</v>
      </c>
      <c r="K4636">
        <f>VLOOKUP(SALIDA[[#This Row],[CODIGO]],STOCK_STARSOFT[],5,FALSE)</f>
        <v>4.3959429999999999</v>
      </c>
      <c r="L4636">
        <f>SALIDA[[#This Row],[CANTIDAD]]*SALIDA[[#This Row],[PRECIO UND]]</f>
        <v>8.7918859999999999</v>
      </c>
    </row>
    <row r="4637" spans="1:12" x14ac:dyDescent="0.25">
      <c r="A4637" s="6" t="s">
        <v>3678</v>
      </c>
      <c r="B4637" s="100" t="str">
        <f>VLOOKUP(SALIDA[[#This Row],[CODIGO]],STOCKSANLUIS[],2,FALSE)</f>
        <v>RESISTENCIA SILICONADA POTENCIA CONSTANTE TECNOLATINA - TPC-M - 40W/M - 220V</v>
      </c>
      <c r="C4637" s="153">
        <v>46185</v>
      </c>
      <c r="D4637">
        <v>14.5</v>
      </c>
      <c r="E4637">
        <f>IF(VLOOKUP(SALIDA[[#This Row],[CODIGO]],STOCKSANLUIS[],6,FALSE)=0,"PRODUCTO SIN STOCK/UBICACIÓN",VLOOKUP(SALIDA[[#This Row],[CODIGO]],STOCKSANLUIS[],6,FALSE))</f>
        <v>100</v>
      </c>
      <c r="F4637">
        <f>SALIDA[[#This Row],[CANTIDAD]]/SALIDA[[#This Row],[UND MEDIDA]]</f>
        <v>0.14499999999999999</v>
      </c>
      <c r="G4637" t="str">
        <f>VLOOKUP(SALIDA[[#This Row],[CODIGO]],FAMILIAS[],4,FALSE)</f>
        <v>TECNOLATINA</v>
      </c>
      <c r="H4637" s="10" t="str">
        <f>IF(VLOOKUP(SALIDA[[#This Row],[CODIGO]],STOCKSANLUIS[],7,FALSE)=0,"PRODUCTO SIN STOCK/UBICACIÓN",VLOOKUP(SALIDA[[#This Row],[CODIGO]],STOCKSANLUIS[],7,FALSE))</f>
        <v>C</v>
      </c>
      <c r="I4637" s="10"/>
      <c r="J4637" t="str">
        <f>SALIDA[[#This Row],[CODIGO]]&amp;"       "&amp;SALIDA[[#This Row],[FAMILIA]]</f>
        <v>03059       TECNOLATINA</v>
      </c>
      <c r="K4637">
        <f>VLOOKUP(SALIDA[[#This Row],[CODIGO]],STOCK_STARSOFT[],5,FALSE)</f>
        <v>1.9391890000000001</v>
      </c>
      <c r="L4637">
        <f>SALIDA[[#This Row],[CANTIDAD]]*SALIDA[[#This Row],[PRECIO UND]]</f>
        <v>28.118240500000002</v>
      </c>
    </row>
    <row r="4638" spans="1:12" x14ac:dyDescent="0.25">
      <c r="A4638" s="6" t="s">
        <v>3337</v>
      </c>
      <c r="B4638" s="100" t="str">
        <f>VLOOKUP(SALIDA[[#This Row],[CODIGO]],STOCKSANLUIS[],2,FALSE)</f>
        <v>GAS REFIGERANTE R22 -13.60 KG ICELOONG</v>
      </c>
      <c r="C4638" s="153">
        <v>46185</v>
      </c>
      <c r="D4638">
        <v>1</v>
      </c>
      <c r="E4638">
        <f>IF(VLOOKUP(SALIDA[[#This Row],[CODIGO]],STOCKSANLUIS[],6,FALSE)=0,"PRODUCTO SIN STOCK/UBICACIÓN",VLOOKUP(SALIDA[[#This Row],[CODIGO]],STOCKSANLUIS[],6,FALSE))</f>
        <v>1</v>
      </c>
      <c r="F4638">
        <f>SALIDA[[#This Row],[CANTIDAD]]/SALIDA[[#This Row],[UND MEDIDA]]</f>
        <v>1</v>
      </c>
      <c r="G4638" t="str">
        <f>VLOOKUP(SALIDA[[#This Row],[CODIGO]],FAMILIAS[],4,FALSE)</f>
        <v>ZHEJIANG YONGHE</v>
      </c>
      <c r="H4638" s="10" t="str">
        <f>IF(VLOOKUP(SALIDA[[#This Row],[CODIGO]],STOCKSANLUIS[],7,FALSE)=0,"PRODUCTO SIN STOCK/UBICACIÓN",VLOOKUP(SALIDA[[#This Row],[CODIGO]],STOCKSANLUIS[],7,FALSE))</f>
        <v>B</v>
      </c>
      <c r="I4638" s="10"/>
      <c r="J4638" t="str">
        <f>SALIDA[[#This Row],[CODIGO]]&amp;"       "&amp;SALIDA[[#This Row],[FAMILIA]]</f>
        <v>02750       ZHEJIANG YONGHE</v>
      </c>
      <c r="K4638">
        <f>VLOOKUP(SALIDA[[#This Row],[CODIGO]],STOCK_STARSOFT[],5,FALSE)</f>
        <v>33.200066</v>
      </c>
      <c r="L4638">
        <f>SALIDA[[#This Row],[CANTIDAD]]*SALIDA[[#This Row],[PRECIO UND]]</f>
        <v>33.200066</v>
      </c>
    </row>
    <row r="4639" spans="1:12" x14ac:dyDescent="0.25">
      <c r="A4639" s="6" t="s">
        <v>439</v>
      </c>
      <c r="B4639" s="100" t="str">
        <f>VLOOKUP(SALIDA[[#This Row],[CODIGO]],STOCKSANLUIS[],2,FALSE)</f>
        <v>ACEITE MINERAL 3G SUPER - 1 GALÓN - BVA</v>
      </c>
      <c r="C4639" s="153">
        <v>46185</v>
      </c>
      <c r="D4639">
        <v>1</v>
      </c>
      <c r="E4639">
        <f>IF(VLOOKUP(SALIDA[[#This Row],[CODIGO]],STOCKSANLUIS[],6,FALSE)=0,"PRODUCTO SIN STOCK/UBICACIÓN",VLOOKUP(SALIDA[[#This Row],[CODIGO]],STOCKSANLUIS[],6,FALSE))</f>
        <v>1</v>
      </c>
      <c r="F4639">
        <f>SALIDA[[#This Row],[CANTIDAD]]/SALIDA[[#This Row],[UND MEDIDA]]</f>
        <v>1</v>
      </c>
      <c r="G4639" t="str">
        <f>VLOOKUP(SALIDA[[#This Row],[CODIGO]],FAMILIAS[],4,FALSE)</f>
        <v>BVA</v>
      </c>
      <c r="H4639" s="10" t="str">
        <f>IF(VLOOKUP(SALIDA[[#This Row],[CODIGO]],STOCKSANLUIS[],7,FALSE)=0,"PRODUCTO SIN STOCK/UBICACIÓN",VLOOKUP(SALIDA[[#This Row],[CODIGO]],STOCKSANLUIS[],7,FALSE))</f>
        <v>C</v>
      </c>
      <c r="I4639" s="10"/>
      <c r="J4639" t="str">
        <f>SALIDA[[#This Row],[CODIGO]]&amp;"       "&amp;SALIDA[[#This Row],[FAMILIA]]</f>
        <v>00353       BVA</v>
      </c>
      <c r="K4639">
        <f>VLOOKUP(SALIDA[[#This Row],[CODIGO]],STOCK_STARSOFT[],5,FALSE)</f>
        <v>15.454063</v>
      </c>
      <c r="L4639">
        <f>SALIDA[[#This Row],[CANTIDAD]]*SALIDA[[#This Row],[PRECIO UND]]</f>
        <v>15.454063</v>
      </c>
    </row>
    <row r="4640" spans="1:12" x14ac:dyDescent="0.25">
      <c r="A4640" s="6" t="s">
        <v>57</v>
      </c>
      <c r="B4640" s="100" t="str">
        <f>VLOOKUP(SALIDA[[#This Row],[CODIGO]],STOCKSANLUIS[],2,FALSE)</f>
        <v>CONTROLADOR DE VOLTAJE Y PROTECTOR DE FASES PHASELOG EW PLUS - VER.05 - 90-220 VAC - FULL GAUGE - WHITE</v>
      </c>
      <c r="C4640" s="153">
        <v>46185</v>
      </c>
      <c r="D4640">
        <v>1</v>
      </c>
      <c r="E4640">
        <f>IF(VLOOKUP(SALIDA[[#This Row],[CODIGO]],STOCKSANLUIS[],6,FALSE)=0,"PRODUCTO SIN STOCK/UBICACIÓN",VLOOKUP(SALIDA[[#This Row],[CODIGO]],STOCKSANLUIS[],6,FALSE))</f>
        <v>1</v>
      </c>
      <c r="F4640">
        <f>SALIDA[[#This Row],[CANTIDAD]]/SALIDA[[#This Row],[UND MEDIDA]]</f>
        <v>1</v>
      </c>
      <c r="G4640" t="str">
        <f>VLOOKUP(SALIDA[[#This Row],[CODIGO]],FAMILIAS[],4,FALSE)</f>
        <v>FULL GAUGE</v>
      </c>
      <c r="H4640" s="10" t="str">
        <f>IF(VLOOKUP(SALIDA[[#This Row],[CODIGO]],STOCKSANLUIS[],7,FALSE)=0,"PRODUCTO SIN STOCK/UBICACIÓN",VLOOKUP(SALIDA[[#This Row],[CODIGO]],STOCKSANLUIS[],7,FALSE))</f>
        <v>C</v>
      </c>
      <c r="I4640" s="10"/>
      <c r="J4640" t="str">
        <f>SALIDA[[#This Row],[CODIGO]]&amp;"       "&amp;SALIDA[[#This Row],[FAMILIA]]</f>
        <v>00029       FULL GAUGE</v>
      </c>
      <c r="K4640">
        <f>VLOOKUP(SALIDA[[#This Row],[CODIGO]],STOCK_STARSOFT[],5,FALSE)</f>
        <v>54.47063</v>
      </c>
      <c r="L4640">
        <f>SALIDA[[#This Row],[CANTIDAD]]*SALIDA[[#This Row],[PRECIO UND]]</f>
        <v>54.47063</v>
      </c>
    </row>
    <row r="4641" spans="1:12" x14ac:dyDescent="0.25">
      <c r="A4641" s="6" t="s">
        <v>445</v>
      </c>
      <c r="B4641" s="100" t="str">
        <f>VLOOKUP(SALIDA[[#This Row],[CODIGO]],STOCKSANLUIS[],2,FALSE)</f>
        <v xml:space="preserve">ACEITE POLIOLESTER POE 68 - 1/4 GALON - BVA </v>
      </c>
      <c r="C4641" s="153">
        <v>46185</v>
      </c>
      <c r="D4641">
        <v>1</v>
      </c>
      <c r="E4641">
        <f>IF(VLOOKUP(SALIDA[[#This Row],[CODIGO]],STOCKSANLUIS[],6,FALSE)=0,"PRODUCTO SIN STOCK/UBICACIÓN",VLOOKUP(SALIDA[[#This Row],[CODIGO]],STOCKSANLUIS[],6,FALSE))</f>
        <v>1</v>
      </c>
      <c r="F4641">
        <f>SALIDA[[#This Row],[CANTIDAD]]/SALIDA[[#This Row],[UND MEDIDA]]</f>
        <v>1</v>
      </c>
      <c r="G4641" t="str">
        <f>VLOOKUP(SALIDA[[#This Row],[CODIGO]],FAMILIAS[],4,FALSE)</f>
        <v>BVA</v>
      </c>
      <c r="H4641" s="10" t="str">
        <f>IF(VLOOKUP(SALIDA[[#This Row],[CODIGO]],STOCKSANLUIS[],7,FALSE)=0,"PRODUCTO SIN STOCK/UBICACIÓN",VLOOKUP(SALIDA[[#This Row],[CODIGO]],STOCKSANLUIS[],7,FALSE))</f>
        <v>C</v>
      </c>
      <c r="I4641" s="10"/>
      <c r="J4641" t="str">
        <f>SALIDA[[#This Row],[CODIGO]]&amp;"       "&amp;SALIDA[[#This Row],[FAMILIA]]</f>
        <v>00356       BVA</v>
      </c>
      <c r="K4641">
        <f>VLOOKUP(SALIDA[[#This Row],[CODIGO]],STOCK_STARSOFT[],5,FALSE)</f>
        <v>15.866987</v>
      </c>
      <c r="L4641">
        <f>SALIDA[[#This Row],[CANTIDAD]]*SALIDA[[#This Row],[PRECIO UND]]</f>
        <v>15.866987</v>
      </c>
    </row>
    <row r="4642" spans="1:12" x14ac:dyDescent="0.25">
      <c r="A4642" s="6" t="s">
        <v>2539</v>
      </c>
      <c r="B4642" s="100" t="str">
        <f>VLOOKUP(SALIDA[[#This Row],[CODIGO]],STOCKSANLUIS[],2,FALSE)</f>
        <v>CONTROLADOR DE TEMPERATURA DIGITAL MT-543EW PLUS DE 4 ETAPAS C/ALARMA - VER.06 - 115/220 VAC - FULL GAUGE - WHITE</v>
      </c>
      <c r="C4642" s="153">
        <v>46185</v>
      </c>
      <c r="D4642">
        <v>2</v>
      </c>
      <c r="E4642">
        <f>IF(VLOOKUP(SALIDA[[#This Row],[CODIGO]],STOCKSANLUIS[],6,FALSE)=0,"PRODUCTO SIN STOCK/UBICACIÓN",VLOOKUP(SALIDA[[#This Row],[CODIGO]],STOCKSANLUIS[],6,FALSE))</f>
        <v>1</v>
      </c>
      <c r="F4642">
        <f>SALIDA[[#This Row],[CANTIDAD]]/SALIDA[[#This Row],[UND MEDIDA]]</f>
        <v>2</v>
      </c>
      <c r="G4642" t="str">
        <f>VLOOKUP(SALIDA[[#This Row],[CODIGO]],FAMILIAS[],4,FALSE)</f>
        <v>FULL GAUGE</v>
      </c>
      <c r="H4642" s="10" t="str">
        <f>IF(VLOOKUP(SALIDA[[#This Row],[CODIGO]],STOCKSANLUIS[],7,FALSE)=0,"PRODUCTO SIN STOCK/UBICACIÓN",VLOOKUP(SALIDA[[#This Row],[CODIGO]],STOCKSANLUIS[],7,FALSE))</f>
        <v>A</v>
      </c>
      <c r="I4642" s="10"/>
      <c r="J4642" t="str">
        <f>SALIDA[[#This Row],[CODIGO]]&amp;"       "&amp;SALIDA[[#This Row],[FAMILIA]]</f>
        <v>02081       FULL GAUGE</v>
      </c>
      <c r="K4642">
        <f>VLOOKUP(SALIDA[[#This Row],[CODIGO]],STOCK_STARSOFT[],5,FALSE)</f>
        <v>33.869329</v>
      </c>
      <c r="L4642">
        <f>SALIDA[[#This Row],[CANTIDAD]]*SALIDA[[#This Row],[PRECIO UND]]</f>
        <v>67.738658000000001</v>
      </c>
    </row>
    <row r="4643" spans="1:12" x14ac:dyDescent="0.25">
      <c r="A4643" s="6" t="s">
        <v>2551</v>
      </c>
      <c r="B4643" s="100" t="str">
        <f>VLOOKUP(SALIDA[[#This Row],[CODIGO]],STOCKSANLUIS[],2,FALSE)</f>
        <v>CONTROLADOR DE TEMPERATURA DIGITAL MT-543 E LOG DE 4 ETAPAS C/ALARMA - VER.03 - 115/220 VAC - FULL GAUGE</v>
      </c>
      <c r="C4643" s="153">
        <v>46185</v>
      </c>
      <c r="D4643">
        <v>1</v>
      </c>
      <c r="E4643">
        <f>IF(VLOOKUP(SALIDA[[#This Row],[CODIGO]],STOCKSANLUIS[],6,FALSE)=0,"PRODUCTO SIN STOCK/UBICACIÓN",VLOOKUP(SALIDA[[#This Row],[CODIGO]],STOCKSANLUIS[],6,FALSE))</f>
        <v>1</v>
      </c>
      <c r="F4643">
        <f>SALIDA[[#This Row],[CANTIDAD]]/SALIDA[[#This Row],[UND MEDIDA]]</f>
        <v>1</v>
      </c>
      <c r="G4643" t="str">
        <f>VLOOKUP(SALIDA[[#This Row],[CODIGO]],FAMILIAS[],4,FALSE)</f>
        <v>FULL GAUGE</v>
      </c>
      <c r="H4643" s="10" t="str">
        <f>IF(VLOOKUP(SALIDA[[#This Row],[CODIGO]],STOCKSANLUIS[],7,FALSE)=0,"PRODUCTO SIN STOCK/UBICACIÓN",VLOOKUP(SALIDA[[#This Row],[CODIGO]],STOCKSANLUIS[],7,FALSE))</f>
        <v>A</v>
      </c>
      <c r="I4643" s="10"/>
      <c r="J4643" t="str">
        <f>SALIDA[[#This Row],[CODIGO]]&amp;"       "&amp;SALIDA[[#This Row],[FAMILIA]]</f>
        <v>02090       FULL GAUGE</v>
      </c>
      <c r="K4643">
        <f>VLOOKUP(SALIDA[[#This Row],[CODIGO]],STOCK_STARSOFT[],5,FALSE)</f>
        <v>47.654238999999997</v>
      </c>
      <c r="L4643">
        <f>SALIDA[[#This Row],[CANTIDAD]]*SALIDA[[#This Row],[PRECIO UND]]</f>
        <v>47.654238999999997</v>
      </c>
    </row>
    <row r="4644" spans="1:12" x14ac:dyDescent="0.25">
      <c r="A4644" s="6" t="s">
        <v>3341</v>
      </c>
      <c r="B4644" s="100" t="str">
        <f>VLOOKUP(SALIDA[[#This Row],[CODIGO]],STOCKSANLUIS[],2,FALSE)</f>
        <v>GAS REFRIGERANTE R404A -10.90KG ICELOONG</v>
      </c>
      <c r="C4644" s="153">
        <v>46185</v>
      </c>
      <c r="D4644">
        <v>1</v>
      </c>
      <c r="E4644">
        <f>IF(VLOOKUP(SALIDA[[#This Row],[CODIGO]],STOCKSANLUIS[],6,FALSE)=0,"PRODUCTO SIN STOCK/UBICACIÓN",VLOOKUP(SALIDA[[#This Row],[CODIGO]],STOCKSANLUIS[],6,FALSE))</f>
        <v>1</v>
      </c>
      <c r="F4644">
        <f>SALIDA[[#This Row],[CANTIDAD]]/SALIDA[[#This Row],[UND MEDIDA]]</f>
        <v>1</v>
      </c>
      <c r="G4644" t="str">
        <f>VLOOKUP(SALIDA[[#This Row],[CODIGO]],FAMILIAS[],4,FALSE)</f>
        <v>ZHEJIANG YONGHE</v>
      </c>
      <c r="H4644" s="10" t="str">
        <f>IF(VLOOKUP(SALIDA[[#This Row],[CODIGO]],STOCKSANLUIS[],7,FALSE)=0,"PRODUCTO SIN STOCK/UBICACIÓN",VLOOKUP(SALIDA[[#This Row],[CODIGO]],STOCKSANLUIS[],7,FALSE))</f>
        <v>C</v>
      </c>
      <c r="I4644" s="10"/>
      <c r="J4644" t="str">
        <f>SALIDA[[#This Row],[CODIGO]]&amp;"       "&amp;SALIDA[[#This Row],[FAMILIA]]</f>
        <v>02752       ZHEJIANG YONGHE</v>
      </c>
      <c r="K4644">
        <f>VLOOKUP(SALIDA[[#This Row],[CODIGO]],STOCK_STARSOFT[],5,FALSE)</f>
        <v>53.481755</v>
      </c>
      <c r="L4644">
        <f>SALIDA[[#This Row],[CANTIDAD]]*SALIDA[[#This Row],[PRECIO UND]]</f>
        <v>53.481755</v>
      </c>
    </row>
    <row r="4645" spans="1:12" x14ac:dyDescent="0.25">
      <c r="A4645" s="6" t="s">
        <v>3343</v>
      </c>
      <c r="B4645" s="100" t="str">
        <f>VLOOKUP(SALIDA[[#This Row],[CODIGO]],STOCKSANLUIS[],2,FALSE)</f>
        <v>GAS REFRIGERANTE R410A -11.30KG ICELOONG</v>
      </c>
      <c r="C4645" s="153">
        <v>46185</v>
      </c>
      <c r="D4645">
        <v>4</v>
      </c>
      <c r="E4645">
        <f>IF(VLOOKUP(SALIDA[[#This Row],[CODIGO]],STOCKSANLUIS[],6,FALSE)=0,"PRODUCTO SIN STOCK/UBICACIÓN",VLOOKUP(SALIDA[[#This Row],[CODIGO]],STOCKSANLUIS[],6,FALSE))</f>
        <v>1</v>
      </c>
      <c r="F4645">
        <f>SALIDA[[#This Row],[CANTIDAD]]/SALIDA[[#This Row],[UND MEDIDA]]</f>
        <v>4</v>
      </c>
      <c r="G4645" t="str">
        <f>VLOOKUP(SALIDA[[#This Row],[CODIGO]],FAMILIAS[],4,FALSE)</f>
        <v>ZHEJIANG YONGHE</v>
      </c>
      <c r="H4645" s="10" t="str">
        <f>IF(VLOOKUP(SALIDA[[#This Row],[CODIGO]],STOCKSANLUIS[],7,FALSE)=0,"PRODUCTO SIN STOCK/UBICACIÓN",VLOOKUP(SALIDA[[#This Row],[CODIGO]],STOCKSANLUIS[],7,FALSE))</f>
        <v>C</v>
      </c>
      <c r="I4645" s="10"/>
      <c r="J4645" t="str">
        <f>SALIDA[[#This Row],[CODIGO]]&amp;"       "&amp;SALIDA[[#This Row],[FAMILIA]]</f>
        <v>02753       ZHEJIANG YONGHE</v>
      </c>
      <c r="K4645">
        <f>VLOOKUP(SALIDA[[#This Row],[CODIGO]],STOCK_STARSOFT[],5,FALSE)</f>
        <v>88.873082999999994</v>
      </c>
      <c r="L4645">
        <f>SALIDA[[#This Row],[CANTIDAD]]*SALIDA[[#This Row],[PRECIO UND]]</f>
        <v>355.49233199999998</v>
      </c>
    </row>
    <row r="4646" spans="1:12" x14ac:dyDescent="0.25">
      <c r="A4646" s="6" t="s">
        <v>259</v>
      </c>
      <c r="B4646" s="100" t="str">
        <f>VLOOKUP(SALIDA[[#This Row],[CODIGO]],STOCKSANLUIS[],2,FALSE)</f>
        <v>PLATINA KLEERSTRIP MAX BULLET HTP SILVER 2  PLOMO (60 CM)- 477600</v>
      </c>
      <c r="C4646" s="153">
        <v>46185</v>
      </c>
      <c r="D4646">
        <v>2</v>
      </c>
      <c r="E4646">
        <f>IF(VLOOKUP(SALIDA[[#This Row],[CODIGO]],STOCKSANLUIS[],6,FALSE)=0,"PRODUCTO SIN STOCK/UBICACIÓN",VLOOKUP(SALIDA[[#This Row],[CODIGO]],STOCKSANLUIS[],6,FALSE))</f>
        <v>1</v>
      </c>
      <c r="F4646">
        <f>SALIDA[[#This Row],[CANTIDAD]]/SALIDA[[#This Row],[UND MEDIDA]]</f>
        <v>2</v>
      </c>
      <c r="G4646" t="str">
        <f>VLOOKUP(SALIDA[[#This Row],[CODIGO]],FAMILIAS[],4,FALSE)</f>
        <v>ES ROBBINS</v>
      </c>
      <c r="H4646" s="10" t="str">
        <f>IF(VLOOKUP(SALIDA[[#This Row],[CODIGO]],STOCKSANLUIS[],7,FALSE)=0,"PRODUCTO SIN STOCK/UBICACIÓN",VLOOKUP(SALIDA[[#This Row],[CODIGO]],STOCKSANLUIS[],7,FALSE))</f>
        <v>C</v>
      </c>
      <c r="I4646" s="10"/>
      <c r="J4646" t="str">
        <f>SALIDA[[#This Row],[CODIGO]]&amp;"       "&amp;SALIDA[[#This Row],[FAMILIA]]</f>
        <v>00186       ES ROBBINS</v>
      </c>
      <c r="K4646">
        <f>VLOOKUP(SALIDA[[#This Row],[CODIGO]],STOCK_STARSOFT[],5,FALSE)</f>
        <v>4.3959429999999999</v>
      </c>
      <c r="L4646">
        <f>SALIDA[[#This Row],[CANTIDAD]]*SALIDA[[#This Row],[PRECIO UND]]</f>
        <v>8.7918859999999999</v>
      </c>
    </row>
    <row r="4647" spans="1:12" x14ac:dyDescent="0.25">
      <c r="A4647" s="6" t="s">
        <v>22050</v>
      </c>
      <c r="B4647" s="100" t="str">
        <f>VLOOKUP(SALIDA[[#This Row],[CODIGO]],STOCKSANLUIS[],2,FALSE)</f>
        <v>MINI BOMBA STAR COLD  DE 110-240V MINISLIM SERIES 66 FT LIFT SPS-66</v>
      </c>
      <c r="C4647" s="153">
        <v>46185</v>
      </c>
      <c r="D4647">
        <v>1</v>
      </c>
      <c r="E4647">
        <f>IF(VLOOKUP(SALIDA[[#This Row],[CODIGO]],STOCKSANLUIS[],6,FALSE)=0,"PRODUCTO SIN STOCK/UBICACIÓN",VLOOKUP(SALIDA[[#This Row],[CODIGO]],STOCKSANLUIS[],6,FALSE))</f>
        <v>1</v>
      </c>
      <c r="F4647">
        <f>SALIDA[[#This Row],[CANTIDAD]]/SALIDA[[#This Row],[UND MEDIDA]]</f>
        <v>1</v>
      </c>
      <c r="G4647" t="str">
        <f>VLOOKUP(SALIDA[[#This Row],[CODIGO]],FAMILIAS[],4,FALSE)</f>
        <v>STAR COLD</v>
      </c>
      <c r="H4647" s="10" t="str">
        <f>IF(VLOOKUP(SALIDA[[#This Row],[CODIGO]],STOCKSANLUIS[],7,FALSE)=0,"PRODUCTO SIN STOCK/UBICACIÓN",VLOOKUP(SALIDA[[#This Row],[CODIGO]],STOCKSANLUIS[],7,FALSE))</f>
        <v>A</v>
      </c>
      <c r="I4647" s="10"/>
      <c r="J4647" t="str">
        <f>SALIDA[[#This Row],[CODIGO]]&amp;"       "&amp;SALIDA[[#This Row],[FAMILIA]]</f>
        <v>03543       STAR COLD</v>
      </c>
      <c r="K4647">
        <f>VLOOKUP(SALIDA[[#This Row],[CODIGO]],STOCK_STARSOFT[],5,FALSE)</f>
        <v>19.559408000000001</v>
      </c>
      <c r="L4647">
        <f>SALIDA[[#This Row],[CANTIDAD]]*SALIDA[[#This Row],[PRECIO UND]]</f>
        <v>19.559408000000001</v>
      </c>
    </row>
    <row r="4648" spans="1:12" x14ac:dyDescent="0.25">
      <c r="A4648" s="6" t="s">
        <v>2928</v>
      </c>
      <c r="B4648" s="100" t="str">
        <f>VLOOKUP(SALIDA[[#This Row],[CODIGO]],STOCKSANLUIS[],2,FALSE)</f>
        <v>TERMOMETRO INFRA ROJO LASER - WH380 - EVERWELL</v>
      </c>
      <c r="C4648" s="153">
        <v>46185</v>
      </c>
      <c r="D4648">
        <v>1</v>
      </c>
      <c r="E4648">
        <f>IF(VLOOKUP(SALIDA[[#This Row],[CODIGO]],STOCKSANLUIS[],6,FALSE)=0,"PRODUCTO SIN STOCK/UBICACIÓN",VLOOKUP(SALIDA[[#This Row],[CODIGO]],STOCKSANLUIS[],6,FALSE))</f>
        <v>1</v>
      </c>
      <c r="F4648">
        <f>SALIDA[[#This Row],[CANTIDAD]]/SALIDA[[#This Row],[UND MEDIDA]]</f>
        <v>1</v>
      </c>
      <c r="G4648" t="str">
        <f>VLOOKUP(SALIDA[[#This Row],[CODIGO]],FAMILIAS[],4,FALSE)</f>
        <v>EVERWELL</v>
      </c>
      <c r="H4648" s="10" t="str">
        <f>IF(VLOOKUP(SALIDA[[#This Row],[CODIGO]],STOCKSANLUIS[],7,FALSE)=0,"PRODUCTO SIN STOCK/UBICACIÓN",VLOOKUP(SALIDA[[#This Row],[CODIGO]],STOCKSANLUIS[],7,FALSE))</f>
        <v>A</v>
      </c>
      <c r="I4648" s="10"/>
      <c r="J4648" t="str">
        <f>SALIDA[[#This Row],[CODIGO]]&amp;"       "&amp;SALIDA[[#This Row],[FAMILIA]]</f>
        <v>02392       EVERWELL</v>
      </c>
      <c r="K4648">
        <f>VLOOKUP(SALIDA[[#This Row],[CODIGO]],STOCK_STARSOFT[],5,FALSE)</f>
        <v>12.480423</v>
      </c>
      <c r="L4648">
        <f>SALIDA[[#This Row],[CANTIDAD]]*SALIDA[[#This Row],[PRECIO UND]]</f>
        <v>12.480423</v>
      </c>
    </row>
    <row r="4649" spans="1:12" x14ac:dyDescent="0.25">
      <c r="A4649" s="6" t="s">
        <v>2020</v>
      </c>
      <c r="B4649" s="100" t="str">
        <f>VLOOKUP(SALIDA[[#This Row],[CODIGO]],STOCKSANLUIS[],2,FALSE)</f>
        <v>CONTROLADOR DE TEMPERATURA Y HUMEDAD DIGITAL MT-530EW SUPER (10-85%HR) - VER.06 - 115/220 VAC - FULL GAUGE - WHITE</v>
      </c>
      <c r="C4649" s="153">
        <v>46185</v>
      </c>
      <c r="D4649">
        <v>1</v>
      </c>
      <c r="E4649">
        <f>IF(VLOOKUP(SALIDA[[#This Row],[CODIGO]],STOCKSANLUIS[],6,FALSE)=0,"PRODUCTO SIN STOCK/UBICACIÓN",VLOOKUP(SALIDA[[#This Row],[CODIGO]],STOCKSANLUIS[],6,FALSE))</f>
        <v>1</v>
      </c>
      <c r="F4649">
        <f>SALIDA[[#This Row],[CANTIDAD]]/SALIDA[[#This Row],[UND MEDIDA]]</f>
        <v>1</v>
      </c>
      <c r="G4649" t="str">
        <f>VLOOKUP(SALIDA[[#This Row],[CODIGO]],FAMILIAS[],4,FALSE)</f>
        <v>FULL GAUGE</v>
      </c>
      <c r="H4649" s="10" t="str">
        <f>IF(VLOOKUP(SALIDA[[#This Row],[CODIGO]],STOCKSANLUIS[],7,FALSE)=0,"PRODUCTO SIN STOCK/UBICACIÓN",VLOOKUP(SALIDA[[#This Row],[CODIGO]],STOCKSANLUIS[],7,FALSE))</f>
        <v>A</v>
      </c>
      <c r="I4649" s="10"/>
      <c r="J4649" t="str">
        <f>SALIDA[[#This Row],[CODIGO]]&amp;"       "&amp;SALIDA[[#This Row],[FAMILIA]]</f>
        <v>01784       FULL GAUGE</v>
      </c>
      <c r="K4649">
        <f>VLOOKUP(SALIDA[[#This Row],[CODIGO]],STOCK_STARSOFT[],5,FALSE)</f>
        <v>45.731242000000002</v>
      </c>
      <c r="L4649">
        <f>SALIDA[[#This Row],[CANTIDAD]]*SALIDA[[#This Row],[PRECIO UND]]</f>
        <v>45.731242000000002</v>
      </c>
    </row>
    <row r="4650" spans="1:12" x14ac:dyDescent="0.25">
      <c r="A4650" s="6" t="s">
        <v>3259</v>
      </c>
      <c r="B4650" s="100" t="str">
        <f>VLOOKUP(SALIDA[[#This Row],[CODIGO]],STOCKSANLUIS[],2,FALSE)</f>
        <v>ORIFICIO #3 PARA TE5 - 067B2791 R22, R134, R404, R407C,R507 - DANFOSS</v>
      </c>
      <c r="C4650" s="153">
        <v>46185</v>
      </c>
      <c r="D4650">
        <v>2</v>
      </c>
      <c r="E4650">
        <f>IF(VLOOKUP(SALIDA[[#This Row],[CODIGO]],STOCKSANLUIS[],6,FALSE)=0,"PRODUCTO SIN STOCK/UBICACIÓN",VLOOKUP(SALIDA[[#This Row],[CODIGO]],STOCKSANLUIS[],6,FALSE))</f>
        <v>1</v>
      </c>
      <c r="F4650">
        <f>SALIDA[[#This Row],[CANTIDAD]]/SALIDA[[#This Row],[UND MEDIDA]]</f>
        <v>2</v>
      </c>
      <c r="G4650" t="str">
        <f>VLOOKUP(SALIDA[[#This Row],[CODIGO]],FAMILIAS[],4,FALSE)</f>
        <v>DANFOSS</v>
      </c>
      <c r="H4650" s="10" t="str">
        <f>IF(VLOOKUP(SALIDA[[#This Row],[CODIGO]],STOCKSANLUIS[],7,FALSE)=0,"PRODUCTO SIN STOCK/UBICACIÓN",VLOOKUP(SALIDA[[#This Row],[CODIGO]],STOCKSANLUIS[],7,FALSE))</f>
        <v>A</v>
      </c>
      <c r="I4650" s="10"/>
      <c r="J4650" t="str">
        <f>SALIDA[[#This Row],[CODIGO]]&amp;"       "&amp;SALIDA[[#This Row],[FAMILIA]]</f>
        <v>02671       DANFOSS</v>
      </c>
      <c r="K4650">
        <f>VLOOKUP(SALIDA[[#This Row],[CODIGO]],STOCK_STARSOFT[],5,FALSE)</f>
        <v>17.421330999999999</v>
      </c>
      <c r="L4650">
        <f>SALIDA[[#This Row],[CANTIDAD]]*SALIDA[[#This Row],[PRECIO UND]]</f>
        <v>34.842661999999997</v>
      </c>
    </row>
    <row r="4651" spans="1:12" x14ac:dyDescent="0.25">
      <c r="A4651" s="6" t="s">
        <v>3820</v>
      </c>
      <c r="B4651" s="100" t="str">
        <f>VLOOKUP(SALIDA[[#This Row],[CODIGO]],STOCKSANLUIS[],2,FALSE)</f>
        <v>MANGA AISLANTE CLASS 1 - 7/8"ID X 1/2"THK - WINCELL</v>
      </c>
      <c r="C4651" s="153">
        <v>46185</v>
      </c>
      <c r="D4651">
        <v>15</v>
      </c>
      <c r="E4651">
        <f>IF(VLOOKUP(SALIDA[[#This Row],[CODIGO]],STOCKSANLUIS[],6,FALSE)=0,"PRODUCTO SIN STOCK/UBICACIÓN",VLOOKUP(SALIDA[[#This Row],[CODIGO]],STOCKSANLUIS[],6,FALSE))</f>
        <v>1</v>
      </c>
      <c r="F4651">
        <f>SALIDA[[#This Row],[CANTIDAD]]/SALIDA[[#This Row],[UND MEDIDA]]</f>
        <v>15</v>
      </c>
      <c r="G4651" t="str">
        <f>VLOOKUP(SALIDA[[#This Row],[CODIGO]],FAMILIAS[],4,FALSE)</f>
        <v>WINCELL</v>
      </c>
      <c r="H4651" s="10" t="str">
        <f>IF(VLOOKUP(SALIDA[[#This Row],[CODIGO]],STOCKSANLUIS[],7,FALSE)=0,"PRODUCTO SIN STOCK/UBICACIÓN",VLOOKUP(SALIDA[[#This Row],[CODIGO]],STOCKSANLUIS[],7,FALSE))</f>
        <v>A</v>
      </c>
      <c r="I4651" s="10"/>
      <c r="J4651" t="str">
        <f>SALIDA[[#This Row],[CODIGO]]&amp;"       "&amp;SALIDA[[#This Row],[FAMILIA]]</f>
        <v>03251       WINCELL</v>
      </c>
      <c r="K4651">
        <f>VLOOKUP(SALIDA[[#This Row],[CODIGO]],STOCK_STARSOFT[],5,FALSE)</f>
        <v>1.3213159999999999</v>
      </c>
      <c r="L4651">
        <f>SALIDA[[#This Row],[CANTIDAD]]*SALIDA[[#This Row],[PRECIO UND]]</f>
        <v>19.819739999999999</v>
      </c>
    </row>
    <row r="4652" spans="1:12" x14ac:dyDescent="0.25">
      <c r="A4652" s="6" t="s">
        <v>439</v>
      </c>
      <c r="B4652" s="100" t="str">
        <f>VLOOKUP(SALIDA[[#This Row],[CODIGO]],STOCKSANLUIS[],2,FALSE)</f>
        <v>ACEITE MINERAL 3G SUPER - 1 GALÓN - BVA</v>
      </c>
      <c r="C4652" s="153">
        <v>46183</v>
      </c>
      <c r="D4652">
        <v>6</v>
      </c>
      <c r="E4652">
        <f>IF(VLOOKUP(SALIDA[[#This Row],[CODIGO]],STOCKSANLUIS[],6,FALSE)=0,"PRODUCTO SIN STOCK/UBICACIÓN",VLOOKUP(SALIDA[[#This Row],[CODIGO]],STOCKSANLUIS[],6,FALSE))</f>
        <v>1</v>
      </c>
      <c r="F4652">
        <f>SALIDA[[#This Row],[CANTIDAD]]/SALIDA[[#This Row],[UND MEDIDA]]</f>
        <v>6</v>
      </c>
      <c r="G4652" t="str">
        <f>VLOOKUP(SALIDA[[#This Row],[CODIGO]],FAMILIAS[],4,FALSE)</f>
        <v>BVA</v>
      </c>
      <c r="H4652" s="10" t="str">
        <f>IF(VLOOKUP(SALIDA[[#This Row],[CODIGO]],STOCKSANLUIS[],7,FALSE)=0,"PRODUCTO SIN STOCK/UBICACIÓN",VLOOKUP(SALIDA[[#This Row],[CODIGO]],STOCKSANLUIS[],7,FALSE))</f>
        <v>C</v>
      </c>
      <c r="I4652" s="10" t="s">
        <v>23203</v>
      </c>
      <c r="J4652" t="str">
        <f>SALIDA[[#This Row],[CODIGO]]&amp;"       "&amp;SALIDA[[#This Row],[FAMILIA]]</f>
        <v>00353       BVA</v>
      </c>
      <c r="K4652">
        <f>VLOOKUP(SALIDA[[#This Row],[CODIGO]],STOCK_STARSOFT[],5,FALSE)</f>
        <v>15.454063</v>
      </c>
      <c r="L4652">
        <f>SALIDA[[#This Row],[CANTIDAD]]*SALIDA[[#This Row],[PRECIO UND]]</f>
        <v>92.724378000000002</v>
      </c>
    </row>
    <row r="4653" spans="1:12" x14ac:dyDescent="0.25">
      <c r="A4653" s="6" t="s">
        <v>2092</v>
      </c>
      <c r="B4653" s="100" t="str">
        <f>VLOOKUP(SALIDA[[#This Row],[CODIGO]],STOCKSANLUIS[],2,FALSE)</f>
        <v>CAJA PROTECTORA ECASE - FULL GAUGE</v>
      </c>
      <c r="C4653" s="153">
        <v>46185</v>
      </c>
      <c r="D4653">
        <v>2</v>
      </c>
      <c r="E4653">
        <f>IF(VLOOKUP(SALIDA[[#This Row],[CODIGO]],STOCKSANLUIS[],6,FALSE)=0,"PRODUCTO SIN STOCK/UBICACIÓN",VLOOKUP(SALIDA[[#This Row],[CODIGO]],STOCKSANLUIS[],6,FALSE))</f>
        <v>1</v>
      </c>
      <c r="F4653">
        <f>SALIDA[[#This Row],[CANTIDAD]]/SALIDA[[#This Row],[UND MEDIDA]]</f>
        <v>2</v>
      </c>
      <c r="G4653" t="str">
        <f>VLOOKUP(SALIDA[[#This Row],[CODIGO]],FAMILIAS[],4,FALSE)</f>
        <v>FULL GAUGE</v>
      </c>
      <c r="H4653" s="10" t="str">
        <f>IF(VLOOKUP(SALIDA[[#This Row],[CODIGO]],STOCKSANLUIS[],7,FALSE)=0,"PRODUCTO SIN STOCK/UBICACIÓN",VLOOKUP(SALIDA[[#This Row],[CODIGO]],STOCKSANLUIS[],7,FALSE))</f>
        <v>A</v>
      </c>
      <c r="I4653" s="10"/>
      <c r="J4653" t="str">
        <f>SALIDA[[#This Row],[CODIGO]]&amp;"       "&amp;SALIDA[[#This Row],[FAMILIA]]</f>
        <v>01826       FULL GAUGE</v>
      </c>
      <c r="K4653">
        <f>VLOOKUP(SALIDA[[#This Row],[CODIGO]],STOCK_STARSOFT[],5,FALSE)</f>
        <v>5.6165349999999998</v>
      </c>
      <c r="L4653">
        <f>SALIDA[[#This Row],[CANTIDAD]]*SALIDA[[#This Row],[PRECIO UND]]</f>
        <v>11.23307</v>
      </c>
    </row>
    <row r="4654" spans="1:12" x14ac:dyDescent="0.25">
      <c r="A4654" s="6" t="s">
        <v>3347</v>
      </c>
      <c r="B4654" s="100" t="str">
        <f>VLOOKUP(SALIDA[[#This Row],[CODIGO]],STOCKSANLUIS[],2,FALSE)</f>
        <v>GAS REFRIGERANTE R507 -11.3KG ICELOONG</v>
      </c>
      <c r="C4654" s="153">
        <v>46185</v>
      </c>
      <c r="D4654">
        <v>25</v>
      </c>
      <c r="E4654">
        <f>IF(VLOOKUP(SALIDA[[#This Row],[CODIGO]],STOCKSANLUIS[],6,FALSE)=0,"PRODUCTO SIN STOCK/UBICACIÓN",VLOOKUP(SALIDA[[#This Row],[CODIGO]],STOCKSANLUIS[],6,FALSE))</f>
        <v>1</v>
      </c>
      <c r="F4654">
        <f>SALIDA[[#This Row],[CANTIDAD]]/SALIDA[[#This Row],[UND MEDIDA]]</f>
        <v>25</v>
      </c>
      <c r="G4654" t="str">
        <f>VLOOKUP(SALIDA[[#This Row],[CODIGO]],FAMILIAS[],4,FALSE)</f>
        <v>ZHEJIANG YONGHE</v>
      </c>
      <c r="H4654" s="10" t="str">
        <f>IF(VLOOKUP(SALIDA[[#This Row],[CODIGO]],STOCKSANLUIS[],7,FALSE)=0,"PRODUCTO SIN STOCK/UBICACIÓN",VLOOKUP(SALIDA[[#This Row],[CODIGO]],STOCKSANLUIS[],7,FALSE))</f>
        <v>C</v>
      </c>
      <c r="I4654" s="10"/>
      <c r="J4654" t="str">
        <f>SALIDA[[#This Row],[CODIGO]]&amp;"       "&amp;SALIDA[[#This Row],[FAMILIA]]</f>
        <v>02755       ZHEJIANG YONGHE</v>
      </c>
      <c r="K4654">
        <f>VLOOKUP(SALIDA[[#This Row],[CODIGO]],STOCK_STARSOFT[],5,FALSE)</f>
        <v>55.968114</v>
      </c>
      <c r="L4654">
        <f>SALIDA[[#This Row],[CANTIDAD]]*SALIDA[[#This Row],[PRECIO UND]]</f>
        <v>1399.2028499999999</v>
      </c>
    </row>
    <row r="4655" spans="1:12" x14ac:dyDescent="0.25">
      <c r="A4655" s="6" t="s">
        <v>3878</v>
      </c>
      <c r="B4655" s="100" t="str">
        <f>VLOOKUP(SALIDA[[#This Row],[CODIGO]],STOCKSANLUIS[],2,FALSE)</f>
        <v>GAS REFRIGERANTE R134A  X 1 KG - (TAPA CON VALVULA) - ICELOONG</v>
      </c>
      <c r="C4655" s="153">
        <v>46185</v>
      </c>
      <c r="D4655">
        <v>2</v>
      </c>
      <c r="E4655">
        <f>IF(VLOOKUP(SALIDA[[#This Row],[CODIGO]],STOCKSANLUIS[],6,FALSE)=0,"PRODUCTO SIN STOCK/UBICACIÓN",VLOOKUP(SALIDA[[#This Row],[CODIGO]],STOCKSANLUIS[],6,FALSE))</f>
        <v>1</v>
      </c>
      <c r="F4655">
        <f>SALIDA[[#This Row],[CANTIDAD]]/SALIDA[[#This Row],[UND MEDIDA]]</f>
        <v>2</v>
      </c>
      <c r="G4655" t="str">
        <f>VLOOKUP(SALIDA[[#This Row],[CODIGO]],FAMILIAS[],4,FALSE)</f>
        <v>ZHEJIANG YONGHE</v>
      </c>
      <c r="H4655" s="10" t="str">
        <f>IF(VLOOKUP(SALIDA[[#This Row],[CODIGO]],STOCKSANLUIS[],7,FALSE)=0,"PRODUCTO SIN STOCK/UBICACIÓN",VLOOKUP(SALIDA[[#This Row],[CODIGO]],STOCKSANLUIS[],7,FALSE))</f>
        <v>C</v>
      </c>
      <c r="I4655" s="10"/>
      <c r="J4655" t="str">
        <f>SALIDA[[#This Row],[CODIGO]]&amp;"       "&amp;SALIDA[[#This Row],[FAMILIA]]</f>
        <v>03342       ZHEJIANG YONGHE</v>
      </c>
      <c r="K4655">
        <f>VLOOKUP(SALIDA[[#This Row],[CODIGO]],STOCK_STARSOFT[],5,FALSE)</f>
        <v>8.6758159999999993</v>
      </c>
      <c r="L4655">
        <f>SALIDA[[#This Row],[CANTIDAD]]*SALIDA[[#This Row],[PRECIO UND]]</f>
        <v>17.351631999999999</v>
      </c>
    </row>
    <row r="4656" spans="1:12" x14ac:dyDescent="0.25">
      <c r="A4656" s="6" t="s">
        <v>85</v>
      </c>
      <c r="B4656" s="100" t="str">
        <f>VLOOKUP(SALIDA[[#This Row],[CODIGO]],STOCKSANLUIS[],2,FALSE)</f>
        <v>TERMOSTATO DIGITAL TIC-17S  - VER.09 - 115/220 VAC - FULL GAUGE</v>
      </c>
      <c r="C4656" s="153">
        <v>46185</v>
      </c>
      <c r="D4656">
        <v>2</v>
      </c>
      <c r="E4656">
        <f>IF(VLOOKUP(SALIDA[[#This Row],[CODIGO]],STOCKSANLUIS[],6,FALSE)=0,"PRODUCTO SIN STOCK/UBICACIÓN",VLOOKUP(SALIDA[[#This Row],[CODIGO]],STOCKSANLUIS[],6,FALSE))</f>
        <v>1</v>
      </c>
      <c r="F4656">
        <f>SALIDA[[#This Row],[CANTIDAD]]/SALIDA[[#This Row],[UND MEDIDA]]</f>
        <v>2</v>
      </c>
      <c r="G4656" t="str">
        <f>VLOOKUP(SALIDA[[#This Row],[CODIGO]],FAMILIAS[],4,FALSE)</f>
        <v>FULL GAUGE</v>
      </c>
      <c r="H4656" s="10" t="str">
        <f>IF(VLOOKUP(SALIDA[[#This Row],[CODIGO]],STOCKSANLUIS[],7,FALSE)=0,"PRODUCTO SIN STOCK/UBICACIÓN",VLOOKUP(SALIDA[[#This Row],[CODIGO]],STOCKSANLUIS[],7,FALSE))</f>
        <v>C</v>
      </c>
      <c r="I4656" s="10"/>
      <c r="J4656" t="str">
        <f>SALIDA[[#This Row],[CODIGO]]&amp;"       "&amp;SALIDA[[#This Row],[FAMILIA]]</f>
        <v>00047       FULL GAUGE</v>
      </c>
      <c r="K4656">
        <f>VLOOKUP(SALIDA[[#This Row],[CODIGO]],STOCK_STARSOFT[],5,FALSE)</f>
        <v>28.158055999999998</v>
      </c>
      <c r="L4656">
        <f>SALIDA[[#This Row],[CANTIDAD]]*SALIDA[[#This Row],[PRECIO UND]]</f>
        <v>56.316111999999997</v>
      </c>
    </row>
    <row r="4657" spans="1:12" x14ac:dyDescent="0.25">
      <c r="A4657" s="6" t="s">
        <v>3639</v>
      </c>
      <c r="B4657" s="100" t="str">
        <f>VLOOKUP(SALIDA[[#This Row],[CODIGO]],STOCKSANLUIS[],2,FALSE)</f>
        <v>MOTOVENTILADOR MAER FAN YDWF74L60P4-522N-450S (220V, 60HZ, 4 POLES, 1PH, CL.F, SUCTION)</v>
      </c>
      <c r="C4657" s="153">
        <v>46185</v>
      </c>
      <c r="D4657">
        <v>2</v>
      </c>
      <c r="E4657">
        <f>IF(VLOOKUP(SALIDA[[#This Row],[CODIGO]],STOCKSANLUIS[],6,FALSE)=0,"PRODUCTO SIN STOCK/UBICACIÓN",VLOOKUP(SALIDA[[#This Row],[CODIGO]],STOCKSANLUIS[],6,FALSE))</f>
        <v>1</v>
      </c>
      <c r="F4657">
        <f>SALIDA[[#This Row],[CANTIDAD]]/SALIDA[[#This Row],[UND MEDIDA]]</f>
        <v>2</v>
      </c>
      <c r="G4657" t="str">
        <f>VLOOKUP(SALIDA[[#This Row],[CODIGO]],FAMILIAS[],4,FALSE)</f>
        <v>MAER FAN</v>
      </c>
      <c r="H4657" s="10" t="str">
        <f>IF(VLOOKUP(SALIDA[[#This Row],[CODIGO]],STOCKSANLUIS[],7,FALSE)=0,"PRODUCTO SIN STOCK/UBICACIÓN",VLOOKUP(SALIDA[[#This Row],[CODIGO]],STOCKSANLUIS[],7,FALSE))</f>
        <v>C</v>
      </c>
      <c r="I4657" s="10"/>
      <c r="J4657" t="str">
        <f>SALIDA[[#This Row],[CODIGO]]&amp;"       "&amp;SALIDA[[#This Row],[FAMILIA]]</f>
        <v>03037       MAER FAN</v>
      </c>
      <c r="K4657">
        <f>VLOOKUP(SALIDA[[#This Row],[CODIGO]],STOCK_STARSOFT[],5,FALSE)</f>
        <v>39.236970999999997</v>
      </c>
      <c r="L4657">
        <f>SALIDA[[#This Row],[CANTIDAD]]*SALIDA[[#This Row],[PRECIO UND]]</f>
        <v>78.473941999999994</v>
      </c>
    </row>
    <row r="4658" spans="1:12" x14ac:dyDescent="0.25">
      <c r="A4658" s="6" t="s">
        <v>3860</v>
      </c>
      <c r="B4658" s="100" t="str">
        <f>VLOOKUP(SALIDA[[#This Row],[CODIGO]],STOCKSANLUIS[],2,FALSE)</f>
        <v>CORTINA DE AIRE DE 150 CM (60") - 220V/1PH/60HZ - STAR COLD - FM-1215Z/Y-MC</v>
      </c>
      <c r="C4658" s="153">
        <v>46185</v>
      </c>
      <c r="D4658">
        <v>1</v>
      </c>
      <c r="E4658">
        <f>IF(VLOOKUP(SALIDA[[#This Row],[CODIGO]],STOCKSANLUIS[],6,FALSE)=0,"PRODUCTO SIN STOCK/UBICACIÓN",VLOOKUP(SALIDA[[#This Row],[CODIGO]],STOCKSANLUIS[],6,FALSE))</f>
        <v>1</v>
      </c>
      <c r="F4658">
        <f>SALIDA[[#This Row],[CANTIDAD]]/SALIDA[[#This Row],[UND MEDIDA]]</f>
        <v>1</v>
      </c>
      <c r="G4658" t="str">
        <f>VLOOKUP(SALIDA[[#This Row],[CODIGO]],FAMILIAS[],4,FALSE)</f>
        <v>STAR COLD</v>
      </c>
      <c r="H4658" s="10" t="str">
        <f>IF(VLOOKUP(SALIDA[[#This Row],[CODIGO]],STOCKSANLUIS[],7,FALSE)=0,"PRODUCTO SIN STOCK/UBICACIÓN",VLOOKUP(SALIDA[[#This Row],[CODIGO]],STOCKSANLUIS[],7,FALSE))</f>
        <v>A</v>
      </c>
      <c r="I4658" s="10"/>
      <c r="J4658" t="str">
        <f>SALIDA[[#This Row],[CODIGO]]&amp;"       "&amp;SALIDA[[#This Row],[FAMILIA]]</f>
        <v>03289       STAR COLD</v>
      </c>
      <c r="K4658">
        <f>VLOOKUP(SALIDA[[#This Row],[CODIGO]],STOCK_STARSOFT[],5,FALSE)</f>
        <v>55.603000000000002</v>
      </c>
      <c r="L4658">
        <f>SALIDA[[#This Row],[CANTIDAD]]*SALIDA[[#This Row],[PRECIO UND]]</f>
        <v>55.603000000000002</v>
      </c>
    </row>
    <row r="4659" spans="1:12" x14ac:dyDescent="0.25">
      <c r="A4659" s="6" t="s">
        <v>439</v>
      </c>
      <c r="B4659" s="100" t="str">
        <f>VLOOKUP(SALIDA[[#This Row],[CODIGO]],STOCKSANLUIS[],2,FALSE)</f>
        <v>ACEITE MINERAL 3G SUPER - 1 GALÓN - BVA</v>
      </c>
      <c r="C4659" s="153">
        <v>46188</v>
      </c>
      <c r="D4659">
        <v>1</v>
      </c>
      <c r="E4659">
        <f>IF(VLOOKUP(SALIDA[[#This Row],[CODIGO]],STOCKSANLUIS[],6,FALSE)=0,"PRODUCTO SIN STOCK/UBICACIÓN",VLOOKUP(SALIDA[[#This Row],[CODIGO]],STOCKSANLUIS[],6,FALSE))</f>
        <v>1</v>
      </c>
      <c r="F4659">
        <f>SALIDA[[#This Row],[CANTIDAD]]/SALIDA[[#This Row],[UND MEDIDA]]</f>
        <v>1</v>
      </c>
      <c r="G4659" t="str">
        <f>VLOOKUP(SALIDA[[#This Row],[CODIGO]],FAMILIAS[],4,FALSE)</f>
        <v>BVA</v>
      </c>
      <c r="H4659" s="10" t="str">
        <f>IF(VLOOKUP(SALIDA[[#This Row],[CODIGO]],STOCKSANLUIS[],7,FALSE)=0,"PRODUCTO SIN STOCK/UBICACIÓN",VLOOKUP(SALIDA[[#This Row],[CODIGO]],STOCKSANLUIS[],7,FALSE))</f>
        <v>C</v>
      </c>
      <c r="I4659" s="10"/>
      <c r="J4659" t="str">
        <f>SALIDA[[#This Row],[CODIGO]]&amp;"       "&amp;SALIDA[[#This Row],[FAMILIA]]</f>
        <v>00353       BVA</v>
      </c>
      <c r="K4659">
        <f>VLOOKUP(SALIDA[[#This Row],[CODIGO]],STOCK_STARSOFT[],5,FALSE)</f>
        <v>15.454063</v>
      </c>
      <c r="L4659">
        <f>SALIDA[[#This Row],[CANTIDAD]]*SALIDA[[#This Row],[PRECIO UND]]</f>
        <v>15.454063</v>
      </c>
    </row>
    <row r="4660" spans="1:12" x14ac:dyDescent="0.25">
      <c r="A4660" s="6" t="s">
        <v>441</v>
      </c>
      <c r="B4660" s="100" t="str">
        <f>VLOOKUP(SALIDA[[#This Row],[CODIGO]],STOCKSANLUIS[],2,FALSE)</f>
        <v>ACEITE MINERAL 4G SUPER - 1 GALON - BVA</v>
      </c>
      <c r="C4660" s="153">
        <v>46188</v>
      </c>
      <c r="D4660">
        <v>1</v>
      </c>
      <c r="E4660">
        <f>IF(VLOOKUP(SALIDA[[#This Row],[CODIGO]],STOCKSANLUIS[],6,FALSE)=0,"PRODUCTO SIN STOCK/UBICACIÓN",VLOOKUP(SALIDA[[#This Row],[CODIGO]],STOCKSANLUIS[],6,FALSE))</f>
        <v>1</v>
      </c>
      <c r="F4660">
        <f>SALIDA[[#This Row],[CANTIDAD]]/SALIDA[[#This Row],[UND MEDIDA]]</f>
        <v>1</v>
      </c>
      <c r="G4660" t="str">
        <f>VLOOKUP(SALIDA[[#This Row],[CODIGO]],FAMILIAS[],4,FALSE)</f>
        <v>BVA</v>
      </c>
      <c r="H4660" s="10" t="str">
        <f>IF(VLOOKUP(SALIDA[[#This Row],[CODIGO]],STOCKSANLUIS[],7,FALSE)=0,"PRODUCTO SIN STOCK/UBICACIÓN",VLOOKUP(SALIDA[[#This Row],[CODIGO]],STOCKSANLUIS[],7,FALSE))</f>
        <v>C</v>
      </c>
      <c r="I4660" s="10"/>
      <c r="J4660" t="str">
        <f>SALIDA[[#This Row],[CODIGO]]&amp;"       "&amp;SALIDA[[#This Row],[FAMILIA]]</f>
        <v>00354       BVA</v>
      </c>
      <c r="K4660">
        <f>VLOOKUP(SALIDA[[#This Row],[CODIGO]],STOCK_STARSOFT[],5,FALSE)</f>
        <v>16.651125</v>
      </c>
      <c r="L4660">
        <f>SALIDA[[#This Row],[CANTIDAD]]*SALIDA[[#This Row],[PRECIO UND]]</f>
        <v>16.651125</v>
      </c>
    </row>
    <row r="4661" spans="1:12" x14ac:dyDescent="0.25">
      <c r="A4661" s="6" t="s">
        <v>22784</v>
      </c>
      <c r="B4661" s="100" t="str">
        <f>VLOOKUP(SALIDA[[#This Row],[CODIGO]],STOCKSANLUIS[],2,FALSE)</f>
        <v>MANIFOLD EN SET PARA R134/404/507/R410A INC MANGUERA DE 90CM (36") - EVERFROST</v>
      </c>
      <c r="C4661" s="153">
        <v>46188</v>
      </c>
      <c r="D4661">
        <v>1</v>
      </c>
      <c r="E4661" t="str">
        <f>IF(VLOOKUP(SALIDA[[#This Row],[CODIGO]],STOCKSANLUIS[],6,FALSE)=0,"PRODUCTO SIN STOCK/UBICACIÓN",VLOOKUP(SALIDA[[#This Row],[CODIGO]],STOCKSANLUIS[],6,FALSE))</f>
        <v>PRODUCTO SIN STOCK/UBICACIÓN</v>
      </c>
      <c r="F4661" t="e">
        <f>SALIDA[[#This Row],[CANTIDAD]]/SALIDA[[#This Row],[UND MEDIDA]]</f>
        <v>#VALUE!</v>
      </c>
      <c r="G4661" t="str">
        <f>VLOOKUP(SALIDA[[#This Row],[CODIGO]],FAMILIAS[],4,FALSE)</f>
        <v>EVERFROST</v>
      </c>
      <c r="H4661" s="10" t="str">
        <f>IF(VLOOKUP(SALIDA[[#This Row],[CODIGO]],STOCKSANLUIS[],7,FALSE)=0,"PRODUCTO SIN STOCK/UBICACIÓN",VLOOKUP(SALIDA[[#This Row],[CODIGO]],STOCKSANLUIS[],7,FALSE))</f>
        <v>A</v>
      </c>
      <c r="I4661" s="10"/>
      <c r="J4661" t="str">
        <f>SALIDA[[#This Row],[CODIGO]]&amp;"       "&amp;SALIDA[[#This Row],[FAMILIA]]</f>
        <v>03833       EVERFROST</v>
      </c>
      <c r="K4661">
        <f>VLOOKUP(SALIDA[[#This Row],[CODIGO]],STOCK_STARSOFT[],5,FALSE)</f>
        <v>17.894922000000001</v>
      </c>
      <c r="L4661">
        <f>SALIDA[[#This Row],[CANTIDAD]]*SALIDA[[#This Row],[PRECIO UND]]</f>
        <v>17.894922000000001</v>
      </c>
    </row>
    <row r="4662" spans="1:12" x14ac:dyDescent="0.25">
      <c r="A4662" s="6" t="s">
        <v>3347</v>
      </c>
      <c r="B4662" s="100" t="str">
        <f>VLOOKUP(SALIDA[[#This Row],[CODIGO]],STOCKSANLUIS[],2,FALSE)</f>
        <v>GAS REFRIGERANTE R507 -11.3KG ICELOONG</v>
      </c>
      <c r="C4662" s="153">
        <v>46188</v>
      </c>
      <c r="D4662">
        <v>15</v>
      </c>
      <c r="E4662">
        <f>IF(VLOOKUP(SALIDA[[#This Row],[CODIGO]],STOCKSANLUIS[],6,FALSE)=0,"PRODUCTO SIN STOCK/UBICACIÓN",VLOOKUP(SALIDA[[#This Row],[CODIGO]],STOCKSANLUIS[],6,FALSE))</f>
        <v>1</v>
      </c>
      <c r="F4662">
        <f>SALIDA[[#This Row],[CANTIDAD]]/SALIDA[[#This Row],[UND MEDIDA]]</f>
        <v>15</v>
      </c>
      <c r="G4662" t="str">
        <f>VLOOKUP(SALIDA[[#This Row],[CODIGO]],FAMILIAS[],4,FALSE)</f>
        <v>ZHEJIANG YONGHE</v>
      </c>
      <c r="H4662" s="10" t="str">
        <f>IF(VLOOKUP(SALIDA[[#This Row],[CODIGO]],STOCKSANLUIS[],7,FALSE)=0,"PRODUCTO SIN STOCK/UBICACIÓN",VLOOKUP(SALIDA[[#This Row],[CODIGO]],STOCKSANLUIS[],7,FALSE))</f>
        <v>C</v>
      </c>
      <c r="I4662" s="10"/>
      <c r="J4662" t="str">
        <f>SALIDA[[#This Row],[CODIGO]]&amp;"       "&amp;SALIDA[[#This Row],[FAMILIA]]</f>
        <v>02755       ZHEJIANG YONGHE</v>
      </c>
      <c r="K4662">
        <f>VLOOKUP(SALIDA[[#This Row],[CODIGO]],STOCK_STARSOFT[],5,FALSE)</f>
        <v>55.968114</v>
      </c>
      <c r="L4662">
        <f>SALIDA[[#This Row],[CANTIDAD]]*SALIDA[[#This Row],[PRECIO UND]]</f>
        <v>839.52170999999998</v>
      </c>
    </row>
    <row r="4663" spans="1:12" x14ac:dyDescent="0.25">
      <c r="A4663" s="6" t="s">
        <v>19300</v>
      </c>
      <c r="B4663" s="100" t="str">
        <f>VLOOKUP(SALIDA[[#This Row],[CODIGO]],STOCKSANLUIS[],2,FALSE)</f>
        <v>CINTA ADHESIVA FOAM QTF-230E - 1/8" X 2" X 32.8´ (3MM X 50MM X 10M) - EVERFROST - HIGH QUALITY</v>
      </c>
      <c r="C4663" s="153">
        <v>46188</v>
      </c>
      <c r="D4663">
        <v>20</v>
      </c>
      <c r="E4663">
        <f>IF(VLOOKUP(SALIDA[[#This Row],[CODIGO]],STOCKSANLUIS[],6,FALSE)=0,"PRODUCTO SIN STOCK/UBICACIÓN",VLOOKUP(SALIDA[[#This Row],[CODIGO]],STOCKSANLUIS[],6,FALSE))</f>
        <v>1</v>
      </c>
      <c r="F4663">
        <f>SALIDA[[#This Row],[CANTIDAD]]/SALIDA[[#This Row],[UND MEDIDA]]</f>
        <v>20</v>
      </c>
      <c r="G4663" t="str">
        <f>VLOOKUP(SALIDA[[#This Row],[CODIGO]],FAMILIAS[],4,FALSE)</f>
        <v>EVERFROST</v>
      </c>
      <c r="H4663" s="10" t="str">
        <f>IF(VLOOKUP(SALIDA[[#This Row],[CODIGO]],STOCKSANLUIS[],7,FALSE)=0,"PRODUCTO SIN STOCK/UBICACIÓN",VLOOKUP(SALIDA[[#This Row],[CODIGO]],STOCKSANLUIS[],7,FALSE))</f>
        <v>C</v>
      </c>
      <c r="I4663" s="10"/>
      <c r="J4663" t="str">
        <f>SALIDA[[#This Row],[CODIGO]]&amp;"       "&amp;SALIDA[[#This Row],[FAMILIA]]</f>
        <v>03490       EVERFROST</v>
      </c>
      <c r="K4663">
        <f>VLOOKUP(SALIDA[[#This Row],[CODIGO]],STOCK_STARSOFT[],5,FALSE)</f>
        <v>1.3047420000000001</v>
      </c>
      <c r="L4663">
        <f>SALIDA[[#This Row],[CANTIDAD]]*SALIDA[[#This Row],[PRECIO UND]]</f>
        <v>26.094840000000001</v>
      </c>
    </row>
    <row r="4664" spans="1:12" x14ac:dyDescent="0.25">
      <c r="A4664" s="6" t="s">
        <v>3678</v>
      </c>
      <c r="B4664" s="100" t="str">
        <f>VLOOKUP(SALIDA[[#This Row],[CODIGO]],STOCKSANLUIS[],2,FALSE)</f>
        <v>RESISTENCIA SILICONADA POTENCIA CONSTANTE TECNOLATINA - TPC-M - 40W/M - 220V</v>
      </c>
      <c r="C4664" s="153">
        <v>46188</v>
      </c>
      <c r="D4664">
        <v>70</v>
      </c>
      <c r="E4664">
        <f>IF(VLOOKUP(SALIDA[[#This Row],[CODIGO]],STOCKSANLUIS[],6,FALSE)=0,"PRODUCTO SIN STOCK/UBICACIÓN",VLOOKUP(SALIDA[[#This Row],[CODIGO]],STOCKSANLUIS[],6,FALSE))</f>
        <v>100</v>
      </c>
      <c r="F4664">
        <f>SALIDA[[#This Row],[CANTIDAD]]/SALIDA[[#This Row],[UND MEDIDA]]</f>
        <v>0.7</v>
      </c>
      <c r="G4664" t="str">
        <f>VLOOKUP(SALIDA[[#This Row],[CODIGO]],FAMILIAS[],4,FALSE)</f>
        <v>TECNOLATINA</v>
      </c>
      <c r="H4664" s="10" t="str">
        <f>IF(VLOOKUP(SALIDA[[#This Row],[CODIGO]],STOCKSANLUIS[],7,FALSE)=0,"PRODUCTO SIN STOCK/UBICACIÓN",VLOOKUP(SALIDA[[#This Row],[CODIGO]],STOCKSANLUIS[],7,FALSE))</f>
        <v>C</v>
      </c>
      <c r="I4664" s="10"/>
      <c r="J4664" t="str">
        <f>SALIDA[[#This Row],[CODIGO]]&amp;"       "&amp;SALIDA[[#This Row],[FAMILIA]]</f>
        <v>03059       TECNOLATINA</v>
      </c>
      <c r="K4664">
        <f>VLOOKUP(SALIDA[[#This Row],[CODIGO]],STOCK_STARSOFT[],5,FALSE)</f>
        <v>1.9391890000000001</v>
      </c>
      <c r="L4664">
        <f>SALIDA[[#This Row],[CANTIDAD]]*SALIDA[[#This Row],[PRECIO UND]]</f>
        <v>135.74323000000001</v>
      </c>
    </row>
    <row r="4665" spans="1:12" x14ac:dyDescent="0.25">
      <c r="A4665" s="6" t="s">
        <v>19300</v>
      </c>
      <c r="B4665" s="100" t="str">
        <f>VLOOKUP(SALIDA[[#This Row],[CODIGO]],STOCKSANLUIS[],2,FALSE)</f>
        <v>CINTA ADHESIVA FOAM QTF-230E - 1/8" X 2" X 32.8´ (3MM X 50MM X 10M) - EVERFROST - HIGH QUALITY</v>
      </c>
      <c r="C4665" s="153">
        <v>46188</v>
      </c>
      <c r="D4665">
        <v>40</v>
      </c>
      <c r="E4665">
        <f>IF(VLOOKUP(SALIDA[[#This Row],[CODIGO]],STOCKSANLUIS[],6,FALSE)=0,"PRODUCTO SIN STOCK/UBICACIÓN",VLOOKUP(SALIDA[[#This Row],[CODIGO]],STOCKSANLUIS[],6,FALSE))</f>
        <v>1</v>
      </c>
      <c r="F4665">
        <f>SALIDA[[#This Row],[CANTIDAD]]/SALIDA[[#This Row],[UND MEDIDA]]</f>
        <v>40</v>
      </c>
      <c r="G4665" t="str">
        <f>VLOOKUP(SALIDA[[#This Row],[CODIGO]],FAMILIAS[],4,FALSE)</f>
        <v>EVERFROST</v>
      </c>
      <c r="H4665" s="10" t="str">
        <f>IF(VLOOKUP(SALIDA[[#This Row],[CODIGO]],STOCKSANLUIS[],7,FALSE)=0,"PRODUCTO SIN STOCK/UBICACIÓN",VLOOKUP(SALIDA[[#This Row],[CODIGO]],STOCKSANLUIS[],7,FALSE))</f>
        <v>C</v>
      </c>
      <c r="I4665" s="10"/>
      <c r="J4665" t="str">
        <f>SALIDA[[#This Row],[CODIGO]]&amp;"       "&amp;SALIDA[[#This Row],[FAMILIA]]</f>
        <v>03490       EVERFROST</v>
      </c>
      <c r="K4665">
        <f>VLOOKUP(SALIDA[[#This Row],[CODIGO]],STOCK_STARSOFT[],5,FALSE)</f>
        <v>1.3047420000000001</v>
      </c>
      <c r="L4665">
        <f>SALIDA[[#This Row],[CANTIDAD]]*SALIDA[[#This Row],[PRECIO UND]]</f>
        <v>52.189680000000003</v>
      </c>
    </row>
    <row r="4666" spans="1:12" x14ac:dyDescent="0.25">
      <c r="A4666" s="6" t="s">
        <v>2490</v>
      </c>
      <c r="B4666" s="100" t="str">
        <f>VLOOKUP(SALIDA[[#This Row],[CODIGO]],STOCKSANLUIS[],2,FALSE)</f>
        <v>LIMPIADOR PARA CONDENSADOR - NU-BRITE - 1GALON - NU CALGON</v>
      </c>
      <c r="C4666" s="153">
        <v>46188</v>
      </c>
      <c r="D4666">
        <v>4</v>
      </c>
      <c r="E4666">
        <f>IF(VLOOKUP(SALIDA[[#This Row],[CODIGO]],STOCKSANLUIS[],6,FALSE)=0,"PRODUCTO SIN STOCK/UBICACIÓN",VLOOKUP(SALIDA[[#This Row],[CODIGO]],STOCKSANLUIS[],6,FALSE))</f>
        <v>1</v>
      </c>
      <c r="F4666">
        <f>SALIDA[[#This Row],[CANTIDAD]]/SALIDA[[#This Row],[UND MEDIDA]]</f>
        <v>4</v>
      </c>
      <c r="G4666" t="str">
        <f>VLOOKUP(SALIDA[[#This Row],[CODIGO]],FAMILIAS[],4,FALSE)</f>
        <v>NU CALGON</v>
      </c>
      <c r="H4666" s="10" t="str">
        <f>IF(VLOOKUP(SALIDA[[#This Row],[CODIGO]],STOCKSANLUIS[],7,FALSE)=0,"PRODUCTO SIN STOCK/UBICACIÓN",VLOOKUP(SALIDA[[#This Row],[CODIGO]],STOCKSANLUIS[],7,FALSE))</f>
        <v>C</v>
      </c>
      <c r="I4666" s="10"/>
      <c r="J4666" t="str">
        <f>SALIDA[[#This Row],[CODIGO]]&amp;"       "&amp;SALIDA[[#This Row],[FAMILIA]]</f>
        <v>02043       NU CALGON</v>
      </c>
      <c r="K4666">
        <f>VLOOKUP(SALIDA[[#This Row],[CODIGO]],STOCK_STARSOFT[],5,FALSE)</f>
        <v>9.0050089999999994</v>
      </c>
      <c r="L4666">
        <f>SALIDA[[#This Row],[CANTIDAD]]*SALIDA[[#This Row],[PRECIO UND]]</f>
        <v>36.020035999999998</v>
      </c>
    </row>
    <row r="4667" spans="1:12" x14ac:dyDescent="0.25">
      <c r="A4667" s="6" t="s">
        <v>22540</v>
      </c>
      <c r="B4667" s="100" t="str">
        <f>VLOOKUP(SALIDA[[#This Row],[CODIGO]],STOCKSANLUIS[],2,FALSE)</f>
        <v>EVAPORADOR PISO TECHO INV 36000 BTU/H EVAP R410A 208-230V/60HZ/1PH - VIKING "VIKINGO" - PROUDLY DESIGNED IN USA - BLUE FIN PROTECTION - XJCFRI-4-36-3-GW - MADE IN P.R.C.</v>
      </c>
      <c r="C4667" s="153">
        <v>46188</v>
      </c>
      <c r="D4667">
        <v>1</v>
      </c>
      <c r="E4667" t="str">
        <f>IF(VLOOKUP(SALIDA[[#This Row],[CODIGO]],STOCKSANLUIS[],6,FALSE)=0,"PRODUCTO SIN STOCK/UBICACIÓN",VLOOKUP(SALIDA[[#This Row],[CODIGO]],STOCKSANLUIS[],6,FALSE))</f>
        <v>PRODUCTO SIN STOCK/UBICACIÓN</v>
      </c>
      <c r="F4667" t="e">
        <f>SALIDA[[#This Row],[CANTIDAD]]/SALIDA[[#This Row],[UND MEDIDA]]</f>
        <v>#VALUE!</v>
      </c>
      <c r="G4667" t="str">
        <f>VLOOKUP(SALIDA[[#This Row],[CODIGO]],FAMILIAS[],4,FALSE)</f>
        <v>VIKING</v>
      </c>
      <c r="H4667" s="10" t="str">
        <f>IF(VLOOKUP(SALIDA[[#This Row],[CODIGO]],STOCKSANLUIS[],7,FALSE)=0,"PRODUCTO SIN STOCK/UBICACIÓN",VLOOKUP(SALIDA[[#This Row],[CODIGO]],STOCKSANLUIS[],7,FALSE))</f>
        <v>B</v>
      </c>
      <c r="I4667" s="10"/>
      <c r="J4667" t="str">
        <f>SALIDA[[#This Row],[CODIGO]]&amp;"       "&amp;SALIDA[[#This Row],[FAMILIA]]</f>
        <v>03736       VIKING</v>
      </c>
      <c r="K4667">
        <f>VLOOKUP(SALIDA[[#This Row],[CODIGO]],STOCK_STARSOFT[],5,FALSE)</f>
        <v>198.38787099999999</v>
      </c>
      <c r="L4667">
        <f>SALIDA[[#This Row],[CANTIDAD]]*SALIDA[[#This Row],[PRECIO UND]]</f>
        <v>198.38787099999999</v>
      </c>
    </row>
    <row r="4668" spans="1:12" x14ac:dyDescent="0.25">
      <c r="A4668" s="6" t="s">
        <v>3655</v>
      </c>
      <c r="B4668" s="100" t="str">
        <f>VLOOKUP(SALIDA[[#This Row],[CODIGO]],STOCKSANLUIS[],2,FALSE)</f>
        <v>EVAPORADOR PISO TECHO 36000 BTU/H EVAP F/C ST R410A 208-230V/60HZ/1PH - TEMP BLUE MADE BY CARRIER ENTERPRISE - FRIO SOLO - TBF41D-036-M3N1C</v>
      </c>
      <c r="C4668" s="153">
        <v>46188</v>
      </c>
      <c r="D4668">
        <v>1</v>
      </c>
      <c r="E4668">
        <f>IF(VLOOKUP(SALIDA[[#This Row],[CODIGO]],STOCKSANLUIS[],6,FALSE)=0,"PRODUCTO SIN STOCK/UBICACIÓN",VLOOKUP(SALIDA[[#This Row],[CODIGO]],STOCKSANLUIS[],6,FALSE))</f>
        <v>1</v>
      </c>
      <c r="F4668">
        <f>SALIDA[[#This Row],[CANTIDAD]]/SALIDA[[#This Row],[UND MEDIDA]]</f>
        <v>1</v>
      </c>
      <c r="G4668" t="str">
        <f>VLOOKUP(SALIDA[[#This Row],[CODIGO]],FAMILIAS[],4,FALSE)</f>
        <v>TEMP BLUE</v>
      </c>
      <c r="H4668" s="10" t="str">
        <f>IF(VLOOKUP(SALIDA[[#This Row],[CODIGO]],STOCKSANLUIS[],7,FALSE)=0,"PRODUCTO SIN STOCK/UBICACIÓN",VLOOKUP(SALIDA[[#This Row],[CODIGO]],STOCKSANLUIS[],7,FALSE))</f>
        <v>B</v>
      </c>
      <c r="I4668" s="10"/>
      <c r="J4668" t="str">
        <f>SALIDA[[#This Row],[CODIGO]]&amp;"       "&amp;SALIDA[[#This Row],[FAMILIA]]</f>
        <v>03045       TEMP BLUE</v>
      </c>
      <c r="K4668">
        <f>VLOOKUP(SALIDA[[#This Row],[CODIGO]],STOCK_STARSOFT[],5,FALSE)</f>
        <v>207.04276899999999</v>
      </c>
      <c r="L4668">
        <f>SALIDA[[#This Row],[CANTIDAD]]*SALIDA[[#This Row],[PRECIO UND]]</f>
        <v>207.04276899999999</v>
      </c>
    </row>
    <row r="4669" spans="1:12" x14ac:dyDescent="0.25">
      <c r="A4669" s="6" t="s">
        <v>2476</v>
      </c>
      <c r="B4669" s="100" t="str">
        <f>VLOOKUP(SALIDA[[#This Row],[CODIGO]],STOCKSANLUIS[],2,FALSE)</f>
        <v>EVAPORADOR MIPAL MI 018E  220V/1F/60HZ - BLANCO C/DESHIELO ELÉCTRICO - GS2E01802</v>
      </c>
      <c r="C4669" s="153">
        <v>46188</v>
      </c>
      <c r="D4669">
        <v>1</v>
      </c>
      <c r="E4669">
        <f>IF(VLOOKUP(SALIDA[[#This Row],[CODIGO]],STOCKSANLUIS[],6,FALSE)=0,"PRODUCTO SIN STOCK/UBICACIÓN",VLOOKUP(SALIDA[[#This Row],[CODIGO]],STOCKSANLUIS[],6,FALSE))</f>
        <v>1</v>
      </c>
      <c r="F4669">
        <f>SALIDA[[#This Row],[CANTIDAD]]/SALIDA[[#This Row],[UND MEDIDA]]</f>
        <v>1</v>
      </c>
      <c r="G4669" t="str">
        <f>VLOOKUP(SALIDA[[#This Row],[CODIGO]],FAMILIAS[],4,FALSE)</f>
        <v>MIPAL</v>
      </c>
      <c r="H4669" s="10" t="str">
        <f>IF(VLOOKUP(SALIDA[[#This Row],[CODIGO]],STOCKSANLUIS[],7,FALSE)=0,"PRODUCTO SIN STOCK/UBICACIÓN",VLOOKUP(SALIDA[[#This Row],[CODIGO]],STOCKSANLUIS[],7,FALSE))</f>
        <v>B</v>
      </c>
      <c r="I4669" s="10"/>
      <c r="J4669" t="str">
        <f>SALIDA[[#This Row],[CODIGO]]&amp;"       "&amp;SALIDA[[#This Row],[FAMILIA]]</f>
        <v>02035       MIPAL</v>
      </c>
      <c r="K4669">
        <f>VLOOKUP(SALIDA[[#This Row],[CODIGO]],STOCK_STARSOFT[],5,FALSE)</f>
        <v>181.13750300000001</v>
      </c>
      <c r="L4669">
        <f>SALIDA[[#This Row],[CANTIDAD]]*SALIDA[[#This Row],[PRECIO UND]]</f>
        <v>181.13750300000001</v>
      </c>
    </row>
    <row r="4670" spans="1:12" x14ac:dyDescent="0.25">
      <c r="A4670" s="6" t="s">
        <v>3675</v>
      </c>
      <c r="B4670" s="100" t="str">
        <f>VLOOKUP(SALIDA[[#This Row],[CODIGO]],STOCKSANLUIS[],2,FALSE)</f>
        <v>LAMAS DE PVC ALECO 8X0.080X300 (20CM X 2MMX 91.44M) LOW TEMP REINFORCED - 172007- MT</v>
      </c>
      <c r="C4670" s="153">
        <v>46188</v>
      </c>
      <c r="D4670">
        <v>91.44</v>
      </c>
      <c r="E4670">
        <f>IF(VLOOKUP(SALIDA[[#This Row],[CODIGO]],STOCKSANLUIS[],6,FALSE)=0,"PRODUCTO SIN STOCK/UBICACIÓN",VLOOKUP(SALIDA[[#This Row],[CODIGO]],STOCKSANLUIS[],6,FALSE))</f>
        <v>91.44</v>
      </c>
      <c r="F4670">
        <f>SALIDA[[#This Row],[CANTIDAD]]/SALIDA[[#This Row],[UND MEDIDA]]</f>
        <v>1</v>
      </c>
      <c r="G4670" t="str">
        <f>VLOOKUP(SALIDA[[#This Row],[CODIGO]],FAMILIAS[],4,FALSE)</f>
        <v>ES ROBBINS</v>
      </c>
      <c r="H4670" s="10" t="str">
        <f>IF(VLOOKUP(SALIDA[[#This Row],[CODIGO]],STOCKSANLUIS[],7,FALSE)=0,"PRODUCTO SIN STOCK/UBICACIÓN",VLOOKUP(SALIDA[[#This Row],[CODIGO]],STOCKSANLUIS[],7,FALSE))</f>
        <v>B/C</v>
      </c>
      <c r="I4670" s="10"/>
      <c r="J4670" t="str">
        <f>SALIDA[[#This Row],[CODIGO]]&amp;"       "&amp;SALIDA[[#This Row],[FAMILIA]]</f>
        <v>03057       ES ROBBINS</v>
      </c>
      <c r="K4670">
        <f>VLOOKUP(SALIDA[[#This Row],[CODIGO]],STOCK_STARSOFT[],5,FALSE)</f>
        <v>2.0842499999999999</v>
      </c>
      <c r="L4670">
        <f>SALIDA[[#This Row],[CANTIDAD]]*SALIDA[[#This Row],[PRECIO UND]]</f>
        <v>190.58382</v>
      </c>
    </row>
    <row r="4671" spans="1:12" x14ac:dyDescent="0.25">
      <c r="A4671" s="6" t="s">
        <v>3723</v>
      </c>
      <c r="B4671" s="100" t="str">
        <f>VLOOKUP(SALIDA[[#This Row],[CODIGO]],STOCKSANLUIS[],2,FALSE)</f>
        <v>CAJA PROTECTORA DE TERMOSTATO DE PLÁSTICO TRANSPARENTE CON LLAVE DE METAL - TG-2 - EVERWELL</v>
      </c>
      <c r="C4671" s="153">
        <v>46188</v>
      </c>
      <c r="D4671">
        <v>18</v>
      </c>
      <c r="E4671">
        <f>IF(VLOOKUP(SALIDA[[#This Row],[CODIGO]],STOCKSANLUIS[],6,FALSE)=0,"PRODUCTO SIN STOCK/UBICACIÓN",VLOOKUP(SALIDA[[#This Row],[CODIGO]],STOCKSANLUIS[],6,FALSE))</f>
        <v>1</v>
      </c>
      <c r="F4671">
        <f>SALIDA[[#This Row],[CANTIDAD]]/SALIDA[[#This Row],[UND MEDIDA]]</f>
        <v>18</v>
      </c>
      <c r="G4671" t="str">
        <f>VLOOKUP(SALIDA[[#This Row],[CODIGO]],FAMILIAS[],4,FALSE)</f>
        <v>EVERWELL</v>
      </c>
      <c r="H4671" s="10" t="str">
        <f>IF(VLOOKUP(SALIDA[[#This Row],[CODIGO]],STOCKSANLUIS[],7,FALSE)=0,"PRODUCTO SIN STOCK/UBICACIÓN",VLOOKUP(SALIDA[[#This Row],[CODIGO]],STOCKSANLUIS[],7,FALSE))</f>
        <v>A</v>
      </c>
      <c r="I4671" s="10"/>
      <c r="J4671" t="str">
        <f>SALIDA[[#This Row],[CODIGO]]&amp;"       "&amp;SALIDA[[#This Row],[FAMILIA]]</f>
        <v>03109       EVERWELL</v>
      </c>
      <c r="K4671">
        <f>VLOOKUP(SALIDA[[#This Row],[CODIGO]],STOCK_STARSOFT[],5,FALSE)</f>
        <v>2.5210620000000001</v>
      </c>
      <c r="L4671">
        <f>SALIDA[[#This Row],[CANTIDAD]]*SALIDA[[#This Row],[PRECIO UND]]</f>
        <v>45.379116000000003</v>
      </c>
    </row>
    <row r="4672" spans="1:12" x14ac:dyDescent="0.25">
      <c r="A4672" s="6" t="s">
        <v>3341</v>
      </c>
      <c r="B4672" s="100" t="str">
        <f>VLOOKUP(SALIDA[[#This Row],[CODIGO]],STOCKSANLUIS[],2,FALSE)</f>
        <v>GAS REFRIGERANTE R404A -10.90KG ICELOONG</v>
      </c>
      <c r="C4672" s="153">
        <v>46188</v>
      </c>
      <c r="D4672">
        <v>1</v>
      </c>
      <c r="E4672">
        <f>IF(VLOOKUP(SALIDA[[#This Row],[CODIGO]],STOCKSANLUIS[],6,FALSE)=0,"PRODUCTO SIN STOCK/UBICACIÓN",VLOOKUP(SALIDA[[#This Row],[CODIGO]],STOCKSANLUIS[],6,FALSE))</f>
        <v>1</v>
      </c>
      <c r="F4672">
        <f>SALIDA[[#This Row],[CANTIDAD]]/SALIDA[[#This Row],[UND MEDIDA]]</f>
        <v>1</v>
      </c>
      <c r="G4672" t="str">
        <f>VLOOKUP(SALIDA[[#This Row],[CODIGO]],FAMILIAS[],4,FALSE)</f>
        <v>ZHEJIANG YONGHE</v>
      </c>
      <c r="H4672" s="10" t="str">
        <f>IF(VLOOKUP(SALIDA[[#This Row],[CODIGO]],STOCKSANLUIS[],7,FALSE)=0,"PRODUCTO SIN STOCK/UBICACIÓN",VLOOKUP(SALIDA[[#This Row],[CODIGO]],STOCKSANLUIS[],7,FALSE))</f>
        <v>C</v>
      </c>
      <c r="I4672" s="10"/>
      <c r="J4672" t="str">
        <f>SALIDA[[#This Row],[CODIGO]]&amp;"       "&amp;SALIDA[[#This Row],[FAMILIA]]</f>
        <v>02752       ZHEJIANG YONGHE</v>
      </c>
      <c r="K4672">
        <f>VLOOKUP(SALIDA[[#This Row],[CODIGO]],STOCK_STARSOFT[],5,FALSE)</f>
        <v>53.481755</v>
      </c>
      <c r="L4672">
        <f>SALIDA[[#This Row],[CANTIDAD]]*SALIDA[[#This Row],[PRECIO UND]]</f>
        <v>53.481755</v>
      </c>
    </row>
    <row r="4673" spans="1:12" x14ac:dyDescent="0.25">
      <c r="A4673" s="6" t="s">
        <v>3343</v>
      </c>
      <c r="B4673" s="100" t="str">
        <f>VLOOKUP(SALIDA[[#This Row],[CODIGO]],STOCKSANLUIS[],2,FALSE)</f>
        <v>GAS REFRIGERANTE R410A -11.30KG ICELOONG</v>
      </c>
      <c r="C4673" s="153">
        <v>46188</v>
      </c>
      <c r="D4673">
        <v>1</v>
      </c>
      <c r="E4673">
        <f>IF(VLOOKUP(SALIDA[[#This Row],[CODIGO]],STOCKSANLUIS[],6,FALSE)=0,"PRODUCTO SIN STOCK/UBICACIÓN",VLOOKUP(SALIDA[[#This Row],[CODIGO]],STOCKSANLUIS[],6,FALSE))</f>
        <v>1</v>
      </c>
      <c r="F4673">
        <f>SALIDA[[#This Row],[CANTIDAD]]/SALIDA[[#This Row],[UND MEDIDA]]</f>
        <v>1</v>
      </c>
      <c r="G4673" t="str">
        <f>VLOOKUP(SALIDA[[#This Row],[CODIGO]],FAMILIAS[],4,FALSE)</f>
        <v>ZHEJIANG YONGHE</v>
      </c>
      <c r="H4673" s="10" t="str">
        <f>IF(VLOOKUP(SALIDA[[#This Row],[CODIGO]],STOCKSANLUIS[],7,FALSE)=0,"PRODUCTO SIN STOCK/UBICACIÓN",VLOOKUP(SALIDA[[#This Row],[CODIGO]],STOCKSANLUIS[],7,FALSE))</f>
        <v>C</v>
      </c>
      <c r="I4673" s="10"/>
      <c r="J4673" t="str">
        <f>SALIDA[[#This Row],[CODIGO]]&amp;"       "&amp;SALIDA[[#This Row],[FAMILIA]]</f>
        <v>02753       ZHEJIANG YONGHE</v>
      </c>
      <c r="K4673">
        <f>VLOOKUP(SALIDA[[#This Row],[CODIGO]],STOCK_STARSOFT[],5,FALSE)</f>
        <v>88.873082999999994</v>
      </c>
      <c r="L4673">
        <f>SALIDA[[#This Row],[CANTIDAD]]*SALIDA[[#This Row],[PRECIO UND]]</f>
        <v>88.873082999999994</v>
      </c>
    </row>
    <row r="4674" spans="1:12" x14ac:dyDescent="0.25">
      <c r="A4674" s="6" t="s">
        <v>77</v>
      </c>
      <c r="B4674" s="100" t="str">
        <f>VLOOKUP(SALIDA[[#This Row],[CODIGO]],STOCKSANLUIS[],2,FALSE)</f>
        <v>CONTROLADOR DE TEMPERATURA DIGITAL TC-900EW LOG - VER.04 - 115/220 VAC - FULL GAUGE - WHITE</v>
      </c>
      <c r="C4674" s="153">
        <v>46188</v>
      </c>
      <c r="D4674">
        <v>3</v>
      </c>
      <c r="E4674">
        <f>IF(VLOOKUP(SALIDA[[#This Row],[CODIGO]],STOCKSANLUIS[],6,FALSE)=0,"PRODUCTO SIN STOCK/UBICACIÓN",VLOOKUP(SALIDA[[#This Row],[CODIGO]],STOCKSANLUIS[],6,FALSE))</f>
        <v>1</v>
      </c>
      <c r="F4674">
        <f>SALIDA[[#This Row],[CANTIDAD]]/SALIDA[[#This Row],[UND MEDIDA]]</f>
        <v>3</v>
      </c>
      <c r="G4674" t="str">
        <f>VLOOKUP(SALIDA[[#This Row],[CODIGO]],FAMILIAS[],4,FALSE)</f>
        <v>FULL GAUGE</v>
      </c>
      <c r="H4674" s="10" t="str">
        <f>IF(VLOOKUP(SALIDA[[#This Row],[CODIGO]],STOCKSANLUIS[],7,FALSE)=0,"PRODUCTO SIN STOCK/UBICACIÓN",VLOOKUP(SALIDA[[#This Row],[CODIGO]],STOCKSANLUIS[],7,FALSE))</f>
        <v>C</v>
      </c>
      <c r="I4674" s="10"/>
      <c r="J4674" t="str">
        <f>SALIDA[[#This Row],[CODIGO]]&amp;"       "&amp;SALIDA[[#This Row],[FAMILIA]]</f>
        <v>00041       FULL GAUGE</v>
      </c>
      <c r="K4674">
        <f>VLOOKUP(SALIDA[[#This Row],[CODIGO]],STOCK_STARSOFT[],5,FALSE)</f>
        <v>34.414344</v>
      </c>
      <c r="L4674">
        <f>SALIDA[[#This Row],[CANTIDAD]]*SALIDA[[#This Row],[PRECIO UND]]</f>
        <v>103.243032</v>
      </c>
    </row>
    <row r="4675" spans="1:12" x14ac:dyDescent="0.25">
      <c r="A4675" s="6" t="s">
        <v>19228</v>
      </c>
      <c r="B4675" s="100" t="str">
        <f>VLOOKUP(SALIDA[[#This Row],[CODIGO]],STOCKSANLUIS[],2,FALSE)</f>
        <v>EXTRACTOR HELICOCENTRIFUGO - DIAMETRO 150 MM (6") - 220V/1PH/60HZ - STAR COLD - MF-150P (EQV TD500/150)</v>
      </c>
      <c r="C4675" s="153">
        <v>46188</v>
      </c>
      <c r="D4675">
        <v>1</v>
      </c>
      <c r="E4675">
        <f>IF(VLOOKUP(SALIDA[[#This Row],[CODIGO]],STOCKSANLUIS[],6,FALSE)=0,"PRODUCTO SIN STOCK/UBICACIÓN",VLOOKUP(SALIDA[[#This Row],[CODIGO]],STOCKSANLUIS[],6,FALSE))</f>
        <v>1</v>
      </c>
      <c r="F4675">
        <f>SALIDA[[#This Row],[CANTIDAD]]/SALIDA[[#This Row],[UND MEDIDA]]</f>
        <v>1</v>
      </c>
      <c r="G4675" t="str">
        <f>VLOOKUP(SALIDA[[#This Row],[CODIGO]],FAMILIAS[],4,FALSE)</f>
        <v>STAR COLD</v>
      </c>
      <c r="H4675" s="10" t="str">
        <f>IF(VLOOKUP(SALIDA[[#This Row],[CODIGO]],STOCKSANLUIS[],7,FALSE)=0,"PRODUCTO SIN STOCK/UBICACIÓN",VLOOKUP(SALIDA[[#This Row],[CODIGO]],STOCKSANLUIS[],7,FALSE))</f>
        <v>A</v>
      </c>
      <c r="I4675" s="10"/>
      <c r="J4675" t="str">
        <f>SALIDA[[#This Row],[CODIGO]]&amp;"       "&amp;SALIDA[[#This Row],[FAMILIA]]</f>
        <v>03479       STAR COLD</v>
      </c>
      <c r="K4675">
        <f>VLOOKUP(SALIDA[[#This Row],[CODIGO]],STOCK_STARSOFT[],5,FALSE)</f>
        <v>14.863732000000001</v>
      </c>
      <c r="L4675">
        <f>SALIDA[[#This Row],[CANTIDAD]]*SALIDA[[#This Row],[PRECIO UND]]</f>
        <v>14.863732000000001</v>
      </c>
    </row>
    <row r="4676" spans="1:12" x14ac:dyDescent="0.25">
      <c r="A4676" s="6" t="s">
        <v>22780</v>
      </c>
      <c r="B4676" s="100" t="str">
        <f>VLOOKUP(SALIDA[[#This Row],[CODIGO]],STOCKSANLUIS[],2,FALSE)</f>
        <v>SOPORTE PARA CONDENSADOR DE 24000 Y 36000 BTU/H - A-200/400X500X2.0MM - EVERFROST</v>
      </c>
      <c r="C4676" s="153">
        <v>46188</v>
      </c>
      <c r="D4676">
        <v>5</v>
      </c>
      <c r="E4676" t="str">
        <f>IF(VLOOKUP(SALIDA[[#This Row],[CODIGO]],STOCKSANLUIS[],6,FALSE)=0,"PRODUCTO SIN STOCK/UBICACIÓN",VLOOKUP(SALIDA[[#This Row],[CODIGO]],STOCKSANLUIS[],6,FALSE))</f>
        <v>PRODUCTO SIN STOCK/UBICACIÓN</v>
      </c>
      <c r="F4676" t="e">
        <f>SALIDA[[#This Row],[CANTIDAD]]/SALIDA[[#This Row],[UND MEDIDA]]</f>
        <v>#VALUE!</v>
      </c>
      <c r="G4676" t="str">
        <f>VLOOKUP(SALIDA[[#This Row],[CODIGO]],FAMILIAS[],4,FALSE)</f>
        <v>EVERFROST</v>
      </c>
      <c r="H4676" s="10" t="str">
        <f>IF(VLOOKUP(SALIDA[[#This Row],[CODIGO]],STOCKSANLUIS[],7,FALSE)=0,"PRODUCTO SIN STOCK/UBICACIÓN",VLOOKUP(SALIDA[[#This Row],[CODIGO]],STOCKSANLUIS[],7,FALSE))</f>
        <v>A</v>
      </c>
      <c r="I4676" s="10"/>
      <c r="J4676" t="str">
        <f>SALIDA[[#This Row],[CODIGO]]&amp;"       "&amp;SALIDA[[#This Row],[FAMILIA]]</f>
        <v>03829       EVERFROST</v>
      </c>
      <c r="K4676">
        <f>VLOOKUP(SALIDA[[#This Row],[CODIGO]],STOCK_STARSOFT[],5,FALSE)</f>
        <v>3.6744829999999999</v>
      </c>
      <c r="L4676">
        <f>SALIDA[[#This Row],[CANTIDAD]]*SALIDA[[#This Row],[PRECIO UND]]</f>
        <v>18.372415</v>
      </c>
    </row>
    <row r="4677" spans="1:12" x14ac:dyDescent="0.25">
      <c r="A4677" s="6" t="s">
        <v>22780</v>
      </c>
      <c r="B4677" s="100" t="str">
        <f>VLOOKUP(SALIDA[[#This Row],[CODIGO]],STOCKSANLUIS[],2,FALSE)</f>
        <v>SOPORTE PARA CONDENSADOR DE 24000 Y 36000 BTU/H - A-200/400X500X2.0MM - EVERFROST</v>
      </c>
      <c r="C4677" s="153">
        <v>46188</v>
      </c>
      <c r="D4677">
        <v>5</v>
      </c>
      <c r="E4677" t="str">
        <f>IF(VLOOKUP(SALIDA[[#This Row],[CODIGO]],STOCKSANLUIS[],6,FALSE)=0,"PRODUCTO SIN STOCK/UBICACIÓN",VLOOKUP(SALIDA[[#This Row],[CODIGO]],STOCKSANLUIS[],6,FALSE))</f>
        <v>PRODUCTO SIN STOCK/UBICACIÓN</v>
      </c>
      <c r="F4677" t="e">
        <f>SALIDA[[#This Row],[CANTIDAD]]/SALIDA[[#This Row],[UND MEDIDA]]</f>
        <v>#VALUE!</v>
      </c>
      <c r="G4677" t="str">
        <f>VLOOKUP(SALIDA[[#This Row],[CODIGO]],FAMILIAS[],4,FALSE)</f>
        <v>EVERFROST</v>
      </c>
      <c r="H4677" s="10" t="str">
        <f>IF(VLOOKUP(SALIDA[[#This Row],[CODIGO]],STOCKSANLUIS[],7,FALSE)=0,"PRODUCTO SIN STOCK/UBICACIÓN",VLOOKUP(SALIDA[[#This Row],[CODIGO]],STOCKSANLUIS[],7,FALSE))</f>
        <v>A</v>
      </c>
      <c r="I4677" s="10"/>
      <c r="J4677" t="str">
        <f>SALIDA[[#This Row],[CODIGO]]&amp;"       "&amp;SALIDA[[#This Row],[FAMILIA]]</f>
        <v>03829       EVERFROST</v>
      </c>
      <c r="K4677">
        <f>VLOOKUP(SALIDA[[#This Row],[CODIGO]],STOCK_STARSOFT[],5,FALSE)</f>
        <v>3.6744829999999999</v>
      </c>
      <c r="L4677">
        <f>SALIDA[[#This Row],[CANTIDAD]]*SALIDA[[#This Row],[PRECIO UND]]</f>
        <v>18.372415</v>
      </c>
    </row>
    <row r="4678" spans="1:12" x14ac:dyDescent="0.25">
      <c r="A4678" s="6" t="s">
        <v>3341</v>
      </c>
      <c r="B4678" s="100" t="str">
        <f>VLOOKUP(SALIDA[[#This Row],[CODIGO]],STOCKSANLUIS[],2,FALSE)</f>
        <v>GAS REFRIGERANTE R404A -10.90KG ICELOONG</v>
      </c>
      <c r="C4678" s="153">
        <v>46189</v>
      </c>
      <c r="D4678">
        <v>1</v>
      </c>
      <c r="E4678">
        <f>IF(VLOOKUP(SALIDA[[#This Row],[CODIGO]],STOCKSANLUIS[],6,FALSE)=0,"PRODUCTO SIN STOCK/UBICACIÓN",VLOOKUP(SALIDA[[#This Row],[CODIGO]],STOCKSANLUIS[],6,FALSE))</f>
        <v>1</v>
      </c>
      <c r="F4678">
        <f>SALIDA[[#This Row],[CANTIDAD]]/SALIDA[[#This Row],[UND MEDIDA]]</f>
        <v>1</v>
      </c>
      <c r="G4678" t="str">
        <f>VLOOKUP(SALIDA[[#This Row],[CODIGO]],FAMILIAS[],4,FALSE)</f>
        <v>ZHEJIANG YONGHE</v>
      </c>
      <c r="H4678" s="10" t="str">
        <f>IF(VLOOKUP(SALIDA[[#This Row],[CODIGO]],STOCKSANLUIS[],7,FALSE)=0,"PRODUCTO SIN STOCK/UBICACIÓN",VLOOKUP(SALIDA[[#This Row],[CODIGO]],STOCKSANLUIS[],7,FALSE))</f>
        <v>C</v>
      </c>
      <c r="I4678" s="10"/>
      <c r="J4678" t="str">
        <f>SALIDA[[#This Row],[CODIGO]]&amp;"       "&amp;SALIDA[[#This Row],[FAMILIA]]</f>
        <v>02752       ZHEJIANG YONGHE</v>
      </c>
      <c r="K4678">
        <f>VLOOKUP(SALIDA[[#This Row],[CODIGO]],STOCK_STARSOFT[],5,FALSE)</f>
        <v>53.481755</v>
      </c>
      <c r="L4678">
        <f>SALIDA[[#This Row],[CANTIDAD]]*SALIDA[[#This Row],[PRECIO UND]]</f>
        <v>53.481755</v>
      </c>
    </row>
    <row r="4679" spans="1:12" x14ac:dyDescent="0.25">
      <c r="A4679" s="6" t="s">
        <v>2427</v>
      </c>
      <c r="B4679" s="100" t="str">
        <f>VLOOKUP(SALIDA[[#This Row],[CODIGO]],STOCKSANLUIS[],2,FALSE)</f>
        <v>TERMOMETRO DIGITAL TI-44 EW PLUS - VER.01 - 115 /220 VAC - FULL GAUGE - WHITE</v>
      </c>
      <c r="C4679" s="153">
        <v>46189</v>
      </c>
      <c r="D4679">
        <v>2</v>
      </c>
      <c r="E4679">
        <f>IF(VLOOKUP(SALIDA[[#This Row],[CODIGO]],STOCKSANLUIS[],6,FALSE)=0,"PRODUCTO SIN STOCK/UBICACIÓN",VLOOKUP(SALIDA[[#This Row],[CODIGO]],STOCKSANLUIS[],6,FALSE))</f>
        <v>1</v>
      </c>
      <c r="F4679">
        <f>SALIDA[[#This Row],[CANTIDAD]]/SALIDA[[#This Row],[UND MEDIDA]]</f>
        <v>2</v>
      </c>
      <c r="G4679" t="str">
        <f>VLOOKUP(SALIDA[[#This Row],[CODIGO]],FAMILIAS[],4,FALSE)</f>
        <v>FULL GAUGE</v>
      </c>
      <c r="H4679" s="10" t="str">
        <f>IF(VLOOKUP(SALIDA[[#This Row],[CODIGO]],STOCKSANLUIS[],7,FALSE)=0,"PRODUCTO SIN STOCK/UBICACIÓN",VLOOKUP(SALIDA[[#This Row],[CODIGO]],STOCKSANLUIS[],7,FALSE))</f>
        <v>C</v>
      </c>
      <c r="I4679" s="10"/>
      <c r="J4679" t="str">
        <f>SALIDA[[#This Row],[CODIGO]]&amp;"       "&amp;SALIDA[[#This Row],[FAMILIA]]</f>
        <v>02009       FULL GAUGE</v>
      </c>
      <c r="K4679">
        <f>VLOOKUP(SALIDA[[#This Row],[CODIGO]],STOCK_STARSOFT[],5,FALSE)</f>
        <v>25.290130000000001</v>
      </c>
      <c r="L4679">
        <f>SALIDA[[#This Row],[CANTIDAD]]*SALIDA[[#This Row],[PRECIO UND]]</f>
        <v>50.580260000000003</v>
      </c>
    </row>
    <row r="4680" spans="1:12" x14ac:dyDescent="0.25">
      <c r="A4680" s="6" t="s">
        <v>2904</v>
      </c>
      <c r="B4680" s="100" t="str">
        <f>VLOOKUP(SALIDA[[#This Row],[CODIGO]],STOCKSANLUIS[],2,FALSE)</f>
        <v>SENSOR DE TEMPERATURA NTC - SB-70 - 2M - FULL GAUGE (REMPLAZO DEL SB-41 - NO USAR EN MT 622E)</v>
      </c>
      <c r="C4680" s="153">
        <v>46189</v>
      </c>
      <c r="D4680">
        <v>2</v>
      </c>
      <c r="E4680">
        <f>IF(VLOOKUP(SALIDA[[#This Row],[CODIGO]],STOCKSANLUIS[],6,FALSE)=0,"PRODUCTO SIN STOCK/UBICACIÓN",VLOOKUP(SALIDA[[#This Row],[CODIGO]],STOCKSANLUIS[],6,FALSE))</f>
        <v>1</v>
      </c>
      <c r="F4680">
        <f>SALIDA[[#This Row],[CANTIDAD]]/SALIDA[[#This Row],[UND MEDIDA]]</f>
        <v>2</v>
      </c>
      <c r="G4680" t="str">
        <f>VLOOKUP(SALIDA[[#This Row],[CODIGO]],FAMILIAS[],4,FALSE)</f>
        <v>FULL GAUGE</v>
      </c>
      <c r="H4680" s="10" t="str">
        <f>IF(VLOOKUP(SALIDA[[#This Row],[CODIGO]],STOCKSANLUIS[],7,FALSE)=0,"PRODUCTO SIN STOCK/UBICACIÓN",VLOOKUP(SALIDA[[#This Row],[CODIGO]],STOCKSANLUIS[],7,FALSE))</f>
        <v>A</v>
      </c>
      <c r="I4680" s="10"/>
      <c r="J4680" t="str">
        <f>SALIDA[[#This Row],[CODIGO]]&amp;"       "&amp;SALIDA[[#This Row],[FAMILIA]]</f>
        <v>02345       FULL GAUGE</v>
      </c>
      <c r="K4680">
        <f>VLOOKUP(SALIDA[[#This Row],[CODIGO]],STOCK_STARSOFT[],5,FALSE)</f>
        <v>1.711822</v>
      </c>
      <c r="L4680">
        <f>SALIDA[[#This Row],[CANTIDAD]]*SALIDA[[#This Row],[PRECIO UND]]</f>
        <v>3.4236439999999999</v>
      </c>
    </row>
    <row r="4681" spans="1:12" x14ac:dyDescent="0.25">
      <c r="A4681" s="6" t="s">
        <v>29</v>
      </c>
      <c r="B4681" s="100" t="str">
        <f>VLOOKUP(SALIDA[[#This Row],[CODIGO]],STOCKSANLUIS[],2,FALSE)</f>
        <v>CONTROLADOR DE TEMPERATURA DIGITAL MT-512E LOG - VER.10 - 115/220 VAC - FULL GAUGE - WHITE</v>
      </c>
      <c r="C4681" s="153">
        <v>46189</v>
      </c>
      <c r="D4681">
        <v>2</v>
      </c>
      <c r="E4681">
        <f>IF(VLOOKUP(SALIDA[[#This Row],[CODIGO]],STOCKSANLUIS[],6,FALSE)=0,"PRODUCTO SIN STOCK/UBICACIÓN",VLOOKUP(SALIDA[[#This Row],[CODIGO]],STOCKSANLUIS[],6,FALSE))</f>
        <v>1</v>
      </c>
      <c r="F4681">
        <f>SALIDA[[#This Row],[CANTIDAD]]/SALIDA[[#This Row],[UND MEDIDA]]</f>
        <v>2</v>
      </c>
      <c r="G4681" t="str">
        <f>VLOOKUP(SALIDA[[#This Row],[CODIGO]],FAMILIAS[],4,FALSE)</f>
        <v>FULL GAUGE</v>
      </c>
      <c r="H4681" s="10" t="str">
        <f>IF(VLOOKUP(SALIDA[[#This Row],[CODIGO]],STOCKSANLUIS[],7,FALSE)=0,"PRODUCTO SIN STOCK/UBICACIÓN",VLOOKUP(SALIDA[[#This Row],[CODIGO]],STOCKSANLUIS[],7,FALSE))</f>
        <v>C</v>
      </c>
      <c r="I4681" s="10"/>
      <c r="J4681" t="str">
        <f>SALIDA[[#This Row],[CODIGO]]&amp;"       "&amp;SALIDA[[#This Row],[FAMILIA]]</f>
        <v>00014       FULL GAUGE</v>
      </c>
      <c r="K4681">
        <f>VLOOKUP(SALIDA[[#This Row],[CODIGO]],STOCK_STARSOFT[],5,FALSE)</f>
        <v>29.308693999999999</v>
      </c>
      <c r="L4681">
        <f>SALIDA[[#This Row],[CANTIDAD]]*SALIDA[[#This Row],[PRECIO UND]]</f>
        <v>58.617387999999998</v>
      </c>
    </row>
    <row r="4682" spans="1:12" x14ac:dyDescent="0.25">
      <c r="A4682" s="6" t="s">
        <v>15</v>
      </c>
      <c r="B4682" s="100" t="str">
        <f>VLOOKUP(SALIDA[[#This Row],[CODIGO]],STOCKSANLUIS[],2,FALSE)</f>
        <v>CAJA DE DISTRIBUCION BC01 - FULL GAUGE</v>
      </c>
      <c r="C4682" s="153">
        <v>46189</v>
      </c>
      <c r="D4682">
        <v>2</v>
      </c>
      <c r="E4682">
        <f>IF(VLOOKUP(SALIDA[[#This Row],[CODIGO]],STOCKSANLUIS[],6,FALSE)=0,"PRODUCTO SIN STOCK/UBICACIÓN",VLOOKUP(SALIDA[[#This Row],[CODIGO]],STOCKSANLUIS[],6,FALSE))</f>
        <v>1</v>
      </c>
      <c r="F4682">
        <f>SALIDA[[#This Row],[CANTIDAD]]/SALIDA[[#This Row],[UND MEDIDA]]</f>
        <v>2</v>
      </c>
      <c r="G4682" t="str">
        <f>VLOOKUP(SALIDA[[#This Row],[CODIGO]],FAMILIAS[],4,FALSE)</f>
        <v>FULL GAUGE</v>
      </c>
      <c r="H4682" s="10" t="str">
        <f>IF(VLOOKUP(SALIDA[[#This Row],[CODIGO]],STOCKSANLUIS[],7,FALSE)=0,"PRODUCTO SIN STOCK/UBICACIÓN",VLOOKUP(SALIDA[[#This Row],[CODIGO]],STOCKSANLUIS[],7,FALSE))</f>
        <v>A</v>
      </c>
      <c r="I4682" s="10"/>
      <c r="J4682" t="str">
        <f>SALIDA[[#This Row],[CODIGO]]&amp;"       "&amp;SALIDA[[#This Row],[FAMILIA]]</f>
        <v>00005       FULL GAUGE</v>
      </c>
      <c r="K4682">
        <f>VLOOKUP(SALIDA[[#This Row],[CODIGO]],STOCK_STARSOFT[],5,FALSE)</f>
        <v>2.4508290000000001</v>
      </c>
      <c r="L4682">
        <f>SALIDA[[#This Row],[CANTIDAD]]*SALIDA[[#This Row],[PRECIO UND]]</f>
        <v>4.9016580000000003</v>
      </c>
    </row>
    <row r="4683" spans="1:12" x14ac:dyDescent="0.25">
      <c r="A4683" s="6" t="s">
        <v>1506</v>
      </c>
      <c r="B4683" s="100" t="str">
        <f>VLOOKUP(SALIDA[[#This Row],[CODIGO]],STOCKSANLUIS[],2,FALSE)</f>
        <v>ELEMENTO TERMOSTATICO DANFOSS TEN-5 COD 067B3297</v>
      </c>
      <c r="C4683" s="153">
        <v>46189</v>
      </c>
      <c r="D4683">
        <v>2</v>
      </c>
      <c r="E4683">
        <f>IF(VLOOKUP(SALIDA[[#This Row],[CODIGO]],STOCKSANLUIS[],6,FALSE)=0,"PRODUCTO SIN STOCK/UBICACIÓN",VLOOKUP(SALIDA[[#This Row],[CODIGO]],STOCKSANLUIS[],6,FALSE))</f>
        <v>1</v>
      </c>
      <c r="F4683">
        <f>SALIDA[[#This Row],[CANTIDAD]]/SALIDA[[#This Row],[UND MEDIDA]]</f>
        <v>2</v>
      </c>
      <c r="G4683" t="str">
        <f>VLOOKUP(SALIDA[[#This Row],[CODIGO]],FAMILIAS[],4,FALSE)</f>
        <v>DANFOSS</v>
      </c>
      <c r="H4683" s="10" t="str">
        <f>IF(VLOOKUP(SALIDA[[#This Row],[CODIGO]],STOCKSANLUIS[],7,FALSE)=0,"PRODUCTO SIN STOCK/UBICACIÓN",VLOOKUP(SALIDA[[#This Row],[CODIGO]],STOCKSANLUIS[],7,FALSE))</f>
        <v>A</v>
      </c>
      <c r="I4683" s="10"/>
      <c r="J4683" t="str">
        <f>SALIDA[[#This Row],[CODIGO]]&amp;"       "&amp;SALIDA[[#This Row],[FAMILIA]]</f>
        <v>01511       DANFOSS</v>
      </c>
      <c r="K4683">
        <f>VLOOKUP(SALIDA[[#This Row],[CODIGO]],STOCK_STARSOFT[],5,FALSE)</f>
        <v>47.614384999999999</v>
      </c>
      <c r="L4683">
        <f>SALIDA[[#This Row],[CANTIDAD]]*SALIDA[[#This Row],[PRECIO UND]]</f>
        <v>95.228769999999997</v>
      </c>
    </row>
    <row r="4684" spans="1:12" x14ac:dyDescent="0.25">
      <c r="A4684" s="6" t="s">
        <v>729</v>
      </c>
      <c r="B4684" s="100" t="str">
        <f>VLOOKUP(SALIDA[[#This Row],[CODIGO]],STOCKSANLUIS[],2,FALSE)</f>
        <v>ORIFICIO #-4 PARA TEX 5, TES 5 - 067B2792  (REEMPLAZA AL 067B2092)</v>
      </c>
      <c r="C4684" s="153">
        <v>46189</v>
      </c>
      <c r="D4684">
        <v>2</v>
      </c>
      <c r="E4684">
        <f>IF(VLOOKUP(SALIDA[[#This Row],[CODIGO]],STOCKSANLUIS[],6,FALSE)=0,"PRODUCTO SIN STOCK/UBICACIÓN",VLOOKUP(SALIDA[[#This Row],[CODIGO]],STOCKSANLUIS[],6,FALSE))</f>
        <v>1</v>
      </c>
      <c r="F4684">
        <f>SALIDA[[#This Row],[CANTIDAD]]/SALIDA[[#This Row],[UND MEDIDA]]</f>
        <v>2</v>
      </c>
      <c r="G4684" t="str">
        <f>VLOOKUP(SALIDA[[#This Row],[CODIGO]],FAMILIAS[],4,FALSE)</f>
        <v>DANFOSS</v>
      </c>
      <c r="H4684" s="10" t="str">
        <f>IF(VLOOKUP(SALIDA[[#This Row],[CODIGO]],STOCKSANLUIS[],7,FALSE)=0,"PRODUCTO SIN STOCK/UBICACIÓN",VLOOKUP(SALIDA[[#This Row],[CODIGO]],STOCKSANLUIS[],7,FALSE))</f>
        <v>A</v>
      </c>
      <c r="I4684" s="10"/>
      <c r="J4684" t="str">
        <f>SALIDA[[#This Row],[CODIGO]]&amp;"       "&amp;SALIDA[[#This Row],[FAMILIA]]</f>
        <v>00797       DANFOSS</v>
      </c>
      <c r="K4684">
        <f>VLOOKUP(SALIDA[[#This Row],[CODIGO]],STOCK_STARSOFT[],5,FALSE)</f>
        <v>18.277170999999999</v>
      </c>
      <c r="L4684">
        <f>SALIDA[[#This Row],[CANTIDAD]]*SALIDA[[#This Row],[PRECIO UND]]</f>
        <v>36.554341999999998</v>
      </c>
    </row>
    <row r="4685" spans="1:12" x14ac:dyDescent="0.25">
      <c r="A4685" s="6" t="s">
        <v>3639</v>
      </c>
      <c r="B4685" s="100" t="str">
        <f>VLOOKUP(SALIDA[[#This Row],[CODIGO]],STOCKSANLUIS[],2,FALSE)</f>
        <v>MOTOVENTILADOR MAER FAN YDWF74L60P4-522N-450S (220V, 60HZ, 4 POLES, 1PH, CL.F, SUCTION)</v>
      </c>
      <c r="C4685" s="153">
        <v>46189</v>
      </c>
      <c r="D4685">
        <v>1</v>
      </c>
      <c r="E4685">
        <f>IF(VLOOKUP(SALIDA[[#This Row],[CODIGO]],STOCKSANLUIS[],6,FALSE)=0,"PRODUCTO SIN STOCK/UBICACIÓN",VLOOKUP(SALIDA[[#This Row],[CODIGO]],STOCKSANLUIS[],6,FALSE))</f>
        <v>1</v>
      </c>
      <c r="F4685">
        <f>SALIDA[[#This Row],[CANTIDAD]]/SALIDA[[#This Row],[UND MEDIDA]]</f>
        <v>1</v>
      </c>
      <c r="G4685" t="str">
        <f>VLOOKUP(SALIDA[[#This Row],[CODIGO]],FAMILIAS[],4,FALSE)</f>
        <v>MAER FAN</v>
      </c>
      <c r="H4685" s="10" t="str">
        <f>IF(VLOOKUP(SALIDA[[#This Row],[CODIGO]],STOCKSANLUIS[],7,FALSE)=0,"PRODUCTO SIN STOCK/UBICACIÓN",VLOOKUP(SALIDA[[#This Row],[CODIGO]],STOCKSANLUIS[],7,FALSE))</f>
        <v>C</v>
      </c>
      <c r="I4685" s="10"/>
      <c r="J4685" t="str">
        <f>SALIDA[[#This Row],[CODIGO]]&amp;"       "&amp;SALIDA[[#This Row],[FAMILIA]]</f>
        <v>03037       MAER FAN</v>
      </c>
      <c r="K4685">
        <f>VLOOKUP(SALIDA[[#This Row],[CODIGO]],STOCK_STARSOFT[],5,FALSE)</f>
        <v>39.236970999999997</v>
      </c>
      <c r="L4685">
        <f>SALIDA[[#This Row],[CANTIDAD]]*SALIDA[[#This Row],[PRECIO UND]]</f>
        <v>39.236970999999997</v>
      </c>
    </row>
    <row r="4686" spans="1:12" x14ac:dyDescent="0.25">
      <c r="A4686" s="6" t="s">
        <v>2022</v>
      </c>
      <c r="B4686" s="100" t="str">
        <f>VLOOKUP(SALIDA[[#This Row],[CODIGO]],STOCKSANLUIS[],2,FALSE)</f>
        <v>CONTROLADOR DE TEMPERATURA DIGITAL TC-900E POWER - VER.07 - 115/220 VAC - FULL GAUGE</v>
      </c>
      <c r="C4686" s="153">
        <v>46189</v>
      </c>
      <c r="D4686">
        <v>1</v>
      </c>
      <c r="E4686">
        <f>IF(VLOOKUP(SALIDA[[#This Row],[CODIGO]],STOCKSANLUIS[],6,FALSE)=0,"PRODUCTO SIN STOCK/UBICACIÓN",VLOOKUP(SALIDA[[#This Row],[CODIGO]],STOCKSANLUIS[],6,FALSE))</f>
        <v>1</v>
      </c>
      <c r="F4686">
        <f>SALIDA[[#This Row],[CANTIDAD]]/SALIDA[[#This Row],[UND MEDIDA]]</f>
        <v>1</v>
      </c>
      <c r="G4686" t="str">
        <f>VLOOKUP(SALIDA[[#This Row],[CODIGO]],FAMILIAS[],4,FALSE)</f>
        <v>FULL GAUGE</v>
      </c>
      <c r="H4686" s="10" t="str">
        <f>IF(VLOOKUP(SALIDA[[#This Row],[CODIGO]],STOCKSANLUIS[],7,FALSE)=0,"PRODUCTO SIN STOCK/UBICACIÓN",VLOOKUP(SALIDA[[#This Row],[CODIGO]],STOCKSANLUIS[],7,FALSE))</f>
        <v>C</v>
      </c>
      <c r="I4686" s="10"/>
      <c r="J4686" t="str">
        <f>SALIDA[[#This Row],[CODIGO]]&amp;"       "&amp;SALIDA[[#This Row],[FAMILIA]]</f>
        <v>01785       FULL GAUGE</v>
      </c>
      <c r="K4686">
        <f>VLOOKUP(SALIDA[[#This Row],[CODIGO]],STOCK_STARSOFT[],5,FALSE)</f>
        <v>18.272079000000002</v>
      </c>
      <c r="L4686">
        <f>SALIDA[[#This Row],[CANTIDAD]]*SALIDA[[#This Row],[PRECIO UND]]</f>
        <v>18.272079000000002</v>
      </c>
    </row>
    <row r="4687" spans="1:12" x14ac:dyDescent="0.25">
      <c r="A4687" s="6" t="s">
        <v>21868</v>
      </c>
      <c r="B4687" s="100" t="str">
        <f>VLOOKUP(SALIDA[[#This Row],[CODIGO]],STOCKSANLUIS[],2,FALSE)</f>
        <v>GAS REFRIGERANTE R290 -370 GR FLYER -(TAPA CON VALVULA)</v>
      </c>
      <c r="C4687" s="153">
        <v>46189</v>
      </c>
      <c r="D4687">
        <v>2</v>
      </c>
      <c r="E4687">
        <f>IF(VLOOKUP(SALIDA[[#This Row],[CODIGO]],STOCKSANLUIS[],6,FALSE)=0,"PRODUCTO SIN STOCK/UBICACIÓN",VLOOKUP(SALIDA[[#This Row],[CODIGO]],STOCKSANLUIS[],6,FALSE))</f>
        <v>1</v>
      </c>
      <c r="F4687">
        <f>SALIDA[[#This Row],[CANTIDAD]]/SALIDA[[#This Row],[UND MEDIDA]]</f>
        <v>2</v>
      </c>
      <c r="G4687" t="str">
        <f>VLOOKUP(SALIDA[[#This Row],[CODIGO]],FAMILIAS[],4,FALSE)</f>
        <v>FLYER</v>
      </c>
      <c r="H4687" s="10" t="str">
        <f>IF(VLOOKUP(SALIDA[[#This Row],[CODIGO]],STOCKSANLUIS[],7,FALSE)=0,"PRODUCTO SIN STOCK/UBICACIÓN",VLOOKUP(SALIDA[[#This Row],[CODIGO]],STOCKSANLUIS[],7,FALSE))</f>
        <v>C</v>
      </c>
      <c r="I4687" s="10"/>
      <c r="J4687" t="str">
        <f>SALIDA[[#This Row],[CODIGO]]&amp;"       "&amp;SALIDA[[#This Row],[FAMILIA]]</f>
        <v>03510       FLYER</v>
      </c>
      <c r="K4687">
        <f>VLOOKUP(SALIDA[[#This Row],[CODIGO]],STOCK_STARSOFT[],5,FALSE)</f>
        <v>2.164355</v>
      </c>
      <c r="L4687">
        <f>SALIDA[[#This Row],[CANTIDAD]]*SALIDA[[#This Row],[PRECIO UND]]</f>
        <v>4.3287100000000001</v>
      </c>
    </row>
    <row r="4688" spans="1:12" x14ac:dyDescent="0.25">
      <c r="A4688" s="6" t="s">
        <v>33</v>
      </c>
      <c r="B4688" s="100" t="str">
        <f>VLOOKUP(SALIDA[[#This Row],[CODIGO]],STOCKSANLUIS[],2,FALSE)</f>
        <v>CONTROLADOR DE TEMPERATURA DIGITAL MT-512E 2HP - VER.13 - 115/220 VAC - FULL GAUGE</v>
      </c>
      <c r="C4688" s="153">
        <v>46189</v>
      </c>
      <c r="D4688">
        <v>1</v>
      </c>
      <c r="E4688">
        <f>IF(VLOOKUP(SALIDA[[#This Row],[CODIGO]],STOCKSANLUIS[],6,FALSE)=0,"PRODUCTO SIN STOCK/UBICACIÓN",VLOOKUP(SALIDA[[#This Row],[CODIGO]],STOCKSANLUIS[],6,FALSE))</f>
        <v>1</v>
      </c>
      <c r="F4688">
        <f>SALIDA[[#This Row],[CANTIDAD]]/SALIDA[[#This Row],[UND MEDIDA]]</f>
        <v>1</v>
      </c>
      <c r="G4688" t="str">
        <f>VLOOKUP(SALIDA[[#This Row],[CODIGO]],FAMILIAS[],4,FALSE)</f>
        <v>FULL GAUGE</v>
      </c>
      <c r="H4688" s="10" t="str">
        <f>IF(VLOOKUP(SALIDA[[#This Row],[CODIGO]],STOCKSANLUIS[],7,FALSE)=0,"PRODUCTO SIN STOCK/UBICACIÓN",VLOOKUP(SALIDA[[#This Row],[CODIGO]],STOCKSANLUIS[],7,FALSE))</f>
        <v>C</v>
      </c>
      <c r="I4688" s="10"/>
      <c r="J4688" t="str">
        <f>SALIDA[[#This Row],[CODIGO]]&amp;"       "&amp;SALIDA[[#This Row],[FAMILIA]]</f>
        <v>00016       FULL GAUGE</v>
      </c>
      <c r="K4688">
        <f>VLOOKUP(SALIDA[[#This Row],[CODIGO]],STOCK_STARSOFT[],5,FALSE)</f>
        <v>13.318346</v>
      </c>
      <c r="L4688">
        <f>SALIDA[[#This Row],[CANTIDAD]]*SALIDA[[#This Row],[PRECIO UND]]</f>
        <v>13.318346</v>
      </c>
    </row>
    <row r="4689" spans="1:12" x14ac:dyDescent="0.25">
      <c r="A4689" s="6" t="s">
        <v>3337</v>
      </c>
      <c r="B4689" s="100" t="str">
        <f>VLOOKUP(SALIDA[[#This Row],[CODIGO]],STOCKSANLUIS[],2,FALSE)</f>
        <v>GAS REFIGERANTE R22 -13.60 KG ICELOONG</v>
      </c>
      <c r="C4689" s="153">
        <v>46189</v>
      </c>
      <c r="D4689">
        <v>1</v>
      </c>
      <c r="E4689">
        <f>IF(VLOOKUP(SALIDA[[#This Row],[CODIGO]],STOCKSANLUIS[],6,FALSE)=0,"PRODUCTO SIN STOCK/UBICACIÓN",VLOOKUP(SALIDA[[#This Row],[CODIGO]],STOCKSANLUIS[],6,FALSE))</f>
        <v>1</v>
      </c>
      <c r="F4689">
        <f>SALIDA[[#This Row],[CANTIDAD]]/SALIDA[[#This Row],[UND MEDIDA]]</f>
        <v>1</v>
      </c>
      <c r="G4689" t="str">
        <f>VLOOKUP(SALIDA[[#This Row],[CODIGO]],FAMILIAS[],4,FALSE)</f>
        <v>ZHEJIANG YONGHE</v>
      </c>
      <c r="H4689" s="10" t="str">
        <f>IF(VLOOKUP(SALIDA[[#This Row],[CODIGO]],STOCKSANLUIS[],7,FALSE)=0,"PRODUCTO SIN STOCK/UBICACIÓN",VLOOKUP(SALIDA[[#This Row],[CODIGO]],STOCKSANLUIS[],7,FALSE))</f>
        <v>B</v>
      </c>
      <c r="I4689" s="10"/>
      <c r="J4689" t="str">
        <f>SALIDA[[#This Row],[CODIGO]]&amp;"       "&amp;SALIDA[[#This Row],[FAMILIA]]</f>
        <v>02750       ZHEJIANG YONGHE</v>
      </c>
      <c r="K4689">
        <f>VLOOKUP(SALIDA[[#This Row],[CODIGO]],STOCK_STARSOFT[],5,FALSE)</f>
        <v>33.200066</v>
      </c>
      <c r="L4689">
        <f>SALIDA[[#This Row],[CANTIDAD]]*SALIDA[[#This Row],[PRECIO UND]]</f>
        <v>33.200066</v>
      </c>
    </row>
    <row r="4690" spans="1:12" x14ac:dyDescent="0.25">
      <c r="A4690" s="6" t="s">
        <v>375</v>
      </c>
      <c r="B4690" s="100" t="str">
        <f>VLOOKUP(SALIDA[[#This Row],[CODIGO]],STOCKSANLUIS[],2,FALSE)</f>
        <v>ROLLO DE COBRE FLEXIBLE 1/4" HIGH QUALITY - STARCOLD - 6.35 MM X 0.55 MM X 15 M</v>
      </c>
      <c r="C4690" s="153">
        <v>46189</v>
      </c>
      <c r="D4690">
        <v>2</v>
      </c>
      <c r="E4690">
        <f>IF(VLOOKUP(SALIDA[[#This Row],[CODIGO]],STOCKSANLUIS[],6,FALSE)=0,"PRODUCTO SIN STOCK/UBICACIÓN",VLOOKUP(SALIDA[[#This Row],[CODIGO]],STOCKSANLUIS[],6,FALSE))</f>
        <v>1</v>
      </c>
      <c r="F4690">
        <f>SALIDA[[#This Row],[CANTIDAD]]/SALIDA[[#This Row],[UND MEDIDA]]</f>
        <v>2</v>
      </c>
      <c r="G4690" t="str">
        <f>VLOOKUP(SALIDA[[#This Row],[CODIGO]],FAMILIAS[],4,FALSE)</f>
        <v>ICEAGE- ZHEJIANG JIAHE PIPES</v>
      </c>
      <c r="H4690" s="10" t="str">
        <f>IF(VLOOKUP(SALIDA[[#This Row],[CODIGO]],STOCKSANLUIS[],7,FALSE)=0,"PRODUCTO SIN STOCK/UBICACIÓN",VLOOKUP(SALIDA[[#This Row],[CODIGO]],STOCKSANLUIS[],7,FALSE))</f>
        <v>C</v>
      </c>
      <c r="I4690" s="10"/>
      <c r="J4690" t="str">
        <f>SALIDA[[#This Row],[CODIGO]]&amp;"       "&amp;SALIDA[[#This Row],[FAMILIA]]</f>
        <v>00315       ICEAGE- ZHEJIANG JIAHE PIPES</v>
      </c>
      <c r="K4690">
        <f>VLOOKUP(SALIDA[[#This Row],[CODIGO]],STOCK_STARSOFT[],5,FALSE)</f>
        <v>17.534842000000001</v>
      </c>
      <c r="L4690">
        <f>SALIDA[[#This Row],[CANTIDAD]]*SALIDA[[#This Row],[PRECIO UND]]</f>
        <v>35.069684000000002</v>
      </c>
    </row>
    <row r="4691" spans="1:12" x14ac:dyDescent="0.25">
      <c r="A4691" s="6" t="s">
        <v>3605</v>
      </c>
      <c r="B4691" s="100" t="str">
        <f>VLOOKUP(SALIDA[[#This Row],[CODIGO]],STOCKSANLUIS[],2,FALSE)</f>
        <v>ROLLO DE COBRE FLEXIBLE 3/8" HIGH QUALITY - STARCOLD - 9.53 MM X 0.60 MM X 15 M</v>
      </c>
      <c r="C4691" s="153">
        <v>46189</v>
      </c>
      <c r="D4691">
        <v>2</v>
      </c>
      <c r="E4691">
        <f>IF(VLOOKUP(SALIDA[[#This Row],[CODIGO]],STOCKSANLUIS[],6,FALSE)=0,"PRODUCTO SIN STOCK/UBICACIÓN",VLOOKUP(SALIDA[[#This Row],[CODIGO]],STOCKSANLUIS[],6,FALSE))</f>
        <v>1</v>
      </c>
      <c r="F4691">
        <f>SALIDA[[#This Row],[CANTIDAD]]/SALIDA[[#This Row],[UND MEDIDA]]</f>
        <v>2</v>
      </c>
      <c r="G4691" t="str">
        <f>VLOOKUP(SALIDA[[#This Row],[CODIGO]],FAMILIAS[],4,FALSE)</f>
        <v>ICEAGE- ZHEJIANG JIAHE PIPES</v>
      </c>
      <c r="H4691" s="10" t="str">
        <f>IF(VLOOKUP(SALIDA[[#This Row],[CODIGO]],STOCKSANLUIS[],7,FALSE)=0,"PRODUCTO SIN STOCK/UBICACIÓN",VLOOKUP(SALIDA[[#This Row],[CODIGO]],STOCKSANLUIS[],7,FALSE))</f>
        <v>C</v>
      </c>
      <c r="I4691" s="10"/>
      <c r="J4691" t="str">
        <f>SALIDA[[#This Row],[CODIGO]]&amp;"       "&amp;SALIDA[[#This Row],[FAMILIA]]</f>
        <v>03002       ICEAGE- ZHEJIANG JIAHE PIPES</v>
      </c>
      <c r="K4691">
        <f>VLOOKUP(SALIDA[[#This Row],[CODIGO]],STOCK_STARSOFT[],5,FALSE)</f>
        <v>29.441466999999999</v>
      </c>
      <c r="L4691">
        <f>SALIDA[[#This Row],[CANTIDAD]]*SALIDA[[#This Row],[PRECIO UND]]</f>
        <v>58.882933999999999</v>
      </c>
    </row>
    <row r="4692" spans="1:12" x14ac:dyDescent="0.25">
      <c r="A4692" s="6" t="s">
        <v>485</v>
      </c>
      <c r="B4692" s="100" t="str">
        <f>VLOOKUP(SALIDA[[#This Row],[CODIGO]],STOCKSANLUIS[],2,FALSE)</f>
        <v>SOLDADURA DE PLATA HARRIS AL 0%</v>
      </c>
      <c r="C4692" s="153">
        <v>46189</v>
      </c>
      <c r="D4692">
        <v>10</v>
      </c>
      <c r="E4692">
        <f>IF(VLOOKUP(SALIDA[[#This Row],[CODIGO]],STOCKSANLUIS[],6,FALSE)=0,"PRODUCTO SIN STOCK/UBICACIÓN",VLOOKUP(SALIDA[[#This Row],[CODIGO]],STOCKSANLUIS[],6,FALSE))</f>
        <v>1</v>
      </c>
      <c r="F4692">
        <f>SALIDA[[#This Row],[CANTIDAD]]/SALIDA[[#This Row],[UND MEDIDA]]</f>
        <v>10</v>
      </c>
      <c r="G4692" t="str">
        <f>VLOOKUP(SALIDA[[#This Row],[CODIGO]],FAMILIAS[],4,FALSE)</f>
        <v>HARRIS</v>
      </c>
      <c r="H4692" s="10" t="str">
        <f>IF(VLOOKUP(SALIDA[[#This Row],[CODIGO]],STOCKSANLUIS[],7,FALSE)=0,"PRODUCTO SIN STOCK/UBICACIÓN",VLOOKUP(SALIDA[[#This Row],[CODIGO]],STOCKSANLUIS[],7,FALSE))</f>
        <v>C</v>
      </c>
      <c r="I4692" s="10"/>
      <c r="J4692" t="str">
        <f>SALIDA[[#This Row],[CODIGO]]&amp;"       "&amp;SALIDA[[#This Row],[FAMILIA]]</f>
        <v>00405       HARRIS</v>
      </c>
      <c r="K4692">
        <f>VLOOKUP(SALIDA[[#This Row],[CODIGO]],STOCK_STARSOFT[],5,FALSE)</f>
        <v>0.38343100000000002</v>
      </c>
      <c r="L4692">
        <f>SALIDA[[#This Row],[CANTIDAD]]*SALIDA[[#This Row],[PRECIO UND]]</f>
        <v>3.8343100000000003</v>
      </c>
    </row>
    <row r="4693" spans="1:12" x14ac:dyDescent="0.25">
      <c r="A4693" s="6" t="s">
        <v>1239</v>
      </c>
      <c r="B4693" s="100" t="str">
        <f>VLOOKUP(SALIDA[[#This Row],[CODIGO]],STOCKSANLUIS[],2,FALSE)</f>
        <v>MANGA AISLANTE CI-H-012 DE 1/2" X 1/2" - ARMAFLEX/ARMACELL</v>
      </c>
      <c r="C4693" s="153">
        <v>46189</v>
      </c>
      <c r="D4693">
        <v>30</v>
      </c>
      <c r="E4693">
        <f>IF(VLOOKUP(SALIDA[[#This Row],[CODIGO]],STOCKSANLUIS[],6,FALSE)=0,"PRODUCTO SIN STOCK/UBICACIÓN",VLOOKUP(SALIDA[[#This Row],[CODIGO]],STOCKSANLUIS[],6,FALSE))</f>
        <v>1</v>
      </c>
      <c r="F4693">
        <f>SALIDA[[#This Row],[CANTIDAD]]/SALIDA[[#This Row],[UND MEDIDA]]</f>
        <v>30</v>
      </c>
      <c r="G4693" t="str">
        <f>VLOOKUP(SALIDA[[#This Row],[CODIGO]],FAMILIAS[],4,FALSE)</f>
        <v>ARMACELL</v>
      </c>
      <c r="H4693" s="10" t="str">
        <f>IF(VLOOKUP(SALIDA[[#This Row],[CODIGO]],STOCKSANLUIS[],7,FALSE)=0,"PRODUCTO SIN STOCK/UBICACIÓN",VLOOKUP(SALIDA[[#This Row],[CODIGO]],STOCKSANLUIS[],7,FALSE))</f>
        <v>A</v>
      </c>
      <c r="I4693" s="10"/>
      <c r="J4693" t="str">
        <f>SALIDA[[#This Row],[CODIGO]]&amp;"       "&amp;SALIDA[[#This Row],[FAMILIA]]</f>
        <v>01325       ARMACELL</v>
      </c>
      <c r="K4693">
        <f>VLOOKUP(SALIDA[[#This Row],[CODIGO]],STOCK_STARSOFT[],5,FALSE)</f>
        <v>0.98766699999999996</v>
      </c>
      <c r="L4693">
        <f>SALIDA[[#This Row],[CANTIDAD]]*SALIDA[[#This Row],[PRECIO UND]]</f>
        <v>29.630009999999999</v>
      </c>
    </row>
    <row r="4694" spans="1:12" x14ac:dyDescent="0.25">
      <c r="A4694" s="6" t="s">
        <v>3776</v>
      </c>
      <c r="B4694" s="100" t="str">
        <f>VLOOKUP(SALIDA[[#This Row],[CODIGO]],STOCKSANLUIS[],2,FALSE)</f>
        <v>LAMA DE PVC CLEARWAY STANDARD SMOOTH 8¨¨ X .080¨¨ X 300¨ (20 CM X 2MMX 91.44M)</v>
      </c>
      <c r="C4694" s="153">
        <v>46189</v>
      </c>
      <c r="D4694">
        <v>182.88</v>
      </c>
      <c r="E4694">
        <f>IF(VLOOKUP(SALIDA[[#This Row],[CODIGO]],STOCKSANLUIS[],6,FALSE)=0,"PRODUCTO SIN STOCK/UBICACIÓN",VLOOKUP(SALIDA[[#This Row],[CODIGO]],STOCKSANLUIS[],6,FALSE))</f>
        <v>91.44</v>
      </c>
      <c r="F4694">
        <f>SALIDA[[#This Row],[CANTIDAD]]/SALIDA[[#This Row],[UND MEDIDA]]</f>
        <v>2</v>
      </c>
      <c r="G4694" t="str">
        <f>VLOOKUP(SALIDA[[#This Row],[CODIGO]],FAMILIAS[],4,FALSE)</f>
        <v>CLEARWAY</v>
      </c>
      <c r="H4694" s="10" t="str">
        <f>IF(VLOOKUP(SALIDA[[#This Row],[CODIGO]],STOCKSANLUIS[],7,FALSE)=0,"PRODUCTO SIN STOCK/UBICACIÓN",VLOOKUP(SALIDA[[#This Row],[CODIGO]],STOCKSANLUIS[],7,FALSE))</f>
        <v>B/C</v>
      </c>
      <c r="I4694" s="10"/>
      <c r="J4694" t="str">
        <f>SALIDA[[#This Row],[CODIGO]]&amp;"       "&amp;SALIDA[[#This Row],[FAMILIA]]</f>
        <v>03169       CLEARWAY</v>
      </c>
      <c r="K4694">
        <f>VLOOKUP(SALIDA[[#This Row],[CODIGO]],STOCK_STARSOFT[],5,FALSE)</f>
        <v>1.2627120000000001</v>
      </c>
      <c r="L4694">
        <f>SALIDA[[#This Row],[CANTIDAD]]*SALIDA[[#This Row],[PRECIO UND]]</f>
        <v>230.92477056000001</v>
      </c>
    </row>
    <row r="4695" spans="1:12" x14ac:dyDescent="0.25">
      <c r="A4695" s="6" t="s">
        <v>3410</v>
      </c>
      <c r="B4695" s="100" t="str">
        <f>VLOOKUP(SALIDA[[#This Row],[CODIGO]],STOCKSANLUIS[],2,FALSE)</f>
        <v>SOLDADURA DE ALUMINIO ALUXCOR 4047</v>
      </c>
      <c r="C4695" s="153">
        <v>46189</v>
      </c>
      <c r="D4695">
        <v>30</v>
      </c>
      <c r="E4695">
        <f>IF(VLOOKUP(SALIDA[[#This Row],[CODIGO]],STOCKSANLUIS[],6,FALSE)=0,"PRODUCTO SIN STOCK/UBICACIÓN",VLOOKUP(SALIDA[[#This Row],[CODIGO]],STOCKSANLUIS[],6,FALSE))</f>
        <v>1</v>
      </c>
      <c r="F4695">
        <f>SALIDA[[#This Row],[CANTIDAD]]/SALIDA[[#This Row],[UND MEDIDA]]</f>
        <v>30</v>
      </c>
      <c r="G4695" t="str">
        <f>VLOOKUP(SALIDA[[#This Row],[CODIGO]],FAMILIAS[],4,FALSE)</f>
        <v>HARRIS</v>
      </c>
      <c r="H4695" s="10" t="str">
        <f>IF(VLOOKUP(SALIDA[[#This Row],[CODIGO]],STOCKSANLUIS[],7,FALSE)=0,"PRODUCTO SIN STOCK/UBICACIÓN",VLOOKUP(SALIDA[[#This Row],[CODIGO]],STOCKSANLUIS[],7,FALSE))</f>
        <v>C</v>
      </c>
      <c r="I4695" s="10"/>
      <c r="J4695" t="str">
        <f>SALIDA[[#This Row],[CODIGO]]&amp;"       "&amp;SALIDA[[#This Row],[FAMILIA]]</f>
        <v>02836       HARRIS</v>
      </c>
      <c r="K4695">
        <f>VLOOKUP(SALIDA[[#This Row],[CODIGO]],STOCK_STARSOFT[],5,FALSE)</f>
        <v>0.75442299999999995</v>
      </c>
      <c r="L4695">
        <f>SALIDA[[#This Row],[CANTIDAD]]*SALIDA[[#This Row],[PRECIO UND]]</f>
        <v>22.63269</v>
      </c>
    </row>
    <row r="4696" spans="1:12" x14ac:dyDescent="0.25">
      <c r="A4696" s="6" t="s">
        <v>33</v>
      </c>
      <c r="B4696" s="100" t="str">
        <f>VLOOKUP(SALIDA[[#This Row],[CODIGO]],STOCKSANLUIS[],2,FALSE)</f>
        <v>CONTROLADOR DE TEMPERATURA DIGITAL MT-512E 2HP - VER.13 - 115/220 VAC - FULL GAUGE</v>
      </c>
      <c r="C4696" s="153">
        <v>46189</v>
      </c>
      <c r="D4696">
        <v>3</v>
      </c>
      <c r="E4696">
        <f>IF(VLOOKUP(SALIDA[[#This Row],[CODIGO]],STOCKSANLUIS[],6,FALSE)=0,"PRODUCTO SIN STOCK/UBICACIÓN",VLOOKUP(SALIDA[[#This Row],[CODIGO]],STOCKSANLUIS[],6,FALSE))</f>
        <v>1</v>
      </c>
      <c r="F4696">
        <f>SALIDA[[#This Row],[CANTIDAD]]/SALIDA[[#This Row],[UND MEDIDA]]</f>
        <v>3</v>
      </c>
      <c r="G4696" t="str">
        <f>VLOOKUP(SALIDA[[#This Row],[CODIGO]],FAMILIAS[],4,FALSE)</f>
        <v>FULL GAUGE</v>
      </c>
      <c r="H4696" s="10" t="str">
        <f>IF(VLOOKUP(SALIDA[[#This Row],[CODIGO]],STOCKSANLUIS[],7,FALSE)=0,"PRODUCTO SIN STOCK/UBICACIÓN",VLOOKUP(SALIDA[[#This Row],[CODIGO]],STOCKSANLUIS[],7,FALSE))</f>
        <v>C</v>
      </c>
      <c r="I4696" s="10"/>
      <c r="J4696" t="str">
        <f>SALIDA[[#This Row],[CODIGO]]&amp;"       "&amp;SALIDA[[#This Row],[FAMILIA]]</f>
        <v>00016       FULL GAUGE</v>
      </c>
      <c r="K4696">
        <f>VLOOKUP(SALIDA[[#This Row],[CODIGO]],STOCK_STARSOFT[],5,FALSE)</f>
        <v>13.318346</v>
      </c>
      <c r="L4696">
        <f>SALIDA[[#This Row],[CANTIDAD]]*SALIDA[[#This Row],[PRECIO UND]]</f>
        <v>39.955038000000002</v>
      </c>
    </row>
    <row r="4697" spans="1:12" x14ac:dyDescent="0.25">
      <c r="A4697" s="6" t="s">
        <v>3337</v>
      </c>
      <c r="B4697" s="100" t="str">
        <f>VLOOKUP(SALIDA[[#This Row],[CODIGO]],STOCKSANLUIS[],2,FALSE)</f>
        <v>GAS REFIGERANTE R22 -13.60 KG ICELOONG</v>
      </c>
      <c r="C4697" s="153">
        <v>46190</v>
      </c>
      <c r="D4697">
        <v>10</v>
      </c>
      <c r="E4697">
        <f>IF(VLOOKUP(SALIDA[[#This Row],[CODIGO]],STOCKSANLUIS[],6,FALSE)=0,"PRODUCTO SIN STOCK/UBICACIÓN",VLOOKUP(SALIDA[[#This Row],[CODIGO]],STOCKSANLUIS[],6,FALSE))</f>
        <v>1</v>
      </c>
      <c r="F4697">
        <f>SALIDA[[#This Row],[CANTIDAD]]/SALIDA[[#This Row],[UND MEDIDA]]</f>
        <v>10</v>
      </c>
      <c r="G4697" t="str">
        <f>VLOOKUP(SALIDA[[#This Row],[CODIGO]],FAMILIAS[],4,FALSE)</f>
        <v>ZHEJIANG YONGHE</v>
      </c>
      <c r="H4697" s="10" t="str">
        <f>IF(VLOOKUP(SALIDA[[#This Row],[CODIGO]],STOCKSANLUIS[],7,FALSE)=0,"PRODUCTO SIN STOCK/UBICACIÓN",VLOOKUP(SALIDA[[#This Row],[CODIGO]],STOCKSANLUIS[],7,FALSE))</f>
        <v>B</v>
      </c>
      <c r="I4697" s="10" t="s">
        <v>19536</v>
      </c>
      <c r="J4697" t="str">
        <f>SALIDA[[#This Row],[CODIGO]]&amp;"       "&amp;SALIDA[[#This Row],[FAMILIA]]</f>
        <v>02750       ZHEJIANG YONGHE</v>
      </c>
      <c r="K4697">
        <f>VLOOKUP(SALIDA[[#This Row],[CODIGO]],STOCK_STARSOFT[],5,FALSE)</f>
        <v>33.200066</v>
      </c>
      <c r="L4697">
        <f>SALIDA[[#This Row],[CANTIDAD]]*SALIDA[[#This Row],[PRECIO UND]]</f>
        <v>332.00065999999998</v>
      </c>
    </row>
    <row r="4698" spans="1:12" x14ac:dyDescent="0.25">
      <c r="A4698" s="6" t="s">
        <v>3605</v>
      </c>
      <c r="B4698" s="100" t="str">
        <f>VLOOKUP(SALIDA[[#This Row],[CODIGO]],STOCKSANLUIS[],2,FALSE)</f>
        <v>ROLLO DE COBRE FLEXIBLE 3/8" HIGH QUALITY - STARCOLD - 9.53 MM X 0.60 MM X 15 M</v>
      </c>
      <c r="C4698" s="153">
        <v>46190</v>
      </c>
      <c r="D4698">
        <v>1</v>
      </c>
      <c r="E4698">
        <f>IF(VLOOKUP(SALIDA[[#This Row],[CODIGO]],STOCKSANLUIS[],6,FALSE)=0,"PRODUCTO SIN STOCK/UBICACIÓN",VLOOKUP(SALIDA[[#This Row],[CODIGO]],STOCKSANLUIS[],6,FALSE))</f>
        <v>1</v>
      </c>
      <c r="F4698">
        <f>SALIDA[[#This Row],[CANTIDAD]]/SALIDA[[#This Row],[UND MEDIDA]]</f>
        <v>1</v>
      </c>
      <c r="G4698" t="str">
        <f>VLOOKUP(SALIDA[[#This Row],[CODIGO]],FAMILIAS[],4,FALSE)</f>
        <v>ICEAGE- ZHEJIANG JIAHE PIPES</v>
      </c>
      <c r="H4698" s="10" t="str">
        <f>IF(VLOOKUP(SALIDA[[#This Row],[CODIGO]],STOCKSANLUIS[],7,FALSE)=0,"PRODUCTO SIN STOCK/UBICACIÓN",VLOOKUP(SALIDA[[#This Row],[CODIGO]],STOCKSANLUIS[],7,FALSE))</f>
        <v>C</v>
      </c>
      <c r="I4698" s="10"/>
      <c r="J4698" t="str">
        <f>SALIDA[[#This Row],[CODIGO]]&amp;"       "&amp;SALIDA[[#This Row],[FAMILIA]]</f>
        <v>03002       ICEAGE- ZHEJIANG JIAHE PIPES</v>
      </c>
      <c r="K4698">
        <f>VLOOKUP(SALIDA[[#This Row],[CODIGO]],STOCK_STARSOFT[],5,FALSE)</f>
        <v>29.441466999999999</v>
      </c>
      <c r="L4698">
        <f>SALIDA[[#This Row],[CANTIDAD]]*SALIDA[[#This Row],[PRECIO UND]]</f>
        <v>29.441466999999999</v>
      </c>
    </row>
    <row r="4699" spans="1:12" x14ac:dyDescent="0.25">
      <c r="A4699" s="6" t="s">
        <v>375</v>
      </c>
      <c r="B4699" s="100" t="str">
        <f>VLOOKUP(SALIDA[[#This Row],[CODIGO]],STOCKSANLUIS[],2,FALSE)</f>
        <v>ROLLO DE COBRE FLEXIBLE 1/4" HIGH QUALITY - STARCOLD - 6.35 MM X 0.55 MM X 15 M</v>
      </c>
      <c r="C4699" s="153">
        <v>46190</v>
      </c>
      <c r="D4699">
        <v>1</v>
      </c>
      <c r="E4699">
        <f>IF(VLOOKUP(SALIDA[[#This Row],[CODIGO]],STOCKSANLUIS[],6,FALSE)=0,"PRODUCTO SIN STOCK/UBICACIÓN",VLOOKUP(SALIDA[[#This Row],[CODIGO]],STOCKSANLUIS[],6,FALSE))</f>
        <v>1</v>
      </c>
      <c r="F4699">
        <f>SALIDA[[#This Row],[CANTIDAD]]/SALIDA[[#This Row],[UND MEDIDA]]</f>
        <v>1</v>
      </c>
      <c r="G4699" t="str">
        <f>VLOOKUP(SALIDA[[#This Row],[CODIGO]],FAMILIAS[],4,FALSE)</f>
        <v>ICEAGE- ZHEJIANG JIAHE PIPES</v>
      </c>
      <c r="H4699" s="10" t="str">
        <f>IF(VLOOKUP(SALIDA[[#This Row],[CODIGO]],STOCKSANLUIS[],7,FALSE)=0,"PRODUCTO SIN STOCK/UBICACIÓN",VLOOKUP(SALIDA[[#This Row],[CODIGO]],STOCKSANLUIS[],7,FALSE))</f>
        <v>C</v>
      </c>
      <c r="I4699" s="10"/>
      <c r="J4699" t="str">
        <f>SALIDA[[#This Row],[CODIGO]]&amp;"       "&amp;SALIDA[[#This Row],[FAMILIA]]</f>
        <v>00315       ICEAGE- ZHEJIANG JIAHE PIPES</v>
      </c>
      <c r="K4699">
        <f>VLOOKUP(SALIDA[[#This Row],[CODIGO]],STOCK_STARSOFT[],5,FALSE)</f>
        <v>17.534842000000001</v>
      </c>
      <c r="L4699">
        <f>SALIDA[[#This Row],[CANTIDAD]]*SALIDA[[#This Row],[PRECIO UND]]</f>
        <v>17.534842000000001</v>
      </c>
    </row>
    <row r="4700" spans="1:12" x14ac:dyDescent="0.25">
      <c r="A4700" s="6" t="s">
        <v>19299</v>
      </c>
      <c r="B4700" s="100" t="str">
        <f>VLOOKUP(SALIDA[[#This Row],[CODIGO]],STOCKSANLUIS[],2,FALSE)</f>
        <v>CINTA DE PVC PARA MINI SPLITS 50MMX50M - TAFETAN - EVERFROST - HIGH QUALITY</v>
      </c>
      <c r="C4700" s="153">
        <v>46190</v>
      </c>
      <c r="D4700">
        <v>4</v>
      </c>
      <c r="E4700">
        <f>IF(VLOOKUP(SALIDA[[#This Row],[CODIGO]],STOCKSANLUIS[],6,FALSE)=0,"PRODUCTO SIN STOCK/UBICACIÓN",VLOOKUP(SALIDA[[#This Row],[CODIGO]],STOCKSANLUIS[],6,FALSE))</f>
        <v>1</v>
      </c>
      <c r="F4700">
        <f>SALIDA[[#This Row],[CANTIDAD]]/SALIDA[[#This Row],[UND MEDIDA]]</f>
        <v>4</v>
      </c>
      <c r="G4700" t="str">
        <f>VLOOKUP(SALIDA[[#This Row],[CODIGO]],FAMILIAS[],4,FALSE)</f>
        <v>EVERFROST</v>
      </c>
      <c r="H4700" s="10" t="str">
        <f>IF(VLOOKUP(SALIDA[[#This Row],[CODIGO]],STOCKSANLUIS[],7,FALSE)=0,"PRODUCTO SIN STOCK/UBICACIÓN",VLOOKUP(SALIDA[[#This Row],[CODIGO]],STOCKSANLUIS[],7,FALSE))</f>
        <v>C</v>
      </c>
      <c r="I4700" s="10"/>
      <c r="J4700" t="str">
        <f>SALIDA[[#This Row],[CODIGO]]&amp;"       "&amp;SALIDA[[#This Row],[FAMILIA]]</f>
        <v>03489       EVERFROST</v>
      </c>
      <c r="K4700">
        <f>VLOOKUP(SALIDA[[#This Row],[CODIGO]],STOCK_STARSOFT[],5,FALSE)</f>
        <v>0.76004300000000002</v>
      </c>
      <c r="L4700">
        <f>SALIDA[[#This Row],[CANTIDAD]]*SALIDA[[#This Row],[PRECIO UND]]</f>
        <v>3.0401720000000001</v>
      </c>
    </row>
    <row r="4701" spans="1:12" x14ac:dyDescent="0.25">
      <c r="A4701" s="6" t="s">
        <v>3665</v>
      </c>
      <c r="B4701" s="100" t="str">
        <f>VLOOKUP(SALIDA[[#This Row],[CODIGO]],STOCKSANLUIS[],2,FALSE)</f>
        <v>AGENTE DE LIMPIEZA INTERNA OPTEON SF FLUSH X 4.54 KG - CHEMOURS - REEMPLAZO DEL R141B</v>
      </c>
      <c r="C4701" s="153">
        <v>46190</v>
      </c>
      <c r="D4701">
        <v>1</v>
      </c>
      <c r="E4701">
        <f>IF(VLOOKUP(SALIDA[[#This Row],[CODIGO]],STOCKSANLUIS[],6,FALSE)=0,"PRODUCTO SIN STOCK/UBICACIÓN",VLOOKUP(SALIDA[[#This Row],[CODIGO]],STOCKSANLUIS[],6,FALSE))</f>
        <v>1</v>
      </c>
      <c r="F4701">
        <f>SALIDA[[#This Row],[CANTIDAD]]/SALIDA[[#This Row],[UND MEDIDA]]</f>
        <v>1</v>
      </c>
      <c r="G4701" t="str">
        <f>VLOOKUP(SALIDA[[#This Row],[CODIGO]],FAMILIAS[],4,FALSE)</f>
        <v>THE CHEMOURS</v>
      </c>
      <c r="H4701" s="10" t="str">
        <f>IF(VLOOKUP(SALIDA[[#This Row],[CODIGO]],STOCKSANLUIS[],7,FALSE)=0,"PRODUCTO SIN STOCK/UBICACIÓN",VLOOKUP(SALIDA[[#This Row],[CODIGO]],STOCKSANLUIS[],7,FALSE))</f>
        <v>C</v>
      </c>
      <c r="I4701" s="10"/>
      <c r="J4701" t="str">
        <f>SALIDA[[#This Row],[CODIGO]]&amp;"       "&amp;SALIDA[[#This Row],[FAMILIA]]</f>
        <v>03051       THE CHEMOURS</v>
      </c>
      <c r="K4701">
        <f>VLOOKUP(SALIDA[[#This Row],[CODIGO]],STOCK_STARSOFT[],5,FALSE)</f>
        <v>91.188703000000004</v>
      </c>
      <c r="L4701">
        <f>SALIDA[[#This Row],[CANTIDAD]]*SALIDA[[#This Row],[PRECIO UND]]</f>
        <v>91.188703000000004</v>
      </c>
    </row>
    <row r="4702" spans="1:12" x14ac:dyDescent="0.25">
      <c r="A4702" s="6" t="s">
        <v>3343</v>
      </c>
      <c r="B4702" s="100" t="str">
        <f>VLOOKUP(SALIDA[[#This Row],[CODIGO]],STOCKSANLUIS[],2,FALSE)</f>
        <v>GAS REFRIGERANTE R410A -11.30KG ICELOONG</v>
      </c>
      <c r="C4702" s="153">
        <v>46190</v>
      </c>
      <c r="D4702">
        <v>2</v>
      </c>
      <c r="E4702">
        <f>IF(VLOOKUP(SALIDA[[#This Row],[CODIGO]],STOCKSANLUIS[],6,FALSE)=0,"PRODUCTO SIN STOCK/UBICACIÓN",VLOOKUP(SALIDA[[#This Row],[CODIGO]],STOCKSANLUIS[],6,FALSE))</f>
        <v>1</v>
      </c>
      <c r="F4702">
        <f>SALIDA[[#This Row],[CANTIDAD]]/SALIDA[[#This Row],[UND MEDIDA]]</f>
        <v>2</v>
      </c>
      <c r="G4702" t="str">
        <f>VLOOKUP(SALIDA[[#This Row],[CODIGO]],FAMILIAS[],4,FALSE)</f>
        <v>ZHEJIANG YONGHE</v>
      </c>
      <c r="H4702" s="10" t="str">
        <f>IF(VLOOKUP(SALIDA[[#This Row],[CODIGO]],STOCKSANLUIS[],7,FALSE)=0,"PRODUCTO SIN STOCK/UBICACIÓN",VLOOKUP(SALIDA[[#This Row],[CODIGO]],STOCKSANLUIS[],7,FALSE))</f>
        <v>C</v>
      </c>
      <c r="I4702" s="10"/>
      <c r="J4702" t="str">
        <f>SALIDA[[#This Row],[CODIGO]]&amp;"       "&amp;SALIDA[[#This Row],[FAMILIA]]</f>
        <v>02753       ZHEJIANG YONGHE</v>
      </c>
      <c r="K4702">
        <f>VLOOKUP(SALIDA[[#This Row],[CODIGO]],STOCK_STARSOFT[],5,FALSE)</f>
        <v>88.873082999999994</v>
      </c>
      <c r="L4702">
        <f>SALIDA[[#This Row],[CANTIDAD]]*SALIDA[[#This Row],[PRECIO UND]]</f>
        <v>177.74616599999999</v>
      </c>
    </row>
    <row r="4703" spans="1:12" x14ac:dyDescent="0.25">
      <c r="A4703" s="6" t="s">
        <v>3339</v>
      </c>
      <c r="B4703" s="100" t="str">
        <f>VLOOKUP(SALIDA[[#This Row],[CODIGO]],STOCKSANLUIS[],2,FALSE)</f>
        <v>GAS REFRIGERANTE R134 - 13.6KG ICELOONG</v>
      </c>
      <c r="C4703" s="153">
        <v>46190</v>
      </c>
      <c r="D4703">
        <v>1</v>
      </c>
      <c r="E4703">
        <f>IF(VLOOKUP(SALIDA[[#This Row],[CODIGO]],STOCKSANLUIS[],6,FALSE)=0,"PRODUCTO SIN STOCK/UBICACIÓN",VLOOKUP(SALIDA[[#This Row],[CODIGO]],STOCKSANLUIS[],6,FALSE))</f>
        <v>1</v>
      </c>
      <c r="F4703">
        <f>SALIDA[[#This Row],[CANTIDAD]]/SALIDA[[#This Row],[UND MEDIDA]]</f>
        <v>1</v>
      </c>
      <c r="G4703" t="str">
        <f>VLOOKUP(SALIDA[[#This Row],[CODIGO]],FAMILIAS[],4,FALSE)</f>
        <v>ZHEJIANG YONGHE</v>
      </c>
      <c r="H4703" s="10" t="str">
        <f>IF(VLOOKUP(SALIDA[[#This Row],[CODIGO]],STOCKSANLUIS[],7,FALSE)=0,"PRODUCTO SIN STOCK/UBICACIÓN",VLOOKUP(SALIDA[[#This Row],[CODIGO]],STOCKSANLUIS[],7,FALSE))</f>
        <v>C</v>
      </c>
      <c r="I4703" s="10"/>
      <c r="J4703" t="str">
        <f>SALIDA[[#This Row],[CODIGO]]&amp;"       "&amp;SALIDA[[#This Row],[FAMILIA]]</f>
        <v>02751       ZHEJIANG YONGHE</v>
      </c>
      <c r="K4703">
        <f>VLOOKUP(SALIDA[[#This Row],[CODIGO]],STOCK_STARSOFT[],5,FALSE)</f>
        <v>106.20946600000001</v>
      </c>
      <c r="L4703">
        <f>SALIDA[[#This Row],[CANTIDAD]]*SALIDA[[#This Row],[PRECIO UND]]</f>
        <v>106.20946600000001</v>
      </c>
    </row>
    <row r="4704" spans="1:12" x14ac:dyDescent="0.25">
      <c r="A4704" s="6" t="s">
        <v>3951</v>
      </c>
      <c r="B4704" s="100" t="str">
        <f>VLOOKUP(SALIDA[[#This Row],[CODIGO]],STOCKSANLUIS[],2,FALSE)</f>
        <v>EXTRACTOR DE PICHINA</v>
      </c>
      <c r="C4704" s="153">
        <v>46190</v>
      </c>
      <c r="D4704">
        <v>3</v>
      </c>
      <c r="E4704">
        <f>IF(VLOOKUP(SALIDA[[#This Row],[CODIGO]],STOCKSANLUIS[],6,FALSE)=0,"PRODUCTO SIN STOCK/UBICACIÓN",VLOOKUP(SALIDA[[#This Row],[CODIGO]],STOCKSANLUIS[],6,FALSE))</f>
        <v>1</v>
      </c>
      <c r="F4704">
        <f>SALIDA[[#This Row],[CANTIDAD]]/SALIDA[[#This Row],[UND MEDIDA]]</f>
        <v>3</v>
      </c>
      <c r="G4704" t="str">
        <f>VLOOKUP(SALIDA[[#This Row],[CODIGO]],FAMILIAS[],4,FALSE)</f>
        <v>VARIOS</v>
      </c>
      <c r="H4704" s="10" t="str">
        <f>IF(VLOOKUP(SALIDA[[#This Row],[CODIGO]],STOCKSANLUIS[],7,FALSE)=0,"PRODUCTO SIN STOCK/UBICACIÓN",VLOOKUP(SALIDA[[#This Row],[CODIGO]],STOCKSANLUIS[],7,FALSE))</f>
        <v>A</v>
      </c>
      <c r="I4704" s="10"/>
      <c r="J4704" t="str">
        <f>SALIDA[[#This Row],[CODIGO]]&amp;"       "&amp;SALIDA[[#This Row],[FAMILIA]]</f>
        <v>03417       VARIOS</v>
      </c>
      <c r="K4704">
        <f>VLOOKUP(SALIDA[[#This Row],[CODIGO]],STOCK_STARSOFT[],5,FALSE)</f>
        <v>3.0949779999999998</v>
      </c>
      <c r="L4704">
        <f>SALIDA[[#This Row],[CANTIDAD]]*SALIDA[[#This Row],[PRECIO UND]]</f>
        <v>9.2849339999999998</v>
      </c>
    </row>
    <row r="4705" spans="1:12" x14ac:dyDescent="0.25">
      <c r="A4705" s="6" t="s">
        <v>22791</v>
      </c>
      <c r="B4705" s="100" t="str">
        <f>VLOOKUP(SALIDA[[#This Row],[CODIGO]],STOCKSANLUIS[],2,FALSE)</f>
        <v>BOMBA DE VACIO DE 12CM - 1HP - 220V - VP1100 - EVERFROST</v>
      </c>
      <c r="C4705" s="153">
        <v>46190</v>
      </c>
      <c r="D4705">
        <v>2</v>
      </c>
      <c r="E4705" t="str">
        <f>IF(VLOOKUP(SALIDA[[#This Row],[CODIGO]],STOCKSANLUIS[],6,FALSE)=0,"PRODUCTO SIN STOCK/UBICACIÓN",VLOOKUP(SALIDA[[#This Row],[CODIGO]],STOCKSANLUIS[],6,FALSE))</f>
        <v>PRODUCTO SIN STOCK/UBICACIÓN</v>
      </c>
      <c r="F4705" t="e">
        <f>SALIDA[[#This Row],[CANTIDAD]]/SALIDA[[#This Row],[UND MEDIDA]]</f>
        <v>#VALUE!</v>
      </c>
      <c r="G4705" t="str">
        <f>VLOOKUP(SALIDA[[#This Row],[CODIGO]],FAMILIAS[],4,FALSE)</f>
        <v>EVERFROST</v>
      </c>
      <c r="H4705" s="10" t="str">
        <f>IF(VLOOKUP(SALIDA[[#This Row],[CODIGO]],STOCKSANLUIS[],7,FALSE)=0,"PRODUCTO SIN STOCK/UBICACIÓN",VLOOKUP(SALIDA[[#This Row],[CODIGO]],STOCKSANLUIS[],7,FALSE))</f>
        <v>C</v>
      </c>
      <c r="I4705" s="10"/>
      <c r="J4705" t="str">
        <f>SALIDA[[#This Row],[CODIGO]]&amp;"       "&amp;SALIDA[[#This Row],[FAMILIA]]</f>
        <v>03840       EVERFROST</v>
      </c>
      <c r="K4705">
        <f>VLOOKUP(SALIDA[[#This Row],[CODIGO]],STOCK_STARSOFT[],5,FALSE)</f>
        <v>80.516767000000002</v>
      </c>
      <c r="L4705">
        <f>SALIDA[[#This Row],[CANTIDAD]]*SALIDA[[#This Row],[PRECIO UND]]</f>
        <v>161.033534</v>
      </c>
    </row>
    <row r="4706" spans="1:12" x14ac:dyDescent="0.25">
      <c r="A4706" s="6" t="s">
        <v>3345</v>
      </c>
      <c r="B4706" s="100" t="str">
        <f>VLOOKUP(SALIDA[[#This Row],[CODIGO]],STOCKSANLUIS[],2,FALSE)</f>
        <v>GAS REFRIGERANTE R407C -11.3KG ICELOONG</v>
      </c>
      <c r="C4706" s="153">
        <v>46190</v>
      </c>
      <c r="D4706">
        <v>3</v>
      </c>
      <c r="E4706">
        <f>IF(VLOOKUP(SALIDA[[#This Row],[CODIGO]],STOCKSANLUIS[],6,FALSE)=0,"PRODUCTO SIN STOCK/UBICACIÓN",VLOOKUP(SALIDA[[#This Row],[CODIGO]],STOCKSANLUIS[],6,FALSE))</f>
        <v>1</v>
      </c>
      <c r="F4706">
        <f>SALIDA[[#This Row],[CANTIDAD]]/SALIDA[[#This Row],[UND MEDIDA]]</f>
        <v>3</v>
      </c>
      <c r="G4706" t="str">
        <f>VLOOKUP(SALIDA[[#This Row],[CODIGO]],FAMILIAS[],4,FALSE)</f>
        <v>ZHEJIANG YONGHE</v>
      </c>
      <c r="H4706" s="10" t="str">
        <f>IF(VLOOKUP(SALIDA[[#This Row],[CODIGO]],STOCKSANLUIS[],7,FALSE)=0,"PRODUCTO SIN STOCK/UBICACIÓN",VLOOKUP(SALIDA[[#This Row],[CODIGO]],STOCKSANLUIS[],7,FALSE))</f>
        <v>B</v>
      </c>
      <c r="I4706" s="10"/>
      <c r="J4706" t="str">
        <f>SALIDA[[#This Row],[CODIGO]]&amp;"       "&amp;SALIDA[[#This Row],[FAMILIA]]</f>
        <v>02754       ZHEJIANG YONGHE</v>
      </c>
      <c r="K4706">
        <f>VLOOKUP(SALIDA[[#This Row],[CODIGO]],STOCK_STARSOFT[],5,FALSE)</f>
        <v>89.9</v>
      </c>
      <c r="L4706">
        <f>SALIDA[[#This Row],[CANTIDAD]]*SALIDA[[#This Row],[PRECIO UND]]</f>
        <v>269.70000000000005</v>
      </c>
    </row>
    <row r="4707" spans="1:12" x14ac:dyDescent="0.25">
      <c r="A4707" s="6" t="s">
        <v>2719</v>
      </c>
      <c r="B4707" s="100" t="str">
        <f>VLOOKUP(SALIDA[[#This Row],[CODIGO]],STOCKSANLUIS[],2,FALSE)</f>
        <v xml:space="preserve">ACEITE PARA BOMBA DE VACIO - 1 GALON - BVA </v>
      </c>
      <c r="C4707" s="153">
        <v>46190</v>
      </c>
      <c r="D4707">
        <v>1</v>
      </c>
      <c r="E4707">
        <f>IF(VLOOKUP(SALIDA[[#This Row],[CODIGO]],STOCKSANLUIS[],6,FALSE)=0,"PRODUCTO SIN STOCK/UBICACIÓN",VLOOKUP(SALIDA[[#This Row],[CODIGO]],STOCKSANLUIS[],6,FALSE))</f>
        <v>1</v>
      </c>
      <c r="F4707">
        <f>SALIDA[[#This Row],[CANTIDAD]]/SALIDA[[#This Row],[UND MEDIDA]]</f>
        <v>1</v>
      </c>
      <c r="G4707" t="str">
        <f>VLOOKUP(SALIDA[[#This Row],[CODIGO]],FAMILIAS[],4,FALSE)</f>
        <v>BVA</v>
      </c>
      <c r="H4707" s="10" t="str">
        <f>IF(VLOOKUP(SALIDA[[#This Row],[CODIGO]],STOCKSANLUIS[],7,FALSE)=0,"PRODUCTO SIN STOCK/UBICACIÓN",VLOOKUP(SALIDA[[#This Row],[CODIGO]],STOCKSANLUIS[],7,FALSE))</f>
        <v>C</v>
      </c>
      <c r="I4707" s="10"/>
      <c r="J4707" t="str">
        <f>SALIDA[[#This Row],[CODIGO]]&amp;"       "&amp;SALIDA[[#This Row],[FAMILIA]]</f>
        <v>02202       BVA</v>
      </c>
      <c r="K4707">
        <f>VLOOKUP(SALIDA[[#This Row],[CODIGO]],STOCK_STARSOFT[],5,FALSE)</f>
        <v>13.965745</v>
      </c>
      <c r="L4707">
        <f>SALIDA[[#This Row],[CANTIDAD]]*SALIDA[[#This Row],[PRECIO UND]]</f>
        <v>13.965745</v>
      </c>
    </row>
    <row r="4708" spans="1:12" x14ac:dyDescent="0.25">
      <c r="A4708" s="6" t="s">
        <v>487</v>
      </c>
      <c r="B4708" s="100" t="str">
        <f>VLOOKUP(SALIDA[[#This Row],[CODIGO]],STOCKSANLUIS[],2,FALSE)</f>
        <v>SOLDADURA DE PLATA HARRIS AL 5%</v>
      </c>
      <c r="C4708" s="153">
        <v>46190</v>
      </c>
      <c r="D4708">
        <v>10</v>
      </c>
      <c r="E4708">
        <f>IF(VLOOKUP(SALIDA[[#This Row],[CODIGO]],STOCKSANLUIS[],6,FALSE)=0,"PRODUCTO SIN STOCK/UBICACIÓN",VLOOKUP(SALIDA[[#This Row],[CODIGO]],STOCKSANLUIS[],6,FALSE))</f>
        <v>1</v>
      </c>
      <c r="F4708">
        <f>SALIDA[[#This Row],[CANTIDAD]]/SALIDA[[#This Row],[UND MEDIDA]]</f>
        <v>10</v>
      </c>
      <c r="G4708" t="str">
        <f>VLOOKUP(SALIDA[[#This Row],[CODIGO]],FAMILIAS[],4,FALSE)</f>
        <v>HARRIS</v>
      </c>
      <c r="H4708" s="10" t="str">
        <f>IF(VLOOKUP(SALIDA[[#This Row],[CODIGO]],STOCKSANLUIS[],7,FALSE)=0,"PRODUCTO SIN STOCK/UBICACIÓN",VLOOKUP(SALIDA[[#This Row],[CODIGO]],STOCKSANLUIS[],7,FALSE))</f>
        <v>C</v>
      </c>
      <c r="I4708" s="10"/>
      <c r="J4708" t="str">
        <f>SALIDA[[#This Row],[CODIGO]]&amp;"       "&amp;SALIDA[[#This Row],[FAMILIA]]</f>
        <v>00406       HARRIS</v>
      </c>
      <c r="K4708">
        <f>VLOOKUP(SALIDA[[#This Row],[CODIGO]],STOCK_STARSOFT[],5,FALSE)</f>
        <v>2.7172480000000001</v>
      </c>
      <c r="L4708">
        <f>SALIDA[[#This Row],[CANTIDAD]]*SALIDA[[#This Row],[PRECIO UND]]</f>
        <v>27.17248</v>
      </c>
    </row>
    <row r="4709" spans="1:12" x14ac:dyDescent="0.25">
      <c r="A4709" s="6" t="s">
        <v>2490</v>
      </c>
      <c r="B4709" s="100" t="str">
        <f>VLOOKUP(SALIDA[[#This Row],[CODIGO]],STOCKSANLUIS[],2,FALSE)</f>
        <v>LIMPIADOR PARA CONDENSADOR - NU-BRITE - 1GALON - NU CALGON</v>
      </c>
      <c r="C4709" s="153">
        <v>46190</v>
      </c>
      <c r="D4709">
        <v>6</v>
      </c>
      <c r="E4709">
        <f>IF(VLOOKUP(SALIDA[[#This Row],[CODIGO]],STOCKSANLUIS[],6,FALSE)=0,"PRODUCTO SIN STOCK/UBICACIÓN",VLOOKUP(SALIDA[[#This Row],[CODIGO]],STOCKSANLUIS[],6,FALSE))</f>
        <v>1</v>
      </c>
      <c r="F4709">
        <f>SALIDA[[#This Row],[CANTIDAD]]/SALIDA[[#This Row],[UND MEDIDA]]</f>
        <v>6</v>
      </c>
      <c r="G4709" t="str">
        <f>VLOOKUP(SALIDA[[#This Row],[CODIGO]],FAMILIAS[],4,FALSE)</f>
        <v>NU CALGON</v>
      </c>
      <c r="H4709" s="10" t="str">
        <f>IF(VLOOKUP(SALIDA[[#This Row],[CODIGO]],STOCKSANLUIS[],7,FALSE)=0,"PRODUCTO SIN STOCK/UBICACIÓN",VLOOKUP(SALIDA[[#This Row],[CODIGO]],STOCKSANLUIS[],7,FALSE))</f>
        <v>C</v>
      </c>
      <c r="I4709" s="10"/>
      <c r="J4709" t="str">
        <f>SALIDA[[#This Row],[CODIGO]]&amp;"       "&amp;SALIDA[[#This Row],[FAMILIA]]</f>
        <v>02043       NU CALGON</v>
      </c>
      <c r="K4709">
        <f>VLOOKUP(SALIDA[[#This Row],[CODIGO]],STOCK_STARSOFT[],5,FALSE)</f>
        <v>9.0050089999999994</v>
      </c>
      <c r="L4709">
        <f>SALIDA[[#This Row],[CANTIDAD]]*SALIDA[[#This Row],[PRECIO UND]]</f>
        <v>54.030053999999993</v>
      </c>
    </row>
    <row r="4710" spans="1:12" x14ac:dyDescent="0.25">
      <c r="A4710" s="6" t="s">
        <v>2466</v>
      </c>
      <c r="B4710" s="100" t="str">
        <f>VLOOKUP(SALIDA[[#This Row],[CODIGO]],STOCKSANLUIS[],2,FALSE)</f>
        <v>LIMPIADOR PARA EVAPORADOR - EVAP POWR-C - 1GALON - NU CALGON</v>
      </c>
      <c r="C4710" s="153">
        <v>46190</v>
      </c>
      <c r="D4710">
        <v>4</v>
      </c>
      <c r="E4710">
        <f>IF(VLOOKUP(SALIDA[[#This Row],[CODIGO]],STOCKSANLUIS[],6,FALSE)=0,"PRODUCTO SIN STOCK/UBICACIÓN",VLOOKUP(SALIDA[[#This Row],[CODIGO]],STOCKSANLUIS[],6,FALSE))</f>
        <v>1</v>
      </c>
      <c r="F4710">
        <f>SALIDA[[#This Row],[CANTIDAD]]/SALIDA[[#This Row],[UND MEDIDA]]</f>
        <v>4</v>
      </c>
      <c r="G4710" t="str">
        <f>VLOOKUP(SALIDA[[#This Row],[CODIGO]],FAMILIAS[],4,FALSE)</f>
        <v>NU CALGON</v>
      </c>
      <c r="H4710" s="10" t="str">
        <f>IF(VLOOKUP(SALIDA[[#This Row],[CODIGO]],STOCKSANLUIS[],7,FALSE)=0,"PRODUCTO SIN STOCK/UBICACIÓN",VLOOKUP(SALIDA[[#This Row],[CODIGO]],STOCKSANLUIS[],7,FALSE))</f>
        <v>C</v>
      </c>
      <c r="I4710" s="10"/>
      <c r="J4710" t="str">
        <f>SALIDA[[#This Row],[CODIGO]]&amp;"       "&amp;SALIDA[[#This Row],[FAMILIA]]</f>
        <v>02030       NU CALGON</v>
      </c>
      <c r="K4710">
        <f>VLOOKUP(SALIDA[[#This Row],[CODIGO]],STOCK_STARSOFT[],5,FALSE)</f>
        <v>10.536965</v>
      </c>
      <c r="L4710">
        <f>SALIDA[[#This Row],[CANTIDAD]]*SALIDA[[#This Row],[PRECIO UND]]</f>
        <v>42.147860000000001</v>
      </c>
    </row>
    <row r="4711" spans="1:12" x14ac:dyDescent="0.25">
      <c r="A4711" s="6" t="s">
        <v>77</v>
      </c>
      <c r="B4711" s="100" t="str">
        <f>VLOOKUP(SALIDA[[#This Row],[CODIGO]],STOCKSANLUIS[],2,FALSE)</f>
        <v>CONTROLADOR DE TEMPERATURA DIGITAL TC-900EW LOG - VER.04 - 115/220 VAC - FULL GAUGE - WHITE</v>
      </c>
      <c r="C4711" s="153">
        <v>46190</v>
      </c>
      <c r="D4711">
        <v>1</v>
      </c>
      <c r="E4711">
        <f>IF(VLOOKUP(SALIDA[[#This Row],[CODIGO]],STOCKSANLUIS[],6,FALSE)=0,"PRODUCTO SIN STOCK/UBICACIÓN",VLOOKUP(SALIDA[[#This Row],[CODIGO]],STOCKSANLUIS[],6,FALSE))</f>
        <v>1</v>
      </c>
      <c r="F4711">
        <f>SALIDA[[#This Row],[CANTIDAD]]/SALIDA[[#This Row],[UND MEDIDA]]</f>
        <v>1</v>
      </c>
      <c r="G4711" t="str">
        <f>VLOOKUP(SALIDA[[#This Row],[CODIGO]],FAMILIAS[],4,FALSE)</f>
        <v>FULL GAUGE</v>
      </c>
      <c r="H4711" s="10" t="str">
        <f>IF(VLOOKUP(SALIDA[[#This Row],[CODIGO]],STOCKSANLUIS[],7,FALSE)=0,"PRODUCTO SIN STOCK/UBICACIÓN",VLOOKUP(SALIDA[[#This Row],[CODIGO]],STOCKSANLUIS[],7,FALSE))</f>
        <v>C</v>
      </c>
      <c r="I4711" s="10"/>
      <c r="J4711" t="str">
        <f>SALIDA[[#This Row],[CODIGO]]&amp;"       "&amp;SALIDA[[#This Row],[FAMILIA]]</f>
        <v>00041       FULL GAUGE</v>
      </c>
      <c r="K4711">
        <f>VLOOKUP(SALIDA[[#This Row],[CODIGO]],STOCK_STARSOFT[],5,FALSE)</f>
        <v>34.414344</v>
      </c>
      <c r="L4711">
        <f>SALIDA[[#This Row],[CANTIDAD]]*SALIDA[[#This Row],[PRECIO UND]]</f>
        <v>34.414344</v>
      </c>
    </row>
    <row r="4712" spans="1:12" x14ac:dyDescent="0.25">
      <c r="A4712" s="6" t="s">
        <v>77</v>
      </c>
      <c r="B4712" s="100" t="str">
        <f>VLOOKUP(SALIDA[[#This Row],[CODIGO]],STOCKSANLUIS[],2,FALSE)</f>
        <v>CONTROLADOR DE TEMPERATURA DIGITAL TC-900EW LOG - VER.04 - 115/220 VAC - FULL GAUGE - WHITE</v>
      </c>
      <c r="C4712" s="153">
        <v>46190</v>
      </c>
      <c r="D4712">
        <v>2</v>
      </c>
      <c r="E4712">
        <f>IF(VLOOKUP(SALIDA[[#This Row],[CODIGO]],STOCKSANLUIS[],6,FALSE)=0,"PRODUCTO SIN STOCK/UBICACIÓN",VLOOKUP(SALIDA[[#This Row],[CODIGO]],STOCKSANLUIS[],6,FALSE))</f>
        <v>1</v>
      </c>
      <c r="F4712">
        <f>SALIDA[[#This Row],[CANTIDAD]]/SALIDA[[#This Row],[UND MEDIDA]]</f>
        <v>2</v>
      </c>
      <c r="G4712" t="str">
        <f>VLOOKUP(SALIDA[[#This Row],[CODIGO]],FAMILIAS[],4,FALSE)</f>
        <v>FULL GAUGE</v>
      </c>
      <c r="H4712" s="10" t="str">
        <f>IF(VLOOKUP(SALIDA[[#This Row],[CODIGO]],STOCKSANLUIS[],7,FALSE)=0,"PRODUCTO SIN STOCK/UBICACIÓN",VLOOKUP(SALIDA[[#This Row],[CODIGO]],STOCKSANLUIS[],7,FALSE))</f>
        <v>C</v>
      </c>
      <c r="I4712" s="10"/>
      <c r="J4712" t="str">
        <f>SALIDA[[#This Row],[CODIGO]]&amp;"       "&amp;SALIDA[[#This Row],[FAMILIA]]</f>
        <v>00041       FULL GAUGE</v>
      </c>
      <c r="K4712">
        <f>VLOOKUP(SALIDA[[#This Row],[CODIGO]],STOCK_STARSOFT[],5,FALSE)</f>
        <v>34.414344</v>
      </c>
      <c r="L4712">
        <f>SALIDA[[#This Row],[CANTIDAD]]*SALIDA[[#This Row],[PRECIO UND]]</f>
        <v>68.828688</v>
      </c>
    </row>
    <row r="4713" spans="1:12" x14ac:dyDescent="0.25">
      <c r="A4713" s="6" t="s">
        <v>439</v>
      </c>
      <c r="B4713" s="100" t="str">
        <f>VLOOKUP(SALIDA[[#This Row],[CODIGO]],STOCKSANLUIS[],2,FALSE)</f>
        <v>ACEITE MINERAL 3G SUPER - 1 GALÓN - BVA</v>
      </c>
      <c r="C4713" s="153">
        <v>46190</v>
      </c>
      <c r="D4713">
        <v>10</v>
      </c>
      <c r="E4713">
        <f>IF(VLOOKUP(SALIDA[[#This Row],[CODIGO]],STOCKSANLUIS[],6,FALSE)=0,"PRODUCTO SIN STOCK/UBICACIÓN",VLOOKUP(SALIDA[[#This Row],[CODIGO]],STOCKSANLUIS[],6,FALSE))</f>
        <v>1</v>
      </c>
      <c r="F4713">
        <f>SALIDA[[#This Row],[CANTIDAD]]/SALIDA[[#This Row],[UND MEDIDA]]</f>
        <v>10</v>
      </c>
      <c r="G4713" t="str">
        <f>VLOOKUP(SALIDA[[#This Row],[CODIGO]],FAMILIAS[],4,FALSE)</f>
        <v>BVA</v>
      </c>
      <c r="H4713" s="10" t="str">
        <f>IF(VLOOKUP(SALIDA[[#This Row],[CODIGO]],STOCKSANLUIS[],7,FALSE)=0,"PRODUCTO SIN STOCK/UBICACIÓN",VLOOKUP(SALIDA[[#This Row],[CODIGO]],STOCKSANLUIS[],7,FALSE))</f>
        <v>C</v>
      </c>
      <c r="I4713" s="10"/>
      <c r="J4713" t="str">
        <f>SALIDA[[#This Row],[CODIGO]]&amp;"       "&amp;SALIDA[[#This Row],[FAMILIA]]</f>
        <v>00353       BVA</v>
      </c>
      <c r="K4713">
        <f>VLOOKUP(SALIDA[[#This Row],[CODIGO]],STOCK_STARSOFT[],5,FALSE)</f>
        <v>15.454063</v>
      </c>
      <c r="L4713">
        <f>SALIDA[[#This Row],[CANTIDAD]]*SALIDA[[#This Row],[PRECIO UND]]</f>
        <v>154.54062999999999</v>
      </c>
    </row>
    <row r="4714" spans="1:12" x14ac:dyDescent="0.25">
      <c r="A4714" s="6" t="s">
        <v>22353</v>
      </c>
      <c r="B4714" s="100" t="str">
        <f>VLOOKUP(SALIDA[[#This Row],[CODIGO]],STOCKSANLUIS[],2,FALSE)</f>
        <v xml:space="preserve">PLATINA MAX BULLET HTP SILVER 2  PLOMO 600MM-50MM-7,5MM - COLOR GRIS - EVERFROST </v>
      </c>
      <c r="C4714" s="153">
        <v>46190</v>
      </c>
      <c r="D4714">
        <v>35</v>
      </c>
      <c r="E4714" t="str">
        <f>IF(VLOOKUP(SALIDA[[#This Row],[CODIGO]],STOCKSANLUIS[],6,FALSE)=0,"PRODUCTO SIN STOCK/UBICACIÓN",VLOOKUP(SALIDA[[#This Row],[CODIGO]],STOCKSANLUIS[],6,FALSE))</f>
        <v>PRODUCTO SIN STOCK/UBICACIÓN</v>
      </c>
      <c r="F4714" t="e">
        <f>SALIDA[[#This Row],[CANTIDAD]]/SALIDA[[#This Row],[UND MEDIDA]]</f>
        <v>#VALUE!</v>
      </c>
      <c r="G4714" t="str">
        <f>VLOOKUP(SALIDA[[#This Row],[CODIGO]],FAMILIAS[],4,FALSE)</f>
        <v>EVERFROST</v>
      </c>
      <c r="H4714" s="10" t="str">
        <f>IF(VLOOKUP(SALIDA[[#This Row],[CODIGO]],STOCKSANLUIS[],7,FALSE)=0,"PRODUCTO SIN STOCK/UBICACIÓN",VLOOKUP(SALIDA[[#This Row],[CODIGO]],STOCKSANLUIS[],7,FALSE))</f>
        <v>C</v>
      </c>
      <c r="I4714" s="10"/>
      <c r="J4714" t="str">
        <f>SALIDA[[#This Row],[CODIGO]]&amp;"       "&amp;SALIDA[[#This Row],[FAMILIA]]</f>
        <v>03669       EVERFROST</v>
      </c>
      <c r="K4714">
        <f>VLOOKUP(SALIDA[[#This Row],[CODIGO]],STOCK_STARSOFT[],5,FALSE)</f>
        <v>1.9654700000000001</v>
      </c>
      <c r="L4714">
        <f>SALIDA[[#This Row],[CANTIDAD]]*SALIDA[[#This Row],[PRECIO UND]]</f>
        <v>68.791449999999998</v>
      </c>
    </row>
    <row r="4715" spans="1:12" x14ac:dyDescent="0.25">
      <c r="A4715" s="6" t="s">
        <v>19300</v>
      </c>
      <c r="B4715" s="100" t="str">
        <f>VLOOKUP(SALIDA[[#This Row],[CODIGO]],STOCKSANLUIS[],2,FALSE)</f>
        <v>CINTA ADHESIVA FOAM QTF-230E - 1/8" X 2" X 32.8´ (3MM X 50MM X 10M) - EVERFROST - HIGH QUALITY</v>
      </c>
      <c r="C4715" s="153">
        <v>46190</v>
      </c>
      <c r="D4715">
        <v>15</v>
      </c>
      <c r="E4715">
        <f>IF(VLOOKUP(SALIDA[[#This Row],[CODIGO]],STOCKSANLUIS[],6,FALSE)=0,"PRODUCTO SIN STOCK/UBICACIÓN",VLOOKUP(SALIDA[[#This Row],[CODIGO]],STOCKSANLUIS[],6,FALSE))</f>
        <v>1</v>
      </c>
      <c r="F4715">
        <f>SALIDA[[#This Row],[CANTIDAD]]/SALIDA[[#This Row],[UND MEDIDA]]</f>
        <v>15</v>
      </c>
      <c r="G4715" t="str">
        <f>VLOOKUP(SALIDA[[#This Row],[CODIGO]],FAMILIAS[],4,FALSE)</f>
        <v>EVERFROST</v>
      </c>
      <c r="H4715" s="10" t="str">
        <f>IF(VLOOKUP(SALIDA[[#This Row],[CODIGO]],STOCKSANLUIS[],7,FALSE)=0,"PRODUCTO SIN STOCK/UBICACIÓN",VLOOKUP(SALIDA[[#This Row],[CODIGO]],STOCKSANLUIS[],7,FALSE))</f>
        <v>C</v>
      </c>
      <c r="I4715" s="10"/>
      <c r="J4715" t="str">
        <f>SALIDA[[#This Row],[CODIGO]]&amp;"       "&amp;SALIDA[[#This Row],[FAMILIA]]</f>
        <v>03490       EVERFROST</v>
      </c>
      <c r="K4715">
        <f>VLOOKUP(SALIDA[[#This Row],[CODIGO]],STOCK_STARSOFT[],5,FALSE)</f>
        <v>1.3047420000000001</v>
      </c>
      <c r="L4715">
        <f>SALIDA[[#This Row],[CANTIDAD]]*SALIDA[[#This Row],[PRECIO UND]]</f>
        <v>19.57113</v>
      </c>
    </row>
    <row r="4716" spans="1:12" x14ac:dyDescent="0.25">
      <c r="A4716" s="6" t="s">
        <v>22297</v>
      </c>
      <c r="B4716" s="100" t="str">
        <f>VLOOKUP(SALIDA[[#This Row],[CODIGO]],STOCKSANLUIS[],2,FALSE)</f>
        <v>VISOR SOLDABLE - VASG - 3/8S - EVERFROST</v>
      </c>
      <c r="C4716" s="153">
        <v>46190</v>
      </c>
      <c r="D4716">
        <v>6</v>
      </c>
      <c r="E4716" t="str">
        <f>IF(VLOOKUP(SALIDA[[#This Row],[CODIGO]],STOCKSANLUIS[],6,FALSE)=0,"PRODUCTO SIN STOCK/UBICACIÓN",VLOOKUP(SALIDA[[#This Row],[CODIGO]],STOCKSANLUIS[],6,FALSE))</f>
        <v>PRODUCTO SIN STOCK/UBICACIÓN</v>
      </c>
      <c r="F4716" t="e">
        <f>SALIDA[[#This Row],[CANTIDAD]]/SALIDA[[#This Row],[UND MEDIDA]]</f>
        <v>#VALUE!</v>
      </c>
      <c r="G4716" t="str">
        <f>VLOOKUP(SALIDA[[#This Row],[CODIGO]],FAMILIAS[],4,FALSE)</f>
        <v>EVERFROST</v>
      </c>
      <c r="H4716" s="10" t="str">
        <f>IF(VLOOKUP(SALIDA[[#This Row],[CODIGO]],STOCKSANLUIS[],7,FALSE)=0,"PRODUCTO SIN STOCK/UBICACIÓN",VLOOKUP(SALIDA[[#This Row],[CODIGO]],STOCKSANLUIS[],7,FALSE))</f>
        <v>C</v>
      </c>
      <c r="I4716" s="10"/>
      <c r="J4716" t="str">
        <f>SALIDA[[#This Row],[CODIGO]]&amp;"       "&amp;SALIDA[[#This Row],[FAMILIA]]</f>
        <v>03641       EVERFROST</v>
      </c>
      <c r="K4716">
        <f>VLOOKUP(SALIDA[[#This Row],[CODIGO]],STOCK_STARSOFT[],5,FALSE)</f>
        <v>3.2585709999999999</v>
      </c>
      <c r="L4716">
        <f>SALIDA[[#This Row],[CANTIDAD]]*SALIDA[[#This Row],[PRECIO UND]]</f>
        <v>19.551425999999999</v>
      </c>
    </row>
    <row r="4717" spans="1:12" x14ac:dyDescent="0.25">
      <c r="A4717" s="6" t="s">
        <v>3337</v>
      </c>
      <c r="B4717" s="100" t="str">
        <f>VLOOKUP(SALIDA[[#This Row],[CODIGO]],STOCKSANLUIS[],2,FALSE)</f>
        <v>GAS REFIGERANTE R22 -13.60 KG ICELOONG</v>
      </c>
      <c r="C4717" s="153">
        <v>46190</v>
      </c>
      <c r="D4717">
        <v>7</v>
      </c>
      <c r="E4717">
        <f>IF(VLOOKUP(SALIDA[[#This Row],[CODIGO]],STOCKSANLUIS[],6,FALSE)=0,"PRODUCTO SIN STOCK/UBICACIÓN",VLOOKUP(SALIDA[[#This Row],[CODIGO]],STOCKSANLUIS[],6,FALSE))</f>
        <v>1</v>
      </c>
      <c r="F4717">
        <f>SALIDA[[#This Row],[CANTIDAD]]/SALIDA[[#This Row],[UND MEDIDA]]</f>
        <v>7</v>
      </c>
      <c r="G4717" t="str">
        <f>VLOOKUP(SALIDA[[#This Row],[CODIGO]],FAMILIAS[],4,FALSE)</f>
        <v>ZHEJIANG YONGHE</v>
      </c>
      <c r="H4717" s="10" t="str">
        <f>IF(VLOOKUP(SALIDA[[#This Row],[CODIGO]],STOCKSANLUIS[],7,FALSE)=0,"PRODUCTO SIN STOCK/UBICACIÓN",VLOOKUP(SALIDA[[#This Row],[CODIGO]],STOCKSANLUIS[],7,FALSE))</f>
        <v>B</v>
      </c>
      <c r="I4717" s="10" t="s">
        <v>19536</v>
      </c>
      <c r="J4717" t="str">
        <f>SALIDA[[#This Row],[CODIGO]]&amp;"       "&amp;SALIDA[[#This Row],[FAMILIA]]</f>
        <v>02750       ZHEJIANG YONGHE</v>
      </c>
      <c r="K4717">
        <f>VLOOKUP(SALIDA[[#This Row],[CODIGO]],STOCK_STARSOFT[],5,FALSE)</f>
        <v>33.200066</v>
      </c>
      <c r="L4717">
        <f>SALIDA[[#This Row],[CANTIDAD]]*SALIDA[[#This Row],[PRECIO UND]]</f>
        <v>232.400462</v>
      </c>
    </row>
    <row r="4718" spans="1:12" x14ac:dyDescent="0.25">
      <c r="A4718" s="6" t="s">
        <v>3605</v>
      </c>
      <c r="B4718" s="100" t="str">
        <f>VLOOKUP(SALIDA[[#This Row],[CODIGO]],STOCKSANLUIS[],2,FALSE)</f>
        <v>ROLLO DE COBRE FLEXIBLE 3/8" HIGH QUALITY - STARCOLD - 9.53 MM X 0.60 MM X 15 M</v>
      </c>
      <c r="C4718" s="153">
        <v>46190</v>
      </c>
      <c r="D4718">
        <v>2</v>
      </c>
      <c r="E4718">
        <f>IF(VLOOKUP(SALIDA[[#This Row],[CODIGO]],STOCKSANLUIS[],6,FALSE)=0,"PRODUCTO SIN STOCK/UBICACIÓN",VLOOKUP(SALIDA[[#This Row],[CODIGO]],STOCKSANLUIS[],6,FALSE))</f>
        <v>1</v>
      </c>
      <c r="F4718">
        <f>SALIDA[[#This Row],[CANTIDAD]]/SALIDA[[#This Row],[UND MEDIDA]]</f>
        <v>2</v>
      </c>
      <c r="G4718" t="str">
        <f>VLOOKUP(SALIDA[[#This Row],[CODIGO]],FAMILIAS[],4,FALSE)</f>
        <v>ICEAGE- ZHEJIANG JIAHE PIPES</v>
      </c>
      <c r="H4718" s="10" t="str">
        <f>IF(VLOOKUP(SALIDA[[#This Row],[CODIGO]],STOCKSANLUIS[],7,FALSE)=0,"PRODUCTO SIN STOCK/UBICACIÓN",VLOOKUP(SALIDA[[#This Row],[CODIGO]],STOCKSANLUIS[],7,FALSE))</f>
        <v>C</v>
      </c>
      <c r="I4718" s="10"/>
      <c r="J4718" t="str">
        <f>SALIDA[[#This Row],[CODIGO]]&amp;"       "&amp;SALIDA[[#This Row],[FAMILIA]]</f>
        <v>03002       ICEAGE- ZHEJIANG JIAHE PIPES</v>
      </c>
      <c r="K4718">
        <f>VLOOKUP(SALIDA[[#This Row],[CODIGO]],STOCK_STARSOFT[],5,FALSE)</f>
        <v>29.441466999999999</v>
      </c>
      <c r="L4718">
        <f>SALIDA[[#This Row],[CANTIDAD]]*SALIDA[[#This Row],[PRECIO UND]]</f>
        <v>58.882933999999999</v>
      </c>
    </row>
    <row r="4719" spans="1:12" x14ac:dyDescent="0.25">
      <c r="A4719" s="6" t="s">
        <v>22056</v>
      </c>
      <c r="B4719" s="100" t="str">
        <f>VLOOKUP(SALIDA[[#This Row],[CODIGO]],STOCKSANLUIS[],2,FALSE)</f>
        <v>T7300-TF60-9KS0 - TERMOSTATO JOHNSON CONTROLS</v>
      </c>
      <c r="C4719" s="153">
        <v>46190</v>
      </c>
      <c r="D4719">
        <v>1</v>
      </c>
      <c r="E4719">
        <f>IF(VLOOKUP(SALIDA[[#This Row],[CODIGO]],STOCKSANLUIS[],6,FALSE)=0,"PRODUCTO SIN STOCK/UBICACIÓN",VLOOKUP(SALIDA[[#This Row],[CODIGO]],STOCKSANLUIS[],6,FALSE))</f>
        <v>1</v>
      </c>
      <c r="F4719">
        <f>SALIDA[[#This Row],[CANTIDAD]]/SALIDA[[#This Row],[UND MEDIDA]]</f>
        <v>1</v>
      </c>
      <c r="G4719" t="str">
        <f>VLOOKUP(SALIDA[[#This Row],[CODIGO]],FAMILIAS[],4,FALSE)</f>
        <v>JOHNSON CONTROLS</v>
      </c>
      <c r="H4719" s="10" t="str">
        <f>IF(VLOOKUP(SALIDA[[#This Row],[CODIGO]],STOCKSANLUIS[],7,FALSE)=0,"PRODUCTO SIN STOCK/UBICACIÓN",VLOOKUP(SALIDA[[#This Row],[CODIGO]],STOCKSANLUIS[],7,FALSE))</f>
        <v>A</v>
      </c>
      <c r="I4719" s="10"/>
      <c r="J4719" t="str">
        <f>SALIDA[[#This Row],[CODIGO]]&amp;"       "&amp;SALIDA[[#This Row],[FAMILIA]]</f>
        <v>03546       JOHNSON CONTROLS</v>
      </c>
      <c r="K4719">
        <f>VLOOKUP(SALIDA[[#This Row],[CODIGO]],STOCK_STARSOFT[],5,FALSE)</f>
        <v>11.753382999999999</v>
      </c>
      <c r="L4719">
        <f>SALIDA[[#This Row],[CANTIDAD]]*SALIDA[[#This Row],[PRECIO UND]]</f>
        <v>11.753382999999999</v>
      </c>
    </row>
    <row r="4720" spans="1:12" x14ac:dyDescent="0.25">
      <c r="A4720" s="6" t="s">
        <v>3339</v>
      </c>
      <c r="B4720" s="100" t="str">
        <f>VLOOKUP(SALIDA[[#This Row],[CODIGO]],STOCKSANLUIS[],2,FALSE)</f>
        <v>GAS REFRIGERANTE R134 - 13.6KG ICELOONG</v>
      </c>
      <c r="C4720" s="153">
        <v>46190</v>
      </c>
      <c r="D4720">
        <v>1</v>
      </c>
      <c r="E4720">
        <f>IF(VLOOKUP(SALIDA[[#This Row],[CODIGO]],STOCKSANLUIS[],6,FALSE)=0,"PRODUCTO SIN STOCK/UBICACIÓN",VLOOKUP(SALIDA[[#This Row],[CODIGO]],STOCKSANLUIS[],6,FALSE))</f>
        <v>1</v>
      </c>
      <c r="F4720">
        <f>SALIDA[[#This Row],[CANTIDAD]]/SALIDA[[#This Row],[UND MEDIDA]]</f>
        <v>1</v>
      </c>
      <c r="G4720" t="str">
        <f>VLOOKUP(SALIDA[[#This Row],[CODIGO]],FAMILIAS[],4,FALSE)</f>
        <v>ZHEJIANG YONGHE</v>
      </c>
      <c r="H4720" s="10" t="str">
        <f>IF(VLOOKUP(SALIDA[[#This Row],[CODIGO]],STOCKSANLUIS[],7,FALSE)=0,"PRODUCTO SIN STOCK/UBICACIÓN",VLOOKUP(SALIDA[[#This Row],[CODIGO]],STOCKSANLUIS[],7,FALSE))</f>
        <v>C</v>
      </c>
      <c r="I4720" s="10"/>
      <c r="J4720" t="str">
        <f>SALIDA[[#This Row],[CODIGO]]&amp;"       "&amp;SALIDA[[#This Row],[FAMILIA]]</f>
        <v>02751       ZHEJIANG YONGHE</v>
      </c>
      <c r="K4720">
        <f>VLOOKUP(SALIDA[[#This Row],[CODIGO]],STOCK_STARSOFT[],5,FALSE)</f>
        <v>106.20946600000001</v>
      </c>
      <c r="L4720">
        <f>SALIDA[[#This Row],[CANTIDAD]]*SALIDA[[#This Row],[PRECIO UND]]</f>
        <v>106.20946600000001</v>
      </c>
    </row>
    <row r="4721" spans="1:12" x14ac:dyDescent="0.25">
      <c r="A4721" s="6" t="s">
        <v>3605</v>
      </c>
      <c r="B4721" s="100" t="str">
        <f>VLOOKUP(SALIDA[[#This Row],[CODIGO]],STOCKSANLUIS[],2,FALSE)</f>
        <v>ROLLO DE COBRE FLEXIBLE 3/8" HIGH QUALITY - STARCOLD - 9.53 MM X 0.60 MM X 15 M</v>
      </c>
      <c r="C4721" s="153">
        <v>46190</v>
      </c>
      <c r="D4721">
        <v>1</v>
      </c>
      <c r="E4721">
        <f>IF(VLOOKUP(SALIDA[[#This Row],[CODIGO]],STOCKSANLUIS[],6,FALSE)=0,"PRODUCTO SIN STOCK/UBICACIÓN",VLOOKUP(SALIDA[[#This Row],[CODIGO]],STOCKSANLUIS[],6,FALSE))</f>
        <v>1</v>
      </c>
      <c r="F4721">
        <f>SALIDA[[#This Row],[CANTIDAD]]/SALIDA[[#This Row],[UND MEDIDA]]</f>
        <v>1</v>
      </c>
      <c r="G4721" t="str">
        <f>VLOOKUP(SALIDA[[#This Row],[CODIGO]],FAMILIAS[],4,FALSE)</f>
        <v>ICEAGE- ZHEJIANG JIAHE PIPES</v>
      </c>
      <c r="H4721" s="10" t="str">
        <f>IF(VLOOKUP(SALIDA[[#This Row],[CODIGO]],STOCKSANLUIS[],7,FALSE)=0,"PRODUCTO SIN STOCK/UBICACIÓN",VLOOKUP(SALIDA[[#This Row],[CODIGO]],STOCKSANLUIS[],7,FALSE))</f>
        <v>C</v>
      </c>
      <c r="I4721" s="10" t="s">
        <v>19536</v>
      </c>
      <c r="J4721" t="str">
        <f>SALIDA[[#This Row],[CODIGO]]&amp;"       "&amp;SALIDA[[#This Row],[FAMILIA]]</f>
        <v>03002       ICEAGE- ZHEJIANG JIAHE PIPES</v>
      </c>
      <c r="K4721">
        <f>VLOOKUP(SALIDA[[#This Row],[CODIGO]],STOCK_STARSOFT[],5,FALSE)</f>
        <v>29.441466999999999</v>
      </c>
      <c r="L4721">
        <f>SALIDA[[#This Row],[CANTIDAD]]*SALIDA[[#This Row],[PRECIO UND]]</f>
        <v>29.441466999999999</v>
      </c>
    </row>
    <row r="4722" spans="1:12" x14ac:dyDescent="0.25">
      <c r="A4722" s="6" t="s">
        <v>35</v>
      </c>
      <c r="B4722" s="100" t="str">
        <f>VLOOKUP(SALIDA[[#This Row],[CODIGO]],STOCKSANLUIS[],2,FALSE)</f>
        <v>CONTROLADOR DE TEMPERATURA DIGITAL MT-512EL 2HP - VER.13 - 12/24 VAC/DC - FULL GAUGE</v>
      </c>
      <c r="C4722" s="153">
        <v>46190</v>
      </c>
      <c r="D4722">
        <v>2</v>
      </c>
      <c r="E4722">
        <f>IF(VLOOKUP(SALIDA[[#This Row],[CODIGO]],STOCKSANLUIS[],6,FALSE)=0,"PRODUCTO SIN STOCK/UBICACIÓN",VLOOKUP(SALIDA[[#This Row],[CODIGO]],STOCKSANLUIS[],6,FALSE))</f>
        <v>1</v>
      </c>
      <c r="F4722">
        <f>SALIDA[[#This Row],[CANTIDAD]]/SALIDA[[#This Row],[UND MEDIDA]]</f>
        <v>2</v>
      </c>
      <c r="G4722" t="str">
        <f>VLOOKUP(SALIDA[[#This Row],[CODIGO]],FAMILIAS[],4,FALSE)</f>
        <v>FULL GAUGE</v>
      </c>
      <c r="H4722" s="10" t="str">
        <f>IF(VLOOKUP(SALIDA[[#This Row],[CODIGO]],STOCKSANLUIS[],7,FALSE)=0,"PRODUCTO SIN STOCK/UBICACIÓN",VLOOKUP(SALIDA[[#This Row],[CODIGO]],STOCKSANLUIS[],7,FALSE))</f>
        <v>C</v>
      </c>
      <c r="I4722" s="10"/>
      <c r="J4722" t="str">
        <f>SALIDA[[#This Row],[CODIGO]]&amp;"       "&amp;SALIDA[[#This Row],[FAMILIA]]</f>
        <v>00017       FULL GAUGE</v>
      </c>
      <c r="K4722">
        <f>VLOOKUP(SALIDA[[#This Row],[CODIGO]],STOCK_STARSOFT[],5,FALSE)</f>
        <v>15.751519</v>
      </c>
      <c r="L4722">
        <f>SALIDA[[#This Row],[CANTIDAD]]*SALIDA[[#This Row],[PRECIO UND]]</f>
        <v>31.503038</v>
      </c>
    </row>
    <row r="4723" spans="1:12" x14ac:dyDescent="0.25">
      <c r="A4723" s="6" t="s">
        <v>375</v>
      </c>
      <c r="B4723" s="100" t="str">
        <f>VLOOKUP(SALIDA[[#This Row],[CODIGO]],STOCKSANLUIS[],2,FALSE)</f>
        <v>ROLLO DE COBRE FLEXIBLE 1/4" HIGH QUALITY - STARCOLD - 6.35 MM X 0.55 MM X 15 M</v>
      </c>
      <c r="C4723" s="153">
        <v>46190</v>
      </c>
      <c r="D4723">
        <v>20</v>
      </c>
      <c r="E4723">
        <f>IF(VLOOKUP(SALIDA[[#This Row],[CODIGO]],STOCKSANLUIS[],6,FALSE)=0,"PRODUCTO SIN STOCK/UBICACIÓN",VLOOKUP(SALIDA[[#This Row],[CODIGO]],STOCKSANLUIS[],6,FALSE))</f>
        <v>1</v>
      </c>
      <c r="F4723">
        <f>SALIDA[[#This Row],[CANTIDAD]]/SALIDA[[#This Row],[UND MEDIDA]]</f>
        <v>20</v>
      </c>
      <c r="G4723" t="str">
        <f>VLOOKUP(SALIDA[[#This Row],[CODIGO]],FAMILIAS[],4,FALSE)</f>
        <v>ICEAGE- ZHEJIANG JIAHE PIPES</v>
      </c>
      <c r="H4723" s="10" t="str">
        <f>IF(VLOOKUP(SALIDA[[#This Row],[CODIGO]],STOCKSANLUIS[],7,FALSE)=0,"PRODUCTO SIN STOCK/UBICACIÓN",VLOOKUP(SALIDA[[#This Row],[CODIGO]],STOCKSANLUIS[],7,FALSE))</f>
        <v>C</v>
      </c>
      <c r="I4723" s="10"/>
      <c r="J4723" t="str">
        <f>SALIDA[[#This Row],[CODIGO]]&amp;"       "&amp;SALIDA[[#This Row],[FAMILIA]]</f>
        <v>00315       ICEAGE- ZHEJIANG JIAHE PIPES</v>
      </c>
      <c r="K4723">
        <f>VLOOKUP(SALIDA[[#This Row],[CODIGO]],STOCK_STARSOFT[],5,FALSE)</f>
        <v>17.534842000000001</v>
      </c>
      <c r="L4723">
        <f>SALIDA[[#This Row],[CANTIDAD]]*SALIDA[[#This Row],[PRECIO UND]]</f>
        <v>350.69684000000001</v>
      </c>
    </row>
    <row r="4724" spans="1:12" x14ac:dyDescent="0.25">
      <c r="A4724" s="6" t="s">
        <v>3665</v>
      </c>
      <c r="B4724" s="100" t="str">
        <f>VLOOKUP(SALIDA[[#This Row],[CODIGO]],STOCKSANLUIS[],2,FALSE)</f>
        <v>AGENTE DE LIMPIEZA INTERNA OPTEON SF FLUSH X 4.54 KG - CHEMOURS - REEMPLAZO DEL R141B</v>
      </c>
      <c r="C4724" s="153">
        <v>46190</v>
      </c>
      <c r="D4724">
        <v>2</v>
      </c>
      <c r="E4724">
        <f>IF(VLOOKUP(SALIDA[[#This Row],[CODIGO]],STOCKSANLUIS[],6,FALSE)=0,"PRODUCTO SIN STOCK/UBICACIÓN",VLOOKUP(SALIDA[[#This Row],[CODIGO]],STOCKSANLUIS[],6,FALSE))</f>
        <v>1</v>
      </c>
      <c r="F4724">
        <f>SALIDA[[#This Row],[CANTIDAD]]/SALIDA[[#This Row],[UND MEDIDA]]</f>
        <v>2</v>
      </c>
      <c r="G4724" t="str">
        <f>VLOOKUP(SALIDA[[#This Row],[CODIGO]],FAMILIAS[],4,FALSE)</f>
        <v>THE CHEMOURS</v>
      </c>
      <c r="H4724" s="10" t="str">
        <f>IF(VLOOKUP(SALIDA[[#This Row],[CODIGO]],STOCKSANLUIS[],7,FALSE)=0,"PRODUCTO SIN STOCK/UBICACIÓN",VLOOKUP(SALIDA[[#This Row],[CODIGO]],STOCKSANLUIS[],7,FALSE))</f>
        <v>C</v>
      </c>
      <c r="I4724" s="10"/>
      <c r="J4724" t="str">
        <f>SALIDA[[#This Row],[CODIGO]]&amp;"       "&amp;SALIDA[[#This Row],[FAMILIA]]</f>
        <v>03051       THE CHEMOURS</v>
      </c>
      <c r="K4724">
        <f>VLOOKUP(SALIDA[[#This Row],[CODIGO]],STOCK_STARSOFT[],5,FALSE)</f>
        <v>91.188703000000004</v>
      </c>
      <c r="L4724">
        <f>SALIDA[[#This Row],[CANTIDAD]]*SALIDA[[#This Row],[PRECIO UND]]</f>
        <v>182.37740600000001</v>
      </c>
    </row>
    <row r="4725" spans="1:12" x14ac:dyDescent="0.25">
      <c r="A4725" s="6" t="s">
        <v>2541</v>
      </c>
      <c r="B4725" s="100" t="str">
        <f>VLOOKUP(SALIDA[[#This Row],[CODIGO]],STOCKSANLUIS[],2,FALSE)</f>
        <v>EQUIPO DE A/A MINI SPLIT FRIO SOLO - 12000 BTU - R410A - 220V/1PH/60HZ - TEMP BLUE MADE BY CARRIER INTERAMERICA CORPORATION</v>
      </c>
      <c r="C4725" s="153">
        <v>46190</v>
      </c>
      <c r="D4725">
        <v>1</v>
      </c>
      <c r="E4725">
        <f>IF(VLOOKUP(SALIDA[[#This Row],[CODIGO]],STOCKSANLUIS[],6,FALSE)=0,"PRODUCTO SIN STOCK/UBICACIÓN",VLOOKUP(SALIDA[[#This Row],[CODIGO]],STOCKSANLUIS[],6,FALSE))</f>
        <v>1</v>
      </c>
      <c r="F4725">
        <f>SALIDA[[#This Row],[CANTIDAD]]/SALIDA[[#This Row],[UND MEDIDA]]</f>
        <v>1</v>
      </c>
      <c r="G4725" t="str">
        <f>VLOOKUP(SALIDA[[#This Row],[CODIGO]],FAMILIAS[],4,FALSE)</f>
        <v>TEMP BLUE</v>
      </c>
      <c r="H4725" s="10" t="str">
        <f>IF(VLOOKUP(SALIDA[[#This Row],[CODIGO]],STOCKSANLUIS[],7,FALSE)=0,"PRODUCTO SIN STOCK/UBICACIÓN",VLOOKUP(SALIDA[[#This Row],[CODIGO]],STOCKSANLUIS[],7,FALSE))</f>
        <v>B</v>
      </c>
      <c r="I4725" s="10"/>
      <c r="J4725" t="str">
        <f>SALIDA[[#This Row],[CODIGO]]&amp;"       "&amp;SALIDA[[#This Row],[FAMILIA]]</f>
        <v>02083       TEMP BLUE</v>
      </c>
      <c r="K4725">
        <f>VLOOKUP(SALIDA[[#This Row],[CODIGO]],STOCK_STARSOFT[],5,FALSE)</f>
        <v>152.30836500000001</v>
      </c>
      <c r="L4725">
        <f>SALIDA[[#This Row],[CANTIDAD]]*SALIDA[[#This Row],[PRECIO UND]]</f>
        <v>152.30836500000001</v>
      </c>
    </row>
    <row r="4726" spans="1:12" x14ac:dyDescent="0.25">
      <c r="A4726" s="6" t="s">
        <v>2545</v>
      </c>
      <c r="B4726" s="100" t="str">
        <f>VLOOKUP(SALIDA[[#This Row],[CODIGO]],STOCKSANLUIS[],2,FALSE)</f>
        <v>EQUIPO DE A/A MINI SPLIT FRIO SOLO - 24000 BTU - R410A - 220V/1PH/60HZ - TEMP BLUE MADE BY CARRIER INTERAMERICA CORPORATION</v>
      </c>
      <c r="C4726" s="153">
        <v>46190</v>
      </c>
      <c r="D4726">
        <v>1</v>
      </c>
      <c r="E4726">
        <f>IF(VLOOKUP(SALIDA[[#This Row],[CODIGO]],STOCKSANLUIS[],6,FALSE)=0,"PRODUCTO SIN STOCK/UBICACIÓN",VLOOKUP(SALIDA[[#This Row],[CODIGO]],STOCKSANLUIS[],6,FALSE))</f>
        <v>1</v>
      </c>
      <c r="F4726">
        <f>SALIDA[[#This Row],[CANTIDAD]]/SALIDA[[#This Row],[UND MEDIDA]]</f>
        <v>1</v>
      </c>
      <c r="G4726" t="str">
        <f>VLOOKUP(SALIDA[[#This Row],[CODIGO]],FAMILIAS[],4,FALSE)</f>
        <v>TEMP BLUE</v>
      </c>
      <c r="H4726" s="10" t="str">
        <f>IF(VLOOKUP(SALIDA[[#This Row],[CODIGO]],STOCKSANLUIS[],7,FALSE)=0,"PRODUCTO SIN STOCK/UBICACIÓN",VLOOKUP(SALIDA[[#This Row],[CODIGO]],STOCKSANLUIS[],7,FALSE))</f>
        <v>B</v>
      </c>
      <c r="I4726" s="10"/>
      <c r="J4726" t="str">
        <f>SALIDA[[#This Row],[CODIGO]]&amp;"       "&amp;SALIDA[[#This Row],[FAMILIA]]</f>
        <v>02085       TEMP BLUE</v>
      </c>
      <c r="K4726">
        <f>VLOOKUP(SALIDA[[#This Row],[CODIGO]],STOCK_STARSOFT[],5,FALSE)</f>
        <v>299.364712</v>
      </c>
      <c r="L4726">
        <f>SALIDA[[#This Row],[CANTIDAD]]*SALIDA[[#This Row],[PRECIO UND]]</f>
        <v>299.364712</v>
      </c>
    </row>
    <row r="4727" spans="1:12" x14ac:dyDescent="0.25">
      <c r="A4727" s="6" t="s">
        <v>33</v>
      </c>
      <c r="B4727" s="100" t="str">
        <f>VLOOKUP(SALIDA[[#This Row],[CODIGO]],STOCKSANLUIS[],2,FALSE)</f>
        <v>CONTROLADOR DE TEMPERATURA DIGITAL MT-512E 2HP - VER.13 - 115/220 VAC - FULL GAUGE</v>
      </c>
      <c r="C4727" s="153">
        <v>46190</v>
      </c>
      <c r="D4727">
        <v>1</v>
      </c>
      <c r="E4727">
        <f>IF(VLOOKUP(SALIDA[[#This Row],[CODIGO]],STOCKSANLUIS[],6,FALSE)=0,"PRODUCTO SIN STOCK/UBICACIÓN",VLOOKUP(SALIDA[[#This Row],[CODIGO]],STOCKSANLUIS[],6,FALSE))</f>
        <v>1</v>
      </c>
      <c r="F4727">
        <f>SALIDA[[#This Row],[CANTIDAD]]/SALIDA[[#This Row],[UND MEDIDA]]</f>
        <v>1</v>
      </c>
      <c r="G4727" t="str">
        <f>VLOOKUP(SALIDA[[#This Row],[CODIGO]],FAMILIAS[],4,FALSE)</f>
        <v>FULL GAUGE</v>
      </c>
      <c r="H4727" s="10" t="str">
        <f>IF(VLOOKUP(SALIDA[[#This Row],[CODIGO]],STOCKSANLUIS[],7,FALSE)=0,"PRODUCTO SIN STOCK/UBICACIÓN",VLOOKUP(SALIDA[[#This Row],[CODIGO]],STOCKSANLUIS[],7,FALSE))</f>
        <v>C</v>
      </c>
      <c r="I4727" s="10"/>
      <c r="J4727" t="str">
        <f>SALIDA[[#This Row],[CODIGO]]&amp;"       "&amp;SALIDA[[#This Row],[FAMILIA]]</f>
        <v>00016       FULL GAUGE</v>
      </c>
      <c r="K4727">
        <f>VLOOKUP(SALIDA[[#This Row],[CODIGO]],STOCK_STARSOFT[],5,FALSE)</f>
        <v>13.318346</v>
      </c>
      <c r="L4727">
        <f>SALIDA[[#This Row],[CANTIDAD]]*SALIDA[[#This Row],[PRECIO UND]]</f>
        <v>13.318346</v>
      </c>
    </row>
    <row r="4728" spans="1:12" x14ac:dyDescent="0.25">
      <c r="A4728" s="6" t="s">
        <v>2020</v>
      </c>
      <c r="B4728" s="100" t="str">
        <f>VLOOKUP(SALIDA[[#This Row],[CODIGO]],STOCKSANLUIS[],2,FALSE)</f>
        <v>CONTROLADOR DE TEMPERATURA Y HUMEDAD DIGITAL MT-530EW SUPER (10-85%HR) - VER.06 - 115/220 VAC - FULL GAUGE - WHITE</v>
      </c>
      <c r="C4728" s="153">
        <v>46190</v>
      </c>
      <c r="D4728">
        <v>2</v>
      </c>
      <c r="E4728">
        <f>IF(VLOOKUP(SALIDA[[#This Row],[CODIGO]],STOCKSANLUIS[],6,FALSE)=0,"PRODUCTO SIN STOCK/UBICACIÓN",VLOOKUP(SALIDA[[#This Row],[CODIGO]],STOCKSANLUIS[],6,FALSE))</f>
        <v>1</v>
      </c>
      <c r="F4728">
        <f>SALIDA[[#This Row],[CANTIDAD]]/SALIDA[[#This Row],[UND MEDIDA]]</f>
        <v>2</v>
      </c>
      <c r="G4728" t="str">
        <f>VLOOKUP(SALIDA[[#This Row],[CODIGO]],FAMILIAS[],4,FALSE)</f>
        <v>FULL GAUGE</v>
      </c>
      <c r="H4728" s="10" t="str">
        <f>IF(VLOOKUP(SALIDA[[#This Row],[CODIGO]],STOCKSANLUIS[],7,FALSE)=0,"PRODUCTO SIN STOCK/UBICACIÓN",VLOOKUP(SALIDA[[#This Row],[CODIGO]],STOCKSANLUIS[],7,FALSE))</f>
        <v>A</v>
      </c>
      <c r="I4728" s="10"/>
      <c r="J4728" t="str">
        <f>SALIDA[[#This Row],[CODIGO]]&amp;"       "&amp;SALIDA[[#This Row],[FAMILIA]]</f>
        <v>01784       FULL GAUGE</v>
      </c>
      <c r="K4728">
        <f>VLOOKUP(SALIDA[[#This Row],[CODIGO]],STOCK_STARSOFT[],5,FALSE)</f>
        <v>45.731242000000002</v>
      </c>
      <c r="L4728">
        <f>SALIDA[[#This Row],[CANTIDAD]]*SALIDA[[#This Row],[PRECIO UND]]</f>
        <v>91.462484000000003</v>
      </c>
    </row>
    <row r="4729" spans="1:12" x14ac:dyDescent="0.25">
      <c r="A4729" s="6" t="s">
        <v>441</v>
      </c>
      <c r="B4729" s="100" t="str">
        <f>VLOOKUP(SALIDA[[#This Row],[CODIGO]],STOCKSANLUIS[],2,FALSE)</f>
        <v>ACEITE MINERAL 4G SUPER - 1 GALON - BVA</v>
      </c>
      <c r="C4729" s="153">
        <v>46190</v>
      </c>
      <c r="D4729">
        <v>6</v>
      </c>
      <c r="E4729">
        <f>IF(VLOOKUP(SALIDA[[#This Row],[CODIGO]],STOCKSANLUIS[],6,FALSE)=0,"PRODUCTO SIN STOCK/UBICACIÓN",VLOOKUP(SALIDA[[#This Row],[CODIGO]],STOCKSANLUIS[],6,FALSE))</f>
        <v>1</v>
      </c>
      <c r="F4729">
        <f>SALIDA[[#This Row],[CANTIDAD]]/SALIDA[[#This Row],[UND MEDIDA]]</f>
        <v>6</v>
      </c>
      <c r="G4729" t="str">
        <f>VLOOKUP(SALIDA[[#This Row],[CODIGO]],FAMILIAS[],4,FALSE)</f>
        <v>BVA</v>
      </c>
      <c r="H4729" s="10" t="str">
        <f>IF(VLOOKUP(SALIDA[[#This Row],[CODIGO]],STOCKSANLUIS[],7,FALSE)=0,"PRODUCTO SIN STOCK/UBICACIÓN",VLOOKUP(SALIDA[[#This Row],[CODIGO]],STOCKSANLUIS[],7,FALSE))</f>
        <v>C</v>
      </c>
      <c r="I4729" s="10"/>
      <c r="J4729" t="str">
        <f>SALIDA[[#This Row],[CODIGO]]&amp;"       "&amp;SALIDA[[#This Row],[FAMILIA]]</f>
        <v>00354       BVA</v>
      </c>
      <c r="K4729">
        <f>VLOOKUP(SALIDA[[#This Row],[CODIGO]],STOCK_STARSOFT[],5,FALSE)</f>
        <v>16.651125</v>
      </c>
      <c r="L4729">
        <f>SALIDA[[#This Row],[CANTIDAD]]*SALIDA[[#This Row],[PRECIO UND]]</f>
        <v>99.906750000000002</v>
      </c>
    </row>
    <row r="4730" spans="1:12" x14ac:dyDescent="0.25">
      <c r="A4730" s="6" t="s">
        <v>2022</v>
      </c>
      <c r="B4730" s="100" t="str">
        <f>VLOOKUP(SALIDA[[#This Row],[CODIGO]],STOCKSANLUIS[],2,FALSE)</f>
        <v>CONTROLADOR DE TEMPERATURA DIGITAL TC-900E POWER - VER.07 - 115/220 VAC - FULL GAUGE</v>
      </c>
      <c r="C4730" s="153">
        <v>46190</v>
      </c>
      <c r="D4730">
        <v>1</v>
      </c>
      <c r="E4730">
        <f>IF(VLOOKUP(SALIDA[[#This Row],[CODIGO]],STOCKSANLUIS[],6,FALSE)=0,"PRODUCTO SIN STOCK/UBICACIÓN",VLOOKUP(SALIDA[[#This Row],[CODIGO]],STOCKSANLUIS[],6,FALSE))</f>
        <v>1</v>
      </c>
      <c r="F4730">
        <f>SALIDA[[#This Row],[CANTIDAD]]/SALIDA[[#This Row],[UND MEDIDA]]</f>
        <v>1</v>
      </c>
      <c r="G4730" t="str">
        <f>VLOOKUP(SALIDA[[#This Row],[CODIGO]],FAMILIAS[],4,FALSE)</f>
        <v>FULL GAUGE</v>
      </c>
      <c r="H4730" s="10" t="str">
        <f>IF(VLOOKUP(SALIDA[[#This Row],[CODIGO]],STOCKSANLUIS[],7,FALSE)=0,"PRODUCTO SIN STOCK/UBICACIÓN",VLOOKUP(SALIDA[[#This Row],[CODIGO]],STOCKSANLUIS[],7,FALSE))</f>
        <v>C</v>
      </c>
      <c r="I4730" s="10"/>
      <c r="J4730" t="str">
        <f>SALIDA[[#This Row],[CODIGO]]&amp;"       "&amp;SALIDA[[#This Row],[FAMILIA]]</f>
        <v>01785       FULL GAUGE</v>
      </c>
      <c r="K4730">
        <f>VLOOKUP(SALIDA[[#This Row],[CODIGO]],STOCK_STARSOFT[],5,FALSE)</f>
        <v>18.272079000000002</v>
      </c>
      <c r="L4730">
        <f>SALIDA[[#This Row],[CANTIDAD]]*SALIDA[[#This Row],[PRECIO UND]]</f>
        <v>18.272079000000002</v>
      </c>
    </row>
    <row r="4731" spans="1:12" x14ac:dyDescent="0.25">
      <c r="A4731" s="6" t="s">
        <v>2551</v>
      </c>
      <c r="B4731" s="100" t="str">
        <f>VLOOKUP(SALIDA[[#This Row],[CODIGO]],STOCKSANLUIS[],2,FALSE)</f>
        <v>CONTROLADOR DE TEMPERATURA DIGITAL MT-543 E LOG DE 4 ETAPAS C/ALARMA - VER.03 - 115/220 VAC - FULL GAUGE</v>
      </c>
      <c r="C4731" s="153">
        <v>46191</v>
      </c>
      <c r="D4731">
        <v>4</v>
      </c>
      <c r="E4731">
        <f>IF(VLOOKUP(SALIDA[[#This Row],[CODIGO]],STOCKSANLUIS[],6,FALSE)=0,"PRODUCTO SIN STOCK/UBICACIÓN",VLOOKUP(SALIDA[[#This Row],[CODIGO]],STOCKSANLUIS[],6,FALSE))</f>
        <v>1</v>
      </c>
      <c r="F4731">
        <f>SALIDA[[#This Row],[CANTIDAD]]/SALIDA[[#This Row],[UND MEDIDA]]</f>
        <v>4</v>
      </c>
      <c r="G4731" t="str">
        <f>VLOOKUP(SALIDA[[#This Row],[CODIGO]],FAMILIAS[],4,FALSE)</f>
        <v>FULL GAUGE</v>
      </c>
      <c r="H4731" s="10" t="str">
        <f>IF(VLOOKUP(SALIDA[[#This Row],[CODIGO]],STOCKSANLUIS[],7,FALSE)=0,"PRODUCTO SIN STOCK/UBICACIÓN",VLOOKUP(SALIDA[[#This Row],[CODIGO]],STOCKSANLUIS[],7,FALSE))</f>
        <v>A</v>
      </c>
      <c r="I4731" s="10"/>
      <c r="J4731" t="str">
        <f>SALIDA[[#This Row],[CODIGO]]&amp;"       "&amp;SALIDA[[#This Row],[FAMILIA]]</f>
        <v>02090       FULL GAUGE</v>
      </c>
      <c r="K4731">
        <f>VLOOKUP(SALIDA[[#This Row],[CODIGO]],STOCK_STARSOFT[],5,FALSE)</f>
        <v>47.654238999999997</v>
      </c>
      <c r="L4731">
        <f>SALIDA[[#This Row],[CANTIDAD]]*SALIDA[[#This Row],[PRECIO UND]]</f>
        <v>190.61695599999999</v>
      </c>
    </row>
    <row r="4732" spans="1:12" x14ac:dyDescent="0.25">
      <c r="A4732" s="6" t="s">
        <v>57</v>
      </c>
      <c r="B4732" s="100" t="str">
        <f>VLOOKUP(SALIDA[[#This Row],[CODIGO]],STOCKSANLUIS[],2,FALSE)</f>
        <v>CONTROLADOR DE VOLTAJE Y PROTECTOR DE FASES PHASELOG EW PLUS - VER.05 - 90-220 VAC - FULL GAUGE - WHITE</v>
      </c>
      <c r="C4732" s="153">
        <v>46191</v>
      </c>
      <c r="D4732">
        <v>2</v>
      </c>
      <c r="E4732">
        <f>IF(VLOOKUP(SALIDA[[#This Row],[CODIGO]],STOCKSANLUIS[],6,FALSE)=0,"PRODUCTO SIN STOCK/UBICACIÓN",VLOOKUP(SALIDA[[#This Row],[CODIGO]],STOCKSANLUIS[],6,FALSE))</f>
        <v>1</v>
      </c>
      <c r="F4732">
        <f>SALIDA[[#This Row],[CANTIDAD]]/SALIDA[[#This Row],[UND MEDIDA]]</f>
        <v>2</v>
      </c>
      <c r="G4732" t="str">
        <f>VLOOKUP(SALIDA[[#This Row],[CODIGO]],FAMILIAS[],4,FALSE)</f>
        <v>FULL GAUGE</v>
      </c>
      <c r="H4732" s="10" t="str">
        <f>IF(VLOOKUP(SALIDA[[#This Row],[CODIGO]],STOCKSANLUIS[],7,FALSE)=0,"PRODUCTO SIN STOCK/UBICACIÓN",VLOOKUP(SALIDA[[#This Row],[CODIGO]],STOCKSANLUIS[],7,FALSE))</f>
        <v>C</v>
      </c>
      <c r="I4732" s="10"/>
      <c r="J4732" t="str">
        <f>SALIDA[[#This Row],[CODIGO]]&amp;"       "&amp;SALIDA[[#This Row],[FAMILIA]]</f>
        <v>00029       FULL GAUGE</v>
      </c>
      <c r="K4732">
        <f>VLOOKUP(SALIDA[[#This Row],[CODIGO]],STOCK_STARSOFT[],5,FALSE)</f>
        <v>54.47063</v>
      </c>
      <c r="L4732">
        <f>SALIDA[[#This Row],[CANTIDAD]]*SALIDA[[#This Row],[PRECIO UND]]</f>
        <v>108.94126</v>
      </c>
    </row>
    <row r="4733" spans="1:12" x14ac:dyDescent="0.25">
      <c r="A4733" s="6" t="s">
        <v>3880</v>
      </c>
      <c r="B4733" s="100" t="str">
        <f>VLOOKUP(SALIDA[[#This Row],[CODIGO]],STOCKSANLUIS[],2,FALSE)</f>
        <v>GAS REFRIGERANTE R134A  X 340 GR - (TAPA CON VALVULA) - ICELOONG</v>
      </c>
      <c r="C4733" s="153">
        <v>46191</v>
      </c>
      <c r="D4733">
        <v>5</v>
      </c>
      <c r="E4733">
        <f>IF(VLOOKUP(SALIDA[[#This Row],[CODIGO]],STOCKSANLUIS[],6,FALSE)=0,"PRODUCTO SIN STOCK/UBICACIÓN",VLOOKUP(SALIDA[[#This Row],[CODIGO]],STOCKSANLUIS[],6,FALSE))</f>
        <v>1</v>
      </c>
      <c r="F4733">
        <f>SALIDA[[#This Row],[CANTIDAD]]/SALIDA[[#This Row],[UND MEDIDA]]</f>
        <v>5</v>
      </c>
      <c r="G4733" t="str">
        <f>VLOOKUP(SALIDA[[#This Row],[CODIGO]],FAMILIAS[],4,FALSE)</f>
        <v>ZHEJIANG YONGHE</v>
      </c>
      <c r="H4733" s="10" t="str">
        <f>IF(VLOOKUP(SALIDA[[#This Row],[CODIGO]],STOCKSANLUIS[],7,FALSE)=0,"PRODUCTO SIN STOCK/UBICACIÓN",VLOOKUP(SALIDA[[#This Row],[CODIGO]],STOCKSANLUIS[],7,FALSE))</f>
        <v>B</v>
      </c>
      <c r="I4733" s="10"/>
      <c r="J4733" t="str">
        <f>SALIDA[[#This Row],[CODIGO]]&amp;"       "&amp;SALIDA[[#This Row],[FAMILIA]]</f>
        <v>03343       ZHEJIANG YONGHE</v>
      </c>
      <c r="K4733">
        <f>VLOOKUP(SALIDA[[#This Row],[CODIGO]],STOCK_STARSOFT[],5,FALSE)</f>
        <v>3.1289889999999998</v>
      </c>
      <c r="L4733">
        <f>SALIDA[[#This Row],[CANTIDAD]]*SALIDA[[#This Row],[PRECIO UND]]</f>
        <v>15.644945</v>
      </c>
    </row>
    <row r="4734" spans="1:12" x14ac:dyDescent="0.25">
      <c r="A4734" s="6" t="s">
        <v>22272</v>
      </c>
      <c r="B4734" s="100" t="str">
        <f>VLOOKUP(SALIDA[[#This Row],[CODIGO]],STOCKSANLUIS[],2,FALSE)</f>
        <v>KIT DE HERRAMIENTAS DE ABOCINADO Y EXPANSION - 1/8”, 3/16”, 1/4”, 5/16”, 3/8”, 7/16”, 1/2”, 5/8”, 3/4” O.D. - CT-275-EVERFROST</v>
      </c>
      <c r="C4734" s="153">
        <v>46191</v>
      </c>
      <c r="D4734">
        <v>2</v>
      </c>
      <c r="E4734" t="str">
        <f>IF(VLOOKUP(SALIDA[[#This Row],[CODIGO]],STOCKSANLUIS[],6,FALSE)=0,"PRODUCTO SIN STOCK/UBICACIÓN",VLOOKUP(SALIDA[[#This Row],[CODIGO]],STOCKSANLUIS[],6,FALSE))</f>
        <v>PRODUCTO SIN STOCK/UBICACIÓN</v>
      </c>
      <c r="F4734" t="e">
        <f>SALIDA[[#This Row],[CANTIDAD]]/SALIDA[[#This Row],[UND MEDIDA]]</f>
        <v>#VALUE!</v>
      </c>
      <c r="G4734" t="str">
        <f>VLOOKUP(SALIDA[[#This Row],[CODIGO]],FAMILIAS[],4,FALSE)</f>
        <v>EVERFROST</v>
      </c>
      <c r="H4734" s="10" t="str">
        <f>IF(VLOOKUP(SALIDA[[#This Row],[CODIGO]],STOCKSANLUIS[],7,FALSE)=0,"PRODUCTO SIN STOCK/UBICACIÓN",VLOOKUP(SALIDA[[#This Row],[CODIGO]],STOCKSANLUIS[],7,FALSE))</f>
        <v>C</v>
      </c>
      <c r="I4734" s="10"/>
      <c r="J4734" t="str">
        <f>SALIDA[[#This Row],[CODIGO]]&amp;"       "&amp;SALIDA[[#This Row],[FAMILIA]]</f>
        <v>03628       EVERFROST</v>
      </c>
      <c r="K4734">
        <f>VLOOKUP(SALIDA[[#This Row],[CODIGO]],STOCK_STARSOFT[],5,FALSE)</f>
        <v>6.9102389999999998</v>
      </c>
      <c r="L4734">
        <f>SALIDA[[#This Row],[CANTIDAD]]*SALIDA[[#This Row],[PRECIO UND]]</f>
        <v>13.820478</v>
      </c>
    </row>
    <row r="4735" spans="1:12" x14ac:dyDescent="0.25">
      <c r="A4735" s="6" t="s">
        <v>22782</v>
      </c>
      <c r="B4735" s="100" t="str">
        <f>VLOOKUP(SALIDA[[#This Row],[CODIGO]],STOCKSANLUIS[],2,FALSE)</f>
        <v>MINI CORTA TUBO CT-127 DE 1/8” A 5/8”- EVERFROST</v>
      </c>
      <c r="C4735" s="153">
        <v>46191</v>
      </c>
      <c r="D4735">
        <v>3</v>
      </c>
      <c r="E4735" t="str">
        <f>IF(VLOOKUP(SALIDA[[#This Row],[CODIGO]],STOCKSANLUIS[],6,FALSE)=0,"PRODUCTO SIN STOCK/UBICACIÓN",VLOOKUP(SALIDA[[#This Row],[CODIGO]],STOCKSANLUIS[],6,FALSE))</f>
        <v>PRODUCTO SIN STOCK/UBICACIÓN</v>
      </c>
      <c r="F4735" t="e">
        <f>SALIDA[[#This Row],[CANTIDAD]]/SALIDA[[#This Row],[UND MEDIDA]]</f>
        <v>#VALUE!</v>
      </c>
      <c r="G4735" t="str">
        <f>VLOOKUP(SALIDA[[#This Row],[CODIGO]],FAMILIAS[],4,FALSE)</f>
        <v>EVERFROST</v>
      </c>
      <c r="H4735" s="10" t="str">
        <f>IF(VLOOKUP(SALIDA[[#This Row],[CODIGO]],STOCKSANLUIS[],7,FALSE)=0,"PRODUCTO SIN STOCK/UBICACIÓN",VLOOKUP(SALIDA[[#This Row],[CODIGO]],STOCKSANLUIS[],7,FALSE))</f>
        <v>A</v>
      </c>
      <c r="I4735" s="10"/>
      <c r="J4735" t="str">
        <f>SALIDA[[#This Row],[CODIGO]]&amp;"       "&amp;SALIDA[[#This Row],[FAMILIA]]</f>
        <v>03831       EVERFROST</v>
      </c>
      <c r="K4735">
        <f>VLOOKUP(SALIDA[[#This Row],[CODIGO]],STOCK_STARSOFT[],5,FALSE)</f>
        <v>0.80963099999999999</v>
      </c>
      <c r="L4735">
        <f>SALIDA[[#This Row],[CANTIDAD]]*SALIDA[[#This Row],[PRECIO UND]]</f>
        <v>2.428893</v>
      </c>
    </row>
    <row r="4736" spans="1:12" x14ac:dyDescent="0.25">
      <c r="A4736" s="6" t="s">
        <v>22284</v>
      </c>
      <c r="B4736" s="100" t="str">
        <f>VLOOKUP(SALIDA[[#This Row],[CODIGO]],STOCKSANLUIS[],2,FALSE)</f>
        <v>VÁLVULA ROTALOCK V07 - 1 3/4" ODF 7/8" -VARV-30-EVERFROST</v>
      </c>
      <c r="C4736" s="153">
        <v>46191</v>
      </c>
      <c r="D4736">
        <v>1</v>
      </c>
      <c r="E4736" t="str">
        <f>IF(VLOOKUP(SALIDA[[#This Row],[CODIGO]],STOCKSANLUIS[],6,FALSE)=0,"PRODUCTO SIN STOCK/UBICACIÓN",VLOOKUP(SALIDA[[#This Row],[CODIGO]],STOCKSANLUIS[],6,FALSE))</f>
        <v>PRODUCTO SIN STOCK/UBICACIÓN</v>
      </c>
      <c r="F4736" t="e">
        <f>SALIDA[[#This Row],[CANTIDAD]]/SALIDA[[#This Row],[UND MEDIDA]]</f>
        <v>#VALUE!</v>
      </c>
      <c r="G4736" t="str">
        <f>VLOOKUP(SALIDA[[#This Row],[CODIGO]],FAMILIAS[],4,FALSE)</f>
        <v>EVERFROST</v>
      </c>
      <c r="H4736" s="10" t="str">
        <f>IF(VLOOKUP(SALIDA[[#This Row],[CODIGO]],STOCKSANLUIS[],7,FALSE)=0,"PRODUCTO SIN STOCK/UBICACIÓN",VLOOKUP(SALIDA[[#This Row],[CODIGO]],STOCKSANLUIS[],7,FALSE))</f>
        <v>C</v>
      </c>
      <c r="I4736" s="10"/>
      <c r="J4736" t="str">
        <f>SALIDA[[#This Row],[CODIGO]]&amp;"       "&amp;SALIDA[[#This Row],[FAMILIA]]</f>
        <v>03634       EVERFROST</v>
      </c>
      <c r="K4736">
        <f>VLOOKUP(SALIDA[[#This Row],[CODIGO]],STOCK_STARSOFT[],5,FALSE)</f>
        <v>5.0378540000000003</v>
      </c>
      <c r="L4736">
        <f>SALIDA[[#This Row],[CANTIDAD]]*SALIDA[[#This Row],[PRECIO UND]]</f>
        <v>5.0378540000000003</v>
      </c>
    </row>
    <row r="4737" spans="1:12" x14ac:dyDescent="0.25">
      <c r="A4737" s="6" t="s">
        <v>22779</v>
      </c>
      <c r="B4737" s="100" t="str">
        <f>VLOOKUP(SALIDA[[#This Row],[CODIGO]],STOCKSANLUIS[],2,FALSE)</f>
        <v>SOPORTE PARA CONDENSADOR DE 12000 Y 18000 BTU/H - A-150/365X450X1.7MM - EVERFROST</v>
      </c>
      <c r="C4737" s="153">
        <v>46191</v>
      </c>
      <c r="D4737">
        <v>5</v>
      </c>
      <c r="E4737" t="str">
        <f>IF(VLOOKUP(SALIDA[[#This Row],[CODIGO]],STOCKSANLUIS[],6,FALSE)=0,"PRODUCTO SIN STOCK/UBICACIÓN",VLOOKUP(SALIDA[[#This Row],[CODIGO]],STOCKSANLUIS[],6,FALSE))</f>
        <v>PRODUCTO SIN STOCK/UBICACIÓN</v>
      </c>
      <c r="F4737" t="e">
        <f>SALIDA[[#This Row],[CANTIDAD]]/SALIDA[[#This Row],[UND MEDIDA]]</f>
        <v>#VALUE!</v>
      </c>
      <c r="G4737" t="str">
        <f>VLOOKUP(SALIDA[[#This Row],[CODIGO]],FAMILIAS[],4,FALSE)</f>
        <v>EVERFROST</v>
      </c>
      <c r="H4737" s="10" t="str">
        <f>IF(VLOOKUP(SALIDA[[#This Row],[CODIGO]],STOCKSANLUIS[],7,FALSE)=0,"PRODUCTO SIN STOCK/UBICACIÓN",VLOOKUP(SALIDA[[#This Row],[CODIGO]],STOCKSANLUIS[],7,FALSE))</f>
        <v>A</v>
      </c>
      <c r="I4737" s="10"/>
      <c r="J4737" t="str">
        <f>SALIDA[[#This Row],[CODIGO]]&amp;"       "&amp;SALIDA[[#This Row],[FAMILIA]]</f>
        <v>03828       EVERFROST</v>
      </c>
      <c r="K4737">
        <f>VLOOKUP(SALIDA[[#This Row],[CODIGO]],STOCK_STARSOFT[],5,FALSE)</f>
        <v>3.1866279999999998</v>
      </c>
      <c r="L4737">
        <f>SALIDA[[#This Row],[CANTIDAD]]*SALIDA[[#This Row],[PRECIO UND]]</f>
        <v>15.933139999999998</v>
      </c>
    </row>
    <row r="4738" spans="1:12" x14ac:dyDescent="0.25">
      <c r="A4738" s="6" t="s">
        <v>3605</v>
      </c>
      <c r="B4738" s="100" t="str">
        <f>VLOOKUP(SALIDA[[#This Row],[CODIGO]],STOCKSANLUIS[],2,FALSE)</f>
        <v>ROLLO DE COBRE FLEXIBLE 3/8" HIGH QUALITY - STARCOLD - 9.53 MM X 0.60 MM X 15 M</v>
      </c>
      <c r="C4738" s="153">
        <v>46191</v>
      </c>
      <c r="D4738">
        <v>1</v>
      </c>
      <c r="E4738">
        <f>IF(VLOOKUP(SALIDA[[#This Row],[CODIGO]],STOCKSANLUIS[],6,FALSE)=0,"PRODUCTO SIN STOCK/UBICACIÓN",VLOOKUP(SALIDA[[#This Row],[CODIGO]],STOCKSANLUIS[],6,FALSE))</f>
        <v>1</v>
      </c>
      <c r="F4738">
        <f>SALIDA[[#This Row],[CANTIDAD]]/SALIDA[[#This Row],[UND MEDIDA]]</f>
        <v>1</v>
      </c>
      <c r="G4738" t="str">
        <f>VLOOKUP(SALIDA[[#This Row],[CODIGO]],FAMILIAS[],4,FALSE)</f>
        <v>ICEAGE- ZHEJIANG JIAHE PIPES</v>
      </c>
      <c r="H4738" s="10" t="str">
        <f>IF(VLOOKUP(SALIDA[[#This Row],[CODIGO]],STOCKSANLUIS[],7,FALSE)=0,"PRODUCTO SIN STOCK/UBICACIÓN",VLOOKUP(SALIDA[[#This Row],[CODIGO]],STOCKSANLUIS[],7,FALSE))</f>
        <v>C</v>
      </c>
      <c r="I4738" s="10"/>
      <c r="J4738" t="str">
        <f>SALIDA[[#This Row],[CODIGO]]&amp;"       "&amp;SALIDA[[#This Row],[FAMILIA]]</f>
        <v>03002       ICEAGE- ZHEJIANG JIAHE PIPES</v>
      </c>
      <c r="K4738">
        <f>VLOOKUP(SALIDA[[#This Row],[CODIGO]],STOCK_STARSOFT[],5,FALSE)</f>
        <v>29.441466999999999</v>
      </c>
      <c r="L4738">
        <f>SALIDA[[#This Row],[CANTIDAD]]*SALIDA[[#This Row],[PRECIO UND]]</f>
        <v>29.441466999999999</v>
      </c>
    </row>
    <row r="4739" spans="1:12" x14ac:dyDescent="0.25">
      <c r="A4739" s="6" t="s">
        <v>375</v>
      </c>
      <c r="B4739" s="100" t="str">
        <f>VLOOKUP(SALIDA[[#This Row],[CODIGO]],STOCKSANLUIS[],2,FALSE)</f>
        <v>ROLLO DE COBRE FLEXIBLE 1/4" HIGH QUALITY - STARCOLD - 6.35 MM X 0.55 MM X 15 M</v>
      </c>
      <c r="C4739" s="153">
        <v>46191</v>
      </c>
      <c r="D4739">
        <v>1</v>
      </c>
      <c r="E4739">
        <f>IF(VLOOKUP(SALIDA[[#This Row],[CODIGO]],STOCKSANLUIS[],6,FALSE)=0,"PRODUCTO SIN STOCK/UBICACIÓN",VLOOKUP(SALIDA[[#This Row],[CODIGO]],STOCKSANLUIS[],6,FALSE))</f>
        <v>1</v>
      </c>
      <c r="F4739">
        <f>SALIDA[[#This Row],[CANTIDAD]]/SALIDA[[#This Row],[UND MEDIDA]]</f>
        <v>1</v>
      </c>
      <c r="G4739" t="str">
        <f>VLOOKUP(SALIDA[[#This Row],[CODIGO]],FAMILIAS[],4,FALSE)</f>
        <v>ICEAGE- ZHEJIANG JIAHE PIPES</v>
      </c>
      <c r="H4739" s="10" t="str">
        <f>IF(VLOOKUP(SALIDA[[#This Row],[CODIGO]],STOCKSANLUIS[],7,FALSE)=0,"PRODUCTO SIN STOCK/UBICACIÓN",VLOOKUP(SALIDA[[#This Row],[CODIGO]],STOCKSANLUIS[],7,FALSE))</f>
        <v>C</v>
      </c>
      <c r="I4739" s="10"/>
      <c r="J4739" t="str">
        <f>SALIDA[[#This Row],[CODIGO]]&amp;"       "&amp;SALIDA[[#This Row],[FAMILIA]]</f>
        <v>00315       ICEAGE- ZHEJIANG JIAHE PIPES</v>
      </c>
      <c r="K4739">
        <f>VLOOKUP(SALIDA[[#This Row],[CODIGO]],STOCK_STARSOFT[],5,FALSE)</f>
        <v>17.534842000000001</v>
      </c>
      <c r="L4739">
        <f>SALIDA[[#This Row],[CANTIDAD]]*SALIDA[[#This Row],[PRECIO UND]]</f>
        <v>17.534842000000001</v>
      </c>
    </row>
    <row r="4740" spans="1:12" x14ac:dyDescent="0.25">
      <c r="A4740" s="6" t="s">
        <v>3345</v>
      </c>
      <c r="B4740" s="100" t="str">
        <f>VLOOKUP(SALIDA[[#This Row],[CODIGO]],STOCKSANLUIS[],2,FALSE)</f>
        <v>GAS REFRIGERANTE R407C -11.3KG ICELOONG</v>
      </c>
      <c r="C4740" s="153">
        <v>46191</v>
      </c>
      <c r="D4740">
        <v>1</v>
      </c>
      <c r="E4740">
        <f>IF(VLOOKUP(SALIDA[[#This Row],[CODIGO]],STOCKSANLUIS[],6,FALSE)=0,"PRODUCTO SIN STOCK/UBICACIÓN",VLOOKUP(SALIDA[[#This Row],[CODIGO]],STOCKSANLUIS[],6,FALSE))</f>
        <v>1</v>
      </c>
      <c r="F4740">
        <f>SALIDA[[#This Row],[CANTIDAD]]/SALIDA[[#This Row],[UND MEDIDA]]</f>
        <v>1</v>
      </c>
      <c r="G4740" t="str">
        <f>VLOOKUP(SALIDA[[#This Row],[CODIGO]],FAMILIAS[],4,FALSE)</f>
        <v>ZHEJIANG YONGHE</v>
      </c>
      <c r="H4740" s="10" t="str">
        <f>IF(VLOOKUP(SALIDA[[#This Row],[CODIGO]],STOCKSANLUIS[],7,FALSE)=0,"PRODUCTO SIN STOCK/UBICACIÓN",VLOOKUP(SALIDA[[#This Row],[CODIGO]],STOCKSANLUIS[],7,FALSE))</f>
        <v>B</v>
      </c>
      <c r="I4740" s="10"/>
      <c r="J4740" t="str">
        <f>SALIDA[[#This Row],[CODIGO]]&amp;"       "&amp;SALIDA[[#This Row],[FAMILIA]]</f>
        <v>02754       ZHEJIANG YONGHE</v>
      </c>
      <c r="K4740">
        <f>VLOOKUP(SALIDA[[#This Row],[CODIGO]],STOCK_STARSOFT[],5,FALSE)</f>
        <v>89.9</v>
      </c>
      <c r="L4740">
        <f>SALIDA[[#This Row],[CANTIDAD]]*SALIDA[[#This Row],[PRECIO UND]]</f>
        <v>89.9</v>
      </c>
    </row>
    <row r="4741" spans="1:12" x14ac:dyDescent="0.25">
      <c r="A4741" s="6" t="s">
        <v>19300</v>
      </c>
      <c r="B4741" s="100" t="str">
        <f>VLOOKUP(SALIDA[[#This Row],[CODIGO]],STOCKSANLUIS[],2,FALSE)</f>
        <v>CINTA ADHESIVA FOAM QTF-230E - 1/8" X 2" X 32.8´ (3MM X 50MM X 10M) - EVERFROST - HIGH QUALITY</v>
      </c>
      <c r="C4741" s="153">
        <v>46191</v>
      </c>
      <c r="D4741">
        <v>24</v>
      </c>
      <c r="E4741">
        <f>IF(VLOOKUP(SALIDA[[#This Row],[CODIGO]],STOCKSANLUIS[],6,FALSE)=0,"PRODUCTO SIN STOCK/UBICACIÓN",VLOOKUP(SALIDA[[#This Row],[CODIGO]],STOCKSANLUIS[],6,FALSE))</f>
        <v>1</v>
      </c>
      <c r="F4741">
        <f>SALIDA[[#This Row],[CANTIDAD]]/SALIDA[[#This Row],[UND MEDIDA]]</f>
        <v>24</v>
      </c>
      <c r="G4741" t="str">
        <f>VLOOKUP(SALIDA[[#This Row],[CODIGO]],FAMILIAS[],4,FALSE)</f>
        <v>EVERFROST</v>
      </c>
      <c r="H4741" s="10" t="str">
        <f>IF(VLOOKUP(SALIDA[[#This Row],[CODIGO]],STOCKSANLUIS[],7,FALSE)=0,"PRODUCTO SIN STOCK/UBICACIÓN",VLOOKUP(SALIDA[[#This Row],[CODIGO]],STOCKSANLUIS[],7,FALSE))</f>
        <v>C</v>
      </c>
      <c r="I4741" s="10"/>
      <c r="J4741" t="str">
        <f>SALIDA[[#This Row],[CODIGO]]&amp;"       "&amp;SALIDA[[#This Row],[FAMILIA]]</f>
        <v>03490       EVERFROST</v>
      </c>
      <c r="K4741">
        <f>VLOOKUP(SALIDA[[#This Row],[CODIGO]],STOCK_STARSOFT[],5,FALSE)</f>
        <v>1.3047420000000001</v>
      </c>
      <c r="L4741">
        <f>SALIDA[[#This Row],[CANTIDAD]]*SALIDA[[#This Row],[PRECIO UND]]</f>
        <v>31.313808000000002</v>
      </c>
    </row>
    <row r="4742" spans="1:12" x14ac:dyDescent="0.25">
      <c r="A4742" s="6" t="s">
        <v>22335</v>
      </c>
      <c r="B4742" s="100" t="str">
        <f>VLOOKUP(SALIDA[[#This Row],[CODIGO]],STOCKSANLUIS[],2,FALSE)</f>
        <v>ACUMULADOR DE SUCCIÓN 7/8"-FDQ-207 7/8"-EVERFROST</v>
      </c>
      <c r="C4742" s="153">
        <v>46191</v>
      </c>
      <c r="D4742">
        <v>1</v>
      </c>
      <c r="E4742" t="str">
        <f>IF(VLOOKUP(SALIDA[[#This Row],[CODIGO]],STOCKSANLUIS[],6,FALSE)=0,"PRODUCTO SIN STOCK/UBICACIÓN",VLOOKUP(SALIDA[[#This Row],[CODIGO]],STOCKSANLUIS[],6,FALSE))</f>
        <v>PRODUCTO SIN STOCK/UBICACIÓN</v>
      </c>
      <c r="F4742" t="e">
        <f>SALIDA[[#This Row],[CANTIDAD]]/SALIDA[[#This Row],[UND MEDIDA]]</f>
        <v>#VALUE!</v>
      </c>
      <c r="G4742" t="str">
        <f>VLOOKUP(SALIDA[[#This Row],[CODIGO]],FAMILIAS[],4,FALSE)</f>
        <v>EVERFROST</v>
      </c>
      <c r="H4742" s="10" t="str">
        <f>IF(VLOOKUP(SALIDA[[#This Row],[CODIGO]],STOCKSANLUIS[],7,FALSE)=0,"PRODUCTO SIN STOCK/UBICACIÓN",VLOOKUP(SALIDA[[#This Row],[CODIGO]],STOCKSANLUIS[],7,FALSE))</f>
        <v>C</v>
      </c>
      <c r="I4742" s="10" t="s">
        <v>19536</v>
      </c>
      <c r="J4742" t="str">
        <f>SALIDA[[#This Row],[CODIGO]]&amp;"       "&amp;SALIDA[[#This Row],[FAMILIA]]</f>
        <v>03660       EVERFROST</v>
      </c>
      <c r="K4742">
        <f>VLOOKUP(SALIDA[[#This Row],[CODIGO]],STOCK_STARSOFT[],5,FALSE)</f>
        <v>10.986038000000001</v>
      </c>
      <c r="L4742">
        <f>SALIDA[[#This Row],[CANTIDAD]]*SALIDA[[#This Row],[PRECIO UND]]</f>
        <v>10.986038000000001</v>
      </c>
    </row>
    <row r="4743" spans="1:12" x14ac:dyDescent="0.25">
      <c r="A4743" s="6" t="s">
        <v>3758</v>
      </c>
      <c r="B4743" s="100" t="str">
        <f>VLOOKUP(SALIDA[[#This Row],[CODIGO]],STOCKSANLUIS[],2,FALSE)</f>
        <v>EQUIPO DE A/A MINI SPLIT FRIO SOLO INVERTER WI FI - 24000 BTU/H - R410A - 220V/1PH/60HZ - TEMP BLUE MADE BY CARRIER INTERAMERICA CORPORATION - S - AHRI USA CERTIFICATED</v>
      </c>
      <c r="C4743" s="153">
        <v>46191</v>
      </c>
      <c r="D4743">
        <v>1</v>
      </c>
      <c r="E4743">
        <f>IF(VLOOKUP(SALIDA[[#This Row],[CODIGO]],STOCKSANLUIS[],6,FALSE)=0,"PRODUCTO SIN STOCK/UBICACIÓN",VLOOKUP(SALIDA[[#This Row],[CODIGO]],STOCKSANLUIS[],6,FALSE))</f>
        <v>1</v>
      </c>
      <c r="F4743">
        <f>SALIDA[[#This Row],[CANTIDAD]]/SALIDA[[#This Row],[UND MEDIDA]]</f>
        <v>1</v>
      </c>
      <c r="G4743" t="str">
        <f>VLOOKUP(SALIDA[[#This Row],[CODIGO]],FAMILIAS[],4,FALSE)</f>
        <v>TEMP BLUE</v>
      </c>
      <c r="H4743" s="10" t="str">
        <f>IF(VLOOKUP(SALIDA[[#This Row],[CODIGO]],STOCKSANLUIS[],7,FALSE)=0,"PRODUCTO SIN STOCK/UBICACIÓN",VLOOKUP(SALIDA[[#This Row],[CODIGO]],STOCKSANLUIS[],7,FALSE))</f>
        <v>B</v>
      </c>
      <c r="I4743" s="10"/>
      <c r="J4743" t="str">
        <f>SALIDA[[#This Row],[CODIGO]]&amp;"       "&amp;SALIDA[[#This Row],[FAMILIA]]</f>
        <v>03156       TEMP BLUE</v>
      </c>
      <c r="K4743">
        <f>VLOOKUP(SALIDA[[#This Row],[CODIGO]],STOCK_STARSOFT[],5,FALSE)</f>
        <v>364.48966100000001</v>
      </c>
      <c r="L4743">
        <f>SALIDA[[#This Row],[CANTIDAD]]*SALIDA[[#This Row],[PRECIO UND]]</f>
        <v>364.48966100000001</v>
      </c>
    </row>
    <row r="4744" spans="1:12" x14ac:dyDescent="0.25">
      <c r="A4744" s="6" t="s">
        <v>3339</v>
      </c>
      <c r="B4744" s="100" t="str">
        <f>VLOOKUP(SALIDA[[#This Row],[CODIGO]],STOCKSANLUIS[],2,FALSE)</f>
        <v>GAS REFRIGERANTE R134 - 13.6KG ICELOONG</v>
      </c>
      <c r="C4744" s="153">
        <v>46191</v>
      </c>
      <c r="D4744">
        <v>1</v>
      </c>
      <c r="E4744">
        <f>IF(VLOOKUP(SALIDA[[#This Row],[CODIGO]],STOCKSANLUIS[],6,FALSE)=0,"PRODUCTO SIN STOCK/UBICACIÓN",VLOOKUP(SALIDA[[#This Row],[CODIGO]],STOCKSANLUIS[],6,FALSE))</f>
        <v>1</v>
      </c>
      <c r="F4744">
        <f>SALIDA[[#This Row],[CANTIDAD]]/SALIDA[[#This Row],[UND MEDIDA]]</f>
        <v>1</v>
      </c>
      <c r="G4744" t="str">
        <f>VLOOKUP(SALIDA[[#This Row],[CODIGO]],FAMILIAS[],4,FALSE)</f>
        <v>ZHEJIANG YONGHE</v>
      </c>
      <c r="H4744" s="10" t="str">
        <f>IF(VLOOKUP(SALIDA[[#This Row],[CODIGO]],STOCKSANLUIS[],7,FALSE)=0,"PRODUCTO SIN STOCK/UBICACIÓN",VLOOKUP(SALIDA[[#This Row],[CODIGO]],STOCKSANLUIS[],7,FALSE))</f>
        <v>C</v>
      </c>
      <c r="I4744" s="10"/>
      <c r="J4744" t="str">
        <f>SALIDA[[#This Row],[CODIGO]]&amp;"       "&amp;SALIDA[[#This Row],[FAMILIA]]</f>
        <v>02751       ZHEJIANG YONGHE</v>
      </c>
      <c r="K4744">
        <f>VLOOKUP(SALIDA[[#This Row],[CODIGO]],STOCK_STARSOFT[],5,FALSE)</f>
        <v>106.20946600000001</v>
      </c>
      <c r="L4744">
        <f>SALIDA[[#This Row],[CANTIDAD]]*SALIDA[[#This Row],[PRECIO UND]]</f>
        <v>106.20946600000001</v>
      </c>
    </row>
    <row r="4745" spans="1:12" x14ac:dyDescent="0.25">
      <c r="A4745" s="6" t="s">
        <v>3675</v>
      </c>
      <c r="B4745" s="100" t="str">
        <f>VLOOKUP(SALIDA[[#This Row],[CODIGO]],STOCKSANLUIS[],2,FALSE)</f>
        <v>LAMAS DE PVC ALECO 8X0.080X300 (20CM X 2MMX 91.44M) LOW TEMP REINFORCED - 172007- MT</v>
      </c>
      <c r="C4745" s="153">
        <v>46192</v>
      </c>
      <c r="D4745">
        <v>45</v>
      </c>
      <c r="E4745">
        <f>IF(VLOOKUP(SALIDA[[#This Row],[CODIGO]],STOCKSANLUIS[],6,FALSE)=0,"PRODUCTO SIN STOCK/UBICACIÓN",VLOOKUP(SALIDA[[#This Row],[CODIGO]],STOCKSANLUIS[],6,FALSE))</f>
        <v>91.44</v>
      </c>
      <c r="F4745">
        <f>SALIDA[[#This Row],[CANTIDAD]]/SALIDA[[#This Row],[UND MEDIDA]]</f>
        <v>0.49212598425196852</v>
      </c>
      <c r="G4745" t="str">
        <f>VLOOKUP(SALIDA[[#This Row],[CODIGO]],FAMILIAS[],4,FALSE)</f>
        <v>ES ROBBINS</v>
      </c>
      <c r="H4745" s="10" t="str">
        <f>IF(VLOOKUP(SALIDA[[#This Row],[CODIGO]],STOCKSANLUIS[],7,FALSE)=0,"PRODUCTO SIN STOCK/UBICACIÓN",VLOOKUP(SALIDA[[#This Row],[CODIGO]],STOCKSANLUIS[],7,FALSE))</f>
        <v>B/C</v>
      </c>
      <c r="I4745" s="10"/>
      <c r="J4745" t="str">
        <f>SALIDA[[#This Row],[CODIGO]]&amp;"       "&amp;SALIDA[[#This Row],[FAMILIA]]</f>
        <v>03057       ES ROBBINS</v>
      </c>
      <c r="K4745">
        <f>VLOOKUP(SALIDA[[#This Row],[CODIGO]],STOCK_STARSOFT[],5,FALSE)</f>
        <v>2.0842499999999999</v>
      </c>
      <c r="L4745">
        <f>SALIDA[[#This Row],[CANTIDAD]]*SALIDA[[#This Row],[PRECIO UND]]</f>
        <v>93.791249999999991</v>
      </c>
    </row>
    <row r="4746" spans="1:12" x14ac:dyDescent="0.25">
      <c r="A4746" s="6" t="s">
        <v>259</v>
      </c>
      <c r="B4746" s="100" t="str">
        <f>VLOOKUP(SALIDA[[#This Row],[CODIGO]],STOCKSANLUIS[],2,FALSE)</f>
        <v>PLATINA KLEERSTRIP MAX BULLET HTP SILVER 2  PLOMO (60 CM)- 477600</v>
      </c>
      <c r="C4746" s="153">
        <v>46192</v>
      </c>
      <c r="D4746">
        <v>4</v>
      </c>
      <c r="E4746">
        <f>IF(VLOOKUP(SALIDA[[#This Row],[CODIGO]],STOCKSANLUIS[],6,FALSE)=0,"PRODUCTO SIN STOCK/UBICACIÓN",VLOOKUP(SALIDA[[#This Row],[CODIGO]],STOCKSANLUIS[],6,FALSE))</f>
        <v>1</v>
      </c>
      <c r="F4746">
        <f>SALIDA[[#This Row],[CANTIDAD]]/SALIDA[[#This Row],[UND MEDIDA]]</f>
        <v>4</v>
      </c>
      <c r="G4746" t="str">
        <f>VLOOKUP(SALIDA[[#This Row],[CODIGO]],FAMILIAS[],4,FALSE)</f>
        <v>ES ROBBINS</v>
      </c>
      <c r="H4746" s="10" t="str">
        <f>IF(VLOOKUP(SALIDA[[#This Row],[CODIGO]],STOCKSANLUIS[],7,FALSE)=0,"PRODUCTO SIN STOCK/UBICACIÓN",VLOOKUP(SALIDA[[#This Row],[CODIGO]],STOCKSANLUIS[],7,FALSE))</f>
        <v>C</v>
      </c>
      <c r="I4746" s="10"/>
      <c r="J4746" t="str">
        <f>SALIDA[[#This Row],[CODIGO]]&amp;"       "&amp;SALIDA[[#This Row],[FAMILIA]]</f>
        <v>00186       ES ROBBINS</v>
      </c>
      <c r="K4746">
        <f>VLOOKUP(SALIDA[[#This Row],[CODIGO]],STOCK_STARSOFT[],5,FALSE)</f>
        <v>4.3959429999999999</v>
      </c>
      <c r="L4746">
        <f>SALIDA[[#This Row],[CANTIDAD]]*SALIDA[[#This Row],[PRECIO UND]]</f>
        <v>17.583772</v>
      </c>
    </row>
    <row r="4747" spans="1:12" x14ac:dyDescent="0.25">
      <c r="A4747" s="6" t="s">
        <v>655</v>
      </c>
      <c r="B4747" s="100" t="str">
        <f>VLOOKUP(SALIDA[[#This Row],[CODIGO]],STOCKSANLUIS[],2,FALSE)</f>
        <v>CUERPO DE VALVULA SOLENOIDE DANFOSS EVR 10 - 5/8  SOLDABLE  032F1214</v>
      </c>
      <c r="C4747" s="153">
        <v>46192</v>
      </c>
      <c r="D4747">
        <v>1</v>
      </c>
      <c r="E4747">
        <f>IF(VLOOKUP(SALIDA[[#This Row],[CODIGO]],STOCKSANLUIS[],6,FALSE)=0,"PRODUCTO SIN STOCK/UBICACIÓN",VLOOKUP(SALIDA[[#This Row],[CODIGO]],STOCKSANLUIS[],6,FALSE))</f>
        <v>1</v>
      </c>
      <c r="F4747">
        <f>SALIDA[[#This Row],[CANTIDAD]]/SALIDA[[#This Row],[UND MEDIDA]]</f>
        <v>1</v>
      </c>
      <c r="G4747" t="str">
        <f>VLOOKUP(SALIDA[[#This Row],[CODIGO]],FAMILIAS[],4,FALSE)</f>
        <v>DANFOSS</v>
      </c>
      <c r="H4747" s="10" t="str">
        <f>IF(VLOOKUP(SALIDA[[#This Row],[CODIGO]],STOCKSANLUIS[],7,FALSE)=0,"PRODUCTO SIN STOCK/UBICACIÓN",VLOOKUP(SALIDA[[#This Row],[CODIGO]],STOCKSANLUIS[],7,FALSE))</f>
        <v>A</v>
      </c>
      <c r="I4747" s="10"/>
      <c r="J4747" t="str">
        <f>SALIDA[[#This Row],[CODIGO]]&amp;"       "&amp;SALIDA[[#This Row],[FAMILIA]]</f>
        <v>00719       DANFOSS</v>
      </c>
      <c r="K4747">
        <f>VLOOKUP(SALIDA[[#This Row],[CODIGO]],STOCK_STARSOFT[],5,FALSE)</f>
        <v>42.599809999999998</v>
      </c>
      <c r="L4747">
        <f>SALIDA[[#This Row],[CANTIDAD]]*SALIDA[[#This Row],[PRECIO UND]]</f>
        <v>42.599809999999998</v>
      </c>
    </row>
    <row r="4748" spans="1:12" x14ac:dyDescent="0.25">
      <c r="A4748" s="6" t="s">
        <v>3347</v>
      </c>
      <c r="B4748" s="100" t="str">
        <f>VLOOKUP(SALIDA[[#This Row],[CODIGO]],STOCKSANLUIS[],2,FALSE)</f>
        <v>GAS REFRIGERANTE R507 -11.3KG ICELOONG</v>
      </c>
      <c r="C4748" s="153">
        <v>46192</v>
      </c>
      <c r="D4748">
        <v>15</v>
      </c>
      <c r="E4748">
        <f>IF(VLOOKUP(SALIDA[[#This Row],[CODIGO]],STOCKSANLUIS[],6,FALSE)=0,"PRODUCTO SIN STOCK/UBICACIÓN",VLOOKUP(SALIDA[[#This Row],[CODIGO]],STOCKSANLUIS[],6,FALSE))</f>
        <v>1</v>
      </c>
      <c r="F4748">
        <f>SALIDA[[#This Row],[CANTIDAD]]/SALIDA[[#This Row],[UND MEDIDA]]</f>
        <v>15</v>
      </c>
      <c r="G4748" t="str">
        <f>VLOOKUP(SALIDA[[#This Row],[CODIGO]],FAMILIAS[],4,FALSE)</f>
        <v>ZHEJIANG YONGHE</v>
      </c>
      <c r="H4748" s="10" t="str">
        <f>IF(VLOOKUP(SALIDA[[#This Row],[CODIGO]],STOCKSANLUIS[],7,FALSE)=0,"PRODUCTO SIN STOCK/UBICACIÓN",VLOOKUP(SALIDA[[#This Row],[CODIGO]],STOCKSANLUIS[],7,FALSE))</f>
        <v>C</v>
      </c>
      <c r="I4748" s="10"/>
      <c r="J4748" t="str">
        <f>SALIDA[[#This Row],[CODIGO]]&amp;"       "&amp;SALIDA[[#This Row],[FAMILIA]]</f>
        <v>02755       ZHEJIANG YONGHE</v>
      </c>
      <c r="K4748">
        <f>VLOOKUP(SALIDA[[#This Row],[CODIGO]],STOCK_STARSOFT[],5,FALSE)</f>
        <v>55.968114</v>
      </c>
      <c r="L4748">
        <f>SALIDA[[#This Row],[CANTIDAD]]*SALIDA[[#This Row],[PRECIO UND]]</f>
        <v>839.52170999999998</v>
      </c>
    </row>
    <row r="4749" spans="1:12" x14ac:dyDescent="0.25">
      <c r="A4749" s="6" t="s">
        <v>22778</v>
      </c>
      <c r="B4749" s="100" t="str">
        <f>VLOOKUP(SALIDA[[#This Row],[CODIGO]],STOCKSANLUIS[],2,FALSE)</f>
        <v>CONTROL UNIVERSAL PARA AIRE ACONDICIONADO QD-U11A - EVERFROST</v>
      </c>
      <c r="C4749" s="153">
        <v>46192</v>
      </c>
      <c r="D4749">
        <v>1</v>
      </c>
      <c r="E4749" t="str">
        <f>IF(VLOOKUP(SALIDA[[#This Row],[CODIGO]],STOCKSANLUIS[],6,FALSE)=0,"PRODUCTO SIN STOCK/UBICACIÓN",VLOOKUP(SALIDA[[#This Row],[CODIGO]],STOCKSANLUIS[],6,FALSE))</f>
        <v>PRODUCTO SIN STOCK/UBICACIÓN</v>
      </c>
      <c r="F4749" t="e">
        <f>SALIDA[[#This Row],[CANTIDAD]]/SALIDA[[#This Row],[UND MEDIDA]]</f>
        <v>#VALUE!</v>
      </c>
      <c r="G4749" t="str">
        <f>VLOOKUP(SALIDA[[#This Row],[CODIGO]],FAMILIAS[],4,FALSE)</f>
        <v>EVERFROST</v>
      </c>
      <c r="H4749" s="10" t="str">
        <f>IF(VLOOKUP(SALIDA[[#This Row],[CODIGO]],STOCKSANLUIS[],7,FALSE)=0,"PRODUCTO SIN STOCK/UBICACIÓN",VLOOKUP(SALIDA[[#This Row],[CODIGO]],STOCKSANLUIS[],7,FALSE))</f>
        <v>A</v>
      </c>
      <c r="I4749" s="10"/>
      <c r="J4749" t="str">
        <f>SALIDA[[#This Row],[CODIGO]]&amp;"       "&amp;SALIDA[[#This Row],[FAMILIA]]</f>
        <v>03827       EVERFROST</v>
      </c>
      <c r="K4749">
        <f>VLOOKUP(SALIDA[[#This Row],[CODIGO]],STOCK_STARSOFT[],5,FALSE)</f>
        <v>9.0097489999999993</v>
      </c>
      <c r="L4749">
        <f>SALIDA[[#This Row],[CANTIDAD]]*SALIDA[[#This Row],[PRECIO UND]]</f>
        <v>9.0097489999999993</v>
      </c>
    </row>
    <row r="4750" spans="1:12" x14ac:dyDescent="0.25">
      <c r="A4750" s="6"/>
      <c r="B4750" s="100" t="e">
        <f>VLOOKUP(SALIDA[[#This Row],[CODIGO]],STOCKSANLUIS[],2,FALSE)</f>
        <v>#N/A</v>
      </c>
      <c r="C4750" s="153"/>
      <c r="E4750" t="e">
        <f>IF(VLOOKUP(SALIDA[[#This Row],[CODIGO]],STOCKSANLUIS[],6,FALSE)=0,"PRODUCTO SIN STOCK/UBICACIÓN",VLOOKUP(SALIDA[[#This Row],[CODIGO]],STOCKSANLUIS[],6,FALSE))</f>
        <v>#N/A</v>
      </c>
      <c r="F4750" t="e">
        <f>SALIDA[[#This Row],[CANTIDAD]]/SALIDA[[#This Row],[UND MEDIDA]]</f>
        <v>#N/A</v>
      </c>
      <c r="G4750" t="e">
        <f>VLOOKUP(SALIDA[[#This Row],[CODIGO]],FAMILIAS[],4,FALSE)</f>
        <v>#N/A</v>
      </c>
      <c r="H4750" s="10" t="e">
        <f>IF(VLOOKUP(SALIDA[[#This Row],[CODIGO]],STOCKSANLUIS[],7,FALSE)=0,"PRODUCTO SIN STOCK/UBICACIÓN",VLOOKUP(SALIDA[[#This Row],[CODIGO]],STOCKSANLUIS[],7,FALSE))</f>
        <v>#N/A</v>
      </c>
      <c r="I4750" s="10"/>
      <c r="J4750" t="e">
        <f>SALIDA[[#This Row],[CODIGO]]&amp;"       "&amp;SALIDA[[#This Row],[FAMILIA]]</f>
        <v>#N/A</v>
      </c>
      <c r="K4750" t="e">
        <f>VLOOKUP(SALIDA[[#This Row],[CODIGO]],STOCK_STARSOFT[],5,FALSE)</f>
        <v>#N/A</v>
      </c>
      <c r="L4750" t="e">
        <f>SALIDA[[#This Row],[CANTIDAD]]*SALIDA[[#This Row],[PRECIO UND]]</f>
        <v>#N/A</v>
      </c>
    </row>
    <row r="4751" spans="1:12" x14ac:dyDescent="0.25">
      <c r="A4751" s="6"/>
      <c r="B4751" s="100" t="e">
        <f>VLOOKUP(SALIDA[[#This Row],[CODIGO]],STOCKSANLUIS[],2,FALSE)</f>
        <v>#N/A</v>
      </c>
      <c r="C4751" s="153"/>
      <c r="E4751" t="e">
        <f>IF(VLOOKUP(SALIDA[[#This Row],[CODIGO]],STOCKSANLUIS[],6,FALSE)=0,"PRODUCTO SIN STOCK/UBICACIÓN",VLOOKUP(SALIDA[[#This Row],[CODIGO]],STOCKSANLUIS[],6,FALSE))</f>
        <v>#N/A</v>
      </c>
      <c r="F4751" t="e">
        <f>SALIDA[[#This Row],[CANTIDAD]]/SALIDA[[#This Row],[UND MEDIDA]]</f>
        <v>#N/A</v>
      </c>
      <c r="G4751" t="e">
        <f>VLOOKUP(SALIDA[[#This Row],[CODIGO]],FAMILIAS[],4,FALSE)</f>
        <v>#N/A</v>
      </c>
      <c r="H4751" s="10" t="e">
        <f>IF(VLOOKUP(SALIDA[[#This Row],[CODIGO]],STOCKSANLUIS[],7,FALSE)=0,"PRODUCTO SIN STOCK/UBICACIÓN",VLOOKUP(SALIDA[[#This Row],[CODIGO]],STOCKSANLUIS[],7,FALSE))</f>
        <v>#N/A</v>
      </c>
      <c r="I4751" s="10"/>
      <c r="J4751" t="e">
        <f>SALIDA[[#This Row],[CODIGO]]&amp;"       "&amp;SALIDA[[#This Row],[FAMILIA]]</f>
        <v>#N/A</v>
      </c>
      <c r="K4751" t="e">
        <f>VLOOKUP(SALIDA[[#This Row],[CODIGO]],STOCK_STARSOFT[],5,FALSE)</f>
        <v>#N/A</v>
      </c>
      <c r="L4751" t="e">
        <f>SALIDA[[#This Row],[CANTIDAD]]*SALIDA[[#This Row],[PRECIO UND]]</f>
        <v>#N/A</v>
      </c>
    </row>
    <row r="4752" spans="1:12" x14ac:dyDescent="0.25">
      <c r="A4752" s="6"/>
      <c r="B4752" s="100" t="e">
        <f>VLOOKUP(SALIDA[[#This Row],[CODIGO]],STOCKSANLUIS[],2,FALSE)</f>
        <v>#N/A</v>
      </c>
      <c r="C4752" s="153"/>
      <c r="E4752" t="e">
        <f>IF(VLOOKUP(SALIDA[[#This Row],[CODIGO]],STOCKSANLUIS[],6,FALSE)=0,"PRODUCTO SIN STOCK/UBICACIÓN",VLOOKUP(SALIDA[[#This Row],[CODIGO]],STOCKSANLUIS[],6,FALSE))</f>
        <v>#N/A</v>
      </c>
      <c r="F4752" t="e">
        <f>SALIDA[[#This Row],[CANTIDAD]]/SALIDA[[#This Row],[UND MEDIDA]]</f>
        <v>#N/A</v>
      </c>
      <c r="G4752" t="e">
        <f>VLOOKUP(SALIDA[[#This Row],[CODIGO]],FAMILIAS[],4,FALSE)</f>
        <v>#N/A</v>
      </c>
      <c r="H4752" s="10" t="e">
        <f>IF(VLOOKUP(SALIDA[[#This Row],[CODIGO]],STOCKSANLUIS[],7,FALSE)=0,"PRODUCTO SIN STOCK/UBICACIÓN",VLOOKUP(SALIDA[[#This Row],[CODIGO]],STOCKSANLUIS[],7,FALSE))</f>
        <v>#N/A</v>
      </c>
      <c r="I4752" s="10"/>
      <c r="J4752" t="e">
        <f>SALIDA[[#This Row],[CODIGO]]&amp;"       "&amp;SALIDA[[#This Row],[FAMILIA]]</f>
        <v>#N/A</v>
      </c>
      <c r="K4752" t="e">
        <f>VLOOKUP(SALIDA[[#This Row],[CODIGO]],STOCK_STARSOFT[],5,FALSE)</f>
        <v>#N/A</v>
      </c>
      <c r="L4752" t="e">
        <f>SALIDA[[#This Row],[CANTIDAD]]*SALIDA[[#This Row],[PRECIO UND]]</f>
        <v>#N/A</v>
      </c>
    </row>
    <row r="4753" spans="1:12" x14ac:dyDescent="0.25">
      <c r="A4753" s="6"/>
      <c r="B4753" s="100" t="e">
        <f>VLOOKUP(SALIDA[[#This Row],[CODIGO]],STOCKSANLUIS[],2,FALSE)</f>
        <v>#N/A</v>
      </c>
      <c r="C4753" s="153"/>
      <c r="E4753" t="e">
        <f>IF(VLOOKUP(SALIDA[[#This Row],[CODIGO]],STOCKSANLUIS[],6,FALSE)=0,"PRODUCTO SIN STOCK/UBICACIÓN",VLOOKUP(SALIDA[[#This Row],[CODIGO]],STOCKSANLUIS[],6,FALSE))</f>
        <v>#N/A</v>
      </c>
      <c r="F4753" t="e">
        <f>SALIDA[[#This Row],[CANTIDAD]]/SALIDA[[#This Row],[UND MEDIDA]]</f>
        <v>#N/A</v>
      </c>
      <c r="G4753" t="e">
        <f>VLOOKUP(SALIDA[[#This Row],[CODIGO]],FAMILIAS[],4,FALSE)</f>
        <v>#N/A</v>
      </c>
      <c r="H4753" s="10" t="e">
        <f>IF(VLOOKUP(SALIDA[[#This Row],[CODIGO]],STOCKSANLUIS[],7,FALSE)=0,"PRODUCTO SIN STOCK/UBICACIÓN",VLOOKUP(SALIDA[[#This Row],[CODIGO]],STOCKSANLUIS[],7,FALSE))</f>
        <v>#N/A</v>
      </c>
      <c r="I4753" s="10"/>
      <c r="J4753" t="e">
        <f>SALIDA[[#This Row],[CODIGO]]&amp;"       "&amp;SALIDA[[#This Row],[FAMILIA]]</f>
        <v>#N/A</v>
      </c>
      <c r="K4753" t="e">
        <f>VLOOKUP(SALIDA[[#This Row],[CODIGO]],STOCK_STARSOFT[],5,FALSE)</f>
        <v>#N/A</v>
      </c>
      <c r="L4753" t="e">
        <f>SALIDA[[#This Row],[CANTIDAD]]*SALIDA[[#This Row],[PRECIO UND]]</f>
        <v>#N/A</v>
      </c>
    </row>
    <row r="4754" spans="1:12" x14ac:dyDescent="0.25">
      <c r="A4754" s="6"/>
      <c r="B4754" s="100" t="e">
        <f>VLOOKUP(SALIDA[[#This Row],[CODIGO]],STOCKSANLUIS[],2,FALSE)</f>
        <v>#N/A</v>
      </c>
      <c r="C4754" s="153"/>
      <c r="E4754" t="e">
        <f>IF(VLOOKUP(SALIDA[[#This Row],[CODIGO]],STOCKSANLUIS[],6,FALSE)=0,"PRODUCTO SIN STOCK/UBICACIÓN",VLOOKUP(SALIDA[[#This Row],[CODIGO]],STOCKSANLUIS[],6,FALSE))</f>
        <v>#N/A</v>
      </c>
      <c r="F4754" t="e">
        <f>SALIDA[[#This Row],[CANTIDAD]]/SALIDA[[#This Row],[UND MEDIDA]]</f>
        <v>#N/A</v>
      </c>
      <c r="G4754" t="e">
        <f>VLOOKUP(SALIDA[[#This Row],[CODIGO]],FAMILIAS[],4,FALSE)</f>
        <v>#N/A</v>
      </c>
      <c r="H4754" s="10" t="e">
        <f>IF(VLOOKUP(SALIDA[[#This Row],[CODIGO]],STOCKSANLUIS[],7,FALSE)=0,"PRODUCTO SIN STOCK/UBICACIÓN",VLOOKUP(SALIDA[[#This Row],[CODIGO]],STOCKSANLUIS[],7,FALSE))</f>
        <v>#N/A</v>
      </c>
      <c r="I4754" s="10"/>
      <c r="J4754" t="e">
        <f>SALIDA[[#This Row],[CODIGO]]&amp;"       "&amp;SALIDA[[#This Row],[FAMILIA]]</f>
        <v>#N/A</v>
      </c>
      <c r="K4754" t="e">
        <f>VLOOKUP(SALIDA[[#This Row],[CODIGO]],STOCK_STARSOFT[],5,FALSE)</f>
        <v>#N/A</v>
      </c>
      <c r="L4754" t="e">
        <f>SALIDA[[#This Row],[CANTIDAD]]*SALIDA[[#This Row],[PRECIO UND]]</f>
        <v>#N/A</v>
      </c>
    </row>
    <row r="4755" spans="1:12" x14ac:dyDescent="0.25">
      <c r="A4755" s="6"/>
      <c r="B4755" s="100" t="e">
        <f>VLOOKUP(SALIDA[[#This Row],[CODIGO]],STOCKSANLUIS[],2,FALSE)</f>
        <v>#N/A</v>
      </c>
      <c r="C4755" s="153"/>
      <c r="E4755" t="e">
        <f>IF(VLOOKUP(SALIDA[[#This Row],[CODIGO]],STOCKSANLUIS[],6,FALSE)=0,"PRODUCTO SIN STOCK/UBICACIÓN",VLOOKUP(SALIDA[[#This Row],[CODIGO]],STOCKSANLUIS[],6,FALSE))</f>
        <v>#N/A</v>
      </c>
      <c r="F4755" t="e">
        <f>SALIDA[[#This Row],[CANTIDAD]]/SALIDA[[#This Row],[UND MEDIDA]]</f>
        <v>#N/A</v>
      </c>
      <c r="G4755" t="e">
        <f>VLOOKUP(SALIDA[[#This Row],[CODIGO]],FAMILIAS[],4,FALSE)</f>
        <v>#N/A</v>
      </c>
      <c r="H4755" s="10" t="e">
        <f>IF(VLOOKUP(SALIDA[[#This Row],[CODIGO]],STOCKSANLUIS[],7,FALSE)=0,"PRODUCTO SIN STOCK/UBICACIÓN",VLOOKUP(SALIDA[[#This Row],[CODIGO]],STOCKSANLUIS[],7,FALSE))</f>
        <v>#N/A</v>
      </c>
      <c r="I4755" s="10"/>
      <c r="J4755" t="e">
        <f>SALIDA[[#This Row],[CODIGO]]&amp;"       "&amp;SALIDA[[#This Row],[FAMILIA]]</f>
        <v>#N/A</v>
      </c>
      <c r="K4755" t="e">
        <f>VLOOKUP(SALIDA[[#This Row],[CODIGO]],STOCK_STARSOFT[],5,FALSE)</f>
        <v>#N/A</v>
      </c>
      <c r="L4755" t="e">
        <f>SALIDA[[#This Row],[CANTIDAD]]*SALIDA[[#This Row],[PRECIO UND]]</f>
        <v>#N/A</v>
      </c>
    </row>
    <row r="4756" spans="1:12" x14ac:dyDescent="0.25">
      <c r="A4756" s="6"/>
      <c r="B4756" s="100" t="e">
        <f>VLOOKUP(SALIDA[[#This Row],[CODIGO]],STOCKSANLUIS[],2,FALSE)</f>
        <v>#N/A</v>
      </c>
      <c r="C4756" s="153"/>
      <c r="E4756" t="e">
        <f>IF(VLOOKUP(SALIDA[[#This Row],[CODIGO]],STOCKSANLUIS[],6,FALSE)=0,"PRODUCTO SIN STOCK/UBICACIÓN",VLOOKUP(SALIDA[[#This Row],[CODIGO]],STOCKSANLUIS[],6,FALSE))</f>
        <v>#N/A</v>
      </c>
      <c r="F4756" t="e">
        <f>SALIDA[[#This Row],[CANTIDAD]]/SALIDA[[#This Row],[UND MEDIDA]]</f>
        <v>#N/A</v>
      </c>
      <c r="G4756" t="e">
        <f>VLOOKUP(SALIDA[[#This Row],[CODIGO]],FAMILIAS[],4,FALSE)</f>
        <v>#N/A</v>
      </c>
      <c r="H4756" s="10" t="e">
        <f>IF(VLOOKUP(SALIDA[[#This Row],[CODIGO]],STOCKSANLUIS[],7,FALSE)=0,"PRODUCTO SIN STOCK/UBICACIÓN",VLOOKUP(SALIDA[[#This Row],[CODIGO]],STOCKSANLUIS[],7,FALSE))</f>
        <v>#N/A</v>
      </c>
      <c r="I4756" s="10"/>
      <c r="J4756" t="e">
        <f>SALIDA[[#This Row],[CODIGO]]&amp;"       "&amp;SALIDA[[#This Row],[FAMILIA]]</f>
        <v>#N/A</v>
      </c>
      <c r="K4756" t="e">
        <f>VLOOKUP(SALIDA[[#This Row],[CODIGO]],STOCK_STARSOFT[],5,FALSE)</f>
        <v>#N/A</v>
      </c>
      <c r="L4756" t="e">
        <f>SALIDA[[#This Row],[CANTIDAD]]*SALIDA[[#This Row],[PRECIO UND]]</f>
        <v>#N/A</v>
      </c>
    </row>
    <row r="4757" spans="1:12" x14ac:dyDescent="0.25">
      <c r="A4757" s="6"/>
      <c r="B4757" s="100" t="e">
        <f>VLOOKUP(SALIDA[[#This Row],[CODIGO]],STOCKSANLUIS[],2,FALSE)</f>
        <v>#N/A</v>
      </c>
      <c r="C4757" s="153"/>
      <c r="E4757" t="e">
        <f>IF(VLOOKUP(SALIDA[[#This Row],[CODIGO]],STOCKSANLUIS[],6,FALSE)=0,"PRODUCTO SIN STOCK/UBICACIÓN",VLOOKUP(SALIDA[[#This Row],[CODIGO]],STOCKSANLUIS[],6,FALSE))</f>
        <v>#N/A</v>
      </c>
      <c r="F4757" t="e">
        <f>SALIDA[[#This Row],[CANTIDAD]]/SALIDA[[#This Row],[UND MEDIDA]]</f>
        <v>#N/A</v>
      </c>
      <c r="G4757" t="e">
        <f>VLOOKUP(SALIDA[[#This Row],[CODIGO]],FAMILIAS[],4,FALSE)</f>
        <v>#N/A</v>
      </c>
      <c r="H4757" s="10" t="e">
        <f>IF(VLOOKUP(SALIDA[[#This Row],[CODIGO]],STOCKSANLUIS[],7,FALSE)=0,"PRODUCTO SIN STOCK/UBICACIÓN",VLOOKUP(SALIDA[[#This Row],[CODIGO]],STOCKSANLUIS[],7,FALSE))</f>
        <v>#N/A</v>
      </c>
      <c r="I4757" s="10"/>
      <c r="J4757" t="e">
        <f>SALIDA[[#This Row],[CODIGO]]&amp;"       "&amp;SALIDA[[#This Row],[FAMILIA]]</f>
        <v>#N/A</v>
      </c>
      <c r="K4757" t="e">
        <f>VLOOKUP(SALIDA[[#This Row],[CODIGO]],STOCK_STARSOFT[],5,FALSE)</f>
        <v>#N/A</v>
      </c>
      <c r="L4757" t="e">
        <f>SALIDA[[#This Row],[CANTIDAD]]*SALIDA[[#This Row],[PRECIO UND]]</f>
        <v>#N/A</v>
      </c>
    </row>
    <row r="4758" spans="1:12" x14ac:dyDescent="0.25">
      <c r="A4758" s="6"/>
      <c r="B4758" s="100" t="e">
        <f>VLOOKUP(SALIDA[[#This Row],[CODIGO]],STOCKSANLUIS[],2,FALSE)</f>
        <v>#N/A</v>
      </c>
      <c r="C4758" s="153"/>
      <c r="E4758" t="e">
        <f>IF(VLOOKUP(SALIDA[[#This Row],[CODIGO]],STOCKSANLUIS[],6,FALSE)=0,"PRODUCTO SIN STOCK/UBICACIÓN",VLOOKUP(SALIDA[[#This Row],[CODIGO]],STOCKSANLUIS[],6,FALSE))</f>
        <v>#N/A</v>
      </c>
      <c r="F4758" t="e">
        <f>SALIDA[[#This Row],[CANTIDAD]]/SALIDA[[#This Row],[UND MEDIDA]]</f>
        <v>#N/A</v>
      </c>
      <c r="G4758" t="e">
        <f>VLOOKUP(SALIDA[[#This Row],[CODIGO]],FAMILIAS[],4,FALSE)</f>
        <v>#N/A</v>
      </c>
      <c r="H4758" s="10" t="e">
        <f>IF(VLOOKUP(SALIDA[[#This Row],[CODIGO]],STOCKSANLUIS[],7,FALSE)=0,"PRODUCTO SIN STOCK/UBICACIÓN",VLOOKUP(SALIDA[[#This Row],[CODIGO]],STOCKSANLUIS[],7,FALSE))</f>
        <v>#N/A</v>
      </c>
      <c r="I4758" s="10"/>
      <c r="J4758" t="e">
        <f>SALIDA[[#This Row],[CODIGO]]&amp;"       "&amp;SALIDA[[#This Row],[FAMILIA]]</f>
        <v>#N/A</v>
      </c>
      <c r="K4758" t="e">
        <f>VLOOKUP(SALIDA[[#This Row],[CODIGO]],STOCK_STARSOFT[],5,FALSE)</f>
        <v>#N/A</v>
      </c>
      <c r="L4758" t="e">
        <f>SALIDA[[#This Row],[CANTIDAD]]*SALIDA[[#This Row],[PRECIO UND]]</f>
        <v>#N/A</v>
      </c>
    </row>
    <row r="4759" spans="1:12" x14ac:dyDescent="0.25">
      <c r="A4759" s="6"/>
      <c r="B4759" s="100" t="e">
        <f>VLOOKUP(SALIDA[[#This Row],[CODIGO]],STOCKSANLUIS[],2,FALSE)</f>
        <v>#N/A</v>
      </c>
      <c r="C4759" s="153"/>
      <c r="E4759" t="e">
        <f>IF(VLOOKUP(SALIDA[[#This Row],[CODIGO]],STOCKSANLUIS[],6,FALSE)=0,"PRODUCTO SIN STOCK/UBICACIÓN",VLOOKUP(SALIDA[[#This Row],[CODIGO]],STOCKSANLUIS[],6,FALSE))</f>
        <v>#N/A</v>
      </c>
      <c r="F4759" t="e">
        <f>SALIDA[[#This Row],[CANTIDAD]]/SALIDA[[#This Row],[UND MEDIDA]]</f>
        <v>#N/A</v>
      </c>
      <c r="G4759" t="e">
        <f>VLOOKUP(SALIDA[[#This Row],[CODIGO]],FAMILIAS[],4,FALSE)</f>
        <v>#N/A</v>
      </c>
      <c r="H4759" s="10" t="e">
        <f>IF(VLOOKUP(SALIDA[[#This Row],[CODIGO]],STOCKSANLUIS[],7,FALSE)=0,"PRODUCTO SIN STOCK/UBICACIÓN",VLOOKUP(SALIDA[[#This Row],[CODIGO]],STOCKSANLUIS[],7,FALSE))</f>
        <v>#N/A</v>
      </c>
      <c r="I4759" s="10"/>
      <c r="J4759" t="e">
        <f>SALIDA[[#This Row],[CODIGO]]&amp;"       "&amp;SALIDA[[#This Row],[FAMILIA]]</f>
        <v>#N/A</v>
      </c>
      <c r="K4759" t="e">
        <f>VLOOKUP(SALIDA[[#This Row],[CODIGO]],STOCK_STARSOFT[],5,FALSE)</f>
        <v>#N/A</v>
      </c>
      <c r="L4759" t="e">
        <f>SALIDA[[#This Row],[CANTIDAD]]*SALIDA[[#This Row],[PRECIO UND]]</f>
        <v>#N/A</v>
      </c>
    </row>
    <row r="4760" spans="1:12" x14ac:dyDescent="0.25">
      <c r="A4760" s="6"/>
      <c r="B4760" s="100" t="e">
        <f>VLOOKUP(SALIDA[[#This Row],[CODIGO]],STOCKSANLUIS[],2,FALSE)</f>
        <v>#N/A</v>
      </c>
      <c r="C4760" s="153"/>
      <c r="E4760" t="e">
        <f>IF(VLOOKUP(SALIDA[[#This Row],[CODIGO]],STOCKSANLUIS[],6,FALSE)=0,"PRODUCTO SIN STOCK/UBICACIÓN",VLOOKUP(SALIDA[[#This Row],[CODIGO]],STOCKSANLUIS[],6,FALSE))</f>
        <v>#N/A</v>
      </c>
      <c r="F4760" t="e">
        <f>SALIDA[[#This Row],[CANTIDAD]]/SALIDA[[#This Row],[UND MEDIDA]]</f>
        <v>#N/A</v>
      </c>
      <c r="G4760" t="e">
        <f>VLOOKUP(SALIDA[[#This Row],[CODIGO]],FAMILIAS[],4,FALSE)</f>
        <v>#N/A</v>
      </c>
      <c r="H4760" s="10" t="e">
        <f>IF(VLOOKUP(SALIDA[[#This Row],[CODIGO]],STOCKSANLUIS[],7,FALSE)=0,"PRODUCTO SIN STOCK/UBICACIÓN",VLOOKUP(SALIDA[[#This Row],[CODIGO]],STOCKSANLUIS[],7,FALSE))</f>
        <v>#N/A</v>
      </c>
      <c r="I4760" s="10"/>
      <c r="J4760" t="e">
        <f>SALIDA[[#This Row],[CODIGO]]&amp;"       "&amp;SALIDA[[#This Row],[FAMILIA]]</f>
        <v>#N/A</v>
      </c>
      <c r="K4760" t="e">
        <f>VLOOKUP(SALIDA[[#This Row],[CODIGO]],STOCK_STARSOFT[],5,FALSE)</f>
        <v>#N/A</v>
      </c>
      <c r="L4760" t="e">
        <f>SALIDA[[#This Row],[CANTIDAD]]*SALIDA[[#This Row],[PRECIO UND]]</f>
        <v>#N/A</v>
      </c>
    </row>
    <row r="4761" spans="1:12" x14ac:dyDescent="0.25">
      <c r="A4761" s="6"/>
      <c r="B4761" s="100" t="e">
        <f>VLOOKUP(SALIDA[[#This Row],[CODIGO]],STOCKSANLUIS[],2,FALSE)</f>
        <v>#N/A</v>
      </c>
      <c r="C4761" s="153"/>
      <c r="E4761" t="e">
        <f>IF(VLOOKUP(SALIDA[[#This Row],[CODIGO]],STOCKSANLUIS[],6,FALSE)=0,"PRODUCTO SIN STOCK/UBICACIÓN",VLOOKUP(SALIDA[[#This Row],[CODIGO]],STOCKSANLUIS[],6,FALSE))</f>
        <v>#N/A</v>
      </c>
      <c r="F4761" t="e">
        <f>SALIDA[[#This Row],[CANTIDAD]]/SALIDA[[#This Row],[UND MEDIDA]]</f>
        <v>#N/A</v>
      </c>
      <c r="G4761" t="e">
        <f>VLOOKUP(SALIDA[[#This Row],[CODIGO]],FAMILIAS[],4,FALSE)</f>
        <v>#N/A</v>
      </c>
      <c r="H4761" s="10" t="e">
        <f>IF(VLOOKUP(SALIDA[[#This Row],[CODIGO]],STOCKSANLUIS[],7,FALSE)=0,"PRODUCTO SIN STOCK/UBICACIÓN",VLOOKUP(SALIDA[[#This Row],[CODIGO]],STOCKSANLUIS[],7,FALSE))</f>
        <v>#N/A</v>
      </c>
      <c r="I4761" s="10"/>
      <c r="J4761" t="e">
        <f>SALIDA[[#This Row],[CODIGO]]&amp;"       "&amp;SALIDA[[#This Row],[FAMILIA]]</f>
        <v>#N/A</v>
      </c>
      <c r="K4761" t="e">
        <f>VLOOKUP(SALIDA[[#This Row],[CODIGO]],STOCK_STARSOFT[],5,FALSE)</f>
        <v>#N/A</v>
      </c>
      <c r="L4761" t="e">
        <f>SALIDA[[#This Row],[CANTIDAD]]*SALIDA[[#This Row],[PRECIO UND]]</f>
        <v>#N/A</v>
      </c>
    </row>
    <row r="4762" spans="1:12" x14ac:dyDescent="0.25">
      <c r="A4762" s="6"/>
      <c r="B4762" s="100" t="e">
        <f>VLOOKUP(SALIDA[[#This Row],[CODIGO]],STOCKSANLUIS[],2,FALSE)</f>
        <v>#N/A</v>
      </c>
      <c r="C4762" s="153"/>
      <c r="E4762" t="e">
        <f>IF(VLOOKUP(SALIDA[[#This Row],[CODIGO]],STOCKSANLUIS[],6,FALSE)=0,"PRODUCTO SIN STOCK/UBICACIÓN",VLOOKUP(SALIDA[[#This Row],[CODIGO]],STOCKSANLUIS[],6,FALSE))</f>
        <v>#N/A</v>
      </c>
      <c r="F4762" t="e">
        <f>SALIDA[[#This Row],[CANTIDAD]]/SALIDA[[#This Row],[UND MEDIDA]]</f>
        <v>#N/A</v>
      </c>
      <c r="G4762" t="e">
        <f>VLOOKUP(SALIDA[[#This Row],[CODIGO]],FAMILIAS[],4,FALSE)</f>
        <v>#N/A</v>
      </c>
      <c r="H4762" s="10" t="e">
        <f>IF(VLOOKUP(SALIDA[[#This Row],[CODIGO]],STOCKSANLUIS[],7,FALSE)=0,"PRODUCTO SIN STOCK/UBICACIÓN",VLOOKUP(SALIDA[[#This Row],[CODIGO]],STOCKSANLUIS[],7,FALSE))</f>
        <v>#N/A</v>
      </c>
      <c r="I4762" s="10"/>
      <c r="J4762" t="e">
        <f>SALIDA[[#This Row],[CODIGO]]&amp;"       "&amp;SALIDA[[#This Row],[FAMILIA]]</f>
        <v>#N/A</v>
      </c>
      <c r="K4762" t="e">
        <f>VLOOKUP(SALIDA[[#This Row],[CODIGO]],STOCK_STARSOFT[],5,FALSE)</f>
        <v>#N/A</v>
      </c>
      <c r="L4762" t="e">
        <f>SALIDA[[#This Row],[CANTIDAD]]*SALIDA[[#This Row],[PRECIO UND]]</f>
        <v>#N/A</v>
      </c>
    </row>
    <row r="4763" spans="1:12" x14ac:dyDescent="0.25">
      <c r="A4763" s="6"/>
      <c r="B4763" s="100" t="e">
        <f>VLOOKUP(SALIDA[[#This Row],[CODIGO]],STOCKSANLUIS[],2,FALSE)</f>
        <v>#N/A</v>
      </c>
      <c r="C4763" s="153"/>
      <c r="E4763" t="e">
        <f>IF(VLOOKUP(SALIDA[[#This Row],[CODIGO]],STOCKSANLUIS[],6,FALSE)=0,"PRODUCTO SIN STOCK/UBICACIÓN",VLOOKUP(SALIDA[[#This Row],[CODIGO]],STOCKSANLUIS[],6,FALSE))</f>
        <v>#N/A</v>
      </c>
      <c r="F4763" t="e">
        <f>SALIDA[[#This Row],[CANTIDAD]]/SALIDA[[#This Row],[UND MEDIDA]]</f>
        <v>#N/A</v>
      </c>
      <c r="G4763" t="e">
        <f>VLOOKUP(SALIDA[[#This Row],[CODIGO]],FAMILIAS[],4,FALSE)</f>
        <v>#N/A</v>
      </c>
      <c r="H4763" s="10" t="e">
        <f>IF(VLOOKUP(SALIDA[[#This Row],[CODIGO]],STOCKSANLUIS[],7,FALSE)=0,"PRODUCTO SIN STOCK/UBICACIÓN",VLOOKUP(SALIDA[[#This Row],[CODIGO]],STOCKSANLUIS[],7,FALSE))</f>
        <v>#N/A</v>
      </c>
      <c r="I4763" s="10"/>
      <c r="J4763" t="e">
        <f>SALIDA[[#This Row],[CODIGO]]&amp;"       "&amp;SALIDA[[#This Row],[FAMILIA]]</f>
        <v>#N/A</v>
      </c>
      <c r="K4763" t="e">
        <f>VLOOKUP(SALIDA[[#This Row],[CODIGO]],STOCK_STARSOFT[],5,FALSE)</f>
        <v>#N/A</v>
      </c>
      <c r="L4763" t="e">
        <f>SALIDA[[#This Row],[CANTIDAD]]*SALIDA[[#This Row],[PRECIO UND]]</f>
        <v>#N/A</v>
      </c>
    </row>
    <row r="4764" spans="1:12" x14ac:dyDescent="0.25">
      <c r="A4764" s="6"/>
      <c r="B4764" s="100" t="e">
        <f>VLOOKUP(SALIDA[[#This Row],[CODIGO]],STOCKSANLUIS[],2,FALSE)</f>
        <v>#N/A</v>
      </c>
      <c r="C4764" s="153"/>
      <c r="E4764" t="e">
        <f>IF(VLOOKUP(SALIDA[[#This Row],[CODIGO]],STOCKSANLUIS[],6,FALSE)=0,"PRODUCTO SIN STOCK/UBICACIÓN",VLOOKUP(SALIDA[[#This Row],[CODIGO]],STOCKSANLUIS[],6,FALSE))</f>
        <v>#N/A</v>
      </c>
      <c r="F4764" t="e">
        <f>SALIDA[[#This Row],[CANTIDAD]]/SALIDA[[#This Row],[UND MEDIDA]]</f>
        <v>#N/A</v>
      </c>
      <c r="G4764" t="e">
        <f>VLOOKUP(SALIDA[[#This Row],[CODIGO]],FAMILIAS[],4,FALSE)</f>
        <v>#N/A</v>
      </c>
      <c r="H4764" s="10" t="e">
        <f>IF(VLOOKUP(SALIDA[[#This Row],[CODIGO]],STOCKSANLUIS[],7,FALSE)=0,"PRODUCTO SIN STOCK/UBICACIÓN",VLOOKUP(SALIDA[[#This Row],[CODIGO]],STOCKSANLUIS[],7,FALSE))</f>
        <v>#N/A</v>
      </c>
      <c r="I4764" s="10"/>
      <c r="J4764" t="e">
        <f>SALIDA[[#This Row],[CODIGO]]&amp;"       "&amp;SALIDA[[#This Row],[FAMILIA]]</f>
        <v>#N/A</v>
      </c>
      <c r="K4764" t="e">
        <f>VLOOKUP(SALIDA[[#This Row],[CODIGO]],STOCK_STARSOFT[],5,FALSE)</f>
        <v>#N/A</v>
      </c>
      <c r="L4764" t="e">
        <f>SALIDA[[#This Row],[CANTIDAD]]*SALIDA[[#This Row],[PRECIO UND]]</f>
        <v>#N/A</v>
      </c>
    </row>
    <row r="4765" spans="1:12" x14ac:dyDescent="0.25">
      <c r="A4765" s="6"/>
      <c r="B4765" s="100" t="e">
        <f>VLOOKUP(SALIDA[[#This Row],[CODIGO]],STOCKSANLUIS[],2,FALSE)</f>
        <v>#N/A</v>
      </c>
      <c r="C4765" s="153"/>
      <c r="E4765" t="e">
        <f>IF(VLOOKUP(SALIDA[[#This Row],[CODIGO]],STOCKSANLUIS[],6,FALSE)=0,"PRODUCTO SIN STOCK/UBICACIÓN",VLOOKUP(SALIDA[[#This Row],[CODIGO]],STOCKSANLUIS[],6,FALSE))</f>
        <v>#N/A</v>
      </c>
      <c r="F4765" t="e">
        <f>SALIDA[[#This Row],[CANTIDAD]]/SALIDA[[#This Row],[UND MEDIDA]]</f>
        <v>#N/A</v>
      </c>
      <c r="G4765" t="e">
        <f>VLOOKUP(SALIDA[[#This Row],[CODIGO]],FAMILIAS[],4,FALSE)</f>
        <v>#N/A</v>
      </c>
      <c r="H4765" s="10" t="e">
        <f>IF(VLOOKUP(SALIDA[[#This Row],[CODIGO]],STOCKSANLUIS[],7,FALSE)=0,"PRODUCTO SIN STOCK/UBICACIÓN",VLOOKUP(SALIDA[[#This Row],[CODIGO]],STOCKSANLUIS[],7,FALSE))</f>
        <v>#N/A</v>
      </c>
      <c r="I4765" s="10"/>
      <c r="J4765" t="e">
        <f>SALIDA[[#This Row],[CODIGO]]&amp;"       "&amp;SALIDA[[#This Row],[FAMILIA]]</f>
        <v>#N/A</v>
      </c>
      <c r="K4765" t="e">
        <f>VLOOKUP(SALIDA[[#This Row],[CODIGO]],STOCK_STARSOFT[],5,FALSE)</f>
        <v>#N/A</v>
      </c>
      <c r="L4765" t="e">
        <f>SALIDA[[#This Row],[CANTIDAD]]*SALIDA[[#This Row],[PRECIO UND]]</f>
        <v>#N/A</v>
      </c>
    </row>
    <row r="4766" spans="1:12" x14ac:dyDescent="0.25">
      <c r="A4766" s="6"/>
      <c r="B4766" s="100" t="e">
        <f>VLOOKUP(SALIDA[[#This Row],[CODIGO]],STOCKSANLUIS[],2,FALSE)</f>
        <v>#N/A</v>
      </c>
      <c r="C4766" s="153"/>
      <c r="E4766" t="e">
        <f>IF(VLOOKUP(SALIDA[[#This Row],[CODIGO]],STOCKSANLUIS[],6,FALSE)=0,"PRODUCTO SIN STOCK/UBICACIÓN",VLOOKUP(SALIDA[[#This Row],[CODIGO]],STOCKSANLUIS[],6,FALSE))</f>
        <v>#N/A</v>
      </c>
      <c r="F4766" t="e">
        <f>SALIDA[[#This Row],[CANTIDAD]]/SALIDA[[#This Row],[UND MEDIDA]]</f>
        <v>#N/A</v>
      </c>
      <c r="G4766" t="e">
        <f>VLOOKUP(SALIDA[[#This Row],[CODIGO]],FAMILIAS[],4,FALSE)</f>
        <v>#N/A</v>
      </c>
      <c r="H4766" s="10" t="e">
        <f>IF(VLOOKUP(SALIDA[[#This Row],[CODIGO]],STOCKSANLUIS[],7,FALSE)=0,"PRODUCTO SIN STOCK/UBICACIÓN",VLOOKUP(SALIDA[[#This Row],[CODIGO]],STOCKSANLUIS[],7,FALSE))</f>
        <v>#N/A</v>
      </c>
      <c r="I4766" s="10"/>
      <c r="J4766" t="e">
        <f>SALIDA[[#This Row],[CODIGO]]&amp;"       "&amp;SALIDA[[#This Row],[FAMILIA]]</f>
        <v>#N/A</v>
      </c>
      <c r="K4766" t="e">
        <f>VLOOKUP(SALIDA[[#This Row],[CODIGO]],STOCK_STARSOFT[],5,FALSE)</f>
        <v>#N/A</v>
      </c>
      <c r="L4766" t="e">
        <f>SALIDA[[#This Row],[CANTIDAD]]*SALIDA[[#This Row],[PRECIO UND]]</f>
        <v>#N/A</v>
      </c>
    </row>
    <row r="4767" spans="1:12" x14ac:dyDescent="0.25">
      <c r="A4767" s="6"/>
      <c r="B4767" s="100" t="e">
        <f>VLOOKUP(SALIDA[[#This Row],[CODIGO]],STOCKSANLUIS[],2,FALSE)</f>
        <v>#N/A</v>
      </c>
      <c r="C4767" s="153"/>
      <c r="E4767" t="e">
        <f>IF(VLOOKUP(SALIDA[[#This Row],[CODIGO]],STOCKSANLUIS[],6,FALSE)=0,"PRODUCTO SIN STOCK/UBICACIÓN",VLOOKUP(SALIDA[[#This Row],[CODIGO]],STOCKSANLUIS[],6,FALSE))</f>
        <v>#N/A</v>
      </c>
      <c r="F4767" t="e">
        <f>SALIDA[[#This Row],[CANTIDAD]]/SALIDA[[#This Row],[UND MEDIDA]]</f>
        <v>#N/A</v>
      </c>
      <c r="G4767" t="e">
        <f>VLOOKUP(SALIDA[[#This Row],[CODIGO]],FAMILIAS[],4,FALSE)</f>
        <v>#N/A</v>
      </c>
      <c r="H4767" s="10" t="e">
        <f>IF(VLOOKUP(SALIDA[[#This Row],[CODIGO]],STOCKSANLUIS[],7,FALSE)=0,"PRODUCTO SIN STOCK/UBICACIÓN",VLOOKUP(SALIDA[[#This Row],[CODIGO]],STOCKSANLUIS[],7,FALSE))</f>
        <v>#N/A</v>
      </c>
      <c r="I4767" s="10"/>
      <c r="J4767" t="e">
        <f>SALIDA[[#This Row],[CODIGO]]&amp;"       "&amp;SALIDA[[#This Row],[FAMILIA]]</f>
        <v>#N/A</v>
      </c>
      <c r="K4767" t="e">
        <f>VLOOKUP(SALIDA[[#This Row],[CODIGO]],STOCK_STARSOFT[],5,FALSE)</f>
        <v>#N/A</v>
      </c>
      <c r="L4767" t="e">
        <f>SALIDA[[#This Row],[CANTIDAD]]*SALIDA[[#This Row],[PRECIO UND]]</f>
        <v>#N/A</v>
      </c>
    </row>
    <row r="4768" spans="1:12" x14ac:dyDescent="0.25">
      <c r="A4768" s="6"/>
      <c r="B4768" s="100" t="e">
        <f>VLOOKUP(SALIDA[[#This Row],[CODIGO]],STOCKSANLUIS[],2,FALSE)</f>
        <v>#N/A</v>
      </c>
      <c r="C4768" s="153"/>
      <c r="E4768" t="e">
        <f>IF(VLOOKUP(SALIDA[[#This Row],[CODIGO]],STOCKSANLUIS[],6,FALSE)=0,"PRODUCTO SIN STOCK/UBICACIÓN",VLOOKUP(SALIDA[[#This Row],[CODIGO]],STOCKSANLUIS[],6,FALSE))</f>
        <v>#N/A</v>
      </c>
      <c r="F4768" t="e">
        <f>SALIDA[[#This Row],[CANTIDAD]]/SALIDA[[#This Row],[UND MEDIDA]]</f>
        <v>#N/A</v>
      </c>
      <c r="G4768" t="e">
        <f>VLOOKUP(SALIDA[[#This Row],[CODIGO]],FAMILIAS[],4,FALSE)</f>
        <v>#N/A</v>
      </c>
      <c r="H4768" s="10" t="e">
        <f>IF(VLOOKUP(SALIDA[[#This Row],[CODIGO]],STOCKSANLUIS[],7,FALSE)=0,"PRODUCTO SIN STOCK/UBICACIÓN",VLOOKUP(SALIDA[[#This Row],[CODIGO]],STOCKSANLUIS[],7,FALSE))</f>
        <v>#N/A</v>
      </c>
      <c r="I4768" s="10"/>
      <c r="J4768" t="e">
        <f>SALIDA[[#This Row],[CODIGO]]&amp;"       "&amp;SALIDA[[#This Row],[FAMILIA]]</f>
        <v>#N/A</v>
      </c>
      <c r="K4768" t="e">
        <f>VLOOKUP(SALIDA[[#This Row],[CODIGO]],STOCK_STARSOFT[],5,FALSE)</f>
        <v>#N/A</v>
      </c>
      <c r="L4768" t="e">
        <f>SALIDA[[#This Row],[CANTIDAD]]*SALIDA[[#This Row],[PRECIO UND]]</f>
        <v>#N/A</v>
      </c>
    </row>
    <row r="4769" spans="1:12" x14ac:dyDescent="0.25">
      <c r="A4769" s="6"/>
      <c r="B4769" s="100" t="e">
        <f>VLOOKUP(SALIDA[[#This Row],[CODIGO]],STOCKSANLUIS[],2,FALSE)</f>
        <v>#N/A</v>
      </c>
      <c r="C4769" s="153"/>
      <c r="E4769" t="e">
        <f>IF(VLOOKUP(SALIDA[[#This Row],[CODIGO]],STOCKSANLUIS[],6,FALSE)=0,"PRODUCTO SIN STOCK/UBICACIÓN",VLOOKUP(SALIDA[[#This Row],[CODIGO]],STOCKSANLUIS[],6,FALSE))</f>
        <v>#N/A</v>
      </c>
      <c r="F4769" t="e">
        <f>SALIDA[[#This Row],[CANTIDAD]]/SALIDA[[#This Row],[UND MEDIDA]]</f>
        <v>#N/A</v>
      </c>
      <c r="G4769" t="e">
        <f>VLOOKUP(SALIDA[[#This Row],[CODIGO]],FAMILIAS[],4,FALSE)</f>
        <v>#N/A</v>
      </c>
      <c r="H4769" s="10" t="e">
        <f>IF(VLOOKUP(SALIDA[[#This Row],[CODIGO]],STOCKSANLUIS[],7,FALSE)=0,"PRODUCTO SIN STOCK/UBICACIÓN",VLOOKUP(SALIDA[[#This Row],[CODIGO]],STOCKSANLUIS[],7,FALSE))</f>
        <v>#N/A</v>
      </c>
      <c r="I4769" s="10"/>
      <c r="J4769" t="e">
        <f>SALIDA[[#This Row],[CODIGO]]&amp;"       "&amp;SALIDA[[#This Row],[FAMILIA]]</f>
        <v>#N/A</v>
      </c>
      <c r="K4769" t="e">
        <f>VLOOKUP(SALIDA[[#This Row],[CODIGO]],STOCK_STARSOFT[],5,FALSE)</f>
        <v>#N/A</v>
      </c>
      <c r="L4769" t="e">
        <f>SALIDA[[#This Row],[CANTIDAD]]*SALIDA[[#This Row],[PRECIO UND]]</f>
        <v>#N/A</v>
      </c>
    </row>
    <row r="4770" spans="1:12" x14ac:dyDescent="0.25">
      <c r="A4770" s="6"/>
      <c r="B4770" s="100" t="e">
        <f>VLOOKUP(SALIDA[[#This Row],[CODIGO]],STOCKSANLUIS[],2,FALSE)</f>
        <v>#N/A</v>
      </c>
      <c r="C4770" s="153"/>
      <c r="E4770" t="e">
        <f>IF(VLOOKUP(SALIDA[[#This Row],[CODIGO]],STOCKSANLUIS[],6,FALSE)=0,"PRODUCTO SIN STOCK/UBICACIÓN",VLOOKUP(SALIDA[[#This Row],[CODIGO]],STOCKSANLUIS[],6,FALSE))</f>
        <v>#N/A</v>
      </c>
      <c r="F4770" t="e">
        <f>SALIDA[[#This Row],[CANTIDAD]]/SALIDA[[#This Row],[UND MEDIDA]]</f>
        <v>#N/A</v>
      </c>
      <c r="G4770" t="e">
        <f>VLOOKUP(SALIDA[[#This Row],[CODIGO]],FAMILIAS[],4,FALSE)</f>
        <v>#N/A</v>
      </c>
      <c r="H4770" s="10" t="e">
        <f>IF(VLOOKUP(SALIDA[[#This Row],[CODIGO]],STOCKSANLUIS[],7,FALSE)=0,"PRODUCTO SIN STOCK/UBICACIÓN",VLOOKUP(SALIDA[[#This Row],[CODIGO]],STOCKSANLUIS[],7,FALSE))</f>
        <v>#N/A</v>
      </c>
      <c r="I4770" s="10"/>
      <c r="J4770" t="e">
        <f>SALIDA[[#This Row],[CODIGO]]&amp;"       "&amp;SALIDA[[#This Row],[FAMILIA]]</f>
        <v>#N/A</v>
      </c>
      <c r="K4770" t="e">
        <f>VLOOKUP(SALIDA[[#This Row],[CODIGO]],STOCK_STARSOFT[],5,FALSE)</f>
        <v>#N/A</v>
      </c>
      <c r="L4770" t="e">
        <f>SALIDA[[#This Row],[CANTIDAD]]*SALIDA[[#This Row],[PRECIO UND]]</f>
        <v>#N/A</v>
      </c>
    </row>
    <row r="4771" spans="1:12" x14ac:dyDescent="0.25">
      <c r="A4771" s="6"/>
      <c r="B4771" s="100" t="e">
        <f>VLOOKUP(SALIDA[[#This Row],[CODIGO]],STOCKSANLUIS[],2,FALSE)</f>
        <v>#N/A</v>
      </c>
      <c r="C4771" s="153"/>
      <c r="E4771" t="e">
        <f>IF(VLOOKUP(SALIDA[[#This Row],[CODIGO]],STOCKSANLUIS[],6,FALSE)=0,"PRODUCTO SIN STOCK/UBICACIÓN",VLOOKUP(SALIDA[[#This Row],[CODIGO]],STOCKSANLUIS[],6,FALSE))</f>
        <v>#N/A</v>
      </c>
      <c r="F4771" t="e">
        <f>SALIDA[[#This Row],[CANTIDAD]]/SALIDA[[#This Row],[UND MEDIDA]]</f>
        <v>#N/A</v>
      </c>
      <c r="G4771" t="e">
        <f>VLOOKUP(SALIDA[[#This Row],[CODIGO]],FAMILIAS[],4,FALSE)</f>
        <v>#N/A</v>
      </c>
      <c r="H4771" s="10" t="e">
        <f>IF(VLOOKUP(SALIDA[[#This Row],[CODIGO]],STOCKSANLUIS[],7,FALSE)=0,"PRODUCTO SIN STOCK/UBICACIÓN",VLOOKUP(SALIDA[[#This Row],[CODIGO]],STOCKSANLUIS[],7,FALSE))</f>
        <v>#N/A</v>
      </c>
      <c r="I4771" s="10"/>
      <c r="J4771" t="e">
        <f>SALIDA[[#This Row],[CODIGO]]&amp;"       "&amp;SALIDA[[#This Row],[FAMILIA]]</f>
        <v>#N/A</v>
      </c>
      <c r="K4771" t="e">
        <f>VLOOKUP(SALIDA[[#This Row],[CODIGO]],STOCK_STARSOFT[],5,FALSE)</f>
        <v>#N/A</v>
      </c>
      <c r="L4771" t="e">
        <f>SALIDA[[#This Row],[CANTIDAD]]*SALIDA[[#This Row],[PRECIO UND]]</f>
        <v>#N/A</v>
      </c>
    </row>
    <row r="4772" spans="1:12" x14ac:dyDescent="0.25">
      <c r="A4772" s="6"/>
      <c r="B4772" s="100" t="e">
        <f>VLOOKUP(SALIDA[[#This Row],[CODIGO]],STOCKSANLUIS[],2,FALSE)</f>
        <v>#N/A</v>
      </c>
      <c r="C4772" s="153"/>
      <c r="E4772" t="e">
        <f>IF(VLOOKUP(SALIDA[[#This Row],[CODIGO]],STOCKSANLUIS[],6,FALSE)=0,"PRODUCTO SIN STOCK/UBICACIÓN",VLOOKUP(SALIDA[[#This Row],[CODIGO]],STOCKSANLUIS[],6,FALSE))</f>
        <v>#N/A</v>
      </c>
      <c r="F4772" t="e">
        <f>SALIDA[[#This Row],[CANTIDAD]]/SALIDA[[#This Row],[UND MEDIDA]]</f>
        <v>#N/A</v>
      </c>
      <c r="G4772" t="e">
        <f>VLOOKUP(SALIDA[[#This Row],[CODIGO]],FAMILIAS[],4,FALSE)</f>
        <v>#N/A</v>
      </c>
      <c r="H4772" s="10" t="e">
        <f>IF(VLOOKUP(SALIDA[[#This Row],[CODIGO]],STOCKSANLUIS[],7,FALSE)=0,"PRODUCTO SIN STOCK/UBICACIÓN",VLOOKUP(SALIDA[[#This Row],[CODIGO]],STOCKSANLUIS[],7,FALSE))</f>
        <v>#N/A</v>
      </c>
      <c r="I4772" s="10"/>
      <c r="J4772" t="e">
        <f>SALIDA[[#This Row],[CODIGO]]&amp;"       "&amp;SALIDA[[#This Row],[FAMILIA]]</f>
        <v>#N/A</v>
      </c>
      <c r="K4772" t="e">
        <f>VLOOKUP(SALIDA[[#This Row],[CODIGO]],STOCK_STARSOFT[],5,FALSE)</f>
        <v>#N/A</v>
      </c>
      <c r="L4772" t="e">
        <f>SALIDA[[#This Row],[CANTIDAD]]*SALIDA[[#This Row],[PRECIO UND]]</f>
        <v>#N/A</v>
      </c>
    </row>
    <row r="4773" spans="1:12" x14ac:dyDescent="0.25">
      <c r="A4773" s="6"/>
      <c r="B4773" s="100" t="e">
        <f>VLOOKUP(SALIDA[[#This Row],[CODIGO]],STOCKSANLUIS[],2,FALSE)</f>
        <v>#N/A</v>
      </c>
      <c r="C4773" s="153"/>
      <c r="E4773" t="e">
        <f>IF(VLOOKUP(SALIDA[[#This Row],[CODIGO]],STOCKSANLUIS[],6,FALSE)=0,"PRODUCTO SIN STOCK/UBICACIÓN",VLOOKUP(SALIDA[[#This Row],[CODIGO]],STOCKSANLUIS[],6,FALSE))</f>
        <v>#N/A</v>
      </c>
      <c r="F4773" t="e">
        <f>SALIDA[[#This Row],[CANTIDAD]]/SALIDA[[#This Row],[UND MEDIDA]]</f>
        <v>#N/A</v>
      </c>
      <c r="G4773" t="e">
        <f>VLOOKUP(SALIDA[[#This Row],[CODIGO]],FAMILIAS[],4,FALSE)</f>
        <v>#N/A</v>
      </c>
      <c r="H4773" s="10" t="e">
        <f>IF(VLOOKUP(SALIDA[[#This Row],[CODIGO]],STOCKSANLUIS[],7,FALSE)=0,"PRODUCTO SIN STOCK/UBICACIÓN",VLOOKUP(SALIDA[[#This Row],[CODIGO]],STOCKSANLUIS[],7,FALSE))</f>
        <v>#N/A</v>
      </c>
      <c r="I4773" s="10"/>
      <c r="J4773" t="e">
        <f>SALIDA[[#This Row],[CODIGO]]&amp;"       "&amp;SALIDA[[#This Row],[FAMILIA]]</f>
        <v>#N/A</v>
      </c>
      <c r="K4773" t="e">
        <f>VLOOKUP(SALIDA[[#This Row],[CODIGO]],STOCK_STARSOFT[],5,FALSE)</f>
        <v>#N/A</v>
      </c>
      <c r="L4773" t="e">
        <f>SALIDA[[#This Row],[CANTIDAD]]*SALIDA[[#This Row],[PRECIO UND]]</f>
        <v>#N/A</v>
      </c>
    </row>
    <row r="4774" spans="1:12" x14ac:dyDescent="0.25">
      <c r="A4774" s="6"/>
      <c r="B4774" s="100" t="e">
        <f>VLOOKUP(SALIDA[[#This Row],[CODIGO]],STOCKSANLUIS[],2,FALSE)</f>
        <v>#N/A</v>
      </c>
      <c r="C4774" s="153"/>
      <c r="E4774" t="e">
        <f>IF(VLOOKUP(SALIDA[[#This Row],[CODIGO]],STOCKSANLUIS[],6,FALSE)=0,"PRODUCTO SIN STOCK/UBICACIÓN",VLOOKUP(SALIDA[[#This Row],[CODIGO]],STOCKSANLUIS[],6,FALSE))</f>
        <v>#N/A</v>
      </c>
      <c r="F4774" t="e">
        <f>SALIDA[[#This Row],[CANTIDAD]]/SALIDA[[#This Row],[UND MEDIDA]]</f>
        <v>#N/A</v>
      </c>
      <c r="G4774" t="e">
        <f>VLOOKUP(SALIDA[[#This Row],[CODIGO]],FAMILIAS[],4,FALSE)</f>
        <v>#N/A</v>
      </c>
      <c r="H4774" s="10" t="e">
        <f>IF(VLOOKUP(SALIDA[[#This Row],[CODIGO]],STOCKSANLUIS[],7,FALSE)=0,"PRODUCTO SIN STOCK/UBICACIÓN",VLOOKUP(SALIDA[[#This Row],[CODIGO]],STOCKSANLUIS[],7,FALSE))</f>
        <v>#N/A</v>
      </c>
      <c r="I4774" s="10"/>
      <c r="J4774" t="e">
        <f>SALIDA[[#This Row],[CODIGO]]&amp;"       "&amp;SALIDA[[#This Row],[FAMILIA]]</f>
        <v>#N/A</v>
      </c>
      <c r="K4774" t="e">
        <f>VLOOKUP(SALIDA[[#This Row],[CODIGO]],STOCK_STARSOFT[],5,FALSE)</f>
        <v>#N/A</v>
      </c>
      <c r="L4774" t="e">
        <f>SALIDA[[#This Row],[CANTIDAD]]*SALIDA[[#This Row],[PRECIO UND]]</f>
        <v>#N/A</v>
      </c>
    </row>
    <row r="4775" spans="1:12" x14ac:dyDescent="0.25">
      <c r="A4775" s="6"/>
      <c r="B4775" s="100" t="e">
        <f>VLOOKUP(SALIDA[[#This Row],[CODIGO]],STOCKSANLUIS[],2,FALSE)</f>
        <v>#N/A</v>
      </c>
      <c r="C4775" s="153"/>
      <c r="E4775" t="e">
        <f>IF(VLOOKUP(SALIDA[[#This Row],[CODIGO]],STOCKSANLUIS[],6,FALSE)=0,"PRODUCTO SIN STOCK/UBICACIÓN",VLOOKUP(SALIDA[[#This Row],[CODIGO]],STOCKSANLUIS[],6,FALSE))</f>
        <v>#N/A</v>
      </c>
      <c r="F4775" t="e">
        <f>SALIDA[[#This Row],[CANTIDAD]]/SALIDA[[#This Row],[UND MEDIDA]]</f>
        <v>#N/A</v>
      </c>
      <c r="G4775" t="e">
        <f>VLOOKUP(SALIDA[[#This Row],[CODIGO]],FAMILIAS[],4,FALSE)</f>
        <v>#N/A</v>
      </c>
      <c r="H4775" s="10" t="e">
        <f>IF(VLOOKUP(SALIDA[[#This Row],[CODIGO]],STOCKSANLUIS[],7,FALSE)=0,"PRODUCTO SIN STOCK/UBICACIÓN",VLOOKUP(SALIDA[[#This Row],[CODIGO]],STOCKSANLUIS[],7,FALSE))</f>
        <v>#N/A</v>
      </c>
      <c r="I4775" s="10"/>
      <c r="J4775" t="e">
        <f>SALIDA[[#This Row],[CODIGO]]&amp;"       "&amp;SALIDA[[#This Row],[FAMILIA]]</f>
        <v>#N/A</v>
      </c>
      <c r="K4775" t="e">
        <f>VLOOKUP(SALIDA[[#This Row],[CODIGO]],STOCK_STARSOFT[],5,FALSE)</f>
        <v>#N/A</v>
      </c>
      <c r="L4775" t="e">
        <f>SALIDA[[#This Row],[CANTIDAD]]*SALIDA[[#This Row],[PRECIO UND]]</f>
        <v>#N/A</v>
      </c>
    </row>
    <row r="4776" spans="1:12" x14ac:dyDescent="0.25">
      <c r="A4776" s="6"/>
      <c r="B4776" s="100" t="e">
        <f>VLOOKUP(SALIDA[[#This Row],[CODIGO]],STOCKSANLUIS[],2,FALSE)</f>
        <v>#N/A</v>
      </c>
      <c r="C4776" s="153"/>
      <c r="E4776" t="e">
        <f>IF(VLOOKUP(SALIDA[[#This Row],[CODIGO]],STOCKSANLUIS[],6,FALSE)=0,"PRODUCTO SIN STOCK/UBICACIÓN",VLOOKUP(SALIDA[[#This Row],[CODIGO]],STOCKSANLUIS[],6,FALSE))</f>
        <v>#N/A</v>
      </c>
      <c r="F4776" t="e">
        <f>SALIDA[[#This Row],[CANTIDAD]]/SALIDA[[#This Row],[UND MEDIDA]]</f>
        <v>#N/A</v>
      </c>
      <c r="G4776" t="e">
        <f>VLOOKUP(SALIDA[[#This Row],[CODIGO]],FAMILIAS[],4,FALSE)</f>
        <v>#N/A</v>
      </c>
      <c r="H4776" s="10" t="e">
        <f>IF(VLOOKUP(SALIDA[[#This Row],[CODIGO]],STOCKSANLUIS[],7,FALSE)=0,"PRODUCTO SIN STOCK/UBICACIÓN",VLOOKUP(SALIDA[[#This Row],[CODIGO]],STOCKSANLUIS[],7,FALSE))</f>
        <v>#N/A</v>
      </c>
      <c r="I4776" s="10"/>
      <c r="J4776" t="e">
        <f>SALIDA[[#This Row],[CODIGO]]&amp;"       "&amp;SALIDA[[#This Row],[FAMILIA]]</f>
        <v>#N/A</v>
      </c>
      <c r="K4776" t="e">
        <f>VLOOKUP(SALIDA[[#This Row],[CODIGO]],STOCK_STARSOFT[],5,FALSE)</f>
        <v>#N/A</v>
      </c>
      <c r="L4776" t="e">
        <f>SALIDA[[#This Row],[CANTIDAD]]*SALIDA[[#This Row],[PRECIO UND]]</f>
        <v>#N/A</v>
      </c>
    </row>
    <row r="4777" spans="1:12" x14ac:dyDescent="0.25">
      <c r="A4777" s="6"/>
      <c r="B4777" s="100" t="e">
        <f>VLOOKUP(SALIDA[[#This Row],[CODIGO]],STOCKSANLUIS[],2,FALSE)</f>
        <v>#N/A</v>
      </c>
      <c r="C4777" s="153"/>
      <c r="E4777" t="e">
        <f>IF(VLOOKUP(SALIDA[[#This Row],[CODIGO]],STOCKSANLUIS[],6,FALSE)=0,"PRODUCTO SIN STOCK/UBICACIÓN",VLOOKUP(SALIDA[[#This Row],[CODIGO]],STOCKSANLUIS[],6,FALSE))</f>
        <v>#N/A</v>
      </c>
      <c r="F4777" t="e">
        <f>SALIDA[[#This Row],[CANTIDAD]]/SALIDA[[#This Row],[UND MEDIDA]]</f>
        <v>#N/A</v>
      </c>
      <c r="G4777" t="e">
        <f>VLOOKUP(SALIDA[[#This Row],[CODIGO]],FAMILIAS[],4,FALSE)</f>
        <v>#N/A</v>
      </c>
      <c r="H4777" s="10" t="e">
        <f>IF(VLOOKUP(SALIDA[[#This Row],[CODIGO]],STOCKSANLUIS[],7,FALSE)=0,"PRODUCTO SIN STOCK/UBICACIÓN",VLOOKUP(SALIDA[[#This Row],[CODIGO]],STOCKSANLUIS[],7,FALSE))</f>
        <v>#N/A</v>
      </c>
      <c r="I4777" s="10"/>
      <c r="J4777" t="e">
        <f>SALIDA[[#This Row],[CODIGO]]&amp;"       "&amp;SALIDA[[#This Row],[FAMILIA]]</f>
        <v>#N/A</v>
      </c>
      <c r="K4777" t="e">
        <f>VLOOKUP(SALIDA[[#This Row],[CODIGO]],STOCK_STARSOFT[],5,FALSE)</f>
        <v>#N/A</v>
      </c>
      <c r="L4777" t="e">
        <f>SALIDA[[#This Row],[CANTIDAD]]*SALIDA[[#This Row],[PRECIO UND]]</f>
        <v>#N/A</v>
      </c>
    </row>
    <row r="4778" spans="1:12" x14ac:dyDescent="0.25">
      <c r="A4778" s="6"/>
      <c r="B4778" s="100" t="e">
        <f>VLOOKUP(SALIDA[[#This Row],[CODIGO]],STOCKSANLUIS[],2,FALSE)</f>
        <v>#N/A</v>
      </c>
      <c r="C4778" s="153"/>
      <c r="E4778" t="e">
        <f>IF(VLOOKUP(SALIDA[[#This Row],[CODIGO]],STOCKSANLUIS[],6,FALSE)=0,"PRODUCTO SIN STOCK/UBICACIÓN",VLOOKUP(SALIDA[[#This Row],[CODIGO]],STOCKSANLUIS[],6,FALSE))</f>
        <v>#N/A</v>
      </c>
      <c r="F4778" t="e">
        <f>SALIDA[[#This Row],[CANTIDAD]]/SALIDA[[#This Row],[UND MEDIDA]]</f>
        <v>#N/A</v>
      </c>
      <c r="G4778" t="e">
        <f>VLOOKUP(SALIDA[[#This Row],[CODIGO]],FAMILIAS[],4,FALSE)</f>
        <v>#N/A</v>
      </c>
      <c r="H4778" s="10" t="e">
        <f>IF(VLOOKUP(SALIDA[[#This Row],[CODIGO]],STOCKSANLUIS[],7,FALSE)=0,"PRODUCTO SIN STOCK/UBICACIÓN",VLOOKUP(SALIDA[[#This Row],[CODIGO]],STOCKSANLUIS[],7,FALSE))</f>
        <v>#N/A</v>
      </c>
      <c r="I4778" s="10"/>
      <c r="J4778" t="e">
        <f>SALIDA[[#This Row],[CODIGO]]&amp;"       "&amp;SALIDA[[#This Row],[FAMILIA]]</f>
        <v>#N/A</v>
      </c>
      <c r="K4778" t="e">
        <f>VLOOKUP(SALIDA[[#This Row],[CODIGO]],STOCK_STARSOFT[],5,FALSE)</f>
        <v>#N/A</v>
      </c>
      <c r="L4778" t="e">
        <f>SALIDA[[#This Row],[CANTIDAD]]*SALIDA[[#This Row],[PRECIO UND]]</f>
        <v>#N/A</v>
      </c>
    </row>
    <row r="4779" spans="1:12" x14ac:dyDescent="0.25">
      <c r="A4779" s="6"/>
      <c r="B4779" s="100" t="e">
        <f>VLOOKUP(SALIDA[[#This Row],[CODIGO]],STOCKSANLUIS[],2,FALSE)</f>
        <v>#N/A</v>
      </c>
      <c r="C4779" s="153"/>
      <c r="E4779" t="e">
        <f>IF(VLOOKUP(SALIDA[[#This Row],[CODIGO]],STOCKSANLUIS[],6,FALSE)=0,"PRODUCTO SIN STOCK/UBICACIÓN",VLOOKUP(SALIDA[[#This Row],[CODIGO]],STOCKSANLUIS[],6,FALSE))</f>
        <v>#N/A</v>
      </c>
      <c r="F4779" t="e">
        <f>SALIDA[[#This Row],[CANTIDAD]]/SALIDA[[#This Row],[UND MEDIDA]]</f>
        <v>#N/A</v>
      </c>
      <c r="G4779" t="e">
        <f>VLOOKUP(SALIDA[[#This Row],[CODIGO]],FAMILIAS[],4,FALSE)</f>
        <v>#N/A</v>
      </c>
      <c r="H4779" s="10" t="e">
        <f>IF(VLOOKUP(SALIDA[[#This Row],[CODIGO]],STOCKSANLUIS[],7,FALSE)=0,"PRODUCTO SIN STOCK/UBICACIÓN",VLOOKUP(SALIDA[[#This Row],[CODIGO]],STOCKSANLUIS[],7,FALSE))</f>
        <v>#N/A</v>
      </c>
      <c r="I4779" s="10"/>
      <c r="J4779" t="e">
        <f>SALIDA[[#This Row],[CODIGO]]&amp;"       "&amp;SALIDA[[#This Row],[FAMILIA]]</f>
        <v>#N/A</v>
      </c>
      <c r="K4779" t="e">
        <f>VLOOKUP(SALIDA[[#This Row],[CODIGO]],STOCK_STARSOFT[],5,FALSE)</f>
        <v>#N/A</v>
      </c>
      <c r="L4779" t="e">
        <f>SALIDA[[#This Row],[CANTIDAD]]*SALIDA[[#This Row],[PRECIO UND]]</f>
        <v>#N/A</v>
      </c>
    </row>
    <row r="4780" spans="1:12" x14ac:dyDescent="0.25">
      <c r="A4780" s="6"/>
      <c r="B4780" s="100" t="e">
        <f>VLOOKUP(SALIDA[[#This Row],[CODIGO]],STOCKSANLUIS[],2,FALSE)</f>
        <v>#N/A</v>
      </c>
      <c r="C4780" s="153"/>
      <c r="E4780" t="e">
        <f>IF(VLOOKUP(SALIDA[[#This Row],[CODIGO]],STOCKSANLUIS[],6,FALSE)=0,"PRODUCTO SIN STOCK/UBICACIÓN",VLOOKUP(SALIDA[[#This Row],[CODIGO]],STOCKSANLUIS[],6,FALSE))</f>
        <v>#N/A</v>
      </c>
      <c r="F4780" t="e">
        <f>SALIDA[[#This Row],[CANTIDAD]]/SALIDA[[#This Row],[UND MEDIDA]]</f>
        <v>#N/A</v>
      </c>
      <c r="G4780" t="e">
        <f>VLOOKUP(SALIDA[[#This Row],[CODIGO]],FAMILIAS[],4,FALSE)</f>
        <v>#N/A</v>
      </c>
      <c r="H4780" s="10" t="e">
        <f>IF(VLOOKUP(SALIDA[[#This Row],[CODIGO]],STOCKSANLUIS[],7,FALSE)=0,"PRODUCTO SIN STOCK/UBICACIÓN",VLOOKUP(SALIDA[[#This Row],[CODIGO]],STOCKSANLUIS[],7,FALSE))</f>
        <v>#N/A</v>
      </c>
      <c r="I4780" s="10"/>
      <c r="J4780" t="e">
        <f>SALIDA[[#This Row],[CODIGO]]&amp;"       "&amp;SALIDA[[#This Row],[FAMILIA]]</f>
        <v>#N/A</v>
      </c>
      <c r="K4780" t="e">
        <f>VLOOKUP(SALIDA[[#This Row],[CODIGO]],STOCK_STARSOFT[],5,FALSE)</f>
        <v>#N/A</v>
      </c>
      <c r="L4780" t="e">
        <f>SALIDA[[#This Row],[CANTIDAD]]*SALIDA[[#This Row],[PRECIO UND]]</f>
        <v>#N/A</v>
      </c>
    </row>
    <row r="4781" spans="1:12" x14ac:dyDescent="0.25">
      <c r="A4781" s="6"/>
      <c r="B4781" s="100" t="e">
        <f>VLOOKUP(SALIDA[[#This Row],[CODIGO]],STOCKSANLUIS[],2,FALSE)</f>
        <v>#N/A</v>
      </c>
      <c r="C4781" s="153"/>
      <c r="E4781" t="e">
        <f>IF(VLOOKUP(SALIDA[[#This Row],[CODIGO]],STOCKSANLUIS[],6,FALSE)=0,"PRODUCTO SIN STOCK/UBICACIÓN",VLOOKUP(SALIDA[[#This Row],[CODIGO]],STOCKSANLUIS[],6,FALSE))</f>
        <v>#N/A</v>
      </c>
      <c r="F4781" t="e">
        <f>SALIDA[[#This Row],[CANTIDAD]]/SALIDA[[#This Row],[UND MEDIDA]]</f>
        <v>#N/A</v>
      </c>
      <c r="G4781" t="e">
        <f>VLOOKUP(SALIDA[[#This Row],[CODIGO]],FAMILIAS[],4,FALSE)</f>
        <v>#N/A</v>
      </c>
      <c r="H4781" s="10" t="e">
        <f>IF(VLOOKUP(SALIDA[[#This Row],[CODIGO]],STOCKSANLUIS[],7,FALSE)=0,"PRODUCTO SIN STOCK/UBICACIÓN",VLOOKUP(SALIDA[[#This Row],[CODIGO]],STOCKSANLUIS[],7,FALSE))</f>
        <v>#N/A</v>
      </c>
      <c r="I4781" s="10"/>
      <c r="J4781" t="e">
        <f>SALIDA[[#This Row],[CODIGO]]&amp;"       "&amp;SALIDA[[#This Row],[FAMILIA]]</f>
        <v>#N/A</v>
      </c>
      <c r="K4781" t="e">
        <f>VLOOKUP(SALIDA[[#This Row],[CODIGO]],STOCK_STARSOFT[],5,FALSE)</f>
        <v>#N/A</v>
      </c>
      <c r="L4781" t="e">
        <f>SALIDA[[#This Row],[CANTIDAD]]*SALIDA[[#This Row],[PRECIO UND]]</f>
        <v>#N/A</v>
      </c>
    </row>
    <row r="4782" spans="1:12" x14ac:dyDescent="0.25">
      <c r="A4782" s="6"/>
      <c r="B4782" s="100" t="e">
        <f>VLOOKUP(SALIDA[[#This Row],[CODIGO]],STOCKSANLUIS[],2,FALSE)</f>
        <v>#N/A</v>
      </c>
      <c r="C4782" s="153"/>
      <c r="E4782" t="e">
        <f>IF(VLOOKUP(SALIDA[[#This Row],[CODIGO]],STOCKSANLUIS[],6,FALSE)=0,"PRODUCTO SIN STOCK/UBICACIÓN",VLOOKUP(SALIDA[[#This Row],[CODIGO]],STOCKSANLUIS[],6,FALSE))</f>
        <v>#N/A</v>
      </c>
      <c r="F4782" t="e">
        <f>SALIDA[[#This Row],[CANTIDAD]]/SALIDA[[#This Row],[UND MEDIDA]]</f>
        <v>#N/A</v>
      </c>
      <c r="G4782" t="e">
        <f>VLOOKUP(SALIDA[[#This Row],[CODIGO]],FAMILIAS[],4,FALSE)</f>
        <v>#N/A</v>
      </c>
      <c r="H4782" s="10" t="e">
        <f>IF(VLOOKUP(SALIDA[[#This Row],[CODIGO]],STOCKSANLUIS[],7,FALSE)=0,"PRODUCTO SIN STOCK/UBICACIÓN",VLOOKUP(SALIDA[[#This Row],[CODIGO]],STOCKSANLUIS[],7,FALSE))</f>
        <v>#N/A</v>
      </c>
      <c r="I4782" s="10"/>
      <c r="J4782" t="e">
        <f>SALIDA[[#This Row],[CODIGO]]&amp;"       "&amp;SALIDA[[#This Row],[FAMILIA]]</f>
        <v>#N/A</v>
      </c>
      <c r="K4782" t="e">
        <f>VLOOKUP(SALIDA[[#This Row],[CODIGO]],STOCK_STARSOFT[],5,FALSE)</f>
        <v>#N/A</v>
      </c>
      <c r="L4782" t="e">
        <f>SALIDA[[#This Row],[CANTIDAD]]*SALIDA[[#This Row],[PRECIO UND]]</f>
        <v>#N/A</v>
      </c>
    </row>
    <row r="4783" spans="1:12" x14ac:dyDescent="0.25">
      <c r="A4783" s="6"/>
      <c r="B4783" s="100" t="e">
        <f>VLOOKUP(SALIDA[[#This Row],[CODIGO]],STOCKSANLUIS[],2,FALSE)</f>
        <v>#N/A</v>
      </c>
      <c r="C4783" s="153"/>
      <c r="E4783" t="e">
        <f>IF(VLOOKUP(SALIDA[[#This Row],[CODIGO]],STOCKSANLUIS[],6,FALSE)=0,"PRODUCTO SIN STOCK/UBICACIÓN",VLOOKUP(SALIDA[[#This Row],[CODIGO]],STOCKSANLUIS[],6,FALSE))</f>
        <v>#N/A</v>
      </c>
      <c r="F4783" t="e">
        <f>SALIDA[[#This Row],[CANTIDAD]]/SALIDA[[#This Row],[UND MEDIDA]]</f>
        <v>#N/A</v>
      </c>
      <c r="G4783" t="e">
        <f>VLOOKUP(SALIDA[[#This Row],[CODIGO]],FAMILIAS[],4,FALSE)</f>
        <v>#N/A</v>
      </c>
      <c r="H4783" s="10" t="e">
        <f>IF(VLOOKUP(SALIDA[[#This Row],[CODIGO]],STOCKSANLUIS[],7,FALSE)=0,"PRODUCTO SIN STOCK/UBICACIÓN",VLOOKUP(SALIDA[[#This Row],[CODIGO]],STOCKSANLUIS[],7,FALSE))</f>
        <v>#N/A</v>
      </c>
      <c r="I4783" s="10"/>
      <c r="J4783" t="e">
        <f>SALIDA[[#This Row],[CODIGO]]&amp;"       "&amp;SALIDA[[#This Row],[FAMILIA]]</f>
        <v>#N/A</v>
      </c>
      <c r="K4783" t="e">
        <f>VLOOKUP(SALIDA[[#This Row],[CODIGO]],STOCK_STARSOFT[],5,FALSE)</f>
        <v>#N/A</v>
      </c>
      <c r="L4783" t="e">
        <f>SALIDA[[#This Row],[CANTIDAD]]*SALIDA[[#This Row],[PRECIO UND]]</f>
        <v>#N/A</v>
      </c>
    </row>
    <row r="4784" spans="1:12" x14ac:dyDescent="0.25">
      <c r="A4784" s="6"/>
      <c r="B4784" s="100" t="e">
        <f>VLOOKUP(SALIDA[[#This Row],[CODIGO]],STOCKSANLUIS[],2,FALSE)</f>
        <v>#N/A</v>
      </c>
      <c r="C4784" s="153"/>
      <c r="E4784" t="e">
        <f>IF(VLOOKUP(SALIDA[[#This Row],[CODIGO]],STOCKSANLUIS[],6,FALSE)=0,"PRODUCTO SIN STOCK/UBICACIÓN",VLOOKUP(SALIDA[[#This Row],[CODIGO]],STOCKSANLUIS[],6,FALSE))</f>
        <v>#N/A</v>
      </c>
      <c r="F4784" t="e">
        <f>SALIDA[[#This Row],[CANTIDAD]]/SALIDA[[#This Row],[UND MEDIDA]]</f>
        <v>#N/A</v>
      </c>
      <c r="G4784" t="e">
        <f>VLOOKUP(SALIDA[[#This Row],[CODIGO]],FAMILIAS[],4,FALSE)</f>
        <v>#N/A</v>
      </c>
      <c r="H4784" s="10" t="e">
        <f>IF(VLOOKUP(SALIDA[[#This Row],[CODIGO]],STOCKSANLUIS[],7,FALSE)=0,"PRODUCTO SIN STOCK/UBICACIÓN",VLOOKUP(SALIDA[[#This Row],[CODIGO]],STOCKSANLUIS[],7,FALSE))</f>
        <v>#N/A</v>
      </c>
      <c r="I4784" s="10"/>
      <c r="J4784" t="e">
        <f>SALIDA[[#This Row],[CODIGO]]&amp;"       "&amp;SALIDA[[#This Row],[FAMILIA]]</f>
        <v>#N/A</v>
      </c>
      <c r="K4784" t="e">
        <f>VLOOKUP(SALIDA[[#This Row],[CODIGO]],STOCK_STARSOFT[],5,FALSE)</f>
        <v>#N/A</v>
      </c>
      <c r="L4784" t="e">
        <f>SALIDA[[#This Row],[CANTIDAD]]*SALIDA[[#This Row],[PRECIO UND]]</f>
        <v>#N/A</v>
      </c>
    </row>
    <row r="4785" spans="1:12" x14ac:dyDescent="0.25">
      <c r="A4785" s="6"/>
      <c r="B4785" s="100" t="e">
        <f>VLOOKUP(SALIDA[[#This Row],[CODIGO]],STOCKSANLUIS[],2,FALSE)</f>
        <v>#N/A</v>
      </c>
      <c r="C4785" s="153"/>
      <c r="E4785" t="e">
        <f>IF(VLOOKUP(SALIDA[[#This Row],[CODIGO]],STOCKSANLUIS[],6,FALSE)=0,"PRODUCTO SIN STOCK/UBICACIÓN",VLOOKUP(SALIDA[[#This Row],[CODIGO]],STOCKSANLUIS[],6,FALSE))</f>
        <v>#N/A</v>
      </c>
      <c r="F4785" t="e">
        <f>SALIDA[[#This Row],[CANTIDAD]]/SALIDA[[#This Row],[UND MEDIDA]]</f>
        <v>#N/A</v>
      </c>
      <c r="G4785" t="e">
        <f>VLOOKUP(SALIDA[[#This Row],[CODIGO]],FAMILIAS[],4,FALSE)</f>
        <v>#N/A</v>
      </c>
      <c r="H4785" s="10" t="e">
        <f>IF(VLOOKUP(SALIDA[[#This Row],[CODIGO]],STOCKSANLUIS[],7,FALSE)=0,"PRODUCTO SIN STOCK/UBICACIÓN",VLOOKUP(SALIDA[[#This Row],[CODIGO]],STOCKSANLUIS[],7,FALSE))</f>
        <v>#N/A</v>
      </c>
      <c r="I4785" s="10"/>
      <c r="J4785" t="e">
        <f>SALIDA[[#This Row],[CODIGO]]&amp;"       "&amp;SALIDA[[#This Row],[FAMILIA]]</f>
        <v>#N/A</v>
      </c>
      <c r="K4785" t="e">
        <f>VLOOKUP(SALIDA[[#This Row],[CODIGO]],STOCK_STARSOFT[],5,FALSE)</f>
        <v>#N/A</v>
      </c>
      <c r="L4785" t="e">
        <f>SALIDA[[#This Row],[CANTIDAD]]*SALIDA[[#This Row],[PRECIO UND]]</f>
        <v>#N/A</v>
      </c>
    </row>
    <row r="4786" spans="1:12" x14ac:dyDescent="0.25">
      <c r="A4786" s="6"/>
      <c r="B4786" s="100" t="e">
        <f>VLOOKUP(SALIDA[[#This Row],[CODIGO]],STOCKSANLUIS[],2,FALSE)</f>
        <v>#N/A</v>
      </c>
      <c r="C4786" s="153"/>
      <c r="E4786" t="e">
        <f>IF(VLOOKUP(SALIDA[[#This Row],[CODIGO]],STOCKSANLUIS[],6,FALSE)=0,"PRODUCTO SIN STOCK/UBICACIÓN",VLOOKUP(SALIDA[[#This Row],[CODIGO]],STOCKSANLUIS[],6,FALSE))</f>
        <v>#N/A</v>
      </c>
      <c r="F4786" t="e">
        <f>SALIDA[[#This Row],[CANTIDAD]]/SALIDA[[#This Row],[UND MEDIDA]]</f>
        <v>#N/A</v>
      </c>
      <c r="G4786" t="e">
        <f>VLOOKUP(SALIDA[[#This Row],[CODIGO]],FAMILIAS[],4,FALSE)</f>
        <v>#N/A</v>
      </c>
      <c r="H4786" s="10" t="e">
        <f>IF(VLOOKUP(SALIDA[[#This Row],[CODIGO]],STOCKSANLUIS[],7,FALSE)=0,"PRODUCTO SIN STOCK/UBICACIÓN",VLOOKUP(SALIDA[[#This Row],[CODIGO]],STOCKSANLUIS[],7,FALSE))</f>
        <v>#N/A</v>
      </c>
      <c r="I4786" s="10"/>
      <c r="J4786" t="e">
        <f>SALIDA[[#This Row],[CODIGO]]&amp;"       "&amp;SALIDA[[#This Row],[FAMILIA]]</f>
        <v>#N/A</v>
      </c>
      <c r="K4786" t="e">
        <f>VLOOKUP(SALIDA[[#This Row],[CODIGO]],STOCK_STARSOFT[],5,FALSE)</f>
        <v>#N/A</v>
      </c>
      <c r="L4786" t="e">
        <f>SALIDA[[#This Row],[CANTIDAD]]*SALIDA[[#This Row],[PRECIO UND]]</f>
        <v>#N/A</v>
      </c>
    </row>
    <row r="4787" spans="1:12" x14ac:dyDescent="0.25">
      <c r="A4787" s="6"/>
      <c r="B4787" s="100" t="e">
        <f>VLOOKUP(SALIDA[[#This Row],[CODIGO]],STOCKSANLUIS[],2,FALSE)</f>
        <v>#N/A</v>
      </c>
      <c r="C4787" s="153"/>
      <c r="E4787" t="e">
        <f>IF(VLOOKUP(SALIDA[[#This Row],[CODIGO]],STOCKSANLUIS[],6,FALSE)=0,"PRODUCTO SIN STOCK/UBICACIÓN",VLOOKUP(SALIDA[[#This Row],[CODIGO]],STOCKSANLUIS[],6,FALSE))</f>
        <v>#N/A</v>
      </c>
      <c r="F4787" t="e">
        <f>SALIDA[[#This Row],[CANTIDAD]]/SALIDA[[#This Row],[UND MEDIDA]]</f>
        <v>#N/A</v>
      </c>
      <c r="G4787" t="e">
        <f>VLOOKUP(SALIDA[[#This Row],[CODIGO]],FAMILIAS[],4,FALSE)</f>
        <v>#N/A</v>
      </c>
      <c r="H4787" s="10" t="e">
        <f>IF(VLOOKUP(SALIDA[[#This Row],[CODIGO]],STOCKSANLUIS[],7,FALSE)=0,"PRODUCTO SIN STOCK/UBICACIÓN",VLOOKUP(SALIDA[[#This Row],[CODIGO]],STOCKSANLUIS[],7,FALSE))</f>
        <v>#N/A</v>
      </c>
      <c r="I4787" s="10"/>
      <c r="J4787" t="e">
        <f>SALIDA[[#This Row],[CODIGO]]&amp;"       "&amp;SALIDA[[#This Row],[FAMILIA]]</f>
        <v>#N/A</v>
      </c>
      <c r="K4787" t="e">
        <f>VLOOKUP(SALIDA[[#This Row],[CODIGO]],STOCK_STARSOFT[],5,FALSE)</f>
        <v>#N/A</v>
      </c>
      <c r="L4787" t="e">
        <f>SALIDA[[#This Row],[CANTIDAD]]*SALIDA[[#This Row],[PRECIO UND]]</f>
        <v>#N/A</v>
      </c>
    </row>
    <row r="4788" spans="1:12" x14ac:dyDescent="0.25">
      <c r="A4788" s="6"/>
      <c r="B4788" s="100" t="e">
        <f>VLOOKUP(SALIDA[[#This Row],[CODIGO]],STOCKSANLUIS[],2,FALSE)</f>
        <v>#N/A</v>
      </c>
      <c r="C4788" s="153"/>
      <c r="E4788" t="e">
        <f>IF(VLOOKUP(SALIDA[[#This Row],[CODIGO]],STOCKSANLUIS[],6,FALSE)=0,"PRODUCTO SIN STOCK/UBICACIÓN",VLOOKUP(SALIDA[[#This Row],[CODIGO]],STOCKSANLUIS[],6,FALSE))</f>
        <v>#N/A</v>
      </c>
      <c r="F4788" t="e">
        <f>SALIDA[[#This Row],[CANTIDAD]]/SALIDA[[#This Row],[UND MEDIDA]]</f>
        <v>#N/A</v>
      </c>
      <c r="G4788" t="e">
        <f>VLOOKUP(SALIDA[[#This Row],[CODIGO]],FAMILIAS[],4,FALSE)</f>
        <v>#N/A</v>
      </c>
      <c r="H4788" s="10" t="e">
        <f>IF(VLOOKUP(SALIDA[[#This Row],[CODIGO]],STOCKSANLUIS[],7,FALSE)=0,"PRODUCTO SIN STOCK/UBICACIÓN",VLOOKUP(SALIDA[[#This Row],[CODIGO]],STOCKSANLUIS[],7,FALSE))</f>
        <v>#N/A</v>
      </c>
      <c r="I4788" s="10"/>
      <c r="J4788" t="e">
        <f>SALIDA[[#This Row],[CODIGO]]&amp;"       "&amp;SALIDA[[#This Row],[FAMILIA]]</f>
        <v>#N/A</v>
      </c>
      <c r="K4788" t="e">
        <f>VLOOKUP(SALIDA[[#This Row],[CODIGO]],STOCK_STARSOFT[],5,FALSE)</f>
        <v>#N/A</v>
      </c>
      <c r="L4788" t="e">
        <f>SALIDA[[#This Row],[CANTIDAD]]*SALIDA[[#This Row],[PRECIO UND]]</f>
        <v>#N/A</v>
      </c>
    </row>
    <row r="4789" spans="1:12" x14ac:dyDescent="0.25">
      <c r="A4789" s="6"/>
      <c r="B4789" s="100" t="e">
        <f>VLOOKUP(SALIDA[[#This Row],[CODIGO]],STOCKSANLUIS[],2,FALSE)</f>
        <v>#N/A</v>
      </c>
      <c r="C4789" s="153"/>
      <c r="E4789" t="e">
        <f>IF(VLOOKUP(SALIDA[[#This Row],[CODIGO]],STOCKSANLUIS[],6,FALSE)=0,"PRODUCTO SIN STOCK/UBICACIÓN",VLOOKUP(SALIDA[[#This Row],[CODIGO]],STOCKSANLUIS[],6,FALSE))</f>
        <v>#N/A</v>
      </c>
      <c r="F4789" t="e">
        <f>SALIDA[[#This Row],[CANTIDAD]]/SALIDA[[#This Row],[UND MEDIDA]]</f>
        <v>#N/A</v>
      </c>
      <c r="G4789" t="e">
        <f>VLOOKUP(SALIDA[[#This Row],[CODIGO]],FAMILIAS[],4,FALSE)</f>
        <v>#N/A</v>
      </c>
      <c r="H4789" s="10" t="e">
        <f>IF(VLOOKUP(SALIDA[[#This Row],[CODIGO]],STOCKSANLUIS[],7,FALSE)=0,"PRODUCTO SIN STOCK/UBICACIÓN",VLOOKUP(SALIDA[[#This Row],[CODIGO]],STOCKSANLUIS[],7,FALSE))</f>
        <v>#N/A</v>
      </c>
      <c r="I4789" s="10"/>
      <c r="J4789" t="e">
        <f>SALIDA[[#This Row],[CODIGO]]&amp;"       "&amp;SALIDA[[#This Row],[FAMILIA]]</f>
        <v>#N/A</v>
      </c>
      <c r="K4789" t="e">
        <f>VLOOKUP(SALIDA[[#This Row],[CODIGO]],STOCK_STARSOFT[],5,FALSE)</f>
        <v>#N/A</v>
      </c>
      <c r="L4789" t="e">
        <f>SALIDA[[#This Row],[CANTIDAD]]*SALIDA[[#This Row],[PRECIO UND]]</f>
        <v>#N/A</v>
      </c>
    </row>
    <row r="4790" spans="1:12" x14ac:dyDescent="0.25">
      <c r="A4790" s="6"/>
      <c r="B4790" s="100" t="e">
        <f>VLOOKUP(SALIDA[[#This Row],[CODIGO]],STOCKSANLUIS[],2,FALSE)</f>
        <v>#N/A</v>
      </c>
      <c r="C4790" s="153"/>
      <c r="E4790" t="e">
        <f>IF(VLOOKUP(SALIDA[[#This Row],[CODIGO]],STOCKSANLUIS[],6,FALSE)=0,"PRODUCTO SIN STOCK/UBICACIÓN",VLOOKUP(SALIDA[[#This Row],[CODIGO]],STOCKSANLUIS[],6,FALSE))</f>
        <v>#N/A</v>
      </c>
      <c r="F4790" t="e">
        <f>SALIDA[[#This Row],[CANTIDAD]]/SALIDA[[#This Row],[UND MEDIDA]]</f>
        <v>#N/A</v>
      </c>
      <c r="G4790" t="e">
        <f>VLOOKUP(SALIDA[[#This Row],[CODIGO]],FAMILIAS[],4,FALSE)</f>
        <v>#N/A</v>
      </c>
      <c r="H4790" s="10" t="e">
        <f>IF(VLOOKUP(SALIDA[[#This Row],[CODIGO]],STOCKSANLUIS[],7,FALSE)=0,"PRODUCTO SIN STOCK/UBICACIÓN",VLOOKUP(SALIDA[[#This Row],[CODIGO]],STOCKSANLUIS[],7,FALSE))</f>
        <v>#N/A</v>
      </c>
      <c r="I4790" s="10"/>
      <c r="J4790" t="e">
        <f>SALIDA[[#This Row],[CODIGO]]&amp;"       "&amp;SALIDA[[#This Row],[FAMILIA]]</f>
        <v>#N/A</v>
      </c>
      <c r="K4790" t="e">
        <f>VLOOKUP(SALIDA[[#This Row],[CODIGO]],STOCK_STARSOFT[],5,FALSE)</f>
        <v>#N/A</v>
      </c>
      <c r="L4790" t="e">
        <f>SALIDA[[#This Row],[CANTIDAD]]*SALIDA[[#This Row],[PRECIO UND]]</f>
        <v>#N/A</v>
      </c>
    </row>
    <row r="4791" spans="1:12" x14ac:dyDescent="0.25">
      <c r="A4791" s="6"/>
      <c r="B4791" s="100" t="e">
        <f>VLOOKUP(SALIDA[[#This Row],[CODIGO]],STOCKSANLUIS[],2,FALSE)</f>
        <v>#N/A</v>
      </c>
      <c r="C4791" s="153"/>
      <c r="E4791" t="e">
        <f>IF(VLOOKUP(SALIDA[[#This Row],[CODIGO]],STOCKSANLUIS[],6,FALSE)=0,"PRODUCTO SIN STOCK/UBICACIÓN",VLOOKUP(SALIDA[[#This Row],[CODIGO]],STOCKSANLUIS[],6,FALSE))</f>
        <v>#N/A</v>
      </c>
      <c r="F4791" t="e">
        <f>SALIDA[[#This Row],[CANTIDAD]]/SALIDA[[#This Row],[UND MEDIDA]]</f>
        <v>#N/A</v>
      </c>
      <c r="G4791" t="e">
        <f>VLOOKUP(SALIDA[[#This Row],[CODIGO]],FAMILIAS[],4,FALSE)</f>
        <v>#N/A</v>
      </c>
      <c r="H4791" s="10" t="e">
        <f>IF(VLOOKUP(SALIDA[[#This Row],[CODIGO]],STOCKSANLUIS[],7,FALSE)=0,"PRODUCTO SIN STOCK/UBICACIÓN",VLOOKUP(SALIDA[[#This Row],[CODIGO]],STOCKSANLUIS[],7,FALSE))</f>
        <v>#N/A</v>
      </c>
      <c r="I4791" s="10"/>
      <c r="J4791" t="e">
        <f>SALIDA[[#This Row],[CODIGO]]&amp;"       "&amp;SALIDA[[#This Row],[FAMILIA]]</f>
        <v>#N/A</v>
      </c>
      <c r="K4791" t="e">
        <f>VLOOKUP(SALIDA[[#This Row],[CODIGO]],STOCK_STARSOFT[],5,FALSE)</f>
        <v>#N/A</v>
      </c>
      <c r="L4791" t="e">
        <f>SALIDA[[#This Row],[CANTIDAD]]*SALIDA[[#This Row],[PRECIO UND]]</f>
        <v>#N/A</v>
      </c>
    </row>
    <row r="4792" spans="1:12" x14ac:dyDescent="0.25">
      <c r="A4792" s="6"/>
      <c r="B4792" s="100" t="e">
        <f>VLOOKUP(SALIDA[[#This Row],[CODIGO]],STOCKSANLUIS[],2,FALSE)</f>
        <v>#N/A</v>
      </c>
      <c r="C4792" s="153"/>
      <c r="E4792" t="e">
        <f>IF(VLOOKUP(SALIDA[[#This Row],[CODIGO]],STOCKSANLUIS[],6,FALSE)=0,"PRODUCTO SIN STOCK/UBICACIÓN",VLOOKUP(SALIDA[[#This Row],[CODIGO]],STOCKSANLUIS[],6,FALSE))</f>
        <v>#N/A</v>
      </c>
      <c r="F4792" t="e">
        <f>SALIDA[[#This Row],[CANTIDAD]]/SALIDA[[#This Row],[UND MEDIDA]]</f>
        <v>#N/A</v>
      </c>
      <c r="G4792" t="e">
        <f>VLOOKUP(SALIDA[[#This Row],[CODIGO]],FAMILIAS[],4,FALSE)</f>
        <v>#N/A</v>
      </c>
      <c r="H4792" s="10" t="e">
        <f>IF(VLOOKUP(SALIDA[[#This Row],[CODIGO]],STOCKSANLUIS[],7,FALSE)=0,"PRODUCTO SIN STOCK/UBICACIÓN",VLOOKUP(SALIDA[[#This Row],[CODIGO]],STOCKSANLUIS[],7,FALSE))</f>
        <v>#N/A</v>
      </c>
      <c r="I4792" s="10"/>
      <c r="J4792" t="e">
        <f>SALIDA[[#This Row],[CODIGO]]&amp;"       "&amp;SALIDA[[#This Row],[FAMILIA]]</f>
        <v>#N/A</v>
      </c>
      <c r="K4792" t="e">
        <f>VLOOKUP(SALIDA[[#This Row],[CODIGO]],STOCK_STARSOFT[],5,FALSE)</f>
        <v>#N/A</v>
      </c>
      <c r="L4792" t="e">
        <f>SALIDA[[#This Row],[CANTIDAD]]*SALIDA[[#This Row],[PRECIO UND]]</f>
        <v>#N/A</v>
      </c>
    </row>
    <row r="4793" spans="1:12" x14ac:dyDescent="0.25">
      <c r="A4793" s="6"/>
      <c r="B4793" s="100" t="e">
        <f>VLOOKUP(SALIDA[[#This Row],[CODIGO]],STOCKSANLUIS[],2,FALSE)</f>
        <v>#N/A</v>
      </c>
      <c r="C4793" s="153"/>
      <c r="E4793" t="e">
        <f>IF(VLOOKUP(SALIDA[[#This Row],[CODIGO]],STOCKSANLUIS[],6,FALSE)=0,"PRODUCTO SIN STOCK/UBICACIÓN",VLOOKUP(SALIDA[[#This Row],[CODIGO]],STOCKSANLUIS[],6,FALSE))</f>
        <v>#N/A</v>
      </c>
      <c r="F4793" t="e">
        <f>SALIDA[[#This Row],[CANTIDAD]]/SALIDA[[#This Row],[UND MEDIDA]]</f>
        <v>#N/A</v>
      </c>
      <c r="G4793" t="e">
        <f>VLOOKUP(SALIDA[[#This Row],[CODIGO]],FAMILIAS[],4,FALSE)</f>
        <v>#N/A</v>
      </c>
      <c r="H4793" s="10" t="e">
        <f>IF(VLOOKUP(SALIDA[[#This Row],[CODIGO]],STOCKSANLUIS[],7,FALSE)=0,"PRODUCTO SIN STOCK/UBICACIÓN",VLOOKUP(SALIDA[[#This Row],[CODIGO]],STOCKSANLUIS[],7,FALSE))</f>
        <v>#N/A</v>
      </c>
      <c r="I4793" s="10"/>
      <c r="J4793" t="e">
        <f>SALIDA[[#This Row],[CODIGO]]&amp;"       "&amp;SALIDA[[#This Row],[FAMILIA]]</f>
        <v>#N/A</v>
      </c>
      <c r="K4793" t="e">
        <f>VLOOKUP(SALIDA[[#This Row],[CODIGO]],STOCK_STARSOFT[],5,FALSE)</f>
        <v>#N/A</v>
      </c>
      <c r="L4793" t="e">
        <f>SALIDA[[#This Row],[CANTIDAD]]*SALIDA[[#This Row],[PRECIO UND]]</f>
        <v>#N/A</v>
      </c>
    </row>
    <row r="4794" spans="1:12" x14ac:dyDescent="0.25">
      <c r="A4794" s="6"/>
      <c r="B4794" s="100" t="e">
        <f>VLOOKUP(SALIDA[[#This Row],[CODIGO]],STOCKSANLUIS[],2,FALSE)</f>
        <v>#N/A</v>
      </c>
      <c r="C4794" s="153"/>
      <c r="E4794" t="e">
        <f>IF(VLOOKUP(SALIDA[[#This Row],[CODIGO]],STOCKSANLUIS[],6,FALSE)=0,"PRODUCTO SIN STOCK/UBICACIÓN",VLOOKUP(SALIDA[[#This Row],[CODIGO]],STOCKSANLUIS[],6,FALSE))</f>
        <v>#N/A</v>
      </c>
      <c r="F4794" t="e">
        <f>SALIDA[[#This Row],[CANTIDAD]]/SALIDA[[#This Row],[UND MEDIDA]]</f>
        <v>#N/A</v>
      </c>
      <c r="G4794" t="e">
        <f>VLOOKUP(SALIDA[[#This Row],[CODIGO]],FAMILIAS[],4,FALSE)</f>
        <v>#N/A</v>
      </c>
      <c r="H4794" s="10" t="e">
        <f>IF(VLOOKUP(SALIDA[[#This Row],[CODIGO]],STOCKSANLUIS[],7,FALSE)=0,"PRODUCTO SIN STOCK/UBICACIÓN",VLOOKUP(SALIDA[[#This Row],[CODIGO]],STOCKSANLUIS[],7,FALSE))</f>
        <v>#N/A</v>
      </c>
      <c r="I4794" s="10"/>
      <c r="J4794" t="e">
        <f>SALIDA[[#This Row],[CODIGO]]&amp;"       "&amp;SALIDA[[#This Row],[FAMILIA]]</f>
        <v>#N/A</v>
      </c>
      <c r="K4794" t="e">
        <f>VLOOKUP(SALIDA[[#This Row],[CODIGO]],STOCK_STARSOFT[],5,FALSE)</f>
        <v>#N/A</v>
      </c>
      <c r="L4794" t="e">
        <f>SALIDA[[#This Row],[CANTIDAD]]*SALIDA[[#This Row],[PRECIO UND]]</f>
        <v>#N/A</v>
      </c>
    </row>
    <row r="4795" spans="1:12" x14ac:dyDescent="0.25">
      <c r="A4795" s="6"/>
      <c r="B4795" s="100" t="e">
        <f>VLOOKUP(SALIDA[[#This Row],[CODIGO]],STOCKSANLUIS[],2,FALSE)</f>
        <v>#N/A</v>
      </c>
      <c r="C4795" s="153"/>
      <c r="E4795" t="e">
        <f>IF(VLOOKUP(SALIDA[[#This Row],[CODIGO]],STOCKSANLUIS[],6,FALSE)=0,"PRODUCTO SIN STOCK/UBICACIÓN",VLOOKUP(SALIDA[[#This Row],[CODIGO]],STOCKSANLUIS[],6,FALSE))</f>
        <v>#N/A</v>
      </c>
      <c r="F4795" t="e">
        <f>SALIDA[[#This Row],[CANTIDAD]]/SALIDA[[#This Row],[UND MEDIDA]]</f>
        <v>#N/A</v>
      </c>
      <c r="G4795" t="e">
        <f>VLOOKUP(SALIDA[[#This Row],[CODIGO]],FAMILIAS[],4,FALSE)</f>
        <v>#N/A</v>
      </c>
      <c r="H4795" s="10" t="e">
        <f>IF(VLOOKUP(SALIDA[[#This Row],[CODIGO]],STOCKSANLUIS[],7,FALSE)=0,"PRODUCTO SIN STOCK/UBICACIÓN",VLOOKUP(SALIDA[[#This Row],[CODIGO]],STOCKSANLUIS[],7,FALSE))</f>
        <v>#N/A</v>
      </c>
      <c r="I4795" s="10"/>
      <c r="J4795" t="e">
        <f>SALIDA[[#This Row],[CODIGO]]&amp;"       "&amp;SALIDA[[#This Row],[FAMILIA]]</f>
        <v>#N/A</v>
      </c>
      <c r="K4795" t="e">
        <f>VLOOKUP(SALIDA[[#This Row],[CODIGO]],STOCK_STARSOFT[],5,FALSE)</f>
        <v>#N/A</v>
      </c>
      <c r="L4795" t="e">
        <f>SALIDA[[#This Row],[CANTIDAD]]*SALIDA[[#This Row],[PRECIO UND]]</f>
        <v>#N/A</v>
      </c>
    </row>
    <row r="4796" spans="1:12" x14ac:dyDescent="0.25">
      <c r="A4796" s="6"/>
      <c r="B4796" s="100" t="e">
        <f>VLOOKUP(SALIDA[[#This Row],[CODIGO]],STOCKSANLUIS[],2,FALSE)</f>
        <v>#N/A</v>
      </c>
      <c r="C4796" s="153"/>
      <c r="E4796" t="e">
        <f>IF(VLOOKUP(SALIDA[[#This Row],[CODIGO]],STOCKSANLUIS[],6,FALSE)=0,"PRODUCTO SIN STOCK/UBICACIÓN",VLOOKUP(SALIDA[[#This Row],[CODIGO]],STOCKSANLUIS[],6,FALSE))</f>
        <v>#N/A</v>
      </c>
      <c r="F4796" t="e">
        <f>SALIDA[[#This Row],[CANTIDAD]]/SALIDA[[#This Row],[UND MEDIDA]]</f>
        <v>#N/A</v>
      </c>
      <c r="G4796" t="e">
        <f>VLOOKUP(SALIDA[[#This Row],[CODIGO]],FAMILIAS[],4,FALSE)</f>
        <v>#N/A</v>
      </c>
      <c r="H4796" s="10" t="e">
        <f>IF(VLOOKUP(SALIDA[[#This Row],[CODIGO]],STOCKSANLUIS[],7,FALSE)=0,"PRODUCTO SIN STOCK/UBICACIÓN",VLOOKUP(SALIDA[[#This Row],[CODIGO]],STOCKSANLUIS[],7,FALSE))</f>
        <v>#N/A</v>
      </c>
      <c r="I4796" s="10"/>
      <c r="J4796" t="e">
        <f>SALIDA[[#This Row],[CODIGO]]&amp;"       "&amp;SALIDA[[#This Row],[FAMILIA]]</f>
        <v>#N/A</v>
      </c>
      <c r="K4796" t="e">
        <f>VLOOKUP(SALIDA[[#This Row],[CODIGO]],STOCK_STARSOFT[],5,FALSE)</f>
        <v>#N/A</v>
      </c>
      <c r="L4796" t="e">
        <f>SALIDA[[#This Row],[CANTIDAD]]*SALIDA[[#This Row],[PRECIO UND]]</f>
        <v>#N/A</v>
      </c>
    </row>
    <row r="4797" spans="1:12" x14ac:dyDescent="0.25">
      <c r="A4797" s="6"/>
      <c r="B4797" s="100" t="e">
        <f>VLOOKUP(SALIDA[[#This Row],[CODIGO]],STOCKSANLUIS[],2,FALSE)</f>
        <v>#N/A</v>
      </c>
      <c r="C4797" s="153"/>
      <c r="E4797" t="e">
        <f>IF(VLOOKUP(SALIDA[[#This Row],[CODIGO]],STOCKSANLUIS[],6,FALSE)=0,"PRODUCTO SIN STOCK/UBICACIÓN",VLOOKUP(SALIDA[[#This Row],[CODIGO]],STOCKSANLUIS[],6,FALSE))</f>
        <v>#N/A</v>
      </c>
      <c r="F4797" t="e">
        <f>SALIDA[[#This Row],[CANTIDAD]]/SALIDA[[#This Row],[UND MEDIDA]]</f>
        <v>#N/A</v>
      </c>
      <c r="G4797" t="e">
        <f>VLOOKUP(SALIDA[[#This Row],[CODIGO]],FAMILIAS[],4,FALSE)</f>
        <v>#N/A</v>
      </c>
      <c r="H4797" s="10" t="e">
        <f>IF(VLOOKUP(SALIDA[[#This Row],[CODIGO]],STOCKSANLUIS[],7,FALSE)=0,"PRODUCTO SIN STOCK/UBICACIÓN",VLOOKUP(SALIDA[[#This Row],[CODIGO]],STOCKSANLUIS[],7,FALSE))</f>
        <v>#N/A</v>
      </c>
      <c r="I4797" s="10"/>
      <c r="J4797" t="e">
        <f>SALIDA[[#This Row],[CODIGO]]&amp;"       "&amp;SALIDA[[#This Row],[FAMILIA]]</f>
        <v>#N/A</v>
      </c>
      <c r="K4797" t="e">
        <f>VLOOKUP(SALIDA[[#This Row],[CODIGO]],STOCK_STARSOFT[],5,FALSE)</f>
        <v>#N/A</v>
      </c>
      <c r="L4797" t="e">
        <f>SALIDA[[#This Row],[CANTIDAD]]*SALIDA[[#This Row],[PRECIO UND]]</f>
        <v>#N/A</v>
      </c>
    </row>
    <row r="4798" spans="1:12" x14ac:dyDescent="0.25">
      <c r="A4798" s="6"/>
      <c r="B4798" s="100" t="e">
        <f>VLOOKUP(SALIDA[[#This Row],[CODIGO]],STOCKSANLUIS[],2,FALSE)</f>
        <v>#N/A</v>
      </c>
      <c r="C4798" s="153"/>
      <c r="E4798" t="e">
        <f>IF(VLOOKUP(SALIDA[[#This Row],[CODIGO]],STOCKSANLUIS[],6,FALSE)=0,"PRODUCTO SIN STOCK/UBICACIÓN",VLOOKUP(SALIDA[[#This Row],[CODIGO]],STOCKSANLUIS[],6,FALSE))</f>
        <v>#N/A</v>
      </c>
      <c r="F4798" t="e">
        <f>SALIDA[[#This Row],[CANTIDAD]]/SALIDA[[#This Row],[UND MEDIDA]]</f>
        <v>#N/A</v>
      </c>
      <c r="G4798" t="e">
        <f>VLOOKUP(SALIDA[[#This Row],[CODIGO]],FAMILIAS[],4,FALSE)</f>
        <v>#N/A</v>
      </c>
      <c r="H4798" s="10" t="e">
        <f>IF(VLOOKUP(SALIDA[[#This Row],[CODIGO]],STOCKSANLUIS[],7,FALSE)=0,"PRODUCTO SIN STOCK/UBICACIÓN",VLOOKUP(SALIDA[[#This Row],[CODIGO]],STOCKSANLUIS[],7,FALSE))</f>
        <v>#N/A</v>
      </c>
      <c r="I4798" s="10"/>
      <c r="J4798" t="e">
        <f>SALIDA[[#This Row],[CODIGO]]&amp;"       "&amp;SALIDA[[#This Row],[FAMILIA]]</f>
        <v>#N/A</v>
      </c>
      <c r="K4798" t="e">
        <f>VLOOKUP(SALIDA[[#This Row],[CODIGO]],STOCK_STARSOFT[],5,FALSE)</f>
        <v>#N/A</v>
      </c>
      <c r="L4798" t="e">
        <f>SALIDA[[#This Row],[CANTIDAD]]*SALIDA[[#This Row],[PRECIO UND]]</f>
        <v>#N/A</v>
      </c>
    </row>
    <row r="4799" spans="1:12" x14ac:dyDescent="0.25">
      <c r="A4799" s="6"/>
      <c r="B4799" s="100" t="e">
        <f>VLOOKUP(SALIDA[[#This Row],[CODIGO]],STOCKSANLUIS[],2,FALSE)</f>
        <v>#N/A</v>
      </c>
      <c r="C4799" s="153"/>
      <c r="E4799" t="e">
        <f>IF(VLOOKUP(SALIDA[[#This Row],[CODIGO]],STOCKSANLUIS[],6,FALSE)=0,"PRODUCTO SIN STOCK/UBICACIÓN",VLOOKUP(SALIDA[[#This Row],[CODIGO]],STOCKSANLUIS[],6,FALSE))</f>
        <v>#N/A</v>
      </c>
      <c r="F4799" t="e">
        <f>SALIDA[[#This Row],[CANTIDAD]]/SALIDA[[#This Row],[UND MEDIDA]]</f>
        <v>#N/A</v>
      </c>
      <c r="G4799" t="e">
        <f>VLOOKUP(SALIDA[[#This Row],[CODIGO]],FAMILIAS[],4,FALSE)</f>
        <v>#N/A</v>
      </c>
      <c r="H4799" s="10" t="e">
        <f>IF(VLOOKUP(SALIDA[[#This Row],[CODIGO]],STOCKSANLUIS[],7,FALSE)=0,"PRODUCTO SIN STOCK/UBICACIÓN",VLOOKUP(SALIDA[[#This Row],[CODIGO]],STOCKSANLUIS[],7,FALSE))</f>
        <v>#N/A</v>
      </c>
      <c r="I4799" s="10"/>
      <c r="J4799" t="e">
        <f>SALIDA[[#This Row],[CODIGO]]&amp;"       "&amp;SALIDA[[#This Row],[FAMILIA]]</f>
        <v>#N/A</v>
      </c>
      <c r="K4799" t="e">
        <f>VLOOKUP(SALIDA[[#This Row],[CODIGO]],STOCK_STARSOFT[],5,FALSE)</f>
        <v>#N/A</v>
      </c>
      <c r="L4799" t="e">
        <f>SALIDA[[#This Row],[CANTIDAD]]*SALIDA[[#This Row],[PRECIO UND]]</f>
        <v>#N/A</v>
      </c>
    </row>
    <row r="4800" spans="1:12" x14ac:dyDescent="0.25">
      <c r="A4800" s="6"/>
      <c r="B4800" s="100" t="e">
        <f>VLOOKUP(SALIDA[[#This Row],[CODIGO]],STOCKSANLUIS[],2,FALSE)</f>
        <v>#N/A</v>
      </c>
      <c r="C4800" s="153"/>
      <c r="E4800" t="e">
        <f>IF(VLOOKUP(SALIDA[[#This Row],[CODIGO]],STOCKSANLUIS[],6,FALSE)=0,"PRODUCTO SIN STOCK/UBICACIÓN",VLOOKUP(SALIDA[[#This Row],[CODIGO]],STOCKSANLUIS[],6,FALSE))</f>
        <v>#N/A</v>
      </c>
      <c r="F4800" t="e">
        <f>SALIDA[[#This Row],[CANTIDAD]]/SALIDA[[#This Row],[UND MEDIDA]]</f>
        <v>#N/A</v>
      </c>
      <c r="G4800" t="e">
        <f>VLOOKUP(SALIDA[[#This Row],[CODIGO]],FAMILIAS[],4,FALSE)</f>
        <v>#N/A</v>
      </c>
      <c r="H4800" s="10" t="e">
        <f>IF(VLOOKUP(SALIDA[[#This Row],[CODIGO]],STOCKSANLUIS[],7,FALSE)=0,"PRODUCTO SIN STOCK/UBICACIÓN",VLOOKUP(SALIDA[[#This Row],[CODIGO]],STOCKSANLUIS[],7,FALSE))</f>
        <v>#N/A</v>
      </c>
      <c r="I4800" s="10"/>
      <c r="J4800" t="e">
        <f>SALIDA[[#This Row],[CODIGO]]&amp;"       "&amp;SALIDA[[#This Row],[FAMILIA]]</f>
        <v>#N/A</v>
      </c>
      <c r="K4800" t="e">
        <f>VLOOKUP(SALIDA[[#This Row],[CODIGO]],STOCK_STARSOFT[],5,FALSE)</f>
        <v>#N/A</v>
      </c>
      <c r="L4800" t="e">
        <f>SALIDA[[#This Row],[CANTIDAD]]*SALIDA[[#This Row],[PRECIO UND]]</f>
        <v>#N/A</v>
      </c>
    </row>
    <row r="4801" spans="1:12" x14ac:dyDescent="0.25">
      <c r="A4801" s="6"/>
      <c r="B4801" s="100" t="e">
        <f>VLOOKUP(SALIDA[[#This Row],[CODIGO]],STOCKSANLUIS[],2,FALSE)</f>
        <v>#N/A</v>
      </c>
      <c r="C4801" s="153"/>
      <c r="E4801" t="e">
        <f>IF(VLOOKUP(SALIDA[[#This Row],[CODIGO]],STOCKSANLUIS[],6,FALSE)=0,"PRODUCTO SIN STOCK/UBICACIÓN",VLOOKUP(SALIDA[[#This Row],[CODIGO]],STOCKSANLUIS[],6,FALSE))</f>
        <v>#N/A</v>
      </c>
      <c r="F4801" t="e">
        <f>SALIDA[[#This Row],[CANTIDAD]]/SALIDA[[#This Row],[UND MEDIDA]]</f>
        <v>#N/A</v>
      </c>
      <c r="G4801" t="e">
        <f>VLOOKUP(SALIDA[[#This Row],[CODIGO]],FAMILIAS[],4,FALSE)</f>
        <v>#N/A</v>
      </c>
      <c r="H4801" s="10" t="e">
        <f>IF(VLOOKUP(SALIDA[[#This Row],[CODIGO]],STOCKSANLUIS[],7,FALSE)=0,"PRODUCTO SIN STOCK/UBICACIÓN",VLOOKUP(SALIDA[[#This Row],[CODIGO]],STOCKSANLUIS[],7,FALSE))</f>
        <v>#N/A</v>
      </c>
      <c r="I4801" s="10"/>
      <c r="J4801" t="e">
        <f>SALIDA[[#This Row],[CODIGO]]&amp;"       "&amp;SALIDA[[#This Row],[FAMILIA]]</f>
        <v>#N/A</v>
      </c>
      <c r="K4801" t="e">
        <f>VLOOKUP(SALIDA[[#This Row],[CODIGO]],STOCK_STARSOFT[],5,FALSE)</f>
        <v>#N/A</v>
      </c>
      <c r="L4801" t="e">
        <f>SALIDA[[#This Row],[CANTIDAD]]*SALIDA[[#This Row],[PRECIO UND]]</f>
        <v>#N/A</v>
      </c>
    </row>
    <row r="4802" spans="1:12" x14ac:dyDescent="0.25">
      <c r="A4802" s="6"/>
      <c r="B4802" s="100" t="e">
        <f>VLOOKUP(SALIDA[[#This Row],[CODIGO]],STOCKSANLUIS[],2,FALSE)</f>
        <v>#N/A</v>
      </c>
      <c r="C4802" s="153"/>
      <c r="E4802" t="e">
        <f>IF(VLOOKUP(SALIDA[[#This Row],[CODIGO]],STOCKSANLUIS[],6,FALSE)=0,"PRODUCTO SIN STOCK/UBICACIÓN",VLOOKUP(SALIDA[[#This Row],[CODIGO]],STOCKSANLUIS[],6,FALSE))</f>
        <v>#N/A</v>
      </c>
      <c r="F4802" t="e">
        <f>SALIDA[[#This Row],[CANTIDAD]]/SALIDA[[#This Row],[UND MEDIDA]]</f>
        <v>#N/A</v>
      </c>
      <c r="G4802" t="e">
        <f>VLOOKUP(SALIDA[[#This Row],[CODIGO]],FAMILIAS[],4,FALSE)</f>
        <v>#N/A</v>
      </c>
      <c r="H4802" s="10" t="e">
        <f>IF(VLOOKUP(SALIDA[[#This Row],[CODIGO]],STOCKSANLUIS[],7,FALSE)=0,"PRODUCTO SIN STOCK/UBICACIÓN",VLOOKUP(SALIDA[[#This Row],[CODIGO]],STOCKSANLUIS[],7,FALSE))</f>
        <v>#N/A</v>
      </c>
      <c r="I4802" s="10"/>
      <c r="J4802" t="e">
        <f>SALIDA[[#This Row],[CODIGO]]&amp;"       "&amp;SALIDA[[#This Row],[FAMILIA]]</f>
        <v>#N/A</v>
      </c>
      <c r="K4802" t="e">
        <f>VLOOKUP(SALIDA[[#This Row],[CODIGO]],STOCK_STARSOFT[],5,FALSE)</f>
        <v>#N/A</v>
      </c>
      <c r="L4802" t="e">
        <f>SALIDA[[#This Row],[CANTIDAD]]*SALIDA[[#This Row],[PRECIO UND]]</f>
        <v>#N/A</v>
      </c>
    </row>
    <row r="4803" spans="1:12" x14ac:dyDescent="0.25">
      <c r="A4803" s="6"/>
      <c r="B4803" s="100" t="e">
        <f>VLOOKUP(SALIDA[[#This Row],[CODIGO]],STOCKSANLUIS[],2,FALSE)</f>
        <v>#N/A</v>
      </c>
      <c r="C4803" s="153"/>
      <c r="E4803" t="e">
        <f>IF(VLOOKUP(SALIDA[[#This Row],[CODIGO]],STOCKSANLUIS[],6,FALSE)=0,"PRODUCTO SIN STOCK/UBICACIÓN",VLOOKUP(SALIDA[[#This Row],[CODIGO]],STOCKSANLUIS[],6,FALSE))</f>
        <v>#N/A</v>
      </c>
      <c r="F4803" t="e">
        <f>SALIDA[[#This Row],[CANTIDAD]]/SALIDA[[#This Row],[UND MEDIDA]]</f>
        <v>#N/A</v>
      </c>
      <c r="G4803" t="e">
        <f>VLOOKUP(SALIDA[[#This Row],[CODIGO]],FAMILIAS[],4,FALSE)</f>
        <v>#N/A</v>
      </c>
      <c r="H4803" s="10" t="e">
        <f>IF(VLOOKUP(SALIDA[[#This Row],[CODIGO]],STOCKSANLUIS[],7,FALSE)=0,"PRODUCTO SIN STOCK/UBICACIÓN",VLOOKUP(SALIDA[[#This Row],[CODIGO]],STOCKSANLUIS[],7,FALSE))</f>
        <v>#N/A</v>
      </c>
      <c r="I4803" s="10"/>
      <c r="J4803" t="e">
        <f>SALIDA[[#This Row],[CODIGO]]&amp;"       "&amp;SALIDA[[#This Row],[FAMILIA]]</f>
        <v>#N/A</v>
      </c>
      <c r="K4803" t="e">
        <f>VLOOKUP(SALIDA[[#This Row],[CODIGO]],STOCK_STARSOFT[],5,FALSE)</f>
        <v>#N/A</v>
      </c>
      <c r="L4803" t="e">
        <f>SALIDA[[#This Row],[CANTIDAD]]*SALIDA[[#This Row],[PRECIO UND]]</f>
        <v>#N/A</v>
      </c>
    </row>
    <row r="4804" spans="1:12" x14ac:dyDescent="0.25">
      <c r="A4804" s="6"/>
      <c r="B4804" s="100" t="e">
        <f>VLOOKUP(SALIDA[[#This Row],[CODIGO]],STOCKSANLUIS[],2,FALSE)</f>
        <v>#N/A</v>
      </c>
      <c r="C4804" s="153"/>
      <c r="E4804" t="e">
        <f>IF(VLOOKUP(SALIDA[[#This Row],[CODIGO]],STOCKSANLUIS[],6,FALSE)=0,"PRODUCTO SIN STOCK/UBICACIÓN",VLOOKUP(SALIDA[[#This Row],[CODIGO]],STOCKSANLUIS[],6,FALSE))</f>
        <v>#N/A</v>
      </c>
      <c r="F4804" t="e">
        <f>SALIDA[[#This Row],[CANTIDAD]]/SALIDA[[#This Row],[UND MEDIDA]]</f>
        <v>#N/A</v>
      </c>
      <c r="G4804" t="e">
        <f>VLOOKUP(SALIDA[[#This Row],[CODIGO]],FAMILIAS[],4,FALSE)</f>
        <v>#N/A</v>
      </c>
      <c r="H4804" s="10" t="e">
        <f>IF(VLOOKUP(SALIDA[[#This Row],[CODIGO]],STOCKSANLUIS[],7,FALSE)=0,"PRODUCTO SIN STOCK/UBICACIÓN",VLOOKUP(SALIDA[[#This Row],[CODIGO]],STOCKSANLUIS[],7,FALSE))</f>
        <v>#N/A</v>
      </c>
      <c r="I4804" s="10"/>
      <c r="J4804" t="e">
        <f>SALIDA[[#This Row],[CODIGO]]&amp;"       "&amp;SALIDA[[#This Row],[FAMILIA]]</f>
        <v>#N/A</v>
      </c>
      <c r="K4804" t="e">
        <f>VLOOKUP(SALIDA[[#This Row],[CODIGO]],STOCK_STARSOFT[],5,FALSE)</f>
        <v>#N/A</v>
      </c>
      <c r="L4804" t="e">
        <f>SALIDA[[#This Row],[CANTIDAD]]*SALIDA[[#This Row],[PRECIO UND]]</f>
        <v>#N/A</v>
      </c>
    </row>
    <row r="4805" spans="1:12" x14ac:dyDescent="0.25">
      <c r="A4805" s="6"/>
      <c r="B4805" s="100" t="e">
        <f>VLOOKUP(SALIDA[[#This Row],[CODIGO]],STOCKSANLUIS[],2,FALSE)</f>
        <v>#N/A</v>
      </c>
      <c r="C4805" s="153"/>
      <c r="E4805" t="e">
        <f>IF(VLOOKUP(SALIDA[[#This Row],[CODIGO]],STOCKSANLUIS[],6,FALSE)=0,"PRODUCTO SIN STOCK/UBICACIÓN",VLOOKUP(SALIDA[[#This Row],[CODIGO]],STOCKSANLUIS[],6,FALSE))</f>
        <v>#N/A</v>
      </c>
      <c r="F4805" t="e">
        <f>SALIDA[[#This Row],[CANTIDAD]]/SALIDA[[#This Row],[UND MEDIDA]]</f>
        <v>#N/A</v>
      </c>
      <c r="G4805" t="e">
        <f>VLOOKUP(SALIDA[[#This Row],[CODIGO]],FAMILIAS[],4,FALSE)</f>
        <v>#N/A</v>
      </c>
      <c r="H4805" s="10" t="e">
        <f>IF(VLOOKUP(SALIDA[[#This Row],[CODIGO]],STOCKSANLUIS[],7,FALSE)=0,"PRODUCTO SIN STOCK/UBICACIÓN",VLOOKUP(SALIDA[[#This Row],[CODIGO]],STOCKSANLUIS[],7,FALSE))</f>
        <v>#N/A</v>
      </c>
      <c r="I4805" s="10"/>
      <c r="J4805" t="e">
        <f>SALIDA[[#This Row],[CODIGO]]&amp;"       "&amp;SALIDA[[#This Row],[FAMILIA]]</f>
        <v>#N/A</v>
      </c>
      <c r="K4805" t="e">
        <f>VLOOKUP(SALIDA[[#This Row],[CODIGO]],STOCK_STARSOFT[],5,FALSE)</f>
        <v>#N/A</v>
      </c>
      <c r="L4805" t="e">
        <f>SALIDA[[#This Row],[CANTIDAD]]*SALIDA[[#This Row],[PRECIO UND]]</f>
        <v>#N/A</v>
      </c>
    </row>
    <row r="4806" spans="1:12" x14ac:dyDescent="0.25">
      <c r="A4806" s="6"/>
      <c r="B4806" s="100" t="e">
        <f>VLOOKUP(SALIDA[[#This Row],[CODIGO]],STOCKSANLUIS[],2,FALSE)</f>
        <v>#N/A</v>
      </c>
      <c r="C4806" s="153"/>
      <c r="E4806" t="e">
        <f>IF(VLOOKUP(SALIDA[[#This Row],[CODIGO]],STOCKSANLUIS[],6,FALSE)=0,"PRODUCTO SIN STOCK/UBICACIÓN",VLOOKUP(SALIDA[[#This Row],[CODIGO]],STOCKSANLUIS[],6,FALSE))</f>
        <v>#N/A</v>
      </c>
      <c r="F4806" t="e">
        <f>SALIDA[[#This Row],[CANTIDAD]]/SALIDA[[#This Row],[UND MEDIDA]]</f>
        <v>#N/A</v>
      </c>
      <c r="G4806" t="e">
        <f>VLOOKUP(SALIDA[[#This Row],[CODIGO]],FAMILIAS[],4,FALSE)</f>
        <v>#N/A</v>
      </c>
      <c r="H4806" s="10" t="e">
        <f>IF(VLOOKUP(SALIDA[[#This Row],[CODIGO]],STOCKSANLUIS[],7,FALSE)=0,"PRODUCTO SIN STOCK/UBICACIÓN",VLOOKUP(SALIDA[[#This Row],[CODIGO]],STOCKSANLUIS[],7,FALSE))</f>
        <v>#N/A</v>
      </c>
      <c r="I4806" s="10"/>
      <c r="J4806" t="e">
        <f>SALIDA[[#This Row],[CODIGO]]&amp;"       "&amp;SALIDA[[#This Row],[FAMILIA]]</f>
        <v>#N/A</v>
      </c>
      <c r="K4806" t="e">
        <f>VLOOKUP(SALIDA[[#This Row],[CODIGO]],STOCK_STARSOFT[],5,FALSE)</f>
        <v>#N/A</v>
      </c>
      <c r="L4806" t="e">
        <f>SALIDA[[#This Row],[CANTIDAD]]*SALIDA[[#This Row],[PRECIO UND]]</f>
        <v>#N/A</v>
      </c>
    </row>
    <row r="4807" spans="1:12" x14ac:dyDescent="0.25">
      <c r="A4807" s="6"/>
      <c r="B4807" s="100" t="e">
        <f>VLOOKUP(SALIDA[[#This Row],[CODIGO]],STOCKSANLUIS[],2,FALSE)</f>
        <v>#N/A</v>
      </c>
      <c r="C4807" s="153"/>
      <c r="E4807" t="e">
        <f>IF(VLOOKUP(SALIDA[[#This Row],[CODIGO]],STOCKSANLUIS[],6,FALSE)=0,"PRODUCTO SIN STOCK/UBICACIÓN",VLOOKUP(SALIDA[[#This Row],[CODIGO]],STOCKSANLUIS[],6,FALSE))</f>
        <v>#N/A</v>
      </c>
      <c r="F4807" t="e">
        <f>SALIDA[[#This Row],[CANTIDAD]]/SALIDA[[#This Row],[UND MEDIDA]]</f>
        <v>#N/A</v>
      </c>
      <c r="G4807" t="e">
        <f>VLOOKUP(SALIDA[[#This Row],[CODIGO]],FAMILIAS[],4,FALSE)</f>
        <v>#N/A</v>
      </c>
      <c r="H4807" s="10" t="e">
        <f>IF(VLOOKUP(SALIDA[[#This Row],[CODIGO]],STOCKSANLUIS[],7,FALSE)=0,"PRODUCTO SIN STOCK/UBICACIÓN",VLOOKUP(SALIDA[[#This Row],[CODIGO]],STOCKSANLUIS[],7,FALSE))</f>
        <v>#N/A</v>
      </c>
      <c r="I4807" s="10"/>
      <c r="J4807" t="e">
        <f>SALIDA[[#This Row],[CODIGO]]&amp;"       "&amp;SALIDA[[#This Row],[FAMILIA]]</f>
        <v>#N/A</v>
      </c>
      <c r="K4807" t="e">
        <f>VLOOKUP(SALIDA[[#This Row],[CODIGO]],STOCK_STARSOFT[],5,FALSE)</f>
        <v>#N/A</v>
      </c>
      <c r="L4807" t="e">
        <f>SALIDA[[#This Row],[CANTIDAD]]*SALIDA[[#This Row],[PRECIO UND]]</f>
        <v>#N/A</v>
      </c>
    </row>
    <row r="4808" spans="1:12" x14ac:dyDescent="0.25">
      <c r="A4808" s="6"/>
      <c r="B4808" s="100" t="e">
        <f>VLOOKUP(SALIDA[[#This Row],[CODIGO]],STOCKSANLUIS[],2,FALSE)</f>
        <v>#N/A</v>
      </c>
      <c r="C4808" s="153"/>
      <c r="E4808" t="e">
        <f>IF(VLOOKUP(SALIDA[[#This Row],[CODIGO]],STOCKSANLUIS[],6,FALSE)=0,"PRODUCTO SIN STOCK/UBICACIÓN",VLOOKUP(SALIDA[[#This Row],[CODIGO]],STOCKSANLUIS[],6,FALSE))</f>
        <v>#N/A</v>
      </c>
      <c r="F4808" t="e">
        <f>SALIDA[[#This Row],[CANTIDAD]]/SALIDA[[#This Row],[UND MEDIDA]]</f>
        <v>#N/A</v>
      </c>
      <c r="G4808" t="e">
        <f>VLOOKUP(SALIDA[[#This Row],[CODIGO]],FAMILIAS[],4,FALSE)</f>
        <v>#N/A</v>
      </c>
      <c r="H4808" s="10" t="e">
        <f>IF(VLOOKUP(SALIDA[[#This Row],[CODIGO]],STOCKSANLUIS[],7,FALSE)=0,"PRODUCTO SIN STOCK/UBICACIÓN",VLOOKUP(SALIDA[[#This Row],[CODIGO]],STOCKSANLUIS[],7,FALSE))</f>
        <v>#N/A</v>
      </c>
      <c r="I4808" s="10"/>
      <c r="J4808" t="e">
        <f>SALIDA[[#This Row],[CODIGO]]&amp;"       "&amp;SALIDA[[#This Row],[FAMILIA]]</f>
        <v>#N/A</v>
      </c>
      <c r="K4808" t="e">
        <f>VLOOKUP(SALIDA[[#This Row],[CODIGO]],STOCK_STARSOFT[],5,FALSE)</f>
        <v>#N/A</v>
      </c>
      <c r="L4808" t="e">
        <f>SALIDA[[#This Row],[CANTIDAD]]*SALIDA[[#This Row],[PRECIO UND]]</f>
        <v>#N/A</v>
      </c>
    </row>
    <row r="4809" spans="1:12" x14ac:dyDescent="0.25">
      <c r="A4809" s="6"/>
      <c r="B4809" s="100" t="e">
        <f>VLOOKUP(SALIDA[[#This Row],[CODIGO]],STOCKSANLUIS[],2,FALSE)</f>
        <v>#N/A</v>
      </c>
      <c r="C4809" s="153"/>
      <c r="E4809" t="e">
        <f>IF(VLOOKUP(SALIDA[[#This Row],[CODIGO]],STOCKSANLUIS[],6,FALSE)=0,"PRODUCTO SIN STOCK/UBICACIÓN",VLOOKUP(SALIDA[[#This Row],[CODIGO]],STOCKSANLUIS[],6,FALSE))</f>
        <v>#N/A</v>
      </c>
      <c r="F4809" t="e">
        <f>SALIDA[[#This Row],[CANTIDAD]]/SALIDA[[#This Row],[UND MEDIDA]]</f>
        <v>#N/A</v>
      </c>
      <c r="G4809" t="e">
        <f>VLOOKUP(SALIDA[[#This Row],[CODIGO]],FAMILIAS[],4,FALSE)</f>
        <v>#N/A</v>
      </c>
      <c r="H4809" s="10" t="e">
        <f>IF(VLOOKUP(SALIDA[[#This Row],[CODIGO]],STOCKSANLUIS[],7,FALSE)=0,"PRODUCTO SIN STOCK/UBICACIÓN",VLOOKUP(SALIDA[[#This Row],[CODIGO]],STOCKSANLUIS[],7,FALSE))</f>
        <v>#N/A</v>
      </c>
      <c r="I4809" s="10"/>
      <c r="J4809" t="e">
        <f>SALIDA[[#This Row],[CODIGO]]&amp;"       "&amp;SALIDA[[#This Row],[FAMILIA]]</f>
        <v>#N/A</v>
      </c>
      <c r="K4809" t="e">
        <f>VLOOKUP(SALIDA[[#This Row],[CODIGO]],STOCK_STARSOFT[],5,FALSE)</f>
        <v>#N/A</v>
      </c>
      <c r="L4809" t="e">
        <f>SALIDA[[#This Row],[CANTIDAD]]*SALIDA[[#This Row],[PRECIO UND]]</f>
        <v>#N/A</v>
      </c>
    </row>
    <row r="4810" spans="1:12" x14ac:dyDescent="0.25">
      <c r="A4810" s="6"/>
      <c r="B4810" s="100" t="e">
        <f>VLOOKUP(SALIDA[[#This Row],[CODIGO]],STOCKSANLUIS[],2,FALSE)</f>
        <v>#N/A</v>
      </c>
      <c r="C4810" s="153"/>
      <c r="E4810" t="e">
        <f>IF(VLOOKUP(SALIDA[[#This Row],[CODIGO]],STOCKSANLUIS[],6,FALSE)=0,"PRODUCTO SIN STOCK/UBICACIÓN",VLOOKUP(SALIDA[[#This Row],[CODIGO]],STOCKSANLUIS[],6,FALSE))</f>
        <v>#N/A</v>
      </c>
      <c r="F4810" t="e">
        <f>SALIDA[[#This Row],[CANTIDAD]]/SALIDA[[#This Row],[UND MEDIDA]]</f>
        <v>#N/A</v>
      </c>
      <c r="G4810" t="e">
        <f>VLOOKUP(SALIDA[[#This Row],[CODIGO]],FAMILIAS[],4,FALSE)</f>
        <v>#N/A</v>
      </c>
      <c r="H4810" s="10" t="e">
        <f>IF(VLOOKUP(SALIDA[[#This Row],[CODIGO]],STOCKSANLUIS[],7,FALSE)=0,"PRODUCTO SIN STOCK/UBICACIÓN",VLOOKUP(SALIDA[[#This Row],[CODIGO]],STOCKSANLUIS[],7,FALSE))</f>
        <v>#N/A</v>
      </c>
      <c r="I4810" s="10"/>
      <c r="J4810" t="e">
        <f>SALIDA[[#This Row],[CODIGO]]&amp;"       "&amp;SALIDA[[#This Row],[FAMILIA]]</f>
        <v>#N/A</v>
      </c>
      <c r="K4810" t="e">
        <f>VLOOKUP(SALIDA[[#This Row],[CODIGO]],STOCK_STARSOFT[],5,FALSE)</f>
        <v>#N/A</v>
      </c>
      <c r="L4810" t="e">
        <f>SALIDA[[#This Row],[CANTIDAD]]*SALIDA[[#This Row],[PRECIO UND]]</f>
        <v>#N/A</v>
      </c>
    </row>
    <row r="4811" spans="1:12" x14ac:dyDescent="0.25">
      <c r="A4811" s="6"/>
      <c r="B4811" s="100" t="e">
        <f>VLOOKUP(SALIDA[[#This Row],[CODIGO]],STOCKSANLUIS[],2,FALSE)</f>
        <v>#N/A</v>
      </c>
      <c r="C4811" s="153"/>
      <c r="E4811" t="e">
        <f>IF(VLOOKUP(SALIDA[[#This Row],[CODIGO]],STOCKSANLUIS[],6,FALSE)=0,"PRODUCTO SIN STOCK/UBICACIÓN",VLOOKUP(SALIDA[[#This Row],[CODIGO]],STOCKSANLUIS[],6,FALSE))</f>
        <v>#N/A</v>
      </c>
      <c r="F4811" t="e">
        <f>SALIDA[[#This Row],[CANTIDAD]]/SALIDA[[#This Row],[UND MEDIDA]]</f>
        <v>#N/A</v>
      </c>
      <c r="G4811" t="e">
        <f>VLOOKUP(SALIDA[[#This Row],[CODIGO]],FAMILIAS[],4,FALSE)</f>
        <v>#N/A</v>
      </c>
      <c r="H4811" s="10" t="e">
        <f>IF(VLOOKUP(SALIDA[[#This Row],[CODIGO]],STOCKSANLUIS[],7,FALSE)=0,"PRODUCTO SIN STOCK/UBICACIÓN",VLOOKUP(SALIDA[[#This Row],[CODIGO]],STOCKSANLUIS[],7,FALSE))</f>
        <v>#N/A</v>
      </c>
      <c r="I4811" s="10"/>
      <c r="J4811" t="e">
        <f>SALIDA[[#This Row],[CODIGO]]&amp;"       "&amp;SALIDA[[#This Row],[FAMILIA]]</f>
        <v>#N/A</v>
      </c>
      <c r="K4811" t="e">
        <f>VLOOKUP(SALIDA[[#This Row],[CODIGO]],STOCK_STARSOFT[],5,FALSE)</f>
        <v>#N/A</v>
      </c>
      <c r="L4811" t="e">
        <f>SALIDA[[#This Row],[CANTIDAD]]*SALIDA[[#This Row],[PRECIO UND]]</f>
        <v>#N/A</v>
      </c>
    </row>
    <row r="4812" spans="1:12" x14ac:dyDescent="0.25">
      <c r="A4812" s="6"/>
      <c r="B4812" s="100" t="e">
        <f>VLOOKUP(SALIDA[[#This Row],[CODIGO]],STOCKSANLUIS[],2,FALSE)</f>
        <v>#N/A</v>
      </c>
      <c r="C4812" s="153"/>
      <c r="E4812" t="e">
        <f>IF(VLOOKUP(SALIDA[[#This Row],[CODIGO]],STOCKSANLUIS[],6,FALSE)=0,"PRODUCTO SIN STOCK/UBICACIÓN",VLOOKUP(SALIDA[[#This Row],[CODIGO]],STOCKSANLUIS[],6,FALSE))</f>
        <v>#N/A</v>
      </c>
      <c r="F4812" t="e">
        <f>SALIDA[[#This Row],[CANTIDAD]]/SALIDA[[#This Row],[UND MEDIDA]]</f>
        <v>#N/A</v>
      </c>
      <c r="G4812" t="e">
        <f>VLOOKUP(SALIDA[[#This Row],[CODIGO]],FAMILIAS[],4,FALSE)</f>
        <v>#N/A</v>
      </c>
      <c r="H4812" s="10" t="e">
        <f>IF(VLOOKUP(SALIDA[[#This Row],[CODIGO]],STOCKSANLUIS[],7,FALSE)=0,"PRODUCTO SIN STOCK/UBICACIÓN",VLOOKUP(SALIDA[[#This Row],[CODIGO]],STOCKSANLUIS[],7,FALSE))</f>
        <v>#N/A</v>
      </c>
      <c r="I4812" s="10"/>
      <c r="J4812" t="e">
        <f>SALIDA[[#This Row],[CODIGO]]&amp;"       "&amp;SALIDA[[#This Row],[FAMILIA]]</f>
        <v>#N/A</v>
      </c>
      <c r="K4812" t="e">
        <f>VLOOKUP(SALIDA[[#This Row],[CODIGO]],STOCK_STARSOFT[],5,FALSE)</f>
        <v>#N/A</v>
      </c>
      <c r="L4812" t="e">
        <f>SALIDA[[#This Row],[CANTIDAD]]*SALIDA[[#This Row],[PRECIO UND]]</f>
        <v>#N/A</v>
      </c>
    </row>
    <row r="4813" spans="1:12" x14ac:dyDescent="0.25">
      <c r="A4813" s="6"/>
      <c r="B4813" s="100" t="e">
        <f>VLOOKUP(SALIDA[[#This Row],[CODIGO]],STOCKSANLUIS[],2,FALSE)</f>
        <v>#N/A</v>
      </c>
      <c r="C4813" s="153"/>
      <c r="E4813" t="e">
        <f>IF(VLOOKUP(SALIDA[[#This Row],[CODIGO]],STOCKSANLUIS[],6,FALSE)=0,"PRODUCTO SIN STOCK/UBICACIÓN",VLOOKUP(SALIDA[[#This Row],[CODIGO]],STOCKSANLUIS[],6,FALSE))</f>
        <v>#N/A</v>
      </c>
      <c r="F4813" t="e">
        <f>SALIDA[[#This Row],[CANTIDAD]]/SALIDA[[#This Row],[UND MEDIDA]]</f>
        <v>#N/A</v>
      </c>
      <c r="G4813" t="e">
        <f>VLOOKUP(SALIDA[[#This Row],[CODIGO]],FAMILIAS[],4,FALSE)</f>
        <v>#N/A</v>
      </c>
      <c r="H4813" s="10" t="e">
        <f>IF(VLOOKUP(SALIDA[[#This Row],[CODIGO]],STOCKSANLUIS[],7,FALSE)=0,"PRODUCTO SIN STOCK/UBICACIÓN",VLOOKUP(SALIDA[[#This Row],[CODIGO]],STOCKSANLUIS[],7,FALSE))</f>
        <v>#N/A</v>
      </c>
      <c r="I4813" s="10"/>
      <c r="J4813" t="e">
        <f>SALIDA[[#This Row],[CODIGO]]&amp;"       "&amp;SALIDA[[#This Row],[FAMILIA]]</f>
        <v>#N/A</v>
      </c>
      <c r="K4813" t="e">
        <f>VLOOKUP(SALIDA[[#This Row],[CODIGO]],STOCK_STARSOFT[],5,FALSE)</f>
        <v>#N/A</v>
      </c>
      <c r="L4813" t="e">
        <f>SALIDA[[#This Row],[CANTIDAD]]*SALIDA[[#This Row],[PRECIO UND]]</f>
        <v>#N/A</v>
      </c>
    </row>
    <row r="4814" spans="1:12" x14ac:dyDescent="0.25">
      <c r="A4814" s="6"/>
      <c r="B4814" s="100" t="e">
        <f>VLOOKUP(SALIDA[[#This Row],[CODIGO]],STOCKSANLUIS[],2,FALSE)</f>
        <v>#N/A</v>
      </c>
      <c r="C4814" s="153"/>
      <c r="E4814" t="e">
        <f>IF(VLOOKUP(SALIDA[[#This Row],[CODIGO]],STOCKSANLUIS[],6,FALSE)=0,"PRODUCTO SIN STOCK/UBICACIÓN",VLOOKUP(SALIDA[[#This Row],[CODIGO]],STOCKSANLUIS[],6,FALSE))</f>
        <v>#N/A</v>
      </c>
      <c r="F4814" t="e">
        <f>SALIDA[[#This Row],[CANTIDAD]]/SALIDA[[#This Row],[UND MEDIDA]]</f>
        <v>#N/A</v>
      </c>
      <c r="G4814" t="e">
        <f>VLOOKUP(SALIDA[[#This Row],[CODIGO]],FAMILIAS[],4,FALSE)</f>
        <v>#N/A</v>
      </c>
      <c r="H4814" s="10" t="e">
        <f>IF(VLOOKUP(SALIDA[[#This Row],[CODIGO]],STOCKSANLUIS[],7,FALSE)=0,"PRODUCTO SIN STOCK/UBICACIÓN",VLOOKUP(SALIDA[[#This Row],[CODIGO]],STOCKSANLUIS[],7,FALSE))</f>
        <v>#N/A</v>
      </c>
      <c r="I4814" s="10"/>
      <c r="J4814" t="e">
        <f>SALIDA[[#This Row],[CODIGO]]&amp;"       "&amp;SALIDA[[#This Row],[FAMILIA]]</f>
        <v>#N/A</v>
      </c>
      <c r="K4814" t="e">
        <f>VLOOKUP(SALIDA[[#This Row],[CODIGO]],STOCK_STARSOFT[],5,FALSE)</f>
        <v>#N/A</v>
      </c>
      <c r="L4814" t="e">
        <f>SALIDA[[#This Row],[CANTIDAD]]*SALIDA[[#This Row],[PRECIO UND]]</f>
        <v>#N/A</v>
      </c>
    </row>
    <row r="4815" spans="1:12" x14ac:dyDescent="0.25">
      <c r="A4815" s="6"/>
      <c r="B4815" s="100" t="e">
        <f>VLOOKUP(SALIDA[[#This Row],[CODIGO]],STOCKSANLUIS[],2,FALSE)</f>
        <v>#N/A</v>
      </c>
      <c r="C4815" s="153"/>
      <c r="E4815" t="e">
        <f>IF(VLOOKUP(SALIDA[[#This Row],[CODIGO]],STOCKSANLUIS[],6,FALSE)=0,"PRODUCTO SIN STOCK/UBICACIÓN",VLOOKUP(SALIDA[[#This Row],[CODIGO]],STOCKSANLUIS[],6,FALSE))</f>
        <v>#N/A</v>
      </c>
      <c r="F4815" t="e">
        <f>SALIDA[[#This Row],[CANTIDAD]]/SALIDA[[#This Row],[UND MEDIDA]]</f>
        <v>#N/A</v>
      </c>
      <c r="G4815" t="e">
        <f>VLOOKUP(SALIDA[[#This Row],[CODIGO]],FAMILIAS[],4,FALSE)</f>
        <v>#N/A</v>
      </c>
      <c r="H4815" s="10" t="e">
        <f>IF(VLOOKUP(SALIDA[[#This Row],[CODIGO]],STOCKSANLUIS[],7,FALSE)=0,"PRODUCTO SIN STOCK/UBICACIÓN",VLOOKUP(SALIDA[[#This Row],[CODIGO]],STOCKSANLUIS[],7,FALSE))</f>
        <v>#N/A</v>
      </c>
      <c r="I4815" s="10"/>
      <c r="J4815" t="e">
        <f>SALIDA[[#This Row],[CODIGO]]&amp;"       "&amp;SALIDA[[#This Row],[FAMILIA]]</f>
        <v>#N/A</v>
      </c>
      <c r="K4815" t="e">
        <f>VLOOKUP(SALIDA[[#This Row],[CODIGO]],STOCK_STARSOFT[],5,FALSE)</f>
        <v>#N/A</v>
      </c>
      <c r="L4815" t="e">
        <f>SALIDA[[#This Row],[CANTIDAD]]*SALIDA[[#This Row],[PRECIO UND]]</f>
        <v>#N/A</v>
      </c>
    </row>
    <row r="4816" spans="1:12" x14ac:dyDescent="0.25">
      <c r="A4816" s="6"/>
      <c r="B4816" s="100" t="e">
        <f>VLOOKUP(SALIDA[[#This Row],[CODIGO]],STOCKSANLUIS[],2,FALSE)</f>
        <v>#N/A</v>
      </c>
      <c r="C4816" s="153"/>
      <c r="E4816" t="e">
        <f>IF(VLOOKUP(SALIDA[[#This Row],[CODIGO]],STOCKSANLUIS[],6,FALSE)=0,"PRODUCTO SIN STOCK/UBICACIÓN",VLOOKUP(SALIDA[[#This Row],[CODIGO]],STOCKSANLUIS[],6,FALSE))</f>
        <v>#N/A</v>
      </c>
      <c r="F4816" t="e">
        <f>SALIDA[[#This Row],[CANTIDAD]]/SALIDA[[#This Row],[UND MEDIDA]]</f>
        <v>#N/A</v>
      </c>
      <c r="G4816" t="e">
        <f>VLOOKUP(SALIDA[[#This Row],[CODIGO]],FAMILIAS[],4,FALSE)</f>
        <v>#N/A</v>
      </c>
      <c r="H4816" s="10" t="e">
        <f>IF(VLOOKUP(SALIDA[[#This Row],[CODIGO]],STOCKSANLUIS[],7,FALSE)=0,"PRODUCTO SIN STOCK/UBICACIÓN",VLOOKUP(SALIDA[[#This Row],[CODIGO]],STOCKSANLUIS[],7,FALSE))</f>
        <v>#N/A</v>
      </c>
      <c r="I4816" s="10"/>
      <c r="J4816" t="e">
        <f>SALIDA[[#This Row],[CODIGO]]&amp;"       "&amp;SALIDA[[#This Row],[FAMILIA]]</f>
        <v>#N/A</v>
      </c>
      <c r="K4816" t="e">
        <f>VLOOKUP(SALIDA[[#This Row],[CODIGO]],STOCK_STARSOFT[],5,FALSE)</f>
        <v>#N/A</v>
      </c>
      <c r="L4816" t="e">
        <f>SALIDA[[#This Row],[CANTIDAD]]*SALIDA[[#This Row],[PRECIO UND]]</f>
        <v>#N/A</v>
      </c>
    </row>
    <row r="4817" spans="1:12" x14ac:dyDescent="0.25">
      <c r="A4817" s="6"/>
      <c r="B4817" s="100" t="e">
        <f>VLOOKUP(SALIDA[[#This Row],[CODIGO]],STOCKSANLUIS[],2,FALSE)</f>
        <v>#N/A</v>
      </c>
      <c r="C4817" s="153"/>
      <c r="E4817" t="e">
        <f>IF(VLOOKUP(SALIDA[[#This Row],[CODIGO]],STOCKSANLUIS[],6,FALSE)=0,"PRODUCTO SIN STOCK/UBICACIÓN",VLOOKUP(SALIDA[[#This Row],[CODIGO]],STOCKSANLUIS[],6,FALSE))</f>
        <v>#N/A</v>
      </c>
      <c r="F4817" t="e">
        <f>SALIDA[[#This Row],[CANTIDAD]]/SALIDA[[#This Row],[UND MEDIDA]]</f>
        <v>#N/A</v>
      </c>
      <c r="G4817" t="e">
        <f>VLOOKUP(SALIDA[[#This Row],[CODIGO]],FAMILIAS[],4,FALSE)</f>
        <v>#N/A</v>
      </c>
      <c r="H4817" s="10" t="e">
        <f>IF(VLOOKUP(SALIDA[[#This Row],[CODIGO]],STOCKSANLUIS[],7,FALSE)=0,"PRODUCTO SIN STOCK/UBICACIÓN",VLOOKUP(SALIDA[[#This Row],[CODIGO]],STOCKSANLUIS[],7,FALSE))</f>
        <v>#N/A</v>
      </c>
      <c r="I4817" s="10"/>
      <c r="J4817" t="e">
        <f>SALIDA[[#This Row],[CODIGO]]&amp;"       "&amp;SALIDA[[#This Row],[FAMILIA]]</f>
        <v>#N/A</v>
      </c>
      <c r="K4817" t="e">
        <f>VLOOKUP(SALIDA[[#This Row],[CODIGO]],STOCK_STARSOFT[],5,FALSE)</f>
        <v>#N/A</v>
      </c>
      <c r="L4817" t="e">
        <f>SALIDA[[#This Row],[CANTIDAD]]*SALIDA[[#This Row],[PRECIO UND]]</f>
        <v>#N/A</v>
      </c>
    </row>
    <row r="4818" spans="1:12" x14ac:dyDescent="0.25">
      <c r="A4818" s="6"/>
      <c r="B4818" s="100" t="e">
        <f>VLOOKUP(SALIDA[[#This Row],[CODIGO]],STOCKSANLUIS[],2,FALSE)</f>
        <v>#N/A</v>
      </c>
      <c r="C4818" s="153"/>
      <c r="E4818" t="e">
        <f>IF(VLOOKUP(SALIDA[[#This Row],[CODIGO]],STOCKSANLUIS[],6,FALSE)=0,"PRODUCTO SIN STOCK/UBICACIÓN",VLOOKUP(SALIDA[[#This Row],[CODIGO]],STOCKSANLUIS[],6,FALSE))</f>
        <v>#N/A</v>
      </c>
      <c r="F4818" t="e">
        <f>SALIDA[[#This Row],[CANTIDAD]]/SALIDA[[#This Row],[UND MEDIDA]]</f>
        <v>#N/A</v>
      </c>
      <c r="G4818" t="e">
        <f>VLOOKUP(SALIDA[[#This Row],[CODIGO]],FAMILIAS[],4,FALSE)</f>
        <v>#N/A</v>
      </c>
      <c r="H4818" s="10" t="e">
        <f>IF(VLOOKUP(SALIDA[[#This Row],[CODIGO]],STOCKSANLUIS[],7,FALSE)=0,"PRODUCTO SIN STOCK/UBICACIÓN",VLOOKUP(SALIDA[[#This Row],[CODIGO]],STOCKSANLUIS[],7,FALSE))</f>
        <v>#N/A</v>
      </c>
      <c r="I4818" s="10"/>
      <c r="J4818" t="e">
        <f>SALIDA[[#This Row],[CODIGO]]&amp;"       "&amp;SALIDA[[#This Row],[FAMILIA]]</f>
        <v>#N/A</v>
      </c>
      <c r="K4818" t="e">
        <f>VLOOKUP(SALIDA[[#This Row],[CODIGO]],STOCK_STARSOFT[],5,FALSE)</f>
        <v>#N/A</v>
      </c>
      <c r="L4818" t="e">
        <f>SALIDA[[#This Row],[CANTIDAD]]*SALIDA[[#This Row],[PRECIO UND]]</f>
        <v>#N/A</v>
      </c>
    </row>
    <row r="4819" spans="1:12" x14ac:dyDescent="0.25">
      <c r="A4819" s="6"/>
      <c r="B4819" s="100" t="e">
        <f>VLOOKUP(SALIDA[[#This Row],[CODIGO]],STOCKSANLUIS[],2,FALSE)</f>
        <v>#N/A</v>
      </c>
      <c r="C4819" s="153"/>
      <c r="E4819" t="e">
        <f>IF(VLOOKUP(SALIDA[[#This Row],[CODIGO]],STOCKSANLUIS[],6,FALSE)=0,"PRODUCTO SIN STOCK/UBICACIÓN",VLOOKUP(SALIDA[[#This Row],[CODIGO]],STOCKSANLUIS[],6,FALSE))</f>
        <v>#N/A</v>
      </c>
      <c r="F4819" t="e">
        <f>SALIDA[[#This Row],[CANTIDAD]]/SALIDA[[#This Row],[UND MEDIDA]]</f>
        <v>#N/A</v>
      </c>
      <c r="G4819" t="e">
        <f>VLOOKUP(SALIDA[[#This Row],[CODIGO]],FAMILIAS[],4,FALSE)</f>
        <v>#N/A</v>
      </c>
      <c r="H4819" s="10" t="e">
        <f>IF(VLOOKUP(SALIDA[[#This Row],[CODIGO]],STOCKSANLUIS[],7,FALSE)=0,"PRODUCTO SIN STOCK/UBICACIÓN",VLOOKUP(SALIDA[[#This Row],[CODIGO]],STOCKSANLUIS[],7,FALSE))</f>
        <v>#N/A</v>
      </c>
      <c r="I4819" s="10"/>
      <c r="J4819" t="e">
        <f>SALIDA[[#This Row],[CODIGO]]&amp;"       "&amp;SALIDA[[#This Row],[FAMILIA]]</f>
        <v>#N/A</v>
      </c>
      <c r="K4819" t="e">
        <f>VLOOKUP(SALIDA[[#This Row],[CODIGO]],STOCK_STARSOFT[],5,FALSE)</f>
        <v>#N/A</v>
      </c>
      <c r="L4819" t="e">
        <f>SALIDA[[#This Row],[CANTIDAD]]*SALIDA[[#This Row],[PRECIO UND]]</f>
        <v>#N/A</v>
      </c>
    </row>
    <row r="4820" spans="1:12" x14ac:dyDescent="0.25">
      <c r="A4820" s="6"/>
      <c r="B4820" s="100" t="e">
        <f>VLOOKUP(SALIDA[[#This Row],[CODIGO]],STOCKSANLUIS[],2,FALSE)</f>
        <v>#N/A</v>
      </c>
      <c r="C4820" s="153"/>
      <c r="E4820" t="e">
        <f>IF(VLOOKUP(SALIDA[[#This Row],[CODIGO]],STOCKSANLUIS[],6,FALSE)=0,"PRODUCTO SIN STOCK/UBICACIÓN",VLOOKUP(SALIDA[[#This Row],[CODIGO]],STOCKSANLUIS[],6,FALSE))</f>
        <v>#N/A</v>
      </c>
      <c r="F4820" t="e">
        <f>SALIDA[[#This Row],[CANTIDAD]]/SALIDA[[#This Row],[UND MEDIDA]]</f>
        <v>#N/A</v>
      </c>
      <c r="G4820" t="e">
        <f>VLOOKUP(SALIDA[[#This Row],[CODIGO]],FAMILIAS[],4,FALSE)</f>
        <v>#N/A</v>
      </c>
      <c r="H4820" s="10" t="e">
        <f>IF(VLOOKUP(SALIDA[[#This Row],[CODIGO]],STOCKSANLUIS[],7,FALSE)=0,"PRODUCTO SIN STOCK/UBICACIÓN",VLOOKUP(SALIDA[[#This Row],[CODIGO]],STOCKSANLUIS[],7,FALSE))</f>
        <v>#N/A</v>
      </c>
      <c r="I4820" s="10"/>
      <c r="J4820" t="e">
        <f>SALIDA[[#This Row],[CODIGO]]&amp;"       "&amp;SALIDA[[#This Row],[FAMILIA]]</f>
        <v>#N/A</v>
      </c>
      <c r="K4820" t="e">
        <f>VLOOKUP(SALIDA[[#This Row],[CODIGO]],STOCK_STARSOFT[],5,FALSE)</f>
        <v>#N/A</v>
      </c>
      <c r="L4820" t="e">
        <f>SALIDA[[#This Row],[CANTIDAD]]*SALIDA[[#This Row],[PRECIO UND]]</f>
        <v>#N/A</v>
      </c>
    </row>
    <row r="4821" spans="1:12" x14ac:dyDescent="0.25">
      <c r="A4821" s="6"/>
      <c r="B4821" s="100" t="e">
        <f>VLOOKUP(SALIDA[[#This Row],[CODIGO]],STOCKSANLUIS[],2,FALSE)</f>
        <v>#N/A</v>
      </c>
      <c r="C4821" s="153"/>
      <c r="E4821" t="e">
        <f>IF(VLOOKUP(SALIDA[[#This Row],[CODIGO]],STOCKSANLUIS[],6,FALSE)=0,"PRODUCTO SIN STOCK/UBICACIÓN",VLOOKUP(SALIDA[[#This Row],[CODIGO]],STOCKSANLUIS[],6,FALSE))</f>
        <v>#N/A</v>
      </c>
      <c r="F4821" t="e">
        <f>SALIDA[[#This Row],[CANTIDAD]]/SALIDA[[#This Row],[UND MEDIDA]]</f>
        <v>#N/A</v>
      </c>
      <c r="G4821" t="e">
        <f>VLOOKUP(SALIDA[[#This Row],[CODIGO]],FAMILIAS[],4,FALSE)</f>
        <v>#N/A</v>
      </c>
      <c r="H4821" s="10" t="e">
        <f>IF(VLOOKUP(SALIDA[[#This Row],[CODIGO]],STOCKSANLUIS[],7,FALSE)=0,"PRODUCTO SIN STOCK/UBICACIÓN",VLOOKUP(SALIDA[[#This Row],[CODIGO]],STOCKSANLUIS[],7,FALSE))</f>
        <v>#N/A</v>
      </c>
      <c r="I4821" s="10"/>
      <c r="J4821" t="e">
        <f>SALIDA[[#This Row],[CODIGO]]&amp;"       "&amp;SALIDA[[#This Row],[FAMILIA]]</f>
        <v>#N/A</v>
      </c>
      <c r="K4821" t="e">
        <f>VLOOKUP(SALIDA[[#This Row],[CODIGO]],STOCK_STARSOFT[],5,FALSE)</f>
        <v>#N/A</v>
      </c>
      <c r="L4821" t="e">
        <f>SALIDA[[#This Row],[CANTIDAD]]*SALIDA[[#This Row],[PRECIO UND]]</f>
        <v>#N/A</v>
      </c>
    </row>
    <row r="4822" spans="1:12" x14ac:dyDescent="0.25">
      <c r="A4822" s="6"/>
      <c r="B4822" s="100" t="e">
        <f>VLOOKUP(SALIDA[[#This Row],[CODIGO]],STOCKSANLUIS[],2,FALSE)</f>
        <v>#N/A</v>
      </c>
      <c r="C4822" s="153"/>
      <c r="E4822" t="e">
        <f>IF(VLOOKUP(SALIDA[[#This Row],[CODIGO]],STOCKSANLUIS[],6,FALSE)=0,"PRODUCTO SIN STOCK/UBICACIÓN",VLOOKUP(SALIDA[[#This Row],[CODIGO]],STOCKSANLUIS[],6,FALSE))</f>
        <v>#N/A</v>
      </c>
      <c r="F4822" t="e">
        <f>SALIDA[[#This Row],[CANTIDAD]]/SALIDA[[#This Row],[UND MEDIDA]]</f>
        <v>#N/A</v>
      </c>
      <c r="G4822" t="e">
        <f>VLOOKUP(SALIDA[[#This Row],[CODIGO]],FAMILIAS[],4,FALSE)</f>
        <v>#N/A</v>
      </c>
      <c r="H4822" s="10" t="e">
        <f>IF(VLOOKUP(SALIDA[[#This Row],[CODIGO]],STOCKSANLUIS[],7,FALSE)=0,"PRODUCTO SIN STOCK/UBICACIÓN",VLOOKUP(SALIDA[[#This Row],[CODIGO]],STOCKSANLUIS[],7,FALSE))</f>
        <v>#N/A</v>
      </c>
      <c r="I4822" s="10"/>
      <c r="J4822" t="e">
        <f>SALIDA[[#This Row],[CODIGO]]&amp;"       "&amp;SALIDA[[#This Row],[FAMILIA]]</f>
        <v>#N/A</v>
      </c>
      <c r="K4822" t="e">
        <f>VLOOKUP(SALIDA[[#This Row],[CODIGO]],STOCK_STARSOFT[],5,FALSE)</f>
        <v>#N/A</v>
      </c>
      <c r="L4822" t="e">
        <f>SALIDA[[#This Row],[CANTIDAD]]*SALIDA[[#This Row],[PRECIO UND]]</f>
        <v>#N/A</v>
      </c>
    </row>
    <row r="4823" spans="1:12" x14ac:dyDescent="0.25">
      <c r="A4823" s="6"/>
      <c r="B4823" s="100" t="e">
        <f>VLOOKUP(SALIDA[[#This Row],[CODIGO]],STOCKSANLUIS[],2,FALSE)</f>
        <v>#N/A</v>
      </c>
      <c r="C4823" s="153"/>
      <c r="E4823" t="e">
        <f>IF(VLOOKUP(SALIDA[[#This Row],[CODIGO]],STOCKSANLUIS[],6,FALSE)=0,"PRODUCTO SIN STOCK/UBICACIÓN",VLOOKUP(SALIDA[[#This Row],[CODIGO]],STOCKSANLUIS[],6,FALSE))</f>
        <v>#N/A</v>
      </c>
      <c r="F4823" t="e">
        <f>SALIDA[[#This Row],[CANTIDAD]]/SALIDA[[#This Row],[UND MEDIDA]]</f>
        <v>#N/A</v>
      </c>
      <c r="G4823" t="e">
        <f>VLOOKUP(SALIDA[[#This Row],[CODIGO]],FAMILIAS[],4,FALSE)</f>
        <v>#N/A</v>
      </c>
      <c r="H4823" s="10" t="e">
        <f>IF(VLOOKUP(SALIDA[[#This Row],[CODIGO]],STOCKSANLUIS[],7,FALSE)=0,"PRODUCTO SIN STOCK/UBICACIÓN",VLOOKUP(SALIDA[[#This Row],[CODIGO]],STOCKSANLUIS[],7,FALSE))</f>
        <v>#N/A</v>
      </c>
      <c r="I4823" s="10"/>
      <c r="J4823" t="e">
        <f>SALIDA[[#This Row],[CODIGO]]&amp;"       "&amp;SALIDA[[#This Row],[FAMILIA]]</f>
        <v>#N/A</v>
      </c>
      <c r="K4823" t="e">
        <f>VLOOKUP(SALIDA[[#This Row],[CODIGO]],STOCK_STARSOFT[],5,FALSE)</f>
        <v>#N/A</v>
      </c>
      <c r="L4823" t="e">
        <f>SALIDA[[#This Row],[CANTIDAD]]*SALIDA[[#This Row],[PRECIO UND]]</f>
        <v>#N/A</v>
      </c>
    </row>
    <row r="4824" spans="1:12" x14ac:dyDescent="0.25">
      <c r="A4824" s="6"/>
      <c r="B4824" s="100" t="e">
        <f>VLOOKUP(SALIDA[[#This Row],[CODIGO]],STOCKSANLUIS[],2,FALSE)</f>
        <v>#N/A</v>
      </c>
      <c r="C4824" s="153"/>
      <c r="E4824" t="e">
        <f>IF(VLOOKUP(SALIDA[[#This Row],[CODIGO]],STOCKSANLUIS[],6,FALSE)=0,"PRODUCTO SIN STOCK/UBICACIÓN",VLOOKUP(SALIDA[[#This Row],[CODIGO]],STOCKSANLUIS[],6,FALSE))</f>
        <v>#N/A</v>
      </c>
      <c r="F4824" t="e">
        <f>SALIDA[[#This Row],[CANTIDAD]]/SALIDA[[#This Row],[UND MEDIDA]]</f>
        <v>#N/A</v>
      </c>
      <c r="G4824" t="e">
        <f>VLOOKUP(SALIDA[[#This Row],[CODIGO]],FAMILIAS[],4,FALSE)</f>
        <v>#N/A</v>
      </c>
      <c r="H4824" s="10" t="e">
        <f>IF(VLOOKUP(SALIDA[[#This Row],[CODIGO]],STOCKSANLUIS[],7,FALSE)=0,"PRODUCTO SIN STOCK/UBICACIÓN",VLOOKUP(SALIDA[[#This Row],[CODIGO]],STOCKSANLUIS[],7,FALSE))</f>
        <v>#N/A</v>
      </c>
      <c r="I4824" s="10"/>
      <c r="J4824" t="e">
        <f>SALIDA[[#This Row],[CODIGO]]&amp;"       "&amp;SALIDA[[#This Row],[FAMILIA]]</f>
        <v>#N/A</v>
      </c>
      <c r="K4824" t="e">
        <f>VLOOKUP(SALIDA[[#This Row],[CODIGO]],STOCK_STARSOFT[],5,FALSE)</f>
        <v>#N/A</v>
      </c>
      <c r="L4824" t="e">
        <f>SALIDA[[#This Row],[CANTIDAD]]*SALIDA[[#This Row],[PRECIO UND]]</f>
        <v>#N/A</v>
      </c>
    </row>
    <row r="4825" spans="1:12" x14ac:dyDescent="0.25">
      <c r="A4825" s="6"/>
      <c r="B4825" s="100" t="e">
        <f>VLOOKUP(SALIDA[[#This Row],[CODIGO]],STOCKSANLUIS[],2,FALSE)</f>
        <v>#N/A</v>
      </c>
      <c r="C4825" s="153"/>
      <c r="E4825" t="e">
        <f>IF(VLOOKUP(SALIDA[[#This Row],[CODIGO]],STOCKSANLUIS[],6,FALSE)=0,"PRODUCTO SIN STOCK/UBICACIÓN",VLOOKUP(SALIDA[[#This Row],[CODIGO]],STOCKSANLUIS[],6,FALSE))</f>
        <v>#N/A</v>
      </c>
      <c r="F4825" t="e">
        <f>SALIDA[[#This Row],[CANTIDAD]]/SALIDA[[#This Row],[UND MEDIDA]]</f>
        <v>#N/A</v>
      </c>
      <c r="G4825" t="e">
        <f>VLOOKUP(SALIDA[[#This Row],[CODIGO]],FAMILIAS[],4,FALSE)</f>
        <v>#N/A</v>
      </c>
      <c r="H4825" s="10" t="e">
        <f>IF(VLOOKUP(SALIDA[[#This Row],[CODIGO]],STOCKSANLUIS[],7,FALSE)=0,"PRODUCTO SIN STOCK/UBICACIÓN",VLOOKUP(SALIDA[[#This Row],[CODIGO]],STOCKSANLUIS[],7,FALSE))</f>
        <v>#N/A</v>
      </c>
      <c r="I4825" s="10"/>
      <c r="J4825" t="e">
        <f>SALIDA[[#This Row],[CODIGO]]&amp;"       "&amp;SALIDA[[#This Row],[FAMILIA]]</f>
        <v>#N/A</v>
      </c>
      <c r="K4825" t="e">
        <f>VLOOKUP(SALIDA[[#This Row],[CODIGO]],STOCK_STARSOFT[],5,FALSE)</f>
        <v>#N/A</v>
      </c>
      <c r="L4825" t="e">
        <f>SALIDA[[#This Row],[CANTIDAD]]*SALIDA[[#This Row],[PRECIO UND]]</f>
        <v>#N/A</v>
      </c>
    </row>
    <row r="4826" spans="1:12" x14ac:dyDescent="0.25">
      <c r="A4826" s="6"/>
      <c r="B4826" s="100" t="e">
        <f>VLOOKUP(SALIDA[[#This Row],[CODIGO]],STOCKSANLUIS[],2,FALSE)</f>
        <v>#N/A</v>
      </c>
      <c r="C4826" s="153"/>
      <c r="E4826" t="e">
        <f>IF(VLOOKUP(SALIDA[[#This Row],[CODIGO]],STOCKSANLUIS[],6,FALSE)=0,"PRODUCTO SIN STOCK/UBICACIÓN",VLOOKUP(SALIDA[[#This Row],[CODIGO]],STOCKSANLUIS[],6,FALSE))</f>
        <v>#N/A</v>
      </c>
      <c r="F4826" t="e">
        <f>SALIDA[[#This Row],[CANTIDAD]]/SALIDA[[#This Row],[UND MEDIDA]]</f>
        <v>#N/A</v>
      </c>
      <c r="G4826" t="e">
        <f>VLOOKUP(SALIDA[[#This Row],[CODIGO]],FAMILIAS[],4,FALSE)</f>
        <v>#N/A</v>
      </c>
      <c r="H4826" s="10" t="e">
        <f>IF(VLOOKUP(SALIDA[[#This Row],[CODIGO]],STOCKSANLUIS[],7,FALSE)=0,"PRODUCTO SIN STOCK/UBICACIÓN",VLOOKUP(SALIDA[[#This Row],[CODIGO]],STOCKSANLUIS[],7,FALSE))</f>
        <v>#N/A</v>
      </c>
      <c r="I4826" s="10"/>
      <c r="J4826" t="e">
        <f>SALIDA[[#This Row],[CODIGO]]&amp;"       "&amp;SALIDA[[#This Row],[FAMILIA]]</f>
        <v>#N/A</v>
      </c>
      <c r="K4826" t="e">
        <f>VLOOKUP(SALIDA[[#This Row],[CODIGO]],STOCK_STARSOFT[],5,FALSE)</f>
        <v>#N/A</v>
      </c>
      <c r="L4826" t="e">
        <f>SALIDA[[#This Row],[CANTIDAD]]*SALIDA[[#This Row],[PRECIO UND]]</f>
        <v>#N/A</v>
      </c>
    </row>
    <row r="4827" spans="1:12" x14ac:dyDescent="0.25">
      <c r="A4827" s="6"/>
      <c r="B4827" s="100" t="e">
        <f>VLOOKUP(SALIDA[[#This Row],[CODIGO]],STOCKSANLUIS[],2,FALSE)</f>
        <v>#N/A</v>
      </c>
      <c r="C4827" s="153"/>
      <c r="E4827" t="e">
        <f>IF(VLOOKUP(SALIDA[[#This Row],[CODIGO]],STOCKSANLUIS[],6,FALSE)=0,"PRODUCTO SIN STOCK/UBICACIÓN",VLOOKUP(SALIDA[[#This Row],[CODIGO]],STOCKSANLUIS[],6,FALSE))</f>
        <v>#N/A</v>
      </c>
      <c r="F4827" t="e">
        <f>SALIDA[[#This Row],[CANTIDAD]]/SALIDA[[#This Row],[UND MEDIDA]]</f>
        <v>#N/A</v>
      </c>
      <c r="G4827" t="e">
        <f>VLOOKUP(SALIDA[[#This Row],[CODIGO]],FAMILIAS[],4,FALSE)</f>
        <v>#N/A</v>
      </c>
      <c r="H4827" s="10" t="e">
        <f>IF(VLOOKUP(SALIDA[[#This Row],[CODIGO]],STOCKSANLUIS[],7,FALSE)=0,"PRODUCTO SIN STOCK/UBICACIÓN",VLOOKUP(SALIDA[[#This Row],[CODIGO]],STOCKSANLUIS[],7,FALSE))</f>
        <v>#N/A</v>
      </c>
      <c r="I4827" s="10"/>
      <c r="J4827" t="e">
        <f>SALIDA[[#This Row],[CODIGO]]&amp;"       "&amp;SALIDA[[#This Row],[FAMILIA]]</f>
        <v>#N/A</v>
      </c>
      <c r="K4827" t="e">
        <f>VLOOKUP(SALIDA[[#This Row],[CODIGO]],STOCK_STARSOFT[],5,FALSE)</f>
        <v>#N/A</v>
      </c>
      <c r="L4827" t="e">
        <f>SALIDA[[#This Row],[CANTIDAD]]*SALIDA[[#This Row],[PRECIO UND]]</f>
        <v>#N/A</v>
      </c>
    </row>
    <row r="4828" spans="1:12" x14ac:dyDescent="0.25">
      <c r="A4828" s="6"/>
      <c r="B4828" s="100" t="e">
        <f>VLOOKUP(SALIDA[[#This Row],[CODIGO]],STOCKSANLUIS[],2,FALSE)</f>
        <v>#N/A</v>
      </c>
      <c r="C4828" s="153"/>
      <c r="E4828" t="e">
        <f>IF(VLOOKUP(SALIDA[[#This Row],[CODIGO]],STOCKSANLUIS[],6,FALSE)=0,"PRODUCTO SIN STOCK/UBICACIÓN",VLOOKUP(SALIDA[[#This Row],[CODIGO]],STOCKSANLUIS[],6,FALSE))</f>
        <v>#N/A</v>
      </c>
      <c r="F4828" t="e">
        <f>SALIDA[[#This Row],[CANTIDAD]]/SALIDA[[#This Row],[UND MEDIDA]]</f>
        <v>#N/A</v>
      </c>
      <c r="G4828" t="e">
        <f>VLOOKUP(SALIDA[[#This Row],[CODIGO]],FAMILIAS[],4,FALSE)</f>
        <v>#N/A</v>
      </c>
      <c r="H4828" s="10" t="e">
        <f>IF(VLOOKUP(SALIDA[[#This Row],[CODIGO]],STOCKSANLUIS[],7,FALSE)=0,"PRODUCTO SIN STOCK/UBICACIÓN",VLOOKUP(SALIDA[[#This Row],[CODIGO]],STOCKSANLUIS[],7,FALSE))</f>
        <v>#N/A</v>
      </c>
      <c r="I4828" s="10"/>
      <c r="J4828" t="e">
        <f>SALIDA[[#This Row],[CODIGO]]&amp;"       "&amp;SALIDA[[#This Row],[FAMILIA]]</f>
        <v>#N/A</v>
      </c>
      <c r="K4828" t="e">
        <f>VLOOKUP(SALIDA[[#This Row],[CODIGO]],STOCK_STARSOFT[],5,FALSE)</f>
        <v>#N/A</v>
      </c>
      <c r="L4828" t="e">
        <f>SALIDA[[#This Row],[CANTIDAD]]*SALIDA[[#This Row],[PRECIO UND]]</f>
        <v>#N/A</v>
      </c>
    </row>
    <row r="4829" spans="1:12" x14ac:dyDescent="0.25">
      <c r="A4829" s="6"/>
      <c r="B4829" s="100" t="e">
        <f>VLOOKUP(SALIDA[[#This Row],[CODIGO]],STOCKSANLUIS[],2,FALSE)</f>
        <v>#N/A</v>
      </c>
      <c r="C4829" s="153"/>
      <c r="E4829" t="e">
        <f>IF(VLOOKUP(SALIDA[[#This Row],[CODIGO]],STOCKSANLUIS[],6,FALSE)=0,"PRODUCTO SIN STOCK/UBICACIÓN",VLOOKUP(SALIDA[[#This Row],[CODIGO]],STOCKSANLUIS[],6,FALSE))</f>
        <v>#N/A</v>
      </c>
      <c r="F4829" t="e">
        <f>SALIDA[[#This Row],[CANTIDAD]]/SALIDA[[#This Row],[UND MEDIDA]]</f>
        <v>#N/A</v>
      </c>
      <c r="G4829" t="e">
        <f>VLOOKUP(SALIDA[[#This Row],[CODIGO]],FAMILIAS[],4,FALSE)</f>
        <v>#N/A</v>
      </c>
      <c r="H4829" s="10" t="e">
        <f>IF(VLOOKUP(SALIDA[[#This Row],[CODIGO]],STOCKSANLUIS[],7,FALSE)=0,"PRODUCTO SIN STOCK/UBICACIÓN",VLOOKUP(SALIDA[[#This Row],[CODIGO]],STOCKSANLUIS[],7,FALSE))</f>
        <v>#N/A</v>
      </c>
      <c r="I4829" s="10"/>
      <c r="J4829" t="e">
        <f>SALIDA[[#This Row],[CODIGO]]&amp;"       "&amp;SALIDA[[#This Row],[FAMILIA]]</f>
        <v>#N/A</v>
      </c>
      <c r="K4829" t="e">
        <f>VLOOKUP(SALIDA[[#This Row],[CODIGO]],STOCK_STARSOFT[],5,FALSE)</f>
        <v>#N/A</v>
      </c>
      <c r="L4829" t="e">
        <f>SALIDA[[#This Row],[CANTIDAD]]*SALIDA[[#This Row],[PRECIO UND]]</f>
        <v>#N/A</v>
      </c>
    </row>
    <row r="4830" spans="1:12" x14ac:dyDescent="0.25">
      <c r="A4830" s="6"/>
      <c r="B4830" s="100" t="e">
        <f>VLOOKUP(SALIDA[[#This Row],[CODIGO]],STOCKSANLUIS[],2,FALSE)</f>
        <v>#N/A</v>
      </c>
      <c r="C4830" s="153"/>
      <c r="E4830" t="e">
        <f>IF(VLOOKUP(SALIDA[[#This Row],[CODIGO]],STOCKSANLUIS[],6,FALSE)=0,"PRODUCTO SIN STOCK/UBICACIÓN",VLOOKUP(SALIDA[[#This Row],[CODIGO]],STOCKSANLUIS[],6,FALSE))</f>
        <v>#N/A</v>
      </c>
      <c r="F4830" t="e">
        <f>SALIDA[[#This Row],[CANTIDAD]]/SALIDA[[#This Row],[UND MEDIDA]]</f>
        <v>#N/A</v>
      </c>
      <c r="G4830" t="e">
        <f>VLOOKUP(SALIDA[[#This Row],[CODIGO]],FAMILIAS[],4,FALSE)</f>
        <v>#N/A</v>
      </c>
      <c r="H4830" s="10" t="e">
        <f>IF(VLOOKUP(SALIDA[[#This Row],[CODIGO]],STOCKSANLUIS[],7,FALSE)=0,"PRODUCTO SIN STOCK/UBICACIÓN",VLOOKUP(SALIDA[[#This Row],[CODIGO]],STOCKSANLUIS[],7,FALSE))</f>
        <v>#N/A</v>
      </c>
      <c r="I4830" s="10"/>
      <c r="J4830" t="e">
        <f>SALIDA[[#This Row],[CODIGO]]&amp;"       "&amp;SALIDA[[#This Row],[FAMILIA]]</f>
        <v>#N/A</v>
      </c>
      <c r="K4830" t="e">
        <f>VLOOKUP(SALIDA[[#This Row],[CODIGO]],STOCK_STARSOFT[],5,FALSE)</f>
        <v>#N/A</v>
      </c>
      <c r="L4830" t="e">
        <f>SALIDA[[#This Row],[CANTIDAD]]*SALIDA[[#This Row],[PRECIO UND]]</f>
        <v>#N/A</v>
      </c>
    </row>
    <row r="4831" spans="1:12" x14ac:dyDescent="0.25">
      <c r="A4831" s="6"/>
      <c r="B4831" s="100" t="e">
        <f>VLOOKUP(SALIDA[[#This Row],[CODIGO]],STOCKSANLUIS[],2,FALSE)</f>
        <v>#N/A</v>
      </c>
      <c r="C4831" s="153"/>
      <c r="E4831" t="e">
        <f>IF(VLOOKUP(SALIDA[[#This Row],[CODIGO]],STOCKSANLUIS[],6,FALSE)=0,"PRODUCTO SIN STOCK/UBICACIÓN",VLOOKUP(SALIDA[[#This Row],[CODIGO]],STOCKSANLUIS[],6,FALSE))</f>
        <v>#N/A</v>
      </c>
      <c r="F4831" t="e">
        <f>SALIDA[[#This Row],[CANTIDAD]]/SALIDA[[#This Row],[UND MEDIDA]]</f>
        <v>#N/A</v>
      </c>
      <c r="G4831" t="e">
        <f>VLOOKUP(SALIDA[[#This Row],[CODIGO]],FAMILIAS[],4,FALSE)</f>
        <v>#N/A</v>
      </c>
      <c r="H4831" s="10" t="e">
        <f>IF(VLOOKUP(SALIDA[[#This Row],[CODIGO]],STOCKSANLUIS[],7,FALSE)=0,"PRODUCTO SIN STOCK/UBICACIÓN",VLOOKUP(SALIDA[[#This Row],[CODIGO]],STOCKSANLUIS[],7,FALSE))</f>
        <v>#N/A</v>
      </c>
      <c r="I4831" s="10"/>
      <c r="J4831" t="e">
        <f>SALIDA[[#This Row],[CODIGO]]&amp;"       "&amp;SALIDA[[#This Row],[FAMILIA]]</f>
        <v>#N/A</v>
      </c>
      <c r="K4831" t="e">
        <f>VLOOKUP(SALIDA[[#This Row],[CODIGO]],STOCK_STARSOFT[],5,FALSE)</f>
        <v>#N/A</v>
      </c>
      <c r="L4831" t="e">
        <f>SALIDA[[#This Row],[CANTIDAD]]*SALIDA[[#This Row],[PRECIO UND]]</f>
        <v>#N/A</v>
      </c>
    </row>
    <row r="4832" spans="1:12" x14ac:dyDescent="0.25">
      <c r="A4832" s="6"/>
      <c r="B4832" s="100" t="e">
        <f>VLOOKUP(SALIDA[[#This Row],[CODIGO]],STOCKSANLUIS[],2,FALSE)</f>
        <v>#N/A</v>
      </c>
      <c r="C4832" s="153"/>
      <c r="E4832" t="e">
        <f>IF(VLOOKUP(SALIDA[[#This Row],[CODIGO]],STOCKSANLUIS[],6,FALSE)=0,"PRODUCTO SIN STOCK/UBICACIÓN",VLOOKUP(SALIDA[[#This Row],[CODIGO]],STOCKSANLUIS[],6,FALSE))</f>
        <v>#N/A</v>
      </c>
      <c r="F4832" t="e">
        <f>SALIDA[[#This Row],[CANTIDAD]]/SALIDA[[#This Row],[UND MEDIDA]]</f>
        <v>#N/A</v>
      </c>
      <c r="G4832" t="e">
        <f>VLOOKUP(SALIDA[[#This Row],[CODIGO]],FAMILIAS[],4,FALSE)</f>
        <v>#N/A</v>
      </c>
      <c r="H4832" s="10" t="e">
        <f>IF(VLOOKUP(SALIDA[[#This Row],[CODIGO]],STOCKSANLUIS[],7,FALSE)=0,"PRODUCTO SIN STOCK/UBICACIÓN",VLOOKUP(SALIDA[[#This Row],[CODIGO]],STOCKSANLUIS[],7,FALSE))</f>
        <v>#N/A</v>
      </c>
      <c r="I4832" s="10"/>
      <c r="J4832" t="e">
        <f>SALIDA[[#This Row],[CODIGO]]&amp;"       "&amp;SALIDA[[#This Row],[FAMILIA]]</f>
        <v>#N/A</v>
      </c>
      <c r="K4832" t="e">
        <f>VLOOKUP(SALIDA[[#This Row],[CODIGO]],STOCK_STARSOFT[],5,FALSE)</f>
        <v>#N/A</v>
      </c>
      <c r="L4832" t="e">
        <f>SALIDA[[#This Row],[CANTIDAD]]*SALIDA[[#This Row],[PRECIO UND]]</f>
        <v>#N/A</v>
      </c>
    </row>
    <row r="4833" spans="1:12" x14ac:dyDescent="0.25">
      <c r="A4833" s="6"/>
      <c r="B4833" s="100" t="e">
        <f>VLOOKUP(SALIDA[[#This Row],[CODIGO]],STOCKSANLUIS[],2,FALSE)</f>
        <v>#N/A</v>
      </c>
      <c r="C4833" s="153"/>
      <c r="E4833" t="e">
        <f>IF(VLOOKUP(SALIDA[[#This Row],[CODIGO]],STOCKSANLUIS[],6,FALSE)=0,"PRODUCTO SIN STOCK/UBICACIÓN",VLOOKUP(SALIDA[[#This Row],[CODIGO]],STOCKSANLUIS[],6,FALSE))</f>
        <v>#N/A</v>
      </c>
      <c r="F4833" t="e">
        <f>SALIDA[[#This Row],[CANTIDAD]]/SALIDA[[#This Row],[UND MEDIDA]]</f>
        <v>#N/A</v>
      </c>
      <c r="G4833" t="e">
        <f>VLOOKUP(SALIDA[[#This Row],[CODIGO]],FAMILIAS[],4,FALSE)</f>
        <v>#N/A</v>
      </c>
      <c r="H4833" s="10" t="e">
        <f>IF(VLOOKUP(SALIDA[[#This Row],[CODIGO]],STOCKSANLUIS[],7,FALSE)=0,"PRODUCTO SIN STOCK/UBICACIÓN",VLOOKUP(SALIDA[[#This Row],[CODIGO]],STOCKSANLUIS[],7,FALSE))</f>
        <v>#N/A</v>
      </c>
      <c r="I4833" s="10"/>
      <c r="J4833" t="e">
        <f>SALIDA[[#This Row],[CODIGO]]&amp;"       "&amp;SALIDA[[#This Row],[FAMILIA]]</f>
        <v>#N/A</v>
      </c>
      <c r="K4833" t="e">
        <f>VLOOKUP(SALIDA[[#This Row],[CODIGO]],STOCK_STARSOFT[],5,FALSE)</f>
        <v>#N/A</v>
      </c>
      <c r="L4833" t="e">
        <f>SALIDA[[#This Row],[CANTIDAD]]*SALIDA[[#This Row],[PRECIO UND]]</f>
        <v>#N/A</v>
      </c>
    </row>
    <row r="4834" spans="1:12" x14ac:dyDescent="0.25">
      <c r="A4834" s="6"/>
      <c r="B4834" s="100" t="e">
        <f>VLOOKUP(SALIDA[[#This Row],[CODIGO]],STOCKSANLUIS[],2,FALSE)</f>
        <v>#N/A</v>
      </c>
      <c r="C4834" s="153"/>
      <c r="E4834" t="e">
        <f>IF(VLOOKUP(SALIDA[[#This Row],[CODIGO]],STOCKSANLUIS[],6,FALSE)=0,"PRODUCTO SIN STOCK/UBICACIÓN",VLOOKUP(SALIDA[[#This Row],[CODIGO]],STOCKSANLUIS[],6,FALSE))</f>
        <v>#N/A</v>
      </c>
      <c r="F4834" t="e">
        <f>SALIDA[[#This Row],[CANTIDAD]]/SALIDA[[#This Row],[UND MEDIDA]]</f>
        <v>#N/A</v>
      </c>
      <c r="G4834" t="e">
        <f>VLOOKUP(SALIDA[[#This Row],[CODIGO]],FAMILIAS[],4,FALSE)</f>
        <v>#N/A</v>
      </c>
      <c r="H4834" s="10" t="e">
        <f>IF(VLOOKUP(SALIDA[[#This Row],[CODIGO]],STOCKSANLUIS[],7,FALSE)=0,"PRODUCTO SIN STOCK/UBICACIÓN",VLOOKUP(SALIDA[[#This Row],[CODIGO]],STOCKSANLUIS[],7,FALSE))</f>
        <v>#N/A</v>
      </c>
      <c r="I4834" s="10"/>
      <c r="J4834" t="e">
        <f>SALIDA[[#This Row],[CODIGO]]&amp;"       "&amp;SALIDA[[#This Row],[FAMILIA]]</f>
        <v>#N/A</v>
      </c>
      <c r="K4834" t="e">
        <f>VLOOKUP(SALIDA[[#This Row],[CODIGO]],STOCK_STARSOFT[],5,FALSE)</f>
        <v>#N/A</v>
      </c>
      <c r="L4834" t="e">
        <f>SALIDA[[#This Row],[CANTIDAD]]*SALIDA[[#This Row],[PRECIO UND]]</f>
        <v>#N/A</v>
      </c>
    </row>
    <row r="4835" spans="1:12" x14ac:dyDescent="0.25">
      <c r="A4835" s="6"/>
      <c r="B4835" s="100" t="e">
        <f>VLOOKUP(SALIDA[[#This Row],[CODIGO]],STOCKSANLUIS[],2,FALSE)</f>
        <v>#N/A</v>
      </c>
      <c r="C4835" s="153"/>
      <c r="E4835" t="e">
        <f>IF(VLOOKUP(SALIDA[[#This Row],[CODIGO]],STOCKSANLUIS[],6,FALSE)=0,"PRODUCTO SIN STOCK/UBICACIÓN",VLOOKUP(SALIDA[[#This Row],[CODIGO]],STOCKSANLUIS[],6,FALSE))</f>
        <v>#N/A</v>
      </c>
      <c r="F4835" t="e">
        <f>SALIDA[[#This Row],[CANTIDAD]]/SALIDA[[#This Row],[UND MEDIDA]]</f>
        <v>#N/A</v>
      </c>
      <c r="G4835" t="e">
        <f>VLOOKUP(SALIDA[[#This Row],[CODIGO]],FAMILIAS[],4,FALSE)</f>
        <v>#N/A</v>
      </c>
      <c r="H4835" s="10" t="e">
        <f>IF(VLOOKUP(SALIDA[[#This Row],[CODIGO]],STOCKSANLUIS[],7,FALSE)=0,"PRODUCTO SIN STOCK/UBICACIÓN",VLOOKUP(SALIDA[[#This Row],[CODIGO]],STOCKSANLUIS[],7,FALSE))</f>
        <v>#N/A</v>
      </c>
      <c r="I4835" s="10"/>
      <c r="J4835" t="e">
        <f>SALIDA[[#This Row],[CODIGO]]&amp;"       "&amp;SALIDA[[#This Row],[FAMILIA]]</f>
        <v>#N/A</v>
      </c>
      <c r="K4835" t="e">
        <f>VLOOKUP(SALIDA[[#This Row],[CODIGO]],STOCK_STARSOFT[],5,FALSE)</f>
        <v>#N/A</v>
      </c>
      <c r="L4835" t="e">
        <f>SALIDA[[#This Row],[CANTIDAD]]*SALIDA[[#This Row],[PRECIO UND]]</f>
        <v>#N/A</v>
      </c>
    </row>
    <row r="4836" spans="1:12" x14ac:dyDescent="0.25">
      <c r="A4836" s="6"/>
      <c r="B4836" s="100" t="e">
        <f>VLOOKUP(SALIDA[[#This Row],[CODIGO]],STOCKSANLUIS[],2,FALSE)</f>
        <v>#N/A</v>
      </c>
      <c r="C4836" s="153"/>
      <c r="E4836" t="e">
        <f>IF(VLOOKUP(SALIDA[[#This Row],[CODIGO]],STOCKSANLUIS[],6,FALSE)=0,"PRODUCTO SIN STOCK/UBICACIÓN",VLOOKUP(SALIDA[[#This Row],[CODIGO]],STOCKSANLUIS[],6,FALSE))</f>
        <v>#N/A</v>
      </c>
      <c r="F4836" t="e">
        <f>SALIDA[[#This Row],[CANTIDAD]]/SALIDA[[#This Row],[UND MEDIDA]]</f>
        <v>#N/A</v>
      </c>
      <c r="G4836" t="e">
        <f>VLOOKUP(SALIDA[[#This Row],[CODIGO]],FAMILIAS[],4,FALSE)</f>
        <v>#N/A</v>
      </c>
      <c r="H4836" s="10" t="e">
        <f>IF(VLOOKUP(SALIDA[[#This Row],[CODIGO]],STOCKSANLUIS[],7,FALSE)=0,"PRODUCTO SIN STOCK/UBICACIÓN",VLOOKUP(SALIDA[[#This Row],[CODIGO]],STOCKSANLUIS[],7,FALSE))</f>
        <v>#N/A</v>
      </c>
      <c r="I4836" s="10"/>
      <c r="J4836" t="e">
        <f>SALIDA[[#This Row],[CODIGO]]&amp;"       "&amp;SALIDA[[#This Row],[FAMILIA]]</f>
        <v>#N/A</v>
      </c>
      <c r="K4836" t="e">
        <f>VLOOKUP(SALIDA[[#This Row],[CODIGO]],STOCK_STARSOFT[],5,FALSE)</f>
        <v>#N/A</v>
      </c>
      <c r="L4836" t="e">
        <f>SALIDA[[#This Row],[CANTIDAD]]*SALIDA[[#This Row],[PRECIO UND]]</f>
        <v>#N/A</v>
      </c>
    </row>
    <row r="4837" spans="1:12" x14ac:dyDescent="0.25">
      <c r="A4837" s="6"/>
      <c r="B4837" s="100" t="e">
        <f>VLOOKUP(SALIDA[[#This Row],[CODIGO]],STOCKSANLUIS[],2,FALSE)</f>
        <v>#N/A</v>
      </c>
      <c r="C4837" s="153"/>
      <c r="E4837" t="e">
        <f>IF(VLOOKUP(SALIDA[[#This Row],[CODIGO]],STOCKSANLUIS[],6,FALSE)=0,"PRODUCTO SIN STOCK/UBICACIÓN",VLOOKUP(SALIDA[[#This Row],[CODIGO]],STOCKSANLUIS[],6,FALSE))</f>
        <v>#N/A</v>
      </c>
      <c r="F4837" t="e">
        <f>SALIDA[[#This Row],[CANTIDAD]]/SALIDA[[#This Row],[UND MEDIDA]]</f>
        <v>#N/A</v>
      </c>
      <c r="G4837" t="e">
        <f>VLOOKUP(SALIDA[[#This Row],[CODIGO]],FAMILIAS[],4,FALSE)</f>
        <v>#N/A</v>
      </c>
      <c r="H4837" s="10" t="e">
        <f>IF(VLOOKUP(SALIDA[[#This Row],[CODIGO]],STOCKSANLUIS[],7,FALSE)=0,"PRODUCTO SIN STOCK/UBICACIÓN",VLOOKUP(SALIDA[[#This Row],[CODIGO]],STOCKSANLUIS[],7,FALSE))</f>
        <v>#N/A</v>
      </c>
      <c r="I4837" s="10"/>
      <c r="J4837" t="e">
        <f>SALIDA[[#This Row],[CODIGO]]&amp;"       "&amp;SALIDA[[#This Row],[FAMILIA]]</f>
        <v>#N/A</v>
      </c>
      <c r="K4837" t="e">
        <f>VLOOKUP(SALIDA[[#This Row],[CODIGO]],STOCK_STARSOFT[],5,FALSE)</f>
        <v>#N/A</v>
      </c>
      <c r="L4837" t="e">
        <f>SALIDA[[#This Row],[CANTIDAD]]*SALIDA[[#This Row],[PRECIO UND]]</f>
        <v>#N/A</v>
      </c>
    </row>
    <row r="4838" spans="1:12" x14ac:dyDescent="0.25">
      <c r="A4838" s="6"/>
      <c r="B4838" s="100" t="e">
        <f>VLOOKUP(SALIDA[[#This Row],[CODIGO]],STOCKSANLUIS[],2,FALSE)</f>
        <v>#N/A</v>
      </c>
      <c r="C4838" s="153"/>
      <c r="E4838" t="e">
        <f>IF(VLOOKUP(SALIDA[[#This Row],[CODIGO]],STOCKSANLUIS[],6,FALSE)=0,"PRODUCTO SIN STOCK/UBICACIÓN",VLOOKUP(SALIDA[[#This Row],[CODIGO]],STOCKSANLUIS[],6,FALSE))</f>
        <v>#N/A</v>
      </c>
      <c r="F4838" t="e">
        <f>SALIDA[[#This Row],[CANTIDAD]]/SALIDA[[#This Row],[UND MEDIDA]]</f>
        <v>#N/A</v>
      </c>
      <c r="G4838" t="e">
        <f>VLOOKUP(SALIDA[[#This Row],[CODIGO]],FAMILIAS[],4,FALSE)</f>
        <v>#N/A</v>
      </c>
      <c r="H4838" s="10" t="e">
        <f>IF(VLOOKUP(SALIDA[[#This Row],[CODIGO]],STOCKSANLUIS[],7,FALSE)=0,"PRODUCTO SIN STOCK/UBICACIÓN",VLOOKUP(SALIDA[[#This Row],[CODIGO]],STOCKSANLUIS[],7,FALSE))</f>
        <v>#N/A</v>
      </c>
      <c r="I4838" s="10"/>
      <c r="J4838" t="e">
        <f>SALIDA[[#This Row],[CODIGO]]&amp;"       "&amp;SALIDA[[#This Row],[FAMILIA]]</f>
        <v>#N/A</v>
      </c>
      <c r="K4838" t="e">
        <f>VLOOKUP(SALIDA[[#This Row],[CODIGO]],STOCK_STARSOFT[],5,FALSE)</f>
        <v>#N/A</v>
      </c>
      <c r="L4838" t="e">
        <f>SALIDA[[#This Row],[CANTIDAD]]*SALIDA[[#This Row],[PRECIO UND]]</f>
        <v>#N/A</v>
      </c>
    </row>
    <row r="4839" spans="1:12" x14ac:dyDescent="0.25">
      <c r="A4839" s="6"/>
      <c r="B4839" s="100" t="e">
        <f>VLOOKUP(SALIDA[[#This Row],[CODIGO]],STOCKSANLUIS[],2,FALSE)</f>
        <v>#N/A</v>
      </c>
      <c r="C4839" s="153"/>
      <c r="E4839" t="e">
        <f>IF(VLOOKUP(SALIDA[[#This Row],[CODIGO]],STOCKSANLUIS[],6,FALSE)=0,"PRODUCTO SIN STOCK/UBICACIÓN",VLOOKUP(SALIDA[[#This Row],[CODIGO]],STOCKSANLUIS[],6,FALSE))</f>
        <v>#N/A</v>
      </c>
      <c r="F4839" t="e">
        <f>SALIDA[[#This Row],[CANTIDAD]]/SALIDA[[#This Row],[UND MEDIDA]]</f>
        <v>#N/A</v>
      </c>
      <c r="G4839" t="e">
        <f>VLOOKUP(SALIDA[[#This Row],[CODIGO]],FAMILIAS[],4,FALSE)</f>
        <v>#N/A</v>
      </c>
      <c r="H4839" s="10" t="e">
        <f>IF(VLOOKUP(SALIDA[[#This Row],[CODIGO]],STOCKSANLUIS[],7,FALSE)=0,"PRODUCTO SIN STOCK/UBICACIÓN",VLOOKUP(SALIDA[[#This Row],[CODIGO]],STOCKSANLUIS[],7,FALSE))</f>
        <v>#N/A</v>
      </c>
      <c r="I4839" s="10"/>
      <c r="J4839" t="e">
        <f>SALIDA[[#This Row],[CODIGO]]&amp;"       "&amp;SALIDA[[#This Row],[FAMILIA]]</f>
        <v>#N/A</v>
      </c>
      <c r="K4839" t="e">
        <f>VLOOKUP(SALIDA[[#This Row],[CODIGO]],STOCK_STARSOFT[],5,FALSE)</f>
        <v>#N/A</v>
      </c>
      <c r="L4839" t="e">
        <f>SALIDA[[#This Row],[CANTIDAD]]*SALIDA[[#This Row],[PRECIO UND]]</f>
        <v>#N/A</v>
      </c>
    </row>
    <row r="4840" spans="1:12" x14ac:dyDescent="0.25">
      <c r="A4840" s="6"/>
      <c r="B4840" s="100" t="e">
        <f>VLOOKUP(SALIDA[[#This Row],[CODIGO]],STOCKSANLUIS[],2,FALSE)</f>
        <v>#N/A</v>
      </c>
      <c r="C4840" s="153"/>
      <c r="E4840" t="e">
        <f>IF(VLOOKUP(SALIDA[[#This Row],[CODIGO]],STOCKSANLUIS[],6,FALSE)=0,"PRODUCTO SIN STOCK/UBICACIÓN",VLOOKUP(SALIDA[[#This Row],[CODIGO]],STOCKSANLUIS[],6,FALSE))</f>
        <v>#N/A</v>
      </c>
      <c r="F4840" t="e">
        <f>SALIDA[[#This Row],[CANTIDAD]]/SALIDA[[#This Row],[UND MEDIDA]]</f>
        <v>#N/A</v>
      </c>
      <c r="G4840" t="e">
        <f>VLOOKUP(SALIDA[[#This Row],[CODIGO]],FAMILIAS[],4,FALSE)</f>
        <v>#N/A</v>
      </c>
      <c r="H4840" s="10" t="e">
        <f>IF(VLOOKUP(SALIDA[[#This Row],[CODIGO]],STOCKSANLUIS[],7,FALSE)=0,"PRODUCTO SIN STOCK/UBICACIÓN",VLOOKUP(SALIDA[[#This Row],[CODIGO]],STOCKSANLUIS[],7,FALSE))</f>
        <v>#N/A</v>
      </c>
      <c r="I4840" s="10"/>
      <c r="J4840" t="e">
        <f>SALIDA[[#This Row],[CODIGO]]&amp;"       "&amp;SALIDA[[#This Row],[FAMILIA]]</f>
        <v>#N/A</v>
      </c>
      <c r="K4840" t="e">
        <f>VLOOKUP(SALIDA[[#This Row],[CODIGO]],STOCK_STARSOFT[],5,FALSE)</f>
        <v>#N/A</v>
      </c>
      <c r="L4840" t="e">
        <f>SALIDA[[#This Row],[CANTIDAD]]*SALIDA[[#This Row],[PRECIO UND]]</f>
        <v>#N/A</v>
      </c>
    </row>
    <row r="4841" spans="1:12" x14ac:dyDescent="0.25">
      <c r="A4841" s="6"/>
      <c r="B4841" s="100" t="e">
        <f>VLOOKUP(SALIDA[[#This Row],[CODIGO]],STOCKSANLUIS[],2,FALSE)</f>
        <v>#N/A</v>
      </c>
      <c r="C4841" s="153"/>
      <c r="E4841" t="e">
        <f>IF(VLOOKUP(SALIDA[[#This Row],[CODIGO]],STOCKSANLUIS[],6,FALSE)=0,"PRODUCTO SIN STOCK/UBICACIÓN",VLOOKUP(SALIDA[[#This Row],[CODIGO]],STOCKSANLUIS[],6,FALSE))</f>
        <v>#N/A</v>
      </c>
      <c r="F4841" t="e">
        <f>SALIDA[[#This Row],[CANTIDAD]]/SALIDA[[#This Row],[UND MEDIDA]]</f>
        <v>#N/A</v>
      </c>
      <c r="G4841" t="e">
        <f>VLOOKUP(SALIDA[[#This Row],[CODIGO]],FAMILIAS[],4,FALSE)</f>
        <v>#N/A</v>
      </c>
      <c r="H4841" s="10" t="e">
        <f>IF(VLOOKUP(SALIDA[[#This Row],[CODIGO]],STOCKSANLUIS[],7,FALSE)=0,"PRODUCTO SIN STOCK/UBICACIÓN",VLOOKUP(SALIDA[[#This Row],[CODIGO]],STOCKSANLUIS[],7,FALSE))</f>
        <v>#N/A</v>
      </c>
      <c r="I4841" s="10"/>
      <c r="J4841" t="e">
        <f>SALIDA[[#This Row],[CODIGO]]&amp;"       "&amp;SALIDA[[#This Row],[FAMILIA]]</f>
        <v>#N/A</v>
      </c>
      <c r="K4841" t="e">
        <f>VLOOKUP(SALIDA[[#This Row],[CODIGO]],STOCK_STARSOFT[],5,FALSE)</f>
        <v>#N/A</v>
      </c>
      <c r="L4841" t="e">
        <f>SALIDA[[#This Row],[CANTIDAD]]*SALIDA[[#This Row],[PRECIO UND]]</f>
        <v>#N/A</v>
      </c>
    </row>
    <row r="4842" spans="1:12" x14ac:dyDescent="0.25">
      <c r="A4842" s="6"/>
      <c r="B4842" s="100" t="e">
        <f>VLOOKUP(SALIDA[[#This Row],[CODIGO]],STOCKSANLUIS[],2,FALSE)</f>
        <v>#N/A</v>
      </c>
      <c r="C4842" s="153"/>
      <c r="E4842" t="e">
        <f>IF(VLOOKUP(SALIDA[[#This Row],[CODIGO]],STOCKSANLUIS[],6,FALSE)=0,"PRODUCTO SIN STOCK/UBICACIÓN",VLOOKUP(SALIDA[[#This Row],[CODIGO]],STOCKSANLUIS[],6,FALSE))</f>
        <v>#N/A</v>
      </c>
      <c r="F4842" t="e">
        <f>SALIDA[[#This Row],[CANTIDAD]]/SALIDA[[#This Row],[UND MEDIDA]]</f>
        <v>#N/A</v>
      </c>
      <c r="G4842" t="e">
        <f>VLOOKUP(SALIDA[[#This Row],[CODIGO]],FAMILIAS[],4,FALSE)</f>
        <v>#N/A</v>
      </c>
      <c r="H4842" s="10" t="e">
        <f>IF(VLOOKUP(SALIDA[[#This Row],[CODIGO]],STOCKSANLUIS[],7,FALSE)=0,"PRODUCTO SIN STOCK/UBICACIÓN",VLOOKUP(SALIDA[[#This Row],[CODIGO]],STOCKSANLUIS[],7,FALSE))</f>
        <v>#N/A</v>
      </c>
      <c r="I4842" s="10"/>
      <c r="J4842" t="e">
        <f>SALIDA[[#This Row],[CODIGO]]&amp;"       "&amp;SALIDA[[#This Row],[FAMILIA]]</f>
        <v>#N/A</v>
      </c>
      <c r="K4842" t="e">
        <f>VLOOKUP(SALIDA[[#This Row],[CODIGO]],STOCK_STARSOFT[],5,FALSE)</f>
        <v>#N/A</v>
      </c>
      <c r="L4842" t="e">
        <f>SALIDA[[#This Row],[CANTIDAD]]*SALIDA[[#This Row],[PRECIO UND]]</f>
        <v>#N/A</v>
      </c>
    </row>
    <row r="4843" spans="1:12" x14ac:dyDescent="0.25">
      <c r="A4843" s="6"/>
      <c r="B4843" s="100" t="e">
        <f>VLOOKUP(SALIDA[[#This Row],[CODIGO]],STOCKSANLUIS[],2,FALSE)</f>
        <v>#N/A</v>
      </c>
      <c r="C4843" s="153"/>
      <c r="E4843" t="e">
        <f>IF(VLOOKUP(SALIDA[[#This Row],[CODIGO]],STOCKSANLUIS[],6,FALSE)=0,"PRODUCTO SIN STOCK/UBICACIÓN",VLOOKUP(SALIDA[[#This Row],[CODIGO]],STOCKSANLUIS[],6,FALSE))</f>
        <v>#N/A</v>
      </c>
      <c r="F4843" t="e">
        <f>SALIDA[[#This Row],[CANTIDAD]]/SALIDA[[#This Row],[UND MEDIDA]]</f>
        <v>#N/A</v>
      </c>
      <c r="G4843" t="e">
        <f>VLOOKUP(SALIDA[[#This Row],[CODIGO]],FAMILIAS[],4,FALSE)</f>
        <v>#N/A</v>
      </c>
      <c r="H4843" s="10" t="e">
        <f>IF(VLOOKUP(SALIDA[[#This Row],[CODIGO]],STOCKSANLUIS[],7,FALSE)=0,"PRODUCTO SIN STOCK/UBICACIÓN",VLOOKUP(SALIDA[[#This Row],[CODIGO]],STOCKSANLUIS[],7,FALSE))</f>
        <v>#N/A</v>
      </c>
      <c r="I4843" s="10"/>
      <c r="J4843" t="e">
        <f>SALIDA[[#This Row],[CODIGO]]&amp;"       "&amp;SALIDA[[#This Row],[FAMILIA]]</f>
        <v>#N/A</v>
      </c>
      <c r="K4843" t="e">
        <f>VLOOKUP(SALIDA[[#This Row],[CODIGO]],STOCK_STARSOFT[],5,FALSE)</f>
        <v>#N/A</v>
      </c>
      <c r="L4843" t="e">
        <f>SALIDA[[#This Row],[CANTIDAD]]*SALIDA[[#This Row],[PRECIO UND]]</f>
        <v>#N/A</v>
      </c>
    </row>
    <row r="4844" spans="1:12" x14ac:dyDescent="0.25">
      <c r="A4844" s="6"/>
      <c r="B4844" s="100" t="e">
        <f>VLOOKUP(SALIDA[[#This Row],[CODIGO]],STOCKSANLUIS[],2,FALSE)</f>
        <v>#N/A</v>
      </c>
      <c r="C4844" s="153"/>
      <c r="E4844" t="e">
        <f>IF(VLOOKUP(SALIDA[[#This Row],[CODIGO]],STOCKSANLUIS[],6,FALSE)=0,"PRODUCTO SIN STOCK/UBICACIÓN",VLOOKUP(SALIDA[[#This Row],[CODIGO]],STOCKSANLUIS[],6,FALSE))</f>
        <v>#N/A</v>
      </c>
      <c r="F4844" t="e">
        <f>SALIDA[[#This Row],[CANTIDAD]]/SALIDA[[#This Row],[UND MEDIDA]]</f>
        <v>#N/A</v>
      </c>
      <c r="G4844" t="e">
        <f>VLOOKUP(SALIDA[[#This Row],[CODIGO]],FAMILIAS[],4,FALSE)</f>
        <v>#N/A</v>
      </c>
      <c r="H4844" s="10" t="e">
        <f>IF(VLOOKUP(SALIDA[[#This Row],[CODIGO]],STOCKSANLUIS[],7,FALSE)=0,"PRODUCTO SIN STOCK/UBICACIÓN",VLOOKUP(SALIDA[[#This Row],[CODIGO]],STOCKSANLUIS[],7,FALSE))</f>
        <v>#N/A</v>
      </c>
      <c r="I4844" s="10"/>
      <c r="J4844" t="e">
        <f>SALIDA[[#This Row],[CODIGO]]&amp;"       "&amp;SALIDA[[#This Row],[FAMILIA]]</f>
        <v>#N/A</v>
      </c>
      <c r="K4844" t="e">
        <f>VLOOKUP(SALIDA[[#This Row],[CODIGO]],STOCK_STARSOFT[],5,FALSE)</f>
        <v>#N/A</v>
      </c>
      <c r="L4844" t="e">
        <f>SALIDA[[#This Row],[CANTIDAD]]*SALIDA[[#This Row],[PRECIO UND]]</f>
        <v>#N/A</v>
      </c>
    </row>
    <row r="4845" spans="1:12" x14ac:dyDescent="0.25">
      <c r="A4845" s="6"/>
      <c r="B4845" s="100" t="e">
        <f>VLOOKUP(SALIDA[[#This Row],[CODIGO]],STOCKSANLUIS[],2,FALSE)</f>
        <v>#N/A</v>
      </c>
      <c r="C4845" s="153"/>
      <c r="E4845" t="e">
        <f>IF(VLOOKUP(SALIDA[[#This Row],[CODIGO]],STOCKSANLUIS[],6,FALSE)=0,"PRODUCTO SIN STOCK/UBICACIÓN",VLOOKUP(SALIDA[[#This Row],[CODIGO]],STOCKSANLUIS[],6,FALSE))</f>
        <v>#N/A</v>
      </c>
      <c r="F4845" t="e">
        <f>SALIDA[[#This Row],[CANTIDAD]]/SALIDA[[#This Row],[UND MEDIDA]]</f>
        <v>#N/A</v>
      </c>
      <c r="G4845" t="e">
        <f>VLOOKUP(SALIDA[[#This Row],[CODIGO]],FAMILIAS[],4,FALSE)</f>
        <v>#N/A</v>
      </c>
      <c r="H4845" s="10" t="e">
        <f>IF(VLOOKUP(SALIDA[[#This Row],[CODIGO]],STOCKSANLUIS[],7,FALSE)=0,"PRODUCTO SIN STOCK/UBICACIÓN",VLOOKUP(SALIDA[[#This Row],[CODIGO]],STOCKSANLUIS[],7,FALSE))</f>
        <v>#N/A</v>
      </c>
      <c r="I4845" s="10"/>
      <c r="J4845" t="e">
        <f>SALIDA[[#This Row],[CODIGO]]&amp;"       "&amp;SALIDA[[#This Row],[FAMILIA]]</f>
        <v>#N/A</v>
      </c>
      <c r="K4845" t="e">
        <f>VLOOKUP(SALIDA[[#This Row],[CODIGO]],STOCK_STARSOFT[],5,FALSE)</f>
        <v>#N/A</v>
      </c>
      <c r="L4845" t="e">
        <f>SALIDA[[#This Row],[CANTIDAD]]*SALIDA[[#This Row],[PRECIO UND]]</f>
        <v>#N/A</v>
      </c>
    </row>
    <row r="4846" spans="1:12" x14ac:dyDescent="0.25">
      <c r="A4846" s="6"/>
      <c r="B4846" s="100" t="e">
        <f>VLOOKUP(SALIDA[[#This Row],[CODIGO]],STOCKSANLUIS[],2,FALSE)</f>
        <v>#N/A</v>
      </c>
      <c r="C4846" s="153"/>
      <c r="E4846" t="e">
        <f>IF(VLOOKUP(SALIDA[[#This Row],[CODIGO]],STOCKSANLUIS[],6,FALSE)=0,"PRODUCTO SIN STOCK/UBICACIÓN",VLOOKUP(SALIDA[[#This Row],[CODIGO]],STOCKSANLUIS[],6,FALSE))</f>
        <v>#N/A</v>
      </c>
      <c r="F4846" t="e">
        <f>SALIDA[[#This Row],[CANTIDAD]]/SALIDA[[#This Row],[UND MEDIDA]]</f>
        <v>#N/A</v>
      </c>
      <c r="G4846" t="e">
        <f>VLOOKUP(SALIDA[[#This Row],[CODIGO]],FAMILIAS[],4,FALSE)</f>
        <v>#N/A</v>
      </c>
      <c r="H4846" s="10" t="e">
        <f>IF(VLOOKUP(SALIDA[[#This Row],[CODIGO]],STOCKSANLUIS[],7,FALSE)=0,"PRODUCTO SIN STOCK/UBICACIÓN",VLOOKUP(SALIDA[[#This Row],[CODIGO]],STOCKSANLUIS[],7,FALSE))</f>
        <v>#N/A</v>
      </c>
      <c r="I4846" s="10"/>
      <c r="J4846" t="e">
        <f>SALIDA[[#This Row],[CODIGO]]&amp;"       "&amp;SALIDA[[#This Row],[FAMILIA]]</f>
        <v>#N/A</v>
      </c>
      <c r="K4846" t="e">
        <f>VLOOKUP(SALIDA[[#This Row],[CODIGO]],STOCK_STARSOFT[],5,FALSE)</f>
        <v>#N/A</v>
      </c>
      <c r="L4846" t="e">
        <f>SALIDA[[#This Row],[CANTIDAD]]*SALIDA[[#This Row],[PRECIO UND]]</f>
        <v>#N/A</v>
      </c>
    </row>
    <row r="4847" spans="1:12" x14ac:dyDescent="0.25">
      <c r="A4847" s="6"/>
      <c r="B4847" s="100" t="e">
        <f>VLOOKUP(SALIDA[[#This Row],[CODIGO]],STOCKSANLUIS[],2,FALSE)</f>
        <v>#N/A</v>
      </c>
      <c r="C4847" s="153"/>
      <c r="E4847" t="e">
        <f>IF(VLOOKUP(SALIDA[[#This Row],[CODIGO]],STOCKSANLUIS[],6,FALSE)=0,"PRODUCTO SIN STOCK/UBICACIÓN",VLOOKUP(SALIDA[[#This Row],[CODIGO]],STOCKSANLUIS[],6,FALSE))</f>
        <v>#N/A</v>
      </c>
      <c r="F4847" t="e">
        <f>SALIDA[[#This Row],[CANTIDAD]]/SALIDA[[#This Row],[UND MEDIDA]]</f>
        <v>#N/A</v>
      </c>
      <c r="G4847" t="e">
        <f>VLOOKUP(SALIDA[[#This Row],[CODIGO]],FAMILIAS[],4,FALSE)</f>
        <v>#N/A</v>
      </c>
      <c r="H4847" s="10" t="e">
        <f>IF(VLOOKUP(SALIDA[[#This Row],[CODIGO]],STOCKSANLUIS[],7,FALSE)=0,"PRODUCTO SIN STOCK/UBICACIÓN",VLOOKUP(SALIDA[[#This Row],[CODIGO]],STOCKSANLUIS[],7,FALSE))</f>
        <v>#N/A</v>
      </c>
      <c r="I4847" s="10"/>
      <c r="J4847" t="e">
        <f>SALIDA[[#This Row],[CODIGO]]&amp;"       "&amp;SALIDA[[#This Row],[FAMILIA]]</f>
        <v>#N/A</v>
      </c>
      <c r="K4847" t="e">
        <f>VLOOKUP(SALIDA[[#This Row],[CODIGO]],STOCK_STARSOFT[],5,FALSE)</f>
        <v>#N/A</v>
      </c>
      <c r="L4847" t="e">
        <f>SALIDA[[#This Row],[CANTIDAD]]*SALIDA[[#This Row],[PRECIO UND]]</f>
        <v>#N/A</v>
      </c>
    </row>
    <row r="4848" spans="1:12" x14ac:dyDescent="0.25">
      <c r="A4848" s="6"/>
      <c r="B4848" s="100" t="e">
        <f>VLOOKUP(SALIDA[[#This Row],[CODIGO]],STOCKSANLUIS[],2,FALSE)</f>
        <v>#N/A</v>
      </c>
      <c r="C4848" s="153"/>
      <c r="E4848" t="e">
        <f>IF(VLOOKUP(SALIDA[[#This Row],[CODIGO]],STOCKSANLUIS[],6,FALSE)=0,"PRODUCTO SIN STOCK/UBICACIÓN",VLOOKUP(SALIDA[[#This Row],[CODIGO]],STOCKSANLUIS[],6,FALSE))</f>
        <v>#N/A</v>
      </c>
      <c r="F4848" t="e">
        <f>SALIDA[[#This Row],[CANTIDAD]]/SALIDA[[#This Row],[UND MEDIDA]]</f>
        <v>#N/A</v>
      </c>
      <c r="G4848" t="e">
        <f>VLOOKUP(SALIDA[[#This Row],[CODIGO]],FAMILIAS[],4,FALSE)</f>
        <v>#N/A</v>
      </c>
      <c r="H4848" s="10" t="e">
        <f>IF(VLOOKUP(SALIDA[[#This Row],[CODIGO]],STOCKSANLUIS[],7,FALSE)=0,"PRODUCTO SIN STOCK/UBICACIÓN",VLOOKUP(SALIDA[[#This Row],[CODIGO]],STOCKSANLUIS[],7,FALSE))</f>
        <v>#N/A</v>
      </c>
      <c r="I4848" s="10"/>
      <c r="J4848" t="e">
        <f>SALIDA[[#This Row],[CODIGO]]&amp;"       "&amp;SALIDA[[#This Row],[FAMILIA]]</f>
        <v>#N/A</v>
      </c>
      <c r="K4848" t="e">
        <f>VLOOKUP(SALIDA[[#This Row],[CODIGO]],STOCK_STARSOFT[],5,FALSE)</f>
        <v>#N/A</v>
      </c>
      <c r="L4848" t="e">
        <f>SALIDA[[#This Row],[CANTIDAD]]*SALIDA[[#This Row],[PRECIO UND]]</f>
        <v>#N/A</v>
      </c>
    </row>
    <row r="4849" spans="1:12" x14ac:dyDescent="0.25">
      <c r="A4849" s="6"/>
      <c r="B4849" s="100" t="e">
        <f>VLOOKUP(SALIDA[[#This Row],[CODIGO]],STOCKSANLUIS[],2,FALSE)</f>
        <v>#N/A</v>
      </c>
      <c r="C4849" s="153"/>
      <c r="E4849" t="e">
        <f>IF(VLOOKUP(SALIDA[[#This Row],[CODIGO]],STOCKSANLUIS[],6,FALSE)=0,"PRODUCTO SIN STOCK/UBICACIÓN",VLOOKUP(SALIDA[[#This Row],[CODIGO]],STOCKSANLUIS[],6,FALSE))</f>
        <v>#N/A</v>
      </c>
      <c r="F4849" t="e">
        <f>SALIDA[[#This Row],[CANTIDAD]]/SALIDA[[#This Row],[UND MEDIDA]]</f>
        <v>#N/A</v>
      </c>
      <c r="G4849" t="e">
        <f>VLOOKUP(SALIDA[[#This Row],[CODIGO]],FAMILIAS[],4,FALSE)</f>
        <v>#N/A</v>
      </c>
      <c r="H4849" s="10" t="e">
        <f>IF(VLOOKUP(SALIDA[[#This Row],[CODIGO]],STOCKSANLUIS[],7,FALSE)=0,"PRODUCTO SIN STOCK/UBICACIÓN",VLOOKUP(SALIDA[[#This Row],[CODIGO]],STOCKSANLUIS[],7,FALSE))</f>
        <v>#N/A</v>
      </c>
      <c r="I4849" s="10"/>
      <c r="J4849" t="e">
        <f>SALIDA[[#This Row],[CODIGO]]&amp;"       "&amp;SALIDA[[#This Row],[FAMILIA]]</f>
        <v>#N/A</v>
      </c>
      <c r="K4849" t="e">
        <f>VLOOKUP(SALIDA[[#This Row],[CODIGO]],STOCK_STARSOFT[],5,FALSE)</f>
        <v>#N/A</v>
      </c>
      <c r="L4849" t="e">
        <f>SALIDA[[#This Row],[CANTIDAD]]*SALIDA[[#This Row],[PRECIO UND]]</f>
        <v>#N/A</v>
      </c>
    </row>
    <row r="4850" spans="1:12" x14ac:dyDescent="0.25">
      <c r="A4850" s="6"/>
      <c r="B4850" s="100" t="e">
        <f>VLOOKUP(SALIDA[[#This Row],[CODIGO]],STOCKSANLUIS[],2,FALSE)</f>
        <v>#N/A</v>
      </c>
      <c r="C4850" s="153"/>
      <c r="E4850" t="e">
        <f>IF(VLOOKUP(SALIDA[[#This Row],[CODIGO]],STOCKSANLUIS[],6,FALSE)=0,"PRODUCTO SIN STOCK/UBICACIÓN",VLOOKUP(SALIDA[[#This Row],[CODIGO]],STOCKSANLUIS[],6,FALSE))</f>
        <v>#N/A</v>
      </c>
      <c r="F4850" t="e">
        <f>SALIDA[[#This Row],[CANTIDAD]]/SALIDA[[#This Row],[UND MEDIDA]]</f>
        <v>#N/A</v>
      </c>
      <c r="G4850" t="e">
        <f>VLOOKUP(SALIDA[[#This Row],[CODIGO]],FAMILIAS[],4,FALSE)</f>
        <v>#N/A</v>
      </c>
      <c r="H4850" s="10" t="e">
        <f>IF(VLOOKUP(SALIDA[[#This Row],[CODIGO]],STOCKSANLUIS[],7,FALSE)=0,"PRODUCTO SIN STOCK/UBICACIÓN",VLOOKUP(SALIDA[[#This Row],[CODIGO]],STOCKSANLUIS[],7,FALSE))</f>
        <v>#N/A</v>
      </c>
      <c r="I4850" s="10"/>
      <c r="J4850" t="e">
        <f>SALIDA[[#This Row],[CODIGO]]&amp;"       "&amp;SALIDA[[#This Row],[FAMILIA]]</f>
        <v>#N/A</v>
      </c>
      <c r="K4850" t="e">
        <f>VLOOKUP(SALIDA[[#This Row],[CODIGO]],STOCK_STARSOFT[],5,FALSE)</f>
        <v>#N/A</v>
      </c>
      <c r="L4850" t="e">
        <f>SALIDA[[#This Row],[CANTIDAD]]*SALIDA[[#This Row],[PRECIO UND]]</f>
        <v>#N/A</v>
      </c>
    </row>
    <row r="4851" spans="1:12" x14ac:dyDescent="0.25">
      <c r="A4851" s="6"/>
      <c r="B4851" s="100" t="e">
        <f>VLOOKUP(SALIDA[[#This Row],[CODIGO]],STOCKSANLUIS[],2,FALSE)</f>
        <v>#N/A</v>
      </c>
      <c r="C4851" s="153"/>
      <c r="E4851" t="e">
        <f>IF(VLOOKUP(SALIDA[[#This Row],[CODIGO]],STOCKSANLUIS[],6,FALSE)=0,"PRODUCTO SIN STOCK/UBICACIÓN",VLOOKUP(SALIDA[[#This Row],[CODIGO]],STOCKSANLUIS[],6,FALSE))</f>
        <v>#N/A</v>
      </c>
      <c r="F4851" t="e">
        <f>SALIDA[[#This Row],[CANTIDAD]]/SALIDA[[#This Row],[UND MEDIDA]]</f>
        <v>#N/A</v>
      </c>
      <c r="G4851" t="e">
        <f>VLOOKUP(SALIDA[[#This Row],[CODIGO]],FAMILIAS[],4,FALSE)</f>
        <v>#N/A</v>
      </c>
      <c r="H4851" s="10" t="e">
        <f>IF(VLOOKUP(SALIDA[[#This Row],[CODIGO]],STOCKSANLUIS[],7,FALSE)=0,"PRODUCTO SIN STOCK/UBICACIÓN",VLOOKUP(SALIDA[[#This Row],[CODIGO]],STOCKSANLUIS[],7,FALSE))</f>
        <v>#N/A</v>
      </c>
      <c r="I4851" s="10"/>
      <c r="J4851" t="e">
        <f>SALIDA[[#This Row],[CODIGO]]&amp;"       "&amp;SALIDA[[#This Row],[FAMILIA]]</f>
        <v>#N/A</v>
      </c>
      <c r="K4851" t="e">
        <f>VLOOKUP(SALIDA[[#This Row],[CODIGO]],STOCK_STARSOFT[],5,FALSE)</f>
        <v>#N/A</v>
      </c>
      <c r="L4851" t="e">
        <f>SALIDA[[#This Row],[CANTIDAD]]*SALIDA[[#This Row],[PRECIO UND]]</f>
        <v>#N/A</v>
      </c>
    </row>
    <row r="4852" spans="1:12" x14ac:dyDescent="0.25">
      <c r="A4852" s="6"/>
      <c r="B4852" s="100" t="e">
        <f>VLOOKUP(SALIDA[[#This Row],[CODIGO]],STOCKSANLUIS[],2,FALSE)</f>
        <v>#N/A</v>
      </c>
      <c r="C4852" s="153"/>
      <c r="E4852" t="e">
        <f>IF(VLOOKUP(SALIDA[[#This Row],[CODIGO]],STOCKSANLUIS[],6,FALSE)=0,"PRODUCTO SIN STOCK/UBICACIÓN",VLOOKUP(SALIDA[[#This Row],[CODIGO]],STOCKSANLUIS[],6,FALSE))</f>
        <v>#N/A</v>
      </c>
      <c r="F4852" t="e">
        <f>SALIDA[[#This Row],[CANTIDAD]]/SALIDA[[#This Row],[UND MEDIDA]]</f>
        <v>#N/A</v>
      </c>
      <c r="G4852" t="e">
        <f>VLOOKUP(SALIDA[[#This Row],[CODIGO]],FAMILIAS[],4,FALSE)</f>
        <v>#N/A</v>
      </c>
      <c r="H4852" s="10" t="e">
        <f>IF(VLOOKUP(SALIDA[[#This Row],[CODIGO]],STOCKSANLUIS[],7,FALSE)=0,"PRODUCTO SIN STOCK/UBICACIÓN",VLOOKUP(SALIDA[[#This Row],[CODIGO]],STOCKSANLUIS[],7,FALSE))</f>
        <v>#N/A</v>
      </c>
      <c r="I4852" s="10"/>
      <c r="J4852" t="e">
        <f>SALIDA[[#This Row],[CODIGO]]&amp;"       "&amp;SALIDA[[#This Row],[FAMILIA]]</f>
        <v>#N/A</v>
      </c>
      <c r="K4852" t="e">
        <f>VLOOKUP(SALIDA[[#This Row],[CODIGO]],STOCK_STARSOFT[],5,FALSE)</f>
        <v>#N/A</v>
      </c>
      <c r="L4852" t="e">
        <f>SALIDA[[#This Row],[CANTIDAD]]*SALIDA[[#This Row],[PRECIO UND]]</f>
        <v>#N/A</v>
      </c>
    </row>
    <row r="4853" spans="1:12" x14ac:dyDescent="0.25">
      <c r="A4853" s="6"/>
      <c r="B4853" s="100" t="e">
        <f>VLOOKUP(SALIDA[[#This Row],[CODIGO]],STOCKSANLUIS[],2,FALSE)</f>
        <v>#N/A</v>
      </c>
      <c r="C4853" s="153"/>
      <c r="E4853" t="e">
        <f>IF(VLOOKUP(SALIDA[[#This Row],[CODIGO]],STOCKSANLUIS[],6,FALSE)=0,"PRODUCTO SIN STOCK/UBICACIÓN",VLOOKUP(SALIDA[[#This Row],[CODIGO]],STOCKSANLUIS[],6,FALSE))</f>
        <v>#N/A</v>
      </c>
      <c r="F4853" t="e">
        <f>SALIDA[[#This Row],[CANTIDAD]]/SALIDA[[#This Row],[UND MEDIDA]]</f>
        <v>#N/A</v>
      </c>
      <c r="G4853" t="e">
        <f>VLOOKUP(SALIDA[[#This Row],[CODIGO]],FAMILIAS[],4,FALSE)</f>
        <v>#N/A</v>
      </c>
      <c r="H4853" s="10" t="e">
        <f>IF(VLOOKUP(SALIDA[[#This Row],[CODIGO]],STOCKSANLUIS[],7,FALSE)=0,"PRODUCTO SIN STOCK/UBICACIÓN",VLOOKUP(SALIDA[[#This Row],[CODIGO]],STOCKSANLUIS[],7,FALSE))</f>
        <v>#N/A</v>
      </c>
      <c r="I4853" s="10"/>
      <c r="J4853" t="e">
        <f>SALIDA[[#This Row],[CODIGO]]&amp;"       "&amp;SALIDA[[#This Row],[FAMILIA]]</f>
        <v>#N/A</v>
      </c>
      <c r="K4853" t="e">
        <f>VLOOKUP(SALIDA[[#This Row],[CODIGO]],STOCK_STARSOFT[],5,FALSE)</f>
        <v>#N/A</v>
      </c>
      <c r="L4853" t="e">
        <f>SALIDA[[#This Row],[CANTIDAD]]*SALIDA[[#This Row],[PRECIO UND]]</f>
        <v>#N/A</v>
      </c>
    </row>
    <row r="4854" spans="1:12" x14ac:dyDescent="0.25">
      <c r="A4854" s="6"/>
      <c r="B4854" s="100" t="e">
        <f>VLOOKUP(SALIDA[[#This Row],[CODIGO]],STOCKSANLUIS[],2,FALSE)</f>
        <v>#N/A</v>
      </c>
      <c r="C4854" s="153"/>
      <c r="E4854" t="e">
        <f>IF(VLOOKUP(SALIDA[[#This Row],[CODIGO]],STOCKSANLUIS[],6,FALSE)=0,"PRODUCTO SIN STOCK/UBICACIÓN",VLOOKUP(SALIDA[[#This Row],[CODIGO]],STOCKSANLUIS[],6,FALSE))</f>
        <v>#N/A</v>
      </c>
      <c r="F4854" t="e">
        <f>SALIDA[[#This Row],[CANTIDAD]]/SALIDA[[#This Row],[UND MEDIDA]]</f>
        <v>#N/A</v>
      </c>
      <c r="G4854" t="e">
        <f>VLOOKUP(SALIDA[[#This Row],[CODIGO]],FAMILIAS[],4,FALSE)</f>
        <v>#N/A</v>
      </c>
      <c r="H4854" s="10" t="e">
        <f>IF(VLOOKUP(SALIDA[[#This Row],[CODIGO]],STOCKSANLUIS[],7,FALSE)=0,"PRODUCTO SIN STOCK/UBICACIÓN",VLOOKUP(SALIDA[[#This Row],[CODIGO]],STOCKSANLUIS[],7,FALSE))</f>
        <v>#N/A</v>
      </c>
      <c r="I4854" s="10"/>
      <c r="J4854" t="e">
        <f>SALIDA[[#This Row],[CODIGO]]&amp;"       "&amp;SALIDA[[#This Row],[FAMILIA]]</f>
        <v>#N/A</v>
      </c>
      <c r="K4854" t="e">
        <f>VLOOKUP(SALIDA[[#This Row],[CODIGO]],STOCK_STARSOFT[],5,FALSE)</f>
        <v>#N/A</v>
      </c>
      <c r="L4854" t="e">
        <f>SALIDA[[#This Row],[CANTIDAD]]*SALIDA[[#This Row],[PRECIO UND]]</f>
        <v>#N/A</v>
      </c>
    </row>
    <row r="4855" spans="1:12" x14ac:dyDescent="0.25">
      <c r="A4855" s="6"/>
      <c r="B4855" s="100" t="e">
        <f>VLOOKUP(SALIDA[[#This Row],[CODIGO]],STOCKSANLUIS[],2,FALSE)</f>
        <v>#N/A</v>
      </c>
      <c r="C4855" s="153"/>
      <c r="E4855" t="e">
        <f>IF(VLOOKUP(SALIDA[[#This Row],[CODIGO]],STOCKSANLUIS[],6,FALSE)=0,"PRODUCTO SIN STOCK/UBICACIÓN",VLOOKUP(SALIDA[[#This Row],[CODIGO]],STOCKSANLUIS[],6,FALSE))</f>
        <v>#N/A</v>
      </c>
      <c r="F4855" t="e">
        <f>SALIDA[[#This Row],[CANTIDAD]]/SALIDA[[#This Row],[UND MEDIDA]]</f>
        <v>#N/A</v>
      </c>
      <c r="G4855" t="e">
        <f>VLOOKUP(SALIDA[[#This Row],[CODIGO]],FAMILIAS[],4,FALSE)</f>
        <v>#N/A</v>
      </c>
      <c r="H4855" s="10" t="e">
        <f>IF(VLOOKUP(SALIDA[[#This Row],[CODIGO]],STOCKSANLUIS[],7,FALSE)=0,"PRODUCTO SIN STOCK/UBICACIÓN",VLOOKUP(SALIDA[[#This Row],[CODIGO]],STOCKSANLUIS[],7,FALSE))</f>
        <v>#N/A</v>
      </c>
      <c r="I4855" s="10"/>
      <c r="J4855" t="e">
        <f>SALIDA[[#This Row],[CODIGO]]&amp;"       "&amp;SALIDA[[#This Row],[FAMILIA]]</f>
        <v>#N/A</v>
      </c>
      <c r="K4855" t="e">
        <f>VLOOKUP(SALIDA[[#This Row],[CODIGO]],STOCK_STARSOFT[],5,FALSE)</f>
        <v>#N/A</v>
      </c>
      <c r="L4855" t="e">
        <f>SALIDA[[#This Row],[CANTIDAD]]*SALIDA[[#This Row],[PRECIO UND]]</f>
        <v>#N/A</v>
      </c>
    </row>
    <row r="4856" spans="1:12" x14ac:dyDescent="0.25">
      <c r="A4856" s="6"/>
      <c r="B4856" s="100" t="e">
        <f>VLOOKUP(SALIDA[[#This Row],[CODIGO]],STOCKSANLUIS[],2,FALSE)</f>
        <v>#N/A</v>
      </c>
      <c r="C4856" s="153"/>
      <c r="E4856" t="e">
        <f>IF(VLOOKUP(SALIDA[[#This Row],[CODIGO]],STOCKSANLUIS[],6,FALSE)=0,"PRODUCTO SIN STOCK/UBICACIÓN",VLOOKUP(SALIDA[[#This Row],[CODIGO]],STOCKSANLUIS[],6,FALSE))</f>
        <v>#N/A</v>
      </c>
      <c r="F4856" t="e">
        <f>SALIDA[[#This Row],[CANTIDAD]]/SALIDA[[#This Row],[UND MEDIDA]]</f>
        <v>#N/A</v>
      </c>
      <c r="G4856" t="e">
        <f>VLOOKUP(SALIDA[[#This Row],[CODIGO]],FAMILIAS[],4,FALSE)</f>
        <v>#N/A</v>
      </c>
      <c r="H4856" s="10" t="e">
        <f>IF(VLOOKUP(SALIDA[[#This Row],[CODIGO]],STOCKSANLUIS[],7,FALSE)=0,"PRODUCTO SIN STOCK/UBICACIÓN",VLOOKUP(SALIDA[[#This Row],[CODIGO]],STOCKSANLUIS[],7,FALSE))</f>
        <v>#N/A</v>
      </c>
      <c r="I4856" s="10"/>
      <c r="J4856" t="e">
        <f>SALIDA[[#This Row],[CODIGO]]&amp;"       "&amp;SALIDA[[#This Row],[FAMILIA]]</f>
        <v>#N/A</v>
      </c>
      <c r="K4856" t="e">
        <f>VLOOKUP(SALIDA[[#This Row],[CODIGO]],STOCK_STARSOFT[],5,FALSE)</f>
        <v>#N/A</v>
      </c>
      <c r="L4856" t="e">
        <f>SALIDA[[#This Row],[CANTIDAD]]*SALIDA[[#This Row],[PRECIO UND]]</f>
        <v>#N/A</v>
      </c>
    </row>
    <row r="4857" spans="1:12" x14ac:dyDescent="0.25">
      <c r="A4857" s="6"/>
      <c r="B4857" s="100" t="e">
        <f>VLOOKUP(SALIDA[[#This Row],[CODIGO]],STOCKSANLUIS[],2,FALSE)</f>
        <v>#N/A</v>
      </c>
      <c r="C4857" s="153"/>
      <c r="E4857" t="e">
        <f>IF(VLOOKUP(SALIDA[[#This Row],[CODIGO]],STOCKSANLUIS[],6,FALSE)=0,"PRODUCTO SIN STOCK/UBICACIÓN",VLOOKUP(SALIDA[[#This Row],[CODIGO]],STOCKSANLUIS[],6,FALSE))</f>
        <v>#N/A</v>
      </c>
      <c r="F4857" t="e">
        <f>SALIDA[[#This Row],[CANTIDAD]]/SALIDA[[#This Row],[UND MEDIDA]]</f>
        <v>#N/A</v>
      </c>
      <c r="G4857" t="e">
        <f>VLOOKUP(SALIDA[[#This Row],[CODIGO]],FAMILIAS[],4,FALSE)</f>
        <v>#N/A</v>
      </c>
      <c r="H4857" s="10" t="e">
        <f>IF(VLOOKUP(SALIDA[[#This Row],[CODIGO]],STOCKSANLUIS[],7,FALSE)=0,"PRODUCTO SIN STOCK/UBICACIÓN",VLOOKUP(SALIDA[[#This Row],[CODIGO]],STOCKSANLUIS[],7,FALSE))</f>
        <v>#N/A</v>
      </c>
      <c r="I4857" s="10"/>
      <c r="J4857" t="e">
        <f>SALIDA[[#This Row],[CODIGO]]&amp;"       "&amp;SALIDA[[#This Row],[FAMILIA]]</f>
        <v>#N/A</v>
      </c>
      <c r="K4857" t="e">
        <f>VLOOKUP(SALIDA[[#This Row],[CODIGO]],STOCK_STARSOFT[],5,FALSE)</f>
        <v>#N/A</v>
      </c>
      <c r="L4857" t="e">
        <f>SALIDA[[#This Row],[CANTIDAD]]*SALIDA[[#This Row],[PRECIO UND]]</f>
        <v>#N/A</v>
      </c>
    </row>
    <row r="4858" spans="1:12" x14ac:dyDescent="0.25">
      <c r="A4858" s="6"/>
      <c r="B4858" s="100" t="e">
        <f>VLOOKUP(SALIDA[[#This Row],[CODIGO]],STOCKSANLUIS[],2,FALSE)</f>
        <v>#N/A</v>
      </c>
      <c r="C4858" s="153"/>
      <c r="E4858" t="e">
        <f>IF(VLOOKUP(SALIDA[[#This Row],[CODIGO]],STOCKSANLUIS[],6,FALSE)=0,"PRODUCTO SIN STOCK/UBICACIÓN",VLOOKUP(SALIDA[[#This Row],[CODIGO]],STOCKSANLUIS[],6,FALSE))</f>
        <v>#N/A</v>
      </c>
      <c r="F4858" t="e">
        <f>SALIDA[[#This Row],[CANTIDAD]]/SALIDA[[#This Row],[UND MEDIDA]]</f>
        <v>#N/A</v>
      </c>
      <c r="G4858" t="e">
        <f>VLOOKUP(SALIDA[[#This Row],[CODIGO]],FAMILIAS[],4,FALSE)</f>
        <v>#N/A</v>
      </c>
      <c r="H4858" s="10" t="e">
        <f>IF(VLOOKUP(SALIDA[[#This Row],[CODIGO]],STOCKSANLUIS[],7,FALSE)=0,"PRODUCTO SIN STOCK/UBICACIÓN",VLOOKUP(SALIDA[[#This Row],[CODIGO]],STOCKSANLUIS[],7,FALSE))</f>
        <v>#N/A</v>
      </c>
      <c r="I4858" s="10"/>
      <c r="J4858" t="e">
        <f>SALIDA[[#This Row],[CODIGO]]&amp;"       "&amp;SALIDA[[#This Row],[FAMILIA]]</f>
        <v>#N/A</v>
      </c>
      <c r="K4858" t="e">
        <f>VLOOKUP(SALIDA[[#This Row],[CODIGO]],STOCK_STARSOFT[],5,FALSE)</f>
        <v>#N/A</v>
      </c>
      <c r="L4858" t="e">
        <f>SALIDA[[#This Row],[CANTIDAD]]*SALIDA[[#This Row],[PRECIO UND]]</f>
        <v>#N/A</v>
      </c>
    </row>
    <row r="4859" spans="1:12" x14ac:dyDescent="0.25">
      <c r="A4859" s="6"/>
      <c r="B4859" s="100" t="e">
        <f>VLOOKUP(SALIDA[[#This Row],[CODIGO]],STOCKSANLUIS[],2,FALSE)</f>
        <v>#N/A</v>
      </c>
      <c r="C4859" s="153"/>
      <c r="E4859" t="e">
        <f>IF(VLOOKUP(SALIDA[[#This Row],[CODIGO]],STOCKSANLUIS[],6,FALSE)=0,"PRODUCTO SIN STOCK/UBICACIÓN",VLOOKUP(SALIDA[[#This Row],[CODIGO]],STOCKSANLUIS[],6,FALSE))</f>
        <v>#N/A</v>
      </c>
      <c r="F4859" t="e">
        <f>SALIDA[[#This Row],[CANTIDAD]]/SALIDA[[#This Row],[UND MEDIDA]]</f>
        <v>#N/A</v>
      </c>
      <c r="G4859" t="e">
        <f>VLOOKUP(SALIDA[[#This Row],[CODIGO]],FAMILIAS[],4,FALSE)</f>
        <v>#N/A</v>
      </c>
      <c r="H4859" s="10" t="e">
        <f>IF(VLOOKUP(SALIDA[[#This Row],[CODIGO]],STOCKSANLUIS[],7,FALSE)=0,"PRODUCTO SIN STOCK/UBICACIÓN",VLOOKUP(SALIDA[[#This Row],[CODIGO]],STOCKSANLUIS[],7,FALSE))</f>
        <v>#N/A</v>
      </c>
      <c r="I4859" s="10"/>
      <c r="J4859" t="e">
        <f>SALIDA[[#This Row],[CODIGO]]&amp;"       "&amp;SALIDA[[#This Row],[FAMILIA]]</f>
        <v>#N/A</v>
      </c>
      <c r="K4859" t="e">
        <f>VLOOKUP(SALIDA[[#This Row],[CODIGO]],STOCK_STARSOFT[],5,FALSE)</f>
        <v>#N/A</v>
      </c>
      <c r="L4859" t="e">
        <f>SALIDA[[#This Row],[CANTIDAD]]*SALIDA[[#This Row],[PRECIO UND]]</f>
        <v>#N/A</v>
      </c>
    </row>
    <row r="4860" spans="1:12" x14ac:dyDescent="0.25">
      <c r="A4860" s="6"/>
      <c r="B4860" s="100" t="e">
        <f>VLOOKUP(SALIDA[[#This Row],[CODIGO]],STOCKSANLUIS[],2,FALSE)</f>
        <v>#N/A</v>
      </c>
      <c r="C4860" s="153"/>
      <c r="E4860" t="e">
        <f>IF(VLOOKUP(SALIDA[[#This Row],[CODIGO]],STOCKSANLUIS[],6,FALSE)=0,"PRODUCTO SIN STOCK/UBICACIÓN",VLOOKUP(SALIDA[[#This Row],[CODIGO]],STOCKSANLUIS[],6,FALSE))</f>
        <v>#N/A</v>
      </c>
      <c r="F4860" t="e">
        <f>SALIDA[[#This Row],[CANTIDAD]]/SALIDA[[#This Row],[UND MEDIDA]]</f>
        <v>#N/A</v>
      </c>
      <c r="G4860" t="e">
        <f>VLOOKUP(SALIDA[[#This Row],[CODIGO]],FAMILIAS[],4,FALSE)</f>
        <v>#N/A</v>
      </c>
      <c r="H4860" s="10" t="e">
        <f>IF(VLOOKUP(SALIDA[[#This Row],[CODIGO]],STOCKSANLUIS[],7,FALSE)=0,"PRODUCTO SIN STOCK/UBICACIÓN",VLOOKUP(SALIDA[[#This Row],[CODIGO]],STOCKSANLUIS[],7,FALSE))</f>
        <v>#N/A</v>
      </c>
      <c r="I4860" s="10"/>
      <c r="J4860" t="e">
        <f>SALIDA[[#This Row],[CODIGO]]&amp;"       "&amp;SALIDA[[#This Row],[FAMILIA]]</f>
        <v>#N/A</v>
      </c>
      <c r="K4860" t="e">
        <f>VLOOKUP(SALIDA[[#This Row],[CODIGO]],STOCK_STARSOFT[],5,FALSE)</f>
        <v>#N/A</v>
      </c>
      <c r="L4860" t="e">
        <f>SALIDA[[#This Row],[CANTIDAD]]*SALIDA[[#This Row],[PRECIO UND]]</f>
        <v>#N/A</v>
      </c>
    </row>
    <row r="4861" spans="1:12" x14ac:dyDescent="0.25">
      <c r="A4861" s="6"/>
      <c r="B4861" s="100" t="e">
        <f>VLOOKUP(SALIDA[[#This Row],[CODIGO]],STOCKSANLUIS[],2,FALSE)</f>
        <v>#N/A</v>
      </c>
      <c r="C4861" s="153"/>
      <c r="E4861" t="e">
        <f>IF(VLOOKUP(SALIDA[[#This Row],[CODIGO]],STOCKSANLUIS[],6,FALSE)=0,"PRODUCTO SIN STOCK/UBICACIÓN",VLOOKUP(SALIDA[[#This Row],[CODIGO]],STOCKSANLUIS[],6,FALSE))</f>
        <v>#N/A</v>
      </c>
      <c r="F4861" t="e">
        <f>SALIDA[[#This Row],[CANTIDAD]]/SALIDA[[#This Row],[UND MEDIDA]]</f>
        <v>#N/A</v>
      </c>
      <c r="G4861" t="e">
        <f>VLOOKUP(SALIDA[[#This Row],[CODIGO]],FAMILIAS[],4,FALSE)</f>
        <v>#N/A</v>
      </c>
      <c r="H4861" s="10" t="e">
        <f>IF(VLOOKUP(SALIDA[[#This Row],[CODIGO]],STOCKSANLUIS[],7,FALSE)=0,"PRODUCTO SIN STOCK/UBICACIÓN",VLOOKUP(SALIDA[[#This Row],[CODIGO]],STOCKSANLUIS[],7,FALSE))</f>
        <v>#N/A</v>
      </c>
      <c r="I4861" s="10"/>
      <c r="J4861" t="e">
        <f>SALIDA[[#This Row],[CODIGO]]&amp;"       "&amp;SALIDA[[#This Row],[FAMILIA]]</f>
        <v>#N/A</v>
      </c>
      <c r="K4861" t="e">
        <f>VLOOKUP(SALIDA[[#This Row],[CODIGO]],STOCK_STARSOFT[],5,FALSE)</f>
        <v>#N/A</v>
      </c>
      <c r="L4861" t="e">
        <f>SALIDA[[#This Row],[CANTIDAD]]*SALIDA[[#This Row],[PRECIO UND]]</f>
        <v>#N/A</v>
      </c>
    </row>
    <row r="4862" spans="1:12" x14ac:dyDescent="0.25">
      <c r="A4862" s="6"/>
      <c r="B4862" s="100" t="e">
        <f>VLOOKUP(SALIDA[[#This Row],[CODIGO]],STOCKSANLUIS[],2,FALSE)</f>
        <v>#N/A</v>
      </c>
      <c r="C4862" s="153"/>
      <c r="E4862" t="e">
        <f>IF(VLOOKUP(SALIDA[[#This Row],[CODIGO]],STOCKSANLUIS[],6,FALSE)=0,"PRODUCTO SIN STOCK/UBICACIÓN",VLOOKUP(SALIDA[[#This Row],[CODIGO]],STOCKSANLUIS[],6,FALSE))</f>
        <v>#N/A</v>
      </c>
      <c r="F4862" t="e">
        <f>SALIDA[[#This Row],[CANTIDAD]]/SALIDA[[#This Row],[UND MEDIDA]]</f>
        <v>#N/A</v>
      </c>
      <c r="G4862" t="e">
        <f>VLOOKUP(SALIDA[[#This Row],[CODIGO]],FAMILIAS[],4,FALSE)</f>
        <v>#N/A</v>
      </c>
      <c r="H4862" s="10" t="e">
        <f>IF(VLOOKUP(SALIDA[[#This Row],[CODIGO]],STOCKSANLUIS[],7,FALSE)=0,"PRODUCTO SIN STOCK/UBICACIÓN",VLOOKUP(SALIDA[[#This Row],[CODIGO]],STOCKSANLUIS[],7,FALSE))</f>
        <v>#N/A</v>
      </c>
      <c r="I4862" s="10"/>
      <c r="J4862" t="e">
        <f>SALIDA[[#This Row],[CODIGO]]&amp;"       "&amp;SALIDA[[#This Row],[FAMILIA]]</f>
        <v>#N/A</v>
      </c>
      <c r="K4862" t="e">
        <f>VLOOKUP(SALIDA[[#This Row],[CODIGO]],STOCK_STARSOFT[],5,FALSE)</f>
        <v>#N/A</v>
      </c>
      <c r="L4862" t="e">
        <f>SALIDA[[#This Row],[CANTIDAD]]*SALIDA[[#This Row],[PRECIO UND]]</f>
        <v>#N/A</v>
      </c>
    </row>
    <row r="4863" spans="1:12" x14ac:dyDescent="0.25">
      <c r="A4863" s="6"/>
      <c r="B4863" s="100" t="e">
        <f>VLOOKUP(SALIDA[[#This Row],[CODIGO]],STOCKSANLUIS[],2,FALSE)</f>
        <v>#N/A</v>
      </c>
      <c r="C4863" s="153"/>
      <c r="E4863" t="e">
        <f>IF(VLOOKUP(SALIDA[[#This Row],[CODIGO]],STOCKSANLUIS[],6,FALSE)=0,"PRODUCTO SIN STOCK/UBICACIÓN",VLOOKUP(SALIDA[[#This Row],[CODIGO]],STOCKSANLUIS[],6,FALSE))</f>
        <v>#N/A</v>
      </c>
      <c r="F4863" t="e">
        <f>SALIDA[[#This Row],[CANTIDAD]]/SALIDA[[#This Row],[UND MEDIDA]]</f>
        <v>#N/A</v>
      </c>
      <c r="G4863" t="e">
        <f>VLOOKUP(SALIDA[[#This Row],[CODIGO]],FAMILIAS[],4,FALSE)</f>
        <v>#N/A</v>
      </c>
      <c r="H4863" s="10" t="e">
        <f>IF(VLOOKUP(SALIDA[[#This Row],[CODIGO]],STOCKSANLUIS[],7,FALSE)=0,"PRODUCTO SIN STOCK/UBICACIÓN",VLOOKUP(SALIDA[[#This Row],[CODIGO]],STOCKSANLUIS[],7,FALSE))</f>
        <v>#N/A</v>
      </c>
      <c r="I4863" s="10"/>
      <c r="J4863" t="e">
        <f>SALIDA[[#This Row],[CODIGO]]&amp;"       "&amp;SALIDA[[#This Row],[FAMILIA]]</f>
        <v>#N/A</v>
      </c>
      <c r="K4863" t="e">
        <f>VLOOKUP(SALIDA[[#This Row],[CODIGO]],STOCK_STARSOFT[],5,FALSE)</f>
        <v>#N/A</v>
      </c>
      <c r="L4863" t="e">
        <f>SALIDA[[#This Row],[CANTIDAD]]*SALIDA[[#This Row],[PRECIO UND]]</f>
        <v>#N/A</v>
      </c>
    </row>
    <row r="4864" spans="1:12" x14ac:dyDescent="0.25">
      <c r="A4864" s="6"/>
      <c r="B4864" s="100" t="e">
        <f>VLOOKUP(SALIDA[[#This Row],[CODIGO]],STOCKSANLUIS[],2,FALSE)</f>
        <v>#N/A</v>
      </c>
      <c r="C4864" s="153"/>
      <c r="E4864" t="e">
        <f>IF(VLOOKUP(SALIDA[[#This Row],[CODIGO]],STOCKSANLUIS[],6,FALSE)=0,"PRODUCTO SIN STOCK/UBICACIÓN",VLOOKUP(SALIDA[[#This Row],[CODIGO]],STOCKSANLUIS[],6,FALSE))</f>
        <v>#N/A</v>
      </c>
      <c r="F4864" t="e">
        <f>SALIDA[[#This Row],[CANTIDAD]]/SALIDA[[#This Row],[UND MEDIDA]]</f>
        <v>#N/A</v>
      </c>
      <c r="G4864" t="e">
        <f>VLOOKUP(SALIDA[[#This Row],[CODIGO]],FAMILIAS[],4,FALSE)</f>
        <v>#N/A</v>
      </c>
      <c r="H4864" s="10" t="e">
        <f>IF(VLOOKUP(SALIDA[[#This Row],[CODIGO]],STOCKSANLUIS[],7,FALSE)=0,"PRODUCTO SIN STOCK/UBICACIÓN",VLOOKUP(SALIDA[[#This Row],[CODIGO]],STOCKSANLUIS[],7,FALSE))</f>
        <v>#N/A</v>
      </c>
      <c r="I4864" s="10"/>
      <c r="J4864" t="e">
        <f>SALIDA[[#This Row],[CODIGO]]&amp;"       "&amp;SALIDA[[#This Row],[FAMILIA]]</f>
        <v>#N/A</v>
      </c>
      <c r="K4864" t="e">
        <f>VLOOKUP(SALIDA[[#This Row],[CODIGO]],STOCK_STARSOFT[],5,FALSE)</f>
        <v>#N/A</v>
      </c>
      <c r="L4864" t="e">
        <f>SALIDA[[#This Row],[CANTIDAD]]*SALIDA[[#This Row],[PRECIO UND]]</f>
        <v>#N/A</v>
      </c>
    </row>
    <row r="4865" spans="1:12" x14ac:dyDescent="0.25">
      <c r="A4865" s="6"/>
      <c r="B4865" s="100" t="e">
        <f>VLOOKUP(SALIDA[[#This Row],[CODIGO]],STOCKSANLUIS[],2,FALSE)</f>
        <v>#N/A</v>
      </c>
      <c r="C4865" s="153"/>
      <c r="E4865" t="e">
        <f>IF(VLOOKUP(SALIDA[[#This Row],[CODIGO]],STOCKSANLUIS[],6,FALSE)=0,"PRODUCTO SIN STOCK/UBICACIÓN",VLOOKUP(SALIDA[[#This Row],[CODIGO]],STOCKSANLUIS[],6,FALSE))</f>
        <v>#N/A</v>
      </c>
      <c r="F4865" t="e">
        <f>SALIDA[[#This Row],[CANTIDAD]]/SALIDA[[#This Row],[UND MEDIDA]]</f>
        <v>#N/A</v>
      </c>
      <c r="G4865" t="e">
        <f>VLOOKUP(SALIDA[[#This Row],[CODIGO]],FAMILIAS[],4,FALSE)</f>
        <v>#N/A</v>
      </c>
      <c r="H4865" s="10" t="e">
        <f>IF(VLOOKUP(SALIDA[[#This Row],[CODIGO]],STOCKSANLUIS[],7,FALSE)=0,"PRODUCTO SIN STOCK/UBICACIÓN",VLOOKUP(SALIDA[[#This Row],[CODIGO]],STOCKSANLUIS[],7,FALSE))</f>
        <v>#N/A</v>
      </c>
      <c r="I4865" s="10"/>
      <c r="J4865" t="e">
        <f>SALIDA[[#This Row],[CODIGO]]&amp;"       "&amp;SALIDA[[#This Row],[FAMILIA]]</f>
        <v>#N/A</v>
      </c>
      <c r="K4865" t="e">
        <f>VLOOKUP(SALIDA[[#This Row],[CODIGO]],STOCK_STARSOFT[],5,FALSE)</f>
        <v>#N/A</v>
      </c>
      <c r="L4865" t="e">
        <f>SALIDA[[#This Row],[CANTIDAD]]*SALIDA[[#This Row],[PRECIO UND]]</f>
        <v>#N/A</v>
      </c>
    </row>
    <row r="4866" spans="1:12" x14ac:dyDescent="0.25">
      <c r="A4866" s="6"/>
      <c r="B4866" s="100" t="e">
        <f>VLOOKUP(SALIDA[[#This Row],[CODIGO]],STOCKSANLUIS[],2,FALSE)</f>
        <v>#N/A</v>
      </c>
      <c r="C4866" s="153"/>
      <c r="E4866" t="e">
        <f>IF(VLOOKUP(SALIDA[[#This Row],[CODIGO]],STOCKSANLUIS[],6,FALSE)=0,"PRODUCTO SIN STOCK/UBICACIÓN",VLOOKUP(SALIDA[[#This Row],[CODIGO]],STOCKSANLUIS[],6,FALSE))</f>
        <v>#N/A</v>
      </c>
      <c r="F4866" t="e">
        <f>SALIDA[[#This Row],[CANTIDAD]]/SALIDA[[#This Row],[UND MEDIDA]]</f>
        <v>#N/A</v>
      </c>
      <c r="G4866" t="e">
        <f>VLOOKUP(SALIDA[[#This Row],[CODIGO]],FAMILIAS[],4,FALSE)</f>
        <v>#N/A</v>
      </c>
      <c r="H4866" s="10" t="e">
        <f>IF(VLOOKUP(SALIDA[[#This Row],[CODIGO]],STOCKSANLUIS[],7,FALSE)=0,"PRODUCTO SIN STOCK/UBICACIÓN",VLOOKUP(SALIDA[[#This Row],[CODIGO]],STOCKSANLUIS[],7,FALSE))</f>
        <v>#N/A</v>
      </c>
      <c r="I4866" s="10"/>
      <c r="J4866" t="e">
        <f>SALIDA[[#This Row],[CODIGO]]&amp;"       "&amp;SALIDA[[#This Row],[FAMILIA]]</f>
        <v>#N/A</v>
      </c>
      <c r="K4866" t="e">
        <f>VLOOKUP(SALIDA[[#This Row],[CODIGO]],STOCK_STARSOFT[],5,FALSE)</f>
        <v>#N/A</v>
      </c>
      <c r="L4866" t="e">
        <f>SALIDA[[#This Row],[CANTIDAD]]*SALIDA[[#This Row],[PRECIO UND]]</f>
        <v>#N/A</v>
      </c>
    </row>
    <row r="4867" spans="1:12" x14ac:dyDescent="0.25">
      <c r="A4867" s="6"/>
      <c r="B4867" s="100" t="e">
        <f>VLOOKUP(SALIDA[[#This Row],[CODIGO]],STOCKSANLUIS[],2,FALSE)</f>
        <v>#N/A</v>
      </c>
      <c r="C4867" s="153"/>
      <c r="E4867" t="e">
        <f>IF(VLOOKUP(SALIDA[[#This Row],[CODIGO]],STOCKSANLUIS[],6,FALSE)=0,"PRODUCTO SIN STOCK/UBICACIÓN",VLOOKUP(SALIDA[[#This Row],[CODIGO]],STOCKSANLUIS[],6,FALSE))</f>
        <v>#N/A</v>
      </c>
      <c r="F4867" t="e">
        <f>SALIDA[[#This Row],[CANTIDAD]]/SALIDA[[#This Row],[UND MEDIDA]]</f>
        <v>#N/A</v>
      </c>
      <c r="G4867" t="e">
        <f>VLOOKUP(SALIDA[[#This Row],[CODIGO]],FAMILIAS[],4,FALSE)</f>
        <v>#N/A</v>
      </c>
      <c r="H4867" s="10" t="e">
        <f>IF(VLOOKUP(SALIDA[[#This Row],[CODIGO]],STOCKSANLUIS[],7,FALSE)=0,"PRODUCTO SIN STOCK/UBICACIÓN",VLOOKUP(SALIDA[[#This Row],[CODIGO]],STOCKSANLUIS[],7,FALSE))</f>
        <v>#N/A</v>
      </c>
      <c r="I4867" s="10"/>
      <c r="J4867" t="e">
        <f>SALIDA[[#This Row],[CODIGO]]&amp;"       "&amp;SALIDA[[#This Row],[FAMILIA]]</f>
        <v>#N/A</v>
      </c>
      <c r="K4867" t="e">
        <f>VLOOKUP(SALIDA[[#This Row],[CODIGO]],STOCK_STARSOFT[],5,FALSE)</f>
        <v>#N/A</v>
      </c>
      <c r="L4867" t="e">
        <f>SALIDA[[#This Row],[CANTIDAD]]*SALIDA[[#This Row],[PRECIO UND]]</f>
        <v>#N/A</v>
      </c>
    </row>
    <row r="4868" spans="1:12" x14ac:dyDescent="0.25">
      <c r="A4868" s="6"/>
      <c r="B4868" s="100" t="e">
        <f>VLOOKUP(SALIDA[[#This Row],[CODIGO]],STOCKSANLUIS[],2,FALSE)</f>
        <v>#N/A</v>
      </c>
      <c r="C4868" s="153"/>
      <c r="E4868" t="e">
        <f>IF(VLOOKUP(SALIDA[[#This Row],[CODIGO]],STOCKSANLUIS[],6,FALSE)=0,"PRODUCTO SIN STOCK/UBICACIÓN",VLOOKUP(SALIDA[[#This Row],[CODIGO]],STOCKSANLUIS[],6,FALSE))</f>
        <v>#N/A</v>
      </c>
      <c r="F4868" t="e">
        <f>SALIDA[[#This Row],[CANTIDAD]]/SALIDA[[#This Row],[UND MEDIDA]]</f>
        <v>#N/A</v>
      </c>
      <c r="G4868" t="e">
        <f>VLOOKUP(SALIDA[[#This Row],[CODIGO]],FAMILIAS[],4,FALSE)</f>
        <v>#N/A</v>
      </c>
      <c r="H4868" s="10" t="e">
        <f>IF(VLOOKUP(SALIDA[[#This Row],[CODIGO]],STOCKSANLUIS[],7,FALSE)=0,"PRODUCTO SIN STOCK/UBICACIÓN",VLOOKUP(SALIDA[[#This Row],[CODIGO]],STOCKSANLUIS[],7,FALSE))</f>
        <v>#N/A</v>
      </c>
      <c r="I4868" s="10"/>
      <c r="J4868" t="e">
        <f>SALIDA[[#This Row],[CODIGO]]&amp;"       "&amp;SALIDA[[#This Row],[FAMILIA]]</f>
        <v>#N/A</v>
      </c>
      <c r="K4868" t="e">
        <f>VLOOKUP(SALIDA[[#This Row],[CODIGO]],STOCK_STARSOFT[],5,FALSE)</f>
        <v>#N/A</v>
      </c>
      <c r="L4868" t="e">
        <f>SALIDA[[#This Row],[CANTIDAD]]*SALIDA[[#This Row],[PRECIO UND]]</f>
        <v>#N/A</v>
      </c>
    </row>
    <row r="4869" spans="1:12" x14ac:dyDescent="0.25">
      <c r="A4869" s="6"/>
      <c r="B4869" s="100" t="e">
        <f>VLOOKUP(SALIDA[[#This Row],[CODIGO]],STOCKSANLUIS[],2,FALSE)</f>
        <v>#N/A</v>
      </c>
      <c r="C4869" s="153"/>
      <c r="E4869" t="e">
        <f>IF(VLOOKUP(SALIDA[[#This Row],[CODIGO]],STOCKSANLUIS[],6,FALSE)=0,"PRODUCTO SIN STOCK/UBICACIÓN",VLOOKUP(SALIDA[[#This Row],[CODIGO]],STOCKSANLUIS[],6,FALSE))</f>
        <v>#N/A</v>
      </c>
      <c r="F4869" t="e">
        <f>SALIDA[[#This Row],[CANTIDAD]]/SALIDA[[#This Row],[UND MEDIDA]]</f>
        <v>#N/A</v>
      </c>
      <c r="G4869" t="e">
        <f>VLOOKUP(SALIDA[[#This Row],[CODIGO]],FAMILIAS[],4,FALSE)</f>
        <v>#N/A</v>
      </c>
      <c r="H4869" s="10" t="e">
        <f>IF(VLOOKUP(SALIDA[[#This Row],[CODIGO]],STOCKSANLUIS[],7,FALSE)=0,"PRODUCTO SIN STOCK/UBICACIÓN",VLOOKUP(SALIDA[[#This Row],[CODIGO]],STOCKSANLUIS[],7,FALSE))</f>
        <v>#N/A</v>
      </c>
      <c r="I4869" s="10"/>
      <c r="J4869" t="e">
        <f>SALIDA[[#This Row],[CODIGO]]&amp;"       "&amp;SALIDA[[#This Row],[FAMILIA]]</f>
        <v>#N/A</v>
      </c>
      <c r="K4869" t="e">
        <f>VLOOKUP(SALIDA[[#This Row],[CODIGO]],STOCK_STARSOFT[],5,FALSE)</f>
        <v>#N/A</v>
      </c>
      <c r="L4869" t="e">
        <f>SALIDA[[#This Row],[CANTIDAD]]*SALIDA[[#This Row],[PRECIO UND]]</f>
        <v>#N/A</v>
      </c>
    </row>
    <row r="4870" spans="1:12" x14ac:dyDescent="0.25">
      <c r="A4870" s="6"/>
      <c r="B4870" s="100" t="e">
        <f>VLOOKUP(SALIDA[[#This Row],[CODIGO]],STOCKSANLUIS[],2,FALSE)</f>
        <v>#N/A</v>
      </c>
      <c r="C4870" s="153"/>
      <c r="E4870" t="e">
        <f>IF(VLOOKUP(SALIDA[[#This Row],[CODIGO]],STOCKSANLUIS[],6,FALSE)=0,"PRODUCTO SIN STOCK/UBICACIÓN",VLOOKUP(SALIDA[[#This Row],[CODIGO]],STOCKSANLUIS[],6,FALSE))</f>
        <v>#N/A</v>
      </c>
      <c r="F4870" t="e">
        <f>SALIDA[[#This Row],[CANTIDAD]]/SALIDA[[#This Row],[UND MEDIDA]]</f>
        <v>#N/A</v>
      </c>
      <c r="G4870" t="e">
        <f>VLOOKUP(SALIDA[[#This Row],[CODIGO]],FAMILIAS[],4,FALSE)</f>
        <v>#N/A</v>
      </c>
      <c r="H4870" s="10" t="e">
        <f>IF(VLOOKUP(SALIDA[[#This Row],[CODIGO]],STOCKSANLUIS[],7,FALSE)=0,"PRODUCTO SIN STOCK/UBICACIÓN",VLOOKUP(SALIDA[[#This Row],[CODIGO]],STOCKSANLUIS[],7,FALSE))</f>
        <v>#N/A</v>
      </c>
      <c r="I4870" s="10"/>
      <c r="J4870" t="e">
        <f>SALIDA[[#This Row],[CODIGO]]&amp;"       "&amp;SALIDA[[#This Row],[FAMILIA]]</f>
        <v>#N/A</v>
      </c>
      <c r="K4870" t="e">
        <f>VLOOKUP(SALIDA[[#This Row],[CODIGO]],STOCK_STARSOFT[],5,FALSE)</f>
        <v>#N/A</v>
      </c>
      <c r="L4870" t="e">
        <f>SALIDA[[#This Row],[CANTIDAD]]*SALIDA[[#This Row],[PRECIO UND]]</f>
        <v>#N/A</v>
      </c>
    </row>
    <row r="4871" spans="1:12" x14ac:dyDescent="0.25">
      <c r="A4871" s="6"/>
      <c r="B4871" s="100" t="e">
        <f>VLOOKUP(SALIDA[[#This Row],[CODIGO]],STOCKSANLUIS[],2,FALSE)</f>
        <v>#N/A</v>
      </c>
      <c r="C4871" s="153"/>
      <c r="E4871" t="e">
        <f>IF(VLOOKUP(SALIDA[[#This Row],[CODIGO]],STOCKSANLUIS[],6,FALSE)=0,"PRODUCTO SIN STOCK/UBICACIÓN",VLOOKUP(SALIDA[[#This Row],[CODIGO]],STOCKSANLUIS[],6,FALSE))</f>
        <v>#N/A</v>
      </c>
      <c r="F4871" t="e">
        <f>SALIDA[[#This Row],[CANTIDAD]]/SALIDA[[#This Row],[UND MEDIDA]]</f>
        <v>#N/A</v>
      </c>
      <c r="G4871" t="e">
        <f>VLOOKUP(SALIDA[[#This Row],[CODIGO]],FAMILIAS[],4,FALSE)</f>
        <v>#N/A</v>
      </c>
      <c r="H4871" s="10" t="e">
        <f>IF(VLOOKUP(SALIDA[[#This Row],[CODIGO]],STOCKSANLUIS[],7,FALSE)=0,"PRODUCTO SIN STOCK/UBICACIÓN",VLOOKUP(SALIDA[[#This Row],[CODIGO]],STOCKSANLUIS[],7,FALSE))</f>
        <v>#N/A</v>
      </c>
      <c r="I4871" s="10"/>
      <c r="J4871" t="e">
        <f>SALIDA[[#This Row],[CODIGO]]&amp;"       "&amp;SALIDA[[#This Row],[FAMILIA]]</f>
        <v>#N/A</v>
      </c>
      <c r="K4871" t="e">
        <f>VLOOKUP(SALIDA[[#This Row],[CODIGO]],STOCK_STARSOFT[],5,FALSE)</f>
        <v>#N/A</v>
      </c>
      <c r="L4871" t="e">
        <f>SALIDA[[#This Row],[CANTIDAD]]*SALIDA[[#This Row],[PRECIO UND]]</f>
        <v>#N/A</v>
      </c>
    </row>
    <row r="4872" spans="1:12" x14ac:dyDescent="0.25">
      <c r="A4872" s="6"/>
      <c r="B4872" s="100" t="e">
        <f>VLOOKUP(SALIDA[[#This Row],[CODIGO]],STOCKSANLUIS[],2,FALSE)</f>
        <v>#N/A</v>
      </c>
      <c r="C4872" s="153"/>
      <c r="E4872" t="e">
        <f>IF(VLOOKUP(SALIDA[[#This Row],[CODIGO]],STOCKSANLUIS[],6,FALSE)=0,"PRODUCTO SIN STOCK/UBICACIÓN",VLOOKUP(SALIDA[[#This Row],[CODIGO]],STOCKSANLUIS[],6,FALSE))</f>
        <v>#N/A</v>
      </c>
      <c r="F4872" t="e">
        <f>SALIDA[[#This Row],[CANTIDAD]]/SALIDA[[#This Row],[UND MEDIDA]]</f>
        <v>#N/A</v>
      </c>
      <c r="G4872" t="e">
        <f>VLOOKUP(SALIDA[[#This Row],[CODIGO]],FAMILIAS[],4,FALSE)</f>
        <v>#N/A</v>
      </c>
      <c r="H4872" s="10" t="e">
        <f>IF(VLOOKUP(SALIDA[[#This Row],[CODIGO]],STOCKSANLUIS[],7,FALSE)=0,"PRODUCTO SIN STOCK/UBICACIÓN",VLOOKUP(SALIDA[[#This Row],[CODIGO]],STOCKSANLUIS[],7,FALSE))</f>
        <v>#N/A</v>
      </c>
      <c r="I4872" s="10"/>
      <c r="J4872" t="e">
        <f>SALIDA[[#This Row],[CODIGO]]&amp;"       "&amp;SALIDA[[#This Row],[FAMILIA]]</f>
        <v>#N/A</v>
      </c>
      <c r="K4872" t="e">
        <f>VLOOKUP(SALIDA[[#This Row],[CODIGO]],STOCK_STARSOFT[],5,FALSE)</f>
        <v>#N/A</v>
      </c>
      <c r="L4872" t="e">
        <f>SALIDA[[#This Row],[CANTIDAD]]*SALIDA[[#This Row],[PRECIO UND]]</f>
        <v>#N/A</v>
      </c>
    </row>
    <row r="4873" spans="1:12" x14ac:dyDescent="0.25">
      <c r="A4873" s="6"/>
      <c r="B4873" s="100" t="e">
        <f>VLOOKUP(SALIDA[[#This Row],[CODIGO]],STOCKSANLUIS[],2,FALSE)</f>
        <v>#N/A</v>
      </c>
      <c r="C4873" s="153"/>
      <c r="E4873" t="e">
        <f>IF(VLOOKUP(SALIDA[[#This Row],[CODIGO]],STOCKSANLUIS[],6,FALSE)=0,"PRODUCTO SIN STOCK/UBICACIÓN",VLOOKUP(SALIDA[[#This Row],[CODIGO]],STOCKSANLUIS[],6,FALSE))</f>
        <v>#N/A</v>
      </c>
      <c r="F4873" t="e">
        <f>SALIDA[[#This Row],[CANTIDAD]]/SALIDA[[#This Row],[UND MEDIDA]]</f>
        <v>#N/A</v>
      </c>
      <c r="G4873" t="e">
        <f>VLOOKUP(SALIDA[[#This Row],[CODIGO]],FAMILIAS[],4,FALSE)</f>
        <v>#N/A</v>
      </c>
      <c r="H4873" s="10" t="e">
        <f>IF(VLOOKUP(SALIDA[[#This Row],[CODIGO]],STOCKSANLUIS[],7,FALSE)=0,"PRODUCTO SIN STOCK/UBICACIÓN",VLOOKUP(SALIDA[[#This Row],[CODIGO]],STOCKSANLUIS[],7,FALSE))</f>
        <v>#N/A</v>
      </c>
      <c r="I4873" s="10"/>
      <c r="J4873" t="e">
        <f>SALIDA[[#This Row],[CODIGO]]&amp;"       "&amp;SALIDA[[#This Row],[FAMILIA]]</f>
        <v>#N/A</v>
      </c>
      <c r="K4873" t="e">
        <f>VLOOKUP(SALIDA[[#This Row],[CODIGO]],STOCK_STARSOFT[],5,FALSE)</f>
        <v>#N/A</v>
      </c>
      <c r="L4873" t="e">
        <f>SALIDA[[#This Row],[CANTIDAD]]*SALIDA[[#This Row],[PRECIO UND]]</f>
        <v>#N/A</v>
      </c>
    </row>
    <row r="4874" spans="1:12" x14ac:dyDescent="0.25">
      <c r="A4874" s="6"/>
      <c r="B4874" s="100" t="e">
        <f>VLOOKUP(SALIDA[[#This Row],[CODIGO]],STOCKSANLUIS[],2,FALSE)</f>
        <v>#N/A</v>
      </c>
      <c r="C4874" s="153"/>
      <c r="E4874" t="e">
        <f>IF(VLOOKUP(SALIDA[[#This Row],[CODIGO]],STOCKSANLUIS[],6,FALSE)=0,"PRODUCTO SIN STOCK/UBICACIÓN",VLOOKUP(SALIDA[[#This Row],[CODIGO]],STOCKSANLUIS[],6,FALSE))</f>
        <v>#N/A</v>
      </c>
      <c r="F4874" t="e">
        <f>SALIDA[[#This Row],[CANTIDAD]]/SALIDA[[#This Row],[UND MEDIDA]]</f>
        <v>#N/A</v>
      </c>
      <c r="G4874" t="e">
        <f>VLOOKUP(SALIDA[[#This Row],[CODIGO]],FAMILIAS[],4,FALSE)</f>
        <v>#N/A</v>
      </c>
      <c r="H4874" s="10" t="e">
        <f>IF(VLOOKUP(SALIDA[[#This Row],[CODIGO]],STOCKSANLUIS[],7,FALSE)=0,"PRODUCTO SIN STOCK/UBICACIÓN",VLOOKUP(SALIDA[[#This Row],[CODIGO]],STOCKSANLUIS[],7,FALSE))</f>
        <v>#N/A</v>
      </c>
      <c r="I4874" s="10"/>
      <c r="J4874" t="e">
        <f>SALIDA[[#This Row],[CODIGO]]&amp;"       "&amp;SALIDA[[#This Row],[FAMILIA]]</f>
        <v>#N/A</v>
      </c>
      <c r="K4874" t="e">
        <f>VLOOKUP(SALIDA[[#This Row],[CODIGO]],STOCK_STARSOFT[],5,FALSE)</f>
        <v>#N/A</v>
      </c>
      <c r="L4874" t="e">
        <f>SALIDA[[#This Row],[CANTIDAD]]*SALIDA[[#This Row],[PRECIO UND]]</f>
        <v>#N/A</v>
      </c>
    </row>
    <row r="4875" spans="1:12" x14ac:dyDescent="0.25">
      <c r="A4875" s="6"/>
      <c r="B4875" s="100" t="e">
        <f>VLOOKUP(SALIDA[[#This Row],[CODIGO]],STOCKSANLUIS[],2,FALSE)</f>
        <v>#N/A</v>
      </c>
      <c r="C4875" s="153"/>
      <c r="E4875" t="e">
        <f>IF(VLOOKUP(SALIDA[[#This Row],[CODIGO]],STOCKSANLUIS[],6,FALSE)=0,"PRODUCTO SIN STOCK/UBICACIÓN",VLOOKUP(SALIDA[[#This Row],[CODIGO]],STOCKSANLUIS[],6,FALSE))</f>
        <v>#N/A</v>
      </c>
      <c r="F4875" t="e">
        <f>SALIDA[[#This Row],[CANTIDAD]]/SALIDA[[#This Row],[UND MEDIDA]]</f>
        <v>#N/A</v>
      </c>
      <c r="G4875" t="e">
        <f>VLOOKUP(SALIDA[[#This Row],[CODIGO]],FAMILIAS[],4,FALSE)</f>
        <v>#N/A</v>
      </c>
      <c r="H4875" s="10" t="e">
        <f>IF(VLOOKUP(SALIDA[[#This Row],[CODIGO]],STOCKSANLUIS[],7,FALSE)=0,"PRODUCTO SIN STOCK/UBICACIÓN",VLOOKUP(SALIDA[[#This Row],[CODIGO]],STOCKSANLUIS[],7,FALSE))</f>
        <v>#N/A</v>
      </c>
      <c r="I4875" s="10"/>
      <c r="J4875" t="e">
        <f>SALIDA[[#This Row],[CODIGO]]&amp;"       "&amp;SALIDA[[#This Row],[FAMILIA]]</f>
        <v>#N/A</v>
      </c>
      <c r="K4875" t="e">
        <f>VLOOKUP(SALIDA[[#This Row],[CODIGO]],STOCK_STARSOFT[],5,FALSE)</f>
        <v>#N/A</v>
      </c>
      <c r="L4875" t="e">
        <f>SALIDA[[#This Row],[CANTIDAD]]*SALIDA[[#This Row],[PRECIO UND]]</f>
        <v>#N/A</v>
      </c>
    </row>
    <row r="4876" spans="1:12" x14ac:dyDescent="0.25">
      <c r="A4876" s="6"/>
      <c r="B4876" s="100" t="e">
        <f>VLOOKUP(SALIDA[[#This Row],[CODIGO]],STOCKSANLUIS[],2,FALSE)</f>
        <v>#N/A</v>
      </c>
      <c r="C4876" s="153"/>
      <c r="E4876" t="e">
        <f>IF(VLOOKUP(SALIDA[[#This Row],[CODIGO]],STOCKSANLUIS[],6,FALSE)=0,"PRODUCTO SIN STOCK/UBICACIÓN",VLOOKUP(SALIDA[[#This Row],[CODIGO]],STOCKSANLUIS[],6,FALSE))</f>
        <v>#N/A</v>
      </c>
      <c r="F4876" t="e">
        <f>SALIDA[[#This Row],[CANTIDAD]]/SALIDA[[#This Row],[UND MEDIDA]]</f>
        <v>#N/A</v>
      </c>
      <c r="G4876" t="e">
        <f>VLOOKUP(SALIDA[[#This Row],[CODIGO]],FAMILIAS[],4,FALSE)</f>
        <v>#N/A</v>
      </c>
      <c r="H4876" s="10" t="e">
        <f>IF(VLOOKUP(SALIDA[[#This Row],[CODIGO]],STOCKSANLUIS[],7,FALSE)=0,"PRODUCTO SIN STOCK/UBICACIÓN",VLOOKUP(SALIDA[[#This Row],[CODIGO]],STOCKSANLUIS[],7,FALSE))</f>
        <v>#N/A</v>
      </c>
      <c r="I4876" s="10"/>
      <c r="J4876" t="e">
        <f>SALIDA[[#This Row],[CODIGO]]&amp;"       "&amp;SALIDA[[#This Row],[FAMILIA]]</f>
        <v>#N/A</v>
      </c>
      <c r="K4876" t="e">
        <f>VLOOKUP(SALIDA[[#This Row],[CODIGO]],STOCK_STARSOFT[],5,FALSE)</f>
        <v>#N/A</v>
      </c>
      <c r="L4876" t="e">
        <f>SALIDA[[#This Row],[CANTIDAD]]*SALIDA[[#This Row],[PRECIO UND]]</f>
        <v>#N/A</v>
      </c>
    </row>
    <row r="4877" spans="1:12" x14ac:dyDescent="0.25">
      <c r="A4877" s="6"/>
      <c r="B4877" s="100" t="e">
        <f>VLOOKUP(SALIDA[[#This Row],[CODIGO]],STOCKSANLUIS[],2,FALSE)</f>
        <v>#N/A</v>
      </c>
      <c r="C4877" s="153"/>
      <c r="E4877" t="e">
        <f>IF(VLOOKUP(SALIDA[[#This Row],[CODIGO]],STOCKSANLUIS[],6,FALSE)=0,"PRODUCTO SIN STOCK/UBICACIÓN",VLOOKUP(SALIDA[[#This Row],[CODIGO]],STOCKSANLUIS[],6,FALSE))</f>
        <v>#N/A</v>
      </c>
      <c r="F4877" t="e">
        <f>SALIDA[[#This Row],[CANTIDAD]]/SALIDA[[#This Row],[UND MEDIDA]]</f>
        <v>#N/A</v>
      </c>
      <c r="G4877" t="e">
        <f>VLOOKUP(SALIDA[[#This Row],[CODIGO]],FAMILIAS[],4,FALSE)</f>
        <v>#N/A</v>
      </c>
      <c r="H4877" s="10" t="e">
        <f>IF(VLOOKUP(SALIDA[[#This Row],[CODIGO]],STOCKSANLUIS[],7,FALSE)=0,"PRODUCTO SIN STOCK/UBICACIÓN",VLOOKUP(SALIDA[[#This Row],[CODIGO]],STOCKSANLUIS[],7,FALSE))</f>
        <v>#N/A</v>
      </c>
      <c r="I4877" s="10"/>
      <c r="J4877" t="e">
        <f>SALIDA[[#This Row],[CODIGO]]&amp;"       "&amp;SALIDA[[#This Row],[FAMILIA]]</f>
        <v>#N/A</v>
      </c>
      <c r="K4877" t="e">
        <f>VLOOKUP(SALIDA[[#This Row],[CODIGO]],STOCK_STARSOFT[],5,FALSE)</f>
        <v>#N/A</v>
      </c>
      <c r="L4877" t="e">
        <f>SALIDA[[#This Row],[CANTIDAD]]*SALIDA[[#This Row],[PRECIO UND]]</f>
        <v>#N/A</v>
      </c>
    </row>
    <row r="4878" spans="1:12" x14ac:dyDescent="0.25">
      <c r="A4878" s="6"/>
      <c r="B4878" s="100" t="e">
        <f>VLOOKUP(SALIDA[[#This Row],[CODIGO]],STOCKSANLUIS[],2,FALSE)</f>
        <v>#N/A</v>
      </c>
      <c r="C4878" s="153"/>
      <c r="E4878" t="e">
        <f>IF(VLOOKUP(SALIDA[[#This Row],[CODIGO]],STOCKSANLUIS[],6,FALSE)=0,"PRODUCTO SIN STOCK/UBICACIÓN",VLOOKUP(SALIDA[[#This Row],[CODIGO]],STOCKSANLUIS[],6,FALSE))</f>
        <v>#N/A</v>
      </c>
      <c r="F4878" t="e">
        <f>SALIDA[[#This Row],[CANTIDAD]]/SALIDA[[#This Row],[UND MEDIDA]]</f>
        <v>#N/A</v>
      </c>
      <c r="G4878" t="e">
        <f>VLOOKUP(SALIDA[[#This Row],[CODIGO]],FAMILIAS[],4,FALSE)</f>
        <v>#N/A</v>
      </c>
      <c r="H4878" s="10" t="e">
        <f>IF(VLOOKUP(SALIDA[[#This Row],[CODIGO]],STOCKSANLUIS[],7,FALSE)=0,"PRODUCTO SIN STOCK/UBICACIÓN",VLOOKUP(SALIDA[[#This Row],[CODIGO]],STOCKSANLUIS[],7,FALSE))</f>
        <v>#N/A</v>
      </c>
      <c r="I4878" s="10"/>
      <c r="J4878" t="e">
        <f>SALIDA[[#This Row],[CODIGO]]&amp;"       "&amp;SALIDA[[#This Row],[FAMILIA]]</f>
        <v>#N/A</v>
      </c>
      <c r="K4878" t="e">
        <f>VLOOKUP(SALIDA[[#This Row],[CODIGO]],STOCK_STARSOFT[],5,FALSE)</f>
        <v>#N/A</v>
      </c>
      <c r="L4878" t="e">
        <f>SALIDA[[#This Row],[CANTIDAD]]*SALIDA[[#This Row],[PRECIO UND]]</f>
        <v>#N/A</v>
      </c>
    </row>
    <row r="4879" spans="1:12" x14ac:dyDescent="0.25">
      <c r="A4879" s="6"/>
      <c r="B4879" s="100" t="e">
        <f>VLOOKUP(SALIDA[[#This Row],[CODIGO]],STOCKSANLUIS[],2,FALSE)</f>
        <v>#N/A</v>
      </c>
      <c r="C4879" s="153"/>
      <c r="E4879" t="e">
        <f>IF(VLOOKUP(SALIDA[[#This Row],[CODIGO]],STOCKSANLUIS[],6,FALSE)=0,"PRODUCTO SIN STOCK/UBICACIÓN",VLOOKUP(SALIDA[[#This Row],[CODIGO]],STOCKSANLUIS[],6,FALSE))</f>
        <v>#N/A</v>
      </c>
      <c r="F4879" t="e">
        <f>SALIDA[[#This Row],[CANTIDAD]]/SALIDA[[#This Row],[UND MEDIDA]]</f>
        <v>#N/A</v>
      </c>
      <c r="G4879" t="e">
        <f>VLOOKUP(SALIDA[[#This Row],[CODIGO]],FAMILIAS[],4,FALSE)</f>
        <v>#N/A</v>
      </c>
      <c r="H4879" s="10" t="e">
        <f>IF(VLOOKUP(SALIDA[[#This Row],[CODIGO]],STOCKSANLUIS[],7,FALSE)=0,"PRODUCTO SIN STOCK/UBICACIÓN",VLOOKUP(SALIDA[[#This Row],[CODIGO]],STOCKSANLUIS[],7,FALSE))</f>
        <v>#N/A</v>
      </c>
      <c r="I4879" s="10"/>
      <c r="J4879" t="e">
        <f>SALIDA[[#This Row],[CODIGO]]&amp;"       "&amp;SALIDA[[#This Row],[FAMILIA]]</f>
        <v>#N/A</v>
      </c>
      <c r="K4879" t="e">
        <f>VLOOKUP(SALIDA[[#This Row],[CODIGO]],STOCK_STARSOFT[],5,FALSE)</f>
        <v>#N/A</v>
      </c>
      <c r="L4879" t="e">
        <f>SALIDA[[#This Row],[CANTIDAD]]*SALIDA[[#This Row],[PRECIO UND]]</f>
        <v>#N/A</v>
      </c>
    </row>
    <row r="4880" spans="1:12" x14ac:dyDescent="0.25">
      <c r="A4880" s="6"/>
      <c r="B4880" s="100" t="e">
        <f>VLOOKUP(SALIDA[[#This Row],[CODIGO]],STOCKSANLUIS[],2,FALSE)</f>
        <v>#N/A</v>
      </c>
      <c r="C4880" s="153"/>
      <c r="E4880" t="e">
        <f>IF(VLOOKUP(SALIDA[[#This Row],[CODIGO]],STOCKSANLUIS[],6,FALSE)=0,"PRODUCTO SIN STOCK/UBICACIÓN",VLOOKUP(SALIDA[[#This Row],[CODIGO]],STOCKSANLUIS[],6,FALSE))</f>
        <v>#N/A</v>
      </c>
      <c r="F4880" t="e">
        <f>SALIDA[[#This Row],[CANTIDAD]]/SALIDA[[#This Row],[UND MEDIDA]]</f>
        <v>#N/A</v>
      </c>
      <c r="G4880" t="e">
        <f>VLOOKUP(SALIDA[[#This Row],[CODIGO]],FAMILIAS[],4,FALSE)</f>
        <v>#N/A</v>
      </c>
      <c r="H4880" s="10" t="e">
        <f>IF(VLOOKUP(SALIDA[[#This Row],[CODIGO]],STOCKSANLUIS[],7,FALSE)=0,"PRODUCTO SIN STOCK/UBICACIÓN",VLOOKUP(SALIDA[[#This Row],[CODIGO]],STOCKSANLUIS[],7,FALSE))</f>
        <v>#N/A</v>
      </c>
      <c r="I4880" s="10"/>
      <c r="J4880" t="e">
        <f>SALIDA[[#This Row],[CODIGO]]&amp;"       "&amp;SALIDA[[#This Row],[FAMILIA]]</f>
        <v>#N/A</v>
      </c>
      <c r="K4880" t="e">
        <f>VLOOKUP(SALIDA[[#This Row],[CODIGO]],STOCK_STARSOFT[],5,FALSE)</f>
        <v>#N/A</v>
      </c>
      <c r="L4880" t="e">
        <f>SALIDA[[#This Row],[CANTIDAD]]*SALIDA[[#This Row],[PRECIO UND]]</f>
        <v>#N/A</v>
      </c>
    </row>
    <row r="4881" spans="1:12" x14ac:dyDescent="0.25">
      <c r="A4881" s="6"/>
      <c r="B4881" s="100" t="e">
        <f>VLOOKUP(SALIDA[[#This Row],[CODIGO]],STOCKSANLUIS[],2,FALSE)</f>
        <v>#N/A</v>
      </c>
      <c r="C4881" s="153"/>
      <c r="E4881" t="e">
        <f>IF(VLOOKUP(SALIDA[[#This Row],[CODIGO]],STOCKSANLUIS[],6,FALSE)=0,"PRODUCTO SIN STOCK/UBICACIÓN",VLOOKUP(SALIDA[[#This Row],[CODIGO]],STOCKSANLUIS[],6,FALSE))</f>
        <v>#N/A</v>
      </c>
      <c r="F4881" t="e">
        <f>SALIDA[[#This Row],[CANTIDAD]]/SALIDA[[#This Row],[UND MEDIDA]]</f>
        <v>#N/A</v>
      </c>
      <c r="G4881" t="e">
        <f>VLOOKUP(SALIDA[[#This Row],[CODIGO]],FAMILIAS[],4,FALSE)</f>
        <v>#N/A</v>
      </c>
      <c r="H4881" s="10" t="e">
        <f>IF(VLOOKUP(SALIDA[[#This Row],[CODIGO]],STOCKSANLUIS[],7,FALSE)=0,"PRODUCTO SIN STOCK/UBICACIÓN",VLOOKUP(SALIDA[[#This Row],[CODIGO]],STOCKSANLUIS[],7,FALSE))</f>
        <v>#N/A</v>
      </c>
      <c r="I4881" s="10"/>
      <c r="J4881" t="e">
        <f>SALIDA[[#This Row],[CODIGO]]&amp;"       "&amp;SALIDA[[#This Row],[FAMILIA]]</f>
        <v>#N/A</v>
      </c>
      <c r="K4881" t="e">
        <f>VLOOKUP(SALIDA[[#This Row],[CODIGO]],STOCK_STARSOFT[],5,FALSE)</f>
        <v>#N/A</v>
      </c>
      <c r="L4881" t="e">
        <f>SALIDA[[#This Row],[CANTIDAD]]*SALIDA[[#This Row],[PRECIO UND]]</f>
        <v>#N/A</v>
      </c>
    </row>
    <row r="4882" spans="1:12" x14ac:dyDescent="0.25">
      <c r="A4882" s="6"/>
      <c r="B4882" s="100" t="e">
        <f>VLOOKUP(SALIDA[[#This Row],[CODIGO]],STOCKSANLUIS[],2,FALSE)</f>
        <v>#N/A</v>
      </c>
      <c r="C4882" s="153"/>
      <c r="E4882" t="e">
        <f>IF(VLOOKUP(SALIDA[[#This Row],[CODIGO]],STOCKSANLUIS[],6,FALSE)=0,"PRODUCTO SIN STOCK/UBICACIÓN",VLOOKUP(SALIDA[[#This Row],[CODIGO]],STOCKSANLUIS[],6,FALSE))</f>
        <v>#N/A</v>
      </c>
      <c r="F4882" t="e">
        <f>SALIDA[[#This Row],[CANTIDAD]]/SALIDA[[#This Row],[UND MEDIDA]]</f>
        <v>#N/A</v>
      </c>
      <c r="G4882" t="e">
        <f>VLOOKUP(SALIDA[[#This Row],[CODIGO]],FAMILIAS[],4,FALSE)</f>
        <v>#N/A</v>
      </c>
      <c r="H4882" s="10" t="e">
        <f>IF(VLOOKUP(SALIDA[[#This Row],[CODIGO]],STOCKSANLUIS[],7,FALSE)=0,"PRODUCTO SIN STOCK/UBICACIÓN",VLOOKUP(SALIDA[[#This Row],[CODIGO]],STOCKSANLUIS[],7,FALSE))</f>
        <v>#N/A</v>
      </c>
      <c r="I4882" s="10"/>
      <c r="J4882" t="e">
        <f>SALIDA[[#This Row],[CODIGO]]&amp;"       "&amp;SALIDA[[#This Row],[FAMILIA]]</f>
        <v>#N/A</v>
      </c>
      <c r="K4882" t="e">
        <f>VLOOKUP(SALIDA[[#This Row],[CODIGO]],STOCK_STARSOFT[],5,FALSE)</f>
        <v>#N/A</v>
      </c>
      <c r="L4882" t="e">
        <f>SALIDA[[#This Row],[CANTIDAD]]*SALIDA[[#This Row],[PRECIO UND]]</f>
        <v>#N/A</v>
      </c>
    </row>
    <row r="4883" spans="1:12" x14ac:dyDescent="0.25">
      <c r="A4883" s="6"/>
      <c r="B4883" s="100" t="e">
        <f>VLOOKUP(SALIDA[[#This Row],[CODIGO]],STOCKSANLUIS[],2,FALSE)</f>
        <v>#N/A</v>
      </c>
      <c r="C4883" s="153"/>
      <c r="E4883" t="e">
        <f>IF(VLOOKUP(SALIDA[[#This Row],[CODIGO]],STOCKSANLUIS[],6,FALSE)=0,"PRODUCTO SIN STOCK/UBICACIÓN",VLOOKUP(SALIDA[[#This Row],[CODIGO]],STOCKSANLUIS[],6,FALSE))</f>
        <v>#N/A</v>
      </c>
      <c r="F4883" t="e">
        <f>SALIDA[[#This Row],[CANTIDAD]]/SALIDA[[#This Row],[UND MEDIDA]]</f>
        <v>#N/A</v>
      </c>
      <c r="G4883" t="e">
        <f>VLOOKUP(SALIDA[[#This Row],[CODIGO]],FAMILIAS[],4,FALSE)</f>
        <v>#N/A</v>
      </c>
      <c r="H4883" s="10" t="e">
        <f>IF(VLOOKUP(SALIDA[[#This Row],[CODIGO]],STOCKSANLUIS[],7,FALSE)=0,"PRODUCTO SIN STOCK/UBICACIÓN",VLOOKUP(SALIDA[[#This Row],[CODIGO]],STOCKSANLUIS[],7,FALSE))</f>
        <v>#N/A</v>
      </c>
      <c r="I4883" s="10"/>
      <c r="J4883" t="e">
        <f>SALIDA[[#This Row],[CODIGO]]&amp;"       "&amp;SALIDA[[#This Row],[FAMILIA]]</f>
        <v>#N/A</v>
      </c>
      <c r="K4883" t="e">
        <f>VLOOKUP(SALIDA[[#This Row],[CODIGO]],STOCK_STARSOFT[],5,FALSE)</f>
        <v>#N/A</v>
      </c>
      <c r="L4883" t="e">
        <f>SALIDA[[#This Row],[CANTIDAD]]*SALIDA[[#This Row],[PRECIO UND]]</f>
        <v>#N/A</v>
      </c>
    </row>
    <row r="4884" spans="1:12" x14ac:dyDescent="0.25">
      <c r="A4884" s="6"/>
      <c r="B4884" s="100" t="e">
        <f>VLOOKUP(SALIDA[[#This Row],[CODIGO]],STOCKSANLUIS[],2,FALSE)</f>
        <v>#N/A</v>
      </c>
      <c r="C4884" s="153"/>
      <c r="E4884" t="e">
        <f>IF(VLOOKUP(SALIDA[[#This Row],[CODIGO]],STOCKSANLUIS[],6,FALSE)=0,"PRODUCTO SIN STOCK/UBICACIÓN",VLOOKUP(SALIDA[[#This Row],[CODIGO]],STOCKSANLUIS[],6,FALSE))</f>
        <v>#N/A</v>
      </c>
      <c r="F4884" t="e">
        <f>SALIDA[[#This Row],[CANTIDAD]]/SALIDA[[#This Row],[UND MEDIDA]]</f>
        <v>#N/A</v>
      </c>
      <c r="G4884" t="e">
        <f>VLOOKUP(SALIDA[[#This Row],[CODIGO]],FAMILIAS[],4,FALSE)</f>
        <v>#N/A</v>
      </c>
      <c r="H4884" s="10" t="e">
        <f>IF(VLOOKUP(SALIDA[[#This Row],[CODIGO]],STOCKSANLUIS[],7,FALSE)=0,"PRODUCTO SIN STOCK/UBICACIÓN",VLOOKUP(SALIDA[[#This Row],[CODIGO]],STOCKSANLUIS[],7,FALSE))</f>
        <v>#N/A</v>
      </c>
      <c r="I4884" s="10"/>
      <c r="J4884" t="e">
        <f>SALIDA[[#This Row],[CODIGO]]&amp;"       "&amp;SALIDA[[#This Row],[FAMILIA]]</f>
        <v>#N/A</v>
      </c>
      <c r="K4884" t="e">
        <f>VLOOKUP(SALIDA[[#This Row],[CODIGO]],STOCK_STARSOFT[],5,FALSE)</f>
        <v>#N/A</v>
      </c>
      <c r="L4884" t="e">
        <f>SALIDA[[#This Row],[CANTIDAD]]*SALIDA[[#This Row],[PRECIO UND]]</f>
        <v>#N/A</v>
      </c>
    </row>
    <row r="4885" spans="1:12" x14ac:dyDescent="0.25">
      <c r="A4885" s="6"/>
      <c r="B4885" s="100" t="e">
        <f>VLOOKUP(SALIDA[[#This Row],[CODIGO]],STOCKSANLUIS[],2,FALSE)</f>
        <v>#N/A</v>
      </c>
      <c r="C4885" s="153"/>
      <c r="E4885" t="e">
        <f>IF(VLOOKUP(SALIDA[[#This Row],[CODIGO]],STOCKSANLUIS[],6,FALSE)=0,"PRODUCTO SIN STOCK/UBICACIÓN",VLOOKUP(SALIDA[[#This Row],[CODIGO]],STOCKSANLUIS[],6,FALSE))</f>
        <v>#N/A</v>
      </c>
      <c r="F4885" t="e">
        <f>SALIDA[[#This Row],[CANTIDAD]]/SALIDA[[#This Row],[UND MEDIDA]]</f>
        <v>#N/A</v>
      </c>
      <c r="G4885" t="e">
        <f>VLOOKUP(SALIDA[[#This Row],[CODIGO]],FAMILIAS[],4,FALSE)</f>
        <v>#N/A</v>
      </c>
      <c r="H4885" s="10" t="e">
        <f>IF(VLOOKUP(SALIDA[[#This Row],[CODIGO]],STOCKSANLUIS[],7,FALSE)=0,"PRODUCTO SIN STOCK/UBICACIÓN",VLOOKUP(SALIDA[[#This Row],[CODIGO]],STOCKSANLUIS[],7,FALSE))</f>
        <v>#N/A</v>
      </c>
      <c r="I4885" s="10"/>
      <c r="J4885" t="e">
        <f>SALIDA[[#This Row],[CODIGO]]&amp;"       "&amp;SALIDA[[#This Row],[FAMILIA]]</f>
        <v>#N/A</v>
      </c>
      <c r="K4885" t="e">
        <f>VLOOKUP(SALIDA[[#This Row],[CODIGO]],STOCK_STARSOFT[],5,FALSE)</f>
        <v>#N/A</v>
      </c>
      <c r="L4885" t="e">
        <f>SALIDA[[#This Row],[CANTIDAD]]*SALIDA[[#This Row],[PRECIO UND]]</f>
        <v>#N/A</v>
      </c>
    </row>
    <row r="4886" spans="1:12" x14ac:dyDescent="0.25">
      <c r="A4886" s="6"/>
      <c r="B4886" s="100" t="e">
        <f>VLOOKUP(SALIDA[[#This Row],[CODIGO]],STOCKSANLUIS[],2,FALSE)</f>
        <v>#N/A</v>
      </c>
      <c r="C4886" s="153"/>
      <c r="E4886" t="e">
        <f>IF(VLOOKUP(SALIDA[[#This Row],[CODIGO]],STOCKSANLUIS[],6,FALSE)=0,"PRODUCTO SIN STOCK/UBICACIÓN",VLOOKUP(SALIDA[[#This Row],[CODIGO]],STOCKSANLUIS[],6,FALSE))</f>
        <v>#N/A</v>
      </c>
      <c r="F4886" t="e">
        <f>SALIDA[[#This Row],[CANTIDAD]]/SALIDA[[#This Row],[UND MEDIDA]]</f>
        <v>#N/A</v>
      </c>
      <c r="G4886" t="e">
        <f>VLOOKUP(SALIDA[[#This Row],[CODIGO]],FAMILIAS[],4,FALSE)</f>
        <v>#N/A</v>
      </c>
      <c r="H4886" s="10" t="e">
        <f>IF(VLOOKUP(SALIDA[[#This Row],[CODIGO]],STOCKSANLUIS[],7,FALSE)=0,"PRODUCTO SIN STOCK/UBICACIÓN",VLOOKUP(SALIDA[[#This Row],[CODIGO]],STOCKSANLUIS[],7,FALSE))</f>
        <v>#N/A</v>
      </c>
      <c r="I4886" s="10"/>
      <c r="J4886" t="e">
        <f>SALIDA[[#This Row],[CODIGO]]&amp;"       "&amp;SALIDA[[#This Row],[FAMILIA]]</f>
        <v>#N/A</v>
      </c>
      <c r="K4886" t="e">
        <f>VLOOKUP(SALIDA[[#This Row],[CODIGO]],STOCK_STARSOFT[],5,FALSE)</f>
        <v>#N/A</v>
      </c>
      <c r="L4886" t="e">
        <f>SALIDA[[#This Row],[CANTIDAD]]*SALIDA[[#This Row],[PRECIO UND]]</f>
        <v>#N/A</v>
      </c>
    </row>
    <row r="4887" spans="1:12" x14ac:dyDescent="0.25">
      <c r="A4887" s="6"/>
      <c r="B4887" s="100" t="e">
        <f>VLOOKUP(SALIDA[[#This Row],[CODIGO]],STOCKSANLUIS[],2,FALSE)</f>
        <v>#N/A</v>
      </c>
      <c r="C4887" s="153"/>
      <c r="E4887" t="e">
        <f>IF(VLOOKUP(SALIDA[[#This Row],[CODIGO]],STOCKSANLUIS[],6,FALSE)=0,"PRODUCTO SIN STOCK/UBICACIÓN",VLOOKUP(SALIDA[[#This Row],[CODIGO]],STOCKSANLUIS[],6,FALSE))</f>
        <v>#N/A</v>
      </c>
      <c r="F4887" t="e">
        <f>SALIDA[[#This Row],[CANTIDAD]]/SALIDA[[#This Row],[UND MEDIDA]]</f>
        <v>#N/A</v>
      </c>
      <c r="G4887" t="e">
        <f>VLOOKUP(SALIDA[[#This Row],[CODIGO]],FAMILIAS[],4,FALSE)</f>
        <v>#N/A</v>
      </c>
      <c r="H4887" s="10" t="e">
        <f>IF(VLOOKUP(SALIDA[[#This Row],[CODIGO]],STOCKSANLUIS[],7,FALSE)=0,"PRODUCTO SIN STOCK/UBICACIÓN",VLOOKUP(SALIDA[[#This Row],[CODIGO]],STOCKSANLUIS[],7,FALSE))</f>
        <v>#N/A</v>
      </c>
      <c r="I4887" s="10"/>
      <c r="J4887" t="e">
        <f>SALIDA[[#This Row],[CODIGO]]&amp;"       "&amp;SALIDA[[#This Row],[FAMILIA]]</f>
        <v>#N/A</v>
      </c>
      <c r="K4887" t="e">
        <f>VLOOKUP(SALIDA[[#This Row],[CODIGO]],STOCK_STARSOFT[],5,FALSE)</f>
        <v>#N/A</v>
      </c>
      <c r="L4887" t="e">
        <f>SALIDA[[#This Row],[CANTIDAD]]*SALIDA[[#This Row],[PRECIO UND]]</f>
        <v>#N/A</v>
      </c>
    </row>
    <row r="4888" spans="1:12" x14ac:dyDescent="0.25">
      <c r="A4888" s="6"/>
      <c r="B4888" s="100" t="e">
        <f>VLOOKUP(SALIDA[[#This Row],[CODIGO]],STOCKSANLUIS[],2,FALSE)</f>
        <v>#N/A</v>
      </c>
      <c r="C4888" s="153"/>
      <c r="E4888" t="e">
        <f>IF(VLOOKUP(SALIDA[[#This Row],[CODIGO]],STOCKSANLUIS[],6,FALSE)=0,"PRODUCTO SIN STOCK/UBICACIÓN",VLOOKUP(SALIDA[[#This Row],[CODIGO]],STOCKSANLUIS[],6,FALSE))</f>
        <v>#N/A</v>
      </c>
      <c r="F4888" t="e">
        <f>SALIDA[[#This Row],[CANTIDAD]]/SALIDA[[#This Row],[UND MEDIDA]]</f>
        <v>#N/A</v>
      </c>
      <c r="G4888" t="e">
        <f>VLOOKUP(SALIDA[[#This Row],[CODIGO]],FAMILIAS[],4,FALSE)</f>
        <v>#N/A</v>
      </c>
      <c r="H4888" s="10" t="e">
        <f>IF(VLOOKUP(SALIDA[[#This Row],[CODIGO]],STOCKSANLUIS[],7,FALSE)=0,"PRODUCTO SIN STOCK/UBICACIÓN",VLOOKUP(SALIDA[[#This Row],[CODIGO]],STOCKSANLUIS[],7,FALSE))</f>
        <v>#N/A</v>
      </c>
      <c r="I4888" s="10"/>
      <c r="J4888" t="e">
        <f>SALIDA[[#This Row],[CODIGO]]&amp;"       "&amp;SALIDA[[#This Row],[FAMILIA]]</f>
        <v>#N/A</v>
      </c>
      <c r="K4888" t="e">
        <f>VLOOKUP(SALIDA[[#This Row],[CODIGO]],STOCK_STARSOFT[],5,FALSE)</f>
        <v>#N/A</v>
      </c>
      <c r="L4888" t="e">
        <f>SALIDA[[#This Row],[CANTIDAD]]*SALIDA[[#This Row],[PRECIO UND]]</f>
        <v>#N/A</v>
      </c>
    </row>
    <row r="4889" spans="1:12" x14ac:dyDescent="0.25">
      <c r="A4889" s="6"/>
      <c r="B4889" s="100" t="e">
        <f>VLOOKUP(SALIDA[[#This Row],[CODIGO]],STOCKSANLUIS[],2,FALSE)</f>
        <v>#N/A</v>
      </c>
      <c r="C4889" s="153"/>
      <c r="E4889" t="e">
        <f>IF(VLOOKUP(SALIDA[[#This Row],[CODIGO]],STOCKSANLUIS[],6,FALSE)=0,"PRODUCTO SIN STOCK/UBICACIÓN",VLOOKUP(SALIDA[[#This Row],[CODIGO]],STOCKSANLUIS[],6,FALSE))</f>
        <v>#N/A</v>
      </c>
      <c r="F4889" t="e">
        <f>SALIDA[[#This Row],[CANTIDAD]]/SALIDA[[#This Row],[UND MEDIDA]]</f>
        <v>#N/A</v>
      </c>
      <c r="G4889" t="e">
        <f>VLOOKUP(SALIDA[[#This Row],[CODIGO]],FAMILIAS[],4,FALSE)</f>
        <v>#N/A</v>
      </c>
      <c r="H4889" s="10" t="e">
        <f>IF(VLOOKUP(SALIDA[[#This Row],[CODIGO]],STOCKSANLUIS[],7,FALSE)=0,"PRODUCTO SIN STOCK/UBICACIÓN",VLOOKUP(SALIDA[[#This Row],[CODIGO]],STOCKSANLUIS[],7,FALSE))</f>
        <v>#N/A</v>
      </c>
      <c r="I4889" s="10"/>
      <c r="J4889" t="e">
        <f>SALIDA[[#This Row],[CODIGO]]&amp;"       "&amp;SALIDA[[#This Row],[FAMILIA]]</f>
        <v>#N/A</v>
      </c>
      <c r="K4889" t="e">
        <f>VLOOKUP(SALIDA[[#This Row],[CODIGO]],STOCK_STARSOFT[],5,FALSE)</f>
        <v>#N/A</v>
      </c>
      <c r="L4889" t="e">
        <f>SALIDA[[#This Row],[CANTIDAD]]*SALIDA[[#This Row],[PRECIO UND]]</f>
        <v>#N/A</v>
      </c>
    </row>
    <row r="4890" spans="1:12" x14ac:dyDescent="0.25">
      <c r="A4890" s="6"/>
      <c r="B4890" s="100" t="e">
        <f>VLOOKUP(SALIDA[[#This Row],[CODIGO]],STOCKSANLUIS[],2,FALSE)</f>
        <v>#N/A</v>
      </c>
      <c r="C4890" s="153"/>
      <c r="E4890" t="e">
        <f>IF(VLOOKUP(SALIDA[[#This Row],[CODIGO]],STOCKSANLUIS[],6,FALSE)=0,"PRODUCTO SIN STOCK/UBICACIÓN",VLOOKUP(SALIDA[[#This Row],[CODIGO]],STOCKSANLUIS[],6,FALSE))</f>
        <v>#N/A</v>
      </c>
      <c r="F4890" t="e">
        <f>SALIDA[[#This Row],[CANTIDAD]]/SALIDA[[#This Row],[UND MEDIDA]]</f>
        <v>#N/A</v>
      </c>
      <c r="G4890" t="e">
        <f>VLOOKUP(SALIDA[[#This Row],[CODIGO]],FAMILIAS[],4,FALSE)</f>
        <v>#N/A</v>
      </c>
      <c r="H4890" s="10" t="e">
        <f>IF(VLOOKUP(SALIDA[[#This Row],[CODIGO]],STOCKSANLUIS[],7,FALSE)=0,"PRODUCTO SIN STOCK/UBICACIÓN",VLOOKUP(SALIDA[[#This Row],[CODIGO]],STOCKSANLUIS[],7,FALSE))</f>
        <v>#N/A</v>
      </c>
      <c r="I4890" s="10"/>
      <c r="J4890" t="e">
        <f>SALIDA[[#This Row],[CODIGO]]&amp;"       "&amp;SALIDA[[#This Row],[FAMILIA]]</f>
        <v>#N/A</v>
      </c>
      <c r="K4890" t="e">
        <f>VLOOKUP(SALIDA[[#This Row],[CODIGO]],STOCK_STARSOFT[],5,FALSE)</f>
        <v>#N/A</v>
      </c>
      <c r="L4890" t="e">
        <f>SALIDA[[#This Row],[CANTIDAD]]*SALIDA[[#This Row],[PRECIO UND]]</f>
        <v>#N/A</v>
      </c>
    </row>
    <row r="4891" spans="1:12" x14ac:dyDescent="0.25">
      <c r="A4891" s="6"/>
      <c r="B4891" s="100" t="e">
        <f>VLOOKUP(SALIDA[[#This Row],[CODIGO]],STOCKSANLUIS[],2,FALSE)</f>
        <v>#N/A</v>
      </c>
      <c r="C4891" s="153"/>
      <c r="E4891" t="e">
        <f>IF(VLOOKUP(SALIDA[[#This Row],[CODIGO]],STOCKSANLUIS[],6,FALSE)=0,"PRODUCTO SIN STOCK/UBICACIÓN",VLOOKUP(SALIDA[[#This Row],[CODIGO]],STOCKSANLUIS[],6,FALSE))</f>
        <v>#N/A</v>
      </c>
      <c r="F4891" t="e">
        <f>SALIDA[[#This Row],[CANTIDAD]]/SALIDA[[#This Row],[UND MEDIDA]]</f>
        <v>#N/A</v>
      </c>
      <c r="G4891" t="e">
        <f>VLOOKUP(SALIDA[[#This Row],[CODIGO]],FAMILIAS[],4,FALSE)</f>
        <v>#N/A</v>
      </c>
      <c r="H4891" s="10" t="e">
        <f>IF(VLOOKUP(SALIDA[[#This Row],[CODIGO]],STOCKSANLUIS[],7,FALSE)=0,"PRODUCTO SIN STOCK/UBICACIÓN",VLOOKUP(SALIDA[[#This Row],[CODIGO]],STOCKSANLUIS[],7,FALSE))</f>
        <v>#N/A</v>
      </c>
      <c r="I4891" s="10"/>
      <c r="J4891" t="e">
        <f>SALIDA[[#This Row],[CODIGO]]&amp;"       "&amp;SALIDA[[#This Row],[FAMILIA]]</f>
        <v>#N/A</v>
      </c>
      <c r="K4891" t="e">
        <f>VLOOKUP(SALIDA[[#This Row],[CODIGO]],STOCK_STARSOFT[],5,FALSE)</f>
        <v>#N/A</v>
      </c>
      <c r="L4891" t="e">
        <f>SALIDA[[#This Row],[CANTIDAD]]*SALIDA[[#This Row],[PRECIO UND]]</f>
        <v>#N/A</v>
      </c>
    </row>
    <row r="4892" spans="1:12" x14ac:dyDescent="0.25">
      <c r="A4892" s="6"/>
      <c r="B4892" s="100" t="e">
        <f>VLOOKUP(SALIDA[[#This Row],[CODIGO]],STOCKSANLUIS[],2,FALSE)</f>
        <v>#N/A</v>
      </c>
      <c r="C4892" s="153"/>
      <c r="E4892" t="e">
        <f>IF(VLOOKUP(SALIDA[[#This Row],[CODIGO]],STOCKSANLUIS[],6,FALSE)=0,"PRODUCTO SIN STOCK/UBICACIÓN",VLOOKUP(SALIDA[[#This Row],[CODIGO]],STOCKSANLUIS[],6,FALSE))</f>
        <v>#N/A</v>
      </c>
      <c r="F4892" t="e">
        <f>SALIDA[[#This Row],[CANTIDAD]]/SALIDA[[#This Row],[UND MEDIDA]]</f>
        <v>#N/A</v>
      </c>
      <c r="G4892" t="e">
        <f>VLOOKUP(SALIDA[[#This Row],[CODIGO]],FAMILIAS[],4,FALSE)</f>
        <v>#N/A</v>
      </c>
      <c r="H4892" s="10" t="e">
        <f>IF(VLOOKUP(SALIDA[[#This Row],[CODIGO]],STOCKSANLUIS[],7,FALSE)=0,"PRODUCTO SIN STOCK/UBICACIÓN",VLOOKUP(SALIDA[[#This Row],[CODIGO]],STOCKSANLUIS[],7,FALSE))</f>
        <v>#N/A</v>
      </c>
      <c r="I4892" s="10"/>
      <c r="J4892" t="e">
        <f>SALIDA[[#This Row],[CODIGO]]&amp;"       "&amp;SALIDA[[#This Row],[FAMILIA]]</f>
        <v>#N/A</v>
      </c>
      <c r="K4892" t="e">
        <f>VLOOKUP(SALIDA[[#This Row],[CODIGO]],STOCK_STARSOFT[],5,FALSE)</f>
        <v>#N/A</v>
      </c>
      <c r="L4892" t="e">
        <f>SALIDA[[#This Row],[CANTIDAD]]*SALIDA[[#This Row],[PRECIO UND]]</f>
        <v>#N/A</v>
      </c>
    </row>
    <row r="4893" spans="1:12" x14ac:dyDescent="0.25">
      <c r="A4893" s="6"/>
      <c r="B4893" s="100" t="e">
        <f>VLOOKUP(SALIDA[[#This Row],[CODIGO]],STOCKSANLUIS[],2,FALSE)</f>
        <v>#N/A</v>
      </c>
      <c r="C4893" s="153"/>
      <c r="E4893" t="e">
        <f>IF(VLOOKUP(SALIDA[[#This Row],[CODIGO]],STOCKSANLUIS[],6,FALSE)=0,"PRODUCTO SIN STOCK/UBICACIÓN",VLOOKUP(SALIDA[[#This Row],[CODIGO]],STOCKSANLUIS[],6,FALSE))</f>
        <v>#N/A</v>
      </c>
      <c r="F4893" t="e">
        <f>SALIDA[[#This Row],[CANTIDAD]]/SALIDA[[#This Row],[UND MEDIDA]]</f>
        <v>#N/A</v>
      </c>
      <c r="G4893" t="e">
        <f>VLOOKUP(SALIDA[[#This Row],[CODIGO]],FAMILIAS[],4,FALSE)</f>
        <v>#N/A</v>
      </c>
      <c r="H4893" s="10" t="e">
        <f>IF(VLOOKUP(SALIDA[[#This Row],[CODIGO]],STOCKSANLUIS[],7,FALSE)=0,"PRODUCTO SIN STOCK/UBICACIÓN",VLOOKUP(SALIDA[[#This Row],[CODIGO]],STOCKSANLUIS[],7,FALSE))</f>
        <v>#N/A</v>
      </c>
      <c r="I4893" s="10"/>
      <c r="J4893" t="e">
        <f>SALIDA[[#This Row],[CODIGO]]&amp;"       "&amp;SALIDA[[#This Row],[FAMILIA]]</f>
        <v>#N/A</v>
      </c>
      <c r="K4893" t="e">
        <f>VLOOKUP(SALIDA[[#This Row],[CODIGO]],STOCK_STARSOFT[],5,FALSE)</f>
        <v>#N/A</v>
      </c>
      <c r="L4893" t="e">
        <f>SALIDA[[#This Row],[CANTIDAD]]*SALIDA[[#This Row],[PRECIO UND]]</f>
        <v>#N/A</v>
      </c>
    </row>
    <row r="4894" spans="1:12" x14ac:dyDescent="0.25">
      <c r="A4894" s="6"/>
      <c r="B4894" s="100" t="e">
        <f>VLOOKUP(SALIDA[[#This Row],[CODIGO]],STOCKSANLUIS[],2,FALSE)</f>
        <v>#N/A</v>
      </c>
      <c r="C4894" s="153"/>
      <c r="E4894" t="e">
        <f>IF(VLOOKUP(SALIDA[[#This Row],[CODIGO]],STOCKSANLUIS[],6,FALSE)=0,"PRODUCTO SIN STOCK/UBICACIÓN",VLOOKUP(SALIDA[[#This Row],[CODIGO]],STOCKSANLUIS[],6,FALSE))</f>
        <v>#N/A</v>
      </c>
      <c r="F4894" t="e">
        <f>SALIDA[[#This Row],[CANTIDAD]]/SALIDA[[#This Row],[UND MEDIDA]]</f>
        <v>#N/A</v>
      </c>
      <c r="G4894" t="e">
        <f>VLOOKUP(SALIDA[[#This Row],[CODIGO]],FAMILIAS[],4,FALSE)</f>
        <v>#N/A</v>
      </c>
      <c r="H4894" s="10" t="e">
        <f>IF(VLOOKUP(SALIDA[[#This Row],[CODIGO]],STOCKSANLUIS[],7,FALSE)=0,"PRODUCTO SIN STOCK/UBICACIÓN",VLOOKUP(SALIDA[[#This Row],[CODIGO]],STOCKSANLUIS[],7,FALSE))</f>
        <v>#N/A</v>
      </c>
      <c r="I4894" s="10"/>
      <c r="J4894" t="e">
        <f>SALIDA[[#This Row],[CODIGO]]&amp;"       "&amp;SALIDA[[#This Row],[FAMILIA]]</f>
        <v>#N/A</v>
      </c>
      <c r="K4894" t="e">
        <f>VLOOKUP(SALIDA[[#This Row],[CODIGO]],STOCK_STARSOFT[],5,FALSE)</f>
        <v>#N/A</v>
      </c>
      <c r="L4894" t="e">
        <f>SALIDA[[#This Row],[CANTIDAD]]*SALIDA[[#This Row],[PRECIO UND]]</f>
        <v>#N/A</v>
      </c>
    </row>
    <row r="4895" spans="1:12" x14ac:dyDescent="0.25">
      <c r="A4895" s="6"/>
      <c r="B4895" s="100" t="e">
        <f>VLOOKUP(SALIDA[[#This Row],[CODIGO]],STOCKSANLUIS[],2,FALSE)</f>
        <v>#N/A</v>
      </c>
      <c r="C4895" s="153"/>
      <c r="E4895" t="e">
        <f>IF(VLOOKUP(SALIDA[[#This Row],[CODIGO]],STOCKSANLUIS[],6,FALSE)=0,"PRODUCTO SIN STOCK/UBICACIÓN",VLOOKUP(SALIDA[[#This Row],[CODIGO]],STOCKSANLUIS[],6,FALSE))</f>
        <v>#N/A</v>
      </c>
      <c r="F4895" t="e">
        <f>SALIDA[[#This Row],[CANTIDAD]]/SALIDA[[#This Row],[UND MEDIDA]]</f>
        <v>#N/A</v>
      </c>
      <c r="G4895" t="e">
        <f>VLOOKUP(SALIDA[[#This Row],[CODIGO]],FAMILIAS[],4,FALSE)</f>
        <v>#N/A</v>
      </c>
      <c r="H4895" s="10" t="e">
        <f>IF(VLOOKUP(SALIDA[[#This Row],[CODIGO]],STOCKSANLUIS[],7,FALSE)=0,"PRODUCTO SIN STOCK/UBICACIÓN",VLOOKUP(SALIDA[[#This Row],[CODIGO]],STOCKSANLUIS[],7,FALSE))</f>
        <v>#N/A</v>
      </c>
      <c r="I4895" s="10"/>
      <c r="J4895" t="e">
        <f>SALIDA[[#This Row],[CODIGO]]&amp;"       "&amp;SALIDA[[#This Row],[FAMILIA]]</f>
        <v>#N/A</v>
      </c>
      <c r="K4895" t="e">
        <f>VLOOKUP(SALIDA[[#This Row],[CODIGO]],STOCK_STARSOFT[],5,FALSE)</f>
        <v>#N/A</v>
      </c>
      <c r="L4895" t="e">
        <f>SALIDA[[#This Row],[CANTIDAD]]*SALIDA[[#This Row],[PRECIO UND]]</f>
        <v>#N/A</v>
      </c>
    </row>
    <row r="4896" spans="1:12" x14ac:dyDescent="0.25">
      <c r="A4896" s="6"/>
      <c r="B4896" s="100" t="e">
        <f>VLOOKUP(SALIDA[[#This Row],[CODIGO]],STOCKSANLUIS[],2,FALSE)</f>
        <v>#N/A</v>
      </c>
      <c r="C4896" s="153"/>
      <c r="E4896" t="e">
        <f>IF(VLOOKUP(SALIDA[[#This Row],[CODIGO]],STOCKSANLUIS[],6,FALSE)=0,"PRODUCTO SIN STOCK/UBICACIÓN",VLOOKUP(SALIDA[[#This Row],[CODIGO]],STOCKSANLUIS[],6,FALSE))</f>
        <v>#N/A</v>
      </c>
      <c r="F4896" t="e">
        <f>SALIDA[[#This Row],[CANTIDAD]]/SALIDA[[#This Row],[UND MEDIDA]]</f>
        <v>#N/A</v>
      </c>
      <c r="G4896" t="e">
        <f>VLOOKUP(SALIDA[[#This Row],[CODIGO]],FAMILIAS[],4,FALSE)</f>
        <v>#N/A</v>
      </c>
      <c r="H4896" s="10" t="e">
        <f>IF(VLOOKUP(SALIDA[[#This Row],[CODIGO]],STOCKSANLUIS[],7,FALSE)=0,"PRODUCTO SIN STOCK/UBICACIÓN",VLOOKUP(SALIDA[[#This Row],[CODIGO]],STOCKSANLUIS[],7,FALSE))</f>
        <v>#N/A</v>
      </c>
      <c r="I4896" s="10"/>
      <c r="J4896" t="e">
        <f>SALIDA[[#This Row],[CODIGO]]&amp;"       "&amp;SALIDA[[#This Row],[FAMILIA]]</f>
        <v>#N/A</v>
      </c>
      <c r="K4896" t="e">
        <f>VLOOKUP(SALIDA[[#This Row],[CODIGO]],STOCK_STARSOFT[],5,FALSE)</f>
        <v>#N/A</v>
      </c>
      <c r="L4896" t="e">
        <f>SALIDA[[#This Row],[CANTIDAD]]*SALIDA[[#This Row],[PRECIO UND]]</f>
        <v>#N/A</v>
      </c>
    </row>
    <row r="4897" spans="1:12" x14ac:dyDescent="0.25">
      <c r="A4897" s="6"/>
      <c r="B4897" s="100" t="e">
        <f>VLOOKUP(SALIDA[[#This Row],[CODIGO]],STOCKSANLUIS[],2,FALSE)</f>
        <v>#N/A</v>
      </c>
      <c r="C4897" s="153"/>
      <c r="E4897" t="e">
        <f>IF(VLOOKUP(SALIDA[[#This Row],[CODIGO]],STOCKSANLUIS[],6,FALSE)=0,"PRODUCTO SIN STOCK/UBICACIÓN",VLOOKUP(SALIDA[[#This Row],[CODIGO]],STOCKSANLUIS[],6,FALSE))</f>
        <v>#N/A</v>
      </c>
      <c r="F4897" t="e">
        <f>SALIDA[[#This Row],[CANTIDAD]]/SALIDA[[#This Row],[UND MEDIDA]]</f>
        <v>#N/A</v>
      </c>
      <c r="G4897" t="e">
        <f>VLOOKUP(SALIDA[[#This Row],[CODIGO]],FAMILIAS[],4,FALSE)</f>
        <v>#N/A</v>
      </c>
      <c r="H4897" s="10" t="e">
        <f>IF(VLOOKUP(SALIDA[[#This Row],[CODIGO]],STOCKSANLUIS[],7,FALSE)=0,"PRODUCTO SIN STOCK/UBICACIÓN",VLOOKUP(SALIDA[[#This Row],[CODIGO]],STOCKSANLUIS[],7,FALSE))</f>
        <v>#N/A</v>
      </c>
      <c r="I4897" s="10"/>
      <c r="J4897" t="e">
        <f>SALIDA[[#This Row],[CODIGO]]&amp;"       "&amp;SALIDA[[#This Row],[FAMILIA]]</f>
        <v>#N/A</v>
      </c>
      <c r="K4897" t="e">
        <f>VLOOKUP(SALIDA[[#This Row],[CODIGO]],STOCK_STARSOFT[],5,FALSE)</f>
        <v>#N/A</v>
      </c>
      <c r="L4897" t="e">
        <f>SALIDA[[#This Row],[CANTIDAD]]*SALIDA[[#This Row],[PRECIO UND]]</f>
        <v>#N/A</v>
      </c>
    </row>
    <row r="4898" spans="1:12" x14ac:dyDescent="0.25">
      <c r="A4898" s="6"/>
      <c r="B4898" s="100" t="e">
        <f>VLOOKUP(SALIDA[[#This Row],[CODIGO]],STOCKSANLUIS[],2,FALSE)</f>
        <v>#N/A</v>
      </c>
      <c r="C4898" s="153"/>
      <c r="E4898" t="e">
        <f>IF(VLOOKUP(SALIDA[[#This Row],[CODIGO]],STOCKSANLUIS[],6,FALSE)=0,"PRODUCTO SIN STOCK/UBICACIÓN",VLOOKUP(SALIDA[[#This Row],[CODIGO]],STOCKSANLUIS[],6,FALSE))</f>
        <v>#N/A</v>
      </c>
      <c r="F4898" t="e">
        <f>SALIDA[[#This Row],[CANTIDAD]]/SALIDA[[#This Row],[UND MEDIDA]]</f>
        <v>#N/A</v>
      </c>
      <c r="G4898" t="e">
        <f>VLOOKUP(SALIDA[[#This Row],[CODIGO]],FAMILIAS[],4,FALSE)</f>
        <v>#N/A</v>
      </c>
      <c r="H4898" s="10" t="e">
        <f>IF(VLOOKUP(SALIDA[[#This Row],[CODIGO]],STOCKSANLUIS[],7,FALSE)=0,"PRODUCTO SIN STOCK/UBICACIÓN",VLOOKUP(SALIDA[[#This Row],[CODIGO]],STOCKSANLUIS[],7,FALSE))</f>
        <v>#N/A</v>
      </c>
      <c r="I4898" s="10"/>
      <c r="J4898" t="e">
        <f>SALIDA[[#This Row],[CODIGO]]&amp;"       "&amp;SALIDA[[#This Row],[FAMILIA]]</f>
        <v>#N/A</v>
      </c>
      <c r="K4898" t="e">
        <f>VLOOKUP(SALIDA[[#This Row],[CODIGO]],STOCK_STARSOFT[],5,FALSE)</f>
        <v>#N/A</v>
      </c>
      <c r="L4898" t="e">
        <f>SALIDA[[#This Row],[CANTIDAD]]*SALIDA[[#This Row],[PRECIO UND]]</f>
        <v>#N/A</v>
      </c>
    </row>
    <row r="4899" spans="1:12" x14ac:dyDescent="0.25">
      <c r="A4899" s="6"/>
      <c r="B4899" s="100" t="e">
        <f>VLOOKUP(SALIDA[[#This Row],[CODIGO]],STOCKSANLUIS[],2,FALSE)</f>
        <v>#N/A</v>
      </c>
      <c r="C4899" s="153"/>
      <c r="E4899" t="e">
        <f>IF(VLOOKUP(SALIDA[[#This Row],[CODIGO]],STOCKSANLUIS[],6,FALSE)=0,"PRODUCTO SIN STOCK/UBICACIÓN",VLOOKUP(SALIDA[[#This Row],[CODIGO]],STOCKSANLUIS[],6,FALSE))</f>
        <v>#N/A</v>
      </c>
      <c r="F4899" t="e">
        <f>SALIDA[[#This Row],[CANTIDAD]]/SALIDA[[#This Row],[UND MEDIDA]]</f>
        <v>#N/A</v>
      </c>
      <c r="G4899" t="e">
        <f>VLOOKUP(SALIDA[[#This Row],[CODIGO]],FAMILIAS[],4,FALSE)</f>
        <v>#N/A</v>
      </c>
      <c r="H4899" s="10" t="e">
        <f>IF(VLOOKUP(SALIDA[[#This Row],[CODIGO]],STOCKSANLUIS[],7,FALSE)=0,"PRODUCTO SIN STOCK/UBICACIÓN",VLOOKUP(SALIDA[[#This Row],[CODIGO]],STOCKSANLUIS[],7,FALSE))</f>
        <v>#N/A</v>
      </c>
      <c r="I4899" s="10"/>
      <c r="J4899" t="e">
        <f>SALIDA[[#This Row],[CODIGO]]&amp;"       "&amp;SALIDA[[#This Row],[FAMILIA]]</f>
        <v>#N/A</v>
      </c>
      <c r="K4899" t="e">
        <f>VLOOKUP(SALIDA[[#This Row],[CODIGO]],STOCK_STARSOFT[],5,FALSE)</f>
        <v>#N/A</v>
      </c>
      <c r="L4899" t="e">
        <f>SALIDA[[#This Row],[CANTIDAD]]*SALIDA[[#This Row],[PRECIO UND]]</f>
        <v>#N/A</v>
      </c>
    </row>
    <row r="4900" spans="1:12" x14ac:dyDescent="0.25">
      <c r="A4900" s="6"/>
      <c r="B4900" s="100" t="e">
        <f>VLOOKUP(SALIDA[[#This Row],[CODIGO]],STOCKSANLUIS[],2,FALSE)</f>
        <v>#N/A</v>
      </c>
      <c r="C4900" s="153"/>
      <c r="E4900" t="e">
        <f>IF(VLOOKUP(SALIDA[[#This Row],[CODIGO]],STOCKSANLUIS[],6,FALSE)=0,"PRODUCTO SIN STOCK/UBICACIÓN",VLOOKUP(SALIDA[[#This Row],[CODIGO]],STOCKSANLUIS[],6,FALSE))</f>
        <v>#N/A</v>
      </c>
      <c r="F4900" t="e">
        <f>SALIDA[[#This Row],[CANTIDAD]]/SALIDA[[#This Row],[UND MEDIDA]]</f>
        <v>#N/A</v>
      </c>
      <c r="G4900" t="e">
        <f>VLOOKUP(SALIDA[[#This Row],[CODIGO]],FAMILIAS[],4,FALSE)</f>
        <v>#N/A</v>
      </c>
      <c r="H4900" s="10" t="e">
        <f>IF(VLOOKUP(SALIDA[[#This Row],[CODIGO]],STOCKSANLUIS[],7,FALSE)=0,"PRODUCTO SIN STOCK/UBICACIÓN",VLOOKUP(SALIDA[[#This Row],[CODIGO]],STOCKSANLUIS[],7,FALSE))</f>
        <v>#N/A</v>
      </c>
      <c r="I4900" s="10"/>
      <c r="J4900" t="e">
        <f>SALIDA[[#This Row],[CODIGO]]&amp;"       "&amp;SALIDA[[#This Row],[FAMILIA]]</f>
        <v>#N/A</v>
      </c>
      <c r="K4900" t="e">
        <f>VLOOKUP(SALIDA[[#This Row],[CODIGO]],STOCK_STARSOFT[],5,FALSE)</f>
        <v>#N/A</v>
      </c>
      <c r="L4900" t="e">
        <f>SALIDA[[#This Row],[CANTIDAD]]*SALIDA[[#This Row],[PRECIO UND]]</f>
        <v>#N/A</v>
      </c>
    </row>
    <row r="4901" spans="1:12" x14ac:dyDescent="0.25">
      <c r="A4901" s="6"/>
      <c r="B4901" s="100" t="e">
        <f>VLOOKUP(SALIDA[[#This Row],[CODIGO]],STOCKSANLUIS[],2,FALSE)</f>
        <v>#N/A</v>
      </c>
      <c r="C4901" s="153"/>
      <c r="E4901" t="e">
        <f>IF(VLOOKUP(SALIDA[[#This Row],[CODIGO]],STOCKSANLUIS[],6,FALSE)=0,"PRODUCTO SIN STOCK/UBICACIÓN",VLOOKUP(SALIDA[[#This Row],[CODIGO]],STOCKSANLUIS[],6,FALSE))</f>
        <v>#N/A</v>
      </c>
      <c r="F4901" t="e">
        <f>SALIDA[[#This Row],[CANTIDAD]]/SALIDA[[#This Row],[UND MEDIDA]]</f>
        <v>#N/A</v>
      </c>
      <c r="G4901" t="e">
        <f>VLOOKUP(SALIDA[[#This Row],[CODIGO]],FAMILIAS[],4,FALSE)</f>
        <v>#N/A</v>
      </c>
      <c r="H4901" s="10" t="e">
        <f>IF(VLOOKUP(SALIDA[[#This Row],[CODIGO]],STOCKSANLUIS[],7,FALSE)=0,"PRODUCTO SIN STOCK/UBICACIÓN",VLOOKUP(SALIDA[[#This Row],[CODIGO]],STOCKSANLUIS[],7,FALSE))</f>
        <v>#N/A</v>
      </c>
      <c r="I4901" s="10"/>
      <c r="J4901" t="e">
        <f>SALIDA[[#This Row],[CODIGO]]&amp;"       "&amp;SALIDA[[#This Row],[FAMILIA]]</f>
        <v>#N/A</v>
      </c>
      <c r="K4901" t="e">
        <f>VLOOKUP(SALIDA[[#This Row],[CODIGO]],STOCK_STARSOFT[],5,FALSE)</f>
        <v>#N/A</v>
      </c>
      <c r="L4901" t="e">
        <f>SALIDA[[#This Row],[CANTIDAD]]*SALIDA[[#This Row],[PRECIO UND]]</f>
        <v>#N/A</v>
      </c>
    </row>
    <row r="4902" spans="1:12" x14ac:dyDescent="0.25">
      <c r="A4902" s="6"/>
      <c r="B4902" s="100" t="e">
        <f>VLOOKUP(SALIDA[[#This Row],[CODIGO]],STOCKSANLUIS[],2,FALSE)</f>
        <v>#N/A</v>
      </c>
      <c r="C4902" s="153"/>
      <c r="E4902" t="e">
        <f>IF(VLOOKUP(SALIDA[[#This Row],[CODIGO]],STOCKSANLUIS[],6,FALSE)=0,"PRODUCTO SIN STOCK/UBICACIÓN",VLOOKUP(SALIDA[[#This Row],[CODIGO]],STOCKSANLUIS[],6,FALSE))</f>
        <v>#N/A</v>
      </c>
      <c r="F4902" t="e">
        <f>SALIDA[[#This Row],[CANTIDAD]]/SALIDA[[#This Row],[UND MEDIDA]]</f>
        <v>#N/A</v>
      </c>
      <c r="G4902" t="e">
        <f>VLOOKUP(SALIDA[[#This Row],[CODIGO]],FAMILIAS[],4,FALSE)</f>
        <v>#N/A</v>
      </c>
      <c r="H4902" s="10" t="e">
        <f>IF(VLOOKUP(SALIDA[[#This Row],[CODIGO]],STOCKSANLUIS[],7,FALSE)=0,"PRODUCTO SIN STOCK/UBICACIÓN",VLOOKUP(SALIDA[[#This Row],[CODIGO]],STOCKSANLUIS[],7,FALSE))</f>
        <v>#N/A</v>
      </c>
      <c r="I4902" s="10"/>
      <c r="J4902" t="e">
        <f>SALIDA[[#This Row],[CODIGO]]&amp;"       "&amp;SALIDA[[#This Row],[FAMILIA]]</f>
        <v>#N/A</v>
      </c>
      <c r="K4902" t="e">
        <f>VLOOKUP(SALIDA[[#This Row],[CODIGO]],STOCK_STARSOFT[],5,FALSE)</f>
        <v>#N/A</v>
      </c>
      <c r="L4902" t="e">
        <f>SALIDA[[#This Row],[CANTIDAD]]*SALIDA[[#This Row],[PRECIO UND]]</f>
        <v>#N/A</v>
      </c>
    </row>
    <row r="4903" spans="1:12" x14ac:dyDescent="0.25">
      <c r="A4903" s="6"/>
      <c r="B4903" s="100" t="e">
        <f>VLOOKUP(SALIDA[[#This Row],[CODIGO]],STOCKSANLUIS[],2,FALSE)</f>
        <v>#N/A</v>
      </c>
      <c r="C4903" s="153"/>
      <c r="E4903" t="e">
        <f>IF(VLOOKUP(SALIDA[[#This Row],[CODIGO]],STOCKSANLUIS[],6,FALSE)=0,"PRODUCTO SIN STOCK/UBICACIÓN",VLOOKUP(SALIDA[[#This Row],[CODIGO]],STOCKSANLUIS[],6,FALSE))</f>
        <v>#N/A</v>
      </c>
      <c r="F4903" t="e">
        <f>SALIDA[[#This Row],[CANTIDAD]]/SALIDA[[#This Row],[UND MEDIDA]]</f>
        <v>#N/A</v>
      </c>
      <c r="G4903" t="e">
        <f>VLOOKUP(SALIDA[[#This Row],[CODIGO]],FAMILIAS[],4,FALSE)</f>
        <v>#N/A</v>
      </c>
      <c r="H4903" s="10" t="e">
        <f>IF(VLOOKUP(SALIDA[[#This Row],[CODIGO]],STOCKSANLUIS[],7,FALSE)=0,"PRODUCTO SIN STOCK/UBICACIÓN",VLOOKUP(SALIDA[[#This Row],[CODIGO]],STOCKSANLUIS[],7,FALSE))</f>
        <v>#N/A</v>
      </c>
      <c r="I4903" s="10"/>
      <c r="J4903" t="e">
        <f>SALIDA[[#This Row],[CODIGO]]&amp;"       "&amp;SALIDA[[#This Row],[FAMILIA]]</f>
        <v>#N/A</v>
      </c>
      <c r="K4903" t="e">
        <f>VLOOKUP(SALIDA[[#This Row],[CODIGO]],STOCK_STARSOFT[],5,FALSE)</f>
        <v>#N/A</v>
      </c>
      <c r="L4903" t="e">
        <f>SALIDA[[#This Row],[CANTIDAD]]*SALIDA[[#This Row],[PRECIO UND]]</f>
        <v>#N/A</v>
      </c>
    </row>
    <row r="4904" spans="1:12" x14ac:dyDescent="0.25">
      <c r="A4904" s="6"/>
      <c r="B4904" s="100" t="e">
        <f>VLOOKUP(SALIDA[[#This Row],[CODIGO]],STOCKSANLUIS[],2,FALSE)</f>
        <v>#N/A</v>
      </c>
      <c r="C4904" s="153"/>
      <c r="E4904" t="e">
        <f>IF(VLOOKUP(SALIDA[[#This Row],[CODIGO]],STOCKSANLUIS[],6,FALSE)=0,"PRODUCTO SIN STOCK/UBICACIÓN",VLOOKUP(SALIDA[[#This Row],[CODIGO]],STOCKSANLUIS[],6,FALSE))</f>
        <v>#N/A</v>
      </c>
      <c r="F4904" t="e">
        <f>SALIDA[[#This Row],[CANTIDAD]]/SALIDA[[#This Row],[UND MEDIDA]]</f>
        <v>#N/A</v>
      </c>
      <c r="G4904" t="e">
        <f>VLOOKUP(SALIDA[[#This Row],[CODIGO]],FAMILIAS[],4,FALSE)</f>
        <v>#N/A</v>
      </c>
      <c r="H4904" s="10" t="e">
        <f>IF(VLOOKUP(SALIDA[[#This Row],[CODIGO]],STOCKSANLUIS[],7,FALSE)=0,"PRODUCTO SIN STOCK/UBICACIÓN",VLOOKUP(SALIDA[[#This Row],[CODIGO]],STOCKSANLUIS[],7,FALSE))</f>
        <v>#N/A</v>
      </c>
      <c r="I4904" s="10"/>
      <c r="J4904" t="e">
        <f>SALIDA[[#This Row],[CODIGO]]&amp;"       "&amp;SALIDA[[#This Row],[FAMILIA]]</f>
        <v>#N/A</v>
      </c>
      <c r="K4904" t="e">
        <f>VLOOKUP(SALIDA[[#This Row],[CODIGO]],STOCK_STARSOFT[],5,FALSE)</f>
        <v>#N/A</v>
      </c>
      <c r="L4904" t="e">
        <f>SALIDA[[#This Row],[CANTIDAD]]*SALIDA[[#This Row],[PRECIO UND]]</f>
        <v>#N/A</v>
      </c>
    </row>
    <row r="4905" spans="1:12" x14ac:dyDescent="0.25">
      <c r="A4905" s="6"/>
      <c r="B4905" s="100" t="e">
        <f>VLOOKUP(SALIDA[[#This Row],[CODIGO]],STOCKSANLUIS[],2,FALSE)</f>
        <v>#N/A</v>
      </c>
      <c r="C4905" s="153"/>
      <c r="E4905" t="e">
        <f>IF(VLOOKUP(SALIDA[[#This Row],[CODIGO]],STOCKSANLUIS[],6,FALSE)=0,"PRODUCTO SIN STOCK/UBICACIÓN",VLOOKUP(SALIDA[[#This Row],[CODIGO]],STOCKSANLUIS[],6,FALSE))</f>
        <v>#N/A</v>
      </c>
      <c r="F4905" t="e">
        <f>SALIDA[[#This Row],[CANTIDAD]]/SALIDA[[#This Row],[UND MEDIDA]]</f>
        <v>#N/A</v>
      </c>
      <c r="G4905" t="e">
        <f>VLOOKUP(SALIDA[[#This Row],[CODIGO]],FAMILIAS[],4,FALSE)</f>
        <v>#N/A</v>
      </c>
      <c r="H4905" s="10" t="e">
        <f>IF(VLOOKUP(SALIDA[[#This Row],[CODIGO]],STOCKSANLUIS[],7,FALSE)=0,"PRODUCTO SIN STOCK/UBICACIÓN",VLOOKUP(SALIDA[[#This Row],[CODIGO]],STOCKSANLUIS[],7,FALSE))</f>
        <v>#N/A</v>
      </c>
      <c r="I4905" s="10"/>
      <c r="J4905" t="e">
        <f>SALIDA[[#This Row],[CODIGO]]&amp;"       "&amp;SALIDA[[#This Row],[FAMILIA]]</f>
        <v>#N/A</v>
      </c>
      <c r="K4905" t="e">
        <f>VLOOKUP(SALIDA[[#This Row],[CODIGO]],STOCK_STARSOFT[],5,FALSE)</f>
        <v>#N/A</v>
      </c>
      <c r="L4905" t="e">
        <f>SALIDA[[#This Row],[CANTIDAD]]*SALIDA[[#This Row],[PRECIO UND]]</f>
        <v>#N/A</v>
      </c>
    </row>
    <row r="4906" spans="1:12" x14ac:dyDescent="0.25">
      <c r="A4906" s="6"/>
      <c r="B4906" s="100" t="e">
        <f>VLOOKUP(SALIDA[[#This Row],[CODIGO]],STOCKSANLUIS[],2,FALSE)</f>
        <v>#N/A</v>
      </c>
      <c r="C4906" s="153"/>
      <c r="E4906" t="e">
        <f>IF(VLOOKUP(SALIDA[[#This Row],[CODIGO]],STOCKSANLUIS[],6,FALSE)=0,"PRODUCTO SIN STOCK/UBICACIÓN",VLOOKUP(SALIDA[[#This Row],[CODIGO]],STOCKSANLUIS[],6,FALSE))</f>
        <v>#N/A</v>
      </c>
      <c r="F4906" t="e">
        <f>SALIDA[[#This Row],[CANTIDAD]]/SALIDA[[#This Row],[UND MEDIDA]]</f>
        <v>#N/A</v>
      </c>
      <c r="G4906" t="e">
        <f>VLOOKUP(SALIDA[[#This Row],[CODIGO]],FAMILIAS[],4,FALSE)</f>
        <v>#N/A</v>
      </c>
      <c r="H4906" s="10" t="e">
        <f>IF(VLOOKUP(SALIDA[[#This Row],[CODIGO]],STOCKSANLUIS[],7,FALSE)=0,"PRODUCTO SIN STOCK/UBICACIÓN",VLOOKUP(SALIDA[[#This Row],[CODIGO]],STOCKSANLUIS[],7,FALSE))</f>
        <v>#N/A</v>
      </c>
      <c r="I4906" s="10"/>
      <c r="J4906" t="e">
        <f>SALIDA[[#This Row],[CODIGO]]&amp;"       "&amp;SALIDA[[#This Row],[FAMILIA]]</f>
        <v>#N/A</v>
      </c>
      <c r="K4906" t="e">
        <f>VLOOKUP(SALIDA[[#This Row],[CODIGO]],STOCK_STARSOFT[],5,FALSE)</f>
        <v>#N/A</v>
      </c>
      <c r="L4906" t="e">
        <f>SALIDA[[#This Row],[CANTIDAD]]*SALIDA[[#This Row],[PRECIO UND]]</f>
        <v>#N/A</v>
      </c>
    </row>
    <row r="4907" spans="1:12" x14ac:dyDescent="0.25">
      <c r="A4907" s="6"/>
      <c r="B4907" s="100" t="e">
        <f>VLOOKUP(SALIDA[[#This Row],[CODIGO]],STOCKSANLUIS[],2,FALSE)</f>
        <v>#N/A</v>
      </c>
      <c r="C4907" s="153"/>
      <c r="E4907" t="e">
        <f>IF(VLOOKUP(SALIDA[[#This Row],[CODIGO]],STOCKSANLUIS[],6,FALSE)=0,"PRODUCTO SIN STOCK/UBICACIÓN",VLOOKUP(SALIDA[[#This Row],[CODIGO]],STOCKSANLUIS[],6,FALSE))</f>
        <v>#N/A</v>
      </c>
      <c r="F4907" t="e">
        <f>SALIDA[[#This Row],[CANTIDAD]]/SALIDA[[#This Row],[UND MEDIDA]]</f>
        <v>#N/A</v>
      </c>
      <c r="G4907" t="e">
        <f>VLOOKUP(SALIDA[[#This Row],[CODIGO]],FAMILIAS[],4,FALSE)</f>
        <v>#N/A</v>
      </c>
      <c r="H4907" s="10" t="e">
        <f>IF(VLOOKUP(SALIDA[[#This Row],[CODIGO]],STOCKSANLUIS[],7,FALSE)=0,"PRODUCTO SIN STOCK/UBICACIÓN",VLOOKUP(SALIDA[[#This Row],[CODIGO]],STOCKSANLUIS[],7,FALSE))</f>
        <v>#N/A</v>
      </c>
      <c r="I4907" s="10"/>
      <c r="J4907" t="e">
        <f>SALIDA[[#This Row],[CODIGO]]&amp;"       "&amp;SALIDA[[#This Row],[FAMILIA]]</f>
        <v>#N/A</v>
      </c>
      <c r="K4907" t="e">
        <f>VLOOKUP(SALIDA[[#This Row],[CODIGO]],STOCK_STARSOFT[],5,FALSE)</f>
        <v>#N/A</v>
      </c>
      <c r="L4907" t="e">
        <f>SALIDA[[#This Row],[CANTIDAD]]*SALIDA[[#This Row],[PRECIO UND]]</f>
        <v>#N/A</v>
      </c>
    </row>
    <row r="4908" spans="1:12" x14ac:dyDescent="0.25">
      <c r="A4908" s="6"/>
      <c r="B4908" s="100" t="e">
        <f>VLOOKUP(SALIDA[[#This Row],[CODIGO]],STOCKSANLUIS[],2,FALSE)</f>
        <v>#N/A</v>
      </c>
      <c r="C4908" s="153"/>
      <c r="E4908" t="e">
        <f>IF(VLOOKUP(SALIDA[[#This Row],[CODIGO]],STOCKSANLUIS[],6,FALSE)=0,"PRODUCTO SIN STOCK/UBICACIÓN",VLOOKUP(SALIDA[[#This Row],[CODIGO]],STOCKSANLUIS[],6,FALSE))</f>
        <v>#N/A</v>
      </c>
      <c r="F4908" t="e">
        <f>SALIDA[[#This Row],[CANTIDAD]]/SALIDA[[#This Row],[UND MEDIDA]]</f>
        <v>#N/A</v>
      </c>
      <c r="G4908" t="e">
        <f>VLOOKUP(SALIDA[[#This Row],[CODIGO]],FAMILIAS[],4,FALSE)</f>
        <v>#N/A</v>
      </c>
      <c r="H4908" s="10" t="e">
        <f>IF(VLOOKUP(SALIDA[[#This Row],[CODIGO]],STOCKSANLUIS[],7,FALSE)=0,"PRODUCTO SIN STOCK/UBICACIÓN",VLOOKUP(SALIDA[[#This Row],[CODIGO]],STOCKSANLUIS[],7,FALSE))</f>
        <v>#N/A</v>
      </c>
      <c r="I4908" s="10"/>
      <c r="J4908" t="e">
        <f>SALIDA[[#This Row],[CODIGO]]&amp;"       "&amp;SALIDA[[#This Row],[FAMILIA]]</f>
        <v>#N/A</v>
      </c>
      <c r="K4908" t="e">
        <f>VLOOKUP(SALIDA[[#This Row],[CODIGO]],STOCK_STARSOFT[],5,FALSE)</f>
        <v>#N/A</v>
      </c>
      <c r="L4908" t="e">
        <f>SALIDA[[#This Row],[CANTIDAD]]*SALIDA[[#This Row],[PRECIO UND]]</f>
        <v>#N/A</v>
      </c>
    </row>
    <row r="4909" spans="1:12" x14ac:dyDescent="0.25">
      <c r="A4909" s="6"/>
      <c r="B4909" s="100" t="e">
        <f>VLOOKUP(SALIDA[[#This Row],[CODIGO]],STOCKSANLUIS[],2,FALSE)</f>
        <v>#N/A</v>
      </c>
      <c r="C4909" s="153"/>
      <c r="E4909" t="e">
        <f>IF(VLOOKUP(SALIDA[[#This Row],[CODIGO]],STOCKSANLUIS[],6,FALSE)=0,"PRODUCTO SIN STOCK/UBICACIÓN",VLOOKUP(SALIDA[[#This Row],[CODIGO]],STOCKSANLUIS[],6,FALSE))</f>
        <v>#N/A</v>
      </c>
      <c r="F4909" t="e">
        <f>SALIDA[[#This Row],[CANTIDAD]]/SALIDA[[#This Row],[UND MEDIDA]]</f>
        <v>#N/A</v>
      </c>
      <c r="G4909" t="e">
        <f>VLOOKUP(SALIDA[[#This Row],[CODIGO]],FAMILIAS[],4,FALSE)</f>
        <v>#N/A</v>
      </c>
      <c r="H4909" s="10" t="e">
        <f>IF(VLOOKUP(SALIDA[[#This Row],[CODIGO]],STOCKSANLUIS[],7,FALSE)=0,"PRODUCTO SIN STOCK/UBICACIÓN",VLOOKUP(SALIDA[[#This Row],[CODIGO]],STOCKSANLUIS[],7,FALSE))</f>
        <v>#N/A</v>
      </c>
      <c r="I4909" s="10"/>
      <c r="J4909" t="e">
        <f>SALIDA[[#This Row],[CODIGO]]&amp;"       "&amp;SALIDA[[#This Row],[FAMILIA]]</f>
        <v>#N/A</v>
      </c>
      <c r="K4909" t="e">
        <f>VLOOKUP(SALIDA[[#This Row],[CODIGO]],STOCK_STARSOFT[],5,FALSE)</f>
        <v>#N/A</v>
      </c>
      <c r="L4909" t="e">
        <f>SALIDA[[#This Row],[CANTIDAD]]*SALIDA[[#This Row],[PRECIO UND]]</f>
        <v>#N/A</v>
      </c>
    </row>
    <row r="4910" spans="1:12" x14ac:dyDescent="0.25">
      <c r="A4910" s="6"/>
      <c r="B4910" s="100" t="e">
        <f>VLOOKUP(SALIDA[[#This Row],[CODIGO]],STOCKSANLUIS[],2,FALSE)</f>
        <v>#N/A</v>
      </c>
      <c r="C4910" s="153"/>
      <c r="E4910" t="e">
        <f>IF(VLOOKUP(SALIDA[[#This Row],[CODIGO]],STOCKSANLUIS[],6,FALSE)=0,"PRODUCTO SIN STOCK/UBICACIÓN",VLOOKUP(SALIDA[[#This Row],[CODIGO]],STOCKSANLUIS[],6,FALSE))</f>
        <v>#N/A</v>
      </c>
      <c r="F4910" t="e">
        <f>SALIDA[[#This Row],[CANTIDAD]]/SALIDA[[#This Row],[UND MEDIDA]]</f>
        <v>#N/A</v>
      </c>
      <c r="G4910" t="e">
        <f>VLOOKUP(SALIDA[[#This Row],[CODIGO]],FAMILIAS[],4,FALSE)</f>
        <v>#N/A</v>
      </c>
      <c r="H4910" s="10" t="e">
        <f>IF(VLOOKUP(SALIDA[[#This Row],[CODIGO]],STOCKSANLUIS[],7,FALSE)=0,"PRODUCTO SIN STOCK/UBICACIÓN",VLOOKUP(SALIDA[[#This Row],[CODIGO]],STOCKSANLUIS[],7,FALSE))</f>
        <v>#N/A</v>
      </c>
      <c r="I4910" s="10"/>
      <c r="J4910" t="e">
        <f>SALIDA[[#This Row],[CODIGO]]&amp;"       "&amp;SALIDA[[#This Row],[FAMILIA]]</f>
        <v>#N/A</v>
      </c>
      <c r="K4910" t="e">
        <f>VLOOKUP(SALIDA[[#This Row],[CODIGO]],STOCK_STARSOFT[],5,FALSE)</f>
        <v>#N/A</v>
      </c>
      <c r="L4910" t="e">
        <f>SALIDA[[#This Row],[CANTIDAD]]*SALIDA[[#This Row],[PRECIO UND]]</f>
        <v>#N/A</v>
      </c>
    </row>
    <row r="4911" spans="1:12" x14ac:dyDescent="0.25">
      <c r="A4911" s="6"/>
      <c r="B4911" s="100" t="e">
        <f>VLOOKUP(SALIDA[[#This Row],[CODIGO]],STOCKSANLUIS[],2,FALSE)</f>
        <v>#N/A</v>
      </c>
      <c r="C4911" s="153"/>
      <c r="E4911" t="e">
        <f>IF(VLOOKUP(SALIDA[[#This Row],[CODIGO]],STOCKSANLUIS[],6,FALSE)=0,"PRODUCTO SIN STOCK/UBICACIÓN",VLOOKUP(SALIDA[[#This Row],[CODIGO]],STOCKSANLUIS[],6,FALSE))</f>
        <v>#N/A</v>
      </c>
      <c r="F4911" t="e">
        <f>SALIDA[[#This Row],[CANTIDAD]]/SALIDA[[#This Row],[UND MEDIDA]]</f>
        <v>#N/A</v>
      </c>
      <c r="G4911" t="e">
        <f>VLOOKUP(SALIDA[[#This Row],[CODIGO]],FAMILIAS[],4,FALSE)</f>
        <v>#N/A</v>
      </c>
      <c r="H4911" s="10" t="e">
        <f>IF(VLOOKUP(SALIDA[[#This Row],[CODIGO]],STOCKSANLUIS[],7,FALSE)=0,"PRODUCTO SIN STOCK/UBICACIÓN",VLOOKUP(SALIDA[[#This Row],[CODIGO]],STOCKSANLUIS[],7,FALSE))</f>
        <v>#N/A</v>
      </c>
      <c r="I4911" s="10"/>
      <c r="J4911" t="e">
        <f>SALIDA[[#This Row],[CODIGO]]&amp;"       "&amp;SALIDA[[#This Row],[FAMILIA]]</f>
        <v>#N/A</v>
      </c>
      <c r="K4911" t="e">
        <f>VLOOKUP(SALIDA[[#This Row],[CODIGO]],STOCK_STARSOFT[],5,FALSE)</f>
        <v>#N/A</v>
      </c>
      <c r="L4911" t="e">
        <f>SALIDA[[#This Row],[CANTIDAD]]*SALIDA[[#This Row],[PRECIO UND]]</f>
        <v>#N/A</v>
      </c>
    </row>
    <row r="4912" spans="1:12" x14ac:dyDescent="0.25">
      <c r="A4912" s="6"/>
      <c r="B4912" s="100" t="e">
        <f>VLOOKUP(SALIDA[[#This Row],[CODIGO]],STOCKSANLUIS[],2,FALSE)</f>
        <v>#N/A</v>
      </c>
      <c r="C4912" s="153"/>
      <c r="E4912" t="e">
        <f>IF(VLOOKUP(SALIDA[[#This Row],[CODIGO]],STOCKSANLUIS[],6,FALSE)=0,"PRODUCTO SIN STOCK/UBICACIÓN",VLOOKUP(SALIDA[[#This Row],[CODIGO]],STOCKSANLUIS[],6,FALSE))</f>
        <v>#N/A</v>
      </c>
      <c r="F4912" t="e">
        <f>SALIDA[[#This Row],[CANTIDAD]]/SALIDA[[#This Row],[UND MEDIDA]]</f>
        <v>#N/A</v>
      </c>
      <c r="G4912" t="e">
        <f>VLOOKUP(SALIDA[[#This Row],[CODIGO]],FAMILIAS[],4,FALSE)</f>
        <v>#N/A</v>
      </c>
      <c r="H4912" s="10" t="e">
        <f>IF(VLOOKUP(SALIDA[[#This Row],[CODIGO]],STOCKSANLUIS[],7,FALSE)=0,"PRODUCTO SIN STOCK/UBICACIÓN",VLOOKUP(SALIDA[[#This Row],[CODIGO]],STOCKSANLUIS[],7,FALSE))</f>
        <v>#N/A</v>
      </c>
      <c r="I4912" s="10"/>
      <c r="J4912" t="e">
        <f>SALIDA[[#This Row],[CODIGO]]&amp;"       "&amp;SALIDA[[#This Row],[FAMILIA]]</f>
        <v>#N/A</v>
      </c>
      <c r="K4912" t="e">
        <f>VLOOKUP(SALIDA[[#This Row],[CODIGO]],STOCK_STARSOFT[],5,FALSE)</f>
        <v>#N/A</v>
      </c>
      <c r="L4912" t="e">
        <f>SALIDA[[#This Row],[CANTIDAD]]*SALIDA[[#This Row],[PRECIO UND]]</f>
        <v>#N/A</v>
      </c>
    </row>
    <row r="4913" spans="1:12" x14ac:dyDescent="0.25">
      <c r="A4913" s="6"/>
      <c r="B4913" s="100" t="e">
        <f>VLOOKUP(SALIDA[[#This Row],[CODIGO]],STOCKSANLUIS[],2,FALSE)</f>
        <v>#N/A</v>
      </c>
      <c r="C4913" s="153"/>
      <c r="E4913" t="e">
        <f>IF(VLOOKUP(SALIDA[[#This Row],[CODIGO]],STOCKSANLUIS[],6,FALSE)=0,"PRODUCTO SIN STOCK/UBICACIÓN",VLOOKUP(SALIDA[[#This Row],[CODIGO]],STOCKSANLUIS[],6,FALSE))</f>
        <v>#N/A</v>
      </c>
      <c r="F4913" t="e">
        <f>SALIDA[[#This Row],[CANTIDAD]]/SALIDA[[#This Row],[UND MEDIDA]]</f>
        <v>#N/A</v>
      </c>
      <c r="G4913" t="e">
        <f>VLOOKUP(SALIDA[[#This Row],[CODIGO]],FAMILIAS[],4,FALSE)</f>
        <v>#N/A</v>
      </c>
      <c r="H4913" s="10" t="e">
        <f>IF(VLOOKUP(SALIDA[[#This Row],[CODIGO]],STOCKSANLUIS[],7,FALSE)=0,"PRODUCTO SIN STOCK/UBICACIÓN",VLOOKUP(SALIDA[[#This Row],[CODIGO]],STOCKSANLUIS[],7,FALSE))</f>
        <v>#N/A</v>
      </c>
      <c r="I4913" s="10"/>
      <c r="J4913" t="e">
        <f>SALIDA[[#This Row],[CODIGO]]&amp;"       "&amp;SALIDA[[#This Row],[FAMILIA]]</f>
        <v>#N/A</v>
      </c>
      <c r="K4913" t="e">
        <f>VLOOKUP(SALIDA[[#This Row],[CODIGO]],STOCK_STARSOFT[],5,FALSE)</f>
        <v>#N/A</v>
      </c>
      <c r="L4913" t="e">
        <f>SALIDA[[#This Row],[CANTIDAD]]*SALIDA[[#This Row],[PRECIO UND]]</f>
        <v>#N/A</v>
      </c>
    </row>
    <row r="4914" spans="1:12" x14ac:dyDescent="0.25">
      <c r="A4914" s="6"/>
      <c r="B4914" s="100" t="e">
        <f>VLOOKUP(SALIDA[[#This Row],[CODIGO]],STOCKSANLUIS[],2,FALSE)</f>
        <v>#N/A</v>
      </c>
      <c r="C4914" s="153"/>
      <c r="E4914" t="e">
        <f>IF(VLOOKUP(SALIDA[[#This Row],[CODIGO]],STOCKSANLUIS[],6,FALSE)=0,"PRODUCTO SIN STOCK/UBICACIÓN",VLOOKUP(SALIDA[[#This Row],[CODIGO]],STOCKSANLUIS[],6,FALSE))</f>
        <v>#N/A</v>
      </c>
      <c r="F4914" t="e">
        <f>SALIDA[[#This Row],[CANTIDAD]]/SALIDA[[#This Row],[UND MEDIDA]]</f>
        <v>#N/A</v>
      </c>
      <c r="G4914" t="e">
        <f>VLOOKUP(SALIDA[[#This Row],[CODIGO]],FAMILIAS[],4,FALSE)</f>
        <v>#N/A</v>
      </c>
      <c r="H4914" s="10" t="e">
        <f>IF(VLOOKUP(SALIDA[[#This Row],[CODIGO]],STOCKSANLUIS[],7,FALSE)=0,"PRODUCTO SIN STOCK/UBICACIÓN",VLOOKUP(SALIDA[[#This Row],[CODIGO]],STOCKSANLUIS[],7,FALSE))</f>
        <v>#N/A</v>
      </c>
      <c r="I4914" s="10"/>
      <c r="J4914" t="e">
        <f>SALIDA[[#This Row],[CODIGO]]&amp;"       "&amp;SALIDA[[#This Row],[FAMILIA]]</f>
        <v>#N/A</v>
      </c>
      <c r="K4914" t="e">
        <f>VLOOKUP(SALIDA[[#This Row],[CODIGO]],STOCK_STARSOFT[],5,FALSE)</f>
        <v>#N/A</v>
      </c>
      <c r="L4914" t="e">
        <f>SALIDA[[#This Row],[CANTIDAD]]*SALIDA[[#This Row],[PRECIO UND]]</f>
        <v>#N/A</v>
      </c>
    </row>
    <row r="4915" spans="1:12" x14ac:dyDescent="0.25">
      <c r="A4915" s="6"/>
      <c r="B4915" s="100" t="e">
        <f>VLOOKUP(SALIDA[[#This Row],[CODIGO]],STOCKSANLUIS[],2,FALSE)</f>
        <v>#N/A</v>
      </c>
      <c r="C4915" s="153"/>
      <c r="E4915" t="e">
        <f>IF(VLOOKUP(SALIDA[[#This Row],[CODIGO]],STOCKSANLUIS[],6,FALSE)=0,"PRODUCTO SIN STOCK/UBICACIÓN",VLOOKUP(SALIDA[[#This Row],[CODIGO]],STOCKSANLUIS[],6,FALSE))</f>
        <v>#N/A</v>
      </c>
      <c r="F4915" t="e">
        <f>SALIDA[[#This Row],[CANTIDAD]]/SALIDA[[#This Row],[UND MEDIDA]]</f>
        <v>#N/A</v>
      </c>
      <c r="G4915" t="e">
        <f>VLOOKUP(SALIDA[[#This Row],[CODIGO]],FAMILIAS[],4,FALSE)</f>
        <v>#N/A</v>
      </c>
      <c r="H4915" s="10" t="e">
        <f>IF(VLOOKUP(SALIDA[[#This Row],[CODIGO]],STOCKSANLUIS[],7,FALSE)=0,"PRODUCTO SIN STOCK/UBICACIÓN",VLOOKUP(SALIDA[[#This Row],[CODIGO]],STOCKSANLUIS[],7,FALSE))</f>
        <v>#N/A</v>
      </c>
      <c r="I4915" s="10"/>
      <c r="J4915" t="e">
        <f>SALIDA[[#This Row],[CODIGO]]&amp;"       "&amp;SALIDA[[#This Row],[FAMILIA]]</f>
        <v>#N/A</v>
      </c>
      <c r="K4915" t="e">
        <f>VLOOKUP(SALIDA[[#This Row],[CODIGO]],STOCK_STARSOFT[],5,FALSE)</f>
        <v>#N/A</v>
      </c>
      <c r="L4915" t="e">
        <f>SALIDA[[#This Row],[CANTIDAD]]*SALIDA[[#This Row],[PRECIO UND]]</f>
        <v>#N/A</v>
      </c>
    </row>
    <row r="4916" spans="1:12" x14ac:dyDescent="0.25">
      <c r="A4916" s="6"/>
      <c r="B4916" s="100" t="e">
        <f>VLOOKUP(SALIDA[[#This Row],[CODIGO]],STOCKSANLUIS[],2,FALSE)</f>
        <v>#N/A</v>
      </c>
      <c r="C4916" s="153"/>
      <c r="E4916" t="e">
        <f>IF(VLOOKUP(SALIDA[[#This Row],[CODIGO]],STOCKSANLUIS[],6,FALSE)=0,"PRODUCTO SIN STOCK/UBICACIÓN",VLOOKUP(SALIDA[[#This Row],[CODIGO]],STOCKSANLUIS[],6,FALSE))</f>
        <v>#N/A</v>
      </c>
      <c r="F4916" t="e">
        <f>SALIDA[[#This Row],[CANTIDAD]]/SALIDA[[#This Row],[UND MEDIDA]]</f>
        <v>#N/A</v>
      </c>
      <c r="G4916" t="e">
        <f>VLOOKUP(SALIDA[[#This Row],[CODIGO]],FAMILIAS[],4,FALSE)</f>
        <v>#N/A</v>
      </c>
      <c r="H4916" s="10" t="e">
        <f>IF(VLOOKUP(SALIDA[[#This Row],[CODIGO]],STOCKSANLUIS[],7,FALSE)=0,"PRODUCTO SIN STOCK/UBICACIÓN",VLOOKUP(SALIDA[[#This Row],[CODIGO]],STOCKSANLUIS[],7,FALSE))</f>
        <v>#N/A</v>
      </c>
      <c r="I4916" s="10"/>
      <c r="J4916" t="e">
        <f>SALIDA[[#This Row],[CODIGO]]&amp;"       "&amp;SALIDA[[#This Row],[FAMILIA]]</f>
        <v>#N/A</v>
      </c>
      <c r="K4916" t="e">
        <f>VLOOKUP(SALIDA[[#This Row],[CODIGO]],STOCK_STARSOFT[],5,FALSE)</f>
        <v>#N/A</v>
      </c>
      <c r="L4916" t="e">
        <f>SALIDA[[#This Row],[CANTIDAD]]*SALIDA[[#This Row],[PRECIO UND]]</f>
        <v>#N/A</v>
      </c>
    </row>
    <row r="4917" spans="1:12" x14ac:dyDescent="0.25">
      <c r="A4917" s="6"/>
      <c r="B4917" s="100" t="e">
        <f>VLOOKUP(SALIDA[[#This Row],[CODIGO]],STOCKSANLUIS[],2,FALSE)</f>
        <v>#N/A</v>
      </c>
      <c r="C4917" s="153"/>
      <c r="E4917" t="e">
        <f>IF(VLOOKUP(SALIDA[[#This Row],[CODIGO]],STOCKSANLUIS[],6,FALSE)=0,"PRODUCTO SIN STOCK/UBICACIÓN",VLOOKUP(SALIDA[[#This Row],[CODIGO]],STOCKSANLUIS[],6,FALSE))</f>
        <v>#N/A</v>
      </c>
      <c r="F4917" t="e">
        <f>SALIDA[[#This Row],[CANTIDAD]]/SALIDA[[#This Row],[UND MEDIDA]]</f>
        <v>#N/A</v>
      </c>
      <c r="G4917" t="e">
        <f>VLOOKUP(SALIDA[[#This Row],[CODIGO]],FAMILIAS[],4,FALSE)</f>
        <v>#N/A</v>
      </c>
      <c r="H4917" s="10" t="e">
        <f>IF(VLOOKUP(SALIDA[[#This Row],[CODIGO]],STOCKSANLUIS[],7,FALSE)=0,"PRODUCTO SIN STOCK/UBICACIÓN",VLOOKUP(SALIDA[[#This Row],[CODIGO]],STOCKSANLUIS[],7,FALSE))</f>
        <v>#N/A</v>
      </c>
      <c r="I4917" s="10"/>
      <c r="J4917" t="e">
        <f>SALIDA[[#This Row],[CODIGO]]&amp;"       "&amp;SALIDA[[#This Row],[FAMILIA]]</f>
        <v>#N/A</v>
      </c>
      <c r="K4917" t="e">
        <f>VLOOKUP(SALIDA[[#This Row],[CODIGO]],STOCK_STARSOFT[],5,FALSE)</f>
        <v>#N/A</v>
      </c>
      <c r="L4917" t="e">
        <f>SALIDA[[#This Row],[CANTIDAD]]*SALIDA[[#This Row],[PRECIO UND]]</f>
        <v>#N/A</v>
      </c>
    </row>
    <row r="4918" spans="1:12" x14ac:dyDescent="0.25">
      <c r="A4918" s="6"/>
      <c r="B4918" s="100" t="e">
        <f>VLOOKUP(SALIDA[[#This Row],[CODIGO]],STOCKSANLUIS[],2,FALSE)</f>
        <v>#N/A</v>
      </c>
      <c r="C4918" s="153"/>
      <c r="E4918" t="e">
        <f>IF(VLOOKUP(SALIDA[[#This Row],[CODIGO]],STOCKSANLUIS[],6,FALSE)=0,"PRODUCTO SIN STOCK/UBICACIÓN",VLOOKUP(SALIDA[[#This Row],[CODIGO]],STOCKSANLUIS[],6,FALSE))</f>
        <v>#N/A</v>
      </c>
      <c r="F4918" t="e">
        <f>SALIDA[[#This Row],[CANTIDAD]]/SALIDA[[#This Row],[UND MEDIDA]]</f>
        <v>#N/A</v>
      </c>
      <c r="G4918" t="e">
        <f>VLOOKUP(SALIDA[[#This Row],[CODIGO]],FAMILIAS[],4,FALSE)</f>
        <v>#N/A</v>
      </c>
      <c r="H4918" s="10" t="e">
        <f>IF(VLOOKUP(SALIDA[[#This Row],[CODIGO]],STOCKSANLUIS[],7,FALSE)=0,"PRODUCTO SIN STOCK/UBICACIÓN",VLOOKUP(SALIDA[[#This Row],[CODIGO]],STOCKSANLUIS[],7,FALSE))</f>
        <v>#N/A</v>
      </c>
      <c r="I4918" s="10"/>
      <c r="J4918" t="e">
        <f>SALIDA[[#This Row],[CODIGO]]&amp;"       "&amp;SALIDA[[#This Row],[FAMILIA]]</f>
        <v>#N/A</v>
      </c>
      <c r="K4918" t="e">
        <f>VLOOKUP(SALIDA[[#This Row],[CODIGO]],STOCK_STARSOFT[],5,FALSE)</f>
        <v>#N/A</v>
      </c>
      <c r="L4918" t="e">
        <f>SALIDA[[#This Row],[CANTIDAD]]*SALIDA[[#This Row],[PRECIO UND]]</f>
        <v>#N/A</v>
      </c>
    </row>
    <row r="4919" spans="1:12" x14ac:dyDescent="0.25">
      <c r="A4919" s="6"/>
      <c r="B4919" s="100" t="e">
        <f>VLOOKUP(SALIDA[[#This Row],[CODIGO]],STOCKSANLUIS[],2,FALSE)</f>
        <v>#N/A</v>
      </c>
      <c r="C4919" s="153"/>
      <c r="E4919" t="e">
        <f>IF(VLOOKUP(SALIDA[[#This Row],[CODIGO]],STOCKSANLUIS[],6,FALSE)=0,"PRODUCTO SIN STOCK/UBICACIÓN",VLOOKUP(SALIDA[[#This Row],[CODIGO]],STOCKSANLUIS[],6,FALSE))</f>
        <v>#N/A</v>
      </c>
      <c r="F4919" t="e">
        <f>SALIDA[[#This Row],[CANTIDAD]]/SALIDA[[#This Row],[UND MEDIDA]]</f>
        <v>#N/A</v>
      </c>
      <c r="G4919" t="e">
        <f>VLOOKUP(SALIDA[[#This Row],[CODIGO]],FAMILIAS[],4,FALSE)</f>
        <v>#N/A</v>
      </c>
      <c r="H4919" s="10" t="e">
        <f>IF(VLOOKUP(SALIDA[[#This Row],[CODIGO]],STOCKSANLUIS[],7,FALSE)=0,"PRODUCTO SIN STOCK/UBICACIÓN",VLOOKUP(SALIDA[[#This Row],[CODIGO]],STOCKSANLUIS[],7,FALSE))</f>
        <v>#N/A</v>
      </c>
      <c r="I4919" s="10"/>
      <c r="J4919" t="e">
        <f>SALIDA[[#This Row],[CODIGO]]&amp;"       "&amp;SALIDA[[#This Row],[FAMILIA]]</f>
        <v>#N/A</v>
      </c>
      <c r="K4919" t="e">
        <f>VLOOKUP(SALIDA[[#This Row],[CODIGO]],STOCK_STARSOFT[],5,FALSE)</f>
        <v>#N/A</v>
      </c>
      <c r="L4919" t="e">
        <f>SALIDA[[#This Row],[CANTIDAD]]*SALIDA[[#This Row],[PRECIO UND]]</f>
        <v>#N/A</v>
      </c>
    </row>
    <row r="4920" spans="1:12" x14ac:dyDescent="0.25">
      <c r="A4920" s="6"/>
      <c r="B4920" s="100" t="e">
        <f>VLOOKUP(SALIDA[[#This Row],[CODIGO]],STOCKSANLUIS[],2,FALSE)</f>
        <v>#N/A</v>
      </c>
      <c r="C4920" s="153"/>
      <c r="E4920" t="e">
        <f>IF(VLOOKUP(SALIDA[[#This Row],[CODIGO]],STOCKSANLUIS[],6,FALSE)=0,"PRODUCTO SIN STOCK/UBICACIÓN",VLOOKUP(SALIDA[[#This Row],[CODIGO]],STOCKSANLUIS[],6,FALSE))</f>
        <v>#N/A</v>
      </c>
      <c r="F4920" t="e">
        <f>SALIDA[[#This Row],[CANTIDAD]]/SALIDA[[#This Row],[UND MEDIDA]]</f>
        <v>#N/A</v>
      </c>
      <c r="G4920" t="e">
        <f>VLOOKUP(SALIDA[[#This Row],[CODIGO]],FAMILIAS[],4,FALSE)</f>
        <v>#N/A</v>
      </c>
      <c r="H4920" s="10" t="e">
        <f>IF(VLOOKUP(SALIDA[[#This Row],[CODIGO]],STOCKSANLUIS[],7,FALSE)=0,"PRODUCTO SIN STOCK/UBICACIÓN",VLOOKUP(SALIDA[[#This Row],[CODIGO]],STOCKSANLUIS[],7,FALSE))</f>
        <v>#N/A</v>
      </c>
      <c r="I4920" s="10"/>
      <c r="J4920" t="e">
        <f>SALIDA[[#This Row],[CODIGO]]&amp;"       "&amp;SALIDA[[#This Row],[FAMILIA]]</f>
        <v>#N/A</v>
      </c>
      <c r="K4920" t="e">
        <f>VLOOKUP(SALIDA[[#This Row],[CODIGO]],STOCK_STARSOFT[],5,FALSE)</f>
        <v>#N/A</v>
      </c>
      <c r="L4920" t="e">
        <f>SALIDA[[#This Row],[CANTIDAD]]*SALIDA[[#This Row],[PRECIO UND]]</f>
        <v>#N/A</v>
      </c>
    </row>
    <row r="4921" spans="1:12" x14ac:dyDescent="0.25">
      <c r="A4921" s="6"/>
      <c r="B4921" s="100" t="e">
        <f>VLOOKUP(SALIDA[[#This Row],[CODIGO]],STOCKSANLUIS[],2,FALSE)</f>
        <v>#N/A</v>
      </c>
      <c r="C4921" s="153"/>
      <c r="E4921" t="e">
        <f>IF(VLOOKUP(SALIDA[[#This Row],[CODIGO]],STOCKSANLUIS[],6,FALSE)=0,"PRODUCTO SIN STOCK/UBICACIÓN",VLOOKUP(SALIDA[[#This Row],[CODIGO]],STOCKSANLUIS[],6,FALSE))</f>
        <v>#N/A</v>
      </c>
      <c r="F4921" t="e">
        <f>SALIDA[[#This Row],[CANTIDAD]]/SALIDA[[#This Row],[UND MEDIDA]]</f>
        <v>#N/A</v>
      </c>
      <c r="G4921" t="e">
        <f>VLOOKUP(SALIDA[[#This Row],[CODIGO]],FAMILIAS[],4,FALSE)</f>
        <v>#N/A</v>
      </c>
      <c r="H4921" s="10" t="e">
        <f>IF(VLOOKUP(SALIDA[[#This Row],[CODIGO]],STOCKSANLUIS[],7,FALSE)=0,"PRODUCTO SIN STOCK/UBICACIÓN",VLOOKUP(SALIDA[[#This Row],[CODIGO]],STOCKSANLUIS[],7,FALSE))</f>
        <v>#N/A</v>
      </c>
      <c r="I4921" s="10"/>
      <c r="J4921" t="e">
        <f>SALIDA[[#This Row],[CODIGO]]&amp;"       "&amp;SALIDA[[#This Row],[FAMILIA]]</f>
        <v>#N/A</v>
      </c>
      <c r="K4921" t="e">
        <f>VLOOKUP(SALIDA[[#This Row],[CODIGO]],STOCK_STARSOFT[],5,FALSE)</f>
        <v>#N/A</v>
      </c>
      <c r="L4921" t="e">
        <f>SALIDA[[#This Row],[CANTIDAD]]*SALIDA[[#This Row],[PRECIO UND]]</f>
        <v>#N/A</v>
      </c>
    </row>
    <row r="4922" spans="1:12" x14ac:dyDescent="0.25">
      <c r="A4922" s="6"/>
      <c r="B4922" s="100" t="e">
        <f>VLOOKUP(SALIDA[[#This Row],[CODIGO]],STOCKSANLUIS[],2,FALSE)</f>
        <v>#N/A</v>
      </c>
      <c r="C4922" s="153"/>
      <c r="E4922" t="e">
        <f>IF(VLOOKUP(SALIDA[[#This Row],[CODIGO]],STOCKSANLUIS[],6,FALSE)=0,"PRODUCTO SIN STOCK/UBICACIÓN",VLOOKUP(SALIDA[[#This Row],[CODIGO]],STOCKSANLUIS[],6,FALSE))</f>
        <v>#N/A</v>
      </c>
      <c r="F4922" t="e">
        <f>SALIDA[[#This Row],[CANTIDAD]]/SALIDA[[#This Row],[UND MEDIDA]]</f>
        <v>#N/A</v>
      </c>
      <c r="G4922" t="e">
        <f>VLOOKUP(SALIDA[[#This Row],[CODIGO]],FAMILIAS[],4,FALSE)</f>
        <v>#N/A</v>
      </c>
      <c r="H4922" s="10" t="e">
        <f>IF(VLOOKUP(SALIDA[[#This Row],[CODIGO]],STOCKSANLUIS[],7,FALSE)=0,"PRODUCTO SIN STOCK/UBICACIÓN",VLOOKUP(SALIDA[[#This Row],[CODIGO]],STOCKSANLUIS[],7,FALSE))</f>
        <v>#N/A</v>
      </c>
      <c r="I4922" s="10"/>
      <c r="J4922" t="e">
        <f>SALIDA[[#This Row],[CODIGO]]&amp;"       "&amp;SALIDA[[#This Row],[FAMILIA]]</f>
        <v>#N/A</v>
      </c>
      <c r="K4922" t="e">
        <f>VLOOKUP(SALIDA[[#This Row],[CODIGO]],STOCK_STARSOFT[],5,FALSE)</f>
        <v>#N/A</v>
      </c>
      <c r="L4922" t="e">
        <f>SALIDA[[#This Row],[CANTIDAD]]*SALIDA[[#This Row],[PRECIO UND]]</f>
        <v>#N/A</v>
      </c>
    </row>
    <row r="4923" spans="1:12" x14ac:dyDescent="0.25">
      <c r="A4923" s="6"/>
      <c r="B4923" s="100" t="e">
        <f>VLOOKUP(SALIDA[[#This Row],[CODIGO]],STOCKSANLUIS[],2,FALSE)</f>
        <v>#N/A</v>
      </c>
      <c r="C4923" s="153"/>
      <c r="E4923" t="e">
        <f>IF(VLOOKUP(SALIDA[[#This Row],[CODIGO]],STOCKSANLUIS[],6,FALSE)=0,"PRODUCTO SIN STOCK/UBICACIÓN",VLOOKUP(SALIDA[[#This Row],[CODIGO]],STOCKSANLUIS[],6,FALSE))</f>
        <v>#N/A</v>
      </c>
      <c r="F4923" t="e">
        <f>SALIDA[[#This Row],[CANTIDAD]]/SALIDA[[#This Row],[UND MEDIDA]]</f>
        <v>#N/A</v>
      </c>
      <c r="G4923" t="e">
        <f>VLOOKUP(SALIDA[[#This Row],[CODIGO]],FAMILIAS[],4,FALSE)</f>
        <v>#N/A</v>
      </c>
      <c r="H4923" s="10" t="e">
        <f>IF(VLOOKUP(SALIDA[[#This Row],[CODIGO]],STOCKSANLUIS[],7,FALSE)=0,"PRODUCTO SIN STOCK/UBICACIÓN",VLOOKUP(SALIDA[[#This Row],[CODIGO]],STOCKSANLUIS[],7,FALSE))</f>
        <v>#N/A</v>
      </c>
      <c r="I4923" s="10"/>
      <c r="J4923" t="e">
        <f>SALIDA[[#This Row],[CODIGO]]&amp;"       "&amp;SALIDA[[#This Row],[FAMILIA]]</f>
        <v>#N/A</v>
      </c>
      <c r="K4923" t="e">
        <f>VLOOKUP(SALIDA[[#This Row],[CODIGO]],STOCK_STARSOFT[],5,FALSE)</f>
        <v>#N/A</v>
      </c>
      <c r="L4923" t="e">
        <f>SALIDA[[#This Row],[CANTIDAD]]*SALIDA[[#This Row],[PRECIO UND]]</f>
        <v>#N/A</v>
      </c>
    </row>
    <row r="4924" spans="1:12" x14ac:dyDescent="0.25">
      <c r="A4924" s="6"/>
      <c r="B4924" s="100" t="e">
        <f>VLOOKUP(SALIDA[[#This Row],[CODIGO]],STOCKSANLUIS[],2,FALSE)</f>
        <v>#N/A</v>
      </c>
      <c r="C4924" s="153"/>
      <c r="E4924" t="e">
        <f>IF(VLOOKUP(SALIDA[[#This Row],[CODIGO]],STOCKSANLUIS[],6,FALSE)=0,"PRODUCTO SIN STOCK/UBICACIÓN",VLOOKUP(SALIDA[[#This Row],[CODIGO]],STOCKSANLUIS[],6,FALSE))</f>
        <v>#N/A</v>
      </c>
      <c r="F4924" t="e">
        <f>SALIDA[[#This Row],[CANTIDAD]]/SALIDA[[#This Row],[UND MEDIDA]]</f>
        <v>#N/A</v>
      </c>
      <c r="G4924" t="e">
        <f>VLOOKUP(SALIDA[[#This Row],[CODIGO]],FAMILIAS[],4,FALSE)</f>
        <v>#N/A</v>
      </c>
      <c r="H4924" s="10" t="e">
        <f>IF(VLOOKUP(SALIDA[[#This Row],[CODIGO]],STOCKSANLUIS[],7,FALSE)=0,"PRODUCTO SIN STOCK/UBICACIÓN",VLOOKUP(SALIDA[[#This Row],[CODIGO]],STOCKSANLUIS[],7,FALSE))</f>
        <v>#N/A</v>
      </c>
      <c r="I4924" s="10"/>
      <c r="J4924" t="e">
        <f>SALIDA[[#This Row],[CODIGO]]&amp;"       "&amp;SALIDA[[#This Row],[FAMILIA]]</f>
        <v>#N/A</v>
      </c>
      <c r="K4924" t="e">
        <f>VLOOKUP(SALIDA[[#This Row],[CODIGO]],STOCK_STARSOFT[],5,FALSE)</f>
        <v>#N/A</v>
      </c>
      <c r="L4924" t="e">
        <f>SALIDA[[#This Row],[CANTIDAD]]*SALIDA[[#This Row],[PRECIO UND]]</f>
        <v>#N/A</v>
      </c>
    </row>
    <row r="4925" spans="1:12" x14ac:dyDescent="0.25">
      <c r="A4925" s="6"/>
      <c r="B4925" s="100" t="e">
        <f>VLOOKUP(SALIDA[[#This Row],[CODIGO]],STOCKSANLUIS[],2,FALSE)</f>
        <v>#N/A</v>
      </c>
      <c r="C4925" s="153"/>
      <c r="E4925" t="e">
        <f>IF(VLOOKUP(SALIDA[[#This Row],[CODIGO]],STOCKSANLUIS[],6,FALSE)=0,"PRODUCTO SIN STOCK/UBICACIÓN",VLOOKUP(SALIDA[[#This Row],[CODIGO]],STOCKSANLUIS[],6,FALSE))</f>
        <v>#N/A</v>
      </c>
      <c r="F4925" t="e">
        <f>SALIDA[[#This Row],[CANTIDAD]]/SALIDA[[#This Row],[UND MEDIDA]]</f>
        <v>#N/A</v>
      </c>
      <c r="G4925" t="e">
        <f>VLOOKUP(SALIDA[[#This Row],[CODIGO]],FAMILIAS[],4,FALSE)</f>
        <v>#N/A</v>
      </c>
      <c r="H4925" s="10" t="e">
        <f>IF(VLOOKUP(SALIDA[[#This Row],[CODIGO]],STOCKSANLUIS[],7,FALSE)=0,"PRODUCTO SIN STOCK/UBICACIÓN",VLOOKUP(SALIDA[[#This Row],[CODIGO]],STOCKSANLUIS[],7,FALSE))</f>
        <v>#N/A</v>
      </c>
      <c r="I4925" s="10"/>
      <c r="J4925" t="e">
        <f>SALIDA[[#This Row],[CODIGO]]&amp;"       "&amp;SALIDA[[#This Row],[FAMILIA]]</f>
        <v>#N/A</v>
      </c>
      <c r="K4925" t="e">
        <f>VLOOKUP(SALIDA[[#This Row],[CODIGO]],STOCK_STARSOFT[],5,FALSE)</f>
        <v>#N/A</v>
      </c>
      <c r="L4925" t="e">
        <f>SALIDA[[#This Row],[CANTIDAD]]*SALIDA[[#This Row],[PRECIO UND]]</f>
        <v>#N/A</v>
      </c>
    </row>
    <row r="4926" spans="1:12" x14ac:dyDescent="0.25">
      <c r="A4926" s="6"/>
      <c r="B4926" s="100" t="e">
        <f>VLOOKUP(SALIDA[[#This Row],[CODIGO]],STOCKSANLUIS[],2,FALSE)</f>
        <v>#N/A</v>
      </c>
      <c r="C4926" s="153"/>
      <c r="E4926" t="e">
        <f>IF(VLOOKUP(SALIDA[[#This Row],[CODIGO]],STOCKSANLUIS[],6,FALSE)=0,"PRODUCTO SIN STOCK/UBICACIÓN",VLOOKUP(SALIDA[[#This Row],[CODIGO]],STOCKSANLUIS[],6,FALSE))</f>
        <v>#N/A</v>
      </c>
      <c r="F4926" t="e">
        <f>SALIDA[[#This Row],[CANTIDAD]]/SALIDA[[#This Row],[UND MEDIDA]]</f>
        <v>#N/A</v>
      </c>
      <c r="G4926" t="e">
        <f>VLOOKUP(SALIDA[[#This Row],[CODIGO]],FAMILIAS[],4,FALSE)</f>
        <v>#N/A</v>
      </c>
      <c r="H4926" s="10" t="e">
        <f>IF(VLOOKUP(SALIDA[[#This Row],[CODIGO]],STOCKSANLUIS[],7,FALSE)=0,"PRODUCTO SIN STOCK/UBICACIÓN",VLOOKUP(SALIDA[[#This Row],[CODIGO]],STOCKSANLUIS[],7,FALSE))</f>
        <v>#N/A</v>
      </c>
      <c r="I4926" s="10"/>
      <c r="J4926" t="e">
        <f>SALIDA[[#This Row],[CODIGO]]&amp;"       "&amp;SALIDA[[#This Row],[FAMILIA]]</f>
        <v>#N/A</v>
      </c>
      <c r="K4926" t="e">
        <f>VLOOKUP(SALIDA[[#This Row],[CODIGO]],STOCK_STARSOFT[],5,FALSE)</f>
        <v>#N/A</v>
      </c>
      <c r="L4926" t="e">
        <f>SALIDA[[#This Row],[CANTIDAD]]*SALIDA[[#This Row],[PRECIO UND]]</f>
        <v>#N/A</v>
      </c>
    </row>
    <row r="4927" spans="1:12" x14ac:dyDescent="0.25">
      <c r="A4927" s="6"/>
      <c r="B4927" s="100" t="e">
        <f>VLOOKUP(SALIDA[[#This Row],[CODIGO]],STOCKSANLUIS[],2,FALSE)</f>
        <v>#N/A</v>
      </c>
      <c r="C4927" s="153"/>
      <c r="E4927" t="e">
        <f>IF(VLOOKUP(SALIDA[[#This Row],[CODIGO]],STOCKSANLUIS[],6,FALSE)=0,"PRODUCTO SIN STOCK/UBICACIÓN",VLOOKUP(SALIDA[[#This Row],[CODIGO]],STOCKSANLUIS[],6,FALSE))</f>
        <v>#N/A</v>
      </c>
      <c r="F4927" t="e">
        <f>SALIDA[[#This Row],[CANTIDAD]]/SALIDA[[#This Row],[UND MEDIDA]]</f>
        <v>#N/A</v>
      </c>
      <c r="G4927" t="e">
        <f>VLOOKUP(SALIDA[[#This Row],[CODIGO]],FAMILIAS[],4,FALSE)</f>
        <v>#N/A</v>
      </c>
      <c r="H4927" s="10" t="e">
        <f>IF(VLOOKUP(SALIDA[[#This Row],[CODIGO]],STOCKSANLUIS[],7,FALSE)=0,"PRODUCTO SIN STOCK/UBICACIÓN",VLOOKUP(SALIDA[[#This Row],[CODIGO]],STOCKSANLUIS[],7,FALSE))</f>
        <v>#N/A</v>
      </c>
      <c r="I4927" s="10"/>
      <c r="J4927" t="e">
        <f>SALIDA[[#This Row],[CODIGO]]&amp;"       "&amp;SALIDA[[#This Row],[FAMILIA]]</f>
        <v>#N/A</v>
      </c>
      <c r="K4927" t="e">
        <f>VLOOKUP(SALIDA[[#This Row],[CODIGO]],STOCK_STARSOFT[],5,FALSE)</f>
        <v>#N/A</v>
      </c>
      <c r="L4927" t="e">
        <f>SALIDA[[#This Row],[CANTIDAD]]*SALIDA[[#This Row],[PRECIO UND]]</f>
        <v>#N/A</v>
      </c>
    </row>
    <row r="4928" spans="1:12" x14ac:dyDescent="0.25">
      <c r="A4928" s="6"/>
      <c r="B4928" s="100" t="e">
        <f>VLOOKUP(SALIDA[[#This Row],[CODIGO]],STOCKSANLUIS[],2,FALSE)</f>
        <v>#N/A</v>
      </c>
      <c r="C4928" s="153"/>
      <c r="E4928" t="e">
        <f>IF(VLOOKUP(SALIDA[[#This Row],[CODIGO]],STOCKSANLUIS[],6,FALSE)=0,"PRODUCTO SIN STOCK/UBICACIÓN",VLOOKUP(SALIDA[[#This Row],[CODIGO]],STOCKSANLUIS[],6,FALSE))</f>
        <v>#N/A</v>
      </c>
      <c r="F4928" t="e">
        <f>SALIDA[[#This Row],[CANTIDAD]]/SALIDA[[#This Row],[UND MEDIDA]]</f>
        <v>#N/A</v>
      </c>
      <c r="G4928" t="e">
        <f>VLOOKUP(SALIDA[[#This Row],[CODIGO]],FAMILIAS[],4,FALSE)</f>
        <v>#N/A</v>
      </c>
      <c r="H4928" s="10" t="e">
        <f>IF(VLOOKUP(SALIDA[[#This Row],[CODIGO]],STOCKSANLUIS[],7,FALSE)=0,"PRODUCTO SIN STOCK/UBICACIÓN",VLOOKUP(SALIDA[[#This Row],[CODIGO]],STOCKSANLUIS[],7,FALSE))</f>
        <v>#N/A</v>
      </c>
      <c r="I4928" s="10"/>
      <c r="J4928" t="e">
        <f>SALIDA[[#This Row],[CODIGO]]&amp;"       "&amp;SALIDA[[#This Row],[FAMILIA]]</f>
        <v>#N/A</v>
      </c>
      <c r="K4928" t="e">
        <f>VLOOKUP(SALIDA[[#This Row],[CODIGO]],STOCK_STARSOFT[],5,FALSE)</f>
        <v>#N/A</v>
      </c>
      <c r="L4928" t="e">
        <f>SALIDA[[#This Row],[CANTIDAD]]*SALIDA[[#This Row],[PRECIO UND]]</f>
        <v>#N/A</v>
      </c>
    </row>
    <row r="4929" spans="1:12" x14ac:dyDescent="0.25">
      <c r="A4929" s="6"/>
      <c r="B4929" s="100" t="e">
        <f>VLOOKUP(SALIDA[[#This Row],[CODIGO]],STOCKSANLUIS[],2,FALSE)</f>
        <v>#N/A</v>
      </c>
      <c r="C4929" s="153"/>
      <c r="E4929" t="e">
        <f>IF(VLOOKUP(SALIDA[[#This Row],[CODIGO]],STOCKSANLUIS[],6,FALSE)=0,"PRODUCTO SIN STOCK/UBICACIÓN",VLOOKUP(SALIDA[[#This Row],[CODIGO]],STOCKSANLUIS[],6,FALSE))</f>
        <v>#N/A</v>
      </c>
      <c r="F4929" t="e">
        <f>SALIDA[[#This Row],[CANTIDAD]]/SALIDA[[#This Row],[UND MEDIDA]]</f>
        <v>#N/A</v>
      </c>
      <c r="G4929" t="e">
        <f>VLOOKUP(SALIDA[[#This Row],[CODIGO]],FAMILIAS[],4,FALSE)</f>
        <v>#N/A</v>
      </c>
      <c r="H4929" s="10" t="e">
        <f>IF(VLOOKUP(SALIDA[[#This Row],[CODIGO]],STOCKSANLUIS[],7,FALSE)=0,"PRODUCTO SIN STOCK/UBICACIÓN",VLOOKUP(SALIDA[[#This Row],[CODIGO]],STOCKSANLUIS[],7,FALSE))</f>
        <v>#N/A</v>
      </c>
      <c r="I4929" s="10"/>
      <c r="J4929" t="e">
        <f>SALIDA[[#This Row],[CODIGO]]&amp;"       "&amp;SALIDA[[#This Row],[FAMILIA]]</f>
        <v>#N/A</v>
      </c>
      <c r="K4929" t="e">
        <f>VLOOKUP(SALIDA[[#This Row],[CODIGO]],STOCK_STARSOFT[],5,FALSE)</f>
        <v>#N/A</v>
      </c>
      <c r="L4929" t="e">
        <f>SALIDA[[#This Row],[CANTIDAD]]*SALIDA[[#This Row],[PRECIO UND]]</f>
        <v>#N/A</v>
      </c>
    </row>
    <row r="4930" spans="1:12" x14ac:dyDescent="0.25">
      <c r="A4930" s="6"/>
      <c r="B4930" s="100" t="e">
        <f>VLOOKUP(SALIDA[[#This Row],[CODIGO]],STOCKSANLUIS[],2,FALSE)</f>
        <v>#N/A</v>
      </c>
      <c r="C4930" s="153"/>
      <c r="E4930" t="e">
        <f>IF(VLOOKUP(SALIDA[[#This Row],[CODIGO]],STOCKSANLUIS[],6,FALSE)=0,"PRODUCTO SIN STOCK/UBICACIÓN",VLOOKUP(SALIDA[[#This Row],[CODIGO]],STOCKSANLUIS[],6,FALSE))</f>
        <v>#N/A</v>
      </c>
      <c r="F4930" t="e">
        <f>SALIDA[[#This Row],[CANTIDAD]]/SALIDA[[#This Row],[UND MEDIDA]]</f>
        <v>#N/A</v>
      </c>
      <c r="G4930" t="e">
        <f>VLOOKUP(SALIDA[[#This Row],[CODIGO]],FAMILIAS[],4,FALSE)</f>
        <v>#N/A</v>
      </c>
      <c r="H4930" s="10" t="e">
        <f>IF(VLOOKUP(SALIDA[[#This Row],[CODIGO]],STOCKSANLUIS[],7,FALSE)=0,"PRODUCTO SIN STOCK/UBICACIÓN",VLOOKUP(SALIDA[[#This Row],[CODIGO]],STOCKSANLUIS[],7,FALSE))</f>
        <v>#N/A</v>
      </c>
      <c r="I4930" s="10"/>
      <c r="J4930" t="e">
        <f>SALIDA[[#This Row],[CODIGO]]&amp;"       "&amp;SALIDA[[#This Row],[FAMILIA]]</f>
        <v>#N/A</v>
      </c>
      <c r="K4930" t="e">
        <f>VLOOKUP(SALIDA[[#This Row],[CODIGO]],STOCK_STARSOFT[],5,FALSE)</f>
        <v>#N/A</v>
      </c>
      <c r="L4930" t="e">
        <f>SALIDA[[#This Row],[CANTIDAD]]*SALIDA[[#This Row],[PRECIO UND]]</f>
        <v>#N/A</v>
      </c>
    </row>
    <row r="4931" spans="1:12" x14ac:dyDescent="0.25">
      <c r="A4931" s="6"/>
      <c r="B4931" s="100" t="e">
        <f>VLOOKUP(SALIDA[[#This Row],[CODIGO]],STOCKSANLUIS[],2,FALSE)</f>
        <v>#N/A</v>
      </c>
      <c r="C4931" s="153"/>
      <c r="E4931" t="e">
        <f>IF(VLOOKUP(SALIDA[[#This Row],[CODIGO]],STOCKSANLUIS[],6,FALSE)=0,"PRODUCTO SIN STOCK/UBICACIÓN",VLOOKUP(SALIDA[[#This Row],[CODIGO]],STOCKSANLUIS[],6,FALSE))</f>
        <v>#N/A</v>
      </c>
      <c r="F4931" t="e">
        <f>SALIDA[[#This Row],[CANTIDAD]]/SALIDA[[#This Row],[UND MEDIDA]]</f>
        <v>#N/A</v>
      </c>
      <c r="G4931" t="e">
        <f>VLOOKUP(SALIDA[[#This Row],[CODIGO]],FAMILIAS[],4,FALSE)</f>
        <v>#N/A</v>
      </c>
      <c r="H4931" s="10" t="e">
        <f>IF(VLOOKUP(SALIDA[[#This Row],[CODIGO]],STOCKSANLUIS[],7,FALSE)=0,"PRODUCTO SIN STOCK/UBICACIÓN",VLOOKUP(SALIDA[[#This Row],[CODIGO]],STOCKSANLUIS[],7,FALSE))</f>
        <v>#N/A</v>
      </c>
      <c r="I4931" s="10"/>
      <c r="J4931" t="e">
        <f>SALIDA[[#This Row],[CODIGO]]&amp;"       "&amp;SALIDA[[#This Row],[FAMILIA]]</f>
        <v>#N/A</v>
      </c>
      <c r="K4931" t="e">
        <f>VLOOKUP(SALIDA[[#This Row],[CODIGO]],STOCK_STARSOFT[],5,FALSE)</f>
        <v>#N/A</v>
      </c>
      <c r="L4931" t="e">
        <f>SALIDA[[#This Row],[CANTIDAD]]*SALIDA[[#This Row],[PRECIO UND]]</f>
        <v>#N/A</v>
      </c>
    </row>
    <row r="4932" spans="1:12" x14ac:dyDescent="0.25">
      <c r="A4932" s="6"/>
      <c r="B4932" s="100" t="e">
        <f>VLOOKUP(SALIDA[[#This Row],[CODIGO]],STOCKSANLUIS[],2,FALSE)</f>
        <v>#N/A</v>
      </c>
      <c r="C4932" s="153"/>
      <c r="E4932" t="e">
        <f>IF(VLOOKUP(SALIDA[[#This Row],[CODIGO]],STOCKSANLUIS[],6,FALSE)=0,"PRODUCTO SIN STOCK/UBICACIÓN",VLOOKUP(SALIDA[[#This Row],[CODIGO]],STOCKSANLUIS[],6,FALSE))</f>
        <v>#N/A</v>
      </c>
      <c r="F4932" t="e">
        <f>SALIDA[[#This Row],[CANTIDAD]]/SALIDA[[#This Row],[UND MEDIDA]]</f>
        <v>#N/A</v>
      </c>
      <c r="G4932" t="e">
        <f>VLOOKUP(SALIDA[[#This Row],[CODIGO]],FAMILIAS[],4,FALSE)</f>
        <v>#N/A</v>
      </c>
      <c r="H4932" s="10" t="e">
        <f>IF(VLOOKUP(SALIDA[[#This Row],[CODIGO]],STOCKSANLUIS[],7,FALSE)=0,"PRODUCTO SIN STOCK/UBICACIÓN",VLOOKUP(SALIDA[[#This Row],[CODIGO]],STOCKSANLUIS[],7,FALSE))</f>
        <v>#N/A</v>
      </c>
      <c r="I4932" s="10"/>
      <c r="J4932" t="e">
        <f>SALIDA[[#This Row],[CODIGO]]&amp;"       "&amp;SALIDA[[#This Row],[FAMILIA]]</f>
        <v>#N/A</v>
      </c>
      <c r="K4932" t="e">
        <f>VLOOKUP(SALIDA[[#This Row],[CODIGO]],STOCK_STARSOFT[],5,FALSE)</f>
        <v>#N/A</v>
      </c>
      <c r="L4932" t="e">
        <f>SALIDA[[#This Row],[CANTIDAD]]*SALIDA[[#This Row],[PRECIO UND]]</f>
        <v>#N/A</v>
      </c>
    </row>
    <row r="4933" spans="1:12" x14ac:dyDescent="0.25">
      <c r="A4933" s="6"/>
      <c r="B4933" s="100" t="e">
        <f>VLOOKUP(SALIDA[[#This Row],[CODIGO]],STOCKSANLUIS[],2,FALSE)</f>
        <v>#N/A</v>
      </c>
      <c r="C4933" s="153"/>
      <c r="E4933" t="e">
        <f>IF(VLOOKUP(SALIDA[[#This Row],[CODIGO]],STOCKSANLUIS[],6,FALSE)=0,"PRODUCTO SIN STOCK/UBICACIÓN",VLOOKUP(SALIDA[[#This Row],[CODIGO]],STOCKSANLUIS[],6,FALSE))</f>
        <v>#N/A</v>
      </c>
      <c r="F4933" t="e">
        <f>SALIDA[[#This Row],[CANTIDAD]]/SALIDA[[#This Row],[UND MEDIDA]]</f>
        <v>#N/A</v>
      </c>
      <c r="G4933" t="e">
        <f>VLOOKUP(SALIDA[[#This Row],[CODIGO]],FAMILIAS[],4,FALSE)</f>
        <v>#N/A</v>
      </c>
      <c r="H4933" s="10" t="e">
        <f>IF(VLOOKUP(SALIDA[[#This Row],[CODIGO]],STOCKSANLUIS[],7,FALSE)=0,"PRODUCTO SIN STOCK/UBICACIÓN",VLOOKUP(SALIDA[[#This Row],[CODIGO]],STOCKSANLUIS[],7,FALSE))</f>
        <v>#N/A</v>
      </c>
      <c r="I4933" s="10"/>
      <c r="J4933" t="e">
        <f>SALIDA[[#This Row],[CODIGO]]&amp;"       "&amp;SALIDA[[#This Row],[FAMILIA]]</f>
        <v>#N/A</v>
      </c>
      <c r="K4933" t="e">
        <f>VLOOKUP(SALIDA[[#This Row],[CODIGO]],STOCK_STARSOFT[],5,FALSE)</f>
        <v>#N/A</v>
      </c>
      <c r="L4933" t="e">
        <f>SALIDA[[#This Row],[CANTIDAD]]*SALIDA[[#This Row],[PRECIO UND]]</f>
        <v>#N/A</v>
      </c>
    </row>
    <row r="4934" spans="1:12" x14ac:dyDescent="0.25">
      <c r="A4934" s="6"/>
      <c r="B4934" s="100" t="e">
        <f>VLOOKUP(SALIDA[[#This Row],[CODIGO]],STOCKSANLUIS[],2,FALSE)</f>
        <v>#N/A</v>
      </c>
      <c r="C4934" s="153"/>
      <c r="E4934" t="e">
        <f>IF(VLOOKUP(SALIDA[[#This Row],[CODIGO]],STOCKSANLUIS[],6,FALSE)=0,"PRODUCTO SIN STOCK/UBICACIÓN",VLOOKUP(SALIDA[[#This Row],[CODIGO]],STOCKSANLUIS[],6,FALSE))</f>
        <v>#N/A</v>
      </c>
      <c r="F4934" t="e">
        <f>SALIDA[[#This Row],[CANTIDAD]]/SALIDA[[#This Row],[UND MEDIDA]]</f>
        <v>#N/A</v>
      </c>
      <c r="G4934" t="e">
        <f>VLOOKUP(SALIDA[[#This Row],[CODIGO]],FAMILIAS[],4,FALSE)</f>
        <v>#N/A</v>
      </c>
      <c r="H4934" s="10" t="e">
        <f>IF(VLOOKUP(SALIDA[[#This Row],[CODIGO]],STOCKSANLUIS[],7,FALSE)=0,"PRODUCTO SIN STOCK/UBICACIÓN",VLOOKUP(SALIDA[[#This Row],[CODIGO]],STOCKSANLUIS[],7,FALSE))</f>
        <v>#N/A</v>
      </c>
      <c r="I4934" s="10"/>
      <c r="J4934" t="e">
        <f>SALIDA[[#This Row],[CODIGO]]&amp;"       "&amp;SALIDA[[#This Row],[FAMILIA]]</f>
        <v>#N/A</v>
      </c>
      <c r="K4934" t="e">
        <f>VLOOKUP(SALIDA[[#This Row],[CODIGO]],STOCK_STARSOFT[],5,FALSE)</f>
        <v>#N/A</v>
      </c>
      <c r="L4934" t="e">
        <f>SALIDA[[#This Row],[CANTIDAD]]*SALIDA[[#This Row],[PRECIO UND]]</f>
        <v>#N/A</v>
      </c>
    </row>
    <row r="4935" spans="1:12" x14ac:dyDescent="0.25">
      <c r="A4935" s="6"/>
      <c r="B4935" s="100" t="e">
        <f>VLOOKUP(SALIDA[[#This Row],[CODIGO]],STOCKSANLUIS[],2,FALSE)</f>
        <v>#N/A</v>
      </c>
      <c r="C4935" s="153"/>
      <c r="E4935" t="e">
        <f>IF(VLOOKUP(SALIDA[[#This Row],[CODIGO]],STOCKSANLUIS[],6,FALSE)=0,"PRODUCTO SIN STOCK/UBICACIÓN",VLOOKUP(SALIDA[[#This Row],[CODIGO]],STOCKSANLUIS[],6,FALSE))</f>
        <v>#N/A</v>
      </c>
      <c r="F4935" t="e">
        <f>SALIDA[[#This Row],[CANTIDAD]]/SALIDA[[#This Row],[UND MEDIDA]]</f>
        <v>#N/A</v>
      </c>
      <c r="G4935" t="e">
        <f>VLOOKUP(SALIDA[[#This Row],[CODIGO]],FAMILIAS[],4,FALSE)</f>
        <v>#N/A</v>
      </c>
      <c r="H4935" s="10" t="e">
        <f>IF(VLOOKUP(SALIDA[[#This Row],[CODIGO]],STOCKSANLUIS[],7,FALSE)=0,"PRODUCTO SIN STOCK/UBICACIÓN",VLOOKUP(SALIDA[[#This Row],[CODIGO]],STOCKSANLUIS[],7,FALSE))</f>
        <v>#N/A</v>
      </c>
      <c r="I4935" s="10"/>
      <c r="J4935" t="e">
        <f>SALIDA[[#This Row],[CODIGO]]&amp;"       "&amp;SALIDA[[#This Row],[FAMILIA]]</f>
        <v>#N/A</v>
      </c>
      <c r="K4935" t="e">
        <f>VLOOKUP(SALIDA[[#This Row],[CODIGO]],STOCK_STARSOFT[],5,FALSE)</f>
        <v>#N/A</v>
      </c>
      <c r="L4935" t="e">
        <f>SALIDA[[#This Row],[CANTIDAD]]*SALIDA[[#This Row],[PRECIO UND]]</f>
        <v>#N/A</v>
      </c>
    </row>
    <row r="4936" spans="1:12" x14ac:dyDescent="0.25">
      <c r="A4936" s="6"/>
      <c r="B4936" s="100" t="e">
        <f>VLOOKUP(SALIDA[[#This Row],[CODIGO]],STOCKSANLUIS[],2,FALSE)</f>
        <v>#N/A</v>
      </c>
      <c r="C4936" s="153"/>
      <c r="E4936" t="e">
        <f>IF(VLOOKUP(SALIDA[[#This Row],[CODIGO]],STOCKSANLUIS[],6,FALSE)=0,"PRODUCTO SIN STOCK/UBICACIÓN",VLOOKUP(SALIDA[[#This Row],[CODIGO]],STOCKSANLUIS[],6,FALSE))</f>
        <v>#N/A</v>
      </c>
      <c r="F4936" t="e">
        <f>SALIDA[[#This Row],[CANTIDAD]]/SALIDA[[#This Row],[UND MEDIDA]]</f>
        <v>#N/A</v>
      </c>
      <c r="G4936" t="e">
        <f>VLOOKUP(SALIDA[[#This Row],[CODIGO]],FAMILIAS[],4,FALSE)</f>
        <v>#N/A</v>
      </c>
      <c r="H4936" s="10" t="e">
        <f>IF(VLOOKUP(SALIDA[[#This Row],[CODIGO]],STOCKSANLUIS[],7,FALSE)=0,"PRODUCTO SIN STOCK/UBICACIÓN",VLOOKUP(SALIDA[[#This Row],[CODIGO]],STOCKSANLUIS[],7,FALSE))</f>
        <v>#N/A</v>
      </c>
      <c r="I4936" s="10"/>
      <c r="J4936" t="e">
        <f>SALIDA[[#This Row],[CODIGO]]&amp;"       "&amp;SALIDA[[#This Row],[FAMILIA]]</f>
        <v>#N/A</v>
      </c>
      <c r="K4936" t="e">
        <f>VLOOKUP(SALIDA[[#This Row],[CODIGO]],STOCK_STARSOFT[],5,FALSE)</f>
        <v>#N/A</v>
      </c>
      <c r="L4936" t="e">
        <f>SALIDA[[#This Row],[CANTIDAD]]*SALIDA[[#This Row],[PRECIO UND]]</f>
        <v>#N/A</v>
      </c>
    </row>
    <row r="4937" spans="1:12" x14ac:dyDescent="0.25">
      <c r="A4937" s="6"/>
      <c r="B4937" s="100" t="e">
        <f>VLOOKUP(SALIDA[[#This Row],[CODIGO]],STOCKSANLUIS[],2,FALSE)</f>
        <v>#N/A</v>
      </c>
      <c r="C4937" s="153"/>
      <c r="E4937" t="e">
        <f>IF(VLOOKUP(SALIDA[[#This Row],[CODIGO]],STOCKSANLUIS[],6,FALSE)=0,"PRODUCTO SIN STOCK/UBICACIÓN",VLOOKUP(SALIDA[[#This Row],[CODIGO]],STOCKSANLUIS[],6,FALSE))</f>
        <v>#N/A</v>
      </c>
      <c r="F4937" t="e">
        <f>SALIDA[[#This Row],[CANTIDAD]]/SALIDA[[#This Row],[UND MEDIDA]]</f>
        <v>#N/A</v>
      </c>
      <c r="G4937" t="e">
        <f>VLOOKUP(SALIDA[[#This Row],[CODIGO]],FAMILIAS[],4,FALSE)</f>
        <v>#N/A</v>
      </c>
      <c r="H4937" s="10" t="e">
        <f>IF(VLOOKUP(SALIDA[[#This Row],[CODIGO]],STOCKSANLUIS[],7,FALSE)=0,"PRODUCTO SIN STOCK/UBICACIÓN",VLOOKUP(SALIDA[[#This Row],[CODIGO]],STOCKSANLUIS[],7,FALSE))</f>
        <v>#N/A</v>
      </c>
      <c r="I4937" s="10"/>
      <c r="J4937" t="e">
        <f>SALIDA[[#This Row],[CODIGO]]&amp;"       "&amp;SALIDA[[#This Row],[FAMILIA]]</f>
        <v>#N/A</v>
      </c>
      <c r="K4937" t="e">
        <f>VLOOKUP(SALIDA[[#This Row],[CODIGO]],STOCK_STARSOFT[],5,FALSE)</f>
        <v>#N/A</v>
      </c>
      <c r="L4937" t="e">
        <f>SALIDA[[#This Row],[CANTIDAD]]*SALIDA[[#This Row],[PRECIO UND]]</f>
        <v>#N/A</v>
      </c>
    </row>
    <row r="4938" spans="1:12" x14ac:dyDescent="0.25">
      <c r="A4938" s="6"/>
      <c r="B4938" s="100" t="e">
        <f>VLOOKUP(SALIDA[[#This Row],[CODIGO]],STOCKSANLUIS[],2,FALSE)</f>
        <v>#N/A</v>
      </c>
      <c r="C4938" s="153"/>
      <c r="E4938" t="e">
        <f>IF(VLOOKUP(SALIDA[[#This Row],[CODIGO]],STOCKSANLUIS[],6,FALSE)=0,"PRODUCTO SIN STOCK/UBICACIÓN",VLOOKUP(SALIDA[[#This Row],[CODIGO]],STOCKSANLUIS[],6,FALSE))</f>
        <v>#N/A</v>
      </c>
      <c r="F4938" t="e">
        <f>SALIDA[[#This Row],[CANTIDAD]]/SALIDA[[#This Row],[UND MEDIDA]]</f>
        <v>#N/A</v>
      </c>
      <c r="G4938" t="e">
        <f>VLOOKUP(SALIDA[[#This Row],[CODIGO]],FAMILIAS[],4,FALSE)</f>
        <v>#N/A</v>
      </c>
      <c r="H4938" s="10" t="e">
        <f>IF(VLOOKUP(SALIDA[[#This Row],[CODIGO]],STOCKSANLUIS[],7,FALSE)=0,"PRODUCTO SIN STOCK/UBICACIÓN",VLOOKUP(SALIDA[[#This Row],[CODIGO]],STOCKSANLUIS[],7,FALSE))</f>
        <v>#N/A</v>
      </c>
      <c r="I4938" s="10"/>
      <c r="J4938" t="e">
        <f>SALIDA[[#This Row],[CODIGO]]&amp;"       "&amp;SALIDA[[#This Row],[FAMILIA]]</f>
        <v>#N/A</v>
      </c>
      <c r="K4938" t="e">
        <f>VLOOKUP(SALIDA[[#This Row],[CODIGO]],STOCK_STARSOFT[],5,FALSE)</f>
        <v>#N/A</v>
      </c>
      <c r="L4938" t="e">
        <f>SALIDA[[#This Row],[CANTIDAD]]*SALIDA[[#This Row],[PRECIO UND]]</f>
        <v>#N/A</v>
      </c>
    </row>
    <row r="4939" spans="1:12" x14ac:dyDescent="0.25">
      <c r="A4939" s="6"/>
      <c r="B4939" s="100" t="e">
        <f>VLOOKUP(SALIDA[[#This Row],[CODIGO]],STOCKSANLUIS[],2,FALSE)</f>
        <v>#N/A</v>
      </c>
      <c r="C4939" s="153"/>
      <c r="E4939" t="e">
        <f>IF(VLOOKUP(SALIDA[[#This Row],[CODIGO]],STOCKSANLUIS[],6,FALSE)=0,"PRODUCTO SIN STOCK/UBICACIÓN",VLOOKUP(SALIDA[[#This Row],[CODIGO]],STOCKSANLUIS[],6,FALSE))</f>
        <v>#N/A</v>
      </c>
      <c r="F4939" t="e">
        <f>SALIDA[[#This Row],[CANTIDAD]]/SALIDA[[#This Row],[UND MEDIDA]]</f>
        <v>#N/A</v>
      </c>
      <c r="G4939" t="e">
        <f>VLOOKUP(SALIDA[[#This Row],[CODIGO]],FAMILIAS[],4,FALSE)</f>
        <v>#N/A</v>
      </c>
      <c r="H4939" s="10" t="e">
        <f>IF(VLOOKUP(SALIDA[[#This Row],[CODIGO]],STOCKSANLUIS[],7,FALSE)=0,"PRODUCTO SIN STOCK/UBICACIÓN",VLOOKUP(SALIDA[[#This Row],[CODIGO]],STOCKSANLUIS[],7,FALSE))</f>
        <v>#N/A</v>
      </c>
      <c r="I4939" s="10"/>
      <c r="J4939" t="e">
        <f>SALIDA[[#This Row],[CODIGO]]&amp;"       "&amp;SALIDA[[#This Row],[FAMILIA]]</f>
        <v>#N/A</v>
      </c>
      <c r="K4939" t="e">
        <f>VLOOKUP(SALIDA[[#This Row],[CODIGO]],STOCK_STARSOFT[],5,FALSE)</f>
        <v>#N/A</v>
      </c>
      <c r="L4939" t="e">
        <f>SALIDA[[#This Row],[CANTIDAD]]*SALIDA[[#This Row],[PRECIO UND]]</f>
        <v>#N/A</v>
      </c>
    </row>
    <row r="4940" spans="1:12" x14ac:dyDescent="0.25">
      <c r="A4940" s="6"/>
      <c r="B4940" s="100" t="e">
        <f>VLOOKUP(SALIDA[[#This Row],[CODIGO]],STOCKSANLUIS[],2,FALSE)</f>
        <v>#N/A</v>
      </c>
      <c r="C4940" s="153"/>
      <c r="E4940" t="e">
        <f>IF(VLOOKUP(SALIDA[[#This Row],[CODIGO]],STOCKSANLUIS[],6,FALSE)=0,"PRODUCTO SIN STOCK/UBICACIÓN",VLOOKUP(SALIDA[[#This Row],[CODIGO]],STOCKSANLUIS[],6,FALSE))</f>
        <v>#N/A</v>
      </c>
      <c r="F4940" t="e">
        <f>SALIDA[[#This Row],[CANTIDAD]]/SALIDA[[#This Row],[UND MEDIDA]]</f>
        <v>#N/A</v>
      </c>
      <c r="G4940" t="e">
        <f>VLOOKUP(SALIDA[[#This Row],[CODIGO]],FAMILIAS[],4,FALSE)</f>
        <v>#N/A</v>
      </c>
      <c r="H4940" s="10" t="e">
        <f>IF(VLOOKUP(SALIDA[[#This Row],[CODIGO]],STOCKSANLUIS[],7,FALSE)=0,"PRODUCTO SIN STOCK/UBICACIÓN",VLOOKUP(SALIDA[[#This Row],[CODIGO]],STOCKSANLUIS[],7,FALSE))</f>
        <v>#N/A</v>
      </c>
      <c r="I4940" s="10"/>
      <c r="J4940" t="e">
        <f>SALIDA[[#This Row],[CODIGO]]&amp;"       "&amp;SALIDA[[#This Row],[FAMILIA]]</f>
        <v>#N/A</v>
      </c>
      <c r="K4940" t="e">
        <f>VLOOKUP(SALIDA[[#This Row],[CODIGO]],STOCK_STARSOFT[],5,FALSE)</f>
        <v>#N/A</v>
      </c>
      <c r="L4940" t="e">
        <f>SALIDA[[#This Row],[CANTIDAD]]*SALIDA[[#This Row],[PRECIO UND]]</f>
        <v>#N/A</v>
      </c>
    </row>
    <row r="4941" spans="1:12" x14ac:dyDescent="0.25">
      <c r="A4941" s="6"/>
      <c r="B4941" s="100" t="e">
        <f>VLOOKUP(SALIDA[[#This Row],[CODIGO]],STOCKSANLUIS[],2,FALSE)</f>
        <v>#N/A</v>
      </c>
      <c r="C4941" s="153"/>
      <c r="E4941" t="e">
        <f>IF(VLOOKUP(SALIDA[[#This Row],[CODIGO]],STOCKSANLUIS[],6,FALSE)=0,"PRODUCTO SIN STOCK/UBICACIÓN",VLOOKUP(SALIDA[[#This Row],[CODIGO]],STOCKSANLUIS[],6,FALSE))</f>
        <v>#N/A</v>
      </c>
      <c r="F4941" t="e">
        <f>SALIDA[[#This Row],[CANTIDAD]]/SALIDA[[#This Row],[UND MEDIDA]]</f>
        <v>#N/A</v>
      </c>
      <c r="G4941" t="e">
        <f>VLOOKUP(SALIDA[[#This Row],[CODIGO]],FAMILIAS[],4,FALSE)</f>
        <v>#N/A</v>
      </c>
      <c r="H4941" s="10" t="e">
        <f>IF(VLOOKUP(SALIDA[[#This Row],[CODIGO]],STOCKSANLUIS[],7,FALSE)=0,"PRODUCTO SIN STOCK/UBICACIÓN",VLOOKUP(SALIDA[[#This Row],[CODIGO]],STOCKSANLUIS[],7,FALSE))</f>
        <v>#N/A</v>
      </c>
      <c r="I4941" s="10"/>
      <c r="J4941" t="e">
        <f>SALIDA[[#This Row],[CODIGO]]&amp;"       "&amp;SALIDA[[#This Row],[FAMILIA]]</f>
        <v>#N/A</v>
      </c>
      <c r="K4941" t="e">
        <f>VLOOKUP(SALIDA[[#This Row],[CODIGO]],STOCK_STARSOFT[],5,FALSE)</f>
        <v>#N/A</v>
      </c>
      <c r="L4941" t="e">
        <f>SALIDA[[#This Row],[CANTIDAD]]*SALIDA[[#This Row],[PRECIO UND]]</f>
        <v>#N/A</v>
      </c>
    </row>
    <row r="4942" spans="1:12" x14ac:dyDescent="0.25">
      <c r="A4942" s="6"/>
      <c r="B4942" s="100" t="e">
        <f>VLOOKUP(SALIDA[[#This Row],[CODIGO]],STOCKSANLUIS[],2,FALSE)</f>
        <v>#N/A</v>
      </c>
      <c r="C4942" s="153"/>
      <c r="E4942" t="e">
        <f>IF(VLOOKUP(SALIDA[[#This Row],[CODIGO]],STOCKSANLUIS[],6,FALSE)=0,"PRODUCTO SIN STOCK/UBICACIÓN",VLOOKUP(SALIDA[[#This Row],[CODIGO]],STOCKSANLUIS[],6,FALSE))</f>
        <v>#N/A</v>
      </c>
      <c r="F4942" t="e">
        <f>SALIDA[[#This Row],[CANTIDAD]]/SALIDA[[#This Row],[UND MEDIDA]]</f>
        <v>#N/A</v>
      </c>
      <c r="G4942" t="e">
        <f>VLOOKUP(SALIDA[[#This Row],[CODIGO]],FAMILIAS[],4,FALSE)</f>
        <v>#N/A</v>
      </c>
      <c r="H4942" s="10" t="e">
        <f>IF(VLOOKUP(SALIDA[[#This Row],[CODIGO]],STOCKSANLUIS[],7,FALSE)=0,"PRODUCTO SIN STOCK/UBICACIÓN",VLOOKUP(SALIDA[[#This Row],[CODIGO]],STOCKSANLUIS[],7,FALSE))</f>
        <v>#N/A</v>
      </c>
      <c r="I4942" s="10"/>
      <c r="J4942" t="e">
        <f>SALIDA[[#This Row],[CODIGO]]&amp;"       "&amp;SALIDA[[#This Row],[FAMILIA]]</f>
        <v>#N/A</v>
      </c>
      <c r="K4942" t="e">
        <f>VLOOKUP(SALIDA[[#This Row],[CODIGO]],STOCK_STARSOFT[],5,FALSE)</f>
        <v>#N/A</v>
      </c>
      <c r="L4942" t="e">
        <f>SALIDA[[#This Row],[CANTIDAD]]*SALIDA[[#This Row],[PRECIO UND]]</f>
        <v>#N/A</v>
      </c>
    </row>
    <row r="4943" spans="1:12" x14ac:dyDescent="0.25">
      <c r="A4943" s="6"/>
      <c r="B4943" s="100" t="e">
        <f>VLOOKUP(SALIDA[[#This Row],[CODIGO]],STOCKSANLUIS[],2,FALSE)</f>
        <v>#N/A</v>
      </c>
      <c r="C4943" s="153"/>
      <c r="E4943" t="e">
        <f>IF(VLOOKUP(SALIDA[[#This Row],[CODIGO]],STOCKSANLUIS[],6,FALSE)=0,"PRODUCTO SIN STOCK/UBICACIÓN",VLOOKUP(SALIDA[[#This Row],[CODIGO]],STOCKSANLUIS[],6,FALSE))</f>
        <v>#N/A</v>
      </c>
      <c r="F4943" t="e">
        <f>SALIDA[[#This Row],[CANTIDAD]]/SALIDA[[#This Row],[UND MEDIDA]]</f>
        <v>#N/A</v>
      </c>
      <c r="G4943" t="e">
        <f>VLOOKUP(SALIDA[[#This Row],[CODIGO]],FAMILIAS[],4,FALSE)</f>
        <v>#N/A</v>
      </c>
      <c r="H4943" s="10" t="e">
        <f>IF(VLOOKUP(SALIDA[[#This Row],[CODIGO]],STOCKSANLUIS[],7,FALSE)=0,"PRODUCTO SIN STOCK/UBICACIÓN",VLOOKUP(SALIDA[[#This Row],[CODIGO]],STOCKSANLUIS[],7,FALSE))</f>
        <v>#N/A</v>
      </c>
      <c r="I4943" s="10"/>
      <c r="J4943" t="e">
        <f>SALIDA[[#This Row],[CODIGO]]&amp;"       "&amp;SALIDA[[#This Row],[FAMILIA]]</f>
        <v>#N/A</v>
      </c>
      <c r="K4943" t="e">
        <f>VLOOKUP(SALIDA[[#This Row],[CODIGO]],STOCK_STARSOFT[],5,FALSE)</f>
        <v>#N/A</v>
      </c>
      <c r="L4943" t="e">
        <f>SALIDA[[#This Row],[CANTIDAD]]*SALIDA[[#This Row],[PRECIO UND]]</f>
        <v>#N/A</v>
      </c>
    </row>
    <row r="4944" spans="1:12" x14ac:dyDescent="0.25">
      <c r="A4944" s="6"/>
      <c r="B4944" s="100" t="e">
        <f>VLOOKUP(SALIDA[[#This Row],[CODIGO]],STOCKSANLUIS[],2,FALSE)</f>
        <v>#N/A</v>
      </c>
      <c r="C4944" s="153"/>
      <c r="E4944" t="e">
        <f>IF(VLOOKUP(SALIDA[[#This Row],[CODIGO]],STOCKSANLUIS[],6,FALSE)=0,"PRODUCTO SIN STOCK/UBICACIÓN",VLOOKUP(SALIDA[[#This Row],[CODIGO]],STOCKSANLUIS[],6,FALSE))</f>
        <v>#N/A</v>
      </c>
      <c r="F4944" t="e">
        <f>SALIDA[[#This Row],[CANTIDAD]]/SALIDA[[#This Row],[UND MEDIDA]]</f>
        <v>#N/A</v>
      </c>
      <c r="G4944" t="e">
        <f>VLOOKUP(SALIDA[[#This Row],[CODIGO]],FAMILIAS[],4,FALSE)</f>
        <v>#N/A</v>
      </c>
      <c r="H4944" s="10" t="e">
        <f>IF(VLOOKUP(SALIDA[[#This Row],[CODIGO]],STOCKSANLUIS[],7,FALSE)=0,"PRODUCTO SIN STOCK/UBICACIÓN",VLOOKUP(SALIDA[[#This Row],[CODIGO]],STOCKSANLUIS[],7,FALSE))</f>
        <v>#N/A</v>
      </c>
      <c r="I4944" s="10"/>
      <c r="J4944" t="e">
        <f>SALIDA[[#This Row],[CODIGO]]&amp;"       "&amp;SALIDA[[#This Row],[FAMILIA]]</f>
        <v>#N/A</v>
      </c>
      <c r="K4944" t="e">
        <f>VLOOKUP(SALIDA[[#This Row],[CODIGO]],STOCK_STARSOFT[],5,FALSE)</f>
        <v>#N/A</v>
      </c>
      <c r="L4944" t="e">
        <f>SALIDA[[#This Row],[CANTIDAD]]*SALIDA[[#This Row],[PRECIO UND]]</f>
        <v>#N/A</v>
      </c>
    </row>
    <row r="4945" spans="1:12" x14ac:dyDescent="0.25">
      <c r="A4945" s="6"/>
      <c r="B4945" s="100" t="e">
        <f>VLOOKUP(SALIDA[[#This Row],[CODIGO]],STOCKSANLUIS[],2,FALSE)</f>
        <v>#N/A</v>
      </c>
      <c r="C4945" s="153"/>
      <c r="E4945" t="e">
        <f>IF(VLOOKUP(SALIDA[[#This Row],[CODIGO]],STOCKSANLUIS[],6,FALSE)=0,"PRODUCTO SIN STOCK/UBICACIÓN",VLOOKUP(SALIDA[[#This Row],[CODIGO]],STOCKSANLUIS[],6,FALSE))</f>
        <v>#N/A</v>
      </c>
      <c r="F4945" t="e">
        <f>SALIDA[[#This Row],[CANTIDAD]]/SALIDA[[#This Row],[UND MEDIDA]]</f>
        <v>#N/A</v>
      </c>
      <c r="G4945" t="e">
        <f>VLOOKUP(SALIDA[[#This Row],[CODIGO]],FAMILIAS[],4,FALSE)</f>
        <v>#N/A</v>
      </c>
      <c r="H4945" s="10" t="e">
        <f>IF(VLOOKUP(SALIDA[[#This Row],[CODIGO]],STOCKSANLUIS[],7,FALSE)=0,"PRODUCTO SIN STOCK/UBICACIÓN",VLOOKUP(SALIDA[[#This Row],[CODIGO]],STOCKSANLUIS[],7,FALSE))</f>
        <v>#N/A</v>
      </c>
      <c r="I4945" s="10"/>
      <c r="J4945" t="e">
        <f>SALIDA[[#This Row],[CODIGO]]&amp;"       "&amp;SALIDA[[#This Row],[FAMILIA]]</f>
        <v>#N/A</v>
      </c>
      <c r="K4945" t="e">
        <f>VLOOKUP(SALIDA[[#This Row],[CODIGO]],STOCK_STARSOFT[],5,FALSE)</f>
        <v>#N/A</v>
      </c>
      <c r="L4945" t="e">
        <f>SALIDA[[#This Row],[CANTIDAD]]*SALIDA[[#This Row],[PRECIO UND]]</f>
        <v>#N/A</v>
      </c>
    </row>
    <row r="4946" spans="1:12" x14ac:dyDescent="0.25">
      <c r="A4946" s="6"/>
      <c r="B4946" s="100" t="e">
        <f>VLOOKUP(SALIDA[[#This Row],[CODIGO]],STOCKSANLUIS[],2,FALSE)</f>
        <v>#N/A</v>
      </c>
      <c r="C4946" s="153"/>
      <c r="E4946" t="e">
        <f>IF(VLOOKUP(SALIDA[[#This Row],[CODIGO]],STOCKSANLUIS[],6,FALSE)=0,"PRODUCTO SIN STOCK/UBICACIÓN",VLOOKUP(SALIDA[[#This Row],[CODIGO]],STOCKSANLUIS[],6,FALSE))</f>
        <v>#N/A</v>
      </c>
      <c r="F4946" t="e">
        <f>SALIDA[[#This Row],[CANTIDAD]]/SALIDA[[#This Row],[UND MEDIDA]]</f>
        <v>#N/A</v>
      </c>
      <c r="G4946" t="e">
        <f>VLOOKUP(SALIDA[[#This Row],[CODIGO]],FAMILIAS[],4,FALSE)</f>
        <v>#N/A</v>
      </c>
      <c r="H4946" s="10" t="e">
        <f>IF(VLOOKUP(SALIDA[[#This Row],[CODIGO]],STOCKSANLUIS[],7,FALSE)=0,"PRODUCTO SIN STOCK/UBICACIÓN",VLOOKUP(SALIDA[[#This Row],[CODIGO]],STOCKSANLUIS[],7,FALSE))</f>
        <v>#N/A</v>
      </c>
      <c r="I4946" s="10"/>
      <c r="J4946" t="e">
        <f>SALIDA[[#This Row],[CODIGO]]&amp;"       "&amp;SALIDA[[#This Row],[FAMILIA]]</f>
        <v>#N/A</v>
      </c>
      <c r="K4946" t="e">
        <f>VLOOKUP(SALIDA[[#This Row],[CODIGO]],STOCK_STARSOFT[],5,FALSE)</f>
        <v>#N/A</v>
      </c>
      <c r="L4946" t="e">
        <f>SALIDA[[#This Row],[CANTIDAD]]*SALIDA[[#This Row],[PRECIO UND]]</f>
        <v>#N/A</v>
      </c>
    </row>
    <row r="4947" spans="1:12" x14ac:dyDescent="0.25">
      <c r="A4947" s="6"/>
      <c r="B4947" s="100" t="e">
        <f>VLOOKUP(SALIDA[[#This Row],[CODIGO]],STOCKSANLUIS[],2,FALSE)</f>
        <v>#N/A</v>
      </c>
      <c r="C4947" s="153"/>
      <c r="E4947" t="e">
        <f>IF(VLOOKUP(SALIDA[[#This Row],[CODIGO]],STOCKSANLUIS[],6,FALSE)=0,"PRODUCTO SIN STOCK/UBICACIÓN",VLOOKUP(SALIDA[[#This Row],[CODIGO]],STOCKSANLUIS[],6,FALSE))</f>
        <v>#N/A</v>
      </c>
      <c r="F4947" t="e">
        <f>SALIDA[[#This Row],[CANTIDAD]]/SALIDA[[#This Row],[UND MEDIDA]]</f>
        <v>#N/A</v>
      </c>
      <c r="G4947" t="e">
        <f>VLOOKUP(SALIDA[[#This Row],[CODIGO]],FAMILIAS[],4,FALSE)</f>
        <v>#N/A</v>
      </c>
      <c r="H4947" s="10" t="e">
        <f>IF(VLOOKUP(SALIDA[[#This Row],[CODIGO]],STOCKSANLUIS[],7,FALSE)=0,"PRODUCTO SIN STOCK/UBICACIÓN",VLOOKUP(SALIDA[[#This Row],[CODIGO]],STOCKSANLUIS[],7,FALSE))</f>
        <v>#N/A</v>
      </c>
      <c r="I4947" s="10"/>
      <c r="J4947" t="e">
        <f>SALIDA[[#This Row],[CODIGO]]&amp;"       "&amp;SALIDA[[#This Row],[FAMILIA]]</f>
        <v>#N/A</v>
      </c>
      <c r="K4947" t="e">
        <f>VLOOKUP(SALIDA[[#This Row],[CODIGO]],STOCK_STARSOFT[],5,FALSE)</f>
        <v>#N/A</v>
      </c>
      <c r="L4947" t="e">
        <f>SALIDA[[#This Row],[CANTIDAD]]*SALIDA[[#This Row],[PRECIO UND]]</f>
        <v>#N/A</v>
      </c>
    </row>
    <row r="4948" spans="1:12" x14ac:dyDescent="0.25">
      <c r="A4948" s="6"/>
      <c r="B4948" s="100" t="e">
        <f>VLOOKUP(SALIDA[[#This Row],[CODIGO]],STOCKSANLUIS[],2,FALSE)</f>
        <v>#N/A</v>
      </c>
      <c r="C4948" s="153"/>
      <c r="E4948" t="e">
        <f>IF(VLOOKUP(SALIDA[[#This Row],[CODIGO]],STOCKSANLUIS[],6,FALSE)=0,"PRODUCTO SIN STOCK/UBICACIÓN",VLOOKUP(SALIDA[[#This Row],[CODIGO]],STOCKSANLUIS[],6,FALSE))</f>
        <v>#N/A</v>
      </c>
      <c r="F4948" t="e">
        <f>SALIDA[[#This Row],[CANTIDAD]]/SALIDA[[#This Row],[UND MEDIDA]]</f>
        <v>#N/A</v>
      </c>
      <c r="G4948" t="e">
        <f>VLOOKUP(SALIDA[[#This Row],[CODIGO]],FAMILIAS[],4,FALSE)</f>
        <v>#N/A</v>
      </c>
      <c r="H4948" s="10" t="e">
        <f>IF(VLOOKUP(SALIDA[[#This Row],[CODIGO]],STOCKSANLUIS[],7,FALSE)=0,"PRODUCTO SIN STOCK/UBICACIÓN",VLOOKUP(SALIDA[[#This Row],[CODIGO]],STOCKSANLUIS[],7,FALSE))</f>
        <v>#N/A</v>
      </c>
      <c r="I4948" s="10"/>
      <c r="J4948" t="e">
        <f>SALIDA[[#This Row],[CODIGO]]&amp;"       "&amp;SALIDA[[#This Row],[FAMILIA]]</f>
        <v>#N/A</v>
      </c>
      <c r="K4948" t="e">
        <f>VLOOKUP(SALIDA[[#This Row],[CODIGO]],STOCK_STARSOFT[],5,FALSE)</f>
        <v>#N/A</v>
      </c>
      <c r="L4948" t="e">
        <f>SALIDA[[#This Row],[CANTIDAD]]*SALIDA[[#This Row],[PRECIO UND]]</f>
        <v>#N/A</v>
      </c>
    </row>
    <row r="4949" spans="1:12" x14ac:dyDescent="0.25">
      <c r="A4949" s="6"/>
      <c r="B4949" s="100" t="e">
        <f>VLOOKUP(SALIDA[[#This Row],[CODIGO]],STOCKSANLUIS[],2,FALSE)</f>
        <v>#N/A</v>
      </c>
      <c r="C4949" s="153"/>
      <c r="E4949" t="e">
        <f>IF(VLOOKUP(SALIDA[[#This Row],[CODIGO]],STOCKSANLUIS[],6,FALSE)=0,"PRODUCTO SIN STOCK/UBICACIÓN",VLOOKUP(SALIDA[[#This Row],[CODIGO]],STOCKSANLUIS[],6,FALSE))</f>
        <v>#N/A</v>
      </c>
      <c r="F4949" t="e">
        <f>SALIDA[[#This Row],[CANTIDAD]]/SALIDA[[#This Row],[UND MEDIDA]]</f>
        <v>#N/A</v>
      </c>
      <c r="G4949" t="e">
        <f>VLOOKUP(SALIDA[[#This Row],[CODIGO]],FAMILIAS[],4,FALSE)</f>
        <v>#N/A</v>
      </c>
      <c r="H4949" s="10" t="e">
        <f>IF(VLOOKUP(SALIDA[[#This Row],[CODIGO]],STOCKSANLUIS[],7,FALSE)=0,"PRODUCTO SIN STOCK/UBICACIÓN",VLOOKUP(SALIDA[[#This Row],[CODIGO]],STOCKSANLUIS[],7,FALSE))</f>
        <v>#N/A</v>
      </c>
      <c r="I4949" s="10"/>
      <c r="J4949" t="e">
        <f>SALIDA[[#This Row],[CODIGO]]&amp;"       "&amp;SALIDA[[#This Row],[FAMILIA]]</f>
        <v>#N/A</v>
      </c>
      <c r="K4949" t="e">
        <f>VLOOKUP(SALIDA[[#This Row],[CODIGO]],STOCK_STARSOFT[],5,FALSE)</f>
        <v>#N/A</v>
      </c>
      <c r="L4949" t="e">
        <f>SALIDA[[#This Row],[CANTIDAD]]*SALIDA[[#This Row],[PRECIO UND]]</f>
        <v>#N/A</v>
      </c>
    </row>
    <row r="4950" spans="1:12" x14ac:dyDescent="0.25">
      <c r="A4950" s="6"/>
      <c r="B4950" s="100" t="e">
        <f>VLOOKUP(SALIDA[[#This Row],[CODIGO]],STOCKSANLUIS[],2,FALSE)</f>
        <v>#N/A</v>
      </c>
      <c r="C4950" s="153"/>
      <c r="E4950" t="e">
        <f>IF(VLOOKUP(SALIDA[[#This Row],[CODIGO]],STOCKSANLUIS[],6,FALSE)=0,"PRODUCTO SIN STOCK/UBICACIÓN",VLOOKUP(SALIDA[[#This Row],[CODIGO]],STOCKSANLUIS[],6,FALSE))</f>
        <v>#N/A</v>
      </c>
      <c r="F4950" t="e">
        <f>SALIDA[[#This Row],[CANTIDAD]]/SALIDA[[#This Row],[UND MEDIDA]]</f>
        <v>#N/A</v>
      </c>
      <c r="G4950" t="e">
        <f>VLOOKUP(SALIDA[[#This Row],[CODIGO]],FAMILIAS[],4,FALSE)</f>
        <v>#N/A</v>
      </c>
      <c r="H4950" s="10" t="e">
        <f>IF(VLOOKUP(SALIDA[[#This Row],[CODIGO]],STOCKSANLUIS[],7,FALSE)=0,"PRODUCTO SIN STOCK/UBICACIÓN",VLOOKUP(SALIDA[[#This Row],[CODIGO]],STOCKSANLUIS[],7,FALSE))</f>
        <v>#N/A</v>
      </c>
      <c r="I4950" s="10"/>
      <c r="J4950" t="e">
        <f>SALIDA[[#This Row],[CODIGO]]&amp;"       "&amp;SALIDA[[#This Row],[FAMILIA]]</f>
        <v>#N/A</v>
      </c>
      <c r="K4950" t="e">
        <f>VLOOKUP(SALIDA[[#This Row],[CODIGO]],STOCK_STARSOFT[],5,FALSE)</f>
        <v>#N/A</v>
      </c>
      <c r="L4950" t="e">
        <f>SALIDA[[#This Row],[CANTIDAD]]*SALIDA[[#This Row],[PRECIO UND]]</f>
        <v>#N/A</v>
      </c>
    </row>
    <row r="4951" spans="1:12" x14ac:dyDescent="0.25">
      <c r="A4951" s="6"/>
      <c r="B4951" s="100" t="e">
        <f>VLOOKUP(SALIDA[[#This Row],[CODIGO]],STOCKSANLUIS[],2,FALSE)</f>
        <v>#N/A</v>
      </c>
      <c r="C4951" s="153"/>
      <c r="E4951" t="e">
        <f>IF(VLOOKUP(SALIDA[[#This Row],[CODIGO]],STOCKSANLUIS[],6,FALSE)=0,"PRODUCTO SIN STOCK/UBICACIÓN",VLOOKUP(SALIDA[[#This Row],[CODIGO]],STOCKSANLUIS[],6,FALSE))</f>
        <v>#N/A</v>
      </c>
      <c r="F4951" t="e">
        <f>SALIDA[[#This Row],[CANTIDAD]]/SALIDA[[#This Row],[UND MEDIDA]]</f>
        <v>#N/A</v>
      </c>
      <c r="G4951" t="e">
        <f>VLOOKUP(SALIDA[[#This Row],[CODIGO]],FAMILIAS[],4,FALSE)</f>
        <v>#N/A</v>
      </c>
      <c r="H4951" s="10" t="e">
        <f>IF(VLOOKUP(SALIDA[[#This Row],[CODIGO]],STOCKSANLUIS[],7,FALSE)=0,"PRODUCTO SIN STOCK/UBICACIÓN",VLOOKUP(SALIDA[[#This Row],[CODIGO]],STOCKSANLUIS[],7,FALSE))</f>
        <v>#N/A</v>
      </c>
      <c r="I4951" s="10"/>
      <c r="J4951" t="e">
        <f>SALIDA[[#This Row],[CODIGO]]&amp;"       "&amp;SALIDA[[#This Row],[FAMILIA]]</f>
        <v>#N/A</v>
      </c>
      <c r="K4951" t="e">
        <f>VLOOKUP(SALIDA[[#This Row],[CODIGO]],STOCK_STARSOFT[],5,FALSE)</f>
        <v>#N/A</v>
      </c>
      <c r="L4951" t="e">
        <f>SALIDA[[#This Row],[CANTIDAD]]*SALIDA[[#This Row],[PRECIO UND]]</f>
        <v>#N/A</v>
      </c>
    </row>
    <row r="4952" spans="1:12" x14ac:dyDescent="0.25">
      <c r="A4952" s="6"/>
      <c r="B4952" s="100" t="e">
        <f>VLOOKUP(SALIDA[[#This Row],[CODIGO]],STOCKSANLUIS[],2,FALSE)</f>
        <v>#N/A</v>
      </c>
      <c r="C4952" s="153"/>
      <c r="E4952" t="e">
        <f>IF(VLOOKUP(SALIDA[[#This Row],[CODIGO]],STOCKSANLUIS[],6,FALSE)=0,"PRODUCTO SIN STOCK/UBICACIÓN",VLOOKUP(SALIDA[[#This Row],[CODIGO]],STOCKSANLUIS[],6,FALSE))</f>
        <v>#N/A</v>
      </c>
      <c r="F4952" t="e">
        <f>SALIDA[[#This Row],[CANTIDAD]]/SALIDA[[#This Row],[UND MEDIDA]]</f>
        <v>#N/A</v>
      </c>
      <c r="G4952" t="e">
        <f>VLOOKUP(SALIDA[[#This Row],[CODIGO]],FAMILIAS[],4,FALSE)</f>
        <v>#N/A</v>
      </c>
      <c r="H4952" s="10" t="e">
        <f>IF(VLOOKUP(SALIDA[[#This Row],[CODIGO]],STOCKSANLUIS[],7,FALSE)=0,"PRODUCTO SIN STOCK/UBICACIÓN",VLOOKUP(SALIDA[[#This Row],[CODIGO]],STOCKSANLUIS[],7,FALSE))</f>
        <v>#N/A</v>
      </c>
      <c r="I4952" s="10"/>
      <c r="J4952" t="e">
        <f>SALIDA[[#This Row],[CODIGO]]&amp;"       "&amp;SALIDA[[#This Row],[FAMILIA]]</f>
        <v>#N/A</v>
      </c>
      <c r="K4952" t="e">
        <f>VLOOKUP(SALIDA[[#This Row],[CODIGO]],STOCK_STARSOFT[],5,FALSE)</f>
        <v>#N/A</v>
      </c>
      <c r="L4952" t="e">
        <f>SALIDA[[#This Row],[CANTIDAD]]*SALIDA[[#This Row],[PRECIO UND]]</f>
        <v>#N/A</v>
      </c>
    </row>
    <row r="4953" spans="1:12" x14ac:dyDescent="0.25">
      <c r="A4953" s="6"/>
      <c r="B4953" s="100" t="e">
        <f>VLOOKUP(SALIDA[[#This Row],[CODIGO]],STOCKSANLUIS[],2,FALSE)</f>
        <v>#N/A</v>
      </c>
      <c r="C4953" s="153"/>
      <c r="E4953" t="e">
        <f>IF(VLOOKUP(SALIDA[[#This Row],[CODIGO]],STOCKSANLUIS[],6,FALSE)=0,"PRODUCTO SIN STOCK/UBICACIÓN",VLOOKUP(SALIDA[[#This Row],[CODIGO]],STOCKSANLUIS[],6,FALSE))</f>
        <v>#N/A</v>
      </c>
      <c r="F4953" t="e">
        <f>SALIDA[[#This Row],[CANTIDAD]]/SALIDA[[#This Row],[UND MEDIDA]]</f>
        <v>#N/A</v>
      </c>
      <c r="G4953" t="e">
        <f>VLOOKUP(SALIDA[[#This Row],[CODIGO]],FAMILIAS[],4,FALSE)</f>
        <v>#N/A</v>
      </c>
      <c r="H4953" s="10" t="e">
        <f>IF(VLOOKUP(SALIDA[[#This Row],[CODIGO]],STOCKSANLUIS[],7,FALSE)=0,"PRODUCTO SIN STOCK/UBICACIÓN",VLOOKUP(SALIDA[[#This Row],[CODIGO]],STOCKSANLUIS[],7,FALSE))</f>
        <v>#N/A</v>
      </c>
      <c r="I4953" s="10"/>
      <c r="J4953" t="e">
        <f>SALIDA[[#This Row],[CODIGO]]&amp;"       "&amp;SALIDA[[#This Row],[FAMILIA]]</f>
        <v>#N/A</v>
      </c>
      <c r="K4953" t="e">
        <f>VLOOKUP(SALIDA[[#This Row],[CODIGO]],STOCK_STARSOFT[],5,FALSE)</f>
        <v>#N/A</v>
      </c>
      <c r="L4953" t="e">
        <f>SALIDA[[#This Row],[CANTIDAD]]*SALIDA[[#This Row],[PRECIO UND]]</f>
        <v>#N/A</v>
      </c>
    </row>
    <row r="4954" spans="1:12" x14ac:dyDescent="0.25">
      <c r="A4954" s="6"/>
      <c r="B4954" s="100" t="e">
        <f>VLOOKUP(SALIDA[[#This Row],[CODIGO]],STOCKSANLUIS[],2,FALSE)</f>
        <v>#N/A</v>
      </c>
      <c r="C4954" s="153"/>
      <c r="E4954" t="e">
        <f>IF(VLOOKUP(SALIDA[[#This Row],[CODIGO]],STOCKSANLUIS[],6,FALSE)=0,"PRODUCTO SIN STOCK/UBICACIÓN",VLOOKUP(SALIDA[[#This Row],[CODIGO]],STOCKSANLUIS[],6,FALSE))</f>
        <v>#N/A</v>
      </c>
      <c r="F4954" t="e">
        <f>SALIDA[[#This Row],[CANTIDAD]]/SALIDA[[#This Row],[UND MEDIDA]]</f>
        <v>#N/A</v>
      </c>
      <c r="G4954" t="e">
        <f>VLOOKUP(SALIDA[[#This Row],[CODIGO]],FAMILIAS[],4,FALSE)</f>
        <v>#N/A</v>
      </c>
      <c r="H4954" s="10" t="e">
        <f>IF(VLOOKUP(SALIDA[[#This Row],[CODIGO]],STOCKSANLUIS[],7,FALSE)=0,"PRODUCTO SIN STOCK/UBICACIÓN",VLOOKUP(SALIDA[[#This Row],[CODIGO]],STOCKSANLUIS[],7,FALSE))</f>
        <v>#N/A</v>
      </c>
      <c r="I4954" s="10"/>
      <c r="J4954" t="e">
        <f>SALIDA[[#This Row],[CODIGO]]&amp;"       "&amp;SALIDA[[#This Row],[FAMILIA]]</f>
        <v>#N/A</v>
      </c>
      <c r="K4954" t="e">
        <f>VLOOKUP(SALIDA[[#This Row],[CODIGO]],STOCK_STARSOFT[],5,FALSE)</f>
        <v>#N/A</v>
      </c>
      <c r="L4954" t="e">
        <f>SALIDA[[#This Row],[CANTIDAD]]*SALIDA[[#This Row],[PRECIO UND]]</f>
        <v>#N/A</v>
      </c>
    </row>
    <row r="4955" spans="1:12" x14ac:dyDescent="0.25">
      <c r="A4955" s="6"/>
      <c r="B4955" s="100" t="e">
        <f>VLOOKUP(SALIDA[[#This Row],[CODIGO]],STOCKSANLUIS[],2,FALSE)</f>
        <v>#N/A</v>
      </c>
      <c r="C4955" s="153"/>
      <c r="E4955" t="e">
        <f>IF(VLOOKUP(SALIDA[[#This Row],[CODIGO]],STOCKSANLUIS[],6,FALSE)=0,"PRODUCTO SIN STOCK/UBICACIÓN",VLOOKUP(SALIDA[[#This Row],[CODIGO]],STOCKSANLUIS[],6,FALSE))</f>
        <v>#N/A</v>
      </c>
      <c r="F4955" t="e">
        <f>SALIDA[[#This Row],[CANTIDAD]]/SALIDA[[#This Row],[UND MEDIDA]]</f>
        <v>#N/A</v>
      </c>
      <c r="G4955" t="e">
        <f>VLOOKUP(SALIDA[[#This Row],[CODIGO]],FAMILIAS[],4,FALSE)</f>
        <v>#N/A</v>
      </c>
      <c r="H4955" s="10" t="e">
        <f>IF(VLOOKUP(SALIDA[[#This Row],[CODIGO]],STOCKSANLUIS[],7,FALSE)=0,"PRODUCTO SIN STOCK/UBICACIÓN",VLOOKUP(SALIDA[[#This Row],[CODIGO]],STOCKSANLUIS[],7,FALSE))</f>
        <v>#N/A</v>
      </c>
      <c r="I4955" s="10"/>
      <c r="J4955" t="e">
        <f>SALIDA[[#This Row],[CODIGO]]&amp;"       "&amp;SALIDA[[#This Row],[FAMILIA]]</f>
        <v>#N/A</v>
      </c>
      <c r="K4955" t="e">
        <f>VLOOKUP(SALIDA[[#This Row],[CODIGO]],STOCK_STARSOFT[],5,FALSE)</f>
        <v>#N/A</v>
      </c>
      <c r="L4955" t="e">
        <f>SALIDA[[#This Row],[CANTIDAD]]*SALIDA[[#This Row],[PRECIO UND]]</f>
        <v>#N/A</v>
      </c>
    </row>
    <row r="4956" spans="1:12" x14ac:dyDescent="0.25">
      <c r="A4956" s="6"/>
      <c r="B4956" s="100" t="e">
        <f>VLOOKUP(SALIDA[[#This Row],[CODIGO]],STOCKSANLUIS[],2,FALSE)</f>
        <v>#N/A</v>
      </c>
      <c r="C4956" s="153"/>
      <c r="E4956" t="e">
        <f>IF(VLOOKUP(SALIDA[[#This Row],[CODIGO]],STOCKSANLUIS[],6,FALSE)=0,"PRODUCTO SIN STOCK/UBICACIÓN",VLOOKUP(SALIDA[[#This Row],[CODIGO]],STOCKSANLUIS[],6,FALSE))</f>
        <v>#N/A</v>
      </c>
      <c r="F4956" t="e">
        <f>SALIDA[[#This Row],[CANTIDAD]]/SALIDA[[#This Row],[UND MEDIDA]]</f>
        <v>#N/A</v>
      </c>
      <c r="G4956" t="e">
        <f>VLOOKUP(SALIDA[[#This Row],[CODIGO]],FAMILIAS[],4,FALSE)</f>
        <v>#N/A</v>
      </c>
      <c r="H4956" s="10" t="e">
        <f>IF(VLOOKUP(SALIDA[[#This Row],[CODIGO]],STOCKSANLUIS[],7,FALSE)=0,"PRODUCTO SIN STOCK/UBICACIÓN",VLOOKUP(SALIDA[[#This Row],[CODIGO]],STOCKSANLUIS[],7,FALSE))</f>
        <v>#N/A</v>
      </c>
      <c r="I4956" s="10"/>
      <c r="J4956" t="e">
        <f>SALIDA[[#This Row],[CODIGO]]&amp;"       "&amp;SALIDA[[#This Row],[FAMILIA]]</f>
        <v>#N/A</v>
      </c>
      <c r="K4956" t="e">
        <f>VLOOKUP(SALIDA[[#This Row],[CODIGO]],STOCK_STARSOFT[],5,FALSE)</f>
        <v>#N/A</v>
      </c>
      <c r="L4956" t="e">
        <f>SALIDA[[#This Row],[CANTIDAD]]*SALIDA[[#This Row],[PRECIO UND]]</f>
        <v>#N/A</v>
      </c>
    </row>
    <row r="4957" spans="1:12" x14ac:dyDescent="0.25">
      <c r="A4957" s="6"/>
      <c r="B4957" s="100" t="e">
        <f>VLOOKUP(SALIDA[[#This Row],[CODIGO]],STOCKSANLUIS[],2,FALSE)</f>
        <v>#N/A</v>
      </c>
      <c r="C4957" s="153"/>
      <c r="E4957" t="e">
        <f>IF(VLOOKUP(SALIDA[[#This Row],[CODIGO]],STOCKSANLUIS[],6,FALSE)=0,"PRODUCTO SIN STOCK/UBICACIÓN",VLOOKUP(SALIDA[[#This Row],[CODIGO]],STOCKSANLUIS[],6,FALSE))</f>
        <v>#N/A</v>
      </c>
      <c r="F4957" t="e">
        <f>SALIDA[[#This Row],[CANTIDAD]]/SALIDA[[#This Row],[UND MEDIDA]]</f>
        <v>#N/A</v>
      </c>
      <c r="G4957" t="e">
        <f>VLOOKUP(SALIDA[[#This Row],[CODIGO]],FAMILIAS[],4,FALSE)</f>
        <v>#N/A</v>
      </c>
      <c r="H4957" s="10" t="e">
        <f>IF(VLOOKUP(SALIDA[[#This Row],[CODIGO]],STOCKSANLUIS[],7,FALSE)=0,"PRODUCTO SIN STOCK/UBICACIÓN",VLOOKUP(SALIDA[[#This Row],[CODIGO]],STOCKSANLUIS[],7,FALSE))</f>
        <v>#N/A</v>
      </c>
      <c r="I4957" s="10"/>
      <c r="J4957" t="e">
        <f>SALIDA[[#This Row],[CODIGO]]&amp;"       "&amp;SALIDA[[#This Row],[FAMILIA]]</f>
        <v>#N/A</v>
      </c>
      <c r="K4957" t="e">
        <f>VLOOKUP(SALIDA[[#This Row],[CODIGO]],STOCK_STARSOFT[],5,FALSE)</f>
        <v>#N/A</v>
      </c>
      <c r="L4957" t="e">
        <f>SALIDA[[#This Row],[CANTIDAD]]*SALIDA[[#This Row],[PRECIO UND]]</f>
        <v>#N/A</v>
      </c>
    </row>
    <row r="4958" spans="1:12" x14ac:dyDescent="0.25">
      <c r="A4958" s="6"/>
      <c r="B4958" s="100" t="e">
        <f>VLOOKUP(SALIDA[[#This Row],[CODIGO]],STOCKSANLUIS[],2,FALSE)</f>
        <v>#N/A</v>
      </c>
      <c r="C4958" s="153"/>
      <c r="E4958" t="e">
        <f>IF(VLOOKUP(SALIDA[[#This Row],[CODIGO]],STOCKSANLUIS[],6,FALSE)=0,"PRODUCTO SIN STOCK/UBICACIÓN",VLOOKUP(SALIDA[[#This Row],[CODIGO]],STOCKSANLUIS[],6,FALSE))</f>
        <v>#N/A</v>
      </c>
      <c r="F4958" t="e">
        <f>SALIDA[[#This Row],[CANTIDAD]]/SALIDA[[#This Row],[UND MEDIDA]]</f>
        <v>#N/A</v>
      </c>
      <c r="G4958" t="e">
        <f>VLOOKUP(SALIDA[[#This Row],[CODIGO]],FAMILIAS[],4,FALSE)</f>
        <v>#N/A</v>
      </c>
      <c r="H4958" s="10" t="e">
        <f>IF(VLOOKUP(SALIDA[[#This Row],[CODIGO]],STOCKSANLUIS[],7,FALSE)=0,"PRODUCTO SIN STOCK/UBICACIÓN",VLOOKUP(SALIDA[[#This Row],[CODIGO]],STOCKSANLUIS[],7,FALSE))</f>
        <v>#N/A</v>
      </c>
      <c r="I4958" s="10"/>
      <c r="J4958" t="e">
        <f>SALIDA[[#This Row],[CODIGO]]&amp;"       "&amp;SALIDA[[#This Row],[FAMILIA]]</f>
        <v>#N/A</v>
      </c>
      <c r="K4958" t="e">
        <f>VLOOKUP(SALIDA[[#This Row],[CODIGO]],STOCK_STARSOFT[],5,FALSE)</f>
        <v>#N/A</v>
      </c>
      <c r="L4958" t="e">
        <f>SALIDA[[#This Row],[CANTIDAD]]*SALIDA[[#This Row],[PRECIO UND]]</f>
        <v>#N/A</v>
      </c>
    </row>
    <row r="4959" spans="1:12" x14ac:dyDescent="0.25">
      <c r="A4959" s="6"/>
      <c r="B4959" s="100" t="e">
        <f>VLOOKUP(SALIDA[[#This Row],[CODIGO]],STOCKSANLUIS[],2,FALSE)</f>
        <v>#N/A</v>
      </c>
      <c r="C4959" s="153"/>
      <c r="E4959" t="e">
        <f>IF(VLOOKUP(SALIDA[[#This Row],[CODIGO]],STOCKSANLUIS[],6,FALSE)=0,"PRODUCTO SIN STOCK/UBICACIÓN",VLOOKUP(SALIDA[[#This Row],[CODIGO]],STOCKSANLUIS[],6,FALSE))</f>
        <v>#N/A</v>
      </c>
      <c r="F4959" t="e">
        <f>SALIDA[[#This Row],[CANTIDAD]]/SALIDA[[#This Row],[UND MEDIDA]]</f>
        <v>#N/A</v>
      </c>
      <c r="G4959" t="e">
        <f>VLOOKUP(SALIDA[[#This Row],[CODIGO]],FAMILIAS[],4,FALSE)</f>
        <v>#N/A</v>
      </c>
      <c r="H4959" s="10" t="e">
        <f>IF(VLOOKUP(SALIDA[[#This Row],[CODIGO]],STOCKSANLUIS[],7,FALSE)=0,"PRODUCTO SIN STOCK/UBICACIÓN",VLOOKUP(SALIDA[[#This Row],[CODIGO]],STOCKSANLUIS[],7,FALSE))</f>
        <v>#N/A</v>
      </c>
      <c r="I4959" s="10"/>
      <c r="J4959" t="e">
        <f>SALIDA[[#This Row],[CODIGO]]&amp;"       "&amp;SALIDA[[#This Row],[FAMILIA]]</f>
        <v>#N/A</v>
      </c>
      <c r="K4959" t="e">
        <f>VLOOKUP(SALIDA[[#This Row],[CODIGO]],STOCK_STARSOFT[],5,FALSE)</f>
        <v>#N/A</v>
      </c>
      <c r="L4959" t="e">
        <f>SALIDA[[#This Row],[CANTIDAD]]*SALIDA[[#This Row],[PRECIO UND]]</f>
        <v>#N/A</v>
      </c>
    </row>
    <row r="4960" spans="1:12" x14ac:dyDescent="0.25">
      <c r="A4960" s="6"/>
      <c r="B4960" s="100" t="e">
        <f>VLOOKUP(SALIDA[[#This Row],[CODIGO]],STOCKSANLUIS[],2,FALSE)</f>
        <v>#N/A</v>
      </c>
      <c r="C4960" s="153"/>
      <c r="E4960" t="e">
        <f>IF(VLOOKUP(SALIDA[[#This Row],[CODIGO]],STOCKSANLUIS[],6,FALSE)=0,"PRODUCTO SIN STOCK/UBICACIÓN",VLOOKUP(SALIDA[[#This Row],[CODIGO]],STOCKSANLUIS[],6,FALSE))</f>
        <v>#N/A</v>
      </c>
      <c r="F4960" t="e">
        <f>SALIDA[[#This Row],[CANTIDAD]]/SALIDA[[#This Row],[UND MEDIDA]]</f>
        <v>#N/A</v>
      </c>
      <c r="G4960" t="e">
        <f>VLOOKUP(SALIDA[[#This Row],[CODIGO]],FAMILIAS[],4,FALSE)</f>
        <v>#N/A</v>
      </c>
      <c r="H4960" s="10" t="e">
        <f>IF(VLOOKUP(SALIDA[[#This Row],[CODIGO]],STOCKSANLUIS[],7,FALSE)=0,"PRODUCTO SIN STOCK/UBICACIÓN",VLOOKUP(SALIDA[[#This Row],[CODIGO]],STOCKSANLUIS[],7,FALSE))</f>
        <v>#N/A</v>
      </c>
      <c r="I4960" s="10"/>
      <c r="J4960" t="e">
        <f>SALIDA[[#This Row],[CODIGO]]&amp;"       "&amp;SALIDA[[#This Row],[FAMILIA]]</f>
        <v>#N/A</v>
      </c>
      <c r="K4960" t="e">
        <f>VLOOKUP(SALIDA[[#This Row],[CODIGO]],STOCK_STARSOFT[],5,FALSE)</f>
        <v>#N/A</v>
      </c>
      <c r="L4960" t="e">
        <f>SALIDA[[#This Row],[CANTIDAD]]*SALIDA[[#This Row],[PRECIO UND]]</f>
        <v>#N/A</v>
      </c>
    </row>
    <row r="4961" spans="1:12" x14ac:dyDescent="0.25">
      <c r="A4961" s="6"/>
      <c r="B4961" s="100" t="e">
        <f>VLOOKUP(SALIDA[[#This Row],[CODIGO]],STOCKSANLUIS[],2,FALSE)</f>
        <v>#N/A</v>
      </c>
      <c r="C4961" s="153"/>
      <c r="E4961" t="e">
        <f>IF(VLOOKUP(SALIDA[[#This Row],[CODIGO]],STOCKSANLUIS[],6,FALSE)=0,"PRODUCTO SIN STOCK/UBICACIÓN",VLOOKUP(SALIDA[[#This Row],[CODIGO]],STOCKSANLUIS[],6,FALSE))</f>
        <v>#N/A</v>
      </c>
      <c r="F4961" t="e">
        <f>SALIDA[[#This Row],[CANTIDAD]]/SALIDA[[#This Row],[UND MEDIDA]]</f>
        <v>#N/A</v>
      </c>
      <c r="G4961" t="e">
        <f>VLOOKUP(SALIDA[[#This Row],[CODIGO]],FAMILIAS[],4,FALSE)</f>
        <v>#N/A</v>
      </c>
      <c r="H4961" s="10" t="e">
        <f>IF(VLOOKUP(SALIDA[[#This Row],[CODIGO]],STOCKSANLUIS[],7,FALSE)=0,"PRODUCTO SIN STOCK/UBICACIÓN",VLOOKUP(SALIDA[[#This Row],[CODIGO]],STOCKSANLUIS[],7,FALSE))</f>
        <v>#N/A</v>
      </c>
      <c r="I4961" s="10"/>
      <c r="J4961" t="e">
        <f>SALIDA[[#This Row],[CODIGO]]&amp;"       "&amp;SALIDA[[#This Row],[FAMILIA]]</f>
        <v>#N/A</v>
      </c>
      <c r="K4961" t="e">
        <f>VLOOKUP(SALIDA[[#This Row],[CODIGO]],STOCK_STARSOFT[],5,FALSE)</f>
        <v>#N/A</v>
      </c>
      <c r="L4961" t="e">
        <f>SALIDA[[#This Row],[CANTIDAD]]*SALIDA[[#This Row],[PRECIO UND]]</f>
        <v>#N/A</v>
      </c>
    </row>
    <row r="4962" spans="1:12" x14ac:dyDescent="0.25">
      <c r="A4962" s="6"/>
      <c r="B4962" s="100" t="e">
        <f>VLOOKUP(SALIDA[[#This Row],[CODIGO]],STOCKSANLUIS[],2,FALSE)</f>
        <v>#N/A</v>
      </c>
      <c r="C4962" s="153"/>
      <c r="E4962" t="e">
        <f>IF(VLOOKUP(SALIDA[[#This Row],[CODIGO]],STOCKSANLUIS[],6,FALSE)=0,"PRODUCTO SIN STOCK/UBICACIÓN",VLOOKUP(SALIDA[[#This Row],[CODIGO]],STOCKSANLUIS[],6,FALSE))</f>
        <v>#N/A</v>
      </c>
      <c r="F4962" t="e">
        <f>SALIDA[[#This Row],[CANTIDAD]]/SALIDA[[#This Row],[UND MEDIDA]]</f>
        <v>#N/A</v>
      </c>
      <c r="G4962" t="e">
        <f>VLOOKUP(SALIDA[[#This Row],[CODIGO]],FAMILIAS[],4,FALSE)</f>
        <v>#N/A</v>
      </c>
      <c r="H4962" s="10" t="e">
        <f>IF(VLOOKUP(SALIDA[[#This Row],[CODIGO]],STOCKSANLUIS[],7,FALSE)=0,"PRODUCTO SIN STOCK/UBICACIÓN",VLOOKUP(SALIDA[[#This Row],[CODIGO]],STOCKSANLUIS[],7,FALSE))</f>
        <v>#N/A</v>
      </c>
      <c r="I4962" s="10"/>
      <c r="J4962" t="e">
        <f>SALIDA[[#This Row],[CODIGO]]&amp;"       "&amp;SALIDA[[#This Row],[FAMILIA]]</f>
        <v>#N/A</v>
      </c>
      <c r="K4962" t="e">
        <f>VLOOKUP(SALIDA[[#This Row],[CODIGO]],STOCK_STARSOFT[],5,FALSE)</f>
        <v>#N/A</v>
      </c>
      <c r="L4962" t="e">
        <f>SALIDA[[#This Row],[CANTIDAD]]*SALIDA[[#This Row],[PRECIO UND]]</f>
        <v>#N/A</v>
      </c>
    </row>
    <row r="4963" spans="1:12" x14ac:dyDescent="0.25">
      <c r="A4963" s="6"/>
      <c r="B4963" s="100" t="e">
        <f>VLOOKUP(SALIDA[[#This Row],[CODIGO]],STOCKSANLUIS[],2,FALSE)</f>
        <v>#N/A</v>
      </c>
      <c r="C4963" s="153"/>
      <c r="E4963" t="e">
        <f>IF(VLOOKUP(SALIDA[[#This Row],[CODIGO]],STOCKSANLUIS[],6,FALSE)=0,"PRODUCTO SIN STOCK/UBICACIÓN",VLOOKUP(SALIDA[[#This Row],[CODIGO]],STOCKSANLUIS[],6,FALSE))</f>
        <v>#N/A</v>
      </c>
      <c r="F4963" t="e">
        <f>SALIDA[[#This Row],[CANTIDAD]]/SALIDA[[#This Row],[UND MEDIDA]]</f>
        <v>#N/A</v>
      </c>
      <c r="G4963" t="e">
        <f>VLOOKUP(SALIDA[[#This Row],[CODIGO]],FAMILIAS[],4,FALSE)</f>
        <v>#N/A</v>
      </c>
      <c r="H4963" s="10" t="e">
        <f>IF(VLOOKUP(SALIDA[[#This Row],[CODIGO]],STOCKSANLUIS[],7,FALSE)=0,"PRODUCTO SIN STOCK/UBICACIÓN",VLOOKUP(SALIDA[[#This Row],[CODIGO]],STOCKSANLUIS[],7,FALSE))</f>
        <v>#N/A</v>
      </c>
      <c r="I4963" s="10"/>
      <c r="J4963" t="e">
        <f>SALIDA[[#This Row],[CODIGO]]&amp;"       "&amp;SALIDA[[#This Row],[FAMILIA]]</f>
        <v>#N/A</v>
      </c>
      <c r="K4963" t="e">
        <f>VLOOKUP(SALIDA[[#This Row],[CODIGO]],STOCK_STARSOFT[],5,FALSE)</f>
        <v>#N/A</v>
      </c>
      <c r="L4963" t="e">
        <f>SALIDA[[#This Row],[CANTIDAD]]*SALIDA[[#This Row],[PRECIO UND]]</f>
        <v>#N/A</v>
      </c>
    </row>
    <row r="4964" spans="1:12" x14ac:dyDescent="0.25">
      <c r="A4964" s="6"/>
      <c r="B4964" s="100" t="e">
        <f>VLOOKUP(SALIDA[[#This Row],[CODIGO]],STOCKSANLUIS[],2,FALSE)</f>
        <v>#N/A</v>
      </c>
      <c r="C4964" s="153"/>
      <c r="E4964" t="e">
        <f>IF(VLOOKUP(SALIDA[[#This Row],[CODIGO]],STOCKSANLUIS[],6,FALSE)=0,"PRODUCTO SIN STOCK/UBICACIÓN",VLOOKUP(SALIDA[[#This Row],[CODIGO]],STOCKSANLUIS[],6,FALSE))</f>
        <v>#N/A</v>
      </c>
      <c r="F4964" t="e">
        <f>SALIDA[[#This Row],[CANTIDAD]]/SALIDA[[#This Row],[UND MEDIDA]]</f>
        <v>#N/A</v>
      </c>
      <c r="G4964" t="e">
        <f>VLOOKUP(SALIDA[[#This Row],[CODIGO]],FAMILIAS[],4,FALSE)</f>
        <v>#N/A</v>
      </c>
      <c r="H4964" s="10" t="e">
        <f>IF(VLOOKUP(SALIDA[[#This Row],[CODIGO]],STOCKSANLUIS[],7,FALSE)=0,"PRODUCTO SIN STOCK/UBICACIÓN",VLOOKUP(SALIDA[[#This Row],[CODIGO]],STOCKSANLUIS[],7,FALSE))</f>
        <v>#N/A</v>
      </c>
      <c r="I4964" s="10"/>
      <c r="J4964" t="e">
        <f>SALIDA[[#This Row],[CODIGO]]&amp;"       "&amp;SALIDA[[#This Row],[FAMILIA]]</f>
        <v>#N/A</v>
      </c>
      <c r="K4964" t="e">
        <f>VLOOKUP(SALIDA[[#This Row],[CODIGO]],STOCK_STARSOFT[],5,FALSE)</f>
        <v>#N/A</v>
      </c>
      <c r="L4964" t="e">
        <f>SALIDA[[#This Row],[CANTIDAD]]*SALIDA[[#This Row],[PRECIO UND]]</f>
        <v>#N/A</v>
      </c>
    </row>
    <row r="4965" spans="1:12" x14ac:dyDescent="0.25">
      <c r="A4965" s="6"/>
      <c r="B4965" s="100" t="e">
        <f>VLOOKUP(SALIDA[[#This Row],[CODIGO]],STOCKSANLUIS[],2,FALSE)</f>
        <v>#N/A</v>
      </c>
      <c r="C4965" s="153"/>
      <c r="E4965" t="e">
        <f>IF(VLOOKUP(SALIDA[[#This Row],[CODIGO]],STOCKSANLUIS[],6,FALSE)=0,"PRODUCTO SIN STOCK/UBICACIÓN",VLOOKUP(SALIDA[[#This Row],[CODIGO]],STOCKSANLUIS[],6,FALSE))</f>
        <v>#N/A</v>
      </c>
      <c r="F4965" t="e">
        <f>SALIDA[[#This Row],[CANTIDAD]]/SALIDA[[#This Row],[UND MEDIDA]]</f>
        <v>#N/A</v>
      </c>
      <c r="G4965" t="e">
        <f>VLOOKUP(SALIDA[[#This Row],[CODIGO]],FAMILIAS[],4,FALSE)</f>
        <v>#N/A</v>
      </c>
      <c r="H4965" s="10" t="e">
        <f>IF(VLOOKUP(SALIDA[[#This Row],[CODIGO]],STOCKSANLUIS[],7,FALSE)=0,"PRODUCTO SIN STOCK/UBICACIÓN",VLOOKUP(SALIDA[[#This Row],[CODIGO]],STOCKSANLUIS[],7,FALSE))</f>
        <v>#N/A</v>
      </c>
      <c r="I4965" s="10"/>
      <c r="J4965" t="e">
        <f>SALIDA[[#This Row],[CODIGO]]&amp;"       "&amp;SALIDA[[#This Row],[FAMILIA]]</f>
        <v>#N/A</v>
      </c>
      <c r="K4965" t="e">
        <f>VLOOKUP(SALIDA[[#This Row],[CODIGO]],STOCK_STARSOFT[],5,FALSE)</f>
        <v>#N/A</v>
      </c>
      <c r="L4965" t="e">
        <f>SALIDA[[#This Row],[CANTIDAD]]*SALIDA[[#This Row],[PRECIO UND]]</f>
        <v>#N/A</v>
      </c>
    </row>
    <row r="4966" spans="1:12" x14ac:dyDescent="0.25">
      <c r="A4966" s="6"/>
      <c r="B4966" s="100" t="e">
        <f>VLOOKUP(SALIDA[[#This Row],[CODIGO]],STOCKSANLUIS[],2,FALSE)</f>
        <v>#N/A</v>
      </c>
      <c r="C4966" s="153"/>
      <c r="E4966" t="e">
        <f>IF(VLOOKUP(SALIDA[[#This Row],[CODIGO]],STOCKSANLUIS[],6,FALSE)=0,"PRODUCTO SIN STOCK/UBICACIÓN",VLOOKUP(SALIDA[[#This Row],[CODIGO]],STOCKSANLUIS[],6,FALSE))</f>
        <v>#N/A</v>
      </c>
      <c r="F4966" t="e">
        <f>SALIDA[[#This Row],[CANTIDAD]]/SALIDA[[#This Row],[UND MEDIDA]]</f>
        <v>#N/A</v>
      </c>
      <c r="G4966" t="e">
        <f>VLOOKUP(SALIDA[[#This Row],[CODIGO]],FAMILIAS[],4,FALSE)</f>
        <v>#N/A</v>
      </c>
      <c r="H4966" s="10" t="e">
        <f>IF(VLOOKUP(SALIDA[[#This Row],[CODIGO]],STOCKSANLUIS[],7,FALSE)=0,"PRODUCTO SIN STOCK/UBICACIÓN",VLOOKUP(SALIDA[[#This Row],[CODIGO]],STOCKSANLUIS[],7,FALSE))</f>
        <v>#N/A</v>
      </c>
      <c r="I4966" s="10"/>
      <c r="J4966" t="e">
        <f>SALIDA[[#This Row],[CODIGO]]&amp;"       "&amp;SALIDA[[#This Row],[FAMILIA]]</f>
        <v>#N/A</v>
      </c>
      <c r="K4966" t="e">
        <f>VLOOKUP(SALIDA[[#This Row],[CODIGO]],STOCK_STARSOFT[],5,FALSE)</f>
        <v>#N/A</v>
      </c>
      <c r="L4966" t="e">
        <f>SALIDA[[#This Row],[CANTIDAD]]*SALIDA[[#This Row],[PRECIO UND]]</f>
        <v>#N/A</v>
      </c>
    </row>
    <row r="4967" spans="1:12" x14ac:dyDescent="0.25">
      <c r="A4967" s="6"/>
      <c r="B4967" s="100" t="e">
        <f>VLOOKUP(SALIDA[[#This Row],[CODIGO]],STOCKSANLUIS[],2,FALSE)</f>
        <v>#N/A</v>
      </c>
      <c r="C4967" s="153"/>
      <c r="E4967" t="e">
        <f>IF(VLOOKUP(SALIDA[[#This Row],[CODIGO]],STOCKSANLUIS[],6,FALSE)=0,"PRODUCTO SIN STOCK/UBICACIÓN",VLOOKUP(SALIDA[[#This Row],[CODIGO]],STOCKSANLUIS[],6,FALSE))</f>
        <v>#N/A</v>
      </c>
      <c r="F4967" t="e">
        <f>SALIDA[[#This Row],[CANTIDAD]]/SALIDA[[#This Row],[UND MEDIDA]]</f>
        <v>#N/A</v>
      </c>
      <c r="G4967" t="e">
        <f>VLOOKUP(SALIDA[[#This Row],[CODIGO]],FAMILIAS[],4,FALSE)</f>
        <v>#N/A</v>
      </c>
      <c r="H4967" s="10" t="e">
        <f>IF(VLOOKUP(SALIDA[[#This Row],[CODIGO]],STOCKSANLUIS[],7,FALSE)=0,"PRODUCTO SIN STOCK/UBICACIÓN",VLOOKUP(SALIDA[[#This Row],[CODIGO]],STOCKSANLUIS[],7,FALSE))</f>
        <v>#N/A</v>
      </c>
      <c r="I4967" s="10"/>
      <c r="J4967" t="e">
        <f>SALIDA[[#This Row],[CODIGO]]&amp;"       "&amp;SALIDA[[#This Row],[FAMILIA]]</f>
        <v>#N/A</v>
      </c>
      <c r="K4967" t="e">
        <f>VLOOKUP(SALIDA[[#This Row],[CODIGO]],STOCK_STARSOFT[],5,FALSE)</f>
        <v>#N/A</v>
      </c>
      <c r="L4967" t="e">
        <f>SALIDA[[#This Row],[CANTIDAD]]*SALIDA[[#This Row],[PRECIO UND]]</f>
        <v>#N/A</v>
      </c>
    </row>
    <row r="4968" spans="1:12" x14ac:dyDescent="0.25">
      <c r="A4968" s="6"/>
      <c r="B4968" s="100" t="e">
        <f>VLOOKUP(SALIDA[[#This Row],[CODIGO]],STOCKSANLUIS[],2,FALSE)</f>
        <v>#N/A</v>
      </c>
      <c r="C4968" s="153"/>
      <c r="E4968" t="e">
        <f>IF(VLOOKUP(SALIDA[[#This Row],[CODIGO]],STOCKSANLUIS[],6,FALSE)=0,"PRODUCTO SIN STOCK/UBICACIÓN",VLOOKUP(SALIDA[[#This Row],[CODIGO]],STOCKSANLUIS[],6,FALSE))</f>
        <v>#N/A</v>
      </c>
      <c r="F4968" t="e">
        <f>SALIDA[[#This Row],[CANTIDAD]]/SALIDA[[#This Row],[UND MEDIDA]]</f>
        <v>#N/A</v>
      </c>
      <c r="G4968" t="e">
        <f>VLOOKUP(SALIDA[[#This Row],[CODIGO]],FAMILIAS[],4,FALSE)</f>
        <v>#N/A</v>
      </c>
      <c r="H4968" s="10" t="e">
        <f>IF(VLOOKUP(SALIDA[[#This Row],[CODIGO]],STOCKSANLUIS[],7,FALSE)=0,"PRODUCTO SIN STOCK/UBICACIÓN",VLOOKUP(SALIDA[[#This Row],[CODIGO]],STOCKSANLUIS[],7,FALSE))</f>
        <v>#N/A</v>
      </c>
      <c r="I4968" s="10"/>
      <c r="J4968" t="e">
        <f>SALIDA[[#This Row],[CODIGO]]&amp;"       "&amp;SALIDA[[#This Row],[FAMILIA]]</f>
        <v>#N/A</v>
      </c>
      <c r="K4968" t="e">
        <f>VLOOKUP(SALIDA[[#This Row],[CODIGO]],STOCK_STARSOFT[],5,FALSE)</f>
        <v>#N/A</v>
      </c>
      <c r="L4968" t="e">
        <f>SALIDA[[#This Row],[CANTIDAD]]*SALIDA[[#This Row],[PRECIO UND]]</f>
        <v>#N/A</v>
      </c>
    </row>
    <row r="4969" spans="1:12" x14ac:dyDescent="0.25">
      <c r="A4969" s="6"/>
      <c r="B4969" s="100" t="e">
        <f>VLOOKUP(SALIDA[[#This Row],[CODIGO]],STOCKSANLUIS[],2,FALSE)</f>
        <v>#N/A</v>
      </c>
      <c r="C4969" s="153"/>
      <c r="E4969" t="e">
        <f>IF(VLOOKUP(SALIDA[[#This Row],[CODIGO]],STOCKSANLUIS[],6,FALSE)=0,"PRODUCTO SIN STOCK/UBICACIÓN",VLOOKUP(SALIDA[[#This Row],[CODIGO]],STOCKSANLUIS[],6,FALSE))</f>
        <v>#N/A</v>
      </c>
      <c r="F4969" t="e">
        <f>SALIDA[[#This Row],[CANTIDAD]]/SALIDA[[#This Row],[UND MEDIDA]]</f>
        <v>#N/A</v>
      </c>
      <c r="G4969" t="e">
        <f>VLOOKUP(SALIDA[[#This Row],[CODIGO]],FAMILIAS[],4,FALSE)</f>
        <v>#N/A</v>
      </c>
      <c r="H4969" s="10" t="e">
        <f>IF(VLOOKUP(SALIDA[[#This Row],[CODIGO]],STOCKSANLUIS[],7,FALSE)=0,"PRODUCTO SIN STOCK/UBICACIÓN",VLOOKUP(SALIDA[[#This Row],[CODIGO]],STOCKSANLUIS[],7,FALSE))</f>
        <v>#N/A</v>
      </c>
      <c r="I4969" s="10"/>
      <c r="J4969" t="e">
        <f>SALIDA[[#This Row],[CODIGO]]&amp;"       "&amp;SALIDA[[#This Row],[FAMILIA]]</f>
        <v>#N/A</v>
      </c>
      <c r="K4969" t="e">
        <f>VLOOKUP(SALIDA[[#This Row],[CODIGO]],STOCK_STARSOFT[],5,FALSE)</f>
        <v>#N/A</v>
      </c>
      <c r="L4969" t="e">
        <f>SALIDA[[#This Row],[CANTIDAD]]*SALIDA[[#This Row],[PRECIO UND]]</f>
        <v>#N/A</v>
      </c>
    </row>
    <row r="4970" spans="1:12" x14ac:dyDescent="0.25">
      <c r="A4970" s="6"/>
      <c r="B4970" s="100" t="e">
        <f>VLOOKUP(SALIDA[[#This Row],[CODIGO]],STOCKSANLUIS[],2,FALSE)</f>
        <v>#N/A</v>
      </c>
      <c r="C4970" s="153"/>
      <c r="E4970" t="e">
        <f>IF(VLOOKUP(SALIDA[[#This Row],[CODIGO]],STOCKSANLUIS[],6,FALSE)=0,"PRODUCTO SIN STOCK/UBICACIÓN",VLOOKUP(SALIDA[[#This Row],[CODIGO]],STOCKSANLUIS[],6,FALSE))</f>
        <v>#N/A</v>
      </c>
      <c r="F4970" t="e">
        <f>SALIDA[[#This Row],[CANTIDAD]]/SALIDA[[#This Row],[UND MEDIDA]]</f>
        <v>#N/A</v>
      </c>
      <c r="G4970" t="e">
        <f>VLOOKUP(SALIDA[[#This Row],[CODIGO]],FAMILIAS[],4,FALSE)</f>
        <v>#N/A</v>
      </c>
      <c r="H4970" s="10" t="e">
        <f>IF(VLOOKUP(SALIDA[[#This Row],[CODIGO]],STOCKSANLUIS[],7,FALSE)=0,"PRODUCTO SIN STOCK/UBICACIÓN",VLOOKUP(SALIDA[[#This Row],[CODIGO]],STOCKSANLUIS[],7,FALSE))</f>
        <v>#N/A</v>
      </c>
      <c r="I4970" s="10"/>
      <c r="J4970" t="e">
        <f>SALIDA[[#This Row],[CODIGO]]&amp;"       "&amp;SALIDA[[#This Row],[FAMILIA]]</f>
        <v>#N/A</v>
      </c>
      <c r="K4970" t="e">
        <f>VLOOKUP(SALIDA[[#This Row],[CODIGO]],STOCK_STARSOFT[],5,FALSE)</f>
        <v>#N/A</v>
      </c>
      <c r="L4970" t="e">
        <f>SALIDA[[#This Row],[CANTIDAD]]*SALIDA[[#This Row],[PRECIO UND]]</f>
        <v>#N/A</v>
      </c>
    </row>
    <row r="4971" spans="1:12" x14ac:dyDescent="0.25">
      <c r="A4971" s="6"/>
      <c r="B4971" s="100" t="e">
        <f>VLOOKUP(SALIDA[[#This Row],[CODIGO]],STOCKSANLUIS[],2,FALSE)</f>
        <v>#N/A</v>
      </c>
      <c r="C4971" s="153"/>
      <c r="E4971" t="e">
        <f>IF(VLOOKUP(SALIDA[[#This Row],[CODIGO]],STOCKSANLUIS[],6,FALSE)=0,"PRODUCTO SIN STOCK/UBICACIÓN",VLOOKUP(SALIDA[[#This Row],[CODIGO]],STOCKSANLUIS[],6,FALSE))</f>
        <v>#N/A</v>
      </c>
      <c r="F4971" t="e">
        <f>SALIDA[[#This Row],[CANTIDAD]]/SALIDA[[#This Row],[UND MEDIDA]]</f>
        <v>#N/A</v>
      </c>
      <c r="G4971" t="e">
        <f>VLOOKUP(SALIDA[[#This Row],[CODIGO]],FAMILIAS[],4,FALSE)</f>
        <v>#N/A</v>
      </c>
      <c r="H4971" s="10" t="e">
        <f>IF(VLOOKUP(SALIDA[[#This Row],[CODIGO]],STOCKSANLUIS[],7,FALSE)=0,"PRODUCTO SIN STOCK/UBICACIÓN",VLOOKUP(SALIDA[[#This Row],[CODIGO]],STOCKSANLUIS[],7,FALSE))</f>
        <v>#N/A</v>
      </c>
      <c r="I4971" s="10"/>
      <c r="J4971" t="e">
        <f>SALIDA[[#This Row],[CODIGO]]&amp;"       "&amp;SALIDA[[#This Row],[FAMILIA]]</f>
        <v>#N/A</v>
      </c>
      <c r="K4971" t="e">
        <f>VLOOKUP(SALIDA[[#This Row],[CODIGO]],STOCK_STARSOFT[],5,FALSE)</f>
        <v>#N/A</v>
      </c>
      <c r="L4971" t="e">
        <f>SALIDA[[#This Row],[CANTIDAD]]*SALIDA[[#This Row],[PRECIO UND]]</f>
        <v>#N/A</v>
      </c>
    </row>
    <row r="4972" spans="1:12" x14ac:dyDescent="0.25">
      <c r="A4972" s="6"/>
      <c r="B4972" s="100" t="e">
        <f>VLOOKUP(SALIDA[[#This Row],[CODIGO]],STOCKSANLUIS[],2,FALSE)</f>
        <v>#N/A</v>
      </c>
      <c r="C4972" s="153"/>
      <c r="E4972" t="e">
        <f>IF(VLOOKUP(SALIDA[[#This Row],[CODIGO]],STOCKSANLUIS[],6,FALSE)=0,"PRODUCTO SIN STOCK/UBICACIÓN",VLOOKUP(SALIDA[[#This Row],[CODIGO]],STOCKSANLUIS[],6,FALSE))</f>
        <v>#N/A</v>
      </c>
      <c r="F4972" t="e">
        <f>SALIDA[[#This Row],[CANTIDAD]]/SALIDA[[#This Row],[UND MEDIDA]]</f>
        <v>#N/A</v>
      </c>
      <c r="G4972" t="e">
        <f>VLOOKUP(SALIDA[[#This Row],[CODIGO]],FAMILIAS[],4,FALSE)</f>
        <v>#N/A</v>
      </c>
      <c r="H4972" s="10" t="e">
        <f>IF(VLOOKUP(SALIDA[[#This Row],[CODIGO]],STOCKSANLUIS[],7,FALSE)=0,"PRODUCTO SIN STOCK/UBICACIÓN",VLOOKUP(SALIDA[[#This Row],[CODIGO]],STOCKSANLUIS[],7,FALSE))</f>
        <v>#N/A</v>
      </c>
      <c r="I4972" s="10"/>
      <c r="J4972" t="e">
        <f>SALIDA[[#This Row],[CODIGO]]&amp;"       "&amp;SALIDA[[#This Row],[FAMILIA]]</f>
        <v>#N/A</v>
      </c>
      <c r="K4972" t="e">
        <f>VLOOKUP(SALIDA[[#This Row],[CODIGO]],STOCK_STARSOFT[],5,FALSE)</f>
        <v>#N/A</v>
      </c>
      <c r="L4972" t="e">
        <f>SALIDA[[#This Row],[CANTIDAD]]*SALIDA[[#This Row],[PRECIO UND]]</f>
        <v>#N/A</v>
      </c>
    </row>
    <row r="4973" spans="1:12" x14ac:dyDescent="0.25">
      <c r="A4973" s="6"/>
      <c r="B4973" s="100" t="e">
        <f>VLOOKUP(SALIDA[[#This Row],[CODIGO]],STOCKSANLUIS[],2,FALSE)</f>
        <v>#N/A</v>
      </c>
      <c r="C4973" s="153"/>
      <c r="E4973" t="e">
        <f>IF(VLOOKUP(SALIDA[[#This Row],[CODIGO]],STOCKSANLUIS[],6,FALSE)=0,"PRODUCTO SIN STOCK/UBICACIÓN",VLOOKUP(SALIDA[[#This Row],[CODIGO]],STOCKSANLUIS[],6,FALSE))</f>
        <v>#N/A</v>
      </c>
      <c r="F4973" t="e">
        <f>SALIDA[[#This Row],[CANTIDAD]]/SALIDA[[#This Row],[UND MEDIDA]]</f>
        <v>#N/A</v>
      </c>
      <c r="G4973" t="e">
        <f>VLOOKUP(SALIDA[[#This Row],[CODIGO]],FAMILIAS[],4,FALSE)</f>
        <v>#N/A</v>
      </c>
      <c r="H4973" s="10" t="e">
        <f>IF(VLOOKUP(SALIDA[[#This Row],[CODIGO]],STOCKSANLUIS[],7,FALSE)=0,"PRODUCTO SIN STOCK/UBICACIÓN",VLOOKUP(SALIDA[[#This Row],[CODIGO]],STOCKSANLUIS[],7,FALSE))</f>
        <v>#N/A</v>
      </c>
      <c r="I4973" s="10"/>
      <c r="J4973" t="e">
        <f>SALIDA[[#This Row],[CODIGO]]&amp;"       "&amp;SALIDA[[#This Row],[FAMILIA]]</f>
        <v>#N/A</v>
      </c>
      <c r="K4973" t="e">
        <f>VLOOKUP(SALIDA[[#This Row],[CODIGO]],STOCK_STARSOFT[],5,FALSE)</f>
        <v>#N/A</v>
      </c>
      <c r="L4973" t="e">
        <f>SALIDA[[#This Row],[CANTIDAD]]*SALIDA[[#This Row],[PRECIO UND]]</f>
        <v>#N/A</v>
      </c>
    </row>
    <row r="4974" spans="1:12" x14ac:dyDescent="0.25">
      <c r="A4974" s="6"/>
      <c r="B4974" s="100" t="e">
        <f>VLOOKUP(SALIDA[[#This Row],[CODIGO]],STOCKSANLUIS[],2,FALSE)</f>
        <v>#N/A</v>
      </c>
      <c r="C4974" s="153"/>
      <c r="E4974" t="e">
        <f>IF(VLOOKUP(SALIDA[[#This Row],[CODIGO]],STOCKSANLUIS[],6,FALSE)=0,"PRODUCTO SIN STOCK/UBICACIÓN",VLOOKUP(SALIDA[[#This Row],[CODIGO]],STOCKSANLUIS[],6,FALSE))</f>
        <v>#N/A</v>
      </c>
      <c r="F4974" t="e">
        <f>SALIDA[[#This Row],[CANTIDAD]]/SALIDA[[#This Row],[UND MEDIDA]]</f>
        <v>#N/A</v>
      </c>
      <c r="G4974" t="e">
        <f>VLOOKUP(SALIDA[[#This Row],[CODIGO]],FAMILIAS[],4,FALSE)</f>
        <v>#N/A</v>
      </c>
      <c r="H4974" s="10" t="e">
        <f>IF(VLOOKUP(SALIDA[[#This Row],[CODIGO]],STOCKSANLUIS[],7,FALSE)=0,"PRODUCTO SIN STOCK/UBICACIÓN",VLOOKUP(SALIDA[[#This Row],[CODIGO]],STOCKSANLUIS[],7,FALSE))</f>
        <v>#N/A</v>
      </c>
      <c r="I4974" s="10"/>
      <c r="J4974" t="e">
        <f>SALIDA[[#This Row],[CODIGO]]&amp;"       "&amp;SALIDA[[#This Row],[FAMILIA]]</f>
        <v>#N/A</v>
      </c>
      <c r="K4974" t="e">
        <f>VLOOKUP(SALIDA[[#This Row],[CODIGO]],STOCK_STARSOFT[],5,FALSE)</f>
        <v>#N/A</v>
      </c>
      <c r="L4974" t="e">
        <f>SALIDA[[#This Row],[CANTIDAD]]*SALIDA[[#This Row],[PRECIO UND]]</f>
        <v>#N/A</v>
      </c>
    </row>
    <row r="4975" spans="1:12" x14ac:dyDescent="0.25">
      <c r="A4975" s="6"/>
      <c r="B4975" s="100" t="e">
        <f>VLOOKUP(SALIDA[[#This Row],[CODIGO]],STOCKSANLUIS[],2,FALSE)</f>
        <v>#N/A</v>
      </c>
      <c r="C4975" s="153"/>
      <c r="E4975" t="e">
        <f>IF(VLOOKUP(SALIDA[[#This Row],[CODIGO]],STOCKSANLUIS[],6,FALSE)=0,"PRODUCTO SIN STOCK/UBICACIÓN",VLOOKUP(SALIDA[[#This Row],[CODIGO]],STOCKSANLUIS[],6,FALSE))</f>
        <v>#N/A</v>
      </c>
      <c r="F4975" t="e">
        <f>SALIDA[[#This Row],[CANTIDAD]]/SALIDA[[#This Row],[UND MEDIDA]]</f>
        <v>#N/A</v>
      </c>
      <c r="G4975" t="e">
        <f>VLOOKUP(SALIDA[[#This Row],[CODIGO]],FAMILIAS[],4,FALSE)</f>
        <v>#N/A</v>
      </c>
      <c r="H4975" s="10" t="e">
        <f>IF(VLOOKUP(SALIDA[[#This Row],[CODIGO]],STOCKSANLUIS[],7,FALSE)=0,"PRODUCTO SIN STOCK/UBICACIÓN",VLOOKUP(SALIDA[[#This Row],[CODIGO]],STOCKSANLUIS[],7,FALSE))</f>
        <v>#N/A</v>
      </c>
      <c r="I4975" s="10"/>
      <c r="J4975" t="e">
        <f>SALIDA[[#This Row],[CODIGO]]&amp;"       "&amp;SALIDA[[#This Row],[FAMILIA]]</f>
        <v>#N/A</v>
      </c>
      <c r="K4975" t="e">
        <f>VLOOKUP(SALIDA[[#This Row],[CODIGO]],STOCK_STARSOFT[],5,FALSE)</f>
        <v>#N/A</v>
      </c>
      <c r="L4975" t="e">
        <f>SALIDA[[#This Row],[CANTIDAD]]*SALIDA[[#This Row],[PRECIO UND]]</f>
        <v>#N/A</v>
      </c>
    </row>
    <row r="4976" spans="1:12" x14ac:dyDescent="0.25">
      <c r="A4976" s="6"/>
      <c r="B4976" s="100" t="e">
        <f>VLOOKUP(SALIDA[[#This Row],[CODIGO]],STOCKSANLUIS[],2,FALSE)</f>
        <v>#N/A</v>
      </c>
      <c r="C4976" s="153"/>
      <c r="E4976" t="e">
        <f>IF(VLOOKUP(SALIDA[[#This Row],[CODIGO]],STOCKSANLUIS[],6,FALSE)=0,"PRODUCTO SIN STOCK/UBICACIÓN",VLOOKUP(SALIDA[[#This Row],[CODIGO]],STOCKSANLUIS[],6,FALSE))</f>
        <v>#N/A</v>
      </c>
      <c r="F4976" t="e">
        <f>SALIDA[[#This Row],[CANTIDAD]]/SALIDA[[#This Row],[UND MEDIDA]]</f>
        <v>#N/A</v>
      </c>
      <c r="G4976" t="e">
        <f>VLOOKUP(SALIDA[[#This Row],[CODIGO]],FAMILIAS[],4,FALSE)</f>
        <v>#N/A</v>
      </c>
      <c r="H4976" s="10" t="e">
        <f>IF(VLOOKUP(SALIDA[[#This Row],[CODIGO]],STOCKSANLUIS[],7,FALSE)=0,"PRODUCTO SIN STOCK/UBICACIÓN",VLOOKUP(SALIDA[[#This Row],[CODIGO]],STOCKSANLUIS[],7,FALSE))</f>
        <v>#N/A</v>
      </c>
      <c r="I4976" s="10"/>
      <c r="J4976" t="e">
        <f>SALIDA[[#This Row],[CODIGO]]&amp;"       "&amp;SALIDA[[#This Row],[FAMILIA]]</f>
        <v>#N/A</v>
      </c>
      <c r="K4976" t="e">
        <f>VLOOKUP(SALIDA[[#This Row],[CODIGO]],STOCK_STARSOFT[],5,FALSE)</f>
        <v>#N/A</v>
      </c>
      <c r="L4976" t="e">
        <f>SALIDA[[#This Row],[CANTIDAD]]*SALIDA[[#This Row],[PRECIO UND]]</f>
        <v>#N/A</v>
      </c>
    </row>
    <row r="4977" spans="1:12" x14ac:dyDescent="0.25">
      <c r="A4977" s="6"/>
      <c r="B4977" s="100" t="e">
        <f>VLOOKUP(SALIDA[[#This Row],[CODIGO]],STOCKSANLUIS[],2,FALSE)</f>
        <v>#N/A</v>
      </c>
      <c r="C4977" s="153"/>
      <c r="E4977" t="e">
        <f>IF(VLOOKUP(SALIDA[[#This Row],[CODIGO]],STOCKSANLUIS[],6,FALSE)=0,"PRODUCTO SIN STOCK/UBICACIÓN",VLOOKUP(SALIDA[[#This Row],[CODIGO]],STOCKSANLUIS[],6,FALSE))</f>
        <v>#N/A</v>
      </c>
      <c r="F4977" t="e">
        <f>SALIDA[[#This Row],[CANTIDAD]]/SALIDA[[#This Row],[UND MEDIDA]]</f>
        <v>#N/A</v>
      </c>
      <c r="G4977" t="e">
        <f>VLOOKUP(SALIDA[[#This Row],[CODIGO]],FAMILIAS[],4,FALSE)</f>
        <v>#N/A</v>
      </c>
      <c r="H4977" s="10" t="e">
        <f>IF(VLOOKUP(SALIDA[[#This Row],[CODIGO]],STOCKSANLUIS[],7,FALSE)=0,"PRODUCTO SIN STOCK/UBICACIÓN",VLOOKUP(SALIDA[[#This Row],[CODIGO]],STOCKSANLUIS[],7,FALSE))</f>
        <v>#N/A</v>
      </c>
      <c r="I4977" s="10"/>
      <c r="J4977" t="e">
        <f>SALIDA[[#This Row],[CODIGO]]&amp;"       "&amp;SALIDA[[#This Row],[FAMILIA]]</f>
        <v>#N/A</v>
      </c>
      <c r="K4977" t="e">
        <f>VLOOKUP(SALIDA[[#This Row],[CODIGO]],STOCK_STARSOFT[],5,FALSE)</f>
        <v>#N/A</v>
      </c>
      <c r="L4977" t="e">
        <f>SALIDA[[#This Row],[CANTIDAD]]*SALIDA[[#This Row],[PRECIO UND]]</f>
        <v>#N/A</v>
      </c>
    </row>
    <row r="4978" spans="1:12" x14ac:dyDescent="0.25">
      <c r="A4978" s="6"/>
      <c r="B4978" s="100" t="e">
        <f>VLOOKUP(SALIDA[[#This Row],[CODIGO]],STOCKSANLUIS[],2,FALSE)</f>
        <v>#N/A</v>
      </c>
      <c r="C4978" s="153"/>
      <c r="E4978" t="e">
        <f>IF(VLOOKUP(SALIDA[[#This Row],[CODIGO]],STOCKSANLUIS[],6,FALSE)=0,"PRODUCTO SIN STOCK/UBICACIÓN",VLOOKUP(SALIDA[[#This Row],[CODIGO]],STOCKSANLUIS[],6,FALSE))</f>
        <v>#N/A</v>
      </c>
      <c r="F4978" t="e">
        <f>SALIDA[[#This Row],[CANTIDAD]]/SALIDA[[#This Row],[UND MEDIDA]]</f>
        <v>#N/A</v>
      </c>
      <c r="G4978" t="e">
        <f>VLOOKUP(SALIDA[[#This Row],[CODIGO]],FAMILIAS[],4,FALSE)</f>
        <v>#N/A</v>
      </c>
      <c r="H4978" s="10" t="e">
        <f>IF(VLOOKUP(SALIDA[[#This Row],[CODIGO]],STOCKSANLUIS[],7,FALSE)=0,"PRODUCTO SIN STOCK/UBICACIÓN",VLOOKUP(SALIDA[[#This Row],[CODIGO]],STOCKSANLUIS[],7,FALSE))</f>
        <v>#N/A</v>
      </c>
      <c r="I4978" s="10"/>
      <c r="J4978" t="e">
        <f>SALIDA[[#This Row],[CODIGO]]&amp;"       "&amp;SALIDA[[#This Row],[FAMILIA]]</f>
        <v>#N/A</v>
      </c>
      <c r="K4978" t="e">
        <f>VLOOKUP(SALIDA[[#This Row],[CODIGO]],STOCK_STARSOFT[],5,FALSE)</f>
        <v>#N/A</v>
      </c>
      <c r="L4978" t="e">
        <f>SALIDA[[#This Row],[CANTIDAD]]*SALIDA[[#This Row],[PRECIO UND]]</f>
        <v>#N/A</v>
      </c>
    </row>
    <row r="4979" spans="1:12" x14ac:dyDescent="0.25">
      <c r="A4979" s="6"/>
      <c r="B4979" s="100" t="e">
        <f>VLOOKUP(SALIDA[[#This Row],[CODIGO]],STOCKSANLUIS[],2,FALSE)</f>
        <v>#N/A</v>
      </c>
      <c r="C4979" s="153"/>
      <c r="E4979" t="e">
        <f>IF(VLOOKUP(SALIDA[[#This Row],[CODIGO]],STOCKSANLUIS[],6,FALSE)=0,"PRODUCTO SIN STOCK/UBICACIÓN",VLOOKUP(SALIDA[[#This Row],[CODIGO]],STOCKSANLUIS[],6,FALSE))</f>
        <v>#N/A</v>
      </c>
      <c r="F4979" t="e">
        <f>SALIDA[[#This Row],[CANTIDAD]]/SALIDA[[#This Row],[UND MEDIDA]]</f>
        <v>#N/A</v>
      </c>
      <c r="G4979" t="e">
        <f>VLOOKUP(SALIDA[[#This Row],[CODIGO]],FAMILIAS[],4,FALSE)</f>
        <v>#N/A</v>
      </c>
      <c r="H4979" s="10" t="e">
        <f>IF(VLOOKUP(SALIDA[[#This Row],[CODIGO]],STOCKSANLUIS[],7,FALSE)=0,"PRODUCTO SIN STOCK/UBICACIÓN",VLOOKUP(SALIDA[[#This Row],[CODIGO]],STOCKSANLUIS[],7,FALSE))</f>
        <v>#N/A</v>
      </c>
      <c r="I4979" s="10"/>
      <c r="J4979" t="e">
        <f>SALIDA[[#This Row],[CODIGO]]&amp;"       "&amp;SALIDA[[#This Row],[FAMILIA]]</f>
        <v>#N/A</v>
      </c>
      <c r="K4979" t="e">
        <f>VLOOKUP(SALIDA[[#This Row],[CODIGO]],STOCK_STARSOFT[],5,FALSE)</f>
        <v>#N/A</v>
      </c>
      <c r="L4979" t="e">
        <f>SALIDA[[#This Row],[CANTIDAD]]*SALIDA[[#This Row],[PRECIO UND]]</f>
        <v>#N/A</v>
      </c>
    </row>
    <row r="4980" spans="1:12" x14ac:dyDescent="0.25">
      <c r="A4980" s="6"/>
      <c r="B4980" s="100" t="e">
        <f>VLOOKUP(SALIDA[[#This Row],[CODIGO]],STOCKSANLUIS[],2,FALSE)</f>
        <v>#N/A</v>
      </c>
      <c r="C4980" s="153"/>
      <c r="E4980" t="e">
        <f>IF(VLOOKUP(SALIDA[[#This Row],[CODIGO]],STOCKSANLUIS[],6,FALSE)=0,"PRODUCTO SIN STOCK/UBICACIÓN",VLOOKUP(SALIDA[[#This Row],[CODIGO]],STOCKSANLUIS[],6,FALSE))</f>
        <v>#N/A</v>
      </c>
      <c r="F4980" t="e">
        <f>SALIDA[[#This Row],[CANTIDAD]]/SALIDA[[#This Row],[UND MEDIDA]]</f>
        <v>#N/A</v>
      </c>
      <c r="G4980" t="e">
        <f>VLOOKUP(SALIDA[[#This Row],[CODIGO]],FAMILIAS[],4,FALSE)</f>
        <v>#N/A</v>
      </c>
      <c r="H4980" s="10" t="e">
        <f>IF(VLOOKUP(SALIDA[[#This Row],[CODIGO]],STOCKSANLUIS[],7,FALSE)=0,"PRODUCTO SIN STOCK/UBICACIÓN",VLOOKUP(SALIDA[[#This Row],[CODIGO]],STOCKSANLUIS[],7,FALSE))</f>
        <v>#N/A</v>
      </c>
      <c r="I4980" s="10"/>
      <c r="J4980" t="e">
        <f>SALIDA[[#This Row],[CODIGO]]&amp;"       "&amp;SALIDA[[#This Row],[FAMILIA]]</f>
        <v>#N/A</v>
      </c>
      <c r="K4980" t="e">
        <f>VLOOKUP(SALIDA[[#This Row],[CODIGO]],STOCK_STARSOFT[],5,FALSE)</f>
        <v>#N/A</v>
      </c>
      <c r="L4980" t="e">
        <f>SALIDA[[#This Row],[CANTIDAD]]*SALIDA[[#This Row],[PRECIO UND]]</f>
        <v>#N/A</v>
      </c>
    </row>
    <row r="4981" spans="1:12" x14ac:dyDescent="0.25">
      <c r="A4981" s="6"/>
      <c r="B4981" s="100" t="e">
        <f>VLOOKUP(SALIDA[[#This Row],[CODIGO]],STOCKSANLUIS[],2,FALSE)</f>
        <v>#N/A</v>
      </c>
      <c r="C4981" s="153"/>
      <c r="E4981" t="e">
        <f>IF(VLOOKUP(SALIDA[[#This Row],[CODIGO]],STOCKSANLUIS[],6,FALSE)=0,"PRODUCTO SIN STOCK/UBICACIÓN",VLOOKUP(SALIDA[[#This Row],[CODIGO]],STOCKSANLUIS[],6,FALSE))</f>
        <v>#N/A</v>
      </c>
      <c r="F4981" t="e">
        <f>SALIDA[[#This Row],[CANTIDAD]]/SALIDA[[#This Row],[UND MEDIDA]]</f>
        <v>#N/A</v>
      </c>
      <c r="G4981" t="e">
        <f>VLOOKUP(SALIDA[[#This Row],[CODIGO]],FAMILIAS[],4,FALSE)</f>
        <v>#N/A</v>
      </c>
      <c r="H4981" s="10" t="e">
        <f>IF(VLOOKUP(SALIDA[[#This Row],[CODIGO]],STOCKSANLUIS[],7,FALSE)=0,"PRODUCTO SIN STOCK/UBICACIÓN",VLOOKUP(SALIDA[[#This Row],[CODIGO]],STOCKSANLUIS[],7,FALSE))</f>
        <v>#N/A</v>
      </c>
      <c r="I4981" s="10"/>
      <c r="J4981" t="e">
        <f>SALIDA[[#This Row],[CODIGO]]&amp;"       "&amp;SALIDA[[#This Row],[FAMILIA]]</f>
        <v>#N/A</v>
      </c>
      <c r="K4981" t="e">
        <f>VLOOKUP(SALIDA[[#This Row],[CODIGO]],STOCK_STARSOFT[],5,FALSE)</f>
        <v>#N/A</v>
      </c>
      <c r="L4981" t="e">
        <f>SALIDA[[#This Row],[CANTIDAD]]*SALIDA[[#This Row],[PRECIO UND]]</f>
        <v>#N/A</v>
      </c>
    </row>
    <row r="4982" spans="1:12" x14ac:dyDescent="0.25">
      <c r="A4982" s="6"/>
      <c r="B4982" s="100" t="e">
        <f>VLOOKUP(SALIDA[[#This Row],[CODIGO]],STOCKSANLUIS[],2,FALSE)</f>
        <v>#N/A</v>
      </c>
      <c r="C4982" s="153"/>
      <c r="E4982" t="e">
        <f>IF(VLOOKUP(SALIDA[[#This Row],[CODIGO]],STOCKSANLUIS[],6,FALSE)=0,"PRODUCTO SIN STOCK/UBICACIÓN",VLOOKUP(SALIDA[[#This Row],[CODIGO]],STOCKSANLUIS[],6,FALSE))</f>
        <v>#N/A</v>
      </c>
      <c r="F4982" t="e">
        <f>SALIDA[[#This Row],[CANTIDAD]]/SALIDA[[#This Row],[UND MEDIDA]]</f>
        <v>#N/A</v>
      </c>
      <c r="G4982" t="e">
        <f>VLOOKUP(SALIDA[[#This Row],[CODIGO]],FAMILIAS[],4,FALSE)</f>
        <v>#N/A</v>
      </c>
      <c r="H4982" s="10" t="e">
        <f>IF(VLOOKUP(SALIDA[[#This Row],[CODIGO]],STOCKSANLUIS[],7,FALSE)=0,"PRODUCTO SIN STOCK/UBICACIÓN",VLOOKUP(SALIDA[[#This Row],[CODIGO]],STOCKSANLUIS[],7,FALSE))</f>
        <v>#N/A</v>
      </c>
      <c r="I4982" s="10"/>
      <c r="J4982" t="e">
        <f>SALIDA[[#This Row],[CODIGO]]&amp;"       "&amp;SALIDA[[#This Row],[FAMILIA]]</f>
        <v>#N/A</v>
      </c>
      <c r="K4982" t="e">
        <f>VLOOKUP(SALIDA[[#This Row],[CODIGO]],STOCK_STARSOFT[],5,FALSE)</f>
        <v>#N/A</v>
      </c>
      <c r="L4982" t="e">
        <f>SALIDA[[#This Row],[CANTIDAD]]*SALIDA[[#This Row],[PRECIO UND]]</f>
        <v>#N/A</v>
      </c>
    </row>
    <row r="4983" spans="1:12" x14ac:dyDescent="0.25">
      <c r="A4983" s="6"/>
      <c r="B4983" s="100" t="e">
        <f>VLOOKUP(SALIDA[[#This Row],[CODIGO]],STOCKSANLUIS[],2,FALSE)</f>
        <v>#N/A</v>
      </c>
      <c r="C4983" s="153"/>
      <c r="E4983" t="e">
        <f>IF(VLOOKUP(SALIDA[[#This Row],[CODIGO]],STOCKSANLUIS[],6,FALSE)=0,"PRODUCTO SIN STOCK/UBICACIÓN",VLOOKUP(SALIDA[[#This Row],[CODIGO]],STOCKSANLUIS[],6,FALSE))</f>
        <v>#N/A</v>
      </c>
      <c r="F4983" t="e">
        <f>SALIDA[[#This Row],[CANTIDAD]]/SALIDA[[#This Row],[UND MEDIDA]]</f>
        <v>#N/A</v>
      </c>
      <c r="G4983" t="e">
        <f>VLOOKUP(SALIDA[[#This Row],[CODIGO]],FAMILIAS[],4,FALSE)</f>
        <v>#N/A</v>
      </c>
      <c r="H4983" s="10" t="e">
        <f>IF(VLOOKUP(SALIDA[[#This Row],[CODIGO]],STOCKSANLUIS[],7,FALSE)=0,"PRODUCTO SIN STOCK/UBICACIÓN",VLOOKUP(SALIDA[[#This Row],[CODIGO]],STOCKSANLUIS[],7,FALSE))</f>
        <v>#N/A</v>
      </c>
      <c r="I4983" s="10"/>
      <c r="J4983" t="e">
        <f>SALIDA[[#This Row],[CODIGO]]&amp;"       "&amp;SALIDA[[#This Row],[FAMILIA]]</f>
        <v>#N/A</v>
      </c>
      <c r="K4983" t="e">
        <f>VLOOKUP(SALIDA[[#This Row],[CODIGO]],STOCK_STARSOFT[],5,FALSE)</f>
        <v>#N/A</v>
      </c>
      <c r="L4983" t="e">
        <f>SALIDA[[#This Row],[CANTIDAD]]*SALIDA[[#This Row],[PRECIO UND]]</f>
        <v>#N/A</v>
      </c>
    </row>
    <row r="4984" spans="1:12" x14ac:dyDescent="0.25">
      <c r="A4984" s="6"/>
      <c r="B4984" s="100" t="e">
        <f>VLOOKUP(SALIDA[[#This Row],[CODIGO]],STOCKSANLUIS[],2,FALSE)</f>
        <v>#N/A</v>
      </c>
      <c r="C4984" s="153"/>
      <c r="E4984" t="e">
        <f>IF(VLOOKUP(SALIDA[[#This Row],[CODIGO]],STOCKSANLUIS[],6,FALSE)=0,"PRODUCTO SIN STOCK/UBICACIÓN",VLOOKUP(SALIDA[[#This Row],[CODIGO]],STOCKSANLUIS[],6,FALSE))</f>
        <v>#N/A</v>
      </c>
      <c r="F4984" t="e">
        <f>SALIDA[[#This Row],[CANTIDAD]]/SALIDA[[#This Row],[UND MEDIDA]]</f>
        <v>#N/A</v>
      </c>
      <c r="G4984" t="e">
        <f>VLOOKUP(SALIDA[[#This Row],[CODIGO]],FAMILIAS[],4,FALSE)</f>
        <v>#N/A</v>
      </c>
      <c r="H4984" s="10" t="e">
        <f>IF(VLOOKUP(SALIDA[[#This Row],[CODIGO]],STOCKSANLUIS[],7,FALSE)=0,"PRODUCTO SIN STOCK/UBICACIÓN",VLOOKUP(SALIDA[[#This Row],[CODIGO]],STOCKSANLUIS[],7,FALSE))</f>
        <v>#N/A</v>
      </c>
      <c r="I4984" s="10"/>
      <c r="J4984" t="e">
        <f>SALIDA[[#This Row],[CODIGO]]&amp;"       "&amp;SALIDA[[#This Row],[FAMILIA]]</f>
        <v>#N/A</v>
      </c>
      <c r="K4984" t="e">
        <f>VLOOKUP(SALIDA[[#This Row],[CODIGO]],STOCK_STARSOFT[],5,FALSE)</f>
        <v>#N/A</v>
      </c>
      <c r="L4984" t="e">
        <f>SALIDA[[#This Row],[CANTIDAD]]*SALIDA[[#This Row],[PRECIO UND]]</f>
        <v>#N/A</v>
      </c>
    </row>
    <row r="4985" spans="1:12" x14ac:dyDescent="0.25">
      <c r="A4985" s="6"/>
      <c r="B4985" s="100" t="e">
        <f>VLOOKUP(SALIDA[[#This Row],[CODIGO]],STOCKSANLUIS[],2,FALSE)</f>
        <v>#N/A</v>
      </c>
      <c r="C4985" s="153"/>
      <c r="E4985" t="e">
        <f>IF(VLOOKUP(SALIDA[[#This Row],[CODIGO]],STOCKSANLUIS[],6,FALSE)=0,"PRODUCTO SIN STOCK/UBICACIÓN",VLOOKUP(SALIDA[[#This Row],[CODIGO]],STOCKSANLUIS[],6,FALSE))</f>
        <v>#N/A</v>
      </c>
      <c r="F4985" t="e">
        <f>SALIDA[[#This Row],[CANTIDAD]]/SALIDA[[#This Row],[UND MEDIDA]]</f>
        <v>#N/A</v>
      </c>
      <c r="G4985" t="e">
        <f>VLOOKUP(SALIDA[[#This Row],[CODIGO]],FAMILIAS[],4,FALSE)</f>
        <v>#N/A</v>
      </c>
      <c r="H4985" s="10" t="e">
        <f>IF(VLOOKUP(SALIDA[[#This Row],[CODIGO]],STOCKSANLUIS[],7,FALSE)=0,"PRODUCTO SIN STOCK/UBICACIÓN",VLOOKUP(SALIDA[[#This Row],[CODIGO]],STOCKSANLUIS[],7,FALSE))</f>
        <v>#N/A</v>
      </c>
      <c r="I4985" s="10"/>
      <c r="J4985" t="e">
        <f>SALIDA[[#This Row],[CODIGO]]&amp;"       "&amp;SALIDA[[#This Row],[FAMILIA]]</f>
        <v>#N/A</v>
      </c>
      <c r="K4985" t="e">
        <f>VLOOKUP(SALIDA[[#This Row],[CODIGO]],STOCK_STARSOFT[],5,FALSE)</f>
        <v>#N/A</v>
      </c>
      <c r="L4985" t="e">
        <f>SALIDA[[#This Row],[CANTIDAD]]*SALIDA[[#This Row],[PRECIO UND]]</f>
        <v>#N/A</v>
      </c>
    </row>
    <row r="4986" spans="1:12" x14ac:dyDescent="0.25">
      <c r="A4986" s="6"/>
      <c r="B4986" s="100" t="e">
        <f>VLOOKUP(SALIDA[[#This Row],[CODIGO]],STOCKSANLUIS[],2,FALSE)</f>
        <v>#N/A</v>
      </c>
      <c r="C4986" s="153"/>
      <c r="E4986" t="e">
        <f>IF(VLOOKUP(SALIDA[[#This Row],[CODIGO]],STOCKSANLUIS[],6,FALSE)=0,"PRODUCTO SIN STOCK/UBICACIÓN",VLOOKUP(SALIDA[[#This Row],[CODIGO]],STOCKSANLUIS[],6,FALSE))</f>
        <v>#N/A</v>
      </c>
      <c r="F4986" t="e">
        <f>SALIDA[[#This Row],[CANTIDAD]]/SALIDA[[#This Row],[UND MEDIDA]]</f>
        <v>#N/A</v>
      </c>
      <c r="G4986" t="e">
        <f>VLOOKUP(SALIDA[[#This Row],[CODIGO]],FAMILIAS[],4,FALSE)</f>
        <v>#N/A</v>
      </c>
      <c r="H4986" s="10" t="e">
        <f>IF(VLOOKUP(SALIDA[[#This Row],[CODIGO]],STOCKSANLUIS[],7,FALSE)=0,"PRODUCTO SIN STOCK/UBICACIÓN",VLOOKUP(SALIDA[[#This Row],[CODIGO]],STOCKSANLUIS[],7,FALSE))</f>
        <v>#N/A</v>
      </c>
      <c r="I4986" s="10"/>
      <c r="J4986" t="e">
        <f>SALIDA[[#This Row],[CODIGO]]&amp;"       "&amp;SALIDA[[#This Row],[FAMILIA]]</f>
        <v>#N/A</v>
      </c>
      <c r="K4986" t="e">
        <f>VLOOKUP(SALIDA[[#This Row],[CODIGO]],STOCK_STARSOFT[],5,FALSE)</f>
        <v>#N/A</v>
      </c>
      <c r="L4986" t="e">
        <f>SALIDA[[#This Row],[CANTIDAD]]*SALIDA[[#This Row],[PRECIO UND]]</f>
        <v>#N/A</v>
      </c>
    </row>
    <row r="4987" spans="1:12" x14ac:dyDescent="0.25">
      <c r="A4987" s="6"/>
      <c r="B4987" s="100" t="e">
        <f>VLOOKUP(SALIDA[[#This Row],[CODIGO]],STOCKSANLUIS[],2,FALSE)</f>
        <v>#N/A</v>
      </c>
      <c r="C4987" s="153"/>
      <c r="E4987" t="e">
        <f>IF(VLOOKUP(SALIDA[[#This Row],[CODIGO]],STOCKSANLUIS[],6,FALSE)=0,"PRODUCTO SIN STOCK/UBICACIÓN",VLOOKUP(SALIDA[[#This Row],[CODIGO]],STOCKSANLUIS[],6,FALSE))</f>
        <v>#N/A</v>
      </c>
      <c r="F4987" t="e">
        <f>SALIDA[[#This Row],[CANTIDAD]]/SALIDA[[#This Row],[UND MEDIDA]]</f>
        <v>#N/A</v>
      </c>
      <c r="G4987" t="e">
        <f>VLOOKUP(SALIDA[[#This Row],[CODIGO]],FAMILIAS[],4,FALSE)</f>
        <v>#N/A</v>
      </c>
      <c r="H4987" s="10" t="e">
        <f>IF(VLOOKUP(SALIDA[[#This Row],[CODIGO]],STOCKSANLUIS[],7,FALSE)=0,"PRODUCTO SIN STOCK/UBICACIÓN",VLOOKUP(SALIDA[[#This Row],[CODIGO]],STOCKSANLUIS[],7,FALSE))</f>
        <v>#N/A</v>
      </c>
      <c r="I4987" s="10"/>
      <c r="J4987" t="e">
        <f>SALIDA[[#This Row],[CODIGO]]&amp;"       "&amp;SALIDA[[#This Row],[FAMILIA]]</f>
        <v>#N/A</v>
      </c>
      <c r="K4987" t="e">
        <f>VLOOKUP(SALIDA[[#This Row],[CODIGO]],STOCK_STARSOFT[],5,FALSE)</f>
        <v>#N/A</v>
      </c>
      <c r="L4987" t="e">
        <f>SALIDA[[#This Row],[CANTIDAD]]*SALIDA[[#This Row],[PRECIO UND]]</f>
        <v>#N/A</v>
      </c>
    </row>
    <row r="4988" spans="1:12" x14ac:dyDescent="0.25">
      <c r="A4988" s="6"/>
      <c r="B4988" s="100" t="e">
        <f>VLOOKUP(SALIDA[[#This Row],[CODIGO]],STOCKSANLUIS[],2,FALSE)</f>
        <v>#N/A</v>
      </c>
      <c r="C4988" s="153"/>
      <c r="E4988" t="e">
        <f>IF(VLOOKUP(SALIDA[[#This Row],[CODIGO]],STOCKSANLUIS[],6,FALSE)=0,"PRODUCTO SIN STOCK/UBICACIÓN",VLOOKUP(SALIDA[[#This Row],[CODIGO]],STOCKSANLUIS[],6,FALSE))</f>
        <v>#N/A</v>
      </c>
      <c r="F4988" t="e">
        <f>SALIDA[[#This Row],[CANTIDAD]]/SALIDA[[#This Row],[UND MEDIDA]]</f>
        <v>#N/A</v>
      </c>
      <c r="G4988" t="e">
        <f>VLOOKUP(SALIDA[[#This Row],[CODIGO]],FAMILIAS[],4,FALSE)</f>
        <v>#N/A</v>
      </c>
      <c r="H4988" s="10" t="e">
        <f>IF(VLOOKUP(SALIDA[[#This Row],[CODIGO]],STOCKSANLUIS[],7,FALSE)=0,"PRODUCTO SIN STOCK/UBICACIÓN",VLOOKUP(SALIDA[[#This Row],[CODIGO]],STOCKSANLUIS[],7,FALSE))</f>
        <v>#N/A</v>
      </c>
      <c r="I4988" s="10"/>
      <c r="J4988" t="e">
        <f>SALIDA[[#This Row],[CODIGO]]&amp;"       "&amp;SALIDA[[#This Row],[FAMILIA]]</f>
        <v>#N/A</v>
      </c>
      <c r="K4988" t="e">
        <f>VLOOKUP(SALIDA[[#This Row],[CODIGO]],STOCK_STARSOFT[],5,FALSE)</f>
        <v>#N/A</v>
      </c>
      <c r="L4988" t="e">
        <f>SALIDA[[#This Row],[CANTIDAD]]*SALIDA[[#This Row],[PRECIO UND]]</f>
        <v>#N/A</v>
      </c>
    </row>
    <row r="4989" spans="1:12" x14ac:dyDescent="0.25">
      <c r="A4989" s="6"/>
      <c r="B4989" s="100" t="e">
        <f>VLOOKUP(SALIDA[[#This Row],[CODIGO]],STOCKSANLUIS[],2,FALSE)</f>
        <v>#N/A</v>
      </c>
      <c r="C4989" s="153"/>
      <c r="E4989" t="e">
        <f>IF(VLOOKUP(SALIDA[[#This Row],[CODIGO]],STOCKSANLUIS[],6,FALSE)=0,"PRODUCTO SIN STOCK/UBICACIÓN",VLOOKUP(SALIDA[[#This Row],[CODIGO]],STOCKSANLUIS[],6,FALSE))</f>
        <v>#N/A</v>
      </c>
      <c r="F4989" t="e">
        <f>SALIDA[[#This Row],[CANTIDAD]]/SALIDA[[#This Row],[UND MEDIDA]]</f>
        <v>#N/A</v>
      </c>
      <c r="G4989" t="e">
        <f>VLOOKUP(SALIDA[[#This Row],[CODIGO]],FAMILIAS[],4,FALSE)</f>
        <v>#N/A</v>
      </c>
      <c r="H4989" s="10" t="e">
        <f>IF(VLOOKUP(SALIDA[[#This Row],[CODIGO]],STOCKSANLUIS[],7,FALSE)=0,"PRODUCTO SIN STOCK/UBICACIÓN",VLOOKUP(SALIDA[[#This Row],[CODIGO]],STOCKSANLUIS[],7,FALSE))</f>
        <v>#N/A</v>
      </c>
      <c r="I4989" s="10"/>
      <c r="J4989" t="e">
        <f>SALIDA[[#This Row],[CODIGO]]&amp;"       "&amp;SALIDA[[#This Row],[FAMILIA]]</f>
        <v>#N/A</v>
      </c>
      <c r="K4989" t="e">
        <f>VLOOKUP(SALIDA[[#This Row],[CODIGO]],STOCK_STARSOFT[],5,FALSE)</f>
        <v>#N/A</v>
      </c>
      <c r="L4989" t="e">
        <f>SALIDA[[#This Row],[CANTIDAD]]*SALIDA[[#This Row],[PRECIO UND]]</f>
        <v>#N/A</v>
      </c>
    </row>
    <row r="4990" spans="1:12" x14ac:dyDescent="0.25">
      <c r="A4990" s="6"/>
      <c r="B4990" s="100" t="e">
        <f>VLOOKUP(SALIDA[[#This Row],[CODIGO]],STOCKSANLUIS[],2,FALSE)</f>
        <v>#N/A</v>
      </c>
      <c r="C4990" s="153"/>
      <c r="E4990" t="e">
        <f>IF(VLOOKUP(SALIDA[[#This Row],[CODIGO]],STOCKSANLUIS[],6,FALSE)=0,"PRODUCTO SIN STOCK/UBICACIÓN",VLOOKUP(SALIDA[[#This Row],[CODIGO]],STOCKSANLUIS[],6,FALSE))</f>
        <v>#N/A</v>
      </c>
      <c r="F4990" t="e">
        <f>SALIDA[[#This Row],[CANTIDAD]]/SALIDA[[#This Row],[UND MEDIDA]]</f>
        <v>#N/A</v>
      </c>
      <c r="G4990" t="e">
        <f>VLOOKUP(SALIDA[[#This Row],[CODIGO]],FAMILIAS[],4,FALSE)</f>
        <v>#N/A</v>
      </c>
      <c r="H4990" s="10" t="e">
        <f>IF(VLOOKUP(SALIDA[[#This Row],[CODIGO]],STOCKSANLUIS[],7,FALSE)=0,"PRODUCTO SIN STOCK/UBICACIÓN",VLOOKUP(SALIDA[[#This Row],[CODIGO]],STOCKSANLUIS[],7,FALSE))</f>
        <v>#N/A</v>
      </c>
      <c r="I4990" s="10"/>
      <c r="J4990" t="e">
        <f>SALIDA[[#This Row],[CODIGO]]&amp;"       "&amp;SALIDA[[#This Row],[FAMILIA]]</f>
        <v>#N/A</v>
      </c>
      <c r="K4990" t="e">
        <f>VLOOKUP(SALIDA[[#This Row],[CODIGO]],STOCK_STARSOFT[],5,FALSE)</f>
        <v>#N/A</v>
      </c>
      <c r="L4990" t="e">
        <f>SALIDA[[#This Row],[CANTIDAD]]*SALIDA[[#This Row],[PRECIO UND]]</f>
        <v>#N/A</v>
      </c>
    </row>
    <row r="4991" spans="1:12" x14ac:dyDescent="0.25">
      <c r="A4991" s="6"/>
      <c r="B4991" s="100" t="e">
        <f>VLOOKUP(SALIDA[[#This Row],[CODIGO]],STOCKSANLUIS[],2,FALSE)</f>
        <v>#N/A</v>
      </c>
      <c r="C4991" s="153"/>
      <c r="E4991" t="e">
        <f>IF(VLOOKUP(SALIDA[[#This Row],[CODIGO]],STOCKSANLUIS[],6,FALSE)=0,"PRODUCTO SIN STOCK/UBICACIÓN",VLOOKUP(SALIDA[[#This Row],[CODIGO]],STOCKSANLUIS[],6,FALSE))</f>
        <v>#N/A</v>
      </c>
      <c r="F4991" t="e">
        <f>SALIDA[[#This Row],[CANTIDAD]]/SALIDA[[#This Row],[UND MEDIDA]]</f>
        <v>#N/A</v>
      </c>
      <c r="G4991" t="e">
        <f>VLOOKUP(SALIDA[[#This Row],[CODIGO]],FAMILIAS[],4,FALSE)</f>
        <v>#N/A</v>
      </c>
      <c r="H4991" s="10" t="e">
        <f>IF(VLOOKUP(SALIDA[[#This Row],[CODIGO]],STOCKSANLUIS[],7,FALSE)=0,"PRODUCTO SIN STOCK/UBICACIÓN",VLOOKUP(SALIDA[[#This Row],[CODIGO]],STOCKSANLUIS[],7,FALSE))</f>
        <v>#N/A</v>
      </c>
      <c r="I4991" s="10"/>
      <c r="J4991" t="e">
        <f>SALIDA[[#This Row],[CODIGO]]&amp;"       "&amp;SALIDA[[#This Row],[FAMILIA]]</f>
        <v>#N/A</v>
      </c>
      <c r="K4991" t="e">
        <f>VLOOKUP(SALIDA[[#This Row],[CODIGO]],STOCK_STARSOFT[],5,FALSE)</f>
        <v>#N/A</v>
      </c>
      <c r="L4991" t="e">
        <f>SALIDA[[#This Row],[CANTIDAD]]*SALIDA[[#This Row],[PRECIO UND]]</f>
        <v>#N/A</v>
      </c>
    </row>
    <row r="4992" spans="1:12" x14ac:dyDescent="0.25">
      <c r="A4992" s="6"/>
      <c r="B4992" s="100" t="e">
        <f>VLOOKUP(SALIDA[[#This Row],[CODIGO]],STOCKSANLUIS[],2,FALSE)</f>
        <v>#N/A</v>
      </c>
      <c r="C4992" s="153"/>
      <c r="E4992" t="e">
        <f>IF(VLOOKUP(SALIDA[[#This Row],[CODIGO]],STOCKSANLUIS[],6,FALSE)=0,"PRODUCTO SIN STOCK/UBICACIÓN",VLOOKUP(SALIDA[[#This Row],[CODIGO]],STOCKSANLUIS[],6,FALSE))</f>
        <v>#N/A</v>
      </c>
      <c r="F4992" t="e">
        <f>SALIDA[[#This Row],[CANTIDAD]]/SALIDA[[#This Row],[UND MEDIDA]]</f>
        <v>#N/A</v>
      </c>
      <c r="G4992" t="e">
        <f>VLOOKUP(SALIDA[[#This Row],[CODIGO]],FAMILIAS[],4,FALSE)</f>
        <v>#N/A</v>
      </c>
      <c r="H4992" s="10" t="e">
        <f>IF(VLOOKUP(SALIDA[[#This Row],[CODIGO]],STOCKSANLUIS[],7,FALSE)=0,"PRODUCTO SIN STOCK/UBICACIÓN",VLOOKUP(SALIDA[[#This Row],[CODIGO]],STOCKSANLUIS[],7,FALSE))</f>
        <v>#N/A</v>
      </c>
      <c r="I4992" s="10"/>
      <c r="J4992" t="e">
        <f>SALIDA[[#This Row],[CODIGO]]&amp;"       "&amp;SALIDA[[#This Row],[FAMILIA]]</f>
        <v>#N/A</v>
      </c>
      <c r="K4992" t="e">
        <f>VLOOKUP(SALIDA[[#This Row],[CODIGO]],STOCK_STARSOFT[],5,FALSE)</f>
        <v>#N/A</v>
      </c>
      <c r="L4992" t="e">
        <f>SALIDA[[#This Row],[CANTIDAD]]*SALIDA[[#This Row],[PRECIO UND]]</f>
        <v>#N/A</v>
      </c>
    </row>
    <row r="4993" spans="1:12" x14ac:dyDescent="0.25">
      <c r="A4993" s="6"/>
      <c r="B4993" s="100" t="e">
        <f>VLOOKUP(SALIDA[[#This Row],[CODIGO]],STOCKSANLUIS[],2,FALSE)</f>
        <v>#N/A</v>
      </c>
      <c r="C4993" s="153"/>
      <c r="E4993" t="e">
        <f>IF(VLOOKUP(SALIDA[[#This Row],[CODIGO]],STOCKSANLUIS[],6,FALSE)=0,"PRODUCTO SIN STOCK/UBICACIÓN",VLOOKUP(SALIDA[[#This Row],[CODIGO]],STOCKSANLUIS[],6,FALSE))</f>
        <v>#N/A</v>
      </c>
      <c r="F4993" t="e">
        <f>SALIDA[[#This Row],[CANTIDAD]]/SALIDA[[#This Row],[UND MEDIDA]]</f>
        <v>#N/A</v>
      </c>
      <c r="G4993" t="e">
        <f>VLOOKUP(SALIDA[[#This Row],[CODIGO]],FAMILIAS[],4,FALSE)</f>
        <v>#N/A</v>
      </c>
      <c r="H4993" s="10" t="e">
        <f>IF(VLOOKUP(SALIDA[[#This Row],[CODIGO]],STOCKSANLUIS[],7,FALSE)=0,"PRODUCTO SIN STOCK/UBICACIÓN",VLOOKUP(SALIDA[[#This Row],[CODIGO]],STOCKSANLUIS[],7,FALSE))</f>
        <v>#N/A</v>
      </c>
      <c r="I4993" s="10"/>
      <c r="J4993" t="e">
        <f>SALIDA[[#This Row],[CODIGO]]&amp;"       "&amp;SALIDA[[#This Row],[FAMILIA]]</f>
        <v>#N/A</v>
      </c>
      <c r="K4993" t="e">
        <f>VLOOKUP(SALIDA[[#This Row],[CODIGO]],STOCK_STARSOFT[],5,FALSE)</f>
        <v>#N/A</v>
      </c>
      <c r="L4993" t="e">
        <f>SALIDA[[#This Row],[CANTIDAD]]*SALIDA[[#This Row],[PRECIO UND]]</f>
        <v>#N/A</v>
      </c>
    </row>
    <row r="4994" spans="1:12" x14ac:dyDescent="0.25">
      <c r="A4994" s="6"/>
      <c r="B4994" s="100" t="e">
        <f>VLOOKUP(SALIDA[[#This Row],[CODIGO]],STOCKSANLUIS[],2,FALSE)</f>
        <v>#N/A</v>
      </c>
      <c r="C4994" s="153"/>
      <c r="E4994" t="e">
        <f>IF(VLOOKUP(SALIDA[[#This Row],[CODIGO]],STOCKSANLUIS[],6,FALSE)=0,"PRODUCTO SIN STOCK/UBICACIÓN",VLOOKUP(SALIDA[[#This Row],[CODIGO]],STOCKSANLUIS[],6,FALSE))</f>
        <v>#N/A</v>
      </c>
      <c r="F4994" t="e">
        <f>SALIDA[[#This Row],[CANTIDAD]]/SALIDA[[#This Row],[UND MEDIDA]]</f>
        <v>#N/A</v>
      </c>
      <c r="G4994" t="e">
        <f>VLOOKUP(SALIDA[[#This Row],[CODIGO]],FAMILIAS[],4,FALSE)</f>
        <v>#N/A</v>
      </c>
      <c r="H4994" s="10" t="e">
        <f>IF(VLOOKUP(SALIDA[[#This Row],[CODIGO]],STOCKSANLUIS[],7,FALSE)=0,"PRODUCTO SIN STOCK/UBICACIÓN",VLOOKUP(SALIDA[[#This Row],[CODIGO]],STOCKSANLUIS[],7,FALSE))</f>
        <v>#N/A</v>
      </c>
      <c r="I4994" s="10"/>
      <c r="J4994" t="e">
        <f>SALIDA[[#This Row],[CODIGO]]&amp;"       "&amp;SALIDA[[#This Row],[FAMILIA]]</f>
        <v>#N/A</v>
      </c>
      <c r="K4994" t="e">
        <f>VLOOKUP(SALIDA[[#This Row],[CODIGO]],STOCK_STARSOFT[],5,FALSE)</f>
        <v>#N/A</v>
      </c>
      <c r="L4994" t="e">
        <f>SALIDA[[#This Row],[CANTIDAD]]*SALIDA[[#This Row],[PRECIO UND]]</f>
        <v>#N/A</v>
      </c>
    </row>
    <row r="4995" spans="1:12" x14ac:dyDescent="0.25">
      <c r="A4995" s="6"/>
      <c r="B4995" s="100" t="e">
        <f>VLOOKUP(SALIDA[[#This Row],[CODIGO]],STOCKSANLUIS[],2,FALSE)</f>
        <v>#N/A</v>
      </c>
      <c r="C4995" s="153"/>
      <c r="E4995" t="e">
        <f>IF(VLOOKUP(SALIDA[[#This Row],[CODIGO]],STOCKSANLUIS[],6,FALSE)=0,"PRODUCTO SIN STOCK/UBICACIÓN",VLOOKUP(SALIDA[[#This Row],[CODIGO]],STOCKSANLUIS[],6,FALSE))</f>
        <v>#N/A</v>
      </c>
      <c r="F4995" t="e">
        <f>SALIDA[[#This Row],[CANTIDAD]]/SALIDA[[#This Row],[UND MEDIDA]]</f>
        <v>#N/A</v>
      </c>
      <c r="G4995" t="e">
        <f>VLOOKUP(SALIDA[[#This Row],[CODIGO]],FAMILIAS[],4,FALSE)</f>
        <v>#N/A</v>
      </c>
      <c r="H4995" s="10" t="e">
        <f>IF(VLOOKUP(SALIDA[[#This Row],[CODIGO]],STOCKSANLUIS[],7,FALSE)=0,"PRODUCTO SIN STOCK/UBICACIÓN",VLOOKUP(SALIDA[[#This Row],[CODIGO]],STOCKSANLUIS[],7,FALSE))</f>
        <v>#N/A</v>
      </c>
      <c r="I4995" s="10"/>
      <c r="J4995" t="e">
        <f>SALIDA[[#This Row],[CODIGO]]&amp;"       "&amp;SALIDA[[#This Row],[FAMILIA]]</f>
        <v>#N/A</v>
      </c>
      <c r="K4995" t="e">
        <f>VLOOKUP(SALIDA[[#This Row],[CODIGO]],STOCK_STARSOFT[],5,FALSE)</f>
        <v>#N/A</v>
      </c>
      <c r="L4995" t="e">
        <f>SALIDA[[#This Row],[CANTIDAD]]*SALIDA[[#This Row],[PRECIO UND]]</f>
        <v>#N/A</v>
      </c>
    </row>
    <row r="4996" spans="1:12" x14ac:dyDescent="0.25">
      <c r="A4996" s="6"/>
      <c r="B4996" s="100" t="e">
        <f>VLOOKUP(SALIDA[[#This Row],[CODIGO]],STOCKSANLUIS[],2,FALSE)</f>
        <v>#N/A</v>
      </c>
      <c r="C4996" s="153"/>
      <c r="E4996" t="e">
        <f>IF(VLOOKUP(SALIDA[[#This Row],[CODIGO]],STOCKSANLUIS[],6,FALSE)=0,"PRODUCTO SIN STOCK/UBICACIÓN",VLOOKUP(SALIDA[[#This Row],[CODIGO]],STOCKSANLUIS[],6,FALSE))</f>
        <v>#N/A</v>
      </c>
      <c r="F4996" t="e">
        <f>SALIDA[[#This Row],[CANTIDAD]]/SALIDA[[#This Row],[UND MEDIDA]]</f>
        <v>#N/A</v>
      </c>
      <c r="G4996" t="e">
        <f>VLOOKUP(SALIDA[[#This Row],[CODIGO]],FAMILIAS[],4,FALSE)</f>
        <v>#N/A</v>
      </c>
      <c r="H4996" s="10" t="e">
        <f>IF(VLOOKUP(SALIDA[[#This Row],[CODIGO]],STOCKSANLUIS[],7,FALSE)=0,"PRODUCTO SIN STOCK/UBICACIÓN",VLOOKUP(SALIDA[[#This Row],[CODIGO]],STOCKSANLUIS[],7,FALSE))</f>
        <v>#N/A</v>
      </c>
      <c r="I4996" s="10"/>
      <c r="J4996" t="e">
        <f>SALIDA[[#This Row],[CODIGO]]&amp;"       "&amp;SALIDA[[#This Row],[FAMILIA]]</f>
        <v>#N/A</v>
      </c>
      <c r="K4996" t="e">
        <f>VLOOKUP(SALIDA[[#This Row],[CODIGO]],STOCK_STARSOFT[],5,FALSE)</f>
        <v>#N/A</v>
      </c>
      <c r="L4996" t="e">
        <f>SALIDA[[#This Row],[CANTIDAD]]*SALIDA[[#This Row],[PRECIO UND]]</f>
        <v>#N/A</v>
      </c>
    </row>
    <row r="4997" spans="1:12" x14ac:dyDescent="0.25">
      <c r="A4997" s="6"/>
      <c r="B4997" s="100" t="e">
        <f>VLOOKUP(SALIDA[[#This Row],[CODIGO]],STOCKSANLUIS[],2,FALSE)</f>
        <v>#N/A</v>
      </c>
      <c r="C4997" s="153"/>
      <c r="E4997" t="e">
        <f>IF(VLOOKUP(SALIDA[[#This Row],[CODIGO]],STOCKSANLUIS[],6,FALSE)=0,"PRODUCTO SIN STOCK/UBICACIÓN",VLOOKUP(SALIDA[[#This Row],[CODIGO]],STOCKSANLUIS[],6,FALSE))</f>
        <v>#N/A</v>
      </c>
      <c r="F4997" t="e">
        <f>SALIDA[[#This Row],[CANTIDAD]]/SALIDA[[#This Row],[UND MEDIDA]]</f>
        <v>#N/A</v>
      </c>
      <c r="G4997" t="e">
        <f>VLOOKUP(SALIDA[[#This Row],[CODIGO]],FAMILIAS[],4,FALSE)</f>
        <v>#N/A</v>
      </c>
      <c r="H4997" s="10" t="e">
        <f>IF(VLOOKUP(SALIDA[[#This Row],[CODIGO]],STOCKSANLUIS[],7,FALSE)=0,"PRODUCTO SIN STOCK/UBICACIÓN",VLOOKUP(SALIDA[[#This Row],[CODIGO]],STOCKSANLUIS[],7,FALSE))</f>
        <v>#N/A</v>
      </c>
      <c r="I4997" s="10"/>
      <c r="J4997" t="e">
        <f>SALIDA[[#This Row],[CODIGO]]&amp;"       "&amp;SALIDA[[#This Row],[FAMILIA]]</f>
        <v>#N/A</v>
      </c>
      <c r="K4997" t="e">
        <f>VLOOKUP(SALIDA[[#This Row],[CODIGO]],STOCK_STARSOFT[],5,FALSE)</f>
        <v>#N/A</v>
      </c>
      <c r="L4997" t="e">
        <f>SALIDA[[#This Row],[CANTIDAD]]*SALIDA[[#This Row],[PRECIO UND]]</f>
        <v>#N/A</v>
      </c>
    </row>
    <row r="4998" spans="1:12" x14ac:dyDescent="0.25">
      <c r="A4998" s="6"/>
      <c r="B4998" s="100" t="e">
        <f>VLOOKUP(SALIDA[[#This Row],[CODIGO]],STOCKSANLUIS[],2,FALSE)</f>
        <v>#N/A</v>
      </c>
      <c r="C4998" s="153"/>
      <c r="E4998" t="e">
        <f>IF(VLOOKUP(SALIDA[[#This Row],[CODIGO]],STOCKSANLUIS[],6,FALSE)=0,"PRODUCTO SIN STOCK/UBICACIÓN",VLOOKUP(SALIDA[[#This Row],[CODIGO]],STOCKSANLUIS[],6,FALSE))</f>
        <v>#N/A</v>
      </c>
      <c r="F4998" t="e">
        <f>SALIDA[[#This Row],[CANTIDAD]]/SALIDA[[#This Row],[UND MEDIDA]]</f>
        <v>#N/A</v>
      </c>
      <c r="G4998" t="e">
        <f>VLOOKUP(SALIDA[[#This Row],[CODIGO]],FAMILIAS[],4,FALSE)</f>
        <v>#N/A</v>
      </c>
      <c r="H4998" s="10" t="e">
        <f>IF(VLOOKUP(SALIDA[[#This Row],[CODIGO]],STOCKSANLUIS[],7,FALSE)=0,"PRODUCTO SIN STOCK/UBICACIÓN",VLOOKUP(SALIDA[[#This Row],[CODIGO]],STOCKSANLUIS[],7,FALSE))</f>
        <v>#N/A</v>
      </c>
      <c r="I4998" s="10"/>
      <c r="J4998" t="e">
        <f>SALIDA[[#This Row],[CODIGO]]&amp;"       "&amp;SALIDA[[#This Row],[FAMILIA]]</f>
        <v>#N/A</v>
      </c>
      <c r="K4998" t="e">
        <f>VLOOKUP(SALIDA[[#This Row],[CODIGO]],STOCK_STARSOFT[],5,FALSE)</f>
        <v>#N/A</v>
      </c>
      <c r="L4998" t="e">
        <f>SALIDA[[#This Row],[CANTIDAD]]*SALIDA[[#This Row],[PRECIO UND]]</f>
        <v>#N/A</v>
      </c>
    </row>
    <row r="4999" spans="1:12" x14ac:dyDescent="0.25">
      <c r="A4999" s="6"/>
      <c r="B4999" s="100" t="e">
        <f>VLOOKUP(SALIDA[[#This Row],[CODIGO]],STOCKSANLUIS[],2,FALSE)</f>
        <v>#N/A</v>
      </c>
      <c r="C4999" s="153"/>
      <c r="E4999" t="e">
        <f>IF(VLOOKUP(SALIDA[[#This Row],[CODIGO]],STOCKSANLUIS[],6,FALSE)=0,"PRODUCTO SIN STOCK/UBICACIÓN",VLOOKUP(SALIDA[[#This Row],[CODIGO]],STOCKSANLUIS[],6,FALSE))</f>
        <v>#N/A</v>
      </c>
      <c r="F4999" t="e">
        <f>SALIDA[[#This Row],[CANTIDAD]]/SALIDA[[#This Row],[UND MEDIDA]]</f>
        <v>#N/A</v>
      </c>
      <c r="G4999" t="e">
        <f>VLOOKUP(SALIDA[[#This Row],[CODIGO]],FAMILIAS[],4,FALSE)</f>
        <v>#N/A</v>
      </c>
      <c r="H4999" s="10" t="e">
        <f>IF(VLOOKUP(SALIDA[[#This Row],[CODIGO]],STOCKSANLUIS[],7,FALSE)=0,"PRODUCTO SIN STOCK/UBICACIÓN",VLOOKUP(SALIDA[[#This Row],[CODIGO]],STOCKSANLUIS[],7,FALSE))</f>
        <v>#N/A</v>
      </c>
      <c r="I4999" s="10"/>
      <c r="J4999" t="e">
        <f>SALIDA[[#This Row],[CODIGO]]&amp;"       "&amp;SALIDA[[#This Row],[FAMILIA]]</f>
        <v>#N/A</v>
      </c>
      <c r="K4999" t="e">
        <f>VLOOKUP(SALIDA[[#This Row],[CODIGO]],STOCK_STARSOFT[],5,FALSE)</f>
        <v>#N/A</v>
      </c>
      <c r="L4999" t="e">
        <f>SALIDA[[#This Row],[CANTIDAD]]*SALIDA[[#This Row],[PRECIO UND]]</f>
        <v>#N/A</v>
      </c>
    </row>
    <row r="5000" spans="1:12" x14ac:dyDescent="0.25">
      <c r="A5000" s="6"/>
      <c r="B5000" s="100" t="e">
        <f>VLOOKUP(SALIDA[[#This Row],[CODIGO]],STOCKSANLUIS[],2,FALSE)</f>
        <v>#N/A</v>
      </c>
      <c r="C5000" s="153"/>
      <c r="E5000" t="e">
        <f>IF(VLOOKUP(SALIDA[[#This Row],[CODIGO]],STOCKSANLUIS[],6,FALSE)=0,"PRODUCTO SIN STOCK/UBICACIÓN",VLOOKUP(SALIDA[[#This Row],[CODIGO]],STOCKSANLUIS[],6,FALSE))</f>
        <v>#N/A</v>
      </c>
      <c r="F5000" t="e">
        <f>SALIDA[[#This Row],[CANTIDAD]]/SALIDA[[#This Row],[UND MEDIDA]]</f>
        <v>#N/A</v>
      </c>
      <c r="G5000" t="e">
        <f>VLOOKUP(SALIDA[[#This Row],[CODIGO]],FAMILIAS[],4,FALSE)</f>
        <v>#N/A</v>
      </c>
      <c r="H5000" s="10" t="e">
        <f>IF(VLOOKUP(SALIDA[[#This Row],[CODIGO]],STOCKSANLUIS[],7,FALSE)=0,"PRODUCTO SIN STOCK/UBICACIÓN",VLOOKUP(SALIDA[[#This Row],[CODIGO]],STOCKSANLUIS[],7,FALSE))</f>
        <v>#N/A</v>
      </c>
      <c r="I5000" s="10"/>
      <c r="J5000" t="e">
        <f>SALIDA[[#This Row],[CODIGO]]&amp;"       "&amp;SALIDA[[#This Row],[FAMILIA]]</f>
        <v>#N/A</v>
      </c>
      <c r="K5000" t="e">
        <f>VLOOKUP(SALIDA[[#This Row],[CODIGO]],STOCK_STARSOFT[],5,FALSE)</f>
        <v>#N/A</v>
      </c>
      <c r="L5000" t="e">
        <f>SALIDA[[#This Row],[CANTIDAD]]*SALIDA[[#This Row],[PRECIO UND]]</f>
        <v>#N/A</v>
      </c>
    </row>
    <row r="5001" spans="1:12" x14ac:dyDescent="0.25">
      <c r="A5001" s="6"/>
      <c r="B5001" s="100" t="e">
        <f>VLOOKUP(SALIDA[[#This Row],[CODIGO]],STOCKSANLUIS[],2,FALSE)</f>
        <v>#N/A</v>
      </c>
      <c r="C5001" s="153"/>
      <c r="E5001" t="e">
        <f>IF(VLOOKUP(SALIDA[[#This Row],[CODIGO]],STOCKSANLUIS[],6,FALSE)=0,"PRODUCTO SIN STOCK/UBICACIÓN",VLOOKUP(SALIDA[[#This Row],[CODIGO]],STOCKSANLUIS[],6,FALSE))</f>
        <v>#N/A</v>
      </c>
      <c r="F5001" t="e">
        <f>SALIDA[[#This Row],[CANTIDAD]]/SALIDA[[#This Row],[UND MEDIDA]]</f>
        <v>#N/A</v>
      </c>
      <c r="G5001" t="e">
        <f>VLOOKUP(SALIDA[[#This Row],[CODIGO]],FAMILIAS[],4,FALSE)</f>
        <v>#N/A</v>
      </c>
      <c r="H5001" s="10" t="e">
        <f>IF(VLOOKUP(SALIDA[[#This Row],[CODIGO]],STOCKSANLUIS[],7,FALSE)=0,"PRODUCTO SIN STOCK/UBICACIÓN",VLOOKUP(SALIDA[[#This Row],[CODIGO]],STOCKSANLUIS[],7,FALSE))</f>
        <v>#N/A</v>
      </c>
      <c r="I5001" s="10"/>
      <c r="J5001" t="e">
        <f>SALIDA[[#This Row],[CODIGO]]&amp;"       "&amp;SALIDA[[#This Row],[FAMILIA]]</f>
        <v>#N/A</v>
      </c>
      <c r="K5001" t="e">
        <f>VLOOKUP(SALIDA[[#This Row],[CODIGO]],STOCK_STARSOFT[],5,FALSE)</f>
        <v>#N/A</v>
      </c>
      <c r="L5001" t="e">
        <f>SALIDA[[#This Row],[CANTIDAD]]*SALIDA[[#This Row],[PRECIO UND]]</f>
        <v>#N/A</v>
      </c>
    </row>
    <row r="5002" spans="1:12" x14ac:dyDescent="0.25">
      <c r="A5002" s="6"/>
      <c r="B5002" s="100" t="e">
        <f>VLOOKUP(SALIDA[[#This Row],[CODIGO]],STOCKSANLUIS[],2,FALSE)</f>
        <v>#N/A</v>
      </c>
      <c r="C5002" s="153"/>
      <c r="E5002" t="e">
        <f>IF(VLOOKUP(SALIDA[[#This Row],[CODIGO]],STOCKSANLUIS[],6,FALSE)=0,"PRODUCTO SIN STOCK/UBICACIÓN",VLOOKUP(SALIDA[[#This Row],[CODIGO]],STOCKSANLUIS[],6,FALSE))</f>
        <v>#N/A</v>
      </c>
      <c r="F5002" t="e">
        <f>SALIDA[[#This Row],[CANTIDAD]]/SALIDA[[#This Row],[UND MEDIDA]]</f>
        <v>#N/A</v>
      </c>
      <c r="G5002" t="e">
        <f>VLOOKUP(SALIDA[[#This Row],[CODIGO]],FAMILIAS[],4,FALSE)</f>
        <v>#N/A</v>
      </c>
      <c r="H5002" s="10" t="e">
        <f>IF(VLOOKUP(SALIDA[[#This Row],[CODIGO]],STOCKSANLUIS[],7,FALSE)=0,"PRODUCTO SIN STOCK/UBICACIÓN",VLOOKUP(SALIDA[[#This Row],[CODIGO]],STOCKSANLUIS[],7,FALSE))</f>
        <v>#N/A</v>
      </c>
      <c r="I5002" s="10"/>
      <c r="J5002" t="e">
        <f>SALIDA[[#This Row],[CODIGO]]&amp;"       "&amp;SALIDA[[#This Row],[FAMILIA]]</f>
        <v>#N/A</v>
      </c>
      <c r="K5002" t="e">
        <f>VLOOKUP(SALIDA[[#This Row],[CODIGO]],STOCK_STARSOFT[],5,FALSE)</f>
        <v>#N/A</v>
      </c>
      <c r="L5002" t="e">
        <f>SALIDA[[#This Row],[CANTIDAD]]*SALIDA[[#This Row],[PRECIO UND]]</f>
        <v>#N/A</v>
      </c>
    </row>
    <row r="5003" spans="1:12" x14ac:dyDescent="0.25">
      <c r="A5003" s="6"/>
      <c r="B5003" s="100" t="e">
        <f>VLOOKUP(SALIDA[[#This Row],[CODIGO]],STOCKSANLUIS[],2,FALSE)</f>
        <v>#N/A</v>
      </c>
      <c r="C5003" s="153"/>
      <c r="E5003" t="e">
        <f>IF(VLOOKUP(SALIDA[[#This Row],[CODIGO]],STOCKSANLUIS[],6,FALSE)=0,"PRODUCTO SIN STOCK/UBICACIÓN",VLOOKUP(SALIDA[[#This Row],[CODIGO]],STOCKSANLUIS[],6,FALSE))</f>
        <v>#N/A</v>
      </c>
      <c r="F5003" t="e">
        <f>SALIDA[[#This Row],[CANTIDAD]]/SALIDA[[#This Row],[UND MEDIDA]]</f>
        <v>#N/A</v>
      </c>
      <c r="G5003" t="e">
        <f>VLOOKUP(SALIDA[[#This Row],[CODIGO]],FAMILIAS[],4,FALSE)</f>
        <v>#N/A</v>
      </c>
      <c r="H5003" s="10" t="e">
        <f>IF(VLOOKUP(SALIDA[[#This Row],[CODIGO]],STOCKSANLUIS[],7,FALSE)=0,"PRODUCTO SIN STOCK/UBICACIÓN",VLOOKUP(SALIDA[[#This Row],[CODIGO]],STOCKSANLUIS[],7,FALSE))</f>
        <v>#N/A</v>
      </c>
      <c r="I5003" s="10"/>
      <c r="J5003" t="e">
        <f>SALIDA[[#This Row],[CODIGO]]&amp;"       "&amp;SALIDA[[#This Row],[FAMILIA]]</f>
        <v>#N/A</v>
      </c>
      <c r="K5003" t="e">
        <f>VLOOKUP(SALIDA[[#This Row],[CODIGO]],STOCK_STARSOFT[],5,FALSE)</f>
        <v>#N/A</v>
      </c>
      <c r="L5003" t="e">
        <f>SALIDA[[#This Row],[CANTIDAD]]*SALIDA[[#This Row],[PRECIO UND]]</f>
        <v>#N/A</v>
      </c>
    </row>
    <row r="5004" spans="1:12" x14ac:dyDescent="0.25">
      <c r="A5004" s="6"/>
      <c r="B5004" s="100" t="e">
        <f>VLOOKUP(SALIDA[[#This Row],[CODIGO]],STOCKSANLUIS[],2,FALSE)</f>
        <v>#N/A</v>
      </c>
      <c r="C5004" s="153"/>
      <c r="E5004" t="e">
        <f>IF(VLOOKUP(SALIDA[[#This Row],[CODIGO]],STOCKSANLUIS[],6,FALSE)=0,"PRODUCTO SIN STOCK/UBICACIÓN",VLOOKUP(SALIDA[[#This Row],[CODIGO]],STOCKSANLUIS[],6,FALSE))</f>
        <v>#N/A</v>
      </c>
      <c r="F5004" t="e">
        <f>SALIDA[[#This Row],[CANTIDAD]]/SALIDA[[#This Row],[UND MEDIDA]]</f>
        <v>#N/A</v>
      </c>
      <c r="G5004" t="e">
        <f>VLOOKUP(SALIDA[[#This Row],[CODIGO]],FAMILIAS[],4,FALSE)</f>
        <v>#N/A</v>
      </c>
      <c r="H5004" s="10" t="e">
        <f>IF(VLOOKUP(SALIDA[[#This Row],[CODIGO]],STOCKSANLUIS[],7,FALSE)=0,"PRODUCTO SIN STOCK/UBICACIÓN",VLOOKUP(SALIDA[[#This Row],[CODIGO]],STOCKSANLUIS[],7,FALSE))</f>
        <v>#N/A</v>
      </c>
      <c r="I5004" s="10"/>
      <c r="J5004" t="e">
        <f>SALIDA[[#This Row],[CODIGO]]&amp;"       "&amp;SALIDA[[#This Row],[FAMILIA]]</f>
        <v>#N/A</v>
      </c>
      <c r="K5004" t="e">
        <f>VLOOKUP(SALIDA[[#This Row],[CODIGO]],STOCK_STARSOFT[],5,FALSE)</f>
        <v>#N/A</v>
      </c>
      <c r="L5004" t="e">
        <f>SALIDA[[#This Row],[CANTIDAD]]*SALIDA[[#This Row],[PRECIO UND]]</f>
        <v>#N/A</v>
      </c>
    </row>
    <row r="5005" spans="1:12" x14ac:dyDescent="0.25">
      <c r="A5005" s="6"/>
      <c r="B5005" s="100" t="e">
        <f>VLOOKUP(SALIDA[[#This Row],[CODIGO]],STOCKSANLUIS[],2,FALSE)</f>
        <v>#N/A</v>
      </c>
      <c r="C5005" s="153"/>
      <c r="E5005" t="e">
        <f>IF(VLOOKUP(SALIDA[[#This Row],[CODIGO]],STOCKSANLUIS[],6,FALSE)=0,"PRODUCTO SIN STOCK/UBICACIÓN",VLOOKUP(SALIDA[[#This Row],[CODIGO]],STOCKSANLUIS[],6,FALSE))</f>
        <v>#N/A</v>
      </c>
      <c r="F5005" t="e">
        <f>SALIDA[[#This Row],[CANTIDAD]]/SALIDA[[#This Row],[UND MEDIDA]]</f>
        <v>#N/A</v>
      </c>
      <c r="G5005" t="e">
        <f>VLOOKUP(SALIDA[[#This Row],[CODIGO]],FAMILIAS[],4,FALSE)</f>
        <v>#N/A</v>
      </c>
      <c r="H5005" s="10" t="e">
        <f>IF(VLOOKUP(SALIDA[[#This Row],[CODIGO]],STOCKSANLUIS[],7,FALSE)=0,"PRODUCTO SIN STOCK/UBICACIÓN",VLOOKUP(SALIDA[[#This Row],[CODIGO]],STOCKSANLUIS[],7,FALSE))</f>
        <v>#N/A</v>
      </c>
      <c r="I5005" s="10"/>
      <c r="J5005" t="e">
        <f>SALIDA[[#This Row],[CODIGO]]&amp;"       "&amp;SALIDA[[#This Row],[FAMILIA]]</f>
        <v>#N/A</v>
      </c>
      <c r="K5005" t="e">
        <f>VLOOKUP(SALIDA[[#This Row],[CODIGO]],STOCK_STARSOFT[],5,FALSE)</f>
        <v>#N/A</v>
      </c>
      <c r="L5005" t="e">
        <f>SALIDA[[#This Row],[CANTIDAD]]*SALIDA[[#This Row],[PRECIO UND]]</f>
        <v>#N/A</v>
      </c>
    </row>
    <row r="5006" spans="1:12" x14ac:dyDescent="0.25">
      <c r="A5006" s="6"/>
      <c r="B5006" s="100" t="e">
        <f>VLOOKUP(SALIDA[[#This Row],[CODIGO]],STOCKSANLUIS[],2,FALSE)</f>
        <v>#N/A</v>
      </c>
      <c r="C5006" s="153"/>
      <c r="E5006" t="e">
        <f>IF(VLOOKUP(SALIDA[[#This Row],[CODIGO]],STOCKSANLUIS[],6,FALSE)=0,"PRODUCTO SIN STOCK/UBICACIÓN",VLOOKUP(SALIDA[[#This Row],[CODIGO]],STOCKSANLUIS[],6,FALSE))</f>
        <v>#N/A</v>
      </c>
      <c r="F5006" t="e">
        <f>SALIDA[[#This Row],[CANTIDAD]]/SALIDA[[#This Row],[UND MEDIDA]]</f>
        <v>#N/A</v>
      </c>
      <c r="G5006" t="e">
        <f>VLOOKUP(SALIDA[[#This Row],[CODIGO]],FAMILIAS[],4,FALSE)</f>
        <v>#N/A</v>
      </c>
      <c r="H5006" s="10" t="e">
        <f>IF(VLOOKUP(SALIDA[[#This Row],[CODIGO]],STOCKSANLUIS[],7,FALSE)=0,"PRODUCTO SIN STOCK/UBICACIÓN",VLOOKUP(SALIDA[[#This Row],[CODIGO]],STOCKSANLUIS[],7,FALSE))</f>
        <v>#N/A</v>
      </c>
      <c r="I5006" s="10"/>
      <c r="J5006" t="e">
        <f>SALIDA[[#This Row],[CODIGO]]&amp;"       "&amp;SALIDA[[#This Row],[FAMILIA]]</f>
        <v>#N/A</v>
      </c>
      <c r="K5006" t="e">
        <f>VLOOKUP(SALIDA[[#This Row],[CODIGO]],STOCK_STARSOFT[],5,FALSE)</f>
        <v>#N/A</v>
      </c>
      <c r="L5006" t="e">
        <f>SALIDA[[#This Row],[CANTIDAD]]*SALIDA[[#This Row],[PRECIO UND]]</f>
        <v>#N/A</v>
      </c>
    </row>
    <row r="5007" spans="1:12" x14ac:dyDescent="0.25">
      <c r="A5007" s="6"/>
      <c r="B5007" s="100" t="e">
        <f>VLOOKUP(SALIDA[[#This Row],[CODIGO]],STOCKSANLUIS[],2,FALSE)</f>
        <v>#N/A</v>
      </c>
      <c r="C5007" s="153"/>
      <c r="E5007" t="e">
        <f>IF(VLOOKUP(SALIDA[[#This Row],[CODIGO]],STOCKSANLUIS[],6,FALSE)=0,"PRODUCTO SIN STOCK/UBICACIÓN",VLOOKUP(SALIDA[[#This Row],[CODIGO]],STOCKSANLUIS[],6,FALSE))</f>
        <v>#N/A</v>
      </c>
      <c r="F5007" t="e">
        <f>SALIDA[[#This Row],[CANTIDAD]]/SALIDA[[#This Row],[UND MEDIDA]]</f>
        <v>#N/A</v>
      </c>
      <c r="G5007" t="e">
        <f>VLOOKUP(SALIDA[[#This Row],[CODIGO]],FAMILIAS[],4,FALSE)</f>
        <v>#N/A</v>
      </c>
      <c r="H5007" s="10" t="e">
        <f>IF(VLOOKUP(SALIDA[[#This Row],[CODIGO]],STOCKSANLUIS[],7,FALSE)=0,"PRODUCTO SIN STOCK/UBICACIÓN",VLOOKUP(SALIDA[[#This Row],[CODIGO]],STOCKSANLUIS[],7,FALSE))</f>
        <v>#N/A</v>
      </c>
      <c r="I5007" s="10"/>
      <c r="J5007" t="e">
        <f>SALIDA[[#This Row],[CODIGO]]&amp;"       "&amp;SALIDA[[#This Row],[FAMILIA]]</f>
        <v>#N/A</v>
      </c>
      <c r="K5007" t="e">
        <f>VLOOKUP(SALIDA[[#This Row],[CODIGO]],STOCK_STARSOFT[],5,FALSE)</f>
        <v>#N/A</v>
      </c>
      <c r="L5007" t="e">
        <f>SALIDA[[#This Row],[CANTIDAD]]*SALIDA[[#This Row],[PRECIO UND]]</f>
        <v>#N/A</v>
      </c>
    </row>
    <row r="5008" spans="1:12" x14ac:dyDescent="0.25">
      <c r="A5008" s="6"/>
      <c r="B5008" s="100" t="e">
        <f>VLOOKUP(SALIDA[[#This Row],[CODIGO]],STOCKSANLUIS[],2,FALSE)</f>
        <v>#N/A</v>
      </c>
      <c r="C5008" s="153"/>
      <c r="E5008" t="e">
        <f>IF(VLOOKUP(SALIDA[[#This Row],[CODIGO]],STOCKSANLUIS[],6,FALSE)=0,"PRODUCTO SIN STOCK/UBICACIÓN",VLOOKUP(SALIDA[[#This Row],[CODIGO]],STOCKSANLUIS[],6,FALSE))</f>
        <v>#N/A</v>
      </c>
      <c r="F5008" t="e">
        <f>SALIDA[[#This Row],[CANTIDAD]]/SALIDA[[#This Row],[UND MEDIDA]]</f>
        <v>#N/A</v>
      </c>
      <c r="G5008" t="e">
        <f>VLOOKUP(SALIDA[[#This Row],[CODIGO]],FAMILIAS[],4,FALSE)</f>
        <v>#N/A</v>
      </c>
      <c r="H5008" s="10" t="e">
        <f>IF(VLOOKUP(SALIDA[[#This Row],[CODIGO]],STOCKSANLUIS[],7,FALSE)=0,"PRODUCTO SIN STOCK/UBICACIÓN",VLOOKUP(SALIDA[[#This Row],[CODIGO]],STOCKSANLUIS[],7,FALSE))</f>
        <v>#N/A</v>
      </c>
      <c r="I5008" s="10"/>
      <c r="J5008" t="e">
        <f>SALIDA[[#This Row],[CODIGO]]&amp;"       "&amp;SALIDA[[#This Row],[FAMILIA]]</f>
        <v>#N/A</v>
      </c>
      <c r="K5008" t="e">
        <f>VLOOKUP(SALIDA[[#This Row],[CODIGO]],STOCK_STARSOFT[],5,FALSE)</f>
        <v>#N/A</v>
      </c>
      <c r="L5008" t="e">
        <f>SALIDA[[#This Row],[CANTIDAD]]*SALIDA[[#This Row],[PRECIO UND]]</f>
        <v>#N/A</v>
      </c>
    </row>
    <row r="5009" spans="1:12" x14ac:dyDescent="0.25">
      <c r="A5009" s="6"/>
      <c r="B5009" s="100" t="e">
        <f>VLOOKUP(SALIDA[[#This Row],[CODIGO]],STOCKSANLUIS[],2,FALSE)</f>
        <v>#N/A</v>
      </c>
      <c r="C5009" s="153"/>
      <c r="E5009" t="e">
        <f>IF(VLOOKUP(SALIDA[[#This Row],[CODIGO]],STOCKSANLUIS[],6,FALSE)=0,"PRODUCTO SIN STOCK/UBICACIÓN",VLOOKUP(SALIDA[[#This Row],[CODIGO]],STOCKSANLUIS[],6,FALSE))</f>
        <v>#N/A</v>
      </c>
      <c r="F5009" t="e">
        <f>SALIDA[[#This Row],[CANTIDAD]]/SALIDA[[#This Row],[UND MEDIDA]]</f>
        <v>#N/A</v>
      </c>
      <c r="G5009" t="e">
        <f>VLOOKUP(SALIDA[[#This Row],[CODIGO]],FAMILIAS[],4,FALSE)</f>
        <v>#N/A</v>
      </c>
      <c r="H5009" s="10" t="e">
        <f>IF(VLOOKUP(SALIDA[[#This Row],[CODIGO]],STOCKSANLUIS[],7,FALSE)=0,"PRODUCTO SIN STOCK/UBICACIÓN",VLOOKUP(SALIDA[[#This Row],[CODIGO]],STOCKSANLUIS[],7,FALSE))</f>
        <v>#N/A</v>
      </c>
      <c r="I5009" s="10"/>
      <c r="J5009" t="e">
        <f>SALIDA[[#This Row],[CODIGO]]&amp;"       "&amp;SALIDA[[#This Row],[FAMILIA]]</f>
        <v>#N/A</v>
      </c>
      <c r="K5009" t="e">
        <f>VLOOKUP(SALIDA[[#This Row],[CODIGO]],STOCK_STARSOFT[],5,FALSE)</f>
        <v>#N/A</v>
      </c>
      <c r="L5009" t="e">
        <f>SALIDA[[#This Row],[CANTIDAD]]*SALIDA[[#This Row],[PRECIO UND]]</f>
        <v>#N/A</v>
      </c>
    </row>
    <row r="5010" spans="1:12" x14ac:dyDescent="0.25">
      <c r="A5010" s="6"/>
      <c r="B5010" s="100" t="e">
        <f>VLOOKUP(SALIDA[[#This Row],[CODIGO]],STOCKSANLUIS[],2,FALSE)</f>
        <v>#N/A</v>
      </c>
      <c r="C5010" s="153"/>
      <c r="E5010" t="e">
        <f>IF(VLOOKUP(SALIDA[[#This Row],[CODIGO]],STOCKSANLUIS[],6,FALSE)=0,"PRODUCTO SIN STOCK/UBICACIÓN",VLOOKUP(SALIDA[[#This Row],[CODIGO]],STOCKSANLUIS[],6,FALSE))</f>
        <v>#N/A</v>
      </c>
      <c r="F5010" t="e">
        <f>SALIDA[[#This Row],[CANTIDAD]]/SALIDA[[#This Row],[UND MEDIDA]]</f>
        <v>#N/A</v>
      </c>
      <c r="G5010" t="e">
        <f>VLOOKUP(SALIDA[[#This Row],[CODIGO]],FAMILIAS[],4,FALSE)</f>
        <v>#N/A</v>
      </c>
      <c r="H5010" s="10" t="e">
        <f>IF(VLOOKUP(SALIDA[[#This Row],[CODIGO]],STOCKSANLUIS[],7,FALSE)=0,"PRODUCTO SIN STOCK/UBICACIÓN",VLOOKUP(SALIDA[[#This Row],[CODIGO]],STOCKSANLUIS[],7,FALSE))</f>
        <v>#N/A</v>
      </c>
      <c r="I5010" s="10"/>
      <c r="J5010" t="e">
        <f>SALIDA[[#This Row],[CODIGO]]&amp;"       "&amp;SALIDA[[#This Row],[FAMILIA]]</f>
        <v>#N/A</v>
      </c>
      <c r="K5010" t="e">
        <f>VLOOKUP(SALIDA[[#This Row],[CODIGO]],STOCK_STARSOFT[],5,FALSE)</f>
        <v>#N/A</v>
      </c>
      <c r="L5010" t="e">
        <f>SALIDA[[#This Row],[CANTIDAD]]*SALIDA[[#This Row],[PRECIO UND]]</f>
        <v>#N/A</v>
      </c>
    </row>
    <row r="5011" spans="1:12" x14ac:dyDescent="0.25">
      <c r="A5011" s="6"/>
      <c r="B5011" s="100" t="e">
        <f>VLOOKUP(SALIDA[[#This Row],[CODIGO]],STOCKSANLUIS[],2,FALSE)</f>
        <v>#N/A</v>
      </c>
      <c r="C5011" s="153"/>
      <c r="E5011" t="e">
        <f>IF(VLOOKUP(SALIDA[[#This Row],[CODIGO]],STOCKSANLUIS[],6,FALSE)=0,"PRODUCTO SIN STOCK/UBICACIÓN",VLOOKUP(SALIDA[[#This Row],[CODIGO]],STOCKSANLUIS[],6,FALSE))</f>
        <v>#N/A</v>
      </c>
      <c r="F5011" t="e">
        <f>SALIDA[[#This Row],[CANTIDAD]]/SALIDA[[#This Row],[UND MEDIDA]]</f>
        <v>#N/A</v>
      </c>
      <c r="G5011" t="e">
        <f>VLOOKUP(SALIDA[[#This Row],[CODIGO]],FAMILIAS[],4,FALSE)</f>
        <v>#N/A</v>
      </c>
      <c r="H5011" s="10" t="e">
        <f>IF(VLOOKUP(SALIDA[[#This Row],[CODIGO]],STOCKSANLUIS[],7,FALSE)=0,"PRODUCTO SIN STOCK/UBICACIÓN",VLOOKUP(SALIDA[[#This Row],[CODIGO]],STOCKSANLUIS[],7,FALSE))</f>
        <v>#N/A</v>
      </c>
      <c r="I5011" s="10"/>
      <c r="J5011" t="e">
        <f>SALIDA[[#This Row],[CODIGO]]&amp;"       "&amp;SALIDA[[#This Row],[FAMILIA]]</f>
        <v>#N/A</v>
      </c>
      <c r="K5011" t="e">
        <f>VLOOKUP(SALIDA[[#This Row],[CODIGO]],STOCK_STARSOFT[],5,FALSE)</f>
        <v>#N/A</v>
      </c>
      <c r="L5011" t="e">
        <f>SALIDA[[#This Row],[CANTIDAD]]*SALIDA[[#This Row],[PRECIO UND]]</f>
        <v>#N/A</v>
      </c>
    </row>
    <row r="5012" spans="1:12" x14ac:dyDescent="0.25">
      <c r="A5012" s="6"/>
      <c r="B5012" s="100" t="e">
        <f>VLOOKUP(SALIDA[[#This Row],[CODIGO]],STOCKSANLUIS[],2,FALSE)</f>
        <v>#N/A</v>
      </c>
      <c r="C5012" s="153"/>
      <c r="E5012" t="e">
        <f>IF(VLOOKUP(SALIDA[[#This Row],[CODIGO]],STOCKSANLUIS[],6,FALSE)=0,"PRODUCTO SIN STOCK/UBICACIÓN",VLOOKUP(SALIDA[[#This Row],[CODIGO]],STOCKSANLUIS[],6,FALSE))</f>
        <v>#N/A</v>
      </c>
      <c r="F5012" t="e">
        <f>SALIDA[[#This Row],[CANTIDAD]]/SALIDA[[#This Row],[UND MEDIDA]]</f>
        <v>#N/A</v>
      </c>
      <c r="G5012" t="e">
        <f>VLOOKUP(SALIDA[[#This Row],[CODIGO]],FAMILIAS[],4,FALSE)</f>
        <v>#N/A</v>
      </c>
      <c r="H5012" s="10" t="e">
        <f>IF(VLOOKUP(SALIDA[[#This Row],[CODIGO]],STOCKSANLUIS[],7,FALSE)=0,"PRODUCTO SIN STOCK/UBICACIÓN",VLOOKUP(SALIDA[[#This Row],[CODIGO]],STOCKSANLUIS[],7,FALSE))</f>
        <v>#N/A</v>
      </c>
      <c r="I5012" s="10"/>
      <c r="J5012" t="e">
        <f>SALIDA[[#This Row],[CODIGO]]&amp;"       "&amp;SALIDA[[#This Row],[FAMILIA]]</f>
        <v>#N/A</v>
      </c>
      <c r="K5012" t="e">
        <f>VLOOKUP(SALIDA[[#This Row],[CODIGO]],STOCK_STARSOFT[],5,FALSE)</f>
        <v>#N/A</v>
      </c>
      <c r="L5012" t="e">
        <f>SALIDA[[#This Row],[CANTIDAD]]*SALIDA[[#This Row],[PRECIO UND]]</f>
        <v>#N/A</v>
      </c>
    </row>
    <row r="5013" spans="1:12" x14ac:dyDescent="0.25">
      <c r="A5013" s="6"/>
      <c r="B5013" s="100" t="e">
        <f>VLOOKUP(SALIDA[[#This Row],[CODIGO]],STOCKSANLUIS[],2,FALSE)</f>
        <v>#N/A</v>
      </c>
      <c r="C5013" s="153"/>
      <c r="E5013" t="e">
        <f>IF(VLOOKUP(SALIDA[[#This Row],[CODIGO]],STOCKSANLUIS[],6,FALSE)=0,"PRODUCTO SIN STOCK/UBICACIÓN",VLOOKUP(SALIDA[[#This Row],[CODIGO]],STOCKSANLUIS[],6,FALSE))</f>
        <v>#N/A</v>
      </c>
      <c r="F5013" t="e">
        <f>SALIDA[[#This Row],[CANTIDAD]]/SALIDA[[#This Row],[UND MEDIDA]]</f>
        <v>#N/A</v>
      </c>
      <c r="G5013" t="e">
        <f>VLOOKUP(SALIDA[[#This Row],[CODIGO]],FAMILIAS[],4,FALSE)</f>
        <v>#N/A</v>
      </c>
      <c r="H5013" s="10" t="e">
        <f>IF(VLOOKUP(SALIDA[[#This Row],[CODIGO]],STOCKSANLUIS[],7,FALSE)=0,"PRODUCTO SIN STOCK/UBICACIÓN",VLOOKUP(SALIDA[[#This Row],[CODIGO]],STOCKSANLUIS[],7,FALSE))</f>
        <v>#N/A</v>
      </c>
      <c r="I5013" s="10"/>
      <c r="J5013" t="e">
        <f>SALIDA[[#This Row],[CODIGO]]&amp;"       "&amp;SALIDA[[#This Row],[FAMILIA]]</f>
        <v>#N/A</v>
      </c>
      <c r="K5013" t="e">
        <f>VLOOKUP(SALIDA[[#This Row],[CODIGO]],STOCK_STARSOFT[],5,FALSE)</f>
        <v>#N/A</v>
      </c>
      <c r="L5013" t="e">
        <f>SALIDA[[#This Row],[CANTIDAD]]*SALIDA[[#This Row],[PRECIO UND]]</f>
        <v>#N/A</v>
      </c>
    </row>
    <row r="5014" spans="1:12" x14ac:dyDescent="0.25">
      <c r="A5014" s="6"/>
      <c r="B5014" s="100" t="e">
        <f>VLOOKUP(SALIDA[[#This Row],[CODIGO]],STOCKSANLUIS[],2,FALSE)</f>
        <v>#N/A</v>
      </c>
      <c r="C5014" s="153"/>
      <c r="E5014" t="e">
        <f>IF(VLOOKUP(SALIDA[[#This Row],[CODIGO]],STOCKSANLUIS[],6,FALSE)=0,"PRODUCTO SIN STOCK/UBICACIÓN",VLOOKUP(SALIDA[[#This Row],[CODIGO]],STOCKSANLUIS[],6,FALSE))</f>
        <v>#N/A</v>
      </c>
      <c r="F5014" t="e">
        <f>SALIDA[[#This Row],[CANTIDAD]]/SALIDA[[#This Row],[UND MEDIDA]]</f>
        <v>#N/A</v>
      </c>
      <c r="G5014" t="e">
        <f>VLOOKUP(SALIDA[[#This Row],[CODIGO]],FAMILIAS[],4,FALSE)</f>
        <v>#N/A</v>
      </c>
      <c r="H5014" s="10" t="e">
        <f>IF(VLOOKUP(SALIDA[[#This Row],[CODIGO]],STOCKSANLUIS[],7,FALSE)=0,"PRODUCTO SIN STOCK/UBICACIÓN",VLOOKUP(SALIDA[[#This Row],[CODIGO]],STOCKSANLUIS[],7,FALSE))</f>
        <v>#N/A</v>
      </c>
      <c r="I5014" s="10"/>
      <c r="J5014" t="e">
        <f>SALIDA[[#This Row],[CODIGO]]&amp;"       "&amp;SALIDA[[#This Row],[FAMILIA]]</f>
        <v>#N/A</v>
      </c>
      <c r="K5014" t="e">
        <f>VLOOKUP(SALIDA[[#This Row],[CODIGO]],STOCK_STARSOFT[],5,FALSE)</f>
        <v>#N/A</v>
      </c>
      <c r="L5014" t="e">
        <f>SALIDA[[#This Row],[CANTIDAD]]*SALIDA[[#This Row],[PRECIO UND]]</f>
        <v>#N/A</v>
      </c>
    </row>
    <row r="5015" spans="1:12" x14ac:dyDescent="0.25">
      <c r="A5015" s="6"/>
      <c r="B5015" s="100" t="e">
        <f>VLOOKUP(SALIDA[[#This Row],[CODIGO]],STOCKSANLUIS[],2,FALSE)</f>
        <v>#N/A</v>
      </c>
      <c r="C5015" s="153"/>
      <c r="E5015" t="e">
        <f>IF(VLOOKUP(SALIDA[[#This Row],[CODIGO]],STOCKSANLUIS[],6,FALSE)=0,"PRODUCTO SIN STOCK/UBICACIÓN",VLOOKUP(SALIDA[[#This Row],[CODIGO]],STOCKSANLUIS[],6,FALSE))</f>
        <v>#N/A</v>
      </c>
      <c r="F5015" t="e">
        <f>SALIDA[[#This Row],[CANTIDAD]]/SALIDA[[#This Row],[UND MEDIDA]]</f>
        <v>#N/A</v>
      </c>
      <c r="G5015" t="e">
        <f>VLOOKUP(SALIDA[[#This Row],[CODIGO]],FAMILIAS[],4,FALSE)</f>
        <v>#N/A</v>
      </c>
      <c r="H5015" s="10" t="e">
        <f>IF(VLOOKUP(SALIDA[[#This Row],[CODIGO]],STOCKSANLUIS[],7,FALSE)=0,"PRODUCTO SIN STOCK/UBICACIÓN",VLOOKUP(SALIDA[[#This Row],[CODIGO]],STOCKSANLUIS[],7,FALSE))</f>
        <v>#N/A</v>
      </c>
      <c r="I5015" s="10"/>
      <c r="J5015" t="e">
        <f>SALIDA[[#This Row],[CODIGO]]&amp;"       "&amp;SALIDA[[#This Row],[FAMILIA]]</f>
        <v>#N/A</v>
      </c>
      <c r="K5015" t="e">
        <f>VLOOKUP(SALIDA[[#This Row],[CODIGO]],STOCK_STARSOFT[],5,FALSE)</f>
        <v>#N/A</v>
      </c>
      <c r="L5015" t="e">
        <f>SALIDA[[#This Row],[CANTIDAD]]*SALIDA[[#This Row],[PRECIO UND]]</f>
        <v>#N/A</v>
      </c>
    </row>
    <row r="5016" spans="1:12" x14ac:dyDescent="0.25">
      <c r="A5016" s="6"/>
      <c r="B5016" s="100" t="e">
        <f>VLOOKUP(SALIDA[[#This Row],[CODIGO]],STOCKSANLUIS[],2,FALSE)</f>
        <v>#N/A</v>
      </c>
      <c r="C5016" s="153"/>
      <c r="E5016" t="e">
        <f>IF(VLOOKUP(SALIDA[[#This Row],[CODIGO]],STOCKSANLUIS[],6,FALSE)=0,"PRODUCTO SIN STOCK/UBICACIÓN",VLOOKUP(SALIDA[[#This Row],[CODIGO]],STOCKSANLUIS[],6,FALSE))</f>
        <v>#N/A</v>
      </c>
      <c r="F5016" t="e">
        <f>SALIDA[[#This Row],[CANTIDAD]]/SALIDA[[#This Row],[UND MEDIDA]]</f>
        <v>#N/A</v>
      </c>
      <c r="G5016" t="e">
        <f>VLOOKUP(SALIDA[[#This Row],[CODIGO]],FAMILIAS[],4,FALSE)</f>
        <v>#N/A</v>
      </c>
      <c r="H5016" s="10" t="e">
        <f>IF(VLOOKUP(SALIDA[[#This Row],[CODIGO]],STOCKSANLUIS[],7,FALSE)=0,"PRODUCTO SIN STOCK/UBICACIÓN",VLOOKUP(SALIDA[[#This Row],[CODIGO]],STOCKSANLUIS[],7,FALSE))</f>
        <v>#N/A</v>
      </c>
      <c r="I5016" s="10"/>
      <c r="J5016" t="e">
        <f>SALIDA[[#This Row],[CODIGO]]&amp;"       "&amp;SALIDA[[#This Row],[FAMILIA]]</f>
        <v>#N/A</v>
      </c>
      <c r="K5016" t="e">
        <f>VLOOKUP(SALIDA[[#This Row],[CODIGO]],STOCK_STARSOFT[],5,FALSE)</f>
        <v>#N/A</v>
      </c>
      <c r="L5016" t="e">
        <f>SALIDA[[#This Row],[CANTIDAD]]*SALIDA[[#This Row],[PRECIO UND]]</f>
        <v>#N/A</v>
      </c>
    </row>
    <row r="5017" spans="1:12" x14ac:dyDescent="0.25">
      <c r="A5017" s="6"/>
      <c r="B5017" s="100" t="e">
        <f>VLOOKUP(SALIDA[[#This Row],[CODIGO]],STOCKSANLUIS[],2,FALSE)</f>
        <v>#N/A</v>
      </c>
      <c r="C5017" s="153"/>
      <c r="E5017" t="e">
        <f>IF(VLOOKUP(SALIDA[[#This Row],[CODIGO]],STOCKSANLUIS[],6,FALSE)=0,"PRODUCTO SIN STOCK/UBICACIÓN",VLOOKUP(SALIDA[[#This Row],[CODIGO]],STOCKSANLUIS[],6,FALSE))</f>
        <v>#N/A</v>
      </c>
      <c r="F5017" t="e">
        <f>SALIDA[[#This Row],[CANTIDAD]]/SALIDA[[#This Row],[UND MEDIDA]]</f>
        <v>#N/A</v>
      </c>
      <c r="G5017" t="e">
        <f>VLOOKUP(SALIDA[[#This Row],[CODIGO]],FAMILIAS[],4,FALSE)</f>
        <v>#N/A</v>
      </c>
      <c r="H5017" s="10" t="e">
        <f>IF(VLOOKUP(SALIDA[[#This Row],[CODIGO]],STOCKSANLUIS[],7,FALSE)=0,"PRODUCTO SIN STOCK/UBICACIÓN",VLOOKUP(SALIDA[[#This Row],[CODIGO]],STOCKSANLUIS[],7,FALSE))</f>
        <v>#N/A</v>
      </c>
      <c r="I5017" s="10"/>
      <c r="J5017" t="e">
        <f>SALIDA[[#This Row],[CODIGO]]&amp;"       "&amp;SALIDA[[#This Row],[FAMILIA]]</f>
        <v>#N/A</v>
      </c>
      <c r="K5017" t="e">
        <f>VLOOKUP(SALIDA[[#This Row],[CODIGO]],STOCK_STARSOFT[],5,FALSE)</f>
        <v>#N/A</v>
      </c>
      <c r="L5017" t="e">
        <f>SALIDA[[#This Row],[CANTIDAD]]*SALIDA[[#This Row],[PRECIO UND]]</f>
        <v>#N/A</v>
      </c>
    </row>
    <row r="5018" spans="1:12" x14ac:dyDescent="0.25">
      <c r="A5018" s="6"/>
      <c r="B5018" s="100" t="e">
        <f>VLOOKUP(SALIDA[[#This Row],[CODIGO]],STOCKSANLUIS[],2,FALSE)</f>
        <v>#N/A</v>
      </c>
      <c r="C5018" s="153"/>
      <c r="E5018" t="e">
        <f>IF(VLOOKUP(SALIDA[[#This Row],[CODIGO]],STOCKSANLUIS[],6,FALSE)=0,"PRODUCTO SIN STOCK/UBICACIÓN",VLOOKUP(SALIDA[[#This Row],[CODIGO]],STOCKSANLUIS[],6,FALSE))</f>
        <v>#N/A</v>
      </c>
      <c r="F5018" t="e">
        <f>SALIDA[[#This Row],[CANTIDAD]]/SALIDA[[#This Row],[UND MEDIDA]]</f>
        <v>#N/A</v>
      </c>
      <c r="G5018" t="e">
        <f>VLOOKUP(SALIDA[[#This Row],[CODIGO]],FAMILIAS[],4,FALSE)</f>
        <v>#N/A</v>
      </c>
      <c r="H5018" s="10" t="e">
        <f>IF(VLOOKUP(SALIDA[[#This Row],[CODIGO]],STOCKSANLUIS[],7,FALSE)=0,"PRODUCTO SIN STOCK/UBICACIÓN",VLOOKUP(SALIDA[[#This Row],[CODIGO]],STOCKSANLUIS[],7,FALSE))</f>
        <v>#N/A</v>
      </c>
      <c r="I5018" s="10"/>
      <c r="J5018" t="e">
        <f>SALIDA[[#This Row],[CODIGO]]&amp;"       "&amp;SALIDA[[#This Row],[FAMILIA]]</f>
        <v>#N/A</v>
      </c>
      <c r="K5018" t="e">
        <f>VLOOKUP(SALIDA[[#This Row],[CODIGO]],STOCK_STARSOFT[],5,FALSE)</f>
        <v>#N/A</v>
      </c>
      <c r="L5018" t="e">
        <f>SALIDA[[#This Row],[CANTIDAD]]*SALIDA[[#This Row],[PRECIO UND]]</f>
        <v>#N/A</v>
      </c>
    </row>
    <row r="5019" spans="1:12" x14ac:dyDescent="0.25">
      <c r="A5019" s="6"/>
      <c r="B5019" s="100" t="e">
        <f>VLOOKUP(SALIDA[[#This Row],[CODIGO]],STOCKSANLUIS[],2,FALSE)</f>
        <v>#N/A</v>
      </c>
      <c r="C5019" s="153"/>
      <c r="E5019" t="e">
        <f>IF(VLOOKUP(SALIDA[[#This Row],[CODIGO]],STOCKSANLUIS[],6,FALSE)=0,"PRODUCTO SIN STOCK/UBICACIÓN",VLOOKUP(SALIDA[[#This Row],[CODIGO]],STOCKSANLUIS[],6,FALSE))</f>
        <v>#N/A</v>
      </c>
      <c r="F5019" t="e">
        <f>SALIDA[[#This Row],[CANTIDAD]]/SALIDA[[#This Row],[UND MEDIDA]]</f>
        <v>#N/A</v>
      </c>
      <c r="G5019" t="e">
        <f>VLOOKUP(SALIDA[[#This Row],[CODIGO]],FAMILIAS[],4,FALSE)</f>
        <v>#N/A</v>
      </c>
      <c r="H5019" s="10" t="e">
        <f>IF(VLOOKUP(SALIDA[[#This Row],[CODIGO]],STOCKSANLUIS[],7,FALSE)=0,"PRODUCTO SIN STOCK/UBICACIÓN",VLOOKUP(SALIDA[[#This Row],[CODIGO]],STOCKSANLUIS[],7,FALSE))</f>
        <v>#N/A</v>
      </c>
      <c r="I5019" s="10"/>
      <c r="J5019" t="e">
        <f>SALIDA[[#This Row],[CODIGO]]&amp;"       "&amp;SALIDA[[#This Row],[FAMILIA]]</f>
        <v>#N/A</v>
      </c>
      <c r="K5019" t="e">
        <f>VLOOKUP(SALIDA[[#This Row],[CODIGO]],STOCK_STARSOFT[],5,FALSE)</f>
        <v>#N/A</v>
      </c>
      <c r="L5019" t="e">
        <f>SALIDA[[#This Row],[CANTIDAD]]*SALIDA[[#This Row],[PRECIO UND]]</f>
        <v>#N/A</v>
      </c>
    </row>
    <row r="5020" spans="1:12" x14ac:dyDescent="0.25">
      <c r="A5020" s="6"/>
      <c r="B5020" s="100" t="e">
        <f>VLOOKUP(SALIDA[[#This Row],[CODIGO]],STOCKSANLUIS[],2,FALSE)</f>
        <v>#N/A</v>
      </c>
      <c r="C5020" s="153"/>
      <c r="E5020" t="e">
        <f>IF(VLOOKUP(SALIDA[[#This Row],[CODIGO]],STOCKSANLUIS[],6,FALSE)=0,"PRODUCTO SIN STOCK/UBICACIÓN",VLOOKUP(SALIDA[[#This Row],[CODIGO]],STOCKSANLUIS[],6,FALSE))</f>
        <v>#N/A</v>
      </c>
      <c r="F5020" t="e">
        <f>SALIDA[[#This Row],[CANTIDAD]]/SALIDA[[#This Row],[UND MEDIDA]]</f>
        <v>#N/A</v>
      </c>
      <c r="G5020" t="e">
        <f>VLOOKUP(SALIDA[[#This Row],[CODIGO]],FAMILIAS[],4,FALSE)</f>
        <v>#N/A</v>
      </c>
      <c r="H5020" s="10" t="e">
        <f>IF(VLOOKUP(SALIDA[[#This Row],[CODIGO]],STOCKSANLUIS[],7,FALSE)=0,"PRODUCTO SIN STOCK/UBICACIÓN",VLOOKUP(SALIDA[[#This Row],[CODIGO]],STOCKSANLUIS[],7,FALSE))</f>
        <v>#N/A</v>
      </c>
      <c r="I5020" s="10"/>
      <c r="J5020" t="e">
        <f>SALIDA[[#This Row],[CODIGO]]&amp;"       "&amp;SALIDA[[#This Row],[FAMILIA]]</f>
        <v>#N/A</v>
      </c>
      <c r="K5020" t="e">
        <f>VLOOKUP(SALIDA[[#This Row],[CODIGO]],STOCK_STARSOFT[],5,FALSE)</f>
        <v>#N/A</v>
      </c>
      <c r="L5020" t="e">
        <f>SALIDA[[#This Row],[CANTIDAD]]*SALIDA[[#This Row],[PRECIO UND]]</f>
        <v>#N/A</v>
      </c>
    </row>
    <row r="5021" spans="1:12" x14ac:dyDescent="0.25">
      <c r="A5021" s="6"/>
      <c r="B5021" s="100" t="e">
        <f>VLOOKUP(SALIDA[[#This Row],[CODIGO]],STOCKSANLUIS[],2,FALSE)</f>
        <v>#N/A</v>
      </c>
      <c r="C5021" s="153"/>
      <c r="E5021" t="e">
        <f>IF(VLOOKUP(SALIDA[[#This Row],[CODIGO]],STOCKSANLUIS[],6,FALSE)=0,"PRODUCTO SIN STOCK/UBICACIÓN",VLOOKUP(SALIDA[[#This Row],[CODIGO]],STOCKSANLUIS[],6,FALSE))</f>
        <v>#N/A</v>
      </c>
      <c r="F5021" t="e">
        <f>SALIDA[[#This Row],[CANTIDAD]]/SALIDA[[#This Row],[UND MEDIDA]]</f>
        <v>#N/A</v>
      </c>
      <c r="G5021" t="e">
        <f>VLOOKUP(SALIDA[[#This Row],[CODIGO]],FAMILIAS[],4,FALSE)</f>
        <v>#N/A</v>
      </c>
      <c r="H5021" s="10" t="e">
        <f>IF(VLOOKUP(SALIDA[[#This Row],[CODIGO]],STOCKSANLUIS[],7,FALSE)=0,"PRODUCTO SIN STOCK/UBICACIÓN",VLOOKUP(SALIDA[[#This Row],[CODIGO]],STOCKSANLUIS[],7,FALSE))</f>
        <v>#N/A</v>
      </c>
      <c r="I5021" s="10"/>
      <c r="J5021" t="e">
        <f>SALIDA[[#This Row],[CODIGO]]&amp;"       "&amp;SALIDA[[#This Row],[FAMILIA]]</f>
        <v>#N/A</v>
      </c>
      <c r="K5021" t="e">
        <f>VLOOKUP(SALIDA[[#This Row],[CODIGO]],STOCK_STARSOFT[],5,FALSE)</f>
        <v>#N/A</v>
      </c>
      <c r="L5021" t="e">
        <f>SALIDA[[#This Row],[CANTIDAD]]*SALIDA[[#This Row],[PRECIO UND]]</f>
        <v>#N/A</v>
      </c>
    </row>
    <row r="5022" spans="1:12" x14ac:dyDescent="0.25">
      <c r="A5022" s="6"/>
      <c r="B5022" s="100" t="e">
        <f>VLOOKUP(SALIDA[[#This Row],[CODIGO]],STOCKSANLUIS[],2,FALSE)</f>
        <v>#N/A</v>
      </c>
      <c r="C5022" s="153"/>
      <c r="E5022" t="e">
        <f>IF(VLOOKUP(SALIDA[[#This Row],[CODIGO]],STOCKSANLUIS[],6,FALSE)=0,"PRODUCTO SIN STOCK/UBICACIÓN",VLOOKUP(SALIDA[[#This Row],[CODIGO]],STOCKSANLUIS[],6,FALSE))</f>
        <v>#N/A</v>
      </c>
      <c r="F5022" t="e">
        <f>SALIDA[[#This Row],[CANTIDAD]]/SALIDA[[#This Row],[UND MEDIDA]]</f>
        <v>#N/A</v>
      </c>
      <c r="G5022" t="e">
        <f>VLOOKUP(SALIDA[[#This Row],[CODIGO]],FAMILIAS[],4,FALSE)</f>
        <v>#N/A</v>
      </c>
      <c r="H5022" s="10" t="e">
        <f>IF(VLOOKUP(SALIDA[[#This Row],[CODIGO]],STOCKSANLUIS[],7,FALSE)=0,"PRODUCTO SIN STOCK/UBICACIÓN",VLOOKUP(SALIDA[[#This Row],[CODIGO]],STOCKSANLUIS[],7,FALSE))</f>
        <v>#N/A</v>
      </c>
      <c r="I5022" s="10"/>
      <c r="J5022" t="e">
        <f>SALIDA[[#This Row],[CODIGO]]&amp;"       "&amp;SALIDA[[#This Row],[FAMILIA]]</f>
        <v>#N/A</v>
      </c>
      <c r="K5022" t="e">
        <f>VLOOKUP(SALIDA[[#This Row],[CODIGO]],STOCK_STARSOFT[],5,FALSE)</f>
        <v>#N/A</v>
      </c>
      <c r="L5022" t="e">
        <f>SALIDA[[#This Row],[CANTIDAD]]*SALIDA[[#This Row],[PRECIO UND]]</f>
        <v>#N/A</v>
      </c>
    </row>
    <row r="5023" spans="1:12" x14ac:dyDescent="0.25">
      <c r="A5023" s="6"/>
      <c r="B5023" s="100" t="e">
        <f>VLOOKUP(SALIDA[[#This Row],[CODIGO]],STOCKSANLUIS[],2,FALSE)</f>
        <v>#N/A</v>
      </c>
      <c r="C5023" s="153"/>
      <c r="E5023" t="e">
        <f>IF(VLOOKUP(SALIDA[[#This Row],[CODIGO]],STOCKSANLUIS[],6,FALSE)=0,"PRODUCTO SIN STOCK/UBICACIÓN",VLOOKUP(SALIDA[[#This Row],[CODIGO]],STOCKSANLUIS[],6,FALSE))</f>
        <v>#N/A</v>
      </c>
      <c r="F5023" t="e">
        <f>SALIDA[[#This Row],[CANTIDAD]]/SALIDA[[#This Row],[UND MEDIDA]]</f>
        <v>#N/A</v>
      </c>
      <c r="G5023" t="e">
        <f>VLOOKUP(SALIDA[[#This Row],[CODIGO]],FAMILIAS[],4,FALSE)</f>
        <v>#N/A</v>
      </c>
      <c r="H5023" s="10" t="e">
        <f>IF(VLOOKUP(SALIDA[[#This Row],[CODIGO]],STOCKSANLUIS[],7,FALSE)=0,"PRODUCTO SIN STOCK/UBICACIÓN",VLOOKUP(SALIDA[[#This Row],[CODIGO]],STOCKSANLUIS[],7,FALSE))</f>
        <v>#N/A</v>
      </c>
      <c r="I5023" s="10"/>
      <c r="J5023" t="e">
        <f>SALIDA[[#This Row],[CODIGO]]&amp;"       "&amp;SALIDA[[#This Row],[FAMILIA]]</f>
        <v>#N/A</v>
      </c>
      <c r="K5023" t="e">
        <f>VLOOKUP(SALIDA[[#This Row],[CODIGO]],STOCK_STARSOFT[],5,FALSE)</f>
        <v>#N/A</v>
      </c>
      <c r="L5023" t="e">
        <f>SALIDA[[#This Row],[CANTIDAD]]*SALIDA[[#This Row],[PRECIO UND]]</f>
        <v>#N/A</v>
      </c>
    </row>
    <row r="5024" spans="1:12" x14ac:dyDescent="0.25">
      <c r="A5024" s="6"/>
      <c r="B5024" s="100" t="e">
        <f>VLOOKUP(SALIDA[[#This Row],[CODIGO]],STOCKSANLUIS[],2,FALSE)</f>
        <v>#N/A</v>
      </c>
      <c r="C5024" s="153"/>
      <c r="E5024" t="e">
        <f>IF(VLOOKUP(SALIDA[[#This Row],[CODIGO]],STOCKSANLUIS[],6,FALSE)=0,"PRODUCTO SIN STOCK/UBICACIÓN",VLOOKUP(SALIDA[[#This Row],[CODIGO]],STOCKSANLUIS[],6,FALSE))</f>
        <v>#N/A</v>
      </c>
      <c r="F5024" t="e">
        <f>SALIDA[[#This Row],[CANTIDAD]]/SALIDA[[#This Row],[UND MEDIDA]]</f>
        <v>#N/A</v>
      </c>
      <c r="G5024" t="e">
        <f>VLOOKUP(SALIDA[[#This Row],[CODIGO]],FAMILIAS[],4,FALSE)</f>
        <v>#N/A</v>
      </c>
      <c r="H5024" s="10" t="e">
        <f>IF(VLOOKUP(SALIDA[[#This Row],[CODIGO]],STOCKSANLUIS[],7,FALSE)=0,"PRODUCTO SIN STOCK/UBICACIÓN",VLOOKUP(SALIDA[[#This Row],[CODIGO]],STOCKSANLUIS[],7,FALSE))</f>
        <v>#N/A</v>
      </c>
      <c r="I5024" s="10"/>
      <c r="J5024" t="e">
        <f>SALIDA[[#This Row],[CODIGO]]&amp;"       "&amp;SALIDA[[#This Row],[FAMILIA]]</f>
        <v>#N/A</v>
      </c>
      <c r="K5024" t="e">
        <f>VLOOKUP(SALIDA[[#This Row],[CODIGO]],STOCK_STARSOFT[],5,FALSE)</f>
        <v>#N/A</v>
      </c>
      <c r="L5024" t="e">
        <f>SALIDA[[#This Row],[CANTIDAD]]*SALIDA[[#This Row],[PRECIO UND]]</f>
        <v>#N/A</v>
      </c>
    </row>
    <row r="5025" spans="1:12" x14ac:dyDescent="0.25">
      <c r="A5025" s="6"/>
      <c r="B5025" s="100" t="e">
        <f>VLOOKUP(SALIDA[[#This Row],[CODIGO]],STOCKSANLUIS[],2,FALSE)</f>
        <v>#N/A</v>
      </c>
      <c r="C5025" s="153"/>
      <c r="E5025" t="e">
        <f>IF(VLOOKUP(SALIDA[[#This Row],[CODIGO]],STOCKSANLUIS[],6,FALSE)=0,"PRODUCTO SIN STOCK/UBICACIÓN",VLOOKUP(SALIDA[[#This Row],[CODIGO]],STOCKSANLUIS[],6,FALSE))</f>
        <v>#N/A</v>
      </c>
      <c r="F5025" t="e">
        <f>SALIDA[[#This Row],[CANTIDAD]]/SALIDA[[#This Row],[UND MEDIDA]]</f>
        <v>#N/A</v>
      </c>
      <c r="G5025" t="e">
        <f>VLOOKUP(SALIDA[[#This Row],[CODIGO]],FAMILIAS[],4,FALSE)</f>
        <v>#N/A</v>
      </c>
      <c r="H5025" s="10" t="e">
        <f>IF(VLOOKUP(SALIDA[[#This Row],[CODIGO]],STOCKSANLUIS[],7,FALSE)=0,"PRODUCTO SIN STOCK/UBICACIÓN",VLOOKUP(SALIDA[[#This Row],[CODIGO]],STOCKSANLUIS[],7,FALSE))</f>
        <v>#N/A</v>
      </c>
      <c r="I5025" s="10"/>
      <c r="J5025" t="e">
        <f>SALIDA[[#This Row],[CODIGO]]&amp;"       "&amp;SALIDA[[#This Row],[FAMILIA]]</f>
        <v>#N/A</v>
      </c>
      <c r="K5025" t="e">
        <f>VLOOKUP(SALIDA[[#This Row],[CODIGO]],STOCK_STARSOFT[],5,FALSE)</f>
        <v>#N/A</v>
      </c>
      <c r="L5025" t="e">
        <f>SALIDA[[#This Row],[CANTIDAD]]*SALIDA[[#This Row],[PRECIO UND]]</f>
        <v>#N/A</v>
      </c>
    </row>
    <row r="5026" spans="1:12" x14ac:dyDescent="0.25">
      <c r="A5026" s="6"/>
      <c r="B5026" s="100" t="e">
        <f>VLOOKUP(SALIDA[[#This Row],[CODIGO]],STOCKSANLUIS[],2,FALSE)</f>
        <v>#N/A</v>
      </c>
      <c r="C5026" s="153"/>
      <c r="E5026" t="e">
        <f>IF(VLOOKUP(SALIDA[[#This Row],[CODIGO]],STOCKSANLUIS[],6,FALSE)=0,"PRODUCTO SIN STOCK/UBICACIÓN",VLOOKUP(SALIDA[[#This Row],[CODIGO]],STOCKSANLUIS[],6,FALSE))</f>
        <v>#N/A</v>
      </c>
      <c r="F5026" t="e">
        <f>SALIDA[[#This Row],[CANTIDAD]]/SALIDA[[#This Row],[UND MEDIDA]]</f>
        <v>#N/A</v>
      </c>
      <c r="G5026" t="e">
        <f>VLOOKUP(SALIDA[[#This Row],[CODIGO]],FAMILIAS[],4,FALSE)</f>
        <v>#N/A</v>
      </c>
      <c r="H5026" s="10" t="e">
        <f>IF(VLOOKUP(SALIDA[[#This Row],[CODIGO]],STOCKSANLUIS[],7,FALSE)=0,"PRODUCTO SIN STOCK/UBICACIÓN",VLOOKUP(SALIDA[[#This Row],[CODIGO]],STOCKSANLUIS[],7,FALSE))</f>
        <v>#N/A</v>
      </c>
      <c r="I5026" s="10"/>
      <c r="J5026" t="e">
        <f>SALIDA[[#This Row],[CODIGO]]&amp;"       "&amp;SALIDA[[#This Row],[FAMILIA]]</f>
        <v>#N/A</v>
      </c>
      <c r="K5026" t="e">
        <f>VLOOKUP(SALIDA[[#This Row],[CODIGO]],STOCK_STARSOFT[],5,FALSE)</f>
        <v>#N/A</v>
      </c>
      <c r="L5026" t="e">
        <f>SALIDA[[#This Row],[CANTIDAD]]*SALIDA[[#This Row],[PRECIO UND]]</f>
        <v>#N/A</v>
      </c>
    </row>
    <row r="5027" spans="1:12" x14ac:dyDescent="0.25">
      <c r="A5027" s="6"/>
      <c r="B5027" s="100" t="e">
        <f>VLOOKUP(SALIDA[[#This Row],[CODIGO]],STOCKSANLUIS[],2,FALSE)</f>
        <v>#N/A</v>
      </c>
      <c r="C5027" s="153"/>
      <c r="E5027" t="e">
        <f>IF(VLOOKUP(SALIDA[[#This Row],[CODIGO]],STOCKSANLUIS[],6,FALSE)=0,"PRODUCTO SIN STOCK/UBICACIÓN",VLOOKUP(SALIDA[[#This Row],[CODIGO]],STOCKSANLUIS[],6,FALSE))</f>
        <v>#N/A</v>
      </c>
      <c r="F5027" t="e">
        <f>SALIDA[[#This Row],[CANTIDAD]]/SALIDA[[#This Row],[UND MEDIDA]]</f>
        <v>#N/A</v>
      </c>
      <c r="G5027" t="e">
        <f>VLOOKUP(SALIDA[[#This Row],[CODIGO]],FAMILIAS[],4,FALSE)</f>
        <v>#N/A</v>
      </c>
      <c r="H5027" s="10" t="e">
        <f>IF(VLOOKUP(SALIDA[[#This Row],[CODIGO]],STOCKSANLUIS[],7,FALSE)=0,"PRODUCTO SIN STOCK/UBICACIÓN",VLOOKUP(SALIDA[[#This Row],[CODIGO]],STOCKSANLUIS[],7,FALSE))</f>
        <v>#N/A</v>
      </c>
      <c r="I5027" s="10"/>
      <c r="J5027" t="e">
        <f>SALIDA[[#This Row],[CODIGO]]&amp;"       "&amp;SALIDA[[#This Row],[FAMILIA]]</f>
        <v>#N/A</v>
      </c>
      <c r="K5027" t="e">
        <f>VLOOKUP(SALIDA[[#This Row],[CODIGO]],STOCK_STARSOFT[],5,FALSE)</f>
        <v>#N/A</v>
      </c>
      <c r="L5027" t="e">
        <f>SALIDA[[#This Row],[CANTIDAD]]*SALIDA[[#This Row],[PRECIO UND]]</f>
        <v>#N/A</v>
      </c>
    </row>
    <row r="5028" spans="1:12" x14ac:dyDescent="0.25">
      <c r="A5028" s="6"/>
      <c r="B5028" s="100" t="e">
        <f>VLOOKUP(SALIDA[[#This Row],[CODIGO]],STOCKSANLUIS[],2,FALSE)</f>
        <v>#N/A</v>
      </c>
      <c r="C5028" s="153"/>
      <c r="E5028" t="e">
        <f>IF(VLOOKUP(SALIDA[[#This Row],[CODIGO]],STOCKSANLUIS[],6,FALSE)=0,"PRODUCTO SIN STOCK/UBICACIÓN",VLOOKUP(SALIDA[[#This Row],[CODIGO]],STOCKSANLUIS[],6,FALSE))</f>
        <v>#N/A</v>
      </c>
      <c r="F5028" t="e">
        <f>SALIDA[[#This Row],[CANTIDAD]]/SALIDA[[#This Row],[UND MEDIDA]]</f>
        <v>#N/A</v>
      </c>
      <c r="G5028" t="e">
        <f>VLOOKUP(SALIDA[[#This Row],[CODIGO]],FAMILIAS[],4,FALSE)</f>
        <v>#N/A</v>
      </c>
      <c r="H5028" s="10" t="e">
        <f>IF(VLOOKUP(SALIDA[[#This Row],[CODIGO]],STOCKSANLUIS[],7,FALSE)=0,"PRODUCTO SIN STOCK/UBICACIÓN",VLOOKUP(SALIDA[[#This Row],[CODIGO]],STOCKSANLUIS[],7,FALSE))</f>
        <v>#N/A</v>
      </c>
      <c r="I5028" s="10"/>
      <c r="J5028" t="e">
        <f>SALIDA[[#This Row],[CODIGO]]&amp;"       "&amp;SALIDA[[#This Row],[FAMILIA]]</f>
        <v>#N/A</v>
      </c>
      <c r="K5028" t="e">
        <f>VLOOKUP(SALIDA[[#This Row],[CODIGO]],STOCK_STARSOFT[],5,FALSE)</f>
        <v>#N/A</v>
      </c>
      <c r="L5028" t="e">
        <f>SALIDA[[#This Row],[CANTIDAD]]*SALIDA[[#This Row],[PRECIO UND]]</f>
        <v>#N/A</v>
      </c>
    </row>
    <row r="5029" spans="1:12" x14ac:dyDescent="0.25">
      <c r="A5029" s="6"/>
      <c r="B5029" s="100" t="e">
        <f>VLOOKUP(SALIDA[[#This Row],[CODIGO]],STOCKSANLUIS[],2,FALSE)</f>
        <v>#N/A</v>
      </c>
      <c r="C5029" s="153"/>
      <c r="E5029" t="e">
        <f>IF(VLOOKUP(SALIDA[[#This Row],[CODIGO]],STOCKSANLUIS[],6,FALSE)=0,"PRODUCTO SIN STOCK/UBICACIÓN",VLOOKUP(SALIDA[[#This Row],[CODIGO]],STOCKSANLUIS[],6,FALSE))</f>
        <v>#N/A</v>
      </c>
      <c r="F5029" t="e">
        <f>SALIDA[[#This Row],[CANTIDAD]]/SALIDA[[#This Row],[UND MEDIDA]]</f>
        <v>#N/A</v>
      </c>
      <c r="G5029" t="e">
        <f>VLOOKUP(SALIDA[[#This Row],[CODIGO]],FAMILIAS[],4,FALSE)</f>
        <v>#N/A</v>
      </c>
      <c r="H5029" s="10" t="e">
        <f>IF(VLOOKUP(SALIDA[[#This Row],[CODIGO]],STOCKSANLUIS[],7,FALSE)=0,"PRODUCTO SIN STOCK/UBICACIÓN",VLOOKUP(SALIDA[[#This Row],[CODIGO]],STOCKSANLUIS[],7,FALSE))</f>
        <v>#N/A</v>
      </c>
      <c r="I5029" s="10"/>
      <c r="J5029" t="e">
        <f>SALIDA[[#This Row],[CODIGO]]&amp;"       "&amp;SALIDA[[#This Row],[FAMILIA]]</f>
        <v>#N/A</v>
      </c>
      <c r="K5029" t="e">
        <f>VLOOKUP(SALIDA[[#This Row],[CODIGO]],STOCK_STARSOFT[],5,FALSE)</f>
        <v>#N/A</v>
      </c>
      <c r="L5029" t="e">
        <f>SALIDA[[#This Row],[CANTIDAD]]*SALIDA[[#This Row],[PRECIO UND]]</f>
        <v>#N/A</v>
      </c>
    </row>
    <row r="5030" spans="1:12" x14ac:dyDescent="0.25">
      <c r="A5030" s="6"/>
      <c r="B5030" s="100" t="e">
        <f>VLOOKUP(SALIDA[[#This Row],[CODIGO]],STOCKSANLUIS[],2,FALSE)</f>
        <v>#N/A</v>
      </c>
      <c r="C5030" s="153"/>
      <c r="E5030" t="e">
        <f>IF(VLOOKUP(SALIDA[[#This Row],[CODIGO]],STOCKSANLUIS[],6,FALSE)=0,"PRODUCTO SIN STOCK/UBICACIÓN",VLOOKUP(SALIDA[[#This Row],[CODIGO]],STOCKSANLUIS[],6,FALSE))</f>
        <v>#N/A</v>
      </c>
      <c r="F5030" t="e">
        <f>SALIDA[[#This Row],[CANTIDAD]]/SALIDA[[#This Row],[UND MEDIDA]]</f>
        <v>#N/A</v>
      </c>
      <c r="G5030" t="e">
        <f>VLOOKUP(SALIDA[[#This Row],[CODIGO]],FAMILIAS[],4,FALSE)</f>
        <v>#N/A</v>
      </c>
      <c r="H5030" s="10" t="e">
        <f>IF(VLOOKUP(SALIDA[[#This Row],[CODIGO]],STOCKSANLUIS[],7,FALSE)=0,"PRODUCTO SIN STOCK/UBICACIÓN",VLOOKUP(SALIDA[[#This Row],[CODIGO]],STOCKSANLUIS[],7,FALSE))</f>
        <v>#N/A</v>
      </c>
      <c r="I5030" s="10"/>
      <c r="J5030" t="e">
        <f>SALIDA[[#This Row],[CODIGO]]&amp;"       "&amp;SALIDA[[#This Row],[FAMILIA]]</f>
        <v>#N/A</v>
      </c>
      <c r="K5030" t="e">
        <f>VLOOKUP(SALIDA[[#This Row],[CODIGO]],STOCK_STARSOFT[],5,FALSE)</f>
        <v>#N/A</v>
      </c>
      <c r="L5030" t="e">
        <f>SALIDA[[#This Row],[CANTIDAD]]*SALIDA[[#This Row],[PRECIO UND]]</f>
        <v>#N/A</v>
      </c>
    </row>
    <row r="5031" spans="1:12" x14ac:dyDescent="0.25">
      <c r="A5031" s="6"/>
      <c r="B5031" s="100" t="e">
        <f>VLOOKUP(SALIDA[[#This Row],[CODIGO]],STOCKSANLUIS[],2,FALSE)</f>
        <v>#N/A</v>
      </c>
      <c r="C5031" s="153"/>
      <c r="E5031" t="e">
        <f>IF(VLOOKUP(SALIDA[[#This Row],[CODIGO]],STOCKSANLUIS[],6,FALSE)=0,"PRODUCTO SIN STOCK/UBICACIÓN",VLOOKUP(SALIDA[[#This Row],[CODIGO]],STOCKSANLUIS[],6,FALSE))</f>
        <v>#N/A</v>
      </c>
      <c r="F5031" t="e">
        <f>SALIDA[[#This Row],[CANTIDAD]]/SALIDA[[#This Row],[UND MEDIDA]]</f>
        <v>#N/A</v>
      </c>
      <c r="G5031" t="e">
        <f>VLOOKUP(SALIDA[[#This Row],[CODIGO]],FAMILIAS[],4,FALSE)</f>
        <v>#N/A</v>
      </c>
      <c r="H5031" s="10" t="e">
        <f>IF(VLOOKUP(SALIDA[[#This Row],[CODIGO]],STOCKSANLUIS[],7,FALSE)=0,"PRODUCTO SIN STOCK/UBICACIÓN",VLOOKUP(SALIDA[[#This Row],[CODIGO]],STOCKSANLUIS[],7,FALSE))</f>
        <v>#N/A</v>
      </c>
      <c r="I5031" s="10"/>
      <c r="J5031" t="e">
        <f>SALIDA[[#This Row],[CODIGO]]&amp;"       "&amp;SALIDA[[#This Row],[FAMILIA]]</f>
        <v>#N/A</v>
      </c>
      <c r="K5031" t="e">
        <f>VLOOKUP(SALIDA[[#This Row],[CODIGO]],STOCK_STARSOFT[],5,FALSE)</f>
        <v>#N/A</v>
      </c>
      <c r="L5031" t="e">
        <f>SALIDA[[#This Row],[CANTIDAD]]*SALIDA[[#This Row],[PRECIO UND]]</f>
        <v>#N/A</v>
      </c>
    </row>
    <row r="5032" spans="1:12" x14ac:dyDescent="0.25">
      <c r="A5032" s="6"/>
      <c r="B5032" s="100" t="e">
        <f>VLOOKUP(SALIDA[[#This Row],[CODIGO]],STOCKSANLUIS[],2,FALSE)</f>
        <v>#N/A</v>
      </c>
      <c r="C5032" s="153"/>
      <c r="E5032" t="e">
        <f>IF(VLOOKUP(SALIDA[[#This Row],[CODIGO]],STOCKSANLUIS[],6,FALSE)=0,"PRODUCTO SIN STOCK/UBICACIÓN",VLOOKUP(SALIDA[[#This Row],[CODIGO]],STOCKSANLUIS[],6,FALSE))</f>
        <v>#N/A</v>
      </c>
      <c r="F5032" t="e">
        <f>SALIDA[[#This Row],[CANTIDAD]]/SALIDA[[#This Row],[UND MEDIDA]]</f>
        <v>#N/A</v>
      </c>
      <c r="G5032" t="e">
        <f>VLOOKUP(SALIDA[[#This Row],[CODIGO]],FAMILIAS[],4,FALSE)</f>
        <v>#N/A</v>
      </c>
      <c r="H5032" s="10" t="e">
        <f>IF(VLOOKUP(SALIDA[[#This Row],[CODIGO]],STOCKSANLUIS[],7,FALSE)=0,"PRODUCTO SIN STOCK/UBICACIÓN",VLOOKUP(SALIDA[[#This Row],[CODIGO]],STOCKSANLUIS[],7,FALSE))</f>
        <v>#N/A</v>
      </c>
      <c r="I5032" s="10"/>
      <c r="J5032" t="e">
        <f>SALIDA[[#This Row],[CODIGO]]&amp;"       "&amp;SALIDA[[#This Row],[FAMILIA]]</f>
        <v>#N/A</v>
      </c>
      <c r="K5032" t="e">
        <f>VLOOKUP(SALIDA[[#This Row],[CODIGO]],STOCK_STARSOFT[],5,FALSE)</f>
        <v>#N/A</v>
      </c>
      <c r="L5032" t="e">
        <f>SALIDA[[#This Row],[CANTIDAD]]*SALIDA[[#This Row],[PRECIO UND]]</f>
        <v>#N/A</v>
      </c>
    </row>
    <row r="5033" spans="1:12" x14ac:dyDescent="0.25">
      <c r="A5033" s="6"/>
      <c r="B5033" s="100" t="e">
        <f>VLOOKUP(SALIDA[[#This Row],[CODIGO]],STOCKSANLUIS[],2,FALSE)</f>
        <v>#N/A</v>
      </c>
      <c r="C5033" s="153"/>
      <c r="E5033" t="e">
        <f>IF(VLOOKUP(SALIDA[[#This Row],[CODIGO]],STOCKSANLUIS[],6,FALSE)=0,"PRODUCTO SIN STOCK/UBICACIÓN",VLOOKUP(SALIDA[[#This Row],[CODIGO]],STOCKSANLUIS[],6,FALSE))</f>
        <v>#N/A</v>
      </c>
      <c r="F5033" t="e">
        <f>SALIDA[[#This Row],[CANTIDAD]]/SALIDA[[#This Row],[UND MEDIDA]]</f>
        <v>#N/A</v>
      </c>
      <c r="G5033" t="e">
        <f>VLOOKUP(SALIDA[[#This Row],[CODIGO]],FAMILIAS[],4,FALSE)</f>
        <v>#N/A</v>
      </c>
      <c r="H5033" s="10" t="e">
        <f>IF(VLOOKUP(SALIDA[[#This Row],[CODIGO]],STOCKSANLUIS[],7,FALSE)=0,"PRODUCTO SIN STOCK/UBICACIÓN",VLOOKUP(SALIDA[[#This Row],[CODIGO]],STOCKSANLUIS[],7,FALSE))</f>
        <v>#N/A</v>
      </c>
      <c r="I5033" s="10"/>
      <c r="J5033" t="e">
        <f>SALIDA[[#This Row],[CODIGO]]&amp;"       "&amp;SALIDA[[#This Row],[FAMILIA]]</f>
        <v>#N/A</v>
      </c>
      <c r="K5033" t="e">
        <f>VLOOKUP(SALIDA[[#This Row],[CODIGO]],STOCK_STARSOFT[],5,FALSE)</f>
        <v>#N/A</v>
      </c>
      <c r="L5033" t="e">
        <f>SALIDA[[#This Row],[CANTIDAD]]*SALIDA[[#This Row],[PRECIO UND]]</f>
        <v>#N/A</v>
      </c>
    </row>
    <row r="5034" spans="1:12" x14ac:dyDescent="0.25">
      <c r="A5034" s="6"/>
      <c r="B5034" s="100" t="e">
        <f>VLOOKUP(SALIDA[[#This Row],[CODIGO]],STOCKSANLUIS[],2,FALSE)</f>
        <v>#N/A</v>
      </c>
      <c r="C5034" s="153"/>
      <c r="E5034" t="e">
        <f>IF(VLOOKUP(SALIDA[[#This Row],[CODIGO]],STOCKSANLUIS[],6,FALSE)=0,"PRODUCTO SIN STOCK/UBICACIÓN",VLOOKUP(SALIDA[[#This Row],[CODIGO]],STOCKSANLUIS[],6,FALSE))</f>
        <v>#N/A</v>
      </c>
      <c r="F5034" t="e">
        <f>SALIDA[[#This Row],[CANTIDAD]]/SALIDA[[#This Row],[UND MEDIDA]]</f>
        <v>#N/A</v>
      </c>
      <c r="G5034" t="e">
        <f>VLOOKUP(SALIDA[[#This Row],[CODIGO]],FAMILIAS[],4,FALSE)</f>
        <v>#N/A</v>
      </c>
      <c r="H5034" s="10" t="e">
        <f>IF(VLOOKUP(SALIDA[[#This Row],[CODIGO]],STOCKSANLUIS[],7,FALSE)=0,"PRODUCTO SIN STOCK/UBICACIÓN",VLOOKUP(SALIDA[[#This Row],[CODIGO]],STOCKSANLUIS[],7,FALSE))</f>
        <v>#N/A</v>
      </c>
      <c r="I5034" s="10"/>
      <c r="J5034" t="e">
        <f>SALIDA[[#This Row],[CODIGO]]&amp;"       "&amp;SALIDA[[#This Row],[FAMILIA]]</f>
        <v>#N/A</v>
      </c>
      <c r="K5034" t="e">
        <f>VLOOKUP(SALIDA[[#This Row],[CODIGO]],STOCK_STARSOFT[],5,FALSE)</f>
        <v>#N/A</v>
      </c>
      <c r="L5034" t="e">
        <f>SALIDA[[#This Row],[CANTIDAD]]*SALIDA[[#This Row],[PRECIO UND]]</f>
        <v>#N/A</v>
      </c>
    </row>
    <row r="5035" spans="1:12" x14ac:dyDescent="0.25">
      <c r="A5035" s="6"/>
      <c r="B5035" s="100" t="e">
        <f>VLOOKUP(SALIDA[[#This Row],[CODIGO]],STOCKSANLUIS[],2,FALSE)</f>
        <v>#N/A</v>
      </c>
      <c r="C5035" s="153"/>
      <c r="E5035" t="e">
        <f>IF(VLOOKUP(SALIDA[[#This Row],[CODIGO]],STOCKSANLUIS[],6,FALSE)=0,"PRODUCTO SIN STOCK/UBICACIÓN",VLOOKUP(SALIDA[[#This Row],[CODIGO]],STOCKSANLUIS[],6,FALSE))</f>
        <v>#N/A</v>
      </c>
      <c r="F5035" t="e">
        <f>SALIDA[[#This Row],[CANTIDAD]]/SALIDA[[#This Row],[UND MEDIDA]]</f>
        <v>#N/A</v>
      </c>
      <c r="G5035" t="e">
        <f>VLOOKUP(SALIDA[[#This Row],[CODIGO]],FAMILIAS[],4,FALSE)</f>
        <v>#N/A</v>
      </c>
      <c r="H5035" s="10" t="e">
        <f>IF(VLOOKUP(SALIDA[[#This Row],[CODIGO]],STOCKSANLUIS[],7,FALSE)=0,"PRODUCTO SIN STOCK/UBICACIÓN",VLOOKUP(SALIDA[[#This Row],[CODIGO]],STOCKSANLUIS[],7,FALSE))</f>
        <v>#N/A</v>
      </c>
      <c r="I5035" s="10"/>
      <c r="J5035" t="e">
        <f>SALIDA[[#This Row],[CODIGO]]&amp;"       "&amp;SALIDA[[#This Row],[FAMILIA]]</f>
        <v>#N/A</v>
      </c>
      <c r="K5035" t="e">
        <f>VLOOKUP(SALIDA[[#This Row],[CODIGO]],STOCK_STARSOFT[],5,FALSE)</f>
        <v>#N/A</v>
      </c>
      <c r="L5035" t="e">
        <f>SALIDA[[#This Row],[CANTIDAD]]*SALIDA[[#This Row],[PRECIO UND]]</f>
        <v>#N/A</v>
      </c>
    </row>
    <row r="5036" spans="1:12" x14ac:dyDescent="0.25">
      <c r="A5036" s="6"/>
      <c r="B5036" s="100" t="e">
        <f>VLOOKUP(SALIDA[[#This Row],[CODIGO]],STOCKSANLUIS[],2,FALSE)</f>
        <v>#N/A</v>
      </c>
      <c r="C5036" s="153"/>
      <c r="E5036" t="e">
        <f>IF(VLOOKUP(SALIDA[[#This Row],[CODIGO]],STOCKSANLUIS[],6,FALSE)=0,"PRODUCTO SIN STOCK/UBICACIÓN",VLOOKUP(SALIDA[[#This Row],[CODIGO]],STOCKSANLUIS[],6,FALSE))</f>
        <v>#N/A</v>
      </c>
      <c r="F5036" t="e">
        <f>SALIDA[[#This Row],[CANTIDAD]]/SALIDA[[#This Row],[UND MEDIDA]]</f>
        <v>#N/A</v>
      </c>
      <c r="G5036" t="e">
        <f>VLOOKUP(SALIDA[[#This Row],[CODIGO]],FAMILIAS[],4,FALSE)</f>
        <v>#N/A</v>
      </c>
      <c r="H5036" s="10" t="e">
        <f>IF(VLOOKUP(SALIDA[[#This Row],[CODIGO]],STOCKSANLUIS[],7,FALSE)=0,"PRODUCTO SIN STOCK/UBICACIÓN",VLOOKUP(SALIDA[[#This Row],[CODIGO]],STOCKSANLUIS[],7,FALSE))</f>
        <v>#N/A</v>
      </c>
      <c r="I5036" s="10"/>
      <c r="J5036" t="e">
        <f>SALIDA[[#This Row],[CODIGO]]&amp;"       "&amp;SALIDA[[#This Row],[FAMILIA]]</f>
        <v>#N/A</v>
      </c>
      <c r="K5036" t="e">
        <f>VLOOKUP(SALIDA[[#This Row],[CODIGO]],STOCK_STARSOFT[],5,FALSE)</f>
        <v>#N/A</v>
      </c>
      <c r="L5036" t="e">
        <f>SALIDA[[#This Row],[CANTIDAD]]*SALIDA[[#This Row],[PRECIO UND]]</f>
        <v>#N/A</v>
      </c>
    </row>
    <row r="5037" spans="1:12" x14ac:dyDescent="0.25">
      <c r="A5037" s="6"/>
      <c r="B5037" s="100" t="e">
        <f>VLOOKUP(SALIDA[[#This Row],[CODIGO]],STOCKSANLUIS[],2,FALSE)</f>
        <v>#N/A</v>
      </c>
      <c r="C5037" s="153"/>
      <c r="E5037" t="e">
        <f>IF(VLOOKUP(SALIDA[[#This Row],[CODIGO]],STOCKSANLUIS[],6,FALSE)=0,"PRODUCTO SIN STOCK/UBICACIÓN",VLOOKUP(SALIDA[[#This Row],[CODIGO]],STOCKSANLUIS[],6,FALSE))</f>
        <v>#N/A</v>
      </c>
      <c r="F5037" t="e">
        <f>SALIDA[[#This Row],[CANTIDAD]]/SALIDA[[#This Row],[UND MEDIDA]]</f>
        <v>#N/A</v>
      </c>
      <c r="G5037" t="e">
        <f>VLOOKUP(SALIDA[[#This Row],[CODIGO]],FAMILIAS[],4,FALSE)</f>
        <v>#N/A</v>
      </c>
      <c r="H5037" s="10" t="e">
        <f>IF(VLOOKUP(SALIDA[[#This Row],[CODIGO]],STOCKSANLUIS[],7,FALSE)=0,"PRODUCTO SIN STOCK/UBICACIÓN",VLOOKUP(SALIDA[[#This Row],[CODIGO]],STOCKSANLUIS[],7,FALSE))</f>
        <v>#N/A</v>
      </c>
      <c r="I5037" s="10"/>
      <c r="J5037" t="e">
        <f>SALIDA[[#This Row],[CODIGO]]&amp;"       "&amp;SALIDA[[#This Row],[FAMILIA]]</f>
        <v>#N/A</v>
      </c>
      <c r="K5037" t="e">
        <f>VLOOKUP(SALIDA[[#This Row],[CODIGO]],STOCK_STARSOFT[],5,FALSE)</f>
        <v>#N/A</v>
      </c>
      <c r="L5037" t="e">
        <f>SALIDA[[#This Row],[CANTIDAD]]*SALIDA[[#This Row],[PRECIO UND]]</f>
        <v>#N/A</v>
      </c>
    </row>
    <row r="5038" spans="1:12" x14ac:dyDescent="0.25">
      <c r="A5038" s="6"/>
      <c r="B5038" s="100" t="e">
        <f>VLOOKUP(SALIDA[[#This Row],[CODIGO]],STOCKSANLUIS[],2,FALSE)</f>
        <v>#N/A</v>
      </c>
      <c r="C5038" s="153"/>
      <c r="E5038" t="e">
        <f>IF(VLOOKUP(SALIDA[[#This Row],[CODIGO]],STOCKSANLUIS[],6,FALSE)=0,"PRODUCTO SIN STOCK/UBICACIÓN",VLOOKUP(SALIDA[[#This Row],[CODIGO]],STOCKSANLUIS[],6,FALSE))</f>
        <v>#N/A</v>
      </c>
      <c r="F5038" t="e">
        <f>SALIDA[[#This Row],[CANTIDAD]]/SALIDA[[#This Row],[UND MEDIDA]]</f>
        <v>#N/A</v>
      </c>
      <c r="G5038" t="e">
        <f>VLOOKUP(SALIDA[[#This Row],[CODIGO]],FAMILIAS[],4,FALSE)</f>
        <v>#N/A</v>
      </c>
      <c r="H5038" s="10" t="e">
        <f>IF(VLOOKUP(SALIDA[[#This Row],[CODIGO]],STOCKSANLUIS[],7,FALSE)=0,"PRODUCTO SIN STOCK/UBICACIÓN",VLOOKUP(SALIDA[[#This Row],[CODIGO]],STOCKSANLUIS[],7,FALSE))</f>
        <v>#N/A</v>
      </c>
      <c r="I5038" s="10"/>
      <c r="J5038" t="e">
        <f>SALIDA[[#This Row],[CODIGO]]&amp;"       "&amp;SALIDA[[#This Row],[FAMILIA]]</f>
        <v>#N/A</v>
      </c>
      <c r="K5038" t="e">
        <f>VLOOKUP(SALIDA[[#This Row],[CODIGO]],STOCK_STARSOFT[],5,FALSE)</f>
        <v>#N/A</v>
      </c>
      <c r="L5038" t="e">
        <f>SALIDA[[#This Row],[CANTIDAD]]*SALIDA[[#This Row],[PRECIO UND]]</f>
        <v>#N/A</v>
      </c>
    </row>
    <row r="5039" spans="1:12" x14ac:dyDescent="0.25">
      <c r="A5039" s="6"/>
      <c r="B5039" s="100" t="e">
        <f>VLOOKUP(SALIDA[[#This Row],[CODIGO]],STOCKSANLUIS[],2,FALSE)</f>
        <v>#N/A</v>
      </c>
      <c r="C5039" s="153"/>
      <c r="E5039" t="e">
        <f>IF(VLOOKUP(SALIDA[[#This Row],[CODIGO]],STOCKSANLUIS[],6,FALSE)=0,"PRODUCTO SIN STOCK/UBICACIÓN",VLOOKUP(SALIDA[[#This Row],[CODIGO]],STOCKSANLUIS[],6,FALSE))</f>
        <v>#N/A</v>
      </c>
      <c r="F5039" t="e">
        <f>SALIDA[[#This Row],[CANTIDAD]]/SALIDA[[#This Row],[UND MEDIDA]]</f>
        <v>#N/A</v>
      </c>
      <c r="G5039" t="e">
        <f>VLOOKUP(SALIDA[[#This Row],[CODIGO]],FAMILIAS[],4,FALSE)</f>
        <v>#N/A</v>
      </c>
      <c r="H5039" s="10" t="e">
        <f>IF(VLOOKUP(SALIDA[[#This Row],[CODIGO]],STOCKSANLUIS[],7,FALSE)=0,"PRODUCTO SIN STOCK/UBICACIÓN",VLOOKUP(SALIDA[[#This Row],[CODIGO]],STOCKSANLUIS[],7,FALSE))</f>
        <v>#N/A</v>
      </c>
      <c r="I5039" s="10"/>
      <c r="J5039" t="e">
        <f>SALIDA[[#This Row],[CODIGO]]&amp;"       "&amp;SALIDA[[#This Row],[FAMILIA]]</f>
        <v>#N/A</v>
      </c>
      <c r="K5039" t="e">
        <f>VLOOKUP(SALIDA[[#This Row],[CODIGO]],STOCK_STARSOFT[],5,FALSE)</f>
        <v>#N/A</v>
      </c>
      <c r="L5039" t="e">
        <f>SALIDA[[#This Row],[CANTIDAD]]*SALIDA[[#This Row],[PRECIO UND]]</f>
        <v>#N/A</v>
      </c>
    </row>
    <row r="5040" spans="1:12" x14ac:dyDescent="0.25">
      <c r="A5040" s="6"/>
      <c r="B5040" s="100" t="e">
        <f>VLOOKUP(SALIDA[[#This Row],[CODIGO]],STOCKSANLUIS[],2,FALSE)</f>
        <v>#N/A</v>
      </c>
      <c r="C5040" s="153"/>
      <c r="E5040" t="e">
        <f>IF(VLOOKUP(SALIDA[[#This Row],[CODIGO]],STOCKSANLUIS[],6,FALSE)=0,"PRODUCTO SIN STOCK/UBICACIÓN",VLOOKUP(SALIDA[[#This Row],[CODIGO]],STOCKSANLUIS[],6,FALSE))</f>
        <v>#N/A</v>
      </c>
      <c r="F5040" t="e">
        <f>SALIDA[[#This Row],[CANTIDAD]]/SALIDA[[#This Row],[UND MEDIDA]]</f>
        <v>#N/A</v>
      </c>
      <c r="G5040" t="e">
        <f>VLOOKUP(SALIDA[[#This Row],[CODIGO]],FAMILIAS[],4,FALSE)</f>
        <v>#N/A</v>
      </c>
      <c r="H5040" s="10" t="e">
        <f>IF(VLOOKUP(SALIDA[[#This Row],[CODIGO]],STOCKSANLUIS[],7,FALSE)=0,"PRODUCTO SIN STOCK/UBICACIÓN",VLOOKUP(SALIDA[[#This Row],[CODIGO]],STOCKSANLUIS[],7,FALSE))</f>
        <v>#N/A</v>
      </c>
      <c r="I5040" s="10"/>
      <c r="J5040" t="e">
        <f>SALIDA[[#This Row],[CODIGO]]&amp;"       "&amp;SALIDA[[#This Row],[FAMILIA]]</f>
        <v>#N/A</v>
      </c>
      <c r="K5040" t="e">
        <f>VLOOKUP(SALIDA[[#This Row],[CODIGO]],STOCK_STARSOFT[],5,FALSE)</f>
        <v>#N/A</v>
      </c>
      <c r="L5040" t="e">
        <f>SALIDA[[#This Row],[CANTIDAD]]*SALIDA[[#This Row],[PRECIO UND]]</f>
        <v>#N/A</v>
      </c>
    </row>
    <row r="5041" spans="1:12" x14ac:dyDescent="0.25">
      <c r="A5041" s="6"/>
      <c r="B5041" s="100" t="e">
        <f>VLOOKUP(SALIDA[[#This Row],[CODIGO]],STOCKSANLUIS[],2,FALSE)</f>
        <v>#N/A</v>
      </c>
      <c r="C5041" s="153"/>
      <c r="E5041" t="e">
        <f>IF(VLOOKUP(SALIDA[[#This Row],[CODIGO]],STOCKSANLUIS[],6,FALSE)=0,"PRODUCTO SIN STOCK/UBICACIÓN",VLOOKUP(SALIDA[[#This Row],[CODIGO]],STOCKSANLUIS[],6,FALSE))</f>
        <v>#N/A</v>
      </c>
      <c r="F5041" t="e">
        <f>SALIDA[[#This Row],[CANTIDAD]]/SALIDA[[#This Row],[UND MEDIDA]]</f>
        <v>#N/A</v>
      </c>
      <c r="G5041" t="e">
        <f>VLOOKUP(SALIDA[[#This Row],[CODIGO]],FAMILIAS[],4,FALSE)</f>
        <v>#N/A</v>
      </c>
      <c r="H5041" s="10" t="e">
        <f>IF(VLOOKUP(SALIDA[[#This Row],[CODIGO]],STOCKSANLUIS[],7,FALSE)=0,"PRODUCTO SIN STOCK/UBICACIÓN",VLOOKUP(SALIDA[[#This Row],[CODIGO]],STOCKSANLUIS[],7,FALSE))</f>
        <v>#N/A</v>
      </c>
      <c r="I5041" s="10"/>
      <c r="J5041" t="e">
        <f>SALIDA[[#This Row],[CODIGO]]&amp;"       "&amp;SALIDA[[#This Row],[FAMILIA]]</f>
        <v>#N/A</v>
      </c>
      <c r="K5041" t="e">
        <f>VLOOKUP(SALIDA[[#This Row],[CODIGO]],STOCK_STARSOFT[],5,FALSE)</f>
        <v>#N/A</v>
      </c>
      <c r="L5041" t="e">
        <f>SALIDA[[#This Row],[CANTIDAD]]*SALIDA[[#This Row],[PRECIO UND]]</f>
        <v>#N/A</v>
      </c>
    </row>
    <row r="5042" spans="1:12" x14ac:dyDescent="0.25">
      <c r="A5042" s="6"/>
      <c r="B5042" s="100" t="e">
        <f>VLOOKUP(SALIDA[[#This Row],[CODIGO]],STOCKSANLUIS[],2,FALSE)</f>
        <v>#N/A</v>
      </c>
      <c r="C5042" s="153"/>
      <c r="E5042" t="e">
        <f>IF(VLOOKUP(SALIDA[[#This Row],[CODIGO]],STOCKSANLUIS[],6,FALSE)=0,"PRODUCTO SIN STOCK/UBICACIÓN",VLOOKUP(SALIDA[[#This Row],[CODIGO]],STOCKSANLUIS[],6,FALSE))</f>
        <v>#N/A</v>
      </c>
      <c r="F5042" t="e">
        <f>SALIDA[[#This Row],[CANTIDAD]]/SALIDA[[#This Row],[UND MEDIDA]]</f>
        <v>#N/A</v>
      </c>
      <c r="G5042" t="e">
        <f>VLOOKUP(SALIDA[[#This Row],[CODIGO]],FAMILIAS[],4,FALSE)</f>
        <v>#N/A</v>
      </c>
      <c r="H5042" s="10" t="e">
        <f>IF(VLOOKUP(SALIDA[[#This Row],[CODIGO]],STOCKSANLUIS[],7,FALSE)=0,"PRODUCTO SIN STOCK/UBICACIÓN",VLOOKUP(SALIDA[[#This Row],[CODIGO]],STOCKSANLUIS[],7,FALSE))</f>
        <v>#N/A</v>
      </c>
      <c r="I5042" s="10"/>
      <c r="J5042" t="e">
        <f>SALIDA[[#This Row],[CODIGO]]&amp;"       "&amp;SALIDA[[#This Row],[FAMILIA]]</f>
        <v>#N/A</v>
      </c>
      <c r="K5042" t="e">
        <f>VLOOKUP(SALIDA[[#This Row],[CODIGO]],STOCK_STARSOFT[],5,FALSE)</f>
        <v>#N/A</v>
      </c>
      <c r="L5042" t="e">
        <f>SALIDA[[#This Row],[CANTIDAD]]*SALIDA[[#This Row],[PRECIO UND]]</f>
        <v>#N/A</v>
      </c>
    </row>
    <row r="5043" spans="1:12" x14ac:dyDescent="0.25">
      <c r="A5043" s="6"/>
      <c r="B5043" s="100" t="e">
        <f>VLOOKUP(SALIDA[[#This Row],[CODIGO]],STOCKSANLUIS[],2,FALSE)</f>
        <v>#N/A</v>
      </c>
      <c r="C5043" s="153"/>
      <c r="E5043" t="e">
        <f>IF(VLOOKUP(SALIDA[[#This Row],[CODIGO]],STOCKSANLUIS[],6,FALSE)=0,"PRODUCTO SIN STOCK/UBICACIÓN",VLOOKUP(SALIDA[[#This Row],[CODIGO]],STOCKSANLUIS[],6,FALSE))</f>
        <v>#N/A</v>
      </c>
      <c r="F5043" t="e">
        <f>SALIDA[[#This Row],[CANTIDAD]]/SALIDA[[#This Row],[UND MEDIDA]]</f>
        <v>#N/A</v>
      </c>
      <c r="G5043" t="e">
        <f>VLOOKUP(SALIDA[[#This Row],[CODIGO]],FAMILIAS[],4,FALSE)</f>
        <v>#N/A</v>
      </c>
      <c r="H5043" s="10" t="e">
        <f>IF(VLOOKUP(SALIDA[[#This Row],[CODIGO]],STOCKSANLUIS[],7,FALSE)=0,"PRODUCTO SIN STOCK/UBICACIÓN",VLOOKUP(SALIDA[[#This Row],[CODIGO]],STOCKSANLUIS[],7,FALSE))</f>
        <v>#N/A</v>
      </c>
      <c r="I5043" s="10"/>
      <c r="J5043" t="e">
        <f>SALIDA[[#This Row],[CODIGO]]&amp;"       "&amp;SALIDA[[#This Row],[FAMILIA]]</f>
        <v>#N/A</v>
      </c>
      <c r="K5043" t="e">
        <f>VLOOKUP(SALIDA[[#This Row],[CODIGO]],STOCK_STARSOFT[],5,FALSE)</f>
        <v>#N/A</v>
      </c>
      <c r="L5043" t="e">
        <f>SALIDA[[#This Row],[CANTIDAD]]*SALIDA[[#This Row],[PRECIO UND]]</f>
        <v>#N/A</v>
      </c>
    </row>
    <row r="5044" spans="1:12" x14ac:dyDescent="0.25">
      <c r="A5044" s="6"/>
      <c r="B5044" s="100" t="e">
        <f>VLOOKUP(SALIDA[[#This Row],[CODIGO]],STOCKSANLUIS[],2,FALSE)</f>
        <v>#N/A</v>
      </c>
      <c r="C5044" s="153"/>
      <c r="E5044" t="e">
        <f>IF(VLOOKUP(SALIDA[[#This Row],[CODIGO]],STOCKSANLUIS[],6,FALSE)=0,"PRODUCTO SIN STOCK/UBICACIÓN",VLOOKUP(SALIDA[[#This Row],[CODIGO]],STOCKSANLUIS[],6,FALSE))</f>
        <v>#N/A</v>
      </c>
      <c r="F5044" t="e">
        <f>SALIDA[[#This Row],[CANTIDAD]]/SALIDA[[#This Row],[UND MEDIDA]]</f>
        <v>#N/A</v>
      </c>
      <c r="G5044" t="e">
        <f>VLOOKUP(SALIDA[[#This Row],[CODIGO]],FAMILIAS[],4,FALSE)</f>
        <v>#N/A</v>
      </c>
      <c r="H5044" s="10" t="e">
        <f>IF(VLOOKUP(SALIDA[[#This Row],[CODIGO]],STOCKSANLUIS[],7,FALSE)=0,"PRODUCTO SIN STOCK/UBICACIÓN",VLOOKUP(SALIDA[[#This Row],[CODIGO]],STOCKSANLUIS[],7,FALSE))</f>
        <v>#N/A</v>
      </c>
      <c r="I5044" s="10"/>
      <c r="J5044" t="e">
        <f>SALIDA[[#This Row],[CODIGO]]&amp;"       "&amp;SALIDA[[#This Row],[FAMILIA]]</f>
        <v>#N/A</v>
      </c>
      <c r="K5044" t="e">
        <f>VLOOKUP(SALIDA[[#This Row],[CODIGO]],STOCK_STARSOFT[],5,FALSE)</f>
        <v>#N/A</v>
      </c>
      <c r="L5044" t="e">
        <f>SALIDA[[#This Row],[CANTIDAD]]*SALIDA[[#This Row],[PRECIO UND]]</f>
        <v>#N/A</v>
      </c>
    </row>
    <row r="5045" spans="1:12" x14ac:dyDescent="0.25">
      <c r="A5045" s="6"/>
      <c r="B5045" s="100" t="e">
        <f>VLOOKUP(SALIDA[[#This Row],[CODIGO]],STOCKSANLUIS[],2,FALSE)</f>
        <v>#N/A</v>
      </c>
      <c r="C5045" s="153"/>
      <c r="E5045" t="e">
        <f>IF(VLOOKUP(SALIDA[[#This Row],[CODIGO]],STOCKSANLUIS[],6,FALSE)=0,"PRODUCTO SIN STOCK/UBICACIÓN",VLOOKUP(SALIDA[[#This Row],[CODIGO]],STOCKSANLUIS[],6,FALSE))</f>
        <v>#N/A</v>
      </c>
      <c r="F5045" t="e">
        <f>SALIDA[[#This Row],[CANTIDAD]]/SALIDA[[#This Row],[UND MEDIDA]]</f>
        <v>#N/A</v>
      </c>
      <c r="G5045" t="e">
        <f>VLOOKUP(SALIDA[[#This Row],[CODIGO]],FAMILIAS[],4,FALSE)</f>
        <v>#N/A</v>
      </c>
      <c r="H5045" s="10" t="e">
        <f>IF(VLOOKUP(SALIDA[[#This Row],[CODIGO]],STOCKSANLUIS[],7,FALSE)=0,"PRODUCTO SIN STOCK/UBICACIÓN",VLOOKUP(SALIDA[[#This Row],[CODIGO]],STOCKSANLUIS[],7,FALSE))</f>
        <v>#N/A</v>
      </c>
      <c r="I5045" s="10"/>
      <c r="J5045" t="e">
        <f>SALIDA[[#This Row],[CODIGO]]&amp;"       "&amp;SALIDA[[#This Row],[FAMILIA]]</f>
        <v>#N/A</v>
      </c>
      <c r="K5045" t="e">
        <f>VLOOKUP(SALIDA[[#This Row],[CODIGO]],STOCK_STARSOFT[],5,FALSE)</f>
        <v>#N/A</v>
      </c>
      <c r="L5045" t="e">
        <f>SALIDA[[#This Row],[CANTIDAD]]*SALIDA[[#This Row],[PRECIO UND]]</f>
        <v>#N/A</v>
      </c>
    </row>
    <row r="5046" spans="1:12" x14ac:dyDescent="0.25">
      <c r="A5046" s="6"/>
      <c r="B5046" s="100" t="e">
        <f>VLOOKUP(SALIDA[[#This Row],[CODIGO]],STOCKSANLUIS[],2,FALSE)</f>
        <v>#N/A</v>
      </c>
      <c r="C5046" s="153"/>
      <c r="E5046" t="e">
        <f>IF(VLOOKUP(SALIDA[[#This Row],[CODIGO]],STOCKSANLUIS[],6,FALSE)=0,"PRODUCTO SIN STOCK/UBICACIÓN",VLOOKUP(SALIDA[[#This Row],[CODIGO]],STOCKSANLUIS[],6,FALSE))</f>
        <v>#N/A</v>
      </c>
      <c r="F5046" t="e">
        <f>SALIDA[[#This Row],[CANTIDAD]]/SALIDA[[#This Row],[UND MEDIDA]]</f>
        <v>#N/A</v>
      </c>
      <c r="G5046" t="e">
        <f>VLOOKUP(SALIDA[[#This Row],[CODIGO]],FAMILIAS[],4,FALSE)</f>
        <v>#N/A</v>
      </c>
      <c r="H5046" s="10" t="e">
        <f>IF(VLOOKUP(SALIDA[[#This Row],[CODIGO]],STOCKSANLUIS[],7,FALSE)=0,"PRODUCTO SIN STOCK/UBICACIÓN",VLOOKUP(SALIDA[[#This Row],[CODIGO]],STOCKSANLUIS[],7,FALSE))</f>
        <v>#N/A</v>
      </c>
      <c r="I5046" s="10"/>
      <c r="J5046" t="e">
        <f>SALIDA[[#This Row],[CODIGO]]&amp;"       "&amp;SALIDA[[#This Row],[FAMILIA]]</f>
        <v>#N/A</v>
      </c>
      <c r="K5046" t="e">
        <f>VLOOKUP(SALIDA[[#This Row],[CODIGO]],STOCK_STARSOFT[],5,FALSE)</f>
        <v>#N/A</v>
      </c>
      <c r="L5046" t="e">
        <f>SALIDA[[#This Row],[CANTIDAD]]*SALIDA[[#This Row],[PRECIO UND]]</f>
        <v>#N/A</v>
      </c>
    </row>
    <row r="5047" spans="1:12" x14ac:dyDescent="0.25">
      <c r="A5047" s="6"/>
      <c r="B5047" s="100" t="e">
        <f>VLOOKUP(SALIDA[[#This Row],[CODIGO]],STOCKSANLUIS[],2,FALSE)</f>
        <v>#N/A</v>
      </c>
      <c r="C5047" s="153"/>
      <c r="E5047" t="e">
        <f>IF(VLOOKUP(SALIDA[[#This Row],[CODIGO]],STOCKSANLUIS[],6,FALSE)=0,"PRODUCTO SIN STOCK/UBICACIÓN",VLOOKUP(SALIDA[[#This Row],[CODIGO]],STOCKSANLUIS[],6,FALSE))</f>
        <v>#N/A</v>
      </c>
      <c r="F5047" t="e">
        <f>SALIDA[[#This Row],[CANTIDAD]]/SALIDA[[#This Row],[UND MEDIDA]]</f>
        <v>#N/A</v>
      </c>
      <c r="G5047" t="e">
        <f>VLOOKUP(SALIDA[[#This Row],[CODIGO]],FAMILIAS[],4,FALSE)</f>
        <v>#N/A</v>
      </c>
      <c r="H5047" s="10" t="e">
        <f>IF(VLOOKUP(SALIDA[[#This Row],[CODIGO]],STOCKSANLUIS[],7,FALSE)=0,"PRODUCTO SIN STOCK/UBICACIÓN",VLOOKUP(SALIDA[[#This Row],[CODIGO]],STOCKSANLUIS[],7,FALSE))</f>
        <v>#N/A</v>
      </c>
      <c r="I5047" s="10"/>
      <c r="J5047" t="e">
        <f>SALIDA[[#This Row],[CODIGO]]&amp;"       "&amp;SALIDA[[#This Row],[FAMILIA]]</f>
        <v>#N/A</v>
      </c>
      <c r="K5047" t="e">
        <f>VLOOKUP(SALIDA[[#This Row],[CODIGO]],STOCK_STARSOFT[],5,FALSE)</f>
        <v>#N/A</v>
      </c>
      <c r="L5047" t="e">
        <f>SALIDA[[#This Row],[CANTIDAD]]*SALIDA[[#This Row],[PRECIO UND]]</f>
        <v>#N/A</v>
      </c>
    </row>
    <row r="5048" spans="1:12" x14ac:dyDescent="0.25">
      <c r="A5048" s="6"/>
      <c r="B5048" s="100" t="e">
        <f>VLOOKUP(SALIDA[[#This Row],[CODIGO]],STOCKSANLUIS[],2,FALSE)</f>
        <v>#N/A</v>
      </c>
      <c r="C5048" s="153"/>
      <c r="E5048" t="e">
        <f>IF(VLOOKUP(SALIDA[[#This Row],[CODIGO]],STOCKSANLUIS[],6,FALSE)=0,"PRODUCTO SIN STOCK/UBICACIÓN",VLOOKUP(SALIDA[[#This Row],[CODIGO]],STOCKSANLUIS[],6,FALSE))</f>
        <v>#N/A</v>
      </c>
      <c r="F5048" t="e">
        <f>SALIDA[[#This Row],[CANTIDAD]]/SALIDA[[#This Row],[UND MEDIDA]]</f>
        <v>#N/A</v>
      </c>
      <c r="G5048" t="e">
        <f>VLOOKUP(SALIDA[[#This Row],[CODIGO]],FAMILIAS[],4,FALSE)</f>
        <v>#N/A</v>
      </c>
      <c r="H5048" s="10" t="e">
        <f>IF(VLOOKUP(SALIDA[[#This Row],[CODIGO]],STOCKSANLUIS[],7,FALSE)=0,"PRODUCTO SIN STOCK/UBICACIÓN",VLOOKUP(SALIDA[[#This Row],[CODIGO]],STOCKSANLUIS[],7,FALSE))</f>
        <v>#N/A</v>
      </c>
      <c r="I5048" s="10"/>
      <c r="J5048" t="e">
        <f>SALIDA[[#This Row],[CODIGO]]&amp;"       "&amp;SALIDA[[#This Row],[FAMILIA]]</f>
        <v>#N/A</v>
      </c>
      <c r="K5048" t="e">
        <f>VLOOKUP(SALIDA[[#This Row],[CODIGO]],STOCK_STARSOFT[],5,FALSE)</f>
        <v>#N/A</v>
      </c>
      <c r="L5048" t="e">
        <f>SALIDA[[#This Row],[CANTIDAD]]*SALIDA[[#This Row],[PRECIO UND]]</f>
        <v>#N/A</v>
      </c>
    </row>
    <row r="5049" spans="1:12" x14ac:dyDescent="0.25">
      <c r="A5049" s="6"/>
      <c r="B5049" s="100" t="e">
        <f>VLOOKUP(SALIDA[[#This Row],[CODIGO]],STOCKSANLUIS[],2,FALSE)</f>
        <v>#N/A</v>
      </c>
      <c r="C5049" s="153"/>
      <c r="E5049" t="e">
        <f>IF(VLOOKUP(SALIDA[[#This Row],[CODIGO]],STOCKSANLUIS[],6,FALSE)=0,"PRODUCTO SIN STOCK/UBICACIÓN",VLOOKUP(SALIDA[[#This Row],[CODIGO]],STOCKSANLUIS[],6,FALSE))</f>
        <v>#N/A</v>
      </c>
      <c r="F5049" t="e">
        <f>SALIDA[[#This Row],[CANTIDAD]]/SALIDA[[#This Row],[UND MEDIDA]]</f>
        <v>#N/A</v>
      </c>
      <c r="G5049" t="e">
        <f>VLOOKUP(SALIDA[[#This Row],[CODIGO]],FAMILIAS[],4,FALSE)</f>
        <v>#N/A</v>
      </c>
      <c r="H5049" s="10" t="e">
        <f>IF(VLOOKUP(SALIDA[[#This Row],[CODIGO]],STOCKSANLUIS[],7,FALSE)=0,"PRODUCTO SIN STOCK/UBICACIÓN",VLOOKUP(SALIDA[[#This Row],[CODIGO]],STOCKSANLUIS[],7,FALSE))</f>
        <v>#N/A</v>
      </c>
      <c r="I5049" s="10"/>
      <c r="J5049" t="e">
        <f>SALIDA[[#This Row],[CODIGO]]&amp;"       "&amp;SALIDA[[#This Row],[FAMILIA]]</f>
        <v>#N/A</v>
      </c>
      <c r="K5049" t="e">
        <f>VLOOKUP(SALIDA[[#This Row],[CODIGO]],STOCK_STARSOFT[],5,FALSE)</f>
        <v>#N/A</v>
      </c>
      <c r="L5049" t="e">
        <f>SALIDA[[#This Row],[CANTIDAD]]*SALIDA[[#This Row],[PRECIO UND]]</f>
        <v>#N/A</v>
      </c>
    </row>
    <row r="5050" spans="1:12" x14ac:dyDescent="0.25">
      <c r="A5050" s="6"/>
      <c r="B5050" s="100" t="e">
        <f>VLOOKUP(SALIDA[[#This Row],[CODIGO]],STOCKSANLUIS[],2,FALSE)</f>
        <v>#N/A</v>
      </c>
      <c r="C5050" s="153"/>
      <c r="E5050" t="e">
        <f>IF(VLOOKUP(SALIDA[[#This Row],[CODIGO]],STOCKSANLUIS[],6,FALSE)=0,"PRODUCTO SIN STOCK/UBICACIÓN",VLOOKUP(SALIDA[[#This Row],[CODIGO]],STOCKSANLUIS[],6,FALSE))</f>
        <v>#N/A</v>
      </c>
      <c r="F5050" t="e">
        <f>SALIDA[[#This Row],[CANTIDAD]]/SALIDA[[#This Row],[UND MEDIDA]]</f>
        <v>#N/A</v>
      </c>
      <c r="G5050" t="e">
        <f>VLOOKUP(SALIDA[[#This Row],[CODIGO]],FAMILIAS[],4,FALSE)</f>
        <v>#N/A</v>
      </c>
      <c r="H5050" s="10" t="e">
        <f>IF(VLOOKUP(SALIDA[[#This Row],[CODIGO]],STOCKSANLUIS[],7,FALSE)=0,"PRODUCTO SIN STOCK/UBICACIÓN",VLOOKUP(SALIDA[[#This Row],[CODIGO]],STOCKSANLUIS[],7,FALSE))</f>
        <v>#N/A</v>
      </c>
      <c r="I5050" s="10"/>
      <c r="J5050" t="e">
        <f>SALIDA[[#This Row],[CODIGO]]&amp;"       "&amp;SALIDA[[#This Row],[FAMILIA]]</f>
        <v>#N/A</v>
      </c>
      <c r="K5050" t="e">
        <f>VLOOKUP(SALIDA[[#This Row],[CODIGO]],STOCK_STARSOFT[],5,FALSE)</f>
        <v>#N/A</v>
      </c>
      <c r="L5050" t="e">
        <f>SALIDA[[#This Row],[CANTIDAD]]*SALIDA[[#This Row],[PRECIO UND]]</f>
        <v>#N/A</v>
      </c>
    </row>
    <row r="5051" spans="1:12" x14ac:dyDescent="0.25">
      <c r="A5051" s="6"/>
      <c r="B5051" s="100" t="e">
        <f>VLOOKUP(SALIDA[[#This Row],[CODIGO]],STOCKSANLUIS[],2,FALSE)</f>
        <v>#N/A</v>
      </c>
      <c r="C5051" s="153"/>
      <c r="E5051" t="e">
        <f>IF(VLOOKUP(SALIDA[[#This Row],[CODIGO]],STOCKSANLUIS[],6,FALSE)=0,"PRODUCTO SIN STOCK/UBICACIÓN",VLOOKUP(SALIDA[[#This Row],[CODIGO]],STOCKSANLUIS[],6,FALSE))</f>
        <v>#N/A</v>
      </c>
      <c r="F5051" t="e">
        <f>SALIDA[[#This Row],[CANTIDAD]]/SALIDA[[#This Row],[UND MEDIDA]]</f>
        <v>#N/A</v>
      </c>
      <c r="G5051" t="e">
        <f>VLOOKUP(SALIDA[[#This Row],[CODIGO]],FAMILIAS[],4,FALSE)</f>
        <v>#N/A</v>
      </c>
      <c r="H5051" s="10" t="e">
        <f>IF(VLOOKUP(SALIDA[[#This Row],[CODIGO]],STOCKSANLUIS[],7,FALSE)=0,"PRODUCTO SIN STOCK/UBICACIÓN",VLOOKUP(SALIDA[[#This Row],[CODIGO]],STOCKSANLUIS[],7,FALSE))</f>
        <v>#N/A</v>
      </c>
      <c r="I5051" s="10"/>
      <c r="J5051" t="e">
        <f>SALIDA[[#This Row],[CODIGO]]&amp;"       "&amp;SALIDA[[#This Row],[FAMILIA]]</f>
        <v>#N/A</v>
      </c>
      <c r="K5051" t="e">
        <f>VLOOKUP(SALIDA[[#This Row],[CODIGO]],STOCK_STARSOFT[],5,FALSE)</f>
        <v>#N/A</v>
      </c>
      <c r="L5051" t="e">
        <f>SALIDA[[#This Row],[CANTIDAD]]*SALIDA[[#This Row],[PRECIO UND]]</f>
        <v>#N/A</v>
      </c>
    </row>
    <row r="5052" spans="1:12" x14ac:dyDescent="0.25">
      <c r="A5052" s="6"/>
      <c r="B5052" s="100" t="e">
        <f>VLOOKUP(SALIDA[[#This Row],[CODIGO]],STOCKSANLUIS[],2,FALSE)</f>
        <v>#N/A</v>
      </c>
      <c r="C5052" s="153"/>
      <c r="E5052" t="e">
        <f>IF(VLOOKUP(SALIDA[[#This Row],[CODIGO]],STOCKSANLUIS[],6,FALSE)=0,"PRODUCTO SIN STOCK/UBICACIÓN",VLOOKUP(SALIDA[[#This Row],[CODIGO]],STOCKSANLUIS[],6,FALSE))</f>
        <v>#N/A</v>
      </c>
      <c r="F5052" t="e">
        <f>SALIDA[[#This Row],[CANTIDAD]]/SALIDA[[#This Row],[UND MEDIDA]]</f>
        <v>#N/A</v>
      </c>
      <c r="G5052" t="e">
        <f>VLOOKUP(SALIDA[[#This Row],[CODIGO]],FAMILIAS[],4,FALSE)</f>
        <v>#N/A</v>
      </c>
      <c r="H5052" s="10" t="e">
        <f>IF(VLOOKUP(SALIDA[[#This Row],[CODIGO]],STOCKSANLUIS[],7,FALSE)=0,"PRODUCTO SIN STOCK/UBICACIÓN",VLOOKUP(SALIDA[[#This Row],[CODIGO]],STOCKSANLUIS[],7,FALSE))</f>
        <v>#N/A</v>
      </c>
      <c r="I5052" s="10"/>
      <c r="J5052" t="e">
        <f>SALIDA[[#This Row],[CODIGO]]&amp;"       "&amp;SALIDA[[#This Row],[FAMILIA]]</f>
        <v>#N/A</v>
      </c>
      <c r="K5052" t="e">
        <f>VLOOKUP(SALIDA[[#This Row],[CODIGO]],STOCK_STARSOFT[],5,FALSE)</f>
        <v>#N/A</v>
      </c>
      <c r="L5052" t="e">
        <f>SALIDA[[#This Row],[CANTIDAD]]*SALIDA[[#This Row],[PRECIO UND]]</f>
        <v>#N/A</v>
      </c>
    </row>
    <row r="5053" spans="1:12" x14ac:dyDescent="0.25">
      <c r="A5053" s="6"/>
      <c r="B5053" s="100" t="e">
        <f>VLOOKUP(SALIDA[[#This Row],[CODIGO]],STOCKSANLUIS[],2,FALSE)</f>
        <v>#N/A</v>
      </c>
      <c r="C5053" s="153"/>
      <c r="E5053" t="e">
        <f>IF(VLOOKUP(SALIDA[[#This Row],[CODIGO]],STOCKSANLUIS[],6,FALSE)=0,"PRODUCTO SIN STOCK/UBICACIÓN",VLOOKUP(SALIDA[[#This Row],[CODIGO]],STOCKSANLUIS[],6,FALSE))</f>
        <v>#N/A</v>
      </c>
      <c r="F5053" t="e">
        <f>SALIDA[[#This Row],[CANTIDAD]]/SALIDA[[#This Row],[UND MEDIDA]]</f>
        <v>#N/A</v>
      </c>
      <c r="G5053" t="e">
        <f>VLOOKUP(SALIDA[[#This Row],[CODIGO]],FAMILIAS[],4,FALSE)</f>
        <v>#N/A</v>
      </c>
      <c r="H5053" s="10" t="e">
        <f>IF(VLOOKUP(SALIDA[[#This Row],[CODIGO]],STOCKSANLUIS[],7,FALSE)=0,"PRODUCTO SIN STOCK/UBICACIÓN",VLOOKUP(SALIDA[[#This Row],[CODIGO]],STOCKSANLUIS[],7,FALSE))</f>
        <v>#N/A</v>
      </c>
      <c r="I5053" s="10"/>
      <c r="J5053" t="e">
        <f>SALIDA[[#This Row],[CODIGO]]&amp;"       "&amp;SALIDA[[#This Row],[FAMILIA]]</f>
        <v>#N/A</v>
      </c>
      <c r="K5053" t="e">
        <f>VLOOKUP(SALIDA[[#This Row],[CODIGO]],STOCK_STARSOFT[],5,FALSE)</f>
        <v>#N/A</v>
      </c>
      <c r="L5053" t="e">
        <f>SALIDA[[#This Row],[CANTIDAD]]*SALIDA[[#This Row],[PRECIO UND]]</f>
        <v>#N/A</v>
      </c>
    </row>
    <row r="5054" spans="1:12" x14ac:dyDescent="0.25">
      <c r="A5054" s="6"/>
      <c r="B5054" s="100" t="e">
        <f>VLOOKUP(SALIDA[[#This Row],[CODIGO]],STOCKSANLUIS[],2,FALSE)</f>
        <v>#N/A</v>
      </c>
      <c r="C5054" s="153"/>
      <c r="E5054" t="e">
        <f>IF(VLOOKUP(SALIDA[[#This Row],[CODIGO]],STOCKSANLUIS[],6,FALSE)=0,"PRODUCTO SIN STOCK/UBICACIÓN",VLOOKUP(SALIDA[[#This Row],[CODIGO]],STOCKSANLUIS[],6,FALSE))</f>
        <v>#N/A</v>
      </c>
      <c r="F5054" t="e">
        <f>SALIDA[[#This Row],[CANTIDAD]]/SALIDA[[#This Row],[UND MEDIDA]]</f>
        <v>#N/A</v>
      </c>
      <c r="G5054" t="e">
        <f>VLOOKUP(SALIDA[[#This Row],[CODIGO]],FAMILIAS[],4,FALSE)</f>
        <v>#N/A</v>
      </c>
      <c r="H5054" s="10" t="e">
        <f>IF(VLOOKUP(SALIDA[[#This Row],[CODIGO]],STOCKSANLUIS[],7,FALSE)=0,"PRODUCTO SIN STOCK/UBICACIÓN",VLOOKUP(SALIDA[[#This Row],[CODIGO]],STOCKSANLUIS[],7,FALSE))</f>
        <v>#N/A</v>
      </c>
      <c r="I5054" s="10"/>
      <c r="J5054" t="e">
        <f>SALIDA[[#This Row],[CODIGO]]&amp;"       "&amp;SALIDA[[#This Row],[FAMILIA]]</f>
        <v>#N/A</v>
      </c>
      <c r="K5054" t="e">
        <f>VLOOKUP(SALIDA[[#This Row],[CODIGO]],STOCK_STARSOFT[],5,FALSE)</f>
        <v>#N/A</v>
      </c>
      <c r="L5054" t="e">
        <f>SALIDA[[#This Row],[CANTIDAD]]*SALIDA[[#This Row],[PRECIO UND]]</f>
        <v>#N/A</v>
      </c>
    </row>
    <row r="5055" spans="1:12" x14ac:dyDescent="0.25">
      <c r="A5055" s="6"/>
      <c r="B5055" s="100" t="e">
        <f>VLOOKUP(SALIDA[[#This Row],[CODIGO]],STOCKSANLUIS[],2,FALSE)</f>
        <v>#N/A</v>
      </c>
      <c r="C5055" s="153"/>
      <c r="E5055" t="e">
        <f>IF(VLOOKUP(SALIDA[[#This Row],[CODIGO]],STOCKSANLUIS[],6,FALSE)=0,"PRODUCTO SIN STOCK/UBICACIÓN",VLOOKUP(SALIDA[[#This Row],[CODIGO]],STOCKSANLUIS[],6,FALSE))</f>
        <v>#N/A</v>
      </c>
      <c r="F5055" t="e">
        <f>SALIDA[[#This Row],[CANTIDAD]]/SALIDA[[#This Row],[UND MEDIDA]]</f>
        <v>#N/A</v>
      </c>
      <c r="G5055" t="e">
        <f>VLOOKUP(SALIDA[[#This Row],[CODIGO]],FAMILIAS[],4,FALSE)</f>
        <v>#N/A</v>
      </c>
      <c r="H5055" s="10" t="e">
        <f>IF(VLOOKUP(SALIDA[[#This Row],[CODIGO]],STOCKSANLUIS[],7,FALSE)=0,"PRODUCTO SIN STOCK/UBICACIÓN",VLOOKUP(SALIDA[[#This Row],[CODIGO]],STOCKSANLUIS[],7,FALSE))</f>
        <v>#N/A</v>
      </c>
      <c r="I5055" s="10"/>
      <c r="J5055" t="e">
        <f>SALIDA[[#This Row],[CODIGO]]&amp;"       "&amp;SALIDA[[#This Row],[FAMILIA]]</f>
        <v>#N/A</v>
      </c>
      <c r="K5055" t="e">
        <f>VLOOKUP(SALIDA[[#This Row],[CODIGO]],STOCK_STARSOFT[],5,FALSE)</f>
        <v>#N/A</v>
      </c>
      <c r="L5055" t="e">
        <f>SALIDA[[#This Row],[CANTIDAD]]*SALIDA[[#This Row],[PRECIO UND]]</f>
        <v>#N/A</v>
      </c>
    </row>
    <row r="5056" spans="1:12" x14ac:dyDescent="0.25">
      <c r="A5056" s="6"/>
      <c r="B5056" s="100" t="e">
        <f>VLOOKUP(SALIDA[[#This Row],[CODIGO]],STOCKSANLUIS[],2,FALSE)</f>
        <v>#N/A</v>
      </c>
      <c r="C5056" s="153"/>
      <c r="E5056" t="e">
        <f>IF(VLOOKUP(SALIDA[[#This Row],[CODIGO]],STOCKSANLUIS[],6,FALSE)=0,"PRODUCTO SIN STOCK/UBICACIÓN",VLOOKUP(SALIDA[[#This Row],[CODIGO]],STOCKSANLUIS[],6,FALSE))</f>
        <v>#N/A</v>
      </c>
      <c r="F5056" t="e">
        <f>SALIDA[[#This Row],[CANTIDAD]]/SALIDA[[#This Row],[UND MEDIDA]]</f>
        <v>#N/A</v>
      </c>
      <c r="G5056" t="e">
        <f>VLOOKUP(SALIDA[[#This Row],[CODIGO]],FAMILIAS[],4,FALSE)</f>
        <v>#N/A</v>
      </c>
      <c r="H5056" s="10" t="e">
        <f>IF(VLOOKUP(SALIDA[[#This Row],[CODIGO]],STOCKSANLUIS[],7,FALSE)=0,"PRODUCTO SIN STOCK/UBICACIÓN",VLOOKUP(SALIDA[[#This Row],[CODIGO]],STOCKSANLUIS[],7,FALSE))</f>
        <v>#N/A</v>
      </c>
      <c r="I5056" s="10"/>
      <c r="J5056" t="e">
        <f>SALIDA[[#This Row],[CODIGO]]&amp;"       "&amp;SALIDA[[#This Row],[FAMILIA]]</f>
        <v>#N/A</v>
      </c>
      <c r="K5056" t="e">
        <f>VLOOKUP(SALIDA[[#This Row],[CODIGO]],STOCK_STARSOFT[],5,FALSE)</f>
        <v>#N/A</v>
      </c>
      <c r="L5056" t="e">
        <f>SALIDA[[#This Row],[CANTIDAD]]*SALIDA[[#This Row],[PRECIO UND]]</f>
        <v>#N/A</v>
      </c>
    </row>
    <row r="5057" spans="1:12" x14ac:dyDescent="0.25">
      <c r="A5057" s="6"/>
      <c r="B5057" s="100" t="e">
        <f>VLOOKUP(SALIDA[[#This Row],[CODIGO]],STOCKSANLUIS[],2,FALSE)</f>
        <v>#N/A</v>
      </c>
      <c r="C5057" s="153"/>
      <c r="E5057" t="e">
        <f>IF(VLOOKUP(SALIDA[[#This Row],[CODIGO]],STOCKSANLUIS[],6,FALSE)=0,"PRODUCTO SIN STOCK/UBICACIÓN",VLOOKUP(SALIDA[[#This Row],[CODIGO]],STOCKSANLUIS[],6,FALSE))</f>
        <v>#N/A</v>
      </c>
      <c r="F5057" t="e">
        <f>SALIDA[[#This Row],[CANTIDAD]]/SALIDA[[#This Row],[UND MEDIDA]]</f>
        <v>#N/A</v>
      </c>
      <c r="G5057" t="e">
        <f>VLOOKUP(SALIDA[[#This Row],[CODIGO]],FAMILIAS[],4,FALSE)</f>
        <v>#N/A</v>
      </c>
      <c r="H5057" s="10" t="e">
        <f>IF(VLOOKUP(SALIDA[[#This Row],[CODIGO]],STOCKSANLUIS[],7,FALSE)=0,"PRODUCTO SIN STOCK/UBICACIÓN",VLOOKUP(SALIDA[[#This Row],[CODIGO]],STOCKSANLUIS[],7,FALSE))</f>
        <v>#N/A</v>
      </c>
      <c r="I5057" s="10"/>
      <c r="J5057" t="e">
        <f>SALIDA[[#This Row],[CODIGO]]&amp;"       "&amp;SALIDA[[#This Row],[FAMILIA]]</f>
        <v>#N/A</v>
      </c>
      <c r="K5057" t="e">
        <f>VLOOKUP(SALIDA[[#This Row],[CODIGO]],STOCK_STARSOFT[],5,FALSE)</f>
        <v>#N/A</v>
      </c>
      <c r="L5057" t="e">
        <f>SALIDA[[#This Row],[CANTIDAD]]*SALIDA[[#This Row],[PRECIO UND]]</f>
        <v>#N/A</v>
      </c>
    </row>
    <row r="5058" spans="1:12" x14ac:dyDescent="0.25">
      <c r="A5058" s="6"/>
      <c r="B5058" s="100" t="e">
        <f>VLOOKUP(SALIDA[[#This Row],[CODIGO]],STOCKSANLUIS[],2,FALSE)</f>
        <v>#N/A</v>
      </c>
      <c r="C5058" s="153"/>
      <c r="E5058" t="e">
        <f>IF(VLOOKUP(SALIDA[[#This Row],[CODIGO]],STOCKSANLUIS[],6,FALSE)=0,"PRODUCTO SIN STOCK/UBICACIÓN",VLOOKUP(SALIDA[[#This Row],[CODIGO]],STOCKSANLUIS[],6,FALSE))</f>
        <v>#N/A</v>
      </c>
      <c r="F5058" t="e">
        <f>SALIDA[[#This Row],[CANTIDAD]]/SALIDA[[#This Row],[UND MEDIDA]]</f>
        <v>#N/A</v>
      </c>
      <c r="G5058" t="e">
        <f>VLOOKUP(SALIDA[[#This Row],[CODIGO]],FAMILIAS[],4,FALSE)</f>
        <v>#N/A</v>
      </c>
      <c r="H5058" s="10" t="e">
        <f>IF(VLOOKUP(SALIDA[[#This Row],[CODIGO]],STOCKSANLUIS[],7,FALSE)=0,"PRODUCTO SIN STOCK/UBICACIÓN",VLOOKUP(SALIDA[[#This Row],[CODIGO]],STOCKSANLUIS[],7,FALSE))</f>
        <v>#N/A</v>
      </c>
      <c r="I5058" s="10"/>
      <c r="J5058" t="e">
        <f>SALIDA[[#This Row],[CODIGO]]&amp;"       "&amp;SALIDA[[#This Row],[FAMILIA]]</f>
        <v>#N/A</v>
      </c>
      <c r="K5058" t="e">
        <f>VLOOKUP(SALIDA[[#This Row],[CODIGO]],STOCK_STARSOFT[],5,FALSE)</f>
        <v>#N/A</v>
      </c>
      <c r="L5058" t="e">
        <f>SALIDA[[#This Row],[CANTIDAD]]*SALIDA[[#This Row],[PRECIO UND]]</f>
        <v>#N/A</v>
      </c>
    </row>
    <row r="5059" spans="1:12" x14ac:dyDescent="0.25">
      <c r="A5059" s="6"/>
      <c r="B5059" s="100" t="e">
        <f>VLOOKUP(SALIDA[[#This Row],[CODIGO]],STOCKSANLUIS[],2,FALSE)</f>
        <v>#N/A</v>
      </c>
      <c r="C5059" s="153"/>
      <c r="E5059" t="e">
        <f>IF(VLOOKUP(SALIDA[[#This Row],[CODIGO]],STOCKSANLUIS[],6,FALSE)=0,"PRODUCTO SIN STOCK/UBICACIÓN",VLOOKUP(SALIDA[[#This Row],[CODIGO]],STOCKSANLUIS[],6,FALSE))</f>
        <v>#N/A</v>
      </c>
      <c r="F5059" t="e">
        <f>SALIDA[[#This Row],[CANTIDAD]]/SALIDA[[#This Row],[UND MEDIDA]]</f>
        <v>#N/A</v>
      </c>
      <c r="G5059" t="e">
        <f>VLOOKUP(SALIDA[[#This Row],[CODIGO]],FAMILIAS[],4,FALSE)</f>
        <v>#N/A</v>
      </c>
      <c r="H5059" s="10" t="e">
        <f>IF(VLOOKUP(SALIDA[[#This Row],[CODIGO]],STOCKSANLUIS[],7,FALSE)=0,"PRODUCTO SIN STOCK/UBICACIÓN",VLOOKUP(SALIDA[[#This Row],[CODIGO]],STOCKSANLUIS[],7,FALSE))</f>
        <v>#N/A</v>
      </c>
      <c r="I5059" s="10"/>
      <c r="J5059" t="e">
        <f>SALIDA[[#This Row],[CODIGO]]&amp;"       "&amp;SALIDA[[#This Row],[FAMILIA]]</f>
        <v>#N/A</v>
      </c>
      <c r="K5059" t="e">
        <f>VLOOKUP(SALIDA[[#This Row],[CODIGO]],STOCK_STARSOFT[],5,FALSE)</f>
        <v>#N/A</v>
      </c>
      <c r="L5059" t="e">
        <f>SALIDA[[#This Row],[CANTIDAD]]*SALIDA[[#This Row],[PRECIO UND]]</f>
        <v>#N/A</v>
      </c>
    </row>
    <row r="5060" spans="1:12" x14ac:dyDescent="0.25">
      <c r="A5060" s="6"/>
      <c r="B5060" s="100" t="e">
        <f>VLOOKUP(SALIDA[[#This Row],[CODIGO]],STOCKSANLUIS[],2,FALSE)</f>
        <v>#N/A</v>
      </c>
      <c r="C5060" s="153"/>
      <c r="E5060" t="e">
        <f>IF(VLOOKUP(SALIDA[[#This Row],[CODIGO]],STOCKSANLUIS[],6,FALSE)=0,"PRODUCTO SIN STOCK/UBICACIÓN",VLOOKUP(SALIDA[[#This Row],[CODIGO]],STOCKSANLUIS[],6,FALSE))</f>
        <v>#N/A</v>
      </c>
      <c r="F5060" t="e">
        <f>SALIDA[[#This Row],[CANTIDAD]]/SALIDA[[#This Row],[UND MEDIDA]]</f>
        <v>#N/A</v>
      </c>
      <c r="G5060" t="e">
        <f>VLOOKUP(SALIDA[[#This Row],[CODIGO]],FAMILIAS[],4,FALSE)</f>
        <v>#N/A</v>
      </c>
      <c r="H5060" s="10" t="e">
        <f>IF(VLOOKUP(SALIDA[[#This Row],[CODIGO]],STOCKSANLUIS[],7,FALSE)=0,"PRODUCTO SIN STOCK/UBICACIÓN",VLOOKUP(SALIDA[[#This Row],[CODIGO]],STOCKSANLUIS[],7,FALSE))</f>
        <v>#N/A</v>
      </c>
      <c r="I5060" s="10"/>
      <c r="J5060" t="e">
        <f>SALIDA[[#This Row],[CODIGO]]&amp;"       "&amp;SALIDA[[#This Row],[FAMILIA]]</f>
        <v>#N/A</v>
      </c>
      <c r="K5060" t="e">
        <f>VLOOKUP(SALIDA[[#This Row],[CODIGO]],STOCK_STARSOFT[],5,FALSE)</f>
        <v>#N/A</v>
      </c>
      <c r="L5060" t="e">
        <f>SALIDA[[#This Row],[CANTIDAD]]*SALIDA[[#This Row],[PRECIO UND]]</f>
        <v>#N/A</v>
      </c>
    </row>
    <row r="5061" spans="1:12" x14ac:dyDescent="0.25">
      <c r="A5061" s="6"/>
      <c r="B5061" s="100" t="e">
        <f>VLOOKUP(SALIDA[[#This Row],[CODIGO]],STOCKSANLUIS[],2,FALSE)</f>
        <v>#N/A</v>
      </c>
      <c r="C5061" s="153"/>
      <c r="E5061" t="e">
        <f>IF(VLOOKUP(SALIDA[[#This Row],[CODIGO]],STOCKSANLUIS[],6,FALSE)=0,"PRODUCTO SIN STOCK/UBICACIÓN",VLOOKUP(SALIDA[[#This Row],[CODIGO]],STOCKSANLUIS[],6,FALSE))</f>
        <v>#N/A</v>
      </c>
      <c r="F5061" t="e">
        <f>SALIDA[[#This Row],[CANTIDAD]]/SALIDA[[#This Row],[UND MEDIDA]]</f>
        <v>#N/A</v>
      </c>
      <c r="G5061" t="e">
        <f>VLOOKUP(SALIDA[[#This Row],[CODIGO]],FAMILIAS[],4,FALSE)</f>
        <v>#N/A</v>
      </c>
      <c r="H5061" s="10" t="e">
        <f>IF(VLOOKUP(SALIDA[[#This Row],[CODIGO]],STOCKSANLUIS[],7,FALSE)=0,"PRODUCTO SIN STOCK/UBICACIÓN",VLOOKUP(SALIDA[[#This Row],[CODIGO]],STOCKSANLUIS[],7,FALSE))</f>
        <v>#N/A</v>
      </c>
      <c r="I5061" s="10"/>
      <c r="J5061" t="e">
        <f>SALIDA[[#This Row],[CODIGO]]&amp;"       "&amp;SALIDA[[#This Row],[FAMILIA]]</f>
        <v>#N/A</v>
      </c>
      <c r="K5061" t="e">
        <f>VLOOKUP(SALIDA[[#This Row],[CODIGO]],STOCK_STARSOFT[],5,FALSE)</f>
        <v>#N/A</v>
      </c>
      <c r="L5061" t="e">
        <f>SALIDA[[#This Row],[CANTIDAD]]*SALIDA[[#This Row],[PRECIO UND]]</f>
        <v>#N/A</v>
      </c>
    </row>
    <row r="5062" spans="1:12" x14ac:dyDescent="0.25">
      <c r="A5062" s="6"/>
      <c r="B5062" s="100" t="e">
        <f>VLOOKUP(SALIDA[[#This Row],[CODIGO]],STOCKSANLUIS[],2,FALSE)</f>
        <v>#N/A</v>
      </c>
      <c r="C5062" s="153"/>
      <c r="E5062" t="e">
        <f>IF(VLOOKUP(SALIDA[[#This Row],[CODIGO]],STOCKSANLUIS[],6,FALSE)=0,"PRODUCTO SIN STOCK/UBICACIÓN",VLOOKUP(SALIDA[[#This Row],[CODIGO]],STOCKSANLUIS[],6,FALSE))</f>
        <v>#N/A</v>
      </c>
      <c r="F5062" t="e">
        <f>SALIDA[[#This Row],[CANTIDAD]]/SALIDA[[#This Row],[UND MEDIDA]]</f>
        <v>#N/A</v>
      </c>
      <c r="G5062" t="e">
        <f>VLOOKUP(SALIDA[[#This Row],[CODIGO]],FAMILIAS[],4,FALSE)</f>
        <v>#N/A</v>
      </c>
      <c r="H5062" s="10" t="e">
        <f>IF(VLOOKUP(SALIDA[[#This Row],[CODIGO]],STOCKSANLUIS[],7,FALSE)=0,"PRODUCTO SIN STOCK/UBICACIÓN",VLOOKUP(SALIDA[[#This Row],[CODIGO]],STOCKSANLUIS[],7,FALSE))</f>
        <v>#N/A</v>
      </c>
      <c r="I5062" s="10"/>
      <c r="J5062" t="e">
        <f>SALIDA[[#This Row],[CODIGO]]&amp;"       "&amp;SALIDA[[#This Row],[FAMILIA]]</f>
        <v>#N/A</v>
      </c>
      <c r="K5062" t="e">
        <f>VLOOKUP(SALIDA[[#This Row],[CODIGO]],STOCK_STARSOFT[],5,FALSE)</f>
        <v>#N/A</v>
      </c>
      <c r="L5062" t="e">
        <f>SALIDA[[#This Row],[CANTIDAD]]*SALIDA[[#This Row],[PRECIO UND]]</f>
        <v>#N/A</v>
      </c>
    </row>
    <row r="5063" spans="1:12" x14ac:dyDescent="0.25">
      <c r="A5063" s="6"/>
      <c r="B5063" s="100" t="e">
        <f>VLOOKUP(SALIDA[[#This Row],[CODIGO]],STOCKSANLUIS[],2,FALSE)</f>
        <v>#N/A</v>
      </c>
      <c r="C5063" s="153"/>
      <c r="E5063" t="e">
        <f>IF(VLOOKUP(SALIDA[[#This Row],[CODIGO]],STOCKSANLUIS[],6,FALSE)=0,"PRODUCTO SIN STOCK/UBICACIÓN",VLOOKUP(SALIDA[[#This Row],[CODIGO]],STOCKSANLUIS[],6,FALSE))</f>
        <v>#N/A</v>
      </c>
      <c r="F5063" t="e">
        <f>SALIDA[[#This Row],[CANTIDAD]]/SALIDA[[#This Row],[UND MEDIDA]]</f>
        <v>#N/A</v>
      </c>
      <c r="G5063" t="e">
        <f>VLOOKUP(SALIDA[[#This Row],[CODIGO]],FAMILIAS[],4,FALSE)</f>
        <v>#N/A</v>
      </c>
      <c r="H5063" s="10" t="e">
        <f>IF(VLOOKUP(SALIDA[[#This Row],[CODIGO]],STOCKSANLUIS[],7,FALSE)=0,"PRODUCTO SIN STOCK/UBICACIÓN",VLOOKUP(SALIDA[[#This Row],[CODIGO]],STOCKSANLUIS[],7,FALSE))</f>
        <v>#N/A</v>
      </c>
      <c r="I5063" s="10"/>
      <c r="J5063" t="e">
        <f>SALIDA[[#This Row],[CODIGO]]&amp;"       "&amp;SALIDA[[#This Row],[FAMILIA]]</f>
        <v>#N/A</v>
      </c>
      <c r="K5063" t="e">
        <f>VLOOKUP(SALIDA[[#This Row],[CODIGO]],STOCK_STARSOFT[],5,FALSE)</f>
        <v>#N/A</v>
      </c>
      <c r="L5063" t="e">
        <f>SALIDA[[#This Row],[CANTIDAD]]*SALIDA[[#This Row],[PRECIO UND]]</f>
        <v>#N/A</v>
      </c>
    </row>
    <row r="5064" spans="1:12" x14ac:dyDescent="0.25">
      <c r="A5064" s="6"/>
      <c r="B5064" s="100" t="e">
        <f>VLOOKUP(SALIDA[[#This Row],[CODIGO]],STOCKSANLUIS[],2,FALSE)</f>
        <v>#N/A</v>
      </c>
      <c r="C5064" s="153"/>
      <c r="E5064" t="e">
        <f>IF(VLOOKUP(SALIDA[[#This Row],[CODIGO]],STOCKSANLUIS[],6,FALSE)=0,"PRODUCTO SIN STOCK/UBICACIÓN",VLOOKUP(SALIDA[[#This Row],[CODIGO]],STOCKSANLUIS[],6,FALSE))</f>
        <v>#N/A</v>
      </c>
      <c r="F5064" t="e">
        <f>SALIDA[[#This Row],[CANTIDAD]]/SALIDA[[#This Row],[UND MEDIDA]]</f>
        <v>#N/A</v>
      </c>
      <c r="G5064" t="e">
        <f>VLOOKUP(SALIDA[[#This Row],[CODIGO]],FAMILIAS[],4,FALSE)</f>
        <v>#N/A</v>
      </c>
      <c r="H5064" s="10" t="e">
        <f>IF(VLOOKUP(SALIDA[[#This Row],[CODIGO]],STOCKSANLUIS[],7,FALSE)=0,"PRODUCTO SIN STOCK/UBICACIÓN",VLOOKUP(SALIDA[[#This Row],[CODIGO]],STOCKSANLUIS[],7,FALSE))</f>
        <v>#N/A</v>
      </c>
      <c r="I5064" s="10"/>
      <c r="J5064" t="e">
        <f>SALIDA[[#This Row],[CODIGO]]&amp;"       "&amp;SALIDA[[#This Row],[FAMILIA]]</f>
        <v>#N/A</v>
      </c>
      <c r="K5064" t="e">
        <f>VLOOKUP(SALIDA[[#This Row],[CODIGO]],STOCK_STARSOFT[],5,FALSE)</f>
        <v>#N/A</v>
      </c>
      <c r="L5064" t="e">
        <f>SALIDA[[#This Row],[CANTIDAD]]*SALIDA[[#This Row],[PRECIO UND]]</f>
        <v>#N/A</v>
      </c>
    </row>
    <row r="5065" spans="1:12" x14ac:dyDescent="0.25">
      <c r="A5065" s="6"/>
      <c r="B5065" s="100" t="e">
        <f>VLOOKUP(SALIDA[[#This Row],[CODIGO]],STOCKSANLUIS[],2,FALSE)</f>
        <v>#N/A</v>
      </c>
      <c r="C5065" s="153"/>
      <c r="E5065" t="e">
        <f>IF(VLOOKUP(SALIDA[[#This Row],[CODIGO]],STOCKSANLUIS[],6,FALSE)=0,"PRODUCTO SIN STOCK/UBICACIÓN",VLOOKUP(SALIDA[[#This Row],[CODIGO]],STOCKSANLUIS[],6,FALSE))</f>
        <v>#N/A</v>
      </c>
      <c r="F5065" t="e">
        <f>SALIDA[[#This Row],[CANTIDAD]]/SALIDA[[#This Row],[UND MEDIDA]]</f>
        <v>#N/A</v>
      </c>
      <c r="G5065" t="e">
        <f>VLOOKUP(SALIDA[[#This Row],[CODIGO]],FAMILIAS[],4,FALSE)</f>
        <v>#N/A</v>
      </c>
      <c r="H5065" s="10" t="e">
        <f>IF(VLOOKUP(SALIDA[[#This Row],[CODIGO]],STOCKSANLUIS[],7,FALSE)=0,"PRODUCTO SIN STOCK/UBICACIÓN",VLOOKUP(SALIDA[[#This Row],[CODIGO]],STOCKSANLUIS[],7,FALSE))</f>
        <v>#N/A</v>
      </c>
      <c r="I5065" s="10"/>
      <c r="J5065" t="e">
        <f>SALIDA[[#This Row],[CODIGO]]&amp;"       "&amp;SALIDA[[#This Row],[FAMILIA]]</f>
        <v>#N/A</v>
      </c>
      <c r="K5065" t="e">
        <f>VLOOKUP(SALIDA[[#This Row],[CODIGO]],STOCK_STARSOFT[],5,FALSE)</f>
        <v>#N/A</v>
      </c>
      <c r="L5065" t="e">
        <f>SALIDA[[#This Row],[CANTIDAD]]*SALIDA[[#This Row],[PRECIO UND]]</f>
        <v>#N/A</v>
      </c>
    </row>
    <row r="5066" spans="1:12" x14ac:dyDescent="0.25">
      <c r="A5066" s="6"/>
      <c r="B5066" s="100" t="e">
        <f>VLOOKUP(SALIDA[[#This Row],[CODIGO]],STOCKSANLUIS[],2,FALSE)</f>
        <v>#N/A</v>
      </c>
      <c r="C5066" s="153"/>
      <c r="E5066" t="e">
        <f>IF(VLOOKUP(SALIDA[[#This Row],[CODIGO]],STOCKSANLUIS[],6,FALSE)=0,"PRODUCTO SIN STOCK/UBICACIÓN",VLOOKUP(SALIDA[[#This Row],[CODIGO]],STOCKSANLUIS[],6,FALSE))</f>
        <v>#N/A</v>
      </c>
      <c r="F5066" t="e">
        <f>SALIDA[[#This Row],[CANTIDAD]]/SALIDA[[#This Row],[UND MEDIDA]]</f>
        <v>#N/A</v>
      </c>
      <c r="G5066" t="e">
        <f>VLOOKUP(SALIDA[[#This Row],[CODIGO]],FAMILIAS[],4,FALSE)</f>
        <v>#N/A</v>
      </c>
      <c r="H5066" s="10" t="e">
        <f>IF(VLOOKUP(SALIDA[[#This Row],[CODIGO]],STOCKSANLUIS[],7,FALSE)=0,"PRODUCTO SIN STOCK/UBICACIÓN",VLOOKUP(SALIDA[[#This Row],[CODIGO]],STOCKSANLUIS[],7,FALSE))</f>
        <v>#N/A</v>
      </c>
      <c r="I5066" s="10"/>
      <c r="J5066" t="e">
        <f>SALIDA[[#This Row],[CODIGO]]&amp;"       "&amp;SALIDA[[#This Row],[FAMILIA]]</f>
        <v>#N/A</v>
      </c>
      <c r="K5066" t="e">
        <f>VLOOKUP(SALIDA[[#This Row],[CODIGO]],STOCK_STARSOFT[],5,FALSE)</f>
        <v>#N/A</v>
      </c>
      <c r="L5066" t="e">
        <f>SALIDA[[#This Row],[CANTIDAD]]*SALIDA[[#This Row],[PRECIO UND]]</f>
        <v>#N/A</v>
      </c>
    </row>
    <row r="5067" spans="1:12" x14ac:dyDescent="0.25">
      <c r="A5067" s="6"/>
      <c r="B5067" s="100" t="e">
        <f>VLOOKUP(SALIDA[[#This Row],[CODIGO]],STOCKSANLUIS[],2,FALSE)</f>
        <v>#N/A</v>
      </c>
      <c r="C5067" s="153"/>
      <c r="E5067" t="e">
        <f>IF(VLOOKUP(SALIDA[[#This Row],[CODIGO]],STOCKSANLUIS[],6,FALSE)=0,"PRODUCTO SIN STOCK/UBICACIÓN",VLOOKUP(SALIDA[[#This Row],[CODIGO]],STOCKSANLUIS[],6,FALSE))</f>
        <v>#N/A</v>
      </c>
      <c r="F5067" t="e">
        <f>SALIDA[[#This Row],[CANTIDAD]]/SALIDA[[#This Row],[UND MEDIDA]]</f>
        <v>#N/A</v>
      </c>
      <c r="G5067" t="e">
        <f>VLOOKUP(SALIDA[[#This Row],[CODIGO]],FAMILIAS[],4,FALSE)</f>
        <v>#N/A</v>
      </c>
      <c r="H5067" s="10" t="e">
        <f>IF(VLOOKUP(SALIDA[[#This Row],[CODIGO]],STOCKSANLUIS[],7,FALSE)=0,"PRODUCTO SIN STOCK/UBICACIÓN",VLOOKUP(SALIDA[[#This Row],[CODIGO]],STOCKSANLUIS[],7,FALSE))</f>
        <v>#N/A</v>
      </c>
      <c r="I5067" s="10"/>
      <c r="J5067" t="e">
        <f>SALIDA[[#This Row],[CODIGO]]&amp;"       "&amp;SALIDA[[#This Row],[FAMILIA]]</f>
        <v>#N/A</v>
      </c>
      <c r="K5067" t="e">
        <f>VLOOKUP(SALIDA[[#This Row],[CODIGO]],STOCK_STARSOFT[],5,FALSE)</f>
        <v>#N/A</v>
      </c>
      <c r="L5067" t="e">
        <f>SALIDA[[#This Row],[CANTIDAD]]*SALIDA[[#This Row],[PRECIO UND]]</f>
        <v>#N/A</v>
      </c>
    </row>
    <row r="5068" spans="1:12" x14ac:dyDescent="0.25">
      <c r="A5068" s="6"/>
      <c r="B5068" s="100" t="e">
        <f>VLOOKUP(SALIDA[[#This Row],[CODIGO]],STOCKSANLUIS[],2,FALSE)</f>
        <v>#N/A</v>
      </c>
      <c r="C5068" s="153"/>
      <c r="E5068" t="e">
        <f>IF(VLOOKUP(SALIDA[[#This Row],[CODIGO]],STOCKSANLUIS[],6,FALSE)=0,"PRODUCTO SIN STOCK/UBICACIÓN",VLOOKUP(SALIDA[[#This Row],[CODIGO]],STOCKSANLUIS[],6,FALSE))</f>
        <v>#N/A</v>
      </c>
      <c r="F5068" t="e">
        <f>SALIDA[[#This Row],[CANTIDAD]]/SALIDA[[#This Row],[UND MEDIDA]]</f>
        <v>#N/A</v>
      </c>
      <c r="G5068" t="e">
        <f>VLOOKUP(SALIDA[[#This Row],[CODIGO]],FAMILIAS[],4,FALSE)</f>
        <v>#N/A</v>
      </c>
      <c r="H5068" s="10" t="e">
        <f>IF(VLOOKUP(SALIDA[[#This Row],[CODIGO]],STOCKSANLUIS[],7,FALSE)=0,"PRODUCTO SIN STOCK/UBICACIÓN",VLOOKUP(SALIDA[[#This Row],[CODIGO]],STOCKSANLUIS[],7,FALSE))</f>
        <v>#N/A</v>
      </c>
      <c r="I5068" s="10"/>
      <c r="J5068" t="e">
        <f>SALIDA[[#This Row],[CODIGO]]&amp;"       "&amp;SALIDA[[#This Row],[FAMILIA]]</f>
        <v>#N/A</v>
      </c>
      <c r="K5068" t="e">
        <f>VLOOKUP(SALIDA[[#This Row],[CODIGO]],STOCK_STARSOFT[],5,FALSE)</f>
        <v>#N/A</v>
      </c>
      <c r="L5068" t="e">
        <f>SALIDA[[#This Row],[CANTIDAD]]*SALIDA[[#This Row],[PRECIO UND]]</f>
        <v>#N/A</v>
      </c>
    </row>
    <row r="5069" spans="1:12" x14ac:dyDescent="0.25">
      <c r="A5069" s="6"/>
      <c r="B5069" s="100" t="e">
        <f>VLOOKUP(SALIDA[[#This Row],[CODIGO]],STOCKSANLUIS[],2,FALSE)</f>
        <v>#N/A</v>
      </c>
      <c r="C5069" s="153"/>
      <c r="E5069" t="e">
        <f>IF(VLOOKUP(SALIDA[[#This Row],[CODIGO]],STOCKSANLUIS[],6,FALSE)=0,"PRODUCTO SIN STOCK/UBICACIÓN",VLOOKUP(SALIDA[[#This Row],[CODIGO]],STOCKSANLUIS[],6,FALSE))</f>
        <v>#N/A</v>
      </c>
      <c r="F5069" t="e">
        <f>SALIDA[[#This Row],[CANTIDAD]]/SALIDA[[#This Row],[UND MEDIDA]]</f>
        <v>#N/A</v>
      </c>
      <c r="G5069" t="e">
        <f>VLOOKUP(SALIDA[[#This Row],[CODIGO]],FAMILIAS[],4,FALSE)</f>
        <v>#N/A</v>
      </c>
      <c r="H5069" s="10" t="e">
        <f>IF(VLOOKUP(SALIDA[[#This Row],[CODIGO]],STOCKSANLUIS[],7,FALSE)=0,"PRODUCTO SIN STOCK/UBICACIÓN",VLOOKUP(SALIDA[[#This Row],[CODIGO]],STOCKSANLUIS[],7,FALSE))</f>
        <v>#N/A</v>
      </c>
      <c r="I5069" s="10"/>
      <c r="J5069" t="e">
        <f>SALIDA[[#This Row],[CODIGO]]&amp;"       "&amp;SALIDA[[#This Row],[FAMILIA]]</f>
        <v>#N/A</v>
      </c>
      <c r="K5069" t="e">
        <f>VLOOKUP(SALIDA[[#This Row],[CODIGO]],STOCK_STARSOFT[],5,FALSE)</f>
        <v>#N/A</v>
      </c>
      <c r="L5069" t="e">
        <f>SALIDA[[#This Row],[CANTIDAD]]*SALIDA[[#This Row],[PRECIO UND]]</f>
        <v>#N/A</v>
      </c>
    </row>
    <row r="5070" spans="1:12" x14ac:dyDescent="0.25">
      <c r="A5070" s="6"/>
      <c r="B5070" s="100" t="e">
        <f>VLOOKUP(SALIDA[[#This Row],[CODIGO]],STOCKSANLUIS[],2,FALSE)</f>
        <v>#N/A</v>
      </c>
      <c r="C5070" s="153"/>
      <c r="E5070" t="e">
        <f>IF(VLOOKUP(SALIDA[[#This Row],[CODIGO]],STOCKSANLUIS[],6,FALSE)=0,"PRODUCTO SIN STOCK/UBICACIÓN",VLOOKUP(SALIDA[[#This Row],[CODIGO]],STOCKSANLUIS[],6,FALSE))</f>
        <v>#N/A</v>
      </c>
      <c r="F5070" t="e">
        <f>SALIDA[[#This Row],[CANTIDAD]]/SALIDA[[#This Row],[UND MEDIDA]]</f>
        <v>#N/A</v>
      </c>
      <c r="G5070" t="e">
        <f>VLOOKUP(SALIDA[[#This Row],[CODIGO]],FAMILIAS[],4,FALSE)</f>
        <v>#N/A</v>
      </c>
      <c r="H5070" s="10" t="e">
        <f>IF(VLOOKUP(SALIDA[[#This Row],[CODIGO]],STOCKSANLUIS[],7,FALSE)=0,"PRODUCTO SIN STOCK/UBICACIÓN",VLOOKUP(SALIDA[[#This Row],[CODIGO]],STOCKSANLUIS[],7,FALSE))</f>
        <v>#N/A</v>
      </c>
      <c r="I5070" s="10"/>
      <c r="J5070" t="e">
        <f>SALIDA[[#This Row],[CODIGO]]&amp;"       "&amp;SALIDA[[#This Row],[FAMILIA]]</f>
        <v>#N/A</v>
      </c>
      <c r="K5070" t="e">
        <f>VLOOKUP(SALIDA[[#This Row],[CODIGO]],STOCK_STARSOFT[],5,FALSE)</f>
        <v>#N/A</v>
      </c>
      <c r="L5070" t="e">
        <f>SALIDA[[#This Row],[CANTIDAD]]*SALIDA[[#This Row],[PRECIO UND]]</f>
        <v>#N/A</v>
      </c>
    </row>
    <row r="5071" spans="1:12" x14ac:dyDescent="0.25">
      <c r="A5071" s="6"/>
      <c r="B5071" s="100" t="e">
        <f>VLOOKUP(SALIDA[[#This Row],[CODIGO]],STOCKSANLUIS[],2,FALSE)</f>
        <v>#N/A</v>
      </c>
      <c r="C5071" s="153"/>
      <c r="E5071" t="e">
        <f>IF(VLOOKUP(SALIDA[[#This Row],[CODIGO]],STOCKSANLUIS[],6,FALSE)=0,"PRODUCTO SIN STOCK/UBICACIÓN",VLOOKUP(SALIDA[[#This Row],[CODIGO]],STOCKSANLUIS[],6,FALSE))</f>
        <v>#N/A</v>
      </c>
      <c r="F5071" t="e">
        <f>SALIDA[[#This Row],[CANTIDAD]]/SALIDA[[#This Row],[UND MEDIDA]]</f>
        <v>#N/A</v>
      </c>
      <c r="G5071" t="e">
        <f>VLOOKUP(SALIDA[[#This Row],[CODIGO]],FAMILIAS[],4,FALSE)</f>
        <v>#N/A</v>
      </c>
      <c r="H5071" s="10" t="e">
        <f>IF(VLOOKUP(SALIDA[[#This Row],[CODIGO]],STOCKSANLUIS[],7,FALSE)=0,"PRODUCTO SIN STOCK/UBICACIÓN",VLOOKUP(SALIDA[[#This Row],[CODIGO]],STOCKSANLUIS[],7,FALSE))</f>
        <v>#N/A</v>
      </c>
      <c r="I5071" s="10"/>
      <c r="J5071" t="e">
        <f>SALIDA[[#This Row],[CODIGO]]&amp;"       "&amp;SALIDA[[#This Row],[FAMILIA]]</f>
        <v>#N/A</v>
      </c>
      <c r="K5071" t="e">
        <f>VLOOKUP(SALIDA[[#This Row],[CODIGO]],STOCK_STARSOFT[],5,FALSE)</f>
        <v>#N/A</v>
      </c>
      <c r="L5071" t="e">
        <f>SALIDA[[#This Row],[CANTIDAD]]*SALIDA[[#This Row],[PRECIO UND]]</f>
        <v>#N/A</v>
      </c>
    </row>
    <row r="5072" spans="1:12" x14ac:dyDescent="0.25">
      <c r="A5072" s="6"/>
      <c r="B5072" s="100" t="e">
        <f>VLOOKUP(SALIDA[[#This Row],[CODIGO]],STOCKSANLUIS[],2,FALSE)</f>
        <v>#N/A</v>
      </c>
      <c r="C5072" s="153"/>
      <c r="E5072" t="e">
        <f>IF(VLOOKUP(SALIDA[[#This Row],[CODIGO]],STOCKSANLUIS[],6,FALSE)=0,"PRODUCTO SIN STOCK/UBICACIÓN",VLOOKUP(SALIDA[[#This Row],[CODIGO]],STOCKSANLUIS[],6,FALSE))</f>
        <v>#N/A</v>
      </c>
      <c r="F5072" t="e">
        <f>SALIDA[[#This Row],[CANTIDAD]]/SALIDA[[#This Row],[UND MEDIDA]]</f>
        <v>#N/A</v>
      </c>
      <c r="G5072" t="e">
        <f>VLOOKUP(SALIDA[[#This Row],[CODIGO]],FAMILIAS[],4,FALSE)</f>
        <v>#N/A</v>
      </c>
      <c r="H5072" s="10" t="e">
        <f>IF(VLOOKUP(SALIDA[[#This Row],[CODIGO]],STOCKSANLUIS[],7,FALSE)=0,"PRODUCTO SIN STOCK/UBICACIÓN",VLOOKUP(SALIDA[[#This Row],[CODIGO]],STOCKSANLUIS[],7,FALSE))</f>
        <v>#N/A</v>
      </c>
      <c r="I5072" s="10"/>
      <c r="J5072" t="e">
        <f>SALIDA[[#This Row],[CODIGO]]&amp;"       "&amp;SALIDA[[#This Row],[FAMILIA]]</f>
        <v>#N/A</v>
      </c>
      <c r="K5072" t="e">
        <f>VLOOKUP(SALIDA[[#This Row],[CODIGO]],STOCK_STARSOFT[],5,FALSE)</f>
        <v>#N/A</v>
      </c>
      <c r="L5072" t="e">
        <f>SALIDA[[#This Row],[CANTIDAD]]*SALIDA[[#This Row],[PRECIO UND]]</f>
        <v>#N/A</v>
      </c>
    </row>
    <row r="5073" spans="1:12" x14ac:dyDescent="0.25">
      <c r="A5073" s="6"/>
      <c r="B5073" s="100" t="e">
        <f>VLOOKUP(SALIDA[[#This Row],[CODIGO]],STOCKSANLUIS[],2,FALSE)</f>
        <v>#N/A</v>
      </c>
      <c r="C5073" s="153"/>
      <c r="E5073" t="e">
        <f>IF(VLOOKUP(SALIDA[[#This Row],[CODIGO]],STOCKSANLUIS[],6,FALSE)=0,"PRODUCTO SIN STOCK/UBICACIÓN",VLOOKUP(SALIDA[[#This Row],[CODIGO]],STOCKSANLUIS[],6,FALSE))</f>
        <v>#N/A</v>
      </c>
      <c r="F5073" t="e">
        <f>SALIDA[[#This Row],[CANTIDAD]]/SALIDA[[#This Row],[UND MEDIDA]]</f>
        <v>#N/A</v>
      </c>
      <c r="G5073" t="e">
        <f>VLOOKUP(SALIDA[[#This Row],[CODIGO]],FAMILIAS[],4,FALSE)</f>
        <v>#N/A</v>
      </c>
      <c r="H5073" s="10" t="e">
        <f>IF(VLOOKUP(SALIDA[[#This Row],[CODIGO]],STOCKSANLUIS[],7,FALSE)=0,"PRODUCTO SIN STOCK/UBICACIÓN",VLOOKUP(SALIDA[[#This Row],[CODIGO]],STOCKSANLUIS[],7,FALSE))</f>
        <v>#N/A</v>
      </c>
      <c r="I5073" s="10"/>
      <c r="J5073" t="e">
        <f>SALIDA[[#This Row],[CODIGO]]&amp;"       "&amp;SALIDA[[#This Row],[FAMILIA]]</f>
        <v>#N/A</v>
      </c>
      <c r="K5073" t="e">
        <f>VLOOKUP(SALIDA[[#This Row],[CODIGO]],STOCK_STARSOFT[],5,FALSE)</f>
        <v>#N/A</v>
      </c>
      <c r="L5073" t="e">
        <f>SALIDA[[#This Row],[CANTIDAD]]*SALIDA[[#This Row],[PRECIO UND]]</f>
        <v>#N/A</v>
      </c>
    </row>
    <row r="5074" spans="1:12" x14ac:dyDescent="0.25">
      <c r="A5074" s="6"/>
      <c r="B5074" s="100" t="e">
        <f>VLOOKUP(SALIDA[[#This Row],[CODIGO]],STOCKSANLUIS[],2,FALSE)</f>
        <v>#N/A</v>
      </c>
      <c r="C5074" s="153"/>
      <c r="E5074" t="e">
        <f>IF(VLOOKUP(SALIDA[[#This Row],[CODIGO]],STOCKSANLUIS[],6,FALSE)=0,"PRODUCTO SIN STOCK/UBICACIÓN",VLOOKUP(SALIDA[[#This Row],[CODIGO]],STOCKSANLUIS[],6,FALSE))</f>
        <v>#N/A</v>
      </c>
      <c r="F5074" t="e">
        <f>SALIDA[[#This Row],[CANTIDAD]]/SALIDA[[#This Row],[UND MEDIDA]]</f>
        <v>#N/A</v>
      </c>
      <c r="G5074" t="e">
        <f>VLOOKUP(SALIDA[[#This Row],[CODIGO]],FAMILIAS[],4,FALSE)</f>
        <v>#N/A</v>
      </c>
      <c r="H5074" s="10" t="e">
        <f>IF(VLOOKUP(SALIDA[[#This Row],[CODIGO]],STOCKSANLUIS[],7,FALSE)=0,"PRODUCTO SIN STOCK/UBICACIÓN",VLOOKUP(SALIDA[[#This Row],[CODIGO]],STOCKSANLUIS[],7,FALSE))</f>
        <v>#N/A</v>
      </c>
      <c r="I5074" s="10"/>
      <c r="J5074" t="e">
        <f>SALIDA[[#This Row],[CODIGO]]&amp;"       "&amp;SALIDA[[#This Row],[FAMILIA]]</f>
        <v>#N/A</v>
      </c>
      <c r="K5074" t="e">
        <f>VLOOKUP(SALIDA[[#This Row],[CODIGO]],STOCK_STARSOFT[],5,FALSE)</f>
        <v>#N/A</v>
      </c>
      <c r="L5074" t="e">
        <f>SALIDA[[#This Row],[CANTIDAD]]*SALIDA[[#This Row],[PRECIO UND]]</f>
        <v>#N/A</v>
      </c>
    </row>
    <row r="5075" spans="1:12" x14ac:dyDescent="0.25">
      <c r="A5075" s="6"/>
      <c r="B5075" s="100" t="e">
        <f>VLOOKUP(SALIDA[[#This Row],[CODIGO]],STOCKSANLUIS[],2,FALSE)</f>
        <v>#N/A</v>
      </c>
      <c r="C5075" s="153"/>
      <c r="E5075" t="e">
        <f>IF(VLOOKUP(SALIDA[[#This Row],[CODIGO]],STOCKSANLUIS[],6,FALSE)=0,"PRODUCTO SIN STOCK/UBICACIÓN",VLOOKUP(SALIDA[[#This Row],[CODIGO]],STOCKSANLUIS[],6,FALSE))</f>
        <v>#N/A</v>
      </c>
      <c r="F5075" t="e">
        <f>SALIDA[[#This Row],[CANTIDAD]]/SALIDA[[#This Row],[UND MEDIDA]]</f>
        <v>#N/A</v>
      </c>
      <c r="G5075" t="e">
        <f>VLOOKUP(SALIDA[[#This Row],[CODIGO]],FAMILIAS[],4,FALSE)</f>
        <v>#N/A</v>
      </c>
      <c r="H5075" s="10" t="e">
        <f>IF(VLOOKUP(SALIDA[[#This Row],[CODIGO]],STOCKSANLUIS[],7,FALSE)=0,"PRODUCTO SIN STOCK/UBICACIÓN",VLOOKUP(SALIDA[[#This Row],[CODIGO]],STOCKSANLUIS[],7,FALSE))</f>
        <v>#N/A</v>
      </c>
      <c r="I5075" s="10"/>
      <c r="J5075" t="e">
        <f>SALIDA[[#This Row],[CODIGO]]&amp;"       "&amp;SALIDA[[#This Row],[FAMILIA]]</f>
        <v>#N/A</v>
      </c>
      <c r="K5075" t="e">
        <f>VLOOKUP(SALIDA[[#This Row],[CODIGO]],STOCK_STARSOFT[],5,FALSE)</f>
        <v>#N/A</v>
      </c>
      <c r="L5075" t="e">
        <f>SALIDA[[#This Row],[CANTIDAD]]*SALIDA[[#This Row],[PRECIO UND]]</f>
        <v>#N/A</v>
      </c>
    </row>
    <row r="5076" spans="1:12" x14ac:dyDescent="0.25">
      <c r="A5076" s="6"/>
      <c r="B5076" s="100" t="e">
        <f>VLOOKUP(SALIDA[[#This Row],[CODIGO]],STOCKSANLUIS[],2,FALSE)</f>
        <v>#N/A</v>
      </c>
      <c r="C5076" s="153"/>
      <c r="E5076" t="e">
        <f>IF(VLOOKUP(SALIDA[[#This Row],[CODIGO]],STOCKSANLUIS[],6,FALSE)=0,"PRODUCTO SIN STOCK/UBICACIÓN",VLOOKUP(SALIDA[[#This Row],[CODIGO]],STOCKSANLUIS[],6,FALSE))</f>
        <v>#N/A</v>
      </c>
      <c r="F5076" t="e">
        <f>SALIDA[[#This Row],[CANTIDAD]]/SALIDA[[#This Row],[UND MEDIDA]]</f>
        <v>#N/A</v>
      </c>
      <c r="G5076" t="e">
        <f>VLOOKUP(SALIDA[[#This Row],[CODIGO]],FAMILIAS[],4,FALSE)</f>
        <v>#N/A</v>
      </c>
      <c r="H5076" s="10" t="e">
        <f>IF(VLOOKUP(SALIDA[[#This Row],[CODIGO]],STOCKSANLUIS[],7,FALSE)=0,"PRODUCTO SIN STOCK/UBICACIÓN",VLOOKUP(SALIDA[[#This Row],[CODIGO]],STOCKSANLUIS[],7,FALSE))</f>
        <v>#N/A</v>
      </c>
      <c r="I5076" s="10"/>
      <c r="J5076" t="e">
        <f>SALIDA[[#This Row],[CODIGO]]&amp;"       "&amp;SALIDA[[#This Row],[FAMILIA]]</f>
        <v>#N/A</v>
      </c>
      <c r="K5076" t="e">
        <f>VLOOKUP(SALIDA[[#This Row],[CODIGO]],STOCK_STARSOFT[],5,FALSE)</f>
        <v>#N/A</v>
      </c>
      <c r="L5076" t="e">
        <f>SALIDA[[#This Row],[CANTIDAD]]*SALIDA[[#This Row],[PRECIO UND]]</f>
        <v>#N/A</v>
      </c>
    </row>
    <row r="5077" spans="1:12" x14ac:dyDescent="0.25">
      <c r="A5077" s="6"/>
      <c r="B5077" s="100" t="e">
        <f>VLOOKUP(SALIDA[[#This Row],[CODIGO]],STOCKSANLUIS[],2,FALSE)</f>
        <v>#N/A</v>
      </c>
      <c r="C5077" s="153"/>
      <c r="E5077" t="e">
        <f>IF(VLOOKUP(SALIDA[[#This Row],[CODIGO]],STOCKSANLUIS[],6,FALSE)=0,"PRODUCTO SIN STOCK/UBICACIÓN",VLOOKUP(SALIDA[[#This Row],[CODIGO]],STOCKSANLUIS[],6,FALSE))</f>
        <v>#N/A</v>
      </c>
      <c r="F5077" t="e">
        <f>SALIDA[[#This Row],[CANTIDAD]]/SALIDA[[#This Row],[UND MEDIDA]]</f>
        <v>#N/A</v>
      </c>
      <c r="G5077" t="e">
        <f>VLOOKUP(SALIDA[[#This Row],[CODIGO]],FAMILIAS[],4,FALSE)</f>
        <v>#N/A</v>
      </c>
      <c r="H5077" s="10" t="e">
        <f>IF(VLOOKUP(SALIDA[[#This Row],[CODIGO]],STOCKSANLUIS[],7,FALSE)=0,"PRODUCTO SIN STOCK/UBICACIÓN",VLOOKUP(SALIDA[[#This Row],[CODIGO]],STOCKSANLUIS[],7,FALSE))</f>
        <v>#N/A</v>
      </c>
      <c r="I5077" s="10"/>
      <c r="J5077" t="e">
        <f>SALIDA[[#This Row],[CODIGO]]&amp;"       "&amp;SALIDA[[#This Row],[FAMILIA]]</f>
        <v>#N/A</v>
      </c>
      <c r="K5077" t="e">
        <f>VLOOKUP(SALIDA[[#This Row],[CODIGO]],STOCK_STARSOFT[],5,FALSE)</f>
        <v>#N/A</v>
      </c>
      <c r="L5077" t="e">
        <f>SALIDA[[#This Row],[CANTIDAD]]*SALIDA[[#This Row],[PRECIO UND]]</f>
        <v>#N/A</v>
      </c>
    </row>
    <row r="5078" spans="1:12" x14ac:dyDescent="0.25">
      <c r="A5078" s="6"/>
      <c r="B5078" s="100" t="e">
        <f>VLOOKUP(SALIDA[[#This Row],[CODIGO]],STOCKSANLUIS[],2,FALSE)</f>
        <v>#N/A</v>
      </c>
      <c r="C5078" s="153"/>
      <c r="E5078" t="e">
        <f>IF(VLOOKUP(SALIDA[[#This Row],[CODIGO]],STOCKSANLUIS[],6,FALSE)=0,"PRODUCTO SIN STOCK/UBICACIÓN",VLOOKUP(SALIDA[[#This Row],[CODIGO]],STOCKSANLUIS[],6,FALSE))</f>
        <v>#N/A</v>
      </c>
      <c r="F5078" t="e">
        <f>SALIDA[[#This Row],[CANTIDAD]]/SALIDA[[#This Row],[UND MEDIDA]]</f>
        <v>#N/A</v>
      </c>
      <c r="G5078" t="e">
        <f>VLOOKUP(SALIDA[[#This Row],[CODIGO]],FAMILIAS[],4,FALSE)</f>
        <v>#N/A</v>
      </c>
      <c r="H5078" s="10" t="e">
        <f>IF(VLOOKUP(SALIDA[[#This Row],[CODIGO]],STOCKSANLUIS[],7,FALSE)=0,"PRODUCTO SIN STOCK/UBICACIÓN",VLOOKUP(SALIDA[[#This Row],[CODIGO]],STOCKSANLUIS[],7,FALSE))</f>
        <v>#N/A</v>
      </c>
      <c r="I5078" s="10"/>
      <c r="J5078" t="e">
        <f>SALIDA[[#This Row],[CODIGO]]&amp;"       "&amp;SALIDA[[#This Row],[FAMILIA]]</f>
        <v>#N/A</v>
      </c>
      <c r="K5078" t="e">
        <f>VLOOKUP(SALIDA[[#This Row],[CODIGO]],STOCK_STARSOFT[],5,FALSE)</f>
        <v>#N/A</v>
      </c>
      <c r="L5078" t="e">
        <f>SALIDA[[#This Row],[CANTIDAD]]*SALIDA[[#This Row],[PRECIO UND]]</f>
        <v>#N/A</v>
      </c>
    </row>
    <row r="5079" spans="1:12" x14ac:dyDescent="0.25">
      <c r="A5079" s="6"/>
      <c r="B5079" s="100" t="e">
        <f>VLOOKUP(SALIDA[[#This Row],[CODIGO]],STOCKSANLUIS[],2,FALSE)</f>
        <v>#N/A</v>
      </c>
      <c r="C5079" s="153"/>
      <c r="E5079" t="e">
        <f>IF(VLOOKUP(SALIDA[[#This Row],[CODIGO]],STOCKSANLUIS[],6,FALSE)=0,"PRODUCTO SIN STOCK/UBICACIÓN",VLOOKUP(SALIDA[[#This Row],[CODIGO]],STOCKSANLUIS[],6,FALSE))</f>
        <v>#N/A</v>
      </c>
      <c r="F5079" t="e">
        <f>SALIDA[[#This Row],[CANTIDAD]]/SALIDA[[#This Row],[UND MEDIDA]]</f>
        <v>#N/A</v>
      </c>
      <c r="G5079" t="e">
        <f>VLOOKUP(SALIDA[[#This Row],[CODIGO]],FAMILIAS[],4,FALSE)</f>
        <v>#N/A</v>
      </c>
      <c r="H5079" s="10" t="e">
        <f>IF(VLOOKUP(SALIDA[[#This Row],[CODIGO]],STOCKSANLUIS[],7,FALSE)=0,"PRODUCTO SIN STOCK/UBICACIÓN",VLOOKUP(SALIDA[[#This Row],[CODIGO]],STOCKSANLUIS[],7,FALSE))</f>
        <v>#N/A</v>
      </c>
      <c r="I5079" s="10"/>
      <c r="J5079" t="e">
        <f>SALIDA[[#This Row],[CODIGO]]&amp;"       "&amp;SALIDA[[#This Row],[FAMILIA]]</f>
        <v>#N/A</v>
      </c>
      <c r="K5079" t="e">
        <f>VLOOKUP(SALIDA[[#This Row],[CODIGO]],STOCK_STARSOFT[],5,FALSE)</f>
        <v>#N/A</v>
      </c>
      <c r="L5079" t="e">
        <f>SALIDA[[#This Row],[CANTIDAD]]*SALIDA[[#This Row],[PRECIO UND]]</f>
        <v>#N/A</v>
      </c>
    </row>
    <row r="5080" spans="1:12" x14ac:dyDescent="0.25">
      <c r="A5080" s="6"/>
      <c r="B5080" s="100" t="e">
        <f>VLOOKUP(SALIDA[[#This Row],[CODIGO]],STOCKSANLUIS[],2,FALSE)</f>
        <v>#N/A</v>
      </c>
      <c r="C5080" s="153"/>
      <c r="E5080" t="e">
        <f>IF(VLOOKUP(SALIDA[[#This Row],[CODIGO]],STOCKSANLUIS[],6,FALSE)=0,"PRODUCTO SIN STOCK/UBICACIÓN",VLOOKUP(SALIDA[[#This Row],[CODIGO]],STOCKSANLUIS[],6,FALSE))</f>
        <v>#N/A</v>
      </c>
      <c r="F5080" t="e">
        <f>SALIDA[[#This Row],[CANTIDAD]]/SALIDA[[#This Row],[UND MEDIDA]]</f>
        <v>#N/A</v>
      </c>
      <c r="G5080" t="e">
        <f>VLOOKUP(SALIDA[[#This Row],[CODIGO]],FAMILIAS[],4,FALSE)</f>
        <v>#N/A</v>
      </c>
      <c r="H5080" s="10" t="e">
        <f>IF(VLOOKUP(SALIDA[[#This Row],[CODIGO]],STOCKSANLUIS[],7,FALSE)=0,"PRODUCTO SIN STOCK/UBICACIÓN",VLOOKUP(SALIDA[[#This Row],[CODIGO]],STOCKSANLUIS[],7,FALSE))</f>
        <v>#N/A</v>
      </c>
      <c r="I5080" s="10"/>
      <c r="J5080" t="e">
        <f>SALIDA[[#This Row],[CODIGO]]&amp;"       "&amp;SALIDA[[#This Row],[FAMILIA]]</f>
        <v>#N/A</v>
      </c>
      <c r="K5080" t="e">
        <f>VLOOKUP(SALIDA[[#This Row],[CODIGO]],STOCK_STARSOFT[],5,FALSE)</f>
        <v>#N/A</v>
      </c>
      <c r="L5080" t="e">
        <f>SALIDA[[#This Row],[CANTIDAD]]*SALIDA[[#This Row],[PRECIO UND]]</f>
        <v>#N/A</v>
      </c>
    </row>
    <row r="5081" spans="1:12" x14ac:dyDescent="0.25">
      <c r="A5081" s="6"/>
      <c r="B5081" s="100" t="e">
        <f>VLOOKUP(SALIDA[[#This Row],[CODIGO]],STOCKSANLUIS[],2,FALSE)</f>
        <v>#N/A</v>
      </c>
      <c r="C5081" s="153"/>
      <c r="E5081" t="e">
        <f>IF(VLOOKUP(SALIDA[[#This Row],[CODIGO]],STOCKSANLUIS[],6,FALSE)=0,"PRODUCTO SIN STOCK/UBICACIÓN",VLOOKUP(SALIDA[[#This Row],[CODIGO]],STOCKSANLUIS[],6,FALSE))</f>
        <v>#N/A</v>
      </c>
      <c r="F5081" t="e">
        <f>SALIDA[[#This Row],[CANTIDAD]]/SALIDA[[#This Row],[UND MEDIDA]]</f>
        <v>#N/A</v>
      </c>
      <c r="G5081" t="e">
        <f>VLOOKUP(SALIDA[[#This Row],[CODIGO]],FAMILIAS[],4,FALSE)</f>
        <v>#N/A</v>
      </c>
      <c r="H5081" s="10" t="e">
        <f>IF(VLOOKUP(SALIDA[[#This Row],[CODIGO]],STOCKSANLUIS[],7,FALSE)=0,"PRODUCTO SIN STOCK/UBICACIÓN",VLOOKUP(SALIDA[[#This Row],[CODIGO]],STOCKSANLUIS[],7,FALSE))</f>
        <v>#N/A</v>
      </c>
      <c r="I5081" s="10"/>
      <c r="J5081" t="e">
        <f>SALIDA[[#This Row],[CODIGO]]&amp;"       "&amp;SALIDA[[#This Row],[FAMILIA]]</f>
        <v>#N/A</v>
      </c>
      <c r="K5081" t="e">
        <f>VLOOKUP(SALIDA[[#This Row],[CODIGO]],STOCK_STARSOFT[],5,FALSE)</f>
        <v>#N/A</v>
      </c>
      <c r="L5081" t="e">
        <f>SALIDA[[#This Row],[CANTIDAD]]*SALIDA[[#This Row],[PRECIO UND]]</f>
        <v>#N/A</v>
      </c>
    </row>
    <row r="5082" spans="1:12" x14ac:dyDescent="0.25">
      <c r="A5082" s="6"/>
      <c r="B5082" s="100" t="e">
        <f>VLOOKUP(SALIDA[[#This Row],[CODIGO]],STOCKSANLUIS[],2,FALSE)</f>
        <v>#N/A</v>
      </c>
      <c r="C5082" s="153"/>
      <c r="E5082" t="e">
        <f>IF(VLOOKUP(SALIDA[[#This Row],[CODIGO]],STOCKSANLUIS[],6,FALSE)=0,"PRODUCTO SIN STOCK/UBICACIÓN",VLOOKUP(SALIDA[[#This Row],[CODIGO]],STOCKSANLUIS[],6,FALSE))</f>
        <v>#N/A</v>
      </c>
      <c r="F5082" t="e">
        <f>SALIDA[[#This Row],[CANTIDAD]]/SALIDA[[#This Row],[UND MEDIDA]]</f>
        <v>#N/A</v>
      </c>
      <c r="G5082" t="e">
        <f>VLOOKUP(SALIDA[[#This Row],[CODIGO]],FAMILIAS[],4,FALSE)</f>
        <v>#N/A</v>
      </c>
      <c r="H5082" s="10" t="e">
        <f>IF(VLOOKUP(SALIDA[[#This Row],[CODIGO]],STOCKSANLUIS[],7,FALSE)=0,"PRODUCTO SIN STOCK/UBICACIÓN",VLOOKUP(SALIDA[[#This Row],[CODIGO]],STOCKSANLUIS[],7,FALSE))</f>
        <v>#N/A</v>
      </c>
      <c r="I5082" s="10"/>
      <c r="J5082" t="e">
        <f>SALIDA[[#This Row],[CODIGO]]&amp;"       "&amp;SALIDA[[#This Row],[FAMILIA]]</f>
        <v>#N/A</v>
      </c>
      <c r="K5082" t="e">
        <f>VLOOKUP(SALIDA[[#This Row],[CODIGO]],STOCK_STARSOFT[],5,FALSE)</f>
        <v>#N/A</v>
      </c>
      <c r="L5082" t="e">
        <f>SALIDA[[#This Row],[CANTIDAD]]*SALIDA[[#This Row],[PRECIO UND]]</f>
        <v>#N/A</v>
      </c>
    </row>
    <row r="5083" spans="1:12" x14ac:dyDescent="0.25">
      <c r="A5083" s="6"/>
      <c r="B5083" s="100" t="e">
        <f>VLOOKUP(SALIDA[[#This Row],[CODIGO]],STOCKSANLUIS[],2,FALSE)</f>
        <v>#N/A</v>
      </c>
      <c r="C5083" s="153"/>
      <c r="E5083" t="e">
        <f>IF(VLOOKUP(SALIDA[[#This Row],[CODIGO]],STOCKSANLUIS[],6,FALSE)=0,"PRODUCTO SIN STOCK/UBICACIÓN",VLOOKUP(SALIDA[[#This Row],[CODIGO]],STOCKSANLUIS[],6,FALSE))</f>
        <v>#N/A</v>
      </c>
      <c r="F5083" t="e">
        <f>SALIDA[[#This Row],[CANTIDAD]]/SALIDA[[#This Row],[UND MEDIDA]]</f>
        <v>#N/A</v>
      </c>
      <c r="G5083" t="e">
        <f>VLOOKUP(SALIDA[[#This Row],[CODIGO]],FAMILIAS[],4,FALSE)</f>
        <v>#N/A</v>
      </c>
      <c r="H5083" s="10" t="e">
        <f>IF(VLOOKUP(SALIDA[[#This Row],[CODIGO]],STOCKSANLUIS[],7,FALSE)=0,"PRODUCTO SIN STOCK/UBICACIÓN",VLOOKUP(SALIDA[[#This Row],[CODIGO]],STOCKSANLUIS[],7,FALSE))</f>
        <v>#N/A</v>
      </c>
      <c r="I5083" s="10"/>
      <c r="J5083" t="e">
        <f>SALIDA[[#This Row],[CODIGO]]&amp;"       "&amp;SALIDA[[#This Row],[FAMILIA]]</f>
        <v>#N/A</v>
      </c>
      <c r="K5083" t="e">
        <f>VLOOKUP(SALIDA[[#This Row],[CODIGO]],STOCK_STARSOFT[],5,FALSE)</f>
        <v>#N/A</v>
      </c>
      <c r="L5083" t="e">
        <f>SALIDA[[#This Row],[CANTIDAD]]*SALIDA[[#This Row],[PRECIO UND]]</f>
        <v>#N/A</v>
      </c>
    </row>
    <row r="5084" spans="1:12" x14ac:dyDescent="0.25">
      <c r="A5084" s="6"/>
      <c r="B5084" s="100" t="e">
        <f>VLOOKUP(SALIDA[[#This Row],[CODIGO]],STOCKSANLUIS[],2,FALSE)</f>
        <v>#N/A</v>
      </c>
      <c r="C5084" s="153"/>
      <c r="E5084" t="e">
        <f>IF(VLOOKUP(SALIDA[[#This Row],[CODIGO]],STOCKSANLUIS[],6,FALSE)=0,"PRODUCTO SIN STOCK/UBICACIÓN",VLOOKUP(SALIDA[[#This Row],[CODIGO]],STOCKSANLUIS[],6,FALSE))</f>
        <v>#N/A</v>
      </c>
      <c r="F5084" t="e">
        <f>SALIDA[[#This Row],[CANTIDAD]]/SALIDA[[#This Row],[UND MEDIDA]]</f>
        <v>#N/A</v>
      </c>
      <c r="G5084" t="e">
        <f>VLOOKUP(SALIDA[[#This Row],[CODIGO]],FAMILIAS[],4,FALSE)</f>
        <v>#N/A</v>
      </c>
      <c r="H5084" s="10" t="e">
        <f>IF(VLOOKUP(SALIDA[[#This Row],[CODIGO]],STOCKSANLUIS[],7,FALSE)=0,"PRODUCTO SIN STOCK/UBICACIÓN",VLOOKUP(SALIDA[[#This Row],[CODIGO]],STOCKSANLUIS[],7,FALSE))</f>
        <v>#N/A</v>
      </c>
      <c r="I5084" s="10"/>
      <c r="J5084" t="e">
        <f>SALIDA[[#This Row],[CODIGO]]&amp;"       "&amp;SALIDA[[#This Row],[FAMILIA]]</f>
        <v>#N/A</v>
      </c>
      <c r="K5084" t="e">
        <f>VLOOKUP(SALIDA[[#This Row],[CODIGO]],STOCK_STARSOFT[],5,FALSE)</f>
        <v>#N/A</v>
      </c>
      <c r="L5084" t="e">
        <f>SALIDA[[#This Row],[CANTIDAD]]*SALIDA[[#This Row],[PRECIO UND]]</f>
        <v>#N/A</v>
      </c>
    </row>
    <row r="5085" spans="1:12" x14ac:dyDescent="0.25">
      <c r="A5085" s="6"/>
      <c r="B5085" s="100" t="e">
        <f>VLOOKUP(SALIDA[[#This Row],[CODIGO]],STOCKSANLUIS[],2,FALSE)</f>
        <v>#N/A</v>
      </c>
      <c r="C5085" s="153"/>
      <c r="E5085" t="e">
        <f>IF(VLOOKUP(SALIDA[[#This Row],[CODIGO]],STOCKSANLUIS[],6,FALSE)=0,"PRODUCTO SIN STOCK/UBICACIÓN",VLOOKUP(SALIDA[[#This Row],[CODIGO]],STOCKSANLUIS[],6,FALSE))</f>
        <v>#N/A</v>
      </c>
      <c r="F5085" t="e">
        <f>SALIDA[[#This Row],[CANTIDAD]]/SALIDA[[#This Row],[UND MEDIDA]]</f>
        <v>#N/A</v>
      </c>
      <c r="G5085" t="e">
        <f>VLOOKUP(SALIDA[[#This Row],[CODIGO]],FAMILIAS[],4,FALSE)</f>
        <v>#N/A</v>
      </c>
      <c r="H5085" s="10" t="e">
        <f>IF(VLOOKUP(SALIDA[[#This Row],[CODIGO]],STOCKSANLUIS[],7,FALSE)=0,"PRODUCTO SIN STOCK/UBICACIÓN",VLOOKUP(SALIDA[[#This Row],[CODIGO]],STOCKSANLUIS[],7,FALSE))</f>
        <v>#N/A</v>
      </c>
      <c r="I5085" s="10"/>
      <c r="J5085" t="e">
        <f>SALIDA[[#This Row],[CODIGO]]&amp;"       "&amp;SALIDA[[#This Row],[FAMILIA]]</f>
        <v>#N/A</v>
      </c>
      <c r="K5085" t="e">
        <f>VLOOKUP(SALIDA[[#This Row],[CODIGO]],STOCK_STARSOFT[],5,FALSE)</f>
        <v>#N/A</v>
      </c>
      <c r="L5085" t="e">
        <f>SALIDA[[#This Row],[CANTIDAD]]*SALIDA[[#This Row],[PRECIO UND]]</f>
        <v>#N/A</v>
      </c>
    </row>
    <row r="5086" spans="1:12" x14ac:dyDescent="0.25">
      <c r="A5086" s="6"/>
      <c r="B5086" s="100" t="e">
        <f>VLOOKUP(SALIDA[[#This Row],[CODIGO]],STOCKSANLUIS[],2,FALSE)</f>
        <v>#N/A</v>
      </c>
      <c r="C5086" s="153"/>
      <c r="E5086" t="e">
        <f>IF(VLOOKUP(SALIDA[[#This Row],[CODIGO]],STOCKSANLUIS[],6,FALSE)=0,"PRODUCTO SIN STOCK/UBICACIÓN",VLOOKUP(SALIDA[[#This Row],[CODIGO]],STOCKSANLUIS[],6,FALSE))</f>
        <v>#N/A</v>
      </c>
      <c r="F5086" t="e">
        <f>SALIDA[[#This Row],[CANTIDAD]]/SALIDA[[#This Row],[UND MEDIDA]]</f>
        <v>#N/A</v>
      </c>
      <c r="G5086" t="e">
        <f>VLOOKUP(SALIDA[[#This Row],[CODIGO]],FAMILIAS[],4,FALSE)</f>
        <v>#N/A</v>
      </c>
      <c r="H5086" s="10" t="e">
        <f>IF(VLOOKUP(SALIDA[[#This Row],[CODIGO]],STOCKSANLUIS[],7,FALSE)=0,"PRODUCTO SIN STOCK/UBICACIÓN",VLOOKUP(SALIDA[[#This Row],[CODIGO]],STOCKSANLUIS[],7,FALSE))</f>
        <v>#N/A</v>
      </c>
      <c r="I5086" s="10"/>
      <c r="J5086" t="e">
        <f>SALIDA[[#This Row],[CODIGO]]&amp;"       "&amp;SALIDA[[#This Row],[FAMILIA]]</f>
        <v>#N/A</v>
      </c>
      <c r="K5086" t="e">
        <f>VLOOKUP(SALIDA[[#This Row],[CODIGO]],STOCK_STARSOFT[],5,FALSE)</f>
        <v>#N/A</v>
      </c>
      <c r="L5086" t="e">
        <f>SALIDA[[#This Row],[CANTIDAD]]*SALIDA[[#This Row],[PRECIO UND]]</f>
        <v>#N/A</v>
      </c>
    </row>
    <row r="5087" spans="1:12" x14ac:dyDescent="0.25">
      <c r="A5087" s="6"/>
      <c r="B5087" s="100" t="e">
        <f>VLOOKUP(SALIDA[[#This Row],[CODIGO]],STOCKSANLUIS[],2,FALSE)</f>
        <v>#N/A</v>
      </c>
      <c r="C5087" s="153"/>
      <c r="E5087" t="e">
        <f>IF(VLOOKUP(SALIDA[[#This Row],[CODIGO]],STOCKSANLUIS[],6,FALSE)=0,"PRODUCTO SIN STOCK/UBICACIÓN",VLOOKUP(SALIDA[[#This Row],[CODIGO]],STOCKSANLUIS[],6,FALSE))</f>
        <v>#N/A</v>
      </c>
      <c r="F5087" t="e">
        <f>SALIDA[[#This Row],[CANTIDAD]]/SALIDA[[#This Row],[UND MEDIDA]]</f>
        <v>#N/A</v>
      </c>
      <c r="G5087" t="e">
        <f>VLOOKUP(SALIDA[[#This Row],[CODIGO]],FAMILIAS[],4,FALSE)</f>
        <v>#N/A</v>
      </c>
      <c r="H5087" s="10" t="e">
        <f>IF(VLOOKUP(SALIDA[[#This Row],[CODIGO]],STOCKSANLUIS[],7,FALSE)=0,"PRODUCTO SIN STOCK/UBICACIÓN",VLOOKUP(SALIDA[[#This Row],[CODIGO]],STOCKSANLUIS[],7,FALSE))</f>
        <v>#N/A</v>
      </c>
      <c r="I5087" s="10"/>
      <c r="J5087" t="e">
        <f>SALIDA[[#This Row],[CODIGO]]&amp;"       "&amp;SALIDA[[#This Row],[FAMILIA]]</f>
        <v>#N/A</v>
      </c>
      <c r="K5087" t="e">
        <f>VLOOKUP(SALIDA[[#This Row],[CODIGO]],STOCK_STARSOFT[],5,FALSE)</f>
        <v>#N/A</v>
      </c>
      <c r="L5087" t="e">
        <f>SALIDA[[#This Row],[CANTIDAD]]*SALIDA[[#This Row],[PRECIO UND]]</f>
        <v>#N/A</v>
      </c>
    </row>
    <row r="5088" spans="1:12" x14ac:dyDescent="0.25">
      <c r="A5088" s="6"/>
      <c r="B5088" s="100" t="e">
        <f>VLOOKUP(SALIDA[[#This Row],[CODIGO]],STOCKSANLUIS[],2,FALSE)</f>
        <v>#N/A</v>
      </c>
      <c r="C5088" s="153"/>
      <c r="E5088" t="e">
        <f>IF(VLOOKUP(SALIDA[[#This Row],[CODIGO]],STOCKSANLUIS[],6,FALSE)=0,"PRODUCTO SIN STOCK/UBICACIÓN",VLOOKUP(SALIDA[[#This Row],[CODIGO]],STOCKSANLUIS[],6,FALSE))</f>
        <v>#N/A</v>
      </c>
      <c r="F5088" t="e">
        <f>SALIDA[[#This Row],[CANTIDAD]]/SALIDA[[#This Row],[UND MEDIDA]]</f>
        <v>#N/A</v>
      </c>
      <c r="G5088" t="e">
        <f>VLOOKUP(SALIDA[[#This Row],[CODIGO]],FAMILIAS[],4,FALSE)</f>
        <v>#N/A</v>
      </c>
      <c r="H5088" s="10" t="e">
        <f>IF(VLOOKUP(SALIDA[[#This Row],[CODIGO]],STOCKSANLUIS[],7,FALSE)=0,"PRODUCTO SIN STOCK/UBICACIÓN",VLOOKUP(SALIDA[[#This Row],[CODIGO]],STOCKSANLUIS[],7,FALSE))</f>
        <v>#N/A</v>
      </c>
      <c r="I5088" s="10"/>
      <c r="J5088" t="e">
        <f>SALIDA[[#This Row],[CODIGO]]&amp;"       "&amp;SALIDA[[#This Row],[FAMILIA]]</f>
        <v>#N/A</v>
      </c>
      <c r="K5088" t="e">
        <f>VLOOKUP(SALIDA[[#This Row],[CODIGO]],STOCK_STARSOFT[],5,FALSE)</f>
        <v>#N/A</v>
      </c>
      <c r="L5088" t="e">
        <f>SALIDA[[#This Row],[CANTIDAD]]*SALIDA[[#This Row],[PRECIO UND]]</f>
        <v>#N/A</v>
      </c>
    </row>
    <row r="5089" spans="1:12" x14ac:dyDescent="0.25">
      <c r="A5089" s="6"/>
      <c r="B5089" s="100" t="e">
        <f>VLOOKUP(SALIDA[[#This Row],[CODIGO]],STOCKSANLUIS[],2,FALSE)</f>
        <v>#N/A</v>
      </c>
      <c r="C5089" s="153"/>
      <c r="E5089" t="e">
        <f>IF(VLOOKUP(SALIDA[[#This Row],[CODIGO]],STOCKSANLUIS[],6,FALSE)=0,"PRODUCTO SIN STOCK/UBICACIÓN",VLOOKUP(SALIDA[[#This Row],[CODIGO]],STOCKSANLUIS[],6,FALSE))</f>
        <v>#N/A</v>
      </c>
      <c r="F5089" t="e">
        <f>SALIDA[[#This Row],[CANTIDAD]]/SALIDA[[#This Row],[UND MEDIDA]]</f>
        <v>#N/A</v>
      </c>
      <c r="G5089" t="e">
        <f>VLOOKUP(SALIDA[[#This Row],[CODIGO]],FAMILIAS[],4,FALSE)</f>
        <v>#N/A</v>
      </c>
      <c r="H5089" s="10" t="e">
        <f>IF(VLOOKUP(SALIDA[[#This Row],[CODIGO]],STOCKSANLUIS[],7,FALSE)=0,"PRODUCTO SIN STOCK/UBICACIÓN",VLOOKUP(SALIDA[[#This Row],[CODIGO]],STOCKSANLUIS[],7,FALSE))</f>
        <v>#N/A</v>
      </c>
      <c r="I5089" s="10"/>
      <c r="J5089" t="e">
        <f>SALIDA[[#This Row],[CODIGO]]&amp;"       "&amp;SALIDA[[#This Row],[FAMILIA]]</f>
        <v>#N/A</v>
      </c>
      <c r="K5089" t="e">
        <f>VLOOKUP(SALIDA[[#This Row],[CODIGO]],STOCK_STARSOFT[],5,FALSE)</f>
        <v>#N/A</v>
      </c>
      <c r="L5089" t="e">
        <f>SALIDA[[#This Row],[CANTIDAD]]*SALIDA[[#This Row],[PRECIO UND]]</f>
        <v>#N/A</v>
      </c>
    </row>
    <row r="5090" spans="1:12" x14ac:dyDescent="0.25">
      <c r="A5090" s="6"/>
      <c r="B5090" s="100" t="e">
        <f>VLOOKUP(SALIDA[[#This Row],[CODIGO]],STOCKSANLUIS[],2,FALSE)</f>
        <v>#N/A</v>
      </c>
      <c r="C5090" s="153"/>
      <c r="E5090" t="e">
        <f>IF(VLOOKUP(SALIDA[[#This Row],[CODIGO]],STOCKSANLUIS[],6,FALSE)=0,"PRODUCTO SIN STOCK/UBICACIÓN",VLOOKUP(SALIDA[[#This Row],[CODIGO]],STOCKSANLUIS[],6,FALSE))</f>
        <v>#N/A</v>
      </c>
      <c r="F5090" t="e">
        <f>SALIDA[[#This Row],[CANTIDAD]]/SALIDA[[#This Row],[UND MEDIDA]]</f>
        <v>#N/A</v>
      </c>
      <c r="G5090" t="e">
        <f>VLOOKUP(SALIDA[[#This Row],[CODIGO]],FAMILIAS[],4,FALSE)</f>
        <v>#N/A</v>
      </c>
      <c r="H5090" s="10" t="e">
        <f>IF(VLOOKUP(SALIDA[[#This Row],[CODIGO]],STOCKSANLUIS[],7,FALSE)=0,"PRODUCTO SIN STOCK/UBICACIÓN",VLOOKUP(SALIDA[[#This Row],[CODIGO]],STOCKSANLUIS[],7,FALSE))</f>
        <v>#N/A</v>
      </c>
      <c r="I5090" s="10"/>
      <c r="J5090" t="e">
        <f>SALIDA[[#This Row],[CODIGO]]&amp;"       "&amp;SALIDA[[#This Row],[FAMILIA]]</f>
        <v>#N/A</v>
      </c>
      <c r="K5090" t="e">
        <f>VLOOKUP(SALIDA[[#This Row],[CODIGO]],STOCK_STARSOFT[],5,FALSE)</f>
        <v>#N/A</v>
      </c>
      <c r="L5090" t="e">
        <f>SALIDA[[#This Row],[CANTIDAD]]*SALIDA[[#This Row],[PRECIO UND]]</f>
        <v>#N/A</v>
      </c>
    </row>
    <row r="5091" spans="1:12" x14ac:dyDescent="0.25">
      <c r="A5091" s="6"/>
      <c r="B5091" s="100" t="e">
        <f>VLOOKUP(SALIDA[[#This Row],[CODIGO]],STOCKSANLUIS[],2,FALSE)</f>
        <v>#N/A</v>
      </c>
      <c r="C5091" s="153"/>
      <c r="E5091" t="e">
        <f>IF(VLOOKUP(SALIDA[[#This Row],[CODIGO]],STOCKSANLUIS[],6,FALSE)=0,"PRODUCTO SIN STOCK/UBICACIÓN",VLOOKUP(SALIDA[[#This Row],[CODIGO]],STOCKSANLUIS[],6,FALSE))</f>
        <v>#N/A</v>
      </c>
      <c r="F5091" t="e">
        <f>SALIDA[[#This Row],[CANTIDAD]]/SALIDA[[#This Row],[UND MEDIDA]]</f>
        <v>#N/A</v>
      </c>
      <c r="G5091" t="e">
        <f>VLOOKUP(SALIDA[[#This Row],[CODIGO]],FAMILIAS[],4,FALSE)</f>
        <v>#N/A</v>
      </c>
      <c r="H5091" s="10" t="e">
        <f>IF(VLOOKUP(SALIDA[[#This Row],[CODIGO]],STOCKSANLUIS[],7,FALSE)=0,"PRODUCTO SIN STOCK/UBICACIÓN",VLOOKUP(SALIDA[[#This Row],[CODIGO]],STOCKSANLUIS[],7,FALSE))</f>
        <v>#N/A</v>
      </c>
      <c r="I5091" s="10"/>
      <c r="J5091" t="e">
        <f>SALIDA[[#This Row],[CODIGO]]&amp;"       "&amp;SALIDA[[#This Row],[FAMILIA]]</f>
        <v>#N/A</v>
      </c>
      <c r="K5091" t="e">
        <f>VLOOKUP(SALIDA[[#This Row],[CODIGO]],STOCK_STARSOFT[],5,FALSE)</f>
        <v>#N/A</v>
      </c>
      <c r="L5091" t="e">
        <f>SALIDA[[#This Row],[CANTIDAD]]*SALIDA[[#This Row],[PRECIO UND]]</f>
        <v>#N/A</v>
      </c>
    </row>
    <row r="5092" spans="1:12" x14ac:dyDescent="0.25">
      <c r="A5092" s="6"/>
      <c r="B5092" s="100" t="e">
        <f>VLOOKUP(SALIDA[[#This Row],[CODIGO]],STOCKSANLUIS[],2,FALSE)</f>
        <v>#N/A</v>
      </c>
      <c r="C5092" s="153"/>
      <c r="E5092" t="e">
        <f>IF(VLOOKUP(SALIDA[[#This Row],[CODIGO]],STOCKSANLUIS[],6,FALSE)=0,"PRODUCTO SIN STOCK/UBICACIÓN",VLOOKUP(SALIDA[[#This Row],[CODIGO]],STOCKSANLUIS[],6,FALSE))</f>
        <v>#N/A</v>
      </c>
      <c r="F5092" t="e">
        <f>SALIDA[[#This Row],[CANTIDAD]]/SALIDA[[#This Row],[UND MEDIDA]]</f>
        <v>#N/A</v>
      </c>
      <c r="G5092" t="e">
        <f>VLOOKUP(SALIDA[[#This Row],[CODIGO]],FAMILIAS[],4,FALSE)</f>
        <v>#N/A</v>
      </c>
      <c r="H5092" s="10" t="e">
        <f>IF(VLOOKUP(SALIDA[[#This Row],[CODIGO]],STOCKSANLUIS[],7,FALSE)=0,"PRODUCTO SIN STOCK/UBICACIÓN",VLOOKUP(SALIDA[[#This Row],[CODIGO]],STOCKSANLUIS[],7,FALSE))</f>
        <v>#N/A</v>
      </c>
      <c r="I5092" s="10"/>
      <c r="J5092" t="e">
        <f>SALIDA[[#This Row],[CODIGO]]&amp;"       "&amp;SALIDA[[#This Row],[FAMILIA]]</f>
        <v>#N/A</v>
      </c>
      <c r="K5092" t="e">
        <f>VLOOKUP(SALIDA[[#This Row],[CODIGO]],STOCK_STARSOFT[],5,FALSE)</f>
        <v>#N/A</v>
      </c>
      <c r="L5092" t="e">
        <f>SALIDA[[#This Row],[CANTIDAD]]*SALIDA[[#This Row],[PRECIO UND]]</f>
        <v>#N/A</v>
      </c>
    </row>
    <row r="5093" spans="1:12" x14ac:dyDescent="0.25">
      <c r="A5093" s="6"/>
      <c r="B5093" s="100" t="e">
        <f>VLOOKUP(SALIDA[[#This Row],[CODIGO]],STOCKSANLUIS[],2,FALSE)</f>
        <v>#N/A</v>
      </c>
      <c r="C5093" s="153"/>
      <c r="E5093" t="e">
        <f>IF(VLOOKUP(SALIDA[[#This Row],[CODIGO]],STOCKSANLUIS[],6,FALSE)=0,"PRODUCTO SIN STOCK/UBICACIÓN",VLOOKUP(SALIDA[[#This Row],[CODIGO]],STOCKSANLUIS[],6,FALSE))</f>
        <v>#N/A</v>
      </c>
      <c r="F5093" t="e">
        <f>SALIDA[[#This Row],[CANTIDAD]]/SALIDA[[#This Row],[UND MEDIDA]]</f>
        <v>#N/A</v>
      </c>
      <c r="G5093" t="e">
        <f>VLOOKUP(SALIDA[[#This Row],[CODIGO]],FAMILIAS[],4,FALSE)</f>
        <v>#N/A</v>
      </c>
      <c r="H5093" s="10" t="e">
        <f>IF(VLOOKUP(SALIDA[[#This Row],[CODIGO]],STOCKSANLUIS[],7,FALSE)=0,"PRODUCTO SIN STOCK/UBICACIÓN",VLOOKUP(SALIDA[[#This Row],[CODIGO]],STOCKSANLUIS[],7,FALSE))</f>
        <v>#N/A</v>
      </c>
      <c r="I5093" s="10"/>
      <c r="J5093" t="e">
        <f>SALIDA[[#This Row],[CODIGO]]&amp;"       "&amp;SALIDA[[#This Row],[FAMILIA]]</f>
        <v>#N/A</v>
      </c>
      <c r="K5093" t="e">
        <f>VLOOKUP(SALIDA[[#This Row],[CODIGO]],STOCK_STARSOFT[],5,FALSE)</f>
        <v>#N/A</v>
      </c>
      <c r="L5093" t="e">
        <f>SALIDA[[#This Row],[CANTIDAD]]*SALIDA[[#This Row],[PRECIO UND]]</f>
        <v>#N/A</v>
      </c>
    </row>
    <row r="5094" spans="1:12" x14ac:dyDescent="0.25">
      <c r="A5094" s="6"/>
      <c r="B5094" s="100" t="e">
        <f>VLOOKUP(SALIDA[[#This Row],[CODIGO]],STOCKSANLUIS[],2,FALSE)</f>
        <v>#N/A</v>
      </c>
      <c r="C5094" s="153"/>
      <c r="E5094" t="e">
        <f>IF(VLOOKUP(SALIDA[[#This Row],[CODIGO]],STOCKSANLUIS[],6,FALSE)=0,"PRODUCTO SIN STOCK/UBICACIÓN",VLOOKUP(SALIDA[[#This Row],[CODIGO]],STOCKSANLUIS[],6,FALSE))</f>
        <v>#N/A</v>
      </c>
      <c r="F5094" t="e">
        <f>SALIDA[[#This Row],[CANTIDAD]]/SALIDA[[#This Row],[UND MEDIDA]]</f>
        <v>#N/A</v>
      </c>
      <c r="G5094" t="e">
        <f>VLOOKUP(SALIDA[[#This Row],[CODIGO]],FAMILIAS[],4,FALSE)</f>
        <v>#N/A</v>
      </c>
      <c r="H5094" s="10" t="e">
        <f>IF(VLOOKUP(SALIDA[[#This Row],[CODIGO]],STOCKSANLUIS[],7,FALSE)=0,"PRODUCTO SIN STOCK/UBICACIÓN",VLOOKUP(SALIDA[[#This Row],[CODIGO]],STOCKSANLUIS[],7,FALSE))</f>
        <v>#N/A</v>
      </c>
      <c r="I5094" s="10"/>
      <c r="J5094" t="e">
        <f>SALIDA[[#This Row],[CODIGO]]&amp;"       "&amp;SALIDA[[#This Row],[FAMILIA]]</f>
        <v>#N/A</v>
      </c>
      <c r="K5094" t="e">
        <f>VLOOKUP(SALIDA[[#This Row],[CODIGO]],STOCK_STARSOFT[],5,FALSE)</f>
        <v>#N/A</v>
      </c>
      <c r="L5094" t="e">
        <f>SALIDA[[#This Row],[CANTIDAD]]*SALIDA[[#This Row],[PRECIO UND]]</f>
        <v>#N/A</v>
      </c>
    </row>
    <row r="5095" spans="1:12" x14ac:dyDescent="0.25">
      <c r="A5095" s="6"/>
      <c r="B5095" s="100" t="e">
        <f>VLOOKUP(SALIDA[[#This Row],[CODIGO]],STOCKSANLUIS[],2,FALSE)</f>
        <v>#N/A</v>
      </c>
      <c r="C5095" s="153"/>
      <c r="E5095" t="e">
        <f>IF(VLOOKUP(SALIDA[[#This Row],[CODIGO]],STOCKSANLUIS[],6,FALSE)=0,"PRODUCTO SIN STOCK/UBICACIÓN",VLOOKUP(SALIDA[[#This Row],[CODIGO]],STOCKSANLUIS[],6,FALSE))</f>
        <v>#N/A</v>
      </c>
      <c r="F5095" t="e">
        <f>SALIDA[[#This Row],[CANTIDAD]]/SALIDA[[#This Row],[UND MEDIDA]]</f>
        <v>#N/A</v>
      </c>
      <c r="G5095" t="e">
        <f>VLOOKUP(SALIDA[[#This Row],[CODIGO]],FAMILIAS[],4,FALSE)</f>
        <v>#N/A</v>
      </c>
      <c r="H5095" s="10" t="e">
        <f>IF(VLOOKUP(SALIDA[[#This Row],[CODIGO]],STOCKSANLUIS[],7,FALSE)=0,"PRODUCTO SIN STOCK/UBICACIÓN",VLOOKUP(SALIDA[[#This Row],[CODIGO]],STOCKSANLUIS[],7,FALSE))</f>
        <v>#N/A</v>
      </c>
      <c r="I5095" s="10"/>
      <c r="J5095" t="e">
        <f>SALIDA[[#This Row],[CODIGO]]&amp;"       "&amp;SALIDA[[#This Row],[FAMILIA]]</f>
        <v>#N/A</v>
      </c>
      <c r="K5095" t="e">
        <f>VLOOKUP(SALIDA[[#This Row],[CODIGO]],STOCK_STARSOFT[],5,FALSE)</f>
        <v>#N/A</v>
      </c>
      <c r="L5095" t="e">
        <f>SALIDA[[#This Row],[CANTIDAD]]*SALIDA[[#This Row],[PRECIO UND]]</f>
        <v>#N/A</v>
      </c>
    </row>
    <row r="5096" spans="1:12" x14ac:dyDescent="0.25">
      <c r="A5096" s="6"/>
      <c r="B5096" s="100" t="e">
        <f>VLOOKUP(SALIDA[[#This Row],[CODIGO]],STOCKSANLUIS[],2,FALSE)</f>
        <v>#N/A</v>
      </c>
      <c r="C5096" s="153"/>
      <c r="E5096" t="e">
        <f>IF(VLOOKUP(SALIDA[[#This Row],[CODIGO]],STOCKSANLUIS[],6,FALSE)=0,"PRODUCTO SIN STOCK/UBICACIÓN",VLOOKUP(SALIDA[[#This Row],[CODIGO]],STOCKSANLUIS[],6,FALSE))</f>
        <v>#N/A</v>
      </c>
      <c r="F5096" t="e">
        <f>SALIDA[[#This Row],[CANTIDAD]]/SALIDA[[#This Row],[UND MEDIDA]]</f>
        <v>#N/A</v>
      </c>
      <c r="G5096" t="e">
        <f>VLOOKUP(SALIDA[[#This Row],[CODIGO]],FAMILIAS[],4,FALSE)</f>
        <v>#N/A</v>
      </c>
      <c r="H5096" s="10" t="e">
        <f>IF(VLOOKUP(SALIDA[[#This Row],[CODIGO]],STOCKSANLUIS[],7,FALSE)=0,"PRODUCTO SIN STOCK/UBICACIÓN",VLOOKUP(SALIDA[[#This Row],[CODIGO]],STOCKSANLUIS[],7,FALSE))</f>
        <v>#N/A</v>
      </c>
      <c r="I5096" s="10"/>
      <c r="J5096" t="e">
        <f>SALIDA[[#This Row],[CODIGO]]&amp;"       "&amp;SALIDA[[#This Row],[FAMILIA]]</f>
        <v>#N/A</v>
      </c>
      <c r="K5096" t="e">
        <f>VLOOKUP(SALIDA[[#This Row],[CODIGO]],STOCK_STARSOFT[],5,FALSE)</f>
        <v>#N/A</v>
      </c>
      <c r="L5096" t="e">
        <f>SALIDA[[#This Row],[CANTIDAD]]*SALIDA[[#This Row],[PRECIO UND]]</f>
        <v>#N/A</v>
      </c>
    </row>
    <row r="5097" spans="1:12" x14ac:dyDescent="0.25">
      <c r="A5097" s="6"/>
      <c r="B5097" s="100" t="e">
        <f>VLOOKUP(SALIDA[[#This Row],[CODIGO]],STOCKSANLUIS[],2,FALSE)</f>
        <v>#N/A</v>
      </c>
      <c r="C5097" s="153"/>
      <c r="E5097" t="e">
        <f>IF(VLOOKUP(SALIDA[[#This Row],[CODIGO]],STOCKSANLUIS[],6,FALSE)=0,"PRODUCTO SIN STOCK/UBICACIÓN",VLOOKUP(SALIDA[[#This Row],[CODIGO]],STOCKSANLUIS[],6,FALSE))</f>
        <v>#N/A</v>
      </c>
      <c r="F5097" t="e">
        <f>SALIDA[[#This Row],[CANTIDAD]]/SALIDA[[#This Row],[UND MEDIDA]]</f>
        <v>#N/A</v>
      </c>
      <c r="G5097" t="e">
        <f>VLOOKUP(SALIDA[[#This Row],[CODIGO]],FAMILIAS[],4,FALSE)</f>
        <v>#N/A</v>
      </c>
      <c r="H5097" s="10" t="e">
        <f>IF(VLOOKUP(SALIDA[[#This Row],[CODIGO]],STOCKSANLUIS[],7,FALSE)=0,"PRODUCTO SIN STOCK/UBICACIÓN",VLOOKUP(SALIDA[[#This Row],[CODIGO]],STOCKSANLUIS[],7,FALSE))</f>
        <v>#N/A</v>
      </c>
      <c r="I5097" s="10"/>
      <c r="J5097" t="e">
        <f>SALIDA[[#This Row],[CODIGO]]&amp;"       "&amp;SALIDA[[#This Row],[FAMILIA]]</f>
        <v>#N/A</v>
      </c>
      <c r="K5097" t="e">
        <f>VLOOKUP(SALIDA[[#This Row],[CODIGO]],STOCK_STARSOFT[],5,FALSE)</f>
        <v>#N/A</v>
      </c>
      <c r="L5097" t="e">
        <f>SALIDA[[#This Row],[CANTIDAD]]*SALIDA[[#This Row],[PRECIO UND]]</f>
        <v>#N/A</v>
      </c>
    </row>
    <row r="5098" spans="1:12" x14ac:dyDescent="0.25">
      <c r="A5098" s="6"/>
      <c r="B5098" s="100" t="e">
        <f>VLOOKUP(SALIDA[[#This Row],[CODIGO]],STOCKSANLUIS[],2,FALSE)</f>
        <v>#N/A</v>
      </c>
      <c r="C5098" s="153"/>
      <c r="E5098" t="e">
        <f>IF(VLOOKUP(SALIDA[[#This Row],[CODIGO]],STOCKSANLUIS[],6,FALSE)=0,"PRODUCTO SIN STOCK/UBICACIÓN",VLOOKUP(SALIDA[[#This Row],[CODIGO]],STOCKSANLUIS[],6,FALSE))</f>
        <v>#N/A</v>
      </c>
      <c r="F5098" t="e">
        <f>SALIDA[[#This Row],[CANTIDAD]]/SALIDA[[#This Row],[UND MEDIDA]]</f>
        <v>#N/A</v>
      </c>
      <c r="G5098" t="e">
        <f>VLOOKUP(SALIDA[[#This Row],[CODIGO]],FAMILIAS[],4,FALSE)</f>
        <v>#N/A</v>
      </c>
      <c r="H5098" s="10" t="e">
        <f>IF(VLOOKUP(SALIDA[[#This Row],[CODIGO]],STOCKSANLUIS[],7,FALSE)=0,"PRODUCTO SIN STOCK/UBICACIÓN",VLOOKUP(SALIDA[[#This Row],[CODIGO]],STOCKSANLUIS[],7,FALSE))</f>
        <v>#N/A</v>
      </c>
      <c r="I5098" s="10"/>
      <c r="J5098" t="e">
        <f>SALIDA[[#This Row],[CODIGO]]&amp;"       "&amp;SALIDA[[#This Row],[FAMILIA]]</f>
        <v>#N/A</v>
      </c>
      <c r="K5098" t="e">
        <f>VLOOKUP(SALIDA[[#This Row],[CODIGO]],STOCK_STARSOFT[],5,FALSE)</f>
        <v>#N/A</v>
      </c>
      <c r="L5098" t="e">
        <f>SALIDA[[#This Row],[CANTIDAD]]*SALIDA[[#This Row],[PRECIO UND]]</f>
        <v>#N/A</v>
      </c>
    </row>
    <row r="5099" spans="1:12" x14ac:dyDescent="0.25">
      <c r="A5099" s="6"/>
      <c r="B5099" s="100" t="e">
        <f>VLOOKUP(SALIDA[[#This Row],[CODIGO]],STOCKSANLUIS[],2,FALSE)</f>
        <v>#N/A</v>
      </c>
      <c r="C5099" s="153"/>
      <c r="E5099" t="e">
        <f>IF(VLOOKUP(SALIDA[[#This Row],[CODIGO]],STOCKSANLUIS[],6,FALSE)=0,"PRODUCTO SIN STOCK/UBICACIÓN",VLOOKUP(SALIDA[[#This Row],[CODIGO]],STOCKSANLUIS[],6,FALSE))</f>
        <v>#N/A</v>
      </c>
      <c r="F5099" t="e">
        <f>SALIDA[[#This Row],[CANTIDAD]]/SALIDA[[#This Row],[UND MEDIDA]]</f>
        <v>#N/A</v>
      </c>
      <c r="G5099" t="e">
        <f>VLOOKUP(SALIDA[[#This Row],[CODIGO]],FAMILIAS[],4,FALSE)</f>
        <v>#N/A</v>
      </c>
      <c r="H5099" s="10" t="e">
        <f>IF(VLOOKUP(SALIDA[[#This Row],[CODIGO]],STOCKSANLUIS[],7,FALSE)=0,"PRODUCTO SIN STOCK/UBICACIÓN",VLOOKUP(SALIDA[[#This Row],[CODIGO]],STOCKSANLUIS[],7,FALSE))</f>
        <v>#N/A</v>
      </c>
      <c r="I5099" s="10"/>
      <c r="J5099" t="e">
        <f>SALIDA[[#This Row],[CODIGO]]&amp;"       "&amp;SALIDA[[#This Row],[FAMILIA]]</f>
        <v>#N/A</v>
      </c>
      <c r="K5099" t="e">
        <f>VLOOKUP(SALIDA[[#This Row],[CODIGO]],STOCK_STARSOFT[],5,FALSE)</f>
        <v>#N/A</v>
      </c>
      <c r="L5099" t="e">
        <f>SALIDA[[#This Row],[CANTIDAD]]*SALIDA[[#This Row],[PRECIO UND]]</f>
        <v>#N/A</v>
      </c>
    </row>
    <row r="5100" spans="1:12" x14ac:dyDescent="0.25">
      <c r="A5100" s="6"/>
      <c r="B5100" s="100" t="e">
        <f>VLOOKUP(SALIDA[[#This Row],[CODIGO]],STOCKSANLUIS[],2,FALSE)</f>
        <v>#N/A</v>
      </c>
      <c r="C5100" s="153"/>
      <c r="E5100" t="e">
        <f>IF(VLOOKUP(SALIDA[[#This Row],[CODIGO]],STOCKSANLUIS[],6,FALSE)=0,"PRODUCTO SIN STOCK/UBICACIÓN",VLOOKUP(SALIDA[[#This Row],[CODIGO]],STOCKSANLUIS[],6,FALSE))</f>
        <v>#N/A</v>
      </c>
      <c r="F5100" t="e">
        <f>SALIDA[[#This Row],[CANTIDAD]]/SALIDA[[#This Row],[UND MEDIDA]]</f>
        <v>#N/A</v>
      </c>
      <c r="G5100" t="e">
        <f>VLOOKUP(SALIDA[[#This Row],[CODIGO]],FAMILIAS[],4,FALSE)</f>
        <v>#N/A</v>
      </c>
      <c r="H5100" s="10" t="e">
        <f>IF(VLOOKUP(SALIDA[[#This Row],[CODIGO]],STOCKSANLUIS[],7,FALSE)=0,"PRODUCTO SIN STOCK/UBICACIÓN",VLOOKUP(SALIDA[[#This Row],[CODIGO]],STOCKSANLUIS[],7,FALSE))</f>
        <v>#N/A</v>
      </c>
      <c r="I5100" s="10"/>
      <c r="J5100" t="e">
        <f>SALIDA[[#This Row],[CODIGO]]&amp;"       "&amp;SALIDA[[#This Row],[FAMILIA]]</f>
        <v>#N/A</v>
      </c>
      <c r="K5100" t="e">
        <f>VLOOKUP(SALIDA[[#This Row],[CODIGO]],STOCK_STARSOFT[],5,FALSE)</f>
        <v>#N/A</v>
      </c>
      <c r="L5100" t="e">
        <f>SALIDA[[#This Row],[CANTIDAD]]*SALIDA[[#This Row],[PRECIO UND]]</f>
        <v>#N/A</v>
      </c>
    </row>
    <row r="5101" spans="1:12" x14ac:dyDescent="0.25">
      <c r="A5101" s="6"/>
      <c r="B5101" s="100" t="e">
        <f>VLOOKUP(SALIDA[[#This Row],[CODIGO]],STOCKSANLUIS[],2,FALSE)</f>
        <v>#N/A</v>
      </c>
      <c r="C5101" s="153"/>
      <c r="E5101" t="e">
        <f>IF(VLOOKUP(SALIDA[[#This Row],[CODIGO]],STOCKSANLUIS[],6,FALSE)=0,"PRODUCTO SIN STOCK/UBICACIÓN",VLOOKUP(SALIDA[[#This Row],[CODIGO]],STOCKSANLUIS[],6,FALSE))</f>
        <v>#N/A</v>
      </c>
      <c r="F5101" t="e">
        <f>SALIDA[[#This Row],[CANTIDAD]]/SALIDA[[#This Row],[UND MEDIDA]]</f>
        <v>#N/A</v>
      </c>
      <c r="G5101" t="e">
        <f>VLOOKUP(SALIDA[[#This Row],[CODIGO]],FAMILIAS[],4,FALSE)</f>
        <v>#N/A</v>
      </c>
      <c r="H5101" s="10" t="e">
        <f>IF(VLOOKUP(SALIDA[[#This Row],[CODIGO]],STOCKSANLUIS[],7,FALSE)=0,"PRODUCTO SIN STOCK/UBICACIÓN",VLOOKUP(SALIDA[[#This Row],[CODIGO]],STOCKSANLUIS[],7,FALSE))</f>
        <v>#N/A</v>
      </c>
      <c r="I5101" s="10"/>
      <c r="J5101" t="e">
        <f>SALIDA[[#This Row],[CODIGO]]&amp;"       "&amp;SALIDA[[#This Row],[FAMILIA]]</f>
        <v>#N/A</v>
      </c>
      <c r="K5101" t="e">
        <f>VLOOKUP(SALIDA[[#This Row],[CODIGO]],STOCK_STARSOFT[],5,FALSE)</f>
        <v>#N/A</v>
      </c>
      <c r="L5101" t="e">
        <f>SALIDA[[#This Row],[CANTIDAD]]*SALIDA[[#This Row],[PRECIO UND]]</f>
        <v>#N/A</v>
      </c>
    </row>
    <row r="5102" spans="1:12" x14ac:dyDescent="0.25">
      <c r="A5102" s="6"/>
      <c r="B5102" s="100" t="e">
        <f>VLOOKUP(SALIDA[[#This Row],[CODIGO]],STOCKSANLUIS[],2,FALSE)</f>
        <v>#N/A</v>
      </c>
      <c r="C5102" s="153"/>
      <c r="E5102" t="e">
        <f>IF(VLOOKUP(SALIDA[[#This Row],[CODIGO]],STOCKSANLUIS[],6,FALSE)=0,"PRODUCTO SIN STOCK/UBICACIÓN",VLOOKUP(SALIDA[[#This Row],[CODIGO]],STOCKSANLUIS[],6,FALSE))</f>
        <v>#N/A</v>
      </c>
      <c r="F5102" t="e">
        <f>SALIDA[[#This Row],[CANTIDAD]]/SALIDA[[#This Row],[UND MEDIDA]]</f>
        <v>#N/A</v>
      </c>
      <c r="G5102" t="e">
        <f>VLOOKUP(SALIDA[[#This Row],[CODIGO]],FAMILIAS[],4,FALSE)</f>
        <v>#N/A</v>
      </c>
      <c r="H5102" s="10" t="e">
        <f>IF(VLOOKUP(SALIDA[[#This Row],[CODIGO]],STOCKSANLUIS[],7,FALSE)=0,"PRODUCTO SIN STOCK/UBICACIÓN",VLOOKUP(SALIDA[[#This Row],[CODIGO]],STOCKSANLUIS[],7,FALSE))</f>
        <v>#N/A</v>
      </c>
      <c r="I5102" s="10"/>
      <c r="J5102" t="e">
        <f>SALIDA[[#This Row],[CODIGO]]&amp;"       "&amp;SALIDA[[#This Row],[FAMILIA]]</f>
        <v>#N/A</v>
      </c>
      <c r="K5102" t="e">
        <f>VLOOKUP(SALIDA[[#This Row],[CODIGO]],STOCK_STARSOFT[],5,FALSE)</f>
        <v>#N/A</v>
      </c>
      <c r="L5102" t="e">
        <f>SALIDA[[#This Row],[CANTIDAD]]*SALIDA[[#This Row],[PRECIO UND]]</f>
        <v>#N/A</v>
      </c>
    </row>
    <row r="5103" spans="1:12" x14ac:dyDescent="0.25">
      <c r="A5103" s="6"/>
      <c r="B5103" s="100" t="e">
        <f>VLOOKUP(SALIDA[[#This Row],[CODIGO]],STOCKSANLUIS[],2,FALSE)</f>
        <v>#N/A</v>
      </c>
      <c r="C5103" s="153"/>
      <c r="E5103" t="e">
        <f>IF(VLOOKUP(SALIDA[[#This Row],[CODIGO]],STOCKSANLUIS[],6,FALSE)=0,"PRODUCTO SIN STOCK/UBICACIÓN",VLOOKUP(SALIDA[[#This Row],[CODIGO]],STOCKSANLUIS[],6,FALSE))</f>
        <v>#N/A</v>
      </c>
      <c r="F5103" t="e">
        <f>SALIDA[[#This Row],[CANTIDAD]]/SALIDA[[#This Row],[UND MEDIDA]]</f>
        <v>#N/A</v>
      </c>
      <c r="G5103" t="e">
        <f>VLOOKUP(SALIDA[[#This Row],[CODIGO]],FAMILIAS[],4,FALSE)</f>
        <v>#N/A</v>
      </c>
      <c r="H5103" s="10" t="e">
        <f>IF(VLOOKUP(SALIDA[[#This Row],[CODIGO]],STOCKSANLUIS[],7,FALSE)=0,"PRODUCTO SIN STOCK/UBICACIÓN",VLOOKUP(SALIDA[[#This Row],[CODIGO]],STOCKSANLUIS[],7,FALSE))</f>
        <v>#N/A</v>
      </c>
      <c r="I5103" s="10"/>
      <c r="J5103" t="e">
        <f>SALIDA[[#This Row],[CODIGO]]&amp;"       "&amp;SALIDA[[#This Row],[FAMILIA]]</f>
        <v>#N/A</v>
      </c>
      <c r="K5103" t="e">
        <f>VLOOKUP(SALIDA[[#This Row],[CODIGO]],STOCK_STARSOFT[],5,FALSE)</f>
        <v>#N/A</v>
      </c>
      <c r="L5103" t="e">
        <f>SALIDA[[#This Row],[CANTIDAD]]*SALIDA[[#This Row],[PRECIO UND]]</f>
        <v>#N/A</v>
      </c>
    </row>
    <row r="5104" spans="1:12" x14ac:dyDescent="0.25">
      <c r="A5104" s="6"/>
      <c r="B5104" s="100" t="e">
        <f>VLOOKUP(SALIDA[[#This Row],[CODIGO]],STOCKSANLUIS[],2,FALSE)</f>
        <v>#N/A</v>
      </c>
      <c r="C5104" s="153"/>
      <c r="E5104" t="e">
        <f>IF(VLOOKUP(SALIDA[[#This Row],[CODIGO]],STOCKSANLUIS[],6,FALSE)=0,"PRODUCTO SIN STOCK/UBICACIÓN",VLOOKUP(SALIDA[[#This Row],[CODIGO]],STOCKSANLUIS[],6,FALSE))</f>
        <v>#N/A</v>
      </c>
      <c r="F5104" t="e">
        <f>SALIDA[[#This Row],[CANTIDAD]]/SALIDA[[#This Row],[UND MEDIDA]]</f>
        <v>#N/A</v>
      </c>
      <c r="G5104" t="e">
        <f>VLOOKUP(SALIDA[[#This Row],[CODIGO]],FAMILIAS[],4,FALSE)</f>
        <v>#N/A</v>
      </c>
      <c r="H5104" s="10" t="e">
        <f>IF(VLOOKUP(SALIDA[[#This Row],[CODIGO]],STOCKSANLUIS[],7,FALSE)=0,"PRODUCTO SIN STOCK/UBICACIÓN",VLOOKUP(SALIDA[[#This Row],[CODIGO]],STOCKSANLUIS[],7,FALSE))</f>
        <v>#N/A</v>
      </c>
      <c r="I5104" s="10"/>
      <c r="J5104" t="e">
        <f>SALIDA[[#This Row],[CODIGO]]&amp;"       "&amp;SALIDA[[#This Row],[FAMILIA]]</f>
        <v>#N/A</v>
      </c>
      <c r="K5104" t="e">
        <f>VLOOKUP(SALIDA[[#This Row],[CODIGO]],STOCK_STARSOFT[],5,FALSE)</f>
        <v>#N/A</v>
      </c>
      <c r="L5104" t="e">
        <f>SALIDA[[#This Row],[CANTIDAD]]*SALIDA[[#This Row],[PRECIO UND]]</f>
        <v>#N/A</v>
      </c>
    </row>
    <row r="5105" spans="1:12" x14ac:dyDescent="0.25">
      <c r="A5105" s="6"/>
      <c r="B5105" s="100" t="e">
        <f>VLOOKUP(SALIDA[[#This Row],[CODIGO]],STOCKSANLUIS[],2,FALSE)</f>
        <v>#N/A</v>
      </c>
      <c r="C5105" s="153"/>
      <c r="E5105" t="e">
        <f>IF(VLOOKUP(SALIDA[[#This Row],[CODIGO]],STOCKSANLUIS[],6,FALSE)=0,"PRODUCTO SIN STOCK/UBICACIÓN",VLOOKUP(SALIDA[[#This Row],[CODIGO]],STOCKSANLUIS[],6,FALSE))</f>
        <v>#N/A</v>
      </c>
      <c r="F5105" t="e">
        <f>SALIDA[[#This Row],[CANTIDAD]]/SALIDA[[#This Row],[UND MEDIDA]]</f>
        <v>#N/A</v>
      </c>
      <c r="G5105" t="e">
        <f>VLOOKUP(SALIDA[[#This Row],[CODIGO]],FAMILIAS[],4,FALSE)</f>
        <v>#N/A</v>
      </c>
      <c r="H5105" s="10" t="e">
        <f>IF(VLOOKUP(SALIDA[[#This Row],[CODIGO]],STOCKSANLUIS[],7,FALSE)=0,"PRODUCTO SIN STOCK/UBICACIÓN",VLOOKUP(SALIDA[[#This Row],[CODIGO]],STOCKSANLUIS[],7,FALSE))</f>
        <v>#N/A</v>
      </c>
      <c r="I5105" s="10"/>
      <c r="J5105" t="e">
        <f>SALIDA[[#This Row],[CODIGO]]&amp;"       "&amp;SALIDA[[#This Row],[FAMILIA]]</f>
        <v>#N/A</v>
      </c>
      <c r="K5105" t="e">
        <f>VLOOKUP(SALIDA[[#This Row],[CODIGO]],STOCK_STARSOFT[],5,FALSE)</f>
        <v>#N/A</v>
      </c>
      <c r="L5105" t="e">
        <f>SALIDA[[#This Row],[CANTIDAD]]*SALIDA[[#This Row],[PRECIO UND]]</f>
        <v>#N/A</v>
      </c>
    </row>
    <row r="5106" spans="1:12" x14ac:dyDescent="0.25">
      <c r="A5106" s="6"/>
      <c r="B5106" s="100" t="e">
        <f>VLOOKUP(SALIDA[[#This Row],[CODIGO]],STOCKSANLUIS[],2,FALSE)</f>
        <v>#N/A</v>
      </c>
      <c r="C5106" s="153"/>
      <c r="E5106" t="e">
        <f>IF(VLOOKUP(SALIDA[[#This Row],[CODIGO]],STOCKSANLUIS[],6,FALSE)=0,"PRODUCTO SIN STOCK/UBICACIÓN",VLOOKUP(SALIDA[[#This Row],[CODIGO]],STOCKSANLUIS[],6,FALSE))</f>
        <v>#N/A</v>
      </c>
      <c r="F5106" t="e">
        <f>SALIDA[[#This Row],[CANTIDAD]]/SALIDA[[#This Row],[UND MEDIDA]]</f>
        <v>#N/A</v>
      </c>
      <c r="G5106" t="e">
        <f>VLOOKUP(SALIDA[[#This Row],[CODIGO]],FAMILIAS[],4,FALSE)</f>
        <v>#N/A</v>
      </c>
      <c r="H5106" s="10" t="e">
        <f>IF(VLOOKUP(SALIDA[[#This Row],[CODIGO]],STOCKSANLUIS[],7,FALSE)=0,"PRODUCTO SIN STOCK/UBICACIÓN",VLOOKUP(SALIDA[[#This Row],[CODIGO]],STOCKSANLUIS[],7,FALSE))</f>
        <v>#N/A</v>
      </c>
      <c r="I5106" s="10"/>
      <c r="J5106" t="e">
        <f>SALIDA[[#This Row],[CODIGO]]&amp;"       "&amp;SALIDA[[#This Row],[FAMILIA]]</f>
        <v>#N/A</v>
      </c>
      <c r="K5106" t="e">
        <f>VLOOKUP(SALIDA[[#This Row],[CODIGO]],STOCK_STARSOFT[],5,FALSE)</f>
        <v>#N/A</v>
      </c>
      <c r="L5106" t="e">
        <f>SALIDA[[#This Row],[CANTIDAD]]*SALIDA[[#This Row],[PRECIO UND]]</f>
        <v>#N/A</v>
      </c>
    </row>
    <row r="5107" spans="1:12" x14ac:dyDescent="0.25">
      <c r="A5107" s="6"/>
      <c r="B5107" s="100" t="e">
        <f>VLOOKUP(SALIDA[[#This Row],[CODIGO]],STOCKSANLUIS[],2,FALSE)</f>
        <v>#N/A</v>
      </c>
      <c r="C5107" s="153"/>
      <c r="E5107" t="e">
        <f>IF(VLOOKUP(SALIDA[[#This Row],[CODIGO]],STOCKSANLUIS[],6,FALSE)=0,"PRODUCTO SIN STOCK/UBICACIÓN",VLOOKUP(SALIDA[[#This Row],[CODIGO]],STOCKSANLUIS[],6,FALSE))</f>
        <v>#N/A</v>
      </c>
      <c r="F5107" t="e">
        <f>SALIDA[[#This Row],[CANTIDAD]]/SALIDA[[#This Row],[UND MEDIDA]]</f>
        <v>#N/A</v>
      </c>
      <c r="G5107" t="e">
        <f>VLOOKUP(SALIDA[[#This Row],[CODIGO]],FAMILIAS[],4,FALSE)</f>
        <v>#N/A</v>
      </c>
      <c r="H5107" s="10" t="e">
        <f>IF(VLOOKUP(SALIDA[[#This Row],[CODIGO]],STOCKSANLUIS[],7,FALSE)=0,"PRODUCTO SIN STOCK/UBICACIÓN",VLOOKUP(SALIDA[[#This Row],[CODIGO]],STOCKSANLUIS[],7,FALSE))</f>
        <v>#N/A</v>
      </c>
      <c r="I5107" s="10"/>
      <c r="J5107" t="e">
        <f>SALIDA[[#This Row],[CODIGO]]&amp;"       "&amp;SALIDA[[#This Row],[FAMILIA]]</f>
        <v>#N/A</v>
      </c>
      <c r="K5107" t="e">
        <f>VLOOKUP(SALIDA[[#This Row],[CODIGO]],STOCK_STARSOFT[],5,FALSE)</f>
        <v>#N/A</v>
      </c>
      <c r="L5107" t="e">
        <f>SALIDA[[#This Row],[CANTIDAD]]*SALIDA[[#This Row],[PRECIO UND]]</f>
        <v>#N/A</v>
      </c>
    </row>
    <row r="5108" spans="1:12" x14ac:dyDescent="0.25">
      <c r="A5108" s="6"/>
      <c r="B5108" s="100" t="e">
        <f>VLOOKUP(SALIDA[[#This Row],[CODIGO]],STOCKSANLUIS[],2,FALSE)</f>
        <v>#N/A</v>
      </c>
      <c r="C5108" s="153"/>
      <c r="E5108" t="e">
        <f>IF(VLOOKUP(SALIDA[[#This Row],[CODIGO]],STOCKSANLUIS[],6,FALSE)=0,"PRODUCTO SIN STOCK/UBICACIÓN",VLOOKUP(SALIDA[[#This Row],[CODIGO]],STOCKSANLUIS[],6,FALSE))</f>
        <v>#N/A</v>
      </c>
      <c r="F5108" t="e">
        <f>SALIDA[[#This Row],[CANTIDAD]]/SALIDA[[#This Row],[UND MEDIDA]]</f>
        <v>#N/A</v>
      </c>
      <c r="G5108" t="e">
        <f>VLOOKUP(SALIDA[[#This Row],[CODIGO]],FAMILIAS[],4,FALSE)</f>
        <v>#N/A</v>
      </c>
      <c r="H5108" s="10" t="e">
        <f>IF(VLOOKUP(SALIDA[[#This Row],[CODIGO]],STOCKSANLUIS[],7,FALSE)=0,"PRODUCTO SIN STOCK/UBICACIÓN",VLOOKUP(SALIDA[[#This Row],[CODIGO]],STOCKSANLUIS[],7,FALSE))</f>
        <v>#N/A</v>
      </c>
      <c r="I5108" s="10"/>
      <c r="J5108" t="e">
        <f>SALIDA[[#This Row],[CODIGO]]&amp;"       "&amp;SALIDA[[#This Row],[FAMILIA]]</f>
        <v>#N/A</v>
      </c>
      <c r="K5108" t="e">
        <f>VLOOKUP(SALIDA[[#This Row],[CODIGO]],STOCK_STARSOFT[],5,FALSE)</f>
        <v>#N/A</v>
      </c>
      <c r="L5108" t="e">
        <f>SALIDA[[#This Row],[CANTIDAD]]*SALIDA[[#This Row],[PRECIO UND]]</f>
        <v>#N/A</v>
      </c>
    </row>
    <row r="5109" spans="1:12" x14ac:dyDescent="0.25">
      <c r="A5109" s="6"/>
      <c r="B5109" s="100" t="e">
        <f>VLOOKUP(SALIDA[[#This Row],[CODIGO]],STOCKSANLUIS[],2,FALSE)</f>
        <v>#N/A</v>
      </c>
      <c r="C5109" s="153"/>
      <c r="E5109" t="e">
        <f>IF(VLOOKUP(SALIDA[[#This Row],[CODIGO]],STOCKSANLUIS[],6,FALSE)=0,"PRODUCTO SIN STOCK/UBICACIÓN",VLOOKUP(SALIDA[[#This Row],[CODIGO]],STOCKSANLUIS[],6,FALSE))</f>
        <v>#N/A</v>
      </c>
      <c r="F5109" t="e">
        <f>SALIDA[[#This Row],[CANTIDAD]]/SALIDA[[#This Row],[UND MEDIDA]]</f>
        <v>#N/A</v>
      </c>
      <c r="G5109" t="e">
        <f>VLOOKUP(SALIDA[[#This Row],[CODIGO]],FAMILIAS[],4,FALSE)</f>
        <v>#N/A</v>
      </c>
      <c r="H5109" s="10" t="e">
        <f>IF(VLOOKUP(SALIDA[[#This Row],[CODIGO]],STOCKSANLUIS[],7,FALSE)=0,"PRODUCTO SIN STOCK/UBICACIÓN",VLOOKUP(SALIDA[[#This Row],[CODIGO]],STOCKSANLUIS[],7,FALSE))</f>
        <v>#N/A</v>
      </c>
      <c r="I5109" s="10"/>
      <c r="J5109" t="e">
        <f>SALIDA[[#This Row],[CODIGO]]&amp;"       "&amp;SALIDA[[#This Row],[FAMILIA]]</f>
        <v>#N/A</v>
      </c>
      <c r="K5109" t="e">
        <f>VLOOKUP(SALIDA[[#This Row],[CODIGO]],STOCK_STARSOFT[],5,FALSE)</f>
        <v>#N/A</v>
      </c>
      <c r="L5109" t="e">
        <f>SALIDA[[#This Row],[CANTIDAD]]*SALIDA[[#This Row],[PRECIO UND]]</f>
        <v>#N/A</v>
      </c>
    </row>
    <row r="5110" spans="1:12" x14ac:dyDescent="0.25">
      <c r="A5110" s="6"/>
      <c r="B5110" s="100" t="e">
        <f>VLOOKUP(SALIDA[[#This Row],[CODIGO]],STOCKSANLUIS[],2,FALSE)</f>
        <v>#N/A</v>
      </c>
      <c r="C5110" s="153"/>
      <c r="E5110" t="e">
        <f>IF(VLOOKUP(SALIDA[[#This Row],[CODIGO]],STOCKSANLUIS[],6,FALSE)=0,"PRODUCTO SIN STOCK/UBICACIÓN",VLOOKUP(SALIDA[[#This Row],[CODIGO]],STOCKSANLUIS[],6,FALSE))</f>
        <v>#N/A</v>
      </c>
      <c r="F5110" t="e">
        <f>SALIDA[[#This Row],[CANTIDAD]]/SALIDA[[#This Row],[UND MEDIDA]]</f>
        <v>#N/A</v>
      </c>
      <c r="G5110" t="e">
        <f>VLOOKUP(SALIDA[[#This Row],[CODIGO]],FAMILIAS[],4,FALSE)</f>
        <v>#N/A</v>
      </c>
      <c r="H5110" s="10" t="e">
        <f>IF(VLOOKUP(SALIDA[[#This Row],[CODIGO]],STOCKSANLUIS[],7,FALSE)=0,"PRODUCTO SIN STOCK/UBICACIÓN",VLOOKUP(SALIDA[[#This Row],[CODIGO]],STOCKSANLUIS[],7,FALSE))</f>
        <v>#N/A</v>
      </c>
      <c r="I5110" s="10"/>
      <c r="J5110" t="e">
        <f>SALIDA[[#This Row],[CODIGO]]&amp;"       "&amp;SALIDA[[#This Row],[FAMILIA]]</f>
        <v>#N/A</v>
      </c>
      <c r="K5110" t="e">
        <f>VLOOKUP(SALIDA[[#This Row],[CODIGO]],STOCK_STARSOFT[],5,FALSE)</f>
        <v>#N/A</v>
      </c>
      <c r="L5110" t="e">
        <f>SALIDA[[#This Row],[CANTIDAD]]*SALIDA[[#This Row],[PRECIO UND]]</f>
        <v>#N/A</v>
      </c>
    </row>
    <row r="5111" spans="1:12" x14ac:dyDescent="0.25">
      <c r="A5111" s="6"/>
      <c r="B5111" s="100" t="e">
        <f>VLOOKUP(SALIDA[[#This Row],[CODIGO]],STOCKSANLUIS[],2,FALSE)</f>
        <v>#N/A</v>
      </c>
      <c r="C5111" s="153"/>
      <c r="E5111" t="e">
        <f>IF(VLOOKUP(SALIDA[[#This Row],[CODIGO]],STOCKSANLUIS[],6,FALSE)=0,"PRODUCTO SIN STOCK/UBICACIÓN",VLOOKUP(SALIDA[[#This Row],[CODIGO]],STOCKSANLUIS[],6,FALSE))</f>
        <v>#N/A</v>
      </c>
      <c r="F5111" t="e">
        <f>SALIDA[[#This Row],[CANTIDAD]]/SALIDA[[#This Row],[UND MEDIDA]]</f>
        <v>#N/A</v>
      </c>
      <c r="G5111" t="e">
        <f>VLOOKUP(SALIDA[[#This Row],[CODIGO]],FAMILIAS[],4,FALSE)</f>
        <v>#N/A</v>
      </c>
      <c r="H5111" s="10" t="e">
        <f>IF(VLOOKUP(SALIDA[[#This Row],[CODIGO]],STOCKSANLUIS[],7,FALSE)=0,"PRODUCTO SIN STOCK/UBICACIÓN",VLOOKUP(SALIDA[[#This Row],[CODIGO]],STOCKSANLUIS[],7,FALSE))</f>
        <v>#N/A</v>
      </c>
      <c r="I5111" s="10"/>
      <c r="J5111" t="e">
        <f>SALIDA[[#This Row],[CODIGO]]&amp;"       "&amp;SALIDA[[#This Row],[FAMILIA]]</f>
        <v>#N/A</v>
      </c>
      <c r="K5111" t="e">
        <f>VLOOKUP(SALIDA[[#This Row],[CODIGO]],STOCK_STARSOFT[],5,FALSE)</f>
        <v>#N/A</v>
      </c>
      <c r="L5111" t="e">
        <f>SALIDA[[#This Row],[CANTIDAD]]*SALIDA[[#This Row],[PRECIO UND]]</f>
        <v>#N/A</v>
      </c>
    </row>
    <row r="5112" spans="1:12" x14ac:dyDescent="0.25">
      <c r="A5112" s="6"/>
      <c r="B5112" s="100" t="e">
        <f>VLOOKUP(SALIDA[[#This Row],[CODIGO]],STOCKSANLUIS[],2,FALSE)</f>
        <v>#N/A</v>
      </c>
      <c r="C5112" s="153"/>
      <c r="E5112" t="e">
        <f>IF(VLOOKUP(SALIDA[[#This Row],[CODIGO]],STOCKSANLUIS[],6,FALSE)=0,"PRODUCTO SIN STOCK/UBICACIÓN",VLOOKUP(SALIDA[[#This Row],[CODIGO]],STOCKSANLUIS[],6,FALSE))</f>
        <v>#N/A</v>
      </c>
      <c r="F5112" t="e">
        <f>SALIDA[[#This Row],[CANTIDAD]]/SALIDA[[#This Row],[UND MEDIDA]]</f>
        <v>#N/A</v>
      </c>
      <c r="G5112" t="e">
        <f>VLOOKUP(SALIDA[[#This Row],[CODIGO]],FAMILIAS[],4,FALSE)</f>
        <v>#N/A</v>
      </c>
      <c r="H5112" s="10" t="e">
        <f>IF(VLOOKUP(SALIDA[[#This Row],[CODIGO]],STOCKSANLUIS[],7,FALSE)=0,"PRODUCTO SIN STOCK/UBICACIÓN",VLOOKUP(SALIDA[[#This Row],[CODIGO]],STOCKSANLUIS[],7,FALSE))</f>
        <v>#N/A</v>
      </c>
      <c r="I5112" s="10"/>
      <c r="J5112" t="e">
        <f>SALIDA[[#This Row],[CODIGO]]&amp;"       "&amp;SALIDA[[#This Row],[FAMILIA]]</f>
        <v>#N/A</v>
      </c>
      <c r="K5112" t="e">
        <f>VLOOKUP(SALIDA[[#This Row],[CODIGO]],STOCK_STARSOFT[],5,FALSE)</f>
        <v>#N/A</v>
      </c>
      <c r="L5112" t="e">
        <f>SALIDA[[#This Row],[CANTIDAD]]*SALIDA[[#This Row],[PRECIO UND]]</f>
        <v>#N/A</v>
      </c>
    </row>
    <row r="5113" spans="1:12" x14ac:dyDescent="0.25">
      <c r="A5113" s="6"/>
      <c r="B5113" s="100" t="e">
        <f>VLOOKUP(SALIDA[[#This Row],[CODIGO]],STOCKSANLUIS[],2,FALSE)</f>
        <v>#N/A</v>
      </c>
      <c r="C5113" s="153"/>
      <c r="E5113" t="e">
        <f>IF(VLOOKUP(SALIDA[[#This Row],[CODIGO]],STOCKSANLUIS[],6,FALSE)=0,"PRODUCTO SIN STOCK/UBICACIÓN",VLOOKUP(SALIDA[[#This Row],[CODIGO]],STOCKSANLUIS[],6,FALSE))</f>
        <v>#N/A</v>
      </c>
      <c r="F5113" t="e">
        <f>SALIDA[[#This Row],[CANTIDAD]]/SALIDA[[#This Row],[UND MEDIDA]]</f>
        <v>#N/A</v>
      </c>
      <c r="G5113" t="e">
        <f>VLOOKUP(SALIDA[[#This Row],[CODIGO]],FAMILIAS[],4,FALSE)</f>
        <v>#N/A</v>
      </c>
      <c r="H5113" s="10" t="e">
        <f>IF(VLOOKUP(SALIDA[[#This Row],[CODIGO]],STOCKSANLUIS[],7,FALSE)=0,"PRODUCTO SIN STOCK/UBICACIÓN",VLOOKUP(SALIDA[[#This Row],[CODIGO]],STOCKSANLUIS[],7,FALSE))</f>
        <v>#N/A</v>
      </c>
      <c r="I5113" s="10"/>
      <c r="J5113" t="e">
        <f>SALIDA[[#This Row],[CODIGO]]&amp;"       "&amp;SALIDA[[#This Row],[FAMILIA]]</f>
        <v>#N/A</v>
      </c>
      <c r="K5113" t="e">
        <f>VLOOKUP(SALIDA[[#This Row],[CODIGO]],STOCK_STARSOFT[],5,FALSE)</f>
        <v>#N/A</v>
      </c>
      <c r="L5113" t="e">
        <f>SALIDA[[#This Row],[CANTIDAD]]*SALIDA[[#This Row],[PRECIO UND]]</f>
        <v>#N/A</v>
      </c>
    </row>
    <row r="5114" spans="1:12" x14ac:dyDescent="0.25">
      <c r="A5114" s="6"/>
      <c r="B5114" s="100" t="e">
        <f>VLOOKUP(SALIDA[[#This Row],[CODIGO]],STOCKSANLUIS[],2,FALSE)</f>
        <v>#N/A</v>
      </c>
      <c r="C5114" s="153"/>
      <c r="E5114" t="e">
        <f>IF(VLOOKUP(SALIDA[[#This Row],[CODIGO]],STOCKSANLUIS[],6,FALSE)=0,"PRODUCTO SIN STOCK/UBICACIÓN",VLOOKUP(SALIDA[[#This Row],[CODIGO]],STOCKSANLUIS[],6,FALSE))</f>
        <v>#N/A</v>
      </c>
      <c r="F5114" t="e">
        <f>SALIDA[[#This Row],[CANTIDAD]]/SALIDA[[#This Row],[UND MEDIDA]]</f>
        <v>#N/A</v>
      </c>
      <c r="G5114" t="e">
        <f>VLOOKUP(SALIDA[[#This Row],[CODIGO]],FAMILIAS[],4,FALSE)</f>
        <v>#N/A</v>
      </c>
      <c r="H5114" s="10" t="e">
        <f>IF(VLOOKUP(SALIDA[[#This Row],[CODIGO]],STOCKSANLUIS[],7,FALSE)=0,"PRODUCTO SIN STOCK/UBICACIÓN",VLOOKUP(SALIDA[[#This Row],[CODIGO]],STOCKSANLUIS[],7,FALSE))</f>
        <v>#N/A</v>
      </c>
      <c r="I5114" s="10"/>
      <c r="J5114" t="e">
        <f>SALIDA[[#This Row],[CODIGO]]&amp;"       "&amp;SALIDA[[#This Row],[FAMILIA]]</f>
        <v>#N/A</v>
      </c>
      <c r="K5114" t="e">
        <f>VLOOKUP(SALIDA[[#This Row],[CODIGO]],STOCK_STARSOFT[],5,FALSE)</f>
        <v>#N/A</v>
      </c>
      <c r="L5114" t="e">
        <f>SALIDA[[#This Row],[CANTIDAD]]*SALIDA[[#This Row],[PRECIO UND]]</f>
        <v>#N/A</v>
      </c>
    </row>
    <row r="5115" spans="1:12" x14ac:dyDescent="0.25">
      <c r="A5115" s="6"/>
      <c r="B5115" s="100" t="e">
        <f>VLOOKUP(SALIDA[[#This Row],[CODIGO]],STOCKSANLUIS[],2,FALSE)</f>
        <v>#N/A</v>
      </c>
      <c r="C5115" s="153"/>
      <c r="E5115" t="e">
        <f>IF(VLOOKUP(SALIDA[[#This Row],[CODIGO]],STOCKSANLUIS[],6,FALSE)=0,"PRODUCTO SIN STOCK/UBICACIÓN",VLOOKUP(SALIDA[[#This Row],[CODIGO]],STOCKSANLUIS[],6,FALSE))</f>
        <v>#N/A</v>
      </c>
      <c r="F5115" t="e">
        <f>SALIDA[[#This Row],[CANTIDAD]]/SALIDA[[#This Row],[UND MEDIDA]]</f>
        <v>#N/A</v>
      </c>
      <c r="G5115" t="e">
        <f>VLOOKUP(SALIDA[[#This Row],[CODIGO]],FAMILIAS[],4,FALSE)</f>
        <v>#N/A</v>
      </c>
      <c r="H5115" s="10" t="e">
        <f>IF(VLOOKUP(SALIDA[[#This Row],[CODIGO]],STOCKSANLUIS[],7,FALSE)=0,"PRODUCTO SIN STOCK/UBICACIÓN",VLOOKUP(SALIDA[[#This Row],[CODIGO]],STOCKSANLUIS[],7,FALSE))</f>
        <v>#N/A</v>
      </c>
      <c r="I5115" s="10"/>
      <c r="J5115" t="e">
        <f>SALIDA[[#This Row],[CODIGO]]&amp;"       "&amp;SALIDA[[#This Row],[FAMILIA]]</f>
        <v>#N/A</v>
      </c>
      <c r="K5115" t="e">
        <f>VLOOKUP(SALIDA[[#This Row],[CODIGO]],STOCK_STARSOFT[],5,FALSE)</f>
        <v>#N/A</v>
      </c>
      <c r="L5115" t="e">
        <f>SALIDA[[#This Row],[CANTIDAD]]*SALIDA[[#This Row],[PRECIO UND]]</f>
        <v>#N/A</v>
      </c>
    </row>
    <row r="5116" spans="1:12" x14ac:dyDescent="0.25">
      <c r="A5116" s="6"/>
      <c r="B5116" s="100" t="e">
        <f>VLOOKUP(SALIDA[[#This Row],[CODIGO]],STOCKSANLUIS[],2,FALSE)</f>
        <v>#N/A</v>
      </c>
      <c r="C5116" s="153"/>
      <c r="E5116" t="e">
        <f>IF(VLOOKUP(SALIDA[[#This Row],[CODIGO]],STOCKSANLUIS[],6,FALSE)=0,"PRODUCTO SIN STOCK/UBICACIÓN",VLOOKUP(SALIDA[[#This Row],[CODIGO]],STOCKSANLUIS[],6,FALSE))</f>
        <v>#N/A</v>
      </c>
      <c r="F5116" t="e">
        <f>SALIDA[[#This Row],[CANTIDAD]]/SALIDA[[#This Row],[UND MEDIDA]]</f>
        <v>#N/A</v>
      </c>
      <c r="G5116" t="e">
        <f>VLOOKUP(SALIDA[[#This Row],[CODIGO]],FAMILIAS[],4,FALSE)</f>
        <v>#N/A</v>
      </c>
      <c r="H5116" s="10" t="e">
        <f>IF(VLOOKUP(SALIDA[[#This Row],[CODIGO]],STOCKSANLUIS[],7,FALSE)=0,"PRODUCTO SIN STOCK/UBICACIÓN",VLOOKUP(SALIDA[[#This Row],[CODIGO]],STOCKSANLUIS[],7,FALSE))</f>
        <v>#N/A</v>
      </c>
      <c r="I5116" s="10"/>
      <c r="J5116" t="e">
        <f>SALIDA[[#This Row],[CODIGO]]&amp;"       "&amp;SALIDA[[#This Row],[FAMILIA]]</f>
        <v>#N/A</v>
      </c>
      <c r="K5116" t="e">
        <f>VLOOKUP(SALIDA[[#This Row],[CODIGO]],STOCK_STARSOFT[],5,FALSE)</f>
        <v>#N/A</v>
      </c>
      <c r="L5116" t="e">
        <f>SALIDA[[#This Row],[CANTIDAD]]*SALIDA[[#This Row],[PRECIO UND]]</f>
        <v>#N/A</v>
      </c>
    </row>
    <row r="5117" spans="1:12" x14ac:dyDescent="0.25">
      <c r="A5117" s="6"/>
      <c r="B5117" s="100" t="e">
        <f>VLOOKUP(SALIDA[[#This Row],[CODIGO]],STOCKSANLUIS[],2,FALSE)</f>
        <v>#N/A</v>
      </c>
      <c r="C5117" s="153"/>
      <c r="E5117" t="e">
        <f>IF(VLOOKUP(SALIDA[[#This Row],[CODIGO]],STOCKSANLUIS[],6,FALSE)=0,"PRODUCTO SIN STOCK/UBICACIÓN",VLOOKUP(SALIDA[[#This Row],[CODIGO]],STOCKSANLUIS[],6,FALSE))</f>
        <v>#N/A</v>
      </c>
      <c r="F5117" t="e">
        <f>SALIDA[[#This Row],[CANTIDAD]]/SALIDA[[#This Row],[UND MEDIDA]]</f>
        <v>#N/A</v>
      </c>
      <c r="G5117" t="e">
        <f>VLOOKUP(SALIDA[[#This Row],[CODIGO]],FAMILIAS[],4,FALSE)</f>
        <v>#N/A</v>
      </c>
      <c r="H5117" s="10" t="e">
        <f>IF(VLOOKUP(SALIDA[[#This Row],[CODIGO]],STOCKSANLUIS[],7,FALSE)=0,"PRODUCTO SIN STOCK/UBICACIÓN",VLOOKUP(SALIDA[[#This Row],[CODIGO]],STOCKSANLUIS[],7,FALSE))</f>
        <v>#N/A</v>
      </c>
      <c r="I5117" s="10"/>
      <c r="J5117" t="e">
        <f>SALIDA[[#This Row],[CODIGO]]&amp;"       "&amp;SALIDA[[#This Row],[FAMILIA]]</f>
        <v>#N/A</v>
      </c>
      <c r="K5117" t="e">
        <f>VLOOKUP(SALIDA[[#This Row],[CODIGO]],STOCK_STARSOFT[],5,FALSE)</f>
        <v>#N/A</v>
      </c>
      <c r="L5117" t="e">
        <f>SALIDA[[#This Row],[CANTIDAD]]*SALIDA[[#This Row],[PRECIO UND]]</f>
        <v>#N/A</v>
      </c>
    </row>
    <row r="5118" spans="1:12" x14ac:dyDescent="0.25">
      <c r="A5118" s="6"/>
      <c r="B5118" s="100" t="e">
        <f>VLOOKUP(SALIDA[[#This Row],[CODIGO]],STOCKSANLUIS[],2,FALSE)</f>
        <v>#N/A</v>
      </c>
      <c r="C5118" s="153"/>
      <c r="E5118" t="e">
        <f>IF(VLOOKUP(SALIDA[[#This Row],[CODIGO]],STOCKSANLUIS[],6,FALSE)=0,"PRODUCTO SIN STOCK/UBICACIÓN",VLOOKUP(SALIDA[[#This Row],[CODIGO]],STOCKSANLUIS[],6,FALSE))</f>
        <v>#N/A</v>
      </c>
      <c r="F5118" t="e">
        <f>SALIDA[[#This Row],[CANTIDAD]]/SALIDA[[#This Row],[UND MEDIDA]]</f>
        <v>#N/A</v>
      </c>
      <c r="G5118" t="e">
        <f>VLOOKUP(SALIDA[[#This Row],[CODIGO]],FAMILIAS[],4,FALSE)</f>
        <v>#N/A</v>
      </c>
      <c r="H5118" s="10" t="e">
        <f>IF(VLOOKUP(SALIDA[[#This Row],[CODIGO]],STOCKSANLUIS[],7,FALSE)=0,"PRODUCTO SIN STOCK/UBICACIÓN",VLOOKUP(SALIDA[[#This Row],[CODIGO]],STOCKSANLUIS[],7,FALSE))</f>
        <v>#N/A</v>
      </c>
      <c r="I5118" s="10"/>
      <c r="J5118" t="e">
        <f>SALIDA[[#This Row],[CODIGO]]&amp;"       "&amp;SALIDA[[#This Row],[FAMILIA]]</f>
        <v>#N/A</v>
      </c>
      <c r="K5118" t="e">
        <f>VLOOKUP(SALIDA[[#This Row],[CODIGO]],STOCK_STARSOFT[],5,FALSE)</f>
        <v>#N/A</v>
      </c>
      <c r="L5118" t="e">
        <f>SALIDA[[#This Row],[CANTIDAD]]*SALIDA[[#This Row],[PRECIO UND]]</f>
        <v>#N/A</v>
      </c>
    </row>
    <row r="5119" spans="1:12" x14ac:dyDescent="0.25">
      <c r="A5119" s="6"/>
      <c r="B5119" s="100" t="e">
        <f>VLOOKUP(SALIDA[[#This Row],[CODIGO]],STOCKSANLUIS[],2,FALSE)</f>
        <v>#N/A</v>
      </c>
      <c r="C5119" s="153"/>
      <c r="E5119" t="e">
        <f>IF(VLOOKUP(SALIDA[[#This Row],[CODIGO]],STOCKSANLUIS[],6,FALSE)=0,"PRODUCTO SIN STOCK/UBICACIÓN",VLOOKUP(SALIDA[[#This Row],[CODIGO]],STOCKSANLUIS[],6,FALSE))</f>
        <v>#N/A</v>
      </c>
      <c r="F5119" t="e">
        <f>SALIDA[[#This Row],[CANTIDAD]]/SALIDA[[#This Row],[UND MEDIDA]]</f>
        <v>#N/A</v>
      </c>
      <c r="G5119" t="e">
        <f>VLOOKUP(SALIDA[[#This Row],[CODIGO]],FAMILIAS[],4,FALSE)</f>
        <v>#N/A</v>
      </c>
      <c r="H5119" s="10" t="e">
        <f>IF(VLOOKUP(SALIDA[[#This Row],[CODIGO]],STOCKSANLUIS[],7,FALSE)=0,"PRODUCTO SIN STOCK/UBICACIÓN",VLOOKUP(SALIDA[[#This Row],[CODIGO]],STOCKSANLUIS[],7,FALSE))</f>
        <v>#N/A</v>
      </c>
      <c r="I5119" s="10"/>
      <c r="J5119" t="e">
        <f>SALIDA[[#This Row],[CODIGO]]&amp;"       "&amp;SALIDA[[#This Row],[FAMILIA]]</f>
        <v>#N/A</v>
      </c>
      <c r="K5119" t="e">
        <f>VLOOKUP(SALIDA[[#This Row],[CODIGO]],STOCK_STARSOFT[],5,FALSE)</f>
        <v>#N/A</v>
      </c>
      <c r="L5119" t="e">
        <f>SALIDA[[#This Row],[CANTIDAD]]*SALIDA[[#This Row],[PRECIO UND]]</f>
        <v>#N/A</v>
      </c>
    </row>
    <row r="5120" spans="1:12" x14ac:dyDescent="0.25">
      <c r="A5120" s="6"/>
      <c r="B5120" s="100" t="e">
        <f>VLOOKUP(SALIDA[[#This Row],[CODIGO]],STOCKSANLUIS[],2,FALSE)</f>
        <v>#N/A</v>
      </c>
      <c r="C5120" s="153"/>
      <c r="E5120" t="e">
        <f>IF(VLOOKUP(SALIDA[[#This Row],[CODIGO]],STOCKSANLUIS[],6,FALSE)=0,"PRODUCTO SIN STOCK/UBICACIÓN",VLOOKUP(SALIDA[[#This Row],[CODIGO]],STOCKSANLUIS[],6,FALSE))</f>
        <v>#N/A</v>
      </c>
      <c r="F5120" t="e">
        <f>SALIDA[[#This Row],[CANTIDAD]]/SALIDA[[#This Row],[UND MEDIDA]]</f>
        <v>#N/A</v>
      </c>
      <c r="G5120" t="e">
        <f>VLOOKUP(SALIDA[[#This Row],[CODIGO]],FAMILIAS[],4,FALSE)</f>
        <v>#N/A</v>
      </c>
      <c r="H5120" s="10" t="e">
        <f>IF(VLOOKUP(SALIDA[[#This Row],[CODIGO]],STOCKSANLUIS[],7,FALSE)=0,"PRODUCTO SIN STOCK/UBICACIÓN",VLOOKUP(SALIDA[[#This Row],[CODIGO]],STOCKSANLUIS[],7,FALSE))</f>
        <v>#N/A</v>
      </c>
      <c r="I5120" s="10"/>
      <c r="J5120" t="e">
        <f>SALIDA[[#This Row],[CODIGO]]&amp;"       "&amp;SALIDA[[#This Row],[FAMILIA]]</f>
        <v>#N/A</v>
      </c>
      <c r="K5120" t="e">
        <f>VLOOKUP(SALIDA[[#This Row],[CODIGO]],STOCK_STARSOFT[],5,FALSE)</f>
        <v>#N/A</v>
      </c>
      <c r="L5120" t="e">
        <f>SALIDA[[#This Row],[CANTIDAD]]*SALIDA[[#This Row],[PRECIO UND]]</f>
        <v>#N/A</v>
      </c>
    </row>
    <row r="5121" spans="1:12" x14ac:dyDescent="0.25">
      <c r="A5121" s="6"/>
      <c r="B5121" s="100" t="e">
        <f>VLOOKUP(SALIDA[[#This Row],[CODIGO]],STOCKSANLUIS[],2,FALSE)</f>
        <v>#N/A</v>
      </c>
      <c r="C5121" s="153"/>
      <c r="E5121" t="e">
        <f>IF(VLOOKUP(SALIDA[[#This Row],[CODIGO]],STOCKSANLUIS[],6,FALSE)=0,"PRODUCTO SIN STOCK/UBICACIÓN",VLOOKUP(SALIDA[[#This Row],[CODIGO]],STOCKSANLUIS[],6,FALSE))</f>
        <v>#N/A</v>
      </c>
      <c r="F5121" t="e">
        <f>SALIDA[[#This Row],[CANTIDAD]]/SALIDA[[#This Row],[UND MEDIDA]]</f>
        <v>#N/A</v>
      </c>
      <c r="G5121" t="e">
        <f>VLOOKUP(SALIDA[[#This Row],[CODIGO]],FAMILIAS[],4,FALSE)</f>
        <v>#N/A</v>
      </c>
      <c r="H5121" s="10" t="e">
        <f>IF(VLOOKUP(SALIDA[[#This Row],[CODIGO]],STOCKSANLUIS[],7,FALSE)=0,"PRODUCTO SIN STOCK/UBICACIÓN",VLOOKUP(SALIDA[[#This Row],[CODIGO]],STOCKSANLUIS[],7,FALSE))</f>
        <v>#N/A</v>
      </c>
      <c r="I5121" s="10"/>
      <c r="J5121" t="e">
        <f>SALIDA[[#This Row],[CODIGO]]&amp;"       "&amp;SALIDA[[#This Row],[FAMILIA]]</f>
        <v>#N/A</v>
      </c>
      <c r="K5121" t="e">
        <f>VLOOKUP(SALIDA[[#This Row],[CODIGO]],STOCK_STARSOFT[],5,FALSE)</f>
        <v>#N/A</v>
      </c>
      <c r="L5121" t="e">
        <f>SALIDA[[#This Row],[CANTIDAD]]*SALIDA[[#This Row],[PRECIO UND]]</f>
        <v>#N/A</v>
      </c>
    </row>
    <row r="5122" spans="1:12" x14ac:dyDescent="0.25">
      <c r="A5122" s="6"/>
      <c r="B5122" s="100" t="e">
        <f>VLOOKUP(SALIDA[[#This Row],[CODIGO]],STOCKSANLUIS[],2,FALSE)</f>
        <v>#N/A</v>
      </c>
      <c r="C5122" s="153"/>
      <c r="E5122" t="e">
        <f>IF(VLOOKUP(SALIDA[[#This Row],[CODIGO]],STOCKSANLUIS[],6,FALSE)=0,"PRODUCTO SIN STOCK/UBICACIÓN",VLOOKUP(SALIDA[[#This Row],[CODIGO]],STOCKSANLUIS[],6,FALSE))</f>
        <v>#N/A</v>
      </c>
      <c r="F5122" t="e">
        <f>SALIDA[[#This Row],[CANTIDAD]]/SALIDA[[#This Row],[UND MEDIDA]]</f>
        <v>#N/A</v>
      </c>
      <c r="G5122" t="e">
        <f>VLOOKUP(SALIDA[[#This Row],[CODIGO]],FAMILIAS[],4,FALSE)</f>
        <v>#N/A</v>
      </c>
      <c r="H5122" s="10" t="e">
        <f>IF(VLOOKUP(SALIDA[[#This Row],[CODIGO]],STOCKSANLUIS[],7,FALSE)=0,"PRODUCTO SIN STOCK/UBICACIÓN",VLOOKUP(SALIDA[[#This Row],[CODIGO]],STOCKSANLUIS[],7,FALSE))</f>
        <v>#N/A</v>
      </c>
      <c r="I5122" s="10"/>
      <c r="J5122" t="e">
        <f>SALIDA[[#This Row],[CODIGO]]&amp;"       "&amp;SALIDA[[#This Row],[FAMILIA]]</f>
        <v>#N/A</v>
      </c>
      <c r="K5122" t="e">
        <f>VLOOKUP(SALIDA[[#This Row],[CODIGO]],STOCK_STARSOFT[],5,FALSE)</f>
        <v>#N/A</v>
      </c>
      <c r="L5122" t="e">
        <f>SALIDA[[#This Row],[CANTIDAD]]*SALIDA[[#This Row],[PRECIO UND]]</f>
        <v>#N/A</v>
      </c>
    </row>
    <row r="5123" spans="1:12" x14ac:dyDescent="0.25">
      <c r="A5123" s="6"/>
      <c r="B5123" s="100" t="e">
        <f>VLOOKUP(SALIDA[[#This Row],[CODIGO]],STOCKSANLUIS[],2,FALSE)</f>
        <v>#N/A</v>
      </c>
      <c r="C5123" s="153"/>
      <c r="E5123" t="e">
        <f>IF(VLOOKUP(SALIDA[[#This Row],[CODIGO]],STOCKSANLUIS[],6,FALSE)=0,"PRODUCTO SIN STOCK/UBICACIÓN",VLOOKUP(SALIDA[[#This Row],[CODIGO]],STOCKSANLUIS[],6,FALSE))</f>
        <v>#N/A</v>
      </c>
      <c r="F5123" t="e">
        <f>SALIDA[[#This Row],[CANTIDAD]]/SALIDA[[#This Row],[UND MEDIDA]]</f>
        <v>#N/A</v>
      </c>
      <c r="G5123" t="e">
        <f>VLOOKUP(SALIDA[[#This Row],[CODIGO]],FAMILIAS[],4,FALSE)</f>
        <v>#N/A</v>
      </c>
      <c r="H5123" s="10" t="e">
        <f>IF(VLOOKUP(SALIDA[[#This Row],[CODIGO]],STOCKSANLUIS[],7,FALSE)=0,"PRODUCTO SIN STOCK/UBICACIÓN",VLOOKUP(SALIDA[[#This Row],[CODIGO]],STOCKSANLUIS[],7,FALSE))</f>
        <v>#N/A</v>
      </c>
      <c r="I5123" s="10"/>
      <c r="J5123" t="e">
        <f>SALIDA[[#This Row],[CODIGO]]&amp;"       "&amp;SALIDA[[#This Row],[FAMILIA]]</f>
        <v>#N/A</v>
      </c>
      <c r="K5123" t="e">
        <f>VLOOKUP(SALIDA[[#This Row],[CODIGO]],STOCK_STARSOFT[],5,FALSE)</f>
        <v>#N/A</v>
      </c>
      <c r="L5123" t="e">
        <f>SALIDA[[#This Row],[CANTIDAD]]*SALIDA[[#This Row],[PRECIO UND]]</f>
        <v>#N/A</v>
      </c>
    </row>
    <row r="5124" spans="1:12" x14ac:dyDescent="0.25">
      <c r="A5124" s="6"/>
      <c r="B5124" s="100" t="e">
        <f>VLOOKUP(SALIDA[[#This Row],[CODIGO]],STOCKSANLUIS[],2,FALSE)</f>
        <v>#N/A</v>
      </c>
      <c r="C5124" s="153"/>
      <c r="E5124" t="e">
        <f>IF(VLOOKUP(SALIDA[[#This Row],[CODIGO]],STOCKSANLUIS[],6,FALSE)=0,"PRODUCTO SIN STOCK/UBICACIÓN",VLOOKUP(SALIDA[[#This Row],[CODIGO]],STOCKSANLUIS[],6,FALSE))</f>
        <v>#N/A</v>
      </c>
      <c r="F5124" t="e">
        <f>SALIDA[[#This Row],[CANTIDAD]]/SALIDA[[#This Row],[UND MEDIDA]]</f>
        <v>#N/A</v>
      </c>
      <c r="G5124" t="e">
        <f>VLOOKUP(SALIDA[[#This Row],[CODIGO]],FAMILIAS[],4,FALSE)</f>
        <v>#N/A</v>
      </c>
      <c r="H5124" s="10" t="e">
        <f>IF(VLOOKUP(SALIDA[[#This Row],[CODIGO]],STOCKSANLUIS[],7,FALSE)=0,"PRODUCTO SIN STOCK/UBICACIÓN",VLOOKUP(SALIDA[[#This Row],[CODIGO]],STOCKSANLUIS[],7,FALSE))</f>
        <v>#N/A</v>
      </c>
      <c r="I5124" s="10"/>
      <c r="J5124" t="e">
        <f>SALIDA[[#This Row],[CODIGO]]&amp;"       "&amp;SALIDA[[#This Row],[FAMILIA]]</f>
        <v>#N/A</v>
      </c>
      <c r="K5124" t="e">
        <f>VLOOKUP(SALIDA[[#This Row],[CODIGO]],STOCK_STARSOFT[],5,FALSE)</f>
        <v>#N/A</v>
      </c>
      <c r="L5124" t="e">
        <f>SALIDA[[#This Row],[CANTIDAD]]*SALIDA[[#This Row],[PRECIO UND]]</f>
        <v>#N/A</v>
      </c>
    </row>
    <row r="5125" spans="1:12" x14ac:dyDescent="0.25">
      <c r="A5125" s="6"/>
      <c r="B5125" s="100" t="e">
        <f>VLOOKUP(SALIDA[[#This Row],[CODIGO]],STOCKSANLUIS[],2,FALSE)</f>
        <v>#N/A</v>
      </c>
      <c r="C5125" s="153"/>
      <c r="E5125" t="e">
        <f>IF(VLOOKUP(SALIDA[[#This Row],[CODIGO]],STOCKSANLUIS[],6,FALSE)=0,"PRODUCTO SIN STOCK/UBICACIÓN",VLOOKUP(SALIDA[[#This Row],[CODIGO]],STOCKSANLUIS[],6,FALSE))</f>
        <v>#N/A</v>
      </c>
      <c r="F5125" t="e">
        <f>SALIDA[[#This Row],[CANTIDAD]]/SALIDA[[#This Row],[UND MEDIDA]]</f>
        <v>#N/A</v>
      </c>
      <c r="G5125" t="e">
        <f>VLOOKUP(SALIDA[[#This Row],[CODIGO]],FAMILIAS[],4,FALSE)</f>
        <v>#N/A</v>
      </c>
      <c r="H5125" s="10" t="e">
        <f>IF(VLOOKUP(SALIDA[[#This Row],[CODIGO]],STOCKSANLUIS[],7,FALSE)=0,"PRODUCTO SIN STOCK/UBICACIÓN",VLOOKUP(SALIDA[[#This Row],[CODIGO]],STOCKSANLUIS[],7,FALSE))</f>
        <v>#N/A</v>
      </c>
      <c r="I5125" s="10"/>
      <c r="J5125" t="e">
        <f>SALIDA[[#This Row],[CODIGO]]&amp;"       "&amp;SALIDA[[#This Row],[FAMILIA]]</f>
        <v>#N/A</v>
      </c>
      <c r="K5125" t="e">
        <f>VLOOKUP(SALIDA[[#This Row],[CODIGO]],STOCK_STARSOFT[],5,FALSE)</f>
        <v>#N/A</v>
      </c>
      <c r="L5125" t="e">
        <f>SALIDA[[#This Row],[CANTIDAD]]*SALIDA[[#This Row],[PRECIO UND]]</f>
        <v>#N/A</v>
      </c>
    </row>
    <row r="5126" spans="1:12" x14ac:dyDescent="0.25">
      <c r="A5126" s="6"/>
      <c r="B5126" s="100" t="e">
        <f>VLOOKUP(SALIDA[[#This Row],[CODIGO]],STOCKSANLUIS[],2,FALSE)</f>
        <v>#N/A</v>
      </c>
      <c r="C5126" s="153"/>
      <c r="E5126" t="e">
        <f>IF(VLOOKUP(SALIDA[[#This Row],[CODIGO]],STOCKSANLUIS[],6,FALSE)=0,"PRODUCTO SIN STOCK/UBICACIÓN",VLOOKUP(SALIDA[[#This Row],[CODIGO]],STOCKSANLUIS[],6,FALSE))</f>
        <v>#N/A</v>
      </c>
      <c r="F5126" t="e">
        <f>SALIDA[[#This Row],[CANTIDAD]]/SALIDA[[#This Row],[UND MEDIDA]]</f>
        <v>#N/A</v>
      </c>
      <c r="G5126" t="e">
        <f>VLOOKUP(SALIDA[[#This Row],[CODIGO]],FAMILIAS[],4,FALSE)</f>
        <v>#N/A</v>
      </c>
      <c r="H5126" s="10" t="e">
        <f>IF(VLOOKUP(SALIDA[[#This Row],[CODIGO]],STOCKSANLUIS[],7,FALSE)=0,"PRODUCTO SIN STOCK/UBICACIÓN",VLOOKUP(SALIDA[[#This Row],[CODIGO]],STOCKSANLUIS[],7,FALSE))</f>
        <v>#N/A</v>
      </c>
      <c r="I5126" s="10"/>
      <c r="J5126" t="e">
        <f>SALIDA[[#This Row],[CODIGO]]&amp;"       "&amp;SALIDA[[#This Row],[FAMILIA]]</f>
        <v>#N/A</v>
      </c>
      <c r="K5126" t="e">
        <f>VLOOKUP(SALIDA[[#This Row],[CODIGO]],STOCK_STARSOFT[],5,FALSE)</f>
        <v>#N/A</v>
      </c>
      <c r="L5126" t="e">
        <f>SALIDA[[#This Row],[CANTIDAD]]*SALIDA[[#This Row],[PRECIO UND]]</f>
        <v>#N/A</v>
      </c>
    </row>
    <row r="5127" spans="1:12" x14ac:dyDescent="0.25">
      <c r="A5127" s="6"/>
      <c r="B5127" s="100" t="e">
        <f>VLOOKUP(SALIDA[[#This Row],[CODIGO]],STOCKSANLUIS[],2,FALSE)</f>
        <v>#N/A</v>
      </c>
      <c r="C5127" s="153"/>
      <c r="E5127" t="e">
        <f>IF(VLOOKUP(SALIDA[[#This Row],[CODIGO]],STOCKSANLUIS[],6,FALSE)=0,"PRODUCTO SIN STOCK/UBICACIÓN",VLOOKUP(SALIDA[[#This Row],[CODIGO]],STOCKSANLUIS[],6,FALSE))</f>
        <v>#N/A</v>
      </c>
      <c r="F5127" t="e">
        <f>SALIDA[[#This Row],[CANTIDAD]]/SALIDA[[#This Row],[UND MEDIDA]]</f>
        <v>#N/A</v>
      </c>
      <c r="G5127" t="e">
        <f>VLOOKUP(SALIDA[[#This Row],[CODIGO]],FAMILIAS[],4,FALSE)</f>
        <v>#N/A</v>
      </c>
      <c r="H5127" s="10" t="e">
        <f>IF(VLOOKUP(SALIDA[[#This Row],[CODIGO]],STOCKSANLUIS[],7,FALSE)=0,"PRODUCTO SIN STOCK/UBICACIÓN",VLOOKUP(SALIDA[[#This Row],[CODIGO]],STOCKSANLUIS[],7,FALSE))</f>
        <v>#N/A</v>
      </c>
      <c r="I5127" s="10"/>
      <c r="J5127" t="e">
        <f>SALIDA[[#This Row],[CODIGO]]&amp;"       "&amp;SALIDA[[#This Row],[FAMILIA]]</f>
        <v>#N/A</v>
      </c>
      <c r="K5127" t="e">
        <f>VLOOKUP(SALIDA[[#This Row],[CODIGO]],STOCK_STARSOFT[],5,FALSE)</f>
        <v>#N/A</v>
      </c>
      <c r="L5127" t="e">
        <f>SALIDA[[#This Row],[CANTIDAD]]*SALIDA[[#This Row],[PRECIO UND]]</f>
        <v>#N/A</v>
      </c>
    </row>
    <row r="5128" spans="1:12" x14ac:dyDescent="0.25">
      <c r="A5128" s="6"/>
      <c r="B5128" s="100" t="e">
        <f>VLOOKUP(SALIDA[[#This Row],[CODIGO]],STOCKSANLUIS[],2,FALSE)</f>
        <v>#N/A</v>
      </c>
      <c r="C5128" s="153"/>
      <c r="E5128" t="e">
        <f>IF(VLOOKUP(SALIDA[[#This Row],[CODIGO]],STOCKSANLUIS[],6,FALSE)=0,"PRODUCTO SIN STOCK/UBICACIÓN",VLOOKUP(SALIDA[[#This Row],[CODIGO]],STOCKSANLUIS[],6,FALSE))</f>
        <v>#N/A</v>
      </c>
      <c r="F5128" t="e">
        <f>SALIDA[[#This Row],[CANTIDAD]]/SALIDA[[#This Row],[UND MEDIDA]]</f>
        <v>#N/A</v>
      </c>
      <c r="G5128" t="e">
        <f>VLOOKUP(SALIDA[[#This Row],[CODIGO]],FAMILIAS[],4,FALSE)</f>
        <v>#N/A</v>
      </c>
      <c r="H5128" s="10" t="e">
        <f>IF(VLOOKUP(SALIDA[[#This Row],[CODIGO]],STOCKSANLUIS[],7,FALSE)=0,"PRODUCTO SIN STOCK/UBICACIÓN",VLOOKUP(SALIDA[[#This Row],[CODIGO]],STOCKSANLUIS[],7,FALSE))</f>
        <v>#N/A</v>
      </c>
      <c r="I5128" s="10"/>
      <c r="J5128" t="e">
        <f>SALIDA[[#This Row],[CODIGO]]&amp;"       "&amp;SALIDA[[#This Row],[FAMILIA]]</f>
        <v>#N/A</v>
      </c>
      <c r="K5128" t="e">
        <f>VLOOKUP(SALIDA[[#This Row],[CODIGO]],STOCK_STARSOFT[],5,FALSE)</f>
        <v>#N/A</v>
      </c>
      <c r="L5128" t="e">
        <f>SALIDA[[#This Row],[CANTIDAD]]*SALIDA[[#This Row],[PRECIO UND]]</f>
        <v>#N/A</v>
      </c>
    </row>
    <row r="5129" spans="1:12" x14ac:dyDescent="0.25">
      <c r="A5129" s="6"/>
      <c r="B5129" s="100" t="e">
        <f>VLOOKUP(SALIDA[[#This Row],[CODIGO]],STOCKSANLUIS[],2,FALSE)</f>
        <v>#N/A</v>
      </c>
      <c r="C5129" s="153"/>
      <c r="E5129" t="e">
        <f>IF(VLOOKUP(SALIDA[[#This Row],[CODIGO]],STOCKSANLUIS[],6,FALSE)=0,"PRODUCTO SIN STOCK/UBICACIÓN",VLOOKUP(SALIDA[[#This Row],[CODIGO]],STOCKSANLUIS[],6,FALSE))</f>
        <v>#N/A</v>
      </c>
      <c r="F5129" t="e">
        <f>SALIDA[[#This Row],[CANTIDAD]]/SALIDA[[#This Row],[UND MEDIDA]]</f>
        <v>#N/A</v>
      </c>
      <c r="G5129" t="e">
        <f>VLOOKUP(SALIDA[[#This Row],[CODIGO]],FAMILIAS[],4,FALSE)</f>
        <v>#N/A</v>
      </c>
      <c r="H5129" s="10" t="e">
        <f>IF(VLOOKUP(SALIDA[[#This Row],[CODIGO]],STOCKSANLUIS[],7,FALSE)=0,"PRODUCTO SIN STOCK/UBICACIÓN",VLOOKUP(SALIDA[[#This Row],[CODIGO]],STOCKSANLUIS[],7,FALSE))</f>
        <v>#N/A</v>
      </c>
      <c r="I5129" s="10"/>
      <c r="J5129" t="e">
        <f>SALIDA[[#This Row],[CODIGO]]&amp;"       "&amp;SALIDA[[#This Row],[FAMILIA]]</f>
        <v>#N/A</v>
      </c>
      <c r="K5129" t="e">
        <f>VLOOKUP(SALIDA[[#This Row],[CODIGO]],STOCK_STARSOFT[],5,FALSE)</f>
        <v>#N/A</v>
      </c>
      <c r="L5129" t="e">
        <f>SALIDA[[#This Row],[CANTIDAD]]*SALIDA[[#This Row],[PRECIO UND]]</f>
        <v>#N/A</v>
      </c>
    </row>
    <row r="5130" spans="1:12" x14ac:dyDescent="0.25">
      <c r="A5130" s="6"/>
      <c r="B5130" s="100" t="e">
        <f>VLOOKUP(SALIDA[[#This Row],[CODIGO]],STOCKSANLUIS[],2,FALSE)</f>
        <v>#N/A</v>
      </c>
      <c r="C5130" s="153"/>
      <c r="E5130" t="e">
        <f>IF(VLOOKUP(SALIDA[[#This Row],[CODIGO]],STOCKSANLUIS[],6,FALSE)=0,"PRODUCTO SIN STOCK/UBICACIÓN",VLOOKUP(SALIDA[[#This Row],[CODIGO]],STOCKSANLUIS[],6,FALSE))</f>
        <v>#N/A</v>
      </c>
      <c r="F5130" t="e">
        <f>SALIDA[[#This Row],[CANTIDAD]]/SALIDA[[#This Row],[UND MEDIDA]]</f>
        <v>#N/A</v>
      </c>
      <c r="G5130" t="e">
        <f>VLOOKUP(SALIDA[[#This Row],[CODIGO]],FAMILIAS[],4,FALSE)</f>
        <v>#N/A</v>
      </c>
      <c r="H5130" s="10" t="e">
        <f>IF(VLOOKUP(SALIDA[[#This Row],[CODIGO]],STOCKSANLUIS[],7,FALSE)=0,"PRODUCTO SIN STOCK/UBICACIÓN",VLOOKUP(SALIDA[[#This Row],[CODIGO]],STOCKSANLUIS[],7,FALSE))</f>
        <v>#N/A</v>
      </c>
      <c r="I5130" s="10"/>
      <c r="J5130" t="e">
        <f>SALIDA[[#This Row],[CODIGO]]&amp;"       "&amp;SALIDA[[#This Row],[FAMILIA]]</f>
        <v>#N/A</v>
      </c>
      <c r="K5130" t="e">
        <f>VLOOKUP(SALIDA[[#This Row],[CODIGO]],STOCK_STARSOFT[],5,FALSE)</f>
        <v>#N/A</v>
      </c>
      <c r="L5130" t="e">
        <f>SALIDA[[#This Row],[CANTIDAD]]*SALIDA[[#This Row],[PRECIO UND]]</f>
        <v>#N/A</v>
      </c>
    </row>
    <row r="5131" spans="1:12" x14ac:dyDescent="0.25">
      <c r="A5131" s="6"/>
      <c r="B5131" s="100" t="e">
        <f>VLOOKUP(SALIDA[[#This Row],[CODIGO]],STOCKSANLUIS[],2,FALSE)</f>
        <v>#N/A</v>
      </c>
      <c r="C5131" s="153"/>
      <c r="E5131" t="e">
        <f>IF(VLOOKUP(SALIDA[[#This Row],[CODIGO]],STOCKSANLUIS[],6,FALSE)=0,"PRODUCTO SIN STOCK/UBICACIÓN",VLOOKUP(SALIDA[[#This Row],[CODIGO]],STOCKSANLUIS[],6,FALSE))</f>
        <v>#N/A</v>
      </c>
      <c r="F5131" t="e">
        <f>SALIDA[[#This Row],[CANTIDAD]]/SALIDA[[#This Row],[UND MEDIDA]]</f>
        <v>#N/A</v>
      </c>
      <c r="G5131" t="e">
        <f>VLOOKUP(SALIDA[[#This Row],[CODIGO]],FAMILIAS[],4,FALSE)</f>
        <v>#N/A</v>
      </c>
      <c r="H5131" s="10" t="e">
        <f>IF(VLOOKUP(SALIDA[[#This Row],[CODIGO]],STOCKSANLUIS[],7,FALSE)=0,"PRODUCTO SIN STOCK/UBICACIÓN",VLOOKUP(SALIDA[[#This Row],[CODIGO]],STOCKSANLUIS[],7,FALSE))</f>
        <v>#N/A</v>
      </c>
      <c r="I5131" s="10"/>
      <c r="J5131" t="e">
        <f>SALIDA[[#This Row],[CODIGO]]&amp;"       "&amp;SALIDA[[#This Row],[FAMILIA]]</f>
        <v>#N/A</v>
      </c>
      <c r="K5131" t="e">
        <f>VLOOKUP(SALIDA[[#This Row],[CODIGO]],STOCK_STARSOFT[],5,FALSE)</f>
        <v>#N/A</v>
      </c>
      <c r="L5131" t="e">
        <f>SALIDA[[#This Row],[CANTIDAD]]*SALIDA[[#This Row],[PRECIO UND]]</f>
        <v>#N/A</v>
      </c>
    </row>
    <row r="5132" spans="1:12" x14ac:dyDescent="0.25">
      <c r="A5132" s="6"/>
      <c r="B5132" s="100" t="e">
        <f>VLOOKUP(SALIDA[[#This Row],[CODIGO]],STOCKSANLUIS[],2,FALSE)</f>
        <v>#N/A</v>
      </c>
      <c r="C5132" s="153"/>
      <c r="E5132" t="e">
        <f>IF(VLOOKUP(SALIDA[[#This Row],[CODIGO]],STOCKSANLUIS[],6,FALSE)=0,"PRODUCTO SIN STOCK/UBICACIÓN",VLOOKUP(SALIDA[[#This Row],[CODIGO]],STOCKSANLUIS[],6,FALSE))</f>
        <v>#N/A</v>
      </c>
      <c r="F5132" t="e">
        <f>SALIDA[[#This Row],[CANTIDAD]]/SALIDA[[#This Row],[UND MEDIDA]]</f>
        <v>#N/A</v>
      </c>
      <c r="G5132" t="e">
        <f>VLOOKUP(SALIDA[[#This Row],[CODIGO]],FAMILIAS[],4,FALSE)</f>
        <v>#N/A</v>
      </c>
      <c r="H5132" s="10" t="e">
        <f>IF(VLOOKUP(SALIDA[[#This Row],[CODIGO]],STOCKSANLUIS[],7,FALSE)=0,"PRODUCTO SIN STOCK/UBICACIÓN",VLOOKUP(SALIDA[[#This Row],[CODIGO]],STOCKSANLUIS[],7,FALSE))</f>
        <v>#N/A</v>
      </c>
      <c r="I5132" s="10"/>
      <c r="J5132" t="e">
        <f>SALIDA[[#This Row],[CODIGO]]&amp;"       "&amp;SALIDA[[#This Row],[FAMILIA]]</f>
        <v>#N/A</v>
      </c>
      <c r="K5132" t="e">
        <f>VLOOKUP(SALIDA[[#This Row],[CODIGO]],STOCK_STARSOFT[],5,FALSE)</f>
        <v>#N/A</v>
      </c>
      <c r="L5132" t="e">
        <f>SALIDA[[#This Row],[CANTIDAD]]*SALIDA[[#This Row],[PRECIO UND]]</f>
        <v>#N/A</v>
      </c>
    </row>
    <row r="5133" spans="1:12" x14ac:dyDescent="0.25">
      <c r="A5133" s="6"/>
      <c r="B5133" s="100" t="e">
        <f>VLOOKUP(SALIDA[[#This Row],[CODIGO]],STOCKSANLUIS[],2,FALSE)</f>
        <v>#N/A</v>
      </c>
      <c r="C5133" s="153"/>
      <c r="E5133" t="e">
        <f>IF(VLOOKUP(SALIDA[[#This Row],[CODIGO]],STOCKSANLUIS[],6,FALSE)=0,"PRODUCTO SIN STOCK/UBICACIÓN",VLOOKUP(SALIDA[[#This Row],[CODIGO]],STOCKSANLUIS[],6,FALSE))</f>
        <v>#N/A</v>
      </c>
      <c r="F5133" t="e">
        <f>SALIDA[[#This Row],[CANTIDAD]]/SALIDA[[#This Row],[UND MEDIDA]]</f>
        <v>#N/A</v>
      </c>
      <c r="G5133" t="e">
        <f>VLOOKUP(SALIDA[[#This Row],[CODIGO]],FAMILIAS[],4,FALSE)</f>
        <v>#N/A</v>
      </c>
      <c r="H5133" s="10" t="e">
        <f>IF(VLOOKUP(SALIDA[[#This Row],[CODIGO]],STOCKSANLUIS[],7,FALSE)=0,"PRODUCTO SIN STOCK/UBICACIÓN",VLOOKUP(SALIDA[[#This Row],[CODIGO]],STOCKSANLUIS[],7,FALSE))</f>
        <v>#N/A</v>
      </c>
      <c r="I5133" s="10"/>
      <c r="J5133" t="e">
        <f>SALIDA[[#This Row],[CODIGO]]&amp;"       "&amp;SALIDA[[#This Row],[FAMILIA]]</f>
        <v>#N/A</v>
      </c>
      <c r="K5133" t="e">
        <f>VLOOKUP(SALIDA[[#This Row],[CODIGO]],STOCK_STARSOFT[],5,FALSE)</f>
        <v>#N/A</v>
      </c>
      <c r="L5133" t="e">
        <f>SALIDA[[#This Row],[CANTIDAD]]*SALIDA[[#This Row],[PRECIO UND]]</f>
        <v>#N/A</v>
      </c>
    </row>
    <row r="5134" spans="1:12" x14ac:dyDescent="0.25">
      <c r="A5134" s="6"/>
      <c r="B5134" s="100" t="e">
        <f>VLOOKUP(SALIDA[[#This Row],[CODIGO]],STOCKSANLUIS[],2,FALSE)</f>
        <v>#N/A</v>
      </c>
      <c r="C5134" s="153"/>
      <c r="E5134" t="e">
        <f>IF(VLOOKUP(SALIDA[[#This Row],[CODIGO]],STOCKSANLUIS[],6,FALSE)=0,"PRODUCTO SIN STOCK/UBICACIÓN",VLOOKUP(SALIDA[[#This Row],[CODIGO]],STOCKSANLUIS[],6,FALSE))</f>
        <v>#N/A</v>
      </c>
      <c r="F5134" t="e">
        <f>SALIDA[[#This Row],[CANTIDAD]]/SALIDA[[#This Row],[UND MEDIDA]]</f>
        <v>#N/A</v>
      </c>
      <c r="G5134" t="e">
        <f>VLOOKUP(SALIDA[[#This Row],[CODIGO]],FAMILIAS[],4,FALSE)</f>
        <v>#N/A</v>
      </c>
      <c r="H5134" s="10" t="e">
        <f>IF(VLOOKUP(SALIDA[[#This Row],[CODIGO]],STOCKSANLUIS[],7,FALSE)=0,"PRODUCTO SIN STOCK/UBICACIÓN",VLOOKUP(SALIDA[[#This Row],[CODIGO]],STOCKSANLUIS[],7,FALSE))</f>
        <v>#N/A</v>
      </c>
      <c r="I5134" s="10"/>
      <c r="J5134" t="e">
        <f>SALIDA[[#This Row],[CODIGO]]&amp;"       "&amp;SALIDA[[#This Row],[FAMILIA]]</f>
        <v>#N/A</v>
      </c>
      <c r="K5134" t="e">
        <f>VLOOKUP(SALIDA[[#This Row],[CODIGO]],STOCK_STARSOFT[],5,FALSE)</f>
        <v>#N/A</v>
      </c>
      <c r="L5134" t="e">
        <f>SALIDA[[#This Row],[CANTIDAD]]*SALIDA[[#This Row],[PRECIO UND]]</f>
        <v>#N/A</v>
      </c>
    </row>
    <row r="5135" spans="1:12" x14ac:dyDescent="0.25">
      <c r="A5135" s="6"/>
      <c r="B5135" s="100" t="e">
        <f>VLOOKUP(SALIDA[[#This Row],[CODIGO]],STOCKSANLUIS[],2,FALSE)</f>
        <v>#N/A</v>
      </c>
      <c r="C5135" s="153"/>
      <c r="E5135" t="e">
        <f>IF(VLOOKUP(SALIDA[[#This Row],[CODIGO]],STOCKSANLUIS[],6,FALSE)=0,"PRODUCTO SIN STOCK/UBICACIÓN",VLOOKUP(SALIDA[[#This Row],[CODIGO]],STOCKSANLUIS[],6,FALSE))</f>
        <v>#N/A</v>
      </c>
      <c r="F5135" t="e">
        <f>SALIDA[[#This Row],[CANTIDAD]]/SALIDA[[#This Row],[UND MEDIDA]]</f>
        <v>#N/A</v>
      </c>
      <c r="G5135" t="e">
        <f>VLOOKUP(SALIDA[[#This Row],[CODIGO]],FAMILIAS[],4,FALSE)</f>
        <v>#N/A</v>
      </c>
      <c r="H5135" s="10" t="e">
        <f>IF(VLOOKUP(SALIDA[[#This Row],[CODIGO]],STOCKSANLUIS[],7,FALSE)=0,"PRODUCTO SIN STOCK/UBICACIÓN",VLOOKUP(SALIDA[[#This Row],[CODIGO]],STOCKSANLUIS[],7,FALSE))</f>
        <v>#N/A</v>
      </c>
      <c r="I5135" s="10"/>
      <c r="J5135" t="e">
        <f>SALIDA[[#This Row],[CODIGO]]&amp;"       "&amp;SALIDA[[#This Row],[FAMILIA]]</f>
        <v>#N/A</v>
      </c>
      <c r="K5135" t="e">
        <f>VLOOKUP(SALIDA[[#This Row],[CODIGO]],STOCK_STARSOFT[],5,FALSE)</f>
        <v>#N/A</v>
      </c>
      <c r="L5135" t="e">
        <f>SALIDA[[#This Row],[CANTIDAD]]*SALIDA[[#This Row],[PRECIO UND]]</f>
        <v>#N/A</v>
      </c>
    </row>
    <row r="5136" spans="1:12" x14ac:dyDescent="0.25">
      <c r="A5136" s="6"/>
      <c r="B5136" s="100" t="e">
        <f>VLOOKUP(SALIDA[[#This Row],[CODIGO]],STOCKSANLUIS[],2,FALSE)</f>
        <v>#N/A</v>
      </c>
      <c r="C5136" s="153"/>
      <c r="E5136" t="e">
        <f>IF(VLOOKUP(SALIDA[[#This Row],[CODIGO]],STOCKSANLUIS[],6,FALSE)=0,"PRODUCTO SIN STOCK/UBICACIÓN",VLOOKUP(SALIDA[[#This Row],[CODIGO]],STOCKSANLUIS[],6,FALSE))</f>
        <v>#N/A</v>
      </c>
      <c r="F5136" t="e">
        <f>SALIDA[[#This Row],[CANTIDAD]]/SALIDA[[#This Row],[UND MEDIDA]]</f>
        <v>#N/A</v>
      </c>
      <c r="G5136" t="e">
        <f>VLOOKUP(SALIDA[[#This Row],[CODIGO]],FAMILIAS[],4,FALSE)</f>
        <v>#N/A</v>
      </c>
      <c r="H5136" s="10" t="e">
        <f>IF(VLOOKUP(SALIDA[[#This Row],[CODIGO]],STOCKSANLUIS[],7,FALSE)=0,"PRODUCTO SIN STOCK/UBICACIÓN",VLOOKUP(SALIDA[[#This Row],[CODIGO]],STOCKSANLUIS[],7,FALSE))</f>
        <v>#N/A</v>
      </c>
      <c r="I5136" s="10"/>
      <c r="J5136" t="e">
        <f>SALIDA[[#This Row],[CODIGO]]&amp;"       "&amp;SALIDA[[#This Row],[FAMILIA]]</f>
        <v>#N/A</v>
      </c>
      <c r="K5136" t="e">
        <f>VLOOKUP(SALIDA[[#This Row],[CODIGO]],STOCK_STARSOFT[],5,FALSE)</f>
        <v>#N/A</v>
      </c>
      <c r="L5136" t="e">
        <f>SALIDA[[#This Row],[CANTIDAD]]*SALIDA[[#This Row],[PRECIO UND]]</f>
        <v>#N/A</v>
      </c>
    </row>
    <row r="5137" spans="1:12" x14ac:dyDescent="0.25">
      <c r="A5137" s="6"/>
      <c r="B5137" s="100" t="e">
        <f>VLOOKUP(SALIDA[[#This Row],[CODIGO]],STOCKSANLUIS[],2,FALSE)</f>
        <v>#N/A</v>
      </c>
      <c r="C5137" s="153"/>
      <c r="E5137" t="e">
        <f>IF(VLOOKUP(SALIDA[[#This Row],[CODIGO]],STOCKSANLUIS[],6,FALSE)=0,"PRODUCTO SIN STOCK/UBICACIÓN",VLOOKUP(SALIDA[[#This Row],[CODIGO]],STOCKSANLUIS[],6,FALSE))</f>
        <v>#N/A</v>
      </c>
      <c r="F5137" t="e">
        <f>SALIDA[[#This Row],[CANTIDAD]]/SALIDA[[#This Row],[UND MEDIDA]]</f>
        <v>#N/A</v>
      </c>
      <c r="G5137" t="e">
        <f>VLOOKUP(SALIDA[[#This Row],[CODIGO]],FAMILIAS[],4,FALSE)</f>
        <v>#N/A</v>
      </c>
      <c r="H5137" s="10" t="e">
        <f>IF(VLOOKUP(SALIDA[[#This Row],[CODIGO]],STOCKSANLUIS[],7,FALSE)=0,"PRODUCTO SIN STOCK/UBICACIÓN",VLOOKUP(SALIDA[[#This Row],[CODIGO]],STOCKSANLUIS[],7,FALSE))</f>
        <v>#N/A</v>
      </c>
      <c r="I5137" s="10"/>
      <c r="J5137" t="e">
        <f>SALIDA[[#This Row],[CODIGO]]&amp;"       "&amp;SALIDA[[#This Row],[FAMILIA]]</f>
        <v>#N/A</v>
      </c>
      <c r="K5137" t="e">
        <f>VLOOKUP(SALIDA[[#This Row],[CODIGO]],STOCK_STARSOFT[],5,FALSE)</f>
        <v>#N/A</v>
      </c>
      <c r="L5137" t="e">
        <f>SALIDA[[#This Row],[CANTIDAD]]*SALIDA[[#This Row],[PRECIO UND]]</f>
        <v>#N/A</v>
      </c>
    </row>
    <row r="5138" spans="1:12" x14ac:dyDescent="0.25">
      <c r="A5138" s="6"/>
      <c r="B5138" s="100" t="e">
        <f>VLOOKUP(SALIDA[[#This Row],[CODIGO]],STOCKSANLUIS[],2,FALSE)</f>
        <v>#N/A</v>
      </c>
      <c r="C5138" s="153"/>
      <c r="E5138" t="e">
        <f>IF(VLOOKUP(SALIDA[[#This Row],[CODIGO]],STOCKSANLUIS[],6,FALSE)=0,"PRODUCTO SIN STOCK/UBICACIÓN",VLOOKUP(SALIDA[[#This Row],[CODIGO]],STOCKSANLUIS[],6,FALSE))</f>
        <v>#N/A</v>
      </c>
      <c r="F5138" t="e">
        <f>SALIDA[[#This Row],[CANTIDAD]]/SALIDA[[#This Row],[UND MEDIDA]]</f>
        <v>#N/A</v>
      </c>
      <c r="G5138" t="e">
        <f>VLOOKUP(SALIDA[[#This Row],[CODIGO]],FAMILIAS[],4,FALSE)</f>
        <v>#N/A</v>
      </c>
      <c r="H5138" s="10" t="e">
        <f>IF(VLOOKUP(SALIDA[[#This Row],[CODIGO]],STOCKSANLUIS[],7,FALSE)=0,"PRODUCTO SIN STOCK/UBICACIÓN",VLOOKUP(SALIDA[[#This Row],[CODIGO]],STOCKSANLUIS[],7,FALSE))</f>
        <v>#N/A</v>
      </c>
      <c r="I5138" s="10"/>
      <c r="J5138" t="e">
        <f>SALIDA[[#This Row],[CODIGO]]&amp;"       "&amp;SALIDA[[#This Row],[FAMILIA]]</f>
        <v>#N/A</v>
      </c>
      <c r="K5138" t="e">
        <f>VLOOKUP(SALIDA[[#This Row],[CODIGO]],STOCK_STARSOFT[],5,FALSE)</f>
        <v>#N/A</v>
      </c>
      <c r="L5138" t="e">
        <f>SALIDA[[#This Row],[CANTIDAD]]*SALIDA[[#This Row],[PRECIO UND]]</f>
        <v>#N/A</v>
      </c>
    </row>
    <row r="5139" spans="1:12" x14ac:dyDescent="0.25">
      <c r="A5139" s="6"/>
      <c r="B5139" s="100" t="e">
        <f>VLOOKUP(SALIDA[[#This Row],[CODIGO]],STOCKSANLUIS[],2,FALSE)</f>
        <v>#N/A</v>
      </c>
      <c r="C5139" s="153"/>
      <c r="E5139" t="e">
        <f>IF(VLOOKUP(SALIDA[[#This Row],[CODIGO]],STOCKSANLUIS[],6,FALSE)=0,"PRODUCTO SIN STOCK/UBICACIÓN",VLOOKUP(SALIDA[[#This Row],[CODIGO]],STOCKSANLUIS[],6,FALSE))</f>
        <v>#N/A</v>
      </c>
      <c r="F5139" t="e">
        <f>SALIDA[[#This Row],[CANTIDAD]]/SALIDA[[#This Row],[UND MEDIDA]]</f>
        <v>#N/A</v>
      </c>
      <c r="G5139" t="e">
        <f>VLOOKUP(SALIDA[[#This Row],[CODIGO]],FAMILIAS[],4,FALSE)</f>
        <v>#N/A</v>
      </c>
      <c r="H5139" s="10" t="e">
        <f>IF(VLOOKUP(SALIDA[[#This Row],[CODIGO]],STOCKSANLUIS[],7,FALSE)=0,"PRODUCTO SIN STOCK/UBICACIÓN",VLOOKUP(SALIDA[[#This Row],[CODIGO]],STOCKSANLUIS[],7,FALSE))</f>
        <v>#N/A</v>
      </c>
      <c r="I5139" s="10"/>
      <c r="J5139" t="e">
        <f>SALIDA[[#This Row],[CODIGO]]&amp;"       "&amp;SALIDA[[#This Row],[FAMILIA]]</f>
        <v>#N/A</v>
      </c>
      <c r="K5139" t="e">
        <f>VLOOKUP(SALIDA[[#This Row],[CODIGO]],STOCK_STARSOFT[],5,FALSE)</f>
        <v>#N/A</v>
      </c>
      <c r="L5139" t="e">
        <f>SALIDA[[#This Row],[CANTIDAD]]*SALIDA[[#This Row],[PRECIO UND]]</f>
        <v>#N/A</v>
      </c>
    </row>
    <row r="5140" spans="1:12" x14ac:dyDescent="0.25">
      <c r="A5140" s="6"/>
      <c r="B5140" s="100" t="e">
        <f>VLOOKUP(SALIDA[[#This Row],[CODIGO]],STOCKSANLUIS[],2,FALSE)</f>
        <v>#N/A</v>
      </c>
      <c r="C5140" s="153"/>
      <c r="E5140" t="e">
        <f>IF(VLOOKUP(SALIDA[[#This Row],[CODIGO]],STOCKSANLUIS[],6,FALSE)=0,"PRODUCTO SIN STOCK/UBICACIÓN",VLOOKUP(SALIDA[[#This Row],[CODIGO]],STOCKSANLUIS[],6,FALSE))</f>
        <v>#N/A</v>
      </c>
      <c r="F5140" t="e">
        <f>SALIDA[[#This Row],[CANTIDAD]]/SALIDA[[#This Row],[UND MEDIDA]]</f>
        <v>#N/A</v>
      </c>
      <c r="G5140" t="e">
        <f>VLOOKUP(SALIDA[[#This Row],[CODIGO]],FAMILIAS[],4,FALSE)</f>
        <v>#N/A</v>
      </c>
      <c r="H5140" s="10" t="e">
        <f>IF(VLOOKUP(SALIDA[[#This Row],[CODIGO]],STOCKSANLUIS[],7,FALSE)=0,"PRODUCTO SIN STOCK/UBICACIÓN",VLOOKUP(SALIDA[[#This Row],[CODIGO]],STOCKSANLUIS[],7,FALSE))</f>
        <v>#N/A</v>
      </c>
      <c r="I5140" s="10"/>
      <c r="J5140" t="e">
        <f>SALIDA[[#This Row],[CODIGO]]&amp;"       "&amp;SALIDA[[#This Row],[FAMILIA]]</f>
        <v>#N/A</v>
      </c>
      <c r="K5140" t="e">
        <f>VLOOKUP(SALIDA[[#This Row],[CODIGO]],STOCK_STARSOFT[],5,FALSE)</f>
        <v>#N/A</v>
      </c>
      <c r="L5140" t="e">
        <f>SALIDA[[#This Row],[CANTIDAD]]*SALIDA[[#This Row],[PRECIO UND]]</f>
        <v>#N/A</v>
      </c>
    </row>
    <row r="5141" spans="1:12" x14ac:dyDescent="0.25">
      <c r="A5141" s="6"/>
      <c r="B5141" s="100" t="e">
        <f>VLOOKUP(SALIDA[[#This Row],[CODIGO]],STOCKSANLUIS[],2,FALSE)</f>
        <v>#N/A</v>
      </c>
      <c r="C5141" s="153"/>
      <c r="E5141" t="e">
        <f>IF(VLOOKUP(SALIDA[[#This Row],[CODIGO]],STOCKSANLUIS[],6,FALSE)=0,"PRODUCTO SIN STOCK/UBICACIÓN",VLOOKUP(SALIDA[[#This Row],[CODIGO]],STOCKSANLUIS[],6,FALSE))</f>
        <v>#N/A</v>
      </c>
      <c r="F5141" t="e">
        <f>SALIDA[[#This Row],[CANTIDAD]]/SALIDA[[#This Row],[UND MEDIDA]]</f>
        <v>#N/A</v>
      </c>
      <c r="G5141" t="e">
        <f>VLOOKUP(SALIDA[[#This Row],[CODIGO]],FAMILIAS[],4,FALSE)</f>
        <v>#N/A</v>
      </c>
      <c r="H5141" s="10" t="e">
        <f>IF(VLOOKUP(SALIDA[[#This Row],[CODIGO]],STOCKSANLUIS[],7,FALSE)=0,"PRODUCTO SIN STOCK/UBICACIÓN",VLOOKUP(SALIDA[[#This Row],[CODIGO]],STOCKSANLUIS[],7,FALSE))</f>
        <v>#N/A</v>
      </c>
      <c r="I5141" s="10"/>
      <c r="J5141" t="e">
        <f>SALIDA[[#This Row],[CODIGO]]&amp;"       "&amp;SALIDA[[#This Row],[FAMILIA]]</f>
        <v>#N/A</v>
      </c>
      <c r="K5141" t="e">
        <f>VLOOKUP(SALIDA[[#This Row],[CODIGO]],STOCK_STARSOFT[],5,FALSE)</f>
        <v>#N/A</v>
      </c>
      <c r="L5141" t="e">
        <f>SALIDA[[#This Row],[CANTIDAD]]*SALIDA[[#This Row],[PRECIO UND]]</f>
        <v>#N/A</v>
      </c>
    </row>
    <row r="5142" spans="1:12" x14ac:dyDescent="0.25">
      <c r="A5142" s="6"/>
      <c r="B5142" s="100" t="e">
        <f>VLOOKUP(SALIDA[[#This Row],[CODIGO]],STOCKSANLUIS[],2,FALSE)</f>
        <v>#N/A</v>
      </c>
      <c r="C5142" s="153"/>
      <c r="E5142" t="e">
        <f>IF(VLOOKUP(SALIDA[[#This Row],[CODIGO]],STOCKSANLUIS[],6,FALSE)=0,"PRODUCTO SIN STOCK/UBICACIÓN",VLOOKUP(SALIDA[[#This Row],[CODIGO]],STOCKSANLUIS[],6,FALSE))</f>
        <v>#N/A</v>
      </c>
      <c r="F5142" t="e">
        <f>SALIDA[[#This Row],[CANTIDAD]]/SALIDA[[#This Row],[UND MEDIDA]]</f>
        <v>#N/A</v>
      </c>
      <c r="G5142" t="e">
        <f>VLOOKUP(SALIDA[[#This Row],[CODIGO]],FAMILIAS[],4,FALSE)</f>
        <v>#N/A</v>
      </c>
      <c r="H5142" s="10" t="e">
        <f>IF(VLOOKUP(SALIDA[[#This Row],[CODIGO]],STOCKSANLUIS[],7,FALSE)=0,"PRODUCTO SIN STOCK/UBICACIÓN",VLOOKUP(SALIDA[[#This Row],[CODIGO]],STOCKSANLUIS[],7,FALSE))</f>
        <v>#N/A</v>
      </c>
      <c r="I5142" s="10"/>
      <c r="J5142" t="e">
        <f>SALIDA[[#This Row],[CODIGO]]&amp;"       "&amp;SALIDA[[#This Row],[FAMILIA]]</f>
        <v>#N/A</v>
      </c>
      <c r="K5142" t="e">
        <f>VLOOKUP(SALIDA[[#This Row],[CODIGO]],STOCK_STARSOFT[],5,FALSE)</f>
        <v>#N/A</v>
      </c>
      <c r="L5142" t="e">
        <f>SALIDA[[#This Row],[CANTIDAD]]*SALIDA[[#This Row],[PRECIO UND]]</f>
        <v>#N/A</v>
      </c>
    </row>
    <row r="5143" spans="1:12" x14ac:dyDescent="0.25">
      <c r="A5143" s="6"/>
      <c r="B5143" s="100" t="e">
        <f>VLOOKUP(SALIDA[[#This Row],[CODIGO]],STOCKSANLUIS[],2,FALSE)</f>
        <v>#N/A</v>
      </c>
      <c r="C5143" s="153"/>
      <c r="E5143" t="e">
        <f>IF(VLOOKUP(SALIDA[[#This Row],[CODIGO]],STOCKSANLUIS[],6,FALSE)=0,"PRODUCTO SIN STOCK/UBICACIÓN",VLOOKUP(SALIDA[[#This Row],[CODIGO]],STOCKSANLUIS[],6,FALSE))</f>
        <v>#N/A</v>
      </c>
      <c r="F5143" t="e">
        <f>SALIDA[[#This Row],[CANTIDAD]]/SALIDA[[#This Row],[UND MEDIDA]]</f>
        <v>#N/A</v>
      </c>
      <c r="G5143" t="e">
        <f>VLOOKUP(SALIDA[[#This Row],[CODIGO]],FAMILIAS[],4,FALSE)</f>
        <v>#N/A</v>
      </c>
      <c r="H5143" s="10" t="e">
        <f>IF(VLOOKUP(SALIDA[[#This Row],[CODIGO]],STOCKSANLUIS[],7,FALSE)=0,"PRODUCTO SIN STOCK/UBICACIÓN",VLOOKUP(SALIDA[[#This Row],[CODIGO]],STOCKSANLUIS[],7,FALSE))</f>
        <v>#N/A</v>
      </c>
      <c r="I5143" s="10"/>
      <c r="J5143" t="e">
        <f>SALIDA[[#This Row],[CODIGO]]&amp;"       "&amp;SALIDA[[#This Row],[FAMILIA]]</f>
        <v>#N/A</v>
      </c>
      <c r="K5143" t="e">
        <f>VLOOKUP(SALIDA[[#This Row],[CODIGO]],STOCK_STARSOFT[],5,FALSE)</f>
        <v>#N/A</v>
      </c>
      <c r="L5143" t="e">
        <f>SALIDA[[#This Row],[CANTIDAD]]*SALIDA[[#This Row],[PRECIO UND]]</f>
        <v>#N/A</v>
      </c>
    </row>
    <row r="5144" spans="1:12" x14ac:dyDescent="0.25">
      <c r="A5144" s="6"/>
      <c r="B5144" s="100" t="e">
        <f>VLOOKUP(SALIDA[[#This Row],[CODIGO]],STOCKSANLUIS[],2,FALSE)</f>
        <v>#N/A</v>
      </c>
      <c r="C5144" s="153"/>
      <c r="E5144" t="e">
        <f>IF(VLOOKUP(SALIDA[[#This Row],[CODIGO]],STOCKSANLUIS[],6,FALSE)=0,"PRODUCTO SIN STOCK/UBICACIÓN",VLOOKUP(SALIDA[[#This Row],[CODIGO]],STOCKSANLUIS[],6,FALSE))</f>
        <v>#N/A</v>
      </c>
      <c r="F5144" t="e">
        <f>SALIDA[[#This Row],[CANTIDAD]]/SALIDA[[#This Row],[UND MEDIDA]]</f>
        <v>#N/A</v>
      </c>
      <c r="G5144" t="e">
        <f>VLOOKUP(SALIDA[[#This Row],[CODIGO]],FAMILIAS[],4,FALSE)</f>
        <v>#N/A</v>
      </c>
      <c r="H5144" s="10" t="e">
        <f>IF(VLOOKUP(SALIDA[[#This Row],[CODIGO]],STOCKSANLUIS[],7,FALSE)=0,"PRODUCTO SIN STOCK/UBICACIÓN",VLOOKUP(SALIDA[[#This Row],[CODIGO]],STOCKSANLUIS[],7,FALSE))</f>
        <v>#N/A</v>
      </c>
      <c r="I5144" s="10"/>
      <c r="J5144" t="e">
        <f>SALIDA[[#This Row],[CODIGO]]&amp;"       "&amp;SALIDA[[#This Row],[FAMILIA]]</f>
        <v>#N/A</v>
      </c>
      <c r="K5144" t="e">
        <f>VLOOKUP(SALIDA[[#This Row],[CODIGO]],STOCK_STARSOFT[],5,FALSE)</f>
        <v>#N/A</v>
      </c>
      <c r="L5144" t="e">
        <f>SALIDA[[#This Row],[CANTIDAD]]*SALIDA[[#This Row],[PRECIO UND]]</f>
        <v>#N/A</v>
      </c>
    </row>
    <row r="5145" spans="1:12" x14ac:dyDescent="0.25">
      <c r="A5145" s="6"/>
      <c r="B5145" s="100" t="e">
        <f>VLOOKUP(SALIDA[[#This Row],[CODIGO]],STOCKSANLUIS[],2,FALSE)</f>
        <v>#N/A</v>
      </c>
      <c r="C5145" s="153"/>
      <c r="E5145" t="e">
        <f>IF(VLOOKUP(SALIDA[[#This Row],[CODIGO]],STOCKSANLUIS[],6,FALSE)=0,"PRODUCTO SIN STOCK/UBICACIÓN",VLOOKUP(SALIDA[[#This Row],[CODIGO]],STOCKSANLUIS[],6,FALSE))</f>
        <v>#N/A</v>
      </c>
      <c r="F5145" t="e">
        <f>SALIDA[[#This Row],[CANTIDAD]]/SALIDA[[#This Row],[UND MEDIDA]]</f>
        <v>#N/A</v>
      </c>
      <c r="G5145" t="e">
        <f>VLOOKUP(SALIDA[[#This Row],[CODIGO]],FAMILIAS[],4,FALSE)</f>
        <v>#N/A</v>
      </c>
      <c r="H5145" s="10" t="e">
        <f>IF(VLOOKUP(SALIDA[[#This Row],[CODIGO]],STOCKSANLUIS[],7,FALSE)=0,"PRODUCTO SIN STOCK/UBICACIÓN",VLOOKUP(SALIDA[[#This Row],[CODIGO]],STOCKSANLUIS[],7,FALSE))</f>
        <v>#N/A</v>
      </c>
      <c r="I5145" s="10"/>
      <c r="J5145" t="e">
        <f>SALIDA[[#This Row],[CODIGO]]&amp;"       "&amp;SALIDA[[#This Row],[FAMILIA]]</f>
        <v>#N/A</v>
      </c>
      <c r="K5145" t="e">
        <f>VLOOKUP(SALIDA[[#This Row],[CODIGO]],STOCK_STARSOFT[],5,FALSE)</f>
        <v>#N/A</v>
      </c>
      <c r="L5145" t="e">
        <f>SALIDA[[#This Row],[CANTIDAD]]*SALIDA[[#This Row],[PRECIO UND]]</f>
        <v>#N/A</v>
      </c>
    </row>
    <row r="5146" spans="1:12" x14ac:dyDescent="0.25">
      <c r="A5146" s="6"/>
      <c r="B5146" s="100" t="e">
        <f>VLOOKUP(SALIDA[[#This Row],[CODIGO]],STOCKSANLUIS[],2,FALSE)</f>
        <v>#N/A</v>
      </c>
      <c r="C5146" s="153"/>
      <c r="E5146" t="e">
        <f>IF(VLOOKUP(SALIDA[[#This Row],[CODIGO]],STOCKSANLUIS[],6,FALSE)=0,"PRODUCTO SIN STOCK/UBICACIÓN",VLOOKUP(SALIDA[[#This Row],[CODIGO]],STOCKSANLUIS[],6,FALSE))</f>
        <v>#N/A</v>
      </c>
      <c r="F5146" t="e">
        <f>SALIDA[[#This Row],[CANTIDAD]]/SALIDA[[#This Row],[UND MEDIDA]]</f>
        <v>#N/A</v>
      </c>
      <c r="G5146" t="e">
        <f>VLOOKUP(SALIDA[[#This Row],[CODIGO]],FAMILIAS[],4,FALSE)</f>
        <v>#N/A</v>
      </c>
      <c r="H5146" s="10" t="e">
        <f>IF(VLOOKUP(SALIDA[[#This Row],[CODIGO]],STOCKSANLUIS[],7,FALSE)=0,"PRODUCTO SIN STOCK/UBICACIÓN",VLOOKUP(SALIDA[[#This Row],[CODIGO]],STOCKSANLUIS[],7,FALSE))</f>
        <v>#N/A</v>
      </c>
      <c r="I5146" s="10"/>
      <c r="J5146" t="e">
        <f>SALIDA[[#This Row],[CODIGO]]&amp;"       "&amp;SALIDA[[#This Row],[FAMILIA]]</f>
        <v>#N/A</v>
      </c>
      <c r="K5146" t="e">
        <f>VLOOKUP(SALIDA[[#This Row],[CODIGO]],STOCK_STARSOFT[],5,FALSE)</f>
        <v>#N/A</v>
      </c>
      <c r="L5146" t="e">
        <f>SALIDA[[#This Row],[CANTIDAD]]*SALIDA[[#This Row],[PRECIO UND]]</f>
        <v>#N/A</v>
      </c>
    </row>
    <row r="5147" spans="1:12" x14ac:dyDescent="0.25">
      <c r="A5147" s="6"/>
      <c r="B5147" s="100" t="e">
        <f>VLOOKUP(SALIDA[[#This Row],[CODIGO]],STOCKSANLUIS[],2,FALSE)</f>
        <v>#N/A</v>
      </c>
      <c r="C5147" s="153"/>
      <c r="E5147" t="e">
        <f>IF(VLOOKUP(SALIDA[[#This Row],[CODIGO]],STOCKSANLUIS[],6,FALSE)=0,"PRODUCTO SIN STOCK/UBICACIÓN",VLOOKUP(SALIDA[[#This Row],[CODIGO]],STOCKSANLUIS[],6,FALSE))</f>
        <v>#N/A</v>
      </c>
      <c r="F5147" t="e">
        <f>SALIDA[[#This Row],[CANTIDAD]]/SALIDA[[#This Row],[UND MEDIDA]]</f>
        <v>#N/A</v>
      </c>
      <c r="G5147" t="e">
        <f>VLOOKUP(SALIDA[[#This Row],[CODIGO]],FAMILIAS[],4,FALSE)</f>
        <v>#N/A</v>
      </c>
      <c r="H5147" s="10" t="e">
        <f>IF(VLOOKUP(SALIDA[[#This Row],[CODIGO]],STOCKSANLUIS[],7,FALSE)=0,"PRODUCTO SIN STOCK/UBICACIÓN",VLOOKUP(SALIDA[[#This Row],[CODIGO]],STOCKSANLUIS[],7,FALSE))</f>
        <v>#N/A</v>
      </c>
      <c r="I5147" s="10"/>
      <c r="J5147" t="e">
        <f>SALIDA[[#This Row],[CODIGO]]&amp;"       "&amp;SALIDA[[#This Row],[FAMILIA]]</f>
        <v>#N/A</v>
      </c>
      <c r="K5147" t="e">
        <f>VLOOKUP(SALIDA[[#This Row],[CODIGO]],STOCK_STARSOFT[],5,FALSE)</f>
        <v>#N/A</v>
      </c>
      <c r="L5147" t="e">
        <f>SALIDA[[#This Row],[CANTIDAD]]*SALIDA[[#This Row],[PRECIO UND]]</f>
        <v>#N/A</v>
      </c>
    </row>
    <row r="5148" spans="1:12" x14ac:dyDescent="0.25">
      <c r="A5148" s="6"/>
      <c r="B5148" s="100" t="e">
        <f>VLOOKUP(SALIDA[[#This Row],[CODIGO]],STOCKSANLUIS[],2,FALSE)</f>
        <v>#N/A</v>
      </c>
      <c r="C5148" s="153"/>
      <c r="E5148" t="e">
        <f>IF(VLOOKUP(SALIDA[[#This Row],[CODIGO]],STOCKSANLUIS[],6,FALSE)=0,"PRODUCTO SIN STOCK/UBICACIÓN",VLOOKUP(SALIDA[[#This Row],[CODIGO]],STOCKSANLUIS[],6,FALSE))</f>
        <v>#N/A</v>
      </c>
      <c r="F5148" t="e">
        <f>SALIDA[[#This Row],[CANTIDAD]]/SALIDA[[#This Row],[UND MEDIDA]]</f>
        <v>#N/A</v>
      </c>
      <c r="G5148" t="e">
        <f>VLOOKUP(SALIDA[[#This Row],[CODIGO]],FAMILIAS[],4,FALSE)</f>
        <v>#N/A</v>
      </c>
      <c r="H5148" s="10" t="e">
        <f>IF(VLOOKUP(SALIDA[[#This Row],[CODIGO]],STOCKSANLUIS[],7,FALSE)=0,"PRODUCTO SIN STOCK/UBICACIÓN",VLOOKUP(SALIDA[[#This Row],[CODIGO]],STOCKSANLUIS[],7,FALSE))</f>
        <v>#N/A</v>
      </c>
      <c r="I5148" s="10"/>
      <c r="J5148" t="e">
        <f>SALIDA[[#This Row],[CODIGO]]&amp;"       "&amp;SALIDA[[#This Row],[FAMILIA]]</f>
        <v>#N/A</v>
      </c>
      <c r="K5148" t="e">
        <f>VLOOKUP(SALIDA[[#This Row],[CODIGO]],STOCK_STARSOFT[],5,FALSE)</f>
        <v>#N/A</v>
      </c>
      <c r="L5148" t="e">
        <f>SALIDA[[#This Row],[CANTIDAD]]*SALIDA[[#This Row],[PRECIO UND]]</f>
        <v>#N/A</v>
      </c>
    </row>
    <row r="5149" spans="1:12" x14ac:dyDescent="0.25">
      <c r="A5149" s="6"/>
      <c r="B5149" s="100" t="e">
        <f>VLOOKUP(SALIDA[[#This Row],[CODIGO]],STOCKSANLUIS[],2,FALSE)</f>
        <v>#N/A</v>
      </c>
      <c r="C5149" s="153"/>
      <c r="E5149" t="e">
        <f>IF(VLOOKUP(SALIDA[[#This Row],[CODIGO]],STOCKSANLUIS[],6,FALSE)=0,"PRODUCTO SIN STOCK/UBICACIÓN",VLOOKUP(SALIDA[[#This Row],[CODIGO]],STOCKSANLUIS[],6,FALSE))</f>
        <v>#N/A</v>
      </c>
      <c r="F5149" t="e">
        <f>SALIDA[[#This Row],[CANTIDAD]]/SALIDA[[#This Row],[UND MEDIDA]]</f>
        <v>#N/A</v>
      </c>
      <c r="G5149" t="e">
        <f>VLOOKUP(SALIDA[[#This Row],[CODIGO]],FAMILIAS[],4,FALSE)</f>
        <v>#N/A</v>
      </c>
      <c r="H5149" s="10" t="e">
        <f>IF(VLOOKUP(SALIDA[[#This Row],[CODIGO]],STOCKSANLUIS[],7,FALSE)=0,"PRODUCTO SIN STOCK/UBICACIÓN",VLOOKUP(SALIDA[[#This Row],[CODIGO]],STOCKSANLUIS[],7,FALSE))</f>
        <v>#N/A</v>
      </c>
      <c r="I5149" s="10"/>
      <c r="J5149" t="e">
        <f>SALIDA[[#This Row],[CODIGO]]&amp;"       "&amp;SALIDA[[#This Row],[FAMILIA]]</f>
        <v>#N/A</v>
      </c>
      <c r="K5149" t="e">
        <f>VLOOKUP(SALIDA[[#This Row],[CODIGO]],STOCK_STARSOFT[],5,FALSE)</f>
        <v>#N/A</v>
      </c>
      <c r="L5149" t="e">
        <f>SALIDA[[#This Row],[CANTIDAD]]*SALIDA[[#This Row],[PRECIO UND]]</f>
        <v>#N/A</v>
      </c>
    </row>
    <row r="5150" spans="1:12" x14ac:dyDescent="0.25">
      <c r="A5150" s="6"/>
      <c r="B5150" s="100" t="e">
        <f>VLOOKUP(SALIDA[[#This Row],[CODIGO]],STOCKSANLUIS[],2,FALSE)</f>
        <v>#N/A</v>
      </c>
      <c r="C5150" s="153"/>
      <c r="E5150" t="e">
        <f>IF(VLOOKUP(SALIDA[[#This Row],[CODIGO]],STOCKSANLUIS[],6,FALSE)=0,"PRODUCTO SIN STOCK/UBICACIÓN",VLOOKUP(SALIDA[[#This Row],[CODIGO]],STOCKSANLUIS[],6,FALSE))</f>
        <v>#N/A</v>
      </c>
      <c r="F5150" t="e">
        <f>SALIDA[[#This Row],[CANTIDAD]]/SALIDA[[#This Row],[UND MEDIDA]]</f>
        <v>#N/A</v>
      </c>
      <c r="G5150" t="e">
        <f>VLOOKUP(SALIDA[[#This Row],[CODIGO]],FAMILIAS[],4,FALSE)</f>
        <v>#N/A</v>
      </c>
      <c r="H5150" s="10" t="e">
        <f>IF(VLOOKUP(SALIDA[[#This Row],[CODIGO]],STOCKSANLUIS[],7,FALSE)=0,"PRODUCTO SIN STOCK/UBICACIÓN",VLOOKUP(SALIDA[[#This Row],[CODIGO]],STOCKSANLUIS[],7,FALSE))</f>
        <v>#N/A</v>
      </c>
      <c r="I5150" s="10"/>
      <c r="J5150" t="e">
        <f>SALIDA[[#This Row],[CODIGO]]&amp;"       "&amp;SALIDA[[#This Row],[FAMILIA]]</f>
        <v>#N/A</v>
      </c>
      <c r="K5150" t="e">
        <f>VLOOKUP(SALIDA[[#This Row],[CODIGO]],STOCK_STARSOFT[],5,FALSE)</f>
        <v>#N/A</v>
      </c>
      <c r="L5150" t="e">
        <f>SALIDA[[#This Row],[CANTIDAD]]*SALIDA[[#This Row],[PRECIO UND]]</f>
        <v>#N/A</v>
      </c>
    </row>
    <row r="5151" spans="1:12" x14ac:dyDescent="0.25">
      <c r="A5151" s="6"/>
      <c r="B5151" s="100" t="e">
        <f>VLOOKUP(SALIDA[[#This Row],[CODIGO]],STOCKSANLUIS[],2,FALSE)</f>
        <v>#N/A</v>
      </c>
      <c r="C5151" s="153"/>
      <c r="E5151" t="e">
        <f>IF(VLOOKUP(SALIDA[[#This Row],[CODIGO]],STOCKSANLUIS[],6,FALSE)=0,"PRODUCTO SIN STOCK/UBICACIÓN",VLOOKUP(SALIDA[[#This Row],[CODIGO]],STOCKSANLUIS[],6,FALSE))</f>
        <v>#N/A</v>
      </c>
      <c r="F5151" t="e">
        <f>SALIDA[[#This Row],[CANTIDAD]]/SALIDA[[#This Row],[UND MEDIDA]]</f>
        <v>#N/A</v>
      </c>
      <c r="G5151" t="e">
        <f>VLOOKUP(SALIDA[[#This Row],[CODIGO]],FAMILIAS[],4,FALSE)</f>
        <v>#N/A</v>
      </c>
      <c r="H5151" s="10" t="e">
        <f>IF(VLOOKUP(SALIDA[[#This Row],[CODIGO]],STOCKSANLUIS[],7,FALSE)=0,"PRODUCTO SIN STOCK/UBICACIÓN",VLOOKUP(SALIDA[[#This Row],[CODIGO]],STOCKSANLUIS[],7,FALSE))</f>
        <v>#N/A</v>
      </c>
      <c r="I5151" s="10"/>
      <c r="J5151" t="e">
        <f>SALIDA[[#This Row],[CODIGO]]&amp;"       "&amp;SALIDA[[#This Row],[FAMILIA]]</f>
        <v>#N/A</v>
      </c>
      <c r="K5151" t="e">
        <f>VLOOKUP(SALIDA[[#This Row],[CODIGO]],STOCK_STARSOFT[],5,FALSE)</f>
        <v>#N/A</v>
      </c>
      <c r="L5151" t="e">
        <f>SALIDA[[#This Row],[CANTIDAD]]*SALIDA[[#This Row],[PRECIO UND]]</f>
        <v>#N/A</v>
      </c>
    </row>
    <row r="5152" spans="1:12" x14ac:dyDescent="0.25">
      <c r="A5152" s="6"/>
      <c r="B5152" s="100" t="e">
        <f>VLOOKUP(SALIDA[[#This Row],[CODIGO]],STOCKSANLUIS[],2,FALSE)</f>
        <v>#N/A</v>
      </c>
      <c r="C5152" s="153"/>
      <c r="E5152" t="e">
        <f>IF(VLOOKUP(SALIDA[[#This Row],[CODIGO]],STOCKSANLUIS[],6,FALSE)=0,"PRODUCTO SIN STOCK/UBICACIÓN",VLOOKUP(SALIDA[[#This Row],[CODIGO]],STOCKSANLUIS[],6,FALSE))</f>
        <v>#N/A</v>
      </c>
      <c r="F5152" t="e">
        <f>SALIDA[[#This Row],[CANTIDAD]]/SALIDA[[#This Row],[UND MEDIDA]]</f>
        <v>#N/A</v>
      </c>
      <c r="G5152" t="e">
        <f>VLOOKUP(SALIDA[[#This Row],[CODIGO]],FAMILIAS[],4,FALSE)</f>
        <v>#N/A</v>
      </c>
      <c r="H5152" s="10" t="e">
        <f>IF(VLOOKUP(SALIDA[[#This Row],[CODIGO]],STOCKSANLUIS[],7,FALSE)=0,"PRODUCTO SIN STOCK/UBICACIÓN",VLOOKUP(SALIDA[[#This Row],[CODIGO]],STOCKSANLUIS[],7,FALSE))</f>
        <v>#N/A</v>
      </c>
      <c r="I5152" s="10"/>
      <c r="J5152" t="e">
        <f>SALIDA[[#This Row],[CODIGO]]&amp;"       "&amp;SALIDA[[#This Row],[FAMILIA]]</f>
        <v>#N/A</v>
      </c>
      <c r="K5152" t="e">
        <f>VLOOKUP(SALIDA[[#This Row],[CODIGO]],STOCK_STARSOFT[],5,FALSE)</f>
        <v>#N/A</v>
      </c>
      <c r="L5152" t="e">
        <f>SALIDA[[#This Row],[CANTIDAD]]*SALIDA[[#This Row],[PRECIO UND]]</f>
        <v>#N/A</v>
      </c>
    </row>
    <row r="5153" spans="1:12" x14ac:dyDescent="0.25">
      <c r="A5153" s="6"/>
      <c r="B5153" s="100" t="e">
        <f>VLOOKUP(SALIDA[[#This Row],[CODIGO]],STOCKSANLUIS[],2,FALSE)</f>
        <v>#N/A</v>
      </c>
      <c r="C5153" s="153"/>
      <c r="E5153" t="e">
        <f>IF(VLOOKUP(SALIDA[[#This Row],[CODIGO]],STOCKSANLUIS[],6,FALSE)=0,"PRODUCTO SIN STOCK/UBICACIÓN",VLOOKUP(SALIDA[[#This Row],[CODIGO]],STOCKSANLUIS[],6,FALSE))</f>
        <v>#N/A</v>
      </c>
      <c r="F5153" t="e">
        <f>SALIDA[[#This Row],[CANTIDAD]]/SALIDA[[#This Row],[UND MEDIDA]]</f>
        <v>#N/A</v>
      </c>
      <c r="G5153" t="e">
        <f>VLOOKUP(SALIDA[[#This Row],[CODIGO]],FAMILIAS[],4,FALSE)</f>
        <v>#N/A</v>
      </c>
      <c r="H5153" s="10" t="e">
        <f>IF(VLOOKUP(SALIDA[[#This Row],[CODIGO]],STOCKSANLUIS[],7,FALSE)=0,"PRODUCTO SIN STOCK/UBICACIÓN",VLOOKUP(SALIDA[[#This Row],[CODIGO]],STOCKSANLUIS[],7,FALSE))</f>
        <v>#N/A</v>
      </c>
      <c r="I5153" s="10"/>
      <c r="J5153" t="e">
        <f>SALIDA[[#This Row],[CODIGO]]&amp;"       "&amp;SALIDA[[#This Row],[FAMILIA]]</f>
        <v>#N/A</v>
      </c>
      <c r="K5153" t="e">
        <f>VLOOKUP(SALIDA[[#This Row],[CODIGO]],STOCK_STARSOFT[],5,FALSE)</f>
        <v>#N/A</v>
      </c>
      <c r="L5153" t="e">
        <f>SALIDA[[#This Row],[CANTIDAD]]*SALIDA[[#This Row],[PRECIO UND]]</f>
        <v>#N/A</v>
      </c>
    </row>
    <row r="5154" spans="1:12" x14ac:dyDescent="0.25">
      <c r="A5154" s="6"/>
      <c r="B5154" s="100" t="e">
        <f>VLOOKUP(SALIDA[[#This Row],[CODIGO]],STOCKSANLUIS[],2,FALSE)</f>
        <v>#N/A</v>
      </c>
      <c r="C5154" s="153"/>
      <c r="E5154" t="e">
        <f>IF(VLOOKUP(SALIDA[[#This Row],[CODIGO]],STOCKSANLUIS[],6,FALSE)=0,"PRODUCTO SIN STOCK/UBICACIÓN",VLOOKUP(SALIDA[[#This Row],[CODIGO]],STOCKSANLUIS[],6,FALSE))</f>
        <v>#N/A</v>
      </c>
      <c r="F5154" t="e">
        <f>SALIDA[[#This Row],[CANTIDAD]]/SALIDA[[#This Row],[UND MEDIDA]]</f>
        <v>#N/A</v>
      </c>
      <c r="G5154" t="e">
        <f>VLOOKUP(SALIDA[[#This Row],[CODIGO]],FAMILIAS[],4,FALSE)</f>
        <v>#N/A</v>
      </c>
      <c r="H5154" s="10" t="e">
        <f>IF(VLOOKUP(SALIDA[[#This Row],[CODIGO]],STOCKSANLUIS[],7,FALSE)=0,"PRODUCTO SIN STOCK/UBICACIÓN",VLOOKUP(SALIDA[[#This Row],[CODIGO]],STOCKSANLUIS[],7,FALSE))</f>
        <v>#N/A</v>
      </c>
      <c r="I5154" s="10"/>
      <c r="J5154" t="e">
        <f>SALIDA[[#This Row],[CODIGO]]&amp;"       "&amp;SALIDA[[#This Row],[FAMILIA]]</f>
        <v>#N/A</v>
      </c>
      <c r="K5154" t="e">
        <f>VLOOKUP(SALIDA[[#This Row],[CODIGO]],STOCK_STARSOFT[],5,FALSE)</f>
        <v>#N/A</v>
      </c>
      <c r="L5154" t="e">
        <f>SALIDA[[#This Row],[CANTIDAD]]*SALIDA[[#This Row],[PRECIO UND]]</f>
        <v>#N/A</v>
      </c>
    </row>
    <row r="5155" spans="1:12" x14ac:dyDescent="0.25">
      <c r="A5155" s="6"/>
      <c r="B5155" s="100" t="e">
        <f>VLOOKUP(SALIDA[[#This Row],[CODIGO]],STOCKSANLUIS[],2,FALSE)</f>
        <v>#N/A</v>
      </c>
      <c r="C5155" s="153"/>
      <c r="E5155" t="e">
        <f>IF(VLOOKUP(SALIDA[[#This Row],[CODIGO]],STOCKSANLUIS[],6,FALSE)=0,"PRODUCTO SIN STOCK/UBICACIÓN",VLOOKUP(SALIDA[[#This Row],[CODIGO]],STOCKSANLUIS[],6,FALSE))</f>
        <v>#N/A</v>
      </c>
      <c r="F5155" t="e">
        <f>SALIDA[[#This Row],[CANTIDAD]]/SALIDA[[#This Row],[UND MEDIDA]]</f>
        <v>#N/A</v>
      </c>
      <c r="G5155" t="e">
        <f>VLOOKUP(SALIDA[[#This Row],[CODIGO]],FAMILIAS[],4,FALSE)</f>
        <v>#N/A</v>
      </c>
      <c r="H5155" s="10" t="e">
        <f>IF(VLOOKUP(SALIDA[[#This Row],[CODIGO]],STOCKSANLUIS[],7,FALSE)=0,"PRODUCTO SIN STOCK/UBICACIÓN",VLOOKUP(SALIDA[[#This Row],[CODIGO]],STOCKSANLUIS[],7,FALSE))</f>
        <v>#N/A</v>
      </c>
      <c r="I5155" s="10"/>
      <c r="J5155" t="e">
        <f>SALIDA[[#This Row],[CODIGO]]&amp;"       "&amp;SALIDA[[#This Row],[FAMILIA]]</f>
        <v>#N/A</v>
      </c>
      <c r="K5155" t="e">
        <f>VLOOKUP(SALIDA[[#This Row],[CODIGO]],STOCK_STARSOFT[],5,FALSE)</f>
        <v>#N/A</v>
      </c>
      <c r="L5155" t="e">
        <f>SALIDA[[#This Row],[CANTIDAD]]*SALIDA[[#This Row],[PRECIO UND]]</f>
        <v>#N/A</v>
      </c>
    </row>
    <row r="5156" spans="1:12" x14ac:dyDescent="0.25">
      <c r="A5156" s="6"/>
      <c r="B5156" s="100" t="e">
        <f>VLOOKUP(SALIDA[[#This Row],[CODIGO]],STOCKSANLUIS[],2,FALSE)</f>
        <v>#N/A</v>
      </c>
      <c r="C5156" s="153"/>
      <c r="E5156" t="e">
        <f>IF(VLOOKUP(SALIDA[[#This Row],[CODIGO]],STOCKSANLUIS[],6,FALSE)=0,"PRODUCTO SIN STOCK/UBICACIÓN",VLOOKUP(SALIDA[[#This Row],[CODIGO]],STOCKSANLUIS[],6,FALSE))</f>
        <v>#N/A</v>
      </c>
      <c r="F5156" t="e">
        <f>SALIDA[[#This Row],[CANTIDAD]]/SALIDA[[#This Row],[UND MEDIDA]]</f>
        <v>#N/A</v>
      </c>
      <c r="G5156" t="e">
        <f>VLOOKUP(SALIDA[[#This Row],[CODIGO]],FAMILIAS[],4,FALSE)</f>
        <v>#N/A</v>
      </c>
      <c r="H5156" s="10" t="e">
        <f>IF(VLOOKUP(SALIDA[[#This Row],[CODIGO]],STOCKSANLUIS[],7,FALSE)=0,"PRODUCTO SIN STOCK/UBICACIÓN",VLOOKUP(SALIDA[[#This Row],[CODIGO]],STOCKSANLUIS[],7,FALSE))</f>
        <v>#N/A</v>
      </c>
      <c r="I5156" s="10"/>
      <c r="J5156" t="e">
        <f>SALIDA[[#This Row],[CODIGO]]&amp;"       "&amp;SALIDA[[#This Row],[FAMILIA]]</f>
        <v>#N/A</v>
      </c>
      <c r="K5156" t="e">
        <f>VLOOKUP(SALIDA[[#This Row],[CODIGO]],STOCK_STARSOFT[],5,FALSE)</f>
        <v>#N/A</v>
      </c>
      <c r="L5156" t="e">
        <f>SALIDA[[#This Row],[CANTIDAD]]*SALIDA[[#This Row],[PRECIO UND]]</f>
        <v>#N/A</v>
      </c>
    </row>
    <row r="5157" spans="1:12" x14ac:dyDescent="0.25">
      <c r="A5157" s="6"/>
      <c r="B5157" s="100" t="e">
        <f>VLOOKUP(SALIDA[[#This Row],[CODIGO]],STOCKSANLUIS[],2,FALSE)</f>
        <v>#N/A</v>
      </c>
      <c r="C5157" s="153"/>
      <c r="E5157" t="e">
        <f>IF(VLOOKUP(SALIDA[[#This Row],[CODIGO]],STOCKSANLUIS[],6,FALSE)=0,"PRODUCTO SIN STOCK/UBICACIÓN",VLOOKUP(SALIDA[[#This Row],[CODIGO]],STOCKSANLUIS[],6,FALSE))</f>
        <v>#N/A</v>
      </c>
      <c r="F5157" t="e">
        <f>SALIDA[[#This Row],[CANTIDAD]]/SALIDA[[#This Row],[UND MEDIDA]]</f>
        <v>#N/A</v>
      </c>
      <c r="G5157" t="e">
        <f>VLOOKUP(SALIDA[[#This Row],[CODIGO]],FAMILIAS[],4,FALSE)</f>
        <v>#N/A</v>
      </c>
      <c r="H5157" s="10" t="e">
        <f>IF(VLOOKUP(SALIDA[[#This Row],[CODIGO]],STOCKSANLUIS[],7,FALSE)=0,"PRODUCTO SIN STOCK/UBICACIÓN",VLOOKUP(SALIDA[[#This Row],[CODIGO]],STOCKSANLUIS[],7,FALSE))</f>
        <v>#N/A</v>
      </c>
      <c r="I5157" s="10"/>
      <c r="J5157" t="e">
        <f>SALIDA[[#This Row],[CODIGO]]&amp;"       "&amp;SALIDA[[#This Row],[FAMILIA]]</f>
        <v>#N/A</v>
      </c>
      <c r="K5157" t="e">
        <f>VLOOKUP(SALIDA[[#This Row],[CODIGO]],STOCK_STARSOFT[],5,FALSE)</f>
        <v>#N/A</v>
      </c>
      <c r="L5157" t="e">
        <f>SALIDA[[#This Row],[CANTIDAD]]*SALIDA[[#This Row],[PRECIO UND]]</f>
        <v>#N/A</v>
      </c>
    </row>
    <row r="5158" spans="1:12" x14ac:dyDescent="0.25">
      <c r="A5158" s="6"/>
      <c r="B5158" s="100" t="e">
        <f>VLOOKUP(SALIDA[[#This Row],[CODIGO]],STOCKSANLUIS[],2,FALSE)</f>
        <v>#N/A</v>
      </c>
      <c r="C5158" s="153"/>
      <c r="E5158" t="e">
        <f>IF(VLOOKUP(SALIDA[[#This Row],[CODIGO]],STOCKSANLUIS[],6,FALSE)=0,"PRODUCTO SIN STOCK/UBICACIÓN",VLOOKUP(SALIDA[[#This Row],[CODIGO]],STOCKSANLUIS[],6,FALSE))</f>
        <v>#N/A</v>
      </c>
      <c r="F5158" t="e">
        <f>SALIDA[[#This Row],[CANTIDAD]]/SALIDA[[#This Row],[UND MEDIDA]]</f>
        <v>#N/A</v>
      </c>
      <c r="G5158" t="e">
        <f>VLOOKUP(SALIDA[[#This Row],[CODIGO]],FAMILIAS[],4,FALSE)</f>
        <v>#N/A</v>
      </c>
      <c r="H5158" s="10" t="e">
        <f>IF(VLOOKUP(SALIDA[[#This Row],[CODIGO]],STOCKSANLUIS[],7,FALSE)=0,"PRODUCTO SIN STOCK/UBICACIÓN",VLOOKUP(SALIDA[[#This Row],[CODIGO]],STOCKSANLUIS[],7,FALSE))</f>
        <v>#N/A</v>
      </c>
      <c r="I5158" s="10"/>
      <c r="J5158" t="e">
        <f>SALIDA[[#This Row],[CODIGO]]&amp;"       "&amp;SALIDA[[#This Row],[FAMILIA]]</f>
        <v>#N/A</v>
      </c>
      <c r="K5158" t="e">
        <f>VLOOKUP(SALIDA[[#This Row],[CODIGO]],STOCK_STARSOFT[],5,FALSE)</f>
        <v>#N/A</v>
      </c>
      <c r="L5158" t="e">
        <f>SALIDA[[#This Row],[CANTIDAD]]*SALIDA[[#This Row],[PRECIO UND]]</f>
        <v>#N/A</v>
      </c>
    </row>
    <row r="5159" spans="1:12" x14ac:dyDescent="0.25">
      <c r="A5159" s="6"/>
      <c r="B5159" s="100" t="e">
        <f>VLOOKUP(SALIDA[[#This Row],[CODIGO]],STOCKSANLUIS[],2,FALSE)</f>
        <v>#N/A</v>
      </c>
      <c r="C5159" s="153"/>
      <c r="E5159" t="e">
        <f>IF(VLOOKUP(SALIDA[[#This Row],[CODIGO]],STOCKSANLUIS[],6,FALSE)=0,"PRODUCTO SIN STOCK/UBICACIÓN",VLOOKUP(SALIDA[[#This Row],[CODIGO]],STOCKSANLUIS[],6,FALSE))</f>
        <v>#N/A</v>
      </c>
      <c r="F5159" t="e">
        <f>SALIDA[[#This Row],[CANTIDAD]]/SALIDA[[#This Row],[UND MEDIDA]]</f>
        <v>#N/A</v>
      </c>
      <c r="G5159" t="e">
        <f>VLOOKUP(SALIDA[[#This Row],[CODIGO]],FAMILIAS[],4,FALSE)</f>
        <v>#N/A</v>
      </c>
      <c r="H5159" s="10" t="e">
        <f>IF(VLOOKUP(SALIDA[[#This Row],[CODIGO]],STOCKSANLUIS[],7,FALSE)=0,"PRODUCTO SIN STOCK/UBICACIÓN",VLOOKUP(SALIDA[[#This Row],[CODIGO]],STOCKSANLUIS[],7,FALSE))</f>
        <v>#N/A</v>
      </c>
      <c r="I5159" s="10"/>
      <c r="J5159" t="e">
        <f>SALIDA[[#This Row],[CODIGO]]&amp;"       "&amp;SALIDA[[#This Row],[FAMILIA]]</f>
        <v>#N/A</v>
      </c>
      <c r="K5159" t="e">
        <f>VLOOKUP(SALIDA[[#This Row],[CODIGO]],STOCK_STARSOFT[],5,FALSE)</f>
        <v>#N/A</v>
      </c>
      <c r="L5159" t="e">
        <f>SALIDA[[#This Row],[CANTIDAD]]*SALIDA[[#This Row],[PRECIO UND]]</f>
        <v>#N/A</v>
      </c>
    </row>
    <row r="5160" spans="1:12" x14ac:dyDescent="0.25">
      <c r="A5160" s="6"/>
      <c r="B5160" s="100" t="e">
        <f>VLOOKUP(SALIDA[[#This Row],[CODIGO]],STOCKSANLUIS[],2,FALSE)</f>
        <v>#N/A</v>
      </c>
      <c r="C5160" s="153"/>
      <c r="E5160" t="e">
        <f>IF(VLOOKUP(SALIDA[[#This Row],[CODIGO]],STOCKSANLUIS[],6,FALSE)=0,"PRODUCTO SIN STOCK/UBICACIÓN",VLOOKUP(SALIDA[[#This Row],[CODIGO]],STOCKSANLUIS[],6,FALSE))</f>
        <v>#N/A</v>
      </c>
      <c r="F5160" t="e">
        <f>SALIDA[[#This Row],[CANTIDAD]]/SALIDA[[#This Row],[UND MEDIDA]]</f>
        <v>#N/A</v>
      </c>
      <c r="G5160" t="e">
        <f>VLOOKUP(SALIDA[[#This Row],[CODIGO]],FAMILIAS[],4,FALSE)</f>
        <v>#N/A</v>
      </c>
      <c r="H5160" s="10" t="e">
        <f>IF(VLOOKUP(SALIDA[[#This Row],[CODIGO]],STOCKSANLUIS[],7,FALSE)=0,"PRODUCTO SIN STOCK/UBICACIÓN",VLOOKUP(SALIDA[[#This Row],[CODIGO]],STOCKSANLUIS[],7,FALSE))</f>
        <v>#N/A</v>
      </c>
      <c r="I5160" s="10"/>
      <c r="J5160" t="e">
        <f>SALIDA[[#This Row],[CODIGO]]&amp;"       "&amp;SALIDA[[#This Row],[FAMILIA]]</f>
        <v>#N/A</v>
      </c>
      <c r="K5160" t="e">
        <f>VLOOKUP(SALIDA[[#This Row],[CODIGO]],STOCK_STARSOFT[],5,FALSE)</f>
        <v>#N/A</v>
      </c>
      <c r="L5160" t="e">
        <f>SALIDA[[#This Row],[CANTIDAD]]*SALIDA[[#This Row],[PRECIO UND]]</f>
        <v>#N/A</v>
      </c>
    </row>
    <row r="5161" spans="1:12" x14ac:dyDescent="0.25">
      <c r="A5161" s="6"/>
      <c r="B5161" s="100" t="e">
        <f>VLOOKUP(SALIDA[[#This Row],[CODIGO]],STOCKSANLUIS[],2,FALSE)</f>
        <v>#N/A</v>
      </c>
      <c r="C5161" s="153"/>
      <c r="E5161" t="e">
        <f>IF(VLOOKUP(SALIDA[[#This Row],[CODIGO]],STOCKSANLUIS[],6,FALSE)=0,"PRODUCTO SIN STOCK/UBICACIÓN",VLOOKUP(SALIDA[[#This Row],[CODIGO]],STOCKSANLUIS[],6,FALSE))</f>
        <v>#N/A</v>
      </c>
      <c r="F5161" t="e">
        <f>SALIDA[[#This Row],[CANTIDAD]]/SALIDA[[#This Row],[UND MEDIDA]]</f>
        <v>#N/A</v>
      </c>
      <c r="G5161" t="e">
        <f>VLOOKUP(SALIDA[[#This Row],[CODIGO]],FAMILIAS[],4,FALSE)</f>
        <v>#N/A</v>
      </c>
      <c r="H5161" s="10" t="e">
        <f>IF(VLOOKUP(SALIDA[[#This Row],[CODIGO]],STOCKSANLUIS[],7,FALSE)=0,"PRODUCTO SIN STOCK/UBICACIÓN",VLOOKUP(SALIDA[[#This Row],[CODIGO]],STOCKSANLUIS[],7,FALSE))</f>
        <v>#N/A</v>
      </c>
      <c r="I5161" s="10"/>
      <c r="J5161" t="e">
        <f>SALIDA[[#This Row],[CODIGO]]&amp;"       "&amp;SALIDA[[#This Row],[FAMILIA]]</f>
        <v>#N/A</v>
      </c>
      <c r="K5161" t="e">
        <f>VLOOKUP(SALIDA[[#This Row],[CODIGO]],STOCK_STARSOFT[],5,FALSE)</f>
        <v>#N/A</v>
      </c>
      <c r="L5161" t="e">
        <f>SALIDA[[#This Row],[CANTIDAD]]*SALIDA[[#This Row],[PRECIO UND]]</f>
        <v>#N/A</v>
      </c>
    </row>
    <row r="5162" spans="1:12" x14ac:dyDescent="0.25">
      <c r="A5162" s="6"/>
      <c r="B5162" s="100" t="e">
        <f>VLOOKUP(SALIDA[[#This Row],[CODIGO]],STOCKSANLUIS[],2,FALSE)</f>
        <v>#N/A</v>
      </c>
      <c r="C5162" s="153"/>
      <c r="E5162" t="e">
        <f>IF(VLOOKUP(SALIDA[[#This Row],[CODIGO]],STOCKSANLUIS[],6,FALSE)=0,"PRODUCTO SIN STOCK/UBICACIÓN",VLOOKUP(SALIDA[[#This Row],[CODIGO]],STOCKSANLUIS[],6,FALSE))</f>
        <v>#N/A</v>
      </c>
      <c r="F5162" t="e">
        <f>SALIDA[[#This Row],[CANTIDAD]]/SALIDA[[#This Row],[UND MEDIDA]]</f>
        <v>#N/A</v>
      </c>
      <c r="G5162" t="e">
        <f>VLOOKUP(SALIDA[[#This Row],[CODIGO]],FAMILIAS[],4,FALSE)</f>
        <v>#N/A</v>
      </c>
      <c r="H5162" s="10" t="e">
        <f>IF(VLOOKUP(SALIDA[[#This Row],[CODIGO]],STOCKSANLUIS[],7,FALSE)=0,"PRODUCTO SIN STOCK/UBICACIÓN",VLOOKUP(SALIDA[[#This Row],[CODIGO]],STOCKSANLUIS[],7,FALSE))</f>
        <v>#N/A</v>
      </c>
      <c r="I5162" s="10"/>
      <c r="J5162" t="e">
        <f>SALIDA[[#This Row],[CODIGO]]&amp;"       "&amp;SALIDA[[#This Row],[FAMILIA]]</f>
        <v>#N/A</v>
      </c>
      <c r="K5162" t="e">
        <f>VLOOKUP(SALIDA[[#This Row],[CODIGO]],STOCK_STARSOFT[],5,FALSE)</f>
        <v>#N/A</v>
      </c>
      <c r="L5162" t="e">
        <f>SALIDA[[#This Row],[CANTIDAD]]*SALIDA[[#This Row],[PRECIO UND]]</f>
        <v>#N/A</v>
      </c>
    </row>
    <row r="5163" spans="1:12" x14ac:dyDescent="0.25">
      <c r="A5163" s="6"/>
      <c r="B5163" s="100" t="e">
        <f>VLOOKUP(SALIDA[[#This Row],[CODIGO]],STOCKSANLUIS[],2,FALSE)</f>
        <v>#N/A</v>
      </c>
      <c r="C5163" s="153"/>
      <c r="E5163" t="e">
        <f>IF(VLOOKUP(SALIDA[[#This Row],[CODIGO]],STOCKSANLUIS[],6,FALSE)=0,"PRODUCTO SIN STOCK/UBICACIÓN",VLOOKUP(SALIDA[[#This Row],[CODIGO]],STOCKSANLUIS[],6,FALSE))</f>
        <v>#N/A</v>
      </c>
      <c r="F5163" t="e">
        <f>SALIDA[[#This Row],[CANTIDAD]]/SALIDA[[#This Row],[UND MEDIDA]]</f>
        <v>#N/A</v>
      </c>
      <c r="G5163" t="e">
        <f>VLOOKUP(SALIDA[[#This Row],[CODIGO]],FAMILIAS[],4,FALSE)</f>
        <v>#N/A</v>
      </c>
      <c r="H5163" s="10" t="e">
        <f>IF(VLOOKUP(SALIDA[[#This Row],[CODIGO]],STOCKSANLUIS[],7,FALSE)=0,"PRODUCTO SIN STOCK/UBICACIÓN",VLOOKUP(SALIDA[[#This Row],[CODIGO]],STOCKSANLUIS[],7,FALSE))</f>
        <v>#N/A</v>
      </c>
      <c r="I5163" s="10"/>
      <c r="J5163" t="e">
        <f>SALIDA[[#This Row],[CODIGO]]&amp;"       "&amp;SALIDA[[#This Row],[FAMILIA]]</f>
        <v>#N/A</v>
      </c>
      <c r="K5163" t="e">
        <f>VLOOKUP(SALIDA[[#This Row],[CODIGO]],STOCK_STARSOFT[],5,FALSE)</f>
        <v>#N/A</v>
      </c>
      <c r="L5163" t="e">
        <f>SALIDA[[#This Row],[CANTIDAD]]*SALIDA[[#This Row],[PRECIO UND]]</f>
        <v>#N/A</v>
      </c>
    </row>
    <row r="5164" spans="1:12" x14ac:dyDescent="0.25">
      <c r="A5164" s="6"/>
      <c r="B5164" s="100" t="e">
        <f>VLOOKUP(SALIDA[[#This Row],[CODIGO]],STOCKSANLUIS[],2,FALSE)</f>
        <v>#N/A</v>
      </c>
      <c r="C5164" s="153"/>
      <c r="E5164" t="e">
        <f>IF(VLOOKUP(SALIDA[[#This Row],[CODIGO]],STOCKSANLUIS[],6,FALSE)=0,"PRODUCTO SIN STOCK/UBICACIÓN",VLOOKUP(SALIDA[[#This Row],[CODIGO]],STOCKSANLUIS[],6,FALSE))</f>
        <v>#N/A</v>
      </c>
      <c r="F5164" t="e">
        <f>SALIDA[[#This Row],[CANTIDAD]]/SALIDA[[#This Row],[UND MEDIDA]]</f>
        <v>#N/A</v>
      </c>
      <c r="G5164" t="e">
        <f>VLOOKUP(SALIDA[[#This Row],[CODIGO]],FAMILIAS[],4,FALSE)</f>
        <v>#N/A</v>
      </c>
      <c r="H5164" s="10" t="e">
        <f>IF(VLOOKUP(SALIDA[[#This Row],[CODIGO]],STOCKSANLUIS[],7,FALSE)=0,"PRODUCTO SIN STOCK/UBICACIÓN",VLOOKUP(SALIDA[[#This Row],[CODIGO]],STOCKSANLUIS[],7,FALSE))</f>
        <v>#N/A</v>
      </c>
      <c r="I5164" s="10"/>
      <c r="J5164" t="e">
        <f>SALIDA[[#This Row],[CODIGO]]&amp;"       "&amp;SALIDA[[#This Row],[FAMILIA]]</f>
        <v>#N/A</v>
      </c>
      <c r="K5164" t="e">
        <f>VLOOKUP(SALIDA[[#This Row],[CODIGO]],STOCK_STARSOFT[],5,FALSE)</f>
        <v>#N/A</v>
      </c>
      <c r="L5164" t="e">
        <f>SALIDA[[#This Row],[CANTIDAD]]*SALIDA[[#This Row],[PRECIO UND]]</f>
        <v>#N/A</v>
      </c>
    </row>
    <row r="5165" spans="1:12" x14ac:dyDescent="0.25">
      <c r="A5165" s="6"/>
      <c r="B5165" s="100" t="e">
        <f>VLOOKUP(SALIDA[[#This Row],[CODIGO]],STOCKSANLUIS[],2,FALSE)</f>
        <v>#N/A</v>
      </c>
      <c r="C5165" s="153"/>
      <c r="E5165" t="e">
        <f>IF(VLOOKUP(SALIDA[[#This Row],[CODIGO]],STOCKSANLUIS[],6,FALSE)=0,"PRODUCTO SIN STOCK/UBICACIÓN",VLOOKUP(SALIDA[[#This Row],[CODIGO]],STOCKSANLUIS[],6,FALSE))</f>
        <v>#N/A</v>
      </c>
      <c r="F5165" t="e">
        <f>SALIDA[[#This Row],[CANTIDAD]]/SALIDA[[#This Row],[UND MEDIDA]]</f>
        <v>#N/A</v>
      </c>
      <c r="G5165" t="e">
        <f>VLOOKUP(SALIDA[[#This Row],[CODIGO]],FAMILIAS[],4,FALSE)</f>
        <v>#N/A</v>
      </c>
      <c r="H5165" s="10" t="e">
        <f>IF(VLOOKUP(SALIDA[[#This Row],[CODIGO]],STOCKSANLUIS[],7,FALSE)=0,"PRODUCTO SIN STOCK/UBICACIÓN",VLOOKUP(SALIDA[[#This Row],[CODIGO]],STOCKSANLUIS[],7,FALSE))</f>
        <v>#N/A</v>
      </c>
      <c r="I5165" s="10"/>
      <c r="J5165" t="e">
        <f>SALIDA[[#This Row],[CODIGO]]&amp;"       "&amp;SALIDA[[#This Row],[FAMILIA]]</f>
        <v>#N/A</v>
      </c>
      <c r="K5165" t="e">
        <f>VLOOKUP(SALIDA[[#This Row],[CODIGO]],STOCK_STARSOFT[],5,FALSE)</f>
        <v>#N/A</v>
      </c>
      <c r="L5165" t="e">
        <f>SALIDA[[#This Row],[CANTIDAD]]*SALIDA[[#This Row],[PRECIO UND]]</f>
        <v>#N/A</v>
      </c>
    </row>
    <row r="5166" spans="1:12" x14ac:dyDescent="0.25">
      <c r="A5166" s="6"/>
      <c r="B5166" s="100" t="e">
        <f>VLOOKUP(SALIDA[[#This Row],[CODIGO]],STOCKSANLUIS[],2,FALSE)</f>
        <v>#N/A</v>
      </c>
      <c r="C5166" s="153"/>
      <c r="E5166" t="e">
        <f>IF(VLOOKUP(SALIDA[[#This Row],[CODIGO]],STOCKSANLUIS[],6,FALSE)=0,"PRODUCTO SIN STOCK/UBICACIÓN",VLOOKUP(SALIDA[[#This Row],[CODIGO]],STOCKSANLUIS[],6,FALSE))</f>
        <v>#N/A</v>
      </c>
      <c r="F5166" t="e">
        <f>SALIDA[[#This Row],[CANTIDAD]]/SALIDA[[#This Row],[UND MEDIDA]]</f>
        <v>#N/A</v>
      </c>
      <c r="G5166" t="e">
        <f>VLOOKUP(SALIDA[[#This Row],[CODIGO]],FAMILIAS[],4,FALSE)</f>
        <v>#N/A</v>
      </c>
      <c r="H5166" s="10" t="e">
        <f>IF(VLOOKUP(SALIDA[[#This Row],[CODIGO]],STOCKSANLUIS[],7,FALSE)=0,"PRODUCTO SIN STOCK/UBICACIÓN",VLOOKUP(SALIDA[[#This Row],[CODIGO]],STOCKSANLUIS[],7,FALSE))</f>
        <v>#N/A</v>
      </c>
      <c r="I5166" s="10"/>
      <c r="J5166" t="e">
        <f>SALIDA[[#This Row],[CODIGO]]&amp;"       "&amp;SALIDA[[#This Row],[FAMILIA]]</f>
        <v>#N/A</v>
      </c>
      <c r="K5166" t="e">
        <f>VLOOKUP(SALIDA[[#This Row],[CODIGO]],STOCK_STARSOFT[],5,FALSE)</f>
        <v>#N/A</v>
      </c>
      <c r="L5166" t="e">
        <f>SALIDA[[#This Row],[CANTIDAD]]*SALIDA[[#This Row],[PRECIO UND]]</f>
        <v>#N/A</v>
      </c>
    </row>
    <row r="5167" spans="1:12" x14ac:dyDescent="0.25">
      <c r="A5167" s="6"/>
      <c r="B5167" s="100" t="e">
        <f>VLOOKUP(SALIDA[[#This Row],[CODIGO]],STOCKSANLUIS[],2,FALSE)</f>
        <v>#N/A</v>
      </c>
      <c r="C5167" s="153"/>
      <c r="E5167" t="e">
        <f>IF(VLOOKUP(SALIDA[[#This Row],[CODIGO]],STOCKSANLUIS[],6,FALSE)=0,"PRODUCTO SIN STOCK/UBICACIÓN",VLOOKUP(SALIDA[[#This Row],[CODIGO]],STOCKSANLUIS[],6,FALSE))</f>
        <v>#N/A</v>
      </c>
      <c r="F5167" t="e">
        <f>SALIDA[[#This Row],[CANTIDAD]]/SALIDA[[#This Row],[UND MEDIDA]]</f>
        <v>#N/A</v>
      </c>
      <c r="G5167" t="e">
        <f>VLOOKUP(SALIDA[[#This Row],[CODIGO]],FAMILIAS[],4,FALSE)</f>
        <v>#N/A</v>
      </c>
      <c r="H5167" s="10" t="e">
        <f>IF(VLOOKUP(SALIDA[[#This Row],[CODIGO]],STOCKSANLUIS[],7,FALSE)=0,"PRODUCTO SIN STOCK/UBICACIÓN",VLOOKUP(SALIDA[[#This Row],[CODIGO]],STOCKSANLUIS[],7,FALSE))</f>
        <v>#N/A</v>
      </c>
      <c r="I5167" s="10"/>
      <c r="J5167" t="e">
        <f>SALIDA[[#This Row],[CODIGO]]&amp;"       "&amp;SALIDA[[#This Row],[FAMILIA]]</f>
        <v>#N/A</v>
      </c>
      <c r="K5167" t="e">
        <f>VLOOKUP(SALIDA[[#This Row],[CODIGO]],STOCK_STARSOFT[],5,FALSE)</f>
        <v>#N/A</v>
      </c>
      <c r="L5167" t="e">
        <f>SALIDA[[#This Row],[CANTIDAD]]*SALIDA[[#This Row],[PRECIO UND]]</f>
        <v>#N/A</v>
      </c>
    </row>
    <row r="5168" spans="1:12" x14ac:dyDescent="0.25">
      <c r="A5168" s="6"/>
      <c r="B5168" s="100" t="e">
        <f>VLOOKUP(SALIDA[[#This Row],[CODIGO]],STOCKSANLUIS[],2,FALSE)</f>
        <v>#N/A</v>
      </c>
      <c r="C5168" s="153"/>
      <c r="E5168" t="e">
        <f>IF(VLOOKUP(SALIDA[[#This Row],[CODIGO]],STOCKSANLUIS[],6,FALSE)=0,"PRODUCTO SIN STOCK/UBICACIÓN",VLOOKUP(SALIDA[[#This Row],[CODIGO]],STOCKSANLUIS[],6,FALSE))</f>
        <v>#N/A</v>
      </c>
      <c r="F5168" t="e">
        <f>SALIDA[[#This Row],[CANTIDAD]]/SALIDA[[#This Row],[UND MEDIDA]]</f>
        <v>#N/A</v>
      </c>
      <c r="G5168" t="e">
        <f>VLOOKUP(SALIDA[[#This Row],[CODIGO]],FAMILIAS[],4,FALSE)</f>
        <v>#N/A</v>
      </c>
      <c r="H5168" s="10" t="e">
        <f>IF(VLOOKUP(SALIDA[[#This Row],[CODIGO]],STOCKSANLUIS[],7,FALSE)=0,"PRODUCTO SIN STOCK/UBICACIÓN",VLOOKUP(SALIDA[[#This Row],[CODIGO]],STOCKSANLUIS[],7,FALSE))</f>
        <v>#N/A</v>
      </c>
      <c r="I5168" s="10"/>
      <c r="J5168" t="e">
        <f>SALIDA[[#This Row],[CODIGO]]&amp;"       "&amp;SALIDA[[#This Row],[FAMILIA]]</f>
        <v>#N/A</v>
      </c>
      <c r="K5168" t="e">
        <f>VLOOKUP(SALIDA[[#This Row],[CODIGO]],STOCK_STARSOFT[],5,FALSE)</f>
        <v>#N/A</v>
      </c>
      <c r="L5168" t="e">
        <f>SALIDA[[#This Row],[CANTIDAD]]*SALIDA[[#This Row],[PRECIO UND]]</f>
        <v>#N/A</v>
      </c>
    </row>
    <row r="5169" spans="1:12" x14ac:dyDescent="0.25">
      <c r="A5169" s="6"/>
      <c r="B5169" s="100" t="e">
        <f>VLOOKUP(SALIDA[[#This Row],[CODIGO]],STOCKSANLUIS[],2,FALSE)</f>
        <v>#N/A</v>
      </c>
      <c r="C5169" s="153"/>
      <c r="E5169" t="e">
        <f>IF(VLOOKUP(SALIDA[[#This Row],[CODIGO]],STOCKSANLUIS[],6,FALSE)=0,"PRODUCTO SIN STOCK/UBICACIÓN",VLOOKUP(SALIDA[[#This Row],[CODIGO]],STOCKSANLUIS[],6,FALSE))</f>
        <v>#N/A</v>
      </c>
      <c r="F5169" t="e">
        <f>SALIDA[[#This Row],[CANTIDAD]]/SALIDA[[#This Row],[UND MEDIDA]]</f>
        <v>#N/A</v>
      </c>
      <c r="G5169" t="e">
        <f>VLOOKUP(SALIDA[[#This Row],[CODIGO]],FAMILIAS[],4,FALSE)</f>
        <v>#N/A</v>
      </c>
      <c r="H5169" s="10" t="e">
        <f>IF(VLOOKUP(SALIDA[[#This Row],[CODIGO]],STOCKSANLUIS[],7,FALSE)=0,"PRODUCTO SIN STOCK/UBICACIÓN",VLOOKUP(SALIDA[[#This Row],[CODIGO]],STOCKSANLUIS[],7,FALSE))</f>
        <v>#N/A</v>
      </c>
      <c r="I5169" s="10"/>
      <c r="J5169" t="e">
        <f>SALIDA[[#This Row],[CODIGO]]&amp;"       "&amp;SALIDA[[#This Row],[FAMILIA]]</f>
        <v>#N/A</v>
      </c>
      <c r="K5169" t="e">
        <f>VLOOKUP(SALIDA[[#This Row],[CODIGO]],STOCK_STARSOFT[],5,FALSE)</f>
        <v>#N/A</v>
      </c>
      <c r="L5169" t="e">
        <f>SALIDA[[#This Row],[CANTIDAD]]*SALIDA[[#This Row],[PRECIO UND]]</f>
        <v>#N/A</v>
      </c>
    </row>
    <row r="5170" spans="1:12" x14ac:dyDescent="0.25">
      <c r="A5170" s="6"/>
      <c r="B5170" s="100" t="e">
        <f>VLOOKUP(SALIDA[[#This Row],[CODIGO]],STOCKSANLUIS[],2,FALSE)</f>
        <v>#N/A</v>
      </c>
      <c r="C5170" s="153"/>
      <c r="E5170" t="e">
        <f>IF(VLOOKUP(SALIDA[[#This Row],[CODIGO]],STOCKSANLUIS[],6,FALSE)=0,"PRODUCTO SIN STOCK/UBICACIÓN",VLOOKUP(SALIDA[[#This Row],[CODIGO]],STOCKSANLUIS[],6,FALSE))</f>
        <v>#N/A</v>
      </c>
      <c r="F5170" t="e">
        <f>SALIDA[[#This Row],[CANTIDAD]]/SALIDA[[#This Row],[UND MEDIDA]]</f>
        <v>#N/A</v>
      </c>
      <c r="G5170" t="e">
        <f>VLOOKUP(SALIDA[[#This Row],[CODIGO]],FAMILIAS[],4,FALSE)</f>
        <v>#N/A</v>
      </c>
      <c r="H5170" s="10" t="e">
        <f>IF(VLOOKUP(SALIDA[[#This Row],[CODIGO]],STOCKSANLUIS[],7,FALSE)=0,"PRODUCTO SIN STOCK/UBICACIÓN",VLOOKUP(SALIDA[[#This Row],[CODIGO]],STOCKSANLUIS[],7,FALSE))</f>
        <v>#N/A</v>
      </c>
      <c r="I5170" s="10"/>
      <c r="J5170" t="e">
        <f>SALIDA[[#This Row],[CODIGO]]&amp;"       "&amp;SALIDA[[#This Row],[FAMILIA]]</f>
        <v>#N/A</v>
      </c>
      <c r="K5170" t="e">
        <f>VLOOKUP(SALIDA[[#This Row],[CODIGO]],STOCK_STARSOFT[],5,FALSE)</f>
        <v>#N/A</v>
      </c>
      <c r="L5170" t="e">
        <f>SALIDA[[#This Row],[CANTIDAD]]*SALIDA[[#This Row],[PRECIO UND]]</f>
        <v>#N/A</v>
      </c>
    </row>
    <row r="5171" spans="1:12" x14ac:dyDescent="0.25">
      <c r="A5171" s="6"/>
      <c r="B5171" s="100" t="e">
        <f>VLOOKUP(SALIDA[[#This Row],[CODIGO]],STOCKSANLUIS[],2,FALSE)</f>
        <v>#N/A</v>
      </c>
      <c r="C5171" s="153"/>
      <c r="E5171" t="e">
        <f>IF(VLOOKUP(SALIDA[[#This Row],[CODIGO]],STOCKSANLUIS[],6,FALSE)=0,"PRODUCTO SIN STOCK/UBICACIÓN",VLOOKUP(SALIDA[[#This Row],[CODIGO]],STOCKSANLUIS[],6,FALSE))</f>
        <v>#N/A</v>
      </c>
      <c r="F5171" t="e">
        <f>SALIDA[[#This Row],[CANTIDAD]]/SALIDA[[#This Row],[UND MEDIDA]]</f>
        <v>#N/A</v>
      </c>
      <c r="G5171" t="e">
        <f>VLOOKUP(SALIDA[[#This Row],[CODIGO]],FAMILIAS[],4,FALSE)</f>
        <v>#N/A</v>
      </c>
      <c r="H5171" s="10" t="e">
        <f>IF(VLOOKUP(SALIDA[[#This Row],[CODIGO]],STOCKSANLUIS[],7,FALSE)=0,"PRODUCTO SIN STOCK/UBICACIÓN",VLOOKUP(SALIDA[[#This Row],[CODIGO]],STOCKSANLUIS[],7,FALSE))</f>
        <v>#N/A</v>
      </c>
      <c r="I5171" s="10"/>
      <c r="J5171" t="e">
        <f>SALIDA[[#This Row],[CODIGO]]&amp;"       "&amp;SALIDA[[#This Row],[FAMILIA]]</f>
        <v>#N/A</v>
      </c>
      <c r="K5171" t="e">
        <f>VLOOKUP(SALIDA[[#This Row],[CODIGO]],STOCK_STARSOFT[],5,FALSE)</f>
        <v>#N/A</v>
      </c>
      <c r="L5171" t="e">
        <f>SALIDA[[#This Row],[CANTIDAD]]*SALIDA[[#This Row],[PRECIO UND]]</f>
        <v>#N/A</v>
      </c>
    </row>
    <row r="5172" spans="1:12" x14ac:dyDescent="0.25">
      <c r="A5172" s="6"/>
      <c r="B5172" s="100" t="e">
        <f>VLOOKUP(SALIDA[[#This Row],[CODIGO]],STOCKSANLUIS[],2,FALSE)</f>
        <v>#N/A</v>
      </c>
      <c r="C5172" s="153"/>
      <c r="E5172" t="e">
        <f>IF(VLOOKUP(SALIDA[[#This Row],[CODIGO]],STOCKSANLUIS[],6,FALSE)=0,"PRODUCTO SIN STOCK/UBICACIÓN",VLOOKUP(SALIDA[[#This Row],[CODIGO]],STOCKSANLUIS[],6,FALSE))</f>
        <v>#N/A</v>
      </c>
      <c r="F5172" t="e">
        <f>SALIDA[[#This Row],[CANTIDAD]]/SALIDA[[#This Row],[UND MEDIDA]]</f>
        <v>#N/A</v>
      </c>
      <c r="G5172" t="e">
        <f>VLOOKUP(SALIDA[[#This Row],[CODIGO]],FAMILIAS[],4,FALSE)</f>
        <v>#N/A</v>
      </c>
      <c r="H5172" s="10" t="e">
        <f>IF(VLOOKUP(SALIDA[[#This Row],[CODIGO]],STOCKSANLUIS[],7,FALSE)=0,"PRODUCTO SIN STOCK/UBICACIÓN",VLOOKUP(SALIDA[[#This Row],[CODIGO]],STOCKSANLUIS[],7,FALSE))</f>
        <v>#N/A</v>
      </c>
      <c r="I5172" s="10"/>
      <c r="J5172" t="e">
        <f>SALIDA[[#This Row],[CODIGO]]&amp;"       "&amp;SALIDA[[#This Row],[FAMILIA]]</f>
        <v>#N/A</v>
      </c>
      <c r="K5172" t="e">
        <f>VLOOKUP(SALIDA[[#This Row],[CODIGO]],STOCK_STARSOFT[],5,FALSE)</f>
        <v>#N/A</v>
      </c>
      <c r="L5172" t="e">
        <f>SALIDA[[#This Row],[CANTIDAD]]*SALIDA[[#This Row],[PRECIO UND]]</f>
        <v>#N/A</v>
      </c>
    </row>
    <row r="5173" spans="1:12" x14ac:dyDescent="0.25">
      <c r="A5173" s="6"/>
      <c r="B5173" s="100" t="e">
        <f>VLOOKUP(SALIDA[[#This Row],[CODIGO]],STOCKSANLUIS[],2,FALSE)</f>
        <v>#N/A</v>
      </c>
      <c r="C5173" s="153"/>
      <c r="E5173" t="e">
        <f>IF(VLOOKUP(SALIDA[[#This Row],[CODIGO]],STOCKSANLUIS[],6,FALSE)=0,"PRODUCTO SIN STOCK/UBICACIÓN",VLOOKUP(SALIDA[[#This Row],[CODIGO]],STOCKSANLUIS[],6,FALSE))</f>
        <v>#N/A</v>
      </c>
      <c r="F5173" t="e">
        <f>SALIDA[[#This Row],[CANTIDAD]]/SALIDA[[#This Row],[UND MEDIDA]]</f>
        <v>#N/A</v>
      </c>
      <c r="G5173" t="e">
        <f>VLOOKUP(SALIDA[[#This Row],[CODIGO]],FAMILIAS[],4,FALSE)</f>
        <v>#N/A</v>
      </c>
      <c r="H5173" s="10" t="e">
        <f>IF(VLOOKUP(SALIDA[[#This Row],[CODIGO]],STOCKSANLUIS[],7,FALSE)=0,"PRODUCTO SIN STOCK/UBICACIÓN",VLOOKUP(SALIDA[[#This Row],[CODIGO]],STOCKSANLUIS[],7,FALSE))</f>
        <v>#N/A</v>
      </c>
      <c r="I5173" s="10"/>
      <c r="J5173" t="e">
        <f>SALIDA[[#This Row],[CODIGO]]&amp;"       "&amp;SALIDA[[#This Row],[FAMILIA]]</f>
        <v>#N/A</v>
      </c>
      <c r="K5173" t="e">
        <f>VLOOKUP(SALIDA[[#This Row],[CODIGO]],STOCK_STARSOFT[],5,FALSE)</f>
        <v>#N/A</v>
      </c>
      <c r="L5173" t="e">
        <f>SALIDA[[#This Row],[CANTIDAD]]*SALIDA[[#This Row],[PRECIO UND]]</f>
        <v>#N/A</v>
      </c>
    </row>
    <row r="5174" spans="1:12" x14ac:dyDescent="0.25">
      <c r="A5174" s="6"/>
      <c r="B5174" s="100" t="e">
        <f>VLOOKUP(SALIDA[[#This Row],[CODIGO]],STOCKSANLUIS[],2,FALSE)</f>
        <v>#N/A</v>
      </c>
      <c r="C5174" s="153"/>
      <c r="E5174" t="e">
        <f>IF(VLOOKUP(SALIDA[[#This Row],[CODIGO]],STOCKSANLUIS[],6,FALSE)=0,"PRODUCTO SIN STOCK/UBICACIÓN",VLOOKUP(SALIDA[[#This Row],[CODIGO]],STOCKSANLUIS[],6,FALSE))</f>
        <v>#N/A</v>
      </c>
      <c r="F5174" t="e">
        <f>SALIDA[[#This Row],[CANTIDAD]]/SALIDA[[#This Row],[UND MEDIDA]]</f>
        <v>#N/A</v>
      </c>
      <c r="G5174" t="e">
        <f>VLOOKUP(SALIDA[[#This Row],[CODIGO]],FAMILIAS[],4,FALSE)</f>
        <v>#N/A</v>
      </c>
      <c r="H5174" s="10" t="e">
        <f>IF(VLOOKUP(SALIDA[[#This Row],[CODIGO]],STOCKSANLUIS[],7,FALSE)=0,"PRODUCTO SIN STOCK/UBICACIÓN",VLOOKUP(SALIDA[[#This Row],[CODIGO]],STOCKSANLUIS[],7,FALSE))</f>
        <v>#N/A</v>
      </c>
      <c r="I5174" s="10"/>
      <c r="J5174" t="e">
        <f>SALIDA[[#This Row],[CODIGO]]&amp;"       "&amp;SALIDA[[#This Row],[FAMILIA]]</f>
        <v>#N/A</v>
      </c>
      <c r="K5174" t="e">
        <f>VLOOKUP(SALIDA[[#This Row],[CODIGO]],STOCK_STARSOFT[],5,FALSE)</f>
        <v>#N/A</v>
      </c>
      <c r="L5174" t="e">
        <f>SALIDA[[#This Row],[CANTIDAD]]*SALIDA[[#This Row],[PRECIO UND]]</f>
        <v>#N/A</v>
      </c>
    </row>
    <row r="5175" spans="1:12" x14ac:dyDescent="0.25">
      <c r="A5175" s="6"/>
      <c r="B5175" s="100" t="e">
        <f>VLOOKUP(SALIDA[[#This Row],[CODIGO]],STOCKSANLUIS[],2,FALSE)</f>
        <v>#N/A</v>
      </c>
      <c r="C5175" s="153"/>
      <c r="E5175" t="e">
        <f>IF(VLOOKUP(SALIDA[[#This Row],[CODIGO]],STOCKSANLUIS[],6,FALSE)=0,"PRODUCTO SIN STOCK/UBICACIÓN",VLOOKUP(SALIDA[[#This Row],[CODIGO]],STOCKSANLUIS[],6,FALSE))</f>
        <v>#N/A</v>
      </c>
      <c r="F5175" t="e">
        <f>SALIDA[[#This Row],[CANTIDAD]]/SALIDA[[#This Row],[UND MEDIDA]]</f>
        <v>#N/A</v>
      </c>
      <c r="G5175" t="e">
        <f>VLOOKUP(SALIDA[[#This Row],[CODIGO]],FAMILIAS[],4,FALSE)</f>
        <v>#N/A</v>
      </c>
      <c r="H5175" s="10" t="e">
        <f>IF(VLOOKUP(SALIDA[[#This Row],[CODIGO]],STOCKSANLUIS[],7,FALSE)=0,"PRODUCTO SIN STOCK/UBICACIÓN",VLOOKUP(SALIDA[[#This Row],[CODIGO]],STOCKSANLUIS[],7,FALSE))</f>
        <v>#N/A</v>
      </c>
      <c r="I5175" s="10"/>
      <c r="J5175" t="e">
        <f>SALIDA[[#This Row],[CODIGO]]&amp;"       "&amp;SALIDA[[#This Row],[FAMILIA]]</f>
        <v>#N/A</v>
      </c>
      <c r="K5175" t="e">
        <f>VLOOKUP(SALIDA[[#This Row],[CODIGO]],STOCK_STARSOFT[],5,FALSE)</f>
        <v>#N/A</v>
      </c>
      <c r="L5175" t="e">
        <f>SALIDA[[#This Row],[CANTIDAD]]*SALIDA[[#This Row],[PRECIO UND]]</f>
        <v>#N/A</v>
      </c>
    </row>
    <row r="5176" spans="1:12" x14ac:dyDescent="0.25">
      <c r="A5176" s="6"/>
      <c r="B5176" s="100" t="e">
        <f>VLOOKUP(SALIDA[[#This Row],[CODIGO]],STOCKSANLUIS[],2,FALSE)</f>
        <v>#N/A</v>
      </c>
      <c r="C5176" s="153"/>
      <c r="E5176" t="e">
        <f>IF(VLOOKUP(SALIDA[[#This Row],[CODIGO]],STOCKSANLUIS[],6,FALSE)=0,"PRODUCTO SIN STOCK/UBICACIÓN",VLOOKUP(SALIDA[[#This Row],[CODIGO]],STOCKSANLUIS[],6,FALSE))</f>
        <v>#N/A</v>
      </c>
      <c r="F5176" t="e">
        <f>SALIDA[[#This Row],[CANTIDAD]]/SALIDA[[#This Row],[UND MEDIDA]]</f>
        <v>#N/A</v>
      </c>
      <c r="G5176" t="e">
        <f>VLOOKUP(SALIDA[[#This Row],[CODIGO]],FAMILIAS[],4,FALSE)</f>
        <v>#N/A</v>
      </c>
      <c r="H5176" s="10" t="e">
        <f>IF(VLOOKUP(SALIDA[[#This Row],[CODIGO]],STOCKSANLUIS[],7,FALSE)=0,"PRODUCTO SIN STOCK/UBICACIÓN",VLOOKUP(SALIDA[[#This Row],[CODIGO]],STOCKSANLUIS[],7,FALSE))</f>
        <v>#N/A</v>
      </c>
      <c r="I5176" s="10"/>
      <c r="J5176" t="e">
        <f>SALIDA[[#This Row],[CODIGO]]&amp;"       "&amp;SALIDA[[#This Row],[FAMILIA]]</f>
        <v>#N/A</v>
      </c>
      <c r="K5176" t="e">
        <f>VLOOKUP(SALIDA[[#This Row],[CODIGO]],STOCK_STARSOFT[],5,FALSE)</f>
        <v>#N/A</v>
      </c>
      <c r="L5176" t="e">
        <f>SALIDA[[#This Row],[CANTIDAD]]*SALIDA[[#This Row],[PRECIO UND]]</f>
        <v>#N/A</v>
      </c>
    </row>
    <row r="5177" spans="1:12" x14ac:dyDescent="0.25">
      <c r="A5177" s="6"/>
      <c r="B5177" s="100" t="e">
        <f>VLOOKUP(SALIDA[[#This Row],[CODIGO]],STOCKSANLUIS[],2,FALSE)</f>
        <v>#N/A</v>
      </c>
      <c r="C5177" s="153"/>
      <c r="E5177" t="e">
        <f>IF(VLOOKUP(SALIDA[[#This Row],[CODIGO]],STOCKSANLUIS[],6,FALSE)=0,"PRODUCTO SIN STOCK/UBICACIÓN",VLOOKUP(SALIDA[[#This Row],[CODIGO]],STOCKSANLUIS[],6,FALSE))</f>
        <v>#N/A</v>
      </c>
      <c r="F5177" t="e">
        <f>SALIDA[[#This Row],[CANTIDAD]]/SALIDA[[#This Row],[UND MEDIDA]]</f>
        <v>#N/A</v>
      </c>
      <c r="G5177" t="e">
        <f>VLOOKUP(SALIDA[[#This Row],[CODIGO]],FAMILIAS[],4,FALSE)</f>
        <v>#N/A</v>
      </c>
      <c r="H5177" s="10" t="e">
        <f>IF(VLOOKUP(SALIDA[[#This Row],[CODIGO]],STOCKSANLUIS[],7,FALSE)=0,"PRODUCTO SIN STOCK/UBICACIÓN",VLOOKUP(SALIDA[[#This Row],[CODIGO]],STOCKSANLUIS[],7,FALSE))</f>
        <v>#N/A</v>
      </c>
      <c r="I5177" s="10"/>
      <c r="J5177" t="e">
        <f>SALIDA[[#This Row],[CODIGO]]&amp;"       "&amp;SALIDA[[#This Row],[FAMILIA]]</f>
        <v>#N/A</v>
      </c>
      <c r="K5177" t="e">
        <f>VLOOKUP(SALIDA[[#This Row],[CODIGO]],STOCK_STARSOFT[],5,FALSE)</f>
        <v>#N/A</v>
      </c>
      <c r="L5177" t="e">
        <f>SALIDA[[#This Row],[CANTIDAD]]*SALIDA[[#This Row],[PRECIO UND]]</f>
        <v>#N/A</v>
      </c>
    </row>
    <row r="5178" spans="1:12" x14ac:dyDescent="0.25">
      <c r="A5178" s="6"/>
      <c r="B5178" s="100" t="e">
        <f>VLOOKUP(SALIDA[[#This Row],[CODIGO]],STOCKSANLUIS[],2,FALSE)</f>
        <v>#N/A</v>
      </c>
      <c r="C5178" s="153"/>
      <c r="E5178" t="e">
        <f>IF(VLOOKUP(SALIDA[[#This Row],[CODIGO]],STOCKSANLUIS[],6,FALSE)=0,"PRODUCTO SIN STOCK/UBICACIÓN",VLOOKUP(SALIDA[[#This Row],[CODIGO]],STOCKSANLUIS[],6,FALSE))</f>
        <v>#N/A</v>
      </c>
      <c r="F5178" t="e">
        <f>SALIDA[[#This Row],[CANTIDAD]]/SALIDA[[#This Row],[UND MEDIDA]]</f>
        <v>#N/A</v>
      </c>
      <c r="G5178" t="e">
        <f>VLOOKUP(SALIDA[[#This Row],[CODIGO]],FAMILIAS[],4,FALSE)</f>
        <v>#N/A</v>
      </c>
      <c r="H5178" s="10" t="e">
        <f>IF(VLOOKUP(SALIDA[[#This Row],[CODIGO]],STOCKSANLUIS[],7,FALSE)=0,"PRODUCTO SIN STOCK/UBICACIÓN",VLOOKUP(SALIDA[[#This Row],[CODIGO]],STOCKSANLUIS[],7,FALSE))</f>
        <v>#N/A</v>
      </c>
      <c r="I5178" s="10"/>
      <c r="J5178" t="e">
        <f>SALIDA[[#This Row],[CODIGO]]&amp;"       "&amp;SALIDA[[#This Row],[FAMILIA]]</f>
        <v>#N/A</v>
      </c>
      <c r="K5178" t="e">
        <f>VLOOKUP(SALIDA[[#This Row],[CODIGO]],STOCK_STARSOFT[],5,FALSE)</f>
        <v>#N/A</v>
      </c>
      <c r="L5178" t="e">
        <f>SALIDA[[#This Row],[CANTIDAD]]*SALIDA[[#This Row],[PRECIO UND]]</f>
        <v>#N/A</v>
      </c>
    </row>
    <row r="5179" spans="1:12" x14ac:dyDescent="0.25">
      <c r="A5179" s="6"/>
      <c r="B5179" s="100" t="e">
        <f>VLOOKUP(SALIDA[[#This Row],[CODIGO]],STOCKSANLUIS[],2,FALSE)</f>
        <v>#N/A</v>
      </c>
      <c r="C5179" s="153"/>
      <c r="E5179" t="e">
        <f>IF(VLOOKUP(SALIDA[[#This Row],[CODIGO]],STOCKSANLUIS[],6,FALSE)=0,"PRODUCTO SIN STOCK/UBICACIÓN",VLOOKUP(SALIDA[[#This Row],[CODIGO]],STOCKSANLUIS[],6,FALSE))</f>
        <v>#N/A</v>
      </c>
      <c r="F5179" t="e">
        <f>SALIDA[[#This Row],[CANTIDAD]]/SALIDA[[#This Row],[UND MEDIDA]]</f>
        <v>#N/A</v>
      </c>
      <c r="G5179" t="e">
        <f>VLOOKUP(SALIDA[[#This Row],[CODIGO]],FAMILIAS[],4,FALSE)</f>
        <v>#N/A</v>
      </c>
      <c r="H5179" s="10" t="e">
        <f>IF(VLOOKUP(SALIDA[[#This Row],[CODIGO]],STOCKSANLUIS[],7,FALSE)=0,"PRODUCTO SIN STOCK/UBICACIÓN",VLOOKUP(SALIDA[[#This Row],[CODIGO]],STOCKSANLUIS[],7,FALSE))</f>
        <v>#N/A</v>
      </c>
      <c r="I5179" s="10"/>
      <c r="J5179" t="e">
        <f>SALIDA[[#This Row],[CODIGO]]&amp;"       "&amp;SALIDA[[#This Row],[FAMILIA]]</f>
        <v>#N/A</v>
      </c>
      <c r="K5179" t="e">
        <f>VLOOKUP(SALIDA[[#This Row],[CODIGO]],STOCK_STARSOFT[],5,FALSE)</f>
        <v>#N/A</v>
      </c>
      <c r="L5179" t="e">
        <f>SALIDA[[#This Row],[CANTIDAD]]*SALIDA[[#This Row],[PRECIO UND]]</f>
        <v>#N/A</v>
      </c>
    </row>
    <row r="5180" spans="1:12" x14ac:dyDescent="0.25">
      <c r="A5180" s="6"/>
      <c r="B5180" s="100" t="e">
        <f>VLOOKUP(SALIDA[[#This Row],[CODIGO]],STOCKSANLUIS[],2,FALSE)</f>
        <v>#N/A</v>
      </c>
      <c r="C5180" s="153"/>
      <c r="E5180" t="e">
        <f>IF(VLOOKUP(SALIDA[[#This Row],[CODIGO]],STOCKSANLUIS[],6,FALSE)=0,"PRODUCTO SIN STOCK/UBICACIÓN",VLOOKUP(SALIDA[[#This Row],[CODIGO]],STOCKSANLUIS[],6,FALSE))</f>
        <v>#N/A</v>
      </c>
      <c r="F5180" t="e">
        <f>SALIDA[[#This Row],[CANTIDAD]]/SALIDA[[#This Row],[UND MEDIDA]]</f>
        <v>#N/A</v>
      </c>
      <c r="G5180" t="e">
        <f>VLOOKUP(SALIDA[[#This Row],[CODIGO]],FAMILIAS[],4,FALSE)</f>
        <v>#N/A</v>
      </c>
      <c r="H5180" s="10" t="e">
        <f>IF(VLOOKUP(SALIDA[[#This Row],[CODIGO]],STOCKSANLUIS[],7,FALSE)=0,"PRODUCTO SIN STOCK/UBICACIÓN",VLOOKUP(SALIDA[[#This Row],[CODIGO]],STOCKSANLUIS[],7,FALSE))</f>
        <v>#N/A</v>
      </c>
      <c r="I5180" s="10"/>
      <c r="J5180" t="e">
        <f>SALIDA[[#This Row],[CODIGO]]&amp;"       "&amp;SALIDA[[#This Row],[FAMILIA]]</f>
        <v>#N/A</v>
      </c>
      <c r="K5180" t="e">
        <f>VLOOKUP(SALIDA[[#This Row],[CODIGO]],STOCK_STARSOFT[],5,FALSE)</f>
        <v>#N/A</v>
      </c>
      <c r="L5180" t="e">
        <f>SALIDA[[#This Row],[CANTIDAD]]*SALIDA[[#This Row],[PRECIO UND]]</f>
        <v>#N/A</v>
      </c>
    </row>
    <row r="5181" spans="1:12" x14ac:dyDescent="0.25">
      <c r="A5181" s="6"/>
      <c r="B5181" s="100" t="e">
        <f>VLOOKUP(SALIDA[[#This Row],[CODIGO]],STOCKSANLUIS[],2,FALSE)</f>
        <v>#N/A</v>
      </c>
      <c r="C5181" s="153"/>
      <c r="E5181" t="e">
        <f>IF(VLOOKUP(SALIDA[[#This Row],[CODIGO]],STOCKSANLUIS[],6,FALSE)=0,"PRODUCTO SIN STOCK/UBICACIÓN",VLOOKUP(SALIDA[[#This Row],[CODIGO]],STOCKSANLUIS[],6,FALSE))</f>
        <v>#N/A</v>
      </c>
      <c r="F5181" t="e">
        <f>SALIDA[[#This Row],[CANTIDAD]]/SALIDA[[#This Row],[UND MEDIDA]]</f>
        <v>#N/A</v>
      </c>
      <c r="G5181" t="e">
        <f>VLOOKUP(SALIDA[[#This Row],[CODIGO]],FAMILIAS[],4,FALSE)</f>
        <v>#N/A</v>
      </c>
      <c r="H5181" s="10" t="e">
        <f>IF(VLOOKUP(SALIDA[[#This Row],[CODIGO]],STOCKSANLUIS[],7,FALSE)=0,"PRODUCTO SIN STOCK/UBICACIÓN",VLOOKUP(SALIDA[[#This Row],[CODIGO]],STOCKSANLUIS[],7,FALSE))</f>
        <v>#N/A</v>
      </c>
      <c r="I5181" s="10"/>
      <c r="J5181" t="e">
        <f>SALIDA[[#This Row],[CODIGO]]&amp;"       "&amp;SALIDA[[#This Row],[FAMILIA]]</f>
        <v>#N/A</v>
      </c>
      <c r="K5181" t="e">
        <f>VLOOKUP(SALIDA[[#This Row],[CODIGO]],STOCK_STARSOFT[],5,FALSE)</f>
        <v>#N/A</v>
      </c>
      <c r="L5181" t="e">
        <f>SALIDA[[#This Row],[CANTIDAD]]*SALIDA[[#This Row],[PRECIO UND]]</f>
        <v>#N/A</v>
      </c>
    </row>
    <row r="5182" spans="1:12" x14ac:dyDescent="0.25">
      <c r="A5182" s="6"/>
      <c r="B5182" s="100" t="e">
        <f>VLOOKUP(SALIDA[[#This Row],[CODIGO]],STOCKSANLUIS[],2,FALSE)</f>
        <v>#N/A</v>
      </c>
      <c r="C5182" s="153"/>
      <c r="E5182" t="e">
        <f>IF(VLOOKUP(SALIDA[[#This Row],[CODIGO]],STOCKSANLUIS[],6,FALSE)=0,"PRODUCTO SIN STOCK/UBICACIÓN",VLOOKUP(SALIDA[[#This Row],[CODIGO]],STOCKSANLUIS[],6,FALSE))</f>
        <v>#N/A</v>
      </c>
      <c r="F5182" t="e">
        <f>SALIDA[[#This Row],[CANTIDAD]]/SALIDA[[#This Row],[UND MEDIDA]]</f>
        <v>#N/A</v>
      </c>
      <c r="G5182" t="e">
        <f>VLOOKUP(SALIDA[[#This Row],[CODIGO]],FAMILIAS[],4,FALSE)</f>
        <v>#N/A</v>
      </c>
      <c r="H5182" s="10" t="e">
        <f>IF(VLOOKUP(SALIDA[[#This Row],[CODIGO]],STOCKSANLUIS[],7,FALSE)=0,"PRODUCTO SIN STOCK/UBICACIÓN",VLOOKUP(SALIDA[[#This Row],[CODIGO]],STOCKSANLUIS[],7,FALSE))</f>
        <v>#N/A</v>
      </c>
      <c r="I5182" s="10"/>
      <c r="J5182" t="e">
        <f>SALIDA[[#This Row],[CODIGO]]&amp;"       "&amp;SALIDA[[#This Row],[FAMILIA]]</f>
        <v>#N/A</v>
      </c>
      <c r="K5182" t="e">
        <f>VLOOKUP(SALIDA[[#This Row],[CODIGO]],STOCK_STARSOFT[],5,FALSE)</f>
        <v>#N/A</v>
      </c>
      <c r="L5182" t="e">
        <f>SALIDA[[#This Row],[CANTIDAD]]*SALIDA[[#This Row],[PRECIO UND]]</f>
        <v>#N/A</v>
      </c>
    </row>
    <row r="5183" spans="1:12" x14ac:dyDescent="0.25">
      <c r="A5183" s="6"/>
      <c r="B5183" s="100" t="e">
        <f>VLOOKUP(SALIDA[[#This Row],[CODIGO]],STOCKSANLUIS[],2,FALSE)</f>
        <v>#N/A</v>
      </c>
      <c r="C5183" s="153"/>
      <c r="E5183" t="e">
        <f>IF(VLOOKUP(SALIDA[[#This Row],[CODIGO]],STOCKSANLUIS[],6,FALSE)=0,"PRODUCTO SIN STOCK/UBICACIÓN",VLOOKUP(SALIDA[[#This Row],[CODIGO]],STOCKSANLUIS[],6,FALSE))</f>
        <v>#N/A</v>
      </c>
      <c r="F5183" t="e">
        <f>SALIDA[[#This Row],[CANTIDAD]]/SALIDA[[#This Row],[UND MEDIDA]]</f>
        <v>#N/A</v>
      </c>
      <c r="G5183" t="e">
        <f>VLOOKUP(SALIDA[[#This Row],[CODIGO]],FAMILIAS[],4,FALSE)</f>
        <v>#N/A</v>
      </c>
      <c r="H5183" s="10" t="e">
        <f>IF(VLOOKUP(SALIDA[[#This Row],[CODIGO]],STOCKSANLUIS[],7,FALSE)=0,"PRODUCTO SIN STOCK/UBICACIÓN",VLOOKUP(SALIDA[[#This Row],[CODIGO]],STOCKSANLUIS[],7,FALSE))</f>
        <v>#N/A</v>
      </c>
      <c r="I5183" s="10"/>
      <c r="J5183" t="e">
        <f>SALIDA[[#This Row],[CODIGO]]&amp;"       "&amp;SALIDA[[#This Row],[FAMILIA]]</f>
        <v>#N/A</v>
      </c>
      <c r="K5183" t="e">
        <f>VLOOKUP(SALIDA[[#This Row],[CODIGO]],STOCK_STARSOFT[],5,FALSE)</f>
        <v>#N/A</v>
      </c>
      <c r="L5183" t="e">
        <f>SALIDA[[#This Row],[CANTIDAD]]*SALIDA[[#This Row],[PRECIO UND]]</f>
        <v>#N/A</v>
      </c>
    </row>
    <row r="5184" spans="1:12" x14ac:dyDescent="0.25">
      <c r="A5184" s="6"/>
      <c r="B5184" s="100" t="e">
        <f>VLOOKUP(SALIDA[[#This Row],[CODIGO]],STOCKSANLUIS[],2,FALSE)</f>
        <v>#N/A</v>
      </c>
      <c r="C5184" s="153"/>
      <c r="E5184" t="e">
        <f>IF(VLOOKUP(SALIDA[[#This Row],[CODIGO]],STOCKSANLUIS[],6,FALSE)=0,"PRODUCTO SIN STOCK/UBICACIÓN",VLOOKUP(SALIDA[[#This Row],[CODIGO]],STOCKSANLUIS[],6,FALSE))</f>
        <v>#N/A</v>
      </c>
      <c r="F5184" t="e">
        <f>SALIDA[[#This Row],[CANTIDAD]]/SALIDA[[#This Row],[UND MEDIDA]]</f>
        <v>#N/A</v>
      </c>
      <c r="G5184" t="e">
        <f>VLOOKUP(SALIDA[[#This Row],[CODIGO]],FAMILIAS[],4,FALSE)</f>
        <v>#N/A</v>
      </c>
      <c r="H5184" s="10" t="e">
        <f>IF(VLOOKUP(SALIDA[[#This Row],[CODIGO]],STOCKSANLUIS[],7,FALSE)=0,"PRODUCTO SIN STOCK/UBICACIÓN",VLOOKUP(SALIDA[[#This Row],[CODIGO]],STOCKSANLUIS[],7,FALSE))</f>
        <v>#N/A</v>
      </c>
      <c r="I5184" s="10"/>
      <c r="J5184" t="e">
        <f>SALIDA[[#This Row],[CODIGO]]&amp;"       "&amp;SALIDA[[#This Row],[FAMILIA]]</f>
        <v>#N/A</v>
      </c>
      <c r="K5184" t="e">
        <f>VLOOKUP(SALIDA[[#This Row],[CODIGO]],STOCK_STARSOFT[],5,FALSE)</f>
        <v>#N/A</v>
      </c>
      <c r="L5184" t="e">
        <f>SALIDA[[#This Row],[CANTIDAD]]*SALIDA[[#This Row],[PRECIO UND]]</f>
        <v>#N/A</v>
      </c>
    </row>
    <row r="5185" spans="1:12" x14ac:dyDescent="0.25">
      <c r="A5185" s="6"/>
      <c r="B5185" s="100" t="e">
        <f>VLOOKUP(SALIDA[[#This Row],[CODIGO]],STOCKSANLUIS[],2,FALSE)</f>
        <v>#N/A</v>
      </c>
      <c r="C5185" s="153"/>
      <c r="E5185" t="e">
        <f>IF(VLOOKUP(SALIDA[[#This Row],[CODIGO]],STOCKSANLUIS[],6,FALSE)=0,"PRODUCTO SIN STOCK/UBICACIÓN",VLOOKUP(SALIDA[[#This Row],[CODIGO]],STOCKSANLUIS[],6,FALSE))</f>
        <v>#N/A</v>
      </c>
      <c r="F5185" t="e">
        <f>SALIDA[[#This Row],[CANTIDAD]]/SALIDA[[#This Row],[UND MEDIDA]]</f>
        <v>#N/A</v>
      </c>
      <c r="G5185" t="e">
        <f>VLOOKUP(SALIDA[[#This Row],[CODIGO]],FAMILIAS[],4,FALSE)</f>
        <v>#N/A</v>
      </c>
      <c r="H5185" s="10" t="e">
        <f>IF(VLOOKUP(SALIDA[[#This Row],[CODIGO]],STOCKSANLUIS[],7,FALSE)=0,"PRODUCTO SIN STOCK/UBICACIÓN",VLOOKUP(SALIDA[[#This Row],[CODIGO]],STOCKSANLUIS[],7,FALSE))</f>
        <v>#N/A</v>
      </c>
      <c r="I5185" s="10"/>
      <c r="J5185" t="e">
        <f>SALIDA[[#This Row],[CODIGO]]&amp;"       "&amp;SALIDA[[#This Row],[FAMILIA]]</f>
        <v>#N/A</v>
      </c>
      <c r="K5185" t="e">
        <f>VLOOKUP(SALIDA[[#This Row],[CODIGO]],STOCK_STARSOFT[],5,FALSE)</f>
        <v>#N/A</v>
      </c>
      <c r="L5185" t="e">
        <f>SALIDA[[#This Row],[CANTIDAD]]*SALIDA[[#This Row],[PRECIO UND]]</f>
        <v>#N/A</v>
      </c>
    </row>
    <row r="5186" spans="1:12" x14ac:dyDescent="0.25">
      <c r="A5186" s="6"/>
      <c r="B5186" s="100" t="e">
        <f>VLOOKUP(SALIDA[[#This Row],[CODIGO]],STOCKSANLUIS[],2,FALSE)</f>
        <v>#N/A</v>
      </c>
      <c r="C5186" s="153"/>
      <c r="E5186" t="e">
        <f>IF(VLOOKUP(SALIDA[[#This Row],[CODIGO]],STOCKSANLUIS[],6,FALSE)=0,"PRODUCTO SIN STOCK/UBICACIÓN",VLOOKUP(SALIDA[[#This Row],[CODIGO]],STOCKSANLUIS[],6,FALSE))</f>
        <v>#N/A</v>
      </c>
      <c r="F5186" t="e">
        <f>SALIDA[[#This Row],[CANTIDAD]]/SALIDA[[#This Row],[UND MEDIDA]]</f>
        <v>#N/A</v>
      </c>
      <c r="G5186" t="e">
        <f>VLOOKUP(SALIDA[[#This Row],[CODIGO]],FAMILIAS[],4,FALSE)</f>
        <v>#N/A</v>
      </c>
      <c r="H5186" s="10" t="e">
        <f>IF(VLOOKUP(SALIDA[[#This Row],[CODIGO]],STOCKSANLUIS[],7,FALSE)=0,"PRODUCTO SIN STOCK/UBICACIÓN",VLOOKUP(SALIDA[[#This Row],[CODIGO]],STOCKSANLUIS[],7,FALSE))</f>
        <v>#N/A</v>
      </c>
      <c r="I5186" s="10"/>
      <c r="J5186" t="e">
        <f>SALIDA[[#This Row],[CODIGO]]&amp;"       "&amp;SALIDA[[#This Row],[FAMILIA]]</f>
        <v>#N/A</v>
      </c>
      <c r="K5186" t="e">
        <f>VLOOKUP(SALIDA[[#This Row],[CODIGO]],STOCK_STARSOFT[],5,FALSE)</f>
        <v>#N/A</v>
      </c>
      <c r="L5186" t="e">
        <f>SALIDA[[#This Row],[CANTIDAD]]*SALIDA[[#This Row],[PRECIO UND]]</f>
        <v>#N/A</v>
      </c>
    </row>
    <row r="5187" spans="1:12" x14ac:dyDescent="0.25">
      <c r="A5187" s="6"/>
      <c r="B5187" s="100" t="e">
        <f>VLOOKUP(SALIDA[[#This Row],[CODIGO]],STOCKSANLUIS[],2,FALSE)</f>
        <v>#N/A</v>
      </c>
      <c r="C5187" s="153"/>
      <c r="E5187" t="e">
        <f>IF(VLOOKUP(SALIDA[[#This Row],[CODIGO]],STOCKSANLUIS[],6,FALSE)=0,"PRODUCTO SIN STOCK/UBICACIÓN",VLOOKUP(SALIDA[[#This Row],[CODIGO]],STOCKSANLUIS[],6,FALSE))</f>
        <v>#N/A</v>
      </c>
      <c r="F5187" t="e">
        <f>SALIDA[[#This Row],[CANTIDAD]]/SALIDA[[#This Row],[UND MEDIDA]]</f>
        <v>#N/A</v>
      </c>
      <c r="G5187" t="e">
        <f>VLOOKUP(SALIDA[[#This Row],[CODIGO]],FAMILIAS[],4,FALSE)</f>
        <v>#N/A</v>
      </c>
      <c r="H5187" s="10" t="e">
        <f>IF(VLOOKUP(SALIDA[[#This Row],[CODIGO]],STOCKSANLUIS[],7,FALSE)=0,"PRODUCTO SIN STOCK/UBICACIÓN",VLOOKUP(SALIDA[[#This Row],[CODIGO]],STOCKSANLUIS[],7,FALSE))</f>
        <v>#N/A</v>
      </c>
      <c r="I5187" s="10"/>
      <c r="J5187" t="e">
        <f>SALIDA[[#This Row],[CODIGO]]&amp;"       "&amp;SALIDA[[#This Row],[FAMILIA]]</f>
        <v>#N/A</v>
      </c>
      <c r="K5187" t="e">
        <f>VLOOKUP(SALIDA[[#This Row],[CODIGO]],STOCK_STARSOFT[],5,FALSE)</f>
        <v>#N/A</v>
      </c>
      <c r="L5187" t="e">
        <f>SALIDA[[#This Row],[CANTIDAD]]*SALIDA[[#This Row],[PRECIO UND]]</f>
        <v>#N/A</v>
      </c>
    </row>
    <row r="5188" spans="1:12" x14ac:dyDescent="0.25">
      <c r="A5188" s="6"/>
      <c r="B5188" s="100" t="e">
        <f>VLOOKUP(SALIDA[[#This Row],[CODIGO]],STOCKSANLUIS[],2,FALSE)</f>
        <v>#N/A</v>
      </c>
      <c r="C5188" s="153"/>
      <c r="E5188" t="e">
        <f>IF(VLOOKUP(SALIDA[[#This Row],[CODIGO]],STOCKSANLUIS[],6,FALSE)=0,"PRODUCTO SIN STOCK/UBICACIÓN",VLOOKUP(SALIDA[[#This Row],[CODIGO]],STOCKSANLUIS[],6,FALSE))</f>
        <v>#N/A</v>
      </c>
      <c r="F5188" t="e">
        <f>SALIDA[[#This Row],[CANTIDAD]]/SALIDA[[#This Row],[UND MEDIDA]]</f>
        <v>#N/A</v>
      </c>
      <c r="G5188" t="e">
        <f>VLOOKUP(SALIDA[[#This Row],[CODIGO]],FAMILIAS[],4,FALSE)</f>
        <v>#N/A</v>
      </c>
      <c r="H5188" s="10" t="e">
        <f>IF(VLOOKUP(SALIDA[[#This Row],[CODIGO]],STOCKSANLUIS[],7,FALSE)=0,"PRODUCTO SIN STOCK/UBICACIÓN",VLOOKUP(SALIDA[[#This Row],[CODIGO]],STOCKSANLUIS[],7,FALSE))</f>
        <v>#N/A</v>
      </c>
      <c r="I5188" s="10"/>
      <c r="J5188" t="e">
        <f>SALIDA[[#This Row],[CODIGO]]&amp;"       "&amp;SALIDA[[#This Row],[FAMILIA]]</f>
        <v>#N/A</v>
      </c>
      <c r="K5188" t="e">
        <f>VLOOKUP(SALIDA[[#This Row],[CODIGO]],STOCK_STARSOFT[],5,FALSE)</f>
        <v>#N/A</v>
      </c>
      <c r="L5188" t="e">
        <f>SALIDA[[#This Row],[CANTIDAD]]*SALIDA[[#This Row],[PRECIO UND]]</f>
        <v>#N/A</v>
      </c>
    </row>
    <row r="5189" spans="1:12" x14ac:dyDescent="0.25">
      <c r="A5189" s="6"/>
      <c r="B5189" s="100" t="e">
        <f>VLOOKUP(SALIDA[[#This Row],[CODIGO]],STOCKSANLUIS[],2,FALSE)</f>
        <v>#N/A</v>
      </c>
      <c r="C5189" s="153"/>
      <c r="E5189" t="e">
        <f>IF(VLOOKUP(SALIDA[[#This Row],[CODIGO]],STOCKSANLUIS[],6,FALSE)=0,"PRODUCTO SIN STOCK/UBICACIÓN",VLOOKUP(SALIDA[[#This Row],[CODIGO]],STOCKSANLUIS[],6,FALSE))</f>
        <v>#N/A</v>
      </c>
      <c r="F5189" t="e">
        <f>SALIDA[[#This Row],[CANTIDAD]]/SALIDA[[#This Row],[UND MEDIDA]]</f>
        <v>#N/A</v>
      </c>
      <c r="G5189" t="e">
        <f>VLOOKUP(SALIDA[[#This Row],[CODIGO]],FAMILIAS[],4,FALSE)</f>
        <v>#N/A</v>
      </c>
      <c r="H5189" s="10" t="e">
        <f>IF(VLOOKUP(SALIDA[[#This Row],[CODIGO]],STOCKSANLUIS[],7,FALSE)=0,"PRODUCTO SIN STOCK/UBICACIÓN",VLOOKUP(SALIDA[[#This Row],[CODIGO]],STOCKSANLUIS[],7,FALSE))</f>
        <v>#N/A</v>
      </c>
      <c r="I5189" s="10"/>
      <c r="J5189" t="e">
        <f>SALIDA[[#This Row],[CODIGO]]&amp;"       "&amp;SALIDA[[#This Row],[FAMILIA]]</f>
        <v>#N/A</v>
      </c>
      <c r="K5189" t="e">
        <f>VLOOKUP(SALIDA[[#This Row],[CODIGO]],STOCK_STARSOFT[],5,FALSE)</f>
        <v>#N/A</v>
      </c>
      <c r="L5189" t="e">
        <f>SALIDA[[#This Row],[CANTIDAD]]*SALIDA[[#This Row],[PRECIO UND]]</f>
        <v>#N/A</v>
      </c>
    </row>
    <row r="5190" spans="1:12" x14ac:dyDescent="0.25">
      <c r="A5190" s="6"/>
      <c r="B5190" s="100" t="e">
        <f>VLOOKUP(SALIDA[[#This Row],[CODIGO]],STOCKSANLUIS[],2,FALSE)</f>
        <v>#N/A</v>
      </c>
      <c r="C5190" s="153"/>
      <c r="E5190" t="e">
        <f>IF(VLOOKUP(SALIDA[[#This Row],[CODIGO]],STOCKSANLUIS[],6,FALSE)=0,"PRODUCTO SIN STOCK/UBICACIÓN",VLOOKUP(SALIDA[[#This Row],[CODIGO]],STOCKSANLUIS[],6,FALSE))</f>
        <v>#N/A</v>
      </c>
      <c r="F5190" t="e">
        <f>SALIDA[[#This Row],[CANTIDAD]]/SALIDA[[#This Row],[UND MEDIDA]]</f>
        <v>#N/A</v>
      </c>
      <c r="G5190" t="e">
        <f>VLOOKUP(SALIDA[[#This Row],[CODIGO]],FAMILIAS[],4,FALSE)</f>
        <v>#N/A</v>
      </c>
      <c r="H5190" s="10" t="e">
        <f>IF(VLOOKUP(SALIDA[[#This Row],[CODIGO]],STOCKSANLUIS[],7,FALSE)=0,"PRODUCTO SIN STOCK/UBICACIÓN",VLOOKUP(SALIDA[[#This Row],[CODIGO]],STOCKSANLUIS[],7,FALSE))</f>
        <v>#N/A</v>
      </c>
      <c r="I5190" s="10"/>
      <c r="J5190" t="e">
        <f>SALIDA[[#This Row],[CODIGO]]&amp;"       "&amp;SALIDA[[#This Row],[FAMILIA]]</f>
        <v>#N/A</v>
      </c>
      <c r="K5190" t="e">
        <f>VLOOKUP(SALIDA[[#This Row],[CODIGO]],STOCK_STARSOFT[],5,FALSE)</f>
        <v>#N/A</v>
      </c>
      <c r="L5190" t="e">
        <f>SALIDA[[#This Row],[CANTIDAD]]*SALIDA[[#This Row],[PRECIO UND]]</f>
        <v>#N/A</v>
      </c>
    </row>
    <row r="5191" spans="1:12" x14ac:dyDescent="0.25">
      <c r="A5191" s="6"/>
      <c r="B5191" s="100" t="e">
        <f>VLOOKUP(SALIDA[[#This Row],[CODIGO]],STOCKSANLUIS[],2,FALSE)</f>
        <v>#N/A</v>
      </c>
      <c r="C5191" s="153"/>
      <c r="E5191" t="e">
        <f>IF(VLOOKUP(SALIDA[[#This Row],[CODIGO]],STOCKSANLUIS[],6,FALSE)=0,"PRODUCTO SIN STOCK/UBICACIÓN",VLOOKUP(SALIDA[[#This Row],[CODIGO]],STOCKSANLUIS[],6,FALSE))</f>
        <v>#N/A</v>
      </c>
      <c r="F5191" t="e">
        <f>SALIDA[[#This Row],[CANTIDAD]]/SALIDA[[#This Row],[UND MEDIDA]]</f>
        <v>#N/A</v>
      </c>
      <c r="G5191" t="e">
        <f>VLOOKUP(SALIDA[[#This Row],[CODIGO]],FAMILIAS[],4,FALSE)</f>
        <v>#N/A</v>
      </c>
      <c r="H5191" s="10" t="e">
        <f>IF(VLOOKUP(SALIDA[[#This Row],[CODIGO]],STOCKSANLUIS[],7,FALSE)=0,"PRODUCTO SIN STOCK/UBICACIÓN",VLOOKUP(SALIDA[[#This Row],[CODIGO]],STOCKSANLUIS[],7,FALSE))</f>
        <v>#N/A</v>
      </c>
      <c r="I5191" s="10"/>
      <c r="J5191" t="e">
        <f>SALIDA[[#This Row],[CODIGO]]&amp;"       "&amp;SALIDA[[#This Row],[FAMILIA]]</f>
        <v>#N/A</v>
      </c>
      <c r="K5191" t="e">
        <f>VLOOKUP(SALIDA[[#This Row],[CODIGO]],STOCK_STARSOFT[],5,FALSE)</f>
        <v>#N/A</v>
      </c>
      <c r="L5191" t="e">
        <f>SALIDA[[#This Row],[CANTIDAD]]*SALIDA[[#This Row],[PRECIO UND]]</f>
        <v>#N/A</v>
      </c>
    </row>
    <row r="5192" spans="1:12" x14ac:dyDescent="0.25">
      <c r="A5192" s="6"/>
      <c r="B5192" s="100" t="e">
        <f>VLOOKUP(SALIDA[[#This Row],[CODIGO]],STOCKSANLUIS[],2,FALSE)</f>
        <v>#N/A</v>
      </c>
      <c r="C5192" s="153"/>
      <c r="E5192" t="e">
        <f>IF(VLOOKUP(SALIDA[[#This Row],[CODIGO]],STOCKSANLUIS[],6,FALSE)=0,"PRODUCTO SIN STOCK/UBICACIÓN",VLOOKUP(SALIDA[[#This Row],[CODIGO]],STOCKSANLUIS[],6,FALSE))</f>
        <v>#N/A</v>
      </c>
      <c r="F5192" t="e">
        <f>SALIDA[[#This Row],[CANTIDAD]]/SALIDA[[#This Row],[UND MEDIDA]]</f>
        <v>#N/A</v>
      </c>
      <c r="G5192" t="e">
        <f>VLOOKUP(SALIDA[[#This Row],[CODIGO]],FAMILIAS[],4,FALSE)</f>
        <v>#N/A</v>
      </c>
      <c r="H5192" s="10" t="e">
        <f>IF(VLOOKUP(SALIDA[[#This Row],[CODIGO]],STOCKSANLUIS[],7,FALSE)=0,"PRODUCTO SIN STOCK/UBICACIÓN",VLOOKUP(SALIDA[[#This Row],[CODIGO]],STOCKSANLUIS[],7,FALSE))</f>
        <v>#N/A</v>
      </c>
      <c r="I5192" s="10"/>
      <c r="J5192" t="e">
        <f>SALIDA[[#This Row],[CODIGO]]&amp;"       "&amp;SALIDA[[#This Row],[FAMILIA]]</f>
        <v>#N/A</v>
      </c>
      <c r="K5192" t="e">
        <f>VLOOKUP(SALIDA[[#This Row],[CODIGO]],STOCK_STARSOFT[],5,FALSE)</f>
        <v>#N/A</v>
      </c>
      <c r="L5192" t="e">
        <f>SALIDA[[#This Row],[CANTIDAD]]*SALIDA[[#This Row],[PRECIO UND]]</f>
        <v>#N/A</v>
      </c>
    </row>
    <row r="5193" spans="1:12" x14ac:dyDescent="0.25">
      <c r="A5193" s="6"/>
      <c r="B5193" s="100" t="e">
        <f>VLOOKUP(SALIDA[[#This Row],[CODIGO]],STOCKSANLUIS[],2,FALSE)</f>
        <v>#N/A</v>
      </c>
      <c r="C5193" s="153"/>
      <c r="E5193" t="e">
        <f>IF(VLOOKUP(SALIDA[[#This Row],[CODIGO]],STOCKSANLUIS[],6,FALSE)=0,"PRODUCTO SIN STOCK/UBICACIÓN",VLOOKUP(SALIDA[[#This Row],[CODIGO]],STOCKSANLUIS[],6,FALSE))</f>
        <v>#N/A</v>
      </c>
      <c r="F5193" t="e">
        <f>SALIDA[[#This Row],[CANTIDAD]]/SALIDA[[#This Row],[UND MEDIDA]]</f>
        <v>#N/A</v>
      </c>
      <c r="G5193" t="e">
        <f>VLOOKUP(SALIDA[[#This Row],[CODIGO]],FAMILIAS[],4,FALSE)</f>
        <v>#N/A</v>
      </c>
      <c r="H5193" s="10" t="e">
        <f>IF(VLOOKUP(SALIDA[[#This Row],[CODIGO]],STOCKSANLUIS[],7,FALSE)=0,"PRODUCTO SIN STOCK/UBICACIÓN",VLOOKUP(SALIDA[[#This Row],[CODIGO]],STOCKSANLUIS[],7,FALSE))</f>
        <v>#N/A</v>
      </c>
      <c r="I5193" s="10"/>
      <c r="J5193" t="e">
        <f>SALIDA[[#This Row],[CODIGO]]&amp;"       "&amp;SALIDA[[#This Row],[FAMILIA]]</f>
        <v>#N/A</v>
      </c>
      <c r="K5193" t="e">
        <f>VLOOKUP(SALIDA[[#This Row],[CODIGO]],STOCK_STARSOFT[],5,FALSE)</f>
        <v>#N/A</v>
      </c>
      <c r="L5193" t="e">
        <f>SALIDA[[#This Row],[CANTIDAD]]*SALIDA[[#This Row],[PRECIO UND]]</f>
        <v>#N/A</v>
      </c>
    </row>
    <row r="5194" spans="1:12" x14ac:dyDescent="0.25">
      <c r="A5194" s="6"/>
      <c r="B5194" s="100" t="e">
        <f>VLOOKUP(SALIDA[[#This Row],[CODIGO]],STOCKSANLUIS[],2,FALSE)</f>
        <v>#N/A</v>
      </c>
      <c r="C5194" s="153"/>
      <c r="E5194" t="e">
        <f>IF(VLOOKUP(SALIDA[[#This Row],[CODIGO]],STOCKSANLUIS[],6,FALSE)=0,"PRODUCTO SIN STOCK/UBICACIÓN",VLOOKUP(SALIDA[[#This Row],[CODIGO]],STOCKSANLUIS[],6,FALSE))</f>
        <v>#N/A</v>
      </c>
      <c r="F5194" t="e">
        <f>SALIDA[[#This Row],[CANTIDAD]]/SALIDA[[#This Row],[UND MEDIDA]]</f>
        <v>#N/A</v>
      </c>
      <c r="G5194" t="e">
        <f>VLOOKUP(SALIDA[[#This Row],[CODIGO]],FAMILIAS[],4,FALSE)</f>
        <v>#N/A</v>
      </c>
      <c r="H5194" s="10" t="e">
        <f>IF(VLOOKUP(SALIDA[[#This Row],[CODIGO]],STOCKSANLUIS[],7,FALSE)=0,"PRODUCTO SIN STOCK/UBICACIÓN",VLOOKUP(SALIDA[[#This Row],[CODIGO]],STOCKSANLUIS[],7,FALSE))</f>
        <v>#N/A</v>
      </c>
      <c r="I5194" s="10"/>
      <c r="J5194" t="e">
        <f>SALIDA[[#This Row],[CODIGO]]&amp;"       "&amp;SALIDA[[#This Row],[FAMILIA]]</f>
        <v>#N/A</v>
      </c>
      <c r="K5194" t="e">
        <f>VLOOKUP(SALIDA[[#This Row],[CODIGO]],STOCK_STARSOFT[],5,FALSE)</f>
        <v>#N/A</v>
      </c>
      <c r="L5194" t="e">
        <f>SALIDA[[#This Row],[CANTIDAD]]*SALIDA[[#This Row],[PRECIO UND]]</f>
        <v>#N/A</v>
      </c>
    </row>
    <row r="5195" spans="1:12" x14ac:dyDescent="0.25">
      <c r="A5195" s="6"/>
      <c r="B5195" s="100" t="e">
        <f>VLOOKUP(SALIDA[[#This Row],[CODIGO]],STOCKSANLUIS[],2,FALSE)</f>
        <v>#N/A</v>
      </c>
      <c r="C5195" s="153"/>
      <c r="E5195" t="e">
        <f>IF(VLOOKUP(SALIDA[[#This Row],[CODIGO]],STOCKSANLUIS[],6,FALSE)=0,"PRODUCTO SIN STOCK/UBICACIÓN",VLOOKUP(SALIDA[[#This Row],[CODIGO]],STOCKSANLUIS[],6,FALSE))</f>
        <v>#N/A</v>
      </c>
      <c r="F5195" t="e">
        <f>SALIDA[[#This Row],[CANTIDAD]]/SALIDA[[#This Row],[UND MEDIDA]]</f>
        <v>#N/A</v>
      </c>
      <c r="G5195" t="e">
        <f>VLOOKUP(SALIDA[[#This Row],[CODIGO]],FAMILIAS[],4,FALSE)</f>
        <v>#N/A</v>
      </c>
      <c r="H5195" s="10" t="e">
        <f>IF(VLOOKUP(SALIDA[[#This Row],[CODIGO]],STOCKSANLUIS[],7,FALSE)=0,"PRODUCTO SIN STOCK/UBICACIÓN",VLOOKUP(SALIDA[[#This Row],[CODIGO]],STOCKSANLUIS[],7,FALSE))</f>
        <v>#N/A</v>
      </c>
      <c r="I5195" s="10"/>
      <c r="J5195" t="e">
        <f>SALIDA[[#This Row],[CODIGO]]&amp;"       "&amp;SALIDA[[#This Row],[FAMILIA]]</f>
        <v>#N/A</v>
      </c>
      <c r="K5195" t="e">
        <f>VLOOKUP(SALIDA[[#This Row],[CODIGO]],STOCK_STARSOFT[],5,FALSE)</f>
        <v>#N/A</v>
      </c>
      <c r="L5195" t="e">
        <f>SALIDA[[#This Row],[CANTIDAD]]*SALIDA[[#This Row],[PRECIO UND]]</f>
        <v>#N/A</v>
      </c>
    </row>
    <row r="5196" spans="1:12" x14ac:dyDescent="0.25">
      <c r="A5196" s="6"/>
      <c r="B5196" s="100" t="e">
        <f>VLOOKUP(SALIDA[[#This Row],[CODIGO]],STOCKSANLUIS[],2,FALSE)</f>
        <v>#N/A</v>
      </c>
      <c r="C5196" s="153"/>
      <c r="E5196" t="e">
        <f>IF(VLOOKUP(SALIDA[[#This Row],[CODIGO]],STOCKSANLUIS[],6,FALSE)=0,"PRODUCTO SIN STOCK/UBICACIÓN",VLOOKUP(SALIDA[[#This Row],[CODIGO]],STOCKSANLUIS[],6,FALSE))</f>
        <v>#N/A</v>
      </c>
      <c r="F5196" t="e">
        <f>SALIDA[[#This Row],[CANTIDAD]]/SALIDA[[#This Row],[UND MEDIDA]]</f>
        <v>#N/A</v>
      </c>
      <c r="G5196" t="e">
        <f>VLOOKUP(SALIDA[[#This Row],[CODIGO]],FAMILIAS[],4,FALSE)</f>
        <v>#N/A</v>
      </c>
      <c r="H5196" s="10" t="e">
        <f>IF(VLOOKUP(SALIDA[[#This Row],[CODIGO]],STOCKSANLUIS[],7,FALSE)=0,"PRODUCTO SIN STOCK/UBICACIÓN",VLOOKUP(SALIDA[[#This Row],[CODIGO]],STOCKSANLUIS[],7,FALSE))</f>
        <v>#N/A</v>
      </c>
      <c r="I5196" s="10"/>
      <c r="J5196" t="e">
        <f>SALIDA[[#This Row],[CODIGO]]&amp;"       "&amp;SALIDA[[#This Row],[FAMILIA]]</f>
        <v>#N/A</v>
      </c>
      <c r="K5196" t="e">
        <f>VLOOKUP(SALIDA[[#This Row],[CODIGO]],STOCK_STARSOFT[],5,FALSE)</f>
        <v>#N/A</v>
      </c>
      <c r="L5196" t="e">
        <f>SALIDA[[#This Row],[CANTIDAD]]*SALIDA[[#This Row],[PRECIO UND]]</f>
        <v>#N/A</v>
      </c>
    </row>
    <row r="5197" spans="1:12" x14ac:dyDescent="0.25">
      <c r="A5197" s="6"/>
      <c r="B5197" s="100" t="e">
        <f>VLOOKUP(SALIDA[[#This Row],[CODIGO]],STOCKSANLUIS[],2,FALSE)</f>
        <v>#N/A</v>
      </c>
      <c r="C5197" s="153"/>
      <c r="E5197" t="e">
        <f>IF(VLOOKUP(SALIDA[[#This Row],[CODIGO]],STOCKSANLUIS[],6,FALSE)=0,"PRODUCTO SIN STOCK/UBICACIÓN",VLOOKUP(SALIDA[[#This Row],[CODIGO]],STOCKSANLUIS[],6,FALSE))</f>
        <v>#N/A</v>
      </c>
      <c r="F5197" t="e">
        <f>SALIDA[[#This Row],[CANTIDAD]]/SALIDA[[#This Row],[UND MEDIDA]]</f>
        <v>#N/A</v>
      </c>
      <c r="G5197" t="e">
        <f>VLOOKUP(SALIDA[[#This Row],[CODIGO]],FAMILIAS[],4,FALSE)</f>
        <v>#N/A</v>
      </c>
      <c r="H5197" s="10" t="e">
        <f>IF(VLOOKUP(SALIDA[[#This Row],[CODIGO]],STOCKSANLUIS[],7,FALSE)=0,"PRODUCTO SIN STOCK/UBICACIÓN",VLOOKUP(SALIDA[[#This Row],[CODIGO]],STOCKSANLUIS[],7,FALSE))</f>
        <v>#N/A</v>
      </c>
      <c r="I5197" s="10"/>
      <c r="J5197" t="e">
        <f>SALIDA[[#This Row],[CODIGO]]&amp;"       "&amp;SALIDA[[#This Row],[FAMILIA]]</f>
        <v>#N/A</v>
      </c>
      <c r="K5197" t="e">
        <f>VLOOKUP(SALIDA[[#This Row],[CODIGO]],STOCK_STARSOFT[],5,FALSE)</f>
        <v>#N/A</v>
      </c>
      <c r="L5197" t="e">
        <f>SALIDA[[#This Row],[CANTIDAD]]*SALIDA[[#This Row],[PRECIO UND]]</f>
        <v>#N/A</v>
      </c>
    </row>
    <row r="5198" spans="1:12" x14ac:dyDescent="0.25">
      <c r="A5198" s="6"/>
      <c r="B5198" s="100" t="e">
        <f>VLOOKUP(SALIDA[[#This Row],[CODIGO]],STOCKSANLUIS[],2,FALSE)</f>
        <v>#N/A</v>
      </c>
      <c r="C5198" s="153"/>
      <c r="E5198" t="e">
        <f>IF(VLOOKUP(SALIDA[[#This Row],[CODIGO]],STOCKSANLUIS[],6,FALSE)=0,"PRODUCTO SIN STOCK/UBICACIÓN",VLOOKUP(SALIDA[[#This Row],[CODIGO]],STOCKSANLUIS[],6,FALSE))</f>
        <v>#N/A</v>
      </c>
      <c r="F5198" t="e">
        <f>SALIDA[[#This Row],[CANTIDAD]]/SALIDA[[#This Row],[UND MEDIDA]]</f>
        <v>#N/A</v>
      </c>
      <c r="G5198" t="e">
        <f>VLOOKUP(SALIDA[[#This Row],[CODIGO]],FAMILIAS[],4,FALSE)</f>
        <v>#N/A</v>
      </c>
      <c r="H5198" s="10" t="e">
        <f>IF(VLOOKUP(SALIDA[[#This Row],[CODIGO]],STOCKSANLUIS[],7,FALSE)=0,"PRODUCTO SIN STOCK/UBICACIÓN",VLOOKUP(SALIDA[[#This Row],[CODIGO]],STOCKSANLUIS[],7,FALSE))</f>
        <v>#N/A</v>
      </c>
      <c r="I5198" s="10"/>
      <c r="J5198" t="e">
        <f>SALIDA[[#This Row],[CODIGO]]&amp;"       "&amp;SALIDA[[#This Row],[FAMILIA]]</f>
        <v>#N/A</v>
      </c>
      <c r="K5198" t="e">
        <f>VLOOKUP(SALIDA[[#This Row],[CODIGO]],STOCK_STARSOFT[],5,FALSE)</f>
        <v>#N/A</v>
      </c>
      <c r="L5198" t="e">
        <f>SALIDA[[#This Row],[CANTIDAD]]*SALIDA[[#This Row],[PRECIO UND]]</f>
        <v>#N/A</v>
      </c>
    </row>
    <row r="5199" spans="1:12" x14ac:dyDescent="0.25">
      <c r="A5199" s="6"/>
      <c r="B5199" s="100" t="e">
        <f>VLOOKUP(SALIDA[[#This Row],[CODIGO]],STOCKSANLUIS[],2,FALSE)</f>
        <v>#N/A</v>
      </c>
      <c r="C5199" s="153"/>
      <c r="E5199" t="e">
        <f>IF(VLOOKUP(SALIDA[[#This Row],[CODIGO]],STOCKSANLUIS[],6,FALSE)=0,"PRODUCTO SIN STOCK/UBICACIÓN",VLOOKUP(SALIDA[[#This Row],[CODIGO]],STOCKSANLUIS[],6,FALSE))</f>
        <v>#N/A</v>
      </c>
      <c r="F5199" t="e">
        <f>SALIDA[[#This Row],[CANTIDAD]]/SALIDA[[#This Row],[UND MEDIDA]]</f>
        <v>#N/A</v>
      </c>
      <c r="G5199" t="e">
        <f>VLOOKUP(SALIDA[[#This Row],[CODIGO]],FAMILIAS[],4,FALSE)</f>
        <v>#N/A</v>
      </c>
      <c r="H5199" s="10" t="e">
        <f>IF(VLOOKUP(SALIDA[[#This Row],[CODIGO]],STOCKSANLUIS[],7,FALSE)=0,"PRODUCTO SIN STOCK/UBICACIÓN",VLOOKUP(SALIDA[[#This Row],[CODIGO]],STOCKSANLUIS[],7,FALSE))</f>
        <v>#N/A</v>
      </c>
      <c r="I5199" s="10"/>
      <c r="J5199" t="e">
        <f>SALIDA[[#This Row],[CODIGO]]&amp;"       "&amp;SALIDA[[#This Row],[FAMILIA]]</f>
        <v>#N/A</v>
      </c>
      <c r="K5199" t="e">
        <f>VLOOKUP(SALIDA[[#This Row],[CODIGO]],STOCK_STARSOFT[],5,FALSE)</f>
        <v>#N/A</v>
      </c>
      <c r="L5199" t="e">
        <f>SALIDA[[#This Row],[CANTIDAD]]*SALIDA[[#This Row],[PRECIO UND]]</f>
        <v>#N/A</v>
      </c>
    </row>
    <row r="5200" spans="1:12" x14ac:dyDescent="0.25">
      <c r="A5200" s="6"/>
      <c r="B5200" s="100" t="e">
        <f>VLOOKUP(SALIDA[[#This Row],[CODIGO]],STOCKSANLUIS[],2,FALSE)</f>
        <v>#N/A</v>
      </c>
      <c r="C5200" s="153"/>
      <c r="E5200" t="e">
        <f>IF(VLOOKUP(SALIDA[[#This Row],[CODIGO]],STOCKSANLUIS[],6,FALSE)=0,"PRODUCTO SIN STOCK/UBICACIÓN",VLOOKUP(SALIDA[[#This Row],[CODIGO]],STOCKSANLUIS[],6,FALSE))</f>
        <v>#N/A</v>
      </c>
      <c r="F5200" t="e">
        <f>SALIDA[[#This Row],[CANTIDAD]]/SALIDA[[#This Row],[UND MEDIDA]]</f>
        <v>#N/A</v>
      </c>
      <c r="G5200" t="e">
        <f>VLOOKUP(SALIDA[[#This Row],[CODIGO]],FAMILIAS[],4,FALSE)</f>
        <v>#N/A</v>
      </c>
      <c r="H5200" s="10" t="e">
        <f>IF(VLOOKUP(SALIDA[[#This Row],[CODIGO]],STOCKSANLUIS[],7,FALSE)=0,"PRODUCTO SIN STOCK/UBICACIÓN",VLOOKUP(SALIDA[[#This Row],[CODIGO]],STOCKSANLUIS[],7,FALSE))</f>
        <v>#N/A</v>
      </c>
      <c r="I5200" s="10"/>
      <c r="J5200" t="e">
        <f>SALIDA[[#This Row],[CODIGO]]&amp;"       "&amp;SALIDA[[#This Row],[FAMILIA]]</f>
        <v>#N/A</v>
      </c>
      <c r="K5200" t="e">
        <f>VLOOKUP(SALIDA[[#This Row],[CODIGO]],STOCK_STARSOFT[],5,FALSE)</f>
        <v>#N/A</v>
      </c>
      <c r="L5200" t="e">
        <f>SALIDA[[#This Row],[CANTIDAD]]*SALIDA[[#This Row],[PRECIO UND]]</f>
        <v>#N/A</v>
      </c>
    </row>
    <row r="5201" spans="1:12" x14ac:dyDescent="0.25">
      <c r="A5201" s="6"/>
      <c r="B5201" s="100" t="e">
        <f>VLOOKUP(SALIDA[[#This Row],[CODIGO]],STOCKSANLUIS[],2,FALSE)</f>
        <v>#N/A</v>
      </c>
      <c r="C5201" s="153"/>
      <c r="E5201" t="e">
        <f>IF(VLOOKUP(SALIDA[[#This Row],[CODIGO]],STOCKSANLUIS[],6,FALSE)=0,"PRODUCTO SIN STOCK/UBICACIÓN",VLOOKUP(SALIDA[[#This Row],[CODIGO]],STOCKSANLUIS[],6,FALSE))</f>
        <v>#N/A</v>
      </c>
      <c r="F5201" t="e">
        <f>SALIDA[[#This Row],[CANTIDAD]]/SALIDA[[#This Row],[UND MEDIDA]]</f>
        <v>#N/A</v>
      </c>
      <c r="G5201" t="e">
        <f>VLOOKUP(SALIDA[[#This Row],[CODIGO]],FAMILIAS[],4,FALSE)</f>
        <v>#N/A</v>
      </c>
      <c r="H5201" s="10" t="e">
        <f>IF(VLOOKUP(SALIDA[[#This Row],[CODIGO]],STOCKSANLUIS[],7,FALSE)=0,"PRODUCTO SIN STOCK/UBICACIÓN",VLOOKUP(SALIDA[[#This Row],[CODIGO]],STOCKSANLUIS[],7,FALSE))</f>
        <v>#N/A</v>
      </c>
      <c r="I5201" s="10"/>
      <c r="J5201" t="e">
        <f>SALIDA[[#This Row],[CODIGO]]&amp;"       "&amp;SALIDA[[#This Row],[FAMILIA]]</f>
        <v>#N/A</v>
      </c>
      <c r="K5201" t="e">
        <f>VLOOKUP(SALIDA[[#This Row],[CODIGO]],STOCK_STARSOFT[],5,FALSE)</f>
        <v>#N/A</v>
      </c>
      <c r="L5201" t="e">
        <f>SALIDA[[#This Row],[CANTIDAD]]*SALIDA[[#This Row],[PRECIO UND]]</f>
        <v>#N/A</v>
      </c>
    </row>
    <row r="5202" spans="1:12" x14ac:dyDescent="0.25">
      <c r="A5202" s="6"/>
      <c r="B5202" s="100" t="e">
        <f>VLOOKUP(SALIDA[[#This Row],[CODIGO]],STOCKSANLUIS[],2,FALSE)</f>
        <v>#N/A</v>
      </c>
      <c r="C5202" s="153"/>
      <c r="E5202" t="e">
        <f>IF(VLOOKUP(SALIDA[[#This Row],[CODIGO]],STOCKSANLUIS[],6,FALSE)=0,"PRODUCTO SIN STOCK/UBICACIÓN",VLOOKUP(SALIDA[[#This Row],[CODIGO]],STOCKSANLUIS[],6,FALSE))</f>
        <v>#N/A</v>
      </c>
      <c r="F5202" t="e">
        <f>SALIDA[[#This Row],[CANTIDAD]]/SALIDA[[#This Row],[UND MEDIDA]]</f>
        <v>#N/A</v>
      </c>
      <c r="G5202" t="e">
        <f>VLOOKUP(SALIDA[[#This Row],[CODIGO]],FAMILIAS[],4,FALSE)</f>
        <v>#N/A</v>
      </c>
      <c r="H5202" s="10" t="e">
        <f>IF(VLOOKUP(SALIDA[[#This Row],[CODIGO]],STOCKSANLUIS[],7,FALSE)=0,"PRODUCTO SIN STOCK/UBICACIÓN",VLOOKUP(SALIDA[[#This Row],[CODIGO]],STOCKSANLUIS[],7,FALSE))</f>
        <v>#N/A</v>
      </c>
      <c r="I5202" s="10"/>
      <c r="J5202" t="e">
        <f>SALIDA[[#This Row],[CODIGO]]&amp;"       "&amp;SALIDA[[#This Row],[FAMILIA]]</f>
        <v>#N/A</v>
      </c>
      <c r="K5202" t="e">
        <f>VLOOKUP(SALIDA[[#This Row],[CODIGO]],STOCK_STARSOFT[],5,FALSE)</f>
        <v>#N/A</v>
      </c>
      <c r="L5202" t="e">
        <f>SALIDA[[#This Row],[CANTIDAD]]*SALIDA[[#This Row],[PRECIO UND]]</f>
        <v>#N/A</v>
      </c>
    </row>
    <row r="5203" spans="1:12" x14ac:dyDescent="0.25">
      <c r="A5203" s="6"/>
      <c r="B5203" s="100" t="e">
        <f>VLOOKUP(SALIDA[[#This Row],[CODIGO]],STOCKSANLUIS[],2,FALSE)</f>
        <v>#N/A</v>
      </c>
      <c r="C5203" s="153"/>
      <c r="E5203" t="e">
        <f>IF(VLOOKUP(SALIDA[[#This Row],[CODIGO]],STOCKSANLUIS[],6,FALSE)=0,"PRODUCTO SIN STOCK/UBICACIÓN",VLOOKUP(SALIDA[[#This Row],[CODIGO]],STOCKSANLUIS[],6,FALSE))</f>
        <v>#N/A</v>
      </c>
      <c r="F5203" t="e">
        <f>SALIDA[[#This Row],[CANTIDAD]]/SALIDA[[#This Row],[UND MEDIDA]]</f>
        <v>#N/A</v>
      </c>
      <c r="G5203" t="e">
        <f>VLOOKUP(SALIDA[[#This Row],[CODIGO]],FAMILIAS[],4,FALSE)</f>
        <v>#N/A</v>
      </c>
      <c r="H5203" s="10" t="e">
        <f>IF(VLOOKUP(SALIDA[[#This Row],[CODIGO]],STOCKSANLUIS[],7,FALSE)=0,"PRODUCTO SIN STOCK/UBICACIÓN",VLOOKUP(SALIDA[[#This Row],[CODIGO]],STOCKSANLUIS[],7,FALSE))</f>
        <v>#N/A</v>
      </c>
      <c r="I5203" s="10"/>
      <c r="J5203" t="e">
        <f>SALIDA[[#This Row],[CODIGO]]&amp;"       "&amp;SALIDA[[#This Row],[FAMILIA]]</f>
        <v>#N/A</v>
      </c>
      <c r="K5203" t="e">
        <f>VLOOKUP(SALIDA[[#This Row],[CODIGO]],STOCK_STARSOFT[],5,FALSE)</f>
        <v>#N/A</v>
      </c>
      <c r="L5203" t="e">
        <f>SALIDA[[#This Row],[CANTIDAD]]*SALIDA[[#This Row],[PRECIO UND]]</f>
        <v>#N/A</v>
      </c>
    </row>
    <row r="5204" spans="1:12" x14ac:dyDescent="0.25">
      <c r="A5204" s="6"/>
      <c r="B5204" s="100" t="e">
        <f>VLOOKUP(SALIDA[[#This Row],[CODIGO]],STOCKSANLUIS[],2,FALSE)</f>
        <v>#N/A</v>
      </c>
      <c r="C5204" s="153"/>
      <c r="E5204" t="e">
        <f>IF(VLOOKUP(SALIDA[[#This Row],[CODIGO]],STOCKSANLUIS[],6,FALSE)=0,"PRODUCTO SIN STOCK/UBICACIÓN",VLOOKUP(SALIDA[[#This Row],[CODIGO]],STOCKSANLUIS[],6,FALSE))</f>
        <v>#N/A</v>
      </c>
      <c r="F5204" t="e">
        <f>SALIDA[[#This Row],[CANTIDAD]]/SALIDA[[#This Row],[UND MEDIDA]]</f>
        <v>#N/A</v>
      </c>
      <c r="G5204" t="e">
        <f>VLOOKUP(SALIDA[[#This Row],[CODIGO]],FAMILIAS[],4,FALSE)</f>
        <v>#N/A</v>
      </c>
      <c r="H5204" s="10" t="e">
        <f>IF(VLOOKUP(SALIDA[[#This Row],[CODIGO]],STOCKSANLUIS[],7,FALSE)=0,"PRODUCTO SIN STOCK/UBICACIÓN",VLOOKUP(SALIDA[[#This Row],[CODIGO]],STOCKSANLUIS[],7,FALSE))</f>
        <v>#N/A</v>
      </c>
      <c r="I5204" s="10"/>
      <c r="J5204" t="e">
        <f>SALIDA[[#This Row],[CODIGO]]&amp;"       "&amp;SALIDA[[#This Row],[FAMILIA]]</f>
        <v>#N/A</v>
      </c>
      <c r="K5204" t="e">
        <f>VLOOKUP(SALIDA[[#This Row],[CODIGO]],STOCK_STARSOFT[],5,FALSE)</f>
        <v>#N/A</v>
      </c>
      <c r="L5204" t="e">
        <f>SALIDA[[#This Row],[CANTIDAD]]*SALIDA[[#This Row],[PRECIO UND]]</f>
        <v>#N/A</v>
      </c>
    </row>
    <row r="5205" spans="1:12" x14ac:dyDescent="0.25">
      <c r="A5205" s="6"/>
      <c r="B5205" s="100" t="e">
        <f>VLOOKUP(SALIDA[[#This Row],[CODIGO]],STOCKSANLUIS[],2,FALSE)</f>
        <v>#N/A</v>
      </c>
      <c r="C5205" s="153"/>
      <c r="E5205" t="e">
        <f>IF(VLOOKUP(SALIDA[[#This Row],[CODIGO]],STOCKSANLUIS[],6,FALSE)=0,"PRODUCTO SIN STOCK/UBICACIÓN",VLOOKUP(SALIDA[[#This Row],[CODIGO]],STOCKSANLUIS[],6,FALSE))</f>
        <v>#N/A</v>
      </c>
      <c r="F5205" t="e">
        <f>SALIDA[[#This Row],[CANTIDAD]]/SALIDA[[#This Row],[UND MEDIDA]]</f>
        <v>#N/A</v>
      </c>
      <c r="G5205" t="e">
        <f>VLOOKUP(SALIDA[[#This Row],[CODIGO]],FAMILIAS[],4,FALSE)</f>
        <v>#N/A</v>
      </c>
      <c r="H5205" s="10" t="e">
        <f>IF(VLOOKUP(SALIDA[[#This Row],[CODIGO]],STOCKSANLUIS[],7,FALSE)=0,"PRODUCTO SIN STOCK/UBICACIÓN",VLOOKUP(SALIDA[[#This Row],[CODIGO]],STOCKSANLUIS[],7,FALSE))</f>
        <v>#N/A</v>
      </c>
      <c r="I5205" s="10"/>
      <c r="J5205" t="e">
        <f>SALIDA[[#This Row],[CODIGO]]&amp;"       "&amp;SALIDA[[#This Row],[FAMILIA]]</f>
        <v>#N/A</v>
      </c>
      <c r="K5205" t="e">
        <f>VLOOKUP(SALIDA[[#This Row],[CODIGO]],STOCK_STARSOFT[],5,FALSE)</f>
        <v>#N/A</v>
      </c>
      <c r="L5205" t="e">
        <f>SALIDA[[#This Row],[CANTIDAD]]*SALIDA[[#This Row],[PRECIO UND]]</f>
        <v>#N/A</v>
      </c>
    </row>
    <row r="5206" spans="1:12" x14ac:dyDescent="0.25">
      <c r="A5206" s="6"/>
      <c r="B5206" s="100" t="e">
        <f>VLOOKUP(SALIDA[[#This Row],[CODIGO]],STOCKSANLUIS[],2,FALSE)</f>
        <v>#N/A</v>
      </c>
      <c r="C5206" s="153"/>
      <c r="E5206" t="e">
        <f>IF(VLOOKUP(SALIDA[[#This Row],[CODIGO]],STOCKSANLUIS[],6,FALSE)=0,"PRODUCTO SIN STOCK/UBICACIÓN",VLOOKUP(SALIDA[[#This Row],[CODIGO]],STOCKSANLUIS[],6,FALSE))</f>
        <v>#N/A</v>
      </c>
      <c r="F5206" t="e">
        <f>SALIDA[[#This Row],[CANTIDAD]]/SALIDA[[#This Row],[UND MEDIDA]]</f>
        <v>#N/A</v>
      </c>
      <c r="G5206" t="e">
        <f>VLOOKUP(SALIDA[[#This Row],[CODIGO]],FAMILIAS[],4,FALSE)</f>
        <v>#N/A</v>
      </c>
      <c r="H5206" s="10" t="e">
        <f>IF(VLOOKUP(SALIDA[[#This Row],[CODIGO]],STOCKSANLUIS[],7,FALSE)=0,"PRODUCTO SIN STOCK/UBICACIÓN",VLOOKUP(SALIDA[[#This Row],[CODIGO]],STOCKSANLUIS[],7,FALSE))</f>
        <v>#N/A</v>
      </c>
      <c r="I5206" s="10"/>
      <c r="J5206" t="e">
        <f>SALIDA[[#This Row],[CODIGO]]&amp;"       "&amp;SALIDA[[#This Row],[FAMILIA]]</f>
        <v>#N/A</v>
      </c>
      <c r="K5206" t="e">
        <f>VLOOKUP(SALIDA[[#This Row],[CODIGO]],STOCK_STARSOFT[],5,FALSE)</f>
        <v>#N/A</v>
      </c>
      <c r="L5206" t="e">
        <f>SALIDA[[#This Row],[CANTIDAD]]*SALIDA[[#This Row],[PRECIO UND]]</f>
        <v>#N/A</v>
      </c>
    </row>
    <row r="5207" spans="1:12" x14ac:dyDescent="0.25">
      <c r="A5207" s="6"/>
      <c r="B5207" s="100" t="e">
        <f>VLOOKUP(SALIDA[[#This Row],[CODIGO]],STOCKSANLUIS[],2,FALSE)</f>
        <v>#N/A</v>
      </c>
      <c r="C5207" s="153"/>
      <c r="E5207" t="e">
        <f>IF(VLOOKUP(SALIDA[[#This Row],[CODIGO]],STOCKSANLUIS[],6,FALSE)=0,"PRODUCTO SIN STOCK/UBICACIÓN",VLOOKUP(SALIDA[[#This Row],[CODIGO]],STOCKSANLUIS[],6,FALSE))</f>
        <v>#N/A</v>
      </c>
      <c r="F5207" t="e">
        <f>SALIDA[[#This Row],[CANTIDAD]]/SALIDA[[#This Row],[UND MEDIDA]]</f>
        <v>#N/A</v>
      </c>
      <c r="G5207" t="e">
        <f>VLOOKUP(SALIDA[[#This Row],[CODIGO]],FAMILIAS[],4,FALSE)</f>
        <v>#N/A</v>
      </c>
      <c r="H5207" s="10" t="e">
        <f>IF(VLOOKUP(SALIDA[[#This Row],[CODIGO]],STOCKSANLUIS[],7,FALSE)=0,"PRODUCTO SIN STOCK/UBICACIÓN",VLOOKUP(SALIDA[[#This Row],[CODIGO]],STOCKSANLUIS[],7,FALSE))</f>
        <v>#N/A</v>
      </c>
      <c r="I5207" s="10"/>
      <c r="J5207" t="e">
        <f>SALIDA[[#This Row],[CODIGO]]&amp;"       "&amp;SALIDA[[#This Row],[FAMILIA]]</f>
        <v>#N/A</v>
      </c>
      <c r="K5207" t="e">
        <f>VLOOKUP(SALIDA[[#This Row],[CODIGO]],STOCK_STARSOFT[],5,FALSE)</f>
        <v>#N/A</v>
      </c>
      <c r="L5207" t="e">
        <f>SALIDA[[#This Row],[CANTIDAD]]*SALIDA[[#This Row],[PRECIO UND]]</f>
        <v>#N/A</v>
      </c>
    </row>
    <row r="5208" spans="1:12" x14ac:dyDescent="0.25">
      <c r="A5208" s="6"/>
      <c r="B5208" s="100" t="e">
        <f>VLOOKUP(SALIDA[[#This Row],[CODIGO]],STOCKSANLUIS[],2,FALSE)</f>
        <v>#N/A</v>
      </c>
      <c r="C5208" s="153"/>
      <c r="E5208" t="e">
        <f>IF(VLOOKUP(SALIDA[[#This Row],[CODIGO]],STOCKSANLUIS[],6,FALSE)=0,"PRODUCTO SIN STOCK/UBICACIÓN",VLOOKUP(SALIDA[[#This Row],[CODIGO]],STOCKSANLUIS[],6,FALSE))</f>
        <v>#N/A</v>
      </c>
      <c r="F5208" t="e">
        <f>SALIDA[[#This Row],[CANTIDAD]]/SALIDA[[#This Row],[UND MEDIDA]]</f>
        <v>#N/A</v>
      </c>
      <c r="G5208" t="e">
        <f>VLOOKUP(SALIDA[[#This Row],[CODIGO]],FAMILIAS[],4,FALSE)</f>
        <v>#N/A</v>
      </c>
      <c r="H5208" s="10" t="e">
        <f>IF(VLOOKUP(SALIDA[[#This Row],[CODIGO]],STOCKSANLUIS[],7,FALSE)=0,"PRODUCTO SIN STOCK/UBICACIÓN",VLOOKUP(SALIDA[[#This Row],[CODIGO]],STOCKSANLUIS[],7,FALSE))</f>
        <v>#N/A</v>
      </c>
      <c r="I5208" s="10"/>
      <c r="J5208" t="e">
        <f>SALIDA[[#This Row],[CODIGO]]&amp;"       "&amp;SALIDA[[#This Row],[FAMILIA]]</f>
        <v>#N/A</v>
      </c>
      <c r="K5208" t="e">
        <f>VLOOKUP(SALIDA[[#This Row],[CODIGO]],STOCK_STARSOFT[],5,FALSE)</f>
        <v>#N/A</v>
      </c>
      <c r="L5208" t="e">
        <f>SALIDA[[#This Row],[CANTIDAD]]*SALIDA[[#This Row],[PRECIO UND]]</f>
        <v>#N/A</v>
      </c>
    </row>
    <row r="5209" spans="1:12" x14ac:dyDescent="0.25">
      <c r="A5209" s="6"/>
      <c r="B5209" s="100" t="e">
        <f>VLOOKUP(SALIDA[[#This Row],[CODIGO]],STOCKSANLUIS[],2,FALSE)</f>
        <v>#N/A</v>
      </c>
      <c r="C5209" s="153"/>
      <c r="E5209" t="e">
        <f>IF(VLOOKUP(SALIDA[[#This Row],[CODIGO]],STOCKSANLUIS[],6,FALSE)=0,"PRODUCTO SIN STOCK/UBICACIÓN",VLOOKUP(SALIDA[[#This Row],[CODIGO]],STOCKSANLUIS[],6,FALSE))</f>
        <v>#N/A</v>
      </c>
      <c r="F5209" t="e">
        <f>SALIDA[[#This Row],[CANTIDAD]]/SALIDA[[#This Row],[UND MEDIDA]]</f>
        <v>#N/A</v>
      </c>
      <c r="G5209" t="e">
        <f>VLOOKUP(SALIDA[[#This Row],[CODIGO]],FAMILIAS[],4,FALSE)</f>
        <v>#N/A</v>
      </c>
      <c r="H5209" s="10" t="e">
        <f>IF(VLOOKUP(SALIDA[[#This Row],[CODIGO]],STOCKSANLUIS[],7,FALSE)=0,"PRODUCTO SIN STOCK/UBICACIÓN",VLOOKUP(SALIDA[[#This Row],[CODIGO]],STOCKSANLUIS[],7,FALSE))</f>
        <v>#N/A</v>
      </c>
      <c r="I5209" s="10"/>
      <c r="J5209" t="e">
        <f>SALIDA[[#This Row],[CODIGO]]&amp;"       "&amp;SALIDA[[#This Row],[FAMILIA]]</f>
        <v>#N/A</v>
      </c>
      <c r="K5209" t="e">
        <f>VLOOKUP(SALIDA[[#This Row],[CODIGO]],STOCK_STARSOFT[],5,FALSE)</f>
        <v>#N/A</v>
      </c>
      <c r="L5209" t="e">
        <f>SALIDA[[#This Row],[CANTIDAD]]*SALIDA[[#This Row],[PRECIO UND]]</f>
        <v>#N/A</v>
      </c>
    </row>
    <row r="5210" spans="1:12" x14ac:dyDescent="0.25">
      <c r="A5210" s="6"/>
      <c r="B5210" s="100" t="e">
        <f>VLOOKUP(SALIDA[[#This Row],[CODIGO]],STOCKSANLUIS[],2,FALSE)</f>
        <v>#N/A</v>
      </c>
      <c r="C5210" s="153"/>
      <c r="E5210" t="e">
        <f>IF(VLOOKUP(SALIDA[[#This Row],[CODIGO]],STOCKSANLUIS[],6,FALSE)=0,"PRODUCTO SIN STOCK/UBICACIÓN",VLOOKUP(SALIDA[[#This Row],[CODIGO]],STOCKSANLUIS[],6,FALSE))</f>
        <v>#N/A</v>
      </c>
      <c r="F5210" t="e">
        <f>SALIDA[[#This Row],[CANTIDAD]]/SALIDA[[#This Row],[UND MEDIDA]]</f>
        <v>#N/A</v>
      </c>
      <c r="G5210" t="e">
        <f>VLOOKUP(SALIDA[[#This Row],[CODIGO]],FAMILIAS[],4,FALSE)</f>
        <v>#N/A</v>
      </c>
      <c r="H5210" s="10" t="e">
        <f>IF(VLOOKUP(SALIDA[[#This Row],[CODIGO]],STOCKSANLUIS[],7,FALSE)=0,"PRODUCTO SIN STOCK/UBICACIÓN",VLOOKUP(SALIDA[[#This Row],[CODIGO]],STOCKSANLUIS[],7,FALSE))</f>
        <v>#N/A</v>
      </c>
      <c r="I5210" s="10"/>
      <c r="J5210" t="e">
        <f>SALIDA[[#This Row],[CODIGO]]&amp;"       "&amp;SALIDA[[#This Row],[FAMILIA]]</f>
        <v>#N/A</v>
      </c>
      <c r="K5210" t="e">
        <f>VLOOKUP(SALIDA[[#This Row],[CODIGO]],STOCK_STARSOFT[],5,FALSE)</f>
        <v>#N/A</v>
      </c>
      <c r="L5210" t="e">
        <f>SALIDA[[#This Row],[CANTIDAD]]*SALIDA[[#This Row],[PRECIO UND]]</f>
        <v>#N/A</v>
      </c>
    </row>
    <row r="5211" spans="1:12" x14ac:dyDescent="0.25">
      <c r="A5211" s="6"/>
      <c r="B5211" s="100" t="e">
        <f>VLOOKUP(SALIDA[[#This Row],[CODIGO]],STOCKSANLUIS[],2,FALSE)</f>
        <v>#N/A</v>
      </c>
      <c r="C5211" s="153"/>
      <c r="E5211" t="e">
        <f>IF(VLOOKUP(SALIDA[[#This Row],[CODIGO]],STOCKSANLUIS[],6,FALSE)=0,"PRODUCTO SIN STOCK/UBICACIÓN",VLOOKUP(SALIDA[[#This Row],[CODIGO]],STOCKSANLUIS[],6,FALSE))</f>
        <v>#N/A</v>
      </c>
      <c r="F5211" t="e">
        <f>SALIDA[[#This Row],[CANTIDAD]]/SALIDA[[#This Row],[UND MEDIDA]]</f>
        <v>#N/A</v>
      </c>
      <c r="G5211" t="e">
        <f>VLOOKUP(SALIDA[[#This Row],[CODIGO]],FAMILIAS[],4,FALSE)</f>
        <v>#N/A</v>
      </c>
      <c r="H5211" s="10" t="e">
        <f>IF(VLOOKUP(SALIDA[[#This Row],[CODIGO]],STOCKSANLUIS[],7,FALSE)=0,"PRODUCTO SIN STOCK/UBICACIÓN",VLOOKUP(SALIDA[[#This Row],[CODIGO]],STOCKSANLUIS[],7,FALSE))</f>
        <v>#N/A</v>
      </c>
      <c r="I5211" s="10"/>
      <c r="J5211" t="e">
        <f>SALIDA[[#This Row],[CODIGO]]&amp;"       "&amp;SALIDA[[#This Row],[FAMILIA]]</f>
        <v>#N/A</v>
      </c>
      <c r="K5211" t="e">
        <f>VLOOKUP(SALIDA[[#This Row],[CODIGO]],STOCK_STARSOFT[],5,FALSE)</f>
        <v>#N/A</v>
      </c>
      <c r="L5211" t="e">
        <f>SALIDA[[#This Row],[CANTIDAD]]*SALIDA[[#This Row],[PRECIO UND]]</f>
        <v>#N/A</v>
      </c>
    </row>
    <row r="5212" spans="1:12" x14ac:dyDescent="0.25">
      <c r="A5212" s="6"/>
      <c r="B5212" s="100" t="e">
        <f>VLOOKUP(SALIDA[[#This Row],[CODIGO]],STOCKSANLUIS[],2,FALSE)</f>
        <v>#N/A</v>
      </c>
      <c r="C5212" s="153"/>
      <c r="E5212" t="e">
        <f>IF(VLOOKUP(SALIDA[[#This Row],[CODIGO]],STOCKSANLUIS[],6,FALSE)=0,"PRODUCTO SIN STOCK/UBICACIÓN",VLOOKUP(SALIDA[[#This Row],[CODIGO]],STOCKSANLUIS[],6,FALSE))</f>
        <v>#N/A</v>
      </c>
      <c r="F5212" t="e">
        <f>SALIDA[[#This Row],[CANTIDAD]]/SALIDA[[#This Row],[UND MEDIDA]]</f>
        <v>#N/A</v>
      </c>
      <c r="G5212" t="e">
        <f>VLOOKUP(SALIDA[[#This Row],[CODIGO]],FAMILIAS[],4,FALSE)</f>
        <v>#N/A</v>
      </c>
      <c r="H5212" s="10" t="e">
        <f>IF(VLOOKUP(SALIDA[[#This Row],[CODIGO]],STOCKSANLUIS[],7,FALSE)=0,"PRODUCTO SIN STOCK/UBICACIÓN",VLOOKUP(SALIDA[[#This Row],[CODIGO]],STOCKSANLUIS[],7,FALSE))</f>
        <v>#N/A</v>
      </c>
      <c r="I5212" s="10"/>
      <c r="J5212" t="e">
        <f>SALIDA[[#This Row],[CODIGO]]&amp;"       "&amp;SALIDA[[#This Row],[FAMILIA]]</f>
        <v>#N/A</v>
      </c>
      <c r="K5212" t="e">
        <f>VLOOKUP(SALIDA[[#This Row],[CODIGO]],STOCK_STARSOFT[],5,FALSE)</f>
        <v>#N/A</v>
      </c>
      <c r="L5212" t="e">
        <f>SALIDA[[#This Row],[CANTIDAD]]*SALIDA[[#This Row],[PRECIO UND]]</f>
        <v>#N/A</v>
      </c>
    </row>
    <row r="5213" spans="1:12" x14ac:dyDescent="0.25">
      <c r="A5213" s="6"/>
      <c r="B5213" s="100" t="e">
        <f>VLOOKUP(SALIDA[[#This Row],[CODIGO]],STOCKSANLUIS[],2,FALSE)</f>
        <v>#N/A</v>
      </c>
      <c r="C5213" s="153"/>
      <c r="E5213" t="e">
        <f>IF(VLOOKUP(SALIDA[[#This Row],[CODIGO]],STOCKSANLUIS[],6,FALSE)=0,"PRODUCTO SIN STOCK/UBICACIÓN",VLOOKUP(SALIDA[[#This Row],[CODIGO]],STOCKSANLUIS[],6,FALSE))</f>
        <v>#N/A</v>
      </c>
      <c r="F5213" t="e">
        <f>SALIDA[[#This Row],[CANTIDAD]]/SALIDA[[#This Row],[UND MEDIDA]]</f>
        <v>#N/A</v>
      </c>
      <c r="G5213" t="e">
        <f>VLOOKUP(SALIDA[[#This Row],[CODIGO]],FAMILIAS[],4,FALSE)</f>
        <v>#N/A</v>
      </c>
      <c r="H5213" s="10" t="e">
        <f>IF(VLOOKUP(SALIDA[[#This Row],[CODIGO]],STOCKSANLUIS[],7,FALSE)=0,"PRODUCTO SIN STOCK/UBICACIÓN",VLOOKUP(SALIDA[[#This Row],[CODIGO]],STOCKSANLUIS[],7,FALSE))</f>
        <v>#N/A</v>
      </c>
      <c r="I5213" s="10"/>
      <c r="J5213" t="e">
        <f>SALIDA[[#This Row],[CODIGO]]&amp;"       "&amp;SALIDA[[#This Row],[FAMILIA]]</f>
        <v>#N/A</v>
      </c>
      <c r="K5213" t="e">
        <f>VLOOKUP(SALIDA[[#This Row],[CODIGO]],STOCK_STARSOFT[],5,FALSE)</f>
        <v>#N/A</v>
      </c>
      <c r="L5213" t="e">
        <f>SALIDA[[#This Row],[CANTIDAD]]*SALIDA[[#This Row],[PRECIO UND]]</f>
        <v>#N/A</v>
      </c>
    </row>
    <row r="5214" spans="1:12" x14ac:dyDescent="0.25">
      <c r="A5214" s="6"/>
      <c r="B5214" s="100" t="e">
        <f>VLOOKUP(SALIDA[[#This Row],[CODIGO]],STOCKSANLUIS[],2,FALSE)</f>
        <v>#N/A</v>
      </c>
      <c r="C5214" s="153"/>
      <c r="E5214" t="e">
        <f>IF(VLOOKUP(SALIDA[[#This Row],[CODIGO]],STOCKSANLUIS[],6,FALSE)=0,"PRODUCTO SIN STOCK/UBICACIÓN",VLOOKUP(SALIDA[[#This Row],[CODIGO]],STOCKSANLUIS[],6,FALSE))</f>
        <v>#N/A</v>
      </c>
      <c r="F5214" t="e">
        <f>SALIDA[[#This Row],[CANTIDAD]]/SALIDA[[#This Row],[UND MEDIDA]]</f>
        <v>#N/A</v>
      </c>
      <c r="G5214" t="e">
        <f>VLOOKUP(SALIDA[[#This Row],[CODIGO]],FAMILIAS[],4,FALSE)</f>
        <v>#N/A</v>
      </c>
      <c r="H5214" s="10" t="e">
        <f>IF(VLOOKUP(SALIDA[[#This Row],[CODIGO]],STOCKSANLUIS[],7,FALSE)=0,"PRODUCTO SIN STOCK/UBICACIÓN",VLOOKUP(SALIDA[[#This Row],[CODIGO]],STOCKSANLUIS[],7,FALSE))</f>
        <v>#N/A</v>
      </c>
      <c r="I5214" s="10"/>
      <c r="J5214" t="e">
        <f>SALIDA[[#This Row],[CODIGO]]&amp;"       "&amp;SALIDA[[#This Row],[FAMILIA]]</f>
        <v>#N/A</v>
      </c>
      <c r="K5214" t="e">
        <f>VLOOKUP(SALIDA[[#This Row],[CODIGO]],STOCK_STARSOFT[],5,FALSE)</f>
        <v>#N/A</v>
      </c>
      <c r="L5214" t="e">
        <f>SALIDA[[#This Row],[CANTIDAD]]*SALIDA[[#This Row],[PRECIO UND]]</f>
        <v>#N/A</v>
      </c>
    </row>
    <row r="5215" spans="1:12" x14ac:dyDescent="0.25">
      <c r="A5215" s="6"/>
      <c r="B5215" s="100" t="e">
        <f>VLOOKUP(SALIDA[[#This Row],[CODIGO]],STOCKSANLUIS[],2,FALSE)</f>
        <v>#N/A</v>
      </c>
      <c r="C5215" s="153"/>
      <c r="E5215" t="e">
        <f>IF(VLOOKUP(SALIDA[[#This Row],[CODIGO]],STOCKSANLUIS[],6,FALSE)=0,"PRODUCTO SIN STOCK/UBICACIÓN",VLOOKUP(SALIDA[[#This Row],[CODIGO]],STOCKSANLUIS[],6,FALSE))</f>
        <v>#N/A</v>
      </c>
      <c r="F5215" t="e">
        <f>SALIDA[[#This Row],[CANTIDAD]]/SALIDA[[#This Row],[UND MEDIDA]]</f>
        <v>#N/A</v>
      </c>
      <c r="G5215" t="e">
        <f>VLOOKUP(SALIDA[[#This Row],[CODIGO]],FAMILIAS[],4,FALSE)</f>
        <v>#N/A</v>
      </c>
      <c r="H5215" s="10" t="e">
        <f>IF(VLOOKUP(SALIDA[[#This Row],[CODIGO]],STOCKSANLUIS[],7,FALSE)=0,"PRODUCTO SIN STOCK/UBICACIÓN",VLOOKUP(SALIDA[[#This Row],[CODIGO]],STOCKSANLUIS[],7,FALSE))</f>
        <v>#N/A</v>
      </c>
      <c r="I5215" s="10"/>
      <c r="J5215" t="e">
        <f>SALIDA[[#This Row],[CODIGO]]&amp;"       "&amp;SALIDA[[#This Row],[FAMILIA]]</f>
        <v>#N/A</v>
      </c>
      <c r="K5215" t="e">
        <f>VLOOKUP(SALIDA[[#This Row],[CODIGO]],STOCK_STARSOFT[],5,FALSE)</f>
        <v>#N/A</v>
      </c>
      <c r="L5215" t="e">
        <f>SALIDA[[#This Row],[CANTIDAD]]*SALIDA[[#This Row],[PRECIO UND]]</f>
        <v>#N/A</v>
      </c>
    </row>
    <row r="5216" spans="1:12" x14ac:dyDescent="0.25">
      <c r="A5216" s="6"/>
      <c r="B5216" s="100" t="e">
        <f>VLOOKUP(SALIDA[[#This Row],[CODIGO]],STOCKSANLUIS[],2,FALSE)</f>
        <v>#N/A</v>
      </c>
      <c r="C5216" s="153"/>
      <c r="E5216" t="e">
        <f>IF(VLOOKUP(SALIDA[[#This Row],[CODIGO]],STOCKSANLUIS[],6,FALSE)=0,"PRODUCTO SIN STOCK/UBICACIÓN",VLOOKUP(SALIDA[[#This Row],[CODIGO]],STOCKSANLUIS[],6,FALSE))</f>
        <v>#N/A</v>
      </c>
      <c r="F5216" t="e">
        <f>SALIDA[[#This Row],[CANTIDAD]]/SALIDA[[#This Row],[UND MEDIDA]]</f>
        <v>#N/A</v>
      </c>
      <c r="G5216" t="e">
        <f>VLOOKUP(SALIDA[[#This Row],[CODIGO]],FAMILIAS[],4,FALSE)</f>
        <v>#N/A</v>
      </c>
      <c r="H5216" s="10" t="e">
        <f>IF(VLOOKUP(SALIDA[[#This Row],[CODIGO]],STOCKSANLUIS[],7,FALSE)=0,"PRODUCTO SIN STOCK/UBICACIÓN",VLOOKUP(SALIDA[[#This Row],[CODIGO]],STOCKSANLUIS[],7,FALSE))</f>
        <v>#N/A</v>
      </c>
      <c r="I5216" s="10"/>
      <c r="J5216" t="e">
        <f>SALIDA[[#This Row],[CODIGO]]&amp;"       "&amp;SALIDA[[#This Row],[FAMILIA]]</f>
        <v>#N/A</v>
      </c>
      <c r="K5216" t="e">
        <f>VLOOKUP(SALIDA[[#This Row],[CODIGO]],STOCK_STARSOFT[],5,FALSE)</f>
        <v>#N/A</v>
      </c>
      <c r="L5216" t="e">
        <f>SALIDA[[#This Row],[CANTIDAD]]*SALIDA[[#This Row],[PRECIO UND]]</f>
        <v>#N/A</v>
      </c>
    </row>
    <row r="5217" spans="1:12" x14ac:dyDescent="0.25">
      <c r="A5217" s="6"/>
      <c r="B5217" s="100" t="e">
        <f>VLOOKUP(SALIDA[[#This Row],[CODIGO]],STOCKSANLUIS[],2,FALSE)</f>
        <v>#N/A</v>
      </c>
      <c r="C5217" s="153"/>
      <c r="E5217" t="e">
        <f>IF(VLOOKUP(SALIDA[[#This Row],[CODIGO]],STOCKSANLUIS[],6,FALSE)=0,"PRODUCTO SIN STOCK/UBICACIÓN",VLOOKUP(SALIDA[[#This Row],[CODIGO]],STOCKSANLUIS[],6,FALSE))</f>
        <v>#N/A</v>
      </c>
      <c r="F5217" t="e">
        <f>SALIDA[[#This Row],[CANTIDAD]]/SALIDA[[#This Row],[UND MEDIDA]]</f>
        <v>#N/A</v>
      </c>
      <c r="G5217" t="e">
        <f>VLOOKUP(SALIDA[[#This Row],[CODIGO]],FAMILIAS[],4,FALSE)</f>
        <v>#N/A</v>
      </c>
      <c r="H5217" s="10" t="e">
        <f>IF(VLOOKUP(SALIDA[[#This Row],[CODIGO]],STOCKSANLUIS[],7,FALSE)=0,"PRODUCTO SIN STOCK/UBICACIÓN",VLOOKUP(SALIDA[[#This Row],[CODIGO]],STOCKSANLUIS[],7,FALSE))</f>
        <v>#N/A</v>
      </c>
      <c r="I5217" s="10"/>
      <c r="J5217" t="e">
        <f>SALIDA[[#This Row],[CODIGO]]&amp;"       "&amp;SALIDA[[#This Row],[FAMILIA]]</f>
        <v>#N/A</v>
      </c>
      <c r="K5217" t="e">
        <f>VLOOKUP(SALIDA[[#This Row],[CODIGO]],STOCK_STARSOFT[],5,FALSE)</f>
        <v>#N/A</v>
      </c>
      <c r="L5217" t="e">
        <f>SALIDA[[#This Row],[CANTIDAD]]*SALIDA[[#This Row],[PRECIO UND]]</f>
        <v>#N/A</v>
      </c>
    </row>
    <row r="5218" spans="1:12" x14ac:dyDescent="0.25">
      <c r="A5218" s="6"/>
      <c r="B5218" s="100" t="e">
        <f>VLOOKUP(SALIDA[[#This Row],[CODIGO]],STOCKSANLUIS[],2,FALSE)</f>
        <v>#N/A</v>
      </c>
      <c r="C5218" s="153"/>
      <c r="E5218" t="e">
        <f>IF(VLOOKUP(SALIDA[[#This Row],[CODIGO]],STOCKSANLUIS[],6,FALSE)=0,"PRODUCTO SIN STOCK/UBICACIÓN",VLOOKUP(SALIDA[[#This Row],[CODIGO]],STOCKSANLUIS[],6,FALSE))</f>
        <v>#N/A</v>
      </c>
      <c r="F5218" t="e">
        <f>SALIDA[[#This Row],[CANTIDAD]]/SALIDA[[#This Row],[UND MEDIDA]]</f>
        <v>#N/A</v>
      </c>
      <c r="G5218" t="e">
        <f>VLOOKUP(SALIDA[[#This Row],[CODIGO]],FAMILIAS[],4,FALSE)</f>
        <v>#N/A</v>
      </c>
      <c r="H5218" s="10" t="e">
        <f>IF(VLOOKUP(SALIDA[[#This Row],[CODIGO]],STOCKSANLUIS[],7,FALSE)=0,"PRODUCTO SIN STOCK/UBICACIÓN",VLOOKUP(SALIDA[[#This Row],[CODIGO]],STOCKSANLUIS[],7,FALSE))</f>
        <v>#N/A</v>
      </c>
      <c r="I5218" s="10"/>
      <c r="J5218" t="e">
        <f>SALIDA[[#This Row],[CODIGO]]&amp;"       "&amp;SALIDA[[#This Row],[FAMILIA]]</f>
        <v>#N/A</v>
      </c>
      <c r="K5218" t="e">
        <f>VLOOKUP(SALIDA[[#This Row],[CODIGO]],STOCK_STARSOFT[],5,FALSE)</f>
        <v>#N/A</v>
      </c>
      <c r="L5218" t="e">
        <f>SALIDA[[#This Row],[CANTIDAD]]*SALIDA[[#This Row],[PRECIO UND]]</f>
        <v>#N/A</v>
      </c>
    </row>
    <row r="5219" spans="1:12" x14ac:dyDescent="0.25">
      <c r="A5219" s="6"/>
      <c r="B5219" s="100" t="e">
        <f>VLOOKUP(SALIDA[[#This Row],[CODIGO]],STOCKSANLUIS[],2,FALSE)</f>
        <v>#N/A</v>
      </c>
      <c r="C5219" s="153"/>
      <c r="E5219" t="e">
        <f>IF(VLOOKUP(SALIDA[[#This Row],[CODIGO]],STOCKSANLUIS[],6,FALSE)=0,"PRODUCTO SIN STOCK/UBICACIÓN",VLOOKUP(SALIDA[[#This Row],[CODIGO]],STOCKSANLUIS[],6,FALSE))</f>
        <v>#N/A</v>
      </c>
      <c r="F5219" t="e">
        <f>SALIDA[[#This Row],[CANTIDAD]]/SALIDA[[#This Row],[UND MEDIDA]]</f>
        <v>#N/A</v>
      </c>
      <c r="G5219" t="e">
        <f>VLOOKUP(SALIDA[[#This Row],[CODIGO]],FAMILIAS[],4,FALSE)</f>
        <v>#N/A</v>
      </c>
      <c r="H5219" s="10" t="e">
        <f>IF(VLOOKUP(SALIDA[[#This Row],[CODIGO]],STOCKSANLUIS[],7,FALSE)=0,"PRODUCTO SIN STOCK/UBICACIÓN",VLOOKUP(SALIDA[[#This Row],[CODIGO]],STOCKSANLUIS[],7,FALSE))</f>
        <v>#N/A</v>
      </c>
      <c r="I5219" s="10"/>
      <c r="J5219" t="e">
        <f>SALIDA[[#This Row],[CODIGO]]&amp;"       "&amp;SALIDA[[#This Row],[FAMILIA]]</f>
        <v>#N/A</v>
      </c>
      <c r="K5219" t="e">
        <f>VLOOKUP(SALIDA[[#This Row],[CODIGO]],STOCK_STARSOFT[],5,FALSE)</f>
        <v>#N/A</v>
      </c>
      <c r="L5219" t="e">
        <f>SALIDA[[#This Row],[CANTIDAD]]*SALIDA[[#This Row],[PRECIO UND]]</f>
        <v>#N/A</v>
      </c>
    </row>
    <row r="5220" spans="1:12" x14ac:dyDescent="0.25">
      <c r="A5220" s="6"/>
      <c r="B5220" s="100" t="e">
        <f>VLOOKUP(SALIDA[[#This Row],[CODIGO]],STOCKSANLUIS[],2,FALSE)</f>
        <v>#N/A</v>
      </c>
      <c r="C5220" s="153"/>
      <c r="E5220" t="e">
        <f>IF(VLOOKUP(SALIDA[[#This Row],[CODIGO]],STOCKSANLUIS[],6,FALSE)=0,"PRODUCTO SIN STOCK/UBICACIÓN",VLOOKUP(SALIDA[[#This Row],[CODIGO]],STOCKSANLUIS[],6,FALSE))</f>
        <v>#N/A</v>
      </c>
      <c r="F5220" t="e">
        <f>SALIDA[[#This Row],[CANTIDAD]]/SALIDA[[#This Row],[UND MEDIDA]]</f>
        <v>#N/A</v>
      </c>
      <c r="G5220" t="e">
        <f>VLOOKUP(SALIDA[[#This Row],[CODIGO]],FAMILIAS[],4,FALSE)</f>
        <v>#N/A</v>
      </c>
      <c r="H5220" s="10" t="e">
        <f>IF(VLOOKUP(SALIDA[[#This Row],[CODIGO]],STOCKSANLUIS[],7,FALSE)=0,"PRODUCTO SIN STOCK/UBICACIÓN",VLOOKUP(SALIDA[[#This Row],[CODIGO]],STOCKSANLUIS[],7,FALSE))</f>
        <v>#N/A</v>
      </c>
      <c r="I5220" s="10"/>
      <c r="J5220" t="e">
        <f>SALIDA[[#This Row],[CODIGO]]&amp;"       "&amp;SALIDA[[#This Row],[FAMILIA]]</f>
        <v>#N/A</v>
      </c>
      <c r="K5220" t="e">
        <f>VLOOKUP(SALIDA[[#This Row],[CODIGO]],STOCK_STARSOFT[],5,FALSE)</f>
        <v>#N/A</v>
      </c>
      <c r="L5220" t="e">
        <f>SALIDA[[#This Row],[CANTIDAD]]*SALIDA[[#This Row],[PRECIO UND]]</f>
        <v>#N/A</v>
      </c>
    </row>
    <row r="5221" spans="1:12" x14ac:dyDescent="0.25">
      <c r="A5221" s="6"/>
      <c r="B5221" s="100" t="e">
        <f>VLOOKUP(SALIDA[[#This Row],[CODIGO]],STOCKSANLUIS[],2,FALSE)</f>
        <v>#N/A</v>
      </c>
      <c r="C5221" s="153"/>
      <c r="E5221" t="e">
        <f>IF(VLOOKUP(SALIDA[[#This Row],[CODIGO]],STOCKSANLUIS[],6,FALSE)=0,"PRODUCTO SIN STOCK/UBICACIÓN",VLOOKUP(SALIDA[[#This Row],[CODIGO]],STOCKSANLUIS[],6,FALSE))</f>
        <v>#N/A</v>
      </c>
      <c r="F5221" t="e">
        <f>SALIDA[[#This Row],[CANTIDAD]]/SALIDA[[#This Row],[UND MEDIDA]]</f>
        <v>#N/A</v>
      </c>
      <c r="G5221" t="e">
        <f>VLOOKUP(SALIDA[[#This Row],[CODIGO]],FAMILIAS[],4,FALSE)</f>
        <v>#N/A</v>
      </c>
      <c r="H5221" s="10" t="e">
        <f>IF(VLOOKUP(SALIDA[[#This Row],[CODIGO]],STOCKSANLUIS[],7,FALSE)=0,"PRODUCTO SIN STOCK/UBICACIÓN",VLOOKUP(SALIDA[[#This Row],[CODIGO]],STOCKSANLUIS[],7,FALSE))</f>
        <v>#N/A</v>
      </c>
      <c r="I5221" s="10"/>
      <c r="J5221" t="e">
        <f>SALIDA[[#This Row],[CODIGO]]&amp;"       "&amp;SALIDA[[#This Row],[FAMILIA]]</f>
        <v>#N/A</v>
      </c>
      <c r="K5221" t="e">
        <f>VLOOKUP(SALIDA[[#This Row],[CODIGO]],STOCK_STARSOFT[],5,FALSE)</f>
        <v>#N/A</v>
      </c>
      <c r="L5221" t="e">
        <f>SALIDA[[#This Row],[CANTIDAD]]*SALIDA[[#This Row],[PRECIO UND]]</f>
        <v>#N/A</v>
      </c>
    </row>
    <row r="5222" spans="1:12" x14ac:dyDescent="0.25">
      <c r="A5222" s="6"/>
      <c r="B5222" s="100" t="e">
        <f>VLOOKUP(SALIDA[[#This Row],[CODIGO]],STOCKSANLUIS[],2,FALSE)</f>
        <v>#N/A</v>
      </c>
      <c r="C5222" s="153"/>
      <c r="E5222" t="e">
        <f>IF(VLOOKUP(SALIDA[[#This Row],[CODIGO]],STOCKSANLUIS[],6,FALSE)=0,"PRODUCTO SIN STOCK/UBICACIÓN",VLOOKUP(SALIDA[[#This Row],[CODIGO]],STOCKSANLUIS[],6,FALSE))</f>
        <v>#N/A</v>
      </c>
      <c r="F5222" t="e">
        <f>SALIDA[[#This Row],[CANTIDAD]]/SALIDA[[#This Row],[UND MEDIDA]]</f>
        <v>#N/A</v>
      </c>
      <c r="G5222" t="e">
        <f>VLOOKUP(SALIDA[[#This Row],[CODIGO]],FAMILIAS[],4,FALSE)</f>
        <v>#N/A</v>
      </c>
      <c r="H5222" s="10" t="e">
        <f>IF(VLOOKUP(SALIDA[[#This Row],[CODIGO]],STOCKSANLUIS[],7,FALSE)=0,"PRODUCTO SIN STOCK/UBICACIÓN",VLOOKUP(SALIDA[[#This Row],[CODIGO]],STOCKSANLUIS[],7,FALSE))</f>
        <v>#N/A</v>
      </c>
      <c r="I5222" s="10"/>
      <c r="J5222" t="e">
        <f>SALIDA[[#This Row],[CODIGO]]&amp;"       "&amp;SALIDA[[#This Row],[FAMILIA]]</f>
        <v>#N/A</v>
      </c>
      <c r="K5222" t="e">
        <f>VLOOKUP(SALIDA[[#This Row],[CODIGO]],STOCK_STARSOFT[],5,FALSE)</f>
        <v>#N/A</v>
      </c>
      <c r="L5222" t="e">
        <f>SALIDA[[#This Row],[CANTIDAD]]*SALIDA[[#This Row],[PRECIO UND]]</f>
        <v>#N/A</v>
      </c>
    </row>
    <row r="5223" spans="1:12" x14ac:dyDescent="0.25">
      <c r="A5223" s="6"/>
      <c r="B5223" s="100" t="e">
        <f>VLOOKUP(SALIDA[[#This Row],[CODIGO]],STOCKSANLUIS[],2,FALSE)</f>
        <v>#N/A</v>
      </c>
      <c r="C5223" s="153"/>
      <c r="E5223" t="e">
        <f>IF(VLOOKUP(SALIDA[[#This Row],[CODIGO]],STOCKSANLUIS[],6,FALSE)=0,"PRODUCTO SIN STOCK/UBICACIÓN",VLOOKUP(SALIDA[[#This Row],[CODIGO]],STOCKSANLUIS[],6,FALSE))</f>
        <v>#N/A</v>
      </c>
      <c r="F5223" t="e">
        <f>SALIDA[[#This Row],[CANTIDAD]]/SALIDA[[#This Row],[UND MEDIDA]]</f>
        <v>#N/A</v>
      </c>
      <c r="G5223" t="e">
        <f>VLOOKUP(SALIDA[[#This Row],[CODIGO]],FAMILIAS[],4,FALSE)</f>
        <v>#N/A</v>
      </c>
      <c r="H5223" s="10" t="e">
        <f>IF(VLOOKUP(SALIDA[[#This Row],[CODIGO]],STOCKSANLUIS[],7,FALSE)=0,"PRODUCTO SIN STOCK/UBICACIÓN",VLOOKUP(SALIDA[[#This Row],[CODIGO]],STOCKSANLUIS[],7,FALSE))</f>
        <v>#N/A</v>
      </c>
      <c r="I5223" s="10"/>
      <c r="J5223" t="e">
        <f>SALIDA[[#This Row],[CODIGO]]&amp;"       "&amp;SALIDA[[#This Row],[FAMILIA]]</f>
        <v>#N/A</v>
      </c>
      <c r="K5223" t="e">
        <f>VLOOKUP(SALIDA[[#This Row],[CODIGO]],STOCK_STARSOFT[],5,FALSE)</f>
        <v>#N/A</v>
      </c>
      <c r="L5223" t="e">
        <f>SALIDA[[#This Row],[CANTIDAD]]*SALIDA[[#This Row],[PRECIO UND]]</f>
        <v>#N/A</v>
      </c>
    </row>
    <row r="5224" spans="1:12" x14ac:dyDescent="0.25">
      <c r="A5224" s="6"/>
      <c r="B5224" s="100" t="e">
        <f>VLOOKUP(SALIDA[[#This Row],[CODIGO]],STOCKSANLUIS[],2,FALSE)</f>
        <v>#N/A</v>
      </c>
      <c r="C5224" s="153"/>
      <c r="E5224" t="e">
        <f>IF(VLOOKUP(SALIDA[[#This Row],[CODIGO]],STOCKSANLUIS[],6,FALSE)=0,"PRODUCTO SIN STOCK/UBICACIÓN",VLOOKUP(SALIDA[[#This Row],[CODIGO]],STOCKSANLUIS[],6,FALSE))</f>
        <v>#N/A</v>
      </c>
      <c r="F5224" t="e">
        <f>SALIDA[[#This Row],[CANTIDAD]]/SALIDA[[#This Row],[UND MEDIDA]]</f>
        <v>#N/A</v>
      </c>
      <c r="G5224" t="e">
        <f>VLOOKUP(SALIDA[[#This Row],[CODIGO]],FAMILIAS[],4,FALSE)</f>
        <v>#N/A</v>
      </c>
      <c r="H5224" s="10" t="e">
        <f>IF(VLOOKUP(SALIDA[[#This Row],[CODIGO]],STOCKSANLUIS[],7,FALSE)=0,"PRODUCTO SIN STOCK/UBICACIÓN",VLOOKUP(SALIDA[[#This Row],[CODIGO]],STOCKSANLUIS[],7,FALSE))</f>
        <v>#N/A</v>
      </c>
      <c r="I5224" s="10"/>
      <c r="J5224" t="e">
        <f>SALIDA[[#This Row],[CODIGO]]&amp;"       "&amp;SALIDA[[#This Row],[FAMILIA]]</f>
        <v>#N/A</v>
      </c>
      <c r="K5224" t="e">
        <f>VLOOKUP(SALIDA[[#This Row],[CODIGO]],STOCK_STARSOFT[],5,FALSE)</f>
        <v>#N/A</v>
      </c>
      <c r="L5224" t="e">
        <f>SALIDA[[#This Row],[CANTIDAD]]*SALIDA[[#This Row],[PRECIO UND]]</f>
        <v>#N/A</v>
      </c>
    </row>
    <row r="5225" spans="1:12" x14ac:dyDescent="0.25">
      <c r="A5225" s="6"/>
      <c r="B5225" s="100" t="e">
        <f>VLOOKUP(SALIDA[[#This Row],[CODIGO]],STOCKSANLUIS[],2,FALSE)</f>
        <v>#N/A</v>
      </c>
      <c r="C5225" s="153"/>
      <c r="E5225" t="e">
        <f>IF(VLOOKUP(SALIDA[[#This Row],[CODIGO]],STOCKSANLUIS[],6,FALSE)=0,"PRODUCTO SIN STOCK/UBICACIÓN",VLOOKUP(SALIDA[[#This Row],[CODIGO]],STOCKSANLUIS[],6,FALSE))</f>
        <v>#N/A</v>
      </c>
      <c r="F5225" t="e">
        <f>SALIDA[[#This Row],[CANTIDAD]]/SALIDA[[#This Row],[UND MEDIDA]]</f>
        <v>#N/A</v>
      </c>
      <c r="G5225" t="e">
        <f>VLOOKUP(SALIDA[[#This Row],[CODIGO]],FAMILIAS[],4,FALSE)</f>
        <v>#N/A</v>
      </c>
      <c r="H5225" s="10" t="e">
        <f>IF(VLOOKUP(SALIDA[[#This Row],[CODIGO]],STOCKSANLUIS[],7,FALSE)=0,"PRODUCTO SIN STOCK/UBICACIÓN",VLOOKUP(SALIDA[[#This Row],[CODIGO]],STOCKSANLUIS[],7,FALSE))</f>
        <v>#N/A</v>
      </c>
      <c r="I5225" s="10"/>
      <c r="J5225" t="e">
        <f>SALIDA[[#This Row],[CODIGO]]&amp;"       "&amp;SALIDA[[#This Row],[FAMILIA]]</f>
        <v>#N/A</v>
      </c>
      <c r="K5225" t="e">
        <f>VLOOKUP(SALIDA[[#This Row],[CODIGO]],STOCK_STARSOFT[],5,FALSE)</f>
        <v>#N/A</v>
      </c>
      <c r="L5225" t="e">
        <f>SALIDA[[#This Row],[CANTIDAD]]*SALIDA[[#This Row],[PRECIO UND]]</f>
        <v>#N/A</v>
      </c>
    </row>
    <row r="5226" spans="1:12" x14ac:dyDescent="0.25">
      <c r="A5226" s="6"/>
      <c r="B5226" s="100" t="e">
        <f>VLOOKUP(SALIDA[[#This Row],[CODIGO]],STOCKSANLUIS[],2,FALSE)</f>
        <v>#N/A</v>
      </c>
      <c r="C5226" s="153"/>
      <c r="E5226" t="e">
        <f>IF(VLOOKUP(SALIDA[[#This Row],[CODIGO]],STOCKSANLUIS[],6,FALSE)=0,"PRODUCTO SIN STOCK/UBICACIÓN",VLOOKUP(SALIDA[[#This Row],[CODIGO]],STOCKSANLUIS[],6,FALSE))</f>
        <v>#N/A</v>
      </c>
      <c r="F5226" t="e">
        <f>SALIDA[[#This Row],[CANTIDAD]]/SALIDA[[#This Row],[UND MEDIDA]]</f>
        <v>#N/A</v>
      </c>
      <c r="G5226" t="e">
        <f>VLOOKUP(SALIDA[[#This Row],[CODIGO]],FAMILIAS[],4,FALSE)</f>
        <v>#N/A</v>
      </c>
      <c r="H5226" s="10" t="e">
        <f>IF(VLOOKUP(SALIDA[[#This Row],[CODIGO]],STOCKSANLUIS[],7,FALSE)=0,"PRODUCTO SIN STOCK/UBICACIÓN",VLOOKUP(SALIDA[[#This Row],[CODIGO]],STOCKSANLUIS[],7,FALSE))</f>
        <v>#N/A</v>
      </c>
      <c r="I5226" s="10"/>
      <c r="J5226" t="e">
        <f>SALIDA[[#This Row],[CODIGO]]&amp;"       "&amp;SALIDA[[#This Row],[FAMILIA]]</f>
        <v>#N/A</v>
      </c>
      <c r="K5226" t="e">
        <f>VLOOKUP(SALIDA[[#This Row],[CODIGO]],STOCK_STARSOFT[],5,FALSE)</f>
        <v>#N/A</v>
      </c>
      <c r="L5226" t="e">
        <f>SALIDA[[#This Row],[CANTIDAD]]*SALIDA[[#This Row],[PRECIO UND]]</f>
        <v>#N/A</v>
      </c>
    </row>
    <row r="5227" spans="1:12" x14ac:dyDescent="0.25">
      <c r="A5227" s="6"/>
      <c r="B5227" s="100" t="e">
        <f>VLOOKUP(SALIDA[[#This Row],[CODIGO]],STOCKSANLUIS[],2,FALSE)</f>
        <v>#N/A</v>
      </c>
      <c r="C5227" s="153"/>
      <c r="E5227" t="e">
        <f>IF(VLOOKUP(SALIDA[[#This Row],[CODIGO]],STOCKSANLUIS[],6,FALSE)=0,"PRODUCTO SIN STOCK/UBICACIÓN",VLOOKUP(SALIDA[[#This Row],[CODIGO]],STOCKSANLUIS[],6,FALSE))</f>
        <v>#N/A</v>
      </c>
      <c r="F5227" t="e">
        <f>SALIDA[[#This Row],[CANTIDAD]]/SALIDA[[#This Row],[UND MEDIDA]]</f>
        <v>#N/A</v>
      </c>
      <c r="G5227" t="e">
        <f>VLOOKUP(SALIDA[[#This Row],[CODIGO]],FAMILIAS[],4,FALSE)</f>
        <v>#N/A</v>
      </c>
      <c r="H5227" s="10" t="e">
        <f>IF(VLOOKUP(SALIDA[[#This Row],[CODIGO]],STOCKSANLUIS[],7,FALSE)=0,"PRODUCTO SIN STOCK/UBICACIÓN",VLOOKUP(SALIDA[[#This Row],[CODIGO]],STOCKSANLUIS[],7,FALSE))</f>
        <v>#N/A</v>
      </c>
      <c r="I5227" s="10"/>
      <c r="J5227" t="e">
        <f>SALIDA[[#This Row],[CODIGO]]&amp;"       "&amp;SALIDA[[#This Row],[FAMILIA]]</f>
        <v>#N/A</v>
      </c>
      <c r="K5227" t="e">
        <f>VLOOKUP(SALIDA[[#This Row],[CODIGO]],STOCK_STARSOFT[],5,FALSE)</f>
        <v>#N/A</v>
      </c>
      <c r="L5227" t="e">
        <f>SALIDA[[#This Row],[CANTIDAD]]*SALIDA[[#This Row],[PRECIO UND]]</f>
        <v>#N/A</v>
      </c>
    </row>
    <row r="5228" spans="1:12" x14ac:dyDescent="0.25">
      <c r="A5228" s="6"/>
      <c r="B5228" s="100" t="e">
        <f>VLOOKUP(SALIDA[[#This Row],[CODIGO]],STOCKSANLUIS[],2,FALSE)</f>
        <v>#N/A</v>
      </c>
      <c r="C5228" s="153"/>
      <c r="E5228" t="e">
        <f>IF(VLOOKUP(SALIDA[[#This Row],[CODIGO]],STOCKSANLUIS[],6,FALSE)=0,"PRODUCTO SIN STOCK/UBICACIÓN",VLOOKUP(SALIDA[[#This Row],[CODIGO]],STOCKSANLUIS[],6,FALSE))</f>
        <v>#N/A</v>
      </c>
      <c r="F5228" t="e">
        <f>SALIDA[[#This Row],[CANTIDAD]]/SALIDA[[#This Row],[UND MEDIDA]]</f>
        <v>#N/A</v>
      </c>
      <c r="G5228" t="e">
        <f>VLOOKUP(SALIDA[[#This Row],[CODIGO]],FAMILIAS[],4,FALSE)</f>
        <v>#N/A</v>
      </c>
      <c r="H5228" s="10" t="e">
        <f>IF(VLOOKUP(SALIDA[[#This Row],[CODIGO]],STOCKSANLUIS[],7,FALSE)=0,"PRODUCTO SIN STOCK/UBICACIÓN",VLOOKUP(SALIDA[[#This Row],[CODIGO]],STOCKSANLUIS[],7,FALSE))</f>
        <v>#N/A</v>
      </c>
      <c r="I5228" s="10"/>
      <c r="J5228" t="e">
        <f>SALIDA[[#This Row],[CODIGO]]&amp;"       "&amp;SALIDA[[#This Row],[FAMILIA]]</f>
        <v>#N/A</v>
      </c>
      <c r="K5228" t="e">
        <f>VLOOKUP(SALIDA[[#This Row],[CODIGO]],STOCK_STARSOFT[],5,FALSE)</f>
        <v>#N/A</v>
      </c>
      <c r="L5228" t="e">
        <f>SALIDA[[#This Row],[CANTIDAD]]*SALIDA[[#This Row],[PRECIO UND]]</f>
        <v>#N/A</v>
      </c>
    </row>
    <row r="5229" spans="1:12" x14ac:dyDescent="0.25">
      <c r="A5229" s="6"/>
      <c r="B5229" s="100" t="e">
        <f>VLOOKUP(SALIDA[[#This Row],[CODIGO]],STOCKSANLUIS[],2,FALSE)</f>
        <v>#N/A</v>
      </c>
      <c r="C5229" s="153"/>
      <c r="E5229" t="e">
        <f>IF(VLOOKUP(SALIDA[[#This Row],[CODIGO]],STOCKSANLUIS[],6,FALSE)=0,"PRODUCTO SIN STOCK/UBICACIÓN",VLOOKUP(SALIDA[[#This Row],[CODIGO]],STOCKSANLUIS[],6,FALSE))</f>
        <v>#N/A</v>
      </c>
      <c r="F5229" t="e">
        <f>SALIDA[[#This Row],[CANTIDAD]]/SALIDA[[#This Row],[UND MEDIDA]]</f>
        <v>#N/A</v>
      </c>
      <c r="G5229" t="e">
        <f>VLOOKUP(SALIDA[[#This Row],[CODIGO]],FAMILIAS[],4,FALSE)</f>
        <v>#N/A</v>
      </c>
      <c r="H5229" s="10" t="e">
        <f>IF(VLOOKUP(SALIDA[[#This Row],[CODIGO]],STOCKSANLUIS[],7,FALSE)=0,"PRODUCTO SIN STOCK/UBICACIÓN",VLOOKUP(SALIDA[[#This Row],[CODIGO]],STOCKSANLUIS[],7,FALSE))</f>
        <v>#N/A</v>
      </c>
      <c r="I5229" s="10"/>
      <c r="J5229" t="e">
        <f>SALIDA[[#This Row],[CODIGO]]&amp;"       "&amp;SALIDA[[#This Row],[FAMILIA]]</f>
        <v>#N/A</v>
      </c>
      <c r="K5229" t="e">
        <f>VLOOKUP(SALIDA[[#This Row],[CODIGO]],STOCK_STARSOFT[],5,FALSE)</f>
        <v>#N/A</v>
      </c>
      <c r="L5229" t="e">
        <f>SALIDA[[#This Row],[CANTIDAD]]*SALIDA[[#This Row],[PRECIO UND]]</f>
        <v>#N/A</v>
      </c>
    </row>
    <row r="5230" spans="1:12" x14ac:dyDescent="0.25">
      <c r="A5230" s="6"/>
      <c r="B5230" s="100" t="e">
        <f>VLOOKUP(SALIDA[[#This Row],[CODIGO]],STOCKSANLUIS[],2,FALSE)</f>
        <v>#N/A</v>
      </c>
      <c r="C5230" s="153"/>
      <c r="E5230" t="e">
        <f>IF(VLOOKUP(SALIDA[[#This Row],[CODIGO]],STOCKSANLUIS[],6,FALSE)=0,"PRODUCTO SIN STOCK/UBICACIÓN",VLOOKUP(SALIDA[[#This Row],[CODIGO]],STOCKSANLUIS[],6,FALSE))</f>
        <v>#N/A</v>
      </c>
      <c r="F5230" t="e">
        <f>SALIDA[[#This Row],[CANTIDAD]]/SALIDA[[#This Row],[UND MEDIDA]]</f>
        <v>#N/A</v>
      </c>
      <c r="G5230" t="e">
        <f>VLOOKUP(SALIDA[[#This Row],[CODIGO]],FAMILIAS[],4,FALSE)</f>
        <v>#N/A</v>
      </c>
      <c r="H5230" s="10" t="e">
        <f>IF(VLOOKUP(SALIDA[[#This Row],[CODIGO]],STOCKSANLUIS[],7,FALSE)=0,"PRODUCTO SIN STOCK/UBICACIÓN",VLOOKUP(SALIDA[[#This Row],[CODIGO]],STOCKSANLUIS[],7,FALSE))</f>
        <v>#N/A</v>
      </c>
      <c r="I5230" s="10"/>
      <c r="J5230" t="e">
        <f>SALIDA[[#This Row],[CODIGO]]&amp;"       "&amp;SALIDA[[#This Row],[FAMILIA]]</f>
        <v>#N/A</v>
      </c>
      <c r="K5230" t="e">
        <f>VLOOKUP(SALIDA[[#This Row],[CODIGO]],STOCK_STARSOFT[],5,FALSE)</f>
        <v>#N/A</v>
      </c>
      <c r="L5230" t="e">
        <f>SALIDA[[#This Row],[CANTIDAD]]*SALIDA[[#This Row],[PRECIO UND]]</f>
        <v>#N/A</v>
      </c>
    </row>
    <row r="5231" spans="1:12" x14ac:dyDescent="0.25">
      <c r="A5231" s="6"/>
      <c r="B5231" s="100" t="e">
        <f>VLOOKUP(SALIDA[[#This Row],[CODIGO]],STOCKSANLUIS[],2,FALSE)</f>
        <v>#N/A</v>
      </c>
      <c r="C5231" s="153"/>
      <c r="E5231" t="e">
        <f>IF(VLOOKUP(SALIDA[[#This Row],[CODIGO]],STOCKSANLUIS[],6,FALSE)=0,"PRODUCTO SIN STOCK/UBICACIÓN",VLOOKUP(SALIDA[[#This Row],[CODIGO]],STOCKSANLUIS[],6,FALSE))</f>
        <v>#N/A</v>
      </c>
      <c r="F5231" t="e">
        <f>SALIDA[[#This Row],[CANTIDAD]]/SALIDA[[#This Row],[UND MEDIDA]]</f>
        <v>#N/A</v>
      </c>
      <c r="G5231" t="e">
        <f>VLOOKUP(SALIDA[[#This Row],[CODIGO]],FAMILIAS[],4,FALSE)</f>
        <v>#N/A</v>
      </c>
      <c r="H5231" s="10" t="e">
        <f>IF(VLOOKUP(SALIDA[[#This Row],[CODIGO]],STOCKSANLUIS[],7,FALSE)=0,"PRODUCTO SIN STOCK/UBICACIÓN",VLOOKUP(SALIDA[[#This Row],[CODIGO]],STOCKSANLUIS[],7,FALSE))</f>
        <v>#N/A</v>
      </c>
      <c r="I5231" s="10"/>
      <c r="J5231" t="e">
        <f>SALIDA[[#This Row],[CODIGO]]&amp;"       "&amp;SALIDA[[#This Row],[FAMILIA]]</f>
        <v>#N/A</v>
      </c>
      <c r="K5231" t="e">
        <f>VLOOKUP(SALIDA[[#This Row],[CODIGO]],STOCK_STARSOFT[],5,FALSE)</f>
        <v>#N/A</v>
      </c>
      <c r="L5231" t="e">
        <f>SALIDA[[#This Row],[CANTIDAD]]*SALIDA[[#This Row],[PRECIO UND]]</f>
        <v>#N/A</v>
      </c>
    </row>
    <row r="5232" spans="1:12" x14ac:dyDescent="0.25">
      <c r="A5232" s="6"/>
      <c r="B5232" s="100" t="e">
        <f>VLOOKUP(SALIDA[[#This Row],[CODIGO]],STOCKSANLUIS[],2,FALSE)</f>
        <v>#N/A</v>
      </c>
      <c r="C5232" s="153"/>
      <c r="E5232" t="e">
        <f>IF(VLOOKUP(SALIDA[[#This Row],[CODIGO]],STOCKSANLUIS[],6,FALSE)=0,"PRODUCTO SIN STOCK/UBICACIÓN",VLOOKUP(SALIDA[[#This Row],[CODIGO]],STOCKSANLUIS[],6,FALSE))</f>
        <v>#N/A</v>
      </c>
      <c r="F5232" t="e">
        <f>SALIDA[[#This Row],[CANTIDAD]]/SALIDA[[#This Row],[UND MEDIDA]]</f>
        <v>#N/A</v>
      </c>
      <c r="G5232" t="e">
        <f>VLOOKUP(SALIDA[[#This Row],[CODIGO]],FAMILIAS[],4,FALSE)</f>
        <v>#N/A</v>
      </c>
      <c r="H5232" s="10" t="e">
        <f>IF(VLOOKUP(SALIDA[[#This Row],[CODIGO]],STOCKSANLUIS[],7,FALSE)=0,"PRODUCTO SIN STOCK/UBICACIÓN",VLOOKUP(SALIDA[[#This Row],[CODIGO]],STOCKSANLUIS[],7,FALSE))</f>
        <v>#N/A</v>
      </c>
      <c r="I5232" s="10"/>
      <c r="J5232" t="e">
        <f>SALIDA[[#This Row],[CODIGO]]&amp;"       "&amp;SALIDA[[#This Row],[FAMILIA]]</f>
        <v>#N/A</v>
      </c>
      <c r="K5232" t="e">
        <f>VLOOKUP(SALIDA[[#This Row],[CODIGO]],STOCK_STARSOFT[],5,FALSE)</f>
        <v>#N/A</v>
      </c>
      <c r="L5232" t="e">
        <f>SALIDA[[#This Row],[CANTIDAD]]*SALIDA[[#This Row],[PRECIO UND]]</f>
        <v>#N/A</v>
      </c>
    </row>
    <row r="5233" spans="1:12" x14ac:dyDescent="0.25">
      <c r="A5233" s="6"/>
      <c r="B5233" s="100" t="e">
        <f>VLOOKUP(SALIDA[[#This Row],[CODIGO]],STOCKSANLUIS[],2,FALSE)</f>
        <v>#N/A</v>
      </c>
      <c r="C5233" s="153"/>
      <c r="E5233" t="e">
        <f>IF(VLOOKUP(SALIDA[[#This Row],[CODIGO]],STOCKSANLUIS[],6,FALSE)=0,"PRODUCTO SIN STOCK/UBICACIÓN",VLOOKUP(SALIDA[[#This Row],[CODIGO]],STOCKSANLUIS[],6,FALSE))</f>
        <v>#N/A</v>
      </c>
      <c r="F5233" t="e">
        <f>SALIDA[[#This Row],[CANTIDAD]]/SALIDA[[#This Row],[UND MEDIDA]]</f>
        <v>#N/A</v>
      </c>
      <c r="G5233" t="e">
        <f>VLOOKUP(SALIDA[[#This Row],[CODIGO]],FAMILIAS[],4,FALSE)</f>
        <v>#N/A</v>
      </c>
      <c r="H5233" s="10" t="e">
        <f>IF(VLOOKUP(SALIDA[[#This Row],[CODIGO]],STOCKSANLUIS[],7,FALSE)=0,"PRODUCTO SIN STOCK/UBICACIÓN",VLOOKUP(SALIDA[[#This Row],[CODIGO]],STOCKSANLUIS[],7,FALSE))</f>
        <v>#N/A</v>
      </c>
      <c r="I5233" s="10"/>
      <c r="J5233" t="e">
        <f>SALIDA[[#This Row],[CODIGO]]&amp;"       "&amp;SALIDA[[#This Row],[FAMILIA]]</f>
        <v>#N/A</v>
      </c>
      <c r="K5233" t="e">
        <f>VLOOKUP(SALIDA[[#This Row],[CODIGO]],STOCK_STARSOFT[],5,FALSE)</f>
        <v>#N/A</v>
      </c>
      <c r="L5233" t="e">
        <f>SALIDA[[#This Row],[CANTIDAD]]*SALIDA[[#This Row],[PRECIO UND]]</f>
        <v>#N/A</v>
      </c>
    </row>
    <row r="5234" spans="1:12" x14ac:dyDescent="0.25">
      <c r="A5234" s="6"/>
      <c r="B5234" s="100" t="e">
        <f>VLOOKUP(SALIDA[[#This Row],[CODIGO]],STOCKSANLUIS[],2,FALSE)</f>
        <v>#N/A</v>
      </c>
      <c r="C5234" s="153"/>
      <c r="E5234" t="e">
        <f>IF(VLOOKUP(SALIDA[[#This Row],[CODIGO]],STOCKSANLUIS[],6,FALSE)=0,"PRODUCTO SIN STOCK/UBICACIÓN",VLOOKUP(SALIDA[[#This Row],[CODIGO]],STOCKSANLUIS[],6,FALSE))</f>
        <v>#N/A</v>
      </c>
      <c r="F5234" t="e">
        <f>SALIDA[[#This Row],[CANTIDAD]]/SALIDA[[#This Row],[UND MEDIDA]]</f>
        <v>#N/A</v>
      </c>
      <c r="G5234" t="e">
        <f>VLOOKUP(SALIDA[[#This Row],[CODIGO]],FAMILIAS[],4,FALSE)</f>
        <v>#N/A</v>
      </c>
      <c r="H5234" s="10" t="e">
        <f>IF(VLOOKUP(SALIDA[[#This Row],[CODIGO]],STOCKSANLUIS[],7,FALSE)=0,"PRODUCTO SIN STOCK/UBICACIÓN",VLOOKUP(SALIDA[[#This Row],[CODIGO]],STOCKSANLUIS[],7,FALSE))</f>
        <v>#N/A</v>
      </c>
      <c r="I5234" s="10"/>
      <c r="J5234" t="e">
        <f>SALIDA[[#This Row],[CODIGO]]&amp;"       "&amp;SALIDA[[#This Row],[FAMILIA]]</f>
        <v>#N/A</v>
      </c>
      <c r="K5234" t="e">
        <f>VLOOKUP(SALIDA[[#This Row],[CODIGO]],STOCK_STARSOFT[],5,FALSE)</f>
        <v>#N/A</v>
      </c>
      <c r="L5234" t="e">
        <f>SALIDA[[#This Row],[CANTIDAD]]*SALIDA[[#This Row],[PRECIO UND]]</f>
        <v>#N/A</v>
      </c>
    </row>
    <row r="5235" spans="1:12" x14ac:dyDescent="0.25">
      <c r="A5235" s="6"/>
      <c r="B5235" s="100" t="e">
        <f>VLOOKUP(SALIDA[[#This Row],[CODIGO]],STOCKSANLUIS[],2,FALSE)</f>
        <v>#N/A</v>
      </c>
      <c r="C5235" s="153"/>
      <c r="E5235" t="e">
        <f>IF(VLOOKUP(SALIDA[[#This Row],[CODIGO]],STOCKSANLUIS[],6,FALSE)=0,"PRODUCTO SIN STOCK/UBICACIÓN",VLOOKUP(SALIDA[[#This Row],[CODIGO]],STOCKSANLUIS[],6,FALSE))</f>
        <v>#N/A</v>
      </c>
      <c r="F5235" t="e">
        <f>SALIDA[[#This Row],[CANTIDAD]]/SALIDA[[#This Row],[UND MEDIDA]]</f>
        <v>#N/A</v>
      </c>
      <c r="G5235" t="e">
        <f>VLOOKUP(SALIDA[[#This Row],[CODIGO]],FAMILIAS[],4,FALSE)</f>
        <v>#N/A</v>
      </c>
      <c r="H5235" s="10" t="e">
        <f>IF(VLOOKUP(SALIDA[[#This Row],[CODIGO]],STOCKSANLUIS[],7,FALSE)=0,"PRODUCTO SIN STOCK/UBICACIÓN",VLOOKUP(SALIDA[[#This Row],[CODIGO]],STOCKSANLUIS[],7,FALSE))</f>
        <v>#N/A</v>
      </c>
      <c r="I5235" s="10"/>
      <c r="J5235" t="e">
        <f>SALIDA[[#This Row],[CODIGO]]&amp;"       "&amp;SALIDA[[#This Row],[FAMILIA]]</f>
        <v>#N/A</v>
      </c>
      <c r="K5235" t="e">
        <f>VLOOKUP(SALIDA[[#This Row],[CODIGO]],STOCK_STARSOFT[],5,FALSE)</f>
        <v>#N/A</v>
      </c>
      <c r="L5235" t="e">
        <f>SALIDA[[#This Row],[CANTIDAD]]*SALIDA[[#This Row],[PRECIO UND]]</f>
        <v>#N/A</v>
      </c>
    </row>
    <row r="5236" spans="1:12" x14ac:dyDescent="0.25">
      <c r="A5236" s="6"/>
      <c r="B5236" s="100" t="e">
        <f>VLOOKUP(SALIDA[[#This Row],[CODIGO]],STOCKSANLUIS[],2,FALSE)</f>
        <v>#N/A</v>
      </c>
      <c r="C5236" s="153"/>
      <c r="E5236" t="e">
        <f>IF(VLOOKUP(SALIDA[[#This Row],[CODIGO]],STOCKSANLUIS[],6,FALSE)=0,"PRODUCTO SIN STOCK/UBICACIÓN",VLOOKUP(SALIDA[[#This Row],[CODIGO]],STOCKSANLUIS[],6,FALSE))</f>
        <v>#N/A</v>
      </c>
      <c r="F5236" t="e">
        <f>SALIDA[[#This Row],[CANTIDAD]]/SALIDA[[#This Row],[UND MEDIDA]]</f>
        <v>#N/A</v>
      </c>
      <c r="G5236" t="e">
        <f>VLOOKUP(SALIDA[[#This Row],[CODIGO]],FAMILIAS[],4,FALSE)</f>
        <v>#N/A</v>
      </c>
      <c r="H5236" s="10" t="e">
        <f>IF(VLOOKUP(SALIDA[[#This Row],[CODIGO]],STOCKSANLUIS[],7,FALSE)=0,"PRODUCTO SIN STOCK/UBICACIÓN",VLOOKUP(SALIDA[[#This Row],[CODIGO]],STOCKSANLUIS[],7,FALSE))</f>
        <v>#N/A</v>
      </c>
      <c r="I5236" s="10"/>
      <c r="J5236" t="e">
        <f>SALIDA[[#This Row],[CODIGO]]&amp;"       "&amp;SALIDA[[#This Row],[FAMILIA]]</f>
        <v>#N/A</v>
      </c>
      <c r="K5236" t="e">
        <f>VLOOKUP(SALIDA[[#This Row],[CODIGO]],STOCK_STARSOFT[],5,FALSE)</f>
        <v>#N/A</v>
      </c>
      <c r="L5236" t="e">
        <f>SALIDA[[#This Row],[CANTIDAD]]*SALIDA[[#This Row],[PRECIO UND]]</f>
        <v>#N/A</v>
      </c>
    </row>
    <row r="5237" spans="1:12" x14ac:dyDescent="0.25">
      <c r="A5237" s="6"/>
      <c r="B5237" s="100" t="e">
        <f>VLOOKUP(SALIDA[[#This Row],[CODIGO]],STOCKSANLUIS[],2,FALSE)</f>
        <v>#N/A</v>
      </c>
      <c r="C5237" s="153"/>
      <c r="E5237" t="e">
        <f>IF(VLOOKUP(SALIDA[[#This Row],[CODIGO]],STOCKSANLUIS[],6,FALSE)=0,"PRODUCTO SIN STOCK/UBICACIÓN",VLOOKUP(SALIDA[[#This Row],[CODIGO]],STOCKSANLUIS[],6,FALSE))</f>
        <v>#N/A</v>
      </c>
      <c r="F5237" t="e">
        <f>SALIDA[[#This Row],[CANTIDAD]]/SALIDA[[#This Row],[UND MEDIDA]]</f>
        <v>#N/A</v>
      </c>
      <c r="G5237" t="e">
        <f>VLOOKUP(SALIDA[[#This Row],[CODIGO]],FAMILIAS[],4,FALSE)</f>
        <v>#N/A</v>
      </c>
      <c r="H5237" s="10" t="e">
        <f>IF(VLOOKUP(SALIDA[[#This Row],[CODIGO]],STOCKSANLUIS[],7,FALSE)=0,"PRODUCTO SIN STOCK/UBICACIÓN",VLOOKUP(SALIDA[[#This Row],[CODIGO]],STOCKSANLUIS[],7,FALSE))</f>
        <v>#N/A</v>
      </c>
      <c r="I5237" s="10"/>
      <c r="J5237" t="e">
        <f>SALIDA[[#This Row],[CODIGO]]&amp;"       "&amp;SALIDA[[#This Row],[FAMILIA]]</f>
        <v>#N/A</v>
      </c>
      <c r="K5237" t="e">
        <f>VLOOKUP(SALIDA[[#This Row],[CODIGO]],STOCK_STARSOFT[],5,FALSE)</f>
        <v>#N/A</v>
      </c>
      <c r="L5237" t="e">
        <f>SALIDA[[#This Row],[CANTIDAD]]*SALIDA[[#This Row],[PRECIO UND]]</f>
        <v>#N/A</v>
      </c>
    </row>
    <row r="5238" spans="1:12" x14ac:dyDescent="0.25">
      <c r="A5238" s="6"/>
      <c r="B5238" s="100" t="e">
        <f>VLOOKUP(SALIDA[[#This Row],[CODIGO]],STOCKSANLUIS[],2,FALSE)</f>
        <v>#N/A</v>
      </c>
      <c r="C5238" s="153"/>
      <c r="E5238" t="e">
        <f>IF(VLOOKUP(SALIDA[[#This Row],[CODIGO]],STOCKSANLUIS[],6,FALSE)=0,"PRODUCTO SIN STOCK/UBICACIÓN",VLOOKUP(SALIDA[[#This Row],[CODIGO]],STOCKSANLUIS[],6,FALSE))</f>
        <v>#N/A</v>
      </c>
      <c r="F5238" t="e">
        <f>SALIDA[[#This Row],[CANTIDAD]]/SALIDA[[#This Row],[UND MEDIDA]]</f>
        <v>#N/A</v>
      </c>
      <c r="G5238" t="e">
        <f>VLOOKUP(SALIDA[[#This Row],[CODIGO]],FAMILIAS[],4,FALSE)</f>
        <v>#N/A</v>
      </c>
      <c r="H5238" s="10" t="e">
        <f>IF(VLOOKUP(SALIDA[[#This Row],[CODIGO]],STOCKSANLUIS[],7,FALSE)=0,"PRODUCTO SIN STOCK/UBICACIÓN",VLOOKUP(SALIDA[[#This Row],[CODIGO]],STOCKSANLUIS[],7,FALSE))</f>
        <v>#N/A</v>
      </c>
      <c r="I5238" s="10"/>
      <c r="J5238" t="e">
        <f>SALIDA[[#This Row],[CODIGO]]&amp;"       "&amp;SALIDA[[#This Row],[FAMILIA]]</f>
        <v>#N/A</v>
      </c>
      <c r="K5238" t="e">
        <f>VLOOKUP(SALIDA[[#This Row],[CODIGO]],STOCK_STARSOFT[],5,FALSE)</f>
        <v>#N/A</v>
      </c>
      <c r="L5238" t="e">
        <f>SALIDA[[#This Row],[CANTIDAD]]*SALIDA[[#This Row],[PRECIO UND]]</f>
        <v>#N/A</v>
      </c>
    </row>
    <row r="5239" spans="1:12" x14ac:dyDescent="0.25">
      <c r="A5239" s="6"/>
      <c r="B5239" s="100" t="e">
        <f>VLOOKUP(SALIDA[[#This Row],[CODIGO]],STOCKSANLUIS[],2,FALSE)</f>
        <v>#N/A</v>
      </c>
      <c r="C5239" s="153"/>
      <c r="E5239" t="e">
        <f>IF(VLOOKUP(SALIDA[[#This Row],[CODIGO]],STOCKSANLUIS[],6,FALSE)=0,"PRODUCTO SIN STOCK/UBICACIÓN",VLOOKUP(SALIDA[[#This Row],[CODIGO]],STOCKSANLUIS[],6,FALSE))</f>
        <v>#N/A</v>
      </c>
      <c r="F5239" t="e">
        <f>SALIDA[[#This Row],[CANTIDAD]]/SALIDA[[#This Row],[UND MEDIDA]]</f>
        <v>#N/A</v>
      </c>
      <c r="G5239" t="e">
        <f>VLOOKUP(SALIDA[[#This Row],[CODIGO]],FAMILIAS[],4,FALSE)</f>
        <v>#N/A</v>
      </c>
      <c r="H5239" s="10" t="e">
        <f>IF(VLOOKUP(SALIDA[[#This Row],[CODIGO]],STOCKSANLUIS[],7,FALSE)=0,"PRODUCTO SIN STOCK/UBICACIÓN",VLOOKUP(SALIDA[[#This Row],[CODIGO]],STOCKSANLUIS[],7,FALSE))</f>
        <v>#N/A</v>
      </c>
      <c r="I5239" s="10"/>
      <c r="J5239" t="e">
        <f>SALIDA[[#This Row],[CODIGO]]&amp;"       "&amp;SALIDA[[#This Row],[FAMILIA]]</f>
        <v>#N/A</v>
      </c>
      <c r="K5239" t="e">
        <f>VLOOKUP(SALIDA[[#This Row],[CODIGO]],STOCK_STARSOFT[],5,FALSE)</f>
        <v>#N/A</v>
      </c>
      <c r="L5239" t="e">
        <f>SALIDA[[#This Row],[CANTIDAD]]*SALIDA[[#This Row],[PRECIO UND]]</f>
        <v>#N/A</v>
      </c>
    </row>
    <row r="5240" spans="1:12" x14ac:dyDescent="0.25">
      <c r="A5240" s="6"/>
      <c r="B5240" s="100" t="e">
        <f>VLOOKUP(SALIDA[[#This Row],[CODIGO]],STOCKSANLUIS[],2,FALSE)</f>
        <v>#N/A</v>
      </c>
      <c r="C5240" s="153"/>
      <c r="E5240" t="e">
        <f>IF(VLOOKUP(SALIDA[[#This Row],[CODIGO]],STOCKSANLUIS[],6,FALSE)=0,"PRODUCTO SIN STOCK/UBICACIÓN",VLOOKUP(SALIDA[[#This Row],[CODIGO]],STOCKSANLUIS[],6,FALSE))</f>
        <v>#N/A</v>
      </c>
      <c r="F5240" t="e">
        <f>SALIDA[[#This Row],[CANTIDAD]]/SALIDA[[#This Row],[UND MEDIDA]]</f>
        <v>#N/A</v>
      </c>
      <c r="G5240" t="e">
        <f>VLOOKUP(SALIDA[[#This Row],[CODIGO]],FAMILIAS[],4,FALSE)</f>
        <v>#N/A</v>
      </c>
      <c r="H5240" s="10" t="e">
        <f>IF(VLOOKUP(SALIDA[[#This Row],[CODIGO]],STOCKSANLUIS[],7,FALSE)=0,"PRODUCTO SIN STOCK/UBICACIÓN",VLOOKUP(SALIDA[[#This Row],[CODIGO]],STOCKSANLUIS[],7,FALSE))</f>
        <v>#N/A</v>
      </c>
      <c r="I5240" s="10"/>
      <c r="J5240" t="e">
        <f>SALIDA[[#This Row],[CODIGO]]&amp;"       "&amp;SALIDA[[#This Row],[FAMILIA]]</f>
        <v>#N/A</v>
      </c>
      <c r="K5240" t="e">
        <f>VLOOKUP(SALIDA[[#This Row],[CODIGO]],STOCK_STARSOFT[],5,FALSE)</f>
        <v>#N/A</v>
      </c>
      <c r="L5240" t="e">
        <f>SALIDA[[#This Row],[CANTIDAD]]*SALIDA[[#This Row],[PRECIO UND]]</f>
        <v>#N/A</v>
      </c>
    </row>
    <row r="5241" spans="1:12" x14ac:dyDescent="0.25">
      <c r="A5241" s="6"/>
      <c r="B5241" s="100" t="e">
        <f>VLOOKUP(SALIDA[[#This Row],[CODIGO]],STOCKSANLUIS[],2,FALSE)</f>
        <v>#N/A</v>
      </c>
      <c r="C5241" s="153"/>
      <c r="E5241" t="e">
        <f>IF(VLOOKUP(SALIDA[[#This Row],[CODIGO]],STOCKSANLUIS[],6,FALSE)=0,"PRODUCTO SIN STOCK/UBICACIÓN",VLOOKUP(SALIDA[[#This Row],[CODIGO]],STOCKSANLUIS[],6,FALSE))</f>
        <v>#N/A</v>
      </c>
      <c r="F5241" t="e">
        <f>SALIDA[[#This Row],[CANTIDAD]]/SALIDA[[#This Row],[UND MEDIDA]]</f>
        <v>#N/A</v>
      </c>
      <c r="G5241" t="e">
        <f>VLOOKUP(SALIDA[[#This Row],[CODIGO]],FAMILIAS[],4,FALSE)</f>
        <v>#N/A</v>
      </c>
      <c r="H5241" s="10" t="e">
        <f>IF(VLOOKUP(SALIDA[[#This Row],[CODIGO]],STOCKSANLUIS[],7,FALSE)=0,"PRODUCTO SIN STOCK/UBICACIÓN",VLOOKUP(SALIDA[[#This Row],[CODIGO]],STOCKSANLUIS[],7,FALSE))</f>
        <v>#N/A</v>
      </c>
      <c r="I5241" s="10"/>
      <c r="J5241" t="e">
        <f>SALIDA[[#This Row],[CODIGO]]&amp;"       "&amp;SALIDA[[#This Row],[FAMILIA]]</f>
        <v>#N/A</v>
      </c>
      <c r="K5241" t="e">
        <f>VLOOKUP(SALIDA[[#This Row],[CODIGO]],STOCK_STARSOFT[],5,FALSE)</f>
        <v>#N/A</v>
      </c>
      <c r="L5241" t="e">
        <f>SALIDA[[#This Row],[CANTIDAD]]*SALIDA[[#This Row],[PRECIO UND]]</f>
        <v>#N/A</v>
      </c>
    </row>
    <row r="5242" spans="1:12" x14ac:dyDescent="0.25">
      <c r="A5242" s="6"/>
      <c r="B5242" s="100" t="e">
        <f>VLOOKUP(SALIDA[[#This Row],[CODIGO]],STOCKSANLUIS[],2,FALSE)</f>
        <v>#N/A</v>
      </c>
      <c r="C5242" s="153"/>
      <c r="E5242" t="e">
        <f>IF(VLOOKUP(SALIDA[[#This Row],[CODIGO]],STOCKSANLUIS[],6,FALSE)=0,"PRODUCTO SIN STOCK/UBICACIÓN",VLOOKUP(SALIDA[[#This Row],[CODIGO]],STOCKSANLUIS[],6,FALSE))</f>
        <v>#N/A</v>
      </c>
      <c r="F5242" t="e">
        <f>SALIDA[[#This Row],[CANTIDAD]]/SALIDA[[#This Row],[UND MEDIDA]]</f>
        <v>#N/A</v>
      </c>
      <c r="G5242" t="e">
        <f>VLOOKUP(SALIDA[[#This Row],[CODIGO]],FAMILIAS[],4,FALSE)</f>
        <v>#N/A</v>
      </c>
      <c r="H5242" s="10" t="e">
        <f>IF(VLOOKUP(SALIDA[[#This Row],[CODIGO]],STOCKSANLUIS[],7,FALSE)=0,"PRODUCTO SIN STOCK/UBICACIÓN",VLOOKUP(SALIDA[[#This Row],[CODIGO]],STOCKSANLUIS[],7,FALSE))</f>
        <v>#N/A</v>
      </c>
      <c r="I5242" s="10"/>
      <c r="J5242" t="e">
        <f>SALIDA[[#This Row],[CODIGO]]&amp;"       "&amp;SALIDA[[#This Row],[FAMILIA]]</f>
        <v>#N/A</v>
      </c>
      <c r="K5242" t="e">
        <f>VLOOKUP(SALIDA[[#This Row],[CODIGO]],STOCK_STARSOFT[],5,FALSE)</f>
        <v>#N/A</v>
      </c>
      <c r="L5242" t="e">
        <f>SALIDA[[#This Row],[CANTIDAD]]*SALIDA[[#This Row],[PRECIO UND]]</f>
        <v>#N/A</v>
      </c>
    </row>
    <row r="5243" spans="1:12" x14ac:dyDescent="0.25">
      <c r="A5243" s="6"/>
      <c r="B5243" s="100" t="e">
        <f>VLOOKUP(SALIDA[[#This Row],[CODIGO]],STOCKSANLUIS[],2,FALSE)</f>
        <v>#N/A</v>
      </c>
      <c r="C5243" s="153"/>
      <c r="E5243" t="e">
        <f>IF(VLOOKUP(SALIDA[[#This Row],[CODIGO]],STOCKSANLUIS[],6,FALSE)=0,"PRODUCTO SIN STOCK/UBICACIÓN",VLOOKUP(SALIDA[[#This Row],[CODIGO]],STOCKSANLUIS[],6,FALSE))</f>
        <v>#N/A</v>
      </c>
      <c r="F5243" t="e">
        <f>SALIDA[[#This Row],[CANTIDAD]]/SALIDA[[#This Row],[UND MEDIDA]]</f>
        <v>#N/A</v>
      </c>
      <c r="G5243" t="e">
        <f>VLOOKUP(SALIDA[[#This Row],[CODIGO]],FAMILIAS[],4,FALSE)</f>
        <v>#N/A</v>
      </c>
      <c r="H5243" s="10" t="e">
        <f>IF(VLOOKUP(SALIDA[[#This Row],[CODIGO]],STOCKSANLUIS[],7,FALSE)=0,"PRODUCTO SIN STOCK/UBICACIÓN",VLOOKUP(SALIDA[[#This Row],[CODIGO]],STOCKSANLUIS[],7,FALSE))</f>
        <v>#N/A</v>
      </c>
      <c r="I5243" s="10"/>
      <c r="J5243" t="e">
        <f>SALIDA[[#This Row],[CODIGO]]&amp;"       "&amp;SALIDA[[#This Row],[FAMILIA]]</f>
        <v>#N/A</v>
      </c>
      <c r="K5243" t="e">
        <f>VLOOKUP(SALIDA[[#This Row],[CODIGO]],STOCK_STARSOFT[],5,FALSE)</f>
        <v>#N/A</v>
      </c>
      <c r="L5243" t="e">
        <f>SALIDA[[#This Row],[CANTIDAD]]*SALIDA[[#This Row],[PRECIO UND]]</f>
        <v>#N/A</v>
      </c>
    </row>
    <row r="5244" spans="1:12" x14ac:dyDescent="0.25">
      <c r="A5244" s="6"/>
      <c r="B5244" s="100" t="e">
        <f>VLOOKUP(SALIDA[[#This Row],[CODIGO]],STOCKSANLUIS[],2,FALSE)</f>
        <v>#N/A</v>
      </c>
      <c r="C5244" s="153"/>
      <c r="E5244" t="e">
        <f>IF(VLOOKUP(SALIDA[[#This Row],[CODIGO]],STOCKSANLUIS[],6,FALSE)=0,"PRODUCTO SIN STOCK/UBICACIÓN",VLOOKUP(SALIDA[[#This Row],[CODIGO]],STOCKSANLUIS[],6,FALSE))</f>
        <v>#N/A</v>
      </c>
      <c r="F5244" t="e">
        <f>SALIDA[[#This Row],[CANTIDAD]]/SALIDA[[#This Row],[UND MEDIDA]]</f>
        <v>#N/A</v>
      </c>
      <c r="G5244" t="e">
        <f>VLOOKUP(SALIDA[[#This Row],[CODIGO]],FAMILIAS[],4,FALSE)</f>
        <v>#N/A</v>
      </c>
      <c r="H5244" s="10" t="e">
        <f>IF(VLOOKUP(SALIDA[[#This Row],[CODIGO]],STOCKSANLUIS[],7,FALSE)=0,"PRODUCTO SIN STOCK/UBICACIÓN",VLOOKUP(SALIDA[[#This Row],[CODIGO]],STOCKSANLUIS[],7,FALSE))</f>
        <v>#N/A</v>
      </c>
      <c r="I5244" s="10"/>
      <c r="J5244" t="e">
        <f>SALIDA[[#This Row],[CODIGO]]&amp;"       "&amp;SALIDA[[#This Row],[FAMILIA]]</f>
        <v>#N/A</v>
      </c>
      <c r="K5244" t="e">
        <f>VLOOKUP(SALIDA[[#This Row],[CODIGO]],STOCK_STARSOFT[],5,FALSE)</f>
        <v>#N/A</v>
      </c>
      <c r="L5244" t="e">
        <f>SALIDA[[#This Row],[CANTIDAD]]*SALIDA[[#This Row],[PRECIO UND]]</f>
        <v>#N/A</v>
      </c>
    </row>
    <row r="5245" spans="1:12" x14ac:dyDescent="0.25">
      <c r="A5245" s="6"/>
      <c r="B5245" s="100" t="e">
        <f>VLOOKUP(SALIDA[[#This Row],[CODIGO]],STOCKSANLUIS[],2,FALSE)</f>
        <v>#N/A</v>
      </c>
      <c r="C5245" s="153"/>
      <c r="E5245" t="e">
        <f>IF(VLOOKUP(SALIDA[[#This Row],[CODIGO]],STOCKSANLUIS[],6,FALSE)=0,"PRODUCTO SIN STOCK/UBICACIÓN",VLOOKUP(SALIDA[[#This Row],[CODIGO]],STOCKSANLUIS[],6,FALSE))</f>
        <v>#N/A</v>
      </c>
      <c r="F5245" t="e">
        <f>SALIDA[[#This Row],[CANTIDAD]]/SALIDA[[#This Row],[UND MEDIDA]]</f>
        <v>#N/A</v>
      </c>
      <c r="G5245" t="e">
        <f>VLOOKUP(SALIDA[[#This Row],[CODIGO]],FAMILIAS[],4,FALSE)</f>
        <v>#N/A</v>
      </c>
      <c r="H5245" s="10" t="e">
        <f>IF(VLOOKUP(SALIDA[[#This Row],[CODIGO]],STOCKSANLUIS[],7,FALSE)=0,"PRODUCTO SIN STOCK/UBICACIÓN",VLOOKUP(SALIDA[[#This Row],[CODIGO]],STOCKSANLUIS[],7,FALSE))</f>
        <v>#N/A</v>
      </c>
      <c r="I5245" s="10"/>
      <c r="J5245" t="e">
        <f>SALIDA[[#This Row],[CODIGO]]&amp;"       "&amp;SALIDA[[#This Row],[FAMILIA]]</f>
        <v>#N/A</v>
      </c>
      <c r="K5245" t="e">
        <f>VLOOKUP(SALIDA[[#This Row],[CODIGO]],STOCK_STARSOFT[],5,FALSE)</f>
        <v>#N/A</v>
      </c>
      <c r="L5245" t="e">
        <f>SALIDA[[#This Row],[CANTIDAD]]*SALIDA[[#This Row],[PRECIO UND]]</f>
        <v>#N/A</v>
      </c>
    </row>
    <row r="5246" spans="1:12" x14ac:dyDescent="0.25">
      <c r="A5246" s="6"/>
      <c r="B5246" s="100" t="e">
        <f>VLOOKUP(SALIDA[[#This Row],[CODIGO]],STOCKSANLUIS[],2,FALSE)</f>
        <v>#N/A</v>
      </c>
      <c r="C5246" s="153"/>
      <c r="E5246" t="e">
        <f>IF(VLOOKUP(SALIDA[[#This Row],[CODIGO]],STOCKSANLUIS[],6,FALSE)=0,"PRODUCTO SIN STOCK/UBICACIÓN",VLOOKUP(SALIDA[[#This Row],[CODIGO]],STOCKSANLUIS[],6,FALSE))</f>
        <v>#N/A</v>
      </c>
      <c r="F5246" t="e">
        <f>SALIDA[[#This Row],[CANTIDAD]]/SALIDA[[#This Row],[UND MEDIDA]]</f>
        <v>#N/A</v>
      </c>
      <c r="G5246" t="e">
        <f>VLOOKUP(SALIDA[[#This Row],[CODIGO]],FAMILIAS[],4,FALSE)</f>
        <v>#N/A</v>
      </c>
      <c r="H5246" s="10" t="e">
        <f>IF(VLOOKUP(SALIDA[[#This Row],[CODIGO]],STOCKSANLUIS[],7,FALSE)=0,"PRODUCTO SIN STOCK/UBICACIÓN",VLOOKUP(SALIDA[[#This Row],[CODIGO]],STOCKSANLUIS[],7,FALSE))</f>
        <v>#N/A</v>
      </c>
      <c r="I5246" s="10"/>
      <c r="J5246" t="e">
        <f>SALIDA[[#This Row],[CODIGO]]&amp;"       "&amp;SALIDA[[#This Row],[FAMILIA]]</f>
        <v>#N/A</v>
      </c>
      <c r="K5246" t="e">
        <f>VLOOKUP(SALIDA[[#This Row],[CODIGO]],STOCK_STARSOFT[],5,FALSE)</f>
        <v>#N/A</v>
      </c>
      <c r="L5246" t="e">
        <f>SALIDA[[#This Row],[CANTIDAD]]*SALIDA[[#This Row],[PRECIO UND]]</f>
        <v>#N/A</v>
      </c>
    </row>
    <row r="5247" spans="1:12" x14ac:dyDescent="0.25">
      <c r="A5247" s="6"/>
      <c r="B5247" s="100" t="e">
        <f>VLOOKUP(SALIDA[[#This Row],[CODIGO]],STOCKSANLUIS[],2,FALSE)</f>
        <v>#N/A</v>
      </c>
      <c r="C5247" s="153"/>
      <c r="E5247" t="e">
        <f>IF(VLOOKUP(SALIDA[[#This Row],[CODIGO]],STOCKSANLUIS[],6,FALSE)=0,"PRODUCTO SIN STOCK/UBICACIÓN",VLOOKUP(SALIDA[[#This Row],[CODIGO]],STOCKSANLUIS[],6,FALSE))</f>
        <v>#N/A</v>
      </c>
      <c r="F5247" t="e">
        <f>SALIDA[[#This Row],[CANTIDAD]]/SALIDA[[#This Row],[UND MEDIDA]]</f>
        <v>#N/A</v>
      </c>
      <c r="G5247" t="e">
        <f>VLOOKUP(SALIDA[[#This Row],[CODIGO]],FAMILIAS[],4,FALSE)</f>
        <v>#N/A</v>
      </c>
      <c r="H5247" s="10" t="e">
        <f>IF(VLOOKUP(SALIDA[[#This Row],[CODIGO]],STOCKSANLUIS[],7,FALSE)=0,"PRODUCTO SIN STOCK/UBICACIÓN",VLOOKUP(SALIDA[[#This Row],[CODIGO]],STOCKSANLUIS[],7,FALSE))</f>
        <v>#N/A</v>
      </c>
      <c r="I5247" s="10"/>
      <c r="J5247" t="e">
        <f>SALIDA[[#This Row],[CODIGO]]&amp;"       "&amp;SALIDA[[#This Row],[FAMILIA]]</f>
        <v>#N/A</v>
      </c>
      <c r="K5247" t="e">
        <f>VLOOKUP(SALIDA[[#This Row],[CODIGO]],STOCK_STARSOFT[],5,FALSE)</f>
        <v>#N/A</v>
      </c>
      <c r="L5247" t="e">
        <f>SALIDA[[#This Row],[CANTIDAD]]*SALIDA[[#This Row],[PRECIO UND]]</f>
        <v>#N/A</v>
      </c>
    </row>
    <row r="5248" spans="1:12" x14ac:dyDescent="0.25">
      <c r="A5248" s="6"/>
      <c r="B5248" s="100" t="e">
        <f>VLOOKUP(SALIDA[[#This Row],[CODIGO]],STOCKSANLUIS[],2,FALSE)</f>
        <v>#N/A</v>
      </c>
      <c r="C5248" s="153"/>
      <c r="E5248" t="e">
        <f>IF(VLOOKUP(SALIDA[[#This Row],[CODIGO]],STOCKSANLUIS[],6,FALSE)=0,"PRODUCTO SIN STOCK/UBICACIÓN",VLOOKUP(SALIDA[[#This Row],[CODIGO]],STOCKSANLUIS[],6,FALSE))</f>
        <v>#N/A</v>
      </c>
      <c r="F5248" t="e">
        <f>SALIDA[[#This Row],[CANTIDAD]]/SALIDA[[#This Row],[UND MEDIDA]]</f>
        <v>#N/A</v>
      </c>
      <c r="G5248" t="e">
        <f>VLOOKUP(SALIDA[[#This Row],[CODIGO]],FAMILIAS[],4,FALSE)</f>
        <v>#N/A</v>
      </c>
      <c r="H5248" s="10" t="e">
        <f>IF(VLOOKUP(SALIDA[[#This Row],[CODIGO]],STOCKSANLUIS[],7,FALSE)=0,"PRODUCTO SIN STOCK/UBICACIÓN",VLOOKUP(SALIDA[[#This Row],[CODIGO]],STOCKSANLUIS[],7,FALSE))</f>
        <v>#N/A</v>
      </c>
      <c r="I5248" s="10"/>
      <c r="J5248" t="e">
        <f>SALIDA[[#This Row],[CODIGO]]&amp;"       "&amp;SALIDA[[#This Row],[FAMILIA]]</f>
        <v>#N/A</v>
      </c>
      <c r="K5248" t="e">
        <f>VLOOKUP(SALIDA[[#This Row],[CODIGO]],STOCK_STARSOFT[],5,FALSE)</f>
        <v>#N/A</v>
      </c>
      <c r="L5248" t="e">
        <f>SALIDA[[#This Row],[CANTIDAD]]*SALIDA[[#This Row],[PRECIO UND]]</f>
        <v>#N/A</v>
      </c>
    </row>
    <row r="5249" spans="1:12" x14ac:dyDescent="0.25">
      <c r="A5249" s="6"/>
      <c r="B5249" s="100" t="e">
        <f>VLOOKUP(SALIDA[[#This Row],[CODIGO]],STOCKSANLUIS[],2,FALSE)</f>
        <v>#N/A</v>
      </c>
      <c r="C5249" s="153"/>
      <c r="E5249" t="e">
        <f>IF(VLOOKUP(SALIDA[[#This Row],[CODIGO]],STOCKSANLUIS[],6,FALSE)=0,"PRODUCTO SIN STOCK/UBICACIÓN",VLOOKUP(SALIDA[[#This Row],[CODIGO]],STOCKSANLUIS[],6,FALSE))</f>
        <v>#N/A</v>
      </c>
      <c r="F5249" t="e">
        <f>SALIDA[[#This Row],[CANTIDAD]]/SALIDA[[#This Row],[UND MEDIDA]]</f>
        <v>#N/A</v>
      </c>
      <c r="G5249" t="e">
        <f>VLOOKUP(SALIDA[[#This Row],[CODIGO]],FAMILIAS[],4,FALSE)</f>
        <v>#N/A</v>
      </c>
      <c r="H5249" s="10" t="e">
        <f>IF(VLOOKUP(SALIDA[[#This Row],[CODIGO]],STOCKSANLUIS[],7,FALSE)=0,"PRODUCTO SIN STOCK/UBICACIÓN",VLOOKUP(SALIDA[[#This Row],[CODIGO]],STOCKSANLUIS[],7,FALSE))</f>
        <v>#N/A</v>
      </c>
      <c r="I5249" s="10"/>
      <c r="J5249" t="e">
        <f>SALIDA[[#This Row],[CODIGO]]&amp;"       "&amp;SALIDA[[#This Row],[FAMILIA]]</f>
        <v>#N/A</v>
      </c>
      <c r="K5249" t="e">
        <f>VLOOKUP(SALIDA[[#This Row],[CODIGO]],STOCK_STARSOFT[],5,FALSE)</f>
        <v>#N/A</v>
      </c>
      <c r="L5249" t="e">
        <f>SALIDA[[#This Row],[CANTIDAD]]*SALIDA[[#This Row],[PRECIO UND]]</f>
        <v>#N/A</v>
      </c>
    </row>
    <row r="5250" spans="1:12" x14ac:dyDescent="0.25">
      <c r="A5250" s="6"/>
      <c r="B5250" s="100" t="e">
        <f>VLOOKUP(SALIDA[[#This Row],[CODIGO]],STOCKSANLUIS[],2,FALSE)</f>
        <v>#N/A</v>
      </c>
      <c r="C5250" s="153"/>
      <c r="E5250" t="e">
        <f>IF(VLOOKUP(SALIDA[[#This Row],[CODIGO]],STOCKSANLUIS[],6,FALSE)=0,"PRODUCTO SIN STOCK/UBICACIÓN",VLOOKUP(SALIDA[[#This Row],[CODIGO]],STOCKSANLUIS[],6,FALSE))</f>
        <v>#N/A</v>
      </c>
      <c r="F5250" t="e">
        <f>SALIDA[[#This Row],[CANTIDAD]]/SALIDA[[#This Row],[UND MEDIDA]]</f>
        <v>#N/A</v>
      </c>
      <c r="G5250" t="e">
        <f>VLOOKUP(SALIDA[[#This Row],[CODIGO]],FAMILIAS[],4,FALSE)</f>
        <v>#N/A</v>
      </c>
      <c r="H5250" s="10" t="e">
        <f>IF(VLOOKUP(SALIDA[[#This Row],[CODIGO]],STOCKSANLUIS[],7,FALSE)=0,"PRODUCTO SIN STOCK/UBICACIÓN",VLOOKUP(SALIDA[[#This Row],[CODIGO]],STOCKSANLUIS[],7,FALSE))</f>
        <v>#N/A</v>
      </c>
      <c r="I5250" s="10"/>
      <c r="J5250" t="e">
        <f>SALIDA[[#This Row],[CODIGO]]&amp;"       "&amp;SALIDA[[#This Row],[FAMILIA]]</f>
        <v>#N/A</v>
      </c>
      <c r="K5250" t="e">
        <f>VLOOKUP(SALIDA[[#This Row],[CODIGO]],STOCK_STARSOFT[],5,FALSE)</f>
        <v>#N/A</v>
      </c>
      <c r="L5250" t="e">
        <f>SALIDA[[#This Row],[CANTIDAD]]*SALIDA[[#This Row],[PRECIO UND]]</f>
        <v>#N/A</v>
      </c>
    </row>
    <row r="5251" spans="1:12" x14ac:dyDescent="0.25">
      <c r="A5251" s="6"/>
      <c r="B5251" s="100" t="e">
        <f>VLOOKUP(SALIDA[[#This Row],[CODIGO]],STOCKSANLUIS[],2,FALSE)</f>
        <v>#N/A</v>
      </c>
      <c r="C5251" s="153"/>
      <c r="E5251" t="e">
        <f>IF(VLOOKUP(SALIDA[[#This Row],[CODIGO]],STOCKSANLUIS[],6,FALSE)=0,"PRODUCTO SIN STOCK/UBICACIÓN",VLOOKUP(SALIDA[[#This Row],[CODIGO]],STOCKSANLUIS[],6,FALSE))</f>
        <v>#N/A</v>
      </c>
      <c r="F5251" t="e">
        <f>SALIDA[[#This Row],[CANTIDAD]]/SALIDA[[#This Row],[UND MEDIDA]]</f>
        <v>#N/A</v>
      </c>
      <c r="G5251" t="e">
        <f>VLOOKUP(SALIDA[[#This Row],[CODIGO]],FAMILIAS[],4,FALSE)</f>
        <v>#N/A</v>
      </c>
      <c r="H5251" s="10" t="e">
        <f>IF(VLOOKUP(SALIDA[[#This Row],[CODIGO]],STOCKSANLUIS[],7,FALSE)=0,"PRODUCTO SIN STOCK/UBICACIÓN",VLOOKUP(SALIDA[[#This Row],[CODIGO]],STOCKSANLUIS[],7,FALSE))</f>
        <v>#N/A</v>
      </c>
      <c r="I5251" s="10"/>
      <c r="J5251" t="e">
        <f>SALIDA[[#This Row],[CODIGO]]&amp;"       "&amp;SALIDA[[#This Row],[FAMILIA]]</f>
        <v>#N/A</v>
      </c>
      <c r="K5251" t="e">
        <f>VLOOKUP(SALIDA[[#This Row],[CODIGO]],STOCK_STARSOFT[],5,FALSE)</f>
        <v>#N/A</v>
      </c>
      <c r="L5251" t="e">
        <f>SALIDA[[#This Row],[CANTIDAD]]*SALIDA[[#This Row],[PRECIO UND]]</f>
        <v>#N/A</v>
      </c>
    </row>
    <row r="5252" spans="1:12" x14ac:dyDescent="0.25">
      <c r="A5252" s="6"/>
      <c r="B5252" s="100" t="e">
        <f>VLOOKUP(SALIDA[[#This Row],[CODIGO]],STOCKSANLUIS[],2,FALSE)</f>
        <v>#N/A</v>
      </c>
      <c r="C5252" s="153"/>
      <c r="E5252" t="e">
        <f>IF(VLOOKUP(SALIDA[[#This Row],[CODIGO]],STOCKSANLUIS[],6,FALSE)=0,"PRODUCTO SIN STOCK/UBICACIÓN",VLOOKUP(SALIDA[[#This Row],[CODIGO]],STOCKSANLUIS[],6,FALSE))</f>
        <v>#N/A</v>
      </c>
      <c r="F5252" t="e">
        <f>SALIDA[[#This Row],[CANTIDAD]]/SALIDA[[#This Row],[UND MEDIDA]]</f>
        <v>#N/A</v>
      </c>
      <c r="G5252" t="e">
        <f>VLOOKUP(SALIDA[[#This Row],[CODIGO]],FAMILIAS[],4,FALSE)</f>
        <v>#N/A</v>
      </c>
      <c r="H5252" s="10" t="e">
        <f>IF(VLOOKUP(SALIDA[[#This Row],[CODIGO]],STOCKSANLUIS[],7,FALSE)=0,"PRODUCTO SIN STOCK/UBICACIÓN",VLOOKUP(SALIDA[[#This Row],[CODIGO]],STOCKSANLUIS[],7,FALSE))</f>
        <v>#N/A</v>
      </c>
      <c r="I5252" s="10"/>
      <c r="J5252" t="e">
        <f>SALIDA[[#This Row],[CODIGO]]&amp;"       "&amp;SALIDA[[#This Row],[FAMILIA]]</f>
        <v>#N/A</v>
      </c>
      <c r="K5252" t="e">
        <f>VLOOKUP(SALIDA[[#This Row],[CODIGO]],STOCK_STARSOFT[],5,FALSE)</f>
        <v>#N/A</v>
      </c>
      <c r="L5252" t="e">
        <f>SALIDA[[#This Row],[CANTIDAD]]*SALIDA[[#This Row],[PRECIO UND]]</f>
        <v>#N/A</v>
      </c>
    </row>
    <row r="5253" spans="1:12" x14ac:dyDescent="0.25">
      <c r="A5253" s="6"/>
      <c r="B5253" s="100" t="e">
        <f>VLOOKUP(SALIDA[[#This Row],[CODIGO]],STOCKSANLUIS[],2,FALSE)</f>
        <v>#N/A</v>
      </c>
      <c r="C5253" s="153"/>
      <c r="E5253" t="e">
        <f>IF(VLOOKUP(SALIDA[[#This Row],[CODIGO]],STOCKSANLUIS[],6,FALSE)=0,"PRODUCTO SIN STOCK/UBICACIÓN",VLOOKUP(SALIDA[[#This Row],[CODIGO]],STOCKSANLUIS[],6,FALSE))</f>
        <v>#N/A</v>
      </c>
      <c r="F5253" t="e">
        <f>SALIDA[[#This Row],[CANTIDAD]]/SALIDA[[#This Row],[UND MEDIDA]]</f>
        <v>#N/A</v>
      </c>
      <c r="G5253" t="e">
        <f>VLOOKUP(SALIDA[[#This Row],[CODIGO]],FAMILIAS[],4,FALSE)</f>
        <v>#N/A</v>
      </c>
      <c r="H5253" s="10" t="e">
        <f>IF(VLOOKUP(SALIDA[[#This Row],[CODIGO]],STOCKSANLUIS[],7,FALSE)=0,"PRODUCTO SIN STOCK/UBICACIÓN",VLOOKUP(SALIDA[[#This Row],[CODIGO]],STOCKSANLUIS[],7,FALSE))</f>
        <v>#N/A</v>
      </c>
      <c r="I5253" s="10"/>
      <c r="J5253" t="e">
        <f>SALIDA[[#This Row],[CODIGO]]&amp;"       "&amp;SALIDA[[#This Row],[FAMILIA]]</f>
        <v>#N/A</v>
      </c>
      <c r="K5253" t="e">
        <f>VLOOKUP(SALIDA[[#This Row],[CODIGO]],STOCK_STARSOFT[],5,FALSE)</f>
        <v>#N/A</v>
      </c>
      <c r="L5253" t="e">
        <f>SALIDA[[#This Row],[CANTIDAD]]*SALIDA[[#This Row],[PRECIO UND]]</f>
        <v>#N/A</v>
      </c>
    </row>
    <row r="5254" spans="1:12" x14ac:dyDescent="0.25">
      <c r="A5254" s="6"/>
      <c r="B5254" s="100" t="e">
        <f>VLOOKUP(SALIDA[[#This Row],[CODIGO]],STOCKSANLUIS[],2,FALSE)</f>
        <v>#N/A</v>
      </c>
      <c r="C5254" s="153"/>
      <c r="E5254" t="e">
        <f>IF(VLOOKUP(SALIDA[[#This Row],[CODIGO]],STOCKSANLUIS[],6,FALSE)=0,"PRODUCTO SIN STOCK/UBICACIÓN",VLOOKUP(SALIDA[[#This Row],[CODIGO]],STOCKSANLUIS[],6,FALSE))</f>
        <v>#N/A</v>
      </c>
      <c r="F5254" t="e">
        <f>SALIDA[[#This Row],[CANTIDAD]]/SALIDA[[#This Row],[UND MEDIDA]]</f>
        <v>#N/A</v>
      </c>
      <c r="G5254" t="e">
        <f>VLOOKUP(SALIDA[[#This Row],[CODIGO]],FAMILIAS[],4,FALSE)</f>
        <v>#N/A</v>
      </c>
      <c r="H5254" s="10" t="e">
        <f>IF(VLOOKUP(SALIDA[[#This Row],[CODIGO]],STOCKSANLUIS[],7,FALSE)=0,"PRODUCTO SIN STOCK/UBICACIÓN",VLOOKUP(SALIDA[[#This Row],[CODIGO]],STOCKSANLUIS[],7,FALSE))</f>
        <v>#N/A</v>
      </c>
      <c r="I5254" s="10"/>
      <c r="J5254" t="e">
        <f>SALIDA[[#This Row],[CODIGO]]&amp;"       "&amp;SALIDA[[#This Row],[FAMILIA]]</f>
        <v>#N/A</v>
      </c>
      <c r="K5254" t="e">
        <f>VLOOKUP(SALIDA[[#This Row],[CODIGO]],STOCK_STARSOFT[],5,FALSE)</f>
        <v>#N/A</v>
      </c>
      <c r="L5254" t="e">
        <f>SALIDA[[#This Row],[CANTIDAD]]*SALIDA[[#This Row],[PRECIO UND]]</f>
        <v>#N/A</v>
      </c>
    </row>
    <row r="5255" spans="1:12" x14ac:dyDescent="0.25">
      <c r="A5255" s="6"/>
      <c r="B5255" s="100" t="e">
        <f>VLOOKUP(SALIDA[[#This Row],[CODIGO]],STOCKSANLUIS[],2,FALSE)</f>
        <v>#N/A</v>
      </c>
      <c r="C5255" s="153"/>
      <c r="E5255" t="e">
        <f>IF(VLOOKUP(SALIDA[[#This Row],[CODIGO]],STOCKSANLUIS[],6,FALSE)=0,"PRODUCTO SIN STOCK/UBICACIÓN",VLOOKUP(SALIDA[[#This Row],[CODIGO]],STOCKSANLUIS[],6,FALSE))</f>
        <v>#N/A</v>
      </c>
      <c r="F5255" t="e">
        <f>SALIDA[[#This Row],[CANTIDAD]]/SALIDA[[#This Row],[UND MEDIDA]]</f>
        <v>#N/A</v>
      </c>
      <c r="G5255" t="e">
        <f>VLOOKUP(SALIDA[[#This Row],[CODIGO]],FAMILIAS[],4,FALSE)</f>
        <v>#N/A</v>
      </c>
      <c r="H5255" s="10" t="e">
        <f>IF(VLOOKUP(SALIDA[[#This Row],[CODIGO]],STOCKSANLUIS[],7,FALSE)=0,"PRODUCTO SIN STOCK/UBICACIÓN",VLOOKUP(SALIDA[[#This Row],[CODIGO]],STOCKSANLUIS[],7,FALSE))</f>
        <v>#N/A</v>
      </c>
      <c r="I5255" s="10"/>
      <c r="J5255" t="e">
        <f>SALIDA[[#This Row],[CODIGO]]&amp;"       "&amp;SALIDA[[#This Row],[FAMILIA]]</f>
        <v>#N/A</v>
      </c>
      <c r="K5255" t="e">
        <f>VLOOKUP(SALIDA[[#This Row],[CODIGO]],STOCK_STARSOFT[],5,FALSE)</f>
        <v>#N/A</v>
      </c>
      <c r="L5255" t="e">
        <f>SALIDA[[#This Row],[CANTIDAD]]*SALIDA[[#This Row],[PRECIO UND]]</f>
        <v>#N/A</v>
      </c>
    </row>
    <row r="5256" spans="1:12" x14ac:dyDescent="0.25">
      <c r="A5256" s="6"/>
      <c r="B5256" s="100" t="e">
        <f>VLOOKUP(SALIDA[[#This Row],[CODIGO]],STOCKSANLUIS[],2,FALSE)</f>
        <v>#N/A</v>
      </c>
      <c r="C5256" s="153"/>
      <c r="E5256" t="e">
        <f>IF(VLOOKUP(SALIDA[[#This Row],[CODIGO]],STOCKSANLUIS[],6,FALSE)=0,"PRODUCTO SIN STOCK/UBICACIÓN",VLOOKUP(SALIDA[[#This Row],[CODIGO]],STOCKSANLUIS[],6,FALSE))</f>
        <v>#N/A</v>
      </c>
      <c r="F5256" t="e">
        <f>SALIDA[[#This Row],[CANTIDAD]]/SALIDA[[#This Row],[UND MEDIDA]]</f>
        <v>#N/A</v>
      </c>
      <c r="G5256" t="e">
        <f>VLOOKUP(SALIDA[[#This Row],[CODIGO]],FAMILIAS[],4,FALSE)</f>
        <v>#N/A</v>
      </c>
      <c r="H5256" s="10" t="e">
        <f>IF(VLOOKUP(SALIDA[[#This Row],[CODIGO]],STOCKSANLUIS[],7,FALSE)=0,"PRODUCTO SIN STOCK/UBICACIÓN",VLOOKUP(SALIDA[[#This Row],[CODIGO]],STOCKSANLUIS[],7,FALSE))</f>
        <v>#N/A</v>
      </c>
      <c r="I5256" s="10"/>
      <c r="J5256" t="e">
        <f>SALIDA[[#This Row],[CODIGO]]&amp;"       "&amp;SALIDA[[#This Row],[FAMILIA]]</f>
        <v>#N/A</v>
      </c>
      <c r="K5256" t="e">
        <f>VLOOKUP(SALIDA[[#This Row],[CODIGO]],STOCK_STARSOFT[],5,FALSE)</f>
        <v>#N/A</v>
      </c>
      <c r="L5256" t="e">
        <f>SALIDA[[#This Row],[CANTIDAD]]*SALIDA[[#This Row],[PRECIO UND]]</f>
        <v>#N/A</v>
      </c>
    </row>
    <row r="5257" spans="1:12" x14ac:dyDescent="0.25">
      <c r="A5257" s="6"/>
      <c r="B5257" s="100" t="e">
        <f>VLOOKUP(SALIDA[[#This Row],[CODIGO]],STOCKSANLUIS[],2,FALSE)</f>
        <v>#N/A</v>
      </c>
      <c r="C5257" s="153"/>
      <c r="E5257" t="e">
        <f>IF(VLOOKUP(SALIDA[[#This Row],[CODIGO]],STOCKSANLUIS[],6,FALSE)=0,"PRODUCTO SIN STOCK/UBICACIÓN",VLOOKUP(SALIDA[[#This Row],[CODIGO]],STOCKSANLUIS[],6,FALSE))</f>
        <v>#N/A</v>
      </c>
      <c r="F5257" t="e">
        <f>SALIDA[[#This Row],[CANTIDAD]]/SALIDA[[#This Row],[UND MEDIDA]]</f>
        <v>#N/A</v>
      </c>
      <c r="G5257" t="e">
        <f>VLOOKUP(SALIDA[[#This Row],[CODIGO]],FAMILIAS[],4,FALSE)</f>
        <v>#N/A</v>
      </c>
      <c r="H5257" s="10" t="e">
        <f>IF(VLOOKUP(SALIDA[[#This Row],[CODIGO]],STOCKSANLUIS[],7,FALSE)=0,"PRODUCTO SIN STOCK/UBICACIÓN",VLOOKUP(SALIDA[[#This Row],[CODIGO]],STOCKSANLUIS[],7,FALSE))</f>
        <v>#N/A</v>
      </c>
      <c r="I5257" s="10"/>
      <c r="J5257" t="e">
        <f>SALIDA[[#This Row],[CODIGO]]&amp;"       "&amp;SALIDA[[#This Row],[FAMILIA]]</f>
        <v>#N/A</v>
      </c>
      <c r="K5257" t="e">
        <f>VLOOKUP(SALIDA[[#This Row],[CODIGO]],STOCK_STARSOFT[],5,FALSE)</f>
        <v>#N/A</v>
      </c>
      <c r="L5257" t="e">
        <f>SALIDA[[#This Row],[CANTIDAD]]*SALIDA[[#This Row],[PRECIO UND]]</f>
        <v>#N/A</v>
      </c>
    </row>
    <row r="5258" spans="1:12" x14ac:dyDescent="0.25">
      <c r="A5258" s="6"/>
      <c r="B5258" s="100" t="e">
        <f>VLOOKUP(SALIDA[[#This Row],[CODIGO]],STOCKSANLUIS[],2,FALSE)</f>
        <v>#N/A</v>
      </c>
      <c r="C5258" s="153"/>
      <c r="E5258" t="e">
        <f>IF(VLOOKUP(SALIDA[[#This Row],[CODIGO]],STOCKSANLUIS[],6,FALSE)=0,"PRODUCTO SIN STOCK/UBICACIÓN",VLOOKUP(SALIDA[[#This Row],[CODIGO]],STOCKSANLUIS[],6,FALSE))</f>
        <v>#N/A</v>
      </c>
      <c r="F5258" t="e">
        <f>SALIDA[[#This Row],[CANTIDAD]]/SALIDA[[#This Row],[UND MEDIDA]]</f>
        <v>#N/A</v>
      </c>
      <c r="G5258" t="e">
        <f>VLOOKUP(SALIDA[[#This Row],[CODIGO]],FAMILIAS[],4,FALSE)</f>
        <v>#N/A</v>
      </c>
      <c r="H5258" s="10" t="e">
        <f>IF(VLOOKUP(SALIDA[[#This Row],[CODIGO]],STOCKSANLUIS[],7,FALSE)=0,"PRODUCTO SIN STOCK/UBICACIÓN",VLOOKUP(SALIDA[[#This Row],[CODIGO]],STOCKSANLUIS[],7,FALSE))</f>
        <v>#N/A</v>
      </c>
      <c r="I5258" s="10"/>
      <c r="J5258" t="e">
        <f>SALIDA[[#This Row],[CODIGO]]&amp;"       "&amp;SALIDA[[#This Row],[FAMILIA]]</f>
        <v>#N/A</v>
      </c>
      <c r="K5258" t="e">
        <f>VLOOKUP(SALIDA[[#This Row],[CODIGO]],STOCK_STARSOFT[],5,FALSE)</f>
        <v>#N/A</v>
      </c>
      <c r="L5258" t="e">
        <f>SALIDA[[#This Row],[CANTIDAD]]*SALIDA[[#This Row],[PRECIO UND]]</f>
        <v>#N/A</v>
      </c>
    </row>
    <row r="5259" spans="1:12" x14ac:dyDescent="0.25">
      <c r="A5259" s="6"/>
      <c r="B5259" s="100" t="e">
        <f>VLOOKUP(SALIDA[[#This Row],[CODIGO]],STOCKSANLUIS[],2,FALSE)</f>
        <v>#N/A</v>
      </c>
      <c r="C5259" s="153"/>
      <c r="E5259" t="e">
        <f>IF(VLOOKUP(SALIDA[[#This Row],[CODIGO]],STOCKSANLUIS[],6,FALSE)=0,"PRODUCTO SIN STOCK/UBICACIÓN",VLOOKUP(SALIDA[[#This Row],[CODIGO]],STOCKSANLUIS[],6,FALSE))</f>
        <v>#N/A</v>
      </c>
      <c r="F5259" t="e">
        <f>SALIDA[[#This Row],[CANTIDAD]]/SALIDA[[#This Row],[UND MEDIDA]]</f>
        <v>#N/A</v>
      </c>
      <c r="G5259" t="e">
        <f>VLOOKUP(SALIDA[[#This Row],[CODIGO]],FAMILIAS[],4,FALSE)</f>
        <v>#N/A</v>
      </c>
      <c r="H5259" s="10" t="e">
        <f>IF(VLOOKUP(SALIDA[[#This Row],[CODIGO]],STOCKSANLUIS[],7,FALSE)=0,"PRODUCTO SIN STOCK/UBICACIÓN",VLOOKUP(SALIDA[[#This Row],[CODIGO]],STOCKSANLUIS[],7,FALSE))</f>
        <v>#N/A</v>
      </c>
      <c r="I5259" s="10"/>
      <c r="J5259" t="e">
        <f>SALIDA[[#This Row],[CODIGO]]&amp;"       "&amp;SALIDA[[#This Row],[FAMILIA]]</f>
        <v>#N/A</v>
      </c>
      <c r="K5259" t="e">
        <f>VLOOKUP(SALIDA[[#This Row],[CODIGO]],STOCK_STARSOFT[],5,FALSE)</f>
        <v>#N/A</v>
      </c>
      <c r="L5259" t="e">
        <f>SALIDA[[#This Row],[CANTIDAD]]*SALIDA[[#This Row],[PRECIO UND]]</f>
        <v>#N/A</v>
      </c>
    </row>
    <row r="5260" spans="1:12" x14ac:dyDescent="0.25">
      <c r="A5260" s="6"/>
      <c r="B5260" s="100" t="e">
        <f>VLOOKUP(SALIDA[[#This Row],[CODIGO]],STOCKSANLUIS[],2,FALSE)</f>
        <v>#N/A</v>
      </c>
      <c r="C5260" s="153"/>
      <c r="E5260" t="e">
        <f>IF(VLOOKUP(SALIDA[[#This Row],[CODIGO]],STOCKSANLUIS[],6,FALSE)=0,"PRODUCTO SIN STOCK/UBICACIÓN",VLOOKUP(SALIDA[[#This Row],[CODIGO]],STOCKSANLUIS[],6,FALSE))</f>
        <v>#N/A</v>
      </c>
      <c r="F5260" t="e">
        <f>SALIDA[[#This Row],[CANTIDAD]]/SALIDA[[#This Row],[UND MEDIDA]]</f>
        <v>#N/A</v>
      </c>
      <c r="G5260" t="e">
        <f>VLOOKUP(SALIDA[[#This Row],[CODIGO]],FAMILIAS[],4,FALSE)</f>
        <v>#N/A</v>
      </c>
      <c r="H5260" s="10" t="e">
        <f>IF(VLOOKUP(SALIDA[[#This Row],[CODIGO]],STOCKSANLUIS[],7,FALSE)=0,"PRODUCTO SIN STOCK/UBICACIÓN",VLOOKUP(SALIDA[[#This Row],[CODIGO]],STOCKSANLUIS[],7,FALSE))</f>
        <v>#N/A</v>
      </c>
      <c r="I5260" s="10"/>
      <c r="J5260" t="e">
        <f>SALIDA[[#This Row],[CODIGO]]&amp;"       "&amp;SALIDA[[#This Row],[FAMILIA]]</f>
        <v>#N/A</v>
      </c>
      <c r="K5260" t="e">
        <f>VLOOKUP(SALIDA[[#This Row],[CODIGO]],STOCK_STARSOFT[],5,FALSE)</f>
        <v>#N/A</v>
      </c>
      <c r="L5260" t="e">
        <f>SALIDA[[#This Row],[CANTIDAD]]*SALIDA[[#This Row],[PRECIO UND]]</f>
        <v>#N/A</v>
      </c>
    </row>
    <row r="5261" spans="1:12" x14ac:dyDescent="0.25">
      <c r="A5261" s="6"/>
      <c r="B5261" s="100" t="e">
        <f>VLOOKUP(SALIDA[[#This Row],[CODIGO]],STOCKSANLUIS[],2,FALSE)</f>
        <v>#N/A</v>
      </c>
      <c r="C5261" s="153"/>
      <c r="E5261" t="e">
        <f>IF(VLOOKUP(SALIDA[[#This Row],[CODIGO]],STOCKSANLUIS[],6,FALSE)=0,"PRODUCTO SIN STOCK/UBICACIÓN",VLOOKUP(SALIDA[[#This Row],[CODIGO]],STOCKSANLUIS[],6,FALSE))</f>
        <v>#N/A</v>
      </c>
      <c r="F5261" t="e">
        <f>SALIDA[[#This Row],[CANTIDAD]]/SALIDA[[#This Row],[UND MEDIDA]]</f>
        <v>#N/A</v>
      </c>
      <c r="G5261" t="e">
        <f>VLOOKUP(SALIDA[[#This Row],[CODIGO]],FAMILIAS[],4,FALSE)</f>
        <v>#N/A</v>
      </c>
      <c r="H5261" s="10" t="e">
        <f>IF(VLOOKUP(SALIDA[[#This Row],[CODIGO]],STOCKSANLUIS[],7,FALSE)=0,"PRODUCTO SIN STOCK/UBICACIÓN",VLOOKUP(SALIDA[[#This Row],[CODIGO]],STOCKSANLUIS[],7,FALSE))</f>
        <v>#N/A</v>
      </c>
      <c r="I5261" s="10"/>
      <c r="J5261" t="e">
        <f>SALIDA[[#This Row],[CODIGO]]&amp;"       "&amp;SALIDA[[#This Row],[FAMILIA]]</f>
        <v>#N/A</v>
      </c>
      <c r="K5261" t="e">
        <f>VLOOKUP(SALIDA[[#This Row],[CODIGO]],STOCK_STARSOFT[],5,FALSE)</f>
        <v>#N/A</v>
      </c>
      <c r="L5261" t="e">
        <f>SALIDA[[#This Row],[CANTIDAD]]*SALIDA[[#This Row],[PRECIO UND]]</f>
        <v>#N/A</v>
      </c>
    </row>
    <row r="5262" spans="1:12" x14ac:dyDescent="0.25">
      <c r="A5262" s="6"/>
      <c r="B5262" s="100" t="e">
        <f>VLOOKUP(SALIDA[[#This Row],[CODIGO]],STOCKSANLUIS[],2,FALSE)</f>
        <v>#N/A</v>
      </c>
      <c r="C5262" s="153"/>
      <c r="E5262" t="e">
        <f>IF(VLOOKUP(SALIDA[[#This Row],[CODIGO]],STOCKSANLUIS[],6,FALSE)=0,"PRODUCTO SIN STOCK/UBICACIÓN",VLOOKUP(SALIDA[[#This Row],[CODIGO]],STOCKSANLUIS[],6,FALSE))</f>
        <v>#N/A</v>
      </c>
      <c r="F5262" t="e">
        <f>SALIDA[[#This Row],[CANTIDAD]]/SALIDA[[#This Row],[UND MEDIDA]]</f>
        <v>#N/A</v>
      </c>
      <c r="G5262" t="e">
        <f>VLOOKUP(SALIDA[[#This Row],[CODIGO]],FAMILIAS[],4,FALSE)</f>
        <v>#N/A</v>
      </c>
      <c r="H5262" s="10" t="e">
        <f>IF(VLOOKUP(SALIDA[[#This Row],[CODIGO]],STOCKSANLUIS[],7,FALSE)=0,"PRODUCTO SIN STOCK/UBICACIÓN",VLOOKUP(SALIDA[[#This Row],[CODIGO]],STOCKSANLUIS[],7,FALSE))</f>
        <v>#N/A</v>
      </c>
      <c r="I5262" s="10"/>
      <c r="J5262" t="e">
        <f>SALIDA[[#This Row],[CODIGO]]&amp;"       "&amp;SALIDA[[#This Row],[FAMILIA]]</f>
        <v>#N/A</v>
      </c>
      <c r="K5262" t="e">
        <f>VLOOKUP(SALIDA[[#This Row],[CODIGO]],STOCK_STARSOFT[],5,FALSE)</f>
        <v>#N/A</v>
      </c>
      <c r="L5262" t="e">
        <f>SALIDA[[#This Row],[CANTIDAD]]*SALIDA[[#This Row],[PRECIO UND]]</f>
        <v>#N/A</v>
      </c>
    </row>
    <row r="5263" spans="1:12" x14ac:dyDescent="0.25">
      <c r="A5263" s="6"/>
      <c r="B5263" s="100" t="e">
        <f>VLOOKUP(SALIDA[[#This Row],[CODIGO]],STOCKSANLUIS[],2,FALSE)</f>
        <v>#N/A</v>
      </c>
      <c r="C5263" s="153"/>
      <c r="E5263" t="e">
        <f>IF(VLOOKUP(SALIDA[[#This Row],[CODIGO]],STOCKSANLUIS[],6,FALSE)=0,"PRODUCTO SIN STOCK/UBICACIÓN",VLOOKUP(SALIDA[[#This Row],[CODIGO]],STOCKSANLUIS[],6,FALSE))</f>
        <v>#N/A</v>
      </c>
      <c r="F5263" t="e">
        <f>SALIDA[[#This Row],[CANTIDAD]]/SALIDA[[#This Row],[UND MEDIDA]]</f>
        <v>#N/A</v>
      </c>
      <c r="G5263" t="e">
        <f>VLOOKUP(SALIDA[[#This Row],[CODIGO]],FAMILIAS[],4,FALSE)</f>
        <v>#N/A</v>
      </c>
      <c r="H5263" s="10" t="e">
        <f>IF(VLOOKUP(SALIDA[[#This Row],[CODIGO]],STOCKSANLUIS[],7,FALSE)=0,"PRODUCTO SIN STOCK/UBICACIÓN",VLOOKUP(SALIDA[[#This Row],[CODIGO]],STOCKSANLUIS[],7,FALSE))</f>
        <v>#N/A</v>
      </c>
      <c r="I5263" s="10"/>
      <c r="J5263" t="e">
        <f>SALIDA[[#This Row],[CODIGO]]&amp;"       "&amp;SALIDA[[#This Row],[FAMILIA]]</f>
        <v>#N/A</v>
      </c>
      <c r="K5263" t="e">
        <f>VLOOKUP(SALIDA[[#This Row],[CODIGO]],STOCK_STARSOFT[],5,FALSE)</f>
        <v>#N/A</v>
      </c>
      <c r="L5263" t="e">
        <f>SALIDA[[#This Row],[CANTIDAD]]*SALIDA[[#This Row],[PRECIO UND]]</f>
        <v>#N/A</v>
      </c>
    </row>
    <row r="5264" spans="1:12" x14ac:dyDescent="0.25">
      <c r="A5264" s="6"/>
      <c r="B5264" s="100" t="e">
        <f>VLOOKUP(SALIDA[[#This Row],[CODIGO]],STOCKSANLUIS[],2,FALSE)</f>
        <v>#N/A</v>
      </c>
      <c r="C5264" s="153"/>
      <c r="E5264" t="e">
        <f>IF(VLOOKUP(SALIDA[[#This Row],[CODIGO]],STOCKSANLUIS[],6,FALSE)=0,"PRODUCTO SIN STOCK/UBICACIÓN",VLOOKUP(SALIDA[[#This Row],[CODIGO]],STOCKSANLUIS[],6,FALSE))</f>
        <v>#N/A</v>
      </c>
      <c r="F5264" t="e">
        <f>SALIDA[[#This Row],[CANTIDAD]]/SALIDA[[#This Row],[UND MEDIDA]]</f>
        <v>#N/A</v>
      </c>
      <c r="G5264" t="e">
        <f>VLOOKUP(SALIDA[[#This Row],[CODIGO]],FAMILIAS[],4,FALSE)</f>
        <v>#N/A</v>
      </c>
      <c r="H5264" s="10" t="e">
        <f>IF(VLOOKUP(SALIDA[[#This Row],[CODIGO]],STOCKSANLUIS[],7,FALSE)=0,"PRODUCTO SIN STOCK/UBICACIÓN",VLOOKUP(SALIDA[[#This Row],[CODIGO]],STOCKSANLUIS[],7,FALSE))</f>
        <v>#N/A</v>
      </c>
      <c r="I5264" s="10"/>
      <c r="J5264" t="e">
        <f>SALIDA[[#This Row],[CODIGO]]&amp;"       "&amp;SALIDA[[#This Row],[FAMILIA]]</f>
        <v>#N/A</v>
      </c>
      <c r="K5264" t="e">
        <f>VLOOKUP(SALIDA[[#This Row],[CODIGO]],STOCK_STARSOFT[],5,FALSE)</f>
        <v>#N/A</v>
      </c>
      <c r="L5264" t="e">
        <f>SALIDA[[#This Row],[CANTIDAD]]*SALIDA[[#This Row],[PRECIO UND]]</f>
        <v>#N/A</v>
      </c>
    </row>
    <row r="5265" spans="1:12" x14ac:dyDescent="0.25">
      <c r="A5265" s="6"/>
      <c r="B5265" s="100" t="e">
        <f>VLOOKUP(SALIDA[[#This Row],[CODIGO]],STOCKSANLUIS[],2,FALSE)</f>
        <v>#N/A</v>
      </c>
      <c r="C5265" s="153"/>
      <c r="E5265" t="e">
        <f>IF(VLOOKUP(SALIDA[[#This Row],[CODIGO]],STOCKSANLUIS[],6,FALSE)=0,"PRODUCTO SIN STOCK/UBICACIÓN",VLOOKUP(SALIDA[[#This Row],[CODIGO]],STOCKSANLUIS[],6,FALSE))</f>
        <v>#N/A</v>
      </c>
      <c r="F5265" t="e">
        <f>SALIDA[[#This Row],[CANTIDAD]]/SALIDA[[#This Row],[UND MEDIDA]]</f>
        <v>#N/A</v>
      </c>
      <c r="G5265" t="e">
        <f>VLOOKUP(SALIDA[[#This Row],[CODIGO]],FAMILIAS[],4,FALSE)</f>
        <v>#N/A</v>
      </c>
      <c r="H5265" s="10" t="e">
        <f>IF(VLOOKUP(SALIDA[[#This Row],[CODIGO]],STOCKSANLUIS[],7,FALSE)=0,"PRODUCTO SIN STOCK/UBICACIÓN",VLOOKUP(SALIDA[[#This Row],[CODIGO]],STOCKSANLUIS[],7,FALSE))</f>
        <v>#N/A</v>
      </c>
      <c r="I5265" s="10"/>
      <c r="J5265" t="e">
        <f>SALIDA[[#This Row],[CODIGO]]&amp;"       "&amp;SALIDA[[#This Row],[FAMILIA]]</f>
        <v>#N/A</v>
      </c>
      <c r="K5265" t="e">
        <f>VLOOKUP(SALIDA[[#This Row],[CODIGO]],STOCK_STARSOFT[],5,FALSE)</f>
        <v>#N/A</v>
      </c>
      <c r="L5265" t="e">
        <f>SALIDA[[#This Row],[CANTIDAD]]*SALIDA[[#This Row],[PRECIO UND]]</f>
        <v>#N/A</v>
      </c>
    </row>
    <row r="5266" spans="1:12" x14ac:dyDescent="0.25">
      <c r="A5266" s="6"/>
      <c r="B5266" s="100" t="e">
        <f>VLOOKUP(SALIDA[[#This Row],[CODIGO]],STOCKSANLUIS[],2,FALSE)</f>
        <v>#N/A</v>
      </c>
      <c r="C5266" s="153"/>
      <c r="E5266" t="e">
        <f>IF(VLOOKUP(SALIDA[[#This Row],[CODIGO]],STOCKSANLUIS[],6,FALSE)=0,"PRODUCTO SIN STOCK/UBICACIÓN",VLOOKUP(SALIDA[[#This Row],[CODIGO]],STOCKSANLUIS[],6,FALSE))</f>
        <v>#N/A</v>
      </c>
      <c r="F5266" t="e">
        <f>SALIDA[[#This Row],[CANTIDAD]]/SALIDA[[#This Row],[UND MEDIDA]]</f>
        <v>#N/A</v>
      </c>
      <c r="G5266" t="e">
        <f>VLOOKUP(SALIDA[[#This Row],[CODIGO]],FAMILIAS[],4,FALSE)</f>
        <v>#N/A</v>
      </c>
      <c r="H5266" s="10" t="e">
        <f>IF(VLOOKUP(SALIDA[[#This Row],[CODIGO]],STOCKSANLUIS[],7,FALSE)=0,"PRODUCTO SIN STOCK/UBICACIÓN",VLOOKUP(SALIDA[[#This Row],[CODIGO]],STOCKSANLUIS[],7,FALSE))</f>
        <v>#N/A</v>
      </c>
      <c r="I5266" s="10"/>
      <c r="J5266" t="e">
        <f>SALIDA[[#This Row],[CODIGO]]&amp;"       "&amp;SALIDA[[#This Row],[FAMILIA]]</f>
        <v>#N/A</v>
      </c>
      <c r="K5266" t="e">
        <f>VLOOKUP(SALIDA[[#This Row],[CODIGO]],STOCK_STARSOFT[],5,FALSE)</f>
        <v>#N/A</v>
      </c>
      <c r="L5266" t="e">
        <f>SALIDA[[#This Row],[CANTIDAD]]*SALIDA[[#This Row],[PRECIO UND]]</f>
        <v>#N/A</v>
      </c>
    </row>
    <row r="5267" spans="1:12" x14ac:dyDescent="0.25">
      <c r="A5267" s="6"/>
      <c r="B5267" s="100" t="e">
        <f>VLOOKUP(SALIDA[[#This Row],[CODIGO]],STOCKSANLUIS[],2,FALSE)</f>
        <v>#N/A</v>
      </c>
      <c r="C5267" s="153"/>
      <c r="E5267" t="e">
        <f>IF(VLOOKUP(SALIDA[[#This Row],[CODIGO]],STOCKSANLUIS[],6,FALSE)=0,"PRODUCTO SIN STOCK/UBICACIÓN",VLOOKUP(SALIDA[[#This Row],[CODIGO]],STOCKSANLUIS[],6,FALSE))</f>
        <v>#N/A</v>
      </c>
      <c r="F5267" t="e">
        <f>SALIDA[[#This Row],[CANTIDAD]]/SALIDA[[#This Row],[UND MEDIDA]]</f>
        <v>#N/A</v>
      </c>
      <c r="G5267" t="e">
        <f>VLOOKUP(SALIDA[[#This Row],[CODIGO]],FAMILIAS[],4,FALSE)</f>
        <v>#N/A</v>
      </c>
      <c r="H5267" s="10" t="e">
        <f>IF(VLOOKUP(SALIDA[[#This Row],[CODIGO]],STOCKSANLUIS[],7,FALSE)=0,"PRODUCTO SIN STOCK/UBICACIÓN",VLOOKUP(SALIDA[[#This Row],[CODIGO]],STOCKSANLUIS[],7,FALSE))</f>
        <v>#N/A</v>
      </c>
      <c r="I5267" s="10"/>
      <c r="J5267" t="e">
        <f>SALIDA[[#This Row],[CODIGO]]&amp;"       "&amp;SALIDA[[#This Row],[FAMILIA]]</f>
        <v>#N/A</v>
      </c>
      <c r="K5267" t="e">
        <f>VLOOKUP(SALIDA[[#This Row],[CODIGO]],STOCK_STARSOFT[],5,FALSE)</f>
        <v>#N/A</v>
      </c>
      <c r="L5267" t="e">
        <f>SALIDA[[#This Row],[CANTIDAD]]*SALIDA[[#This Row],[PRECIO UND]]</f>
        <v>#N/A</v>
      </c>
    </row>
    <row r="5268" spans="1:12" x14ac:dyDescent="0.25">
      <c r="A5268" s="6"/>
      <c r="B5268" s="100" t="e">
        <f>VLOOKUP(SALIDA[[#This Row],[CODIGO]],STOCKSANLUIS[],2,FALSE)</f>
        <v>#N/A</v>
      </c>
      <c r="C5268" s="153"/>
      <c r="E5268" t="e">
        <f>IF(VLOOKUP(SALIDA[[#This Row],[CODIGO]],STOCKSANLUIS[],6,FALSE)=0,"PRODUCTO SIN STOCK/UBICACIÓN",VLOOKUP(SALIDA[[#This Row],[CODIGO]],STOCKSANLUIS[],6,FALSE))</f>
        <v>#N/A</v>
      </c>
      <c r="F5268" t="e">
        <f>SALIDA[[#This Row],[CANTIDAD]]/SALIDA[[#This Row],[UND MEDIDA]]</f>
        <v>#N/A</v>
      </c>
      <c r="G5268" t="e">
        <f>VLOOKUP(SALIDA[[#This Row],[CODIGO]],FAMILIAS[],4,FALSE)</f>
        <v>#N/A</v>
      </c>
      <c r="H5268" s="10" t="e">
        <f>IF(VLOOKUP(SALIDA[[#This Row],[CODIGO]],STOCKSANLUIS[],7,FALSE)=0,"PRODUCTO SIN STOCK/UBICACIÓN",VLOOKUP(SALIDA[[#This Row],[CODIGO]],STOCKSANLUIS[],7,FALSE))</f>
        <v>#N/A</v>
      </c>
      <c r="I5268" s="10"/>
      <c r="J5268" t="e">
        <f>SALIDA[[#This Row],[CODIGO]]&amp;"       "&amp;SALIDA[[#This Row],[FAMILIA]]</f>
        <v>#N/A</v>
      </c>
      <c r="K5268" t="e">
        <f>VLOOKUP(SALIDA[[#This Row],[CODIGO]],STOCK_STARSOFT[],5,FALSE)</f>
        <v>#N/A</v>
      </c>
      <c r="L5268" t="e">
        <f>SALIDA[[#This Row],[CANTIDAD]]*SALIDA[[#This Row],[PRECIO UND]]</f>
        <v>#N/A</v>
      </c>
    </row>
    <row r="5269" spans="1:12" x14ac:dyDescent="0.25">
      <c r="A5269" s="6"/>
      <c r="B5269" s="100" t="e">
        <f>VLOOKUP(SALIDA[[#This Row],[CODIGO]],STOCKSANLUIS[],2,FALSE)</f>
        <v>#N/A</v>
      </c>
      <c r="C5269" s="153"/>
      <c r="E5269" t="e">
        <f>IF(VLOOKUP(SALIDA[[#This Row],[CODIGO]],STOCKSANLUIS[],6,FALSE)=0,"PRODUCTO SIN STOCK/UBICACIÓN",VLOOKUP(SALIDA[[#This Row],[CODIGO]],STOCKSANLUIS[],6,FALSE))</f>
        <v>#N/A</v>
      </c>
      <c r="F5269" t="e">
        <f>SALIDA[[#This Row],[CANTIDAD]]/SALIDA[[#This Row],[UND MEDIDA]]</f>
        <v>#N/A</v>
      </c>
      <c r="G5269" t="e">
        <f>VLOOKUP(SALIDA[[#This Row],[CODIGO]],FAMILIAS[],4,FALSE)</f>
        <v>#N/A</v>
      </c>
      <c r="H5269" s="10" t="e">
        <f>IF(VLOOKUP(SALIDA[[#This Row],[CODIGO]],STOCKSANLUIS[],7,FALSE)=0,"PRODUCTO SIN STOCK/UBICACIÓN",VLOOKUP(SALIDA[[#This Row],[CODIGO]],STOCKSANLUIS[],7,FALSE))</f>
        <v>#N/A</v>
      </c>
      <c r="I5269" s="10"/>
      <c r="J5269" t="e">
        <f>SALIDA[[#This Row],[CODIGO]]&amp;"       "&amp;SALIDA[[#This Row],[FAMILIA]]</f>
        <v>#N/A</v>
      </c>
      <c r="K5269" t="e">
        <f>VLOOKUP(SALIDA[[#This Row],[CODIGO]],STOCK_STARSOFT[],5,FALSE)</f>
        <v>#N/A</v>
      </c>
      <c r="L5269" t="e">
        <f>SALIDA[[#This Row],[CANTIDAD]]*SALIDA[[#This Row],[PRECIO UND]]</f>
        <v>#N/A</v>
      </c>
    </row>
    <row r="5270" spans="1:12" x14ac:dyDescent="0.25">
      <c r="A5270" s="6"/>
      <c r="B5270" s="100" t="e">
        <f>VLOOKUP(SALIDA[[#This Row],[CODIGO]],STOCKSANLUIS[],2,FALSE)</f>
        <v>#N/A</v>
      </c>
      <c r="C5270" s="153"/>
      <c r="E5270" t="e">
        <f>IF(VLOOKUP(SALIDA[[#This Row],[CODIGO]],STOCKSANLUIS[],6,FALSE)=0,"PRODUCTO SIN STOCK/UBICACIÓN",VLOOKUP(SALIDA[[#This Row],[CODIGO]],STOCKSANLUIS[],6,FALSE))</f>
        <v>#N/A</v>
      </c>
      <c r="F5270" t="e">
        <f>SALIDA[[#This Row],[CANTIDAD]]/SALIDA[[#This Row],[UND MEDIDA]]</f>
        <v>#N/A</v>
      </c>
      <c r="G5270" t="e">
        <f>VLOOKUP(SALIDA[[#This Row],[CODIGO]],FAMILIAS[],4,FALSE)</f>
        <v>#N/A</v>
      </c>
      <c r="H5270" s="10" t="e">
        <f>IF(VLOOKUP(SALIDA[[#This Row],[CODIGO]],STOCKSANLUIS[],7,FALSE)=0,"PRODUCTO SIN STOCK/UBICACIÓN",VLOOKUP(SALIDA[[#This Row],[CODIGO]],STOCKSANLUIS[],7,FALSE))</f>
        <v>#N/A</v>
      </c>
      <c r="I5270" s="10"/>
      <c r="J5270" t="e">
        <f>SALIDA[[#This Row],[CODIGO]]&amp;"       "&amp;SALIDA[[#This Row],[FAMILIA]]</f>
        <v>#N/A</v>
      </c>
      <c r="K5270" t="e">
        <f>VLOOKUP(SALIDA[[#This Row],[CODIGO]],STOCK_STARSOFT[],5,FALSE)</f>
        <v>#N/A</v>
      </c>
      <c r="L5270" t="e">
        <f>SALIDA[[#This Row],[CANTIDAD]]*SALIDA[[#This Row],[PRECIO UND]]</f>
        <v>#N/A</v>
      </c>
    </row>
    <row r="5271" spans="1:12" x14ac:dyDescent="0.25">
      <c r="A5271" s="6"/>
      <c r="B5271" s="100" t="e">
        <f>VLOOKUP(SALIDA[[#This Row],[CODIGO]],STOCKSANLUIS[],2,FALSE)</f>
        <v>#N/A</v>
      </c>
      <c r="C5271" s="153"/>
      <c r="E5271" t="e">
        <f>IF(VLOOKUP(SALIDA[[#This Row],[CODIGO]],STOCKSANLUIS[],6,FALSE)=0,"PRODUCTO SIN STOCK/UBICACIÓN",VLOOKUP(SALIDA[[#This Row],[CODIGO]],STOCKSANLUIS[],6,FALSE))</f>
        <v>#N/A</v>
      </c>
      <c r="F5271" t="e">
        <f>SALIDA[[#This Row],[CANTIDAD]]/SALIDA[[#This Row],[UND MEDIDA]]</f>
        <v>#N/A</v>
      </c>
      <c r="G5271" t="e">
        <f>VLOOKUP(SALIDA[[#This Row],[CODIGO]],FAMILIAS[],4,FALSE)</f>
        <v>#N/A</v>
      </c>
      <c r="H5271" s="10" t="e">
        <f>IF(VLOOKUP(SALIDA[[#This Row],[CODIGO]],STOCKSANLUIS[],7,FALSE)=0,"PRODUCTO SIN STOCK/UBICACIÓN",VLOOKUP(SALIDA[[#This Row],[CODIGO]],STOCKSANLUIS[],7,FALSE))</f>
        <v>#N/A</v>
      </c>
      <c r="I5271" s="10"/>
      <c r="J5271" t="e">
        <f>SALIDA[[#This Row],[CODIGO]]&amp;"       "&amp;SALIDA[[#This Row],[FAMILIA]]</f>
        <v>#N/A</v>
      </c>
      <c r="K5271" t="e">
        <f>VLOOKUP(SALIDA[[#This Row],[CODIGO]],STOCK_STARSOFT[],5,FALSE)</f>
        <v>#N/A</v>
      </c>
      <c r="L5271" t="e">
        <f>SALIDA[[#This Row],[CANTIDAD]]*SALIDA[[#This Row],[PRECIO UND]]</f>
        <v>#N/A</v>
      </c>
    </row>
    <row r="5272" spans="1:12" x14ac:dyDescent="0.25">
      <c r="A5272" s="6"/>
      <c r="B5272" s="100" t="e">
        <f>VLOOKUP(SALIDA[[#This Row],[CODIGO]],STOCKSANLUIS[],2,FALSE)</f>
        <v>#N/A</v>
      </c>
      <c r="C5272" s="153"/>
      <c r="E5272" t="e">
        <f>IF(VLOOKUP(SALIDA[[#This Row],[CODIGO]],STOCKSANLUIS[],6,FALSE)=0,"PRODUCTO SIN STOCK/UBICACIÓN",VLOOKUP(SALIDA[[#This Row],[CODIGO]],STOCKSANLUIS[],6,FALSE))</f>
        <v>#N/A</v>
      </c>
      <c r="F5272" t="e">
        <f>SALIDA[[#This Row],[CANTIDAD]]/SALIDA[[#This Row],[UND MEDIDA]]</f>
        <v>#N/A</v>
      </c>
      <c r="G5272" t="e">
        <f>VLOOKUP(SALIDA[[#This Row],[CODIGO]],FAMILIAS[],4,FALSE)</f>
        <v>#N/A</v>
      </c>
      <c r="H5272" s="10" t="e">
        <f>IF(VLOOKUP(SALIDA[[#This Row],[CODIGO]],STOCKSANLUIS[],7,FALSE)=0,"PRODUCTO SIN STOCK/UBICACIÓN",VLOOKUP(SALIDA[[#This Row],[CODIGO]],STOCKSANLUIS[],7,FALSE))</f>
        <v>#N/A</v>
      </c>
      <c r="I5272" s="10"/>
      <c r="J5272" t="e">
        <f>SALIDA[[#This Row],[CODIGO]]&amp;"       "&amp;SALIDA[[#This Row],[FAMILIA]]</f>
        <v>#N/A</v>
      </c>
      <c r="K5272" t="e">
        <f>VLOOKUP(SALIDA[[#This Row],[CODIGO]],STOCK_STARSOFT[],5,FALSE)</f>
        <v>#N/A</v>
      </c>
      <c r="L5272" t="e">
        <f>SALIDA[[#This Row],[CANTIDAD]]*SALIDA[[#This Row],[PRECIO UND]]</f>
        <v>#N/A</v>
      </c>
    </row>
    <row r="5273" spans="1:12" x14ac:dyDescent="0.25">
      <c r="A5273" s="6"/>
      <c r="B5273" s="100" t="e">
        <f>VLOOKUP(SALIDA[[#This Row],[CODIGO]],STOCKSANLUIS[],2,FALSE)</f>
        <v>#N/A</v>
      </c>
      <c r="C5273" s="153"/>
      <c r="E5273" t="e">
        <f>IF(VLOOKUP(SALIDA[[#This Row],[CODIGO]],STOCKSANLUIS[],6,FALSE)=0,"PRODUCTO SIN STOCK/UBICACIÓN",VLOOKUP(SALIDA[[#This Row],[CODIGO]],STOCKSANLUIS[],6,FALSE))</f>
        <v>#N/A</v>
      </c>
      <c r="F5273" t="e">
        <f>SALIDA[[#This Row],[CANTIDAD]]/SALIDA[[#This Row],[UND MEDIDA]]</f>
        <v>#N/A</v>
      </c>
      <c r="G5273" t="e">
        <f>VLOOKUP(SALIDA[[#This Row],[CODIGO]],FAMILIAS[],4,FALSE)</f>
        <v>#N/A</v>
      </c>
      <c r="H5273" s="10" t="e">
        <f>IF(VLOOKUP(SALIDA[[#This Row],[CODIGO]],STOCKSANLUIS[],7,FALSE)=0,"PRODUCTO SIN STOCK/UBICACIÓN",VLOOKUP(SALIDA[[#This Row],[CODIGO]],STOCKSANLUIS[],7,FALSE))</f>
        <v>#N/A</v>
      </c>
      <c r="I5273" s="10"/>
      <c r="J5273" t="e">
        <f>SALIDA[[#This Row],[CODIGO]]&amp;"       "&amp;SALIDA[[#This Row],[FAMILIA]]</f>
        <v>#N/A</v>
      </c>
      <c r="K5273" t="e">
        <f>VLOOKUP(SALIDA[[#This Row],[CODIGO]],STOCK_STARSOFT[],5,FALSE)</f>
        <v>#N/A</v>
      </c>
      <c r="L5273" t="e">
        <f>SALIDA[[#This Row],[CANTIDAD]]*SALIDA[[#This Row],[PRECIO UND]]</f>
        <v>#N/A</v>
      </c>
    </row>
    <row r="5274" spans="1:12" x14ac:dyDescent="0.25">
      <c r="A5274" s="6"/>
      <c r="B5274" s="100" t="e">
        <f>VLOOKUP(SALIDA[[#This Row],[CODIGO]],STOCKSANLUIS[],2,FALSE)</f>
        <v>#N/A</v>
      </c>
      <c r="C5274" s="153"/>
      <c r="E5274" t="e">
        <f>IF(VLOOKUP(SALIDA[[#This Row],[CODIGO]],STOCKSANLUIS[],6,FALSE)=0,"PRODUCTO SIN STOCK/UBICACIÓN",VLOOKUP(SALIDA[[#This Row],[CODIGO]],STOCKSANLUIS[],6,FALSE))</f>
        <v>#N/A</v>
      </c>
      <c r="F5274" t="e">
        <f>SALIDA[[#This Row],[CANTIDAD]]/SALIDA[[#This Row],[UND MEDIDA]]</f>
        <v>#N/A</v>
      </c>
      <c r="G5274" t="e">
        <f>VLOOKUP(SALIDA[[#This Row],[CODIGO]],FAMILIAS[],4,FALSE)</f>
        <v>#N/A</v>
      </c>
      <c r="H5274" s="10" t="e">
        <f>IF(VLOOKUP(SALIDA[[#This Row],[CODIGO]],STOCKSANLUIS[],7,FALSE)=0,"PRODUCTO SIN STOCK/UBICACIÓN",VLOOKUP(SALIDA[[#This Row],[CODIGO]],STOCKSANLUIS[],7,FALSE))</f>
        <v>#N/A</v>
      </c>
      <c r="I5274" s="10"/>
      <c r="J5274" t="e">
        <f>SALIDA[[#This Row],[CODIGO]]&amp;"       "&amp;SALIDA[[#This Row],[FAMILIA]]</f>
        <v>#N/A</v>
      </c>
      <c r="K5274" t="e">
        <f>VLOOKUP(SALIDA[[#This Row],[CODIGO]],STOCK_STARSOFT[],5,FALSE)</f>
        <v>#N/A</v>
      </c>
      <c r="L5274" t="e">
        <f>SALIDA[[#This Row],[CANTIDAD]]*SALIDA[[#This Row],[PRECIO UND]]</f>
        <v>#N/A</v>
      </c>
    </row>
    <row r="5275" spans="1:12" x14ac:dyDescent="0.25">
      <c r="A5275" s="6"/>
      <c r="B5275" s="100" t="e">
        <f>VLOOKUP(SALIDA[[#This Row],[CODIGO]],STOCKSANLUIS[],2,FALSE)</f>
        <v>#N/A</v>
      </c>
      <c r="C5275" s="153"/>
      <c r="E5275" t="e">
        <f>IF(VLOOKUP(SALIDA[[#This Row],[CODIGO]],STOCKSANLUIS[],6,FALSE)=0,"PRODUCTO SIN STOCK/UBICACIÓN",VLOOKUP(SALIDA[[#This Row],[CODIGO]],STOCKSANLUIS[],6,FALSE))</f>
        <v>#N/A</v>
      </c>
      <c r="F5275" t="e">
        <f>SALIDA[[#This Row],[CANTIDAD]]/SALIDA[[#This Row],[UND MEDIDA]]</f>
        <v>#N/A</v>
      </c>
      <c r="G5275" t="e">
        <f>VLOOKUP(SALIDA[[#This Row],[CODIGO]],FAMILIAS[],4,FALSE)</f>
        <v>#N/A</v>
      </c>
      <c r="H5275" s="10" t="e">
        <f>IF(VLOOKUP(SALIDA[[#This Row],[CODIGO]],STOCKSANLUIS[],7,FALSE)=0,"PRODUCTO SIN STOCK/UBICACIÓN",VLOOKUP(SALIDA[[#This Row],[CODIGO]],STOCKSANLUIS[],7,FALSE))</f>
        <v>#N/A</v>
      </c>
      <c r="I5275" s="10"/>
      <c r="J5275" t="e">
        <f>SALIDA[[#This Row],[CODIGO]]&amp;"       "&amp;SALIDA[[#This Row],[FAMILIA]]</f>
        <v>#N/A</v>
      </c>
      <c r="K5275" t="e">
        <f>VLOOKUP(SALIDA[[#This Row],[CODIGO]],STOCK_STARSOFT[],5,FALSE)</f>
        <v>#N/A</v>
      </c>
      <c r="L5275" t="e">
        <f>SALIDA[[#This Row],[CANTIDAD]]*SALIDA[[#This Row],[PRECIO UND]]</f>
        <v>#N/A</v>
      </c>
    </row>
    <row r="5276" spans="1:12" x14ac:dyDescent="0.25">
      <c r="A5276" s="6"/>
      <c r="B5276" s="100" t="e">
        <f>VLOOKUP(SALIDA[[#This Row],[CODIGO]],STOCKSANLUIS[],2,FALSE)</f>
        <v>#N/A</v>
      </c>
      <c r="C5276" s="153"/>
      <c r="E5276" t="e">
        <f>IF(VLOOKUP(SALIDA[[#This Row],[CODIGO]],STOCKSANLUIS[],6,FALSE)=0,"PRODUCTO SIN STOCK/UBICACIÓN",VLOOKUP(SALIDA[[#This Row],[CODIGO]],STOCKSANLUIS[],6,FALSE))</f>
        <v>#N/A</v>
      </c>
      <c r="F5276" t="e">
        <f>SALIDA[[#This Row],[CANTIDAD]]/SALIDA[[#This Row],[UND MEDIDA]]</f>
        <v>#N/A</v>
      </c>
      <c r="G5276" t="e">
        <f>VLOOKUP(SALIDA[[#This Row],[CODIGO]],FAMILIAS[],4,FALSE)</f>
        <v>#N/A</v>
      </c>
      <c r="H5276" s="10" t="e">
        <f>IF(VLOOKUP(SALIDA[[#This Row],[CODIGO]],STOCKSANLUIS[],7,FALSE)=0,"PRODUCTO SIN STOCK/UBICACIÓN",VLOOKUP(SALIDA[[#This Row],[CODIGO]],STOCKSANLUIS[],7,FALSE))</f>
        <v>#N/A</v>
      </c>
      <c r="I5276" s="10"/>
      <c r="J5276" t="e">
        <f>SALIDA[[#This Row],[CODIGO]]&amp;"       "&amp;SALIDA[[#This Row],[FAMILIA]]</f>
        <v>#N/A</v>
      </c>
      <c r="K5276" t="e">
        <f>VLOOKUP(SALIDA[[#This Row],[CODIGO]],STOCK_STARSOFT[],5,FALSE)</f>
        <v>#N/A</v>
      </c>
      <c r="L5276" t="e">
        <f>SALIDA[[#This Row],[CANTIDAD]]*SALIDA[[#This Row],[PRECIO UND]]</f>
        <v>#N/A</v>
      </c>
    </row>
    <row r="5277" spans="1:12" x14ac:dyDescent="0.25">
      <c r="A5277" s="6"/>
      <c r="B5277" s="100" t="e">
        <f>VLOOKUP(SALIDA[[#This Row],[CODIGO]],STOCKSANLUIS[],2,FALSE)</f>
        <v>#N/A</v>
      </c>
      <c r="C5277" s="153"/>
      <c r="E5277" t="e">
        <f>IF(VLOOKUP(SALIDA[[#This Row],[CODIGO]],STOCKSANLUIS[],6,FALSE)=0,"PRODUCTO SIN STOCK/UBICACIÓN",VLOOKUP(SALIDA[[#This Row],[CODIGO]],STOCKSANLUIS[],6,FALSE))</f>
        <v>#N/A</v>
      </c>
      <c r="F5277" t="e">
        <f>SALIDA[[#This Row],[CANTIDAD]]/SALIDA[[#This Row],[UND MEDIDA]]</f>
        <v>#N/A</v>
      </c>
      <c r="G5277" t="e">
        <f>VLOOKUP(SALIDA[[#This Row],[CODIGO]],FAMILIAS[],4,FALSE)</f>
        <v>#N/A</v>
      </c>
      <c r="H5277" s="10" t="e">
        <f>IF(VLOOKUP(SALIDA[[#This Row],[CODIGO]],STOCKSANLUIS[],7,FALSE)=0,"PRODUCTO SIN STOCK/UBICACIÓN",VLOOKUP(SALIDA[[#This Row],[CODIGO]],STOCKSANLUIS[],7,FALSE))</f>
        <v>#N/A</v>
      </c>
      <c r="I5277" s="10"/>
      <c r="J5277" t="e">
        <f>SALIDA[[#This Row],[CODIGO]]&amp;"       "&amp;SALIDA[[#This Row],[FAMILIA]]</f>
        <v>#N/A</v>
      </c>
      <c r="K5277" t="e">
        <f>VLOOKUP(SALIDA[[#This Row],[CODIGO]],STOCK_STARSOFT[],5,FALSE)</f>
        <v>#N/A</v>
      </c>
      <c r="L5277" t="e">
        <f>SALIDA[[#This Row],[CANTIDAD]]*SALIDA[[#This Row],[PRECIO UND]]</f>
        <v>#N/A</v>
      </c>
    </row>
    <row r="5278" spans="1:12" x14ac:dyDescent="0.25">
      <c r="A5278" s="6"/>
      <c r="B5278" s="100" t="e">
        <f>VLOOKUP(SALIDA[[#This Row],[CODIGO]],STOCKSANLUIS[],2,FALSE)</f>
        <v>#N/A</v>
      </c>
      <c r="C5278" s="153"/>
      <c r="E5278" t="e">
        <f>IF(VLOOKUP(SALIDA[[#This Row],[CODIGO]],STOCKSANLUIS[],6,FALSE)=0,"PRODUCTO SIN STOCK/UBICACIÓN",VLOOKUP(SALIDA[[#This Row],[CODIGO]],STOCKSANLUIS[],6,FALSE))</f>
        <v>#N/A</v>
      </c>
      <c r="F5278" t="e">
        <f>SALIDA[[#This Row],[CANTIDAD]]/SALIDA[[#This Row],[UND MEDIDA]]</f>
        <v>#N/A</v>
      </c>
      <c r="G5278" t="e">
        <f>VLOOKUP(SALIDA[[#This Row],[CODIGO]],FAMILIAS[],4,FALSE)</f>
        <v>#N/A</v>
      </c>
      <c r="H5278" s="10" t="e">
        <f>IF(VLOOKUP(SALIDA[[#This Row],[CODIGO]],STOCKSANLUIS[],7,FALSE)=0,"PRODUCTO SIN STOCK/UBICACIÓN",VLOOKUP(SALIDA[[#This Row],[CODIGO]],STOCKSANLUIS[],7,FALSE))</f>
        <v>#N/A</v>
      </c>
      <c r="I5278" s="10"/>
      <c r="J5278" t="e">
        <f>SALIDA[[#This Row],[CODIGO]]&amp;"       "&amp;SALIDA[[#This Row],[FAMILIA]]</f>
        <v>#N/A</v>
      </c>
      <c r="K5278" t="e">
        <f>VLOOKUP(SALIDA[[#This Row],[CODIGO]],STOCK_STARSOFT[],5,FALSE)</f>
        <v>#N/A</v>
      </c>
      <c r="L5278" t="e">
        <f>SALIDA[[#This Row],[CANTIDAD]]*SALIDA[[#This Row],[PRECIO UND]]</f>
        <v>#N/A</v>
      </c>
    </row>
    <row r="5279" spans="1:12" x14ac:dyDescent="0.25">
      <c r="A5279" s="6"/>
      <c r="B5279" s="100" t="e">
        <f>VLOOKUP(SALIDA[[#This Row],[CODIGO]],STOCKSANLUIS[],2,FALSE)</f>
        <v>#N/A</v>
      </c>
      <c r="C5279" s="153"/>
      <c r="E5279" t="e">
        <f>IF(VLOOKUP(SALIDA[[#This Row],[CODIGO]],STOCKSANLUIS[],6,FALSE)=0,"PRODUCTO SIN STOCK/UBICACIÓN",VLOOKUP(SALIDA[[#This Row],[CODIGO]],STOCKSANLUIS[],6,FALSE))</f>
        <v>#N/A</v>
      </c>
      <c r="F5279" t="e">
        <f>SALIDA[[#This Row],[CANTIDAD]]/SALIDA[[#This Row],[UND MEDIDA]]</f>
        <v>#N/A</v>
      </c>
      <c r="G5279" t="e">
        <f>VLOOKUP(SALIDA[[#This Row],[CODIGO]],FAMILIAS[],4,FALSE)</f>
        <v>#N/A</v>
      </c>
      <c r="H5279" s="10" t="e">
        <f>IF(VLOOKUP(SALIDA[[#This Row],[CODIGO]],STOCKSANLUIS[],7,FALSE)=0,"PRODUCTO SIN STOCK/UBICACIÓN",VLOOKUP(SALIDA[[#This Row],[CODIGO]],STOCKSANLUIS[],7,FALSE))</f>
        <v>#N/A</v>
      </c>
      <c r="I5279" s="10"/>
      <c r="J5279" t="e">
        <f>SALIDA[[#This Row],[CODIGO]]&amp;"       "&amp;SALIDA[[#This Row],[FAMILIA]]</f>
        <v>#N/A</v>
      </c>
      <c r="K5279" t="e">
        <f>VLOOKUP(SALIDA[[#This Row],[CODIGO]],STOCK_STARSOFT[],5,FALSE)</f>
        <v>#N/A</v>
      </c>
      <c r="L5279" t="e">
        <f>SALIDA[[#This Row],[CANTIDAD]]*SALIDA[[#This Row],[PRECIO UND]]</f>
        <v>#N/A</v>
      </c>
    </row>
    <row r="5280" spans="1:12" x14ac:dyDescent="0.25">
      <c r="A5280" s="6"/>
      <c r="B5280" s="100" t="e">
        <f>VLOOKUP(SALIDA[[#This Row],[CODIGO]],STOCKSANLUIS[],2,FALSE)</f>
        <v>#N/A</v>
      </c>
      <c r="C5280" s="153"/>
      <c r="E5280" t="e">
        <f>IF(VLOOKUP(SALIDA[[#This Row],[CODIGO]],STOCKSANLUIS[],6,FALSE)=0,"PRODUCTO SIN STOCK/UBICACIÓN",VLOOKUP(SALIDA[[#This Row],[CODIGO]],STOCKSANLUIS[],6,FALSE))</f>
        <v>#N/A</v>
      </c>
      <c r="F5280" t="e">
        <f>SALIDA[[#This Row],[CANTIDAD]]/SALIDA[[#This Row],[UND MEDIDA]]</f>
        <v>#N/A</v>
      </c>
      <c r="G5280" t="e">
        <f>VLOOKUP(SALIDA[[#This Row],[CODIGO]],FAMILIAS[],4,FALSE)</f>
        <v>#N/A</v>
      </c>
      <c r="H5280" s="10" t="e">
        <f>IF(VLOOKUP(SALIDA[[#This Row],[CODIGO]],STOCKSANLUIS[],7,FALSE)=0,"PRODUCTO SIN STOCK/UBICACIÓN",VLOOKUP(SALIDA[[#This Row],[CODIGO]],STOCKSANLUIS[],7,FALSE))</f>
        <v>#N/A</v>
      </c>
      <c r="I5280" s="10"/>
      <c r="J5280" t="e">
        <f>SALIDA[[#This Row],[CODIGO]]&amp;"       "&amp;SALIDA[[#This Row],[FAMILIA]]</f>
        <v>#N/A</v>
      </c>
      <c r="K5280" t="e">
        <f>VLOOKUP(SALIDA[[#This Row],[CODIGO]],STOCK_STARSOFT[],5,FALSE)</f>
        <v>#N/A</v>
      </c>
      <c r="L5280" t="e">
        <f>SALIDA[[#This Row],[CANTIDAD]]*SALIDA[[#This Row],[PRECIO UND]]</f>
        <v>#N/A</v>
      </c>
    </row>
    <row r="5281" spans="1:12" x14ac:dyDescent="0.25">
      <c r="A5281" s="6"/>
      <c r="B5281" s="100" t="e">
        <f>VLOOKUP(SALIDA[[#This Row],[CODIGO]],STOCKSANLUIS[],2,FALSE)</f>
        <v>#N/A</v>
      </c>
      <c r="C5281" s="153"/>
      <c r="E5281" t="e">
        <f>IF(VLOOKUP(SALIDA[[#This Row],[CODIGO]],STOCKSANLUIS[],6,FALSE)=0,"PRODUCTO SIN STOCK/UBICACIÓN",VLOOKUP(SALIDA[[#This Row],[CODIGO]],STOCKSANLUIS[],6,FALSE))</f>
        <v>#N/A</v>
      </c>
      <c r="F5281" t="e">
        <f>SALIDA[[#This Row],[CANTIDAD]]/SALIDA[[#This Row],[UND MEDIDA]]</f>
        <v>#N/A</v>
      </c>
      <c r="G5281" t="e">
        <f>VLOOKUP(SALIDA[[#This Row],[CODIGO]],FAMILIAS[],4,FALSE)</f>
        <v>#N/A</v>
      </c>
      <c r="H5281" s="10" t="e">
        <f>IF(VLOOKUP(SALIDA[[#This Row],[CODIGO]],STOCKSANLUIS[],7,FALSE)=0,"PRODUCTO SIN STOCK/UBICACIÓN",VLOOKUP(SALIDA[[#This Row],[CODIGO]],STOCKSANLUIS[],7,FALSE))</f>
        <v>#N/A</v>
      </c>
      <c r="I5281" s="10"/>
      <c r="J5281" t="e">
        <f>SALIDA[[#This Row],[CODIGO]]&amp;"       "&amp;SALIDA[[#This Row],[FAMILIA]]</f>
        <v>#N/A</v>
      </c>
      <c r="K5281" t="e">
        <f>VLOOKUP(SALIDA[[#This Row],[CODIGO]],STOCK_STARSOFT[],5,FALSE)</f>
        <v>#N/A</v>
      </c>
      <c r="L5281" t="e">
        <f>SALIDA[[#This Row],[CANTIDAD]]*SALIDA[[#This Row],[PRECIO UND]]</f>
        <v>#N/A</v>
      </c>
    </row>
    <row r="5282" spans="1:12" x14ac:dyDescent="0.25">
      <c r="A5282" s="6"/>
      <c r="B5282" s="100" t="e">
        <f>VLOOKUP(SALIDA[[#This Row],[CODIGO]],STOCKSANLUIS[],2,FALSE)</f>
        <v>#N/A</v>
      </c>
      <c r="C5282" s="153"/>
      <c r="E5282" t="e">
        <f>IF(VLOOKUP(SALIDA[[#This Row],[CODIGO]],STOCKSANLUIS[],6,FALSE)=0,"PRODUCTO SIN STOCK/UBICACIÓN",VLOOKUP(SALIDA[[#This Row],[CODIGO]],STOCKSANLUIS[],6,FALSE))</f>
        <v>#N/A</v>
      </c>
      <c r="F5282" t="e">
        <f>SALIDA[[#This Row],[CANTIDAD]]/SALIDA[[#This Row],[UND MEDIDA]]</f>
        <v>#N/A</v>
      </c>
      <c r="G5282" t="e">
        <f>VLOOKUP(SALIDA[[#This Row],[CODIGO]],FAMILIAS[],4,FALSE)</f>
        <v>#N/A</v>
      </c>
      <c r="H5282" s="10" t="e">
        <f>IF(VLOOKUP(SALIDA[[#This Row],[CODIGO]],STOCKSANLUIS[],7,FALSE)=0,"PRODUCTO SIN STOCK/UBICACIÓN",VLOOKUP(SALIDA[[#This Row],[CODIGO]],STOCKSANLUIS[],7,FALSE))</f>
        <v>#N/A</v>
      </c>
      <c r="I5282" s="10"/>
      <c r="J5282" t="e">
        <f>SALIDA[[#This Row],[CODIGO]]&amp;"       "&amp;SALIDA[[#This Row],[FAMILIA]]</f>
        <v>#N/A</v>
      </c>
      <c r="K5282" t="e">
        <f>VLOOKUP(SALIDA[[#This Row],[CODIGO]],STOCK_STARSOFT[],5,FALSE)</f>
        <v>#N/A</v>
      </c>
      <c r="L5282" t="e">
        <f>SALIDA[[#This Row],[CANTIDAD]]*SALIDA[[#This Row],[PRECIO UND]]</f>
        <v>#N/A</v>
      </c>
    </row>
    <row r="5283" spans="1:12" x14ac:dyDescent="0.25">
      <c r="A5283" s="6"/>
      <c r="B5283" s="100" t="e">
        <f>VLOOKUP(SALIDA[[#This Row],[CODIGO]],STOCKSANLUIS[],2,FALSE)</f>
        <v>#N/A</v>
      </c>
      <c r="C5283" s="153"/>
      <c r="E5283" t="e">
        <f>IF(VLOOKUP(SALIDA[[#This Row],[CODIGO]],STOCKSANLUIS[],6,FALSE)=0,"PRODUCTO SIN STOCK/UBICACIÓN",VLOOKUP(SALIDA[[#This Row],[CODIGO]],STOCKSANLUIS[],6,FALSE))</f>
        <v>#N/A</v>
      </c>
      <c r="F5283" t="e">
        <f>SALIDA[[#This Row],[CANTIDAD]]/SALIDA[[#This Row],[UND MEDIDA]]</f>
        <v>#N/A</v>
      </c>
      <c r="G5283" t="e">
        <f>VLOOKUP(SALIDA[[#This Row],[CODIGO]],FAMILIAS[],4,FALSE)</f>
        <v>#N/A</v>
      </c>
      <c r="H5283" s="10" t="e">
        <f>IF(VLOOKUP(SALIDA[[#This Row],[CODIGO]],STOCKSANLUIS[],7,FALSE)=0,"PRODUCTO SIN STOCK/UBICACIÓN",VLOOKUP(SALIDA[[#This Row],[CODIGO]],STOCKSANLUIS[],7,FALSE))</f>
        <v>#N/A</v>
      </c>
      <c r="I5283" s="10"/>
      <c r="J5283" t="e">
        <f>SALIDA[[#This Row],[CODIGO]]&amp;"       "&amp;SALIDA[[#This Row],[FAMILIA]]</f>
        <v>#N/A</v>
      </c>
      <c r="K5283" t="e">
        <f>VLOOKUP(SALIDA[[#This Row],[CODIGO]],STOCK_STARSOFT[],5,FALSE)</f>
        <v>#N/A</v>
      </c>
      <c r="L5283" t="e">
        <f>SALIDA[[#This Row],[CANTIDAD]]*SALIDA[[#This Row],[PRECIO UND]]</f>
        <v>#N/A</v>
      </c>
    </row>
    <row r="5284" spans="1:12" x14ac:dyDescent="0.25">
      <c r="A5284" s="6"/>
      <c r="B5284" s="100" t="e">
        <f>VLOOKUP(SALIDA[[#This Row],[CODIGO]],STOCKSANLUIS[],2,FALSE)</f>
        <v>#N/A</v>
      </c>
      <c r="C5284" s="153"/>
      <c r="E5284" t="e">
        <f>IF(VLOOKUP(SALIDA[[#This Row],[CODIGO]],STOCKSANLUIS[],6,FALSE)=0,"PRODUCTO SIN STOCK/UBICACIÓN",VLOOKUP(SALIDA[[#This Row],[CODIGO]],STOCKSANLUIS[],6,FALSE))</f>
        <v>#N/A</v>
      </c>
      <c r="F5284" t="e">
        <f>SALIDA[[#This Row],[CANTIDAD]]/SALIDA[[#This Row],[UND MEDIDA]]</f>
        <v>#N/A</v>
      </c>
      <c r="G5284" t="e">
        <f>VLOOKUP(SALIDA[[#This Row],[CODIGO]],FAMILIAS[],4,FALSE)</f>
        <v>#N/A</v>
      </c>
      <c r="H5284" s="10" t="e">
        <f>IF(VLOOKUP(SALIDA[[#This Row],[CODIGO]],STOCKSANLUIS[],7,FALSE)=0,"PRODUCTO SIN STOCK/UBICACIÓN",VLOOKUP(SALIDA[[#This Row],[CODIGO]],STOCKSANLUIS[],7,FALSE))</f>
        <v>#N/A</v>
      </c>
      <c r="I5284" s="10"/>
      <c r="J5284" t="e">
        <f>SALIDA[[#This Row],[CODIGO]]&amp;"       "&amp;SALIDA[[#This Row],[FAMILIA]]</f>
        <v>#N/A</v>
      </c>
      <c r="K5284" t="e">
        <f>VLOOKUP(SALIDA[[#This Row],[CODIGO]],STOCK_STARSOFT[],5,FALSE)</f>
        <v>#N/A</v>
      </c>
      <c r="L5284" t="e">
        <f>SALIDA[[#This Row],[CANTIDAD]]*SALIDA[[#This Row],[PRECIO UND]]</f>
        <v>#N/A</v>
      </c>
    </row>
    <row r="5285" spans="1:12" x14ac:dyDescent="0.25">
      <c r="A5285" s="6"/>
      <c r="B5285" s="100" t="e">
        <f>VLOOKUP(SALIDA[[#This Row],[CODIGO]],STOCKSANLUIS[],2,FALSE)</f>
        <v>#N/A</v>
      </c>
      <c r="C5285" s="153"/>
      <c r="E5285" t="e">
        <f>IF(VLOOKUP(SALIDA[[#This Row],[CODIGO]],STOCKSANLUIS[],6,FALSE)=0,"PRODUCTO SIN STOCK/UBICACIÓN",VLOOKUP(SALIDA[[#This Row],[CODIGO]],STOCKSANLUIS[],6,FALSE))</f>
        <v>#N/A</v>
      </c>
      <c r="F5285" t="e">
        <f>SALIDA[[#This Row],[CANTIDAD]]/SALIDA[[#This Row],[UND MEDIDA]]</f>
        <v>#N/A</v>
      </c>
      <c r="G5285" t="e">
        <f>VLOOKUP(SALIDA[[#This Row],[CODIGO]],FAMILIAS[],4,FALSE)</f>
        <v>#N/A</v>
      </c>
      <c r="H5285" s="10" t="e">
        <f>IF(VLOOKUP(SALIDA[[#This Row],[CODIGO]],STOCKSANLUIS[],7,FALSE)=0,"PRODUCTO SIN STOCK/UBICACIÓN",VLOOKUP(SALIDA[[#This Row],[CODIGO]],STOCKSANLUIS[],7,FALSE))</f>
        <v>#N/A</v>
      </c>
      <c r="I5285" s="10"/>
      <c r="J5285" t="e">
        <f>SALIDA[[#This Row],[CODIGO]]&amp;"       "&amp;SALIDA[[#This Row],[FAMILIA]]</f>
        <v>#N/A</v>
      </c>
      <c r="K5285" t="e">
        <f>VLOOKUP(SALIDA[[#This Row],[CODIGO]],STOCK_STARSOFT[],5,FALSE)</f>
        <v>#N/A</v>
      </c>
      <c r="L5285" t="e">
        <f>SALIDA[[#This Row],[CANTIDAD]]*SALIDA[[#This Row],[PRECIO UND]]</f>
        <v>#N/A</v>
      </c>
    </row>
    <row r="5286" spans="1:12" x14ac:dyDescent="0.25">
      <c r="A5286" s="6"/>
      <c r="B5286" s="100" t="e">
        <f>VLOOKUP(SALIDA[[#This Row],[CODIGO]],STOCKSANLUIS[],2,FALSE)</f>
        <v>#N/A</v>
      </c>
      <c r="C5286" s="153"/>
      <c r="E5286" t="e">
        <f>IF(VLOOKUP(SALIDA[[#This Row],[CODIGO]],STOCKSANLUIS[],6,FALSE)=0,"PRODUCTO SIN STOCK/UBICACIÓN",VLOOKUP(SALIDA[[#This Row],[CODIGO]],STOCKSANLUIS[],6,FALSE))</f>
        <v>#N/A</v>
      </c>
      <c r="F5286" t="e">
        <f>SALIDA[[#This Row],[CANTIDAD]]/SALIDA[[#This Row],[UND MEDIDA]]</f>
        <v>#N/A</v>
      </c>
      <c r="G5286" t="e">
        <f>VLOOKUP(SALIDA[[#This Row],[CODIGO]],FAMILIAS[],4,FALSE)</f>
        <v>#N/A</v>
      </c>
      <c r="H5286" s="10" t="e">
        <f>IF(VLOOKUP(SALIDA[[#This Row],[CODIGO]],STOCKSANLUIS[],7,FALSE)=0,"PRODUCTO SIN STOCK/UBICACIÓN",VLOOKUP(SALIDA[[#This Row],[CODIGO]],STOCKSANLUIS[],7,FALSE))</f>
        <v>#N/A</v>
      </c>
      <c r="I5286" s="10"/>
      <c r="J5286" t="e">
        <f>SALIDA[[#This Row],[CODIGO]]&amp;"       "&amp;SALIDA[[#This Row],[FAMILIA]]</f>
        <v>#N/A</v>
      </c>
      <c r="K5286" t="e">
        <f>VLOOKUP(SALIDA[[#This Row],[CODIGO]],STOCK_STARSOFT[],5,FALSE)</f>
        <v>#N/A</v>
      </c>
      <c r="L5286" t="e">
        <f>SALIDA[[#This Row],[CANTIDAD]]*SALIDA[[#This Row],[PRECIO UND]]</f>
        <v>#N/A</v>
      </c>
    </row>
    <row r="5287" spans="1:12" x14ac:dyDescent="0.25">
      <c r="A5287" s="6"/>
      <c r="B5287" s="100" t="e">
        <f>VLOOKUP(SALIDA[[#This Row],[CODIGO]],STOCKSANLUIS[],2,FALSE)</f>
        <v>#N/A</v>
      </c>
      <c r="C5287" s="153"/>
      <c r="E5287" t="e">
        <f>IF(VLOOKUP(SALIDA[[#This Row],[CODIGO]],STOCKSANLUIS[],6,FALSE)=0,"PRODUCTO SIN STOCK/UBICACIÓN",VLOOKUP(SALIDA[[#This Row],[CODIGO]],STOCKSANLUIS[],6,FALSE))</f>
        <v>#N/A</v>
      </c>
      <c r="F5287" t="e">
        <f>SALIDA[[#This Row],[CANTIDAD]]/SALIDA[[#This Row],[UND MEDIDA]]</f>
        <v>#N/A</v>
      </c>
      <c r="G5287" t="e">
        <f>VLOOKUP(SALIDA[[#This Row],[CODIGO]],FAMILIAS[],4,FALSE)</f>
        <v>#N/A</v>
      </c>
      <c r="H5287" s="10" t="e">
        <f>IF(VLOOKUP(SALIDA[[#This Row],[CODIGO]],STOCKSANLUIS[],7,FALSE)=0,"PRODUCTO SIN STOCK/UBICACIÓN",VLOOKUP(SALIDA[[#This Row],[CODIGO]],STOCKSANLUIS[],7,FALSE))</f>
        <v>#N/A</v>
      </c>
      <c r="I5287" s="10"/>
      <c r="J5287" t="e">
        <f>SALIDA[[#This Row],[CODIGO]]&amp;"       "&amp;SALIDA[[#This Row],[FAMILIA]]</f>
        <v>#N/A</v>
      </c>
      <c r="K5287" t="e">
        <f>VLOOKUP(SALIDA[[#This Row],[CODIGO]],STOCK_STARSOFT[],5,FALSE)</f>
        <v>#N/A</v>
      </c>
      <c r="L5287" t="e">
        <f>SALIDA[[#This Row],[CANTIDAD]]*SALIDA[[#This Row],[PRECIO UND]]</f>
        <v>#N/A</v>
      </c>
    </row>
    <row r="5288" spans="1:12" x14ac:dyDescent="0.25">
      <c r="A5288" s="6"/>
      <c r="B5288" s="100" t="e">
        <f>VLOOKUP(SALIDA[[#This Row],[CODIGO]],STOCKSANLUIS[],2,FALSE)</f>
        <v>#N/A</v>
      </c>
      <c r="C5288" s="153"/>
      <c r="E5288" t="e">
        <f>IF(VLOOKUP(SALIDA[[#This Row],[CODIGO]],STOCKSANLUIS[],6,FALSE)=0,"PRODUCTO SIN STOCK/UBICACIÓN",VLOOKUP(SALIDA[[#This Row],[CODIGO]],STOCKSANLUIS[],6,FALSE))</f>
        <v>#N/A</v>
      </c>
      <c r="F5288" t="e">
        <f>SALIDA[[#This Row],[CANTIDAD]]/SALIDA[[#This Row],[UND MEDIDA]]</f>
        <v>#N/A</v>
      </c>
      <c r="G5288" t="e">
        <f>VLOOKUP(SALIDA[[#This Row],[CODIGO]],FAMILIAS[],4,FALSE)</f>
        <v>#N/A</v>
      </c>
      <c r="H5288" s="10" t="e">
        <f>IF(VLOOKUP(SALIDA[[#This Row],[CODIGO]],STOCKSANLUIS[],7,FALSE)=0,"PRODUCTO SIN STOCK/UBICACIÓN",VLOOKUP(SALIDA[[#This Row],[CODIGO]],STOCKSANLUIS[],7,FALSE))</f>
        <v>#N/A</v>
      </c>
      <c r="I5288" s="10"/>
      <c r="J5288" t="e">
        <f>SALIDA[[#This Row],[CODIGO]]&amp;"       "&amp;SALIDA[[#This Row],[FAMILIA]]</f>
        <v>#N/A</v>
      </c>
      <c r="K5288" t="e">
        <f>VLOOKUP(SALIDA[[#This Row],[CODIGO]],STOCK_STARSOFT[],5,FALSE)</f>
        <v>#N/A</v>
      </c>
      <c r="L5288" t="e">
        <f>SALIDA[[#This Row],[CANTIDAD]]*SALIDA[[#This Row],[PRECIO UND]]</f>
        <v>#N/A</v>
      </c>
    </row>
    <row r="5289" spans="1:12" x14ac:dyDescent="0.25">
      <c r="A5289" s="6"/>
      <c r="B5289" s="100" t="e">
        <f>VLOOKUP(SALIDA[[#This Row],[CODIGO]],STOCKSANLUIS[],2,FALSE)</f>
        <v>#N/A</v>
      </c>
      <c r="C5289" s="153"/>
      <c r="E5289" t="e">
        <f>IF(VLOOKUP(SALIDA[[#This Row],[CODIGO]],STOCKSANLUIS[],6,FALSE)=0,"PRODUCTO SIN STOCK/UBICACIÓN",VLOOKUP(SALIDA[[#This Row],[CODIGO]],STOCKSANLUIS[],6,FALSE))</f>
        <v>#N/A</v>
      </c>
      <c r="F5289" t="e">
        <f>SALIDA[[#This Row],[CANTIDAD]]/SALIDA[[#This Row],[UND MEDIDA]]</f>
        <v>#N/A</v>
      </c>
      <c r="G5289" t="e">
        <f>VLOOKUP(SALIDA[[#This Row],[CODIGO]],FAMILIAS[],4,FALSE)</f>
        <v>#N/A</v>
      </c>
      <c r="H5289" s="10" t="e">
        <f>IF(VLOOKUP(SALIDA[[#This Row],[CODIGO]],STOCKSANLUIS[],7,FALSE)=0,"PRODUCTO SIN STOCK/UBICACIÓN",VLOOKUP(SALIDA[[#This Row],[CODIGO]],STOCKSANLUIS[],7,FALSE))</f>
        <v>#N/A</v>
      </c>
      <c r="I5289" s="10"/>
      <c r="J5289" t="e">
        <f>SALIDA[[#This Row],[CODIGO]]&amp;"       "&amp;SALIDA[[#This Row],[FAMILIA]]</f>
        <v>#N/A</v>
      </c>
      <c r="K5289" t="e">
        <f>VLOOKUP(SALIDA[[#This Row],[CODIGO]],STOCK_STARSOFT[],5,FALSE)</f>
        <v>#N/A</v>
      </c>
      <c r="L5289" t="e">
        <f>SALIDA[[#This Row],[CANTIDAD]]*SALIDA[[#This Row],[PRECIO UND]]</f>
        <v>#N/A</v>
      </c>
    </row>
    <row r="5290" spans="1:12" x14ac:dyDescent="0.25">
      <c r="A5290" s="6"/>
      <c r="B5290" s="100" t="e">
        <f>VLOOKUP(SALIDA[[#This Row],[CODIGO]],STOCKSANLUIS[],2,FALSE)</f>
        <v>#N/A</v>
      </c>
      <c r="C5290" s="153"/>
      <c r="E5290" t="e">
        <f>IF(VLOOKUP(SALIDA[[#This Row],[CODIGO]],STOCKSANLUIS[],6,FALSE)=0,"PRODUCTO SIN STOCK/UBICACIÓN",VLOOKUP(SALIDA[[#This Row],[CODIGO]],STOCKSANLUIS[],6,FALSE))</f>
        <v>#N/A</v>
      </c>
      <c r="F5290" t="e">
        <f>SALIDA[[#This Row],[CANTIDAD]]/SALIDA[[#This Row],[UND MEDIDA]]</f>
        <v>#N/A</v>
      </c>
      <c r="G5290" t="e">
        <f>VLOOKUP(SALIDA[[#This Row],[CODIGO]],FAMILIAS[],4,FALSE)</f>
        <v>#N/A</v>
      </c>
      <c r="H5290" s="10" t="e">
        <f>IF(VLOOKUP(SALIDA[[#This Row],[CODIGO]],STOCKSANLUIS[],7,FALSE)=0,"PRODUCTO SIN STOCK/UBICACIÓN",VLOOKUP(SALIDA[[#This Row],[CODIGO]],STOCKSANLUIS[],7,FALSE))</f>
        <v>#N/A</v>
      </c>
      <c r="I5290" s="10"/>
      <c r="J5290" t="e">
        <f>SALIDA[[#This Row],[CODIGO]]&amp;"       "&amp;SALIDA[[#This Row],[FAMILIA]]</f>
        <v>#N/A</v>
      </c>
      <c r="K5290" t="e">
        <f>VLOOKUP(SALIDA[[#This Row],[CODIGO]],STOCK_STARSOFT[],5,FALSE)</f>
        <v>#N/A</v>
      </c>
      <c r="L5290" t="e">
        <f>SALIDA[[#This Row],[CANTIDAD]]*SALIDA[[#This Row],[PRECIO UND]]</f>
        <v>#N/A</v>
      </c>
    </row>
    <row r="5291" spans="1:12" x14ac:dyDescent="0.25">
      <c r="A5291" s="6"/>
      <c r="B5291" s="100" t="e">
        <f>VLOOKUP(SALIDA[[#This Row],[CODIGO]],STOCKSANLUIS[],2,FALSE)</f>
        <v>#N/A</v>
      </c>
      <c r="C5291" s="153"/>
      <c r="E5291" t="e">
        <f>IF(VLOOKUP(SALIDA[[#This Row],[CODIGO]],STOCKSANLUIS[],6,FALSE)=0,"PRODUCTO SIN STOCK/UBICACIÓN",VLOOKUP(SALIDA[[#This Row],[CODIGO]],STOCKSANLUIS[],6,FALSE))</f>
        <v>#N/A</v>
      </c>
      <c r="F5291" t="e">
        <f>SALIDA[[#This Row],[CANTIDAD]]/SALIDA[[#This Row],[UND MEDIDA]]</f>
        <v>#N/A</v>
      </c>
      <c r="G5291" t="e">
        <f>VLOOKUP(SALIDA[[#This Row],[CODIGO]],FAMILIAS[],4,FALSE)</f>
        <v>#N/A</v>
      </c>
      <c r="H5291" s="10" t="e">
        <f>IF(VLOOKUP(SALIDA[[#This Row],[CODIGO]],STOCKSANLUIS[],7,FALSE)=0,"PRODUCTO SIN STOCK/UBICACIÓN",VLOOKUP(SALIDA[[#This Row],[CODIGO]],STOCKSANLUIS[],7,FALSE))</f>
        <v>#N/A</v>
      </c>
      <c r="I5291" s="10"/>
      <c r="J5291" t="e">
        <f>SALIDA[[#This Row],[CODIGO]]&amp;"       "&amp;SALIDA[[#This Row],[FAMILIA]]</f>
        <v>#N/A</v>
      </c>
      <c r="K5291" t="e">
        <f>VLOOKUP(SALIDA[[#This Row],[CODIGO]],STOCK_STARSOFT[],5,FALSE)</f>
        <v>#N/A</v>
      </c>
      <c r="L5291" t="e">
        <f>SALIDA[[#This Row],[CANTIDAD]]*SALIDA[[#This Row],[PRECIO UND]]</f>
        <v>#N/A</v>
      </c>
    </row>
    <row r="5292" spans="1:12" x14ac:dyDescent="0.25">
      <c r="A5292" s="6"/>
      <c r="B5292" s="100" t="e">
        <f>VLOOKUP(SALIDA[[#This Row],[CODIGO]],STOCKSANLUIS[],2,FALSE)</f>
        <v>#N/A</v>
      </c>
      <c r="C5292" s="153"/>
      <c r="E5292" t="e">
        <f>IF(VLOOKUP(SALIDA[[#This Row],[CODIGO]],STOCKSANLUIS[],6,FALSE)=0,"PRODUCTO SIN STOCK/UBICACIÓN",VLOOKUP(SALIDA[[#This Row],[CODIGO]],STOCKSANLUIS[],6,FALSE))</f>
        <v>#N/A</v>
      </c>
      <c r="F5292" t="e">
        <f>SALIDA[[#This Row],[CANTIDAD]]/SALIDA[[#This Row],[UND MEDIDA]]</f>
        <v>#N/A</v>
      </c>
      <c r="G5292" t="e">
        <f>VLOOKUP(SALIDA[[#This Row],[CODIGO]],FAMILIAS[],4,FALSE)</f>
        <v>#N/A</v>
      </c>
      <c r="H5292" s="10" t="e">
        <f>IF(VLOOKUP(SALIDA[[#This Row],[CODIGO]],STOCKSANLUIS[],7,FALSE)=0,"PRODUCTO SIN STOCK/UBICACIÓN",VLOOKUP(SALIDA[[#This Row],[CODIGO]],STOCKSANLUIS[],7,FALSE))</f>
        <v>#N/A</v>
      </c>
      <c r="I5292" s="10"/>
      <c r="J5292" t="e">
        <f>SALIDA[[#This Row],[CODIGO]]&amp;"       "&amp;SALIDA[[#This Row],[FAMILIA]]</f>
        <v>#N/A</v>
      </c>
      <c r="K5292" t="e">
        <f>VLOOKUP(SALIDA[[#This Row],[CODIGO]],STOCK_STARSOFT[],5,FALSE)</f>
        <v>#N/A</v>
      </c>
      <c r="L5292" t="e">
        <f>SALIDA[[#This Row],[CANTIDAD]]*SALIDA[[#This Row],[PRECIO UND]]</f>
        <v>#N/A</v>
      </c>
    </row>
    <row r="5293" spans="1:12" x14ac:dyDescent="0.25">
      <c r="A5293" s="6"/>
      <c r="B5293" s="100" t="e">
        <f>VLOOKUP(SALIDA[[#This Row],[CODIGO]],STOCKSANLUIS[],2,FALSE)</f>
        <v>#N/A</v>
      </c>
      <c r="C5293" s="153"/>
      <c r="E5293" t="e">
        <f>IF(VLOOKUP(SALIDA[[#This Row],[CODIGO]],STOCKSANLUIS[],6,FALSE)=0,"PRODUCTO SIN STOCK/UBICACIÓN",VLOOKUP(SALIDA[[#This Row],[CODIGO]],STOCKSANLUIS[],6,FALSE))</f>
        <v>#N/A</v>
      </c>
      <c r="F5293" t="e">
        <f>SALIDA[[#This Row],[CANTIDAD]]/SALIDA[[#This Row],[UND MEDIDA]]</f>
        <v>#N/A</v>
      </c>
      <c r="G5293" t="e">
        <f>VLOOKUP(SALIDA[[#This Row],[CODIGO]],FAMILIAS[],4,FALSE)</f>
        <v>#N/A</v>
      </c>
      <c r="H5293" s="10" t="e">
        <f>IF(VLOOKUP(SALIDA[[#This Row],[CODIGO]],STOCKSANLUIS[],7,FALSE)=0,"PRODUCTO SIN STOCK/UBICACIÓN",VLOOKUP(SALIDA[[#This Row],[CODIGO]],STOCKSANLUIS[],7,FALSE))</f>
        <v>#N/A</v>
      </c>
      <c r="I5293" s="10"/>
      <c r="J5293" t="e">
        <f>SALIDA[[#This Row],[CODIGO]]&amp;"       "&amp;SALIDA[[#This Row],[FAMILIA]]</f>
        <v>#N/A</v>
      </c>
      <c r="K5293" t="e">
        <f>VLOOKUP(SALIDA[[#This Row],[CODIGO]],STOCK_STARSOFT[],5,FALSE)</f>
        <v>#N/A</v>
      </c>
      <c r="L5293" t="e">
        <f>SALIDA[[#This Row],[CANTIDAD]]*SALIDA[[#This Row],[PRECIO UND]]</f>
        <v>#N/A</v>
      </c>
    </row>
    <row r="5294" spans="1:12" x14ac:dyDescent="0.25">
      <c r="A5294" s="6"/>
      <c r="B5294" s="100" t="e">
        <f>VLOOKUP(SALIDA[[#This Row],[CODIGO]],STOCKSANLUIS[],2,FALSE)</f>
        <v>#N/A</v>
      </c>
      <c r="C5294" s="153"/>
      <c r="E5294" t="e">
        <f>IF(VLOOKUP(SALIDA[[#This Row],[CODIGO]],STOCKSANLUIS[],6,FALSE)=0,"PRODUCTO SIN STOCK/UBICACIÓN",VLOOKUP(SALIDA[[#This Row],[CODIGO]],STOCKSANLUIS[],6,FALSE))</f>
        <v>#N/A</v>
      </c>
      <c r="F5294" t="e">
        <f>SALIDA[[#This Row],[CANTIDAD]]/SALIDA[[#This Row],[UND MEDIDA]]</f>
        <v>#N/A</v>
      </c>
      <c r="G5294" t="e">
        <f>VLOOKUP(SALIDA[[#This Row],[CODIGO]],FAMILIAS[],4,FALSE)</f>
        <v>#N/A</v>
      </c>
      <c r="H5294" s="10" t="e">
        <f>IF(VLOOKUP(SALIDA[[#This Row],[CODIGO]],STOCKSANLUIS[],7,FALSE)=0,"PRODUCTO SIN STOCK/UBICACIÓN",VLOOKUP(SALIDA[[#This Row],[CODIGO]],STOCKSANLUIS[],7,FALSE))</f>
        <v>#N/A</v>
      </c>
      <c r="I5294" s="10"/>
      <c r="J5294" t="e">
        <f>SALIDA[[#This Row],[CODIGO]]&amp;"       "&amp;SALIDA[[#This Row],[FAMILIA]]</f>
        <v>#N/A</v>
      </c>
      <c r="K5294" t="e">
        <f>VLOOKUP(SALIDA[[#This Row],[CODIGO]],STOCK_STARSOFT[],5,FALSE)</f>
        <v>#N/A</v>
      </c>
      <c r="L5294" t="e">
        <f>SALIDA[[#This Row],[CANTIDAD]]*SALIDA[[#This Row],[PRECIO UND]]</f>
        <v>#N/A</v>
      </c>
    </row>
    <row r="5295" spans="1:12" x14ac:dyDescent="0.25">
      <c r="A5295" s="6"/>
      <c r="B5295" s="100" t="e">
        <f>VLOOKUP(SALIDA[[#This Row],[CODIGO]],STOCKSANLUIS[],2,FALSE)</f>
        <v>#N/A</v>
      </c>
      <c r="C5295" s="153"/>
      <c r="E5295" t="e">
        <f>IF(VLOOKUP(SALIDA[[#This Row],[CODIGO]],STOCKSANLUIS[],6,FALSE)=0,"PRODUCTO SIN STOCK/UBICACIÓN",VLOOKUP(SALIDA[[#This Row],[CODIGO]],STOCKSANLUIS[],6,FALSE))</f>
        <v>#N/A</v>
      </c>
      <c r="F5295" t="e">
        <f>SALIDA[[#This Row],[CANTIDAD]]/SALIDA[[#This Row],[UND MEDIDA]]</f>
        <v>#N/A</v>
      </c>
      <c r="G5295" t="e">
        <f>VLOOKUP(SALIDA[[#This Row],[CODIGO]],FAMILIAS[],4,FALSE)</f>
        <v>#N/A</v>
      </c>
      <c r="H5295" s="10" t="e">
        <f>IF(VLOOKUP(SALIDA[[#This Row],[CODIGO]],STOCKSANLUIS[],7,FALSE)=0,"PRODUCTO SIN STOCK/UBICACIÓN",VLOOKUP(SALIDA[[#This Row],[CODIGO]],STOCKSANLUIS[],7,FALSE))</f>
        <v>#N/A</v>
      </c>
      <c r="I5295" s="10"/>
      <c r="J5295" t="e">
        <f>SALIDA[[#This Row],[CODIGO]]&amp;"       "&amp;SALIDA[[#This Row],[FAMILIA]]</f>
        <v>#N/A</v>
      </c>
      <c r="K5295" t="e">
        <f>VLOOKUP(SALIDA[[#This Row],[CODIGO]],STOCK_STARSOFT[],5,FALSE)</f>
        <v>#N/A</v>
      </c>
      <c r="L5295" t="e">
        <f>SALIDA[[#This Row],[CANTIDAD]]*SALIDA[[#This Row],[PRECIO UND]]</f>
        <v>#N/A</v>
      </c>
    </row>
    <row r="5296" spans="1:12" x14ac:dyDescent="0.25">
      <c r="A5296" s="6"/>
      <c r="B5296" s="100" t="e">
        <f>VLOOKUP(SALIDA[[#This Row],[CODIGO]],STOCKSANLUIS[],2,FALSE)</f>
        <v>#N/A</v>
      </c>
      <c r="C5296" s="153"/>
      <c r="E5296" t="e">
        <f>IF(VLOOKUP(SALIDA[[#This Row],[CODIGO]],STOCKSANLUIS[],6,FALSE)=0,"PRODUCTO SIN STOCK/UBICACIÓN",VLOOKUP(SALIDA[[#This Row],[CODIGO]],STOCKSANLUIS[],6,FALSE))</f>
        <v>#N/A</v>
      </c>
      <c r="F5296" t="e">
        <f>SALIDA[[#This Row],[CANTIDAD]]/SALIDA[[#This Row],[UND MEDIDA]]</f>
        <v>#N/A</v>
      </c>
      <c r="G5296" t="e">
        <f>VLOOKUP(SALIDA[[#This Row],[CODIGO]],FAMILIAS[],4,FALSE)</f>
        <v>#N/A</v>
      </c>
      <c r="H5296" s="10" t="e">
        <f>IF(VLOOKUP(SALIDA[[#This Row],[CODIGO]],STOCKSANLUIS[],7,FALSE)=0,"PRODUCTO SIN STOCK/UBICACIÓN",VLOOKUP(SALIDA[[#This Row],[CODIGO]],STOCKSANLUIS[],7,FALSE))</f>
        <v>#N/A</v>
      </c>
      <c r="I5296" s="10"/>
      <c r="J5296" t="e">
        <f>SALIDA[[#This Row],[CODIGO]]&amp;"       "&amp;SALIDA[[#This Row],[FAMILIA]]</f>
        <v>#N/A</v>
      </c>
      <c r="K5296" t="e">
        <f>VLOOKUP(SALIDA[[#This Row],[CODIGO]],STOCK_STARSOFT[],5,FALSE)</f>
        <v>#N/A</v>
      </c>
      <c r="L5296" t="e">
        <f>SALIDA[[#This Row],[CANTIDAD]]*SALIDA[[#This Row],[PRECIO UND]]</f>
        <v>#N/A</v>
      </c>
    </row>
    <row r="5297" spans="1:12" x14ac:dyDescent="0.25">
      <c r="A5297" s="6"/>
      <c r="B5297" s="100" t="e">
        <f>VLOOKUP(SALIDA[[#This Row],[CODIGO]],STOCKSANLUIS[],2,FALSE)</f>
        <v>#N/A</v>
      </c>
      <c r="C5297" s="153"/>
      <c r="E5297" t="e">
        <f>IF(VLOOKUP(SALIDA[[#This Row],[CODIGO]],STOCKSANLUIS[],6,FALSE)=0,"PRODUCTO SIN STOCK/UBICACIÓN",VLOOKUP(SALIDA[[#This Row],[CODIGO]],STOCKSANLUIS[],6,FALSE))</f>
        <v>#N/A</v>
      </c>
      <c r="F5297" t="e">
        <f>SALIDA[[#This Row],[CANTIDAD]]/SALIDA[[#This Row],[UND MEDIDA]]</f>
        <v>#N/A</v>
      </c>
      <c r="G5297" t="e">
        <f>VLOOKUP(SALIDA[[#This Row],[CODIGO]],FAMILIAS[],4,FALSE)</f>
        <v>#N/A</v>
      </c>
      <c r="H5297" s="10" t="e">
        <f>IF(VLOOKUP(SALIDA[[#This Row],[CODIGO]],STOCKSANLUIS[],7,FALSE)=0,"PRODUCTO SIN STOCK/UBICACIÓN",VLOOKUP(SALIDA[[#This Row],[CODIGO]],STOCKSANLUIS[],7,FALSE))</f>
        <v>#N/A</v>
      </c>
      <c r="I5297" s="10"/>
      <c r="J5297" t="e">
        <f>SALIDA[[#This Row],[CODIGO]]&amp;"       "&amp;SALIDA[[#This Row],[FAMILIA]]</f>
        <v>#N/A</v>
      </c>
      <c r="K5297" t="e">
        <f>VLOOKUP(SALIDA[[#This Row],[CODIGO]],STOCK_STARSOFT[],5,FALSE)</f>
        <v>#N/A</v>
      </c>
      <c r="L5297" t="e">
        <f>SALIDA[[#This Row],[CANTIDAD]]*SALIDA[[#This Row],[PRECIO UND]]</f>
        <v>#N/A</v>
      </c>
    </row>
    <row r="5298" spans="1:12" x14ac:dyDescent="0.25">
      <c r="A5298" s="6"/>
      <c r="B5298" s="100" t="e">
        <f>VLOOKUP(SALIDA[[#This Row],[CODIGO]],STOCKSANLUIS[],2,FALSE)</f>
        <v>#N/A</v>
      </c>
      <c r="C5298" s="153"/>
      <c r="E5298" t="e">
        <f>IF(VLOOKUP(SALIDA[[#This Row],[CODIGO]],STOCKSANLUIS[],6,FALSE)=0,"PRODUCTO SIN STOCK/UBICACIÓN",VLOOKUP(SALIDA[[#This Row],[CODIGO]],STOCKSANLUIS[],6,FALSE))</f>
        <v>#N/A</v>
      </c>
      <c r="F5298" t="e">
        <f>SALIDA[[#This Row],[CANTIDAD]]/SALIDA[[#This Row],[UND MEDIDA]]</f>
        <v>#N/A</v>
      </c>
      <c r="G5298" t="e">
        <f>VLOOKUP(SALIDA[[#This Row],[CODIGO]],FAMILIAS[],4,FALSE)</f>
        <v>#N/A</v>
      </c>
      <c r="H5298" s="10" t="e">
        <f>IF(VLOOKUP(SALIDA[[#This Row],[CODIGO]],STOCKSANLUIS[],7,FALSE)=0,"PRODUCTO SIN STOCK/UBICACIÓN",VLOOKUP(SALIDA[[#This Row],[CODIGO]],STOCKSANLUIS[],7,FALSE))</f>
        <v>#N/A</v>
      </c>
      <c r="I5298" s="10"/>
      <c r="J5298" t="e">
        <f>SALIDA[[#This Row],[CODIGO]]&amp;"       "&amp;SALIDA[[#This Row],[FAMILIA]]</f>
        <v>#N/A</v>
      </c>
      <c r="K5298" t="e">
        <f>VLOOKUP(SALIDA[[#This Row],[CODIGO]],STOCK_STARSOFT[],5,FALSE)</f>
        <v>#N/A</v>
      </c>
      <c r="L5298" t="e">
        <f>SALIDA[[#This Row],[CANTIDAD]]*SALIDA[[#This Row],[PRECIO UND]]</f>
        <v>#N/A</v>
      </c>
    </row>
    <row r="5299" spans="1:12" x14ac:dyDescent="0.25">
      <c r="A5299" s="6"/>
      <c r="B5299" s="100" t="e">
        <f>VLOOKUP(SALIDA[[#This Row],[CODIGO]],STOCKSANLUIS[],2,FALSE)</f>
        <v>#N/A</v>
      </c>
      <c r="C5299" s="153"/>
      <c r="E5299" t="e">
        <f>IF(VLOOKUP(SALIDA[[#This Row],[CODIGO]],STOCKSANLUIS[],6,FALSE)=0,"PRODUCTO SIN STOCK/UBICACIÓN",VLOOKUP(SALIDA[[#This Row],[CODIGO]],STOCKSANLUIS[],6,FALSE))</f>
        <v>#N/A</v>
      </c>
      <c r="F5299" t="e">
        <f>SALIDA[[#This Row],[CANTIDAD]]/SALIDA[[#This Row],[UND MEDIDA]]</f>
        <v>#N/A</v>
      </c>
      <c r="G5299" t="e">
        <f>VLOOKUP(SALIDA[[#This Row],[CODIGO]],FAMILIAS[],4,FALSE)</f>
        <v>#N/A</v>
      </c>
      <c r="H5299" s="10" t="e">
        <f>IF(VLOOKUP(SALIDA[[#This Row],[CODIGO]],STOCKSANLUIS[],7,FALSE)=0,"PRODUCTO SIN STOCK/UBICACIÓN",VLOOKUP(SALIDA[[#This Row],[CODIGO]],STOCKSANLUIS[],7,FALSE))</f>
        <v>#N/A</v>
      </c>
      <c r="I5299" s="10"/>
      <c r="J5299" t="e">
        <f>SALIDA[[#This Row],[CODIGO]]&amp;"       "&amp;SALIDA[[#This Row],[FAMILIA]]</f>
        <v>#N/A</v>
      </c>
      <c r="K5299" t="e">
        <f>VLOOKUP(SALIDA[[#This Row],[CODIGO]],STOCK_STARSOFT[],5,FALSE)</f>
        <v>#N/A</v>
      </c>
      <c r="L5299" t="e">
        <f>SALIDA[[#This Row],[CANTIDAD]]*SALIDA[[#This Row],[PRECIO UND]]</f>
        <v>#N/A</v>
      </c>
    </row>
    <row r="5300" spans="1:12" x14ac:dyDescent="0.25">
      <c r="A5300" s="6"/>
      <c r="B5300" s="100" t="e">
        <f>VLOOKUP(SALIDA[[#This Row],[CODIGO]],STOCKSANLUIS[],2,FALSE)</f>
        <v>#N/A</v>
      </c>
      <c r="C5300" s="153"/>
      <c r="E5300" t="e">
        <f>IF(VLOOKUP(SALIDA[[#This Row],[CODIGO]],STOCKSANLUIS[],6,FALSE)=0,"PRODUCTO SIN STOCK/UBICACIÓN",VLOOKUP(SALIDA[[#This Row],[CODIGO]],STOCKSANLUIS[],6,FALSE))</f>
        <v>#N/A</v>
      </c>
      <c r="F5300" t="e">
        <f>SALIDA[[#This Row],[CANTIDAD]]/SALIDA[[#This Row],[UND MEDIDA]]</f>
        <v>#N/A</v>
      </c>
      <c r="G5300" t="e">
        <f>VLOOKUP(SALIDA[[#This Row],[CODIGO]],FAMILIAS[],4,FALSE)</f>
        <v>#N/A</v>
      </c>
      <c r="H5300" s="10" t="e">
        <f>IF(VLOOKUP(SALIDA[[#This Row],[CODIGO]],STOCKSANLUIS[],7,FALSE)=0,"PRODUCTO SIN STOCK/UBICACIÓN",VLOOKUP(SALIDA[[#This Row],[CODIGO]],STOCKSANLUIS[],7,FALSE))</f>
        <v>#N/A</v>
      </c>
      <c r="I5300" s="10"/>
      <c r="J5300" t="e">
        <f>SALIDA[[#This Row],[CODIGO]]&amp;"       "&amp;SALIDA[[#This Row],[FAMILIA]]</f>
        <v>#N/A</v>
      </c>
      <c r="K5300" t="e">
        <f>VLOOKUP(SALIDA[[#This Row],[CODIGO]],STOCK_STARSOFT[],5,FALSE)</f>
        <v>#N/A</v>
      </c>
      <c r="L5300" t="e">
        <f>SALIDA[[#This Row],[CANTIDAD]]*SALIDA[[#This Row],[PRECIO UND]]</f>
        <v>#N/A</v>
      </c>
    </row>
    <row r="5301" spans="1:12" x14ac:dyDescent="0.25">
      <c r="A5301" s="6"/>
      <c r="B5301" s="100" t="e">
        <f>VLOOKUP(SALIDA[[#This Row],[CODIGO]],STOCKSANLUIS[],2,FALSE)</f>
        <v>#N/A</v>
      </c>
      <c r="C5301" s="153"/>
      <c r="E5301" t="e">
        <f>IF(VLOOKUP(SALIDA[[#This Row],[CODIGO]],STOCKSANLUIS[],6,FALSE)=0,"PRODUCTO SIN STOCK/UBICACIÓN",VLOOKUP(SALIDA[[#This Row],[CODIGO]],STOCKSANLUIS[],6,FALSE))</f>
        <v>#N/A</v>
      </c>
      <c r="F5301" t="e">
        <f>SALIDA[[#This Row],[CANTIDAD]]/SALIDA[[#This Row],[UND MEDIDA]]</f>
        <v>#N/A</v>
      </c>
      <c r="G5301" t="e">
        <f>VLOOKUP(SALIDA[[#This Row],[CODIGO]],FAMILIAS[],4,FALSE)</f>
        <v>#N/A</v>
      </c>
      <c r="H5301" s="10" t="e">
        <f>IF(VLOOKUP(SALIDA[[#This Row],[CODIGO]],STOCKSANLUIS[],7,FALSE)=0,"PRODUCTO SIN STOCK/UBICACIÓN",VLOOKUP(SALIDA[[#This Row],[CODIGO]],STOCKSANLUIS[],7,FALSE))</f>
        <v>#N/A</v>
      </c>
      <c r="I5301" s="10"/>
      <c r="J5301" t="e">
        <f>SALIDA[[#This Row],[CODIGO]]&amp;"       "&amp;SALIDA[[#This Row],[FAMILIA]]</f>
        <v>#N/A</v>
      </c>
      <c r="K5301" t="e">
        <f>VLOOKUP(SALIDA[[#This Row],[CODIGO]],STOCK_STARSOFT[],5,FALSE)</f>
        <v>#N/A</v>
      </c>
      <c r="L5301" t="e">
        <f>SALIDA[[#This Row],[CANTIDAD]]*SALIDA[[#This Row],[PRECIO UND]]</f>
        <v>#N/A</v>
      </c>
    </row>
    <row r="5302" spans="1:12" x14ac:dyDescent="0.25">
      <c r="A5302" s="6"/>
      <c r="B5302" s="100" t="e">
        <f>VLOOKUP(SALIDA[[#This Row],[CODIGO]],STOCKSANLUIS[],2,FALSE)</f>
        <v>#N/A</v>
      </c>
      <c r="C5302" s="153"/>
      <c r="E5302" t="e">
        <f>IF(VLOOKUP(SALIDA[[#This Row],[CODIGO]],STOCKSANLUIS[],6,FALSE)=0,"PRODUCTO SIN STOCK/UBICACIÓN",VLOOKUP(SALIDA[[#This Row],[CODIGO]],STOCKSANLUIS[],6,FALSE))</f>
        <v>#N/A</v>
      </c>
      <c r="F5302" t="e">
        <f>SALIDA[[#This Row],[CANTIDAD]]/SALIDA[[#This Row],[UND MEDIDA]]</f>
        <v>#N/A</v>
      </c>
      <c r="G5302" t="e">
        <f>VLOOKUP(SALIDA[[#This Row],[CODIGO]],FAMILIAS[],4,FALSE)</f>
        <v>#N/A</v>
      </c>
      <c r="H5302" s="10" t="e">
        <f>IF(VLOOKUP(SALIDA[[#This Row],[CODIGO]],STOCKSANLUIS[],7,FALSE)=0,"PRODUCTO SIN STOCK/UBICACIÓN",VLOOKUP(SALIDA[[#This Row],[CODIGO]],STOCKSANLUIS[],7,FALSE))</f>
        <v>#N/A</v>
      </c>
      <c r="I5302" s="10"/>
      <c r="J5302" t="e">
        <f>SALIDA[[#This Row],[CODIGO]]&amp;"       "&amp;SALIDA[[#This Row],[FAMILIA]]</f>
        <v>#N/A</v>
      </c>
      <c r="K5302" t="e">
        <f>VLOOKUP(SALIDA[[#This Row],[CODIGO]],STOCK_STARSOFT[],5,FALSE)</f>
        <v>#N/A</v>
      </c>
      <c r="L5302" t="e">
        <f>SALIDA[[#This Row],[CANTIDAD]]*SALIDA[[#This Row],[PRECIO UND]]</f>
        <v>#N/A</v>
      </c>
    </row>
    <row r="5303" spans="1:12" x14ac:dyDescent="0.25">
      <c r="A5303" s="6"/>
      <c r="B5303" s="100" t="e">
        <f>VLOOKUP(SALIDA[[#This Row],[CODIGO]],STOCKSANLUIS[],2,FALSE)</f>
        <v>#N/A</v>
      </c>
      <c r="C5303" s="153"/>
      <c r="E5303" t="e">
        <f>IF(VLOOKUP(SALIDA[[#This Row],[CODIGO]],STOCKSANLUIS[],6,FALSE)=0,"PRODUCTO SIN STOCK/UBICACIÓN",VLOOKUP(SALIDA[[#This Row],[CODIGO]],STOCKSANLUIS[],6,FALSE))</f>
        <v>#N/A</v>
      </c>
      <c r="F5303" t="e">
        <f>SALIDA[[#This Row],[CANTIDAD]]/SALIDA[[#This Row],[UND MEDIDA]]</f>
        <v>#N/A</v>
      </c>
      <c r="G5303" t="e">
        <f>VLOOKUP(SALIDA[[#This Row],[CODIGO]],FAMILIAS[],4,FALSE)</f>
        <v>#N/A</v>
      </c>
      <c r="H5303" s="10" t="e">
        <f>IF(VLOOKUP(SALIDA[[#This Row],[CODIGO]],STOCKSANLUIS[],7,FALSE)=0,"PRODUCTO SIN STOCK/UBICACIÓN",VLOOKUP(SALIDA[[#This Row],[CODIGO]],STOCKSANLUIS[],7,FALSE))</f>
        <v>#N/A</v>
      </c>
      <c r="I5303" s="10"/>
      <c r="J5303" t="e">
        <f>SALIDA[[#This Row],[CODIGO]]&amp;"       "&amp;SALIDA[[#This Row],[FAMILIA]]</f>
        <v>#N/A</v>
      </c>
      <c r="K5303" t="e">
        <f>VLOOKUP(SALIDA[[#This Row],[CODIGO]],STOCK_STARSOFT[],5,FALSE)</f>
        <v>#N/A</v>
      </c>
      <c r="L5303" t="e">
        <f>SALIDA[[#This Row],[CANTIDAD]]*SALIDA[[#This Row],[PRECIO UND]]</f>
        <v>#N/A</v>
      </c>
    </row>
    <row r="5304" spans="1:12" x14ac:dyDescent="0.25">
      <c r="A5304" s="6"/>
      <c r="B5304" s="100" t="e">
        <f>VLOOKUP(SALIDA[[#This Row],[CODIGO]],STOCKSANLUIS[],2,FALSE)</f>
        <v>#N/A</v>
      </c>
      <c r="C5304" s="153"/>
      <c r="E5304" t="e">
        <f>IF(VLOOKUP(SALIDA[[#This Row],[CODIGO]],STOCKSANLUIS[],6,FALSE)=0,"PRODUCTO SIN STOCK/UBICACIÓN",VLOOKUP(SALIDA[[#This Row],[CODIGO]],STOCKSANLUIS[],6,FALSE))</f>
        <v>#N/A</v>
      </c>
      <c r="F5304" t="e">
        <f>SALIDA[[#This Row],[CANTIDAD]]/SALIDA[[#This Row],[UND MEDIDA]]</f>
        <v>#N/A</v>
      </c>
      <c r="G5304" t="e">
        <f>VLOOKUP(SALIDA[[#This Row],[CODIGO]],FAMILIAS[],4,FALSE)</f>
        <v>#N/A</v>
      </c>
      <c r="H5304" s="10" t="e">
        <f>IF(VLOOKUP(SALIDA[[#This Row],[CODIGO]],STOCKSANLUIS[],7,FALSE)=0,"PRODUCTO SIN STOCK/UBICACIÓN",VLOOKUP(SALIDA[[#This Row],[CODIGO]],STOCKSANLUIS[],7,FALSE))</f>
        <v>#N/A</v>
      </c>
      <c r="I5304" s="10"/>
      <c r="J5304" t="e">
        <f>SALIDA[[#This Row],[CODIGO]]&amp;"       "&amp;SALIDA[[#This Row],[FAMILIA]]</f>
        <v>#N/A</v>
      </c>
      <c r="K5304" t="e">
        <f>VLOOKUP(SALIDA[[#This Row],[CODIGO]],STOCK_STARSOFT[],5,FALSE)</f>
        <v>#N/A</v>
      </c>
      <c r="L5304" t="e">
        <f>SALIDA[[#This Row],[CANTIDAD]]*SALIDA[[#This Row],[PRECIO UND]]</f>
        <v>#N/A</v>
      </c>
    </row>
    <row r="5305" spans="1:12" x14ac:dyDescent="0.25">
      <c r="A5305" s="6"/>
      <c r="B5305" s="100" t="e">
        <f>VLOOKUP(SALIDA[[#This Row],[CODIGO]],STOCKSANLUIS[],2,FALSE)</f>
        <v>#N/A</v>
      </c>
      <c r="C5305" s="153"/>
      <c r="E5305" t="e">
        <f>IF(VLOOKUP(SALIDA[[#This Row],[CODIGO]],STOCKSANLUIS[],6,FALSE)=0,"PRODUCTO SIN STOCK/UBICACIÓN",VLOOKUP(SALIDA[[#This Row],[CODIGO]],STOCKSANLUIS[],6,FALSE))</f>
        <v>#N/A</v>
      </c>
      <c r="F5305" t="e">
        <f>SALIDA[[#This Row],[CANTIDAD]]/SALIDA[[#This Row],[UND MEDIDA]]</f>
        <v>#N/A</v>
      </c>
      <c r="G5305" t="e">
        <f>VLOOKUP(SALIDA[[#This Row],[CODIGO]],FAMILIAS[],4,FALSE)</f>
        <v>#N/A</v>
      </c>
      <c r="H5305" s="10" t="e">
        <f>IF(VLOOKUP(SALIDA[[#This Row],[CODIGO]],STOCKSANLUIS[],7,FALSE)=0,"PRODUCTO SIN STOCK/UBICACIÓN",VLOOKUP(SALIDA[[#This Row],[CODIGO]],STOCKSANLUIS[],7,FALSE))</f>
        <v>#N/A</v>
      </c>
      <c r="I5305" s="10"/>
      <c r="J5305" t="e">
        <f>SALIDA[[#This Row],[CODIGO]]&amp;"       "&amp;SALIDA[[#This Row],[FAMILIA]]</f>
        <v>#N/A</v>
      </c>
      <c r="K5305" t="e">
        <f>VLOOKUP(SALIDA[[#This Row],[CODIGO]],STOCK_STARSOFT[],5,FALSE)</f>
        <v>#N/A</v>
      </c>
      <c r="L5305" t="e">
        <f>SALIDA[[#This Row],[CANTIDAD]]*SALIDA[[#This Row],[PRECIO UND]]</f>
        <v>#N/A</v>
      </c>
    </row>
    <row r="5306" spans="1:12" x14ac:dyDescent="0.25">
      <c r="A5306" s="6"/>
      <c r="B5306" s="100" t="e">
        <f>VLOOKUP(SALIDA[[#This Row],[CODIGO]],STOCKSANLUIS[],2,FALSE)</f>
        <v>#N/A</v>
      </c>
      <c r="C5306" s="153"/>
      <c r="E5306" t="e">
        <f>IF(VLOOKUP(SALIDA[[#This Row],[CODIGO]],STOCKSANLUIS[],6,FALSE)=0,"PRODUCTO SIN STOCK/UBICACIÓN",VLOOKUP(SALIDA[[#This Row],[CODIGO]],STOCKSANLUIS[],6,FALSE))</f>
        <v>#N/A</v>
      </c>
      <c r="F5306" t="e">
        <f>SALIDA[[#This Row],[CANTIDAD]]/SALIDA[[#This Row],[UND MEDIDA]]</f>
        <v>#N/A</v>
      </c>
      <c r="G5306" t="e">
        <f>VLOOKUP(SALIDA[[#This Row],[CODIGO]],FAMILIAS[],4,FALSE)</f>
        <v>#N/A</v>
      </c>
      <c r="H5306" s="10" t="e">
        <f>IF(VLOOKUP(SALIDA[[#This Row],[CODIGO]],STOCKSANLUIS[],7,FALSE)=0,"PRODUCTO SIN STOCK/UBICACIÓN",VLOOKUP(SALIDA[[#This Row],[CODIGO]],STOCKSANLUIS[],7,FALSE))</f>
        <v>#N/A</v>
      </c>
      <c r="I5306" s="10"/>
      <c r="J5306" t="e">
        <f>SALIDA[[#This Row],[CODIGO]]&amp;"       "&amp;SALIDA[[#This Row],[FAMILIA]]</f>
        <v>#N/A</v>
      </c>
      <c r="K5306" t="e">
        <f>VLOOKUP(SALIDA[[#This Row],[CODIGO]],STOCK_STARSOFT[],5,FALSE)</f>
        <v>#N/A</v>
      </c>
      <c r="L5306" t="e">
        <f>SALIDA[[#This Row],[CANTIDAD]]*SALIDA[[#This Row],[PRECIO UND]]</f>
        <v>#N/A</v>
      </c>
    </row>
    <row r="5307" spans="1:12" x14ac:dyDescent="0.25">
      <c r="A5307" s="6"/>
      <c r="B5307" s="100" t="e">
        <f>VLOOKUP(SALIDA[[#This Row],[CODIGO]],STOCKSANLUIS[],2,FALSE)</f>
        <v>#N/A</v>
      </c>
      <c r="C5307" s="153"/>
      <c r="E5307" t="e">
        <f>IF(VLOOKUP(SALIDA[[#This Row],[CODIGO]],STOCKSANLUIS[],6,FALSE)=0,"PRODUCTO SIN STOCK/UBICACIÓN",VLOOKUP(SALIDA[[#This Row],[CODIGO]],STOCKSANLUIS[],6,FALSE))</f>
        <v>#N/A</v>
      </c>
      <c r="F5307" t="e">
        <f>SALIDA[[#This Row],[CANTIDAD]]/SALIDA[[#This Row],[UND MEDIDA]]</f>
        <v>#N/A</v>
      </c>
      <c r="G5307" t="e">
        <f>VLOOKUP(SALIDA[[#This Row],[CODIGO]],FAMILIAS[],4,FALSE)</f>
        <v>#N/A</v>
      </c>
      <c r="H5307" s="10" t="e">
        <f>IF(VLOOKUP(SALIDA[[#This Row],[CODIGO]],STOCKSANLUIS[],7,FALSE)=0,"PRODUCTO SIN STOCK/UBICACIÓN",VLOOKUP(SALIDA[[#This Row],[CODIGO]],STOCKSANLUIS[],7,FALSE))</f>
        <v>#N/A</v>
      </c>
      <c r="I5307" s="10"/>
      <c r="J5307" t="e">
        <f>SALIDA[[#This Row],[CODIGO]]&amp;"       "&amp;SALIDA[[#This Row],[FAMILIA]]</f>
        <v>#N/A</v>
      </c>
      <c r="K5307" t="e">
        <f>VLOOKUP(SALIDA[[#This Row],[CODIGO]],STOCK_STARSOFT[],5,FALSE)</f>
        <v>#N/A</v>
      </c>
      <c r="L5307" t="e">
        <f>SALIDA[[#This Row],[CANTIDAD]]*SALIDA[[#This Row],[PRECIO UND]]</f>
        <v>#N/A</v>
      </c>
    </row>
    <row r="5308" spans="1:12" x14ac:dyDescent="0.25">
      <c r="A5308" s="6"/>
      <c r="B5308" s="100" t="e">
        <f>VLOOKUP(SALIDA[[#This Row],[CODIGO]],STOCKSANLUIS[],2,FALSE)</f>
        <v>#N/A</v>
      </c>
      <c r="C5308" s="153"/>
      <c r="E5308" t="e">
        <f>IF(VLOOKUP(SALIDA[[#This Row],[CODIGO]],STOCKSANLUIS[],6,FALSE)=0,"PRODUCTO SIN STOCK/UBICACIÓN",VLOOKUP(SALIDA[[#This Row],[CODIGO]],STOCKSANLUIS[],6,FALSE))</f>
        <v>#N/A</v>
      </c>
      <c r="F5308" t="e">
        <f>SALIDA[[#This Row],[CANTIDAD]]/SALIDA[[#This Row],[UND MEDIDA]]</f>
        <v>#N/A</v>
      </c>
      <c r="G5308" t="e">
        <f>VLOOKUP(SALIDA[[#This Row],[CODIGO]],FAMILIAS[],4,FALSE)</f>
        <v>#N/A</v>
      </c>
      <c r="H5308" s="10" t="e">
        <f>IF(VLOOKUP(SALIDA[[#This Row],[CODIGO]],STOCKSANLUIS[],7,FALSE)=0,"PRODUCTO SIN STOCK/UBICACIÓN",VLOOKUP(SALIDA[[#This Row],[CODIGO]],STOCKSANLUIS[],7,FALSE))</f>
        <v>#N/A</v>
      </c>
      <c r="I5308" s="10"/>
      <c r="J5308" t="e">
        <f>SALIDA[[#This Row],[CODIGO]]&amp;"       "&amp;SALIDA[[#This Row],[FAMILIA]]</f>
        <v>#N/A</v>
      </c>
      <c r="K5308" t="e">
        <f>VLOOKUP(SALIDA[[#This Row],[CODIGO]],STOCK_STARSOFT[],5,FALSE)</f>
        <v>#N/A</v>
      </c>
      <c r="L5308" t="e">
        <f>SALIDA[[#This Row],[CANTIDAD]]*SALIDA[[#This Row],[PRECIO UND]]</f>
        <v>#N/A</v>
      </c>
    </row>
    <row r="5309" spans="1:12" x14ac:dyDescent="0.25">
      <c r="A5309" s="6"/>
      <c r="B5309" s="100" t="e">
        <f>VLOOKUP(SALIDA[[#This Row],[CODIGO]],STOCKSANLUIS[],2,FALSE)</f>
        <v>#N/A</v>
      </c>
      <c r="C5309" s="153"/>
      <c r="E5309" t="e">
        <f>IF(VLOOKUP(SALIDA[[#This Row],[CODIGO]],STOCKSANLUIS[],6,FALSE)=0,"PRODUCTO SIN STOCK/UBICACIÓN",VLOOKUP(SALIDA[[#This Row],[CODIGO]],STOCKSANLUIS[],6,FALSE))</f>
        <v>#N/A</v>
      </c>
      <c r="F5309" t="e">
        <f>SALIDA[[#This Row],[CANTIDAD]]/SALIDA[[#This Row],[UND MEDIDA]]</f>
        <v>#N/A</v>
      </c>
      <c r="G5309" t="e">
        <f>VLOOKUP(SALIDA[[#This Row],[CODIGO]],FAMILIAS[],4,FALSE)</f>
        <v>#N/A</v>
      </c>
      <c r="H5309" s="10" t="e">
        <f>IF(VLOOKUP(SALIDA[[#This Row],[CODIGO]],STOCKSANLUIS[],7,FALSE)=0,"PRODUCTO SIN STOCK/UBICACIÓN",VLOOKUP(SALIDA[[#This Row],[CODIGO]],STOCKSANLUIS[],7,FALSE))</f>
        <v>#N/A</v>
      </c>
      <c r="I5309" s="10"/>
      <c r="J5309" t="e">
        <f>SALIDA[[#This Row],[CODIGO]]&amp;"       "&amp;SALIDA[[#This Row],[FAMILIA]]</f>
        <v>#N/A</v>
      </c>
      <c r="K5309" t="e">
        <f>VLOOKUP(SALIDA[[#This Row],[CODIGO]],STOCK_STARSOFT[],5,FALSE)</f>
        <v>#N/A</v>
      </c>
      <c r="L5309" t="e">
        <f>SALIDA[[#This Row],[CANTIDAD]]*SALIDA[[#This Row],[PRECIO UND]]</f>
        <v>#N/A</v>
      </c>
    </row>
    <row r="5310" spans="1:12" x14ac:dyDescent="0.25">
      <c r="A5310" s="6"/>
      <c r="B5310" s="100" t="e">
        <f>VLOOKUP(SALIDA[[#This Row],[CODIGO]],STOCKSANLUIS[],2,FALSE)</f>
        <v>#N/A</v>
      </c>
      <c r="C5310" s="153"/>
      <c r="E5310" t="e">
        <f>IF(VLOOKUP(SALIDA[[#This Row],[CODIGO]],STOCKSANLUIS[],6,FALSE)=0,"PRODUCTO SIN STOCK/UBICACIÓN",VLOOKUP(SALIDA[[#This Row],[CODIGO]],STOCKSANLUIS[],6,FALSE))</f>
        <v>#N/A</v>
      </c>
      <c r="F5310" t="e">
        <f>SALIDA[[#This Row],[CANTIDAD]]/SALIDA[[#This Row],[UND MEDIDA]]</f>
        <v>#N/A</v>
      </c>
      <c r="G5310" t="e">
        <f>VLOOKUP(SALIDA[[#This Row],[CODIGO]],FAMILIAS[],4,FALSE)</f>
        <v>#N/A</v>
      </c>
      <c r="H5310" s="10" t="e">
        <f>IF(VLOOKUP(SALIDA[[#This Row],[CODIGO]],STOCKSANLUIS[],7,FALSE)=0,"PRODUCTO SIN STOCK/UBICACIÓN",VLOOKUP(SALIDA[[#This Row],[CODIGO]],STOCKSANLUIS[],7,FALSE))</f>
        <v>#N/A</v>
      </c>
      <c r="I5310" s="10"/>
      <c r="J5310" t="e">
        <f>SALIDA[[#This Row],[CODIGO]]&amp;"       "&amp;SALIDA[[#This Row],[FAMILIA]]</f>
        <v>#N/A</v>
      </c>
      <c r="K5310" t="e">
        <f>VLOOKUP(SALIDA[[#This Row],[CODIGO]],STOCK_STARSOFT[],5,FALSE)</f>
        <v>#N/A</v>
      </c>
      <c r="L5310" t="e">
        <f>SALIDA[[#This Row],[CANTIDAD]]*SALIDA[[#This Row],[PRECIO UND]]</f>
        <v>#N/A</v>
      </c>
    </row>
    <row r="5311" spans="1:12" x14ac:dyDescent="0.25">
      <c r="A5311" s="6"/>
      <c r="B5311" s="100" t="e">
        <f>VLOOKUP(SALIDA[[#This Row],[CODIGO]],STOCKSANLUIS[],2,FALSE)</f>
        <v>#N/A</v>
      </c>
      <c r="C5311" s="153"/>
      <c r="E5311" t="e">
        <f>IF(VLOOKUP(SALIDA[[#This Row],[CODIGO]],STOCKSANLUIS[],6,FALSE)=0,"PRODUCTO SIN STOCK/UBICACIÓN",VLOOKUP(SALIDA[[#This Row],[CODIGO]],STOCKSANLUIS[],6,FALSE))</f>
        <v>#N/A</v>
      </c>
      <c r="F5311" t="e">
        <f>SALIDA[[#This Row],[CANTIDAD]]/SALIDA[[#This Row],[UND MEDIDA]]</f>
        <v>#N/A</v>
      </c>
      <c r="G5311" t="e">
        <f>VLOOKUP(SALIDA[[#This Row],[CODIGO]],FAMILIAS[],4,FALSE)</f>
        <v>#N/A</v>
      </c>
      <c r="H5311" s="10" t="e">
        <f>IF(VLOOKUP(SALIDA[[#This Row],[CODIGO]],STOCKSANLUIS[],7,FALSE)=0,"PRODUCTO SIN STOCK/UBICACIÓN",VLOOKUP(SALIDA[[#This Row],[CODIGO]],STOCKSANLUIS[],7,FALSE))</f>
        <v>#N/A</v>
      </c>
      <c r="I5311" s="10"/>
      <c r="J5311" t="e">
        <f>SALIDA[[#This Row],[CODIGO]]&amp;"       "&amp;SALIDA[[#This Row],[FAMILIA]]</f>
        <v>#N/A</v>
      </c>
      <c r="K5311" t="e">
        <f>VLOOKUP(SALIDA[[#This Row],[CODIGO]],STOCK_STARSOFT[],5,FALSE)</f>
        <v>#N/A</v>
      </c>
      <c r="L5311" t="e">
        <f>SALIDA[[#This Row],[CANTIDAD]]*SALIDA[[#This Row],[PRECIO UND]]</f>
        <v>#N/A</v>
      </c>
    </row>
    <row r="5312" spans="1:12" x14ac:dyDescent="0.25">
      <c r="A5312" s="6"/>
      <c r="B5312" s="100" t="e">
        <f>VLOOKUP(SALIDA[[#This Row],[CODIGO]],STOCKSANLUIS[],2,FALSE)</f>
        <v>#N/A</v>
      </c>
      <c r="C5312" s="153"/>
      <c r="E5312" t="e">
        <f>IF(VLOOKUP(SALIDA[[#This Row],[CODIGO]],STOCKSANLUIS[],6,FALSE)=0,"PRODUCTO SIN STOCK/UBICACIÓN",VLOOKUP(SALIDA[[#This Row],[CODIGO]],STOCKSANLUIS[],6,FALSE))</f>
        <v>#N/A</v>
      </c>
      <c r="F5312" t="e">
        <f>SALIDA[[#This Row],[CANTIDAD]]/SALIDA[[#This Row],[UND MEDIDA]]</f>
        <v>#N/A</v>
      </c>
      <c r="G5312" t="e">
        <f>VLOOKUP(SALIDA[[#This Row],[CODIGO]],FAMILIAS[],4,FALSE)</f>
        <v>#N/A</v>
      </c>
      <c r="H5312" s="10" t="e">
        <f>IF(VLOOKUP(SALIDA[[#This Row],[CODIGO]],STOCKSANLUIS[],7,FALSE)=0,"PRODUCTO SIN STOCK/UBICACIÓN",VLOOKUP(SALIDA[[#This Row],[CODIGO]],STOCKSANLUIS[],7,FALSE))</f>
        <v>#N/A</v>
      </c>
      <c r="I5312" s="10"/>
      <c r="J5312" t="e">
        <f>SALIDA[[#This Row],[CODIGO]]&amp;"       "&amp;SALIDA[[#This Row],[FAMILIA]]</f>
        <v>#N/A</v>
      </c>
      <c r="K5312" t="e">
        <f>VLOOKUP(SALIDA[[#This Row],[CODIGO]],STOCK_STARSOFT[],5,FALSE)</f>
        <v>#N/A</v>
      </c>
      <c r="L5312" t="e">
        <f>SALIDA[[#This Row],[CANTIDAD]]*SALIDA[[#This Row],[PRECIO UND]]</f>
        <v>#N/A</v>
      </c>
    </row>
    <row r="5313" spans="1:12" x14ac:dyDescent="0.25">
      <c r="A5313" s="6"/>
      <c r="B5313" s="100" t="e">
        <f>VLOOKUP(SALIDA[[#This Row],[CODIGO]],STOCKSANLUIS[],2,FALSE)</f>
        <v>#N/A</v>
      </c>
      <c r="C5313" s="153"/>
      <c r="E5313" t="e">
        <f>IF(VLOOKUP(SALIDA[[#This Row],[CODIGO]],STOCKSANLUIS[],6,FALSE)=0,"PRODUCTO SIN STOCK/UBICACIÓN",VLOOKUP(SALIDA[[#This Row],[CODIGO]],STOCKSANLUIS[],6,FALSE))</f>
        <v>#N/A</v>
      </c>
      <c r="F5313" t="e">
        <f>SALIDA[[#This Row],[CANTIDAD]]/SALIDA[[#This Row],[UND MEDIDA]]</f>
        <v>#N/A</v>
      </c>
      <c r="G5313" t="e">
        <f>VLOOKUP(SALIDA[[#This Row],[CODIGO]],FAMILIAS[],4,FALSE)</f>
        <v>#N/A</v>
      </c>
      <c r="H5313" s="10" t="e">
        <f>IF(VLOOKUP(SALIDA[[#This Row],[CODIGO]],STOCKSANLUIS[],7,FALSE)=0,"PRODUCTO SIN STOCK/UBICACIÓN",VLOOKUP(SALIDA[[#This Row],[CODIGO]],STOCKSANLUIS[],7,FALSE))</f>
        <v>#N/A</v>
      </c>
      <c r="I5313" s="10"/>
      <c r="J5313" t="e">
        <f>SALIDA[[#This Row],[CODIGO]]&amp;"       "&amp;SALIDA[[#This Row],[FAMILIA]]</f>
        <v>#N/A</v>
      </c>
      <c r="K5313" t="e">
        <f>VLOOKUP(SALIDA[[#This Row],[CODIGO]],STOCK_STARSOFT[],5,FALSE)</f>
        <v>#N/A</v>
      </c>
      <c r="L5313" t="e">
        <f>SALIDA[[#This Row],[CANTIDAD]]*SALIDA[[#This Row],[PRECIO UND]]</f>
        <v>#N/A</v>
      </c>
    </row>
    <row r="5314" spans="1:12" x14ac:dyDescent="0.25">
      <c r="A5314" s="6"/>
      <c r="B5314" s="100" t="e">
        <f>VLOOKUP(SALIDA[[#This Row],[CODIGO]],STOCKSANLUIS[],2,FALSE)</f>
        <v>#N/A</v>
      </c>
      <c r="C5314" s="153"/>
      <c r="E5314" t="e">
        <f>IF(VLOOKUP(SALIDA[[#This Row],[CODIGO]],STOCKSANLUIS[],6,FALSE)=0,"PRODUCTO SIN STOCK/UBICACIÓN",VLOOKUP(SALIDA[[#This Row],[CODIGO]],STOCKSANLUIS[],6,FALSE))</f>
        <v>#N/A</v>
      </c>
      <c r="F5314" t="e">
        <f>SALIDA[[#This Row],[CANTIDAD]]/SALIDA[[#This Row],[UND MEDIDA]]</f>
        <v>#N/A</v>
      </c>
      <c r="G5314" t="e">
        <f>VLOOKUP(SALIDA[[#This Row],[CODIGO]],FAMILIAS[],4,FALSE)</f>
        <v>#N/A</v>
      </c>
      <c r="H5314" s="10" t="e">
        <f>IF(VLOOKUP(SALIDA[[#This Row],[CODIGO]],STOCKSANLUIS[],7,FALSE)=0,"PRODUCTO SIN STOCK/UBICACIÓN",VLOOKUP(SALIDA[[#This Row],[CODIGO]],STOCKSANLUIS[],7,FALSE))</f>
        <v>#N/A</v>
      </c>
      <c r="I5314" s="10"/>
      <c r="J5314" t="e">
        <f>SALIDA[[#This Row],[CODIGO]]&amp;"       "&amp;SALIDA[[#This Row],[FAMILIA]]</f>
        <v>#N/A</v>
      </c>
      <c r="K5314" t="e">
        <f>VLOOKUP(SALIDA[[#This Row],[CODIGO]],STOCK_STARSOFT[],5,FALSE)</f>
        <v>#N/A</v>
      </c>
      <c r="L5314" t="e">
        <f>SALIDA[[#This Row],[CANTIDAD]]*SALIDA[[#This Row],[PRECIO UND]]</f>
        <v>#N/A</v>
      </c>
    </row>
    <row r="5315" spans="1:12" x14ac:dyDescent="0.25">
      <c r="A5315" s="6"/>
      <c r="B5315" s="100" t="e">
        <f>VLOOKUP(SALIDA[[#This Row],[CODIGO]],STOCKSANLUIS[],2,FALSE)</f>
        <v>#N/A</v>
      </c>
      <c r="C5315" s="153"/>
      <c r="E5315" t="e">
        <f>IF(VLOOKUP(SALIDA[[#This Row],[CODIGO]],STOCKSANLUIS[],6,FALSE)=0,"PRODUCTO SIN STOCK/UBICACIÓN",VLOOKUP(SALIDA[[#This Row],[CODIGO]],STOCKSANLUIS[],6,FALSE))</f>
        <v>#N/A</v>
      </c>
      <c r="F5315" t="e">
        <f>SALIDA[[#This Row],[CANTIDAD]]/SALIDA[[#This Row],[UND MEDIDA]]</f>
        <v>#N/A</v>
      </c>
      <c r="G5315" t="e">
        <f>VLOOKUP(SALIDA[[#This Row],[CODIGO]],FAMILIAS[],4,FALSE)</f>
        <v>#N/A</v>
      </c>
      <c r="H5315" s="10" t="e">
        <f>IF(VLOOKUP(SALIDA[[#This Row],[CODIGO]],STOCKSANLUIS[],7,FALSE)=0,"PRODUCTO SIN STOCK/UBICACIÓN",VLOOKUP(SALIDA[[#This Row],[CODIGO]],STOCKSANLUIS[],7,FALSE))</f>
        <v>#N/A</v>
      </c>
      <c r="I5315" s="10"/>
      <c r="J5315" t="e">
        <f>SALIDA[[#This Row],[CODIGO]]&amp;"       "&amp;SALIDA[[#This Row],[FAMILIA]]</f>
        <v>#N/A</v>
      </c>
      <c r="K5315" t="e">
        <f>VLOOKUP(SALIDA[[#This Row],[CODIGO]],STOCK_STARSOFT[],5,FALSE)</f>
        <v>#N/A</v>
      </c>
      <c r="L5315" t="e">
        <f>SALIDA[[#This Row],[CANTIDAD]]*SALIDA[[#This Row],[PRECIO UND]]</f>
        <v>#N/A</v>
      </c>
    </row>
    <row r="5316" spans="1:12" x14ac:dyDescent="0.25">
      <c r="A5316" s="6"/>
      <c r="B5316" s="100" t="e">
        <f>VLOOKUP(SALIDA[[#This Row],[CODIGO]],STOCKSANLUIS[],2,FALSE)</f>
        <v>#N/A</v>
      </c>
      <c r="C5316" s="153"/>
      <c r="E5316" t="e">
        <f>IF(VLOOKUP(SALIDA[[#This Row],[CODIGO]],STOCKSANLUIS[],6,FALSE)=0,"PRODUCTO SIN STOCK/UBICACIÓN",VLOOKUP(SALIDA[[#This Row],[CODIGO]],STOCKSANLUIS[],6,FALSE))</f>
        <v>#N/A</v>
      </c>
      <c r="F5316" t="e">
        <f>SALIDA[[#This Row],[CANTIDAD]]/SALIDA[[#This Row],[UND MEDIDA]]</f>
        <v>#N/A</v>
      </c>
      <c r="G5316" t="e">
        <f>VLOOKUP(SALIDA[[#This Row],[CODIGO]],FAMILIAS[],4,FALSE)</f>
        <v>#N/A</v>
      </c>
      <c r="H5316" s="10" t="e">
        <f>IF(VLOOKUP(SALIDA[[#This Row],[CODIGO]],STOCKSANLUIS[],7,FALSE)=0,"PRODUCTO SIN STOCK/UBICACIÓN",VLOOKUP(SALIDA[[#This Row],[CODIGO]],STOCKSANLUIS[],7,FALSE))</f>
        <v>#N/A</v>
      </c>
      <c r="I5316" s="10"/>
      <c r="J5316" t="e">
        <f>SALIDA[[#This Row],[CODIGO]]&amp;"       "&amp;SALIDA[[#This Row],[FAMILIA]]</f>
        <v>#N/A</v>
      </c>
      <c r="K5316" t="e">
        <f>VLOOKUP(SALIDA[[#This Row],[CODIGO]],STOCK_STARSOFT[],5,FALSE)</f>
        <v>#N/A</v>
      </c>
      <c r="L5316" t="e">
        <f>SALIDA[[#This Row],[CANTIDAD]]*SALIDA[[#This Row],[PRECIO UND]]</f>
        <v>#N/A</v>
      </c>
    </row>
    <row r="5317" spans="1:12" x14ac:dyDescent="0.25">
      <c r="A5317" s="6"/>
      <c r="B5317" s="100" t="e">
        <f>VLOOKUP(SALIDA[[#This Row],[CODIGO]],STOCKSANLUIS[],2,FALSE)</f>
        <v>#N/A</v>
      </c>
      <c r="C5317" s="153"/>
      <c r="E5317" t="e">
        <f>IF(VLOOKUP(SALIDA[[#This Row],[CODIGO]],STOCKSANLUIS[],6,FALSE)=0,"PRODUCTO SIN STOCK/UBICACIÓN",VLOOKUP(SALIDA[[#This Row],[CODIGO]],STOCKSANLUIS[],6,FALSE))</f>
        <v>#N/A</v>
      </c>
      <c r="F5317" t="e">
        <f>SALIDA[[#This Row],[CANTIDAD]]/SALIDA[[#This Row],[UND MEDIDA]]</f>
        <v>#N/A</v>
      </c>
      <c r="G5317" t="e">
        <f>VLOOKUP(SALIDA[[#This Row],[CODIGO]],FAMILIAS[],4,FALSE)</f>
        <v>#N/A</v>
      </c>
      <c r="H5317" s="10" t="e">
        <f>IF(VLOOKUP(SALIDA[[#This Row],[CODIGO]],STOCKSANLUIS[],7,FALSE)=0,"PRODUCTO SIN STOCK/UBICACIÓN",VLOOKUP(SALIDA[[#This Row],[CODIGO]],STOCKSANLUIS[],7,FALSE))</f>
        <v>#N/A</v>
      </c>
      <c r="I5317" s="10"/>
      <c r="J5317" t="e">
        <f>SALIDA[[#This Row],[CODIGO]]&amp;"       "&amp;SALIDA[[#This Row],[FAMILIA]]</f>
        <v>#N/A</v>
      </c>
      <c r="K5317" t="e">
        <f>VLOOKUP(SALIDA[[#This Row],[CODIGO]],STOCK_STARSOFT[],5,FALSE)</f>
        <v>#N/A</v>
      </c>
      <c r="L5317" t="e">
        <f>SALIDA[[#This Row],[CANTIDAD]]*SALIDA[[#This Row],[PRECIO UND]]</f>
        <v>#N/A</v>
      </c>
    </row>
    <row r="5318" spans="1:12" x14ac:dyDescent="0.25">
      <c r="A5318" s="6"/>
      <c r="B5318" s="100" t="e">
        <f>VLOOKUP(SALIDA[[#This Row],[CODIGO]],STOCKSANLUIS[],2,FALSE)</f>
        <v>#N/A</v>
      </c>
      <c r="C5318" s="153"/>
      <c r="E5318" t="e">
        <f>IF(VLOOKUP(SALIDA[[#This Row],[CODIGO]],STOCKSANLUIS[],6,FALSE)=0,"PRODUCTO SIN STOCK/UBICACIÓN",VLOOKUP(SALIDA[[#This Row],[CODIGO]],STOCKSANLUIS[],6,FALSE))</f>
        <v>#N/A</v>
      </c>
      <c r="F5318" t="e">
        <f>SALIDA[[#This Row],[CANTIDAD]]/SALIDA[[#This Row],[UND MEDIDA]]</f>
        <v>#N/A</v>
      </c>
      <c r="G5318" t="e">
        <f>VLOOKUP(SALIDA[[#This Row],[CODIGO]],FAMILIAS[],4,FALSE)</f>
        <v>#N/A</v>
      </c>
      <c r="H5318" s="10" t="e">
        <f>IF(VLOOKUP(SALIDA[[#This Row],[CODIGO]],STOCKSANLUIS[],7,FALSE)=0,"PRODUCTO SIN STOCK/UBICACIÓN",VLOOKUP(SALIDA[[#This Row],[CODIGO]],STOCKSANLUIS[],7,FALSE))</f>
        <v>#N/A</v>
      </c>
      <c r="I5318" s="10"/>
      <c r="J5318" t="e">
        <f>SALIDA[[#This Row],[CODIGO]]&amp;"       "&amp;SALIDA[[#This Row],[FAMILIA]]</f>
        <v>#N/A</v>
      </c>
      <c r="K5318" t="e">
        <f>VLOOKUP(SALIDA[[#This Row],[CODIGO]],STOCK_STARSOFT[],5,FALSE)</f>
        <v>#N/A</v>
      </c>
      <c r="L5318" t="e">
        <f>SALIDA[[#This Row],[CANTIDAD]]*SALIDA[[#This Row],[PRECIO UND]]</f>
        <v>#N/A</v>
      </c>
    </row>
    <row r="5319" spans="1:12" x14ac:dyDescent="0.25">
      <c r="A5319" s="6"/>
      <c r="B5319" s="100" t="e">
        <f>VLOOKUP(SALIDA[[#This Row],[CODIGO]],STOCKSANLUIS[],2,FALSE)</f>
        <v>#N/A</v>
      </c>
      <c r="C5319" s="153"/>
      <c r="E5319" t="e">
        <f>IF(VLOOKUP(SALIDA[[#This Row],[CODIGO]],STOCKSANLUIS[],6,FALSE)=0,"PRODUCTO SIN STOCK/UBICACIÓN",VLOOKUP(SALIDA[[#This Row],[CODIGO]],STOCKSANLUIS[],6,FALSE))</f>
        <v>#N/A</v>
      </c>
      <c r="F5319" t="e">
        <f>SALIDA[[#This Row],[CANTIDAD]]/SALIDA[[#This Row],[UND MEDIDA]]</f>
        <v>#N/A</v>
      </c>
      <c r="G5319" t="e">
        <f>VLOOKUP(SALIDA[[#This Row],[CODIGO]],FAMILIAS[],4,FALSE)</f>
        <v>#N/A</v>
      </c>
      <c r="H5319" s="10" t="e">
        <f>IF(VLOOKUP(SALIDA[[#This Row],[CODIGO]],STOCKSANLUIS[],7,FALSE)=0,"PRODUCTO SIN STOCK/UBICACIÓN",VLOOKUP(SALIDA[[#This Row],[CODIGO]],STOCKSANLUIS[],7,FALSE))</f>
        <v>#N/A</v>
      </c>
      <c r="I5319" s="10"/>
      <c r="J5319" t="e">
        <f>SALIDA[[#This Row],[CODIGO]]&amp;"       "&amp;SALIDA[[#This Row],[FAMILIA]]</f>
        <v>#N/A</v>
      </c>
      <c r="K5319" t="e">
        <f>VLOOKUP(SALIDA[[#This Row],[CODIGO]],STOCK_STARSOFT[],5,FALSE)</f>
        <v>#N/A</v>
      </c>
      <c r="L5319" t="e">
        <f>SALIDA[[#This Row],[CANTIDAD]]*SALIDA[[#This Row],[PRECIO UND]]</f>
        <v>#N/A</v>
      </c>
    </row>
    <row r="5320" spans="1:12" x14ac:dyDescent="0.25">
      <c r="A5320" s="6"/>
      <c r="B5320" s="100" t="e">
        <f>VLOOKUP(SALIDA[[#This Row],[CODIGO]],STOCKSANLUIS[],2,FALSE)</f>
        <v>#N/A</v>
      </c>
      <c r="C5320" s="153"/>
      <c r="E5320" t="e">
        <f>IF(VLOOKUP(SALIDA[[#This Row],[CODIGO]],STOCKSANLUIS[],6,FALSE)=0,"PRODUCTO SIN STOCK/UBICACIÓN",VLOOKUP(SALIDA[[#This Row],[CODIGO]],STOCKSANLUIS[],6,FALSE))</f>
        <v>#N/A</v>
      </c>
      <c r="F5320" t="e">
        <f>SALIDA[[#This Row],[CANTIDAD]]/SALIDA[[#This Row],[UND MEDIDA]]</f>
        <v>#N/A</v>
      </c>
      <c r="G5320" t="e">
        <f>VLOOKUP(SALIDA[[#This Row],[CODIGO]],FAMILIAS[],4,FALSE)</f>
        <v>#N/A</v>
      </c>
      <c r="H5320" s="10" t="e">
        <f>IF(VLOOKUP(SALIDA[[#This Row],[CODIGO]],STOCKSANLUIS[],7,FALSE)=0,"PRODUCTO SIN STOCK/UBICACIÓN",VLOOKUP(SALIDA[[#This Row],[CODIGO]],STOCKSANLUIS[],7,FALSE))</f>
        <v>#N/A</v>
      </c>
      <c r="I5320" s="10"/>
      <c r="J5320" t="e">
        <f>SALIDA[[#This Row],[CODIGO]]&amp;"       "&amp;SALIDA[[#This Row],[FAMILIA]]</f>
        <v>#N/A</v>
      </c>
      <c r="K5320" t="e">
        <f>VLOOKUP(SALIDA[[#This Row],[CODIGO]],STOCK_STARSOFT[],5,FALSE)</f>
        <v>#N/A</v>
      </c>
      <c r="L5320" t="e">
        <f>SALIDA[[#This Row],[CANTIDAD]]*SALIDA[[#This Row],[PRECIO UND]]</f>
        <v>#N/A</v>
      </c>
    </row>
    <row r="5321" spans="1:12" x14ac:dyDescent="0.25">
      <c r="A5321" s="6"/>
      <c r="B5321" s="100" t="e">
        <f>VLOOKUP(SALIDA[[#This Row],[CODIGO]],STOCKSANLUIS[],2,FALSE)</f>
        <v>#N/A</v>
      </c>
      <c r="C5321" s="153"/>
      <c r="E5321" t="e">
        <f>IF(VLOOKUP(SALIDA[[#This Row],[CODIGO]],STOCKSANLUIS[],6,FALSE)=0,"PRODUCTO SIN STOCK/UBICACIÓN",VLOOKUP(SALIDA[[#This Row],[CODIGO]],STOCKSANLUIS[],6,FALSE))</f>
        <v>#N/A</v>
      </c>
      <c r="F5321" t="e">
        <f>SALIDA[[#This Row],[CANTIDAD]]/SALIDA[[#This Row],[UND MEDIDA]]</f>
        <v>#N/A</v>
      </c>
      <c r="G5321" t="e">
        <f>VLOOKUP(SALIDA[[#This Row],[CODIGO]],FAMILIAS[],4,FALSE)</f>
        <v>#N/A</v>
      </c>
      <c r="H5321" s="10" t="e">
        <f>IF(VLOOKUP(SALIDA[[#This Row],[CODIGO]],STOCKSANLUIS[],7,FALSE)=0,"PRODUCTO SIN STOCK/UBICACIÓN",VLOOKUP(SALIDA[[#This Row],[CODIGO]],STOCKSANLUIS[],7,FALSE))</f>
        <v>#N/A</v>
      </c>
      <c r="I5321" s="10"/>
      <c r="J5321" t="e">
        <f>SALIDA[[#This Row],[CODIGO]]&amp;"       "&amp;SALIDA[[#This Row],[FAMILIA]]</f>
        <v>#N/A</v>
      </c>
      <c r="K5321" t="e">
        <f>VLOOKUP(SALIDA[[#This Row],[CODIGO]],STOCK_STARSOFT[],5,FALSE)</f>
        <v>#N/A</v>
      </c>
      <c r="L5321" t="e">
        <f>SALIDA[[#This Row],[CANTIDAD]]*SALIDA[[#This Row],[PRECIO UND]]</f>
        <v>#N/A</v>
      </c>
    </row>
    <row r="5322" spans="1:12" x14ac:dyDescent="0.25">
      <c r="A5322" s="6"/>
      <c r="B5322" s="100" t="e">
        <f>VLOOKUP(SALIDA[[#This Row],[CODIGO]],STOCKSANLUIS[],2,FALSE)</f>
        <v>#N/A</v>
      </c>
      <c r="C5322" s="153"/>
      <c r="E5322" t="e">
        <f>IF(VLOOKUP(SALIDA[[#This Row],[CODIGO]],STOCKSANLUIS[],6,FALSE)=0,"PRODUCTO SIN STOCK/UBICACIÓN",VLOOKUP(SALIDA[[#This Row],[CODIGO]],STOCKSANLUIS[],6,FALSE))</f>
        <v>#N/A</v>
      </c>
      <c r="F5322" t="e">
        <f>SALIDA[[#This Row],[CANTIDAD]]/SALIDA[[#This Row],[UND MEDIDA]]</f>
        <v>#N/A</v>
      </c>
      <c r="G5322" t="e">
        <f>VLOOKUP(SALIDA[[#This Row],[CODIGO]],FAMILIAS[],4,FALSE)</f>
        <v>#N/A</v>
      </c>
      <c r="H5322" s="10" t="e">
        <f>IF(VLOOKUP(SALIDA[[#This Row],[CODIGO]],STOCKSANLUIS[],7,FALSE)=0,"PRODUCTO SIN STOCK/UBICACIÓN",VLOOKUP(SALIDA[[#This Row],[CODIGO]],STOCKSANLUIS[],7,FALSE))</f>
        <v>#N/A</v>
      </c>
      <c r="I5322" s="10"/>
      <c r="J5322" t="e">
        <f>SALIDA[[#This Row],[CODIGO]]&amp;"       "&amp;SALIDA[[#This Row],[FAMILIA]]</f>
        <v>#N/A</v>
      </c>
      <c r="K5322" t="e">
        <f>VLOOKUP(SALIDA[[#This Row],[CODIGO]],STOCK_STARSOFT[],5,FALSE)</f>
        <v>#N/A</v>
      </c>
      <c r="L5322" t="e">
        <f>SALIDA[[#This Row],[CANTIDAD]]*SALIDA[[#This Row],[PRECIO UND]]</f>
        <v>#N/A</v>
      </c>
    </row>
    <row r="5323" spans="1:12" x14ac:dyDescent="0.25">
      <c r="A5323" s="6"/>
      <c r="B5323" s="100" t="e">
        <f>VLOOKUP(SALIDA[[#This Row],[CODIGO]],STOCKSANLUIS[],2,FALSE)</f>
        <v>#N/A</v>
      </c>
      <c r="C5323" s="153"/>
      <c r="E5323" t="e">
        <f>IF(VLOOKUP(SALIDA[[#This Row],[CODIGO]],STOCKSANLUIS[],6,FALSE)=0,"PRODUCTO SIN STOCK/UBICACIÓN",VLOOKUP(SALIDA[[#This Row],[CODIGO]],STOCKSANLUIS[],6,FALSE))</f>
        <v>#N/A</v>
      </c>
      <c r="F5323" t="e">
        <f>SALIDA[[#This Row],[CANTIDAD]]/SALIDA[[#This Row],[UND MEDIDA]]</f>
        <v>#N/A</v>
      </c>
      <c r="G5323" t="e">
        <f>VLOOKUP(SALIDA[[#This Row],[CODIGO]],FAMILIAS[],4,FALSE)</f>
        <v>#N/A</v>
      </c>
      <c r="H5323" s="10" t="e">
        <f>IF(VLOOKUP(SALIDA[[#This Row],[CODIGO]],STOCKSANLUIS[],7,FALSE)=0,"PRODUCTO SIN STOCK/UBICACIÓN",VLOOKUP(SALIDA[[#This Row],[CODIGO]],STOCKSANLUIS[],7,FALSE))</f>
        <v>#N/A</v>
      </c>
      <c r="I5323" s="10"/>
      <c r="J5323" t="e">
        <f>SALIDA[[#This Row],[CODIGO]]&amp;"       "&amp;SALIDA[[#This Row],[FAMILIA]]</f>
        <v>#N/A</v>
      </c>
      <c r="K5323" t="e">
        <f>VLOOKUP(SALIDA[[#This Row],[CODIGO]],STOCK_STARSOFT[],5,FALSE)</f>
        <v>#N/A</v>
      </c>
      <c r="L5323" t="e">
        <f>SALIDA[[#This Row],[CANTIDAD]]*SALIDA[[#This Row],[PRECIO UND]]</f>
        <v>#N/A</v>
      </c>
    </row>
    <row r="5324" spans="1:12" x14ac:dyDescent="0.25">
      <c r="A5324" s="6"/>
      <c r="B5324" s="100" t="e">
        <f>VLOOKUP(SALIDA[[#This Row],[CODIGO]],STOCKSANLUIS[],2,FALSE)</f>
        <v>#N/A</v>
      </c>
      <c r="C5324" s="153"/>
      <c r="E5324" t="e">
        <f>IF(VLOOKUP(SALIDA[[#This Row],[CODIGO]],STOCKSANLUIS[],6,FALSE)=0,"PRODUCTO SIN STOCK/UBICACIÓN",VLOOKUP(SALIDA[[#This Row],[CODIGO]],STOCKSANLUIS[],6,FALSE))</f>
        <v>#N/A</v>
      </c>
      <c r="F5324" t="e">
        <f>SALIDA[[#This Row],[CANTIDAD]]/SALIDA[[#This Row],[UND MEDIDA]]</f>
        <v>#N/A</v>
      </c>
      <c r="G5324" t="e">
        <f>VLOOKUP(SALIDA[[#This Row],[CODIGO]],FAMILIAS[],4,FALSE)</f>
        <v>#N/A</v>
      </c>
      <c r="H5324" s="10" t="e">
        <f>IF(VLOOKUP(SALIDA[[#This Row],[CODIGO]],STOCKSANLUIS[],7,FALSE)=0,"PRODUCTO SIN STOCK/UBICACIÓN",VLOOKUP(SALIDA[[#This Row],[CODIGO]],STOCKSANLUIS[],7,FALSE))</f>
        <v>#N/A</v>
      </c>
      <c r="I5324" s="10"/>
      <c r="J5324" t="e">
        <f>SALIDA[[#This Row],[CODIGO]]&amp;"       "&amp;SALIDA[[#This Row],[FAMILIA]]</f>
        <v>#N/A</v>
      </c>
      <c r="K5324" t="e">
        <f>VLOOKUP(SALIDA[[#This Row],[CODIGO]],STOCK_STARSOFT[],5,FALSE)</f>
        <v>#N/A</v>
      </c>
      <c r="L5324" t="e">
        <f>SALIDA[[#This Row],[CANTIDAD]]*SALIDA[[#This Row],[PRECIO UND]]</f>
        <v>#N/A</v>
      </c>
    </row>
    <row r="5325" spans="1:12" x14ac:dyDescent="0.25">
      <c r="A5325" s="6"/>
      <c r="B5325" s="100" t="e">
        <f>VLOOKUP(SALIDA[[#This Row],[CODIGO]],STOCKSANLUIS[],2,FALSE)</f>
        <v>#N/A</v>
      </c>
      <c r="C5325" s="153"/>
      <c r="E5325" t="e">
        <f>IF(VLOOKUP(SALIDA[[#This Row],[CODIGO]],STOCKSANLUIS[],6,FALSE)=0,"PRODUCTO SIN STOCK/UBICACIÓN",VLOOKUP(SALIDA[[#This Row],[CODIGO]],STOCKSANLUIS[],6,FALSE))</f>
        <v>#N/A</v>
      </c>
      <c r="F5325" t="e">
        <f>SALIDA[[#This Row],[CANTIDAD]]/SALIDA[[#This Row],[UND MEDIDA]]</f>
        <v>#N/A</v>
      </c>
      <c r="G5325" t="e">
        <f>VLOOKUP(SALIDA[[#This Row],[CODIGO]],FAMILIAS[],4,FALSE)</f>
        <v>#N/A</v>
      </c>
      <c r="H5325" s="10" t="e">
        <f>IF(VLOOKUP(SALIDA[[#This Row],[CODIGO]],STOCKSANLUIS[],7,FALSE)=0,"PRODUCTO SIN STOCK/UBICACIÓN",VLOOKUP(SALIDA[[#This Row],[CODIGO]],STOCKSANLUIS[],7,FALSE))</f>
        <v>#N/A</v>
      </c>
      <c r="I5325" s="10"/>
      <c r="J5325" t="e">
        <f>SALIDA[[#This Row],[CODIGO]]&amp;"       "&amp;SALIDA[[#This Row],[FAMILIA]]</f>
        <v>#N/A</v>
      </c>
      <c r="K5325" t="e">
        <f>VLOOKUP(SALIDA[[#This Row],[CODIGO]],STOCK_STARSOFT[],5,FALSE)</f>
        <v>#N/A</v>
      </c>
      <c r="L5325" t="e">
        <f>SALIDA[[#This Row],[CANTIDAD]]*SALIDA[[#This Row],[PRECIO UND]]</f>
        <v>#N/A</v>
      </c>
    </row>
    <row r="5326" spans="1:12" x14ac:dyDescent="0.25">
      <c r="A5326" s="6"/>
      <c r="B5326" s="100" t="e">
        <f>VLOOKUP(SALIDA[[#This Row],[CODIGO]],STOCKSANLUIS[],2,FALSE)</f>
        <v>#N/A</v>
      </c>
      <c r="C5326" s="153"/>
      <c r="E5326" t="e">
        <f>IF(VLOOKUP(SALIDA[[#This Row],[CODIGO]],STOCKSANLUIS[],6,FALSE)=0,"PRODUCTO SIN STOCK/UBICACIÓN",VLOOKUP(SALIDA[[#This Row],[CODIGO]],STOCKSANLUIS[],6,FALSE))</f>
        <v>#N/A</v>
      </c>
      <c r="F5326" t="e">
        <f>SALIDA[[#This Row],[CANTIDAD]]/SALIDA[[#This Row],[UND MEDIDA]]</f>
        <v>#N/A</v>
      </c>
      <c r="G5326" t="e">
        <f>VLOOKUP(SALIDA[[#This Row],[CODIGO]],FAMILIAS[],4,FALSE)</f>
        <v>#N/A</v>
      </c>
      <c r="H5326" s="10" t="e">
        <f>IF(VLOOKUP(SALIDA[[#This Row],[CODIGO]],STOCKSANLUIS[],7,FALSE)=0,"PRODUCTO SIN STOCK/UBICACIÓN",VLOOKUP(SALIDA[[#This Row],[CODIGO]],STOCKSANLUIS[],7,FALSE))</f>
        <v>#N/A</v>
      </c>
      <c r="I5326" s="10"/>
      <c r="J5326" t="e">
        <f>SALIDA[[#This Row],[CODIGO]]&amp;"       "&amp;SALIDA[[#This Row],[FAMILIA]]</f>
        <v>#N/A</v>
      </c>
      <c r="K5326" t="e">
        <f>VLOOKUP(SALIDA[[#This Row],[CODIGO]],STOCK_STARSOFT[],5,FALSE)</f>
        <v>#N/A</v>
      </c>
      <c r="L5326" t="e">
        <f>SALIDA[[#This Row],[CANTIDAD]]*SALIDA[[#This Row],[PRECIO UND]]</f>
        <v>#N/A</v>
      </c>
    </row>
    <row r="5327" spans="1:12" x14ac:dyDescent="0.25">
      <c r="A5327" s="6"/>
      <c r="B5327" s="100" t="e">
        <f>VLOOKUP(SALIDA[[#This Row],[CODIGO]],STOCKSANLUIS[],2,FALSE)</f>
        <v>#N/A</v>
      </c>
      <c r="C5327" s="153"/>
      <c r="E5327" t="e">
        <f>IF(VLOOKUP(SALIDA[[#This Row],[CODIGO]],STOCKSANLUIS[],6,FALSE)=0,"PRODUCTO SIN STOCK/UBICACIÓN",VLOOKUP(SALIDA[[#This Row],[CODIGO]],STOCKSANLUIS[],6,FALSE))</f>
        <v>#N/A</v>
      </c>
      <c r="F5327" t="e">
        <f>SALIDA[[#This Row],[CANTIDAD]]/SALIDA[[#This Row],[UND MEDIDA]]</f>
        <v>#N/A</v>
      </c>
      <c r="G5327" t="e">
        <f>VLOOKUP(SALIDA[[#This Row],[CODIGO]],FAMILIAS[],4,FALSE)</f>
        <v>#N/A</v>
      </c>
      <c r="H5327" s="10" t="e">
        <f>IF(VLOOKUP(SALIDA[[#This Row],[CODIGO]],STOCKSANLUIS[],7,FALSE)=0,"PRODUCTO SIN STOCK/UBICACIÓN",VLOOKUP(SALIDA[[#This Row],[CODIGO]],STOCKSANLUIS[],7,FALSE))</f>
        <v>#N/A</v>
      </c>
      <c r="I5327" s="10"/>
      <c r="J5327" t="e">
        <f>SALIDA[[#This Row],[CODIGO]]&amp;"       "&amp;SALIDA[[#This Row],[FAMILIA]]</f>
        <v>#N/A</v>
      </c>
      <c r="K5327" t="e">
        <f>VLOOKUP(SALIDA[[#This Row],[CODIGO]],STOCK_STARSOFT[],5,FALSE)</f>
        <v>#N/A</v>
      </c>
      <c r="L5327" t="e">
        <f>SALIDA[[#This Row],[CANTIDAD]]*SALIDA[[#This Row],[PRECIO UND]]</f>
        <v>#N/A</v>
      </c>
    </row>
    <row r="5328" spans="1:12" x14ac:dyDescent="0.25">
      <c r="A5328" s="6"/>
      <c r="B5328" s="100" t="e">
        <f>VLOOKUP(SALIDA[[#This Row],[CODIGO]],STOCKSANLUIS[],2,FALSE)</f>
        <v>#N/A</v>
      </c>
      <c r="C5328" s="153"/>
      <c r="E5328" t="e">
        <f>IF(VLOOKUP(SALIDA[[#This Row],[CODIGO]],STOCKSANLUIS[],6,FALSE)=0,"PRODUCTO SIN STOCK/UBICACIÓN",VLOOKUP(SALIDA[[#This Row],[CODIGO]],STOCKSANLUIS[],6,FALSE))</f>
        <v>#N/A</v>
      </c>
      <c r="F5328" t="e">
        <f>SALIDA[[#This Row],[CANTIDAD]]/SALIDA[[#This Row],[UND MEDIDA]]</f>
        <v>#N/A</v>
      </c>
      <c r="G5328" t="e">
        <f>VLOOKUP(SALIDA[[#This Row],[CODIGO]],FAMILIAS[],4,FALSE)</f>
        <v>#N/A</v>
      </c>
      <c r="H5328" s="10" t="e">
        <f>IF(VLOOKUP(SALIDA[[#This Row],[CODIGO]],STOCKSANLUIS[],7,FALSE)=0,"PRODUCTO SIN STOCK/UBICACIÓN",VLOOKUP(SALIDA[[#This Row],[CODIGO]],STOCKSANLUIS[],7,FALSE))</f>
        <v>#N/A</v>
      </c>
      <c r="I5328" s="10"/>
      <c r="J5328" t="e">
        <f>SALIDA[[#This Row],[CODIGO]]&amp;"       "&amp;SALIDA[[#This Row],[FAMILIA]]</f>
        <v>#N/A</v>
      </c>
      <c r="K5328" t="e">
        <f>VLOOKUP(SALIDA[[#This Row],[CODIGO]],STOCK_STARSOFT[],5,FALSE)</f>
        <v>#N/A</v>
      </c>
      <c r="L5328" t="e">
        <f>SALIDA[[#This Row],[CANTIDAD]]*SALIDA[[#This Row],[PRECIO UND]]</f>
        <v>#N/A</v>
      </c>
    </row>
    <row r="5329" spans="1:12" x14ac:dyDescent="0.25">
      <c r="A5329" s="6"/>
      <c r="B5329" s="100" t="e">
        <f>VLOOKUP(SALIDA[[#This Row],[CODIGO]],STOCKSANLUIS[],2,FALSE)</f>
        <v>#N/A</v>
      </c>
      <c r="C5329" s="153"/>
      <c r="E5329" t="e">
        <f>IF(VLOOKUP(SALIDA[[#This Row],[CODIGO]],STOCKSANLUIS[],6,FALSE)=0,"PRODUCTO SIN STOCK/UBICACIÓN",VLOOKUP(SALIDA[[#This Row],[CODIGO]],STOCKSANLUIS[],6,FALSE))</f>
        <v>#N/A</v>
      </c>
      <c r="F5329" t="e">
        <f>SALIDA[[#This Row],[CANTIDAD]]/SALIDA[[#This Row],[UND MEDIDA]]</f>
        <v>#N/A</v>
      </c>
      <c r="G5329" t="e">
        <f>VLOOKUP(SALIDA[[#This Row],[CODIGO]],FAMILIAS[],4,FALSE)</f>
        <v>#N/A</v>
      </c>
      <c r="H5329" s="10" t="e">
        <f>IF(VLOOKUP(SALIDA[[#This Row],[CODIGO]],STOCKSANLUIS[],7,FALSE)=0,"PRODUCTO SIN STOCK/UBICACIÓN",VLOOKUP(SALIDA[[#This Row],[CODIGO]],STOCKSANLUIS[],7,FALSE))</f>
        <v>#N/A</v>
      </c>
      <c r="I5329" s="10"/>
      <c r="J5329" t="e">
        <f>SALIDA[[#This Row],[CODIGO]]&amp;"       "&amp;SALIDA[[#This Row],[FAMILIA]]</f>
        <v>#N/A</v>
      </c>
      <c r="K5329" t="e">
        <f>VLOOKUP(SALIDA[[#This Row],[CODIGO]],STOCK_STARSOFT[],5,FALSE)</f>
        <v>#N/A</v>
      </c>
      <c r="L5329" t="e">
        <f>SALIDA[[#This Row],[CANTIDAD]]*SALIDA[[#This Row],[PRECIO UND]]</f>
        <v>#N/A</v>
      </c>
    </row>
    <row r="5330" spans="1:12" x14ac:dyDescent="0.25">
      <c r="A5330" s="6"/>
      <c r="B5330" s="100" t="e">
        <f>VLOOKUP(SALIDA[[#This Row],[CODIGO]],STOCKSANLUIS[],2,FALSE)</f>
        <v>#N/A</v>
      </c>
      <c r="C5330" s="153"/>
      <c r="E5330" t="e">
        <f>IF(VLOOKUP(SALIDA[[#This Row],[CODIGO]],STOCKSANLUIS[],6,FALSE)=0,"PRODUCTO SIN STOCK/UBICACIÓN",VLOOKUP(SALIDA[[#This Row],[CODIGO]],STOCKSANLUIS[],6,FALSE))</f>
        <v>#N/A</v>
      </c>
      <c r="F5330" t="e">
        <f>SALIDA[[#This Row],[CANTIDAD]]/SALIDA[[#This Row],[UND MEDIDA]]</f>
        <v>#N/A</v>
      </c>
      <c r="G5330" t="e">
        <f>VLOOKUP(SALIDA[[#This Row],[CODIGO]],FAMILIAS[],4,FALSE)</f>
        <v>#N/A</v>
      </c>
      <c r="H5330" s="10" t="e">
        <f>IF(VLOOKUP(SALIDA[[#This Row],[CODIGO]],STOCKSANLUIS[],7,FALSE)=0,"PRODUCTO SIN STOCK/UBICACIÓN",VLOOKUP(SALIDA[[#This Row],[CODIGO]],STOCKSANLUIS[],7,FALSE))</f>
        <v>#N/A</v>
      </c>
      <c r="I5330" s="10"/>
      <c r="J5330" t="e">
        <f>SALIDA[[#This Row],[CODIGO]]&amp;"       "&amp;SALIDA[[#This Row],[FAMILIA]]</f>
        <v>#N/A</v>
      </c>
      <c r="K5330" t="e">
        <f>VLOOKUP(SALIDA[[#This Row],[CODIGO]],STOCK_STARSOFT[],5,FALSE)</f>
        <v>#N/A</v>
      </c>
      <c r="L5330" t="e">
        <f>SALIDA[[#This Row],[CANTIDAD]]*SALIDA[[#This Row],[PRECIO UND]]</f>
        <v>#N/A</v>
      </c>
    </row>
    <row r="5331" spans="1:12" x14ac:dyDescent="0.25">
      <c r="A5331" s="6"/>
      <c r="B5331" s="100" t="e">
        <f>VLOOKUP(SALIDA[[#This Row],[CODIGO]],STOCKSANLUIS[],2,FALSE)</f>
        <v>#N/A</v>
      </c>
      <c r="C5331" s="153"/>
      <c r="E5331" t="e">
        <f>IF(VLOOKUP(SALIDA[[#This Row],[CODIGO]],STOCKSANLUIS[],6,FALSE)=0,"PRODUCTO SIN STOCK/UBICACIÓN",VLOOKUP(SALIDA[[#This Row],[CODIGO]],STOCKSANLUIS[],6,FALSE))</f>
        <v>#N/A</v>
      </c>
      <c r="F5331" t="e">
        <f>SALIDA[[#This Row],[CANTIDAD]]/SALIDA[[#This Row],[UND MEDIDA]]</f>
        <v>#N/A</v>
      </c>
      <c r="G5331" t="e">
        <f>VLOOKUP(SALIDA[[#This Row],[CODIGO]],FAMILIAS[],4,FALSE)</f>
        <v>#N/A</v>
      </c>
      <c r="H5331" s="10" t="e">
        <f>IF(VLOOKUP(SALIDA[[#This Row],[CODIGO]],STOCKSANLUIS[],7,FALSE)=0,"PRODUCTO SIN STOCK/UBICACIÓN",VLOOKUP(SALIDA[[#This Row],[CODIGO]],STOCKSANLUIS[],7,FALSE))</f>
        <v>#N/A</v>
      </c>
      <c r="I5331" s="10"/>
      <c r="J5331" t="e">
        <f>SALIDA[[#This Row],[CODIGO]]&amp;"       "&amp;SALIDA[[#This Row],[FAMILIA]]</f>
        <v>#N/A</v>
      </c>
      <c r="K5331" t="e">
        <f>VLOOKUP(SALIDA[[#This Row],[CODIGO]],STOCK_STARSOFT[],5,FALSE)</f>
        <v>#N/A</v>
      </c>
      <c r="L5331" t="e">
        <f>SALIDA[[#This Row],[CANTIDAD]]*SALIDA[[#This Row],[PRECIO UND]]</f>
        <v>#N/A</v>
      </c>
    </row>
    <row r="5332" spans="1:12" x14ac:dyDescent="0.25">
      <c r="A5332" s="6"/>
      <c r="B5332" s="100" t="e">
        <f>VLOOKUP(SALIDA[[#This Row],[CODIGO]],STOCKSANLUIS[],2,FALSE)</f>
        <v>#N/A</v>
      </c>
      <c r="C5332" s="153"/>
      <c r="E5332" t="e">
        <f>IF(VLOOKUP(SALIDA[[#This Row],[CODIGO]],STOCKSANLUIS[],6,FALSE)=0,"PRODUCTO SIN STOCK/UBICACIÓN",VLOOKUP(SALIDA[[#This Row],[CODIGO]],STOCKSANLUIS[],6,FALSE))</f>
        <v>#N/A</v>
      </c>
      <c r="F5332" t="e">
        <f>SALIDA[[#This Row],[CANTIDAD]]/SALIDA[[#This Row],[UND MEDIDA]]</f>
        <v>#N/A</v>
      </c>
      <c r="G5332" t="e">
        <f>VLOOKUP(SALIDA[[#This Row],[CODIGO]],FAMILIAS[],4,FALSE)</f>
        <v>#N/A</v>
      </c>
      <c r="H5332" s="10" t="e">
        <f>IF(VLOOKUP(SALIDA[[#This Row],[CODIGO]],STOCKSANLUIS[],7,FALSE)=0,"PRODUCTO SIN STOCK/UBICACIÓN",VLOOKUP(SALIDA[[#This Row],[CODIGO]],STOCKSANLUIS[],7,FALSE))</f>
        <v>#N/A</v>
      </c>
      <c r="I5332" s="10"/>
      <c r="J5332" t="e">
        <f>SALIDA[[#This Row],[CODIGO]]&amp;"       "&amp;SALIDA[[#This Row],[FAMILIA]]</f>
        <v>#N/A</v>
      </c>
      <c r="K5332" t="e">
        <f>VLOOKUP(SALIDA[[#This Row],[CODIGO]],STOCK_STARSOFT[],5,FALSE)</f>
        <v>#N/A</v>
      </c>
      <c r="L5332" t="e">
        <f>SALIDA[[#This Row],[CANTIDAD]]*SALIDA[[#This Row],[PRECIO UND]]</f>
        <v>#N/A</v>
      </c>
    </row>
    <row r="5333" spans="1:12" x14ac:dyDescent="0.25">
      <c r="A5333" s="6"/>
      <c r="B5333" s="100" t="e">
        <f>VLOOKUP(SALIDA[[#This Row],[CODIGO]],STOCKSANLUIS[],2,FALSE)</f>
        <v>#N/A</v>
      </c>
      <c r="C5333" s="153"/>
      <c r="E5333" t="e">
        <f>IF(VLOOKUP(SALIDA[[#This Row],[CODIGO]],STOCKSANLUIS[],6,FALSE)=0,"PRODUCTO SIN STOCK/UBICACIÓN",VLOOKUP(SALIDA[[#This Row],[CODIGO]],STOCKSANLUIS[],6,FALSE))</f>
        <v>#N/A</v>
      </c>
      <c r="F5333" t="e">
        <f>SALIDA[[#This Row],[CANTIDAD]]/SALIDA[[#This Row],[UND MEDIDA]]</f>
        <v>#N/A</v>
      </c>
      <c r="G5333" t="e">
        <f>VLOOKUP(SALIDA[[#This Row],[CODIGO]],FAMILIAS[],4,FALSE)</f>
        <v>#N/A</v>
      </c>
      <c r="H5333" s="10" t="e">
        <f>IF(VLOOKUP(SALIDA[[#This Row],[CODIGO]],STOCKSANLUIS[],7,FALSE)=0,"PRODUCTO SIN STOCK/UBICACIÓN",VLOOKUP(SALIDA[[#This Row],[CODIGO]],STOCKSANLUIS[],7,FALSE))</f>
        <v>#N/A</v>
      </c>
      <c r="I5333" s="10"/>
      <c r="J5333" t="e">
        <f>SALIDA[[#This Row],[CODIGO]]&amp;"       "&amp;SALIDA[[#This Row],[FAMILIA]]</f>
        <v>#N/A</v>
      </c>
      <c r="K5333" t="e">
        <f>VLOOKUP(SALIDA[[#This Row],[CODIGO]],STOCK_STARSOFT[],5,FALSE)</f>
        <v>#N/A</v>
      </c>
      <c r="L5333" t="e">
        <f>SALIDA[[#This Row],[CANTIDAD]]*SALIDA[[#This Row],[PRECIO UND]]</f>
        <v>#N/A</v>
      </c>
    </row>
    <row r="5334" spans="1:12" x14ac:dyDescent="0.25">
      <c r="A5334" s="6"/>
      <c r="B5334" s="100" t="e">
        <f>VLOOKUP(SALIDA[[#This Row],[CODIGO]],STOCKSANLUIS[],2,FALSE)</f>
        <v>#N/A</v>
      </c>
      <c r="C5334" s="153"/>
      <c r="E5334" t="e">
        <f>IF(VLOOKUP(SALIDA[[#This Row],[CODIGO]],STOCKSANLUIS[],6,FALSE)=0,"PRODUCTO SIN STOCK/UBICACIÓN",VLOOKUP(SALIDA[[#This Row],[CODIGO]],STOCKSANLUIS[],6,FALSE))</f>
        <v>#N/A</v>
      </c>
      <c r="F5334" t="e">
        <f>SALIDA[[#This Row],[CANTIDAD]]/SALIDA[[#This Row],[UND MEDIDA]]</f>
        <v>#N/A</v>
      </c>
      <c r="G5334" t="e">
        <f>VLOOKUP(SALIDA[[#This Row],[CODIGO]],FAMILIAS[],4,FALSE)</f>
        <v>#N/A</v>
      </c>
      <c r="H5334" s="10" t="e">
        <f>IF(VLOOKUP(SALIDA[[#This Row],[CODIGO]],STOCKSANLUIS[],7,FALSE)=0,"PRODUCTO SIN STOCK/UBICACIÓN",VLOOKUP(SALIDA[[#This Row],[CODIGO]],STOCKSANLUIS[],7,FALSE))</f>
        <v>#N/A</v>
      </c>
      <c r="I5334" s="10"/>
      <c r="J5334" t="e">
        <f>SALIDA[[#This Row],[CODIGO]]&amp;"       "&amp;SALIDA[[#This Row],[FAMILIA]]</f>
        <v>#N/A</v>
      </c>
      <c r="K5334" t="e">
        <f>VLOOKUP(SALIDA[[#This Row],[CODIGO]],STOCK_STARSOFT[],5,FALSE)</f>
        <v>#N/A</v>
      </c>
      <c r="L5334" t="e">
        <f>SALIDA[[#This Row],[CANTIDAD]]*SALIDA[[#This Row],[PRECIO UND]]</f>
        <v>#N/A</v>
      </c>
    </row>
    <row r="5335" spans="1:12" x14ac:dyDescent="0.25">
      <c r="A5335" s="6"/>
      <c r="B5335" s="100" t="e">
        <f>VLOOKUP(SALIDA[[#This Row],[CODIGO]],STOCKSANLUIS[],2,FALSE)</f>
        <v>#N/A</v>
      </c>
      <c r="C5335" s="153"/>
      <c r="E5335" t="e">
        <f>IF(VLOOKUP(SALIDA[[#This Row],[CODIGO]],STOCKSANLUIS[],6,FALSE)=0,"PRODUCTO SIN STOCK/UBICACIÓN",VLOOKUP(SALIDA[[#This Row],[CODIGO]],STOCKSANLUIS[],6,FALSE))</f>
        <v>#N/A</v>
      </c>
      <c r="F5335" t="e">
        <f>SALIDA[[#This Row],[CANTIDAD]]/SALIDA[[#This Row],[UND MEDIDA]]</f>
        <v>#N/A</v>
      </c>
      <c r="G5335" t="e">
        <f>VLOOKUP(SALIDA[[#This Row],[CODIGO]],FAMILIAS[],4,FALSE)</f>
        <v>#N/A</v>
      </c>
      <c r="H5335" s="10" t="e">
        <f>IF(VLOOKUP(SALIDA[[#This Row],[CODIGO]],STOCKSANLUIS[],7,FALSE)=0,"PRODUCTO SIN STOCK/UBICACIÓN",VLOOKUP(SALIDA[[#This Row],[CODIGO]],STOCKSANLUIS[],7,FALSE))</f>
        <v>#N/A</v>
      </c>
      <c r="I5335" s="10"/>
      <c r="J5335" t="e">
        <f>SALIDA[[#This Row],[CODIGO]]&amp;"       "&amp;SALIDA[[#This Row],[FAMILIA]]</f>
        <v>#N/A</v>
      </c>
      <c r="K5335" t="e">
        <f>VLOOKUP(SALIDA[[#This Row],[CODIGO]],STOCK_STARSOFT[],5,FALSE)</f>
        <v>#N/A</v>
      </c>
      <c r="L5335" t="e">
        <f>SALIDA[[#This Row],[CANTIDAD]]*SALIDA[[#This Row],[PRECIO UND]]</f>
        <v>#N/A</v>
      </c>
    </row>
    <row r="5336" spans="1:12" x14ac:dyDescent="0.25">
      <c r="A5336" s="6"/>
      <c r="B5336" s="100" t="e">
        <f>VLOOKUP(SALIDA[[#This Row],[CODIGO]],STOCKSANLUIS[],2,FALSE)</f>
        <v>#N/A</v>
      </c>
      <c r="C5336" s="153"/>
      <c r="E5336" t="e">
        <f>IF(VLOOKUP(SALIDA[[#This Row],[CODIGO]],STOCKSANLUIS[],6,FALSE)=0,"PRODUCTO SIN STOCK/UBICACIÓN",VLOOKUP(SALIDA[[#This Row],[CODIGO]],STOCKSANLUIS[],6,FALSE))</f>
        <v>#N/A</v>
      </c>
      <c r="F5336" t="e">
        <f>SALIDA[[#This Row],[CANTIDAD]]/SALIDA[[#This Row],[UND MEDIDA]]</f>
        <v>#N/A</v>
      </c>
      <c r="G5336" t="e">
        <f>VLOOKUP(SALIDA[[#This Row],[CODIGO]],FAMILIAS[],4,FALSE)</f>
        <v>#N/A</v>
      </c>
      <c r="H5336" s="10" t="e">
        <f>IF(VLOOKUP(SALIDA[[#This Row],[CODIGO]],STOCKSANLUIS[],7,FALSE)=0,"PRODUCTO SIN STOCK/UBICACIÓN",VLOOKUP(SALIDA[[#This Row],[CODIGO]],STOCKSANLUIS[],7,FALSE))</f>
        <v>#N/A</v>
      </c>
      <c r="I5336" s="10"/>
      <c r="J5336" t="e">
        <f>SALIDA[[#This Row],[CODIGO]]&amp;"       "&amp;SALIDA[[#This Row],[FAMILIA]]</f>
        <v>#N/A</v>
      </c>
      <c r="K5336" t="e">
        <f>VLOOKUP(SALIDA[[#This Row],[CODIGO]],STOCK_STARSOFT[],5,FALSE)</f>
        <v>#N/A</v>
      </c>
      <c r="L5336" t="e">
        <f>SALIDA[[#This Row],[CANTIDAD]]*SALIDA[[#This Row],[PRECIO UND]]</f>
        <v>#N/A</v>
      </c>
    </row>
    <row r="5337" spans="1:12" x14ac:dyDescent="0.25">
      <c r="A5337" s="6"/>
      <c r="B5337" s="100" t="e">
        <f>VLOOKUP(SALIDA[[#This Row],[CODIGO]],STOCKSANLUIS[],2,FALSE)</f>
        <v>#N/A</v>
      </c>
      <c r="C5337" s="153"/>
      <c r="E5337" t="e">
        <f>IF(VLOOKUP(SALIDA[[#This Row],[CODIGO]],STOCKSANLUIS[],6,FALSE)=0,"PRODUCTO SIN STOCK/UBICACIÓN",VLOOKUP(SALIDA[[#This Row],[CODIGO]],STOCKSANLUIS[],6,FALSE))</f>
        <v>#N/A</v>
      </c>
      <c r="F5337" t="e">
        <f>SALIDA[[#This Row],[CANTIDAD]]/SALIDA[[#This Row],[UND MEDIDA]]</f>
        <v>#N/A</v>
      </c>
      <c r="G5337" t="e">
        <f>VLOOKUP(SALIDA[[#This Row],[CODIGO]],FAMILIAS[],4,FALSE)</f>
        <v>#N/A</v>
      </c>
      <c r="H5337" s="10" t="e">
        <f>IF(VLOOKUP(SALIDA[[#This Row],[CODIGO]],STOCKSANLUIS[],7,FALSE)=0,"PRODUCTO SIN STOCK/UBICACIÓN",VLOOKUP(SALIDA[[#This Row],[CODIGO]],STOCKSANLUIS[],7,FALSE))</f>
        <v>#N/A</v>
      </c>
      <c r="I5337" s="10"/>
      <c r="J5337" t="e">
        <f>SALIDA[[#This Row],[CODIGO]]&amp;"       "&amp;SALIDA[[#This Row],[FAMILIA]]</f>
        <v>#N/A</v>
      </c>
      <c r="K5337" t="e">
        <f>VLOOKUP(SALIDA[[#This Row],[CODIGO]],STOCK_STARSOFT[],5,FALSE)</f>
        <v>#N/A</v>
      </c>
      <c r="L5337" t="e">
        <f>SALIDA[[#This Row],[CANTIDAD]]*SALIDA[[#This Row],[PRECIO UND]]</f>
        <v>#N/A</v>
      </c>
    </row>
    <row r="5338" spans="1:12" x14ac:dyDescent="0.25">
      <c r="A5338" s="6"/>
      <c r="B5338" s="100" t="e">
        <f>VLOOKUP(SALIDA[[#This Row],[CODIGO]],STOCKSANLUIS[],2,FALSE)</f>
        <v>#N/A</v>
      </c>
      <c r="C5338" s="153"/>
      <c r="E5338" t="e">
        <f>IF(VLOOKUP(SALIDA[[#This Row],[CODIGO]],STOCKSANLUIS[],6,FALSE)=0,"PRODUCTO SIN STOCK/UBICACIÓN",VLOOKUP(SALIDA[[#This Row],[CODIGO]],STOCKSANLUIS[],6,FALSE))</f>
        <v>#N/A</v>
      </c>
      <c r="F5338" t="e">
        <f>SALIDA[[#This Row],[CANTIDAD]]/SALIDA[[#This Row],[UND MEDIDA]]</f>
        <v>#N/A</v>
      </c>
      <c r="G5338" t="e">
        <f>VLOOKUP(SALIDA[[#This Row],[CODIGO]],FAMILIAS[],4,FALSE)</f>
        <v>#N/A</v>
      </c>
      <c r="H5338" s="10" t="e">
        <f>IF(VLOOKUP(SALIDA[[#This Row],[CODIGO]],STOCKSANLUIS[],7,FALSE)=0,"PRODUCTO SIN STOCK/UBICACIÓN",VLOOKUP(SALIDA[[#This Row],[CODIGO]],STOCKSANLUIS[],7,FALSE))</f>
        <v>#N/A</v>
      </c>
      <c r="I5338" s="10"/>
      <c r="J5338" t="e">
        <f>SALIDA[[#This Row],[CODIGO]]&amp;"       "&amp;SALIDA[[#This Row],[FAMILIA]]</f>
        <v>#N/A</v>
      </c>
      <c r="K5338" t="e">
        <f>VLOOKUP(SALIDA[[#This Row],[CODIGO]],STOCK_STARSOFT[],5,FALSE)</f>
        <v>#N/A</v>
      </c>
      <c r="L5338" t="e">
        <f>SALIDA[[#This Row],[CANTIDAD]]*SALIDA[[#This Row],[PRECIO UND]]</f>
        <v>#N/A</v>
      </c>
    </row>
    <row r="5339" spans="1:12" x14ac:dyDescent="0.25">
      <c r="A5339" s="6"/>
      <c r="B5339" s="100" t="e">
        <f>VLOOKUP(SALIDA[[#This Row],[CODIGO]],STOCKSANLUIS[],2,FALSE)</f>
        <v>#N/A</v>
      </c>
      <c r="C5339" s="153"/>
      <c r="E5339" t="e">
        <f>IF(VLOOKUP(SALIDA[[#This Row],[CODIGO]],STOCKSANLUIS[],6,FALSE)=0,"PRODUCTO SIN STOCK/UBICACIÓN",VLOOKUP(SALIDA[[#This Row],[CODIGO]],STOCKSANLUIS[],6,FALSE))</f>
        <v>#N/A</v>
      </c>
      <c r="F5339" t="e">
        <f>SALIDA[[#This Row],[CANTIDAD]]/SALIDA[[#This Row],[UND MEDIDA]]</f>
        <v>#N/A</v>
      </c>
      <c r="G5339" t="e">
        <f>VLOOKUP(SALIDA[[#This Row],[CODIGO]],FAMILIAS[],4,FALSE)</f>
        <v>#N/A</v>
      </c>
      <c r="H5339" s="10" t="e">
        <f>IF(VLOOKUP(SALIDA[[#This Row],[CODIGO]],STOCKSANLUIS[],7,FALSE)=0,"PRODUCTO SIN STOCK/UBICACIÓN",VLOOKUP(SALIDA[[#This Row],[CODIGO]],STOCKSANLUIS[],7,FALSE))</f>
        <v>#N/A</v>
      </c>
      <c r="I5339" s="10"/>
      <c r="J5339" t="e">
        <f>SALIDA[[#This Row],[CODIGO]]&amp;"       "&amp;SALIDA[[#This Row],[FAMILIA]]</f>
        <v>#N/A</v>
      </c>
      <c r="K5339" t="e">
        <f>VLOOKUP(SALIDA[[#This Row],[CODIGO]],STOCK_STARSOFT[],5,FALSE)</f>
        <v>#N/A</v>
      </c>
      <c r="L5339" t="e">
        <f>SALIDA[[#This Row],[CANTIDAD]]*SALIDA[[#This Row],[PRECIO UND]]</f>
        <v>#N/A</v>
      </c>
    </row>
    <row r="5340" spans="1:12" x14ac:dyDescent="0.25">
      <c r="A5340" s="6"/>
      <c r="B5340" s="100" t="e">
        <f>VLOOKUP(SALIDA[[#This Row],[CODIGO]],STOCKSANLUIS[],2,FALSE)</f>
        <v>#N/A</v>
      </c>
      <c r="C5340" s="153"/>
      <c r="E5340" t="e">
        <f>IF(VLOOKUP(SALIDA[[#This Row],[CODIGO]],STOCKSANLUIS[],6,FALSE)=0,"PRODUCTO SIN STOCK/UBICACIÓN",VLOOKUP(SALIDA[[#This Row],[CODIGO]],STOCKSANLUIS[],6,FALSE))</f>
        <v>#N/A</v>
      </c>
      <c r="F5340" t="e">
        <f>SALIDA[[#This Row],[CANTIDAD]]/SALIDA[[#This Row],[UND MEDIDA]]</f>
        <v>#N/A</v>
      </c>
      <c r="G5340" t="e">
        <f>VLOOKUP(SALIDA[[#This Row],[CODIGO]],FAMILIAS[],4,FALSE)</f>
        <v>#N/A</v>
      </c>
      <c r="H5340" s="10" t="e">
        <f>IF(VLOOKUP(SALIDA[[#This Row],[CODIGO]],STOCKSANLUIS[],7,FALSE)=0,"PRODUCTO SIN STOCK/UBICACIÓN",VLOOKUP(SALIDA[[#This Row],[CODIGO]],STOCKSANLUIS[],7,FALSE))</f>
        <v>#N/A</v>
      </c>
      <c r="I5340" s="10"/>
      <c r="J5340" t="e">
        <f>SALIDA[[#This Row],[CODIGO]]&amp;"       "&amp;SALIDA[[#This Row],[FAMILIA]]</f>
        <v>#N/A</v>
      </c>
      <c r="K5340" t="e">
        <f>VLOOKUP(SALIDA[[#This Row],[CODIGO]],STOCK_STARSOFT[],5,FALSE)</f>
        <v>#N/A</v>
      </c>
      <c r="L5340" t="e">
        <f>SALIDA[[#This Row],[CANTIDAD]]*SALIDA[[#This Row],[PRECIO UND]]</f>
        <v>#N/A</v>
      </c>
    </row>
    <row r="5341" spans="1:12" x14ac:dyDescent="0.25">
      <c r="A5341" s="6"/>
      <c r="B5341" s="100" t="e">
        <f>VLOOKUP(SALIDA[[#This Row],[CODIGO]],STOCKSANLUIS[],2,FALSE)</f>
        <v>#N/A</v>
      </c>
      <c r="C5341" s="153"/>
      <c r="E5341" t="e">
        <f>IF(VLOOKUP(SALIDA[[#This Row],[CODIGO]],STOCKSANLUIS[],6,FALSE)=0,"PRODUCTO SIN STOCK/UBICACIÓN",VLOOKUP(SALIDA[[#This Row],[CODIGO]],STOCKSANLUIS[],6,FALSE))</f>
        <v>#N/A</v>
      </c>
      <c r="F5341" t="e">
        <f>SALIDA[[#This Row],[CANTIDAD]]/SALIDA[[#This Row],[UND MEDIDA]]</f>
        <v>#N/A</v>
      </c>
      <c r="G5341" t="e">
        <f>VLOOKUP(SALIDA[[#This Row],[CODIGO]],FAMILIAS[],4,FALSE)</f>
        <v>#N/A</v>
      </c>
      <c r="H5341" s="10" t="e">
        <f>IF(VLOOKUP(SALIDA[[#This Row],[CODIGO]],STOCKSANLUIS[],7,FALSE)=0,"PRODUCTO SIN STOCK/UBICACIÓN",VLOOKUP(SALIDA[[#This Row],[CODIGO]],STOCKSANLUIS[],7,FALSE))</f>
        <v>#N/A</v>
      </c>
      <c r="I5341" s="10"/>
      <c r="J5341" t="e">
        <f>SALIDA[[#This Row],[CODIGO]]&amp;"       "&amp;SALIDA[[#This Row],[FAMILIA]]</f>
        <v>#N/A</v>
      </c>
      <c r="K5341" t="e">
        <f>VLOOKUP(SALIDA[[#This Row],[CODIGO]],STOCK_STARSOFT[],5,FALSE)</f>
        <v>#N/A</v>
      </c>
      <c r="L5341" t="e">
        <f>SALIDA[[#This Row],[CANTIDAD]]*SALIDA[[#This Row],[PRECIO UND]]</f>
        <v>#N/A</v>
      </c>
    </row>
    <row r="5342" spans="1:12" x14ac:dyDescent="0.25">
      <c r="A5342" s="6"/>
      <c r="B5342" s="100" t="e">
        <f>VLOOKUP(SALIDA[[#This Row],[CODIGO]],STOCKSANLUIS[],2,FALSE)</f>
        <v>#N/A</v>
      </c>
      <c r="C5342" s="153"/>
      <c r="E5342" t="e">
        <f>IF(VLOOKUP(SALIDA[[#This Row],[CODIGO]],STOCKSANLUIS[],6,FALSE)=0,"PRODUCTO SIN STOCK/UBICACIÓN",VLOOKUP(SALIDA[[#This Row],[CODIGO]],STOCKSANLUIS[],6,FALSE))</f>
        <v>#N/A</v>
      </c>
      <c r="F5342" t="e">
        <f>SALIDA[[#This Row],[CANTIDAD]]/SALIDA[[#This Row],[UND MEDIDA]]</f>
        <v>#N/A</v>
      </c>
      <c r="G5342" t="e">
        <f>VLOOKUP(SALIDA[[#This Row],[CODIGO]],FAMILIAS[],4,FALSE)</f>
        <v>#N/A</v>
      </c>
      <c r="H5342" s="10" t="e">
        <f>IF(VLOOKUP(SALIDA[[#This Row],[CODIGO]],STOCKSANLUIS[],7,FALSE)=0,"PRODUCTO SIN STOCK/UBICACIÓN",VLOOKUP(SALIDA[[#This Row],[CODIGO]],STOCKSANLUIS[],7,FALSE))</f>
        <v>#N/A</v>
      </c>
      <c r="I5342" s="10"/>
      <c r="J5342" t="e">
        <f>SALIDA[[#This Row],[CODIGO]]&amp;"       "&amp;SALIDA[[#This Row],[FAMILIA]]</f>
        <v>#N/A</v>
      </c>
      <c r="K5342" t="e">
        <f>VLOOKUP(SALIDA[[#This Row],[CODIGO]],STOCK_STARSOFT[],5,FALSE)</f>
        <v>#N/A</v>
      </c>
      <c r="L5342" t="e">
        <f>SALIDA[[#This Row],[CANTIDAD]]*SALIDA[[#This Row],[PRECIO UND]]</f>
        <v>#N/A</v>
      </c>
    </row>
    <row r="5343" spans="1:12" x14ac:dyDescent="0.25">
      <c r="A5343" s="6"/>
      <c r="B5343" s="100" t="e">
        <f>VLOOKUP(SALIDA[[#This Row],[CODIGO]],STOCKSANLUIS[],2,FALSE)</f>
        <v>#N/A</v>
      </c>
      <c r="C5343" s="153"/>
      <c r="E5343" t="e">
        <f>IF(VLOOKUP(SALIDA[[#This Row],[CODIGO]],STOCKSANLUIS[],6,FALSE)=0,"PRODUCTO SIN STOCK/UBICACIÓN",VLOOKUP(SALIDA[[#This Row],[CODIGO]],STOCKSANLUIS[],6,FALSE))</f>
        <v>#N/A</v>
      </c>
      <c r="F5343" t="e">
        <f>SALIDA[[#This Row],[CANTIDAD]]/SALIDA[[#This Row],[UND MEDIDA]]</f>
        <v>#N/A</v>
      </c>
      <c r="G5343" t="e">
        <f>VLOOKUP(SALIDA[[#This Row],[CODIGO]],FAMILIAS[],4,FALSE)</f>
        <v>#N/A</v>
      </c>
      <c r="H5343" s="10" t="e">
        <f>IF(VLOOKUP(SALIDA[[#This Row],[CODIGO]],STOCKSANLUIS[],7,FALSE)=0,"PRODUCTO SIN STOCK/UBICACIÓN",VLOOKUP(SALIDA[[#This Row],[CODIGO]],STOCKSANLUIS[],7,FALSE))</f>
        <v>#N/A</v>
      </c>
      <c r="I5343" s="10"/>
      <c r="J5343" t="e">
        <f>SALIDA[[#This Row],[CODIGO]]&amp;"       "&amp;SALIDA[[#This Row],[FAMILIA]]</f>
        <v>#N/A</v>
      </c>
      <c r="K5343" t="e">
        <f>VLOOKUP(SALIDA[[#This Row],[CODIGO]],STOCK_STARSOFT[],5,FALSE)</f>
        <v>#N/A</v>
      </c>
      <c r="L5343" t="e">
        <f>SALIDA[[#This Row],[CANTIDAD]]*SALIDA[[#This Row],[PRECIO UND]]</f>
        <v>#N/A</v>
      </c>
    </row>
    <row r="5344" spans="1:12" x14ac:dyDescent="0.25">
      <c r="A5344" s="6"/>
      <c r="B5344" s="100" t="e">
        <f>VLOOKUP(SALIDA[[#This Row],[CODIGO]],STOCKSANLUIS[],2,FALSE)</f>
        <v>#N/A</v>
      </c>
      <c r="C5344" s="153"/>
      <c r="E5344" t="e">
        <f>IF(VLOOKUP(SALIDA[[#This Row],[CODIGO]],STOCKSANLUIS[],6,FALSE)=0,"PRODUCTO SIN STOCK/UBICACIÓN",VLOOKUP(SALIDA[[#This Row],[CODIGO]],STOCKSANLUIS[],6,FALSE))</f>
        <v>#N/A</v>
      </c>
      <c r="F5344" t="e">
        <f>SALIDA[[#This Row],[CANTIDAD]]/SALIDA[[#This Row],[UND MEDIDA]]</f>
        <v>#N/A</v>
      </c>
      <c r="G5344" t="e">
        <f>VLOOKUP(SALIDA[[#This Row],[CODIGO]],FAMILIAS[],4,FALSE)</f>
        <v>#N/A</v>
      </c>
      <c r="H5344" s="10" t="e">
        <f>IF(VLOOKUP(SALIDA[[#This Row],[CODIGO]],STOCKSANLUIS[],7,FALSE)=0,"PRODUCTO SIN STOCK/UBICACIÓN",VLOOKUP(SALIDA[[#This Row],[CODIGO]],STOCKSANLUIS[],7,FALSE))</f>
        <v>#N/A</v>
      </c>
      <c r="I5344" s="10"/>
      <c r="J5344" t="e">
        <f>SALIDA[[#This Row],[CODIGO]]&amp;"       "&amp;SALIDA[[#This Row],[FAMILIA]]</f>
        <v>#N/A</v>
      </c>
      <c r="K5344" t="e">
        <f>VLOOKUP(SALIDA[[#This Row],[CODIGO]],STOCK_STARSOFT[],5,FALSE)</f>
        <v>#N/A</v>
      </c>
      <c r="L5344" t="e">
        <f>SALIDA[[#This Row],[CANTIDAD]]*SALIDA[[#This Row],[PRECIO UND]]</f>
        <v>#N/A</v>
      </c>
    </row>
    <row r="5345" spans="1:12" x14ac:dyDescent="0.25">
      <c r="A5345" s="6"/>
      <c r="B5345" s="100" t="e">
        <f>VLOOKUP(SALIDA[[#This Row],[CODIGO]],STOCKSANLUIS[],2,FALSE)</f>
        <v>#N/A</v>
      </c>
      <c r="C5345" s="153"/>
      <c r="E5345" t="e">
        <f>IF(VLOOKUP(SALIDA[[#This Row],[CODIGO]],STOCKSANLUIS[],6,FALSE)=0,"PRODUCTO SIN STOCK/UBICACIÓN",VLOOKUP(SALIDA[[#This Row],[CODIGO]],STOCKSANLUIS[],6,FALSE))</f>
        <v>#N/A</v>
      </c>
      <c r="F5345" t="e">
        <f>SALIDA[[#This Row],[CANTIDAD]]/SALIDA[[#This Row],[UND MEDIDA]]</f>
        <v>#N/A</v>
      </c>
      <c r="G5345" t="e">
        <f>VLOOKUP(SALIDA[[#This Row],[CODIGO]],FAMILIAS[],4,FALSE)</f>
        <v>#N/A</v>
      </c>
      <c r="H5345" s="10" t="e">
        <f>IF(VLOOKUP(SALIDA[[#This Row],[CODIGO]],STOCKSANLUIS[],7,FALSE)=0,"PRODUCTO SIN STOCK/UBICACIÓN",VLOOKUP(SALIDA[[#This Row],[CODIGO]],STOCKSANLUIS[],7,FALSE))</f>
        <v>#N/A</v>
      </c>
      <c r="I5345" s="10"/>
      <c r="J5345" t="e">
        <f>SALIDA[[#This Row],[CODIGO]]&amp;"       "&amp;SALIDA[[#This Row],[FAMILIA]]</f>
        <v>#N/A</v>
      </c>
      <c r="K5345" t="e">
        <f>VLOOKUP(SALIDA[[#This Row],[CODIGO]],STOCK_STARSOFT[],5,FALSE)</f>
        <v>#N/A</v>
      </c>
      <c r="L5345" t="e">
        <f>SALIDA[[#This Row],[CANTIDAD]]*SALIDA[[#This Row],[PRECIO UND]]</f>
        <v>#N/A</v>
      </c>
    </row>
    <row r="5346" spans="1:12" x14ac:dyDescent="0.25">
      <c r="A5346" s="6"/>
      <c r="B5346" s="100" t="e">
        <f>VLOOKUP(SALIDA[[#This Row],[CODIGO]],STOCKSANLUIS[],2,FALSE)</f>
        <v>#N/A</v>
      </c>
      <c r="C5346" s="153"/>
      <c r="E5346" t="e">
        <f>IF(VLOOKUP(SALIDA[[#This Row],[CODIGO]],STOCKSANLUIS[],6,FALSE)=0,"PRODUCTO SIN STOCK/UBICACIÓN",VLOOKUP(SALIDA[[#This Row],[CODIGO]],STOCKSANLUIS[],6,FALSE))</f>
        <v>#N/A</v>
      </c>
      <c r="F5346" t="e">
        <f>SALIDA[[#This Row],[CANTIDAD]]/SALIDA[[#This Row],[UND MEDIDA]]</f>
        <v>#N/A</v>
      </c>
      <c r="G5346" t="e">
        <f>VLOOKUP(SALIDA[[#This Row],[CODIGO]],FAMILIAS[],4,FALSE)</f>
        <v>#N/A</v>
      </c>
      <c r="H5346" s="10" t="e">
        <f>IF(VLOOKUP(SALIDA[[#This Row],[CODIGO]],STOCKSANLUIS[],7,FALSE)=0,"PRODUCTO SIN STOCK/UBICACIÓN",VLOOKUP(SALIDA[[#This Row],[CODIGO]],STOCKSANLUIS[],7,FALSE))</f>
        <v>#N/A</v>
      </c>
      <c r="I5346" s="10"/>
      <c r="J5346" t="e">
        <f>SALIDA[[#This Row],[CODIGO]]&amp;"       "&amp;SALIDA[[#This Row],[FAMILIA]]</f>
        <v>#N/A</v>
      </c>
      <c r="K5346" t="e">
        <f>VLOOKUP(SALIDA[[#This Row],[CODIGO]],STOCK_STARSOFT[],5,FALSE)</f>
        <v>#N/A</v>
      </c>
      <c r="L5346" t="e">
        <f>SALIDA[[#This Row],[CANTIDAD]]*SALIDA[[#This Row],[PRECIO UND]]</f>
        <v>#N/A</v>
      </c>
    </row>
    <row r="5347" spans="1:12" x14ac:dyDescent="0.25">
      <c r="A5347" s="6"/>
      <c r="B5347" s="100" t="e">
        <f>VLOOKUP(SALIDA[[#This Row],[CODIGO]],STOCKSANLUIS[],2,FALSE)</f>
        <v>#N/A</v>
      </c>
      <c r="C5347" s="153"/>
      <c r="E5347" t="e">
        <f>IF(VLOOKUP(SALIDA[[#This Row],[CODIGO]],STOCKSANLUIS[],6,FALSE)=0,"PRODUCTO SIN STOCK/UBICACIÓN",VLOOKUP(SALIDA[[#This Row],[CODIGO]],STOCKSANLUIS[],6,FALSE))</f>
        <v>#N/A</v>
      </c>
      <c r="F5347" t="e">
        <f>SALIDA[[#This Row],[CANTIDAD]]/SALIDA[[#This Row],[UND MEDIDA]]</f>
        <v>#N/A</v>
      </c>
      <c r="G5347" t="e">
        <f>VLOOKUP(SALIDA[[#This Row],[CODIGO]],FAMILIAS[],4,FALSE)</f>
        <v>#N/A</v>
      </c>
      <c r="H5347" s="10" t="e">
        <f>IF(VLOOKUP(SALIDA[[#This Row],[CODIGO]],STOCKSANLUIS[],7,FALSE)=0,"PRODUCTO SIN STOCK/UBICACIÓN",VLOOKUP(SALIDA[[#This Row],[CODIGO]],STOCKSANLUIS[],7,FALSE))</f>
        <v>#N/A</v>
      </c>
      <c r="I5347" s="10"/>
      <c r="J5347" t="e">
        <f>SALIDA[[#This Row],[CODIGO]]&amp;"       "&amp;SALIDA[[#This Row],[FAMILIA]]</f>
        <v>#N/A</v>
      </c>
      <c r="K5347" t="e">
        <f>VLOOKUP(SALIDA[[#This Row],[CODIGO]],STOCK_STARSOFT[],5,FALSE)</f>
        <v>#N/A</v>
      </c>
      <c r="L5347" t="e">
        <f>SALIDA[[#This Row],[CANTIDAD]]*SALIDA[[#This Row],[PRECIO UND]]</f>
        <v>#N/A</v>
      </c>
    </row>
    <row r="5348" spans="1:12" x14ac:dyDescent="0.25">
      <c r="A5348" s="6"/>
      <c r="B5348" s="100" t="e">
        <f>VLOOKUP(SALIDA[[#This Row],[CODIGO]],STOCKSANLUIS[],2,FALSE)</f>
        <v>#N/A</v>
      </c>
      <c r="C5348" s="153"/>
      <c r="E5348" t="e">
        <f>IF(VLOOKUP(SALIDA[[#This Row],[CODIGO]],STOCKSANLUIS[],6,FALSE)=0,"PRODUCTO SIN STOCK/UBICACIÓN",VLOOKUP(SALIDA[[#This Row],[CODIGO]],STOCKSANLUIS[],6,FALSE))</f>
        <v>#N/A</v>
      </c>
      <c r="F5348" t="e">
        <f>SALIDA[[#This Row],[CANTIDAD]]/SALIDA[[#This Row],[UND MEDIDA]]</f>
        <v>#N/A</v>
      </c>
      <c r="G5348" t="e">
        <f>VLOOKUP(SALIDA[[#This Row],[CODIGO]],FAMILIAS[],4,FALSE)</f>
        <v>#N/A</v>
      </c>
      <c r="H5348" s="10" t="e">
        <f>IF(VLOOKUP(SALIDA[[#This Row],[CODIGO]],STOCKSANLUIS[],7,FALSE)=0,"PRODUCTO SIN STOCK/UBICACIÓN",VLOOKUP(SALIDA[[#This Row],[CODIGO]],STOCKSANLUIS[],7,FALSE))</f>
        <v>#N/A</v>
      </c>
      <c r="I5348" s="10"/>
      <c r="J5348" t="e">
        <f>SALIDA[[#This Row],[CODIGO]]&amp;"       "&amp;SALIDA[[#This Row],[FAMILIA]]</f>
        <v>#N/A</v>
      </c>
      <c r="K5348" t="e">
        <f>VLOOKUP(SALIDA[[#This Row],[CODIGO]],STOCK_STARSOFT[],5,FALSE)</f>
        <v>#N/A</v>
      </c>
      <c r="L5348" t="e">
        <f>SALIDA[[#This Row],[CANTIDAD]]*SALIDA[[#This Row],[PRECIO UND]]</f>
        <v>#N/A</v>
      </c>
    </row>
    <row r="5349" spans="1:12" x14ac:dyDescent="0.25">
      <c r="A5349" s="6"/>
      <c r="B5349" s="100" t="e">
        <f>VLOOKUP(SALIDA[[#This Row],[CODIGO]],STOCKSANLUIS[],2,FALSE)</f>
        <v>#N/A</v>
      </c>
      <c r="C5349" s="153"/>
      <c r="E5349" t="e">
        <f>IF(VLOOKUP(SALIDA[[#This Row],[CODIGO]],STOCKSANLUIS[],6,FALSE)=0,"PRODUCTO SIN STOCK/UBICACIÓN",VLOOKUP(SALIDA[[#This Row],[CODIGO]],STOCKSANLUIS[],6,FALSE))</f>
        <v>#N/A</v>
      </c>
      <c r="F5349" t="e">
        <f>SALIDA[[#This Row],[CANTIDAD]]/SALIDA[[#This Row],[UND MEDIDA]]</f>
        <v>#N/A</v>
      </c>
      <c r="G5349" t="e">
        <f>VLOOKUP(SALIDA[[#This Row],[CODIGO]],FAMILIAS[],4,FALSE)</f>
        <v>#N/A</v>
      </c>
      <c r="H5349" s="10" t="e">
        <f>IF(VLOOKUP(SALIDA[[#This Row],[CODIGO]],STOCKSANLUIS[],7,FALSE)=0,"PRODUCTO SIN STOCK/UBICACIÓN",VLOOKUP(SALIDA[[#This Row],[CODIGO]],STOCKSANLUIS[],7,FALSE))</f>
        <v>#N/A</v>
      </c>
      <c r="I5349" s="10"/>
      <c r="J5349" t="e">
        <f>SALIDA[[#This Row],[CODIGO]]&amp;"       "&amp;SALIDA[[#This Row],[FAMILIA]]</f>
        <v>#N/A</v>
      </c>
      <c r="K5349" t="e">
        <f>VLOOKUP(SALIDA[[#This Row],[CODIGO]],STOCK_STARSOFT[],5,FALSE)</f>
        <v>#N/A</v>
      </c>
      <c r="L5349" t="e">
        <f>SALIDA[[#This Row],[CANTIDAD]]*SALIDA[[#This Row],[PRECIO UND]]</f>
        <v>#N/A</v>
      </c>
    </row>
    <row r="5350" spans="1:12" x14ac:dyDescent="0.25">
      <c r="A5350" s="6"/>
      <c r="B5350" s="100" t="e">
        <f>VLOOKUP(SALIDA[[#This Row],[CODIGO]],STOCKSANLUIS[],2,FALSE)</f>
        <v>#N/A</v>
      </c>
      <c r="C5350" s="153"/>
      <c r="E5350" t="e">
        <f>IF(VLOOKUP(SALIDA[[#This Row],[CODIGO]],STOCKSANLUIS[],6,FALSE)=0,"PRODUCTO SIN STOCK/UBICACIÓN",VLOOKUP(SALIDA[[#This Row],[CODIGO]],STOCKSANLUIS[],6,FALSE))</f>
        <v>#N/A</v>
      </c>
      <c r="F5350" t="e">
        <f>SALIDA[[#This Row],[CANTIDAD]]/SALIDA[[#This Row],[UND MEDIDA]]</f>
        <v>#N/A</v>
      </c>
      <c r="G5350" t="e">
        <f>VLOOKUP(SALIDA[[#This Row],[CODIGO]],FAMILIAS[],4,FALSE)</f>
        <v>#N/A</v>
      </c>
      <c r="H5350" s="10" t="e">
        <f>IF(VLOOKUP(SALIDA[[#This Row],[CODIGO]],STOCKSANLUIS[],7,FALSE)=0,"PRODUCTO SIN STOCK/UBICACIÓN",VLOOKUP(SALIDA[[#This Row],[CODIGO]],STOCKSANLUIS[],7,FALSE))</f>
        <v>#N/A</v>
      </c>
      <c r="I5350" s="10"/>
      <c r="J5350" t="e">
        <f>SALIDA[[#This Row],[CODIGO]]&amp;"       "&amp;SALIDA[[#This Row],[FAMILIA]]</f>
        <v>#N/A</v>
      </c>
      <c r="K5350" t="e">
        <f>VLOOKUP(SALIDA[[#This Row],[CODIGO]],STOCK_STARSOFT[],5,FALSE)</f>
        <v>#N/A</v>
      </c>
      <c r="L5350" t="e">
        <f>SALIDA[[#This Row],[CANTIDAD]]*SALIDA[[#This Row],[PRECIO UND]]</f>
        <v>#N/A</v>
      </c>
    </row>
    <row r="5351" spans="1:12" x14ac:dyDescent="0.25">
      <c r="A5351" s="6"/>
      <c r="B5351" s="100" t="e">
        <f>VLOOKUP(SALIDA[[#This Row],[CODIGO]],STOCKSANLUIS[],2,FALSE)</f>
        <v>#N/A</v>
      </c>
      <c r="C5351" s="153"/>
      <c r="E5351" t="e">
        <f>IF(VLOOKUP(SALIDA[[#This Row],[CODIGO]],STOCKSANLUIS[],6,FALSE)=0,"PRODUCTO SIN STOCK/UBICACIÓN",VLOOKUP(SALIDA[[#This Row],[CODIGO]],STOCKSANLUIS[],6,FALSE))</f>
        <v>#N/A</v>
      </c>
      <c r="F5351" t="e">
        <f>SALIDA[[#This Row],[CANTIDAD]]/SALIDA[[#This Row],[UND MEDIDA]]</f>
        <v>#N/A</v>
      </c>
      <c r="G5351" t="e">
        <f>VLOOKUP(SALIDA[[#This Row],[CODIGO]],FAMILIAS[],4,FALSE)</f>
        <v>#N/A</v>
      </c>
      <c r="H5351" s="10" t="e">
        <f>IF(VLOOKUP(SALIDA[[#This Row],[CODIGO]],STOCKSANLUIS[],7,FALSE)=0,"PRODUCTO SIN STOCK/UBICACIÓN",VLOOKUP(SALIDA[[#This Row],[CODIGO]],STOCKSANLUIS[],7,FALSE))</f>
        <v>#N/A</v>
      </c>
      <c r="I5351" s="10"/>
      <c r="J5351" t="e">
        <f>SALIDA[[#This Row],[CODIGO]]&amp;"       "&amp;SALIDA[[#This Row],[FAMILIA]]</f>
        <v>#N/A</v>
      </c>
      <c r="K5351" t="e">
        <f>VLOOKUP(SALIDA[[#This Row],[CODIGO]],STOCK_STARSOFT[],5,FALSE)</f>
        <v>#N/A</v>
      </c>
      <c r="L5351" t="e">
        <f>SALIDA[[#This Row],[CANTIDAD]]*SALIDA[[#This Row],[PRECIO UND]]</f>
        <v>#N/A</v>
      </c>
    </row>
    <row r="5352" spans="1:12" x14ac:dyDescent="0.25">
      <c r="A5352" s="6"/>
      <c r="B5352" s="100" t="e">
        <f>VLOOKUP(SALIDA[[#This Row],[CODIGO]],STOCKSANLUIS[],2,FALSE)</f>
        <v>#N/A</v>
      </c>
      <c r="C5352" s="153"/>
      <c r="E5352" t="e">
        <f>IF(VLOOKUP(SALIDA[[#This Row],[CODIGO]],STOCKSANLUIS[],6,FALSE)=0,"PRODUCTO SIN STOCK/UBICACIÓN",VLOOKUP(SALIDA[[#This Row],[CODIGO]],STOCKSANLUIS[],6,FALSE))</f>
        <v>#N/A</v>
      </c>
      <c r="F5352" t="e">
        <f>SALIDA[[#This Row],[CANTIDAD]]/SALIDA[[#This Row],[UND MEDIDA]]</f>
        <v>#N/A</v>
      </c>
      <c r="G5352" t="e">
        <f>VLOOKUP(SALIDA[[#This Row],[CODIGO]],FAMILIAS[],4,FALSE)</f>
        <v>#N/A</v>
      </c>
      <c r="H5352" s="10" t="e">
        <f>IF(VLOOKUP(SALIDA[[#This Row],[CODIGO]],STOCKSANLUIS[],7,FALSE)=0,"PRODUCTO SIN STOCK/UBICACIÓN",VLOOKUP(SALIDA[[#This Row],[CODIGO]],STOCKSANLUIS[],7,FALSE))</f>
        <v>#N/A</v>
      </c>
      <c r="I5352" s="10"/>
      <c r="J5352" t="e">
        <f>SALIDA[[#This Row],[CODIGO]]&amp;"       "&amp;SALIDA[[#This Row],[FAMILIA]]</f>
        <v>#N/A</v>
      </c>
      <c r="K5352" t="e">
        <f>VLOOKUP(SALIDA[[#This Row],[CODIGO]],STOCK_STARSOFT[],5,FALSE)</f>
        <v>#N/A</v>
      </c>
      <c r="L5352" t="e">
        <f>SALIDA[[#This Row],[CANTIDAD]]*SALIDA[[#This Row],[PRECIO UND]]</f>
        <v>#N/A</v>
      </c>
    </row>
    <row r="5353" spans="1:12" x14ac:dyDescent="0.25">
      <c r="A5353" s="6"/>
      <c r="B5353" s="100" t="e">
        <f>VLOOKUP(SALIDA[[#This Row],[CODIGO]],STOCKSANLUIS[],2,FALSE)</f>
        <v>#N/A</v>
      </c>
      <c r="C5353" s="153"/>
      <c r="E5353" t="e">
        <f>IF(VLOOKUP(SALIDA[[#This Row],[CODIGO]],STOCKSANLUIS[],6,FALSE)=0,"PRODUCTO SIN STOCK/UBICACIÓN",VLOOKUP(SALIDA[[#This Row],[CODIGO]],STOCKSANLUIS[],6,FALSE))</f>
        <v>#N/A</v>
      </c>
      <c r="F5353" t="e">
        <f>SALIDA[[#This Row],[CANTIDAD]]/SALIDA[[#This Row],[UND MEDIDA]]</f>
        <v>#N/A</v>
      </c>
      <c r="G5353" t="e">
        <f>VLOOKUP(SALIDA[[#This Row],[CODIGO]],FAMILIAS[],4,FALSE)</f>
        <v>#N/A</v>
      </c>
      <c r="H5353" s="10" t="e">
        <f>IF(VLOOKUP(SALIDA[[#This Row],[CODIGO]],STOCKSANLUIS[],7,FALSE)=0,"PRODUCTO SIN STOCK/UBICACIÓN",VLOOKUP(SALIDA[[#This Row],[CODIGO]],STOCKSANLUIS[],7,FALSE))</f>
        <v>#N/A</v>
      </c>
      <c r="I5353" s="10"/>
      <c r="J5353" t="e">
        <f>SALIDA[[#This Row],[CODIGO]]&amp;"       "&amp;SALIDA[[#This Row],[FAMILIA]]</f>
        <v>#N/A</v>
      </c>
      <c r="K5353" t="e">
        <f>VLOOKUP(SALIDA[[#This Row],[CODIGO]],STOCK_STARSOFT[],5,FALSE)</f>
        <v>#N/A</v>
      </c>
      <c r="L5353" t="e">
        <f>SALIDA[[#This Row],[CANTIDAD]]*SALIDA[[#This Row],[PRECIO UND]]</f>
        <v>#N/A</v>
      </c>
    </row>
    <row r="5354" spans="1:12" x14ac:dyDescent="0.25">
      <c r="A5354" s="6"/>
      <c r="B5354" s="100" t="e">
        <f>VLOOKUP(SALIDA[[#This Row],[CODIGO]],STOCKSANLUIS[],2,FALSE)</f>
        <v>#N/A</v>
      </c>
      <c r="C5354" s="153"/>
      <c r="E5354" t="e">
        <f>IF(VLOOKUP(SALIDA[[#This Row],[CODIGO]],STOCKSANLUIS[],6,FALSE)=0,"PRODUCTO SIN STOCK/UBICACIÓN",VLOOKUP(SALIDA[[#This Row],[CODIGO]],STOCKSANLUIS[],6,FALSE))</f>
        <v>#N/A</v>
      </c>
      <c r="F5354" t="e">
        <f>SALIDA[[#This Row],[CANTIDAD]]/SALIDA[[#This Row],[UND MEDIDA]]</f>
        <v>#N/A</v>
      </c>
      <c r="G5354" t="e">
        <f>VLOOKUP(SALIDA[[#This Row],[CODIGO]],FAMILIAS[],4,FALSE)</f>
        <v>#N/A</v>
      </c>
      <c r="H5354" s="10" t="e">
        <f>IF(VLOOKUP(SALIDA[[#This Row],[CODIGO]],STOCKSANLUIS[],7,FALSE)=0,"PRODUCTO SIN STOCK/UBICACIÓN",VLOOKUP(SALIDA[[#This Row],[CODIGO]],STOCKSANLUIS[],7,FALSE))</f>
        <v>#N/A</v>
      </c>
      <c r="I5354" s="10"/>
      <c r="J5354" t="e">
        <f>SALIDA[[#This Row],[CODIGO]]&amp;"       "&amp;SALIDA[[#This Row],[FAMILIA]]</f>
        <v>#N/A</v>
      </c>
      <c r="K5354" t="e">
        <f>VLOOKUP(SALIDA[[#This Row],[CODIGO]],STOCK_STARSOFT[],5,FALSE)</f>
        <v>#N/A</v>
      </c>
      <c r="L5354" t="e">
        <f>SALIDA[[#This Row],[CANTIDAD]]*SALIDA[[#This Row],[PRECIO UND]]</f>
        <v>#N/A</v>
      </c>
    </row>
    <row r="5355" spans="1:12" x14ac:dyDescent="0.25">
      <c r="A5355" s="6"/>
      <c r="B5355" s="100" t="e">
        <f>VLOOKUP(SALIDA[[#This Row],[CODIGO]],STOCKSANLUIS[],2,FALSE)</f>
        <v>#N/A</v>
      </c>
      <c r="C5355" s="153"/>
      <c r="E5355" t="e">
        <f>IF(VLOOKUP(SALIDA[[#This Row],[CODIGO]],STOCKSANLUIS[],6,FALSE)=0,"PRODUCTO SIN STOCK/UBICACIÓN",VLOOKUP(SALIDA[[#This Row],[CODIGO]],STOCKSANLUIS[],6,FALSE))</f>
        <v>#N/A</v>
      </c>
      <c r="F5355" t="e">
        <f>SALIDA[[#This Row],[CANTIDAD]]/SALIDA[[#This Row],[UND MEDIDA]]</f>
        <v>#N/A</v>
      </c>
      <c r="G5355" t="e">
        <f>VLOOKUP(SALIDA[[#This Row],[CODIGO]],FAMILIAS[],4,FALSE)</f>
        <v>#N/A</v>
      </c>
      <c r="H5355" s="10" t="e">
        <f>IF(VLOOKUP(SALIDA[[#This Row],[CODIGO]],STOCKSANLUIS[],7,FALSE)=0,"PRODUCTO SIN STOCK/UBICACIÓN",VLOOKUP(SALIDA[[#This Row],[CODIGO]],STOCKSANLUIS[],7,FALSE))</f>
        <v>#N/A</v>
      </c>
      <c r="I5355" s="10"/>
      <c r="J5355" t="e">
        <f>SALIDA[[#This Row],[CODIGO]]&amp;"       "&amp;SALIDA[[#This Row],[FAMILIA]]</f>
        <v>#N/A</v>
      </c>
      <c r="K5355" t="e">
        <f>VLOOKUP(SALIDA[[#This Row],[CODIGO]],STOCK_STARSOFT[],5,FALSE)</f>
        <v>#N/A</v>
      </c>
      <c r="L5355" t="e">
        <f>SALIDA[[#This Row],[CANTIDAD]]*SALIDA[[#This Row],[PRECIO UND]]</f>
        <v>#N/A</v>
      </c>
    </row>
    <row r="5356" spans="1:12" x14ac:dyDescent="0.25">
      <c r="A5356" s="6"/>
      <c r="B5356" s="100" t="e">
        <f>VLOOKUP(SALIDA[[#This Row],[CODIGO]],STOCKSANLUIS[],2,FALSE)</f>
        <v>#N/A</v>
      </c>
      <c r="C5356" s="153"/>
      <c r="E5356" t="e">
        <f>IF(VLOOKUP(SALIDA[[#This Row],[CODIGO]],STOCKSANLUIS[],6,FALSE)=0,"PRODUCTO SIN STOCK/UBICACIÓN",VLOOKUP(SALIDA[[#This Row],[CODIGO]],STOCKSANLUIS[],6,FALSE))</f>
        <v>#N/A</v>
      </c>
      <c r="F5356" t="e">
        <f>SALIDA[[#This Row],[CANTIDAD]]/SALIDA[[#This Row],[UND MEDIDA]]</f>
        <v>#N/A</v>
      </c>
      <c r="G5356" t="e">
        <f>VLOOKUP(SALIDA[[#This Row],[CODIGO]],FAMILIAS[],4,FALSE)</f>
        <v>#N/A</v>
      </c>
      <c r="H5356" s="10" t="e">
        <f>IF(VLOOKUP(SALIDA[[#This Row],[CODIGO]],STOCKSANLUIS[],7,FALSE)=0,"PRODUCTO SIN STOCK/UBICACIÓN",VLOOKUP(SALIDA[[#This Row],[CODIGO]],STOCKSANLUIS[],7,FALSE))</f>
        <v>#N/A</v>
      </c>
      <c r="I5356" s="10"/>
      <c r="J5356" t="e">
        <f>SALIDA[[#This Row],[CODIGO]]&amp;"       "&amp;SALIDA[[#This Row],[FAMILIA]]</f>
        <v>#N/A</v>
      </c>
      <c r="K5356" t="e">
        <f>VLOOKUP(SALIDA[[#This Row],[CODIGO]],STOCK_STARSOFT[],5,FALSE)</f>
        <v>#N/A</v>
      </c>
      <c r="L5356" t="e">
        <f>SALIDA[[#This Row],[CANTIDAD]]*SALIDA[[#This Row],[PRECIO UND]]</f>
        <v>#N/A</v>
      </c>
    </row>
    <row r="5357" spans="1:12" x14ac:dyDescent="0.25">
      <c r="A5357" s="6"/>
      <c r="B5357" s="100" t="e">
        <f>VLOOKUP(SALIDA[[#This Row],[CODIGO]],STOCKSANLUIS[],2,FALSE)</f>
        <v>#N/A</v>
      </c>
      <c r="C5357" s="153"/>
      <c r="E5357" t="e">
        <f>IF(VLOOKUP(SALIDA[[#This Row],[CODIGO]],STOCKSANLUIS[],6,FALSE)=0,"PRODUCTO SIN STOCK/UBICACIÓN",VLOOKUP(SALIDA[[#This Row],[CODIGO]],STOCKSANLUIS[],6,FALSE))</f>
        <v>#N/A</v>
      </c>
      <c r="F5357" t="e">
        <f>SALIDA[[#This Row],[CANTIDAD]]/SALIDA[[#This Row],[UND MEDIDA]]</f>
        <v>#N/A</v>
      </c>
      <c r="G5357" t="e">
        <f>VLOOKUP(SALIDA[[#This Row],[CODIGO]],FAMILIAS[],4,FALSE)</f>
        <v>#N/A</v>
      </c>
      <c r="H5357" s="10" t="e">
        <f>IF(VLOOKUP(SALIDA[[#This Row],[CODIGO]],STOCKSANLUIS[],7,FALSE)=0,"PRODUCTO SIN STOCK/UBICACIÓN",VLOOKUP(SALIDA[[#This Row],[CODIGO]],STOCKSANLUIS[],7,FALSE))</f>
        <v>#N/A</v>
      </c>
      <c r="I5357" s="10"/>
      <c r="J5357" t="e">
        <f>SALIDA[[#This Row],[CODIGO]]&amp;"       "&amp;SALIDA[[#This Row],[FAMILIA]]</f>
        <v>#N/A</v>
      </c>
      <c r="K5357" t="e">
        <f>VLOOKUP(SALIDA[[#This Row],[CODIGO]],STOCK_STARSOFT[],5,FALSE)</f>
        <v>#N/A</v>
      </c>
      <c r="L5357" t="e">
        <f>SALIDA[[#This Row],[CANTIDAD]]*SALIDA[[#This Row],[PRECIO UND]]</f>
        <v>#N/A</v>
      </c>
    </row>
    <row r="5358" spans="1:12" x14ac:dyDescent="0.25">
      <c r="A5358" s="6"/>
      <c r="B5358" s="100" t="e">
        <f>VLOOKUP(SALIDA[[#This Row],[CODIGO]],STOCKSANLUIS[],2,FALSE)</f>
        <v>#N/A</v>
      </c>
      <c r="C5358" s="153"/>
      <c r="E5358" t="e">
        <f>IF(VLOOKUP(SALIDA[[#This Row],[CODIGO]],STOCKSANLUIS[],6,FALSE)=0,"PRODUCTO SIN STOCK/UBICACIÓN",VLOOKUP(SALIDA[[#This Row],[CODIGO]],STOCKSANLUIS[],6,FALSE))</f>
        <v>#N/A</v>
      </c>
      <c r="F5358" t="e">
        <f>SALIDA[[#This Row],[CANTIDAD]]/SALIDA[[#This Row],[UND MEDIDA]]</f>
        <v>#N/A</v>
      </c>
      <c r="G5358" t="e">
        <f>VLOOKUP(SALIDA[[#This Row],[CODIGO]],FAMILIAS[],4,FALSE)</f>
        <v>#N/A</v>
      </c>
      <c r="H5358" s="10" t="e">
        <f>IF(VLOOKUP(SALIDA[[#This Row],[CODIGO]],STOCKSANLUIS[],7,FALSE)=0,"PRODUCTO SIN STOCK/UBICACIÓN",VLOOKUP(SALIDA[[#This Row],[CODIGO]],STOCKSANLUIS[],7,FALSE))</f>
        <v>#N/A</v>
      </c>
      <c r="I5358" s="10"/>
      <c r="J5358" t="e">
        <f>SALIDA[[#This Row],[CODIGO]]&amp;"       "&amp;SALIDA[[#This Row],[FAMILIA]]</f>
        <v>#N/A</v>
      </c>
      <c r="K5358" t="e">
        <f>VLOOKUP(SALIDA[[#This Row],[CODIGO]],STOCK_STARSOFT[],5,FALSE)</f>
        <v>#N/A</v>
      </c>
      <c r="L5358" t="e">
        <f>SALIDA[[#This Row],[CANTIDAD]]*SALIDA[[#This Row],[PRECIO UND]]</f>
        <v>#N/A</v>
      </c>
    </row>
    <row r="5359" spans="1:12" x14ac:dyDescent="0.25">
      <c r="A5359" s="6"/>
      <c r="B5359" s="100" t="e">
        <f>VLOOKUP(SALIDA[[#This Row],[CODIGO]],STOCKSANLUIS[],2,FALSE)</f>
        <v>#N/A</v>
      </c>
      <c r="C5359" s="153"/>
      <c r="E5359" t="e">
        <f>IF(VLOOKUP(SALIDA[[#This Row],[CODIGO]],STOCKSANLUIS[],6,FALSE)=0,"PRODUCTO SIN STOCK/UBICACIÓN",VLOOKUP(SALIDA[[#This Row],[CODIGO]],STOCKSANLUIS[],6,FALSE))</f>
        <v>#N/A</v>
      </c>
      <c r="F5359" t="e">
        <f>SALIDA[[#This Row],[CANTIDAD]]/SALIDA[[#This Row],[UND MEDIDA]]</f>
        <v>#N/A</v>
      </c>
      <c r="G5359" t="e">
        <f>VLOOKUP(SALIDA[[#This Row],[CODIGO]],FAMILIAS[],4,FALSE)</f>
        <v>#N/A</v>
      </c>
      <c r="H5359" s="10" t="e">
        <f>IF(VLOOKUP(SALIDA[[#This Row],[CODIGO]],STOCKSANLUIS[],7,FALSE)=0,"PRODUCTO SIN STOCK/UBICACIÓN",VLOOKUP(SALIDA[[#This Row],[CODIGO]],STOCKSANLUIS[],7,FALSE))</f>
        <v>#N/A</v>
      </c>
      <c r="I5359" s="10"/>
      <c r="J5359" t="e">
        <f>SALIDA[[#This Row],[CODIGO]]&amp;"       "&amp;SALIDA[[#This Row],[FAMILIA]]</f>
        <v>#N/A</v>
      </c>
      <c r="K5359" t="e">
        <f>VLOOKUP(SALIDA[[#This Row],[CODIGO]],STOCK_STARSOFT[],5,FALSE)</f>
        <v>#N/A</v>
      </c>
      <c r="L5359" t="e">
        <f>SALIDA[[#This Row],[CANTIDAD]]*SALIDA[[#This Row],[PRECIO UND]]</f>
        <v>#N/A</v>
      </c>
    </row>
    <row r="5360" spans="1:12" x14ac:dyDescent="0.25">
      <c r="A5360" s="6"/>
      <c r="B5360" s="100" t="e">
        <f>VLOOKUP(SALIDA[[#This Row],[CODIGO]],STOCKSANLUIS[],2,FALSE)</f>
        <v>#N/A</v>
      </c>
      <c r="C5360" s="153"/>
      <c r="E5360" t="e">
        <f>IF(VLOOKUP(SALIDA[[#This Row],[CODIGO]],STOCKSANLUIS[],6,FALSE)=0,"PRODUCTO SIN STOCK/UBICACIÓN",VLOOKUP(SALIDA[[#This Row],[CODIGO]],STOCKSANLUIS[],6,FALSE))</f>
        <v>#N/A</v>
      </c>
      <c r="F5360" t="e">
        <f>SALIDA[[#This Row],[CANTIDAD]]/SALIDA[[#This Row],[UND MEDIDA]]</f>
        <v>#N/A</v>
      </c>
      <c r="G5360" t="e">
        <f>VLOOKUP(SALIDA[[#This Row],[CODIGO]],FAMILIAS[],4,FALSE)</f>
        <v>#N/A</v>
      </c>
      <c r="H5360" s="10" t="e">
        <f>IF(VLOOKUP(SALIDA[[#This Row],[CODIGO]],STOCKSANLUIS[],7,FALSE)=0,"PRODUCTO SIN STOCK/UBICACIÓN",VLOOKUP(SALIDA[[#This Row],[CODIGO]],STOCKSANLUIS[],7,FALSE))</f>
        <v>#N/A</v>
      </c>
      <c r="I5360" s="10"/>
      <c r="J5360" t="e">
        <f>SALIDA[[#This Row],[CODIGO]]&amp;"       "&amp;SALIDA[[#This Row],[FAMILIA]]</f>
        <v>#N/A</v>
      </c>
      <c r="K5360" t="e">
        <f>VLOOKUP(SALIDA[[#This Row],[CODIGO]],STOCK_STARSOFT[],5,FALSE)</f>
        <v>#N/A</v>
      </c>
      <c r="L5360" t="e">
        <f>SALIDA[[#This Row],[CANTIDAD]]*SALIDA[[#This Row],[PRECIO UND]]</f>
        <v>#N/A</v>
      </c>
    </row>
    <row r="5361" spans="1:12" x14ac:dyDescent="0.25">
      <c r="A5361" s="6"/>
      <c r="B5361" s="100" t="e">
        <f>VLOOKUP(SALIDA[[#This Row],[CODIGO]],STOCKSANLUIS[],2,FALSE)</f>
        <v>#N/A</v>
      </c>
      <c r="C5361" s="153"/>
      <c r="E5361" t="e">
        <f>IF(VLOOKUP(SALIDA[[#This Row],[CODIGO]],STOCKSANLUIS[],6,FALSE)=0,"PRODUCTO SIN STOCK/UBICACIÓN",VLOOKUP(SALIDA[[#This Row],[CODIGO]],STOCKSANLUIS[],6,FALSE))</f>
        <v>#N/A</v>
      </c>
      <c r="F5361" t="e">
        <f>SALIDA[[#This Row],[CANTIDAD]]/SALIDA[[#This Row],[UND MEDIDA]]</f>
        <v>#N/A</v>
      </c>
      <c r="G5361" t="e">
        <f>VLOOKUP(SALIDA[[#This Row],[CODIGO]],FAMILIAS[],4,FALSE)</f>
        <v>#N/A</v>
      </c>
      <c r="H5361" s="10" t="e">
        <f>IF(VLOOKUP(SALIDA[[#This Row],[CODIGO]],STOCKSANLUIS[],7,FALSE)=0,"PRODUCTO SIN STOCK/UBICACIÓN",VLOOKUP(SALIDA[[#This Row],[CODIGO]],STOCKSANLUIS[],7,FALSE))</f>
        <v>#N/A</v>
      </c>
      <c r="I5361" s="10"/>
      <c r="J5361" t="e">
        <f>SALIDA[[#This Row],[CODIGO]]&amp;"       "&amp;SALIDA[[#This Row],[FAMILIA]]</f>
        <v>#N/A</v>
      </c>
      <c r="K5361" t="e">
        <f>VLOOKUP(SALIDA[[#This Row],[CODIGO]],STOCK_STARSOFT[],5,FALSE)</f>
        <v>#N/A</v>
      </c>
      <c r="L5361" t="e">
        <f>SALIDA[[#This Row],[CANTIDAD]]*SALIDA[[#This Row],[PRECIO UND]]</f>
        <v>#N/A</v>
      </c>
    </row>
    <row r="5362" spans="1:12" x14ac:dyDescent="0.25">
      <c r="A5362" s="6"/>
      <c r="B5362" s="100" t="e">
        <f>VLOOKUP(SALIDA[[#This Row],[CODIGO]],STOCKSANLUIS[],2,FALSE)</f>
        <v>#N/A</v>
      </c>
      <c r="C5362" s="153"/>
      <c r="E5362" t="e">
        <f>IF(VLOOKUP(SALIDA[[#This Row],[CODIGO]],STOCKSANLUIS[],6,FALSE)=0,"PRODUCTO SIN STOCK/UBICACIÓN",VLOOKUP(SALIDA[[#This Row],[CODIGO]],STOCKSANLUIS[],6,FALSE))</f>
        <v>#N/A</v>
      </c>
      <c r="F5362" t="e">
        <f>SALIDA[[#This Row],[CANTIDAD]]/SALIDA[[#This Row],[UND MEDIDA]]</f>
        <v>#N/A</v>
      </c>
      <c r="G5362" t="e">
        <f>VLOOKUP(SALIDA[[#This Row],[CODIGO]],FAMILIAS[],4,FALSE)</f>
        <v>#N/A</v>
      </c>
      <c r="H5362" s="10" t="e">
        <f>IF(VLOOKUP(SALIDA[[#This Row],[CODIGO]],STOCKSANLUIS[],7,FALSE)=0,"PRODUCTO SIN STOCK/UBICACIÓN",VLOOKUP(SALIDA[[#This Row],[CODIGO]],STOCKSANLUIS[],7,FALSE))</f>
        <v>#N/A</v>
      </c>
      <c r="I5362" s="10"/>
      <c r="J5362" t="e">
        <f>SALIDA[[#This Row],[CODIGO]]&amp;"       "&amp;SALIDA[[#This Row],[FAMILIA]]</f>
        <v>#N/A</v>
      </c>
      <c r="K5362" t="e">
        <f>VLOOKUP(SALIDA[[#This Row],[CODIGO]],STOCK_STARSOFT[],5,FALSE)</f>
        <v>#N/A</v>
      </c>
      <c r="L5362" t="e">
        <f>SALIDA[[#This Row],[CANTIDAD]]*SALIDA[[#This Row],[PRECIO UND]]</f>
        <v>#N/A</v>
      </c>
    </row>
    <row r="5363" spans="1:12" x14ac:dyDescent="0.25">
      <c r="A5363" s="6"/>
      <c r="B5363" s="100" t="e">
        <f>VLOOKUP(SALIDA[[#This Row],[CODIGO]],STOCKSANLUIS[],2,FALSE)</f>
        <v>#N/A</v>
      </c>
      <c r="C5363" s="153"/>
      <c r="E5363" t="e">
        <f>IF(VLOOKUP(SALIDA[[#This Row],[CODIGO]],STOCKSANLUIS[],6,FALSE)=0,"PRODUCTO SIN STOCK/UBICACIÓN",VLOOKUP(SALIDA[[#This Row],[CODIGO]],STOCKSANLUIS[],6,FALSE))</f>
        <v>#N/A</v>
      </c>
      <c r="F5363" t="e">
        <f>SALIDA[[#This Row],[CANTIDAD]]/SALIDA[[#This Row],[UND MEDIDA]]</f>
        <v>#N/A</v>
      </c>
      <c r="G5363" t="e">
        <f>VLOOKUP(SALIDA[[#This Row],[CODIGO]],FAMILIAS[],4,FALSE)</f>
        <v>#N/A</v>
      </c>
      <c r="H5363" s="10" t="e">
        <f>IF(VLOOKUP(SALIDA[[#This Row],[CODIGO]],STOCKSANLUIS[],7,FALSE)=0,"PRODUCTO SIN STOCK/UBICACIÓN",VLOOKUP(SALIDA[[#This Row],[CODIGO]],STOCKSANLUIS[],7,FALSE))</f>
        <v>#N/A</v>
      </c>
      <c r="I5363" s="10"/>
      <c r="J5363" t="e">
        <f>SALIDA[[#This Row],[CODIGO]]&amp;"       "&amp;SALIDA[[#This Row],[FAMILIA]]</f>
        <v>#N/A</v>
      </c>
      <c r="K5363" t="e">
        <f>VLOOKUP(SALIDA[[#This Row],[CODIGO]],STOCK_STARSOFT[],5,FALSE)</f>
        <v>#N/A</v>
      </c>
      <c r="L5363" t="e">
        <f>SALIDA[[#This Row],[CANTIDAD]]*SALIDA[[#This Row],[PRECIO UND]]</f>
        <v>#N/A</v>
      </c>
    </row>
    <row r="5364" spans="1:12" x14ac:dyDescent="0.25">
      <c r="A5364" s="6"/>
      <c r="B5364" s="100" t="e">
        <f>VLOOKUP(SALIDA[[#This Row],[CODIGO]],STOCKSANLUIS[],2,FALSE)</f>
        <v>#N/A</v>
      </c>
      <c r="C5364" s="153"/>
      <c r="E5364" t="e">
        <f>IF(VLOOKUP(SALIDA[[#This Row],[CODIGO]],STOCKSANLUIS[],6,FALSE)=0,"PRODUCTO SIN STOCK/UBICACIÓN",VLOOKUP(SALIDA[[#This Row],[CODIGO]],STOCKSANLUIS[],6,FALSE))</f>
        <v>#N/A</v>
      </c>
      <c r="F5364" t="e">
        <f>SALIDA[[#This Row],[CANTIDAD]]/SALIDA[[#This Row],[UND MEDIDA]]</f>
        <v>#N/A</v>
      </c>
      <c r="G5364" t="e">
        <f>VLOOKUP(SALIDA[[#This Row],[CODIGO]],FAMILIAS[],4,FALSE)</f>
        <v>#N/A</v>
      </c>
      <c r="H5364" s="10" t="e">
        <f>IF(VLOOKUP(SALIDA[[#This Row],[CODIGO]],STOCKSANLUIS[],7,FALSE)=0,"PRODUCTO SIN STOCK/UBICACIÓN",VLOOKUP(SALIDA[[#This Row],[CODIGO]],STOCKSANLUIS[],7,FALSE))</f>
        <v>#N/A</v>
      </c>
      <c r="I5364" s="10"/>
      <c r="J5364" t="e">
        <f>SALIDA[[#This Row],[CODIGO]]&amp;"       "&amp;SALIDA[[#This Row],[FAMILIA]]</f>
        <v>#N/A</v>
      </c>
      <c r="K5364" t="e">
        <f>VLOOKUP(SALIDA[[#This Row],[CODIGO]],STOCK_STARSOFT[],5,FALSE)</f>
        <v>#N/A</v>
      </c>
      <c r="L5364" t="e">
        <f>SALIDA[[#This Row],[CANTIDAD]]*SALIDA[[#This Row],[PRECIO UND]]</f>
        <v>#N/A</v>
      </c>
    </row>
    <row r="5365" spans="1:12" x14ac:dyDescent="0.25">
      <c r="A5365" s="6"/>
      <c r="B5365" s="100" t="e">
        <f>VLOOKUP(SALIDA[[#This Row],[CODIGO]],STOCKSANLUIS[],2,FALSE)</f>
        <v>#N/A</v>
      </c>
      <c r="C5365" s="153"/>
      <c r="E5365" t="e">
        <f>IF(VLOOKUP(SALIDA[[#This Row],[CODIGO]],STOCKSANLUIS[],6,FALSE)=0,"PRODUCTO SIN STOCK/UBICACIÓN",VLOOKUP(SALIDA[[#This Row],[CODIGO]],STOCKSANLUIS[],6,FALSE))</f>
        <v>#N/A</v>
      </c>
      <c r="F5365" t="e">
        <f>SALIDA[[#This Row],[CANTIDAD]]/SALIDA[[#This Row],[UND MEDIDA]]</f>
        <v>#N/A</v>
      </c>
      <c r="G5365" t="e">
        <f>VLOOKUP(SALIDA[[#This Row],[CODIGO]],FAMILIAS[],4,FALSE)</f>
        <v>#N/A</v>
      </c>
      <c r="H5365" s="10" t="e">
        <f>IF(VLOOKUP(SALIDA[[#This Row],[CODIGO]],STOCKSANLUIS[],7,FALSE)=0,"PRODUCTO SIN STOCK/UBICACIÓN",VLOOKUP(SALIDA[[#This Row],[CODIGO]],STOCKSANLUIS[],7,FALSE))</f>
        <v>#N/A</v>
      </c>
      <c r="I5365" s="10"/>
      <c r="J5365" t="e">
        <f>SALIDA[[#This Row],[CODIGO]]&amp;"       "&amp;SALIDA[[#This Row],[FAMILIA]]</f>
        <v>#N/A</v>
      </c>
      <c r="K5365" t="e">
        <f>VLOOKUP(SALIDA[[#This Row],[CODIGO]],STOCK_STARSOFT[],5,FALSE)</f>
        <v>#N/A</v>
      </c>
      <c r="L5365" t="e">
        <f>SALIDA[[#This Row],[CANTIDAD]]*SALIDA[[#This Row],[PRECIO UND]]</f>
        <v>#N/A</v>
      </c>
    </row>
    <row r="5366" spans="1:12" x14ac:dyDescent="0.25">
      <c r="A5366" s="6"/>
      <c r="B5366" s="100" t="e">
        <f>VLOOKUP(SALIDA[[#This Row],[CODIGO]],STOCKSANLUIS[],2,FALSE)</f>
        <v>#N/A</v>
      </c>
      <c r="C5366" s="153"/>
      <c r="E5366" t="e">
        <f>IF(VLOOKUP(SALIDA[[#This Row],[CODIGO]],STOCKSANLUIS[],6,FALSE)=0,"PRODUCTO SIN STOCK/UBICACIÓN",VLOOKUP(SALIDA[[#This Row],[CODIGO]],STOCKSANLUIS[],6,FALSE))</f>
        <v>#N/A</v>
      </c>
      <c r="F5366" t="e">
        <f>SALIDA[[#This Row],[CANTIDAD]]/SALIDA[[#This Row],[UND MEDIDA]]</f>
        <v>#N/A</v>
      </c>
      <c r="G5366" t="e">
        <f>VLOOKUP(SALIDA[[#This Row],[CODIGO]],FAMILIAS[],4,FALSE)</f>
        <v>#N/A</v>
      </c>
      <c r="H5366" s="10" t="e">
        <f>IF(VLOOKUP(SALIDA[[#This Row],[CODIGO]],STOCKSANLUIS[],7,FALSE)=0,"PRODUCTO SIN STOCK/UBICACIÓN",VLOOKUP(SALIDA[[#This Row],[CODIGO]],STOCKSANLUIS[],7,FALSE))</f>
        <v>#N/A</v>
      </c>
      <c r="I5366" s="10"/>
      <c r="J5366" t="e">
        <f>SALIDA[[#This Row],[CODIGO]]&amp;"       "&amp;SALIDA[[#This Row],[FAMILIA]]</f>
        <v>#N/A</v>
      </c>
      <c r="K5366" t="e">
        <f>VLOOKUP(SALIDA[[#This Row],[CODIGO]],STOCK_STARSOFT[],5,FALSE)</f>
        <v>#N/A</v>
      </c>
      <c r="L5366" t="e">
        <f>SALIDA[[#This Row],[CANTIDAD]]*SALIDA[[#This Row],[PRECIO UND]]</f>
        <v>#N/A</v>
      </c>
    </row>
    <row r="5367" spans="1:12" x14ac:dyDescent="0.25">
      <c r="A5367" s="6"/>
      <c r="B5367" s="100" t="e">
        <f>VLOOKUP(SALIDA[[#This Row],[CODIGO]],STOCKSANLUIS[],2,FALSE)</f>
        <v>#N/A</v>
      </c>
      <c r="C5367" s="153"/>
      <c r="E5367" t="e">
        <f>IF(VLOOKUP(SALIDA[[#This Row],[CODIGO]],STOCKSANLUIS[],6,FALSE)=0,"PRODUCTO SIN STOCK/UBICACIÓN",VLOOKUP(SALIDA[[#This Row],[CODIGO]],STOCKSANLUIS[],6,FALSE))</f>
        <v>#N/A</v>
      </c>
      <c r="F5367" t="e">
        <f>SALIDA[[#This Row],[CANTIDAD]]/SALIDA[[#This Row],[UND MEDIDA]]</f>
        <v>#N/A</v>
      </c>
      <c r="G5367" t="e">
        <f>VLOOKUP(SALIDA[[#This Row],[CODIGO]],FAMILIAS[],4,FALSE)</f>
        <v>#N/A</v>
      </c>
      <c r="H5367" s="10" t="e">
        <f>IF(VLOOKUP(SALIDA[[#This Row],[CODIGO]],STOCKSANLUIS[],7,FALSE)=0,"PRODUCTO SIN STOCK/UBICACIÓN",VLOOKUP(SALIDA[[#This Row],[CODIGO]],STOCKSANLUIS[],7,FALSE))</f>
        <v>#N/A</v>
      </c>
      <c r="I5367" s="10"/>
      <c r="J5367" t="e">
        <f>SALIDA[[#This Row],[CODIGO]]&amp;"       "&amp;SALIDA[[#This Row],[FAMILIA]]</f>
        <v>#N/A</v>
      </c>
      <c r="K5367" t="e">
        <f>VLOOKUP(SALIDA[[#This Row],[CODIGO]],STOCK_STARSOFT[],5,FALSE)</f>
        <v>#N/A</v>
      </c>
      <c r="L5367" t="e">
        <f>SALIDA[[#This Row],[CANTIDAD]]*SALIDA[[#This Row],[PRECIO UND]]</f>
        <v>#N/A</v>
      </c>
    </row>
    <row r="5368" spans="1:12" x14ac:dyDescent="0.25">
      <c r="A5368" s="6"/>
      <c r="B5368" s="100" t="e">
        <f>VLOOKUP(SALIDA[[#This Row],[CODIGO]],STOCKSANLUIS[],2,FALSE)</f>
        <v>#N/A</v>
      </c>
      <c r="C5368" s="153"/>
      <c r="E5368" t="e">
        <f>IF(VLOOKUP(SALIDA[[#This Row],[CODIGO]],STOCKSANLUIS[],6,FALSE)=0,"PRODUCTO SIN STOCK/UBICACIÓN",VLOOKUP(SALIDA[[#This Row],[CODIGO]],STOCKSANLUIS[],6,FALSE))</f>
        <v>#N/A</v>
      </c>
      <c r="F5368" t="e">
        <f>SALIDA[[#This Row],[CANTIDAD]]/SALIDA[[#This Row],[UND MEDIDA]]</f>
        <v>#N/A</v>
      </c>
      <c r="G5368" t="e">
        <f>VLOOKUP(SALIDA[[#This Row],[CODIGO]],FAMILIAS[],4,FALSE)</f>
        <v>#N/A</v>
      </c>
      <c r="H5368" s="10" t="e">
        <f>IF(VLOOKUP(SALIDA[[#This Row],[CODIGO]],STOCKSANLUIS[],7,FALSE)=0,"PRODUCTO SIN STOCK/UBICACIÓN",VLOOKUP(SALIDA[[#This Row],[CODIGO]],STOCKSANLUIS[],7,FALSE))</f>
        <v>#N/A</v>
      </c>
      <c r="I5368" s="10"/>
      <c r="J5368" t="e">
        <f>SALIDA[[#This Row],[CODIGO]]&amp;"       "&amp;SALIDA[[#This Row],[FAMILIA]]</f>
        <v>#N/A</v>
      </c>
      <c r="K5368" t="e">
        <f>VLOOKUP(SALIDA[[#This Row],[CODIGO]],STOCK_STARSOFT[],5,FALSE)</f>
        <v>#N/A</v>
      </c>
      <c r="L5368" t="e">
        <f>SALIDA[[#This Row],[CANTIDAD]]*SALIDA[[#This Row],[PRECIO UND]]</f>
        <v>#N/A</v>
      </c>
    </row>
    <row r="5369" spans="1:12" x14ac:dyDescent="0.25">
      <c r="A5369" s="6"/>
      <c r="B5369" s="100" t="e">
        <f>VLOOKUP(SALIDA[[#This Row],[CODIGO]],STOCKSANLUIS[],2,FALSE)</f>
        <v>#N/A</v>
      </c>
      <c r="C5369" s="153"/>
      <c r="E5369" t="e">
        <f>IF(VLOOKUP(SALIDA[[#This Row],[CODIGO]],STOCKSANLUIS[],6,FALSE)=0,"PRODUCTO SIN STOCK/UBICACIÓN",VLOOKUP(SALIDA[[#This Row],[CODIGO]],STOCKSANLUIS[],6,FALSE))</f>
        <v>#N/A</v>
      </c>
      <c r="F5369" t="e">
        <f>SALIDA[[#This Row],[CANTIDAD]]/SALIDA[[#This Row],[UND MEDIDA]]</f>
        <v>#N/A</v>
      </c>
      <c r="G5369" t="e">
        <f>VLOOKUP(SALIDA[[#This Row],[CODIGO]],FAMILIAS[],4,FALSE)</f>
        <v>#N/A</v>
      </c>
      <c r="H5369" s="10" t="e">
        <f>IF(VLOOKUP(SALIDA[[#This Row],[CODIGO]],STOCKSANLUIS[],7,FALSE)=0,"PRODUCTO SIN STOCK/UBICACIÓN",VLOOKUP(SALIDA[[#This Row],[CODIGO]],STOCKSANLUIS[],7,FALSE))</f>
        <v>#N/A</v>
      </c>
      <c r="I5369" s="10"/>
      <c r="J5369" t="e">
        <f>SALIDA[[#This Row],[CODIGO]]&amp;"       "&amp;SALIDA[[#This Row],[FAMILIA]]</f>
        <v>#N/A</v>
      </c>
      <c r="K5369" t="e">
        <f>VLOOKUP(SALIDA[[#This Row],[CODIGO]],STOCK_STARSOFT[],5,FALSE)</f>
        <v>#N/A</v>
      </c>
      <c r="L5369" t="e">
        <f>SALIDA[[#This Row],[CANTIDAD]]*SALIDA[[#This Row],[PRECIO UND]]</f>
        <v>#N/A</v>
      </c>
    </row>
    <row r="5370" spans="1:12" x14ac:dyDescent="0.25">
      <c r="A5370" s="6"/>
      <c r="B5370" s="100" t="e">
        <f>VLOOKUP(SALIDA[[#This Row],[CODIGO]],STOCKSANLUIS[],2,FALSE)</f>
        <v>#N/A</v>
      </c>
      <c r="C5370" s="153"/>
      <c r="E5370" t="e">
        <f>IF(VLOOKUP(SALIDA[[#This Row],[CODIGO]],STOCKSANLUIS[],6,FALSE)=0,"PRODUCTO SIN STOCK/UBICACIÓN",VLOOKUP(SALIDA[[#This Row],[CODIGO]],STOCKSANLUIS[],6,FALSE))</f>
        <v>#N/A</v>
      </c>
      <c r="F5370" t="e">
        <f>SALIDA[[#This Row],[CANTIDAD]]/SALIDA[[#This Row],[UND MEDIDA]]</f>
        <v>#N/A</v>
      </c>
      <c r="G5370" t="e">
        <f>VLOOKUP(SALIDA[[#This Row],[CODIGO]],FAMILIAS[],4,FALSE)</f>
        <v>#N/A</v>
      </c>
      <c r="H5370" s="10" t="e">
        <f>IF(VLOOKUP(SALIDA[[#This Row],[CODIGO]],STOCKSANLUIS[],7,FALSE)=0,"PRODUCTO SIN STOCK/UBICACIÓN",VLOOKUP(SALIDA[[#This Row],[CODIGO]],STOCKSANLUIS[],7,FALSE))</f>
        <v>#N/A</v>
      </c>
      <c r="I5370" s="10"/>
      <c r="J5370" t="e">
        <f>SALIDA[[#This Row],[CODIGO]]&amp;"       "&amp;SALIDA[[#This Row],[FAMILIA]]</f>
        <v>#N/A</v>
      </c>
      <c r="K5370" t="e">
        <f>VLOOKUP(SALIDA[[#This Row],[CODIGO]],STOCK_STARSOFT[],5,FALSE)</f>
        <v>#N/A</v>
      </c>
      <c r="L5370" t="e">
        <f>SALIDA[[#This Row],[CANTIDAD]]*SALIDA[[#This Row],[PRECIO UND]]</f>
        <v>#N/A</v>
      </c>
    </row>
    <row r="5371" spans="1:12" x14ac:dyDescent="0.25">
      <c r="A5371" s="6"/>
      <c r="B5371" s="100" t="e">
        <f>VLOOKUP(SALIDA[[#This Row],[CODIGO]],STOCKSANLUIS[],2,FALSE)</f>
        <v>#N/A</v>
      </c>
      <c r="C5371" s="153"/>
      <c r="E5371" t="e">
        <f>IF(VLOOKUP(SALIDA[[#This Row],[CODIGO]],STOCKSANLUIS[],6,FALSE)=0,"PRODUCTO SIN STOCK/UBICACIÓN",VLOOKUP(SALIDA[[#This Row],[CODIGO]],STOCKSANLUIS[],6,FALSE))</f>
        <v>#N/A</v>
      </c>
      <c r="F5371" t="e">
        <f>SALIDA[[#This Row],[CANTIDAD]]/SALIDA[[#This Row],[UND MEDIDA]]</f>
        <v>#N/A</v>
      </c>
      <c r="G5371" t="e">
        <f>VLOOKUP(SALIDA[[#This Row],[CODIGO]],FAMILIAS[],4,FALSE)</f>
        <v>#N/A</v>
      </c>
      <c r="H5371" s="10" t="e">
        <f>IF(VLOOKUP(SALIDA[[#This Row],[CODIGO]],STOCKSANLUIS[],7,FALSE)=0,"PRODUCTO SIN STOCK/UBICACIÓN",VLOOKUP(SALIDA[[#This Row],[CODIGO]],STOCKSANLUIS[],7,FALSE))</f>
        <v>#N/A</v>
      </c>
      <c r="I5371" s="10"/>
      <c r="J5371" t="e">
        <f>SALIDA[[#This Row],[CODIGO]]&amp;"       "&amp;SALIDA[[#This Row],[FAMILIA]]</f>
        <v>#N/A</v>
      </c>
      <c r="K5371" t="e">
        <f>VLOOKUP(SALIDA[[#This Row],[CODIGO]],STOCK_STARSOFT[],5,FALSE)</f>
        <v>#N/A</v>
      </c>
      <c r="L5371" t="e">
        <f>SALIDA[[#This Row],[CANTIDAD]]*SALIDA[[#This Row],[PRECIO UND]]</f>
        <v>#N/A</v>
      </c>
    </row>
    <row r="5372" spans="1:12" x14ac:dyDescent="0.25">
      <c r="A5372" s="6"/>
      <c r="B5372" s="100" t="e">
        <f>VLOOKUP(SALIDA[[#This Row],[CODIGO]],STOCKSANLUIS[],2,FALSE)</f>
        <v>#N/A</v>
      </c>
      <c r="C5372" s="153"/>
      <c r="E5372" t="e">
        <f>IF(VLOOKUP(SALIDA[[#This Row],[CODIGO]],STOCKSANLUIS[],6,FALSE)=0,"PRODUCTO SIN STOCK/UBICACIÓN",VLOOKUP(SALIDA[[#This Row],[CODIGO]],STOCKSANLUIS[],6,FALSE))</f>
        <v>#N/A</v>
      </c>
      <c r="F5372" t="e">
        <f>SALIDA[[#This Row],[CANTIDAD]]/SALIDA[[#This Row],[UND MEDIDA]]</f>
        <v>#N/A</v>
      </c>
      <c r="G5372" t="e">
        <f>VLOOKUP(SALIDA[[#This Row],[CODIGO]],FAMILIAS[],4,FALSE)</f>
        <v>#N/A</v>
      </c>
      <c r="H5372" s="10" t="e">
        <f>IF(VLOOKUP(SALIDA[[#This Row],[CODIGO]],STOCKSANLUIS[],7,FALSE)=0,"PRODUCTO SIN STOCK/UBICACIÓN",VLOOKUP(SALIDA[[#This Row],[CODIGO]],STOCKSANLUIS[],7,FALSE))</f>
        <v>#N/A</v>
      </c>
      <c r="I5372" s="10"/>
      <c r="J5372" t="e">
        <f>SALIDA[[#This Row],[CODIGO]]&amp;"       "&amp;SALIDA[[#This Row],[FAMILIA]]</f>
        <v>#N/A</v>
      </c>
      <c r="K5372" t="e">
        <f>VLOOKUP(SALIDA[[#This Row],[CODIGO]],STOCK_STARSOFT[],5,FALSE)</f>
        <v>#N/A</v>
      </c>
      <c r="L5372" t="e">
        <f>SALIDA[[#This Row],[CANTIDAD]]*SALIDA[[#This Row],[PRECIO UND]]</f>
        <v>#N/A</v>
      </c>
    </row>
    <row r="5373" spans="1:12" x14ac:dyDescent="0.25">
      <c r="A5373" s="6"/>
      <c r="B5373" s="100" t="e">
        <f>VLOOKUP(SALIDA[[#This Row],[CODIGO]],STOCKSANLUIS[],2,FALSE)</f>
        <v>#N/A</v>
      </c>
      <c r="C5373" s="153"/>
      <c r="E5373" t="e">
        <f>IF(VLOOKUP(SALIDA[[#This Row],[CODIGO]],STOCKSANLUIS[],6,FALSE)=0,"PRODUCTO SIN STOCK/UBICACIÓN",VLOOKUP(SALIDA[[#This Row],[CODIGO]],STOCKSANLUIS[],6,FALSE))</f>
        <v>#N/A</v>
      </c>
      <c r="F5373" t="e">
        <f>SALIDA[[#This Row],[CANTIDAD]]/SALIDA[[#This Row],[UND MEDIDA]]</f>
        <v>#N/A</v>
      </c>
      <c r="G5373" t="e">
        <f>VLOOKUP(SALIDA[[#This Row],[CODIGO]],FAMILIAS[],4,FALSE)</f>
        <v>#N/A</v>
      </c>
      <c r="H5373" s="10" t="e">
        <f>IF(VLOOKUP(SALIDA[[#This Row],[CODIGO]],STOCKSANLUIS[],7,FALSE)=0,"PRODUCTO SIN STOCK/UBICACIÓN",VLOOKUP(SALIDA[[#This Row],[CODIGO]],STOCKSANLUIS[],7,FALSE))</f>
        <v>#N/A</v>
      </c>
      <c r="I5373" s="10"/>
      <c r="J5373" t="e">
        <f>SALIDA[[#This Row],[CODIGO]]&amp;"       "&amp;SALIDA[[#This Row],[FAMILIA]]</f>
        <v>#N/A</v>
      </c>
      <c r="K5373" t="e">
        <f>VLOOKUP(SALIDA[[#This Row],[CODIGO]],STOCK_STARSOFT[],5,FALSE)</f>
        <v>#N/A</v>
      </c>
      <c r="L5373" t="e">
        <f>SALIDA[[#This Row],[CANTIDAD]]*SALIDA[[#This Row],[PRECIO UND]]</f>
        <v>#N/A</v>
      </c>
    </row>
    <row r="5374" spans="1:12" x14ac:dyDescent="0.25">
      <c r="A5374" s="6"/>
      <c r="B5374" s="100" t="e">
        <f>VLOOKUP(SALIDA[[#This Row],[CODIGO]],STOCKSANLUIS[],2,FALSE)</f>
        <v>#N/A</v>
      </c>
      <c r="C5374" s="153"/>
      <c r="E5374" t="e">
        <f>IF(VLOOKUP(SALIDA[[#This Row],[CODIGO]],STOCKSANLUIS[],6,FALSE)=0,"PRODUCTO SIN STOCK/UBICACIÓN",VLOOKUP(SALIDA[[#This Row],[CODIGO]],STOCKSANLUIS[],6,FALSE))</f>
        <v>#N/A</v>
      </c>
      <c r="F5374" t="e">
        <f>SALIDA[[#This Row],[CANTIDAD]]/SALIDA[[#This Row],[UND MEDIDA]]</f>
        <v>#N/A</v>
      </c>
      <c r="G5374" t="e">
        <f>VLOOKUP(SALIDA[[#This Row],[CODIGO]],FAMILIAS[],4,FALSE)</f>
        <v>#N/A</v>
      </c>
      <c r="H5374" s="10" t="e">
        <f>IF(VLOOKUP(SALIDA[[#This Row],[CODIGO]],STOCKSANLUIS[],7,FALSE)=0,"PRODUCTO SIN STOCK/UBICACIÓN",VLOOKUP(SALIDA[[#This Row],[CODIGO]],STOCKSANLUIS[],7,FALSE))</f>
        <v>#N/A</v>
      </c>
      <c r="I5374" s="10"/>
      <c r="J5374" t="e">
        <f>SALIDA[[#This Row],[CODIGO]]&amp;"       "&amp;SALIDA[[#This Row],[FAMILIA]]</f>
        <v>#N/A</v>
      </c>
      <c r="K5374" t="e">
        <f>VLOOKUP(SALIDA[[#This Row],[CODIGO]],STOCK_STARSOFT[],5,FALSE)</f>
        <v>#N/A</v>
      </c>
      <c r="L5374" t="e">
        <f>SALIDA[[#This Row],[CANTIDAD]]*SALIDA[[#This Row],[PRECIO UND]]</f>
        <v>#N/A</v>
      </c>
    </row>
    <row r="5375" spans="1:12" x14ac:dyDescent="0.25">
      <c r="A5375" s="6"/>
      <c r="B5375" s="100" t="e">
        <f>VLOOKUP(SALIDA[[#This Row],[CODIGO]],STOCKSANLUIS[],2,FALSE)</f>
        <v>#N/A</v>
      </c>
      <c r="C5375" s="153"/>
      <c r="E5375" t="e">
        <f>IF(VLOOKUP(SALIDA[[#This Row],[CODIGO]],STOCKSANLUIS[],6,FALSE)=0,"PRODUCTO SIN STOCK/UBICACIÓN",VLOOKUP(SALIDA[[#This Row],[CODIGO]],STOCKSANLUIS[],6,FALSE))</f>
        <v>#N/A</v>
      </c>
      <c r="F5375" t="e">
        <f>SALIDA[[#This Row],[CANTIDAD]]/SALIDA[[#This Row],[UND MEDIDA]]</f>
        <v>#N/A</v>
      </c>
      <c r="G5375" t="e">
        <f>VLOOKUP(SALIDA[[#This Row],[CODIGO]],FAMILIAS[],4,FALSE)</f>
        <v>#N/A</v>
      </c>
      <c r="H5375" s="10" t="e">
        <f>IF(VLOOKUP(SALIDA[[#This Row],[CODIGO]],STOCKSANLUIS[],7,FALSE)=0,"PRODUCTO SIN STOCK/UBICACIÓN",VLOOKUP(SALIDA[[#This Row],[CODIGO]],STOCKSANLUIS[],7,FALSE))</f>
        <v>#N/A</v>
      </c>
      <c r="I5375" s="10"/>
      <c r="J5375" t="e">
        <f>SALIDA[[#This Row],[CODIGO]]&amp;"       "&amp;SALIDA[[#This Row],[FAMILIA]]</f>
        <v>#N/A</v>
      </c>
      <c r="K5375" t="e">
        <f>VLOOKUP(SALIDA[[#This Row],[CODIGO]],STOCK_STARSOFT[],5,FALSE)</f>
        <v>#N/A</v>
      </c>
      <c r="L5375" t="e">
        <f>SALIDA[[#This Row],[CANTIDAD]]*SALIDA[[#This Row],[PRECIO UND]]</f>
        <v>#N/A</v>
      </c>
    </row>
    <row r="5376" spans="1:12" x14ac:dyDescent="0.25">
      <c r="A5376" s="6"/>
      <c r="B5376" s="100" t="e">
        <f>VLOOKUP(SALIDA[[#This Row],[CODIGO]],STOCKSANLUIS[],2,FALSE)</f>
        <v>#N/A</v>
      </c>
      <c r="C5376" s="153"/>
      <c r="E5376" t="e">
        <f>IF(VLOOKUP(SALIDA[[#This Row],[CODIGO]],STOCKSANLUIS[],6,FALSE)=0,"PRODUCTO SIN STOCK/UBICACIÓN",VLOOKUP(SALIDA[[#This Row],[CODIGO]],STOCKSANLUIS[],6,FALSE))</f>
        <v>#N/A</v>
      </c>
      <c r="F5376" t="e">
        <f>SALIDA[[#This Row],[CANTIDAD]]/SALIDA[[#This Row],[UND MEDIDA]]</f>
        <v>#N/A</v>
      </c>
      <c r="G5376" t="e">
        <f>VLOOKUP(SALIDA[[#This Row],[CODIGO]],FAMILIAS[],4,FALSE)</f>
        <v>#N/A</v>
      </c>
      <c r="H5376" s="10" t="e">
        <f>IF(VLOOKUP(SALIDA[[#This Row],[CODIGO]],STOCKSANLUIS[],7,FALSE)=0,"PRODUCTO SIN STOCK/UBICACIÓN",VLOOKUP(SALIDA[[#This Row],[CODIGO]],STOCKSANLUIS[],7,FALSE))</f>
        <v>#N/A</v>
      </c>
      <c r="I5376" s="10"/>
      <c r="J5376" t="e">
        <f>SALIDA[[#This Row],[CODIGO]]&amp;"       "&amp;SALIDA[[#This Row],[FAMILIA]]</f>
        <v>#N/A</v>
      </c>
      <c r="K5376" t="e">
        <f>VLOOKUP(SALIDA[[#This Row],[CODIGO]],STOCK_STARSOFT[],5,FALSE)</f>
        <v>#N/A</v>
      </c>
      <c r="L5376" t="e">
        <f>SALIDA[[#This Row],[CANTIDAD]]*SALIDA[[#This Row],[PRECIO UND]]</f>
        <v>#N/A</v>
      </c>
    </row>
    <row r="5377" spans="1:12" x14ac:dyDescent="0.25">
      <c r="A5377" s="6"/>
      <c r="B5377" s="100" t="e">
        <f>VLOOKUP(SALIDA[[#This Row],[CODIGO]],STOCKSANLUIS[],2,FALSE)</f>
        <v>#N/A</v>
      </c>
      <c r="C5377" s="153"/>
      <c r="E5377" t="e">
        <f>IF(VLOOKUP(SALIDA[[#This Row],[CODIGO]],STOCKSANLUIS[],6,FALSE)=0,"PRODUCTO SIN STOCK/UBICACIÓN",VLOOKUP(SALIDA[[#This Row],[CODIGO]],STOCKSANLUIS[],6,FALSE))</f>
        <v>#N/A</v>
      </c>
      <c r="F5377" t="e">
        <f>SALIDA[[#This Row],[CANTIDAD]]/SALIDA[[#This Row],[UND MEDIDA]]</f>
        <v>#N/A</v>
      </c>
      <c r="G5377" t="e">
        <f>VLOOKUP(SALIDA[[#This Row],[CODIGO]],FAMILIAS[],4,FALSE)</f>
        <v>#N/A</v>
      </c>
      <c r="H5377" s="10" t="e">
        <f>IF(VLOOKUP(SALIDA[[#This Row],[CODIGO]],STOCKSANLUIS[],7,FALSE)=0,"PRODUCTO SIN STOCK/UBICACIÓN",VLOOKUP(SALIDA[[#This Row],[CODIGO]],STOCKSANLUIS[],7,FALSE))</f>
        <v>#N/A</v>
      </c>
      <c r="I5377" s="10"/>
      <c r="J5377" t="e">
        <f>SALIDA[[#This Row],[CODIGO]]&amp;"       "&amp;SALIDA[[#This Row],[FAMILIA]]</f>
        <v>#N/A</v>
      </c>
      <c r="K5377" t="e">
        <f>VLOOKUP(SALIDA[[#This Row],[CODIGO]],STOCK_STARSOFT[],5,FALSE)</f>
        <v>#N/A</v>
      </c>
      <c r="L5377" t="e">
        <f>SALIDA[[#This Row],[CANTIDAD]]*SALIDA[[#This Row],[PRECIO UND]]</f>
        <v>#N/A</v>
      </c>
    </row>
    <row r="5378" spans="1:12" x14ac:dyDescent="0.25">
      <c r="A5378" s="6"/>
      <c r="B5378" s="100" t="e">
        <f>VLOOKUP(SALIDA[[#This Row],[CODIGO]],STOCKSANLUIS[],2,FALSE)</f>
        <v>#N/A</v>
      </c>
      <c r="C5378" s="153"/>
      <c r="E5378" t="e">
        <f>IF(VLOOKUP(SALIDA[[#This Row],[CODIGO]],STOCKSANLUIS[],6,FALSE)=0,"PRODUCTO SIN STOCK/UBICACIÓN",VLOOKUP(SALIDA[[#This Row],[CODIGO]],STOCKSANLUIS[],6,FALSE))</f>
        <v>#N/A</v>
      </c>
      <c r="F5378" t="e">
        <f>SALIDA[[#This Row],[CANTIDAD]]/SALIDA[[#This Row],[UND MEDIDA]]</f>
        <v>#N/A</v>
      </c>
      <c r="G5378" t="e">
        <f>VLOOKUP(SALIDA[[#This Row],[CODIGO]],FAMILIAS[],4,FALSE)</f>
        <v>#N/A</v>
      </c>
      <c r="H5378" s="10" t="e">
        <f>IF(VLOOKUP(SALIDA[[#This Row],[CODIGO]],STOCKSANLUIS[],7,FALSE)=0,"PRODUCTO SIN STOCK/UBICACIÓN",VLOOKUP(SALIDA[[#This Row],[CODIGO]],STOCKSANLUIS[],7,FALSE))</f>
        <v>#N/A</v>
      </c>
      <c r="I5378" s="10"/>
      <c r="J5378" t="e">
        <f>SALIDA[[#This Row],[CODIGO]]&amp;"       "&amp;SALIDA[[#This Row],[FAMILIA]]</f>
        <v>#N/A</v>
      </c>
      <c r="K5378" t="e">
        <f>VLOOKUP(SALIDA[[#This Row],[CODIGO]],STOCK_STARSOFT[],5,FALSE)</f>
        <v>#N/A</v>
      </c>
      <c r="L5378" t="e">
        <f>SALIDA[[#This Row],[CANTIDAD]]*SALIDA[[#This Row],[PRECIO UND]]</f>
        <v>#N/A</v>
      </c>
    </row>
    <row r="5379" spans="1:12" x14ac:dyDescent="0.25">
      <c r="A5379" s="6"/>
      <c r="B5379" s="100" t="e">
        <f>VLOOKUP(SALIDA[[#This Row],[CODIGO]],STOCKSANLUIS[],2,FALSE)</f>
        <v>#N/A</v>
      </c>
      <c r="C5379" s="153"/>
      <c r="E5379" t="e">
        <f>IF(VLOOKUP(SALIDA[[#This Row],[CODIGO]],STOCKSANLUIS[],6,FALSE)=0,"PRODUCTO SIN STOCK/UBICACIÓN",VLOOKUP(SALIDA[[#This Row],[CODIGO]],STOCKSANLUIS[],6,FALSE))</f>
        <v>#N/A</v>
      </c>
      <c r="F5379" t="e">
        <f>SALIDA[[#This Row],[CANTIDAD]]/SALIDA[[#This Row],[UND MEDIDA]]</f>
        <v>#N/A</v>
      </c>
      <c r="G5379" t="e">
        <f>VLOOKUP(SALIDA[[#This Row],[CODIGO]],FAMILIAS[],4,FALSE)</f>
        <v>#N/A</v>
      </c>
      <c r="H5379" s="10" t="e">
        <f>IF(VLOOKUP(SALIDA[[#This Row],[CODIGO]],STOCKSANLUIS[],7,FALSE)=0,"PRODUCTO SIN STOCK/UBICACIÓN",VLOOKUP(SALIDA[[#This Row],[CODIGO]],STOCKSANLUIS[],7,FALSE))</f>
        <v>#N/A</v>
      </c>
      <c r="I5379" s="10"/>
      <c r="J5379" t="e">
        <f>SALIDA[[#This Row],[CODIGO]]&amp;"       "&amp;SALIDA[[#This Row],[FAMILIA]]</f>
        <v>#N/A</v>
      </c>
      <c r="K5379" t="e">
        <f>VLOOKUP(SALIDA[[#This Row],[CODIGO]],STOCK_STARSOFT[],5,FALSE)</f>
        <v>#N/A</v>
      </c>
      <c r="L5379" t="e">
        <f>SALIDA[[#This Row],[CANTIDAD]]*SALIDA[[#This Row],[PRECIO UND]]</f>
        <v>#N/A</v>
      </c>
    </row>
    <row r="5380" spans="1:12" x14ac:dyDescent="0.25">
      <c r="A5380" s="6"/>
      <c r="B5380" s="100" t="e">
        <f>VLOOKUP(SALIDA[[#This Row],[CODIGO]],STOCKSANLUIS[],2,FALSE)</f>
        <v>#N/A</v>
      </c>
      <c r="C5380" s="153"/>
      <c r="E5380" t="e">
        <f>IF(VLOOKUP(SALIDA[[#This Row],[CODIGO]],STOCKSANLUIS[],6,FALSE)=0,"PRODUCTO SIN STOCK/UBICACIÓN",VLOOKUP(SALIDA[[#This Row],[CODIGO]],STOCKSANLUIS[],6,FALSE))</f>
        <v>#N/A</v>
      </c>
      <c r="F5380" t="e">
        <f>SALIDA[[#This Row],[CANTIDAD]]/SALIDA[[#This Row],[UND MEDIDA]]</f>
        <v>#N/A</v>
      </c>
      <c r="G5380" t="e">
        <f>VLOOKUP(SALIDA[[#This Row],[CODIGO]],FAMILIAS[],4,FALSE)</f>
        <v>#N/A</v>
      </c>
      <c r="H5380" s="10" t="e">
        <f>IF(VLOOKUP(SALIDA[[#This Row],[CODIGO]],STOCKSANLUIS[],7,FALSE)=0,"PRODUCTO SIN STOCK/UBICACIÓN",VLOOKUP(SALIDA[[#This Row],[CODIGO]],STOCKSANLUIS[],7,FALSE))</f>
        <v>#N/A</v>
      </c>
      <c r="I5380" s="10"/>
      <c r="J5380" t="e">
        <f>SALIDA[[#This Row],[CODIGO]]&amp;"       "&amp;SALIDA[[#This Row],[FAMILIA]]</f>
        <v>#N/A</v>
      </c>
      <c r="K5380" t="e">
        <f>VLOOKUP(SALIDA[[#This Row],[CODIGO]],STOCK_STARSOFT[],5,FALSE)</f>
        <v>#N/A</v>
      </c>
      <c r="L5380" t="e">
        <f>SALIDA[[#This Row],[CANTIDAD]]*SALIDA[[#This Row],[PRECIO UND]]</f>
        <v>#N/A</v>
      </c>
    </row>
    <row r="5381" spans="1:12" x14ac:dyDescent="0.25">
      <c r="A5381" s="6"/>
      <c r="B5381" s="100" t="e">
        <f>VLOOKUP(SALIDA[[#This Row],[CODIGO]],STOCKSANLUIS[],2,FALSE)</f>
        <v>#N/A</v>
      </c>
      <c r="C5381" s="153"/>
      <c r="E5381" t="e">
        <f>IF(VLOOKUP(SALIDA[[#This Row],[CODIGO]],STOCKSANLUIS[],6,FALSE)=0,"PRODUCTO SIN STOCK/UBICACIÓN",VLOOKUP(SALIDA[[#This Row],[CODIGO]],STOCKSANLUIS[],6,FALSE))</f>
        <v>#N/A</v>
      </c>
      <c r="F5381" t="e">
        <f>SALIDA[[#This Row],[CANTIDAD]]/SALIDA[[#This Row],[UND MEDIDA]]</f>
        <v>#N/A</v>
      </c>
      <c r="G5381" t="e">
        <f>VLOOKUP(SALIDA[[#This Row],[CODIGO]],FAMILIAS[],4,FALSE)</f>
        <v>#N/A</v>
      </c>
      <c r="H5381" s="10" t="e">
        <f>IF(VLOOKUP(SALIDA[[#This Row],[CODIGO]],STOCKSANLUIS[],7,FALSE)=0,"PRODUCTO SIN STOCK/UBICACIÓN",VLOOKUP(SALIDA[[#This Row],[CODIGO]],STOCKSANLUIS[],7,FALSE))</f>
        <v>#N/A</v>
      </c>
      <c r="I5381" s="10"/>
      <c r="J5381" t="e">
        <f>SALIDA[[#This Row],[CODIGO]]&amp;"       "&amp;SALIDA[[#This Row],[FAMILIA]]</f>
        <v>#N/A</v>
      </c>
      <c r="K5381" t="e">
        <f>VLOOKUP(SALIDA[[#This Row],[CODIGO]],STOCK_STARSOFT[],5,FALSE)</f>
        <v>#N/A</v>
      </c>
      <c r="L5381" t="e">
        <f>SALIDA[[#This Row],[CANTIDAD]]*SALIDA[[#This Row],[PRECIO UND]]</f>
        <v>#N/A</v>
      </c>
    </row>
    <row r="5382" spans="1:12" x14ac:dyDescent="0.25">
      <c r="A5382" s="6"/>
      <c r="B5382" s="100" t="e">
        <f>VLOOKUP(SALIDA[[#This Row],[CODIGO]],STOCKSANLUIS[],2,FALSE)</f>
        <v>#N/A</v>
      </c>
      <c r="C5382" s="153"/>
      <c r="E5382" t="e">
        <f>IF(VLOOKUP(SALIDA[[#This Row],[CODIGO]],STOCKSANLUIS[],6,FALSE)=0,"PRODUCTO SIN STOCK/UBICACIÓN",VLOOKUP(SALIDA[[#This Row],[CODIGO]],STOCKSANLUIS[],6,FALSE))</f>
        <v>#N/A</v>
      </c>
      <c r="F5382" t="e">
        <f>SALIDA[[#This Row],[CANTIDAD]]/SALIDA[[#This Row],[UND MEDIDA]]</f>
        <v>#N/A</v>
      </c>
      <c r="G5382" t="e">
        <f>VLOOKUP(SALIDA[[#This Row],[CODIGO]],FAMILIAS[],4,FALSE)</f>
        <v>#N/A</v>
      </c>
      <c r="H5382" s="10" t="e">
        <f>IF(VLOOKUP(SALIDA[[#This Row],[CODIGO]],STOCKSANLUIS[],7,FALSE)=0,"PRODUCTO SIN STOCK/UBICACIÓN",VLOOKUP(SALIDA[[#This Row],[CODIGO]],STOCKSANLUIS[],7,FALSE))</f>
        <v>#N/A</v>
      </c>
      <c r="I5382" s="10"/>
      <c r="J5382" t="e">
        <f>SALIDA[[#This Row],[CODIGO]]&amp;"       "&amp;SALIDA[[#This Row],[FAMILIA]]</f>
        <v>#N/A</v>
      </c>
      <c r="K5382" t="e">
        <f>VLOOKUP(SALIDA[[#This Row],[CODIGO]],STOCK_STARSOFT[],5,FALSE)</f>
        <v>#N/A</v>
      </c>
      <c r="L5382" t="e">
        <f>SALIDA[[#This Row],[CANTIDAD]]*SALIDA[[#This Row],[PRECIO UND]]</f>
        <v>#N/A</v>
      </c>
    </row>
    <row r="5383" spans="1:12" x14ac:dyDescent="0.25">
      <c r="A5383" s="6"/>
      <c r="B5383" s="100" t="e">
        <f>VLOOKUP(SALIDA[[#This Row],[CODIGO]],STOCKSANLUIS[],2,FALSE)</f>
        <v>#N/A</v>
      </c>
      <c r="C5383" s="153"/>
      <c r="E5383" t="e">
        <f>IF(VLOOKUP(SALIDA[[#This Row],[CODIGO]],STOCKSANLUIS[],6,FALSE)=0,"PRODUCTO SIN STOCK/UBICACIÓN",VLOOKUP(SALIDA[[#This Row],[CODIGO]],STOCKSANLUIS[],6,FALSE))</f>
        <v>#N/A</v>
      </c>
      <c r="F5383" t="e">
        <f>SALIDA[[#This Row],[CANTIDAD]]/SALIDA[[#This Row],[UND MEDIDA]]</f>
        <v>#N/A</v>
      </c>
      <c r="G5383" t="e">
        <f>VLOOKUP(SALIDA[[#This Row],[CODIGO]],FAMILIAS[],4,FALSE)</f>
        <v>#N/A</v>
      </c>
      <c r="H5383" s="10" t="e">
        <f>IF(VLOOKUP(SALIDA[[#This Row],[CODIGO]],STOCKSANLUIS[],7,FALSE)=0,"PRODUCTO SIN STOCK/UBICACIÓN",VLOOKUP(SALIDA[[#This Row],[CODIGO]],STOCKSANLUIS[],7,FALSE))</f>
        <v>#N/A</v>
      </c>
      <c r="I5383" s="10"/>
      <c r="J5383" t="e">
        <f>SALIDA[[#This Row],[CODIGO]]&amp;"       "&amp;SALIDA[[#This Row],[FAMILIA]]</f>
        <v>#N/A</v>
      </c>
      <c r="K5383" t="e">
        <f>VLOOKUP(SALIDA[[#This Row],[CODIGO]],STOCK_STARSOFT[],5,FALSE)</f>
        <v>#N/A</v>
      </c>
      <c r="L5383" t="e">
        <f>SALIDA[[#This Row],[CANTIDAD]]*SALIDA[[#This Row],[PRECIO UND]]</f>
        <v>#N/A</v>
      </c>
    </row>
    <row r="5384" spans="1:12" x14ac:dyDescent="0.25">
      <c r="A5384" s="6"/>
      <c r="B5384" s="100" t="e">
        <f>VLOOKUP(SALIDA[[#This Row],[CODIGO]],STOCKSANLUIS[],2,FALSE)</f>
        <v>#N/A</v>
      </c>
      <c r="C5384" s="153"/>
      <c r="E5384" t="e">
        <f>IF(VLOOKUP(SALIDA[[#This Row],[CODIGO]],STOCKSANLUIS[],6,FALSE)=0,"PRODUCTO SIN STOCK/UBICACIÓN",VLOOKUP(SALIDA[[#This Row],[CODIGO]],STOCKSANLUIS[],6,FALSE))</f>
        <v>#N/A</v>
      </c>
      <c r="F5384" t="e">
        <f>SALIDA[[#This Row],[CANTIDAD]]/SALIDA[[#This Row],[UND MEDIDA]]</f>
        <v>#N/A</v>
      </c>
      <c r="G5384" t="e">
        <f>VLOOKUP(SALIDA[[#This Row],[CODIGO]],FAMILIAS[],4,FALSE)</f>
        <v>#N/A</v>
      </c>
      <c r="H5384" s="10" t="e">
        <f>IF(VLOOKUP(SALIDA[[#This Row],[CODIGO]],STOCKSANLUIS[],7,FALSE)=0,"PRODUCTO SIN STOCK/UBICACIÓN",VLOOKUP(SALIDA[[#This Row],[CODIGO]],STOCKSANLUIS[],7,FALSE))</f>
        <v>#N/A</v>
      </c>
      <c r="I5384" s="10"/>
      <c r="J5384" t="e">
        <f>SALIDA[[#This Row],[CODIGO]]&amp;"       "&amp;SALIDA[[#This Row],[FAMILIA]]</f>
        <v>#N/A</v>
      </c>
      <c r="K5384" t="e">
        <f>VLOOKUP(SALIDA[[#This Row],[CODIGO]],STOCK_STARSOFT[],5,FALSE)</f>
        <v>#N/A</v>
      </c>
      <c r="L5384" t="e">
        <f>SALIDA[[#This Row],[CANTIDAD]]*SALIDA[[#This Row],[PRECIO UND]]</f>
        <v>#N/A</v>
      </c>
    </row>
    <row r="5385" spans="1:12" x14ac:dyDescent="0.25">
      <c r="A5385" s="6"/>
      <c r="B5385" s="100" t="e">
        <f>VLOOKUP(SALIDA[[#This Row],[CODIGO]],STOCKSANLUIS[],2,FALSE)</f>
        <v>#N/A</v>
      </c>
      <c r="C5385" s="153"/>
      <c r="E5385" t="e">
        <f>IF(VLOOKUP(SALIDA[[#This Row],[CODIGO]],STOCKSANLUIS[],6,FALSE)=0,"PRODUCTO SIN STOCK/UBICACIÓN",VLOOKUP(SALIDA[[#This Row],[CODIGO]],STOCKSANLUIS[],6,FALSE))</f>
        <v>#N/A</v>
      </c>
      <c r="F5385" t="e">
        <f>SALIDA[[#This Row],[CANTIDAD]]/SALIDA[[#This Row],[UND MEDIDA]]</f>
        <v>#N/A</v>
      </c>
      <c r="G5385" t="e">
        <f>VLOOKUP(SALIDA[[#This Row],[CODIGO]],FAMILIAS[],4,FALSE)</f>
        <v>#N/A</v>
      </c>
      <c r="H5385" s="10" t="e">
        <f>IF(VLOOKUP(SALIDA[[#This Row],[CODIGO]],STOCKSANLUIS[],7,FALSE)=0,"PRODUCTO SIN STOCK/UBICACIÓN",VLOOKUP(SALIDA[[#This Row],[CODIGO]],STOCKSANLUIS[],7,FALSE))</f>
        <v>#N/A</v>
      </c>
      <c r="I5385" s="10"/>
      <c r="J5385" t="e">
        <f>SALIDA[[#This Row],[CODIGO]]&amp;"       "&amp;SALIDA[[#This Row],[FAMILIA]]</f>
        <v>#N/A</v>
      </c>
      <c r="K5385" t="e">
        <f>VLOOKUP(SALIDA[[#This Row],[CODIGO]],STOCK_STARSOFT[],5,FALSE)</f>
        <v>#N/A</v>
      </c>
      <c r="L5385" t="e">
        <f>SALIDA[[#This Row],[CANTIDAD]]*SALIDA[[#This Row],[PRECIO UND]]</f>
        <v>#N/A</v>
      </c>
    </row>
    <row r="5386" spans="1:12" x14ac:dyDescent="0.25">
      <c r="A5386" s="6"/>
      <c r="B5386" s="100" t="e">
        <f>VLOOKUP(SALIDA[[#This Row],[CODIGO]],STOCKSANLUIS[],2,FALSE)</f>
        <v>#N/A</v>
      </c>
      <c r="C5386" s="153"/>
      <c r="E5386" t="e">
        <f>IF(VLOOKUP(SALIDA[[#This Row],[CODIGO]],STOCKSANLUIS[],6,FALSE)=0,"PRODUCTO SIN STOCK/UBICACIÓN",VLOOKUP(SALIDA[[#This Row],[CODIGO]],STOCKSANLUIS[],6,FALSE))</f>
        <v>#N/A</v>
      </c>
      <c r="F5386" t="e">
        <f>SALIDA[[#This Row],[CANTIDAD]]/SALIDA[[#This Row],[UND MEDIDA]]</f>
        <v>#N/A</v>
      </c>
      <c r="G5386" t="e">
        <f>VLOOKUP(SALIDA[[#This Row],[CODIGO]],FAMILIAS[],4,FALSE)</f>
        <v>#N/A</v>
      </c>
      <c r="H5386" s="10" t="e">
        <f>IF(VLOOKUP(SALIDA[[#This Row],[CODIGO]],STOCKSANLUIS[],7,FALSE)=0,"PRODUCTO SIN STOCK/UBICACIÓN",VLOOKUP(SALIDA[[#This Row],[CODIGO]],STOCKSANLUIS[],7,FALSE))</f>
        <v>#N/A</v>
      </c>
      <c r="I5386" s="10"/>
      <c r="J5386" t="e">
        <f>SALIDA[[#This Row],[CODIGO]]&amp;"       "&amp;SALIDA[[#This Row],[FAMILIA]]</f>
        <v>#N/A</v>
      </c>
      <c r="K5386" t="e">
        <f>VLOOKUP(SALIDA[[#This Row],[CODIGO]],STOCK_STARSOFT[],5,FALSE)</f>
        <v>#N/A</v>
      </c>
      <c r="L5386" t="e">
        <f>SALIDA[[#This Row],[CANTIDAD]]*SALIDA[[#This Row],[PRECIO UND]]</f>
        <v>#N/A</v>
      </c>
    </row>
    <row r="5387" spans="1:12" x14ac:dyDescent="0.25">
      <c r="A5387" s="6"/>
      <c r="B5387" s="100" t="e">
        <f>VLOOKUP(SALIDA[[#This Row],[CODIGO]],STOCKSANLUIS[],2,FALSE)</f>
        <v>#N/A</v>
      </c>
      <c r="C5387" s="153"/>
      <c r="E5387" t="e">
        <f>IF(VLOOKUP(SALIDA[[#This Row],[CODIGO]],STOCKSANLUIS[],6,FALSE)=0,"PRODUCTO SIN STOCK/UBICACIÓN",VLOOKUP(SALIDA[[#This Row],[CODIGO]],STOCKSANLUIS[],6,FALSE))</f>
        <v>#N/A</v>
      </c>
      <c r="F5387" t="e">
        <f>SALIDA[[#This Row],[CANTIDAD]]/SALIDA[[#This Row],[UND MEDIDA]]</f>
        <v>#N/A</v>
      </c>
      <c r="G5387" t="e">
        <f>VLOOKUP(SALIDA[[#This Row],[CODIGO]],FAMILIAS[],4,FALSE)</f>
        <v>#N/A</v>
      </c>
      <c r="H5387" s="10" t="e">
        <f>IF(VLOOKUP(SALIDA[[#This Row],[CODIGO]],STOCKSANLUIS[],7,FALSE)=0,"PRODUCTO SIN STOCK/UBICACIÓN",VLOOKUP(SALIDA[[#This Row],[CODIGO]],STOCKSANLUIS[],7,FALSE))</f>
        <v>#N/A</v>
      </c>
      <c r="I5387" s="10"/>
      <c r="J5387" t="e">
        <f>SALIDA[[#This Row],[CODIGO]]&amp;"       "&amp;SALIDA[[#This Row],[FAMILIA]]</f>
        <v>#N/A</v>
      </c>
      <c r="K5387" t="e">
        <f>VLOOKUP(SALIDA[[#This Row],[CODIGO]],STOCK_STARSOFT[],5,FALSE)</f>
        <v>#N/A</v>
      </c>
      <c r="L5387" t="e">
        <f>SALIDA[[#This Row],[CANTIDAD]]*SALIDA[[#This Row],[PRECIO UND]]</f>
        <v>#N/A</v>
      </c>
    </row>
    <row r="5388" spans="1:12" x14ac:dyDescent="0.25">
      <c r="A5388" s="6"/>
      <c r="B5388" s="100" t="e">
        <f>VLOOKUP(SALIDA[[#This Row],[CODIGO]],STOCKSANLUIS[],2,FALSE)</f>
        <v>#N/A</v>
      </c>
      <c r="C5388" s="153"/>
      <c r="E5388" t="e">
        <f>IF(VLOOKUP(SALIDA[[#This Row],[CODIGO]],STOCKSANLUIS[],6,FALSE)=0,"PRODUCTO SIN STOCK/UBICACIÓN",VLOOKUP(SALIDA[[#This Row],[CODIGO]],STOCKSANLUIS[],6,FALSE))</f>
        <v>#N/A</v>
      </c>
      <c r="F5388" t="e">
        <f>SALIDA[[#This Row],[CANTIDAD]]/SALIDA[[#This Row],[UND MEDIDA]]</f>
        <v>#N/A</v>
      </c>
      <c r="G5388" t="e">
        <f>VLOOKUP(SALIDA[[#This Row],[CODIGO]],FAMILIAS[],4,FALSE)</f>
        <v>#N/A</v>
      </c>
      <c r="H5388" s="10" t="e">
        <f>IF(VLOOKUP(SALIDA[[#This Row],[CODIGO]],STOCKSANLUIS[],7,FALSE)=0,"PRODUCTO SIN STOCK/UBICACIÓN",VLOOKUP(SALIDA[[#This Row],[CODIGO]],STOCKSANLUIS[],7,FALSE))</f>
        <v>#N/A</v>
      </c>
      <c r="I5388" s="10"/>
      <c r="J5388" t="e">
        <f>SALIDA[[#This Row],[CODIGO]]&amp;"       "&amp;SALIDA[[#This Row],[FAMILIA]]</f>
        <v>#N/A</v>
      </c>
      <c r="K5388" t="e">
        <f>VLOOKUP(SALIDA[[#This Row],[CODIGO]],STOCK_STARSOFT[],5,FALSE)</f>
        <v>#N/A</v>
      </c>
      <c r="L5388" t="e">
        <f>SALIDA[[#This Row],[CANTIDAD]]*SALIDA[[#This Row],[PRECIO UND]]</f>
        <v>#N/A</v>
      </c>
    </row>
    <row r="5389" spans="1:12" x14ac:dyDescent="0.25">
      <c r="A5389" s="6"/>
      <c r="B5389" s="100" t="e">
        <f>VLOOKUP(SALIDA[[#This Row],[CODIGO]],STOCKSANLUIS[],2,FALSE)</f>
        <v>#N/A</v>
      </c>
      <c r="C5389" s="153"/>
      <c r="E5389" t="e">
        <f>IF(VLOOKUP(SALIDA[[#This Row],[CODIGO]],STOCKSANLUIS[],6,FALSE)=0,"PRODUCTO SIN STOCK/UBICACIÓN",VLOOKUP(SALIDA[[#This Row],[CODIGO]],STOCKSANLUIS[],6,FALSE))</f>
        <v>#N/A</v>
      </c>
      <c r="F5389" t="e">
        <f>SALIDA[[#This Row],[CANTIDAD]]/SALIDA[[#This Row],[UND MEDIDA]]</f>
        <v>#N/A</v>
      </c>
      <c r="G5389" t="e">
        <f>VLOOKUP(SALIDA[[#This Row],[CODIGO]],FAMILIAS[],4,FALSE)</f>
        <v>#N/A</v>
      </c>
      <c r="H5389" s="10" t="e">
        <f>IF(VLOOKUP(SALIDA[[#This Row],[CODIGO]],STOCKSANLUIS[],7,FALSE)=0,"PRODUCTO SIN STOCK/UBICACIÓN",VLOOKUP(SALIDA[[#This Row],[CODIGO]],STOCKSANLUIS[],7,FALSE))</f>
        <v>#N/A</v>
      </c>
      <c r="I5389" s="10"/>
      <c r="J5389" t="e">
        <f>SALIDA[[#This Row],[CODIGO]]&amp;"       "&amp;SALIDA[[#This Row],[FAMILIA]]</f>
        <v>#N/A</v>
      </c>
      <c r="K5389" t="e">
        <f>VLOOKUP(SALIDA[[#This Row],[CODIGO]],STOCK_STARSOFT[],5,FALSE)</f>
        <v>#N/A</v>
      </c>
      <c r="L5389" t="e">
        <f>SALIDA[[#This Row],[CANTIDAD]]*SALIDA[[#This Row],[PRECIO UND]]</f>
        <v>#N/A</v>
      </c>
    </row>
    <row r="5390" spans="1:12" x14ac:dyDescent="0.25">
      <c r="A5390" s="6"/>
      <c r="B5390" s="100" t="e">
        <f>VLOOKUP(SALIDA[[#This Row],[CODIGO]],STOCKSANLUIS[],2,FALSE)</f>
        <v>#N/A</v>
      </c>
      <c r="C5390" s="153"/>
      <c r="E5390" t="e">
        <f>IF(VLOOKUP(SALIDA[[#This Row],[CODIGO]],STOCKSANLUIS[],6,FALSE)=0,"PRODUCTO SIN STOCK/UBICACIÓN",VLOOKUP(SALIDA[[#This Row],[CODIGO]],STOCKSANLUIS[],6,FALSE))</f>
        <v>#N/A</v>
      </c>
      <c r="F5390" t="e">
        <f>SALIDA[[#This Row],[CANTIDAD]]/SALIDA[[#This Row],[UND MEDIDA]]</f>
        <v>#N/A</v>
      </c>
      <c r="G5390" t="e">
        <f>VLOOKUP(SALIDA[[#This Row],[CODIGO]],FAMILIAS[],4,FALSE)</f>
        <v>#N/A</v>
      </c>
      <c r="H5390" s="10" t="e">
        <f>IF(VLOOKUP(SALIDA[[#This Row],[CODIGO]],STOCKSANLUIS[],7,FALSE)=0,"PRODUCTO SIN STOCK/UBICACIÓN",VLOOKUP(SALIDA[[#This Row],[CODIGO]],STOCKSANLUIS[],7,FALSE))</f>
        <v>#N/A</v>
      </c>
      <c r="I5390" s="10"/>
      <c r="J5390" t="e">
        <f>SALIDA[[#This Row],[CODIGO]]&amp;"       "&amp;SALIDA[[#This Row],[FAMILIA]]</f>
        <v>#N/A</v>
      </c>
      <c r="K5390" t="e">
        <f>VLOOKUP(SALIDA[[#This Row],[CODIGO]],STOCK_STARSOFT[],5,FALSE)</f>
        <v>#N/A</v>
      </c>
      <c r="L5390" t="e">
        <f>SALIDA[[#This Row],[CANTIDAD]]*SALIDA[[#This Row],[PRECIO UND]]</f>
        <v>#N/A</v>
      </c>
    </row>
    <row r="5391" spans="1:12" x14ac:dyDescent="0.25">
      <c r="A5391" s="6"/>
      <c r="B5391" s="100" t="e">
        <f>VLOOKUP(SALIDA[[#This Row],[CODIGO]],STOCKSANLUIS[],2,FALSE)</f>
        <v>#N/A</v>
      </c>
      <c r="C5391" s="153"/>
      <c r="E5391" t="e">
        <f>IF(VLOOKUP(SALIDA[[#This Row],[CODIGO]],STOCKSANLUIS[],6,FALSE)=0,"PRODUCTO SIN STOCK/UBICACIÓN",VLOOKUP(SALIDA[[#This Row],[CODIGO]],STOCKSANLUIS[],6,FALSE))</f>
        <v>#N/A</v>
      </c>
      <c r="F5391" t="e">
        <f>SALIDA[[#This Row],[CANTIDAD]]/SALIDA[[#This Row],[UND MEDIDA]]</f>
        <v>#N/A</v>
      </c>
      <c r="G5391" t="e">
        <f>VLOOKUP(SALIDA[[#This Row],[CODIGO]],FAMILIAS[],4,FALSE)</f>
        <v>#N/A</v>
      </c>
      <c r="H5391" s="10" t="e">
        <f>IF(VLOOKUP(SALIDA[[#This Row],[CODIGO]],STOCKSANLUIS[],7,FALSE)=0,"PRODUCTO SIN STOCK/UBICACIÓN",VLOOKUP(SALIDA[[#This Row],[CODIGO]],STOCKSANLUIS[],7,FALSE))</f>
        <v>#N/A</v>
      </c>
      <c r="I5391" s="10"/>
      <c r="J5391" t="e">
        <f>SALIDA[[#This Row],[CODIGO]]&amp;"       "&amp;SALIDA[[#This Row],[FAMILIA]]</f>
        <v>#N/A</v>
      </c>
      <c r="K5391" t="e">
        <f>VLOOKUP(SALIDA[[#This Row],[CODIGO]],STOCK_STARSOFT[],5,FALSE)</f>
        <v>#N/A</v>
      </c>
      <c r="L5391" t="e">
        <f>SALIDA[[#This Row],[CANTIDAD]]*SALIDA[[#This Row],[PRECIO UND]]</f>
        <v>#N/A</v>
      </c>
    </row>
    <row r="5392" spans="1:12" x14ac:dyDescent="0.25">
      <c r="A5392" s="6"/>
      <c r="B5392" s="100" t="e">
        <f>VLOOKUP(SALIDA[[#This Row],[CODIGO]],STOCKSANLUIS[],2,FALSE)</f>
        <v>#N/A</v>
      </c>
      <c r="C5392" s="153"/>
      <c r="E5392" t="e">
        <f>IF(VLOOKUP(SALIDA[[#This Row],[CODIGO]],STOCKSANLUIS[],6,FALSE)=0,"PRODUCTO SIN STOCK/UBICACIÓN",VLOOKUP(SALIDA[[#This Row],[CODIGO]],STOCKSANLUIS[],6,FALSE))</f>
        <v>#N/A</v>
      </c>
      <c r="F5392" t="e">
        <f>SALIDA[[#This Row],[CANTIDAD]]/SALIDA[[#This Row],[UND MEDIDA]]</f>
        <v>#N/A</v>
      </c>
      <c r="G5392" t="e">
        <f>VLOOKUP(SALIDA[[#This Row],[CODIGO]],FAMILIAS[],4,FALSE)</f>
        <v>#N/A</v>
      </c>
      <c r="H5392" s="10" t="e">
        <f>IF(VLOOKUP(SALIDA[[#This Row],[CODIGO]],STOCKSANLUIS[],7,FALSE)=0,"PRODUCTO SIN STOCK/UBICACIÓN",VLOOKUP(SALIDA[[#This Row],[CODIGO]],STOCKSANLUIS[],7,FALSE))</f>
        <v>#N/A</v>
      </c>
      <c r="I5392" s="10"/>
      <c r="J5392" t="e">
        <f>SALIDA[[#This Row],[CODIGO]]&amp;"       "&amp;SALIDA[[#This Row],[FAMILIA]]</f>
        <v>#N/A</v>
      </c>
      <c r="K5392" t="e">
        <f>VLOOKUP(SALIDA[[#This Row],[CODIGO]],STOCK_STARSOFT[],5,FALSE)</f>
        <v>#N/A</v>
      </c>
      <c r="L5392" t="e">
        <f>SALIDA[[#This Row],[CANTIDAD]]*SALIDA[[#This Row],[PRECIO UND]]</f>
        <v>#N/A</v>
      </c>
    </row>
    <row r="5393" spans="1:12" x14ac:dyDescent="0.25">
      <c r="A5393" s="6"/>
      <c r="B5393" s="100" t="e">
        <f>VLOOKUP(SALIDA[[#This Row],[CODIGO]],STOCKSANLUIS[],2,FALSE)</f>
        <v>#N/A</v>
      </c>
      <c r="C5393" s="153"/>
      <c r="E5393" t="e">
        <f>IF(VLOOKUP(SALIDA[[#This Row],[CODIGO]],STOCKSANLUIS[],6,FALSE)=0,"PRODUCTO SIN STOCK/UBICACIÓN",VLOOKUP(SALIDA[[#This Row],[CODIGO]],STOCKSANLUIS[],6,FALSE))</f>
        <v>#N/A</v>
      </c>
      <c r="F5393" t="e">
        <f>SALIDA[[#This Row],[CANTIDAD]]/SALIDA[[#This Row],[UND MEDIDA]]</f>
        <v>#N/A</v>
      </c>
      <c r="G5393" t="e">
        <f>VLOOKUP(SALIDA[[#This Row],[CODIGO]],FAMILIAS[],4,FALSE)</f>
        <v>#N/A</v>
      </c>
      <c r="H5393" s="10" t="e">
        <f>IF(VLOOKUP(SALIDA[[#This Row],[CODIGO]],STOCKSANLUIS[],7,FALSE)=0,"PRODUCTO SIN STOCK/UBICACIÓN",VLOOKUP(SALIDA[[#This Row],[CODIGO]],STOCKSANLUIS[],7,FALSE))</f>
        <v>#N/A</v>
      </c>
      <c r="I5393" s="10"/>
      <c r="J5393" t="e">
        <f>SALIDA[[#This Row],[CODIGO]]&amp;"       "&amp;SALIDA[[#This Row],[FAMILIA]]</f>
        <v>#N/A</v>
      </c>
      <c r="K5393" t="e">
        <f>VLOOKUP(SALIDA[[#This Row],[CODIGO]],STOCK_STARSOFT[],5,FALSE)</f>
        <v>#N/A</v>
      </c>
      <c r="L5393" t="e">
        <f>SALIDA[[#This Row],[CANTIDAD]]*SALIDA[[#This Row],[PRECIO UND]]</f>
        <v>#N/A</v>
      </c>
    </row>
    <row r="5394" spans="1:12" x14ac:dyDescent="0.25">
      <c r="A5394" s="6"/>
      <c r="B5394" s="100" t="e">
        <f>VLOOKUP(SALIDA[[#This Row],[CODIGO]],STOCKSANLUIS[],2,FALSE)</f>
        <v>#N/A</v>
      </c>
      <c r="C5394" s="153"/>
      <c r="E5394" t="e">
        <f>IF(VLOOKUP(SALIDA[[#This Row],[CODIGO]],STOCKSANLUIS[],6,FALSE)=0,"PRODUCTO SIN STOCK/UBICACIÓN",VLOOKUP(SALIDA[[#This Row],[CODIGO]],STOCKSANLUIS[],6,FALSE))</f>
        <v>#N/A</v>
      </c>
      <c r="F5394" t="e">
        <f>SALIDA[[#This Row],[CANTIDAD]]/SALIDA[[#This Row],[UND MEDIDA]]</f>
        <v>#N/A</v>
      </c>
      <c r="G5394" t="e">
        <f>VLOOKUP(SALIDA[[#This Row],[CODIGO]],FAMILIAS[],4,FALSE)</f>
        <v>#N/A</v>
      </c>
      <c r="H5394" s="10" t="e">
        <f>IF(VLOOKUP(SALIDA[[#This Row],[CODIGO]],STOCKSANLUIS[],7,FALSE)=0,"PRODUCTO SIN STOCK/UBICACIÓN",VLOOKUP(SALIDA[[#This Row],[CODIGO]],STOCKSANLUIS[],7,FALSE))</f>
        <v>#N/A</v>
      </c>
      <c r="I5394" s="10"/>
      <c r="J5394" t="e">
        <f>SALIDA[[#This Row],[CODIGO]]&amp;"       "&amp;SALIDA[[#This Row],[FAMILIA]]</f>
        <v>#N/A</v>
      </c>
      <c r="K5394" t="e">
        <f>VLOOKUP(SALIDA[[#This Row],[CODIGO]],STOCK_STARSOFT[],5,FALSE)</f>
        <v>#N/A</v>
      </c>
      <c r="L5394" t="e">
        <f>SALIDA[[#This Row],[CANTIDAD]]*SALIDA[[#This Row],[PRECIO UND]]</f>
        <v>#N/A</v>
      </c>
    </row>
    <row r="5395" spans="1:12" x14ac:dyDescent="0.25">
      <c r="A5395" s="6"/>
      <c r="B5395" s="100" t="e">
        <f>VLOOKUP(SALIDA[[#This Row],[CODIGO]],STOCKSANLUIS[],2,FALSE)</f>
        <v>#N/A</v>
      </c>
      <c r="C5395" s="153"/>
      <c r="E5395" t="e">
        <f>IF(VLOOKUP(SALIDA[[#This Row],[CODIGO]],STOCKSANLUIS[],6,FALSE)=0,"PRODUCTO SIN STOCK/UBICACIÓN",VLOOKUP(SALIDA[[#This Row],[CODIGO]],STOCKSANLUIS[],6,FALSE))</f>
        <v>#N/A</v>
      </c>
      <c r="F5395" t="e">
        <f>SALIDA[[#This Row],[CANTIDAD]]/SALIDA[[#This Row],[UND MEDIDA]]</f>
        <v>#N/A</v>
      </c>
      <c r="G5395" t="e">
        <f>VLOOKUP(SALIDA[[#This Row],[CODIGO]],FAMILIAS[],4,FALSE)</f>
        <v>#N/A</v>
      </c>
      <c r="H5395" s="10" t="e">
        <f>IF(VLOOKUP(SALIDA[[#This Row],[CODIGO]],STOCKSANLUIS[],7,FALSE)=0,"PRODUCTO SIN STOCK/UBICACIÓN",VLOOKUP(SALIDA[[#This Row],[CODIGO]],STOCKSANLUIS[],7,FALSE))</f>
        <v>#N/A</v>
      </c>
      <c r="I5395" s="10"/>
      <c r="J5395" t="e">
        <f>SALIDA[[#This Row],[CODIGO]]&amp;"       "&amp;SALIDA[[#This Row],[FAMILIA]]</f>
        <v>#N/A</v>
      </c>
      <c r="K5395" t="e">
        <f>VLOOKUP(SALIDA[[#This Row],[CODIGO]],STOCK_STARSOFT[],5,FALSE)</f>
        <v>#N/A</v>
      </c>
      <c r="L5395" t="e">
        <f>SALIDA[[#This Row],[CANTIDAD]]*SALIDA[[#This Row],[PRECIO UND]]</f>
        <v>#N/A</v>
      </c>
    </row>
    <row r="5396" spans="1:12" x14ac:dyDescent="0.25">
      <c r="A5396" s="6"/>
      <c r="B5396" s="100" t="e">
        <f>VLOOKUP(SALIDA[[#This Row],[CODIGO]],STOCKSANLUIS[],2,FALSE)</f>
        <v>#N/A</v>
      </c>
      <c r="C5396" s="153"/>
      <c r="E5396" t="e">
        <f>IF(VLOOKUP(SALIDA[[#This Row],[CODIGO]],STOCKSANLUIS[],6,FALSE)=0,"PRODUCTO SIN STOCK/UBICACIÓN",VLOOKUP(SALIDA[[#This Row],[CODIGO]],STOCKSANLUIS[],6,FALSE))</f>
        <v>#N/A</v>
      </c>
      <c r="F5396" t="e">
        <f>SALIDA[[#This Row],[CANTIDAD]]/SALIDA[[#This Row],[UND MEDIDA]]</f>
        <v>#N/A</v>
      </c>
      <c r="G5396" t="e">
        <f>VLOOKUP(SALIDA[[#This Row],[CODIGO]],FAMILIAS[],4,FALSE)</f>
        <v>#N/A</v>
      </c>
      <c r="H5396" s="10" t="e">
        <f>IF(VLOOKUP(SALIDA[[#This Row],[CODIGO]],STOCKSANLUIS[],7,FALSE)=0,"PRODUCTO SIN STOCK/UBICACIÓN",VLOOKUP(SALIDA[[#This Row],[CODIGO]],STOCKSANLUIS[],7,FALSE))</f>
        <v>#N/A</v>
      </c>
      <c r="I5396" s="10"/>
      <c r="J5396" t="e">
        <f>SALIDA[[#This Row],[CODIGO]]&amp;"       "&amp;SALIDA[[#This Row],[FAMILIA]]</f>
        <v>#N/A</v>
      </c>
      <c r="K5396" t="e">
        <f>VLOOKUP(SALIDA[[#This Row],[CODIGO]],STOCK_STARSOFT[],5,FALSE)</f>
        <v>#N/A</v>
      </c>
      <c r="L5396" t="e">
        <f>SALIDA[[#This Row],[CANTIDAD]]*SALIDA[[#This Row],[PRECIO UND]]</f>
        <v>#N/A</v>
      </c>
    </row>
    <row r="5397" spans="1:12" x14ac:dyDescent="0.25">
      <c r="A5397" s="6"/>
      <c r="B5397" s="100" t="e">
        <f>VLOOKUP(SALIDA[[#This Row],[CODIGO]],STOCKSANLUIS[],2,FALSE)</f>
        <v>#N/A</v>
      </c>
      <c r="C5397" s="153"/>
      <c r="E5397" t="e">
        <f>IF(VLOOKUP(SALIDA[[#This Row],[CODIGO]],STOCKSANLUIS[],6,FALSE)=0,"PRODUCTO SIN STOCK/UBICACIÓN",VLOOKUP(SALIDA[[#This Row],[CODIGO]],STOCKSANLUIS[],6,FALSE))</f>
        <v>#N/A</v>
      </c>
      <c r="F5397" t="e">
        <f>SALIDA[[#This Row],[CANTIDAD]]/SALIDA[[#This Row],[UND MEDIDA]]</f>
        <v>#N/A</v>
      </c>
      <c r="G5397" t="e">
        <f>VLOOKUP(SALIDA[[#This Row],[CODIGO]],FAMILIAS[],4,FALSE)</f>
        <v>#N/A</v>
      </c>
      <c r="H5397" s="10" t="e">
        <f>IF(VLOOKUP(SALIDA[[#This Row],[CODIGO]],STOCKSANLUIS[],7,FALSE)=0,"PRODUCTO SIN STOCK/UBICACIÓN",VLOOKUP(SALIDA[[#This Row],[CODIGO]],STOCKSANLUIS[],7,FALSE))</f>
        <v>#N/A</v>
      </c>
      <c r="I5397" s="10"/>
      <c r="J5397" t="e">
        <f>SALIDA[[#This Row],[CODIGO]]&amp;"       "&amp;SALIDA[[#This Row],[FAMILIA]]</f>
        <v>#N/A</v>
      </c>
      <c r="K5397" t="e">
        <f>VLOOKUP(SALIDA[[#This Row],[CODIGO]],STOCK_STARSOFT[],5,FALSE)</f>
        <v>#N/A</v>
      </c>
      <c r="L5397" t="e">
        <f>SALIDA[[#This Row],[CANTIDAD]]*SALIDA[[#This Row],[PRECIO UND]]</f>
        <v>#N/A</v>
      </c>
    </row>
    <row r="5398" spans="1:12" x14ac:dyDescent="0.25">
      <c r="A5398" s="6"/>
      <c r="B5398" s="100" t="e">
        <f>VLOOKUP(SALIDA[[#This Row],[CODIGO]],STOCKSANLUIS[],2,FALSE)</f>
        <v>#N/A</v>
      </c>
      <c r="C5398" s="153"/>
      <c r="E5398" t="e">
        <f>IF(VLOOKUP(SALIDA[[#This Row],[CODIGO]],STOCKSANLUIS[],6,FALSE)=0,"PRODUCTO SIN STOCK/UBICACIÓN",VLOOKUP(SALIDA[[#This Row],[CODIGO]],STOCKSANLUIS[],6,FALSE))</f>
        <v>#N/A</v>
      </c>
      <c r="F5398" t="e">
        <f>SALIDA[[#This Row],[CANTIDAD]]/SALIDA[[#This Row],[UND MEDIDA]]</f>
        <v>#N/A</v>
      </c>
      <c r="G5398" t="e">
        <f>VLOOKUP(SALIDA[[#This Row],[CODIGO]],FAMILIAS[],4,FALSE)</f>
        <v>#N/A</v>
      </c>
      <c r="H5398" s="10" t="e">
        <f>IF(VLOOKUP(SALIDA[[#This Row],[CODIGO]],STOCKSANLUIS[],7,FALSE)=0,"PRODUCTO SIN STOCK/UBICACIÓN",VLOOKUP(SALIDA[[#This Row],[CODIGO]],STOCKSANLUIS[],7,FALSE))</f>
        <v>#N/A</v>
      </c>
      <c r="I5398" s="10"/>
      <c r="J5398" t="e">
        <f>SALIDA[[#This Row],[CODIGO]]&amp;"       "&amp;SALIDA[[#This Row],[FAMILIA]]</f>
        <v>#N/A</v>
      </c>
      <c r="K5398" t="e">
        <f>VLOOKUP(SALIDA[[#This Row],[CODIGO]],STOCK_STARSOFT[],5,FALSE)</f>
        <v>#N/A</v>
      </c>
      <c r="L5398" t="e">
        <f>SALIDA[[#This Row],[CANTIDAD]]*SALIDA[[#This Row],[PRECIO UND]]</f>
        <v>#N/A</v>
      </c>
    </row>
    <row r="5399" spans="1:12" x14ac:dyDescent="0.25">
      <c r="A5399" s="6"/>
      <c r="B5399" s="100" t="e">
        <f>VLOOKUP(SALIDA[[#This Row],[CODIGO]],STOCKSANLUIS[],2,FALSE)</f>
        <v>#N/A</v>
      </c>
      <c r="C5399" s="153"/>
      <c r="E5399" t="e">
        <f>IF(VLOOKUP(SALIDA[[#This Row],[CODIGO]],STOCKSANLUIS[],6,FALSE)=0,"PRODUCTO SIN STOCK/UBICACIÓN",VLOOKUP(SALIDA[[#This Row],[CODIGO]],STOCKSANLUIS[],6,FALSE))</f>
        <v>#N/A</v>
      </c>
      <c r="F5399" t="e">
        <f>SALIDA[[#This Row],[CANTIDAD]]/SALIDA[[#This Row],[UND MEDIDA]]</f>
        <v>#N/A</v>
      </c>
      <c r="G5399" t="e">
        <f>VLOOKUP(SALIDA[[#This Row],[CODIGO]],FAMILIAS[],4,FALSE)</f>
        <v>#N/A</v>
      </c>
      <c r="H5399" s="10" t="e">
        <f>IF(VLOOKUP(SALIDA[[#This Row],[CODIGO]],STOCKSANLUIS[],7,FALSE)=0,"PRODUCTO SIN STOCK/UBICACIÓN",VLOOKUP(SALIDA[[#This Row],[CODIGO]],STOCKSANLUIS[],7,FALSE))</f>
        <v>#N/A</v>
      </c>
      <c r="I5399" s="10"/>
      <c r="J5399" t="e">
        <f>SALIDA[[#This Row],[CODIGO]]&amp;"       "&amp;SALIDA[[#This Row],[FAMILIA]]</f>
        <v>#N/A</v>
      </c>
      <c r="K5399" t="e">
        <f>VLOOKUP(SALIDA[[#This Row],[CODIGO]],STOCK_STARSOFT[],5,FALSE)</f>
        <v>#N/A</v>
      </c>
      <c r="L5399" t="e">
        <f>SALIDA[[#This Row],[CANTIDAD]]*SALIDA[[#This Row],[PRECIO UND]]</f>
        <v>#N/A</v>
      </c>
    </row>
    <row r="5400" spans="1:12" x14ac:dyDescent="0.25">
      <c r="A5400" s="6"/>
      <c r="B5400" s="100" t="e">
        <f>VLOOKUP(SALIDA[[#This Row],[CODIGO]],STOCKSANLUIS[],2,FALSE)</f>
        <v>#N/A</v>
      </c>
      <c r="C5400" s="153"/>
      <c r="E5400" t="e">
        <f>IF(VLOOKUP(SALIDA[[#This Row],[CODIGO]],STOCKSANLUIS[],6,FALSE)=0,"PRODUCTO SIN STOCK/UBICACIÓN",VLOOKUP(SALIDA[[#This Row],[CODIGO]],STOCKSANLUIS[],6,FALSE))</f>
        <v>#N/A</v>
      </c>
      <c r="F5400" t="e">
        <f>SALIDA[[#This Row],[CANTIDAD]]/SALIDA[[#This Row],[UND MEDIDA]]</f>
        <v>#N/A</v>
      </c>
      <c r="G5400" t="e">
        <f>VLOOKUP(SALIDA[[#This Row],[CODIGO]],FAMILIAS[],4,FALSE)</f>
        <v>#N/A</v>
      </c>
      <c r="H5400" s="10" t="e">
        <f>IF(VLOOKUP(SALIDA[[#This Row],[CODIGO]],STOCKSANLUIS[],7,FALSE)=0,"PRODUCTO SIN STOCK/UBICACIÓN",VLOOKUP(SALIDA[[#This Row],[CODIGO]],STOCKSANLUIS[],7,FALSE))</f>
        <v>#N/A</v>
      </c>
      <c r="I5400" s="10"/>
      <c r="J5400" t="e">
        <f>SALIDA[[#This Row],[CODIGO]]&amp;"       "&amp;SALIDA[[#This Row],[FAMILIA]]</f>
        <v>#N/A</v>
      </c>
      <c r="K5400" t="e">
        <f>VLOOKUP(SALIDA[[#This Row],[CODIGO]],STOCK_STARSOFT[],5,FALSE)</f>
        <v>#N/A</v>
      </c>
      <c r="L5400" t="e">
        <f>SALIDA[[#This Row],[CANTIDAD]]*SALIDA[[#This Row],[PRECIO UND]]</f>
        <v>#N/A</v>
      </c>
    </row>
    <row r="5401" spans="1:12" x14ac:dyDescent="0.25">
      <c r="A5401" s="6"/>
      <c r="B5401" s="100" t="e">
        <f>VLOOKUP(SALIDA[[#This Row],[CODIGO]],STOCKSANLUIS[],2,FALSE)</f>
        <v>#N/A</v>
      </c>
      <c r="C5401" s="153"/>
      <c r="E5401" t="e">
        <f>IF(VLOOKUP(SALIDA[[#This Row],[CODIGO]],STOCKSANLUIS[],6,FALSE)=0,"PRODUCTO SIN STOCK/UBICACIÓN",VLOOKUP(SALIDA[[#This Row],[CODIGO]],STOCKSANLUIS[],6,FALSE))</f>
        <v>#N/A</v>
      </c>
      <c r="F5401" t="e">
        <f>SALIDA[[#This Row],[CANTIDAD]]/SALIDA[[#This Row],[UND MEDIDA]]</f>
        <v>#N/A</v>
      </c>
      <c r="G5401" t="e">
        <f>VLOOKUP(SALIDA[[#This Row],[CODIGO]],FAMILIAS[],4,FALSE)</f>
        <v>#N/A</v>
      </c>
      <c r="H5401" s="10" t="e">
        <f>IF(VLOOKUP(SALIDA[[#This Row],[CODIGO]],STOCKSANLUIS[],7,FALSE)=0,"PRODUCTO SIN STOCK/UBICACIÓN",VLOOKUP(SALIDA[[#This Row],[CODIGO]],STOCKSANLUIS[],7,FALSE))</f>
        <v>#N/A</v>
      </c>
      <c r="I5401" s="10"/>
      <c r="J5401" t="e">
        <f>SALIDA[[#This Row],[CODIGO]]&amp;"       "&amp;SALIDA[[#This Row],[FAMILIA]]</f>
        <v>#N/A</v>
      </c>
      <c r="K5401" t="e">
        <f>VLOOKUP(SALIDA[[#This Row],[CODIGO]],STOCK_STARSOFT[],5,FALSE)</f>
        <v>#N/A</v>
      </c>
      <c r="L5401" t="e">
        <f>SALIDA[[#This Row],[CANTIDAD]]*SALIDA[[#This Row],[PRECIO UND]]</f>
        <v>#N/A</v>
      </c>
    </row>
    <row r="5402" spans="1:12" x14ac:dyDescent="0.25">
      <c r="A5402" s="6"/>
      <c r="B5402" s="100" t="e">
        <f>VLOOKUP(SALIDA[[#This Row],[CODIGO]],STOCKSANLUIS[],2,FALSE)</f>
        <v>#N/A</v>
      </c>
      <c r="C5402" s="153"/>
      <c r="E5402" t="e">
        <f>IF(VLOOKUP(SALIDA[[#This Row],[CODIGO]],STOCKSANLUIS[],6,FALSE)=0,"PRODUCTO SIN STOCK/UBICACIÓN",VLOOKUP(SALIDA[[#This Row],[CODIGO]],STOCKSANLUIS[],6,FALSE))</f>
        <v>#N/A</v>
      </c>
      <c r="F5402" t="e">
        <f>SALIDA[[#This Row],[CANTIDAD]]/SALIDA[[#This Row],[UND MEDIDA]]</f>
        <v>#N/A</v>
      </c>
      <c r="G5402" t="e">
        <f>VLOOKUP(SALIDA[[#This Row],[CODIGO]],FAMILIAS[],4,FALSE)</f>
        <v>#N/A</v>
      </c>
      <c r="H5402" s="10" t="e">
        <f>IF(VLOOKUP(SALIDA[[#This Row],[CODIGO]],STOCKSANLUIS[],7,FALSE)=0,"PRODUCTO SIN STOCK/UBICACIÓN",VLOOKUP(SALIDA[[#This Row],[CODIGO]],STOCKSANLUIS[],7,FALSE))</f>
        <v>#N/A</v>
      </c>
      <c r="I5402" s="10"/>
      <c r="J5402" t="e">
        <f>SALIDA[[#This Row],[CODIGO]]&amp;"       "&amp;SALIDA[[#This Row],[FAMILIA]]</f>
        <v>#N/A</v>
      </c>
      <c r="K5402" t="e">
        <f>VLOOKUP(SALIDA[[#This Row],[CODIGO]],STOCK_STARSOFT[],5,FALSE)</f>
        <v>#N/A</v>
      </c>
      <c r="L5402" t="e">
        <f>SALIDA[[#This Row],[CANTIDAD]]*SALIDA[[#This Row],[PRECIO UND]]</f>
        <v>#N/A</v>
      </c>
    </row>
    <row r="5403" spans="1:12" x14ac:dyDescent="0.25">
      <c r="A5403" s="6"/>
      <c r="B5403" s="100" t="e">
        <f>VLOOKUP(SALIDA[[#This Row],[CODIGO]],STOCKSANLUIS[],2,FALSE)</f>
        <v>#N/A</v>
      </c>
      <c r="C5403" s="153"/>
      <c r="E5403" t="e">
        <f>IF(VLOOKUP(SALIDA[[#This Row],[CODIGO]],STOCKSANLUIS[],6,FALSE)=0,"PRODUCTO SIN STOCK/UBICACIÓN",VLOOKUP(SALIDA[[#This Row],[CODIGO]],STOCKSANLUIS[],6,FALSE))</f>
        <v>#N/A</v>
      </c>
      <c r="F5403" t="e">
        <f>SALIDA[[#This Row],[CANTIDAD]]/SALIDA[[#This Row],[UND MEDIDA]]</f>
        <v>#N/A</v>
      </c>
      <c r="G5403" t="e">
        <f>VLOOKUP(SALIDA[[#This Row],[CODIGO]],FAMILIAS[],4,FALSE)</f>
        <v>#N/A</v>
      </c>
      <c r="H5403" s="10" t="e">
        <f>IF(VLOOKUP(SALIDA[[#This Row],[CODIGO]],STOCKSANLUIS[],7,FALSE)=0,"PRODUCTO SIN STOCK/UBICACIÓN",VLOOKUP(SALIDA[[#This Row],[CODIGO]],STOCKSANLUIS[],7,FALSE))</f>
        <v>#N/A</v>
      </c>
      <c r="I5403" s="10"/>
      <c r="J5403" t="e">
        <f>SALIDA[[#This Row],[CODIGO]]&amp;"       "&amp;SALIDA[[#This Row],[FAMILIA]]</f>
        <v>#N/A</v>
      </c>
      <c r="K5403" t="e">
        <f>VLOOKUP(SALIDA[[#This Row],[CODIGO]],STOCK_STARSOFT[],5,FALSE)</f>
        <v>#N/A</v>
      </c>
      <c r="L5403" t="e">
        <f>SALIDA[[#This Row],[CANTIDAD]]*SALIDA[[#This Row],[PRECIO UND]]</f>
        <v>#N/A</v>
      </c>
    </row>
    <row r="5404" spans="1:12" x14ac:dyDescent="0.25">
      <c r="A5404" s="6"/>
      <c r="B5404" s="100" t="e">
        <f>VLOOKUP(SALIDA[[#This Row],[CODIGO]],STOCKSANLUIS[],2,FALSE)</f>
        <v>#N/A</v>
      </c>
      <c r="C5404" s="153"/>
      <c r="E5404" t="e">
        <f>IF(VLOOKUP(SALIDA[[#This Row],[CODIGO]],STOCKSANLUIS[],6,FALSE)=0,"PRODUCTO SIN STOCK/UBICACIÓN",VLOOKUP(SALIDA[[#This Row],[CODIGO]],STOCKSANLUIS[],6,FALSE))</f>
        <v>#N/A</v>
      </c>
      <c r="F5404" t="e">
        <f>SALIDA[[#This Row],[CANTIDAD]]/SALIDA[[#This Row],[UND MEDIDA]]</f>
        <v>#N/A</v>
      </c>
      <c r="G5404" t="e">
        <f>VLOOKUP(SALIDA[[#This Row],[CODIGO]],FAMILIAS[],4,FALSE)</f>
        <v>#N/A</v>
      </c>
      <c r="H5404" s="10" t="e">
        <f>IF(VLOOKUP(SALIDA[[#This Row],[CODIGO]],STOCKSANLUIS[],7,FALSE)=0,"PRODUCTO SIN STOCK/UBICACIÓN",VLOOKUP(SALIDA[[#This Row],[CODIGO]],STOCKSANLUIS[],7,FALSE))</f>
        <v>#N/A</v>
      </c>
      <c r="I5404" s="10"/>
      <c r="J5404" t="e">
        <f>SALIDA[[#This Row],[CODIGO]]&amp;"       "&amp;SALIDA[[#This Row],[FAMILIA]]</f>
        <v>#N/A</v>
      </c>
      <c r="K5404" t="e">
        <f>VLOOKUP(SALIDA[[#This Row],[CODIGO]],STOCK_STARSOFT[],5,FALSE)</f>
        <v>#N/A</v>
      </c>
      <c r="L5404" t="e">
        <f>SALIDA[[#This Row],[CANTIDAD]]*SALIDA[[#This Row],[PRECIO UND]]</f>
        <v>#N/A</v>
      </c>
    </row>
    <row r="5405" spans="1:12" x14ac:dyDescent="0.25">
      <c r="A5405" s="6"/>
      <c r="B5405" s="100" t="e">
        <f>VLOOKUP(SALIDA[[#This Row],[CODIGO]],STOCKSANLUIS[],2,FALSE)</f>
        <v>#N/A</v>
      </c>
      <c r="C5405" s="153"/>
      <c r="E5405" t="e">
        <f>IF(VLOOKUP(SALIDA[[#This Row],[CODIGO]],STOCKSANLUIS[],6,FALSE)=0,"PRODUCTO SIN STOCK/UBICACIÓN",VLOOKUP(SALIDA[[#This Row],[CODIGO]],STOCKSANLUIS[],6,FALSE))</f>
        <v>#N/A</v>
      </c>
      <c r="F5405" t="e">
        <f>SALIDA[[#This Row],[CANTIDAD]]/SALIDA[[#This Row],[UND MEDIDA]]</f>
        <v>#N/A</v>
      </c>
      <c r="G5405" t="e">
        <f>VLOOKUP(SALIDA[[#This Row],[CODIGO]],FAMILIAS[],4,FALSE)</f>
        <v>#N/A</v>
      </c>
      <c r="H5405" s="10" t="e">
        <f>IF(VLOOKUP(SALIDA[[#This Row],[CODIGO]],STOCKSANLUIS[],7,FALSE)=0,"PRODUCTO SIN STOCK/UBICACIÓN",VLOOKUP(SALIDA[[#This Row],[CODIGO]],STOCKSANLUIS[],7,FALSE))</f>
        <v>#N/A</v>
      </c>
      <c r="I5405" s="10"/>
      <c r="J5405" t="e">
        <f>SALIDA[[#This Row],[CODIGO]]&amp;"       "&amp;SALIDA[[#This Row],[FAMILIA]]</f>
        <v>#N/A</v>
      </c>
      <c r="K5405" t="e">
        <f>VLOOKUP(SALIDA[[#This Row],[CODIGO]],STOCK_STARSOFT[],5,FALSE)</f>
        <v>#N/A</v>
      </c>
      <c r="L5405" t="e">
        <f>SALIDA[[#This Row],[CANTIDAD]]*SALIDA[[#This Row],[PRECIO UND]]</f>
        <v>#N/A</v>
      </c>
    </row>
    <row r="5406" spans="1:12" x14ac:dyDescent="0.25">
      <c r="A5406" s="6"/>
      <c r="B5406" s="100" t="e">
        <f>VLOOKUP(SALIDA[[#This Row],[CODIGO]],STOCKSANLUIS[],2,FALSE)</f>
        <v>#N/A</v>
      </c>
      <c r="C5406" s="153"/>
      <c r="E5406" t="e">
        <f>IF(VLOOKUP(SALIDA[[#This Row],[CODIGO]],STOCKSANLUIS[],6,FALSE)=0,"PRODUCTO SIN STOCK/UBICACIÓN",VLOOKUP(SALIDA[[#This Row],[CODIGO]],STOCKSANLUIS[],6,FALSE))</f>
        <v>#N/A</v>
      </c>
      <c r="F5406" t="e">
        <f>SALIDA[[#This Row],[CANTIDAD]]/SALIDA[[#This Row],[UND MEDIDA]]</f>
        <v>#N/A</v>
      </c>
      <c r="G5406" t="e">
        <f>VLOOKUP(SALIDA[[#This Row],[CODIGO]],FAMILIAS[],4,FALSE)</f>
        <v>#N/A</v>
      </c>
      <c r="H5406" s="10" t="e">
        <f>IF(VLOOKUP(SALIDA[[#This Row],[CODIGO]],STOCKSANLUIS[],7,FALSE)=0,"PRODUCTO SIN STOCK/UBICACIÓN",VLOOKUP(SALIDA[[#This Row],[CODIGO]],STOCKSANLUIS[],7,FALSE))</f>
        <v>#N/A</v>
      </c>
      <c r="I5406" s="10"/>
      <c r="J5406" t="e">
        <f>SALIDA[[#This Row],[CODIGO]]&amp;"       "&amp;SALIDA[[#This Row],[FAMILIA]]</f>
        <v>#N/A</v>
      </c>
      <c r="K5406" t="e">
        <f>VLOOKUP(SALIDA[[#This Row],[CODIGO]],STOCK_STARSOFT[],5,FALSE)</f>
        <v>#N/A</v>
      </c>
      <c r="L5406" t="e">
        <f>SALIDA[[#This Row],[CANTIDAD]]*SALIDA[[#This Row],[PRECIO UND]]</f>
        <v>#N/A</v>
      </c>
    </row>
    <row r="5407" spans="1:12" x14ac:dyDescent="0.25">
      <c r="A5407" s="6"/>
      <c r="B5407" s="100" t="e">
        <f>VLOOKUP(SALIDA[[#This Row],[CODIGO]],STOCKSANLUIS[],2,FALSE)</f>
        <v>#N/A</v>
      </c>
      <c r="C5407" s="153"/>
      <c r="E5407" t="e">
        <f>IF(VLOOKUP(SALIDA[[#This Row],[CODIGO]],STOCKSANLUIS[],6,FALSE)=0,"PRODUCTO SIN STOCK/UBICACIÓN",VLOOKUP(SALIDA[[#This Row],[CODIGO]],STOCKSANLUIS[],6,FALSE))</f>
        <v>#N/A</v>
      </c>
      <c r="F5407" t="e">
        <f>SALIDA[[#This Row],[CANTIDAD]]/SALIDA[[#This Row],[UND MEDIDA]]</f>
        <v>#N/A</v>
      </c>
      <c r="G5407" t="e">
        <f>VLOOKUP(SALIDA[[#This Row],[CODIGO]],FAMILIAS[],4,FALSE)</f>
        <v>#N/A</v>
      </c>
      <c r="H5407" s="10" t="e">
        <f>IF(VLOOKUP(SALIDA[[#This Row],[CODIGO]],STOCKSANLUIS[],7,FALSE)=0,"PRODUCTO SIN STOCK/UBICACIÓN",VLOOKUP(SALIDA[[#This Row],[CODIGO]],STOCKSANLUIS[],7,FALSE))</f>
        <v>#N/A</v>
      </c>
      <c r="I5407" s="10"/>
      <c r="J5407" t="e">
        <f>SALIDA[[#This Row],[CODIGO]]&amp;"       "&amp;SALIDA[[#This Row],[FAMILIA]]</f>
        <v>#N/A</v>
      </c>
      <c r="K5407" t="e">
        <f>VLOOKUP(SALIDA[[#This Row],[CODIGO]],STOCK_STARSOFT[],5,FALSE)</f>
        <v>#N/A</v>
      </c>
      <c r="L5407" t="e">
        <f>SALIDA[[#This Row],[CANTIDAD]]*SALIDA[[#This Row],[PRECIO UND]]</f>
        <v>#N/A</v>
      </c>
    </row>
    <row r="5408" spans="1:12" x14ac:dyDescent="0.25">
      <c r="A5408" s="6"/>
      <c r="B5408" s="100" t="e">
        <f>VLOOKUP(SALIDA[[#This Row],[CODIGO]],STOCKSANLUIS[],2,FALSE)</f>
        <v>#N/A</v>
      </c>
      <c r="C5408" s="153"/>
      <c r="E5408" t="e">
        <f>IF(VLOOKUP(SALIDA[[#This Row],[CODIGO]],STOCKSANLUIS[],6,FALSE)=0,"PRODUCTO SIN STOCK/UBICACIÓN",VLOOKUP(SALIDA[[#This Row],[CODIGO]],STOCKSANLUIS[],6,FALSE))</f>
        <v>#N/A</v>
      </c>
      <c r="F5408" t="e">
        <f>SALIDA[[#This Row],[CANTIDAD]]/SALIDA[[#This Row],[UND MEDIDA]]</f>
        <v>#N/A</v>
      </c>
      <c r="G5408" t="e">
        <f>VLOOKUP(SALIDA[[#This Row],[CODIGO]],FAMILIAS[],4,FALSE)</f>
        <v>#N/A</v>
      </c>
      <c r="H5408" s="10" t="e">
        <f>IF(VLOOKUP(SALIDA[[#This Row],[CODIGO]],STOCKSANLUIS[],7,FALSE)=0,"PRODUCTO SIN STOCK/UBICACIÓN",VLOOKUP(SALIDA[[#This Row],[CODIGO]],STOCKSANLUIS[],7,FALSE))</f>
        <v>#N/A</v>
      </c>
      <c r="I5408" s="10"/>
      <c r="J5408" t="e">
        <f>SALIDA[[#This Row],[CODIGO]]&amp;"       "&amp;SALIDA[[#This Row],[FAMILIA]]</f>
        <v>#N/A</v>
      </c>
      <c r="K5408" t="e">
        <f>VLOOKUP(SALIDA[[#This Row],[CODIGO]],STOCK_STARSOFT[],5,FALSE)</f>
        <v>#N/A</v>
      </c>
      <c r="L5408" t="e">
        <f>SALIDA[[#This Row],[CANTIDAD]]*SALIDA[[#This Row],[PRECIO UND]]</f>
        <v>#N/A</v>
      </c>
    </row>
    <row r="5409" spans="1:12" x14ac:dyDescent="0.25">
      <c r="A5409" s="6"/>
      <c r="B5409" s="100" t="e">
        <f>VLOOKUP(SALIDA[[#This Row],[CODIGO]],STOCKSANLUIS[],2,FALSE)</f>
        <v>#N/A</v>
      </c>
      <c r="C5409" s="153"/>
      <c r="E5409" t="e">
        <f>IF(VLOOKUP(SALIDA[[#This Row],[CODIGO]],STOCKSANLUIS[],6,FALSE)=0,"PRODUCTO SIN STOCK/UBICACIÓN",VLOOKUP(SALIDA[[#This Row],[CODIGO]],STOCKSANLUIS[],6,FALSE))</f>
        <v>#N/A</v>
      </c>
      <c r="F5409" t="e">
        <f>SALIDA[[#This Row],[CANTIDAD]]/SALIDA[[#This Row],[UND MEDIDA]]</f>
        <v>#N/A</v>
      </c>
      <c r="G5409" t="e">
        <f>VLOOKUP(SALIDA[[#This Row],[CODIGO]],FAMILIAS[],4,FALSE)</f>
        <v>#N/A</v>
      </c>
      <c r="H5409" s="10" t="e">
        <f>IF(VLOOKUP(SALIDA[[#This Row],[CODIGO]],STOCKSANLUIS[],7,FALSE)=0,"PRODUCTO SIN STOCK/UBICACIÓN",VLOOKUP(SALIDA[[#This Row],[CODIGO]],STOCKSANLUIS[],7,FALSE))</f>
        <v>#N/A</v>
      </c>
      <c r="I5409" s="10"/>
      <c r="J5409" t="e">
        <f>SALIDA[[#This Row],[CODIGO]]&amp;"       "&amp;SALIDA[[#This Row],[FAMILIA]]</f>
        <v>#N/A</v>
      </c>
      <c r="K5409" t="e">
        <f>VLOOKUP(SALIDA[[#This Row],[CODIGO]],STOCK_STARSOFT[],5,FALSE)</f>
        <v>#N/A</v>
      </c>
      <c r="L5409" t="e">
        <f>SALIDA[[#This Row],[CANTIDAD]]*SALIDA[[#This Row],[PRECIO UND]]</f>
        <v>#N/A</v>
      </c>
    </row>
    <row r="5410" spans="1:12" x14ac:dyDescent="0.25">
      <c r="A5410" s="6"/>
      <c r="B5410" s="100" t="e">
        <f>VLOOKUP(SALIDA[[#This Row],[CODIGO]],STOCKSANLUIS[],2,FALSE)</f>
        <v>#N/A</v>
      </c>
      <c r="C5410" s="153"/>
      <c r="E5410" t="e">
        <f>IF(VLOOKUP(SALIDA[[#This Row],[CODIGO]],STOCKSANLUIS[],6,FALSE)=0,"PRODUCTO SIN STOCK/UBICACIÓN",VLOOKUP(SALIDA[[#This Row],[CODIGO]],STOCKSANLUIS[],6,FALSE))</f>
        <v>#N/A</v>
      </c>
      <c r="F5410" t="e">
        <f>SALIDA[[#This Row],[CANTIDAD]]/SALIDA[[#This Row],[UND MEDIDA]]</f>
        <v>#N/A</v>
      </c>
      <c r="G5410" t="e">
        <f>VLOOKUP(SALIDA[[#This Row],[CODIGO]],FAMILIAS[],4,FALSE)</f>
        <v>#N/A</v>
      </c>
      <c r="H5410" s="10" t="e">
        <f>IF(VLOOKUP(SALIDA[[#This Row],[CODIGO]],STOCKSANLUIS[],7,FALSE)=0,"PRODUCTO SIN STOCK/UBICACIÓN",VLOOKUP(SALIDA[[#This Row],[CODIGO]],STOCKSANLUIS[],7,FALSE))</f>
        <v>#N/A</v>
      </c>
      <c r="I5410" s="10"/>
      <c r="J5410" t="e">
        <f>SALIDA[[#This Row],[CODIGO]]&amp;"       "&amp;SALIDA[[#This Row],[FAMILIA]]</f>
        <v>#N/A</v>
      </c>
      <c r="K5410" t="e">
        <f>VLOOKUP(SALIDA[[#This Row],[CODIGO]],STOCK_STARSOFT[],5,FALSE)</f>
        <v>#N/A</v>
      </c>
      <c r="L5410" t="e">
        <f>SALIDA[[#This Row],[CANTIDAD]]*SALIDA[[#This Row],[PRECIO UND]]</f>
        <v>#N/A</v>
      </c>
    </row>
    <row r="5411" spans="1:12" x14ac:dyDescent="0.25">
      <c r="A5411" s="6"/>
      <c r="B5411" s="100" t="e">
        <f>VLOOKUP(SALIDA[[#This Row],[CODIGO]],STOCKSANLUIS[],2,FALSE)</f>
        <v>#N/A</v>
      </c>
      <c r="C5411" s="153"/>
      <c r="E5411" t="e">
        <f>IF(VLOOKUP(SALIDA[[#This Row],[CODIGO]],STOCKSANLUIS[],6,FALSE)=0,"PRODUCTO SIN STOCK/UBICACIÓN",VLOOKUP(SALIDA[[#This Row],[CODIGO]],STOCKSANLUIS[],6,FALSE))</f>
        <v>#N/A</v>
      </c>
      <c r="F5411" t="e">
        <f>SALIDA[[#This Row],[CANTIDAD]]/SALIDA[[#This Row],[UND MEDIDA]]</f>
        <v>#N/A</v>
      </c>
      <c r="G5411" t="e">
        <f>VLOOKUP(SALIDA[[#This Row],[CODIGO]],FAMILIAS[],4,FALSE)</f>
        <v>#N/A</v>
      </c>
      <c r="H5411" s="10" t="e">
        <f>IF(VLOOKUP(SALIDA[[#This Row],[CODIGO]],STOCKSANLUIS[],7,FALSE)=0,"PRODUCTO SIN STOCK/UBICACIÓN",VLOOKUP(SALIDA[[#This Row],[CODIGO]],STOCKSANLUIS[],7,FALSE))</f>
        <v>#N/A</v>
      </c>
      <c r="I5411" s="10"/>
      <c r="J5411" t="e">
        <f>SALIDA[[#This Row],[CODIGO]]&amp;"       "&amp;SALIDA[[#This Row],[FAMILIA]]</f>
        <v>#N/A</v>
      </c>
      <c r="K5411" t="e">
        <f>VLOOKUP(SALIDA[[#This Row],[CODIGO]],STOCK_STARSOFT[],5,FALSE)</f>
        <v>#N/A</v>
      </c>
      <c r="L5411" t="e">
        <f>SALIDA[[#This Row],[CANTIDAD]]*SALIDA[[#This Row],[PRECIO UND]]</f>
        <v>#N/A</v>
      </c>
    </row>
    <row r="5412" spans="1:12" x14ac:dyDescent="0.25">
      <c r="A5412" s="6"/>
      <c r="B5412" s="100" t="e">
        <f>VLOOKUP(SALIDA[[#This Row],[CODIGO]],STOCKSANLUIS[],2,FALSE)</f>
        <v>#N/A</v>
      </c>
      <c r="C5412" s="153"/>
      <c r="E5412" t="e">
        <f>IF(VLOOKUP(SALIDA[[#This Row],[CODIGO]],STOCKSANLUIS[],6,FALSE)=0,"PRODUCTO SIN STOCK/UBICACIÓN",VLOOKUP(SALIDA[[#This Row],[CODIGO]],STOCKSANLUIS[],6,FALSE))</f>
        <v>#N/A</v>
      </c>
      <c r="F5412" t="e">
        <f>SALIDA[[#This Row],[CANTIDAD]]/SALIDA[[#This Row],[UND MEDIDA]]</f>
        <v>#N/A</v>
      </c>
      <c r="G5412" t="e">
        <f>VLOOKUP(SALIDA[[#This Row],[CODIGO]],FAMILIAS[],4,FALSE)</f>
        <v>#N/A</v>
      </c>
      <c r="H5412" s="10" t="e">
        <f>IF(VLOOKUP(SALIDA[[#This Row],[CODIGO]],STOCKSANLUIS[],7,FALSE)=0,"PRODUCTO SIN STOCK/UBICACIÓN",VLOOKUP(SALIDA[[#This Row],[CODIGO]],STOCKSANLUIS[],7,FALSE))</f>
        <v>#N/A</v>
      </c>
      <c r="I5412" s="10"/>
      <c r="J5412" t="e">
        <f>SALIDA[[#This Row],[CODIGO]]&amp;"       "&amp;SALIDA[[#This Row],[FAMILIA]]</f>
        <v>#N/A</v>
      </c>
      <c r="K5412" t="e">
        <f>VLOOKUP(SALIDA[[#This Row],[CODIGO]],STOCK_STARSOFT[],5,FALSE)</f>
        <v>#N/A</v>
      </c>
      <c r="L5412" t="e">
        <f>SALIDA[[#This Row],[CANTIDAD]]*SALIDA[[#This Row],[PRECIO UND]]</f>
        <v>#N/A</v>
      </c>
    </row>
    <row r="5413" spans="1:12" x14ac:dyDescent="0.25">
      <c r="A5413" s="6"/>
      <c r="B5413" s="100" t="e">
        <f>VLOOKUP(SALIDA[[#This Row],[CODIGO]],STOCKSANLUIS[],2,FALSE)</f>
        <v>#N/A</v>
      </c>
      <c r="C5413" s="153"/>
      <c r="E5413" t="e">
        <f>IF(VLOOKUP(SALIDA[[#This Row],[CODIGO]],STOCKSANLUIS[],6,FALSE)=0,"PRODUCTO SIN STOCK/UBICACIÓN",VLOOKUP(SALIDA[[#This Row],[CODIGO]],STOCKSANLUIS[],6,FALSE))</f>
        <v>#N/A</v>
      </c>
      <c r="F5413" t="e">
        <f>SALIDA[[#This Row],[CANTIDAD]]/SALIDA[[#This Row],[UND MEDIDA]]</f>
        <v>#N/A</v>
      </c>
      <c r="G5413" t="e">
        <f>VLOOKUP(SALIDA[[#This Row],[CODIGO]],FAMILIAS[],4,FALSE)</f>
        <v>#N/A</v>
      </c>
      <c r="H5413" s="10" t="e">
        <f>IF(VLOOKUP(SALIDA[[#This Row],[CODIGO]],STOCKSANLUIS[],7,FALSE)=0,"PRODUCTO SIN STOCK/UBICACIÓN",VLOOKUP(SALIDA[[#This Row],[CODIGO]],STOCKSANLUIS[],7,FALSE))</f>
        <v>#N/A</v>
      </c>
      <c r="I5413" s="10"/>
      <c r="J5413" t="e">
        <f>SALIDA[[#This Row],[CODIGO]]&amp;"       "&amp;SALIDA[[#This Row],[FAMILIA]]</f>
        <v>#N/A</v>
      </c>
      <c r="K5413" t="e">
        <f>VLOOKUP(SALIDA[[#This Row],[CODIGO]],STOCK_STARSOFT[],5,FALSE)</f>
        <v>#N/A</v>
      </c>
      <c r="L5413" t="e">
        <f>SALIDA[[#This Row],[CANTIDAD]]*SALIDA[[#This Row],[PRECIO UND]]</f>
        <v>#N/A</v>
      </c>
    </row>
    <row r="5414" spans="1:12" x14ac:dyDescent="0.25">
      <c r="A5414" s="6"/>
      <c r="B5414" s="100" t="e">
        <f>VLOOKUP(SALIDA[[#This Row],[CODIGO]],STOCKSANLUIS[],2,FALSE)</f>
        <v>#N/A</v>
      </c>
      <c r="C5414" s="153"/>
      <c r="E5414" t="e">
        <f>IF(VLOOKUP(SALIDA[[#This Row],[CODIGO]],STOCKSANLUIS[],6,FALSE)=0,"PRODUCTO SIN STOCK/UBICACIÓN",VLOOKUP(SALIDA[[#This Row],[CODIGO]],STOCKSANLUIS[],6,FALSE))</f>
        <v>#N/A</v>
      </c>
      <c r="F5414" t="e">
        <f>SALIDA[[#This Row],[CANTIDAD]]/SALIDA[[#This Row],[UND MEDIDA]]</f>
        <v>#N/A</v>
      </c>
      <c r="G5414" t="e">
        <f>VLOOKUP(SALIDA[[#This Row],[CODIGO]],FAMILIAS[],4,FALSE)</f>
        <v>#N/A</v>
      </c>
      <c r="H5414" s="10" t="e">
        <f>IF(VLOOKUP(SALIDA[[#This Row],[CODIGO]],STOCKSANLUIS[],7,FALSE)=0,"PRODUCTO SIN STOCK/UBICACIÓN",VLOOKUP(SALIDA[[#This Row],[CODIGO]],STOCKSANLUIS[],7,FALSE))</f>
        <v>#N/A</v>
      </c>
      <c r="I5414" s="10"/>
      <c r="J5414" t="e">
        <f>SALIDA[[#This Row],[CODIGO]]&amp;"       "&amp;SALIDA[[#This Row],[FAMILIA]]</f>
        <v>#N/A</v>
      </c>
      <c r="K5414" t="e">
        <f>VLOOKUP(SALIDA[[#This Row],[CODIGO]],STOCK_STARSOFT[],5,FALSE)</f>
        <v>#N/A</v>
      </c>
      <c r="L5414" t="e">
        <f>SALIDA[[#This Row],[CANTIDAD]]*SALIDA[[#This Row],[PRECIO UND]]</f>
        <v>#N/A</v>
      </c>
    </row>
    <row r="5415" spans="1:12" x14ac:dyDescent="0.25">
      <c r="A5415" s="6"/>
      <c r="B5415" s="100" t="e">
        <f>VLOOKUP(SALIDA[[#This Row],[CODIGO]],STOCKSANLUIS[],2,FALSE)</f>
        <v>#N/A</v>
      </c>
      <c r="C5415" s="153"/>
      <c r="E5415" t="e">
        <f>IF(VLOOKUP(SALIDA[[#This Row],[CODIGO]],STOCKSANLUIS[],6,FALSE)=0,"PRODUCTO SIN STOCK/UBICACIÓN",VLOOKUP(SALIDA[[#This Row],[CODIGO]],STOCKSANLUIS[],6,FALSE))</f>
        <v>#N/A</v>
      </c>
      <c r="F5415" t="e">
        <f>SALIDA[[#This Row],[CANTIDAD]]/SALIDA[[#This Row],[UND MEDIDA]]</f>
        <v>#N/A</v>
      </c>
      <c r="G5415" t="e">
        <f>VLOOKUP(SALIDA[[#This Row],[CODIGO]],FAMILIAS[],4,FALSE)</f>
        <v>#N/A</v>
      </c>
      <c r="H5415" s="10" t="e">
        <f>IF(VLOOKUP(SALIDA[[#This Row],[CODIGO]],STOCKSANLUIS[],7,FALSE)=0,"PRODUCTO SIN STOCK/UBICACIÓN",VLOOKUP(SALIDA[[#This Row],[CODIGO]],STOCKSANLUIS[],7,FALSE))</f>
        <v>#N/A</v>
      </c>
      <c r="I5415" s="10"/>
      <c r="J5415" t="e">
        <f>SALIDA[[#This Row],[CODIGO]]&amp;"       "&amp;SALIDA[[#This Row],[FAMILIA]]</f>
        <v>#N/A</v>
      </c>
      <c r="K5415" t="e">
        <f>VLOOKUP(SALIDA[[#This Row],[CODIGO]],STOCK_STARSOFT[],5,FALSE)</f>
        <v>#N/A</v>
      </c>
      <c r="L5415" t="e">
        <f>SALIDA[[#This Row],[CANTIDAD]]*SALIDA[[#This Row],[PRECIO UND]]</f>
        <v>#N/A</v>
      </c>
    </row>
    <row r="5416" spans="1:12" x14ac:dyDescent="0.25">
      <c r="A5416" s="6"/>
      <c r="B5416" s="100" t="e">
        <f>VLOOKUP(SALIDA[[#This Row],[CODIGO]],STOCKSANLUIS[],2,FALSE)</f>
        <v>#N/A</v>
      </c>
      <c r="C5416" s="153"/>
      <c r="E5416" t="e">
        <f>IF(VLOOKUP(SALIDA[[#This Row],[CODIGO]],STOCKSANLUIS[],6,FALSE)=0,"PRODUCTO SIN STOCK/UBICACIÓN",VLOOKUP(SALIDA[[#This Row],[CODIGO]],STOCKSANLUIS[],6,FALSE))</f>
        <v>#N/A</v>
      </c>
      <c r="F5416" t="e">
        <f>SALIDA[[#This Row],[CANTIDAD]]/SALIDA[[#This Row],[UND MEDIDA]]</f>
        <v>#N/A</v>
      </c>
      <c r="G5416" t="e">
        <f>VLOOKUP(SALIDA[[#This Row],[CODIGO]],FAMILIAS[],4,FALSE)</f>
        <v>#N/A</v>
      </c>
      <c r="H5416" s="10" t="e">
        <f>IF(VLOOKUP(SALIDA[[#This Row],[CODIGO]],STOCKSANLUIS[],7,FALSE)=0,"PRODUCTO SIN STOCK/UBICACIÓN",VLOOKUP(SALIDA[[#This Row],[CODIGO]],STOCKSANLUIS[],7,FALSE))</f>
        <v>#N/A</v>
      </c>
      <c r="I5416" s="10"/>
      <c r="J5416" t="e">
        <f>SALIDA[[#This Row],[CODIGO]]&amp;"       "&amp;SALIDA[[#This Row],[FAMILIA]]</f>
        <v>#N/A</v>
      </c>
      <c r="K5416" t="e">
        <f>VLOOKUP(SALIDA[[#This Row],[CODIGO]],STOCK_STARSOFT[],5,FALSE)</f>
        <v>#N/A</v>
      </c>
      <c r="L5416" t="e">
        <f>SALIDA[[#This Row],[CANTIDAD]]*SALIDA[[#This Row],[PRECIO UND]]</f>
        <v>#N/A</v>
      </c>
    </row>
    <row r="5417" spans="1:12" x14ac:dyDescent="0.25">
      <c r="A5417" s="6"/>
      <c r="B5417" s="100" t="e">
        <f>VLOOKUP(SALIDA[[#This Row],[CODIGO]],STOCKSANLUIS[],2,FALSE)</f>
        <v>#N/A</v>
      </c>
      <c r="C5417" s="153"/>
      <c r="E5417" t="e">
        <f>IF(VLOOKUP(SALIDA[[#This Row],[CODIGO]],STOCKSANLUIS[],6,FALSE)=0,"PRODUCTO SIN STOCK/UBICACIÓN",VLOOKUP(SALIDA[[#This Row],[CODIGO]],STOCKSANLUIS[],6,FALSE))</f>
        <v>#N/A</v>
      </c>
      <c r="F5417" t="e">
        <f>SALIDA[[#This Row],[CANTIDAD]]/SALIDA[[#This Row],[UND MEDIDA]]</f>
        <v>#N/A</v>
      </c>
      <c r="G5417" t="e">
        <f>VLOOKUP(SALIDA[[#This Row],[CODIGO]],FAMILIAS[],4,FALSE)</f>
        <v>#N/A</v>
      </c>
      <c r="H5417" s="10" t="e">
        <f>IF(VLOOKUP(SALIDA[[#This Row],[CODIGO]],STOCKSANLUIS[],7,FALSE)=0,"PRODUCTO SIN STOCK/UBICACIÓN",VLOOKUP(SALIDA[[#This Row],[CODIGO]],STOCKSANLUIS[],7,FALSE))</f>
        <v>#N/A</v>
      </c>
      <c r="I5417" s="10"/>
      <c r="J5417" t="e">
        <f>SALIDA[[#This Row],[CODIGO]]&amp;"       "&amp;SALIDA[[#This Row],[FAMILIA]]</f>
        <v>#N/A</v>
      </c>
      <c r="K5417" t="e">
        <f>VLOOKUP(SALIDA[[#This Row],[CODIGO]],STOCK_STARSOFT[],5,FALSE)</f>
        <v>#N/A</v>
      </c>
      <c r="L5417" t="e">
        <f>SALIDA[[#This Row],[CANTIDAD]]*SALIDA[[#This Row],[PRECIO UND]]</f>
        <v>#N/A</v>
      </c>
    </row>
    <row r="5418" spans="1:12" x14ac:dyDescent="0.25">
      <c r="A5418" s="6"/>
      <c r="B5418" s="100" t="e">
        <f>VLOOKUP(SALIDA[[#This Row],[CODIGO]],STOCKSANLUIS[],2,FALSE)</f>
        <v>#N/A</v>
      </c>
      <c r="C5418" s="153"/>
      <c r="E5418" t="e">
        <f>IF(VLOOKUP(SALIDA[[#This Row],[CODIGO]],STOCKSANLUIS[],6,FALSE)=0,"PRODUCTO SIN STOCK/UBICACIÓN",VLOOKUP(SALIDA[[#This Row],[CODIGO]],STOCKSANLUIS[],6,FALSE))</f>
        <v>#N/A</v>
      </c>
      <c r="F5418" t="e">
        <f>SALIDA[[#This Row],[CANTIDAD]]/SALIDA[[#This Row],[UND MEDIDA]]</f>
        <v>#N/A</v>
      </c>
      <c r="G5418" t="e">
        <f>VLOOKUP(SALIDA[[#This Row],[CODIGO]],FAMILIAS[],4,FALSE)</f>
        <v>#N/A</v>
      </c>
      <c r="H5418" s="10" t="e">
        <f>IF(VLOOKUP(SALIDA[[#This Row],[CODIGO]],STOCKSANLUIS[],7,FALSE)=0,"PRODUCTO SIN STOCK/UBICACIÓN",VLOOKUP(SALIDA[[#This Row],[CODIGO]],STOCKSANLUIS[],7,FALSE))</f>
        <v>#N/A</v>
      </c>
      <c r="I5418" s="10"/>
      <c r="J5418" t="e">
        <f>SALIDA[[#This Row],[CODIGO]]&amp;"       "&amp;SALIDA[[#This Row],[FAMILIA]]</f>
        <v>#N/A</v>
      </c>
      <c r="K5418" t="e">
        <f>VLOOKUP(SALIDA[[#This Row],[CODIGO]],STOCK_STARSOFT[],5,FALSE)</f>
        <v>#N/A</v>
      </c>
      <c r="L5418" t="e">
        <f>SALIDA[[#This Row],[CANTIDAD]]*SALIDA[[#This Row],[PRECIO UND]]</f>
        <v>#N/A</v>
      </c>
    </row>
    <row r="5419" spans="1:12" x14ac:dyDescent="0.25">
      <c r="A5419" s="6"/>
      <c r="B5419" s="100" t="e">
        <f>VLOOKUP(SALIDA[[#This Row],[CODIGO]],STOCKSANLUIS[],2,FALSE)</f>
        <v>#N/A</v>
      </c>
      <c r="C5419" s="153"/>
      <c r="E5419" t="e">
        <f>IF(VLOOKUP(SALIDA[[#This Row],[CODIGO]],STOCKSANLUIS[],6,FALSE)=0,"PRODUCTO SIN STOCK/UBICACIÓN",VLOOKUP(SALIDA[[#This Row],[CODIGO]],STOCKSANLUIS[],6,FALSE))</f>
        <v>#N/A</v>
      </c>
      <c r="F5419" t="e">
        <f>SALIDA[[#This Row],[CANTIDAD]]/SALIDA[[#This Row],[UND MEDIDA]]</f>
        <v>#N/A</v>
      </c>
      <c r="G5419" t="e">
        <f>VLOOKUP(SALIDA[[#This Row],[CODIGO]],FAMILIAS[],4,FALSE)</f>
        <v>#N/A</v>
      </c>
      <c r="H5419" s="10" t="e">
        <f>IF(VLOOKUP(SALIDA[[#This Row],[CODIGO]],STOCKSANLUIS[],7,FALSE)=0,"PRODUCTO SIN STOCK/UBICACIÓN",VLOOKUP(SALIDA[[#This Row],[CODIGO]],STOCKSANLUIS[],7,FALSE))</f>
        <v>#N/A</v>
      </c>
      <c r="I5419" s="10"/>
      <c r="J5419" t="e">
        <f>SALIDA[[#This Row],[CODIGO]]&amp;"       "&amp;SALIDA[[#This Row],[FAMILIA]]</f>
        <v>#N/A</v>
      </c>
      <c r="K5419" t="e">
        <f>VLOOKUP(SALIDA[[#This Row],[CODIGO]],STOCK_STARSOFT[],5,FALSE)</f>
        <v>#N/A</v>
      </c>
      <c r="L5419" t="e">
        <f>SALIDA[[#This Row],[CANTIDAD]]*SALIDA[[#This Row],[PRECIO UND]]</f>
        <v>#N/A</v>
      </c>
    </row>
    <row r="5420" spans="1:12" x14ac:dyDescent="0.25">
      <c r="A5420" s="6"/>
      <c r="B5420" s="100" t="e">
        <f>VLOOKUP(SALIDA[[#This Row],[CODIGO]],STOCKSANLUIS[],2,FALSE)</f>
        <v>#N/A</v>
      </c>
      <c r="C5420" s="153"/>
      <c r="E5420" t="e">
        <f>IF(VLOOKUP(SALIDA[[#This Row],[CODIGO]],STOCKSANLUIS[],6,FALSE)=0,"PRODUCTO SIN STOCK/UBICACIÓN",VLOOKUP(SALIDA[[#This Row],[CODIGO]],STOCKSANLUIS[],6,FALSE))</f>
        <v>#N/A</v>
      </c>
      <c r="F5420" t="e">
        <f>SALIDA[[#This Row],[CANTIDAD]]/SALIDA[[#This Row],[UND MEDIDA]]</f>
        <v>#N/A</v>
      </c>
      <c r="G5420" t="e">
        <f>VLOOKUP(SALIDA[[#This Row],[CODIGO]],FAMILIAS[],4,FALSE)</f>
        <v>#N/A</v>
      </c>
      <c r="H5420" s="10" t="e">
        <f>IF(VLOOKUP(SALIDA[[#This Row],[CODIGO]],STOCKSANLUIS[],7,FALSE)=0,"PRODUCTO SIN STOCK/UBICACIÓN",VLOOKUP(SALIDA[[#This Row],[CODIGO]],STOCKSANLUIS[],7,FALSE))</f>
        <v>#N/A</v>
      </c>
      <c r="I5420" s="10"/>
      <c r="J5420" t="e">
        <f>SALIDA[[#This Row],[CODIGO]]&amp;"       "&amp;SALIDA[[#This Row],[FAMILIA]]</f>
        <v>#N/A</v>
      </c>
      <c r="K5420" t="e">
        <f>VLOOKUP(SALIDA[[#This Row],[CODIGO]],STOCK_STARSOFT[],5,FALSE)</f>
        <v>#N/A</v>
      </c>
      <c r="L5420" t="e">
        <f>SALIDA[[#This Row],[CANTIDAD]]*SALIDA[[#This Row],[PRECIO UND]]</f>
        <v>#N/A</v>
      </c>
    </row>
    <row r="5421" spans="1:12" x14ac:dyDescent="0.25">
      <c r="A5421" s="6"/>
      <c r="B5421" s="100" t="e">
        <f>VLOOKUP(SALIDA[[#This Row],[CODIGO]],STOCKSANLUIS[],2,FALSE)</f>
        <v>#N/A</v>
      </c>
      <c r="C5421" s="153"/>
      <c r="E5421" t="e">
        <f>IF(VLOOKUP(SALIDA[[#This Row],[CODIGO]],STOCKSANLUIS[],6,FALSE)=0,"PRODUCTO SIN STOCK/UBICACIÓN",VLOOKUP(SALIDA[[#This Row],[CODIGO]],STOCKSANLUIS[],6,FALSE))</f>
        <v>#N/A</v>
      </c>
      <c r="F5421" t="e">
        <f>SALIDA[[#This Row],[CANTIDAD]]/SALIDA[[#This Row],[UND MEDIDA]]</f>
        <v>#N/A</v>
      </c>
      <c r="G5421" t="e">
        <f>VLOOKUP(SALIDA[[#This Row],[CODIGO]],FAMILIAS[],4,FALSE)</f>
        <v>#N/A</v>
      </c>
      <c r="H5421" s="10" t="e">
        <f>IF(VLOOKUP(SALIDA[[#This Row],[CODIGO]],STOCKSANLUIS[],7,FALSE)=0,"PRODUCTO SIN STOCK/UBICACIÓN",VLOOKUP(SALIDA[[#This Row],[CODIGO]],STOCKSANLUIS[],7,FALSE))</f>
        <v>#N/A</v>
      </c>
      <c r="I5421" s="10"/>
      <c r="J5421" t="e">
        <f>SALIDA[[#This Row],[CODIGO]]&amp;"       "&amp;SALIDA[[#This Row],[FAMILIA]]</f>
        <v>#N/A</v>
      </c>
      <c r="K5421" t="e">
        <f>VLOOKUP(SALIDA[[#This Row],[CODIGO]],STOCK_STARSOFT[],5,FALSE)</f>
        <v>#N/A</v>
      </c>
      <c r="L5421" t="e">
        <f>SALIDA[[#This Row],[CANTIDAD]]*SALIDA[[#This Row],[PRECIO UND]]</f>
        <v>#N/A</v>
      </c>
    </row>
    <row r="5422" spans="1:12" x14ac:dyDescent="0.25">
      <c r="A5422" s="6"/>
      <c r="B5422" s="100" t="e">
        <f>VLOOKUP(SALIDA[[#This Row],[CODIGO]],STOCKSANLUIS[],2,FALSE)</f>
        <v>#N/A</v>
      </c>
      <c r="C5422" s="153"/>
      <c r="E5422" t="e">
        <f>IF(VLOOKUP(SALIDA[[#This Row],[CODIGO]],STOCKSANLUIS[],6,FALSE)=0,"PRODUCTO SIN STOCK/UBICACIÓN",VLOOKUP(SALIDA[[#This Row],[CODIGO]],STOCKSANLUIS[],6,FALSE))</f>
        <v>#N/A</v>
      </c>
      <c r="F5422" t="e">
        <f>SALIDA[[#This Row],[CANTIDAD]]/SALIDA[[#This Row],[UND MEDIDA]]</f>
        <v>#N/A</v>
      </c>
      <c r="G5422" t="e">
        <f>VLOOKUP(SALIDA[[#This Row],[CODIGO]],FAMILIAS[],4,FALSE)</f>
        <v>#N/A</v>
      </c>
      <c r="H5422" s="10" t="e">
        <f>IF(VLOOKUP(SALIDA[[#This Row],[CODIGO]],STOCKSANLUIS[],7,FALSE)=0,"PRODUCTO SIN STOCK/UBICACIÓN",VLOOKUP(SALIDA[[#This Row],[CODIGO]],STOCKSANLUIS[],7,FALSE))</f>
        <v>#N/A</v>
      </c>
      <c r="I5422" s="10"/>
      <c r="J5422" t="e">
        <f>SALIDA[[#This Row],[CODIGO]]&amp;"       "&amp;SALIDA[[#This Row],[FAMILIA]]</f>
        <v>#N/A</v>
      </c>
      <c r="K5422" t="e">
        <f>VLOOKUP(SALIDA[[#This Row],[CODIGO]],STOCK_STARSOFT[],5,FALSE)</f>
        <v>#N/A</v>
      </c>
      <c r="L5422" t="e">
        <f>SALIDA[[#This Row],[CANTIDAD]]*SALIDA[[#This Row],[PRECIO UND]]</f>
        <v>#N/A</v>
      </c>
    </row>
    <row r="5423" spans="1:12" x14ac:dyDescent="0.25">
      <c r="A5423" s="6"/>
      <c r="B5423" s="100" t="e">
        <f>VLOOKUP(SALIDA[[#This Row],[CODIGO]],STOCKSANLUIS[],2,FALSE)</f>
        <v>#N/A</v>
      </c>
      <c r="C5423" s="153"/>
      <c r="E5423" t="e">
        <f>IF(VLOOKUP(SALIDA[[#This Row],[CODIGO]],STOCKSANLUIS[],6,FALSE)=0,"PRODUCTO SIN STOCK/UBICACIÓN",VLOOKUP(SALIDA[[#This Row],[CODIGO]],STOCKSANLUIS[],6,FALSE))</f>
        <v>#N/A</v>
      </c>
      <c r="F5423" t="e">
        <f>SALIDA[[#This Row],[CANTIDAD]]/SALIDA[[#This Row],[UND MEDIDA]]</f>
        <v>#N/A</v>
      </c>
      <c r="G5423" t="e">
        <f>VLOOKUP(SALIDA[[#This Row],[CODIGO]],FAMILIAS[],4,FALSE)</f>
        <v>#N/A</v>
      </c>
      <c r="H5423" s="10" t="e">
        <f>IF(VLOOKUP(SALIDA[[#This Row],[CODIGO]],STOCKSANLUIS[],7,FALSE)=0,"PRODUCTO SIN STOCK/UBICACIÓN",VLOOKUP(SALIDA[[#This Row],[CODIGO]],STOCKSANLUIS[],7,FALSE))</f>
        <v>#N/A</v>
      </c>
      <c r="I5423" s="10"/>
      <c r="J5423" t="e">
        <f>SALIDA[[#This Row],[CODIGO]]&amp;"       "&amp;SALIDA[[#This Row],[FAMILIA]]</f>
        <v>#N/A</v>
      </c>
      <c r="K5423" t="e">
        <f>VLOOKUP(SALIDA[[#This Row],[CODIGO]],STOCK_STARSOFT[],5,FALSE)</f>
        <v>#N/A</v>
      </c>
      <c r="L5423" t="e">
        <f>SALIDA[[#This Row],[CANTIDAD]]*SALIDA[[#This Row],[PRECIO UND]]</f>
        <v>#N/A</v>
      </c>
    </row>
    <row r="5424" spans="1:12" x14ac:dyDescent="0.25">
      <c r="A5424" s="6"/>
      <c r="B5424" s="100" t="e">
        <f>VLOOKUP(SALIDA[[#This Row],[CODIGO]],STOCKSANLUIS[],2,FALSE)</f>
        <v>#N/A</v>
      </c>
      <c r="C5424" s="153"/>
      <c r="E5424" t="e">
        <f>IF(VLOOKUP(SALIDA[[#This Row],[CODIGO]],STOCKSANLUIS[],6,FALSE)=0,"PRODUCTO SIN STOCK/UBICACIÓN",VLOOKUP(SALIDA[[#This Row],[CODIGO]],STOCKSANLUIS[],6,FALSE))</f>
        <v>#N/A</v>
      </c>
      <c r="F5424" t="e">
        <f>SALIDA[[#This Row],[CANTIDAD]]/SALIDA[[#This Row],[UND MEDIDA]]</f>
        <v>#N/A</v>
      </c>
      <c r="G5424" t="e">
        <f>VLOOKUP(SALIDA[[#This Row],[CODIGO]],FAMILIAS[],4,FALSE)</f>
        <v>#N/A</v>
      </c>
      <c r="H5424" s="10" t="e">
        <f>IF(VLOOKUP(SALIDA[[#This Row],[CODIGO]],STOCKSANLUIS[],7,FALSE)=0,"PRODUCTO SIN STOCK/UBICACIÓN",VLOOKUP(SALIDA[[#This Row],[CODIGO]],STOCKSANLUIS[],7,FALSE))</f>
        <v>#N/A</v>
      </c>
      <c r="I5424" s="10"/>
      <c r="J5424" t="e">
        <f>SALIDA[[#This Row],[CODIGO]]&amp;"       "&amp;SALIDA[[#This Row],[FAMILIA]]</f>
        <v>#N/A</v>
      </c>
      <c r="K5424" t="e">
        <f>VLOOKUP(SALIDA[[#This Row],[CODIGO]],STOCK_STARSOFT[],5,FALSE)</f>
        <v>#N/A</v>
      </c>
      <c r="L5424" t="e">
        <f>SALIDA[[#This Row],[CANTIDAD]]*SALIDA[[#This Row],[PRECIO UND]]</f>
        <v>#N/A</v>
      </c>
    </row>
    <row r="5425" spans="1:12" x14ac:dyDescent="0.25">
      <c r="A5425" s="6"/>
      <c r="B5425" s="100" t="e">
        <f>VLOOKUP(SALIDA[[#This Row],[CODIGO]],STOCKSANLUIS[],2,FALSE)</f>
        <v>#N/A</v>
      </c>
      <c r="C5425" s="153"/>
      <c r="E5425" t="e">
        <f>IF(VLOOKUP(SALIDA[[#This Row],[CODIGO]],STOCKSANLUIS[],6,FALSE)=0,"PRODUCTO SIN STOCK/UBICACIÓN",VLOOKUP(SALIDA[[#This Row],[CODIGO]],STOCKSANLUIS[],6,FALSE))</f>
        <v>#N/A</v>
      </c>
      <c r="F5425" t="e">
        <f>SALIDA[[#This Row],[CANTIDAD]]/SALIDA[[#This Row],[UND MEDIDA]]</f>
        <v>#N/A</v>
      </c>
      <c r="G5425" t="e">
        <f>VLOOKUP(SALIDA[[#This Row],[CODIGO]],FAMILIAS[],4,FALSE)</f>
        <v>#N/A</v>
      </c>
      <c r="H5425" s="10" t="e">
        <f>IF(VLOOKUP(SALIDA[[#This Row],[CODIGO]],STOCKSANLUIS[],7,FALSE)=0,"PRODUCTO SIN STOCK/UBICACIÓN",VLOOKUP(SALIDA[[#This Row],[CODIGO]],STOCKSANLUIS[],7,FALSE))</f>
        <v>#N/A</v>
      </c>
      <c r="I5425" s="10"/>
      <c r="J5425" t="e">
        <f>SALIDA[[#This Row],[CODIGO]]&amp;"       "&amp;SALIDA[[#This Row],[FAMILIA]]</f>
        <v>#N/A</v>
      </c>
      <c r="K5425" t="e">
        <f>VLOOKUP(SALIDA[[#This Row],[CODIGO]],STOCK_STARSOFT[],5,FALSE)</f>
        <v>#N/A</v>
      </c>
      <c r="L5425" t="e">
        <f>SALIDA[[#This Row],[CANTIDAD]]*SALIDA[[#This Row],[PRECIO UND]]</f>
        <v>#N/A</v>
      </c>
    </row>
    <row r="5426" spans="1:12" x14ac:dyDescent="0.25">
      <c r="A5426" s="6"/>
      <c r="B5426" s="100" t="e">
        <f>VLOOKUP(SALIDA[[#This Row],[CODIGO]],STOCKSANLUIS[],2,FALSE)</f>
        <v>#N/A</v>
      </c>
      <c r="C5426" s="153"/>
      <c r="E5426" t="e">
        <f>IF(VLOOKUP(SALIDA[[#This Row],[CODIGO]],STOCKSANLUIS[],6,FALSE)=0,"PRODUCTO SIN STOCK/UBICACIÓN",VLOOKUP(SALIDA[[#This Row],[CODIGO]],STOCKSANLUIS[],6,FALSE))</f>
        <v>#N/A</v>
      </c>
      <c r="F5426" t="e">
        <f>SALIDA[[#This Row],[CANTIDAD]]/SALIDA[[#This Row],[UND MEDIDA]]</f>
        <v>#N/A</v>
      </c>
      <c r="G5426" t="e">
        <f>VLOOKUP(SALIDA[[#This Row],[CODIGO]],FAMILIAS[],4,FALSE)</f>
        <v>#N/A</v>
      </c>
      <c r="H5426" s="10" t="e">
        <f>IF(VLOOKUP(SALIDA[[#This Row],[CODIGO]],STOCKSANLUIS[],7,FALSE)=0,"PRODUCTO SIN STOCK/UBICACIÓN",VLOOKUP(SALIDA[[#This Row],[CODIGO]],STOCKSANLUIS[],7,FALSE))</f>
        <v>#N/A</v>
      </c>
      <c r="I5426" s="10"/>
      <c r="J5426" t="e">
        <f>SALIDA[[#This Row],[CODIGO]]&amp;"       "&amp;SALIDA[[#This Row],[FAMILIA]]</f>
        <v>#N/A</v>
      </c>
      <c r="K5426" t="e">
        <f>VLOOKUP(SALIDA[[#This Row],[CODIGO]],STOCK_STARSOFT[],5,FALSE)</f>
        <v>#N/A</v>
      </c>
      <c r="L5426" t="e">
        <f>SALIDA[[#This Row],[CANTIDAD]]*SALIDA[[#This Row],[PRECIO UND]]</f>
        <v>#N/A</v>
      </c>
    </row>
    <row r="5427" spans="1:12" x14ac:dyDescent="0.25">
      <c r="A5427" s="6"/>
      <c r="B5427" s="100" t="e">
        <f>VLOOKUP(SALIDA[[#This Row],[CODIGO]],STOCKSANLUIS[],2,FALSE)</f>
        <v>#N/A</v>
      </c>
      <c r="C5427" s="153"/>
      <c r="E5427" t="e">
        <f>IF(VLOOKUP(SALIDA[[#This Row],[CODIGO]],STOCKSANLUIS[],6,FALSE)=0,"PRODUCTO SIN STOCK/UBICACIÓN",VLOOKUP(SALIDA[[#This Row],[CODIGO]],STOCKSANLUIS[],6,FALSE))</f>
        <v>#N/A</v>
      </c>
      <c r="F5427" t="e">
        <f>SALIDA[[#This Row],[CANTIDAD]]/SALIDA[[#This Row],[UND MEDIDA]]</f>
        <v>#N/A</v>
      </c>
      <c r="G5427" t="e">
        <f>VLOOKUP(SALIDA[[#This Row],[CODIGO]],FAMILIAS[],4,FALSE)</f>
        <v>#N/A</v>
      </c>
      <c r="H5427" s="10" t="e">
        <f>IF(VLOOKUP(SALIDA[[#This Row],[CODIGO]],STOCKSANLUIS[],7,FALSE)=0,"PRODUCTO SIN STOCK/UBICACIÓN",VLOOKUP(SALIDA[[#This Row],[CODIGO]],STOCKSANLUIS[],7,FALSE))</f>
        <v>#N/A</v>
      </c>
      <c r="I5427" s="10"/>
      <c r="J5427" t="e">
        <f>SALIDA[[#This Row],[CODIGO]]&amp;"       "&amp;SALIDA[[#This Row],[FAMILIA]]</f>
        <v>#N/A</v>
      </c>
      <c r="K5427" t="e">
        <f>VLOOKUP(SALIDA[[#This Row],[CODIGO]],STOCK_STARSOFT[],5,FALSE)</f>
        <v>#N/A</v>
      </c>
      <c r="L5427" t="e">
        <f>SALIDA[[#This Row],[CANTIDAD]]*SALIDA[[#This Row],[PRECIO UND]]</f>
        <v>#N/A</v>
      </c>
    </row>
    <row r="5428" spans="1:12" x14ac:dyDescent="0.25">
      <c r="A5428" s="6"/>
      <c r="B5428" s="100" t="e">
        <f>VLOOKUP(SALIDA[[#This Row],[CODIGO]],STOCKSANLUIS[],2,FALSE)</f>
        <v>#N/A</v>
      </c>
      <c r="C5428" s="153"/>
      <c r="E5428" t="e">
        <f>IF(VLOOKUP(SALIDA[[#This Row],[CODIGO]],STOCKSANLUIS[],6,FALSE)=0,"PRODUCTO SIN STOCK/UBICACIÓN",VLOOKUP(SALIDA[[#This Row],[CODIGO]],STOCKSANLUIS[],6,FALSE))</f>
        <v>#N/A</v>
      </c>
      <c r="F5428" t="e">
        <f>SALIDA[[#This Row],[CANTIDAD]]/SALIDA[[#This Row],[UND MEDIDA]]</f>
        <v>#N/A</v>
      </c>
      <c r="G5428" t="e">
        <f>VLOOKUP(SALIDA[[#This Row],[CODIGO]],FAMILIAS[],4,FALSE)</f>
        <v>#N/A</v>
      </c>
      <c r="H5428" s="10" t="e">
        <f>IF(VLOOKUP(SALIDA[[#This Row],[CODIGO]],STOCKSANLUIS[],7,FALSE)=0,"PRODUCTO SIN STOCK/UBICACIÓN",VLOOKUP(SALIDA[[#This Row],[CODIGO]],STOCKSANLUIS[],7,FALSE))</f>
        <v>#N/A</v>
      </c>
      <c r="I5428" s="10"/>
      <c r="J5428" t="e">
        <f>SALIDA[[#This Row],[CODIGO]]&amp;"       "&amp;SALIDA[[#This Row],[FAMILIA]]</f>
        <v>#N/A</v>
      </c>
      <c r="K5428" t="e">
        <f>VLOOKUP(SALIDA[[#This Row],[CODIGO]],STOCK_STARSOFT[],5,FALSE)</f>
        <v>#N/A</v>
      </c>
      <c r="L5428" t="e">
        <f>SALIDA[[#This Row],[CANTIDAD]]*SALIDA[[#This Row],[PRECIO UND]]</f>
        <v>#N/A</v>
      </c>
    </row>
    <row r="5429" spans="1:12" x14ac:dyDescent="0.25">
      <c r="A5429" s="6"/>
      <c r="B5429" s="100" t="e">
        <f>VLOOKUP(SALIDA[[#This Row],[CODIGO]],STOCKSANLUIS[],2,FALSE)</f>
        <v>#N/A</v>
      </c>
      <c r="C5429" s="153"/>
      <c r="E5429" t="e">
        <f>IF(VLOOKUP(SALIDA[[#This Row],[CODIGO]],STOCKSANLUIS[],6,FALSE)=0,"PRODUCTO SIN STOCK/UBICACIÓN",VLOOKUP(SALIDA[[#This Row],[CODIGO]],STOCKSANLUIS[],6,FALSE))</f>
        <v>#N/A</v>
      </c>
      <c r="F5429" t="e">
        <f>SALIDA[[#This Row],[CANTIDAD]]/SALIDA[[#This Row],[UND MEDIDA]]</f>
        <v>#N/A</v>
      </c>
      <c r="G5429" t="e">
        <f>VLOOKUP(SALIDA[[#This Row],[CODIGO]],FAMILIAS[],4,FALSE)</f>
        <v>#N/A</v>
      </c>
      <c r="H5429" s="10" t="e">
        <f>IF(VLOOKUP(SALIDA[[#This Row],[CODIGO]],STOCKSANLUIS[],7,FALSE)=0,"PRODUCTO SIN STOCK/UBICACIÓN",VLOOKUP(SALIDA[[#This Row],[CODIGO]],STOCKSANLUIS[],7,FALSE))</f>
        <v>#N/A</v>
      </c>
      <c r="I5429" s="10"/>
      <c r="J5429" t="e">
        <f>SALIDA[[#This Row],[CODIGO]]&amp;"       "&amp;SALIDA[[#This Row],[FAMILIA]]</f>
        <v>#N/A</v>
      </c>
      <c r="K5429" t="e">
        <f>VLOOKUP(SALIDA[[#This Row],[CODIGO]],STOCK_STARSOFT[],5,FALSE)</f>
        <v>#N/A</v>
      </c>
      <c r="L5429" t="e">
        <f>SALIDA[[#This Row],[CANTIDAD]]*SALIDA[[#This Row],[PRECIO UND]]</f>
        <v>#N/A</v>
      </c>
    </row>
    <row r="5430" spans="1:12" x14ac:dyDescent="0.25">
      <c r="A5430" s="6"/>
      <c r="B5430" s="100" t="e">
        <f>VLOOKUP(SALIDA[[#This Row],[CODIGO]],STOCKSANLUIS[],2,FALSE)</f>
        <v>#N/A</v>
      </c>
      <c r="C5430" s="153"/>
      <c r="E5430" t="e">
        <f>IF(VLOOKUP(SALIDA[[#This Row],[CODIGO]],STOCKSANLUIS[],6,FALSE)=0,"PRODUCTO SIN STOCK/UBICACIÓN",VLOOKUP(SALIDA[[#This Row],[CODIGO]],STOCKSANLUIS[],6,FALSE))</f>
        <v>#N/A</v>
      </c>
      <c r="F5430" t="e">
        <f>SALIDA[[#This Row],[CANTIDAD]]/SALIDA[[#This Row],[UND MEDIDA]]</f>
        <v>#N/A</v>
      </c>
      <c r="G5430" t="e">
        <f>VLOOKUP(SALIDA[[#This Row],[CODIGO]],FAMILIAS[],4,FALSE)</f>
        <v>#N/A</v>
      </c>
      <c r="H5430" s="10" t="e">
        <f>IF(VLOOKUP(SALIDA[[#This Row],[CODIGO]],STOCKSANLUIS[],7,FALSE)=0,"PRODUCTO SIN STOCK/UBICACIÓN",VLOOKUP(SALIDA[[#This Row],[CODIGO]],STOCKSANLUIS[],7,FALSE))</f>
        <v>#N/A</v>
      </c>
      <c r="I5430" s="10"/>
      <c r="J5430" t="e">
        <f>SALIDA[[#This Row],[CODIGO]]&amp;"       "&amp;SALIDA[[#This Row],[FAMILIA]]</f>
        <v>#N/A</v>
      </c>
      <c r="K5430" t="e">
        <f>VLOOKUP(SALIDA[[#This Row],[CODIGO]],STOCK_STARSOFT[],5,FALSE)</f>
        <v>#N/A</v>
      </c>
      <c r="L5430" t="e">
        <f>SALIDA[[#This Row],[CANTIDAD]]*SALIDA[[#This Row],[PRECIO UND]]</f>
        <v>#N/A</v>
      </c>
    </row>
    <row r="5431" spans="1:12" x14ac:dyDescent="0.25">
      <c r="A5431" s="6"/>
      <c r="B5431" s="100" t="e">
        <f>VLOOKUP(SALIDA[[#This Row],[CODIGO]],STOCKSANLUIS[],2,FALSE)</f>
        <v>#N/A</v>
      </c>
      <c r="C5431" s="153"/>
      <c r="E5431" t="e">
        <f>IF(VLOOKUP(SALIDA[[#This Row],[CODIGO]],STOCKSANLUIS[],6,FALSE)=0,"PRODUCTO SIN STOCK/UBICACIÓN",VLOOKUP(SALIDA[[#This Row],[CODIGO]],STOCKSANLUIS[],6,FALSE))</f>
        <v>#N/A</v>
      </c>
      <c r="F5431" t="e">
        <f>SALIDA[[#This Row],[CANTIDAD]]/SALIDA[[#This Row],[UND MEDIDA]]</f>
        <v>#N/A</v>
      </c>
      <c r="G5431" t="e">
        <f>VLOOKUP(SALIDA[[#This Row],[CODIGO]],FAMILIAS[],4,FALSE)</f>
        <v>#N/A</v>
      </c>
      <c r="H5431" s="10" t="e">
        <f>IF(VLOOKUP(SALIDA[[#This Row],[CODIGO]],STOCKSANLUIS[],7,FALSE)=0,"PRODUCTO SIN STOCK/UBICACIÓN",VLOOKUP(SALIDA[[#This Row],[CODIGO]],STOCKSANLUIS[],7,FALSE))</f>
        <v>#N/A</v>
      </c>
      <c r="I5431" s="10"/>
      <c r="J5431" t="e">
        <f>SALIDA[[#This Row],[CODIGO]]&amp;"       "&amp;SALIDA[[#This Row],[FAMILIA]]</f>
        <v>#N/A</v>
      </c>
      <c r="K5431" t="e">
        <f>VLOOKUP(SALIDA[[#This Row],[CODIGO]],STOCK_STARSOFT[],5,FALSE)</f>
        <v>#N/A</v>
      </c>
      <c r="L5431" t="e">
        <f>SALIDA[[#This Row],[CANTIDAD]]*SALIDA[[#This Row],[PRECIO UND]]</f>
        <v>#N/A</v>
      </c>
    </row>
    <row r="5432" spans="1:12" x14ac:dyDescent="0.25">
      <c r="A5432" s="6"/>
      <c r="B5432" s="100" t="e">
        <f>VLOOKUP(SALIDA[[#This Row],[CODIGO]],STOCKSANLUIS[],2,FALSE)</f>
        <v>#N/A</v>
      </c>
      <c r="C5432" s="153"/>
      <c r="E5432" t="e">
        <f>IF(VLOOKUP(SALIDA[[#This Row],[CODIGO]],STOCKSANLUIS[],6,FALSE)=0,"PRODUCTO SIN STOCK/UBICACIÓN",VLOOKUP(SALIDA[[#This Row],[CODIGO]],STOCKSANLUIS[],6,FALSE))</f>
        <v>#N/A</v>
      </c>
      <c r="F5432" t="e">
        <f>SALIDA[[#This Row],[CANTIDAD]]/SALIDA[[#This Row],[UND MEDIDA]]</f>
        <v>#N/A</v>
      </c>
      <c r="G5432" t="e">
        <f>VLOOKUP(SALIDA[[#This Row],[CODIGO]],FAMILIAS[],4,FALSE)</f>
        <v>#N/A</v>
      </c>
      <c r="H5432" s="10" t="e">
        <f>IF(VLOOKUP(SALIDA[[#This Row],[CODIGO]],STOCKSANLUIS[],7,FALSE)=0,"PRODUCTO SIN STOCK/UBICACIÓN",VLOOKUP(SALIDA[[#This Row],[CODIGO]],STOCKSANLUIS[],7,FALSE))</f>
        <v>#N/A</v>
      </c>
      <c r="I5432" s="10"/>
      <c r="J5432" t="e">
        <f>SALIDA[[#This Row],[CODIGO]]&amp;"       "&amp;SALIDA[[#This Row],[FAMILIA]]</f>
        <v>#N/A</v>
      </c>
      <c r="K5432" t="e">
        <f>VLOOKUP(SALIDA[[#This Row],[CODIGO]],STOCK_STARSOFT[],5,FALSE)</f>
        <v>#N/A</v>
      </c>
      <c r="L5432" t="e">
        <f>SALIDA[[#This Row],[CANTIDAD]]*SALIDA[[#This Row],[PRECIO UND]]</f>
        <v>#N/A</v>
      </c>
    </row>
    <row r="5433" spans="1:12" x14ac:dyDescent="0.25">
      <c r="A5433" s="6"/>
      <c r="B5433" s="100" t="e">
        <f>VLOOKUP(SALIDA[[#This Row],[CODIGO]],STOCKSANLUIS[],2,FALSE)</f>
        <v>#N/A</v>
      </c>
      <c r="C5433" s="153"/>
      <c r="E5433" t="e">
        <f>IF(VLOOKUP(SALIDA[[#This Row],[CODIGO]],STOCKSANLUIS[],6,FALSE)=0,"PRODUCTO SIN STOCK/UBICACIÓN",VLOOKUP(SALIDA[[#This Row],[CODIGO]],STOCKSANLUIS[],6,FALSE))</f>
        <v>#N/A</v>
      </c>
      <c r="F5433" t="e">
        <f>SALIDA[[#This Row],[CANTIDAD]]/SALIDA[[#This Row],[UND MEDIDA]]</f>
        <v>#N/A</v>
      </c>
      <c r="G5433" t="e">
        <f>VLOOKUP(SALIDA[[#This Row],[CODIGO]],FAMILIAS[],4,FALSE)</f>
        <v>#N/A</v>
      </c>
      <c r="H5433" s="10" t="e">
        <f>IF(VLOOKUP(SALIDA[[#This Row],[CODIGO]],STOCKSANLUIS[],7,FALSE)=0,"PRODUCTO SIN STOCK/UBICACIÓN",VLOOKUP(SALIDA[[#This Row],[CODIGO]],STOCKSANLUIS[],7,FALSE))</f>
        <v>#N/A</v>
      </c>
      <c r="I5433" s="10"/>
      <c r="J5433" t="e">
        <f>SALIDA[[#This Row],[CODIGO]]&amp;"       "&amp;SALIDA[[#This Row],[FAMILIA]]</f>
        <v>#N/A</v>
      </c>
      <c r="K5433" t="e">
        <f>VLOOKUP(SALIDA[[#This Row],[CODIGO]],STOCK_STARSOFT[],5,FALSE)</f>
        <v>#N/A</v>
      </c>
      <c r="L5433" t="e">
        <f>SALIDA[[#This Row],[CANTIDAD]]*SALIDA[[#This Row],[PRECIO UND]]</f>
        <v>#N/A</v>
      </c>
    </row>
    <row r="5434" spans="1:12" x14ac:dyDescent="0.25">
      <c r="A5434" s="6"/>
      <c r="B5434" s="100" t="e">
        <f>VLOOKUP(SALIDA[[#This Row],[CODIGO]],STOCKSANLUIS[],2,FALSE)</f>
        <v>#N/A</v>
      </c>
      <c r="C5434" s="153"/>
      <c r="E5434" t="e">
        <f>IF(VLOOKUP(SALIDA[[#This Row],[CODIGO]],STOCKSANLUIS[],6,FALSE)=0,"PRODUCTO SIN STOCK/UBICACIÓN",VLOOKUP(SALIDA[[#This Row],[CODIGO]],STOCKSANLUIS[],6,FALSE))</f>
        <v>#N/A</v>
      </c>
      <c r="F5434" t="e">
        <f>SALIDA[[#This Row],[CANTIDAD]]/SALIDA[[#This Row],[UND MEDIDA]]</f>
        <v>#N/A</v>
      </c>
      <c r="G5434" t="e">
        <f>VLOOKUP(SALIDA[[#This Row],[CODIGO]],FAMILIAS[],4,FALSE)</f>
        <v>#N/A</v>
      </c>
      <c r="H5434" s="10" t="e">
        <f>IF(VLOOKUP(SALIDA[[#This Row],[CODIGO]],STOCKSANLUIS[],7,FALSE)=0,"PRODUCTO SIN STOCK/UBICACIÓN",VLOOKUP(SALIDA[[#This Row],[CODIGO]],STOCKSANLUIS[],7,FALSE))</f>
        <v>#N/A</v>
      </c>
      <c r="I5434" s="10"/>
      <c r="J5434" t="e">
        <f>SALIDA[[#This Row],[CODIGO]]&amp;"       "&amp;SALIDA[[#This Row],[FAMILIA]]</f>
        <v>#N/A</v>
      </c>
      <c r="K5434" t="e">
        <f>VLOOKUP(SALIDA[[#This Row],[CODIGO]],STOCK_STARSOFT[],5,FALSE)</f>
        <v>#N/A</v>
      </c>
      <c r="L5434" t="e">
        <f>SALIDA[[#This Row],[CANTIDAD]]*SALIDA[[#This Row],[PRECIO UND]]</f>
        <v>#N/A</v>
      </c>
    </row>
    <row r="5435" spans="1:12" x14ac:dyDescent="0.25">
      <c r="A5435" s="6"/>
      <c r="B5435" s="100" t="e">
        <f>VLOOKUP(SALIDA[[#This Row],[CODIGO]],STOCKSANLUIS[],2,FALSE)</f>
        <v>#N/A</v>
      </c>
      <c r="C5435" s="153"/>
      <c r="E5435" t="e">
        <f>IF(VLOOKUP(SALIDA[[#This Row],[CODIGO]],STOCKSANLUIS[],6,FALSE)=0,"PRODUCTO SIN STOCK/UBICACIÓN",VLOOKUP(SALIDA[[#This Row],[CODIGO]],STOCKSANLUIS[],6,FALSE))</f>
        <v>#N/A</v>
      </c>
      <c r="F5435" t="e">
        <f>SALIDA[[#This Row],[CANTIDAD]]/SALIDA[[#This Row],[UND MEDIDA]]</f>
        <v>#N/A</v>
      </c>
      <c r="G5435" t="e">
        <f>VLOOKUP(SALIDA[[#This Row],[CODIGO]],FAMILIAS[],4,FALSE)</f>
        <v>#N/A</v>
      </c>
      <c r="H5435" s="10" t="e">
        <f>IF(VLOOKUP(SALIDA[[#This Row],[CODIGO]],STOCKSANLUIS[],7,FALSE)=0,"PRODUCTO SIN STOCK/UBICACIÓN",VLOOKUP(SALIDA[[#This Row],[CODIGO]],STOCKSANLUIS[],7,FALSE))</f>
        <v>#N/A</v>
      </c>
      <c r="I5435" s="10"/>
      <c r="J5435" t="e">
        <f>SALIDA[[#This Row],[CODIGO]]&amp;"       "&amp;SALIDA[[#This Row],[FAMILIA]]</f>
        <v>#N/A</v>
      </c>
      <c r="K5435" t="e">
        <f>VLOOKUP(SALIDA[[#This Row],[CODIGO]],STOCK_STARSOFT[],5,FALSE)</f>
        <v>#N/A</v>
      </c>
      <c r="L5435" t="e">
        <f>SALIDA[[#This Row],[CANTIDAD]]*SALIDA[[#This Row],[PRECIO UND]]</f>
        <v>#N/A</v>
      </c>
    </row>
    <row r="5436" spans="1:12" x14ac:dyDescent="0.25">
      <c r="A5436" s="6"/>
      <c r="B5436" s="100" t="e">
        <f>VLOOKUP(SALIDA[[#This Row],[CODIGO]],STOCKSANLUIS[],2,FALSE)</f>
        <v>#N/A</v>
      </c>
      <c r="C5436" s="153"/>
      <c r="E5436" t="e">
        <f>IF(VLOOKUP(SALIDA[[#This Row],[CODIGO]],STOCKSANLUIS[],6,FALSE)=0,"PRODUCTO SIN STOCK/UBICACIÓN",VLOOKUP(SALIDA[[#This Row],[CODIGO]],STOCKSANLUIS[],6,FALSE))</f>
        <v>#N/A</v>
      </c>
      <c r="F5436" t="e">
        <f>SALIDA[[#This Row],[CANTIDAD]]/SALIDA[[#This Row],[UND MEDIDA]]</f>
        <v>#N/A</v>
      </c>
      <c r="G5436" t="e">
        <f>VLOOKUP(SALIDA[[#This Row],[CODIGO]],FAMILIAS[],4,FALSE)</f>
        <v>#N/A</v>
      </c>
      <c r="H5436" s="10" t="e">
        <f>IF(VLOOKUP(SALIDA[[#This Row],[CODIGO]],STOCKSANLUIS[],7,FALSE)=0,"PRODUCTO SIN STOCK/UBICACIÓN",VLOOKUP(SALIDA[[#This Row],[CODIGO]],STOCKSANLUIS[],7,FALSE))</f>
        <v>#N/A</v>
      </c>
      <c r="I5436" s="10"/>
      <c r="J5436" t="e">
        <f>SALIDA[[#This Row],[CODIGO]]&amp;"       "&amp;SALIDA[[#This Row],[FAMILIA]]</f>
        <v>#N/A</v>
      </c>
      <c r="K5436" t="e">
        <f>VLOOKUP(SALIDA[[#This Row],[CODIGO]],STOCK_STARSOFT[],5,FALSE)</f>
        <v>#N/A</v>
      </c>
      <c r="L5436" t="e">
        <f>SALIDA[[#This Row],[CANTIDAD]]*SALIDA[[#This Row],[PRECIO UND]]</f>
        <v>#N/A</v>
      </c>
    </row>
    <row r="5437" spans="1:12" x14ac:dyDescent="0.25">
      <c r="A5437" s="6"/>
      <c r="B5437" s="100" t="e">
        <f>VLOOKUP(SALIDA[[#This Row],[CODIGO]],STOCKSANLUIS[],2,FALSE)</f>
        <v>#N/A</v>
      </c>
      <c r="C5437" s="153"/>
      <c r="E5437" t="e">
        <f>IF(VLOOKUP(SALIDA[[#This Row],[CODIGO]],STOCKSANLUIS[],6,FALSE)=0,"PRODUCTO SIN STOCK/UBICACIÓN",VLOOKUP(SALIDA[[#This Row],[CODIGO]],STOCKSANLUIS[],6,FALSE))</f>
        <v>#N/A</v>
      </c>
      <c r="F5437" t="e">
        <f>SALIDA[[#This Row],[CANTIDAD]]/SALIDA[[#This Row],[UND MEDIDA]]</f>
        <v>#N/A</v>
      </c>
      <c r="G5437" t="e">
        <f>VLOOKUP(SALIDA[[#This Row],[CODIGO]],FAMILIAS[],4,FALSE)</f>
        <v>#N/A</v>
      </c>
      <c r="H5437" s="10" t="e">
        <f>IF(VLOOKUP(SALIDA[[#This Row],[CODIGO]],STOCKSANLUIS[],7,FALSE)=0,"PRODUCTO SIN STOCK/UBICACIÓN",VLOOKUP(SALIDA[[#This Row],[CODIGO]],STOCKSANLUIS[],7,FALSE))</f>
        <v>#N/A</v>
      </c>
      <c r="I5437" s="10"/>
      <c r="J5437" t="e">
        <f>SALIDA[[#This Row],[CODIGO]]&amp;"       "&amp;SALIDA[[#This Row],[FAMILIA]]</f>
        <v>#N/A</v>
      </c>
      <c r="K5437" t="e">
        <f>VLOOKUP(SALIDA[[#This Row],[CODIGO]],STOCK_STARSOFT[],5,FALSE)</f>
        <v>#N/A</v>
      </c>
      <c r="L5437" t="e">
        <f>SALIDA[[#This Row],[CANTIDAD]]*SALIDA[[#This Row],[PRECIO UND]]</f>
        <v>#N/A</v>
      </c>
    </row>
    <row r="5438" spans="1:12" x14ac:dyDescent="0.25">
      <c r="A5438" s="6"/>
      <c r="B5438" s="100" t="e">
        <f>VLOOKUP(SALIDA[[#This Row],[CODIGO]],STOCKSANLUIS[],2,FALSE)</f>
        <v>#N/A</v>
      </c>
      <c r="C5438" s="153"/>
      <c r="E5438" t="e">
        <f>IF(VLOOKUP(SALIDA[[#This Row],[CODIGO]],STOCKSANLUIS[],6,FALSE)=0,"PRODUCTO SIN STOCK/UBICACIÓN",VLOOKUP(SALIDA[[#This Row],[CODIGO]],STOCKSANLUIS[],6,FALSE))</f>
        <v>#N/A</v>
      </c>
      <c r="F5438" t="e">
        <f>SALIDA[[#This Row],[CANTIDAD]]/SALIDA[[#This Row],[UND MEDIDA]]</f>
        <v>#N/A</v>
      </c>
      <c r="G5438" t="e">
        <f>VLOOKUP(SALIDA[[#This Row],[CODIGO]],FAMILIAS[],4,FALSE)</f>
        <v>#N/A</v>
      </c>
      <c r="H5438" s="10" t="e">
        <f>IF(VLOOKUP(SALIDA[[#This Row],[CODIGO]],STOCKSANLUIS[],7,FALSE)=0,"PRODUCTO SIN STOCK/UBICACIÓN",VLOOKUP(SALIDA[[#This Row],[CODIGO]],STOCKSANLUIS[],7,FALSE))</f>
        <v>#N/A</v>
      </c>
      <c r="I5438" s="10"/>
      <c r="J5438" t="e">
        <f>SALIDA[[#This Row],[CODIGO]]&amp;"       "&amp;SALIDA[[#This Row],[FAMILIA]]</f>
        <v>#N/A</v>
      </c>
      <c r="K5438" t="e">
        <f>VLOOKUP(SALIDA[[#This Row],[CODIGO]],STOCK_STARSOFT[],5,FALSE)</f>
        <v>#N/A</v>
      </c>
      <c r="L5438" t="e">
        <f>SALIDA[[#This Row],[CANTIDAD]]*SALIDA[[#This Row],[PRECIO UND]]</f>
        <v>#N/A</v>
      </c>
    </row>
    <row r="5439" spans="1:12" x14ac:dyDescent="0.25">
      <c r="A5439" s="6"/>
      <c r="B5439" s="100" t="e">
        <f>VLOOKUP(SALIDA[[#This Row],[CODIGO]],STOCKSANLUIS[],2,FALSE)</f>
        <v>#N/A</v>
      </c>
      <c r="C5439" s="153"/>
      <c r="E5439" t="e">
        <f>IF(VLOOKUP(SALIDA[[#This Row],[CODIGO]],STOCKSANLUIS[],6,FALSE)=0,"PRODUCTO SIN STOCK/UBICACIÓN",VLOOKUP(SALIDA[[#This Row],[CODIGO]],STOCKSANLUIS[],6,FALSE))</f>
        <v>#N/A</v>
      </c>
      <c r="F5439" t="e">
        <f>SALIDA[[#This Row],[CANTIDAD]]/SALIDA[[#This Row],[UND MEDIDA]]</f>
        <v>#N/A</v>
      </c>
      <c r="G5439" t="e">
        <f>VLOOKUP(SALIDA[[#This Row],[CODIGO]],FAMILIAS[],4,FALSE)</f>
        <v>#N/A</v>
      </c>
      <c r="H5439" s="10" t="e">
        <f>IF(VLOOKUP(SALIDA[[#This Row],[CODIGO]],STOCKSANLUIS[],7,FALSE)=0,"PRODUCTO SIN STOCK/UBICACIÓN",VLOOKUP(SALIDA[[#This Row],[CODIGO]],STOCKSANLUIS[],7,FALSE))</f>
        <v>#N/A</v>
      </c>
      <c r="I5439" s="10"/>
      <c r="J5439" t="e">
        <f>SALIDA[[#This Row],[CODIGO]]&amp;"       "&amp;SALIDA[[#This Row],[FAMILIA]]</f>
        <v>#N/A</v>
      </c>
      <c r="K5439" t="e">
        <f>VLOOKUP(SALIDA[[#This Row],[CODIGO]],STOCK_STARSOFT[],5,FALSE)</f>
        <v>#N/A</v>
      </c>
      <c r="L5439" t="e">
        <f>SALIDA[[#This Row],[CANTIDAD]]*SALIDA[[#This Row],[PRECIO UND]]</f>
        <v>#N/A</v>
      </c>
    </row>
    <row r="5440" spans="1:12" x14ac:dyDescent="0.25">
      <c r="A5440" s="6"/>
      <c r="B5440" s="100" t="e">
        <f>VLOOKUP(SALIDA[[#This Row],[CODIGO]],STOCKSANLUIS[],2,FALSE)</f>
        <v>#N/A</v>
      </c>
      <c r="C5440" s="153"/>
      <c r="E5440" t="e">
        <f>IF(VLOOKUP(SALIDA[[#This Row],[CODIGO]],STOCKSANLUIS[],6,FALSE)=0,"PRODUCTO SIN STOCK/UBICACIÓN",VLOOKUP(SALIDA[[#This Row],[CODIGO]],STOCKSANLUIS[],6,FALSE))</f>
        <v>#N/A</v>
      </c>
      <c r="F5440" t="e">
        <f>SALIDA[[#This Row],[CANTIDAD]]/SALIDA[[#This Row],[UND MEDIDA]]</f>
        <v>#N/A</v>
      </c>
      <c r="G5440" t="e">
        <f>VLOOKUP(SALIDA[[#This Row],[CODIGO]],FAMILIAS[],4,FALSE)</f>
        <v>#N/A</v>
      </c>
      <c r="H5440" s="10" t="e">
        <f>IF(VLOOKUP(SALIDA[[#This Row],[CODIGO]],STOCKSANLUIS[],7,FALSE)=0,"PRODUCTO SIN STOCK/UBICACIÓN",VLOOKUP(SALIDA[[#This Row],[CODIGO]],STOCKSANLUIS[],7,FALSE))</f>
        <v>#N/A</v>
      </c>
      <c r="I5440" s="10"/>
      <c r="J5440" t="e">
        <f>SALIDA[[#This Row],[CODIGO]]&amp;"       "&amp;SALIDA[[#This Row],[FAMILIA]]</f>
        <v>#N/A</v>
      </c>
      <c r="K5440" t="e">
        <f>VLOOKUP(SALIDA[[#This Row],[CODIGO]],STOCK_STARSOFT[],5,FALSE)</f>
        <v>#N/A</v>
      </c>
      <c r="L5440" t="e">
        <f>SALIDA[[#This Row],[CANTIDAD]]*SALIDA[[#This Row],[PRECIO UND]]</f>
        <v>#N/A</v>
      </c>
    </row>
    <row r="5441" spans="1:12" x14ac:dyDescent="0.25">
      <c r="A5441" s="6"/>
      <c r="B5441" s="100" t="e">
        <f>VLOOKUP(SALIDA[[#This Row],[CODIGO]],STOCKSANLUIS[],2,FALSE)</f>
        <v>#N/A</v>
      </c>
      <c r="C5441" s="153"/>
      <c r="E5441" t="e">
        <f>IF(VLOOKUP(SALIDA[[#This Row],[CODIGO]],STOCKSANLUIS[],6,FALSE)=0,"PRODUCTO SIN STOCK/UBICACIÓN",VLOOKUP(SALIDA[[#This Row],[CODIGO]],STOCKSANLUIS[],6,FALSE))</f>
        <v>#N/A</v>
      </c>
      <c r="F5441" t="e">
        <f>SALIDA[[#This Row],[CANTIDAD]]/SALIDA[[#This Row],[UND MEDIDA]]</f>
        <v>#N/A</v>
      </c>
      <c r="G5441" t="e">
        <f>VLOOKUP(SALIDA[[#This Row],[CODIGO]],FAMILIAS[],4,FALSE)</f>
        <v>#N/A</v>
      </c>
      <c r="H5441" s="10" t="e">
        <f>IF(VLOOKUP(SALIDA[[#This Row],[CODIGO]],STOCKSANLUIS[],7,FALSE)=0,"PRODUCTO SIN STOCK/UBICACIÓN",VLOOKUP(SALIDA[[#This Row],[CODIGO]],STOCKSANLUIS[],7,FALSE))</f>
        <v>#N/A</v>
      </c>
      <c r="I5441" s="10"/>
      <c r="J5441" t="e">
        <f>SALIDA[[#This Row],[CODIGO]]&amp;"       "&amp;SALIDA[[#This Row],[FAMILIA]]</f>
        <v>#N/A</v>
      </c>
      <c r="K5441" t="e">
        <f>VLOOKUP(SALIDA[[#This Row],[CODIGO]],STOCK_STARSOFT[],5,FALSE)</f>
        <v>#N/A</v>
      </c>
      <c r="L5441" t="e">
        <f>SALIDA[[#This Row],[CANTIDAD]]*SALIDA[[#This Row],[PRECIO UND]]</f>
        <v>#N/A</v>
      </c>
    </row>
    <row r="5442" spans="1:12" x14ac:dyDescent="0.25">
      <c r="A5442" s="6"/>
      <c r="B5442" s="100" t="e">
        <f>VLOOKUP(SALIDA[[#This Row],[CODIGO]],STOCKSANLUIS[],2,FALSE)</f>
        <v>#N/A</v>
      </c>
      <c r="C5442" s="153"/>
      <c r="E5442" t="e">
        <f>IF(VLOOKUP(SALIDA[[#This Row],[CODIGO]],STOCKSANLUIS[],6,FALSE)=0,"PRODUCTO SIN STOCK/UBICACIÓN",VLOOKUP(SALIDA[[#This Row],[CODIGO]],STOCKSANLUIS[],6,FALSE))</f>
        <v>#N/A</v>
      </c>
      <c r="F5442" t="e">
        <f>SALIDA[[#This Row],[CANTIDAD]]/SALIDA[[#This Row],[UND MEDIDA]]</f>
        <v>#N/A</v>
      </c>
      <c r="G5442" t="e">
        <f>VLOOKUP(SALIDA[[#This Row],[CODIGO]],FAMILIAS[],4,FALSE)</f>
        <v>#N/A</v>
      </c>
      <c r="H5442" s="10" t="e">
        <f>IF(VLOOKUP(SALIDA[[#This Row],[CODIGO]],STOCKSANLUIS[],7,FALSE)=0,"PRODUCTO SIN STOCK/UBICACIÓN",VLOOKUP(SALIDA[[#This Row],[CODIGO]],STOCKSANLUIS[],7,FALSE))</f>
        <v>#N/A</v>
      </c>
      <c r="I5442" s="10"/>
      <c r="J5442" t="e">
        <f>SALIDA[[#This Row],[CODIGO]]&amp;"       "&amp;SALIDA[[#This Row],[FAMILIA]]</f>
        <v>#N/A</v>
      </c>
      <c r="K5442" t="e">
        <f>VLOOKUP(SALIDA[[#This Row],[CODIGO]],STOCK_STARSOFT[],5,FALSE)</f>
        <v>#N/A</v>
      </c>
      <c r="L5442" t="e">
        <f>SALIDA[[#This Row],[CANTIDAD]]*SALIDA[[#This Row],[PRECIO UND]]</f>
        <v>#N/A</v>
      </c>
    </row>
    <row r="5443" spans="1:12" x14ac:dyDescent="0.25">
      <c r="A5443" s="6"/>
      <c r="B5443" s="100" t="e">
        <f>VLOOKUP(SALIDA[[#This Row],[CODIGO]],STOCKSANLUIS[],2,FALSE)</f>
        <v>#N/A</v>
      </c>
      <c r="C5443" s="153"/>
      <c r="E5443" t="e">
        <f>IF(VLOOKUP(SALIDA[[#This Row],[CODIGO]],STOCKSANLUIS[],6,FALSE)=0,"PRODUCTO SIN STOCK/UBICACIÓN",VLOOKUP(SALIDA[[#This Row],[CODIGO]],STOCKSANLUIS[],6,FALSE))</f>
        <v>#N/A</v>
      </c>
      <c r="F5443" t="e">
        <f>SALIDA[[#This Row],[CANTIDAD]]/SALIDA[[#This Row],[UND MEDIDA]]</f>
        <v>#N/A</v>
      </c>
      <c r="G5443" t="e">
        <f>VLOOKUP(SALIDA[[#This Row],[CODIGO]],FAMILIAS[],4,FALSE)</f>
        <v>#N/A</v>
      </c>
      <c r="H5443" s="10" t="e">
        <f>IF(VLOOKUP(SALIDA[[#This Row],[CODIGO]],STOCKSANLUIS[],7,FALSE)=0,"PRODUCTO SIN STOCK/UBICACIÓN",VLOOKUP(SALIDA[[#This Row],[CODIGO]],STOCKSANLUIS[],7,FALSE))</f>
        <v>#N/A</v>
      </c>
      <c r="I5443" s="10"/>
      <c r="J5443" t="e">
        <f>SALIDA[[#This Row],[CODIGO]]&amp;"       "&amp;SALIDA[[#This Row],[FAMILIA]]</f>
        <v>#N/A</v>
      </c>
      <c r="K5443" t="e">
        <f>VLOOKUP(SALIDA[[#This Row],[CODIGO]],STOCK_STARSOFT[],5,FALSE)</f>
        <v>#N/A</v>
      </c>
      <c r="L5443" t="e">
        <f>SALIDA[[#This Row],[CANTIDAD]]*SALIDA[[#This Row],[PRECIO UND]]</f>
        <v>#N/A</v>
      </c>
    </row>
    <row r="5444" spans="1:12" x14ac:dyDescent="0.25">
      <c r="A5444" s="6"/>
      <c r="B5444" s="100" t="e">
        <f>VLOOKUP(SALIDA[[#This Row],[CODIGO]],STOCKSANLUIS[],2,FALSE)</f>
        <v>#N/A</v>
      </c>
      <c r="C5444" s="153"/>
      <c r="E5444" t="e">
        <f>IF(VLOOKUP(SALIDA[[#This Row],[CODIGO]],STOCKSANLUIS[],6,FALSE)=0,"PRODUCTO SIN STOCK/UBICACIÓN",VLOOKUP(SALIDA[[#This Row],[CODIGO]],STOCKSANLUIS[],6,FALSE))</f>
        <v>#N/A</v>
      </c>
      <c r="F5444" t="e">
        <f>SALIDA[[#This Row],[CANTIDAD]]/SALIDA[[#This Row],[UND MEDIDA]]</f>
        <v>#N/A</v>
      </c>
      <c r="G5444" t="e">
        <f>VLOOKUP(SALIDA[[#This Row],[CODIGO]],FAMILIAS[],4,FALSE)</f>
        <v>#N/A</v>
      </c>
      <c r="H5444" s="10" t="e">
        <f>IF(VLOOKUP(SALIDA[[#This Row],[CODIGO]],STOCKSANLUIS[],7,FALSE)=0,"PRODUCTO SIN STOCK/UBICACIÓN",VLOOKUP(SALIDA[[#This Row],[CODIGO]],STOCKSANLUIS[],7,FALSE))</f>
        <v>#N/A</v>
      </c>
      <c r="I5444" s="10"/>
      <c r="J5444" t="e">
        <f>SALIDA[[#This Row],[CODIGO]]&amp;"       "&amp;SALIDA[[#This Row],[FAMILIA]]</f>
        <v>#N/A</v>
      </c>
      <c r="K5444" t="e">
        <f>VLOOKUP(SALIDA[[#This Row],[CODIGO]],STOCK_STARSOFT[],5,FALSE)</f>
        <v>#N/A</v>
      </c>
      <c r="L5444" t="e">
        <f>SALIDA[[#This Row],[CANTIDAD]]*SALIDA[[#This Row],[PRECIO UND]]</f>
        <v>#N/A</v>
      </c>
    </row>
    <row r="5445" spans="1:12" x14ac:dyDescent="0.25">
      <c r="A5445" s="6"/>
      <c r="B5445" s="100" t="e">
        <f>VLOOKUP(SALIDA[[#This Row],[CODIGO]],STOCKSANLUIS[],2,FALSE)</f>
        <v>#N/A</v>
      </c>
      <c r="C5445" s="153"/>
      <c r="E5445" t="e">
        <f>IF(VLOOKUP(SALIDA[[#This Row],[CODIGO]],STOCKSANLUIS[],6,FALSE)=0,"PRODUCTO SIN STOCK/UBICACIÓN",VLOOKUP(SALIDA[[#This Row],[CODIGO]],STOCKSANLUIS[],6,FALSE))</f>
        <v>#N/A</v>
      </c>
      <c r="F5445" t="e">
        <f>SALIDA[[#This Row],[CANTIDAD]]/SALIDA[[#This Row],[UND MEDIDA]]</f>
        <v>#N/A</v>
      </c>
      <c r="G5445" t="e">
        <f>VLOOKUP(SALIDA[[#This Row],[CODIGO]],FAMILIAS[],4,FALSE)</f>
        <v>#N/A</v>
      </c>
      <c r="H5445" s="10" t="e">
        <f>IF(VLOOKUP(SALIDA[[#This Row],[CODIGO]],STOCKSANLUIS[],7,FALSE)=0,"PRODUCTO SIN STOCK/UBICACIÓN",VLOOKUP(SALIDA[[#This Row],[CODIGO]],STOCKSANLUIS[],7,FALSE))</f>
        <v>#N/A</v>
      </c>
      <c r="I5445" s="10"/>
      <c r="J5445" t="e">
        <f>SALIDA[[#This Row],[CODIGO]]&amp;"       "&amp;SALIDA[[#This Row],[FAMILIA]]</f>
        <v>#N/A</v>
      </c>
      <c r="K5445" t="e">
        <f>VLOOKUP(SALIDA[[#This Row],[CODIGO]],STOCK_STARSOFT[],5,FALSE)</f>
        <v>#N/A</v>
      </c>
      <c r="L5445" t="e">
        <f>SALIDA[[#This Row],[CANTIDAD]]*SALIDA[[#This Row],[PRECIO UND]]</f>
        <v>#N/A</v>
      </c>
    </row>
    <row r="5446" spans="1:12" x14ac:dyDescent="0.25">
      <c r="A5446" s="6"/>
      <c r="B5446" s="100" t="e">
        <f>VLOOKUP(SALIDA[[#This Row],[CODIGO]],STOCKSANLUIS[],2,FALSE)</f>
        <v>#N/A</v>
      </c>
      <c r="C5446" s="153"/>
      <c r="E5446" t="e">
        <f>IF(VLOOKUP(SALIDA[[#This Row],[CODIGO]],STOCKSANLUIS[],6,FALSE)=0,"PRODUCTO SIN STOCK/UBICACIÓN",VLOOKUP(SALIDA[[#This Row],[CODIGO]],STOCKSANLUIS[],6,FALSE))</f>
        <v>#N/A</v>
      </c>
      <c r="F5446" t="e">
        <f>SALIDA[[#This Row],[CANTIDAD]]/SALIDA[[#This Row],[UND MEDIDA]]</f>
        <v>#N/A</v>
      </c>
      <c r="G5446" t="e">
        <f>VLOOKUP(SALIDA[[#This Row],[CODIGO]],FAMILIAS[],4,FALSE)</f>
        <v>#N/A</v>
      </c>
      <c r="H5446" s="10" t="e">
        <f>IF(VLOOKUP(SALIDA[[#This Row],[CODIGO]],STOCKSANLUIS[],7,FALSE)=0,"PRODUCTO SIN STOCK/UBICACIÓN",VLOOKUP(SALIDA[[#This Row],[CODIGO]],STOCKSANLUIS[],7,FALSE))</f>
        <v>#N/A</v>
      </c>
      <c r="I5446" s="10"/>
      <c r="J5446" t="e">
        <f>SALIDA[[#This Row],[CODIGO]]&amp;"       "&amp;SALIDA[[#This Row],[FAMILIA]]</f>
        <v>#N/A</v>
      </c>
      <c r="K5446" t="e">
        <f>VLOOKUP(SALIDA[[#This Row],[CODIGO]],STOCK_STARSOFT[],5,FALSE)</f>
        <v>#N/A</v>
      </c>
      <c r="L5446" t="e">
        <f>SALIDA[[#This Row],[CANTIDAD]]*SALIDA[[#This Row],[PRECIO UND]]</f>
        <v>#N/A</v>
      </c>
    </row>
    <row r="5447" spans="1:12" x14ac:dyDescent="0.25">
      <c r="A5447" s="6"/>
      <c r="B5447" s="100" t="e">
        <f>VLOOKUP(SALIDA[[#This Row],[CODIGO]],STOCKSANLUIS[],2,FALSE)</f>
        <v>#N/A</v>
      </c>
      <c r="C5447" s="153"/>
      <c r="E5447" t="e">
        <f>IF(VLOOKUP(SALIDA[[#This Row],[CODIGO]],STOCKSANLUIS[],6,FALSE)=0,"PRODUCTO SIN STOCK/UBICACIÓN",VLOOKUP(SALIDA[[#This Row],[CODIGO]],STOCKSANLUIS[],6,FALSE))</f>
        <v>#N/A</v>
      </c>
      <c r="F5447" t="e">
        <f>SALIDA[[#This Row],[CANTIDAD]]/SALIDA[[#This Row],[UND MEDIDA]]</f>
        <v>#N/A</v>
      </c>
      <c r="G5447" t="e">
        <f>VLOOKUP(SALIDA[[#This Row],[CODIGO]],FAMILIAS[],4,FALSE)</f>
        <v>#N/A</v>
      </c>
      <c r="H5447" s="10" t="e">
        <f>IF(VLOOKUP(SALIDA[[#This Row],[CODIGO]],STOCKSANLUIS[],7,FALSE)=0,"PRODUCTO SIN STOCK/UBICACIÓN",VLOOKUP(SALIDA[[#This Row],[CODIGO]],STOCKSANLUIS[],7,FALSE))</f>
        <v>#N/A</v>
      </c>
      <c r="I5447" s="10"/>
      <c r="J5447" t="e">
        <f>SALIDA[[#This Row],[CODIGO]]&amp;"       "&amp;SALIDA[[#This Row],[FAMILIA]]</f>
        <v>#N/A</v>
      </c>
      <c r="K5447" t="e">
        <f>VLOOKUP(SALIDA[[#This Row],[CODIGO]],STOCK_STARSOFT[],5,FALSE)</f>
        <v>#N/A</v>
      </c>
      <c r="L5447" t="e">
        <f>SALIDA[[#This Row],[CANTIDAD]]*SALIDA[[#This Row],[PRECIO UND]]</f>
        <v>#N/A</v>
      </c>
    </row>
    <row r="5448" spans="1:12" x14ac:dyDescent="0.25">
      <c r="A5448" s="6"/>
      <c r="B5448" s="100" t="e">
        <f>VLOOKUP(SALIDA[[#This Row],[CODIGO]],STOCKSANLUIS[],2,FALSE)</f>
        <v>#N/A</v>
      </c>
      <c r="C5448" s="153"/>
      <c r="E5448" t="e">
        <f>IF(VLOOKUP(SALIDA[[#This Row],[CODIGO]],STOCKSANLUIS[],6,FALSE)=0,"PRODUCTO SIN STOCK/UBICACIÓN",VLOOKUP(SALIDA[[#This Row],[CODIGO]],STOCKSANLUIS[],6,FALSE))</f>
        <v>#N/A</v>
      </c>
      <c r="F5448" t="e">
        <f>SALIDA[[#This Row],[CANTIDAD]]/SALIDA[[#This Row],[UND MEDIDA]]</f>
        <v>#N/A</v>
      </c>
      <c r="G5448" t="e">
        <f>VLOOKUP(SALIDA[[#This Row],[CODIGO]],FAMILIAS[],4,FALSE)</f>
        <v>#N/A</v>
      </c>
      <c r="H5448" s="10" t="e">
        <f>IF(VLOOKUP(SALIDA[[#This Row],[CODIGO]],STOCKSANLUIS[],7,FALSE)=0,"PRODUCTO SIN STOCK/UBICACIÓN",VLOOKUP(SALIDA[[#This Row],[CODIGO]],STOCKSANLUIS[],7,FALSE))</f>
        <v>#N/A</v>
      </c>
      <c r="I5448" s="10"/>
      <c r="J5448" t="e">
        <f>SALIDA[[#This Row],[CODIGO]]&amp;"       "&amp;SALIDA[[#This Row],[FAMILIA]]</f>
        <v>#N/A</v>
      </c>
      <c r="K5448" t="e">
        <f>VLOOKUP(SALIDA[[#This Row],[CODIGO]],STOCK_STARSOFT[],5,FALSE)</f>
        <v>#N/A</v>
      </c>
      <c r="L5448" t="e">
        <f>SALIDA[[#This Row],[CANTIDAD]]*SALIDA[[#This Row],[PRECIO UND]]</f>
        <v>#N/A</v>
      </c>
    </row>
    <row r="5449" spans="1:12" x14ac:dyDescent="0.25">
      <c r="A5449" s="6"/>
      <c r="B5449" s="100" t="e">
        <f>VLOOKUP(SALIDA[[#This Row],[CODIGO]],STOCKSANLUIS[],2,FALSE)</f>
        <v>#N/A</v>
      </c>
      <c r="C5449" s="153"/>
      <c r="E5449" t="e">
        <f>IF(VLOOKUP(SALIDA[[#This Row],[CODIGO]],STOCKSANLUIS[],6,FALSE)=0,"PRODUCTO SIN STOCK/UBICACIÓN",VLOOKUP(SALIDA[[#This Row],[CODIGO]],STOCKSANLUIS[],6,FALSE))</f>
        <v>#N/A</v>
      </c>
      <c r="F5449" t="e">
        <f>SALIDA[[#This Row],[CANTIDAD]]/SALIDA[[#This Row],[UND MEDIDA]]</f>
        <v>#N/A</v>
      </c>
      <c r="G5449" t="e">
        <f>VLOOKUP(SALIDA[[#This Row],[CODIGO]],FAMILIAS[],4,FALSE)</f>
        <v>#N/A</v>
      </c>
      <c r="H5449" s="10" t="e">
        <f>IF(VLOOKUP(SALIDA[[#This Row],[CODIGO]],STOCKSANLUIS[],7,FALSE)=0,"PRODUCTO SIN STOCK/UBICACIÓN",VLOOKUP(SALIDA[[#This Row],[CODIGO]],STOCKSANLUIS[],7,FALSE))</f>
        <v>#N/A</v>
      </c>
      <c r="I5449" s="10"/>
      <c r="J5449" t="e">
        <f>SALIDA[[#This Row],[CODIGO]]&amp;"       "&amp;SALIDA[[#This Row],[FAMILIA]]</f>
        <v>#N/A</v>
      </c>
      <c r="K5449" t="e">
        <f>VLOOKUP(SALIDA[[#This Row],[CODIGO]],STOCK_STARSOFT[],5,FALSE)</f>
        <v>#N/A</v>
      </c>
      <c r="L5449" t="e">
        <f>SALIDA[[#This Row],[CANTIDAD]]*SALIDA[[#This Row],[PRECIO UND]]</f>
        <v>#N/A</v>
      </c>
    </row>
    <row r="5450" spans="1:12" x14ac:dyDescent="0.25">
      <c r="A5450" s="6"/>
      <c r="B5450" s="100" t="e">
        <f>VLOOKUP(SALIDA[[#This Row],[CODIGO]],STOCKSANLUIS[],2,FALSE)</f>
        <v>#N/A</v>
      </c>
      <c r="C5450" s="153"/>
      <c r="E5450" t="e">
        <f>IF(VLOOKUP(SALIDA[[#This Row],[CODIGO]],STOCKSANLUIS[],6,FALSE)=0,"PRODUCTO SIN STOCK/UBICACIÓN",VLOOKUP(SALIDA[[#This Row],[CODIGO]],STOCKSANLUIS[],6,FALSE))</f>
        <v>#N/A</v>
      </c>
      <c r="F5450" t="e">
        <f>SALIDA[[#This Row],[CANTIDAD]]/SALIDA[[#This Row],[UND MEDIDA]]</f>
        <v>#N/A</v>
      </c>
      <c r="G5450" t="e">
        <f>VLOOKUP(SALIDA[[#This Row],[CODIGO]],FAMILIAS[],4,FALSE)</f>
        <v>#N/A</v>
      </c>
      <c r="H5450" s="10" t="e">
        <f>IF(VLOOKUP(SALIDA[[#This Row],[CODIGO]],STOCKSANLUIS[],7,FALSE)=0,"PRODUCTO SIN STOCK/UBICACIÓN",VLOOKUP(SALIDA[[#This Row],[CODIGO]],STOCKSANLUIS[],7,FALSE))</f>
        <v>#N/A</v>
      </c>
      <c r="I5450" s="10"/>
      <c r="J5450" t="e">
        <f>SALIDA[[#This Row],[CODIGO]]&amp;"       "&amp;SALIDA[[#This Row],[FAMILIA]]</f>
        <v>#N/A</v>
      </c>
      <c r="K5450" t="e">
        <f>VLOOKUP(SALIDA[[#This Row],[CODIGO]],STOCK_STARSOFT[],5,FALSE)</f>
        <v>#N/A</v>
      </c>
      <c r="L5450" t="e">
        <f>SALIDA[[#This Row],[CANTIDAD]]*SALIDA[[#This Row],[PRECIO UND]]</f>
        <v>#N/A</v>
      </c>
    </row>
    <row r="5451" spans="1:12" x14ac:dyDescent="0.25">
      <c r="A5451" s="6"/>
      <c r="B5451" s="100" t="e">
        <f>VLOOKUP(SALIDA[[#This Row],[CODIGO]],STOCKSANLUIS[],2,FALSE)</f>
        <v>#N/A</v>
      </c>
      <c r="C5451" s="153"/>
      <c r="E5451" t="e">
        <f>IF(VLOOKUP(SALIDA[[#This Row],[CODIGO]],STOCKSANLUIS[],6,FALSE)=0,"PRODUCTO SIN STOCK/UBICACIÓN",VLOOKUP(SALIDA[[#This Row],[CODIGO]],STOCKSANLUIS[],6,FALSE))</f>
        <v>#N/A</v>
      </c>
      <c r="F5451" t="e">
        <f>SALIDA[[#This Row],[CANTIDAD]]/SALIDA[[#This Row],[UND MEDIDA]]</f>
        <v>#N/A</v>
      </c>
      <c r="G5451" t="e">
        <f>VLOOKUP(SALIDA[[#This Row],[CODIGO]],FAMILIAS[],4,FALSE)</f>
        <v>#N/A</v>
      </c>
      <c r="H5451" s="10" t="e">
        <f>IF(VLOOKUP(SALIDA[[#This Row],[CODIGO]],STOCKSANLUIS[],7,FALSE)=0,"PRODUCTO SIN STOCK/UBICACIÓN",VLOOKUP(SALIDA[[#This Row],[CODIGO]],STOCKSANLUIS[],7,FALSE))</f>
        <v>#N/A</v>
      </c>
      <c r="I5451" s="10"/>
      <c r="J5451" t="e">
        <f>SALIDA[[#This Row],[CODIGO]]&amp;"       "&amp;SALIDA[[#This Row],[FAMILIA]]</f>
        <v>#N/A</v>
      </c>
      <c r="K5451" t="e">
        <f>VLOOKUP(SALIDA[[#This Row],[CODIGO]],STOCK_STARSOFT[],5,FALSE)</f>
        <v>#N/A</v>
      </c>
      <c r="L5451" t="e">
        <f>SALIDA[[#This Row],[CANTIDAD]]*SALIDA[[#This Row],[PRECIO UND]]</f>
        <v>#N/A</v>
      </c>
    </row>
    <row r="5452" spans="1:12" x14ac:dyDescent="0.25">
      <c r="A5452" s="6"/>
      <c r="B5452" s="100" t="e">
        <f>VLOOKUP(SALIDA[[#This Row],[CODIGO]],STOCKSANLUIS[],2,FALSE)</f>
        <v>#N/A</v>
      </c>
      <c r="C5452" s="153"/>
      <c r="E5452" t="e">
        <f>IF(VLOOKUP(SALIDA[[#This Row],[CODIGO]],STOCKSANLUIS[],6,FALSE)=0,"PRODUCTO SIN STOCK/UBICACIÓN",VLOOKUP(SALIDA[[#This Row],[CODIGO]],STOCKSANLUIS[],6,FALSE))</f>
        <v>#N/A</v>
      </c>
      <c r="F5452" t="e">
        <f>SALIDA[[#This Row],[CANTIDAD]]/SALIDA[[#This Row],[UND MEDIDA]]</f>
        <v>#N/A</v>
      </c>
      <c r="G5452" t="e">
        <f>VLOOKUP(SALIDA[[#This Row],[CODIGO]],FAMILIAS[],4,FALSE)</f>
        <v>#N/A</v>
      </c>
      <c r="H5452" s="10" t="e">
        <f>IF(VLOOKUP(SALIDA[[#This Row],[CODIGO]],STOCKSANLUIS[],7,FALSE)=0,"PRODUCTO SIN STOCK/UBICACIÓN",VLOOKUP(SALIDA[[#This Row],[CODIGO]],STOCKSANLUIS[],7,FALSE))</f>
        <v>#N/A</v>
      </c>
      <c r="I5452" s="10"/>
      <c r="J5452" t="e">
        <f>SALIDA[[#This Row],[CODIGO]]&amp;"       "&amp;SALIDA[[#This Row],[FAMILIA]]</f>
        <v>#N/A</v>
      </c>
      <c r="K5452" t="e">
        <f>VLOOKUP(SALIDA[[#This Row],[CODIGO]],STOCK_STARSOFT[],5,FALSE)</f>
        <v>#N/A</v>
      </c>
      <c r="L5452" t="e">
        <f>SALIDA[[#This Row],[CANTIDAD]]*SALIDA[[#This Row],[PRECIO UND]]</f>
        <v>#N/A</v>
      </c>
    </row>
    <row r="5453" spans="1:12" x14ac:dyDescent="0.25">
      <c r="A5453" s="6"/>
      <c r="B5453" s="100" t="e">
        <f>VLOOKUP(SALIDA[[#This Row],[CODIGO]],STOCKSANLUIS[],2,FALSE)</f>
        <v>#N/A</v>
      </c>
      <c r="C5453" s="153"/>
      <c r="E5453" t="e">
        <f>IF(VLOOKUP(SALIDA[[#This Row],[CODIGO]],STOCKSANLUIS[],6,FALSE)=0,"PRODUCTO SIN STOCK/UBICACIÓN",VLOOKUP(SALIDA[[#This Row],[CODIGO]],STOCKSANLUIS[],6,FALSE))</f>
        <v>#N/A</v>
      </c>
      <c r="F5453" t="e">
        <f>SALIDA[[#This Row],[CANTIDAD]]/SALIDA[[#This Row],[UND MEDIDA]]</f>
        <v>#N/A</v>
      </c>
      <c r="G5453" t="e">
        <f>VLOOKUP(SALIDA[[#This Row],[CODIGO]],FAMILIAS[],4,FALSE)</f>
        <v>#N/A</v>
      </c>
      <c r="H5453" s="10" t="e">
        <f>IF(VLOOKUP(SALIDA[[#This Row],[CODIGO]],STOCKSANLUIS[],7,FALSE)=0,"PRODUCTO SIN STOCK/UBICACIÓN",VLOOKUP(SALIDA[[#This Row],[CODIGO]],STOCKSANLUIS[],7,FALSE))</f>
        <v>#N/A</v>
      </c>
      <c r="I5453" s="10"/>
      <c r="J5453" t="e">
        <f>SALIDA[[#This Row],[CODIGO]]&amp;"       "&amp;SALIDA[[#This Row],[FAMILIA]]</f>
        <v>#N/A</v>
      </c>
      <c r="K5453" t="e">
        <f>VLOOKUP(SALIDA[[#This Row],[CODIGO]],STOCK_STARSOFT[],5,FALSE)</f>
        <v>#N/A</v>
      </c>
      <c r="L5453" t="e">
        <f>SALIDA[[#This Row],[CANTIDAD]]*SALIDA[[#This Row],[PRECIO UND]]</f>
        <v>#N/A</v>
      </c>
    </row>
    <row r="5454" spans="1:12" x14ac:dyDescent="0.25">
      <c r="A5454" s="6"/>
      <c r="B5454" s="100" t="e">
        <f>VLOOKUP(SALIDA[[#This Row],[CODIGO]],STOCKSANLUIS[],2,FALSE)</f>
        <v>#N/A</v>
      </c>
      <c r="C5454" s="153"/>
      <c r="E5454" t="e">
        <f>IF(VLOOKUP(SALIDA[[#This Row],[CODIGO]],STOCKSANLUIS[],6,FALSE)=0,"PRODUCTO SIN STOCK/UBICACIÓN",VLOOKUP(SALIDA[[#This Row],[CODIGO]],STOCKSANLUIS[],6,FALSE))</f>
        <v>#N/A</v>
      </c>
      <c r="F5454" t="e">
        <f>SALIDA[[#This Row],[CANTIDAD]]/SALIDA[[#This Row],[UND MEDIDA]]</f>
        <v>#N/A</v>
      </c>
      <c r="G5454" t="e">
        <f>VLOOKUP(SALIDA[[#This Row],[CODIGO]],FAMILIAS[],4,FALSE)</f>
        <v>#N/A</v>
      </c>
      <c r="H5454" s="10" t="e">
        <f>IF(VLOOKUP(SALIDA[[#This Row],[CODIGO]],STOCKSANLUIS[],7,FALSE)=0,"PRODUCTO SIN STOCK/UBICACIÓN",VLOOKUP(SALIDA[[#This Row],[CODIGO]],STOCKSANLUIS[],7,FALSE))</f>
        <v>#N/A</v>
      </c>
      <c r="I5454" s="10"/>
      <c r="J5454" t="e">
        <f>SALIDA[[#This Row],[CODIGO]]&amp;"       "&amp;SALIDA[[#This Row],[FAMILIA]]</f>
        <v>#N/A</v>
      </c>
      <c r="K5454" t="e">
        <f>VLOOKUP(SALIDA[[#This Row],[CODIGO]],STOCK_STARSOFT[],5,FALSE)</f>
        <v>#N/A</v>
      </c>
      <c r="L5454" t="e">
        <f>SALIDA[[#This Row],[CANTIDAD]]*SALIDA[[#This Row],[PRECIO UND]]</f>
        <v>#N/A</v>
      </c>
    </row>
    <row r="5455" spans="1:12" x14ac:dyDescent="0.25">
      <c r="A5455" s="6"/>
      <c r="B5455" s="100" t="e">
        <f>VLOOKUP(SALIDA[[#This Row],[CODIGO]],STOCKSANLUIS[],2,FALSE)</f>
        <v>#N/A</v>
      </c>
      <c r="C5455" s="153"/>
      <c r="E5455" t="e">
        <f>IF(VLOOKUP(SALIDA[[#This Row],[CODIGO]],STOCKSANLUIS[],6,FALSE)=0,"PRODUCTO SIN STOCK/UBICACIÓN",VLOOKUP(SALIDA[[#This Row],[CODIGO]],STOCKSANLUIS[],6,FALSE))</f>
        <v>#N/A</v>
      </c>
      <c r="F5455" t="e">
        <f>SALIDA[[#This Row],[CANTIDAD]]/SALIDA[[#This Row],[UND MEDIDA]]</f>
        <v>#N/A</v>
      </c>
      <c r="G5455" t="e">
        <f>VLOOKUP(SALIDA[[#This Row],[CODIGO]],FAMILIAS[],4,FALSE)</f>
        <v>#N/A</v>
      </c>
      <c r="H5455" s="10" t="e">
        <f>IF(VLOOKUP(SALIDA[[#This Row],[CODIGO]],STOCKSANLUIS[],7,FALSE)=0,"PRODUCTO SIN STOCK/UBICACIÓN",VLOOKUP(SALIDA[[#This Row],[CODIGO]],STOCKSANLUIS[],7,FALSE))</f>
        <v>#N/A</v>
      </c>
      <c r="I5455" s="10"/>
      <c r="J5455" t="e">
        <f>SALIDA[[#This Row],[CODIGO]]&amp;"       "&amp;SALIDA[[#This Row],[FAMILIA]]</f>
        <v>#N/A</v>
      </c>
      <c r="K5455" t="e">
        <f>VLOOKUP(SALIDA[[#This Row],[CODIGO]],STOCK_STARSOFT[],5,FALSE)</f>
        <v>#N/A</v>
      </c>
      <c r="L5455" t="e">
        <f>SALIDA[[#This Row],[CANTIDAD]]*SALIDA[[#This Row],[PRECIO UND]]</f>
        <v>#N/A</v>
      </c>
    </row>
    <row r="5456" spans="1:12" x14ac:dyDescent="0.25">
      <c r="A5456" s="6"/>
      <c r="B5456" s="100" t="e">
        <f>VLOOKUP(SALIDA[[#This Row],[CODIGO]],STOCKSANLUIS[],2,FALSE)</f>
        <v>#N/A</v>
      </c>
      <c r="C5456" s="153"/>
      <c r="E5456" t="e">
        <f>IF(VLOOKUP(SALIDA[[#This Row],[CODIGO]],STOCKSANLUIS[],6,FALSE)=0,"PRODUCTO SIN STOCK/UBICACIÓN",VLOOKUP(SALIDA[[#This Row],[CODIGO]],STOCKSANLUIS[],6,FALSE))</f>
        <v>#N/A</v>
      </c>
      <c r="F5456" t="e">
        <f>SALIDA[[#This Row],[CANTIDAD]]/SALIDA[[#This Row],[UND MEDIDA]]</f>
        <v>#N/A</v>
      </c>
      <c r="G5456" t="e">
        <f>VLOOKUP(SALIDA[[#This Row],[CODIGO]],FAMILIAS[],4,FALSE)</f>
        <v>#N/A</v>
      </c>
      <c r="H5456" s="10" t="e">
        <f>IF(VLOOKUP(SALIDA[[#This Row],[CODIGO]],STOCKSANLUIS[],7,FALSE)=0,"PRODUCTO SIN STOCK/UBICACIÓN",VLOOKUP(SALIDA[[#This Row],[CODIGO]],STOCKSANLUIS[],7,FALSE))</f>
        <v>#N/A</v>
      </c>
      <c r="I5456" s="10"/>
      <c r="J5456" t="e">
        <f>SALIDA[[#This Row],[CODIGO]]&amp;"       "&amp;SALIDA[[#This Row],[FAMILIA]]</f>
        <v>#N/A</v>
      </c>
      <c r="K5456" t="e">
        <f>VLOOKUP(SALIDA[[#This Row],[CODIGO]],STOCK_STARSOFT[],5,FALSE)</f>
        <v>#N/A</v>
      </c>
      <c r="L5456" t="e">
        <f>SALIDA[[#This Row],[CANTIDAD]]*SALIDA[[#This Row],[PRECIO UND]]</f>
        <v>#N/A</v>
      </c>
    </row>
    <row r="5457" spans="1:12" x14ac:dyDescent="0.25">
      <c r="A5457" s="6"/>
      <c r="B5457" s="100" t="e">
        <f>VLOOKUP(SALIDA[[#This Row],[CODIGO]],STOCKSANLUIS[],2,FALSE)</f>
        <v>#N/A</v>
      </c>
      <c r="C5457" s="153"/>
      <c r="E5457" t="e">
        <f>IF(VLOOKUP(SALIDA[[#This Row],[CODIGO]],STOCKSANLUIS[],6,FALSE)=0,"PRODUCTO SIN STOCK/UBICACIÓN",VLOOKUP(SALIDA[[#This Row],[CODIGO]],STOCKSANLUIS[],6,FALSE))</f>
        <v>#N/A</v>
      </c>
      <c r="F5457" t="e">
        <f>SALIDA[[#This Row],[CANTIDAD]]/SALIDA[[#This Row],[UND MEDIDA]]</f>
        <v>#N/A</v>
      </c>
      <c r="G5457" t="e">
        <f>VLOOKUP(SALIDA[[#This Row],[CODIGO]],FAMILIAS[],4,FALSE)</f>
        <v>#N/A</v>
      </c>
      <c r="H5457" s="10" t="e">
        <f>IF(VLOOKUP(SALIDA[[#This Row],[CODIGO]],STOCKSANLUIS[],7,FALSE)=0,"PRODUCTO SIN STOCK/UBICACIÓN",VLOOKUP(SALIDA[[#This Row],[CODIGO]],STOCKSANLUIS[],7,FALSE))</f>
        <v>#N/A</v>
      </c>
      <c r="I5457" s="10"/>
      <c r="J5457" t="e">
        <f>SALIDA[[#This Row],[CODIGO]]&amp;"       "&amp;SALIDA[[#This Row],[FAMILIA]]</f>
        <v>#N/A</v>
      </c>
      <c r="K5457" t="e">
        <f>VLOOKUP(SALIDA[[#This Row],[CODIGO]],STOCK_STARSOFT[],5,FALSE)</f>
        <v>#N/A</v>
      </c>
      <c r="L5457" t="e">
        <f>SALIDA[[#This Row],[CANTIDAD]]*SALIDA[[#This Row],[PRECIO UND]]</f>
        <v>#N/A</v>
      </c>
    </row>
    <row r="5458" spans="1:12" x14ac:dyDescent="0.25">
      <c r="A5458" s="6"/>
      <c r="B5458" s="100" t="e">
        <f>VLOOKUP(SALIDA[[#This Row],[CODIGO]],STOCKSANLUIS[],2,FALSE)</f>
        <v>#N/A</v>
      </c>
      <c r="C5458" s="153"/>
      <c r="E5458" t="e">
        <f>IF(VLOOKUP(SALIDA[[#This Row],[CODIGO]],STOCKSANLUIS[],6,FALSE)=0,"PRODUCTO SIN STOCK/UBICACIÓN",VLOOKUP(SALIDA[[#This Row],[CODIGO]],STOCKSANLUIS[],6,FALSE))</f>
        <v>#N/A</v>
      </c>
      <c r="F5458" t="e">
        <f>SALIDA[[#This Row],[CANTIDAD]]/SALIDA[[#This Row],[UND MEDIDA]]</f>
        <v>#N/A</v>
      </c>
      <c r="G5458" t="e">
        <f>VLOOKUP(SALIDA[[#This Row],[CODIGO]],FAMILIAS[],4,FALSE)</f>
        <v>#N/A</v>
      </c>
      <c r="H5458" s="10" t="e">
        <f>IF(VLOOKUP(SALIDA[[#This Row],[CODIGO]],STOCKSANLUIS[],7,FALSE)=0,"PRODUCTO SIN STOCK/UBICACIÓN",VLOOKUP(SALIDA[[#This Row],[CODIGO]],STOCKSANLUIS[],7,FALSE))</f>
        <v>#N/A</v>
      </c>
      <c r="I5458" s="10"/>
      <c r="J5458" t="e">
        <f>SALIDA[[#This Row],[CODIGO]]&amp;"       "&amp;SALIDA[[#This Row],[FAMILIA]]</f>
        <v>#N/A</v>
      </c>
      <c r="K5458" t="e">
        <f>VLOOKUP(SALIDA[[#This Row],[CODIGO]],STOCK_STARSOFT[],5,FALSE)</f>
        <v>#N/A</v>
      </c>
      <c r="L5458" t="e">
        <f>SALIDA[[#This Row],[CANTIDAD]]*SALIDA[[#This Row],[PRECIO UND]]</f>
        <v>#N/A</v>
      </c>
    </row>
    <row r="5459" spans="1:12" x14ac:dyDescent="0.25">
      <c r="A5459" s="6"/>
      <c r="B5459" s="100" t="e">
        <f>VLOOKUP(SALIDA[[#This Row],[CODIGO]],STOCKSANLUIS[],2,FALSE)</f>
        <v>#N/A</v>
      </c>
      <c r="C5459" s="153"/>
      <c r="E5459" t="e">
        <f>IF(VLOOKUP(SALIDA[[#This Row],[CODIGO]],STOCKSANLUIS[],6,FALSE)=0,"PRODUCTO SIN STOCK/UBICACIÓN",VLOOKUP(SALIDA[[#This Row],[CODIGO]],STOCKSANLUIS[],6,FALSE))</f>
        <v>#N/A</v>
      </c>
      <c r="F5459" t="e">
        <f>SALIDA[[#This Row],[CANTIDAD]]/SALIDA[[#This Row],[UND MEDIDA]]</f>
        <v>#N/A</v>
      </c>
      <c r="G5459" t="e">
        <f>VLOOKUP(SALIDA[[#This Row],[CODIGO]],FAMILIAS[],4,FALSE)</f>
        <v>#N/A</v>
      </c>
      <c r="H5459" s="10" t="e">
        <f>IF(VLOOKUP(SALIDA[[#This Row],[CODIGO]],STOCKSANLUIS[],7,FALSE)=0,"PRODUCTO SIN STOCK/UBICACIÓN",VLOOKUP(SALIDA[[#This Row],[CODIGO]],STOCKSANLUIS[],7,FALSE))</f>
        <v>#N/A</v>
      </c>
      <c r="I5459" s="10"/>
      <c r="J5459" t="e">
        <f>SALIDA[[#This Row],[CODIGO]]&amp;"       "&amp;SALIDA[[#This Row],[FAMILIA]]</f>
        <v>#N/A</v>
      </c>
      <c r="K5459" t="e">
        <f>VLOOKUP(SALIDA[[#This Row],[CODIGO]],STOCK_STARSOFT[],5,FALSE)</f>
        <v>#N/A</v>
      </c>
      <c r="L5459" t="e">
        <f>SALIDA[[#This Row],[CANTIDAD]]*SALIDA[[#This Row],[PRECIO UND]]</f>
        <v>#N/A</v>
      </c>
    </row>
    <row r="5460" spans="1:12" x14ac:dyDescent="0.25">
      <c r="A5460" s="6"/>
      <c r="B5460" s="100" t="e">
        <f>VLOOKUP(SALIDA[[#This Row],[CODIGO]],STOCKSANLUIS[],2,FALSE)</f>
        <v>#N/A</v>
      </c>
      <c r="C5460" s="153"/>
      <c r="E5460" t="e">
        <f>IF(VLOOKUP(SALIDA[[#This Row],[CODIGO]],STOCKSANLUIS[],6,FALSE)=0,"PRODUCTO SIN STOCK/UBICACIÓN",VLOOKUP(SALIDA[[#This Row],[CODIGO]],STOCKSANLUIS[],6,FALSE))</f>
        <v>#N/A</v>
      </c>
      <c r="F5460" t="e">
        <f>SALIDA[[#This Row],[CANTIDAD]]/SALIDA[[#This Row],[UND MEDIDA]]</f>
        <v>#N/A</v>
      </c>
      <c r="G5460" t="e">
        <f>VLOOKUP(SALIDA[[#This Row],[CODIGO]],FAMILIAS[],4,FALSE)</f>
        <v>#N/A</v>
      </c>
      <c r="H5460" s="10" t="e">
        <f>IF(VLOOKUP(SALIDA[[#This Row],[CODIGO]],STOCKSANLUIS[],7,FALSE)=0,"PRODUCTO SIN STOCK/UBICACIÓN",VLOOKUP(SALIDA[[#This Row],[CODIGO]],STOCKSANLUIS[],7,FALSE))</f>
        <v>#N/A</v>
      </c>
      <c r="I5460" s="10"/>
      <c r="J5460" t="e">
        <f>SALIDA[[#This Row],[CODIGO]]&amp;"       "&amp;SALIDA[[#This Row],[FAMILIA]]</f>
        <v>#N/A</v>
      </c>
      <c r="K5460" t="e">
        <f>VLOOKUP(SALIDA[[#This Row],[CODIGO]],STOCK_STARSOFT[],5,FALSE)</f>
        <v>#N/A</v>
      </c>
      <c r="L5460" t="e">
        <f>SALIDA[[#This Row],[CANTIDAD]]*SALIDA[[#This Row],[PRECIO UND]]</f>
        <v>#N/A</v>
      </c>
    </row>
    <row r="5461" spans="1:12" x14ac:dyDescent="0.25">
      <c r="A5461" s="6"/>
      <c r="B5461" s="100" t="e">
        <f>VLOOKUP(SALIDA[[#This Row],[CODIGO]],STOCKSANLUIS[],2,FALSE)</f>
        <v>#N/A</v>
      </c>
      <c r="C5461" s="153"/>
      <c r="E5461" t="e">
        <f>IF(VLOOKUP(SALIDA[[#This Row],[CODIGO]],STOCKSANLUIS[],6,FALSE)=0,"PRODUCTO SIN STOCK/UBICACIÓN",VLOOKUP(SALIDA[[#This Row],[CODIGO]],STOCKSANLUIS[],6,FALSE))</f>
        <v>#N/A</v>
      </c>
      <c r="F5461" t="e">
        <f>SALIDA[[#This Row],[CANTIDAD]]/SALIDA[[#This Row],[UND MEDIDA]]</f>
        <v>#N/A</v>
      </c>
      <c r="G5461" t="e">
        <f>VLOOKUP(SALIDA[[#This Row],[CODIGO]],FAMILIAS[],4,FALSE)</f>
        <v>#N/A</v>
      </c>
      <c r="H5461" s="10" t="e">
        <f>IF(VLOOKUP(SALIDA[[#This Row],[CODIGO]],STOCKSANLUIS[],7,FALSE)=0,"PRODUCTO SIN STOCK/UBICACIÓN",VLOOKUP(SALIDA[[#This Row],[CODIGO]],STOCKSANLUIS[],7,FALSE))</f>
        <v>#N/A</v>
      </c>
      <c r="I5461" s="10"/>
      <c r="J5461" t="e">
        <f>SALIDA[[#This Row],[CODIGO]]&amp;"       "&amp;SALIDA[[#This Row],[FAMILIA]]</f>
        <v>#N/A</v>
      </c>
      <c r="K5461" t="e">
        <f>VLOOKUP(SALIDA[[#This Row],[CODIGO]],STOCK_STARSOFT[],5,FALSE)</f>
        <v>#N/A</v>
      </c>
      <c r="L5461" t="e">
        <f>SALIDA[[#This Row],[CANTIDAD]]*SALIDA[[#This Row],[PRECIO UND]]</f>
        <v>#N/A</v>
      </c>
    </row>
    <row r="5462" spans="1:12" x14ac:dyDescent="0.25">
      <c r="A5462" s="6"/>
      <c r="B5462" s="100" t="e">
        <f>VLOOKUP(SALIDA[[#This Row],[CODIGO]],STOCKSANLUIS[],2,FALSE)</f>
        <v>#N/A</v>
      </c>
      <c r="C5462" s="153"/>
      <c r="E5462" t="e">
        <f>IF(VLOOKUP(SALIDA[[#This Row],[CODIGO]],STOCKSANLUIS[],6,FALSE)=0,"PRODUCTO SIN STOCK/UBICACIÓN",VLOOKUP(SALIDA[[#This Row],[CODIGO]],STOCKSANLUIS[],6,FALSE))</f>
        <v>#N/A</v>
      </c>
      <c r="F5462" t="e">
        <f>SALIDA[[#This Row],[CANTIDAD]]/SALIDA[[#This Row],[UND MEDIDA]]</f>
        <v>#N/A</v>
      </c>
      <c r="G5462" t="e">
        <f>VLOOKUP(SALIDA[[#This Row],[CODIGO]],FAMILIAS[],4,FALSE)</f>
        <v>#N/A</v>
      </c>
      <c r="H5462" s="10" t="e">
        <f>IF(VLOOKUP(SALIDA[[#This Row],[CODIGO]],STOCKSANLUIS[],7,FALSE)=0,"PRODUCTO SIN STOCK/UBICACIÓN",VLOOKUP(SALIDA[[#This Row],[CODIGO]],STOCKSANLUIS[],7,FALSE))</f>
        <v>#N/A</v>
      </c>
      <c r="I5462" s="10"/>
      <c r="J5462" t="e">
        <f>SALIDA[[#This Row],[CODIGO]]&amp;"       "&amp;SALIDA[[#This Row],[FAMILIA]]</f>
        <v>#N/A</v>
      </c>
      <c r="K5462" t="e">
        <f>VLOOKUP(SALIDA[[#This Row],[CODIGO]],STOCK_STARSOFT[],5,FALSE)</f>
        <v>#N/A</v>
      </c>
      <c r="L5462" t="e">
        <f>SALIDA[[#This Row],[CANTIDAD]]*SALIDA[[#This Row],[PRECIO UND]]</f>
        <v>#N/A</v>
      </c>
    </row>
    <row r="5463" spans="1:12" x14ac:dyDescent="0.25">
      <c r="A5463" s="6"/>
      <c r="B5463" s="100" t="e">
        <f>VLOOKUP(SALIDA[[#This Row],[CODIGO]],STOCKSANLUIS[],2,FALSE)</f>
        <v>#N/A</v>
      </c>
      <c r="C5463" s="153"/>
      <c r="E5463" t="e">
        <f>IF(VLOOKUP(SALIDA[[#This Row],[CODIGO]],STOCKSANLUIS[],6,FALSE)=0,"PRODUCTO SIN STOCK/UBICACIÓN",VLOOKUP(SALIDA[[#This Row],[CODIGO]],STOCKSANLUIS[],6,FALSE))</f>
        <v>#N/A</v>
      </c>
      <c r="F5463" t="e">
        <f>SALIDA[[#This Row],[CANTIDAD]]/SALIDA[[#This Row],[UND MEDIDA]]</f>
        <v>#N/A</v>
      </c>
      <c r="G5463" t="e">
        <f>VLOOKUP(SALIDA[[#This Row],[CODIGO]],FAMILIAS[],4,FALSE)</f>
        <v>#N/A</v>
      </c>
      <c r="H5463" s="10" t="e">
        <f>IF(VLOOKUP(SALIDA[[#This Row],[CODIGO]],STOCKSANLUIS[],7,FALSE)=0,"PRODUCTO SIN STOCK/UBICACIÓN",VLOOKUP(SALIDA[[#This Row],[CODIGO]],STOCKSANLUIS[],7,FALSE))</f>
        <v>#N/A</v>
      </c>
      <c r="I5463" s="10"/>
      <c r="J5463" t="e">
        <f>SALIDA[[#This Row],[CODIGO]]&amp;"       "&amp;SALIDA[[#This Row],[FAMILIA]]</f>
        <v>#N/A</v>
      </c>
      <c r="K5463" t="e">
        <f>VLOOKUP(SALIDA[[#This Row],[CODIGO]],STOCK_STARSOFT[],5,FALSE)</f>
        <v>#N/A</v>
      </c>
      <c r="L5463" t="e">
        <f>SALIDA[[#This Row],[CANTIDAD]]*SALIDA[[#This Row],[PRECIO UND]]</f>
        <v>#N/A</v>
      </c>
    </row>
    <row r="5464" spans="1:12" x14ac:dyDescent="0.25">
      <c r="A5464" s="6"/>
      <c r="B5464" s="100" t="e">
        <f>VLOOKUP(SALIDA[[#This Row],[CODIGO]],STOCKSANLUIS[],2,FALSE)</f>
        <v>#N/A</v>
      </c>
      <c r="C5464" s="153"/>
      <c r="E5464" t="e">
        <f>IF(VLOOKUP(SALIDA[[#This Row],[CODIGO]],STOCKSANLUIS[],6,FALSE)=0,"PRODUCTO SIN STOCK/UBICACIÓN",VLOOKUP(SALIDA[[#This Row],[CODIGO]],STOCKSANLUIS[],6,FALSE))</f>
        <v>#N/A</v>
      </c>
      <c r="F5464" t="e">
        <f>SALIDA[[#This Row],[CANTIDAD]]/SALIDA[[#This Row],[UND MEDIDA]]</f>
        <v>#N/A</v>
      </c>
      <c r="G5464" t="e">
        <f>VLOOKUP(SALIDA[[#This Row],[CODIGO]],FAMILIAS[],4,FALSE)</f>
        <v>#N/A</v>
      </c>
      <c r="H5464" s="10" t="e">
        <f>IF(VLOOKUP(SALIDA[[#This Row],[CODIGO]],STOCKSANLUIS[],7,FALSE)=0,"PRODUCTO SIN STOCK/UBICACIÓN",VLOOKUP(SALIDA[[#This Row],[CODIGO]],STOCKSANLUIS[],7,FALSE))</f>
        <v>#N/A</v>
      </c>
      <c r="I5464" s="10"/>
      <c r="J5464" t="e">
        <f>SALIDA[[#This Row],[CODIGO]]&amp;"       "&amp;SALIDA[[#This Row],[FAMILIA]]</f>
        <v>#N/A</v>
      </c>
      <c r="K5464" t="e">
        <f>VLOOKUP(SALIDA[[#This Row],[CODIGO]],STOCK_STARSOFT[],5,FALSE)</f>
        <v>#N/A</v>
      </c>
      <c r="L5464" t="e">
        <f>SALIDA[[#This Row],[CANTIDAD]]*SALIDA[[#This Row],[PRECIO UND]]</f>
        <v>#N/A</v>
      </c>
    </row>
    <row r="5465" spans="1:12" x14ac:dyDescent="0.25">
      <c r="A5465" s="6"/>
      <c r="B5465" s="100" t="e">
        <f>VLOOKUP(SALIDA[[#This Row],[CODIGO]],STOCKSANLUIS[],2,FALSE)</f>
        <v>#N/A</v>
      </c>
      <c r="C5465" s="153"/>
      <c r="E5465" t="e">
        <f>IF(VLOOKUP(SALIDA[[#This Row],[CODIGO]],STOCKSANLUIS[],6,FALSE)=0,"PRODUCTO SIN STOCK/UBICACIÓN",VLOOKUP(SALIDA[[#This Row],[CODIGO]],STOCKSANLUIS[],6,FALSE))</f>
        <v>#N/A</v>
      </c>
      <c r="F5465" t="e">
        <f>SALIDA[[#This Row],[CANTIDAD]]/SALIDA[[#This Row],[UND MEDIDA]]</f>
        <v>#N/A</v>
      </c>
      <c r="G5465" t="e">
        <f>VLOOKUP(SALIDA[[#This Row],[CODIGO]],FAMILIAS[],4,FALSE)</f>
        <v>#N/A</v>
      </c>
      <c r="H5465" s="10" t="e">
        <f>IF(VLOOKUP(SALIDA[[#This Row],[CODIGO]],STOCKSANLUIS[],7,FALSE)=0,"PRODUCTO SIN STOCK/UBICACIÓN",VLOOKUP(SALIDA[[#This Row],[CODIGO]],STOCKSANLUIS[],7,FALSE))</f>
        <v>#N/A</v>
      </c>
      <c r="I5465" s="10"/>
      <c r="J5465" t="e">
        <f>SALIDA[[#This Row],[CODIGO]]&amp;"       "&amp;SALIDA[[#This Row],[FAMILIA]]</f>
        <v>#N/A</v>
      </c>
      <c r="K5465" t="e">
        <f>VLOOKUP(SALIDA[[#This Row],[CODIGO]],STOCK_STARSOFT[],5,FALSE)</f>
        <v>#N/A</v>
      </c>
      <c r="L5465" t="e">
        <f>SALIDA[[#This Row],[CANTIDAD]]*SALIDA[[#This Row],[PRECIO UND]]</f>
        <v>#N/A</v>
      </c>
    </row>
    <row r="5466" spans="1:12" x14ac:dyDescent="0.25">
      <c r="A5466" s="6"/>
      <c r="B5466" s="100" t="e">
        <f>VLOOKUP(SALIDA[[#This Row],[CODIGO]],STOCKSANLUIS[],2,FALSE)</f>
        <v>#N/A</v>
      </c>
      <c r="C5466" s="153"/>
      <c r="E5466" t="e">
        <f>IF(VLOOKUP(SALIDA[[#This Row],[CODIGO]],STOCKSANLUIS[],6,FALSE)=0,"PRODUCTO SIN STOCK/UBICACIÓN",VLOOKUP(SALIDA[[#This Row],[CODIGO]],STOCKSANLUIS[],6,FALSE))</f>
        <v>#N/A</v>
      </c>
      <c r="F5466" t="e">
        <f>SALIDA[[#This Row],[CANTIDAD]]/SALIDA[[#This Row],[UND MEDIDA]]</f>
        <v>#N/A</v>
      </c>
      <c r="G5466" t="e">
        <f>VLOOKUP(SALIDA[[#This Row],[CODIGO]],FAMILIAS[],4,FALSE)</f>
        <v>#N/A</v>
      </c>
      <c r="H5466" s="10" t="e">
        <f>IF(VLOOKUP(SALIDA[[#This Row],[CODIGO]],STOCKSANLUIS[],7,FALSE)=0,"PRODUCTO SIN STOCK/UBICACIÓN",VLOOKUP(SALIDA[[#This Row],[CODIGO]],STOCKSANLUIS[],7,FALSE))</f>
        <v>#N/A</v>
      </c>
      <c r="I5466" s="10"/>
      <c r="J5466" t="e">
        <f>SALIDA[[#This Row],[CODIGO]]&amp;"       "&amp;SALIDA[[#This Row],[FAMILIA]]</f>
        <v>#N/A</v>
      </c>
      <c r="K5466" t="e">
        <f>VLOOKUP(SALIDA[[#This Row],[CODIGO]],STOCK_STARSOFT[],5,FALSE)</f>
        <v>#N/A</v>
      </c>
      <c r="L5466" t="e">
        <f>SALIDA[[#This Row],[CANTIDAD]]*SALIDA[[#This Row],[PRECIO UND]]</f>
        <v>#N/A</v>
      </c>
    </row>
    <row r="5467" spans="1:12" x14ac:dyDescent="0.25">
      <c r="A5467" s="6"/>
      <c r="B5467" s="100" t="e">
        <f>VLOOKUP(SALIDA[[#This Row],[CODIGO]],STOCKSANLUIS[],2,FALSE)</f>
        <v>#N/A</v>
      </c>
      <c r="C5467" s="153"/>
      <c r="E5467" t="e">
        <f>IF(VLOOKUP(SALIDA[[#This Row],[CODIGO]],STOCKSANLUIS[],6,FALSE)=0,"PRODUCTO SIN STOCK/UBICACIÓN",VLOOKUP(SALIDA[[#This Row],[CODIGO]],STOCKSANLUIS[],6,FALSE))</f>
        <v>#N/A</v>
      </c>
      <c r="F5467" t="e">
        <f>SALIDA[[#This Row],[CANTIDAD]]/SALIDA[[#This Row],[UND MEDIDA]]</f>
        <v>#N/A</v>
      </c>
      <c r="G5467" t="e">
        <f>VLOOKUP(SALIDA[[#This Row],[CODIGO]],FAMILIAS[],4,FALSE)</f>
        <v>#N/A</v>
      </c>
      <c r="H5467" s="10" t="e">
        <f>IF(VLOOKUP(SALIDA[[#This Row],[CODIGO]],STOCKSANLUIS[],7,FALSE)=0,"PRODUCTO SIN STOCK/UBICACIÓN",VLOOKUP(SALIDA[[#This Row],[CODIGO]],STOCKSANLUIS[],7,FALSE))</f>
        <v>#N/A</v>
      </c>
      <c r="I5467" s="10"/>
      <c r="J5467" t="e">
        <f>SALIDA[[#This Row],[CODIGO]]&amp;"       "&amp;SALIDA[[#This Row],[FAMILIA]]</f>
        <v>#N/A</v>
      </c>
      <c r="K5467" t="e">
        <f>VLOOKUP(SALIDA[[#This Row],[CODIGO]],STOCK_STARSOFT[],5,FALSE)</f>
        <v>#N/A</v>
      </c>
      <c r="L5467" t="e">
        <f>SALIDA[[#This Row],[CANTIDAD]]*SALIDA[[#This Row],[PRECIO UND]]</f>
        <v>#N/A</v>
      </c>
    </row>
    <row r="5468" spans="1:12" x14ac:dyDescent="0.25">
      <c r="A5468" s="6"/>
      <c r="B5468" s="100" t="e">
        <f>VLOOKUP(SALIDA[[#This Row],[CODIGO]],STOCKSANLUIS[],2,FALSE)</f>
        <v>#N/A</v>
      </c>
      <c r="C5468" s="153"/>
      <c r="E5468" t="e">
        <f>IF(VLOOKUP(SALIDA[[#This Row],[CODIGO]],STOCKSANLUIS[],6,FALSE)=0,"PRODUCTO SIN STOCK/UBICACIÓN",VLOOKUP(SALIDA[[#This Row],[CODIGO]],STOCKSANLUIS[],6,FALSE))</f>
        <v>#N/A</v>
      </c>
      <c r="F5468" t="e">
        <f>SALIDA[[#This Row],[CANTIDAD]]/SALIDA[[#This Row],[UND MEDIDA]]</f>
        <v>#N/A</v>
      </c>
      <c r="G5468" t="e">
        <f>VLOOKUP(SALIDA[[#This Row],[CODIGO]],FAMILIAS[],4,FALSE)</f>
        <v>#N/A</v>
      </c>
      <c r="H5468" s="10" t="e">
        <f>IF(VLOOKUP(SALIDA[[#This Row],[CODIGO]],STOCKSANLUIS[],7,FALSE)=0,"PRODUCTO SIN STOCK/UBICACIÓN",VLOOKUP(SALIDA[[#This Row],[CODIGO]],STOCKSANLUIS[],7,FALSE))</f>
        <v>#N/A</v>
      </c>
      <c r="I5468" s="10"/>
      <c r="J5468" t="e">
        <f>SALIDA[[#This Row],[CODIGO]]&amp;"       "&amp;SALIDA[[#This Row],[FAMILIA]]</f>
        <v>#N/A</v>
      </c>
      <c r="K5468" t="e">
        <f>VLOOKUP(SALIDA[[#This Row],[CODIGO]],STOCK_STARSOFT[],5,FALSE)</f>
        <v>#N/A</v>
      </c>
      <c r="L5468" t="e">
        <f>SALIDA[[#This Row],[CANTIDAD]]*SALIDA[[#This Row],[PRECIO UND]]</f>
        <v>#N/A</v>
      </c>
    </row>
    <row r="5469" spans="1:12" x14ac:dyDescent="0.25">
      <c r="A5469" s="6"/>
      <c r="B5469" s="100" t="e">
        <f>VLOOKUP(SALIDA[[#This Row],[CODIGO]],STOCKSANLUIS[],2,FALSE)</f>
        <v>#N/A</v>
      </c>
      <c r="C5469" s="153"/>
      <c r="E5469" t="e">
        <f>IF(VLOOKUP(SALIDA[[#This Row],[CODIGO]],STOCKSANLUIS[],6,FALSE)=0,"PRODUCTO SIN STOCK/UBICACIÓN",VLOOKUP(SALIDA[[#This Row],[CODIGO]],STOCKSANLUIS[],6,FALSE))</f>
        <v>#N/A</v>
      </c>
      <c r="F5469" t="e">
        <f>SALIDA[[#This Row],[CANTIDAD]]/SALIDA[[#This Row],[UND MEDIDA]]</f>
        <v>#N/A</v>
      </c>
      <c r="G5469" t="e">
        <f>VLOOKUP(SALIDA[[#This Row],[CODIGO]],FAMILIAS[],4,FALSE)</f>
        <v>#N/A</v>
      </c>
      <c r="H5469" s="10" t="e">
        <f>IF(VLOOKUP(SALIDA[[#This Row],[CODIGO]],STOCKSANLUIS[],7,FALSE)=0,"PRODUCTO SIN STOCK/UBICACIÓN",VLOOKUP(SALIDA[[#This Row],[CODIGO]],STOCKSANLUIS[],7,FALSE))</f>
        <v>#N/A</v>
      </c>
      <c r="I5469" s="10"/>
      <c r="J5469" t="e">
        <f>SALIDA[[#This Row],[CODIGO]]&amp;"       "&amp;SALIDA[[#This Row],[FAMILIA]]</f>
        <v>#N/A</v>
      </c>
      <c r="K5469" t="e">
        <f>VLOOKUP(SALIDA[[#This Row],[CODIGO]],STOCK_STARSOFT[],5,FALSE)</f>
        <v>#N/A</v>
      </c>
      <c r="L5469" t="e">
        <f>SALIDA[[#This Row],[CANTIDAD]]*SALIDA[[#This Row],[PRECIO UND]]</f>
        <v>#N/A</v>
      </c>
    </row>
    <row r="5470" spans="1:12" x14ac:dyDescent="0.25">
      <c r="A5470" s="6"/>
      <c r="B5470" s="100" t="e">
        <f>VLOOKUP(SALIDA[[#This Row],[CODIGO]],STOCKSANLUIS[],2,FALSE)</f>
        <v>#N/A</v>
      </c>
      <c r="C5470" s="153"/>
      <c r="E5470" t="e">
        <f>IF(VLOOKUP(SALIDA[[#This Row],[CODIGO]],STOCKSANLUIS[],6,FALSE)=0,"PRODUCTO SIN STOCK/UBICACIÓN",VLOOKUP(SALIDA[[#This Row],[CODIGO]],STOCKSANLUIS[],6,FALSE))</f>
        <v>#N/A</v>
      </c>
      <c r="F5470" t="e">
        <f>SALIDA[[#This Row],[CANTIDAD]]/SALIDA[[#This Row],[UND MEDIDA]]</f>
        <v>#N/A</v>
      </c>
      <c r="G5470" t="e">
        <f>VLOOKUP(SALIDA[[#This Row],[CODIGO]],FAMILIAS[],4,FALSE)</f>
        <v>#N/A</v>
      </c>
      <c r="H5470" s="10" t="e">
        <f>IF(VLOOKUP(SALIDA[[#This Row],[CODIGO]],STOCKSANLUIS[],7,FALSE)=0,"PRODUCTO SIN STOCK/UBICACIÓN",VLOOKUP(SALIDA[[#This Row],[CODIGO]],STOCKSANLUIS[],7,FALSE))</f>
        <v>#N/A</v>
      </c>
      <c r="I5470" s="10"/>
      <c r="J5470" t="e">
        <f>SALIDA[[#This Row],[CODIGO]]&amp;"       "&amp;SALIDA[[#This Row],[FAMILIA]]</f>
        <v>#N/A</v>
      </c>
      <c r="K5470" t="e">
        <f>VLOOKUP(SALIDA[[#This Row],[CODIGO]],STOCK_STARSOFT[],5,FALSE)</f>
        <v>#N/A</v>
      </c>
      <c r="L5470" t="e">
        <f>SALIDA[[#This Row],[CANTIDAD]]*SALIDA[[#This Row],[PRECIO UND]]</f>
        <v>#N/A</v>
      </c>
    </row>
    <row r="5471" spans="1:12" x14ac:dyDescent="0.25">
      <c r="A5471" s="6"/>
      <c r="B5471" s="100" t="e">
        <f>VLOOKUP(SALIDA[[#This Row],[CODIGO]],STOCKSANLUIS[],2,FALSE)</f>
        <v>#N/A</v>
      </c>
      <c r="C5471" s="153"/>
      <c r="E5471" t="e">
        <f>IF(VLOOKUP(SALIDA[[#This Row],[CODIGO]],STOCKSANLUIS[],6,FALSE)=0,"PRODUCTO SIN STOCK/UBICACIÓN",VLOOKUP(SALIDA[[#This Row],[CODIGO]],STOCKSANLUIS[],6,FALSE))</f>
        <v>#N/A</v>
      </c>
      <c r="F5471" t="e">
        <f>SALIDA[[#This Row],[CANTIDAD]]/SALIDA[[#This Row],[UND MEDIDA]]</f>
        <v>#N/A</v>
      </c>
      <c r="G5471" t="e">
        <f>VLOOKUP(SALIDA[[#This Row],[CODIGO]],FAMILIAS[],4,FALSE)</f>
        <v>#N/A</v>
      </c>
      <c r="H5471" s="10" t="e">
        <f>IF(VLOOKUP(SALIDA[[#This Row],[CODIGO]],STOCKSANLUIS[],7,FALSE)=0,"PRODUCTO SIN STOCK/UBICACIÓN",VLOOKUP(SALIDA[[#This Row],[CODIGO]],STOCKSANLUIS[],7,FALSE))</f>
        <v>#N/A</v>
      </c>
      <c r="I5471" s="10"/>
      <c r="J5471" t="e">
        <f>SALIDA[[#This Row],[CODIGO]]&amp;"       "&amp;SALIDA[[#This Row],[FAMILIA]]</f>
        <v>#N/A</v>
      </c>
      <c r="K5471" t="e">
        <f>VLOOKUP(SALIDA[[#This Row],[CODIGO]],STOCK_STARSOFT[],5,FALSE)</f>
        <v>#N/A</v>
      </c>
      <c r="L5471" t="e">
        <f>SALIDA[[#This Row],[CANTIDAD]]*SALIDA[[#This Row],[PRECIO UND]]</f>
        <v>#N/A</v>
      </c>
    </row>
    <row r="5472" spans="1:12" x14ac:dyDescent="0.25">
      <c r="A5472" s="6"/>
      <c r="B5472" s="100" t="e">
        <f>VLOOKUP(SALIDA[[#This Row],[CODIGO]],STOCKSANLUIS[],2,FALSE)</f>
        <v>#N/A</v>
      </c>
      <c r="C5472" s="153"/>
      <c r="E5472" t="e">
        <f>IF(VLOOKUP(SALIDA[[#This Row],[CODIGO]],STOCKSANLUIS[],6,FALSE)=0,"PRODUCTO SIN STOCK/UBICACIÓN",VLOOKUP(SALIDA[[#This Row],[CODIGO]],STOCKSANLUIS[],6,FALSE))</f>
        <v>#N/A</v>
      </c>
      <c r="F5472" t="e">
        <f>SALIDA[[#This Row],[CANTIDAD]]/SALIDA[[#This Row],[UND MEDIDA]]</f>
        <v>#N/A</v>
      </c>
      <c r="G5472" t="e">
        <f>VLOOKUP(SALIDA[[#This Row],[CODIGO]],FAMILIAS[],4,FALSE)</f>
        <v>#N/A</v>
      </c>
      <c r="H5472" s="10" t="e">
        <f>IF(VLOOKUP(SALIDA[[#This Row],[CODIGO]],STOCKSANLUIS[],7,FALSE)=0,"PRODUCTO SIN STOCK/UBICACIÓN",VLOOKUP(SALIDA[[#This Row],[CODIGO]],STOCKSANLUIS[],7,FALSE))</f>
        <v>#N/A</v>
      </c>
      <c r="I5472" s="10"/>
      <c r="J5472" t="e">
        <f>SALIDA[[#This Row],[CODIGO]]&amp;"       "&amp;SALIDA[[#This Row],[FAMILIA]]</f>
        <v>#N/A</v>
      </c>
      <c r="K5472" t="e">
        <f>VLOOKUP(SALIDA[[#This Row],[CODIGO]],STOCK_STARSOFT[],5,FALSE)</f>
        <v>#N/A</v>
      </c>
      <c r="L5472" t="e">
        <f>SALIDA[[#This Row],[CANTIDAD]]*SALIDA[[#This Row],[PRECIO UND]]</f>
        <v>#N/A</v>
      </c>
    </row>
    <row r="5473" spans="1:12" x14ac:dyDescent="0.25">
      <c r="A5473" s="6"/>
      <c r="B5473" s="100" t="e">
        <f>VLOOKUP(SALIDA[[#This Row],[CODIGO]],STOCKSANLUIS[],2,FALSE)</f>
        <v>#N/A</v>
      </c>
      <c r="C5473" s="153"/>
      <c r="E5473" t="e">
        <f>IF(VLOOKUP(SALIDA[[#This Row],[CODIGO]],STOCKSANLUIS[],6,FALSE)=0,"PRODUCTO SIN STOCK/UBICACIÓN",VLOOKUP(SALIDA[[#This Row],[CODIGO]],STOCKSANLUIS[],6,FALSE))</f>
        <v>#N/A</v>
      </c>
      <c r="F5473" t="e">
        <f>SALIDA[[#This Row],[CANTIDAD]]/SALIDA[[#This Row],[UND MEDIDA]]</f>
        <v>#N/A</v>
      </c>
      <c r="G5473" t="e">
        <f>VLOOKUP(SALIDA[[#This Row],[CODIGO]],FAMILIAS[],4,FALSE)</f>
        <v>#N/A</v>
      </c>
      <c r="H5473" s="10" t="e">
        <f>IF(VLOOKUP(SALIDA[[#This Row],[CODIGO]],STOCKSANLUIS[],7,FALSE)=0,"PRODUCTO SIN STOCK/UBICACIÓN",VLOOKUP(SALIDA[[#This Row],[CODIGO]],STOCKSANLUIS[],7,FALSE))</f>
        <v>#N/A</v>
      </c>
      <c r="I5473" s="10"/>
      <c r="J5473" t="e">
        <f>SALIDA[[#This Row],[CODIGO]]&amp;"       "&amp;SALIDA[[#This Row],[FAMILIA]]</f>
        <v>#N/A</v>
      </c>
      <c r="K5473" t="e">
        <f>VLOOKUP(SALIDA[[#This Row],[CODIGO]],STOCK_STARSOFT[],5,FALSE)</f>
        <v>#N/A</v>
      </c>
      <c r="L5473" t="e">
        <f>SALIDA[[#This Row],[CANTIDAD]]*SALIDA[[#This Row],[PRECIO UND]]</f>
        <v>#N/A</v>
      </c>
    </row>
    <row r="5474" spans="1:12" x14ac:dyDescent="0.25">
      <c r="A5474" s="6"/>
      <c r="B5474" s="100" t="e">
        <f>VLOOKUP(SALIDA[[#This Row],[CODIGO]],STOCKSANLUIS[],2,FALSE)</f>
        <v>#N/A</v>
      </c>
      <c r="C5474" s="153"/>
      <c r="E5474" t="e">
        <f>IF(VLOOKUP(SALIDA[[#This Row],[CODIGO]],STOCKSANLUIS[],6,FALSE)=0,"PRODUCTO SIN STOCK/UBICACIÓN",VLOOKUP(SALIDA[[#This Row],[CODIGO]],STOCKSANLUIS[],6,FALSE))</f>
        <v>#N/A</v>
      </c>
      <c r="F5474" t="e">
        <f>SALIDA[[#This Row],[CANTIDAD]]/SALIDA[[#This Row],[UND MEDIDA]]</f>
        <v>#N/A</v>
      </c>
      <c r="G5474" t="e">
        <f>VLOOKUP(SALIDA[[#This Row],[CODIGO]],FAMILIAS[],4,FALSE)</f>
        <v>#N/A</v>
      </c>
      <c r="H5474" s="10" t="e">
        <f>IF(VLOOKUP(SALIDA[[#This Row],[CODIGO]],STOCKSANLUIS[],7,FALSE)=0,"PRODUCTO SIN STOCK/UBICACIÓN",VLOOKUP(SALIDA[[#This Row],[CODIGO]],STOCKSANLUIS[],7,FALSE))</f>
        <v>#N/A</v>
      </c>
      <c r="I5474" s="10"/>
      <c r="J5474" t="e">
        <f>SALIDA[[#This Row],[CODIGO]]&amp;"       "&amp;SALIDA[[#This Row],[FAMILIA]]</f>
        <v>#N/A</v>
      </c>
      <c r="K5474" t="e">
        <f>VLOOKUP(SALIDA[[#This Row],[CODIGO]],STOCK_STARSOFT[],5,FALSE)</f>
        <v>#N/A</v>
      </c>
      <c r="L5474" t="e">
        <f>SALIDA[[#This Row],[CANTIDAD]]*SALIDA[[#This Row],[PRECIO UND]]</f>
        <v>#N/A</v>
      </c>
    </row>
    <row r="5475" spans="1:12" x14ac:dyDescent="0.25">
      <c r="A5475" s="6"/>
      <c r="B5475" s="100" t="e">
        <f>VLOOKUP(SALIDA[[#This Row],[CODIGO]],STOCKSANLUIS[],2,FALSE)</f>
        <v>#N/A</v>
      </c>
      <c r="C5475" s="153"/>
      <c r="E5475" t="e">
        <f>IF(VLOOKUP(SALIDA[[#This Row],[CODIGO]],STOCKSANLUIS[],6,FALSE)=0,"PRODUCTO SIN STOCK/UBICACIÓN",VLOOKUP(SALIDA[[#This Row],[CODIGO]],STOCKSANLUIS[],6,FALSE))</f>
        <v>#N/A</v>
      </c>
      <c r="F5475" t="e">
        <f>SALIDA[[#This Row],[CANTIDAD]]/SALIDA[[#This Row],[UND MEDIDA]]</f>
        <v>#N/A</v>
      </c>
      <c r="G5475" t="e">
        <f>VLOOKUP(SALIDA[[#This Row],[CODIGO]],FAMILIAS[],4,FALSE)</f>
        <v>#N/A</v>
      </c>
      <c r="H5475" s="10" t="e">
        <f>IF(VLOOKUP(SALIDA[[#This Row],[CODIGO]],STOCKSANLUIS[],7,FALSE)=0,"PRODUCTO SIN STOCK/UBICACIÓN",VLOOKUP(SALIDA[[#This Row],[CODIGO]],STOCKSANLUIS[],7,FALSE))</f>
        <v>#N/A</v>
      </c>
      <c r="I5475" s="10"/>
      <c r="J5475" t="e">
        <f>SALIDA[[#This Row],[CODIGO]]&amp;"       "&amp;SALIDA[[#This Row],[FAMILIA]]</f>
        <v>#N/A</v>
      </c>
      <c r="K5475" t="e">
        <f>VLOOKUP(SALIDA[[#This Row],[CODIGO]],STOCK_STARSOFT[],5,FALSE)</f>
        <v>#N/A</v>
      </c>
      <c r="L5475" t="e">
        <f>SALIDA[[#This Row],[CANTIDAD]]*SALIDA[[#This Row],[PRECIO UND]]</f>
        <v>#N/A</v>
      </c>
    </row>
    <row r="5476" spans="1:12" x14ac:dyDescent="0.25">
      <c r="A5476" s="6"/>
      <c r="B5476" s="100" t="e">
        <f>VLOOKUP(SALIDA[[#This Row],[CODIGO]],STOCKSANLUIS[],2,FALSE)</f>
        <v>#N/A</v>
      </c>
      <c r="C5476" s="153"/>
      <c r="E5476" t="e">
        <f>IF(VLOOKUP(SALIDA[[#This Row],[CODIGO]],STOCKSANLUIS[],6,FALSE)=0,"PRODUCTO SIN STOCK/UBICACIÓN",VLOOKUP(SALIDA[[#This Row],[CODIGO]],STOCKSANLUIS[],6,FALSE))</f>
        <v>#N/A</v>
      </c>
      <c r="F5476" t="e">
        <f>SALIDA[[#This Row],[CANTIDAD]]/SALIDA[[#This Row],[UND MEDIDA]]</f>
        <v>#N/A</v>
      </c>
      <c r="G5476" t="e">
        <f>VLOOKUP(SALIDA[[#This Row],[CODIGO]],FAMILIAS[],4,FALSE)</f>
        <v>#N/A</v>
      </c>
      <c r="H5476" s="10" t="e">
        <f>IF(VLOOKUP(SALIDA[[#This Row],[CODIGO]],STOCKSANLUIS[],7,FALSE)=0,"PRODUCTO SIN STOCK/UBICACIÓN",VLOOKUP(SALIDA[[#This Row],[CODIGO]],STOCKSANLUIS[],7,FALSE))</f>
        <v>#N/A</v>
      </c>
      <c r="I5476" s="10"/>
      <c r="J5476" t="e">
        <f>SALIDA[[#This Row],[CODIGO]]&amp;"       "&amp;SALIDA[[#This Row],[FAMILIA]]</f>
        <v>#N/A</v>
      </c>
      <c r="K5476" t="e">
        <f>VLOOKUP(SALIDA[[#This Row],[CODIGO]],STOCK_STARSOFT[],5,FALSE)</f>
        <v>#N/A</v>
      </c>
      <c r="L5476" t="e">
        <f>SALIDA[[#This Row],[CANTIDAD]]*SALIDA[[#This Row],[PRECIO UND]]</f>
        <v>#N/A</v>
      </c>
    </row>
    <row r="5477" spans="1:12" x14ac:dyDescent="0.25">
      <c r="A5477" s="6"/>
      <c r="B5477" s="100" t="e">
        <f>VLOOKUP(SALIDA[[#This Row],[CODIGO]],STOCKSANLUIS[],2,FALSE)</f>
        <v>#N/A</v>
      </c>
      <c r="C5477" s="153"/>
      <c r="E5477" t="e">
        <f>IF(VLOOKUP(SALIDA[[#This Row],[CODIGO]],STOCKSANLUIS[],6,FALSE)=0,"PRODUCTO SIN STOCK/UBICACIÓN",VLOOKUP(SALIDA[[#This Row],[CODIGO]],STOCKSANLUIS[],6,FALSE))</f>
        <v>#N/A</v>
      </c>
      <c r="F5477" t="e">
        <f>SALIDA[[#This Row],[CANTIDAD]]/SALIDA[[#This Row],[UND MEDIDA]]</f>
        <v>#N/A</v>
      </c>
      <c r="G5477" t="e">
        <f>VLOOKUP(SALIDA[[#This Row],[CODIGO]],FAMILIAS[],4,FALSE)</f>
        <v>#N/A</v>
      </c>
      <c r="H5477" s="10" t="e">
        <f>IF(VLOOKUP(SALIDA[[#This Row],[CODIGO]],STOCKSANLUIS[],7,FALSE)=0,"PRODUCTO SIN STOCK/UBICACIÓN",VLOOKUP(SALIDA[[#This Row],[CODIGO]],STOCKSANLUIS[],7,FALSE))</f>
        <v>#N/A</v>
      </c>
      <c r="I5477" s="10"/>
      <c r="J5477" t="e">
        <f>SALIDA[[#This Row],[CODIGO]]&amp;"       "&amp;SALIDA[[#This Row],[FAMILIA]]</f>
        <v>#N/A</v>
      </c>
      <c r="K5477" t="e">
        <f>VLOOKUP(SALIDA[[#This Row],[CODIGO]],STOCK_STARSOFT[],5,FALSE)</f>
        <v>#N/A</v>
      </c>
      <c r="L5477" t="e">
        <f>SALIDA[[#This Row],[CANTIDAD]]*SALIDA[[#This Row],[PRECIO UND]]</f>
        <v>#N/A</v>
      </c>
    </row>
    <row r="5478" spans="1:12" x14ac:dyDescent="0.25">
      <c r="A5478" s="6"/>
      <c r="B5478" s="100" t="e">
        <f>VLOOKUP(SALIDA[[#This Row],[CODIGO]],STOCKSANLUIS[],2,FALSE)</f>
        <v>#N/A</v>
      </c>
      <c r="C5478" s="153"/>
      <c r="E5478" t="e">
        <f>IF(VLOOKUP(SALIDA[[#This Row],[CODIGO]],STOCKSANLUIS[],6,FALSE)=0,"PRODUCTO SIN STOCK/UBICACIÓN",VLOOKUP(SALIDA[[#This Row],[CODIGO]],STOCKSANLUIS[],6,FALSE))</f>
        <v>#N/A</v>
      </c>
      <c r="F5478" t="e">
        <f>SALIDA[[#This Row],[CANTIDAD]]/SALIDA[[#This Row],[UND MEDIDA]]</f>
        <v>#N/A</v>
      </c>
      <c r="G5478" t="e">
        <f>VLOOKUP(SALIDA[[#This Row],[CODIGO]],FAMILIAS[],4,FALSE)</f>
        <v>#N/A</v>
      </c>
      <c r="H5478" s="10" t="e">
        <f>IF(VLOOKUP(SALIDA[[#This Row],[CODIGO]],STOCKSANLUIS[],7,FALSE)=0,"PRODUCTO SIN STOCK/UBICACIÓN",VLOOKUP(SALIDA[[#This Row],[CODIGO]],STOCKSANLUIS[],7,FALSE))</f>
        <v>#N/A</v>
      </c>
      <c r="I5478" s="10"/>
      <c r="J5478" t="e">
        <f>SALIDA[[#This Row],[CODIGO]]&amp;"       "&amp;SALIDA[[#This Row],[FAMILIA]]</f>
        <v>#N/A</v>
      </c>
      <c r="K5478" t="e">
        <f>VLOOKUP(SALIDA[[#This Row],[CODIGO]],STOCK_STARSOFT[],5,FALSE)</f>
        <v>#N/A</v>
      </c>
      <c r="L5478" t="e">
        <f>SALIDA[[#This Row],[CANTIDAD]]*SALIDA[[#This Row],[PRECIO UND]]</f>
        <v>#N/A</v>
      </c>
    </row>
    <row r="5479" spans="1:12" x14ac:dyDescent="0.25">
      <c r="A5479" s="6"/>
      <c r="B5479" s="100" t="e">
        <f>VLOOKUP(SALIDA[[#This Row],[CODIGO]],STOCKSANLUIS[],2,FALSE)</f>
        <v>#N/A</v>
      </c>
      <c r="C5479" s="153"/>
      <c r="E5479" t="e">
        <f>IF(VLOOKUP(SALIDA[[#This Row],[CODIGO]],STOCKSANLUIS[],6,FALSE)=0,"PRODUCTO SIN STOCK/UBICACIÓN",VLOOKUP(SALIDA[[#This Row],[CODIGO]],STOCKSANLUIS[],6,FALSE))</f>
        <v>#N/A</v>
      </c>
      <c r="F5479" t="e">
        <f>SALIDA[[#This Row],[CANTIDAD]]/SALIDA[[#This Row],[UND MEDIDA]]</f>
        <v>#N/A</v>
      </c>
      <c r="G5479" t="e">
        <f>VLOOKUP(SALIDA[[#This Row],[CODIGO]],FAMILIAS[],4,FALSE)</f>
        <v>#N/A</v>
      </c>
      <c r="H5479" s="10" t="e">
        <f>IF(VLOOKUP(SALIDA[[#This Row],[CODIGO]],STOCKSANLUIS[],7,FALSE)=0,"PRODUCTO SIN STOCK/UBICACIÓN",VLOOKUP(SALIDA[[#This Row],[CODIGO]],STOCKSANLUIS[],7,FALSE))</f>
        <v>#N/A</v>
      </c>
      <c r="I5479" s="10"/>
      <c r="J5479" t="e">
        <f>SALIDA[[#This Row],[CODIGO]]&amp;"       "&amp;SALIDA[[#This Row],[FAMILIA]]</f>
        <v>#N/A</v>
      </c>
      <c r="K5479" t="e">
        <f>VLOOKUP(SALIDA[[#This Row],[CODIGO]],STOCK_STARSOFT[],5,FALSE)</f>
        <v>#N/A</v>
      </c>
      <c r="L5479" t="e">
        <f>SALIDA[[#This Row],[CANTIDAD]]*SALIDA[[#This Row],[PRECIO UND]]</f>
        <v>#N/A</v>
      </c>
    </row>
    <row r="5480" spans="1:12" x14ac:dyDescent="0.25">
      <c r="A5480" s="6"/>
      <c r="B5480" s="100" t="e">
        <f>VLOOKUP(SALIDA[[#This Row],[CODIGO]],STOCKSANLUIS[],2,FALSE)</f>
        <v>#N/A</v>
      </c>
      <c r="C5480" s="153"/>
      <c r="E5480" t="e">
        <f>IF(VLOOKUP(SALIDA[[#This Row],[CODIGO]],STOCKSANLUIS[],6,FALSE)=0,"PRODUCTO SIN STOCK/UBICACIÓN",VLOOKUP(SALIDA[[#This Row],[CODIGO]],STOCKSANLUIS[],6,FALSE))</f>
        <v>#N/A</v>
      </c>
      <c r="F5480" t="e">
        <f>SALIDA[[#This Row],[CANTIDAD]]/SALIDA[[#This Row],[UND MEDIDA]]</f>
        <v>#N/A</v>
      </c>
      <c r="G5480" t="e">
        <f>VLOOKUP(SALIDA[[#This Row],[CODIGO]],FAMILIAS[],4,FALSE)</f>
        <v>#N/A</v>
      </c>
      <c r="H5480" s="10" t="e">
        <f>IF(VLOOKUP(SALIDA[[#This Row],[CODIGO]],STOCKSANLUIS[],7,FALSE)=0,"PRODUCTO SIN STOCK/UBICACIÓN",VLOOKUP(SALIDA[[#This Row],[CODIGO]],STOCKSANLUIS[],7,FALSE))</f>
        <v>#N/A</v>
      </c>
      <c r="I5480" s="10"/>
      <c r="J5480" t="e">
        <f>SALIDA[[#This Row],[CODIGO]]&amp;"       "&amp;SALIDA[[#This Row],[FAMILIA]]</f>
        <v>#N/A</v>
      </c>
      <c r="K5480" t="e">
        <f>VLOOKUP(SALIDA[[#This Row],[CODIGO]],STOCK_STARSOFT[],5,FALSE)</f>
        <v>#N/A</v>
      </c>
      <c r="L5480" t="e">
        <f>SALIDA[[#This Row],[CANTIDAD]]*SALIDA[[#This Row],[PRECIO UND]]</f>
        <v>#N/A</v>
      </c>
    </row>
    <row r="5481" spans="1:12" x14ac:dyDescent="0.25">
      <c r="A5481" s="6"/>
      <c r="B5481" s="100" t="e">
        <f>VLOOKUP(SALIDA[[#This Row],[CODIGO]],STOCKSANLUIS[],2,FALSE)</f>
        <v>#N/A</v>
      </c>
      <c r="C5481" s="153"/>
      <c r="E5481" t="e">
        <f>IF(VLOOKUP(SALIDA[[#This Row],[CODIGO]],STOCKSANLUIS[],6,FALSE)=0,"PRODUCTO SIN STOCK/UBICACIÓN",VLOOKUP(SALIDA[[#This Row],[CODIGO]],STOCKSANLUIS[],6,FALSE))</f>
        <v>#N/A</v>
      </c>
      <c r="F5481" t="e">
        <f>SALIDA[[#This Row],[CANTIDAD]]/SALIDA[[#This Row],[UND MEDIDA]]</f>
        <v>#N/A</v>
      </c>
      <c r="G5481" t="e">
        <f>VLOOKUP(SALIDA[[#This Row],[CODIGO]],FAMILIAS[],4,FALSE)</f>
        <v>#N/A</v>
      </c>
      <c r="H5481" s="10" t="e">
        <f>IF(VLOOKUP(SALIDA[[#This Row],[CODIGO]],STOCKSANLUIS[],7,FALSE)=0,"PRODUCTO SIN STOCK/UBICACIÓN",VLOOKUP(SALIDA[[#This Row],[CODIGO]],STOCKSANLUIS[],7,FALSE))</f>
        <v>#N/A</v>
      </c>
      <c r="I5481" s="10"/>
      <c r="J5481" t="e">
        <f>SALIDA[[#This Row],[CODIGO]]&amp;"       "&amp;SALIDA[[#This Row],[FAMILIA]]</f>
        <v>#N/A</v>
      </c>
      <c r="K5481" t="e">
        <f>VLOOKUP(SALIDA[[#This Row],[CODIGO]],STOCK_STARSOFT[],5,FALSE)</f>
        <v>#N/A</v>
      </c>
      <c r="L5481" t="e">
        <f>SALIDA[[#This Row],[CANTIDAD]]*SALIDA[[#This Row],[PRECIO UND]]</f>
        <v>#N/A</v>
      </c>
    </row>
    <row r="5482" spans="1:12" x14ac:dyDescent="0.25">
      <c r="A5482" s="6"/>
      <c r="B5482" s="100" t="e">
        <f>VLOOKUP(SALIDA[[#This Row],[CODIGO]],STOCKSANLUIS[],2,FALSE)</f>
        <v>#N/A</v>
      </c>
      <c r="C5482" s="153"/>
      <c r="E5482" t="e">
        <f>IF(VLOOKUP(SALIDA[[#This Row],[CODIGO]],STOCKSANLUIS[],6,FALSE)=0,"PRODUCTO SIN STOCK/UBICACIÓN",VLOOKUP(SALIDA[[#This Row],[CODIGO]],STOCKSANLUIS[],6,FALSE))</f>
        <v>#N/A</v>
      </c>
      <c r="F5482" t="e">
        <f>SALIDA[[#This Row],[CANTIDAD]]/SALIDA[[#This Row],[UND MEDIDA]]</f>
        <v>#N/A</v>
      </c>
      <c r="G5482" t="e">
        <f>VLOOKUP(SALIDA[[#This Row],[CODIGO]],FAMILIAS[],4,FALSE)</f>
        <v>#N/A</v>
      </c>
      <c r="H5482" s="10" t="e">
        <f>IF(VLOOKUP(SALIDA[[#This Row],[CODIGO]],STOCKSANLUIS[],7,FALSE)=0,"PRODUCTO SIN STOCK/UBICACIÓN",VLOOKUP(SALIDA[[#This Row],[CODIGO]],STOCKSANLUIS[],7,FALSE))</f>
        <v>#N/A</v>
      </c>
      <c r="I5482" s="10"/>
      <c r="J5482" t="e">
        <f>SALIDA[[#This Row],[CODIGO]]&amp;"       "&amp;SALIDA[[#This Row],[FAMILIA]]</f>
        <v>#N/A</v>
      </c>
      <c r="K5482" t="e">
        <f>VLOOKUP(SALIDA[[#This Row],[CODIGO]],STOCK_STARSOFT[],5,FALSE)</f>
        <v>#N/A</v>
      </c>
      <c r="L5482" t="e">
        <f>SALIDA[[#This Row],[CANTIDAD]]*SALIDA[[#This Row],[PRECIO UND]]</f>
        <v>#N/A</v>
      </c>
    </row>
    <row r="5483" spans="1:12" x14ac:dyDescent="0.25">
      <c r="A5483" s="6"/>
      <c r="B5483" s="100" t="e">
        <f>VLOOKUP(SALIDA[[#This Row],[CODIGO]],STOCKSANLUIS[],2,FALSE)</f>
        <v>#N/A</v>
      </c>
      <c r="C5483" s="153"/>
      <c r="E5483" t="e">
        <f>IF(VLOOKUP(SALIDA[[#This Row],[CODIGO]],STOCKSANLUIS[],6,FALSE)=0,"PRODUCTO SIN STOCK/UBICACIÓN",VLOOKUP(SALIDA[[#This Row],[CODIGO]],STOCKSANLUIS[],6,FALSE))</f>
        <v>#N/A</v>
      </c>
      <c r="F5483" t="e">
        <f>SALIDA[[#This Row],[CANTIDAD]]/SALIDA[[#This Row],[UND MEDIDA]]</f>
        <v>#N/A</v>
      </c>
      <c r="G5483" t="e">
        <f>VLOOKUP(SALIDA[[#This Row],[CODIGO]],FAMILIAS[],4,FALSE)</f>
        <v>#N/A</v>
      </c>
      <c r="H5483" s="10" t="e">
        <f>IF(VLOOKUP(SALIDA[[#This Row],[CODIGO]],STOCKSANLUIS[],7,FALSE)=0,"PRODUCTO SIN STOCK/UBICACIÓN",VLOOKUP(SALIDA[[#This Row],[CODIGO]],STOCKSANLUIS[],7,FALSE))</f>
        <v>#N/A</v>
      </c>
      <c r="I5483" s="10"/>
      <c r="J5483" t="e">
        <f>SALIDA[[#This Row],[CODIGO]]&amp;"       "&amp;SALIDA[[#This Row],[FAMILIA]]</f>
        <v>#N/A</v>
      </c>
      <c r="K5483" t="e">
        <f>VLOOKUP(SALIDA[[#This Row],[CODIGO]],STOCK_STARSOFT[],5,FALSE)</f>
        <v>#N/A</v>
      </c>
      <c r="L5483" t="e">
        <f>SALIDA[[#This Row],[CANTIDAD]]*SALIDA[[#This Row],[PRECIO UND]]</f>
        <v>#N/A</v>
      </c>
    </row>
    <row r="5484" spans="1:12" x14ac:dyDescent="0.25">
      <c r="A5484" s="6"/>
      <c r="B5484" s="100" t="e">
        <f>VLOOKUP(SALIDA[[#This Row],[CODIGO]],STOCKSANLUIS[],2,FALSE)</f>
        <v>#N/A</v>
      </c>
      <c r="C5484" s="153"/>
      <c r="E5484" t="e">
        <f>IF(VLOOKUP(SALIDA[[#This Row],[CODIGO]],STOCKSANLUIS[],6,FALSE)=0,"PRODUCTO SIN STOCK/UBICACIÓN",VLOOKUP(SALIDA[[#This Row],[CODIGO]],STOCKSANLUIS[],6,FALSE))</f>
        <v>#N/A</v>
      </c>
      <c r="F5484" t="e">
        <f>SALIDA[[#This Row],[CANTIDAD]]/SALIDA[[#This Row],[UND MEDIDA]]</f>
        <v>#N/A</v>
      </c>
      <c r="G5484" t="e">
        <f>VLOOKUP(SALIDA[[#This Row],[CODIGO]],FAMILIAS[],4,FALSE)</f>
        <v>#N/A</v>
      </c>
      <c r="H5484" s="10" t="e">
        <f>IF(VLOOKUP(SALIDA[[#This Row],[CODIGO]],STOCKSANLUIS[],7,FALSE)=0,"PRODUCTO SIN STOCK/UBICACIÓN",VLOOKUP(SALIDA[[#This Row],[CODIGO]],STOCKSANLUIS[],7,FALSE))</f>
        <v>#N/A</v>
      </c>
      <c r="I5484" s="10"/>
      <c r="J5484" t="e">
        <f>SALIDA[[#This Row],[CODIGO]]&amp;"       "&amp;SALIDA[[#This Row],[FAMILIA]]</f>
        <v>#N/A</v>
      </c>
      <c r="K5484" t="e">
        <f>VLOOKUP(SALIDA[[#This Row],[CODIGO]],STOCK_STARSOFT[],5,FALSE)</f>
        <v>#N/A</v>
      </c>
      <c r="L5484" t="e">
        <f>SALIDA[[#This Row],[CANTIDAD]]*SALIDA[[#This Row],[PRECIO UND]]</f>
        <v>#N/A</v>
      </c>
    </row>
    <row r="5485" spans="1:12" x14ac:dyDescent="0.25">
      <c r="A5485" s="6"/>
      <c r="B5485" s="100" t="e">
        <f>VLOOKUP(SALIDA[[#This Row],[CODIGO]],STOCKSANLUIS[],2,FALSE)</f>
        <v>#N/A</v>
      </c>
      <c r="C5485" s="153"/>
      <c r="E5485" t="e">
        <f>IF(VLOOKUP(SALIDA[[#This Row],[CODIGO]],STOCKSANLUIS[],6,FALSE)=0,"PRODUCTO SIN STOCK/UBICACIÓN",VLOOKUP(SALIDA[[#This Row],[CODIGO]],STOCKSANLUIS[],6,FALSE))</f>
        <v>#N/A</v>
      </c>
      <c r="F5485" t="e">
        <f>SALIDA[[#This Row],[CANTIDAD]]/SALIDA[[#This Row],[UND MEDIDA]]</f>
        <v>#N/A</v>
      </c>
      <c r="G5485" t="e">
        <f>VLOOKUP(SALIDA[[#This Row],[CODIGO]],FAMILIAS[],4,FALSE)</f>
        <v>#N/A</v>
      </c>
      <c r="H5485" s="10" t="e">
        <f>IF(VLOOKUP(SALIDA[[#This Row],[CODIGO]],STOCKSANLUIS[],7,FALSE)=0,"PRODUCTO SIN STOCK/UBICACIÓN",VLOOKUP(SALIDA[[#This Row],[CODIGO]],STOCKSANLUIS[],7,FALSE))</f>
        <v>#N/A</v>
      </c>
      <c r="I5485" s="10"/>
      <c r="J5485" t="e">
        <f>SALIDA[[#This Row],[CODIGO]]&amp;"       "&amp;SALIDA[[#This Row],[FAMILIA]]</f>
        <v>#N/A</v>
      </c>
      <c r="K5485" t="e">
        <f>VLOOKUP(SALIDA[[#This Row],[CODIGO]],STOCK_STARSOFT[],5,FALSE)</f>
        <v>#N/A</v>
      </c>
      <c r="L5485" t="e">
        <f>SALIDA[[#This Row],[CANTIDAD]]*SALIDA[[#This Row],[PRECIO UND]]</f>
        <v>#N/A</v>
      </c>
    </row>
    <row r="5486" spans="1:12" x14ac:dyDescent="0.25">
      <c r="A5486" s="6"/>
      <c r="B5486" s="100" t="e">
        <f>VLOOKUP(SALIDA[[#This Row],[CODIGO]],STOCKSANLUIS[],2,FALSE)</f>
        <v>#N/A</v>
      </c>
      <c r="C5486" s="153"/>
      <c r="E5486" t="e">
        <f>IF(VLOOKUP(SALIDA[[#This Row],[CODIGO]],STOCKSANLUIS[],6,FALSE)=0,"PRODUCTO SIN STOCK/UBICACIÓN",VLOOKUP(SALIDA[[#This Row],[CODIGO]],STOCKSANLUIS[],6,FALSE))</f>
        <v>#N/A</v>
      </c>
      <c r="F5486" t="e">
        <f>SALIDA[[#This Row],[CANTIDAD]]/SALIDA[[#This Row],[UND MEDIDA]]</f>
        <v>#N/A</v>
      </c>
      <c r="G5486" t="e">
        <f>VLOOKUP(SALIDA[[#This Row],[CODIGO]],FAMILIAS[],4,FALSE)</f>
        <v>#N/A</v>
      </c>
      <c r="H5486" s="10" t="e">
        <f>IF(VLOOKUP(SALIDA[[#This Row],[CODIGO]],STOCKSANLUIS[],7,FALSE)=0,"PRODUCTO SIN STOCK/UBICACIÓN",VLOOKUP(SALIDA[[#This Row],[CODIGO]],STOCKSANLUIS[],7,FALSE))</f>
        <v>#N/A</v>
      </c>
      <c r="I5486" s="10"/>
      <c r="J5486" t="e">
        <f>SALIDA[[#This Row],[CODIGO]]&amp;"       "&amp;SALIDA[[#This Row],[FAMILIA]]</f>
        <v>#N/A</v>
      </c>
      <c r="K5486" t="e">
        <f>VLOOKUP(SALIDA[[#This Row],[CODIGO]],STOCK_STARSOFT[],5,FALSE)</f>
        <v>#N/A</v>
      </c>
      <c r="L5486" t="e">
        <f>SALIDA[[#This Row],[CANTIDAD]]*SALIDA[[#This Row],[PRECIO UND]]</f>
        <v>#N/A</v>
      </c>
    </row>
    <row r="5487" spans="1:12" x14ac:dyDescent="0.25">
      <c r="A5487" s="6"/>
      <c r="B5487" s="100" t="e">
        <f>VLOOKUP(SALIDA[[#This Row],[CODIGO]],STOCKSANLUIS[],2,FALSE)</f>
        <v>#N/A</v>
      </c>
      <c r="C5487" s="153"/>
      <c r="E5487" t="e">
        <f>IF(VLOOKUP(SALIDA[[#This Row],[CODIGO]],STOCKSANLUIS[],6,FALSE)=0,"PRODUCTO SIN STOCK/UBICACIÓN",VLOOKUP(SALIDA[[#This Row],[CODIGO]],STOCKSANLUIS[],6,FALSE))</f>
        <v>#N/A</v>
      </c>
      <c r="F5487" t="e">
        <f>SALIDA[[#This Row],[CANTIDAD]]/SALIDA[[#This Row],[UND MEDIDA]]</f>
        <v>#N/A</v>
      </c>
      <c r="G5487" t="e">
        <f>VLOOKUP(SALIDA[[#This Row],[CODIGO]],FAMILIAS[],4,FALSE)</f>
        <v>#N/A</v>
      </c>
      <c r="H5487" s="10" t="e">
        <f>IF(VLOOKUP(SALIDA[[#This Row],[CODIGO]],STOCKSANLUIS[],7,FALSE)=0,"PRODUCTO SIN STOCK/UBICACIÓN",VLOOKUP(SALIDA[[#This Row],[CODIGO]],STOCKSANLUIS[],7,FALSE))</f>
        <v>#N/A</v>
      </c>
      <c r="I5487" s="10"/>
      <c r="J5487" t="e">
        <f>SALIDA[[#This Row],[CODIGO]]&amp;"       "&amp;SALIDA[[#This Row],[FAMILIA]]</f>
        <v>#N/A</v>
      </c>
      <c r="K5487" t="e">
        <f>VLOOKUP(SALIDA[[#This Row],[CODIGO]],STOCK_STARSOFT[],5,FALSE)</f>
        <v>#N/A</v>
      </c>
      <c r="L5487" t="e">
        <f>SALIDA[[#This Row],[CANTIDAD]]*SALIDA[[#This Row],[PRECIO UND]]</f>
        <v>#N/A</v>
      </c>
    </row>
    <row r="5488" spans="1:12" x14ac:dyDescent="0.25">
      <c r="A5488" s="6"/>
      <c r="B5488" s="100" t="e">
        <f>VLOOKUP(SALIDA[[#This Row],[CODIGO]],STOCKSANLUIS[],2,FALSE)</f>
        <v>#N/A</v>
      </c>
      <c r="C5488" s="153"/>
      <c r="E5488" t="e">
        <f>IF(VLOOKUP(SALIDA[[#This Row],[CODIGO]],STOCKSANLUIS[],6,FALSE)=0,"PRODUCTO SIN STOCK/UBICACIÓN",VLOOKUP(SALIDA[[#This Row],[CODIGO]],STOCKSANLUIS[],6,FALSE))</f>
        <v>#N/A</v>
      </c>
      <c r="F5488" t="e">
        <f>SALIDA[[#This Row],[CANTIDAD]]/SALIDA[[#This Row],[UND MEDIDA]]</f>
        <v>#N/A</v>
      </c>
      <c r="G5488" t="e">
        <f>VLOOKUP(SALIDA[[#This Row],[CODIGO]],FAMILIAS[],4,FALSE)</f>
        <v>#N/A</v>
      </c>
      <c r="H5488" s="10" t="e">
        <f>IF(VLOOKUP(SALIDA[[#This Row],[CODIGO]],STOCKSANLUIS[],7,FALSE)=0,"PRODUCTO SIN STOCK/UBICACIÓN",VLOOKUP(SALIDA[[#This Row],[CODIGO]],STOCKSANLUIS[],7,FALSE))</f>
        <v>#N/A</v>
      </c>
      <c r="I5488" s="10"/>
      <c r="J5488" t="e">
        <f>SALIDA[[#This Row],[CODIGO]]&amp;"       "&amp;SALIDA[[#This Row],[FAMILIA]]</f>
        <v>#N/A</v>
      </c>
      <c r="K5488" t="e">
        <f>VLOOKUP(SALIDA[[#This Row],[CODIGO]],STOCK_STARSOFT[],5,FALSE)</f>
        <v>#N/A</v>
      </c>
      <c r="L5488" t="e">
        <f>SALIDA[[#This Row],[CANTIDAD]]*SALIDA[[#This Row],[PRECIO UND]]</f>
        <v>#N/A</v>
      </c>
    </row>
    <row r="5489" spans="1:12" x14ac:dyDescent="0.25">
      <c r="A5489" s="6"/>
      <c r="B5489" s="100" t="e">
        <f>VLOOKUP(SALIDA[[#This Row],[CODIGO]],STOCKSANLUIS[],2,FALSE)</f>
        <v>#N/A</v>
      </c>
      <c r="C5489" s="153"/>
      <c r="E5489" t="e">
        <f>IF(VLOOKUP(SALIDA[[#This Row],[CODIGO]],STOCKSANLUIS[],6,FALSE)=0,"PRODUCTO SIN STOCK/UBICACIÓN",VLOOKUP(SALIDA[[#This Row],[CODIGO]],STOCKSANLUIS[],6,FALSE))</f>
        <v>#N/A</v>
      </c>
      <c r="F5489" t="e">
        <f>SALIDA[[#This Row],[CANTIDAD]]/SALIDA[[#This Row],[UND MEDIDA]]</f>
        <v>#N/A</v>
      </c>
      <c r="G5489" t="e">
        <f>VLOOKUP(SALIDA[[#This Row],[CODIGO]],FAMILIAS[],4,FALSE)</f>
        <v>#N/A</v>
      </c>
      <c r="H5489" s="10" t="e">
        <f>IF(VLOOKUP(SALIDA[[#This Row],[CODIGO]],STOCKSANLUIS[],7,FALSE)=0,"PRODUCTO SIN STOCK/UBICACIÓN",VLOOKUP(SALIDA[[#This Row],[CODIGO]],STOCKSANLUIS[],7,FALSE))</f>
        <v>#N/A</v>
      </c>
      <c r="I5489" s="10"/>
      <c r="J5489" t="e">
        <f>SALIDA[[#This Row],[CODIGO]]&amp;"       "&amp;SALIDA[[#This Row],[FAMILIA]]</f>
        <v>#N/A</v>
      </c>
      <c r="K5489" t="e">
        <f>VLOOKUP(SALIDA[[#This Row],[CODIGO]],STOCK_STARSOFT[],5,FALSE)</f>
        <v>#N/A</v>
      </c>
      <c r="L5489" t="e">
        <f>SALIDA[[#This Row],[CANTIDAD]]*SALIDA[[#This Row],[PRECIO UND]]</f>
        <v>#N/A</v>
      </c>
    </row>
    <row r="5490" spans="1:12" x14ac:dyDescent="0.25">
      <c r="A5490" s="6"/>
      <c r="B5490" s="100" t="e">
        <f>VLOOKUP(SALIDA[[#This Row],[CODIGO]],STOCKSANLUIS[],2,FALSE)</f>
        <v>#N/A</v>
      </c>
      <c r="C5490" s="153"/>
      <c r="E5490" t="e">
        <f>IF(VLOOKUP(SALIDA[[#This Row],[CODIGO]],STOCKSANLUIS[],6,FALSE)=0,"PRODUCTO SIN STOCK/UBICACIÓN",VLOOKUP(SALIDA[[#This Row],[CODIGO]],STOCKSANLUIS[],6,FALSE))</f>
        <v>#N/A</v>
      </c>
      <c r="F5490" t="e">
        <f>SALIDA[[#This Row],[CANTIDAD]]/SALIDA[[#This Row],[UND MEDIDA]]</f>
        <v>#N/A</v>
      </c>
      <c r="G5490" t="e">
        <f>VLOOKUP(SALIDA[[#This Row],[CODIGO]],FAMILIAS[],4,FALSE)</f>
        <v>#N/A</v>
      </c>
      <c r="H5490" s="10" t="e">
        <f>IF(VLOOKUP(SALIDA[[#This Row],[CODIGO]],STOCKSANLUIS[],7,FALSE)=0,"PRODUCTO SIN STOCK/UBICACIÓN",VLOOKUP(SALIDA[[#This Row],[CODIGO]],STOCKSANLUIS[],7,FALSE))</f>
        <v>#N/A</v>
      </c>
      <c r="I5490" s="10"/>
      <c r="J5490" t="e">
        <f>SALIDA[[#This Row],[CODIGO]]&amp;"       "&amp;SALIDA[[#This Row],[FAMILIA]]</f>
        <v>#N/A</v>
      </c>
      <c r="K5490" t="e">
        <f>VLOOKUP(SALIDA[[#This Row],[CODIGO]],STOCK_STARSOFT[],5,FALSE)</f>
        <v>#N/A</v>
      </c>
      <c r="L5490" t="e">
        <f>SALIDA[[#This Row],[CANTIDAD]]*SALIDA[[#This Row],[PRECIO UND]]</f>
        <v>#N/A</v>
      </c>
    </row>
    <row r="5491" spans="1:12" x14ac:dyDescent="0.25">
      <c r="A5491" s="6"/>
      <c r="B5491" s="100" t="e">
        <f>VLOOKUP(SALIDA[[#This Row],[CODIGO]],STOCKSANLUIS[],2,FALSE)</f>
        <v>#N/A</v>
      </c>
      <c r="C5491" s="153"/>
      <c r="E5491" t="e">
        <f>IF(VLOOKUP(SALIDA[[#This Row],[CODIGO]],STOCKSANLUIS[],6,FALSE)=0,"PRODUCTO SIN STOCK/UBICACIÓN",VLOOKUP(SALIDA[[#This Row],[CODIGO]],STOCKSANLUIS[],6,FALSE))</f>
        <v>#N/A</v>
      </c>
      <c r="F5491" t="e">
        <f>SALIDA[[#This Row],[CANTIDAD]]/SALIDA[[#This Row],[UND MEDIDA]]</f>
        <v>#N/A</v>
      </c>
      <c r="G5491" t="e">
        <f>VLOOKUP(SALIDA[[#This Row],[CODIGO]],FAMILIAS[],4,FALSE)</f>
        <v>#N/A</v>
      </c>
      <c r="H5491" s="10" t="e">
        <f>IF(VLOOKUP(SALIDA[[#This Row],[CODIGO]],STOCKSANLUIS[],7,FALSE)=0,"PRODUCTO SIN STOCK/UBICACIÓN",VLOOKUP(SALIDA[[#This Row],[CODIGO]],STOCKSANLUIS[],7,FALSE))</f>
        <v>#N/A</v>
      </c>
      <c r="I5491" s="10"/>
      <c r="J5491" t="e">
        <f>SALIDA[[#This Row],[CODIGO]]&amp;"       "&amp;SALIDA[[#This Row],[FAMILIA]]</f>
        <v>#N/A</v>
      </c>
      <c r="K5491" t="e">
        <f>VLOOKUP(SALIDA[[#This Row],[CODIGO]],STOCK_STARSOFT[],5,FALSE)</f>
        <v>#N/A</v>
      </c>
      <c r="L5491" t="e">
        <f>SALIDA[[#This Row],[CANTIDAD]]*SALIDA[[#This Row],[PRECIO UND]]</f>
        <v>#N/A</v>
      </c>
    </row>
    <row r="5492" spans="1:12" x14ac:dyDescent="0.25">
      <c r="A5492" s="6"/>
      <c r="B5492" s="100" t="e">
        <f>VLOOKUP(SALIDA[[#This Row],[CODIGO]],STOCKSANLUIS[],2,FALSE)</f>
        <v>#N/A</v>
      </c>
      <c r="C5492" s="153"/>
      <c r="E5492" t="e">
        <f>IF(VLOOKUP(SALIDA[[#This Row],[CODIGO]],STOCKSANLUIS[],6,FALSE)=0,"PRODUCTO SIN STOCK/UBICACIÓN",VLOOKUP(SALIDA[[#This Row],[CODIGO]],STOCKSANLUIS[],6,FALSE))</f>
        <v>#N/A</v>
      </c>
      <c r="F5492" t="e">
        <f>SALIDA[[#This Row],[CANTIDAD]]/SALIDA[[#This Row],[UND MEDIDA]]</f>
        <v>#N/A</v>
      </c>
      <c r="G5492" t="e">
        <f>VLOOKUP(SALIDA[[#This Row],[CODIGO]],FAMILIAS[],4,FALSE)</f>
        <v>#N/A</v>
      </c>
      <c r="H5492" s="10" t="e">
        <f>IF(VLOOKUP(SALIDA[[#This Row],[CODIGO]],STOCKSANLUIS[],7,FALSE)=0,"PRODUCTO SIN STOCK/UBICACIÓN",VLOOKUP(SALIDA[[#This Row],[CODIGO]],STOCKSANLUIS[],7,FALSE))</f>
        <v>#N/A</v>
      </c>
      <c r="I5492" s="10"/>
      <c r="J5492" t="e">
        <f>SALIDA[[#This Row],[CODIGO]]&amp;"       "&amp;SALIDA[[#This Row],[FAMILIA]]</f>
        <v>#N/A</v>
      </c>
      <c r="K5492" t="e">
        <f>VLOOKUP(SALIDA[[#This Row],[CODIGO]],STOCK_STARSOFT[],5,FALSE)</f>
        <v>#N/A</v>
      </c>
      <c r="L5492" t="e">
        <f>SALIDA[[#This Row],[CANTIDAD]]*SALIDA[[#This Row],[PRECIO UND]]</f>
        <v>#N/A</v>
      </c>
    </row>
    <row r="5493" spans="1:12" x14ac:dyDescent="0.25">
      <c r="A5493" s="6"/>
      <c r="B5493" s="100" t="e">
        <f>VLOOKUP(SALIDA[[#This Row],[CODIGO]],STOCKSANLUIS[],2,FALSE)</f>
        <v>#N/A</v>
      </c>
      <c r="C5493" s="153"/>
      <c r="E5493" t="e">
        <f>IF(VLOOKUP(SALIDA[[#This Row],[CODIGO]],STOCKSANLUIS[],6,FALSE)=0,"PRODUCTO SIN STOCK/UBICACIÓN",VLOOKUP(SALIDA[[#This Row],[CODIGO]],STOCKSANLUIS[],6,FALSE))</f>
        <v>#N/A</v>
      </c>
      <c r="F5493" t="e">
        <f>SALIDA[[#This Row],[CANTIDAD]]/SALIDA[[#This Row],[UND MEDIDA]]</f>
        <v>#N/A</v>
      </c>
      <c r="G5493" t="e">
        <f>VLOOKUP(SALIDA[[#This Row],[CODIGO]],FAMILIAS[],4,FALSE)</f>
        <v>#N/A</v>
      </c>
      <c r="H5493" s="10" t="e">
        <f>IF(VLOOKUP(SALIDA[[#This Row],[CODIGO]],STOCKSANLUIS[],7,FALSE)=0,"PRODUCTO SIN STOCK/UBICACIÓN",VLOOKUP(SALIDA[[#This Row],[CODIGO]],STOCKSANLUIS[],7,FALSE))</f>
        <v>#N/A</v>
      </c>
      <c r="I5493" s="10"/>
      <c r="J5493" t="e">
        <f>SALIDA[[#This Row],[CODIGO]]&amp;"       "&amp;SALIDA[[#This Row],[FAMILIA]]</f>
        <v>#N/A</v>
      </c>
      <c r="K5493" t="e">
        <f>VLOOKUP(SALIDA[[#This Row],[CODIGO]],STOCK_STARSOFT[],5,FALSE)</f>
        <v>#N/A</v>
      </c>
      <c r="L5493" t="e">
        <f>SALIDA[[#This Row],[CANTIDAD]]*SALIDA[[#This Row],[PRECIO UND]]</f>
        <v>#N/A</v>
      </c>
    </row>
    <row r="5494" spans="1:12" x14ac:dyDescent="0.25">
      <c r="A5494" s="6"/>
      <c r="B5494" s="100" t="e">
        <f>VLOOKUP(SALIDA[[#This Row],[CODIGO]],STOCKSANLUIS[],2,FALSE)</f>
        <v>#N/A</v>
      </c>
      <c r="C5494" s="153"/>
      <c r="E5494" t="e">
        <f>IF(VLOOKUP(SALIDA[[#This Row],[CODIGO]],STOCKSANLUIS[],6,FALSE)=0,"PRODUCTO SIN STOCK/UBICACIÓN",VLOOKUP(SALIDA[[#This Row],[CODIGO]],STOCKSANLUIS[],6,FALSE))</f>
        <v>#N/A</v>
      </c>
      <c r="F5494" t="e">
        <f>SALIDA[[#This Row],[CANTIDAD]]/SALIDA[[#This Row],[UND MEDIDA]]</f>
        <v>#N/A</v>
      </c>
      <c r="G5494" t="e">
        <f>VLOOKUP(SALIDA[[#This Row],[CODIGO]],FAMILIAS[],4,FALSE)</f>
        <v>#N/A</v>
      </c>
      <c r="H5494" s="10" t="e">
        <f>IF(VLOOKUP(SALIDA[[#This Row],[CODIGO]],STOCKSANLUIS[],7,FALSE)=0,"PRODUCTO SIN STOCK/UBICACIÓN",VLOOKUP(SALIDA[[#This Row],[CODIGO]],STOCKSANLUIS[],7,FALSE))</f>
        <v>#N/A</v>
      </c>
      <c r="I5494" s="10"/>
      <c r="J5494" t="e">
        <f>SALIDA[[#This Row],[CODIGO]]&amp;"       "&amp;SALIDA[[#This Row],[FAMILIA]]</f>
        <v>#N/A</v>
      </c>
      <c r="K5494" t="e">
        <f>VLOOKUP(SALIDA[[#This Row],[CODIGO]],STOCK_STARSOFT[],5,FALSE)</f>
        <v>#N/A</v>
      </c>
      <c r="L5494" t="e">
        <f>SALIDA[[#This Row],[CANTIDAD]]*SALIDA[[#This Row],[PRECIO UND]]</f>
        <v>#N/A</v>
      </c>
    </row>
    <row r="5495" spans="1:12" x14ac:dyDescent="0.25">
      <c r="A5495" s="6"/>
      <c r="B5495" s="100" t="e">
        <f>VLOOKUP(SALIDA[[#This Row],[CODIGO]],STOCKSANLUIS[],2,FALSE)</f>
        <v>#N/A</v>
      </c>
      <c r="C5495" s="153"/>
      <c r="E5495" t="e">
        <f>IF(VLOOKUP(SALIDA[[#This Row],[CODIGO]],STOCKSANLUIS[],6,FALSE)=0,"PRODUCTO SIN STOCK/UBICACIÓN",VLOOKUP(SALIDA[[#This Row],[CODIGO]],STOCKSANLUIS[],6,FALSE))</f>
        <v>#N/A</v>
      </c>
      <c r="F5495" t="e">
        <f>SALIDA[[#This Row],[CANTIDAD]]/SALIDA[[#This Row],[UND MEDIDA]]</f>
        <v>#N/A</v>
      </c>
      <c r="G5495" t="e">
        <f>VLOOKUP(SALIDA[[#This Row],[CODIGO]],FAMILIAS[],4,FALSE)</f>
        <v>#N/A</v>
      </c>
      <c r="H5495" s="10" t="e">
        <f>IF(VLOOKUP(SALIDA[[#This Row],[CODIGO]],STOCKSANLUIS[],7,FALSE)=0,"PRODUCTO SIN STOCK/UBICACIÓN",VLOOKUP(SALIDA[[#This Row],[CODIGO]],STOCKSANLUIS[],7,FALSE))</f>
        <v>#N/A</v>
      </c>
      <c r="I5495" s="10"/>
      <c r="J5495" t="e">
        <f>SALIDA[[#This Row],[CODIGO]]&amp;"       "&amp;SALIDA[[#This Row],[FAMILIA]]</f>
        <v>#N/A</v>
      </c>
      <c r="K5495" t="e">
        <f>VLOOKUP(SALIDA[[#This Row],[CODIGO]],STOCK_STARSOFT[],5,FALSE)</f>
        <v>#N/A</v>
      </c>
      <c r="L5495" t="e">
        <f>SALIDA[[#This Row],[CANTIDAD]]*SALIDA[[#This Row],[PRECIO UND]]</f>
        <v>#N/A</v>
      </c>
    </row>
    <row r="5496" spans="1:12" x14ac:dyDescent="0.25">
      <c r="A5496" s="6"/>
      <c r="B5496" s="100" t="e">
        <f>VLOOKUP(SALIDA[[#This Row],[CODIGO]],STOCKSANLUIS[],2,FALSE)</f>
        <v>#N/A</v>
      </c>
      <c r="C5496" s="153"/>
      <c r="E5496" t="e">
        <f>IF(VLOOKUP(SALIDA[[#This Row],[CODIGO]],STOCKSANLUIS[],6,FALSE)=0,"PRODUCTO SIN STOCK/UBICACIÓN",VLOOKUP(SALIDA[[#This Row],[CODIGO]],STOCKSANLUIS[],6,FALSE))</f>
        <v>#N/A</v>
      </c>
      <c r="F5496" t="e">
        <f>SALIDA[[#This Row],[CANTIDAD]]/SALIDA[[#This Row],[UND MEDIDA]]</f>
        <v>#N/A</v>
      </c>
      <c r="G5496" t="e">
        <f>VLOOKUP(SALIDA[[#This Row],[CODIGO]],FAMILIAS[],4,FALSE)</f>
        <v>#N/A</v>
      </c>
      <c r="H5496" s="10" t="e">
        <f>IF(VLOOKUP(SALIDA[[#This Row],[CODIGO]],STOCKSANLUIS[],7,FALSE)=0,"PRODUCTO SIN STOCK/UBICACIÓN",VLOOKUP(SALIDA[[#This Row],[CODIGO]],STOCKSANLUIS[],7,FALSE))</f>
        <v>#N/A</v>
      </c>
      <c r="I5496" s="10"/>
      <c r="J5496" t="e">
        <f>SALIDA[[#This Row],[CODIGO]]&amp;"       "&amp;SALIDA[[#This Row],[FAMILIA]]</f>
        <v>#N/A</v>
      </c>
      <c r="K5496" t="e">
        <f>VLOOKUP(SALIDA[[#This Row],[CODIGO]],STOCK_STARSOFT[],5,FALSE)</f>
        <v>#N/A</v>
      </c>
      <c r="L5496" t="e">
        <f>SALIDA[[#This Row],[CANTIDAD]]*SALIDA[[#This Row],[PRECIO UND]]</f>
        <v>#N/A</v>
      </c>
    </row>
    <row r="5497" spans="1:12" x14ac:dyDescent="0.25">
      <c r="A5497" s="6"/>
      <c r="B5497" s="100" t="e">
        <f>VLOOKUP(SALIDA[[#This Row],[CODIGO]],STOCKSANLUIS[],2,FALSE)</f>
        <v>#N/A</v>
      </c>
      <c r="C5497" s="153"/>
      <c r="E5497" t="e">
        <f>IF(VLOOKUP(SALIDA[[#This Row],[CODIGO]],STOCKSANLUIS[],6,FALSE)=0,"PRODUCTO SIN STOCK/UBICACIÓN",VLOOKUP(SALIDA[[#This Row],[CODIGO]],STOCKSANLUIS[],6,FALSE))</f>
        <v>#N/A</v>
      </c>
      <c r="F5497" t="e">
        <f>SALIDA[[#This Row],[CANTIDAD]]/SALIDA[[#This Row],[UND MEDIDA]]</f>
        <v>#N/A</v>
      </c>
      <c r="G5497" t="e">
        <f>VLOOKUP(SALIDA[[#This Row],[CODIGO]],FAMILIAS[],4,FALSE)</f>
        <v>#N/A</v>
      </c>
      <c r="H5497" s="10" t="e">
        <f>IF(VLOOKUP(SALIDA[[#This Row],[CODIGO]],STOCKSANLUIS[],7,FALSE)=0,"PRODUCTO SIN STOCK/UBICACIÓN",VLOOKUP(SALIDA[[#This Row],[CODIGO]],STOCKSANLUIS[],7,FALSE))</f>
        <v>#N/A</v>
      </c>
      <c r="I5497" s="10"/>
      <c r="J5497" t="e">
        <f>SALIDA[[#This Row],[CODIGO]]&amp;"       "&amp;SALIDA[[#This Row],[FAMILIA]]</f>
        <v>#N/A</v>
      </c>
      <c r="K5497" t="e">
        <f>VLOOKUP(SALIDA[[#This Row],[CODIGO]],STOCK_STARSOFT[],5,FALSE)</f>
        <v>#N/A</v>
      </c>
      <c r="L5497" t="e">
        <f>SALIDA[[#This Row],[CANTIDAD]]*SALIDA[[#This Row],[PRECIO UND]]</f>
        <v>#N/A</v>
      </c>
    </row>
    <row r="5498" spans="1:12" x14ac:dyDescent="0.25">
      <c r="A5498" s="6"/>
      <c r="B5498" s="100" t="e">
        <f>VLOOKUP(SALIDA[[#This Row],[CODIGO]],STOCKSANLUIS[],2,FALSE)</f>
        <v>#N/A</v>
      </c>
      <c r="C5498" s="153"/>
      <c r="E5498" t="e">
        <f>IF(VLOOKUP(SALIDA[[#This Row],[CODIGO]],STOCKSANLUIS[],6,FALSE)=0,"PRODUCTO SIN STOCK/UBICACIÓN",VLOOKUP(SALIDA[[#This Row],[CODIGO]],STOCKSANLUIS[],6,FALSE))</f>
        <v>#N/A</v>
      </c>
      <c r="F5498" t="e">
        <f>SALIDA[[#This Row],[CANTIDAD]]/SALIDA[[#This Row],[UND MEDIDA]]</f>
        <v>#N/A</v>
      </c>
      <c r="G5498" t="e">
        <f>VLOOKUP(SALIDA[[#This Row],[CODIGO]],FAMILIAS[],4,FALSE)</f>
        <v>#N/A</v>
      </c>
      <c r="H5498" s="10" t="e">
        <f>IF(VLOOKUP(SALIDA[[#This Row],[CODIGO]],STOCKSANLUIS[],7,FALSE)=0,"PRODUCTO SIN STOCK/UBICACIÓN",VLOOKUP(SALIDA[[#This Row],[CODIGO]],STOCKSANLUIS[],7,FALSE))</f>
        <v>#N/A</v>
      </c>
      <c r="I5498" s="10"/>
      <c r="J5498" t="e">
        <f>SALIDA[[#This Row],[CODIGO]]&amp;"       "&amp;SALIDA[[#This Row],[FAMILIA]]</f>
        <v>#N/A</v>
      </c>
      <c r="K5498" t="e">
        <f>VLOOKUP(SALIDA[[#This Row],[CODIGO]],STOCK_STARSOFT[],5,FALSE)</f>
        <v>#N/A</v>
      </c>
      <c r="L5498" t="e">
        <f>SALIDA[[#This Row],[CANTIDAD]]*SALIDA[[#This Row],[PRECIO UND]]</f>
        <v>#N/A</v>
      </c>
    </row>
    <row r="5499" spans="1:12" x14ac:dyDescent="0.25">
      <c r="A5499" s="6"/>
      <c r="B5499" s="100" t="e">
        <f>VLOOKUP(SALIDA[[#This Row],[CODIGO]],STOCKSANLUIS[],2,FALSE)</f>
        <v>#N/A</v>
      </c>
      <c r="C5499" s="153"/>
      <c r="E5499" t="e">
        <f>IF(VLOOKUP(SALIDA[[#This Row],[CODIGO]],STOCKSANLUIS[],6,FALSE)=0,"PRODUCTO SIN STOCK/UBICACIÓN",VLOOKUP(SALIDA[[#This Row],[CODIGO]],STOCKSANLUIS[],6,FALSE))</f>
        <v>#N/A</v>
      </c>
      <c r="F5499" t="e">
        <f>SALIDA[[#This Row],[CANTIDAD]]/SALIDA[[#This Row],[UND MEDIDA]]</f>
        <v>#N/A</v>
      </c>
      <c r="G5499" t="e">
        <f>VLOOKUP(SALIDA[[#This Row],[CODIGO]],FAMILIAS[],4,FALSE)</f>
        <v>#N/A</v>
      </c>
      <c r="H5499" s="10" t="e">
        <f>IF(VLOOKUP(SALIDA[[#This Row],[CODIGO]],STOCKSANLUIS[],7,FALSE)=0,"PRODUCTO SIN STOCK/UBICACIÓN",VLOOKUP(SALIDA[[#This Row],[CODIGO]],STOCKSANLUIS[],7,FALSE))</f>
        <v>#N/A</v>
      </c>
      <c r="I5499" s="10"/>
      <c r="J5499" t="e">
        <f>SALIDA[[#This Row],[CODIGO]]&amp;"       "&amp;SALIDA[[#This Row],[FAMILIA]]</f>
        <v>#N/A</v>
      </c>
      <c r="K5499" t="e">
        <f>VLOOKUP(SALIDA[[#This Row],[CODIGO]],STOCK_STARSOFT[],5,FALSE)</f>
        <v>#N/A</v>
      </c>
      <c r="L5499" t="e">
        <f>SALIDA[[#This Row],[CANTIDAD]]*SALIDA[[#This Row],[PRECIO UND]]</f>
        <v>#N/A</v>
      </c>
    </row>
    <row r="5500" spans="1:12" x14ac:dyDescent="0.25">
      <c r="A5500" s="6"/>
      <c r="B5500" s="100" t="e">
        <f>VLOOKUP(SALIDA[[#This Row],[CODIGO]],STOCKSANLUIS[],2,FALSE)</f>
        <v>#N/A</v>
      </c>
      <c r="C5500" s="153"/>
      <c r="E5500" t="e">
        <f>IF(VLOOKUP(SALIDA[[#This Row],[CODIGO]],STOCKSANLUIS[],6,FALSE)=0,"PRODUCTO SIN STOCK/UBICACIÓN",VLOOKUP(SALIDA[[#This Row],[CODIGO]],STOCKSANLUIS[],6,FALSE))</f>
        <v>#N/A</v>
      </c>
      <c r="F5500" t="e">
        <f>SALIDA[[#This Row],[CANTIDAD]]/SALIDA[[#This Row],[UND MEDIDA]]</f>
        <v>#N/A</v>
      </c>
      <c r="G5500" t="e">
        <f>VLOOKUP(SALIDA[[#This Row],[CODIGO]],FAMILIAS[],4,FALSE)</f>
        <v>#N/A</v>
      </c>
      <c r="H5500" s="10" t="e">
        <f>IF(VLOOKUP(SALIDA[[#This Row],[CODIGO]],STOCKSANLUIS[],7,FALSE)=0,"PRODUCTO SIN STOCK/UBICACIÓN",VLOOKUP(SALIDA[[#This Row],[CODIGO]],STOCKSANLUIS[],7,FALSE))</f>
        <v>#N/A</v>
      </c>
      <c r="I5500" s="10"/>
      <c r="J5500" t="e">
        <f>SALIDA[[#This Row],[CODIGO]]&amp;"       "&amp;SALIDA[[#This Row],[FAMILIA]]</f>
        <v>#N/A</v>
      </c>
      <c r="K5500" t="e">
        <f>VLOOKUP(SALIDA[[#This Row],[CODIGO]],STOCK_STARSOFT[],5,FALSE)</f>
        <v>#N/A</v>
      </c>
      <c r="L5500" t="e">
        <f>SALIDA[[#This Row],[CANTIDAD]]*SALIDA[[#This Row],[PRECIO UND]]</f>
        <v>#N/A</v>
      </c>
    </row>
    <row r="5501" spans="1:12" x14ac:dyDescent="0.25">
      <c r="A5501" s="6"/>
      <c r="B5501" s="100" t="e">
        <f>VLOOKUP(SALIDA[[#This Row],[CODIGO]],STOCKSANLUIS[],2,FALSE)</f>
        <v>#N/A</v>
      </c>
      <c r="C5501" s="153"/>
      <c r="E5501" t="e">
        <f>IF(VLOOKUP(SALIDA[[#This Row],[CODIGO]],STOCKSANLUIS[],6,FALSE)=0,"PRODUCTO SIN STOCK/UBICACIÓN",VLOOKUP(SALIDA[[#This Row],[CODIGO]],STOCKSANLUIS[],6,FALSE))</f>
        <v>#N/A</v>
      </c>
      <c r="F5501" t="e">
        <f>SALIDA[[#This Row],[CANTIDAD]]/SALIDA[[#This Row],[UND MEDIDA]]</f>
        <v>#N/A</v>
      </c>
      <c r="G5501" t="e">
        <f>VLOOKUP(SALIDA[[#This Row],[CODIGO]],FAMILIAS[],4,FALSE)</f>
        <v>#N/A</v>
      </c>
      <c r="H5501" s="10" t="e">
        <f>IF(VLOOKUP(SALIDA[[#This Row],[CODIGO]],STOCKSANLUIS[],7,FALSE)=0,"PRODUCTO SIN STOCK/UBICACIÓN",VLOOKUP(SALIDA[[#This Row],[CODIGO]],STOCKSANLUIS[],7,FALSE))</f>
        <v>#N/A</v>
      </c>
      <c r="I5501" s="10"/>
      <c r="J5501" t="e">
        <f>SALIDA[[#This Row],[CODIGO]]&amp;"       "&amp;SALIDA[[#This Row],[FAMILIA]]</f>
        <v>#N/A</v>
      </c>
      <c r="K5501" t="e">
        <f>VLOOKUP(SALIDA[[#This Row],[CODIGO]],STOCK_STARSOFT[],5,FALSE)</f>
        <v>#N/A</v>
      </c>
      <c r="L5501" t="e">
        <f>SALIDA[[#This Row],[CANTIDAD]]*SALIDA[[#This Row],[PRECIO UND]]</f>
        <v>#N/A</v>
      </c>
    </row>
    <row r="5502" spans="1:12" x14ac:dyDescent="0.25">
      <c r="A5502" s="6"/>
      <c r="B5502" s="100" t="e">
        <f>VLOOKUP(SALIDA[[#This Row],[CODIGO]],STOCKSANLUIS[],2,FALSE)</f>
        <v>#N/A</v>
      </c>
      <c r="C5502" s="153"/>
      <c r="E5502" t="e">
        <f>IF(VLOOKUP(SALIDA[[#This Row],[CODIGO]],STOCKSANLUIS[],6,FALSE)=0,"PRODUCTO SIN STOCK/UBICACIÓN",VLOOKUP(SALIDA[[#This Row],[CODIGO]],STOCKSANLUIS[],6,FALSE))</f>
        <v>#N/A</v>
      </c>
      <c r="F5502" t="e">
        <f>SALIDA[[#This Row],[CANTIDAD]]/SALIDA[[#This Row],[UND MEDIDA]]</f>
        <v>#N/A</v>
      </c>
      <c r="G5502" t="e">
        <f>VLOOKUP(SALIDA[[#This Row],[CODIGO]],FAMILIAS[],4,FALSE)</f>
        <v>#N/A</v>
      </c>
      <c r="H5502" s="10" t="e">
        <f>IF(VLOOKUP(SALIDA[[#This Row],[CODIGO]],STOCKSANLUIS[],7,FALSE)=0,"PRODUCTO SIN STOCK/UBICACIÓN",VLOOKUP(SALIDA[[#This Row],[CODIGO]],STOCKSANLUIS[],7,FALSE))</f>
        <v>#N/A</v>
      </c>
      <c r="I5502" s="10"/>
      <c r="J5502" t="e">
        <f>SALIDA[[#This Row],[CODIGO]]&amp;"       "&amp;SALIDA[[#This Row],[FAMILIA]]</f>
        <v>#N/A</v>
      </c>
      <c r="K5502" t="e">
        <f>VLOOKUP(SALIDA[[#This Row],[CODIGO]],STOCK_STARSOFT[],5,FALSE)</f>
        <v>#N/A</v>
      </c>
      <c r="L5502" t="e">
        <f>SALIDA[[#This Row],[CANTIDAD]]*SALIDA[[#This Row],[PRECIO UND]]</f>
        <v>#N/A</v>
      </c>
    </row>
    <row r="5503" spans="1:12" x14ac:dyDescent="0.25">
      <c r="A5503" s="6"/>
      <c r="B5503" s="100" t="e">
        <f>VLOOKUP(SALIDA[[#This Row],[CODIGO]],STOCKSANLUIS[],2,FALSE)</f>
        <v>#N/A</v>
      </c>
      <c r="C5503" s="153"/>
      <c r="E5503" t="e">
        <f>IF(VLOOKUP(SALIDA[[#This Row],[CODIGO]],STOCKSANLUIS[],6,FALSE)=0,"PRODUCTO SIN STOCK/UBICACIÓN",VLOOKUP(SALIDA[[#This Row],[CODIGO]],STOCKSANLUIS[],6,FALSE))</f>
        <v>#N/A</v>
      </c>
      <c r="F5503" t="e">
        <f>SALIDA[[#This Row],[CANTIDAD]]/SALIDA[[#This Row],[UND MEDIDA]]</f>
        <v>#N/A</v>
      </c>
      <c r="G5503" t="e">
        <f>VLOOKUP(SALIDA[[#This Row],[CODIGO]],FAMILIAS[],4,FALSE)</f>
        <v>#N/A</v>
      </c>
      <c r="H5503" s="10" t="e">
        <f>IF(VLOOKUP(SALIDA[[#This Row],[CODIGO]],STOCKSANLUIS[],7,FALSE)=0,"PRODUCTO SIN STOCK/UBICACIÓN",VLOOKUP(SALIDA[[#This Row],[CODIGO]],STOCKSANLUIS[],7,FALSE))</f>
        <v>#N/A</v>
      </c>
      <c r="I5503" s="10"/>
      <c r="J5503" t="e">
        <f>SALIDA[[#This Row],[CODIGO]]&amp;"       "&amp;SALIDA[[#This Row],[FAMILIA]]</f>
        <v>#N/A</v>
      </c>
      <c r="K5503" t="e">
        <f>VLOOKUP(SALIDA[[#This Row],[CODIGO]],STOCK_STARSOFT[],5,FALSE)</f>
        <v>#N/A</v>
      </c>
      <c r="L5503" t="e">
        <f>SALIDA[[#This Row],[CANTIDAD]]*SALIDA[[#This Row],[PRECIO UND]]</f>
        <v>#N/A</v>
      </c>
    </row>
    <row r="5504" spans="1:12" x14ac:dyDescent="0.25">
      <c r="A5504" s="6"/>
      <c r="B5504" s="100" t="e">
        <f>VLOOKUP(SALIDA[[#This Row],[CODIGO]],STOCKSANLUIS[],2,FALSE)</f>
        <v>#N/A</v>
      </c>
      <c r="C5504" s="153"/>
      <c r="E5504" t="e">
        <f>IF(VLOOKUP(SALIDA[[#This Row],[CODIGO]],STOCKSANLUIS[],6,FALSE)=0,"PRODUCTO SIN STOCK/UBICACIÓN",VLOOKUP(SALIDA[[#This Row],[CODIGO]],STOCKSANLUIS[],6,FALSE))</f>
        <v>#N/A</v>
      </c>
      <c r="F5504" t="e">
        <f>SALIDA[[#This Row],[CANTIDAD]]/SALIDA[[#This Row],[UND MEDIDA]]</f>
        <v>#N/A</v>
      </c>
      <c r="G5504" t="e">
        <f>VLOOKUP(SALIDA[[#This Row],[CODIGO]],FAMILIAS[],4,FALSE)</f>
        <v>#N/A</v>
      </c>
      <c r="H5504" s="10" t="e">
        <f>IF(VLOOKUP(SALIDA[[#This Row],[CODIGO]],STOCKSANLUIS[],7,FALSE)=0,"PRODUCTO SIN STOCK/UBICACIÓN",VLOOKUP(SALIDA[[#This Row],[CODIGO]],STOCKSANLUIS[],7,FALSE))</f>
        <v>#N/A</v>
      </c>
      <c r="I5504" s="10"/>
      <c r="J5504" t="e">
        <f>SALIDA[[#This Row],[CODIGO]]&amp;"       "&amp;SALIDA[[#This Row],[FAMILIA]]</f>
        <v>#N/A</v>
      </c>
      <c r="K5504" t="e">
        <f>VLOOKUP(SALIDA[[#This Row],[CODIGO]],STOCK_STARSOFT[],5,FALSE)</f>
        <v>#N/A</v>
      </c>
      <c r="L5504" t="e">
        <f>SALIDA[[#This Row],[CANTIDAD]]*SALIDA[[#This Row],[PRECIO UND]]</f>
        <v>#N/A</v>
      </c>
    </row>
    <row r="5505" spans="1:12" x14ac:dyDescent="0.25">
      <c r="A5505" s="6"/>
      <c r="B5505" s="100" t="e">
        <f>VLOOKUP(SALIDA[[#This Row],[CODIGO]],STOCKSANLUIS[],2,FALSE)</f>
        <v>#N/A</v>
      </c>
      <c r="C5505" s="153"/>
      <c r="E5505" t="e">
        <f>IF(VLOOKUP(SALIDA[[#This Row],[CODIGO]],STOCKSANLUIS[],6,FALSE)=0,"PRODUCTO SIN STOCK/UBICACIÓN",VLOOKUP(SALIDA[[#This Row],[CODIGO]],STOCKSANLUIS[],6,FALSE))</f>
        <v>#N/A</v>
      </c>
      <c r="F5505" t="e">
        <f>SALIDA[[#This Row],[CANTIDAD]]/SALIDA[[#This Row],[UND MEDIDA]]</f>
        <v>#N/A</v>
      </c>
      <c r="G5505" t="e">
        <f>VLOOKUP(SALIDA[[#This Row],[CODIGO]],FAMILIAS[],4,FALSE)</f>
        <v>#N/A</v>
      </c>
      <c r="H5505" s="10" t="e">
        <f>IF(VLOOKUP(SALIDA[[#This Row],[CODIGO]],STOCKSANLUIS[],7,FALSE)=0,"PRODUCTO SIN STOCK/UBICACIÓN",VLOOKUP(SALIDA[[#This Row],[CODIGO]],STOCKSANLUIS[],7,FALSE))</f>
        <v>#N/A</v>
      </c>
      <c r="I5505" s="10"/>
      <c r="J5505" t="e">
        <f>SALIDA[[#This Row],[CODIGO]]&amp;"       "&amp;SALIDA[[#This Row],[FAMILIA]]</f>
        <v>#N/A</v>
      </c>
      <c r="K5505" t="e">
        <f>VLOOKUP(SALIDA[[#This Row],[CODIGO]],STOCK_STARSOFT[],5,FALSE)</f>
        <v>#N/A</v>
      </c>
      <c r="L5505" t="e">
        <f>SALIDA[[#This Row],[CANTIDAD]]*SALIDA[[#This Row],[PRECIO UND]]</f>
        <v>#N/A</v>
      </c>
    </row>
    <row r="5506" spans="1:12" x14ac:dyDescent="0.25">
      <c r="A5506" s="6"/>
      <c r="B5506" s="100" t="e">
        <f>VLOOKUP(SALIDA[[#This Row],[CODIGO]],STOCKSANLUIS[],2,FALSE)</f>
        <v>#N/A</v>
      </c>
      <c r="C5506" s="153"/>
      <c r="E5506" t="e">
        <f>IF(VLOOKUP(SALIDA[[#This Row],[CODIGO]],STOCKSANLUIS[],6,FALSE)=0,"PRODUCTO SIN STOCK/UBICACIÓN",VLOOKUP(SALIDA[[#This Row],[CODIGO]],STOCKSANLUIS[],6,FALSE))</f>
        <v>#N/A</v>
      </c>
      <c r="F5506" t="e">
        <f>SALIDA[[#This Row],[CANTIDAD]]/SALIDA[[#This Row],[UND MEDIDA]]</f>
        <v>#N/A</v>
      </c>
      <c r="G5506" t="e">
        <f>VLOOKUP(SALIDA[[#This Row],[CODIGO]],FAMILIAS[],4,FALSE)</f>
        <v>#N/A</v>
      </c>
      <c r="H5506" s="10" t="e">
        <f>IF(VLOOKUP(SALIDA[[#This Row],[CODIGO]],STOCKSANLUIS[],7,FALSE)=0,"PRODUCTO SIN STOCK/UBICACIÓN",VLOOKUP(SALIDA[[#This Row],[CODIGO]],STOCKSANLUIS[],7,FALSE))</f>
        <v>#N/A</v>
      </c>
      <c r="I5506" s="10"/>
      <c r="J5506" t="e">
        <f>SALIDA[[#This Row],[CODIGO]]&amp;"       "&amp;SALIDA[[#This Row],[FAMILIA]]</f>
        <v>#N/A</v>
      </c>
      <c r="K5506" t="e">
        <f>VLOOKUP(SALIDA[[#This Row],[CODIGO]],STOCK_STARSOFT[],5,FALSE)</f>
        <v>#N/A</v>
      </c>
      <c r="L5506" t="e">
        <f>SALIDA[[#This Row],[CANTIDAD]]*SALIDA[[#This Row],[PRECIO UND]]</f>
        <v>#N/A</v>
      </c>
    </row>
    <row r="5507" spans="1:12" x14ac:dyDescent="0.25">
      <c r="A5507" s="6"/>
      <c r="B5507" s="100" t="e">
        <f>VLOOKUP(SALIDA[[#This Row],[CODIGO]],STOCKSANLUIS[],2,FALSE)</f>
        <v>#N/A</v>
      </c>
      <c r="C5507" s="153"/>
      <c r="E5507" t="e">
        <f>IF(VLOOKUP(SALIDA[[#This Row],[CODIGO]],STOCKSANLUIS[],6,FALSE)=0,"PRODUCTO SIN STOCK/UBICACIÓN",VLOOKUP(SALIDA[[#This Row],[CODIGO]],STOCKSANLUIS[],6,FALSE))</f>
        <v>#N/A</v>
      </c>
      <c r="F5507" t="e">
        <f>SALIDA[[#This Row],[CANTIDAD]]/SALIDA[[#This Row],[UND MEDIDA]]</f>
        <v>#N/A</v>
      </c>
      <c r="G5507" t="e">
        <f>VLOOKUP(SALIDA[[#This Row],[CODIGO]],FAMILIAS[],4,FALSE)</f>
        <v>#N/A</v>
      </c>
      <c r="H5507" s="10" t="e">
        <f>IF(VLOOKUP(SALIDA[[#This Row],[CODIGO]],STOCKSANLUIS[],7,FALSE)=0,"PRODUCTO SIN STOCK/UBICACIÓN",VLOOKUP(SALIDA[[#This Row],[CODIGO]],STOCKSANLUIS[],7,FALSE))</f>
        <v>#N/A</v>
      </c>
      <c r="I5507" s="10"/>
      <c r="J5507" t="e">
        <f>SALIDA[[#This Row],[CODIGO]]&amp;"       "&amp;SALIDA[[#This Row],[FAMILIA]]</f>
        <v>#N/A</v>
      </c>
      <c r="K5507" t="e">
        <f>VLOOKUP(SALIDA[[#This Row],[CODIGO]],STOCK_STARSOFT[],5,FALSE)</f>
        <v>#N/A</v>
      </c>
      <c r="L5507" t="e">
        <f>SALIDA[[#This Row],[CANTIDAD]]*SALIDA[[#This Row],[PRECIO UND]]</f>
        <v>#N/A</v>
      </c>
    </row>
    <row r="5508" spans="1:12" x14ac:dyDescent="0.25">
      <c r="A5508" s="6"/>
      <c r="B5508" s="100" t="e">
        <f>VLOOKUP(SALIDA[[#This Row],[CODIGO]],STOCKSANLUIS[],2,FALSE)</f>
        <v>#N/A</v>
      </c>
      <c r="C5508" s="153"/>
      <c r="E5508" t="e">
        <f>IF(VLOOKUP(SALIDA[[#This Row],[CODIGO]],STOCKSANLUIS[],6,FALSE)=0,"PRODUCTO SIN STOCK/UBICACIÓN",VLOOKUP(SALIDA[[#This Row],[CODIGO]],STOCKSANLUIS[],6,FALSE))</f>
        <v>#N/A</v>
      </c>
      <c r="F5508" t="e">
        <f>SALIDA[[#This Row],[CANTIDAD]]/SALIDA[[#This Row],[UND MEDIDA]]</f>
        <v>#N/A</v>
      </c>
      <c r="G5508" t="e">
        <f>VLOOKUP(SALIDA[[#This Row],[CODIGO]],FAMILIAS[],4,FALSE)</f>
        <v>#N/A</v>
      </c>
      <c r="H5508" s="10" t="e">
        <f>IF(VLOOKUP(SALIDA[[#This Row],[CODIGO]],STOCKSANLUIS[],7,FALSE)=0,"PRODUCTO SIN STOCK/UBICACIÓN",VLOOKUP(SALIDA[[#This Row],[CODIGO]],STOCKSANLUIS[],7,FALSE))</f>
        <v>#N/A</v>
      </c>
      <c r="I5508" s="10"/>
      <c r="J5508" t="e">
        <f>SALIDA[[#This Row],[CODIGO]]&amp;"       "&amp;SALIDA[[#This Row],[FAMILIA]]</f>
        <v>#N/A</v>
      </c>
      <c r="K5508" t="e">
        <f>VLOOKUP(SALIDA[[#This Row],[CODIGO]],STOCK_STARSOFT[],5,FALSE)</f>
        <v>#N/A</v>
      </c>
      <c r="L5508" t="e">
        <f>SALIDA[[#This Row],[CANTIDAD]]*SALIDA[[#This Row],[PRECIO UND]]</f>
        <v>#N/A</v>
      </c>
    </row>
    <row r="5509" spans="1:12" x14ac:dyDescent="0.25">
      <c r="A5509" s="6"/>
      <c r="B5509" s="100" t="e">
        <f>VLOOKUP(SALIDA[[#This Row],[CODIGO]],STOCKSANLUIS[],2,FALSE)</f>
        <v>#N/A</v>
      </c>
      <c r="C5509" s="153"/>
      <c r="E5509" t="e">
        <f>IF(VLOOKUP(SALIDA[[#This Row],[CODIGO]],STOCKSANLUIS[],6,FALSE)=0,"PRODUCTO SIN STOCK/UBICACIÓN",VLOOKUP(SALIDA[[#This Row],[CODIGO]],STOCKSANLUIS[],6,FALSE))</f>
        <v>#N/A</v>
      </c>
      <c r="F5509" t="e">
        <f>SALIDA[[#This Row],[CANTIDAD]]/SALIDA[[#This Row],[UND MEDIDA]]</f>
        <v>#N/A</v>
      </c>
      <c r="G5509" t="e">
        <f>VLOOKUP(SALIDA[[#This Row],[CODIGO]],FAMILIAS[],4,FALSE)</f>
        <v>#N/A</v>
      </c>
      <c r="H5509" s="10" t="e">
        <f>IF(VLOOKUP(SALIDA[[#This Row],[CODIGO]],STOCKSANLUIS[],7,FALSE)=0,"PRODUCTO SIN STOCK/UBICACIÓN",VLOOKUP(SALIDA[[#This Row],[CODIGO]],STOCKSANLUIS[],7,FALSE))</f>
        <v>#N/A</v>
      </c>
      <c r="I5509" s="10"/>
      <c r="J5509" t="e">
        <f>SALIDA[[#This Row],[CODIGO]]&amp;"       "&amp;SALIDA[[#This Row],[FAMILIA]]</f>
        <v>#N/A</v>
      </c>
      <c r="K5509" t="e">
        <f>VLOOKUP(SALIDA[[#This Row],[CODIGO]],STOCK_STARSOFT[],5,FALSE)</f>
        <v>#N/A</v>
      </c>
      <c r="L5509" t="e">
        <f>SALIDA[[#This Row],[CANTIDAD]]*SALIDA[[#This Row],[PRECIO UND]]</f>
        <v>#N/A</v>
      </c>
    </row>
    <row r="5510" spans="1:12" x14ac:dyDescent="0.25">
      <c r="A5510" s="6"/>
      <c r="B5510" s="100" t="e">
        <f>VLOOKUP(SALIDA[[#This Row],[CODIGO]],STOCKSANLUIS[],2,FALSE)</f>
        <v>#N/A</v>
      </c>
      <c r="C5510" s="153"/>
      <c r="E5510" t="e">
        <f>IF(VLOOKUP(SALIDA[[#This Row],[CODIGO]],STOCKSANLUIS[],6,FALSE)=0,"PRODUCTO SIN STOCK/UBICACIÓN",VLOOKUP(SALIDA[[#This Row],[CODIGO]],STOCKSANLUIS[],6,FALSE))</f>
        <v>#N/A</v>
      </c>
      <c r="F5510" t="e">
        <f>SALIDA[[#This Row],[CANTIDAD]]/SALIDA[[#This Row],[UND MEDIDA]]</f>
        <v>#N/A</v>
      </c>
      <c r="G5510" t="e">
        <f>VLOOKUP(SALIDA[[#This Row],[CODIGO]],FAMILIAS[],4,FALSE)</f>
        <v>#N/A</v>
      </c>
      <c r="H5510" s="10" t="e">
        <f>IF(VLOOKUP(SALIDA[[#This Row],[CODIGO]],STOCKSANLUIS[],7,FALSE)=0,"PRODUCTO SIN STOCK/UBICACIÓN",VLOOKUP(SALIDA[[#This Row],[CODIGO]],STOCKSANLUIS[],7,FALSE))</f>
        <v>#N/A</v>
      </c>
      <c r="I5510" s="10"/>
      <c r="J5510" t="e">
        <f>SALIDA[[#This Row],[CODIGO]]&amp;"       "&amp;SALIDA[[#This Row],[FAMILIA]]</f>
        <v>#N/A</v>
      </c>
      <c r="K5510" t="e">
        <f>VLOOKUP(SALIDA[[#This Row],[CODIGO]],STOCK_STARSOFT[],5,FALSE)</f>
        <v>#N/A</v>
      </c>
      <c r="L5510" t="e">
        <f>SALIDA[[#This Row],[CANTIDAD]]*SALIDA[[#This Row],[PRECIO UND]]</f>
        <v>#N/A</v>
      </c>
    </row>
    <row r="5511" spans="1:12" x14ac:dyDescent="0.25">
      <c r="A5511" s="6"/>
      <c r="B5511" s="100" t="e">
        <f>VLOOKUP(SALIDA[[#This Row],[CODIGO]],STOCKSANLUIS[],2,FALSE)</f>
        <v>#N/A</v>
      </c>
      <c r="C5511" s="153"/>
      <c r="E5511" t="e">
        <f>IF(VLOOKUP(SALIDA[[#This Row],[CODIGO]],STOCKSANLUIS[],6,FALSE)=0,"PRODUCTO SIN STOCK/UBICACIÓN",VLOOKUP(SALIDA[[#This Row],[CODIGO]],STOCKSANLUIS[],6,FALSE))</f>
        <v>#N/A</v>
      </c>
      <c r="F5511" t="e">
        <f>SALIDA[[#This Row],[CANTIDAD]]/SALIDA[[#This Row],[UND MEDIDA]]</f>
        <v>#N/A</v>
      </c>
      <c r="G5511" t="e">
        <f>VLOOKUP(SALIDA[[#This Row],[CODIGO]],FAMILIAS[],4,FALSE)</f>
        <v>#N/A</v>
      </c>
      <c r="H5511" s="10" t="e">
        <f>IF(VLOOKUP(SALIDA[[#This Row],[CODIGO]],STOCKSANLUIS[],7,FALSE)=0,"PRODUCTO SIN STOCK/UBICACIÓN",VLOOKUP(SALIDA[[#This Row],[CODIGO]],STOCKSANLUIS[],7,FALSE))</f>
        <v>#N/A</v>
      </c>
      <c r="I5511" s="10"/>
      <c r="J5511" t="e">
        <f>SALIDA[[#This Row],[CODIGO]]&amp;"       "&amp;SALIDA[[#This Row],[FAMILIA]]</f>
        <v>#N/A</v>
      </c>
      <c r="K5511" t="e">
        <f>VLOOKUP(SALIDA[[#This Row],[CODIGO]],STOCK_STARSOFT[],5,FALSE)</f>
        <v>#N/A</v>
      </c>
      <c r="L5511" t="e">
        <f>SALIDA[[#This Row],[CANTIDAD]]*SALIDA[[#This Row],[PRECIO UND]]</f>
        <v>#N/A</v>
      </c>
    </row>
    <row r="5512" spans="1:12" x14ac:dyDescent="0.25">
      <c r="A5512" s="6"/>
      <c r="B5512" s="100" t="e">
        <f>VLOOKUP(SALIDA[[#This Row],[CODIGO]],STOCKSANLUIS[],2,FALSE)</f>
        <v>#N/A</v>
      </c>
      <c r="C5512" s="153"/>
      <c r="E5512" t="e">
        <f>IF(VLOOKUP(SALIDA[[#This Row],[CODIGO]],STOCKSANLUIS[],6,FALSE)=0,"PRODUCTO SIN STOCK/UBICACIÓN",VLOOKUP(SALIDA[[#This Row],[CODIGO]],STOCKSANLUIS[],6,FALSE))</f>
        <v>#N/A</v>
      </c>
      <c r="F5512" t="e">
        <f>SALIDA[[#This Row],[CANTIDAD]]/SALIDA[[#This Row],[UND MEDIDA]]</f>
        <v>#N/A</v>
      </c>
      <c r="G5512" t="e">
        <f>VLOOKUP(SALIDA[[#This Row],[CODIGO]],FAMILIAS[],4,FALSE)</f>
        <v>#N/A</v>
      </c>
      <c r="H5512" s="10" t="e">
        <f>IF(VLOOKUP(SALIDA[[#This Row],[CODIGO]],STOCKSANLUIS[],7,FALSE)=0,"PRODUCTO SIN STOCK/UBICACIÓN",VLOOKUP(SALIDA[[#This Row],[CODIGO]],STOCKSANLUIS[],7,FALSE))</f>
        <v>#N/A</v>
      </c>
      <c r="I5512" s="10"/>
      <c r="J5512" t="e">
        <f>SALIDA[[#This Row],[CODIGO]]&amp;"       "&amp;SALIDA[[#This Row],[FAMILIA]]</f>
        <v>#N/A</v>
      </c>
      <c r="K5512" t="e">
        <f>VLOOKUP(SALIDA[[#This Row],[CODIGO]],STOCK_STARSOFT[],5,FALSE)</f>
        <v>#N/A</v>
      </c>
      <c r="L5512" t="e">
        <f>SALIDA[[#This Row],[CANTIDAD]]*SALIDA[[#This Row],[PRECIO UND]]</f>
        <v>#N/A</v>
      </c>
    </row>
    <row r="5513" spans="1:12" x14ac:dyDescent="0.25">
      <c r="A5513" s="6"/>
      <c r="B5513" s="100" t="e">
        <f>VLOOKUP(SALIDA[[#This Row],[CODIGO]],STOCKSANLUIS[],2,FALSE)</f>
        <v>#N/A</v>
      </c>
      <c r="C5513" s="153"/>
      <c r="E5513" t="e">
        <f>IF(VLOOKUP(SALIDA[[#This Row],[CODIGO]],STOCKSANLUIS[],6,FALSE)=0,"PRODUCTO SIN STOCK/UBICACIÓN",VLOOKUP(SALIDA[[#This Row],[CODIGO]],STOCKSANLUIS[],6,FALSE))</f>
        <v>#N/A</v>
      </c>
      <c r="F5513" t="e">
        <f>SALIDA[[#This Row],[CANTIDAD]]/SALIDA[[#This Row],[UND MEDIDA]]</f>
        <v>#N/A</v>
      </c>
      <c r="G5513" t="e">
        <f>VLOOKUP(SALIDA[[#This Row],[CODIGO]],FAMILIAS[],4,FALSE)</f>
        <v>#N/A</v>
      </c>
      <c r="H5513" s="10" t="e">
        <f>IF(VLOOKUP(SALIDA[[#This Row],[CODIGO]],STOCKSANLUIS[],7,FALSE)=0,"PRODUCTO SIN STOCK/UBICACIÓN",VLOOKUP(SALIDA[[#This Row],[CODIGO]],STOCKSANLUIS[],7,FALSE))</f>
        <v>#N/A</v>
      </c>
      <c r="I5513" s="10"/>
      <c r="J5513" t="e">
        <f>SALIDA[[#This Row],[CODIGO]]&amp;"       "&amp;SALIDA[[#This Row],[FAMILIA]]</f>
        <v>#N/A</v>
      </c>
      <c r="K5513" t="e">
        <f>VLOOKUP(SALIDA[[#This Row],[CODIGO]],STOCK_STARSOFT[],5,FALSE)</f>
        <v>#N/A</v>
      </c>
      <c r="L5513" t="e">
        <f>SALIDA[[#This Row],[CANTIDAD]]*SALIDA[[#This Row],[PRECIO UND]]</f>
        <v>#N/A</v>
      </c>
    </row>
    <row r="5514" spans="1:12" x14ac:dyDescent="0.25">
      <c r="A5514" s="6"/>
      <c r="B5514" s="100" t="e">
        <f>VLOOKUP(SALIDA[[#This Row],[CODIGO]],STOCKSANLUIS[],2,FALSE)</f>
        <v>#N/A</v>
      </c>
      <c r="C5514" s="153"/>
      <c r="E5514" t="e">
        <f>IF(VLOOKUP(SALIDA[[#This Row],[CODIGO]],STOCKSANLUIS[],6,FALSE)=0,"PRODUCTO SIN STOCK/UBICACIÓN",VLOOKUP(SALIDA[[#This Row],[CODIGO]],STOCKSANLUIS[],6,FALSE))</f>
        <v>#N/A</v>
      </c>
      <c r="F5514" t="e">
        <f>SALIDA[[#This Row],[CANTIDAD]]/SALIDA[[#This Row],[UND MEDIDA]]</f>
        <v>#N/A</v>
      </c>
      <c r="G5514" t="e">
        <f>VLOOKUP(SALIDA[[#This Row],[CODIGO]],FAMILIAS[],4,FALSE)</f>
        <v>#N/A</v>
      </c>
      <c r="H5514" s="10" t="e">
        <f>IF(VLOOKUP(SALIDA[[#This Row],[CODIGO]],STOCKSANLUIS[],7,FALSE)=0,"PRODUCTO SIN STOCK/UBICACIÓN",VLOOKUP(SALIDA[[#This Row],[CODIGO]],STOCKSANLUIS[],7,FALSE))</f>
        <v>#N/A</v>
      </c>
      <c r="I5514" s="10"/>
      <c r="J5514" t="e">
        <f>SALIDA[[#This Row],[CODIGO]]&amp;"       "&amp;SALIDA[[#This Row],[FAMILIA]]</f>
        <v>#N/A</v>
      </c>
      <c r="K5514" t="e">
        <f>VLOOKUP(SALIDA[[#This Row],[CODIGO]],STOCK_STARSOFT[],5,FALSE)</f>
        <v>#N/A</v>
      </c>
      <c r="L5514" t="e">
        <f>SALIDA[[#This Row],[CANTIDAD]]*SALIDA[[#This Row],[PRECIO UND]]</f>
        <v>#N/A</v>
      </c>
    </row>
    <row r="5515" spans="1:12" x14ac:dyDescent="0.25">
      <c r="A5515" s="6"/>
      <c r="B5515" s="100" t="e">
        <f>VLOOKUP(SALIDA[[#This Row],[CODIGO]],STOCKSANLUIS[],2,FALSE)</f>
        <v>#N/A</v>
      </c>
      <c r="C5515" s="153"/>
      <c r="E5515" t="e">
        <f>IF(VLOOKUP(SALIDA[[#This Row],[CODIGO]],STOCKSANLUIS[],6,FALSE)=0,"PRODUCTO SIN STOCK/UBICACIÓN",VLOOKUP(SALIDA[[#This Row],[CODIGO]],STOCKSANLUIS[],6,FALSE))</f>
        <v>#N/A</v>
      </c>
      <c r="F5515" t="e">
        <f>SALIDA[[#This Row],[CANTIDAD]]/SALIDA[[#This Row],[UND MEDIDA]]</f>
        <v>#N/A</v>
      </c>
      <c r="G5515" t="e">
        <f>VLOOKUP(SALIDA[[#This Row],[CODIGO]],FAMILIAS[],4,FALSE)</f>
        <v>#N/A</v>
      </c>
      <c r="H5515" s="10" t="e">
        <f>IF(VLOOKUP(SALIDA[[#This Row],[CODIGO]],STOCKSANLUIS[],7,FALSE)=0,"PRODUCTO SIN STOCK/UBICACIÓN",VLOOKUP(SALIDA[[#This Row],[CODIGO]],STOCKSANLUIS[],7,FALSE))</f>
        <v>#N/A</v>
      </c>
      <c r="I5515" s="10"/>
      <c r="J5515" t="e">
        <f>SALIDA[[#This Row],[CODIGO]]&amp;"       "&amp;SALIDA[[#This Row],[FAMILIA]]</f>
        <v>#N/A</v>
      </c>
      <c r="K5515" t="e">
        <f>VLOOKUP(SALIDA[[#This Row],[CODIGO]],STOCK_STARSOFT[],5,FALSE)</f>
        <v>#N/A</v>
      </c>
      <c r="L5515" t="e">
        <f>SALIDA[[#This Row],[CANTIDAD]]*SALIDA[[#This Row],[PRECIO UND]]</f>
        <v>#N/A</v>
      </c>
    </row>
    <row r="5516" spans="1:12" x14ac:dyDescent="0.25">
      <c r="A5516" s="6"/>
      <c r="B5516" s="100" t="e">
        <f>VLOOKUP(SALIDA[[#This Row],[CODIGO]],STOCKSANLUIS[],2,FALSE)</f>
        <v>#N/A</v>
      </c>
      <c r="C5516" s="153"/>
      <c r="E5516" t="e">
        <f>IF(VLOOKUP(SALIDA[[#This Row],[CODIGO]],STOCKSANLUIS[],6,FALSE)=0,"PRODUCTO SIN STOCK/UBICACIÓN",VLOOKUP(SALIDA[[#This Row],[CODIGO]],STOCKSANLUIS[],6,FALSE))</f>
        <v>#N/A</v>
      </c>
      <c r="F5516" t="e">
        <f>SALIDA[[#This Row],[CANTIDAD]]/SALIDA[[#This Row],[UND MEDIDA]]</f>
        <v>#N/A</v>
      </c>
      <c r="G5516" t="e">
        <f>VLOOKUP(SALIDA[[#This Row],[CODIGO]],FAMILIAS[],4,FALSE)</f>
        <v>#N/A</v>
      </c>
      <c r="H5516" s="10" t="e">
        <f>IF(VLOOKUP(SALIDA[[#This Row],[CODIGO]],STOCKSANLUIS[],7,FALSE)=0,"PRODUCTO SIN STOCK/UBICACIÓN",VLOOKUP(SALIDA[[#This Row],[CODIGO]],STOCKSANLUIS[],7,FALSE))</f>
        <v>#N/A</v>
      </c>
      <c r="I5516" s="10"/>
      <c r="J5516" t="e">
        <f>SALIDA[[#This Row],[CODIGO]]&amp;"       "&amp;SALIDA[[#This Row],[FAMILIA]]</f>
        <v>#N/A</v>
      </c>
      <c r="K5516" t="e">
        <f>VLOOKUP(SALIDA[[#This Row],[CODIGO]],STOCK_STARSOFT[],5,FALSE)</f>
        <v>#N/A</v>
      </c>
      <c r="L5516" t="e">
        <f>SALIDA[[#This Row],[CANTIDAD]]*SALIDA[[#This Row],[PRECIO UND]]</f>
        <v>#N/A</v>
      </c>
    </row>
    <row r="5517" spans="1:12" x14ac:dyDescent="0.25">
      <c r="A5517" s="6"/>
      <c r="B5517" s="100" t="e">
        <f>VLOOKUP(SALIDA[[#This Row],[CODIGO]],STOCKSANLUIS[],2,FALSE)</f>
        <v>#N/A</v>
      </c>
      <c r="C5517" s="153"/>
      <c r="E5517" t="e">
        <f>IF(VLOOKUP(SALIDA[[#This Row],[CODIGO]],STOCKSANLUIS[],6,FALSE)=0,"PRODUCTO SIN STOCK/UBICACIÓN",VLOOKUP(SALIDA[[#This Row],[CODIGO]],STOCKSANLUIS[],6,FALSE))</f>
        <v>#N/A</v>
      </c>
      <c r="F5517" t="e">
        <f>SALIDA[[#This Row],[CANTIDAD]]/SALIDA[[#This Row],[UND MEDIDA]]</f>
        <v>#N/A</v>
      </c>
      <c r="G5517" t="e">
        <f>VLOOKUP(SALIDA[[#This Row],[CODIGO]],FAMILIAS[],4,FALSE)</f>
        <v>#N/A</v>
      </c>
      <c r="H5517" s="10" t="e">
        <f>IF(VLOOKUP(SALIDA[[#This Row],[CODIGO]],STOCKSANLUIS[],7,FALSE)=0,"PRODUCTO SIN STOCK/UBICACIÓN",VLOOKUP(SALIDA[[#This Row],[CODIGO]],STOCKSANLUIS[],7,FALSE))</f>
        <v>#N/A</v>
      </c>
      <c r="I5517" s="10"/>
      <c r="J5517" t="e">
        <f>SALIDA[[#This Row],[CODIGO]]&amp;"       "&amp;SALIDA[[#This Row],[FAMILIA]]</f>
        <v>#N/A</v>
      </c>
      <c r="K5517" t="e">
        <f>VLOOKUP(SALIDA[[#This Row],[CODIGO]],STOCK_STARSOFT[],5,FALSE)</f>
        <v>#N/A</v>
      </c>
      <c r="L5517" t="e">
        <f>SALIDA[[#This Row],[CANTIDAD]]*SALIDA[[#This Row],[PRECIO UND]]</f>
        <v>#N/A</v>
      </c>
    </row>
    <row r="5518" spans="1:12" x14ac:dyDescent="0.25">
      <c r="A5518" s="6"/>
      <c r="B5518" s="100" t="e">
        <f>VLOOKUP(SALIDA[[#This Row],[CODIGO]],STOCKSANLUIS[],2,FALSE)</f>
        <v>#N/A</v>
      </c>
      <c r="C5518" s="153"/>
      <c r="E5518" t="e">
        <f>IF(VLOOKUP(SALIDA[[#This Row],[CODIGO]],STOCKSANLUIS[],6,FALSE)=0,"PRODUCTO SIN STOCK/UBICACIÓN",VLOOKUP(SALIDA[[#This Row],[CODIGO]],STOCKSANLUIS[],6,FALSE))</f>
        <v>#N/A</v>
      </c>
      <c r="F5518" t="e">
        <f>SALIDA[[#This Row],[CANTIDAD]]/SALIDA[[#This Row],[UND MEDIDA]]</f>
        <v>#N/A</v>
      </c>
      <c r="G5518" t="e">
        <f>VLOOKUP(SALIDA[[#This Row],[CODIGO]],FAMILIAS[],4,FALSE)</f>
        <v>#N/A</v>
      </c>
      <c r="H5518" s="10" t="e">
        <f>IF(VLOOKUP(SALIDA[[#This Row],[CODIGO]],STOCKSANLUIS[],7,FALSE)=0,"PRODUCTO SIN STOCK/UBICACIÓN",VLOOKUP(SALIDA[[#This Row],[CODIGO]],STOCKSANLUIS[],7,FALSE))</f>
        <v>#N/A</v>
      </c>
      <c r="I5518" s="10"/>
      <c r="J5518" t="e">
        <f>SALIDA[[#This Row],[CODIGO]]&amp;"       "&amp;SALIDA[[#This Row],[FAMILIA]]</f>
        <v>#N/A</v>
      </c>
      <c r="K5518" t="e">
        <f>VLOOKUP(SALIDA[[#This Row],[CODIGO]],STOCK_STARSOFT[],5,FALSE)</f>
        <v>#N/A</v>
      </c>
      <c r="L5518" t="e">
        <f>SALIDA[[#This Row],[CANTIDAD]]*SALIDA[[#This Row],[PRECIO UND]]</f>
        <v>#N/A</v>
      </c>
    </row>
    <row r="5519" spans="1:12" x14ac:dyDescent="0.25">
      <c r="A5519" s="6"/>
      <c r="B5519" s="100" t="e">
        <f>VLOOKUP(SALIDA[[#This Row],[CODIGO]],STOCKSANLUIS[],2,FALSE)</f>
        <v>#N/A</v>
      </c>
      <c r="C5519" s="153"/>
      <c r="E5519" t="e">
        <f>IF(VLOOKUP(SALIDA[[#This Row],[CODIGO]],STOCKSANLUIS[],6,FALSE)=0,"PRODUCTO SIN STOCK/UBICACIÓN",VLOOKUP(SALIDA[[#This Row],[CODIGO]],STOCKSANLUIS[],6,FALSE))</f>
        <v>#N/A</v>
      </c>
      <c r="F5519" t="e">
        <f>SALIDA[[#This Row],[CANTIDAD]]/SALIDA[[#This Row],[UND MEDIDA]]</f>
        <v>#N/A</v>
      </c>
      <c r="G5519" t="e">
        <f>VLOOKUP(SALIDA[[#This Row],[CODIGO]],FAMILIAS[],4,FALSE)</f>
        <v>#N/A</v>
      </c>
      <c r="H5519" s="10" t="e">
        <f>IF(VLOOKUP(SALIDA[[#This Row],[CODIGO]],STOCKSANLUIS[],7,FALSE)=0,"PRODUCTO SIN STOCK/UBICACIÓN",VLOOKUP(SALIDA[[#This Row],[CODIGO]],STOCKSANLUIS[],7,FALSE))</f>
        <v>#N/A</v>
      </c>
      <c r="I5519" s="10"/>
      <c r="J5519" t="e">
        <f>SALIDA[[#This Row],[CODIGO]]&amp;"       "&amp;SALIDA[[#This Row],[FAMILIA]]</f>
        <v>#N/A</v>
      </c>
      <c r="K5519" t="e">
        <f>VLOOKUP(SALIDA[[#This Row],[CODIGO]],STOCK_STARSOFT[],5,FALSE)</f>
        <v>#N/A</v>
      </c>
      <c r="L5519" t="e">
        <f>SALIDA[[#This Row],[CANTIDAD]]*SALIDA[[#This Row],[PRECIO UND]]</f>
        <v>#N/A</v>
      </c>
    </row>
    <row r="5520" spans="1:12" x14ac:dyDescent="0.25">
      <c r="A5520" s="6"/>
      <c r="B5520" s="100" t="e">
        <f>VLOOKUP(SALIDA[[#This Row],[CODIGO]],STOCKSANLUIS[],2,FALSE)</f>
        <v>#N/A</v>
      </c>
      <c r="C5520" s="153"/>
      <c r="E5520" t="e">
        <f>IF(VLOOKUP(SALIDA[[#This Row],[CODIGO]],STOCKSANLUIS[],6,FALSE)=0,"PRODUCTO SIN STOCK/UBICACIÓN",VLOOKUP(SALIDA[[#This Row],[CODIGO]],STOCKSANLUIS[],6,FALSE))</f>
        <v>#N/A</v>
      </c>
      <c r="F5520" t="e">
        <f>SALIDA[[#This Row],[CANTIDAD]]/SALIDA[[#This Row],[UND MEDIDA]]</f>
        <v>#N/A</v>
      </c>
      <c r="G5520" t="e">
        <f>VLOOKUP(SALIDA[[#This Row],[CODIGO]],FAMILIAS[],4,FALSE)</f>
        <v>#N/A</v>
      </c>
      <c r="H5520" s="10" t="e">
        <f>IF(VLOOKUP(SALIDA[[#This Row],[CODIGO]],STOCKSANLUIS[],7,FALSE)=0,"PRODUCTO SIN STOCK/UBICACIÓN",VLOOKUP(SALIDA[[#This Row],[CODIGO]],STOCKSANLUIS[],7,FALSE))</f>
        <v>#N/A</v>
      </c>
      <c r="I5520" s="10"/>
      <c r="J5520" t="e">
        <f>SALIDA[[#This Row],[CODIGO]]&amp;"       "&amp;SALIDA[[#This Row],[FAMILIA]]</f>
        <v>#N/A</v>
      </c>
      <c r="K5520" t="e">
        <f>VLOOKUP(SALIDA[[#This Row],[CODIGO]],STOCK_STARSOFT[],5,FALSE)</f>
        <v>#N/A</v>
      </c>
      <c r="L5520" t="e">
        <f>SALIDA[[#This Row],[CANTIDAD]]*SALIDA[[#This Row],[PRECIO UND]]</f>
        <v>#N/A</v>
      </c>
    </row>
    <row r="5521" spans="1:12" x14ac:dyDescent="0.25">
      <c r="A5521" s="6"/>
      <c r="B5521" s="100" t="e">
        <f>VLOOKUP(SALIDA[[#This Row],[CODIGO]],STOCKSANLUIS[],2,FALSE)</f>
        <v>#N/A</v>
      </c>
      <c r="C5521" s="153"/>
      <c r="E5521" t="e">
        <f>IF(VLOOKUP(SALIDA[[#This Row],[CODIGO]],STOCKSANLUIS[],6,FALSE)=0,"PRODUCTO SIN STOCK/UBICACIÓN",VLOOKUP(SALIDA[[#This Row],[CODIGO]],STOCKSANLUIS[],6,FALSE))</f>
        <v>#N/A</v>
      </c>
      <c r="F5521" t="e">
        <f>SALIDA[[#This Row],[CANTIDAD]]/SALIDA[[#This Row],[UND MEDIDA]]</f>
        <v>#N/A</v>
      </c>
      <c r="G5521" t="e">
        <f>VLOOKUP(SALIDA[[#This Row],[CODIGO]],FAMILIAS[],4,FALSE)</f>
        <v>#N/A</v>
      </c>
      <c r="H5521" s="10" t="e">
        <f>IF(VLOOKUP(SALIDA[[#This Row],[CODIGO]],STOCKSANLUIS[],7,FALSE)=0,"PRODUCTO SIN STOCK/UBICACIÓN",VLOOKUP(SALIDA[[#This Row],[CODIGO]],STOCKSANLUIS[],7,FALSE))</f>
        <v>#N/A</v>
      </c>
      <c r="I5521" s="10"/>
      <c r="J5521" t="e">
        <f>SALIDA[[#This Row],[CODIGO]]&amp;"       "&amp;SALIDA[[#This Row],[FAMILIA]]</f>
        <v>#N/A</v>
      </c>
      <c r="K5521" t="e">
        <f>VLOOKUP(SALIDA[[#This Row],[CODIGO]],STOCK_STARSOFT[],5,FALSE)</f>
        <v>#N/A</v>
      </c>
      <c r="L5521" t="e">
        <f>SALIDA[[#This Row],[CANTIDAD]]*SALIDA[[#This Row],[PRECIO UND]]</f>
        <v>#N/A</v>
      </c>
    </row>
    <row r="5522" spans="1:12" x14ac:dyDescent="0.25">
      <c r="A5522" s="6"/>
      <c r="B5522" s="100" t="e">
        <f>VLOOKUP(SALIDA[[#This Row],[CODIGO]],STOCKSANLUIS[],2,FALSE)</f>
        <v>#N/A</v>
      </c>
      <c r="C5522" s="153"/>
      <c r="E5522" t="e">
        <f>IF(VLOOKUP(SALIDA[[#This Row],[CODIGO]],STOCKSANLUIS[],6,FALSE)=0,"PRODUCTO SIN STOCK/UBICACIÓN",VLOOKUP(SALIDA[[#This Row],[CODIGO]],STOCKSANLUIS[],6,FALSE))</f>
        <v>#N/A</v>
      </c>
      <c r="F5522" t="e">
        <f>SALIDA[[#This Row],[CANTIDAD]]/SALIDA[[#This Row],[UND MEDIDA]]</f>
        <v>#N/A</v>
      </c>
      <c r="G5522" t="e">
        <f>VLOOKUP(SALIDA[[#This Row],[CODIGO]],FAMILIAS[],4,FALSE)</f>
        <v>#N/A</v>
      </c>
      <c r="H5522" s="10" t="e">
        <f>IF(VLOOKUP(SALIDA[[#This Row],[CODIGO]],STOCKSANLUIS[],7,FALSE)=0,"PRODUCTO SIN STOCK/UBICACIÓN",VLOOKUP(SALIDA[[#This Row],[CODIGO]],STOCKSANLUIS[],7,FALSE))</f>
        <v>#N/A</v>
      </c>
      <c r="I5522" s="10"/>
      <c r="J5522" t="e">
        <f>SALIDA[[#This Row],[CODIGO]]&amp;"       "&amp;SALIDA[[#This Row],[FAMILIA]]</f>
        <v>#N/A</v>
      </c>
      <c r="K5522" t="e">
        <f>VLOOKUP(SALIDA[[#This Row],[CODIGO]],STOCK_STARSOFT[],5,FALSE)</f>
        <v>#N/A</v>
      </c>
      <c r="L5522" t="e">
        <f>SALIDA[[#This Row],[CANTIDAD]]*SALIDA[[#This Row],[PRECIO UND]]</f>
        <v>#N/A</v>
      </c>
    </row>
    <row r="5523" spans="1:12" x14ac:dyDescent="0.25">
      <c r="A5523" s="6"/>
      <c r="B5523" s="100" t="e">
        <f>VLOOKUP(SALIDA[[#This Row],[CODIGO]],STOCKSANLUIS[],2,FALSE)</f>
        <v>#N/A</v>
      </c>
      <c r="C5523" s="153"/>
      <c r="E5523" t="e">
        <f>IF(VLOOKUP(SALIDA[[#This Row],[CODIGO]],STOCKSANLUIS[],6,FALSE)=0,"PRODUCTO SIN STOCK/UBICACIÓN",VLOOKUP(SALIDA[[#This Row],[CODIGO]],STOCKSANLUIS[],6,FALSE))</f>
        <v>#N/A</v>
      </c>
      <c r="F5523" t="e">
        <f>SALIDA[[#This Row],[CANTIDAD]]/SALIDA[[#This Row],[UND MEDIDA]]</f>
        <v>#N/A</v>
      </c>
      <c r="G5523" t="e">
        <f>VLOOKUP(SALIDA[[#This Row],[CODIGO]],FAMILIAS[],4,FALSE)</f>
        <v>#N/A</v>
      </c>
      <c r="H5523" s="10" t="e">
        <f>IF(VLOOKUP(SALIDA[[#This Row],[CODIGO]],STOCKSANLUIS[],7,FALSE)=0,"PRODUCTO SIN STOCK/UBICACIÓN",VLOOKUP(SALIDA[[#This Row],[CODIGO]],STOCKSANLUIS[],7,FALSE))</f>
        <v>#N/A</v>
      </c>
      <c r="I5523" s="10"/>
      <c r="J5523" t="e">
        <f>SALIDA[[#This Row],[CODIGO]]&amp;"       "&amp;SALIDA[[#This Row],[FAMILIA]]</f>
        <v>#N/A</v>
      </c>
      <c r="K5523" t="e">
        <f>VLOOKUP(SALIDA[[#This Row],[CODIGO]],STOCK_STARSOFT[],5,FALSE)</f>
        <v>#N/A</v>
      </c>
      <c r="L5523" t="e">
        <f>SALIDA[[#This Row],[CANTIDAD]]*SALIDA[[#This Row],[PRECIO UND]]</f>
        <v>#N/A</v>
      </c>
    </row>
    <row r="5524" spans="1:12" x14ac:dyDescent="0.25">
      <c r="A5524" s="6"/>
      <c r="B5524" s="100" t="e">
        <f>VLOOKUP(SALIDA[[#This Row],[CODIGO]],STOCKSANLUIS[],2,FALSE)</f>
        <v>#N/A</v>
      </c>
      <c r="C5524" s="153"/>
      <c r="E5524" t="e">
        <f>IF(VLOOKUP(SALIDA[[#This Row],[CODIGO]],STOCKSANLUIS[],6,FALSE)=0,"PRODUCTO SIN STOCK/UBICACIÓN",VLOOKUP(SALIDA[[#This Row],[CODIGO]],STOCKSANLUIS[],6,FALSE))</f>
        <v>#N/A</v>
      </c>
      <c r="F5524" t="e">
        <f>SALIDA[[#This Row],[CANTIDAD]]/SALIDA[[#This Row],[UND MEDIDA]]</f>
        <v>#N/A</v>
      </c>
      <c r="G5524" t="e">
        <f>VLOOKUP(SALIDA[[#This Row],[CODIGO]],FAMILIAS[],4,FALSE)</f>
        <v>#N/A</v>
      </c>
      <c r="H5524" s="10" t="e">
        <f>IF(VLOOKUP(SALIDA[[#This Row],[CODIGO]],STOCKSANLUIS[],7,FALSE)=0,"PRODUCTO SIN STOCK/UBICACIÓN",VLOOKUP(SALIDA[[#This Row],[CODIGO]],STOCKSANLUIS[],7,FALSE))</f>
        <v>#N/A</v>
      </c>
      <c r="I5524" s="10"/>
      <c r="J5524" t="e">
        <f>SALIDA[[#This Row],[CODIGO]]&amp;"       "&amp;SALIDA[[#This Row],[FAMILIA]]</f>
        <v>#N/A</v>
      </c>
      <c r="K5524" t="e">
        <f>VLOOKUP(SALIDA[[#This Row],[CODIGO]],STOCK_STARSOFT[],5,FALSE)</f>
        <v>#N/A</v>
      </c>
      <c r="L5524" t="e">
        <f>SALIDA[[#This Row],[CANTIDAD]]*SALIDA[[#This Row],[PRECIO UND]]</f>
        <v>#N/A</v>
      </c>
    </row>
    <row r="5525" spans="1:12" x14ac:dyDescent="0.25">
      <c r="A5525" s="6"/>
      <c r="B5525" s="100" t="e">
        <f>VLOOKUP(SALIDA[[#This Row],[CODIGO]],STOCKSANLUIS[],2,FALSE)</f>
        <v>#N/A</v>
      </c>
      <c r="C5525" s="153"/>
      <c r="E5525" t="e">
        <f>IF(VLOOKUP(SALIDA[[#This Row],[CODIGO]],STOCKSANLUIS[],6,FALSE)=0,"PRODUCTO SIN STOCK/UBICACIÓN",VLOOKUP(SALIDA[[#This Row],[CODIGO]],STOCKSANLUIS[],6,FALSE))</f>
        <v>#N/A</v>
      </c>
      <c r="F5525" t="e">
        <f>SALIDA[[#This Row],[CANTIDAD]]/SALIDA[[#This Row],[UND MEDIDA]]</f>
        <v>#N/A</v>
      </c>
      <c r="G5525" t="e">
        <f>VLOOKUP(SALIDA[[#This Row],[CODIGO]],FAMILIAS[],4,FALSE)</f>
        <v>#N/A</v>
      </c>
      <c r="H5525" s="10" t="e">
        <f>IF(VLOOKUP(SALIDA[[#This Row],[CODIGO]],STOCKSANLUIS[],7,FALSE)=0,"PRODUCTO SIN STOCK/UBICACIÓN",VLOOKUP(SALIDA[[#This Row],[CODIGO]],STOCKSANLUIS[],7,FALSE))</f>
        <v>#N/A</v>
      </c>
      <c r="I5525" s="10"/>
      <c r="J5525" t="e">
        <f>SALIDA[[#This Row],[CODIGO]]&amp;"       "&amp;SALIDA[[#This Row],[FAMILIA]]</f>
        <v>#N/A</v>
      </c>
      <c r="K5525" t="e">
        <f>VLOOKUP(SALIDA[[#This Row],[CODIGO]],STOCK_STARSOFT[],5,FALSE)</f>
        <v>#N/A</v>
      </c>
      <c r="L5525" t="e">
        <f>SALIDA[[#This Row],[CANTIDAD]]*SALIDA[[#This Row],[PRECIO UND]]</f>
        <v>#N/A</v>
      </c>
    </row>
    <row r="5526" spans="1:12" x14ac:dyDescent="0.25">
      <c r="A5526" s="6"/>
      <c r="B5526" s="100" t="e">
        <f>VLOOKUP(SALIDA[[#This Row],[CODIGO]],STOCKSANLUIS[],2,FALSE)</f>
        <v>#N/A</v>
      </c>
      <c r="C5526" s="153"/>
      <c r="E5526" t="e">
        <f>IF(VLOOKUP(SALIDA[[#This Row],[CODIGO]],STOCKSANLUIS[],6,FALSE)=0,"PRODUCTO SIN STOCK/UBICACIÓN",VLOOKUP(SALIDA[[#This Row],[CODIGO]],STOCKSANLUIS[],6,FALSE))</f>
        <v>#N/A</v>
      </c>
      <c r="F5526" t="e">
        <f>SALIDA[[#This Row],[CANTIDAD]]/SALIDA[[#This Row],[UND MEDIDA]]</f>
        <v>#N/A</v>
      </c>
      <c r="G5526" t="e">
        <f>VLOOKUP(SALIDA[[#This Row],[CODIGO]],FAMILIAS[],4,FALSE)</f>
        <v>#N/A</v>
      </c>
      <c r="H5526" s="10" t="e">
        <f>IF(VLOOKUP(SALIDA[[#This Row],[CODIGO]],STOCKSANLUIS[],7,FALSE)=0,"PRODUCTO SIN STOCK/UBICACIÓN",VLOOKUP(SALIDA[[#This Row],[CODIGO]],STOCKSANLUIS[],7,FALSE))</f>
        <v>#N/A</v>
      </c>
      <c r="I5526" s="10"/>
      <c r="J5526" t="e">
        <f>SALIDA[[#This Row],[CODIGO]]&amp;"       "&amp;SALIDA[[#This Row],[FAMILIA]]</f>
        <v>#N/A</v>
      </c>
      <c r="K5526" t="e">
        <f>VLOOKUP(SALIDA[[#This Row],[CODIGO]],STOCK_STARSOFT[],5,FALSE)</f>
        <v>#N/A</v>
      </c>
      <c r="L5526" t="e">
        <f>SALIDA[[#This Row],[CANTIDAD]]*SALIDA[[#This Row],[PRECIO UND]]</f>
        <v>#N/A</v>
      </c>
    </row>
    <row r="5527" spans="1:12" x14ac:dyDescent="0.25">
      <c r="A5527" s="6"/>
      <c r="B5527" s="100" t="e">
        <f>VLOOKUP(SALIDA[[#This Row],[CODIGO]],STOCKSANLUIS[],2,FALSE)</f>
        <v>#N/A</v>
      </c>
      <c r="C5527" s="153"/>
      <c r="E5527" t="e">
        <f>IF(VLOOKUP(SALIDA[[#This Row],[CODIGO]],STOCKSANLUIS[],6,FALSE)=0,"PRODUCTO SIN STOCK/UBICACIÓN",VLOOKUP(SALIDA[[#This Row],[CODIGO]],STOCKSANLUIS[],6,FALSE))</f>
        <v>#N/A</v>
      </c>
      <c r="F5527" t="e">
        <f>SALIDA[[#This Row],[CANTIDAD]]/SALIDA[[#This Row],[UND MEDIDA]]</f>
        <v>#N/A</v>
      </c>
      <c r="G5527" t="e">
        <f>VLOOKUP(SALIDA[[#This Row],[CODIGO]],FAMILIAS[],4,FALSE)</f>
        <v>#N/A</v>
      </c>
      <c r="H5527" s="10" t="e">
        <f>IF(VLOOKUP(SALIDA[[#This Row],[CODIGO]],STOCKSANLUIS[],7,FALSE)=0,"PRODUCTO SIN STOCK/UBICACIÓN",VLOOKUP(SALIDA[[#This Row],[CODIGO]],STOCKSANLUIS[],7,FALSE))</f>
        <v>#N/A</v>
      </c>
      <c r="I5527" s="10"/>
      <c r="J5527" t="e">
        <f>SALIDA[[#This Row],[CODIGO]]&amp;"       "&amp;SALIDA[[#This Row],[FAMILIA]]</f>
        <v>#N/A</v>
      </c>
      <c r="K5527" t="e">
        <f>VLOOKUP(SALIDA[[#This Row],[CODIGO]],STOCK_STARSOFT[],5,FALSE)</f>
        <v>#N/A</v>
      </c>
      <c r="L5527" t="e">
        <f>SALIDA[[#This Row],[CANTIDAD]]*SALIDA[[#This Row],[PRECIO UND]]</f>
        <v>#N/A</v>
      </c>
    </row>
    <row r="5528" spans="1:12" x14ac:dyDescent="0.25">
      <c r="A5528" s="6"/>
      <c r="B5528" s="100" t="e">
        <f>VLOOKUP(SALIDA[[#This Row],[CODIGO]],STOCKSANLUIS[],2,FALSE)</f>
        <v>#N/A</v>
      </c>
      <c r="C5528" s="153"/>
      <c r="E5528" t="e">
        <f>IF(VLOOKUP(SALIDA[[#This Row],[CODIGO]],STOCKSANLUIS[],6,FALSE)=0,"PRODUCTO SIN STOCK/UBICACIÓN",VLOOKUP(SALIDA[[#This Row],[CODIGO]],STOCKSANLUIS[],6,FALSE))</f>
        <v>#N/A</v>
      </c>
      <c r="F5528" t="e">
        <f>SALIDA[[#This Row],[CANTIDAD]]/SALIDA[[#This Row],[UND MEDIDA]]</f>
        <v>#N/A</v>
      </c>
      <c r="G5528" t="e">
        <f>VLOOKUP(SALIDA[[#This Row],[CODIGO]],FAMILIAS[],4,FALSE)</f>
        <v>#N/A</v>
      </c>
      <c r="H5528" s="10" t="e">
        <f>IF(VLOOKUP(SALIDA[[#This Row],[CODIGO]],STOCKSANLUIS[],7,FALSE)=0,"PRODUCTO SIN STOCK/UBICACIÓN",VLOOKUP(SALIDA[[#This Row],[CODIGO]],STOCKSANLUIS[],7,FALSE))</f>
        <v>#N/A</v>
      </c>
      <c r="I5528" s="10"/>
      <c r="J5528" t="e">
        <f>SALIDA[[#This Row],[CODIGO]]&amp;"       "&amp;SALIDA[[#This Row],[FAMILIA]]</f>
        <v>#N/A</v>
      </c>
      <c r="K5528" t="e">
        <f>VLOOKUP(SALIDA[[#This Row],[CODIGO]],STOCK_STARSOFT[],5,FALSE)</f>
        <v>#N/A</v>
      </c>
      <c r="L5528" t="e">
        <f>SALIDA[[#This Row],[CANTIDAD]]*SALIDA[[#This Row],[PRECIO UND]]</f>
        <v>#N/A</v>
      </c>
    </row>
    <row r="5529" spans="1:12" x14ac:dyDescent="0.25">
      <c r="A5529" s="6"/>
      <c r="B5529" s="100" t="e">
        <f>VLOOKUP(SALIDA[[#This Row],[CODIGO]],STOCKSANLUIS[],2,FALSE)</f>
        <v>#N/A</v>
      </c>
      <c r="C5529" s="153"/>
      <c r="E5529" t="e">
        <f>IF(VLOOKUP(SALIDA[[#This Row],[CODIGO]],STOCKSANLUIS[],6,FALSE)=0,"PRODUCTO SIN STOCK/UBICACIÓN",VLOOKUP(SALIDA[[#This Row],[CODIGO]],STOCKSANLUIS[],6,FALSE))</f>
        <v>#N/A</v>
      </c>
      <c r="F5529" t="e">
        <f>SALIDA[[#This Row],[CANTIDAD]]/SALIDA[[#This Row],[UND MEDIDA]]</f>
        <v>#N/A</v>
      </c>
      <c r="G5529" t="e">
        <f>VLOOKUP(SALIDA[[#This Row],[CODIGO]],FAMILIAS[],4,FALSE)</f>
        <v>#N/A</v>
      </c>
      <c r="H5529" s="10" t="e">
        <f>IF(VLOOKUP(SALIDA[[#This Row],[CODIGO]],STOCKSANLUIS[],7,FALSE)=0,"PRODUCTO SIN STOCK/UBICACIÓN",VLOOKUP(SALIDA[[#This Row],[CODIGO]],STOCKSANLUIS[],7,FALSE))</f>
        <v>#N/A</v>
      </c>
      <c r="I5529" s="10"/>
      <c r="J5529" t="e">
        <f>SALIDA[[#This Row],[CODIGO]]&amp;"       "&amp;SALIDA[[#This Row],[FAMILIA]]</f>
        <v>#N/A</v>
      </c>
      <c r="K5529" t="e">
        <f>VLOOKUP(SALIDA[[#This Row],[CODIGO]],STOCK_STARSOFT[],5,FALSE)</f>
        <v>#N/A</v>
      </c>
      <c r="L5529" t="e">
        <f>SALIDA[[#This Row],[CANTIDAD]]*SALIDA[[#This Row],[PRECIO UND]]</f>
        <v>#N/A</v>
      </c>
    </row>
    <row r="5530" spans="1:12" x14ac:dyDescent="0.25">
      <c r="A5530" s="6"/>
      <c r="B5530" s="100" t="e">
        <f>VLOOKUP(SALIDA[[#This Row],[CODIGO]],STOCKSANLUIS[],2,FALSE)</f>
        <v>#N/A</v>
      </c>
      <c r="C5530" s="153"/>
      <c r="E5530" t="e">
        <f>IF(VLOOKUP(SALIDA[[#This Row],[CODIGO]],STOCKSANLUIS[],6,FALSE)=0,"PRODUCTO SIN STOCK/UBICACIÓN",VLOOKUP(SALIDA[[#This Row],[CODIGO]],STOCKSANLUIS[],6,FALSE))</f>
        <v>#N/A</v>
      </c>
      <c r="F5530" t="e">
        <f>SALIDA[[#This Row],[CANTIDAD]]/SALIDA[[#This Row],[UND MEDIDA]]</f>
        <v>#N/A</v>
      </c>
      <c r="G5530" t="e">
        <f>VLOOKUP(SALIDA[[#This Row],[CODIGO]],FAMILIAS[],4,FALSE)</f>
        <v>#N/A</v>
      </c>
      <c r="H5530" s="10" t="e">
        <f>IF(VLOOKUP(SALIDA[[#This Row],[CODIGO]],STOCKSANLUIS[],7,FALSE)=0,"PRODUCTO SIN STOCK/UBICACIÓN",VLOOKUP(SALIDA[[#This Row],[CODIGO]],STOCKSANLUIS[],7,FALSE))</f>
        <v>#N/A</v>
      </c>
      <c r="I5530" s="10"/>
      <c r="J5530" t="e">
        <f>SALIDA[[#This Row],[CODIGO]]&amp;"       "&amp;SALIDA[[#This Row],[FAMILIA]]</f>
        <v>#N/A</v>
      </c>
      <c r="K5530" t="e">
        <f>VLOOKUP(SALIDA[[#This Row],[CODIGO]],STOCK_STARSOFT[],5,FALSE)</f>
        <v>#N/A</v>
      </c>
      <c r="L5530" t="e">
        <f>SALIDA[[#This Row],[CANTIDAD]]*SALIDA[[#This Row],[PRECIO UND]]</f>
        <v>#N/A</v>
      </c>
    </row>
    <row r="5531" spans="1:12" x14ac:dyDescent="0.25">
      <c r="A5531" s="6"/>
      <c r="B5531" s="100" t="e">
        <f>VLOOKUP(SALIDA[[#This Row],[CODIGO]],STOCKSANLUIS[],2,FALSE)</f>
        <v>#N/A</v>
      </c>
      <c r="C5531" s="153"/>
      <c r="E5531" t="e">
        <f>IF(VLOOKUP(SALIDA[[#This Row],[CODIGO]],STOCKSANLUIS[],6,FALSE)=0,"PRODUCTO SIN STOCK/UBICACIÓN",VLOOKUP(SALIDA[[#This Row],[CODIGO]],STOCKSANLUIS[],6,FALSE))</f>
        <v>#N/A</v>
      </c>
      <c r="F5531" t="e">
        <f>SALIDA[[#This Row],[CANTIDAD]]/SALIDA[[#This Row],[UND MEDIDA]]</f>
        <v>#N/A</v>
      </c>
      <c r="G5531" t="e">
        <f>VLOOKUP(SALIDA[[#This Row],[CODIGO]],FAMILIAS[],4,FALSE)</f>
        <v>#N/A</v>
      </c>
      <c r="H5531" s="10" t="e">
        <f>IF(VLOOKUP(SALIDA[[#This Row],[CODIGO]],STOCKSANLUIS[],7,FALSE)=0,"PRODUCTO SIN STOCK/UBICACIÓN",VLOOKUP(SALIDA[[#This Row],[CODIGO]],STOCKSANLUIS[],7,FALSE))</f>
        <v>#N/A</v>
      </c>
      <c r="I5531" s="10"/>
      <c r="J5531" t="e">
        <f>SALIDA[[#This Row],[CODIGO]]&amp;"       "&amp;SALIDA[[#This Row],[FAMILIA]]</f>
        <v>#N/A</v>
      </c>
      <c r="K5531" t="e">
        <f>VLOOKUP(SALIDA[[#This Row],[CODIGO]],STOCK_STARSOFT[],5,FALSE)</f>
        <v>#N/A</v>
      </c>
      <c r="L5531" t="e">
        <f>SALIDA[[#This Row],[CANTIDAD]]*SALIDA[[#This Row],[PRECIO UND]]</f>
        <v>#N/A</v>
      </c>
    </row>
    <row r="5532" spans="1:12" x14ac:dyDescent="0.25">
      <c r="A5532" s="6"/>
      <c r="B5532" s="100" t="e">
        <f>VLOOKUP(SALIDA[[#This Row],[CODIGO]],STOCKSANLUIS[],2,FALSE)</f>
        <v>#N/A</v>
      </c>
      <c r="C5532" s="153"/>
      <c r="E5532" t="e">
        <f>IF(VLOOKUP(SALIDA[[#This Row],[CODIGO]],STOCKSANLUIS[],6,FALSE)=0,"PRODUCTO SIN STOCK/UBICACIÓN",VLOOKUP(SALIDA[[#This Row],[CODIGO]],STOCKSANLUIS[],6,FALSE))</f>
        <v>#N/A</v>
      </c>
      <c r="F5532" t="e">
        <f>SALIDA[[#This Row],[CANTIDAD]]/SALIDA[[#This Row],[UND MEDIDA]]</f>
        <v>#N/A</v>
      </c>
      <c r="G5532" t="e">
        <f>VLOOKUP(SALIDA[[#This Row],[CODIGO]],FAMILIAS[],4,FALSE)</f>
        <v>#N/A</v>
      </c>
      <c r="H5532" s="10" t="e">
        <f>IF(VLOOKUP(SALIDA[[#This Row],[CODIGO]],STOCKSANLUIS[],7,FALSE)=0,"PRODUCTO SIN STOCK/UBICACIÓN",VLOOKUP(SALIDA[[#This Row],[CODIGO]],STOCKSANLUIS[],7,FALSE))</f>
        <v>#N/A</v>
      </c>
      <c r="I5532" s="10"/>
      <c r="J5532" t="e">
        <f>SALIDA[[#This Row],[CODIGO]]&amp;"       "&amp;SALIDA[[#This Row],[FAMILIA]]</f>
        <v>#N/A</v>
      </c>
      <c r="K5532" t="e">
        <f>VLOOKUP(SALIDA[[#This Row],[CODIGO]],STOCK_STARSOFT[],5,FALSE)</f>
        <v>#N/A</v>
      </c>
      <c r="L5532" t="e">
        <f>SALIDA[[#This Row],[CANTIDAD]]*SALIDA[[#This Row],[PRECIO UND]]</f>
        <v>#N/A</v>
      </c>
    </row>
    <row r="5533" spans="1:12" x14ac:dyDescent="0.25">
      <c r="A5533" s="6"/>
      <c r="B5533" s="100" t="e">
        <f>VLOOKUP(SALIDA[[#This Row],[CODIGO]],STOCKSANLUIS[],2,FALSE)</f>
        <v>#N/A</v>
      </c>
      <c r="C5533" s="153"/>
      <c r="E5533" t="e">
        <f>IF(VLOOKUP(SALIDA[[#This Row],[CODIGO]],STOCKSANLUIS[],6,FALSE)=0,"PRODUCTO SIN STOCK/UBICACIÓN",VLOOKUP(SALIDA[[#This Row],[CODIGO]],STOCKSANLUIS[],6,FALSE))</f>
        <v>#N/A</v>
      </c>
      <c r="F5533" t="e">
        <f>SALIDA[[#This Row],[CANTIDAD]]/SALIDA[[#This Row],[UND MEDIDA]]</f>
        <v>#N/A</v>
      </c>
      <c r="G5533" t="e">
        <f>VLOOKUP(SALIDA[[#This Row],[CODIGO]],FAMILIAS[],4,FALSE)</f>
        <v>#N/A</v>
      </c>
      <c r="H5533" s="10" t="e">
        <f>IF(VLOOKUP(SALIDA[[#This Row],[CODIGO]],STOCKSANLUIS[],7,FALSE)=0,"PRODUCTO SIN STOCK/UBICACIÓN",VLOOKUP(SALIDA[[#This Row],[CODIGO]],STOCKSANLUIS[],7,FALSE))</f>
        <v>#N/A</v>
      </c>
      <c r="I5533" s="10"/>
      <c r="J5533" t="e">
        <f>SALIDA[[#This Row],[CODIGO]]&amp;"       "&amp;SALIDA[[#This Row],[FAMILIA]]</f>
        <v>#N/A</v>
      </c>
      <c r="K5533" t="e">
        <f>VLOOKUP(SALIDA[[#This Row],[CODIGO]],STOCK_STARSOFT[],5,FALSE)</f>
        <v>#N/A</v>
      </c>
      <c r="L5533" t="e">
        <f>SALIDA[[#This Row],[CANTIDAD]]*SALIDA[[#This Row],[PRECIO UND]]</f>
        <v>#N/A</v>
      </c>
    </row>
    <row r="5534" spans="1:12" x14ac:dyDescent="0.25">
      <c r="A5534" s="6"/>
      <c r="B5534" s="100" t="e">
        <f>VLOOKUP(SALIDA[[#This Row],[CODIGO]],STOCKSANLUIS[],2,FALSE)</f>
        <v>#N/A</v>
      </c>
      <c r="C5534" s="153"/>
      <c r="E5534" t="e">
        <f>IF(VLOOKUP(SALIDA[[#This Row],[CODIGO]],STOCKSANLUIS[],6,FALSE)=0,"PRODUCTO SIN STOCK/UBICACIÓN",VLOOKUP(SALIDA[[#This Row],[CODIGO]],STOCKSANLUIS[],6,FALSE))</f>
        <v>#N/A</v>
      </c>
      <c r="F5534" t="e">
        <f>SALIDA[[#This Row],[CANTIDAD]]/SALIDA[[#This Row],[UND MEDIDA]]</f>
        <v>#N/A</v>
      </c>
      <c r="G5534" t="e">
        <f>VLOOKUP(SALIDA[[#This Row],[CODIGO]],FAMILIAS[],4,FALSE)</f>
        <v>#N/A</v>
      </c>
      <c r="H5534" s="10" t="e">
        <f>IF(VLOOKUP(SALIDA[[#This Row],[CODIGO]],STOCKSANLUIS[],7,FALSE)=0,"PRODUCTO SIN STOCK/UBICACIÓN",VLOOKUP(SALIDA[[#This Row],[CODIGO]],STOCKSANLUIS[],7,FALSE))</f>
        <v>#N/A</v>
      </c>
      <c r="I5534" s="10"/>
      <c r="J5534" t="e">
        <f>SALIDA[[#This Row],[CODIGO]]&amp;"       "&amp;SALIDA[[#This Row],[FAMILIA]]</f>
        <v>#N/A</v>
      </c>
      <c r="K5534" t="e">
        <f>VLOOKUP(SALIDA[[#This Row],[CODIGO]],STOCK_STARSOFT[],5,FALSE)</f>
        <v>#N/A</v>
      </c>
      <c r="L5534" t="e">
        <f>SALIDA[[#This Row],[CANTIDAD]]*SALIDA[[#This Row],[PRECIO UND]]</f>
        <v>#N/A</v>
      </c>
    </row>
    <row r="5535" spans="1:12" x14ac:dyDescent="0.25">
      <c r="A5535" s="6"/>
      <c r="B5535" s="100" t="e">
        <f>VLOOKUP(SALIDA[[#This Row],[CODIGO]],STOCKSANLUIS[],2,FALSE)</f>
        <v>#N/A</v>
      </c>
      <c r="C5535" s="153"/>
      <c r="E5535" t="e">
        <f>IF(VLOOKUP(SALIDA[[#This Row],[CODIGO]],STOCKSANLUIS[],6,FALSE)=0,"PRODUCTO SIN STOCK/UBICACIÓN",VLOOKUP(SALIDA[[#This Row],[CODIGO]],STOCKSANLUIS[],6,FALSE))</f>
        <v>#N/A</v>
      </c>
      <c r="F5535" t="e">
        <f>SALIDA[[#This Row],[CANTIDAD]]/SALIDA[[#This Row],[UND MEDIDA]]</f>
        <v>#N/A</v>
      </c>
      <c r="G5535" t="e">
        <f>VLOOKUP(SALIDA[[#This Row],[CODIGO]],FAMILIAS[],4,FALSE)</f>
        <v>#N/A</v>
      </c>
      <c r="H5535" s="10" t="e">
        <f>IF(VLOOKUP(SALIDA[[#This Row],[CODIGO]],STOCKSANLUIS[],7,FALSE)=0,"PRODUCTO SIN STOCK/UBICACIÓN",VLOOKUP(SALIDA[[#This Row],[CODIGO]],STOCKSANLUIS[],7,FALSE))</f>
        <v>#N/A</v>
      </c>
      <c r="I5535" s="10"/>
      <c r="J5535" t="e">
        <f>SALIDA[[#This Row],[CODIGO]]&amp;"       "&amp;SALIDA[[#This Row],[FAMILIA]]</f>
        <v>#N/A</v>
      </c>
      <c r="K5535" t="e">
        <f>VLOOKUP(SALIDA[[#This Row],[CODIGO]],STOCK_STARSOFT[],5,FALSE)</f>
        <v>#N/A</v>
      </c>
      <c r="L5535" t="e">
        <f>SALIDA[[#This Row],[CANTIDAD]]*SALIDA[[#This Row],[PRECIO UND]]</f>
        <v>#N/A</v>
      </c>
    </row>
    <row r="5536" spans="1:12" x14ac:dyDescent="0.25">
      <c r="A5536" s="6"/>
      <c r="B5536" s="100" t="e">
        <f>VLOOKUP(SALIDA[[#This Row],[CODIGO]],STOCKSANLUIS[],2,FALSE)</f>
        <v>#N/A</v>
      </c>
      <c r="C5536" s="153"/>
      <c r="E5536" t="e">
        <f>IF(VLOOKUP(SALIDA[[#This Row],[CODIGO]],STOCKSANLUIS[],6,FALSE)=0,"PRODUCTO SIN STOCK/UBICACIÓN",VLOOKUP(SALIDA[[#This Row],[CODIGO]],STOCKSANLUIS[],6,FALSE))</f>
        <v>#N/A</v>
      </c>
      <c r="F5536" t="e">
        <f>SALIDA[[#This Row],[CANTIDAD]]/SALIDA[[#This Row],[UND MEDIDA]]</f>
        <v>#N/A</v>
      </c>
      <c r="G5536" t="e">
        <f>VLOOKUP(SALIDA[[#This Row],[CODIGO]],FAMILIAS[],4,FALSE)</f>
        <v>#N/A</v>
      </c>
      <c r="H5536" s="10" t="e">
        <f>IF(VLOOKUP(SALIDA[[#This Row],[CODIGO]],STOCKSANLUIS[],7,FALSE)=0,"PRODUCTO SIN STOCK/UBICACIÓN",VLOOKUP(SALIDA[[#This Row],[CODIGO]],STOCKSANLUIS[],7,FALSE))</f>
        <v>#N/A</v>
      </c>
      <c r="I5536" s="10"/>
      <c r="J5536" t="e">
        <f>SALIDA[[#This Row],[CODIGO]]&amp;"       "&amp;SALIDA[[#This Row],[FAMILIA]]</f>
        <v>#N/A</v>
      </c>
      <c r="K5536" t="e">
        <f>VLOOKUP(SALIDA[[#This Row],[CODIGO]],STOCK_STARSOFT[],5,FALSE)</f>
        <v>#N/A</v>
      </c>
      <c r="L5536" t="e">
        <f>SALIDA[[#This Row],[CANTIDAD]]*SALIDA[[#This Row],[PRECIO UND]]</f>
        <v>#N/A</v>
      </c>
    </row>
    <row r="5537" spans="1:12" x14ac:dyDescent="0.25">
      <c r="A5537" s="6"/>
      <c r="B5537" s="100" t="e">
        <f>VLOOKUP(SALIDA[[#This Row],[CODIGO]],STOCKSANLUIS[],2,FALSE)</f>
        <v>#N/A</v>
      </c>
      <c r="C5537" s="153"/>
      <c r="E5537" t="e">
        <f>IF(VLOOKUP(SALIDA[[#This Row],[CODIGO]],STOCKSANLUIS[],6,FALSE)=0,"PRODUCTO SIN STOCK/UBICACIÓN",VLOOKUP(SALIDA[[#This Row],[CODIGO]],STOCKSANLUIS[],6,FALSE))</f>
        <v>#N/A</v>
      </c>
      <c r="F5537" t="e">
        <f>SALIDA[[#This Row],[CANTIDAD]]/SALIDA[[#This Row],[UND MEDIDA]]</f>
        <v>#N/A</v>
      </c>
      <c r="G5537" t="e">
        <f>VLOOKUP(SALIDA[[#This Row],[CODIGO]],FAMILIAS[],4,FALSE)</f>
        <v>#N/A</v>
      </c>
      <c r="H5537" s="10" t="e">
        <f>IF(VLOOKUP(SALIDA[[#This Row],[CODIGO]],STOCKSANLUIS[],7,FALSE)=0,"PRODUCTO SIN STOCK/UBICACIÓN",VLOOKUP(SALIDA[[#This Row],[CODIGO]],STOCKSANLUIS[],7,FALSE))</f>
        <v>#N/A</v>
      </c>
      <c r="I5537" s="10"/>
      <c r="J5537" t="e">
        <f>SALIDA[[#This Row],[CODIGO]]&amp;"       "&amp;SALIDA[[#This Row],[FAMILIA]]</f>
        <v>#N/A</v>
      </c>
      <c r="K5537" t="e">
        <f>VLOOKUP(SALIDA[[#This Row],[CODIGO]],STOCK_STARSOFT[],5,FALSE)</f>
        <v>#N/A</v>
      </c>
      <c r="L5537" t="e">
        <f>SALIDA[[#This Row],[CANTIDAD]]*SALIDA[[#This Row],[PRECIO UND]]</f>
        <v>#N/A</v>
      </c>
    </row>
    <row r="5538" spans="1:12" x14ac:dyDescent="0.25">
      <c r="A5538" s="6"/>
      <c r="B5538" s="100" t="e">
        <f>VLOOKUP(SALIDA[[#This Row],[CODIGO]],STOCKSANLUIS[],2,FALSE)</f>
        <v>#N/A</v>
      </c>
      <c r="C5538" s="153"/>
      <c r="E5538" t="e">
        <f>IF(VLOOKUP(SALIDA[[#This Row],[CODIGO]],STOCKSANLUIS[],6,FALSE)=0,"PRODUCTO SIN STOCK/UBICACIÓN",VLOOKUP(SALIDA[[#This Row],[CODIGO]],STOCKSANLUIS[],6,FALSE))</f>
        <v>#N/A</v>
      </c>
      <c r="F5538" t="e">
        <f>SALIDA[[#This Row],[CANTIDAD]]/SALIDA[[#This Row],[UND MEDIDA]]</f>
        <v>#N/A</v>
      </c>
      <c r="G5538" t="e">
        <f>VLOOKUP(SALIDA[[#This Row],[CODIGO]],FAMILIAS[],4,FALSE)</f>
        <v>#N/A</v>
      </c>
      <c r="H5538" s="10" t="e">
        <f>IF(VLOOKUP(SALIDA[[#This Row],[CODIGO]],STOCKSANLUIS[],7,FALSE)=0,"PRODUCTO SIN STOCK/UBICACIÓN",VLOOKUP(SALIDA[[#This Row],[CODIGO]],STOCKSANLUIS[],7,FALSE))</f>
        <v>#N/A</v>
      </c>
      <c r="I5538" s="10"/>
      <c r="J5538" t="e">
        <f>SALIDA[[#This Row],[CODIGO]]&amp;"       "&amp;SALIDA[[#This Row],[FAMILIA]]</f>
        <v>#N/A</v>
      </c>
      <c r="K5538" t="e">
        <f>VLOOKUP(SALIDA[[#This Row],[CODIGO]],STOCK_STARSOFT[],5,FALSE)</f>
        <v>#N/A</v>
      </c>
      <c r="L5538" t="e">
        <f>SALIDA[[#This Row],[CANTIDAD]]*SALIDA[[#This Row],[PRECIO UND]]</f>
        <v>#N/A</v>
      </c>
    </row>
    <row r="5539" spans="1:12" x14ac:dyDescent="0.25">
      <c r="A5539" s="6"/>
      <c r="B5539" s="100" t="e">
        <f>VLOOKUP(SALIDA[[#This Row],[CODIGO]],STOCKSANLUIS[],2,FALSE)</f>
        <v>#N/A</v>
      </c>
      <c r="C5539" s="153"/>
      <c r="E5539" t="e">
        <f>IF(VLOOKUP(SALIDA[[#This Row],[CODIGO]],STOCKSANLUIS[],6,FALSE)=0,"PRODUCTO SIN STOCK/UBICACIÓN",VLOOKUP(SALIDA[[#This Row],[CODIGO]],STOCKSANLUIS[],6,FALSE))</f>
        <v>#N/A</v>
      </c>
      <c r="F5539" t="e">
        <f>SALIDA[[#This Row],[CANTIDAD]]/SALIDA[[#This Row],[UND MEDIDA]]</f>
        <v>#N/A</v>
      </c>
      <c r="G5539" t="e">
        <f>VLOOKUP(SALIDA[[#This Row],[CODIGO]],FAMILIAS[],4,FALSE)</f>
        <v>#N/A</v>
      </c>
      <c r="H5539" s="10" t="e">
        <f>IF(VLOOKUP(SALIDA[[#This Row],[CODIGO]],STOCKSANLUIS[],7,FALSE)=0,"PRODUCTO SIN STOCK/UBICACIÓN",VLOOKUP(SALIDA[[#This Row],[CODIGO]],STOCKSANLUIS[],7,FALSE))</f>
        <v>#N/A</v>
      </c>
      <c r="I5539" s="10"/>
      <c r="J5539" t="e">
        <f>SALIDA[[#This Row],[CODIGO]]&amp;"       "&amp;SALIDA[[#This Row],[FAMILIA]]</f>
        <v>#N/A</v>
      </c>
      <c r="K5539" t="e">
        <f>VLOOKUP(SALIDA[[#This Row],[CODIGO]],STOCK_STARSOFT[],5,FALSE)</f>
        <v>#N/A</v>
      </c>
      <c r="L5539" t="e">
        <f>SALIDA[[#This Row],[CANTIDAD]]*SALIDA[[#This Row],[PRECIO UND]]</f>
        <v>#N/A</v>
      </c>
    </row>
    <row r="5540" spans="1:12" x14ac:dyDescent="0.25">
      <c r="A5540" s="6"/>
      <c r="B5540" s="100" t="e">
        <f>VLOOKUP(SALIDA[[#This Row],[CODIGO]],STOCKSANLUIS[],2,FALSE)</f>
        <v>#N/A</v>
      </c>
      <c r="C5540" s="153"/>
      <c r="E5540" t="e">
        <f>IF(VLOOKUP(SALIDA[[#This Row],[CODIGO]],STOCKSANLUIS[],6,FALSE)=0,"PRODUCTO SIN STOCK/UBICACIÓN",VLOOKUP(SALIDA[[#This Row],[CODIGO]],STOCKSANLUIS[],6,FALSE))</f>
        <v>#N/A</v>
      </c>
      <c r="F5540" t="e">
        <f>SALIDA[[#This Row],[CANTIDAD]]/SALIDA[[#This Row],[UND MEDIDA]]</f>
        <v>#N/A</v>
      </c>
      <c r="G5540" t="e">
        <f>VLOOKUP(SALIDA[[#This Row],[CODIGO]],FAMILIAS[],4,FALSE)</f>
        <v>#N/A</v>
      </c>
      <c r="H5540" s="10" t="e">
        <f>IF(VLOOKUP(SALIDA[[#This Row],[CODIGO]],STOCKSANLUIS[],7,FALSE)=0,"PRODUCTO SIN STOCK/UBICACIÓN",VLOOKUP(SALIDA[[#This Row],[CODIGO]],STOCKSANLUIS[],7,FALSE))</f>
        <v>#N/A</v>
      </c>
      <c r="I5540" s="10"/>
      <c r="J5540" t="e">
        <f>SALIDA[[#This Row],[CODIGO]]&amp;"       "&amp;SALIDA[[#This Row],[FAMILIA]]</f>
        <v>#N/A</v>
      </c>
      <c r="K5540" t="e">
        <f>VLOOKUP(SALIDA[[#This Row],[CODIGO]],STOCK_STARSOFT[],5,FALSE)</f>
        <v>#N/A</v>
      </c>
      <c r="L5540" t="e">
        <f>SALIDA[[#This Row],[CANTIDAD]]*SALIDA[[#This Row],[PRECIO UND]]</f>
        <v>#N/A</v>
      </c>
    </row>
    <row r="5541" spans="1:12" x14ac:dyDescent="0.25">
      <c r="A5541" s="6"/>
      <c r="B5541" s="100" t="e">
        <f>VLOOKUP(SALIDA[[#This Row],[CODIGO]],STOCKSANLUIS[],2,FALSE)</f>
        <v>#N/A</v>
      </c>
      <c r="C5541" s="153"/>
      <c r="E5541" t="e">
        <f>IF(VLOOKUP(SALIDA[[#This Row],[CODIGO]],STOCKSANLUIS[],6,FALSE)=0,"PRODUCTO SIN STOCK/UBICACIÓN",VLOOKUP(SALIDA[[#This Row],[CODIGO]],STOCKSANLUIS[],6,FALSE))</f>
        <v>#N/A</v>
      </c>
      <c r="F5541" t="e">
        <f>SALIDA[[#This Row],[CANTIDAD]]/SALIDA[[#This Row],[UND MEDIDA]]</f>
        <v>#N/A</v>
      </c>
      <c r="G5541" t="e">
        <f>VLOOKUP(SALIDA[[#This Row],[CODIGO]],FAMILIAS[],4,FALSE)</f>
        <v>#N/A</v>
      </c>
      <c r="H5541" s="10" t="e">
        <f>IF(VLOOKUP(SALIDA[[#This Row],[CODIGO]],STOCKSANLUIS[],7,FALSE)=0,"PRODUCTO SIN STOCK/UBICACIÓN",VLOOKUP(SALIDA[[#This Row],[CODIGO]],STOCKSANLUIS[],7,FALSE))</f>
        <v>#N/A</v>
      </c>
      <c r="I5541" s="10"/>
      <c r="J5541" t="e">
        <f>SALIDA[[#This Row],[CODIGO]]&amp;"       "&amp;SALIDA[[#This Row],[FAMILIA]]</f>
        <v>#N/A</v>
      </c>
      <c r="K5541" t="e">
        <f>VLOOKUP(SALIDA[[#This Row],[CODIGO]],STOCK_STARSOFT[],5,FALSE)</f>
        <v>#N/A</v>
      </c>
      <c r="L5541" t="e">
        <f>SALIDA[[#This Row],[CANTIDAD]]*SALIDA[[#This Row],[PRECIO UND]]</f>
        <v>#N/A</v>
      </c>
    </row>
    <row r="5542" spans="1:12" x14ac:dyDescent="0.25">
      <c r="A5542" s="6"/>
      <c r="B5542" s="100" t="e">
        <f>VLOOKUP(SALIDA[[#This Row],[CODIGO]],STOCKSANLUIS[],2,FALSE)</f>
        <v>#N/A</v>
      </c>
      <c r="C5542" s="153"/>
      <c r="E5542" t="e">
        <f>IF(VLOOKUP(SALIDA[[#This Row],[CODIGO]],STOCKSANLUIS[],6,FALSE)=0,"PRODUCTO SIN STOCK/UBICACIÓN",VLOOKUP(SALIDA[[#This Row],[CODIGO]],STOCKSANLUIS[],6,FALSE))</f>
        <v>#N/A</v>
      </c>
      <c r="F5542" t="e">
        <f>SALIDA[[#This Row],[CANTIDAD]]/SALIDA[[#This Row],[UND MEDIDA]]</f>
        <v>#N/A</v>
      </c>
      <c r="G5542" t="e">
        <f>VLOOKUP(SALIDA[[#This Row],[CODIGO]],FAMILIAS[],4,FALSE)</f>
        <v>#N/A</v>
      </c>
      <c r="H5542" s="10" t="e">
        <f>IF(VLOOKUP(SALIDA[[#This Row],[CODIGO]],STOCKSANLUIS[],7,FALSE)=0,"PRODUCTO SIN STOCK/UBICACIÓN",VLOOKUP(SALIDA[[#This Row],[CODIGO]],STOCKSANLUIS[],7,FALSE))</f>
        <v>#N/A</v>
      </c>
      <c r="I5542" s="10"/>
      <c r="J5542" t="e">
        <f>SALIDA[[#This Row],[CODIGO]]&amp;"       "&amp;SALIDA[[#This Row],[FAMILIA]]</f>
        <v>#N/A</v>
      </c>
      <c r="K5542" t="e">
        <f>VLOOKUP(SALIDA[[#This Row],[CODIGO]],STOCK_STARSOFT[],5,FALSE)</f>
        <v>#N/A</v>
      </c>
      <c r="L5542" t="e">
        <f>SALIDA[[#This Row],[CANTIDAD]]*SALIDA[[#This Row],[PRECIO UND]]</f>
        <v>#N/A</v>
      </c>
    </row>
    <row r="5543" spans="1:12" x14ac:dyDescent="0.25">
      <c r="A5543" s="6"/>
      <c r="B5543" s="100" t="e">
        <f>VLOOKUP(SALIDA[[#This Row],[CODIGO]],STOCKSANLUIS[],2,FALSE)</f>
        <v>#N/A</v>
      </c>
      <c r="C5543" s="153"/>
      <c r="E5543" t="e">
        <f>IF(VLOOKUP(SALIDA[[#This Row],[CODIGO]],STOCKSANLUIS[],6,FALSE)=0,"PRODUCTO SIN STOCK/UBICACIÓN",VLOOKUP(SALIDA[[#This Row],[CODIGO]],STOCKSANLUIS[],6,FALSE))</f>
        <v>#N/A</v>
      </c>
      <c r="F5543" t="e">
        <f>SALIDA[[#This Row],[CANTIDAD]]/SALIDA[[#This Row],[UND MEDIDA]]</f>
        <v>#N/A</v>
      </c>
      <c r="G5543" t="e">
        <f>VLOOKUP(SALIDA[[#This Row],[CODIGO]],FAMILIAS[],4,FALSE)</f>
        <v>#N/A</v>
      </c>
      <c r="H5543" s="10" t="e">
        <f>IF(VLOOKUP(SALIDA[[#This Row],[CODIGO]],STOCKSANLUIS[],7,FALSE)=0,"PRODUCTO SIN STOCK/UBICACIÓN",VLOOKUP(SALIDA[[#This Row],[CODIGO]],STOCKSANLUIS[],7,FALSE))</f>
        <v>#N/A</v>
      </c>
      <c r="I5543" s="10"/>
      <c r="J5543" t="e">
        <f>SALIDA[[#This Row],[CODIGO]]&amp;"       "&amp;SALIDA[[#This Row],[FAMILIA]]</f>
        <v>#N/A</v>
      </c>
      <c r="K5543" t="e">
        <f>VLOOKUP(SALIDA[[#This Row],[CODIGO]],STOCK_STARSOFT[],5,FALSE)</f>
        <v>#N/A</v>
      </c>
      <c r="L5543" t="e">
        <f>SALIDA[[#This Row],[CANTIDAD]]*SALIDA[[#This Row],[PRECIO UND]]</f>
        <v>#N/A</v>
      </c>
    </row>
    <row r="5544" spans="1:12" x14ac:dyDescent="0.25">
      <c r="A5544" s="6"/>
      <c r="B5544" s="100" t="e">
        <f>VLOOKUP(SALIDA[[#This Row],[CODIGO]],STOCKSANLUIS[],2,FALSE)</f>
        <v>#N/A</v>
      </c>
      <c r="C5544" s="153"/>
      <c r="E5544" t="e">
        <f>IF(VLOOKUP(SALIDA[[#This Row],[CODIGO]],STOCKSANLUIS[],6,FALSE)=0,"PRODUCTO SIN STOCK/UBICACIÓN",VLOOKUP(SALIDA[[#This Row],[CODIGO]],STOCKSANLUIS[],6,FALSE))</f>
        <v>#N/A</v>
      </c>
      <c r="F5544" t="e">
        <f>SALIDA[[#This Row],[CANTIDAD]]/SALIDA[[#This Row],[UND MEDIDA]]</f>
        <v>#N/A</v>
      </c>
      <c r="G5544" t="e">
        <f>VLOOKUP(SALIDA[[#This Row],[CODIGO]],FAMILIAS[],4,FALSE)</f>
        <v>#N/A</v>
      </c>
      <c r="H5544" s="10" t="e">
        <f>IF(VLOOKUP(SALIDA[[#This Row],[CODIGO]],STOCKSANLUIS[],7,FALSE)=0,"PRODUCTO SIN STOCK/UBICACIÓN",VLOOKUP(SALIDA[[#This Row],[CODIGO]],STOCKSANLUIS[],7,FALSE))</f>
        <v>#N/A</v>
      </c>
      <c r="I5544" s="10"/>
      <c r="J5544" t="e">
        <f>SALIDA[[#This Row],[CODIGO]]&amp;"       "&amp;SALIDA[[#This Row],[FAMILIA]]</f>
        <v>#N/A</v>
      </c>
      <c r="K5544" t="e">
        <f>VLOOKUP(SALIDA[[#This Row],[CODIGO]],STOCK_STARSOFT[],5,FALSE)</f>
        <v>#N/A</v>
      </c>
      <c r="L5544" t="e">
        <f>SALIDA[[#This Row],[CANTIDAD]]*SALIDA[[#This Row],[PRECIO UND]]</f>
        <v>#N/A</v>
      </c>
    </row>
    <row r="5545" spans="1:12" x14ac:dyDescent="0.25">
      <c r="A5545" s="6"/>
      <c r="B5545" s="100" t="e">
        <f>VLOOKUP(SALIDA[[#This Row],[CODIGO]],STOCKSANLUIS[],2,FALSE)</f>
        <v>#N/A</v>
      </c>
      <c r="C5545" s="153"/>
      <c r="E5545" t="e">
        <f>IF(VLOOKUP(SALIDA[[#This Row],[CODIGO]],STOCKSANLUIS[],6,FALSE)=0,"PRODUCTO SIN STOCK/UBICACIÓN",VLOOKUP(SALIDA[[#This Row],[CODIGO]],STOCKSANLUIS[],6,FALSE))</f>
        <v>#N/A</v>
      </c>
      <c r="F5545" t="e">
        <f>SALIDA[[#This Row],[CANTIDAD]]/SALIDA[[#This Row],[UND MEDIDA]]</f>
        <v>#N/A</v>
      </c>
      <c r="G5545" t="e">
        <f>VLOOKUP(SALIDA[[#This Row],[CODIGO]],FAMILIAS[],4,FALSE)</f>
        <v>#N/A</v>
      </c>
      <c r="H5545" s="10" t="e">
        <f>IF(VLOOKUP(SALIDA[[#This Row],[CODIGO]],STOCKSANLUIS[],7,FALSE)=0,"PRODUCTO SIN STOCK/UBICACIÓN",VLOOKUP(SALIDA[[#This Row],[CODIGO]],STOCKSANLUIS[],7,FALSE))</f>
        <v>#N/A</v>
      </c>
      <c r="I5545" s="10"/>
      <c r="J5545" t="e">
        <f>SALIDA[[#This Row],[CODIGO]]&amp;"       "&amp;SALIDA[[#This Row],[FAMILIA]]</f>
        <v>#N/A</v>
      </c>
      <c r="K5545" t="e">
        <f>VLOOKUP(SALIDA[[#This Row],[CODIGO]],STOCK_STARSOFT[],5,FALSE)</f>
        <v>#N/A</v>
      </c>
      <c r="L5545" t="e">
        <f>SALIDA[[#This Row],[CANTIDAD]]*SALIDA[[#This Row],[PRECIO UND]]</f>
        <v>#N/A</v>
      </c>
    </row>
    <row r="5546" spans="1:12" x14ac:dyDescent="0.25">
      <c r="A5546" s="6"/>
      <c r="B5546" s="100" t="e">
        <f>VLOOKUP(SALIDA[[#This Row],[CODIGO]],STOCKSANLUIS[],2,FALSE)</f>
        <v>#N/A</v>
      </c>
      <c r="C5546" s="153"/>
      <c r="E5546" t="e">
        <f>IF(VLOOKUP(SALIDA[[#This Row],[CODIGO]],STOCKSANLUIS[],6,FALSE)=0,"PRODUCTO SIN STOCK/UBICACIÓN",VLOOKUP(SALIDA[[#This Row],[CODIGO]],STOCKSANLUIS[],6,FALSE))</f>
        <v>#N/A</v>
      </c>
      <c r="F5546" t="e">
        <f>SALIDA[[#This Row],[CANTIDAD]]/SALIDA[[#This Row],[UND MEDIDA]]</f>
        <v>#N/A</v>
      </c>
      <c r="G5546" t="e">
        <f>VLOOKUP(SALIDA[[#This Row],[CODIGO]],FAMILIAS[],4,FALSE)</f>
        <v>#N/A</v>
      </c>
      <c r="H5546" s="10" t="e">
        <f>IF(VLOOKUP(SALIDA[[#This Row],[CODIGO]],STOCKSANLUIS[],7,FALSE)=0,"PRODUCTO SIN STOCK/UBICACIÓN",VLOOKUP(SALIDA[[#This Row],[CODIGO]],STOCKSANLUIS[],7,FALSE))</f>
        <v>#N/A</v>
      </c>
      <c r="I5546" s="10"/>
      <c r="J5546" t="e">
        <f>SALIDA[[#This Row],[CODIGO]]&amp;"       "&amp;SALIDA[[#This Row],[FAMILIA]]</f>
        <v>#N/A</v>
      </c>
      <c r="K5546" t="e">
        <f>VLOOKUP(SALIDA[[#This Row],[CODIGO]],STOCK_STARSOFT[],5,FALSE)</f>
        <v>#N/A</v>
      </c>
      <c r="L5546" t="e">
        <f>SALIDA[[#This Row],[CANTIDAD]]*SALIDA[[#This Row],[PRECIO UND]]</f>
        <v>#N/A</v>
      </c>
    </row>
    <row r="5547" spans="1:12" x14ac:dyDescent="0.25">
      <c r="A5547" s="6"/>
      <c r="B5547" s="100" t="e">
        <f>VLOOKUP(SALIDA[[#This Row],[CODIGO]],STOCKSANLUIS[],2,FALSE)</f>
        <v>#N/A</v>
      </c>
      <c r="C5547" s="153"/>
      <c r="E5547" t="e">
        <f>IF(VLOOKUP(SALIDA[[#This Row],[CODIGO]],STOCKSANLUIS[],6,FALSE)=0,"PRODUCTO SIN STOCK/UBICACIÓN",VLOOKUP(SALIDA[[#This Row],[CODIGO]],STOCKSANLUIS[],6,FALSE))</f>
        <v>#N/A</v>
      </c>
      <c r="F5547" t="e">
        <f>SALIDA[[#This Row],[CANTIDAD]]/SALIDA[[#This Row],[UND MEDIDA]]</f>
        <v>#N/A</v>
      </c>
      <c r="G5547" t="e">
        <f>VLOOKUP(SALIDA[[#This Row],[CODIGO]],FAMILIAS[],4,FALSE)</f>
        <v>#N/A</v>
      </c>
      <c r="H5547" s="10" t="e">
        <f>IF(VLOOKUP(SALIDA[[#This Row],[CODIGO]],STOCKSANLUIS[],7,FALSE)=0,"PRODUCTO SIN STOCK/UBICACIÓN",VLOOKUP(SALIDA[[#This Row],[CODIGO]],STOCKSANLUIS[],7,FALSE))</f>
        <v>#N/A</v>
      </c>
      <c r="I5547" s="10"/>
      <c r="J5547" t="e">
        <f>SALIDA[[#This Row],[CODIGO]]&amp;"       "&amp;SALIDA[[#This Row],[FAMILIA]]</f>
        <v>#N/A</v>
      </c>
      <c r="K5547" t="e">
        <f>VLOOKUP(SALIDA[[#This Row],[CODIGO]],STOCK_STARSOFT[],5,FALSE)</f>
        <v>#N/A</v>
      </c>
      <c r="L5547" t="e">
        <f>SALIDA[[#This Row],[CANTIDAD]]*SALIDA[[#This Row],[PRECIO UND]]</f>
        <v>#N/A</v>
      </c>
    </row>
    <row r="5548" spans="1:12" x14ac:dyDescent="0.25">
      <c r="A5548" s="6"/>
      <c r="B5548" s="100" t="e">
        <f>VLOOKUP(SALIDA[[#This Row],[CODIGO]],STOCKSANLUIS[],2,FALSE)</f>
        <v>#N/A</v>
      </c>
      <c r="C5548" s="153"/>
      <c r="E5548" t="e">
        <f>IF(VLOOKUP(SALIDA[[#This Row],[CODIGO]],STOCKSANLUIS[],6,FALSE)=0,"PRODUCTO SIN STOCK/UBICACIÓN",VLOOKUP(SALIDA[[#This Row],[CODIGO]],STOCKSANLUIS[],6,FALSE))</f>
        <v>#N/A</v>
      </c>
      <c r="F5548" t="e">
        <f>SALIDA[[#This Row],[CANTIDAD]]/SALIDA[[#This Row],[UND MEDIDA]]</f>
        <v>#N/A</v>
      </c>
      <c r="G5548" t="e">
        <f>VLOOKUP(SALIDA[[#This Row],[CODIGO]],FAMILIAS[],4,FALSE)</f>
        <v>#N/A</v>
      </c>
      <c r="H5548" s="10" t="e">
        <f>IF(VLOOKUP(SALIDA[[#This Row],[CODIGO]],STOCKSANLUIS[],7,FALSE)=0,"PRODUCTO SIN STOCK/UBICACIÓN",VLOOKUP(SALIDA[[#This Row],[CODIGO]],STOCKSANLUIS[],7,FALSE))</f>
        <v>#N/A</v>
      </c>
      <c r="I5548" s="10"/>
      <c r="J5548" t="e">
        <f>SALIDA[[#This Row],[CODIGO]]&amp;"       "&amp;SALIDA[[#This Row],[FAMILIA]]</f>
        <v>#N/A</v>
      </c>
      <c r="K5548" t="e">
        <f>VLOOKUP(SALIDA[[#This Row],[CODIGO]],STOCK_STARSOFT[],5,FALSE)</f>
        <v>#N/A</v>
      </c>
      <c r="L5548" t="e">
        <f>SALIDA[[#This Row],[CANTIDAD]]*SALIDA[[#This Row],[PRECIO UND]]</f>
        <v>#N/A</v>
      </c>
    </row>
    <row r="5549" spans="1:12" x14ac:dyDescent="0.25">
      <c r="A5549" s="6"/>
      <c r="B5549" s="100" t="e">
        <f>VLOOKUP(SALIDA[[#This Row],[CODIGO]],STOCKSANLUIS[],2,FALSE)</f>
        <v>#N/A</v>
      </c>
      <c r="C5549" s="153"/>
      <c r="E5549" t="e">
        <f>IF(VLOOKUP(SALIDA[[#This Row],[CODIGO]],STOCKSANLUIS[],6,FALSE)=0,"PRODUCTO SIN STOCK/UBICACIÓN",VLOOKUP(SALIDA[[#This Row],[CODIGO]],STOCKSANLUIS[],6,FALSE))</f>
        <v>#N/A</v>
      </c>
      <c r="F5549" t="e">
        <f>SALIDA[[#This Row],[CANTIDAD]]/SALIDA[[#This Row],[UND MEDIDA]]</f>
        <v>#N/A</v>
      </c>
      <c r="G5549" t="e">
        <f>VLOOKUP(SALIDA[[#This Row],[CODIGO]],FAMILIAS[],4,FALSE)</f>
        <v>#N/A</v>
      </c>
      <c r="H5549" s="10" t="e">
        <f>IF(VLOOKUP(SALIDA[[#This Row],[CODIGO]],STOCKSANLUIS[],7,FALSE)=0,"PRODUCTO SIN STOCK/UBICACIÓN",VLOOKUP(SALIDA[[#This Row],[CODIGO]],STOCKSANLUIS[],7,FALSE))</f>
        <v>#N/A</v>
      </c>
      <c r="I5549" s="10"/>
      <c r="J5549" t="e">
        <f>SALIDA[[#This Row],[CODIGO]]&amp;"       "&amp;SALIDA[[#This Row],[FAMILIA]]</f>
        <v>#N/A</v>
      </c>
      <c r="K5549" t="e">
        <f>VLOOKUP(SALIDA[[#This Row],[CODIGO]],STOCK_STARSOFT[],5,FALSE)</f>
        <v>#N/A</v>
      </c>
      <c r="L5549" t="e">
        <f>SALIDA[[#This Row],[CANTIDAD]]*SALIDA[[#This Row],[PRECIO UND]]</f>
        <v>#N/A</v>
      </c>
    </row>
    <row r="5550" spans="1:12" x14ac:dyDescent="0.25">
      <c r="A5550" s="6"/>
      <c r="B5550" s="100" t="e">
        <f>VLOOKUP(SALIDA[[#This Row],[CODIGO]],STOCKSANLUIS[],2,FALSE)</f>
        <v>#N/A</v>
      </c>
      <c r="C5550" s="153"/>
      <c r="E5550" t="e">
        <f>IF(VLOOKUP(SALIDA[[#This Row],[CODIGO]],STOCKSANLUIS[],6,FALSE)=0,"PRODUCTO SIN STOCK/UBICACIÓN",VLOOKUP(SALIDA[[#This Row],[CODIGO]],STOCKSANLUIS[],6,FALSE))</f>
        <v>#N/A</v>
      </c>
      <c r="F5550" t="e">
        <f>SALIDA[[#This Row],[CANTIDAD]]/SALIDA[[#This Row],[UND MEDIDA]]</f>
        <v>#N/A</v>
      </c>
      <c r="G5550" t="e">
        <f>VLOOKUP(SALIDA[[#This Row],[CODIGO]],FAMILIAS[],4,FALSE)</f>
        <v>#N/A</v>
      </c>
      <c r="H5550" s="10" t="e">
        <f>IF(VLOOKUP(SALIDA[[#This Row],[CODIGO]],STOCKSANLUIS[],7,FALSE)=0,"PRODUCTO SIN STOCK/UBICACIÓN",VLOOKUP(SALIDA[[#This Row],[CODIGO]],STOCKSANLUIS[],7,FALSE))</f>
        <v>#N/A</v>
      </c>
      <c r="I5550" s="10"/>
      <c r="J5550" t="e">
        <f>SALIDA[[#This Row],[CODIGO]]&amp;"       "&amp;SALIDA[[#This Row],[FAMILIA]]</f>
        <v>#N/A</v>
      </c>
      <c r="K5550" t="e">
        <f>VLOOKUP(SALIDA[[#This Row],[CODIGO]],STOCK_STARSOFT[],5,FALSE)</f>
        <v>#N/A</v>
      </c>
      <c r="L5550" t="e">
        <f>SALIDA[[#This Row],[CANTIDAD]]*SALIDA[[#This Row],[PRECIO UND]]</f>
        <v>#N/A</v>
      </c>
    </row>
    <row r="5551" spans="1:12" x14ac:dyDescent="0.25">
      <c r="A5551" s="6"/>
      <c r="B5551" s="100" t="e">
        <f>VLOOKUP(SALIDA[[#This Row],[CODIGO]],STOCKSANLUIS[],2,FALSE)</f>
        <v>#N/A</v>
      </c>
      <c r="C5551" s="153"/>
      <c r="E5551" t="e">
        <f>IF(VLOOKUP(SALIDA[[#This Row],[CODIGO]],STOCKSANLUIS[],6,FALSE)=0,"PRODUCTO SIN STOCK/UBICACIÓN",VLOOKUP(SALIDA[[#This Row],[CODIGO]],STOCKSANLUIS[],6,FALSE))</f>
        <v>#N/A</v>
      </c>
      <c r="F5551" t="e">
        <f>SALIDA[[#This Row],[CANTIDAD]]/SALIDA[[#This Row],[UND MEDIDA]]</f>
        <v>#N/A</v>
      </c>
      <c r="G5551" t="e">
        <f>VLOOKUP(SALIDA[[#This Row],[CODIGO]],FAMILIAS[],4,FALSE)</f>
        <v>#N/A</v>
      </c>
      <c r="H5551" s="10" t="e">
        <f>IF(VLOOKUP(SALIDA[[#This Row],[CODIGO]],STOCKSANLUIS[],7,FALSE)=0,"PRODUCTO SIN STOCK/UBICACIÓN",VLOOKUP(SALIDA[[#This Row],[CODIGO]],STOCKSANLUIS[],7,FALSE))</f>
        <v>#N/A</v>
      </c>
      <c r="I5551" s="10"/>
      <c r="J5551" t="e">
        <f>SALIDA[[#This Row],[CODIGO]]&amp;"       "&amp;SALIDA[[#This Row],[FAMILIA]]</f>
        <v>#N/A</v>
      </c>
      <c r="K5551" t="e">
        <f>VLOOKUP(SALIDA[[#This Row],[CODIGO]],STOCK_STARSOFT[],5,FALSE)</f>
        <v>#N/A</v>
      </c>
      <c r="L5551" t="e">
        <f>SALIDA[[#This Row],[CANTIDAD]]*SALIDA[[#This Row],[PRECIO UND]]</f>
        <v>#N/A</v>
      </c>
    </row>
    <row r="5552" spans="1:12" x14ac:dyDescent="0.25">
      <c r="A5552" s="6"/>
      <c r="B5552" s="100" t="e">
        <f>VLOOKUP(SALIDA[[#This Row],[CODIGO]],STOCKSANLUIS[],2,FALSE)</f>
        <v>#N/A</v>
      </c>
      <c r="C5552" s="153"/>
      <c r="E5552" t="e">
        <f>IF(VLOOKUP(SALIDA[[#This Row],[CODIGO]],STOCKSANLUIS[],6,FALSE)=0,"PRODUCTO SIN STOCK/UBICACIÓN",VLOOKUP(SALIDA[[#This Row],[CODIGO]],STOCKSANLUIS[],6,FALSE))</f>
        <v>#N/A</v>
      </c>
      <c r="F5552" t="e">
        <f>SALIDA[[#This Row],[CANTIDAD]]/SALIDA[[#This Row],[UND MEDIDA]]</f>
        <v>#N/A</v>
      </c>
      <c r="G5552" t="e">
        <f>VLOOKUP(SALIDA[[#This Row],[CODIGO]],FAMILIAS[],4,FALSE)</f>
        <v>#N/A</v>
      </c>
      <c r="H5552" s="10" t="e">
        <f>IF(VLOOKUP(SALIDA[[#This Row],[CODIGO]],STOCKSANLUIS[],7,FALSE)=0,"PRODUCTO SIN STOCK/UBICACIÓN",VLOOKUP(SALIDA[[#This Row],[CODIGO]],STOCKSANLUIS[],7,FALSE))</f>
        <v>#N/A</v>
      </c>
      <c r="I5552" s="10"/>
      <c r="J5552" t="e">
        <f>SALIDA[[#This Row],[CODIGO]]&amp;"       "&amp;SALIDA[[#This Row],[FAMILIA]]</f>
        <v>#N/A</v>
      </c>
      <c r="K5552" t="e">
        <f>VLOOKUP(SALIDA[[#This Row],[CODIGO]],STOCK_STARSOFT[],5,FALSE)</f>
        <v>#N/A</v>
      </c>
      <c r="L5552" t="e">
        <f>SALIDA[[#This Row],[CANTIDAD]]*SALIDA[[#This Row],[PRECIO UND]]</f>
        <v>#N/A</v>
      </c>
    </row>
    <row r="5553" spans="1:12" x14ac:dyDescent="0.25">
      <c r="A5553" s="6"/>
      <c r="B5553" s="100" t="e">
        <f>VLOOKUP(SALIDA[[#This Row],[CODIGO]],STOCKSANLUIS[],2,FALSE)</f>
        <v>#N/A</v>
      </c>
      <c r="C5553" s="153"/>
      <c r="E5553" t="e">
        <f>IF(VLOOKUP(SALIDA[[#This Row],[CODIGO]],STOCKSANLUIS[],6,FALSE)=0,"PRODUCTO SIN STOCK/UBICACIÓN",VLOOKUP(SALIDA[[#This Row],[CODIGO]],STOCKSANLUIS[],6,FALSE))</f>
        <v>#N/A</v>
      </c>
      <c r="F5553" t="e">
        <f>SALIDA[[#This Row],[CANTIDAD]]/SALIDA[[#This Row],[UND MEDIDA]]</f>
        <v>#N/A</v>
      </c>
      <c r="G5553" t="e">
        <f>VLOOKUP(SALIDA[[#This Row],[CODIGO]],FAMILIAS[],4,FALSE)</f>
        <v>#N/A</v>
      </c>
      <c r="H5553" s="10" t="e">
        <f>IF(VLOOKUP(SALIDA[[#This Row],[CODIGO]],STOCKSANLUIS[],7,FALSE)=0,"PRODUCTO SIN STOCK/UBICACIÓN",VLOOKUP(SALIDA[[#This Row],[CODIGO]],STOCKSANLUIS[],7,FALSE))</f>
        <v>#N/A</v>
      </c>
      <c r="I5553" s="10"/>
      <c r="J5553" t="e">
        <f>SALIDA[[#This Row],[CODIGO]]&amp;"       "&amp;SALIDA[[#This Row],[FAMILIA]]</f>
        <v>#N/A</v>
      </c>
      <c r="K5553" t="e">
        <f>VLOOKUP(SALIDA[[#This Row],[CODIGO]],STOCK_STARSOFT[],5,FALSE)</f>
        <v>#N/A</v>
      </c>
      <c r="L5553" t="e">
        <f>SALIDA[[#This Row],[CANTIDAD]]*SALIDA[[#This Row],[PRECIO UND]]</f>
        <v>#N/A</v>
      </c>
    </row>
    <row r="5554" spans="1:12" x14ac:dyDescent="0.25">
      <c r="A5554" s="6"/>
      <c r="B5554" s="100" t="e">
        <f>VLOOKUP(SALIDA[[#This Row],[CODIGO]],STOCKSANLUIS[],2,FALSE)</f>
        <v>#N/A</v>
      </c>
      <c r="C5554" s="153"/>
      <c r="E5554" t="e">
        <f>IF(VLOOKUP(SALIDA[[#This Row],[CODIGO]],STOCKSANLUIS[],6,FALSE)=0,"PRODUCTO SIN STOCK/UBICACIÓN",VLOOKUP(SALIDA[[#This Row],[CODIGO]],STOCKSANLUIS[],6,FALSE))</f>
        <v>#N/A</v>
      </c>
      <c r="F5554" t="e">
        <f>SALIDA[[#This Row],[CANTIDAD]]/SALIDA[[#This Row],[UND MEDIDA]]</f>
        <v>#N/A</v>
      </c>
      <c r="G5554" t="e">
        <f>VLOOKUP(SALIDA[[#This Row],[CODIGO]],FAMILIAS[],4,FALSE)</f>
        <v>#N/A</v>
      </c>
      <c r="H5554" s="10" t="e">
        <f>IF(VLOOKUP(SALIDA[[#This Row],[CODIGO]],STOCKSANLUIS[],7,FALSE)=0,"PRODUCTO SIN STOCK/UBICACIÓN",VLOOKUP(SALIDA[[#This Row],[CODIGO]],STOCKSANLUIS[],7,FALSE))</f>
        <v>#N/A</v>
      </c>
      <c r="I5554" s="10"/>
      <c r="J5554" t="e">
        <f>SALIDA[[#This Row],[CODIGO]]&amp;"       "&amp;SALIDA[[#This Row],[FAMILIA]]</f>
        <v>#N/A</v>
      </c>
      <c r="K5554" t="e">
        <f>VLOOKUP(SALIDA[[#This Row],[CODIGO]],STOCK_STARSOFT[],5,FALSE)</f>
        <v>#N/A</v>
      </c>
      <c r="L5554" t="e">
        <f>SALIDA[[#This Row],[CANTIDAD]]*SALIDA[[#This Row],[PRECIO UND]]</f>
        <v>#N/A</v>
      </c>
    </row>
    <row r="5555" spans="1:12" x14ac:dyDescent="0.25">
      <c r="A5555" s="6"/>
      <c r="B5555" s="100" t="e">
        <f>VLOOKUP(SALIDA[[#This Row],[CODIGO]],STOCKSANLUIS[],2,FALSE)</f>
        <v>#N/A</v>
      </c>
      <c r="C5555" s="153"/>
      <c r="E5555" t="e">
        <f>IF(VLOOKUP(SALIDA[[#This Row],[CODIGO]],STOCKSANLUIS[],6,FALSE)=0,"PRODUCTO SIN STOCK/UBICACIÓN",VLOOKUP(SALIDA[[#This Row],[CODIGO]],STOCKSANLUIS[],6,FALSE))</f>
        <v>#N/A</v>
      </c>
      <c r="F5555" t="e">
        <f>SALIDA[[#This Row],[CANTIDAD]]/SALIDA[[#This Row],[UND MEDIDA]]</f>
        <v>#N/A</v>
      </c>
      <c r="G5555" t="e">
        <f>VLOOKUP(SALIDA[[#This Row],[CODIGO]],FAMILIAS[],4,FALSE)</f>
        <v>#N/A</v>
      </c>
      <c r="H5555" s="10" t="e">
        <f>IF(VLOOKUP(SALIDA[[#This Row],[CODIGO]],STOCKSANLUIS[],7,FALSE)=0,"PRODUCTO SIN STOCK/UBICACIÓN",VLOOKUP(SALIDA[[#This Row],[CODIGO]],STOCKSANLUIS[],7,FALSE))</f>
        <v>#N/A</v>
      </c>
      <c r="I5555" s="10"/>
      <c r="J5555" t="e">
        <f>SALIDA[[#This Row],[CODIGO]]&amp;"       "&amp;SALIDA[[#This Row],[FAMILIA]]</f>
        <v>#N/A</v>
      </c>
      <c r="K5555" t="e">
        <f>VLOOKUP(SALIDA[[#This Row],[CODIGO]],STOCK_STARSOFT[],5,FALSE)</f>
        <v>#N/A</v>
      </c>
      <c r="L5555" t="e">
        <f>SALIDA[[#This Row],[CANTIDAD]]*SALIDA[[#This Row],[PRECIO UND]]</f>
        <v>#N/A</v>
      </c>
    </row>
    <row r="5556" spans="1:12" x14ac:dyDescent="0.25">
      <c r="A5556" s="6"/>
      <c r="B5556" s="100" t="e">
        <f>VLOOKUP(SALIDA[[#This Row],[CODIGO]],STOCKSANLUIS[],2,FALSE)</f>
        <v>#N/A</v>
      </c>
      <c r="C5556" s="153"/>
      <c r="E5556" t="e">
        <f>IF(VLOOKUP(SALIDA[[#This Row],[CODIGO]],STOCKSANLUIS[],6,FALSE)=0,"PRODUCTO SIN STOCK/UBICACIÓN",VLOOKUP(SALIDA[[#This Row],[CODIGO]],STOCKSANLUIS[],6,FALSE))</f>
        <v>#N/A</v>
      </c>
      <c r="F5556" t="e">
        <f>SALIDA[[#This Row],[CANTIDAD]]/SALIDA[[#This Row],[UND MEDIDA]]</f>
        <v>#N/A</v>
      </c>
      <c r="G5556" t="e">
        <f>VLOOKUP(SALIDA[[#This Row],[CODIGO]],FAMILIAS[],4,FALSE)</f>
        <v>#N/A</v>
      </c>
      <c r="H5556" s="10" t="e">
        <f>IF(VLOOKUP(SALIDA[[#This Row],[CODIGO]],STOCKSANLUIS[],7,FALSE)=0,"PRODUCTO SIN STOCK/UBICACIÓN",VLOOKUP(SALIDA[[#This Row],[CODIGO]],STOCKSANLUIS[],7,FALSE))</f>
        <v>#N/A</v>
      </c>
      <c r="I5556" s="10"/>
      <c r="J5556" t="e">
        <f>SALIDA[[#This Row],[CODIGO]]&amp;"       "&amp;SALIDA[[#This Row],[FAMILIA]]</f>
        <v>#N/A</v>
      </c>
      <c r="K5556" t="e">
        <f>VLOOKUP(SALIDA[[#This Row],[CODIGO]],STOCK_STARSOFT[],5,FALSE)</f>
        <v>#N/A</v>
      </c>
      <c r="L5556" t="e">
        <f>SALIDA[[#This Row],[CANTIDAD]]*SALIDA[[#This Row],[PRECIO UND]]</f>
        <v>#N/A</v>
      </c>
    </row>
    <row r="5557" spans="1:12" x14ac:dyDescent="0.25">
      <c r="A5557" s="6"/>
      <c r="B5557" s="100" t="e">
        <f>VLOOKUP(SALIDA[[#This Row],[CODIGO]],STOCKSANLUIS[],2,FALSE)</f>
        <v>#N/A</v>
      </c>
      <c r="C5557" s="153"/>
      <c r="E5557" t="e">
        <f>IF(VLOOKUP(SALIDA[[#This Row],[CODIGO]],STOCKSANLUIS[],6,FALSE)=0,"PRODUCTO SIN STOCK/UBICACIÓN",VLOOKUP(SALIDA[[#This Row],[CODIGO]],STOCKSANLUIS[],6,FALSE))</f>
        <v>#N/A</v>
      </c>
      <c r="F5557" t="e">
        <f>SALIDA[[#This Row],[CANTIDAD]]/SALIDA[[#This Row],[UND MEDIDA]]</f>
        <v>#N/A</v>
      </c>
      <c r="G5557" t="e">
        <f>VLOOKUP(SALIDA[[#This Row],[CODIGO]],FAMILIAS[],4,FALSE)</f>
        <v>#N/A</v>
      </c>
      <c r="H5557" s="10" t="e">
        <f>IF(VLOOKUP(SALIDA[[#This Row],[CODIGO]],STOCKSANLUIS[],7,FALSE)=0,"PRODUCTO SIN STOCK/UBICACIÓN",VLOOKUP(SALIDA[[#This Row],[CODIGO]],STOCKSANLUIS[],7,FALSE))</f>
        <v>#N/A</v>
      </c>
      <c r="I5557" s="10"/>
      <c r="J5557" t="e">
        <f>SALIDA[[#This Row],[CODIGO]]&amp;"       "&amp;SALIDA[[#This Row],[FAMILIA]]</f>
        <v>#N/A</v>
      </c>
      <c r="K5557" t="e">
        <f>VLOOKUP(SALIDA[[#This Row],[CODIGO]],STOCK_STARSOFT[],5,FALSE)</f>
        <v>#N/A</v>
      </c>
      <c r="L5557" t="e">
        <f>SALIDA[[#This Row],[CANTIDAD]]*SALIDA[[#This Row],[PRECIO UND]]</f>
        <v>#N/A</v>
      </c>
    </row>
    <row r="5558" spans="1:12" x14ac:dyDescent="0.25">
      <c r="A5558" s="6"/>
      <c r="B5558" s="100" t="e">
        <f>VLOOKUP(SALIDA[[#This Row],[CODIGO]],STOCKSANLUIS[],2,FALSE)</f>
        <v>#N/A</v>
      </c>
      <c r="C5558" s="153"/>
      <c r="E5558" t="e">
        <f>IF(VLOOKUP(SALIDA[[#This Row],[CODIGO]],STOCKSANLUIS[],6,FALSE)=0,"PRODUCTO SIN STOCK/UBICACIÓN",VLOOKUP(SALIDA[[#This Row],[CODIGO]],STOCKSANLUIS[],6,FALSE))</f>
        <v>#N/A</v>
      </c>
      <c r="F5558" t="e">
        <f>SALIDA[[#This Row],[CANTIDAD]]/SALIDA[[#This Row],[UND MEDIDA]]</f>
        <v>#N/A</v>
      </c>
      <c r="G5558" t="e">
        <f>VLOOKUP(SALIDA[[#This Row],[CODIGO]],FAMILIAS[],4,FALSE)</f>
        <v>#N/A</v>
      </c>
      <c r="H5558" s="10" t="e">
        <f>IF(VLOOKUP(SALIDA[[#This Row],[CODIGO]],STOCKSANLUIS[],7,FALSE)=0,"PRODUCTO SIN STOCK/UBICACIÓN",VLOOKUP(SALIDA[[#This Row],[CODIGO]],STOCKSANLUIS[],7,FALSE))</f>
        <v>#N/A</v>
      </c>
      <c r="I5558" s="10"/>
      <c r="J5558" t="e">
        <f>SALIDA[[#This Row],[CODIGO]]&amp;"       "&amp;SALIDA[[#This Row],[FAMILIA]]</f>
        <v>#N/A</v>
      </c>
      <c r="K5558" t="e">
        <f>VLOOKUP(SALIDA[[#This Row],[CODIGO]],STOCK_STARSOFT[],5,FALSE)</f>
        <v>#N/A</v>
      </c>
      <c r="L5558" t="e">
        <f>SALIDA[[#This Row],[CANTIDAD]]*SALIDA[[#This Row],[PRECIO UND]]</f>
        <v>#N/A</v>
      </c>
    </row>
    <row r="5559" spans="1:12" x14ac:dyDescent="0.25">
      <c r="A5559" s="6"/>
      <c r="B5559" s="100" t="e">
        <f>VLOOKUP(SALIDA[[#This Row],[CODIGO]],STOCKSANLUIS[],2,FALSE)</f>
        <v>#N/A</v>
      </c>
      <c r="C5559" s="153"/>
      <c r="E5559" t="e">
        <f>IF(VLOOKUP(SALIDA[[#This Row],[CODIGO]],STOCKSANLUIS[],6,FALSE)=0,"PRODUCTO SIN STOCK/UBICACIÓN",VLOOKUP(SALIDA[[#This Row],[CODIGO]],STOCKSANLUIS[],6,FALSE))</f>
        <v>#N/A</v>
      </c>
      <c r="F5559" t="e">
        <f>SALIDA[[#This Row],[CANTIDAD]]/SALIDA[[#This Row],[UND MEDIDA]]</f>
        <v>#N/A</v>
      </c>
      <c r="G5559" t="e">
        <f>VLOOKUP(SALIDA[[#This Row],[CODIGO]],FAMILIAS[],4,FALSE)</f>
        <v>#N/A</v>
      </c>
      <c r="H5559" s="10" t="e">
        <f>IF(VLOOKUP(SALIDA[[#This Row],[CODIGO]],STOCKSANLUIS[],7,FALSE)=0,"PRODUCTO SIN STOCK/UBICACIÓN",VLOOKUP(SALIDA[[#This Row],[CODIGO]],STOCKSANLUIS[],7,FALSE))</f>
        <v>#N/A</v>
      </c>
      <c r="I5559" s="10"/>
      <c r="J5559" t="e">
        <f>SALIDA[[#This Row],[CODIGO]]&amp;"       "&amp;SALIDA[[#This Row],[FAMILIA]]</f>
        <v>#N/A</v>
      </c>
      <c r="K5559" t="e">
        <f>VLOOKUP(SALIDA[[#This Row],[CODIGO]],STOCK_STARSOFT[],5,FALSE)</f>
        <v>#N/A</v>
      </c>
      <c r="L5559" t="e">
        <f>SALIDA[[#This Row],[CANTIDAD]]*SALIDA[[#This Row],[PRECIO UND]]</f>
        <v>#N/A</v>
      </c>
    </row>
    <row r="5560" spans="1:12" x14ac:dyDescent="0.25">
      <c r="A5560" s="6"/>
      <c r="B5560" s="100" t="e">
        <f>VLOOKUP(SALIDA[[#This Row],[CODIGO]],STOCKSANLUIS[],2,FALSE)</f>
        <v>#N/A</v>
      </c>
      <c r="C5560" s="153"/>
      <c r="E5560" t="e">
        <f>IF(VLOOKUP(SALIDA[[#This Row],[CODIGO]],STOCKSANLUIS[],6,FALSE)=0,"PRODUCTO SIN STOCK/UBICACIÓN",VLOOKUP(SALIDA[[#This Row],[CODIGO]],STOCKSANLUIS[],6,FALSE))</f>
        <v>#N/A</v>
      </c>
      <c r="F5560" t="e">
        <f>SALIDA[[#This Row],[CANTIDAD]]/SALIDA[[#This Row],[UND MEDIDA]]</f>
        <v>#N/A</v>
      </c>
      <c r="G5560" t="e">
        <f>VLOOKUP(SALIDA[[#This Row],[CODIGO]],FAMILIAS[],4,FALSE)</f>
        <v>#N/A</v>
      </c>
      <c r="H5560" s="10" t="e">
        <f>IF(VLOOKUP(SALIDA[[#This Row],[CODIGO]],STOCKSANLUIS[],7,FALSE)=0,"PRODUCTO SIN STOCK/UBICACIÓN",VLOOKUP(SALIDA[[#This Row],[CODIGO]],STOCKSANLUIS[],7,FALSE))</f>
        <v>#N/A</v>
      </c>
      <c r="I5560" s="10"/>
      <c r="J5560" t="e">
        <f>SALIDA[[#This Row],[CODIGO]]&amp;"       "&amp;SALIDA[[#This Row],[FAMILIA]]</f>
        <v>#N/A</v>
      </c>
      <c r="K5560" t="e">
        <f>VLOOKUP(SALIDA[[#This Row],[CODIGO]],STOCK_STARSOFT[],5,FALSE)</f>
        <v>#N/A</v>
      </c>
      <c r="L5560" t="e">
        <f>SALIDA[[#This Row],[CANTIDAD]]*SALIDA[[#This Row],[PRECIO UND]]</f>
        <v>#N/A</v>
      </c>
    </row>
    <row r="5561" spans="1:12" x14ac:dyDescent="0.25">
      <c r="A5561" s="6"/>
      <c r="B5561" s="100" t="e">
        <f>VLOOKUP(SALIDA[[#This Row],[CODIGO]],STOCKSANLUIS[],2,FALSE)</f>
        <v>#N/A</v>
      </c>
      <c r="C5561" s="153"/>
      <c r="E5561" t="e">
        <f>IF(VLOOKUP(SALIDA[[#This Row],[CODIGO]],STOCKSANLUIS[],6,FALSE)=0,"PRODUCTO SIN STOCK/UBICACIÓN",VLOOKUP(SALIDA[[#This Row],[CODIGO]],STOCKSANLUIS[],6,FALSE))</f>
        <v>#N/A</v>
      </c>
      <c r="F5561" t="e">
        <f>SALIDA[[#This Row],[CANTIDAD]]/SALIDA[[#This Row],[UND MEDIDA]]</f>
        <v>#N/A</v>
      </c>
      <c r="G5561" t="e">
        <f>VLOOKUP(SALIDA[[#This Row],[CODIGO]],FAMILIAS[],4,FALSE)</f>
        <v>#N/A</v>
      </c>
      <c r="H5561" s="10" t="e">
        <f>IF(VLOOKUP(SALIDA[[#This Row],[CODIGO]],STOCKSANLUIS[],7,FALSE)=0,"PRODUCTO SIN STOCK/UBICACIÓN",VLOOKUP(SALIDA[[#This Row],[CODIGO]],STOCKSANLUIS[],7,FALSE))</f>
        <v>#N/A</v>
      </c>
      <c r="I5561" s="10"/>
      <c r="J5561" t="e">
        <f>SALIDA[[#This Row],[CODIGO]]&amp;"       "&amp;SALIDA[[#This Row],[FAMILIA]]</f>
        <v>#N/A</v>
      </c>
      <c r="K5561" t="e">
        <f>VLOOKUP(SALIDA[[#This Row],[CODIGO]],STOCK_STARSOFT[],5,FALSE)</f>
        <v>#N/A</v>
      </c>
      <c r="L5561" t="e">
        <f>SALIDA[[#This Row],[CANTIDAD]]*SALIDA[[#This Row],[PRECIO UND]]</f>
        <v>#N/A</v>
      </c>
    </row>
    <row r="5562" spans="1:12" x14ac:dyDescent="0.25">
      <c r="A5562" s="6"/>
      <c r="B5562" s="100" t="e">
        <f>VLOOKUP(SALIDA[[#This Row],[CODIGO]],STOCKSANLUIS[],2,FALSE)</f>
        <v>#N/A</v>
      </c>
      <c r="C5562" s="153"/>
      <c r="E5562" t="e">
        <f>IF(VLOOKUP(SALIDA[[#This Row],[CODIGO]],STOCKSANLUIS[],6,FALSE)=0,"PRODUCTO SIN STOCK/UBICACIÓN",VLOOKUP(SALIDA[[#This Row],[CODIGO]],STOCKSANLUIS[],6,FALSE))</f>
        <v>#N/A</v>
      </c>
      <c r="F5562" t="e">
        <f>SALIDA[[#This Row],[CANTIDAD]]/SALIDA[[#This Row],[UND MEDIDA]]</f>
        <v>#N/A</v>
      </c>
      <c r="G5562" t="e">
        <f>VLOOKUP(SALIDA[[#This Row],[CODIGO]],FAMILIAS[],4,FALSE)</f>
        <v>#N/A</v>
      </c>
      <c r="H5562" s="10" t="e">
        <f>IF(VLOOKUP(SALIDA[[#This Row],[CODIGO]],STOCKSANLUIS[],7,FALSE)=0,"PRODUCTO SIN STOCK/UBICACIÓN",VLOOKUP(SALIDA[[#This Row],[CODIGO]],STOCKSANLUIS[],7,FALSE))</f>
        <v>#N/A</v>
      </c>
      <c r="I5562" s="10"/>
      <c r="J5562" t="e">
        <f>SALIDA[[#This Row],[CODIGO]]&amp;"       "&amp;SALIDA[[#This Row],[FAMILIA]]</f>
        <v>#N/A</v>
      </c>
      <c r="K5562" t="e">
        <f>VLOOKUP(SALIDA[[#This Row],[CODIGO]],STOCK_STARSOFT[],5,FALSE)</f>
        <v>#N/A</v>
      </c>
      <c r="L5562" t="e">
        <f>SALIDA[[#This Row],[CANTIDAD]]*SALIDA[[#This Row],[PRECIO UND]]</f>
        <v>#N/A</v>
      </c>
    </row>
    <row r="5563" spans="1:12" x14ac:dyDescent="0.25">
      <c r="A5563" s="6"/>
      <c r="B5563" s="100" t="e">
        <f>VLOOKUP(SALIDA[[#This Row],[CODIGO]],STOCKSANLUIS[],2,FALSE)</f>
        <v>#N/A</v>
      </c>
      <c r="C5563" s="153"/>
      <c r="E5563" t="e">
        <f>IF(VLOOKUP(SALIDA[[#This Row],[CODIGO]],STOCKSANLUIS[],6,FALSE)=0,"PRODUCTO SIN STOCK/UBICACIÓN",VLOOKUP(SALIDA[[#This Row],[CODIGO]],STOCKSANLUIS[],6,FALSE))</f>
        <v>#N/A</v>
      </c>
      <c r="F5563" t="e">
        <f>SALIDA[[#This Row],[CANTIDAD]]/SALIDA[[#This Row],[UND MEDIDA]]</f>
        <v>#N/A</v>
      </c>
      <c r="G5563" t="e">
        <f>VLOOKUP(SALIDA[[#This Row],[CODIGO]],FAMILIAS[],4,FALSE)</f>
        <v>#N/A</v>
      </c>
      <c r="H5563" s="10" t="e">
        <f>IF(VLOOKUP(SALIDA[[#This Row],[CODIGO]],STOCKSANLUIS[],7,FALSE)=0,"PRODUCTO SIN STOCK/UBICACIÓN",VLOOKUP(SALIDA[[#This Row],[CODIGO]],STOCKSANLUIS[],7,FALSE))</f>
        <v>#N/A</v>
      </c>
      <c r="I5563" s="10"/>
      <c r="J5563" t="e">
        <f>SALIDA[[#This Row],[CODIGO]]&amp;"       "&amp;SALIDA[[#This Row],[FAMILIA]]</f>
        <v>#N/A</v>
      </c>
      <c r="K5563" t="e">
        <f>VLOOKUP(SALIDA[[#This Row],[CODIGO]],STOCK_STARSOFT[],5,FALSE)</f>
        <v>#N/A</v>
      </c>
      <c r="L5563" t="e">
        <f>SALIDA[[#This Row],[CANTIDAD]]*SALIDA[[#This Row],[PRECIO UND]]</f>
        <v>#N/A</v>
      </c>
    </row>
    <row r="5564" spans="1:12" x14ac:dyDescent="0.25">
      <c r="A5564" s="6"/>
      <c r="B5564" s="100" t="e">
        <f>VLOOKUP(SALIDA[[#This Row],[CODIGO]],STOCKSANLUIS[],2,FALSE)</f>
        <v>#N/A</v>
      </c>
      <c r="C5564" s="153"/>
      <c r="E5564" t="e">
        <f>IF(VLOOKUP(SALIDA[[#This Row],[CODIGO]],STOCKSANLUIS[],6,FALSE)=0,"PRODUCTO SIN STOCK/UBICACIÓN",VLOOKUP(SALIDA[[#This Row],[CODIGO]],STOCKSANLUIS[],6,FALSE))</f>
        <v>#N/A</v>
      </c>
      <c r="F5564" t="e">
        <f>SALIDA[[#This Row],[CANTIDAD]]/SALIDA[[#This Row],[UND MEDIDA]]</f>
        <v>#N/A</v>
      </c>
      <c r="G5564" t="e">
        <f>VLOOKUP(SALIDA[[#This Row],[CODIGO]],FAMILIAS[],4,FALSE)</f>
        <v>#N/A</v>
      </c>
      <c r="H5564" s="10" t="e">
        <f>IF(VLOOKUP(SALIDA[[#This Row],[CODIGO]],STOCKSANLUIS[],7,FALSE)=0,"PRODUCTO SIN STOCK/UBICACIÓN",VLOOKUP(SALIDA[[#This Row],[CODIGO]],STOCKSANLUIS[],7,FALSE))</f>
        <v>#N/A</v>
      </c>
      <c r="I5564" s="10"/>
      <c r="J5564" t="e">
        <f>SALIDA[[#This Row],[CODIGO]]&amp;"       "&amp;SALIDA[[#This Row],[FAMILIA]]</f>
        <v>#N/A</v>
      </c>
      <c r="K5564" t="e">
        <f>VLOOKUP(SALIDA[[#This Row],[CODIGO]],STOCK_STARSOFT[],5,FALSE)</f>
        <v>#N/A</v>
      </c>
      <c r="L5564" t="e">
        <f>SALIDA[[#This Row],[CANTIDAD]]*SALIDA[[#This Row],[PRECIO UND]]</f>
        <v>#N/A</v>
      </c>
    </row>
    <row r="5565" spans="1:12" x14ac:dyDescent="0.25">
      <c r="A5565" s="6"/>
      <c r="B5565" s="100" t="e">
        <f>VLOOKUP(SALIDA[[#This Row],[CODIGO]],STOCKSANLUIS[],2,FALSE)</f>
        <v>#N/A</v>
      </c>
      <c r="C5565" s="153"/>
      <c r="E5565" t="e">
        <f>IF(VLOOKUP(SALIDA[[#This Row],[CODIGO]],STOCKSANLUIS[],6,FALSE)=0,"PRODUCTO SIN STOCK/UBICACIÓN",VLOOKUP(SALIDA[[#This Row],[CODIGO]],STOCKSANLUIS[],6,FALSE))</f>
        <v>#N/A</v>
      </c>
      <c r="F5565" t="e">
        <f>SALIDA[[#This Row],[CANTIDAD]]/SALIDA[[#This Row],[UND MEDIDA]]</f>
        <v>#N/A</v>
      </c>
      <c r="G5565" t="e">
        <f>VLOOKUP(SALIDA[[#This Row],[CODIGO]],FAMILIAS[],4,FALSE)</f>
        <v>#N/A</v>
      </c>
      <c r="H5565" s="10" t="e">
        <f>IF(VLOOKUP(SALIDA[[#This Row],[CODIGO]],STOCKSANLUIS[],7,FALSE)=0,"PRODUCTO SIN STOCK/UBICACIÓN",VLOOKUP(SALIDA[[#This Row],[CODIGO]],STOCKSANLUIS[],7,FALSE))</f>
        <v>#N/A</v>
      </c>
      <c r="I5565" s="10"/>
      <c r="J5565" t="e">
        <f>SALIDA[[#This Row],[CODIGO]]&amp;"       "&amp;SALIDA[[#This Row],[FAMILIA]]</f>
        <v>#N/A</v>
      </c>
      <c r="K5565" t="e">
        <f>VLOOKUP(SALIDA[[#This Row],[CODIGO]],STOCK_STARSOFT[],5,FALSE)</f>
        <v>#N/A</v>
      </c>
      <c r="L5565" t="e">
        <f>SALIDA[[#This Row],[CANTIDAD]]*SALIDA[[#This Row],[PRECIO UND]]</f>
        <v>#N/A</v>
      </c>
    </row>
    <row r="5566" spans="1:12" x14ac:dyDescent="0.25">
      <c r="A5566" s="6"/>
      <c r="B5566" s="100" t="e">
        <f>VLOOKUP(SALIDA[[#This Row],[CODIGO]],STOCKSANLUIS[],2,FALSE)</f>
        <v>#N/A</v>
      </c>
      <c r="C5566" s="153"/>
      <c r="E5566" t="e">
        <f>IF(VLOOKUP(SALIDA[[#This Row],[CODIGO]],STOCKSANLUIS[],6,FALSE)=0,"PRODUCTO SIN STOCK/UBICACIÓN",VLOOKUP(SALIDA[[#This Row],[CODIGO]],STOCKSANLUIS[],6,FALSE))</f>
        <v>#N/A</v>
      </c>
      <c r="F5566" t="e">
        <f>SALIDA[[#This Row],[CANTIDAD]]/SALIDA[[#This Row],[UND MEDIDA]]</f>
        <v>#N/A</v>
      </c>
      <c r="G5566" t="e">
        <f>VLOOKUP(SALIDA[[#This Row],[CODIGO]],FAMILIAS[],4,FALSE)</f>
        <v>#N/A</v>
      </c>
      <c r="H5566" s="10" t="e">
        <f>IF(VLOOKUP(SALIDA[[#This Row],[CODIGO]],STOCKSANLUIS[],7,FALSE)=0,"PRODUCTO SIN STOCK/UBICACIÓN",VLOOKUP(SALIDA[[#This Row],[CODIGO]],STOCKSANLUIS[],7,FALSE))</f>
        <v>#N/A</v>
      </c>
      <c r="I5566" s="10"/>
      <c r="J5566" t="e">
        <f>SALIDA[[#This Row],[CODIGO]]&amp;"       "&amp;SALIDA[[#This Row],[FAMILIA]]</f>
        <v>#N/A</v>
      </c>
      <c r="K5566" t="e">
        <f>VLOOKUP(SALIDA[[#This Row],[CODIGO]],STOCK_STARSOFT[],5,FALSE)</f>
        <v>#N/A</v>
      </c>
      <c r="L5566" t="e">
        <f>SALIDA[[#This Row],[CANTIDAD]]*SALIDA[[#This Row],[PRECIO UND]]</f>
        <v>#N/A</v>
      </c>
    </row>
    <row r="5567" spans="1:12" x14ac:dyDescent="0.25">
      <c r="A5567" s="6"/>
      <c r="B5567" s="100" t="e">
        <f>VLOOKUP(SALIDA[[#This Row],[CODIGO]],STOCKSANLUIS[],2,FALSE)</f>
        <v>#N/A</v>
      </c>
      <c r="C5567" s="153"/>
      <c r="E5567" t="e">
        <f>IF(VLOOKUP(SALIDA[[#This Row],[CODIGO]],STOCKSANLUIS[],6,FALSE)=0,"PRODUCTO SIN STOCK/UBICACIÓN",VLOOKUP(SALIDA[[#This Row],[CODIGO]],STOCKSANLUIS[],6,FALSE))</f>
        <v>#N/A</v>
      </c>
      <c r="F5567" t="e">
        <f>SALIDA[[#This Row],[CANTIDAD]]/SALIDA[[#This Row],[UND MEDIDA]]</f>
        <v>#N/A</v>
      </c>
      <c r="G5567" t="e">
        <f>VLOOKUP(SALIDA[[#This Row],[CODIGO]],FAMILIAS[],4,FALSE)</f>
        <v>#N/A</v>
      </c>
      <c r="H5567" s="10" t="e">
        <f>IF(VLOOKUP(SALIDA[[#This Row],[CODIGO]],STOCKSANLUIS[],7,FALSE)=0,"PRODUCTO SIN STOCK/UBICACIÓN",VLOOKUP(SALIDA[[#This Row],[CODIGO]],STOCKSANLUIS[],7,FALSE))</f>
        <v>#N/A</v>
      </c>
      <c r="I5567" s="10"/>
      <c r="J5567" t="e">
        <f>SALIDA[[#This Row],[CODIGO]]&amp;"       "&amp;SALIDA[[#This Row],[FAMILIA]]</f>
        <v>#N/A</v>
      </c>
      <c r="K5567" t="e">
        <f>VLOOKUP(SALIDA[[#This Row],[CODIGO]],STOCK_STARSOFT[],5,FALSE)</f>
        <v>#N/A</v>
      </c>
      <c r="L5567" t="e">
        <f>SALIDA[[#This Row],[CANTIDAD]]*SALIDA[[#This Row],[PRECIO UND]]</f>
        <v>#N/A</v>
      </c>
    </row>
    <row r="5568" spans="1:12" x14ac:dyDescent="0.25">
      <c r="A5568" s="6"/>
      <c r="B5568" s="100" t="e">
        <f>VLOOKUP(SALIDA[[#This Row],[CODIGO]],STOCKSANLUIS[],2,FALSE)</f>
        <v>#N/A</v>
      </c>
      <c r="C5568" s="153"/>
      <c r="E5568" t="e">
        <f>IF(VLOOKUP(SALIDA[[#This Row],[CODIGO]],STOCKSANLUIS[],6,FALSE)=0,"PRODUCTO SIN STOCK/UBICACIÓN",VLOOKUP(SALIDA[[#This Row],[CODIGO]],STOCKSANLUIS[],6,FALSE))</f>
        <v>#N/A</v>
      </c>
      <c r="F5568" t="e">
        <f>SALIDA[[#This Row],[CANTIDAD]]/SALIDA[[#This Row],[UND MEDIDA]]</f>
        <v>#N/A</v>
      </c>
      <c r="G5568" t="e">
        <f>VLOOKUP(SALIDA[[#This Row],[CODIGO]],FAMILIAS[],4,FALSE)</f>
        <v>#N/A</v>
      </c>
      <c r="H5568" s="10" t="e">
        <f>IF(VLOOKUP(SALIDA[[#This Row],[CODIGO]],STOCKSANLUIS[],7,FALSE)=0,"PRODUCTO SIN STOCK/UBICACIÓN",VLOOKUP(SALIDA[[#This Row],[CODIGO]],STOCKSANLUIS[],7,FALSE))</f>
        <v>#N/A</v>
      </c>
      <c r="I5568" s="10"/>
      <c r="J5568" t="e">
        <f>SALIDA[[#This Row],[CODIGO]]&amp;"       "&amp;SALIDA[[#This Row],[FAMILIA]]</f>
        <v>#N/A</v>
      </c>
      <c r="K5568" t="e">
        <f>VLOOKUP(SALIDA[[#This Row],[CODIGO]],STOCK_STARSOFT[],5,FALSE)</f>
        <v>#N/A</v>
      </c>
      <c r="L5568" t="e">
        <f>SALIDA[[#This Row],[CANTIDAD]]*SALIDA[[#This Row],[PRECIO UND]]</f>
        <v>#N/A</v>
      </c>
    </row>
    <row r="5569" spans="1:12" x14ac:dyDescent="0.25">
      <c r="A5569" s="6"/>
      <c r="B5569" s="100" t="e">
        <f>VLOOKUP(SALIDA[[#This Row],[CODIGO]],STOCKSANLUIS[],2,FALSE)</f>
        <v>#N/A</v>
      </c>
      <c r="C5569" s="153"/>
      <c r="E5569" t="e">
        <f>IF(VLOOKUP(SALIDA[[#This Row],[CODIGO]],STOCKSANLUIS[],6,FALSE)=0,"PRODUCTO SIN STOCK/UBICACIÓN",VLOOKUP(SALIDA[[#This Row],[CODIGO]],STOCKSANLUIS[],6,FALSE))</f>
        <v>#N/A</v>
      </c>
      <c r="F5569" t="e">
        <f>SALIDA[[#This Row],[CANTIDAD]]/SALIDA[[#This Row],[UND MEDIDA]]</f>
        <v>#N/A</v>
      </c>
      <c r="G5569" t="e">
        <f>VLOOKUP(SALIDA[[#This Row],[CODIGO]],FAMILIAS[],4,FALSE)</f>
        <v>#N/A</v>
      </c>
      <c r="H5569" s="10" t="e">
        <f>IF(VLOOKUP(SALIDA[[#This Row],[CODIGO]],STOCKSANLUIS[],7,FALSE)=0,"PRODUCTO SIN STOCK/UBICACIÓN",VLOOKUP(SALIDA[[#This Row],[CODIGO]],STOCKSANLUIS[],7,FALSE))</f>
        <v>#N/A</v>
      </c>
      <c r="I5569" s="10"/>
      <c r="J5569" t="e">
        <f>SALIDA[[#This Row],[CODIGO]]&amp;"       "&amp;SALIDA[[#This Row],[FAMILIA]]</f>
        <v>#N/A</v>
      </c>
      <c r="K5569" t="e">
        <f>VLOOKUP(SALIDA[[#This Row],[CODIGO]],STOCK_STARSOFT[],5,FALSE)</f>
        <v>#N/A</v>
      </c>
      <c r="L5569" t="e">
        <f>SALIDA[[#This Row],[CANTIDAD]]*SALIDA[[#This Row],[PRECIO UND]]</f>
        <v>#N/A</v>
      </c>
    </row>
    <row r="5570" spans="1:12" x14ac:dyDescent="0.25">
      <c r="A5570" s="6"/>
      <c r="B5570" s="100" t="e">
        <f>VLOOKUP(SALIDA[[#This Row],[CODIGO]],STOCKSANLUIS[],2,FALSE)</f>
        <v>#N/A</v>
      </c>
      <c r="C5570" s="153"/>
      <c r="E5570" t="e">
        <f>IF(VLOOKUP(SALIDA[[#This Row],[CODIGO]],STOCKSANLUIS[],6,FALSE)=0,"PRODUCTO SIN STOCK/UBICACIÓN",VLOOKUP(SALIDA[[#This Row],[CODIGO]],STOCKSANLUIS[],6,FALSE))</f>
        <v>#N/A</v>
      </c>
      <c r="F5570" t="e">
        <f>SALIDA[[#This Row],[CANTIDAD]]/SALIDA[[#This Row],[UND MEDIDA]]</f>
        <v>#N/A</v>
      </c>
      <c r="G5570" t="e">
        <f>VLOOKUP(SALIDA[[#This Row],[CODIGO]],FAMILIAS[],4,FALSE)</f>
        <v>#N/A</v>
      </c>
      <c r="H5570" s="10" t="e">
        <f>IF(VLOOKUP(SALIDA[[#This Row],[CODIGO]],STOCKSANLUIS[],7,FALSE)=0,"PRODUCTO SIN STOCK/UBICACIÓN",VLOOKUP(SALIDA[[#This Row],[CODIGO]],STOCKSANLUIS[],7,FALSE))</f>
        <v>#N/A</v>
      </c>
      <c r="I5570" s="10"/>
      <c r="J5570" t="e">
        <f>SALIDA[[#This Row],[CODIGO]]&amp;"       "&amp;SALIDA[[#This Row],[FAMILIA]]</f>
        <v>#N/A</v>
      </c>
      <c r="K5570" t="e">
        <f>VLOOKUP(SALIDA[[#This Row],[CODIGO]],STOCK_STARSOFT[],5,FALSE)</f>
        <v>#N/A</v>
      </c>
      <c r="L5570" t="e">
        <f>SALIDA[[#This Row],[CANTIDAD]]*SALIDA[[#This Row],[PRECIO UND]]</f>
        <v>#N/A</v>
      </c>
    </row>
    <row r="5571" spans="1:12" x14ac:dyDescent="0.25">
      <c r="A5571" s="6"/>
      <c r="B5571" s="100" t="e">
        <f>VLOOKUP(SALIDA[[#This Row],[CODIGO]],STOCKSANLUIS[],2,FALSE)</f>
        <v>#N/A</v>
      </c>
      <c r="C5571" s="153"/>
      <c r="E5571" t="e">
        <f>IF(VLOOKUP(SALIDA[[#This Row],[CODIGO]],STOCKSANLUIS[],6,FALSE)=0,"PRODUCTO SIN STOCK/UBICACIÓN",VLOOKUP(SALIDA[[#This Row],[CODIGO]],STOCKSANLUIS[],6,FALSE))</f>
        <v>#N/A</v>
      </c>
      <c r="F5571" t="e">
        <f>SALIDA[[#This Row],[CANTIDAD]]/SALIDA[[#This Row],[UND MEDIDA]]</f>
        <v>#N/A</v>
      </c>
      <c r="G5571" t="e">
        <f>VLOOKUP(SALIDA[[#This Row],[CODIGO]],FAMILIAS[],4,FALSE)</f>
        <v>#N/A</v>
      </c>
      <c r="H5571" s="10" t="e">
        <f>IF(VLOOKUP(SALIDA[[#This Row],[CODIGO]],STOCKSANLUIS[],7,FALSE)=0,"PRODUCTO SIN STOCK/UBICACIÓN",VLOOKUP(SALIDA[[#This Row],[CODIGO]],STOCKSANLUIS[],7,FALSE))</f>
        <v>#N/A</v>
      </c>
      <c r="I5571" s="10"/>
      <c r="J5571" t="e">
        <f>SALIDA[[#This Row],[CODIGO]]&amp;"       "&amp;SALIDA[[#This Row],[FAMILIA]]</f>
        <v>#N/A</v>
      </c>
      <c r="K5571" t="e">
        <f>VLOOKUP(SALIDA[[#This Row],[CODIGO]],STOCK_STARSOFT[],5,FALSE)</f>
        <v>#N/A</v>
      </c>
      <c r="L5571" t="e">
        <f>SALIDA[[#This Row],[CANTIDAD]]*SALIDA[[#This Row],[PRECIO UND]]</f>
        <v>#N/A</v>
      </c>
    </row>
    <row r="5572" spans="1:12" x14ac:dyDescent="0.25">
      <c r="A5572" s="6"/>
      <c r="B5572" s="100" t="e">
        <f>VLOOKUP(SALIDA[[#This Row],[CODIGO]],STOCKSANLUIS[],2,FALSE)</f>
        <v>#N/A</v>
      </c>
      <c r="C5572" s="153"/>
      <c r="E5572" t="e">
        <f>IF(VLOOKUP(SALIDA[[#This Row],[CODIGO]],STOCKSANLUIS[],6,FALSE)=0,"PRODUCTO SIN STOCK/UBICACIÓN",VLOOKUP(SALIDA[[#This Row],[CODIGO]],STOCKSANLUIS[],6,FALSE))</f>
        <v>#N/A</v>
      </c>
      <c r="F5572" t="e">
        <f>SALIDA[[#This Row],[CANTIDAD]]/SALIDA[[#This Row],[UND MEDIDA]]</f>
        <v>#N/A</v>
      </c>
      <c r="G5572" t="e">
        <f>VLOOKUP(SALIDA[[#This Row],[CODIGO]],FAMILIAS[],4,FALSE)</f>
        <v>#N/A</v>
      </c>
      <c r="H5572" s="10" t="e">
        <f>IF(VLOOKUP(SALIDA[[#This Row],[CODIGO]],STOCKSANLUIS[],7,FALSE)=0,"PRODUCTO SIN STOCK/UBICACIÓN",VLOOKUP(SALIDA[[#This Row],[CODIGO]],STOCKSANLUIS[],7,FALSE))</f>
        <v>#N/A</v>
      </c>
      <c r="I5572" s="10"/>
      <c r="J5572" t="e">
        <f>SALIDA[[#This Row],[CODIGO]]&amp;"       "&amp;SALIDA[[#This Row],[FAMILIA]]</f>
        <v>#N/A</v>
      </c>
      <c r="K5572" t="e">
        <f>VLOOKUP(SALIDA[[#This Row],[CODIGO]],STOCK_STARSOFT[],5,FALSE)</f>
        <v>#N/A</v>
      </c>
      <c r="L5572" t="e">
        <f>SALIDA[[#This Row],[CANTIDAD]]*SALIDA[[#This Row],[PRECIO UND]]</f>
        <v>#N/A</v>
      </c>
    </row>
    <row r="5573" spans="1:12" x14ac:dyDescent="0.25">
      <c r="A5573" s="6"/>
      <c r="B5573" s="100" t="e">
        <f>VLOOKUP(SALIDA[[#This Row],[CODIGO]],STOCKSANLUIS[],2,FALSE)</f>
        <v>#N/A</v>
      </c>
      <c r="C5573" s="153"/>
      <c r="E5573" t="e">
        <f>IF(VLOOKUP(SALIDA[[#This Row],[CODIGO]],STOCKSANLUIS[],6,FALSE)=0,"PRODUCTO SIN STOCK/UBICACIÓN",VLOOKUP(SALIDA[[#This Row],[CODIGO]],STOCKSANLUIS[],6,FALSE))</f>
        <v>#N/A</v>
      </c>
      <c r="F5573" t="e">
        <f>SALIDA[[#This Row],[CANTIDAD]]/SALIDA[[#This Row],[UND MEDIDA]]</f>
        <v>#N/A</v>
      </c>
      <c r="G5573" t="e">
        <f>VLOOKUP(SALIDA[[#This Row],[CODIGO]],FAMILIAS[],4,FALSE)</f>
        <v>#N/A</v>
      </c>
      <c r="H5573" s="10" t="e">
        <f>IF(VLOOKUP(SALIDA[[#This Row],[CODIGO]],STOCKSANLUIS[],7,FALSE)=0,"PRODUCTO SIN STOCK/UBICACIÓN",VLOOKUP(SALIDA[[#This Row],[CODIGO]],STOCKSANLUIS[],7,FALSE))</f>
        <v>#N/A</v>
      </c>
      <c r="I5573" s="10"/>
      <c r="J5573" t="e">
        <f>SALIDA[[#This Row],[CODIGO]]&amp;"       "&amp;SALIDA[[#This Row],[FAMILIA]]</f>
        <v>#N/A</v>
      </c>
      <c r="K5573" t="e">
        <f>VLOOKUP(SALIDA[[#This Row],[CODIGO]],STOCK_STARSOFT[],5,FALSE)</f>
        <v>#N/A</v>
      </c>
      <c r="L5573" t="e">
        <f>SALIDA[[#This Row],[CANTIDAD]]*SALIDA[[#This Row],[PRECIO UND]]</f>
        <v>#N/A</v>
      </c>
    </row>
    <row r="5574" spans="1:12" x14ac:dyDescent="0.25">
      <c r="A5574" s="6"/>
      <c r="B5574" s="100" t="e">
        <f>VLOOKUP(SALIDA[[#This Row],[CODIGO]],STOCKSANLUIS[],2,FALSE)</f>
        <v>#N/A</v>
      </c>
      <c r="C5574" s="153"/>
      <c r="E5574" t="e">
        <f>IF(VLOOKUP(SALIDA[[#This Row],[CODIGO]],STOCKSANLUIS[],6,FALSE)=0,"PRODUCTO SIN STOCK/UBICACIÓN",VLOOKUP(SALIDA[[#This Row],[CODIGO]],STOCKSANLUIS[],6,FALSE))</f>
        <v>#N/A</v>
      </c>
      <c r="F5574" t="e">
        <f>SALIDA[[#This Row],[CANTIDAD]]/SALIDA[[#This Row],[UND MEDIDA]]</f>
        <v>#N/A</v>
      </c>
      <c r="G5574" t="e">
        <f>VLOOKUP(SALIDA[[#This Row],[CODIGO]],FAMILIAS[],4,FALSE)</f>
        <v>#N/A</v>
      </c>
      <c r="H5574" s="10" t="e">
        <f>IF(VLOOKUP(SALIDA[[#This Row],[CODIGO]],STOCKSANLUIS[],7,FALSE)=0,"PRODUCTO SIN STOCK/UBICACIÓN",VLOOKUP(SALIDA[[#This Row],[CODIGO]],STOCKSANLUIS[],7,FALSE))</f>
        <v>#N/A</v>
      </c>
      <c r="I5574" s="10"/>
      <c r="J5574" t="e">
        <f>SALIDA[[#This Row],[CODIGO]]&amp;"       "&amp;SALIDA[[#This Row],[FAMILIA]]</f>
        <v>#N/A</v>
      </c>
      <c r="K5574" t="e">
        <f>VLOOKUP(SALIDA[[#This Row],[CODIGO]],STOCK_STARSOFT[],5,FALSE)</f>
        <v>#N/A</v>
      </c>
      <c r="L5574" t="e">
        <f>SALIDA[[#This Row],[CANTIDAD]]*SALIDA[[#This Row],[PRECIO UND]]</f>
        <v>#N/A</v>
      </c>
    </row>
    <row r="5575" spans="1:12" x14ac:dyDescent="0.25">
      <c r="A5575" s="6"/>
      <c r="B5575" s="100" t="e">
        <f>VLOOKUP(SALIDA[[#This Row],[CODIGO]],STOCKSANLUIS[],2,FALSE)</f>
        <v>#N/A</v>
      </c>
      <c r="C5575" s="153"/>
      <c r="E5575" t="e">
        <f>IF(VLOOKUP(SALIDA[[#This Row],[CODIGO]],STOCKSANLUIS[],6,FALSE)=0,"PRODUCTO SIN STOCK/UBICACIÓN",VLOOKUP(SALIDA[[#This Row],[CODIGO]],STOCKSANLUIS[],6,FALSE))</f>
        <v>#N/A</v>
      </c>
      <c r="F5575" t="e">
        <f>SALIDA[[#This Row],[CANTIDAD]]/SALIDA[[#This Row],[UND MEDIDA]]</f>
        <v>#N/A</v>
      </c>
      <c r="G5575" t="e">
        <f>VLOOKUP(SALIDA[[#This Row],[CODIGO]],FAMILIAS[],4,FALSE)</f>
        <v>#N/A</v>
      </c>
      <c r="H5575" s="10" t="e">
        <f>IF(VLOOKUP(SALIDA[[#This Row],[CODIGO]],STOCKSANLUIS[],7,FALSE)=0,"PRODUCTO SIN STOCK/UBICACIÓN",VLOOKUP(SALIDA[[#This Row],[CODIGO]],STOCKSANLUIS[],7,FALSE))</f>
        <v>#N/A</v>
      </c>
      <c r="I5575" s="10"/>
      <c r="J5575" t="e">
        <f>SALIDA[[#This Row],[CODIGO]]&amp;"       "&amp;SALIDA[[#This Row],[FAMILIA]]</f>
        <v>#N/A</v>
      </c>
      <c r="K5575" t="e">
        <f>VLOOKUP(SALIDA[[#This Row],[CODIGO]],STOCK_STARSOFT[],5,FALSE)</f>
        <v>#N/A</v>
      </c>
      <c r="L5575" t="e">
        <f>SALIDA[[#This Row],[CANTIDAD]]*SALIDA[[#This Row],[PRECIO UND]]</f>
        <v>#N/A</v>
      </c>
    </row>
    <row r="5576" spans="1:12" x14ac:dyDescent="0.25">
      <c r="A5576" s="6"/>
      <c r="B5576" s="100" t="e">
        <f>VLOOKUP(SALIDA[[#This Row],[CODIGO]],STOCKSANLUIS[],2,FALSE)</f>
        <v>#N/A</v>
      </c>
      <c r="C5576" s="153"/>
      <c r="E5576" t="e">
        <f>IF(VLOOKUP(SALIDA[[#This Row],[CODIGO]],STOCKSANLUIS[],6,FALSE)=0,"PRODUCTO SIN STOCK/UBICACIÓN",VLOOKUP(SALIDA[[#This Row],[CODIGO]],STOCKSANLUIS[],6,FALSE))</f>
        <v>#N/A</v>
      </c>
      <c r="F5576" t="e">
        <f>SALIDA[[#This Row],[CANTIDAD]]/SALIDA[[#This Row],[UND MEDIDA]]</f>
        <v>#N/A</v>
      </c>
      <c r="G5576" t="e">
        <f>VLOOKUP(SALIDA[[#This Row],[CODIGO]],FAMILIAS[],4,FALSE)</f>
        <v>#N/A</v>
      </c>
      <c r="H5576" s="10" t="e">
        <f>IF(VLOOKUP(SALIDA[[#This Row],[CODIGO]],STOCKSANLUIS[],7,FALSE)=0,"PRODUCTO SIN STOCK/UBICACIÓN",VLOOKUP(SALIDA[[#This Row],[CODIGO]],STOCKSANLUIS[],7,FALSE))</f>
        <v>#N/A</v>
      </c>
      <c r="I5576" s="10"/>
      <c r="J5576" t="e">
        <f>SALIDA[[#This Row],[CODIGO]]&amp;"       "&amp;SALIDA[[#This Row],[FAMILIA]]</f>
        <v>#N/A</v>
      </c>
      <c r="K5576" t="e">
        <f>VLOOKUP(SALIDA[[#This Row],[CODIGO]],STOCK_STARSOFT[],5,FALSE)</f>
        <v>#N/A</v>
      </c>
      <c r="L5576" t="e">
        <f>SALIDA[[#This Row],[CANTIDAD]]*SALIDA[[#This Row],[PRECIO UND]]</f>
        <v>#N/A</v>
      </c>
    </row>
    <row r="5577" spans="1:12" x14ac:dyDescent="0.25">
      <c r="A5577" s="6"/>
      <c r="B5577" s="100" t="e">
        <f>VLOOKUP(SALIDA[[#This Row],[CODIGO]],STOCKSANLUIS[],2,FALSE)</f>
        <v>#N/A</v>
      </c>
      <c r="C5577" s="153"/>
      <c r="E5577" t="e">
        <f>IF(VLOOKUP(SALIDA[[#This Row],[CODIGO]],STOCKSANLUIS[],6,FALSE)=0,"PRODUCTO SIN STOCK/UBICACIÓN",VLOOKUP(SALIDA[[#This Row],[CODIGO]],STOCKSANLUIS[],6,FALSE))</f>
        <v>#N/A</v>
      </c>
      <c r="F5577" t="e">
        <f>SALIDA[[#This Row],[CANTIDAD]]/SALIDA[[#This Row],[UND MEDIDA]]</f>
        <v>#N/A</v>
      </c>
      <c r="G5577" t="e">
        <f>VLOOKUP(SALIDA[[#This Row],[CODIGO]],FAMILIAS[],4,FALSE)</f>
        <v>#N/A</v>
      </c>
      <c r="H5577" s="10" t="e">
        <f>IF(VLOOKUP(SALIDA[[#This Row],[CODIGO]],STOCKSANLUIS[],7,FALSE)=0,"PRODUCTO SIN STOCK/UBICACIÓN",VLOOKUP(SALIDA[[#This Row],[CODIGO]],STOCKSANLUIS[],7,FALSE))</f>
        <v>#N/A</v>
      </c>
      <c r="I5577" s="10"/>
      <c r="J5577" t="e">
        <f>SALIDA[[#This Row],[CODIGO]]&amp;"       "&amp;SALIDA[[#This Row],[FAMILIA]]</f>
        <v>#N/A</v>
      </c>
      <c r="K5577" t="e">
        <f>VLOOKUP(SALIDA[[#This Row],[CODIGO]],STOCK_STARSOFT[],5,FALSE)</f>
        <v>#N/A</v>
      </c>
      <c r="L5577" t="e">
        <f>SALIDA[[#This Row],[CANTIDAD]]*SALIDA[[#This Row],[PRECIO UND]]</f>
        <v>#N/A</v>
      </c>
    </row>
    <row r="5578" spans="1:12" x14ac:dyDescent="0.25">
      <c r="A5578" s="6"/>
      <c r="B5578" s="100" t="e">
        <f>VLOOKUP(SALIDA[[#This Row],[CODIGO]],STOCKSANLUIS[],2,FALSE)</f>
        <v>#N/A</v>
      </c>
      <c r="C5578" s="153"/>
      <c r="E5578" t="e">
        <f>IF(VLOOKUP(SALIDA[[#This Row],[CODIGO]],STOCKSANLUIS[],6,FALSE)=0,"PRODUCTO SIN STOCK/UBICACIÓN",VLOOKUP(SALIDA[[#This Row],[CODIGO]],STOCKSANLUIS[],6,FALSE))</f>
        <v>#N/A</v>
      </c>
      <c r="F5578" t="e">
        <f>SALIDA[[#This Row],[CANTIDAD]]/SALIDA[[#This Row],[UND MEDIDA]]</f>
        <v>#N/A</v>
      </c>
      <c r="G5578" t="e">
        <f>VLOOKUP(SALIDA[[#This Row],[CODIGO]],FAMILIAS[],4,FALSE)</f>
        <v>#N/A</v>
      </c>
      <c r="H5578" s="10" t="e">
        <f>IF(VLOOKUP(SALIDA[[#This Row],[CODIGO]],STOCKSANLUIS[],7,FALSE)=0,"PRODUCTO SIN STOCK/UBICACIÓN",VLOOKUP(SALIDA[[#This Row],[CODIGO]],STOCKSANLUIS[],7,FALSE))</f>
        <v>#N/A</v>
      </c>
      <c r="I5578" s="10"/>
      <c r="J5578" t="e">
        <f>SALIDA[[#This Row],[CODIGO]]&amp;"       "&amp;SALIDA[[#This Row],[FAMILIA]]</f>
        <v>#N/A</v>
      </c>
      <c r="K5578" t="e">
        <f>VLOOKUP(SALIDA[[#This Row],[CODIGO]],STOCK_STARSOFT[],5,FALSE)</f>
        <v>#N/A</v>
      </c>
      <c r="L5578" t="e">
        <f>SALIDA[[#This Row],[CANTIDAD]]*SALIDA[[#This Row],[PRECIO UND]]</f>
        <v>#N/A</v>
      </c>
    </row>
    <row r="5579" spans="1:12" x14ac:dyDescent="0.25">
      <c r="A5579" s="6"/>
      <c r="B5579" s="100" t="e">
        <f>VLOOKUP(SALIDA[[#This Row],[CODIGO]],STOCKSANLUIS[],2,FALSE)</f>
        <v>#N/A</v>
      </c>
      <c r="C5579" s="153"/>
      <c r="E5579" t="e">
        <f>IF(VLOOKUP(SALIDA[[#This Row],[CODIGO]],STOCKSANLUIS[],6,FALSE)=0,"PRODUCTO SIN STOCK/UBICACIÓN",VLOOKUP(SALIDA[[#This Row],[CODIGO]],STOCKSANLUIS[],6,FALSE))</f>
        <v>#N/A</v>
      </c>
      <c r="F5579" t="e">
        <f>SALIDA[[#This Row],[CANTIDAD]]/SALIDA[[#This Row],[UND MEDIDA]]</f>
        <v>#N/A</v>
      </c>
      <c r="G5579" t="e">
        <f>VLOOKUP(SALIDA[[#This Row],[CODIGO]],FAMILIAS[],4,FALSE)</f>
        <v>#N/A</v>
      </c>
      <c r="H5579" s="10" t="e">
        <f>IF(VLOOKUP(SALIDA[[#This Row],[CODIGO]],STOCKSANLUIS[],7,FALSE)=0,"PRODUCTO SIN STOCK/UBICACIÓN",VLOOKUP(SALIDA[[#This Row],[CODIGO]],STOCKSANLUIS[],7,FALSE))</f>
        <v>#N/A</v>
      </c>
      <c r="I5579" s="10"/>
      <c r="J5579" t="e">
        <f>SALIDA[[#This Row],[CODIGO]]&amp;"       "&amp;SALIDA[[#This Row],[FAMILIA]]</f>
        <v>#N/A</v>
      </c>
      <c r="K5579" t="e">
        <f>VLOOKUP(SALIDA[[#This Row],[CODIGO]],STOCK_STARSOFT[],5,FALSE)</f>
        <v>#N/A</v>
      </c>
      <c r="L5579" t="e">
        <f>SALIDA[[#This Row],[CANTIDAD]]*SALIDA[[#This Row],[PRECIO UND]]</f>
        <v>#N/A</v>
      </c>
    </row>
    <row r="5580" spans="1:12" x14ac:dyDescent="0.25">
      <c r="A5580" s="6"/>
      <c r="B5580" s="100" t="e">
        <f>VLOOKUP(SALIDA[[#This Row],[CODIGO]],STOCKSANLUIS[],2,FALSE)</f>
        <v>#N/A</v>
      </c>
      <c r="C5580" s="153"/>
      <c r="E5580" t="e">
        <f>IF(VLOOKUP(SALIDA[[#This Row],[CODIGO]],STOCKSANLUIS[],6,FALSE)=0,"PRODUCTO SIN STOCK/UBICACIÓN",VLOOKUP(SALIDA[[#This Row],[CODIGO]],STOCKSANLUIS[],6,FALSE))</f>
        <v>#N/A</v>
      </c>
      <c r="F5580" t="e">
        <f>SALIDA[[#This Row],[CANTIDAD]]/SALIDA[[#This Row],[UND MEDIDA]]</f>
        <v>#N/A</v>
      </c>
      <c r="G5580" t="e">
        <f>VLOOKUP(SALIDA[[#This Row],[CODIGO]],FAMILIAS[],4,FALSE)</f>
        <v>#N/A</v>
      </c>
      <c r="H5580" s="10" t="e">
        <f>IF(VLOOKUP(SALIDA[[#This Row],[CODIGO]],STOCKSANLUIS[],7,FALSE)=0,"PRODUCTO SIN STOCK/UBICACIÓN",VLOOKUP(SALIDA[[#This Row],[CODIGO]],STOCKSANLUIS[],7,FALSE))</f>
        <v>#N/A</v>
      </c>
      <c r="I5580" s="10"/>
      <c r="J5580" t="e">
        <f>SALIDA[[#This Row],[CODIGO]]&amp;"       "&amp;SALIDA[[#This Row],[FAMILIA]]</f>
        <v>#N/A</v>
      </c>
      <c r="K5580" t="e">
        <f>VLOOKUP(SALIDA[[#This Row],[CODIGO]],STOCK_STARSOFT[],5,FALSE)</f>
        <v>#N/A</v>
      </c>
      <c r="L5580" t="e">
        <f>SALIDA[[#This Row],[CANTIDAD]]*SALIDA[[#This Row],[PRECIO UND]]</f>
        <v>#N/A</v>
      </c>
    </row>
    <row r="5581" spans="1:12" x14ac:dyDescent="0.25">
      <c r="A5581" s="6"/>
      <c r="B5581" s="100" t="e">
        <f>VLOOKUP(SALIDA[[#This Row],[CODIGO]],STOCKSANLUIS[],2,FALSE)</f>
        <v>#N/A</v>
      </c>
      <c r="C5581" s="153"/>
      <c r="E5581" t="e">
        <f>IF(VLOOKUP(SALIDA[[#This Row],[CODIGO]],STOCKSANLUIS[],6,FALSE)=0,"PRODUCTO SIN STOCK/UBICACIÓN",VLOOKUP(SALIDA[[#This Row],[CODIGO]],STOCKSANLUIS[],6,FALSE))</f>
        <v>#N/A</v>
      </c>
      <c r="F5581" t="e">
        <f>SALIDA[[#This Row],[CANTIDAD]]/SALIDA[[#This Row],[UND MEDIDA]]</f>
        <v>#N/A</v>
      </c>
      <c r="G5581" t="e">
        <f>VLOOKUP(SALIDA[[#This Row],[CODIGO]],FAMILIAS[],4,FALSE)</f>
        <v>#N/A</v>
      </c>
      <c r="H5581" s="10" t="e">
        <f>IF(VLOOKUP(SALIDA[[#This Row],[CODIGO]],STOCKSANLUIS[],7,FALSE)=0,"PRODUCTO SIN STOCK/UBICACIÓN",VLOOKUP(SALIDA[[#This Row],[CODIGO]],STOCKSANLUIS[],7,FALSE))</f>
        <v>#N/A</v>
      </c>
      <c r="I5581" s="10"/>
      <c r="J5581" t="e">
        <f>SALIDA[[#This Row],[CODIGO]]&amp;"       "&amp;SALIDA[[#This Row],[FAMILIA]]</f>
        <v>#N/A</v>
      </c>
      <c r="K5581" t="e">
        <f>VLOOKUP(SALIDA[[#This Row],[CODIGO]],STOCK_STARSOFT[],5,FALSE)</f>
        <v>#N/A</v>
      </c>
      <c r="L5581" t="e">
        <f>SALIDA[[#This Row],[CANTIDAD]]*SALIDA[[#This Row],[PRECIO UND]]</f>
        <v>#N/A</v>
      </c>
    </row>
    <row r="5582" spans="1:12" x14ac:dyDescent="0.25">
      <c r="A5582" s="6"/>
      <c r="B5582" s="100" t="e">
        <f>VLOOKUP(SALIDA[[#This Row],[CODIGO]],STOCKSANLUIS[],2,FALSE)</f>
        <v>#N/A</v>
      </c>
      <c r="C5582" s="153"/>
      <c r="E5582" t="e">
        <f>IF(VLOOKUP(SALIDA[[#This Row],[CODIGO]],STOCKSANLUIS[],6,FALSE)=0,"PRODUCTO SIN STOCK/UBICACIÓN",VLOOKUP(SALIDA[[#This Row],[CODIGO]],STOCKSANLUIS[],6,FALSE))</f>
        <v>#N/A</v>
      </c>
      <c r="F5582" t="e">
        <f>SALIDA[[#This Row],[CANTIDAD]]/SALIDA[[#This Row],[UND MEDIDA]]</f>
        <v>#N/A</v>
      </c>
      <c r="G5582" t="e">
        <f>VLOOKUP(SALIDA[[#This Row],[CODIGO]],FAMILIAS[],4,FALSE)</f>
        <v>#N/A</v>
      </c>
      <c r="H5582" s="10" t="e">
        <f>IF(VLOOKUP(SALIDA[[#This Row],[CODIGO]],STOCKSANLUIS[],7,FALSE)=0,"PRODUCTO SIN STOCK/UBICACIÓN",VLOOKUP(SALIDA[[#This Row],[CODIGO]],STOCKSANLUIS[],7,FALSE))</f>
        <v>#N/A</v>
      </c>
      <c r="I5582" s="10"/>
      <c r="J5582" t="e">
        <f>SALIDA[[#This Row],[CODIGO]]&amp;"       "&amp;SALIDA[[#This Row],[FAMILIA]]</f>
        <v>#N/A</v>
      </c>
      <c r="K5582" t="e">
        <f>VLOOKUP(SALIDA[[#This Row],[CODIGO]],STOCK_STARSOFT[],5,FALSE)</f>
        <v>#N/A</v>
      </c>
      <c r="L5582" t="e">
        <f>SALIDA[[#This Row],[CANTIDAD]]*SALIDA[[#This Row],[PRECIO UND]]</f>
        <v>#N/A</v>
      </c>
    </row>
    <row r="5583" spans="1:12" x14ac:dyDescent="0.25">
      <c r="A5583" s="6"/>
      <c r="B5583" s="100" t="e">
        <f>VLOOKUP(SALIDA[[#This Row],[CODIGO]],STOCKSANLUIS[],2,FALSE)</f>
        <v>#N/A</v>
      </c>
      <c r="C5583" s="153"/>
      <c r="E5583" t="e">
        <f>IF(VLOOKUP(SALIDA[[#This Row],[CODIGO]],STOCKSANLUIS[],6,FALSE)=0,"PRODUCTO SIN STOCK/UBICACIÓN",VLOOKUP(SALIDA[[#This Row],[CODIGO]],STOCKSANLUIS[],6,FALSE))</f>
        <v>#N/A</v>
      </c>
      <c r="F5583" t="e">
        <f>SALIDA[[#This Row],[CANTIDAD]]/SALIDA[[#This Row],[UND MEDIDA]]</f>
        <v>#N/A</v>
      </c>
      <c r="G5583" t="e">
        <f>VLOOKUP(SALIDA[[#This Row],[CODIGO]],FAMILIAS[],4,FALSE)</f>
        <v>#N/A</v>
      </c>
      <c r="H5583" s="10" t="e">
        <f>IF(VLOOKUP(SALIDA[[#This Row],[CODIGO]],STOCKSANLUIS[],7,FALSE)=0,"PRODUCTO SIN STOCK/UBICACIÓN",VLOOKUP(SALIDA[[#This Row],[CODIGO]],STOCKSANLUIS[],7,FALSE))</f>
        <v>#N/A</v>
      </c>
      <c r="I5583" s="10"/>
      <c r="J5583" t="e">
        <f>SALIDA[[#This Row],[CODIGO]]&amp;"       "&amp;SALIDA[[#This Row],[FAMILIA]]</f>
        <v>#N/A</v>
      </c>
      <c r="K5583" t="e">
        <f>VLOOKUP(SALIDA[[#This Row],[CODIGO]],STOCK_STARSOFT[],5,FALSE)</f>
        <v>#N/A</v>
      </c>
      <c r="L5583" t="e">
        <f>SALIDA[[#This Row],[CANTIDAD]]*SALIDA[[#This Row],[PRECIO UND]]</f>
        <v>#N/A</v>
      </c>
    </row>
    <row r="5584" spans="1:12" x14ac:dyDescent="0.25">
      <c r="A5584" s="6"/>
      <c r="B5584" s="100" t="e">
        <f>VLOOKUP(SALIDA[[#This Row],[CODIGO]],STOCKSANLUIS[],2,FALSE)</f>
        <v>#N/A</v>
      </c>
      <c r="C5584" s="153"/>
      <c r="E5584" t="e">
        <f>IF(VLOOKUP(SALIDA[[#This Row],[CODIGO]],STOCKSANLUIS[],6,FALSE)=0,"PRODUCTO SIN STOCK/UBICACIÓN",VLOOKUP(SALIDA[[#This Row],[CODIGO]],STOCKSANLUIS[],6,FALSE))</f>
        <v>#N/A</v>
      </c>
      <c r="F5584" t="e">
        <f>SALIDA[[#This Row],[CANTIDAD]]/SALIDA[[#This Row],[UND MEDIDA]]</f>
        <v>#N/A</v>
      </c>
      <c r="G5584" t="e">
        <f>VLOOKUP(SALIDA[[#This Row],[CODIGO]],FAMILIAS[],4,FALSE)</f>
        <v>#N/A</v>
      </c>
      <c r="H5584" s="10" t="e">
        <f>IF(VLOOKUP(SALIDA[[#This Row],[CODIGO]],STOCKSANLUIS[],7,FALSE)=0,"PRODUCTO SIN STOCK/UBICACIÓN",VLOOKUP(SALIDA[[#This Row],[CODIGO]],STOCKSANLUIS[],7,FALSE))</f>
        <v>#N/A</v>
      </c>
      <c r="I5584" s="10"/>
      <c r="J5584" t="e">
        <f>SALIDA[[#This Row],[CODIGO]]&amp;"       "&amp;SALIDA[[#This Row],[FAMILIA]]</f>
        <v>#N/A</v>
      </c>
      <c r="K5584" t="e">
        <f>VLOOKUP(SALIDA[[#This Row],[CODIGO]],STOCK_STARSOFT[],5,FALSE)</f>
        <v>#N/A</v>
      </c>
      <c r="L5584" t="e">
        <f>SALIDA[[#This Row],[CANTIDAD]]*SALIDA[[#This Row],[PRECIO UND]]</f>
        <v>#N/A</v>
      </c>
    </row>
    <row r="5585" spans="1:12" x14ac:dyDescent="0.25">
      <c r="A5585" s="6"/>
      <c r="B5585" s="100" t="e">
        <f>VLOOKUP(SALIDA[[#This Row],[CODIGO]],STOCKSANLUIS[],2,FALSE)</f>
        <v>#N/A</v>
      </c>
      <c r="C5585" s="153"/>
      <c r="E5585" t="e">
        <f>IF(VLOOKUP(SALIDA[[#This Row],[CODIGO]],STOCKSANLUIS[],6,FALSE)=0,"PRODUCTO SIN STOCK/UBICACIÓN",VLOOKUP(SALIDA[[#This Row],[CODIGO]],STOCKSANLUIS[],6,FALSE))</f>
        <v>#N/A</v>
      </c>
      <c r="F5585" t="e">
        <f>SALIDA[[#This Row],[CANTIDAD]]/SALIDA[[#This Row],[UND MEDIDA]]</f>
        <v>#N/A</v>
      </c>
      <c r="G5585" t="e">
        <f>VLOOKUP(SALIDA[[#This Row],[CODIGO]],FAMILIAS[],4,FALSE)</f>
        <v>#N/A</v>
      </c>
      <c r="H5585" s="10" t="e">
        <f>IF(VLOOKUP(SALIDA[[#This Row],[CODIGO]],STOCKSANLUIS[],7,FALSE)=0,"PRODUCTO SIN STOCK/UBICACIÓN",VLOOKUP(SALIDA[[#This Row],[CODIGO]],STOCKSANLUIS[],7,FALSE))</f>
        <v>#N/A</v>
      </c>
      <c r="I5585" s="10"/>
      <c r="J5585" t="e">
        <f>SALIDA[[#This Row],[CODIGO]]&amp;"       "&amp;SALIDA[[#This Row],[FAMILIA]]</f>
        <v>#N/A</v>
      </c>
      <c r="K5585" t="e">
        <f>VLOOKUP(SALIDA[[#This Row],[CODIGO]],STOCK_STARSOFT[],5,FALSE)</f>
        <v>#N/A</v>
      </c>
      <c r="L5585" t="e">
        <f>SALIDA[[#This Row],[CANTIDAD]]*SALIDA[[#This Row],[PRECIO UND]]</f>
        <v>#N/A</v>
      </c>
    </row>
    <row r="5586" spans="1:12" x14ac:dyDescent="0.25">
      <c r="A5586" s="6"/>
      <c r="B5586" s="100" t="e">
        <f>VLOOKUP(SALIDA[[#This Row],[CODIGO]],STOCKSANLUIS[],2,FALSE)</f>
        <v>#N/A</v>
      </c>
      <c r="C5586" s="153"/>
      <c r="E5586" t="e">
        <f>IF(VLOOKUP(SALIDA[[#This Row],[CODIGO]],STOCKSANLUIS[],6,FALSE)=0,"PRODUCTO SIN STOCK/UBICACIÓN",VLOOKUP(SALIDA[[#This Row],[CODIGO]],STOCKSANLUIS[],6,FALSE))</f>
        <v>#N/A</v>
      </c>
      <c r="F5586" t="e">
        <f>SALIDA[[#This Row],[CANTIDAD]]/SALIDA[[#This Row],[UND MEDIDA]]</f>
        <v>#N/A</v>
      </c>
      <c r="G5586" t="e">
        <f>VLOOKUP(SALIDA[[#This Row],[CODIGO]],FAMILIAS[],4,FALSE)</f>
        <v>#N/A</v>
      </c>
      <c r="H5586" s="10" t="e">
        <f>IF(VLOOKUP(SALIDA[[#This Row],[CODIGO]],STOCKSANLUIS[],7,FALSE)=0,"PRODUCTO SIN STOCK/UBICACIÓN",VLOOKUP(SALIDA[[#This Row],[CODIGO]],STOCKSANLUIS[],7,FALSE))</f>
        <v>#N/A</v>
      </c>
      <c r="I5586" s="10"/>
      <c r="J5586" t="e">
        <f>SALIDA[[#This Row],[CODIGO]]&amp;"       "&amp;SALIDA[[#This Row],[FAMILIA]]</f>
        <v>#N/A</v>
      </c>
      <c r="K5586" t="e">
        <f>VLOOKUP(SALIDA[[#This Row],[CODIGO]],STOCK_STARSOFT[],5,FALSE)</f>
        <v>#N/A</v>
      </c>
      <c r="L5586" t="e">
        <f>SALIDA[[#This Row],[CANTIDAD]]*SALIDA[[#This Row],[PRECIO UND]]</f>
        <v>#N/A</v>
      </c>
    </row>
    <row r="5587" spans="1:12" x14ac:dyDescent="0.25">
      <c r="A5587" s="6"/>
      <c r="B5587" s="100" t="e">
        <f>VLOOKUP(SALIDA[[#This Row],[CODIGO]],STOCKSANLUIS[],2,FALSE)</f>
        <v>#N/A</v>
      </c>
      <c r="C5587" s="153"/>
      <c r="E5587" t="e">
        <f>IF(VLOOKUP(SALIDA[[#This Row],[CODIGO]],STOCKSANLUIS[],6,FALSE)=0,"PRODUCTO SIN STOCK/UBICACIÓN",VLOOKUP(SALIDA[[#This Row],[CODIGO]],STOCKSANLUIS[],6,FALSE))</f>
        <v>#N/A</v>
      </c>
      <c r="F5587" t="e">
        <f>SALIDA[[#This Row],[CANTIDAD]]/SALIDA[[#This Row],[UND MEDIDA]]</f>
        <v>#N/A</v>
      </c>
      <c r="G5587" t="e">
        <f>VLOOKUP(SALIDA[[#This Row],[CODIGO]],FAMILIAS[],4,FALSE)</f>
        <v>#N/A</v>
      </c>
      <c r="H5587" s="10" t="e">
        <f>IF(VLOOKUP(SALIDA[[#This Row],[CODIGO]],STOCKSANLUIS[],7,FALSE)=0,"PRODUCTO SIN STOCK/UBICACIÓN",VLOOKUP(SALIDA[[#This Row],[CODIGO]],STOCKSANLUIS[],7,FALSE))</f>
        <v>#N/A</v>
      </c>
      <c r="I5587" s="10"/>
      <c r="J5587" t="e">
        <f>SALIDA[[#This Row],[CODIGO]]&amp;"       "&amp;SALIDA[[#This Row],[FAMILIA]]</f>
        <v>#N/A</v>
      </c>
      <c r="K5587" t="e">
        <f>VLOOKUP(SALIDA[[#This Row],[CODIGO]],STOCK_STARSOFT[],5,FALSE)</f>
        <v>#N/A</v>
      </c>
      <c r="L5587" t="e">
        <f>SALIDA[[#This Row],[CANTIDAD]]*SALIDA[[#This Row],[PRECIO UND]]</f>
        <v>#N/A</v>
      </c>
    </row>
    <row r="5588" spans="1:12" x14ac:dyDescent="0.25">
      <c r="A5588" s="6"/>
      <c r="B5588" s="100" t="e">
        <f>VLOOKUP(SALIDA[[#This Row],[CODIGO]],STOCKSANLUIS[],2,FALSE)</f>
        <v>#N/A</v>
      </c>
      <c r="C5588" s="153"/>
      <c r="E5588" t="e">
        <f>IF(VLOOKUP(SALIDA[[#This Row],[CODIGO]],STOCKSANLUIS[],6,FALSE)=0,"PRODUCTO SIN STOCK/UBICACIÓN",VLOOKUP(SALIDA[[#This Row],[CODIGO]],STOCKSANLUIS[],6,FALSE))</f>
        <v>#N/A</v>
      </c>
      <c r="F5588" t="e">
        <f>SALIDA[[#This Row],[CANTIDAD]]/SALIDA[[#This Row],[UND MEDIDA]]</f>
        <v>#N/A</v>
      </c>
      <c r="G5588" t="e">
        <f>VLOOKUP(SALIDA[[#This Row],[CODIGO]],FAMILIAS[],4,FALSE)</f>
        <v>#N/A</v>
      </c>
      <c r="H5588" s="10" t="e">
        <f>IF(VLOOKUP(SALIDA[[#This Row],[CODIGO]],STOCKSANLUIS[],7,FALSE)=0,"PRODUCTO SIN STOCK/UBICACIÓN",VLOOKUP(SALIDA[[#This Row],[CODIGO]],STOCKSANLUIS[],7,FALSE))</f>
        <v>#N/A</v>
      </c>
      <c r="I5588" s="10"/>
      <c r="J5588" t="e">
        <f>SALIDA[[#This Row],[CODIGO]]&amp;"       "&amp;SALIDA[[#This Row],[FAMILIA]]</f>
        <v>#N/A</v>
      </c>
      <c r="K5588" t="e">
        <f>VLOOKUP(SALIDA[[#This Row],[CODIGO]],STOCK_STARSOFT[],5,FALSE)</f>
        <v>#N/A</v>
      </c>
      <c r="L5588" t="e">
        <f>SALIDA[[#This Row],[CANTIDAD]]*SALIDA[[#This Row],[PRECIO UND]]</f>
        <v>#N/A</v>
      </c>
    </row>
    <row r="5589" spans="1:12" x14ac:dyDescent="0.25">
      <c r="A5589" s="6"/>
      <c r="B5589" s="100" t="e">
        <f>VLOOKUP(SALIDA[[#This Row],[CODIGO]],STOCKSANLUIS[],2,FALSE)</f>
        <v>#N/A</v>
      </c>
      <c r="C5589" s="153"/>
      <c r="E5589" t="e">
        <f>IF(VLOOKUP(SALIDA[[#This Row],[CODIGO]],STOCKSANLUIS[],6,FALSE)=0,"PRODUCTO SIN STOCK/UBICACIÓN",VLOOKUP(SALIDA[[#This Row],[CODIGO]],STOCKSANLUIS[],6,FALSE))</f>
        <v>#N/A</v>
      </c>
      <c r="F5589" t="e">
        <f>SALIDA[[#This Row],[CANTIDAD]]/SALIDA[[#This Row],[UND MEDIDA]]</f>
        <v>#N/A</v>
      </c>
      <c r="G5589" t="e">
        <f>VLOOKUP(SALIDA[[#This Row],[CODIGO]],FAMILIAS[],4,FALSE)</f>
        <v>#N/A</v>
      </c>
      <c r="H5589" s="10" t="e">
        <f>IF(VLOOKUP(SALIDA[[#This Row],[CODIGO]],STOCKSANLUIS[],7,FALSE)=0,"PRODUCTO SIN STOCK/UBICACIÓN",VLOOKUP(SALIDA[[#This Row],[CODIGO]],STOCKSANLUIS[],7,FALSE))</f>
        <v>#N/A</v>
      </c>
      <c r="I5589" s="10"/>
      <c r="J5589" t="e">
        <f>SALIDA[[#This Row],[CODIGO]]&amp;"       "&amp;SALIDA[[#This Row],[FAMILIA]]</f>
        <v>#N/A</v>
      </c>
      <c r="K5589" t="e">
        <f>VLOOKUP(SALIDA[[#This Row],[CODIGO]],STOCK_STARSOFT[],5,FALSE)</f>
        <v>#N/A</v>
      </c>
      <c r="L5589" t="e">
        <f>SALIDA[[#This Row],[CANTIDAD]]*SALIDA[[#This Row],[PRECIO UND]]</f>
        <v>#N/A</v>
      </c>
    </row>
    <row r="5590" spans="1:12" x14ac:dyDescent="0.25">
      <c r="A5590" s="6"/>
      <c r="B5590" s="100" t="e">
        <f>VLOOKUP(SALIDA[[#This Row],[CODIGO]],STOCKSANLUIS[],2,FALSE)</f>
        <v>#N/A</v>
      </c>
      <c r="C5590" s="153"/>
      <c r="E5590" t="e">
        <f>IF(VLOOKUP(SALIDA[[#This Row],[CODIGO]],STOCKSANLUIS[],6,FALSE)=0,"PRODUCTO SIN STOCK/UBICACIÓN",VLOOKUP(SALIDA[[#This Row],[CODIGO]],STOCKSANLUIS[],6,FALSE))</f>
        <v>#N/A</v>
      </c>
      <c r="F5590" t="e">
        <f>SALIDA[[#This Row],[CANTIDAD]]/SALIDA[[#This Row],[UND MEDIDA]]</f>
        <v>#N/A</v>
      </c>
      <c r="G5590" t="e">
        <f>VLOOKUP(SALIDA[[#This Row],[CODIGO]],FAMILIAS[],4,FALSE)</f>
        <v>#N/A</v>
      </c>
      <c r="H5590" s="10" t="e">
        <f>IF(VLOOKUP(SALIDA[[#This Row],[CODIGO]],STOCKSANLUIS[],7,FALSE)=0,"PRODUCTO SIN STOCK/UBICACIÓN",VLOOKUP(SALIDA[[#This Row],[CODIGO]],STOCKSANLUIS[],7,FALSE))</f>
        <v>#N/A</v>
      </c>
      <c r="I5590" s="10"/>
      <c r="J5590" t="e">
        <f>SALIDA[[#This Row],[CODIGO]]&amp;"       "&amp;SALIDA[[#This Row],[FAMILIA]]</f>
        <v>#N/A</v>
      </c>
      <c r="K5590" t="e">
        <f>VLOOKUP(SALIDA[[#This Row],[CODIGO]],STOCK_STARSOFT[],5,FALSE)</f>
        <v>#N/A</v>
      </c>
      <c r="L5590" t="e">
        <f>SALIDA[[#This Row],[CANTIDAD]]*SALIDA[[#This Row],[PRECIO UND]]</f>
        <v>#N/A</v>
      </c>
    </row>
    <row r="5591" spans="1:12" x14ac:dyDescent="0.25">
      <c r="A5591" s="6"/>
      <c r="B5591" s="100" t="e">
        <f>VLOOKUP(SALIDA[[#This Row],[CODIGO]],STOCKSANLUIS[],2,FALSE)</f>
        <v>#N/A</v>
      </c>
      <c r="C5591" s="153"/>
      <c r="E5591" t="e">
        <f>IF(VLOOKUP(SALIDA[[#This Row],[CODIGO]],STOCKSANLUIS[],6,FALSE)=0,"PRODUCTO SIN STOCK/UBICACIÓN",VLOOKUP(SALIDA[[#This Row],[CODIGO]],STOCKSANLUIS[],6,FALSE))</f>
        <v>#N/A</v>
      </c>
      <c r="F5591" t="e">
        <f>SALIDA[[#This Row],[CANTIDAD]]/SALIDA[[#This Row],[UND MEDIDA]]</f>
        <v>#N/A</v>
      </c>
      <c r="G5591" t="e">
        <f>VLOOKUP(SALIDA[[#This Row],[CODIGO]],FAMILIAS[],4,FALSE)</f>
        <v>#N/A</v>
      </c>
      <c r="H5591" s="10" t="e">
        <f>IF(VLOOKUP(SALIDA[[#This Row],[CODIGO]],STOCKSANLUIS[],7,FALSE)=0,"PRODUCTO SIN STOCK/UBICACIÓN",VLOOKUP(SALIDA[[#This Row],[CODIGO]],STOCKSANLUIS[],7,FALSE))</f>
        <v>#N/A</v>
      </c>
      <c r="I5591" s="10"/>
      <c r="J5591" t="e">
        <f>SALIDA[[#This Row],[CODIGO]]&amp;"       "&amp;SALIDA[[#This Row],[FAMILIA]]</f>
        <v>#N/A</v>
      </c>
      <c r="K5591" t="e">
        <f>VLOOKUP(SALIDA[[#This Row],[CODIGO]],STOCK_STARSOFT[],5,FALSE)</f>
        <v>#N/A</v>
      </c>
      <c r="L5591" t="e">
        <f>SALIDA[[#This Row],[CANTIDAD]]*SALIDA[[#This Row],[PRECIO UND]]</f>
        <v>#N/A</v>
      </c>
    </row>
    <row r="5592" spans="1:12" x14ac:dyDescent="0.25">
      <c r="A5592" s="6"/>
      <c r="B5592" s="100" t="e">
        <f>VLOOKUP(SALIDA[[#This Row],[CODIGO]],STOCKSANLUIS[],2,FALSE)</f>
        <v>#N/A</v>
      </c>
      <c r="C5592" s="153"/>
      <c r="E5592" t="e">
        <f>IF(VLOOKUP(SALIDA[[#This Row],[CODIGO]],STOCKSANLUIS[],6,FALSE)=0,"PRODUCTO SIN STOCK/UBICACIÓN",VLOOKUP(SALIDA[[#This Row],[CODIGO]],STOCKSANLUIS[],6,FALSE))</f>
        <v>#N/A</v>
      </c>
      <c r="F5592" t="e">
        <f>SALIDA[[#This Row],[CANTIDAD]]/SALIDA[[#This Row],[UND MEDIDA]]</f>
        <v>#N/A</v>
      </c>
      <c r="G5592" t="e">
        <f>VLOOKUP(SALIDA[[#This Row],[CODIGO]],FAMILIAS[],4,FALSE)</f>
        <v>#N/A</v>
      </c>
      <c r="H5592" s="10" t="e">
        <f>IF(VLOOKUP(SALIDA[[#This Row],[CODIGO]],STOCKSANLUIS[],7,FALSE)=0,"PRODUCTO SIN STOCK/UBICACIÓN",VLOOKUP(SALIDA[[#This Row],[CODIGO]],STOCKSANLUIS[],7,FALSE))</f>
        <v>#N/A</v>
      </c>
      <c r="I5592" s="10"/>
      <c r="J5592" t="e">
        <f>SALIDA[[#This Row],[CODIGO]]&amp;"       "&amp;SALIDA[[#This Row],[FAMILIA]]</f>
        <v>#N/A</v>
      </c>
      <c r="K5592" t="e">
        <f>VLOOKUP(SALIDA[[#This Row],[CODIGO]],STOCK_STARSOFT[],5,FALSE)</f>
        <v>#N/A</v>
      </c>
      <c r="L5592" t="e">
        <f>SALIDA[[#This Row],[CANTIDAD]]*SALIDA[[#This Row],[PRECIO UND]]</f>
        <v>#N/A</v>
      </c>
    </row>
    <row r="5593" spans="1:12" x14ac:dyDescent="0.25">
      <c r="A5593" s="6"/>
      <c r="B5593" s="100" t="e">
        <f>VLOOKUP(SALIDA[[#This Row],[CODIGO]],STOCKSANLUIS[],2,FALSE)</f>
        <v>#N/A</v>
      </c>
      <c r="C5593" s="153"/>
      <c r="E5593" t="e">
        <f>IF(VLOOKUP(SALIDA[[#This Row],[CODIGO]],STOCKSANLUIS[],6,FALSE)=0,"PRODUCTO SIN STOCK/UBICACIÓN",VLOOKUP(SALIDA[[#This Row],[CODIGO]],STOCKSANLUIS[],6,FALSE))</f>
        <v>#N/A</v>
      </c>
      <c r="F5593" t="e">
        <f>SALIDA[[#This Row],[CANTIDAD]]/SALIDA[[#This Row],[UND MEDIDA]]</f>
        <v>#N/A</v>
      </c>
      <c r="G5593" t="e">
        <f>VLOOKUP(SALIDA[[#This Row],[CODIGO]],FAMILIAS[],4,FALSE)</f>
        <v>#N/A</v>
      </c>
      <c r="H5593" s="10" t="e">
        <f>IF(VLOOKUP(SALIDA[[#This Row],[CODIGO]],STOCKSANLUIS[],7,FALSE)=0,"PRODUCTO SIN STOCK/UBICACIÓN",VLOOKUP(SALIDA[[#This Row],[CODIGO]],STOCKSANLUIS[],7,FALSE))</f>
        <v>#N/A</v>
      </c>
      <c r="I5593" s="10"/>
      <c r="J5593" t="e">
        <f>SALIDA[[#This Row],[CODIGO]]&amp;"       "&amp;SALIDA[[#This Row],[FAMILIA]]</f>
        <v>#N/A</v>
      </c>
      <c r="K5593" t="e">
        <f>VLOOKUP(SALIDA[[#This Row],[CODIGO]],STOCK_STARSOFT[],5,FALSE)</f>
        <v>#N/A</v>
      </c>
      <c r="L5593" t="e">
        <f>SALIDA[[#This Row],[CANTIDAD]]*SALIDA[[#This Row],[PRECIO UND]]</f>
        <v>#N/A</v>
      </c>
    </row>
    <row r="5594" spans="1:12" x14ac:dyDescent="0.25">
      <c r="A5594" s="6"/>
      <c r="B5594" s="100" t="e">
        <f>VLOOKUP(SALIDA[[#This Row],[CODIGO]],STOCKSANLUIS[],2,FALSE)</f>
        <v>#N/A</v>
      </c>
      <c r="C5594" s="153"/>
      <c r="E5594" t="e">
        <f>IF(VLOOKUP(SALIDA[[#This Row],[CODIGO]],STOCKSANLUIS[],6,FALSE)=0,"PRODUCTO SIN STOCK/UBICACIÓN",VLOOKUP(SALIDA[[#This Row],[CODIGO]],STOCKSANLUIS[],6,FALSE))</f>
        <v>#N/A</v>
      </c>
      <c r="F5594" t="e">
        <f>SALIDA[[#This Row],[CANTIDAD]]/SALIDA[[#This Row],[UND MEDIDA]]</f>
        <v>#N/A</v>
      </c>
      <c r="G5594" t="e">
        <f>VLOOKUP(SALIDA[[#This Row],[CODIGO]],FAMILIAS[],4,FALSE)</f>
        <v>#N/A</v>
      </c>
      <c r="H5594" s="10" t="e">
        <f>IF(VLOOKUP(SALIDA[[#This Row],[CODIGO]],STOCKSANLUIS[],7,FALSE)=0,"PRODUCTO SIN STOCK/UBICACIÓN",VLOOKUP(SALIDA[[#This Row],[CODIGO]],STOCKSANLUIS[],7,FALSE))</f>
        <v>#N/A</v>
      </c>
      <c r="I5594" s="10"/>
      <c r="J5594" t="e">
        <f>SALIDA[[#This Row],[CODIGO]]&amp;"       "&amp;SALIDA[[#This Row],[FAMILIA]]</f>
        <v>#N/A</v>
      </c>
      <c r="K5594" t="e">
        <f>VLOOKUP(SALIDA[[#This Row],[CODIGO]],STOCK_STARSOFT[],5,FALSE)</f>
        <v>#N/A</v>
      </c>
      <c r="L5594" t="e">
        <f>SALIDA[[#This Row],[CANTIDAD]]*SALIDA[[#This Row],[PRECIO UND]]</f>
        <v>#N/A</v>
      </c>
    </row>
    <row r="5595" spans="1:12" x14ac:dyDescent="0.25">
      <c r="A5595" s="6"/>
      <c r="B5595" s="100" t="e">
        <f>VLOOKUP(SALIDA[[#This Row],[CODIGO]],STOCKSANLUIS[],2,FALSE)</f>
        <v>#N/A</v>
      </c>
      <c r="C5595" s="153"/>
      <c r="E5595" t="e">
        <f>IF(VLOOKUP(SALIDA[[#This Row],[CODIGO]],STOCKSANLUIS[],6,FALSE)=0,"PRODUCTO SIN STOCK/UBICACIÓN",VLOOKUP(SALIDA[[#This Row],[CODIGO]],STOCKSANLUIS[],6,FALSE))</f>
        <v>#N/A</v>
      </c>
      <c r="F5595" t="e">
        <f>SALIDA[[#This Row],[CANTIDAD]]/SALIDA[[#This Row],[UND MEDIDA]]</f>
        <v>#N/A</v>
      </c>
      <c r="G5595" t="e">
        <f>VLOOKUP(SALIDA[[#This Row],[CODIGO]],FAMILIAS[],4,FALSE)</f>
        <v>#N/A</v>
      </c>
      <c r="H5595" s="10" t="e">
        <f>IF(VLOOKUP(SALIDA[[#This Row],[CODIGO]],STOCKSANLUIS[],7,FALSE)=0,"PRODUCTO SIN STOCK/UBICACIÓN",VLOOKUP(SALIDA[[#This Row],[CODIGO]],STOCKSANLUIS[],7,FALSE))</f>
        <v>#N/A</v>
      </c>
      <c r="I5595" s="10"/>
      <c r="J5595" t="e">
        <f>SALIDA[[#This Row],[CODIGO]]&amp;"       "&amp;SALIDA[[#This Row],[FAMILIA]]</f>
        <v>#N/A</v>
      </c>
      <c r="K5595" t="e">
        <f>VLOOKUP(SALIDA[[#This Row],[CODIGO]],STOCK_STARSOFT[],5,FALSE)</f>
        <v>#N/A</v>
      </c>
      <c r="L5595" t="e">
        <f>SALIDA[[#This Row],[CANTIDAD]]*SALIDA[[#This Row],[PRECIO UND]]</f>
        <v>#N/A</v>
      </c>
    </row>
    <row r="5596" spans="1:12" x14ac:dyDescent="0.25">
      <c r="A5596" s="6"/>
      <c r="B5596" s="100" t="e">
        <f>VLOOKUP(SALIDA[[#This Row],[CODIGO]],STOCKSANLUIS[],2,FALSE)</f>
        <v>#N/A</v>
      </c>
      <c r="C5596" s="153"/>
      <c r="E5596" t="e">
        <f>IF(VLOOKUP(SALIDA[[#This Row],[CODIGO]],STOCKSANLUIS[],6,FALSE)=0,"PRODUCTO SIN STOCK/UBICACIÓN",VLOOKUP(SALIDA[[#This Row],[CODIGO]],STOCKSANLUIS[],6,FALSE))</f>
        <v>#N/A</v>
      </c>
      <c r="F5596" t="e">
        <f>SALIDA[[#This Row],[CANTIDAD]]/SALIDA[[#This Row],[UND MEDIDA]]</f>
        <v>#N/A</v>
      </c>
      <c r="G5596" t="e">
        <f>VLOOKUP(SALIDA[[#This Row],[CODIGO]],FAMILIAS[],4,FALSE)</f>
        <v>#N/A</v>
      </c>
      <c r="H5596" s="10" t="e">
        <f>IF(VLOOKUP(SALIDA[[#This Row],[CODIGO]],STOCKSANLUIS[],7,FALSE)=0,"PRODUCTO SIN STOCK/UBICACIÓN",VLOOKUP(SALIDA[[#This Row],[CODIGO]],STOCKSANLUIS[],7,FALSE))</f>
        <v>#N/A</v>
      </c>
      <c r="I5596" s="10"/>
      <c r="J5596" t="e">
        <f>SALIDA[[#This Row],[CODIGO]]&amp;"       "&amp;SALIDA[[#This Row],[FAMILIA]]</f>
        <v>#N/A</v>
      </c>
      <c r="K5596" t="e">
        <f>VLOOKUP(SALIDA[[#This Row],[CODIGO]],STOCK_STARSOFT[],5,FALSE)</f>
        <v>#N/A</v>
      </c>
      <c r="L5596" t="e">
        <f>SALIDA[[#This Row],[CANTIDAD]]*SALIDA[[#This Row],[PRECIO UND]]</f>
        <v>#N/A</v>
      </c>
    </row>
    <row r="5597" spans="1:12" x14ac:dyDescent="0.25">
      <c r="A5597" s="6"/>
      <c r="B5597" s="100" t="e">
        <f>VLOOKUP(SALIDA[[#This Row],[CODIGO]],STOCKSANLUIS[],2,FALSE)</f>
        <v>#N/A</v>
      </c>
      <c r="C5597" s="153"/>
      <c r="E5597" t="e">
        <f>IF(VLOOKUP(SALIDA[[#This Row],[CODIGO]],STOCKSANLUIS[],6,FALSE)=0,"PRODUCTO SIN STOCK/UBICACIÓN",VLOOKUP(SALIDA[[#This Row],[CODIGO]],STOCKSANLUIS[],6,FALSE))</f>
        <v>#N/A</v>
      </c>
      <c r="F5597" t="e">
        <f>SALIDA[[#This Row],[CANTIDAD]]/SALIDA[[#This Row],[UND MEDIDA]]</f>
        <v>#N/A</v>
      </c>
      <c r="G5597" t="e">
        <f>VLOOKUP(SALIDA[[#This Row],[CODIGO]],FAMILIAS[],4,FALSE)</f>
        <v>#N/A</v>
      </c>
      <c r="H5597" s="10" t="e">
        <f>IF(VLOOKUP(SALIDA[[#This Row],[CODIGO]],STOCKSANLUIS[],7,FALSE)=0,"PRODUCTO SIN STOCK/UBICACIÓN",VLOOKUP(SALIDA[[#This Row],[CODIGO]],STOCKSANLUIS[],7,FALSE))</f>
        <v>#N/A</v>
      </c>
      <c r="I5597" s="10"/>
      <c r="J5597" t="e">
        <f>SALIDA[[#This Row],[CODIGO]]&amp;"       "&amp;SALIDA[[#This Row],[FAMILIA]]</f>
        <v>#N/A</v>
      </c>
      <c r="K5597" t="e">
        <f>VLOOKUP(SALIDA[[#This Row],[CODIGO]],STOCK_STARSOFT[],5,FALSE)</f>
        <v>#N/A</v>
      </c>
      <c r="L5597" t="e">
        <f>SALIDA[[#This Row],[CANTIDAD]]*SALIDA[[#This Row],[PRECIO UND]]</f>
        <v>#N/A</v>
      </c>
    </row>
    <row r="5598" spans="1:12" x14ac:dyDescent="0.25">
      <c r="A5598" s="6"/>
      <c r="B5598" s="100" t="e">
        <f>VLOOKUP(SALIDA[[#This Row],[CODIGO]],STOCKSANLUIS[],2,FALSE)</f>
        <v>#N/A</v>
      </c>
      <c r="C5598" s="153"/>
      <c r="E5598" t="e">
        <f>IF(VLOOKUP(SALIDA[[#This Row],[CODIGO]],STOCKSANLUIS[],6,FALSE)=0,"PRODUCTO SIN STOCK/UBICACIÓN",VLOOKUP(SALIDA[[#This Row],[CODIGO]],STOCKSANLUIS[],6,FALSE))</f>
        <v>#N/A</v>
      </c>
      <c r="F5598" t="e">
        <f>SALIDA[[#This Row],[CANTIDAD]]/SALIDA[[#This Row],[UND MEDIDA]]</f>
        <v>#N/A</v>
      </c>
      <c r="G5598" t="e">
        <f>VLOOKUP(SALIDA[[#This Row],[CODIGO]],FAMILIAS[],4,FALSE)</f>
        <v>#N/A</v>
      </c>
      <c r="H5598" s="10" t="e">
        <f>IF(VLOOKUP(SALIDA[[#This Row],[CODIGO]],STOCKSANLUIS[],7,FALSE)=0,"PRODUCTO SIN STOCK/UBICACIÓN",VLOOKUP(SALIDA[[#This Row],[CODIGO]],STOCKSANLUIS[],7,FALSE))</f>
        <v>#N/A</v>
      </c>
      <c r="I5598" s="10"/>
      <c r="J5598" t="e">
        <f>SALIDA[[#This Row],[CODIGO]]&amp;"       "&amp;SALIDA[[#This Row],[FAMILIA]]</f>
        <v>#N/A</v>
      </c>
      <c r="K5598" t="e">
        <f>VLOOKUP(SALIDA[[#This Row],[CODIGO]],STOCK_STARSOFT[],5,FALSE)</f>
        <v>#N/A</v>
      </c>
      <c r="L5598" t="e">
        <f>SALIDA[[#This Row],[CANTIDAD]]*SALIDA[[#This Row],[PRECIO UND]]</f>
        <v>#N/A</v>
      </c>
    </row>
    <row r="5599" spans="1:12" x14ac:dyDescent="0.25">
      <c r="A5599" s="6"/>
      <c r="B5599" s="100" t="e">
        <f>VLOOKUP(SALIDA[[#This Row],[CODIGO]],STOCKSANLUIS[],2,FALSE)</f>
        <v>#N/A</v>
      </c>
      <c r="C5599" s="153"/>
      <c r="E5599" t="e">
        <f>IF(VLOOKUP(SALIDA[[#This Row],[CODIGO]],STOCKSANLUIS[],6,FALSE)=0,"PRODUCTO SIN STOCK/UBICACIÓN",VLOOKUP(SALIDA[[#This Row],[CODIGO]],STOCKSANLUIS[],6,FALSE))</f>
        <v>#N/A</v>
      </c>
      <c r="F5599" t="e">
        <f>SALIDA[[#This Row],[CANTIDAD]]/SALIDA[[#This Row],[UND MEDIDA]]</f>
        <v>#N/A</v>
      </c>
      <c r="G5599" t="e">
        <f>VLOOKUP(SALIDA[[#This Row],[CODIGO]],FAMILIAS[],4,FALSE)</f>
        <v>#N/A</v>
      </c>
      <c r="H5599" s="10" t="e">
        <f>IF(VLOOKUP(SALIDA[[#This Row],[CODIGO]],STOCKSANLUIS[],7,FALSE)=0,"PRODUCTO SIN STOCK/UBICACIÓN",VLOOKUP(SALIDA[[#This Row],[CODIGO]],STOCKSANLUIS[],7,FALSE))</f>
        <v>#N/A</v>
      </c>
      <c r="I5599" s="10"/>
      <c r="J5599" t="e">
        <f>SALIDA[[#This Row],[CODIGO]]&amp;"       "&amp;SALIDA[[#This Row],[FAMILIA]]</f>
        <v>#N/A</v>
      </c>
      <c r="K5599" t="e">
        <f>VLOOKUP(SALIDA[[#This Row],[CODIGO]],STOCK_STARSOFT[],5,FALSE)</f>
        <v>#N/A</v>
      </c>
      <c r="L5599" t="e">
        <f>SALIDA[[#This Row],[CANTIDAD]]*SALIDA[[#This Row],[PRECIO UND]]</f>
        <v>#N/A</v>
      </c>
    </row>
    <row r="5600" spans="1:12" x14ac:dyDescent="0.25">
      <c r="A5600" s="6"/>
      <c r="B5600" s="100" t="e">
        <f>VLOOKUP(SALIDA[[#This Row],[CODIGO]],STOCKSANLUIS[],2,FALSE)</f>
        <v>#N/A</v>
      </c>
      <c r="C5600" s="153"/>
      <c r="E5600" t="e">
        <f>IF(VLOOKUP(SALIDA[[#This Row],[CODIGO]],STOCKSANLUIS[],6,FALSE)=0,"PRODUCTO SIN STOCK/UBICACIÓN",VLOOKUP(SALIDA[[#This Row],[CODIGO]],STOCKSANLUIS[],6,FALSE))</f>
        <v>#N/A</v>
      </c>
      <c r="F5600" t="e">
        <f>SALIDA[[#This Row],[CANTIDAD]]/SALIDA[[#This Row],[UND MEDIDA]]</f>
        <v>#N/A</v>
      </c>
      <c r="G5600" t="e">
        <f>VLOOKUP(SALIDA[[#This Row],[CODIGO]],FAMILIAS[],4,FALSE)</f>
        <v>#N/A</v>
      </c>
      <c r="H5600" s="10" t="e">
        <f>IF(VLOOKUP(SALIDA[[#This Row],[CODIGO]],STOCKSANLUIS[],7,FALSE)=0,"PRODUCTO SIN STOCK/UBICACIÓN",VLOOKUP(SALIDA[[#This Row],[CODIGO]],STOCKSANLUIS[],7,FALSE))</f>
        <v>#N/A</v>
      </c>
      <c r="I5600" s="10"/>
      <c r="J5600" t="e">
        <f>SALIDA[[#This Row],[CODIGO]]&amp;"       "&amp;SALIDA[[#This Row],[FAMILIA]]</f>
        <v>#N/A</v>
      </c>
      <c r="K5600" t="e">
        <f>VLOOKUP(SALIDA[[#This Row],[CODIGO]],STOCK_STARSOFT[],5,FALSE)</f>
        <v>#N/A</v>
      </c>
      <c r="L5600" t="e">
        <f>SALIDA[[#This Row],[CANTIDAD]]*SALIDA[[#This Row],[PRECIO UND]]</f>
        <v>#N/A</v>
      </c>
    </row>
    <row r="5601" spans="1:12" x14ac:dyDescent="0.25">
      <c r="A5601" s="6"/>
      <c r="B5601" s="100" t="e">
        <f>VLOOKUP(SALIDA[[#This Row],[CODIGO]],STOCKSANLUIS[],2,FALSE)</f>
        <v>#N/A</v>
      </c>
      <c r="C5601" s="153"/>
      <c r="E5601" t="e">
        <f>IF(VLOOKUP(SALIDA[[#This Row],[CODIGO]],STOCKSANLUIS[],6,FALSE)=0,"PRODUCTO SIN STOCK/UBICACIÓN",VLOOKUP(SALIDA[[#This Row],[CODIGO]],STOCKSANLUIS[],6,FALSE))</f>
        <v>#N/A</v>
      </c>
      <c r="F5601" t="e">
        <f>SALIDA[[#This Row],[CANTIDAD]]/SALIDA[[#This Row],[UND MEDIDA]]</f>
        <v>#N/A</v>
      </c>
      <c r="G5601" t="e">
        <f>VLOOKUP(SALIDA[[#This Row],[CODIGO]],FAMILIAS[],4,FALSE)</f>
        <v>#N/A</v>
      </c>
      <c r="H5601" s="10" t="e">
        <f>IF(VLOOKUP(SALIDA[[#This Row],[CODIGO]],STOCKSANLUIS[],7,FALSE)=0,"PRODUCTO SIN STOCK/UBICACIÓN",VLOOKUP(SALIDA[[#This Row],[CODIGO]],STOCKSANLUIS[],7,FALSE))</f>
        <v>#N/A</v>
      </c>
      <c r="I5601" s="10"/>
      <c r="J5601" t="e">
        <f>SALIDA[[#This Row],[CODIGO]]&amp;"       "&amp;SALIDA[[#This Row],[FAMILIA]]</f>
        <v>#N/A</v>
      </c>
      <c r="K5601" t="e">
        <f>VLOOKUP(SALIDA[[#This Row],[CODIGO]],STOCK_STARSOFT[],5,FALSE)</f>
        <v>#N/A</v>
      </c>
      <c r="L5601" t="e">
        <f>SALIDA[[#This Row],[CANTIDAD]]*SALIDA[[#This Row],[PRECIO UND]]</f>
        <v>#N/A</v>
      </c>
    </row>
    <row r="5602" spans="1:12" x14ac:dyDescent="0.25">
      <c r="A5602" s="6"/>
      <c r="B5602" s="100" t="e">
        <f>VLOOKUP(SALIDA[[#This Row],[CODIGO]],STOCKSANLUIS[],2,FALSE)</f>
        <v>#N/A</v>
      </c>
      <c r="C5602" s="153"/>
      <c r="E5602" t="e">
        <f>IF(VLOOKUP(SALIDA[[#This Row],[CODIGO]],STOCKSANLUIS[],6,FALSE)=0,"PRODUCTO SIN STOCK/UBICACIÓN",VLOOKUP(SALIDA[[#This Row],[CODIGO]],STOCKSANLUIS[],6,FALSE))</f>
        <v>#N/A</v>
      </c>
      <c r="F5602" t="e">
        <f>SALIDA[[#This Row],[CANTIDAD]]/SALIDA[[#This Row],[UND MEDIDA]]</f>
        <v>#N/A</v>
      </c>
      <c r="G5602" t="e">
        <f>VLOOKUP(SALIDA[[#This Row],[CODIGO]],FAMILIAS[],4,FALSE)</f>
        <v>#N/A</v>
      </c>
      <c r="H5602" s="10" t="e">
        <f>IF(VLOOKUP(SALIDA[[#This Row],[CODIGO]],STOCKSANLUIS[],7,FALSE)=0,"PRODUCTO SIN STOCK/UBICACIÓN",VLOOKUP(SALIDA[[#This Row],[CODIGO]],STOCKSANLUIS[],7,FALSE))</f>
        <v>#N/A</v>
      </c>
      <c r="I5602" s="10"/>
      <c r="J5602" t="e">
        <f>SALIDA[[#This Row],[CODIGO]]&amp;"       "&amp;SALIDA[[#This Row],[FAMILIA]]</f>
        <v>#N/A</v>
      </c>
      <c r="K5602" t="e">
        <f>VLOOKUP(SALIDA[[#This Row],[CODIGO]],STOCK_STARSOFT[],5,FALSE)</f>
        <v>#N/A</v>
      </c>
      <c r="L5602" t="e">
        <f>SALIDA[[#This Row],[CANTIDAD]]*SALIDA[[#This Row],[PRECIO UND]]</f>
        <v>#N/A</v>
      </c>
    </row>
    <row r="5603" spans="1:12" x14ac:dyDescent="0.25">
      <c r="A5603" s="6"/>
      <c r="B5603" s="100" t="e">
        <f>VLOOKUP(SALIDA[[#This Row],[CODIGO]],STOCKSANLUIS[],2,FALSE)</f>
        <v>#N/A</v>
      </c>
      <c r="C5603" s="153"/>
      <c r="E5603" t="e">
        <f>IF(VLOOKUP(SALIDA[[#This Row],[CODIGO]],STOCKSANLUIS[],6,FALSE)=0,"PRODUCTO SIN STOCK/UBICACIÓN",VLOOKUP(SALIDA[[#This Row],[CODIGO]],STOCKSANLUIS[],6,FALSE))</f>
        <v>#N/A</v>
      </c>
      <c r="F5603" t="e">
        <f>SALIDA[[#This Row],[CANTIDAD]]/SALIDA[[#This Row],[UND MEDIDA]]</f>
        <v>#N/A</v>
      </c>
      <c r="G5603" t="e">
        <f>VLOOKUP(SALIDA[[#This Row],[CODIGO]],FAMILIAS[],4,FALSE)</f>
        <v>#N/A</v>
      </c>
      <c r="H5603" s="10" t="e">
        <f>IF(VLOOKUP(SALIDA[[#This Row],[CODIGO]],STOCKSANLUIS[],7,FALSE)=0,"PRODUCTO SIN STOCK/UBICACIÓN",VLOOKUP(SALIDA[[#This Row],[CODIGO]],STOCKSANLUIS[],7,FALSE))</f>
        <v>#N/A</v>
      </c>
      <c r="I5603" s="10"/>
      <c r="J5603" t="e">
        <f>SALIDA[[#This Row],[CODIGO]]&amp;"       "&amp;SALIDA[[#This Row],[FAMILIA]]</f>
        <v>#N/A</v>
      </c>
      <c r="K5603" t="e">
        <f>VLOOKUP(SALIDA[[#This Row],[CODIGO]],STOCK_STARSOFT[],5,FALSE)</f>
        <v>#N/A</v>
      </c>
      <c r="L5603" t="e">
        <f>SALIDA[[#This Row],[CANTIDAD]]*SALIDA[[#This Row],[PRECIO UND]]</f>
        <v>#N/A</v>
      </c>
    </row>
    <row r="5604" spans="1:12" x14ac:dyDescent="0.25">
      <c r="A5604" s="6"/>
      <c r="B5604" s="100" t="e">
        <f>VLOOKUP(SALIDA[[#This Row],[CODIGO]],STOCKSANLUIS[],2,FALSE)</f>
        <v>#N/A</v>
      </c>
      <c r="C5604" s="153"/>
      <c r="E5604" t="e">
        <f>IF(VLOOKUP(SALIDA[[#This Row],[CODIGO]],STOCKSANLUIS[],6,FALSE)=0,"PRODUCTO SIN STOCK/UBICACIÓN",VLOOKUP(SALIDA[[#This Row],[CODIGO]],STOCKSANLUIS[],6,FALSE))</f>
        <v>#N/A</v>
      </c>
      <c r="F5604" t="e">
        <f>SALIDA[[#This Row],[CANTIDAD]]/SALIDA[[#This Row],[UND MEDIDA]]</f>
        <v>#N/A</v>
      </c>
      <c r="G5604" t="e">
        <f>VLOOKUP(SALIDA[[#This Row],[CODIGO]],FAMILIAS[],4,FALSE)</f>
        <v>#N/A</v>
      </c>
      <c r="H5604" s="10" t="e">
        <f>IF(VLOOKUP(SALIDA[[#This Row],[CODIGO]],STOCKSANLUIS[],7,FALSE)=0,"PRODUCTO SIN STOCK/UBICACIÓN",VLOOKUP(SALIDA[[#This Row],[CODIGO]],STOCKSANLUIS[],7,FALSE))</f>
        <v>#N/A</v>
      </c>
      <c r="I5604" s="10"/>
      <c r="J5604" t="e">
        <f>SALIDA[[#This Row],[CODIGO]]&amp;"       "&amp;SALIDA[[#This Row],[FAMILIA]]</f>
        <v>#N/A</v>
      </c>
      <c r="K5604" t="e">
        <f>VLOOKUP(SALIDA[[#This Row],[CODIGO]],STOCK_STARSOFT[],5,FALSE)</f>
        <v>#N/A</v>
      </c>
      <c r="L5604" t="e">
        <f>SALIDA[[#This Row],[CANTIDAD]]*SALIDA[[#This Row],[PRECIO UND]]</f>
        <v>#N/A</v>
      </c>
    </row>
    <row r="5605" spans="1:12" x14ac:dyDescent="0.25">
      <c r="A5605" s="6"/>
      <c r="B5605" s="100" t="e">
        <f>VLOOKUP(SALIDA[[#This Row],[CODIGO]],STOCKSANLUIS[],2,FALSE)</f>
        <v>#N/A</v>
      </c>
      <c r="C5605" s="153"/>
      <c r="E5605" t="e">
        <f>IF(VLOOKUP(SALIDA[[#This Row],[CODIGO]],STOCKSANLUIS[],6,FALSE)=0,"PRODUCTO SIN STOCK/UBICACIÓN",VLOOKUP(SALIDA[[#This Row],[CODIGO]],STOCKSANLUIS[],6,FALSE))</f>
        <v>#N/A</v>
      </c>
      <c r="F5605" t="e">
        <f>SALIDA[[#This Row],[CANTIDAD]]/SALIDA[[#This Row],[UND MEDIDA]]</f>
        <v>#N/A</v>
      </c>
      <c r="G5605" t="e">
        <f>VLOOKUP(SALIDA[[#This Row],[CODIGO]],FAMILIAS[],4,FALSE)</f>
        <v>#N/A</v>
      </c>
      <c r="H5605" s="10" t="e">
        <f>IF(VLOOKUP(SALIDA[[#This Row],[CODIGO]],STOCKSANLUIS[],7,FALSE)=0,"PRODUCTO SIN STOCK/UBICACIÓN",VLOOKUP(SALIDA[[#This Row],[CODIGO]],STOCKSANLUIS[],7,FALSE))</f>
        <v>#N/A</v>
      </c>
      <c r="I5605" s="10"/>
      <c r="J5605" t="e">
        <f>SALIDA[[#This Row],[CODIGO]]&amp;"       "&amp;SALIDA[[#This Row],[FAMILIA]]</f>
        <v>#N/A</v>
      </c>
      <c r="K5605" t="e">
        <f>VLOOKUP(SALIDA[[#This Row],[CODIGO]],STOCK_STARSOFT[],5,FALSE)</f>
        <v>#N/A</v>
      </c>
      <c r="L5605" t="e">
        <f>SALIDA[[#This Row],[CANTIDAD]]*SALIDA[[#This Row],[PRECIO UND]]</f>
        <v>#N/A</v>
      </c>
    </row>
    <row r="5606" spans="1:12" x14ac:dyDescent="0.25">
      <c r="A5606" s="6"/>
      <c r="B5606" s="100" t="e">
        <f>VLOOKUP(SALIDA[[#This Row],[CODIGO]],STOCKSANLUIS[],2,FALSE)</f>
        <v>#N/A</v>
      </c>
      <c r="C5606" s="153"/>
      <c r="E5606" t="e">
        <f>IF(VLOOKUP(SALIDA[[#This Row],[CODIGO]],STOCKSANLUIS[],6,FALSE)=0,"PRODUCTO SIN STOCK/UBICACIÓN",VLOOKUP(SALIDA[[#This Row],[CODIGO]],STOCKSANLUIS[],6,FALSE))</f>
        <v>#N/A</v>
      </c>
      <c r="F5606" t="e">
        <f>SALIDA[[#This Row],[CANTIDAD]]/SALIDA[[#This Row],[UND MEDIDA]]</f>
        <v>#N/A</v>
      </c>
      <c r="G5606" t="e">
        <f>VLOOKUP(SALIDA[[#This Row],[CODIGO]],FAMILIAS[],4,FALSE)</f>
        <v>#N/A</v>
      </c>
      <c r="H5606" s="10" t="e">
        <f>IF(VLOOKUP(SALIDA[[#This Row],[CODIGO]],STOCKSANLUIS[],7,FALSE)=0,"PRODUCTO SIN STOCK/UBICACIÓN",VLOOKUP(SALIDA[[#This Row],[CODIGO]],STOCKSANLUIS[],7,FALSE))</f>
        <v>#N/A</v>
      </c>
      <c r="I5606" s="10"/>
      <c r="J5606" t="e">
        <f>SALIDA[[#This Row],[CODIGO]]&amp;"       "&amp;SALIDA[[#This Row],[FAMILIA]]</f>
        <v>#N/A</v>
      </c>
      <c r="K5606" t="e">
        <f>VLOOKUP(SALIDA[[#This Row],[CODIGO]],STOCK_STARSOFT[],5,FALSE)</f>
        <v>#N/A</v>
      </c>
      <c r="L5606" t="e">
        <f>SALIDA[[#This Row],[CANTIDAD]]*SALIDA[[#This Row],[PRECIO UND]]</f>
        <v>#N/A</v>
      </c>
    </row>
    <row r="5607" spans="1:12" x14ac:dyDescent="0.25">
      <c r="A5607" s="6"/>
      <c r="B5607" s="100" t="e">
        <f>VLOOKUP(SALIDA[[#This Row],[CODIGO]],STOCKSANLUIS[],2,FALSE)</f>
        <v>#N/A</v>
      </c>
      <c r="C5607" s="153"/>
      <c r="E5607" t="e">
        <f>IF(VLOOKUP(SALIDA[[#This Row],[CODIGO]],STOCKSANLUIS[],6,FALSE)=0,"PRODUCTO SIN STOCK/UBICACIÓN",VLOOKUP(SALIDA[[#This Row],[CODIGO]],STOCKSANLUIS[],6,FALSE))</f>
        <v>#N/A</v>
      </c>
      <c r="F5607" t="e">
        <f>SALIDA[[#This Row],[CANTIDAD]]/SALIDA[[#This Row],[UND MEDIDA]]</f>
        <v>#N/A</v>
      </c>
      <c r="G5607" t="e">
        <f>VLOOKUP(SALIDA[[#This Row],[CODIGO]],FAMILIAS[],4,FALSE)</f>
        <v>#N/A</v>
      </c>
      <c r="H5607" s="10" t="e">
        <f>IF(VLOOKUP(SALIDA[[#This Row],[CODIGO]],STOCKSANLUIS[],7,FALSE)=0,"PRODUCTO SIN STOCK/UBICACIÓN",VLOOKUP(SALIDA[[#This Row],[CODIGO]],STOCKSANLUIS[],7,FALSE))</f>
        <v>#N/A</v>
      </c>
      <c r="I5607" s="10"/>
      <c r="J5607" t="e">
        <f>SALIDA[[#This Row],[CODIGO]]&amp;"       "&amp;SALIDA[[#This Row],[FAMILIA]]</f>
        <v>#N/A</v>
      </c>
      <c r="K5607" t="e">
        <f>VLOOKUP(SALIDA[[#This Row],[CODIGO]],STOCK_STARSOFT[],5,FALSE)</f>
        <v>#N/A</v>
      </c>
      <c r="L5607" t="e">
        <f>SALIDA[[#This Row],[CANTIDAD]]*SALIDA[[#This Row],[PRECIO UND]]</f>
        <v>#N/A</v>
      </c>
    </row>
    <row r="5608" spans="1:12" x14ac:dyDescent="0.25">
      <c r="A5608" s="6"/>
      <c r="B5608" s="100" t="e">
        <f>VLOOKUP(SALIDA[[#This Row],[CODIGO]],STOCKSANLUIS[],2,FALSE)</f>
        <v>#N/A</v>
      </c>
      <c r="C5608" s="153"/>
      <c r="E5608" t="e">
        <f>IF(VLOOKUP(SALIDA[[#This Row],[CODIGO]],STOCKSANLUIS[],6,FALSE)=0,"PRODUCTO SIN STOCK/UBICACIÓN",VLOOKUP(SALIDA[[#This Row],[CODIGO]],STOCKSANLUIS[],6,FALSE))</f>
        <v>#N/A</v>
      </c>
      <c r="F5608" t="e">
        <f>SALIDA[[#This Row],[CANTIDAD]]/SALIDA[[#This Row],[UND MEDIDA]]</f>
        <v>#N/A</v>
      </c>
      <c r="G5608" t="e">
        <f>VLOOKUP(SALIDA[[#This Row],[CODIGO]],FAMILIAS[],4,FALSE)</f>
        <v>#N/A</v>
      </c>
      <c r="H5608" s="10" t="e">
        <f>IF(VLOOKUP(SALIDA[[#This Row],[CODIGO]],STOCKSANLUIS[],7,FALSE)=0,"PRODUCTO SIN STOCK/UBICACIÓN",VLOOKUP(SALIDA[[#This Row],[CODIGO]],STOCKSANLUIS[],7,FALSE))</f>
        <v>#N/A</v>
      </c>
      <c r="I5608" s="10"/>
      <c r="J5608" t="e">
        <f>SALIDA[[#This Row],[CODIGO]]&amp;"       "&amp;SALIDA[[#This Row],[FAMILIA]]</f>
        <v>#N/A</v>
      </c>
      <c r="K5608" t="e">
        <f>VLOOKUP(SALIDA[[#This Row],[CODIGO]],STOCK_STARSOFT[],5,FALSE)</f>
        <v>#N/A</v>
      </c>
      <c r="L5608" t="e">
        <f>SALIDA[[#This Row],[CANTIDAD]]*SALIDA[[#This Row],[PRECIO UND]]</f>
        <v>#N/A</v>
      </c>
    </row>
    <row r="5609" spans="1:12" x14ac:dyDescent="0.25">
      <c r="A5609" s="6"/>
      <c r="B5609" s="100" t="e">
        <f>VLOOKUP(SALIDA[[#This Row],[CODIGO]],STOCKSANLUIS[],2,FALSE)</f>
        <v>#N/A</v>
      </c>
      <c r="C5609" s="153"/>
      <c r="E5609" t="e">
        <f>IF(VLOOKUP(SALIDA[[#This Row],[CODIGO]],STOCKSANLUIS[],6,FALSE)=0,"PRODUCTO SIN STOCK/UBICACIÓN",VLOOKUP(SALIDA[[#This Row],[CODIGO]],STOCKSANLUIS[],6,FALSE))</f>
        <v>#N/A</v>
      </c>
      <c r="F5609" t="e">
        <f>SALIDA[[#This Row],[CANTIDAD]]/SALIDA[[#This Row],[UND MEDIDA]]</f>
        <v>#N/A</v>
      </c>
      <c r="G5609" t="e">
        <f>VLOOKUP(SALIDA[[#This Row],[CODIGO]],FAMILIAS[],4,FALSE)</f>
        <v>#N/A</v>
      </c>
      <c r="H5609" s="10" t="e">
        <f>IF(VLOOKUP(SALIDA[[#This Row],[CODIGO]],STOCKSANLUIS[],7,FALSE)=0,"PRODUCTO SIN STOCK/UBICACIÓN",VLOOKUP(SALIDA[[#This Row],[CODIGO]],STOCKSANLUIS[],7,FALSE))</f>
        <v>#N/A</v>
      </c>
      <c r="I5609" s="10"/>
      <c r="J5609" t="e">
        <f>SALIDA[[#This Row],[CODIGO]]&amp;"       "&amp;SALIDA[[#This Row],[FAMILIA]]</f>
        <v>#N/A</v>
      </c>
      <c r="K5609" t="e">
        <f>VLOOKUP(SALIDA[[#This Row],[CODIGO]],STOCK_STARSOFT[],5,FALSE)</f>
        <v>#N/A</v>
      </c>
      <c r="L5609" t="e">
        <f>SALIDA[[#This Row],[CANTIDAD]]*SALIDA[[#This Row],[PRECIO UND]]</f>
        <v>#N/A</v>
      </c>
    </row>
    <row r="5610" spans="1:12" x14ac:dyDescent="0.25">
      <c r="A5610" s="6"/>
      <c r="B5610" s="100" t="e">
        <f>VLOOKUP(SALIDA[[#This Row],[CODIGO]],STOCKSANLUIS[],2,FALSE)</f>
        <v>#N/A</v>
      </c>
      <c r="C5610" s="153"/>
      <c r="E5610" t="e">
        <f>IF(VLOOKUP(SALIDA[[#This Row],[CODIGO]],STOCKSANLUIS[],6,FALSE)=0,"PRODUCTO SIN STOCK/UBICACIÓN",VLOOKUP(SALIDA[[#This Row],[CODIGO]],STOCKSANLUIS[],6,FALSE))</f>
        <v>#N/A</v>
      </c>
      <c r="F5610" t="e">
        <f>SALIDA[[#This Row],[CANTIDAD]]/SALIDA[[#This Row],[UND MEDIDA]]</f>
        <v>#N/A</v>
      </c>
      <c r="G5610" t="e">
        <f>VLOOKUP(SALIDA[[#This Row],[CODIGO]],FAMILIAS[],4,FALSE)</f>
        <v>#N/A</v>
      </c>
      <c r="H5610" s="10" t="e">
        <f>IF(VLOOKUP(SALIDA[[#This Row],[CODIGO]],STOCKSANLUIS[],7,FALSE)=0,"PRODUCTO SIN STOCK/UBICACIÓN",VLOOKUP(SALIDA[[#This Row],[CODIGO]],STOCKSANLUIS[],7,FALSE))</f>
        <v>#N/A</v>
      </c>
      <c r="I5610" s="10"/>
      <c r="J5610" t="e">
        <f>SALIDA[[#This Row],[CODIGO]]&amp;"       "&amp;SALIDA[[#This Row],[FAMILIA]]</f>
        <v>#N/A</v>
      </c>
      <c r="K5610" t="e">
        <f>VLOOKUP(SALIDA[[#This Row],[CODIGO]],STOCK_STARSOFT[],5,FALSE)</f>
        <v>#N/A</v>
      </c>
      <c r="L5610" t="e">
        <f>SALIDA[[#This Row],[CANTIDAD]]*SALIDA[[#This Row],[PRECIO UND]]</f>
        <v>#N/A</v>
      </c>
    </row>
    <row r="5611" spans="1:12" x14ac:dyDescent="0.25">
      <c r="A5611" s="6"/>
      <c r="B5611" s="100" t="e">
        <f>VLOOKUP(SALIDA[[#This Row],[CODIGO]],STOCKSANLUIS[],2,FALSE)</f>
        <v>#N/A</v>
      </c>
      <c r="C5611" s="153"/>
      <c r="E5611" t="e">
        <f>IF(VLOOKUP(SALIDA[[#This Row],[CODIGO]],STOCKSANLUIS[],6,FALSE)=0,"PRODUCTO SIN STOCK/UBICACIÓN",VLOOKUP(SALIDA[[#This Row],[CODIGO]],STOCKSANLUIS[],6,FALSE))</f>
        <v>#N/A</v>
      </c>
      <c r="F5611" t="e">
        <f>SALIDA[[#This Row],[CANTIDAD]]/SALIDA[[#This Row],[UND MEDIDA]]</f>
        <v>#N/A</v>
      </c>
      <c r="G5611" t="e">
        <f>VLOOKUP(SALIDA[[#This Row],[CODIGO]],FAMILIAS[],4,FALSE)</f>
        <v>#N/A</v>
      </c>
      <c r="H5611" s="10" t="e">
        <f>IF(VLOOKUP(SALIDA[[#This Row],[CODIGO]],STOCKSANLUIS[],7,FALSE)=0,"PRODUCTO SIN STOCK/UBICACIÓN",VLOOKUP(SALIDA[[#This Row],[CODIGO]],STOCKSANLUIS[],7,FALSE))</f>
        <v>#N/A</v>
      </c>
      <c r="I5611" s="10"/>
      <c r="J5611" t="e">
        <f>SALIDA[[#This Row],[CODIGO]]&amp;"       "&amp;SALIDA[[#This Row],[FAMILIA]]</f>
        <v>#N/A</v>
      </c>
      <c r="K5611" t="e">
        <f>VLOOKUP(SALIDA[[#This Row],[CODIGO]],STOCK_STARSOFT[],5,FALSE)</f>
        <v>#N/A</v>
      </c>
      <c r="L5611" t="e">
        <f>SALIDA[[#This Row],[CANTIDAD]]*SALIDA[[#This Row],[PRECIO UND]]</f>
        <v>#N/A</v>
      </c>
    </row>
    <row r="5612" spans="1:12" x14ac:dyDescent="0.25">
      <c r="A5612" s="6"/>
      <c r="B5612" s="100" t="e">
        <f>VLOOKUP(SALIDA[[#This Row],[CODIGO]],STOCKSANLUIS[],2,FALSE)</f>
        <v>#N/A</v>
      </c>
      <c r="C5612" s="153"/>
      <c r="E5612" t="e">
        <f>IF(VLOOKUP(SALIDA[[#This Row],[CODIGO]],STOCKSANLUIS[],6,FALSE)=0,"PRODUCTO SIN STOCK/UBICACIÓN",VLOOKUP(SALIDA[[#This Row],[CODIGO]],STOCKSANLUIS[],6,FALSE))</f>
        <v>#N/A</v>
      </c>
      <c r="F5612" t="e">
        <f>SALIDA[[#This Row],[CANTIDAD]]/SALIDA[[#This Row],[UND MEDIDA]]</f>
        <v>#N/A</v>
      </c>
      <c r="G5612" t="e">
        <f>VLOOKUP(SALIDA[[#This Row],[CODIGO]],FAMILIAS[],4,FALSE)</f>
        <v>#N/A</v>
      </c>
      <c r="H5612" s="10" t="e">
        <f>IF(VLOOKUP(SALIDA[[#This Row],[CODIGO]],STOCKSANLUIS[],7,FALSE)=0,"PRODUCTO SIN STOCK/UBICACIÓN",VLOOKUP(SALIDA[[#This Row],[CODIGO]],STOCKSANLUIS[],7,FALSE))</f>
        <v>#N/A</v>
      </c>
      <c r="I5612" s="10"/>
      <c r="J5612" t="e">
        <f>SALIDA[[#This Row],[CODIGO]]&amp;"       "&amp;SALIDA[[#This Row],[FAMILIA]]</f>
        <v>#N/A</v>
      </c>
      <c r="K5612" t="e">
        <f>VLOOKUP(SALIDA[[#This Row],[CODIGO]],STOCK_STARSOFT[],5,FALSE)</f>
        <v>#N/A</v>
      </c>
      <c r="L5612" t="e">
        <f>SALIDA[[#This Row],[CANTIDAD]]*SALIDA[[#This Row],[PRECIO UND]]</f>
        <v>#N/A</v>
      </c>
    </row>
    <row r="5613" spans="1:12" x14ac:dyDescent="0.25">
      <c r="A5613" s="6"/>
      <c r="B5613" s="100" t="e">
        <f>VLOOKUP(SALIDA[[#This Row],[CODIGO]],STOCKSANLUIS[],2,FALSE)</f>
        <v>#N/A</v>
      </c>
      <c r="C5613" s="153"/>
      <c r="E5613" t="e">
        <f>IF(VLOOKUP(SALIDA[[#This Row],[CODIGO]],STOCKSANLUIS[],6,FALSE)=0,"PRODUCTO SIN STOCK/UBICACIÓN",VLOOKUP(SALIDA[[#This Row],[CODIGO]],STOCKSANLUIS[],6,FALSE))</f>
        <v>#N/A</v>
      </c>
      <c r="F5613" t="e">
        <f>SALIDA[[#This Row],[CANTIDAD]]/SALIDA[[#This Row],[UND MEDIDA]]</f>
        <v>#N/A</v>
      </c>
      <c r="G5613" t="e">
        <f>VLOOKUP(SALIDA[[#This Row],[CODIGO]],FAMILIAS[],4,FALSE)</f>
        <v>#N/A</v>
      </c>
      <c r="H5613" s="10" t="e">
        <f>IF(VLOOKUP(SALIDA[[#This Row],[CODIGO]],STOCKSANLUIS[],7,FALSE)=0,"PRODUCTO SIN STOCK/UBICACIÓN",VLOOKUP(SALIDA[[#This Row],[CODIGO]],STOCKSANLUIS[],7,FALSE))</f>
        <v>#N/A</v>
      </c>
      <c r="I5613" s="10"/>
      <c r="J5613" t="e">
        <f>SALIDA[[#This Row],[CODIGO]]&amp;"       "&amp;SALIDA[[#This Row],[FAMILIA]]</f>
        <v>#N/A</v>
      </c>
      <c r="K5613" t="e">
        <f>VLOOKUP(SALIDA[[#This Row],[CODIGO]],STOCK_STARSOFT[],5,FALSE)</f>
        <v>#N/A</v>
      </c>
      <c r="L5613" t="e">
        <f>SALIDA[[#This Row],[CANTIDAD]]*SALIDA[[#This Row],[PRECIO UND]]</f>
        <v>#N/A</v>
      </c>
    </row>
    <row r="5614" spans="1:12" x14ac:dyDescent="0.25">
      <c r="A5614" s="6"/>
      <c r="B5614" s="100" t="e">
        <f>VLOOKUP(SALIDA[[#This Row],[CODIGO]],STOCKSANLUIS[],2,FALSE)</f>
        <v>#N/A</v>
      </c>
      <c r="C5614" s="153"/>
      <c r="E5614" t="e">
        <f>IF(VLOOKUP(SALIDA[[#This Row],[CODIGO]],STOCKSANLUIS[],6,FALSE)=0,"PRODUCTO SIN STOCK/UBICACIÓN",VLOOKUP(SALIDA[[#This Row],[CODIGO]],STOCKSANLUIS[],6,FALSE))</f>
        <v>#N/A</v>
      </c>
      <c r="F5614" t="e">
        <f>SALIDA[[#This Row],[CANTIDAD]]/SALIDA[[#This Row],[UND MEDIDA]]</f>
        <v>#N/A</v>
      </c>
      <c r="G5614" t="e">
        <f>VLOOKUP(SALIDA[[#This Row],[CODIGO]],FAMILIAS[],4,FALSE)</f>
        <v>#N/A</v>
      </c>
      <c r="H5614" s="10" t="e">
        <f>IF(VLOOKUP(SALIDA[[#This Row],[CODIGO]],STOCKSANLUIS[],7,FALSE)=0,"PRODUCTO SIN STOCK/UBICACIÓN",VLOOKUP(SALIDA[[#This Row],[CODIGO]],STOCKSANLUIS[],7,FALSE))</f>
        <v>#N/A</v>
      </c>
      <c r="I5614" s="10"/>
      <c r="J5614" t="e">
        <f>SALIDA[[#This Row],[CODIGO]]&amp;"       "&amp;SALIDA[[#This Row],[FAMILIA]]</f>
        <v>#N/A</v>
      </c>
      <c r="K5614" t="e">
        <f>VLOOKUP(SALIDA[[#This Row],[CODIGO]],STOCK_STARSOFT[],5,FALSE)</f>
        <v>#N/A</v>
      </c>
      <c r="L5614" t="e">
        <f>SALIDA[[#This Row],[CANTIDAD]]*SALIDA[[#This Row],[PRECIO UND]]</f>
        <v>#N/A</v>
      </c>
    </row>
    <row r="5615" spans="1:12" x14ac:dyDescent="0.25">
      <c r="A5615" s="6"/>
      <c r="B5615" s="100" t="e">
        <f>VLOOKUP(SALIDA[[#This Row],[CODIGO]],STOCKSANLUIS[],2,FALSE)</f>
        <v>#N/A</v>
      </c>
      <c r="C5615" s="153"/>
      <c r="E5615" t="e">
        <f>IF(VLOOKUP(SALIDA[[#This Row],[CODIGO]],STOCKSANLUIS[],6,FALSE)=0,"PRODUCTO SIN STOCK/UBICACIÓN",VLOOKUP(SALIDA[[#This Row],[CODIGO]],STOCKSANLUIS[],6,FALSE))</f>
        <v>#N/A</v>
      </c>
      <c r="F5615" t="e">
        <f>SALIDA[[#This Row],[CANTIDAD]]/SALIDA[[#This Row],[UND MEDIDA]]</f>
        <v>#N/A</v>
      </c>
      <c r="G5615" t="e">
        <f>VLOOKUP(SALIDA[[#This Row],[CODIGO]],FAMILIAS[],4,FALSE)</f>
        <v>#N/A</v>
      </c>
      <c r="H5615" s="10" t="e">
        <f>IF(VLOOKUP(SALIDA[[#This Row],[CODIGO]],STOCKSANLUIS[],7,FALSE)=0,"PRODUCTO SIN STOCK/UBICACIÓN",VLOOKUP(SALIDA[[#This Row],[CODIGO]],STOCKSANLUIS[],7,FALSE))</f>
        <v>#N/A</v>
      </c>
      <c r="I5615" s="10"/>
      <c r="J5615" t="e">
        <f>SALIDA[[#This Row],[CODIGO]]&amp;"       "&amp;SALIDA[[#This Row],[FAMILIA]]</f>
        <v>#N/A</v>
      </c>
      <c r="K5615" t="e">
        <f>VLOOKUP(SALIDA[[#This Row],[CODIGO]],STOCK_STARSOFT[],5,FALSE)</f>
        <v>#N/A</v>
      </c>
      <c r="L5615" t="e">
        <f>SALIDA[[#This Row],[CANTIDAD]]*SALIDA[[#This Row],[PRECIO UND]]</f>
        <v>#N/A</v>
      </c>
    </row>
    <row r="5616" spans="1:12" x14ac:dyDescent="0.25">
      <c r="A5616" s="6"/>
      <c r="B5616" s="100" t="e">
        <f>VLOOKUP(SALIDA[[#This Row],[CODIGO]],STOCKSANLUIS[],2,FALSE)</f>
        <v>#N/A</v>
      </c>
      <c r="C5616" s="153"/>
      <c r="E5616" t="e">
        <f>IF(VLOOKUP(SALIDA[[#This Row],[CODIGO]],STOCKSANLUIS[],6,FALSE)=0,"PRODUCTO SIN STOCK/UBICACIÓN",VLOOKUP(SALIDA[[#This Row],[CODIGO]],STOCKSANLUIS[],6,FALSE))</f>
        <v>#N/A</v>
      </c>
      <c r="F5616" t="e">
        <f>SALIDA[[#This Row],[CANTIDAD]]/SALIDA[[#This Row],[UND MEDIDA]]</f>
        <v>#N/A</v>
      </c>
      <c r="G5616" t="e">
        <f>VLOOKUP(SALIDA[[#This Row],[CODIGO]],FAMILIAS[],4,FALSE)</f>
        <v>#N/A</v>
      </c>
      <c r="H5616" s="10" t="e">
        <f>IF(VLOOKUP(SALIDA[[#This Row],[CODIGO]],STOCKSANLUIS[],7,FALSE)=0,"PRODUCTO SIN STOCK/UBICACIÓN",VLOOKUP(SALIDA[[#This Row],[CODIGO]],STOCKSANLUIS[],7,FALSE))</f>
        <v>#N/A</v>
      </c>
      <c r="I5616" s="10"/>
      <c r="J5616" t="e">
        <f>SALIDA[[#This Row],[CODIGO]]&amp;"       "&amp;SALIDA[[#This Row],[FAMILIA]]</f>
        <v>#N/A</v>
      </c>
      <c r="K5616" t="e">
        <f>VLOOKUP(SALIDA[[#This Row],[CODIGO]],STOCK_STARSOFT[],5,FALSE)</f>
        <v>#N/A</v>
      </c>
      <c r="L5616" t="e">
        <f>SALIDA[[#This Row],[CANTIDAD]]*SALIDA[[#This Row],[PRECIO UND]]</f>
        <v>#N/A</v>
      </c>
    </row>
    <row r="5617" spans="1:12" x14ac:dyDescent="0.25">
      <c r="A5617" s="6"/>
      <c r="B5617" s="100" t="e">
        <f>VLOOKUP(SALIDA[[#This Row],[CODIGO]],STOCKSANLUIS[],2,FALSE)</f>
        <v>#N/A</v>
      </c>
      <c r="C5617" s="153"/>
      <c r="E5617" t="e">
        <f>IF(VLOOKUP(SALIDA[[#This Row],[CODIGO]],STOCKSANLUIS[],6,FALSE)=0,"PRODUCTO SIN STOCK/UBICACIÓN",VLOOKUP(SALIDA[[#This Row],[CODIGO]],STOCKSANLUIS[],6,FALSE))</f>
        <v>#N/A</v>
      </c>
      <c r="F5617" t="e">
        <f>SALIDA[[#This Row],[CANTIDAD]]/SALIDA[[#This Row],[UND MEDIDA]]</f>
        <v>#N/A</v>
      </c>
      <c r="G5617" t="e">
        <f>VLOOKUP(SALIDA[[#This Row],[CODIGO]],FAMILIAS[],4,FALSE)</f>
        <v>#N/A</v>
      </c>
      <c r="H5617" s="10" t="e">
        <f>IF(VLOOKUP(SALIDA[[#This Row],[CODIGO]],STOCKSANLUIS[],7,FALSE)=0,"PRODUCTO SIN STOCK/UBICACIÓN",VLOOKUP(SALIDA[[#This Row],[CODIGO]],STOCKSANLUIS[],7,FALSE))</f>
        <v>#N/A</v>
      </c>
      <c r="I5617" s="10"/>
      <c r="J5617" t="e">
        <f>SALIDA[[#This Row],[CODIGO]]&amp;"       "&amp;SALIDA[[#This Row],[FAMILIA]]</f>
        <v>#N/A</v>
      </c>
      <c r="K5617" t="e">
        <f>VLOOKUP(SALIDA[[#This Row],[CODIGO]],STOCK_STARSOFT[],5,FALSE)</f>
        <v>#N/A</v>
      </c>
      <c r="L5617" t="e">
        <f>SALIDA[[#This Row],[CANTIDAD]]*SALIDA[[#This Row],[PRECIO UND]]</f>
        <v>#N/A</v>
      </c>
    </row>
    <row r="5618" spans="1:12" x14ac:dyDescent="0.25">
      <c r="A5618" s="6"/>
      <c r="B5618" s="100" t="e">
        <f>VLOOKUP(SALIDA[[#This Row],[CODIGO]],STOCKSANLUIS[],2,FALSE)</f>
        <v>#N/A</v>
      </c>
      <c r="C5618" s="153"/>
      <c r="E5618" t="e">
        <f>IF(VLOOKUP(SALIDA[[#This Row],[CODIGO]],STOCKSANLUIS[],6,FALSE)=0,"PRODUCTO SIN STOCK/UBICACIÓN",VLOOKUP(SALIDA[[#This Row],[CODIGO]],STOCKSANLUIS[],6,FALSE))</f>
        <v>#N/A</v>
      </c>
      <c r="F5618" t="e">
        <f>SALIDA[[#This Row],[CANTIDAD]]/SALIDA[[#This Row],[UND MEDIDA]]</f>
        <v>#N/A</v>
      </c>
      <c r="G5618" t="e">
        <f>VLOOKUP(SALIDA[[#This Row],[CODIGO]],FAMILIAS[],4,FALSE)</f>
        <v>#N/A</v>
      </c>
      <c r="H5618" s="10" t="e">
        <f>IF(VLOOKUP(SALIDA[[#This Row],[CODIGO]],STOCKSANLUIS[],7,FALSE)=0,"PRODUCTO SIN STOCK/UBICACIÓN",VLOOKUP(SALIDA[[#This Row],[CODIGO]],STOCKSANLUIS[],7,FALSE))</f>
        <v>#N/A</v>
      </c>
      <c r="I5618" s="10"/>
      <c r="J5618" t="e">
        <f>SALIDA[[#This Row],[CODIGO]]&amp;"       "&amp;SALIDA[[#This Row],[FAMILIA]]</f>
        <v>#N/A</v>
      </c>
      <c r="K5618" t="e">
        <f>VLOOKUP(SALIDA[[#This Row],[CODIGO]],STOCK_STARSOFT[],5,FALSE)</f>
        <v>#N/A</v>
      </c>
      <c r="L5618" t="e">
        <f>SALIDA[[#This Row],[CANTIDAD]]*SALIDA[[#This Row],[PRECIO UND]]</f>
        <v>#N/A</v>
      </c>
    </row>
    <row r="5619" spans="1:12" x14ac:dyDescent="0.25">
      <c r="A5619" s="6"/>
      <c r="B5619" s="100" t="e">
        <f>VLOOKUP(SALIDA[[#This Row],[CODIGO]],STOCKSANLUIS[],2,FALSE)</f>
        <v>#N/A</v>
      </c>
      <c r="C5619" s="153"/>
      <c r="E5619" t="e">
        <f>IF(VLOOKUP(SALIDA[[#This Row],[CODIGO]],STOCKSANLUIS[],6,FALSE)=0,"PRODUCTO SIN STOCK/UBICACIÓN",VLOOKUP(SALIDA[[#This Row],[CODIGO]],STOCKSANLUIS[],6,FALSE))</f>
        <v>#N/A</v>
      </c>
      <c r="F5619" t="e">
        <f>SALIDA[[#This Row],[CANTIDAD]]/SALIDA[[#This Row],[UND MEDIDA]]</f>
        <v>#N/A</v>
      </c>
      <c r="G5619" t="e">
        <f>VLOOKUP(SALIDA[[#This Row],[CODIGO]],FAMILIAS[],4,FALSE)</f>
        <v>#N/A</v>
      </c>
      <c r="H5619" s="10" t="e">
        <f>IF(VLOOKUP(SALIDA[[#This Row],[CODIGO]],STOCKSANLUIS[],7,FALSE)=0,"PRODUCTO SIN STOCK/UBICACIÓN",VLOOKUP(SALIDA[[#This Row],[CODIGO]],STOCKSANLUIS[],7,FALSE))</f>
        <v>#N/A</v>
      </c>
      <c r="I5619" s="10"/>
      <c r="J5619" t="e">
        <f>SALIDA[[#This Row],[CODIGO]]&amp;"       "&amp;SALIDA[[#This Row],[FAMILIA]]</f>
        <v>#N/A</v>
      </c>
      <c r="K5619" t="e">
        <f>VLOOKUP(SALIDA[[#This Row],[CODIGO]],STOCK_STARSOFT[],5,FALSE)</f>
        <v>#N/A</v>
      </c>
      <c r="L5619" t="e">
        <f>SALIDA[[#This Row],[CANTIDAD]]*SALIDA[[#This Row],[PRECIO UND]]</f>
        <v>#N/A</v>
      </c>
    </row>
    <row r="5620" spans="1:12" x14ac:dyDescent="0.25">
      <c r="A5620" s="6"/>
      <c r="B5620" s="100" t="e">
        <f>VLOOKUP(SALIDA[[#This Row],[CODIGO]],STOCKSANLUIS[],2,FALSE)</f>
        <v>#N/A</v>
      </c>
      <c r="C5620" s="153"/>
      <c r="E5620" t="e">
        <f>IF(VLOOKUP(SALIDA[[#This Row],[CODIGO]],STOCKSANLUIS[],6,FALSE)=0,"PRODUCTO SIN STOCK/UBICACIÓN",VLOOKUP(SALIDA[[#This Row],[CODIGO]],STOCKSANLUIS[],6,FALSE))</f>
        <v>#N/A</v>
      </c>
      <c r="F5620" t="e">
        <f>SALIDA[[#This Row],[CANTIDAD]]/SALIDA[[#This Row],[UND MEDIDA]]</f>
        <v>#N/A</v>
      </c>
      <c r="G5620" t="e">
        <f>VLOOKUP(SALIDA[[#This Row],[CODIGO]],FAMILIAS[],4,FALSE)</f>
        <v>#N/A</v>
      </c>
      <c r="H5620" s="10" t="e">
        <f>IF(VLOOKUP(SALIDA[[#This Row],[CODIGO]],STOCKSANLUIS[],7,FALSE)=0,"PRODUCTO SIN STOCK/UBICACIÓN",VLOOKUP(SALIDA[[#This Row],[CODIGO]],STOCKSANLUIS[],7,FALSE))</f>
        <v>#N/A</v>
      </c>
      <c r="I5620" s="10"/>
      <c r="J5620" t="e">
        <f>SALIDA[[#This Row],[CODIGO]]&amp;"       "&amp;SALIDA[[#This Row],[FAMILIA]]</f>
        <v>#N/A</v>
      </c>
      <c r="K5620" t="e">
        <f>VLOOKUP(SALIDA[[#This Row],[CODIGO]],STOCK_STARSOFT[],5,FALSE)</f>
        <v>#N/A</v>
      </c>
      <c r="L5620" t="e">
        <f>SALIDA[[#This Row],[CANTIDAD]]*SALIDA[[#This Row],[PRECIO UND]]</f>
        <v>#N/A</v>
      </c>
    </row>
    <row r="5621" spans="1:12" x14ac:dyDescent="0.25">
      <c r="A5621" s="6"/>
      <c r="B5621" s="100" t="e">
        <f>VLOOKUP(SALIDA[[#This Row],[CODIGO]],STOCKSANLUIS[],2,FALSE)</f>
        <v>#N/A</v>
      </c>
      <c r="C5621" s="153"/>
      <c r="E5621" t="e">
        <f>IF(VLOOKUP(SALIDA[[#This Row],[CODIGO]],STOCKSANLUIS[],6,FALSE)=0,"PRODUCTO SIN STOCK/UBICACIÓN",VLOOKUP(SALIDA[[#This Row],[CODIGO]],STOCKSANLUIS[],6,FALSE))</f>
        <v>#N/A</v>
      </c>
      <c r="F5621" t="e">
        <f>SALIDA[[#This Row],[CANTIDAD]]/SALIDA[[#This Row],[UND MEDIDA]]</f>
        <v>#N/A</v>
      </c>
      <c r="G5621" t="e">
        <f>VLOOKUP(SALIDA[[#This Row],[CODIGO]],FAMILIAS[],4,FALSE)</f>
        <v>#N/A</v>
      </c>
      <c r="H5621" s="10" t="e">
        <f>IF(VLOOKUP(SALIDA[[#This Row],[CODIGO]],STOCKSANLUIS[],7,FALSE)=0,"PRODUCTO SIN STOCK/UBICACIÓN",VLOOKUP(SALIDA[[#This Row],[CODIGO]],STOCKSANLUIS[],7,FALSE))</f>
        <v>#N/A</v>
      </c>
      <c r="I5621" s="10"/>
      <c r="J5621" t="e">
        <f>SALIDA[[#This Row],[CODIGO]]&amp;"       "&amp;SALIDA[[#This Row],[FAMILIA]]</f>
        <v>#N/A</v>
      </c>
      <c r="K5621" t="e">
        <f>VLOOKUP(SALIDA[[#This Row],[CODIGO]],STOCK_STARSOFT[],5,FALSE)</f>
        <v>#N/A</v>
      </c>
      <c r="L5621" t="e">
        <f>SALIDA[[#This Row],[CANTIDAD]]*SALIDA[[#This Row],[PRECIO UND]]</f>
        <v>#N/A</v>
      </c>
    </row>
    <row r="5622" spans="1:12" x14ac:dyDescent="0.25">
      <c r="A5622" s="6"/>
      <c r="B5622" s="100" t="e">
        <f>VLOOKUP(SALIDA[[#This Row],[CODIGO]],STOCKSANLUIS[],2,FALSE)</f>
        <v>#N/A</v>
      </c>
      <c r="C5622" s="153"/>
      <c r="E5622" t="e">
        <f>IF(VLOOKUP(SALIDA[[#This Row],[CODIGO]],STOCKSANLUIS[],6,FALSE)=0,"PRODUCTO SIN STOCK/UBICACIÓN",VLOOKUP(SALIDA[[#This Row],[CODIGO]],STOCKSANLUIS[],6,FALSE))</f>
        <v>#N/A</v>
      </c>
      <c r="F5622" t="e">
        <f>SALIDA[[#This Row],[CANTIDAD]]/SALIDA[[#This Row],[UND MEDIDA]]</f>
        <v>#N/A</v>
      </c>
      <c r="G5622" t="e">
        <f>VLOOKUP(SALIDA[[#This Row],[CODIGO]],FAMILIAS[],4,FALSE)</f>
        <v>#N/A</v>
      </c>
      <c r="H5622" s="10" t="e">
        <f>IF(VLOOKUP(SALIDA[[#This Row],[CODIGO]],STOCKSANLUIS[],7,FALSE)=0,"PRODUCTO SIN STOCK/UBICACIÓN",VLOOKUP(SALIDA[[#This Row],[CODIGO]],STOCKSANLUIS[],7,FALSE))</f>
        <v>#N/A</v>
      </c>
      <c r="I5622" s="10"/>
      <c r="J5622" t="e">
        <f>SALIDA[[#This Row],[CODIGO]]&amp;"       "&amp;SALIDA[[#This Row],[FAMILIA]]</f>
        <v>#N/A</v>
      </c>
      <c r="K5622" t="e">
        <f>VLOOKUP(SALIDA[[#This Row],[CODIGO]],STOCK_STARSOFT[],5,FALSE)</f>
        <v>#N/A</v>
      </c>
      <c r="L5622" t="e">
        <f>SALIDA[[#This Row],[CANTIDAD]]*SALIDA[[#This Row],[PRECIO UND]]</f>
        <v>#N/A</v>
      </c>
    </row>
    <row r="5623" spans="1:12" x14ac:dyDescent="0.25">
      <c r="A5623" s="6"/>
      <c r="B5623" s="100" t="e">
        <f>VLOOKUP(SALIDA[[#This Row],[CODIGO]],STOCKSANLUIS[],2,FALSE)</f>
        <v>#N/A</v>
      </c>
      <c r="C5623" s="153"/>
      <c r="E5623" t="e">
        <f>IF(VLOOKUP(SALIDA[[#This Row],[CODIGO]],STOCKSANLUIS[],6,FALSE)=0,"PRODUCTO SIN STOCK/UBICACIÓN",VLOOKUP(SALIDA[[#This Row],[CODIGO]],STOCKSANLUIS[],6,FALSE))</f>
        <v>#N/A</v>
      </c>
      <c r="F5623" t="e">
        <f>SALIDA[[#This Row],[CANTIDAD]]/SALIDA[[#This Row],[UND MEDIDA]]</f>
        <v>#N/A</v>
      </c>
      <c r="G5623" t="e">
        <f>VLOOKUP(SALIDA[[#This Row],[CODIGO]],FAMILIAS[],4,FALSE)</f>
        <v>#N/A</v>
      </c>
      <c r="H5623" s="10" t="e">
        <f>IF(VLOOKUP(SALIDA[[#This Row],[CODIGO]],STOCKSANLUIS[],7,FALSE)=0,"PRODUCTO SIN STOCK/UBICACIÓN",VLOOKUP(SALIDA[[#This Row],[CODIGO]],STOCKSANLUIS[],7,FALSE))</f>
        <v>#N/A</v>
      </c>
      <c r="I5623" s="10"/>
      <c r="J5623" t="e">
        <f>SALIDA[[#This Row],[CODIGO]]&amp;"       "&amp;SALIDA[[#This Row],[FAMILIA]]</f>
        <v>#N/A</v>
      </c>
      <c r="K5623" t="e">
        <f>VLOOKUP(SALIDA[[#This Row],[CODIGO]],STOCK_STARSOFT[],5,FALSE)</f>
        <v>#N/A</v>
      </c>
      <c r="L5623" t="e">
        <f>SALIDA[[#This Row],[CANTIDAD]]*SALIDA[[#This Row],[PRECIO UND]]</f>
        <v>#N/A</v>
      </c>
    </row>
    <row r="5624" spans="1:12" x14ac:dyDescent="0.25">
      <c r="A5624" s="6"/>
      <c r="B5624" s="100" t="e">
        <f>VLOOKUP(SALIDA[[#This Row],[CODIGO]],STOCKSANLUIS[],2,FALSE)</f>
        <v>#N/A</v>
      </c>
      <c r="C5624" s="153"/>
      <c r="E5624" t="e">
        <f>IF(VLOOKUP(SALIDA[[#This Row],[CODIGO]],STOCKSANLUIS[],6,FALSE)=0,"PRODUCTO SIN STOCK/UBICACIÓN",VLOOKUP(SALIDA[[#This Row],[CODIGO]],STOCKSANLUIS[],6,FALSE))</f>
        <v>#N/A</v>
      </c>
      <c r="F5624" t="e">
        <f>SALIDA[[#This Row],[CANTIDAD]]/SALIDA[[#This Row],[UND MEDIDA]]</f>
        <v>#N/A</v>
      </c>
      <c r="G5624" t="e">
        <f>VLOOKUP(SALIDA[[#This Row],[CODIGO]],FAMILIAS[],4,FALSE)</f>
        <v>#N/A</v>
      </c>
      <c r="H5624" s="10" t="e">
        <f>IF(VLOOKUP(SALIDA[[#This Row],[CODIGO]],STOCKSANLUIS[],7,FALSE)=0,"PRODUCTO SIN STOCK/UBICACIÓN",VLOOKUP(SALIDA[[#This Row],[CODIGO]],STOCKSANLUIS[],7,FALSE))</f>
        <v>#N/A</v>
      </c>
      <c r="I5624" s="10"/>
      <c r="J5624" t="e">
        <f>SALIDA[[#This Row],[CODIGO]]&amp;"       "&amp;SALIDA[[#This Row],[FAMILIA]]</f>
        <v>#N/A</v>
      </c>
      <c r="K5624" t="e">
        <f>VLOOKUP(SALIDA[[#This Row],[CODIGO]],STOCK_STARSOFT[],5,FALSE)</f>
        <v>#N/A</v>
      </c>
      <c r="L5624" t="e">
        <f>SALIDA[[#This Row],[CANTIDAD]]*SALIDA[[#This Row],[PRECIO UND]]</f>
        <v>#N/A</v>
      </c>
    </row>
    <row r="5625" spans="1:12" x14ac:dyDescent="0.25">
      <c r="A5625" s="6"/>
      <c r="B5625" s="100" t="e">
        <f>VLOOKUP(SALIDA[[#This Row],[CODIGO]],STOCKSANLUIS[],2,FALSE)</f>
        <v>#N/A</v>
      </c>
      <c r="C5625" s="153"/>
      <c r="E5625" t="e">
        <f>IF(VLOOKUP(SALIDA[[#This Row],[CODIGO]],STOCKSANLUIS[],6,FALSE)=0,"PRODUCTO SIN STOCK/UBICACIÓN",VLOOKUP(SALIDA[[#This Row],[CODIGO]],STOCKSANLUIS[],6,FALSE))</f>
        <v>#N/A</v>
      </c>
      <c r="F5625" t="e">
        <f>SALIDA[[#This Row],[CANTIDAD]]/SALIDA[[#This Row],[UND MEDIDA]]</f>
        <v>#N/A</v>
      </c>
      <c r="G5625" t="e">
        <f>VLOOKUP(SALIDA[[#This Row],[CODIGO]],FAMILIAS[],4,FALSE)</f>
        <v>#N/A</v>
      </c>
      <c r="H5625" s="10" t="e">
        <f>IF(VLOOKUP(SALIDA[[#This Row],[CODIGO]],STOCKSANLUIS[],7,FALSE)=0,"PRODUCTO SIN STOCK/UBICACIÓN",VLOOKUP(SALIDA[[#This Row],[CODIGO]],STOCKSANLUIS[],7,FALSE))</f>
        <v>#N/A</v>
      </c>
      <c r="I5625" s="10"/>
      <c r="J5625" t="e">
        <f>SALIDA[[#This Row],[CODIGO]]&amp;"       "&amp;SALIDA[[#This Row],[FAMILIA]]</f>
        <v>#N/A</v>
      </c>
      <c r="K5625" t="e">
        <f>VLOOKUP(SALIDA[[#This Row],[CODIGO]],STOCK_STARSOFT[],5,FALSE)</f>
        <v>#N/A</v>
      </c>
      <c r="L5625" t="e">
        <f>SALIDA[[#This Row],[CANTIDAD]]*SALIDA[[#This Row],[PRECIO UND]]</f>
        <v>#N/A</v>
      </c>
    </row>
    <row r="5626" spans="1:12" x14ac:dyDescent="0.25">
      <c r="A5626" s="6"/>
      <c r="B5626" s="100" t="e">
        <f>VLOOKUP(SALIDA[[#This Row],[CODIGO]],STOCKSANLUIS[],2,FALSE)</f>
        <v>#N/A</v>
      </c>
      <c r="C5626" s="153"/>
      <c r="E5626" t="e">
        <f>IF(VLOOKUP(SALIDA[[#This Row],[CODIGO]],STOCKSANLUIS[],6,FALSE)=0,"PRODUCTO SIN STOCK/UBICACIÓN",VLOOKUP(SALIDA[[#This Row],[CODIGO]],STOCKSANLUIS[],6,FALSE))</f>
        <v>#N/A</v>
      </c>
      <c r="F5626" t="e">
        <f>SALIDA[[#This Row],[CANTIDAD]]/SALIDA[[#This Row],[UND MEDIDA]]</f>
        <v>#N/A</v>
      </c>
      <c r="G5626" t="e">
        <f>VLOOKUP(SALIDA[[#This Row],[CODIGO]],FAMILIAS[],4,FALSE)</f>
        <v>#N/A</v>
      </c>
      <c r="H5626" s="10" t="e">
        <f>IF(VLOOKUP(SALIDA[[#This Row],[CODIGO]],STOCKSANLUIS[],7,FALSE)=0,"PRODUCTO SIN STOCK/UBICACIÓN",VLOOKUP(SALIDA[[#This Row],[CODIGO]],STOCKSANLUIS[],7,FALSE))</f>
        <v>#N/A</v>
      </c>
      <c r="I5626" s="10"/>
      <c r="J5626" t="e">
        <f>SALIDA[[#This Row],[CODIGO]]&amp;"       "&amp;SALIDA[[#This Row],[FAMILIA]]</f>
        <v>#N/A</v>
      </c>
      <c r="K5626" t="e">
        <f>VLOOKUP(SALIDA[[#This Row],[CODIGO]],STOCK_STARSOFT[],5,FALSE)</f>
        <v>#N/A</v>
      </c>
      <c r="L5626" t="e">
        <f>SALIDA[[#This Row],[CANTIDAD]]*SALIDA[[#This Row],[PRECIO UND]]</f>
        <v>#N/A</v>
      </c>
    </row>
    <row r="5627" spans="1:12" x14ac:dyDescent="0.25">
      <c r="A5627" s="6"/>
      <c r="B5627" s="100" t="e">
        <f>VLOOKUP(SALIDA[[#This Row],[CODIGO]],STOCKSANLUIS[],2,FALSE)</f>
        <v>#N/A</v>
      </c>
      <c r="C5627" s="153"/>
      <c r="E5627" t="e">
        <f>IF(VLOOKUP(SALIDA[[#This Row],[CODIGO]],STOCKSANLUIS[],6,FALSE)=0,"PRODUCTO SIN STOCK/UBICACIÓN",VLOOKUP(SALIDA[[#This Row],[CODIGO]],STOCKSANLUIS[],6,FALSE))</f>
        <v>#N/A</v>
      </c>
      <c r="F5627" t="e">
        <f>SALIDA[[#This Row],[CANTIDAD]]/SALIDA[[#This Row],[UND MEDIDA]]</f>
        <v>#N/A</v>
      </c>
      <c r="G5627" t="e">
        <f>VLOOKUP(SALIDA[[#This Row],[CODIGO]],FAMILIAS[],4,FALSE)</f>
        <v>#N/A</v>
      </c>
      <c r="H5627" s="10" t="e">
        <f>IF(VLOOKUP(SALIDA[[#This Row],[CODIGO]],STOCKSANLUIS[],7,FALSE)=0,"PRODUCTO SIN STOCK/UBICACIÓN",VLOOKUP(SALIDA[[#This Row],[CODIGO]],STOCKSANLUIS[],7,FALSE))</f>
        <v>#N/A</v>
      </c>
      <c r="I5627" s="10"/>
      <c r="J5627" t="e">
        <f>SALIDA[[#This Row],[CODIGO]]&amp;"       "&amp;SALIDA[[#This Row],[FAMILIA]]</f>
        <v>#N/A</v>
      </c>
      <c r="K5627" t="e">
        <f>VLOOKUP(SALIDA[[#This Row],[CODIGO]],STOCK_STARSOFT[],5,FALSE)</f>
        <v>#N/A</v>
      </c>
      <c r="L5627" t="e">
        <f>SALIDA[[#This Row],[CANTIDAD]]*SALIDA[[#This Row],[PRECIO UND]]</f>
        <v>#N/A</v>
      </c>
    </row>
    <row r="5628" spans="1:12" x14ac:dyDescent="0.25">
      <c r="A5628" s="6"/>
      <c r="B5628" s="100" t="e">
        <f>VLOOKUP(SALIDA[[#This Row],[CODIGO]],STOCKSANLUIS[],2,FALSE)</f>
        <v>#N/A</v>
      </c>
      <c r="C5628" s="153"/>
      <c r="E5628" t="e">
        <f>IF(VLOOKUP(SALIDA[[#This Row],[CODIGO]],STOCKSANLUIS[],6,FALSE)=0,"PRODUCTO SIN STOCK/UBICACIÓN",VLOOKUP(SALIDA[[#This Row],[CODIGO]],STOCKSANLUIS[],6,FALSE))</f>
        <v>#N/A</v>
      </c>
      <c r="F5628" t="e">
        <f>SALIDA[[#This Row],[CANTIDAD]]/SALIDA[[#This Row],[UND MEDIDA]]</f>
        <v>#N/A</v>
      </c>
      <c r="G5628" t="e">
        <f>VLOOKUP(SALIDA[[#This Row],[CODIGO]],FAMILIAS[],4,FALSE)</f>
        <v>#N/A</v>
      </c>
      <c r="H5628" s="10" t="e">
        <f>IF(VLOOKUP(SALIDA[[#This Row],[CODIGO]],STOCKSANLUIS[],7,FALSE)=0,"PRODUCTO SIN STOCK/UBICACIÓN",VLOOKUP(SALIDA[[#This Row],[CODIGO]],STOCKSANLUIS[],7,FALSE))</f>
        <v>#N/A</v>
      </c>
      <c r="I5628" s="10"/>
      <c r="J5628" t="e">
        <f>SALIDA[[#This Row],[CODIGO]]&amp;"       "&amp;SALIDA[[#This Row],[FAMILIA]]</f>
        <v>#N/A</v>
      </c>
      <c r="K5628" t="e">
        <f>VLOOKUP(SALIDA[[#This Row],[CODIGO]],STOCK_STARSOFT[],5,FALSE)</f>
        <v>#N/A</v>
      </c>
      <c r="L5628" t="e">
        <f>SALIDA[[#This Row],[CANTIDAD]]*SALIDA[[#This Row],[PRECIO UND]]</f>
        <v>#N/A</v>
      </c>
    </row>
    <row r="5629" spans="1:12" x14ac:dyDescent="0.25">
      <c r="A5629" s="6"/>
      <c r="B5629" s="100" t="e">
        <f>VLOOKUP(SALIDA[[#This Row],[CODIGO]],STOCKSANLUIS[],2,FALSE)</f>
        <v>#N/A</v>
      </c>
      <c r="C5629" s="153"/>
      <c r="E5629" t="e">
        <f>IF(VLOOKUP(SALIDA[[#This Row],[CODIGO]],STOCKSANLUIS[],6,FALSE)=0,"PRODUCTO SIN STOCK/UBICACIÓN",VLOOKUP(SALIDA[[#This Row],[CODIGO]],STOCKSANLUIS[],6,FALSE))</f>
        <v>#N/A</v>
      </c>
      <c r="F5629" t="e">
        <f>SALIDA[[#This Row],[CANTIDAD]]/SALIDA[[#This Row],[UND MEDIDA]]</f>
        <v>#N/A</v>
      </c>
      <c r="G5629" t="e">
        <f>VLOOKUP(SALIDA[[#This Row],[CODIGO]],FAMILIAS[],4,FALSE)</f>
        <v>#N/A</v>
      </c>
      <c r="H5629" s="10" t="e">
        <f>IF(VLOOKUP(SALIDA[[#This Row],[CODIGO]],STOCKSANLUIS[],7,FALSE)=0,"PRODUCTO SIN STOCK/UBICACIÓN",VLOOKUP(SALIDA[[#This Row],[CODIGO]],STOCKSANLUIS[],7,FALSE))</f>
        <v>#N/A</v>
      </c>
      <c r="I5629" s="10"/>
      <c r="J5629" t="e">
        <f>SALIDA[[#This Row],[CODIGO]]&amp;"       "&amp;SALIDA[[#This Row],[FAMILIA]]</f>
        <v>#N/A</v>
      </c>
      <c r="K5629" t="e">
        <f>VLOOKUP(SALIDA[[#This Row],[CODIGO]],STOCK_STARSOFT[],5,FALSE)</f>
        <v>#N/A</v>
      </c>
      <c r="L5629" t="e">
        <f>SALIDA[[#This Row],[CANTIDAD]]*SALIDA[[#This Row],[PRECIO UND]]</f>
        <v>#N/A</v>
      </c>
    </row>
    <row r="5630" spans="1:12" x14ac:dyDescent="0.25">
      <c r="A5630" s="6"/>
      <c r="B5630" s="100" t="e">
        <f>VLOOKUP(SALIDA[[#This Row],[CODIGO]],STOCKSANLUIS[],2,FALSE)</f>
        <v>#N/A</v>
      </c>
      <c r="C5630" s="153"/>
      <c r="E5630" t="e">
        <f>IF(VLOOKUP(SALIDA[[#This Row],[CODIGO]],STOCKSANLUIS[],6,FALSE)=0,"PRODUCTO SIN STOCK/UBICACIÓN",VLOOKUP(SALIDA[[#This Row],[CODIGO]],STOCKSANLUIS[],6,FALSE))</f>
        <v>#N/A</v>
      </c>
      <c r="F5630" t="e">
        <f>SALIDA[[#This Row],[CANTIDAD]]/SALIDA[[#This Row],[UND MEDIDA]]</f>
        <v>#N/A</v>
      </c>
      <c r="G5630" t="e">
        <f>VLOOKUP(SALIDA[[#This Row],[CODIGO]],FAMILIAS[],4,FALSE)</f>
        <v>#N/A</v>
      </c>
      <c r="H5630" s="10" t="e">
        <f>IF(VLOOKUP(SALIDA[[#This Row],[CODIGO]],STOCKSANLUIS[],7,FALSE)=0,"PRODUCTO SIN STOCK/UBICACIÓN",VLOOKUP(SALIDA[[#This Row],[CODIGO]],STOCKSANLUIS[],7,FALSE))</f>
        <v>#N/A</v>
      </c>
      <c r="I5630" s="10"/>
      <c r="J5630" t="e">
        <f>SALIDA[[#This Row],[CODIGO]]&amp;"       "&amp;SALIDA[[#This Row],[FAMILIA]]</f>
        <v>#N/A</v>
      </c>
      <c r="K5630" t="e">
        <f>VLOOKUP(SALIDA[[#This Row],[CODIGO]],STOCK_STARSOFT[],5,FALSE)</f>
        <v>#N/A</v>
      </c>
      <c r="L5630" t="e">
        <f>SALIDA[[#This Row],[CANTIDAD]]*SALIDA[[#This Row],[PRECIO UND]]</f>
        <v>#N/A</v>
      </c>
    </row>
    <row r="5631" spans="1:12" x14ac:dyDescent="0.25">
      <c r="A5631" s="6"/>
      <c r="B5631" s="100" t="e">
        <f>VLOOKUP(SALIDA[[#This Row],[CODIGO]],STOCKSANLUIS[],2,FALSE)</f>
        <v>#N/A</v>
      </c>
      <c r="C5631" s="153"/>
      <c r="E5631" t="e">
        <f>IF(VLOOKUP(SALIDA[[#This Row],[CODIGO]],STOCKSANLUIS[],6,FALSE)=0,"PRODUCTO SIN STOCK/UBICACIÓN",VLOOKUP(SALIDA[[#This Row],[CODIGO]],STOCKSANLUIS[],6,FALSE))</f>
        <v>#N/A</v>
      </c>
      <c r="F5631" t="e">
        <f>SALIDA[[#This Row],[CANTIDAD]]/SALIDA[[#This Row],[UND MEDIDA]]</f>
        <v>#N/A</v>
      </c>
      <c r="G5631" t="e">
        <f>VLOOKUP(SALIDA[[#This Row],[CODIGO]],FAMILIAS[],4,FALSE)</f>
        <v>#N/A</v>
      </c>
      <c r="H5631" s="10" t="e">
        <f>IF(VLOOKUP(SALIDA[[#This Row],[CODIGO]],STOCKSANLUIS[],7,FALSE)=0,"PRODUCTO SIN STOCK/UBICACIÓN",VLOOKUP(SALIDA[[#This Row],[CODIGO]],STOCKSANLUIS[],7,FALSE))</f>
        <v>#N/A</v>
      </c>
      <c r="I5631" s="10"/>
      <c r="J5631" t="e">
        <f>SALIDA[[#This Row],[CODIGO]]&amp;"       "&amp;SALIDA[[#This Row],[FAMILIA]]</f>
        <v>#N/A</v>
      </c>
      <c r="K5631" t="e">
        <f>VLOOKUP(SALIDA[[#This Row],[CODIGO]],STOCK_STARSOFT[],5,FALSE)</f>
        <v>#N/A</v>
      </c>
      <c r="L5631" t="e">
        <f>SALIDA[[#This Row],[CANTIDAD]]*SALIDA[[#This Row],[PRECIO UND]]</f>
        <v>#N/A</v>
      </c>
    </row>
    <row r="5632" spans="1:12" x14ac:dyDescent="0.25">
      <c r="A5632" s="6"/>
      <c r="B5632" s="100" t="e">
        <f>VLOOKUP(SALIDA[[#This Row],[CODIGO]],STOCKSANLUIS[],2,FALSE)</f>
        <v>#N/A</v>
      </c>
      <c r="C5632" s="153"/>
      <c r="E5632" t="e">
        <f>IF(VLOOKUP(SALIDA[[#This Row],[CODIGO]],STOCKSANLUIS[],6,FALSE)=0,"PRODUCTO SIN STOCK/UBICACIÓN",VLOOKUP(SALIDA[[#This Row],[CODIGO]],STOCKSANLUIS[],6,FALSE))</f>
        <v>#N/A</v>
      </c>
      <c r="F5632" t="e">
        <f>SALIDA[[#This Row],[CANTIDAD]]/SALIDA[[#This Row],[UND MEDIDA]]</f>
        <v>#N/A</v>
      </c>
      <c r="G5632" t="e">
        <f>VLOOKUP(SALIDA[[#This Row],[CODIGO]],FAMILIAS[],4,FALSE)</f>
        <v>#N/A</v>
      </c>
      <c r="H5632" s="10" t="e">
        <f>IF(VLOOKUP(SALIDA[[#This Row],[CODIGO]],STOCKSANLUIS[],7,FALSE)=0,"PRODUCTO SIN STOCK/UBICACIÓN",VLOOKUP(SALIDA[[#This Row],[CODIGO]],STOCKSANLUIS[],7,FALSE))</f>
        <v>#N/A</v>
      </c>
      <c r="I5632" s="10"/>
      <c r="J5632" t="e">
        <f>SALIDA[[#This Row],[CODIGO]]&amp;"       "&amp;SALIDA[[#This Row],[FAMILIA]]</f>
        <v>#N/A</v>
      </c>
      <c r="K5632" t="e">
        <f>VLOOKUP(SALIDA[[#This Row],[CODIGO]],STOCK_STARSOFT[],5,FALSE)</f>
        <v>#N/A</v>
      </c>
      <c r="L5632" t="e">
        <f>SALIDA[[#This Row],[CANTIDAD]]*SALIDA[[#This Row],[PRECIO UND]]</f>
        <v>#N/A</v>
      </c>
    </row>
    <row r="5633" spans="1:12" x14ac:dyDescent="0.25">
      <c r="A5633" s="6"/>
      <c r="B5633" s="100" t="e">
        <f>VLOOKUP(SALIDA[[#This Row],[CODIGO]],STOCKSANLUIS[],2,FALSE)</f>
        <v>#N/A</v>
      </c>
      <c r="C5633" s="153"/>
      <c r="E5633" t="e">
        <f>IF(VLOOKUP(SALIDA[[#This Row],[CODIGO]],STOCKSANLUIS[],6,FALSE)=0,"PRODUCTO SIN STOCK/UBICACIÓN",VLOOKUP(SALIDA[[#This Row],[CODIGO]],STOCKSANLUIS[],6,FALSE))</f>
        <v>#N/A</v>
      </c>
      <c r="F5633" t="e">
        <f>SALIDA[[#This Row],[CANTIDAD]]/SALIDA[[#This Row],[UND MEDIDA]]</f>
        <v>#N/A</v>
      </c>
      <c r="G5633" t="e">
        <f>VLOOKUP(SALIDA[[#This Row],[CODIGO]],FAMILIAS[],4,FALSE)</f>
        <v>#N/A</v>
      </c>
      <c r="H5633" s="10" t="e">
        <f>IF(VLOOKUP(SALIDA[[#This Row],[CODIGO]],STOCKSANLUIS[],7,FALSE)=0,"PRODUCTO SIN STOCK/UBICACIÓN",VLOOKUP(SALIDA[[#This Row],[CODIGO]],STOCKSANLUIS[],7,FALSE))</f>
        <v>#N/A</v>
      </c>
      <c r="I5633" s="10"/>
      <c r="J5633" t="e">
        <f>SALIDA[[#This Row],[CODIGO]]&amp;"       "&amp;SALIDA[[#This Row],[FAMILIA]]</f>
        <v>#N/A</v>
      </c>
      <c r="K5633" t="e">
        <f>VLOOKUP(SALIDA[[#This Row],[CODIGO]],STOCK_STARSOFT[],5,FALSE)</f>
        <v>#N/A</v>
      </c>
      <c r="L5633" t="e">
        <f>SALIDA[[#This Row],[CANTIDAD]]*SALIDA[[#This Row],[PRECIO UND]]</f>
        <v>#N/A</v>
      </c>
    </row>
    <row r="5634" spans="1:12" x14ac:dyDescent="0.25">
      <c r="A5634" s="6"/>
      <c r="B5634" s="100" t="e">
        <f>VLOOKUP(SALIDA[[#This Row],[CODIGO]],STOCKSANLUIS[],2,FALSE)</f>
        <v>#N/A</v>
      </c>
      <c r="C5634" s="153"/>
      <c r="E5634" t="e">
        <f>IF(VLOOKUP(SALIDA[[#This Row],[CODIGO]],STOCKSANLUIS[],6,FALSE)=0,"PRODUCTO SIN STOCK/UBICACIÓN",VLOOKUP(SALIDA[[#This Row],[CODIGO]],STOCKSANLUIS[],6,FALSE))</f>
        <v>#N/A</v>
      </c>
      <c r="F5634" t="e">
        <f>SALIDA[[#This Row],[CANTIDAD]]/SALIDA[[#This Row],[UND MEDIDA]]</f>
        <v>#N/A</v>
      </c>
      <c r="G5634" t="e">
        <f>VLOOKUP(SALIDA[[#This Row],[CODIGO]],FAMILIAS[],4,FALSE)</f>
        <v>#N/A</v>
      </c>
      <c r="H5634" s="10" t="e">
        <f>IF(VLOOKUP(SALIDA[[#This Row],[CODIGO]],STOCKSANLUIS[],7,FALSE)=0,"PRODUCTO SIN STOCK/UBICACIÓN",VLOOKUP(SALIDA[[#This Row],[CODIGO]],STOCKSANLUIS[],7,FALSE))</f>
        <v>#N/A</v>
      </c>
      <c r="I5634" s="10"/>
      <c r="J5634" t="e">
        <f>SALIDA[[#This Row],[CODIGO]]&amp;"       "&amp;SALIDA[[#This Row],[FAMILIA]]</f>
        <v>#N/A</v>
      </c>
      <c r="K5634" t="e">
        <f>VLOOKUP(SALIDA[[#This Row],[CODIGO]],STOCK_STARSOFT[],5,FALSE)</f>
        <v>#N/A</v>
      </c>
      <c r="L5634" t="e">
        <f>SALIDA[[#This Row],[CANTIDAD]]*SALIDA[[#This Row],[PRECIO UND]]</f>
        <v>#N/A</v>
      </c>
    </row>
    <row r="5635" spans="1:12" x14ac:dyDescent="0.25">
      <c r="A5635" s="6"/>
      <c r="B5635" s="100" t="e">
        <f>VLOOKUP(SALIDA[[#This Row],[CODIGO]],STOCKSANLUIS[],2,FALSE)</f>
        <v>#N/A</v>
      </c>
      <c r="C5635" s="153"/>
      <c r="E5635" t="e">
        <f>IF(VLOOKUP(SALIDA[[#This Row],[CODIGO]],STOCKSANLUIS[],6,FALSE)=0,"PRODUCTO SIN STOCK/UBICACIÓN",VLOOKUP(SALIDA[[#This Row],[CODIGO]],STOCKSANLUIS[],6,FALSE))</f>
        <v>#N/A</v>
      </c>
      <c r="F5635" t="e">
        <f>SALIDA[[#This Row],[CANTIDAD]]/SALIDA[[#This Row],[UND MEDIDA]]</f>
        <v>#N/A</v>
      </c>
      <c r="G5635" t="e">
        <f>VLOOKUP(SALIDA[[#This Row],[CODIGO]],FAMILIAS[],4,FALSE)</f>
        <v>#N/A</v>
      </c>
      <c r="H5635" s="10" t="e">
        <f>IF(VLOOKUP(SALIDA[[#This Row],[CODIGO]],STOCKSANLUIS[],7,FALSE)=0,"PRODUCTO SIN STOCK/UBICACIÓN",VLOOKUP(SALIDA[[#This Row],[CODIGO]],STOCKSANLUIS[],7,FALSE))</f>
        <v>#N/A</v>
      </c>
      <c r="I5635" s="10"/>
      <c r="J5635" t="e">
        <f>SALIDA[[#This Row],[CODIGO]]&amp;"       "&amp;SALIDA[[#This Row],[FAMILIA]]</f>
        <v>#N/A</v>
      </c>
      <c r="K5635" t="e">
        <f>VLOOKUP(SALIDA[[#This Row],[CODIGO]],STOCK_STARSOFT[],5,FALSE)</f>
        <v>#N/A</v>
      </c>
      <c r="L5635" t="e">
        <f>SALIDA[[#This Row],[CANTIDAD]]*SALIDA[[#This Row],[PRECIO UND]]</f>
        <v>#N/A</v>
      </c>
    </row>
    <row r="5636" spans="1:12" x14ac:dyDescent="0.25">
      <c r="A5636" s="6"/>
      <c r="B5636" s="100" t="e">
        <f>VLOOKUP(SALIDA[[#This Row],[CODIGO]],STOCKSANLUIS[],2,FALSE)</f>
        <v>#N/A</v>
      </c>
      <c r="C5636" s="153"/>
      <c r="E5636" t="e">
        <f>IF(VLOOKUP(SALIDA[[#This Row],[CODIGO]],STOCKSANLUIS[],6,FALSE)=0,"PRODUCTO SIN STOCK/UBICACIÓN",VLOOKUP(SALIDA[[#This Row],[CODIGO]],STOCKSANLUIS[],6,FALSE))</f>
        <v>#N/A</v>
      </c>
      <c r="F5636" t="e">
        <f>SALIDA[[#This Row],[CANTIDAD]]/SALIDA[[#This Row],[UND MEDIDA]]</f>
        <v>#N/A</v>
      </c>
      <c r="G5636" t="e">
        <f>VLOOKUP(SALIDA[[#This Row],[CODIGO]],FAMILIAS[],4,FALSE)</f>
        <v>#N/A</v>
      </c>
      <c r="H5636" s="10" t="e">
        <f>IF(VLOOKUP(SALIDA[[#This Row],[CODIGO]],STOCKSANLUIS[],7,FALSE)=0,"PRODUCTO SIN STOCK/UBICACIÓN",VLOOKUP(SALIDA[[#This Row],[CODIGO]],STOCKSANLUIS[],7,FALSE))</f>
        <v>#N/A</v>
      </c>
      <c r="I5636" s="10"/>
      <c r="J5636" t="e">
        <f>SALIDA[[#This Row],[CODIGO]]&amp;"       "&amp;SALIDA[[#This Row],[FAMILIA]]</f>
        <v>#N/A</v>
      </c>
      <c r="K5636" t="e">
        <f>VLOOKUP(SALIDA[[#This Row],[CODIGO]],STOCK_STARSOFT[],5,FALSE)</f>
        <v>#N/A</v>
      </c>
      <c r="L5636" t="e">
        <f>SALIDA[[#This Row],[CANTIDAD]]*SALIDA[[#This Row],[PRECIO UND]]</f>
        <v>#N/A</v>
      </c>
    </row>
    <row r="5637" spans="1:12" x14ac:dyDescent="0.25">
      <c r="A5637" s="6"/>
      <c r="B5637" s="100" t="e">
        <f>VLOOKUP(SALIDA[[#This Row],[CODIGO]],STOCKSANLUIS[],2,FALSE)</f>
        <v>#N/A</v>
      </c>
      <c r="C5637" s="153"/>
      <c r="E5637" t="e">
        <f>IF(VLOOKUP(SALIDA[[#This Row],[CODIGO]],STOCKSANLUIS[],6,FALSE)=0,"PRODUCTO SIN STOCK/UBICACIÓN",VLOOKUP(SALIDA[[#This Row],[CODIGO]],STOCKSANLUIS[],6,FALSE))</f>
        <v>#N/A</v>
      </c>
      <c r="F5637" t="e">
        <f>SALIDA[[#This Row],[CANTIDAD]]/SALIDA[[#This Row],[UND MEDIDA]]</f>
        <v>#N/A</v>
      </c>
      <c r="G5637" t="e">
        <f>VLOOKUP(SALIDA[[#This Row],[CODIGO]],FAMILIAS[],4,FALSE)</f>
        <v>#N/A</v>
      </c>
      <c r="H5637" s="10" t="e">
        <f>IF(VLOOKUP(SALIDA[[#This Row],[CODIGO]],STOCKSANLUIS[],7,FALSE)=0,"PRODUCTO SIN STOCK/UBICACIÓN",VLOOKUP(SALIDA[[#This Row],[CODIGO]],STOCKSANLUIS[],7,FALSE))</f>
        <v>#N/A</v>
      </c>
      <c r="I5637" s="10"/>
      <c r="J5637" t="e">
        <f>SALIDA[[#This Row],[CODIGO]]&amp;"       "&amp;SALIDA[[#This Row],[FAMILIA]]</f>
        <v>#N/A</v>
      </c>
      <c r="K5637" t="e">
        <f>VLOOKUP(SALIDA[[#This Row],[CODIGO]],STOCK_STARSOFT[],5,FALSE)</f>
        <v>#N/A</v>
      </c>
      <c r="L5637" t="e">
        <f>SALIDA[[#This Row],[CANTIDAD]]*SALIDA[[#This Row],[PRECIO UND]]</f>
        <v>#N/A</v>
      </c>
    </row>
    <row r="5638" spans="1:12" x14ac:dyDescent="0.25">
      <c r="A5638" s="6"/>
      <c r="B5638" s="100" t="e">
        <f>VLOOKUP(SALIDA[[#This Row],[CODIGO]],STOCKSANLUIS[],2,FALSE)</f>
        <v>#N/A</v>
      </c>
      <c r="C5638" s="153"/>
      <c r="E5638" t="e">
        <f>IF(VLOOKUP(SALIDA[[#This Row],[CODIGO]],STOCKSANLUIS[],6,FALSE)=0,"PRODUCTO SIN STOCK/UBICACIÓN",VLOOKUP(SALIDA[[#This Row],[CODIGO]],STOCKSANLUIS[],6,FALSE))</f>
        <v>#N/A</v>
      </c>
      <c r="F5638" t="e">
        <f>SALIDA[[#This Row],[CANTIDAD]]/SALIDA[[#This Row],[UND MEDIDA]]</f>
        <v>#N/A</v>
      </c>
      <c r="G5638" t="e">
        <f>VLOOKUP(SALIDA[[#This Row],[CODIGO]],FAMILIAS[],4,FALSE)</f>
        <v>#N/A</v>
      </c>
      <c r="H5638" s="10" t="e">
        <f>IF(VLOOKUP(SALIDA[[#This Row],[CODIGO]],STOCKSANLUIS[],7,FALSE)=0,"PRODUCTO SIN STOCK/UBICACIÓN",VLOOKUP(SALIDA[[#This Row],[CODIGO]],STOCKSANLUIS[],7,FALSE))</f>
        <v>#N/A</v>
      </c>
      <c r="I5638" s="10"/>
      <c r="J5638" t="e">
        <f>SALIDA[[#This Row],[CODIGO]]&amp;"       "&amp;SALIDA[[#This Row],[FAMILIA]]</f>
        <v>#N/A</v>
      </c>
      <c r="K5638" t="e">
        <f>VLOOKUP(SALIDA[[#This Row],[CODIGO]],STOCK_STARSOFT[],5,FALSE)</f>
        <v>#N/A</v>
      </c>
      <c r="L5638" t="e">
        <f>SALIDA[[#This Row],[CANTIDAD]]*SALIDA[[#This Row],[PRECIO UND]]</f>
        <v>#N/A</v>
      </c>
    </row>
    <row r="5639" spans="1:12" x14ac:dyDescent="0.25">
      <c r="A5639" s="6"/>
      <c r="B5639" s="100" t="e">
        <f>VLOOKUP(SALIDA[[#This Row],[CODIGO]],STOCKSANLUIS[],2,FALSE)</f>
        <v>#N/A</v>
      </c>
      <c r="C5639" s="153"/>
      <c r="E5639" t="e">
        <f>IF(VLOOKUP(SALIDA[[#This Row],[CODIGO]],STOCKSANLUIS[],6,FALSE)=0,"PRODUCTO SIN STOCK/UBICACIÓN",VLOOKUP(SALIDA[[#This Row],[CODIGO]],STOCKSANLUIS[],6,FALSE))</f>
        <v>#N/A</v>
      </c>
      <c r="F5639" t="e">
        <f>SALIDA[[#This Row],[CANTIDAD]]/SALIDA[[#This Row],[UND MEDIDA]]</f>
        <v>#N/A</v>
      </c>
      <c r="G5639" t="e">
        <f>VLOOKUP(SALIDA[[#This Row],[CODIGO]],FAMILIAS[],4,FALSE)</f>
        <v>#N/A</v>
      </c>
      <c r="H5639" s="10" t="e">
        <f>IF(VLOOKUP(SALIDA[[#This Row],[CODIGO]],STOCKSANLUIS[],7,FALSE)=0,"PRODUCTO SIN STOCK/UBICACIÓN",VLOOKUP(SALIDA[[#This Row],[CODIGO]],STOCKSANLUIS[],7,FALSE))</f>
        <v>#N/A</v>
      </c>
      <c r="I5639" s="10"/>
      <c r="J5639" t="e">
        <f>SALIDA[[#This Row],[CODIGO]]&amp;"       "&amp;SALIDA[[#This Row],[FAMILIA]]</f>
        <v>#N/A</v>
      </c>
      <c r="K5639" t="e">
        <f>VLOOKUP(SALIDA[[#This Row],[CODIGO]],STOCK_STARSOFT[],5,FALSE)</f>
        <v>#N/A</v>
      </c>
      <c r="L5639" t="e">
        <f>SALIDA[[#This Row],[CANTIDAD]]*SALIDA[[#This Row],[PRECIO UND]]</f>
        <v>#N/A</v>
      </c>
    </row>
    <row r="5640" spans="1:12" x14ac:dyDescent="0.25">
      <c r="A5640" s="6"/>
      <c r="B5640" s="100" t="e">
        <f>VLOOKUP(SALIDA[[#This Row],[CODIGO]],STOCKSANLUIS[],2,FALSE)</f>
        <v>#N/A</v>
      </c>
      <c r="C5640" s="153"/>
      <c r="E5640" t="e">
        <f>IF(VLOOKUP(SALIDA[[#This Row],[CODIGO]],STOCKSANLUIS[],6,FALSE)=0,"PRODUCTO SIN STOCK/UBICACIÓN",VLOOKUP(SALIDA[[#This Row],[CODIGO]],STOCKSANLUIS[],6,FALSE))</f>
        <v>#N/A</v>
      </c>
      <c r="F5640" t="e">
        <f>SALIDA[[#This Row],[CANTIDAD]]/SALIDA[[#This Row],[UND MEDIDA]]</f>
        <v>#N/A</v>
      </c>
      <c r="G5640" t="e">
        <f>VLOOKUP(SALIDA[[#This Row],[CODIGO]],FAMILIAS[],4,FALSE)</f>
        <v>#N/A</v>
      </c>
      <c r="H5640" s="10" t="e">
        <f>IF(VLOOKUP(SALIDA[[#This Row],[CODIGO]],STOCKSANLUIS[],7,FALSE)=0,"PRODUCTO SIN STOCK/UBICACIÓN",VLOOKUP(SALIDA[[#This Row],[CODIGO]],STOCKSANLUIS[],7,FALSE))</f>
        <v>#N/A</v>
      </c>
      <c r="I5640" s="10"/>
      <c r="J5640" t="e">
        <f>SALIDA[[#This Row],[CODIGO]]&amp;"       "&amp;SALIDA[[#This Row],[FAMILIA]]</f>
        <v>#N/A</v>
      </c>
      <c r="K5640" t="e">
        <f>VLOOKUP(SALIDA[[#This Row],[CODIGO]],STOCK_STARSOFT[],5,FALSE)</f>
        <v>#N/A</v>
      </c>
      <c r="L5640" t="e">
        <f>SALIDA[[#This Row],[CANTIDAD]]*SALIDA[[#This Row],[PRECIO UND]]</f>
        <v>#N/A</v>
      </c>
    </row>
    <row r="5641" spans="1:12" x14ac:dyDescent="0.25">
      <c r="A5641" s="6"/>
      <c r="B5641" s="100" t="e">
        <f>VLOOKUP(SALIDA[[#This Row],[CODIGO]],STOCKSANLUIS[],2,FALSE)</f>
        <v>#N/A</v>
      </c>
      <c r="C5641" s="153"/>
      <c r="E5641" t="e">
        <f>IF(VLOOKUP(SALIDA[[#This Row],[CODIGO]],STOCKSANLUIS[],6,FALSE)=0,"PRODUCTO SIN STOCK/UBICACIÓN",VLOOKUP(SALIDA[[#This Row],[CODIGO]],STOCKSANLUIS[],6,FALSE))</f>
        <v>#N/A</v>
      </c>
      <c r="F5641" t="e">
        <f>SALIDA[[#This Row],[CANTIDAD]]/SALIDA[[#This Row],[UND MEDIDA]]</f>
        <v>#N/A</v>
      </c>
      <c r="G5641" t="e">
        <f>VLOOKUP(SALIDA[[#This Row],[CODIGO]],FAMILIAS[],4,FALSE)</f>
        <v>#N/A</v>
      </c>
      <c r="H5641" s="10" t="e">
        <f>IF(VLOOKUP(SALIDA[[#This Row],[CODIGO]],STOCKSANLUIS[],7,FALSE)=0,"PRODUCTO SIN STOCK/UBICACIÓN",VLOOKUP(SALIDA[[#This Row],[CODIGO]],STOCKSANLUIS[],7,FALSE))</f>
        <v>#N/A</v>
      </c>
      <c r="I5641" s="10"/>
      <c r="J5641" t="e">
        <f>SALIDA[[#This Row],[CODIGO]]&amp;"       "&amp;SALIDA[[#This Row],[FAMILIA]]</f>
        <v>#N/A</v>
      </c>
      <c r="K5641" t="e">
        <f>VLOOKUP(SALIDA[[#This Row],[CODIGO]],STOCK_STARSOFT[],5,FALSE)</f>
        <v>#N/A</v>
      </c>
      <c r="L5641" t="e">
        <f>SALIDA[[#This Row],[CANTIDAD]]*SALIDA[[#This Row],[PRECIO UND]]</f>
        <v>#N/A</v>
      </c>
    </row>
    <row r="5642" spans="1:12" x14ac:dyDescent="0.25">
      <c r="A5642" s="6"/>
      <c r="B5642" s="100" t="e">
        <f>VLOOKUP(SALIDA[[#This Row],[CODIGO]],STOCKSANLUIS[],2,FALSE)</f>
        <v>#N/A</v>
      </c>
      <c r="C5642" s="153"/>
      <c r="E5642" t="e">
        <f>IF(VLOOKUP(SALIDA[[#This Row],[CODIGO]],STOCKSANLUIS[],6,FALSE)=0,"PRODUCTO SIN STOCK/UBICACIÓN",VLOOKUP(SALIDA[[#This Row],[CODIGO]],STOCKSANLUIS[],6,FALSE))</f>
        <v>#N/A</v>
      </c>
      <c r="F5642" t="e">
        <f>SALIDA[[#This Row],[CANTIDAD]]/SALIDA[[#This Row],[UND MEDIDA]]</f>
        <v>#N/A</v>
      </c>
      <c r="G5642" t="e">
        <f>VLOOKUP(SALIDA[[#This Row],[CODIGO]],FAMILIAS[],4,FALSE)</f>
        <v>#N/A</v>
      </c>
      <c r="H5642" s="10" t="e">
        <f>IF(VLOOKUP(SALIDA[[#This Row],[CODIGO]],STOCKSANLUIS[],7,FALSE)=0,"PRODUCTO SIN STOCK/UBICACIÓN",VLOOKUP(SALIDA[[#This Row],[CODIGO]],STOCKSANLUIS[],7,FALSE))</f>
        <v>#N/A</v>
      </c>
      <c r="I5642" s="10"/>
      <c r="J5642" t="e">
        <f>SALIDA[[#This Row],[CODIGO]]&amp;"       "&amp;SALIDA[[#This Row],[FAMILIA]]</f>
        <v>#N/A</v>
      </c>
      <c r="K5642" t="e">
        <f>VLOOKUP(SALIDA[[#This Row],[CODIGO]],STOCK_STARSOFT[],5,FALSE)</f>
        <v>#N/A</v>
      </c>
      <c r="L5642" t="e">
        <f>SALIDA[[#This Row],[CANTIDAD]]*SALIDA[[#This Row],[PRECIO UND]]</f>
        <v>#N/A</v>
      </c>
    </row>
    <row r="5643" spans="1:12" x14ac:dyDescent="0.25">
      <c r="A5643" s="6"/>
      <c r="B5643" s="100" t="e">
        <f>VLOOKUP(SALIDA[[#This Row],[CODIGO]],STOCKSANLUIS[],2,FALSE)</f>
        <v>#N/A</v>
      </c>
      <c r="C5643" s="153"/>
      <c r="E5643" t="e">
        <f>IF(VLOOKUP(SALIDA[[#This Row],[CODIGO]],STOCKSANLUIS[],6,FALSE)=0,"PRODUCTO SIN STOCK/UBICACIÓN",VLOOKUP(SALIDA[[#This Row],[CODIGO]],STOCKSANLUIS[],6,FALSE))</f>
        <v>#N/A</v>
      </c>
      <c r="F5643" t="e">
        <f>SALIDA[[#This Row],[CANTIDAD]]/SALIDA[[#This Row],[UND MEDIDA]]</f>
        <v>#N/A</v>
      </c>
      <c r="G5643" t="e">
        <f>VLOOKUP(SALIDA[[#This Row],[CODIGO]],FAMILIAS[],4,FALSE)</f>
        <v>#N/A</v>
      </c>
      <c r="H5643" s="10" t="e">
        <f>IF(VLOOKUP(SALIDA[[#This Row],[CODIGO]],STOCKSANLUIS[],7,FALSE)=0,"PRODUCTO SIN STOCK/UBICACIÓN",VLOOKUP(SALIDA[[#This Row],[CODIGO]],STOCKSANLUIS[],7,FALSE))</f>
        <v>#N/A</v>
      </c>
      <c r="I5643" s="10"/>
      <c r="J5643" t="e">
        <f>SALIDA[[#This Row],[CODIGO]]&amp;"       "&amp;SALIDA[[#This Row],[FAMILIA]]</f>
        <v>#N/A</v>
      </c>
      <c r="K5643" t="e">
        <f>VLOOKUP(SALIDA[[#This Row],[CODIGO]],STOCK_STARSOFT[],5,FALSE)</f>
        <v>#N/A</v>
      </c>
      <c r="L5643" t="e">
        <f>SALIDA[[#This Row],[CANTIDAD]]*SALIDA[[#This Row],[PRECIO UND]]</f>
        <v>#N/A</v>
      </c>
    </row>
    <row r="5644" spans="1:12" x14ac:dyDescent="0.25">
      <c r="A5644" s="6"/>
      <c r="B5644" s="100" t="e">
        <f>VLOOKUP(SALIDA[[#This Row],[CODIGO]],STOCKSANLUIS[],2,FALSE)</f>
        <v>#N/A</v>
      </c>
      <c r="C5644" s="153"/>
      <c r="E5644" t="e">
        <f>IF(VLOOKUP(SALIDA[[#This Row],[CODIGO]],STOCKSANLUIS[],6,FALSE)=0,"PRODUCTO SIN STOCK/UBICACIÓN",VLOOKUP(SALIDA[[#This Row],[CODIGO]],STOCKSANLUIS[],6,FALSE))</f>
        <v>#N/A</v>
      </c>
      <c r="F5644" t="e">
        <f>SALIDA[[#This Row],[CANTIDAD]]/SALIDA[[#This Row],[UND MEDIDA]]</f>
        <v>#N/A</v>
      </c>
      <c r="G5644" t="e">
        <f>VLOOKUP(SALIDA[[#This Row],[CODIGO]],FAMILIAS[],4,FALSE)</f>
        <v>#N/A</v>
      </c>
      <c r="H5644" s="10" t="e">
        <f>IF(VLOOKUP(SALIDA[[#This Row],[CODIGO]],STOCKSANLUIS[],7,FALSE)=0,"PRODUCTO SIN STOCK/UBICACIÓN",VLOOKUP(SALIDA[[#This Row],[CODIGO]],STOCKSANLUIS[],7,FALSE))</f>
        <v>#N/A</v>
      </c>
      <c r="I5644" s="10"/>
      <c r="J5644" t="e">
        <f>SALIDA[[#This Row],[CODIGO]]&amp;"       "&amp;SALIDA[[#This Row],[FAMILIA]]</f>
        <v>#N/A</v>
      </c>
      <c r="K5644" t="e">
        <f>VLOOKUP(SALIDA[[#This Row],[CODIGO]],STOCK_STARSOFT[],5,FALSE)</f>
        <v>#N/A</v>
      </c>
      <c r="L5644" t="e">
        <f>SALIDA[[#This Row],[CANTIDAD]]*SALIDA[[#This Row],[PRECIO UND]]</f>
        <v>#N/A</v>
      </c>
    </row>
    <row r="5645" spans="1:12" x14ac:dyDescent="0.25">
      <c r="A5645" s="6"/>
      <c r="B5645" s="100" t="e">
        <f>VLOOKUP(SALIDA[[#This Row],[CODIGO]],STOCKSANLUIS[],2,FALSE)</f>
        <v>#N/A</v>
      </c>
      <c r="C5645" s="153"/>
      <c r="E5645" t="e">
        <f>IF(VLOOKUP(SALIDA[[#This Row],[CODIGO]],STOCKSANLUIS[],6,FALSE)=0,"PRODUCTO SIN STOCK/UBICACIÓN",VLOOKUP(SALIDA[[#This Row],[CODIGO]],STOCKSANLUIS[],6,FALSE))</f>
        <v>#N/A</v>
      </c>
      <c r="F5645" t="e">
        <f>SALIDA[[#This Row],[CANTIDAD]]/SALIDA[[#This Row],[UND MEDIDA]]</f>
        <v>#N/A</v>
      </c>
      <c r="G5645" t="e">
        <f>VLOOKUP(SALIDA[[#This Row],[CODIGO]],FAMILIAS[],4,FALSE)</f>
        <v>#N/A</v>
      </c>
      <c r="H5645" s="10" t="e">
        <f>IF(VLOOKUP(SALIDA[[#This Row],[CODIGO]],STOCKSANLUIS[],7,FALSE)=0,"PRODUCTO SIN STOCK/UBICACIÓN",VLOOKUP(SALIDA[[#This Row],[CODIGO]],STOCKSANLUIS[],7,FALSE))</f>
        <v>#N/A</v>
      </c>
      <c r="I5645" s="10"/>
      <c r="J5645" t="e">
        <f>SALIDA[[#This Row],[CODIGO]]&amp;"       "&amp;SALIDA[[#This Row],[FAMILIA]]</f>
        <v>#N/A</v>
      </c>
      <c r="K5645" t="e">
        <f>VLOOKUP(SALIDA[[#This Row],[CODIGO]],STOCK_STARSOFT[],5,FALSE)</f>
        <v>#N/A</v>
      </c>
      <c r="L5645" t="e">
        <f>SALIDA[[#This Row],[CANTIDAD]]*SALIDA[[#This Row],[PRECIO UND]]</f>
        <v>#N/A</v>
      </c>
    </row>
    <row r="5646" spans="1:12" x14ac:dyDescent="0.25">
      <c r="A5646" s="6"/>
      <c r="B5646" s="100" t="e">
        <f>VLOOKUP(SALIDA[[#This Row],[CODIGO]],STOCKSANLUIS[],2,FALSE)</f>
        <v>#N/A</v>
      </c>
      <c r="C5646" s="153"/>
      <c r="E5646" t="e">
        <f>IF(VLOOKUP(SALIDA[[#This Row],[CODIGO]],STOCKSANLUIS[],6,FALSE)=0,"PRODUCTO SIN STOCK/UBICACIÓN",VLOOKUP(SALIDA[[#This Row],[CODIGO]],STOCKSANLUIS[],6,FALSE))</f>
        <v>#N/A</v>
      </c>
      <c r="F5646" t="e">
        <f>SALIDA[[#This Row],[CANTIDAD]]/SALIDA[[#This Row],[UND MEDIDA]]</f>
        <v>#N/A</v>
      </c>
      <c r="G5646" t="e">
        <f>VLOOKUP(SALIDA[[#This Row],[CODIGO]],FAMILIAS[],4,FALSE)</f>
        <v>#N/A</v>
      </c>
      <c r="H5646" s="10" t="e">
        <f>IF(VLOOKUP(SALIDA[[#This Row],[CODIGO]],STOCKSANLUIS[],7,FALSE)=0,"PRODUCTO SIN STOCK/UBICACIÓN",VLOOKUP(SALIDA[[#This Row],[CODIGO]],STOCKSANLUIS[],7,FALSE))</f>
        <v>#N/A</v>
      </c>
      <c r="I5646" s="10"/>
      <c r="J5646" t="e">
        <f>SALIDA[[#This Row],[CODIGO]]&amp;"       "&amp;SALIDA[[#This Row],[FAMILIA]]</f>
        <v>#N/A</v>
      </c>
      <c r="K5646" t="e">
        <f>VLOOKUP(SALIDA[[#This Row],[CODIGO]],STOCK_STARSOFT[],5,FALSE)</f>
        <v>#N/A</v>
      </c>
      <c r="L5646" t="e">
        <f>SALIDA[[#This Row],[CANTIDAD]]*SALIDA[[#This Row],[PRECIO UND]]</f>
        <v>#N/A</v>
      </c>
    </row>
    <row r="5647" spans="1:12" x14ac:dyDescent="0.25">
      <c r="A5647" s="6"/>
      <c r="B5647" s="100" t="e">
        <f>VLOOKUP(SALIDA[[#This Row],[CODIGO]],STOCKSANLUIS[],2,FALSE)</f>
        <v>#N/A</v>
      </c>
      <c r="C5647" s="153"/>
      <c r="E5647" t="e">
        <f>IF(VLOOKUP(SALIDA[[#This Row],[CODIGO]],STOCKSANLUIS[],6,FALSE)=0,"PRODUCTO SIN STOCK/UBICACIÓN",VLOOKUP(SALIDA[[#This Row],[CODIGO]],STOCKSANLUIS[],6,FALSE))</f>
        <v>#N/A</v>
      </c>
      <c r="F5647" t="e">
        <f>SALIDA[[#This Row],[CANTIDAD]]/SALIDA[[#This Row],[UND MEDIDA]]</f>
        <v>#N/A</v>
      </c>
      <c r="G5647" t="e">
        <f>VLOOKUP(SALIDA[[#This Row],[CODIGO]],FAMILIAS[],4,FALSE)</f>
        <v>#N/A</v>
      </c>
      <c r="H5647" s="10" t="e">
        <f>IF(VLOOKUP(SALIDA[[#This Row],[CODIGO]],STOCKSANLUIS[],7,FALSE)=0,"PRODUCTO SIN STOCK/UBICACIÓN",VLOOKUP(SALIDA[[#This Row],[CODIGO]],STOCKSANLUIS[],7,FALSE))</f>
        <v>#N/A</v>
      </c>
      <c r="I5647" s="10"/>
      <c r="J5647" t="e">
        <f>SALIDA[[#This Row],[CODIGO]]&amp;"       "&amp;SALIDA[[#This Row],[FAMILIA]]</f>
        <v>#N/A</v>
      </c>
      <c r="K5647" t="e">
        <f>VLOOKUP(SALIDA[[#This Row],[CODIGO]],STOCK_STARSOFT[],5,FALSE)</f>
        <v>#N/A</v>
      </c>
      <c r="L5647" t="e">
        <f>SALIDA[[#This Row],[CANTIDAD]]*SALIDA[[#This Row],[PRECIO UND]]</f>
        <v>#N/A</v>
      </c>
    </row>
    <row r="5648" spans="1:12" x14ac:dyDescent="0.25">
      <c r="A5648" s="6"/>
      <c r="B5648" s="100" t="e">
        <f>VLOOKUP(SALIDA[[#This Row],[CODIGO]],STOCKSANLUIS[],2,FALSE)</f>
        <v>#N/A</v>
      </c>
      <c r="C5648" s="153"/>
      <c r="E5648" t="e">
        <f>IF(VLOOKUP(SALIDA[[#This Row],[CODIGO]],STOCKSANLUIS[],6,FALSE)=0,"PRODUCTO SIN STOCK/UBICACIÓN",VLOOKUP(SALIDA[[#This Row],[CODIGO]],STOCKSANLUIS[],6,FALSE))</f>
        <v>#N/A</v>
      </c>
      <c r="F5648" t="e">
        <f>SALIDA[[#This Row],[CANTIDAD]]/SALIDA[[#This Row],[UND MEDIDA]]</f>
        <v>#N/A</v>
      </c>
      <c r="G5648" t="e">
        <f>VLOOKUP(SALIDA[[#This Row],[CODIGO]],FAMILIAS[],4,FALSE)</f>
        <v>#N/A</v>
      </c>
      <c r="H5648" s="10" t="e">
        <f>IF(VLOOKUP(SALIDA[[#This Row],[CODIGO]],STOCKSANLUIS[],7,FALSE)=0,"PRODUCTO SIN STOCK/UBICACIÓN",VLOOKUP(SALIDA[[#This Row],[CODIGO]],STOCKSANLUIS[],7,FALSE))</f>
        <v>#N/A</v>
      </c>
      <c r="I5648" s="10"/>
      <c r="J5648" t="e">
        <f>SALIDA[[#This Row],[CODIGO]]&amp;"       "&amp;SALIDA[[#This Row],[FAMILIA]]</f>
        <v>#N/A</v>
      </c>
      <c r="K5648" t="e">
        <f>VLOOKUP(SALIDA[[#This Row],[CODIGO]],STOCK_STARSOFT[],5,FALSE)</f>
        <v>#N/A</v>
      </c>
      <c r="L5648" t="e">
        <f>SALIDA[[#This Row],[CANTIDAD]]*SALIDA[[#This Row],[PRECIO UND]]</f>
        <v>#N/A</v>
      </c>
    </row>
    <row r="5649" spans="1:12" x14ac:dyDescent="0.25">
      <c r="A5649" s="6"/>
      <c r="B5649" s="100" t="e">
        <f>VLOOKUP(SALIDA[[#This Row],[CODIGO]],STOCKSANLUIS[],2,FALSE)</f>
        <v>#N/A</v>
      </c>
      <c r="C5649" s="153"/>
      <c r="E5649" t="e">
        <f>IF(VLOOKUP(SALIDA[[#This Row],[CODIGO]],STOCKSANLUIS[],6,FALSE)=0,"PRODUCTO SIN STOCK/UBICACIÓN",VLOOKUP(SALIDA[[#This Row],[CODIGO]],STOCKSANLUIS[],6,FALSE))</f>
        <v>#N/A</v>
      </c>
      <c r="F5649" t="e">
        <f>SALIDA[[#This Row],[CANTIDAD]]/SALIDA[[#This Row],[UND MEDIDA]]</f>
        <v>#N/A</v>
      </c>
      <c r="G5649" t="e">
        <f>VLOOKUP(SALIDA[[#This Row],[CODIGO]],FAMILIAS[],4,FALSE)</f>
        <v>#N/A</v>
      </c>
      <c r="H5649" s="10" t="e">
        <f>IF(VLOOKUP(SALIDA[[#This Row],[CODIGO]],STOCKSANLUIS[],7,FALSE)=0,"PRODUCTO SIN STOCK/UBICACIÓN",VLOOKUP(SALIDA[[#This Row],[CODIGO]],STOCKSANLUIS[],7,FALSE))</f>
        <v>#N/A</v>
      </c>
      <c r="I5649" s="10"/>
      <c r="J5649" t="e">
        <f>SALIDA[[#This Row],[CODIGO]]&amp;"       "&amp;SALIDA[[#This Row],[FAMILIA]]</f>
        <v>#N/A</v>
      </c>
      <c r="K5649" t="e">
        <f>VLOOKUP(SALIDA[[#This Row],[CODIGO]],STOCK_STARSOFT[],5,FALSE)</f>
        <v>#N/A</v>
      </c>
      <c r="L5649" t="e">
        <f>SALIDA[[#This Row],[CANTIDAD]]*SALIDA[[#This Row],[PRECIO UND]]</f>
        <v>#N/A</v>
      </c>
    </row>
    <row r="5650" spans="1:12" x14ac:dyDescent="0.25">
      <c r="A5650" s="6"/>
      <c r="B5650" s="100" t="e">
        <f>VLOOKUP(SALIDA[[#This Row],[CODIGO]],STOCKSANLUIS[],2,FALSE)</f>
        <v>#N/A</v>
      </c>
      <c r="C5650" s="153"/>
      <c r="E5650" t="e">
        <f>IF(VLOOKUP(SALIDA[[#This Row],[CODIGO]],STOCKSANLUIS[],6,FALSE)=0,"PRODUCTO SIN STOCK/UBICACIÓN",VLOOKUP(SALIDA[[#This Row],[CODIGO]],STOCKSANLUIS[],6,FALSE))</f>
        <v>#N/A</v>
      </c>
      <c r="F5650" t="e">
        <f>SALIDA[[#This Row],[CANTIDAD]]/SALIDA[[#This Row],[UND MEDIDA]]</f>
        <v>#N/A</v>
      </c>
      <c r="G5650" t="e">
        <f>VLOOKUP(SALIDA[[#This Row],[CODIGO]],FAMILIAS[],4,FALSE)</f>
        <v>#N/A</v>
      </c>
      <c r="H5650" s="10" t="e">
        <f>IF(VLOOKUP(SALIDA[[#This Row],[CODIGO]],STOCKSANLUIS[],7,FALSE)=0,"PRODUCTO SIN STOCK/UBICACIÓN",VLOOKUP(SALIDA[[#This Row],[CODIGO]],STOCKSANLUIS[],7,FALSE))</f>
        <v>#N/A</v>
      </c>
      <c r="I5650" s="10"/>
      <c r="J5650" t="e">
        <f>SALIDA[[#This Row],[CODIGO]]&amp;"       "&amp;SALIDA[[#This Row],[FAMILIA]]</f>
        <v>#N/A</v>
      </c>
      <c r="K5650" t="e">
        <f>VLOOKUP(SALIDA[[#This Row],[CODIGO]],STOCK_STARSOFT[],5,FALSE)</f>
        <v>#N/A</v>
      </c>
      <c r="L5650" t="e">
        <f>SALIDA[[#This Row],[CANTIDAD]]*SALIDA[[#This Row],[PRECIO UND]]</f>
        <v>#N/A</v>
      </c>
    </row>
    <row r="5651" spans="1:12" x14ac:dyDescent="0.25">
      <c r="A5651" s="6"/>
      <c r="B5651" s="100" t="e">
        <f>VLOOKUP(SALIDA[[#This Row],[CODIGO]],STOCKSANLUIS[],2,FALSE)</f>
        <v>#N/A</v>
      </c>
      <c r="C5651" s="153"/>
      <c r="E5651" t="e">
        <f>IF(VLOOKUP(SALIDA[[#This Row],[CODIGO]],STOCKSANLUIS[],6,FALSE)=0,"PRODUCTO SIN STOCK/UBICACIÓN",VLOOKUP(SALIDA[[#This Row],[CODIGO]],STOCKSANLUIS[],6,FALSE))</f>
        <v>#N/A</v>
      </c>
      <c r="F5651" t="e">
        <f>SALIDA[[#This Row],[CANTIDAD]]/SALIDA[[#This Row],[UND MEDIDA]]</f>
        <v>#N/A</v>
      </c>
      <c r="G5651" t="e">
        <f>VLOOKUP(SALIDA[[#This Row],[CODIGO]],FAMILIAS[],4,FALSE)</f>
        <v>#N/A</v>
      </c>
      <c r="H5651" s="10" t="e">
        <f>IF(VLOOKUP(SALIDA[[#This Row],[CODIGO]],STOCKSANLUIS[],7,FALSE)=0,"PRODUCTO SIN STOCK/UBICACIÓN",VLOOKUP(SALIDA[[#This Row],[CODIGO]],STOCKSANLUIS[],7,FALSE))</f>
        <v>#N/A</v>
      </c>
      <c r="I5651" s="10"/>
      <c r="J5651" t="e">
        <f>SALIDA[[#This Row],[CODIGO]]&amp;"       "&amp;SALIDA[[#This Row],[FAMILIA]]</f>
        <v>#N/A</v>
      </c>
      <c r="K5651" t="e">
        <f>VLOOKUP(SALIDA[[#This Row],[CODIGO]],STOCK_STARSOFT[],5,FALSE)</f>
        <v>#N/A</v>
      </c>
      <c r="L5651" t="e">
        <f>SALIDA[[#This Row],[CANTIDAD]]*SALIDA[[#This Row],[PRECIO UND]]</f>
        <v>#N/A</v>
      </c>
    </row>
    <row r="5652" spans="1:12" x14ac:dyDescent="0.25">
      <c r="A5652" s="6"/>
      <c r="B5652" s="100" t="e">
        <f>VLOOKUP(SALIDA[[#This Row],[CODIGO]],STOCKSANLUIS[],2,FALSE)</f>
        <v>#N/A</v>
      </c>
      <c r="C5652" s="153"/>
      <c r="E5652" t="e">
        <f>IF(VLOOKUP(SALIDA[[#This Row],[CODIGO]],STOCKSANLUIS[],6,FALSE)=0,"PRODUCTO SIN STOCK/UBICACIÓN",VLOOKUP(SALIDA[[#This Row],[CODIGO]],STOCKSANLUIS[],6,FALSE))</f>
        <v>#N/A</v>
      </c>
      <c r="F5652" t="e">
        <f>SALIDA[[#This Row],[CANTIDAD]]/SALIDA[[#This Row],[UND MEDIDA]]</f>
        <v>#N/A</v>
      </c>
      <c r="G5652" t="e">
        <f>VLOOKUP(SALIDA[[#This Row],[CODIGO]],FAMILIAS[],4,FALSE)</f>
        <v>#N/A</v>
      </c>
      <c r="H5652" s="10" t="e">
        <f>IF(VLOOKUP(SALIDA[[#This Row],[CODIGO]],STOCKSANLUIS[],7,FALSE)=0,"PRODUCTO SIN STOCK/UBICACIÓN",VLOOKUP(SALIDA[[#This Row],[CODIGO]],STOCKSANLUIS[],7,FALSE))</f>
        <v>#N/A</v>
      </c>
      <c r="I5652" s="10"/>
      <c r="J5652" t="e">
        <f>SALIDA[[#This Row],[CODIGO]]&amp;"       "&amp;SALIDA[[#This Row],[FAMILIA]]</f>
        <v>#N/A</v>
      </c>
      <c r="K5652" t="e">
        <f>VLOOKUP(SALIDA[[#This Row],[CODIGO]],STOCK_STARSOFT[],5,FALSE)</f>
        <v>#N/A</v>
      </c>
      <c r="L5652" t="e">
        <f>SALIDA[[#This Row],[CANTIDAD]]*SALIDA[[#This Row],[PRECIO UND]]</f>
        <v>#N/A</v>
      </c>
    </row>
    <row r="5653" spans="1:12" x14ac:dyDescent="0.25">
      <c r="A5653" s="6"/>
      <c r="B5653" s="100" t="e">
        <f>VLOOKUP(SALIDA[[#This Row],[CODIGO]],STOCKSANLUIS[],2,FALSE)</f>
        <v>#N/A</v>
      </c>
      <c r="C5653" s="153"/>
      <c r="E5653" t="e">
        <f>IF(VLOOKUP(SALIDA[[#This Row],[CODIGO]],STOCKSANLUIS[],6,FALSE)=0,"PRODUCTO SIN STOCK/UBICACIÓN",VLOOKUP(SALIDA[[#This Row],[CODIGO]],STOCKSANLUIS[],6,FALSE))</f>
        <v>#N/A</v>
      </c>
      <c r="F5653" t="e">
        <f>SALIDA[[#This Row],[CANTIDAD]]/SALIDA[[#This Row],[UND MEDIDA]]</f>
        <v>#N/A</v>
      </c>
      <c r="G5653" t="e">
        <f>VLOOKUP(SALIDA[[#This Row],[CODIGO]],FAMILIAS[],4,FALSE)</f>
        <v>#N/A</v>
      </c>
      <c r="H5653" s="10" t="e">
        <f>IF(VLOOKUP(SALIDA[[#This Row],[CODIGO]],STOCKSANLUIS[],7,FALSE)=0,"PRODUCTO SIN STOCK/UBICACIÓN",VLOOKUP(SALIDA[[#This Row],[CODIGO]],STOCKSANLUIS[],7,FALSE))</f>
        <v>#N/A</v>
      </c>
      <c r="I5653" s="10"/>
      <c r="J5653" t="e">
        <f>SALIDA[[#This Row],[CODIGO]]&amp;"       "&amp;SALIDA[[#This Row],[FAMILIA]]</f>
        <v>#N/A</v>
      </c>
      <c r="K5653" t="e">
        <f>VLOOKUP(SALIDA[[#This Row],[CODIGO]],STOCK_STARSOFT[],5,FALSE)</f>
        <v>#N/A</v>
      </c>
      <c r="L5653" t="e">
        <f>SALIDA[[#This Row],[CANTIDAD]]*SALIDA[[#This Row],[PRECIO UND]]</f>
        <v>#N/A</v>
      </c>
    </row>
    <row r="5654" spans="1:12" x14ac:dyDescent="0.25">
      <c r="A5654" s="6"/>
      <c r="B5654" s="100" t="e">
        <f>VLOOKUP(SALIDA[[#This Row],[CODIGO]],STOCKSANLUIS[],2,FALSE)</f>
        <v>#N/A</v>
      </c>
      <c r="C5654" s="153"/>
      <c r="E5654" t="e">
        <f>IF(VLOOKUP(SALIDA[[#This Row],[CODIGO]],STOCKSANLUIS[],6,FALSE)=0,"PRODUCTO SIN STOCK/UBICACIÓN",VLOOKUP(SALIDA[[#This Row],[CODIGO]],STOCKSANLUIS[],6,FALSE))</f>
        <v>#N/A</v>
      </c>
      <c r="F5654" t="e">
        <f>SALIDA[[#This Row],[CANTIDAD]]/SALIDA[[#This Row],[UND MEDIDA]]</f>
        <v>#N/A</v>
      </c>
      <c r="G5654" t="e">
        <f>VLOOKUP(SALIDA[[#This Row],[CODIGO]],FAMILIAS[],4,FALSE)</f>
        <v>#N/A</v>
      </c>
      <c r="H5654" s="10" t="e">
        <f>IF(VLOOKUP(SALIDA[[#This Row],[CODIGO]],STOCKSANLUIS[],7,FALSE)=0,"PRODUCTO SIN STOCK/UBICACIÓN",VLOOKUP(SALIDA[[#This Row],[CODIGO]],STOCKSANLUIS[],7,FALSE))</f>
        <v>#N/A</v>
      </c>
      <c r="I5654" s="10"/>
      <c r="J5654" t="e">
        <f>SALIDA[[#This Row],[CODIGO]]&amp;"       "&amp;SALIDA[[#This Row],[FAMILIA]]</f>
        <v>#N/A</v>
      </c>
      <c r="K5654" t="e">
        <f>VLOOKUP(SALIDA[[#This Row],[CODIGO]],STOCK_STARSOFT[],5,FALSE)</f>
        <v>#N/A</v>
      </c>
      <c r="L5654" t="e">
        <f>SALIDA[[#This Row],[CANTIDAD]]*SALIDA[[#This Row],[PRECIO UND]]</f>
        <v>#N/A</v>
      </c>
    </row>
    <row r="5655" spans="1:12" x14ac:dyDescent="0.25">
      <c r="A5655" s="6"/>
      <c r="B5655" s="100" t="e">
        <f>VLOOKUP(SALIDA[[#This Row],[CODIGO]],STOCKSANLUIS[],2,FALSE)</f>
        <v>#VALUE!</v>
      </c>
      <c r="E5655" t="e">
        <f>IF(VLOOKUP(SALIDA[[#This Row],[CODIGO]],STOCKSANLUIS[],6,FALSE)=0,"PRODUCTO SIN STOCK/UBICACIÓN",VLOOKUP(SALIDA[[#This Row],[CODIGO]],STOCKSANLUIS[],6,FALSE))</f>
        <v>#VALUE!</v>
      </c>
      <c r="F5655" t="e">
        <f>SALIDA[[#This Row],[CANTIDAD]]/SALIDA[[#This Row],[UND MEDIDA]]</f>
        <v>#VALUE!</v>
      </c>
      <c r="G5655" t="e">
        <f>VLOOKUP(SALIDA[[#This Row],[CODIGO]],FAMILIAS[],4,FALSE)</f>
        <v>#VALUE!</v>
      </c>
      <c r="H5655" s="10" t="e">
        <f>IF(VLOOKUP(SALIDA[[#This Row],[CODIGO]],STOCKSANLUIS[],7,FALSE)=0,"PRODUCTO SIN STOCK/UBICACIÓN",VLOOKUP(SALIDA[[#This Row],[CODIGO]],STOCKSANLUIS[],7,FALSE))</f>
        <v>#VALUE!</v>
      </c>
      <c r="I5655" s="10"/>
      <c r="J5655" t="e">
        <f>SALIDA[[#This Row],[CODIGO]]&amp;"       "&amp;SALIDA[[#This Row],[FAMILIA]]</f>
        <v>#VALUE!</v>
      </c>
      <c r="K5655" t="e">
        <f>VLOOKUP(SALIDA[[#This Row],[CODIGO]],STOCK_STARSOFT[],5,FALSE)</f>
        <v>#VALUE!</v>
      </c>
      <c r="L5655" t="e">
        <f>SALIDA[[#This Row],[CANTIDAD]]*SALIDA[[#This Row],[PRECIO UND]]</f>
        <v>#VALUE!</v>
      </c>
    </row>
    <row r="5656" spans="1:12" x14ac:dyDescent="0.25">
      <c r="A5656" s="6"/>
      <c r="B5656" s="100" t="e">
        <f>VLOOKUP(SALIDA[[#This Row],[CODIGO]],STOCKSANLUIS[],2,FALSE)</f>
        <v>#VALUE!</v>
      </c>
      <c r="E5656" t="e">
        <f>IF(VLOOKUP(SALIDA[[#This Row],[CODIGO]],STOCKSANLUIS[],6,FALSE)=0,"PRODUCTO SIN STOCK/UBICACIÓN",VLOOKUP(SALIDA[[#This Row],[CODIGO]],STOCKSANLUIS[],6,FALSE))</f>
        <v>#VALUE!</v>
      </c>
      <c r="F5656" t="e">
        <f>SALIDA[[#This Row],[CANTIDAD]]/SALIDA[[#This Row],[UND MEDIDA]]</f>
        <v>#VALUE!</v>
      </c>
      <c r="G5656" t="e">
        <f>VLOOKUP(SALIDA[[#This Row],[CODIGO]],FAMILIAS[],4,FALSE)</f>
        <v>#VALUE!</v>
      </c>
      <c r="H5656" s="10" t="e">
        <f>IF(VLOOKUP(SALIDA[[#This Row],[CODIGO]],STOCKSANLUIS[],7,FALSE)=0,"PRODUCTO SIN STOCK/UBICACIÓN",VLOOKUP(SALIDA[[#This Row],[CODIGO]],STOCKSANLUIS[],7,FALSE))</f>
        <v>#VALUE!</v>
      </c>
      <c r="I5656" s="10"/>
      <c r="J5656" t="e">
        <f>SALIDA[[#This Row],[CODIGO]]&amp;"       "&amp;SALIDA[[#This Row],[FAMILIA]]</f>
        <v>#VALUE!</v>
      </c>
      <c r="K5656" t="e">
        <f>VLOOKUP(SALIDA[[#This Row],[CODIGO]],STOCK_STARSOFT[],5,FALSE)</f>
        <v>#VALUE!</v>
      </c>
      <c r="L5656" t="e">
        <f>SALIDA[[#This Row],[CANTIDAD]]*SALIDA[[#This Row],[PRECIO UND]]</f>
        <v>#VALUE!</v>
      </c>
    </row>
    <row r="5657" spans="1:12" x14ac:dyDescent="0.25">
      <c r="A5657" s="6"/>
      <c r="B5657" s="100" t="e">
        <f>VLOOKUP(SALIDA[[#This Row],[CODIGO]],STOCKSANLUIS[],2,FALSE)</f>
        <v>#VALUE!</v>
      </c>
      <c r="E5657" t="e">
        <f>IF(VLOOKUP(SALIDA[[#This Row],[CODIGO]],STOCKSANLUIS[],6,FALSE)=0,"PRODUCTO SIN STOCK/UBICACIÓN",VLOOKUP(SALIDA[[#This Row],[CODIGO]],STOCKSANLUIS[],6,FALSE))</f>
        <v>#VALUE!</v>
      </c>
      <c r="F5657" t="e">
        <f>SALIDA[[#This Row],[CANTIDAD]]/SALIDA[[#This Row],[UND MEDIDA]]</f>
        <v>#VALUE!</v>
      </c>
      <c r="G5657" t="e">
        <f>VLOOKUP(SALIDA[[#This Row],[CODIGO]],FAMILIAS[],4,FALSE)</f>
        <v>#VALUE!</v>
      </c>
      <c r="H5657" s="10" t="e">
        <f>IF(VLOOKUP(SALIDA[[#This Row],[CODIGO]],STOCKSANLUIS[],7,FALSE)=0,"PRODUCTO SIN STOCK/UBICACIÓN",VLOOKUP(SALIDA[[#This Row],[CODIGO]],STOCKSANLUIS[],7,FALSE))</f>
        <v>#VALUE!</v>
      </c>
      <c r="I5657" s="10"/>
      <c r="J5657" t="e">
        <f>SALIDA[[#This Row],[CODIGO]]&amp;"       "&amp;SALIDA[[#This Row],[FAMILIA]]</f>
        <v>#VALUE!</v>
      </c>
      <c r="K5657" t="e">
        <f>VLOOKUP(SALIDA[[#This Row],[CODIGO]],STOCK_STARSOFT[],5,FALSE)</f>
        <v>#VALUE!</v>
      </c>
      <c r="L5657" t="e">
        <f>SALIDA[[#This Row],[CANTIDAD]]*SALIDA[[#This Row],[PRECIO UND]]</f>
        <v>#VALUE!</v>
      </c>
    </row>
    <row r="5658" spans="1:12" x14ac:dyDescent="0.25">
      <c r="A5658" s="6"/>
      <c r="B5658" s="100" t="e">
        <f>VLOOKUP(SALIDA[[#This Row],[CODIGO]],STOCKSANLUIS[],2,FALSE)</f>
        <v>#VALUE!</v>
      </c>
      <c r="E5658" t="e">
        <f>IF(VLOOKUP(SALIDA[[#This Row],[CODIGO]],STOCKSANLUIS[],6,FALSE)=0,"PRODUCTO SIN STOCK/UBICACIÓN",VLOOKUP(SALIDA[[#This Row],[CODIGO]],STOCKSANLUIS[],6,FALSE))</f>
        <v>#VALUE!</v>
      </c>
      <c r="F5658" t="e">
        <f>SALIDA[[#This Row],[CANTIDAD]]/SALIDA[[#This Row],[UND MEDIDA]]</f>
        <v>#VALUE!</v>
      </c>
      <c r="G5658" t="e">
        <f>VLOOKUP(SALIDA[[#This Row],[CODIGO]],FAMILIAS[],4,FALSE)</f>
        <v>#VALUE!</v>
      </c>
      <c r="H5658" s="10" t="e">
        <f>IF(VLOOKUP(SALIDA[[#This Row],[CODIGO]],STOCKSANLUIS[],7,FALSE)=0,"PRODUCTO SIN STOCK/UBICACIÓN",VLOOKUP(SALIDA[[#This Row],[CODIGO]],STOCKSANLUIS[],7,FALSE))</f>
        <v>#VALUE!</v>
      </c>
      <c r="I5658" s="10"/>
      <c r="J5658" t="e">
        <f>SALIDA[[#This Row],[CODIGO]]&amp;"       "&amp;SALIDA[[#This Row],[FAMILIA]]</f>
        <v>#VALUE!</v>
      </c>
      <c r="K5658" t="e">
        <f>VLOOKUP(SALIDA[[#This Row],[CODIGO]],STOCK_STARSOFT[],5,FALSE)</f>
        <v>#VALUE!</v>
      </c>
      <c r="L5658" t="e">
        <f>SALIDA[[#This Row],[CANTIDAD]]*SALIDA[[#This Row],[PRECIO UND]]</f>
        <v>#VALUE!</v>
      </c>
    </row>
    <row r="5659" spans="1:12" x14ac:dyDescent="0.25">
      <c r="A5659" s="6"/>
      <c r="B5659" s="100" t="e">
        <f>VLOOKUP(SALIDA[[#This Row],[CODIGO]],STOCKSANLUIS[],2,FALSE)</f>
        <v>#VALUE!</v>
      </c>
      <c r="E5659" t="e">
        <f>IF(VLOOKUP(SALIDA[[#This Row],[CODIGO]],STOCKSANLUIS[],6,FALSE)=0,"PRODUCTO SIN STOCK/UBICACIÓN",VLOOKUP(SALIDA[[#This Row],[CODIGO]],STOCKSANLUIS[],6,FALSE))</f>
        <v>#VALUE!</v>
      </c>
      <c r="F5659" t="e">
        <f>SALIDA[[#This Row],[CANTIDAD]]/SALIDA[[#This Row],[UND MEDIDA]]</f>
        <v>#VALUE!</v>
      </c>
      <c r="G5659" t="e">
        <f>VLOOKUP(SALIDA[[#This Row],[CODIGO]],FAMILIAS[],4,FALSE)</f>
        <v>#VALUE!</v>
      </c>
      <c r="H5659" s="10" t="e">
        <f>IF(VLOOKUP(SALIDA[[#This Row],[CODIGO]],STOCKSANLUIS[],7,FALSE)=0,"PRODUCTO SIN STOCK/UBICACIÓN",VLOOKUP(SALIDA[[#This Row],[CODIGO]],STOCKSANLUIS[],7,FALSE))</f>
        <v>#VALUE!</v>
      </c>
      <c r="I5659" s="10"/>
      <c r="J5659" t="e">
        <f>SALIDA[[#This Row],[CODIGO]]&amp;"       "&amp;SALIDA[[#This Row],[FAMILIA]]</f>
        <v>#VALUE!</v>
      </c>
      <c r="K5659" t="e">
        <f>VLOOKUP(SALIDA[[#This Row],[CODIGO]],STOCK_STARSOFT[],5,FALSE)</f>
        <v>#VALUE!</v>
      </c>
      <c r="L5659" t="e">
        <f>SALIDA[[#This Row],[CANTIDAD]]*SALIDA[[#This Row],[PRECIO UND]]</f>
        <v>#VALUE!</v>
      </c>
    </row>
    <row r="5660" spans="1:12" x14ac:dyDescent="0.25">
      <c r="A5660" s="6"/>
      <c r="B5660" s="100" t="e">
        <f>VLOOKUP(SALIDA[[#This Row],[CODIGO]],STOCKSANLUIS[],2,FALSE)</f>
        <v>#VALUE!</v>
      </c>
      <c r="E5660" t="e">
        <f>IF(VLOOKUP(SALIDA[[#This Row],[CODIGO]],STOCKSANLUIS[],6,FALSE)=0,"PRODUCTO SIN STOCK/UBICACIÓN",VLOOKUP(SALIDA[[#This Row],[CODIGO]],STOCKSANLUIS[],6,FALSE))</f>
        <v>#VALUE!</v>
      </c>
      <c r="F5660" t="e">
        <f>SALIDA[[#This Row],[CANTIDAD]]/SALIDA[[#This Row],[UND MEDIDA]]</f>
        <v>#VALUE!</v>
      </c>
      <c r="G5660" t="e">
        <f>VLOOKUP(SALIDA[[#This Row],[CODIGO]],FAMILIAS[],4,FALSE)</f>
        <v>#VALUE!</v>
      </c>
      <c r="H5660" s="10" t="e">
        <f>IF(VLOOKUP(SALIDA[[#This Row],[CODIGO]],STOCKSANLUIS[],7,FALSE)=0,"PRODUCTO SIN STOCK/UBICACIÓN",VLOOKUP(SALIDA[[#This Row],[CODIGO]],STOCKSANLUIS[],7,FALSE))</f>
        <v>#VALUE!</v>
      </c>
      <c r="I5660" s="10"/>
      <c r="J5660" t="e">
        <f>SALIDA[[#This Row],[CODIGO]]&amp;"       "&amp;SALIDA[[#This Row],[FAMILIA]]</f>
        <v>#VALUE!</v>
      </c>
      <c r="K5660" t="e">
        <f>VLOOKUP(SALIDA[[#This Row],[CODIGO]],STOCK_STARSOFT[],5,FALSE)</f>
        <v>#VALUE!</v>
      </c>
      <c r="L5660" t="e">
        <f>SALIDA[[#This Row],[CANTIDAD]]*SALIDA[[#This Row],[PRECIO UND]]</f>
        <v>#VALUE!</v>
      </c>
    </row>
    <row r="5661" spans="1:12" x14ac:dyDescent="0.25">
      <c r="A5661" s="6"/>
      <c r="B5661" s="100" t="e">
        <f>VLOOKUP(SALIDA[[#This Row],[CODIGO]],STOCKSANLUIS[],2,FALSE)</f>
        <v>#VALUE!</v>
      </c>
      <c r="E5661" t="e">
        <f>IF(VLOOKUP(SALIDA[[#This Row],[CODIGO]],STOCKSANLUIS[],6,FALSE)=0,"PRODUCTO SIN STOCK/UBICACIÓN",VLOOKUP(SALIDA[[#This Row],[CODIGO]],STOCKSANLUIS[],6,FALSE))</f>
        <v>#VALUE!</v>
      </c>
      <c r="F5661" t="e">
        <f>SALIDA[[#This Row],[CANTIDAD]]/SALIDA[[#This Row],[UND MEDIDA]]</f>
        <v>#VALUE!</v>
      </c>
      <c r="G5661" t="e">
        <f>VLOOKUP(SALIDA[[#This Row],[CODIGO]],FAMILIAS[],4,FALSE)</f>
        <v>#VALUE!</v>
      </c>
      <c r="H5661" s="10" t="e">
        <f>IF(VLOOKUP(SALIDA[[#This Row],[CODIGO]],STOCKSANLUIS[],7,FALSE)=0,"PRODUCTO SIN STOCK/UBICACIÓN",VLOOKUP(SALIDA[[#This Row],[CODIGO]],STOCKSANLUIS[],7,FALSE))</f>
        <v>#VALUE!</v>
      </c>
      <c r="I5661" s="10"/>
      <c r="J5661" t="e">
        <f>SALIDA[[#This Row],[CODIGO]]&amp;"       "&amp;SALIDA[[#This Row],[FAMILIA]]</f>
        <v>#VALUE!</v>
      </c>
      <c r="K5661" t="e">
        <f>VLOOKUP(SALIDA[[#This Row],[CODIGO]],STOCK_STARSOFT[],5,FALSE)</f>
        <v>#VALUE!</v>
      </c>
      <c r="L5661" t="e">
        <f>SALIDA[[#This Row],[CANTIDAD]]*SALIDA[[#This Row],[PRECIO UND]]</f>
        <v>#VALUE!</v>
      </c>
    </row>
    <row r="5662" spans="1:12" x14ac:dyDescent="0.25">
      <c r="A5662" s="6"/>
      <c r="B5662" s="100" t="e">
        <f>VLOOKUP(SALIDA[[#This Row],[CODIGO]],STOCKSANLUIS[],2,FALSE)</f>
        <v>#VALUE!</v>
      </c>
      <c r="E5662" t="e">
        <f>IF(VLOOKUP(SALIDA[[#This Row],[CODIGO]],STOCKSANLUIS[],6,FALSE)=0,"PRODUCTO SIN STOCK/UBICACIÓN",VLOOKUP(SALIDA[[#This Row],[CODIGO]],STOCKSANLUIS[],6,FALSE))</f>
        <v>#VALUE!</v>
      </c>
      <c r="F5662" t="e">
        <f>SALIDA[[#This Row],[CANTIDAD]]/SALIDA[[#This Row],[UND MEDIDA]]</f>
        <v>#VALUE!</v>
      </c>
      <c r="G5662" t="e">
        <f>VLOOKUP(SALIDA[[#This Row],[CODIGO]],FAMILIAS[],4,FALSE)</f>
        <v>#VALUE!</v>
      </c>
      <c r="H5662" s="10" t="e">
        <f>IF(VLOOKUP(SALIDA[[#This Row],[CODIGO]],STOCKSANLUIS[],7,FALSE)=0,"PRODUCTO SIN STOCK/UBICACIÓN",VLOOKUP(SALIDA[[#This Row],[CODIGO]],STOCKSANLUIS[],7,FALSE))</f>
        <v>#VALUE!</v>
      </c>
      <c r="I5662" s="10"/>
      <c r="J5662" t="e">
        <f>SALIDA[[#This Row],[CODIGO]]&amp;"       "&amp;SALIDA[[#This Row],[FAMILIA]]</f>
        <v>#VALUE!</v>
      </c>
      <c r="K5662" t="e">
        <f>VLOOKUP(SALIDA[[#This Row],[CODIGO]],STOCK_STARSOFT[],5,FALSE)</f>
        <v>#VALUE!</v>
      </c>
      <c r="L5662" t="e">
        <f>SALIDA[[#This Row],[CANTIDAD]]*SALIDA[[#This Row],[PRECIO UND]]</f>
        <v>#VALUE!</v>
      </c>
    </row>
    <row r="5663" spans="1:12" x14ac:dyDescent="0.25">
      <c r="A5663" s="6"/>
      <c r="B5663" s="100" t="e">
        <f>VLOOKUP(SALIDA[[#This Row],[CODIGO]],STOCKSANLUIS[],2,FALSE)</f>
        <v>#VALUE!</v>
      </c>
      <c r="E5663" t="e">
        <f>IF(VLOOKUP(SALIDA[[#This Row],[CODIGO]],STOCKSANLUIS[],6,FALSE)=0,"PRODUCTO SIN STOCK/UBICACIÓN",VLOOKUP(SALIDA[[#This Row],[CODIGO]],STOCKSANLUIS[],6,FALSE))</f>
        <v>#VALUE!</v>
      </c>
      <c r="F5663" t="e">
        <f>SALIDA[[#This Row],[CANTIDAD]]/SALIDA[[#This Row],[UND MEDIDA]]</f>
        <v>#VALUE!</v>
      </c>
      <c r="G5663" t="e">
        <f>VLOOKUP(SALIDA[[#This Row],[CODIGO]],FAMILIAS[],4,FALSE)</f>
        <v>#VALUE!</v>
      </c>
      <c r="H5663" s="10" t="e">
        <f>IF(VLOOKUP(SALIDA[[#This Row],[CODIGO]],STOCKSANLUIS[],7,FALSE)=0,"PRODUCTO SIN STOCK/UBICACIÓN",VLOOKUP(SALIDA[[#This Row],[CODIGO]],STOCKSANLUIS[],7,FALSE))</f>
        <v>#VALUE!</v>
      </c>
      <c r="I5663" s="10"/>
      <c r="J5663" t="e">
        <f>SALIDA[[#This Row],[CODIGO]]&amp;"       "&amp;SALIDA[[#This Row],[FAMILIA]]</f>
        <v>#VALUE!</v>
      </c>
      <c r="K5663" t="e">
        <f>VLOOKUP(SALIDA[[#This Row],[CODIGO]],STOCK_STARSOFT[],5,FALSE)</f>
        <v>#VALUE!</v>
      </c>
      <c r="L5663" t="e">
        <f>SALIDA[[#This Row],[CANTIDAD]]*SALIDA[[#This Row],[PRECIO UND]]</f>
        <v>#VALUE!</v>
      </c>
    </row>
    <row r="5664" spans="1:12" x14ac:dyDescent="0.25">
      <c r="A5664" s="6"/>
      <c r="B5664" s="100" t="e">
        <f>VLOOKUP(SALIDA[[#This Row],[CODIGO]],STOCKSANLUIS[],2,FALSE)</f>
        <v>#VALUE!</v>
      </c>
      <c r="E5664" t="e">
        <f>IF(VLOOKUP(SALIDA[[#This Row],[CODIGO]],STOCKSANLUIS[],6,FALSE)=0,"PRODUCTO SIN STOCK/UBICACIÓN",VLOOKUP(SALIDA[[#This Row],[CODIGO]],STOCKSANLUIS[],6,FALSE))</f>
        <v>#VALUE!</v>
      </c>
      <c r="F5664" t="e">
        <f>SALIDA[[#This Row],[CANTIDAD]]/SALIDA[[#This Row],[UND MEDIDA]]</f>
        <v>#VALUE!</v>
      </c>
      <c r="G5664" t="e">
        <f>VLOOKUP(SALIDA[[#This Row],[CODIGO]],FAMILIAS[],4,FALSE)</f>
        <v>#VALUE!</v>
      </c>
      <c r="H5664" s="10" t="e">
        <f>IF(VLOOKUP(SALIDA[[#This Row],[CODIGO]],STOCKSANLUIS[],7,FALSE)=0,"PRODUCTO SIN STOCK/UBICACIÓN",VLOOKUP(SALIDA[[#This Row],[CODIGO]],STOCKSANLUIS[],7,FALSE))</f>
        <v>#VALUE!</v>
      </c>
      <c r="I5664" s="10"/>
      <c r="J5664" t="e">
        <f>SALIDA[[#This Row],[CODIGO]]&amp;"       "&amp;SALIDA[[#This Row],[FAMILIA]]</f>
        <v>#VALUE!</v>
      </c>
      <c r="K5664" t="e">
        <f>VLOOKUP(SALIDA[[#This Row],[CODIGO]],STOCK_STARSOFT[],5,FALSE)</f>
        <v>#VALUE!</v>
      </c>
      <c r="L5664" t="e">
        <f>SALIDA[[#This Row],[CANTIDAD]]*SALIDA[[#This Row],[PRECIO UND]]</f>
        <v>#VALUE!</v>
      </c>
    </row>
    <row r="5665" spans="1:12" x14ac:dyDescent="0.25">
      <c r="A5665" s="6"/>
      <c r="B5665" s="100" t="e">
        <f>VLOOKUP(SALIDA[[#This Row],[CODIGO]],STOCKSANLUIS[],2,FALSE)</f>
        <v>#VALUE!</v>
      </c>
      <c r="E5665" t="e">
        <f>IF(VLOOKUP(SALIDA[[#This Row],[CODIGO]],STOCKSANLUIS[],6,FALSE)=0,"PRODUCTO SIN STOCK/UBICACIÓN",VLOOKUP(SALIDA[[#This Row],[CODIGO]],STOCKSANLUIS[],6,FALSE))</f>
        <v>#VALUE!</v>
      </c>
      <c r="F5665" t="e">
        <f>SALIDA[[#This Row],[CANTIDAD]]/SALIDA[[#This Row],[UND MEDIDA]]</f>
        <v>#VALUE!</v>
      </c>
      <c r="G5665" t="e">
        <f>VLOOKUP(SALIDA[[#This Row],[CODIGO]],FAMILIAS[],4,FALSE)</f>
        <v>#VALUE!</v>
      </c>
      <c r="H5665" s="10" t="e">
        <f>IF(VLOOKUP(SALIDA[[#This Row],[CODIGO]],STOCKSANLUIS[],7,FALSE)=0,"PRODUCTO SIN STOCK/UBICACIÓN",VLOOKUP(SALIDA[[#This Row],[CODIGO]],STOCKSANLUIS[],7,FALSE))</f>
        <v>#VALUE!</v>
      </c>
      <c r="I5665" s="10"/>
      <c r="J5665" t="e">
        <f>SALIDA[[#This Row],[CODIGO]]&amp;"       "&amp;SALIDA[[#This Row],[FAMILIA]]</f>
        <v>#VALUE!</v>
      </c>
      <c r="K5665" t="e">
        <f>VLOOKUP(SALIDA[[#This Row],[CODIGO]],STOCK_STARSOFT[],5,FALSE)</f>
        <v>#VALUE!</v>
      </c>
      <c r="L5665" t="e">
        <f>SALIDA[[#This Row],[CANTIDAD]]*SALIDA[[#This Row],[PRECIO UND]]</f>
        <v>#VALUE!</v>
      </c>
    </row>
    <row r="5666" spans="1:12" x14ac:dyDescent="0.25">
      <c r="A5666" s="6"/>
      <c r="B5666" s="100" t="e">
        <f>VLOOKUP(SALIDA[[#This Row],[CODIGO]],STOCKSANLUIS[],2,FALSE)</f>
        <v>#VALUE!</v>
      </c>
      <c r="E5666" t="e">
        <f>IF(VLOOKUP(SALIDA[[#This Row],[CODIGO]],STOCKSANLUIS[],6,FALSE)=0,"PRODUCTO SIN STOCK/UBICACIÓN",VLOOKUP(SALIDA[[#This Row],[CODIGO]],STOCKSANLUIS[],6,FALSE))</f>
        <v>#VALUE!</v>
      </c>
      <c r="F5666" t="e">
        <f>SALIDA[[#This Row],[CANTIDAD]]/SALIDA[[#This Row],[UND MEDIDA]]</f>
        <v>#VALUE!</v>
      </c>
      <c r="G5666" t="e">
        <f>VLOOKUP(SALIDA[[#This Row],[CODIGO]],FAMILIAS[],4,FALSE)</f>
        <v>#VALUE!</v>
      </c>
      <c r="H5666" s="10" t="e">
        <f>IF(VLOOKUP(SALIDA[[#This Row],[CODIGO]],STOCKSANLUIS[],7,FALSE)=0,"PRODUCTO SIN STOCK/UBICACIÓN",VLOOKUP(SALIDA[[#This Row],[CODIGO]],STOCKSANLUIS[],7,FALSE))</f>
        <v>#VALUE!</v>
      </c>
      <c r="I5666" s="10"/>
      <c r="J5666" t="e">
        <f>SALIDA[[#This Row],[CODIGO]]&amp;"       "&amp;SALIDA[[#This Row],[FAMILIA]]</f>
        <v>#VALUE!</v>
      </c>
      <c r="K5666" t="e">
        <f>VLOOKUP(SALIDA[[#This Row],[CODIGO]],STOCK_STARSOFT[],5,FALSE)</f>
        <v>#VALUE!</v>
      </c>
      <c r="L5666" t="e">
        <f>SALIDA[[#This Row],[CANTIDAD]]*SALIDA[[#This Row],[PRECIO UND]]</f>
        <v>#VALUE!</v>
      </c>
    </row>
    <row r="5667" spans="1:12" x14ac:dyDescent="0.25">
      <c r="A5667" s="6"/>
      <c r="B5667" s="100" t="e">
        <f>VLOOKUP(SALIDA[[#This Row],[CODIGO]],STOCKSANLUIS[],2,FALSE)</f>
        <v>#VALUE!</v>
      </c>
      <c r="E5667" t="e">
        <f>IF(VLOOKUP(SALIDA[[#This Row],[CODIGO]],STOCKSANLUIS[],6,FALSE)=0,"PRODUCTO SIN STOCK/UBICACIÓN",VLOOKUP(SALIDA[[#This Row],[CODIGO]],STOCKSANLUIS[],6,FALSE))</f>
        <v>#VALUE!</v>
      </c>
      <c r="F5667" t="e">
        <f>SALIDA[[#This Row],[CANTIDAD]]/SALIDA[[#This Row],[UND MEDIDA]]</f>
        <v>#VALUE!</v>
      </c>
      <c r="G5667" t="e">
        <f>VLOOKUP(SALIDA[[#This Row],[CODIGO]],FAMILIAS[],4,FALSE)</f>
        <v>#VALUE!</v>
      </c>
      <c r="H5667" s="10" t="e">
        <f>IF(VLOOKUP(SALIDA[[#This Row],[CODIGO]],STOCKSANLUIS[],7,FALSE)=0,"PRODUCTO SIN STOCK/UBICACIÓN",VLOOKUP(SALIDA[[#This Row],[CODIGO]],STOCKSANLUIS[],7,FALSE))</f>
        <v>#VALUE!</v>
      </c>
      <c r="I5667" s="10"/>
      <c r="J5667" t="e">
        <f>SALIDA[[#This Row],[CODIGO]]&amp;"       "&amp;SALIDA[[#This Row],[FAMILIA]]</f>
        <v>#VALUE!</v>
      </c>
      <c r="K5667" t="e">
        <f>VLOOKUP(SALIDA[[#This Row],[CODIGO]],STOCK_STARSOFT[],5,FALSE)</f>
        <v>#VALUE!</v>
      </c>
      <c r="L5667" t="e">
        <f>SALIDA[[#This Row],[CANTIDAD]]*SALIDA[[#This Row],[PRECIO UND]]</f>
        <v>#VALUE!</v>
      </c>
    </row>
    <row r="5668" spans="1:12" x14ac:dyDescent="0.25">
      <c r="A5668" s="6"/>
      <c r="B5668" s="100" t="e">
        <f>VLOOKUP(SALIDA[[#This Row],[CODIGO]],STOCKSANLUIS[],2,FALSE)</f>
        <v>#VALUE!</v>
      </c>
      <c r="E5668" t="e">
        <f>IF(VLOOKUP(SALIDA[[#This Row],[CODIGO]],STOCKSANLUIS[],6,FALSE)=0,"PRODUCTO SIN STOCK/UBICACIÓN",VLOOKUP(SALIDA[[#This Row],[CODIGO]],STOCKSANLUIS[],6,FALSE))</f>
        <v>#VALUE!</v>
      </c>
      <c r="F5668" t="e">
        <f>SALIDA[[#This Row],[CANTIDAD]]/SALIDA[[#This Row],[UND MEDIDA]]</f>
        <v>#VALUE!</v>
      </c>
      <c r="G5668" t="e">
        <f>VLOOKUP(SALIDA[[#This Row],[CODIGO]],FAMILIAS[],4,FALSE)</f>
        <v>#VALUE!</v>
      </c>
      <c r="H5668" s="10" t="e">
        <f>IF(VLOOKUP(SALIDA[[#This Row],[CODIGO]],STOCKSANLUIS[],7,FALSE)=0,"PRODUCTO SIN STOCK/UBICACIÓN",VLOOKUP(SALIDA[[#This Row],[CODIGO]],STOCKSANLUIS[],7,FALSE))</f>
        <v>#VALUE!</v>
      </c>
      <c r="I5668" s="10"/>
      <c r="J5668" t="e">
        <f>SALIDA[[#This Row],[CODIGO]]&amp;"       "&amp;SALIDA[[#This Row],[FAMILIA]]</f>
        <v>#VALUE!</v>
      </c>
      <c r="K5668" t="e">
        <f>VLOOKUP(SALIDA[[#This Row],[CODIGO]],STOCK_STARSOFT[],5,FALSE)</f>
        <v>#VALUE!</v>
      </c>
      <c r="L5668" t="e">
        <f>SALIDA[[#This Row],[CANTIDAD]]*SALIDA[[#This Row],[PRECIO UND]]</f>
        <v>#VALUE!</v>
      </c>
    </row>
    <row r="5669" spans="1:12" x14ac:dyDescent="0.25">
      <c r="A5669" s="6"/>
      <c r="B5669" s="100" t="e">
        <f>VLOOKUP(SALIDA[[#This Row],[CODIGO]],STOCKSANLUIS[],2,FALSE)</f>
        <v>#VALUE!</v>
      </c>
      <c r="E5669" t="e">
        <f>IF(VLOOKUP(SALIDA[[#This Row],[CODIGO]],STOCKSANLUIS[],6,FALSE)=0,"PRODUCTO SIN STOCK/UBICACIÓN",VLOOKUP(SALIDA[[#This Row],[CODIGO]],STOCKSANLUIS[],6,FALSE))</f>
        <v>#VALUE!</v>
      </c>
      <c r="F5669" t="e">
        <f>SALIDA[[#This Row],[CANTIDAD]]/SALIDA[[#This Row],[UND MEDIDA]]</f>
        <v>#VALUE!</v>
      </c>
      <c r="G5669" t="e">
        <f>VLOOKUP(SALIDA[[#This Row],[CODIGO]],FAMILIAS[],4,FALSE)</f>
        <v>#VALUE!</v>
      </c>
      <c r="H5669" s="10" t="e">
        <f>IF(VLOOKUP(SALIDA[[#This Row],[CODIGO]],STOCKSANLUIS[],7,FALSE)=0,"PRODUCTO SIN STOCK/UBICACIÓN",VLOOKUP(SALIDA[[#This Row],[CODIGO]],STOCKSANLUIS[],7,FALSE))</f>
        <v>#VALUE!</v>
      </c>
      <c r="I5669" s="10"/>
      <c r="J5669" t="e">
        <f>SALIDA[[#This Row],[CODIGO]]&amp;"       "&amp;SALIDA[[#This Row],[FAMILIA]]</f>
        <v>#VALUE!</v>
      </c>
      <c r="K5669" t="e">
        <f>VLOOKUP(SALIDA[[#This Row],[CODIGO]],STOCK_STARSOFT[],5,FALSE)</f>
        <v>#VALUE!</v>
      </c>
      <c r="L5669" t="e">
        <f>SALIDA[[#This Row],[CANTIDAD]]*SALIDA[[#This Row],[PRECIO UND]]</f>
        <v>#VALUE!</v>
      </c>
    </row>
    <row r="5670" spans="1:12" x14ac:dyDescent="0.25">
      <c r="A5670" s="6"/>
      <c r="B5670" s="100" t="e">
        <f>VLOOKUP(SALIDA[[#This Row],[CODIGO]],STOCKSANLUIS[],2,FALSE)</f>
        <v>#VALUE!</v>
      </c>
      <c r="E5670" t="e">
        <f>IF(VLOOKUP(SALIDA[[#This Row],[CODIGO]],STOCKSANLUIS[],6,FALSE)=0,"PRODUCTO SIN STOCK/UBICACIÓN",VLOOKUP(SALIDA[[#This Row],[CODIGO]],STOCKSANLUIS[],6,FALSE))</f>
        <v>#VALUE!</v>
      </c>
      <c r="F5670" t="e">
        <f>SALIDA[[#This Row],[CANTIDAD]]/SALIDA[[#This Row],[UND MEDIDA]]</f>
        <v>#VALUE!</v>
      </c>
      <c r="G5670" t="e">
        <f>VLOOKUP(SALIDA[[#This Row],[CODIGO]],FAMILIAS[],4,FALSE)</f>
        <v>#VALUE!</v>
      </c>
      <c r="H5670" s="10" t="e">
        <f>IF(VLOOKUP(SALIDA[[#This Row],[CODIGO]],STOCKSANLUIS[],7,FALSE)=0,"PRODUCTO SIN STOCK/UBICACIÓN",VLOOKUP(SALIDA[[#This Row],[CODIGO]],STOCKSANLUIS[],7,FALSE))</f>
        <v>#VALUE!</v>
      </c>
      <c r="I5670" s="10"/>
      <c r="J5670" t="e">
        <f>SALIDA[[#This Row],[CODIGO]]&amp;"       "&amp;SALIDA[[#This Row],[FAMILIA]]</f>
        <v>#VALUE!</v>
      </c>
      <c r="K5670" t="e">
        <f>VLOOKUP(SALIDA[[#This Row],[CODIGO]],STOCK_STARSOFT[],5,FALSE)</f>
        <v>#VALUE!</v>
      </c>
      <c r="L5670" t="e">
        <f>SALIDA[[#This Row],[CANTIDAD]]*SALIDA[[#This Row],[PRECIO UND]]</f>
        <v>#VALUE!</v>
      </c>
    </row>
    <row r="5671" spans="1:12" x14ac:dyDescent="0.25">
      <c r="A5671" s="6"/>
      <c r="B5671" s="100" t="e">
        <f>VLOOKUP(SALIDA[[#This Row],[CODIGO]],STOCKSANLUIS[],2,FALSE)</f>
        <v>#VALUE!</v>
      </c>
      <c r="E5671" t="e">
        <f>IF(VLOOKUP(SALIDA[[#This Row],[CODIGO]],STOCKSANLUIS[],6,FALSE)=0,"PRODUCTO SIN STOCK/UBICACIÓN",VLOOKUP(SALIDA[[#This Row],[CODIGO]],STOCKSANLUIS[],6,FALSE))</f>
        <v>#VALUE!</v>
      </c>
      <c r="F5671" t="e">
        <f>SALIDA[[#This Row],[CANTIDAD]]/SALIDA[[#This Row],[UND MEDIDA]]</f>
        <v>#VALUE!</v>
      </c>
      <c r="G5671" t="e">
        <f>VLOOKUP(SALIDA[[#This Row],[CODIGO]],FAMILIAS[],4,FALSE)</f>
        <v>#VALUE!</v>
      </c>
      <c r="H5671" s="10" t="e">
        <f>IF(VLOOKUP(SALIDA[[#This Row],[CODIGO]],STOCKSANLUIS[],7,FALSE)=0,"PRODUCTO SIN STOCK/UBICACIÓN",VLOOKUP(SALIDA[[#This Row],[CODIGO]],STOCKSANLUIS[],7,FALSE))</f>
        <v>#VALUE!</v>
      </c>
      <c r="I5671" s="10"/>
      <c r="J5671" t="e">
        <f>SALIDA[[#This Row],[CODIGO]]&amp;"       "&amp;SALIDA[[#This Row],[FAMILIA]]</f>
        <v>#VALUE!</v>
      </c>
      <c r="K5671" t="e">
        <f>VLOOKUP(SALIDA[[#This Row],[CODIGO]],STOCK_STARSOFT[],5,FALSE)</f>
        <v>#VALUE!</v>
      </c>
      <c r="L5671" t="e">
        <f>SALIDA[[#This Row],[CANTIDAD]]*SALIDA[[#This Row],[PRECIO UND]]</f>
        <v>#VALUE!</v>
      </c>
    </row>
    <row r="5672" spans="1:12" x14ac:dyDescent="0.25">
      <c r="A5672" s="6"/>
      <c r="B5672" s="100" t="e">
        <f>VLOOKUP(SALIDA[[#This Row],[CODIGO]],STOCKSANLUIS[],2,FALSE)</f>
        <v>#VALUE!</v>
      </c>
      <c r="E5672" t="e">
        <f>IF(VLOOKUP(SALIDA[[#This Row],[CODIGO]],STOCKSANLUIS[],6,FALSE)=0,"PRODUCTO SIN STOCK/UBICACIÓN",VLOOKUP(SALIDA[[#This Row],[CODIGO]],STOCKSANLUIS[],6,FALSE))</f>
        <v>#VALUE!</v>
      </c>
      <c r="F5672" t="e">
        <f>SALIDA[[#This Row],[CANTIDAD]]/SALIDA[[#This Row],[UND MEDIDA]]</f>
        <v>#VALUE!</v>
      </c>
      <c r="G5672" t="e">
        <f>VLOOKUP(SALIDA[[#This Row],[CODIGO]],FAMILIAS[],4,FALSE)</f>
        <v>#VALUE!</v>
      </c>
      <c r="H5672" s="10" t="e">
        <f>IF(VLOOKUP(SALIDA[[#This Row],[CODIGO]],STOCKSANLUIS[],7,FALSE)=0,"PRODUCTO SIN STOCK/UBICACIÓN",VLOOKUP(SALIDA[[#This Row],[CODIGO]],STOCKSANLUIS[],7,FALSE))</f>
        <v>#VALUE!</v>
      </c>
      <c r="I5672" s="10"/>
      <c r="J5672" t="e">
        <f>SALIDA[[#This Row],[CODIGO]]&amp;"       "&amp;SALIDA[[#This Row],[FAMILIA]]</f>
        <v>#VALUE!</v>
      </c>
      <c r="K5672" t="e">
        <f>VLOOKUP(SALIDA[[#This Row],[CODIGO]],STOCK_STARSOFT[],5,FALSE)</f>
        <v>#VALUE!</v>
      </c>
      <c r="L5672" t="e">
        <f>SALIDA[[#This Row],[CANTIDAD]]*SALIDA[[#This Row],[PRECIO UND]]</f>
        <v>#VALUE!</v>
      </c>
    </row>
    <row r="5673" spans="1:12" x14ac:dyDescent="0.25">
      <c r="A5673" s="6"/>
      <c r="B5673" s="100" t="e">
        <f>VLOOKUP(SALIDA[[#This Row],[CODIGO]],STOCKSANLUIS[],2,FALSE)</f>
        <v>#VALUE!</v>
      </c>
      <c r="E5673" t="e">
        <f>IF(VLOOKUP(SALIDA[[#This Row],[CODIGO]],STOCKSANLUIS[],6,FALSE)=0,"PRODUCTO SIN STOCK/UBICACIÓN",VLOOKUP(SALIDA[[#This Row],[CODIGO]],STOCKSANLUIS[],6,FALSE))</f>
        <v>#VALUE!</v>
      </c>
      <c r="F5673" t="e">
        <f>SALIDA[[#This Row],[CANTIDAD]]/SALIDA[[#This Row],[UND MEDIDA]]</f>
        <v>#VALUE!</v>
      </c>
      <c r="G5673" t="e">
        <f>VLOOKUP(SALIDA[[#This Row],[CODIGO]],FAMILIAS[],4,FALSE)</f>
        <v>#VALUE!</v>
      </c>
      <c r="H5673" s="10" t="e">
        <f>IF(VLOOKUP(SALIDA[[#This Row],[CODIGO]],STOCKSANLUIS[],7,FALSE)=0,"PRODUCTO SIN STOCK/UBICACIÓN",VLOOKUP(SALIDA[[#This Row],[CODIGO]],STOCKSANLUIS[],7,FALSE))</f>
        <v>#VALUE!</v>
      </c>
      <c r="I5673" s="10"/>
      <c r="J5673" t="e">
        <f>SALIDA[[#This Row],[CODIGO]]&amp;"       "&amp;SALIDA[[#This Row],[FAMILIA]]</f>
        <v>#VALUE!</v>
      </c>
      <c r="K5673" t="e">
        <f>VLOOKUP(SALIDA[[#This Row],[CODIGO]],STOCK_STARSOFT[],5,FALSE)</f>
        <v>#VALUE!</v>
      </c>
      <c r="L5673" t="e">
        <f>SALIDA[[#This Row],[CANTIDAD]]*SALIDA[[#This Row],[PRECIO UND]]</f>
        <v>#VALUE!</v>
      </c>
    </row>
    <row r="5674" spans="1:12" x14ac:dyDescent="0.25">
      <c r="A5674" s="6"/>
      <c r="B5674" s="100" t="e">
        <f>VLOOKUP(SALIDA[[#This Row],[CODIGO]],STOCKSANLUIS[],2,FALSE)</f>
        <v>#VALUE!</v>
      </c>
      <c r="E5674" t="e">
        <f>IF(VLOOKUP(SALIDA[[#This Row],[CODIGO]],STOCKSANLUIS[],6,FALSE)=0,"PRODUCTO SIN STOCK/UBICACIÓN",VLOOKUP(SALIDA[[#This Row],[CODIGO]],STOCKSANLUIS[],6,FALSE))</f>
        <v>#VALUE!</v>
      </c>
      <c r="F5674" t="e">
        <f>SALIDA[[#This Row],[CANTIDAD]]/SALIDA[[#This Row],[UND MEDIDA]]</f>
        <v>#VALUE!</v>
      </c>
      <c r="G5674" t="e">
        <f>VLOOKUP(SALIDA[[#This Row],[CODIGO]],FAMILIAS[],4,FALSE)</f>
        <v>#VALUE!</v>
      </c>
      <c r="H5674" s="10" t="e">
        <f>IF(VLOOKUP(SALIDA[[#This Row],[CODIGO]],STOCKSANLUIS[],7,FALSE)=0,"PRODUCTO SIN STOCK/UBICACIÓN",VLOOKUP(SALIDA[[#This Row],[CODIGO]],STOCKSANLUIS[],7,FALSE))</f>
        <v>#VALUE!</v>
      </c>
      <c r="I5674" s="10"/>
      <c r="J5674" t="e">
        <f>SALIDA[[#This Row],[CODIGO]]&amp;"       "&amp;SALIDA[[#This Row],[FAMILIA]]</f>
        <v>#VALUE!</v>
      </c>
      <c r="K5674" t="e">
        <f>VLOOKUP(SALIDA[[#This Row],[CODIGO]],STOCK_STARSOFT[],5,FALSE)</f>
        <v>#VALUE!</v>
      </c>
      <c r="L5674" t="e">
        <f>SALIDA[[#This Row],[CANTIDAD]]*SALIDA[[#This Row],[PRECIO UND]]</f>
        <v>#VALUE!</v>
      </c>
    </row>
    <row r="5675" spans="1:12" x14ac:dyDescent="0.25">
      <c r="A5675" s="6"/>
      <c r="B5675" s="100" t="e">
        <f>VLOOKUP(SALIDA[[#This Row],[CODIGO]],STOCKSANLUIS[],2,FALSE)</f>
        <v>#VALUE!</v>
      </c>
      <c r="E5675" t="e">
        <f>IF(VLOOKUP(SALIDA[[#This Row],[CODIGO]],STOCKSANLUIS[],6,FALSE)=0,"PRODUCTO SIN STOCK/UBICACIÓN",VLOOKUP(SALIDA[[#This Row],[CODIGO]],STOCKSANLUIS[],6,FALSE))</f>
        <v>#VALUE!</v>
      </c>
      <c r="F5675" t="e">
        <f>SALIDA[[#This Row],[CANTIDAD]]/SALIDA[[#This Row],[UND MEDIDA]]</f>
        <v>#VALUE!</v>
      </c>
      <c r="G5675" t="e">
        <f>VLOOKUP(SALIDA[[#This Row],[CODIGO]],FAMILIAS[],4,FALSE)</f>
        <v>#VALUE!</v>
      </c>
      <c r="H5675" s="10" t="e">
        <f>IF(VLOOKUP(SALIDA[[#This Row],[CODIGO]],STOCKSANLUIS[],7,FALSE)=0,"PRODUCTO SIN STOCK/UBICACIÓN",VLOOKUP(SALIDA[[#This Row],[CODIGO]],STOCKSANLUIS[],7,FALSE))</f>
        <v>#VALUE!</v>
      </c>
      <c r="I5675" s="10"/>
      <c r="J5675" t="e">
        <f>SALIDA[[#This Row],[CODIGO]]&amp;"       "&amp;SALIDA[[#This Row],[FAMILIA]]</f>
        <v>#VALUE!</v>
      </c>
      <c r="K5675" t="e">
        <f>VLOOKUP(SALIDA[[#This Row],[CODIGO]],STOCK_STARSOFT[],5,FALSE)</f>
        <v>#VALUE!</v>
      </c>
      <c r="L5675" t="e">
        <f>SALIDA[[#This Row],[CANTIDAD]]*SALIDA[[#This Row],[PRECIO UND]]</f>
        <v>#VALUE!</v>
      </c>
    </row>
    <row r="5676" spans="1:12" x14ac:dyDescent="0.25">
      <c r="A5676" s="6"/>
      <c r="B5676" s="100" t="e">
        <f>VLOOKUP(SALIDA[[#This Row],[CODIGO]],STOCKSANLUIS[],2,FALSE)</f>
        <v>#VALUE!</v>
      </c>
      <c r="E5676" t="e">
        <f>IF(VLOOKUP(SALIDA[[#This Row],[CODIGO]],STOCKSANLUIS[],6,FALSE)=0,"PRODUCTO SIN STOCK/UBICACIÓN",VLOOKUP(SALIDA[[#This Row],[CODIGO]],STOCKSANLUIS[],6,FALSE))</f>
        <v>#VALUE!</v>
      </c>
      <c r="F5676" t="e">
        <f>SALIDA[[#This Row],[CANTIDAD]]/SALIDA[[#This Row],[UND MEDIDA]]</f>
        <v>#VALUE!</v>
      </c>
      <c r="G5676" t="e">
        <f>VLOOKUP(SALIDA[[#This Row],[CODIGO]],FAMILIAS[],4,FALSE)</f>
        <v>#VALUE!</v>
      </c>
      <c r="H5676" s="10" t="e">
        <f>IF(VLOOKUP(SALIDA[[#This Row],[CODIGO]],STOCKSANLUIS[],7,FALSE)=0,"PRODUCTO SIN STOCK/UBICACIÓN",VLOOKUP(SALIDA[[#This Row],[CODIGO]],STOCKSANLUIS[],7,FALSE))</f>
        <v>#VALUE!</v>
      </c>
      <c r="I5676" s="10"/>
      <c r="J5676" t="e">
        <f>SALIDA[[#This Row],[CODIGO]]&amp;"       "&amp;SALIDA[[#This Row],[FAMILIA]]</f>
        <v>#VALUE!</v>
      </c>
      <c r="K5676" t="e">
        <f>VLOOKUP(SALIDA[[#This Row],[CODIGO]],STOCK_STARSOFT[],5,FALSE)</f>
        <v>#VALUE!</v>
      </c>
      <c r="L5676" t="e">
        <f>SALIDA[[#This Row],[CANTIDAD]]*SALIDA[[#This Row],[PRECIO UND]]</f>
        <v>#VALUE!</v>
      </c>
    </row>
    <row r="5677" spans="1:12" x14ac:dyDescent="0.25">
      <c r="A5677" s="6"/>
      <c r="B5677" s="100" t="e">
        <f>VLOOKUP(SALIDA[[#This Row],[CODIGO]],STOCKSANLUIS[],2,FALSE)</f>
        <v>#VALUE!</v>
      </c>
      <c r="E5677" t="e">
        <f>IF(VLOOKUP(SALIDA[[#This Row],[CODIGO]],STOCKSANLUIS[],6,FALSE)=0,"PRODUCTO SIN STOCK/UBICACIÓN",VLOOKUP(SALIDA[[#This Row],[CODIGO]],STOCKSANLUIS[],6,FALSE))</f>
        <v>#VALUE!</v>
      </c>
      <c r="F5677" t="e">
        <f>SALIDA[[#This Row],[CANTIDAD]]/SALIDA[[#This Row],[UND MEDIDA]]</f>
        <v>#VALUE!</v>
      </c>
      <c r="G5677" t="e">
        <f>VLOOKUP(SALIDA[[#This Row],[CODIGO]],FAMILIAS[],4,FALSE)</f>
        <v>#VALUE!</v>
      </c>
      <c r="H5677" s="10" t="e">
        <f>IF(VLOOKUP(SALIDA[[#This Row],[CODIGO]],STOCKSANLUIS[],7,FALSE)=0,"PRODUCTO SIN STOCK/UBICACIÓN",VLOOKUP(SALIDA[[#This Row],[CODIGO]],STOCKSANLUIS[],7,FALSE))</f>
        <v>#VALUE!</v>
      </c>
      <c r="I5677" s="10"/>
      <c r="J5677" t="e">
        <f>SALIDA[[#This Row],[CODIGO]]&amp;"       "&amp;SALIDA[[#This Row],[FAMILIA]]</f>
        <v>#VALUE!</v>
      </c>
      <c r="K5677" t="e">
        <f>VLOOKUP(SALIDA[[#This Row],[CODIGO]],STOCK_STARSOFT[],5,FALSE)</f>
        <v>#VALUE!</v>
      </c>
      <c r="L5677" t="e">
        <f>SALIDA[[#This Row],[CANTIDAD]]*SALIDA[[#This Row],[PRECIO UND]]</f>
        <v>#VALUE!</v>
      </c>
    </row>
    <row r="5678" spans="1:12" x14ac:dyDescent="0.25">
      <c r="A5678" s="6"/>
      <c r="B5678" s="100" t="e">
        <f>VLOOKUP(SALIDA[[#This Row],[CODIGO]],STOCKSANLUIS[],2,FALSE)</f>
        <v>#VALUE!</v>
      </c>
      <c r="E5678" t="e">
        <f>IF(VLOOKUP(SALIDA[[#This Row],[CODIGO]],STOCKSANLUIS[],6,FALSE)=0,"PRODUCTO SIN STOCK/UBICACIÓN",VLOOKUP(SALIDA[[#This Row],[CODIGO]],STOCKSANLUIS[],6,FALSE))</f>
        <v>#VALUE!</v>
      </c>
      <c r="F5678" t="e">
        <f>SALIDA[[#This Row],[CANTIDAD]]/SALIDA[[#This Row],[UND MEDIDA]]</f>
        <v>#VALUE!</v>
      </c>
      <c r="G5678" t="e">
        <f>VLOOKUP(SALIDA[[#This Row],[CODIGO]],FAMILIAS[],4,FALSE)</f>
        <v>#VALUE!</v>
      </c>
      <c r="H5678" s="10" t="e">
        <f>IF(VLOOKUP(SALIDA[[#This Row],[CODIGO]],STOCKSANLUIS[],7,FALSE)=0,"PRODUCTO SIN STOCK/UBICACIÓN",VLOOKUP(SALIDA[[#This Row],[CODIGO]],STOCKSANLUIS[],7,FALSE))</f>
        <v>#VALUE!</v>
      </c>
      <c r="I5678" s="10"/>
      <c r="J5678" t="e">
        <f>SALIDA[[#This Row],[CODIGO]]&amp;"       "&amp;SALIDA[[#This Row],[FAMILIA]]</f>
        <v>#VALUE!</v>
      </c>
      <c r="K5678" t="e">
        <f>VLOOKUP(SALIDA[[#This Row],[CODIGO]],STOCK_STARSOFT[],5,FALSE)</f>
        <v>#VALUE!</v>
      </c>
      <c r="L5678" t="e">
        <f>SALIDA[[#This Row],[CANTIDAD]]*SALIDA[[#This Row],[PRECIO UND]]</f>
        <v>#VALUE!</v>
      </c>
    </row>
    <row r="5679" spans="1:12" x14ac:dyDescent="0.25">
      <c r="A5679" s="6"/>
      <c r="B5679" s="100" t="e">
        <f>VLOOKUP(SALIDA[[#This Row],[CODIGO]],STOCKSANLUIS[],2,FALSE)</f>
        <v>#VALUE!</v>
      </c>
      <c r="E5679" t="e">
        <f>IF(VLOOKUP(SALIDA[[#This Row],[CODIGO]],STOCKSANLUIS[],6,FALSE)=0,"PRODUCTO SIN STOCK/UBICACIÓN",VLOOKUP(SALIDA[[#This Row],[CODIGO]],STOCKSANLUIS[],6,FALSE))</f>
        <v>#VALUE!</v>
      </c>
      <c r="F5679" t="e">
        <f>SALIDA[[#This Row],[CANTIDAD]]/SALIDA[[#This Row],[UND MEDIDA]]</f>
        <v>#VALUE!</v>
      </c>
      <c r="G5679" t="e">
        <f>VLOOKUP(SALIDA[[#This Row],[CODIGO]],FAMILIAS[],4,FALSE)</f>
        <v>#VALUE!</v>
      </c>
      <c r="H5679" s="10" t="e">
        <f>IF(VLOOKUP(SALIDA[[#This Row],[CODIGO]],STOCKSANLUIS[],7,FALSE)=0,"PRODUCTO SIN STOCK/UBICACIÓN",VLOOKUP(SALIDA[[#This Row],[CODIGO]],STOCKSANLUIS[],7,FALSE))</f>
        <v>#VALUE!</v>
      </c>
      <c r="I5679" s="10"/>
      <c r="J5679" t="e">
        <f>SALIDA[[#This Row],[CODIGO]]&amp;"       "&amp;SALIDA[[#This Row],[FAMILIA]]</f>
        <v>#VALUE!</v>
      </c>
      <c r="K5679" t="e">
        <f>VLOOKUP(SALIDA[[#This Row],[CODIGO]],STOCK_STARSOFT[],5,FALSE)</f>
        <v>#VALUE!</v>
      </c>
      <c r="L5679" t="e">
        <f>SALIDA[[#This Row],[CANTIDAD]]*SALIDA[[#This Row],[PRECIO UND]]</f>
        <v>#VALUE!</v>
      </c>
    </row>
    <row r="5680" spans="1:12" x14ac:dyDescent="0.25">
      <c r="A5680" s="6"/>
      <c r="B5680" s="100" t="e">
        <f>VLOOKUP(SALIDA[[#This Row],[CODIGO]],STOCKSANLUIS[],2,FALSE)</f>
        <v>#VALUE!</v>
      </c>
      <c r="E5680" t="e">
        <f>IF(VLOOKUP(SALIDA[[#This Row],[CODIGO]],STOCKSANLUIS[],6,FALSE)=0,"PRODUCTO SIN STOCK/UBICACIÓN",VLOOKUP(SALIDA[[#This Row],[CODIGO]],STOCKSANLUIS[],6,FALSE))</f>
        <v>#VALUE!</v>
      </c>
      <c r="F5680" t="e">
        <f>SALIDA[[#This Row],[CANTIDAD]]/SALIDA[[#This Row],[UND MEDIDA]]</f>
        <v>#VALUE!</v>
      </c>
      <c r="G5680" t="e">
        <f>VLOOKUP(SALIDA[[#This Row],[CODIGO]],FAMILIAS[],4,FALSE)</f>
        <v>#VALUE!</v>
      </c>
      <c r="H5680" s="10" t="e">
        <f>IF(VLOOKUP(SALIDA[[#This Row],[CODIGO]],STOCKSANLUIS[],7,FALSE)=0,"PRODUCTO SIN STOCK/UBICACIÓN",VLOOKUP(SALIDA[[#This Row],[CODIGO]],STOCKSANLUIS[],7,FALSE))</f>
        <v>#VALUE!</v>
      </c>
      <c r="I5680" s="10"/>
      <c r="J5680" t="e">
        <f>SALIDA[[#This Row],[CODIGO]]&amp;"       "&amp;SALIDA[[#This Row],[FAMILIA]]</f>
        <v>#VALUE!</v>
      </c>
      <c r="K5680" t="e">
        <f>VLOOKUP(SALIDA[[#This Row],[CODIGO]],STOCK_STARSOFT[],5,FALSE)</f>
        <v>#VALUE!</v>
      </c>
      <c r="L5680" t="e">
        <f>SALIDA[[#This Row],[CANTIDAD]]*SALIDA[[#This Row],[PRECIO UND]]</f>
        <v>#VALUE!</v>
      </c>
    </row>
    <row r="5681" spans="1:12" x14ac:dyDescent="0.25">
      <c r="A5681" s="6"/>
      <c r="B5681" s="100" t="e">
        <f>VLOOKUP(SALIDA[[#This Row],[CODIGO]],STOCKSANLUIS[],2,FALSE)</f>
        <v>#VALUE!</v>
      </c>
      <c r="E5681" t="e">
        <f>IF(VLOOKUP(SALIDA[[#This Row],[CODIGO]],STOCKSANLUIS[],6,FALSE)=0,"PRODUCTO SIN STOCK/UBICACIÓN",VLOOKUP(SALIDA[[#This Row],[CODIGO]],STOCKSANLUIS[],6,FALSE))</f>
        <v>#VALUE!</v>
      </c>
      <c r="F5681" t="e">
        <f>SALIDA[[#This Row],[CANTIDAD]]/SALIDA[[#This Row],[UND MEDIDA]]</f>
        <v>#VALUE!</v>
      </c>
      <c r="G5681" t="e">
        <f>VLOOKUP(SALIDA[[#This Row],[CODIGO]],FAMILIAS[],4,FALSE)</f>
        <v>#VALUE!</v>
      </c>
      <c r="H5681" s="10" t="e">
        <f>IF(VLOOKUP(SALIDA[[#This Row],[CODIGO]],STOCKSANLUIS[],7,FALSE)=0,"PRODUCTO SIN STOCK/UBICACIÓN",VLOOKUP(SALIDA[[#This Row],[CODIGO]],STOCKSANLUIS[],7,FALSE))</f>
        <v>#VALUE!</v>
      </c>
      <c r="I5681" s="10"/>
      <c r="J5681" t="e">
        <f>SALIDA[[#This Row],[CODIGO]]&amp;"       "&amp;SALIDA[[#This Row],[FAMILIA]]</f>
        <v>#VALUE!</v>
      </c>
      <c r="K5681" t="e">
        <f>VLOOKUP(SALIDA[[#This Row],[CODIGO]],STOCK_STARSOFT[],5,FALSE)</f>
        <v>#VALUE!</v>
      </c>
      <c r="L5681" t="e">
        <f>SALIDA[[#This Row],[CANTIDAD]]*SALIDA[[#This Row],[PRECIO UND]]</f>
        <v>#VALUE!</v>
      </c>
    </row>
    <row r="5682" spans="1:12" x14ac:dyDescent="0.25">
      <c r="A5682" s="6"/>
      <c r="B5682" s="100" t="e">
        <f>VLOOKUP(SALIDA[[#This Row],[CODIGO]],STOCKSANLUIS[],2,FALSE)</f>
        <v>#VALUE!</v>
      </c>
      <c r="E5682" t="e">
        <f>IF(VLOOKUP(SALIDA[[#This Row],[CODIGO]],STOCKSANLUIS[],6,FALSE)=0,"PRODUCTO SIN STOCK/UBICACIÓN",VLOOKUP(SALIDA[[#This Row],[CODIGO]],STOCKSANLUIS[],6,FALSE))</f>
        <v>#VALUE!</v>
      </c>
      <c r="F5682" t="e">
        <f>SALIDA[[#This Row],[CANTIDAD]]/SALIDA[[#This Row],[UND MEDIDA]]</f>
        <v>#VALUE!</v>
      </c>
      <c r="G5682" t="e">
        <f>VLOOKUP(SALIDA[[#This Row],[CODIGO]],FAMILIAS[],4,FALSE)</f>
        <v>#VALUE!</v>
      </c>
      <c r="H5682" s="10" t="e">
        <f>IF(VLOOKUP(SALIDA[[#This Row],[CODIGO]],STOCKSANLUIS[],7,FALSE)=0,"PRODUCTO SIN STOCK/UBICACIÓN",VLOOKUP(SALIDA[[#This Row],[CODIGO]],STOCKSANLUIS[],7,FALSE))</f>
        <v>#VALUE!</v>
      </c>
      <c r="I5682" s="10"/>
      <c r="J5682" t="e">
        <f>SALIDA[[#This Row],[CODIGO]]&amp;"       "&amp;SALIDA[[#This Row],[FAMILIA]]</f>
        <v>#VALUE!</v>
      </c>
      <c r="K5682" t="e">
        <f>VLOOKUP(SALIDA[[#This Row],[CODIGO]],STOCK_STARSOFT[],5,FALSE)</f>
        <v>#VALUE!</v>
      </c>
      <c r="L5682" t="e">
        <f>SALIDA[[#This Row],[CANTIDAD]]*SALIDA[[#This Row],[PRECIO UND]]</f>
        <v>#VALUE!</v>
      </c>
    </row>
    <row r="5683" spans="1:12" x14ac:dyDescent="0.25">
      <c r="A5683" s="6"/>
      <c r="B5683" s="100" t="e">
        <f>VLOOKUP(SALIDA[[#This Row],[CODIGO]],STOCKSANLUIS[],2,FALSE)</f>
        <v>#VALUE!</v>
      </c>
      <c r="E5683" t="e">
        <f>IF(VLOOKUP(SALIDA[[#This Row],[CODIGO]],STOCKSANLUIS[],6,FALSE)=0,"PRODUCTO SIN STOCK/UBICACIÓN",VLOOKUP(SALIDA[[#This Row],[CODIGO]],STOCKSANLUIS[],6,FALSE))</f>
        <v>#VALUE!</v>
      </c>
      <c r="F5683" t="e">
        <f>SALIDA[[#This Row],[CANTIDAD]]/SALIDA[[#This Row],[UND MEDIDA]]</f>
        <v>#VALUE!</v>
      </c>
      <c r="G5683" t="e">
        <f>VLOOKUP(SALIDA[[#This Row],[CODIGO]],FAMILIAS[],4,FALSE)</f>
        <v>#VALUE!</v>
      </c>
      <c r="H5683" s="10" t="e">
        <f>IF(VLOOKUP(SALIDA[[#This Row],[CODIGO]],STOCKSANLUIS[],7,FALSE)=0,"PRODUCTO SIN STOCK/UBICACIÓN",VLOOKUP(SALIDA[[#This Row],[CODIGO]],STOCKSANLUIS[],7,FALSE))</f>
        <v>#VALUE!</v>
      </c>
      <c r="I5683" s="10"/>
      <c r="J5683" t="e">
        <f>SALIDA[[#This Row],[CODIGO]]&amp;"       "&amp;SALIDA[[#This Row],[FAMILIA]]</f>
        <v>#VALUE!</v>
      </c>
      <c r="K5683" t="e">
        <f>VLOOKUP(SALIDA[[#This Row],[CODIGO]],STOCK_STARSOFT[],5,FALSE)</f>
        <v>#VALUE!</v>
      </c>
      <c r="L5683" t="e">
        <f>SALIDA[[#This Row],[CANTIDAD]]*SALIDA[[#This Row],[PRECIO UND]]</f>
        <v>#VALUE!</v>
      </c>
    </row>
    <row r="5684" spans="1:12" x14ac:dyDescent="0.25">
      <c r="A5684" s="6"/>
      <c r="B5684" s="100" t="e">
        <f>VLOOKUP(SALIDA[[#This Row],[CODIGO]],STOCKSANLUIS[],2,FALSE)</f>
        <v>#VALUE!</v>
      </c>
      <c r="E5684" t="e">
        <f>IF(VLOOKUP(SALIDA[[#This Row],[CODIGO]],STOCKSANLUIS[],6,FALSE)=0,"PRODUCTO SIN STOCK/UBICACIÓN",VLOOKUP(SALIDA[[#This Row],[CODIGO]],STOCKSANLUIS[],6,FALSE))</f>
        <v>#VALUE!</v>
      </c>
      <c r="F5684" t="e">
        <f>SALIDA[[#This Row],[CANTIDAD]]/SALIDA[[#This Row],[UND MEDIDA]]</f>
        <v>#VALUE!</v>
      </c>
      <c r="G5684" t="e">
        <f>VLOOKUP(SALIDA[[#This Row],[CODIGO]],FAMILIAS[],4,FALSE)</f>
        <v>#VALUE!</v>
      </c>
      <c r="H5684" s="10" t="e">
        <f>IF(VLOOKUP(SALIDA[[#This Row],[CODIGO]],STOCKSANLUIS[],7,FALSE)=0,"PRODUCTO SIN STOCK/UBICACIÓN",VLOOKUP(SALIDA[[#This Row],[CODIGO]],STOCKSANLUIS[],7,FALSE))</f>
        <v>#VALUE!</v>
      </c>
      <c r="I5684" s="10"/>
      <c r="J5684" t="e">
        <f>SALIDA[[#This Row],[CODIGO]]&amp;"       "&amp;SALIDA[[#This Row],[FAMILIA]]</f>
        <v>#VALUE!</v>
      </c>
      <c r="K5684" t="e">
        <f>VLOOKUP(SALIDA[[#This Row],[CODIGO]],STOCK_STARSOFT[],5,FALSE)</f>
        <v>#VALUE!</v>
      </c>
      <c r="L5684" t="e">
        <f>SALIDA[[#This Row],[CANTIDAD]]*SALIDA[[#This Row],[PRECIO UND]]</f>
        <v>#VALUE!</v>
      </c>
    </row>
    <row r="5685" spans="1:12" x14ac:dyDescent="0.25">
      <c r="A5685" s="6"/>
      <c r="B5685" s="100" t="e">
        <f>VLOOKUP(SALIDA[[#This Row],[CODIGO]],STOCKSANLUIS[],2,FALSE)</f>
        <v>#VALUE!</v>
      </c>
      <c r="E5685" t="e">
        <f>IF(VLOOKUP(SALIDA[[#This Row],[CODIGO]],STOCKSANLUIS[],6,FALSE)=0,"PRODUCTO SIN STOCK/UBICACIÓN",VLOOKUP(SALIDA[[#This Row],[CODIGO]],STOCKSANLUIS[],6,FALSE))</f>
        <v>#VALUE!</v>
      </c>
      <c r="F5685" t="e">
        <f>SALIDA[[#This Row],[CANTIDAD]]/SALIDA[[#This Row],[UND MEDIDA]]</f>
        <v>#VALUE!</v>
      </c>
      <c r="G5685" t="e">
        <f>VLOOKUP(SALIDA[[#This Row],[CODIGO]],FAMILIAS[],4,FALSE)</f>
        <v>#VALUE!</v>
      </c>
      <c r="H5685" s="10" t="e">
        <f>IF(VLOOKUP(SALIDA[[#This Row],[CODIGO]],STOCKSANLUIS[],7,FALSE)=0,"PRODUCTO SIN STOCK/UBICACIÓN",VLOOKUP(SALIDA[[#This Row],[CODIGO]],STOCKSANLUIS[],7,FALSE))</f>
        <v>#VALUE!</v>
      </c>
      <c r="I5685" s="10"/>
      <c r="J5685" t="e">
        <f>SALIDA[[#This Row],[CODIGO]]&amp;"       "&amp;SALIDA[[#This Row],[FAMILIA]]</f>
        <v>#VALUE!</v>
      </c>
      <c r="K5685" t="e">
        <f>VLOOKUP(SALIDA[[#This Row],[CODIGO]],STOCK_STARSOFT[],5,FALSE)</f>
        <v>#VALUE!</v>
      </c>
      <c r="L5685" t="e">
        <f>SALIDA[[#This Row],[CANTIDAD]]*SALIDA[[#This Row],[PRECIO UND]]</f>
        <v>#VALUE!</v>
      </c>
    </row>
    <row r="5686" spans="1:12" x14ac:dyDescent="0.25">
      <c r="A5686" s="6"/>
      <c r="B5686" s="100" t="e">
        <f>VLOOKUP(SALIDA[[#This Row],[CODIGO]],STOCKSANLUIS[],2,FALSE)</f>
        <v>#VALUE!</v>
      </c>
      <c r="E5686" t="e">
        <f>IF(VLOOKUP(SALIDA[[#This Row],[CODIGO]],STOCKSANLUIS[],6,FALSE)=0,"PRODUCTO SIN STOCK/UBICACIÓN",VLOOKUP(SALIDA[[#This Row],[CODIGO]],STOCKSANLUIS[],6,FALSE))</f>
        <v>#VALUE!</v>
      </c>
      <c r="F5686" t="e">
        <f>SALIDA[[#This Row],[CANTIDAD]]/SALIDA[[#This Row],[UND MEDIDA]]</f>
        <v>#VALUE!</v>
      </c>
      <c r="G5686" t="e">
        <f>VLOOKUP(SALIDA[[#This Row],[CODIGO]],FAMILIAS[],4,FALSE)</f>
        <v>#VALUE!</v>
      </c>
      <c r="H5686" s="10" t="e">
        <f>IF(VLOOKUP(SALIDA[[#This Row],[CODIGO]],STOCKSANLUIS[],7,FALSE)=0,"PRODUCTO SIN STOCK/UBICACIÓN",VLOOKUP(SALIDA[[#This Row],[CODIGO]],STOCKSANLUIS[],7,FALSE))</f>
        <v>#VALUE!</v>
      </c>
      <c r="I5686" s="10"/>
      <c r="J5686" t="e">
        <f>SALIDA[[#This Row],[CODIGO]]&amp;"       "&amp;SALIDA[[#This Row],[FAMILIA]]</f>
        <v>#VALUE!</v>
      </c>
      <c r="K5686" t="e">
        <f>VLOOKUP(SALIDA[[#This Row],[CODIGO]],STOCK_STARSOFT[],5,FALSE)</f>
        <v>#VALUE!</v>
      </c>
      <c r="L5686" t="e">
        <f>SALIDA[[#This Row],[CANTIDAD]]*SALIDA[[#This Row],[PRECIO UND]]</f>
        <v>#VALUE!</v>
      </c>
    </row>
    <row r="5687" spans="1:12" x14ac:dyDescent="0.25">
      <c r="A5687" s="6"/>
      <c r="B5687" s="100" t="e">
        <f>VLOOKUP(SALIDA[[#This Row],[CODIGO]],STOCKSANLUIS[],2,FALSE)</f>
        <v>#VALUE!</v>
      </c>
      <c r="E5687" t="e">
        <f>IF(VLOOKUP(SALIDA[[#This Row],[CODIGO]],STOCKSANLUIS[],6,FALSE)=0,"PRODUCTO SIN STOCK/UBICACIÓN",VLOOKUP(SALIDA[[#This Row],[CODIGO]],STOCKSANLUIS[],6,FALSE))</f>
        <v>#VALUE!</v>
      </c>
      <c r="F5687" t="e">
        <f>SALIDA[[#This Row],[CANTIDAD]]/SALIDA[[#This Row],[UND MEDIDA]]</f>
        <v>#VALUE!</v>
      </c>
      <c r="G5687" t="e">
        <f>VLOOKUP(SALIDA[[#This Row],[CODIGO]],FAMILIAS[],4,FALSE)</f>
        <v>#VALUE!</v>
      </c>
      <c r="H5687" s="10" t="e">
        <f>IF(VLOOKUP(SALIDA[[#This Row],[CODIGO]],STOCKSANLUIS[],7,FALSE)=0,"PRODUCTO SIN STOCK/UBICACIÓN",VLOOKUP(SALIDA[[#This Row],[CODIGO]],STOCKSANLUIS[],7,FALSE))</f>
        <v>#VALUE!</v>
      </c>
      <c r="I5687" s="10"/>
      <c r="J5687" t="e">
        <f>SALIDA[[#This Row],[CODIGO]]&amp;"       "&amp;SALIDA[[#This Row],[FAMILIA]]</f>
        <v>#VALUE!</v>
      </c>
      <c r="K5687" t="e">
        <f>VLOOKUP(SALIDA[[#This Row],[CODIGO]],STOCK_STARSOFT[],5,FALSE)</f>
        <v>#VALUE!</v>
      </c>
      <c r="L5687" t="e">
        <f>SALIDA[[#This Row],[CANTIDAD]]*SALIDA[[#This Row],[PRECIO UND]]</f>
        <v>#VALUE!</v>
      </c>
    </row>
    <row r="5688" spans="1:12" x14ac:dyDescent="0.25">
      <c r="A5688" s="6"/>
      <c r="B5688" s="100" t="e">
        <f>VLOOKUP(SALIDA[[#This Row],[CODIGO]],STOCKSANLUIS[],2,FALSE)</f>
        <v>#VALUE!</v>
      </c>
      <c r="E5688" t="e">
        <f>IF(VLOOKUP(SALIDA[[#This Row],[CODIGO]],STOCKSANLUIS[],6,FALSE)=0,"PRODUCTO SIN STOCK/UBICACIÓN",VLOOKUP(SALIDA[[#This Row],[CODIGO]],STOCKSANLUIS[],6,FALSE))</f>
        <v>#VALUE!</v>
      </c>
      <c r="F5688" t="e">
        <f>SALIDA[[#This Row],[CANTIDAD]]/SALIDA[[#This Row],[UND MEDIDA]]</f>
        <v>#VALUE!</v>
      </c>
      <c r="G5688" t="e">
        <f>VLOOKUP(SALIDA[[#This Row],[CODIGO]],FAMILIAS[],4,FALSE)</f>
        <v>#VALUE!</v>
      </c>
      <c r="H5688" s="10" t="e">
        <f>IF(VLOOKUP(SALIDA[[#This Row],[CODIGO]],STOCKSANLUIS[],7,FALSE)=0,"PRODUCTO SIN STOCK/UBICACIÓN",VLOOKUP(SALIDA[[#This Row],[CODIGO]],STOCKSANLUIS[],7,FALSE))</f>
        <v>#VALUE!</v>
      </c>
      <c r="I5688" s="10"/>
      <c r="J5688" t="e">
        <f>SALIDA[[#This Row],[CODIGO]]&amp;"       "&amp;SALIDA[[#This Row],[FAMILIA]]</f>
        <v>#VALUE!</v>
      </c>
      <c r="K5688" t="e">
        <f>VLOOKUP(SALIDA[[#This Row],[CODIGO]],STOCK_STARSOFT[],5,FALSE)</f>
        <v>#VALUE!</v>
      </c>
      <c r="L5688" t="e">
        <f>SALIDA[[#This Row],[CANTIDAD]]*SALIDA[[#This Row],[PRECIO UND]]</f>
        <v>#VALUE!</v>
      </c>
    </row>
    <row r="5689" spans="1:12" x14ac:dyDescent="0.25">
      <c r="A5689" s="6"/>
      <c r="B5689" s="100" t="e">
        <f>VLOOKUP(SALIDA[[#This Row],[CODIGO]],STOCKSANLUIS[],2,FALSE)</f>
        <v>#VALUE!</v>
      </c>
      <c r="E5689" t="e">
        <f>IF(VLOOKUP(SALIDA[[#This Row],[CODIGO]],STOCKSANLUIS[],6,FALSE)=0,"PRODUCTO SIN STOCK/UBICACIÓN",VLOOKUP(SALIDA[[#This Row],[CODIGO]],STOCKSANLUIS[],6,FALSE))</f>
        <v>#VALUE!</v>
      </c>
      <c r="F5689" t="e">
        <f>SALIDA[[#This Row],[CANTIDAD]]/SALIDA[[#This Row],[UND MEDIDA]]</f>
        <v>#VALUE!</v>
      </c>
      <c r="G5689" t="e">
        <f>VLOOKUP(SALIDA[[#This Row],[CODIGO]],FAMILIAS[],4,FALSE)</f>
        <v>#VALUE!</v>
      </c>
      <c r="H5689" s="10" t="e">
        <f>IF(VLOOKUP(SALIDA[[#This Row],[CODIGO]],STOCKSANLUIS[],7,FALSE)=0,"PRODUCTO SIN STOCK/UBICACIÓN",VLOOKUP(SALIDA[[#This Row],[CODIGO]],STOCKSANLUIS[],7,FALSE))</f>
        <v>#VALUE!</v>
      </c>
      <c r="I5689" s="10"/>
      <c r="J5689" t="e">
        <f>SALIDA[[#This Row],[CODIGO]]&amp;"       "&amp;SALIDA[[#This Row],[FAMILIA]]</f>
        <v>#VALUE!</v>
      </c>
      <c r="K5689" t="e">
        <f>VLOOKUP(SALIDA[[#This Row],[CODIGO]],STOCK_STARSOFT[],5,FALSE)</f>
        <v>#VALUE!</v>
      </c>
      <c r="L5689" t="e">
        <f>SALIDA[[#This Row],[CANTIDAD]]*SALIDA[[#This Row],[PRECIO UND]]</f>
        <v>#VALUE!</v>
      </c>
    </row>
    <row r="5690" spans="1:12" x14ac:dyDescent="0.25">
      <c r="A5690" s="6"/>
      <c r="B5690" s="100" t="e">
        <f>VLOOKUP(SALIDA[[#This Row],[CODIGO]],STOCKSANLUIS[],2,FALSE)</f>
        <v>#VALUE!</v>
      </c>
      <c r="E5690" t="e">
        <f>IF(VLOOKUP(SALIDA[[#This Row],[CODIGO]],STOCKSANLUIS[],6,FALSE)=0,"PRODUCTO SIN STOCK/UBICACIÓN",VLOOKUP(SALIDA[[#This Row],[CODIGO]],STOCKSANLUIS[],6,FALSE))</f>
        <v>#VALUE!</v>
      </c>
      <c r="F5690" t="e">
        <f>SALIDA[[#This Row],[CANTIDAD]]/SALIDA[[#This Row],[UND MEDIDA]]</f>
        <v>#VALUE!</v>
      </c>
      <c r="G5690" t="e">
        <f>VLOOKUP(SALIDA[[#This Row],[CODIGO]],FAMILIAS[],4,FALSE)</f>
        <v>#VALUE!</v>
      </c>
      <c r="H5690" s="10" t="e">
        <f>IF(VLOOKUP(SALIDA[[#This Row],[CODIGO]],STOCKSANLUIS[],7,FALSE)=0,"PRODUCTO SIN STOCK/UBICACIÓN",VLOOKUP(SALIDA[[#This Row],[CODIGO]],STOCKSANLUIS[],7,FALSE))</f>
        <v>#VALUE!</v>
      </c>
      <c r="I5690" s="10"/>
      <c r="J5690" t="e">
        <f>SALIDA[[#This Row],[CODIGO]]&amp;"       "&amp;SALIDA[[#This Row],[FAMILIA]]</f>
        <v>#VALUE!</v>
      </c>
      <c r="K5690" t="e">
        <f>VLOOKUP(SALIDA[[#This Row],[CODIGO]],STOCK_STARSOFT[],5,FALSE)</f>
        <v>#VALUE!</v>
      </c>
      <c r="L5690" t="e">
        <f>SALIDA[[#This Row],[CANTIDAD]]*SALIDA[[#This Row],[PRECIO UND]]</f>
        <v>#VALUE!</v>
      </c>
    </row>
    <row r="5691" spans="1:12" x14ac:dyDescent="0.25">
      <c r="A5691" s="6"/>
      <c r="B5691" s="100" t="e">
        <f>VLOOKUP(SALIDA[[#This Row],[CODIGO]],STOCKSANLUIS[],2,FALSE)</f>
        <v>#VALUE!</v>
      </c>
      <c r="E5691" t="e">
        <f>IF(VLOOKUP(SALIDA[[#This Row],[CODIGO]],STOCKSANLUIS[],6,FALSE)=0,"PRODUCTO SIN STOCK/UBICACIÓN",VLOOKUP(SALIDA[[#This Row],[CODIGO]],STOCKSANLUIS[],6,FALSE))</f>
        <v>#VALUE!</v>
      </c>
      <c r="F5691" t="e">
        <f>SALIDA[[#This Row],[CANTIDAD]]/SALIDA[[#This Row],[UND MEDIDA]]</f>
        <v>#VALUE!</v>
      </c>
      <c r="G5691" t="e">
        <f>VLOOKUP(SALIDA[[#This Row],[CODIGO]],FAMILIAS[],4,FALSE)</f>
        <v>#VALUE!</v>
      </c>
      <c r="H5691" s="10" t="e">
        <f>IF(VLOOKUP(SALIDA[[#This Row],[CODIGO]],STOCKSANLUIS[],7,FALSE)=0,"PRODUCTO SIN STOCK/UBICACIÓN",VLOOKUP(SALIDA[[#This Row],[CODIGO]],STOCKSANLUIS[],7,FALSE))</f>
        <v>#VALUE!</v>
      </c>
      <c r="I5691" s="10"/>
      <c r="J5691" t="e">
        <f>SALIDA[[#This Row],[CODIGO]]&amp;"       "&amp;SALIDA[[#This Row],[FAMILIA]]</f>
        <v>#VALUE!</v>
      </c>
      <c r="K5691" t="e">
        <f>VLOOKUP(SALIDA[[#This Row],[CODIGO]],STOCK_STARSOFT[],5,FALSE)</f>
        <v>#VALUE!</v>
      </c>
      <c r="L5691" t="e">
        <f>SALIDA[[#This Row],[CANTIDAD]]*SALIDA[[#This Row],[PRECIO UND]]</f>
        <v>#VALUE!</v>
      </c>
    </row>
    <row r="5692" spans="1:12" x14ac:dyDescent="0.25">
      <c r="A5692" s="6"/>
      <c r="B5692" s="100" t="e">
        <f>VLOOKUP(SALIDA[[#This Row],[CODIGO]],STOCKSANLUIS[],2,FALSE)</f>
        <v>#VALUE!</v>
      </c>
      <c r="E5692" t="e">
        <f>IF(VLOOKUP(SALIDA[[#This Row],[CODIGO]],STOCKSANLUIS[],6,FALSE)=0,"PRODUCTO SIN STOCK/UBICACIÓN",VLOOKUP(SALIDA[[#This Row],[CODIGO]],STOCKSANLUIS[],6,FALSE))</f>
        <v>#VALUE!</v>
      </c>
      <c r="F5692" t="e">
        <f>SALIDA[[#This Row],[CANTIDAD]]/SALIDA[[#This Row],[UND MEDIDA]]</f>
        <v>#VALUE!</v>
      </c>
      <c r="G5692" t="e">
        <f>VLOOKUP(SALIDA[[#This Row],[CODIGO]],FAMILIAS[],4,FALSE)</f>
        <v>#VALUE!</v>
      </c>
      <c r="H5692" s="10" t="e">
        <f>IF(VLOOKUP(SALIDA[[#This Row],[CODIGO]],STOCKSANLUIS[],7,FALSE)=0,"PRODUCTO SIN STOCK/UBICACIÓN",VLOOKUP(SALIDA[[#This Row],[CODIGO]],STOCKSANLUIS[],7,FALSE))</f>
        <v>#VALUE!</v>
      </c>
      <c r="I5692" s="10"/>
      <c r="J5692" t="e">
        <f>SALIDA[[#This Row],[CODIGO]]&amp;"       "&amp;SALIDA[[#This Row],[FAMILIA]]</f>
        <v>#VALUE!</v>
      </c>
      <c r="K5692" t="e">
        <f>VLOOKUP(SALIDA[[#This Row],[CODIGO]],STOCK_STARSOFT[],5,FALSE)</f>
        <v>#VALUE!</v>
      </c>
      <c r="L5692" t="e">
        <f>SALIDA[[#This Row],[CANTIDAD]]*SALIDA[[#This Row],[PRECIO UND]]</f>
        <v>#VALUE!</v>
      </c>
    </row>
    <row r="5693" spans="1:12" x14ac:dyDescent="0.25">
      <c r="A5693" s="6"/>
      <c r="B5693" s="100" t="e">
        <f>VLOOKUP(SALIDA[[#This Row],[CODIGO]],STOCKSANLUIS[],2,FALSE)</f>
        <v>#VALUE!</v>
      </c>
      <c r="E5693" t="e">
        <f>IF(VLOOKUP(SALIDA[[#This Row],[CODIGO]],STOCKSANLUIS[],6,FALSE)=0,"PRODUCTO SIN STOCK/UBICACIÓN",VLOOKUP(SALIDA[[#This Row],[CODIGO]],STOCKSANLUIS[],6,FALSE))</f>
        <v>#VALUE!</v>
      </c>
      <c r="F5693" t="e">
        <f>SALIDA[[#This Row],[CANTIDAD]]/SALIDA[[#This Row],[UND MEDIDA]]</f>
        <v>#VALUE!</v>
      </c>
      <c r="G5693" t="e">
        <f>VLOOKUP(SALIDA[[#This Row],[CODIGO]],FAMILIAS[],4,FALSE)</f>
        <v>#VALUE!</v>
      </c>
      <c r="H5693" s="10" t="e">
        <f>IF(VLOOKUP(SALIDA[[#This Row],[CODIGO]],STOCKSANLUIS[],7,FALSE)=0,"PRODUCTO SIN STOCK/UBICACIÓN",VLOOKUP(SALIDA[[#This Row],[CODIGO]],STOCKSANLUIS[],7,FALSE))</f>
        <v>#VALUE!</v>
      </c>
      <c r="I5693" s="10"/>
      <c r="J5693" t="e">
        <f>SALIDA[[#This Row],[CODIGO]]&amp;"       "&amp;SALIDA[[#This Row],[FAMILIA]]</f>
        <v>#VALUE!</v>
      </c>
      <c r="K5693" t="e">
        <f>VLOOKUP(SALIDA[[#This Row],[CODIGO]],STOCK_STARSOFT[],5,FALSE)</f>
        <v>#VALUE!</v>
      </c>
      <c r="L5693" t="e">
        <f>SALIDA[[#This Row],[CANTIDAD]]*SALIDA[[#This Row],[PRECIO UND]]</f>
        <v>#VALUE!</v>
      </c>
    </row>
    <row r="5694" spans="1:12" x14ac:dyDescent="0.25">
      <c r="A5694" s="6"/>
      <c r="B5694" s="100" t="e">
        <f>VLOOKUP(SALIDA[[#This Row],[CODIGO]],STOCKSANLUIS[],2,FALSE)</f>
        <v>#VALUE!</v>
      </c>
      <c r="E5694" t="e">
        <f>IF(VLOOKUP(SALIDA[[#This Row],[CODIGO]],STOCKSANLUIS[],6,FALSE)=0,"PRODUCTO SIN STOCK/UBICACIÓN",VLOOKUP(SALIDA[[#This Row],[CODIGO]],STOCKSANLUIS[],6,FALSE))</f>
        <v>#VALUE!</v>
      </c>
      <c r="F5694" t="e">
        <f>SALIDA[[#This Row],[CANTIDAD]]/SALIDA[[#This Row],[UND MEDIDA]]</f>
        <v>#VALUE!</v>
      </c>
      <c r="G5694" t="e">
        <f>VLOOKUP(SALIDA[[#This Row],[CODIGO]],FAMILIAS[],4,FALSE)</f>
        <v>#VALUE!</v>
      </c>
      <c r="H5694" s="10" t="e">
        <f>IF(VLOOKUP(SALIDA[[#This Row],[CODIGO]],STOCKSANLUIS[],7,FALSE)=0,"PRODUCTO SIN STOCK/UBICACIÓN",VLOOKUP(SALIDA[[#This Row],[CODIGO]],STOCKSANLUIS[],7,FALSE))</f>
        <v>#VALUE!</v>
      </c>
      <c r="I5694" s="10"/>
      <c r="J5694" t="e">
        <f>SALIDA[[#This Row],[CODIGO]]&amp;"       "&amp;SALIDA[[#This Row],[FAMILIA]]</f>
        <v>#VALUE!</v>
      </c>
      <c r="K5694" t="e">
        <f>VLOOKUP(SALIDA[[#This Row],[CODIGO]],STOCK_STARSOFT[],5,FALSE)</f>
        <v>#VALUE!</v>
      </c>
      <c r="L5694" t="e">
        <f>SALIDA[[#This Row],[CANTIDAD]]*SALIDA[[#This Row],[PRECIO UND]]</f>
        <v>#VALUE!</v>
      </c>
    </row>
    <row r="5695" spans="1:12" x14ac:dyDescent="0.25">
      <c r="A5695" s="6"/>
      <c r="B5695" s="100" t="e">
        <f>VLOOKUP(SALIDA[[#This Row],[CODIGO]],STOCKSANLUIS[],2,FALSE)</f>
        <v>#VALUE!</v>
      </c>
      <c r="E5695" t="e">
        <f>IF(VLOOKUP(SALIDA[[#This Row],[CODIGO]],STOCKSANLUIS[],6,FALSE)=0,"PRODUCTO SIN STOCK/UBICACIÓN",VLOOKUP(SALIDA[[#This Row],[CODIGO]],STOCKSANLUIS[],6,FALSE))</f>
        <v>#VALUE!</v>
      </c>
      <c r="F5695" t="e">
        <f>SALIDA[[#This Row],[CANTIDAD]]/SALIDA[[#This Row],[UND MEDIDA]]</f>
        <v>#VALUE!</v>
      </c>
      <c r="G5695" t="e">
        <f>VLOOKUP(SALIDA[[#This Row],[CODIGO]],FAMILIAS[],4,FALSE)</f>
        <v>#VALUE!</v>
      </c>
      <c r="H5695" s="10" t="e">
        <f>IF(VLOOKUP(SALIDA[[#This Row],[CODIGO]],STOCKSANLUIS[],7,FALSE)=0,"PRODUCTO SIN STOCK/UBICACIÓN",VLOOKUP(SALIDA[[#This Row],[CODIGO]],STOCKSANLUIS[],7,FALSE))</f>
        <v>#VALUE!</v>
      </c>
      <c r="I5695" s="10"/>
      <c r="J5695" t="e">
        <f>SALIDA[[#This Row],[CODIGO]]&amp;"       "&amp;SALIDA[[#This Row],[FAMILIA]]</f>
        <v>#VALUE!</v>
      </c>
      <c r="K5695" t="e">
        <f>VLOOKUP(SALIDA[[#This Row],[CODIGO]],STOCK_STARSOFT[],5,FALSE)</f>
        <v>#VALUE!</v>
      </c>
      <c r="L5695" t="e">
        <f>SALIDA[[#This Row],[CANTIDAD]]*SALIDA[[#This Row],[PRECIO UND]]</f>
        <v>#VALUE!</v>
      </c>
    </row>
    <row r="5696" spans="1:12" x14ac:dyDescent="0.25">
      <c r="A5696" s="6"/>
      <c r="B5696" s="100" t="e">
        <f>VLOOKUP(SALIDA[[#This Row],[CODIGO]],STOCKSANLUIS[],2,FALSE)</f>
        <v>#VALUE!</v>
      </c>
      <c r="E5696" t="e">
        <f>IF(VLOOKUP(SALIDA[[#This Row],[CODIGO]],STOCKSANLUIS[],6,FALSE)=0,"PRODUCTO SIN STOCK/UBICACIÓN",VLOOKUP(SALIDA[[#This Row],[CODIGO]],STOCKSANLUIS[],6,FALSE))</f>
        <v>#VALUE!</v>
      </c>
      <c r="F5696" t="e">
        <f>SALIDA[[#This Row],[CANTIDAD]]/SALIDA[[#This Row],[UND MEDIDA]]</f>
        <v>#VALUE!</v>
      </c>
      <c r="G5696" t="e">
        <f>VLOOKUP(SALIDA[[#This Row],[CODIGO]],FAMILIAS[],4,FALSE)</f>
        <v>#VALUE!</v>
      </c>
      <c r="H5696" s="10" t="e">
        <f>IF(VLOOKUP(SALIDA[[#This Row],[CODIGO]],STOCKSANLUIS[],7,FALSE)=0,"PRODUCTO SIN STOCK/UBICACIÓN",VLOOKUP(SALIDA[[#This Row],[CODIGO]],STOCKSANLUIS[],7,FALSE))</f>
        <v>#VALUE!</v>
      </c>
      <c r="I5696" s="10"/>
      <c r="J5696" t="e">
        <f>SALIDA[[#This Row],[CODIGO]]&amp;"       "&amp;SALIDA[[#This Row],[FAMILIA]]</f>
        <v>#VALUE!</v>
      </c>
      <c r="K5696" t="e">
        <f>VLOOKUP(SALIDA[[#This Row],[CODIGO]],STOCK_STARSOFT[],5,FALSE)</f>
        <v>#VALUE!</v>
      </c>
      <c r="L5696" t="e">
        <f>SALIDA[[#This Row],[CANTIDAD]]*SALIDA[[#This Row],[PRECIO UND]]</f>
        <v>#VALUE!</v>
      </c>
    </row>
    <row r="5697" spans="1:12" x14ac:dyDescent="0.25">
      <c r="A5697" s="6"/>
      <c r="B5697" s="100" t="e">
        <f>VLOOKUP(SALIDA[[#This Row],[CODIGO]],STOCKSANLUIS[],2,FALSE)</f>
        <v>#VALUE!</v>
      </c>
      <c r="E5697" t="e">
        <f>IF(VLOOKUP(SALIDA[[#This Row],[CODIGO]],STOCKSANLUIS[],6,FALSE)=0,"PRODUCTO SIN STOCK/UBICACIÓN",VLOOKUP(SALIDA[[#This Row],[CODIGO]],STOCKSANLUIS[],6,FALSE))</f>
        <v>#VALUE!</v>
      </c>
      <c r="F5697" t="e">
        <f>SALIDA[[#This Row],[CANTIDAD]]/SALIDA[[#This Row],[UND MEDIDA]]</f>
        <v>#VALUE!</v>
      </c>
      <c r="G5697" t="e">
        <f>VLOOKUP(SALIDA[[#This Row],[CODIGO]],FAMILIAS[],4,FALSE)</f>
        <v>#VALUE!</v>
      </c>
      <c r="H5697" s="10" t="e">
        <f>IF(VLOOKUP(SALIDA[[#This Row],[CODIGO]],STOCKSANLUIS[],7,FALSE)=0,"PRODUCTO SIN STOCK/UBICACIÓN",VLOOKUP(SALIDA[[#This Row],[CODIGO]],STOCKSANLUIS[],7,FALSE))</f>
        <v>#VALUE!</v>
      </c>
      <c r="I5697" s="10"/>
      <c r="J5697" t="e">
        <f>SALIDA[[#This Row],[CODIGO]]&amp;"       "&amp;SALIDA[[#This Row],[FAMILIA]]</f>
        <v>#VALUE!</v>
      </c>
      <c r="K5697" t="e">
        <f>VLOOKUP(SALIDA[[#This Row],[CODIGO]],STOCK_STARSOFT[],5,FALSE)</f>
        <v>#VALUE!</v>
      </c>
      <c r="L5697" t="e">
        <f>SALIDA[[#This Row],[CANTIDAD]]*SALIDA[[#This Row],[PRECIO UND]]</f>
        <v>#VALUE!</v>
      </c>
    </row>
    <row r="5698" spans="1:12" x14ac:dyDescent="0.25">
      <c r="A5698" s="6"/>
      <c r="B5698" s="100" t="e">
        <f>VLOOKUP(SALIDA[[#This Row],[CODIGO]],STOCKSANLUIS[],2,FALSE)</f>
        <v>#VALUE!</v>
      </c>
      <c r="E5698" t="e">
        <f>IF(VLOOKUP(SALIDA[[#This Row],[CODIGO]],STOCKSANLUIS[],6,FALSE)=0,"PRODUCTO SIN STOCK/UBICACIÓN",VLOOKUP(SALIDA[[#This Row],[CODIGO]],STOCKSANLUIS[],6,FALSE))</f>
        <v>#VALUE!</v>
      </c>
      <c r="F5698" t="e">
        <f>SALIDA[[#This Row],[CANTIDAD]]/SALIDA[[#This Row],[UND MEDIDA]]</f>
        <v>#VALUE!</v>
      </c>
      <c r="G5698" t="e">
        <f>VLOOKUP(SALIDA[[#This Row],[CODIGO]],FAMILIAS[],4,FALSE)</f>
        <v>#VALUE!</v>
      </c>
      <c r="H5698" s="10" t="e">
        <f>IF(VLOOKUP(SALIDA[[#This Row],[CODIGO]],STOCKSANLUIS[],7,FALSE)=0,"PRODUCTO SIN STOCK/UBICACIÓN",VLOOKUP(SALIDA[[#This Row],[CODIGO]],STOCKSANLUIS[],7,FALSE))</f>
        <v>#VALUE!</v>
      </c>
      <c r="I5698" s="10"/>
      <c r="J5698" t="e">
        <f>SALIDA[[#This Row],[CODIGO]]&amp;"       "&amp;SALIDA[[#This Row],[FAMILIA]]</f>
        <v>#VALUE!</v>
      </c>
      <c r="K5698" t="e">
        <f>VLOOKUP(SALIDA[[#This Row],[CODIGO]],STOCK_STARSOFT[],5,FALSE)</f>
        <v>#VALUE!</v>
      </c>
      <c r="L5698" t="e">
        <f>SALIDA[[#This Row],[CANTIDAD]]*SALIDA[[#This Row],[PRECIO UND]]</f>
        <v>#VALUE!</v>
      </c>
    </row>
    <row r="5699" spans="1:12" x14ac:dyDescent="0.25">
      <c r="A5699" s="6"/>
      <c r="B5699" s="100" t="e">
        <f>VLOOKUP(SALIDA[[#This Row],[CODIGO]],STOCKSANLUIS[],2,FALSE)</f>
        <v>#VALUE!</v>
      </c>
      <c r="E5699" t="e">
        <f>IF(VLOOKUP(SALIDA[[#This Row],[CODIGO]],STOCKSANLUIS[],6,FALSE)=0,"PRODUCTO SIN STOCK/UBICACIÓN",VLOOKUP(SALIDA[[#This Row],[CODIGO]],STOCKSANLUIS[],6,FALSE))</f>
        <v>#VALUE!</v>
      </c>
      <c r="F5699" t="e">
        <f>SALIDA[[#This Row],[CANTIDAD]]/SALIDA[[#This Row],[UND MEDIDA]]</f>
        <v>#VALUE!</v>
      </c>
      <c r="G5699" t="e">
        <f>VLOOKUP(SALIDA[[#This Row],[CODIGO]],FAMILIAS[],4,FALSE)</f>
        <v>#VALUE!</v>
      </c>
      <c r="H5699" s="10" t="e">
        <f>IF(VLOOKUP(SALIDA[[#This Row],[CODIGO]],STOCKSANLUIS[],7,FALSE)=0,"PRODUCTO SIN STOCK/UBICACIÓN",VLOOKUP(SALIDA[[#This Row],[CODIGO]],STOCKSANLUIS[],7,FALSE))</f>
        <v>#VALUE!</v>
      </c>
      <c r="I5699" s="10"/>
      <c r="J5699" t="e">
        <f>SALIDA[[#This Row],[CODIGO]]&amp;"       "&amp;SALIDA[[#This Row],[FAMILIA]]</f>
        <v>#VALUE!</v>
      </c>
      <c r="K5699" t="e">
        <f>VLOOKUP(SALIDA[[#This Row],[CODIGO]],STOCK_STARSOFT[],5,FALSE)</f>
        <v>#VALUE!</v>
      </c>
      <c r="L5699" t="e">
        <f>SALIDA[[#This Row],[CANTIDAD]]*SALIDA[[#This Row],[PRECIO UND]]</f>
        <v>#VALUE!</v>
      </c>
    </row>
    <row r="5700" spans="1:12" x14ac:dyDescent="0.25">
      <c r="A5700" s="6"/>
      <c r="B5700" s="100" t="e">
        <f>VLOOKUP(SALIDA[[#This Row],[CODIGO]],STOCKSANLUIS[],2,FALSE)</f>
        <v>#VALUE!</v>
      </c>
      <c r="E5700" t="e">
        <f>IF(VLOOKUP(SALIDA[[#This Row],[CODIGO]],STOCKSANLUIS[],6,FALSE)=0,"PRODUCTO SIN STOCK/UBICACIÓN",VLOOKUP(SALIDA[[#This Row],[CODIGO]],STOCKSANLUIS[],6,FALSE))</f>
        <v>#VALUE!</v>
      </c>
      <c r="F5700" t="e">
        <f>SALIDA[[#This Row],[CANTIDAD]]/SALIDA[[#This Row],[UND MEDIDA]]</f>
        <v>#VALUE!</v>
      </c>
      <c r="G5700" t="e">
        <f>VLOOKUP(SALIDA[[#This Row],[CODIGO]],FAMILIAS[],4,FALSE)</f>
        <v>#VALUE!</v>
      </c>
      <c r="H5700" s="10" t="e">
        <f>IF(VLOOKUP(SALIDA[[#This Row],[CODIGO]],STOCKSANLUIS[],7,FALSE)=0,"PRODUCTO SIN STOCK/UBICACIÓN",VLOOKUP(SALIDA[[#This Row],[CODIGO]],STOCKSANLUIS[],7,FALSE))</f>
        <v>#VALUE!</v>
      </c>
      <c r="I5700" s="10"/>
      <c r="J5700" t="e">
        <f>SALIDA[[#This Row],[CODIGO]]&amp;"       "&amp;SALIDA[[#This Row],[FAMILIA]]</f>
        <v>#VALUE!</v>
      </c>
      <c r="K5700" t="e">
        <f>VLOOKUP(SALIDA[[#This Row],[CODIGO]],STOCK_STARSOFT[],5,FALSE)</f>
        <v>#VALUE!</v>
      </c>
      <c r="L5700" t="e">
        <f>SALIDA[[#This Row],[CANTIDAD]]*SALIDA[[#This Row],[PRECIO UND]]</f>
        <v>#VALUE!</v>
      </c>
    </row>
    <row r="5701" spans="1:12" x14ac:dyDescent="0.25">
      <c r="A5701" s="6"/>
      <c r="B5701" s="100" t="e">
        <f>VLOOKUP(SALIDA[[#This Row],[CODIGO]],STOCKSANLUIS[],2,FALSE)</f>
        <v>#VALUE!</v>
      </c>
      <c r="E5701" t="e">
        <f>IF(VLOOKUP(SALIDA[[#This Row],[CODIGO]],STOCKSANLUIS[],6,FALSE)=0,"PRODUCTO SIN STOCK/UBICACIÓN",VLOOKUP(SALIDA[[#This Row],[CODIGO]],STOCKSANLUIS[],6,FALSE))</f>
        <v>#VALUE!</v>
      </c>
      <c r="F5701" t="e">
        <f>SALIDA[[#This Row],[CANTIDAD]]/SALIDA[[#This Row],[UND MEDIDA]]</f>
        <v>#VALUE!</v>
      </c>
      <c r="G5701" t="e">
        <f>VLOOKUP(SALIDA[[#This Row],[CODIGO]],FAMILIAS[],4,FALSE)</f>
        <v>#VALUE!</v>
      </c>
      <c r="H5701" s="10" t="e">
        <f>IF(VLOOKUP(SALIDA[[#This Row],[CODIGO]],STOCKSANLUIS[],7,FALSE)=0,"PRODUCTO SIN STOCK/UBICACIÓN",VLOOKUP(SALIDA[[#This Row],[CODIGO]],STOCKSANLUIS[],7,FALSE))</f>
        <v>#VALUE!</v>
      </c>
      <c r="I5701" s="10"/>
      <c r="J5701" t="e">
        <f>SALIDA[[#This Row],[CODIGO]]&amp;"       "&amp;SALIDA[[#This Row],[FAMILIA]]</f>
        <v>#VALUE!</v>
      </c>
      <c r="K5701" t="e">
        <f>VLOOKUP(SALIDA[[#This Row],[CODIGO]],STOCK_STARSOFT[],5,FALSE)</f>
        <v>#VALUE!</v>
      </c>
      <c r="L5701" t="e">
        <f>SALIDA[[#This Row],[CANTIDAD]]*SALIDA[[#This Row],[PRECIO UND]]</f>
        <v>#VALUE!</v>
      </c>
    </row>
    <row r="5702" spans="1:12" x14ac:dyDescent="0.25">
      <c r="A5702" s="6"/>
      <c r="B5702" s="100" t="e">
        <f>VLOOKUP(SALIDA[[#This Row],[CODIGO]],STOCKSANLUIS[],2,FALSE)</f>
        <v>#VALUE!</v>
      </c>
      <c r="E5702" t="e">
        <f>IF(VLOOKUP(SALIDA[[#This Row],[CODIGO]],STOCKSANLUIS[],6,FALSE)=0,"PRODUCTO SIN STOCK/UBICACIÓN",VLOOKUP(SALIDA[[#This Row],[CODIGO]],STOCKSANLUIS[],6,FALSE))</f>
        <v>#VALUE!</v>
      </c>
      <c r="F5702" t="e">
        <f>SALIDA[[#This Row],[CANTIDAD]]/SALIDA[[#This Row],[UND MEDIDA]]</f>
        <v>#VALUE!</v>
      </c>
      <c r="G5702" t="e">
        <f>VLOOKUP(SALIDA[[#This Row],[CODIGO]],FAMILIAS[],4,FALSE)</f>
        <v>#VALUE!</v>
      </c>
      <c r="H5702" s="10" t="e">
        <f>IF(VLOOKUP(SALIDA[[#This Row],[CODIGO]],STOCKSANLUIS[],7,FALSE)=0,"PRODUCTO SIN STOCK/UBICACIÓN",VLOOKUP(SALIDA[[#This Row],[CODIGO]],STOCKSANLUIS[],7,FALSE))</f>
        <v>#VALUE!</v>
      </c>
      <c r="I5702" s="10"/>
      <c r="J5702" t="e">
        <f>SALIDA[[#This Row],[CODIGO]]&amp;"       "&amp;SALIDA[[#This Row],[FAMILIA]]</f>
        <v>#VALUE!</v>
      </c>
      <c r="K5702" t="e">
        <f>VLOOKUP(SALIDA[[#This Row],[CODIGO]],STOCK_STARSOFT[],5,FALSE)</f>
        <v>#VALUE!</v>
      </c>
      <c r="L5702" t="e">
        <f>SALIDA[[#This Row],[CANTIDAD]]*SALIDA[[#This Row],[PRECIO UND]]</f>
        <v>#VALUE!</v>
      </c>
    </row>
    <row r="5703" spans="1:12" x14ac:dyDescent="0.25">
      <c r="A5703" s="6"/>
      <c r="B5703" s="100" t="e">
        <f>VLOOKUP(SALIDA[[#This Row],[CODIGO]],STOCKSANLUIS[],2,FALSE)</f>
        <v>#VALUE!</v>
      </c>
      <c r="E5703" t="e">
        <f>IF(VLOOKUP(SALIDA[[#This Row],[CODIGO]],STOCKSANLUIS[],6,FALSE)=0,"PRODUCTO SIN STOCK/UBICACIÓN",VLOOKUP(SALIDA[[#This Row],[CODIGO]],STOCKSANLUIS[],6,FALSE))</f>
        <v>#VALUE!</v>
      </c>
      <c r="F5703" t="e">
        <f>SALIDA[[#This Row],[CANTIDAD]]/SALIDA[[#This Row],[UND MEDIDA]]</f>
        <v>#VALUE!</v>
      </c>
      <c r="G5703" t="e">
        <f>VLOOKUP(SALIDA[[#This Row],[CODIGO]],FAMILIAS[],4,FALSE)</f>
        <v>#VALUE!</v>
      </c>
      <c r="H5703" s="10" t="e">
        <f>IF(VLOOKUP(SALIDA[[#This Row],[CODIGO]],STOCKSANLUIS[],7,FALSE)=0,"PRODUCTO SIN STOCK/UBICACIÓN",VLOOKUP(SALIDA[[#This Row],[CODIGO]],STOCKSANLUIS[],7,FALSE))</f>
        <v>#VALUE!</v>
      </c>
      <c r="I5703" s="10"/>
      <c r="J5703" t="e">
        <f>SALIDA[[#This Row],[CODIGO]]&amp;"       "&amp;SALIDA[[#This Row],[FAMILIA]]</f>
        <v>#VALUE!</v>
      </c>
      <c r="K5703" t="e">
        <f>VLOOKUP(SALIDA[[#This Row],[CODIGO]],STOCK_STARSOFT[],5,FALSE)</f>
        <v>#VALUE!</v>
      </c>
      <c r="L5703" t="e">
        <f>SALIDA[[#This Row],[CANTIDAD]]*SALIDA[[#This Row],[PRECIO UND]]</f>
        <v>#VALUE!</v>
      </c>
    </row>
    <row r="5704" spans="1:12" x14ac:dyDescent="0.25">
      <c r="A5704" s="6"/>
      <c r="B5704" s="100" t="e">
        <f>VLOOKUP(SALIDA[[#This Row],[CODIGO]],STOCKSANLUIS[],2,FALSE)</f>
        <v>#VALUE!</v>
      </c>
      <c r="E5704" t="e">
        <f>IF(VLOOKUP(SALIDA[[#This Row],[CODIGO]],STOCKSANLUIS[],6,FALSE)=0,"PRODUCTO SIN STOCK/UBICACIÓN",VLOOKUP(SALIDA[[#This Row],[CODIGO]],STOCKSANLUIS[],6,FALSE))</f>
        <v>#VALUE!</v>
      </c>
      <c r="F5704" t="e">
        <f>SALIDA[[#This Row],[CANTIDAD]]/SALIDA[[#This Row],[UND MEDIDA]]</f>
        <v>#VALUE!</v>
      </c>
      <c r="G5704" t="e">
        <f>VLOOKUP(SALIDA[[#This Row],[CODIGO]],FAMILIAS[],4,FALSE)</f>
        <v>#VALUE!</v>
      </c>
      <c r="H5704" s="10" t="e">
        <f>IF(VLOOKUP(SALIDA[[#This Row],[CODIGO]],STOCKSANLUIS[],7,FALSE)=0,"PRODUCTO SIN STOCK/UBICACIÓN",VLOOKUP(SALIDA[[#This Row],[CODIGO]],STOCKSANLUIS[],7,FALSE))</f>
        <v>#VALUE!</v>
      </c>
      <c r="I5704" s="10"/>
      <c r="J5704" t="e">
        <f>SALIDA[[#This Row],[CODIGO]]&amp;"       "&amp;SALIDA[[#This Row],[FAMILIA]]</f>
        <v>#VALUE!</v>
      </c>
      <c r="K5704" t="e">
        <f>VLOOKUP(SALIDA[[#This Row],[CODIGO]],STOCK_STARSOFT[],5,FALSE)</f>
        <v>#VALUE!</v>
      </c>
      <c r="L5704" t="e">
        <f>SALIDA[[#This Row],[CANTIDAD]]*SALIDA[[#This Row],[PRECIO UND]]</f>
        <v>#VALUE!</v>
      </c>
    </row>
    <row r="5705" spans="1:12" x14ac:dyDescent="0.25">
      <c r="A5705" s="6"/>
      <c r="B5705" s="100" t="e">
        <f>VLOOKUP(SALIDA[[#This Row],[CODIGO]],STOCKSANLUIS[],2,FALSE)</f>
        <v>#VALUE!</v>
      </c>
      <c r="E5705" t="e">
        <f>IF(VLOOKUP(SALIDA[[#This Row],[CODIGO]],STOCKSANLUIS[],6,FALSE)=0,"PRODUCTO SIN STOCK/UBICACIÓN",VLOOKUP(SALIDA[[#This Row],[CODIGO]],STOCKSANLUIS[],6,FALSE))</f>
        <v>#VALUE!</v>
      </c>
      <c r="F5705" t="e">
        <f>SALIDA[[#This Row],[CANTIDAD]]/SALIDA[[#This Row],[UND MEDIDA]]</f>
        <v>#VALUE!</v>
      </c>
      <c r="G5705" t="e">
        <f>VLOOKUP(SALIDA[[#This Row],[CODIGO]],FAMILIAS[],4,FALSE)</f>
        <v>#VALUE!</v>
      </c>
      <c r="H5705" s="10" t="e">
        <f>IF(VLOOKUP(SALIDA[[#This Row],[CODIGO]],STOCKSANLUIS[],7,FALSE)=0,"PRODUCTO SIN STOCK/UBICACIÓN",VLOOKUP(SALIDA[[#This Row],[CODIGO]],STOCKSANLUIS[],7,FALSE))</f>
        <v>#VALUE!</v>
      </c>
      <c r="I5705" s="10"/>
      <c r="J5705" t="e">
        <f>SALIDA[[#This Row],[CODIGO]]&amp;"       "&amp;SALIDA[[#This Row],[FAMILIA]]</f>
        <v>#VALUE!</v>
      </c>
      <c r="K5705" t="e">
        <f>VLOOKUP(SALIDA[[#This Row],[CODIGO]],STOCK_STARSOFT[],5,FALSE)</f>
        <v>#VALUE!</v>
      </c>
      <c r="L5705" t="e">
        <f>SALIDA[[#This Row],[CANTIDAD]]*SALIDA[[#This Row],[PRECIO UND]]</f>
        <v>#VALUE!</v>
      </c>
    </row>
    <row r="5706" spans="1:12" x14ac:dyDescent="0.25">
      <c r="A5706" s="6"/>
      <c r="B5706" s="100" t="e">
        <f>VLOOKUP(SALIDA[[#This Row],[CODIGO]],STOCKSANLUIS[],2,FALSE)</f>
        <v>#VALUE!</v>
      </c>
      <c r="E5706" t="e">
        <f>IF(VLOOKUP(SALIDA[[#This Row],[CODIGO]],STOCKSANLUIS[],6,FALSE)=0,"PRODUCTO SIN STOCK/UBICACIÓN",VLOOKUP(SALIDA[[#This Row],[CODIGO]],STOCKSANLUIS[],6,FALSE))</f>
        <v>#VALUE!</v>
      </c>
      <c r="F5706" t="e">
        <f>SALIDA[[#This Row],[CANTIDAD]]/SALIDA[[#This Row],[UND MEDIDA]]</f>
        <v>#VALUE!</v>
      </c>
      <c r="G5706" t="e">
        <f>VLOOKUP(SALIDA[[#This Row],[CODIGO]],FAMILIAS[],4,FALSE)</f>
        <v>#VALUE!</v>
      </c>
      <c r="H5706" s="10" t="e">
        <f>IF(VLOOKUP(SALIDA[[#This Row],[CODIGO]],STOCKSANLUIS[],7,FALSE)=0,"PRODUCTO SIN STOCK/UBICACIÓN",VLOOKUP(SALIDA[[#This Row],[CODIGO]],STOCKSANLUIS[],7,FALSE))</f>
        <v>#VALUE!</v>
      </c>
      <c r="I5706" s="10"/>
      <c r="J5706" t="e">
        <f>SALIDA[[#This Row],[CODIGO]]&amp;"       "&amp;SALIDA[[#This Row],[FAMILIA]]</f>
        <v>#VALUE!</v>
      </c>
      <c r="K5706" t="e">
        <f>VLOOKUP(SALIDA[[#This Row],[CODIGO]],STOCK_STARSOFT[],5,FALSE)</f>
        <v>#VALUE!</v>
      </c>
      <c r="L5706" t="e">
        <f>SALIDA[[#This Row],[CANTIDAD]]*SALIDA[[#This Row],[PRECIO UND]]</f>
        <v>#VALUE!</v>
      </c>
    </row>
    <row r="5707" spans="1:12" x14ac:dyDescent="0.25">
      <c r="A5707" s="6"/>
      <c r="B5707" s="100" t="e">
        <f>VLOOKUP(SALIDA[[#This Row],[CODIGO]],STOCKSANLUIS[],2,FALSE)</f>
        <v>#VALUE!</v>
      </c>
      <c r="E5707" t="e">
        <f>IF(VLOOKUP(SALIDA[[#This Row],[CODIGO]],STOCKSANLUIS[],6,FALSE)=0,"PRODUCTO SIN STOCK/UBICACIÓN",VLOOKUP(SALIDA[[#This Row],[CODIGO]],STOCKSANLUIS[],6,FALSE))</f>
        <v>#VALUE!</v>
      </c>
      <c r="F5707" t="e">
        <f>SALIDA[[#This Row],[CANTIDAD]]/SALIDA[[#This Row],[UND MEDIDA]]</f>
        <v>#VALUE!</v>
      </c>
      <c r="G5707" t="e">
        <f>VLOOKUP(SALIDA[[#This Row],[CODIGO]],FAMILIAS[],4,FALSE)</f>
        <v>#VALUE!</v>
      </c>
      <c r="H5707" s="10" t="e">
        <f>IF(VLOOKUP(SALIDA[[#This Row],[CODIGO]],STOCKSANLUIS[],7,FALSE)=0,"PRODUCTO SIN STOCK/UBICACIÓN",VLOOKUP(SALIDA[[#This Row],[CODIGO]],STOCKSANLUIS[],7,FALSE))</f>
        <v>#VALUE!</v>
      </c>
      <c r="I5707" s="10"/>
      <c r="J5707" t="e">
        <f>SALIDA[[#This Row],[CODIGO]]&amp;"       "&amp;SALIDA[[#This Row],[FAMILIA]]</f>
        <v>#VALUE!</v>
      </c>
      <c r="K5707" t="e">
        <f>VLOOKUP(SALIDA[[#This Row],[CODIGO]],STOCK_STARSOFT[],5,FALSE)</f>
        <v>#VALUE!</v>
      </c>
      <c r="L5707" t="e">
        <f>SALIDA[[#This Row],[CANTIDAD]]*SALIDA[[#This Row],[PRECIO UND]]</f>
        <v>#VALUE!</v>
      </c>
    </row>
    <row r="5708" spans="1:12" x14ac:dyDescent="0.25">
      <c r="A5708" s="6"/>
      <c r="B5708" s="100" t="e">
        <f>VLOOKUP(SALIDA[[#This Row],[CODIGO]],STOCKSANLUIS[],2,FALSE)</f>
        <v>#VALUE!</v>
      </c>
      <c r="E5708" t="e">
        <f>IF(VLOOKUP(SALIDA[[#This Row],[CODIGO]],STOCKSANLUIS[],6,FALSE)=0,"PRODUCTO SIN STOCK/UBICACIÓN",VLOOKUP(SALIDA[[#This Row],[CODIGO]],STOCKSANLUIS[],6,FALSE))</f>
        <v>#VALUE!</v>
      </c>
      <c r="F5708" t="e">
        <f>SALIDA[[#This Row],[CANTIDAD]]/SALIDA[[#This Row],[UND MEDIDA]]</f>
        <v>#VALUE!</v>
      </c>
      <c r="G5708" t="e">
        <f>VLOOKUP(SALIDA[[#This Row],[CODIGO]],FAMILIAS[],4,FALSE)</f>
        <v>#VALUE!</v>
      </c>
      <c r="H5708" s="10" t="e">
        <f>IF(VLOOKUP(SALIDA[[#This Row],[CODIGO]],STOCKSANLUIS[],7,FALSE)=0,"PRODUCTO SIN STOCK/UBICACIÓN",VLOOKUP(SALIDA[[#This Row],[CODIGO]],STOCKSANLUIS[],7,FALSE))</f>
        <v>#VALUE!</v>
      </c>
      <c r="I5708" s="10"/>
      <c r="J5708" t="e">
        <f>SALIDA[[#This Row],[CODIGO]]&amp;"       "&amp;SALIDA[[#This Row],[FAMILIA]]</f>
        <v>#VALUE!</v>
      </c>
      <c r="K5708" t="e">
        <f>VLOOKUP(SALIDA[[#This Row],[CODIGO]],STOCK_STARSOFT[],5,FALSE)</f>
        <v>#VALUE!</v>
      </c>
      <c r="L5708" t="e">
        <f>SALIDA[[#This Row],[CANTIDAD]]*SALIDA[[#This Row],[PRECIO UND]]</f>
        <v>#VALUE!</v>
      </c>
    </row>
    <row r="5709" spans="1:12" x14ac:dyDescent="0.25">
      <c r="A5709" s="6"/>
      <c r="B5709" s="100" t="e">
        <f>VLOOKUP(SALIDA[[#This Row],[CODIGO]],STOCKSANLUIS[],2,FALSE)</f>
        <v>#VALUE!</v>
      </c>
      <c r="E5709" t="e">
        <f>IF(VLOOKUP(SALIDA[[#This Row],[CODIGO]],STOCKSANLUIS[],6,FALSE)=0,"PRODUCTO SIN STOCK/UBICACIÓN",VLOOKUP(SALIDA[[#This Row],[CODIGO]],STOCKSANLUIS[],6,FALSE))</f>
        <v>#VALUE!</v>
      </c>
      <c r="F5709" t="e">
        <f>SALIDA[[#This Row],[CANTIDAD]]/SALIDA[[#This Row],[UND MEDIDA]]</f>
        <v>#VALUE!</v>
      </c>
      <c r="G5709" t="e">
        <f>VLOOKUP(SALIDA[[#This Row],[CODIGO]],FAMILIAS[],4,FALSE)</f>
        <v>#VALUE!</v>
      </c>
      <c r="H5709" s="10" t="e">
        <f>IF(VLOOKUP(SALIDA[[#This Row],[CODIGO]],STOCKSANLUIS[],7,FALSE)=0,"PRODUCTO SIN STOCK/UBICACIÓN",VLOOKUP(SALIDA[[#This Row],[CODIGO]],STOCKSANLUIS[],7,FALSE))</f>
        <v>#VALUE!</v>
      </c>
      <c r="I5709" s="10"/>
      <c r="J5709" t="e">
        <f>SALIDA[[#This Row],[CODIGO]]&amp;"       "&amp;SALIDA[[#This Row],[FAMILIA]]</f>
        <v>#VALUE!</v>
      </c>
      <c r="K5709" t="e">
        <f>VLOOKUP(SALIDA[[#This Row],[CODIGO]],STOCK_STARSOFT[],5,FALSE)</f>
        <v>#VALUE!</v>
      </c>
      <c r="L5709" t="e">
        <f>SALIDA[[#This Row],[CANTIDAD]]*SALIDA[[#This Row],[PRECIO UND]]</f>
        <v>#VALUE!</v>
      </c>
    </row>
    <row r="5710" spans="1:12" x14ac:dyDescent="0.25">
      <c r="A5710" s="6"/>
      <c r="B5710" s="100" t="e">
        <f>VLOOKUP(SALIDA[[#This Row],[CODIGO]],STOCKSANLUIS[],2,FALSE)</f>
        <v>#VALUE!</v>
      </c>
      <c r="E5710" t="e">
        <f>IF(VLOOKUP(SALIDA[[#This Row],[CODIGO]],STOCKSANLUIS[],6,FALSE)=0,"PRODUCTO SIN STOCK/UBICACIÓN",VLOOKUP(SALIDA[[#This Row],[CODIGO]],STOCKSANLUIS[],6,FALSE))</f>
        <v>#VALUE!</v>
      </c>
      <c r="F5710" t="e">
        <f>SALIDA[[#This Row],[CANTIDAD]]/SALIDA[[#This Row],[UND MEDIDA]]</f>
        <v>#VALUE!</v>
      </c>
      <c r="G5710" t="e">
        <f>VLOOKUP(SALIDA[[#This Row],[CODIGO]],FAMILIAS[],4,FALSE)</f>
        <v>#VALUE!</v>
      </c>
      <c r="H5710" s="10" t="e">
        <f>IF(VLOOKUP(SALIDA[[#This Row],[CODIGO]],STOCKSANLUIS[],7,FALSE)=0,"PRODUCTO SIN STOCK/UBICACIÓN",VLOOKUP(SALIDA[[#This Row],[CODIGO]],STOCKSANLUIS[],7,FALSE))</f>
        <v>#VALUE!</v>
      </c>
      <c r="I5710" s="10"/>
      <c r="J5710" t="e">
        <f>SALIDA[[#This Row],[CODIGO]]&amp;"       "&amp;SALIDA[[#This Row],[FAMILIA]]</f>
        <v>#VALUE!</v>
      </c>
      <c r="K5710" t="e">
        <f>VLOOKUP(SALIDA[[#This Row],[CODIGO]],STOCK_STARSOFT[],5,FALSE)</f>
        <v>#VALUE!</v>
      </c>
      <c r="L5710" t="e">
        <f>SALIDA[[#This Row],[CANTIDAD]]*SALIDA[[#This Row],[PRECIO UND]]</f>
        <v>#VALUE!</v>
      </c>
    </row>
    <row r="5711" spans="1:12" x14ac:dyDescent="0.25">
      <c r="A5711" s="6"/>
      <c r="B5711" s="100" t="e">
        <f>VLOOKUP(SALIDA[[#This Row],[CODIGO]],STOCKSANLUIS[],2,FALSE)</f>
        <v>#VALUE!</v>
      </c>
      <c r="E5711" t="e">
        <f>IF(VLOOKUP(SALIDA[[#This Row],[CODIGO]],STOCKSANLUIS[],6,FALSE)=0,"PRODUCTO SIN STOCK/UBICACIÓN",VLOOKUP(SALIDA[[#This Row],[CODIGO]],STOCKSANLUIS[],6,FALSE))</f>
        <v>#VALUE!</v>
      </c>
      <c r="F5711" t="e">
        <f>SALIDA[[#This Row],[CANTIDAD]]/SALIDA[[#This Row],[UND MEDIDA]]</f>
        <v>#VALUE!</v>
      </c>
      <c r="G5711" t="e">
        <f>VLOOKUP(SALIDA[[#This Row],[CODIGO]],FAMILIAS[],4,FALSE)</f>
        <v>#VALUE!</v>
      </c>
      <c r="H5711" s="10" t="e">
        <f>IF(VLOOKUP(SALIDA[[#This Row],[CODIGO]],STOCKSANLUIS[],7,FALSE)=0,"PRODUCTO SIN STOCK/UBICACIÓN",VLOOKUP(SALIDA[[#This Row],[CODIGO]],STOCKSANLUIS[],7,FALSE))</f>
        <v>#VALUE!</v>
      </c>
      <c r="I5711" s="10"/>
      <c r="J5711" t="e">
        <f>SALIDA[[#This Row],[CODIGO]]&amp;"       "&amp;SALIDA[[#This Row],[FAMILIA]]</f>
        <v>#VALUE!</v>
      </c>
      <c r="K5711" t="e">
        <f>VLOOKUP(SALIDA[[#This Row],[CODIGO]],STOCK_STARSOFT[],5,FALSE)</f>
        <v>#VALUE!</v>
      </c>
      <c r="L5711" t="e">
        <f>SALIDA[[#This Row],[CANTIDAD]]*SALIDA[[#This Row],[PRECIO UND]]</f>
        <v>#VALUE!</v>
      </c>
    </row>
    <row r="5712" spans="1:12" x14ac:dyDescent="0.25">
      <c r="A5712" s="6"/>
      <c r="B5712" s="100" t="e">
        <f>VLOOKUP(SALIDA[[#This Row],[CODIGO]],STOCKSANLUIS[],2,FALSE)</f>
        <v>#VALUE!</v>
      </c>
      <c r="E5712" t="e">
        <f>IF(VLOOKUP(SALIDA[[#This Row],[CODIGO]],STOCKSANLUIS[],6,FALSE)=0,"PRODUCTO SIN STOCK/UBICACIÓN",VLOOKUP(SALIDA[[#This Row],[CODIGO]],STOCKSANLUIS[],6,FALSE))</f>
        <v>#VALUE!</v>
      </c>
      <c r="F5712" t="e">
        <f>SALIDA[[#This Row],[CANTIDAD]]/SALIDA[[#This Row],[UND MEDIDA]]</f>
        <v>#VALUE!</v>
      </c>
      <c r="G5712" t="e">
        <f>VLOOKUP(SALIDA[[#This Row],[CODIGO]],FAMILIAS[],4,FALSE)</f>
        <v>#VALUE!</v>
      </c>
      <c r="H5712" s="10" t="e">
        <f>IF(VLOOKUP(SALIDA[[#This Row],[CODIGO]],STOCKSANLUIS[],7,FALSE)=0,"PRODUCTO SIN STOCK/UBICACIÓN",VLOOKUP(SALIDA[[#This Row],[CODIGO]],STOCKSANLUIS[],7,FALSE))</f>
        <v>#VALUE!</v>
      </c>
      <c r="I5712" s="10"/>
      <c r="J5712" t="e">
        <f>SALIDA[[#This Row],[CODIGO]]&amp;"       "&amp;SALIDA[[#This Row],[FAMILIA]]</f>
        <v>#VALUE!</v>
      </c>
      <c r="K5712" t="e">
        <f>VLOOKUP(SALIDA[[#This Row],[CODIGO]],STOCK_STARSOFT[],5,FALSE)</f>
        <v>#VALUE!</v>
      </c>
      <c r="L5712" t="e">
        <f>SALIDA[[#This Row],[CANTIDAD]]*SALIDA[[#This Row],[PRECIO UND]]</f>
        <v>#VALUE!</v>
      </c>
    </row>
    <row r="5713" spans="1:12" x14ac:dyDescent="0.25">
      <c r="A5713" s="6"/>
      <c r="B5713" s="100" t="e">
        <f>VLOOKUP(SALIDA[[#This Row],[CODIGO]],STOCKSANLUIS[],2,FALSE)</f>
        <v>#VALUE!</v>
      </c>
      <c r="E5713" t="e">
        <f>IF(VLOOKUP(SALIDA[[#This Row],[CODIGO]],STOCKSANLUIS[],6,FALSE)=0,"PRODUCTO SIN STOCK/UBICACIÓN",VLOOKUP(SALIDA[[#This Row],[CODIGO]],STOCKSANLUIS[],6,FALSE))</f>
        <v>#VALUE!</v>
      </c>
      <c r="F5713" t="e">
        <f>SALIDA[[#This Row],[CANTIDAD]]/SALIDA[[#This Row],[UND MEDIDA]]</f>
        <v>#VALUE!</v>
      </c>
      <c r="G5713" t="e">
        <f>VLOOKUP(SALIDA[[#This Row],[CODIGO]],FAMILIAS[],4,FALSE)</f>
        <v>#VALUE!</v>
      </c>
      <c r="H5713" s="10" t="e">
        <f>IF(VLOOKUP(SALIDA[[#This Row],[CODIGO]],STOCKSANLUIS[],7,FALSE)=0,"PRODUCTO SIN STOCK/UBICACIÓN",VLOOKUP(SALIDA[[#This Row],[CODIGO]],STOCKSANLUIS[],7,FALSE))</f>
        <v>#VALUE!</v>
      </c>
      <c r="I5713" s="10"/>
      <c r="J5713" t="e">
        <f>SALIDA[[#This Row],[CODIGO]]&amp;"       "&amp;SALIDA[[#This Row],[FAMILIA]]</f>
        <v>#VALUE!</v>
      </c>
      <c r="K5713" t="e">
        <f>VLOOKUP(SALIDA[[#This Row],[CODIGO]],STOCK_STARSOFT[],5,FALSE)</f>
        <v>#VALUE!</v>
      </c>
      <c r="L5713" t="e">
        <f>SALIDA[[#This Row],[CANTIDAD]]*SALIDA[[#This Row],[PRECIO UND]]</f>
        <v>#VALUE!</v>
      </c>
    </row>
    <row r="5714" spans="1:12" x14ac:dyDescent="0.25">
      <c r="A5714" s="6"/>
      <c r="B5714" s="100" t="e">
        <f>VLOOKUP(SALIDA[[#This Row],[CODIGO]],STOCKSANLUIS[],2,FALSE)</f>
        <v>#VALUE!</v>
      </c>
      <c r="E5714" t="e">
        <f>IF(VLOOKUP(SALIDA[[#This Row],[CODIGO]],STOCKSANLUIS[],6,FALSE)=0,"PRODUCTO SIN STOCK/UBICACIÓN",VLOOKUP(SALIDA[[#This Row],[CODIGO]],STOCKSANLUIS[],6,FALSE))</f>
        <v>#VALUE!</v>
      </c>
      <c r="F5714" t="e">
        <f>SALIDA[[#This Row],[CANTIDAD]]/SALIDA[[#This Row],[UND MEDIDA]]</f>
        <v>#VALUE!</v>
      </c>
      <c r="G5714" t="e">
        <f>VLOOKUP(SALIDA[[#This Row],[CODIGO]],FAMILIAS[],4,FALSE)</f>
        <v>#VALUE!</v>
      </c>
      <c r="H5714" s="10" t="e">
        <f>IF(VLOOKUP(SALIDA[[#This Row],[CODIGO]],STOCKSANLUIS[],7,FALSE)=0,"PRODUCTO SIN STOCK/UBICACIÓN",VLOOKUP(SALIDA[[#This Row],[CODIGO]],STOCKSANLUIS[],7,FALSE))</f>
        <v>#VALUE!</v>
      </c>
      <c r="I5714" s="10"/>
      <c r="J5714" t="e">
        <f>SALIDA[[#This Row],[CODIGO]]&amp;"       "&amp;SALIDA[[#This Row],[FAMILIA]]</f>
        <v>#VALUE!</v>
      </c>
      <c r="K5714" t="e">
        <f>VLOOKUP(SALIDA[[#This Row],[CODIGO]],STOCK_STARSOFT[],5,FALSE)</f>
        <v>#VALUE!</v>
      </c>
      <c r="L5714" t="e">
        <f>SALIDA[[#This Row],[CANTIDAD]]*SALIDA[[#This Row],[PRECIO UND]]</f>
        <v>#VALUE!</v>
      </c>
    </row>
    <row r="5715" spans="1:12" x14ac:dyDescent="0.25">
      <c r="A5715" s="6"/>
      <c r="B5715" s="100" t="e">
        <f>VLOOKUP(SALIDA[[#This Row],[CODIGO]],STOCKSANLUIS[],2,FALSE)</f>
        <v>#VALUE!</v>
      </c>
      <c r="E5715" t="e">
        <f>IF(VLOOKUP(SALIDA[[#This Row],[CODIGO]],STOCKSANLUIS[],6,FALSE)=0,"PRODUCTO SIN STOCK/UBICACIÓN",VLOOKUP(SALIDA[[#This Row],[CODIGO]],STOCKSANLUIS[],6,FALSE))</f>
        <v>#VALUE!</v>
      </c>
      <c r="F5715" t="e">
        <f>SALIDA[[#This Row],[CANTIDAD]]/SALIDA[[#This Row],[UND MEDIDA]]</f>
        <v>#VALUE!</v>
      </c>
      <c r="G5715" t="e">
        <f>VLOOKUP(SALIDA[[#This Row],[CODIGO]],FAMILIAS[],4,FALSE)</f>
        <v>#VALUE!</v>
      </c>
      <c r="H5715" s="10" t="e">
        <f>IF(VLOOKUP(SALIDA[[#This Row],[CODIGO]],STOCKSANLUIS[],7,FALSE)=0,"PRODUCTO SIN STOCK/UBICACIÓN",VLOOKUP(SALIDA[[#This Row],[CODIGO]],STOCKSANLUIS[],7,FALSE))</f>
        <v>#VALUE!</v>
      </c>
      <c r="I5715" s="10"/>
      <c r="J5715" t="e">
        <f>SALIDA[[#This Row],[CODIGO]]&amp;"       "&amp;SALIDA[[#This Row],[FAMILIA]]</f>
        <v>#VALUE!</v>
      </c>
      <c r="K5715" t="e">
        <f>VLOOKUP(SALIDA[[#This Row],[CODIGO]],STOCK_STARSOFT[],5,FALSE)</f>
        <v>#VALUE!</v>
      </c>
      <c r="L5715" t="e">
        <f>SALIDA[[#This Row],[CANTIDAD]]*SALIDA[[#This Row],[PRECIO UND]]</f>
        <v>#VALUE!</v>
      </c>
    </row>
    <row r="5716" spans="1:12" x14ac:dyDescent="0.25">
      <c r="A5716" s="6"/>
      <c r="B5716" s="100" t="e">
        <f>VLOOKUP(SALIDA[[#This Row],[CODIGO]],STOCKSANLUIS[],2,FALSE)</f>
        <v>#VALUE!</v>
      </c>
      <c r="E5716" t="e">
        <f>IF(VLOOKUP(SALIDA[[#This Row],[CODIGO]],STOCKSANLUIS[],6,FALSE)=0,"PRODUCTO SIN STOCK/UBICACIÓN",VLOOKUP(SALIDA[[#This Row],[CODIGO]],STOCKSANLUIS[],6,FALSE))</f>
        <v>#VALUE!</v>
      </c>
      <c r="F5716" t="e">
        <f>SALIDA[[#This Row],[CANTIDAD]]/SALIDA[[#This Row],[UND MEDIDA]]</f>
        <v>#VALUE!</v>
      </c>
      <c r="G5716" t="e">
        <f>VLOOKUP(SALIDA[[#This Row],[CODIGO]],FAMILIAS[],4,FALSE)</f>
        <v>#VALUE!</v>
      </c>
      <c r="H5716" s="10" t="e">
        <f>IF(VLOOKUP(SALIDA[[#This Row],[CODIGO]],STOCKSANLUIS[],7,FALSE)=0,"PRODUCTO SIN STOCK/UBICACIÓN",VLOOKUP(SALIDA[[#This Row],[CODIGO]],STOCKSANLUIS[],7,FALSE))</f>
        <v>#VALUE!</v>
      </c>
      <c r="I5716" s="10"/>
      <c r="J5716" t="e">
        <f>SALIDA[[#This Row],[CODIGO]]&amp;"       "&amp;SALIDA[[#This Row],[FAMILIA]]</f>
        <v>#VALUE!</v>
      </c>
      <c r="K5716" t="e">
        <f>VLOOKUP(SALIDA[[#This Row],[CODIGO]],STOCK_STARSOFT[],5,FALSE)</f>
        <v>#VALUE!</v>
      </c>
      <c r="L5716" t="e">
        <f>SALIDA[[#This Row],[CANTIDAD]]*SALIDA[[#This Row],[PRECIO UND]]</f>
        <v>#VALUE!</v>
      </c>
    </row>
    <row r="5717" spans="1:12" x14ac:dyDescent="0.25">
      <c r="A5717" s="6"/>
      <c r="B5717" s="100" t="e">
        <f>VLOOKUP(SALIDA[[#This Row],[CODIGO]],STOCKSANLUIS[],2,FALSE)</f>
        <v>#VALUE!</v>
      </c>
      <c r="E5717" t="e">
        <f>IF(VLOOKUP(SALIDA[[#This Row],[CODIGO]],STOCKSANLUIS[],6,FALSE)=0,"PRODUCTO SIN STOCK/UBICACIÓN",VLOOKUP(SALIDA[[#This Row],[CODIGO]],STOCKSANLUIS[],6,FALSE))</f>
        <v>#VALUE!</v>
      </c>
      <c r="F5717" t="e">
        <f>SALIDA[[#This Row],[CANTIDAD]]/SALIDA[[#This Row],[UND MEDIDA]]</f>
        <v>#VALUE!</v>
      </c>
      <c r="G5717" t="e">
        <f>VLOOKUP(SALIDA[[#This Row],[CODIGO]],FAMILIAS[],4,FALSE)</f>
        <v>#VALUE!</v>
      </c>
      <c r="H5717" s="10" t="e">
        <f>IF(VLOOKUP(SALIDA[[#This Row],[CODIGO]],STOCKSANLUIS[],7,FALSE)=0,"PRODUCTO SIN STOCK/UBICACIÓN",VLOOKUP(SALIDA[[#This Row],[CODIGO]],STOCKSANLUIS[],7,FALSE))</f>
        <v>#VALUE!</v>
      </c>
      <c r="I5717" s="10"/>
      <c r="J5717" t="e">
        <f>SALIDA[[#This Row],[CODIGO]]&amp;"       "&amp;SALIDA[[#This Row],[FAMILIA]]</f>
        <v>#VALUE!</v>
      </c>
      <c r="K5717" t="e">
        <f>VLOOKUP(SALIDA[[#This Row],[CODIGO]],STOCK_STARSOFT[],5,FALSE)</f>
        <v>#VALUE!</v>
      </c>
      <c r="L5717" t="e">
        <f>SALIDA[[#This Row],[CANTIDAD]]*SALIDA[[#This Row],[PRECIO UND]]</f>
        <v>#VALUE!</v>
      </c>
    </row>
    <row r="5718" spans="1:12" x14ac:dyDescent="0.25">
      <c r="A5718" s="6"/>
      <c r="B5718" s="100" t="e">
        <f>VLOOKUP(SALIDA[[#This Row],[CODIGO]],STOCKSANLUIS[],2,FALSE)</f>
        <v>#VALUE!</v>
      </c>
      <c r="E5718" t="e">
        <f>IF(VLOOKUP(SALIDA[[#This Row],[CODIGO]],STOCKSANLUIS[],6,FALSE)=0,"PRODUCTO SIN STOCK/UBICACIÓN",VLOOKUP(SALIDA[[#This Row],[CODIGO]],STOCKSANLUIS[],6,FALSE))</f>
        <v>#VALUE!</v>
      </c>
      <c r="F5718" t="e">
        <f>SALIDA[[#This Row],[CANTIDAD]]/SALIDA[[#This Row],[UND MEDIDA]]</f>
        <v>#VALUE!</v>
      </c>
      <c r="G5718" t="e">
        <f>VLOOKUP(SALIDA[[#This Row],[CODIGO]],FAMILIAS[],4,FALSE)</f>
        <v>#VALUE!</v>
      </c>
      <c r="H5718" s="10" t="e">
        <f>IF(VLOOKUP(SALIDA[[#This Row],[CODIGO]],STOCKSANLUIS[],7,FALSE)=0,"PRODUCTO SIN STOCK/UBICACIÓN",VLOOKUP(SALIDA[[#This Row],[CODIGO]],STOCKSANLUIS[],7,FALSE))</f>
        <v>#VALUE!</v>
      </c>
      <c r="I5718" s="10"/>
      <c r="J5718" t="e">
        <f>SALIDA[[#This Row],[CODIGO]]&amp;"       "&amp;SALIDA[[#This Row],[FAMILIA]]</f>
        <v>#VALUE!</v>
      </c>
      <c r="K5718" t="e">
        <f>VLOOKUP(SALIDA[[#This Row],[CODIGO]],STOCK_STARSOFT[],5,FALSE)</f>
        <v>#VALUE!</v>
      </c>
      <c r="L5718" t="e">
        <f>SALIDA[[#This Row],[CANTIDAD]]*SALIDA[[#This Row],[PRECIO UND]]</f>
        <v>#VALUE!</v>
      </c>
    </row>
    <row r="5719" spans="1:12" x14ac:dyDescent="0.25">
      <c r="A5719" s="6"/>
      <c r="B5719" s="100" t="e">
        <f>VLOOKUP(SALIDA[[#This Row],[CODIGO]],STOCKSANLUIS[],2,FALSE)</f>
        <v>#VALUE!</v>
      </c>
      <c r="E5719" t="e">
        <f>IF(VLOOKUP(SALIDA[[#This Row],[CODIGO]],STOCKSANLUIS[],6,FALSE)=0,"PRODUCTO SIN STOCK/UBICACIÓN",VLOOKUP(SALIDA[[#This Row],[CODIGO]],STOCKSANLUIS[],6,FALSE))</f>
        <v>#VALUE!</v>
      </c>
      <c r="F5719" t="e">
        <f>SALIDA[[#This Row],[CANTIDAD]]/SALIDA[[#This Row],[UND MEDIDA]]</f>
        <v>#VALUE!</v>
      </c>
      <c r="G5719" t="e">
        <f>VLOOKUP(SALIDA[[#This Row],[CODIGO]],FAMILIAS[],4,FALSE)</f>
        <v>#VALUE!</v>
      </c>
      <c r="H5719" s="10" t="e">
        <f>IF(VLOOKUP(SALIDA[[#This Row],[CODIGO]],STOCKSANLUIS[],7,FALSE)=0,"PRODUCTO SIN STOCK/UBICACIÓN",VLOOKUP(SALIDA[[#This Row],[CODIGO]],STOCKSANLUIS[],7,FALSE))</f>
        <v>#VALUE!</v>
      </c>
      <c r="I5719" s="10"/>
      <c r="J5719" t="e">
        <f>SALIDA[[#This Row],[CODIGO]]&amp;"       "&amp;SALIDA[[#This Row],[FAMILIA]]</f>
        <v>#VALUE!</v>
      </c>
      <c r="K5719" t="e">
        <f>VLOOKUP(SALIDA[[#This Row],[CODIGO]],STOCK_STARSOFT[],5,FALSE)</f>
        <v>#VALUE!</v>
      </c>
      <c r="L5719" t="e">
        <f>SALIDA[[#This Row],[CANTIDAD]]*SALIDA[[#This Row],[PRECIO UND]]</f>
        <v>#VALUE!</v>
      </c>
    </row>
    <row r="5720" spans="1:12" x14ac:dyDescent="0.25">
      <c r="A5720" s="6"/>
      <c r="B5720" s="100" t="e">
        <f>VLOOKUP(SALIDA[[#This Row],[CODIGO]],STOCKSANLUIS[],2,FALSE)</f>
        <v>#VALUE!</v>
      </c>
      <c r="E5720" t="e">
        <f>IF(VLOOKUP(SALIDA[[#This Row],[CODIGO]],STOCKSANLUIS[],6,FALSE)=0,"PRODUCTO SIN STOCK/UBICACIÓN",VLOOKUP(SALIDA[[#This Row],[CODIGO]],STOCKSANLUIS[],6,FALSE))</f>
        <v>#VALUE!</v>
      </c>
      <c r="F5720" t="e">
        <f>SALIDA[[#This Row],[CANTIDAD]]/SALIDA[[#This Row],[UND MEDIDA]]</f>
        <v>#VALUE!</v>
      </c>
      <c r="G5720" t="e">
        <f>VLOOKUP(SALIDA[[#This Row],[CODIGO]],FAMILIAS[],4,FALSE)</f>
        <v>#VALUE!</v>
      </c>
      <c r="H5720" s="10" t="e">
        <f>IF(VLOOKUP(SALIDA[[#This Row],[CODIGO]],STOCKSANLUIS[],7,FALSE)=0,"PRODUCTO SIN STOCK/UBICACIÓN",VLOOKUP(SALIDA[[#This Row],[CODIGO]],STOCKSANLUIS[],7,FALSE))</f>
        <v>#VALUE!</v>
      </c>
      <c r="I5720" s="10"/>
      <c r="J5720" t="e">
        <f>SALIDA[[#This Row],[CODIGO]]&amp;"       "&amp;SALIDA[[#This Row],[FAMILIA]]</f>
        <v>#VALUE!</v>
      </c>
      <c r="K5720" t="e">
        <f>VLOOKUP(SALIDA[[#This Row],[CODIGO]],STOCK_STARSOFT[],5,FALSE)</f>
        <v>#VALUE!</v>
      </c>
      <c r="L5720" t="e">
        <f>SALIDA[[#This Row],[CANTIDAD]]*SALIDA[[#This Row],[PRECIO UND]]</f>
        <v>#VALUE!</v>
      </c>
    </row>
    <row r="5721" spans="1:12" x14ac:dyDescent="0.25">
      <c r="A5721" s="6"/>
      <c r="B5721" s="100" t="e">
        <f>VLOOKUP(SALIDA[[#This Row],[CODIGO]],STOCKSANLUIS[],2,FALSE)</f>
        <v>#VALUE!</v>
      </c>
      <c r="E5721" t="e">
        <f>IF(VLOOKUP(SALIDA[[#This Row],[CODIGO]],STOCKSANLUIS[],6,FALSE)=0,"PRODUCTO SIN STOCK/UBICACIÓN",VLOOKUP(SALIDA[[#This Row],[CODIGO]],STOCKSANLUIS[],6,FALSE))</f>
        <v>#VALUE!</v>
      </c>
      <c r="F5721" t="e">
        <f>SALIDA[[#This Row],[CANTIDAD]]/SALIDA[[#This Row],[UND MEDIDA]]</f>
        <v>#VALUE!</v>
      </c>
      <c r="G5721" t="e">
        <f>VLOOKUP(SALIDA[[#This Row],[CODIGO]],FAMILIAS[],4,FALSE)</f>
        <v>#VALUE!</v>
      </c>
      <c r="H5721" s="10" t="e">
        <f>IF(VLOOKUP(SALIDA[[#This Row],[CODIGO]],STOCKSANLUIS[],7,FALSE)=0,"PRODUCTO SIN STOCK/UBICACIÓN",VLOOKUP(SALIDA[[#This Row],[CODIGO]],STOCKSANLUIS[],7,FALSE))</f>
        <v>#VALUE!</v>
      </c>
      <c r="I5721" s="10"/>
      <c r="J5721" t="e">
        <f>SALIDA[[#This Row],[CODIGO]]&amp;"       "&amp;SALIDA[[#This Row],[FAMILIA]]</f>
        <v>#VALUE!</v>
      </c>
      <c r="K5721" t="e">
        <f>VLOOKUP(SALIDA[[#This Row],[CODIGO]],STOCK_STARSOFT[],5,FALSE)</f>
        <v>#VALUE!</v>
      </c>
      <c r="L5721" t="e">
        <f>SALIDA[[#This Row],[CANTIDAD]]*SALIDA[[#This Row],[PRECIO UND]]</f>
        <v>#VALUE!</v>
      </c>
    </row>
    <row r="5722" spans="1:12" x14ac:dyDescent="0.25">
      <c r="A5722" s="6"/>
      <c r="B5722" s="100" t="e">
        <f>VLOOKUP(SALIDA[[#This Row],[CODIGO]],STOCKSANLUIS[],2,FALSE)</f>
        <v>#VALUE!</v>
      </c>
      <c r="E5722" t="e">
        <f>IF(VLOOKUP(SALIDA[[#This Row],[CODIGO]],STOCKSANLUIS[],6,FALSE)=0,"PRODUCTO SIN STOCK/UBICACIÓN",VLOOKUP(SALIDA[[#This Row],[CODIGO]],STOCKSANLUIS[],6,FALSE))</f>
        <v>#VALUE!</v>
      </c>
      <c r="F5722" t="e">
        <f>SALIDA[[#This Row],[CANTIDAD]]/SALIDA[[#This Row],[UND MEDIDA]]</f>
        <v>#VALUE!</v>
      </c>
      <c r="G5722" t="e">
        <f>VLOOKUP(SALIDA[[#This Row],[CODIGO]],FAMILIAS[],4,FALSE)</f>
        <v>#VALUE!</v>
      </c>
      <c r="H5722" s="10" t="e">
        <f>IF(VLOOKUP(SALIDA[[#This Row],[CODIGO]],STOCKSANLUIS[],7,FALSE)=0,"PRODUCTO SIN STOCK/UBICACIÓN",VLOOKUP(SALIDA[[#This Row],[CODIGO]],STOCKSANLUIS[],7,FALSE))</f>
        <v>#VALUE!</v>
      </c>
      <c r="I5722" s="10"/>
      <c r="J5722" t="e">
        <f>SALIDA[[#This Row],[CODIGO]]&amp;"       "&amp;SALIDA[[#This Row],[FAMILIA]]</f>
        <v>#VALUE!</v>
      </c>
      <c r="K5722" t="e">
        <f>VLOOKUP(SALIDA[[#This Row],[CODIGO]],STOCK_STARSOFT[],5,FALSE)</f>
        <v>#VALUE!</v>
      </c>
      <c r="L5722" t="e">
        <f>SALIDA[[#This Row],[CANTIDAD]]*SALIDA[[#This Row],[PRECIO UND]]</f>
        <v>#VALUE!</v>
      </c>
    </row>
    <row r="5723" spans="1:12" x14ac:dyDescent="0.25">
      <c r="A5723" s="6"/>
      <c r="B5723" s="100" t="e">
        <f>VLOOKUP(SALIDA[[#This Row],[CODIGO]],STOCKSANLUIS[],2,FALSE)</f>
        <v>#VALUE!</v>
      </c>
      <c r="E5723" t="e">
        <f>IF(VLOOKUP(SALIDA[[#This Row],[CODIGO]],STOCKSANLUIS[],6,FALSE)=0,"PRODUCTO SIN STOCK/UBICACIÓN",VLOOKUP(SALIDA[[#This Row],[CODIGO]],STOCKSANLUIS[],6,FALSE))</f>
        <v>#VALUE!</v>
      </c>
      <c r="F5723" t="e">
        <f>SALIDA[[#This Row],[CANTIDAD]]/SALIDA[[#This Row],[UND MEDIDA]]</f>
        <v>#VALUE!</v>
      </c>
      <c r="G5723" t="e">
        <f>VLOOKUP(SALIDA[[#This Row],[CODIGO]],FAMILIAS[],4,FALSE)</f>
        <v>#VALUE!</v>
      </c>
      <c r="H5723" s="10" t="e">
        <f>IF(VLOOKUP(SALIDA[[#This Row],[CODIGO]],STOCKSANLUIS[],7,FALSE)=0,"PRODUCTO SIN STOCK/UBICACIÓN",VLOOKUP(SALIDA[[#This Row],[CODIGO]],STOCKSANLUIS[],7,FALSE))</f>
        <v>#VALUE!</v>
      </c>
      <c r="I5723" s="10"/>
      <c r="J5723" t="e">
        <f>SALIDA[[#This Row],[CODIGO]]&amp;"       "&amp;SALIDA[[#This Row],[FAMILIA]]</f>
        <v>#VALUE!</v>
      </c>
      <c r="K5723" t="e">
        <f>VLOOKUP(SALIDA[[#This Row],[CODIGO]],STOCK_STARSOFT[],5,FALSE)</f>
        <v>#VALUE!</v>
      </c>
      <c r="L5723" t="e">
        <f>SALIDA[[#This Row],[CANTIDAD]]*SALIDA[[#This Row],[PRECIO UND]]</f>
        <v>#VALUE!</v>
      </c>
    </row>
    <row r="5724" spans="1:12" x14ac:dyDescent="0.25">
      <c r="A5724" s="6"/>
      <c r="B5724" s="100" t="e">
        <f>VLOOKUP(SALIDA[[#This Row],[CODIGO]],STOCKSANLUIS[],2,FALSE)</f>
        <v>#VALUE!</v>
      </c>
      <c r="E5724" t="e">
        <f>IF(VLOOKUP(SALIDA[[#This Row],[CODIGO]],STOCKSANLUIS[],6,FALSE)=0,"PRODUCTO SIN STOCK/UBICACIÓN",VLOOKUP(SALIDA[[#This Row],[CODIGO]],STOCKSANLUIS[],6,FALSE))</f>
        <v>#VALUE!</v>
      </c>
      <c r="F5724" t="e">
        <f>SALIDA[[#This Row],[CANTIDAD]]/SALIDA[[#This Row],[UND MEDIDA]]</f>
        <v>#VALUE!</v>
      </c>
      <c r="G5724" t="e">
        <f>VLOOKUP(SALIDA[[#This Row],[CODIGO]],FAMILIAS[],4,FALSE)</f>
        <v>#VALUE!</v>
      </c>
      <c r="H5724" s="10" t="e">
        <f>IF(VLOOKUP(SALIDA[[#This Row],[CODIGO]],STOCKSANLUIS[],7,FALSE)=0,"PRODUCTO SIN STOCK/UBICACIÓN",VLOOKUP(SALIDA[[#This Row],[CODIGO]],STOCKSANLUIS[],7,FALSE))</f>
        <v>#VALUE!</v>
      </c>
      <c r="I5724" s="10"/>
      <c r="J5724" t="e">
        <f>SALIDA[[#This Row],[CODIGO]]&amp;"       "&amp;SALIDA[[#This Row],[FAMILIA]]</f>
        <v>#VALUE!</v>
      </c>
      <c r="K5724" t="e">
        <f>VLOOKUP(SALIDA[[#This Row],[CODIGO]],STOCK_STARSOFT[],5,FALSE)</f>
        <v>#VALUE!</v>
      </c>
      <c r="L5724" t="e">
        <f>SALIDA[[#This Row],[CANTIDAD]]*SALIDA[[#This Row],[PRECIO UND]]</f>
        <v>#VALUE!</v>
      </c>
    </row>
    <row r="5725" spans="1:12" x14ac:dyDescent="0.25">
      <c r="A5725" s="6"/>
      <c r="B5725" s="100" t="e">
        <f>VLOOKUP(SALIDA[[#This Row],[CODIGO]],STOCKSANLUIS[],2,FALSE)</f>
        <v>#VALUE!</v>
      </c>
      <c r="E5725" t="e">
        <f>IF(VLOOKUP(SALIDA[[#This Row],[CODIGO]],STOCKSANLUIS[],6,FALSE)=0,"PRODUCTO SIN STOCK/UBICACIÓN",VLOOKUP(SALIDA[[#This Row],[CODIGO]],STOCKSANLUIS[],6,FALSE))</f>
        <v>#VALUE!</v>
      </c>
      <c r="F5725" t="e">
        <f>SALIDA[[#This Row],[CANTIDAD]]/SALIDA[[#This Row],[UND MEDIDA]]</f>
        <v>#VALUE!</v>
      </c>
      <c r="G5725" t="e">
        <f>VLOOKUP(SALIDA[[#This Row],[CODIGO]],FAMILIAS[],4,FALSE)</f>
        <v>#VALUE!</v>
      </c>
      <c r="H5725" s="10" t="e">
        <f>IF(VLOOKUP(SALIDA[[#This Row],[CODIGO]],STOCKSANLUIS[],7,FALSE)=0,"PRODUCTO SIN STOCK/UBICACIÓN",VLOOKUP(SALIDA[[#This Row],[CODIGO]],STOCKSANLUIS[],7,FALSE))</f>
        <v>#VALUE!</v>
      </c>
      <c r="I5725" s="10"/>
      <c r="J5725" t="e">
        <f>SALIDA[[#This Row],[CODIGO]]&amp;"       "&amp;SALIDA[[#This Row],[FAMILIA]]</f>
        <v>#VALUE!</v>
      </c>
      <c r="K5725" t="e">
        <f>VLOOKUP(SALIDA[[#This Row],[CODIGO]],STOCK_STARSOFT[],5,FALSE)</f>
        <v>#VALUE!</v>
      </c>
      <c r="L5725" t="e">
        <f>SALIDA[[#This Row],[CANTIDAD]]*SALIDA[[#This Row],[PRECIO UND]]</f>
        <v>#VALUE!</v>
      </c>
    </row>
    <row r="5726" spans="1:12" x14ac:dyDescent="0.25">
      <c r="A5726" s="6"/>
      <c r="B5726" s="100" t="e">
        <f>VLOOKUP(SALIDA[[#This Row],[CODIGO]],STOCKSANLUIS[],2,FALSE)</f>
        <v>#VALUE!</v>
      </c>
      <c r="E5726" t="e">
        <f>IF(VLOOKUP(SALIDA[[#This Row],[CODIGO]],STOCKSANLUIS[],6,FALSE)=0,"PRODUCTO SIN STOCK/UBICACIÓN",VLOOKUP(SALIDA[[#This Row],[CODIGO]],STOCKSANLUIS[],6,FALSE))</f>
        <v>#VALUE!</v>
      </c>
      <c r="F5726" t="e">
        <f>SALIDA[[#This Row],[CANTIDAD]]/SALIDA[[#This Row],[UND MEDIDA]]</f>
        <v>#VALUE!</v>
      </c>
      <c r="G5726" t="e">
        <f>VLOOKUP(SALIDA[[#This Row],[CODIGO]],FAMILIAS[],4,FALSE)</f>
        <v>#VALUE!</v>
      </c>
      <c r="H5726" s="10" t="e">
        <f>IF(VLOOKUP(SALIDA[[#This Row],[CODIGO]],STOCKSANLUIS[],7,FALSE)=0,"PRODUCTO SIN STOCK/UBICACIÓN",VLOOKUP(SALIDA[[#This Row],[CODIGO]],STOCKSANLUIS[],7,FALSE))</f>
        <v>#VALUE!</v>
      </c>
      <c r="I5726" s="10"/>
      <c r="J5726" t="e">
        <f>SALIDA[[#This Row],[CODIGO]]&amp;"       "&amp;SALIDA[[#This Row],[FAMILIA]]</f>
        <v>#VALUE!</v>
      </c>
      <c r="K5726" t="e">
        <f>VLOOKUP(SALIDA[[#This Row],[CODIGO]],STOCK_STARSOFT[],5,FALSE)</f>
        <v>#VALUE!</v>
      </c>
      <c r="L5726" t="e">
        <f>SALIDA[[#This Row],[CANTIDAD]]*SALIDA[[#This Row],[PRECIO UND]]</f>
        <v>#VALUE!</v>
      </c>
    </row>
    <row r="5727" spans="1:12" x14ac:dyDescent="0.25">
      <c r="A5727" s="6"/>
      <c r="B5727" s="100" t="e">
        <f>VLOOKUP(SALIDA[[#This Row],[CODIGO]],STOCKSANLUIS[],2,FALSE)</f>
        <v>#VALUE!</v>
      </c>
      <c r="E5727" t="e">
        <f>IF(VLOOKUP(SALIDA[[#This Row],[CODIGO]],STOCKSANLUIS[],6,FALSE)=0,"PRODUCTO SIN STOCK/UBICACIÓN",VLOOKUP(SALIDA[[#This Row],[CODIGO]],STOCKSANLUIS[],6,FALSE))</f>
        <v>#VALUE!</v>
      </c>
      <c r="F5727" t="e">
        <f>SALIDA[[#This Row],[CANTIDAD]]/SALIDA[[#This Row],[UND MEDIDA]]</f>
        <v>#VALUE!</v>
      </c>
      <c r="G5727" t="e">
        <f>VLOOKUP(SALIDA[[#This Row],[CODIGO]],FAMILIAS[],4,FALSE)</f>
        <v>#VALUE!</v>
      </c>
      <c r="H5727" s="10" t="e">
        <f>IF(VLOOKUP(SALIDA[[#This Row],[CODIGO]],STOCKSANLUIS[],7,FALSE)=0,"PRODUCTO SIN STOCK/UBICACIÓN",VLOOKUP(SALIDA[[#This Row],[CODIGO]],STOCKSANLUIS[],7,FALSE))</f>
        <v>#VALUE!</v>
      </c>
      <c r="I5727" s="10"/>
      <c r="J5727" t="e">
        <f>SALIDA[[#This Row],[CODIGO]]&amp;"       "&amp;SALIDA[[#This Row],[FAMILIA]]</f>
        <v>#VALUE!</v>
      </c>
      <c r="K5727" t="e">
        <f>VLOOKUP(SALIDA[[#This Row],[CODIGO]],STOCK_STARSOFT[],5,FALSE)</f>
        <v>#VALUE!</v>
      </c>
      <c r="L5727" t="e">
        <f>SALIDA[[#This Row],[CANTIDAD]]*SALIDA[[#This Row],[PRECIO UND]]</f>
        <v>#VALUE!</v>
      </c>
    </row>
    <row r="5728" spans="1:12" x14ac:dyDescent="0.25">
      <c r="A5728" s="6"/>
      <c r="B5728" s="100" t="e">
        <f>VLOOKUP(SALIDA[[#This Row],[CODIGO]],STOCKSANLUIS[],2,FALSE)</f>
        <v>#VALUE!</v>
      </c>
      <c r="E5728" t="e">
        <f>IF(VLOOKUP(SALIDA[[#This Row],[CODIGO]],STOCKSANLUIS[],6,FALSE)=0,"PRODUCTO SIN STOCK/UBICACIÓN",VLOOKUP(SALIDA[[#This Row],[CODIGO]],STOCKSANLUIS[],6,FALSE))</f>
        <v>#VALUE!</v>
      </c>
      <c r="F5728" t="e">
        <f>SALIDA[[#This Row],[CANTIDAD]]/SALIDA[[#This Row],[UND MEDIDA]]</f>
        <v>#VALUE!</v>
      </c>
      <c r="G5728" t="e">
        <f>VLOOKUP(SALIDA[[#This Row],[CODIGO]],FAMILIAS[],4,FALSE)</f>
        <v>#VALUE!</v>
      </c>
      <c r="H5728" s="10" t="e">
        <f>IF(VLOOKUP(SALIDA[[#This Row],[CODIGO]],STOCKSANLUIS[],7,FALSE)=0,"PRODUCTO SIN STOCK/UBICACIÓN",VLOOKUP(SALIDA[[#This Row],[CODIGO]],STOCKSANLUIS[],7,FALSE))</f>
        <v>#VALUE!</v>
      </c>
      <c r="I5728" s="10"/>
      <c r="J5728" t="e">
        <f>SALIDA[[#This Row],[CODIGO]]&amp;"       "&amp;SALIDA[[#This Row],[FAMILIA]]</f>
        <v>#VALUE!</v>
      </c>
      <c r="K5728" t="e">
        <f>VLOOKUP(SALIDA[[#This Row],[CODIGO]],STOCK_STARSOFT[],5,FALSE)</f>
        <v>#VALUE!</v>
      </c>
      <c r="L5728" t="e">
        <f>SALIDA[[#This Row],[CANTIDAD]]*SALIDA[[#This Row],[PRECIO UND]]</f>
        <v>#VALUE!</v>
      </c>
    </row>
    <row r="5729" spans="1:12" x14ac:dyDescent="0.25">
      <c r="A5729" s="6"/>
      <c r="B5729" s="100" t="e">
        <f>VLOOKUP(SALIDA[[#This Row],[CODIGO]],STOCKSANLUIS[],2,FALSE)</f>
        <v>#VALUE!</v>
      </c>
      <c r="E5729" t="e">
        <f>IF(VLOOKUP(SALIDA[[#This Row],[CODIGO]],STOCKSANLUIS[],6,FALSE)=0,"PRODUCTO SIN STOCK/UBICACIÓN",VLOOKUP(SALIDA[[#This Row],[CODIGO]],STOCKSANLUIS[],6,FALSE))</f>
        <v>#VALUE!</v>
      </c>
      <c r="F5729" t="e">
        <f>SALIDA[[#This Row],[CANTIDAD]]/SALIDA[[#This Row],[UND MEDIDA]]</f>
        <v>#VALUE!</v>
      </c>
      <c r="G5729" t="e">
        <f>VLOOKUP(SALIDA[[#This Row],[CODIGO]],FAMILIAS[],4,FALSE)</f>
        <v>#VALUE!</v>
      </c>
      <c r="H5729" s="10" t="e">
        <f>IF(VLOOKUP(SALIDA[[#This Row],[CODIGO]],STOCKSANLUIS[],7,FALSE)=0,"PRODUCTO SIN STOCK/UBICACIÓN",VLOOKUP(SALIDA[[#This Row],[CODIGO]],STOCKSANLUIS[],7,FALSE))</f>
        <v>#VALUE!</v>
      </c>
      <c r="I5729" s="10"/>
      <c r="J5729" t="e">
        <f>SALIDA[[#This Row],[CODIGO]]&amp;"       "&amp;SALIDA[[#This Row],[FAMILIA]]</f>
        <v>#VALUE!</v>
      </c>
      <c r="K5729" t="e">
        <f>VLOOKUP(SALIDA[[#This Row],[CODIGO]],STOCK_STARSOFT[],5,FALSE)</f>
        <v>#VALUE!</v>
      </c>
      <c r="L5729" t="e">
        <f>SALIDA[[#This Row],[CANTIDAD]]*SALIDA[[#This Row],[PRECIO UND]]</f>
        <v>#VALUE!</v>
      </c>
    </row>
    <row r="5730" spans="1:12" x14ac:dyDescent="0.25">
      <c r="A5730" s="6"/>
      <c r="B5730" s="100" t="e">
        <f>VLOOKUP(SALIDA[[#This Row],[CODIGO]],STOCKSANLUIS[],2,FALSE)</f>
        <v>#VALUE!</v>
      </c>
      <c r="E5730" t="e">
        <f>IF(VLOOKUP(SALIDA[[#This Row],[CODIGO]],STOCKSANLUIS[],6,FALSE)=0,"PRODUCTO SIN STOCK/UBICACIÓN",VLOOKUP(SALIDA[[#This Row],[CODIGO]],STOCKSANLUIS[],6,FALSE))</f>
        <v>#VALUE!</v>
      </c>
      <c r="F5730" t="e">
        <f>SALIDA[[#This Row],[CANTIDAD]]/SALIDA[[#This Row],[UND MEDIDA]]</f>
        <v>#VALUE!</v>
      </c>
      <c r="G5730" t="e">
        <f>VLOOKUP(SALIDA[[#This Row],[CODIGO]],FAMILIAS[],4,FALSE)</f>
        <v>#VALUE!</v>
      </c>
      <c r="H5730" s="10" t="e">
        <f>IF(VLOOKUP(SALIDA[[#This Row],[CODIGO]],STOCKSANLUIS[],7,FALSE)=0,"PRODUCTO SIN STOCK/UBICACIÓN",VLOOKUP(SALIDA[[#This Row],[CODIGO]],STOCKSANLUIS[],7,FALSE))</f>
        <v>#VALUE!</v>
      </c>
      <c r="I5730" s="10"/>
      <c r="J5730" t="e">
        <f>SALIDA[[#This Row],[CODIGO]]&amp;"       "&amp;SALIDA[[#This Row],[FAMILIA]]</f>
        <v>#VALUE!</v>
      </c>
      <c r="K5730" t="e">
        <f>VLOOKUP(SALIDA[[#This Row],[CODIGO]],STOCK_STARSOFT[],5,FALSE)</f>
        <v>#VALUE!</v>
      </c>
      <c r="L5730" t="e">
        <f>SALIDA[[#This Row],[CANTIDAD]]*SALIDA[[#This Row],[PRECIO UND]]</f>
        <v>#VALUE!</v>
      </c>
    </row>
    <row r="5731" spans="1:12" x14ac:dyDescent="0.25">
      <c r="A5731" s="6"/>
      <c r="B5731" s="100" t="e">
        <f>VLOOKUP(SALIDA[[#This Row],[CODIGO]],STOCKSANLUIS[],2,FALSE)</f>
        <v>#VALUE!</v>
      </c>
      <c r="E5731" t="e">
        <f>IF(VLOOKUP(SALIDA[[#This Row],[CODIGO]],STOCKSANLUIS[],6,FALSE)=0,"PRODUCTO SIN STOCK/UBICACIÓN",VLOOKUP(SALIDA[[#This Row],[CODIGO]],STOCKSANLUIS[],6,FALSE))</f>
        <v>#VALUE!</v>
      </c>
      <c r="F5731" t="e">
        <f>SALIDA[[#This Row],[CANTIDAD]]/SALIDA[[#This Row],[UND MEDIDA]]</f>
        <v>#VALUE!</v>
      </c>
      <c r="G5731" t="e">
        <f>VLOOKUP(SALIDA[[#This Row],[CODIGO]],FAMILIAS[],4,FALSE)</f>
        <v>#VALUE!</v>
      </c>
      <c r="H5731" s="10" t="e">
        <f>IF(VLOOKUP(SALIDA[[#This Row],[CODIGO]],STOCKSANLUIS[],7,FALSE)=0,"PRODUCTO SIN STOCK/UBICACIÓN",VLOOKUP(SALIDA[[#This Row],[CODIGO]],STOCKSANLUIS[],7,FALSE))</f>
        <v>#VALUE!</v>
      </c>
      <c r="I5731" s="10"/>
      <c r="J5731" t="e">
        <f>SALIDA[[#This Row],[CODIGO]]&amp;"       "&amp;SALIDA[[#This Row],[FAMILIA]]</f>
        <v>#VALUE!</v>
      </c>
      <c r="K5731" t="e">
        <f>VLOOKUP(SALIDA[[#This Row],[CODIGO]],STOCK_STARSOFT[],5,FALSE)</f>
        <v>#VALUE!</v>
      </c>
      <c r="L5731" t="e">
        <f>SALIDA[[#This Row],[CANTIDAD]]*SALIDA[[#This Row],[PRECIO UND]]</f>
        <v>#VALUE!</v>
      </c>
    </row>
    <row r="5732" spans="1:12" x14ac:dyDescent="0.25">
      <c r="A5732" s="6"/>
      <c r="B5732" s="100" t="e">
        <f>VLOOKUP(SALIDA[[#This Row],[CODIGO]],STOCKSANLUIS[],2,FALSE)</f>
        <v>#VALUE!</v>
      </c>
      <c r="E5732" t="e">
        <f>IF(VLOOKUP(SALIDA[[#This Row],[CODIGO]],STOCKSANLUIS[],6,FALSE)=0,"PRODUCTO SIN STOCK/UBICACIÓN",VLOOKUP(SALIDA[[#This Row],[CODIGO]],STOCKSANLUIS[],6,FALSE))</f>
        <v>#VALUE!</v>
      </c>
      <c r="F5732" t="e">
        <f>SALIDA[[#This Row],[CANTIDAD]]/SALIDA[[#This Row],[UND MEDIDA]]</f>
        <v>#VALUE!</v>
      </c>
      <c r="G5732" t="e">
        <f>VLOOKUP(SALIDA[[#This Row],[CODIGO]],FAMILIAS[],4,FALSE)</f>
        <v>#VALUE!</v>
      </c>
      <c r="H5732" s="10" t="e">
        <f>IF(VLOOKUP(SALIDA[[#This Row],[CODIGO]],STOCKSANLUIS[],7,FALSE)=0,"PRODUCTO SIN STOCK/UBICACIÓN",VLOOKUP(SALIDA[[#This Row],[CODIGO]],STOCKSANLUIS[],7,FALSE))</f>
        <v>#VALUE!</v>
      </c>
      <c r="I5732" s="10"/>
      <c r="J5732" t="e">
        <f>SALIDA[[#This Row],[CODIGO]]&amp;"       "&amp;SALIDA[[#This Row],[FAMILIA]]</f>
        <v>#VALUE!</v>
      </c>
      <c r="K5732" t="e">
        <f>VLOOKUP(SALIDA[[#This Row],[CODIGO]],STOCK_STARSOFT[],5,FALSE)</f>
        <v>#VALUE!</v>
      </c>
      <c r="L5732" t="e">
        <f>SALIDA[[#This Row],[CANTIDAD]]*SALIDA[[#This Row],[PRECIO UND]]</f>
        <v>#VALUE!</v>
      </c>
    </row>
    <row r="5733" spans="1:12" x14ac:dyDescent="0.25">
      <c r="A5733" s="6"/>
      <c r="B5733" s="100" t="e">
        <f>VLOOKUP(SALIDA[[#This Row],[CODIGO]],STOCKSANLUIS[],2,FALSE)</f>
        <v>#VALUE!</v>
      </c>
      <c r="E5733" t="e">
        <f>IF(VLOOKUP(SALIDA[[#This Row],[CODIGO]],STOCKSANLUIS[],6,FALSE)=0,"PRODUCTO SIN STOCK/UBICACIÓN",VLOOKUP(SALIDA[[#This Row],[CODIGO]],STOCKSANLUIS[],6,FALSE))</f>
        <v>#VALUE!</v>
      </c>
      <c r="F5733" t="e">
        <f>SALIDA[[#This Row],[CANTIDAD]]/SALIDA[[#This Row],[UND MEDIDA]]</f>
        <v>#VALUE!</v>
      </c>
      <c r="G5733" t="e">
        <f>VLOOKUP(SALIDA[[#This Row],[CODIGO]],FAMILIAS[],4,FALSE)</f>
        <v>#VALUE!</v>
      </c>
      <c r="H5733" s="10" t="e">
        <f>IF(VLOOKUP(SALIDA[[#This Row],[CODIGO]],STOCKSANLUIS[],7,FALSE)=0,"PRODUCTO SIN STOCK/UBICACIÓN",VLOOKUP(SALIDA[[#This Row],[CODIGO]],STOCKSANLUIS[],7,FALSE))</f>
        <v>#VALUE!</v>
      </c>
      <c r="I5733" s="10"/>
      <c r="J5733" t="e">
        <f>SALIDA[[#This Row],[CODIGO]]&amp;"       "&amp;SALIDA[[#This Row],[FAMILIA]]</f>
        <v>#VALUE!</v>
      </c>
      <c r="K5733" t="e">
        <f>VLOOKUP(SALIDA[[#This Row],[CODIGO]],STOCK_STARSOFT[],5,FALSE)</f>
        <v>#VALUE!</v>
      </c>
      <c r="L5733" t="e">
        <f>SALIDA[[#This Row],[CANTIDAD]]*SALIDA[[#This Row],[PRECIO UND]]</f>
        <v>#VALUE!</v>
      </c>
    </row>
    <row r="5734" spans="1:12" x14ac:dyDescent="0.25">
      <c r="A5734" s="6"/>
      <c r="B5734" s="100" t="e">
        <f>VLOOKUP(SALIDA[[#This Row],[CODIGO]],STOCKSANLUIS[],2,FALSE)</f>
        <v>#VALUE!</v>
      </c>
      <c r="E5734" t="e">
        <f>IF(VLOOKUP(SALIDA[[#This Row],[CODIGO]],STOCKSANLUIS[],6,FALSE)=0,"PRODUCTO SIN STOCK/UBICACIÓN",VLOOKUP(SALIDA[[#This Row],[CODIGO]],STOCKSANLUIS[],6,FALSE))</f>
        <v>#VALUE!</v>
      </c>
      <c r="F5734" t="e">
        <f>SALIDA[[#This Row],[CANTIDAD]]/SALIDA[[#This Row],[UND MEDIDA]]</f>
        <v>#VALUE!</v>
      </c>
      <c r="G5734" t="e">
        <f>VLOOKUP(SALIDA[[#This Row],[CODIGO]],FAMILIAS[],4,FALSE)</f>
        <v>#VALUE!</v>
      </c>
      <c r="H5734" s="10" t="e">
        <f>IF(VLOOKUP(SALIDA[[#This Row],[CODIGO]],STOCKSANLUIS[],7,FALSE)=0,"PRODUCTO SIN STOCK/UBICACIÓN",VLOOKUP(SALIDA[[#This Row],[CODIGO]],STOCKSANLUIS[],7,FALSE))</f>
        <v>#VALUE!</v>
      </c>
      <c r="I5734" s="10"/>
      <c r="J5734" t="e">
        <f>SALIDA[[#This Row],[CODIGO]]&amp;"       "&amp;SALIDA[[#This Row],[FAMILIA]]</f>
        <v>#VALUE!</v>
      </c>
      <c r="K5734" t="e">
        <f>VLOOKUP(SALIDA[[#This Row],[CODIGO]],STOCK_STARSOFT[],5,FALSE)</f>
        <v>#VALUE!</v>
      </c>
      <c r="L5734" t="e">
        <f>SALIDA[[#This Row],[CANTIDAD]]*SALIDA[[#This Row],[PRECIO UND]]</f>
        <v>#VALUE!</v>
      </c>
    </row>
    <row r="5735" spans="1:12" x14ac:dyDescent="0.25">
      <c r="A5735" s="6"/>
      <c r="B5735" s="100" t="e">
        <f>VLOOKUP(SALIDA[[#This Row],[CODIGO]],STOCKSANLUIS[],2,FALSE)</f>
        <v>#VALUE!</v>
      </c>
      <c r="E5735" t="e">
        <f>IF(VLOOKUP(SALIDA[[#This Row],[CODIGO]],STOCKSANLUIS[],6,FALSE)=0,"PRODUCTO SIN STOCK/UBICACIÓN",VLOOKUP(SALIDA[[#This Row],[CODIGO]],STOCKSANLUIS[],6,FALSE))</f>
        <v>#VALUE!</v>
      </c>
      <c r="F5735" t="e">
        <f>SALIDA[[#This Row],[CANTIDAD]]/SALIDA[[#This Row],[UND MEDIDA]]</f>
        <v>#VALUE!</v>
      </c>
      <c r="G5735" t="e">
        <f>VLOOKUP(SALIDA[[#This Row],[CODIGO]],FAMILIAS[],4,FALSE)</f>
        <v>#VALUE!</v>
      </c>
      <c r="H5735" s="10" t="e">
        <f>IF(VLOOKUP(SALIDA[[#This Row],[CODIGO]],STOCKSANLUIS[],7,FALSE)=0,"PRODUCTO SIN STOCK/UBICACIÓN",VLOOKUP(SALIDA[[#This Row],[CODIGO]],STOCKSANLUIS[],7,FALSE))</f>
        <v>#VALUE!</v>
      </c>
      <c r="I5735" s="10"/>
      <c r="J5735" t="e">
        <f>SALIDA[[#This Row],[CODIGO]]&amp;"       "&amp;SALIDA[[#This Row],[FAMILIA]]</f>
        <v>#VALUE!</v>
      </c>
      <c r="K5735" t="e">
        <f>VLOOKUP(SALIDA[[#This Row],[CODIGO]],STOCK_STARSOFT[],5,FALSE)</f>
        <v>#VALUE!</v>
      </c>
      <c r="L5735" t="e">
        <f>SALIDA[[#This Row],[CANTIDAD]]*SALIDA[[#This Row],[PRECIO UND]]</f>
        <v>#VALUE!</v>
      </c>
    </row>
    <row r="5736" spans="1:12" x14ac:dyDescent="0.25">
      <c r="A5736" s="6"/>
      <c r="B5736" s="100" t="e">
        <f>VLOOKUP(SALIDA[[#This Row],[CODIGO]],STOCKSANLUIS[],2,FALSE)</f>
        <v>#VALUE!</v>
      </c>
      <c r="E5736" t="e">
        <f>IF(VLOOKUP(SALIDA[[#This Row],[CODIGO]],STOCKSANLUIS[],6,FALSE)=0,"PRODUCTO SIN STOCK/UBICACIÓN",VLOOKUP(SALIDA[[#This Row],[CODIGO]],STOCKSANLUIS[],6,FALSE))</f>
        <v>#VALUE!</v>
      </c>
      <c r="F5736" t="e">
        <f>SALIDA[[#This Row],[CANTIDAD]]/SALIDA[[#This Row],[UND MEDIDA]]</f>
        <v>#VALUE!</v>
      </c>
      <c r="G5736" t="e">
        <f>VLOOKUP(SALIDA[[#This Row],[CODIGO]],FAMILIAS[],4,FALSE)</f>
        <v>#VALUE!</v>
      </c>
      <c r="H5736" s="10" t="e">
        <f>IF(VLOOKUP(SALIDA[[#This Row],[CODIGO]],STOCKSANLUIS[],7,FALSE)=0,"PRODUCTO SIN STOCK/UBICACIÓN",VLOOKUP(SALIDA[[#This Row],[CODIGO]],STOCKSANLUIS[],7,FALSE))</f>
        <v>#VALUE!</v>
      </c>
      <c r="I5736" s="10"/>
      <c r="J5736" t="e">
        <f>SALIDA[[#This Row],[CODIGO]]&amp;"       "&amp;SALIDA[[#This Row],[FAMILIA]]</f>
        <v>#VALUE!</v>
      </c>
      <c r="K5736" t="e">
        <f>VLOOKUP(SALIDA[[#This Row],[CODIGO]],STOCK_STARSOFT[],5,FALSE)</f>
        <v>#VALUE!</v>
      </c>
      <c r="L5736" t="e">
        <f>SALIDA[[#This Row],[CANTIDAD]]*SALIDA[[#This Row],[PRECIO UND]]</f>
        <v>#VALUE!</v>
      </c>
    </row>
    <row r="5737" spans="1:12" x14ac:dyDescent="0.25">
      <c r="A5737" s="6"/>
      <c r="B5737" s="100" t="e">
        <f>VLOOKUP(SALIDA[[#This Row],[CODIGO]],STOCKSANLUIS[],2,FALSE)</f>
        <v>#VALUE!</v>
      </c>
      <c r="E5737" t="e">
        <f>IF(VLOOKUP(SALIDA[[#This Row],[CODIGO]],STOCKSANLUIS[],6,FALSE)=0,"PRODUCTO SIN STOCK/UBICACIÓN",VLOOKUP(SALIDA[[#This Row],[CODIGO]],STOCKSANLUIS[],6,FALSE))</f>
        <v>#VALUE!</v>
      </c>
      <c r="F5737" t="e">
        <f>SALIDA[[#This Row],[CANTIDAD]]/SALIDA[[#This Row],[UND MEDIDA]]</f>
        <v>#VALUE!</v>
      </c>
      <c r="G5737" t="e">
        <f>VLOOKUP(SALIDA[[#This Row],[CODIGO]],FAMILIAS[],4,FALSE)</f>
        <v>#VALUE!</v>
      </c>
      <c r="H5737" s="10" t="e">
        <f>IF(VLOOKUP(SALIDA[[#This Row],[CODIGO]],STOCKSANLUIS[],7,FALSE)=0,"PRODUCTO SIN STOCK/UBICACIÓN",VLOOKUP(SALIDA[[#This Row],[CODIGO]],STOCKSANLUIS[],7,FALSE))</f>
        <v>#VALUE!</v>
      </c>
      <c r="I5737" s="10"/>
      <c r="J5737" t="e">
        <f>SALIDA[[#This Row],[CODIGO]]&amp;"       "&amp;SALIDA[[#This Row],[FAMILIA]]</f>
        <v>#VALUE!</v>
      </c>
      <c r="K5737" t="e">
        <f>VLOOKUP(SALIDA[[#This Row],[CODIGO]],STOCK_STARSOFT[],5,FALSE)</f>
        <v>#VALUE!</v>
      </c>
      <c r="L5737" t="e">
        <f>SALIDA[[#This Row],[CANTIDAD]]*SALIDA[[#This Row],[PRECIO UND]]</f>
        <v>#VALUE!</v>
      </c>
    </row>
    <row r="5738" spans="1:12" x14ac:dyDescent="0.25">
      <c r="A5738" s="6"/>
      <c r="B5738" s="100" t="e">
        <f>VLOOKUP(SALIDA[[#This Row],[CODIGO]],STOCKSANLUIS[],2,FALSE)</f>
        <v>#VALUE!</v>
      </c>
      <c r="E5738" t="e">
        <f>IF(VLOOKUP(SALIDA[[#This Row],[CODIGO]],STOCKSANLUIS[],6,FALSE)=0,"PRODUCTO SIN STOCK/UBICACIÓN",VLOOKUP(SALIDA[[#This Row],[CODIGO]],STOCKSANLUIS[],6,FALSE))</f>
        <v>#VALUE!</v>
      </c>
      <c r="F5738" t="e">
        <f>SALIDA[[#This Row],[CANTIDAD]]/SALIDA[[#This Row],[UND MEDIDA]]</f>
        <v>#VALUE!</v>
      </c>
      <c r="G5738" t="e">
        <f>VLOOKUP(SALIDA[[#This Row],[CODIGO]],FAMILIAS[],4,FALSE)</f>
        <v>#VALUE!</v>
      </c>
      <c r="H5738" s="10" t="e">
        <f>IF(VLOOKUP(SALIDA[[#This Row],[CODIGO]],STOCKSANLUIS[],7,FALSE)=0,"PRODUCTO SIN STOCK/UBICACIÓN",VLOOKUP(SALIDA[[#This Row],[CODIGO]],STOCKSANLUIS[],7,FALSE))</f>
        <v>#VALUE!</v>
      </c>
      <c r="I5738" s="10"/>
      <c r="J5738" t="e">
        <f>SALIDA[[#This Row],[CODIGO]]&amp;"       "&amp;SALIDA[[#This Row],[FAMILIA]]</f>
        <v>#VALUE!</v>
      </c>
      <c r="K5738" t="e">
        <f>VLOOKUP(SALIDA[[#This Row],[CODIGO]],STOCK_STARSOFT[],5,FALSE)</f>
        <v>#VALUE!</v>
      </c>
      <c r="L5738" t="e">
        <f>SALIDA[[#This Row],[CANTIDAD]]*SALIDA[[#This Row],[PRECIO UND]]</f>
        <v>#VALUE!</v>
      </c>
    </row>
    <row r="5739" spans="1:12" x14ac:dyDescent="0.25">
      <c r="A5739" s="6"/>
      <c r="B5739" s="100" t="e">
        <f>VLOOKUP(SALIDA[[#This Row],[CODIGO]],STOCKSANLUIS[],2,FALSE)</f>
        <v>#VALUE!</v>
      </c>
      <c r="E5739" t="e">
        <f>IF(VLOOKUP(SALIDA[[#This Row],[CODIGO]],STOCKSANLUIS[],6,FALSE)=0,"PRODUCTO SIN STOCK/UBICACIÓN",VLOOKUP(SALIDA[[#This Row],[CODIGO]],STOCKSANLUIS[],6,FALSE))</f>
        <v>#VALUE!</v>
      </c>
      <c r="F5739" t="e">
        <f>SALIDA[[#This Row],[CANTIDAD]]/SALIDA[[#This Row],[UND MEDIDA]]</f>
        <v>#VALUE!</v>
      </c>
      <c r="G5739" t="e">
        <f>VLOOKUP(SALIDA[[#This Row],[CODIGO]],FAMILIAS[],4,FALSE)</f>
        <v>#VALUE!</v>
      </c>
      <c r="H5739" s="10" t="e">
        <f>IF(VLOOKUP(SALIDA[[#This Row],[CODIGO]],STOCKSANLUIS[],7,FALSE)=0,"PRODUCTO SIN STOCK/UBICACIÓN",VLOOKUP(SALIDA[[#This Row],[CODIGO]],STOCKSANLUIS[],7,FALSE))</f>
        <v>#VALUE!</v>
      </c>
      <c r="I5739" s="10"/>
      <c r="J5739" t="e">
        <f>SALIDA[[#This Row],[CODIGO]]&amp;"       "&amp;SALIDA[[#This Row],[FAMILIA]]</f>
        <v>#VALUE!</v>
      </c>
      <c r="K5739" t="e">
        <f>VLOOKUP(SALIDA[[#This Row],[CODIGO]],STOCK_STARSOFT[],5,FALSE)</f>
        <v>#VALUE!</v>
      </c>
      <c r="L5739" t="e">
        <f>SALIDA[[#This Row],[CANTIDAD]]*SALIDA[[#This Row],[PRECIO UND]]</f>
        <v>#VALUE!</v>
      </c>
    </row>
    <row r="5740" spans="1:12" x14ac:dyDescent="0.25">
      <c r="A5740" s="6"/>
      <c r="B5740" s="100" t="e">
        <f>VLOOKUP(SALIDA[[#This Row],[CODIGO]],STOCKSANLUIS[],2,FALSE)</f>
        <v>#VALUE!</v>
      </c>
      <c r="E5740" t="e">
        <f>IF(VLOOKUP(SALIDA[[#This Row],[CODIGO]],STOCKSANLUIS[],6,FALSE)=0,"PRODUCTO SIN STOCK/UBICACIÓN",VLOOKUP(SALIDA[[#This Row],[CODIGO]],STOCKSANLUIS[],6,FALSE))</f>
        <v>#VALUE!</v>
      </c>
      <c r="F5740" t="e">
        <f>SALIDA[[#This Row],[CANTIDAD]]/SALIDA[[#This Row],[UND MEDIDA]]</f>
        <v>#VALUE!</v>
      </c>
      <c r="G5740" t="e">
        <f>VLOOKUP(SALIDA[[#This Row],[CODIGO]],FAMILIAS[],4,FALSE)</f>
        <v>#VALUE!</v>
      </c>
      <c r="H5740" s="10" t="e">
        <f>IF(VLOOKUP(SALIDA[[#This Row],[CODIGO]],STOCKSANLUIS[],7,FALSE)=0,"PRODUCTO SIN STOCK/UBICACIÓN",VLOOKUP(SALIDA[[#This Row],[CODIGO]],STOCKSANLUIS[],7,FALSE))</f>
        <v>#VALUE!</v>
      </c>
      <c r="I5740" s="10"/>
      <c r="J5740" t="e">
        <f>SALIDA[[#This Row],[CODIGO]]&amp;"       "&amp;SALIDA[[#This Row],[FAMILIA]]</f>
        <v>#VALUE!</v>
      </c>
      <c r="K5740" t="e">
        <f>VLOOKUP(SALIDA[[#This Row],[CODIGO]],STOCK_STARSOFT[],5,FALSE)</f>
        <v>#VALUE!</v>
      </c>
      <c r="L5740" t="e">
        <f>SALIDA[[#This Row],[CANTIDAD]]*SALIDA[[#This Row],[PRECIO UND]]</f>
        <v>#VALUE!</v>
      </c>
    </row>
    <row r="5741" spans="1:12" x14ac:dyDescent="0.25">
      <c r="A5741" s="6"/>
      <c r="B5741" s="100" t="e">
        <f>VLOOKUP(SALIDA[[#This Row],[CODIGO]],STOCKSANLUIS[],2,FALSE)</f>
        <v>#VALUE!</v>
      </c>
      <c r="E5741" t="e">
        <f>IF(VLOOKUP(SALIDA[[#This Row],[CODIGO]],STOCKSANLUIS[],6,FALSE)=0,"PRODUCTO SIN STOCK/UBICACIÓN",VLOOKUP(SALIDA[[#This Row],[CODIGO]],STOCKSANLUIS[],6,FALSE))</f>
        <v>#VALUE!</v>
      </c>
      <c r="F5741" t="e">
        <f>SALIDA[[#This Row],[CANTIDAD]]/SALIDA[[#This Row],[UND MEDIDA]]</f>
        <v>#VALUE!</v>
      </c>
      <c r="G5741" t="e">
        <f>VLOOKUP(SALIDA[[#This Row],[CODIGO]],FAMILIAS[],4,FALSE)</f>
        <v>#VALUE!</v>
      </c>
      <c r="H5741" s="10" t="e">
        <f>IF(VLOOKUP(SALIDA[[#This Row],[CODIGO]],STOCKSANLUIS[],7,FALSE)=0,"PRODUCTO SIN STOCK/UBICACIÓN",VLOOKUP(SALIDA[[#This Row],[CODIGO]],STOCKSANLUIS[],7,FALSE))</f>
        <v>#VALUE!</v>
      </c>
      <c r="I5741" s="10"/>
      <c r="J5741" t="e">
        <f>SALIDA[[#This Row],[CODIGO]]&amp;"       "&amp;SALIDA[[#This Row],[FAMILIA]]</f>
        <v>#VALUE!</v>
      </c>
      <c r="K5741" t="e">
        <f>VLOOKUP(SALIDA[[#This Row],[CODIGO]],STOCK_STARSOFT[],5,FALSE)</f>
        <v>#VALUE!</v>
      </c>
      <c r="L5741" t="e">
        <f>SALIDA[[#This Row],[CANTIDAD]]*SALIDA[[#This Row],[PRECIO UND]]</f>
        <v>#VALUE!</v>
      </c>
    </row>
    <row r="5742" spans="1:12" x14ac:dyDescent="0.25">
      <c r="A5742" s="6"/>
      <c r="B5742" s="100" t="e">
        <f>VLOOKUP(SALIDA[[#This Row],[CODIGO]],STOCKSANLUIS[],2,FALSE)</f>
        <v>#VALUE!</v>
      </c>
      <c r="E5742" t="e">
        <f>IF(VLOOKUP(SALIDA[[#This Row],[CODIGO]],STOCKSANLUIS[],6,FALSE)=0,"PRODUCTO SIN STOCK/UBICACIÓN",VLOOKUP(SALIDA[[#This Row],[CODIGO]],STOCKSANLUIS[],6,FALSE))</f>
        <v>#VALUE!</v>
      </c>
      <c r="F5742" t="e">
        <f>SALIDA[[#This Row],[CANTIDAD]]/SALIDA[[#This Row],[UND MEDIDA]]</f>
        <v>#VALUE!</v>
      </c>
      <c r="G5742" t="e">
        <f>VLOOKUP(SALIDA[[#This Row],[CODIGO]],FAMILIAS[],4,FALSE)</f>
        <v>#VALUE!</v>
      </c>
      <c r="H5742" s="10" t="e">
        <f>IF(VLOOKUP(SALIDA[[#This Row],[CODIGO]],STOCKSANLUIS[],7,FALSE)=0,"PRODUCTO SIN STOCK/UBICACIÓN",VLOOKUP(SALIDA[[#This Row],[CODIGO]],STOCKSANLUIS[],7,FALSE))</f>
        <v>#VALUE!</v>
      </c>
      <c r="I5742" s="10"/>
      <c r="J5742" t="e">
        <f>SALIDA[[#This Row],[CODIGO]]&amp;"       "&amp;SALIDA[[#This Row],[FAMILIA]]</f>
        <v>#VALUE!</v>
      </c>
      <c r="K5742" t="e">
        <f>VLOOKUP(SALIDA[[#This Row],[CODIGO]],STOCK_STARSOFT[],5,FALSE)</f>
        <v>#VALUE!</v>
      </c>
      <c r="L5742" t="e">
        <f>SALIDA[[#This Row],[CANTIDAD]]*SALIDA[[#This Row],[PRECIO UND]]</f>
        <v>#VALUE!</v>
      </c>
    </row>
    <row r="5743" spans="1:12" x14ac:dyDescent="0.25">
      <c r="A5743" s="6"/>
      <c r="B5743" s="100" t="e">
        <f>VLOOKUP(SALIDA[[#This Row],[CODIGO]],STOCKSANLUIS[],2,FALSE)</f>
        <v>#VALUE!</v>
      </c>
      <c r="E5743" t="e">
        <f>IF(VLOOKUP(SALIDA[[#This Row],[CODIGO]],STOCKSANLUIS[],6,FALSE)=0,"PRODUCTO SIN STOCK/UBICACIÓN",VLOOKUP(SALIDA[[#This Row],[CODIGO]],STOCKSANLUIS[],6,FALSE))</f>
        <v>#VALUE!</v>
      </c>
      <c r="F5743" t="e">
        <f>SALIDA[[#This Row],[CANTIDAD]]/SALIDA[[#This Row],[UND MEDIDA]]</f>
        <v>#VALUE!</v>
      </c>
      <c r="G5743" t="e">
        <f>VLOOKUP(SALIDA[[#This Row],[CODIGO]],FAMILIAS[],4,FALSE)</f>
        <v>#VALUE!</v>
      </c>
      <c r="H5743" s="10" t="e">
        <f>IF(VLOOKUP(SALIDA[[#This Row],[CODIGO]],STOCKSANLUIS[],7,FALSE)=0,"PRODUCTO SIN STOCK/UBICACIÓN",VLOOKUP(SALIDA[[#This Row],[CODIGO]],STOCKSANLUIS[],7,FALSE))</f>
        <v>#VALUE!</v>
      </c>
      <c r="I5743" s="10"/>
      <c r="J5743" t="e">
        <f>SALIDA[[#This Row],[CODIGO]]&amp;"       "&amp;SALIDA[[#This Row],[FAMILIA]]</f>
        <v>#VALUE!</v>
      </c>
      <c r="K5743" t="e">
        <f>VLOOKUP(SALIDA[[#This Row],[CODIGO]],STOCK_STARSOFT[],5,FALSE)</f>
        <v>#VALUE!</v>
      </c>
      <c r="L5743" t="e">
        <f>SALIDA[[#This Row],[CANTIDAD]]*SALIDA[[#This Row],[PRECIO UND]]</f>
        <v>#VALUE!</v>
      </c>
    </row>
    <row r="5744" spans="1:12" x14ac:dyDescent="0.25">
      <c r="A5744" s="6"/>
      <c r="B5744" s="100" t="e">
        <f>VLOOKUP(SALIDA[[#This Row],[CODIGO]],STOCKSANLUIS[],2,FALSE)</f>
        <v>#VALUE!</v>
      </c>
      <c r="E5744" t="e">
        <f>IF(VLOOKUP(SALIDA[[#This Row],[CODIGO]],STOCKSANLUIS[],6,FALSE)=0,"PRODUCTO SIN STOCK/UBICACIÓN",VLOOKUP(SALIDA[[#This Row],[CODIGO]],STOCKSANLUIS[],6,FALSE))</f>
        <v>#VALUE!</v>
      </c>
      <c r="F5744" t="e">
        <f>SALIDA[[#This Row],[CANTIDAD]]/SALIDA[[#This Row],[UND MEDIDA]]</f>
        <v>#VALUE!</v>
      </c>
      <c r="G5744" t="e">
        <f>VLOOKUP(SALIDA[[#This Row],[CODIGO]],FAMILIAS[],4,FALSE)</f>
        <v>#VALUE!</v>
      </c>
      <c r="H5744" s="10" t="e">
        <f>IF(VLOOKUP(SALIDA[[#This Row],[CODIGO]],STOCKSANLUIS[],7,FALSE)=0,"PRODUCTO SIN STOCK/UBICACIÓN",VLOOKUP(SALIDA[[#This Row],[CODIGO]],STOCKSANLUIS[],7,FALSE))</f>
        <v>#VALUE!</v>
      </c>
      <c r="I5744" s="10"/>
      <c r="J5744" t="e">
        <f>SALIDA[[#This Row],[CODIGO]]&amp;"       "&amp;SALIDA[[#This Row],[FAMILIA]]</f>
        <v>#VALUE!</v>
      </c>
      <c r="K5744" t="e">
        <f>VLOOKUP(SALIDA[[#This Row],[CODIGO]],STOCK_STARSOFT[],5,FALSE)</f>
        <v>#VALUE!</v>
      </c>
      <c r="L5744" t="e">
        <f>SALIDA[[#This Row],[CANTIDAD]]*SALIDA[[#This Row],[PRECIO UND]]</f>
        <v>#VALUE!</v>
      </c>
    </row>
    <row r="5745" spans="1:12" x14ac:dyDescent="0.25">
      <c r="A5745" s="6"/>
      <c r="B5745" s="100" t="e">
        <f>VLOOKUP(SALIDA[[#This Row],[CODIGO]],STOCKSANLUIS[],2,FALSE)</f>
        <v>#VALUE!</v>
      </c>
      <c r="E5745" t="e">
        <f>IF(VLOOKUP(SALIDA[[#This Row],[CODIGO]],STOCKSANLUIS[],6,FALSE)=0,"PRODUCTO SIN STOCK/UBICACIÓN",VLOOKUP(SALIDA[[#This Row],[CODIGO]],STOCKSANLUIS[],6,FALSE))</f>
        <v>#VALUE!</v>
      </c>
      <c r="F5745" t="e">
        <f>SALIDA[[#This Row],[CANTIDAD]]/SALIDA[[#This Row],[UND MEDIDA]]</f>
        <v>#VALUE!</v>
      </c>
      <c r="G5745" t="e">
        <f>VLOOKUP(SALIDA[[#This Row],[CODIGO]],FAMILIAS[],4,FALSE)</f>
        <v>#VALUE!</v>
      </c>
      <c r="H5745" s="10" t="e">
        <f>IF(VLOOKUP(SALIDA[[#This Row],[CODIGO]],STOCKSANLUIS[],7,FALSE)=0,"PRODUCTO SIN STOCK/UBICACIÓN",VLOOKUP(SALIDA[[#This Row],[CODIGO]],STOCKSANLUIS[],7,FALSE))</f>
        <v>#VALUE!</v>
      </c>
      <c r="I5745" s="10"/>
      <c r="J5745" t="e">
        <f>SALIDA[[#This Row],[CODIGO]]&amp;"       "&amp;SALIDA[[#This Row],[FAMILIA]]</f>
        <v>#VALUE!</v>
      </c>
      <c r="K5745" t="e">
        <f>VLOOKUP(SALIDA[[#This Row],[CODIGO]],STOCK_STARSOFT[],5,FALSE)</f>
        <v>#VALUE!</v>
      </c>
      <c r="L5745" t="e">
        <f>SALIDA[[#This Row],[CANTIDAD]]*SALIDA[[#This Row],[PRECIO UND]]</f>
        <v>#VALUE!</v>
      </c>
    </row>
    <row r="5746" spans="1:12" x14ac:dyDescent="0.25">
      <c r="A5746" s="6"/>
      <c r="B5746" s="100" t="e">
        <f>VLOOKUP(SALIDA[[#This Row],[CODIGO]],STOCKSANLUIS[],2,FALSE)</f>
        <v>#VALUE!</v>
      </c>
      <c r="E5746" t="e">
        <f>IF(VLOOKUP(SALIDA[[#This Row],[CODIGO]],STOCKSANLUIS[],6,FALSE)=0,"PRODUCTO SIN STOCK/UBICACIÓN",VLOOKUP(SALIDA[[#This Row],[CODIGO]],STOCKSANLUIS[],6,FALSE))</f>
        <v>#VALUE!</v>
      </c>
      <c r="F5746" t="e">
        <f>SALIDA[[#This Row],[CANTIDAD]]/SALIDA[[#This Row],[UND MEDIDA]]</f>
        <v>#VALUE!</v>
      </c>
      <c r="G5746" t="e">
        <f>VLOOKUP(SALIDA[[#This Row],[CODIGO]],FAMILIAS[],4,FALSE)</f>
        <v>#VALUE!</v>
      </c>
      <c r="H5746" s="10" t="e">
        <f>IF(VLOOKUP(SALIDA[[#This Row],[CODIGO]],STOCKSANLUIS[],7,FALSE)=0,"PRODUCTO SIN STOCK/UBICACIÓN",VLOOKUP(SALIDA[[#This Row],[CODIGO]],STOCKSANLUIS[],7,FALSE))</f>
        <v>#VALUE!</v>
      </c>
      <c r="I5746" s="10"/>
      <c r="J5746" t="e">
        <f>SALIDA[[#This Row],[CODIGO]]&amp;"       "&amp;SALIDA[[#This Row],[FAMILIA]]</f>
        <v>#VALUE!</v>
      </c>
      <c r="K5746" t="e">
        <f>VLOOKUP(SALIDA[[#This Row],[CODIGO]],STOCK_STARSOFT[],5,FALSE)</f>
        <v>#VALUE!</v>
      </c>
      <c r="L5746" t="e">
        <f>SALIDA[[#This Row],[CANTIDAD]]*SALIDA[[#This Row],[PRECIO UND]]</f>
        <v>#VALUE!</v>
      </c>
    </row>
    <row r="5747" spans="1:12" x14ac:dyDescent="0.25">
      <c r="A5747" s="6"/>
      <c r="B5747" s="100" t="e">
        <f>VLOOKUP(SALIDA[[#This Row],[CODIGO]],STOCKSANLUIS[],2,FALSE)</f>
        <v>#VALUE!</v>
      </c>
      <c r="E5747" t="e">
        <f>IF(VLOOKUP(SALIDA[[#This Row],[CODIGO]],STOCKSANLUIS[],6,FALSE)=0,"PRODUCTO SIN STOCK/UBICACIÓN",VLOOKUP(SALIDA[[#This Row],[CODIGO]],STOCKSANLUIS[],6,FALSE))</f>
        <v>#VALUE!</v>
      </c>
      <c r="F5747" t="e">
        <f>SALIDA[[#This Row],[CANTIDAD]]/SALIDA[[#This Row],[UND MEDIDA]]</f>
        <v>#VALUE!</v>
      </c>
      <c r="G5747" t="e">
        <f>VLOOKUP(SALIDA[[#This Row],[CODIGO]],FAMILIAS[],4,FALSE)</f>
        <v>#VALUE!</v>
      </c>
      <c r="H5747" s="10" t="e">
        <f>IF(VLOOKUP(SALIDA[[#This Row],[CODIGO]],STOCKSANLUIS[],7,FALSE)=0,"PRODUCTO SIN STOCK/UBICACIÓN",VLOOKUP(SALIDA[[#This Row],[CODIGO]],STOCKSANLUIS[],7,FALSE))</f>
        <v>#VALUE!</v>
      </c>
      <c r="I5747" s="10"/>
      <c r="J5747" t="e">
        <f>SALIDA[[#This Row],[CODIGO]]&amp;"       "&amp;SALIDA[[#This Row],[FAMILIA]]</f>
        <v>#VALUE!</v>
      </c>
      <c r="K5747" t="e">
        <f>VLOOKUP(SALIDA[[#This Row],[CODIGO]],STOCK_STARSOFT[],5,FALSE)</f>
        <v>#VALUE!</v>
      </c>
      <c r="L5747" t="e">
        <f>SALIDA[[#This Row],[CANTIDAD]]*SALIDA[[#This Row],[PRECIO UND]]</f>
        <v>#VALUE!</v>
      </c>
    </row>
    <row r="5748" spans="1:12" x14ac:dyDescent="0.25">
      <c r="A5748" s="6"/>
      <c r="B5748" s="100" t="e">
        <f>VLOOKUP(SALIDA[[#This Row],[CODIGO]],STOCKSANLUIS[],2,FALSE)</f>
        <v>#VALUE!</v>
      </c>
      <c r="E5748" t="e">
        <f>IF(VLOOKUP(SALIDA[[#This Row],[CODIGO]],STOCKSANLUIS[],6,FALSE)=0,"PRODUCTO SIN STOCK/UBICACIÓN",VLOOKUP(SALIDA[[#This Row],[CODIGO]],STOCKSANLUIS[],6,FALSE))</f>
        <v>#VALUE!</v>
      </c>
      <c r="F5748" t="e">
        <f>SALIDA[[#This Row],[CANTIDAD]]/SALIDA[[#This Row],[UND MEDIDA]]</f>
        <v>#VALUE!</v>
      </c>
      <c r="G5748" t="e">
        <f>VLOOKUP(SALIDA[[#This Row],[CODIGO]],FAMILIAS[],4,FALSE)</f>
        <v>#VALUE!</v>
      </c>
      <c r="H5748" s="10" t="e">
        <f>IF(VLOOKUP(SALIDA[[#This Row],[CODIGO]],STOCKSANLUIS[],7,FALSE)=0,"PRODUCTO SIN STOCK/UBICACIÓN",VLOOKUP(SALIDA[[#This Row],[CODIGO]],STOCKSANLUIS[],7,FALSE))</f>
        <v>#VALUE!</v>
      </c>
      <c r="I5748" s="10"/>
      <c r="J5748" t="e">
        <f>SALIDA[[#This Row],[CODIGO]]&amp;"       "&amp;SALIDA[[#This Row],[FAMILIA]]</f>
        <v>#VALUE!</v>
      </c>
      <c r="K5748" t="e">
        <f>VLOOKUP(SALIDA[[#This Row],[CODIGO]],STOCK_STARSOFT[],5,FALSE)</f>
        <v>#VALUE!</v>
      </c>
      <c r="L5748" t="e">
        <f>SALIDA[[#This Row],[CANTIDAD]]*SALIDA[[#This Row],[PRECIO UND]]</f>
        <v>#VALUE!</v>
      </c>
    </row>
    <row r="5749" spans="1:12" x14ac:dyDescent="0.25">
      <c r="A5749" s="6"/>
      <c r="B5749" s="100" t="e">
        <f>VLOOKUP(SALIDA[[#This Row],[CODIGO]],STOCKSANLUIS[],2,FALSE)</f>
        <v>#VALUE!</v>
      </c>
      <c r="E5749" t="e">
        <f>IF(VLOOKUP(SALIDA[[#This Row],[CODIGO]],STOCKSANLUIS[],6,FALSE)=0,"PRODUCTO SIN STOCK/UBICACIÓN",VLOOKUP(SALIDA[[#This Row],[CODIGO]],STOCKSANLUIS[],6,FALSE))</f>
        <v>#VALUE!</v>
      </c>
      <c r="F5749" t="e">
        <f>SALIDA[[#This Row],[CANTIDAD]]/SALIDA[[#This Row],[UND MEDIDA]]</f>
        <v>#VALUE!</v>
      </c>
      <c r="G5749" t="e">
        <f>VLOOKUP(SALIDA[[#This Row],[CODIGO]],FAMILIAS[],4,FALSE)</f>
        <v>#VALUE!</v>
      </c>
      <c r="H5749" s="10" t="e">
        <f>IF(VLOOKUP(SALIDA[[#This Row],[CODIGO]],STOCKSANLUIS[],7,FALSE)=0,"PRODUCTO SIN STOCK/UBICACIÓN",VLOOKUP(SALIDA[[#This Row],[CODIGO]],STOCKSANLUIS[],7,FALSE))</f>
        <v>#VALUE!</v>
      </c>
      <c r="I5749" s="10"/>
      <c r="J5749" t="e">
        <f>SALIDA[[#This Row],[CODIGO]]&amp;"       "&amp;SALIDA[[#This Row],[FAMILIA]]</f>
        <v>#VALUE!</v>
      </c>
      <c r="K5749" t="e">
        <f>VLOOKUP(SALIDA[[#This Row],[CODIGO]],STOCK_STARSOFT[],5,FALSE)</f>
        <v>#VALUE!</v>
      </c>
      <c r="L5749" t="e">
        <f>SALIDA[[#This Row],[CANTIDAD]]*SALIDA[[#This Row],[PRECIO UND]]</f>
        <v>#VALUE!</v>
      </c>
    </row>
    <row r="5750" spans="1:12" x14ac:dyDescent="0.25">
      <c r="A5750" s="6"/>
      <c r="B5750" s="100" t="e">
        <f>VLOOKUP(SALIDA[[#This Row],[CODIGO]],STOCKSANLUIS[],2,FALSE)</f>
        <v>#VALUE!</v>
      </c>
      <c r="E5750" t="e">
        <f>IF(VLOOKUP(SALIDA[[#This Row],[CODIGO]],STOCKSANLUIS[],6,FALSE)=0,"PRODUCTO SIN STOCK/UBICACIÓN",VLOOKUP(SALIDA[[#This Row],[CODIGO]],STOCKSANLUIS[],6,FALSE))</f>
        <v>#VALUE!</v>
      </c>
      <c r="F5750" t="e">
        <f>SALIDA[[#This Row],[CANTIDAD]]/SALIDA[[#This Row],[UND MEDIDA]]</f>
        <v>#VALUE!</v>
      </c>
      <c r="G5750" t="e">
        <f>VLOOKUP(SALIDA[[#This Row],[CODIGO]],FAMILIAS[],4,FALSE)</f>
        <v>#VALUE!</v>
      </c>
      <c r="H5750" s="10" t="e">
        <f>IF(VLOOKUP(SALIDA[[#This Row],[CODIGO]],STOCKSANLUIS[],7,FALSE)=0,"PRODUCTO SIN STOCK/UBICACIÓN",VLOOKUP(SALIDA[[#This Row],[CODIGO]],STOCKSANLUIS[],7,FALSE))</f>
        <v>#VALUE!</v>
      </c>
      <c r="I5750" s="10"/>
      <c r="J5750" t="e">
        <f>SALIDA[[#This Row],[CODIGO]]&amp;"       "&amp;SALIDA[[#This Row],[FAMILIA]]</f>
        <v>#VALUE!</v>
      </c>
      <c r="K5750" t="e">
        <f>VLOOKUP(SALIDA[[#This Row],[CODIGO]],STOCK_STARSOFT[],5,FALSE)</f>
        <v>#VALUE!</v>
      </c>
      <c r="L5750" t="e">
        <f>SALIDA[[#This Row],[CANTIDAD]]*SALIDA[[#This Row],[PRECIO UND]]</f>
        <v>#VALUE!</v>
      </c>
    </row>
    <row r="5751" spans="1:12" x14ac:dyDescent="0.25">
      <c r="A5751" s="6"/>
      <c r="B5751" s="100" t="e">
        <f>VLOOKUP(SALIDA[[#This Row],[CODIGO]],STOCKSANLUIS[],2,FALSE)</f>
        <v>#VALUE!</v>
      </c>
      <c r="E5751" t="e">
        <f>IF(VLOOKUP(SALIDA[[#This Row],[CODIGO]],STOCKSANLUIS[],6,FALSE)=0,"PRODUCTO SIN STOCK/UBICACIÓN",VLOOKUP(SALIDA[[#This Row],[CODIGO]],STOCKSANLUIS[],6,FALSE))</f>
        <v>#VALUE!</v>
      </c>
      <c r="F5751" t="e">
        <f>SALIDA[[#This Row],[CANTIDAD]]/SALIDA[[#This Row],[UND MEDIDA]]</f>
        <v>#VALUE!</v>
      </c>
      <c r="G5751" t="e">
        <f>VLOOKUP(SALIDA[[#This Row],[CODIGO]],FAMILIAS[],4,FALSE)</f>
        <v>#VALUE!</v>
      </c>
      <c r="H5751" s="10" t="e">
        <f>IF(VLOOKUP(SALIDA[[#This Row],[CODIGO]],STOCKSANLUIS[],7,FALSE)=0,"PRODUCTO SIN STOCK/UBICACIÓN",VLOOKUP(SALIDA[[#This Row],[CODIGO]],STOCKSANLUIS[],7,FALSE))</f>
        <v>#VALUE!</v>
      </c>
      <c r="I5751" s="10"/>
      <c r="J5751" t="e">
        <f>SALIDA[[#This Row],[CODIGO]]&amp;"       "&amp;SALIDA[[#This Row],[FAMILIA]]</f>
        <v>#VALUE!</v>
      </c>
      <c r="K5751" t="e">
        <f>VLOOKUP(SALIDA[[#This Row],[CODIGO]],STOCK_STARSOFT[],5,FALSE)</f>
        <v>#VALUE!</v>
      </c>
      <c r="L5751" t="e">
        <f>SALIDA[[#This Row],[CANTIDAD]]*SALIDA[[#This Row],[PRECIO UND]]</f>
        <v>#VALUE!</v>
      </c>
    </row>
    <row r="5752" spans="1:12" x14ac:dyDescent="0.25">
      <c r="A5752" s="6"/>
      <c r="B5752" s="100" t="e">
        <f>VLOOKUP(SALIDA[[#This Row],[CODIGO]],STOCKSANLUIS[],2,FALSE)</f>
        <v>#VALUE!</v>
      </c>
      <c r="E5752" t="e">
        <f>IF(VLOOKUP(SALIDA[[#This Row],[CODIGO]],STOCKSANLUIS[],6,FALSE)=0,"PRODUCTO SIN STOCK/UBICACIÓN",VLOOKUP(SALIDA[[#This Row],[CODIGO]],STOCKSANLUIS[],6,FALSE))</f>
        <v>#VALUE!</v>
      </c>
      <c r="F5752" t="e">
        <f>SALIDA[[#This Row],[CANTIDAD]]/SALIDA[[#This Row],[UND MEDIDA]]</f>
        <v>#VALUE!</v>
      </c>
      <c r="G5752" t="e">
        <f>VLOOKUP(SALIDA[[#This Row],[CODIGO]],FAMILIAS[],4,FALSE)</f>
        <v>#VALUE!</v>
      </c>
      <c r="H5752" s="10" t="e">
        <f>IF(VLOOKUP(SALIDA[[#This Row],[CODIGO]],STOCKSANLUIS[],7,FALSE)=0,"PRODUCTO SIN STOCK/UBICACIÓN",VLOOKUP(SALIDA[[#This Row],[CODIGO]],STOCKSANLUIS[],7,FALSE))</f>
        <v>#VALUE!</v>
      </c>
      <c r="I5752" s="10"/>
      <c r="J5752" t="e">
        <f>SALIDA[[#This Row],[CODIGO]]&amp;"       "&amp;SALIDA[[#This Row],[FAMILIA]]</f>
        <v>#VALUE!</v>
      </c>
      <c r="K5752" t="e">
        <f>VLOOKUP(SALIDA[[#This Row],[CODIGO]],STOCK_STARSOFT[],5,FALSE)</f>
        <v>#VALUE!</v>
      </c>
      <c r="L5752" t="e">
        <f>SALIDA[[#This Row],[CANTIDAD]]*SALIDA[[#This Row],[PRECIO UND]]</f>
        <v>#VALUE!</v>
      </c>
    </row>
    <row r="5753" spans="1:12" x14ac:dyDescent="0.25">
      <c r="A5753" s="6"/>
      <c r="B5753" s="100" t="e">
        <f>VLOOKUP(SALIDA[[#This Row],[CODIGO]],STOCKSANLUIS[],2,FALSE)</f>
        <v>#VALUE!</v>
      </c>
      <c r="E5753" t="e">
        <f>IF(VLOOKUP(SALIDA[[#This Row],[CODIGO]],STOCKSANLUIS[],6,FALSE)=0,"PRODUCTO SIN STOCK/UBICACIÓN",VLOOKUP(SALIDA[[#This Row],[CODIGO]],STOCKSANLUIS[],6,FALSE))</f>
        <v>#VALUE!</v>
      </c>
      <c r="F5753" t="e">
        <f>SALIDA[[#This Row],[CANTIDAD]]/SALIDA[[#This Row],[UND MEDIDA]]</f>
        <v>#VALUE!</v>
      </c>
      <c r="G5753" t="e">
        <f>VLOOKUP(SALIDA[[#This Row],[CODIGO]],FAMILIAS[],4,FALSE)</f>
        <v>#VALUE!</v>
      </c>
      <c r="H5753" s="10" t="e">
        <f>IF(VLOOKUP(SALIDA[[#This Row],[CODIGO]],STOCKSANLUIS[],7,FALSE)=0,"PRODUCTO SIN STOCK/UBICACIÓN",VLOOKUP(SALIDA[[#This Row],[CODIGO]],STOCKSANLUIS[],7,FALSE))</f>
        <v>#VALUE!</v>
      </c>
      <c r="I5753" s="10"/>
      <c r="J5753" t="e">
        <f>SALIDA[[#This Row],[CODIGO]]&amp;"       "&amp;SALIDA[[#This Row],[FAMILIA]]</f>
        <v>#VALUE!</v>
      </c>
      <c r="K5753" t="e">
        <f>VLOOKUP(SALIDA[[#This Row],[CODIGO]],STOCK_STARSOFT[],5,FALSE)</f>
        <v>#VALUE!</v>
      </c>
      <c r="L5753" t="e">
        <f>SALIDA[[#This Row],[CANTIDAD]]*SALIDA[[#This Row],[PRECIO UND]]</f>
        <v>#VALUE!</v>
      </c>
    </row>
    <row r="5754" spans="1:12" x14ac:dyDescent="0.25">
      <c r="A5754" s="6"/>
      <c r="B5754" s="100" t="e">
        <f>VLOOKUP(SALIDA[[#This Row],[CODIGO]],STOCKSANLUIS[],2,FALSE)</f>
        <v>#VALUE!</v>
      </c>
      <c r="E5754" t="e">
        <f>IF(VLOOKUP(SALIDA[[#This Row],[CODIGO]],STOCKSANLUIS[],6,FALSE)=0,"PRODUCTO SIN STOCK/UBICACIÓN",VLOOKUP(SALIDA[[#This Row],[CODIGO]],STOCKSANLUIS[],6,FALSE))</f>
        <v>#VALUE!</v>
      </c>
      <c r="F5754" t="e">
        <f>SALIDA[[#This Row],[CANTIDAD]]/SALIDA[[#This Row],[UND MEDIDA]]</f>
        <v>#VALUE!</v>
      </c>
      <c r="G5754" t="e">
        <f>VLOOKUP(SALIDA[[#This Row],[CODIGO]],FAMILIAS[],4,FALSE)</f>
        <v>#VALUE!</v>
      </c>
      <c r="H5754" s="10" t="e">
        <f>IF(VLOOKUP(SALIDA[[#This Row],[CODIGO]],STOCKSANLUIS[],7,FALSE)=0,"PRODUCTO SIN STOCK/UBICACIÓN",VLOOKUP(SALIDA[[#This Row],[CODIGO]],STOCKSANLUIS[],7,FALSE))</f>
        <v>#VALUE!</v>
      </c>
      <c r="I5754" s="10"/>
      <c r="J5754" t="e">
        <f>SALIDA[[#This Row],[CODIGO]]&amp;"       "&amp;SALIDA[[#This Row],[FAMILIA]]</f>
        <v>#VALUE!</v>
      </c>
      <c r="K5754" t="e">
        <f>VLOOKUP(SALIDA[[#This Row],[CODIGO]],STOCK_STARSOFT[],5,FALSE)</f>
        <v>#VALUE!</v>
      </c>
      <c r="L5754" t="e">
        <f>SALIDA[[#This Row],[CANTIDAD]]*SALIDA[[#This Row],[PRECIO UND]]</f>
        <v>#VALUE!</v>
      </c>
    </row>
    <row r="5755" spans="1:12" x14ac:dyDescent="0.25">
      <c r="A5755" s="6"/>
      <c r="B5755" s="100" t="e">
        <f>VLOOKUP(SALIDA[[#This Row],[CODIGO]],STOCKSANLUIS[],2,FALSE)</f>
        <v>#VALUE!</v>
      </c>
      <c r="E5755" t="e">
        <f>IF(VLOOKUP(SALIDA[[#This Row],[CODIGO]],STOCKSANLUIS[],6,FALSE)=0,"PRODUCTO SIN STOCK/UBICACIÓN",VLOOKUP(SALIDA[[#This Row],[CODIGO]],STOCKSANLUIS[],6,FALSE))</f>
        <v>#VALUE!</v>
      </c>
      <c r="F5755" t="e">
        <f>SALIDA[[#This Row],[CANTIDAD]]/SALIDA[[#This Row],[UND MEDIDA]]</f>
        <v>#VALUE!</v>
      </c>
      <c r="G5755" t="e">
        <f>VLOOKUP(SALIDA[[#This Row],[CODIGO]],FAMILIAS[],4,FALSE)</f>
        <v>#VALUE!</v>
      </c>
      <c r="H5755" s="10" t="e">
        <f>IF(VLOOKUP(SALIDA[[#This Row],[CODIGO]],STOCKSANLUIS[],7,FALSE)=0,"PRODUCTO SIN STOCK/UBICACIÓN",VLOOKUP(SALIDA[[#This Row],[CODIGO]],STOCKSANLUIS[],7,FALSE))</f>
        <v>#VALUE!</v>
      </c>
      <c r="I5755" s="10"/>
      <c r="J5755" t="e">
        <f>SALIDA[[#This Row],[CODIGO]]&amp;"       "&amp;SALIDA[[#This Row],[FAMILIA]]</f>
        <v>#VALUE!</v>
      </c>
      <c r="K5755" t="e">
        <f>VLOOKUP(SALIDA[[#This Row],[CODIGO]],STOCK_STARSOFT[],5,FALSE)</f>
        <v>#VALUE!</v>
      </c>
      <c r="L5755" t="e">
        <f>SALIDA[[#This Row],[CANTIDAD]]*SALIDA[[#This Row],[PRECIO UND]]</f>
        <v>#VALUE!</v>
      </c>
    </row>
    <row r="5756" spans="1:12" x14ac:dyDescent="0.25">
      <c r="A5756" s="6"/>
      <c r="B5756" s="100" t="e">
        <f>VLOOKUP(SALIDA[[#This Row],[CODIGO]],STOCKSANLUIS[],2,FALSE)</f>
        <v>#VALUE!</v>
      </c>
      <c r="E5756" t="e">
        <f>IF(VLOOKUP(SALIDA[[#This Row],[CODIGO]],STOCKSANLUIS[],6,FALSE)=0,"PRODUCTO SIN STOCK/UBICACIÓN",VLOOKUP(SALIDA[[#This Row],[CODIGO]],STOCKSANLUIS[],6,FALSE))</f>
        <v>#VALUE!</v>
      </c>
      <c r="F5756" t="e">
        <f>SALIDA[[#This Row],[CANTIDAD]]/SALIDA[[#This Row],[UND MEDIDA]]</f>
        <v>#VALUE!</v>
      </c>
      <c r="G5756" t="e">
        <f>VLOOKUP(SALIDA[[#This Row],[CODIGO]],FAMILIAS[],4,FALSE)</f>
        <v>#VALUE!</v>
      </c>
      <c r="H5756" s="10" t="e">
        <f>IF(VLOOKUP(SALIDA[[#This Row],[CODIGO]],STOCKSANLUIS[],7,FALSE)=0,"PRODUCTO SIN STOCK/UBICACIÓN",VLOOKUP(SALIDA[[#This Row],[CODIGO]],STOCKSANLUIS[],7,FALSE))</f>
        <v>#VALUE!</v>
      </c>
      <c r="I5756" s="10"/>
      <c r="J5756" t="e">
        <f>SALIDA[[#This Row],[CODIGO]]&amp;"       "&amp;SALIDA[[#This Row],[FAMILIA]]</f>
        <v>#VALUE!</v>
      </c>
      <c r="K5756" t="e">
        <f>VLOOKUP(SALIDA[[#This Row],[CODIGO]],STOCK_STARSOFT[],5,FALSE)</f>
        <v>#VALUE!</v>
      </c>
      <c r="L5756" t="e">
        <f>SALIDA[[#This Row],[CANTIDAD]]*SALIDA[[#This Row],[PRECIO UND]]</f>
        <v>#VALUE!</v>
      </c>
    </row>
    <row r="5757" spans="1:12" x14ac:dyDescent="0.25">
      <c r="A5757" s="6"/>
      <c r="B5757" s="100" t="e">
        <f>VLOOKUP(SALIDA[[#This Row],[CODIGO]],STOCKSANLUIS[],2,FALSE)</f>
        <v>#VALUE!</v>
      </c>
      <c r="E5757" t="e">
        <f>IF(VLOOKUP(SALIDA[[#This Row],[CODIGO]],STOCKSANLUIS[],6,FALSE)=0,"PRODUCTO SIN STOCK/UBICACIÓN",VLOOKUP(SALIDA[[#This Row],[CODIGO]],STOCKSANLUIS[],6,FALSE))</f>
        <v>#VALUE!</v>
      </c>
      <c r="F5757" t="e">
        <f>SALIDA[[#This Row],[CANTIDAD]]/SALIDA[[#This Row],[UND MEDIDA]]</f>
        <v>#VALUE!</v>
      </c>
      <c r="G5757" t="e">
        <f>VLOOKUP(SALIDA[[#This Row],[CODIGO]],FAMILIAS[],4,FALSE)</f>
        <v>#VALUE!</v>
      </c>
      <c r="H5757" s="10" t="e">
        <f>IF(VLOOKUP(SALIDA[[#This Row],[CODIGO]],STOCKSANLUIS[],7,FALSE)=0,"PRODUCTO SIN STOCK/UBICACIÓN",VLOOKUP(SALIDA[[#This Row],[CODIGO]],STOCKSANLUIS[],7,FALSE))</f>
        <v>#VALUE!</v>
      </c>
      <c r="I5757" s="10"/>
      <c r="J5757" t="e">
        <f>SALIDA[[#This Row],[CODIGO]]&amp;"       "&amp;SALIDA[[#This Row],[FAMILIA]]</f>
        <v>#VALUE!</v>
      </c>
      <c r="K5757" t="e">
        <f>VLOOKUP(SALIDA[[#This Row],[CODIGO]],STOCK_STARSOFT[],5,FALSE)</f>
        <v>#VALUE!</v>
      </c>
      <c r="L5757" t="e">
        <f>SALIDA[[#This Row],[CANTIDAD]]*SALIDA[[#This Row],[PRECIO UND]]</f>
        <v>#VALUE!</v>
      </c>
    </row>
    <row r="5758" spans="1:12" x14ac:dyDescent="0.25">
      <c r="A5758" s="6"/>
      <c r="B5758" s="100" t="e">
        <f>VLOOKUP(SALIDA[[#This Row],[CODIGO]],STOCKSANLUIS[],2,FALSE)</f>
        <v>#VALUE!</v>
      </c>
      <c r="E5758" t="e">
        <f>IF(VLOOKUP(SALIDA[[#This Row],[CODIGO]],STOCKSANLUIS[],6,FALSE)=0,"PRODUCTO SIN STOCK/UBICACIÓN",VLOOKUP(SALIDA[[#This Row],[CODIGO]],STOCKSANLUIS[],6,FALSE))</f>
        <v>#VALUE!</v>
      </c>
      <c r="F5758" t="e">
        <f>SALIDA[[#This Row],[CANTIDAD]]/SALIDA[[#This Row],[UND MEDIDA]]</f>
        <v>#VALUE!</v>
      </c>
      <c r="G5758" t="e">
        <f>VLOOKUP(SALIDA[[#This Row],[CODIGO]],FAMILIAS[],4,FALSE)</f>
        <v>#VALUE!</v>
      </c>
      <c r="H5758" s="10" t="e">
        <f>IF(VLOOKUP(SALIDA[[#This Row],[CODIGO]],STOCKSANLUIS[],7,FALSE)=0,"PRODUCTO SIN STOCK/UBICACIÓN",VLOOKUP(SALIDA[[#This Row],[CODIGO]],STOCKSANLUIS[],7,FALSE))</f>
        <v>#VALUE!</v>
      </c>
      <c r="I5758" s="10"/>
      <c r="J5758" t="e">
        <f>SALIDA[[#This Row],[CODIGO]]&amp;"       "&amp;SALIDA[[#This Row],[FAMILIA]]</f>
        <v>#VALUE!</v>
      </c>
      <c r="K5758" t="e">
        <f>VLOOKUP(SALIDA[[#This Row],[CODIGO]],STOCK_STARSOFT[],5,FALSE)</f>
        <v>#VALUE!</v>
      </c>
      <c r="L5758" t="e">
        <f>SALIDA[[#This Row],[CANTIDAD]]*SALIDA[[#This Row],[PRECIO UND]]</f>
        <v>#VALUE!</v>
      </c>
    </row>
    <row r="5759" spans="1:12" x14ac:dyDescent="0.25">
      <c r="A5759" s="6"/>
      <c r="B5759" s="100" t="e">
        <f>VLOOKUP(SALIDA[[#This Row],[CODIGO]],STOCKSANLUIS[],2,FALSE)</f>
        <v>#VALUE!</v>
      </c>
      <c r="E5759" t="e">
        <f>IF(VLOOKUP(SALIDA[[#This Row],[CODIGO]],STOCKSANLUIS[],6,FALSE)=0,"PRODUCTO SIN STOCK/UBICACIÓN",VLOOKUP(SALIDA[[#This Row],[CODIGO]],STOCKSANLUIS[],6,FALSE))</f>
        <v>#VALUE!</v>
      </c>
      <c r="F5759" t="e">
        <f>SALIDA[[#This Row],[CANTIDAD]]/SALIDA[[#This Row],[UND MEDIDA]]</f>
        <v>#VALUE!</v>
      </c>
      <c r="G5759" t="e">
        <f>VLOOKUP(SALIDA[[#This Row],[CODIGO]],FAMILIAS[],4,FALSE)</f>
        <v>#VALUE!</v>
      </c>
      <c r="H5759" s="10" t="e">
        <f>IF(VLOOKUP(SALIDA[[#This Row],[CODIGO]],STOCKSANLUIS[],7,FALSE)=0,"PRODUCTO SIN STOCK/UBICACIÓN",VLOOKUP(SALIDA[[#This Row],[CODIGO]],STOCKSANLUIS[],7,FALSE))</f>
        <v>#VALUE!</v>
      </c>
      <c r="I5759" s="10"/>
      <c r="J5759" t="e">
        <f>SALIDA[[#This Row],[CODIGO]]&amp;"       "&amp;SALIDA[[#This Row],[FAMILIA]]</f>
        <v>#VALUE!</v>
      </c>
      <c r="K5759" t="e">
        <f>VLOOKUP(SALIDA[[#This Row],[CODIGO]],STOCK_STARSOFT[],5,FALSE)</f>
        <v>#VALUE!</v>
      </c>
      <c r="L5759" t="e">
        <f>SALIDA[[#This Row],[CANTIDAD]]*SALIDA[[#This Row],[PRECIO UND]]</f>
        <v>#VALUE!</v>
      </c>
    </row>
    <row r="5760" spans="1:12" x14ac:dyDescent="0.25">
      <c r="A5760" s="6"/>
      <c r="B5760" s="100" t="e">
        <f>VLOOKUP(SALIDA[[#This Row],[CODIGO]],STOCKSANLUIS[],2,FALSE)</f>
        <v>#VALUE!</v>
      </c>
      <c r="E5760" t="e">
        <f>IF(VLOOKUP(SALIDA[[#This Row],[CODIGO]],STOCKSANLUIS[],6,FALSE)=0,"PRODUCTO SIN STOCK/UBICACIÓN",VLOOKUP(SALIDA[[#This Row],[CODIGO]],STOCKSANLUIS[],6,FALSE))</f>
        <v>#VALUE!</v>
      </c>
      <c r="F5760" t="e">
        <f>SALIDA[[#This Row],[CANTIDAD]]/SALIDA[[#This Row],[UND MEDIDA]]</f>
        <v>#VALUE!</v>
      </c>
      <c r="G5760" t="e">
        <f>VLOOKUP(SALIDA[[#This Row],[CODIGO]],FAMILIAS[],4,FALSE)</f>
        <v>#VALUE!</v>
      </c>
      <c r="H5760" s="10" t="e">
        <f>IF(VLOOKUP(SALIDA[[#This Row],[CODIGO]],STOCKSANLUIS[],7,FALSE)=0,"PRODUCTO SIN STOCK/UBICACIÓN",VLOOKUP(SALIDA[[#This Row],[CODIGO]],STOCKSANLUIS[],7,FALSE))</f>
        <v>#VALUE!</v>
      </c>
      <c r="I5760" s="10"/>
      <c r="J5760" t="e">
        <f>SALIDA[[#This Row],[CODIGO]]&amp;"       "&amp;SALIDA[[#This Row],[FAMILIA]]</f>
        <v>#VALUE!</v>
      </c>
      <c r="K5760" t="e">
        <f>VLOOKUP(SALIDA[[#This Row],[CODIGO]],STOCK_STARSOFT[],5,FALSE)</f>
        <v>#VALUE!</v>
      </c>
      <c r="L5760" t="e">
        <f>SALIDA[[#This Row],[CANTIDAD]]*SALIDA[[#This Row],[PRECIO UND]]</f>
        <v>#VALUE!</v>
      </c>
    </row>
    <row r="5761" spans="1:12" x14ac:dyDescent="0.25">
      <c r="A5761" s="6"/>
      <c r="B5761" s="100" t="e">
        <f>VLOOKUP(SALIDA[[#This Row],[CODIGO]],STOCKSANLUIS[],2,FALSE)</f>
        <v>#VALUE!</v>
      </c>
      <c r="E5761" t="e">
        <f>IF(VLOOKUP(SALIDA[[#This Row],[CODIGO]],STOCKSANLUIS[],6,FALSE)=0,"PRODUCTO SIN STOCK/UBICACIÓN",VLOOKUP(SALIDA[[#This Row],[CODIGO]],STOCKSANLUIS[],6,FALSE))</f>
        <v>#VALUE!</v>
      </c>
      <c r="F5761" t="e">
        <f>SALIDA[[#This Row],[CANTIDAD]]/SALIDA[[#This Row],[UND MEDIDA]]</f>
        <v>#VALUE!</v>
      </c>
      <c r="G5761" t="e">
        <f>VLOOKUP(SALIDA[[#This Row],[CODIGO]],FAMILIAS[],4,FALSE)</f>
        <v>#VALUE!</v>
      </c>
      <c r="H5761" s="10" t="e">
        <f>IF(VLOOKUP(SALIDA[[#This Row],[CODIGO]],STOCKSANLUIS[],7,FALSE)=0,"PRODUCTO SIN STOCK/UBICACIÓN",VLOOKUP(SALIDA[[#This Row],[CODIGO]],STOCKSANLUIS[],7,FALSE))</f>
        <v>#VALUE!</v>
      </c>
      <c r="I5761" s="10"/>
      <c r="J5761" t="e">
        <f>SALIDA[[#This Row],[CODIGO]]&amp;"       "&amp;SALIDA[[#This Row],[FAMILIA]]</f>
        <v>#VALUE!</v>
      </c>
      <c r="K5761" t="e">
        <f>VLOOKUP(SALIDA[[#This Row],[CODIGO]],STOCK_STARSOFT[],5,FALSE)</f>
        <v>#VALUE!</v>
      </c>
      <c r="L5761" t="e">
        <f>SALIDA[[#This Row],[CANTIDAD]]*SALIDA[[#This Row],[PRECIO UND]]</f>
        <v>#VALUE!</v>
      </c>
    </row>
    <row r="5762" spans="1:12" x14ac:dyDescent="0.25">
      <c r="A5762" s="6"/>
      <c r="B5762" s="100" t="e">
        <f>VLOOKUP(SALIDA[[#This Row],[CODIGO]],STOCKSANLUIS[],2,FALSE)</f>
        <v>#VALUE!</v>
      </c>
      <c r="E5762" t="e">
        <f>IF(VLOOKUP(SALIDA[[#This Row],[CODIGO]],STOCKSANLUIS[],6,FALSE)=0,"PRODUCTO SIN STOCK/UBICACIÓN",VLOOKUP(SALIDA[[#This Row],[CODIGO]],STOCKSANLUIS[],6,FALSE))</f>
        <v>#VALUE!</v>
      </c>
      <c r="F5762" t="e">
        <f>SALIDA[[#This Row],[CANTIDAD]]/SALIDA[[#This Row],[UND MEDIDA]]</f>
        <v>#VALUE!</v>
      </c>
      <c r="G5762" t="e">
        <f>VLOOKUP(SALIDA[[#This Row],[CODIGO]],FAMILIAS[],4,FALSE)</f>
        <v>#VALUE!</v>
      </c>
      <c r="H5762" s="10" t="e">
        <f>IF(VLOOKUP(SALIDA[[#This Row],[CODIGO]],STOCKSANLUIS[],7,FALSE)=0,"PRODUCTO SIN STOCK/UBICACIÓN",VLOOKUP(SALIDA[[#This Row],[CODIGO]],STOCKSANLUIS[],7,FALSE))</f>
        <v>#VALUE!</v>
      </c>
      <c r="I5762" s="10"/>
      <c r="J5762" t="e">
        <f>SALIDA[[#This Row],[CODIGO]]&amp;"       "&amp;SALIDA[[#This Row],[FAMILIA]]</f>
        <v>#VALUE!</v>
      </c>
      <c r="K5762" t="e">
        <f>VLOOKUP(SALIDA[[#This Row],[CODIGO]],STOCK_STARSOFT[],5,FALSE)</f>
        <v>#VALUE!</v>
      </c>
      <c r="L5762" t="e">
        <f>SALIDA[[#This Row],[CANTIDAD]]*SALIDA[[#This Row],[PRECIO UND]]</f>
        <v>#VALUE!</v>
      </c>
    </row>
    <row r="5763" spans="1:12" x14ac:dyDescent="0.25">
      <c r="A5763" s="6"/>
      <c r="B5763" s="100" t="e">
        <f>VLOOKUP(SALIDA[[#This Row],[CODIGO]],STOCKSANLUIS[],2,FALSE)</f>
        <v>#VALUE!</v>
      </c>
      <c r="E5763" t="e">
        <f>IF(VLOOKUP(SALIDA[[#This Row],[CODIGO]],STOCKSANLUIS[],6,FALSE)=0,"PRODUCTO SIN STOCK/UBICACIÓN",VLOOKUP(SALIDA[[#This Row],[CODIGO]],STOCKSANLUIS[],6,FALSE))</f>
        <v>#VALUE!</v>
      </c>
      <c r="F5763" t="e">
        <f>SALIDA[[#This Row],[CANTIDAD]]/SALIDA[[#This Row],[UND MEDIDA]]</f>
        <v>#VALUE!</v>
      </c>
      <c r="G5763" t="e">
        <f>VLOOKUP(SALIDA[[#This Row],[CODIGO]],FAMILIAS[],4,FALSE)</f>
        <v>#VALUE!</v>
      </c>
      <c r="H5763" s="10" t="e">
        <f>IF(VLOOKUP(SALIDA[[#This Row],[CODIGO]],STOCKSANLUIS[],7,FALSE)=0,"PRODUCTO SIN STOCK/UBICACIÓN",VLOOKUP(SALIDA[[#This Row],[CODIGO]],STOCKSANLUIS[],7,FALSE))</f>
        <v>#VALUE!</v>
      </c>
      <c r="I5763" s="10"/>
      <c r="J5763" t="e">
        <f>SALIDA[[#This Row],[CODIGO]]&amp;"       "&amp;SALIDA[[#This Row],[FAMILIA]]</f>
        <v>#VALUE!</v>
      </c>
      <c r="K5763" t="e">
        <f>VLOOKUP(SALIDA[[#This Row],[CODIGO]],STOCK_STARSOFT[],5,FALSE)</f>
        <v>#VALUE!</v>
      </c>
      <c r="L5763" t="e">
        <f>SALIDA[[#This Row],[CANTIDAD]]*SALIDA[[#This Row],[PRECIO UND]]</f>
        <v>#VALUE!</v>
      </c>
    </row>
    <row r="5764" spans="1:12" x14ac:dyDescent="0.25">
      <c r="A5764" s="6"/>
      <c r="B5764" s="100" t="e">
        <f>VLOOKUP(SALIDA[[#This Row],[CODIGO]],STOCKSANLUIS[],2,FALSE)</f>
        <v>#VALUE!</v>
      </c>
      <c r="E5764" t="e">
        <f>IF(VLOOKUP(SALIDA[[#This Row],[CODIGO]],STOCKSANLUIS[],6,FALSE)=0,"PRODUCTO SIN STOCK/UBICACIÓN",VLOOKUP(SALIDA[[#This Row],[CODIGO]],STOCKSANLUIS[],6,FALSE))</f>
        <v>#VALUE!</v>
      </c>
      <c r="F5764" t="e">
        <f>SALIDA[[#This Row],[CANTIDAD]]/SALIDA[[#This Row],[UND MEDIDA]]</f>
        <v>#VALUE!</v>
      </c>
      <c r="G5764" t="e">
        <f>VLOOKUP(SALIDA[[#This Row],[CODIGO]],FAMILIAS[],4,FALSE)</f>
        <v>#VALUE!</v>
      </c>
      <c r="H5764" s="10" t="e">
        <f>IF(VLOOKUP(SALIDA[[#This Row],[CODIGO]],STOCKSANLUIS[],7,FALSE)=0,"PRODUCTO SIN STOCK/UBICACIÓN",VLOOKUP(SALIDA[[#This Row],[CODIGO]],STOCKSANLUIS[],7,FALSE))</f>
        <v>#VALUE!</v>
      </c>
      <c r="I5764" s="10"/>
      <c r="J5764" t="e">
        <f>SALIDA[[#This Row],[CODIGO]]&amp;"       "&amp;SALIDA[[#This Row],[FAMILIA]]</f>
        <v>#VALUE!</v>
      </c>
      <c r="K5764" t="e">
        <f>VLOOKUP(SALIDA[[#This Row],[CODIGO]],STOCK_STARSOFT[],5,FALSE)</f>
        <v>#VALUE!</v>
      </c>
      <c r="L5764" t="e">
        <f>SALIDA[[#This Row],[CANTIDAD]]*SALIDA[[#This Row],[PRECIO UND]]</f>
        <v>#VALUE!</v>
      </c>
    </row>
    <row r="5765" spans="1:12" x14ac:dyDescent="0.25">
      <c r="A5765" s="6"/>
      <c r="B5765" s="100" t="e">
        <f>VLOOKUP(SALIDA[[#This Row],[CODIGO]],STOCKSANLUIS[],2,FALSE)</f>
        <v>#VALUE!</v>
      </c>
      <c r="E5765" t="e">
        <f>IF(VLOOKUP(SALIDA[[#This Row],[CODIGO]],STOCKSANLUIS[],6,FALSE)=0,"PRODUCTO SIN STOCK/UBICACIÓN",VLOOKUP(SALIDA[[#This Row],[CODIGO]],STOCKSANLUIS[],6,FALSE))</f>
        <v>#VALUE!</v>
      </c>
      <c r="F5765" t="e">
        <f>SALIDA[[#This Row],[CANTIDAD]]/SALIDA[[#This Row],[UND MEDIDA]]</f>
        <v>#VALUE!</v>
      </c>
      <c r="G5765" t="e">
        <f>VLOOKUP(SALIDA[[#This Row],[CODIGO]],FAMILIAS[],4,FALSE)</f>
        <v>#VALUE!</v>
      </c>
      <c r="H5765" s="10" t="e">
        <f>IF(VLOOKUP(SALIDA[[#This Row],[CODIGO]],STOCKSANLUIS[],7,FALSE)=0,"PRODUCTO SIN STOCK/UBICACIÓN",VLOOKUP(SALIDA[[#This Row],[CODIGO]],STOCKSANLUIS[],7,FALSE))</f>
        <v>#VALUE!</v>
      </c>
      <c r="I5765" s="10"/>
      <c r="J5765" t="e">
        <f>SALIDA[[#This Row],[CODIGO]]&amp;"       "&amp;SALIDA[[#This Row],[FAMILIA]]</f>
        <v>#VALUE!</v>
      </c>
      <c r="K5765" t="e">
        <f>VLOOKUP(SALIDA[[#This Row],[CODIGO]],STOCK_STARSOFT[],5,FALSE)</f>
        <v>#VALUE!</v>
      </c>
      <c r="L5765" t="e">
        <f>SALIDA[[#This Row],[CANTIDAD]]*SALIDA[[#This Row],[PRECIO UND]]</f>
        <v>#VALUE!</v>
      </c>
    </row>
    <row r="5766" spans="1:12" x14ac:dyDescent="0.25">
      <c r="A5766" s="6"/>
      <c r="B5766" s="100" t="e">
        <f>VLOOKUP(SALIDA[[#This Row],[CODIGO]],STOCKSANLUIS[],2,FALSE)</f>
        <v>#VALUE!</v>
      </c>
      <c r="E5766" t="e">
        <f>IF(VLOOKUP(SALIDA[[#This Row],[CODIGO]],STOCKSANLUIS[],6,FALSE)=0,"PRODUCTO SIN STOCK/UBICACIÓN",VLOOKUP(SALIDA[[#This Row],[CODIGO]],STOCKSANLUIS[],6,FALSE))</f>
        <v>#VALUE!</v>
      </c>
      <c r="F5766" t="e">
        <f>SALIDA[[#This Row],[CANTIDAD]]/SALIDA[[#This Row],[UND MEDIDA]]</f>
        <v>#VALUE!</v>
      </c>
      <c r="G5766" t="e">
        <f>VLOOKUP(SALIDA[[#This Row],[CODIGO]],FAMILIAS[],4,FALSE)</f>
        <v>#VALUE!</v>
      </c>
      <c r="H5766" s="10" t="e">
        <f>IF(VLOOKUP(SALIDA[[#This Row],[CODIGO]],STOCKSANLUIS[],7,FALSE)=0,"PRODUCTO SIN STOCK/UBICACIÓN",VLOOKUP(SALIDA[[#This Row],[CODIGO]],STOCKSANLUIS[],7,FALSE))</f>
        <v>#VALUE!</v>
      </c>
      <c r="I5766" s="10"/>
      <c r="J5766" t="e">
        <f>SALIDA[[#This Row],[CODIGO]]&amp;"       "&amp;SALIDA[[#This Row],[FAMILIA]]</f>
        <v>#VALUE!</v>
      </c>
      <c r="K5766" t="e">
        <f>VLOOKUP(SALIDA[[#This Row],[CODIGO]],STOCK_STARSOFT[],5,FALSE)</f>
        <v>#VALUE!</v>
      </c>
      <c r="L5766" t="e">
        <f>SALIDA[[#This Row],[CANTIDAD]]*SALIDA[[#This Row],[PRECIO UND]]</f>
        <v>#VALUE!</v>
      </c>
    </row>
    <row r="5767" spans="1:12" x14ac:dyDescent="0.25">
      <c r="A5767" s="6"/>
      <c r="B5767" s="100" t="e">
        <f>VLOOKUP(SALIDA[[#This Row],[CODIGO]],STOCKSANLUIS[],2,FALSE)</f>
        <v>#VALUE!</v>
      </c>
      <c r="E5767" t="e">
        <f>IF(VLOOKUP(SALIDA[[#This Row],[CODIGO]],STOCKSANLUIS[],6,FALSE)=0,"PRODUCTO SIN STOCK/UBICACIÓN",VLOOKUP(SALIDA[[#This Row],[CODIGO]],STOCKSANLUIS[],6,FALSE))</f>
        <v>#VALUE!</v>
      </c>
      <c r="F5767" t="e">
        <f>SALIDA[[#This Row],[CANTIDAD]]/SALIDA[[#This Row],[UND MEDIDA]]</f>
        <v>#VALUE!</v>
      </c>
      <c r="G5767" t="e">
        <f>VLOOKUP(SALIDA[[#This Row],[CODIGO]],FAMILIAS[],4,FALSE)</f>
        <v>#VALUE!</v>
      </c>
      <c r="H5767" s="10" t="e">
        <f>IF(VLOOKUP(SALIDA[[#This Row],[CODIGO]],STOCKSANLUIS[],7,FALSE)=0,"PRODUCTO SIN STOCK/UBICACIÓN",VLOOKUP(SALIDA[[#This Row],[CODIGO]],STOCKSANLUIS[],7,FALSE))</f>
        <v>#VALUE!</v>
      </c>
      <c r="I5767" s="10"/>
      <c r="J5767" t="e">
        <f>SALIDA[[#This Row],[CODIGO]]&amp;"       "&amp;SALIDA[[#This Row],[FAMILIA]]</f>
        <v>#VALUE!</v>
      </c>
      <c r="K5767" t="e">
        <f>VLOOKUP(SALIDA[[#This Row],[CODIGO]],STOCK_STARSOFT[],5,FALSE)</f>
        <v>#VALUE!</v>
      </c>
      <c r="L5767" t="e">
        <f>SALIDA[[#This Row],[CANTIDAD]]*SALIDA[[#This Row],[PRECIO UND]]</f>
        <v>#VALUE!</v>
      </c>
    </row>
    <row r="5768" spans="1:12" x14ac:dyDescent="0.25">
      <c r="A5768" s="6"/>
      <c r="B5768" s="100" t="e">
        <f>VLOOKUP(SALIDA[[#This Row],[CODIGO]],STOCKSANLUIS[],2,FALSE)</f>
        <v>#VALUE!</v>
      </c>
      <c r="E5768" t="e">
        <f>IF(VLOOKUP(SALIDA[[#This Row],[CODIGO]],STOCKSANLUIS[],6,FALSE)=0,"PRODUCTO SIN STOCK/UBICACIÓN",VLOOKUP(SALIDA[[#This Row],[CODIGO]],STOCKSANLUIS[],6,FALSE))</f>
        <v>#VALUE!</v>
      </c>
      <c r="F5768" t="e">
        <f>SALIDA[[#This Row],[CANTIDAD]]/SALIDA[[#This Row],[UND MEDIDA]]</f>
        <v>#VALUE!</v>
      </c>
      <c r="G5768" t="e">
        <f>VLOOKUP(SALIDA[[#This Row],[CODIGO]],FAMILIAS[],4,FALSE)</f>
        <v>#VALUE!</v>
      </c>
      <c r="H5768" s="10" t="e">
        <f>IF(VLOOKUP(SALIDA[[#This Row],[CODIGO]],STOCKSANLUIS[],7,FALSE)=0,"PRODUCTO SIN STOCK/UBICACIÓN",VLOOKUP(SALIDA[[#This Row],[CODIGO]],STOCKSANLUIS[],7,FALSE))</f>
        <v>#VALUE!</v>
      </c>
      <c r="I5768" s="10"/>
      <c r="J5768" t="e">
        <f>SALIDA[[#This Row],[CODIGO]]&amp;"       "&amp;SALIDA[[#This Row],[FAMILIA]]</f>
        <v>#VALUE!</v>
      </c>
      <c r="K5768" t="e">
        <f>VLOOKUP(SALIDA[[#This Row],[CODIGO]],STOCK_STARSOFT[],5,FALSE)</f>
        <v>#VALUE!</v>
      </c>
      <c r="L5768" t="e">
        <f>SALIDA[[#This Row],[CANTIDAD]]*SALIDA[[#This Row],[PRECIO UND]]</f>
        <v>#VALUE!</v>
      </c>
    </row>
    <row r="5769" spans="1:12" x14ac:dyDescent="0.25">
      <c r="A5769" s="6"/>
      <c r="B5769" s="100" t="e">
        <f>VLOOKUP(SALIDA[[#This Row],[CODIGO]],STOCKSANLUIS[],2,FALSE)</f>
        <v>#VALUE!</v>
      </c>
      <c r="E5769" t="e">
        <f>IF(VLOOKUP(SALIDA[[#This Row],[CODIGO]],STOCKSANLUIS[],6,FALSE)=0,"PRODUCTO SIN STOCK/UBICACIÓN",VLOOKUP(SALIDA[[#This Row],[CODIGO]],STOCKSANLUIS[],6,FALSE))</f>
        <v>#VALUE!</v>
      </c>
      <c r="F5769" t="e">
        <f>SALIDA[[#This Row],[CANTIDAD]]/SALIDA[[#This Row],[UND MEDIDA]]</f>
        <v>#VALUE!</v>
      </c>
      <c r="G5769" t="e">
        <f>VLOOKUP(SALIDA[[#This Row],[CODIGO]],FAMILIAS[],4,FALSE)</f>
        <v>#VALUE!</v>
      </c>
      <c r="H5769" s="10" t="e">
        <f>IF(VLOOKUP(SALIDA[[#This Row],[CODIGO]],STOCKSANLUIS[],7,FALSE)=0,"PRODUCTO SIN STOCK/UBICACIÓN",VLOOKUP(SALIDA[[#This Row],[CODIGO]],STOCKSANLUIS[],7,FALSE))</f>
        <v>#VALUE!</v>
      </c>
      <c r="I5769" s="10"/>
      <c r="J5769" t="e">
        <f>SALIDA[[#This Row],[CODIGO]]&amp;"       "&amp;SALIDA[[#This Row],[FAMILIA]]</f>
        <v>#VALUE!</v>
      </c>
      <c r="K5769" t="e">
        <f>VLOOKUP(SALIDA[[#This Row],[CODIGO]],STOCK_STARSOFT[],5,FALSE)</f>
        <v>#VALUE!</v>
      </c>
      <c r="L5769" t="e">
        <f>SALIDA[[#This Row],[CANTIDAD]]*SALIDA[[#This Row],[PRECIO UND]]</f>
        <v>#VALUE!</v>
      </c>
    </row>
    <row r="5770" spans="1:12" x14ac:dyDescent="0.25">
      <c r="A5770" s="6"/>
      <c r="B5770" s="100" t="e">
        <f>VLOOKUP(SALIDA[[#This Row],[CODIGO]],STOCKSANLUIS[],2,FALSE)</f>
        <v>#VALUE!</v>
      </c>
      <c r="E5770" t="e">
        <f>IF(VLOOKUP(SALIDA[[#This Row],[CODIGO]],STOCKSANLUIS[],6,FALSE)=0,"PRODUCTO SIN STOCK/UBICACIÓN",VLOOKUP(SALIDA[[#This Row],[CODIGO]],STOCKSANLUIS[],6,FALSE))</f>
        <v>#VALUE!</v>
      </c>
      <c r="F5770" t="e">
        <f>SALIDA[[#This Row],[CANTIDAD]]/SALIDA[[#This Row],[UND MEDIDA]]</f>
        <v>#VALUE!</v>
      </c>
      <c r="G5770" t="e">
        <f>VLOOKUP(SALIDA[[#This Row],[CODIGO]],FAMILIAS[],4,FALSE)</f>
        <v>#VALUE!</v>
      </c>
      <c r="H5770" s="10" t="e">
        <f>IF(VLOOKUP(SALIDA[[#This Row],[CODIGO]],STOCKSANLUIS[],7,FALSE)=0,"PRODUCTO SIN STOCK/UBICACIÓN",VLOOKUP(SALIDA[[#This Row],[CODIGO]],STOCKSANLUIS[],7,FALSE))</f>
        <v>#VALUE!</v>
      </c>
      <c r="I5770" s="10"/>
      <c r="J5770" t="e">
        <f>SALIDA[[#This Row],[CODIGO]]&amp;"       "&amp;SALIDA[[#This Row],[FAMILIA]]</f>
        <v>#VALUE!</v>
      </c>
      <c r="K5770" t="e">
        <f>VLOOKUP(SALIDA[[#This Row],[CODIGO]],STOCK_STARSOFT[],5,FALSE)</f>
        <v>#VALUE!</v>
      </c>
      <c r="L5770" t="e">
        <f>SALIDA[[#This Row],[CANTIDAD]]*SALIDA[[#This Row],[PRECIO UND]]</f>
        <v>#VALUE!</v>
      </c>
    </row>
    <row r="5771" spans="1:12" x14ac:dyDescent="0.25">
      <c r="A5771" s="6"/>
      <c r="B5771" s="100" t="e">
        <f>VLOOKUP(SALIDA[[#This Row],[CODIGO]],STOCKSANLUIS[],2,FALSE)</f>
        <v>#VALUE!</v>
      </c>
      <c r="E5771" t="e">
        <f>IF(VLOOKUP(SALIDA[[#This Row],[CODIGO]],STOCKSANLUIS[],6,FALSE)=0,"PRODUCTO SIN STOCK/UBICACIÓN",VLOOKUP(SALIDA[[#This Row],[CODIGO]],STOCKSANLUIS[],6,FALSE))</f>
        <v>#VALUE!</v>
      </c>
      <c r="F5771" t="e">
        <f>SALIDA[[#This Row],[CANTIDAD]]/SALIDA[[#This Row],[UND MEDIDA]]</f>
        <v>#VALUE!</v>
      </c>
      <c r="G5771" t="e">
        <f>VLOOKUP(SALIDA[[#This Row],[CODIGO]],FAMILIAS[],4,FALSE)</f>
        <v>#VALUE!</v>
      </c>
      <c r="H5771" s="10" t="e">
        <f>IF(VLOOKUP(SALIDA[[#This Row],[CODIGO]],STOCKSANLUIS[],7,FALSE)=0,"PRODUCTO SIN STOCK/UBICACIÓN",VLOOKUP(SALIDA[[#This Row],[CODIGO]],STOCKSANLUIS[],7,FALSE))</f>
        <v>#VALUE!</v>
      </c>
      <c r="I5771" s="10"/>
      <c r="J5771" t="e">
        <f>SALIDA[[#This Row],[CODIGO]]&amp;"       "&amp;SALIDA[[#This Row],[FAMILIA]]</f>
        <v>#VALUE!</v>
      </c>
      <c r="K5771" t="e">
        <f>VLOOKUP(SALIDA[[#This Row],[CODIGO]],STOCK_STARSOFT[],5,FALSE)</f>
        <v>#VALUE!</v>
      </c>
      <c r="L5771" t="e">
        <f>SALIDA[[#This Row],[CANTIDAD]]*SALIDA[[#This Row],[PRECIO UND]]</f>
        <v>#VALUE!</v>
      </c>
    </row>
    <row r="5772" spans="1:12" x14ac:dyDescent="0.25">
      <c r="A5772" s="6"/>
      <c r="B5772" s="100" t="e">
        <f>VLOOKUP(SALIDA[[#This Row],[CODIGO]],STOCKSANLUIS[],2,FALSE)</f>
        <v>#VALUE!</v>
      </c>
      <c r="E5772" t="e">
        <f>IF(VLOOKUP(SALIDA[[#This Row],[CODIGO]],STOCKSANLUIS[],6,FALSE)=0,"PRODUCTO SIN STOCK/UBICACIÓN",VLOOKUP(SALIDA[[#This Row],[CODIGO]],STOCKSANLUIS[],6,FALSE))</f>
        <v>#VALUE!</v>
      </c>
      <c r="F5772" t="e">
        <f>SALIDA[[#This Row],[CANTIDAD]]/SALIDA[[#This Row],[UND MEDIDA]]</f>
        <v>#VALUE!</v>
      </c>
      <c r="G5772" t="e">
        <f>VLOOKUP(SALIDA[[#This Row],[CODIGO]],FAMILIAS[],4,FALSE)</f>
        <v>#VALUE!</v>
      </c>
      <c r="H5772" s="10" t="e">
        <f>IF(VLOOKUP(SALIDA[[#This Row],[CODIGO]],STOCKSANLUIS[],7,FALSE)=0,"PRODUCTO SIN STOCK/UBICACIÓN",VLOOKUP(SALIDA[[#This Row],[CODIGO]],STOCKSANLUIS[],7,FALSE))</f>
        <v>#VALUE!</v>
      </c>
      <c r="I5772" s="10"/>
      <c r="J5772" t="e">
        <f>SALIDA[[#This Row],[CODIGO]]&amp;"       "&amp;SALIDA[[#This Row],[FAMILIA]]</f>
        <v>#VALUE!</v>
      </c>
      <c r="K5772" t="e">
        <f>VLOOKUP(SALIDA[[#This Row],[CODIGO]],STOCK_STARSOFT[],5,FALSE)</f>
        <v>#VALUE!</v>
      </c>
      <c r="L5772" t="e">
        <f>SALIDA[[#This Row],[CANTIDAD]]*SALIDA[[#This Row],[PRECIO UND]]</f>
        <v>#VALUE!</v>
      </c>
    </row>
    <row r="5773" spans="1:12" x14ac:dyDescent="0.25">
      <c r="A5773" s="6"/>
      <c r="B5773" s="100" t="e">
        <f>VLOOKUP(SALIDA[[#This Row],[CODIGO]],STOCKSANLUIS[],2,FALSE)</f>
        <v>#VALUE!</v>
      </c>
      <c r="E5773" t="e">
        <f>IF(VLOOKUP(SALIDA[[#This Row],[CODIGO]],STOCKSANLUIS[],6,FALSE)=0,"PRODUCTO SIN STOCK/UBICACIÓN",VLOOKUP(SALIDA[[#This Row],[CODIGO]],STOCKSANLUIS[],6,FALSE))</f>
        <v>#VALUE!</v>
      </c>
      <c r="F5773" t="e">
        <f>SALIDA[[#This Row],[CANTIDAD]]/SALIDA[[#This Row],[UND MEDIDA]]</f>
        <v>#VALUE!</v>
      </c>
      <c r="G5773" t="e">
        <f>VLOOKUP(SALIDA[[#This Row],[CODIGO]],FAMILIAS[],4,FALSE)</f>
        <v>#VALUE!</v>
      </c>
      <c r="H5773" s="10" t="e">
        <f>IF(VLOOKUP(SALIDA[[#This Row],[CODIGO]],STOCKSANLUIS[],7,FALSE)=0,"PRODUCTO SIN STOCK/UBICACIÓN",VLOOKUP(SALIDA[[#This Row],[CODIGO]],STOCKSANLUIS[],7,FALSE))</f>
        <v>#VALUE!</v>
      </c>
      <c r="I5773" s="10"/>
      <c r="J5773" t="e">
        <f>SALIDA[[#This Row],[CODIGO]]&amp;"       "&amp;SALIDA[[#This Row],[FAMILIA]]</f>
        <v>#VALUE!</v>
      </c>
      <c r="K5773" t="e">
        <f>VLOOKUP(SALIDA[[#This Row],[CODIGO]],STOCK_STARSOFT[],5,FALSE)</f>
        <v>#VALUE!</v>
      </c>
      <c r="L5773" t="e">
        <f>SALIDA[[#This Row],[CANTIDAD]]*SALIDA[[#This Row],[PRECIO UND]]</f>
        <v>#VALUE!</v>
      </c>
    </row>
    <row r="5774" spans="1:12" x14ac:dyDescent="0.25">
      <c r="A5774" s="6"/>
      <c r="B5774" s="100" t="e">
        <f>VLOOKUP(SALIDA[[#This Row],[CODIGO]],STOCKSANLUIS[],2,FALSE)</f>
        <v>#VALUE!</v>
      </c>
      <c r="E5774" t="e">
        <f>IF(VLOOKUP(SALIDA[[#This Row],[CODIGO]],STOCKSANLUIS[],6,FALSE)=0,"PRODUCTO SIN STOCK/UBICACIÓN",VLOOKUP(SALIDA[[#This Row],[CODIGO]],STOCKSANLUIS[],6,FALSE))</f>
        <v>#VALUE!</v>
      </c>
      <c r="F5774" t="e">
        <f>SALIDA[[#This Row],[CANTIDAD]]/SALIDA[[#This Row],[UND MEDIDA]]</f>
        <v>#VALUE!</v>
      </c>
      <c r="G5774" t="e">
        <f>VLOOKUP(SALIDA[[#This Row],[CODIGO]],FAMILIAS[],4,FALSE)</f>
        <v>#VALUE!</v>
      </c>
      <c r="H5774" s="10" t="e">
        <f>IF(VLOOKUP(SALIDA[[#This Row],[CODIGO]],STOCKSANLUIS[],7,FALSE)=0,"PRODUCTO SIN STOCK/UBICACIÓN",VLOOKUP(SALIDA[[#This Row],[CODIGO]],STOCKSANLUIS[],7,FALSE))</f>
        <v>#VALUE!</v>
      </c>
      <c r="I5774" s="10"/>
      <c r="J5774" t="e">
        <f>SALIDA[[#This Row],[CODIGO]]&amp;"       "&amp;SALIDA[[#This Row],[FAMILIA]]</f>
        <v>#VALUE!</v>
      </c>
      <c r="K5774" t="e">
        <f>VLOOKUP(SALIDA[[#This Row],[CODIGO]],STOCK_STARSOFT[],5,FALSE)</f>
        <v>#VALUE!</v>
      </c>
      <c r="L5774" t="e">
        <f>SALIDA[[#This Row],[CANTIDAD]]*SALIDA[[#This Row],[PRECIO UND]]</f>
        <v>#VALUE!</v>
      </c>
    </row>
    <row r="5775" spans="1:12" x14ac:dyDescent="0.25">
      <c r="A5775" s="6"/>
      <c r="B5775" s="100" t="e">
        <f>VLOOKUP(SALIDA[[#This Row],[CODIGO]],STOCKSANLUIS[],2,FALSE)</f>
        <v>#VALUE!</v>
      </c>
      <c r="E5775" t="e">
        <f>IF(VLOOKUP(SALIDA[[#This Row],[CODIGO]],STOCKSANLUIS[],6,FALSE)=0,"PRODUCTO SIN STOCK/UBICACIÓN",VLOOKUP(SALIDA[[#This Row],[CODIGO]],STOCKSANLUIS[],6,FALSE))</f>
        <v>#VALUE!</v>
      </c>
      <c r="F5775" t="e">
        <f>SALIDA[[#This Row],[CANTIDAD]]/SALIDA[[#This Row],[UND MEDIDA]]</f>
        <v>#VALUE!</v>
      </c>
      <c r="G5775" t="e">
        <f>VLOOKUP(SALIDA[[#This Row],[CODIGO]],FAMILIAS[],4,FALSE)</f>
        <v>#VALUE!</v>
      </c>
      <c r="H5775" s="10" t="e">
        <f>IF(VLOOKUP(SALIDA[[#This Row],[CODIGO]],STOCKSANLUIS[],7,FALSE)=0,"PRODUCTO SIN STOCK/UBICACIÓN",VLOOKUP(SALIDA[[#This Row],[CODIGO]],STOCKSANLUIS[],7,FALSE))</f>
        <v>#VALUE!</v>
      </c>
      <c r="I5775" s="10"/>
      <c r="J5775" t="e">
        <f>SALIDA[[#This Row],[CODIGO]]&amp;"       "&amp;SALIDA[[#This Row],[FAMILIA]]</f>
        <v>#VALUE!</v>
      </c>
      <c r="K5775" t="e">
        <f>VLOOKUP(SALIDA[[#This Row],[CODIGO]],STOCK_STARSOFT[],5,FALSE)</f>
        <v>#VALUE!</v>
      </c>
      <c r="L5775" t="e">
        <f>SALIDA[[#This Row],[CANTIDAD]]*SALIDA[[#This Row],[PRECIO UND]]</f>
        <v>#VALUE!</v>
      </c>
    </row>
    <row r="5776" spans="1:12" x14ac:dyDescent="0.25">
      <c r="A5776" s="6"/>
      <c r="B5776" s="100" t="e">
        <f>VLOOKUP(SALIDA[[#This Row],[CODIGO]],STOCKSANLUIS[],2,FALSE)</f>
        <v>#VALUE!</v>
      </c>
      <c r="E5776" t="e">
        <f>IF(VLOOKUP(SALIDA[[#This Row],[CODIGO]],STOCKSANLUIS[],6,FALSE)=0,"PRODUCTO SIN STOCK/UBICACIÓN",VLOOKUP(SALIDA[[#This Row],[CODIGO]],STOCKSANLUIS[],6,FALSE))</f>
        <v>#VALUE!</v>
      </c>
      <c r="F5776" t="e">
        <f>SALIDA[[#This Row],[CANTIDAD]]/SALIDA[[#This Row],[UND MEDIDA]]</f>
        <v>#VALUE!</v>
      </c>
      <c r="G5776" t="e">
        <f>VLOOKUP(SALIDA[[#This Row],[CODIGO]],FAMILIAS[],4,FALSE)</f>
        <v>#VALUE!</v>
      </c>
      <c r="H5776" s="10" t="e">
        <f>IF(VLOOKUP(SALIDA[[#This Row],[CODIGO]],STOCKSANLUIS[],7,FALSE)=0,"PRODUCTO SIN STOCK/UBICACIÓN",VLOOKUP(SALIDA[[#This Row],[CODIGO]],STOCKSANLUIS[],7,FALSE))</f>
        <v>#VALUE!</v>
      </c>
      <c r="I5776" s="10"/>
      <c r="J5776" t="e">
        <f>SALIDA[[#This Row],[CODIGO]]&amp;"       "&amp;SALIDA[[#This Row],[FAMILIA]]</f>
        <v>#VALUE!</v>
      </c>
      <c r="K5776" t="e">
        <f>VLOOKUP(SALIDA[[#This Row],[CODIGO]],STOCK_STARSOFT[],5,FALSE)</f>
        <v>#VALUE!</v>
      </c>
      <c r="L5776" t="e">
        <f>SALIDA[[#This Row],[CANTIDAD]]*SALIDA[[#This Row],[PRECIO UND]]</f>
        <v>#VALUE!</v>
      </c>
    </row>
    <row r="5777" spans="1:12" x14ac:dyDescent="0.25">
      <c r="A5777" s="6"/>
      <c r="B5777" s="100" t="e">
        <f>VLOOKUP(SALIDA[[#This Row],[CODIGO]],STOCKSANLUIS[],2,FALSE)</f>
        <v>#VALUE!</v>
      </c>
      <c r="E5777" t="e">
        <f>IF(VLOOKUP(SALIDA[[#This Row],[CODIGO]],STOCKSANLUIS[],6,FALSE)=0,"PRODUCTO SIN STOCK/UBICACIÓN",VLOOKUP(SALIDA[[#This Row],[CODIGO]],STOCKSANLUIS[],6,FALSE))</f>
        <v>#VALUE!</v>
      </c>
      <c r="F5777" t="e">
        <f>SALIDA[[#This Row],[CANTIDAD]]/SALIDA[[#This Row],[UND MEDIDA]]</f>
        <v>#VALUE!</v>
      </c>
      <c r="G5777" t="e">
        <f>VLOOKUP(SALIDA[[#This Row],[CODIGO]],FAMILIAS[],4,FALSE)</f>
        <v>#VALUE!</v>
      </c>
      <c r="H5777" s="10" t="e">
        <f>IF(VLOOKUP(SALIDA[[#This Row],[CODIGO]],STOCKSANLUIS[],7,FALSE)=0,"PRODUCTO SIN STOCK/UBICACIÓN",VLOOKUP(SALIDA[[#This Row],[CODIGO]],STOCKSANLUIS[],7,FALSE))</f>
        <v>#VALUE!</v>
      </c>
      <c r="I5777" s="10"/>
      <c r="J5777" t="e">
        <f>SALIDA[[#This Row],[CODIGO]]&amp;"       "&amp;SALIDA[[#This Row],[FAMILIA]]</f>
        <v>#VALUE!</v>
      </c>
      <c r="K5777" t="e">
        <f>VLOOKUP(SALIDA[[#This Row],[CODIGO]],STOCK_STARSOFT[],5,FALSE)</f>
        <v>#VALUE!</v>
      </c>
      <c r="L5777" t="e">
        <f>SALIDA[[#This Row],[CANTIDAD]]*SALIDA[[#This Row],[PRECIO UND]]</f>
        <v>#VALUE!</v>
      </c>
    </row>
    <row r="5778" spans="1:12" x14ac:dyDescent="0.25">
      <c r="A5778" s="6"/>
      <c r="B5778" s="100" t="e">
        <f>VLOOKUP(SALIDA[[#This Row],[CODIGO]],STOCKSANLUIS[],2,FALSE)</f>
        <v>#VALUE!</v>
      </c>
      <c r="E5778" t="e">
        <f>IF(VLOOKUP(SALIDA[[#This Row],[CODIGO]],STOCKSANLUIS[],6,FALSE)=0,"PRODUCTO SIN STOCK/UBICACIÓN",VLOOKUP(SALIDA[[#This Row],[CODIGO]],STOCKSANLUIS[],6,FALSE))</f>
        <v>#VALUE!</v>
      </c>
      <c r="F5778" t="e">
        <f>SALIDA[[#This Row],[CANTIDAD]]/SALIDA[[#This Row],[UND MEDIDA]]</f>
        <v>#VALUE!</v>
      </c>
      <c r="G5778" t="e">
        <f>VLOOKUP(SALIDA[[#This Row],[CODIGO]],FAMILIAS[],4,FALSE)</f>
        <v>#VALUE!</v>
      </c>
      <c r="H5778" s="10" t="e">
        <f>IF(VLOOKUP(SALIDA[[#This Row],[CODIGO]],STOCKSANLUIS[],7,FALSE)=0,"PRODUCTO SIN STOCK/UBICACIÓN",VLOOKUP(SALIDA[[#This Row],[CODIGO]],STOCKSANLUIS[],7,FALSE))</f>
        <v>#VALUE!</v>
      </c>
      <c r="I5778" s="10"/>
      <c r="J5778" t="e">
        <f>SALIDA[[#This Row],[CODIGO]]&amp;"       "&amp;SALIDA[[#This Row],[FAMILIA]]</f>
        <v>#VALUE!</v>
      </c>
      <c r="K5778" t="e">
        <f>VLOOKUP(SALIDA[[#This Row],[CODIGO]],STOCK_STARSOFT[],5,FALSE)</f>
        <v>#VALUE!</v>
      </c>
      <c r="L5778" t="e">
        <f>SALIDA[[#This Row],[CANTIDAD]]*SALIDA[[#This Row],[PRECIO UND]]</f>
        <v>#VALUE!</v>
      </c>
    </row>
    <row r="5779" spans="1:12" x14ac:dyDescent="0.25">
      <c r="A5779" s="6"/>
      <c r="B5779" s="100" t="e">
        <f>VLOOKUP(SALIDA[[#This Row],[CODIGO]],STOCKSANLUIS[],2,FALSE)</f>
        <v>#VALUE!</v>
      </c>
      <c r="E5779" t="e">
        <f>IF(VLOOKUP(SALIDA[[#This Row],[CODIGO]],STOCKSANLUIS[],6,FALSE)=0,"PRODUCTO SIN STOCK/UBICACIÓN",VLOOKUP(SALIDA[[#This Row],[CODIGO]],STOCKSANLUIS[],6,FALSE))</f>
        <v>#VALUE!</v>
      </c>
      <c r="F5779" t="e">
        <f>SALIDA[[#This Row],[CANTIDAD]]/SALIDA[[#This Row],[UND MEDIDA]]</f>
        <v>#VALUE!</v>
      </c>
      <c r="G5779" t="e">
        <f>VLOOKUP(SALIDA[[#This Row],[CODIGO]],FAMILIAS[],4,FALSE)</f>
        <v>#VALUE!</v>
      </c>
      <c r="H5779" s="10" t="e">
        <f>IF(VLOOKUP(SALIDA[[#This Row],[CODIGO]],STOCKSANLUIS[],7,FALSE)=0,"PRODUCTO SIN STOCK/UBICACIÓN",VLOOKUP(SALIDA[[#This Row],[CODIGO]],STOCKSANLUIS[],7,FALSE))</f>
        <v>#VALUE!</v>
      </c>
      <c r="I5779" s="10"/>
      <c r="J5779" t="e">
        <f>SALIDA[[#This Row],[CODIGO]]&amp;"       "&amp;SALIDA[[#This Row],[FAMILIA]]</f>
        <v>#VALUE!</v>
      </c>
      <c r="K5779" t="e">
        <f>VLOOKUP(SALIDA[[#This Row],[CODIGO]],STOCK_STARSOFT[],5,FALSE)</f>
        <v>#VALUE!</v>
      </c>
      <c r="L5779" t="e">
        <f>SALIDA[[#This Row],[CANTIDAD]]*SALIDA[[#This Row],[PRECIO UND]]</f>
        <v>#VALUE!</v>
      </c>
    </row>
    <row r="5780" spans="1:12" x14ac:dyDescent="0.25">
      <c r="A5780" s="6"/>
      <c r="B5780" s="100" t="e">
        <f>VLOOKUP(SALIDA[[#This Row],[CODIGO]],STOCKSANLUIS[],2,FALSE)</f>
        <v>#VALUE!</v>
      </c>
      <c r="E5780" t="e">
        <f>IF(VLOOKUP(SALIDA[[#This Row],[CODIGO]],STOCKSANLUIS[],6,FALSE)=0,"PRODUCTO SIN STOCK/UBICACIÓN",VLOOKUP(SALIDA[[#This Row],[CODIGO]],STOCKSANLUIS[],6,FALSE))</f>
        <v>#VALUE!</v>
      </c>
      <c r="F5780" t="e">
        <f>SALIDA[[#This Row],[CANTIDAD]]/SALIDA[[#This Row],[UND MEDIDA]]</f>
        <v>#VALUE!</v>
      </c>
      <c r="G5780" t="e">
        <f>VLOOKUP(SALIDA[[#This Row],[CODIGO]],FAMILIAS[],4,FALSE)</f>
        <v>#VALUE!</v>
      </c>
      <c r="H5780" s="10" t="e">
        <f>IF(VLOOKUP(SALIDA[[#This Row],[CODIGO]],STOCKSANLUIS[],7,FALSE)=0,"PRODUCTO SIN STOCK/UBICACIÓN",VLOOKUP(SALIDA[[#This Row],[CODIGO]],STOCKSANLUIS[],7,FALSE))</f>
        <v>#VALUE!</v>
      </c>
      <c r="I5780" s="10"/>
      <c r="J5780" t="e">
        <f>SALIDA[[#This Row],[CODIGO]]&amp;"       "&amp;SALIDA[[#This Row],[FAMILIA]]</f>
        <v>#VALUE!</v>
      </c>
      <c r="K5780" t="e">
        <f>VLOOKUP(SALIDA[[#This Row],[CODIGO]],STOCK_STARSOFT[],5,FALSE)</f>
        <v>#VALUE!</v>
      </c>
      <c r="L5780" t="s">
        <v>22194</v>
      </c>
    </row>
  </sheetData>
  <phoneticPr fontId="31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6"/>
  <dimension ref="A1:G2234"/>
  <sheetViews>
    <sheetView workbookViewId="0">
      <selection activeCell="H4" sqref="G4:H4"/>
    </sheetView>
  </sheetViews>
  <sheetFormatPr baseColWidth="10" defaultRowHeight="15" x14ac:dyDescent="0.25"/>
  <cols>
    <col min="2" max="2" width="42.28515625" customWidth="1"/>
    <col min="5" max="5" width="13.5703125" customWidth="1"/>
  </cols>
  <sheetData>
    <row r="1" spans="1:7" x14ac:dyDescent="0.25">
      <c r="A1" s="15" t="s">
        <v>1</v>
      </c>
      <c r="B1" s="15" t="s">
        <v>19308</v>
      </c>
      <c r="C1" s="15" t="s">
        <v>19309</v>
      </c>
      <c r="D1" s="15" t="s">
        <v>6</v>
      </c>
      <c r="E1" s="18" t="s">
        <v>21503</v>
      </c>
    </row>
    <row r="2" spans="1:7" x14ac:dyDescent="0.25">
      <c r="A2" s="250" t="s">
        <v>7</v>
      </c>
      <c r="B2" s="250" t="s">
        <v>8</v>
      </c>
      <c r="C2" s="252">
        <v>0</v>
      </c>
      <c r="D2" s="251" t="s">
        <v>6</v>
      </c>
      <c r="E2" s="252">
        <v>101.5</v>
      </c>
    </row>
    <row r="3" spans="1:7" x14ac:dyDescent="0.25">
      <c r="A3" s="250" t="s">
        <v>9</v>
      </c>
      <c r="B3" s="250" t="s">
        <v>10</v>
      </c>
      <c r="C3" s="252">
        <v>2</v>
      </c>
      <c r="D3" s="251" t="s">
        <v>6</v>
      </c>
      <c r="E3" s="252">
        <v>132.566745</v>
      </c>
    </row>
    <row r="4" spans="1:7" x14ac:dyDescent="0.25">
      <c r="A4" s="250" t="s">
        <v>11</v>
      </c>
      <c r="B4" s="250" t="s">
        <v>12</v>
      </c>
      <c r="C4" s="252">
        <v>2</v>
      </c>
      <c r="D4" s="251" t="s">
        <v>6</v>
      </c>
      <c r="E4" s="252">
        <v>55.857889999999998</v>
      </c>
    </row>
    <row r="5" spans="1:7" x14ac:dyDescent="0.25">
      <c r="A5" s="250" t="s">
        <v>13</v>
      </c>
      <c r="B5" s="250" t="s">
        <v>14</v>
      </c>
      <c r="C5" s="252">
        <v>0</v>
      </c>
      <c r="D5" s="251" t="s">
        <v>6</v>
      </c>
      <c r="E5" s="252">
        <v>38.630000000000003</v>
      </c>
    </row>
    <row r="6" spans="1:7" x14ac:dyDescent="0.25">
      <c r="A6" s="250" t="s">
        <v>15</v>
      </c>
      <c r="B6" s="250" t="s">
        <v>16</v>
      </c>
      <c r="C6" s="252">
        <v>61</v>
      </c>
      <c r="D6" s="251" t="s">
        <v>6</v>
      </c>
      <c r="E6" s="252">
        <v>2.4508290000000001</v>
      </c>
    </row>
    <row r="7" spans="1:7" x14ac:dyDescent="0.25">
      <c r="A7" s="250" t="s">
        <v>17</v>
      </c>
      <c r="B7" s="250" t="s">
        <v>18</v>
      </c>
      <c r="C7" s="252">
        <v>0</v>
      </c>
      <c r="D7" s="251" t="s">
        <v>6</v>
      </c>
      <c r="E7" s="252">
        <v>86.872737999999998</v>
      </c>
      <c r="G7" t="s">
        <v>22044</v>
      </c>
    </row>
    <row r="8" spans="1:7" x14ac:dyDescent="0.25">
      <c r="A8" s="250" t="s">
        <v>19</v>
      </c>
      <c r="B8" s="250" t="s">
        <v>20</v>
      </c>
      <c r="C8" s="252">
        <v>0</v>
      </c>
      <c r="D8" s="251" t="s">
        <v>6</v>
      </c>
      <c r="E8" s="252">
        <v>0</v>
      </c>
    </row>
    <row r="9" spans="1:7" x14ac:dyDescent="0.25">
      <c r="A9" s="250" t="s">
        <v>21</v>
      </c>
      <c r="B9" s="250" t="s">
        <v>19423</v>
      </c>
      <c r="C9" s="252">
        <v>0</v>
      </c>
      <c r="D9" s="251" t="s">
        <v>6</v>
      </c>
      <c r="E9" s="252">
        <v>1.450224</v>
      </c>
    </row>
    <row r="10" spans="1:7" x14ac:dyDescent="0.25">
      <c r="A10" s="250" t="s">
        <v>23</v>
      </c>
      <c r="B10" s="250" t="s">
        <v>24</v>
      </c>
      <c r="C10" s="252">
        <v>0</v>
      </c>
      <c r="D10" s="251" t="s">
        <v>6</v>
      </c>
      <c r="E10" s="252">
        <v>53.59</v>
      </c>
    </row>
    <row r="11" spans="1:7" x14ac:dyDescent="0.25">
      <c r="A11" s="250" t="s">
        <v>25</v>
      </c>
      <c r="B11" s="250" t="s">
        <v>26</v>
      </c>
      <c r="C11" s="252">
        <v>3</v>
      </c>
      <c r="D11" s="251" t="s">
        <v>6</v>
      </c>
      <c r="E11" s="252">
        <v>54.97</v>
      </c>
    </row>
    <row r="12" spans="1:7" x14ac:dyDescent="0.25">
      <c r="A12" s="250" t="s">
        <v>27</v>
      </c>
      <c r="B12" s="250" t="s">
        <v>28</v>
      </c>
      <c r="C12" s="252">
        <v>0</v>
      </c>
      <c r="D12" s="251" t="s">
        <v>6</v>
      </c>
      <c r="E12" s="252">
        <v>27.28</v>
      </c>
    </row>
    <row r="13" spans="1:7" x14ac:dyDescent="0.25">
      <c r="A13" s="250" t="s">
        <v>29</v>
      </c>
      <c r="B13" s="250" t="s">
        <v>30</v>
      </c>
      <c r="C13" s="252">
        <v>28</v>
      </c>
      <c r="D13" s="251" t="s">
        <v>6</v>
      </c>
      <c r="E13" s="252">
        <v>29.308693999999999</v>
      </c>
    </row>
    <row r="14" spans="1:7" x14ac:dyDescent="0.25">
      <c r="A14" s="250" t="s">
        <v>31</v>
      </c>
      <c r="B14" s="250" t="s">
        <v>32</v>
      </c>
      <c r="C14" s="252">
        <v>0</v>
      </c>
      <c r="D14" s="251" t="s">
        <v>6</v>
      </c>
      <c r="E14" s="252">
        <v>27.61</v>
      </c>
    </row>
    <row r="15" spans="1:7" x14ac:dyDescent="0.25">
      <c r="A15" s="250" t="s">
        <v>33</v>
      </c>
      <c r="B15" s="250" t="s">
        <v>34</v>
      </c>
      <c r="C15" s="252">
        <v>174</v>
      </c>
      <c r="D15" s="251" t="s">
        <v>6</v>
      </c>
      <c r="E15" s="252">
        <v>13.318346</v>
      </c>
    </row>
    <row r="16" spans="1:7" x14ac:dyDescent="0.25">
      <c r="A16" s="250" t="s">
        <v>35</v>
      </c>
      <c r="B16" s="250" t="s">
        <v>36</v>
      </c>
      <c r="C16" s="252">
        <v>18</v>
      </c>
      <c r="D16" s="251" t="s">
        <v>6</v>
      </c>
      <c r="E16" s="252">
        <v>15.751519</v>
      </c>
    </row>
    <row r="17" spans="1:5" x14ac:dyDescent="0.25">
      <c r="A17" s="250" t="s">
        <v>37</v>
      </c>
      <c r="B17" s="250" t="s">
        <v>38</v>
      </c>
      <c r="C17" s="252">
        <v>0</v>
      </c>
      <c r="D17" s="251" t="s">
        <v>6</v>
      </c>
      <c r="E17" s="252">
        <v>29.38</v>
      </c>
    </row>
    <row r="18" spans="1:5" x14ac:dyDescent="0.25">
      <c r="A18" s="250" t="s">
        <v>39</v>
      </c>
      <c r="B18" s="250" t="s">
        <v>40</v>
      </c>
      <c r="C18" s="252">
        <v>2</v>
      </c>
      <c r="D18" s="251" t="s">
        <v>6</v>
      </c>
      <c r="E18" s="252">
        <v>20.225960000000001</v>
      </c>
    </row>
    <row r="19" spans="1:5" x14ac:dyDescent="0.25">
      <c r="A19" s="250" t="s">
        <v>41</v>
      </c>
      <c r="B19" s="250" t="s">
        <v>42</v>
      </c>
      <c r="C19" s="252">
        <v>0</v>
      </c>
      <c r="D19" s="251" t="s">
        <v>6</v>
      </c>
      <c r="E19" s="252">
        <v>37.86</v>
      </c>
    </row>
    <row r="20" spans="1:5" x14ac:dyDescent="0.25">
      <c r="A20" s="250" t="s">
        <v>43</v>
      </c>
      <c r="B20" s="250" t="s">
        <v>44</v>
      </c>
      <c r="C20" s="252">
        <v>0</v>
      </c>
      <c r="D20" s="251" t="s">
        <v>6</v>
      </c>
      <c r="E20" s="252">
        <v>94.63</v>
      </c>
    </row>
    <row r="21" spans="1:5" x14ac:dyDescent="0.25">
      <c r="A21" s="250" t="s">
        <v>45</v>
      </c>
      <c r="B21" s="250" t="s">
        <v>46</v>
      </c>
      <c r="C21" s="252">
        <v>0</v>
      </c>
      <c r="D21" s="251" t="s">
        <v>6</v>
      </c>
      <c r="E21" s="252">
        <v>60.918776999999999</v>
      </c>
    </row>
    <row r="22" spans="1:5" x14ac:dyDescent="0.25">
      <c r="A22" s="250" t="s">
        <v>47</v>
      </c>
      <c r="B22" s="250" t="s">
        <v>48</v>
      </c>
      <c r="C22" s="252">
        <v>0</v>
      </c>
      <c r="D22" s="251" t="s">
        <v>6</v>
      </c>
      <c r="E22" s="252">
        <v>33.778436999999997</v>
      </c>
    </row>
    <row r="23" spans="1:5" x14ac:dyDescent="0.25">
      <c r="A23" s="250" t="s">
        <v>49</v>
      </c>
      <c r="B23" s="250" t="s">
        <v>50</v>
      </c>
      <c r="C23" s="252">
        <v>0</v>
      </c>
      <c r="D23" s="251" t="s">
        <v>6</v>
      </c>
      <c r="E23" s="252">
        <v>28.433482999999999</v>
      </c>
    </row>
    <row r="24" spans="1:5" x14ac:dyDescent="0.25">
      <c r="A24" s="250" t="s">
        <v>51</v>
      </c>
      <c r="B24" s="250" t="s">
        <v>19424</v>
      </c>
      <c r="C24" s="252">
        <v>0</v>
      </c>
      <c r="D24" s="251" t="s">
        <v>6</v>
      </c>
      <c r="E24" s="252">
        <v>32.42</v>
      </c>
    </row>
    <row r="25" spans="1:5" x14ac:dyDescent="0.25">
      <c r="A25" s="250" t="s">
        <v>53</v>
      </c>
      <c r="B25" s="250" t="s">
        <v>54</v>
      </c>
      <c r="C25" s="252">
        <v>0</v>
      </c>
      <c r="D25" s="251" t="s">
        <v>6</v>
      </c>
      <c r="E25" s="252">
        <v>58</v>
      </c>
    </row>
    <row r="26" spans="1:5" x14ac:dyDescent="0.25">
      <c r="A26" s="250" t="s">
        <v>55</v>
      </c>
      <c r="B26" s="250" t="s">
        <v>56</v>
      </c>
      <c r="C26" s="252">
        <v>4</v>
      </c>
      <c r="D26" s="251" t="s">
        <v>6</v>
      </c>
      <c r="E26" s="252">
        <v>55.399943</v>
      </c>
    </row>
    <row r="27" spans="1:5" x14ac:dyDescent="0.25">
      <c r="A27" s="250" t="s">
        <v>57</v>
      </c>
      <c r="B27" s="250" t="s">
        <v>58</v>
      </c>
      <c r="C27" s="252">
        <v>3</v>
      </c>
      <c r="D27" s="251" t="s">
        <v>6</v>
      </c>
      <c r="E27" s="252">
        <v>54.47063</v>
      </c>
    </row>
    <row r="28" spans="1:5" x14ac:dyDescent="0.25">
      <c r="A28" s="250" t="s">
        <v>59</v>
      </c>
      <c r="B28" s="250" t="s">
        <v>60</v>
      </c>
      <c r="C28" s="252">
        <v>0</v>
      </c>
      <c r="D28" s="251" t="s">
        <v>6</v>
      </c>
      <c r="E28" s="252">
        <v>147.24</v>
      </c>
    </row>
    <row r="29" spans="1:5" x14ac:dyDescent="0.25">
      <c r="A29" s="250" t="s">
        <v>61</v>
      </c>
      <c r="B29" s="250" t="s">
        <v>62</v>
      </c>
      <c r="C29" s="252">
        <v>0</v>
      </c>
      <c r="D29" s="251" t="s">
        <v>6</v>
      </c>
      <c r="E29" s="252">
        <v>9.8000000000000007</v>
      </c>
    </row>
    <row r="30" spans="1:5" x14ac:dyDescent="0.25">
      <c r="A30" s="250" t="s">
        <v>63</v>
      </c>
      <c r="B30" s="250" t="s">
        <v>19342</v>
      </c>
      <c r="C30" s="252">
        <v>0</v>
      </c>
      <c r="D30" s="251" t="s">
        <v>6</v>
      </c>
      <c r="E30" s="252">
        <v>7.5070629999999996</v>
      </c>
    </row>
    <row r="31" spans="1:5" x14ac:dyDescent="0.25">
      <c r="A31" s="250" t="s">
        <v>65</v>
      </c>
      <c r="B31" s="250" t="s">
        <v>19425</v>
      </c>
      <c r="C31" s="252">
        <v>31</v>
      </c>
      <c r="D31" s="251" t="s">
        <v>6</v>
      </c>
      <c r="E31" s="252">
        <v>2.8372660000000001</v>
      </c>
    </row>
    <row r="32" spans="1:5" x14ac:dyDescent="0.25">
      <c r="A32" s="250" t="s">
        <v>67</v>
      </c>
      <c r="B32" s="250" t="s">
        <v>68</v>
      </c>
      <c r="C32" s="252">
        <v>0</v>
      </c>
      <c r="D32" s="251" t="s">
        <v>6</v>
      </c>
      <c r="E32" s="252">
        <v>3.67</v>
      </c>
    </row>
    <row r="33" spans="1:5" x14ac:dyDescent="0.25">
      <c r="A33" s="250" t="s">
        <v>69</v>
      </c>
      <c r="B33" s="250" t="s">
        <v>70</v>
      </c>
      <c r="C33" s="252">
        <v>10</v>
      </c>
      <c r="D33" s="251" t="s">
        <v>6</v>
      </c>
      <c r="E33" s="252">
        <v>21.538001000000001</v>
      </c>
    </row>
    <row r="34" spans="1:5" x14ac:dyDescent="0.25">
      <c r="A34" s="250" t="s">
        <v>71</v>
      </c>
      <c r="B34" s="250" t="s">
        <v>72</v>
      </c>
      <c r="C34" s="252">
        <v>0</v>
      </c>
      <c r="D34" s="251" t="s">
        <v>6</v>
      </c>
      <c r="E34" s="252">
        <v>39.380000000000003</v>
      </c>
    </row>
    <row r="35" spans="1:5" x14ac:dyDescent="0.25">
      <c r="A35" s="250" t="s">
        <v>73</v>
      </c>
      <c r="B35" s="250" t="s">
        <v>74</v>
      </c>
      <c r="C35" s="252">
        <v>0</v>
      </c>
      <c r="D35" s="251" t="s">
        <v>6</v>
      </c>
      <c r="E35" s="252">
        <v>66.150000000000006</v>
      </c>
    </row>
    <row r="36" spans="1:5" x14ac:dyDescent="0.25">
      <c r="A36" s="250" t="s">
        <v>75</v>
      </c>
      <c r="B36" s="250" t="s">
        <v>76</v>
      </c>
      <c r="C36" s="252">
        <v>0</v>
      </c>
      <c r="D36" s="251" t="s">
        <v>6</v>
      </c>
      <c r="E36" s="252">
        <v>52.83</v>
      </c>
    </row>
    <row r="37" spans="1:5" x14ac:dyDescent="0.25">
      <c r="A37" s="250" t="s">
        <v>77</v>
      </c>
      <c r="B37" s="250" t="s">
        <v>78</v>
      </c>
      <c r="C37" s="252">
        <v>10</v>
      </c>
      <c r="D37" s="251" t="s">
        <v>6</v>
      </c>
      <c r="E37" s="252">
        <v>34.414344</v>
      </c>
    </row>
    <row r="38" spans="1:5" x14ac:dyDescent="0.25">
      <c r="A38" s="250" t="s">
        <v>79</v>
      </c>
      <c r="B38" s="250" t="s">
        <v>80</v>
      </c>
      <c r="C38" s="252">
        <v>19</v>
      </c>
      <c r="D38" s="251" t="s">
        <v>6</v>
      </c>
      <c r="E38" s="252">
        <v>21.044938999999999</v>
      </c>
    </row>
    <row r="39" spans="1:5" x14ac:dyDescent="0.25">
      <c r="A39" s="250" t="s">
        <v>81</v>
      </c>
      <c r="B39" s="250" t="s">
        <v>82</v>
      </c>
      <c r="C39" s="252">
        <v>0</v>
      </c>
      <c r="D39" s="251" t="s">
        <v>6</v>
      </c>
      <c r="E39" s="252">
        <v>36.330325999999999</v>
      </c>
    </row>
    <row r="40" spans="1:5" x14ac:dyDescent="0.25">
      <c r="A40" s="250" t="s">
        <v>83</v>
      </c>
      <c r="B40" s="250" t="s">
        <v>84</v>
      </c>
      <c r="C40" s="252">
        <v>0</v>
      </c>
      <c r="D40" s="251" t="s">
        <v>6</v>
      </c>
      <c r="E40" s="252">
        <v>35.416232999999998</v>
      </c>
    </row>
    <row r="41" spans="1:5" x14ac:dyDescent="0.25">
      <c r="A41" s="250" t="s">
        <v>85</v>
      </c>
      <c r="B41" s="250" t="s">
        <v>86</v>
      </c>
      <c r="C41" s="252">
        <v>7</v>
      </c>
      <c r="D41" s="251" t="s">
        <v>6</v>
      </c>
      <c r="E41" s="252">
        <v>28.158055999999998</v>
      </c>
    </row>
    <row r="42" spans="1:5" x14ac:dyDescent="0.25">
      <c r="A42" s="250" t="s">
        <v>87</v>
      </c>
      <c r="B42" s="250" t="s">
        <v>88</v>
      </c>
      <c r="C42" s="252">
        <v>0</v>
      </c>
      <c r="D42" s="251" t="s">
        <v>6</v>
      </c>
      <c r="E42" s="252">
        <v>17.144442999999999</v>
      </c>
    </row>
    <row r="43" spans="1:5" x14ac:dyDescent="0.25">
      <c r="A43" s="250" t="s">
        <v>89</v>
      </c>
      <c r="B43" s="250" t="s">
        <v>90</v>
      </c>
      <c r="C43" s="252">
        <v>0</v>
      </c>
      <c r="D43" s="251" t="s">
        <v>6</v>
      </c>
      <c r="E43" s="252">
        <v>27.573392999999999</v>
      </c>
    </row>
    <row r="44" spans="1:5" x14ac:dyDescent="0.25">
      <c r="A44" s="250" t="s">
        <v>91</v>
      </c>
      <c r="B44" s="250" t="s">
        <v>92</v>
      </c>
      <c r="C44" s="252">
        <v>10</v>
      </c>
      <c r="D44" s="251" t="s">
        <v>6</v>
      </c>
      <c r="E44" s="252">
        <v>18.869686000000002</v>
      </c>
    </row>
    <row r="45" spans="1:5" x14ac:dyDescent="0.25">
      <c r="A45" s="250" t="s">
        <v>93</v>
      </c>
      <c r="B45" s="250" t="s">
        <v>94</v>
      </c>
      <c r="C45" s="252">
        <v>2</v>
      </c>
      <c r="D45" s="251" t="s">
        <v>6</v>
      </c>
      <c r="E45" s="252">
        <v>18.855803000000002</v>
      </c>
    </row>
    <row r="46" spans="1:5" x14ac:dyDescent="0.25">
      <c r="A46" s="250" t="s">
        <v>95</v>
      </c>
      <c r="B46" s="250" t="s">
        <v>96</v>
      </c>
      <c r="C46" s="252">
        <v>0</v>
      </c>
      <c r="D46" s="251" t="s">
        <v>6</v>
      </c>
      <c r="E46" s="252">
        <v>26.192499999999999</v>
      </c>
    </row>
    <row r="47" spans="1:5" x14ac:dyDescent="0.25">
      <c r="A47" s="250" t="s">
        <v>97</v>
      </c>
      <c r="B47" s="250" t="s">
        <v>98</v>
      </c>
      <c r="C47" s="252">
        <v>0</v>
      </c>
      <c r="D47" s="251" t="s">
        <v>6</v>
      </c>
      <c r="E47" s="252">
        <v>2.0699999999999998</v>
      </c>
    </row>
    <row r="48" spans="1:5" x14ac:dyDescent="0.25">
      <c r="A48" s="250" t="s">
        <v>99</v>
      </c>
      <c r="B48" s="250" t="s">
        <v>100</v>
      </c>
      <c r="C48" s="252">
        <v>0</v>
      </c>
      <c r="D48" s="251" t="s">
        <v>6</v>
      </c>
      <c r="E48" s="252">
        <v>313.58286299999997</v>
      </c>
    </row>
    <row r="49" spans="1:5" x14ac:dyDescent="0.25">
      <c r="A49" s="250" t="s">
        <v>101</v>
      </c>
      <c r="B49" s="250" t="s">
        <v>102</v>
      </c>
      <c r="C49" s="252">
        <v>0</v>
      </c>
      <c r="D49" s="251" t="s">
        <v>6</v>
      </c>
      <c r="E49" s="252">
        <v>6.27</v>
      </c>
    </row>
    <row r="50" spans="1:5" x14ac:dyDescent="0.25">
      <c r="A50" s="250" t="s">
        <v>103</v>
      </c>
      <c r="B50" s="250" t="s">
        <v>104</v>
      </c>
      <c r="C50" s="252">
        <v>0</v>
      </c>
      <c r="D50" s="251" t="s">
        <v>6</v>
      </c>
      <c r="E50" s="252">
        <v>7.358816</v>
      </c>
    </row>
    <row r="51" spans="1:5" x14ac:dyDescent="0.25">
      <c r="A51" s="250" t="s">
        <v>105</v>
      </c>
      <c r="B51" s="250" t="s">
        <v>106</v>
      </c>
      <c r="C51" s="252">
        <v>0</v>
      </c>
      <c r="D51" s="251" t="s">
        <v>6</v>
      </c>
      <c r="E51" s="252">
        <v>233.62821</v>
      </c>
    </row>
    <row r="52" spans="1:5" x14ac:dyDescent="0.25">
      <c r="A52" s="250" t="s">
        <v>107</v>
      </c>
      <c r="B52" s="250" t="s">
        <v>108</v>
      </c>
      <c r="C52" s="252">
        <v>0</v>
      </c>
      <c r="D52" s="251" t="s">
        <v>6</v>
      </c>
      <c r="E52" s="252">
        <v>5.4008250000000002</v>
      </c>
    </row>
    <row r="53" spans="1:5" x14ac:dyDescent="0.25">
      <c r="A53" s="250" t="s">
        <v>109</v>
      </c>
      <c r="B53" s="250" t="s">
        <v>110</v>
      </c>
      <c r="C53" s="252">
        <v>0</v>
      </c>
      <c r="D53" s="251" t="s">
        <v>6</v>
      </c>
      <c r="E53" s="252">
        <v>71.304893000000007</v>
      </c>
    </row>
    <row r="54" spans="1:5" x14ac:dyDescent="0.25">
      <c r="A54" s="250" t="s">
        <v>111</v>
      </c>
      <c r="B54" s="250" t="s">
        <v>112</v>
      </c>
      <c r="C54" s="252">
        <v>0</v>
      </c>
      <c r="D54" s="251" t="s">
        <v>6</v>
      </c>
      <c r="E54" s="252">
        <v>147.871835</v>
      </c>
    </row>
    <row r="55" spans="1:5" x14ac:dyDescent="0.25">
      <c r="A55" s="250" t="s">
        <v>113</v>
      </c>
      <c r="B55" s="250" t="s">
        <v>114</v>
      </c>
      <c r="C55" s="252">
        <v>0</v>
      </c>
      <c r="D55" s="251" t="s">
        <v>6</v>
      </c>
      <c r="E55" s="252">
        <v>155.93153799999999</v>
      </c>
    </row>
    <row r="56" spans="1:5" x14ac:dyDescent="0.25">
      <c r="A56" s="250" t="s">
        <v>115</v>
      </c>
      <c r="B56" s="250" t="s">
        <v>116</v>
      </c>
      <c r="C56" s="252">
        <v>0</v>
      </c>
      <c r="D56" s="251" t="s">
        <v>6</v>
      </c>
      <c r="E56" s="252">
        <v>68.132990000000007</v>
      </c>
    </row>
    <row r="57" spans="1:5" x14ac:dyDescent="0.25">
      <c r="A57" s="250" t="s">
        <v>117</v>
      </c>
      <c r="B57" s="250" t="s">
        <v>118</v>
      </c>
      <c r="C57" s="252">
        <v>0</v>
      </c>
      <c r="D57" s="251" t="s">
        <v>6</v>
      </c>
      <c r="E57" s="252">
        <v>93.783642999999998</v>
      </c>
    </row>
    <row r="58" spans="1:5" x14ac:dyDescent="0.25">
      <c r="A58" s="250" t="s">
        <v>119</v>
      </c>
      <c r="B58" s="250" t="s">
        <v>120</v>
      </c>
      <c r="C58" s="252">
        <v>0</v>
      </c>
      <c r="D58" s="251" t="s">
        <v>6</v>
      </c>
      <c r="E58" s="252">
        <v>3.0786009999999999</v>
      </c>
    </row>
    <row r="59" spans="1:5" x14ac:dyDescent="0.25">
      <c r="A59" s="250" t="s">
        <v>121</v>
      </c>
      <c r="B59" s="250" t="s">
        <v>122</v>
      </c>
      <c r="C59" s="252">
        <v>0</v>
      </c>
      <c r="D59" s="251" t="s">
        <v>6</v>
      </c>
      <c r="E59" s="252">
        <v>99.673747000000006</v>
      </c>
    </row>
    <row r="60" spans="1:5" x14ac:dyDescent="0.25">
      <c r="A60" s="250" t="s">
        <v>123</v>
      </c>
      <c r="B60" s="250" t="s">
        <v>124</v>
      </c>
      <c r="C60" s="252">
        <v>0</v>
      </c>
      <c r="D60" s="251" t="s">
        <v>6</v>
      </c>
      <c r="E60" s="252">
        <v>31.535</v>
      </c>
    </row>
    <row r="61" spans="1:5" x14ac:dyDescent="0.25">
      <c r="A61" s="250" t="s">
        <v>125</v>
      </c>
      <c r="B61" s="250" t="s">
        <v>126</v>
      </c>
      <c r="C61" s="252">
        <v>22</v>
      </c>
      <c r="D61" s="251" t="s">
        <v>6</v>
      </c>
      <c r="E61" s="252">
        <v>20.261431999999999</v>
      </c>
    </row>
    <row r="62" spans="1:5" x14ac:dyDescent="0.25">
      <c r="A62" s="250" t="s">
        <v>127</v>
      </c>
      <c r="B62" s="250" t="s">
        <v>128</v>
      </c>
      <c r="C62" s="252">
        <v>0</v>
      </c>
      <c r="D62" s="251" t="s">
        <v>6</v>
      </c>
      <c r="E62" s="252">
        <v>25.426282</v>
      </c>
    </row>
    <row r="63" spans="1:5" x14ac:dyDescent="0.25">
      <c r="A63" s="250" t="s">
        <v>129</v>
      </c>
      <c r="B63" s="250" t="s">
        <v>130</v>
      </c>
      <c r="C63" s="252">
        <v>0</v>
      </c>
      <c r="D63" s="251" t="s">
        <v>6</v>
      </c>
      <c r="E63" s="252">
        <v>68.400000000000006</v>
      </c>
    </row>
    <row r="64" spans="1:5" x14ac:dyDescent="0.25">
      <c r="A64" s="250" t="s">
        <v>131</v>
      </c>
      <c r="B64" s="250" t="s">
        <v>132</v>
      </c>
      <c r="C64" s="252">
        <v>0</v>
      </c>
      <c r="D64" s="251" t="s">
        <v>6</v>
      </c>
      <c r="E64" s="252">
        <v>110.5</v>
      </c>
    </row>
    <row r="65" spans="1:5" x14ac:dyDescent="0.25">
      <c r="A65" s="250" t="s">
        <v>133</v>
      </c>
      <c r="B65" s="250" t="s">
        <v>134</v>
      </c>
      <c r="C65" s="252">
        <v>0</v>
      </c>
      <c r="D65" s="251" t="s">
        <v>6</v>
      </c>
      <c r="E65" s="252">
        <v>39.200000000000003</v>
      </c>
    </row>
    <row r="66" spans="1:5" x14ac:dyDescent="0.25">
      <c r="A66" s="250" t="s">
        <v>135</v>
      </c>
      <c r="B66" s="250" t="s">
        <v>136</v>
      </c>
      <c r="C66" s="252">
        <v>0</v>
      </c>
      <c r="D66" s="251" t="s">
        <v>6</v>
      </c>
      <c r="E66" s="252">
        <v>44.241092999999999</v>
      </c>
    </row>
    <row r="67" spans="1:5" x14ac:dyDescent="0.25">
      <c r="A67" s="250" t="s">
        <v>137</v>
      </c>
      <c r="B67" s="250" t="s">
        <v>138</v>
      </c>
      <c r="C67" s="252">
        <v>0</v>
      </c>
      <c r="D67" s="251" t="s">
        <v>6</v>
      </c>
      <c r="E67" s="252">
        <v>14.656974999999999</v>
      </c>
    </row>
    <row r="68" spans="1:5" x14ac:dyDescent="0.25">
      <c r="A68" s="250" t="s">
        <v>139</v>
      </c>
      <c r="B68" s="250" t="s">
        <v>19389</v>
      </c>
      <c r="C68" s="252">
        <v>0</v>
      </c>
      <c r="D68" s="251" t="s">
        <v>6</v>
      </c>
      <c r="E68" s="252">
        <v>16.277923999999999</v>
      </c>
    </row>
    <row r="69" spans="1:5" x14ac:dyDescent="0.25">
      <c r="A69" s="250" t="s">
        <v>141</v>
      </c>
      <c r="B69" s="250" t="s">
        <v>142</v>
      </c>
      <c r="C69" s="252">
        <v>2</v>
      </c>
      <c r="D69" s="251" t="s">
        <v>6</v>
      </c>
      <c r="E69" s="252">
        <v>10.909203</v>
      </c>
    </row>
    <row r="70" spans="1:5" x14ac:dyDescent="0.25">
      <c r="A70" s="250" t="s">
        <v>143</v>
      </c>
      <c r="B70" s="250" t="s">
        <v>144</v>
      </c>
      <c r="C70" s="252">
        <v>0</v>
      </c>
      <c r="D70" s="251" t="s">
        <v>6</v>
      </c>
      <c r="E70" s="252">
        <v>12.013332999999999</v>
      </c>
    </row>
    <row r="71" spans="1:5" x14ac:dyDescent="0.25">
      <c r="A71" s="250" t="s">
        <v>145</v>
      </c>
      <c r="B71" s="250" t="s">
        <v>146</v>
      </c>
      <c r="C71" s="252">
        <v>0</v>
      </c>
      <c r="D71" s="251" t="s">
        <v>6</v>
      </c>
      <c r="E71" s="252">
        <v>41.7</v>
      </c>
    </row>
    <row r="72" spans="1:5" x14ac:dyDescent="0.25">
      <c r="A72" s="250" t="s">
        <v>147</v>
      </c>
      <c r="B72" s="250" t="s">
        <v>148</v>
      </c>
      <c r="C72" s="252">
        <v>15</v>
      </c>
      <c r="D72" s="251" t="s">
        <v>6</v>
      </c>
      <c r="E72" s="252">
        <v>54.440705999999999</v>
      </c>
    </row>
    <row r="73" spans="1:5" x14ac:dyDescent="0.25">
      <c r="A73" s="250" t="s">
        <v>149</v>
      </c>
      <c r="B73" s="250" t="s">
        <v>150</v>
      </c>
      <c r="C73" s="252">
        <v>0</v>
      </c>
      <c r="D73" s="251" t="s">
        <v>6</v>
      </c>
      <c r="E73" s="252">
        <v>32.93</v>
      </c>
    </row>
    <row r="74" spans="1:5" x14ac:dyDescent="0.25">
      <c r="A74" s="250" t="s">
        <v>151</v>
      </c>
      <c r="B74" s="250" t="s">
        <v>152</v>
      </c>
      <c r="C74" s="252">
        <v>1</v>
      </c>
      <c r="D74" s="251" t="s">
        <v>6</v>
      </c>
      <c r="E74" s="252">
        <v>188.21250000000001</v>
      </c>
    </row>
    <row r="75" spans="1:5" x14ac:dyDescent="0.25">
      <c r="A75" s="250" t="s">
        <v>153</v>
      </c>
      <c r="B75" s="250" t="s">
        <v>154</v>
      </c>
      <c r="C75" s="252">
        <v>0</v>
      </c>
      <c r="D75" s="251" t="s">
        <v>6</v>
      </c>
      <c r="E75" s="252">
        <v>50.167777999999998</v>
      </c>
    </row>
    <row r="76" spans="1:5" x14ac:dyDescent="0.25">
      <c r="A76" s="250" t="s">
        <v>155</v>
      </c>
      <c r="B76" s="250" t="s">
        <v>156</v>
      </c>
      <c r="C76" s="252">
        <v>0</v>
      </c>
      <c r="D76" s="251" t="s">
        <v>6</v>
      </c>
      <c r="E76" s="252">
        <v>14.837078999999999</v>
      </c>
    </row>
    <row r="77" spans="1:5" x14ac:dyDescent="0.25">
      <c r="A77" s="250" t="s">
        <v>157</v>
      </c>
      <c r="B77" s="250" t="s">
        <v>158</v>
      </c>
      <c r="C77" s="252">
        <v>0</v>
      </c>
      <c r="D77" s="251" t="s">
        <v>6</v>
      </c>
      <c r="E77" s="252">
        <v>7.2651620000000001</v>
      </c>
    </row>
    <row r="78" spans="1:5" x14ac:dyDescent="0.25">
      <c r="A78" s="250" t="s">
        <v>159</v>
      </c>
      <c r="B78" s="250" t="s">
        <v>160</v>
      </c>
      <c r="C78" s="252">
        <v>0</v>
      </c>
      <c r="D78" s="251" t="s">
        <v>6</v>
      </c>
      <c r="E78" s="252">
        <v>6.23</v>
      </c>
    </row>
    <row r="79" spans="1:5" x14ac:dyDescent="0.25">
      <c r="A79" s="250" t="s">
        <v>161</v>
      </c>
      <c r="B79" s="250" t="s">
        <v>162</v>
      </c>
      <c r="C79" s="252">
        <v>0</v>
      </c>
      <c r="D79" s="251" t="s">
        <v>6</v>
      </c>
      <c r="E79" s="252">
        <v>12.38</v>
      </c>
    </row>
    <row r="80" spans="1:5" x14ac:dyDescent="0.25">
      <c r="A80" s="250" t="s">
        <v>163</v>
      </c>
      <c r="B80" s="250" t="s">
        <v>22080</v>
      </c>
      <c r="C80" s="252">
        <v>0</v>
      </c>
      <c r="D80" s="251" t="s">
        <v>6</v>
      </c>
      <c r="E80" s="252">
        <v>47.039979000000002</v>
      </c>
    </row>
    <row r="81" spans="1:5" x14ac:dyDescent="0.25">
      <c r="A81" s="250" t="s">
        <v>165</v>
      </c>
      <c r="B81" s="250" t="s">
        <v>166</v>
      </c>
      <c r="C81" s="252">
        <v>0</v>
      </c>
      <c r="D81" s="251" t="s">
        <v>6</v>
      </c>
      <c r="E81" s="252">
        <v>6.45</v>
      </c>
    </row>
    <row r="82" spans="1:5" x14ac:dyDescent="0.25">
      <c r="A82" s="250" t="s">
        <v>167</v>
      </c>
      <c r="B82" s="250" t="s">
        <v>168</v>
      </c>
      <c r="C82" s="252">
        <v>0</v>
      </c>
      <c r="D82" s="251" t="s">
        <v>6</v>
      </c>
      <c r="E82" s="252">
        <v>15.47</v>
      </c>
    </row>
    <row r="83" spans="1:5" x14ac:dyDescent="0.25">
      <c r="A83" s="250" t="s">
        <v>169</v>
      </c>
      <c r="B83" s="250" t="s">
        <v>170</v>
      </c>
      <c r="C83" s="252">
        <v>0</v>
      </c>
      <c r="D83" s="251" t="s">
        <v>6</v>
      </c>
      <c r="E83" s="252">
        <v>9.2579150000000006</v>
      </c>
    </row>
    <row r="84" spans="1:5" x14ac:dyDescent="0.25">
      <c r="A84" s="250" t="s">
        <v>171</v>
      </c>
      <c r="B84" s="250" t="s">
        <v>172</v>
      </c>
      <c r="C84" s="252">
        <v>10</v>
      </c>
      <c r="D84" s="251" t="s">
        <v>6</v>
      </c>
      <c r="E84" s="252">
        <v>4.9027329999999996</v>
      </c>
    </row>
    <row r="85" spans="1:5" x14ac:dyDescent="0.25">
      <c r="A85" s="250" t="s">
        <v>173</v>
      </c>
      <c r="B85" s="250" t="s">
        <v>174</v>
      </c>
      <c r="C85" s="252">
        <v>10</v>
      </c>
      <c r="D85" s="251" t="s">
        <v>6</v>
      </c>
      <c r="E85" s="252">
        <v>4.5181399999999998</v>
      </c>
    </row>
    <row r="86" spans="1:5" x14ac:dyDescent="0.25">
      <c r="A86" s="250" t="s">
        <v>175</v>
      </c>
      <c r="B86" s="250" t="s">
        <v>176</v>
      </c>
      <c r="C86" s="252">
        <v>5</v>
      </c>
      <c r="D86" s="251" t="s">
        <v>6</v>
      </c>
      <c r="E86" s="252">
        <v>6.3443449999999997</v>
      </c>
    </row>
    <row r="87" spans="1:5" x14ac:dyDescent="0.25">
      <c r="A87" s="250" t="s">
        <v>177</v>
      </c>
      <c r="B87" s="250" t="s">
        <v>178</v>
      </c>
      <c r="C87" s="252">
        <v>10</v>
      </c>
      <c r="D87" s="251" t="s">
        <v>6</v>
      </c>
      <c r="E87" s="252">
        <v>5.3751499999999997</v>
      </c>
    </row>
    <row r="88" spans="1:5" x14ac:dyDescent="0.25">
      <c r="A88" s="250" t="s">
        <v>179</v>
      </c>
      <c r="B88" s="250" t="s">
        <v>180</v>
      </c>
      <c r="C88" s="252">
        <v>0</v>
      </c>
      <c r="D88" s="251" t="s">
        <v>6</v>
      </c>
      <c r="E88" s="252">
        <v>26.55</v>
      </c>
    </row>
    <row r="89" spans="1:5" x14ac:dyDescent="0.25">
      <c r="A89" s="250" t="s">
        <v>181</v>
      </c>
      <c r="B89" s="250" t="s">
        <v>182</v>
      </c>
      <c r="C89" s="252">
        <v>14</v>
      </c>
      <c r="D89" s="251" t="s">
        <v>6</v>
      </c>
      <c r="E89" s="252">
        <v>8.4140910000000009</v>
      </c>
    </row>
    <row r="90" spans="1:5" x14ac:dyDescent="0.25">
      <c r="A90" s="250" t="s">
        <v>183</v>
      </c>
      <c r="B90" s="250" t="s">
        <v>184</v>
      </c>
      <c r="C90" s="252">
        <v>0</v>
      </c>
      <c r="D90" s="251" t="s">
        <v>6</v>
      </c>
      <c r="E90" s="252">
        <v>99</v>
      </c>
    </row>
    <row r="91" spans="1:5" x14ac:dyDescent="0.25">
      <c r="A91" s="250" t="s">
        <v>185</v>
      </c>
      <c r="B91" s="250" t="s">
        <v>186</v>
      </c>
      <c r="C91" s="252">
        <v>0</v>
      </c>
      <c r="D91" s="251" t="s">
        <v>6</v>
      </c>
      <c r="E91" s="252">
        <v>137.61000000000001</v>
      </c>
    </row>
    <row r="92" spans="1:5" x14ac:dyDescent="0.25">
      <c r="A92" s="250" t="s">
        <v>187</v>
      </c>
      <c r="B92" s="250" t="s">
        <v>188</v>
      </c>
      <c r="C92" s="252">
        <v>4</v>
      </c>
      <c r="D92" s="251" t="s">
        <v>6</v>
      </c>
      <c r="E92" s="252">
        <v>18.970685</v>
      </c>
    </row>
    <row r="93" spans="1:5" x14ac:dyDescent="0.25">
      <c r="A93" s="250" t="s">
        <v>189</v>
      </c>
      <c r="B93" s="250" t="s">
        <v>22610</v>
      </c>
      <c r="C93" s="252">
        <v>0</v>
      </c>
      <c r="D93" s="251" t="s">
        <v>6</v>
      </c>
      <c r="E93" s="252">
        <v>13.60833</v>
      </c>
    </row>
    <row r="94" spans="1:5" x14ac:dyDescent="0.25">
      <c r="A94" s="250" t="s">
        <v>191</v>
      </c>
      <c r="B94" s="250" t="s">
        <v>192</v>
      </c>
      <c r="C94" s="252">
        <v>21</v>
      </c>
      <c r="D94" s="251" t="s">
        <v>6</v>
      </c>
      <c r="E94" s="252">
        <v>20.454749</v>
      </c>
    </row>
    <row r="95" spans="1:5" x14ac:dyDescent="0.25">
      <c r="A95" s="250" t="s">
        <v>193</v>
      </c>
      <c r="B95" s="250" t="s">
        <v>194</v>
      </c>
      <c r="C95" s="252">
        <v>0</v>
      </c>
      <c r="D95" s="251" t="s">
        <v>6</v>
      </c>
      <c r="E95" s="252">
        <v>71.49288</v>
      </c>
    </row>
    <row r="96" spans="1:5" x14ac:dyDescent="0.25">
      <c r="A96" s="250" t="s">
        <v>195</v>
      </c>
      <c r="B96" s="250" t="s">
        <v>196</v>
      </c>
      <c r="C96" s="252">
        <v>0</v>
      </c>
      <c r="D96" s="251" t="s">
        <v>6</v>
      </c>
      <c r="E96" s="252">
        <v>25.076678999999999</v>
      </c>
    </row>
    <row r="97" spans="1:5" x14ac:dyDescent="0.25">
      <c r="A97" s="250" t="s">
        <v>197</v>
      </c>
      <c r="B97" s="250" t="s">
        <v>198</v>
      </c>
      <c r="C97" s="252">
        <v>0</v>
      </c>
      <c r="D97" s="251" t="s">
        <v>6</v>
      </c>
      <c r="E97" s="252">
        <v>64.747947999999994</v>
      </c>
    </row>
    <row r="98" spans="1:5" x14ac:dyDescent="0.25">
      <c r="A98" s="250" t="s">
        <v>199</v>
      </c>
      <c r="B98" s="250" t="s">
        <v>200</v>
      </c>
      <c r="C98" s="252">
        <v>0</v>
      </c>
      <c r="D98" s="251" t="s">
        <v>6</v>
      </c>
      <c r="E98" s="252">
        <v>136</v>
      </c>
    </row>
    <row r="99" spans="1:5" x14ac:dyDescent="0.25">
      <c r="A99" s="250" t="s">
        <v>201</v>
      </c>
      <c r="B99" s="250" t="s">
        <v>202</v>
      </c>
      <c r="C99" s="252">
        <v>0</v>
      </c>
      <c r="D99" s="251" t="s">
        <v>6</v>
      </c>
      <c r="E99" s="252">
        <v>74.010000000000005</v>
      </c>
    </row>
    <row r="100" spans="1:5" x14ac:dyDescent="0.25">
      <c r="A100" s="250" t="s">
        <v>203</v>
      </c>
      <c r="B100" s="250" t="s">
        <v>204</v>
      </c>
      <c r="C100" s="252">
        <v>3</v>
      </c>
      <c r="D100" s="251" t="s">
        <v>6</v>
      </c>
      <c r="E100" s="252">
        <v>59.83</v>
      </c>
    </row>
    <row r="101" spans="1:5" x14ac:dyDescent="0.25">
      <c r="A101" s="250" t="s">
        <v>205</v>
      </c>
      <c r="B101" s="250" t="s">
        <v>206</v>
      </c>
      <c r="C101" s="252">
        <v>0</v>
      </c>
      <c r="D101" s="251" t="s">
        <v>6</v>
      </c>
      <c r="E101" s="252">
        <v>91</v>
      </c>
    </row>
    <row r="102" spans="1:5" x14ac:dyDescent="0.25">
      <c r="A102" s="250" t="s">
        <v>207</v>
      </c>
      <c r="B102" s="250" t="s">
        <v>208</v>
      </c>
      <c r="C102" s="252">
        <v>0</v>
      </c>
      <c r="D102" s="251" t="s">
        <v>6</v>
      </c>
      <c r="E102" s="252">
        <v>123.81</v>
      </c>
    </row>
    <row r="103" spans="1:5" x14ac:dyDescent="0.25">
      <c r="A103" s="250" t="s">
        <v>209</v>
      </c>
      <c r="B103" s="250" t="s">
        <v>210</v>
      </c>
      <c r="C103" s="252">
        <v>0</v>
      </c>
      <c r="D103" s="251" t="s">
        <v>6</v>
      </c>
      <c r="E103" s="252">
        <v>74.621011999999993</v>
      </c>
    </row>
    <row r="104" spans="1:5" x14ac:dyDescent="0.25">
      <c r="A104" s="250" t="s">
        <v>211</v>
      </c>
      <c r="B104" s="250" t="s">
        <v>212</v>
      </c>
      <c r="C104" s="252">
        <v>0</v>
      </c>
      <c r="D104" s="251" t="s">
        <v>6</v>
      </c>
      <c r="E104" s="252">
        <v>24.512257999999999</v>
      </c>
    </row>
    <row r="105" spans="1:5" x14ac:dyDescent="0.25">
      <c r="A105" s="250" t="s">
        <v>213</v>
      </c>
      <c r="B105" s="250" t="s">
        <v>214</v>
      </c>
      <c r="C105" s="252">
        <v>0</v>
      </c>
      <c r="D105" s="251" t="s">
        <v>6</v>
      </c>
      <c r="E105" s="252">
        <v>17.861537999999999</v>
      </c>
    </row>
    <row r="106" spans="1:5" x14ac:dyDescent="0.25">
      <c r="A106" s="250" t="s">
        <v>215</v>
      </c>
      <c r="B106" s="250" t="s">
        <v>216</v>
      </c>
      <c r="C106" s="252">
        <v>0</v>
      </c>
      <c r="D106" s="251" t="s">
        <v>6</v>
      </c>
      <c r="E106" s="252">
        <v>18.018750000000001</v>
      </c>
    </row>
    <row r="107" spans="1:5" x14ac:dyDescent="0.25">
      <c r="A107" s="250" t="s">
        <v>217</v>
      </c>
      <c r="B107" s="250" t="s">
        <v>218</v>
      </c>
      <c r="C107" s="252">
        <v>3</v>
      </c>
      <c r="D107" s="251" t="s">
        <v>6</v>
      </c>
      <c r="E107" s="252">
        <v>25.8475</v>
      </c>
    </row>
    <row r="108" spans="1:5" x14ac:dyDescent="0.25">
      <c r="A108" s="250" t="s">
        <v>219</v>
      </c>
      <c r="B108" s="250" t="s">
        <v>220</v>
      </c>
      <c r="C108" s="252">
        <v>0</v>
      </c>
      <c r="D108" s="251" t="s">
        <v>6</v>
      </c>
      <c r="E108" s="252">
        <v>28.67</v>
      </c>
    </row>
    <row r="109" spans="1:5" x14ac:dyDescent="0.25">
      <c r="A109" s="250" t="s">
        <v>221</v>
      </c>
      <c r="B109" s="250" t="s">
        <v>222</v>
      </c>
      <c r="C109" s="252">
        <v>0</v>
      </c>
      <c r="D109" s="251" t="s">
        <v>6</v>
      </c>
      <c r="E109" s="252">
        <v>95.01</v>
      </c>
    </row>
    <row r="110" spans="1:5" x14ac:dyDescent="0.25">
      <c r="A110" s="250" t="s">
        <v>223</v>
      </c>
      <c r="B110" s="250" t="s">
        <v>224</v>
      </c>
      <c r="C110" s="252">
        <v>7</v>
      </c>
      <c r="D110" s="251" t="s">
        <v>6</v>
      </c>
      <c r="E110" s="252">
        <v>15.36</v>
      </c>
    </row>
    <row r="111" spans="1:5" x14ac:dyDescent="0.25">
      <c r="A111" s="250" t="s">
        <v>225</v>
      </c>
      <c r="B111" s="250" t="s">
        <v>226</v>
      </c>
      <c r="C111" s="252">
        <v>2</v>
      </c>
      <c r="D111" s="251" t="s">
        <v>6</v>
      </c>
      <c r="E111" s="252">
        <v>19.48</v>
      </c>
    </row>
    <row r="112" spans="1:5" x14ac:dyDescent="0.25">
      <c r="A112" s="250" t="s">
        <v>227</v>
      </c>
      <c r="B112" s="250" t="s">
        <v>228</v>
      </c>
      <c r="C112" s="252">
        <v>4</v>
      </c>
      <c r="D112" s="251" t="s">
        <v>6</v>
      </c>
      <c r="E112" s="252">
        <v>35.799156000000004</v>
      </c>
    </row>
    <row r="113" spans="1:5" x14ac:dyDescent="0.25">
      <c r="A113" s="250" t="s">
        <v>229</v>
      </c>
      <c r="B113" s="250" t="s">
        <v>230</v>
      </c>
      <c r="C113" s="252">
        <v>0</v>
      </c>
      <c r="D113" s="251" t="s">
        <v>6</v>
      </c>
      <c r="E113" s="252">
        <v>42.27</v>
      </c>
    </row>
    <row r="114" spans="1:5" x14ac:dyDescent="0.25">
      <c r="A114" s="250" t="s">
        <v>231</v>
      </c>
      <c r="B114" s="250" t="s">
        <v>232</v>
      </c>
      <c r="C114" s="252">
        <v>0</v>
      </c>
      <c r="D114" s="251" t="s">
        <v>6</v>
      </c>
      <c r="E114" s="252">
        <v>26.959129999999998</v>
      </c>
    </row>
    <row r="115" spans="1:5" x14ac:dyDescent="0.25">
      <c r="A115" s="250" t="s">
        <v>233</v>
      </c>
      <c r="B115" s="250" t="s">
        <v>234</v>
      </c>
      <c r="C115" s="252">
        <v>0</v>
      </c>
      <c r="D115" s="251" t="s">
        <v>6</v>
      </c>
      <c r="E115" s="252">
        <v>38.39</v>
      </c>
    </row>
    <row r="116" spans="1:5" x14ac:dyDescent="0.25">
      <c r="A116" s="250" t="s">
        <v>235</v>
      </c>
      <c r="B116" s="250" t="s">
        <v>236</v>
      </c>
      <c r="C116" s="252">
        <v>0</v>
      </c>
      <c r="D116" s="251" t="s">
        <v>6</v>
      </c>
      <c r="E116" s="252">
        <v>136</v>
      </c>
    </row>
    <row r="117" spans="1:5" x14ac:dyDescent="0.25">
      <c r="A117" s="250" t="s">
        <v>237</v>
      </c>
      <c r="B117" s="250" t="s">
        <v>238</v>
      </c>
      <c r="C117" s="252">
        <v>0</v>
      </c>
      <c r="D117" s="251" t="s">
        <v>6</v>
      </c>
      <c r="E117" s="252">
        <v>22.1</v>
      </c>
    </row>
    <row r="118" spans="1:5" x14ac:dyDescent="0.25">
      <c r="A118" s="250" t="s">
        <v>239</v>
      </c>
      <c r="B118" s="250" t="s">
        <v>240</v>
      </c>
      <c r="C118" s="252">
        <v>0</v>
      </c>
      <c r="D118" s="251" t="s">
        <v>6</v>
      </c>
      <c r="E118" s="252">
        <v>42.5</v>
      </c>
    </row>
    <row r="119" spans="1:5" x14ac:dyDescent="0.25">
      <c r="A119" s="250" t="s">
        <v>241</v>
      </c>
      <c r="B119" s="250" t="s">
        <v>242</v>
      </c>
      <c r="C119" s="252">
        <v>0</v>
      </c>
      <c r="D119" s="251" t="s">
        <v>6</v>
      </c>
      <c r="E119" s="252">
        <v>17.3</v>
      </c>
    </row>
    <row r="120" spans="1:5" x14ac:dyDescent="0.25">
      <c r="A120" s="250" t="s">
        <v>243</v>
      </c>
      <c r="B120" s="250" t="s">
        <v>19390</v>
      </c>
      <c r="C120" s="252">
        <v>0</v>
      </c>
      <c r="D120" s="251" t="s">
        <v>6</v>
      </c>
      <c r="E120" s="252">
        <v>25.41</v>
      </c>
    </row>
    <row r="121" spans="1:5" x14ac:dyDescent="0.25">
      <c r="A121" s="250" t="s">
        <v>245</v>
      </c>
      <c r="B121" s="250" t="s">
        <v>246</v>
      </c>
      <c r="C121" s="252">
        <v>0</v>
      </c>
      <c r="D121" s="251" t="s">
        <v>6</v>
      </c>
      <c r="E121" s="252">
        <v>14.06</v>
      </c>
    </row>
    <row r="122" spans="1:5" x14ac:dyDescent="0.25">
      <c r="A122" s="250" t="s">
        <v>247</v>
      </c>
      <c r="B122" s="250" t="s">
        <v>248</v>
      </c>
      <c r="C122" s="252">
        <v>0</v>
      </c>
      <c r="D122" s="251" t="s">
        <v>6</v>
      </c>
      <c r="E122" s="252">
        <v>17.361667000000001</v>
      </c>
    </row>
    <row r="123" spans="1:5" x14ac:dyDescent="0.25">
      <c r="A123" s="250" t="s">
        <v>249</v>
      </c>
      <c r="B123" s="250" t="s">
        <v>250</v>
      </c>
      <c r="C123" s="252">
        <v>5</v>
      </c>
      <c r="D123" s="251" t="s">
        <v>6</v>
      </c>
      <c r="E123" s="252">
        <v>12.85</v>
      </c>
    </row>
    <row r="124" spans="1:5" x14ac:dyDescent="0.25">
      <c r="A124" s="250" t="s">
        <v>251</v>
      </c>
      <c r="B124" s="250" t="s">
        <v>252</v>
      </c>
      <c r="C124" s="252">
        <v>0</v>
      </c>
      <c r="D124" s="251" t="s">
        <v>6</v>
      </c>
      <c r="E124" s="252">
        <v>14.65</v>
      </c>
    </row>
    <row r="125" spans="1:5" x14ac:dyDescent="0.25">
      <c r="A125" s="250" t="s">
        <v>253</v>
      </c>
      <c r="B125" s="250" t="s">
        <v>254</v>
      </c>
      <c r="C125" s="252">
        <v>0</v>
      </c>
      <c r="D125" s="251" t="s">
        <v>6</v>
      </c>
      <c r="E125" s="252">
        <v>31</v>
      </c>
    </row>
    <row r="126" spans="1:5" x14ac:dyDescent="0.25">
      <c r="A126" s="250" t="s">
        <v>255</v>
      </c>
      <c r="B126" s="250" t="s">
        <v>256</v>
      </c>
      <c r="C126" s="252">
        <v>0</v>
      </c>
      <c r="D126" s="251" t="s">
        <v>6</v>
      </c>
      <c r="E126" s="252">
        <v>30.99</v>
      </c>
    </row>
    <row r="127" spans="1:5" x14ac:dyDescent="0.25">
      <c r="A127" s="250" t="s">
        <v>257</v>
      </c>
      <c r="B127" s="250" t="s">
        <v>258</v>
      </c>
      <c r="C127" s="252">
        <v>0</v>
      </c>
      <c r="D127" s="251" t="s">
        <v>6</v>
      </c>
      <c r="E127" s="252">
        <v>4.449166</v>
      </c>
    </row>
    <row r="128" spans="1:5" x14ac:dyDescent="0.25">
      <c r="A128" s="250" t="s">
        <v>259</v>
      </c>
      <c r="B128" s="250" t="s">
        <v>260</v>
      </c>
      <c r="C128" s="252">
        <v>129</v>
      </c>
      <c r="D128" s="251" t="s">
        <v>6</v>
      </c>
      <c r="E128" s="252">
        <v>4.3959429999999999</v>
      </c>
    </row>
    <row r="129" spans="1:5" x14ac:dyDescent="0.25">
      <c r="A129" s="250" t="s">
        <v>261</v>
      </c>
      <c r="B129" s="250" t="s">
        <v>262</v>
      </c>
      <c r="C129" s="252">
        <v>0</v>
      </c>
      <c r="D129" s="251" t="s">
        <v>6</v>
      </c>
      <c r="E129" s="252">
        <v>5.74</v>
      </c>
    </row>
    <row r="130" spans="1:5" x14ac:dyDescent="0.25">
      <c r="A130" s="250" t="s">
        <v>263</v>
      </c>
      <c r="B130" s="250" t="s">
        <v>264</v>
      </c>
      <c r="C130" s="252">
        <v>0</v>
      </c>
      <c r="D130" s="251" t="s">
        <v>6</v>
      </c>
      <c r="E130" s="252">
        <v>4.84</v>
      </c>
    </row>
    <row r="131" spans="1:5" x14ac:dyDescent="0.25">
      <c r="A131" s="250" t="s">
        <v>265</v>
      </c>
      <c r="B131" s="250" t="s">
        <v>266</v>
      </c>
      <c r="C131" s="252">
        <v>1</v>
      </c>
      <c r="D131" s="251" t="s">
        <v>6</v>
      </c>
      <c r="E131" s="252">
        <v>37.18</v>
      </c>
    </row>
    <row r="132" spans="1:5" x14ac:dyDescent="0.25">
      <c r="A132" s="250" t="s">
        <v>267</v>
      </c>
      <c r="B132" s="250" t="s">
        <v>268</v>
      </c>
      <c r="C132" s="252">
        <v>1</v>
      </c>
      <c r="D132" s="251" t="s">
        <v>6</v>
      </c>
      <c r="E132" s="252">
        <v>37.18</v>
      </c>
    </row>
    <row r="133" spans="1:5" x14ac:dyDescent="0.25">
      <c r="A133" s="250" t="s">
        <v>269</v>
      </c>
      <c r="B133" s="250" t="s">
        <v>270</v>
      </c>
      <c r="C133" s="252">
        <v>0</v>
      </c>
      <c r="D133" s="251" t="s">
        <v>6</v>
      </c>
      <c r="E133" s="252">
        <v>32.54</v>
      </c>
    </row>
    <row r="134" spans="1:5" x14ac:dyDescent="0.25">
      <c r="A134" s="250" t="s">
        <v>271</v>
      </c>
      <c r="B134" s="250" t="s">
        <v>272</v>
      </c>
      <c r="C134" s="252">
        <v>1</v>
      </c>
      <c r="D134" s="251" t="s">
        <v>6</v>
      </c>
      <c r="E134" s="252">
        <v>26.1</v>
      </c>
    </row>
    <row r="135" spans="1:5" x14ac:dyDescent="0.25">
      <c r="A135" s="250" t="s">
        <v>273</v>
      </c>
      <c r="B135" s="250" t="s">
        <v>274</v>
      </c>
      <c r="C135" s="252">
        <v>1</v>
      </c>
      <c r="D135" s="251" t="s">
        <v>6</v>
      </c>
      <c r="E135" s="252">
        <v>38.78</v>
      </c>
    </row>
    <row r="136" spans="1:5" x14ac:dyDescent="0.25">
      <c r="A136" s="250" t="s">
        <v>275</v>
      </c>
      <c r="B136" s="250" t="s">
        <v>276</v>
      </c>
      <c r="C136" s="252">
        <v>1</v>
      </c>
      <c r="D136" s="251" t="s">
        <v>6</v>
      </c>
      <c r="E136" s="252">
        <v>38.78</v>
      </c>
    </row>
    <row r="137" spans="1:5" x14ac:dyDescent="0.25">
      <c r="A137" s="250" t="s">
        <v>277</v>
      </c>
      <c r="B137" s="250" t="s">
        <v>278</v>
      </c>
      <c r="C137" s="252">
        <v>1</v>
      </c>
      <c r="D137" s="251" t="s">
        <v>6</v>
      </c>
      <c r="E137" s="252">
        <v>22.78</v>
      </c>
    </row>
    <row r="138" spans="1:5" x14ac:dyDescent="0.25">
      <c r="A138" s="250" t="s">
        <v>279</v>
      </c>
      <c r="B138" s="250" t="s">
        <v>280</v>
      </c>
      <c r="C138" s="252">
        <v>0</v>
      </c>
      <c r="D138" s="251" t="s">
        <v>6</v>
      </c>
      <c r="E138" s="252">
        <v>29.61</v>
      </c>
    </row>
    <row r="139" spans="1:5" x14ac:dyDescent="0.25">
      <c r="A139" s="250" t="s">
        <v>281</v>
      </c>
      <c r="B139" s="250" t="s">
        <v>282</v>
      </c>
      <c r="C139" s="252">
        <v>1</v>
      </c>
      <c r="D139" s="251" t="s">
        <v>6</v>
      </c>
      <c r="E139" s="252">
        <v>27.41</v>
      </c>
    </row>
    <row r="140" spans="1:5" x14ac:dyDescent="0.25">
      <c r="A140" s="250" t="s">
        <v>283</v>
      </c>
      <c r="B140" s="250" t="s">
        <v>284</v>
      </c>
      <c r="C140" s="252">
        <v>1</v>
      </c>
      <c r="D140" s="251" t="s">
        <v>6</v>
      </c>
      <c r="E140" s="252">
        <v>28.2</v>
      </c>
    </row>
    <row r="141" spans="1:5" x14ac:dyDescent="0.25">
      <c r="A141" s="250" t="s">
        <v>285</v>
      </c>
      <c r="B141" s="250" t="s">
        <v>286</v>
      </c>
      <c r="C141" s="252">
        <v>1</v>
      </c>
      <c r="D141" s="251" t="s">
        <v>6</v>
      </c>
      <c r="E141" s="252">
        <v>50.17</v>
      </c>
    </row>
    <row r="142" spans="1:5" x14ac:dyDescent="0.25">
      <c r="A142" s="250" t="s">
        <v>287</v>
      </c>
      <c r="B142" s="250" t="s">
        <v>288</v>
      </c>
      <c r="C142" s="252">
        <v>1</v>
      </c>
      <c r="D142" s="251" t="s">
        <v>6</v>
      </c>
      <c r="E142" s="252">
        <v>46.51</v>
      </c>
    </row>
    <row r="143" spans="1:5" x14ac:dyDescent="0.25">
      <c r="A143" s="250" t="s">
        <v>289</v>
      </c>
      <c r="B143" s="250" t="s">
        <v>290</v>
      </c>
      <c r="C143" s="252">
        <v>2</v>
      </c>
      <c r="D143" s="251" t="s">
        <v>6</v>
      </c>
      <c r="E143" s="252">
        <v>67.290000000000006</v>
      </c>
    </row>
    <row r="144" spans="1:5" x14ac:dyDescent="0.25">
      <c r="A144" s="250" t="s">
        <v>291</v>
      </c>
      <c r="B144" s="250" t="s">
        <v>292</v>
      </c>
      <c r="C144" s="252">
        <v>0</v>
      </c>
      <c r="D144" s="251" t="s">
        <v>6</v>
      </c>
      <c r="E144" s="252">
        <v>70.510000000000005</v>
      </c>
    </row>
    <row r="145" spans="1:5" x14ac:dyDescent="0.25">
      <c r="A145" s="250" t="s">
        <v>293</v>
      </c>
      <c r="B145" s="250" t="s">
        <v>294</v>
      </c>
      <c r="C145" s="252">
        <v>2</v>
      </c>
      <c r="D145" s="251" t="s">
        <v>6</v>
      </c>
      <c r="E145" s="252">
        <v>49.9</v>
      </c>
    </row>
    <row r="146" spans="1:5" x14ac:dyDescent="0.25">
      <c r="A146" s="250" t="s">
        <v>295</v>
      </c>
      <c r="B146" s="250" t="s">
        <v>296</v>
      </c>
      <c r="C146" s="252">
        <v>4</v>
      </c>
      <c r="D146" s="251" t="s">
        <v>6</v>
      </c>
      <c r="E146" s="252">
        <v>14.86</v>
      </c>
    </row>
    <row r="147" spans="1:5" x14ac:dyDescent="0.25">
      <c r="A147" s="250" t="s">
        <v>297</v>
      </c>
      <c r="B147" s="250" t="s">
        <v>298</v>
      </c>
      <c r="C147" s="252">
        <v>2</v>
      </c>
      <c r="D147" s="251" t="s">
        <v>6</v>
      </c>
      <c r="E147" s="252">
        <v>14.8</v>
      </c>
    </row>
    <row r="148" spans="1:5" x14ac:dyDescent="0.25">
      <c r="A148" s="250" t="s">
        <v>299</v>
      </c>
      <c r="B148" s="250" t="s">
        <v>300</v>
      </c>
      <c r="C148" s="252">
        <v>0</v>
      </c>
      <c r="D148" s="251" t="s">
        <v>6</v>
      </c>
      <c r="E148" s="252">
        <v>2.67</v>
      </c>
    </row>
    <row r="149" spans="1:5" x14ac:dyDescent="0.25">
      <c r="A149" s="250" t="s">
        <v>301</v>
      </c>
      <c r="B149" s="250" t="s">
        <v>302</v>
      </c>
      <c r="C149" s="252">
        <v>0</v>
      </c>
      <c r="D149" s="251" t="s">
        <v>6</v>
      </c>
      <c r="E149" s="252">
        <v>4.5999999999999996</v>
      </c>
    </row>
    <row r="150" spans="1:5" x14ac:dyDescent="0.25">
      <c r="A150" s="250" t="s">
        <v>303</v>
      </c>
      <c r="B150" s="250" t="s">
        <v>19436</v>
      </c>
      <c r="C150" s="252">
        <v>0</v>
      </c>
      <c r="D150" s="251" t="s">
        <v>6</v>
      </c>
      <c r="E150" s="252">
        <v>1.62</v>
      </c>
    </row>
    <row r="151" spans="1:5" x14ac:dyDescent="0.25">
      <c r="A151" s="250" t="s">
        <v>305</v>
      </c>
      <c r="B151" s="250" t="s">
        <v>306</v>
      </c>
      <c r="C151" s="252">
        <v>1</v>
      </c>
      <c r="D151" s="251" t="s">
        <v>6</v>
      </c>
      <c r="E151" s="252">
        <v>0.23</v>
      </c>
    </row>
    <row r="152" spans="1:5" x14ac:dyDescent="0.25">
      <c r="A152" s="250" t="s">
        <v>307</v>
      </c>
      <c r="B152" s="250" t="s">
        <v>308</v>
      </c>
      <c r="C152" s="252">
        <v>10</v>
      </c>
      <c r="D152" s="251" t="s">
        <v>6</v>
      </c>
      <c r="E152" s="252">
        <v>1.8640330000000001</v>
      </c>
    </row>
    <row r="153" spans="1:5" x14ac:dyDescent="0.25">
      <c r="A153" s="250" t="s">
        <v>309</v>
      </c>
      <c r="B153" s="250" t="s">
        <v>310</v>
      </c>
      <c r="C153" s="252">
        <v>0</v>
      </c>
      <c r="D153" s="251" t="s">
        <v>6</v>
      </c>
      <c r="E153" s="252">
        <v>2.71</v>
      </c>
    </row>
    <row r="154" spans="1:5" x14ac:dyDescent="0.25">
      <c r="A154" s="250" t="s">
        <v>311</v>
      </c>
      <c r="B154" s="250" t="s">
        <v>312</v>
      </c>
      <c r="C154" s="252">
        <v>11</v>
      </c>
      <c r="D154" s="251" t="s">
        <v>6</v>
      </c>
      <c r="E154" s="252">
        <v>3.792462</v>
      </c>
    </row>
    <row r="155" spans="1:5" x14ac:dyDescent="0.25">
      <c r="A155" s="250" t="s">
        <v>313</v>
      </c>
      <c r="B155" s="250" t="s">
        <v>314</v>
      </c>
      <c r="C155" s="252">
        <v>0</v>
      </c>
      <c r="D155" s="251" t="s">
        <v>6</v>
      </c>
      <c r="E155" s="252">
        <v>0.7</v>
      </c>
    </row>
    <row r="156" spans="1:5" x14ac:dyDescent="0.25">
      <c r="A156" s="250" t="s">
        <v>315</v>
      </c>
      <c r="B156" s="250" t="s">
        <v>316</v>
      </c>
      <c r="C156" s="252">
        <v>0</v>
      </c>
      <c r="D156" s="251" t="s">
        <v>6</v>
      </c>
      <c r="E156" s="252">
        <v>0.38311800000000001</v>
      </c>
    </row>
    <row r="157" spans="1:5" x14ac:dyDescent="0.25">
      <c r="A157" s="250" t="s">
        <v>317</v>
      </c>
      <c r="B157" s="250" t="s">
        <v>318</v>
      </c>
      <c r="C157" s="252">
        <v>0</v>
      </c>
      <c r="D157" s="251" t="s">
        <v>6</v>
      </c>
      <c r="E157" s="252">
        <v>1.55</v>
      </c>
    </row>
    <row r="158" spans="1:5" x14ac:dyDescent="0.25">
      <c r="A158" s="250" t="s">
        <v>319</v>
      </c>
      <c r="B158" s="250" t="s">
        <v>320</v>
      </c>
      <c r="C158" s="252">
        <v>0</v>
      </c>
      <c r="D158" s="251" t="s">
        <v>6</v>
      </c>
      <c r="E158" s="252">
        <v>0.52500000000000002</v>
      </c>
    </row>
    <row r="159" spans="1:5" x14ac:dyDescent="0.25">
      <c r="A159" s="250" t="s">
        <v>321</v>
      </c>
      <c r="B159" s="250" t="s">
        <v>322</v>
      </c>
      <c r="C159" s="252">
        <v>0</v>
      </c>
      <c r="D159" s="251" t="s">
        <v>6</v>
      </c>
      <c r="E159" s="252">
        <v>0.59</v>
      </c>
    </row>
    <row r="160" spans="1:5" x14ac:dyDescent="0.25">
      <c r="A160" s="250" t="s">
        <v>323</v>
      </c>
      <c r="B160" s="250" t="s">
        <v>324</v>
      </c>
      <c r="C160" s="252">
        <v>0</v>
      </c>
      <c r="D160" s="251" t="s">
        <v>6</v>
      </c>
      <c r="E160" s="252">
        <v>0.75661</v>
      </c>
    </row>
    <row r="161" spans="1:5" x14ac:dyDescent="0.25">
      <c r="A161" s="250" t="s">
        <v>325</v>
      </c>
      <c r="B161" s="250" t="s">
        <v>326</v>
      </c>
      <c r="C161" s="252">
        <v>0</v>
      </c>
      <c r="D161" s="251" t="s">
        <v>6</v>
      </c>
      <c r="E161" s="252">
        <v>0.9</v>
      </c>
    </row>
    <row r="162" spans="1:5" x14ac:dyDescent="0.25">
      <c r="A162" s="250" t="s">
        <v>327</v>
      </c>
      <c r="B162" s="250" t="s">
        <v>328</v>
      </c>
      <c r="C162" s="252">
        <v>0</v>
      </c>
      <c r="D162" s="251" t="s">
        <v>6</v>
      </c>
      <c r="E162" s="252">
        <v>1.33</v>
      </c>
    </row>
    <row r="163" spans="1:5" x14ac:dyDescent="0.25">
      <c r="A163" s="250" t="s">
        <v>329</v>
      </c>
      <c r="B163" s="250" t="s">
        <v>330</v>
      </c>
      <c r="C163" s="252">
        <v>0</v>
      </c>
      <c r="D163" s="251" t="s">
        <v>6</v>
      </c>
      <c r="E163" s="252">
        <v>0.15</v>
      </c>
    </row>
    <row r="164" spans="1:5" x14ac:dyDescent="0.25">
      <c r="A164" s="250" t="s">
        <v>331</v>
      </c>
      <c r="B164" s="250" t="s">
        <v>332</v>
      </c>
      <c r="C164" s="252">
        <v>0</v>
      </c>
      <c r="D164" s="251" t="s">
        <v>6</v>
      </c>
      <c r="E164" s="252">
        <v>0.438276</v>
      </c>
    </row>
    <row r="165" spans="1:5" x14ac:dyDescent="0.25">
      <c r="A165" s="250" t="s">
        <v>333</v>
      </c>
      <c r="B165" s="250" t="s">
        <v>334</v>
      </c>
      <c r="C165" s="252">
        <v>0</v>
      </c>
      <c r="D165" s="251" t="s">
        <v>6</v>
      </c>
      <c r="E165" s="252">
        <v>0.63050799999999996</v>
      </c>
    </row>
    <row r="166" spans="1:5" x14ac:dyDescent="0.25">
      <c r="A166" s="250" t="s">
        <v>335</v>
      </c>
      <c r="B166" s="250" t="s">
        <v>336</v>
      </c>
      <c r="C166" s="252">
        <v>0</v>
      </c>
      <c r="D166" s="251" t="s">
        <v>6</v>
      </c>
      <c r="E166" s="252">
        <v>616.15</v>
      </c>
    </row>
    <row r="167" spans="1:5" x14ac:dyDescent="0.25">
      <c r="A167" s="250" t="s">
        <v>337</v>
      </c>
      <c r="B167" s="250" t="s">
        <v>338</v>
      </c>
      <c r="C167" s="252">
        <v>0</v>
      </c>
      <c r="D167" s="251" t="s">
        <v>6</v>
      </c>
      <c r="E167" s="252">
        <v>164.27</v>
      </c>
    </row>
    <row r="168" spans="1:5" x14ac:dyDescent="0.25">
      <c r="A168" s="250" t="s">
        <v>339</v>
      </c>
      <c r="B168" s="250" t="s">
        <v>340</v>
      </c>
      <c r="C168" s="252">
        <v>0</v>
      </c>
      <c r="D168" s="251" t="s">
        <v>6</v>
      </c>
      <c r="E168" s="252">
        <v>383.62</v>
      </c>
    </row>
    <row r="169" spans="1:5" x14ac:dyDescent="0.25">
      <c r="A169" s="250" t="s">
        <v>341</v>
      </c>
      <c r="B169" s="250" t="s">
        <v>342</v>
      </c>
      <c r="C169" s="252">
        <v>0</v>
      </c>
      <c r="D169" s="251" t="s">
        <v>6</v>
      </c>
      <c r="E169" s="252">
        <v>322.36</v>
      </c>
    </row>
    <row r="170" spans="1:5" x14ac:dyDescent="0.25">
      <c r="A170" s="250" t="s">
        <v>343</v>
      </c>
      <c r="B170" s="250" t="s">
        <v>344</v>
      </c>
      <c r="C170" s="252">
        <v>0</v>
      </c>
      <c r="D170" s="251" t="s">
        <v>6</v>
      </c>
      <c r="E170" s="252">
        <v>323.31</v>
      </c>
    </row>
    <row r="171" spans="1:5" x14ac:dyDescent="0.25">
      <c r="A171" s="250" t="s">
        <v>345</v>
      </c>
      <c r="B171" s="250" t="s">
        <v>346</v>
      </c>
      <c r="C171" s="252">
        <v>0</v>
      </c>
      <c r="D171" s="251" t="s">
        <v>6</v>
      </c>
      <c r="E171" s="252">
        <v>119.96</v>
      </c>
    </row>
    <row r="172" spans="1:5" x14ac:dyDescent="0.25">
      <c r="A172" s="250" t="s">
        <v>347</v>
      </c>
      <c r="B172" s="250" t="s">
        <v>348</v>
      </c>
      <c r="C172" s="252">
        <v>0</v>
      </c>
      <c r="D172" s="251" t="s">
        <v>6</v>
      </c>
      <c r="E172" s="252">
        <v>12.626901999999999</v>
      </c>
    </row>
    <row r="173" spans="1:5" x14ac:dyDescent="0.25">
      <c r="A173" s="250" t="s">
        <v>349</v>
      </c>
      <c r="B173" s="250" t="s">
        <v>350</v>
      </c>
      <c r="C173" s="252">
        <v>0</v>
      </c>
      <c r="D173" s="251" t="s">
        <v>6</v>
      </c>
      <c r="E173" s="252">
        <v>6.4</v>
      </c>
    </row>
    <row r="174" spans="1:5" x14ac:dyDescent="0.25">
      <c r="A174" s="250" t="s">
        <v>351</v>
      </c>
      <c r="B174" s="250" t="s">
        <v>352</v>
      </c>
      <c r="C174" s="252">
        <v>0</v>
      </c>
      <c r="D174" s="251" t="s">
        <v>6</v>
      </c>
      <c r="E174" s="252">
        <v>7.85</v>
      </c>
    </row>
    <row r="175" spans="1:5" x14ac:dyDescent="0.25">
      <c r="A175" s="250" t="s">
        <v>353</v>
      </c>
      <c r="B175" s="250" t="s">
        <v>354</v>
      </c>
      <c r="C175" s="252">
        <v>0</v>
      </c>
      <c r="D175" s="251" t="s">
        <v>6</v>
      </c>
      <c r="E175" s="252">
        <v>9.7051010000000009</v>
      </c>
    </row>
    <row r="176" spans="1:5" x14ac:dyDescent="0.25">
      <c r="A176" s="250" t="s">
        <v>355</v>
      </c>
      <c r="B176" s="250" t="s">
        <v>356</v>
      </c>
      <c r="C176" s="252">
        <v>0</v>
      </c>
      <c r="D176" s="251" t="s">
        <v>6</v>
      </c>
      <c r="E176" s="252">
        <v>0.13</v>
      </c>
    </row>
    <row r="177" spans="1:5" x14ac:dyDescent="0.25">
      <c r="A177" s="250" t="s">
        <v>357</v>
      </c>
      <c r="B177" s="250" t="s">
        <v>19451</v>
      </c>
      <c r="C177" s="252">
        <v>0</v>
      </c>
      <c r="D177" s="251" t="s">
        <v>6</v>
      </c>
      <c r="E177" s="252">
        <v>0.16</v>
      </c>
    </row>
    <row r="178" spans="1:5" x14ac:dyDescent="0.25">
      <c r="A178" s="250" t="s">
        <v>359</v>
      </c>
      <c r="B178" s="250" t="s">
        <v>360</v>
      </c>
      <c r="C178" s="252">
        <v>17</v>
      </c>
      <c r="D178" s="251" t="s">
        <v>6</v>
      </c>
      <c r="E178" s="252">
        <v>4.59</v>
      </c>
    </row>
    <row r="179" spans="1:5" x14ac:dyDescent="0.25">
      <c r="A179" s="250" t="s">
        <v>361</v>
      </c>
      <c r="B179" s="250" t="s">
        <v>362</v>
      </c>
      <c r="C179" s="252">
        <v>1</v>
      </c>
      <c r="D179" s="251" t="s">
        <v>6</v>
      </c>
      <c r="E179" s="252">
        <v>4.5599999999999996</v>
      </c>
    </row>
    <row r="180" spans="1:5" x14ac:dyDescent="0.25">
      <c r="A180" s="250" t="s">
        <v>363</v>
      </c>
      <c r="B180" s="250" t="s">
        <v>364</v>
      </c>
      <c r="C180" s="252">
        <v>0</v>
      </c>
      <c r="D180" s="251" t="s">
        <v>6</v>
      </c>
      <c r="E180" s="252">
        <v>8.57</v>
      </c>
    </row>
    <row r="181" spans="1:5" x14ac:dyDescent="0.25">
      <c r="A181" s="250" t="s">
        <v>365</v>
      </c>
      <c r="B181" s="250" t="s">
        <v>366</v>
      </c>
      <c r="C181" s="252">
        <v>0</v>
      </c>
      <c r="D181" s="251" t="s">
        <v>6</v>
      </c>
      <c r="E181" s="252">
        <v>3.92</v>
      </c>
    </row>
    <row r="182" spans="1:5" x14ac:dyDescent="0.25">
      <c r="A182" s="250" t="s">
        <v>367</v>
      </c>
      <c r="B182" s="250" t="s">
        <v>368</v>
      </c>
      <c r="C182" s="252">
        <v>6</v>
      </c>
      <c r="D182" s="251" t="s">
        <v>6</v>
      </c>
      <c r="E182" s="252">
        <v>6.11</v>
      </c>
    </row>
    <row r="183" spans="1:5" x14ac:dyDescent="0.25">
      <c r="A183" s="250" t="s">
        <v>369</v>
      </c>
      <c r="B183" s="250" t="s">
        <v>370</v>
      </c>
      <c r="C183" s="252">
        <v>0</v>
      </c>
      <c r="D183" s="251" t="s">
        <v>6</v>
      </c>
      <c r="E183" s="252">
        <v>36.36</v>
      </c>
    </row>
    <row r="184" spans="1:5" x14ac:dyDescent="0.25">
      <c r="A184" s="250" t="s">
        <v>371</v>
      </c>
      <c r="B184" s="250" t="s">
        <v>372</v>
      </c>
      <c r="C184" s="252">
        <v>0</v>
      </c>
      <c r="D184" s="251" t="s">
        <v>6</v>
      </c>
      <c r="E184" s="252">
        <v>75.432329999999993</v>
      </c>
    </row>
    <row r="185" spans="1:5" x14ac:dyDescent="0.25">
      <c r="A185" s="250" t="s">
        <v>373</v>
      </c>
      <c r="B185" s="250" t="s">
        <v>374</v>
      </c>
      <c r="C185" s="252">
        <v>0</v>
      </c>
      <c r="D185" s="251" t="s">
        <v>6</v>
      </c>
      <c r="E185" s="252">
        <v>8</v>
      </c>
    </row>
    <row r="186" spans="1:5" x14ac:dyDescent="0.25">
      <c r="A186" s="250" t="s">
        <v>375</v>
      </c>
      <c r="B186" s="250" t="s">
        <v>376</v>
      </c>
      <c r="C186" s="252">
        <v>32</v>
      </c>
      <c r="D186" s="251" t="s">
        <v>6</v>
      </c>
      <c r="E186" s="252">
        <v>17.534842000000001</v>
      </c>
    </row>
    <row r="187" spans="1:5" x14ac:dyDescent="0.25">
      <c r="A187" s="250" t="s">
        <v>377</v>
      </c>
      <c r="B187" s="250" t="s">
        <v>378</v>
      </c>
      <c r="C187" s="252">
        <v>54</v>
      </c>
      <c r="D187" s="251" t="s">
        <v>6</v>
      </c>
      <c r="E187" s="252">
        <v>22.340160999999998</v>
      </c>
    </row>
    <row r="188" spans="1:5" x14ac:dyDescent="0.25">
      <c r="A188" s="250" t="s">
        <v>379</v>
      </c>
      <c r="B188" s="250" t="s">
        <v>380</v>
      </c>
      <c r="C188" s="252">
        <v>0</v>
      </c>
      <c r="D188" s="251" t="s">
        <v>6</v>
      </c>
      <c r="E188" s="252">
        <v>28.79</v>
      </c>
    </row>
    <row r="189" spans="1:5" x14ac:dyDescent="0.25">
      <c r="A189" s="250" t="s">
        <v>381</v>
      </c>
      <c r="B189" s="250" t="s">
        <v>382</v>
      </c>
      <c r="C189" s="252">
        <v>0</v>
      </c>
      <c r="D189" s="251" t="s">
        <v>6</v>
      </c>
      <c r="E189" s="252">
        <v>23.56</v>
      </c>
    </row>
    <row r="190" spans="1:5" x14ac:dyDescent="0.25">
      <c r="A190" s="250" t="s">
        <v>383</v>
      </c>
      <c r="B190" s="250" t="s">
        <v>384</v>
      </c>
      <c r="C190" s="252">
        <v>0</v>
      </c>
      <c r="D190" s="251" t="s">
        <v>6</v>
      </c>
      <c r="E190" s="252">
        <v>24.74</v>
      </c>
    </row>
    <row r="191" spans="1:5" x14ac:dyDescent="0.25">
      <c r="A191" s="250" t="s">
        <v>385</v>
      </c>
      <c r="B191" s="250" t="s">
        <v>386</v>
      </c>
      <c r="C191" s="252">
        <v>0</v>
      </c>
      <c r="D191" s="251" t="s">
        <v>6</v>
      </c>
      <c r="E191" s="252">
        <v>10.5</v>
      </c>
    </row>
    <row r="192" spans="1:5" x14ac:dyDescent="0.25">
      <c r="A192" s="250" t="s">
        <v>387</v>
      </c>
      <c r="B192" s="250" t="s">
        <v>388</v>
      </c>
      <c r="C192" s="252">
        <v>0</v>
      </c>
      <c r="D192" s="251" t="s">
        <v>6</v>
      </c>
      <c r="E192" s="252">
        <v>8.5</v>
      </c>
    </row>
    <row r="193" spans="1:5" x14ac:dyDescent="0.25">
      <c r="A193" s="250" t="s">
        <v>389</v>
      </c>
      <c r="B193" s="250" t="s">
        <v>390</v>
      </c>
      <c r="C193" s="252">
        <v>0</v>
      </c>
      <c r="D193" s="251" t="s">
        <v>6</v>
      </c>
      <c r="E193" s="252">
        <v>26.67</v>
      </c>
    </row>
    <row r="194" spans="1:5" x14ac:dyDescent="0.25">
      <c r="A194" s="250" t="s">
        <v>391</v>
      </c>
      <c r="B194" s="250" t="s">
        <v>392</v>
      </c>
      <c r="C194" s="252">
        <v>0</v>
      </c>
      <c r="D194" s="251" t="s">
        <v>6</v>
      </c>
      <c r="E194" s="252">
        <v>28</v>
      </c>
    </row>
    <row r="195" spans="1:5" x14ac:dyDescent="0.25">
      <c r="A195" s="250" t="s">
        <v>393</v>
      </c>
      <c r="B195" s="250" t="s">
        <v>394</v>
      </c>
      <c r="C195" s="252">
        <v>0</v>
      </c>
      <c r="D195" s="251" t="s">
        <v>6</v>
      </c>
      <c r="E195" s="252">
        <v>28</v>
      </c>
    </row>
    <row r="196" spans="1:5" x14ac:dyDescent="0.25">
      <c r="A196" s="250" t="s">
        <v>395</v>
      </c>
      <c r="B196" s="250" t="s">
        <v>396</v>
      </c>
      <c r="C196" s="252">
        <v>0</v>
      </c>
      <c r="D196" s="251" t="s">
        <v>6</v>
      </c>
      <c r="E196" s="252">
        <v>16.8</v>
      </c>
    </row>
    <row r="197" spans="1:5" x14ac:dyDescent="0.25">
      <c r="A197" s="250" t="s">
        <v>397</v>
      </c>
      <c r="B197" s="250" t="s">
        <v>398</v>
      </c>
      <c r="C197" s="252">
        <v>0</v>
      </c>
      <c r="D197" s="251" t="s">
        <v>6</v>
      </c>
      <c r="E197" s="252">
        <v>16.8</v>
      </c>
    </row>
    <row r="198" spans="1:5" x14ac:dyDescent="0.25">
      <c r="A198" s="250" t="s">
        <v>399</v>
      </c>
      <c r="B198" s="250" t="s">
        <v>400</v>
      </c>
      <c r="C198" s="252">
        <v>0</v>
      </c>
      <c r="D198" s="251" t="s">
        <v>6</v>
      </c>
      <c r="E198" s="252">
        <v>16.8</v>
      </c>
    </row>
    <row r="199" spans="1:5" x14ac:dyDescent="0.25">
      <c r="A199" s="250" t="s">
        <v>401</v>
      </c>
      <c r="B199" s="250" t="s">
        <v>402</v>
      </c>
      <c r="C199" s="252">
        <v>0</v>
      </c>
      <c r="D199" s="251" t="s">
        <v>6</v>
      </c>
      <c r="E199" s="252">
        <v>1023.341492</v>
      </c>
    </row>
    <row r="200" spans="1:5" x14ac:dyDescent="0.25">
      <c r="A200" s="250" t="s">
        <v>403</v>
      </c>
      <c r="B200" s="250" t="s">
        <v>404</v>
      </c>
      <c r="C200" s="252">
        <v>0</v>
      </c>
      <c r="D200" s="251" t="s">
        <v>6</v>
      </c>
      <c r="E200" s="252">
        <v>1083.75</v>
      </c>
    </row>
    <row r="201" spans="1:5" x14ac:dyDescent="0.25">
      <c r="A201" s="250" t="s">
        <v>405</v>
      </c>
      <c r="B201" s="250" t="s">
        <v>406</v>
      </c>
      <c r="C201" s="252">
        <v>0</v>
      </c>
      <c r="D201" s="251" t="s">
        <v>6</v>
      </c>
      <c r="E201" s="252">
        <v>1190</v>
      </c>
    </row>
    <row r="202" spans="1:5" x14ac:dyDescent="0.25">
      <c r="A202" s="250" t="s">
        <v>407</v>
      </c>
      <c r="B202" s="250" t="s">
        <v>408</v>
      </c>
      <c r="C202" s="252">
        <v>0</v>
      </c>
      <c r="D202" s="251" t="s">
        <v>6</v>
      </c>
      <c r="E202" s="252">
        <v>1300.5</v>
      </c>
    </row>
    <row r="203" spans="1:5" x14ac:dyDescent="0.25">
      <c r="A203" s="250" t="s">
        <v>409</v>
      </c>
      <c r="B203" s="250" t="s">
        <v>410</v>
      </c>
      <c r="C203" s="252">
        <v>0</v>
      </c>
      <c r="D203" s="251" t="s">
        <v>6</v>
      </c>
      <c r="E203" s="252">
        <v>1747.6</v>
      </c>
    </row>
    <row r="204" spans="1:5" x14ac:dyDescent="0.25">
      <c r="A204" s="250" t="s">
        <v>411</v>
      </c>
      <c r="B204" s="250" t="s">
        <v>412</v>
      </c>
      <c r="C204" s="252">
        <v>0</v>
      </c>
      <c r="D204" s="251" t="s">
        <v>6</v>
      </c>
      <c r="E204" s="252">
        <v>1844.5</v>
      </c>
    </row>
    <row r="205" spans="1:5" x14ac:dyDescent="0.25">
      <c r="A205" s="250" t="s">
        <v>413</v>
      </c>
      <c r="B205" s="250" t="s">
        <v>414</v>
      </c>
      <c r="C205" s="252">
        <v>0</v>
      </c>
      <c r="D205" s="251" t="s">
        <v>6</v>
      </c>
      <c r="E205" s="252">
        <v>2279.23</v>
      </c>
    </row>
    <row r="206" spans="1:5" x14ac:dyDescent="0.25">
      <c r="A206" s="250" t="s">
        <v>415</v>
      </c>
      <c r="B206" s="250" t="s">
        <v>416</v>
      </c>
      <c r="C206" s="252">
        <v>0</v>
      </c>
      <c r="D206" s="251" t="s">
        <v>6</v>
      </c>
      <c r="E206" s="252">
        <v>3136.5</v>
      </c>
    </row>
    <row r="207" spans="1:5" x14ac:dyDescent="0.25">
      <c r="A207" s="250" t="s">
        <v>417</v>
      </c>
      <c r="B207" s="250" t="s">
        <v>418</v>
      </c>
      <c r="C207" s="252">
        <v>0</v>
      </c>
      <c r="D207" s="251" t="s">
        <v>6</v>
      </c>
      <c r="E207" s="252">
        <v>3927</v>
      </c>
    </row>
    <row r="208" spans="1:5" x14ac:dyDescent="0.25">
      <c r="A208" s="250" t="s">
        <v>419</v>
      </c>
      <c r="B208" s="250" t="s">
        <v>420</v>
      </c>
      <c r="C208" s="252">
        <v>0</v>
      </c>
      <c r="D208" s="251" t="s">
        <v>6</v>
      </c>
      <c r="E208" s="252">
        <v>284.75</v>
      </c>
    </row>
    <row r="209" spans="1:5" x14ac:dyDescent="0.25">
      <c r="A209" s="250" t="s">
        <v>421</v>
      </c>
      <c r="B209" s="250" t="s">
        <v>422</v>
      </c>
      <c r="C209" s="252">
        <v>0</v>
      </c>
      <c r="D209" s="251" t="s">
        <v>6</v>
      </c>
      <c r="E209" s="252">
        <v>320</v>
      </c>
    </row>
    <row r="210" spans="1:5" x14ac:dyDescent="0.25">
      <c r="A210" s="250" t="s">
        <v>423</v>
      </c>
      <c r="B210" s="250" t="s">
        <v>424</v>
      </c>
      <c r="C210" s="252">
        <v>0</v>
      </c>
      <c r="D210" s="251" t="s">
        <v>6</v>
      </c>
      <c r="E210" s="252">
        <v>303</v>
      </c>
    </row>
    <row r="211" spans="1:5" x14ac:dyDescent="0.25">
      <c r="A211" s="250" t="s">
        <v>425</v>
      </c>
      <c r="B211" s="250" t="s">
        <v>426</v>
      </c>
      <c r="C211" s="252">
        <v>0</v>
      </c>
      <c r="D211" s="251" t="s">
        <v>6</v>
      </c>
      <c r="E211" s="252">
        <v>358</v>
      </c>
    </row>
    <row r="212" spans="1:5" x14ac:dyDescent="0.25">
      <c r="A212" s="250" t="s">
        <v>427</v>
      </c>
      <c r="B212" s="250" t="s">
        <v>428</v>
      </c>
      <c r="C212" s="252">
        <v>0</v>
      </c>
      <c r="D212" s="251" t="s">
        <v>6</v>
      </c>
      <c r="E212" s="252">
        <v>545.41</v>
      </c>
    </row>
    <row r="213" spans="1:5" x14ac:dyDescent="0.25">
      <c r="A213" s="250" t="s">
        <v>429</v>
      </c>
      <c r="B213" s="250" t="s">
        <v>430</v>
      </c>
      <c r="C213" s="252">
        <v>0</v>
      </c>
      <c r="D213" s="251" t="s">
        <v>6</v>
      </c>
      <c r="E213" s="252">
        <v>566.79734599999995</v>
      </c>
    </row>
    <row r="214" spans="1:5" x14ac:dyDescent="0.25">
      <c r="A214" s="250" t="s">
        <v>431</v>
      </c>
      <c r="B214" s="250" t="s">
        <v>432</v>
      </c>
      <c r="C214" s="252">
        <v>0</v>
      </c>
      <c r="D214" s="251" t="s">
        <v>6</v>
      </c>
      <c r="E214" s="252">
        <v>687</v>
      </c>
    </row>
    <row r="215" spans="1:5" x14ac:dyDescent="0.25">
      <c r="A215" s="250" t="s">
        <v>433</v>
      </c>
      <c r="B215" s="250" t="s">
        <v>434</v>
      </c>
      <c r="C215" s="252">
        <v>0</v>
      </c>
      <c r="D215" s="251" t="s">
        <v>6</v>
      </c>
      <c r="E215" s="252">
        <v>1064.5</v>
      </c>
    </row>
    <row r="216" spans="1:5" x14ac:dyDescent="0.25">
      <c r="A216" s="250" t="s">
        <v>435</v>
      </c>
      <c r="B216" s="250" t="s">
        <v>436</v>
      </c>
      <c r="C216" s="252">
        <v>0</v>
      </c>
      <c r="D216" s="251" t="s">
        <v>6</v>
      </c>
      <c r="E216" s="252">
        <v>1266.5</v>
      </c>
    </row>
    <row r="217" spans="1:5" x14ac:dyDescent="0.25">
      <c r="A217" s="250" t="s">
        <v>437</v>
      </c>
      <c r="B217" s="250" t="s">
        <v>438</v>
      </c>
      <c r="C217" s="252">
        <v>0</v>
      </c>
      <c r="D217" s="251" t="s">
        <v>6</v>
      </c>
      <c r="E217" s="252">
        <v>1512.4286</v>
      </c>
    </row>
    <row r="218" spans="1:5" x14ac:dyDescent="0.25">
      <c r="A218" s="250" t="s">
        <v>439</v>
      </c>
      <c r="B218" s="250" t="s">
        <v>440</v>
      </c>
      <c r="C218" s="252">
        <v>19</v>
      </c>
      <c r="D218" s="251" t="s">
        <v>6</v>
      </c>
      <c r="E218" s="252">
        <v>15.454063</v>
      </c>
    </row>
    <row r="219" spans="1:5" x14ac:dyDescent="0.25">
      <c r="A219" s="250" t="s">
        <v>441</v>
      </c>
      <c r="B219" s="250" t="s">
        <v>442</v>
      </c>
      <c r="C219" s="252">
        <v>19</v>
      </c>
      <c r="D219" s="251" t="s">
        <v>6</v>
      </c>
      <c r="E219" s="252">
        <v>16.651125</v>
      </c>
    </row>
    <row r="220" spans="1:5" x14ac:dyDescent="0.25">
      <c r="A220" s="250" t="s">
        <v>443</v>
      </c>
      <c r="B220" s="250" t="s">
        <v>444</v>
      </c>
      <c r="C220" s="252">
        <v>33</v>
      </c>
      <c r="D220" s="251" t="s">
        <v>6</v>
      </c>
      <c r="E220" s="252">
        <v>14.899067000000001</v>
      </c>
    </row>
    <row r="221" spans="1:5" x14ac:dyDescent="0.25">
      <c r="A221" s="250" t="s">
        <v>445</v>
      </c>
      <c r="B221" s="250" t="s">
        <v>19372</v>
      </c>
      <c r="C221" s="252">
        <v>23</v>
      </c>
      <c r="D221" s="251" t="s">
        <v>6</v>
      </c>
      <c r="E221" s="252">
        <v>15.866987</v>
      </c>
    </row>
    <row r="222" spans="1:5" x14ac:dyDescent="0.25">
      <c r="A222" s="250" t="s">
        <v>447</v>
      </c>
      <c r="B222" s="250" t="s">
        <v>448</v>
      </c>
      <c r="C222" s="252">
        <v>0</v>
      </c>
      <c r="D222" s="251" t="s">
        <v>6</v>
      </c>
      <c r="E222" s="252">
        <v>1573.1510330000001</v>
      </c>
    </row>
    <row r="223" spans="1:5" x14ac:dyDescent="0.25">
      <c r="A223" s="250" t="s">
        <v>449</v>
      </c>
      <c r="B223" s="250" t="s">
        <v>450</v>
      </c>
      <c r="C223" s="252">
        <v>0</v>
      </c>
      <c r="D223" s="251" t="s">
        <v>6</v>
      </c>
      <c r="E223" s="252">
        <v>1800.33</v>
      </c>
    </row>
    <row r="224" spans="1:5" x14ac:dyDescent="0.25">
      <c r="A224" s="250" t="s">
        <v>451</v>
      </c>
      <c r="B224" s="250" t="s">
        <v>452</v>
      </c>
      <c r="C224" s="252">
        <v>0</v>
      </c>
      <c r="D224" s="251" t="s">
        <v>6</v>
      </c>
      <c r="E224" s="252">
        <v>8.5299999999999994</v>
      </c>
    </row>
    <row r="225" spans="1:5" x14ac:dyDescent="0.25">
      <c r="A225" s="250" t="s">
        <v>453</v>
      </c>
      <c r="B225" s="250" t="s">
        <v>19444</v>
      </c>
      <c r="C225" s="252">
        <v>0</v>
      </c>
      <c r="D225" s="251" t="s">
        <v>6</v>
      </c>
      <c r="E225" s="252">
        <v>9.2200000000000006</v>
      </c>
    </row>
    <row r="226" spans="1:5" x14ac:dyDescent="0.25">
      <c r="A226" s="250" t="s">
        <v>455</v>
      </c>
      <c r="B226" s="250" t="s">
        <v>456</v>
      </c>
      <c r="C226" s="252">
        <v>0</v>
      </c>
      <c r="D226" s="251" t="s">
        <v>6</v>
      </c>
      <c r="E226" s="252">
        <v>20.340047999999999</v>
      </c>
    </row>
    <row r="227" spans="1:5" x14ac:dyDescent="0.25">
      <c r="A227" s="250" t="s">
        <v>457</v>
      </c>
      <c r="B227" s="250" t="s">
        <v>458</v>
      </c>
      <c r="C227" s="252">
        <v>0</v>
      </c>
      <c r="D227" s="251" t="s">
        <v>6</v>
      </c>
      <c r="E227" s="252">
        <v>26.909106999999999</v>
      </c>
    </row>
    <row r="228" spans="1:5" x14ac:dyDescent="0.25">
      <c r="A228" s="250" t="s">
        <v>459</v>
      </c>
      <c r="B228" s="250" t="s">
        <v>460</v>
      </c>
      <c r="C228" s="252">
        <v>1</v>
      </c>
      <c r="D228" s="251" t="s">
        <v>6</v>
      </c>
      <c r="E228" s="252">
        <v>33.583229000000003</v>
      </c>
    </row>
    <row r="229" spans="1:5" x14ac:dyDescent="0.25">
      <c r="A229" s="250" t="s">
        <v>461</v>
      </c>
      <c r="B229" s="250" t="s">
        <v>462</v>
      </c>
      <c r="C229" s="252">
        <v>0</v>
      </c>
      <c r="D229" s="251" t="s">
        <v>6</v>
      </c>
      <c r="E229" s="252">
        <v>30.19</v>
      </c>
    </row>
    <row r="230" spans="1:5" x14ac:dyDescent="0.25">
      <c r="A230" s="250" t="s">
        <v>463</v>
      </c>
      <c r="B230" s="250" t="s">
        <v>464</v>
      </c>
      <c r="C230" s="252">
        <v>0</v>
      </c>
      <c r="D230" s="251" t="s">
        <v>6</v>
      </c>
      <c r="E230" s="252">
        <v>105.78824</v>
      </c>
    </row>
    <row r="231" spans="1:5" x14ac:dyDescent="0.25">
      <c r="A231" s="250" t="s">
        <v>465</v>
      </c>
      <c r="B231" s="250" t="s">
        <v>466</v>
      </c>
      <c r="C231" s="252">
        <v>0</v>
      </c>
      <c r="D231" s="251" t="s">
        <v>6</v>
      </c>
      <c r="E231" s="252">
        <v>108.805893</v>
      </c>
    </row>
    <row r="232" spans="1:5" x14ac:dyDescent="0.25">
      <c r="A232" s="250" t="s">
        <v>467</v>
      </c>
      <c r="B232" s="250" t="s">
        <v>468</v>
      </c>
      <c r="C232" s="252">
        <v>0</v>
      </c>
      <c r="D232" s="251" t="s">
        <v>6</v>
      </c>
      <c r="E232" s="252">
        <v>838.03623700000003</v>
      </c>
    </row>
    <row r="233" spans="1:5" x14ac:dyDescent="0.25">
      <c r="A233" s="250" t="s">
        <v>469</v>
      </c>
      <c r="B233" s="250" t="s">
        <v>470</v>
      </c>
      <c r="C233" s="252">
        <v>0</v>
      </c>
      <c r="D233" s="251" t="s">
        <v>6</v>
      </c>
      <c r="E233" s="252">
        <v>845.01992199999995</v>
      </c>
    </row>
    <row r="234" spans="1:5" x14ac:dyDescent="0.25">
      <c r="A234" s="250" t="s">
        <v>471</v>
      </c>
      <c r="B234" s="250" t="s">
        <v>472</v>
      </c>
      <c r="C234" s="252">
        <v>0</v>
      </c>
      <c r="D234" s="251" t="s">
        <v>6</v>
      </c>
      <c r="E234" s="252">
        <v>1205.0768189999999</v>
      </c>
    </row>
    <row r="235" spans="1:5" x14ac:dyDescent="0.25">
      <c r="A235" s="250" t="s">
        <v>473</v>
      </c>
      <c r="B235" s="250" t="s">
        <v>22135</v>
      </c>
      <c r="C235" s="252">
        <v>0</v>
      </c>
      <c r="D235" s="251" t="s">
        <v>6</v>
      </c>
      <c r="E235" s="252">
        <v>1267.4681399999999</v>
      </c>
    </row>
    <row r="236" spans="1:5" x14ac:dyDescent="0.25">
      <c r="A236" s="250" t="s">
        <v>475</v>
      </c>
      <c r="B236" s="250" t="s">
        <v>476</v>
      </c>
      <c r="C236" s="252">
        <v>0</v>
      </c>
      <c r="D236" s="251" t="s">
        <v>6</v>
      </c>
      <c r="E236" s="252">
        <v>8.44</v>
      </c>
    </row>
    <row r="237" spans="1:5" x14ac:dyDescent="0.25">
      <c r="A237" s="250" t="s">
        <v>477</v>
      </c>
      <c r="B237" s="250" t="s">
        <v>478</v>
      </c>
      <c r="C237" s="252">
        <v>0</v>
      </c>
      <c r="D237" s="251" t="s">
        <v>6</v>
      </c>
      <c r="E237" s="252">
        <v>150</v>
      </c>
    </row>
    <row r="238" spans="1:5" x14ac:dyDescent="0.25">
      <c r="A238" s="250" t="s">
        <v>479</v>
      </c>
      <c r="B238" s="250" t="s">
        <v>480</v>
      </c>
      <c r="C238" s="252">
        <v>0</v>
      </c>
      <c r="D238" s="251" t="s">
        <v>6</v>
      </c>
      <c r="E238" s="252">
        <v>9.02</v>
      </c>
    </row>
    <row r="239" spans="1:5" x14ac:dyDescent="0.25">
      <c r="A239" s="250" t="s">
        <v>481</v>
      </c>
      <c r="B239" s="250" t="s">
        <v>482</v>
      </c>
      <c r="C239" s="252">
        <v>0</v>
      </c>
      <c r="D239" s="251" t="s">
        <v>6</v>
      </c>
      <c r="E239" s="252">
        <v>8.7833330000000007</v>
      </c>
    </row>
    <row r="240" spans="1:5" x14ac:dyDescent="0.25">
      <c r="A240" s="250" t="s">
        <v>483</v>
      </c>
      <c r="B240" s="250" t="s">
        <v>484</v>
      </c>
      <c r="C240" s="252">
        <v>0</v>
      </c>
      <c r="D240" s="251" t="s">
        <v>6</v>
      </c>
      <c r="E240" s="252">
        <v>32.57</v>
      </c>
    </row>
    <row r="241" spans="1:5" x14ac:dyDescent="0.25">
      <c r="A241" s="250" t="s">
        <v>485</v>
      </c>
      <c r="B241" s="250" t="s">
        <v>486</v>
      </c>
      <c r="C241" s="252">
        <v>1022</v>
      </c>
      <c r="D241" s="251" t="s">
        <v>6</v>
      </c>
      <c r="E241" s="252">
        <v>0.38343100000000002</v>
      </c>
    </row>
    <row r="242" spans="1:5" x14ac:dyDescent="0.25">
      <c r="A242" s="250" t="s">
        <v>487</v>
      </c>
      <c r="B242" s="250" t="s">
        <v>488</v>
      </c>
      <c r="C242" s="252">
        <v>1380</v>
      </c>
      <c r="D242" s="251" t="s">
        <v>6</v>
      </c>
      <c r="E242" s="252">
        <v>2.7172480000000001</v>
      </c>
    </row>
    <row r="243" spans="1:5" x14ac:dyDescent="0.25">
      <c r="A243" s="250" t="s">
        <v>489</v>
      </c>
      <c r="B243" s="250" t="s">
        <v>490</v>
      </c>
      <c r="C243" s="252">
        <v>280</v>
      </c>
      <c r="D243" s="251" t="s">
        <v>6</v>
      </c>
      <c r="E243" s="252">
        <v>8.8860550000000007</v>
      </c>
    </row>
    <row r="244" spans="1:5" x14ac:dyDescent="0.25">
      <c r="A244" s="250" t="s">
        <v>491</v>
      </c>
      <c r="B244" s="250" t="s">
        <v>492</v>
      </c>
      <c r="C244" s="252">
        <v>0</v>
      </c>
      <c r="D244" s="251" t="s">
        <v>6</v>
      </c>
      <c r="E244" s="252">
        <v>4.173635</v>
      </c>
    </row>
    <row r="245" spans="1:5" x14ac:dyDescent="0.25">
      <c r="A245" s="250" t="s">
        <v>493</v>
      </c>
      <c r="B245" s="250" t="s">
        <v>494</v>
      </c>
      <c r="C245" s="252">
        <v>0</v>
      </c>
      <c r="D245" s="251" t="s">
        <v>6</v>
      </c>
      <c r="E245" s="252">
        <v>39.96</v>
      </c>
    </row>
    <row r="246" spans="1:5" x14ac:dyDescent="0.25">
      <c r="A246" s="250" t="s">
        <v>495</v>
      </c>
      <c r="B246" s="250" t="s">
        <v>496</v>
      </c>
      <c r="C246" s="252">
        <v>0</v>
      </c>
      <c r="D246" s="251" t="s">
        <v>6</v>
      </c>
      <c r="E246" s="252">
        <v>41.85</v>
      </c>
    </row>
    <row r="247" spans="1:5" x14ac:dyDescent="0.25">
      <c r="A247" s="250" t="s">
        <v>497</v>
      </c>
      <c r="B247" s="250" t="s">
        <v>498</v>
      </c>
      <c r="C247" s="252">
        <v>0</v>
      </c>
      <c r="D247" s="251" t="s">
        <v>6</v>
      </c>
      <c r="E247" s="252">
        <v>161.228455</v>
      </c>
    </row>
    <row r="248" spans="1:5" x14ac:dyDescent="0.25">
      <c r="A248" s="250" t="s">
        <v>499</v>
      </c>
      <c r="B248" s="250" t="s">
        <v>500</v>
      </c>
      <c r="C248" s="252">
        <v>0</v>
      </c>
      <c r="D248" s="251" t="s">
        <v>6</v>
      </c>
      <c r="E248" s="252">
        <v>25.76</v>
      </c>
    </row>
    <row r="249" spans="1:5" x14ac:dyDescent="0.25">
      <c r="A249" s="250" t="s">
        <v>501</v>
      </c>
      <c r="B249" s="250" t="s">
        <v>502</v>
      </c>
      <c r="C249" s="252">
        <v>0</v>
      </c>
      <c r="D249" s="251" t="s">
        <v>6</v>
      </c>
      <c r="E249" s="252">
        <v>206.97</v>
      </c>
    </row>
    <row r="250" spans="1:5" x14ac:dyDescent="0.25">
      <c r="A250" s="250" t="s">
        <v>503</v>
      </c>
      <c r="B250" s="250" t="s">
        <v>504</v>
      </c>
      <c r="C250" s="252">
        <v>0</v>
      </c>
      <c r="D250" s="251" t="s">
        <v>6</v>
      </c>
      <c r="E250" s="252">
        <v>44.6</v>
      </c>
    </row>
    <row r="251" spans="1:5" x14ac:dyDescent="0.25">
      <c r="A251" s="250" t="s">
        <v>505</v>
      </c>
      <c r="B251" s="250" t="s">
        <v>506</v>
      </c>
      <c r="C251" s="252">
        <v>0</v>
      </c>
      <c r="D251" s="251" t="s">
        <v>6</v>
      </c>
      <c r="E251" s="252">
        <v>63.71</v>
      </c>
    </row>
    <row r="252" spans="1:5" x14ac:dyDescent="0.25">
      <c r="A252" s="250" t="s">
        <v>507</v>
      </c>
      <c r="B252" s="250" t="s">
        <v>508</v>
      </c>
      <c r="C252" s="252">
        <v>0</v>
      </c>
      <c r="D252" s="251" t="s">
        <v>6</v>
      </c>
      <c r="E252" s="252">
        <v>34.43</v>
      </c>
    </row>
    <row r="253" spans="1:5" x14ac:dyDescent="0.25">
      <c r="A253" s="250" t="s">
        <v>509</v>
      </c>
      <c r="B253" s="250" t="s">
        <v>510</v>
      </c>
      <c r="C253" s="252">
        <v>0</v>
      </c>
      <c r="D253" s="251" t="s">
        <v>6</v>
      </c>
      <c r="E253" s="252">
        <v>32.32</v>
      </c>
    </row>
    <row r="254" spans="1:5" x14ac:dyDescent="0.25">
      <c r="A254" s="250" t="s">
        <v>511</v>
      </c>
      <c r="B254" s="250" t="s">
        <v>512</v>
      </c>
      <c r="C254" s="252">
        <v>0</v>
      </c>
      <c r="D254" s="251" t="s">
        <v>6</v>
      </c>
      <c r="E254" s="252">
        <v>101.38</v>
      </c>
    </row>
    <row r="255" spans="1:5" x14ac:dyDescent="0.25">
      <c r="A255" s="250" t="s">
        <v>513</v>
      </c>
      <c r="B255" s="250" t="s">
        <v>514</v>
      </c>
      <c r="C255" s="252">
        <v>0</v>
      </c>
      <c r="D255" s="251" t="s">
        <v>6</v>
      </c>
      <c r="E255" s="252">
        <v>160.28</v>
      </c>
    </row>
    <row r="256" spans="1:5" x14ac:dyDescent="0.25">
      <c r="A256" s="250" t="s">
        <v>515</v>
      </c>
      <c r="B256" s="250" t="s">
        <v>516</v>
      </c>
      <c r="C256" s="252">
        <v>0</v>
      </c>
      <c r="D256" s="251" t="s">
        <v>6</v>
      </c>
      <c r="E256" s="252">
        <v>73.8</v>
      </c>
    </row>
    <row r="257" spans="1:5" x14ac:dyDescent="0.25">
      <c r="A257" s="250" t="s">
        <v>517</v>
      </c>
      <c r="B257" s="250" t="s">
        <v>518</v>
      </c>
      <c r="C257" s="252">
        <v>0</v>
      </c>
      <c r="D257" s="251" t="s">
        <v>6</v>
      </c>
      <c r="E257" s="252">
        <v>60.666542999999997</v>
      </c>
    </row>
    <row r="258" spans="1:5" x14ac:dyDescent="0.25">
      <c r="A258" s="250" t="s">
        <v>519</v>
      </c>
      <c r="B258" s="250" t="s">
        <v>520</v>
      </c>
      <c r="C258" s="252">
        <v>4</v>
      </c>
      <c r="D258" s="251" t="s">
        <v>6</v>
      </c>
      <c r="E258" s="252">
        <v>12.99</v>
      </c>
    </row>
    <row r="259" spans="1:5" x14ac:dyDescent="0.25">
      <c r="A259" s="250" t="s">
        <v>521</v>
      </c>
      <c r="B259" s="250" t="s">
        <v>522</v>
      </c>
      <c r="C259" s="252">
        <v>2</v>
      </c>
      <c r="D259" s="251" t="s">
        <v>6</v>
      </c>
      <c r="E259" s="252">
        <v>11.58</v>
      </c>
    </row>
    <row r="260" spans="1:5" x14ac:dyDescent="0.25">
      <c r="A260" s="250" t="s">
        <v>523</v>
      </c>
      <c r="B260" s="250" t="s">
        <v>524</v>
      </c>
      <c r="C260" s="252">
        <v>0</v>
      </c>
      <c r="D260" s="251" t="s">
        <v>6</v>
      </c>
      <c r="E260" s="252">
        <v>26</v>
      </c>
    </row>
    <row r="261" spans="1:5" x14ac:dyDescent="0.25">
      <c r="A261" s="250" t="s">
        <v>525</v>
      </c>
      <c r="B261" s="250" t="s">
        <v>526</v>
      </c>
      <c r="C261" s="252">
        <v>0</v>
      </c>
      <c r="D261" s="251" t="s">
        <v>6</v>
      </c>
      <c r="E261" s="252">
        <v>205.7</v>
      </c>
    </row>
    <row r="262" spans="1:5" x14ac:dyDescent="0.25">
      <c r="A262" s="250" t="s">
        <v>527</v>
      </c>
      <c r="B262" s="250" t="s">
        <v>528</v>
      </c>
      <c r="C262" s="252">
        <v>0</v>
      </c>
      <c r="D262" s="251" t="s">
        <v>6</v>
      </c>
      <c r="E262" s="252">
        <v>155.08333300000001</v>
      </c>
    </row>
    <row r="263" spans="1:5" x14ac:dyDescent="0.25">
      <c r="A263" s="250" t="s">
        <v>529</v>
      </c>
      <c r="B263" s="250" t="s">
        <v>530</v>
      </c>
      <c r="C263" s="252">
        <v>0</v>
      </c>
      <c r="D263" s="251" t="s">
        <v>6</v>
      </c>
      <c r="E263" s="252">
        <v>296.64999999999998</v>
      </c>
    </row>
    <row r="264" spans="1:5" x14ac:dyDescent="0.25">
      <c r="A264" s="250" t="s">
        <v>531</v>
      </c>
      <c r="B264" s="250" t="s">
        <v>532</v>
      </c>
      <c r="C264" s="252">
        <v>0</v>
      </c>
      <c r="D264" s="251" t="s">
        <v>6</v>
      </c>
      <c r="E264" s="252">
        <v>112.18</v>
      </c>
    </row>
    <row r="265" spans="1:5" x14ac:dyDescent="0.25">
      <c r="A265" s="250" t="s">
        <v>533</v>
      </c>
      <c r="B265" s="250" t="s">
        <v>534</v>
      </c>
      <c r="C265" s="252">
        <v>0</v>
      </c>
      <c r="D265" s="251" t="s">
        <v>6</v>
      </c>
      <c r="E265" s="252">
        <v>130.31</v>
      </c>
    </row>
    <row r="266" spans="1:5" x14ac:dyDescent="0.25">
      <c r="A266" s="250" t="s">
        <v>535</v>
      </c>
      <c r="B266" s="250" t="s">
        <v>536</v>
      </c>
      <c r="C266" s="252">
        <v>0</v>
      </c>
      <c r="D266" s="251" t="s">
        <v>6</v>
      </c>
      <c r="E266" s="252">
        <v>160.63999999999999</v>
      </c>
    </row>
    <row r="267" spans="1:5" x14ac:dyDescent="0.25">
      <c r="A267" s="250" t="s">
        <v>537</v>
      </c>
      <c r="B267" s="250" t="s">
        <v>538</v>
      </c>
      <c r="C267" s="252">
        <v>0</v>
      </c>
      <c r="D267" s="251" t="s">
        <v>6</v>
      </c>
      <c r="E267" s="252">
        <v>45.344901999999998</v>
      </c>
    </row>
    <row r="268" spans="1:5" x14ac:dyDescent="0.25">
      <c r="A268" s="250" t="s">
        <v>539</v>
      </c>
      <c r="B268" s="250" t="s">
        <v>540</v>
      </c>
      <c r="C268" s="252">
        <v>0</v>
      </c>
      <c r="D268" s="251" t="s">
        <v>6</v>
      </c>
      <c r="E268" s="252">
        <v>57.49</v>
      </c>
    </row>
    <row r="269" spans="1:5" x14ac:dyDescent="0.25">
      <c r="A269" s="250" t="s">
        <v>541</v>
      </c>
      <c r="B269" s="250" t="s">
        <v>542</v>
      </c>
      <c r="C269" s="252">
        <v>0</v>
      </c>
      <c r="D269" s="251" t="s">
        <v>6</v>
      </c>
      <c r="E269" s="252">
        <v>319.66000000000003</v>
      </c>
    </row>
    <row r="270" spans="1:5" x14ac:dyDescent="0.25">
      <c r="A270" s="250" t="s">
        <v>543</v>
      </c>
      <c r="B270" s="250" t="s">
        <v>544</v>
      </c>
      <c r="C270" s="252">
        <v>0</v>
      </c>
      <c r="D270" s="251" t="s">
        <v>6</v>
      </c>
      <c r="E270" s="252">
        <v>2.44</v>
      </c>
    </row>
    <row r="271" spans="1:5" x14ac:dyDescent="0.25">
      <c r="A271" s="250" t="s">
        <v>545</v>
      </c>
      <c r="B271" s="250" t="s">
        <v>546</v>
      </c>
      <c r="C271" s="252">
        <v>0</v>
      </c>
      <c r="D271" s="251" t="s">
        <v>6</v>
      </c>
      <c r="E271" s="252">
        <v>6.0815330000000003</v>
      </c>
    </row>
    <row r="272" spans="1:5" x14ac:dyDescent="0.25">
      <c r="A272" s="250" t="s">
        <v>547</v>
      </c>
      <c r="B272" s="250" t="s">
        <v>548</v>
      </c>
      <c r="C272" s="252">
        <v>0</v>
      </c>
      <c r="D272" s="251" t="s">
        <v>6</v>
      </c>
      <c r="E272" s="252">
        <v>15.45</v>
      </c>
    </row>
    <row r="273" spans="1:5" x14ac:dyDescent="0.25">
      <c r="A273" s="250" t="s">
        <v>549</v>
      </c>
      <c r="B273" s="250" t="s">
        <v>550</v>
      </c>
      <c r="C273" s="252">
        <v>0</v>
      </c>
      <c r="D273" s="251" t="s">
        <v>6</v>
      </c>
      <c r="E273" s="252">
        <v>17.25</v>
      </c>
    </row>
    <row r="274" spans="1:5" x14ac:dyDescent="0.25">
      <c r="A274" s="250" t="s">
        <v>551</v>
      </c>
      <c r="B274" s="250" t="s">
        <v>552</v>
      </c>
      <c r="C274" s="252">
        <v>0</v>
      </c>
      <c r="D274" s="251" t="s">
        <v>6</v>
      </c>
      <c r="E274" s="252">
        <v>17.25</v>
      </c>
    </row>
    <row r="275" spans="1:5" x14ac:dyDescent="0.25">
      <c r="A275" s="250" t="s">
        <v>553</v>
      </c>
      <c r="B275" s="250" t="s">
        <v>554</v>
      </c>
      <c r="C275" s="252">
        <v>1</v>
      </c>
      <c r="D275" s="251" t="s">
        <v>6</v>
      </c>
      <c r="E275" s="252">
        <v>44.85</v>
      </c>
    </row>
    <row r="276" spans="1:5" x14ac:dyDescent="0.25">
      <c r="A276" s="250" t="s">
        <v>555</v>
      </c>
      <c r="B276" s="250" t="s">
        <v>556</v>
      </c>
      <c r="C276" s="252">
        <v>0</v>
      </c>
      <c r="D276" s="251" t="s">
        <v>6</v>
      </c>
      <c r="E276" s="252">
        <v>101.86</v>
      </c>
    </row>
    <row r="277" spans="1:5" x14ac:dyDescent="0.25">
      <c r="A277" s="250" t="s">
        <v>557</v>
      </c>
      <c r="B277" s="250" t="s">
        <v>558</v>
      </c>
      <c r="C277" s="252">
        <v>0</v>
      </c>
      <c r="D277" s="251" t="s">
        <v>6</v>
      </c>
      <c r="E277" s="252">
        <v>107.05</v>
      </c>
    </row>
    <row r="278" spans="1:5" x14ac:dyDescent="0.25">
      <c r="A278" s="250" t="s">
        <v>559</v>
      </c>
      <c r="B278" s="250" t="s">
        <v>560</v>
      </c>
      <c r="C278" s="252">
        <v>1</v>
      </c>
      <c r="D278" s="251" t="s">
        <v>6</v>
      </c>
      <c r="E278" s="252">
        <v>107.26</v>
      </c>
    </row>
    <row r="279" spans="1:5" x14ac:dyDescent="0.25">
      <c r="A279" s="250" t="s">
        <v>561</v>
      </c>
      <c r="B279" s="250" t="s">
        <v>562</v>
      </c>
      <c r="C279" s="252">
        <v>0</v>
      </c>
      <c r="D279" s="251" t="s">
        <v>6</v>
      </c>
      <c r="E279" s="252">
        <v>135.41</v>
      </c>
    </row>
    <row r="280" spans="1:5" x14ac:dyDescent="0.25">
      <c r="A280" s="250" t="s">
        <v>563</v>
      </c>
      <c r="B280" s="250" t="s">
        <v>564</v>
      </c>
      <c r="C280" s="252">
        <v>0</v>
      </c>
      <c r="D280" s="251" t="s">
        <v>6</v>
      </c>
      <c r="E280" s="252">
        <v>178.02</v>
      </c>
    </row>
    <row r="281" spans="1:5" x14ac:dyDescent="0.25">
      <c r="A281" s="250" t="s">
        <v>565</v>
      </c>
      <c r="B281" s="250" t="s">
        <v>566</v>
      </c>
      <c r="C281" s="252">
        <v>0</v>
      </c>
      <c r="D281" s="251" t="s">
        <v>6</v>
      </c>
      <c r="E281" s="252">
        <v>190.96</v>
      </c>
    </row>
    <row r="282" spans="1:5" x14ac:dyDescent="0.25">
      <c r="A282" s="250" t="s">
        <v>567</v>
      </c>
      <c r="B282" s="250" t="s">
        <v>568</v>
      </c>
      <c r="C282" s="252">
        <v>2</v>
      </c>
      <c r="D282" s="251" t="s">
        <v>6</v>
      </c>
      <c r="E282" s="252">
        <v>32.86</v>
      </c>
    </row>
    <row r="283" spans="1:5" x14ac:dyDescent="0.25">
      <c r="A283" s="250" t="s">
        <v>569</v>
      </c>
      <c r="B283" s="250" t="s">
        <v>570</v>
      </c>
      <c r="C283" s="252">
        <v>0</v>
      </c>
      <c r="D283" s="251" t="s">
        <v>6</v>
      </c>
      <c r="E283" s="252">
        <v>98.58</v>
      </c>
    </row>
    <row r="284" spans="1:5" x14ac:dyDescent="0.25">
      <c r="A284" s="250" t="s">
        <v>571</v>
      </c>
      <c r="B284" s="250" t="s">
        <v>572</v>
      </c>
      <c r="C284" s="252">
        <v>0</v>
      </c>
      <c r="D284" s="251" t="s">
        <v>6</v>
      </c>
      <c r="E284" s="252">
        <v>40.19</v>
      </c>
    </row>
    <row r="285" spans="1:5" x14ac:dyDescent="0.25">
      <c r="A285" s="250" t="s">
        <v>573</v>
      </c>
      <c r="B285" s="250" t="s">
        <v>574</v>
      </c>
      <c r="C285" s="252">
        <v>0</v>
      </c>
      <c r="D285" s="251" t="s">
        <v>6</v>
      </c>
      <c r="E285" s="252">
        <v>0</v>
      </c>
    </row>
    <row r="286" spans="1:5" x14ac:dyDescent="0.25">
      <c r="A286" s="250" t="s">
        <v>575</v>
      </c>
      <c r="B286" s="250" t="s">
        <v>576</v>
      </c>
      <c r="C286" s="252">
        <v>0</v>
      </c>
      <c r="D286" s="251" t="s">
        <v>6</v>
      </c>
      <c r="E286" s="252">
        <v>51.694915000000002</v>
      </c>
    </row>
    <row r="287" spans="1:5" x14ac:dyDescent="0.25">
      <c r="A287" s="250" t="s">
        <v>577</v>
      </c>
      <c r="B287" s="250" t="s">
        <v>578</v>
      </c>
      <c r="C287" s="252">
        <v>0</v>
      </c>
      <c r="D287" s="251" t="s">
        <v>6</v>
      </c>
      <c r="E287" s="252">
        <v>0</v>
      </c>
    </row>
    <row r="288" spans="1:5" x14ac:dyDescent="0.25">
      <c r="A288" s="250" t="s">
        <v>579</v>
      </c>
      <c r="B288" s="250" t="s">
        <v>580</v>
      </c>
      <c r="C288" s="252">
        <v>0</v>
      </c>
      <c r="D288" s="251" t="s">
        <v>6</v>
      </c>
      <c r="E288" s="252">
        <v>0</v>
      </c>
    </row>
    <row r="289" spans="1:5" x14ac:dyDescent="0.25">
      <c r="A289" s="250" t="s">
        <v>581</v>
      </c>
      <c r="B289" s="250" t="s">
        <v>582</v>
      </c>
      <c r="C289" s="252">
        <v>11</v>
      </c>
      <c r="D289" s="251" t="s">
        <v>6</v>
      </c>
      <c r="E289" s="252">
        <v>15.637464</v>
      </c>
    </row>
    <row r="290" spans="1:5" x14ac:dyDescent="0.25">
      <c r="A290" s="250" t="s">
        <v>583</v>
      </c>
      <c r="B290" s="250" t="s">
        <v>584</v>
      </c>
      <c r="C290" s="252">
        <v>0</v>
      </c>
      <c r="D290" s="251" t="s">
        <v>6</v>
      </c>
      <c r="E290" s="252">
        <v>90.17</v>
      </c>
    </row>
    <row r="291" spans="1:5" x14ac:dyDescent="0.25">
      <c r="A291" s="250" t="s">
        <v>585</v>
      </c>
      <c r="B291" s="250" t="s">
        <v>19426</v>
      </c>
      <c r="C291" s="252">
        <v>0</v>
      </c>
      <c r="D291" s="251" t="s">
        <v>6</v>
      </c>
      <c r="E291" s="252">
        <v>26.527726999999999</v>
      </c>
    </row>
    <row r="292" spans="1:5" x14ac:dyDescent="0.25">
      <c r="A292" s="250" t="s">
        <v>587</v>
      </c>
      <c r="B292" s="250" t="s">
        <v>588</v>
      </c>
      <c r="C292" s="252">
        <v>0</v>
      </c>
      <c r="D292" s="251" t="s">
        <v>6</v>
      </c>
      <c r="E292" s="252">
        <v>29.85</v>
      </c>
    </row>
    <row r="293" spans="1:5" x14ac:dyDescent="0.25">
      <c r="A293" s="250" t="s">
        <v>589</v>
      </c>
      <c r="B293" s="250" t="s">
        <v>590</v>
      </c>
      <c r="C293" s="252">
        <v>0</v>
      </c>
      <c r="D293" s="251" t="s">
        <v>6</v>
      </c>
      <c r="E293" s="252">
        <v>10.412293999999999</v>
      </c>
    </row>
    <row r="294" spans="1:5" x14ac:dyDescent="0.25">
      <c r="A294" s="250" t="s">
        <v>591</v>
      </c>
      <c r="B294" s="250" t="s">
        <v>592</v>
      </c>
      <c r="C294" s="252">
        <v>0</v>
      </c>
      <c r="D294" s="251" t="s">
        <v>6</v>
      </c>
      <c r="E294" s="252">
        <v>0.91</v>
      </c>
    </row>
    <row r="295" spans="1:5" x14ac:dyDescent="0.25">
      <c r="A295" s="250" t="s">
        <v>593</v>
      </c>
      <c r="B295" s="250" t="s">
        <v>594</v>
      </c>
      <c r="C295" s="252">
        <v>0</v>
      </c>
      <c r="D295" s="251" t="s">
        <v>6</v>
      </c>
      <c r="E295" s="252">
        <v>24.06</v>
      </c>
    </row>
    <row r="296" spans="1:5" x14ac:dyDescent="0.25">
      <c r="A296" s="250" t="s">
        <v>595</v>
      </c>
      <c r="B296" s="250" t="s">
        <v>596</v>
      </c>
      <c r="C296" s="252">
        <v>0</v>
      </c>
      <c r="D296" s="251" t="s">
        <v>6</v>
      </c>
      <c r="E296" s="252">
        <v>16.810089000000001</v>
      </c>
    </row>
    <row r="297" spans="1:5" x14ac:dyDescent="0.25">
      <c r="A297" s="250" t="s">
        <v>597</v>
      </c>
      <c r="B297" s="250" t="s">
        <v>598</v>
      </c>
      <c r="C297" s="252">
        <v>0</v>
      </c>
      <c r="D297" s="251" t="s">
        <v>6</v>
      </c>
      <c r="E297" s="252">
        <v>97.097273000000001</v>
      </c>
    </row>
    <row r="298" spans="1:5" x14ac:dyDescent="0.25">
      <c r="A298" s="250" t="s">
        <v>599</v>
      </c>
      <c r="B298" s="250" t="s">
        <v>600</v>
      </c>
      <c r="C298" s="252">
        <v>0</v>
      </c>
      <c r="D298" s="251" t="s">
        <v>6</v>
      </c>
      <c r="E298" s="252">
        <v>93.215744000000001</v>
      </c>
    </row>
    <row r="299" spans="1:5" x14ac:dyDescent="0.25">
      <c r="A299" s="250" t="s">
        <v>601</v>
      </c>
      <c r="B299" s="250" t="s">
        <v>602</v>
      </c>
      <c r="C299" s="252">
        <v>0</v>
      </c>
      <c r="D299" s="251" t="s">
        <v>6</v>
      </c>
      <c r="E299" s="252">
        <v>64.496667000000002</v>
      </c>
    </row>
    <row r="300" spans="1:5" x14ac:dyDescent="0.25">
      <c r="A300" s="250" t="s">
        <v>603</v>
      </c>
      <c r="B300" s="250" t="s">
        <v>19391</v>
      </c>
      <c r="C300" s="252">
        <v>0</v>
      </c>
      <c r="D300" s="251" t="s">
        <v>6</v>
      </c>
      <c r="E300" s="252">
        <v>149.931692</v>
      </c>
    </row>
    <row r="301" spans="1:5" x14ac:dyDescent="0.25">
      <c r="A301" s="250" t="s">
        <v>605</v>
      </c>
      <c r="B301" s="250" t="s">
        <v>606</v>
      </c>
      <c r="C301" s="252">
        <v>0</v>
      </c>
      <c r="D301" s="251" t="s">
        <v>6</v>
      </c>
      <c r="E301" s="252">
        <v>33.4</v>
      </c>
    </row>
    <row r="302" spans="1:5" x14ac:dyDescent="0.25">
      <c r="A302" s="250" t="s">
        <v>607</v>
      </c>
      <c r="B302" s="250" t="s">
        <v>608</v>
      </c>
      <c r="C302" s="252">
        <v>9</v>
      </c>
      <c r="D302" s="251" t="s">
        <v>6</v>
      </c>
      <c r="E302" s="252">
        <v>59.845587000000002</v>
      </c>
    </row>
    <row r="303" spans="1:5" x14ac:dyDescent="0.25">
      <c r="A303" s="250" t="s">
        <v>609</v>
      </c>
      <c r="B303" s="250" t="s">
        <v>610</v>
      </c>
      <c r="C303" s="252">
        <v>0</v>
      </c>
      <c r="D303" s="251" t="s">
        <v>6</v>
      </c>
      <c r="E303" s="252">
        <v>2118.0893329999999</v>
      </c>
    </row>
    <row r="304" spans="1:5" x14ac:dyDescent="0.25">
      <c r="A304" s="250" t="s">
        <v>611</v>
      </c>
      <c r="B304" s="250" t="s">
        <v>612</v>
      </c>
      <c r="C304" s="252">
        <v>0</v>
      </c>
      <c r="D304" s="251" t="s">
        <v>6</v>
      </c>
      <c r="E304" s="252">
        <v>6.5</v>
      </c>
    </row>
    <row r="305" spans="1:5" x14ac:dyDescent="0.25">
      <c r="A305" s="250" t="s">
        <v>613</v>
      </c>
      <c r="B305" s="250" t="s">
        <v>614</v>
      </c>
      <c r="C305" s="252">
        <v>0</v>
      </c>
      <c r="D305" s="251" t="s">
        <v>6</v>
      </c>
      <c r="E305" s="252">
        <v>11.796158</v>
      </c>
    </row>
    <row r="306" spans="1:5" x14ac:dyDescent="0.25">
      <c r="A306" s="250" t="s">
        <v>615</v>
      </c>
      <c r="B306" s="250" t="s">
        <v>616</v>
      </c>
      <c r="C306" s="252">
        <v>0</v>
      </c>
      <c r="D306" s="251" t="s">
        <v>6</v>
      </c>
      <c r="E306" s="252">
        <v>12.7</v>
      </c>
    </row>
    <row r="307" spans="1:5" x14ac:dyDescent="0.25">
      <c r="A307" s="250" t="s">
        <v>617</v>
      </c>
      <c r="B307" s="250" t="s">
        <v>618</v>
      </c>
      <c r="C307" s="252">
        <v>0</v>
      </c>
      <c r="D307" s="251" t="s">
        <v>6</v>
      </c>
      <c r="E307" s="252">
        <v>2463.61</v>
      </c>
    </row>
    <row r="308" spans="1:5" x14ac:dyDescent="0.25">
      <c r="A308" s="250" t="s">
        <v>619</v>
      </c>
      <c r="B308" s="250" t="s">
        <v>620</v>
      </c>
      <c r="C308" s="252">
        <v>0</v>
      </c>
      <c r="D308" s="251" t="s">
        <v>6</v>
      </c>
      <c r="E308" s="252">
        <v>0.39707199999999998</v>
      </c>
    </row>
    <row r="309" spans="1:5" x14ac:dyDescent="0.25">
      <c r="A309" s="250" t="s">
        <v>621</v>
      </c>
      <c r="B309" s="250" t="s">
        <v>622</v>
      </c>
      <c r="C309" s="252">
        <v>0</v>
      </c>
      <c r="D309" s="251" t="s">
        <v>6</v>
      </c>
      <c r="E309" s="252">
        <v>153.59573499999999</v>
      </c>
    </row>
    <row r="310" spans="1:5" x14ac:dyDescent="0.25">
      <c r="A310" s="250" t="s">
        <v>623</v>
      </c>
      <c r="B310" s="250" t="s">
        <v>624</v>
      </c>
      <c r="C310" s="252">
        <v>0</v>
      </c>
      <c r="D310" s="251" t="s">
        <v>6</v>
      </c>
      <c r="E310" s="252">
        <v>46.5002</v>
      </c>
    </row>
    <row r="311" spans="1:5" x14ac:dyDescent="0.25">
      <c r="A311" s="250" t="s">
        <v>625</v>
      </c>
      <c r="B311" s="250" t="s">
        <v>626</v>
      </c>
      <c r="C311" s="252">
        <v>0</v>
      </c>
      <c r="D311" s="251" t="s">
        <v>6</v>
      </c>
      <c r="E311" s="252">
        <v>24.036114000000001</v>
      </c>
    </row>
    <row r="312" spans="1:5" x14ac:dyDescent="0.25">
      <c r="A312" s="250" t="s">
        <v>627</v>
      </c>
      <c r="B312" s="250" t="s">
        <v>628</v>
      </c>
      <c r="C312" s="252">
        <v>0</v>
      </c>
      <c r="D312" s="251" t="s">
        <v>6</v>
      </c>
      <c r="E312" s="252">
        <v>97.61</v>
      </c>
    </row>
    <row r="313" spans="1:5" x14ac:dyDescent="0.25">
      <c r="A313" s="250" t="s">
        <v>629</v>
      </c>
      <c r="B313" s="250" t="s">
        <v>630</v>
      </c>
      <c r="C313" s="252">
        <v>0</v>
      </c>
      <c r="D313" s="251" t="s">
        <v>6</v>
      </c>
      <c r="E313" s="252">
        <v>18.760000000000002</v>
      </c>
    </row>
    <row r="314" spans="1:5" x14ac:dyDescent="0.25">
      <c r="A314" s="250" t="s">
        <v>631</v>
      </c>
      <c r="B314" s="250" t="s">
        <v>632</v>
      </c>
      <c r="C314" s="252">
        <v>0</v>
      </c>
      <c r="D314" s="251" t="s">
        <v>6</v>
      </c>
      <c r="E314" s="252">
        <v>18.041667</v>
      </c>
    </row>
    <row r="315" spans="1:5" x14ac:dyDescent="0.25">
      <c r="A315" s="250" t="s">
        <v>633</v>
      </c>
      <c r="B315" s="250" t="s">
        <v>634</v>
      </c>
      <c r="C315" s="252">
        <v>0</v>
      </c>
      <c r="D315" s="251" t="s">
        <v>6</v>
      </c>
      <c r="E315" s="252">
        <v>41.320784000000003</v>
      </c>
    </row>
    <row r="316" spans="1:5" x14ac:dyDescent="0.25">
      <c r="A316" s="250" t="s">
        <v>635</v>
      </c>
      <c r="B316" s="250" t="s">
        <v>636</v>
      </c>
      <c r="C316" s="252">
        <v>0</v>
      </c>
      <c r="D316" s="251" t="s">
        <v>6</v>
      </c>
      <c r="E316" s="252">
        <v>23.26</v>
      </c>
    </row>
    <row r="317" spans="1:5" x14ac:dyDescent="0.25">
      <c r="A317" s="250" t="s">
        <v>637</v>
      </c>
      <c r="B317" s="250" t="s">
        <v>638</v>
      </c>
      <c r="C317" s="252">
        <v>0</v>
      </c>
      <c r="D317" s="251" t="s">
        <v>6</v>
      </c>
      <c r="E317" s="252">
        <v>41.044552000000003</v>
      </c>
    </row>
    <row r="318" spans="1:5" x14ac:dyDescent="0.25">
      <c r="A318" s="250" t="s">
        <v>639</v>
      </c>
      <c r="B318" s="250" t="s">
        <v>640</v>
      </c>
      <c r="C318" s="252">
        <v>0</v>
      </c>
      <c r="D318" s="251" t="s">
        <v>6</v>
      </c>
      <c r="E318" s="252">
        <v>26.75</v>
      </c>
    </row>
    <row r="319" spans="1:5" x14ac:dyDescent="0.25">
      <c r="A319" s="250" t="s">
        <v>641</v>
      </c>
      <c r="B319" s="250" t="s">
        <v>642</v>
      </c>
      <c r="C319" s="252">
        <v>0</v>
      </c>
      <c r="D319" s="251" t="s">
        <v>6</v>
      </c>
      <c r="E319" s="252">
        <v>47.2</v>
      </c>
    </row>
    <row r="320" spans="1:5" x14ac:dyDescent="0.25">
      <c r="A320" s="250" t="s">
        <v>643</v>
      </c>
      <c r="B320" s="250" t="s">
        <v>644</v>
      </c>
      <c r="C320" s="252">
        <v>0</v>
      </c>
      <c r="D320" s="251" t="s">
        <v>6</v>
      </c>
      <c r="E320" s="252">
        <v>169.61</v>
      </c>
    </row>
    <row r="321" spans="1:5" x14ac:dyDescent="0.25">
      <c r="A321" s="250" t="s">
        <v>645</v>
      </c>
      <c r="B321" s="250" t="s">
        <v>646</v>
      </c>
      <c r="C321" s="252">
        <v>0</v>
      </c>
      <c r="D321" s="251" t="s">
        <v>6</v>
      </c>
      <c r="E321" s="252">
        <v>98.869237999999996</v>
      </c>
    </row>
    <row r="322" spans="1:5" x14ac:dyDescent="0.25">
      <c r="A322" s="250" t="s">
        <v>647</v>
      </c>
      <c r="B322" s="250" t="s">
        <v>648</v>
      </c>
      <c r="C322" s="252">
        <v>0</v>
      </c>
      <c r="D322" s="251" t="s">
        <v>6</v>
      </c>
      <c r="E322" s="252">
        <v>1.4</v>
      </c>
    </row>
    <row r="323" spans="1:5" x14ac:dyDescent="0.25">
      <c r="A323" s="250" t="s">
        <v>649</v>
      </c>
      <c r="B323" s="250" t="s">
        <v>650</v>
      </c>
      <c r="C323" s="252">
        <v>3</v>
      </c>
      <c r="D323" s="251" t="s">
        <v>6</v>
      </c>
      <c r="E323" s="252">
        <v>11.99</v>
      </c>
    </row>
    <row r="324" spans="1:5" x14ac:dyDescent="0.25">
      <c r="A324" s="250" t="s">
        <v>651</v>
      </c>
      <c r="B324" s="250" t="s">
        <v>652</v>
      </c>
      <c r="C324" s="252">
        <v>0</v>
      </c>
      <c r="D324" s="251" t="s">
        <v>6</v>
      </c>
      <c r="E324" s="252">
        <v>0.9</v>
      </c>
    </row>
    <row r="325" spans="1:5" x14ac:dyDescent="0.25">
      <c r="A325" s="250" t="s">
        <v>653</v>
      </c>
      <c r="B325" s="250" t="s">
        <v>654</v>
      </c>
      <c r="C325" s="252">
        <v>8</v>
      </c>
      <c r="D325" s="251" t="s">
        <v>6</v>
      </c>
      <c r="E325" s="252">
        <v>10.87224</v>
      </c>
    </row>
    <row r="326" spans="1:5" x14ac:dyDescent="0.25">
      <c r="A326" s="250" t="s">
        <v>655</v>
      </c>
      <c r="B326" s="250" t="s">
        <v>656</v>
      </c>
      <c r="C326" s="252">
        <v>17</v>
      </c>
      <c r="D326" s="251" t="s">
        <v>6</v>
      </c>
      <c r="E326" s="252">
        <v>42.599809999999998</v>
      </c>
    </row>
    <row r="327" spans="1:5" x14ac:dyDescent="0.25">
      <c r="A327" s="250" t="s">
        <v>657</v>
      </c>
      <c r="B327" s="250" t="s">
        <v>658</v>
      </c>
      <c r="C327" s="252">
        <v>1</v>
      </c>
      <c r="D327" s="251" t="s">
        <v>6</v>
      </c>
      <c r="E327" s="252">
        <v>4.0686419999999996</v>
      </c>
    </row>
    <row r="328" spans="1:5" x14ac:dyDescent="0.25">
      <c r="A328" s="250" t="s">
        <v>659</v>
      </c>
      <c r="B328" s="250" t="s">
        <v>660</v>
      </c>
      <c r="C328" s="252">
        <v>0</v>
      </c>
      <c r="D328" s="251" t="s">
        <v>6</v>
      </c>
      <c r="E328" s="252">
        <v>2.050519</v>
      </c>
    </row>
    <row r="329" spans="1:5" x14ac:dyDescent="0.25">
      <c r="A329" s="250" t="s">
        <v>661</v>
      </c>
      <c r="B329" s="250" t="s">
        <v>662</v>
      </c>
      <c r="C329" s="252">
        <v>0</v>
      </c>
      <c r="D329" s="251" t="s">
        <v>6</v>
      </c>
      <c r="E329" s="252">
        <v>2.94</v>
      </c>
    </row>
    <row r="330" spans="1:5" x14ac:dyDescent="0.25">
      <c r="A330" s="250" t="s">
        <v>663</v>
      </c>
      <c r="B330" s="250" t="s">
        <v>664</v>
      </c>
      <c r="C330" s="252">
        <v>0</v>
      </c>
      <c r="D330" s="251" t="s">
        <v>6</v>
      </c>
      <c r="E330" s="252">
        <v>3.8355389999999998</v>
      </c>
    </row>
    <row r="331" spans="1:5" x14ac:dyDescent="0.25">
      <c r="A331" s="250" t="s">
        <v>665</v>
      </c>
      <c r="B331" s="250" t="s">
        <v>666</v>
      </c>
      <c r="C331" s="252">
        <v>0</v>
      </c>
      <c r="D331" s="251" t="s">
        <v>6</v>
      </c>
      <c r="E331" s="252">
        <v>5.8560780000000001</v>
      </c>
    </row>
    <row r="332" spans="1:5" x14ac:dyDescent="0.25">
      <c r="A332" s="250" t="s">
        <v>667</v>
      </c>
      <c r="B332" s="250" t="s">
        <v>668</v>
      </c>
      <c r="C332" s="252">
        <v>0</v>
      </c>
      <c r="D332" s="251" t="s">
        <v>6</v>
      </c>
      <c r="E332" s="252">
        <v>28.122294</v>
      </c>
    </row>
    <row r="333" spans="1:5" x14ac:dyDescent="0.25">
      <c r="A333" s="250" t="s">
        <v>669</v>
      </c>
      <c r="B333" s="250" t="s">
        <v>670</v>
      </c>
      <c r="C333" s="252">
        <v>0</v>
      </c>
      <c r="D333" s="251" t="s">
        <v>6</v>
      </c>
      <c r="E333" s="252">
        <v>38.496403000000001</v>
      </c>
    </row>
    <row r="334" spans="1:5" x14ac:dyDescent="0.25">
      <c r="A334" s="250" t="s">
        <v>671</v>
      </c>
      <c r="B334" s="250" t="s">
        <v>672</v>
      </c>
      <c r="C334" s="252">
        <v>0</v>
      </c>
      <c r="D334" s="251" t="s">
        <v>6</v>
      </c>
      <c r="E334" s="252">
        <v>45.709499999999998</v>
      </c>
    </row>
    <row r="335" spans="1:5" x14ac:dyDescent="0.25">
      <c r="A335" s="250" t="s">
        <v>673</v>
      </c>
      <c r="B335" s="250" t="s">
        <v>674</v>
      </c>
      <c r="C335" s="252">
        <v>15</v>
      </c>
      <c r="D335" s="251" t="s">
        <v>6</v>
      </c>
      <c r="E335" s="252">
        <v>7.6</v>
      </c>
    </row>
    <row r="336" spans="1:5" x14ac:dyDescent="0.25">
      <c r="A336" s="250" t="s">
        <v>675</v>
      </c>
      <c r="B336" s="250" t="s">
        <v>676</v>
      </c>
      <c r="C336" s="252">
        <v>0</v>
      </c>
      <c r="D336" s="251" t="s">
        <v>6</v>
      </c>
      <c r="E336" s="252">
        <v>8.6300000000000008</v>
      </c>
    </row>
    <row r="337" spans="1:5" x14ac:dyDescent="0.25">
      <c r="A337" s="250" t="s">
        <v>677</v>
      </c>
      <c r="B337" s="250" t="s">
        <v>678</v>
      </c>
      <c r="C337" s="252">
        <v>0</v>
      </c>
      <c r="D337" s="251" t="s">
        <v>6</v>
      </c>
      <c r="E337" s="252">
        <v>3.5967959999999999</v>
      </c>
    </row>
    <row r="338" spans="1:5" x14ac:dyDescent="0.25">
      <c r="A338" s="250" t="s">
        <v>679</v>
      </c>
      <c r="B338" s="250" t="s">
        <v>680</v>
      </c>
      <c r="C338" s="252">
        <v>0</v>
      </c>
      <c r="D338" s="251" t="s">
        <v>6</v>
      </c>
      <c r="E338" s="252">
        <v>4.82</v>
      </c>
    </row>
    <row r="339" spans="1:5" x14ac:dyDescent="0.25">
      <c r="A339" s="250" t="s">
        <v>681</v>
      </c>
      <c r="B339" s="250" t="s">
        <v>682</v>
      </c>
      <c r="C339" s="252">
        <v>3</v>
      </c>
      <c r="D339" s="251" t="s">
        <v>6</v>
      </c>
      <c r="E339" s="252">
        <v>4.1500000000000004</v>
      </c>
    </row>
    <row r="340" spans="1:5" x14ac:dyDescent="0.25">
      <c r="A340" s="250" t="s">
        <v>683</v>
      </c>
      <c r="B340" s="250" t="s">
        <v>684</v>
      </c>
      <c r="C340" s="252">
        <v>3</v>
      </c>
      <c r="D340" s="251" t="s">
        <v>6</v>
      </c>
      <c r="E340" s="252">
        <v>12.362753</v>
      </c>
    </row>
    <row r="341" spans="1:5" x14ac:dyDescent="0.25">
      <c r="A341" s="250" t="s">
        <v>685</v>
      </c>
      <c r="B341" s="250" t="s">
        <v>686</v>
      </c>
      <c r="C341" s="252">
        <v>18</v>
      </c>
      <c r="D341" s="251" t="s">
        <v>6</v>
      </c>
      <c r="E341" s="252">
        <v>7.6402039999999998</v>
      </c>
    </row>
    <row r="342" spans="1:5" x14ac:dyDescent="0.25">
      <c r="A342" s="250" t="s">
        <v>687</v>
      </c>
      <c r="B342" s="250" t="s">
        <v>688</v>
      </c>
      <c r="C342" s="252">
        <v>0</v>
      </c>
      <c r="D342" s="251" t="s">
        <v>6</v>
      </c>
      <c r="E342" s="252">
        <v>9.7200000000000006</v>
      </c>
    </row>
    <row r="343" spans="1:5" x14ac:dyDescent="0.25">
      <c r="A343" s="250" t="s">
        <v>689</v>
      </c>
      <c r="B343" s="250" t="s">
        <v>690</v>
      </c>
      <c r="C343" s="252">
        <v>0</v>
      </c>
      <c r="D343" s="251" t="s">
        <v>6</v>
      </c>
      <c r="E343" s="252">
        <v>215.42</v>
      </c>
    </row>
    <row r="344" spans="1:5" x14ac:dyDescent="0.25">
      <c r="A344" s="250" t="s">
        <v>691</v>
      </c>
      <c r="B344" s="250" t="s">
        <v>692</v>
      </c>
      <c r="C344" s="252">
        <v>0</v>
      </c>
      <c r="D344" s="251" t="s">
        <v>6</v>
      </c>
      <c r="E344" s="252">
        <v>38.47</v>
      </c>
    </row>
    <row r="345" spans="1:5" x14ac:dyDescent="0.25">
      <c r="A345" s="250" t="s">
        <v>693</v>
      </c>
      <c r="B345" s="250" t="s">
        <v>694</v>
      </c>
      <c r="C345" s="252">
        <v>0</v>
      </c>
      <c r="D345" s="251" t="s">
        <v>6</v>
      </c>
      <c r="E345" s="252">
        <v>132.6</v>
      </c>
    </row>
    <row r="346" spans="1:5" x14ac:dyDescent="0.25">
      <c r="A346" s="250" t="s">
        <v>695</v>
      </c>
      <c r="B346" s="250" t="s">
        <v>19388</v>
      </c>
      <c r="C346" s="252">
        <v>0</v>
      </c>
      <c r="D346" s="251" t="s">
        <v>6</v>
      </c>
      <c r="E346" s="252">
        <v>0.33</v>
      </c>
    </row>
    <row r="347" spans="1:5" x14ac:dyDescent="0.25">
      <c r="A347" s="250" t="s">
        <v>697</v>
      </c>
      <c r="B347" s="250" t="s">
        <v>698</v>
      </c>
      <c r="C347" s="252">
        <v>0</v>
      </c>
      <c r="D347" s="251" t="s">
        <v>6</v>
      </c>
      <c r="E347" s="252">
        <v>2.7330730000000001</v>
      </c>
    </row>
    <row r="348" spans="1:5" x14ac:dyDescent="0.25">
      <c r="A348" s="250" t="s">
        <v>699</v>
      </c>
      <c r="B348" s="250" t="s">
        <v>700</v>
      </c>
      <c r="C348" s="252">
        <v>0</v>
      </c>
      <c r="D348" s="251" t="s">
        <v>6</v>
      </c>
      <c r="E348" s="252">
        <v>4.0199999999999996</v>
      </c>
    </row>
    <row r="349" spans="1:5" x14ac:dyDescent="0.25">
      <c r="A349" s="250" t="s">
        <v>701</v>
      </c>
      <c r="B349" s="250" t="s">
        <v>702</v>
      </c>
      <c r="C349" s="252">
        <v>0</v>
      </c>
      <c r="D349" s="251" t="s">
        <v>6</v>
      </c>
      <c r="E349" s="252">
        <v>2.2099609999999998</v>
      </c>
    </row>
    <row r="350" spans="1:5" x14ac:dyDescent="0.25">
      <c r="A350" s="250" t="s">
        <v>703</v>
      </c>
      <c r="B350" s="250" t="s">
        <v>704</v>
      </c>
      <c r="C350" s="252">
        <v>0</v>
      </c>
      <c r="D350" s="251" t="s">
        <v>6</v>
      </c>
      <c r="E350" s="252">
        <v>3.4625170000000001</v>
      </c>
    </row>
    <row r="351" spans="1:5" x14ac:dyDescent="0.25">
      <c r="A351" s="250" t="s">
        <v>705</v>
      </c>
      <c r="B351" s="250" t="s">
        <v>706</v>
      </c>
      <c r="C351" s="252">
        <v>20</v>
      </c>
      <c r="D351" s="251" t="s">
        <v>6</v>
      </c>
      <c r="E351" s="252">
        <v>4.469824</v>
      </c>
    </row>
    <row r="352" spans="1:5" x14ac:dyDescent="0.25">
      <c r="A352" s="250" t="s">
        <v>707</v>
      </c>
      <c r="B352" s="250" t="s">
        <v>708</v>
      </c>
      <c r="C352" s="252">
        <v>0</v>
      </c>
      <c r="D352" s="251" t="s">
        <v>6</v>
      </c>
      <c r="E352" s="252">
        <v>1.644649</v>
      </c>
    </row>
    <row r="353" spans="1:5" x14ac:dyDescent="0.25">
      <c r="A353" s="250" t="s">
        <v>709</v>
      </c>
      <c r="B353" s="250" t="s">
        <v>710</v>
      </c>
      <c r="C353" s="252">
        <v>0</v>
      </c>
      <c r="D353" s="251" t="s">
        <v>6</v>
      </c>
      <c r="E353" s="252">
        <v>4.1714719999999996</v>
      </c>
    </row>
    <row r="354" spans="1:5" x14ac:dyDescent="0.25">
      <c r="A354" s="250" t="s">
        <v>711</v>
      </c>
      <c r="B354" s="250" t="s">
        <v>712</v>
      </c>
      <c r="C354" s="252">
        <v>0</v>
      </c>
      <c r="D354" s="251" t="s">
        <v>6</v>
      </c>
      <c r="E354" s="252">
        <v>4.58833</v>
      </c>
    </row>
    <row r="355" spans="1:5" x14ac:dyDescent="0.25">
      <c r="A355" s="250" t="s">
        <v>713</v>
      </c>
      <c r="B355" s="250" t="s">
        <v>714</v>
      </c>
      <c r="C355" s="252">
        <v>0</v>
      </c>
      <c r="D355" s="251" t="s">
        <v>6</v>
      </c>
      <c r="E355" s="252">
        <v>2.9479109999999999</v>
      </c>
    </row>
    <row r="356" spans="1:5" x14ac:dyDescent="0.25">
      <c r="A356" s="250" t="s">
        <v>715</v>
      </c>
      <c r="B356" s="250" t="s">
        <v>716</v>
      </c>
      <c r="C356" s="252">
        <v>0</v>
      </c>
      <c r="D356" s="251" t="s">
        <v>6</v>
      </c>
      <c r="E356" s="252">
        <v>17.434508999999998</v>
      </c>
    </row>
    <row r="357" spans="1:5" x14ac:dyDescent="0.25">
      <c r="A357" s="250" t="s">
        <v>717</v>
      </c>
      <c r="B357" s="250" t="s">
        <v>718</v>
      </c>
      <c r="C357" s="252">
        <v>0</v>
      </c>
      <c r="D357" s="251" t="s">
        <v>6</v>
      </c>
      <c r="E357" s="252">
        <v>8.52</v>
      </c>
    </row>
    <row r="358" spans="1:5" x14ac:dyDescent="0.25">
      <c r="A358" s="250" t="s">
        <v>719</v>
      </c>
      <c r="B358" s="250" t="s">
        <v>720</v>
      </c>
      <c r="C358" s="252">
        <v>0</v>
      </c>
      <c r="D358" s="251" t="s">
        <v>6</v>
      </c>
      <c r="E358" s="252">
        <v>2</v>
      </c>
    </row>
    <row r="359" spans="1:5" x14ac:dyDescent="0.25">
      <c r="A359" s="250" t="s">
        <v>721</v>
      </c>
      <c r="B359" s="250" t="s">
        <v>722</v>
      </c>
      <c r="C359" s="252">
        <v>25</v>
      </c>
      <c r="D359" s="251" t="s">
        <v>6</v>
      </c>
      <c r="E359" s="252">
        <v>14.185476</v>
      </c>
    </row>
    <row r="360" spans="1:5" x14ac:dyDescent="0.25">
      <c r="A360" s="250" t="s">
        <v>723</v>
      </c>
      <c r="B360" s="250" t="s">
        <v>21817</v>
      </c>
      <c r="C360" s="252">
        <v>8</v>
      </c>
      <c r="D360" s="251" t="s">
        <v>6</v>
      </c>
      <c r="E360" s="252">
        <v>32.299933000000003</v>
      </c>
    </row>
    <row r="361" spans="1:5" x14ac:dyDescent="0.25">
      <c r="A361" s="250" t="s">
        <v>725</v>
      </c>
      <c r="B361" s="250" t="s">
        <v>726</v>
      </c>
      <c r="C361" s="252">
        <v>8</v>
      </c>
      <c r="D361" s="251" t="s">
        <v>6</v>
      </c>
      <c r="E361" s="252">
        <v>18.426532999999999</v>
      </c>
    </row>
    <row r="362" spans="1:5" x14ac:dyDescent="0.25">
      <c r="A362" s="250" t="s">
        <v>727</v>
      </c>
      <c r="B362" s="250" t="s">
        <v>728</v>
      </c>
      <c r="C362" s="252">
        <v>0</v>
      </c>
      <c r="D362" s="251" t="s">
        <v>6</v>
      </c>
      <c r="E362" s="252">
        <v>9.65</v>
      </c>
    </row>
    <row r="363" spans="1:5" x14ac:dyDescent="0.25">
      <c r="A363" s="250" t="s">
        <v>729</v>
      </c>
      <c r="B363" s="250" t="s">
        <v>730</v>
      </c>
      <c r="C363" s="252">
        <v>20</v>
      </c>
      <c r="D363" s="251" t="s">
        <v>6</v>
      </c>
      <c r="E363" s="252">
        <v>18.277170999999999</v>
      </c>
    </row>
    <row r="364" spans="1:5" x14ac:dyDescent="0.25">
      <c r="A364" s="250" t="s">
        <v>731</v>
      </c>
      <c r="B364" s="250" t="s">
        <v>732</v>
      </c>
      <c r="C364" s="252">
        <v>0</v>
      </c>
      <c r="D364" s="251" t="s">
        <v>6</v>
      </c>
      <c r="E364" s="252">
        <v>35.03</v>
      </c>
    </row>
    <row r="365" spans="1:5" x14ac:dyDescent="0.25">
      <c r="A365" s="250" t="s">
        <v>733</v>
      </c>
      <c r="B365" s="250" t="s">
        <v>734</v>
      </c>
      <c r="C365" s="252">
        <v>0</v>
      </c>
      <c r="D365" s="251" t="s">
        <v>6</v>
      </c>
      <c r="E365" s="252">
        <v>2.9922580000000001</v>
      </c>
    </row>
    <row r="366" spans="1:5" x14ac:dyDescent="0.25">
      <c r="A366" s="250" t="s">
        <v>735</v>
      </c>
      <c r="B366" s="250" t="s">
        <v>736</v>
      </c>
      <c r="C366" s="252">
        <v>0</v>
      </c>
      <c r="D366" s="251" t="s">
        <v>6</v>
      </c>
      <c r="E366" s="252">
        <v>4105.5</v>
      </c>
    </row>
    <row r="367" spans="1:5" x14ac:dyDescent="0.25">
      <c r="A367" s="250" t="s">
        <v>737</v>
      </c>
      <c r="B367" s="250" t="s">
        <v>738</v>
      </c>
      <c r="C367" s="252">
        <v>0</v>
      </c>
      <c r="D367" s="251" t="s">
        <v>6</v>
      </c>
      <c r="E367" s="252">
        <v>3749.96</v>
      </c>
    </row>
    <row r="368" spans="1:5" x14ac:dyDescent="0.25">
      <c r="A368" s="250" t="s">
        <v>739</v>
      </c>
      <c r="B368" s="250" t="s">
        <v>740</v>
      </c>
      <c r="C368" s="252">
        <v>0</v>
      </c>
      <c r="D368" s="251" t="s">
        <v>6</v>
      </c>
      <c r="E368" s="252">
        <v>0</v>
      </c>
    </row>
    <row r="369" spans="1:5" x14ac:dyDescent="0.25">
      <c r="A369" s="250" t="s">
        <v>741</v>
      </c>
      <c r="B369" s="250" t="s">
        <v>742</v>
      </c>
      <c r="C369" s="252">
        <v>0</v>
      </c>
      <c r="D369" s="251" t="s">
        <v>6</v>
      </c>
      <c r="E369" s="252">
        <v>6.8825399999999997</v>
      </c>
    </row>
    <row r="370" spans="1:5" x14ac:dyDescent="0.25">
      <c r="A370" s="250" t="s">
        <v>743</v>
      </c>
      <c r="B370" s="250" t="s">
        <v>744</v>
      </c>
      <c r="C370" s="252">
        <v>0</v>
      </c>
      <c r="D370" s="251" t="s">
        <v>6</v>
      </c>
      <c r="E370" s="252">
        <v>9.35</v>
      </c>
    </row>
    <row r="371" spans="1:5" x14ac:dyDescent="0.25">
      <c r="A371" s="250" t="s">
        <v>745</v>
      </c>
      <c r="B371" s="250" t="s">
        <v>746</v>
      </c>
      <c r="C371" s="252">
        <v>0</v>
      </c>
      <c r="D371" s="251" t="s">
        <v>6</v>
      </c>
      <c r="E371" s="252">
        <v>9.01</v>
      </c>
    </row>
    <row r="372" spans="1:5" x14ac:dyDescent="0.25">
      <c r="A372" s="250" t="s">
        <v>747</v>
      </c>
      <c r="B372" s="250" t="s">
        <v>748</v>
      </c>
      <c r="C372" s="252">
        <v>0</v>
      </c>
      <c r="D372" s="251" t="s">
        <v>6</v>
      </c>
      <c r="E372" s="252">
        <v>7.08</v>
      </c>
    </row>
    <row r="373" spans="1:5" x14ac:dyDescent="0.25">
      <c r="A373" s="250" t="s">
        <v>749</v>
      </c>
      <c r="B373" s="250" t="s">
        <v>750</v>
      </c>
      <c r="C373" s="252">
        <v>0</v>
      </c>
      <c r="D373" s="251" t="s">
        <v>6</v>
      </c>
      <c r="E373" s="252">
        <v>12.2</v>
      </c>
    </row>
    <row r="374" spans="1:5" x14ac:dyDescent="0.25">
      <c r="A374" s="250" t="s">
        <v>751</v>
      </c>
      <c r="B374" s="250" t="s">
        <v>752</v>
      </c>
      <c r="C374" s="252">
        <v>0</v>
      </c>
      <c r="D374" s="251" t="s">
        <v>6</v>
      </c>
      <c r="E374" s="252">
        <v>14.91</v>
      </c>
    </row>
    <row r="375" spans="1:5" x14ac:dyDescent="0.25">
      <c r="A375" s="250" t="s">
        <v>753</v>
      </c>
      <c r="B375" s="250" t="s">
        <v>754</v>
      </c>
      <c r="C375" s="252">
        <v>0</v>
      </c>
      <c r="D375" s="251" t="s">
        <v>6</v>
      </c>
      <c r="E375" s="252">
        <v>16.25</v>
      </c>
    </row>
    <row r="376" spans="1:5" x14ac:dyDescent="0.25">
      <c r="A376" s="250" t="s">
        <v>755</v>
      </c>
      <c r="B376" s="250" t="s">
        <v>756</v>
      </c>
      <c r="C376" s="252">
        <v>0</v>
      </c>
      <c r="D376" s="251" t="s">
        <v>6</v>
      </c>
      <c r="E376" s="252">
        <v>0</v>
      </c>
    </row>
    <row r="377" spans="1:5" x14ac:dyDescent="0.25">
      <c r="A377" s="250" t="s">
        <v>757</v>
      </c>
      <c r="B377" s="250" t="s">
        <v>758</v>
      </c>
      <c r="C377" s="252">
        <v>0</v>
      </c>
      <c r="D377" s="251" t="s">
        <v>6</v>
      </c>
      <c r="E377" s="252">
        <v>54.540002000000001</v>
      </c>
    </row>
    <row r="378" spans="1:5" x14ac:dyDescent="0.25">
      <c r="A378" s="250" t="s">
        <v>759</v>
      </c>
      <c r="B378" s="250" t="s">
        <v>760</v>
      </c>
      <c r="C378" s="252">
        <v>0</v>
      </c>
      <c r="D378" s="251" t="s">
        <v>6</v>
      </c>
      <c r="E378" s="252">
        <v>22.685842000000001</v>
      </c>
    </row>
    <row r="379" spans="1:5" x14ac:dyDescent="0.25">
      <c r="A379" s="250" t="s">
        <v>761</v>
      </c>
      <c r="B379" s="250" t="s">
        <v>762</v>
      </c>
      <c r="C379" s="252">
        <v>1</v>
      </c>
      <c r="D379" s="251" t="s">
        <v>6</v>
      </c>
      <c r="E379" s="252">
        <v>57.080243000000003</v>
      </c>
    </row>
    <row r="380" spans="1:5" x14ac:dyDescent="0.25">
      <c r="A380" s="250" t="s">
        <v>763</v>
      </c>
      <c r="B380" s="250" t="s">
        <v>764</v>
      </c>
      <c r="C380" s="252">
        <v>0</v>
      </c>
      <c r="D380" s="251" t="s">
        <v>6</v>
      </c>
      <c r="E380" s="252">
        <v>67.441999999999993</v>
      </c>
    </row>
    <row r="381" spans="1:5" x14ac:dyDescent="0.25">
      <c r="A381" s="250" t="s">
        <v>765</v>
      </c>
      <c r="B381" s="250" t="s">
        <v>766</v>
      </c>
      <c r="C381" s="252">
        <v>0</v>
      </c>
      <c r="D381" s="251" t="s">
        <v>6</v>
      </c>
      <c r="E381" s="252">
        <v>3020.27</v>
      </c>
    </row>
    <row r="382" spans="1:5" x14ac:dyDescent="0.25">
      <c r="A382" s="250" t="s">
        <v>767</v>
      </c>
      <c r="B382" s="250" t="s">
        <v>768</v>
      </c>
      <c r="C382" s="252">
        <v>0</v>
      </c>
      <c r="D382" s="251" t="s">
        <v>6</v>
      </c>
      <c r="E382" s="252">
        <v>0</v>
      </c>
    </row>
    <row r="383" spans="1:5" x14ac:dyDescent="0.25">
      <c r="A383" s="250" t="s">
        <v>769</v>
      </c>
      <c r="B383" s="250" t="s">
        <v>770</v>
      </c>
      <c r="C383" s="252">
        <v>15</v>
      </c>
      <c r="D383" s="251" t="s">
        <v>6</v>
      </c>
      <c r="E383" s="252">
        <v>3.3425120000000001</v>
      </c>
    </row>
    <row r="384" spans="1:5" x14ac:dyDescent="0.25">
      <c r="A384" s="250" t="s">
        <v>771</v>
      </c>
      <c r="B384" s="250" t="s">
        <v>772</v>
      </c>
      <c r="C384" s="252">
        <v>0</v>
      </c>
      <c r="D384" s="251" t="s">
        <v>6</v>
      </c>
      <c r="E384" s="252">
        <v>6.6009250000000002</v>
      </c>
    </row>
    <row r="385" spans="1:5" x14ac:dyDescent="0.25">
      <c r="A385" s="250" t="s">
        <v>773</v>
      </c>
      <c r="B385" s="250" t="s">
        <v>774</v>
      </c>
      <c r="C385" s="252">
        <v>0</v>
      </c>
      <c r="D385" s="251" t="s">
        <v>6</v>
      </c>
      <c r="E385" s="252">
        <v>7.5094159999999999</v>
      </c>
    </row>
    <row r="386" spans="1:5" x14ac:dyDescent="0.25">
      <c r="A386" s="250" t="s">
        <v>775</v>
      </c>
      <c r="B386" s="250" t="s">
        <v>776</v>
      </c>
      <c r="C386" s="252">
        <v>0</v>
      </c>
      <c r="D386" s="251" t="s">
        <v>6</v>
      </c>
      <c r="E386" s="252">
        <v>8.2629649999999994</v>
      </c>
    </row>
    <row r="387" spans="1:5" x14ac:dyDescent="0.25">
      <c r="A387" s="250" t="s">
        <v>777</v>
      </c>
      <c r="B387" s="250" t="s">
        <v>778</v>
      </c>
      <c r="C387" s="252">
        <v>0</v>
      </c>
      <c r="D387" s="251" t="s">
        <v>6</v>
      </c>
      <c r="E387" s="252">
        <v>12.478963</v>
      </c>
    </row>
    <row r="388" spans="1:5" x14ac:dyDescent="0.25">
      <c r="A388" s="250" t="s">
        <v>779</v>
      </c>
      <c r="B388" s="250" t="s">
        <v>780</v>
      </c>
      <c r="C388" s="252">
        <v>0</v>
      </c>
      <c r="D388" s="251" t="s">
        <v>6</v>
      </c>
      <c r="E388" s="252">
        <v>7.61</v>
      </c>
    </row>
    <row r="389" spans="1:5" x14ac:dyDescent="0.25">
      <c r="A389" s="250" t="s">
        <v>781</v>
      </c>
      <c r="B389" s="250" t="s">
        <v>782</v>
      </c>
      <c r="C389" s="252">
        <v>0</v>
      </c>
      <c r="D389" s="251" t="s">
        <v>6</v>
      </c>
      <c r="E389" s="252">
        <v>3.5578789999999998</v>
      </c>
    </row>
    <row r="390" spans="1:5" x14ac:dyDescent="0.25">
      <c r="A390" s="250" t="s">
        <v>783</v>
      </c>
      <c r="B390" s="250" t="s">
        <v>784</v>
      </c>
      <c r="C390" s="252">
        <v>0</v>
      </c>
      <c r="D390" s="251" t="s">
        <v>6</v>
      </c>
      <c r="E390" s="252">
        <v>3.31</v>
      </c>
    </row>
    <row r="391" spans="1:5" x14ac:dyDescent="0.25">
      <c r="A391" s="250" t="s">
        <v>785</v>
      </c>
      <c r="B391" s="250" t="s">
        <v>786</v>
      </c>
      <c r="C391" s="252">
        <v>0</v>
      </c>
      <c r="D391" s="251" t="s">
        <v>6</v>
      </c>
      <c r="E391" s="252">
        <v>3.92</v>
      </c>
    </row>
    <row r="392" spans="1:5" x14ac:dyDescent="0.25">
      <c r="A392" s="250" t="s">
        <v>787</v>
      </c>
      <c r="B392" s="250" t="s">
        <v>788</v>
      </c>
      <c r="C392" s="252">
        <v>0</v>
      </c>
      <c r="D392" s="251" t="s">
        <v>6</v>
      </c>
      <c r="E392" s="252">
        <v>4.1505780000000003</v>
      </c>
    </row>
    <row r="393" spans="1:5" x14ac:dyDescent="0.25">
      <c r="A393" s="250" t="s">
        <v>789</v>
      </c>
      <c r="B393" s="250" t="s">
        <v>790</v>
      </c>
      <c r="C393" s="252">
        <v>1</v>
      </c>
      <c r="D393" s="251" t="s">
        <v>6</v>
      </c>
      <c r="E393" s="252">
        <v>18.657240000000002</v>
      </c>
    </row>
    <row r="394" spans="1:5" x14ac:dyDescent="0.25">
      <c r="A394" s="250" t="s">
        <v>791</v>
      </c>
      <c r="B394" s="250" t="s">
        <v>792</v>
      </c>
      <c r="C394" s="252">
        <v>1</v>
      </c>
      <c r="D394" s="251" t="s">
        <v>6</v>
      </c>
      <c r="E394" s="252">
        <v>34.992694999999998</v>
      </c>
    </row>
    <row r="395" spans="1:5" x14ac:dyDescent="0.25">
      <c r="A395" s="250" t="s">
        <v>793</v>
      </c>
      <c r="B395" s="250" t="s">
        <v>794</v>
      </c>
      <c r="C395" s="252">
        <v>0</v>
      </c>
      <c r="D395" s="251" t="s">
        <v>6</v>
      </c>
      <c r="E395" s="252">
        <v>17.850000000000001</v>
      </c>
    </row>
    <row r="396" spans="1:5" x14ac:dyDescent="0.25">
      <c r="A396" s="250" t="s">
        <v>795</v>
      </c>
      <c r="B396" s="250" t="s">
        <v>796</v>
      </c>
      <c r="C396" s="252">
        <v>0</v>
      </c>
      <c r="D396" s="251" t="s">
        <v>6</v>
      </c>
      <c r="E396" s="252">
        <v>24.32</v>
      </c>
    </row>
    <row r="397" spans="1:5" x14ac:dyDescent="0.25">
      <c r="A397" s="250" t="s">
        <v>797</v>
      </c>
      <c r="B397" s="250" t="s">
        <v>798</v>
      </c>
      <c r="C397" s="252">
        <v>0</v>
      </c>
      <c r="D397" s="251" t="s">
        <v>6</v>
      </c>
      <c r="E397" s="252">
        <v>50.34</v>
      </c>
    </row>
    <row r="398" spans="1:5" x14ac:dyDescent="0.25">
      <c r="A398" s="250" t="s">
        <v>799</v>
      </c>
      <c r="B398" s="250" t="s">
        <v>800</v>
      </c>
      <c r="C398" s="252">
        <v>0</v>
      </c>
      <c r="D398" s="251" t="s">
        <v>6</v>
      </c>
      <c r="E398" s="252">
        <v>25.22</v>
      </c>
    </row>
    <row r="399" spans="1:5" x14ac:dyDescent="0.25">
      <c r="A399" s="250" t="s">
        <v>801</v>
      </c>
      <c r="B399" s="250" t="s">
        <v>802</v>
      </c>
      <c r="C399" s="252">
        <v>0</v>
      </c>
      <c r="D399" s="251" t="s">
        <v>6</v>
      </c>
      <c r="E399" s="252">
        <v>127.41</v>
      </c>
    </row>
    <row r="400" spans="1:5" x14ac:dyDescent="0.25">
      <c r="A400" s="250" t="s">
        <v>803</v>
      </c>
      <c r="B400" s="250" t="s">
        <v>804</v>
      </c>
      <c r="C400" s="252">
        <v>0</v>
      </c>
      <c r="D400" s="251" t="s">
        <v>6</v>
      </c>
      <c r="E400" s="252">
        <v>24.603390000000001</v>
      </c>
    </row>
    <row r="401" spans="1:5" x14ac:dyDescent="0.25">
      <c r="A401" s="250" t="s">
        <v>805</v>
      </c>
      <c r="B401" s="250" t="s">
        <v>806</v>
      </c>
      <c r="C401" s="252">
        <v>0</v>
      </c>
      <c r="D401" s="251" t="s">
        <v>6</v>
      </c>
      <c r="E401" s="252">
        <v>30</v>
      </c>
    </row>
    <row r="402" spans="1:5" x14ac:dyDescent="0.25">
      <c r="A402" s="250" t="s">
        <v>807</v>
      </c>
      <c r="B402" s="250" t="s">
        <v>808</v>
      </c>
      <c r="C402" s="252">
        <v>0</v>
      </c>
      <c r="D402" s="251" t="s">
        <v>6</v>
      </c>
      <c r="E402" s="252">
        <v>29.81</v>
      </c>
    </row>
    <row r="403" spans="1:5" x14ac:dyDescent="0.25">
      <c r="A403" s="250" t="s">
        <v>809</v>
      </c>
      <c r="B403" s="250" t="s">
        <v>810</v>
      </c>
      <c r="C403" s="252">
        <v>0</v>
      </c>
      <c r="D403" s="251" t="s">
        <v>6</v>
      </c>
      <c r="E403" s="252">
        <v>9.64</v>
      </c>
    </row>
    <row r="404" spans="1:5" x14ac:dyDescent="0.25">
      <c r="A404" s="250" t="s">
        <v>811</v>
      </c>
      <c r="B404" s="250" t="s">
        <v>812</v>
      </c>
      <c r="C404" s="252">
        <v>0</v>
      </c>
      <c r="D404" s="251" t="s">
        <v>6</v>
      </c>
      <c r="E404" s="252">
        <v>26.273125</v>
      </c>
    </row>
    <row r="405" spans="1:5" x14ac:dyDescent="0.25">
      <c r="A405" s="250" t="s">
        <v>813</v>
      </c>
      <c r="B405" s="250" t="s">
        <v>814</v>
      </c>
      <c r="C405" s="252">
        <v>0</v>
      </c>
      <c r="D405" s="251" t="s">
        <v>6</v>
      </c>
      <c r="E405" s="252">
        <v>22.89</v>
      </c>
    </row>
    <row r="406" spans="1:5" x14ac:dyDescent="0.25">
      <c r="A406" s="250" t="s">
        <v>815</v>
      </c>
      <c r="B406" s="250" t="s">
        <v>816</v>
      </c>
      <c r="C406" s="252">
        <v>0</v>
      </c>
      <c r="D406" s="251" t="s">
        <v>6</v>
      </c>
      <c r="E406" s="252">
        <v>10.295185</v>
      </c>
    </row>
    <row r="407" spans="1:5" x14ac:dyDescent="0.25">
      <c r="A407" s="250" t="s">
        <v>817</v>
      </c>
      <c r="B407" s="250" t="s">
        <v>818</v>
      </c>
      <c r="C407" s="252">
        <v>0</v>
      </c>
      <c r="D407" s="251" t="s">
        <v>6</v>
      </c>
      <c r="E407" s="252">
        <v>144.42593199999999</v>
      </c>
    </row>
    <row r="408" spans="1:5" x14ac:dyDescent="0.25">
      <c r="A408" s="250" t="s">
        <v>819</v>
      </c>
      <c r="B408" s="250" t="s">
        <v>820</v>
      </c>
      <c r="C408" s="252">
        <v>0</v>
      </c>
      <c r="D408" s="251" t="s">
        <v>6</v>
      </c>
      <c r="E408" s="252">
        <v>102.81818199999999</v>
      </c>
    </row>
    <row r="409" spans="1:5" x14ac:dyDescent="0.25">
      <c r="A409" s="250" t="s">
        <v>821</v>
      </c>
      <c r="B409" s="250" t="s">
        <v>822</v>
      </c>
      <c r="C409" s="252">
        <v>10</v>
      </c>
      <c r="D409" s="251" t="s">
        <v>6</v>
      </c>
      <c r="E409" s="252">
        <v>19.201315999999998</v>
      </c>
    </row>
    <row r="410" spans="1:5" x14ac:dyDescent="0.25">
      <c r="A410" s="250" t="s">
        <v>823</v>
      </c>
      <c r="B410" s="250" t="s">
        <v>824</v>
      </c>
      <c r="C410" s="252">
        <v>0</v>
      </c>
      <c r="D410" s="251" t="s">
        <v>6</v>
      </c>
      <c r="E410" s="252">
        <v>17.5</v>
      </c>
    </row>
    <row r="411" spans="1:5" x14ac:dyDescent="0.25">
      <c r="A411" s="250" t="s">
        <v>825</v>
      </c>
      <c r="B411" s="250" t="s">
        <v>826</v>
      </c>
      <c r="C411" s="252">
        <v>0</v>
      </c>
      <c r="D411" s="251" t="s">
        <v>6</v>
      </c>
      <c r="E411" s="252">
        <v>3.160606</v>
      </c>
    </row>
    <row r="412" spans="1:5" x14ac:dyDescent="0.25">
      <c r="A412" s="250" t="s">
        <v>827</v>
      </c>
      <c r="B412" s="250" t="s">
        <v>828</v>
      </c>
      <c r="C412" s="252">
        <v>0</v>
      </c>
      <c r="D412" s="251" t="s">
        <v>6</v>
      </c>
      <c r="E412" s="252">
        <v>5.64086</v>
      </c>
    </row>
    <row r="413" spans="1:5" x14ac:dyDescent="0.25">
      <c r="A413" s="250" t="s">
        <v>829</v>
      </c>
      <c r="B413" s="250" t="s">
        <v>830</v>
      </c>
      <c r="C413" s="252">
        <v>0</v>
      </c>
      <c r="D413" s="251" t="s">
        <v>6</v>
      </c>
      <c r="E413" s="252">
        <v>5.8517650000000003</v>
      </c>
    </row>
    <row r="414" spans="1:5" x14ac:dyDescent="0.25">
      <c r="A414" s="250" t="s">
        <v>831</v>
      </c>
      <c r="B414" s="250" t="s">
        <v>832</v>
      </c>
      <c r="C414" s="252">
        <v>14</v>
      </c>
      <c r="D414" s="251" t="s">
        <v>6</v>
      </c>
      <c r="E414" s="252">
        <v>6.1054810000000002</v>
      </c>
    </row>
    <row r="415" spans="1:5" x14ac:dyDescent="0.25">
      <c r="A415" s="250" t="s">
        <v>833</v>
      </c>
      <c r="B415" s="250" t="s">
        <v>834</v>
      </c>
      <c r="C415" s="252">
        <v>0</v>
      </c>
      <c r="D415" s="251" t="s">
        <v>6</v>
      </c>
      <c r="E415" s="252">
        <v>2.8988550000000002</v>
      </c>
    </row>
    <row r="416" spans="1:5" x14ac:dyDescent="0.25">
      <c r="A416" s="250" t="s">
        <v>835</v>
      </c>
      <c r="B416" s="250" t="s">
        <v>836</v>
      </c>
      <c r="C416" s="252">
        <v>0</v>
      </c>
      <c r="D416" s="251" t="s">
        <v>6</v>
      </c>
      <c r="E416" s="252">
        <v>3.0997599999999998</v>
      </c>
    </row>
    <row r="417" spans="1:5" x14ac:dyDescent="0.25">
      <c r="A417" s="250" t="s">
        <v>837</v>
      </c>
      <c r="B417" s="250" t="s">
        <v>838</v>
      </c>
      <c r="C417" s="252">
        <v>0</v>
      </c>
      <c r="D417" s="251" t="s">
        <v>6</v>
      </c>
      <c r="E417" s="252">
        <v>5.0204370000000003</v>
      </c>
    </row>
    <row r="418" spans="1:5" x14ac:dyDescent="0.25">
      <c r="A418" s="250" t="s">
        <v>839</v>
      </c>
      <c r="B418" s="250" t="s">
        <v>840</v>
      </c>
      <c r="C418" s="252">
        <v>0</v>
      </c>
      <c r="D418" s="251" t="s">
        <v>6</v>
      </c>
      <c r="E418" s="252">
        <v>3.8382770000000002</v>
      </c>
    </row>
    <row r="419" spans="1:5" x14ac:dyDescent="0.25">
      <c r="A419" s="250" t="s">
        <v>841</v>
      </c>
      <c r="B419" s="250" t="s">
        <v>842</v>
      </c>
      <c r="C419" s="252">
        <v>0</v>
      </c>
      <c r="D419" s="251" t="s">
        <v>6</v>
      </c>
      <c r="E419" s="252">
        <v>13.75</v>
      </c>
    </row>
    <row r="420" spans="1:5" x14ac:dyDescent="0.25">
      <c r="A420" s="250" t="s">
        <v>843</v>
      </c>
      <c r="B420" s="250" t="s">
        <v>844</v>
      </c>
      <c r="C420" s="252">
        <v>0</v>
      </c>
      <c r="D420" s="251" t="s">
        <v>6</v>
      </c>
      <c r="E420" s="252">
        <v>136.55693199999999</v>
      </c>
    </row>
    <row r="421" spans="1:5" x14ac:dyDescent="0.25">
      <c r="A421" s="250" t="s">
        <v>845</v>
      </c>
      <c r="B421" s="250" t="s">
        <v>846</v>
      </c>
      <c r="C421" s="252">
        <v>0</v>
      </c>
      <c r="D421" s="251" t="s">
        <v>6</v>
      </c>
      <c r="E421" s="252">
        <v>266.43</v>
      </c>
    </row>
    <row r="422" spans="1:5" x14ac:dyDescent="0.25">
      <c r="A422" s="250" t="s">
        <v>847</v>
      </c>
      <c r="B422" s="250" t="s">
        <v>848</v>
      </c>
      <c r="C422" s="252">
        <v>2</v>
      </c>
      <c r="D422" s="251" t="s">
        <v>6</v>
      </c>
      <c r="E422" s="252">
        <v>325.05</v>
      </c>
    </row>
    <row r="423" spans="1:5" x14ac:dyDescent="0.25">
      <c r="A423" s="250" t="s">
        <v>849</v>
      </c>
      <c r="B423" s="250" t="s">
        <v>850</v>
      </c>
      <c r="C423" s="252">
        <v>0</v>
      </c>
      <c r="D423" s="251" t="s">
        <v>6</v>
      </c>
      <c r="E423" s="252">
        <v>1238</v>
      </c>
    </row>
    <row r="424" spans="1:5" x14ac:dyDescent="0.25">
      <c r="A424" s="250" t="s">
        <v>851</v>
      </c>
      <c r="B424" s="250" t="s">
        <v>852</v>
      </c>
      <c r="C424" s="252">
        <v>0</v>
      </c>
      <c r="D424" s="251" t="s">
        <v>6</v>
      </c>
      <c r="E424" s="252">
        <v>2.813447</v>
      </c>
    </row>
    <row r="425" spans="1:5" x14ac:dyDescent="0.25">
      <c r="A425" s="250" t="s">
        <v>853</v>
      </c>
      <c r="B425" s="250" t="s">
        <v>854</v>
      </c>
      <c r="C425" s="252">
        <v>0</v>
      </c>
      <c r="D425" s="251" t="s">
        <v>6</v>
      </c>
      <c r="E425" s="252">
        <v>0.25936999999999999</v>
      </c>
    </row>
    <row r="426" spans="1:5" x14ac:dyDescent="0.25">
      <c r="A426" s="250" t="s">
        <v>855</v>
      </c>
      <c r="B426" s="250" t="s">
        <v>856</v>
      </c>
      <c r="C426" s="252">
        <v>0</v>
      </c>
      <c r="D426" s="251" t="s">
        <v>6</v>
      </c>
      <c r="E426" s="252">
        <v>0.36</v>
      </c>
    </row>
    <row r="427" spans="1:5" x14ac:dyDescent="0.25">
      <c r="A427" s="250" t="s">
        <v>857</v>
      </c>
      <c r="B427" s="250" t="s">
        <v>19354</v>
      </c>
      <c r="C427" s="252">
        <v>0</v>
      </c>
      <c r="D427" s="251" t="s">
        <v>6</v>
      </c>
      <c r="E427" s="252">
        <v>0.57276700000000003</v>
      </c>
    </row>
    <row r="428" spans="1:5" x14ac:dyDescent="0.25">
      <c r="A428" s="250" t="s">
        <v>859</v>
      </c>
      <c r="B428" s="250" t="s">
        <v>19355</v>
      </c>
      <c r="C428" s="252">
        <v>24</v>
      </c>
      <c r="D428" s="251" t="s">
        <v>6</v>
      </c>
      <c r="E428" s="252">
        <v>0.75649500000000003</v>
      </c>
    </row>
    <row r="429" spans="1:5" x14ac:dyDescent="0.25">
      <c r="A429" s="250" t="s">
        <v>861</v>
      </c>
      <c r="B429" s="250" t="s">
        <v>862</v>
      </c>
      <c r="C429" s="252">
        <v>0</v>
      </c>
      <c r="D429" s="251" t="s">
        <v>6</v>
      </c>
      <c r="E429" s="252">
        <v>25.677491</v>
      </c>
    </row>
    <row r="430" spans="1:5" x14ac:dyDescent="0.25">
      <c r="A430" s="250" t="s">
        <v>863</v>
      </c>
      <c r="B430" s="250" t="s">
        <v>864</v>
      </c>
      <c r="C430" s="252">
        <v>0</v>
      </c>
      <c r="D430" s="251" t="s">
        <v>6</v>
      </c>
      <c r="E430" s="252">
        <v>26.254545</v>
      </c>
    </row>
    <row r="431" spans="1:5" x14ac:dyDescent="0.25">
      <c r="A431" s="250" t="s">
        <v>865</v>
      </c>
      <c r="B431" s="250" t="s">
        <v>866</v>
      </c>
      <c r="C431" s="252">
        <v>0</v>
      </c>
      <c r="D431" s="251" t="s">
        <v>6</v>
      </c>
      <c r="E431" s="252">
        <v>29.849399999999999</v>
      </c>
    </row>
    <row r="432" spans="1:5" x14ac:dyDescent="0.25">
      <c r="A432" s="250" t="s">
        <v>867</v>
      </c>
      <c r="B432" s="250" t="s">
        <v>868</v>
      </c>
      <c r="C432" s="252">
        <v>50</v>
      </c>
      <c r="D432" s="251" t="s">
        <v>6</v>
      </c>
      <c r="E432" s="252">
        <v>50.009718999999997</v>
      </c>
    </row>
    <row r="433" spans="1:5" x14ac:dyDescent="0.25">
      <c r="A433" s="250" t="s">
        <v>869</v>
      </c>
      <c r="B433" s="250" t="s">
        <v>870</v>
      </c>
      <c r="C433" s="252">
        <v>0</v>
      </c>
      <c r="D433" s="251" t="s">
        <v>6</v>
      </c>
      <c r="E433" s="252">
        <v>27.670162999999999</v>
      </c>
    </row>
    <row r="434" spans="1:5" x14ac:dyDescent="0.25">
      <c r="A434" s="250" t="s">
        <v>871</v>
      </c>
      <c r="B434" s="250" t="s">
        <v>872</v>
      </c>
      <c r="C434" s="252">
        <v>0</v>
      </c>
      <c r="D434" s="251" t="s">
        <v>6</v>
      </c>
      <c r="E434" s="252">
        <v>84.155108999999996</v>
      </c>
    </row>
    <row r="435" spans="1:5" x14ac:dyDescent="0.25">
      <c r="A435" s="250" t="s">
        <v>873</v>
      </c>
      <c r="B435" s="250" t="s">
        <v>874</v>
      </c>
      <c r="C435" s="252">
        <v>0</v>
      </c>
      <c r="D435" s="251" t="s">
        <v>6</v>
      </c>
      <c r="E435" s="252">
        <v>97.427499999999995</v>
      </c>
    </row>
    <row r="436" spans="1:5" x14ac:dyDescent="0.25">
      <c r="A436" s="250" t="s">
        <v>875</v>
      </c>
      <c r="B436" s="250" t="s">
        <v>876</v>
      </c>
      <c r="C436" s="252">
        <v>0</v>
      </c>
      <c r="D436" s="251" t="s">
        <v>6</v>
      </c>
      <c r="E436" s="252">
        <v>54.519232000000002</v>
      </c>
    </row>
    <row r="437" spans="1:5" x14ac:dyDescent="0.25">
      <c r="A437" s="250" t="s">
        <v>877</v>
      </c>
      <c r="B437" s="250" t="s">
        <v>878</v>
      </c>
      <c r="C437" s="252">
        <v>0</v>
      </c>
      <c r="D437" s="251" t="s">
        <v>6</v>
      </c>
      <c r="E437" s="252">
        <v>6.07</v>
      </c>
    </row>
    <row r="438" spans="1:5" x14ac:dyDescent="0.25">
      <c r="A438" s="250" t="s">
        <v>879</v>
      </c>
      <c r="B438" s="250" t="s">
        <v>880</v>
      </c>
      <c r="C438" s="252">
        <v>2</v>
      </c>
      <c r="D438" s="251" t="s">
        <v>6</v>
      </c>
      <c r="E438" s="252">
        <v>10.96561</v>
      </c>
    </row>
    <row r="439" spans="1:5" x14ac:dyDescent="0.25">
      <c r="A439" s="250" t="s">
        <v>881</v>
      </c>
      <c r="B439" s="250" t="s">
        <v>882</v>
      </c>
      <c r="C439" s="252">
        <v>0</v>
      </c>
      <c r="D439" s="251" t="s">
        <v>6</v>
      </c>
      <c r="E439" s="252">
        <v>13.770003000000001</v>
      </c>
    </row>
    <row r="440" spans="1:5" x14ac:dyDescent="0.25">
      <c r="A440" s="250" t="s">
        <v>883</v>
      </c>
      <c r="B440" s="250" t="s">
        <v>884</v>
      </c>
      <c r="C440" s="252">
        <v>0</v>
      </c>
      <c r="D440" s="251" t="s">
        <v>6</v>
      </c>
      <c r="E440" s="252">
        <v>18.329999999999998</v>
      </c>
    </row>
    <row r="441" spans="1:5" x14ac:dyDescent="0.25">
      <c r="A441" s="250" t="s">
        <v>885</v>
      </c>
      <c r="B441" s="250" t="s">
        <v>886</v>
      </c>
      <c r="C441" s="252">
        <v>0</v>
      </c>
      <c r="D441" s="251" t="s">
        <v>6</v>
      </c>
      <c r="E441" s="252">
        <v>26.924448000000002</v>
      </c>
    </row>
    <row r="442" spans="1:5" x14ac:dyDescent="0.25">
      <c r="A442" s="250" t="s">
        <v>887</v>
      </c>
      <c r="B442" s="250" t="s">
        <v>888</v>
      </c>
      <c r="C442" s="252">
        <v>0</v>
      </c>
      <c r="D442" s="251" t="s">
        <v>6</v>
      </c>
      <c r="E442" s="252">
        <v>33.380000000000003</v>
      </c>
    </row>
    <row r="443" spans="1:5" x14ac:dyDescent="0.25">
      <c r="A443" s="250" t="s">
        <v>889</v>
      </c>
      <c r="B443" s="250" t="s">
        <v>890</v>
      </c>
      <c r="C443" s="252">
        <v>0</v>
      </c>
      <c r="D443" s="251" t="s">
        <v>6</v>
      </c>
      <c r="E443" s="252">
        <v>66.631496999999996</v>
      </c>
    </row>
    <row r="444" spans="1:5" x14ac:dyDescent="0.25">
      <c r="A444" s="250" t="s">
        <v>891</v>
      </c>
      <c r="B444" s="250" t="s">
        <v>892</v>
      </c>
      <c r="C444" s="252">
        <v>0</v>
      </c>
      <c r="D444" s="251" t="s">
        <v>6</v>
      </c>
      <c r="E444" s="252">
        <v>8.8146819999999995</v>
      </c>
    </row>
    <row r="445" spans="1:5" x14ac:dyDescent="0.25">
      <c r="A445" s="250" t="s">
        <v>893</v>
      </c>
      <c r="B445" s="250" t="s">
        <v>894</v>
      </c>
      <c r="C445" s="252">
        <v>0</v>
      </c>
      <c r="D445" s="251" t="s">
        <v>6</v>
      </c>
      <c r="E445" s="252">
        <v>3.6666669999999999</v>
      </c>
    </row>
    <row r="446" spans="1:5" x14ac:dyDescent="0.25">
      <c r="A446" s="250" t="s">
        <v>895</v>
      </c>
      <c r="B446" s="250" t="s">
        <v>896</v>
      </c>
      <c r="C446" s="252">
        <v>20</v>
      </c>
      <c r="D446" s="251" t="s">
        <v>6</v>
      </c>
      <c r="E446" s="252">
        <v>3.1338810000000001</v>
      </c>
    </row>
    <row r="447" spans="1:5" x14ac:dyDescent="0.25">
      <c r="A447" s="250" t="s">
        <v>897</v>
      </c>
      <c r="B447" s="250" t="s">
        <v>898</v>
      </c>
      <c r="C447" s="252">
        <v>0</v>
      </c>
      <c r="D447" s="251" t="s">
        <v>6</v>
      </c>
      <c r="E447" s="252">
        <v>8.6999999999999993</v>
      </c>
    </row>
    <row r="448" spans="1:5" x14ac:dyDescent="0.25">
      <c r="A448" s="250" t="s">
        <v>899</v>
      </c>
      <c r="B448" s="250" t="s">
        <v>900</v>
      </c>
      <c r="C448" s="252">
        <v>0</v>
      </c>
      <c r="D448" s="251" t="s">
        <v>6</v>
      </c>
      <c r="E448" s="252">
        <v>6.75</v>
      </c>
    </row>
    <row r="449" spans="1:5" x14ac:dyDescent="0.25">
      <c r="A449" s="250" t="s">
        <v>901</v>
      </c>
      <c r="B449" s="250" t="s">
        <v>902</v>
      </c>
      <c r="C449" s="252">
        <v>0</v>
      </c>
      <c r="D449" s="251" t="s">
        <v>6</v>
      </c>
      <c r="E449" s="252">
        <v>10.9</v>
      </c>
    </row>
    <row r="450" spans="1:5" x14ac:dyDescent="0.25">
      <c r="A450" s="250" t="s">
        <v>903</v>
      </c>
      <c r="B450" s="250" t="s">
        <v>904</v>
      </c>
      <c r="C450" s="252">
        <v>0</v>
      </c>
      <c r="D450" s="251" t="s">
        <v>6</v>
      </c>
      <c r="E450" s="252">
        <v>23.005852000000001</v>
      </c>
    </row>
    <row r="451" spans="1:5" x14ac:dyDescent="0.25">
      <c r="A451" s="250" t="s">
        <v>905</v>
      </c>
      <c r="B451" s="250" t="s">
        <v>906</v>
      </c>
      <c r="C451" s="252">
        <v>0</v>
      </c>
      <c r="D451" s="251" t="s">
        <v>6</v>
      </c>
      <c r="E451" s="252">
        <v>0.19</v>
      </c>
    </row>
    <row r="452" spans="1:5" x14ac:dyDescent="0.25">
      <c r="A452" s="250" t="s">
        <v>907</v>
      </c>
      <c r="B452" s="250" t="s">
        <v>908</v>
      </c>
      <c r="C452" s="252">
        <v>0</v>
      </c>
      <c r="D452" s="251" t="s">
        <v>6</v>
      </c>
      <c r="E452" s="252">
        <v>0.26</v>
      </c>
    </row>
    <row r="453" spans="1:5" x14ac:dyDescent="0.25">
      <c r="A453" s="250" t="s">
        <v>909</v>
      </c>
      <c r="B453" s="250" t="s">
        <v>910</v>
      </c>
      <c r="C453" s="252">
        <v>0</v>
      </c>
      <c r="D453" s="251" t="s">
        <v>6</v>
      </c>
      <c r="E453" s="252">
        <v>0.44</v>
      </c>
    </row>
    <row r="454" spans="1:5" x14ac:dyDescent="0.25">
      <c r="A454" s="250" t="s">
        <v>911</v>
      </c>
      <c r="B454" s="250" t="s">
        <v>912</v>
      </c>
      <c r="C454" s="252">
        <v>0</v>
      </c>
      <c r="D454" s="251" t="s">
        <v>6</v>
      </c>
      <c r="E454" s="252">
        <v>0.58880900000000003</v>
      </c>
    </row>
    <row r="455" spans="1:5" x14ac:dyDescent="0.25">
      <c r="A455" s="250" t="s">
        <v>913</v>
      </c>
      <c r="B455" s="250" t="s">
        <v>914</v>
      </c>
      <c r="C455" s="252">
        <v>0</v>
      </c>
      <c r="D455" s="251" t="s">
        <v>6</v>
      </c>
      <c r="E455" s="252">
        <v>1.0900000000000001</v>
      </c>
    </row>
    <row r="456" spans="1:5" x14ac:dyDescent="0.25">
      <c r="A456" s="250" t="s">
        <v>915</v>
      </c>
      <c r="B456" s="250" t="s">
        <v>916</v>
      </c>
      <c r="C456" s="252">
        <v>0</v>
      </c>
      <c r="D456" s="251" t="s">
        <v>6</v>
      </c>
      <c r="E456" s="252">
        <v>1.73</v>
      </c>
    </row>
    <row r="457" spans="1:5" x14ac:dyDescent="0.25">
      <c r="A457" s="250" t="s">
        <v>917</v>
      </c>
      <c r="B457" s="250" t="s">
        <v>918</v>
      </c>
      <c r="C457" s="252">
        <v>0</v>
      </c>
      <c r="D457" s="251" t="s">
        <v>6</v>
      </c>
      <c r="E457" s="252">
        <v>2.6416219999999999</v>
      </c>
    </row>
    <row r="458" spans="1:5" x14ac:dyDescent="0.25">
      <c r="A458" s="250" t="s">
        <v>919</v>
      </c>
      <c r="B458" s="250" t="s">
        <v>920</v>
      </c>
      <c r="C458" s="252">
        <v>0</v>
      </c>
      <c r="D458" s="251" t="s">
        <v>6</v>
      </c>
      <c r="E458" s="252">
        <v>5.1357140000000001</v>
      </c>
    </row>
    <row r="459" spans="1:5" x14ac:dyDescent="0.25">
      <c r="A459" s="250" t="s">
        <v>921</v>
      </c>
      <c r="B459" s="250" t="s">
        <v>922</v>
      </c>
      <c r="C459" s="252">
        <v>0</v>
      </c>
      <c r="D459" s="251" t="s">
        <v>6</v>
      </c>
      <c r="E459" s="252">
        <v>65.192657999999994</v>
      </c>
    </row>
    <row r="460" spans="1:5" x14ac:dyDescent="0.25">
      <c r="A460" s="250" t="s">
        <v>923</v>
      </c>
      <c r="B460" s="250" t="s">
        <v>924</v>
      </c>
      <c r="C460" s="252">
        <v>0</v>
      </c>
      <c r="D460" s="251" t="s">
        <v>6</v>
      </c>
      <c r="E460" s="252">
        <v>80.94</v>
      </c>
    </row>
    <row r="461" spans="1:5" x14ac:dyDescent="0.25">
      <c r="A461" s="250" t="s">
        <v>925</v>
      </c>
      <c r="B461" s="250" t="s">
        <v>926</v>
      </c>
      <c r="C461" s="252">
        <v>0</v>
      </c>
      <c r="D461" s="251" t="s">
        <v>6</v>
      </c>
      <c r="E461" s="252">
        <v>94.35</v>
      </c>
    </row>
    <row r="462" spans="1:5" x14ac:dyDescent="0.25">
      <c r="A462" s="250" t="s">
        <v>927</v>
      </c>
      <c r="B462" s="250" t="s">
        <v>928</v>
      </c>
      <c r="C462" s="252">
        <v>27</v>
      </c>
      <c r="D462" s="251" t="s">
        <v>6</v>
      </c>
      <c r="E462" s="252">
        <v>3.623278</v>
      </c>
    </row>
    <row r="463" spans="1:5" x14ac:dyDescent="0.25">
      <c r="A463" s="250" t="s">
        <v>929</v>
      </c>
      <c r="B463" s="250" t="s">
        <v>930</v>
      </c>
      <c r="C463" s="252">
        <v>0</v>
      </c>
      <c r="D463" s="251" t="s">
        <v>6</v>
      </c>
      <c r="E463" s="252">
        <v>48.423720000000003</v>
      </c>
    </row>
    <row r="464" spans="1:5" x14ac:dyDescent="0.25">
      <c r="A464" s="250" t="s">
        <v>931</v>
      </c>
      <c r="B464" s="250" t="s">
        <v>932</v>
      </c>
      <c r="C464" s="252">
        <v>24</v>
      </c>
      <c r="D464" s="251" t="s">
        <v>6</v>
      </c>
      <c r="E464" s="252">
        <v>47.466326000000002</v>
      </c>
    </row>
    <row r="465" spans="1:5" x14ac:dyDescent="0.25">
      <c r="A465" s="250" t="s">
        <v>933</v>
      </c>
      <c r="B465" s="250" t="s">
        <v>934</v>
      </c>
      <c r="C465" s="252">
        <v>0</v>
      </c>
      <c r="D465" s="251" t="s">
        <v>6</v>
      </c>
      <c r="E465" s="252">
        <v>3.7545269999999999</v>
      </c>
    </row>
    <row r="466" spans="1:5" x14ac:dyDescent="0.25">
      <c r="A466" s="250" t="s">
        <v>935</v>
      </c>
      <c r="B466" s="250" t="s">
        <v>936</v>
      </c>
      <c r="C466" s="252">
        <v>0</v>
      </c>
      <c r="D466" s="251" t="s">
        <v>6</v>
      </c>
      <c r="E466" s="252">
        <v>2.7700130000000001</v>
      </c>
    </row>
    <row r="467" spans="1:5" x14ac:dyDescent="0.25">
      <c r="A467" s="250" t="s">
        <v>937</v>
      </c>
      <c r="B467" s="250" t="s">
        <v>938</v>
      </c>
      <c r="C467" s="252">
        <v>0</v>
      </c>
      <c r="D467" s="251" t="s">
        <v>6</v>
      </c>
      <c r="E467" s="252">
        <v>1330.548599</v>
      </c>
    </row>
    <row r="468" spans="1:5" x14ac:dyDescent="0.25">
      <c r="A468" s="250" t="s">
        <v>939</v>
      </c>
      <c r="B468" s="250" t="s">
        <v>940</v>
      </c>
      <c r="C468" s="252">
        <v>0</v>
      </c>
      <c r="D468" s="251" t="s">
        <v>6</v>
      </c>
      <c r="E468" s="252">
        <v>1344</v>
      </c>
    </row>
    <row r="469" spans="1:5" x14ac:dyDescent="0.25">
      <c r="A469" s="250" t="s">
        <v>941</v>
      </c>
      <c r="B469" s="250" t="s">
        <v>942</v>
      </c>
      <c r="C469" s="252">
        <v>0</v>
      </c>
      <c r="D469" s="251" t="s">
        <v>6</v>
      </c>
      <c r="E469" s="252">
        <v>2845.39</v>
      </c>
    </row>
    <row r="470" spans="1:5" x14ac:dyDescent="0.25">
      <c r="A470" s="250" t="s">
        <v>943</v>
      </c>
      <c r="B470" s="250" t="s">
        <v>944</v>
      </c>
      <c r="C470" s="252">
        <v>0</v>
      </c>
      <c r="D470" s="251" t="s">
        <v>6</v>
      </c>
      <c r="E470" s="252">
        <v>1139</v>
      </c>
    </row>
    <row r="471" spans="1:5" x14ac:dyDescent="0.25">
      <c r="A471" s="250" t="s">
        <v>945</v>
      </c>
      <c r="B471" s="250" t="s">
        <v>946</v>
      </c>
      <c r="C471" s="252">
        <v>0</v>
      </c>
      <c r="D471" s="251" t="s">
        <v>6</v>
      </c>
      <c r="E471" s="252">
        <v>22.585849</v>
      </c>
    </row>
    <row r="472" spans="1:5" x14ac:dyDescent="0.25">
      <c r="A472" s="250" t="s">
        <v>947</v>
      </c>
      <c r="B472" s="250" t="s">
        <v>948</v>
      </c>
      <c r="C472" s="252">
        <v>5</v>
      </c>
      <c r="D472" s="251" t="s">
        <v>6</v>
      </c>
      <c r="E472" s="252">
        <v>63.271506000000002</v>
      </c>
    </row>
    <row r="473" spans="1:5" x14ac:dyDescent="0.25">
      <c r="A473" s="250" t="s">
        <v>949</v>
      </c>
      <c r="B473" s="250" t="s">
        <v>950</v>
      </c>
      <c r="C473" s="252">
        <v>0</v>
      </c>
      <c r="D473" s="251" t="s">
        <v>6</v>
      </c>
      <c r="E473" s="252">
        <v>192</v>
      </c>
    </row>
    <row r="474" spans="1:5" x14ac:dyDescent="0.25">
      <c r="A474" s="250" t="s">
        <v>951</v>
      </c>
      <c r="B474" s="250" t="s">
        <v>952</v>
      </c>
      <c r="C474" s="252">
        <v>0</v>
      </c>
      <c r="D474" s="251" t="s">
        <v>6</v>
      </c>
      <c r="E474" s="252">
        <v>162.14048</v>
      </c>
    </row>
    <row r="475" spans="1:5" x14ac:dyDescent="0.25">
      <c r="A475" s="250" t="s">
        <v>953</v>
      </c>
      <c r="B475" s="250" t="s">
        <v>954</v>
      </c>
      <c r="C475" s="252">
        <v>5</v>
      </c>
      <c r="D475" s="251" t="s">
        <v>6</v>
      </c>
      <c r="E475" s="252">
        <v>41.384480000000003</v>
      </c>
    </row>
    <row r="476" spans="1:5" x14ac:dyDescent="0.25">
      <c r="A476" s="250" t="s">
        <v>955</v>
      </c>
      <c r="B476" s="250" t="s">
        <v>956</v>
      </c>
      <c r="C476" s="252">
        <v>5</v>
      </c>
      <c r="D476" s="251" t="s">
        <v>6</v>
      </c>
      <c r="E476" s="252">
        <v>0.93</v>
      </c>
    </row>
    <row r="477" spans="1:5" x14ac:dyDescent="0.25">
      <c r="A477" s="250" t="s">
        <v>957</v>
      </c>
      <c r="B477" s="250" t="s">
        <v>958</v>
      </c>
      <c r="C477" s="252">
        <v>0</v>
      </c>
      <c r="D477" s="251" t="s">
        <v>6</v>
      </c>
      <c r="E477" s="252">
        <v>3.5773489999999999</v>
      </c>
    </row>
    <row r="478" spans="1:5" x14ac:dyDescent="0.25">
      <c r="A478" s="250" t="s">
        <v>959</v>
      </c>
      <c r="B478" s="250" t="s">
        <v>960</v>
      </c>
      <c r="C478" s="252">
        <v>0</v>
      </c>
      <c r="D478" s="251" t="s">
        <v>6</v>
      </c>
      <c r="E478" s="252">
        <v>27.082892999999999</v>
      </c>
    </row>
    <row r="479" spans="1:5" x14ac:dyDescent="0.25">
      <c r="A479" s="250" t="s">
        <v>961</v>
      </c>
      <c r="B479" s="250" t="s">
        <v>962</v>
      </c>
      <c r="C479" s="252">
        <v>0</v>
      </c>
      <c r="D479" s="251" t="s">
        <v>6</v>
      </c>
      <c r="E479" s="252">
        <v>16.66</v>
      </c>
    </row>
    <row r="480" spans="1:5" x14ac:dyDescent="0.25">
      <c r="A480" s="250" t="s">
        <v>963</v>
      </c>
      <c r="B480" s="250" t="s">
        <v>964</v>
      </c>
      <c r="C480" s="252">
        <v>0</v>
      </c>
      <c r="D480" s="251" t="s">
        <v>6</v>
      </c>
      <c r="E480" s="252">
        <v>45.65</v>
      </c>
    </row>
    <row r="481" spans="1:5" x14ac:dyDescent="0.25">
      <c r="A481" s="250" t="s">
        <v>965</v>
      </c>
      <c r="B481" s="250" t="s">
        <v>966</v>
      </c>
      <c r="C481" s="252">
        <v>0</v>
      </c>
      <c r="D481" s="251" t="s">
        <v>6</v>
      </c>
      <c r="E481" s="252">
        <v>17.878971</v>
      </c>
    </row>
    <row r="482" spans="1:5" x14ac:dyDescent="0.25">
      <c r="A482" s="250" t="s">
        <v>967</v>
      </c>
      <c r="B482" s="250" t="s">
        <v>968</v>
      </c>
      <c r="C482" s="252">
        <v>0</v>
      </c>
      <c r="D482" s="251" t="s">
        <v>6</v>
      </c>
      <c r="E482" s="252">
        <v>15.63</v>
      </c>
    </row>
    <row r="483" spans="1:5" x14ac:dyDescent="0.25">
      <c r="A483" s="250" t="s">
        <v>969</v>
      </c>
      <c r="B483" s="250" t="s">
        <v>970</v>
      </c>
      <c r="C483" s="252">
        <v>0</v>
      </c>
      <c r="D483" s="251" t="s">
        <v>6</v>
      </c>
      <c r="E483" s="252">
        <v>18.771035000000001</v>
      </c>
    </row>
    <row r="484" spans="1:5" x14ac:dyDescent="0.25">
      <c r="A484" s="250" t="s">
        <v>971</v>
      </c>
      <c r="B484" s="250" t="s">
        <v>972</v>
      </c>
      <c r="C484" s="252">
        <v>0</v>
      </c>
      <c r="D484" s="251" t="s">
        <v>6</v>
      </c>
      <c r="E484" s="252">
        <v>3.667389</v>
      </c>
    </row>
    <row r="485" spans="1:5" x14ac:dyDescent="0.25">
      <c r="A485" s="250" t="s">
        <v>973</v>
      </c>
      <c r="B485" s="250" t="s">
        <v>974</v>
      </c>
      <c r="C485" s="252">
        <v>0</v>
      </c>
      <c r="D485" s="251" t="s">
        <v>6</v>
      </c>
      <c r="E485" s="252">
        <v>3.237419</v>
      </c>
    </row>
    <row r="486" spans="1:5" x14ac:dyDescent="0.25">
      <c r="A486" s="250" t="s">
        <v>975</v>
      </c>
      <c r="B486" s="250" t="s">
        <v>976</v>
      </c>
      <c r="C486" s="252">
        <v>0</v>
      </c>
      <c r="D486" s="251" t="s">
        <v>6</v>
      </c>
      <c r="E486" s="252">
        <v>3.66</v>
      </c>
    </row>
    <row r="487" spans="1:5" x14ac:dyDescent="0.25">
      <c r="A487" s="250" t="s">
        <v>977</v>
      </c>
      <c r="B487" s="250" t="s">
        <v>978</v>
      </c>
      <c r="C487" s="252">
        <v>0</v>
      </c>
      <c r="D487" s="251" t="s">
        <v>6</v>
      </c>
      <c r="E487" s="252">
        <v>13.58</v>
      </c>
    </row>
    <row r="488" spans="1:5" x14ac:dyDescent="0.25">
      <c r="A488" s="250" t="s">
        <v>979</v>
      </c>
      <c r="B488" s="250" t="s">
        <v>980</v>
      </c>
      <c r="C488" s="252">
        <v>0</v>
      </c>
      <c r="D488" s="251" t="s">
        <v>6</v>
      </c>
      <c r="E488" s="252">
        <v>14.78</v>
      </c>
    </row>
    <row r="489" spans="1:5" x14ac:dyDescent="0.25">
      <c r="A489" s="250" t="s">
        <v>981</v>
      </c>
      <c r="B489" s="250" t="s">
        <v>982</v>
      </c>
      <c r="C489" s="252">
        <v>0</v>
      </c>
      <c r="D489" s="251" t="s">
        <v>6</v>
      </c>
      <c r="E489" s="252">
        <v>18.829999999999998</v>
      </c>
    </row>
    <row r="490" spans="1:5" x14ac:dyDescent="0.25">
      <c r="A490" s="250" t="s">
        <v>983</v>
      </c>
      <c r="B490" s="250" t="s">
        <v>984</v>
      </c>
      <c r="C490" s="252">
        <v>0</v>
      </c>
      <c r="D490" s="251" t="s">
        <v>6</v>
      </c>
      <c r="E490" s="252">
        <v>25.88</v>
      </c>
    </row>
    <row r="491" spans="1:5" x14ac:dyDescent="0.25">
      <c r="A491" s="250" t="s">
        <v>985</v>
      </c>
      <c r="B491" s="250" t="s">
        <v>986</v>
      </c>
      <c r="C491" s="252">
        <v>0</v>
      </c>
      <c r="D491" s="251" t="s">
        <v>6</v>
      </c>
      <c r="E491" s="252">
        <v>26.79</v>
      </c>
    </row>
    <row r="492" spans="1:5" x14ac:dyDescent="0.25">
      <c r="A492" s="250" t="s">
        <v>987</v>
      </c>
      <c r="B492" s="250" t="s">
        <v>988</v>
      </c>
      <c r="C492" s="252">
        <v>0</v>
      </c>
      <c r="D492" s="251" t="s">
        <v>6</v>
      </c>
      <c r="E492" s="252">
        <v>4.45</v>
      </c>
    </row>
    <row r="493" spans="1:5" x14ac:dyDescent="0.25">
      <c r="A493" s="250" t="s">
        <v>989</v>
      </c>
      <c r="B493" s="250" t="s">
        <v>990</v>
      </c>
      <c r="C493" s="252">
        <v>0</v>
      </c>
      <c r="D493" s="251" t="s">
        <v>6</v>
      </c>
      <c r="E493" s="252">
        <v>3.83</v>
      </c>
    </row>
    <row r="494" spans="1:5" x14ac:dyDescent="0.25">
      <c r="A494" s="250" t="s">
        <v>991</v>
      </c>
      <c r="B494" s="250" t="s">
        <v>992</v>
      </c>
      <c r="C494" s="252">
        <v>0</v>
      </c>
      <c r="D494" s="251" t="s">
        <v>6</v>
      </c>
      <c r="E494" s="252">
        <v>148.078903</v>
      </c>
    </row>
    <row r="495" spans="1:5" x14ac:dyDescent="0.25">
      <c r="A495" s="250" t="s">
        <v>993</v>
      </c>
      <c r="B495" s="250" t="s">
        <v>994</v>
      </c>
      <c r="C495" s="252">
        <v>0</v>
      </c>
      <c r="D495" s="251" t="s">
        <v>6</v>
      </c>
      <c r="E495" s="252">
        <v>22.51</v>
      </c>
    </row>
    <row r="496" spans="1:5" x14ac:dyDescent="0.25">
      <c r="A496" s="250" t="s">
        <v>995</v>
      </c>
      <c r="B496" s="250" t="s">
        <v>996</v>
      </c>
      <c r="C496" s="252">
        <v>0</v>
      </c>
      <c r="D496" s="251" t="s">
        <v>6</v>
      </c>
      <c r="E496" s="252">
        <v>25.942240000000002</v>
      </c>
    </row>
    <row r="497" spans="1:5" x14ac:dyDescent="0.25">
      <c r="A497" s="250" t="s">
        <v>997</v>
      </c>
      <c r="B497" s="250" t="s">
        <v>998</v>
      </c>
      <c r="C497" s="252">
        <v>40</v>
      </c>
      <c r="D497" s="251" t="s">
        <v>6</v>
      </c>
      <c r="E497" s="252">
        <v>1.7490559999999999</v>
      </c>
    </row>
    <row r="498" spans="1:5" x14ac:dyDescent="0.25">
      <c r="A498" s="250" t="s">
        <v>999</v>
      </c>
      <c r="B498" s="250" t="s">
        <v>1000</v>
      </c>
      <c r="C498" s="252">
        <v>0</v>
      </c>
      <c r="D498" s="251" t="s">
        <v>6</v>
      </c>
      <c r="E498" s="252">
        <v>25.243672</v>
      </c>
    </row>
    <row r="499" spans="1:5" x14ac:dyDescent="0.25">
      <c r="A499" s="250" t="s">
        <v>1001</v>
      </c>
      <c r="B499" s="250" t="s">
        <v>1002</v>
      </c>
      <c r="C499" s="252">
        <v>0</v>
      </c>
      <c r="D499" s="251" t="s">
        <v>6</v>
      </c>
      <c r="E499" s="252">
        <v>31.8</v>
      </c>
    </row>
    <row r="500" spans="1:5" x14ac:dyDescent="0.25">
      <c r="A500" s="250" t="s">
        <v>1003</v>
      </c>
      <c r="B500" s="250" t="s">
        <v>1004</v>
      </c>
      <c r="C500" s="252">
        <v>0</v>
      </c>
      <c r="D500" s="251" t="s">
        <v>6</v>
      </c>
      <c r="E500" s="252">
        <v>58.807895000000002</v>
      </c>
    </row>
    <row r="501" spans="1:5" x14ac:dyDescent="0.25">
      <c r="A501" s="250" t="s">
        <v>1005</v>
      </c>
      <c r="B501" s="250" t="s">
        <v>1006</v>
      </c>
      <c r="C501" s="252">
        <v>0</v>
      </c>
      <c r="D501" s="251" t="s">
        <v>6</v>
      </c>
      <c r="E501" s="252">
        <v>92.93</v>
      </c>
    </row>
    <row r="502" spans="1:5" x14ac:dyDescent="0.25">
      <c r="A502" s="250" t="s">
        <v>1007</v>
      </c>
      <c r="B502" s="250" t="s">
        <v>1008</v>
      </c>
      <c r="C502" s="252">
        <v>0</v>
      </c>
      <c r="D502" s="251" t="s">
        <v>6</v>
      </c>
      <c r="E502" s="252">
        <v>0</v>
      </c>
    </row>
    <row r="503" spans="1:5" x14ac:dyDescent="0.25">
      <c r="A503" s="250" t="s">
        <v>1009</v>
      </c>
      <c r="B503" s="250" t="s">
        <v>1010</v>
      </c>
      <c r="C503" s="252">
        <v>0</v>
      </c>
      <c r="D503" s="251" t="s">
        <v>6</v>
      </c>
      <c r="E503" s="252">
        <v>567</v>
      </c>
    </row>
    <row r="504" spans="1:5" x14ac:dyDescent="0.25">
      <c r="A504" s="250" t="s">
        <v>1011</v>
      </c>
      <c r="B504" s="250" t="s">
        <v>1012</v>
      </c>
      <c r="C504" s="252">
        <v>0</v>
      </c>
      <c r="D504" s="251" t="s">
        <v>6</v>
      </c>
      <c r="E504" s="252">
        <v>701</v>
      </c>
    </row>
    <row r="505" spans="1:5" x14ac:dyDescent="0.25">
      <c r="A505" s="250" t="s">
        <v>1013</v>
      </c>
      <c r="B505" s="250" t="s">
        <v>1014</v>
      </c>
      <c r="C505" s="252">
        <v>0</v>
      </c>
      <c r="D505" s="251" t="s">
        <v>6</v>
      </c>
      <c r="E505" s="252">
        <v>1309.95</v>
      </c>
    </row>
    <row r="506" spans="1:5" x14ac:dyDescent="0.25">
      <c r="A506" s="250" t="s">
        <v>1015</v>
      </c>
      <c r="B506" s="250" t="s">
        <v>1016</v>
      </c>
      <c r="C506" s="252">
        <v>0</v>
      </c>
      <c r="D506" s="251" t="s">
        <v>6</v>
      </c>
      <c r="E506" s="252">
        <v>1041.68</v>
      </c>
    </row>
    <row r="507" spans="1:5" x14ac:dyDescent="0.25">
      <c r="A507" s="250" t="s">
        <v>1017</v>
      </c>
      <c r="B507" s="250" t="s">
        <v>1018</v>
      </c>
      <c r="C507" s="252">
        <v>0</v>
      </c>
      <c r="D507" s="251" t="s">
        <v>6</v>
      </c>
      <c r="E507" s="252">
        <v>1464.43</v>
      </c>
    </row>
    <row r="508" spans="1:5" x14ac:dyDescent="0.25">
      <c r="A508" s="250" t="s">
        <v>1019</v>
      </c>
      <c r="B508" s="250" t="s">
        <v>1020</v>
      </c>
      <c r="C508" s="252">
        <v>0</v>
      </c>
      <c r="D508" s="251" t="s">
        <v>6</v>
      </c>
      <c r="E508" s="252">
        <v>3929.55</v>
      </c>
    </row>
    <row r="509" spans="1:5" x14ac:dyDescent="0.25">
      <c r="A509" s="250" t="s">
        <v>1021</v>
      </c>
      <c r="B509" s="250" t="s">
        <v>1022</v>
      </c>
      <c r="C509" s="252">
        <v>0</v>
      </c>
      <c r="D509" s="251" t="s">
        <v>6</v>
      </c>
      <c r="E509" s="252">
        <v>4018.91</v>
      </c>
    </row>
    <row r="510" spans="1:5" x14ac:dyDescent="0.25">
      <c r="A510" s="250" t="s">
        <v>1023</v>
      </c>
      <c r="B510" s="250" t="s">
        <v>1024</v>
      </c>
      <c r="C510" s="252">
        <v>0</v>
      </c>
      <c r="D510" s="251" t="s">
        <v>6</v>
      </c>
      <c r="E510" s="252">
        <v>3478.08</v>
      </c>
    </row>
    <row r="511" spans="1:5" x14ac:dyDescent="0.25">
      <c r="A511" s="250" t="s">
        <v>1025</v>
      </c>
      <c r="B511" s="250" t="s">
        <v>1026</v>
      </c>
      <c r="C511" s="252">
        <v>0</v>
      </c>
      <c r="D511" s="251" t="s">
        <v>6</v>
      </c>
      <c r="E511" s="252">
        <v>5.41</v>
      </c>
    </row>
    <row r="512" spans="1:5" x14ac:dyDescent="0.25">
      <c r="A512" s="250" t="s">
        <v>1027</v>
      </c>
      <c r="B512" s="250" t="s">
        <v>1028</v>
      </c>
      <c r="C512" s="252">
        <v>0</v>
      </c>
      <c r="D512" s="251" t="s">
        <v>6</v>
      </c>
      <c r="E512" s="252">
        <v>5.41</v>
      </c>
    </row>
    <row r="513" spans="1:5" x14ac:dyDescent="0.25">
      <c r="A513" s="250" t="s">
        <v>1029</v>
      </c>
      <c r="B513" s="250" t="s">
        <v>1030</v>
      </c>
      <c r="C513" s="252">
        <v>0</v>
      </c>
      <c r="D513" s="251" t="s">
        <v>6</v>
      </c>
      <c r="E513" s="252">
        <v>5.41</v>
      </c>
    </row>
    <row r="514" spans="1:5" x14ac:dyDescent="0.25">
      <c r="A514" s="250" t="s">
        <v>1031</v>
      </c>
      <c r="B514" s="250" t="s">
        <v>1032</v>
      </c>
      <c r="C514" s="252">
        <v>0</v>
      </c>
      <c r="D514" s="251" t="s">
        <v>6</v>
      </c>
      <c r="E514" s="252">
        <v>10</v>
      </c>
    </row>
    <row r="515" spans="1:5" x14ac:dyDescent="0.25">
      <c r="A515" s="250" t="s">
        <v>1033</v>
      </c>
      <c r="B515" s="250" t="s">
        <v>1034</v>
      </c>
      <c r="C515" s="252">
        <v>0</v>
      </c>
      <c r="D515" s="251" t="s">
        <v>6</v>
      </c>
      <c r="E515" s="252">
        <v>36.68</v>
      </c>
    </row>
    <row r="516" spans="1:5" x14ac:dyDescent="0.25">
      <c r="A516" s="250" t="s">
        <v>1035</v>
      </c>
      <c r="B516" s="250" t="s">
        <v>1036</v>
      </c>
      <c r="C516" s="252">
        <v>0</v>
      </c>
      <c r="D516" s="251" t="s">
        <v>6</v>
      </c>
      <c r="E516" s="252">
        <v>56.61</v>
      </c>
    </row>
    <row r="517" spans="1:5" x14ac:dyDescent="0.25">
      <c r="A517" s="250" t="s">
        <v>1037</v>
      </c>
      <c r="B517" s="250" t="s">
        <v>1038</v>
      </c>
      <c r="C517" s="252">
        <v>0</v>
      </c>
      <c r="D517" s="251" t="s">
        <v>6</v>
      </c>
      <c r="E517" s="252">
        <v>346.36</v>
      </c>
    </row>
    <row r="518" spans="1:5" x14ac:dyDescent="0.25">
      <c r="A518" s="250" t="s">
        <v>1039</v>
      </c>
      <c r="B518" s="250" t="s">
        <v>1040</v>
      </c>
      <c r="C518" s="252">
        <v>0</v>
      </c>
      <c r="D518" s="251" t="s">
        <v>6</v>
      </c>
      <c r="E518" s="252">
        <v>3.67</v>
      </c>
    </row>
    <row r="519" spans="1:5" x14ac:dyDescent="0.25">
      <c r="A519" s="250" t="s">
        <v>1041</v>
      </c>
      <c r="B519" s="250" t="s">
        <v>1042</v>
      </c>
      <c r="C519" s="252">
        <v>7</v>
      </c>
      <c r="D519" s="251" t="s">
        <v>6</v>
      </c>
      <c r="E519" s="252">
        <v>2.964772</v>
      </c>
    </row>
    <row r="520" spans="1:5" x14ac:dyDescent="0.25">
      <c r="A520" s="250" t="s">
        <v>1043</v>
      </c>
      <c r="B520" s="250" t="s">
        <v>1044</v>
      </c>
      <c r="C520" s="252">
        <v>0</v>
      </c>
      <c r="D520" s="251" t="s">
        <v>6</v>
      </c>
      <c r="E520" s="252">
        <v>2.98</v>
      </c>
    </row>
    <row r="521" spans="1:5" x14ac:dyDescent="0.25">
      <c r="A521" s="250" t="s">
        <v>1045</v>
      </c>
      <c r="B521" s="250" t="s">
        <v>1046</v>
      </c>
      <c r="C521" s="252">
        <v>0</v>
      </c>
      <c r="D521" s="251" t="s">
        <v>6</v>
      </c>
      <c r="E521" s="252">
        <v>25.04382</v>
      </c>
    </row>
    <row r="522" spans="1:5" x14ac:dyDescent="0.25">
      <c r="A522" s="250" t="s">
        <v>1047</v>
      </c>
      <c r="B522" s="250" t="s">
        <v>1048</v>
      </c>
      <c r="C522" s="252">
        <v>0</v>
      </c>
      <c r="D522" s="251" t="s">
        <v>6</v>
      </c>
      <c r="E522" s="252">
        <v>26.305775000000001</v>
      </c>
    </row>
    <row r="523" spans="1:5" x14ac:dyDescent="0.25">
      <c r="A523" s="250" t="s">
        <v>1049</v>
      </c>
      <c r="B523" s="250" t="s">
        <v>1050</v>
      </c>
      <c r="C523" s="252">
        <v>0</v>
      </c>
      <c r="D523" s="251" t="s">
        <v>6</v>
      </c>
      <c r="E523" s="252">
        <v>3.33</v>
      </c>
    </row>
    <row r="524" spans="1:5" x14ac:dyDescent="0.25">
      <c r="A524" s="250" t="s">
        <v>1051</v>
      </c>
      <c r="B524" s="250" t="s">
        <v>1052</v>
      </c>
      <c r="C524" s="252">
        <v>0</v>
      </c>
      <c r="D524" s="251" t="s">
        <v>6</v>
      </c>
      <c r="E524" s="252">
        <v>162</v>
      </c>
    </row>
    <row r="525" spans="1:5" x14ac:dyDescent="0.25">
      <c r="A525" s="250" t="s">
        <v>1053</v>
      </c>
      <c r="B525" s="250" t="s">
        <v>1054</v>
      </c>
      <c r="C525" s="252">
        <v>0</v>
      </c>
      <c r="D525" s="251" t="s">
        <v>6</v>
      </c>
      <c r="E525" s="252">
        <v>28.737389</v>
      </c>
    </row>
    <row r="526" spans="1:5" x14ac:dyDescent="0.25">
      <c r="A526" s="250" t="s">
        <v>1055</v>
      </c>
      <c r="B526" s="250" t="s">
        <v>1056</v>
      </c>
      <c r="C526" s="252">
        <v>0</v>
      </c>
      <c r="D526" s="251" t="s">
        <v>6</v>
      </c>
      <c r="E526" s="252">
        <v>130.05000000000001</v>
      </c>
    </row>
    <row r="527" spans="1:5" x14ac:dyDescent="0.25">
      <c r="A527" s="250" t="s">
        <v>1057</v>
      </c>
      <c r="B527" s="250" t="s">
        <v>1058</v>
      </c>
      <c r="C527" s="252">
        <v>0</v>
      </c>
      <c r="D527" s="251" t="s">
        <v>6</v>
      </c>
      <c r="E527" s="252">
        <v>39.6</v>
      </c>
    </row>
    <row r="528" spans="1:5" x14ac:dyDescent="0.25">
      <c r="A528" s="250" t="s">
        <v>1059</v>
      </c>
      <c r="B528" s="250" t="s">
        <v>1060</v>
      </c>
      <c r="C528" s="252">
        <v>0</v>
      </c>
      <c r="D528" s="251" t="s">
        <v>6</v>
      </c>
      <c r="E528" s="252">
        <v>1121.1500000000001</v>
      </c>
    </row>
    <row r="529" spans="1:5" x14ac:dyDescent="0.25">
      <c r="A529" s="250" t="s">
        <v>1061</v>
      </c>
      <c r="B529" s="250" t="s">
        <v>1062</v>
      </c>
      <c r="C529" s="252">
        <v>0</v>
      </c>
      <c r="D529" s="251" t="s">
        <v>6</v>
      </c>
      <c r="E529" s="252">
        <v>558.65</v>
      </c>
    </row>
    <row r="530" spans="1:5" x14ac:dyDescent="0.25">
      <c r="A530" s="250" t="s">
        <v>1063</v>
      </c>
      <c r="B530" s="250" t="s">
        <v>1064</v>
      </c>
      <c r="C530" s="252">
        <v>0</v>
      </c>
      <c r="D530" s="251" t="s">
        <v>6</v>
      </c>
      <c r="E530" s="252">
        <v>1524.28</v>
      </c>
    </row>
    <row r="531" spans="1:5" x14ac:dyDescent="0.25">
      <c r="A531" s="250" t="s">
        <v>1065</v>
      </c>
      <c r="B531" s="250" t="s">
        <v>1066</v>
      </c>
      <c r="C531" s="252">
        <v>0</v>
      </c>
      <c r="D531" s="251" t="s">
        <v>6</v>
      </c>
      <c r="E531" s="252">
        <v>45.21</v>
      </c>
    </row>
    <row r="532" spans="1:5" x14ac:dyDescent="0.25">
      <c r="A532" s="250" t="s">
        <v>1067</v>
      </c>
      <c r="B532" s="250" t="s">
        <v>1068</v>
      </c>
      <c r="C532" s="252">
        <v>0</v>
      </c>
      <c r="D532" s="251" t="s">
        <v>6</v>
      </c>
      <c r="E532" s="252">
        <v>65.599999999999994</v>
      </c>
    </row>
    <row r="533" spans="1:5" x14ac:dyDescent="0.25">
      <c r="A533" s="250" t="s">
        <v>1069</v>
      </c>
      <c r="B533" s="250" t="s">
        <v>19374</v>
      </c>
      <c r="C533" s="252">
        <v>0</v>
      </c>
      <c r="D533" s="251" t="s">
        <v>6</v>
      </c>
      <c r="E533" s="252">
        <v>8.39</v>
      </c>
    </row>
    <row r="534" spans="1:5" x14ac:dyDescent="0.25">
      <c r="A534" s="250" t="s">
        <v>1071</v>
      </c>
      <c r="B534" s="250" t="s">
        <v>1072</v>
      </c>
      <c r="C534" s="252">
        <v>0</v>
      </c>
      <c r="D534" s="251" t="s">
        <v>6</v>
      </c>
      <c r="E534" s="252">
        <v>2.0856530000000002</v>
      </c>
    </row>
    <row r="535" spans="1:5" x14ac:dyDescent="0.25">
      <c r="A535" s="250" t="s">
        <v>1073</v>
      </c>
      <c r="B535" s="250" t="s">
        <v>1074</v>
      </c>
      <c r="C535" s="252">
        <v>0</v>
      </c>
      <c r="D535" s="251" t="s">
        <v>6</v>
      </c>
      <c r="E535" s="252">
        <v>3.829685</v>
      </c>
    </row>
    <row r="536" spans="1:5" x14ac:dyDescent="0.25">
      <c r="A536" s="250" t="s">
        <v>1075</v>
      </c>
      <c r="B536" s="250" t="s">
        <v>1076</v>
      </c>
      <c r="C536" s="252">
        <v>0</v>
      </c>
      <c r="D536" s="251" t="s">
        <v>6</v>
      </c>
      <c r="E536" s="252">
        <v>1.63</v>
      </c>
    </row>
    <row r="537" spans="1:5" x14ac:dyDescent="0.25">
      <c r="A537" s="250" t="s">
        <v>1077</v>
      </c>
      <c r="B537" s="250" t="s">
        <v>1078</v>
      </c>
      <c r="C537" s="252">
        <v>0</v>
      </c>
      <c r="D537" s="251" t="s">
        <v>6</v>
      </c>
      <c r="E537" s="252">
        <v>1450</v>
      </c>
    </row>
    <row r="538" spans="1:5" x14ac:dyDescent="0.25">
      <c r="A538" s="250" t="s">
        <v>1079</v>
      </c>
      <c r="B538" s="250" t="s">
        <v>1080</v>
      </c>
      <c r="C538" s="252">
        <v>0</v>
      </c>
      <c r="D538" s="251" t="s">
        <v>6</v>
      </c>
      <c r="E538" s="252">
        <v>28.14864</v>
      </c>
    </row>
    <row r="539" spans="1:5" x14ac:dyDescent="0.25">
      <c r="A539" s="250" t="s">
        <v>1081</v>
      </c>
      <c r="B539" s="250" t="s">
        <v>1082</v>
      </c>
      <c r="C539" s="252">
        <v>0</v>
      </c>
      <c r="D539" s="251" t="s">
        <v>6</v>
      </c>
      <c r="E539" s="252">
        <v>90.4</v>
      </c>
    </row>
    <row r="540" spans="1:5" x14ac:dyDescent="0.25">
      <c r="A540" s="250" t="s">
        <v>1083</v>
      </c>
      <c r="B540" s="250" t="s">
        <v>1084</v>
      </c>
      <c r="C540" s="252">
        <v>0</v>
      </c>
      <c r="D540" s="251" t="s">
        <v>6</v>
      </c>
      <c r="E540" s="252">
        <v>65.114883000000006</v>
      </c>
    </row>
    <row r="541" spans="1:5" x14ac:dyDescent="0.25">
      <c r="A541" s="250" t="s">
        <v>1085</v>
      </c>
      <c r="B541" s="250" t="s">
        <v>1086</v>
      </c>
      <c r="C541" s="252">
        <v>0</v>
      </c>
      <c r="D541" s="251" t="s">
        <v>6</v>
      </c>
      <c r="E541" s="252">
        <v>54.27</v>
      </c>
    </row>
    <row r="542" spans="1:5" x14ac:dyDescent="0.25">
      <c r="A542" s="250" t="s">
        <v>1087</v>
      </c>
      <c r="B542" s="250" t="s">
        <v>1088</v>
      </c>
      <c r="C542" s="252">
        <v>0</v>
      </c>
      <c r="D542" s="251" t="s">
        <v>6</v>
      </c>
      <c r="E542" s="252">
        <v>69.63</v>
      </c>
    </row>
    <row r="543" spans="1:5" x14ac:dyDescent="0.25">
      <c r="A543" s="250" t="s">
        <v>1089</v>
      </c>
      <c r="B543" s="250" t="s">
        <v>1090</v>
      </c>
      <c r="C543" s="252">
        <v>0</v>
      </c>
      <c r="D543" s="251" t="s">
        <v>6</v>
      </c>
      <c r="E543" s="252">
        <v>61.947367999999997</v>
      </c>
    </row>
    <row r="544" spans="1:5" x14ac:dyDescent="0.25">
      <c r="A544" s="250" t="s">
        <v>1091</v>
      </c>
      <c r="B544" s="250" t="s">
        <v>1092</v>
      </c>
      <c r="C544" s="252">
        <v>4</v>
      </c>
      <c r="D544" s="251" t="s">
        <v>6</v>
      </c>
      <c r="E544" s="252">
        <v>0.43</v>
      </c>
    </row>
    <row r="545" spans="1:5" x14ac:dyDescent="0.25">
      <c r="A545" s="250" t="s">
        <v>1093</v>
      </c>
      <c r="B545" s="250" t="s">
        <v>1094</v>
      </c>
      <c r="C545" s="252">
        <v>0</v>
      </c>
      <c r="D545" s="251" t="s">
        <v>6</v>
      </c>
      <c r="E545" s="252">
        <v>2.09</v>
      </c>
    </row>
    <row r="546" spans="1:5" x14ac:dyDescent="0.25">
      <c r="A546" s="250" t="s">
        <v>1095</v>
      </c>
      <c r="B546" s="250" t="s">
        <v>1096</v>
      </c>
      <c r="C546" s="252">
        <v>0</v>
      </c>
      <c r="D546" s="251" t="s">
        <v>6</v>
      </c>
      <c r="E546" s="252">
        <v>0.41</v>
      </c>
    </row>
    <row r="547" spans="1:5" x14ac:dyDescent="0.25">
      <c r="A547" s="250" t="s">
        <v>1097</v>
      </c>
      <c r="B547" s="250" t="s">
        <v>1098</v>
      </c>
      <c r="C547" s="252">
        <v>0</v>
      </c>
      <c r="D547" s="251" t="s">
        <v>6</v>
      </c>
      <c r="E547" s="252">
        <v>0.98909199999999997</v>
      </c>
    </row>
    <row r="548" spans="1:5" x14ac:dyDescent="0.25">
      <c r="A548" s="250" t="s">
        <v>1099</v>
      </c>
      <c r="B548" s="250" t="s">
        <v>1100</v>
      </c>
      <c r="C548" s="252">
        <v>0</v>
      </c>
      <c r="D548" s="251" t="s">
        <v>6</v>
      </c>
      <c r="E548" s="252">
        <v>2.2400000000000002</v>
      </c>
    </row>
    <row r="549" spans="1:5" x14ac:dyDescent="0.25">
      <c r="A549" s="250" t="s">
        <v>1101</v>
      </c>
      <c r="B549" s="250" t="s">
        <v>1102</v>
      </c>
      <c r="C549" s="252">
        <v>0</v>
      </c>
      <c r="D549" s="251" t="s">
        <v>6</v>
      </c>
      <c r="E549" s="252">
        <v>32.729999999999997</v>
      </c>
    </row>
    <row r="550" spans="1:5" x14ac:dyDescent="0.25">
      <c r="A550" s="250" t="s">
        <v>1103</v>
      </c>
      <c r="B550" s="250" t="s">
        <v>1104</v>
      </c>
      <c r="C550" s="252">
        <v>0</v>
      </c>
      <c r="D550" s="251" t="s">
        <v>6</v>
      </c>
      <c r="E550" s="252">
        <v>3.0188069999999998</v>
      </c>
    </row>
    <row r="551" spans="1:5" x14ac:dyDescent="0.25">
      <c r="A551" s="250" t="s">
        <v>1105</v>
      </c>
      <c r="B551" s="250" t="s">
        <v>1106</v>
      </c>
      <c r="C551" s="252">
        <v>0</v>
      </c>
      <c r="D551" s="251" t="s">
        <v>6</v>
      </c>
      <c r="E551" s="252">
        <v>9.2300009999999997</v>
      </c>
    </row>
    <row r="552" spans="1:5" x14ac:dyDescent="0.25">
      <c r="A552" s="250" t="s">
        <v>1107</v>
      </c>
      <c r="B552" s="250" t="s">
        <v>1108</v>
      </c>
      <c r="C552" s="252">
        <v>0</v>
      </c>
      <c r="D552" s="251" t="s">
        <v>6</v>
      </c>
      <c r="E552" s="252">
        <v>1.8759729999999999</v>
      </c>
    </row>
    <row r="553" spans="1:5" x14ac:dyDescent="0.25">
      <c r="A553" s="250" t="s">
        <v>1109</v>
      </c>
      <c r="B553" s="250" t="s">
        <v>1110</v>
      </c>
      <c r="C553" s="252">
        <v>0</v>
      </c>
      <c r="D553" s="251" t="s">
        <v>6</v>
      </c>
      <c r="E553" s="252">
        <v>2138.5</v>
      </c>
    </row>
    <row r="554" spans="1:5" x14ac:dyDescent="0.25">
      <c r="A554" s="250" t="s">
        <v>1111</v>
      </c>
      <c r="B554" s="250" t="s">
        <v>1112</v>
      </c>
      <c r="C554" s="252">
        <v>0</v>
      </c>
      <c r="D554" s="251" t="s">
        <v>6</v>
      </c>
      <c r="E554" s="252">
        <v>90.96</v>
      </c>
    </row>
    <row r="555" spans="1:5" x14ac:dyDescent="0.25">
      <c r="A555" s="250" t="s">
        <v>1113</v>
      </c>
      <c r="B555" s="250" t="s">
        <v>1114</v>
      </c>
      <c r="C555" s="252">
        <v>0</v>
      </c>
      <c r="D555" s="251" t="s">
        <v>6</v>
      </c>
      <c r="E555" s="252">
        <v>1090</v>
      </c>
    </row>
    <row r="556" spans="1:5" x14ac:dyDescent="0.25">
      <c r="A556" s="250" t="s">
        <v>1115</v>
      </c>
      <c r="B556" s="250" t="s">
        <v>1116</v>
      </c>
      <c r="C556" s="252">
        <v>0</v>
      </c>
      <c r="D556" s="251" t="s">
        <v>6</v>
      </c>
      <c r="E556" s="252">
        <v>87.494444000000001</v>
      </c>
    </row>
    <row r="557" spans="1:5" x14ac:dyDescent="0.25">
      <c r="A557" s="250" t="s">
        <v>1117</v>
      </c>
      <c r="B557" s="250" t="s">
        <v>1118</v>
      </c>
      <c r="C557" s="252">
        <v>0</v>
      </c>
      <c r="D557" s="251" t="s">
        <v>6</v>
      </c>
      <c r="E557" s="252">
        <v>79.41</v>
      </c>
    </row>
    <row r="558" spans="1:5" x14ac:dyDescent="0.25">
      <c r="A558" s="250" t="s">
        <v>1119</v>
      </c>
      <c r="B558" s="250" t="s">
        <v>1120</v>
      </c>
      <c r="C558" s="252">
        <v>0</v>
      </c>
      <c r="D558" s="251" t="s">
        <v>6</v>
      </c>
      <c r="E558" s="252">
        <v>622.12</v>
      </c>
    </row>
    <row r="559" spans="1:5" x14ac:dyDescent="0.25">
      <c r="A559" s="250" t="s">
        <v>1121</v>
      </c>
      <c r="B559" s="250" t="s">
        <v>1122</v>
      </c>
      <c r="C559" s="252">
        <v>0</v>
      </c>
      <c r="D559" s="251" t="s">
        <v>6</v>
      </c>
      <c r="E559" s="252">
        <v>689.98999100000003</v>
      </c>
    </row>
    <row r="560" spans="1:5" x14ac:dyDescent="0.25">
      <c r="A560" s="250" t="s">
        <v>1123</v>
      </c>
      <c r="B560" s="250" t="s">
        <v>1124</v>
      </c>
      <c r="C560" s="252">
        <v>0</v>
      </c>
      <c r="D560" s="251" t="s">
        <v>6</v>
      </c>
      <c r="E560" s="252">
        <v>861.67</v>
      </c>
    </row>
    <row r="561" spans="1:5" x14ac:dyDescent="0.25">
      <c r="A561" s="250" t="s">
        <v>1125</v>
      </c>
      <c r="B561" s="250" t="s">
        <v>1126</v>
      </c>
      <c r="C561" s="252">
        <v>0</v>
      </c>
      <c r="D561" s="251" t="s">
        <v>6</v>
      </c>
      <c r="E561" s="252">
        <v>867.78</v>
      </c>
    </row>
    <row r="562" spans="1:5" x14ac:dyDescent="0.25">
      <c r="A562" s="250" t="s">
        <v>1127</v>
      </c>
      <c r="B562" s="250" t="s">
        <v>1128</v>
      </c>
      <c r="C562" s="252">
        <v>0</v>
      </c>
      <c r="D562" s="251" t="s">
        <v>6</v>
      </c>
      <c r="E562" s="252">
        <v>1025.5100070000001</v>
      </c>
    </row>
    <row r="563" spans="1:5" x14ac:dyDescent="0.25">
      <c r="A563" s="250" t="s">
        <v>1129</v>
      </c>
      <c r="B563" s="250" t="s">
        <v>1130</v>
      </c>
      <c r="C563" s="252">
        <v>0</v>
      </c>
      <c r="D563" s="251" t="s">
        <v>6</v>
      </c>
      <c r="E563" s="252">
        <v>1038.5450000000001</v>
      </c>
    </row>
    <row r="564" spans="1:5" x14ac:dyDescent="0.25">
      <c r="A564" s="250" t="s">
        <v>1131</v>
      </c>
      <c r="B564" s="250" t="s">
        <v>1132</v>
      </c>
      <c r="C564" s="252">
        <v>0</v>
      </c>
      <c r="D564" s="251" t="s">
        <v>6</v>
      </c>
      <c r="E564" s="252">
        <v>814.49</v>
      </c>
    </row>
    <row r="565" spans="1:5" x14ac:dyDescent="0.25">
      <c r="A565" s="250" t="s">
        <v>1133</v>
      </c>
      <c r="B565" s="250" t="s">
        <v>1134</v>
      </c>
      <c r="C565" s="252">
        <v>0</v>
      </c>
      <c r="D565" s="251" t="s">
        <v>6</v>
      </c>
      <c r="E565" s="252">
        <v>862.4</v>
      </c>
    </row>
    <row r="566" spans="1:5" x14ac:dyDescent="0.25">
      <c r="A566" s="250" t="s">
        <v>1135</v>
      </c>
      <c r="B566" s="250" t="s">
        <v>1136</v>
      </c>
      <c r="C566" s="252">
        <v>0</v>
      </c>
      <c r="D566" s="251" t="s">
        <v>6</v>
      </c>
      <c r="E566" s="252">
        <v>1086.585</v>
      </c>
    </row>
    <row r="567" spans="1:5" x14ac:dyDescent="0.25">
      <c r="A567" s="250" t="s">
        <v>1137</v>
      </c>
      <c r="B567" s="250" t="s">
        <v>1138</v>
      </c>
      <c r="C567" s="252">
        <v>0</v>
      </c>
      <c r="D567" s="251" t="s">
        <v>6</v>
      </c>
      <c r="E567" s="252">
        <v>63.03</v>
      </c>
    </row>
    <row r="568" spans="1:5" x14ac:dyDescent="0.25">
      <c r="A568" s="250" t="s">
        <v>1139</v>
      </c>
      <c r="B568" s="250" t="s">
        <v>1140</v>
      </c>
      <c r="C568" s="252">
        <v>0</v>
      </c>
      <c r="D568" s="251" t="s">
        <v>6</v>
      </c>
      <c r="E568" s="252">
        <v>66.14</v>
      </c>
    </row>
    <row r="569" spans="1:5" x14ac:dyDescent="0.25">
      <c r="A569" s="250" t="s">
        <v>1141</v>
      </c>
      <c r="B569" s="250" t="s">
        <v>1142</v>
      </c>
      <c r="C569" s="252">
        <v>0</v>
      </c>
      <c r="D569" s="251" t="s">
        <v>6</v>
      </c>
      <c r="E569" s="252">
        <v>69.290000000000006</v>
      </c>
    </row>
    <row r="570" spans="1:5" x14ac:dyDescent="0.25">
      <c r="A570" s="250" t="s">
        <v>1143</v>
      </c>
      <c r="B570" s="250" t="s">
        <v>1144</v>
      </c>
      <c r="C570" s="252">
        <v>0</v>
      </c>
      <c r="D570" s="251" t="s">
        <v>6</v>
      </c>
      <c r="E570" s="252">
        <v>76.44</v>
      </c>
    </row>
    <row r="571" spans="1:5" x14ac:dyDescent="0.25">
      <c r="A571" s="250" t="s">
        <v>1145</v>
      </c>
      <c r="B571" s="250" t="s">
        <v>1146</v>
      </c>
      <c r="C571" s="252">
        <v>0</v>
      </c>
      <c r="D571" s="251" t="s">
        <v>6</v>
      </c>
      <c r="E571" s="252">
        <v>89.45</v>
      </c>
    </row>
    <row r="572" spans="1:5" x14ac:dyDescent="0.25">
      <c r="A572" s="250" t="s">
        <v>1147</v>
      </c>
      <c r="B572" s="250" t="s">
        <v>1148</v>
      </c>
      <c r="C572" s="252">
        <v>0</v>
      </c>
      <c r="D572" s="251" t="s">
        <v>6</v>
      </c>
      <c r="E572" s="252">
        <v>90.66</v>
      </c>
    </row>
    <row r="573" spans="1:5" x14ac:dyDescent="0.25">
      <c r="A573" s="250" t="s">
        <v>1149</v>
      </c>
      <c r="B573" s="250" t="s">
        <v>1150</v>
      </c>
      <c r="C573" s="252">
        <v>0</v>
      </c>
      <c r="D573" s="251" t="s">
        <v>6</v>
      </c>
      <c r="E573" s="252">
        <v>104.04</v>
      </c>
    </row>
    <row r="574" spans="1:5" x14ac:dyDescent="0.25">
      <c r="A574" s="250" t="s">
        <v>1151</v>
      </c>
      <c r="B574" s="250" t="s">
        <v>1152</v>
      </c>
      <c r="C574" s="252">
        <v>0</v>
      </c>
      <c r="D574" s="251" t="s">
        <v>6</v>
      </c>
      <c r="E574" s="252">
        <v>116.04</v>
      </c>
    </row>
    <row r="575" spans="1:5" x14ac:dyDescent="0.25">
      <c r="A575" s="250" t="s">
        <v>1153</v>
      </c>
      <c r="B575" s="250" t="s">
        <v>1154</v>
      </c>
      <c r="C575" s="252">
        <v>0</v>
      </c>
      <c r="D575" s="251" t="s">
        <v>6</v>
      </c>
      <c r="E575" s="252">
        <v>124.221746</v>
      </c>
    </row>
    <row r="576" spans="1:5" x14ac:dyDescent="0.25">
      <c r="A576" s="250" t="s">
        <v>1155</v>
      </c>
      <c r="B576" s="250" t="s">
        <v>1156</v>
      </c>
      <c r="C576" s="252">
        <v>0</v>
      </c>
      <c r="D576" s="251" t="s">
        <v>6</v>
      </c>
      <c r="E576" s="252">
        <v>144.893485</v>
      </c>
    </row>
    <row r="577" spans="1:5" x14ac:dyDescent="0.25">
      <c r="A577" s="250" t="s">
        <v>1157</v>
      </c>
      <c r="B577" s="250" t="s">
        <v>1158</v>
      </c>
      <c r="C577" s="252">
        <v>0</v>
      </c>
      <c r="D577" s="251" t="s">
        <v>6</v>
      </c>
      <c r="E577" s="252">
        <v>88.19</v>
      </c>
    </row>
    <row r="578" spans="1:5" x14ac:dyDescent="0.25">
      <c r="A578" s="250" t="s">
        <v>1159</v>
      </c>
      <c r="B578" s="250" t="s">
        <v>1160</v>
      </c>
      <c r="C578" s="252">
        <v>0</v>
      </c>
      <c r="D578" s="251" t="s">
        <v>6</v>
      </c>
      <c r="E578" s="252">
        <v>95.59</v>
      </c>
    </row>
    <row r="579" spans="1:5" x14ac:dyDescent="0.25">
      <c r="A579" s="250" t="s">
        <v>1161</v>
      </c>
      <c r="B579" s="250" t="s">
        <v>1162</v>
      </c>
      <c r="C579" s="252">
        <v>0</v>
      </c>
      <c r="D579" s="251" t="s">
        <v>6</v>
      </c>
      <c r="E579" s="252">
        <v>100.79</v>
      </c>
    </row>
    <row r="580" spans="1:5" x14ac:dyDescent="0.25">
      <c r="A580" s="250" t="s">
        <v>1163</v>
      </c>
      <c r="B580" s="250" t="s">
        <v>1164</v>
      </c>
      <c r="C580" s="252">
        <v>0</v>
      </c>
      <c r="D580" s="251" t="s">
        <v>6</v>
      </c>
      <c r="E580" s="252">
        <v>243.93724</v>
      </c>
    </row>
    <row r="581" spans="1:5" x14ac:dyDescent="0.25">
      <c r="A581" s="250" t="s">
        <v>1165</v>
      </c>
      <c r="B581" s="250" t="s">
        <v>1166</v>
      </c>
      <c r="C581" s="252">
        <v>0</v>
      </c>
      <c r="D581" s="251" t="s">
        <v>6</v>
      </c>
      <c r="E581" s="252">
        <v>288.08999999999997</v>
      </c>
    </row>
    <row r="582" spans="1:5" x14ac:dyDescent="0.25">
      <c r="A582" s="250" t="s">
        <v>1167</v>
      </c>
      <c r="B582" s="250" t="s">
        <v>1168</v>
      </c>
      <c r="C582" s="252">
        <v>0</v>
      </c>
      <c r="D582" s="251" t="s">
        <v>6</v>
      </c>
      <c r="E582" s="252">
        <v>254.47831400000001</v>
      </c>
    </row>
    <row r="583" spans="1:5" x14ac:dyDescent="0.25">
      <c r="A583" s="250" t="s">
        <v>1169</v>
      </c>
      <c r="B583" s="250" t="s">
        <v>1170</v>
      </c>
      <c r="C583" s="252">
        <v>0</v>
      </c>
      <c r="D583" s="251" t="s">
        <v>6</v>
      </c>
      <c r="E583" s="252">
        <v>8.35</v>
      </c>
    </row>
    <row r="584" spans="1:5" x14ac:dyDescent="0.25">
      <c r="A584" s="250" t="s">
        <v>1171</v>
      </c>
      <c r="B584" s="250" t="s">
        <v>1172</v>
      </c>
      <c r="C584" s="252">
        <v>0</v>
      </c>
      <c r="D584" s="251" t="s">
        <v>6</v>
      </c>
      <c r="E584" s="252">
        <v>9.07</v>
      </c>
    </row>
    <row r="585" spans="1:5" x14ac:dyDescent="0.25">
      <c r="A585" s="250" t="s">
        <v>1173</v>
      </c>
      <c r="B585" s="250" t="s">
        <v>1174</v>
      </c>
      <c r="C585" s="252">
        <v>7</v>
      </c>
      <c r="D585" s="251" t="s">
        <v>6</v>
      </c>
      <c r="E585" s="252">
        <v>10.813916000000001</v>
      </c>
    </row>
    <row r="586" spans="1:5" x14ac:dyDescent="0.25">
      <c r="A586" s="250" t="s">
        <v>1175</v>
      </c>
      <c r="B586" s="250" t="s">
        <v>1176</v>
      </c>
      <c r="C586" s="252">
        <v>0</v>
      </c>
      <c r="D586" s="251" t="s">
        <v>6</v>
      </c>
      <c r="E586" s="252">
        <v>275</v>
      </c>
    </row>
    <row r="587" spans="1:5" x14ac:dyDescent="0.25">
      <c r="A587" s="250" t="s">
        <v>1177</v>
      </c>
      <c r="B587" s="250" t="s">
        <v>1178</v>
      </c>
      <c r="C587" s="252">
        <v>0</v>
      </c>
      <c r="D587" s="251" t="s">
        <v>6</v>
      </c>
      <c r="E587" s="252">
        <v>247.02732900000001</v>
      </c>
    </row>
    <row r="588" spans="1:5" x14ac:dyDescent="0.25">
      <c r="A588" s="250" t="s">
        <v>1179</v>
      </c>
      <c r="B588" s="250" t="s">
        <v>1180</v>
      </c>
      <c r="C588" s="252">
        <v>0</v>
      </c>
      <c r="D588" s="251" t="s">
        <v>6</v>
      </c>
      <c r="E588" s="252">
        <v>95.43</v>
      </c>
    </row>
    <row r="589" spans="1:5" x14ac:dyDescent="0.25">
      <c r="A589" s="250" t="s">
        <v>1181</v>
      </c>
      <c r="B589" s="250" t="s">
        <v>1182</v>
      </c>
      <c r="C589" s="252">
        <v>0</v>
      </c>
      <c r="D589" s="251" t="s">
        <v>6</v>
      </c>
      <c r="E589" s="252">
        <v>96.334815000000006</v>
      </c>
    </row>
    <row r="590" spans="1:5" x14ac:dyDescent="0.25">
      <c r="A590" s="250" t="s">
        <v>1183</v>
      </c>
      <c r="B590" s="250" t="s">
        <v>1184</v>
      </c>
      <c r="C590" s="252">
        <v>0</v>
      </c>
      <c r="D590" s="251" t="s">
        <v>6</v>
      </c>
      <c r="E590" s="252">
        <v>104.435253</v>
      </c>
    </row>
    <row r="591" spans="1:5" x14ac:dyDescent="0.25">
      <c r="A591" s="250" t="s">
        <v>1185</v>
      </c>
      <c r="B591" s="250" t="s">
        <v>1186</v>
      </c>
      <c r="C591" s="252">
        <v>0</v>
      </c>
      <c r="D591" s="251" t="s">
        <v>6</v>
      </c>
      <c r="E591" s="252">
        <v>10.77</v>
      </c>
    </row>
    <row r="592" spans="1:5" x14ac:dyDescent="0.25">
      <c r="A592" s="250" t="s">
        <v>1187</v>
      </c>
      <c r="B592" s="250" t="s">
        <v>1188</v>
      </c>
      <c r="C592" s="252">
        <v>0</v>
      </c>
      <c r="D592" s="251" t="s">
        <v>6</v>
      </c>
      <c r="E592" s="252">
        <v>121</v>
      </c>
    </row>
    <row r="593" spans="1:5" x14ac:dyDescent="0.25">
      <c r="A593" s="250" t="s">
        <v>1189</v>
      </c>
      <c r="B593" s="250" t="s">
        <v>1190</v>
      </c>
      <c r="C593" s="252">
        <v>0</v>
      </c>
      <c r="D593" s="251" t="s">
        <v>6</v>
      </c>
      <c r="E593" s="252">
        <v>51.694636000000003</v>
      </c>
    </row>
    <row r="594" spans="1:5" x14ac:dyDescent="0.25">
      <c r="A594" s="250" t="s">
        <v>1191</v>
      </c>
      <c r="B594" s="250" t="s">
        <v>1192</v>
      </c>
      <c r="C594" s="252">
        <v>0</v>
      </c>
      <c r="D594" s="251" t="s">
        <v>6</v>
      </c>
      <c r="E594" s="252">
        <v>30.813904999999998</v>
      </c>
    </row>
    <row r="595" spans="1:5" x14ac:dyDescent="0.25">
      <c r="A595" s="250" t="s">
        <v>1193</v>
      </c>
      <c r="B595" s="250" t="s">
        <v>1194</v>
      </c>
      <c r="C595" s="252">
        <v>0</v>
      </c>
      <c r="D595" s="251" t="s">
        <v>6</v>
      </c>
      <c r="E595" s="252">
        <v>48.890441000000003</v>
      </c>
    </row>
    <row r="596" spans="1:5" x14ac:dyDescent="0.25">
      <c r="A596" s="250" t="s">
        <v>1195</v>
      </c>
      <c r="B596" s="250" t="s">
        <v>1196</v>
      </c>
      <c r="C596" s="252">
        <v>0</v>
      </c>
      <c r="D596" s="251" t="s">
        <v>6</v>
      </c>
      <c r="E596" s="252">
        <v>32.24</v>
      </c>
    </row>
    <row r="597" spans="1:5" x14ac:dyDescent="0.25">
      <c r="A597" s="250" t="s">
        <v>1197</v>
      </c>
      <c r="B597" s="250" t="s">
        <v>1198</v>
      </c>
      <c r="C597" s="252">
        <v>0</v>
      </c>
      <c r="D597" s="251" t="s">
        <v>6</v>
      </c>
      <c r="E597" s="252">
        <v>42.416485000000002</v>
      </c>
    </row>
    <row r="598" spans="1:5" x14ac:dyDescent="0.25">
      <c r="A598" s="250" t="s">
        <v>1199</v>
      </c>
      <c r="B598" s="250" t="s">
        <v>1200</v>
      </c>
      <c r="C598" s="252">
        <v>39</v>
      </c>
      <c r="D598" s="251" t="s">
        <v>6</v>
      </c>
      <c r="E598" s="252">
        <v>20.559538</v>
      </c>
    </row>
    <row r="599" spans="1:5" x14ac:dyDescent="0.25">
      <c r="A599" s="250" t="s">
        <v>1201</v>
      </c>
      <c r="B599" s="250" t="s">
        <v>1202</v>
      </c>
      <c r="C599" s="252">
        <v>20.03</v>
      </c>
      <c r="D599" s="251" t="s">
        <v>6</v>
      </c>
      <c r="E599" s="252">
        <v>1.9963519999999999</v>
      </c>
    </row>
    <row r="600" spans="1:5" x14ac:dyDescent="0.25">
      <c r="A600" s="250" t="s">
        <v>1203</v>
      </c>
      <c r="B600" s="250" t="s">
        <v>1204</v>
      </c>
      <c r="C600" s="252">
        <v>0</v>
      </c>
      <c r="D600" s="251" t="s">
        <v>6</v>
      </c>
      <c r="E600" s="252">
        <v>217.44</v>
      </c>
    </row>
    <row r="601" spans="1:5" x14ac:dyDescent="0.25">
      <c r="A601" s="250" t="s">
        <v>1205</v>
      </c>
      <c r="B601" s="250" t="s">
        <v>1206</v>
      </c>
      <c r="C601" s="252">
        <v>0</v>
      </c>
      <c r="D601" s="251" t="s">
        <v>6</v>
      </c>
      <c r="E601" s="252">
        <v>0</v>
      </c>
    </row>
    <row r="602" spans="1:5" x14ac:dyDescent="0.25">
      <c r="A602" s="250" t="s">
        <v>1207</v>
      </c>
      <c r="B602" s="250" t="s">
        <v>1208</v>
      </c>
      <c r="C602" s="252">
        <v>0</v>
      </c>
      <c r="D602" s="251" t="s">
        <v>6</v>
      </c>
      <c r="E602" s="252">
        <v>3047.7833000000001</v>
      </c>
    </row>
    <row r="603" spans="1:5" x14ac:dyDescent="0.25">
      <c r="A603" s="250" t="s">
        <v>1209</v>
      </c>
      <c r="B603" s="250" t="s">
        <v>1210</v>
      </c>
      <c r="C603" s="252">
        <v>0</v>
      </c>
      <c r="D603" s="251" t="s">
        <v>6</v>
      </c>
      <c r="E603" s="252">
        <v>34.08</v>
      </c>
    </row>
    <row r="604" spans="1:5" x14ac:dyDescent="0.25">
      <c r="A604" s="250" t="s">
        <v>1211</v>
      </c>
      <c r="B604" s="250" t="s">
        <v>1212</v>
      </c>
      <c r="C604" s="252">
        <v>0</v>
      </c>
      <c r="D604" s="251" t="s">
        <v>6</v>
      </c>
      <c r="E604" s="252">
        <v>2907</v>
      </c>
    </row>
    <row r="605" spans="1:5" x14ac:dyDescent="0.25">
      <c r="A605" s="250" t="s">
        <v>1213</v>
      </c>
      <c r="B605" s="250" t="s">
        <v>1214</v>
      </c>
      <c r="C605" s="252">
        <v>0</v>
      </c>
      <c r="D605" s="251" t="s">
        <v>6</v>
      </c>
      <c r="E605" s="252">
        <v>46.249910999999997</v>
      </c>
    </row>
    <row r="606" spans="1:5" x14ac:dyDescent="0.25">
      <c r="A606" s="250" t="s">
        <v>1215</v>
      </c>
      <c r="B606" s="250" t="s">
        <v>1216</v>
      </c>
      <c r="C606" s="252">
        <v>0</v>
      </c>
      <c r="D606" s="251" t="s">
        <v>6</v>
      </c>
      <c r="E606" s="252">
        <v>6000</v>
      </c>
    </row>
    <row r="607" spans="1:5" x14ac:dyDescent="0.25">
      <c r="A607" s="250" t="s">
        <v>1217</v>
      </c>
      <c r="B607" s="250" t="s">
        <v>1218</v>
      </c>
      <c r="C607" s="252">
        <v>0</v>
      </c>
      <c r="D607" s="251" t="s">
        <v>6</v>
      </c>
      <c r="E607" s="252">
        <v>12.21</v>
      </c>
    </row>
    <row r="608" spans="1:5" x14ac:dyDescent="0.25">
      <c r="A608" s="250" t="s">
        <v>1219</v>
      </c>
      <c r="B608" s="250" t="s">
        <v>1220</v>
      </c>
      <c r="C608" s="252">
        <v>0</v>
      </c>
      <c r="D608" s="251" t="s">
        <v>6</v>
      </c>
      <c r="E608" s="252">
        <v>0.72</v>
      </c>
    </row>
    <row r="609" spans="1:5" x14ac:dyDescent="0.25">
      <c r="A609" s="250" t="s">
        <v>1221</v>
      </c>
      <c r="B609" s="250" t="s">
        <v>1222</v>
      </c>
      <c r="C609" s="252">
        <v>0</v>
      </c>
      <c r="D609" s="251" t="s">
        <v>6</v>
      </c>
      <c r="E609" s="252">
        <v>0</v>
      </c>
    </row>
    <row r="610" spans="1:5" x14ac:dyDescent="0.25">
      <c r="A610" s="250" t="s">
        <v>1223</v>
      </c>
      <c r="B610" s="250" t="s">
        <v>1224</v>
      </c>
      <c r="C610" s="252">
        <v>0</v>
      </c>
      <c r="D610" s="251" t="s">
        <v>6</v>
      </c>
      <c r="E610" s="252">
        <v>0.70760000000000001</v>
      </c>
    </row>
    <row r="611" spans="1:5" x14ac:dyDescent="0.25">
      <c r="A611" s="250" t="s">
        <v>1225</v>
      </c>
      <c r="B611" s="250" t="s">
        <v>1226</v>
      </c>
      <c r="C611" s="252">
        <v>0</v>
      </c>
      <c r="D611" s="251" t="s">
        <v>6</v>
      </c>
      <c r="E611" s="252">
        <v>0.97805900000000001</v>
      </c>
    </row>
    <row r="612" spans="1:5" x14ac:dyDescent="0.25">
      <c r="A612" s="250" t="s">
        <v>1227</v>
      </c>
      <c r="B612" s="250" t="s">
        <v>1228</v>
      </c>
      <c r="C612" s="252">
        <v>0</v>
      </c>
      <c r="D612" s="251" t="s">
        <v>6</v>
      </c>
      <c r="E612" s="252">
        <v>1.26</v>
      </c>
    </row>
    <row r="613" spans="1:5" x14ac:dyDescent="0.25">
      <c r="A613" s="250" t="s">
        <v>1229</v>
      </c>
      <c r="B613" s="250" t="s">
        <v>1230</v>
      </c>
      <c r="C613" s="252">
        <v>0</v>
      </c>
      <c r="D613" s="251" t="s">
        <v>6</v>
      </c>
      <c r="E613" s="252">
        <v>2591.8000000000002</v>
      </c>
    </row>
    <row r="614" spans="1:5" x14ac:dyDescent="0.25">
      <c r="A614" s="250" t="s">
        <v>1231</v>
      </c>
      <c r="B614" s="250" t="s">
        <v>1232</v>
      </c>
      <c r="C614" s="252">
        <v>0</v>
      </c>
      <c r="D614" s="251" t="s">
        <v>6</v>
      </c>
      <c r="E614" s="252">
        <v>22.95</v>
      </c>
    </row>
    <row r="615" spans="1:5" x14ac:dyDescent="0.25">
      <c r="A615" s="250" t="s">
        <v>1233</v>
      </c>
      <c r="B615" s="250" t="s">
        <v>19427</v>
      </c>
      <c r="C615" s="252">
        <v>35</v>
      </c>
      <c r="D615" s="251" t="s">
        <v>6</v>
      </c>
      <c r="E615" s="252">
        <v>24.195979999999999</v>
      </c>
    </row>
    <row r="616" spans="1:5" x14ac:dyDescent="0.25">
      <c r="A616" s="250" t="s">
        <v>1235</v>
      </c>
      <c r="B616" s="250" t="s">
        <v>1236</v>
      </c>
      <c r="C616" s="252">
        <v>0</v>
      </c>
      <c r="D616" s="251" t="s">
        <v>6</v>
      </c>
      <c r="E616" s="252">
        <v>92.554000000000002</v>
      </c>
    </row>
    <row r="617" spans="1:5" x14ac:dyDescent="0.25">
      <c r="A617" s="250" t="s">
        <v>1237</v>
      </c>
      <c r="B617" s="250" t="s">
        <v>1238</v>
      </c>
      <c r="C617" s="252">
        <v>0</v>
      </c>
      <c r="D617" s="251" t="s">
        <v>6</v>
      </c>
      <c r="E617" s="252">
        <v>115</v>
      </c>
    </row>
    <row r="618" spans="1:5" x14ac:dyDescent="0.25">
      <c r="A618" s="250" t="s">
        <v>1239</v>
      </c>
      <c r="B618" s="250" t="s">
        <v>21687</v>
      </c>
      <c r="C618" s="252">
        <v>86</v>
      </c>
      <c r="D618" s="251" t="s">
        <v>6</v>
      </c>
      <c r="E618" s="252">
        <v>0.98766699999999996</v>
      </c>
    </row>
    <row r="619" spans="1:5" x14ac:dyDescent="0.25">
      <c r="A619" s="250" t="s">
        <v>1241</v>
      </c>
      <c r="B619" s="250" t="s">
        <v>21688</v>
      </c>
      <c r="C619" s="252">
        <v>0</v>
      </c>
      <c r="D619" s="251" t="s">
        <v>6</v>
      </c>
      <c r="E619" s="252">
        <v>1.0384789999999999</v>
      </c>
    </row>
    <row r="620" spans="1:5" x14ac:dyDescent="0.25">
      <c r="A620" s="250" t="s">
        <v>1243</v>
      </c>
      <c r="B620" s="250" t="s">
        <v>21689</v>
      </c>
      <c r="C620" s="252">
        <v>2</v>
      </c>
      <c r="D620" s="251" t="s">
        <v>6</v>
      </c>
      <c r="E620" s="252">
        <v>1.2559439999999999</v>
      </c>
    </row>
    <row r="621" spans="1:5" x14ac:dyDescent="0.25">
      <c r="A621" s="250" t="s">
        <v>1245</v>
      </c>
      <c r="B621" s="250" t="s">
        <v>21690</v>
      </c>
      <c r="C621" s="252">
        <v>0</v>
      </c>
      <c r="D621" s="251" t="s">
        <v>6</v>
      </c>
      <c r="E621" s="252">
        <v>1.1998549999999999</v>
      </c>
    </row>
    <row r="622" spans="1:5" x14ac:dyDescent="0.25">
      <c r="A622" s="250" t="s">
        <v>1247</v>
      </c>
      <c r="B622" s="250" t="s">
        <v>1248</v>
      </c>
      <c r="C622" s="252">
        <v>0</v>
      </c>
      <c r="D622" s="251" t="s">
        <v>6</v>
      </c>
      <c r="E622" s="252">
        <v>19.875831000000002</v>
      </c>
    </row>
    <row r="623" spans="1:5" x14ac:dyDescent="0.25">
      <c r="A623" s="250" t="s">
        <v>1249</v>
      </c>
      <c r="B623" s="250" t="s">
        <v>1250</v>
      </c>
      <c r="C623" s="252">
        <v>0</v>
      </c>
      <c r="D623" s="251" t="s">
        <v>6</v>
      </c>
      <c r="E623" s="252">
        <v>29.708376000000001</v>
      </c>
    </row>
    <row r="624" spans="1:5" x14ac:dyDescent="0.25">
      <c r="A624" s="250" t="s">
        <v>1251</v>
      </c>
      <c r="B624" s="250" t="s">
        <v>1252</v>
      </c>
      <c r="C624" s="252">
        <v>563.63800000000003</v>
      </c>
      <c r="D624" s="251" t="s">
        <v>1253</v>
      </c>
      <c r="E624" s="252">
        <v>1.922936</v>
      </c>
    </row>
    <row r="625" spans="1:5" x14ac:dyDescent="0.25">
      <c r="A625" s="250" t="s">
        <v>1254</v>
      </c>
      <c r="B625" s="250" t="s">
        <v>1255</v>
      </c>
      <c r="C625" s="252">
        <v>9.9999999999999995E-7</v>
      </c>
      <c r="D625" s="251" t="s">
        <v>6</v>
      </c>
      <c r="E625" s="252">
        <v>2.336662</v>
      </c>
    </row>
    <row r="626" spans="1:5" x14ac:dyDescent="0.25">
      <c r="A626" s="250" t="s">
        <v>1256</v>
      </c>
      <c r="B626" s="250" t="s">
        <v>1257</v>
      </c>
      <c r="C626" s="252">
        <v>0</v>
      </c>
      <c r="D626" s="251" t="s">
        <v>6</v>
      </c>
      <c r="E626" s="252">
        <v>227.06188900000001</v>
      </c>
    </row>
    <row r="627" spans="1:5" x14ac:dyDescent="0.25">
      <c r="A627" s="250" t="s">
        <v>1258</v>
      </c>
      <c r="B627" s="250" t="s">
        <v>1259</v>
      </c>
      <c r="C627" s="252">
        <v>0</v>
      </c>
      <c r="D627" s="251" t="s">
        <v>6</v>
      </c>
      <c r="E627" s="252">
        <v>1221.81</v>
      </c>
    </row>
    <row r="628" spans="1:5" x14ac:dyDescent="0.25">
      <c r="A628" s="250" t="s">
        <v>1260</v>
      </c>
      <c r="B628" s="250" t="s">
        <v>1261</v>
      </c>
      <c r="C628" s="252">
        <v>0</v>
      </c>
      <c r="D628" s="251" t="s">
        <v>6</v>
      </c>
      <c r="E628" s="252">
        <v>709.28813600000001</v>
      </c>
    </row>
    <row r="629" spans="1:5" x14ac:dyDescent="0.25">
      <c r="A629" s="250" t="s">
        <v>1262</v>
      </c>
      <c r="B629" s="250" t="s">
        <v>1263</v>
      </c>
      <c r="C629" s="252">
        <v>0</v>
      </c>
      <c r="D629" s="251" t="s">
        <v>6</v>
      </c>
      <c r="E629" s="252">
        <v>569.822498</v>
      </c>
    </row>
    <row r="630" spans="1:5" x14ac:dyDescent="0.25">
      <c r="A630" s="250" t="s">
        <v>1264</v>
      </c>
      <c r="B630" s="250" t="s">
        <v>1265</v>
      </c>
      <c r="C630" s="252">
        <v>0</v>
      </c>
      <c r="D630" s="251" t="s">
        <v>6</v>
      </c>
      <c r="E630" s="252">
        <v>726.16261499999996</v>
      </c>
    </row>
    <row r="631" spans="1:5" x14ac:dyDescent="0.25">
      <c r="A631" s="250" t="s">
        <v>1266</v>
      </c>
      <c r="B631" s="250" t="s">
        <v>1267</v>
      </c>
      <c r="C631" s="252">
        <v>0</v>
      </c>
      <c r="D631" s="251" t="s">
        <v>6</v>
      </c>
      <c r="E631" s="252">
        <v>680.82749999999999</v>
      </c>
    </row>
    <row r="632" spans="1:5" x14ac:dyDescent="0.25">
      <c r="A632" s="250" t="s">
        <v>1268</v>
      </c>
      <c r="B632" s="250" t="s">
        <v>1269</v>
      </c>
      <c r="C632" s="252">
        <v>0</v>
      </c>
      <c r="D632" s="251" t="s">
        <v>6</v>
      </c>
      <c r="E632" s="252">
        <v>806.19</v>
      </c>
    </row>
    <row r="633" spans="1:5" x14ac:dyDescent="0.25">
      <c r="A633" s="250" t="s">
        <v>1270</v>
      </c>
      <c r="B633" s="250" t="s">
        <v>1271</v>
      </c>
      <c r="C633" s="252">
        <v>0</v>
      </c>
      <c r="D633" s="251" t="s">
        <v>6</v>
      </c>
      <c r="E633" s="252">
        <v>632.79999999999995</v>
      </c>
    </row>
    <row r="634" spans="1:5" x14ac:dyDescent="0.25">
      <c r="A634" s="250" t="s">
        <v>1272</v>
      </c>
      <c r="B634" s="250" t="s">
        <v>1273</v>
      </c>
      <c r="C634" s="252">
        <v>0</v>
      </c>
      <c r="D634" s="251" t="s">
        <v>6</v>
      </c>
      <c r="E634" s="252">
        <v>1040.77467</v>
      </c>
    </row>
    <row r="635" spans="1:5" x14ac:dyDescent="0.25">
      <c r="A635" s="250" t="s">
        <v>1274</v>
      </c>
      <c r="B635" s="250" t="s">
        <v>19440</v>
      </c>
      <c r="C635" s="252">
        <v>0</v>
      </c>
      <c r="D635" s="251" t="s">
        <v>6</v>
      </c>
      <c r="E635" s="252">
        <v>218.75887399999999</v>
      </c>
    </row>
    <row r="636" spans="1:5" x14ac:dyDescent="0.25">
      <c r="A636" s="250" t="s">
        <v>1276</v>
      </c>
      <c r="B636" s="250" t="s">
        <v>1277</v>
      </c>
      <c r="C636" s="252">
        <v>0</v>
      </c>
      <c r="D636" s="251" t="s">
        <v>6</v>
      </c>
      <c r="E636" s="252">
        <v>280.01020399999999</v>
      </c>
    </row>
    <row r="637" spans="1:5" x14ac:dyDescent="0.25">
      <c r="A637" s="250" t="s">
        <v>1278</v>
      </c>
      <c r="B637" s="250" t="s">
        <v>1279</v>
      </c>
      <c r="C637" s="252">
        <v>0</v>
      </c>
      <c r="D637" s="251" t="s">
        <v>6</v>
      </c>
      <c r="E637" s="252">
        <v>349.47</v>
      </c>
    </row>
    <row r="638" spans="1:5" x14ac:dyDescent="0.25">
      <c r="A638" s="250" t="s">
        <v>1280</v>
      </c>
      <c r="B638" s="250" t="s">
        <v>1281</v>
      </c>
      <c r="C638" s="252">
        <v>0</v>
      </c>
      <c r="D638" s="251" t="s">
        <v>6</v>
      </c>
      <c r="E638" s="252">
        <v>303.25</v>
      </c>
    </row>
    <row r="639" spans="1:5" x14ac:dyDescent="0.25">
      <c r="A639" s="250" t="s">
        <v>1282</v>
      </c>
      <c r="B639" s="250" t="s">
        <v>1283</v>
      </c>
      <c r="C639" s="252">
        <v>0</v>
      </c>
      <c r="D639" s="251" t="s">
        <v>6</v>
      </c>
      <c r="E639" s="252">
        <v>426.84</v>
      </c>
    </row>
    <row r="640" spans="1:5" x14ac:dyDescent="0.25">
      <c r="A640" s="250" t="s">
        <v>1284</v>
      </c>
      <c r="B640" s="250" t="s">
        <v>1285</v>
      </c>
      <c r="C640" s="252">
        <v>0</v>
      </c>
      <c r="D640" s="251" t="s">
        <v>6</v>
      </c>
      <c r="E640" s="252">
        <v>628.25</v>
      </c>
    </row>
    <row r="641" spans="1:5" x14ac:dyDescent="0.25">
      <c r="A641" s="250" t="s">
        <v>1286</v>
      </c>
      <c r="B641" s="250" t="s">
        <v>1287</v>
      </c>
      <c r="C641" s="252">
        <v>0</v>
      </c>
      <c r="D641" s="251" t="s">
        <v>6</v>
      </c>
      <c r="E641" s="252">
        <v>627.11</v>
      </c>
    </row>
    <row r="642" spans="1:5" x14ac:dyDescent="0.25">
      <c r="A642" s="250" t="s">
        <v>1288</v>
      </c>
      <c r="B642" s="250" t="s">
        <v>1289</v>
      </c>
      <c r="C642" s="252">
        <v>0</v>
      </c>
      <c r="D642" s="251" t="s">
        <v>6</v>
      </c>
      <c r="E642" s="252">
        <v>215.14</v>
      </c>
    </row>
    <row r="643" spans="1:5" x14ac:dyDescent="0.25">
      <c r="A643" s="250" t="s">
        <v>1290</v>
      </c>
      <c r="B643" s="250" t="s">
        <v>1291</v>
      </c>
      <c r="C643" s="252">
        <v>0</v>
      </c>
      <c r="D643" s="251" t="s">
        <v>6</v>
      </c>
      <c r="E643" s="252">
        <v>267.77999999999997</v>
      </c>
    </row>
    <row r="644" spans="1:5" x14ac:dyDescent="0.25">
      <c r="A644" s="250" t="s">
        <v>1292</v>
      </c>
      <c r="B644" s="250" t="s">
        <v>1293</v>
      </c>
      <c r="C644" s="252">
        <v>0</v>
      </c>
      <c r="D644" s="251" t="s">
        <v>6</v>
      </c>
      <c r="E644" s="252">
        <v>303.25</v>
      </c>
    </row>
    <row r="645" spans="1:5" x14ac:dyDescent="0.25">
      <c r="A645" s="250" t="s">
        <v>1294</v>
      </c>
      <c r="B645" s="250" t="s">
        <v>1295</v>
      </c>
      <c r="C645" s="252">
        <v>0</v>
      </c>
      <c r="D645" s="251" t="s">
        <v>6</v>
      </c>
      <c r="E645" s="252">
        <v>228.22514899999999</v>
      </c>
    </row>
    <row r="646" spans="1:5" x14ac:dyDescent="0.25">
      <c r="A646" s="250" t="s">
        <v>1296</v>
      </c>
      <c r="B646" s="250" t="s">
        <v>1297</v>
      </c>
      <c r="C646" s="252">
        <v>0</v>
      </c>
      <c r="D646" s="251" t="s">
        <v>6</v>
      </c>
      <c r="E646" s="252">
        <v>322.82846699999999</v>
      </c>
    </row>
    <row r="647" spans="1:5" x14ac:dyDescent="0.25">
      <c r="A647" s="250" t="s">
        <v>1298</v>
      </c>
      <c r="B647" s="250" t="s">
        <v>1299</v>
      </c>
      <c r="C647" s="252">
        <v>0</v>
      </c>
      <c r="D647" s="251" t="s">
        <v>6</v>
      </c>
      <c r="E647" s="252">
        <v>334.54960599999998</v>
      </c>
    </row>
    <row r="648" spans="1:5" x14ac:dyDescent="0.25">
      <c r="A648" s="250" t="s">
        <v>1300</v>
      </c>
      <c r="B648" s="250" t="s">
        <v>1301</v>
      </c>
      <c r="C648" s="252">
        <v>0</v>
      </c>
      <c r="D648" s="251" t="s">
        <v>6</v>
      </c>
      <c r="E648" s="252">
        <v>524.07804299999998</v>
      </c>
    </row>
    <row r="649" spans="1:5" x14ac:dyDescent="0.25">
      <c r="A649" s="250" t="s">
        <v>1302</v>
      </c>
      <c r="B649" s="250" t="s">
        <v>1303</v>
      </c>
      <c r="C649" s="252">
        <v>0</v>
      </c>
      <c r="D649" s="251" t="s">
        <v>6</v>
      </c>
      <c r="E649" s="252">
        <v>71.299290999999997</v>
      </c>
    </row>
    <row r="650" spans="1:5" x14ac:dyDescent="0.25">
      <c r="A650" s="250" t="s">
        <v>1304</v>
      </c>
      <c r="B650" s="250" t="s">
        <v>1305</v>
      </c>
      <c r="C650" s="252">
        <v>0</v>
      </c>
      <c r="D650" s="251" t="s">
        <v>6</v>
      </c>
      <c r="E650" s="252">
        <v>71.152247000000003</v>
      </c>
    </row>
    <row r="651" spans="1:5" x14ac:dyDescent="0.25">
      <c r="A651" s="250" t="s">
        <v>1306</v>
      </c>
      <c r="B651" s="250" t="s">
        <v>1307</v>
      </c>
      <c r="C651" s="252">
        <v>0</v>
      </c>
      <c r="D651" s="251" t="s">
        <v>6</v>
      </c>
      <c r="E651" s="252">
        <v>46</v>
      </c>
    </row>
    <row r="652" spans="1:5" x14ac:dyDescent="0.25">
      <c r="A652" s="250" t="s">
        <v>1308</v>
      </c>
      <c r="B652" s="250" t="s">
        <v>1309</v>
      </c>
      <c r="C652" s="252">
        <v>0</v>
      </c>
      <c r="D652" s="251" t="s">
        <v>6</v>
      </c>
      <c r="E652" s="252">
        <v>76.559321999999995</v>
      </c>
    </row>
    <row r="653" spans="1:5" x14ac:dyDescent="0.25">
      <c r="A653" s="250" t="s">
        <v>1310</v>
      </c>
      <c r="B653" s="250" t="s">
        <v>1311</v>
      </c>
      <c r="C653" s="252">
        <v>0</v>
      </c>
      <c r="D653" s="251" t="s">
        <v>6</v>
      </c>
      <c r="E653" s="252">
        <v>440.71</v>
      </c>
    </row>
    <row r="654" spans="1:5" x14ac:dyDescent="0.25">
      <c r="A654" s="250" t="s">
        <v>1312</v>
      </c>
      <c r="B654" s="250" t="s">
        <v>1313</v>
      </c>
      <c r="C654" s="252">
        <v>0</v>
      </c>
      <c r="D654" s="251" t="s">
        <v>6</v>
      </c>
      <c r="E654" s="252">
        <v>546.74</v>
      </c>
    </row>
    <row r="655" spans="1:5" x14ac:dyDescent="0.25">
      <c r="A655" s="250" t="s">
        <v>1314</v>
      </c>
      <c r="B655" s="250" t="s">
        <v>1315</v>
      </c>
      <c r="C655" s="252">
        <v>0</v>
      </c>
      <c r="D655" s="251" t="s">
        <v>6</v>
      </c>
      <c r="E655" s="252">
        <v>394.92644100000001</v>
      </c>
    </row>
    <row r="656" spans="1:5" x14ac:dyDescent="0.25">
      <c r="A656" s="250" t="s">
        <v>1316</v>
      </c>
      <c r="B656" s="250" t="s">
        <v>1317</v>
      </c>
      <c r="C656" s="252">
        <v>0</v>
      </c>
      <c r="D656" s="251" t="s">
        <v>6</v>
      </c>
      <c r="E656" s="252">
        <v>401.69499999999999</v>
      </c>
    </row>
    <row r="657" spans="1:5" x14ac:dyDescent="0.25">
      <c r="A657" s="250" t="s">
        <v>1318</v>
      </c>
      <c r="B657" s="250" t="s">
        <v>1319</v>
      </c>
      <c r="C657" s="252">
        <v>0</v>
      </c>
      <c r="D657" s="251" t="s">
        <v>6</v>
      </c>
      <c r="E657" s="252">
        <v>276.93085000000002</v>
      </c>
    </row>
    <row r="658" spans="1:5" x14ac:dyDescent="0.25">
      <c r="A658" s="250" t="s">
        <v>1320</v>
      </c>
      <c r="B658" s="250" t="s">
        <v>1321</v>
      </c>
      <c r="C658" s="252">
        <v>0</v>
      </c>
      <c r="D658" s="251" t="s">
        <v>6</v>
      </c>
      <c r="E658" s="252">
        <v>5.96</v>
      </c>
    </row>
    <row r="659" spans="1:5" x14ac:dyDescent="0.25">
      <c r="A659" s="250" t="s">
        <v>1322</v>
      </c>
      <c r="B659" s="250" t="s">
        <v>1323</v>
      </c>
      <c r="C659" s="252">
        <v>0</v>
      </c>
      <c r="D659" s="251" t="s">
        <v>6</v>
      </c>
      <c r="E659" s="252">
        <v>30.103864999999999</v>
      </c>
    </row>
    <row r="660" spans="1:5" x14ac:dyDescent="0.25">
      <c r="A660" s="250" t="s">
        <v>1324</v>
      </c>
      <c r="B660" s="250" t="s">
        <v>1325</v>
      </c>
      <c r="C660" s="252">
        <v>0</v>
      </c>
      <c r="D660" s="251" t="s">
        <v>6</v>
      </c>
      <c r="E660" s="252">
        <v>21.7</v>
      </c>
    </row>
    <row r="661" spans="1:5" x14ac:dyDescent="0.25">
      <c r="A661" s="250" t="s">
        <v>1326</v>
      </c>
      <c r="B661" s="250" t="s">
        <v>1327</v>
      </c>
      <c r="C661" s="252">
        <v>0</v>
      </c>
      <c r="D661" s="251" t="s">
        <v>6</v>
      </c>
      <c r="E661" s="252">
        <v>16.87</v>
      </c>
    </row>
    <row r="662" spans="1:5" x14ac:dyDescent="0.25">
      <c r="A662" s="250" t="s">
        <v>1328</v>
      </c>
      <c r="B662" s="250" t="s">
        <v>1329</v>
      </c>
      <c r="C662" s="252">
        <v>0</v>
      </c>
      <c r="D662" s="251" t="s">
        <v>6</v>
      </c>
      <c r="E662" s="252">
        <v>19.43</v>
      </c>
    </row>
    <row r="663" spans="1:5" x14ac:dyDescent="0.25">
      <c r="A663" s="250" t="s">
        <v>1330</v>
      </c>
      <c r="B663" s="250" t="s">
        <v>1331</v>
      </c>
      <c r="C663" s="252">
        <v>2</v>
      </c>
      <c r="D663" s="251" t="s">
        <v>6</v>
      </c>
      <c r="E663" s="252">
        <v>18.43</v>
      </c>
    </row>
    <row r="664" spans="1:5" x14ac:dyDescent="0.25">
      <c r="A664" s="250" t="s">
        <v>1332</v>
      </c>
      <c r="B664" s="250" t="s">
        <v>1333</v>
      </c>
      <c r="C664" s="252">
        <v>0</v>
      </c>
      <c r="D664" s="251" t="s">
        <v>6</v>
      </c>
      <c r="E664" s="252">
        <v>30.620984</v>
      </c>
    </row>
    <row r="665" spans="1:5" x14ac:dyDescent="0.25">
      <c r="A665" s="250" t="s">
        <v>1334</v>
      </c>
      <c r="B665" s="250" t="s">
        <v>1335</v>
      </c>
      <c r="C665" s="252">
        <v>0</v>
      </c>
      <c r="D665" s="251" t="s">
        <v>6</v>
      </c>
      <c r="E665" s="252">
        <v>68.45</v>
      </c>
    </row>
    <row r="666" spans="1:5" x14ac:dyDescent="0.25">
      <c r="A666" s="250" t="s">
        <v>1336</v>
      </c>
      <c r="B666" s="250" t="s">
        <v>1337</v>
      </c>
      <c r="C666" s="252">
        <v>0</v>
      </c>
      <c r="D666" s="251" t="s">
        <v>6</v>
      </c>
      <c r="E666" s="252">
        <v>129.91999999999999</v>
      </c>
    </row>
    <row r="667" spans="1:5" x14ac:dyDescent="0.25">
      <c r="A667" s="250" t="s">
        <v>1338</v>
      </c>
      <c r="B667" s="250" t="s">
        <v>1339</v>
      </c>
      <c r="C667" s="252">
        <v>0</v>
      </c>
      <c r="D667" s="251" t="s">
        <v>6</v>
      </c>
      <c r="E667" s="252">
        <v>130.1</v>
      </c>
    </row>
    <row r="668" spans="1:5" x14ac:dyDescent="0.25">
      <c r="A668" s="250" t="s">
        <v>1340</v>
      </c>
      <c r="B668" s="250" t="s">
        <v>1341</v>
      </c>
      <c r="C668" s="252">
        <v>0</v>
      </c>
      <c r="D668" s="251" t="s">
        <v>6</v>
      </c>
      <c r="E668" s="252">
        <v>165</v>
      </c>
    </row>
    <row r="669" spans="1:5" x14ac:dyDescent="0.25">
      <c r="A669" s="250" t="s">
        <v>1342</v>
      </c>
      <c r="B669" s="250" t="s">
        <v>1343</v>
      </c>
      <c r="C669" s="252">
        <v>0</v>
      </c>
      <c r="D669" s="251" t="s">
        <v>6</v>
      </c>
      <c r="E669" s="252">
        <v>141.22135700000001</v>
      </c>
    </row>
    <row r="670" spans="1:5" x14ac:dyDescent="0.25">
      <c r="A670" s="250" t="s">
        <v>1344</v>
      </c>
      <c r="B670" s="250" t="s">
        <v>1345</v>
      </c>
      <c r="C670" s="252">
        <v>1</v>
      </c>
      <c r="D670" s="251" t="s">
        <v>6</v>
      </c>
      <c r="E670" s="252">
        <v>86.29</v>
      </c>
    </row>
    <row r="671" spans="1:5" x14ac:dyDescent="0.25">
      <c r="A671" s="250" t="s">
        <v>1346</v>
      </c>
      <c r="B671" s="250" t="s">
        <v>1347</v>
      </c>
      <c r="C671" s="252">
        <v>0</v>
      </c>
      <c r="D671" s="251" t="s">
        <v>6</v>
      </c>
      <c r="E671" s="252">
        <v>32.260917999999997</v>
      </c>
    </row>
    <row r="672" spans="1:5" x14ac:dyDescent="0.25">
      <c r="A672" s="250" t="s">
        <v>1348</v>
      </c>
      <c r="B672" s="250" t="s">
        <v>21691</v>
      </c>
      <c r="C672" s="252">
        <v>0</v>
      </c>
      <c r="D672" s="251" t="s">
        <v>6</v>
      </c>
      <c r="E672" s="252">
        <v>0.87158800000000003</v>
      </c>
    </row>
    <row r="673" spans="1:5" x14ac:dyDescent="0.25">
      <c r="A673" s="250" t="s">
        <v>1350</v>
      </c>
      <c r="B673" s="250" t="s">
        <v>21692</v>
      </c>
      <c r="C673" s="252">
        <v>22</v>
      </c>
      <c r="D673" s="251" t="s">
        <v>6</v>
      </c>
      <c r="E673" s="252">
        <v>1.435433</v>
      </c>
    </row>
    <row r="674" spans="1:5" x14ac:dyDescent="0.25">
      <c r="A674" s="250" t="s">
        <v>1352</v>
      </c>
      <c r="B674" s="250" t="s">
        <v>21693</v>
      </c>
      <c r="C674" s="252">
        <v>22</v>
      </c>
      <c r="D674" s="251" t="s">
        <v>6</v>
      </c>
      <c r="E674" s="252">
        <v>1.8774120000000001</v>
      </c>
    </row>
    <row r="675" spans="1:5" x14ac:dyDescent="0.25">
      <c r="A675" s="250" t="s">
        <v>1354</v>
      </c>
      <c r="B675" s="250" t="s">
        <v>21694</v>
      </c>
      <c r="C675" s="252">
        <v>19</v>
      </c>
      <c r="D675" s="251" t="s">
        <v>6</v>
      </c>
      <c r="E675" s="252">
        <v>2.3174990000000002</v>
      </c>
    </row>
    <row r="676" spans="1:5" x14ac:dyDescent="0.25">
      <c r="A676" s="250" t="s">
        <v>1356</v>
      </c>
      <c r="B676" s="250" t="s">
        <v>21695</v>
      </c>
      <c r="C676" s="252">
        <v>4</v>
      </c>
      <c r="D676" s="251" t="s">
        <v>6</v>
      </c>
      <c r="E676" s="252">
        <v>2.8703029999999998</v>
      </c>
    </row>
    <row r="677" spans="1:5" x14ac:dyDescent="0.25">
      <c r="A677" s="250" t="s">
        <v>1358</v>
      </c>
      <c r="B677" s="250" t="s">
        <v>21696</v>
      </c>
      <c r="C677" s="252">
        <v>0</v>
      </c>
      <c r="D677" s="251" t="s">
        <v>6</v>
      </c>
      <c r="E677" s="252">
        <v>4.72</v>
      </c>
    </row>
    <row r="678" spans="1:5" x14ac:dyDescent="0.25">
      <c r="A678" s="250" t="s">
        <v>1360</v>
      </c>
      <c r="B678" s="250" t="s">
        <v>21697</v>
      </c>
      <c r="C678" s="252">
        <v>0</v>
      </c>
      <c r="D678" s="251" t="s">
        <v>6</v>
      </c>
      <c r="E678" s="252">
        <v>4.526751</v>
      </c>
    </row>
    <row r="679" spans="1:5" x14ac:dyDescent="0.25">
      <c r="A679" s="250" t="s">
        <v>1362</v>
      </c>
      <c r="B679" s="250" t="s">
        <v>1363</v>
      </c>
      <c r="C679" s="252">
        <v>0</v>
      </c>
      <c r="D679" s="251" t="s">
        <v>6</v>
      </c>
      <c r="E679" s="252">
        <v>56.639586999999999</v>
      </c>
    </row>
    <row r="680" spans="1:5" x14ac:dyDescent="0.25">
      <c r="A680" s="250" t="s">
        <v>1364</v>
      </c>
      <c r="B680" s="250" t="s">
        <v>1365</v>
      </c>
      <c r="C680" s="252">
        <v>0</v>
      </c>
      <c r="D680" s="251" t="s">
        <v>6</v>
      </c>
      <c r="E680" s="252">
        <v>58.254311999999999</v>
      </c>
    </row>
    <row r="681" spans="1:5" x14ac:dyDescent="0.25">
      <c r="A681" s="250" t="s">
        <v>1366</v>
      </c>
      <c r="B681" s="250" t="s">
        <v>1367</v>
      </c>
      <c r="C681" s="252">
        <v>0</v>
      </c>
      <c r="D681" s="251" t="s">
        <v>6</v>
      </c>
      <c r="E681" s="252">
        <v>5.94</v>
      </c>
    </row>
    <row r="682" spans="1:5" x14ac:dyDescent="0.25">
      <c r="A682" s="250" t="s">
        <v>1368</v>
      </c>
      <c r="B682" s="250" t="s">
        <v>1369</v>
      </c>
      <c r="C682" s="252">
        <v>8.3000000000000007</v>
      </c>
      <c r="D682" s="251" t="s">
        <v>6</v>
      </c>
      <c r="E682" s="252">
        <v>2.2973690000000002</v>
      </c>
    </row>
    <row r="683" spans="1:5" x14ac:dyDescent="0.25">
      <c r="A683" s="250" t="s">
        <v>1370</v>
      </c>
      <c r="B683" s="250" t="s">
        <v>1371</v>
      </c>
      <c r="C683" s="252">
        <v>0</v>
      </c>
      <c r="D683" s="251" t="s">
        <v>6</v>
      </c>
      <c r="E683" s="252">
        <v>237.43</v>
      </c>
    </row>
    <row r="684" spans="1:5" x14ac:dyDescent="0.25">
      <c r="A684" s="250" t="s">
        <v>1372</v>
      </c>
      <c r="B684" s="250" t="s">
        <v>19392</v>
      </c>
      <c r="C684" s="252">
        <v>0</v>
      </c>
      <c r="D684" s="251" t="s">
        <v>6</v>
      </c>
      <c r="E684" s="252">
        <v>427.91</v>
      </c>
    </row>
    <row r="685" spans="1:5" x14ac:dyDescent="0.25">
      <c r="A685" s="250" t="s">
        <v>1374</v>
      </c>
      <c r="B685" s="250" t="s">
        <v>1375</v>
      </c>
      <c r="C685" s="252">
        <v>0</v>
      </c>
      <c r="D685" s="251" t="s">
        <v>6</v>
      </c>
      <c r="E685" s="252">
        <v>53.03</v>
      </c>
    </row>
    <row r="686" spans="1:5" x14ac:dyDescent="0.25">
      <c r="A686" s="250" t="s">
        <v>1376</v>
      </c>
      <c r="B686" s="250" t="s">
        <v>1377</v>
      </c>
      <c r="C686" s="252">
        <v>0</v>
      </c>
      <c r="D686" s="251" t="s">
        <v>6</v>
      </c>
      <c r="E686" s="252">
        <v>100.63</v>
      </c>
    </row>
    <row r="687" spans="1:5" x14ac:dyDescent="0.25">
      <c r="A687" s="250" t="s">
        <v>1378</v>
      </c>
      <c r="B687" s="250" t="s">
        <v>1379</v>
      </c>
      <c r="C687" s="252">
        <v>0</v>
      </c>
      <c r="D687" s="251" t="s">
        <v>6</v>
      </c>
      <c r="E687" s="252">
        <v>248.731672</v>
      </c>
    </row>
    <row r="688" spans="1:5" x14ac:dyDescent="0.25">
      <c r="A688" s="250" t="s">
        <v>1380</v>
      </c>
      <c r="B688" s="250" t="s">
        <v>1381</v>
      </c>
      <c r="C688" s="252">
        <v>0</v>
      </c>
      <c r="D688" s="251" t="s">
        <v>6</v>
      </c>
      <c r="E688" s="252">
        <v>45.561715</v>
      </c>
    </row>
    <row r="689" spans="1:5" x14ac:dyDescent="0.25">
      <c r="A689" s="250" t="s">
        <v>1382</v>
      </c>
      <c r="B689" s="250" t="s">
        <v>1383</v>
      </c>
      <c r="C689" s="252">
        <v>0</v>
      </c>
      <c r="D689" s="251" t="s">
        <v>6</v>
      </c>
      <c r="E689" s="252">
        <v>1606.78</v>
      </c>
    </row>
    <row r="690" spans="1:5" x14ac:dyDescent="0.25">
      <c r="A690" s="250" t="s">
        <v>1384</v>
      </c>
      <c r="B690" s="250" t="s">
        <v>1385</v>
      </c>
      <c r="C690" s="252">
        <v>0</v>
      </c>
      <c r="D690" s="251" t="s">
        <v>6</v>
      </c>
      <c r="E690" s="252">
        <v>137.77600000000001</v>
      </c>
    </row>
    <row r="691" spans="1:5" x14ac:dyDescent="0.25">
      <c r="A691" s="250" t="s">
        <v>1386</v>
      </c>
      <c r="B691" s="250" t="s">
        <v>1387</v>
      </c>
      <c r="C691" s="252">
        <v>2</v>
      </c>
      <c r="D691" s="251" t="s">
        <v>6</v>
      </c>
      <c r="E691" s="252">
        <v>49.393352</v>
      </c>
    </row>
    <row r="692" spans="1:5" x14ac:dyDescent="0.25">
      <c r="A692" s="250" t="s">
        <v>1388</v>
      </c>
      <c r="B692" s="250" t="s">
        <v>1389</v>
      </c>
      <c r="C692" s="252">
        <v>0</v>
      </c>
      <c r="D692" s="251" t="s">
        <v>6</v>
      </c>
      <c r="E692" s="252">
        <v>45.27</v>
      </c>
    </row>
    <row r="693" spans="1:5" x14ac:dyDescent="0.25">
      <c r="A693" s="250" t="s">
        <v>1390</v>
      </c>
      <c r="B693" s="250" t="s">
        <v>1391</v>
      </c>
      <c r="C693" s="252">
        <v>0</v>
      </c>
      <c r="D693" s="251" t="s">
        <v>6</v>
      </c>
      <c r="E693" s="252">
        <v>647.78</v>
      </c>
    </row>
    <row r="694" spans="1:5" x14ac:dyDescent="0.25">
      <c r="A694" s="250" t="s">
        <v>1392</v>
      </c>
      <c r="B694" s="250" t="s">
        <v>1393</v>
      </c>
      <c r="C694" s="252">
        <v>0</v>
      </c>
      <c r="D694" s="251" t="s">
        <v>6</v>
      </c>
      <c r="E694" s="252">
        <v>1054.7800159999999</v>
      </c>
    </row>
    <row r="695" spans="1:5" x14ac:dyDescent="0.25">
      <c r="A695" s="250" t="s">
        <v>1394</v>
      </c>
      <c r="B695" s="250" t="s">
        <v>1395</v>
      </c>
      <c r="C695" s="252">
        <v>0</v>
      </c>
      <c r="D695" s="251" t="s">
        <v>6</v>
      </c>
      <c r="E695" s="252">
        <v>880</v>
      </c>
    </row>
    <row r="696" spans="1:5" x14ac:dyDescent="0.25">
      <c r="A696" s="250" t="s">
        <v>1396</v>
      </c>
      <c r="B696" s="250" t="s">
        <v>1397</v>
      </c>
      <c r="C696" s="252">
        <v>8</v>
      </c>
      <c r="D696" s="251" t="s">
        <v>6</v>
      </c>
      <c r="E696" s="252">
        <v>77.392033999999995</v>
      </c>
    </row>
    <row r="697" spans="1:5" x14ac:dyDescent="0.25">
      <c r="A697" s="250" t="s">
        <v>1398</v>
      </c>
      <c r="B697" s="250" t="s">
        <v>1399</v>
      </c>
      <c r="C697" s="252">
        <v>0</v>
      </c>
      <c r="D697" s="251" t="s">
        <v>6</v>
      </c>
      <c r="E697" s="252">
        <v>24.87</v>
      </c>
    </row>
    <row r="698" spans="1:5" x14ac:dyDescent="0.25">
      <c r="A698" s="250" t="s">
        <v>1400</v>
      </c>
      <c r="B698" s="250" t="s">
        <v>1401</v>
      </c>
      <c r="C698" s="252">
        <v>0</v>
      </c>
      <c r="D698" s="251" t="s">
        <v>6</v>
      </c>
      <c r="E698" s="252">
        <v>31.6</v>
      </c>
    </row>
    <row r="699" spans="1:5" x14ac:dyDescent="0.25">
      <c r="A699" s="250" t="s">
        <v>1402</v>
      </c>
      <c r="B699" s="250" t="s">
        <v>1403</v>
      </c>
      <c r="C699" s="252">
        <v>0</v>
      </c>
      <c r="D699" s="251" t="s">
        <v>6</v>
      </c>
      <c r="E699" s="252">
        <v>36.493205000000003</v>
      </c>
    </row>
    <row r="700" spans="1:5" x14ac:dyDescent="0.25">
      <c r="A700" s="250" t="s">
        <v>1404</v>
      </c>
      <c r="B700" s="250" t="s">
        <v>1405</v>
      </c>
      <c r="C700" s="252">
        <v>0</v>
      </c>
      <c r="D700" s="251" t="s">
        <v>6</v>
      </c>
      <c r="E700" s="252">
        <v>51.773935999999999</v>
      </c>
    </row>
    <row r="701" spans="1:5" x14ac:dyDescent="0.25">
      <c r="A701" s="250" t="s">
        <v>1406</v>
      </c>
      <c r="B701" s="250" t="s">
        <v>1407</v>
      </c>
      <c r="C701" s="252">
        <v>0</v>
      </c>
      <c r="D701" s="251" t="s">
        <v>6</v>
      </c>
      <c r="E701" s="252">
        <v>70.848545999999999</v>
      </c>
    </row>
    <row r="702" spans="1:5" x14ac:dyDescent="0.25">
      <c r="A702" s="250" t="s">
        <v>1408</v>
      </c>
      <c r="B702" s="250" t="s">
        <v>1409</v>
      </c>
      <c r="C702" s="252">
        <v>0</v>
      </c>
      <c r="D702" s="251" t="s">
        <v>6</v>
      </c>
      <c r="E702" s="252">
        <v>99.8</v>
      </c>
    </row>
    <row r="703" spans="1:5" x14ac:dyDescent="0.25">
      <c r="A703" s="250" t="s">
        <v>1410</v>
      </c>
      <c r="B703" s="250" t="s">
        <v>1411</v>
      </c>
      <c r="C703" s="252">
        <v>0</v>
      </c>
      <c r="D703" s="251" t="s">
        <v>6</v>
      </c>
      <c r="E703" s="252">
        <v>143.00846899999999</v>
      </c>
    </row>
    <row r="704" spans="1:5" x14ac:dyDescent="0.25">
      <c r="A704" s="250" t="s">
        <v>1412</v>
      </c>
      <c r="B704" s="250" t="s">
        <v>1413</v>
      </c>
      <c r="C704" s="252">
        <v>0</v>
      </c>
      <c r="D704" s="251" t="s">
        <v>6</v>
      </c>
      <c r="E704" s="252">
        <v>216.41</v>
      </c>
    </row>
    <row r="705" spans="1:5" x14ac:dyDescent="0.25">
      <c r="A705" s="250" t="s">
        <v>1414</v>
      </c>
      <c r="B705" s="250" t="s">
        <v>1415</v>
      </c>
      <c r="C705" s="252">
        <v>0</v>
      </c>
      <c r="D705" s="251" t="s">
        <v>6</v>
      </c>
      <c r="E705" s="252">
        <v>1753.13</v>
      </c>
    </row>
    <row r="706" spans="1:5" x14ac:dyDescent="0.25">
      <c r="A706" s="250" t="s">
        <v>1416</v>
      </c>
      <c r="B706" s="250" t="s">
        <v>1417</v>
      </c>
      <c r="C706" s="252">
        <v>0</v>
      </c>
      <c r="D706" s="251" t="s">
        <v>6</v>
      </c>
      <c r="E706" s="252">
        <v>5755.12</v>
      </c>
    </row>
    <row r="707" spans="1:5" x14ac:dyDescent="0.25">
      <c r="A707" s="250" t="s">
        <v>1418</v>
      </c>
      <c r="B707" s="250" t="s">
        <v>1419</v>
      </c>
      <c r="C707" s="252">
        <v>0</v>
      </c>
      <c r="D707" s="251" t="s">
        <v>6</v>
      </c>
      <c r="E707" s="252">
        <v>4110.8</v>
      </c>
    </row>
    <row r="708" spans="1:5" x14ac:dyDescent="0.25">
      <c r="A708" s="250" t="s">
        <v>1420</v>
      </c>
      <c r="B708" s="250" t="s">
        <v>1421</v>
      </c>
      <c r="C708" s="252">
        <v>0</v>
      </c>
      <c r="D708" s="251" t="s">
        <v>6</v>
      </c>
      <c r="E708" s="252">
        <v>609.47980700000005</v>
      </c>
    </row>
    <row r="709" spans="1:5" x14ac:dyDescent="0.25">
      <c r="A709" s="250" t="s">
        <v>1422</v>
      </c>
      <c r="B709" s="250" t="s">
        <v>1423</v>
      </c>
      <c r="C709" s="252">
        <v>0</v>
      </c>
      <c r="D709" s="251" t="s">
        <v>6</v>
      </c>
      <c r="E709" s="252">
        <v>1436.0636219999999</v>
      </c>
    </row>
    <row r="710" spans="1:5" x14ac:dyDescent="0.25">
      <c r="A710" s="250" t="s">
        <v>1424</v>
      </c>
      <c r="B710" s="250" t="s">
        <v>1425</v>
      </c>
      <c r="C710" s="252">
        <v>0</v>
      </c>
      <c r="D710" s="251" t="s">
        <v>6</v>
      </c>
      <c r="E710" s="252">
        <v>1238.0106000000001</v>
      </c>
    </row>
    <row r="711" spans="1:5" x14ac:dyDescent="0.25">
      <c r="A711" s="250" t="s">
        <v>1426</v>
      </c>
      <c r="B711" s="250" t="s">
        <v>1427</v>
      </c>
      <c r="C711" s="252">
        <v>0</v>
      </c>
      <c r="D711" s="251" t="s">
        <v>6</v>
      </c>
      <c r="E711" s="252">
        <v>2059.91</v>
      </c>
    </row>
    <row r="712" spans="1:5" x14ac:dyDescent="0.25">
      <c r="A712" s="250" t="s">
        <v>1428</v>
      </c>
      <c r="B712" s="250" t="s">
        <v>1429</v>
      </c>
      <c r="C712" s="252">
        <v>0</v>
      </c>
      <c r="D712" s="251" t="s">
        <v>6</v>
      </c>
      <c r="E712" s="252">
        <v>1678.599091</v>
      </c>
    </row>
    <row r="713" spans="1:5" x14ac:dyDescent="0.25">
      <c r="A713" s="250" t="s">
        <v>1430</v>
      </c>
      <c r="B713" s="250" t="s">
        <v>1431</v>
      </c>
      <c r="C713" s="252">
        <v>0</v>
      </c>
      <c r="D713" s="251" t="s">
        <v>6</v>
      </c>
      <c r="E713" s="252">
        <v>2072.2800000000002</v>
      </c>
    </row>
    <row r="714" spans="1:5" x14ac:dyDescent="0.25">
      <c r="A714" s="250" t="s">
        <v>1432</v>
      </c>
      <c r="B714" s="250" t="s">
        <v>1433</v>
      </c>
      <c r="C714" s="252">
        <v>0</v>
      </c>
      <c r="D714" s="251" t="s">
        <v>6</v>
      </c>
      <c r="E714" s="252">
        <v>2967.6026590000001</v>
      </c>
    </row>
    <row r="715" spans="1:5" x14ac:dyDescent="0.25">
      <c r="A715" s="250" t="s">
        <v>1434</v>
      </c>
      <c r="B715" s="250" t="s">
        <v>1435</v>
      </c>
      <c r="C715" s="252">
        <v>0</v>
      </c>
      <c r="D715" s="251" t="s">
        <v>6</v>
      </c>
      <c r="E715" s="252">
        <v>716.23265600000002</v>
      </c>
    </row>
    <row r="716" spans="1:5" x14ac:dyDescent="0.25">
      <c r="A716" s="250" t="s">
        <v>1436</v>
      </c>
      <c r="B716" s="250" t="s">
        <v>1437</v>
      </c>
      <c r="C716" s="252">
        <v>0</v>
      </c>
      <c r="D716" s="251" t="s">
        <v>6</v>
      </c>
      <c r="E716" s="252">
        <v>1063.075194</v>
      </c>
    </row>
    <row r="717" spans="1:5" x14ac:dyDescent="0.25">
      <c r="A717" s="250" t="s">
        <v>1438</v>
      </c>
      <c r="B717" s="250" t="s">
        <v>1439</v>
      </c>
      <c r="C717" s="252">
        <v>0</v>
      </c>
      <c r="D717" s="251" t="s">
        <v>6</v>
      </c>
      <c r="E717" s="252">
        <v>167.927459</v>
      </c>
    </row>
    <row r="718" spans="1:5" x14ac:dyDescent="0.25">
      <c r="A718" s="250" t="s">
        <v>1440</v>
      </c>
      <c r="B718" s="250" t="s">
        <v>1441</v>
      </c>
      <c r="C718" s="252">
        <v>0</v>
      </c>
      <c r="D718" s="251" t="s">
        <v>6</v>
      </c>
      <c r="E718" s="252">
        <v>322.63</v>
      </c>
    </row>
    <row r="719" spans="1:5" x14ac:dyDescent="0.25">
      <c r="A719" s="250" t="s">
        <v>1442</v>
      </c>
      <c r="B719" s="250" t="s">
        <v>1443</v>
      </c>
      <c r="C719" s="252">
        <v>0</v>
      </c>
      <c r="D719" s="251" t="s">
        <v>6</v>
      </c>
      <c r="E719" s="252">
        <v>378.82</v>
      </c>
    </row>
    <row r="720" spans="1:5" x14ac:dyDescent="0.25">
      <c r="A720" s="250" t="s">
        <v>1444</v>
      </c>
      <c r="B720" s="250" t="s">
        <v>1445</v>
      </c>
      <c r="C720" s="252">
        <v>0</v>
      </c>
      <c r="D720" s="251" t="s">
        <v>6</v>
      </c>
      <c r="E720" s="252">
        <v>443.14924300000001</v>
      </c>
    </row>
    <row r="721" spans="1:5" x14ac:dyDescent="0.25">
      <c r="A721" s="250" t="s">
        <v>1446</v>
      </c>
      <c r="B721" s="250" t="s">
        <v>1447</v>
      </c>
      <c r="C721" s="252">
        <v>0</v>
      </c>
      <c r="D721" s="251" t="s">
        <v>6</v>
      </c>
      <c r="E721" s="252">
        <v>486.24984899999998</v>
      </c>
    </row>
    <row r="722" spans="1:5" x14ac:dyDescent="0.25">
      <c r="A722" s="250" t="s">
        <v>1448</v>
      </c>
      <c r="B722" s="250" t="s">
        <v>1449</v>
      </c>
      <c r="C722" s="252">
        <v>0</v>
      </c>
      <c r="D722" s="251" t="s">
        <v>6</v>
      </c>
      <c r="E722" s="252">
        <v>4721.03</v>
      </c>
    </row>
    <row r="723" spans="1:5" x14ac:dyDescent="0.25">
      <c r="A723" s="250" t="s">
        <v>1450</v>
      </c>
      <c r="B723" s="250" t="s">
        <v>19503</v>
      </c>
      <c r="C723" s="252">
        <v>0</v>
      </c>
      <c r="D723" s="251" t="s">
        <v>6</v>
      </c>
      <c r="E723" s="252">
        <v>9.4844139999999992</v>
      </c>
    </row>
    <row r="724" spans="1:5" x14ac:dyDescent="0.25">
      <c r="A724" s="250" t="s">
        <v>1452</v>
      </c>
      <c r="B724" s="250" t="s">
        <v>19459</v>
      </c>
      <c r="C724" s="252">
        <v>0</v>
      </c>
      <c r="D724" s="251" t="s">
        <v>6</v>
      </c>
      <c r="E724" s="252">
        <v>15.955719</v>
      </c>
    </row>
    <row r="725" spans="1:5" x14ac:dyDescent="0.25">
      <c r="A725" s="250" t="s">
        <v>1454</v>
      </c>
      <c r="B725" s="250" t="s">
        <v>19461</v>
      </c>
      <c r="C725" s="252">
        <v>0</v>
      </c>
      <c r="D725" s="251" t="s">
        <v>6</v>
      </c>
      <c r="E725" s="252">
        <v>19.199363000000002</v>
      </c>
    </row>
    <row r="726" spans="1:5" x14ac:dyDescent="0.25">
      <c r="A726" s="250" t="s">
        <v>1456</v>
      </c>
      <c r="B726" s="250" t="s">
        <v>19462</v>
      </c>
      <c r="C726" s="252">
        <v>0</v>
      </c>
      <c r="D726" s="251" t="s">
        <v>6</v>
      </c>
      <c r="E726" s="252">
        <v>24.380627</v>
      </c>
    </row>
    <row r="727" spans="1:5" x14ac:dyDescent="0.25">
      <c r="A727" s="250" t="s">
        <v>1458</v>
      </c>
      <c r="B727" s="250" t="s">
        <v>19463</v>
      </c>
      <c r="C727" s="252">
        <v>0</v>
      </c>
      <c r="D727" s="251" t="s">
        <v>6</v>
      </c>
      <c r="E727" s="252">
        <v>30.162310999999999</v>
      </c>
    </row>
    <row r="728" spans="1:5" x14ac:dyDescent="0.25">
      <c r="A728" s="250" t="s">
        <v>1460</v>
      </c>
      <c r="B728" s="250" t="s">
        <v>1461</v>
      </c>
      <c r="C728" s="252">
        <v>0</v>
      </c>
      <c r="D728" s="251" t="s">
        <v>6</v>
      </c>
      <c r="E728" s="252">
        <v>382.764184</v>
      </c>
    </row>
    <row r="729" spans="1:5" x14ac:dyDescent="0.25">
      <c r="A729" s="250" t="s">
        <v>1462</v>
      </c>
      <c r="B729" s="250" t="s">
        <v>1463</v>
      </c>
      <c r="C729" s="252">
        <v>0</v>
      </c>
      <c r="D729" s="251" t="s">
        <v>6</v>
      </c>
      <c r="E729" s="252">
        <v>5085.369995</v>
      </c>
    </row>
    <row r="730" spans="1:5" x14ac:dyDescent="0.25">
      <c r="A730" s="250" t="s">
        <v>1464</v>
      </c>
      <c r="B730" s="250" t="s">
        <v>21698</v>
      </c>
      <c r="C730" s="252">
        <v>5</v>
      </c>
      <c r="D730" s="251" t="s">
        <v>6</v>
      </c>
      <c r="E730" s="252">
        <v>1.904102</v>
      </c>
    </row>
    <row r="731" spans="1:5" x14ac:dyDescent="0.25">
      <c r="A731" s="250" t="s">
        <v>1466</v>
      </c>
      <c r="B731" s="250" t="s">
        <v>21699</v>
      </c>
      <c r="C731" s="252">
        <v>0</v>
      </c>
      <c r="D731" s="251" t="s">
        <v>6</v>
      </c>
      <c r="E731" s="252">
        <v>2.5117950000000002</v>
      </c>
    </row>
    <row r="732" spans="1:5" x14ac:dyDescent="0.25">
      <c r="A732" s="250" t="s">
        <v>1468</v>
      </c>
      <c r="B732" s="250" t="s">
        <v>21700</v>
      </c>
      <c r="C732" s="252">
        <v>16</v>
      </c>
      <c r="D732" s="251" t="s">
        <v>6</v>
      </c>
      <c r="E732" s="252">
        <v>3.0277210000000001</v>
      </c>
    </row>
    <row r="733" spans="1:5" x14ac:dyDescent="0.25">
      <c r="A733" s="250" t="s">
        <v>1470</v>
      </c>
      <c r="B733" s="250" t="s">
        <v>21701</v>
      </c>
      <c r="C733" s="252">
        <v>22</v>
      </c>
      <c r="D733" s="251" t="s">
        <v>6</v>
      </c>
      <c r="E733" s="252">
        <v>3.6670790000000002</v>
      </c>
    </row>
    <row r="734" spans="1:5" x14ac:dyDescent="0.25">
      <c r="A734" s="250" t="s">
        <v>1472</v>
      </c>
      <c r="B734" s="250" t="s">
        <v>21702</v>
      </c>
      <c r="C734" s="252">
        <v>11</v>
      </c>
      <c r="D734" s="251" t="s">
        <v>6</v>
      </c>
      <c r="E734" s="252">
        <v>4.9959870000000004</v>
      </c>
    </row>
    <row r="735" spans="1:5" x14ac:dyDescent="0.25">
      <c r="A735" s="250" t="s">
        <v>1474</v>
      </c>
      <c r="B735" s="250" t="s">
        <v>21703</v>
      </c>
      <c r="C735" s="252">
        <v>6</v>
      </c>
      <c r="D735" s="251" t="s">
        <v>6</v>
      </c>
      <c r="E735" s="252">
        <v>5.9885910000000004</v>
      </c>
    </row>
    <row r="736" spans="1:5" x14ac:dyDescent="0.25">
      <c r="A736" s="250" t="s">
        <v>1476</v>
      </c>
      <c r="B736" s="250" t="s">
        <v>1477</v>
      </c>
      <c r="C736" s="252">
        <v>0</v>
      </c>
      <c r="D736" s="251" t="s">
        <v>6</v>
      </c>
      <c r="E736" s="252">
        <v>153.1875</v>
      </c>
    </row>
    <row r="737" spans="1:5" x14ac:dyDescent="0.25">
      <c r="A737" s="250" t="s">
        <v>1478</v>
      </c>
      <c r="B737" s="250" t="s">
        <v>1479</v>
      </c>
      <c r="C737" s="252">
        <v>0</v>
      </c>
      <c r="D737" s="251" t="s">
        <v>6</v>
      </c>
      <c r="E737" s="252">
        <v>101.43</v>
      </c>
    </row>
    <row r="738" spans="1:5" x14ac:dyDescent="0.25">
      <c r="A738" s="250" t="s">
        <v>1480</v>
      </c>
      <c r="B738" s="250" t="s">
        <v>1481</v>
      </c>
      <c r="C738" s="252">
        <v>0</v>
      </c>
      <c r="D738" s="251" t="s">
        <v>6</v>
      </c>
      <c r="E738" s="252">
        <v>165.43</v>
      </c>
    </row>
    <row r="739" spans="1:5" x14ac:dyDescent="0.25">
      <c r="A739" s="250" t="s">
        <v>1482</v>
      </c>
      <c r="B739" s="250" t="s">
        <v>1483</v>
      </c>
      <c r="C739" s="252">
        <v>0</v>
      </c>
      <c r="D739" s="251" t="s">
        <v>6</v>
      </c>
      <c r="E739" s="252">
        <v>158.18</v>
      </c>
    </row>
    <row r="740" spans="1:5" x14ac:dyDescent="0.25">
      <c r="A740" s="250" t="s">
        <v>1484</v>
      </c>
      <c r="B740" s="250" t="s">
        <v>1485</v>
      </c>
      <c r="C740" s="252">
        <v>0</v>
      </c>
      <c r="D740" s="251" t="s">
        <v>6</v>
      </c>
      <c r="E740" s="252">
        <v>155.77000000000001</v>
      </c>
    </row>
    <row r="741" spans="1:5" x14ac:dyDescent="0.25">
      <c r="A741" s="250" t="s">
        <v>1486</v>
      </c>
      <c r="B741" s="250" t="s">
        <v>1487</v>
      </c>
      <c r="C741" s="252">
        <v>0</v>
      </c>
      <c r="D741" s="251" t="s">
        <v>6</v>
      </c>
      <c r="E741" s="252">
        <v>108.68</v>
      </c>
    </row>
    <row r="742" spans="1:5" x14ac:dyDescent="0.25">
      <c r="A742" s="250" t="s">
        <v>1488</v>
      </c>
      <c r="B742" s="250" t="s">
        <v>1489</v>
      </c>
      <c r="C742" s="252">
        <v>0</v>
      </c>
      <c r="D742" s="251" t="s">
        <v>6</v>
      </c>
      <c r="E742" s="252">
        <v>138</v>
      </c>
    </row>
    <row r="743" spans="1:5" x14ac:dyDescent="0.25">
      <c r="A743" s="250" t="s">
        <v>1490</v>
      </c>
      <c r="B743" s="250" t="s">
        <v>1491</v>
      </c>
      <c r="C743" s="252">
        <v>0</v>
      </c>
      <c r="D743" s="251" t="s">
        <v>6</v>
      </c>
      <c r="E743" s="252">
        <v>0</v>
      </c>
    </row>
    <row r="744" spans="1:5" x14ac:dyDescent="0.25">
      <c r="A744" s="250" t="s">
        <v>1492</v>
      </c>
      <c r="B744" s="250" t="s">
        <v>1493</v>
      </c>
      <c r="C744" s="252">
        <v>0</v>
      </c>
      <c r="D744" s="251" t="s">
        <v>6</v>
      </c>
      <c r="E744" s="252">
        <v>0</v>
      </c>
    </row>
    <row r="745" spans="1:5" x14ac:dyDescent="0.25">
      <c r="A745" s="250" t="s">
        <v>1494</v>
      </c>
      <c r="B745" s="250" t="s">
        <v>1495</v>
      </c>
      <c r="C745" s="252">
        <v>0</v>
      </c>
      <c r="D745" s="251" t="s">
        <v>6</v>
      </c>
      <c r="E745" s="252">
        <v>47.551909000000002</v>
      </c>
    </row>
    <row r="746" spans="1:5" x14ac:dyDescent="0.25">
      <c r="A746" s="250" t="s">
        <v>1496</v>
      </c>
      <c r="B746" s="250" t="s">
        <v>1497</v>
      </c>
      <c r="C746" s="252">
        <v>0</v>
      </c>
      <c r="D746" s="251" t="s">
        <v>6</v>
      </c>
      <c r="E746" s="252">
        <v>45.319318000000003</v>
      </c>
    </row>
    <row r="747" spans="1:5" x14ac:dyDescent="0.25">
      <c r="A747" s="250" t="s">
        <v>1498</v>
      </c>
      <c r="B747" s="250" t="s">
        <v>1499</v>
      </c>
      <c r="C747" s="252">
        <v>0</v>
      </c>
      <c r="D747" s="251" t="s">
        <v>6</v>
      </c>
      <c r="E747" s="252">
        <v>46.656432000000002</v>
      </c>
    </row>
    <row r="748" spans="1:5" x14ac:dyDescent="0.25">
      <c r="A748" s="250" t="s">
        <v>1500</v>
      </c>
      <c r="B748" s="250" t="s">
        <v>1501</v>
      </c>
      <c r="C748" s="252">
        <v>0</v>
      </c>
      <c r="D748" s="251" t="s">
        <v>6</v>
      </c>
      <c r="E748" s="252">
        <v>40.710225000000001</v>
      </c>
    </row>
    <row r="749" spans="1:5" x14ac:dyDescent="0.25">
      <c r="A749" s="250" t="s">
        <v>1502</v>
      </c>
      <c r="B749" s="250" t="s">
        <v>1503</v>
      </c>
      <c r="C749" s="252">
        <v>6</v>
      </c>
      <c r="D749" s="251" t="s">
        <v>6</v>
      </c>
      <c r="E749" s="252">
        <v>33.187309999999997</v>
      </c>
    </row>
    <row r="750" spans="1:5" x14ac:dyDescent="0.25">
      <c r="A750" s="250" t="s">
        <v>1504</v>
      </c>
      <c r="B750" s="250" t="s">
        <v>1505</v>
      </c>
      <c r="C750" s="252">
        <v>0</v>
      </c>
      <c r="D750" s="251" t="s">
        <v>6</v>
      </c>
      <c r="E750" s="252">
        <v>69.546999999999997</v>
      </c>
    </row>
    <row r="751" spans="1:5" x14ac:dyDescent="0.25">
      <c r="A751" s="250" t="s">
        <v>1506</v>
      </c>
      <c r="B751" s="250" t="s">
        <v>1507</v>
      </c>
      <c r="C751" s="252">
        <v>0</v>
      </c>
      <c r="D751" s="251" t="s">
        <v>6</v>
      </c>
      <c r="E751" s="252">
        <v>47.614384999999999</v>
      </c>
    </row>
    <row r="752" spans="1:5" x14ac:dyDescent="0.25">
      <c r="A752" s="250" t="s">
        <v>1508</v>
      </c>
      <c r="B752" s="250" t="s">
        <v>1509</v>
      </c>
      <c r="C752" s="252">
        <v>0</v>
      </c>
      <c r="D752" s="251" t="s">
        <v>6</v>
      </c>
      <c r="E752" s="252">
        <v>97.35</v>
      </c>
    </row>
    <row r="753" spans="1:5" x14ac:dyDescent="0.25">
      <c r="A753" s="250" t="s">
        <v>1510</v>
      </c>
      <c r="B753" s="250" t="s">
        <v>1511</v>
      </c>
      <c r="C753" s="252">
        <v>0</v>
      </c>
      <c r="D753" s="251" t="s">
        <v>6</v>
      </c>
      <c r="E753" s="252">
        <v>58.19</v>
      </c>
    </row>
    <row r="754" spans="1:5" x14ac:dyDescent="0.25">
      <c r="A754" s="250" t="s">
        <v>1512</v>
      </c>
      <c r="B754" s="250" t="s">
        <v>1513</v>
      </c>
      <c r="C754" s="252">
        <v>0</v>
      </c>
      <c r="D754" s="251" t="s">
        <v>6</v>
      </c>
      <c r="E754" s="252">
        <v>48.736879000000002</v>
      </c>
    </row>
    <row r="755" spans="1:5" x14ac:dyDescent="0.25">
      <c r="A755" s="250" t="s">
        <v>1514</v>
      </c>
      <c r="B755" s="250" t="s">
        <v>1515</v>
      </c>
      <c r="C755" s="252">
        <v>0</v>
      </c>
      <c r="D755" s="251" t="s">
        <v>6</v>
      </c>
      <c r="E755" s="252">
        <v>43.793016999999999</v>
      </c>
    </row>
    <row r="756" spans="1:5" x14ac:dyDescent="0.25">
      <c r="A756" s="250" t="s">
        <v>1516</v>
      </c>
      <c r="B756" s="250" t="s">
        <v>1517</v>
      </c>
      <c r="C756" s="252">
        <v>0</v>
      </c>
      <c r="D756" s="251" t="s">
        <v>6</v>
      </c>
      <c r="E756" s="252">
        <v>63.3</v>
      </c>
    </row>
    <row r="757" spans="1:5" x14ac:dyDescent="0.25">
      <c r="A757" s="250" t="s">
        <v>1518</v>
      </c>
      <c r="B757" s="250" t="s">
        <v>1519</v>
      </c>
      <c r="C757" s="252">
        <v>0</v>
      </c>
      <c r="D757" s="251" t="s">
        <v>6</v>
      </c>
      <c r="E757" s="252">
        <v>36.68</v>
      </c>
    </row>
    <row r="758" spans="1:5" x14ac:dyDescent="0.25">
      <c r="A758" s="250" t="s">
        <v>1520</v>
      </c>
      <c r="B758" s="250" t="s">
        <v>1521</v>
      </c>
      <c r="C758" s="252">
        <v>0</v>
      </c>
      <c r="D758" s="251" t="s">
        <v>6</v>
      </c>
      <c r="E758" s="252">
        <v>61.834831000000001</v>
      </c>
    </row>
    <row r="759" spans="1:5" x14ac:dyDescent="0.25">
      <c r="A759" s="250" t="s">
        <v>1522</v>
      </c>
      <c r="B759" s="250" t="s">
        <v>1523</v>
      </c>
      <c r="C759" s="252">
        <v>0</v>
      </c>
      <c r="D759" s="251" t="s">
        <v>6</v>
      </c>
      <c r="E759" s="252">
        <v>56.921798000000003</v>
      </c>
    </row>
    <row r="760" spans="1:5" x14ac:dyDescent="0.25">
      <c r="A760" s="250" t="s">
        <v>1524</v>
      </c>
      <c r="B760" s="250" t="s">
        <v>1525</v>
      </c>
      <c r="C760" s="252">
        <v>0</v>
      </c>
      <c r="D760" s="251" t="s">
        <v>6</v>
      </c>
      <c r="E760" s="252">
        <v>74.126874000000001</v>
      </c>
    </row>
    <row r="761" spans="1:5" x14ac:dyDescent="0.25">
      <c r="A761" s="250" t="s">
        <v>1526</v>
      </c>
      <c r="B761" s="250" t="s">
        <v>1527</v>
      </c>
      <c r="C761" s="252">
        <v>0</v>
      </c>
      <c r="D761" s="251" t="s">
        <v>6</v>
      </c>
      <c r="E761" s="252">
        <v>36.06</v>
      </c>
    </row>
    <row r="762" spans="1:5" x14ac:dyDescent="0.25">
      <c r="A762" s="250" t="s">
        <v>1528</v>
      </c>
      <c r="B762" s="250" t="s">
        <v>1529</v>
      </c>
      <c r="C762" s="252">
        <v>0</v>
      </c>
      <c r="D762" s="251" t="s">
        <v>6</v>
      </c>
      <c r="E762" s="252">
        <v>49.71</v>
      </c>
    </row>
    <row r="763" spans="1:5" x14ac:dyDescent="0.25">
      <c r="A763" s="250" t="s">
        <v>1530</v>
      </c>
      <c r="B763" s="250" t="s">
        <v>1531</v>
      </c>
      <c r="C763" s="252">
        <v>0</v>
      </c>
      <c r="D763" s="251" t="s">
        <v>6</v>
      </c>
      <c r="E763" s="252">
        <v>45.21</v>
      </c>
    </row>
    <row r="764" spans="1:5" x14ac:dyDescent="0.25">
      <c r="A764" s="250" t="s">
        <v>1532</v>
      </c>
      <c r="B764" s="250" t="s">
        <v>1533</v>
      </c>
      <c r="C764" s="252">
        <v>0</v>
      </c>
      <c r="D764" s="251" t="s">
        <v>6</v>
      </c>
      <c r="E764" s="252">
        <v>7.5468640000000002</v>
      </c>
    </row>
    <row r="765" spans="1:5" x14ac:dyDescent="0.25">
      <c r="A765" s="250" t="s">
        <v>1534</v>
      </c>
      <c r="B765" s="250" t="s">
        <v>1535</v>
      </c>
      <c r="C765" s="252">
        <v>0</v>
      </c>
      <c r="D765" s="251" t="s">
        <v>6</v>
      </c>
      <c r="E765" s="252">
        <v>7.3910809999999998</v>
      </c>
    </row>
    <row r="766" spans="1:5" x14ac:dyDescent="0.25">
      <c r="A766" s="250" t="s">
        <v>1536</v>
      </c>
      <c r="B766" s="250" t="s">
        <v>1537</v>
      </c>
      <c r="C766" s="252">
        <v>0</v>
      </c>
      <c r="D766" s="251" t="s">
        <v>6</v>
      </c>
      <c r="E766" s="252">
        <v>13.344455999999999</v>
      </c>
    </row>
    <row r="767" spans="1:5" x14ac:dyDescent="0.25">
      <c r="A767" s="250" t="s">
        <v>1538</v>
      </c>
      <c r="B767" s="250" t="s">
        <v>1539</v>
      </c>
      <c r="C767" s="252">
        <v>0</v>
      </c>
      <c r="D767" s="251" t="s">
        <v>6</v>
      </c>
      <c r="E767" s="252">
        <v>113.037944</v>
      </c>
    </row>
    <row r="768" spans="1:5" x14ac:dyDescent="0.25">
      <c r="A768" s="250" t="s">
        <v>1540</v>
      </c>
      <c r="B768" s="250" t="s">
        <v>1541</v>
      </c>
      <c r="C768" s="252">
        <v>0</v>
      </c>
      <c r="D768" s="251" t="s">
        <v>6</v>
      </c>
      <c r="E768" s="252">
        <v>41.050002999999997</v>
      </c>
    </row>
    <row r="769" spans="1:5" x14ac:dyDescent="0.25">
      <c r="A769" s="250" t="s">
        <v>1542</v>
      </c>
      <c r="B769" s="250" t="s">
        <v>1543</v>
      </c>
      <c r="C769" s="252">
        <v>0</v>
      </c>
      <c r="D769" s="251" t="s">
        <v>6</v>
      </c>
      <c r="E769" s="252">
        <v>21.793099999999999</v>
      </c>
    </row>
    <row r="770" spans="1:5" x14ac:dyDescent="0.25">
      <c r="A770" s="250" t="s">
        <v>1544</v>
      </c>
      <c r="B770" s="250" t="s">
        <v>1545</v>
      </c>
      <c r="C770" s="252">
        <v>0</v>
      </c>
      <c r="D770" s="251" t="s">
        <v>6</v>
      </c>
      <c r="E770" s="252">
        <v>31.780863</v>
      </c>
    </row>
    <row r="771" spans="1:5" x14ac:dyDescent="0.25">
      <c r="A771" s="250" t="s">
        <v>1546</v>
      </c>
      <c r="B771" s="250" t="s">
        <v>1547</v>
      </c>
      <c r="C771" s="252">
        <v>0</v>
      </c>
      <c r="D771" s="251" t="s">
        <v>6</v>
      </c>
      <c r="E771" s="252">
        <v>42.035013999999997</v>
      </c>
    </row>
    <row r="772" spans="1:5" x14ac:dyDescent="0.25">
      <c r="A772" s="250" t="s">
        <v>1548</v>
      </c>
      <c r="B772" s="250" t="s">
        <v>1549</v>
      </c>
      <c r="C772" s="252">
        <v>0</v>
      </c>
      <c r="D772" s="251" t="s">
        <v>6</v>
      </c>
      <c r="E772" s="252">
        <v>58.372732999999997</v>
      </c>
    </row>
    <row r="773" spans="1:5" x14ac:dyDescent="0.25">
      <c r="A773" s="250" t="s">
        <v>1550</v>
      </c>
      <c r="B773" s="250" t="s">
        <v>19428</v>
      </c>
      <c r="C773" s="252">
        <v>0</v>
      </c>
      <c r="D773" s="251" t="s">
        <v>6</v>
      </c>
      <c r="E773" s="252">
        <v>8.6643589999999993</v>
      </c>
    </row>
    <row r="774" spans="1:5" x14ac:dyDescent="0.25">
      <c r="A774" s="250" t="s">
        <v>1552</v>
      </c>
      <c r="B774" s="250" t="s">
        <v>1553</v>
      </c>
      <c r="C774" s="252">
        <v>0</v>
      </c>
      <c r="D774" s="251" t="s">
        <v>6</v>
      </c>
      <c r="E774" s="252">
        <v>281.06539900000001</v>
      </c>
    </row>
    <row r="775" spans="1:5" x14ac:dyDescent="0.25">
      <c r="A775" s="250" t="s">
        <v>1554</v>
      </c>
      <c r="B775" s="250" t="s">
        <v>1555</v>
      </c>
      <c r="C775" s="252">
        <v>0</v>
      </c>
      <c r="D775" s="251" t="s">
        <v>6</v>
      </c>
      <c r="E775" s="252">
        <v>401.15</v>
      </c>
    </row>
    <row r="776" spans="1:5" x14ac:dyDescent="0.25">
      <c r="A776" s="250" t="s">
        <v>1556</v>
      </c>
      <c r="B776" s="250" t="s">
        <v>1557</v>
      </c>
      <c r="C776" s="252">
        <v>0</v>
      </c>
      <c r="D776" s="251" t="s">
        <v>6</v>
      </c>
      <c r="E776" s="252">
        <v>1386.43</v>
      </c>
    </row>
    <row r="777" spans="1:5" x14ac:dyDescent="0.25">
      <c r="A777" s="250" t="s">
        <v>1558</v>
      </c>
      <c r="B777" s="250" t="s">
        <v>1559</v>
      </c>
      <c r="C777" s="252">
        <v>0</v>
      </c>
      <c r="D777" s="251" t="s">
        <v>6</v>
      </c>
      <c r="E777" s="252">
        <v>604.52215899999999</v>
      </c>
    </row>
    <row r="778" spans="1:5" x14ac:dyDescent="0.25">
      <c r="A778" s="250" t="s">
        <v>1560</v>
      </c>
      <c r="B778" s="250" t="s">
        <v>1561</v>
      </c>
      <c r="C778" s="252">
        <v>0</v>
      </c>
      <c r="D778" s="251" t="s">
        <v>6</v>
      </c>
      <c r="E778" s="252">
        <v>2141.25</v>
      </c>
    </row>
    <row r="779" spans="1:5" x14ac:dyDescent="0.25">
      <c r="A779" s="250" t="s">
        <v>1562</v>
      </c>
      <c r="B779" s="250" t="s">
        <v>1563</v>
      </c>
      <c r="C779" s="252">
        <v>0</v>
      </c>
      <c r="D779" s="251" t="s">
        <v>6</v>
      </c>
      <c r="E779" s="252">
        <v>2199.9155129999999</v>
      </c>
    </row>
    <row r="780" spans="1:5" x14ac:dyDescent="0.25">
      <c r="A780" s="250" t="s">
        <v>1564</v>
      </c>
      <c r="B780" s="250" t="s">
        <v>1565</v>
      </c>
      <c r="C780" s="252">
        <v>0</v>
      </c>
      <c r="D780" s="251" t="s">
        <v>6</v>
      </c>
      <c r="E780" s="252">
        <v>2200.6563590000001</v>
      </c>
    </row>
    <row r="781" spans="1:5" x14ac:dyDescent="0.25">
      <c r="A781" s="250" t="s">
        <v>1566</v>
      </c>
      <c r="B781" s="250" t="s">
        <v>1567</v>
      </c>
      <c r="C781" s="252">
        <v>0</v>
      </c>
      <c r="D781" s="251" t="s">
        <v>6</v>
      </c>
      <c r="E781" s="252">
        <v>770</v>
      </c>
    </row>
    <row r="782" spans="1:5" x14ac:dyDescent="0.25">
      <c r="A782" s="250" t="s">
        <v>1568</v>
      </c>
      <c r="B782" s="250" t="s">
        <v>1569</v>
      </c>
      <c r="C782" s="252">
        <v>0</v>
      </c>
      <c r="D782" s="251" t="s">
        <v>6</v>
      </c>
      <c r="E782" s="252">
        <v>3.667389</v>
      </c>
    </row>
    <row r="783" spans="1:5" x14ac:dyDescent="0.25">
      <c r="A783" s="250" t="s">
        <v>1570</v>
      </c>
      <c r="B783" s="250" t="s">
        <v>1571</v>
      </c>
      <c r="C783" s="252">
        <v>0</v>
      </c>
      <c r="D783" s="251" t="s">
        <v>6</v>
      </c>
      <c r="E783" s="252">
        <v>10.780384</v>
      </c>
    </row>
    <row r="784" spans="1:5" x14ac:dyDescent="0.25">
      <c r="A784" s="250" t="s">
        <v>1572</v>
      </c>
      <c r="B784" s="250" t="s">
        <v>1573</v>
      </c>
      <c r="C784" s="252">
        <v>0</v>
      </c>
      <c r="D784" s="251" t="s">
        <v>6</v>
      </c>
      <c r="E784" s="252">
        <v>19.566998000000002</v>
      </c>
    </row>
    <row r="785" spans="1:5" x14ac:dyDescent="0.25">
      <c r="A785" s="250" t="s">
        <v>1574</v>
      </c>
      <c r="B785" s="250" t="s">
        <v>1575</v>
      </c>
      <c r="C785" s="252">
        <v>0</v>
      </c>
      <c r="D785" s="251" t="s">
        <v>6</v>
      </c>
      <c r="E785" s="252">
        <v>18.317920000000001</v>
      </c>
    </row>
    <row r="786" spans="1:5" x14ac:dyDescent="0.25">
      <c r="A786" s="250" t="s">
        <v>1576</v>
      </c>
      <c r="B786" s="250" t="s">
        <v>1577</v>
      </c>
      <c r="C786" s="252">
        <v>0</v>
      </c>
      <c r="D786" s="251" t="s">
        <v>6</v>
      </c>
      <c r="E786" s="252">
        <v>35.421345000000002</v>
      </c>
    </row>
    <row r="787" spans="1:5" x14ac:dyDescent="0.25">
      <c r="A787" s="250" t="s">
        <v>1578</v>
      </c>
      <c r="B787" s="250" t="s">
        <v>1579</v>
      </c>
      <c r="C787" s="252">
        <v>0</v>
      </c>
      <c r="D787" s="251" t="s">
        <v>6</v>
      </c>
      <c r="E787" s="252">
        <v>21.09</v>
      </c>
    </row>
    <row r="788" spans="1:5" x14ac:dyDescent="0.25">
      <c r="A788" s="250" t="s">
        <v>1580</v>
      </c>
      <c r="B788" s="250" t="s">
        <v>1581</v>
      </c>
      <c r="C788" s="252">
        <v>0</v>
      </c>
      <c r="D788" s="251" t="s">
        <v>6</v>
      </c>
      <c r="E788" s="252">
        <v>23.965484</v>
      </c>
    </row>
    <row r="789" spans="1:5" x14ac:dyDescent="0.25">
      <c r="A789" s="250" t="s">
        <v>1582</v>
      </c>
      <c r="B789" s="250" t="s">
        <v>19438</v>
      </c>
      <c r="C789" s="252">
        <v>0</v>
      </c>
      <c r="D789" s="251" t="s">
        <v>6</v>
      </c>
      <c r="E789" s="252">
        <v>44.92</v>
      </c>
    </row>
    <row r="790" spans="1:5" x14ac:dyDescent="0.25">
      <c r="A790" s="250" t="s">
        <v>1584</v>
      </c>
      <c r="B790" s="250" t="s">
        <v>1585</v>
      </c>
      <c r="C790" s="252">
        <v>3</v>
      </c>
      <c r="D790" s="251" t="s">
        <v>6</v>
      </c>
      <c r="E790" s="252">
        <v>46.686667</v>
      </c>
    </row>
    <row r="791" spans="1:5" x14ac:dyDescent="0.25">
      <c r="A791" s="250" t="s">
        <v>1586</v>
      </c>
      <c r="B791" s="250" t="s">
        <v>1587</v>
      </c>
      <c r="C791" s="252">
        <v>0</v>
      </c>
      <c r="D791" s="251" t="s">
        <v>6</v>
      </c>
      <c r="E791" s="252">
        <v>17.420000000000002</v>
      </c>
    </row>
    <row r="792" spans="1:5" x14ac:dyDescent="0.25">
      <c r="A792" s="250" t="s">
        <v>1588</v>
      </c>
      <c r="B792" s="250" t="s">
        <v>1589</v>
      </c>
      <c r="C792" s="252">
        <v>0</v>
      </c>
      <c r="D792" s="251" t="s">
        <v>6</v>
      </c>
      <c r="E792" s="252">
        <v>0</v>
      </c>
    </row>
    <row r="793" spans="1:5" x14ac:dyDescent="0.25">
      <c r="A793" s="250" t="s">
        <v>1590</v>
      </c>
      <c r="B793" s="250" t="s">
        <v>1591</v>
      </c>
      <c r="C793" s="252">
        <v>0</v>
      </c>
      <c r="D793" s="251" t="s">
        <v>6</v>
      </c>
      <c r="E793" s="252">
        <v>14.571429</v>
      </c>
    </row>
    <row r="794" spans="1:5" x14ac:dyDescent="0.25">
      <c r="A794" s="250" t="s">
        <v>1592</v>
      </c>
      <c r="B794" s="250" t="s">
        <v>1593</v>
      </c>
      <c r="C794" s="252">
        <v>0</v>
      </c>
      <c r="D794" s="251" t="s">
        <v>6</v>
      </c>
      <c r="E794" s="252">
        <v>0</v>
      </c>
    </row>
    <row r="795" spans="1:5" x14ac:dyDescent="0.25">
      <c r="A795" s="250" t="s">
        <v>1594</v>
      </c>
      <c r="B795" s="250" t="s">
        <v>1595</v>
      </c>
      <c r="C795" s="252">
        <v>0</v>
      </c>
      <c r="D795" s="251" t="s">
        <v>6</v>
      </c>
      <c r="E795" s="252">
        <v>0</v>
      </c>
    </row>
    <row r="796" spans="1:5" x14ac:dyDescent="0.25">
      <c r="A796" s="250" t="s">
        <v>1596</v>
      </c>
      <c r="B796" s="250" t="s">
        <v>1597</v>
      </c>
      <c r="C796" s="252">
        <v>0</v>
      </c>
      <c r="D796" s="251" t="s">
        <v>6</v>
      </c>
      <c r="E796" s="252">
        <v>0</v>
      </c>
    </row>
    <row r="797" spans="1:5" x14ac:dyDescent="0.25">
      <c r="A797" s="250" t="s">
        <v>1598</v>
      </c>
      <c r="B797" s="250" t="s">
        <v>1599</v>
      </c>
      <c r="C797" s="252">
        <v>0</v>
      </c>
      <c r="D797" s="251" t="s">
        <v>6</v>
      </c>
      <c r="E797" s="252">
        <v>34.081684000000003</v>
      </c>
    </row>
    <row r="798" spans="1:5" x14ac:dyDescent="0.25">
      <c r="A798" s="250" t="s">
        <v>1600</v>
      </c>
      <c r="B798" s="250" t="s">
        <v>1601</v>
      </c>
      <c r="C798" s="252">
        <v>0</v>
      </c>
      <c r="D798" s="251" t="s">
        <v>6</v>
      </c>
      <c r="E798" s="252">
        <v>770</v>
      </c>
    </row>
    <row r="799" spans="1:5" x14ac:dyDescent="0.25">
      <c r="A799" s="250" t="s">
        <v>1602</v>
      </c>
      <c r="B799" s="250" t="s">
        <v>1603</v>
      </c>
      <c r="C799" s="252">
        <v>0</v>
      </c>
      <c r="D799" s="251" t="s">
        <v>6</v>
      </c>
      <c r="E799" s="252">
        <v>890</v>
      </c>
    </row>
    <row r="800" spans="1:5" x14ac:dyDescent="0.25">
      <c r="A800" s="250" t="s">
        <v>1604</v>
      </c>
      <c r="B800" s="250" t="s">
        <v>1605</v>
      </c>
      <c r="C800" s="252">
        <v>0</v>
      </c>
      <c r="D800" s="251" t="s">
        <v>6</v>
      </c>
      <c r="E800" s="252">
        <v>26.92</v>
      </c>
    </row>
    <row r="801" spans="1:5" x14ac:dyDescent="0.25">
      <c r="A801" s="250" t="s">
        <v>1606</v>
      </c>
      <c r="B801" s="250" t="s">
        <v>1607</v>
      </c>
      <c r="C801" s="252">
        <v>0</v>
      </c>
      <c r="D801" s="251" t="s">
        <v>6</v>
      </c>
      <c r="E801" s="252">
        <v>650</v>
      </c>
    </row>
    <row r="802" spans="1:5" x14ac:dyDescent="0.25">
      <c r="A802" s="250" t="s">
        <v>1608</v>
      </c>
      <c r="B802" s="250" t="s">
        <v>1609</v>
      </c>
      <c r="C802" s="252">
        <v>0</v>
      </c>
      <c r="D802" s="251" t="s">
        <v>6</v>
      </c>
      <c r="E802" s="252">
        <v>123.126471</v>
      </c>
    </row>
    <row r="803" spans="1:5" x14ac:dyDescent="0.25">
      <c r="A803" s="250" t="s">
        <v>1610</v>
      </c>
      <c r="B803" s="250" t="s">
        <v>1611</v>
      </c>
      <c r="C803" s="252">
        <v>0</v>
      </c>
      <c r="D803" s="251" t="s">
        <v>6</v>
      </c>
      <c r="E803" s="252">
        <v>1223.066157</v>
      </c>
    </row>
    <row r="804" spans="1:5" x14ac:dyDescent="0.25">
      <c r="A804" s="250" t="s">
        <v>1612</v>
      </c>
      <c r="B804" s="250" t="s">
        <v>1613</v>
      </c>
      <c r="C804" s="252">
        <v>0</v>
      </c>
      <c r="D804" s="251" t="s">
        <v>6</v>
      </c>
      <c r="E804" s="252">
        <v>1544.3962779999999</v>
      </c>
    </row>
    <row r="805" spans="1:5" x14ac:dyDescent="0.25">
      <c r="A805" s="250" t="s">
        <v>1614</v>
      </c>
      <c r="B805" s="250" t="s">
        <v>1615</v>
      </c>
      <c r="C805" s="252">
        <v>0</v>
      </c>
      <c r="D805" s="251" t="s">
        <v>6</v>
      </c>
      <c r="E805" s="252">
        <v>1975.6659990000001</v>
      </c>
    </row>
    <row r="806" spans="1:5" x14ac:dyDescent="0.25">
      <c r="A806" s="250" t="s">
        <v>1616</v>
      </c>
      <c r="B806" s="250" t="s">
        <v>1617</v>
      </c>
      <c r="C806" s="252">
        <v>0</v>
      </c>
      <c r="D806" s="251" t="s">
        <v>6</v>
      </c>
      <c r="E806" s="252">
        <v>2396.340612</v>
      </c>
    </row>
    <row r="807" spans="1:5" x14ac:dyDescent="0.25">
      <c r="A807" s="250" t="s">
        <v>1618</v>
      </c>
      <c r="B807" s="250" t="s">
        <v>1619</v>
      </c>
      <c r="C807" s="252">
        <v>0</v>
      </c>
      <c r="D807" s="251" t="s">
        <v>6</v>
      </c>
      <c r="E807" s="252">
        <v>2709.1918110000001</v>
      </c>
    </row>
    <row r="808" spans="1:5" x14ac:dyDescent="0.25">
      <c r="A808" s="250" t="s">
        <v>1620</v>
      </c>
      <c r="B808" s="250" t="s">
        <v>1621</v>
      </c>
      <c r="C808" s="252">
        <v>0</v>
      </c>
      <c r="D808" s="251" t="s">
        <v>6</v>
      </c>
      <c r="E808" s="252">
        <v>4054.5</v>
      </c>
    </row>
    <row r="809" spans="1:5" x14ac:dyDescent="0.25">
      <c r="A809" s="250" t="s">
        <v>1622</v>
      </c>
      <c r="B809" s="250" t="s">
        <v>1623</v>
      </c>
      <c r="C809" s="252">
        <v>0</v>
      </c>
      <c r="D809" s="251" t="s">
        <v>6</v>
      </c>
      <c r="E809" s="252">
        <v>1088</v>
      </c>
    </row>
    <row r="810" spans="1:5" x14ac:dyDescent="0.25">
      <c r="A810" s="250" t="s">
        <v>1624</v>
      </c>
      <c r="B810" s="250" t="s">
        <v>1625</v>
      </c>
      <c r="C810" s="252">
        <v>0</v>
      </c>
      <c r="D810" s="251" t="s">
        <v>6</v>
      </c>
      <c r="E810" s="252">
        <v>53.277726999999999</v>
      </c>
    </row>
    <row r="811" spans="1:5" x14ac:dyDescent="0.25">
      <c r="A811" s="250" t="s">
        <v>1626</v>
      </c>
      <c r="B811" s="250" t="s">
        <v>1627</v>
      </c>
      <c r="C811" s="252">
        <v>0</v>
      </c>
      <c r="D811" s="251" t="s">
        <v>6</v>
      </c>
      <c r="E811" s="252">
        <v>84.003268000000006</v>
      </c>
    </row>
    <row r="812" spans="1:5" x14ac:dyDescent="0.25">
      <c r="A812" s="250" t="s">
        <v>1628</v>
      </c>
      <c r="B812" s="250" t="s">
        <v>1629</v>
      </c>
      <c r="C812" s="252">
        <v>0</v>
      </c>
      <c r="D812" s="251" t="s">
        <v>6</v>
      </c>
      <c r="E812" s="252">
        <v>178.67271299999999</v>
      </c>
    </row>
    <row r="813" spans="1:5" x14ac:dyDescent="0.25">
      <c r="A813" s="250" t="s">
        <v>1630</v>
      </c>
      <c r="B813" s="250" t="s">
        <v>1631</v>
      </c>
      <c r="C813" s="252">
        <v>0</v>
      </c>
      <c r="D813" s="251" t="s">
        <v>6</v>
      </c>
      <c r="E813" s="252">
        <v>319.27935500000001</v>
      </c>
    </row>
    <row r="814" spans="1:5" x14ac:dyDescent="0.25">
      <c r="A814" s="250" t="s">
        <v>1632</v>
      </c>
      <c r="B814" s="250" t="s">
        <v>1633</v>
      </c>
      <c r="C814" s="252">
        <v>0</v>
      </c>
      <c r="D814" s="251" t="s">
        <v>6</v>
      </c>
      <c r="E814" s="252">
        <v>15.64348</v>
      </c>
    </row>
    <row r="815" spans="1:5" x14ac:dyDescent="0.25">
      <c r="A815" s="250" t="s">
        <v>1634</v>
      </c>
      <c r="B815" s="250" t="s">
        <v>1635</v>
      </c>
      <c r="C815" s="252">
        <v>0</v>
      </c>
      <c r="D815" s="251" t="s">
        <v>6</v>
      </c>
      <c r="E815" s="252">
        <v>105.39499600000001</v>
      </c>
    </row>
    <row r="816" spans="1:5" x14ac:dyDescent="0.25">
      <c r="A816" s="250" t="s">
        <v>1636</v>
      </c>
      <c r="B816" s="250" t="s">
        <v>1637</v>
      </c>
      <c r="C816" s="252">
        <v>0</v>
      </c>
      <c r="D816" s="251" t="s">
        <v>6</v>
      </c>
      <c r="E816" s="252">
        <v>18.503121</v>
      </c>
    </row>
    <row r="817" spans="1:5" x14ac:dyDescent="0.25">
      <c r="A817" s="250" t="s">
        <v>1638</v>
      </c>
      <c r="B817" s="250" t="s">
        <v>1639</v>
      </c>
      <c r="C817" s="252">
        <v>0</v>
      </c>
      <c r="D817" s="251" t="s">
        <v>6</v>
      </c>
      <c r="E817" s="252">
        <v>7.6411939999999996</v>
      </c>
    </row>
    <row r="818" spans="1:5" x14ac:dyDescent="0.25">
      <c r="A818" s="250" t="s">
        <v>1640</v>
      </c>
      <c r="B818" s="250" t="s">
        <v>1641</v>
      </c>
      <c r="C818" s="252">
        <v>0</v>
      </c>
      <c r="D818" s="251" t="s">
        <v>6</v>
      </c>
      <c r="E818" s="252">
        <v>6.222156</v>
      </c>
    </row>
    <row r="819" spans="1:5" x14ac:dyDescent="0.25">
      <c r="A819" s="250" t="s">
        <v>1642</v>
      </c>
      <c r="B819" s="250" t="s">
        <v>1643</v>
      </c>
      <c r="C819" s="252">
        <v>0</v>
      </c>
      <c r="D819" s="251" t="s">
        <v>6</v>
      </c>
      <c r="E819" s="252">
        <v>4.6841439999999999</v>
      </c>
    </row>
    <row r="820" spans="1:5" x14ac:dyDescent="0.25">
      <c r="A820" s="250" t="s">
        <v>1644</v>
      </c>
      <c r="B820" s="250" t="s">
        <v>1645</v>
      </c>
      <c r="C820" s="252">
        <v>0</v>
      </c>
      <c r="D820" s="251" t="s">
        <v>6</v>
      </c>
      <c r="E820" s="252">
        <v>4.3603529999999999</v>
      </c>
    </row>
    <row r="821" spans="1:5" x14ac:dyDescent="0.25">
      <c r="A821" s="250" t="s">
        <v>1646</v>
      </c>
      <c r="B821" s="250" t="s">
        <v>1647</v>
      </c>
      <c r="C821" s="252">
        <v>0</v>
      </c>
      <c r="D821" s="251" t="s">
        <v>6</v>
      </c>
      <c r="E821" s="252">
        <v>7.6445280000000002</v>
      </c>
    </row>
    <row r="822" spans="1:5" x14ac:dyDescent="0.25">
      <c r="A822" s="250" t="s">
        <v>1648</v>
      </c>
      <c r="B822" s="250" t="s">
        <v>1649</v>
      </c>
      <c r="C822" s="252">
        <v>0</v>
      </c>
      <c r="D822" s="251" t="s">
        <v>6</v>
      </c>
      <c r="E822" s="252">
        <v>113.70992699999999</v>
      </c>
    </row>
    <row r="823" spans="1:5" x14ac:dyDescent="0.25">
      <c r="A823" s="250" t="s">
        <v>1650</v>
      </c>
      <c r="B823" s="250" t="s">
        <v>1651</v>
      </c>
      <c r="C823" s="252">
        <v>0</v>
      </c>
      <c r="D823" s="251" t="s">
        <v>6</v>
      </c>
      <c r="E823" s="252">
        <v>108.170772</v>
      </c>
    </row>
    <row r="824" spans="1:5" x14ac:dyDescent="0.25">
      <c r="A824" s="250" t="s">
        <v>1652</v>
      </c>
      <c r="B824" s="250" t="s">
        <v>1653</v>
      </c>
      <c r="C824" s="252">
        <v>0</v>
      </c>
      <c r="D824" s="251" t="s">
        <v>6</v>
      </c>
      <c r="E824" s="252">
        <v>271.756327</v>
      </c>
    </row>
    <row r="825" spans="1:5" x14ac:dyDescent="0.25">
      <c r="A825" s="250" t="s">
        <v>1654</v>
      </c>
      <c r="B825" s="250" t="s">
        <v>1655</v>
      </c>
      <c r="C825" s="252">
        <v>0</v>
      </c>
      <c r="D825" s="251" t="s">
        <v>6</v>
      </c>
      <c r="E825" s="252">
        <v>423.85758099999998</v>
      </c>
    </row>
    <row r="826" spans="1:5" x14ac:dyDescent="0.25">
      <c r="A826" s="250" t="s">
        <v>1656</v>
      </c>
      <c r="B826" s="250" t="s">
        <v>1657</v>
      </c>
      <c r="C826" s="252">
        <v>0</v>
      </c>
      <c r="D826" s="251" t="s">
        <v>6</v>
      </c>
      <c r="E826" s="252">
        <v>368.00347499999998</v>
      </c>
    </row>
    <row r="827" spans="1:5" x14ac:dyDescent="0.25">
      <c r="A827" s="250" t="s">
        <v>1658</v>
      </c>
      <c r="B827" s="250" t="s">
        <v>1659</v>
      </c>
      <c r="C827" s="252">
        <v>0</v>
      </c>
      <c r="D827" s="251" t="s">
        <v>6</v>
      </c>
      <c r="E827" s="252">
        <v>25.558826</v>
      </c>
    </row>
    <row r="828" spans="1:5" x14ac:dyDescent="0.25">
      <c r="A828" s="250" t="s">
        <v>1660</v>
      </c>
      <c r="B828" s="250" t="s">
        <v>1661</v>
      </c>
      <c r="C828" s="252">
        <v>0</v>
      </c>
      <c r="D828" s="251" t="s">
        <v>6</v>
      </c>
      <c r="E828" s="252">
        <v>13.983264999999999</v>
      </c>
    </row>
    <row r="829" spans="1:5" x14ac:dyDescent="0.25">
      <c r="A829" s="250" t="s">
        <v>1662</v>
      </c>
      <c r="B829" s="250" t="s">
        <v>1663</v>
      </c>
      <c r="C829" s="252">
        <v>0</v>
      </c>
      <c r="D829" s="251" t="s">
        <v>6</v>
      </c>
      <c r="E829" s="252">
        <v>5.3102669999999996</v>
      </c>
    </row>
    <row r="830" spans="1:5" x14ac:dyDescent="0.25">
      <c r="A830" s="250" t="s">
        <v>1664</v>
      </c>
      <c r="B830" s="250" t="s">
        <v>1665</v>
      </c>
      <c r="C830" s="252">
        <v>0</v>
      </c>
      <c r="D830" s="251" t="s">
        <v>6</v>
      </c>
      <c r="E830" s="252">
        <v>4.038227</v>
      </c>
    </row>
    <row r="831" spans="1:5" x14ac:dyDescent="0.25">
      <c r="A831" s="250" t="s">
        <v>1666</v>
      </c>
      <c r="B831" s="250" t="s">
        <v>868</v>
      </c>
      <c r="C831" s="252">
        <v>0</v>
      </c>
      <c r="D831" s="251" t="s">
        <v>6</v>
      </c>
      <c r="E831" s="252">
        <v>53.6</v>
      </c>
    </row>
    <row r="832" spans="1:5" x14ac:dyDescent="0.25">
      <c r="A832" s="250" t="s">
        <v>1667</v>
      </c>
      <c r="B832" s="250" t="s">
        <v>1668</v>
      </c>
      <c r="C832" s="252">
        <v>0</v>
      </c>
      <c r="D832" s="251" t="s">
        <v>6</v>
      </c>
      <c r="E832" s="252">
        <v>10.691000000000001</v>
      </c>
    </row>
    <row r="833" spans="1:5" x14ac:dyDescent="0.25">
      <c r="A833" s="250" t="s">
        <v>1669</v>
      </c>
      <c r="B833" s="250" t="s">
        <v>1670</v>
      </c>
      <c r="C833" s="252">
        <v>0</v>
      </c>
      <c r="D833" s="251" t="s">
        <v>6</v>
      </c>
      <c r="E833" s="252">
        <v>1.125</v>
      </c>
    </row>
    <row r="834" spans="1:5" x14ac:dyDescent="0.25">
      <c r="A834" s="250" t="s">
        <v>1671</v>
      </c>
      <c r="B834" s="250" t="s">
        <v>1672</v>
      </c>
      <c r="C834" s="252">
        <v>0</v>
      </c>
      <c r="D834" s="251" t="s">
        <v>6</v>
      </c>
      <c r="E834" s="252">
        <v>24</v>
      </c>
    </row>
    <row r="835" spans="1:5" x14ac:dyDescent="0.25">
      <c r="A835" s="250" t="s">
        <v>1673</v>
      </c>
      <c r="B835" s="250" t="s">
        <v>1674</v>
      </c>
      <c r="C835" s="252">
        <v>0</v>
      </c>
      <c r="D835" s="251" t="s">
        <v>6</v>
      </c>
      <c r="E835" s="252">
        <v>19.125</v>
      </c>
    </row>
    <row r="836" spans="1:5" x14ac:dyDescent="0.25">
      <c r="A836" s="250" t="s">
        <v>1675</v>
      </c>
      <c r="B836" s="250" t="s">
        <v>1676</v>
      </c>
      <c r="C836" s="252">
        <v>0</v>
      </c>
      <c r="D836" s="251" t="s">
        <v>6</v>
      </c>
      <c r="E836" s="252">
        <v>45.8</v>
      </c>
    </row>
    <row r="837" spans="1:5" x14ac:dyDescent="0.25">
      <c r="A837" s="250" t="s">
        <v>1677</v>
      </c>
      <c r="B837" s="250" t="s">
        <v>1678</v>
      </c>
      <c r="C837" s="252">
        <v>0</v>
      </c>
      <c r="D837" s="251" t="s">
        <v>6</v>
      </c>
      <c r="E837" s="252">
        <v>27.15</v>
      </c>
    </row>
    <row r="838" spans="1:5" x14ac:dyDescent="0.25">
      <c r="A838" s="250" t="s">
        <v>1679</v>
      </c>
      <c r="B838" s="250" t="s">
        <v>1680</v>
      </c>
      <c r="C838" s="252">
        <v>0</v>
      </c>
      <c r="D838" s="251" t="s">
        <v>6</v>
      </c>
      <c r="E838" s="252">
        <v>11</v>
      </c>
    </row>
    <row r="839" spans="1:5" x14ac:dyDescent="0.25">
      <c r="A839" s="250" t="s">
        <v>1681</v>
      </c>
      <c r="B839" s="250" t="s">
        <v>1682</v>
      </c>
      <c r="C839" s="252">
        <v>0</v>
      </c>
      <c r="D839" s="251" t="s">
        <v>6</v>
      </c>
      <c r="E839" s="252">
        <v>0.188</v>
      </c>
    </row>
    <row r="840" spans="1:5" x14ac:dyDescent="0.25">
      <c r="A840" s="250" t="s">
        <v>1683</v>
      </c>
      <c r="B840" s="250" t="s">
        <v>1684</v>
      </c>
      <c r="C840" s="252">
        <v>0</v>
      </c>
      <c r="D840" s="251" t="s">
        <v>6</v>
      </c>
      <c r="E840" s="252">
        <v>0.21299999999999999</v>
      </c>
    </row>
    <row r="841" spans="1:5" x14ac:dyDescent="0.25">
      <c r="A841" s="250" t="s">
        <v>1685</v>
      </c>
      <c r="B841" s="250" t="s">
        <v>1686</v>
      </c>
      <c r="C841" s="252">
        <v>0</v>
      </c>
      <c r="D841" s="251" t="s">
        <v>6</v>
      </c>
      <c r="E841" s="252">
        <v>0.41299999999999998</v>
      </c>
    </row>
    <row r="842" spans="1:5" x14ac:dyDescent="0.25">
      <c r="A842" s="250" t="s">
        <v>1687</v>
      </c>
      <c r="B842" s="250" t="s">
        <v>1688</v>
      </c>
      <c r="C842" s="252">
        <v>0</v>
      </c>
      <c r="D842" s="251" t="s">
        <v>6</v>
      </c>
      <c r="E842" s="252">
        <v>0.81299999999999994</v>
      </c>
    </row>
    <row r="843" spans="1:5" x14ac:dyDescent="0.25">
      <c r="A843" s="250" t="s">
        <v>1689</v>
      </c>
      <c r="B843" s="250" t="s">
        <v>1690</v>
      </c>
      <c r="C843" s="252">
        <v>0</v>
      </c>
      <c r="D843" s="251" t="s">
        <v>6</v>
      </c>
      <c r="E843" s="252">
        <v>2.125</v>
      </c>
    </row>
    <row r="844" spans="1:5" x14ac:dyDescent="0.25">
      <c r="A844" s="250" t="s">
        <v>1691</v>
      </c>
      <c r="B844" s="250" t="s">
        <v>1692</v>
      </c>
      <c r="C844" s="252">
        <v>0</v>
      </c>
      <c r="D844" s="251" t="s">
        <v>6</v>
      </c>
      <c r="E844" s="252">
        <v>3.4129999999999998</v>
      </c>
    </row>
    <row r="845" spans="1:5" x14ac:dyDescent="0.25">
      <c r="A845" s="250" t="s">
        <v>1693</v>
      </c>
      <c r="B845" s="250" t="s">
        <v>1694</v>
      </c>
      <c r="C845" s="252">
        <v>0</v>
      </c>
      <c r="D845" s="251" t="s">
        <v>6</v>
      </c>
      <c r="E845" s="252">
        <v>1.875</v>
      </c>
    </row>
    <row r="846" spans="1:5" x14ac:dyDescent="0.25">
      <c r="A846" s="250" t="s">
        <v>1695</v>
      </c>
      <c r="B846" s="250" t="s">
        <v>1696</v>
      </c>
      <c r="C846" s="252">
        <v>0</v>
      </c>
      <c r="D846" s="251" t="s">
        <v>6</v>
      </c>
      <c r="E846" s="252">
        <v>0.71299999999999997</v>
      </c>
    </row>
    <row r="847" spans="1:5" x14ac:dyDescent="0.25">
      <c r="A847" s="250" t="s">
        <v>1697</v>
      </c>
      <c r="B847" s="250" t="s">
        <v>1698</v>
      </c>
      <c r="C847" s="252">
        <v>0</v>
      </c>
      <c r="D847" s="251" t="s">
        <v>6</v>
      </c>
      <c r="E847" s="252">
        <v>3.6379999999999999</v>
      </c>
    </row>
    <row r="848" spans="1:5" x14ac:dyDescent="0.25">
      <c r="A848" s="250" t="s">
        <v>1699</v>
      </c>
      <c r="B848" s="250" t="s">
        <v>1700</v>
      </c>
      <c r="C848" s="252">
        <v>0</v>
      </c>
      <c r="D848" s="251" t="s">
        <v>6</v>
      </c>
      <c r="E848" s="252">
        <v>3.7170000000000001</v>
      </c>
    </row>
    <row r="849" spans="1:5" x14ac:dyDescent="0.25">
      <c r="A849" s="250" t="s">
        <v>1701</v>
      </c>
      <c r="B849" s="250" t="s">
        <v>1702</v>
      </c>
      <c r="C849" s="252">
        <v>0</v>
      </c>
      <c r="D849" s="251" t="s">
        <v>6</v>
      </c>
      <c r="E849" s="252">
        <v>8.2750000000000004</v>
      </c>
    </row>
    <row r="850" spans="1:5" x14ac:dyDescent="0.25">
      <c r="A850" s="250" t="s">
        <v>1703</v>
      </c>
      <c r="B850" s="250" t="s">
        <v>1704</v>
      </c>
      <c r="C850" s="252">
        <v>0</v>
      </c>
      <c r="D850" s="251" t="s">
        <v>6</v>
      </c>
      <c r="E850" s="252">
        <v>4.125</v>
      </c>
    </row>
    <row r="851" spans="1:5" x14ac:dyDescent="0.25">
      <c r="A851" s="250" t="s">
        <v>1705</v>
      </c>
      <c r="B851" s="250" t="s">
        <v>1706</v>
      </c>
      <c r="C851" s="252">
        <v>0</v>
      </c>
      <c r="D851" s="251" t="s">
        <v>6</v>
      </c>
      <c r="E851" s="252">
        <v>6.6879999999999997</v>
      </c>
    </row>
    <row r="852" spans="1:5" x14ac:dyDescent="0.25">
      <c r="A852" s="250" t="s">
        <v>1707</v>
      </c>
      <c r="B852" s="250" t="s">
        <v>1708</v>
      </c>
      <c r="C852" s="252">
        <v>0</v>
      </c>
      <c r="D852" s="251" t="s">
        <v>6</v>
      </c>
      <c r="E852" s="252">
        <v>1.7130000000000001</v>
      </c>
    </row>
    <row r="853" spans="1:5" x14ac:dyDescent="0.25">
      <c r="A853" s="250" t="s">
        <v>1709</v>
      </c>
      <c r="B853" s="250" t="s">
        <v>1710</v>
      </c>
      <c r="C853" s="252">
        <v>0</v>
      </c>
      <c r="D853" s="251" t="s">
        <v>6</v>
      </c>
      <c r="E853" s="252">
        <v>0.81299999999999994</v>
      </c>
    </row>
    <row r="854" spans="1:5" x14ac:dyDescent="0.25">
      <c r="A854" s="250" t="s">
        <v>1711</v>
      </c>
      <c r="B854" s="250" t="s">
        <v>1712</v>
      </c>
      <c r="C854" s="252">
        <v>0</v>
      </c>
      <c r="D854" s="251" t="s">
        <v>6</v>
      </c>
      <c r="E854" s="252">
        <v>5</v>
      </c>
    </row>
    <row r="855" spans="1:5" x14ac:dyDescent="0.25">
      <c r="A855" s="250" t="s">
        <v>1713</v>
      </c>
      <c r="B855" s="250" t="s">
        <v>1714</v>
      </c>
      <c r="C855" s="252">
        <v>0</v>
      </c>
      <c r="D855" s="251" t="s">
        <v>6</v>
      </c>
      <c r="E855" s="252">
        <v>3.6</v>
      </c>
    </row>
    <row r="856" spans="1:5" x14ac:dyDescent="0.25">
      <c r="A856" s="250" t="s">
        <v>1715</v>
      </c>
      <c r="B856" s="250" t="s">
        <v>1716</v>
      </c>
      <c r="C856" s="252">
        <v>0</v>
      </c>
      <c r="D856" s="251" t="s">
        <v>6</v>
      </c>
      <c r="E856" s="252">
        <v>25.626000000000001</v>
      </c>
    </row>
    <row r="857" spans="1:5" x14ac:dyDescent="0.25">
      <c r="A857" s="250" t="s">
        <v>1717</v>
      </c>
      <c r="B857" s="250" t="s">
        <v>1718</v>
      </c>
      <c r="C857" s="252">
        <v>0</v>
      </c>
      <c r="D857" s="251" t="s">
        <v>6</v>
      </c>
      <c r="E857" s="252">
        <v>66.313000000000002</v>
      </c>
    </row>
    <row r="858" spans="1:5" x14ac:dyDescent="0.25">
      <c r="A858" s="250" t="s">
        <v>1719</v>
      </c>
      <c r="B858" s="250" t="s">
        <v>1720</v>
      </c>
      <c r="C858" s="252">
        <v>0</v>
      </c>
      <c r="D858" s="251" t="s">
        <v>6</v>
      </c>
      <c r="E858" s="252">
        <v>67.438000000000002</v>
      </c>
    </row>
    <row r="859" spans="1:5" x14ac:dyDescent="0.25">
      <c r="A859" s="250" t="s">
        <v>1721</v>
      </c>
      <c r="B859" s="250" t="s">
        <v>1722</v>
      </c>
      <c r="C859" s="252">
        <v>0</v>
      </c>
      <c r="D859" s="251" t="s">
        <v>6</v>
      </c>
      <c r="E859" s="252">
        <v>2.5</v>
      </c>
    </row>
    <row r="860" spans="1:5" x14ac:dyDescent="0.25">
      <c r="A860" s="250" t="s">
        <v>1723</v>
      </c>
      <c r="B860" s="250" t="s">
        <v>1722</v>
      </c>
      <c r="C860" s="252">
        <v>0</v>
      </c>
      <c r="D860" s="251" t="s">
        <v>6</v>
      </c>
      <c r="E860" s="252">
        <v>1.5620000000000001</v>
      </c>
    </row>
    <row r="861" spans="1:5" x14ac:dyDescent="0.25">
      <c r="A861" s="250" t="s">
        <v>1724</v>
      </c>
      <c r="B861" s="250" t="s">
        <v>1725</v>
      </c>
      <c r="C861" s="252">
        <v>0</v>
      </c>
      <c r="D861" s="251" t="s">
        <v>6</v>
      </c>
      <c r="E861" s="252">
        <v>3.7130000000000001</v>
      </c>
    </row>
    <row r="862" spans="1:5" x14ac:dyDescent="0.25">
      <c r="A862" s="250" t="s">
        <v>1726</v>
      </c>
      <c r="B862" s="250" t="s">
        <v>1727</v>
      </c>
      <c r="C862" s="252">
        <v>0</v>
      </c>
      <c r="D862" s="251" t="s">
        <v>6</v>
      </c>
      <c r="E862" s="252">
        <v>1.3129999999999999</v>
      </c>
    </row>
    <row r="863" spans="1:5" x14ac:dyDescent="0.25">
      <c r="A863" s="250" t="s">
        <v>1728</v>
      </c>
      <c r="B863" s="250" t="s">
        <v>1729</v>
      </c>
      <c r="C863" s="252">
        <v>0</v>
      </c>
      <c r="D863" s="251" t="s">
        <v>6</v>
      </c>
      <c r="E863" s="252">
        <v>6.75</v>
      </c>
    </row>
    <row r="864" spans="1:5" x14ac:dyDescent="0.25">
      <c r="A864" s="250" t="s">
        <v>1730</v>
      </c>
      <c r="B864" s="250" t="s">
        <v>1731</v>
      </c>
      <c r="C864" s="252">
        <v>0</v>
      </c>
      <c r="D864" s="251" t="s">
        <v>6</v>
      </c>
      <c r="E864" s="252">
        <v>43.62</v>
      </c>
    </row>
    <row r="865" spans="1:5" x14ac:dyDescent="0.25">
      <c r="A865" s="250" t="s">
        <v>1732</v>
      </c>
      <c r="B865" s="250" t="s">
        <v>1733</v>
      </c>
      <c r="C865" s="252">
        <v>0</v>
      </c>
      <c r="D865" s="251" t="s">
        <v>6</v>
      </c>
      <c r="E865" s="252">
        <v>3.7250000000000001</v>
      </c>
    </row>
    <row r="866" spans="1:5" x14ac:dyDescent="0.25">
      <c r="A866" s="250" t="s">
        <v>1734</v>
      </c>
      <c r="B866" s="250" t="s">
        <v>1735</v>
      </c>
      <c r="C866" s="252">
        <v>0</v>
      </c>
      <c r="D866" s="251" t="s">
        <v>6</v>
      </c>
      <c r="E866" s="252">
        <v>6.6379999999999999</v>
      </c>
    </row>
    <row r="867" spans="1:5" x14ac:dyDescent="0.25">
      <c r="A867" s="250" t="s">
        <v>1736</v>
      </c>
      <c r="B867" s="250" t="s">
        <v>1737</v>
      </c>
      <c r="C867" s="252">
        <v>0</v>
      </c>
      <c r="D867" s="251" t="s">
        <v>6</v>
      </c>
      <c r="E867" s="252">
        <v>8.8919999999999995</v>
      </c>
    </row>
    <row r="868" spans="1:5" x14ac:dyDescent="0.25">
      <c r="A868" s="250" t="s">
        <v>1738</v>
      </c>
      <c r="B868" s="250" t="s">
        <v>1739</v>
      </c>
      <c r="C868" s="252">
        <v>0</v>
      </c>
      <c r="D868" s="251" t="s">
        <v>6</v>
      </c>
      <c r="E868" s="252">
        <v>1.5620000000000001</v>
      </c>
    </row>
    <row r="869" spans="1:5" x14ac:dyDescent="0.25">
      <c r="A869" s="250" t="s">
        <v>1740</v>
      </c>
      <c r="B869" s="250" t="s">
        <v>1741</v>
      </c>
      <c r="C869" s="252">
        <v>0</v>
      </c>
      <c r="D869" s="251" t="s">
        <v>6</v>
      </c>
      <c r="E869" s="252">
        <v>1.25</v>
      </c>
    </row>
    <row r="870" spans="1:5" x14ac:dyDescent="0.25">
      <c r="A870" s="250" t="s">
        <v>1742</v>
      </c>
      <c r="B870" s="250" t="s">
        <v>1743</v>
      </c>
      <c r="C870" s="252">
        <v>0</v>
      </c>
      <c r="D870" s="251" t="s">
        <v>6</v>
      </c>
      <c r="E870" s="252">
        <v>0.313</v>
      </c>
    </row>
    <row r="871" spans="1:5" x14ac:dyDescent="0.25">
      <c r="A871" s="250" t="s">
        <v>1744</v>
      </c>
      <c r="B871" s="250" t="s">
        <v>1743</v>
      </c>
      <c r="C871" s="252">
        <v>0</v>
      </c>
      <c r="D871" s="251" t="s">
        <v>6</v>
      </c>
      <c r="E871" s="252">
        <v>0.625</v>
      </c>
    </row>
    <row r="872" spans="1:5" x14ac:dyDescent="0.25">
      <c r="A872" s="250" t="s">
        <v>1745</v>
      </c>
      <c r="B872" s="250" t="s">
        <v>1746</v>
      </c>
      <c r="C872" s="252">
        <v>0</v>
      </c>
      <c r="D872" s="251" t="s">
        <v>6</v>
      </c>
      <c r="E872" s="252">
        <v>0.625</v>
      </c>
    </row>
    <row r="873" spans="1:5" x14ac:dyDescent="0.25">
      <c r="A873" s="250" t="s">
        <v>1747</v>
      </c>
      <c r="B873" s="250" t="s">
        <v>1748</v>
      </c>
      <c r="C873" s="252">
        <v>0</v>
      </c>
      <c r="D873" s="251" t="s">
        <v>6</v>
      </c>
      <c r="E873" s="252">
        <v>4.875</v>
      </c>
    </row>
    <row r="874" spans="1:5" x14ac:dyDescent="0.25">
      <c r="A874" s="250" t="s">
        <v>1749</v>
      </c>
      <c r="B874" s="250" t="s">
        <v>1750</v>
      </c>
      <c r="C874" s="252">
        <v>0</v>
      </c>
      <c r="D874" s="251" t="s">
        <v>6</v>
      </c>
      <c r="E874" s="252">
        <v>7.625</v>
      </c>
    </row>
    <row r="875" spans="1:5" x14ac:dyDescent="0.25">
      <c r="A875" s="250" t="s">
        <v>1751</v>
      </c>
      <c r="B875" s="250" t="s">
        <v>1752</v>
      </c>
      <c r="C875" s="252">
        <v>0</v>
      </c>
      <c r="D875" s="251" t="s">
        <v>6</v>
      </c>
      <c r="E875" s="252">
        <v>3.95</v>
      </c>
    </row>
    <row r="876" spans="1:5" x14ac:dyDescent="0.25">
      <c r="A876" s="250" t="s">
        <v>1753</v>
      </c>
      <c r="B876" s="250" t="s">
        <v>1754</v>
      </c>
      <c r="C876" s="252">
        <v>0</v>
      </c>
      <c r="D876" s="251" t="s">
        <v>6</v>
      </c>
      <c r="E876" s="252">
        <v>0.93799999999999994</v>
      </c>
    </row>
    <row r="877" spans="1:5" x14ac:dyDescent="0.25">
      <c r="A877" s="250" t="s">
        <v>1755</v>
      </c>
      <c r="B877" s="250" t="s">
        <v>1756</v>
      </c>
      <c r="C877" s="252">
        <v>0</v>
      </c>
      <c r="D877" s="251" t="s">
        <v>6</v>
      </c>
      <c r="E877" s="252">
        <v>0.93799999999999994</v>
      </c>
    </row>
    <row r="878" spans="1:5" x14ac:dyDescent="0.25">
      <c r="A878" s="250" t="s">
        <v>1757</v>
      </c>
      <c r="B878" s="250" t="s">
        <v>1758</v>
      </c>
      <c r="C878" s="252">
        <v>0</v>
      </c>
      <c r="D878" s="251" t="s">
        <v>6</v>
      </c>
      <c r="E878" s="252">
        <v>5.5</v>
      </c>
    </row>
    <row r="879" spans="1:5" x14ac:dyDescent="0.25">
      <c r="A879" s="250" t="s">
        <v>1759</v>
      </c>
      <c r="B879" s="250" t="s">
        <v>1760</v>
      </c>
      <c r="C879" s="252">
        <v>0</v>
      </c>
      <c r="D879" s="251" t="s">
        <v>6</v>
      </c>
      <c r="E879" s="252">
        <v>18.725000000000001</v>
      </c>
    </row>
    <row r="880" spans="1:5" x14ac:dyDescent="0.25">
      <c r="A880" s="250" t="s">
        <v>1761</v>
      </c>
      <c r="B880" s="250" t="s">
        <v>1762</v>
      </c>
      <c r="C880" s="252">
        <v>0</v>
      </c>
      <c r="D880" s="251" t="s">
        <v>6</v>
      </c>
      <c r="E880" s="252">
        <v>10.875</v>
      </c>
    </row>
    <row r="881" spans="1:5" x14ac:dyDescent="0.25">
      <c r="A881" s="250" t="s">
        <v>1763</v>
      </c>
      <c r="B881" s="250" t="s">
        <v>1764</v>
      </c>
      <c r="C881" s="252">
        <v>0</v>
      </c>
      <c r="D881" s="251" t="s">
        <v>6</v>
      </c>
      <c r="E881" s="252">
        <v>4.3630000000000004</v>
      </c>
    </row>
    <row r="882" spans="1:5" x14ac:dyDescent="0.25">
      <c r="A882" s="250" t="s">
        <v>1765</v>
      </c>
      <c r="B882" s="250" t="s">
        <v>1766</v>
      </c>
      <c r="C882" s="252">
        <v>0</v>
      </c>
      <c r="D882" s="251" t="s">
        <v>6</v>
      </c>
      <c r="E882" s="252">
        <v>41.515000000000001</v>
      </c>
    </row>
    <row r="883" spans="1:5" x14ac:dyDescent="0.25">
      <c r="A883" s="250" t="s">
        <v>1767</v>
      </c>
      <c r="B883" s="250" t="s">
        <v>1766</v>
      </c>
      <c r="C883" s="252">
        <v>0</v>
      </c>
      <c r="D883" s="251" t="s">
        <v>6</v>
      </c>
      <c r="E883" s="252">
        <v>47.515000000000001</v>
      </c>
    </row>
    <row r="884" spans="1:5" x14ac:dyDescent="0.25">
      <c r="A884" s="250" t="s">
        <v>1768</v>
      </c>
      <c r="B884" s="250" t="s">
        <v>1769</v>
      </c>
      <c r="C884" s="252">
        <v>0</v>
      </c>
      <c r="D884" s="251" t="s">
        <v>6</v>
      </c>
      <c r="E884" s="252">
        <v>4.6879999999999997</v>
      </c>
    </row>
    <row r="885" spans="1:5" x14ac:dyDescent="0.25">
      <c r="A885" s="250" t="s">
        <v>1770</v>
      </c>
      <c r="B885" s="250" t="s">
        <v>1769</v>
      </c>
      <c r="C885" s="252">
        <v>0</v>
      </c>
      <c r="D885" s="251" t="s">
        <v>6</v>
      </c>
      <c r="E885" s="252">
        <v>1.5629999999999999</v>
      </c>
    </row>
    <row r="886" spans="1:5" x14ac:dyDescent="0.25">
      <c r="A886" s="250" t="s">
        <v>1771</v>
      </c>
      <c r="B886" s="250" t="s">
        <v>1772</v>
      </c>
      <c r="C886" s="252">
        <v>0</v>
      </c>
      <c r="D886" s="251" t="s">
        <v>6</v>
      </c>
      <c r="E886" s="252">
        <v>14.4</v>
      </c>
    </row>
    <row r="887" spans="1:5" x14ac:dyDescent="0.25">
      <c r="A887" s="250" t="s">
        <v>1773</v>
      </c>
      <c r="B887" s="250" t="s">
        <v>1774</v>
      </c>
      <c r="C887" s="252">
        <v>0</v>
      </c>
      <c r="D887" s="251" t="s">
        <v>6</v>
      </c>
      <c r="E887" s="252">
        <v>8.9619999999999997</v>
      </c>
    </row>
    <row r="888" spans="1:5" x14ac:dyDescent="0.25">
      <c r="A888" s="250" t="s">
        <v>1775</v>
      </c>
      <c r="B888" s="250" t="s">
        <v>1776</v>
      </c>
      <c r="C888" s="252">
        <v>0</v>
      </c>
      <c r="D888" s="251" t="s">
        <v>6</v>
      </c>
      <c r="E888" s="252">
        <v>8.2759999999999998</v>
      </c>
    </row>
    <row r="889" spans="1:5" x14ac:dyDescent="0.25">
      <c r="A889" s="250" t="s">
        <v>1777</v>
      </c>
      <c r="B889" s="250" t="s">
        <v>1778</v>
      </c>
      <c r="C889" s="252">
        <v>0</v>
      </c>
      <c r="D889" s="251" t="s">
        <v>6</v>
      </c>
      <c r="E889" s="252">
        <v>5.3760000000000003</v>
      </c>
    </row>
    <row r="890" spans="1:5" x14ac:dyDescent="0.25">
      <c r="A890" s="250" t="s">
        <v>1779</v>
      </c>
      <c r="B890" s="250" t="s">
        <v>1780</v>
      </c>
      <c r="C890" s="252">
        <v>0</v>
      </c>
      <c r="D890" s="251" t="s">
        <v>6</v>
      </c>
      <c r="E890" s="252">
        <v>6.6429999999999998</v>
      </c>
    </row>
    <row r="891" spans="1:5" x14ac:dyDescent="0.25">
      <c r="A891" s="250" t="s">
        <v>1781</v>
      </c>
      <c r="B891" s="250" t="s">
        <v>1782</v>
      </c>
      <c r="C891" s="252">
        <v>0</v>
      </c>
      <c r="D891" s="251" t="s">
        <v>6</v>
      </c>
      <c r="E891" s="252">
        <v>18.600000000000001</v>
      </c>
    </row>
    <row r="892" spans="1:5" x14ac:dyDescent="0.25">
      <c r="A892" s="250" t="s">
        <v>1783</v>
      </c>
      <c r="B892" s="250" t="s">
        <v>1784</v>
      </c>
      <c r="C892" s="252">
        <v>0</v>
      </c>
      <c r="D892" s="251" t="s">
        <v>6</v>
      </c>
      <c r="E892" s="252">
        <v>2.2749999999999999</v>
      </c>
    </row>
    <row r="893" spans="1:5" x14ac:dyDescent="0.25">
      <c r="A893" s="250" t="s">
        <v>1785</v>
      </c>
      <c r="B893" s="250" t="s">
        <v>1786</v>
      </c>
      <c r="C893" s="252">
        <v>0</v>
      </c>
      <c r="D893" s="251" t="s">
        <v>6</v>
      </c>
      <c r="E893" s="252">
        <v>4.4619999999999997</v>
      </c>
    </row>
    <row r="894" spans="1:5" x14ac:dyDescent="0.25">
      <c r="A894" s="250" t="s">
        <v>1787</v>
      </c>
      <c r="B894" s="250" t="s">
        <v>1788</v>
      </c>
      <c r="C894" s="252">
        <v>0</v>
      </c>
      <c r="D894" s="251" t="s">
        <v>6</v>
      </c>
      <c r="E894" s="252">
        <v>4.4720000000000004</v>
      </c>
    </row>
    <row r="895" spans="1:5" x14ac:dyDescent="0.25">
      <c r="A895" s="250" t="s">
        <v>1789</v>
      </c>
      <c r="B895" s="250" t="s">
        <v>1790</v>
      </c>
      <c r="C895" s="252">
        <v>0</v>
      </c>
      <c r="D895" s="251" t="s">
        <v>6</v>
      </c>
      <c r="E895" s="252">
        <v>3.387</v>
      </c>
    </row>
    <row r="896" spans="1:5" x14ac:dyDescent="0.25">
      <c r="A896" s="250" t="s">
        <v>1791</v>
      </c>
      <c r="B896" s="250" t="s">
        <v>1792</v>
      </c>
      <c r="C896" s="252">
        <v>0</v>
      </c>
      <c r="D896" s="251" t="s">
        <v>6</v>
      </c>
      <c r="E896" s="252">
        <v>5.2270000000000003</v>
      </c>
    </row>
    <row r="897" spans="1:5" x14ac:dyDescent="0.25">
      <c r="A897" s="250" t="s">
        <v>1793</v>
      </c>
      <c r="B897" s="250" t="s">
        <v>1794</v>
      </c>
      <c r="C897" s="252">
        <v>0</v>
      </c>
      <c r="D897" s="251" t="s">
        <v>6</v>
      </c>
      <c r="E897" s="252">
        <v>12.19</v>
      </c>
    </row>
    <row r="898" spans="1:5" x14ac:dyDescent="0.25">
      <c r="A898" s="250" t="s">
        <v>1795</v>
      </c>
      <c r="B898" s="250" t="s">
        <v>1796</v>
      </c>
      <c r="C898" s="252">
        <v>0</v>
      </c>
      <c r="D898" s="251" t="s">
        <v>6</v>
      </c>
      <c r="E898" s="252">
        <v>2.0880000000000001</v>
      </c>
    </row>
    <row r="899" spans="1:5" x14ac:dyDescent="0.25">
      <c r="A899" s="250" t="s">
        <v>1797</v>
      </c>
      <c r="B899" s="250" t="s">
        <v>1798</v>
      </c>
      <c r="C899" s="252">
        <v>0</v>
      </c>
      <c r="D899" s="251" t="s">
        <v>6</v>
      </c>
      <c r="E899" s="252">
        <v>9.7469999999999999</v>
      </c>
    </row>
    <row r="900" spans="1:5" x14ac:dyDescent="0.25">
      <c r="A900" s="250" t="s">
        <v>1799</v>
      </c>
      <c r="B900" s="250" t="s">
        <v>1800</v>
      </c>
      <c r="C900" s="252">
        <v>0</v>
      </c>
      <c r="D900" s="251" t="s">
        <v>6</v>
      </c>
      <c r="E900" s="252">
        <v>9.25</v>
      </c>
    </row>
    <row r="901" spans="1:5" x14ac:dyDescent="0.25">
      <c r="A901" s="250" t="s">
        <v>1801</v>
      </c>
      <c r="B901" s="250" t="s">
        <v>1802</v>
      </c>
      <c r="C901" s="252">
        <v>0</v>
      </c>
      <c r="D901" s="251" t="s">
        <v>6</v>
      </c>
      <c r="E901" s="252">
        <v>13.83</v>
      </c>
    </row>
    <row r="902" spans="1:5" x14ac:dyDescent="0.25">
      <c r="A902" s="250" t="s">
        <v>1803</v>
      </c>
      <c r="B902" s="250" t="s">
        <v>1804</v>
      </c>
      <c r="C902" s="252">
        <v>0</v>
      </c>
      <c r="D902" s="251" t="s">
        <v>6</v>
      </c>
      <c r="E902" s="252">
        <v>3.363</v>
      </c>
    </row>
    <row r="903" spans="1:5" x14ac:dyDescent="0.25">
      <c r="A903" s="250" t="s">
        <v>1805</v>
      </c>
      <c r="B903" s="250" t="s">
        <v>1804</v>
      </c>
      <c r="C903" s="252">
        <v>0</v>
      </c>
      <c r="D903" s="251" t="s">
        <v>6</v>
      </c>
      <c r="E903" s="252">
        <v>3.5760000000000001</v>
      </c>
    </row>
    <row r="904" spans="1:5" x14ac:dyDescent="0.25">
      <c r="A904" s="250" t="s">
        <v>1806</v>
      </c>
      <c r="B904" s="250" t="s">
        <v>1807</v>
      </c>
      <c r="C904" s="252">
        <v>0</v>
      </c>
      <c r="D904" s="251" t="s">
        <v>6</v>
      </c>
      <c r="E904" s="252">
        <v>107.406029</v>
      </c>
    </row>
    <row r="905" spans="1:5" x14ac:dyDescent="0.25">
      <c r="A905" s="250" t="s">
        <v>1808</v>
      </c>
      <c r="B905" s="250" t="s">
        <v>1809</v>
      </c>
      <c r="C905" s="252">
        <v>0</v>
      </c>
      <c r="D905" s="251" t="s">
        <v>6</v>
      </c>
      <c r="E905" s="252">
        <v>125.466363</v>
      </c>
    </row>
    <row r="906" spans="1:5" x14ac:dyDescent="0.25">
      <c r="A906" s="250" t="s">
        <v>1810</v>
      </c>
      <c r="B906" s="250" t="s">
        <v>1811</v>
      </c>
      <c r="C906" s="252">
        <v>0</v>
      </c>
      <c r="D906" s="251" t="s">
        <v>6</v>
      </c>
      <c r="E906" s="252">
        <v>158.20026899999999</v>
      </c>
    </row>
    <row r="907" spans="1:5" x14ac:dyDescent="0.25">
      <c r="A907" s="250" t="s">
        <v>1812</v>
      </c>
      <c r="B907" s="250" t="s">
        <v>19464</v>
      </c>
      <c r="C907" s="252">
        <v>0</v>
      </c>
      <c r="D907" s="251" t="s">
        <v>6</v>
      </c>
      <c r="E907" s="252">
        <v>6.65</v>
      </c>
    </row>
    <row r="908" spans="1:5" x14ac:dyDescent="0.25">
      <c r="A908" s="250" t="s">
        <v>1814</v>
      </c>
      <c r="B908" s="250" t="s">
        <v>1815</v>
      </c>
      <c r="C908" s="252">
        <v>0</v>
      </c>
      <c r="D908" s="251" t="s">
        <v>1816</v>
      </c>
      <c r="E908" s="252">
        <v>14.588198999999999</v>
      </c>
    </row>
    <row r="909" spans="1:5" x14ac:dyDescent="0.25">
      <c r="A909" s="250" t="s">
        <v>1817</v>
      </c>
      <c r="B909" s="250" t="s">
        <v>1818</v>
      </c>
      <c r="C909" s="252">
        <v>0</v>
      </c>
      <c r="D909" s="251" t="s">
        <v>1816</v>
      </c>
      <c r="E909" s="252">
        <v>11.05</v>
      </c>
    </row>
    <row r="910" spans="1:5" x14ac:dyDescent="0.25">
      <c r="A910" s="250" t="s">
        <v>1819</v>
      </c>
      <c r="B910" s="250" t="s">
        <v>1820</v>
      </c>
      <c r="C910" s="252">
        <v>9</v>
      </c>
      <c r="D910" s="251" t="s">
        <v>1816</v>
      </c>
      <c r="E910" s="252">
        <v>43.044683999999997</v>
      </c>
    </row>
    <row r="911" spans="1:5" x14ac:dyDescent="0.25">
      <c r="A911" s="250" t="s">
        <v>1821</v>
      </c>
      <c r="B911" s="250" t="s">
        <v>1822</v>
      </c>
      <c r="C911" s="252">
        <v>0</v>
      </c>
      <c r="D911" s="251" t="s">
        <v>6</v>
      </c>
      <c r="E911" s="252">
        <v>56.921798000000003</v>
      </c>
    </row>
    <row r="912" spans="1:5" x14ac:dyDescent="0.25">
      <c r="A912" s="250" t="s">
        <v>1823</v>
      </c>
      <c r="B912" s="250" t="s">
        <v>1824</v>
      </c>
      <c r="C912" s="252">
        <v>0</v>
      </c>
      <c r="D912" s="251" t="s">
        <v>6</v>
      </c>
      <c r="E912" s="252">
        <v>4000</v>
      </c>
    </row>
    <row r="913" spans="1:5" x14ac:dyDescent="0.25">
      <c r="A913" s="250" t="s">
        <v>1825</v>
      </c>
      <c r="B913" s="250" t="s">
        <v>1826</v>
      </c>
      <c r="C913" s="252">
        <v>0</v>
      </c>
      <c r="D913" s="251" t="s">
        <v>6</v>
      </c>
      <c r="E913" s="252">
        <v>311.03033499999998</v>
      </c>
    </row>
    <row r="914" spans="1:5" x14ac:dyDescent="0.25">
      <c r="A914" s="250" t="s">
        <v>1827</v>
      </c>
      <c r="B914" s="250" t="s">
        <v>1828</v>
      </c>
      <c r="C914" s="252">
        <v>0</v>
      </c>
      <c r="D914" s="251" t="s">
        <v>1816</v>
      </c>
      <c r="E914" s="252">
        <v>26</v>
      </c>
    </row>
    <row r="915" spans="1:5" x14ac:dyDescent="0.25">
      <c r="A915" s="250" t="s">
        <v>1829</v>
      </c>
      <c r="B915" s="250" t="s">
        <v>1830</v>
      </c>
      <c r="C915" s="252">
        <v>0</v>
      </c>
      <c r="D915" s="251" t="s">
        <v>6</v>
      </c>
      <c r="E915" s="252">
        <v>187</v>
      </c>
    </row>
    <row r="916" spans="1:5" x14ac:dyDescent="0.25">
      <c r="A916" s="250" t="s">
        <v>1831</v>
      </c>
      <c r="B916" s="250" t="s">
        <v>1832</v>
      </c>
      <c r="C916" s="252">
        <v>0</v>
      </c>
      <c r="D916" s="251" t="s">
        <v>6</v>
      </c>
      <c r="E916" s="252">
        <v>84</v>
      </c>
    </row>
    <row r="917" spans="1:5" x14ac:dyDescent="0.25">
      <c r="A917" s="250" t="s">
        <v>1833</v>
      </c>
      <c r="B917" s="250" t="s">
        <v>1834</v>
      </c>
      <c r="C917" s="252">
        <v>0</v>
      </c>
      <c r="D917" s="251" t="s">
        <v>6</v>
      </c>
      <c r="E917" s="252">
        <v>79</v>
      </c>
    </row>
    <row r="918" spans="1:5" x14ac:dyDescent="0.25">
      <c r="A918" s="250" t="s">
        <v>1835</v>
      </c>
      <c r="B918" s="250" t="s">
        <v>19393</v>
      </c>
      <c r="C918" s="252">
        <v>0</v>
      </c>
      <c r="D918" s="251" t="s">
        <v>6</v>
      </c>
      <c r="E918" s="252">
        <v>76</v>
      </c>
    </row>
    <row r="919" spans="1:5" x14ac:dyDescent="0.25">
      <c r="A919" s="250" t="s">
        <v>1837</v>
      </c>
      <c r="B919" s="250" t="s">
        <v>1838</v>
      </c>
      <c r="C919" s="252">
        <v>0</v>
      </c>
      <c r="D919" s="251" t="s">
        <v>6</v>
      </c>
      <c r="E919" s="252">
        <v>1219.75</v>
      </c>
    </row>
    <row r="920" spans="1:5" x14ac:dyDescent="0.25">
      <c r="A920" s="250" t="s">
        <v>1839</v>
      </c>
      <c r="B920" s="250" t="s">
        <v>1840</v>
      </c>
      <c r="C920" s="252">
        <v>0</v>
      </c>
      <c r="D920" s="251" t="s">
        <v>6</v>
      </c>
      <c r="E920" s="252">
        <v>100</v>
      </c>
    </row>
    <row r="921" spans="1:5" x14ac:dyDescent="0.25">
      <c r="A921" s="250" t="s">
        <v>1841</v>
      </c>
      <c r="B921" s="250" t="s">
        <v>1842</v>
      </c>
      <c r="C921" s="252">
        <v>0</v>
      </c>
      <c r="D921" s="251" t="s">
        <v>6</v>
      </c>
      <c r="E921" s="252">
        <v>88</v>
      </c>
    </row>
    <row r="922" spans="1:5" x14ac:dyDescent="0.25">
      <c r="A922" s="250" t="s">
        <v>1843</v>
      </c>
      <c r="B922" s="250" t="s">
        <v>19394</v>
      </c>
      <c r="C922" s="252">
        <v>0</v>
      </c>
      <c r="D922" s="251" t="s">
        <v>6</v>
      </c>
      <c r="E922" s="252">
        <v>71</v>
      </c>
    </row>
    <row r="923" spans="1:5" x14ac:dyDescent="0.25">
      <c r="A923" s="250" t="s">
        <v>1845</v>
      </c>
      <c r="B923" s="250" t="s">
        <v>1846</v>
      </c>
      <c r="C923" s="252">
        <v>0</v>
      </c>
      <c r="D923" s="251" t="s">
        <v>6</v>
      </c>
      <c r="E923" s="252">
        <v>4139.5</v>
      </c>
    </row>
    <row r="924" spans="1:5" x14ac:dyDescent="0.25">
      <c r="A924" s="250" t="s">
        <v>1847</v>
      </c>
      <c r="B924" s="250" t="s">
        <v>1848</v>
      </c>
      <c r="C924" s="252">
        <v>1</v>
      </c>
      <c r="D924" s="251" t="s">
        <v>6</v>
      </c>
      <c r="E924" s="252">
        <v>25.622883999999999</v>
      </c>
    </row>
    <row r="925" spans="1:5" x14ac:dyDescent="0.25">
      <c r="A925" s="250" t="s">
        <v>1849</v>
      </c>
      <c r="B925" s="250" t="s">
        <v>1850</v>
      </c>
      <c r="C925" s="252">
        <v>0</v>
      </c>
      <c r="D925" s="251" t="s">
        <v>6</v>
      </c>
      <c r="E925" s="252">
        <v>37.86</v>
      </c>
    </row>
    <row r="926" spans="1:5" x14ac:dyDescent="0.25">
      <c r="A926" s="250" t="s">
        <v>1851</v>
      </c>
      <c r="B926" s="250" t="s">
        <v>1852</v>
      </c>
      <c r="C926" s="252">
        <v>0</v>
      </c>
      <c r="D926" s="251" t="s">
        <v>6</v>
      </c>
      <c r="E926" s="252">
        <v>6.0315510000000003</v>
      </c>
    </row>
    <row r="927" spans="1:5" x14ac:dyDescent="0.25">
      <c r="A927" s="250" t="s">
        <v>1853</v>
      </c>
      <c r="B927" s="250" t="s">
        <v>1854</v>
      </c>
      <c r="C927" s="252">
        <v>0</v>
      </c>
      <c r="D927" s="251" t="s">
        <v>6</v>
      </c>
      <c r="E927" s="252">
        <v>87.033017999999998</v>
      </c>
    </row>
    <row r="928" spans="1:5" x14ac:dyDescent="0.25">
      <c r="A928" s="250" t="s">
        <v>1855</v>
      </c>
      <c r="B928" s="250" t="s">
        <v>1856</v>
      </c>
      <c r="C928" s="252">
        <v>0</v>
      </c>
      <c r="D928" s="251" t="s">
        <v>6</v>
      </c>
      <c r="E928" s="252">
        <v>73.114009999999993</v>
      </c>
    </row>
    <row r="929" spans="1:5" x14ac:dyDescent="0.25">
      <c r="A929" s="250" t="s">
        <v>1857</v>
      </c>
      <c r="B929" s="250" t="s">
        <v>1858</v>
      </c>
      <c r="C929" s="252">
        <v>0</v>
      </c>
      <c r="D929" s="251" t="s">
        <v>6</v>
      </c>
      <c r="E929" s="252">
        <v>280.44181900000001</v>
      </c>
    </row>
    <row r="930" spans="1:5" x14ac:dyDescent="0.25">
      <c r="A930" s="250" t="s">
        <v>1859</v>
      </c>
      <c r="B930" s="250" t="s">
        <v>19395</v>
      </c>
      <c r="C930" s="252">
        <v>0</v>
      </c>
      <c r="D930" s="251" t="s">
        <v>6</v>
      </c>
      <c r="E930" s="252">
        <v>43.956384999999997</v>
      </c>
    </row>
    <row r="931" spans="1:5" x14ac:dyDescent="0.25">
      <c r="A931" s="250" t="s">
        <v>1861</v>
      </c>
      <c r="B931" s="250" t="s">
        <v>1862</v>
      </c>
      <c r="C931" s="252">
        <v>0</v>
      </c>
      <c r="D931" s="251" t="s">
        <v>6</v>
      </c>
      <c r="E931" s="252">
        <v>152.31350900000001</v>
      </c>
    </row>
    <row r="932" spans="1:5" x14ac:dyDescent="0.25">
      <c r="A932" s="250" t="s">
        <v>1863</v>
      </c>
      <c r="B932" s="250" t="s">
        <v>1864</v>
      </c>
      <c r="C932" s="252">
        <v>0</v>
      </c>
      <c r="D932" s="251" t="s">
        <v>6</v>
      </c>
      <c r="E932" s="252">
        <v>113.023579</v>
      </c>
    </row>
    <row r="933" spans="1:5" x14ac:dyDescent="0.25">
      <c r="A933" s="250" t="s">
        <v>1865</v>
      </c>
      <c r="B933" s="250" t="s">
        <v>1866</v>
      </c>
      <c r="C933" s="252">
        <v>0</v>
      </c>
      <c r="D933" s="251" t="s">
        <v>6</v>
      </c>
      <c r="E933" s="252">
        <v>118.81191099999999</v>
      </c>
    </row>
    <row r="934" spans="1:5" x14ac:dyDescent="0.25">
      <c r="A934" s="250" t="s">
        <v>1867</v>
      </c>
      <c r="B934" s="250" t="s">
        <v>1868</v>
      </c>
      <c r="C934" s="252">
        <v>0</v>
      </c>
      <c r="D934" s="251" t="s">
        <v>6</v>
      </c>
      <c r="E934" s="252">
        <v>1195.6653470000001</v>
      </c>
    </row>
    <row r="935" spans="1:5" x14ac:dyDescent="0.25">
      <c r="A935" s="250" t="s">
        <v>1869</v>
      </c>
      <c r="B935" s="250" t="s">
        <v>1870</v>
      </c>
      <c r="C935" s="252">
        <v>0</v>
      </c>
      <c r="D935" s="251" t="s">
        <v>6</v>
      </c>
      <c r="E935" s="252">
        <v>92.236130000000003</v>
      </c>
    </row>
    <row r="936" spans="1:5" x14ac:dyDescent="0.25">
      <c r="A936" s="250" t="s">
        <v>1871</v>
      </c>
      <c r="B936" s="250" t="s">
        <v>1872</v>
      </c>
      <c r="C936" s="252">
        <v>0</v>
      </c>
      <c r="D936" s="251" t="s">
        <v>6</v>
      </c>
      <c r="E936" s="252">
        <v>100.40123199999999</v>
      </c>
    </row>
    <row r="937" spans="1:5" x14ac:dyDescent="0.25">
      <c r="A937" s="250" t="s">
        <v>1873</v>
      </c>
      <c r="B937" s="250" t="s">
        <v>1874</v>
      </c>
      <c r="C937" s="252">
        <v>0</v>
      </c>
      <c r="D937" s="251" t="s">
        <v>6</v>
      </c>
      <c r="E937" s="252">
        <v>333.960576</v>
      </c>
    </row>
    <row r="938" spans="1:5" x14ac:dyDescent="0.25">
      <c r="A938" s="250" t="s">
        <v>1875</v>
      </c>
      <c r="B938" s="250" t="s">
        <v>1876</v>
      </c>
      <c r="C938" s="252">
        <v>0</v>
      </c>
      <c r="D938" s="251" t="s">
        <v>6</v>
      </c>
      <c r="E938" s="252">
        <v>55.591895000000001</v>
      </c>
    </row>
    <row r="939" spans="1:5" x14ac:dyDescent="0.25">
      <c r="A939" s="250" t="s">
        <v>1877</v>
      </c>
      <c r="B939" s="250" t="s">
        <v>1878</v>
      </c>
      <c r="C939" s="252">
        <v>0</v>
      </c>
      <c r="D939" s="251" t="s">
        <v>6</v>
      </c>
      <c r="E939" s="252">
        <v>145.31384299999999</v>
      </c>
    </row>
    <row r="940" spans="1:5" x14ac:dyDescent="0.25">
      <c r="A940" s="250" t="s">
        <v>1879</v>
      </c>
      <c r="B940" s="250" t="s">
        <v>1854</v>
      </c>
      <c r="C940" s="252">
        <v>0</v>
      </c>
      <c r="D940" s="251" t="s">
        <v>6</v>
      </c>
      <c r="E940" s="252">
        <v>87.038016999999996</v>
      </c>
    </row>
    <row r="941" spans="1:5" x14ac:dyDescent="0.25">
      <c r="A941" s="250" t="s">
        <v>1880</v>
      </c>
      <c r="B941" s="250" t="s">
        <v>1881</v>
      </c>
      <c r="C941" s="252">
        <v>0</v>
      </c>
      <c r="D941" s="251" t="s">
        <v>6</v>
      </c>
      <c r="E941" s="252">
        <v>327.40842900000001</v>
      </c>
    </row>
    <row r="942" spans="1:5" x14ac:dyDescent="0.25">
      <c r="A942" s="250" t="s">
        <v>1882</v>
      </c>
      <c r="B942" s="250" t="s">
        <v>1883</v>
      </c>
      <c r="C942" s="252">
        <v>0</v>
      </c>
      <c r="D942" s="251" t="s">
        <v>6</v>
      </c>
      <c r="E942" s="252">
        <v>186.88978399999999</v>
      </c>
    </row>
    <row r="943" spans="1:5" x14ac:dyDescent="0.25">
      <c r="A943" s="250" t="s">
        <v>1884</v>
      </c>
      <c r="B943" s="250" t="s">
        <v>19416</v>
      </c>
      <c r="C943" s="252">
        <v>0</v>
      </c>
      <c r="D943" s="251" t="s">
        <v>6</v>
      </c>
      <c r="E943" s="252">
        <v>185.23</v>
      </c>
    </row>
    <row r="944" spans="1:5" x14ac:dyDescent="0.25">
      <c r="A944" s="250" t="s">
        <v>1886</v>
      </c>
      <c r="B944" s="250" t="s">
        <v>1887</v>
      </c>
      <c r="C944" s="252">
        <v>0</v>
      </c>
      <c r="D944" s="251" t="s">
        <v>6</v>
      </c>
      <c r="E944" s="252">
        <v>67</v>
      </c>
    </row>
    <row r="945" spans="1:5" x14ac:dyDescent="0.25">
      <c r="A945" s="250" t="s">
        <v>1888</v>
      </c>
      <c r="B945" s="250" t="s">
        <v>1889</v>
      </c>
      <c r="C945" s="252">
        <v>1</v>
      </c>
      <c r="D945" s="251" t="s">
        <v>6</v>
      </c>
      <c r="E945" s="252">
        <v>27.906652000000001</v>
      </c>
    </row>
    <row r="946" spans="1:5" x14ac:dyDescent="0.25">
      <c r="A946" s="250" t="s">
        <v>1890</v>
      </c>
      <c r="B946" s="250" t="s">
        <v>1891</v>
      </c>
      <c r="C946" s="252">
        <v>0</v>
      </c>
      <c r="D946" s="251" t="s">
        <v>6</v>
      </c>
      <c r="E946" s="252">
        <v>1219.75</v>
      </c>
    </row>
    <row r="947" spans="1:5" x14ac:dyDescent="0.25">
      <c r="A947" s="250" t="s">
        <v>1892</v>
      </c>
      <c r="B947" s="250" t="s">
        <v>1893</v>
      </c>
      <c r="C947" s="252">
        <v>0</v>
      </c>
      <c r="D947" s="251" t="s">
        <v>6</v>
      </c>
      <c r="E947" s="252">
        <v>9.25</v>
      </c>
    </row>
    <row r="948" spans="1:5" x14ac:dyDescent="0.25">
      <c r="A948" s="250" t="s">
        <v>1894</v>
      </c>
      <c r="B948" s="250" t="s">
        <v>19396</v>
      </c>
      <c r="C948" s="252">
        <v>0</v>
      </c>
      <c r="D948" s="251" t="s">
        <v>6</v>
      </c>
      <c r="E948" s="252">
        <v>187.2</v>
      </c>
    </row>
    <row r="949" spans="1:5" x14ac:dyDescent="0.25">
      <c r="A949" s="250" t="s">
        <v>1896</v>
      </c>
      <c r="B949" s="250" t="s">
        <v>1897</v>
      </c>
      <c r="C949" s="252">
        <v>0</v>
      </c>
      <c r="D949" s="251" t="s">
        <v>6</v>
      </c>
      <c r="E949" s="252">
        <v>85</v>
      </c>
    </row>
    <row r="950" spans="1:5" x14ac:dyDescent="0.25">
      <c r="A950" s="250" t="s">
        <v>1898</v>
      </c>
      <c r="B950" s="250" t="s">
        <v>19397</v>
      </c>
      <c r="C950" s="252">
        <v>0</v>
      </c>
      <c r="D950" s="251" t="s">
        <v>6</v>
      </c>
      <c r="E950" s="252">
        <v>1313.25</v>
      </c>
    </row>
    <row r="951" spans="1:5" x14ac:dyDescent="0.25">
      <c r="A951" s="250" t="s">
        <v>1900</v>
      </c>
      <c r="B951" s="250" t="s">
        <v>1901</v>
      </c>
      <c r="C951" s="252">
        <v>0</v>
      </c>
      <c r="D951" s="251" t="s">
        <v>6</v>
      </c>
      <c r="E951" s="252">
        <v>25</v>
      </c>
    </row>
    <row r="952" spans="1:5" x14ac:dyDescent="0.25">
      <c r="A952" s="250" t="s">
        <v>1902</v>
      </c>
      <c r="B952" s="250" t="s">
        <v>1903</v>
      </c>
      <c r="C952" s="252">
        <v>0</v>
      </c>
      <c r="D952" s="251" t="s">
        <v>6</v>
      </c>
      <c r="E952" s="252">
        <v>50</v>
      </c>
    </row>
    <row r="953" spans="1:5" x14ac:dyDescent="0.25">
      <c r="A953" s="250" t="s">
        <v>1904</v>
      </c>
      <c r="B953" s="250" t="s">
        <v>1905</v>
      </c>
      <c r="C953" s="252">
        <v>1</v>
      </c>
      <c r="D953" s="251" t="s">
        <v>6</v>
      </c>
      <c r="E953" s="252">
        <v>23.1</v>
      </c>
    </row>
    <row r="954" spans="1:5" x14ac:dyDescent="0.25">
      <c r="A954" s="250" t="s">
        <v>1906</v>
      </c>
      <c r="B954" s="250" t="s">
        <v>1907</v>
      </c>
      <c r="C954" s="252">
        <v>0</v>
      </c>
      <c r="D954" s="251" t="s">
        <v>6</v>
      </c>
      <c r="E954" s="252">
        <v>59.375</v>
      </c>
    </row>
    <row r="955" spans="1:5" x14ac:dyDescent="0.25">
      <c r="A955" s="250" t="s">
        <v>1908</v>
      </c>
      <c r="B955" s="250" t="s">
        <v>1909</v>
      </c>
      <c r="C955" s="252">
        <v>0</v>
      </c>
      <c r="D955" s="251" t="s">
        <v>6</v>
      </c>
      <c r="E955" s="252">
        <v>57.49</v>
      </c>
    </row>
    <row r="956" spans="1:5" x14ac:dyDescent="0.25">
      <c r="A956" s="250" t="s">
        <v>1910</v>
      </c>
      <c r="B956" s="250" t="s">
        <v>1911</v>
      </c>
      <c r="C956" s="252">
        <v>0</v>
      </c>
      <c r="D956" s="251" t="s">
        <v>6</v>
      </c>
      <c r="E956" s="252">
        <v>50</v>
      </c>
    </row>
    <row r="957" spans="1:5" x14ac:dyDescent="0.25">
      <c r="A957" s="250" t="s">
        <v>1912</v>
      </c>
      <c r="B957" s="250" t="s">
        <v>1913</v>
      </c>
      <c r="C957" s="252">
        <v>0</v>
      </c>
      <c r="D957" s="251" t="s">
        <v>6</v>
      </c>
      <c r="E957" s="252">
        <v>10</v>
      </c>
    </row>
    <row r="958" spans="1:5" x14ac:dyDescent="0.25">
      <c r="A958" s="250" t="s">
        <v>1914</v>
      </c>
      <c r="B958" s="250" t="s">
        <v>1915</v>
      </c>
      <c r="C958" s="252">
        <v>0</v>
      </c>
      <c r="D958" s="251" t="s">
        <v>6</v>
      </c>
      <c r="E958" s="252">
        <v>10</v>
      </c>
    </row>
    <row r="959" spans="1:5" x14ac:dyDescent="0.25">
      <c r="A959" s="250" t="s">
        <v>1916</v>
      </c>
      <c r="B959" s="250" t="s">
        <v>1917</v>
      </c>
      <c r="C959" s="252">
        <v>0</v>
      </c>
      <c r="D959" s="251" t="s">
        <v>6</v>
      </c>
      <c r="E959" s="252">
        <v>10</v>
      </c>
    </row>
    <row r="960" spans="1:5" x14ac:dyDescent="0.25">
      <c r="A960" s="250" t="s">
        <v>1918</v>
      </c>
      <c r="B960" s="250" t="s">
        <v>1919</v>
      </c>
      <c r="C960" s="252">
        <v>10</v>
      </c>
      <c r="D960" s="251" t="s">
        <v>6</v>
      </c>
      <c r="E960" s="252">
        <v>3.67</v>
      </c>
    </row>
    <row r="961" spans="1:5" x14ac:dyDescent="0.25">
      <c r="A961" s="250" t="s">
        <v>1920</v>
      </c>
      <c r="B961" s="250" t="s">
        <v>1921</v>
      </c>
      <c r="C961" s="252">
        <v>0</v>
      </c>
      <c r="D961" s="251" t="s">
        <v>6</v>
      </c>
      <c r="E961" s="252">
        <v>4.53</v>
      </c>
    </row>
    <row r="962" spans="1:5" x14ac:dyDescent="0.25">
      <c r="A962" s="250" t="s">
        <v>1922</v>
      </c>
      <c r="B962" s="250" t="s">
        <v>19467</v>
      </c>
      <c r="C962" s="252">
        <v>0</v>
      </c>
      <c r="D962" s="251" t="s">
        <v>6</v>
      </c>
      <c r="E962" s="252">
        <v>4.82</v>
      </c>
    </row>
    <row r="963" spans="1:5" x14ac:dyDescent="0.25">
      <c r="A963" s="250" t="s">
        <v>1924</v>
      </c>
      <c r="B963" s="250" t="s">
        <v>1925</v>
      </c>
      <c r="C963" s="252">
        <v>0</v>
      </c>
      <c r="D963" s="251" t="s">
        <v>6</v>
      </c>
      <c r="E963" s="252">
        <v>25</v>
      </c>
    </row>
    <row r="964" spans="1:5" x14ac:dyDescent="0.25">
      <c r="A964" s="250" t="s">
        <v>1926</v>
      </c>
      <c r="B964" s="250" t="s">
        <v>1927</v>
      </c>
      <c r="C964" s="252">
        <v>0</v>
      </c>
      <c r="D964" s="251" t="s">
        <v>6</v>
      </c>
      <c r="E964" s="252">
        <v>65</v>
      </c>
    </row>
    <row r="965" spans="1:5" x14ac:dyDescent="0.25">
      <c r="A965" s="250" t="s">
        <v>1928</v>
      </c>
      <c r="B965" s="250" t="s">
        <v>1929</v>
      </c>
      <c r="C965" s="252">
        <v>0</v>
      </c>
      <c r="D965" s="251" t="s">
        <v>6</v>
      </c>
      <c r="E965" s="252">
        <v>85</v>
      </c>
    </row>
    <row r="966" spans="1:5" x14ac:dyDescent="0.25">
      <c r="A966" s="250" t="s">
        <v>1930</v>
      </c>
      <c r="B966" s="250" t="s">
        <v>1931</v>
      </c>
      <c r="C966" s="252">
        <v>0</v>
      </c>
      <c r="D966" s="251" t="s">
        <v>6</v>
      </c>
      <c r="E966" s="252">
        <v>60.808345000000003</v>
      </c>
    </row>
    <row r="967" spans="1:5" x14ac:dyDescent="0.25">
      <c r="A967" s="250" t="s">
        <v>1932</v>
      </c>
      <c r="B967" s="250" t="s">
        <v>1933</v>
      </c>
      <c r="C967" s="252">
        <v>0</v>
      </c>
      <c r="D967" s="251" t="s">
        <v>6</v>
      </c>
      <c r="E967" s="252">
        <v>4.34</v>
      </c>
    </row>
    <row r="968" spans="1:5" x14ac:dyDescent="0.25">
      <c r="A968" s="250" t="s">
        <v>1934</v>
      </c>
      <c r="B968" s="250" t="s">
        <v>1935</v>
      </c>
      <c r="C968" s="252">
        <v>2</v>
      </c>
      <c r="D968" s="251" t="s">
        <v>6</v>
      </c>
      <c r="E968" s="252">
        <v>66.393867999999998</v>
      </c>
    </row>
    <row r="969" spans="1:5" x14ac:dyDescent="0.25">
      <c r="A969" s="250" t="s">
        <v>1936</v>
      </c>
      <c r="B969" s="250" t="s">
        <v>1937</v>
      </c>
      <c r="C969" s="252">
        <v>0</v>
      </c>
      <c r="D969" s="251" t="s">
        <v>6</v>
      </c>
      <c r="E969" s="252">
        <v>32.299999999999997</v>
      </c>
    </row>
    <row r="970" spans="1:5" x14ac:dyDescent="0.25">
      <c r="A970" s="250" t="s">
        <v>1938</v>
      </c>
      <c r="B970" s="250" t="s">
        <v>1939</v>
      </c>
      <c r="C970" s="252">
        <v>0</v>
      </c>
      <c r="D970" s="251" t="s">
        <v>6</v>
      </c>
      <c r="E970" s="252">
        <v>54.115000000000002</v>
      </c>
    </row>
    <row r="971" spans="1:5" x14ac:dyDescent="0.25">
      <c r="A971" s="250" t="s">
        <v>1940</v>
      </c>
      <c r="B971" s="250" t="s">
        <v>1941</v>
      </c>
      <c r="C971" s="252">
        <v>0</v>
      </c>
      <c r="D971" s="251" t="s">
        <v>6</v>
      </c>
      <c r="E971" s="252">
        <v>54.19</v>
      </c>
    </row>
    <row r="972" spans="1:5" x14ac:dyDescent="0.25">
      <c r="A972" s="250" t="s">
        <v>1942</v>
      </c>
      <c r="B972" s="250" t="s">
        <v>1943</v>
      </c>
      <c r="C972" s="252">
        <v>0</v>
      </c>
      <c r="D972" s="251" t="s">
        <v>6</v>
      </c>
      <c r="E972" s="252">
        <v>108.45</v>
      </c>
    </row>
    <row r="973" spans="1:5" x14ac:dyDescent="0.25">
      <c r="A973" s="250" t="s">
        <v>1944</v>
      </c>
      <c r="B973" s="250" t="s">
        <v>1945</v>
      </c>
      <c r="C973" s="252">
        <v>7</v>
      </c>
      <c r="D973" s="251" t="s">
        <v>6</v>
      </c>
      <c r="E973" s="252">
        <v>104.66162799999999</v>
      </c>
    </row>
    <row r="974" spans="1:5" x14ac:dyDescent="0.25">
      <c r="A974" s="250" t="s">
        <v>1946</v>
      </c>
      <c r="B974" s="250" t="s">
        <v>1947</v>
      </c>
      <c r="C974" s="252">
        <v>10</v>
      </c>
      <c r="D974" s="251" t="s">
        <v>6</v>
      </c>
      <c r="E974" s="252">
        <v>24.31</v>
      </c>
    </row>
    <row r="975" spans="1:5" x14ac:dyDescent="0.25">
      <c r="A975" s="250" t="s">
        <v>1948</v>
      </c>
      <c r="B975" s="250" t="s">
        <v>1949</v>
      </c>
      <c r="C975" s="252">
        <v>0</v>
      </c>
      <c r="D975" s="251" t="s">
        <v>6</v>
      </c>
      <c r="E975" s="252">
        <v>76.788831000000002</v>
      </c>
    </row>
    <row r="976" spans="1:5" x14ac:dyDescent="0.25">
      <c r="A976" s="250" t="s">
        <v>1950</v>
      </c>
      <c r="B976" s="250" t="s">
        <v>1951</v>
      </c>
      <c r="C976" s="252">
        <v>0</v>
      </c>
      <c r="D976" s="251" t="s">
        <v>6</v>
      </c>
      <c r="E976" s="252">
        <v>1.62</v>
      </c>
    </row>
    <row r="977" spans="1:5" x14ac:dyDescent="0.25">
      <c r="A977" s="250" t="s">
        <v>1952</v>
      </c>
      <c r="B977" s="250" t="s">
        <v>1953</v>
      </c>
      <c r="C977" s="252">
        <v>0</v>
      </c>
      <c r="D977" s="251" t="s">
        <v>6</v>
      </c>
      <c r="E977" s="252">
        <v>1083.75</v>
      </c>
    </row>
    <row r="978" spans="1:5" x14ac:dyDescent="0.25">
      <c r="A978" s="250" t="s">
        <v>1954</v>
      </c>
      <c r="B978" s="250" t="s">
        <v>1955</v>
      </c>
      <c r="C978" s="252">
        <v>0</v>
      </c>
      <c r="D978" s="251" t="s">
        <v>6</v>
      </c>
      <c r="E978" s="252">
        <v>119</v>
      </c>
    </row>
    <row r="979" spans="1:5" x14ac:dyDescent="0.25">
      <c r="A979" s="250" t="s">
        <v>1956</v>
      </c>
      <c r="B979" s="250" t="s">
        <v>1957</v>
      </c>
      <c r="C979" s="252">
        <v>0</v>
      </c>
      <c r="D979" s="251" t="s">
        <v>6</v>
      </c>
      <c r="E979" s="252">
        <v>535</v>
      </c>
    </row>
    <row r="980" spans="1:5" x14ac:dyDescent="0.25">
      <c r="A980" s="250" t="s">
        <v>1958</v>
      </c>
      <c r="B980" s="250" t="s">
        <v>1959</v>
      </c>
      <c r="C980" s="252">
        <v>0</v>
      </c>
      <c r="D980" s="251" t="s">
        <v>6</v>
      </c>
      <c r="E980" s="252">
        <v>8.8263890000000007</v>
      </c>
    </row>
    <row r="981" spans="1:5" x14ac:dyDescent="0.25">
      <c r="A981" s="250" t="s">
        <v>1960</v>
      </c>
      <c r="B981" s="250" t="s">
        <v>1961</v>
      </c>
      <c r="C981" s="252">
        <v>0</v>
      </c>
      <c r="D981" s="251" t="s">
        <v>6</v>
      </c>
      <c r="E981" s="252">
        <v>39.1</v>
      </c>
    </row>
    <row r="982" spans="1:5" x14ac:dyDescent="0.25">
      <c r="A982" s="250" t="s">
        <v>1962</v>
      </c>
      <c r="B982" s="250" t="s">
        <v>1963</v>
      </c>
      <c r="C982" s="252">
        <v>0</v>
      </c>
      <c r="D982" s="251" t="s">
        <v>6</v>
      </c>
      <c r="E982" s="252">
        <v>107.44</v>
      </c>
    </row>
    <row r="983" spans="1:5" x14ac:dyDescent="0.25">
      <c r="A983" s="250" t="s">
        <v>1964</v>
      </c>
      <c r="B983" s="250" t="s">
        <v>1965</v>
      </c>
      <c r="C983" s="252">
        <v>0</v>
      </c>
      <c r="D983" s="251" t="s">
        <v>6</v>
      </c>
      <c r="E983" s="252">
        <v>22.08</v>
      </c>
    </row>
    <row r="984" spans="1:5" x14ac:dyDescent="0.25">
      <c r="A984" s="250" t="s">
        <v>1966</v>
      </c>
      <c r="B984" s="250" t="s">
        <v>1967</v>
      </c>
      <c r="C984" s="252">
        <v>0</v>
      </c>
      <c r="D984" s="251" t="s">
        <v>6</v>
      </c>
      <c r="E984" s="252">
        <v>71</v>
      </c>
    </row>
    <row r="985" spans="1:5" x14ac:dyDescent="0.25">
      <c r="A985" s="250" t="s">
        <v>1968</v>
      </c>
      <c r="B985" s="250" t="s">
        <v>1969</v>
      </c>
      <c r="C985" s="252">
        <v>0</v>
      </c>
      <c r="D985" s="251" t="s">
        <v>6</v>
      </c>
      <c r="E985" s="252">
        <v>1562.44</v>
      </c>
    </row>
    <row r="986" spans="1:5" x14ac:dyDescent="0.25">
      <c r="A986" s="250" t="s">
        <v>1970</v>
      </c>
      <c r="B986" s="250" t="s">
        <v>19398</v>
      </c>
      <c r="C986" s="252">
        <v>0</v>
      </c>
      <c r="D986" s="251" t="s">
        <v>6</v>
      </c>
      <c r="E986" s="252">
        <v>69.2</v>
      </c>
    </row>
    <row r="987" spans="1:5" x14ac:dyDescent="0.25">
      <c r="A987" s="250" t="s">
        <v>1972</v>
      </c>
      <c r="B987" s="250" t="s">
        <v>1973</v>
      </c>
      <c r="C987" s="252">
        <v>0</v>
      </c>
      <c r="D987" s="251" t="s">
        <v>6</v>
      </c>
      <c r="E987" s="252">
        <v>74.56</v>
      </c>
    </row>
    <row r="988" spans="1:5" x14ac:dyDescent="0.25">
      <c r="A988" s="250" t="s">
        <v>1974</v>
      </c>
      <c r="B988" s="250" t="s">
        <v>1975</v>
      </c>
      <c r="C988" s="252">
        <v>0</v>
      </c>
      <c r="D988" s="251" t="s">
        <v>6</v>
      </c>
      <c r="E988" s="252">
        <v>1929.74</v>
      </c>
    </row>
    <row r="989" spans="1:5" x14ac:dyDescent="0.25">
      <c r="A989" s="250" t="s">
        <v>19582</v>
      </c>
      <c r="B989" s="250" t="s">
        <v>19583</v>
      </c>
      <c r="C989" s="252">
        <v>0</v>
      </c>
      <c r="D989" s="251" t="s">
        <v>6</v>
      </c>
      <c r="E989" s="252">
        <v>1256.1600000000001</v>
      </c>
    </row>
    <row r="990" spans="1:5" x14ac:dyDescent="0.25">
      <c r="A990" s="250" t="s">
        <v>1976</v>
      </c>
      <c r="B990" s="250" t="s">
        <v>1977</v>
      </c>
      <c r="C990" s="252">
        <v>0</v>
      </c>
      <c r="D990" s="251" t="s">
        <v>6</v>
      </c>
      <c r="E990" s="252">
        <v>1859.76</v>
      </c>
    </row>
    <row r="991" spans="1:5" x14ac:dyDescent="0.25">
      <c r="A991" s="250" t="s">
        <v>1978</v>
      </c>
      <c r="B991" s="250" t="s">
        <v>1979</v>
      </c>
      <c r="C991" s="252">
        <v>0</v>
      </c>
      <c r="D991" s="251" t="s">
        <v>6</v>
      </c>
      <c r="E991" s="252">
        <v>89.840664000000004</v>
      </c>
    </row>
    <row r="992" spans="1:5" x14ac:dyDescent="0.25">
      <c r="A992" s="250" t="s">
        <v>1980</v>
      </c>
      <c r="B992" s="250" t="s">
        <v>19465</v>
      </c>
      <c r="C992" s="252">
        <v>0</v>
      </c>
      <c r="D992" s="251" t="s">
        <v>6</v>
      </c>
      <c r="E992" s="252">
        <v>102.14072299999999</v>
      </c>
    </row>
    <row r="993" spans="1:5" x14ac:dyDescent="0.25">
      <c r="A993" s="250" t="s">
        <v>1982</v>
      </c>
      <c r="B993" s="250" t="s">
        <v>1983</v>
      </c>
      <c r="C993" s="252">
        <v>0</v>
      </c>
      <c r="D993" s="251" t="s">
        <v>6</v>
      </c>
      <c r="E993" s="252">
        <v>131.32</v>
      </c>
    </row>
    <row r="994" spans="1:5" x14ac:dyDescent="0.25">
      <c r="A994" s="250" t="s">
        <v>1984</v>
      </c>
      <c r="B994" s="250" t="s">
        <v>1985</v>
      </c>
      <c r="C994" s="252">
        <v>4</v>
      </c>
      <c r="D994" s="251" t="s">
        <v>6</v>
      </c>
      <c r="E994" s="252">
        <v>110.9</v>
      </c>
    </row>
    <row r="995" spans="1:5" x14ac:dyDescent="0.25">
      <c r="A995" s="250" t="s">
        <v>1986</v>
      </c>
      <c r="B995" s="250" t="s">
        <v>19447</v>
      </c>
      <c r="C995" s="252">
        <v>0</v>
      </c>
      <c r="D995" s="251" t="s">
        <v>6</v>
      </c>
      <c r="E995" s="252">
        <v>2</v>
      </c>
    </row>
    <row r="996" spans="1:5" x14ac:dyDescent="0.25">
      <c r="A996" s="250" t="s">
        <v>1988</v>
      </c>
      <c r="B996" s="250" t="s">
        <v>1989</v>
      </c>
      <c r="C996" s="252">
        <v>0</v>
      </c>
      <c r="D996" s="251" t="s">
        <v>6</v>
      </c>
      <c r="E996" s="252">
        <v>18.420000000000002</v>
      </c>
    </row>
    <row r="997" spans="1:5" x14ac:dyDescent="0.25">
      <c r="A997" s="250" t="s">
        <v>1990</v>
      </c>
      <c r="B997" s="250" t="s">
        <v>1991</v>
      </c>
      <c r="C997" s="252">
        <v>0</v>
      </c>
      <c r="D997" s="251" t="s">
        <v>6</v>
      </c>
      <c r="E997" s="252">
        <v>23.31</v>
      </c>
    </row>
    <row r="998" spans="1:5" x14ac:dyDescent="0.25">
      <c r="A998" s="250" t="s">
        <v>1992</v>
      </c>
      <c r="B998" s="250" t="s">
        <v>1993</v>
      </c>
      <c r="C998" s="252">
        <v>7</v>
      </c>
      <c r="D998" s="251" t="s">
        <v>6</v>
      </c>
      <c r="E998" s="252">
        <v>34.29</v>
      </c>
    </row>
    <row r="999" spans="1:5" x14ac:dyDescent="0.25">
      <c r="A999" s="250" t="s">
        <v>1994</v>
      </c>
      <c r="B999" s="250" t="s">
        <v>1995</v>
      </c>
      <c r="C999" s="252">
        <v>0</v>
      </c>
      <c r="D999" s="251" t="s">
        <v>6</v>
      </c>
      <c r="E999" s="252">
        <v>0.94683600000000001</v>
      </c>
    </row>
    <row r="1000" spans="1:5" x14ac:dyDescent="0.25">
      <c r="A1000" s="250" t="s">
        <v>1996</v>
      </c>
      <c r="B1000" s="250" t="s">
        <v>1997</v>
      </c>
      <c r="C1000" s="252">
        <v>0</v>
      </c>
      <c r="D1000" s="251" t="s">
        <v>6</v>
      </c>
      <c r="E1000" s="252">
        <v>1.52</v>
      </c>
    </row>
    <row r="1001" spans="1:5" x14ac:dyDescent="0.25">
      <c r="A1001" s="250" t="s">
        <v>1998</v>
      </c>
      <c r="B1001" s="250" t="s">
        <v>1999</v>
      </c>
      <c r="C1001" s="252">
        <v>4</v>
      </c>
      <c r="D1001" s="251" t="s">
        <v>6</v>
      </c>
      <c r="E1001" s="252">
        <v>2.5798779999999999</v>
      </c>
    </row>
    <row r="1002" spans="1:5" x14ac:dyDescent="0.25">
      <c r="A1002" s="250" t="s">
        <v>2000</v>
      </c>
      <c r="B1002" s="250" t="s">
        <v>2001</v>
      </c>
      <c r="C1002" s="252">
        <v>0</v>
      </c>
      <c r="D1002" s="251" t="s">
        <v>6</v>
      </c>
      <c r="E1002" s="252">
        <v>2.3719199999999998</v>
      </c>
    </row>
    <row r="1003" spans="1:5" x14ac:dyDescent="0.25">
      <c r="A1003" s="250" t="s">
        <v>2002</v>
      </c>
      <c r="B1003" s="250" t="s">
        <v>2003</v>
      </c>
      <c r="C1003" s="252">
        <v>0</v>
      </c>
      <c r="D1003" s="251" t="s">
        <v>6</v>
      </c>
      <c r="E1003" s="252">
        <v>3.09</v>
      </c>
    </row>
    <row r="1004" spans="1:5" x14ac:dyDescent="0.25">
      <c r="A1004" s="250" t="s">
        <v>2004</v>
      </c>
      <c r="B1004" s="250" t="s">
        <v>2005</v>
      </c>
      <c r="C1004" s="252">
        <v>0</v>
      </c>
      <c r="D1004" s="251" t="s">
        <v>6</v>
      </c>
      <c r="E1004" s="252">
        <v>1.0064839999999999</v>
      </c>
    </row>
    <row r="1005" spans="1:5" x14ac:dyDescent="0.25">
      <c r="A1005" s="250" t="s">
        <v>2006</v>
      </c>
      <c r="B1005" s="250" t="s">
        <v>2007</v>
      </c>
      <c r="C1005" s="252">
        <v>0</v>
      </c>
      <c r="D1005" s="251" t="s">
        <v>6</v>
      </c>
      <c r="E1005" s="252">
        <v>1.1859599999999999</v>
      </c>
    </row>
    <row r="1006" spans="1:5" x14ac:dyDescent="0.25">
      <c r="A1006" s="250" t="s">
        <v>2008</v>
      </c>
      <c r="B1006" s="250" t="s">
        <v>2009</v>
      </c>
      <c r="C1006" s="252">
        <v>0</v>
      </c>
      <c r="D1006" s="251" t="s">
        <v>6</v>
      </c>
      <c r="E1006" s="252">
        <v>1.36</v>
      </c>
    </row>
    <row r="1007" spans="1:5" x14ac:dyDescent="0.25">
      <c r="A1007" s="250" t="s">
        <v>2010</v>
      </c>
      <c r="B1007" s="250" t="s">
        <v>2011</v>
      </c>
      <c r="C1007" s="252">
        <v>0</v>
      </c>
      <c r="D1007" s="251" t="s">
        <v>6</v>
      </c>
      <c r="E1007" s="252">
        <v>1.4580139999999999</v>
      </c>
    </row>
    <row r="1008" spans="1:5" x14ac:dyDescent="0.25">
      <c r="A1008" s="250" t="s">
        <v>2012</v>
      </c>
      <c r="B1008" s="250" t="s">
        <v>2013</v>
      </c>
      <c r="C1008" s="252">
        <v>0</v>
      </c>
      <c r="D1008" s="251" t="s">
        <v>6</v>
      </c>
      <c r="E1008" s="252">
        <v>6.929894</v>
      </c>
    </row>
    <row r="1009" spans="1:5" x14ac:dyDescent="0.25">
      <c r="A1009" s="250" t="s">
        <v>2014</v>
      </c>
      <c r="B1009" s="250" t="s">
        <v>2015</v>
      </c>
      <c r="C1009" s="252">
        <v>0</v>
      </c>
      <c r="D1009" s="251" t="s">
        <v>6</v>
      </c>
      <c r="E1009" s="252">
        <v>1.9</v>
      </c>
    </row>
    <row r="1010" spans="1:5" x14ac:dyDescent="0.25">
      <c r="A1010" s="250" t="s">
        <v>2016</v>
      </c>
      <c r="B1010" s="250" t="s">
        <v>2017</v>
      </c>
      <c r="C1010" s="252">
        <v>0</v>
      </c>
      <c r="D1010" s="251" t="s">
        <v>6</v>
      </c>
      <c r="E1010" s="252">
        <v>1.1000000000000001</v>
      </c>
    </row>
    <row r="1011" spans="1:5" x14ac:dyDescent="0.25">
      <c r="A1011" s="250" t="s">
        <v>2018</v>
      </c>
      <c r="B1011" s="250" t="s">
        <v>2019</v>
      </c>
      <c r="C1011" s="252">
        <v>0</v>
      </c>
      <c r="D1011" s="251" t="s">
        <v>6</v>
      </c>
      <c r="E1011" s="252">
        <v>55.426667000000002</v>
      </c>
    </row>
    <row r="1012" spans="1:5" x14ac:dyDescent="0.25">
      <c r="A1012" s="250" t="s">
        <v>2020</v>
      </c>
      <c r="B1012" s="250" t="s">
        <v>2021</v>
      </c>
      <c r="C1012" s="252">
        <v>6</v>
      </c>
      <c r="D1012" s="251" t="s">
        <v>6</v>
      </c>
      <c r="E1012" s="252">
        <v>45.731242000000002</v>
      </c>
    </row>
    <row r="1013" spans="1:5" x14ac:dyDescent="0.25">
      <c r="A1013" s="250" t="s">
        <v>2022</v>
      </c>
      <c r="B1013" s="250" t="s">
        <v>2023</v>
      </c>
      <c r="C1013" s="252">
        <v>40</v>
      </c>
      <c r="D1013" s="251" t="s">
        <v>6</v>
      </c>
      <c r="E1013" s="252">
        <v>18.272079000000002</v>
      </c>
    </row>
    <row r="1014" spans="1:5" x14ac:dyDescent="0.25">
      <c r="A1014" s="250" t="s">
        <v>2024</v>
      </c>
      <c r="B1014" s="250" t="s">
        <v>19399</v>
      </c>
      <c r="C1014" s="252">
        <v>0</v>
      </c>
      <c r="D1014" s="251" t="s">
        <v>6</v>
      </c>
      <c r="E1014" s="252">
        <v>135</v>
      </c>
    </row>
    <row r="1015" spans="1:5" x14ac:dyDescent="0.25">
      <c r="A1015" s="250" t="s">
        <v>2026</v>
      </c>
      <c r="B1015" s="250" t="s">
        <v>2027</v>
      </c>
      <c r="C1015" s="252">
        <v>0</v>
      </c>
      <c r="D1015" s="251" t="s">
        <v>6</v>
      </c>
      <c r="E1015" s="252">
        <v>72.033897999999994</v>
      </c>
    </row>
    <row r="1016" spans="1:5" x14ac:dyDescent="0.25">
      <c r="A1016" s="250" t="s">
        <v>2028</v>
      </c>
      <c r="B1016" s="250" t="s">
        <v>19373</v>
      </c>
      <c r="C1016" s="252">
        <v>11</v>
      </c>
      <c r="D1016" s="251" t="s">
        <v>6</v>
      </c>
      <c r="E1016" s="252">
        <v>77.225911999999994</v>
      </c>
    </row>
    <row r="1017" spans="1:5" x14ac:dyDescent="0.25">
      <c r="A1017" s="250" t="s">
        <v>2030</v>
      </c>
      <c r="B1017" s="250" t="s">
        <v>2031</v>
      </c>
      <c r="C1017" s="252">
        <v>0</v>
      </c>
      <c r="D1017" s="251" t="s">
        <v>6</v>
      </c>
      <c r="E1017" s="252">
        <v>4.8499999999999996</v>
      </c>
    </row>
    <row r="1018" spans="1:5" x14ac:dyDescent="0.25">
      <c r="A1018" s="250" t="s">
        <v>2032</v>
      </c>
      <c r="B1018" s="250" t="s">
        <v>2033</v>
      </c>
      <c r="C1018" s="252">
        <v>0</v>
      </c>
      <c r="D1018" s="251" t="s">
        <v>6</v>
      </c>
      <c r="E1018" s="252">
        <v>4.8499999999999996</v>
      </c>
    </row>
    <row r="1019" spans="1:5" x14ac:dyDescent="0.25">
      <c r="A1019" s="250" t="s">
        <v>2034</v>
      </c>
      <c r="B1019" s="250" t="s">
        <v>2035</v>
      </c>
      <c r="C1019" s="252">
        <v>0</v>
      </c>
      <c r="D1019" s="251" t="s">
        <v>6</v>
      </c>
      <c r="E1019" s="252">
        <v>29.96</v>
      </c>
    </row>
    <row r="1020" spans="1:5" x14ac:dyDescent="0.25">
      <c r="A1020" s="250" t="s">
        <v>2036</v>
      </c>
      <c r="B1020" s="250" t="s">
        <v>2037</v>
      </c>
      <c r="C1020" s="252">
        <v>0</v>
      </c>
      <c r="D1020" s="251" t="s">
        <v>6</v>
      </c>
      <c r="E1020" s="252">
        <v>23</v>
      </c>
    </row>
    <row r="1021" spans="1:5" x14ac:dyDescent="0.25">
      <c r="A1021" s="250" t="s">
        <v>2038</v>
      </c>
      <c r="B1021" s="250" t="s">
        <v>2039</v>
      </c>
      <c r="C1021" s="252">
        <v>0</v>
      </c>
      <c r="D1021" s="251" t="s">
        <v>6</v>
      </c>
      <c r="E1021" s="252">
        <v>262.92</v>
      </c>
    </row>
    <row r="1022" spans="1:5" x14ac:dyDescent="0.25">
      <c r="A1022" s="250" t="s">
        <v>2040</v>
      </c>
      <c r="B1022" s="250" t="s">
        <v>2041</v>
      </c>
      <c r="C1022" s="252">
        <v>0</v>
      </c>
      <c r="D1022" s="251" t="s">
        <v>6</v>
      </c>
      <c r="E1022" s="252">
        <v>205.95</v>
      </c>
    </row>
    <row r="1023" spans="1:5" x14ac:dyDescent="0.25">
      <c r="A1023" s="250" t="s">
        <v>2042</v>
      </c>
      <c r="B1023" s="250" t="s">
        <v>2043</v>
      </c>
      <c r="C1023" s="252">
        <v>0</v>
      </c>
      <c r="D1023" s="251" t="s">
        <v>6</v>
      </c>
      <c r="E1023" s="252">
        <v>219.361954</v>
      </c>
    </row>
    <row r="1024" spans="1:5" x14ac:dyDescent="0.25">
      <c r="A1024" s="250" t="s">
        <v>2044</v>
      </c>
      <c r="B1024" s="250" t="s">
        <v>2045</v>
      </c>
      <c r="C1024" s="252">
        <v>0</v>
      </c>
      <c r="D1024" s="251" t="s">
        <v>6</v>
      </c>
      <c r="E1024" s="252">
        <v>205.45333400000001</v>
      </c>
    </row>
    <row r="1025" spans="1:5" x14ac:dyDescent="0.25">
      <c r="A1025" s="250" t="s">
        <v>2046</v>
      </c>
      <c r="B1025" s="250" t="s">
        <v>2047</v>
      </c>
      <c r="C1025" s="252">
        <v>0</v>
      </c>
      <c r="D1025" s="251" t="s">
        <v>6</v>
      </c>
      <c r="E1025" s="252">
        <v>317.75579900000002</v>
      </c>
    </row>
    <row r="1026" spans="1:5" x14ac:dyDescent="0.25">
      <c r="A1026" s="250" t="s">
        <v>2048</v>
      </c>
      <c r="B1026" s="250" t="s">
        <v>2049</v>
      </c>
      <c r="C1026" s="252">
        <v>0</v>
      </c>
      <c r="D1026" s="251" t="s">
        <v>6</v>
      </c>
      <c r="E1026" s="252">
        <v>2940</v>
      </c>
    </row>
    <row r="1027" spans="1:5" x14ac:dyDescent="0.25">
      <c r="A1027" s="250" t="s">
        <v>2050</v>
      </c>
      <c r="B1027" s="250" t="s">
        <v>2051</v>
      </c>
      <c r="C1027" s="252">
        <v>5</v>
      </c>
      <c r="D1027" s="251" t="s">
        <v>6</v>
      </c>
      <c r="E1027" s="252">
        <v>60.865589999999997</v>
      </c>
    </row>
    <row r="1028" spans="1:5" x14ac:dyDescent="0.25">
      <c r="A1028" s="250" t="s">
        <v>2052</v>
      </c>
      <c r="B1028" s="250" t="s">
        <v>2053</v>
      </c>
      <c r="C1028" s="252">
        <v>2</v>
      </c>
      <c r="D1028" s="251" t="s">
        <v>6</v>
      </c>
      <c r="E1028" s="252">
        <v>26.759989999999998</v>
      </c>
    </row>
    <row r="1029" spans="1:5" x14ac:dyDescent="0.25">
      <c r="A1029" s="250" t="s">
        <v>2054</v>
      </c>
      <c r="B1029" s="250" t="s">
        <v>19429</v>
      </c>
      <c r="C1029" s="252">
        <v>10</v>
      </c>
      <c r="D1029" s="251" t="s">
        <v>6</v>
      </c>
      <c r="E1029" s="252">
        <v>8.664358</v>
      </c>
    </row>
    <row r="1030" spans="1:5" x14ac:dyDescent="0.25">
      <c r="A1030" s="250" t="s">
        <v>2056</v>
      </c>
      <c r="B1030" s="250" t="s">
        <v>2057</v>
      </c>
      <c r="C1030" s="252">
        <v>0</v>
      </c>
      <c r="D1030" s="251" t="s">
        <v>6</v>
      </c>
      <c r="E1030" s="252">
        <v>1.9</v>
      </c>
    </row>
    <row r="1031" spans="1:5" x14ac:dyDescent="0.25">
      <c r="A1031" s="250" t="s">
        <v>2058</v>
      </c>
      <c r="B1031" s="250" t="s">
        <v>2059</v>
      </c>
      <c r="C1031" s="252">
        <v>0</v>
      </c>
      <c r="D1031" s="251" t="s">
        <v>6</v>
      </c>
      <c r="E1031" s="252">
        <v>2.5055559999999999</v>
      </c>
    </row>
    <row r="1032" spans="1:5" x14ac:dyDescent="0.25">
      <c r="A1032" s="250" t="s">
        <v>2060</v>
      </c>
      <c r="B1032" s="250" t="s">
        <v>19439</v>
      </c>
      <c r="C1032" s="252">
        <v>0</v>
      </c>
      <c r="D1032" s="251" t="s">
        <v>6</v>
      </c>
      <c r="E1032" s="252">
        <v>3.0458460000000001</v>
      </c>
    </row>
    <row r="1033" spans="1:5" x14ac:dyDescent="0.25">
      <c r="A1033" s="250" t="s">
        <v>2062</v>
      </c>
      <c r="B1033" s="250" t="s">
        <v>2063</v>
      </c>
      <c r="C1033" s="252">
        <v>0</v>
      </c>
      <c r="D1033" s="251" t="s">
        <v>6</v>
      </c>
      <c r="E1033" s="252">
        <v>501.5</v>
      </c>
    </row>
    <row r="1034" spans="1:5" x14ac:dyDescent="0.25">
      <c r="A1034" s="250" t="s">
        <v>2064</v>
      </c>
      <c r="B1034" s="250" t="s">
        <v>2065</v>
      </c>
      <c r="C1034" s="252">
        <v>0</v>
      </c>
      <c r="D1034" s="251" t="s">
        <v>6</v>
      </c>
      <c r="E1034" s="252">
        <v>560</v>
      </c>
    </row>
    <row r="1035" spans="1:5" x14ac:dyDescent="0.25">
      <c r="A1035" s="250" t="s">
        <v>2066</v>
      </c>
      <c r="B1035" s="250" t="s">
        <v>2067</v>
      </c>
      <c r="C1035" s="252">
        <v>0</v>
      </c>
      <c r="D1035" s="251" t="s">
        <v>6</v>
      </c>
      <c r="E1035" s="252">
        <v>29.37</v>
      </c>
    </row>
    <row r="1036" spans="1:5" x14ac:dyDescent="0.25">
      <c r="A1036" s="250" t="s">
        <v>2068</v>
      </c>
      <c r="B1036" s="250" t="s">
        <v>2069</v>
      </c>
      <c r="C1036" s="252">
        <v>0</v>
      </c>
      <c r="D1036" s="251" t="s">
        <v>6</v>
      </c>
      <c r="E1036" s="252">
        <v>1006.6</v>
      </c>
    </row>
    <row r="1037" spans="1:5" x14ac:dyDescent="0.25">
      <c r="A1037" s="250" t="s">
        <v>2070</v>
      </c>
      <c r="B1037" s="250" t="s">
        <v>2071</v>
      </c>
      <c r="C1037" s="252">
        <v>0</v>
      </c>
      <c r="D1037" s="251" t="s">
        <v>6</v>
      </c>
      <c r="E1037" s="252">
        <v>2500</v>
      </c>
    </row>
    <row r="1038" spans="1:5" x14ac:dyDescent="0.25">
      <c r="A1038" s="250" t="s">
        <v>2072</v>
      </c>
      <c r="B1038" s="250" t="s">
        <v>2073</v>
      </c>
      <c r="C1038" s="252">
        <v>0</v>
      </c>
      <c r="D1038" s="251" t="s">
        <v>6</v>
      </c>
      <c r="E1038" s="252">
        <v>15.942005999999999</v>
      </c>
    </row>
    <row r="1039" spans="1:5" x14ac:dyDescent="0.25">
      <c r="A1039" s="250" t="s">
        <v>2074</v>
      </c>
      <c r="B1039" s="250" t="s">
        <v>2075</v>
      </c>
      <c r="C1039" s="252">
        <v>0</v>
      </c>
      <c r="D1039" s="251" t="s">
        <v>6</v>
      </c>
      <c r="E1039" s="252">
        <v>3.1</v>
      </c>
    </row>
    <row r="1040" spans="1:5" x14ac:dyDescent="0.25">
      <c r="A1040" s="250" t="s">
        <v>2076</v>
      </c>
      <c r="B1040" s="250" t="s">
        <v>2077</v>
      </c>
      <c r="C1040" s="252">
        <v>0</v>
      </c>
      <c r="D1040" s="251" t="s">
        <v>6</v>
      </c>
      <c r="E1040" s="252">
        <v>2.9</v>
      </c>
    </row>
    <row r="1041" spans="1:5" x14ac:dyDescent="0.25">
      <c r="A1041" s="250" t="s">
        <v>2078</v>
      </c>
      <c r="B1041" s="250" t="s">
        <v>2079</v>
      </c>
      <c r="C1041" s="252">
        <v>0</v>
      </c>
      <c r="D1041" s="251" t="s">
        <v>6</v>
      </c>
      <c r="E1041" s="252">
        <v>2070</v>
      </c>
    </row>
    <row r="1042" spans="1:5" x14ac:dyDescent="0.25">
      <c r="A1042" s="250" t="s">
        <v>2080</v>
      </c>
      <c r="B1042" s="250" t="s">
        <v>19334</v>
      </c>
      <c r="C1042" s="252">
        <v>0</v>
      </c>
      <c r="D1042" s="251" t="s">
        <v>6</v>
      </c>
      <c r="E1042" s="252">
        <v>186.785819</v>
      </c>
    </row>
    <row r="1043" spans="1:5" x14ac:dyDescent="0.25">
      <c r="A1043" s="250" t="s">
        <v>2082</v>
      </c>
      <c r="B1043" s="250" t="s">
        <v>19335</v>
      </c>
      <c r="C1043" s="252">
        <v>1</v>
      </c>
      <c r="D1043" s="251" t="s">
        <v>6</v>
      </c>
      <c r="E1043" s="252">
        <v>173.998121</v>
      </c>
    </row>
    <row r="1044" spans="1:5" x14ac:dyDescent="0.25">
      <c r="A1044" s="250" t="s">
        <v>2084</v>
      </c>
      <c r="B1044" s="250" t="s">
        <v>19417</v>
      </c>
      <c r="C1044" s="252">
        <v>0</v>
      </c>
      <c r="D1044" s="251" t="s">
        <v>6</v>
      </c>
      <c r="E1044" s="252">
        <v>397.42</v>
      </c>
    </row>
    <row r="1045" spans="1:5" x14ac:dyDescent="0.25">
      <c r="A1045" s="250" t="s">
        <v>2086</v>
      </c>
      <c r="B1045" s="250" t="s">
        <v>2087</v>
      </c>
      <c r="C1045" s="252">
        <v>0</v>
      </c>
      <c r="D1045" s="251" t="s">
        <v>6</v>
      </c>
      <c r="E1045" s="252">
        <v>8.2773880000000002</v>
      </c>
    </row>
    <row r="1046" spans="1:5" x14ac:dyDescent="0.25">
      <c r="A1046" s="250" t="s">
        <v>2088</v>
      </c>
      <c r="B1046" s="250" t="s">
        <v>2089</v>
      </c>
      <c r="C1046" s="252">
        <v>0</v>
      </c>
      <c r="D1046" s="251" t="s">
        <v>6</v>
      </c>
      <c r="E1046" s="252">
        <v>2.1581250000000001</v>
      </c>
    </row>
    <row r="1047" spans="1:5" x14ac:dyDescent="0.25">
      <c r="A1047" s="250" t="s">
        <v>2090</v>
      </c>
      <c r="B1047" s="250" t="s">
        <v>2091</v>
      </c>
      <c r="C1047" s="252">
        <v>0</v>
      </c>
      <c r="D1047" s="251" t="s">
        <v>6</v>
      </c>
      <c r="E1047" s="252">
        <v>430.22</v>
      </c>
    </row>
    <row r="1048" spans="1:5" x14ac:dyDescent="0.25">
      <c r="A1048" s="250" t="s">
        <v>2092</v>
      </c>
      <c r="B1048" s="250" t="s">
        <v>2093</v>
      </c>
      <c r="C1048" s="252">
        <v>22</v>
      </c>
      <c r="D1048" s="251" t="s">
        <v>6</v>
      </c>
      <c r="E1048" s="252">
        <v>5.6165349999999998</v>
      </c>
    </row>
    <row r="1049" spans="1:5" x14ac:dyDescent="0.25">
      <c r="A1049" s="250" t="s">
        <v>2094</v>
      </c>
      <c r="B1049" s="250" t="s">
        <v>2095</v>
      </c>
      <c r="C1049" s="252">
        <v>0</v>
      </c>
      <c r="D1049" s="251" t="s">
        <v>6</v>
      </c>
      <c r="E1049" s="252">
        <v>920.95777799999996</v>
      </c>
    </row>
    <row r="1050" spans="1:5" x14ac:dyDescent="0.25">
      <c r="A1050" s="250" t="s">
        <v>2096</v>
      </c>
      <c r="B1050" s="250" t="s">
        <v>19400</v>
      </c>
      <c r="C1050" s="252">
        <v>0</v>
      </c>
      <c r="D1050" s="251" t="s">
        <v>6</v>
      </c>
      <c r="E1050" s="252">
        <v>286.436599</v>
      </c>
    </row>
    <row r="1051" spans="1:5" x14ac:dyDescent="0.25">
      <c r="A1051" s="250" t="s">
        <v>2098</v>
      </c>
      <c r="B1051" s="250" t="s">
        <v>2099</v>
      </c>
      <c r="C1051" s="252">
        <v>0</v>
      </c>
      <c r="D1051" s="251" t="s">
        <v>6</v>
      </c>
      <c r="E1051" s="252">
        <v>133.363981</v>
      </c>
    </row>
    <row r="1052" spans="1:5" x14ac:dyDescent="0.25">
      <c r="A1052" s="250" t="s">
        <v>2100</v>
      </c>
      <c r="B1052" s="250" t="s">
        <v>2101</v>
      </c>
      <c r="C1052" s="252">
        <v>0</v>
      </c>
      <c r="D1052" s="251" t="s">
        <v>6</v>
      </c>
      <c r="E1052" s="252">
        <v>7.5662979999999997</v>
      </c>
    </row>
    <row r="1053" spans="1:5" x14ac:dyDescent="0.25">
      <c r="A1053" s="250" t="s">
        <v>2102</v>
      </c>
      <c r="B1053" s="250" t="s">
        <v>2103</v>
      </c>
      <c r="C1053" s="252">
        <v>0</v>
      </c>
      <c r="D1053" s="251" t="s">
        <v>6</v>
      </c>
      <c r="E1053" s="252">
        <v>0</v>
      </c>
    </row>
    <row r="1054" spans="1:5" x14ac:dyDescent="0.25">
      <c r="A1054" s="250" t="s">
        <v>2104</v>
      </c>
      <c r="B1054" s="250" t="s">
        <v>2105</v>
      </c>
      <c r="C1054" s="252">
        <v>0</v>
      </c>
      <c r="D1054" s="251" t="s">
        <v>6</v>
      </c>
      <c r="E1054" s="252">
        <v>52.239216999999996</v>
      </c>
    </row>
    <row r="1055" spans="1:5" x14ac:dyDescent="0.25">
      <c r="A1055" s="250" t="s">
        <v>2106</v>
      </c>
      <c r="B1055" s="250" t="s">
        <v>2107</v>
      </c>
      <c r="C1055" s="252">
        <v>0</v>
      </c>
      <c r="D1055" s="251" t="s">
        <v>6</v>
      </c>
      <c r="E1055" s="252">
        <v>60.288415999999998</v>
      </c>
    </row>
    <row r="1056" spans="1:5" x14ac:dyDescent="0.25">
      <c r="A1056" s="250" t="s">
        <v>2108</v>
      </c>
      <c r="B1056" s="250" t="s">
        <v>2109</v>
      </c>
      <c r="C1056" s="252">
        <v>0</v>
      </c>
      <c r="D1056" s="251" t="s">
        <v>6</v>
      </c>
      <c r="E1056" s="252">
        <v>63.483246000000001</v>
      </c>
    </row>
    <row r="1057" spans="1:5" x14ac:dyDescent="0.25">
      <c r="A1057" s="250" t="s">
        <v>2110</v>
      </c>
      <c r="B1057" s="250" t="s">
        <v>2111</v>
      </c>
      <c r="C1057" s="252">
        <v>0</v>
      </c>
      <c r="D1057" s="251" t="s">
        <v>6</v>
      </c>
      <c r="E1057" s="252">
        <v>45.750230000000002</v>
      </c>
    </row>
    <row r="1058" spans="1:5" x14ac:dyDescent="0.25">
      <c r="A1058" s="250" t="s">
        <v>2112</v>
      </c>
      <c r="B1058" s="250" t="s">
        <v>2113</v>
      </c>
      <c r="C1058" s="252">
        <v>0</v>
      </c>
      <c r="D1058" s="251" t="s">
        <v>6</v>
      </c>
      <c r="E1058" s="252">
        <v>83.449448000000004</v>
      </c>
    </row>
    <row r="1059" spans="1:5" x14ac:dyDescent="0.25">
      <c r="A1059" s="250" t="s">
        <v>2114</v>
      </c>
      <c r="B1059" s="250" t="s">
        <v>2115</v>
      </c>
      <c r="C1059" s="252">
        <v>0</v>
      </c>
      <c r="D1059" s="251" t="s">
        <v>6</v>
      </c>
      <c r="E1059" s="252">
        <v>115.541392</v>
      </c>
    </row>
    <row r="1060" spans="1:5" x14ac:dyDescent="0.25">
      <c r="A1060" s="250" t="s">
        <v>2116</v>
      </c>
      <c r="B1060" s="250" t="s">
        <v>2117</v>
      </c>
      <c r="C1060" s="252">
        <v>0</v>
      </c>
      <c r="D1060" s="251" t="s">
        <v>6</v>
      </c>
      <c r="E1060" s="252">
        <v>3.3</v>
      </c>
    </row>
    <row r="1061" spans="1:5" x14ac:dyDescent="0.25">
      <c r="A1061" s="250" t="s">
        <v>2118</v>
      </c>
      <c r="B1061" s="250" t="s">
        <v>2119</v>
      </c>
      <c r="C1061" s="252">
        <v>0</v>
      </c>
      <c r="D1061" s="251" t="s">
        <v>6</v>
      </c>
      <c r="E1061" s="252">
        <v>1279.25</v>
      </c>
    </row>
    <row r="1062" spans="1:5" x14ac:dyDescent="0.25">
      <c r="A1062" s="250" t="s">
        <v>2120</v>
      </c>
      <c r="B1062" s="250" t="s">
        <v>2121</v>
      </c>
      <c r="C1062" s="252">
        <v>0</v>
      </c>
      <c r="D1062" s="251" t="s">
        <v>6</v>
      </c>
      <c r="E1062" s="252">
        <v>110</v>
      </c>
    </row>
    <row r="1063" spans="1:5" x14ac:dyDescent="0.25">
      <c r="A1063" s="250" t="s">
        <v>2122</v>
      </c>
      <c r="B1063" s="250" t="s">
        <v>2123</v>
      </c>
      <c r="C1063" s="252">
        <v>21</v>
      </c>
      <c r="D1063" s="251" t="s">
        <v>6</v>
      </c>
      <c r="E1063" s="252">
        <v>1.6897530000000001</v>
      </c>
    </row>
    <row r="1064" spans="1:5" x14ac:dyDescent="0.25">
      <c r="A1064" s="250" t="s">
        <v>2124</v>
      </c>
      <c r="B1064" s="250" t="s">
        <v>2125</v>
      </c>
      <c r="C1064" s="252">
        <v>0</v>
      </c>
      <c r="D1064" s="251" t="s">
        <v>6</v>
      </c>
      <c r="E1064" s="252">
        <v>1055.4296059999999</v>
      </c>
    </row>
    <row r="1065" spans="1:5" x14ac:dyDescent="0.25">
      <c r="A1065" s="250" t="s">
        <v>2126</v>
      </c>
      <c r="B1065" s="250" t="s">
        <v>2127</v>
      </c>
      <c r="C1065" s="252">
        <v>0</v>
      </c>
      <c r="D1065" s="251" t="s">
        <v>6</v>
      </c>
      <c r="E1065" s="252">
        <v>772</v>
      </c>
    </row>
    <row r="1066" spans="1:5" x14ac:dyDescent="0.25">
      <c r="A1066" s="250" t="s">
        <v>2128</v>
      </c>
      <c r="B1066" s="250" t="s">
        <v>2129</v>
      </c>
      <c r="C1066" s="252">
        <v>0</v>
      </c>
      <c r="D1066" s="251" t="s">
        <v>6</v>
      </c>
      <c r="E1066" s="252">
        <v>2363</v>
      </c>
    </row>
    <row r="1067" spans="1:5" x14ac:dyDescent="0.25">
      <c r="A1067" s="250" t="s">
        <v>2130</v>
      </c>
      <c r="B1067" s="250" t="s">
        <v>2131</v>
      </c>
      <c r="C1067" s="252">
        <v>0</v>
      </c>
      <c r="D1067" s="251" t="s">
        <v>6</v>
      </c>
      <c r="E1067" s="252">
        <v>1200</v>
      </c>
    </row>
    <row r="1068" spans="1:5" x14ac:dyDescent="0.25">
      <c r="A1068" s="250" t="s">
        <v>2132</v>
      </c>
      <c r="B1068" s="250" t="s">
        <v>2133</v>
      </c>
      <c r="C1068" s="252">
        <v>0</v>
      </c>
      <c r="D1068" s="251" t="s">
        <v>6</v>
      </c>
      <c r="E1068" s="252">
        <v>5.65</v>
      </c>
    </row>
    <row r="1069" spans="1:5" x14ac:dyDescent="0.25">
      <c r="A1069" s="250" t="s">
        <v>2134</v>
      </c>
      <c r="B1069" s="250" t="s">
        <v>2135</v>
      </c>
      <c r="C1069" s="252">
        <v>0</v>
      </c>
      <c r="D1069" s="251" t="s">
        <v>6</v>
      </c>
      <c r="E1069" s="252">
        <v>102.05</v>
      </c>
    </row>
    <row r="1070" spans="1:5" x14ac:dyDescent="0.25">
      <c r="A1070" s="250" t="s">
        <v>2136</v>
      </c>
      <c r="B1070" s="250" t="s">
        <v>2137</v>
      </c>
      <c r="C1070" s="252">
        <v>0</v>
      </c>
      <c r="D1070" s="251" t="s">
        <v>6</v>
      </c>
      <c r="E1070" s="252">
        <v>3110</v>
      </c>
    </row>
    <row r="1071" spans="1:5" x14ac:dyDescent="0.25">
      <c r="A1071" s="250" t="s">
        <v>2138</v>
      </c>
      <c r="B1071" s="250" t="s">
        <v>2139</v>
      </c>
      <c r="C1071" s="252">
        <v>0</v>
      </c>
      <c r="D1071" s="251" t="s">
        <v>6</v>
      </c>
      <c r="E1071" s="252">
        <v>2.6</v>
      </c>
    </row>
    <row r="1072" spans="1:5" x14ac:dyDescent="0.25">
      <c r="A1072" s="250" t="s">
        <v>2140</v>
      </c>
      <c r="B1072" s="250" t="s">
        <v>2141</v>
      </c>
      <c r="C1072" s="252">
        <v>0</v>
      </c>
      <c r="D1072" s="251" t="s">
        <v>6</v>
      </c>
      <c r="E1072" s="252">
        <v>6.06</v>
      </c>
    </row>
    <row r="1073" spans="1:5" x14ac:dyDescent="0.25">
      <c r="A1073" s="250" t="s">
        <v>2142</v>
      </c>
      <c r="B1073" s="250" t="s">
        <v>2143</v>
      </c>
      <c r="C1073" s="252">
        <v>0</v>
      </c>
      <c r="D1073" s="251" t="s">
        <v>6</v>
      </c>
      <c r="E1073" s="252">
        <v>69.775689</v>
      </c>
    </row>
    <row r="1074" spans="1:5" x14ac:dyDescent="0.25">
      <c r="A1074" s="250" t="s">
        <v>2144</v>
      </c>
      <c r="B1074" s="250" t="s">
        <v>2145</v>
      </c>
      <c r="C1074" s="252">
        <v>3</v>
      </c>
      <c r="D1074" s="251" t="s">
        <v>6</v>
      </c>
      <c r="E1074" s="252">
        <v>43</v>
      </c>
    </row>
    <row r="1075" spans="1:5" x14ac:dyDescent="0.25">
      <c r="A1075" s="250" t="s">
        <v>2146</v>
      </c>
      <c r="B1075" s="250" t="s">
        <v>2147</v>
      </c>
      <c r="C1075" s="252">
        <v>0</v>
      </c>
      <c r="D1075" s="251" t="s">
        <v>6</v>
      </c>
      <c r="E1075" s="252">
        <v>1242</v>
      </c>
    </row>
    <row r="1076" spans="1:5" x14ac:dyDescent="0.25">
      <c r="A1076" s="250" t="s">
        <v>2148</v>
      </c>
      <c r="B1076" s="250" t="s">
        <v>2149</v>
      </c>
      <c r="C1076" s="252">
        <v>0</v>
      </c>
      <c r="D1076" s="251" t="s">
        <v>6</v>
      </c>
      <c r="E1076" s="252">
        <v>67.796599999999998</v>
      </c>
    </row>
    <row r="1077" spans="1:5" x14ac:dyDescent="0.25">
      <c r="A1077" s="250" t="s">
        <v>2150</v>
      </c>
      <c r="B1077" s="250" t="s">
        <v>2151</v>
      </c>
      <c r="C1077" s="252">
        <v>0</v>
      </c>
      <c r="D1077" s="251" t="s">
        <v>6</v>
      </c>
      <c r="E1077" s="252">
        <v>30.52</v>
      </c>
    </row>
    <row r="1078" spans="1:5" x14ac:dyDescent="0.25">
      <c r="A1078" s="250" t="s">
        <v>2152</v>
      </c>
      <c r="B1078" s="250" t="s">
        <v>2153</v>
      </c>
      <c r="C1078" s="252">
        <v>0</v>
      </c>
      <c r="D1078" s="251" t="s">
        <v>6</v>
      </c>
      <c r="E1078" s="252">
        <v>10.94</v>
      </c>
    </row>
    <row r="1079" spans="1:5" x14ac:dyDescent="0.25">
      <c r="A1079" s="250" t="s">
        <v>2154</v>
      </c>
      <c r="B1079" s="250" t="s">
        <v>19468</v>
      </c>
      <c r="C1079" s="252">
        <v>0</v>
      </c>
      <c r="D1079" s="251" t="s">
        <v>6</v>
      </c>
      <c r="E1079" s="252">
        <v>147.36000000000001</v>
      </c>
    </row>
    <row r="1080" spans="1:5" x14ac:dyDescent="0.25">
      <c r="A1080" s="250" t="s">
        <v>2156</v>
      </c>
      <c r="B1080" s="250" t="s">
        <v>2157</v>
      </c>
      <c r="C1080" s="252">
        <v>0</v>
      </c>
      <c r="D1080" s="251" t="s">
        <v>6</v>
      </c>
      <c r="E1080" s="252">
        <v>184.4</v>
      </c>
    </row>
    <row r="1081" spans="1:5" x14ac:dyDescent="0.25">
      <c r="A1081" s="250" t="s">
        <v>2158</v>
      </c>
      <c r="B1081" s="250" t="s">
        <v>2159</v>
      </c>
      <c r="C1081" s="252">
        <v>0</v>
      </c>
      <c r="D1081" s="251" t="s">
        <v>6</v>
      </c>
      <c r="E1081" s="252">
        <v>227.52</v>
      </c>
    </row>
    <row r="1082" spans="1:5" x14ac:dyDescent="0.25">
      <c r="A1082" s="250" t="s">
        <v>2160</v>
      </c>
      <c r="B1082" s="250" t="s">
        <v>2161</v>
      </c>
      <c r="C1082" s="252">
        <v>0</v>
      </c>
      <c r="D1082" s="251" t="s">
        <v>6</v>
      </c>
      <c r="E1082" s="252">
        <v>82.74</v>
      </c>
    </row>
    <row r="1083" spans="1:5" x14ac:dyDescent="0.25">
      <c r="A1083" s="250" t="s">
        <v>2162</v>
      </c>
      <c r="B1083" s="250" t="s">
        <v>2163</v>
      </c>
      <c r="C1083" s="252">
        <v>0</v>
      </c>
      <c r="D1083" s="251" t="s">
        <v>6</v>
      </c>
      <c r="E1083" s="252">
        <v>152.15</v>
      </c>
    </row>
    <row r="1084" spans="1:5" x14ac:dyDescent="0.25">
      <c r="A1084" s="250" t="s">
        <v>2164</v>
      </c>
      <c r="B1084" s="250" t="s">
        <v>2165</v>
      </c>
      <c r="C1084" s="252">
        <v>0</v>
      </c>
      <c r="D1084" s="251" t="s">
        <v>6</v>
      </c>
      <c r="E1084" s="252">
        <v>38.522365000000001</v>
      </c>
    </row>
    <row r="1085" spans="1:5" x14ac:dyDescent="0.25">
      <c r="A1085" s="250" t="s">
        <v>2166</v>
      </c>
      <c r="B1085" s="250" t="s">
        <v>2167</v>
      </c>
      <c r="C1085" s="252">
        <v>0</v>
      </c>
      <c r="D1085" s="251" t="s">
        <v>6</v>
      </c>
      <c r="E1085" s="252">
        <v>42.488025</v>
      </c>
    </row>
    <row r="1086" spans="1:5" x14ac:dyDescent="0.25">
      <c r="A1086" s="250" t="s">
        <v>2168</v>
      </c>
      <c r="B1086" s="250" t="s">
        <v>2169</v>
      </c>
      <c r="C1086" s="252">
        <v>0</v>
      </c>
      <c r="D1086" s="251" t="s">
        <v>6</v>
      </c>
      <c r="E1086" s="252">
        <v>47.458499000000003</v>
      </c>
    </row>
    <row r="1087" spans="1:5" x14ac:dyDescent="0.25">
      <c r="A1087" s="250" t="s">
        <v>2170</v>
      </c>
      <c r="B1087" s="250" t="s">
        <v>2171</v>
      </c>
      <c r="C1087" s="252">
        <v>0</v>
      </c>
      <c r="D1087" s="251" t="s">
        <v>6</v>
      </c>
      <c r="E1087" s="252">
        <v>61.232486000000002</v>
      </c>
    </row>
    <row r="1088" spans="1:5" x14ac:dyDescent="0.25">
      <c r="A1088" s="250" t="s">
        <v>2172</v>
      </c>
      <c r="B1088" s="250" t="s">
        <v>2173</v>
      </c>
      <c r="C1088" s="252">
        <v>0</v>
      </c>
      <c r="D1088" s="251" t="s">
        <v>6</v>
      </c>
      <c r="E1088" s="252">
        <v>74.650000000000006</v>
      </c>
    </row>
    <row r="1089" spans="1:5" x14ac:dyDescent="0.25">
      <c r="A1089" s="250" t="s">
        <v>2174</v>
      </c>
      <c r="B1089" s="250" t="s">
        <v>2175</v>
      </c>
      <c r="C1089" s="252">
        <v>0</v>
      </c>
      <c r="D1089" s="251" t="s">
        <v>6</v>
      </c>
      <c r="E1089" s="252">
        <v>52.88</v>
      </c>
    </row>
    <row r="1090" spans="1:5" x14ac:dyDescent="0.25">
      <c r="A1090" s="250" t="s">
        <v>2176</v>
      </c>
      <c r="B1090" s="250" t="s">
        <v>2177</v>
      </c>
      <c r="C1090" s="252">
        <v>0</v>
      </c>
      <c r="D1090" s="251" t="s">
        <v>6</v>
      </c>
      <c r="E1090" s="252">
        <v>41.254237000000003</v>
      </c>
    </row>
    <row r="1091" spans="1:5" x14ac:dyDescent="0.25">
      <c r="A1091" s="250" t="s">
        <v>2178</v>
      </c>
      <c r="B1091" s="250" t="s">
        <v>2179</v>
      </c>
      <c r="C1091" s="252">
        <v>0</v>
      </c>
      <c r="D1091" s="251" t="s">
        <v>6</v>
      </c>
      <c r="E1091" s="252">
        <v>164.88445999999999</v>
      </c>
    </row>
    <row r="1092" spans="1:5" x14ac:dyDescent="0.25">
      <c r="A1092" s="250" t="s">
        <v>2180</v>
      </c>
      <c r="B1092" s="250" t="s">
        <v>2181</v>
      </c>
      <c r="C1092" s="252">
        <v>0</v>
      </c>
      <c r="D1092" s="251" t="s">
        <v>6</v>
      </c>
      <c r="E1092" s="252">
        <v>1350</v>
      </c>
    </row>
    <row r="1093" spans="1:5" x14ac:dyDescent="0.25">
      <c r="A1093" s="250" t="s">
        <v>2182</v>
      </c>
      <c r="B1093" s="250" t="s">
        <v>2183</v>
      </c>
      <c r="C1093" s="252">
        <v>1</v>
      </c>
      <c r="D1093" s="251" t="s">
        <v>6</v>
      </c>
      <c r="E1093" s="252">
        <v>123</v>
      </c>
    </row>
    <row r="1094" spans="1:5" x14ac:dyDescent="0.25">
      <c r="A1094" s="250" t="s">
        <v>2184</v>
      </c>
      <c r="B1094" s="250" t="s">
        <v>2185</v>
      </c>
      <c r="C1094" s="252">
        <v>0</v>
      </c>
      <c r="D1094" s="251" t="s">
        <v>6</v>
      </c>
      <c r="E1094" s="252">
        <v>233.82</v>
      </c>
    </row>
    <row r="1095" spans="1:5" x14ac:dyDescent="0.25">
      <c r="A1095" s="250" t="s">
        <v>2186</v>
      </c>
      <c r="B1095" s="250" t="s">
        <v>2187</v>
      </c>
      <c r="C1095" s="252">
        <v>0</v>
      </c>
      <c r="D1095" s="251" t="s">
        <v>6</v>
      </c>
      <c r="E1095" s="252">
        <v>4964.8500000000004</v>
      </c>
    </row>
    <row r="1096" spans="1:5" x14ac:dyDescent="0.25">
      <c r="A1096" s="250" t="s">
        <v>2188</v>
      </c>
      <c r="B1096" s="250" t="s">
        <v>2189</v>
      </c>
      <c r="C1096" s="252">
        <v>0</v>
      </c>
      <c r="D1096" s="251" t="s">
        <v>6</v>
      </c>
      <c r="E1096" s="252">
        <v>84.36</v>
      </c>
    </row>
    <row r="1097" spans="1:5" x14ac:dyDescent="0.25">
      <c r="A1097" s="250" t="s">
        <v>2190</v>
      </c>
      <c r="B1097" s="250" t="s">
        <v>2191</v>
      </c>
      <c r="C1097" s="252">
        <v>0</v>
      </c>
      <c r="D1097" s="251" t="s">
        <v>6</v>
      </c>
      <c r="E1097" s="252">
        <v>84.36</v>
      </c>
    </row>
    <row r="1098" spans="1:5" x14ac:dyDescent="0.25">
      <c r="A1098" s="250" t="s">
        <v>2192</v>
      </c>
      <c r="B1098" s="250" t="s">
        <v>2193</v>
      </c>
      <c r="C1098" s="252">
        <v>0</v>
      </c>
      <c r="D1098" s="251" t="s">
        <v>6</v>
      </c>
      <c r="E1098" s="252">
        <v>0</v>
      </c>
    </row>
    <row r="1099" spans="1:5" x14ac:dyDescent="0.25">
      <c r="A1099" s="250" t="s">
        <v>2194</v>
      </c>
      <c r="B1099" s="250" t="s">
        <v>19469</v>
      </c>
      <c r="C1099" s="252">
        <v>0</v>
      </c>
      <c r="D1099" s="251" t="s">
        <v>6</v>
      </c>
      <c r="E1099" s="252">
        <v>2115.6397160000001</v>
      </c>
    </row>
    <row r="1100" spans="1:5" x14ac:dyDescent="0.25">
      <c r="A1100" s="250" t="s">
        <v>2196</v>
      </c>
      <c r="B1100" s="250" t="s">
        <v>19418</v>
      </c>
      <c r="C1100" s="252">
        <v>0</v>
      </c>
      <c r="D1100" s="251" t="s">
        <v>6</v>
      </c>
      <c r="E1100" s="252">
        <v>89.04</v>
      </c>
    </row>
    <row r="1101" spans="1:5" x14ac:dyDescent="0.25">
      <c r="A1101" s="250" t="s">
        <v>2198</v>
      </c>
      <c r="B1101" s="250" t="s">
        <v>2199</v>
      </c>
      <c r="C1101" s="252">
        <v>0</v>
      </c>
      <c r="D1101" s="251" t="s">
        <v>6</v>
      </c>
      <c r="E1101" s="252">
        <v>399</v>
      </c>
    </row>
    <row r="1102" spans="1:5" x14ac:dyDescent="0.25">
      <c r="A1102" s="250" t="s">
        <v>2200</v>
      </c>
      <c r="B1102" s="250" t="s">
        <v>2201</v>
      </c>
      <c r="C1102" s="252">
        <v>0</v>
      </c>
      <c r="D1102" s="251" t="s">
        <v>6</v>
      </c>
      <c r="E1102" s="252">
        <v>392.4</v>
      </c>
    </row>
    <row r="1103" spans="1:5" x14ac:dyDescent="0.25">
      <c r="A1103" s="250" t="s">
        <v>2202</v>
      </c>
      <c r="B1103" s="250" t="s">
        <v>2203</v>
      </c>
      <c r="C1103" s="252">
        <v>0</v>
      </c>
      <c r="D1103" s="251" t="s">
        <v>6</v>
      </c>
      <c r="E1103" s="252">
        <v>1680.36</v>
      </c>
    </row>
    <row r="1104" spans="1:5" x14ac:dyDescent="0.25">
      <c r="A1104" s="250" t="s">
        <v>2204</v>
      </c>
      <c r="B1104" s="250" t="s">
        <v>2205</v>
      </c>
      <c r="C1104" s="252">
        <v>0</v>
      </c>
      <c r="D1104" s="251" t="s">
        <v>6</v>
      </c>
      <c r="E1104" s="252">
        <v>15.275223</v>
      </c>
    </row>
    <row r="1105" spans="1:5" x14ac:dyDescent="0.25">
      <c r="A1105" s="250" t="s">
        <v>2206</v>
      </c>
      <c r="B1105" s="250" t="s">
        <v>2207</v>
      </c>
      <c r="C1105" s="252">
        <v>0</v>
      </c>
      <c r="D1105" s="251" t="s">
        <v>6</v>
      </c>
      <c r="E1105" s="252">
        <v>693.82456200000001</v>
      </c>
    </row>
    <row r="1106" spans="1:5" x14ac:dyDescent="0.25">
      <c r="A1106" s="250" t="s">
        <v>2208</v>
      </c>
      <c r="B1106" s="250" t="s">
        <v>2209</v>
      </c>
      <c r="C1106" s="252">
        <v>0</v>
      </c>
      <c r="D1106" s="251" t="s">
        <v>6</v>
      </c>
      <c r="E1106" s="252">
        <v>177.99372500000001</v>
      </c>
    </row>
    <row r="1107" spans="1:5" x14ac:dyDescent="0.25">
      <c r="A1107" s="250" t="s">
        <v>2210</v>
      </c>
      <c r="B1107" s="250" t="s">
        <v>2211</v>
      </c>
      <c r="C1107" s="252">
        <v>0</v>
      </c>
      <c r="D1107" s="251" t="s">
        <v>6</v>
      </c>
      <c r="E1107" s="252">
        <v>205.922121</v>
      </c>
    </row>
    <row r="1108" spans="1:5" x14ac:dyDescent="0.25">
      <c r="A1108" s="250" t="s">
        <v>2212</v>
      </c>
      <c r="B1108" s="250" t="s">
        <v>2213</v>
      </c>
      <c r="C1108" s="252">
        <v>0</v>
      </c>
      <c r="D1108" s="251" t="s">
        <v>6</v>
      </c>
      <c r="E1108" s="252">
        <v>100.64855300000001</v>
      </c>
    </row>
    <row r="1109" spans="1:5" x14ac:dyDescent="0.25">
      <c r="A1109" s="250" t="s">
        <v>2214</v>
      </c>
      <c r="B1109" s="250" t="s">
        <v>2215</v>
      </c>
      <c r="C1109" s="252">
        <v>0</v>
      </c>
      <c r="D1109" s="251" t="s">
        <v>6</v>
      </c>
      <c r="E1109" s="252">
        <v>0.73</v>
      </c>
    </row>
    <row r="1110" spans="1:5" x14ac:dyDescent="0.25">
      <c r="A1110" s="250" t="s">
        <v>2216</v>
      </c>
      <c r="B1110" s="250" t="s">
        <v>2217</v>
      </c>
      <c r="C1110" s="252">
        <v>0</v>
      </c>
      <c r="D1110" s="251" t="s">
        <v>6</v>
      </c>
      <c r="E1110" s="252">
        <v>0.88</v>
      </c>
    </row>
    <row r="1111" spans="1:5" x14ac:dyDescent="0.25">
      <c r="A1111" s="250" t="s">
        <v>2218</v>
      </c>
      <c r="B1111" s="250" t="s">
        <v>2219</v>
      </c>
      <c r="C1111" s="252">
        <v>0</v>
      </c>
      <c r="D1111" s="251" t="s">
        <v>6</v>
      </c>
      <c r="E1111" s="252">
        <v>0.7</v>
      </c>
    </row>
    <row r="1112" spans="1:5" x14ac:dyDescent="0.25">
      <c r="A1112" s="250" t="s">
        <v>2220</v>
      </c>
      <c r="B1112" s="250" t="s">
        <v>2221</v>
      </c>
      <c r="C1112" s="252">
        <v>0</v>
      </c>
      <c r="D1112" s="251" t="s">
        <v>6</v>
      </c>
      <c r="E1112" s="252">
        <v>2.06</v>
      </c>
    </row>
    <row r="1113" spans="1:5" x14ac:dyDescent="0.25">
      <c r="A1113" s="250" t="s">
        <v>2222</v>
      </c>
      <c r="B1113" s="250" t="s">
        <v>2223</v>
      </c>
      <c r="C1113" s="252">
        <v>0</v>
      </c>
      <c r="D1113" s="251" t="s">
        <v>6</v>
      </c>
      <c r="E1113" s="252">
        <v>0.36</v>
      </c>
    </row>
    <row r="1114" spans="1:5" x14ac:dyDescent="0.25">
      <c r="A1114" s="250" t="s">
        <v>2224</v>
      </c>
      <c r="B1114" s="250" t="s">
        <v>2225</v>
      </c>
      <c r="C1114" s="252">
        <v>0</v>
      </c>
      <c r="D1114" s="251" t="s">
        <v>6</v>
      </c>
      <c r="E1114" s="252">
        <v>0.79</v>
      </c>
    </row>
    <row r="1115" spans="1:5" x14ac:dyDescent="0.25">
      <c r="A1115" s="250" t="s">
        <v>2226</v>
      </c>
      <c r="B1115" s="250" t="s">
        <v>2227</v>
      </c>
      <c r="C1115" s="252">
        <v>0</v>
      </c>
      <c r="D1115" s="251" t="s">
        <v>6</v>
      </c>
      <c r="E1115" s="252">
        <v>0.33</v>
      </c>
    </row>
    <row r="1116" spans="1:5" x14ac:dyDescent="0.25">
      <c r="A1116" s="250" t="s">
        <v>2228</v>
      </c>
      <c r="B1116" s="250" t="s">
        <v>2229</v>
      </c>
      <c r="C1116" s="252">
        <v>0</v>
      </c>
      <c r="D1116" s="251" t="s">
        <v>6</v>
      </c>
      <c r="E1116" s="252">
        <v>16.670000000000002</v>
      </c>
    </row>
    <row r="1117" spans="1:5" x14ac:dyDescent="0.25">
      <c r="A1117" s="250" t="s">
        <v>2230</v>
      </c>
      <c r="B1117" s="250" t="s">
        <v>2231</v>
      </c>
      <c r="C1117" s="252">
        <v>0</v>
      </c>
      <c r="D1117" s="251" t="s">
        <v>6</v>
      </c>
      <c r="E1117" s="252">
        <v>1147.5</v>
      </c>
    </row>
    <row r="1118" spans="1:5" x14ac:dyDescent="0.25">
      <c r="A1118" s="250" t="s">
        <v>2232</v>
      </c>
      <c r="B1118" s="250" t="s">
        <v>2233</v>
      </c>
      <c r="C1118" s="252">
        <v>2</v>
      </c>
      <c r="D1118" s="251" t="s">
        <v>6</v>
      </c>
      <c r="E1118" s="252">
        <v>213.16916499999999</v>
      </c>
    </row>
    <row r="1119" spans="1:5" x14ac:dyDescent="0.25">
      <c r="A1119" s="250" t="s">
        <v>2234</v>
      </c>
      <c r="B1119" s="250" t="s">
        <v>2235</v>
      </c>
      <c r="C1119" s="252">
        <v>0</v>
      </c>
      <c r="D1119" s="251" t="s">
        <v>6</v>
      </c>
      <c r="E1119" s="252">
        <v>457</v>
      </c>
    </row>
    <row r="1120" spans="1:5" x14ac:dyDescent="0.25">
      <c r="A1120" s="250" t="s">
        <v>2236</v>
      </c>
      <c r="B1120" s="250" t="s">
        <v>2237</v>
      </c>
      <c r="C1120" s="252">
        <v>0</v>
      </c>
      <c r="D1120" s="251" t="s">
        <v>6</v>
      </c>
      <c r="E1120" s="252">
        <v>9.3000000000000007</v>
      </c>
    </row>
    <row r="1121" spans="1:5" x14ac:dyDescent="0.25">
      <c r="A1121" s="250" t="s">
        <v>2238</v>
      </c>
      <c r="B1121" s="250" t="s">
        <v>2239</v>
      </c>
      <c r="C1121" s="252">
        <v>0</v>
      </c>
      <c r="D1121" s="251" t="s">
        <v>6</v>
      </c>
      <c r="E1121" s="252">
        <v>1606</v>
      </c>
    </row>
    <row r="1122" spans="1:5" x14ac:dyDescent="0.25">
      <c r="A1122" s="250" t="s">
        <v>2240</v>
      </c>
      <c r="B1122" s="250" t="s">
        <v>2241</v>
      </c>
      <c r="C1122" s="252">
        <v>0</v>
      </c>
      <c r="D1122" s="251" t="s">
        <v>6</v>
      </c>
      <c r="E1122" s="252">
        <v>130.64881</v>
      </c>
    </row>
    <row r="1123" spans="1:5" x14ac:dyDescent="0.25">
      <c r="A1123" s="250" t="s">
        <v>2242</v>
      </c>
      <c r="B1123" s="250" t="s">
        <v>2243</v>
      </c>
      <c r="C1123" s="252">
        <v>0</v>
      </c>
      <c r="D1123" s="251" t="s">
        <v>6</v>
      </c>
      <c r="E1123" s="252">
        <v>6.7975599999999998</v>
      </c>
    </row>
    <row r="1124" spans="1:5" x14ac:dyDescent="0.25">
      <c r="A1124" s="250" t="s">
        <v>2244</v>
      </c>
      <c r="B1124" s="250" t="s">
        <v>2245</v>
      </c>
      <c r="C1124" s="252">
        <v>0</v>
      </c>
      <c r="D1124" s="251" t="s">
        <v>6</v>
      </c>
      <c r="E1124" s="252">
        <v>12.04</v>
      </c>
    </row>
    <row r="1125" spans="1:5" x14ac:dyDescent="0.25">
      <c r="A1125" s="250" t="s">
        <v>2246</v>
      </c>
      <c r="B1125" s="250" t="s">
        <v>2247</v>
      </c>
      <c r="C1125" s="252">
        <v>2</v>
      </c>
      <c r="D1125" s="251" t="s">
        <v>6</v>
      </c>
      <c r="E1125" s="252">
        <v>250.13573400000001</v>
      </c>
    </row>
    <row r="1126" spans="1:5" x14ac:dyDescent="0.25">
      <c r="A1126" s="250" t="s">
        <v>2248</v>
      </c>
      <c r="B1126" s="250" t="s">
        <v>2249</v>
      </c>
      <c r="C1126" s="252">
        <v>0</v>
      </c>
      <c r="D1126" s="251" t="s">
        <v>6</v>
      </c>
      <c r="E1126" s="252">
        <v>173.98792</v>
      </c>
    </row>
    <row r="1127" spans="1:5" x14ac:dyDescent="0.25">
      <c r="A1127" s="250" t="s">
        <v>2250</v>
      </c>
      <c r="B1127" s="250" t="s">
        <v>2251</v>
      </c>
      <c r="C1127" s="252">
        <v>2</v>
      </c>
      <c r="D1127" s="251" t="s">
        <v>6</v>
      </c>
      <c r="E1127" s="252">
        <v>50.464367000000003</v>
      </c>
    </row>
    <row r="1128" spans="1:5" x14ac:dyDescent="0.25">
      <c r="A1128" s="250" t="s">
        <v>2252</v>
      </c>
      <c r="B1128" s="250" t="s">
        <v>2253</v>
      </c>
      <c r="C1128" s="252">
        <v>2</v>
      </c>
      <c r="D1128" s="251" t="s">
        <v>6</v>
      </c>
      <c r="E1128" s="252">
        <v>51.812294999999999</v>
      </c>
    </row>
    <row r="1129" spans="1:5" x14ac:dyDescent="0.25">
      <c r="A1129" s="250" t="s">
        <v>2254</v>
      </c>
      <c r="B1129" s="250" t="s">
        <v>2255</v>
      </c>
      <c r="C1129" s="252">
        <v>4</v>
      </c>
      <c r="D1129" s="251" t="s">
        <v>6</v>
      </c>
      <c r="E1129" s="252">
        <v>23.039496</v>
      </c>
    </row>
    <row r="1130" spans="1:5" x14ac:dyDescent="0.25">
      <c r="A1130" s="250" t="s">
        <v>2256</v>
      </c>
      <c r="B1130" s="250" t="s">
        <v>2257</v>
      </c>
      <c r="C1130" s="252">
        <v>4</v>
      </c>
      <c r="D1130" s="251" t="s">
        <v>6</v>
      </c>
      <c r="E1130" s="252">
        <v>23.039496</v>
      </c>
    </row>
    <row r="1131" spans="1:5" x14ac:dyDescent="0.25">
      <c r="A1131" s="250" t="s">
        <v>2258</v>
      </c>
      <c r="B1131" s="250" t="s">
        <v>2177</v>
      </c>
      <c r="C1131" s="252">
        <v>0</v>
      </c>
      <c r="D1131" s="251" t="s">
        <v>6</v>
      </c>
      <c r="E1131" s="252">
        <v>42.53</v>
      </c>
    </row>
    <row r="1132" spans="1:5" x14ac:dyDescent="0.25">
      <c r="A1132" s="250" t="s">
        <v>2260</v>
      </c>
      <c r="B1132" s="250" t="s">
        <v>2261</v>
      </c>
      <c r="C1132" s="252">
        <v>0</v>
      </c>
      <c r="D1132" s="251" t="s">
        <v>6</v>
      </c>
      <c r="E1132" s="252">
        <v>25.876684000000001</v>
      </c>
    </row>
    <row r="1133" spans="1:5" x14ac:dyDescent="0.25">
      <c r="A1133" s="250" t="s">
        <v>2262</v>
      </c>
      <c r="B1133" s="250" t="s">
        <v>2263</v>
      </c>
      <c r="C1133" s="252">
        <v>5</v>
      </c>
      <c r="D1133" s="251" t="s">
        <v>6</v>
      </c>
      <c r="E1133" s="252">
        <v>45.939664999999998</v>
      </c>
    </row>
    <row r="1134" spans="1:5" x14ac:dyDescent="0.25">
      <c r="A1134" s="250" t="s">
        <v>2264</v>
      </c>
      <c r="B1134" s="250" t="s">
        <v>22772</v>
      </c>
      <c r="C1134" s="252">
        <v>1</v>
      </c>
      <c r="D1134" s="251" t="s">
        <v>6</v>
      </c>
      <c r="E1134" s="252">
        <v>45.939664999999998</v>
      </c>
    </row>
    <row r="1135" spans="1:5" x14ac:dyDescent="0.25">
      <c r="A1135" s="250" t="s">
        <v>2266</v>
      </c>
      <c r="B1135" s="250" t="s">
        <v>2267</v>
      </c>
      <c r="C1135" s="252">
        <v>2</v>
      </c>
      <c r="D1135" s="251" t="s">
        <v>6</v>
      </c>
      <c r="E1135" s="252">
        <v>38.644036</v>
      </c>
    </row>
    <row r="1136" spans="1:5" x14ac:dyDescent="0.25">
      <c r="A1136" s="250" t="s">
        <v>2268</v>
      </c>
      <c r="B1136" s="250" t="s">
        <v>2269</v>
      </c>
      <c r="C1136" s="252">
        <v>1</v>
      </c>
      <c r="D1136" s="251" t="s">
        <v>6</v>
      </c>
      <c r="E1136" s="252">
        <v>69.587129000000004</v>
      </c>
    </row>
    <row r="1137" spans="1:5" x14ac:dyDescent="0.25">
      <c r="A1137" s="250" t="s">
        <v>2270</v>
      </c>
      <c r="B1137" s="250" t="s">
        <v>2271</v>
      </c>
      <c r="C1137" s="252">
        <v>0</v>
      </c>
      <c r="D1137" s="251" t="s">
        <v>6</v>
      </c>
      <c r="E1137" s="252">
        <v>69.587129000000004</v>
      </c>
    </row>
    <row r="1138" spans="1:5" x14ac:dyDescent="0.25">
      <c r="A1138" s="250" t="s">
        <v>2272</v>
      </c>
      <c r="B1138" s="250" t="s">
        <v>2273</v>
      </c>
      <c r="C1138" s="252">
        <v>0</v>
      </c>
      <c r="D1138" s="251" t="s">
        <v>6</v>
      </c>
      <c r="E1138" s="252">
        <v>25.268715</v>
      </c>
    </row>
    <row r="1139" spans="1:5" x14ac:dyDescent="0.25">
      <c r="A1139" s="250" t="s">
        <v>2274</v>
      </c>
      <c r="B1139" s="250" t="s">
        <v>2275</v>
      </c>
      <c r="C1139" s="252">
        <v>1</v>
      </c>
      <c r="D1139" s="251" t="s">
        <v>6</v>
      </c>
      <c r="E1139" s="252">
        <v>15.090211</v>
      </c>
    </row>
    <row r="1140" spans="1:5" x14ac:dyDescent="0.25">
      <c r="A1140" s="250" t="s">
        <v>2276</v>
      </c>
      <c r="B1140" s="250" t="s">
        <v>2277</v>
      </c>
      <c r="C1140" s="252">
        <v>3</v>
      </c>
      <c r="D1140" s="251" t="s">
        <v>6</v>
      </c>
      <c r="E1140" s="252">
        <v>14.240085000000001</v>
      </c>
    </row>
    <row r="1141" spans="1:5" x14ac:dyDescent="0.25">
      <c r="A1141" s="250" t="s">
        <v>2278</v>
      </c>
      <c r="B1141" s="250" t="s">
        <v>2279</v>
      </c>
      <c r="C1141" s="252">
        <v>0</v>
      </c>
      <c r="D1141" s="251" t="s">
        <v>6</v>
      </c>
      <c r="E1141" s="252">
        <v>1080</v>
      </c>
    </row>
    <row r="1142" spans="1:5" x14ac:dyDescent="0.25">
      <c r="A1142" s="250" t="s">
        <v>2280</v>
      </c>
      <c r="B1142" s="250" t="s">
        <v>2281</v>
      </c>
      <c r="C1142" s="252">
        <v>0</v>
      </c>
      <c r="D1142" s="251" t="s">
        <v>6</v>
      </c>
      <c r="E1142" s="252">
        <v>6.1873589999999998</v>
      </c>
    </row>
    <row r="1143" spans="1:5" x14ac:dyDescent="0.25">
      <c r="A1143" s="250" t="s">
        <v>2282</v>
      </c>
      <c r="B1143" s="250" t="s">
        <v>2283</v>
      </c>
      <c r="C1143" s="252">
        <v>0</v>
      </c>
      <c r="D1143" s="251" t="s">
        <v>6</v>
      </c>
      <c r="E1143" s="252">
        <v>7.2983469999999997</v>
      </c>
    </row>
    <row r="1144" spans="1:5" x14ac:dyDescent="0.25">
      <c r="A1144" s="250" t="s">
        <v>2284</v>
      </c>
      <c r="B1144" s="250" t="s">
        <v>19501</v>
      </c>
      <c r="C1144" s="252">
        <v>0</v>
      </c>
      <c r="D1144" s="251" t="s">
        <v>6</v>
      </c>
      <c r="E1144" s="252">
        <v>8.3621239999999997</v>
      </c>
    </row>
    <row r="1145" spans="1:5" x14ac:dyDescent="0.25">
      <c r="A1145" s="250" t="s">
        <v>2286</v>
      </c>
      <c r="B1145" s="250" t="s">
        <v>2287</v>
      </c>
      <c r="C1145" s="252">
        <v>0</v>
      </c>
      <c r="D1145" s="251" t="s">
        <v>6</v>
      </c>
      <c r="E1145" s="252">
        <v>12.547647</v>
      </c>
    </row>
    <row r="1146" spans="1:5" x14ac:dyDescent="0.25">
      <c r="A1146" s="250" t="s">
        <v>2288</v>
      </c>
      <c r="B1146" s="250" t="s">
        <v>2289</v>
      </c>
      <c r="C1146" s="252">
        <v>0</v>
      </c>
      <c r="D1146" s="251" t="s">
        <v>6</v>
      </c>
      <c r="E1146" s="252">
        <v>40.150502000000003</v>
      </c>
    </row>
    <row r="1147" spans="1:5" x14ac:dyDescent="0.25">
      <c r="A1147" s="250" t="s">
        <v>2290</v>
      </c>
      <c r="B1147" s="250" t="s">
        <v>2291</v>
      </c>
      <c r="C1147" s="252">
        <v>0</v>
      </c>
      <c r="D1147" s="251" t="s">
        <v>6</v>
      </c>
      <c r="E1147" s="252">
        <v>221.101</v>
      </c>
    </row>
    <row r="1148" spans="1:5" x14ac:dyDescent="0.25">
      <c r="A1148" s="250" t="s">
        <v>2292</v>
      </c>
      <c r="B1148" s="250" t="s">
        <v>2293</v>
      </c>
      <c r="C1148" s="252">
        <v>0</v>
      </c>
      <c r="D1148" s="251" t="s">
        <v>6</v>
      </c>
      <c r="E1148" s="252">
        <v>506.34049099999999</v>
      </c>
    </row>
    <row r="1149" spans="1:5" x14ac:dyDescent="0.25">
      <c r="A1149" s="250" t="s">
        <v>2294</v>
      </c>
      <c r="B1149" s="250" t="s">
        <v>2295</v>
      </c>
      <c r="C1149" s="252">
        <v>9</v>
      </c>
      <c r="D1149" s="251" t="s">
        <v>6</v>
      </c>
      <c r="E1149" s="252">
        <v>12</v>
      </c>
    </row>
    <row r="1150" spans="1:5" x14ac:dyDescent="0.25">
      <c r="A1150" s="250" t="s">
        <v>2296</v>
      </c>
      <c r="B1150" s="250" t="s">
        <v>2297</v>
      </c>
      <c r="C1150" s="252">
        <v>10</v>
      </c>
      <c r="D1150" s="251" t="s">
        <v>6</v>
      </c>
      <c r="E1150" s="252">
        <v>4.0637549999999996</v>
      </c>
    </row>
    <row r="1151" spans="1:5" x14ac:dyDescent="0.25">
      <c r="A1151" s="250" t="s">
        <v>2298</v>
      </c>
      <c r="B1151" s="250" t="s">
        <v>2299</v>
      </c>
      <c r="C1151" s="252">
        <v>0</v>
      </c>
      <c r="D1151" s="251" t="s">
        <v>6</v>
      </c>
      <c r="E1151" s="252">
        <v>65.577078</v>
      </c>
    </row>
    <row r="1152" spans="1:5" x14ac:dyDescent="0.25">
      <c r="A1152" s="250" t="s">
        <v>2300</v>
      </c>
      <c r="B1152" s="250" t="s">
        <v>2301</v>
      </c>
      <c r="C1152" s="252">
        <v>0</v>
      </c>
      <c r="D1152" s="251" t="s">
        <v>6</v>
      </c>
      <c r="E1152" s="252">
        <v>24.032381000000001</v>
      </c>
    </row>
    <row r="1153" spans="1:5" x14ac:dyDescent="0.25">
      <c r="A1153" s="250" t="s">
        <v>2302</v>
      </c>
      <c r="B1153" s="250" t="s">
        <v>2303</v>
      </c>
      <c r="C1153" s="252">
        <v>0</v>
      </c>
      <c r="D1153" s="251" t="s">
        <v>6</v>
      </c>
      <c r="E1153" s="252">
        <v>20.237794000000001</v>
      </c>
    </row>
    <row r="1154" spans="1:5" x14ac:dyDescent="0.25">
      <c r="A1154" s="250" t="s">
        <v>2304</v>
      </c>
      <c r="B1154" s="250" t="s">
        <v>19470</v>
      </c>
      <c r="C1154" s="252">
        <v>0</v>
      </c>
      <c r="D1154" s="251" t="s">
        <v>6</v>
      </c>
      <c r="E1154" s="252">
        <v>390</v>
      </c>
    </row>
    <row r="1155" spans="1:5" x14ac:dyDescent="0.25">
      <c r="A1155" s="250" t="s">
        <v>2306</v>
      </c>
      <c r="B1155" s="250" t="s">
        <v>2307</v>
      </c>
      <c r="C1155" s="252">
        <v>0</v>
      </c>
      <c r="D1155" s="251" t="s">
        <v>6</v>
      </c>
      <c r="E1155" s="252">
        <v>31.5</v>
      </c>
    </row>
    <row r="1156" spans="1:5" x14ac:dyDescent="0.25">
      <c r="A1156" s="250" t="s">
        <v>2308</v>
      </c>
      <c r="B1156" s="250" t="s">
        <v>2309</v>
      </c>
      <c r="C1156" s="252">
        <v>0</v>
      </c>
      <c r="D1156" s="251" t="s">
        <v>6</v>
      </c>
      <c r="E1156" s="252">
        <v>127.97</v>
      </c>
    </row>
    <row r="1157" spans="1:5" x14ac:dyDescent="0.25">
      <c r="A1157" s="250" t="s">
        <v>2310</v>
      </c>
      <c r="B1157" s="250" t="s">
        <v>2311</v>
      </c>
      <c r="C1157" s="252">
        <v>0</v>
      </c>
      <c r="D1157" s="251" t="s">
        <v>6</v>
      </c>
      <c r="E1157" s="252">
        <v>95</v>
      </c>
    </row>
    <row r="1158" spans="1:5" x14ac:dyDescent="0.25">
      <c r="A1158" s="250" t="s">
        <v>2312</v>
      </c>
      <c r="B1158" s="250" t="s">
        <v>2313</v>
      </c>
      <c r="C1158" s="252">
        <v>0</v>
      </c>
      <c r="D1158" s="251" t="s">
        <v>6</v>
      </c>
      <c r="E1158" s="252">
        <v>75.900000000000006</v>
      </c>
    </row>
    <row r="1159" spans="1:5" x14ac:dyDescent="0.25">
      <c r="A1159" s="250" t="s">
        <v>2314</v>
      </c>
      <c r="B1159" s="250" t="s">
        <v>2315</v>
      </c>
      <c r="C1159" s="252">
        <v>1</v>
      </c>
      <c r="D1159" s="251" t="s">
        <v>6</v>
      </c>
      <c r="E1159" s="252">
        <v>2.95987</v>
      </c>
    </row>
    <row r="1160" spans="1:5" x14ac:dyDescent="0.25">
      <c r="A1160" s="250" t="s">
        <v>2316</v>
      </c>
      <c r="B1160" s="250" t="s">
        <v>19471</v>
      </c>
      <c r="C1160" s="252">
        <v>0</v>
      </c>
      <c r="D1160" s="251" t="s">
        <v>6</v>
      </c>
      <c r="E1160" s="252">
        <v>113.09523799999999</v>
      </c>
    </row>
    <row r="1161" spans="1:5" x14ac:dyDescent="0.25">
      <c r="A1161" s="250" t="s">
        <v>2318</v>
      </c>
      <c r="B1161" s="250" t="s">
        <v>2319</v>
      </c>
      <c r="C1161" s="252">
        <v>0</v>
      </c>
      <c r="D1161" s="251" t="s">
        <v>6</v>
      </c>
      <c r="E1161" s="252">
        <v>12.770609</v>
      </c>
    </row>
    <row r="1162" spans="1:5" x14ac:dyDescent="0.25">
      <c r="A1162" s="250" t="s">
        <v>2320</v>
      </c>
      <c r="B1162" s="250" t="s">
        <v>2321</v>
      </c>
      <c r="C1162" s="252">
        <v>0</v>
      </c>
      <c r="D1162" s="251" t="s">
        <v>6</v>
      </c>
      <c r="E1162" s="252">
        <v>75.430000000000007</v>
      </c>
    </row>
    <row r="1163" spans="1:5" x14ac:dyDescent="0.25">
      <c r="A1163" s="250" t="s">
        <v>2322</v>
      </c>
      <c r="B1163" s="250" t="s">
        <v>2323</v>
      </c>
      <c r="C1163" s="252">
        <v>0</v>
      </c>
      <c r="D1163" s="251" t="s">
        <v>6</v>
      </c>
      <c r="E1163" s="252">
        <v>13.88</v>
      </c>
    </row>
    <row r="1164" spans="1:5" x14ac:dyDescent="0.25">
      <c r="A1164" s="250" t="s">
        <v>2324</v>
      </c>
      <c r="B1164" s="250" t="s">
        <v>2325</v>
      </c>
      <c r="C1164" s="252">
        <v>0</v>
      </c>
      <c r="D1164" s="251" t="s">
        <v>6</v>
      </c>
      <c r="E1164" s="252">
        <v>1.35</v>
      </c>
    </row>
    <row r="1165" spans="1:5" x14ac:dyDescent="0.25">
      <c r="A1165" s="250" t="s">
        <v>2326</v>
      </c>
      <c r="B1165" s="250" t="s">
        <v>2327</v>
      </c>
      <c r="C1165" s="252">
        <v>0</v>
      </c>
      <c r="D1165" s="251" t="s">
        <v>6</v>
      </c>
      <c r="E1165" s="252">
        <v>326.225055</v>
      </c>
    </row>
    <row r="1166" spans="1:5" x14ac:dyDescent="0.25">
      <c r="A1166" s="250" t="s">
        <v>2328</v>
      </c>
      <c r="B1166" s="250" t="s">
        <v>2329</v>
      </c>
      <c r="C1166" s="252">
        <v>0</v>
      </c>
      <c r="D1166" s="251" t="s">
        <v>6</v>
      </c>
      <c r="E1166" s="252">
        <v>631.28906700000005</v>
      </c>
    </row>
    <row r="1167" spans="1:5" x14ac:dyDescent="0.25">
      <c r="A1167" s="250" t="s">
        <v>2330</v>
      </c>
      <c r="B1167" s="250" t="s">
        <v>2331</v>
      </c>
      <c r="C1167" s="252">
        <v>0</v>
      </c>
      <c r="D1167" s="251" t="s">
        <v>6</v>
      </c>
      <c r="E1167" s="252">
        <v>2.1099990000000002</v>
      </c>
    </row>
    <row r="1168" spans="1:5" x14ac:dyDescent="0.25">
      <c r="A1168" s="250" t="s">
        <v>2332</v>
      </c>
      <c r="B1168" s="250" t="s">
        <v>2333</v>
      </c>
      <c r="C1168" s="252">
        <v>0</v>
      </c>
      <c r="D1168" s="251" t="s">
        <v>6</v>
      </c>
      <c r="E1168" s="252">
        <v>3.36</v>
      </c>
    </row>
    <row r="1169" spans="1:5" x14ac:dyDescent="0.25">
      <c r="A1169" s="250" t="s">
        <v>2334</v>
      </c>
      <c r="B1169" s="250" t="s">
        <v>2335</v>
      </c>
      <c r="C1169" s="252">
        <v>0</v>
      </c>
      <c r="D1169" s="251" t="s">
        <v>6</v>
      </c>
      <c r="E1169" s="252">
        <v>433.5</v>
      </c>
    </row>
    <row r="1170" spans="1:5" x14ac:dyDescent="0.25">
      <c r="A1170" s="250" t="s">
        <v>2336</v>
      </c>
      <c r="B1170" s="250" t="s">
        <v>19441</v>
      </c>
      <c r="C1170" s="252">
        <v>0</v>
      </c>
      <c r="D1170" s="251" t="s">
        <v>6</v>
      </c>
      <c r="E1170" s="252">
        <v>0.5</v>
      </c>
    </row>
    <row r="1171" spans="1:5" x14ac:dyDescent="0.25">
      <c r="A1171" s="250" t="s">
        <v>2338</v>
      </c>
      <c r="B1171" s="250" t="s">
        <v>19349</v>
      </c>
      <c r="C1171" s="252">
        <v>77</v>
      </c>
      <c r="D1171" s="251" t="s">
        <v>6</v>
      </c>
      <c r="E1171" s="252">
        <v>0.5</v>
      </c>
    </row>
    <row r="1172" spans="1:5" x14ac:dyDescent="0.25">
      <c r="A1172" s="250" t="s">
        <v>2340</v>
      </c>
      <c r="B1172" s="250" t="s">
        <v>2341</v>
      </c>
      <c r="C1172" s="252">
        <v>0</v>
      </c>
      <c r="D1172" s="251" t="s">
        <v>6</v>
      </c>
      <c r="E1172" s="252">
        <v>1282</v>
      </c>
    </row>
    <row r="1173" spans="1:5" x14ac:dyDescent="0.25">
      <c r="A1173" s="250" t="s">
        <v>2342</v>
      </c>
      <c r="B1173" s="250" t="s">
        <v>2343</v>
      </c>
      <c r="C1173" s="252">
        <v>3</v>
      </c>
      <c r="D1173" s="251" t="s">
        <v>6</v>
      </c>
      <c r="E1173" s="252">
        <v>88.238677999999993</v>
      </c>
    </row>
    <row r="1174" spans="1:5" x14ac:dyDescent="0.25">
      <c r="A1174" s="250" t="s">
        <v>2344</v>
      </c>
      <c r="B1174" s="250" t="s">
        <v>2345</v>
      </c>
      <c r="C1174" s="252">
        <v>2</v>
      </c>
      <c r="D1174" s="251" t="s">
        <v>6</v>
      </c>
      <c r="E1174" s="252">
        <v>3.266804</v>
      </c>
    </row>
    <row r="1175" spans="1:5" x14ac:dyDescent="0.25">
      <c r="A1175" s="250" t="s">
        <v>2346</v>
      </c>
      <c r="B1175" s="250" t="s">
        <v>2347</v>
      </c>
      <c r="C1175" s="252">
        <v>0</v>
      </c>
      <c r="D1175" s="251" t="s">
        <v>6</v>
      </c>
      <c r="E1175" s="252">
        <v>30</v>
      </c>
    </row>
    <row r="1176" spans="1:5" x14ac:dyDescent="0.25">
      <c r="A1176" s="250" t="s">
        <v>2348</v>
      </c>
      <c r="B1176" s="250" t="s">
        <v>2349</v>
      </c>
      <c r="C1176" s="252">
        <v>0</v>
      </c>
      <c r="D1176" s="251" t="s">
        <v>2350</v>
      </c>
      <c r="E1176" s="252">
        <v>0</v>
      </c>
    </row>
    <row r="1177" spans="1:5" x14ac:dyDescent="0.25">
      <c r="A1177" s="250" t="s">
        <v>2351</v>
      </c>
      <c r="B1177" s="250" t="s">
        <v>22570</v>
      </c>
      <c r="C1177" s="252">
        <v>0</v>
      </c>
      <c r="D1177" s="251" t="s">
        <v>6</v>
      </c>
      <c r="E1177" s="252">
        <v>68.813170999999997</v>
      </c>
    </row>
    <row r="1178" spans="1:5" x14ac:dyDescent="0.25">
      <c r="A1178" s="250" t="s">
        <v>2353</v>
      </c>
      <c r="B1178" s="250" t="s">
        <v>22571</v>
      </c>
      <c r="C1178" s="252">
        <v>0</v>
      </c>
      <c r="D1178" s="251" t="s">
        <v>6</v>
      </c>
      <c r="E1178" s="252">
        <v>52.954563</v>
      </c>
    </row>
    <row r="1179" spans="1:5" x14ac:dyDescent="0.25">
      <c r="A1179" s="250" t="s">
        <v>2355</v>
      </c>
      <c r="B1179" s="250" t="s">
        <v>22572</v>
      </c>
      <c r="C1179" s="252">
        <v>0</v>
      </c>
      <c r="D1179" s="251" t="s">
        <v>6</v>
      </c>
      <c r="E1179" s="252">
        <v>79.45</v>
      </c>
    </row>
    <row r="1180" spans="1:5" x14ac:dyDescent="0.25">
      <c r="A1180" s="250" t="s">
        <v>2357</v>
      </c>
      <c r="B1180" s="250" t="s">
        <v>22573</v>
      </c>
      <c r="C1180" s="252">
        <v>0</v>
      </c>
      <c r="D1180" s="251" t="s">
        <v>6</v>
      </c>
      <c r="E1180" s="252">
        <v>60.155000000000001</v>
      </c>
    </row>
    <row r="1181" spans="1:5" x14ac:dyDescent="0.25">
      <c r="A1181" s="250" t="s">
        <v>2359</v>
      </c>
      <c r="B1181" s="250" t="s">
        <v>2360</v>
      </c>
      <c r="C1181" s="252">
        <v>0</v>
      </c>
      <c r="D1181" s="251" t="s">
        <v>6</v>
      </c>
      <c r="E1181" s="252">
        <v>1380</v>
      </c>
    </row>
    <row r="1182" spans="1:5" x14ac:dyDescent="0.25">
      <c r="A1182" s="250" t="s">
        <v>2361</v>
      </c>
      <c r="B1182" s="250" t="s">
        <v>2362</v>
      </c>
      <c r="C1182" s="252">
        <v>0</v>
      </c>
      <c r="D1182" s="251" t="s">
        <v>6</v>
      </c>
      <c r="E1182" s="252">
        <v>153.12</v>
      </c>
    </row>
    <row r="1183" spans="1:5" x14ac:dyDescent="0.25">
      <c r="A1183" s="250" t="s">
        <v>2363</v>
      </c>
      <c r="B1183" s="250" t="s">
        <v>2364</v>
      </c>
      <c r="C1183" s="252">
        <v>3</v>
      </c>
      <c r="D1183" s="251" t="s">
        <v>6</v>
      </c>
      <c r="E1183" s="252">
        <v>26.72</v>
      </c>
    </row>
    <row r="1184" spans="1:5" x14ac:dyDescent="0.25">
      <c r="A1184" s="250" t="s">
        <v>2365</v>
      </c>
      <c r="B1184" s="250" t="s">
        <v>2366</v>
      </c>
      <c r="C1184" s="252">
        <v>0</v>
      </c>
      <c r="D1184" s="251" t="s">
        <v>6</v>
      </c>
      <c r="E1184" s="252">
        <v>82.795257000000007</v>
      </c>
    </row>
    <row r="1185" spans="1:5" x14ac:dyDescent="0.25">
      <c r="A1185" s="250" t="s">
        <v>2367</v>
      </c>
      <c r="B1185" s="250" t="s">
        <v>2368</v>
      </c>
      <c r="C1185" s="252">
        <v>0</v>
      </c>
      <c r="D1185" s="251" t="s">
        <v>6</v>
      </c>
      <c r="E1185" s="252">
        <v>83.983051000000003</v>
      </c>
    </row>
    <row r="1186" spans="1:5" x14ac:dyDescent="0.25">
      <c r="A1186" s="250" t="s">
        <v>2369</v>
      </c>
      <c r="B1186" s="250" t="s">
        <v>2370</v>
      </c>
      <c r="C1186" s="252">
        <v>0</v>
      </c>
      <c r="D1186" s="251" t="s">
        <v>6</v>
      </c>
      <c r="E1186" s="252">
        <v>167.96610200000001</v>
      </c>
    </row>
    <row r="1187" spans="1:5" x14ac:dyDescent="0.25">
      <c r="A1187" s="250" t="s">
        <v>2371</v>
      </c>
      <c r="B1187" s="250" t="s">
        <v>2372</v>
      </c>
      <c r="C1187" s="252">
        <v>1</v>
      </c>
      <c r="D1187" s="251" t="s">
        <v>6</v>
      </c>
      <c r="E1187" s="252">
        <v>52</v>
      </c>
    </row>
    <row r="1188" spans="1:5" x14ac:dyDescent="0.25">
      <c r="A1188" s="250" t="s">
        <v>2373</v>
      </c>
      <c r="B1188" s="250" t="s">
        <v>2374</v>
      </c>
      <c r="C1188" s="252">
        <v>1</v>
      </c>
      <c r="D1188" s="251" t="s">
        <v>6</v>
      </c>
      <c r="E1188" s="252">
        <v>22.055555999999999</v>
      </c>
    </row>
    <row r="1189" spans="1:5" x14ac:dyDescent="0.25">
      <c r="A1189" s="250" t="s">
        <v>2375</v>
      </c>
      <c r="B1189" s="250" t="s">
        <v>2376</v>
      </c>
      <c r="C1189" s="252">
        <v>1</v>
      </c>
      <c r="D1189" s="251" t="s">
        <v>6</v>
      </c>
      <c r="E1189" s="252">
        <v>146.6</v>
      </c>
    </row>
    <row r="1190" spans="1:5" x14ac:dyDescent="0.25">
      <c r="A1190" s="250" t="s">
        <v>2377</v>
      </c>
      <c r="B1190" s="250" t="s">
        <v>22611</v>
      </c>
      <c r="C1190" s="252">
        <v>0</v>
      </c>
      <c r="D1190" s="251" t="s">
        <v>6</v>
      </c>
      <c r="E1190" s="252">
        <v>71.400480000000002</v>
      </c>
    </row>
    <row r="1191" spans="1:5" x14ac:dyDescent="0.25">
      <c r="A1191" s="250" t="s">
        <v>2379</v>
      </c>
      <c r="B1191" s="250" t="s">
        <v>2380</v>
      </c>
      <c r="C1191" s="252">
        <v>0</v>
      </c>
      <c r="D1191" s="251" t="s">
        <v>6</v>
      </c>
      <c r="E1191" s="252">
        <v>894.21266400000002</v>
      </c>
    </row>
    <row r="1192" spans="1:5" x14ac:dyDescent="0.25">
      <c r="A1192" s="250" t="s">
        <v>2381</v>
      </c>
      <c r="B1192" s="250" t="s">
        <v>2382</v>
      </c>
      <c r="C1192" s="252">
        <v>0</v>
      </c>
      <c r="D1192" s="251" t="s">
        <v>6</v>
      </c>
      <c r="E1192" s="252">
        <v>1065.6335349999999</v>
      </c>
    </row>
    <row r="1193" spans="1:5" x14ac:dyDescent="0.25">
      <c r="A1193" s="250" t="s">
        <v>2383</v>
      </c>
      <c r="B1193" s="250" t="s">
        <v>19473</v>
      </c>
      <c r="C1193" s="252">
        <v>0</v>
      </c>
      <c r="D1193" s="251" t="s">
        <v>6</v>
      </c>
      <c r="E1193" s="252">
        <v>0</v>
      </c>
    </row>
    <row r="1194" spans="1:5" x14ac:dyDescent="0.25">
      <c r="A1194" s="250" t="s">
        <v>2385</v>
      </c>
      <c r="B1194" s="250" t="s">
        <v>2386</v>
      </c>
      <c r="C1194" s="252">
        <v>0</v>
      </c>
      <c r="D1194" s="251" t="s">
        <v>6</v>
      </c>
      <c r="E1194" s="252">
        <v>58</v>
      </c>
    </row>
    <row r="1195" spans="1:5" x14ac:dyDescent="0.25">
      <c r="A1195" s="250" t="s">
        <v>2387</v>
      </c>
      <c r="B1195" s="250" t="s">
        <v>2388</v>
      </c>
      <c r="C1195" s="252">
        <v>6</v>
      </c>
      <c r="D1195" s="251" t="s">
        <v>6</v>
      </c>
      <c r="E1195" s="252">
        <v>5.9418839999999999</v>
      </c>
    </row>
    <row r="1196" spans="1:5" x14ac:dyDescent="0.25">
      <c r="A1196" s="250" t="s">
        <v>2389</v>
      </c>
      <c r="B1196" s="250" t="s">
        <v>2390</v>
      </c>
      <c r="C1196" s="252">
        <v>0</v>
      </c>
      <c r="D1196" s="251" t="s">
        <v>6</v>
      </c>
      <c r="E1196" s="252">
        <v>22.408000000000001</v>
      </c>
    </row>
    <row r="1197" spans="1:5" x14ac:dyDescent="0.25">
      <c r="A1197" s="250" t="s">
        <v>2391</v>
      </c>
      <c r="B1197" s="250" t="s">
        <v>2392</v>
      </c>
      <c r="C1197" s="252">
        <v>0</v>
      </c>
      <c r="D1197" s="251" t="s">
        <v>6</v>
      </c>
      <c r="E1197" s="252">
        <v>19.968</v>
      </c>
    </row>
    <row r="1198" spans="1:5" x14ac:dyDescent="0.25">
      <c r="A1198" s="250" t="s">
        <v>2393</v>
      </c>
      <c r="B1198" s="250" t="s">
        <v>2394</v>
      </c>
      <c r="C1198" s="252">
        <v>0</v>
      </c>
      <c r="D1198" s="251" t="s">
        <v>6</v>
      </c>
      <c r="E1198" s="252">
        <v>4.41</v>
      </c>
    </row>
    <row r="1199" spans="1:5" x14ac:dyDescent="0.25">
      <c r="A1199" s="250" t="s">
        <v>2395</v>
      </c>
      <c r="B1199" s="250" t="s">
        <v>2396</v>
      </c>
      <c r="C1199" s="252">
        <v>0</v>
      </c>
      <c r="D1199" s="251" t="s">
        <v>6</v>
      </c>
      <c r="E1199" s="252">
        <v>2.9563649999999999</v>
      </c>
    </row>
    <row r="1200" spans="1:5" x14ac:dyDescent="0.25">
      <c r="A1200" s="250" t="s">
        <v>2397</v>
      </c>
      <c r="B1200" s="250" t="s">
        <v>2398</v>
      </c>
      <c r="C1200" s="252">
        <v>0</v>
      </c>
      <c r="D1200" s="251" t="s">
        <v>6</v>
      </c>
      <c r="E1200" s="252">
        <v>2.98007</v>
      </c>
    </row>
    <row r="1201" spans="1:5" x14ac:dyDescent="0.25">
      <c r="A1201" s="250" t="s">
        <v>2399</v>
      </c>
      <c r="B1201" s="250" t="s">
        <v>2400</v>
      </c>
      <c r="C1201" s="252">
        <v>0</v>
      </c>
      <c r="D1201" s="251" t="s">
        <v>6</v>
      </c>
      <c r="E1201" s="252">
        <v>29.993445000000001</v>
      </c>
    </row>
    <row r="1202" spans="1:5" x14ac:dyDescent="0.25">
      <c r="A1202" s="250" t="s">
        <v>2401</v>
      </c>
      <c r="B1202" s="250" t="s">
        <v>2402</v>
      </c>
      <c r="C1202" s="252">
        <v>0</v>
      </c>
      <c r="D1202" s="251" t="s">
        <v>6</v>
      </c>
      <c r="E1202" s="252">
        <v>100.000018</v>
      </c>
    </row>
    <row r="1203" spans="1:5" x14ac:dyDescent="0.25">
      <c r="A1203" s="250" t="s">
        <v>2403</v>
      </c>
      <c r="B1203" s="250" t="s">
        <v>2404</v>
      </c>
      <c r="C1203" s="252">
        <v>0</v>
      </c>
      <c r="D1203" s="251" t="s">
        <v>6</v>
      </c>
      <c r="E1203" s="252">
        <v>358</v>
      </c>
    </row>
    <row r="1204" spans="1:5" x14ac:dyDescent="0.25">
      <c r="A1204" s="250" t="s">
        <v>2405</v>
      </c>
      <c r="B1204" s="250" t="s">
        <v>19487</v>
      </c>
      <c r="C1204" s="252">
        <v>0</v>
      </c>
      <c r="D1204" s="251" t="s">
        <v>6</v>
      </c>
      <c r="E1204" s="252">
        <v>8.1</v>
      </c>
    </row>
    <row r="1205" spans="1:5" x14ac:dyDescent="0.25">
      <c r="A1205" s="250" t="s">
        <v>2407</v>
      </c>
      <c r="B1205" s="250" t="s">
        <v>2408</v>
      </c>
      <c r="C1205" s="252">
        <v>0</v>
      </c>
      <c r="D1205" s="251" t="s">
        <v>6</v>
      </c>
      <c r="E1205" s="252">
        <v>542.66999999999996</v>
      </c>
    </row>
    <row r="1206" spans="1:5" x14ac:dyDescent="0.25">
      <c r="A1206" s="250" t="s">
        <v>2409</v>
      </c>
      <c r="B1206" s="250" t="s">
        <v>2410</v>
      </c>
      <c r="C1206" s="252">
        <v>0</v>
      </c>
      <c r="D1206" s="251" t="s">
        <v>6</v>
      </c>
      <c r="E1206" s="252">
        <v>93.6</v>
      </c>
    </row>
    <row r="1207" spans="1:5" x14ac:dyDescent="0.25">
      <c r="A1207" s="250" t="s">
        <v>2411</v>
      </c>
      <c r="B1207" s="250" t="s">
        <v>2412</v>
      </c>
      <c r="C1207" s="252">
        <v>0</v>
      </c>
      <c r="D1207" s="251" t="s">
        <v>6</v>
      </c>
      <c r="E1207" s="252">
        <v>290</v>
      </c>
    </row>
    <row r="1208" spans="1:5" x14ac:dyDescent="0.25">
      <c r="A1208" s="250" t="s">
        <v>2413</v>
      </c>
      <c r="B1208" s="250" t="s">
        <v>2414</v>
      </c>
      <c r="C1208" s="252">
        <v>0</v>
      </c>
      <c r="D1208" s="251" t="s">
        <v>6</v>
      </c>
      <c r="E1208" s="252">
        <v>36.799999999999997</v>
      </c>
    </row>
    <row r="1209" spans="1:5" x14ac:dyDescent="0.25">
      <c r="A1209" s="250" t="s">
        <v>2415</v>
      </c>
      <c r="B1209" s="250" t="s">
        <v>2416</v>
      </c>
      <c r="C1209" s="252">
        <v>0</v>
      </c>
      <c r="D1209" s="251" t="s">
        <v>6</v>
      </c>
      <c r="E1209" s="252">
        <v>58.650269000000002</v>
      </c>
    </row>
    <row r="1210" spans="1:5" x14ac:dyDescent="0.25">
      <c r="A1210" s="250" t="s">
        <v>2417</v>
      </c>
      <c r="B1210" s="250" t="s">
        <v>2418</v>
      </c>
      <c r="C1210" s="252">
        <v>0</v>
      </c>
      <c r="D1210" s="251" t="s">
        <v>6</v>
      </c>
      <c r="E1210" s="252">
        <v>16.510000000000002</v>
      </c>
    </row>
    <row r="1211" spans="1:5" x14ac:dyDescent="0.25">
      <c r="A1211" s="250" t="s">
        <v>2419</v>
      </c>
      <c r="B1211" s="250" t="s">
        <v>19453</v>
      </c>
      <c r="C1211" s="252">
        <v>0</v>
      </c>
      <c r="D1211" s="251" t="s">
        <v>6</v>
      </c>
      <c r="E1211" s="252">
        <v>39.11</v>
      </c>
    </row>
    <row r="1212" spans="1:5" x14ac:dyDescent="0.25">
      <c r="A1212" s="250" t="s">
        <v>2421</v>
      </c>
      <c r="B1212" s="250" t="s">
        <v>19454</v>
      </c>
      <c r="C1212" s="252">
        <v>0</v>
      </c>
      <c r="D1212" s="251" t="s">
        <v>6</v>
      </c>
      <c r="E1212" s="252">
        <v>39.11</v>
      </c>
    </row>
    <row r="1213" spans="1:5" x14ac:dyDescent="0.25">
      <c r="A1213" s="250" t="s">
        <v>2423</v>
      </c>
      <c r="B1213" s="250" t="s">
        <v>19455</v>
      </c>
      <c r="C1213" s="252">
        <v>0</v>
      </c>
      <c r="D1213" s="251" t="s">
        <v>6</v>
      </c>
      <c r="E1213" s="252">
        <v>36.94</v>
      </c>
    </row>
    <row r="1214" spans="1:5" x14ac:dyDescent="0.25">
      <c r="A1214" s="250" t="s">
        <v>2425</v>
      </c>
      <c r="B1214" s="250" t="s">
        <v>19456</v>
      </c>
      <c r="C1214" s="252">
        <v>0</v>
      </c>
      <c r="D1214" s="251" t="s">
        <v>6</v>
      </c>
      <c r="E1214" s="252">
        <v>69.75</v>
      </c>
    </row>
    <row r="1215" spans="1:5" x14ac:dyDescent="0.25">
      <c r="A1215" s="250" t="s">
        <v>2427</v>
      </c>
      <c r="B1215" s="250" t="s">
        <v>2428</v>
      </c>
      <c r="C1215" s="252">
        <v>14</v>
      </c>
      <c r="D1215" s="251" t="s">
        <v>6</v>
      </c>
      <c r="E1215" s="252">
        <v>25.290130000000001</v>
      </c>
    </row>
    <row r="1216" spans="1:5" x14ac:dyDescent="0.25">
      <c r="A1216" s="250" t="s">
        <v>2429</v>
      </c>
      <c r="B1216" s="250" t="s">
        <v>2430</v>
      </c>
      <c r="C1216" s="252">
        <v>0</v>
      </c>
      <c r="D1216" s="251" t="s">
        <v>6</v>
      </c>
      <c r="E1216" s="252">
        <v>25.605537999999999</v>
      </c>
    </row>
    <row r="1217" spans="1:5" x14ac:dyDescent="0.25">
      <c r="A1217" s="250" t="s">
        <v>2431</v>
      </c>
      <c r="B1217" s="250" t="s">
        <v>2432</v>
      </c>
      <c r="C1217" s="252">
        <v>12</v>
      </c>
      <c r="D1217" s="251" t="s">
        <v>6</v>
      </c>
      <c r="E1217" s="252">
        <v>61.461271000000004</v>
      </c>
    </row>
    <row r="1218" spans="1:5" x14ac:dyDescent="0.25">
      <c r="A1218" s="250" t="s">
        <v>2433</v>
      </c>
      <c r="B1218" s="250" t="s">
        <v>2434</v>
      </c>
      <c r="C1218" s="252">
        <v>0</v>
      </c>
      <c r="D1218" s="251" t="s">
        <v>6</v>
      </c>
      <c r="E1218" s="252">
        <v>1086.4000000000001</v>
      </c>
    </row>
    <row r="1219" spans="1:5" x14ac:dyDescent="0.25">
      <c r="A1219" s="250" t="s">
        <v>2435</v>
      </c>
      <c r="B1219" s="250" t="s">
        <v>22574</v>
      </c>
      <c r="C1219" s="252">
        <v>0</v>
      </c>
      <c r="D1219" s="251" t="s">
        <v>6</v>
      </c>
      <c r="E1219" s="252">
        <v>61.29</v>
      </c>
    </row>
    <row r="1220" spans="1:5" x14ac:dyDescent="0.25">
      <c r="A1220" s="250" t="s">
        <v>2437</v>
      </c>
      <c r="B1220" s="250" t="s">
        <v>2438</v>
      </c>
      <c r="C1220" s="252">
        <v>0</v>
      </c>
      <c r="D1220" s="251" t="s">
        <v>6</v>
      </c>
      <c r="E1220" s="252">
        <v>610.04</v>
      </c>
    </row>
    <row r="1221" spans="1:5" x14ac:dyDescent="0.25">
      <c r="A1221" s="250" t="s">
        <v>2439</v>
      </c>
      <c r="B1221" s="250" t="s">
        <v>2440</v>
      </c>
      <c r="C1221" s="252">
        <v>0</v>
      </c>
      <c r="D1221" s="251" t="s">
        <v>6</v>
      </c>
      <c r="E1221" s="252">
        <v>64.085348999999994</v>
      </c>
    </row>
    <row r="1222" spans="1:5" x14ac:dyDescent="0.25">
      <c r="A1222" s="250" t="s">
        <v>2441</v>
      </c>
      <c r="B1222" s="250" t="s">
        <v>2442</v>
      </c>
      <c r="C1222" s="252">
        <v>0</v>
      </c>
      <c r="D1222" s="251" t="s">
        <v>6</v>
      </c>
      <c r="E1222" s="252">
        <v>2</v>
      </c>
    </row>
    <row r="1223" spans="1:5" x14ac:dyDescent="0.25">
      <c r="A1223" s="250" t="s">
        <v>2443</v>
      </c>
      <c r="B1223" s="250" t="s">
        <v>2444</v>
      </c>
      <c r="C1223" s="252">
        <v>0</v>
      </c>
      <c r="D1223" s="251" t="s">
        <v>6</v>
      </c>
      <c r="E1223" s="252">
        <v>895</v>
      </c>
    </row>
    <row r="1224" spans="1:5" x14ac:dyDescent="0.25">
      <c r="A1224" s="250" t="s">
        <v>2445</v>
      </c>
      <c r="B1224" s="250" t="s">
        <v>2446</v>
      </c>
      <c r="C1224" s="252">
        <v>0</v>
      </c>
      <c r="D1224" s="251" t="s">
        <v>6</v>
      </c>
      <c r="E1224" s="252">
        <v>1009</v>
      </c>
    </row>
    <row r="1225" spans="1:5" x14ac:dyDescent="0.25">
      <c r="A1225" s="250" t="s">
        <v>2447</v>
      </c>
      <c r="B1225" s="250" t="s">
        <v>2448</v>
      </c>
      <c r="C1225" s="252">
        <v>0</v>
      </c>
      <c r="D1225" s="251" t="s">
        <v>6</v>
      </c>
      <c r="E1225" s="252">
        <v>113.5</v>
      </c>
    </row>
    <row r="1226" spans="1:5" x14ac:dyDescent="0.25">
      <c r="A1226" s="250" t="s">
        <v>2449</v>
      </c>
      <c r="B1226" s="250" t="s">
        <v>2450</v>
      </c>
      <c r="C1226" s="252">
        <v>0</v>
      </c>
      <c r="D1226" s="251" t="s">
        <v>6</v>
      </c>
      <c r="E1226" s="252">
        <v>1.5044439999999999</v>
      </c>
    </row>
    <row r="1227" spans="1:5" x14ac:dyDescent="0.25">
      <c r="A1227" s="250" t="s">
        <v>2451</v>
      </c>
      <c r="B1227" s="250" t="s">
        <v>2452</v>
      </c>
      <c r="C1227" s="252">
        <v>0</v>
      </c>
      <c r="D1227" s="251" t="s">
        <v>6</v>
      </c>
      <c r="E1227" s="252">
        <v>8.9006299999999996</v>
      </c>
    </row>
    <row r="1228" spans="1:5" x14ac:dyDescent="0.25">
      <c r="A1228" s="250" t="s">
        <v>2453</v>
      </c>
      <c r="B1228" s="250" t="s">
        <v>2454</v>
      </c>
      <c r="C1228" s="252">
        <v>0</v>
      </c>
      <c r="D1228" s="251" t="s">
        <v>6</v>
      </c>
      <c r="E1228" s="252">
        <v>7.47</v>
      </c>
    </row>
    <row r="1229" spans="1:5" x14ac:dyDescent="0.25">
      <c r="A1229" s="250" t="s">
        <v>2455</v>
      </c>
      <c r="B1229" s="250" t="s">
        <v>2456</v>
      </c>
      <c r="C1229" s="252">
        <v>0</v>
      </c>
      <c r="D1229" s="251" t="s">
        <v>2457</v>
      </c>
      <c r="E1229" s="252">
        <v>78.08</v>
      </c>
    </row>
    <row r="1230" spans="1:5" x14ac:dyDescent="0.25">
      <c r="A1230" s="250" t="s">
        <v>2458</v>
      </c>
      <c r="B1230" s="250" t="s">
        <v>2459</v>
      </c>
      <c r="C1230" s="252">
        <v>1</v>
      </c>
      <c r="D1230" s="251" t="s">
        <v>6</v>
      </c>
      <c r="E1230" s="252">
        <v>15.6</v>
      </c>
    </row>
    <row r="1231" spans="1:5" x14ac:dyDescent="0.25">
      <c r="A1231" s="250" t="s">
        <v>2460</v>
      </c>
      <c r="B1231" s="250" t="s">
        <v>2461</v>
      </c>
      <c r="C1231" s="252">
        <v>0</v>
      </c>
      <c r="D1231" s="251" t="s">
        <v>6</v>
      </c>
      <c r="E1231" s="252">
        <v>330.95310599999999</v>
      </c>
    </row>
    <row r="1232" spans="1:5" x14ac:dyDescent="0.25">
      <c r="A1232" s="250" t="s">
        <v>2462</v>
      </c>
      <c r="B1232" s="250" t="s">
        <v>22575</v>
      </c>
      <c r="C1232" s="252">
        <v>0</v>
      </c>
      <c r="D1232" s="251" t="s">
        <v>6</v>
      </c>
      <c r="E1232" s="252">
        <v>95.894000000000005</v>
      </c>
    </row>
    <row r="1233" spans="1:5" x14ac:dyDescent="0.25">
      <c r="A1233" s="250" t="s">
        <v>2464</v>
      </c>
      <c r="B1233" s="250" t="s">
        <v>2465</v>
      </c>
      <c r="C1233" s="252">
        <v>4</v>
      </c>
      <c r="D1233" s="251" t="s">
        <v>6</v>
      </c>
      <c r="E1233" s="252">
        <v>135.79996499999999</v>
      </c>
    </row>
    <row r="1234" spans="1:5" x14ac:dyDescent="0.25">
      <c r="A1234" s="250" t="s">
        <v>2466</v>
      </c>
      <c r="B1234" s="250" t="s">
        <v>2467</v>
      </c>
      <c r="C1234" s="252">
        <v>18</v>
      </c>
      <c r="D1234" s="251" t="s">
        <v>6</v>
      </c>
      <c r="E1234" s="252">
        <v>10.536965</v>
      </c>
    </row>
    <row r="1235" spans="1:5" x14ac:dyDescent="0.25">
      <c r="A1235" s="250" t="s">
        <v>2468</v>
      </c>
      <c r="B1235" s="250" t="s">
        <v>2469</v>
      </c>
      <c r="C1235" s="252">
        <v>0</v>
      </c>
      <c r="D1235" s="251" t="s">
        <v>6</v>
      </c>
      <c r="E1235" s="252">
        <v>913.44</v>
      </c>
    </row>
    <row r="1236" spans="1:5" x14ac:dyDescent="0.25">
      <c r="A1236" s="250" t="s">
        <v>2470</v>
      </c>
      <c r="B1236" s="250" t="s">
        <v>19492</v>
      </c>
      <c r="C1236" s="252">
        <v>0</v>
      </c>
      <c r="D1236" s="251" t="s">
        <v>6</v>
      </c>
      <c r="E1236" s="252">
        <v>16.406780000000001</v>
      </c>
    </row>
    <row r="1237" spans="1:5" x14ac:dyDescent="0.25">
      <c r="A1237" s="250" t="s">
        <v>2472</v>
      </c>
      <c r="B1237" s="250" t="s">
        <v>2473</v>
      </c>
      <c r="C1237" s="252">
        <v>0</v>
      </c>
      <c r="D1237" s="251" t="s">
        <v>6</v>
      </c>
      <c r="E1237" s="252">
        <v>1.62</v>
      </c>
    </row>
    <row r="1238" spans="1:5" x14ac:dyDescent="0.25">
      <c r="A1238" s="250" t="s">
        <v>2474</v>
      </c>
      <c r="B1238" s="250" t="s">
        <v>2475</v>
      </c>
      <c r="C1238" s="252">
        <v>0</v>
      </c>
      <c r="D1238" s="251" t="s">
        <v>6</v>
      </c>
      <c r="E1238" s="252">
        <v>618.74</v>
      </c>
    </row>
    <row r="1239" spans="1:5" x14ac:dyDescent="0.25">
      <c r="A1239" s="250" t="s">
        <v>2476</v>
      </c>
      <c r="B1239" s="250" t="s">
        <v>2477</v>
      </c>
      <c r="C1239" s="252">
        <v>0</v>
      </c>
      <c r="D1239" s="251" t="s">
        <v>6</v>
      </c>
      <c r="E1239" s="252">
        <v>181.13750300000001</v>
      </c>
    </row>
    <row r="1240" spans="1:5" x14ac:dyDescent="0.25">
      <c r="A1240" s="250" t="s">
        <v>2478</v>
      </c>
      <c r="B1240" s="250" t="s">
        <v>2479</v>
      </c>
      <c r="C1240" s="252">
        <v>0</v>
      </c>
      <c r="D1240" s="251" t="s">
        <v>6</v>
      </c>
      <c r="E1240" s="252">
        <v>21.94</v>
      </c>
    </row>
    <row r="1241" spans="1:5" x14ac:dyDescent="0.25">
      <c r="A1241" s="250" t="s">
        <v>2480</v>
      </c>
      <c r="B1241" s="250" t="s">
        <v>2481</v>
      </c>
      <c r="C1241" s="252">
        <v>0</v>
      </c>
      <c r="D1241" s="251" t="s">
        <v>6</v>
      </c>
      <c r="E1241" s="252">
        <v>2.08</v>
      </c>
    </row>
    <row r="1242" spans="1:5" x14ac:dyDescent="0.25">
      <c r="A1242" s="250" t="s">
        <v>2482</v>
      </c>
      <c r="B1242" s="250" t="s">
        <v>2483</v>
      </c>
      <c r="C1242" s="252">
        <v>0</v>
      </c>
      <c r="D1242" s="251" t="s">
        <v>6</v>
      </c>
      <c r="E1242" s="252">
        <v>611.95000000000005</v>
      </c>
    </row>
    <row r="1243" spans="1:5" x14ac:dyDescent="0.25">
      <c r="A1243" s="250" t="s">
        <v>2484</v>
      </c>
      <c r="B1243" s="250" t="s">
        <v>2485</v>
      </c>
      <c r="C1243" s="252">
        <v>0</v>
      </c>
      <c r="D1243" s="251" t="s">
        <v>6</v>
      </c>
      <c r="E1243" s="252">
        <v>11.4818</v>
      </c>
    </row>
    <row r="1244" spans="1:5" x14ac:dyDescent="0.25">
      <c r="A1244" s="250" t="s">
        <v>2486</v>
      </c>
      <c r="B1244" s="250" t="s">
        <v>2487</v>
      </c>
      <c r="C1244" s="252">
        <v>0</v>
      </c>
      <c r="D1244" s="251" t="s">
        <v>6</v>
      </c>
      <c r="E1244" s="252">
        <v>11.0909</v>
      </c>
    </row>
    <row r="1245" spans="1:5" x14ac:dyDescent="0.25">
      <c r="A1245" s="250" t="s">
        <v>2488</v>
      </c>
      <c r="B1245" s="250" t="s">
        <v>2489</v>
      </c>
      <c r="C1245" s="252">
        <v>0</v>
      </c>
      <c r="D1245" s="251" t="s">
        <v>6</v>
      </c>
      <c r="E1245" s="252">
        <v>665.4</v>
      </c>
    </row>
    <row r="1246" spans="1:5" x14ac:dyDescent="0.25">
      <c r="A1246" s="250" t="s">
        <v>2490</v>
      </c>
      <c r="B1246" s="250" t="s">
        <v>2491</v>
      </c>
      <c r="C1246" s="252">
        <v>12</v>
      </c>
      <c r="D1246" s="251" t="s">
        <v>6</v>
      </c>
      <c r="E1246" s="252">
        <v>9.0050089999999994</v>
      </c>
    </row>
    <row r="1247" spans="1:5" x14ac:dyDescent="0.25">
      <c r="A1247" s="250" t="s">
        <v>2492</v>
      </c>
      <c r="B1247" s="250" t="s">
        <v>2493</v>
      </c>
      <c r="C1247" s="252">
        <v>1</v>
      </c>
      <c r="D1247" s="251" t="s">
        <v>6</v>
      </c>
      <c r="E1247" s="252">
        <v>192.059383</v>
      </c>
    </row>
    <row r="1248" spans="1:5" x14ac:dyDescent="0.25">
      <c r="A1248" s="250" t="s">
        <v>2494</v>
      </c>
      <c r="B1248" s="250" t="s">
        <v>2495</v>
      </c>
      <c r="C1248" s="252">
        <v>0</v>
      </c>
      <c r="D1248" s="251" t="s">
        <v>6</v>
      </c>
      <c r="E1248" s="252">
        <v>308.24079999999998</v>
      </c>
    </row>
    <row r="1249" spans="1:5" x14ac:dyDescent="0.25">
      <c r="A1249" s="250" t="s">
        <v>2496</v>
      </c>
      <c r="B1249" s="250" t="s">
        <v>2497</v>
      </c>
      <c r="C1249" s="252">
        <v>0</v>
      </c>
      <c r="D1249" s="251" t="s">
        <v>6</v>
      </c>
      <c r="E1249" s="252">
        <v>41.25</v>
      </c>
    </row>
    <row r="1250" spans="1:5" x14ac:dyDescent="0.25">
      <c r="A1250" s="250" t="s">
        <v>2498</v>
      </c>
      <c r="B1250" s="250" t="s">
        <v>2499</v>
      </c>
      <c r="C1250" s="252">
        <v>0</v>
      </c>
      <c r="D1250" s="251" t="s">
        <v>6</v>
      </c>
      <c r="E1250" s="252">
        <v>123.69</v>
      </c>
    </row>
    <row r="1251" spans="1:5" x14ac:dyDescent="0.25">
      <c r="A1251" s="250" t="s">
        <v>2500</v>
      </c>
      <c r="B1251" s="250" t="s">
        <v>2501</v>
      </c>
      <c r="C1251" s="252">
        <v>0</v>
      </c>
      <c r="D1251" s="251" t="s">
        <v>6</v>
      </c>
      <c r="E1251" s="252">
        <v>6.4</v>
      </c>
    </row>
    <row r="1252" spans="1:5" x14ac:dyDescent="0.25">
      <c r="A1252" s="250" t="s">
        <v>2502</v>
      </c>
      <c r="B1252" s="250" t="s">
        <v>2503</v>
      </c>
      <c r="C1252" s="252">
        <v>0</v>
      </c>
      <c r="D1252" s="251" t="s">
        <v>6</v>
      </c>
      <c r="E1252" s="252">
        <v>7.0314249999999996</v>
      </c>
    </row>
    <row r="1253" spans="1:5" x14ac:dyDescent="0.25">
      <c r="A1253" s="250" t="s">
        <v>2504</v>
      </c>
      <c r="B1253" s="250" t="s">
        <v>1893</v>
      </c>
      <c r="C1253" s="252">
        <v>0</v>
      </c>
      <c r="D1253" s="251" t="s">
        <v>6</v>
      </c>
      <c r="E1253" s="252">
        <v>9.35</v>
      </c>
    </row>
    <row r="1254" spans="1:5" x14ac:dyDescent="0.25">
      <c r="A1254" s="250" t="s">
        <v>2505</v>
      </c>
      <c r="B1254" s="250" t="s">
        <v>2506</v>
      </c>
      <c r="C1254" s="252">
        <v>0</v>
      </c>
      <c r="D1254" s="251" t="s">
        <v>6</v>
      </c>
      <c r="E1254" s="252">
        <v>63.18</v>
      </c>
    </row>
    <row r="1255" spans="1:5" x14ac:dyDescent="0.25">
      <c r="A1255" s="250" t="s">
        <v>2507</v>
      </c>
      <c r="B1255" s="250" t="s">
        <v>2508</v>
      </c>
      <c r="C1255" s="252">
        <v>6</v>
      </c>
      <c r="D1255" s="251" t="s">
        <v>6</v>
      </c>
      <c r="E1255" s="252">
        <v>91.798389999999998</v>
      </c>
    </row>
    <row r="1256" spans="1:5" x14ac:dyDescent="0.25">
      <c r="A1256" s="250" t="s">
        <v>2509</v>
      </c>
      <c r="B1256" s="250" t="s">
        <v>2510</v>
      </c>
      <c r="C1256" s="252">
        <v>0</v>
      </c>
      <c r="D1256" s="251" t="s">
        <v>6</v>
      </c>
      <c r="E1256" s="252">
        <v>87.12</v>
      </c>
    </row>
    <row r="1257" spans="1:5" x14ac:dyDescent="0.25">
      <c r="A1257" s="250" t="s">
        <v>2511</v>
      </c>
      <c r="B1257" s="250" t="s">
        <v>2512</v>
      </c>
      <c r="C1257" s="252">
        <v>1</v>
      </c>
      <c r="D1257" s="251" t="s">
        <v>6</v>
      </c>
      <c r="E1257" s="252">
        <v>40.548488999999996</v>
      </c>
    </row>
    <row r="1258" spans="1:5" x14ac:dyDescent="0.25">
      <c r="A1258" s="250" t="s">
        <v>2513</v>
      </c>
      <c r="B1258" s="250" t="s">
        <v>2514</v>
      </c>
      <c r="C1258" s="252">
        <v>0</v>
      </c>
      <c r="D1258" s="251" t="s">
        <v>6</v>
      </c>
      <c r="E1258" s="252">
        <v>113.901656</v>
      </c>
    </row>
    <row r="1259" spans="1:5" x14ac:dyDescent="0.25">
      <c r="A1259" s="250" t="s">
        <v>2515</v>
      </c>
      <c r="B1259" s="250" t="s">
        <v>2516</v>
      </c>
      <c r="C1259" s="252">
        <v>0</v>
      </c>
      <c r="D1259" s="251" t="s">
        <v>6</v>
      </c>
      <c r="E1259" s="252">
        <v>1375.039634</v>
      </c>
    </row>
    <row r="1260" spans="1:5" x14ac:dyDescent="0.25">
      <c r="A1260" s="250" t="s">
        <v>2519</v>
      </c>
      <c r="B1260" s="250" t="s">
        <v>2520</v>
      </c>
      <c r="C1260" s="252">
        <v>0</v>
      </c>
      <c r="D1260" s="251" t="s">
        <v>6</v>
      </c>
      <c r="E1260" s="252">
        <v>8.3331579999999992</v>
      </c>
    </row>
    <row r="1261" spans="1:5" x14ac:dyDescent="0.25">
      <c r="A1261" s="250" t="s">
        <v>2521</v>
      </c>
      <c r="B1261" s="250" t="s">
        <v>2522</v>
      </c>
      <c r="C1261" s="252">
        <v>0</v>
      </c>
      <c r="D1261" s="251" t="s">
        <v>6</v>
      </c>
      <c r="E1261" s="252">
        <v>44.107675</v>
      </c>
    </row>
    <row r="1262" spans="1:5" x14ac:dyDescent="0.25">
      <c r="A1262" s="250" t="s">
        <v>2523</v>
      </c>
      <c r="B1262" s="250" t="s">
        <v>22576</v>
      </c>
      <c r="C1262" s="252">
        <v>0</v>
      </c>
      <c r="D1262" s="251" t="s">
        <v>6</v>
      </c>
      <c r="E1262" s="252">
        <v>3.288043</v>
      </c>
    </row>
    <row r="1263" spans="1:5" x14ac:dyDescent="0.25">
      <c r="A1263" s="250" t="s">
        <v>2525</v>
      </c>
      <c r="B1263" s="250" t="s">
        <v>2526</v>
      </c>
      <c r="C1263" s="252">
        <v>63</v>
      </c>
      <c r="D1263" s="251" t="s">
        <v>6</v>
      </c>
      <c r="E1263" s="252">
        <v>4.2557470000000004</v>
      </c>
    </row>
    <row r="1264" spans="1:5" x14ac:dyDescent="0.25">
      <c r="A1264" s="250" t="s">
        <v>2527</v>
      </c>
      <c r="B1264" s="250" t="s">
        <v>2528</v>
      </c>
      <c r="C1264" s="252">
        <v>21.88</v>
      </c>
      <c r="D1264" s="251" t="s">
        <v>1253</v>
      </c>
      <c r="E1264" s="252">
        <v>1.798103</v>
      </c>
    </row>
    <row r="1265" spans="1:5" x14ac:dyDescent="0.25">
      <c r="A1265" s="250" t="s">
        <v>2529</v>
      </c>
      <c r="B1265" s="250" t="s">
        <v>22577</v>
      </c>
      <c r="C1265" s="252">
        <v>0</v>
      </c>
      <c r="D1265" s="251" t="s">
        <v>6</v>
      </c>
      <c r="E1265" s="252">
        <v>105.85115999999999</v>
      </c>
    </row>
    <row r="1266" spans="1:5" x14ac:dyDescent="0.25">
      <c r="A1266" s="250" t="s">
        <v>2531</v>
      </c>
      <c r="B1266" s="250" t="s">
        <v>2532</v>
      </c>
      <c r="C1266" s="252">
        <v>0</v>
      </c>
      <c r="D1266" s="251" t="s">
        <v>6</v>
      </c>
      <c r="E1266" s="252">
        <v>1562.66</v>
      </c>
    </row>
    <row r="1267" spans="1:5" x14ac:dyDescent="0.25">
      <c r="A1267" s="250" t="s">
        <v>2533</v>
      </c>
      <c r="B1267" s="250" t="s">
        <v>2534</v>
      </c>
      <c r="C1267" s="252">
        <v>0</v>
      </c>
      <c r="D1267" s="251" t="s">
        <v>6</v>
      </c>
      <c r="E1267" s="252">
        <v>10.884145999999999</v>
      </c>
    </row>
    <row r="1268" spans="1:5" x14ac:dyDescent="0.25">
      <c r="A1268" s="250" t="s">
        <v>2535</v>
      </c>
      <c r="B1268" s="250" t="s">
        <v>2536</v>
      </c>
      <c r="C1268" s="252">
        <v>0</v>
      </c>
      <c r="D1268" s="251" t="s">
        <v>6</v>
      </c>
      <c r="E1268" s="252">
        <v>8.8358480000000004</v>
      </c>
    </row>
    <row r="1269" spans="1:5" x14ac:dyDescent="0.25">
      <c r="A1269" s="250" t="s">
        <v>2537</v>
      </c>
      <c r="B1269" s="250" t="s">
        <v>19474</v>
      </c>
      <c r="C1269" s="252">
        <v>0</v>
      </c>
      <c r="D1269" s="251" t="s">
        <v>6</v>
      </c>
      <c r="E1269" s="252">
        <v>233.96</v>
      </c>
    </row>
    <row r="1270" spans="1:5" x14ac:dyDescent="0.25">
      <c r="A1270" s="250" t="s">
        <v>2539</v>
      </c>
      <c r="B1270" s="250" t="s">
        <v>2540</v>
      </c>
      <c r="C1270" s="252">
        <v>7</v>
      </c>
      <c r="D1270" s="251" t="s">
        <v>6</v>
      </c>
      <c r="E1270" s="252">
        <v>33.869329</v>
      </c>
    </row>
    <row r="1271" spans="1:5" x14ac:dyDescent="0.25">
      <c r="A1271" s="250" t="s">
        <v>2541</v>
      </c>
      <c r="B1271" s="250" t="s">
        <v>2542</v>
      </c>
      <c r="C1271" s="252">
        <v>1</v>
      </c>
      <c r="D1271" s="251" t="s">
        <v>6</v>
      </c>
      <c r="E1271" s="252">
        <v>152.30836500000001</v>
      </c>
    </row>
    <row r="1272" spans="1:5" x14ac:dyDescent="0.25">
      <c r="A1272" s="250" t="s">
        <v>2543</v>
      </c>
      <c r="B1272" s="250" t="s">
        <v>2544</v>
      </c>
      <c r="C1272" s="252">
        <v>3</v>
      </c>
      <c r="D1272" s="251" t="s">
        <v>6</v>
      </c>
      <c r="E1272" s="252">
        <v>231.261594</v>
      </c>
    </row>
    <row r="1273" spans="1:5" x14ac:dyDescent="0.25">
      <c r="A1273" s="250" t="s">
        <v>2545</v>
      </c>
      <c r="B1273" s="250" t="s">
        <v>2546</v>
      </c>
      <c r="C1273" s="252">
        <v>2</v>
      </c>
      <c r="D1273" s="251" t="s">
        <v>6</v>
      </c>
      <c r="E1273" s="252">
        <v>299.364712</v>
      </c>
    </row>
    <row r="1274" spans="1:5" x14ac:dyDescent="0.25">
      <c r="A1274" s="250" t="s">
        <v>2547</v>
      </c>
      <c r="B1274" s="250" t="s">
        <v>2548</v>
      </c>
      <c r="C1274" s="252">
        <v>0</v>
      </c>
      <c r="D1274" s="251" t="s">
        <v>6</v>
      </c>
      <c r="E1274" s="252">
        <v>442.219448</v>
      </c>
    </row>
    <row r="1275" spans="1:5" x14ac:dyDescent="0.25">
      <c r="A1275" s="250" t="s">
        <v>2549</v>
      </c>
      <c r="B1275" s="250" t="s">
        <v>2550</v>
      </c>
      <c r="C1275" s="252">
        <v>0</v>
      </c>
      <c r="D1275" s="251" t="s">
        <v>6</v>
      </c>
      <c r="E1275" s="252">
        <v>4184.07</v>
      </c>
    </row>
    <row r="1276" spans="1:5" x14ac:dyDescent="0.25">
      <c r="A1276" s="250" t="s">
        <v>2551</v>
      </c>
      <c r="B1276" s="250" t="s">
        <v>21712</v>
      </c>
      <c r="C1276" s="252">
        <v>6</v>
      </c>
      <c r="D1276" s="251" t="s">
        <v>6</v>
      </c>
      <c r="E1276" s="252">
        <v>47.654238999999997</v>
      </c>
    </row>
    <row r="1277" spans="1:5" x14ac:dyDescent="0.25">
      <c r="A1277" s="250" t="s">
        <v>2553</v>
      </c>
      <c r="B1277" s="250" t="s">
        <v>2554</v>
      </c>
      <c r="C1277" s="252">
        <v>0</v>
      </c>
      <c r="D1277" s="251" t="s">
        <v>6</v>
      </c>
      <c r="E1277" s="252">
        <v>44.131489999999999</v>
      </c>
    </row>
    <row r="1278" spans="1:5" x14ac:dyDescent="0.25">
      <c r="A1278" s="250" t="s">
        <v>20509</v>
      </c>
      <c r="B1278" s="250" t="s">
        <v>20510</v>
      </c>
      <c r="C1278" s="252">
        <v>1</v>
      </c>
      <c r="D1278" s="251" t="s">
        <v>6</v>
      </c>
      <c r="E1278" s="252">
        <v>0</v>
      </c>
    </row>
    <row r="1279" spans="1:5" x14ac:dyDescent="0.25">
      <c r="A1279" s="250" t="s">
        <v>2555</v>
      </c>
      <c r="B1279" s="250" t="s">
        <v>2556</v>
      </c>
      <c r="C1279" s="252">
        <v>0</v>
      </c>
      <c r="D1279" s="251" t="s">
        <v>6</v>
      </c>
      <c r="E1279" s="252">
        <v>1259.1199999999999</v>
      </c>
    </row>
    <row r="1280" spans="1:5" x14ac:dyDescent="0.25">
      <c r="A1280" s="250" t="s">
        <v>2557</v>
      </c>
      <c r="B1280" s="250" t="s">
        <v>2558</v>
      </c>
      <c r="C1280" s="252">
        <v>0</v>
      </c>
      <c r="D1280" s="251" t="s">
        <v>6</v>
      </c>
      <c r="E1280" s="252">
        <v>2680.54</v>
      </c>
    </row>
    <row r="1281" spans="1:5" x14ac:dyDescent="0.25">
      <c r="A1281" s="250" t="s">
        <v>2559</v>
      </c>
      <c r="B1281" s="250" t="s">
        <v>2560</v>
      </c>
      <c r="C1281" s="252">
        <v>0</v>
      </c>
      <c r="D1281" s="251" t="s">
        <v>6</v>
      </c>
      <c r="E1281" s="252">
        <v>69.23</v>
      </c>
    </row>
    <row r="1282" spans="1:5" x14ac:dyDescent="0.25">
      <c r="A1282" s="250" t="s">
        <v>2561</v>
      </c>
      <c r="B1282" s="250" t="s">
        <v>2562</v>
      </c>
      <c r="C1282" s="252">
        <v>0</v>
      </c>
      <c r="D1282" s="251" t="s">
        <v>6</v>
      </c>
      <c r="E1282" s="252">
        <v>515.51</v>
      </c>
    </row>
    <row r="1283" spans="1:5" x14ac:dyDescent="0.25">
      <c r="A1283" s="250" t="s">
        <v>2563</v>
      </c>
      <c r="B1283" s="250" t="s">
        <v>2564</v>
      </c>
      <c r="C1283" s="252">
        <v>0</v>
      </c>
      <c r="D1283" s="251" t="s">
        <v>6</v>
      </c>
      <c r="E1283" s="252">
        <v>181</v>
      </c>
    </row>
    <row r="1284" spans="1:5" x14ac:dyDescent="0.25">
      <c r="A1284" s="250" t="s">
        <v>2565</v>
      </c>
      <c r="B1284" s="250" t="s">
        <v>2566</v>
      </c>
      <c r="C1284" s="252">
        <v>1</v>
      </c>
      <c r="D1284" s="251" t="s">
        <v>6</v>
      </c>
      <c r="E1284" s="252">
        <v>516.02666699999997</v>
      </c>
    </row>
    <row r="1285" spans="1:5" x14ac:dyDescent="0.25">
      <c r="A1285" s="250" t="s">
        <v>2567</v>
      </c>
      <c r="B1285" s="250" t="s">
        <v>2568</v>
      </c>
      <c r="C1285" s="252">
        <v>0</v>
      </c>
      <c r="D1285" s="251" t="s">
        <v>6</v>
      </c>
      <c r="E1285" s="252">
        <v>6.3706550000000002</v>
      </c>
    </row>
    <row r="1286" spans="1:5" x14ac:dyDescent="0.25">
      <c r="A1286" s="250" t="s">
        <v>2569</v>
      </c>
      <c r="B1286" s="250" t="s">
        <v>2570</v>
      </c>
      <c r="C1286" s="252">
        <v>0</v>
      </c>
      <c r="D1286" s="251" t="s">
        <v>6</v>
      </c>
      <c r="E1286" s="252">
        <v>52.94</v>
      </c>
    </row>
    <row r="1287" spans="1:5" x14ac:dyDescent="0.25">
      <c r="A1287" s="250" t="s">
        <v>2571</v>
      </c>
      <c r="B1287" s="250" t="s">
        <v>19368</v>
      </c>
      <c r="C1287" s="252">
        <v>0</v>
      </c>
      <c r="D1287" s="251" t="s">
        <v>6</v>
      </c>
      <c r="E1287" s="252">
        <v>45.054600999999998</v>
      </c>
    </row>
    <row r="1288" spans="1:5" x14ac:dyDescent="0.25">
      <c r="A1288" s="250" t="s">
        <v>2573</v>
      </c>
      <c r="B1288" s="250" t="s">
        <v>19442</v>
      </c>
      <c r="C1288" s="252">
        <v>0</v>
      </c>
      <c r="D1288" s="251" t="s">
        <v>6</v>
      </c>
      <c r="E1288" s="252">
        <v>309.66000000000003</v>
      </c>
    </row>
    <row r="1289" spans="1:5" x14ac:dyDescent="0.25">
      <c r="A1289" s="250" t="s">
        <v>2575</v>
      </c>
      <c r="B1289" s="250" t="s">
        <v>19494</v>
      </c>
      <c r="C1289" s="252">
        <v>0</v>
      </c>
      <c r="D1289" s="251" t="s">
        <v>6</v>
      </c>
      <c r="E1289" s="252">
        <v>2157.39939</v>
      </c>
    </row>
    <row r="1290" spans="1:5" x14ac:dyDescent="0.25">
      <c r="A1290" s="250" t="s">
        <v>2577</v>
      </c>
      <c r="B1290" s="250" t="s">
        <v>2578</v>
      </c>
      <c r="C1290" s="252">
        <v>0</v>
      </c>
      <c r="D1290" s="251" t="s">
        <v>6</v>
      </c>
      <c r="E1290" s="252">
        <v>47.798780000000001</v>
      </c>
    </row>
    <row r="1291" spans="1:5" x14ac:dyDescent="0.25">
      <c r="A1291" s="250" t="s">
        <v>2579</v>
      </c>
      <c r="B1291" s="250" t="s">
        <v>2580</v>
      </c>
      <c r="C1291" s="252">
        <v>0</v>
      </c>
      <c r="D1291" s="251" t="s">
        <v>6</v>
      </c>
      <c r="E1291" s="252">
        <v>0.129186</v>
      </c>
    </row>
    <row r="1292" spans="1:5" x14ac:dyDescent="0.25">
      <c r="A1292" s="250" t="s">
        <v>2581</v>
      </c>
      <c r="B1292" s="250" t="s">
        <v>2582</v>
      </c>
      <c r="C1292" s="252">
        <v>0</v>
      </c>
      <c r="D1292" s="251" t="s">
        <v>6</v>
      </c>
      <c r="E1292" s="252">
        <v>0.129186</v>
      </c>
    </row>
    <row r="1293" spans="1:5" x14ac:dyDescent="0.25">
      <c r="A1293" s="250" t="s">
        <v>2583</v>
      </c>
      <c r="B1293" s="250" t="s">
        <v>2584</v>
      </c>
      <c r="C1293" s="252">
        <v>0</v>
      </c>
      <c r="D1293" s="251" t="s">
        <v>6</v>
      </c>
      <c r="E1293" s="252">
        <v>948.01</v>
      </c>
    </row>
    <row r="1294" spans="1:5" x14ac:dyDescent="0.25">
      <c r="A1294" s="250" t="s">
        <v>2585</v>
      </c>
      <c r="B1294" s="250" t="s">
        <v>2586</v>
      </c>
      <c r="C1294" s="252">
        <v>0</v>
      </c>
      <c r="D1294" s="251" t="s">
        <v>6</v>
      </c>
      <c r="E1294" s="252">
        <v>23.438773000000001</v>
      </c>
    </row>
    <row r="1295" spans="1:5" x14ac:dyDescent="0.25">
      <c r="A1295" s="250" t="s">
        <v>2587</v>
      </c>
      <c r="B1295" s="250" t="s">
        <v>22578</v>
      </c>
      <c r="C1295" s="252">
        <v>0</v>
      </c>
      <c r="D1295" s="251" t="s">
        <v>6</v>
      </c>
      <c r="E1295" s="252">
        <v>83.245440000000002</v>
      </c>
    </row>
    <row r="1296" spans="1:5" x14ac:dyDescent="0.25">
      <c r="A1296" s="250" t="s">
        <v>2589</v>
      </c>
      <c r="B1296" s="250" t="s">
        <v>22579</v>
      </c>
      <c r="C1296" s="252">
        <v>0</v>
      </c>
      <c r="D1296" s="251" t="s">
        <v>6</v>
      </c>
      <c r="E1296" s="252">
        <v>9.49</v>
      </c>
    </row>
    <row r="1297" spans="1:5" x14ac:dyDescent="0.25">
      <c r="A1297" s="250" t="s">
        <v>2591</v>
      </c>
      <c r="B1297" s="250" t="s">
        <v>22580</v>
      </c>
      <c r="C1297" s="252">
        <v>40</v>
      </c>
      <c r="D1297" s="251" t="s">
        <v>6</v>
      </c>
      <c r="E1297" s="252">
        <v>5.5164220000000004</v>
      </c>
    </row>
    <row r="1298" spans="1:5" x14ac:dyDescent="0.25">
      <c r="A1298" s="250" t="s">
        <v>2593</v>
      </c>
      <c r="B1298" s="250" t="s">
        <v>22581</v>
      </c>
      <c r="C1298" s="252">
        <v>0</v>
      </c>
      <c r="D1298" s="251" t="s">
        <v>6</v>
      </c>
      <c r="E1298" s="252">
        <v>318.141144</v>
      </c>
    </row>
    <row r="1299" spans="1:5" x14ac:dyDescent="0.25">
      <c r="A1299" s="250" t="s">
        <v>2595</v>
      </c>
      <c r="B1299" s="250" t="s">
        <v>19403</v>
      </c>
      <c r="C1299" s="252">
        <v>0</v>
      </c>
      <c r="D1299" s="251" t="s">
        <v>6</v>
      </c>
      <c r="E1299" s="252">
        <v>22.1</v>
      </c>
    </row>
    <row r="1300" spans="1:5" x14ac:dyDescent="0.25">
      <c r="A1300" s="250" t="s">
        <v>2597</v>
      </c>
      <c r="B1300" s="250" t="s">
        <v>2598</v>
      </c>
      <c r="C1300" s="252">
        <v>0</v>
      </c>
      <c r="D1300" s="251" t="s">
        <v>6</v>
      </c>
      <c r="E1300" s="252">
        <v>63.7</v>
      </c>
    </row>
    <row r="1301" spans="1:5" x14ac:dyDescent="0.25">
      <c r="A1301" s="250" t="s">
        <v>2599</v>
      </c>
      <c r="B1301" s="250" t="s">
        <v>2600</v>
      </c>
      <c r="C1301" s="252">
        <v>0</v>
      </c>
      <c r="D1301" s="251" t="s">
        <v>6</v>
      </c>
      <c r="E1301" s="252">
        <v>1.1277779999999999</v>
      </c>
    </row>
    <row r="1302" spans="1:5" x14ac:dyDescent="0.25">
      <c r="A1302" s="250" t="s">
        <v>2601</v>
      </c>
      <c r="B1302" s="250" t="s">
        <v>2602</v>
      </c>
      <c r="C1302" s="252">
        <v>0</v>
      </c>
      <c r="D1302" s="251" t="s">
        <v>6</v>
      </c>
      <c r="E1302" s="252">
        <v>2.0122070000000001</v>
      </c>
    </row>
    <row r="1303" spans="1:5" x14ac:dyDescent="0.25">
      <c r="A1303" s="250" t="s">
        <v>2603</v>
      </c>
      <c r="B1303" s="250" t="s">
        <v>2604</v>
      </c>
      <c r="C1303" s="252">
        <v>0</v>
      </c>
      <c r="D1303" s="251" t="s">
        <v>6</v>
      </c>
      <c r="E1303" s="252">
        <v>9.5606460000000002</v>
      </c>
    </row>
    <row r="1304" spans="1:5" x14ac:dyDescent="0.25">
      <c r="A1304" s="250" t="s">
        <v>2605</v>
      </c>
      <c r="B1304" s="250" t="s">
        <v>2606</v>
      </c>
      <c r="C1304" s="252">
        <v>0</v>
      </c>
      <c r="D1304" s="251" t="s">
        <v>6</v>
      </c>
      <c r="E1304" s="252">
        <v>2.6</v>
      </c>
    </row>
    <row r="1305" spans="1:5" x14ac:dyDescent="0.25">
      <c r="A1305" s="250" t="s">
        <v>2607</v>
      </c>
      <c r="B1305" s="250" t="s">
        <v>2608</v>
      </c>
      <c r="C1305" s="252">
        <v>0</v>
      </c>
      <c r="D1305" s="251" t="s">
        <v>6</v>
      </c>
      <c r="E1305" s="252">
        <v>2.65</v>
      </c>
    </row>
    <row r="1306" spans="1:5" x14ac:dyDescent="0.25">
      <c r="A1306" s="250" t="s">
        <v>2609</v>
      </c>
      <c r="B1306" s="250" t="s">
        <v>2610</v>
      </c>
      <c r="C1306" s="252">
        <v>0</v>
      </c>
      <c r="D1306" s="251" t="s">
        <v>6</v>
      </c>
      <c r="E1306" s="252">
        <v>3.74</v>
      </c>
    </row>
    <row r="1307" spans="1:5" x14ac:dyDescent="0.25">
      <c r="A1307" s="250" t="s">
        <v>2611</v>
      </c>
      <c r="B1307" s="250" t="s">
        <v>2612</v>
      </c>
      <c r="C1307" s="252">
        <v>0</v>
      </c>
      <c r="D1307" s="251" t="s">
        <v>6</v>
      </c>
      <c r="E1307" s="252">
        <v>19</v>
      </c>
    </row>
    <row r="1308" spans="1:5" x14ac:dyDescent="0.25">
      <c r="A1308" s="250" t="s">
        <v>2613</v>
      </c>
      <c r="B1308" s="250" t="s">
        <v>2614</v>
      </c>
      <c r="C1308" s="252">
        <v>0</v>
      </c>
      <c r="D1308" s="251" t="s">
        <v>6</v>
      </c>
      <c r="E1308" s="252">
        <v>1.25</v>
      </c>
    </row>
    <row r="1309" spans="1:5" x14ac:dyDescent="0.25">
      <c r="A1309" s="250" t="s">
        <v>2615</v>
      </c>
      <c r="B1309" s="250" t="s">
        <v>2616</v>
      </c>
      <c r="C1309" s="252">
        <v>0</v>
      </c>
      <c r="D1309" s="251" t="s">
        <v>6</v>
      </c>
      <c r="E1309" s="252">
        <v>1.3346150000000001</v>
      </c>
    </row>
    <row r="1310" spans="1:5" x14ac:dyDescent="0.25">
      <c r="A1310" s="250" t="s">
        <v>2617</v>
      </c>
      <c r="B1310" s="250" t="s">
        <v>2618</v>
      </c>
      <c r="C1310" s="252">
        <v>0</v>
      </c>
      <c r="D1310" s="251" t="s">
        <v>6</v>
      </c>
      <c r="E1310" s="252">
        <v>13.83</v>
      </c>
    </row>
    <row r="1311" spans="1:5" x14ac:dyDescent="0.25">
      <c r="A1311" s="250" t="s">
        <v>2619</v>
      </c>
      <c r="B1311" s="250" t="s">
        <v>2620</v>
      </c>
      <c r="C1311" s="252">
        <v>0</v>
      </c>
      <c r="D1311" s="251" t="s">
        <v>6</v>
      </c>
      <c r="E1311" s="252">
        <v>23</v>
      </c>
    </row>
    <row r="1312" spans="1:5" x14ac:dyDescent="0.25">
      <c r="A1312" s="250" t="s">
        <v>2621</v>
      </c>
      <c r="B1312" s="250" t="s">
        <v>2622</v>
      </c>
      <c r="C1312" s="252">
        <v>0</v>
      </c>
      <c r="D1312" s="251" t="s">
        <v>6</v>
      </c>
      <c r="E1312" s="252">
        <v>20.635749000000001</v>
      </c>
    </row>
    <row r="1313" spans="1:5" x14ac:dyDescent="0.25">
      <c r="A1313" s="250" t="s">
        <v>2623</v>
      </c>
      <c r="B1313" s="250" t="s">
        <v>2624</v>
      </c>
      <c r="C1313" s="252">
        <v>0</v>
      </c>
      <c r="D1313" s="251" t="s">
        <v>6</v>
      </c>
      <c r="E1313" s="252">
        <v>4.09</v>
      </c>
    </row>
    <row r="1314" spans="1:5" x14ac:dyDescent="0.25">
      <c r="A1314" s="250" t="s">
        <v>2625</v>
      </c>
      <c r="B1314" s="250" t="s">
        <v>2626</v>
      </c>
      <c r="C1314" s="252">
        <v>0</v>
      </c>
      <c r="D1314" s="251" t="s">
        <v>6</v>
      </c>
      <c r="E1314" s="252">
        <v>81.11</v>
      </c>
    </row>
    <row r="1315" spans="1:5" x14ac:dyDescent="0.25">
      <c r="A1315" s="250" t="s">
        <v>2627</v>
      </c>
      <c r="B1315" s="250" t="s">
        <v>2628</v>
      </c>
      <c r="C1315" s="252">
        <v>30</v>
      </c>
      <c r="D1315" s="251" t="s">
        <v>6</v>
      </c>
      <c r="E1315" s="252">
        <v>20.447405</v>
      </c>
    </row>
    <row r="1316" spans="1:5" x14ac:dyDescent="0.25">
      <c r="A1316" s="250" t="s">
        <v>2629</v>
      </c>
      <c r="B1316" s="250" t="s">
        <v>2630</v>
      </c>
      <c r="C1316" s="252">
        <v>0</v>
      </c>
      <c r="D1316" s="251" t="s">
        <v>6</v>
      </c>
      <c r="E1316" s="252">
        <v>7.83</v>
      </c>
    </row>
    <row r="1317" spans="1:5" x14ac:dyDescent="0.25">
      <c r="A1317" s="250" t="s">
        <v>2631</v>
      </c>
      <c r="B1317" s="250" t="s">
        <v>19448</v>
      </c>
      <c r="C1317" s="252">
        <v>0</v>
      </c>
      <c r="D1317" s="251" t="s">
        <v>6</v>
      </c>
      <c r="E1317" s="252">
        <v>1.23</v>
      </c>
    </row>
    <row r="1318" spans="1:5" x14ac:dyDescent="0.25">
      <c r="A1318" s="250" t="s">
        <v>2633</v>
      </c>
      <c r="B1318" s="250" t="s">
        <v>2634</v>
      </c>
      <c r="C1318" s="252">
        <v>7</v>
      </c>
      <c r="D1318" s="251" t="s">
        <v>6</v>
      </c>
      <c r="E1318" s="252">
        <v>6.9</v>
      </c>
    </row>
    <row r="1319" spans="1:5" x14ac:dyDescent="0.25">
      <c r="A1319" s="250" t="s">
        <v>2635</v>
      </c>
      <c r="B1319" s="250" t="s">
        <v>2636</v>
      </c>
      <c r="C1319" s="252">
        <v>0</v>
      </c>
      <c r="D1319" s="251" t="s">
        <v>6</v>
      </c>
      <c r="E1319" s="252">
        <v>5</v>
      </c>
    </row>
    <row r="1320" spans="1:5" x14ac:dyDescent="0.25">
      <c r="A1320" s="250" t="s">
        <v>2637</v>
      </c>
      <c r="B1320" s="250" t="s">
        <v>22612</v>
      </c>
      <c r="C1320" s="252">
        <v>0</v>
      </c>
      <c r="D1320" s="251" t="s">
        <v>6</v>
      </c>
      <c r="E1320" s="252">
        <v>7.8</v>
      </c>
    </row>
    <row r="1321" spans="1:5" x14ac:dyDescent="0.25">
      <c r="A1321" s="250" t="s">
        <v>2639</v>
      </c>
      <c r="B1321" s="250" t="s">
        <v>2640</v>
      </c>
      <c r="C1321" s="252">
        <v>0</v>
      </c>
      <c r="D1321" s="251" t="s">
        <v>6</v>
      </c>
      <c r="E1321" s="252">
        <v>100</v>
      </c>
    </row>
    <row r="1322" spans="1:5" x14ac:dyDescent="0.25">
      <c r="A1322" s="250" t="s">
        <v>2641</v>
      </c>
      <c r="B1322" s="250" t="s">
        <v>2642</v>
      </c>
      <c r="C1322" s="252">
        <v>0</v>
      </c>
      <c r="D1322" s="251" t="s">
        <v>6</v>
      </c>
      <c r="E1322" s="252">
        <v>101.240224</v>
      </c>
    </row>
    <row r="1323" spans="1:5" x14ac:dyDescent="0.25">
      <c r="A1323" s="250" t="s">
        <v>2643</v>
      </c>
      <c r="B1323" s="250" t="s">
        <v>2644</v>
      </c>
      <c r="C1323" s="252">
        <v>0</v>
      </c>
      <c r="D1323" s="251" t="s">
        <v>6</v>
      </c>
      <c r="E1323" s="252">
        <v>85.266870999999995</v>
      </c>
    </row>
    <row r="1324" spans="1:5" x14ac:dyDescent="0.25">
      <c r="A1324" s="250" t="s">
        <v>2645</v>
      </c>
      <c r="B1324" s="250" t="s">
        <v>2646</v>
      </c>
      <c r="C1324" s="252">
        <v>0</v>
      </c>
      <c r="D1324" s="251" t="s">
        <v>6</v>
      </c>
      <c r="E1324" s="252">
        <v>506.34049099999999</v>
      </c>
    </row>
    <row r="1325" spans="1:5" x14ac:dyDescent="0.25">
      <c r="A1325" s="250" t="s">
        <v>2647</v>
      </c>
      <c r="B1325" s="250" t="s">
        <v>2648</v>
      </c>
      <c r="C1325" s="252">
        <v>0</v>
      </c>
      <c r="D1325" s="251" t="s">
        <v>6</v>
      </c>
      <c r="E1325" s="252">
        <v>175.473333</v>
      </c>
    </row>
    <row r="1326" spans="1:5" x14ac:dyDescent="0.25">
      <c r="A1326" s="250" t="s">
        <v>2649</v>
      </c>
      <c r="B1326" s="250" t="s">
        <v>19419</v>
      </c>
      <c r="C1326" s="252">
        <v>0</v>
      </c>
      <c r="D1326" s="251" t="s">
        <v>6</v>
      </c>
      <c r="E1326" s="252">
        <v>84.99</v>
      </c>
    </row>
    <row r="1327" spans="1:5" x14ac:dyDescent="0.25">
      <c r="A1327" s="250" t="s">
        <v>2651</v>
      </c>
      <c r="B1327" s="250" t="s">
        <v>2652</v>
      </c>
      <c r="C1327" s="252">
        <v>0</v>
      </c>
      <c r="D1327" s="251" t="s">
        <v>6</v>
      </c>
      <c r="E1327" s="252">
        <v>3539.1</v>
      </c>
    </row>
    <row r="1328" spans="1:5" x14ac:dyDescent="0.25">
      <c r="A1328" s="250" t="s">
        <v>2653</v>
      </c>
      <c r="B1328" s="250" t="s">
        <v>2654</v>
      </c>
      <c r="C1328" s="252">
        <v>0</v>
      </c>
      <c r="D1328" s="251" t="s">
        <v>6</v>
      </c>
      <c r="E1328" s="252">
        <v>5895.27</v>
      </c>
    </row>
    <row r="1329" spans="1:5" x14ac:dyDescent="0.25">
      <c r="A1329" s="250" t="s">
        <v>2655</v>
      </c>
      <c r="B1329" s="250" t="s">
        <v>2656</v>
      </c>
      <c r="C1329" s="252">
        <v>0</v>
      </c>
      <c r="D1329" s="251" t="s">
        <v>6</v>
      </c>
      <c r="E1329" s="252">
        <v>5.3624999999999998</v>
      </c>
    </row>
    <row r="1330" spans="1:5" x14ac:dyDescent="0.25">
      <c r="A1330" s="250" t="s">
        <v>2657</v>
      </c>
      <c r="B1330" s="250" t="s">
        <v>2658</v>
      </c>
      <c r="C1330" s="252">
        <v>0</v>
      </c>
      <c r="D1330" s="251" t="s">
        <v>6</v>
      </c>
      <c r="E1330" s="252">
        <v>77.2</v>
      </c>
    </row>
    <row r="1331" spans="1:5" x14ac:dyDescent="0.25">
      <c r="A1331" s="250" t="s">
        <v>2659</v>
      </c>
      <c r="B1331" s="250" t="s">
        <v>2660</v>
      </c>
      <c r="C1331" s="252">
        <v>0</v>
      </c>
      <c r="D1331" s="251" t="s">
        <v>6</v>
      </c>
      <c r="E1331" s="252">
        <v>18.67005</v>
      </c>
    </row>
    <row r="1332" spans="1:5" x14ac:dyDescent="0.25">
      <c r="A1332" s="250" t="s">
        <v>2661</v>
      </c>
      <c r="B1332" s="250" t="s">
        <v>2662</v>
      </c>
      <c r="C1332" s="252">
        <v>0</v>
      </c>
      <c r="D1332" s="251" t="s">
        <v>6</v>
      </c>
      <c r="E1332" s="252">
        <v>43.04</v>
      </c>
    </row>
    <row r="1333" spans="1:5" x14ac:dyDescent="0.25">
      <c r="A1333" s="250" t="s">
        <v>2663</v>
      </c>
      <c r="B1333" s="250" t="s">
        <v>2664</v>
      </c>
      <c r="C1333" s="252">
        <v>1</v>
      </c>
      <c r="D1333" s="251" t="s">
        <v>6</v>
      </c>
      <c r="E1333" s="252">
        <v>8.5115669999999994</v>
      </c>
    </row>
    <row r="1334" spans="1:5" x14ac:dyDescent="0.25">
      <c r="A1334" s="250" t="s">
        <v>2665</v>
      </c>
      <c r="B1334" s="250" t="s">
        <v>2666</v>
      </c>
      <c r="C1334" s="252">
        <v>0</v>
      </c>
      <c r="D1334" s="251" t="s">
        <v>6</v>
      </c>
      <c r="E1334" s="252">
        <v>605.198486</v>
      </c>
    </row>
    <row r="1335" spans="1:5" x14ac:dyDescent="0.25">
      <c r="A1335" s="250" t="s">
        <v>2667</v>
      </c>
      <c r="B1335" s="250" t="s">
        <v>2668</v>
      </c>
      <c r="C1335" s="252">
        <v>2</v>
      </c>
      <c r="D1335" s="251" t="s">
        <v>6</v>
      </c>
      <c r="E1335" s="252">
        <v>1.0126710000000001</v>
      </c>
    </row>
    <row r="1336" spans="1:5" x14ac:dyDescent="0.25">
      <c r="A1336" s="250" t="s">
        <v>2669</v>
      </c>
      <c r="B1336" s="250" t="s">
        <v>2670</v>
      </c>
      <c r="C1336" s="252">
        <v>187</v>
      </c>
      <c r="D1336" s="251" t="s">
        <v>6</v>
      </c>
      <c r="E1336" s="252">
        <v>1.048308</v>
      </c>
    </row>
    <row r="1337" spans="1:5" x14ac:dyDescent="0.25">
      <c r="A1337" s="250" t="s">
        <v>2671</v>
      </c>
      <c r="B1337" s="250" t="s">
        <v>2672</v>
      </c>
      <c r="C1337" s="252">
        <v>0</v>
      </c>
      <c r="D1337" s="251" t="s">
        <v>6</v>
      </c>
      <c r="E1337" s="252">
        <v>36.248528</v>
      </c>
    </row>
    <row r="1338" spans="1:5" x14ac:dyDescent="0.25">
      <c r="A1338" s="250" t="s">
        <v>2673</v>
      </c>
      <c r="B1338" s="250" t="s">
        <v>2674</v>
      </c>
      <c r="C1338" s="252">
        <v>0</v>
      </c>
      <c r="D1338" s="251" t="s">
        <v>6</v>
      </c>
      <c r="E1338" s="252">
        <v>4.9613569999999996</v>
      </c>
    </row>
    <row r="1339" spans="1:5" x14ac:dyDescent="0.25">
      <c r="A1339" s="250" t="s">
        <v>2675</v>
      </c>
      <c r="B1339" s="250" t="s">
        <v>2676</v>
      </c>
      <c r="C1339" s="252">
        <v>0</v>
      </c>
      <c r="D1339" s="251" t="s">
        <v>6</v>
      </c>
      <c r="E1339" s="252">
        <v>4.4717209999999996</v>
      </c>
    </row>
    <row r="1340" spans="1:5" x14ac:dyDescent="0.25">
      <c r="A1340" s="250" t="s">
        <v>2677</v>
      </c>
      <c r="B1340" s="250" t="s">
        <v>2678</v>
      </c>
      <c r="C1340" s="252">
        <v>0</v>
      </c>
      <c r="D1340" s="251" t="s">
        <v>6</v>
      </c>
      <c r="E1340" s="252">
        <v>0.38419999999999999</v>
      </c>
    </row>
    <row r="1341" spans="1:5" x14ac:dyDescent="0.25">
      <c r="A1341" s="250" t="s">
        <v>2679</v>
      </c>
      <c r="B1341" s="250" t="s">
        <v>2680</v>
      </c>
      <c r="C1341" s="252">
        <v>0</v>
      </c>
      <c r="D1341" s="251" t="s">
        <v>6</v>
      </c>
      <c r="E1341" s="252">
        <v>326.1508</v>
      </c>
    </row>
    <row r="1342" spans="1:5" x14ac:dyDescent="0.25">
      <c r="A1342" s="250" t="s">
        <v>2681</v>
      </c>
      <c r="B1342" s="250" t="s">
        <v>2682</v>
      </c>
      <c r="C1342" s="252">
        <v>0</v>
      </c>
      <c r="D1342" s="251" t="s">
        <v>6</v>
      </c>
      <c r="E1342" s="252">
        <v>148.75</v>
      </c>
    </row>
    <row r="1343" spans="1:5" x14ac:dyDescent="0.25">
      <c r="A1343" s="250" t="s">
        <v>2683</v>
      </c>
      <c r="B1343" s="250" t="s">
        <v>2684</v>
      </c>
      <c r="C1343" s="252">
        <v>0</v>
      </c>
      <c r="D1343" s="251" t="s">
        <v>6</v>
      </c>
      <c r="E1343" s="252">
        <v>56.7</v>
      </c>
    </row>
    <row r="1344" spans="1:5" x14ac:dyDescent="0.25">
      <c r="A1344" s="250" t="s">
        <v>2685</v>
      </c>
      <c r="B1344" s="250" t="s">
        <v>2686</v>
      </c>
      <c r="C1344" s="252">
        <v>0</v>
      </c>
      <c r="D1344" s="251" t="s">
        <v>6</v>
      </c>
      <c r="E1344" s="252">
        <v>2165.3930570000002</v>
      </c>
    </row>
    <row r="1345" spans="1:5" x14ac:dyDescent="0.25">
      <c r="A1345" s="250" t="s">
        <v>2689</v>
      </c>
      <c r="B1345" s="250" t="s">
        <v>2690</v>
      </c>
      <c r="C1345" s="252">
        <v>0</v>
      </c>
      <c r="D1345" s="251" t="s">
        <v>6</v>
      </c>
      <c r="E1345" s="252">
        <v>1270</v>
      </c>
    </row>
    <row r="1346" spans="1:5" x14ac:dyDescent="0.25">
      <c r="A1346" s="250" t="s">
        <v>2691</v>
      </c>
      <c r="B1346" s="250" t="s">
        <v>2692</v>
      </c>
      <c r="C1346" s="252">
        <v>16</v>
      </c>
      <c r="D1346" s="251" t="s">
        <v>6</v>
      </c>
      <c r="E1346" s="252">
        <v>76.468172999999993</v>
      </c>
    </row>
    <row r="1347" spans="1:5" x14ac:dyDescent="0.25">
      <c r="A1347" s="250" t="s">
        <v>2693</v>
      </c>
      <c r="B1347" s="250" t="s">
        <v>22582</v>
      </c>
      <c r="C1347" s="252">
        <v>0</v>
      </c>
      <c r="D1347" s="251" t="s">
        <v>6</v>
      </c>
      <c r="E1347" s="252">
        <v>122.01251999999999</v>
      </c>
    </row>
    <row r="1348" spans="1:5" x14ac:dyDescent="0.25">
      <c r="A1348" s="250" t="s">
        <v>2695</v>
      </c>
      <c r="B1348" s="250" t="s">
        <v>2696</v>
      </c>
      <c r="C1348" s="252">
        <v>0</v>
      </c>
      <c r="D1348" s="251" t="s">
        <v>6</v>
      </c>
      <c r="E1348" s="252">
        <v>3750</v>
      </c>
    </row>
    <row r="1349" spans="1:5" x14ac:dyDescent="0.25">
      <c r="A1349" s="250" t="s">
        <v>2697</v>
      </c>
      <c r="B1349" s="250" t="s">
        <v>2698</v>
      </c>
      <c r="C1349" s="252">
        <v>0</v>
      </c>
      <c r="D1349" s="251" t="s">
        <v>6</v>
      </c>
      <c r="E1349" s="252">
        <v>429.46</v>
      </c>
    </row>
    <row r="1350" spans="1:5" x14ac:dyDescent="0.25">
      <c r="A1350" s="250" t="s">
        <v>2699</v>
      </c>
      <c r="B1350" s="250" t="s">
        <v>2700</v>
      </c>
      <c r="C1350" s="252">
        <v>0</v>
      </c>
      <c r="D1350" s="251" t="s">
        <v>6</v>
      </c>
      <c r="E1350" s="252">
        <v>15.211399999999999</v>
      </c>
    </row>
    <row r="1351" spans="1:5" x14ac:dyDescent="0.25">
      <c r="A1351" s="250" t="s">
        <v>2701</v>
      </c>
      <c r="B1351" s="250" t="s">
        <v>19475</v>
      </c>
      <c r="C1351" s="252">
        <v>0</v>
      </c>
      <c r="D1351" s="251" t="s">
        <v>6</v>
      </c>
      <c r="E1351" s="252">
        <v>3.0422799999999999</v>
      </c>
    </row>
    <row r="1352" spans="1:5" x14ac:dyDescent="0.25">
      <c r="A1352" s="250" t="s">
        <v>2703</v>
      </c>
      <c r="B1352" s="250" t="s">
        <v>2704</v>
      </c>
      <c r="C1352" s="252">
        <v>0</v>
      </c>
      <c r="D1352" s="251" t="s">
        <v>6</v>
      </c>
      <c r="E1352" s="252">
        <v>1.32</v>
      </c>
    </row>
    <row r="1353" spans="1:5" x14ac:dyDescent="0.25">
      <c r="A1353" s="250" t="s">
        <v>2705</v>
      </c>
      <c r="B1353" s="250" t="s">
        <v>2706</v>
      </c>
      <c r="C1353" s="252">
        <v>0</v>
      </c>
      <c r="D1353" s="251" t="s">
        <v>6</v>
      </c>
      <c r="E1353" s="252">
        <v>7.8769539999999996</v>
      </c>
    </row>
    <row r="1354" spans="1:5" x14ac:dyDescent="0.25">
      <c r="A1354" s="250" t="s">
        <v>2707</v>
      </c>
      <c r="B1354" s="250" t="s">
        <v>2708</v>
      </c>
      <c r="C1354" s="252">
        <v>5</v>
      </c>
      <c r="D1354" s="251" t="s">
        <v>6</v>
      </c>
      <c r="E1354" s="252">
        <v>6.6086</v>
      </c>
    </row>
    <row r="1355" spans="1:5" x14ac:dyDescent="0.25">
      <c r="A1355" s="250" t="s">
        <v>2709</v>
      </c>
      <c r="B1355" s="250" t="s">
        <v>2710</v>
      </c>
      <c r="C1355" s="252">
        <v>0</v>
      </c>
      <c r="D1355" s="251" t="s">
        <v>6</v>
      </c>
      <c r="E1355" s="252">
        <v>75.881459000000007</v>
      </c>
    </row>
    <row r="1356" spans="1:5" x14ac:dyDescent="0.25">
      <c r="A1356" s="250" t="s">
        <v>2711</v>
      </c>
      <c r="B1356" s="250" t="s">
        <v>2712</v>
      </c>
      <c r="C1356" s="252">
        <v>0</v>
      </c>
      <c r="D1356" s="251" t="s">
        <v>6</v>
      </c>
      <c r="E1356" s="252">
        <v>1.428571</v>
      </c>
    </row>
    <row r="1357" spans="1:5" x14ac:dyDescent="0.25">
      <c r="A1357" s="250" t="s">
        <v>2713</v>
      </c>
      <c r="B1357" s="250" t="s">
        <v>2714</v>
      </c>
      <c r="C1357" s="252">
        <v>0</v>
      </c>
      <c r="D1357" s="251" t="s">
        <v>6</v>
      </c>
      <c r="E1357" s="252">
        <v>31.823542</v>
      </c>
    </row>
    <row r="1358" spans="1:5" x14ac:dyDescent="0.25">
      <c r="A1358" s="250" t="s">
        <v>2715</v>
      </c>
      <c r="B1358" s="250" t="s">
        <v>2716</v>
      </c>
      <c r="C1358" s="252">
        <v>0</v>
      </c>
      <c r="D1358" s="251" t="s">
        <v>6</v>
      </c>
      <c r="E1358" s="252">
        <v>4.38042</v>
      </c>
    </row>
    <row r="1359" spans="1:5" x14ac:dyDescent="0.25">
      <c r="A1359" s="250" t="s">
        <v>2717</v>
      </c>
      <c r="B1359" s="250" t="s">
        <v>2718</v>
      </c>
      <c r="C1359" s="252">
        <v>0</v>
      </c>
      <c r="D1359" s="251" t="s">
        <v>6</v>
      </c>
      <c r="E1359" s="252">
        <v>4.38042</v>
      </c>
    </row>
    <row r="1360" spans="1:5" x14ac:dyDescent="0.25">
      <c r="A1360" s="250" t="s">
        <v>2719</v>
      </c>
      <c r="B1360" s="250" t="s">
        <v>19374</v>
      </c>
      <c r="C1360" s="252">
        <v>26</v>
      </c>
      <c r="D1360" s="251" t="s">
        <v>6</v>
      </c>
      <c r="E1360" s="252">
        <v>13.965745</v>
      </c>
    </row>
    <row r="1361" spans="1:5" x14ac:dyDescent="0.25">
      <c r="A1361" s="250" t="s">
        <v>2720</v>
      </c>
      <c r="B1361" s="250" t="s">
        <v>2721</v>
      </c>
      <c r="C1361" s="252">
        <v>0</v>
      </c>
      <c r="D1361" s="251" t="s">
        <v>6</v>
      </c>
      <c r="E1361" s="252">
        <v>33.25</v>
      </c>
    </row>
    <row r="1362" spans="1:5" x14ac:dyDescent="0.25">
      <c r="A1362" s="250" t="s">
        <v>2722</v>
      </c>
      <c r="B1362" s="250" t="s">
        <v>2723</v>
      </c>
      <c r="C1362" s="252">
        <v>0</v>
      </c>
      <c r="D1362" s="251" t="s">
        <v>6</v>
      </c>
      <c r="E1362" s="252">
        <v>30.512321</v>
      </c>
    </row>
    <row r="1363" spans="1:5" x14ac:dyDescent="0.25">
      <c r="A1363" s="250" t="s">
        <v>2724</v>
      </c>
      <c r="B1363" s="250" t="s">
        <v>2725</v>
      </c>
      <c r="C1363" s="252">
        <v>0</v>
      </c>
      <c r="D1363" s="251" t="s">
        <v>6</v>
      </c>
      <c r="E1363" s="252">
        <v>1380.9</v>
      </c>
    </row>
    <row r="1364" spans="1:5" x14ac:dyDescent="0.25">
      <c r="A1364" s="250" t="s">
        <v>2726</v>
      </c>
      <c r="B1364" s="250" t="s">
        <v>2727</v>
      </c>
      <c r="C1364" s="252">
        <v>0</v>
      </c>
      <c r="D1364" s="251" t="s">
        <v>6</v>
      </c>
      <c r="E1364" s="252">
        <v>429.46</v>
      </c>
    </row>
    <row r="1365" spans="1:5" x14ac:dyDescent="0.25">
      <c r="A1365" s="250" t="s">
        <v>2728</v>
      </c>
      <c r="B1365" s="250" t="s">
        <v>2729</v>
      </c>
      <c r="C1365" s="252">
        <v>0</v>
      </c>
      <c r="D1365" s="251" t="s">
        <v>6</v>
      </c>
      <c r="E1365" s="252">
        <v>38.028598000000002</v>
      </c>
    </row>
    <row r="1366" spans="1:5" x14ac:dyDescent="0.25">
      <c r="A1366" s="250" t="s">
        <v>2730</v>
      </c>
      <c r="B1366" s="250" t="s">
        <v>2731</v>
      </c>
      <c r="C1366" s="252">
        <v>0</v>
      </c>
      <c r="D1366" s="251" t="s">
        <v>2732</v>
      </c>
      <c r="E1366" s="252">
        <v>23.27</v>
      </c>
    </row>
    <row r="1367" spans="1:5" x14ac:dyDescent="0.25">
      <c r="A1367" s="250" t="s">
        <v>2733</v>
      </c>
      <c r="B1367" s="250" t="s">
        <v>2734</v>
      </c>
      <c r="C1367" s="252">
        <v>0</v>
      </c>
      <c r="D1367" s="251" t="s">
        <v>6</v>
      </c>
      <c r="E1367" s="252">
        <v>425.07</v>
      </c>
    </row>
    <row r="1368" spans="1:5" x14ac:dyDescent="0.25">
      <c r="A1368" s="250" t="s">
        <v>2735</v>
      </c>
      <c r="B1368" s="250" t="s">
        <v>2736</v>
      </c>
      <c r="C1368" s="252">
        <v>0</v>
      </c>
      <c r="D1368" s="251" t="s">
        <v>6</v>
      </c>
      <c r="E1368" s="252">
        <v>80</v>
      </c>
    </row>
    <row r="1369" spans="1:5" x14ac:dyDescent="0.25">
      <c r="A1369" s="250" t="s">
        <v>2737</v>
      </c>
      <c r="B1369" s="250" t="s">
        <v>2738</v>
      </c>
      <c r="C1369" s="252">
        <v>0</v>
      </c>
      <c r="D1369" s="251" t="s">
        <v>6</v>
      </c>
      <c r="E1369" s="252">
        <v>1025.51</v>
      </c>
    </row>
    <row r="1370" spans="1:5" x14ac:dyDescent="0.25">
      <c r="A1370" s="250" t="s">
        <v>2739</v>
      </c>
      <c r="B1370" s="250" t="s">
        <v>2740</v>
      </c>
      <c r="C1370" s="252">
        <v>0</v>
      </c>
      <c r="D1370" s="251" t="s">
        <v>6</v>
      </c>
      <c r="E1370" s="252">
        <v>1238</v>
      </c>
    </row>
    <row r="1371" spans="1:5" x14ac:dyDescent="0.25">
      <c r="A1371" s="250" t="s">
        <v>2741</v>
      </c>
      <c r="B1371" s="250" t="s">
        <v>2742</v>
      </c>
      <c r="C1371" s="252">
        <v>4</v>
      </c>
      <c r="D1371" s="251" t="s">
        <v>6</v>
      </c>
      <c r="E1371" s="252">
        <v>1.8371</v>
      </c>
    </row>
    <row r="1372" spans="1:5" x14ac:dyDescent="0.25">
      <c r="A1372" s="250" t="s">
        <v>2743</v>
      </c>
      <c r="B1372" s="250" t="s">
        <v>2744</v>
      </c>
      <c r="C1372" s="252">
        <v>0</v>
      </c>
      <c r="D1372" s="251" t="s">
        <v>6</v>
      </c>
      <c r="E1372" s="252">
        <v>1.75</v>
      </c>
    </row>
    <row r="1373" spans="1:5" x14ac:dyDescent="0.25">
      <c r="A1373" s="250" t="s">
        <v>2745</v>
      </c>
      <c r="B1373" s="250" t="s">
        <v>2746</v>
      </c>
      <c r="C1373" s="252">
        <v>20</v>
      </c>
      <c r="D1373" s="251" t="s">
        <v>6</v>
      </c>
      <c r="E1373" s="252">
        <v>6.25</v>
      </c>
    </row>
    <row r="1374" spans="1:5" x14ac:dyDescent="0.25">
      <c r="A1374" s="250" t="s">
        <v>2747</v>
      </c>
      <c r="B1374" s="250" t="s">
        <v>2748</v>
      </c>
      <c r="C1374" s="252">
        <v>4</v>
      </c>
      <c r="D1374" s="251" t="s">
        <v>6</v>
      </c>
      <c r="E1374" s="252">
        <v>11.996288</v>
      </c>
    </row>
    <row r="1375" spans="1:5" x14ac:dyDescent="0.25">
      <c r="A1375" s="250" t="s">
        <v>2749</v>
      </c>
      <c r="B1375" s="250" t="s">
        <v>2750</v>
      </c>
      <c r="C1375" s="252">
        <v>0</v>
      </c>
      <c r="D1375" s="251" t="s">
        <v>6</v>
      </c>
      <c r="E1375" s="252">
        <v>24.184346999999999</v>
      </c>
    </row>
    <row r="1376" spans="1:5" x14ac:dyDescent="0.25">
      <c r="A1376" s="250" t="s">
        <v>2751</v>
      </c>
      <c r="B1376" s="250" t="s">
        <v>2752</v>
      </c>
      <c r="C1376" s="252">
        <v>0</v>
      </c>
      <c r="D1376" s="251" t="s">
        <v>6</v>
      </c>
      <c r="E1376" s="252">
        <v>34.168205999999998</v>
      </c>
    </row>
    <row r="1377" spans="1:5" x14ac:dyDescent="0.25">
      <c r="A1377" s="250" t="s">
        <v>2753</v>
      </c>
      <c r="B1377" s="250" t="s">
        <v>2754</v>
      </c>
      <c r="C1377" s="252">
        <v>0</v>
      </c>
      <c r="D1377" s="251" t="s">
        <v>6</v>
      </c>
      <c r="E1377" s="252">
        <v>103.74</v>
      </c>
    </row>
    <row r="1378" spans="1:5" x14ac:dyDescent="0.25">
      <c r="A1378" s="250" t="s">
        <v>2755</v>
      </c>
      <c r="B1378" s="250" t="s">
        <v>19476</v>
      </c>
      <c r="C1378" s="252">
        <v>0</v>
      </c>
      <c r="D1378" s="251" t="s">
        <v>6</v>
      </c>
      <c r="E1378" s="252">
        <v>182.035214</v>
      </c>
    </row>
    <row r="1379" spans="1:5" x14ac:dyDescent="0.25">
      <c r="A1379" s="250" t="s">
        <v>2757</v>
      </c>
      <c r="B1379" s="250" t="s">
        <v>19477</v>
      </c>
      <c r="C1379" s="252">
        <v>0</v>
      </c>
      <c r="D1379" s="251" t="s">
        <v>6</v>
      </c>
      <c r="E1379" s="252">
        <v>13.31</v>
      </c>
    </row>
    <row r="1380" spans="1:5" x14ac:dyDescent="0.25">
      <c r="A1380" s="250" t="s">
        <v>2759</v>
      </c>
      <c r="B1380" s="250" t="s">
        <v>19478</v>
      </c>
      <c r="C1380" s="252">
        <v>0</v>
      </c>
      <c r="D1380" s="251" t="s">
        <v>6</v>
      </c>
      <c r="E1380" s="252">
        <v>31.861196</v>
      </c>
    </row>
    <row r="1381" spans="1:5" x14ac:dyDescent="0.25">
      <c r="A1381" s="250" t="s">
        <v>2761</v>
      </c>
      <c r="B1381" s="250" t="s">
        <v>19479</v>
      </c>
      <c r="C1381" s="252">
        <v>0</v>
      </c>
      <c r="D1381" s="251" t="s">
        <v>6</v>
      </c>
      <c r="E1381" s="252">
        <v>71.499533999999997</v>
      </c>
    </row>
    <row r="1382" spans="1:5" x14ac:dyDescent="0.25">
      <c r="A1382" s="250" t="s">
        <v>2763</v>
      </c>
      <c r="B1382" s="250" t="s">
        <v>2764</v>
      </c>
      <c r="C1382" s="252">
        <v>0</v>
      </c>
      <c r="D1382" s="251" t="s">
        <v>6</v>
      </c>
      <c r="E1382" s="252">
        <v>0.37631300000000001</v>
      </c>
    </row>
    <row r="1383" spans="1:5" x14ac:dyDescent="0.25">
      <c r="A1383" s="250" t="s">
        <v>2765</v>
      </c>
      <c r="B1383" s="250" t="s">
        <v>2766</v>
      </c>
      <c r="C1383" s="252">
        <v>0</v>
      </c>
      <c r="D1383" s="251" t="s">
        <v>6</v>
      </c>
      <c r="E1383" s="252">
        <v>0.246671</v>
      </c>
    </row>
    <row r="1384" spans="1:5" x14ac:dyDescent="0.25">
      <c r="A1384" s="250" t="s">
        <v>2767</v>
      </c>
      <c r="B1384" s="250" t="s">
        <v>728</v>
      </c>
      <c r="C1384" s="252">
        <v>0</v>
      </c>
      <c r="D1384" s="251" t="s">
        <v>6</v>
      </c>
      <c r="E1384" s="252">
        <v>0.75262700000000005</v>
      </c>
    </row>
    <row r="1385" spans="1:5" x14ac:dyDescent="0.25">
      <c r="A1385" s="250" t="s">
        <v>2768</v>
      </c>
      <c r="B1385" s="250" t="s">
        <v>19480</v>
      </c>
      <c r="C1385" s="252">
        <v>0</v>
      </c>
      <c r="D1385" s="251" t="s">
        <v>6</v>
      </c>
      <c r="E1385" s="252">
        <v>0.37631300000000001</v>
      </c>
    </row>
    <row r="1386" spans="1:5" x14ac:dyDescent="0.25">
      <c r="A1386" s="250" t="s">
        <v>2770</v>
      </c>
      <c r="B1386" s="250" t="s">
        <v>19481</v>
      </c>
      <c r="C1386" s="252">
        <v>0</v>
      </c>
      <c r="D1386" s="251" t="s">
        <v>6</v>
      </c>
      <c r="E1386" s="252">
        <v>0.37631300000000001</v>
      </c>
    </row>
    <row r="1387" spans="1:5" x14ac:dyDescent="0.25">
      <c r="A1387" s="250" t="s">
        <v>2772</v>
      </c>
      <c r="B1387" s="250" t="s">
        <v>19482</v>
      </c>
      <c r="C1387" s="252">
        <v>0</v>
      </c>
      <c r="D1387" s="251" t="s">
        <v>6</v>
      </c>
      <c r="E1387" s="252">
        <v>0.75262700000000005</v>
      </c>
    </row>
    <row r="1388" spans="1:5" x14ac:dyDescent="0.25">
      <c r="A1388" s="250" t="s">
        <v>2774</v>
      </c>
      <c r="B1388" s="250" t="s">
        <v>2775</v>
      </c>
      <c r="C1388" s="252">
        <v>0</v>
      </c>
      <c r="D1388" s="251" t="s">
        <v>6</v>
      </c>
      <c r="E1388" s="252">
        <v>291.51</v>
      </c>
    </row>
    <row r="1389" spans="1:5" x14ac:dyDescent="0.25">
      <c r="A1389" s="250" t="s">
        <v>2776</v>
      </c>
      <c r="B1389" s="250" t="s">
        <v>2777</v>
      </c>
      <c r="C1389" s="252">
        <v>0</v>
      </c>
      <c r="D1389" s="251" t="s">
        <v>6</v>
      </c>
      <c r="E1389" s="252">
        <v>124.82</v>
      </c>
    </row>
    <row r="1390" spans="1:5" x14ac:dyDescent="0.25">
      <c r="A1390" s="250" t="s">
        <v>2778</v>
      </c>
      <c r="B1390" s="250" t="s">
        <v>2779</v>
      </c>
      <c r="C1390" s="252">
        <v>0</v>
      </c>
      <c r="D1390" s="251" t="s">
        <v>6</v>
      </c>
      <c r="E1390" s="252">
        <v>6.0210129999999999</v>
      </c>
    </row>
    <row r="1391" spans="1:5" x14ac:dyDescent="0.25">
      <c r="A1391" s="250" t="s">
        <v>2780</v>
      </c>
      <c r="B1391" s="250" t="s">
        <v>2781</v>
      </c>
      <c r="C1391" s="252">
        <v>0</v>
      </c>
      <c r="D1391" s="251" t="s">
        <v>6</v>
      </c>
      <c r="E1391" s="252">
        <v>26.958888000000002</v>
      </c>
    </row>
    <row r="1392" spans="1:5" x14ac:dyDescent="0.25">
      <c r="A1392" s="250" t="s">
        <v>2782</v>
      </c>
      <c r="B1392" s="250" t="s">
        <v>2783</v>
      </c>
      <c r="C1392" s="252">
        <v>0</v>
      </c>
      <c r="D1392" s="251" t="s">
        <v>6</v>
      </c>
      <c r="E1392" s="252">
        <v>14.595746</v>
      </c>
    </row>
    <row r="1393" spans="1:5" x14ac:dyDescent="0.25">
      <c r="A1393" s="250" t="s">
        <v>2784</v>
      </c>
      <c r="B1393" s="250" t="s">
        <v>2785</v>
      </c>
      <c r="C1393" s="252">
        <v>1</v>
      </c>
      <c r="D1393" s="251" t="s">
        <v>6</v>
      </c>
      <c r="E1393" s="252">
        <v>26.918921999999998</v>
      </c>
    </row>
    <row r="1394" spans="1:5" x14ac:dyDescent="0.25">
      <c r="A1394" s="250" t="s">
        <v>2786</v>
      </c>
      <c r="B1394" s="250" t="s">
        <v>2787</v>
      </c>
      <c r="C1394" s="252">
        <v>12</v>
      </c>
      <c r="D1394" s="251" t="s">
        <v>6</v>
      </c>
      <c r="E1394" s="252">
        <v>7.4</v>
      </c>
    </row>
    <row r="1395" spans="1:5" x14ac:dyDescent="0.25">
      <c r="A1395" s="250" t="s">
        <v>2788</v>
      </c>
      <c r="B1395" s="250" t="s">
        <v>2789</v>
      </c>
      <c r="C1395" s="252">
        <v>0</v>
      </c>
      <c r="D1395" s="251" t="s">
        <v>1253</v>
      </c>
      <c r="E1395" s="252">
        <v>1.66</v>
      </c>
    </row>
    <row r="1396" spans="1:5" x14ac:dyDescent="0.25">
      <c r="A1396" s="250" t="s">
        <v>2790</v>
      </c>
      <c r="B1396" s="250" t="s">
        <v>2791</v>
      </c>
      <c r="C1396" s="252">
        <v>0</v>
      </c>
      <c r="D1396" s="251" t="s">
        <v>1253</v>
      </c>
      <c r="E1396" s="252">
        <v>1.48</v>
      </c>
    </row>
    <row r="1397" spans="1:5" x14ac:dyDescent="0.25">
      <c r="A1397" s="250" t="s">
        <v>2792</v>
      </c>
      <c r="B1397" s="250" t="s">
        <v>2793</v>
      </c>
      <c r="C1397" s="252">
        <v>0</v>
      </c>
      <c r="D1397" s="251" t="s">
        <v>6</v>
      </c>
      <c r="E1397" s="252">
        <v>938.31775700000003</v>
      </c>
    </row>
    <row r="1398" spans="1:5" x14ac:dyDescent="0.25">
      <c r="A1398" s="250" t="s">
        <v>2794</v>
      </c>
      <c r="B1398" s="250" t="s">
        <v>2795</v>
      </c>
      <c r="C1398" s="252">
        <v>0</v>
      </c>
      <c r="D1398" s="251" t="s">
        <v>6</v>
      </c>
      <c r="E1398" s="252">
        <v>270</v>
      </c>
    </row>
    <row r="1399" spans="1:5" x14ac:dyDescent="0.25">
      <c r="A1399" s="250" t="s">
        <v>2796</v>
      </c>
      <c r="B1399" s="250" t="s">
        <v>2797</v>
      </c>
      <c r="C1399" s="252">
        <v>0</v>
      </c>
      <c r="D1399" s="251" t="s">
        <v>6</v>
      </c>
      <c r="E1399" s="252">
        <v>28.202418000000002</v>
      </c>
    </row>
    <row r="1400" spans="1:5" x14ac:dyDescent="0.25">
      <c r="A1400" s="250" t="s">
        <v>2798</v>
      </c>
      <c r="B1400" s="250" t="s">
        <v>2799</v>
      </c>
      <c r="C1400" s="252">
        <v>0</v>
      </c>
      <c r="D1400" s="251" t="s">
        <v>6</v>
      </c>
      <c r="E1400" s="252">
        <v>31.506253000000001</v>
      </c>
    </row>
    <row r="1401" spans="1:5" x14ac:dyDescent="0.25">
      <c r="A1401" s="250" t="s">
        <v>2800</v>
      </c>
      <c r="B1401" s="250" t="s">
        <v>2801</v>
      </c>
      <c r="C1401" s="252">
        <v>4</v>
      </c>
      <c r="D1401" s="251" t="s">
        <v>6</v>
      </c>
      <c r="E1401" s="252">
        <v>26.715323999999999</v>
      </c>
    </row>
    <row r="1402" spans="1:5" x14ac:dyDescent="0.25">
      <c r="A1402" s="250" t="s">
        <v>2802</v>
      </c>
      <c r="B1402" s="250" t="s">
        <v>2803</v>
      </c>
      <c r="C1402" s="252">
        <v>9</v>
      </c>
      <c r="D1402" s="251" t="s">
        <v>6</v>
      </c>
      <c r="E1402" s="252">
        <v>27.389185999999999</v>
      </c>
    </row>
    <row r="1403" spans="1:5" x14ac:dyDescent="0.25">
      <c r="A1403" s="250" t="s">
        <v>2804</v>
      </c>
      <c r="B1403" s="250" t="s">
        <v>2805</v>
      </c>
      <c r="C1403" s="252">
        <v>0</v>
      </c>
      <c r="D1403" s="251" t="s">
        <v>6</v>
      </c>
      <c r="E1403" s="252">
        <v>36.46</v>
      </c>
    </row>
    <row r="1404" spans="1:5" x14ac:dyDescent="0.25">
      <c r="A1404" s="250" t="s">
        <v>2806</v>
      </c>
      <c r="B1404" s="250" t="s">
        <v>2807</v>
      </c>
      <c r="C1404" s="252">
        <v>0</v>
      </c>
      <c r="D1404" s="251" t="s">
        <v>6</v>
      </c>
      <c r="E1404" s="252">
        <v>92.38</v>
      </c>
    </row>
    <row r="1405" spans="1:5" x14ac:dyDescent="0.25">
      <c r="A1405" s="250" t="s">
        <v>2808</v>
      </c>
      <c r="B1405" s="250" t="s">
        <v>2809</v>
      </c>
      <c r="C1405" s="252">
        <v>5</v>
      </c>
      <c r="D1405" s="251" t="s">
        <v>6</v>
      </c>
      <c r="E1405" s="252">
        <v>57.73</v>
      </c>
    </row>
    <row r="1406" spans="1:5" x14ac:dyDescent="0.25">
      <c r="A1406" s="250" t="s">
        <v>2810</v>
      </c>
      <c r="B1406" s="250" t="s">
        <v>2811</v>
      </c>
      <c r="C1406" s="252">
        <v>0</v>
      </c>
      <c r="D1406" s="251" t="s">
        <v>6</v>
      </c>
      <c r="E1406" s="252">
        <v>217</v>
      </c>
    </row>
    <row r="1407" spans="1:5" x14ac:dyDescent="0.25">
      <c r="A1407" s="250" t="s">
        <v>2812</v>
      </c>
      <c r="B1407" s="250" t="s">
        <v>2813</v>
      </c>
      <c r="C1407" s="252">
        <v>2</v>
      </c>
      <c r="D1407" s="251" t="s">
        <v>6</v>
      </c>
      <c r="E1407" s="252">
        <v>4.9214289999999998</v>
      </c>
    </row>
    <row r="1408" spans="1:5" x14ac:dyDescent="0.25">
      <c r="A1408" s="250" t="s">
        <v>2814</v>
      </c>
      <c r="B1408" s="250" t="s">
        <v>2815</v>
      </c>
      <c r="C1408" s="252">
        <v>0</v>
      </c>
      <c r="D1408" s="251" t="s">
        <v>6</v>
      </c>
      <c r="E1408" s="252">
        <v>3319.7321569999999</v>
      </c>
    </row>
    <row r="1409" spans="1:5" x14ac:dyDescent="0.25">
      <c r="A1409" s="250" t="s">
        <v>2816</v>
      </c>
      <c r="B1409" s="250" t="s">
        <v>2817</v>
      </c>
      <c r="C1409" s="252">
        <v>0</v>
      </c>
      <c r="D1409" s="251" t="s">
        <v>6</v>
      </c>
      <c r="E1409" s="252">
        <v>3419.6186600000001</v>
      </c>
    </row>
    <row r="1410" spans="1:5" x14ac:dyDescent="0.25">
      <c r="A1410" s="250" t="s">
        <v>2818</v>
      </c>
      <c r="B1410" s="250" t="s">
        <v>2819</v>
      </c>
      <c r="C1410" s="252">
        <v>0</v>
      </c>
      <c r="D1410" s="251" t="s">
        <v>6</v>
      </c>
      <c r="E1410" s="252">
        <v>80.599999999999994</v>
      </c>
    </row>
    <row r="1411" spans="1:5" x14ac:dyDescent="0.25">
      <c r="A1411" s="250" t="s">
        <v>2820</v>
      </c>
      <c r="B1411" s="250" t="s">
        <v>2821</v>
      </c>
      <c r="C1411" s="252">
        <v>0</v>
      </c>
      <c r="D1411" s="251" t="s">
        <v>6</v>
      </c>
      <c r="E1411" s="252">
        <v>228</v>
      </c>
    </row>
    <row r="1412" spans="1:5" x14ac:dyDescent="0.25">
      <c r="A1412" s="250" t="s">
        <v>2822</v>
      </c>
      <c r="B1412" s="250" t="s">
        <v>22583</v>
      </c>
      <c r="C1412" s="252">
        <v>0</v>
      </c>
      <c r="D1412" s="251" t="s">
        <v>6</v>
      </c>
      <c r="E1412" s="252">
        <v>2.1930000000000001</v>
      </c>
    </row>
    <row r="1413" spans="1:5" x14ac:dyDescent="0.25">
      <c r="A1413" s="250" t="s">
        <v>2824</v>
      </c>
      <c r="B1413" s="250" t="s">
        <v>22584</v>
      </c>
      <c r="C1413" s="252">
        <v>0</v>
      </c>
      <c r="D1413" s="251" t="s">
        <v>6</v>
      </c>
      <c r="E1413" s="252">
        <v>6.288341</v>
      </c>
    </row>
    <row r="1414" spans="1:5" x14ac:dyDescent="0.25">
      <c r="A1414" s="250" t="s">
        <v>2826</v>
      </c>
      <c r="B1414" s="250" t="s">
        <v>2827</v>
      </c>
      <c r="C1414" s="252">
        <v>0</v>
      </c>
      <c r="D1414" s="251" t="s">
        <v>6</v>
      </c>
      <c r="E1414" s="252">
        <v>1842.49</v>
      </c>
    </row>
    <row r="1415" spans="1:5" x14ac:dyDescent="0.25">
      <c r="A1415" s="250" t="s">
        <v>2828</v>
      </c>
      <c r="B1415" s="250" t="s">
        <v>2829</v>
      </c>
      <c r="C1415" s="252">
        <v>0</v>
      </c>
      <c r="D1415" s="251" t="s">
        <v>6</v>
      </c>
      <c r="E1415" s="252">
        <v>8.7200000000000006</v>
      </c>
    </row>
    <row r="1416" spans="1:5" x14ac:dyDescent="0.25">
      <c r="A1416" s="250" t="s">
        <v>2830</v>
      </c>
      <c r="B1416" s="250" t="s">
        <v>2831</v>
      </c>
      <c r="C1416" s="252">
        <v>0</v>
      </c>
      <c r="D1416" s="251" t="s">
        <v>6</v>
      </c>
      <c r="E1416" s="252">
        <v>656.26</v>
      </c>
    </row>
    <row r="1417" spans="1:5" x14ac:dyDescent="0.25">
      <c r="A1417" s="250" t="s">
        <v>2832</v>
      </c>
      <c r="B1417" s="250" t="s">
        <v>2833</v>
      </c>
      <c r="C1417" s="252">
        <v>0</v>
      </c>
      <c r="D1417" s="251" t="s">
        <v>6</v>
      </c>
      <c r="E1417" s="252">
        <v>925.49404800000002</v>
      </c>
    </row>
    <row r="1418" spans="1:5" x14ac:dyDescent="0.25">
      <c r="A1418" s="250" t="s">
        <v>2834</v>
      </c>
      <c r="B1418" s="250" t="s">
        <v>2835</v>
      </c>
      <c r="C1418" s="252">
        <v>0</v>
      </c>
      <c r="D1418" s="251" t="s">
        <v>6</v>
      </c>
      <c r="E1418" s="252">
        <v>611.95000000000005</v>
      </c>
    </row>
    <row r="1419" spans="1:5" x14ac:dyDescent="0.25">
      <c r="A1419" s="250" t="s">
        <v>2836</v>
      </c>
      <c r="B1419" s="250" t="s">
        <v>22585</v>
      </c>
      <c r="C1419" s="252">
        <v>30</v>
      </c>
      <c r="D1419" s="251" t="s">
        <v>6</v>
      </c>
      <c r="E1419" s="252">
        <v>132.07079300000001</v>
      </c>
    </row>
    <row r="1420" spans="1:5" x14ac:dyDescent="0.25">
      <c r="A1420" s="250" t="s">
        <v>2838</v>
      </c>
      <c r="B1420" s="250" t="s">
        <v>2839</v>
      </c>
      <c r="C1420" s="252">
        <v>7</v>
      </c>
      <c r="D1420" s="251" t="s">
        <v>6</v>
      </c>
      <c r="E1420" s="252">
        <v>0.93728599999999995</v>
      </c>
    </row>
    <row r="1421" spans="1:5" x14ac:dyDescent="0.25">
      <c r="A1421" s="250" t="s">
        <v>2840</v>
      </c>
      <c r="B1421" s="250" t="s">
        <v>2841</v>
      </c>
      <c r="C1421" s="252">
        <v>0</v>
      </c>
      <c r="D1421" s="251" t="s">
        <v>1253</v>
      </c>
      <c r="E1421" s="252">
        <v>11.500749000000001</v>
      </c>
    </row>
    <row r="1422" spans="1:5" x14ac:dyDescent="0.25">
      <c r="A1422" s="250" t="s">
        <v>2842</v>
      </c>
      <c r="B1422" s="250" t="s">
        <v>2843</v>
      </c>
      <c r="C1422" s="252">
        <v>0</v>
      </c>
      <c r="D1422" s="251" t="s">
        <v>6</v>
      </c>
      <c r="E1422" s="252">
        <v>191.14</v>
      </c>
    </row>
    <row r="1423" spans="1:5" x14ac:dyDescent="0.25">
      <c r="A1423" s="250" t="s">
        <v>2844</v>
      </c>
      <c r="B1423" s="250" t="s">
        <v>2845</v>
      </c>
      <c r="C1423" s="252">
        <v>0</v>
      </c>
      <c r="D1423" s="251" t="s">
        <v>6</v>
      </c>
      <c r="E1423" s="252">
        <v>698.44</v>
      </c>
    </row>
    <row r="1424" spans="1:5" x14ac:dyDescent="0.25">
      <c r="A1424" s="250" t="s">
        <v>2846</v>
      </c>
      <c r="B1424" s="250" t="s">
        <v>2847</v>
      </c>
      <c r="C1424" s="252">
        <v>0</v>
      </c>
      <c r="D1424" s="251" t="s">
        <v>6</v>
      </c>
      <c r="E1424" s="252">
        <v>63.431100000000001</v>
      </c>
    </row>
    <row r="1425" spans="1:5" x14ac:dyDescent="0.25">
      <c r="A1425" s="250" t="s">
        <v>2848</v>
      </c>
      <c r="B1425" s="250" t="s">
        <v>2849</v>
      </c>
      <c r="C1425" s="252">
        <v>0</v>
      </c>
      <c r="D1425" s="251" t="s">
        <v>6</v>
      </c>
      <c r="E1425" s="252">
        <v>235.42</v>
      </c>
    </row>
    <row r="1426" spans="1:5" x14ac:dyDescent="0.25">
      <c r="A1426" s="250" t="s">
        <v>2850</v>
      </c>
      <c r="B1426" s="250" t="s">
        <v>2851</v>
      </c>
      <c r="C1426" s="252">
        <v>2</v>
      </c>
      <c r="D1426" s="251" t="s">
        <v>6</v>
      </c>
      <c r="E1426" s="252">
        <v>68.987061999999995</v>
      </c>
    </row>
    <row r="1427" spans="1:5" x14ac:dyDescent="0.25">
      <c r="A1427" s="250" t="s">
        <v>2852</v>
      </c>
      <c r="B1427" s="250" t="s">
        <v>2853</v>
      </c>
      <c r="C1427" s="252">
        <v>0</v>
      </c>
      <c r="D1427" s="251" t="s">
        <v>6</v>
      </c>
      <c r="E1427" s="252">
        <v>84.165567999999993</v>
      </c>
    </row>
    <row r="1428" spans="1:5" x14ac:dyDescent="0.25">
      <c r="A1428" s="250" t="s">
        <v>2854</v>
      </c>
      <c r="B1428" s="250" t="s">
        <v>2855</v>
      </c>
      <c r="C1428" s="252">
        <v>0</v>
      </c>
      <c r="D1428" s="251" t="s">
        <v>6</v>
      </c>
      <c r="E1428" s="252">
        <v>103.324727</v>
      </c>
    </row>
    <row r="1429" spans="1:5" x14ac:dyDescent="0.25">
      <c r="A1429" s="250" t="s">
        <v>2856</v>
      </c>
      <c r="B1429" s="250" t="s">
        <v>2857</v>
      </c>
      <c r="C1429" s="252">
        <v>0</v>
      </c>
      <c r="D1429" s="251" t="s">
        <v>6</v>
      </c>
      <c r="E1429" s="252">
        <v>28.8</v>
      </c>
    </row>
    <row r="1430" spans="1:5" x14ac:dyDescent="0.25">
      <c r="A1430" s="250" t="s">
        <v>2858</v>
      </c>
      <c r="B1430" s="250" t="s">
        <v>2859</v>
      </c>
      <c r="C1430" s="252">
        <v>0</v>
      </c>
      <c r="D1430" s="251" t="s">
        <v>6</v>
      </c>
      <c r="E1430" s="252">
        <v>20.247046999999998</v>
      </c>
    </row>
    <row r="1431" spans="1:5" x14ac:dyDescent="0.25">
      <c r="A1431" s="250" t="s">
        <v>2860</v>
      </c>
      <c r="B1431" s="250" t="s">
        <v>2861</v>
      </c>
      <c r="C1431" s="252">
        <v>0</v>
      </c>
      <c r="D1431" s="251" t="s">
        <v>6</v>
      </c>
      <c r="E1431" s="252">
        <v>21.043831000000001</v>
      </c>
    </row>
    <row r="1432" spans="1:5" x14ac:dyDescent="0.25">
      <c r="A1432" s="250" t="s">
        <v>2862</v>
      </c>
      <c r="B1432" s="250" t="s">
        <v>2863</v>
      </c>
      <c r="C1432" s="252">
        <v>0</v>
      </c>
      <c r="D1432" s="251" t="s">
        <v>6</v>
      </c>
      <c r="E1432" s="252">
        <v>18.993680999999999</v>
      </c>
    </row>
    <row r="1433" spans="1:5" x14ac:dyDescent="0.25">
      <c r="A1433" s="250" t="s">
        <v>2864</v>
      </c>
      <c r="B1433" s="250" t="s">
        <v>2865</v>
      </c>
      <c r="C1433" s="252">
        <v>2</v>
      </c>
      <c r="D1433" s="251" t="s">
        <v>6</v>
      </c>
      <c r="E1433" s="252">
        <v>5.24</v>
      </c>
    </row>
    <row r="1434" spans="1:5" x14ac:dyDescent="0.25">
      <c r="A1434" s="250" t="s">
        <v>2866</v>
      </c>
      <c r="B1434" s="250" t="s">
        <v>2867</v>
      </c>
      <c r="C1434" s="252">
        <v>0</v>
      </c>
      <c r="D1434" s="251" t="s">
        <v>6</v>
      </c>
      <c r="E1434" s="252">
        <v>3.2141999999999999</v>
      </c>
    </row>
    <row r="1435" spans="1:5" x14ac:dyDescent="0.25">
      <c r="A1435" s="250" t="s">
        <v>2868</v>
      </c>
      <c r="B1435" s="250" t="s">
        <v>22586</v>
      </c>
      <c r="C1435" s="252">
        <v>0</v>
      </c>
      <c r="D1435" s="251" t="s">
        <v>6</v>
      </c>
      <c r="E1435" s="252">
        <v>2.8426300000000002</v>
      </c>
    </row>
    <row r="1436" spans="1:5" x14ac:dyDescent="0.25">
      <c r="A1436" s="250" t="s">
        <v>2870</v>
      </c>
      <c r="B1436" s="250" t="s">
        <v>22587</v>
      </c>
      <c r="C1436" s="252">
        <v>0</v>
      </c>
      <c r="D1436" s="251" t="s">
        <v>6</v>
      </c>
      <c r="E1436" s="252">
        <v>2.5278339999999999</v>
      </c>
    </row>
    <row r="1437" spans="1:5" x14ac:dyDescent="0.25">
      <c r="A1437" s="250" t="s">
        <v>2872</v>
      </c>
      <c r="B1437" s="250" t="s">
        <v>22588</v>
      </c>
      <c r="C1437" s="252">
        <v>9</v>
      </c>
      <c r="D1437" s="251" t="s">
        <v>6</v>
      </c>
      <c r="E1437" s="252">
        <v>133.6122</v>
      </c>
    </row>
    <row r="1438" spans="1:5" x14ac:dyDescent="0.25">
      <c r="A1438" s="250" t="s">
        <v>2874</v>
      </c>
      <c r="B1438" s="250" t="s">
        <v>2875</v>
      </c>
      <c r="C1438" s="252">
        <v>0</v>
      </c>
      <c r="D1438" s="251" t="s">
        <v>6</v>
      </c>
      <c r="E1438" s="252">
        <v>18.578461999999998</v>
      </c>
    </row>
    <row r="1439" spans="1:5" x14ac:dyDescent="0.25">
      <c r="A1439" s="250" t="s">
        <v>2876</v>
      </c>
      <c r="B1439" s="250" t="s">
        <v>2877</v>
      </c>
      <c r="C1439" s="252">
        <v>0</v>
      </c>
      <c r="D1439" s="251" t="s">
        <v>6</v>
      </c>
      <c r="E1439" s="252">
        <v>16.43</v>
      </c>
    </row>
    <row r="1440" spans="1:5" x14ac:dyDescent="0.25">
      <c r="A1440" s="250" t="s">
        <v>2878</v>
      </c>
      <c r="B1440" s="250" t="s">
        <v>2879</v>
      </c>
      <c r="C1440" s="252">
        <v>0</v>
      </c>
      <c r="D1440" s="251" t="s">
        <v>6</v>
      </c>
      <c r="E1440" s="252">
        <v>28.880906</v>
      </c>
    </row>
    <row r="1441" spans="1:5" x14ac:dyDescent="0.25">
      <c r="A1441" s="250" t="s">
        <v>2880</v>
      </c>
      <c r="B1441" s="250" t="s">
        <v>2881</v>
      </c>
      <c r="C1441" s="252">
        <v>0</v>
      </c>
      <c r="D1441" s="251" t="s">
        <v>6</v>
      </c>
      <c r="E1441" s="252">
        <v>41.136406000000001</v>
      </c>
    </row>
    <row r="1442" spans="1:5" x14ac:dyDescent="0.25">
      <c r="A1442" s="250" t="s">
        <v>2882</v>
      </c>
      <c r="B1442" s="250" t="s">
        <v>2883</v>
      </c>
      <c r="C1442" s="252">
        <v>0</v>
      </c>
      <c r="D1442" s="251" t="s">
        <v>6</v>
      </c>
      <c r="E1442" s="252">
        <v>17.294615</v>
      </c>
    </row>
    <row r="1443" spans="1:5" x14ac:dyDescent="0.25">
      <c r="A1443" s="250" t="s">
        <v>2884</v>
      </c>
      <c r="B1443" s="250" t="s">
        <v>2885</v>
      </c>
      <c r="C1443" s="252">
        <v>0</v>
      </c>
      <c r="D1443" s="251" t="s">
        <v>6</v>
      </c>
      <c r="E1443" s="252">
        <v>22.171426</v>
      </c>
    </row>
    <row r="1444" spans="1:5" x14ac:dyDescent="0.25">
      <c r="A1444" s="250" t="s">
        <v>2886</v>
      </c>
      <c r="B1444" s="250" t="s">
        <v>2887</v>
      </c>
      <c r="C1444" s="252">
        <v>0</v>
      </c>
      <c r="D1444" s="251" t="s">
        <v>6</v>
      </c>
      <c r="E1444" s="252">
        <v>71.819581999999997</v>
      </c>
    </row>
    <row r="1445" spans="1:5" x14ac:dyDescent="0.25">
      <c r="A1445" s="250" t="s">
        <v>2888</v>
      </c>
      <c r="B1445" s="250" t="s">
        <v>2889</v>
      </c>
      <c r="C1445" s="252">
        <v>0</v>
      </c>
      <c r="D1445" s="251" t="s">
        <v>6</v>
      </c>
      <c r="E1445" s="252">
        <v>81.586099000000004</v>
      </c>
    </row>
    <row r="1446" spans="1:5" x14ac:dyDescent="0.25">
      <c r="A1446" s="250" t="s">
        <v>2890</v>
      </c>
      <c r="B1446" s="250" t="s">
        <v>2891</v>
      </c>
      <c r="C1446" s="252">
        <v>0</v>
      </c>
      <c r="D1446" s="251" t="s">
        <v>6</v>
      </c>
      <c r="E1446" s="252">
        <v>49.997256999999998</v>
      </c>
    </row>
    <row r="1447" spans="1:5" x14ac:dyDescent="0.25">
      <c r="A1447" s="250" t="s">
        <v>2892</v>
      </c>
      <c r="B1447" s="250" t="s">
        <v>2893</v>
      </c>
      <c r="C1447" s="252">
        <v>0</v>
      </c>
      <c r="D1447" s="251" t="s">
        <v>6</v>
      </c>
      <c r="E1447" s="252">
        <v>0.38419999999999999</v>
      </c>
    </row>
    <row r="1448" spans="1:5" x14ac:dyDescent="0.25">
      <c r="A1448" s="250" t="s">
        <v>2894</v>
      </c>
      <c r="B1448" s="250" t="s">
        <v>2895</v>
      </c>
      <c r="C1448" s="252">
        <v>0</v>
      </c>
      <c r="D1448" s="251" t="s">
        <v>6</v>
      </c>
      <c r="E1448" s="252">
        <v>5.46</v>
      </c>
    </row>
    <row r="1449" spans="1:5" x14ac:dyDescent="0.25">
      <c r="A1449" s="250" t="s">
        <v>2896</v>
      </c>
      <c r="B1449" s="250" t="s">
        <v>2897</v>
      </c>
      <c r="C1449" s="252">
        <v>0</v>
      </c>
      <c r="D1449" s="251" t="s">
        <v>6</v>
      </c>
      <c r="E1449" s="252">
        <v>40</v>
      </c>
    </row>
    <row r="1450" spans="1:5" x14ac:dyDescent="0.25">
      <c r="A1450" s="250" t="s">
        <v>2898</v>
      </c>
      <c r="B1450" s="250" t="s">
        <v>2899</v>
      </c>
      <c r="C1450" s="252">
        <v>0</v>
      </c>
      <c r="D1450" s="251" t="s">
        <v>6</v>
      </c>
      <c r="E1450" s="252">
        <v>2793</v>
      </c>
    </row>
    <row r="1451" spans="1:5" x14ac:dyDescent="0.25">
      <c r="A1451" s="250" t="s">
        <v>2900</v>
      </c>
      <c r="B1451" s="250" t="s">
        <v>2901</v>
      </c>
      <c r="C1451" s="252">
        <v>0</v>
      </c>
      <c r="D1451" s="251" t="s">
        <v>6</v>
      </c>
      <c r="E1451" s="252">
        <v>181.18</v>
      </c>
    </row>
    <row r="1452" spans="1:5" x14ac:dyDescent="0.25">
      <c r="A1452" s="250" t="s">
        <v>2902</v>
      </c>
      <c r="B1452" s="250" t="s">
        <v>2903</v>
      </c>
      <c r="C1452" s="252">
        <v>0</v>
      </c>
      <c r="D1452" s="251" t="s">
        <v>6</v>
      </c>
      <c r="E1452" s="252">
        <v>341.17</v>
      </c>
    </row>
    <row r="1453" spans="1:5" x14ac:dyDescent="0.25">
      <c r="A1453" s="250" t="s">
        <v>2904</v>
      </c>
      <c r="B1453" s="250" t="s">
        <v>2905</v>
      </c>
      <c r="C1453" s="252">
        <v>64</v>
      </c>
      <c r="D1453" s="251" t="s">
        <v>6</v>
      </c>
      <c r="E1453" s="252">
        <v>1.711822</v>
      </c>
    </row>
    <row r="1454" spans="1:5" x14ac:dyDescent="0.25">
      <c r="A1454" s="250" t="s">
        <v>2906</v>
      </c>
      <c r="B1454" s="250" t="s">
        <v>2907</v>
      </c>
      <c r="C1454" s="252">
        <v>0</v>
      </c>
      <c r="D1454" s="251" t="s">
        <v>6</v>
      </c>
      <c r="E1454" s="252">
        <v>3813.33</v>
      </c>
    </row>
    <row r="1455" spans="1:5" x14ac:dyDescent="0.25">
      <c r="A1455" s="250" t="s">
        <v>2908</v>
      </c>
      <c r="B1455" s="250" t="s">
        <v>2909</v>
      </c>
      <c r="C1455" s="252">
        <v>0</v>
      </c>
      <c r="D1455" s="251" t="s">
        <v>6</v>
      </c>
      <c r="E1455" s="252">
        <v>63.61</v>
      </c>
    </row>
    <row r="1456" spans="1:5" x14ac:dyDescent="0.25">
      <c r="A1456" s="250" t="s">
        <v>2910</v>
      </c>
      <c r="B1456" s="250" t="s">
        <v>19360</v>
      </c>
      <c r="C1456" s="252">
        <v>1</v>
      </c>
      <c r="D1456" s="251" t="s">
        <v>6</v>
      </c>
      <c r="E1456" s="252">
        <v>0</v>
      </c>
    </row>
    <row r="1457" spans="1:5" x14ac:dyDescent="0.25">
      <c r="A1457" s="250" t="s">
        <v>2912</v>
      </c>
      <c r="B1457" s="250" t="s">
        <v>19483</v>
      </c>
      <c r="C1457" s="252">
        <v>0</v>
      </c>
      <c r="D1457" s="251" t="s">
        <v>6</v>
      </c>
      <c r="E1457" s="252">
        <v>2.2999999999999998</v>
      </c>
    </row>
    <row r="1458" spans="1:5" x14ac:dyDescent="0.25">
      <c r="A1458" s="250" t="s">
        <v>2914</v>
      </c>
      <c r="B1458" s="250" t="s">
        <v>22589</v>
      </c>
      <c r="C1458" s="252">
        <v>0</v>
      </c>
      <c r="D1458" s="251" t="s">
        <v>6</v>
      </c>
      <c r="E1458" s="252">
        <v>3.9201999999999999</v>
      </c>
    </row>
    <row r="1459" spans="1:5" x14ac:dyDescent="0.25">
      <c r="A1459" s="250" t="s">
        <v>2916</v>
      </c>
      <c r="B1459" s="250" t="s">
        <v>2917</v>
      </c>
      <c r="C1459" s="252">
        <v>0</v>
      </c>
      <c r="D1459" s="251" t="s">
        <v>6</v>
      </c>
      <c r="E1459" s="252">
        <v>0</v>
      </c>
    </row>
    <row r="1460" spans="1:5" x14ac:dyDescent="0.25">
      <c r="A1460" s="250" t="s">
        <v>2918</v>
      </c>
      <c r="B1460" s="250" t="s">
        <v>2919</v>
      </c>
      <c r="C1460" s="252">
        <v>0</v>
      </c>
      <c r="D1460" s="251" t="s">
        <v>6</v>
      </c>
      <c r="E1460" s="252">
        <v>1610.83</v>
      </c>
    </row>
    <row r="1461" spans="1:5" x14ac:dyDescent="0.25">
      <c r="A1461" s="250" t="s">
        <v>2920</v>
      </c>
      <c r="B1461" s="250" t="s">
        <v>19457</v>
      </c>
      <c r="C1461" s="252">
        <v>0</v>
      </c>
      <c r="D1461" s="251" t="s">
        <v>6</v>
      </c>
      <c r="E1461" s="252">
        <v>395.41</v>
      </c>
    </row>
    <row r="1462" spans="1:5" x14ac:dyDescent="0.25">
      <c r="A1462" s="250" t="s">
        <v>2922</v>
      </c>
      <c r="B1462" s="250" t="s">
        <v>2923</v>
      </c>
      <c r="C1462" s="252">
        <v>1</v>
      </c>
      <c r="D1462" s="251" t="s">
        <v>6</v>
      </c>
      <c r="E1462" s="252">
        <v>54.235909999999997</v>
      </c>
    </row>
    <row r="1463" spans="1:5" x14ac:dyDescent="0.25">
      <c r="A1463" s="250" t="s">
        <v>2924</v>
      </c>
      <c r="B1463" s="250" t="s">
        <v>2925</v>
      </c>
      <c r="C1463" s="252">
        <v>0</v>
      </c>
      <c r="D1463" s="251" t="s">
        <v>6</v>
      </c>
      <c r="E1463" s="252">
        <v>4.0077410000000002</v>
      </c>
    </row>
    <row r="1464" spans="1:5" x14ac:dyDescent="0.25">
      <c r="A1464" s="250" t="s">
        <v>2926</v>
      </c>
      <c r="B1464" s="250" t="s">
        <v>2927</v>
      </c>
      <c r="C1464" s="252">
        <v>1</v>
      </c>
      <c r="D1464" s="251" t="s">
        <v>6</v>
      </c>
      <c r="E1464" s="252">
        <v>2.9967869999999999</v>
      </c>
    </row>
    <row r="1465" spans="1:5" x14ac:dyDescent="0.25">
      <c r="A1465" s="250" t="s">
        <v>2928</v>
      </c>
      <c r="B1465" s="250" t="s">
        <v>2929</v>
      </c>
      <c r="C1465" s="252">
        <v>28</v>
      </c>
      <c r="D1465" s="251" t="s">
        <v>6</v>
      </c>
      <c r="E1465" s="252">
        <v>12.480423</v>
      </c>
    </row>
    <row r="1466" spans="1:5" x14ac:dyDescent="0.25">
      <c r="A1466" s="250" t="s">
        <v>2930</v>
      </c>
      <c r="B1466" s="250" t="s">
        <v>2931</v>
      </c>
      <c r="C1466" s="252">
        <v>5</v>
      </c>
      <c r="D1466" s="251" t="s">
        <v>6</v>
      </c>
      <c r="E1466" s="252">
        <v>3.533118</v>
      </c>
    </row>
    <row r="1467" spans="1:5" x14ac:dyDescent="0.25">
      <c r="A1467" s="250" t="s">
        <v>2932</v>
      </c>
      <c r="B1467" s="250" t="s">
        <v>2933</v>
      </c>
      <c r="C1467" s="252">
        <v>0</v>
      </c>
      <c r="D1467" s="251" t="s">
        <v>6</v>
      </c>
      <c r="E1467" s="252">
        <v>8.14</v>
      </c>
    </row>
    <row r="1468" spans="1:5" x14ac:dyDescent="0.25">
      <c r="A1468" s="250" t="s">
        <v>2934</v>
      </c>
      <c r="B1468" s="250" t="s">
        <v>2935</v>
      </c>
      <c r="C1468" s="252">
        <v>0</v>
      </c>
      <c r="D1468" s="251" t="s">
        <v>6</v>
      </c>
      <c r="E1468" s="252">
        <v>2.4</v>
      </c>
    </row>
    <row r="1469" spans="1:5" x14ac:dyDescent="0.25">
      <c r="A1469" s="250" t="s">
        <v>2936</v>
      </c>
      <c r="B1469" s="250" t="s">
        <v>2937</v>
      </c>
      <c r="C1469" s="252">
        <v>0</v>
      </c>
      <c r="D1469" s="251" t="s">
        <v>6</v>
      </c>
      <c r="E1469" s="252">
        <v>13.75221</v>
      </c>
    </row>
    <row r="1470" spans="1:5" x14ac:dyDescent="0.25">
      <c r="A1470" s="250" t="s">
        <v>2938</v>
      </c>
      <c r="B1470" s="250" t="s">
        <v>2939</v>
      </c>
      <c r="C1470" s="252">
        <v>0</v>
      </c>
      <c r="D1470" s="251" t="s">
        <v>6</v>
      </c>
      <c r="E1470" s="252">
        <v>1.494108</v>
      </c>
    </row>
    <row r="1471" spans="1:5" x14ac:dyDescent="0.25">
      <c r="A1471" s="250" t="s">
        <v>2940</v>
      </c>
      <c r="B1471" s="250" t="s">
        <v>2941</v>
      </c>
      <c r="C1471" s="252">
        <v>13</v>
      </c>
      <c r="D1471" s="251" t="s">
        <v>6</v>
      </c>
      <c r="E1471" s="252">
        <v>1.483436</v>
      </c>
    </row>
    <row r="1472" spans="1:5" x14ac:dyDescent="0.25">
      <c r="A1472" s="250" t="s">
        <v>2942</v>
      </c>
      <c r="B1472" s="250" t="s">
        <v>2943</v>
      </c>
      <c r="C1472" s="252">
        <v>0</v>
      </c>
      <c r="D1472" s="251" t="s">
        <v>6</v>
      </c>
      <c r="E1472" s="252">
        <v>16.47465</v>
      </c>
    </row>
    <row r="1473" spans="1:5" x14ac:dyDescent="0.25">
      <c r="A1473" s="250" t="s">
        <v>2944</v>
      </c>
      <c r="B1473" s="250" t="s">
        <v>2945</v>
      </c>
      <c r="C1473" s="252">
        <v>0</v>
      </c>
      <c r="D1473" s="251" t="s">
        <v>6</v>
      </c>
      <c r="E1473" s="252">
        <v>0.199099</v>
      </c>
    </row>
    <row r="1474" spans="1:5" x14ac:dyDescent="0.25">
      <c r="A1474" s="250" t="s">
        <v>2946</v>
      </c>
      <c r="B1474" s="250" t="s">
        <v>2947</v>
      </c>
      <c r="C1474" s="252">
        <v>4</v>
      </c>
      <c r="D1474" s="251" t="s">
        <v>6</v>
      </c>
      <c r="E1474" s="252">
        <v>0.37151299999999998</v>
      </c>
    </row>
    <row r="1475" spans="1:5" x14ac:dyDescent="0.25">
      <c r="A1475" s="250" t="s">
        <v>2948</v>
      </c>
      <c r="B1475" s="250" t="s">
        <v>2949</v>
      </c>
      <c r="C1475" s="252">
        <v>0</v>
      </c>
      <c r="D1475" s="251" t="s">
        <v>6</v>
      </c>
      <c r="E1475" s="252">
        <v>0.42197099999999998</v>
      </c>
    </row>
    <row r="1476" spans="1:5" x14ac:dyDescent="0.25">
      <c r="A1476" s="250" t="s">
        <v>2950</v>
      </c>
      <c r="B1476" s="250" t="s">
        <v>2951</v>
      </c>
      <c r="C1476" s="252">
        <v>11</v>
      </c>
      <c r="D1476" s="251" t="s">
        <v>6</v>
      </c>
      <c r="E1476" s="252">
        <v>0.83377100000000004</v>
      </c>
    </row>
    <row r="1477" spans="1:5" x14ac:dyDescent="0.25">
      <c r="A1477" s="250" t="s">
        <v>2952</v>
      </c>
      <c r="B1477" s="250" t="s">
        <v>2953</v>
      </c>
      <c r="C1477" s="252">
        <v>11</v>
      </c>
      <c r="D1477" s="251" t="s">
        <v>6</v>
      </c>
      <c r="E1477" s="252">
        <v>12.491806</v>
      </c>
    </row>
    <row r="1478" spans="1:5" x14ac:dyDescent="0.25">
      <c r="A1478" s="250" t="s">
        <v>2954</v>
      </c>
      <c r="B1478" s="250" t="s">
        <v>2955</v>
      </c>
      <c r="C1478" s="252">
        <v>0</v>
      </c>
      <c r="D1478" s="251" t="s">
        <v>6</v>
      </c>
      <c r="E1478" s="252">
        <v>13.630348</v>
      </c>
    </row>
    <row r="1479" spans="1:5" x14ac:dyDescent="0.25">
      <c r="A1479" s="250" t="s">
        <v>2956</v>
      </c>
      <c r="B1479" s="250" t="s">
        <v>2957</v>
      </c>
      <c r="C1479" s="252">
        <v>0</v>
      </c>
      <c r="D1479" s="251" t="s">
        <v>6</v>
      </c>
      <c r="E1479" s="252">
        <v>19.070062</v>
      </c>
    </row>
    <row r="1480" spans="1:5" x14ac:dyDescent="0.25">
      <c r="A1480" s="250" t="s">
        <v>2958</v>
      </c>
      <c r="B1480" s="250" t="s">
        <v>2959</v>
      </c>
      <c r="C1480" s="252">
        <v>0</v>
      </c>
      <c r="D1480" s="251" t="s">
        <v>6</v>
      </c>
      <c r="E1480" s="252">
        <v>31.192612</v>
      </c>
    </row>
    <row r="1481" spans="1:5" x14ac:dyDescent="0.25">
      <c r="A1481" s="250" t="s">
        <v>2960</v>
      </c>
      <c r="B1481" s="250" t="s">
        <v>2961</v>
      </c>
      <c r="C1481" s="252">
        <v>0</v>
      </c>
      <c r="D1481" s="251" t="s">
        <v>6</v>
      </c>
      <c r="E1481" s="252">
        <v>2.2809469999999998</v>
      </c>
    </row>
    <row r="1482" spans="1:5" x14ac:dyDescent="0.25">
      <c r="A1482" s="250" t="s">
        <v>2962</v>
      </c>
      <c r="B1482" s="250" t="s">
        <v>2963</v>
      </c>
      <c r="C1482" s="252">
        <v>0</v>
      </c>
      <c r="D1482" s="251" t="s">
        <v>6</v>
      </c>
      <c r="E1482" s="252">
        <v>1.88</v>
      </c>
    </row>
    <row r="1483" spans="1:5" x14ac:dyDescent="0.25">
      <c r="A1483" s="250" t="s">
        <v>2964</v>
      </c>
      <c r="B1483" s="250" t="s">
        <v>2965</v>
      </c>
      <c r="C1483" s="252">
        <v>1</v>
      </c>
      <c r="D1483" s="251" t="s">
        <v>6</v>
      </c>
      <c r="E1483" s="252">
        <v>0.63787799999999995</v>
      </c>
    </row>
    <row r="1484" spans="1:5" x14ac:dyDescent="0.25">
      <c r="A1484" s="250" t="s">
        <v>2966</v>
      </c>
      <c r="B1484" s="250" t="s">
        <v>2967</v>
      </c>
      <c r="C1484" s="252">
        <v>0</v>
      </c>
      <c r="D1484" s="251" t="s">
        <v>6</v>
      </c>
      <c r="E1484" s="252">
        <v>1.5380100000000001</v>
      </c>
    </row>
    <row r="1485" spans="1:5" x14ac:dyDescent="0.25">
      <c r="A1485" s="250" t="s">
        <v>2968</v>
      </c>
      <c r="B1485" s="250" t="s">
        <v>2969</v>
      </c>
      <c r="C1485" s="252">
        <v>0</v>
      </c>
      <c r="D1485" s="251" t="s">
        <v>6</v>
      </c>
      <c r="E1485" s="252">
        <v>2.2725689999999998</v>
      </c>
    </row>
    <row r="1486" spans="1:5" x14ac:dyDescent="0.25">
      <c r="A1486" s="250" t="s">
        <v>2970</v>
      </c>
      <c r="B1486" s="250" t="s">
        <v>2971</v>
      </c>
      <c r="C1486" s="252">
        <v>0</v>
      </c>
      <c r="D1486" s="251" t="s">
        <v>6</v>
      </c>
      <c r="E1486" s="252">
        <v>9.8752000000000006E-2</v>
      </c>
    </row>
    <row r="1487" spans="1:5" x14ac:dyDescent="0.25">
      <c r="A1487" s="250" t="s">
        <v>2972</v>
      </c>
      <c r="B1487" s="250" t="s">
        <v>2973</v>
      </c>
      <c r="C1487" s="252">
        <v>0</v>
      </c>
      <c r="D1487" s="251" t="s">
        <v>6</v>
      </c>
      <c r="E1487" s="252">
        <v>0.241394</v>
      </c>
    </row>
    <row r="1488" spans="1:5" x14ac:dyDescent="0.25">
      <c r="A1488" s="250" t="s">
        <v>2974</v>
      </c>
      <c r="B1488" s="250" t="s">
        <v>2975</v>
      </c>
      <c r="C1488" s="252">
        <v>0</v>
      </c>
      <c r="D1488" s="251" t="s">
        <v>6</v>
      </c>
      <c r="E1488" s="252">
        <v>0.25834299999999999</v>
      </c>
    </row>
    <row r="1489" spans="1:5" x14ac:dyDescent="0.25">
      <c r="A1489" s="250" t="s">
        <v>2976</v>
      </c>
      <c r="B1489" s="250" t="s">
        <v>2977</v>
      </c>
      <c r="C1489" s="252">
        <v>0</v>
      </c>
      <c r="D1489" s="251" t="s">
        <v>6</v>
      </c>
      <c r="E1489" s="252">
        <v>0.363846</v>
      </c>
    </row>
    <row r="1490" spans="1:5" x14ac:dyDescent="0.25">
      <c r="A1490" s="250" t="s">
        <v>2978</v>
      </c>
      <c r="B1490" s="250" t="s">
        <v>2979</v>
      </c>
      <c r="C1490" s="252">
        <v>0</v>
      </c>
      <c r="D1490" s="251" t="s">
        <v>6</v>
      </c>
      <c r="E1490" s="252">
        <v>0.24134900000000001</v>
      </c>
    </row>
    <row r="1491" spans="1:5" x14ac:dyDescent="0.25">
      <c r="A1491" s="250" t="s">
        <v>2980</v>
      </c>
      <c r="B1491" s="250" t="s">
        <v>2981</v>
      </c>
      <c r="C1491" s="252">
        <v>0</v>
      </c>
      <c r="D1491" s="251" t="s">
        <v>6</v>
      </c>
      <c r="E1491" s="252">
        <v>0.46222800000000003</v>
      </c>
    </row>
    <row r="1492" spans="1:5" x14ac:dyDescent="0.25">
      <c r="A1492" s="250" t="s">
        <v>2982</v>
      </c>
      <c r="B1492" s="250" t="s">
        <v>2983</v>
      </c>
      <c r="C1492" s="252">
        <v>0</v>
      </c>
      <c r="D1492" s="251" t="s">
        <v>6</v>
      </c>
      <c r="E1492" s="252">
        <v>0.62375700000000001</v>
      </c>
    </row>
    <row r="1493" spans="1:5" x14ac:dyDescent="0.25">
      <c r="A1493" s="250" t="s">
        <v>2984</v>
      </c>
      <c r="B1493" s="250" t="s">
        <v>2985</v>
      </c>
      <c r="C1493" s="252">
        <v>1</v>
      </c>
      <c r="D1493" s="251" t="s">
        <v>6</v>
      </c>
      <c r="E1493" s="252">
        <v>1.203697</v>
      </c>
    </row>
    <row r="1494" spans="1:5" x14ac:dyDescent="0.25">
      <c r="A1494" s="250" t="s">
        <v>2986</v>
      </c>
      <c r="B1494" s="250" t="s">
        <v>2987</v>
      </c>
      <c r="C1494" s="252">
        <v>0</v>
      </c>
      <c r="D1494" s="251" t="s">
        <v>6</v>
      </c>
      <c r="E1494" s="252">
        <v>36.458168999999998</v>
      </c>
    </row>
    <row r="1495" spans="1:5" x14ac:dyDescent="0.25">
      <c r="A1495" s="250" t="s">
        <v>2988</v>
      </c>
      <c r="B1495" s="250" t="s">
        <v>2989</v>
      </c>
      <c r="C1495" s="252">
        <v>0</v>
      </c>
      <c r="D1495" s="251" t="s">
        <v>6</v>
      </c>
      <c r="E1495" s="252">
        <v>4.085852</v>
      </c>
    </row>
    <row r="1496" spans="1:5" x14ac:dyDescent="0.25">
      <c r="A1496" s="250" t="s">
        <v>2990</v>
      </c>
      <c r="B1496" s="250" t="s">
        <v>2991</v>
      </c>
      <c r="C1496" s="252">
        <v>0</v>
      </c>
      <c r="D1496" s="251" t="s">
        <v>6</v>
      </c>
      <c r="E1496" s="252">
        <v>27.224653</v>
      </c>
    </row>
    <row r="1497" spans="1:5" x14ac:dyDescent="0.25">
      <c r="A1497" s="250" t="s">
        <v>2992</v>
      </c>
      <c r="B1497" s="250" t="s">
        <v>2993</v>
      </c>
      <c r="C1497" s="252">
        <v>0</v>
      </c>
      <c r="D1497" s="251" t="s">
        <v>6</v>
      </c>
      <c r="E1497" s="252">
        <v>19.859793</v>
      </c>
    </row>
    <row r="1498" spans="1:5" x14ac:dyDescent="0.25">
      <c r="A1498" s="250" t="s">
        <v>2994</v>
      </c>
      <c r="B1498" s="250" t="s">
        <v>2995</v>
      </c>
      <c r="C1498" s="252">
        <v>0</v>
      </c>
      <c r="D1498" s="251" t="s">
        <v>6</v>
      </c>
      <c r="E1498" s="252">
        <v>1.8363640000000001</v>
      </c>
    </row>
    <row r="1499" spans="1:5" x14ac:dyDescent="0.25">
      <c r="A1499" s="250" t="s">
        <v>2996</v>
      </c>
      <c r="B1499" s="250" t="s">
        <v>2997</v>
      </c>
      <c r="C1499" s="252">
        <v>0</v>
      </c>
      <c r="D1499" s="251" t="s">
        <v>6</v>
      </c>
      <c r="E1499" s="252">
        <v>50.86</v>
      </c>
    </row>
    <row r="1500" spans="1:5" x14ac:dyDescent="0.25">
      <c r="A1500" s="250" t="s">
        <v>2998</v>
      </c>
      <c r="B1500" s="250" t="s">
        <v>2999</v>
      </c>
      <c r="C1500" s="252">
        <v>0</v>
      </c>
      <c r="D1500" s="251" t="s">
        <v>6</v>
      </c>
      <c r="E1500" s="252">
        <v>2.4435509999999998</v>
      </c>
    </row>
    <row r="1501" spans="1:5" x14ac:dyDescent="0.25">
      <c r="A1501" s="250" t="s">
        <v>3000</v>
      </c>
      <c r="B1501" s="250" t="s">
        <v>3001</v>
      </c>
      <c r="C1501" s="252">
        <v>0</v>
      </c>
      <c r="D1501" s="251" t="s">
        <v>6</v>
      </c>
      <c r="E1501" s="252">
        <v>15.93449</v>
      </c>
    </row>
    <row r="1502" spans="1:5" x14ac:dyDescent="0.25">
      <c r="A1502" s="250" t="s">
        <v>3002</v>
      </c>
      <c r="B1502" s="250" t="s">
        <v>3003</v>
      </c>
      <c r="C1502" s="252">
        <v>0</v>
      </c>
      <c r="D1502" s="251" t="s">
        <v>6</v>
      </c>
      <c r="E1502" s="252">
        <v>15.545078999999999</v>
      </c>
    </row>
    <row r="1503" spans="1:5" x14ac:dyDescent="0.25">
      <c r="A1503" s="250" t="s">
        <v>3004</v>
      </c>
      <c r="B1503" s="250" t="s">
        <v>3005</v>
      </c>
      <c r="C1503" s="252">
        <v>7</v>
      </c>
      <c r="D1503" s="251" t="s">
        <v>6</v>
      </c>
      <c r="E1503" s="252">
        <v>13.01</v>
      </c>
    </row>
    <row r="1504" spans="1:5" x14ac:dyDescent="0.25">
      <c r="A1504" s="250" t="s">
        <v>3006</v>
      </c>
      <c r="B1504" s="250" t="s">
        <v>3007</v>
      </c>
      <c r="C1504" s="252">
        <v>0</v>
      </c>
      <c r="D1504" s="251" t="s">
        <v>6</v>
      </c>
      <c r="E1504" s="252">
        <v>81.406947000000002</v>
      </c>
    </row>
    <row r="1505" spans="1:5" x14ac:dyDescent="0.25">
      <c r="A1505" s="250" t="s">
        <v>3008</v>
      </c>
      <c r="B1505" s="250" t="s">
        <v>3009</v>
      </c>
      <c r="C1505" s="252">
        <v>0</v>
      </c>
      <c r="D1505" s="251" t="s">
        <v>6</v>
      </c>
      <c r="E1505" s="252">
        <v>5.4005270000000003</v>
      </c>
    </row>
    <row r="1506" spans="1:5" x14ac:dyDescent="0.25">
      <c r="A1506" s="250" t="s">
        <v>3010</v>
      </c>
      <c r="B1506" s="250" t="s">
        <v>3011</v>
      </c>
      <c r="C1506" s="252">
        <v>0</v>
      </c>
      <c r="D1506" s="251" t="s">
        <v>6</v>
      </c>
      <c r="E1506" s="252">
        <v>0.22608800000000001</v>
      </c>
    </row>
    <row r="1507" spans="1:5" x14ac:dyDescent="0.25">
      <c r="A1507" s="250" t="s">
        <v>3012</v>
      </c>
      <c r="B1507" s="250" t="s">
        <v>3013</v>
      </c>
      <c r="C1507" s="252">
        <v>0</v>
      </c>
      <c r="D1507" s="251" t="s">
        <v>6</v>
      </c>
      <c r="E1507" s="252">
        <v>2.38</v>
      </c>
    </row>
    <row r="1508" spans="1:5" x14ac:dyDescent="0.25">
      <c r="A1508" s="250" t="s">
        <v>3014</v>
      </c>
      <c r="B1508" s="250" t="s">
        <v>3015</v>
      </c>
      <c r="C1508" s="252">
        <v>0</v>
      </c>
      <c r="D1508" s="251" t="s">
        <v>6</v>
      </c>
      <c r="E1508" s="252">
        <v>2.1899980000000001</v>
      </c>
    </row>
    <row r="1509" spans="1:5" x14ac:dyDescent="0.25">
      <c r="A1509" s="250" t="s">
        <v>3016</v>
      </c>
      <c r="B1509" s="250" t="s">
        <v>3017</v>
      </c>
      <c r="C1509" s="252">
        <v>0</v>
      </c>
      <c r="D1509" s="251" t="s">
        <v>6</v>
      </c>
      <c r="E1509" s="252">
        <v>6.7965220000000004</v>
      </c>
    </row>
    <row r="1510" spans="1:5" x14ac:dyDescent="0.25">
      <c r="A1510" s="250" t="s">
        <v>3018</v>
      </c>
      <c r="B1510" s="250" t="s">
        <v>3019</v>
      </c>
      <c r="C1510" s="252">
        <v>0</v>
      </c>
      <c r="D1510" s="251" t="s">
        <v>6</v>
      </c>
      <c r="E1510" s="252">
        <v>0.19750300000000001</v>
      </c>
    </row>
    <row r="1511" spans="1:5" x14ac:dyDescent="0.25">
      <c r="A1511" s="250" t="s">
        <v>3020</v>
      </c>
      <c r="B1511" s="250" t="s">
        <v>3021</v>
      </c>
      <c r="C1511" s="252">
        <v>0</v>
      </c>
      <c r="D1511" s="251" t="s">
        <v>6</v>
      </c>
      <c r="E1511" s="252">
        <v>4.66</v>
      </c>
    </row>
    <row r="1512" spans="1:5" x14ac:dyDescent="0.25">
      <c r="A1512" s="250" t="s">
        <v>3022</v>
      </c>
      <c r="B1512" s="250" t="s">
        <v>3023</v>
      </c>
      <c r="C1512" s="252">
        <v>0</v>
      </c>
      <c r="D1512" s="251" t="s">
        <v>6</v>
      </c>
      <c r="E1512" s="252">
        <v>386.79</v>
      </c>
    </row>
    <row r="1513" spans="1:5" x14ac:dyDescent="0.25">
      <c r="A1513" s="250" t="s">
        <v>3024</v>
      </c>
      <c r="B1513" s="250" t="s">
        <v>3025</v>
      </c>
      <c r="C1513" s="252">
        <v>0</v>
      </c>
      <c r="D1513" s="251" t="s">
        <v>6</v>
      </c>
      <c r="E1513" s="252">
        <v>537.38</v>
      </c>
    </row>
    <row r="1514" spans="1:5" x14ac:dyDescent="0.25">
      <c r="A1514" s="250" t="s">
        <v>3026</v>
      </c>
      <c r="B1514" s="250" t="s">
        <v>3027</v>
      </c>
      <c r="C1514" s="252">
        <v>0</v>
      </c>
      <c r="D1514" s="251" t="s">
        <v>6</v>
      </c>
      <c r="E1514" s="252">
        <v>53.25</v>
      </c>
    </row>
    <row r="1515" spans="1:5" x14ac:dyDescent="0.25">
      <c r="A1515" s="250" t="s">
        <v>3028</v>
      </c>
      <c r="B1515" s="250" t="s">
        <v>3029</v>
      </c>
      <c r="C1515" s="252">
        <v>0</v>
      </c>
      <c r="D1515" s="251" t="s">
        <v>6</v>
      </c>
      <c r="E1515" s="252">
        <v>22.05</v>
      </c>
    </row>
    <row r="1516" spans="1:5" x14ac:dyDescent="0.25">
      <c r="A1516" s="250" t="s">
        <v>3030</v>
      </c>
      <c r="B1516" s="250" t="s">
        <v>3031</v>
      </c>
      <c r="C1516" s="252">
        <v>0</v>
      </c>
      <c r="D1516" s="251" t="s">
        <v>6</v>
      </c>
      <c r="E1516" s="252">
        <v>30</v>
      </c>
    </row>
    <row r="1517" spans="1:5" x14ac:dyDescent="0.25">
      <c r="A1517" s="250" t="s">
        <v>3032</v>
      </c>
      <c r="B1517" s="250" t="s">
        <v>19369</v>
      </c>
      <c r="C1517" s="252">
        <v>0</v>
      </c>
      <c r="D1517" s="251" t="s">
        <v>6</v>
      </c>
      <c r="E1517" s="252">
        <v>37.118566999999999</v>
      </c>
    </row>
    <row r="1518" spans="1:5" x14ac:dyDescent="0.25">
      <c r="A1518" s="250" t="s">
        <v>3034</v>
      </c>
      <c r="B1518" s="250" t="s">
        <v>3035</v>
      </c>
      <c r="C1518" s="252">
        <v>0</v>
      </c>
      <c r="D1518" s="251" t="s">
        <v>6</v>
      </c>
      <c r="E1518" s="252">
        <v>1174.75</v>
      </c>
    </row>
    <row r="1519" spans="1:5" x14ac:dyDescent="0.25">
      <c r="A1519" s="250" t="s">
        <v>3036</v>
      </c>
      <c r="B1519" s="250" t="s">
        <v>3037</v>
      </c>
      <c r="C1519" s="252">
        <v>0</v>
      </c>
      <c r="D1519" s="251" t="s">
        <v>6</v>
      </c>
      <c r="E1519" s="252">
        <v>1087.42</v>
      </c>
    </row>
    <row r="1520" spans="1:5" x14ac:dyDescent="0.25">
      <c r="A1520" s="250" t="s">
        <v>3038</v>
      </c>
      <c r="B1520" s="250" t="s">
        <v>3039</v>
      </c>
      <c r="C1520" s="252">
        <v>0</v>
      </c>
      <c r="D1520" s="251" t="s">
        <v>6</v>
      </c>
      <c r="E1520" s="252">
        <v>409.78</v>
      </c>
    </row>
    <row r="1521" spans="1:5" x14ac:dyDescent="0.25">
      <c r="A1521" s="250" t="s">
        <v>3040</v>
      </c>
      <c r="B1521" s="250" t="s">
        <v>3041</v>
      </c>
      <c r="C1521" s="252">
        <v>0</v>
      </c>
      <c r="D1521" s="251" t="s">
        <v>6</v>
      </c>
      <c r="E1521" s="252">
        <v>1.857585</v>
      </c>
    </row>
    <row r="1522" spans="1:5" x14ac:dyDescent="0.25">
      <c r="A1522" s="250" t="s">
        <v>3042</v>
      </c>
      <c r="B1522" s="250" t="s">
        <v>3043</v>
      </c>
      <c r="C1522" s="252">
        <v>0</v>
      </c>
      <c r="D1522" s="251" t="s">
        <v>6</v>
      </c>
      <c r="E1522" s="252">
        <v>2.9515799999999999</v>
      </c>
    </row>
    <row r="1523" spans="1:5" x14ac:dyDescent="0.25">
      <c r="A1523" s="250" t="s">
        <v>3044</v>
      </c>
      <c r="B1523" s="250" t="s">
        <v>3045</v>
      </c>
      <c r="C1523" s="252">
        <v>0</v>
      </c>
      <c r="D1523" s="251" t="s">
        <v>6</v>
      </c>
      <c r="E1523" s="252">
        <v>3.0613000000000001</v>
      </c>
    </row>
    <row r="1524" spans="1:5" x14ac:dyDescent="0.25">
      <c r="A1524" s="250" t="s">
        <v>3046</v>
      </c>
      <c r="B1524" s="250" t="s">
        <v>3047</v>
      </c>
      <c r="C1524" s="252">
        <v>0</v>
      </c>
      <c r="D1524" s="251" t="s">
        <v>6</v>
      </c>
      <c r="E1524" s="252">
        <v>24.395512</v>
      </c>
    </row>
    <row r="1525" spans="1:5" x14ac:dyDescent="0.25">
      <c r="A1525" s="250" t="s">
        <v>3048</v>
      </c>
      <c r="B1525" s="250" t="s">
        <v>3049</v>
      </c>
      <c r="C1525" s="252">
        <v>0</v>
      </c>
      <c r="D1525" s="251" t="s">
        <v>6</v>
      </c>
      <c r="E1525" s="252">
        <v>5.3216510000000001</v>
      </c>
    </row>
    <row r="1526" spans="1:5" x14ac:dyDescent="0.25">
      <c r="A1526" s="250" t="s">
        <v>3050</v>
      </c>
      <c r="B1526" s="250" t="s">
        <v>3051</v>
      </c>
      <c r="C1526" s="252">
        <v>0</v>
      </c>
      <c r="D1526" s="251" t="s">
        <v>6</v>
      </c>
      <c r="E1526" s="252">
        <v>121.988624</v>
      </c>
    </row>
    <row r="1527" spans="1:5" x14ac:dyDescent="0.25">
      <c r="A1527" s="250" t="s">
        <v>3052</v>
      </c>
      <c r="B1527" s="250" t="s">
        <v>3053</v>
      </c>
      <c r="C1527" s="252">
        <v>9</v>
      </c>
      <c r="D1527" s="251" t="s">
        <v>6</v>
      </c>
      <c r="E1527" s="252">
        <v>15</v>
      </c>
    </row>
    <row r="1528" spans="1:5" x14ac:dyDescent="0.25">
      <c r="A1528" s="250" t="s">
        <v>3054</v>
      </c>
      <c r="B1528" s="250" t="s">
        <v>3055</v>
      </c>
      <c r="C1528" s="252">
        <v>0</v>
      </c>
      <c r="D1528" s="251" t="s">
        <v>6</v>
      </c>
      <c r="E1528" s="252">
        <v>2.7183030000000001</v>
      </c>
    </row>
    <row r="1529" spans="1:5" x14ac:dyDescent="0.25">
      <c r="A1529" s="250" t="s">
        <v>3056</v>
      </c>
      <c r="B1529" s="250" t="s">
        <v>3057</v>
      </c>
      <c r="C1529" s="252">
        <v>1</v>
      </c>
      <c r="D1529" s="251" t="s">
        <v>6</v>
      </c>
      <c r="E1529" s="252">
        <v>28.676750999999999</v>
      </c>
    </row>
    <row r="1530" spans="1:5" x14ac:dyDescent="0.25">
      <c r="A1530" s="250" t="s">
        <v>3058</v>
      </c>
      <c r="B1530" s="250" t="s">
        <v>3059</v>
      </c>
      <c r="C1530" s="252">
        <v>1</v>
      </c>
      <c r="D1530" s="251" t="s">
        <v>6</v>
      </c>
      <c r="E1530" s="252">
        <v>23.253895</v>
      </c>
    </row>
    <row r="1531" spans="1:5" x14ac:dyDescent="0.25">
      <c r="A1531" s="250" t="s">
        <v>3060</v>
      </c>
      <c r="B1531" s="250" t="s">
        <v>3061</v>
      </c>
      <c r="C1531" s="252">
        <v>5</v>
      </c>
      <c r="D1531" s="251" t="s">
        <v>6</v>
      </c>
      <c r="E1531" s="252">
        <v>1.9122209999999999</v>
      </c>
    </row>
    <row r="1532" spans="1:5" x14ac:dyDescent="0.25">
      <c r="A1532" s="250" t="s">
        <v>3062</v>
      </c>
      <c r="B1532" s="250" t="s">
        <v>3063</v>
      </c>
      <c r="C1532" s="252">
        <v>4</v>
      </c>
      <c r="D1532" s="251" t="s">
        <v>6</v>
      </c>
      <c r="E1532" s="252">
        <v>1.3037909999999999</v>
      </c>
    </row>
    <row r="1533" spans="1:5" x14ac:dyDescent="0.25">
      <c r="A1533" s="250" t="s">
        <v>3064</v>
      </c>
      <c r="B1533" s="250" t="s">
        <v>3065</v>
      </c>
      <c r="C1533" s="252">
        <v>5</v>
      </c>
      <c r="D1533" s="251" t="s">
        <v>6</v>
      </c>
      <c r="E1533" s="252">
        <v>2.725222</v>
      </c>
    </row>
    <row r="1534" spans="1:5" x14ac:dyDescent="0.25">
      <c r="A1534" s="250" t="s">
        <v>3066</v>
      </c>
      <c r="B1534" s="250" t="s">
        <v>3067</v>
      </c>
      <c r="C1534" s="252">
        <v>0</v>
      </c>
      <c r="D1534" s="251" t="s">
        <v>6</v>
      </c>
      <c r="E1534" s="252">
        <v>142</v>
      </c>
    </row>
    <row r="1535" spans="1:5" x14ac:dyDescent="0.25">
      <c r="A1535" s="250" t="s">
        <v>3068</v>
      </c>
      <c r="B1535" s="250" t="s">
        <v>3069</v>
      </c>
      <c r="C1535" s="252">
        <v>0</v>
      </c>
      <c r="D1535" s="251" t="s">
        <v>6</v>
      </c>
      <c r="E1535" s="252">
        <v>32.47</v>
      </c>
    </row>
    <row r="1536" spans="1:5" x14ac:dyDescent="0.25">
      <c r="A1536" s="250" t="s">
        <v>3070</v>
      </c>
      <c r="B1536" s="250" t="s">
        <v>3071</v>
      </c>
      <c r="C1536" s="252">
        <v>0</v>
      </c>
      <c r="D1536" s="251" t="s">
        <v>6</v>
      </c>
      <c r="E1536" s="252">
        <v>10.43</v>
      </c>
    </row>
    <row r="1537" spans="1:5" x14ac:dyDescent="0.25">
      <c r="A1537" s="250" t="s">
        <v>3072</v>
      </c>
      <c r="B1537" s="250" t="s">
        <v>3073</v>
      </c>
      <c r="C1537" s="252">
        <v>0</v>
      </c>
      <c r="D1537" s="251" t="s">
        <v>6</v>
      </c>
      <c r="E1537" s="252">
        <v>8.1999999999999993</v>
      </c>
    </row>
    <row r="1538" spans="1:5" x14ac:dyDescent="0.25">
      <c r="A1538" s="250" t="s">
        <v>3074</v>
      </c>
      <c r="B1538" s="250" t="s">
        <v>3075</v>
      </c>
      <c r="C1538" s="252">
        <v>0</v>
      </c>
      <c r="D1538" s="251" t="s">
        <v>6</v>
      </c>
      <c r="E1538" s="252">
        <v>11.49</v>
      </c>
    </row>
    <row r="1539" spans="1:5" x14ac:dyDescent="0.25">
      <c r="A1539" s="250" t="s">
        <v>3076</v>
      </c>
      <c r="B1539" s="250" t="s">
        <v>3077</v>
      </c>
      <c r="C1539" s="252">
        <v>0</v>
      </c>
      <c r="D1539" s="251" t="s">
        <v>6</v>
      </c>
      <c r="E1539" s="252">
        <v>14.42</v>
      </c>
    </row>
    <row r="1540" spans="1:5" x14ac:dyDescent="0.25">
      <c r="A1540" s="250" t="s">
        <v>3078</v>
      </c>
      <c r="B1540" s="250" t="s">
        <v>3079</v>
      </c>
      <c r="C1540" s="252">
        <v>8</v>
      </c>
      <c r="D1540" s="251" t="s">
        <v>6</v>
      </c>
      <c r="E1540" s="252">
        <v>56.62</v>
      </c>
    </row>
    <row r="1541" spans="1:5" x14ac:dyDescent="0.25">
      <c r="A1541" s="250" t="s">
        <v>3080</v>
      </c>
      <c r="B1541" s="250" t="s">
        <v>3081</v>
      </c>
      <c r="C1541" s="252">
        <v>94</v>
      </c>
      <c r="D1541" s="251" t="s">
        <v>6</v>
      </c>
      <c r="E1541" s="252">
        <v>0.73</v>
      </c>
    </row>
    <row r="1542" spans="1:5" x14ac:dyDescent="0.25">
      <c r="A1542" s="250" t="s">
        <v>3082</v>
      </c>
      <c r="B1542" s="250" t="s">
        <v>3083</v>
      </c>
      <c r="C1542" s="252">
        <v>0</v>
      </c>
      <c r="D1542" s="251" t="s">
        <v>6</v>
      </c>
      <c r="E1542" s="252">
        <v>89.894789000000003</v>
      </c>
    </row>
    <row r="1543" spans="1:5" x14ac:dyDescent="0.25">
      <c r="A1543" s="250" t="s">
        <v>3084</v>
      </c>
      <c r="B1543" s="250" t="s">
        <v>3085</v>
      </c>
      <c r="C1543" s="252">
        <v>0</v>
      </c>
      <c r="D1543" s="251" t="s">
        <v>6</v>
      </c>
      <c r="E1543" s="252">
        <v>391.95</v>
      </c>
    </row>
    <row r="1544" spans="1:5" x14ac:dyDescent="0.25">
      <c r="A1544" s="250" t="s">
        <v>3086</v>
      </c>
      <c r="B1544" s="250" t="s">
        <v>3087</v>
      </c>
      <c r="C1544" s="252">
        <v>0</v>
      </c>
      <c r="D1544" s="251" t="s">
        <v>6</v>
      </c>
      <c r="E1544" s="252">
        <v>573.1</v>
      </c>
    </row>
    <row r="1545" spans="1:5" x14ac:dyDescent="0.25">
      <c r="A1545" s="250" t="s">
        <v>3088</v>
      </c>
      <c r="B1545" s="250" t="s">
        <v>19430</v>
      </c>
      <c r="C1545" s="252">
        <v>1</v>
      </c>
      <c r="D1545" s="251" t="s">
        <v>6</v>
      </c>
      <c r="E1545" s="252">
        <v>40.222648</v>
      </c>
    </row>
    <row r="1546" spans="1:5" x14ac:dyDescent="0.25">
      <c r="A1546" s="250" t="s">
        <v>3090</v>
      </c>
      <c r="B1546" s="250" t="s">
        <v>3091</v>
      </c>
      <c r="C1546" s="252">
        <v>0</v>
      </c>
      <c r="D1546" s="251" t="s">
        <v>6</v>
      </c>
      <c r="E1546" s="252">
        <v>259.66252600000001</v>
      </c>
    </row>
    <row r="1547" spans="1:5" x14ac:dyDescent="0.25">
      <c r="A1547" s="250" t="s">
        <v>3092</v>
      </c>
      <c r="B1547" s="250" t="s">
        <v>22590</v>
      </c>
      <c r="C1547" s="252">
        <v>0</v>
      </c>
      <c r="D1547" s="251" t="s">
        <v>6</v>
      </c>
      <c r="E1547" s="252">
        <v>207.319031</v>
      </c>
    </row>
    <row r="1548" spans="1:5" x14ac:dyDescent="0.25">
      <c r="A1548" s="250" t="s">
        <v>3094</v>
      </c>
      <c r="B1548" s="250" t="s">
        <v>22591</v>
      </c>
      <c r="C1548" s="252">
        <v>0</v>
      </c>
      <c r="D1548" s="251" t="s">
        <v>6</v>
      </c>
      <c r="E1548" s="252">
        <v>112.25</v>
      </c>
    </row>
    <row r="1549" spans="1:5" x14ac:dyDescent="0.25">
      <c r="A1549" s="250" t="s">
        <v>3096</v>
      </c>
      <c r="B1549" s="250" t="s">
        <v>3097</v>
      </c>
      <c r="C1549" s="252">
        <v>2</v>
      </c>
      <c r="D1549" s="251" t="s">
        <v>6</v>
      </c>
      <c r="E1549" s="252">
        <v>207.15372199999999</v>
      </c>
    </row>
    <row r="1550" spans="1:5" x14ac:dyDescent="0.25">
      <c r="A1550" s="250" t="s">
        <v>3098</v>
      </c>
      <c r="B1550" s="250" t="s">
        <v>3099</v>
      </c>
      <c r="C1550" s="252">
        <v>3</v>
      </c>
      <c r="D1550" s="251" t="s">
        <v>6</v>
      </c>
      <c r="E1550" s="252">
        <v>310.31848400000001</v>
      </c>
    </row>
    <row r="1551" spans="1:5" x14ac:dyDescent="0.25">
      <c r="A1551" s="250" t="s">
        <v>3100</v>
      </c>
      <c r="B1551" s="250" t="s">
        <v>3101</v>
      </c>
      <c r="C1551" s="252">
        <v>0</v>
      </c>
      <c r="D1551" s="251" t="s">
        <v>6</v>
      </c>
      <c r="E1551" s="252">
        <v>313.00848300000001</v>
      </c>
    </row>
    <row r="1552" spans="1:5" x14ac:dyDescent="0.25">
      <c r="A1552" s="250" t="s">
        <v>3102</v>
      </c>
      <c r="B1552" s="250" t="s">
        <v>3103</v>
      </c>
      <c r="C1552" s="252">
        <v>0</v>
      </c>
      <c r="D1552" s="251" t="s">
        <v>6</v>
      </c>
      <c r="E1552" s="252">
        <v>308</v>
      </c>
    </row>
    <row r="1553" spans="1:5" x14ac:dyDescent="0.25">
      <c r="A1553" s="250" t="s">
        <v>3104</v>
      </c>
      <c r="B1553" s="250" t="s">
        <v>3105</v>
      </c>
      <c r="C1553" s="252">
        <v>0</v>
      </c>
      <c r="D1553" s="251" t="s">
        <v>6</v>
      </c>
      <c r="E1553" s="252">
        <v>1067.71</v>
      </c>
    </row>
    <row r="1554" spans="1:5" x14ac:dyDescent="0.25">
      <c r="A1554" s="250" t="s">
        <v>3106</v>
      </c>
      <c r="B1554" s="250" t="s">
        <v>3107</v>
      </c>
      <c r="C1554" s="252">
        <v>0</v>
      </c>
      <c r="D1554" s="251" t="s">
        <v>6</v>
      </c>
      <c r="E1554" s="252">
        <v>0.30131999999999998</v>
      </c>
    </row>
    <row r="1555" spans="1:5" x14ac:dyDescent="0.25">
      <c r="A1555" s="250" t="s">
        <v>3108</v>
      </c>
      <c r="B1555" s="250" t="s">
        <v>3109</v>
      </c>
      <c r="C1555" s="252">
        <v>0</v>
      </c>
      <c r="D1555" s="251" t="s">
        <v>6</v>
      </c>
      <c r="E1555" s="252">
        <v>2.0409190000000001</v>
      </c>
    </row>
    <row r="1556" spans="1:5" x14ac:dyDescent="0.25">
      <c r="A1556" s="250" t="s">
        <v>3110</v>
      </c>
      <c r="B1556" s="250" t="s">
        <v>3111</v>
      </c>
      <c r="C1556" s="252">
        <v>50</v>
      </c>
      <c r="D1556" s="251" t="s">
        <v>6</v>
      </c>
      <c r="E1556" s="252">
        <v>1.2312590000000001</v>
      </c>
    </row>
    <row r="1557" spans="1:5" x14ac:dyDescent="0.25">
      <c r="A1557" s="250" t="s">
        <v>3112</v>
      </c>
      <c r="B1557" s="250" t="s">
        <v>3113</v>
      </c>
      <c r="C1557" s="252">
        <v>0</v>
      </c>
      <c r="D1557" s="251" t="s">
        <v>6</v>
      </c>
      <c r="E1557" s="252">
        <v>2.6443530000000002</v>
      </c>
    </row>
    <row r="1558" spans="1:5" x14ac:dyDescent="0.25">
      <c r="A1558" s="250" t="s">
        <v>3114</v>
      </c>
      <c r="B1558" s="250" t="s">
        <v>3115</v>
      </c>
      <c r="C1558" s="252">
        <v>3</v>
      </c>
      <c r="D1558" s="251" t="s">
        <v>6</v>
      </c>
      <c r="E1558" s="252">
        <v>16.479763999999999</v>
      </c>
    </row>
    <row r="1559" spans="1:5" x14ac:dyDescent="0.25">
      <c r="A1559" s="250" t="s">
        <v>3116</v>
      </c>
      <c r="B1559" s="250" t="s">
        <v>3117</v>
      </c>
      <c r="C1559" s="252">
        <v>0</v>
      </c>
      <c r="D1559" s="251" t="s">
        <v>6</v>
      </c>
      <c r="E1559" s="252">
        <v>3.4490949999999998</v>
      </c>
    </row>
    <row r="1560" spans="1:5" x14ac:dyDescent="0.25">
      <c r="A1560" s="250" t="s">
        <v>3118</v>
      </c>
      <c r="B1560" s="250" t="s">
        <v>3119</v>
      </c>
      <c r="C1560" s="252">
        <v>21</v>
      </c>
      <c r="D1560" s="251" t="s">
        <v>6</v>
      </c>
      <c r="E1560" s="252">
        <v>7</v>
      </c>
    </row>
    <row r="1561" spans="1:5" x14ac:dyDescent="0.25">
      <c r="A1561" s="250" t="s">
        <v>3120</v>
      </c>
      <c r="B1561" s="250" t="s">
        <v>3121</v>
      </c>
      <c r="C1561" s="252">
        <v>0</v>
      </c>
      <c r="D1561" s="251" t="s">
        <v>6</v>
      </c>
      <c r="E1561" s="252">
        <v>4.7595919999999996</v>
      </c>
    </row>
    <row r="1562" spans="1:5" x14ac:dyDescent="0.25">
      <c r="A1562" s="250" t="s">
        <v>3122</v>
      </c>
      <c r="B1562" s="250" t="s">
        <v>3123</v>
      </c>
      <c r="C1562" s="252">
        <v>0</v>
      </c>
      <c r="D1562" s="251" t="s">
        <v>6</v>
      </c>
      <c r="E1562" s="252">
        <v>43.39</v>
      </c>
    </row>
    <row r="1563" spans="1:5" x14ac:dyDescent="0.25">
      <c r="A1563" s="250" t="s">
        <v>3124</v>
      </c>
      <c r="B1563" s="250" t="s">
        <v>3125</v>
      </c>
      <c r="C1563" s="252">
        <v>6</v>
      </c>
      <c r="D1563" s="251" t="s">
        <v>6</v>
      </c>
      <c r="E1563" s="252">
        <v>24.775957999999999</v>
      </c>
    </row>
    <row r="1564" spans="1:5" x14ac:dyDescent="0.25">
      <c r="A1564" s="250" t="s">
        <v>3126</v>
      </c>
      <c r="B1564" s="250" t="s">
        <v>3127</v>
      </c>
      <c r="C1564" s="252">
        <v>1</v>
      </c>
      <c r="D1564" s="251" t="s">
        <v>6</v>
      </c>
      <c r="E1564" s="252">
        <v>4.4526839999999996</v>
      </c>
    </row>
    <row r="1565" spans="1:5" x14ac:dyDescent="0.25">
      <c r="A1565" s="250" t="s">
        <v>3128</v>
      </c>
      <c r="B1565" s="250" t="s">
        <v>3129</v>
      </c>
      <c r="C1565" s="252">
        <v>0</v>
      </c>
      <c r="D1565" s="251" t="s">
        <v>6</v>
      </c>
      <c r="E1565" s="252">
        <v>0.36562299999999998</v>
      </c>
    </row>
    <row r="1566" spans="1:5" x14ac:dyDescent="0.25">
      <c r="A1566" s="250" t="s">
        <v>3130</v>
      </c>
      <c r="B1566" s="250" t="s">
        <v>3131</v>
      </c>
      <c r="C1566" s="252">
        <v>0</v>
      </c>
      <c r="D1566" s="251" t="s">
        <v>6</v>
      </c>
      <c r="E1566" s="252">
        <v>358.8</v>
      </c>
    </row>
    <row r="1567" spans="1:5" x14ac:dyDescent="0.25">
      <c r="A1567" s="250" t="s">
        <v>3132</v>
      </c>
      <c r="B1567" s="250" t="s">
        <v>3133</v>
      </c>
      <c r="C1567" s="252">
        <v>0</v>
      </c>
      <c r="D1567" s="251" t="s">
        <v>6</v>
      </c>
      <c r="E1567" s="252">
        <v>8.1956889999999998</v>
      </c>
    </row>
    <row r="1568" spans="1:5" x14ac:dyDescent="0.25">
      <c r="A1568" s="250" t="s">
        <v>3134</v>
      </c>
      <c r="B1568" s="250" t="s">
        <v>3135</v>
      </c>
      <c r="C1568" s="252">
        <v>0</v>
      </c>
      <c r="D1568" s="251" t="s">
        <v>6</v>
      </c>
      <c r="E1568" s="252">
        <v>44.049829000000003</v>
      </c>
    </row>
    <row r="1569" spans="1:5" x14ac:dyDescent="0.25">
      <c r="A1569" s="250" t="s">
        <v>3136</v>
      </c>
      <c r="B1569" s="250" t="s">
        <v>3137</v>
      </c>
      <c r="C1569" s="252">
        <v>0</v>
      </c>
      <c r="D1569" s="251" t="s">
        <v>6</v>
      </c>
      <c r="E1569" s="252">
        <v>205.249189</v>
      </c>
    </row>
    <row r="1570" spans="1:5" x14ac:dyDescent="0.25">
      <c r="A1570" s="250" t="s">
        <v>3138</v>
      </c>
      <c r="B1570" s="250" t="s">
        <v>3139</v>
      </c>
      <c r="C1570" s="252">
        <v>0</v>
      </c>
      <c r="D1570" s="251" t="s">
        <v>6</v>
      </c>
      <c r="E1570" s="252">
        <v>22.054276000000002</v>
      </c>
    </row>
    <row r="1571" spans="1:5" x14ac:dyDescent="0.25">
      <c r="A1571" s="250" t="s">
        <v>3140</v>
      </c>
      <c r="B1571" s="250" t="s">
        <v>19404</v>
      </c>
      <c r="C1571" s="252">
        <v>0</v>
      </c>
      <c r="D1571" s="251" t="s">
        <v>6</v>
      </c>
      <c r="E1571" s="252">
        <v>59</v>
      </c>
    </row>
    <row r="1572" spans="1:5" x14ac:dyDescent="0.25">
      <c r="A1572" s="250" t="s">
        <v>3142</v>
      </c>
      <c r="B1572" s="250" t="s">
        <v>3143</v>
      </c>
      <c r="C1572" s="252">
        <v>0</v>
      </c>
      <c r="D1572" s="251" t="s">
        <v>6</v>
      </c>
      <c r="E1572" s="252">
        <v>1350</v>
      </c>
    </row>
    <row r="1573" spans="1:5" x14ac:dyDescent="0.25">
      <c r="A1573" s="250" t="s">
        <v>3144</v>
      </c>
      <c r="B1573" s="250" t="s">
        <v>3145</v>
      </c>
      <c r="C1573" s="252">
        <v>5</v>
      </c>
      <c r="D1573" s="251" t="s">
        <v>6</v>
      </c>
      <c r="E1573" s="252">
        <v>59.519509999999997</v>
      </c>
    </row>
    <row r="1574" spans="1:5" x14ac:dyDescent="0.25">
      <c r="A1574" s="250" t="s">
        <v>3146</v>
      </c>
      <c r="B1574" s="250" t="s">
        <v>3147</v>
      </c>
      <c r="C1574" s="252">
        <v>0</v>
      </c>
      <c r="D1574" s="251" t="s">
        <v>6</v>
      </c>
      <c r="E1574" s="252">
        <v>6.6173409999999997</v>
      </c>
    </row>
    <row r="1575" spans="1:5" x14ac:dyDescent="0.25">
      <c r="A1575" s="250" t="s">
        <v>3148</v>
      </c>
      <c r="B1575" s="250" t="s">
        <v>3149</v>
      </c>
      <c r="C1575" s="252">
        <v>0</v>
      </c>
      <c r="D1575" s="251" t="s">
        <v>6</v>
      </c>
      <c r="E1575" s="252">
        <v>4.1821659999999996</v>
      </c>
    </row>
    <row r="1576" spans="1:5" x14ac:dyDescent="0.25">
      <c r="A1576" s="250" t="s">
        <v>3150</v>
      </c>
      <c r="B1576" s="250" t="s">
        <v>3151</v>
      </c>
      <c r="C1576" s="252">
        <v>0</v>
      </c>
      <c r="D1576" s="251" t="s">
        <v>6</v>
      </c>
      <c r="E1576" s="252">
        <v>420.24</v>
      </c>
    </row>
    <row r="1577" spans="1:5" x14ac:dyDescent="0.25">
      <c r="A1577" s="250" t="s">
        <v>3154</v>
      </c>
      <c r="B1577" s="250" t="s">
        <v>3155</v>
      </c>
      <c r="C1577" s="252">
        <v>0</v>
      </c>
      <c r="D1577" s="251" t="s">
        <v>6</v>
      </c>
      <c r="E1577" s="252">
        <v>1.971741</v>
      </c>
    </row>
    <row r="1578" spans="1:5" x14ac:dyDescent="0.25">
      <c r="A1578" s="250" t="s">
        <v>3156</v>
      </c>
      <c r="B1578" s="250" t="s">
        <v>3157</v>
      </c>
      <c r="C1578" s="252">
        <v>0</v>
      </c>
      <c r="D1578" s="251" t="s">
        <v>6</v>
      </c>
      <c r="E1578" s="252">
        <v>0.86050599999999999</v>
      </c>
    </row>
    <row r="1579" spans="1:5" x14ac:dyDescent="0.25">
      <c r="A1579" s="250" t="s">
        <v>3158</v>
      </c>
      <c r="B1579" s="250" t="s">
        <v>3159</v>
      </c>
      <c r="C1579" s="252">
        <v>0</v>
      </c>
      <c r="D1579" s="251" t="s">
        <v>6</v>
      </c>
      <c r="E1579" s="252">
        <v>4.83</v>
      </c>
    </row>
    <row r="1580" spans="1:5" x14ac:dyDescent="0.25">
      <c r="A1580" s="250" t="s">
        <v>3160</v>
      </c>
      <c r="B1580" s="250" t="s">
        <v>3161</v>
      </c>
      <c r="C1580" s="252">
        <v>0</v>
      </c>
      <c r="D1580" s="251" t="s">
        <v>6</v>
      </c>
      <c r="E1580" s="252">
        <v>10.2263</v>
      </c>
    </row>
    <row r="1581" spans="1:5" x14ac:dyDescent="0.25">
      <c r="A1581" s="250" t="s">
        <v>3162</v>
      </c>
      <c r="B1581" s="250" t="s">
        <v>3163</v>
      </c>
      <c r="C1581" s="252">
        <v>0</v>
      </c>
      <c r="D1581" s="251" t="s">
        <v>6</v>
      </c>
      <c r="E1581" s="252">
        <v>616.29737499999999</v>
      </c>
    </row>
    <row r="1582" spans="1:5" x14ac:dyDescent="0.25">
      <c r="A1582" s="250" t="s">
        <v>3164</v>
      </c>
      <c r="B1582" s="250" t="s">
        <v>3165</v>
      </c>
      <c r="C1582" s="252">
        <v>0</v>
      </c>
      <c r="D1582" s="251" t="s">
        <v>6</v>
      </c>
      <c r="E1582" s="252">
        <v>664.05562199999997</v>
      </c>
    </row>
    <row r="1583" spans="1:5" x14ac:dyDescent="0.25">
      <c r="A1583" s="250" t="s">
        <v>3166</v>
      </c>
      <c r="B1583" s="250" t="s">
        <v>3167</v>
      </c>
      <c r="C1583" s="252">
        <v>0</v>
      </c>
      <c r="D1583" s="251" t="s">
        <v>6</v>
      </c>
      <c r="E1583" s="252">
        <v>758.31887700000004</v>
      </c>
    </row>
    <row r="1584" spans="1:5" x14ac:dyDescent="0.25">
      <c r="A1584" s="250" t="s">
        <v>3168</v>
      </c>
      <c r="B1584" s="250" t="s">
        <v>3169</v>
      </c>
      <c r="C1584" s="252">
        <v>0</v>
      </c>
      <c r="D1584" s="251" t="s">
        <v>6</v>
      </c>
      <c r="E1584" s="252">
        <v>1293.886356</v>
      </c>
    </row>
    <row r="1585" spans="1:5" x14ac:dyDescent="0.25">
      <c r="A1585" s="250" t="s">
        <v>3170</v>
      </c>
      <c r="B1585" s="250" t="s">
        <v>3171</v>
      </c>
      <c r="C1585" s="252">
        <v>1</v>
      </c>
      <c r="D1585" s="251" t="s">
        <v>6</v>
      </c>
      <c r="E1585" s="252">
        <v>774.33888899999999</v>
      </c>
    </row>
    <row r="1586" spans="1:5" x14ac:dyDescent="0.25">
      <c r="A1586" s="250" t="s">
        <v>3172</v>
      </c>
      <c r="B1586" s="250" t="s">
        <v>3173</v>
      </c>
      <c r="C1586" s="252">
        <v>0</v>
      </c>
      <c r="D1586" s="251" t="s">
        <v>6</v>
      </c>
      <c r="E1586" s="252">
        <v>1067.346665</v>
      </c>
    </row>
    <row r="1587" spans="1:5" x14ac:dyDescent="0.25">
      <c r="A1587" s="250" t="s">
        <v>19559</v>
      </c>
      <c r="B1587" s="250" t="s">
        <v>19560</v>
      </c>
      <c r="C1587" s="252">
        <v>0</v>
      </c>
      <c r="D1587" s="251" t="s">
        <v>6</v>
      </c>
      <c r="E1587" s="252">
        <v>0</v>
      </c>
    </row>
    <row r="1588" spans="1:5" x14ac:dyDescent="0.25">
      <c r="A1588" s="250" t="s">
        <v>3176</v>
      </c>
      <c r="B1588" s="250" t="s">
        <v>3177</v>
      </c>
      <c r="C1588" s="252">
        <v>0</v>
      </c>
      <c r="D1588" s="251" t="s">
        <v>6</v>
      </c>
      <c r="E1588" s="252">
        <v>13.215630000000001</v>
      </c>
    </row>
    <row r="1589" spans="1:5" x14ac:dyDescent="0.25">
      <c r="A1589" s="250" t="s">
        <v>3178</v>
      </c>
      <c r="B1589" s="250" t="s">
        <v>19406</v>
      </c>
      <c r="C1589" s="252">
        <v>0</v>
      </c>
      <c r="D1589" s="251" t="s">
        <v>6</v>
      </c>
      <c r="E1589" s="252">
        <v>1085.6099999999999</v>
      </c>
    </row>
    <row r="1590" spans="1:5" x14ac:dyDescent="0.25">
      <c r="A1590" s="250" t="s">
        <v>3180</v>
      </c>
      <c r="B1590" s="250" t="s">
        <v>3181</v>
      </c>
      <c r="C1590" s="252">
        <v>0</v>
      </c>
      <c r="D1590" s="251" t="s">
        <v>6</v>
      </c>
      <c r="E1590" s="252">
        <v>20.522703</v>
      </c>
    </row>
    <row r="1591" spans="1:5" x14ac:dyDescent="0.25">
      <c r="A1591" s="250" t="s">
        <v>3182</v>
      </c>
      <c r="B1591" s="250" t="s">
        <v>3183</v>
      </c>
      <c r="C1591" s="252">
        <v>0</v>
      </c>
      <c r="D1591" s="251" t="s">
        <v>6</v>
      </c>
      <c r="E1591" s="252">
        <v>11.169921</v>
      </c>
    </row>
    <row r="1592" spans="1:5" x14ac:dyDescent="0.25">
      <c r="A1592" s="250" t="s">
        <v>3184</v>
      </c>
      <c r="B1592" s="250" t="s">
        <v>3185</v>
      </c>
      <c r="C1592" s="252">
        <v>0</v>
      </c>
      <c r="D1592" s="251" t="s">
        <v>6</v>
      </c>
      <c r="E1592" s="252">
        <v>8.7889060000000008</v>
      </c>
    </row>
    <row r="1593" spans="1:5" x14ac:dyDescent="0.25">
      <c r="A1593" s="250" t="s">
        <v>3186</v>
      </c>
      <c r="B1593" s="250" t="s">
        <v>3187</v>
      </c>
      <c r="C1593" s="252">
        <v>0</v>
      </c>
      <c r="D1593" s="251" t="s">
        <v>6</v>
      </c>
      <c r="E1593" s="252">
        <v>4.2155199999999997</v>
      </c>
    </row>
    <row r="1594" spans="1:5" x14ac:dyDescent="0.25">
      <c r="A1594" s="250" t="s">
        <v>3188</v>
      </c>
      <c r="B1594" s="250" t="s">
        <v>3189</v>
      </c>
      <c r="C1594" s="252">
        <v>0</v>
      </c>
      <c r="D1594" s="251" t="s">
        <v>6</v>
      </c>
      <c r="E1594" s="252">
        <v>8.2953130000000002</v>
      </c>
    </row>
    <row r="1595" spans="1:5" x14ac:dyDescent="0.25">
      <c r="A1595" s="250" t="s">
        <v>3190</v>
      </c>
      <c r="B1595" s="250" t="s">
        <v>3191</v>
      </c>
      <c r="C1595" s="252">
        <v>0</v>
      </c>
      <c r="D1595" s="251" t="s">
        <v>6</v>
      </c>
      <c r="E1595" s="252">
        <v>10.099242</v>
      </c>
    </row>
    <row r="1596" spans="1:5" x14ac:dyDescent="0.25">
      <c r="A1596" s="250" t="s">
        <v>3192</v>
      </c>
      <c r="B1596" s="250" t="s">
        <v>3193</v>
      </c>
      <c r="C1596" s="252">
        <v>0</v>
      </c>
      <c r="D1596" s="251" t="s">
        <v>6</v>
      </c>
      <c r="E1596" s="252">
        <v>22.076504</v>
      </c>
    </row>
    <row r="1597" spans="1:5" x14ac:dyDescent="0.25">
      <c r="A1597" s="250" t="s">
        <v>3194</v>
      </c>
      <c r="B1597" s="250" t="s">
        <v>3195</v>
      </c>
      <c r="C1597" s="252">
        <v>0</v>
      </c>
      <c r="D1597" s="251" t="s">
        <v>6</v>
      </c>
      <c r="E1597" s="252">
        <v>4.0738089999999998</v>
      </c>
    </row>
    <row r="1598" spans="1:5" x14ac:dyDescent="0.25">
      <c r="A1598" s="250" t="s">
        <v>3196</v>
      </c>
      <c r="B1598" s="250" t="s">
        <v>3197</v>
      </c>
      <c r="C1598" s="252">
        <v>5</v>
      </c>
      <c r="D1598" s="251" t="s">
        <v>6</v>
      </c>
      <c r="E1598" s="252">
        <v>7.3206930000000003</v>
      </c>
    </row>
    <row r="1599" spans="1:5" x14ac:dyDescent="0.25">
      <c r="A1599" s="250" t="s">
        <v>3198</v>
      </c>
      <c r="B1599" s="250" t="s">
        <v>3199</v>
      </c>
      <c r="C1599" s="252">
        <v>0</v>
      </c>
      <c r="D1599" s="251" t="s">
        <v>6</v>
      </c>
      <c r="E1599" s="252">
        <v>3.9050539999999998</v>
      </c>
    </row>
    <row r="1600" spans="1:5" x14ac:dyDescent="0.25">
      <c r="A1600" s="250" t="s">
        <v>3200</v>
      </c>
      <c r="B1600" s="250" t="s">
        <v>3201</v>
      </c>
      <c r="C1600" s="252">
        <v>3</v>
      </c>
      <c r="D1600" s="251" t="s">
        <v>6</v>
      </c>
      <c r="E1600" s="252">
        <v>4.2878699999999998</v>
      </c>
    </row>
    <row r="1601" spans="1:5" x14ac:dyDescent="0.25">
      <c r="A1601" s="250" t="s">
        <v>3202</v>
      </c>
      <c r="B1601" s="250" t="s">
        <v>3203</v>
      </c>
      <c r="C1601" s="252">
        <v>0</v>
      </c>
      <c r="D1601" s="251" t="s">
        <v>6</v>
      </c>
      <c r="E1601" s="252">
        <v>29.68</v>
      </c>
    </row>
    <row r="1602" spans="1:5" x14ac:dyDescent="0.25">
      <c r="A1602" s="250" t="s">
        <v>3204</v>
      </c>
      <c r="B1602" s="250" t="s">
        <v>3205</v>
      </c>
      <c r="C1602" s="252">
        <v>0</v>
      </c>
      <c r="D1602" s="251" t="s">
        <v>6</v>
      </c>
      <c r="E1602" s="252">
        <v>1.45</v>
      </c>
    </row>
    <row r="1603" spans="1:5" x14ac:dyDescent="0.25">
      <c r="A1603" s="250" t="s">
        <v>3206</v>
      </c>
      <c r="B1603" s="250" t="s">
        <v>3207</v>
      </c>
      <c r="C1603" s="252">
        <v>0</v>
      </c>
      <c r="D1603" s="251" t="s">
        <v>6</v>
      </c>
      <c r="E1603" s="252">
        <v>8.4499999999999993</v>
      </c>
    </row>
    <row r="1604" spans="1:5" x14ac:dyDescent="0.25">
      <c r="A1604" s="250" t="s">
        <v>3208</v>
      </c>
      <c r="B1604" s="250" t="s">
        <v>3209</v>
      </c>
      <c r="C1604" s="252">
        <v>0</v>
      </c>
      <c r="D1604" s="251" t="s">
        <v>6</v>
      </c>
      <c r="E1604" s="252">
        <v>4.09</v>
      </c>
    </row>
    <row r="1605" spans="1:5" x14ac:dyDescent="0.25">
      <c r="A1605" s="250" t="s">
        <v>3210</v>
      </c>
      <c r="B1605" s="250" t="s">
        <v>3211</v>
      </c>
      <c r="C1605" s="252">
        <v>0</v>
      </c>
      <c r="D1605" s="251" t="s">
        <v>6</v>
      </c>
      <c r="E1605" s="252">
        <v>5.7932509999999997</v>
      </c>
    </row>
    <row r="1606" spans="1:5" x14ac:dyDescent="0.25">
      <c r="A1606" s="250" t="s">
        <v>3212</v>
      </c>
      <c r="B1606" s="250" t="s">
        <v>23097</v>
      </c>
      <c r="C1606" s="252">
        <v>0</v>
      </c>
      <c r="D1606" s="251" t="s">
        <v>6</v>
      </c>
      <c r="E1606" s="252">
        <v>368.1</v>
      </c>
    </row>
    <row r="1607" spans="1:5" x14ac:dyDescent="0.25">
      <c r="A1607" s="250" t="s">
        <v>3214</v>
      </c>
      <c r="B1607" s="250" t="s">
        <v>3215</v>
      </c>
      <c r="C1607" s="252">
        <v>0</v>
      </c>
      <c r="D1607" s="251" t="s">
        <v>6</v>
      </c>
      <c r="E1607" s="252">
        <v>573.1</v>
      </c>
    </row>
    <row r="1608" spans="1:5" x14ac:dyDescent="0.25">
      <c r="A1608" s="250" t="s">
        <v>3216</v>
      </c>
      <c r="B1608" s="250" t="s">
        <v>22613</v>
      </c>
      <c r="C1608" s="252">
        <v>0</v>
      </c>
      <c r="D1608" s="251" t="s">
        <v>6</v>
      </c>
      <c r="E1608" s="252">
        <v>312.560586</v>
      </c>
    </row>
    <row r="1609" spans="1:5" x14ac:dyDescent="0.25">
      <c r="A1609" s="250" t="s">
        <v>3218</v>
      </c>
      <c r="B1609" s="250" t="s">
        <v>3219</v>
      </c>
      <c r="C1609" s="252">
        <v>0</v>
      </c>
      <c r="D1609" s="251" t="s">
        <v>6</v>
      </c>
      <c r="E1609" s="252">
        <v>178.80165700000001</v>
      </c>
    </row>
    <row r="1610" spans="1:5" x14ac:dyDescent="0.25">
      <c r="A1610" s="250" t="s">
        <v>19594</v>
      </c>
      <c r="B1610" s="250" t="s">
        <v>19595</v>
      </c>
      <c r="C1610" s="252">
        <v>0</v>
      </c>
      <c r="D1610" s="251" t="s">
        <v>6</v>
      </c>
      <c r="E1610" s="252">
        <v>1259.1199999999999</v>
      </c>
    </row>
    <row r="1611" spans="1:5" x14ac:dyDescent="0.25">
      <c r="A1611" s="250" t="s">
        <v>3220</v>
      </c>
      <c r="B1611" s="250" t="s">
        <v>3221</v>
      </c>
      <c r="C1611" s="252">
        <v>0</v>
      </c>
      <c r="D1611" s="251" t="s">
        <v>6</v>
      </c>
      <c r="E1611" s="252">
        <v>429.46</v>
      </c>
    </row>
    <row r="1612" spans="1:5" x14ac:dyDescent="0.25">
      <c r="A1612" s="250" t="s">
        <v>3224</v>
      </c>
      <c r="B1612" s="250" t="s">
        <v>19356</v>
      </c>
      <c r="C1612" s="252">
        <v>53</v>
      </c>
      <c r="D1612" s="251" t="s">
        <v>6</v>
      </c>
      <c r="E1612" s="252">
        <v>13.546878</v>
      </c>
    </row>
    <row r="1613" spans="1:5" x14ac:dyDescent="0.25">
      <c r="A1613" s="250" t="s">
        <v>3226</v>
      </c>
      <c r="B1613" s="250" t="s">
        <v>3227</v>
      </c>
      <c r="C1613" s="252">
        <v>0</v>
      </c>
      <c r="D1613" s="251" t="s">
        <v>6</v>
      </c>
      <c r="E1613" s="252">
        <v>5.2558730000000002</v>
      </c>
    </row>
    <row r="1614" spans="1:5" x14ac:dyDescent="0.25">
      <c r="A1614" s="250" t="s">
        <v>3228</v>
      </c>
      <c r="B1614" s="250" t="s">
        <v>3229</v>
      </c>
      <c r="C1614" s="252">
        <v>250</v>
      </c>
      <c r="D1614" s="251" t="s">
        <v>6</v>
      </c>
      <c r="E1614" s="252">
        <v>1.21736</v>
      </c>
    </row>
    <row r="1615" spans="1:5" x14ac:dyDescent="0.25">
      <c r="A1615" s="250" t="s">
        <v>3230</v>
      </c>
      <c r="B1615" s="250" t="s">
        <v>3231</v>
      </c>
      <c r="C1615" s="252">
        <v>0</v>
      </c>
      <c r="D1615" s="251" t="s">
        <v>6</v>
      </c>
      <c r="E1615" s="252">
        <v>3.099208</v>
      </c>
    </row>
    <row r="1616" spans="1:5" x14ac:dyDescent="0.25">
      <c r="A1616" s="250" t="s">
        <v>3232</v>
      </c>
      <c r="B1616" s="250" t="s">
        <v>3233</v>
      </c>
      <c r="C1616" s="252">
        <v>0</v>
      </c>
      <c r="D1616" s="251" t="s">
        <v>6</v>
      </c>
      <c r="E1616" s="252">
        <v>3.430574</v>
      </c>
    </row>
    <row r="1617" spans="1:5" x14ac:dyDescent="0.25">
      <c r="A1617" s="250" t="s">
        <v>3234</v>
      </c>
      <c r="B1617" s="250" t="s">
        <v>3235</v>
      </c>
      <c r="C1617" s="252">
        <v>0</v>
      </c>
      <c r="D1617" s="251" t="s">
        <v>6</v>
      </c>
      <c r="E1617" s="252">
        <v>3.0245920000000002</v>
      </c>
    </row>
    <row r="1618" spans="1:5" x14ac:dyDescent="0.25">
      <c r="A1618" s="250" t="s">
        <v>3236</v>
      </c>
      <c r="B1618" s="250" t="s">
        <v>3237</v>
      </c>
      <c r="C1618" s="252">
        <v>0</v>
      </c>
      <c r="D1618" s="251" t="s">
        <v>6</v>
      </c>
      <c r="E1618" s="252">
        <v>12.144294</v>
      </c>
    </row>
    <row r="1619" spans="1:5" x14ac:dyDescent="0.25">
      <c r="A1619" s="250" t="s">
        <v>3238</v>
      </c>
      <c r="B1619" s="250" t="s">
        <v>3153</v>
      </c>
      <c r="C1619" s="252">
        <v>1</v>
      </c>
      <c r="D1619" s="251" t="s">
        <v>6</v>
      </c>
      <c r="E1619" s="252">
        <v>510.47199999999998</v>
      </c>
    </row>
    <row r="1620" spans="1:5" x14ac:dyDescent="0.25">
      <c r="A1620" s="250" t="s">
        <v>3239</v>
      </c>
      <c r="B1620" s="250" t="s">
        <v>3240</v>
      </c>
      <c r="C1620" s="252">
        <v>0</v>
      </c>
      <c r="D1620" s="251" t="s">
        <v>6</v>
      </c>
      <c r="E1620" s="252">
        <v>60.275593000000001</v>
      </c>
    </row>
    <row r="1621" spans="1:5" x14ac:dyDescent="0.25">
      <c r="A1621" s="250" t="s">
        <v>3241</v>
      </c>
      <c r="B1621" s="250" t="s">
        <v>3242</v>
      </c>
      <c r="C1621" s="252">
        <v>2</v>
      </c>
      <c r="D1621" s="251" t="s">
        <v>6</v>
      </c>
      <c r="E1621" s="252">
        <v>4.4774390000000004</v>
      </c>
    </row>
    <row r="1622" spans="1:5" x14ac:dyDescent="0.25">
      <c r="A1622" s="250" t="s">
        <v>3243</v>
      </c>
      <c r="B1622" s="250" t="s">
        <v>3244</v>
      </c>
      <c r="C1622" s="252">
        <v>1</v>
      </c>
      <c r="D1622" s="251" t="s">
        <v>6</v>
      </c>
      <c r="E1622" s="252">
        <v>4.2981049999999996</v>
      </c>
    </row>
    <row r="1623" spans="1:5" x14ac:dyDescent="0.25">
      <c r="A1623" s="250" t="s">
        <v>3245</v>
      </c>
      <c r="B1623" s="250" t="s">
        <v>3246</v>
      </c>
      <c r="C1623" s="252">
        <v>15</v>
      </c>
      <c r="D1623" s="251" t="s">
        <v>6</v>
      </c>
      <c r="E1623" s="252">
        <v>1.493752</v>
      </c>
    </row>
    <row r="1624" spans="1:5" x14ac:dyDescent="0.25">
      <c r="A1624" s="250" t="s">
        <v>3247</v>
      </c>
      <c r="B1624" s="250" t="s">
        <v>3248</v>
      </c>
      <c r="C1624" s="252">
        <v>0</v>
      </c>
      <c r="D1624" s="251" t="s">
        <v>6</v>
      </c>
      <c r="E1624" s="252">
        <v>0.46909299999999998</v>
      </c>
    </row>
    <row r="1625" spans="1:5" x14ac:dyDescent="0.25">
      <c r="A1625" s="250" t="s">
        <v>3249</v>
      </c>
      <c r="B1625" s="250" t="s">
        <v>3250</v>
      </c>
      <c r="C1625" s="252">
        <v>0</v>
      </c>
      <c r="D1625" s="251" t="s">
        <v>6</v>
      </c>
      <c r="E1625" s="252">
        <v>14.75</v>
      </c>
    </row>
    <row r="1626" spans="1:5" x14ac:dyDescent="0.25">
      <c r="A1626" s="250" t="s">
        <v>3251</v>
      </c>
      <c r="B1626" s="250" t="s">
        <v>3252</v>
      </c>
      <c r="C1626" s="252">
        <v>0</v>
      </c>
      <c r="D1626" s="251" t="s">
        <v>6</v>
      </c>
      <c r="E1626" s="252">
        <v>1592.87</v>
      </c>
    </row>
    <row r="1627" spans="1:5" x14ac:dyDescent="0.25">
      <c r="A1627" s="250" t="s">
        <v>3253</v>
      </c>
      <c r="B1627" s="250" t="s">
        <v>3254</v>
      </c>
      <c r="C1627" s="252">
        <v>0</v>
      </c>
      <c r="D1627" s="251" t="s">
        <v>6</v>
      </c>
      <c r="E1627" s="252">
        <v>18</v>
      </c>
    </row>
    <row r="1628" spans="1:5" x14ac:dyDescent="0.25">
      <c r="A1628" s="250" t="s">
        <v>3255</v>
      </c>
      <c r="B1628" s="250" t="s">
        <v>3256</v>
      </c>
      <c r="C1628" s="252">
        <v>3</v>
      </c>
      <c r="D1628" s="251" t="s">
        <v>6</v>
      </c>
      <c r="E1628" s="252">
        <v>22.59</v>
      </c>
    </row>
    <row r="1629" spans="1:5" x14ac:dyDescent="0.25">
      <c r="A1629" s="250" t="s">
        <v>3257</v>
      </c>
      <c r="B1629" s="250" t="s">
        <v>3258</v>
      </c>
      <c r="C1629" s="252">
        <v>0</v>
      </c>
      <c r="D1629" s="251" t="s">
        <v>6</v>
      </c>
      <c r="E1629" s="252">
        <v>3222.53</v>
      </c>
    </row>
    <row r="1630" spans="1:5" x14ac:dyDescent="0.25">
      <c r="A1630" s="250" t="s">
        <v>3259</v>
      </c>
      <c r="B1630" s="250" t="s">
        <v>3260</v>
      </c>
      <c r="C1630" s="252">
        <v>0</v>
      </c>
      <c r="D1630" s="251" t="s">
        <v>6</v>
      </c>
      <c r="E1630" s="252">
        <v>17.421330999999999</v>
      </c>
    </row>
    <row r="1631" spans="1:5" x14ac:dyDescent="0.25">
      <c r="A1631" s="250" t="s">
        <v>3261</v>
      </c>
      <c r="B1631" s="250" t="s">
        <v>3262</v>
      </c>
      <c r="C1631" s="252">
        <v>0</v>
      </c>
      <c r="D1631" s="251" t="s">
        <v>6</v>
      </c>
      <c r="E1631" s="252">
        <v>605.48</v>
      </c>
    </row>
    <row r="1632" spans="1:5" x14ac:dyDescent="0.25">
      <c r="A1632" s="250" t="s">
        <v>3263</v>
      </c>
      <c r="B1632" s="250" t="s">
        <v>3264</v>
      </c>
      <c r="C1632" s="252">
        <v>0</v>
      </c>
      <c r="D1632" s="251" t="s">
        <v>6</v>
      </c>
      <c r="E1632" s="252">
        <v>623.70000000000005</v>
      </c>
    </row>
    <row r="1633" spans="1:5" x14ac:dyDescent="0.25">
      <c r="A1633" s="250" t="s">
        <v>3265</v>
      </c>
      <c r="B1633" s="250" t="s">
        <v>3266</v>
      </c>
      <c r="C1633" s="252">
        <v>0</v>
      </c>
      <c r="D1633" s="251" t="s">
        <v>6</v>
      </c>
      <c r="E1633" s="252">
        <v>583.05885699999999</v>
      </c>
    </row>
    <row r="1634" spans="1:5" x14ac:dyDescent="0.25">
      <c r="A1634" s="250" t="s">
        <v>3267</v>
      </c>
      <c r="B1634" s="250" t="s">
        <v>3268</v>
      </c>
      <c r="C1634" s="252">
        <v>0</v>
      </c>
      <c r="D1634" s="251" t="s">
        <v>6</v>
      </c>
      <c r="E1634" s="252">
        <v>623.70000000000005</v>
      </c>
    </row>
    <row r="1635" spans="1:5" x14ac:dyDescent="0.25">
      <c r="A1635" s="250" t="s">
        <v>3269</v>
      </c>
      <c r="B1635" s="250" t="s">
        <v>3270</v>
      </c>
      <c r="C1635" s="252">
        <v>0</v>
      </c>
      <c r="D1635" s="251" t="s">
        <v>6</v>
      </c>
      <c r="E1635" s="252">
        <v>1.89</v>
      </c>
    </row>
    <row r="1636" spans="1:5" x14ac:dyDescent="0.25">
      <c r="A1636" s="250" t="s">
        <v>3271</v>
      </c>
      <c r="B1636" s="250" t="s">
        <v>3272</v>
      </c>
      <c r="C1636" s="252">
        <v>0</v>
      </c>
      <c r="D1636" s="251" t="s">
        <v>6</v>
      </c>
      <c r="E1636" s="252">
        <v>1.77</v>
      </c>
    </row>
    <row r="1637" spans="1:5" x14ac:dyDescent="0.25">
      <c r="A1637" s="250" t="s">
        <v>3273</v>
      </c>
      <c r="B1637" s="250" t="s">
        <v>3274</v>
      </c>
      <c r="C1637" s="252">
        <v>0</v>
      </c>
      <c r="D1637" s="251" t="s">
        <v>6</v>
      </c>
      <c r="E1637" s="252">
        <v>2578.58</v>
      </c>
    </row>
    <row r="1638" spans="1:5" x14ac:dyDescent="0.25">
      <c r="A1638" s="250" t="s">
        <v>3275</v>
      </c>
      <c r="B1638" s="250" t="s">
        <v>3276</v>
      </c>
      <c r="C1638" s="252">
        <v>0</v>
      </c>
      <c r="D1638" s="251" t="s">
        <v>6</v>
      </c>
      <c r="E1638" s="252">
        <v>1.0489889999999999</v>
      </c>
    </row>
    <row r="1639" spans="1:5" x14ac:dyDescent="0.25">
      <c r="A1639" s="250" t="s">
        <v>3277</v>
      </c>
      <c r="B1639" s="250" t="s">
        <v>3278</v>
      </c>
      <c r="C1639" s="252">
        <v>2</v>
      </c>
      <c r="D1639" s="251" t="s">
        <v>6</v>
      </c>
      <c r="E1639" s="252">
        <v>37.907252</v>
      </c>
    </row>
    <row r="1640" spans="1:5" x14ac:dyDescent="0.25">
      <c r="A1640" s="250" t="s">
        <v>3279</v>
      </c>
      <c r="B1640" s="250" t="s">
        <v>3280</v>
      </c>
      <c r="C1640" s="252">
        <v>0</v>
      </c>
      <c r="D1640" s="251" t="s">
        <v>6</v>
      </c>
      <c r="E1640" s="252">
        <v>8.6882789999999996</v>
      </c>
    </row>
    <row r="1641" spans="1:5" x14ac:dyDescent="0.25">
      <c r="A1641" s="250" t="s">
        <v>3281</v>
      </c>
      <c r="B1641" s="250" t="s">
        <v>21493</v>
      </c>
      <c r="C1641" s="252">
        <v>0</v>
      </c>
      <c r="D1641" s="251" t="s">
        <v>6</v>
      </c>
      <c r="E1641" s="252">
        <v>15.050298</v>
      </c>
    </row>
    <row r="1642" spans="1:5" x14ac:dyDescent="0.25">
      <c r="A1642" s="250" t="s">
        <v>3283</v>
      </c>
      <c r="B1642" s="250" t="s">
        <v>3284</v>
      </c>
      <c r="C1642" s="252">
        <v>0</v>
      </c>
      <c r="D1642" s="251" t="s">
        <v>6</v>
      </c>
      <c r="E1642" s="252">
        <v>20.447742000000002</v>
      </c>
    </row>
    <row r="1643" spans="1:5" x14ac:dyDescent="0.25">
      <c r="A1643" s="250" t="s">
        <v>3285</v>
      </c>
      <c r="B1643" s="250" t="s">
        <v>3286</v>
      </c>
      <c r="C1643" s="252">
        <v>0</v>
      </c>
      <c r="D1643" s="251" t="s">
        <v>6</v>
      </c>
      <c r="E1643" s="252">
        <v>19.670000000000002</v>
      </c>
    </row>
    <row r="1644" spans="1:5" x14ac:dyDescent="0.25">
      <c r="A1644" s="250" t="s">
        <v>3287</v>
      </c>
      <c r="B1644" s="250" t="s">
        <v>3288</v>
      </c>
      <c r="C1644" s="252">
        <v>0</v>
      </c>
      <c r="D1644" s="251" t="s">
        <v>6</v>
      </c>
      <c r="E1644" s="252">
        <v>13.89</v>
      </c>
    </row>
    <row r="1645" spans="1:5" x14ac:dyDescent="0.25">
      <c r="A1645" s="250" t="s">
        <v>3289</v>
      </c>
      <c r="B1645" s="250" t="s">
        <v>3290</v>
      </c>
      <c r="C1645" s="252">
        <v>30</v>
      </c>
      <c r="D1645" s="251" t="s">
        <v>6</v>
      </c>
      <c r="E1645" s="252">
        <v>0.11</v>
      </c>
    </row>
    <row r="1646" spans="1:5" x14ac:dyDescent="0.25">
      <c r="A1646" s="250" t="s">
        <v>3291</v>
      </c>
      <c r="B1646" s="250" t="s">
        <v>3292</v>
      </c>
      <c r="C1646" s="252">
        <v>0</v>
      </c>
      <c r="D1646" s="251" t="s">
        <v>6</v>
      </c>
      <c r="E1646" s="252">
        <v>19.53922</v>
      </c>
    </row>
    <row r="1647" spans="1:5" x14ac:dyDescent="0.25">
      <c r="A1647" s="250" t="s">
        <v>3293</v>
      </c>
      <c r="B1647" s="250" t="s">
        <v>3294</v>
      </c>
      <c r="C1647" s="252">
        <v>60</v>
      </c>
      <c r="D1647" s="251" t="s">
        <v>6</v>
      </c>
      <c r="E1647" s="252">
        <v>13.849964</v>
      </c>
    </row>
    <row r="1648" spans="1:5" x14ac:dyDescent="0.25">
      <c r="A1648" s="250" t="s">
        <v>3295</v>
      </c>
      <c r="B1648" s="250" t="s">
        <v>3296</v>
      </c>
      <c r="C1648" s="252">
        <v>36</v>
      </c>
      <c r="D1648" s="251" t="s">
        <v>6</v>
      </c>
      <c r="E1648" s="252">
        <v>18.185565</v>
      </c>
    </row>
    <row r="1649" spans="1:5" x14ac:dyDescent="0.25">
      <c r="A1649" s="250" t="s">
        <v>3297</v>
      </c>
      <c r="B1649" s="250" t="s">
        <v>3298</v>
      </c>
      <c r="C1649" s="252">
        <v>4</v>
      </c>
      <c r="D1649" s="251" t="s">
        <v>6</v>
      </c>
      <c r="E1649" s="252">
        <v>20.037143</v>
      </c>
    </row>
    <row r="1650" spans="1:5" x14ac:dyDescent="0.25">
      <c r="A1650" s="250" t="s">
        <v>3299</v>
      </c>
      <c r="B1650" s="250" t="s">
        <v>19432</v>
      </c>
      <c r="C1650" s="252">
        <v>0</v>
      </c>
      <c r="D1650" s="251" t="s">
        <v>6</v>
      </c>
      <c r="E1650" s="252">
        <v>36.156398000000003</v>
      </c>
    </row>
    <row r="1651" spans="1:5" x14ac:dyDescent="0.25">
      <c r="A1651" s="250" t="s">
        <v>3301</v>
      </c>
      <c r="B1651" s="250" t="s">
        <v>3302</v>
      </c>
      <c r="C1651" s="252">
        <v>0</v>
      </c>
      <c r="D1651" s="251" t="s">
        <v>6</v>
      </c>
      <c r="E1651" s="252">
        <v>7305.15</v>
      </c>
    </row>
    <row r="1652" spans="1:5" x14ac:dyDescent="0.25">
      <c r="A1652" s="250" t="s">
        <v>3303</v>
      </c>
      <c r="B1652" s="250" t="s">
        <v>3304</v>
      </c>
      <c r="C1652" s="252">
        <v>0</v>
      </c>
      <c r="D1652" s="251" t="s">
        <v>6</v>
      </c>
      <c r="E1652" s="252">
        <v>35.93</v>
      </c>
    </row>
    <row r="1653" spans="1:5" x14ac:dyDescent="0.25">
      <c r="A1653" s="250" t="s">
        <v>3305</v>
      </c>
      <c r="B1653" s="250" t="s">
        <v>3306</v>
      </c>
      <c r="C1653" s="252">
        <v>0</v>
      </c>
      <c r="D1653" s="251" t="s">
        <v>6</v>
      </c>
      <c r="E1653" s="252">
        <v>1.407886</v>
      </c>
    </row>
    <row r="1654" spans="1:5" x14ac:dyDescent="0.25">
      <c r="A1654" s="250" t="s">
        <v>3307</v>
      </c>
      <c r="B1654" s="250" t="s">
        <v>3308</v>
      </c>
      <c r="C1654" s="252">
        <v>0</v>
      </c>
      <c r="D1654" s="251" t="s">
        <v>6</v>
      </c>
      <c r="E1654" s="252">
        <v>1.0029870000000001</v>
      </c>
    </row>
    <row r="1655" spans="1:5" x14ac:dyDescent="0.25">
      <c r="A1655" s="250" t="s">
        <v>3309</v>
      </c>
      <c r="B1655" s="250" t="s">
        <v>3310</v>
      </c>
      <c r="C1655" s="252">
        <v>0</v>
      </c>
      <c r="D1655" s="251" t="s">
        <v>6</v>
      </c>
      <c r="E1655" s="252">
        <v>4.1189439999999999</v>
      </c>
    </row>
    <row r="1656" spans="1:5" x14ac:dyDescent="0.25">
      <c r="A1656" s="250" t="s">
        <v>3311</v>
      </c>
      <c r="B1656" s="250" t="s">
        <v>3312</v>
      </c>
      <c r="C1656" s="252">
        <v>2</v>
      </c>
      <c r="D1656" s="251" t="s">
        <v>6</v>
      </c>
      <c r="E1656" s="252">
        <v>2.6531509999999998</v>
      </c>
    </row>
    <row r="1657" spans="1:5" x14ac:dyDescent="0.25">
      <c r="A1657" s="250" t="s">
        <v>3313</v>
      </c>
      <c r="B1657" s="250" t="s">
        <v>19379</v>
      </c>
      <c r="C1657" s="252">
        <v>4</v>
      </c>
      <c r="D1657" s="251" t="s">
        <v>6</v>
      </c>
      <c r="E1657" s="252">
        <v>15</v>
      </c>
    </row>
    <row r="1658" spans="1:5" x14ac:dyDescent="0.25">
      <c r="A1658" s="250" t="s">
        <v>3315</v>
      </c>
      <c r="B1658" s="250" t="s">
        <v>3316</v>
      </c>
      <c r="C1658" s="252">
        <v>1</v>
      </c>
      <c r="D1658" s="251" t="s">
        <v>6</v>
      </c>
      <c r="E1658" s="252">
        <v>10.686577</v>
      </c>
    </row>
    <row r="1659" spans="1:5" x14ac:dyDescent="0.25">
      <c r="A1659" s="250" t="s">
        <v>3317</v>
      </c>
      <c r="B1659" s="250" t="s">
        <v>3318</v>
      </c>
      <c r="C1659" s="252">
        <v>0</v>
      </c>
      <c r="D1659" s="251" t="s">
        <v>6</v>
      </c>
      <c r="E1659" s="252">
        <v>13.25</v>
      </c>
    </row>
    <row r="1660" spans="1:5" x14ac:dyDescent="0.25">
      <c r="A1660" s="250" t="s">
        <v>3319</v>
      </c>
      <c r="B1660" s="250" t="s">
        <v>3320</v>
      </c>
      <c r="C1660" s="252">
        <v>0</v>
      </c>
      <c r="D1660" s="251" t="s">
        <v>6</v>
      </c>
      <c r="E1660" s="252">
        <v>14.216886000000001</v>
      </c>
    </row>
    <row r="1661" spans="1:5" x14ac:dyDescent="0.25">
      <c r="A1661" s="250" t="s">
        <v>3321</v>
      </c>
      <c r="B1661" s="250" t="s">
        <v>3322</v>
      </c>
      <c r="C1661" s="252">
        <v>2</v>
      </c>
      <c r="D1661" s="251" t="s">
        <v>6</v>
      </c>
      <c r="E1661" s="252">
        <v>38.019030000000001</v>
      </c>
    </row>
    <row r="1662" spans="1:5" x14ac:dyDescent="0.25">
      <c r="A1662" s="250" t="s">
        <v>3323</v>
      </c>
      <c r="B1662" s="250" t="s">
        <v>3324</v>
      </c>
      <c r="C1662" s="252">
        <v>0</v>
      </c>
      <c r="D1662" s="251" t="s">
        <v>6</v>
      </c>
      <c r="E1662" s="252">
        <v>21.802194</v>
      </c>
    </row>
    <row r="1663" spans="1:5" x14ac:dyDescent="0.25">
      <c r="A1663" s="250" t="s">
        <v>3325</v>
      </c>
      <c r="B1663" s="250" t="s">
        <v>3326</v>
      </c>
      <c r="C1663" s="252">
        <v>0</v>
      </c>
      <c r="D1663" s="251" t="s">
        <v>6</v>
      </c>
      <c r="E1663" s="252">
        <v>453.16</v>
      </c>
    </row>
    <row r="1664" spans="1:5" x14ac:dyDescent="0.25">
      <c r="A1664" s="250" t="s">
        <v>3327</v>
      </c>
      <c r="B1664" s="250" t="s">
        <v>3328</v>
      </c>
      <c r="C1664" s="252">
        <v>0</v>
      </c>
      <c r="D1664" s="251" t="s">
        <v>6</v>
      </c>
      <c r="E1664" s="252">
        <v>629.08000000000004</v>
      </c>
    </row>
    <row r="1665" spans="1:5" x14ac:dyDescent="0.25">
      <c r="A1665" s="250" t="s">
        <v>3329</v>
      </c>
      <c r="B1665" s="250" t="s">
        <v>3330</v>
      </c>
      <c r="C1665" s="252">
        <v>0</v>
      </c>
      <c r="D1665" s="251" t="s">
        <v>6</v>
      </c>
      <c r="E1665" s="252">
        <v>51.23</v>
      </c>
    </row>
    <row r="1666" spans="1:5" x14ac:dyDescent="0.25">
      <c r="A1666" s="250" t="s">
        <v>3331</v>
      </c>
      <c r="B1666" s="250" t="s">
        <v>3332</v>
      </c>
      <c r="C1666" s="252">
        <v>0</v>
      </c>
      <c r="D1666" s="251" t="s">
        <v>6</v>
      </c>
      <c r="E1666" s="252">
        <v>60.798932000000001</v>
      </c>
    </row>
    <row r="1667" spans="1:5" x14ac:dyDescent="0.25">
      <c r="A1667" s="250" t="s">
        <v>3333</v>
      </c>
      <c r="B1667" s="250" t="s">
        <v>3334</v>
      </c>
      <c r="C1667" s="252">
        <v>0</v>
      </c>
      <c r="D1667" s="251" t="s">
        <v>6</v>
      </c>
      <c r="E1667" s="252">
        <v>5.2363340000000003</v>
      </c>
    </row>
    <row r="1668" spans="1:5" x14ac:dyDescent="0.25">
      <c r="A1668" s="250" t="s">
        <v>3335</v>
      </c>
      <c r="B1668" s="250" t="s">
        <v>3336</v>
      </c>
      <c r="C1668" s="252">
        <v>10</v>
      </c>
      <c r="D1668" s="251" t="s">
        <v>6</v>
      </c>
      <c r="E1668" s="252">
        <v>14.88</v>
      </c>
    </row>
    <row r="1669" spans="1:5" x14ac:dyDescent="0.25">
      <c r="A1669" s="250" t="s">
        <v>3337</v>
      </c>
      <c r="B1669" s="250" t="s">
        <v>3338</v>
      </c>
      <c r="C1669" s="252">
        <v>0</v>
      </c>
      <c r="D1669" s="251" t="s">
        <v>6</v>
      </c>
      <c r="E1669" s="252">
        <v>33.200066</v>
      </c>
    </row>
    <row r="1670" spans="1:5" x14ac:dyDescent="0.25">
      <c r="A1670" s="250" t="s">
        <v>3339</v>
      </c>
      <c r="B1670" s="250" t="s">
        <v>3340</v>
      </c>
      <c r="C1670" s="252">
        <v>29</v>
      </c>
      <c r="D1670" s="251" t="s">
        <v>6</v>
      </c>
      <c r="E1670" s="252">
        <v>106.20946600000001</v>
      </c>
    </row>
    <row r="1671" spans="1:5" x14ac:dyDescent="0.25">
      <c r="A1671" s="250" t="s">
        <v>3341</v>
      </c>
      <c r="B1671" s="250" t="s">
        <v>3342</v>
      </c>
      <c r="C1671" s="252">
        <v>29</v>
      </c>
      <c r="D1671" s="251" t="s">
        <v>6</v>
      </c>
      <c r="E1671" s="252">
        <v>53.481755</v>
      </c>
    </row>
    <row r="1672" spans="1:5" x14ac:dyDescent="0.25">
      <c r="A1672" s="250" t="s">
        <v>3343</v>
      </c>
      <c r="B1672" s="250" t="s">
        <v>3344</v>
      </c>
      <c r="C1672" s="252">
        <v>21</v>
      </c>
      <c r="D1672" s="251" t="s">
        <v>6</v>
      </c>
      <c r="E1672" s="252">
        <v>88.873082999999994</v>
      </c>
    </row>
    <row r="1673" spans="1:5" x14ac:dyDescent="0.25">
      <c r="A1673" s="250" t="s">
        <v>3345</v>
      </c>
      <c r="B1673" s="250" t="s">
        <v>3346</v>
      </c>
      <c r="C1673" s="252">
        <v>11</v>
      </c>
      <c r="D1673" s="251" t="s">
        <v>6</v>
      </c>
      <c r="E1673" s="252">
        <v>89.9</v>
      </c>
    </row>
    <row r="1674" spans="1:5" x14ac:dyDescent="0.25">
      <c r="A1674" s="250" t="s">
        <v>3347</v>
      </c>
      <c r="B1674" s="250" t="s">
        <v>3348</v>
      </c>
      <c r="C1674" s="252">
        <v>0</v>
      </c>
      <c r="D1674" s="251" t="s">
        <v>6</v>
      </c>
      <c r="E1674" s="252">
        <v>55.968114</v>
      </c>
    </row>
    <row r="1675" spans="1:5" x14ac:dyDescent="0.25">
      <c r="A1675" s="250" t="s">
        <v>3349</v>
      </c>
      <c r="B1675" s="250" t="s">
        <v>3350</v>
      </c>
      <c r="C1675" s="252">
        <v>3</v>
      </c>
      <c r="D1675" s="251" t="s">
        <v>6</v>
      </c>
      <c r="E1675" s="252">
        <v>1.59189</v>
      </c>
    </row>
    <row r="1676" spans="1:5" x14ac:dyDescent="0.25">
      <c r="A1676" s="250" t="s">
        <v>3351</v>
      </c>
      <c r="B1676" s="250" t="s">
        <v>3352</v>
      </c>
      <c r="C1676" s="252">
        <v>1</v>
      </c>
      <c r="D1676" s="251" t="s">
        <v>6</v>
      </c>
      <c r="E1676" s="252">
        <v>8.5</v>
      </c>
    </row>
    <row r="1677" spans="1:5" x14ac:dyDescent="0.25">
      <c r="A1677" s="250" t="s">
        <v>3353</v>
      </c>
      <c r="B1677" s="250" t="s">
        <v>3354</v>
      </c>
      <c r="C1677" s="252">
        <v>0</v>
      </c>
      <c r="D1677" s="251" t="s">
        <v>6</v>
      </c>
      <c r="E1677" s="252">
        <v>48.309435999999998</v>
      </c>
    </row>
    <row r="1678" spans="1:5" x14ac:dyDescent="0.25">
      <c r="A1678" s="250" t="s">
        <v>3355</v>
      </c>
      <c r="B1678" s="250" t="s">
        <v>3356</v>
      </c>
      <c r="C1678" s="252">
        <v>0</v>
      </c>
      <c r="D1678" s="251" t="s">
        <v>6</v>
      </c>
      <c r="E1678" s="252">
        <v>241.99</v>
      </c>
    </row>
    <row r="1679" spans="1:5" x14ac:dyDescent="0.25">
      <c r="A1679" s="250" t="s">
        <v>3357</v>
      </c>
      <c r="B1679" s="250" t="s">
        <v>3358</v>
      </c>
      <c r="C1679" s="252">
        <v>0</v>
      </c>
      <c r="D1679" s="251" t="s">
        <v>6</v>
      </c>
      <c r="E1679" s="252">
        <v>200.43</v>
      </c>
    </row>
    <row r="1680" spans="1:5" x14ac:dyDescent="0.25">
      <c r="A1680" s="250" t="s">
        <v>3359</v>
      </c>
      <c r="B1680" s="250" t="s">
        <v>3360</v>
      </c>
      <c r="C1680" s="252">
        <v>0</v>
      </c>
      <c r="D1680" s="251" t="s">
        <v>6</v>
      </c>
      <c r="E1680" s="252">
        <v>87.21</v>
      </c>
    </row>
    <row r="1681" spans="1:5" x14ac:dyDescent="0.25">
      <c r="A1681" s="250" t="s">
        <v>3361</v>
      </c>
      <c r="B1681" s="250" t="s">
        <v>3362</v>
      </c>
      <c r="C1681" s="252">
        <v>0</v>
      </c>
      <c r="D1681" s="251" t="s">
        <v>6</v>
      </c>
      <c r="E1681" s="252">
        <v>221</v>
      </c>
    </row>
    <row r="1682" spans="1:5" x14ac:dyDescent="0.25">
      <c r="A1682" s="250" t="s">
        <v>3363</v>
      </c>
      <c r="B1682" s="250" t="s">
        <v>3364</v>
      </c>
      <c r="C1682" s="252">
        <v>0</v>
      </c>
      <c r="D1682" s="251" t="s">
        <v>6</v>
      </c>
      <c r="E1682" s="252">
        <v>225.26551499999999</v>
      </c>
    </row>
    <row r="1683" spans="1:5" x14ac:dyDescent="0.25">
      <c r="A1683" s="250" t="s">
        <v>3365</v>
      </c>
      <c r="B1683" s="250" t="s">
        <v>3366</v>
      </c>
      <c r="C1683" s="252">
        <v>0</v>
      </c>
      <c r="D1683" s="251" t="s">
        <v>6</v>
      </c>
      <c r="E1683" s="252">
        <v>53.048954999999999</v>
      </c>
    </row>
    <row r="1684" spans="1:5" x14ac:dyDescent="0.25">
      <c r="A1684" s="250" t="s">
        <v>3367</v>
      </c>
      <c r="B1684" s="250" t="s">
        <v>3368</v>
      </c>
      <c r="C1684" s="252">
        <v>0</v>
      </c>
      <c r="D1684" s="251" t="s">
        <v>6</v>
      </c>
      <c r="E1684" s="252">
        <v>5.0599999999999996</v>
      </c>
    </row>
    <row r="1685" spans="1:5" x14ac:dyDescent="0.25">
      <c r="A1685" s="250" t="s">
        <v>3369</v>
      </c>
      <c r="B1685" s="250" t="s">
        <v>3370</v>
      </c>
      <c r="C1685" s="252">
        <v>0</v>
      </c>
      <c r="D1685" s="251" t="s">
        <v>6</v>
      </c>
      <c r="E1685" s="252">
        <v>1596.62</v>
      </c>
    </row>
    <row r="1686" spans="1:5" x14ac:dyDescent="0.25">
      <c r="A1686" s="250" t="s">
        <v>3371</v>
      </c>
      <c r="B1686" s="250" t="s">
        <v>3372</v>
      </c>
      <c r="C1686" s="252">
        <v>0</v>
      </c>
      <c r="D1686" s="251" t="s">
        <v>6</v>
      </c>
      <c r="E1686" s="252">
        <v>4.45</v>
      </c>
    </row>
    <row r="1687" spans="1:5" x14ac:dyDescent="0.25">
      <c r="A1687" s="250" t="s">
        <v>3373</v>
      </c>
      <c r="B1687" s="250" t="s">
        <v>3374</v>
      </c>
      <c r="C1687" s="252">
        <v>0</v>
      </c>
      <c r="D1687" s="251" t="s">
        <v>6</v>
      </c>
      <c r="E1687" s="252">
        <v>4.6344450000000004</v>
      </c>
    </row>
    <row r="1688" spans="1:5" x14ac:dyDescent="0.25">
      <c r="A1688" s="250" t="s">
        <v>3375</v>
      </c>
      <c r="B1688" s="250" t="s">
        <v>3376</v>
      </c>
      <c r="C1688" s="252">
        <v>0</v>
      </c>
      <c r="D1688" s="251" t="s">
        <v>6</v>
      </c>
      <c r="E1688" s="252">
        <v>0.86793299999999995</v>
      </c>
    </row>
    <row r="1689" spans="1:5" x14ac:dyDescent="0.25">
      <c r="A1689" s="250" t="s">
        <v>3377</v>
      </c>
      <c r="B1689" s="250" t="s">
        <v>3378</v>
      </c>
      <c r="C1689" s="252">
        <v>1</v>
      </c>
      <c r="D1689" s="251" t="s">
        <v>6</v>
      </c>
      <c r="E1689" s="252">
        <v>2.72</v>
      </c>
    </row>
    <row r="1690" spans="1:5" x14ac:dyDescent="0.25">
      <c r="A1690" s="250" t="s">
        <v>3379</v>
      </c>
      <c r="B1690" s="250" t="s">
        <v>3380</v>
      </c>
      <c r="C1690" s="252">
        <v>0</v>
      </c>
      <c r="D1690" s="251" t="s">
        <v>6</v>
      </c>
      <c r="E1690" s="252">
        <v>4.2</v>
      </c>
    </row>
    <row r="1691" spans="1:5" x14ac:dyDescent="0.25">
      <c r="A1691" s="250" t="s">
        <v>3381</v>
      </c>
      <c r="B1691" s="250" t="s">
        <v>3382</v>
      </c>
      <c r="C1691" s="252">
        <v>0</v>
      </c>
      <c r="D1691" s="251" t="s">
        <v>6</v>
      </c>
      <c r="E1691" s="252">
        <v>34.544691</v>
      </c>
    </row>
    <row r="1692" spans="1:5" x14ac:dyDescent="0.25">
      <c r="A1692" s="250" t="s">
        <v>3383</v>
      </c>
      <c r="B1692" s="250" t="s">
        <v>1599</v>
      </c>
      <c r="C1692" s="252">
        <v>0</v>
      </c>
      <c r="D1692" s="251" t="s">
        <v>6</v>
      </c>
      <c r="E1692" s="252">
        <v>30.02</v>
      </c>
    </row>
    <row r="1693" spans="1:5" x14ac:dyDescent="0.25">
      <c r="A1693" s="250" t="s">
        <v>3384</v>
      </c>
      <c r="B1693" s="250" t="s">
        <v>3385</v>
      </c>
      <c r="C1693" s="252">
        <v>0</v>
      </c>
      <c r="D1693" s="251" t="s">
        <v>6</v>
      </c>
      <c r="E1693" s="252">
        <v>32.982936000000002</v>
      </c>
    </row>
    <row r="1694" spans="1:5" x14ac:dyDescent="0.25">
      <c r="A1694" s="250" t="s">
        <v>3386</v>
      </c>
      <c r="B1694" s="250" t="s">
        <v>3387</v>
      </c>
      <c r="C1694" s="252">
        <v>0</v>
      </c>
      <c r="D1694" s="251" t="s">
        <v>6</v>
      </c>
      <c r="E1694" s="252">
        <v>34.17</v>
      </c>
    </row>
    <row r="1695" spans="1:5" x14ac:dyDescent="0.25">
      <c r="A1695" s="250" t="s">
        <v>3388</v>
      </c>
      <c r="B1695" s="250" t="s">
        <v>3389</v>
      </c>
      <c r="C1695" s="252">
        <v>0</v>
      </c>
      <c r="D1695" s="251" t="s">
        <v>6</v>
      </c>
      <c r="E1695" s="252">
        <v>755.48</v>
      </c>
    </row>
    <row r="1696" spans="1:5" x14ac:dyDescent="0.25">
      <c r="A1696" s="250" t="s">
        <v>3390</v>
      </c>
      <c r="B1696" s="250" t="s">
        <v>3391</v>
      </c>
      <c r="C1696" s="252">
        <v>0</v>
      </c>
      <c r="D1696" s="251" t="s">
        <v>6</v>
      </c>
      <c r="E1696" s="252">
        <v>63.458179999999999</v>
      </c>
    </row>
    <row r="1697" spans="1:5" x14ac:dyDescent="0.25">
      <c r="A1697" s="250" t="s">
        <v>3392</v>
      </c>
      <c r="B1697" s="250" t="s">
        <v>3393</v>
      </c>
      <c r="C1697" s="252">
        <v>0</v>
      </c>
      <c r="D1697" s="251" t="s">
        <v>6</v>
      </c>
      <c r="E1697" s="252">
        <v>0.8</v>
      </c>
    </row>
    <row r="1698" spans="1:5" x14ac:dyDescent="0.25">
      <c r="A1698" s="250" t="s">
        <v>3394</v>
      </c>
      <c r="B1698" s="250" t="s">
        <v>3395</v>
      </c>
      <c r="C1698" s="252">
        <v>0</v>
      </c>
      <c r="D1698" s="251" t="s">
        <v>6</v>
      </c>
      <c r="E1698" s="252">
        <v>302.33999999999997</v>
      </c>
    </row>
    <row r="1699" spans="1:5" x14ac:dyDescent="0.25">
      <c r="A1699" s="250" t="s">
        <v>3396</v>
      </c>
      <c r="B1699" s="250" t="s">
        <v>3397</v>
      </c>
      <c r="C1699" s="252">
        <v>0</v>
      </c>
      <c r="D1699" s="251" t="s">
        <v>6</v>
      </c>
      <c r="E1699" s="252">
        <v>450.49</v>
      </c>
    </row>
    <row r="1700" spans="1:5" x14ac:dyDescent="0.25">
      <c r="A1700" s="250" t="s">
        <v>3398</v>
      </c>
      <c r="B1700" s="250" t="s">
        <v>19433</v>
      </c>
      <c r="C1700" s="252">
        <v>0</v>
      </c>
      <c r="D1700" s="251" t="s">
        <v>6</v>
      </c>
      <c r="E1700" s="252">
        <v>83.230694999999997</v>
      </c>
    </row>
    <row r="1701" spans="1:5" x14ac:dyDescent="0.25">
      <c r="A1701" s="250" t="s">
        <v>3400</v>
      </c>
      <c r="B1701" s="250" t="s">
        <v>3401</v>
      </c>
      <c r="C1701" s="252">
        <v>0</v>
      </c>
      <c r="D1701" s="251" t="s">
        <v>6</v>
      </c>
      <c r="E1701" s="252">
        <v>1230</v>
      </c>
    </row>
    <row r="1702" spans="1:5" x14ac:dyDescent="0.25">
      <c r="A1702" s="250" t="s">
        <v>3402</v>
      </c>
      <c r="B1702" s="250" t="s">
        <v>3403</v>
      </c>
      <c r="C1702" s="252">
        <v>0</v>
      </c>
      <c r="D1702" s="251" t="s">
        <v>6</v>
      </c>
      <c r="E1702" s="252">
        <v>30.33</v>
      </c>
    </row>
    <row r="1703" spans="1:5" x14ac:dyDescent="0.25">
      <c r="A1703" s="250" t="s">
        <v>3404</v>
      </c>
      <c r="B1703" s="250" t="s">
        <v>19343</v>
      </c>
      <c r="C1703" s="252">
        <v>5</v>
      </c>
      <c r="D1703" s="251" t="s">
        <v>6</v>
      </c>
      <c r="E1703" s="252">
        <v>151.33901</v>
      </c>
    </row>
    <row r="1704" spans="1:5" x14ac:dyDescent="0.25">
      <c r="A1704" s="250" t="s">
        <v>3406</v>
      </c>
      <c r="B1704" s="250" t="s">
        <v>3407</v>
      </c>
      <c r="C1704" s="252">
        <v>45</v>
      </c>
      <c r="D1704" s="251" t="s">
        <v>6</v>
      </c>
      <c r="E1704" s="252">
        <v>15.331932</v>
      </c>
    </row>
    <row r="1705" spans="1:5" x14ac:dyDescent="0.25">
      <c r="A1705" s="250" t="s">
        <v>3408</v>
      </c>
      <c r="B1705" s="250" t="s">
        <v>3409</v>
      </c>
      <c r="C1705" s="252">
        <v>1</v>
      </c>
      <c r="D1705" s="251" t="s">
        <v>6</v>
      </c>
      <c r="E1705" s="252">
        <v>45.3</v>
      </c>
    </row>
    <row r="1706" spans="1:5" x14ac:dyDescent="0.25">
      <c r="A1706" s="250" t="s">
        <v>3410</v>
      </c>
      <c r="B1706" s="250" t="s">
        <v>3411</v>
      </c>
      <c r="C1706" s="252">
        <v>610</v>
      </c>
      <c r="D1706" s="251" t="s">
        <v>6</v>
      </c>
      <c r="E1706" s="252">
        <v>0.75442299999999995</v>
      </c>
    </row>
    <row r="1707" spans="1:5" x14ac:dyDescent="0.25">
      <c r="A1707" s="250" t="s">
        <v>3412</v>
      </c>
      <c r="B1707" s="250" t="s">
        <v>3413</v>
      </c>
      <c r="C1707" s="252">
        <v>0</v>
      </c>
      <c r="D1707" s="251" t="s">
        <v>6</v>
      </c>
      <c r="E1707" s="252">
        <v>26.458333</v>
      </c>
    </row>
    <row r="1708" spans="1:5" x14ac:dyDescent="0.25">
      <c r="A1708" s="250" t="s">
        <v>3414</v>
      </c>
      <c r="B1708" s="250" t="s">
        <v>3415</v>
      </c>
      <c r="C1708" s="252">
        <v>0</v>
      </c>
      <c r="D1708" s="251" t="s">
        <v>6</v>
      </c>
      <c r="E1708" s="252">
        <v>254.53655000000001</v>
      </c>
    </row>
    <row r="1709" spans="1:5" x14ac:dyDescent="0.25">
      <c r="A1709" s="250" t="s">
        <v>3416</v>
      </c>
      <c r="B1709" s="250" t="s">
        <v>3417</v>
      </c>
      <c r="C1709" s="252">
        <v>2</v>
      </c>
      <c r="D1709" s="251" t="s">
        <v>6</v>
      </c>
      <c r="E1709" s="252">
        <v>55.547747000000001</v>
      </c>
    </row>
    <row r="1710" spans="1:5" x14ac:dyDescent="0.25">
      <c r="A1710" s="250" t="s">
        <v>3418</v>
      </c>
      <c r="B1710" s="250" t="s">
        <v>3419</v>
      </c>
      <c r="C1710" s="252">
        <v>2</v>
      </c>
      <c r="D1710" s="251" t="s">
        <v>6</v>
      </c>
      <c r="E1710" s="252">
        <v>48.977401</v>
      </c>
    </row>
    <row r="1711" spans="1:5" x14ac:dyDescent="0.25">
      <c r="A1711" s="250" t="s">
        <v>3420</v>
      </c>
      <c r="B1711" s="250" t="s">
        <v>3421</v>
      </c>
      <c r="C1711" s="252">
        <v>3</v>
      </c>
      <c r="D1711" s="251" t="s">
        <v>6</v>
      </c>
      <c r="E1711" s="252">
        <v>55.51</v>
      </c>
    </row>
    <row r="1712" spans="1:5" x14ac:dyDescent="0.25">
      <c r="A1712" s="250" t="s">
        <v>3422</v>
      </c>
      <c r="B1712" s="250" t="s">
        <v>3423</v>
      </c>
      <c r="C1712" s="252">
        <v>2</v>
      </c>
      <c r="D1712" s="251" t="s">
        <v>6</v>
      </c>
      <c r="E1712" s="252">
        <v>50.585574999999999</v>
      </c>
    </row>
    <row r="1713" spans="1:5" x14ac:dyDescent="0.25">
      <c r="A1713" s="250" t="s">
        <v>19786</v>
      </c>
      <c r="B1713" s="250" t="s">
        <v>19787</v>
      </c>
      <c r="C1713" s="252">
        <v>1</v>
      </c>
      <c r="D1713" s="251" t="s">
        <v>6</v>
      </c>
      <c r="E1713" s="252">
        <v>46.917310999999998</v>
      </c>
    </row>
    <row r="1714" spans="1:5" x14ac:dyDescent="0.25">
      <c r="A1714" s="250" t="s">
        <v>3424</v>
      </c>
      <c r="B1714" s="250" t="s">
        <v>19434</v>
      </c>
      <c r="C1714" s="252">
        <v>2</v>
      </c>
      <c r="D1714" s="251" t="s">
        <v>6</v>
      </c>
      <c r="E1714" s="252">
        <v>169.481989</v>
      </c>
    </row>
    <row r="1715" spans="1:5" x14ac:dyDescent="0.25">
      <c r="A1715" s="250" t="s">
        <v>3426</v>
      </c>
      <c r="B1715" s="250" t="s">
        <v>3427</v>
      </c>
      <c r="C1715" s="252">
        <v>2</v>
      </c>
      <c r="D1715" s="251" t="s">
        <v>6</v>
      </c>
      <c r="E1715" s="252">
        <v>181.34743900000001</v>
      </c>
    </row>
    <row r="1716" spans="1:5" x14ac:dyDescent="0.25">
      <c r="A1716" s="250" t="s">
        <v>3428</v>
      </c>
      <c r="B1716" s="250" t="s">
        <v>19489</v>
      </c>
      <c r="C1716" s="252">
        <v>0</v>
      </c>
      <c r="D1716" s="251" t="s">
        <v>6</v>
      </c>
      <c r="E1716" s="252">
        <v>113.86320000000001</v>
      </c>
    </row>
    <row r="1717" spans="1:5" x14ac:dyDescent="0.25">
      <c r="A1717" s="250" t="s">
        <v>3430</v>
      </c>
      <c r="B1717" s="250" t="s">
        <v>2692</v>
      </c>
      <c r="C1717" s="252">
        <v>0</v>
      </c>
      <c r="D1717" s="251" t="s">
        <v>6</v>
      </c>
      <c r="E1717" s="252">
        <v>120.31</v>
      </c>
    </row>
    <row r="1718" spans="1:5" x14ac:dyDescent="0.25">
      <c r="A1718" s="250" t="s">
        <v>3432</v>
      </c>
      <c r="B1718" s="250" t="s">
        <v>3433</v>
      </c>
      <c r="C1718" s="252">
        <v>0</v>
      </c>
      <c r="D1718" s="251" t="s">
        <v>6</v>
      </c>
      <c r="E1718" s="252">
        <v>94.999499999999998</v>
      </c>
    </row>
    <row r="1719" spans="1:5" x14ac:dyDescent="0.25">
      <c r="A1719" s="250" t="s">
        <v>3434</v>
      </c>
      <c r="B1719" s="250" t="s">
        <v>3435</v>
      </c>
      <c r="C1719" s="252">
        <v>0</v>
      </c>
      <c r="D1719" s="251" t="s">
        <v>6</v>
      </c>
      <c r="E1719" s="252">
        <v>93.296999999999997</v>
      </c>
    </row>
    <row r="1720" spans="1:5" x14ac:dyDescent="0.25">
      <c r="A1720" s="250" t="s">
        <v>3436</v>
      </c>
      <c r="B1720" s="250" t="s">
        <v>3437</v>
      </c>
      <c r="C1720" s="252">
        <v>0</v>
      </c>
      <c r="D1720" s="251" t="s">
        <v>6</v>
      </c>
      <c r="E1720" s="252">
        <v>2.999171</v>
      </c>
    </row>
    <row r="1721" spans="1:5" x14ac:dyDescent="0.25">
      <c r="A1721" s="250" t="s">
        <v>3438</v>
      </c>
      <c r="B1721" s="250" t="s">
        <v>19489</v>
      </c>
      <c r="C1721" s="252">
        <v>0</v>
      </c>
      <c r="D1721" s="251" t="s">
        <v>2350</v>
      </c>
      <c r="E1721" s="252">
        <v>10.45</v>
      </c>
    </row>
    <row r="1722" spans="1:5" x14ac:dyDescent="0.25">
      <c r="A1722" s="250" t="s">
        <v>3439</v>
      </c>
      <c r="B1722" s="250" t="s">
        <v>2692</v>
      </c>
      <c r="C1722" s="252">
        <v>0</v>
      </c>
      <c r="D1722" s="251" t="s">
        <v>2350</v>
      </c>
      <c r="E1722" s="252">
        <v>10.6</v>
      </c>
    </row>
    <row r="1723" spans="1:5" x14ac:dyDescent="0.25">
      <c r="A1723" s="250" t="s">
        <v>3440</v>
      </c>
      <c r="B1723" s="250" t="s">
        <v>3433</v>
      </c>
      <c r="C1723" s="252">
        <v>0</v>
      </c>
      <c r="D1723" s="251" t="s">
        <v>2350</v>
      </c>
      <c r="E1723" s="252">
        <v>8.3699999999999992</v>
      </c>
    </row>
    <row r="1724" spans="1:5" x14ac:dyDescent="0.25">
      <c r="A1724" s="250" t="s">
        <v>3441</v>
      </c>
      <c r="B1724" s="250" t="s">
        <v>3435</v>
      </c>
      <c r="C1724" s="252">
        <v>0</v>
      </c>
      <c r="D1724" s="251" t="s">
        <v>2350</v>
      </c>
      <c r="E1724" s="252">
        <v>8.2200000000000006</v>
      </c>
    </row>
    <row r="1725" spans="1:5" x14ac:dyDescent="0.25">
      <c r="A1725" s="250" t="s">
        <v>3442</v>
      </c>
      <c r="B1725" s="250" t="s">
        <v>3443</v>
      </c>
      <c r="C1725" s="252">
        <v>0</v>
      </c>
      <c r="D1725" s="251" t="s">
        <v>2350</v>
      </c>
      <c r="E1725" s="252">
        <v>8.6400100000000002</v>
      </c>
    </row>
    <row r="1726" spans="1:5" x14ac:dyDescent="0.25">
      <c r="A1726" s="250" t="s">
        <v>3444</v>
      </c>
      <c r="B1726" s="250" t="s">
        <v>19407</v>
      </c>
      <c r="C1726" s="252">
        <v>0</v>
      </c>
      <c r="D1726" s="251" t="s">
        <v>6</v>
      </c>
      <c r="E1726" s="252">
        <v>127.3</v>
      </c>
    </row>
    <row r="1727" spans="1:5" x14ac:dyDescent="0.25">
      <c r="A1727" s="250" t="s">
        <v>3446</v>
      </c>
      <c r="B1727" s="250" t="s">
        <v>3447</v>
      </c>
      <c r="C1727" s="252">
        <v>1</v>
      </c>
      <c r="D1727" s="251" t="s">
        <v>6</v>
      </c>
      <c r="E1727" s="252">
        <v>6.3410359999999999</v>
      </c>
    </row>
    <row r="1728" spans="1:5" x14ac:dyDescent="0.25">
      <c r="A1728" s="250" t="s">
        <v>3448</v>
      </c>
      <c r="B1728" s="250" t="s">
        <v>3449</v>
      </c>
      <c r="C1728" s="252">
        <v>0</v>
      </c>
      <c r="D1728" s="251" t="s">
        <v>6</v>
      </c>
      <c r="E1728" s="252">
        <v>8.1854239999999994</v>
      </c>
    </row>
    <row r="1729" spans="1:5" x14ac:dyDescent="0.25">
      <c r="A1729" s="250" t="s">
        <v>3450</v>
      </c>
      <c r="B1729" s="250" t="s">
        <v>3451</v>
      </c>
      <c r="C1729" s="252">
        <v>0</v>
      </c>
      <c r="D1729" s="251" t="s">
        <v>6</v>
      </c>
      <c r="E1729" s="252">
        <v>2.6531479999999998</v>
      </c>
    </row>
    <row r="1730" spans="1:5" x14ac:dyDescent="0.25">
      <c r="A1730" s="250" t="s">
        <v>3452</v>
      </c>
      <c r="B1730" s="250" t="s">
        <v>3453</v>
      </c>
      <c r="C1730" s="252">
        <v>0</v>
      </c>
      <c r="D1730" s="251" t="s">
        <v>6</v>
      </c>
      <c r="E1730" s="252">
        <v>6.8696869999999999</v>
      </c>
    </row>
    <row r="1731" spans="1:5" x14ac:dyDescent="0.25">
      <c r="A1731" s="250" t="s">
        <v>3454</v>
      </c>
      <c r="B1731" s="250" t="s">
        <v>3455</v>
      </c>
      <c r="C1731" s="252">
        <v>0</v>
      </c>
      <c r="D1731" s="251" t="s">
        <v>6</v>
      </c>
      <c r="E1731" s="252">
        <v>0.31289600000000001</v>
      </c>
    </row>
    <row r="1732" spans="1:5" x14ac:dyDescent="0.25">
      <c r="A1732" s="250" t="s">
        <v>3456</v>
      </c>
      <c r="B1732" s="250" t="s">
        <v>3457</v>
      </c>
      <c r="C1732" s="252">
        <v>0</v>
      </c>
      <c r="D1732" s="251" t="s">
        <v>6</v>
      </c>
      <c r="E1732" s="252">
        <v>0.68126600000000004</v>
      </c>
    </row>
    <row r="1733" spans="1:5" x14ac:dyDescent="0.25">
      <c r="A1733" s="250" t="s">
        <v>3458</v>
      </c>
      <c r="B1733" s="250" t="s">
        <v>19332</v>
      </c>
      <c r="C1733" s="252">
        <v>6</v>
      </c>
      <c r="D1733" s="251" t="s">
        <v>6</v>
      </c>
      <c r="E1733" s="252">
        <v>16.944555000000001</v>
      </c>
    </row>
    <row r="1734" spans="1:5" x14ac:dyDescent="0.25">
      <c r="A1734" s="250" t="s">
        <v>3460</v>
      </c>
      <c r="B1734" s="250" t="s">
        <v>3461</v>
      </c>
      <c r="C1734" s="252">
        <v>0</v>
      </c>
      <c r="D1734" s="251" t="s">
        <v>6</v>
      </c>
      <c r="E1734" s="252">
        <v>14.092718</v>
      </c>
    </row>
    <row r="1735" spans="1:5" x14ac:dyDescent="0.25">
      <c r="A1735" s="250" t="s">
        <v>3462</v>
      </c>
      <c r="B1735" s="250" t="s">
        <v>19493</v>
      </c>
      <c r="C1735" s="252">
        <v>0</v>
      </c>
      <c r="D1735" s="251" t="s">
        <v>6</v>
      </c>
      <c r="E1735" s="252">
        <v>8.1220429999999997</v>
      </c>
    </row>
    <row r="1736" spans="1:5" x14ac:dyDescent="0.25">
      <c r="A1736" s="250" t="s">
        <v>3464</v>
      </c>
      <c r="B1736" s="250" t="s">
        <v>3465</v>
      </c>
      <c r="C1736" s="252">
        <v>0</v>
      </c>
      <c r="D1736" s="251" t="s">
        <v>6</v>
      </c>
      <c r="E1736" s="252">
        <v>0</v>
      </c>
    </row>
    <row r="1737" spans="1:5" x14ac:dyDescent="0.25">
      <c r="A1737" s="250" t="s">
        <v>3466</v>
      </c>
      <c r="B1737" s="250" t="s">
        <v>3467</v>
      </c>
      <c r="C1737" s="252">
        <v>0</v>
      </c>
      <c r="D1737" s="251" t="s">
        <v>6</v>
      </c>
      <c r="E1737" s="252">
        <v>45.984583999999998</v>
      </c>
    </row>
    <row r="1738" spans="1:5" x14ac:dyDescent="0.25">
      <c r="A1738" s="250" t="s">
        <v>3468</v>
      </c>
      <c r="B1738" s="250" t="s">
        <v>3469</v>
      </c>
      <c r="C1738" s="252">
        <v>10</v>
      </c>
      <c r="D1738" s="251" t="s">
        <v>6</v>
      </c>
      <c r="E1738" s="252">
        <v>30.181878000000001</v>
      </c>
    </row>
    <row r="1739" spans="1:5" x14ac:dyDescent="0.25">
      <c r="A1739" s="250" t="s">
        <v>3470</v>
      </c>
      <c r="B1739" s="250" t="s">
        <v>23170</v>
      </c>
      <c r="C1739" s="252">
        <v>10</v>
      </c>
      <c r="D1739" s="251" t="s">
        <v>6</v>
      </c>
      <c r="E1739" s="252">
        <v>37.866090999999997</v>
      </c>
    </row>
    <row r="1740" spans="1:5" x14ac:dyDescent="0.25">
      <c r="A1740" s="250" t="s">
        <v>3472</v>
      </c>
      <c r="B1740" s="250" t="s">
        <v>3473</v>
      </c>
      <c r="C1740" s="252">
        <v>2</v>
      </c>
      <c r="D1740" s="251" t="s">
        <v>6</v>
      </c>
      <c r="E1740" s="252">
        <v>186.330521</v>
      </c>
    </row>
    <row r="1741" spans="1:5" x14ac:dyDescent="0.25">
      <c r="A1741" s="250" t="s">
        <v>3474</v>
      </c>
      <c r="B1741" s="250" t="s">
        <v>3475</v>
      </c>
      <c r="C1741" s="252">
        <v>2</v>
      </c>
      <c r="D1741" s="251" t="s">
        <v>6</v>
      </c>
      <c r="E1741" s="252">
        <v>297.21606000000003</v>
      </c>
    </row>
    <row r="1742" spans="1:5" x14ac:dyDescent="0.25">
      <c r="A1742" s="250" t="s">
        <v>3476</v>
      </c>
      <c r="B1742" s="250" t="s">
        <v>324</v>
      </c>
      <c r="C1742" s="252">
        <v>0</v>
      </c>
      <c r="D1742" s="251" t="s">
        <v>6</v>
      </c>
      <c r="E1742" s="252">
        <v>1.3514630000000001</v>
      </c>
    </row>
    <row r="1743" spans="1:5" x14ac:dyDescent="0.25">
      <c r="A1743" s="250" t="s">
        <v>3477</v>
      </c>
      <c r="B1743" s="250" t="s">
        <v>3478</v>
      </c>
      <c r="C1743" s="252">
        <v>0</v>
      </c>
      <c r="D1743" s="251" t="s">
        <v>6</v>
      </c>
      <c r="E1743" s="252">
        <v>41.322000000000003</v>
      </c>
    </row>
    <row r="1744" spans="1:5" x14ac:dyDescent="0.25">
      <c r="A1744" s="250" t="s">
        <v>3479</v>
      </c>
      <c r="B1744" s="250" t="s">
        <v>3480</v>
      </c>
      <c r="C1744" s="252">
        <v>0</v>
      </c>
      <c r="D1744" s="251" t="s">
        <v>6</v>
      </c>
      <c r="E1744" s="252">
        <v>7.3971929999999997</v>
      </c>
    </row>
    <row r="1745" spans="1:5" x14ac:dyDescent="0.25">
      <c r="A1745" s="250" t="s">
        <v>3481</v>
      </c>
      <c r="B1745" s="250" t="s">
        <v>3482</v>
      </c>
      <c r="C1745" s="252">
        <v>0</v>
      </c>
      <c r="D1745" s="251" t="s">
        <v>6</v>
      </c>
      <c r="E1745" s="252">
        <v>2.942952</v>
      </c>
    </row>
    <row r="1746" spans="1:5" x14ac:dyDescent="0.25">
      <c r="A1746" s="250" t="s">
        <v>3483</v>
      </c>
      <c r="B1746" s="250" t="s">
        <v>3484</v>
      </c>
      <c r="C1746" s="252">
        <v>0</v>
      </c>
      <c r="D1746" s="251" t="s">
        <v>6</v>
      </c>
      <c r="E1746" s="252">
        <v>3.1051929999999999</v>
      </c>
    </row>
    <row r="1747" spans="1:5" x14ac:dyDescent="0.25">
      <c r="A1747" s="250" t="s">
        <v>3485</v>
      </c>
      <c r="B1747" s="250" t="s">
        <v>3486</v>
      </c>
      <c r="C1747" s="252">
        <v>0</v>
      </c>
      <c r="D1747" s="251" t="s">
        <v>6</v>
      </c>
      <c r="E1747" s="252">
        <v>1.9969790000000001</v>
      </c>
    </row>
    <row r="1748" spans="1:5" x14ac:dyDescent="0.25">
      <c r="A1748" s="250" t="s">
        <v>3487</v>
      </c>
      <c r="B1748" s="250" t="s">
        <v>3488</v>
      </c>
      <c r="C1748" s="252">
        <v>0</v>
      </c>
      <c r="D1748" s="251" t="s">
        <v>6</v>
      </c>
      <c r="E1748" s="252">
        <v>22.996006000000001</v>
      </c>
    </row>
    <row r="1749" spans="1:5" x14ac:dyDescent="0.25">
      <c r="A1749" s="250" t="s">
        <v>3489</v>
      </c>
      <c r="B1749" s="250" t="s">
        <v>3490</v>
      </c>
      <c r="C1749" s="252">
        <v>0</v>
      </c>
      <c r="D1749" s="251" t="s">
        <v>6</v>
      </c>
      <c r="E1749" s="252">
        <v>21.937168</v>
      </c>
    </row>
    <row r="1750" spans="1:5" x14ac:dyDescent="0.25">
      <c r="A1750" s="250" t="s">
        <v>3491</v>
      </c>
      <c r="B1750" s="250" t="s">
        <v>3492</v>
      </c>
      <c r="C1750" s="252">
        <v>1</v>
      </c>
      <c r="D1750" s="251" t="s">
        <v>6</v>
      </c>
      <c r="E1750" s="252">
        <v>35.540160999999998</v>
      </c>
    </row>
    <row r="1751" spans="1:5" x14ac:dyDescent="0.25">
      <c r="A1751" s="250" t="s">
        <v>3493</v>
      </c>
      <c r="B1751" s="250" t="s">
        <v>3494</v>
      </c>
      <c r="C1751" s="252">
        <v>0</v>
      </c>
      <c r="D1751" s="251" t="s">
        <v>6</v>
      </c>
      <c r="E1751" s="252">
        <v>54</v>
      </c>
    </row>
    <row r="1752" spans="1:5" x14ac:dyDescent="0.25">
      <c r="A1752" s="250" t="s">
        <v>3495</v>
      </c>
      <c r="B1752" s="250" t="s">
        <v>3496</v>
      </c>
      <c r="C1752" s="252">
        <v>0</v>
      </c>
      <c r="D1752" s="251" t="s">
        <v>6</v>
      </c>
      <c r="E1752" s="252">
        <v>48.45</v>
      </c>
    </row>
    <row r="1753" spans="1:5" x14ac:dyDescent="0.25">
      <c r="A1753" s="250" t="s">
        <v>3497</v>
      </c>
      <c r="B1753" s="250" t="s">
        <v>19408</v>
      </c>
      <c r="C1753" s="252">
        <v>0</v>
      </c>
      <c r="D1753" s="251" t="s">
        <v>6</v>
      </c>
      <c r="E1753" s="252">
        <v>245.59</v>
      </c>
    </row>
    <row r="1754" spans="1:5" x14ac:dyDescent="0.25">
      <c r="A1754" s="250" t="s">
        <v>3499</v>
      </c>
      <c r="B1754" s="250" t="s">
        <v>3500</v>
      </c>
      <c r="C1754" s="252">
        <v>0</v>
      </c>
      <c r="D1754" s="251" t="s">
        <v>6</v>
      </c>
      <c r="E1754" s="252">
        <v>39.1</v>
      </c>
    </row>
    <row r="1755" spans="1:5" x14ac:dyDescent="0.25">
      <c r="A1755" s="250" t="s">
        <v>3501</v>
      </c>
      <c r="B1755" s="250" t="s">
        <v>3502</v>
      </c>
      <c r="C1755" s="252">
        <v>2</v>
      </c>
      <c r="D1755" s="251" t="s">
        <v>6</v>
      </c>
      <c r="E1755" s="252">
        <v>13.770003000000001</v>
      </c>
    </row>
    <row r="1756" spans="1:5" x14ac:dyDescent="0.25">
      <c r="A1756" s="250" t="s">
        <v>3503</v>
      </c>
      <c r="B1756" s="250" t="s">
        <v>3504</v>
      </c>
      <c r="C1756" s="252">
        <v>0</v>
      </c>
      <c r="D1756" s="251" t="s">
        <v>6</v>
      </c>
      <c r="E1756" s="252">
        <v>26.849321</v>
      </c>
    </row>
    <row r="1757" spans="1:5" x14ac:dyDescent="0.25">
      <c r="A1757" s="250" t="s">
        <v>3505</v>
      </c>
      <c r="B1757" s="250" t="s">
        <v>3506</v>
      </c>
      <c r="C1757" s="252">
        <v>0</v>
      </c>
      <c r="D1757" s="251" t="s">
        <v>6</v>
      </c>
      <c r="E1757" s="252">
        <v>30.484999999999999</v>
      </c>
    </row>
    <row r="1758" spans="1:5" x14ac:dyDescent="0.25">
      <c r="A1758" s="250" t="s">
        <v>3507</v>
      </c>
      <c r="B1758" s="250" t="s">
        <v>3508</v>
      </c>
      <c r="C1758" s="252">
        <v>4</v>
      </c>
      <c r="D1758" s="251" t="s">
        <v>6</v>
      </c>
      <c r="E1758" s="252">
        <v>40.870525999999998</v>
      </c>
    </row>
    <row r="1759" spans="1:5" x14ac:dyDescent="0.25">
      <c r="A1759" s="250" t="s">
        <v>3509</v>
      </c>
      <c r="B1759" s="250" t="s">
        <v>3510</v>
      </c>
      <c r="C1759" s="252">
        <v>2</v>
      </c>
      <c r="D1759" s="251" t="s">
        <v>6</v>
      </c>
      <c r="E1759" s="252">
        <v>44.9</v>
      </c>
    </row>
    <row r="1760" spans="1:5" x14ac:dyDescent="0.25">
      <c r="A1760" s="250" t="s">
        <v>3511</v>
      </c>
      <c r="B1760" s="250" t="s">
        <v>3512</v>
      </c>
      <c r="C1760" s="252">
        <v>1</v>
      </c>
      <c r="D1760" s="251" t="s">
        <v>6</v>
      </c>
      <c r="E1760" s="252">
        <v>79.345312000000007</v>
      </c>
    </row>
    <row r="1761" spans="1:5" x14ac:dyDescent="0.25">
      <c r="A1761" s="250" t="s">
        <v>3513</v>
      </c>
      <c r="B1761" s="250" t="s">
        <v>22592</v>
      </c>
      <c r="C1761" s="252">
        <v>0</v>
      </c>
      <c r="D1761" s="251" t="s">
        <v>6</v>
      </c>
      <c r="E1761" s="252">
        <v>8.1124840000000003</v>
      </c>
    </row>
    <row r="1762" spans="1:5" x14ac:dyDescent="0.25">
      <c r="A1762" s="250" t="s">
        <v>3515</v>
      </c>
      <c r="B1762" s="250" t="s">
        <v>3516</v>
      </c>
      <c r="C1762" s="252">
        <v>19</v>
      </c>
      <c r="D1762" s="251" t="s">
        <v>6</v>
      </c>
      <c r="E1762" s="252">
        <v>35.575735000000002</v>
      </c>
    </row>
    <row r="1763" spans="1:5" x14ac:dyDescent="0.25">
      <c r="A1763" s="250" t="s">
        <v>3517</v>
      </c>
      <c r="B1763" s="250" t="s">
        <v>3518</v>
      </c>
      <c r="C1763" s="252">
        <v>0</v>
      </c>
      <c r="D1763" s="251" t="s">
        <v>6</v>
      </c>
      <c r="E1763" s="252">
        <v>0.52781699999999998</v>
      </c>
    </row>
    <row r="1764" spans="1:5" x14ac:dyDescent="0.25">
      <c r="A1764" s="250" t="s">
        <v>3519</v>
      </c>
      <c r="B1764" s="250" t="s">
        <v>3520</v>
      </c>
      <c r="C1764" s="252">
        <v>0</v>
      </c>
      <c r="D1764" s="251" t="s">
        <v>6</v>
      </c>
      <c r="E1764" s="252">
        <v>2.2805810000000002</v>
      </c>
    </row>
    <row r="1765" spans="1:5" x14ac:dyDescent="0.25">
      <c r="A1765" s="250" t="s">
        <v>3521</v>
      </c>
      <c r="B1765" s="250" t="s">
        <v>3522</v>
      </c>
      <c r="C1765" s="252">
        <v>0</v>
      </c>
      <c r="D1765" s="251" t="s">
        <v>6</v>
      </c>
      <c r="E1765" s="252">
        <v>2.5008880000000002</v>
      </c>
    </row>
    <row r="1766" spans="1:5" x14ac:dyDescent="0.25">
      <c r="A1766" s="250" t="s">
        <v>3523</v>
      </c>
      <c r="B1766" s="250" t="s">
        <v>3524</v>
      </c>
      <c r="C1766" s="252">
        <v>0</v>
      </c>
      <c r="D1766" s="251" t="s">
        <v>6</v>
      </c>
      <c r="E1766" s="252">
        <v>106.7</v>
      </c>
    </row>
    <row r="1767" spans="1:5" x14ac:dyDescent="0.25">
      <c r="A1767" s="250" t="s">
        <v>3527</v>
      </c>
      <c r="B1767" s="250" t="s">
        <v>328</v>
      </c>
      <c r="C1767" s="252">
        <v>0</v>
      </c>
      <c r="D1767" s="251" t="s">
        <v>6</v>
      </c>
      <c r="E1767" s="252">
        <v>2.7687909999999998</v>
      </c>
    </row>
    <row r="1768" spans="1:5" x14ac:dyDescent="0.25">
      <c r="A1768" s="250" t="s">
        <v>3528</v>
      </c>
      <c r="B1768" s="250" t="s">
        <v>3529</v>
      </c>
      <c r="C1768" s="252">
        <v>0</v>
      </c>
      <c r="D1768" s="251" t="s">
        <v>6</v>
      </c>
      <c r="E1768" s="252">
        <v>0.52</v>
      </c>
    </row>
    <row r="1769" spans="1:5" x14ac:dyDescent="0.25">
      <c r="A1769" s="250" t="s">
        <v>3530</v>
      </c>
      <c r="B1769" s="250" t="s">
        <v>3531</v>
      </c>
      <c r="C1769" s="252">
        <v>0</v>
      </c>
      <c r="D1769" s="251" t="s">
        <v>6</v>
      </c>
      <c r="E1769" s="252">
        <v>27.352122000000001</v>
      </c>
    </row>
    <row r="1770" spans="1:5" x14ac:dyDescent="0.25">
      <c r="A1770" s="250" t="s">
        <v>3532</v>
      </c>
      <c r="B1770" s="250" t="s">
        <v>3533</v>
      </c>
      <c r="C1770" s="252">
        <v>1</v>
      </c>
      <c r="D1770" s="251" t="s">
        <v>6</v>
      </c>
      <c r="E1770" s="252">
        <v>2.2257959999999999</v>
      </c>
    </row>
    <row r="1771" spans="1:5" x14ac:dyDescent="0.25">
      <c r="A1771" s="250" t="s">
        <v>3534</v>
      </c>
      <c r="B1771" s="250" t="s">
        <v>3535</v>
      </c>
      <c r="C1771" s="252">
        <v>0</v>
      </c>
      <c r="D1771" s="251" t="s">
        <v>6</v>
      </c>
      <c r="E1771" s="252">
        <v>0.278922</v>
      </c>
    </row>
    <row r="1772" spans="1:5" x14ac:dyDescent="0.25">
      <c r="A1772" s="250" t="s">
        <v>3536</v>
      </c>
      <c r="B1772" s="250" t="s">
        <v>3537</v>
      </c>
      <c r="C1772" s="252">
        <v>0</v>
      </c>
      <c r="D1772" s="251" t="s">
        <v>6</v>
      </c>
      <c r="E1772" s="252">
        <v>685.98</v>
      </c>
    </row>
    <row r="1773" spans="1:5" x14ac:dyDescent="0.25">
      <c r="A1773" s="250" t="s">
        <v>19195</v>
      </c>
      <c r="B1773" s="250" t="s">
        <v>19196</v>
      </c>
      <c r="C1773" s="252">
        <v>0</v>
      </c>
      <c r="D1773" s="251" t="s">
        <v>6</v>
      </c>
      <c r="E1773" s="252">
        <v>755.48</v>
      </c>
    </row>
    <row r="1774" spans="1:5" x14ac:dyDescent="0.25">
      <c r="A1774" s="250" t="s">
        <v>3540</v>
      </c>
      <c r="B1774" s="250" t="s">
        <v>3541</v>
      </c>
      <c r="C1774" s="252">
        <v>0</v>
      </c>
      <c r="D1774" s="251" t="s">
        <v>6</v>
      </c>
      <c r="E1774" s="252">
        <v>78.211866000000001</v>
      </c>
    </row>
    <row r="1775" spans="1:5" x14ac:dyDescent="0.25">
      <c r="A1775" s="250" t="s">
        <v>3542</v>
      </c>
      <c r="B1775" s="250" t="s">
        <v>3543</v>
      </c>
      <c r="C1775" s="252">
        <v>0</v>
      </c>
      <c r="D1775" s="251" t="s">
        <v>6</v>
      </c>
      <c r="E1775" s="252">
        <v>0.78157900000000002</v>
      </c>
    </row>
    <row r="1776" spans="1:5" x14ac:dyDescent="0.25">
      <c r="A1776" s="250" t="s">
        <v>3544</v>
      </c>
      <c r="B1776" s="250" t="s">
        <v>3545</v>
      </c>
      <c r="C1776" s="252">
        <v>2</v>
      </c>
      <c r="D1776" s="251" t="s">
        <v>6</v>
      </c>
      <c r="E1776" s="252">
        <v>31.834921999999999</v>
      </c>
    </row>
    <row r="1777" spans="1:5" x14ac:dyDescent="0.25">
      <c r="A1777" s="250" t="s">
        <v>3546</v>
      </c>
      <c r="B1777" s="250" t="s">
        <v>3547</v>
      </c>
      <c r="C1777" s="252">
        <v>0</v>
      </c>
      <c r="D1777" s="251" t="s">
        <v>6</v>
      </c>
      <c r="E1777" s="252">
        <v>0</v>
      </c>
    </row>
    <row r="1778" spans="1:5" x14ac:dyDescent="0.25">
      <c r="A1778" s="250" t="s">
        <v>3548</v>
      </c>
      <c r="B1778" s="250" t="s">
        <v>3549</v>
      </c>
      <c r="C1778" s="252">
        <v>0</v>
      </c>
      <c r="D1778" s="251" t="s">
        <v>6</v>
      </c>
      <c r="E1778" s="252">
        <v>2.3687909999999999</v>
      </c>
    </row>
    <row r="1779" spans="1:5" x14ac:dyDescent="0.25">
      <c r="A1779" s="250" t="s">
        <v>3550</v>
      </c>
      <c r="B1779" s="250" t="s">
        <v>3551</v>
      </c>
      <c r="C1779" s="252">
        <v>0</v>
      </c>
      <c r="D1779" s="251" t="s">
        <v>6</v>
      </c>
      <c r="E1779" s="252">
        <v>26.853323</v>
      </c>
    </row>
    <row r="1780" spans="1:5" x14ac:dyDescent="0.25">
      <c r="A1780" s="250" t="s">
        <v>3552</v>
      </c>
      <c r="B1780" s="250" t="s">
        <v>3553</v>
      </c>
      <c r="C1780" s="252">
        <v>0</v>
      </c>
      <c r="D1780" s="251" t="s">
        <v>6</v>
      </c>
      <c r="E1780" s="252">
        <v>10.1</v>
      </c>
    </row>
    <row r="1781" spans="1:5" x14ac:dyDescent="0.25">
      <c r="A1781" s="250" t="s">
        <v>3554</v>
      </c>
      <c r="B1781" s="250" t="s">
        <v>3555</v>
      </c>
      <c r="C1781" s="252">
        <v>10</v>
      </c>
      <c r="D1781" s="251" t="s">
        <v>6</v>
      </c>
      <c r="E1781" s="252">
        <v>13.29</v>
      </c>
    </row>
    <row r="1782" spans="1:5" x14ac:dyDescent="0.25">
      <c r="A1782" s="250" t="s">
        <v>3556</v>
      </c>
      <c r="B1782" s="250" t="s">
        <v>3557</v>
      </c>
      <c r="C1782" s="252">
        <v>0</v>
      </c>
      <c r="D1782" s="251" t="s">
        <v>6</v>
      </c>
      <c r="E1782" s="252">
        <v>5.0199999999999996</v>
      </c>
    </row>
    <row r="1783" spans="1:5" x14ac:dyDescent="0.25">
      <c r="A1783" s="250" t="s">
        <v>3558</v>
      </c>
      <c r="B1783" s="250" t="s">
        <v>3559</v>
      </c>
      <c r="C1783" s="252">
        <v>0</v>
      </c>
      <c r="D1783" s="251" t="s">
        <v>6</v>
      </c>
      <c r="E1783" s="252">
        <v>8.7906250000000004</v>
      </c>
    </row>
    <row r="1784" spans="1:5" x14ac:dyDescent="0.25">
      <c r="A1784" s="250" t="s">
        <v>3560</v>
      </c>
      <c r="B1784" s="250" t="s">
        <v>3561</v>
      </c>
      <c r="C1784" s="252">
        <v>0</v>
      </c>
      <c r="D1784" s="251" t="s">
        <v>6</v>
      </c>
      <c r="E1784" s="252">
        <v>23.74</v>
      </c>
    </row>
    <row r="1785" spans="1:5" x14ac:dyDescent="0.25">
      <c r="A1785" s="250" t="s">
        <v>3562</v>
      </c>
      <c r="B1785" s="250" t="s">
        <v>3563</v>
      </c>
      <c r="C1785" s="252">
        <v>0</v>
      </c>
      <c r="D1785" s="251" t="s">
        <v>6</v>
      </c>
      <c r="E1785" s="252">
        <v>14.35</v>
      </c>
    </row>
    <row r="1786" spans="1:5" x14ac:dyDescent="0.25">
      <c r="A1786" s="250" t="s">
        <v>3564</v>
      </c>
      <c r="B1786" s="250" t="s">
        <v>3565</v>
      </c>
      <c r="C1786" s="252">
        <v>0</v>
      </c>
      <c r="D1786" s="251" t="s">
        <v>6</v>
      </c>
      <c r="E1786" s="252">
        <v>11.4</v>
      </c>
    </row>
    <row r="1787" spans="1:5" x14ac:dyDescent="0.25">
      <c r="A1787" s="250" t="s">
        <v>3566</v>
      </c>
      <c r="B1787" s="250" t="s">
        <v>3567</v>
      </c>
      <c r="C1787" s="252">
        <v>0</v>
      </c>
      <c r="D1787" s="251" t="s">
        <v>6</v>
      </c>
      <c r="E1787" s="252">
        <v>24.89</v>
      </c>
    </row>
    <row r="1788" spans="1:5" x14ac:dyDescent="0.25">
      <c r="A1788" s="250" t="s">
        <v>3569</v>
      </c>
      <c r="B1788" s="250" t="s">
        <v>3570</v>
      </c>
      <c r="C1788" s="252">
        <v>1</v>
      </c>
      <c r="D1788" s="251" t="s">
        <v>6</v>
      </c>
      <c r="E1788" s="252">
        <v>39.236970999999997</v>
      </c>
    </row>
    <row r="1789" spans="1:5" x14ac:dyDescent="0.25">
      <c r="A1789" s="250" t="s">
        <v>3571</v>
      </c>
      <c r="B1789" s="250" t="s">
        <v>3572</v>
      </c>
      <c r="C1789" s="252">
        <v>0</v>
      </c>
      <c r="D1789" s="251" t="s">
        <v>6</v>
      </c>
      <c r="E1789" s="252">
        <v>62.26</v>
      </c>
    </row>
    <row r="1790" spans="1:5" x14ac:dyDescent="0.25">
      <c r="A1790" s="250" t="s">
        <v>3573</v>
      </c>
      <c r="B1790" s="250" t="s">
        <v>19409</v>
      </c>
      <c r="C1790" s="252">
        <v>0</v>
      </c>
      <c r="D1790" s="251" t="s">
        <v>6</v>
      </c>
      <c r="E1790" s="252">
        <v>1723.47</v>
      </c>
    </row>
    <row r="1791" spans="1:5" x14ac:dyDescent="0.25">
      <c r="A1791" s="250" t="s">
        <v>3575</v>
      </c>
      <c r="B1791" s="250" t="s">
        <v>22614</v>
      </c>
      <c r="C1791" s="252">
        <v>2</v>
      </c>
      <c r="D1791" s="251" t="s">
        <v>6</v>
      </c>
      <c r="E1791" s="252">
        <v>58.726481</v>
      </c>
    </row>
    <row r="1792" spans="1:5" x14ac:dyDescent="0.25">
      <c r="A1792" s="250" t="s">
        <v>3577</v>
      </c>
      <c r="B1792" s="250" t="s">
        <v>3578</v>
      </c>
      <c r="C1792" s="252">
        <v>1</v>
      </c>
      <c r="D1792" s="251" t="s">
        <v>6</v>
      </c>
      <c r="E1792" s="252">
        <v>74.290643000000003</v>
      </c>
    </row>
    <row r="1793" spans="1:5" x14ac:dyDescent="0.25">
      <c r="A1793" s="250" t="s">
        <v>3579</v>
      </c>
      <c r="B1793" s="250" t="s">
        <v>19421</v>
      </c>
      <c r="C1793" s="252">
        <v>1</v>
      </c>
      <c r="D1793" s="251" t="s">
        <v>6</v>
      </c>
      <c r="E1793" s="252">
        <v>74.290643000000003</v>
      </c>
    </row>
    <row r="1794" spans="1:5" x14ac:dyDescent="0.25">
      <c r="A1794" s="250" t="s">
        <v>3581</v>
      </c>
      <c r="B1794" s="250" t="s">
        <v>22615</v>
      </c>
      <c r="C1794" s="252">
        <v>0</v>
      </c>
      <c r="D1794" s="251" t="s">
        <v>6</v>
      </c>
      <c r="E1794" s="252">
        <v>116.4</v>
      </c>
    </row>
    <row r="1795" spans="1:5" x14ac:dyDescent="0.25">
      <c r="A1795" s="250" t="s">
        <v>3583</v>
      </c>
      <c r="B1795" s="250" t="s">
        <v>3584</v>
      </c>
      <c r="C1795" s="252">
        <v>0</v>
      </c>
      <c r="D1795" s="251" t="s">
        <v>6</v>
      </c>
      <c r="E1795" s="252">
        <v>55.465938000000001</v>
      </c>
    </row>
    <row r="1796" spans="1:5" x14ac:dyDescent="0.25">
      <c r="A1796" s="250" t="s">
        <v>3585</v>
      </c>
      <c r="B1796" s="250" t="s">
        <v>21704</v>
      </c>
      <c r="C1796" s="252">
        <v>0</v>
      </c>
      <c r="D1796" s="251" t="s">
        <v>6</v>
      </c>
      <c r="E1796" s="252">
        <v>1.417842</v>
      </c>
    </row>
    <row r="1797" spans="1:5" x14ac:dyDescent="0.25">
      <c r="A1797" s="250" t="s">
        <v>3587</v>
      </c>
      <c r="B1797" s="250" t="s">
        <v>21705</v>
      </c>
      <c r="C1797" s="252">
        <v>1</v>
      </c>
      <c r="D1797" s="251" t="s">
        <v>6</v>
      </c>
      <c r="E1797" s="252">
        <v>1.6096600000000001</v>
      </c>
    </row>
    <row r="1798" spans="1:5" x14ac:dyDescent="0.25">
      <c r="A1798" s="250" t="s">
        <v>3589</v>
      </c>
      <c r="B1798" s="250" t="s">
        <v>19387</v>
      </c>
      <c r="C1798" s="252">
        <v>0</v>
      </c>
      <c r="D1798" s="251" t="s">
        <v>6</v>
      </c>
      <c r="E1798" s="252">
        <v>152.75408400000001</v>
      </c>
    </row>
    <row r="1799" spans="1:5" x14ac:dyDescent="0.25">
      <c r="A1799" s="250" t="s">
        <v>3591</v>
      </c>
      <c r="B1799" s="250" t="s">
        <v>3592</v>
      </c>
      <c r="C1799" s="252">
        <v>0</v>
      </c>
      <c r="D1799" s="251" t="s">
        <v>6</v>
      </c>
      <c r="E1799" s="252">
        <v>4.1189869999999997</v>
      </c>
    </row>
    <row r="1800" spans="1:5" x14ac:dyDescent="0.25">
      <c r="A1800" s="250" t="s">
        <v>3593</v>
      </c>
      <c r="B1800" s="250" t="s">
        <v>3594</v>
      </c>
      <c r="C1800" s="252">
        <v>0</v>
      </c>
      <c r="D1800" s="251" t="s">
        <v>6</v>
      </c>
      <c r="E1800" s="252">
        <v>2.2249059999999998</v>
      </c>
    </row>
    <row r="1801" spans="1:5" x14ac:dyDescent="0.25">
      <c r="A1801" s="250" t="s">
        <v>3595</v>
      </c>
      <c r="B1801" s="250" t="s">
        <v>3596</v>
      </c>
      <c r="C1801" s="252">
        <v>1</v>
      </c>
      <c r="D1801" s="251" t="s">
        <v>6</v>
      </c>
      <c r="E1801" s="252">
        <v>5.067736</v>
      </c>
    </row>
    <row r="1802" spans="1:5" x14ac:dyDescent="0.25">
      <c r="A1802" s="250" t="s">
        <v>3597</v>
      </c>
      <c r="B1802" s="250" t="s">
        <v>3598</v>
      </c>
      <c r="C1802" s="252">
        <v>0</v>
      </c>
      <c r="D1802" s="251" t="s">
        <v>6</v>
      </c>
      <c r="E1802" s="252">
        <v>332.26</v>
      </c>
    </row>
    <row r="1803" spans="1:5" x14ac:dyDescent="0.25">
      <c r="A1803" s="250" t="s">
        <v>3599</v>
      </c>
      <c r="B1803" s="250" t="s">
        <v>3600</v>
      </c>
      <c r="C1803" s="252">
        <v>0</v>
      </c>
      <c r="D1803" s="251" t="s">
        <v>6</v>
      </c>
      <c r="E1803" s="252">
        <v>242.08</v>
      </c>
    </row>
    <row r="1804" spans="1:5" x14ac:dyDescent="0.25">
      <c r="A1804" s="250" t="s">
        <v>3601</v>
      </c>
      <c r="B1804" s="250" t="s">
        <v>3602</v>
      </c>
      <c r="C1804" s="252">
        <v>0</v>
      </c>
      <c r="D1804" s="251" t="s">
        <v>6</v>
      </c>
      <c r="E1804" s="252">
        <v>1.9238630000000001</v>
      </c>
    </row>
    <row r="1805" spans="1:5" x14ac:dyDescent="0.25">
      <c r="A1805" s="250" t="s">
        <v>3603</v>
      </c>
      <c r="B1805" s="250" t="s">
        <v>3604</v>
      </c>
      <c r="C1805" s="252">
        <v>0</v>
      </c>
      <c r="D1805" s="251" t="s">
        <v>6</v>
      </c>
      <c r="E1805" s="252">
        <v>13.816561999999999</v>
      </c>
    </row>
    <row r="1806" spans="1:5" x14ac:dyDescent="0.25">
      <c r="A1806" s="250" t="s">
        <v>3605</v>
      </c>
      <c r="B1806" s="250" t="s">
        <v>3606</v>
      </c>
      <c r="C1806" s="252">
        <v>3</v>
      </c>
      <c r="D1806" s="251" t="s">
        <v>6</v>
      </c>
      <c r="E1806" s="252">
        <v>29.441466999999999</v>
      </c>
    </row>
    <row r="1807" spans="1:5" x14ac:dyDescent="0.25">
      <c r="A1807" s="250" t="s">
        <v>3607</v>
      </c>
      <c r="B1807" s="250" t="s">
        <v>3608</v>
      </c>
      <c r="C1807" s="252">
        <v>0</v>
      </c>
      <c r="D1807" s="251" t="s">
        <v>6</v>
      </c>
      <c r="E1807" s="252">
        <v>1525.907473</v>
      </c>
    </row>
    <row r="1808" spans="1:5" x14ac:dyDescent="0.25">
      <c r="A1808" s="250" t="s">
        <v>3609</v>
      </c>
      <c r="B1808" s="250" t="s">
        <v>3610</v>
      </c>
      <c r="C1808" s="252">
        <v>0</v>
      </c>
      <c r="D1808" s="251" t="s">
        <v>6</v>
      </c>
      <c r="E1808" s="252">
        <v>27.973208</v>
      </c>
    </row>
    <row r="1809" spans="1:5" x14ac:dyDescent="0.25">
      <c r="A1809" s="250" t="s">
        <v>3611</v>
      </c>
      <c r="B1809" s="250" t="s">
        <v>3612</v>
      </c>
      <c r="C1809" s="252">
        <v>0</v>
      </c>
      <c r="D1809" s="251" t="s">
        <v>6</v>
      </c>
      <c r="E1809" s="252">
        <v>11.156437</v>
      </c>
    </row>
    <row r="1810" spans="1:5" x14ac:dyDescent="0.25">
      <c r="A1810" s="250" t="s">
        <v>3613</v>
      </c>
      <c r="B1810" s="250" t="s">
        <v>3614</v>
      </c>
      <c r="C1810" s="252">
        <v>1</v>
      </c>
      <c r="D1810" s="251" t="s">
        <v>6</v>
      </c>
      <c r="E1810" s="252">
        <v>416.32830300000001</v>
      </c>
    </row>
    <row r="1811" spans="1:5" x14ac:dyDescent="0.25">
      <c r="A1811" s="250" t="s">
        <v>3615</v>
      </c>
      <c r="B1811" s="250" t="s">
        <v>3616</v>
      </c>
      <c r="C1811" s="252">
        <v>1</v>
      </c>
      <c r="D1811" s="251" t="s">
        <v>6</v>
      </c>
      <c r="E1811" s="252">
        <v>233.768833</v>
      </c>
    </row>
    <row r="1812" spans="1:5" x14ac:dyDescent="0.25">
      <c r="A1812" s="250" t="s">
        <v>3617</v>
      </c>
      <c r="B1812" s="250" t="s">
        <v>3618</v>
      </c>
      <c r="C1812" s="252">
        <v>0</v>
      </c>
      <c r="D1812" s="251" t="s">
        <v>6</v>
      </c>
      <c r="E1812" s="252">
        <v>1.6983170000000001</v>
      </c>
    </row>
    <row r="1813" spans="1:5" x14ac:dyDescent="0.25">
      <c r="A1813" s="250" t="s">
        <v>3619</v>
      </c>
      <c r="B1813" s="250" t="s">
        <v>3620</v>
      </c>
      <c r="C1813" s="252">
        <v>0</v>
      </c>
      <c r="D1813" s="251" t="s">
        <v>6</v>
      </c>
      <c r="E1813" s="252">
        <v>1.4669970000000001</v>
      </c>
    </row>
    <row r="1814" spans="1:5" x14ac:dyDescent="0.25">
      <c r="A1814" s="250" t="s">
        <v>3621</v>
      </c>
      <c r="B1814" s="250" t="s">
        <v>3622</v>
      </c>
      <c r="C1814" s="252">
        <v>0</v>
      </c>
      <c r="D1814" s="251" t="s">
        <v>6</v>
      </c>
      <c r="E1814" s="252">
        <v>2.0063740000000001</v>
      </c>
    </row>
    <row r="1815" spans="1:5" x14ac:dyDescent="0.25">
      <c r="A1815" s="250" t="s">
        <v>3623</v>
      </c>
      <c r="B1815" s="250" t="s">
        <v>3624</v>
      </c>
      <c r="C1815" s="252">
        <v>0</v>
      </c>
      <c r="D1815" s="251" t="s">
        <v>6</v>
      </c>
      <c r="E1815" s="252">
        <v>2.0916839999999999</v>
      </c>
    </row>
    <row r="1816" spans="1:5" x14ac:dyDescent="0.25">
      <c r="A1816" s="250" t="s">
        <v>3625</v>
      </c>
      <c r="B1816" s="250" t="s">
        <v>3626</v>
      </c>
      <c r="C1816" s="252">
        <v>4</v>
      </c>
      <c r="D1816" s="251" t="s">
        <v>6</v>
      </c>
      <c r="E1816" s="252">
        <v>1.538708</v>
      </c>
    </row>
    <row r="1817" spans="1:5" x14ac:dyDescent="0.25">
      <c r="A1817" s="250" t="s">
        <v>3627</v>
      </c>
      <c r="B1817" s="250" t="s">
        <v>3628</v>
      </c>
      <c r="C1817" s="252">
        <v>0</v>
      </c>
      <c r="D1817" s="251" t="s">
        <v>6</v>
      </c>
      <c r="E1817" s="252">
        <v>22.181308000000001</v>
      </c>
    </row>
    <row r="1818" spans="1:5" x14ac:dyDescent="0.25">
      <c r="A1818" s="250" t="s">
        <v>3629</v>
      </c>
      <c r="B1818" s="250" t="s">
        <v>3630</v>
      </c>
      <c r="C1818" s="252">
        <v>0</v>
      </c>
      <c r="D1818" s="251" t="s">
        <v>6</v>
      </c>
      <c r="E1818" s="252">
        <v>33.642786999999998</v>
      </c>
    </row>
    <row r="1819" spans="1:5" x14ac:dyDescent="0.25">
      <c r="A1819" s="250" t="s">
        <v>3631</v>
      </c>
      <c r="B1819" s="250" t="s">
        <v>3632</v>
      </c>
      <c r="C1819" s="252">
        <v>2</v>
      </c>
      <c r="D1819" s="251" t="s">
        <v>6</v>
      </c>
      <c r="E1819" s="252">
        <v>46.914290000000001</v>
      </c>
    </row>
    <row r="1820" spans="1:5" x14ac:dyDescent="0.25">
      <c r="A1820" s="250" t="s">
        <v>3633</v>
      </c>
      <c r="B1820" s="250" t="s">
        <v>3634</v>
      </c>
      <c r="C1820" s="252">
        <v>0</v>
      </c>
      <c r="D1820" s="251" t="s">
        <v>6</v>
      </c>
      <c r="E1820" s="252">
        <v>72.378185000000002</v>
      </c>
    </row>
    <row r="1821" spans="1:5" x14ac:dyDescent="0.25">
      <c r="A1821" s="250" t="s">
        <v>3635</v>
      </c>
      <c r="B1821" s="250" t="s">
        <v>3636</v>
      </c>
      <c r="C1821" s="252">
        <v>0</v>
      </c>
      <c r="D1821" s="251" t="s">
        <v>6</v>
      </c>
      <c r="E1821" s="252">
        <v>22.768464000000002</v>
      </c>
    </row>
    <row r="1822" spans="1:5" x14ac:dyDescent="0.25">
      <c r="A1822" s="250" t="s">
        <v>3637</v>
      </c>
      <c r="B1822" s="250" t="s">
        <v>3638</v>
      </c>
      <c r="C1822" s="252">
        <v>4</v>
      </c>
      <c r="D1822" s="251" t="s">
        <v>6</v>
      </c>
      <c r="E1822" s="252">
        <v>32.505842000000001</v>
      </c>
    </row>
    <row r="1823" spans="1:5" x14ac:dyDescent="0.25">
      <c r="A1823" s="250" t="s">
        <v>3639</v>
      </c>
      <c r="B1823" s="250" t="s">
        <v>3640</v>
      </c>
      <c r="C1823" s="252">
        <v>1</v>
      </c>
      <c r="D1823" s="251" t="s">
        <v>6</v>
      </c>
      <c r="E1823" s="252">
        <v>39.236970999999997</v>
      </c>
    </row>
    <row r="1824" spans="1:5" x14ac:dyDescent="0.25">
      <c r="A1824" s="250" t="s">
        <v>3641</v>
      </c>
      <c r="B1824" s="250" t="s">
        <v>3642</v>
      </c>
      <c r="C1824" s="252">
        <v>5</v>
      </c>
      <c r="D1824" s="251" t="s">
        <v>6</v>
      </c>
      <c r="E1824" s="252">
        <v>46.914290000000001</v>
      </c>
    </row>
    <row r="1825" spans="1:5" x14ac:dyDescent="0.25">
      <c r="A1825" s="250" t="s">
        <v>3643</v>
      </c>
      <c r="B1825" s="250" t="s">
        <v>3644</v>
      </c>
      <c r="C1825" s="252">
        <v>0</v>
      </c>
      <c r="D1825" s="251" t="s">
        <v>6</v>
      </c>
      <c r="E1825" s="252">
        <v>6.73</v>
      </c>
    </row>
    <row r="1826" spans="1:5" x14ac:dyDescent="0.25">
      <c r="A1826" s="250" t="s">
        <v>3645</v>
      </c>
      <c r="B1826" s="250" t="s">
        <v>3646</v>
      </c>
      <c r="C1826" s="252">
        <v>0</v>
      </c>
      <c r="D1826" s="251" t="s">
        <v>6</v>
      </c>
      <c r="E1826" s="252">
        <v>7.09</v>
      </c>
    </row>
    <row r="1827" spans="1:5" x14ac:dyDescent="0.25">
      <c r="A1827" s="250" t="s">
        <v>3647</v>
      </c>
      <c r="B1827" s="250" t="s">
        <v>3648</v>
      </c>
      <c r="C1827" s="252">
        <v>8</v>
      </c>
      <c r="D1827" s="251" t="s">
        <v>6</v>
      </c>
      <c r="E1827" s="252">
        <v>8.64</v>
      </c>
    </row>
    <row r="1828" spans="1:5" x14ac:dyDescent="0.25">
      <c r="A1828" s="250" t="s">
        <v>3649</v>
      </c>
      <c r="B1828" s="250" t="s">
        <v>3650</v>
      </c>
      <c r="C1828" s="252">
        <v>0</v>
      </c>
      <c r="D1828" s="251" t="s">
        <v>6</v>
      </c>
      <c r="E1828" s="252">
        <v>354.71418499999999</v>
      </c>
    </row>
    <row r="1829" spans="1:5" x14ac:dyDescent="0.25">
      <c r="A1829" s="250" t="s">
        <v>3651</v>
      </c>
      <c r="B1829" s="250" t="s">
        <v>3652</v>
      </c>
      <c r="C1829" s="252">
        <v>2</v>
      </c>
      <c r="D1829" s="251" t="s">
        <v>6</v>
      </c>
      <c r="E1829" s="252">
        <v>513.88498700000002</v>
      </c>
    </row>
    <row r="1830" spans="1:5" x14ac:dyDescent="0.25">
      <c r="A1830" s="250" t="s">
        <v>3653</v>
      </c>
      <c r="B1830" s="250" t="s">
        <v>3654</v>
      </c>
      <c r="C1830" s="252">
        <v>0</v>
      </c>
      <c r="D1830" s="251" t="s">
        <v>6</v>
      </c>
      <c r="E1830" s="252">
        <v>301.78168299999999</v>
      </c>
    </row>
    <row r="1831" spans="1:5" x14ac:dyDescent="0.25">
      <c r="A1831" s="250" t="s">
        <v>3655</v>
      </c>
      <c r="B1831" s="250" t="s">
        <v>3656</v>
      </c>
      <c r="C1831" s="252">
        <v>1</v>
      </c>
      <c r="D1831" s="251" t="s">
        <v>6</v>
      </c>
      <c r="E1831" s="252">
        <v>207.04276899999999</v>
      </c>
    </row>
    <row r="1832" spans="1:5" x14ac:dyDescent="0.25">
      <c r="A1832" s="250" t="s">
        <v>3657</v>
      </c>
      <c r="B1832" s="250" t="s">
        <v>3658</v>
      </c>
      <c r="C1832" s="252">
        <v>2</v>
      </c>
      <c r="D1832" s="251" t="s">
        <v>6</v>
      </c>
      <c r="E1832" s="252">
        <v>275.83403900000002</v>
      </c>
    </row>
    <row r="1833" spans="1:5" x14ac:dyDescent="0.25">
      <c r="A1833" s="250" t="s">
        <v>3659</v>
      </c>
      <c r="B1833" s="250" t="s">
        <v>3660</v>
      </c>
      <c r="C1833" s="252">
        <v>0</v>
      </c>
      <c r="D1833" s="251" t="s">
        <v>6</v>
      </c>
      <c r="E1833" s="252">
        <v>212.12783400000001</v>
      </c>
    </row>
    <row r="1834" spans="1:5" x14ac:dyDescent="0.25">
      <c r="A1834" s="250" t="s">
        <v>3661</v>
      </c>
      <c r="B1834" s="250" t="s">
        <v>3662</v>
      </c>
      <c r="C1834" s="252">
        <v>0</v>
      </c>
      <c r="D1834" s="251" t="s">
        <v>6</v>
      </c>
      <c r="E1834" s="252">
        <v>255.120442</v>
      </c>
    </row>
    <row r="1835" spans="1:5" x14ac:dyDescent="0.25">
      <c r="A1835" s="250" t="s">
        <v>3663</v>
      </c>
      <c r="B1835" s="250" t="s">
        <v>3664</v>
      </c>
      <c r="C1835" s="252">
        <v>0</v>
      </c>
      <c r="D1835" s="251" t="s">
        <v>6</v>
      </c>
      <c r="E1835" s="252">
        <v>249.851854</v>
      </c>
    </row>
    <row r="1836" spans="1:5" x14ac:dyDescent="0.25">
      <c r="A1836" s="250" t="s">
        <v>3665</v>
      </c>
      <c r="B1836" s="250" t="s">
        <v>3666</v>
      </c>
      <c r="C1836" s="252">
        <v>20</v>
      </c>
      <c r="D1836" s="251" t="s">
        <v>6</v>
      </c>
      <c r="E1836" s="252">
        <v>91.188703000000004</v>
      </c>
    </row>
    <row r="1837" spans="1:5" x14ac:dyDescent="0.25">
      <c r="A1837" s="250" t="s">
        <v>3667</v>
      </c>
      <c r="B1837" s="250" t="s">
        <v>3668</v>
      </c>
      <c r="C1837" s="252">
        <v>9</v>
      </c>
      <c r="D1837" s="251" t="s">
        <v>6</v>
      </c>
      <c r="E1837" s="252">
        <v>41.571694000000001</v>
      </c>
    </row>
    <row r="1838" spans="1:5" x14ac:dyDescent="0.25">
      <c r="A1838" s="250" t="s">
        <v>3669</v>
      </c>
      <c r="B1838" s="250" t="s">
        <v>3670</v>
      </c>
      <c r="C1838" s="252">
        <v>0</v>
      </c>
      <c r="D1838" s="251" t="s">
        <v>6</v>
      </c>
      <c r="E1838" s="252">
        <v>455.33</v>
      </c>
    </row>
    <row r="1839" spans="1:5" x14ac:dyDescent="0.25">
      <c r="A1839" s="250" t="s">
        <v>3671</v>
      </c>
      <c r="B1839" s="250" t="s">
        <v>3672</v>
      </c>
      <c r="C1839" s="252">
        <v>0</v>
      </c>
      <c r="D1839" s="251" t="s">
        <v>6</v>
      </c>
      <c r="E1839" s="252">
        <v>114</v>
      </c>
    </row>
    <row r="1840" spans="1:5" x14ac:dyDescent="0.25">
      <c r="A1840" s="250" t="s">
        <v>3673</v>
      </c>
      <c r="B1840" s="250" t="s">
        <v>3674</v>
      </c>
      <c r="C1840" s="252">
        <v>0</v>
      </c>
      <c r="D1840" s="251" t="s">
        <v>6</v>
      </c>
      <c r="E1840" s="252">
        <v>58.995077999999999</v>
      </c>
    </row>
    <row r="1841" spans="1:5" x14ac:dyDescent="0.25">
      <c r="A1841" s="250" t="s">
        <v>3675</v>
      </c>
      <c r="B1841" s="250" t="s">
        <v>3676</v>
      </c>
      <c r="C1841" s="252">
        <v>443.3</v>
      </c>
      <c r="D1841" s="251" t="s">
        <v>1253</v>
      </c>
      <c r="E1841" s="252">
        <v>2.0842499999999999</v>
      </c>
    </row>
    <row r="1842" spans="1:5" x14ac:dyDescent="0.25">
      <c r="A1842" s="250" t="s">
        <v>3677</v>
      </c>
      <c r="B1842" s="250" t="s">
        <v>3549</v>
      </c>
      <c r="C1842" s="252">
        <v>46.66</v>
      </c>
      <c r="D1842" s="251" t="s">
        <v>1253</v>
      </c>
      <c r="E1842" s="252">
        <v>1.9293849999999999</v>
      </c>
    </row>
    <row r="1843" spans="1:5" x14ac:dyDescent="0.25">
      <c r="A1843" s="250" t="s">
        <v>3678</v>
      </c>
      <c r="B1843" s="250" t="s">
        <v>3602</v>
      </c>
      <c r="C1843" s="252">
        <v>561.97</v>
      </c>
      <c r="D1843" s="251" t="s">
        <v>1253</v>
      </c>
      <c r="E1843" s="252">
        <v>1.9391890000000001</v>
      </c>
    </row>
    <row r="1844" spans="1:5" x14ac:dyDescent="0.25">
      <c r="A1844" s="250" t="s">
        <v>3679</v>
      </c>
      <c r="B1844" s="250" t="s">
        <v>3680</v>
      </c>
      <c r="C1844" s="252">
        <v>0</v>
      </c>
      <c r="D1844" s="251" t="s">
        <v>6</v>
      </c>
      <c r="E1844" s="252">
        <v>68.75</v>
      </c>
    </row>
    <row r="1845" spans="1:5" x14ac:dyDescent="0.25">
      <c r="A1845" s="250" t="s">
        <v>3681</v>
      </c>
      <c r="B1845" s="250" t="s">
        <v>3682</v>
      </c>
      <c r="C1845" s="252">
        <v>0</v>
      </c>
      <c r="D1845" s="251" t="s">
        <v>6</v>
      </c>
      <c r="E1845" s="252">
        <v>54.340955000000001</v>
      </c>
    </row>
    <row r="1846" spans="1:5" x14ac:dyDescent="0.25">
      <c r="A1846" s="250" t="s">
        <v>3683</v>
      </c>
      <c r="B1846" s="250" t="s">
        <v>3684</v>
      </c>
      <c r="C1846" s="252">
        <v>0</v>
      </c>
      <c r="D1846" s="251" t="s">
        <v>6</v>
      </c>
      <c r="E1846" s="252">
        <v>2.1978800000000001</v>
      </c>
    </row>
    <row r="1847" spans="1:5" x14ac:dyDescent="0.25">
      <c r="A1847" s="250" t="s">
        <v>3685</v>
      </c>
      <c r="B1847" s="250" t="s">
        <v>3686</v>
      </c>
      <c r="C1847" s="252">
        <v>0</v>
      </c>
      <c r="D1847" s="251" t="s">
        <v>6</v>
      </c>
      <c r="E1847" s="252">
        <v>1.8496680000000001</v>
      </c>
    </row>
    <row r="1848" spans="1:5" x14ac:dyDescent="0.25">
      <c r="A1848" s="250" t="s">
        <v>3687</v>
      </c>
      <c r="B1848" s="250" t="s">
        <v>3688</v>
      </c>
      <c r="C1848" s="252">
        <v>0</v>
      </c>
      <c r="D1848" s="251" t="s">
        <v>6</v>
      </c>
      <c r="E1848" s="252">
        <v>2.0172889999999999</v>
      </c>
    </row>
    <row r="1849" spans="1:5" x14ac:dyDescent="0.25">
      <c r="A1849" s="250" t="s">
        <v>3689</v>
      </c>
      <c r="B1849" s="250" t="s">
        <v>3690</v>
      </c>
      <c r="C1849" s="252">
        <v>0</v>
      </c>
      <c r="D1849" s="251" t="s">
        <v>6</v>
      </c>
      <c r="E1849" s="252">
        <v>1360.544218</v>
      </c>
    </row>
    <row r="1850" spans="1:5" x14ac:dyDescent="0.25">
      <c r="A1850" s="250" t="s">
        <v>3691</v>
      </c>
      <c r="B1850" s="250" t="s">
        <v>3692</v>
      </c>
      <c r="C1850" s="252">
        <v>0</v>
      </c>
      <c r="D1850" s="251" t="s">
        <v>6</v>
      </c>
      <c r="E1850" s="252">
        <v>1.6931590000000001</v>
      </c>
    </row>
    <row r="1851" spans="1:5" x14ac:dyDescent="0.25">
      <c r="A1851" s="250" t="s">
        <v>3693</v>
      </c>
      <c r="B1851" s="250" t="s">
        <v>3694</v>
      </c>
      <c r="C1851" s="252">
        <v>0</v>
      </c>
      <c r="D1851" s="251" t="s">
        <v>6</v>
      </c>
      <c r="E1851" s="252">
        <v>1.8223940000000001</v>
      </c>
    </row>
    <row r="1852" spans="1:5" x14ac:dyDescent="0.25">
      <c r="A1852" s="250" t="s">
        <v>3695</v>
      </c>
      <c r="B1852" s="250" t="s">
        <v>3696</v>
      </c>
      <c r="C1852" s="252">
        <v>0</v>
      </c>
      <c r="D1852" s="251" t="s">
        <v>6</v>
      </c>
      <c r="E1852" s="252">
        <v>0.73865099999999995</v>
      </c>
    </row>
    <row r="1853" spans="1:5" x14ac:dyDescent="0.25">
      <c r="A1853" s="250" t="s">
        <v>3697</v>
      </c>
      <c r="B1853" s="250" t="s">
        <v>3698</v>
      </c>
      <c r="C1853" s="252">
        <v>15</v>
      </c>
      <c r="D1853" s="251" t="s">
        <v>6</v>
      </c>
      <c r="E1853" s="252">
        <v>1.089742</v>
      </c>
    </row>
    <row r="1854" spans="1:5" x14ac:dyDescent="0.25">
      <c r="A1854" s="250" t="s">
        <v>3699</v>
      </c>
      <c r="B1854" s="250" t="s">
        <v>3700</v>
      </c>
      <c r="C1854" s="252">
        <v>0</v>
      </c>
      <c r="D1854" s="251" t="s">
        <v>6</v>
      </c>
      <c r="E1854" s="252">
        <v>20</v>
      </c>
    </row>
    <row r="1855" spans="1:5" x14ac:dyDescent="0.25">
      <c r="A1855" s="250" t="s">
        <v>3701</v>
      </c>
      <c r="B1855" s="250" t="s">
        <v>3702</v>
      </c>
      <c r="C1855" s="252">
        <v>0</v>
      </c>
      <c r="D1855" s="251" t="s">
        <v>6</v>
      </c>
      <c r="E1855" s="252">
        <v>28.651551000000001</v>
      </c>
    </row>
    <row r="1856" spans="1:5" x14ac:dyDescent="0.25">
      <c r="A1856" s="250" t="s">
        <v>3703</v>
      </c>
      <c r="B1856" s="250" t="s">
        <v>3704</v>
      </c>
      <c r="C1856" s="252">
        <v>0</v>
      </c>
      <c r="D1856" s="251" t="s">
        <v>6</v>
      </c>
      <c r="E1856" s="252">
        <v>63.837969000000001</v>
      </c>
    </row>
    <row r="1857" spans="1:5" x14ac:dyDescent="0.25">
      <c r="A1857" s="250" t="s">
        <v>3705</v>
      </c>
      <c r="B1857" s="250" t="s">
        <v>3706</v>
      </c>
      <c r="C1857" s="252">
        <v>1</v>
      </c>
      <c r="D1857" s="251" t="s">
        <v>6</v>
      </c>
      <c r="E1857" s="252">
        <v>93.228316000000007</v>
      </c>
    </row>
    <row r="1858" spans="1:5" x14ac:dyDescent="0.25">
      <c r="A1858" s="250" t="s">
        <v>3707</v>
      </c>
      <c r="B1858" s="250" t="s">
        <v>3708</v>
      </c>
      <c r="C1858" s="252">
        <v>1</v>
      </c>
      <c r="D1858" s="251" t="s">
        <v>6</v>
      </c>
      <c r="E1858" s="252">
        <v>128.67731000000001</v>
      </c>
    </row>
    <row r="1859" spans="1:5" x14ac:dyDescent="0.25">
      <c r="A1859" s="250" t="s">
        <v>3709</v>
      </c>
      <c r="B1859" s="250" t="s">
        <v>3710</v>
      </c>
      <c r="C1859" s="252">
        <v>0</v>
      </c>
      <c r="D1859" s="251" t="s">
        <v>6</v>
      </c>
      <c r="E1859" s="252">
        <v>165.211141</v>
      </c>
    </row>
    <row r="1860" spans="1:5" x14ac:dyDescent="0.25">
      <c r="A1860" s="250" t="s">
        <v>3711</v>
      </c>
      <c r="B1860" s="250" t="s">
        <v>3712</v>
      </c>
      <c r="C1860" s="252">
        <v>0</v>
      </c>
      <c r="D1860" s="251" t="s">
        <v>6</v>
      </c>
      <c r="E1860" s="252">
        <v>221.243922</v>
      </c>
    </row>
    <row r="1861" spans="1:5" x14ac:dyDescent="0.25">
      <c r="A1861" s="250" t="s">
        <v>3713</v>
      </c>
      <c r="B1861" s="250" t="s">
        <v>3714</v>
      </c>
      <c r="C1861" s="252">
        <v>0</v>
      </c>
      <c r="D1861" s="251" t="s">
        <v>6</v>
      </c>
      <c r="E1861" s="252">
        <v>278.958955</v>
      </c>
    </row>
    <row r="1862" spans="1:5" x14ac:dyDescent="0.25">
      <c r="A1862" s="250" t="s">
        <v>3715</v>
      </c>
      <c r="B1862" s="250" t="s">
        <v>3716</v>
      </c>
      <c r="C1862" s="252">
        <v>0</v>
      </c>
      <c r="D1862" s="251" t="s">
        <v>6</v>
      </c>
      <c r="E1862" s="252">
        <v>3058.9786239999999</v>
      </c>
    </row>
    <row r="1863" spans="1:5" x14ac:dyDescent="0.25">
      <c r="A1863" s="250" t="s">
        <v>19667</v>
      </c>
      <c r="B1863" s="250" t="s">
        <v>19668</v>
      </c>
      <c r="C1863" s="252">
        <v>0</v>
      </c>
      <c r="D1863" s="251" t="s">
        <v>6</v>
      </c>
      <c r="E1863" s="252">
        <v>3546.8980350000002</v>
      </c>
    </row>
    <row r="1864" spans="1:5" x14ac:dyDescent="0.25">
      <c r="A1864" s="250" t="s">
        <v>3717</v>
      </c>
      <c r="B1864" s="250" t="s">
        <v>3718</v>
      </c>
      <c r="C1864" s="252">
        <v>0</v>
      </c>
      <c r="D1864" s="251" t="s">
        <v>6</v>
      </c>
      <c r="E1864" s="252">
        <v>31.065000000000001</v>
      </c>
    </row>
    <row r="1865" spans="1:5" x14ac:dyDescent="0.25">
      <c r="A1865" s="250" t="s">
        <v>3719</v>
      </c>
      <c r="B1865" s="250" t="s">
        <v>3720</v>
      </c>
      <c r="C1865" s="252">
        <v>0</v>
      </c>
      <c r="D1865" s="251" t="s">
        <v>6</v>
      </c>
      <c r="E1865" s="252">
        <v>154.94905600000001</v>
      </c>
    </row>
    <row r="1866" spans="1:5" x14ac:dyDescent="0.25">
      <c r="A1866" s="250" t="s">
        <v>3721</v>
      </c>
      <c r="B1866" s="250" t="s">
        <v>3722</v>
      </c>
      <c r="C1866" s="252">
        <v>0</v>
      </c>
      <c r="D1866" s="251" t="s">
        <v>6</v>
      </c>
      <c r="E1866" s="252">
        <v>346.58456699999999</v>
      </c>
    </row>
    <row r="1867" spans="1:5" x14ac:dyDescent="0.25">
      <c r="A1867" s="250" t="s">
        <v>3723</v>
      </c>
      <c r="B1867" s="250" t="s">
        <v>3724</v>
      </c>
      <c r="C1867" s="252">
        <v>1</v>
      </c>
      <c r="D1867" s="251" t="s">
        <v>6</v>
      </c>
      <c r="E1867" s="252">
        <v>2.5210620000000001</v>
      </c>
    </row>
    <row r="1868" spans="1:5" x14ac:dyDescent="0.25">
      <c r="A1868" s="250" t="s">
        <v>3725</v>
      </c>
      <c r="B1868" s="250" t="s">
        <v>3726</v>
      </c>
      <c r="C1868" s="252">
        <v>0</v>
      </c>
      <c r="D1868" s="251" t="s">
        <v>6</v>
      </c>
      <c r="E1868" s="252">
        <v>3.1413310000000001</v>
      </c>
    </row>
    <row r="1869" spans="1:5" x14ac:dyDescent="0.25">
      <c r="A1869" s="250" t="s">
        <v>3727</v>
      </c>
      <c r="B1869" s="250" t="s">
        <v>3728</v>
      </c>
      <c r="C1869" s="252">
        <v>0</v>
      </c>
      <c r="D1869" s="251" t="s">
        <v>6</v>
      </c>
      <c r="E1869" s="252">
        <v>41.748666</v>
      </c>
    </row>
    <row r="1870" spans="1:5" x14ac:dyDescent="0.25">
      <c r="A1870" s="250" t="s">
        <v>3729</v>
      </c>
      <c r="B1870" s="250" t="s">
        <v>3730</v>
      </c>
      <c r="C1870" s="252">
        <v>0</v>
      </c>
      <c r="D1870" s="251" t="s">
        <v>6</v>
      </c>
      <c r="E1870" s="252">
        <v>43.181614000000003</v>
      </c>
    </row>
    <row r="1871" spans="1:5" x14ac:dyDescent="0.25">
      <c r="A1871" s="250" t="s">
        <v>3731</v>
      </c>
      <c r="B1871" s="250" t="s">
        <v>3732</v>
      </c>
      <c r="C1871" s="252">
        <v>2</v>
      </c>
      <c r="D1871" s="251" t="s">
        <v>6</v>
      </c>
      <c r="E1871" s="252">
        <v>56.982906999999997</v>
      </c>
    </row>
    <row r="1872" spans="1:5" x14ac:dyDescent="0.25">
      <c r="A1872" s="250" t="s">
        <v>3733</v>
      </c>
      <c r="B1872" s="250" t="s">
        <v>3734</v>
      </c>
      <c r="C1872" s="252">
        <v>0</v>
      </c>
      <c r="D1872" s="251" t="s">
        <v>6</v>
      </c>
      <c r="E1872" s="252">
        <v>0.69831900000000002</v>
      </c>
    </row>
    <row r="1873" spans="1:5" x14ac:dyDescent="0.25">
      <c r="A1873" s="250" t="s">
        <v>3735</v>
      </c>
      <c r="B1873" s="250" t="s">
        <v>3736</v>
      </c>
      <c r="C1873" s="252">
        <v>0</v>
      </c>
      <c r="D1873" s="251" t="s">
        <v>6</v>
      </c>
      <c r="E1873" s="252">
        <v>0.88789300000000004</v>
      </c>
    </row>
    <row r="1874" spans="1:5" x14ac:dyDescent="0.25">
      <c r="A1874" s="250" t="s">
        <v>3737</v>
      </c>
      <c r="B1874" s="250" t="s">
        <v>3738</v>
      </c>
      <c r="C1874" s="252">
        <v>0</v>
      </c>
      <c r="D1874" s="251" t="s">
        <v>6</v>
      </c>
      <c r="E1874" s="252">
        <v>1.6450670000000001</v>
      </c>
    </row>
    <row r="1875" spans="1:5" x14ac:dyDescent="0.25">
      <c r="A1875" s="250" t="s">
        <v>3739</v>
      </c>
      <c r="B1875" s="250" t="s">
        <v>3740</v>
      </c>
      <c r="C1875" s="252">
        <v>0</v>
      </c>
      <c r="D1875" s="251" t="s">
        <v>6</v>
      </c>
      <c r="E1875" s="252">
        <v>3.515377</v>
      </c>
    </row>
    <row r="1876" spans="1:5" x14ac:dyDescent="0.25">
      <c r="A1876" s="250" t="s">
        <v>3741</v>
      </c>
      <c r="B1876" s="250" t="s">
        <v>3742</v>
      </c>
      <c r="C1876" s="252">
        <v>0</v>
      </c>
      <c r="D1876" s="251" t="s">
        <v>6</v>
      </c>
      <c r="E1876" s="252">
        <v>5.3377090000000003</v>
      </c>
    </row>
    <row r="1877" spans="1:5" x14ac:dyDescent="0.25">
      <c r="A1877" s="250" t="s">
        <v>3743</v>
      </c>
      <c r="B1877" s="250" t="s">
        <v>19412</v>
      </c>
      <c r="C1877" s="252">
        <v>0</v>
      </c>
      <c r="D1877" s="251" t="s">
        <v>6</v>
      </c>
      <c r="E1877" s="252">
        <v>1833.39</v>
      </c>
    </row>
    <row r="1878" spans="1:5" x14ac:dyDescent="0.25">
      <c r="A1878" s="250" t="s">
        <v>3745</v>
      </c>
      <c r="B1878" s="250" t="s">
        <v>3622</v>
      </c>
      <c r="C1878" s="252">
        <v>2</v>
      </c>
      <c r="D1878" s="251" t="s">
        <v>6</v>
      </c>
      <c r="E1878" s="252">
        <v>1.6665410000000001</v>
      </c>
    </row>
    <row r="1879" spans="1:5" x14ac:dyDescent="0.25">
      <c r="A1879" s="250" t="s">
        <v>3746</v>
      </c>
      <c r="B1879" s="250" t="s">
        <v>3747</v>
      </c>
      <c r="C1879" s="252">
        <v>0</v>
      </c>
      <c r="D1879" s="251" t="s">
        <v>6</v>
      </c>
      <c r="E1879" s="252">
        <v>2.7183030000000001</v>
      </c>
    </row>
    <row r="1880" spans="1:5" x14ac:dyDescent="0.25">
      <c r="A1880" s="250" t="s">
        <v>3748</v>
      </c>
      <c r="B1880" s="250" t="s">
        <v>3749</v>
      </c>
      <c r="C1880" s="252">
        <v>0</v>
      </c>
      <c r="D1880" s="251" t="s">
        <v>6</v>
      </c>
      <c r="E1880" s="252">
        <v>2.135446</v>
      </c>
    </row>
    <row r="1881" spans="1:5" x14ac:dyDescent="0.25">
      <c r="A1881" s="250" t="s">
        <v>3750</v>
      </c>
      <c r="B1881" s="250" t="s">
        <v>3751</v>
      </c>
      <c r="C1881" s="252">
        <v>20</v>
      </c>
      <c r="D1881" s="251" t="s">
        <v>6</v>
      </c>
      <c r="E1881" s="252">
        <v>1.304554</v>
      </c>
    </row>
    <row r="1882" spans="1:5" x14ac:dyDescent="0.25">
      <c r="A1882" s="250" t="s">
        <v>3752</v>
      </c>
      <c r="B1882" s="250" t="s">
        <v>3753</v>
      </c>
      <c r="C1882" s="252">
        <v>0</v>
      </c>
      <c r="D1882" s="251" t="s">
        <v>6</v>
      </c>
      <c r="E1882" s="252">
        <v>37.818353999999999</v>
      </c>
    </row>
    <row r="1883" spans="1:5" x14ac:dyDescent="0.25">
      <c r="A1883" s="250" t="s">
        <v>3754</v>
      </c>
      <c r="B1883" s="250" t="s">
        <v>3755</v>
      </c>
      <c r="C1883" s="252">
        <v>5</v>
      </c>
      <c r="D1883" s="251" t="s">
        <v>6</v>
      </c>
      <c r="E1883" s="252">
        <v>1.889043</v>
      </c>
    </row>
    <row r="1884" spans="1:5" x14ac:dyDescent="0.25">
      <c r="A1884" s="250" t="s">
        <v>3756</v>
      </c>
      <c r="B1884" s="250" t="s">
        <v>3757</v>
      </c>
      <c r="C1884" s="252">
        <v>5</v>
      </c>
      <c r="D1884" s="251" t="s">
        <v>6</v>
      </c>
      <c r="E1884" s="252">
        <v>1.9739450000000001</v>
      </c>
    </row>
    <row r="1885" spans="1:5" x14ac:dyDescent="0.25">
      <c r="A1885" s="250" t="s">
        <v>3758</v>
      </c>
      <c r="B1885" s="250" t="s">
        <v>3759</v>
      </c>
      <c r="C1885" s="252">
        <v>1</v>
      </c>
      <c r="D1885" s="251" t="s">
        <v>6</v>
      </c>
      <c r="E1885" s="252">
        <v>364.48966100000001</v>
      </c>
    </row>
    <row r="1886" spans="1:5" x14ac:dyDescent="0.25">
      <c r="A1886" s="250" t="s">
        <v>3760</v>
      </c>
      <c r="B1886" s="250" t="s">
        <v>3761</v>
      </c>
      <c r="C1886" s="252">
        <v>0</v>
      </c>
      <c r="D1886" s="251" t="s">
        <v>6</v>
      </c>
      <c r="E1886" s="252">
        <v>249.35693599999999</v>
      </c>
    </row>
    <row r="1887" spans="1:5" x14ac:dyDescent="0.25">
      <c r="A1887" s="250" t="s">
        <v>3762</v>
      </c>
      <c r="B1887" s="250" t="s">
        <v>3763</v>
      </c>
      <c r="C1887" s="252">
        <v>0</v>
      </c>
      <c r="D1887" s="251" t="s">
        <v>6</v>
      </c>
      <c r="E1887" s="252">
        <v>4.311375</v>
      </c>
    </row>
    <row r="1888" spans="1:5" x14ac:dyDescent="0.25">
      <c r="A1888" s="250" t="s">
        <v>3764</v>
      </c>
      <c r="B1888" s="250" t="s">
        <v>3765</v>
      </c>
      <c r="C1888" s="252">
        <v>0</v>
      </c>
      <c r="D1888" s="251" t="s">
        <v>6</v>
      </c>
      <c r="E1888" s="252">
        <v>4.5687699999999998</v>
      </c>
    </row>
    <row r="1889" spans="1:5" x14ac:dyDescent="0.25">
      <c r="A1889" s="250" t="s">
        <v>3766</v>
      </c>
      <c r="B1889" s="250" t="s">
        <v>3767</v>
      </c>
      <c r="C1889" s="252">
        <v>0</v>
      </c>
      <c r="D1889" s="251" t="s">
        <v>6</v>
      </c>
      <c r="E1889" s="252">
        <v>86.142379000000005</v>
      </c>
    </row>
    <row r="1890" spans="1:5" x14ac:dyDescent="0.25">
      <c r="A1890" s="250" t="s">
        <v>3768</v>
      </c>
      <c r="B1890" s="250" t="s">
        <v>3769</v>
      </c>
      <c r="C1890" s="252">
        <v>1</v>
      </c>
      <c r="D1890" s="251" t="s">
        <v>1253</v>
      </c>
      <c r="E1890" s="252">
        <v>1.66</v>
      </c>
    </row>
    <row r="1891" spans="1:5" x14ac:dyDescent="0.25">
      <c r="A1891" s="250" t="s">
        <v>3770</v>
      </c>
      <c r="B1891" s="250" t="s">
        <v>19446</v>
      </c>
      <c r="C1891" s="252">
        <v>0</v>
      </c>
      <c r="D1891" s="251" t="s">
        <v>6</v>
      </c>
      <c r="E1891" s="252">
        <v>17.727018000000001</v>
      </c>
    </row>
    <row r="1892" spans="1:5" x14ac:dyDescent="0.25">
      <c r="A1892" s="250" t="s">
        <v>3772</v>
      </c>
      <c r="B1892" s="250" t="s">
        <v>3773</v>
      </c>
      <c r="C1892" s="252">
        <v>0</v>
      </c>
      <c r="D1892" s="251" t="s">
        <v>6</v>
      </c>
      <c r="E1892" s="252">
        <v>46.225037</v>
      </c>
    </row>
    <row r="1893" spans="1:5" x14ac:dyDescent="0.25">
      <c r="A1893" s="250" t="s">
        <v>3774</v>
      </c>
      <c r="B1893" s="250" t="s">
        <v>3775</v>
      </c>
      <c r="C1893" s="252">
        <v>4.83</v>
      </c>
      <c r="D1893" s="251" t="s">
        <v>1253</v>
      </c>
      <c r="E1893" s="252">
        <v>1.7075640000000001</v>
      </c>
    </row>
    <row r="1894" spans="1:5" x14ac:dyDescent="0.25">
      <c r="A1894" s="250" t="s">
        <v>3776</v>
      </c>
      <c r="B1894" s="250" t="s">
        <v>3777</v>
      </c>
      <c r="C1894" s="252">
        <v>396.64</v>
      </c>
      <c r="D1894" s="251" t="s">
        <v>1253</v>
      </c>
      <c r="E1894" s="252">
        <v>1.2627120000000001</v>
      </c>
    </row>
    <row r="1895" spans="1:5" x14ac:dyDescent="0.25">
      <c r="A1895" s="250" t="s">
        <v>3778</v>
      </c>
      <c r="B1895" s="250" t="s">
        <v>3779</v>
      </c>
      <c r="C1895" s="252">
        <v>0</v>
      </c>
      <c r="D1895" s="251" t="s">
        <v>6</v>
      </c>
      <c r="E1895" s="252">
        <v>332.61</v>
      </c>
    </row>
    <row r="1896" spans="1:5" x14ac:dyDescent="0.25">
      <c r="A1896" s="250" t="s">
        <v>3780</v>
      </c>
      <c r="B1896" s="250" t="s">
        <v>3781</v>
      </c>
      <c r="C1896" s="252">
        <v>0</v>
      </c>
      <c r="D1896" s="251" t="s">
        <v>6</v>
      </c>
      <c r="E1896" s="252">
        <v>163.82</v>
      </c>
    </row>
    <row r="1897" spans="1:5" x14ac:dyDescent="0.25">
      <c r="A1897" s="250" t="s">
        <v>3782</v>
      </c>
      <c r="B1897" s="250" t="s">
        <v>3783</v>
      </c>
      <c r="C1897" s="252">
        <v>0</v>
      </c>
      <c r="D1897" s="251" t="s">
        <v>6</v>
      </c>
      <c r="E1897" s="252">
        <v>9.3425589999999996</v>
      </c>
    </row>
    <row r="1898" spans="1:5" x14ac:dyDescent="0.25">
      <c r="A1898" s="250" t="s">
        <v>3784</v>
      </c>
      <c r="B1898" s="250" t="s">
        <v>3785</v>
      </c>
      <c r="C1898" s="252">
        <v>1</v>
      </c>
      <c r="D1898" s="251" t="s">
        <v>6</v>
      </c>
      <c r="E1898" s="252">
        <v>5.797523</v>
      </c>
    </row>
    <row r="1899" spans="1:5" x14ac:dyDescent="0.25">
      <c r="A1899" s="250" t="s">
        <v>3786</v>
      </c>
      <c r="B1899" s="250" t="s">
        <v>19413</v>
      </c>
      <c r="C1899" s="252">
        <v>0</v>
      </c>
      <c r="D1899" s="251" t="s">
        <v>6</v>
      </c>
      <c r="E1899" s="252">
        <v>493.09</v>
      </c>
    </row>
    <row r="1900" spans="1:5" x14ac:dyDescent="0.25">
      <c r="A1900" s="250" t="s">
        <v>3788</v>
      </c>
      <c r="B1900" s="250" t="s">
        <v>3789</v>
      </c>
      <c r="C1900" s="252">
        <v>0</v>
      </c>
      <c r="D1900" s="251" t="s">
        <v>6</v>
      </c>
      <c r="E1900" s="252">
        <v>30.665493999999999</v>
      </c>
    </row>
    <row r="1901" spans="1:5" x14ac:dyDescent="0.25">
      <c r="A1901" s="250" t="s">
        <v>19870</v>
      </c>
      <c r="B1901" s="250" t="s">
        <v>19871</v>
      </c>
      <c r="C1901" s="252">
        <v>1</v>
      </c>
      <c r="D1901" s="251" t="s">
        <v>6</v>
      </c>
      <c r="E1901" s="252">
        <v>0.59264600000000001</v>
      </c>
    </row>
    <row r="1902" spans="1:5" x14ac:dyDescent="0.25">
      <c r="A1902" s="250" t="s">
        <v>21229</v>
      </c>
      <c r="B1902" s="250" t="s">
        <v>22630</v>
      </c>
      <c r="C1902" s="252">
        <v>1</v>
      </c>
      <c r="D1902" s="251" t="s">
        <v>6</v>
      </c>
      <c r="E1902" s="252">
        <v>0.27162999999999998</v>
      </c>
    </row>
    <row r="1903" spans="1:5" x14ac:dyDescent="0.25">
      <c r="A1903" s="250" t="s">
        <v>3790</v>
      </c>
      <c r="B1903" s="250" t="s">
        <v>3791</v>
      </c>
      <c r="C1903" s="252">
        <v>0</v>
      </c>
      <c r="D1903" s="251" t="s">
        <v>6</v>
      </c>
      <c r="E1903" s="252">
        <v>57.969150999999997</v>
      </c>
    </row>
    <row r="1904" spans="1:5" x14ac:dyDescent="0.25">
      <c r="A1904" s="250" t="s">
        <v>3792</v>
      </c>
      <c r="B1904" s="250" t="s">
        <v>3793</v>
      </c>
      <c r="C1904" s="252">
        <v>0</v>
      </c>
      <c r="D1904" s="251" t="s">
        <v>6</v>
      </c>
      <c r="E1904" s="252">
        <v>28.924689999999998</v>
      </c>
    </row>
    <row r="1905" spans="1:5" x14ac:dyDescent="0.25">
      <c r="A1905" s="250" t="s">
        <v>3794</v>
      </c>
      <c r="B1905" s="250" t="s">
        <v>3795</v>
      </c>
      <c r="C1905" s="252">
        <v>0</v>
      </c>
      <c r="D1905" s="251" t="s">
        <v>6</v>
      </c>
      <c r="E1905" s="252">
        <v>159.585669</v>
      </c>
    </row>
    <row r="1906" spans="1:5" x14ac:dyDescent="0.25">
      <c r="A1906" s="250" t="s">
        <v>3796</v>
      </c>
      <c r="B1906" s="250" t="s">
        <v>3797</v>
      </c>
      <c r="C1906" s="252">
        <v>0</v>
      </c>
      <c r="D1906" s="251" t="s">
        <v>6</v>
      </c>
      <c r="E1906" s="252">
        <v>229.90829099999999</v>
      </c>
    </row>
    <row r="1907" spans="1:5" x14ac:dyDescent="0.25">
      <c r="A1907" s="250" t="s">
        <v>3798</v>
      </c>
      <c r="B1907" s="250" t="s">
        <v>3799</v>
      </c>
      <c r="C1907" s="252">
        <v>0</v>
      </c>
      <c r="D1907" s="251" t="s">
        <v>6</v>
      </c>
      <c r="E1907" s="252">
        <v>303.01469400000002</v>
      </c>
    </row>
    <row r="1908" spans="1:5" x14ac:dyDescent="0.25">
      <c r="A1908" s="250" t="s">
        <v>3800</v>
      </c>
      <c r="B1908" s="250" t="s">
        <v>3801</v>
      </c>
      <c r="C1908" s="252">
        <v>0</v>
      </c>
      <c r="D1908" s="251" t="s">
        <v>6</v>
      </c>
      <c r="E1908" s="252">
        <v>0.97033100000000005</v>
      </c>
    </row>
    <row r="1909" spans="1:5" x14ac:dyDescent="0.25">
      <c r="A1909" s="250" t="s">
        <v>3802</v>
      </c>
      <c r="B1909" s="250" t="s">
        <v>3803</v>
      </c>
      <c r="C1909" s="252">
        <v>0</v>
      </c>
      <c r="D1909" s="251" t="s">
        <v>6</v>
      </c>
      <c r="E1909" s="252">
        <v>91.697573000000006</v>
      </c>
    </row>
    <row r="1910" spans="1:5" x14ac:dyDescent="0.25">
      <c r="A1910" s="250" t="s">
        <v>3804</v>
      </c>
      <c r="B1910" s="250" t="s">
        <v>3805</v>
      </c>
      <c r="C1910" s="252">
        <v>0</v>
      </c>
      <c r="D1910" s="251" t="s">
        <v>6</v>
      </c>
      <c r="E1910" s="252">
        <v>43.181296000000003</v>
      </c>
    </row>
    <row r="1911" spans="1:5" x14ac:dyDescent="0.25">
      <c r="A1911" s="250" t="s">
        <v>3806</v>
      </c>
      <c r="B1911" s="250" t="s">
        <v>3807</v>
      </c>
      <c r="C1911" s="252">
        <v>0</v>
      </c>
      <c r="D1911" s="251" t="s">
        <v>6</v>
      </c>
      <c r="E1911" s="252">
        <v>77.373095000000006</v>
      </c>
    </row>
    <row r="1912" spans="1:5" x14ac:dyDescent="0.25">
      <c r="A1912" s="250" t="s">
        <v>3808</v>
      </c>
      <c r="B1912" s="250" t="s">
        <v>3809</v>
      </c>
      <c r="C1912" s="252">
        <v>0</v>
      </c>
      <c r="D1912" s="251" t="s">
        <v>6</v>
      </c>
      <c r="E1912" s="252">
        <v>44.517859999999999</v>
      </c>
    </row>
    <row r="1913" spans="1:5" x14ac:dyDescent="0.25">
      <c r="A1913" s="250" t="s">
        <v>3810</v>
      </c>
      <c r="B1913" s="250" t="s">
        <v>3811</v>
      </c>
      <c r="C1913" s="252">
        <v>0</v>
      </c>
      <c r="D1913" s="251" t="s">
        <v>6</v>
      </c>
      <c r="E1913" s="252">
        <v>45.031922999999999</v>
      </c>
    </row>
    <row r="1914" spans="1:5" x14ac:dyDescent="0.25">
      <c r="A1914" s="250" t="s">
        <v>3812</v>
      </c>
      <c r="B1914" s="250" t="s">
        <v>3813</v>
      </c>
      <c r="C1914" s="252">
        <v>0</v>
      </c>
      <c r="D1914" s="251" t="s">
        <v>6</v>
      </c>
      <c r="E1914" s="252">
        <v>533.48457699999994</v>
      </c>
    </row>
    <row r="1915" spans="1:5" x14ac:dyDescent="0.25">
      <c r="A1915" s="250" t="s">
        <v>3814</v>
      </c>
      <c r="B1915" s="250" t="s">
        <v>21667</v>
      </c>
      <c r="C1915" s="252">
        <v>41</v>
      </c>
      <c r="D1915" s="251" t="s">
        <v>6</v>
      </c>
      <c r="E1915" s="252">
        <v>0.99098699999999995</v>
      </c>
    </row>
    <row r="1916" spans="1:5" x14ac:dyDescent="0.25">
      <c r="A1916" s="250" t="s">
        <v>3816</v>
      </c>
      <c r="B1916" s="250" t="s">
        <v>21668</v>
      </c>
      <c r="C1916" s="252">
        <v>0</v>
      </c>
      <c r="D1916" s="251" t="s">
        <v>6</v>
      </c>
      <c r="E1916" s="252">
        <v>1.108962</v>
      </c>
    </row>
    <row r="1917" spans="1:5" x14ac:dyDescent="0.25">
      <c r="A1917" s="250" t="s">
        <v>3818</v>
      </c>
      <c r="B1917" s="250" t="s">
        <v>21669</v>
      </c>
      <c r="C1917" s="252">
        <v>0</v>
      </c>
      <c r="D1917" s="251" t="s">
        <v>6</v>
      </c>
      <c r="E1917" s="252">
        <v>1.1368069999999999</v>
      </c>
    </row>
    <row r="1918" spans="1:5" x14ac:dyDescent="0.25">
      <c r="A1918" s="250" t="s">
        <v>3820</v>
      </c>
      <c r="B1918" s="250" t="s">
        <v>21670</v>
      </c>
      <c r="C1918" s="252">
        <v>32</v>
      </c>
      <c r="D1918" s="251" t="s">
        <v>6</v>
      </c>
      <c r="E1918" s="252">
        <v>1.3213159999999999</v>
      </c>
    </row>
    <row r="1919" spans="1:5" x14ac:dyDescent="0.25">
      <c r="A1919" s="250" t="s">
        <v>3822</v>
      </c>
      <c r="B1919" s="250" t="s">
        <v>21671</v>
      </c>
      <c r="C1919" s="252">
        <v>31</v>
      </c>
      <c r="D1919" s="251" t="s">
        <v>6</v>
      </c>
      <c r="E1919" s="252">
        <v>1.557266</v>
      </c>
    </row>
    <row r="1920" spans="1:5" x14ac:dyDescent="0.25">
      <c r="A1920" s="250" t="s">
        <v>3824</v>
      </c>
      <c r="B1920" s="250" t="s">
        <v>21672</v>
      </c>
      <c r="C1920" s="252">
        <v>12</v>
      </c>
      <c r="D1920" s="251" t="s">
        <v>6</v>
      </c>
      <c r="E1920" s="252">
        <v>1.81681</v>
      </c>
    </row>
    <row r="1921" spans="1:5" x14ac:dyDescent="0.25">
      <c r="A1921" s="250" t="s">
        <v>19205</v>
      </c>
      <c r="B1921" s="250" t="s">
        <v>21673</v>
      </c>
      <c r="C1921" s="252">
        <v>16</v>
      </c>
      <c r="D1921" s="251" t="s">
        <v>6</v>
      </c>
      <c r="E1921" s="252">
        <v>1.8947879999999999</v>
      </c>
    </row>
    <row r="1922" spans="1:5" x14ac:dyDescent="0.25">
      <c r="A1922" s="250" t="s">
        <v>3826</v>
      </c>
      <c r="B1922" s="250" t="s">
        <v>21674</v>
      </c>
      <c r="C1922" s="252">
        <v>25</v>
      </c>
      <c r="D1922" s="251" t="s">
        <v>6</v>
      </c>
      <c r="E1922" s="252">
        <v>1.7045570000000001</v>
      </c>
    </row>
    <row r="1923" spans="1:5" x14ac:dyDescent="0.25">
      <c r="A1923" s="250" t="s">
        <v>3828</v>
      </c>
      <c r="B1923" s="250" t="s">
        <v>21675</v>
      </c>
      <c r="C1923" s="252">
        <v>26</v>
      </c>
      <c r="D1923" s="251" t="s">
        <v>6</v>
      </c>
      <c r="E1923" s="252">
        <v>2.0942980000000002</v>
      </c>
    </row>
    <row r="1924" spans="1:5" x14ac:dyDescent="0.25">
      <c r="A1924" s="250" t="s">
        <v>19206</v>
      </c>
      <c r="B1924" s="250" t="s">
        <v>21676</v>
      </c>
      <c r="C1924" s="252">
        <v>21</v>
      </c>
      <c r="D1924" s="251" t="s">
        <v>6</v>
      </c>
      <c r="E1924" s="252">
        <v>1.934785</v>
      </c>
    </row>
    <row r="1925" spans="1:5" x14ac:dyDescent="0.25">
      <c r="A1925" s="250" t="s">
        <v>3830</v>
      </c>
      <c r="B1925" s="250" t="s">
        <v>21677</v>
      </c>
      <c r="C1925" s="252">
        <v>0</v>
      </c>
      <c r="D1925" s="251" t="s">
        <v>6</v>
      </c>
      <c r="E1925" s="252">
        <v>2.0999490000000001</v>
      </c>
    </row>
    <row r="1926" spans="1:5" x14ac:dyDescent="0.25">
      <c r="A1926" s="250" t="s">
        <v>3832</v>
      </c>
      <c r="B1926" s="250" t="s">
        <v>21678</v>
      </c>
      <c r="C1926" s="252">
        <v>40</v>
      </c>
      <c r="D1926" s="251" t="s">
        <v>6</v>
      </c>
      <c r="E1926" s="252">
        <v>2.2651140000000001</v>
      </c>
    </row>
    <row r="1927" spans="1:5" x14ac:dyDescent="0.25">
      <c r="A1927" s="250" t="s">
        <v>3834</v>
      </c>
      <c r="B1927" s="250" t="s">
        <v>21679</v>
      </c>
      <c r="C1927" s="252">
        <v>0</v>
      </c>
      <c r="D1927" s="251" t="s">
        <v>6</v>
      </c>
      <c r="E1927" s="252">
        <v>2.3609629999999999</v>
      </c>
    </row>
    <row r="1928" spans="1:5" x14ac:dyDescent="0.25">
      <c r="A1928" s="250" t="s">
        <v>3836</v>
      </c>
      <c r="B1928" s="250" t="s">
        <v>21680</v>
      </c>
      <c r="C1928" s="252">
        <v>19</v>
      </c>
      <c r="D1928" s="251" t="s">
        <v>6</v>
      </c>
      <c r="E1928" s="252">
        <v>2.9965570000000001</v>
      </c>
    </row>
    <row r="1929" spans="1:5" x14ac:dyDescent="0.25">
      <c r="A1929" s="250" t="s">
        <v>3838</v>
      </c>
      <c r="B1929" s="250" t="s">
        <v>21681</v>
      </c>
      <c r="C1929" s="252">
        <v>0</v>
      </c>
      <c r="D1929" s="251" t="s">
        <v>6</v>
      </c>
      <c r="E1929" s="252">
        <v>3.3976709999999999</v>
      </c>
    </row>
    <row r="1930" spans="1:5" x14ac:dyDescent="0.25">
      <c r="A1930" s="250" t="s">
        <v>3840</v>
      </c>
      <c r="B1930" s="250" t="s">
        <v>21682</v>
      </c>
      <c r="C1930" s="252">
        <v>0</v>
      </c>
      <c r="D1930" s="251" t="s">
        <v>6</v>
      </c>
      <c r="E1930" s="252">
        <v>2.7146650000000001</v>
      </c>
    </row>
    <row r="1931" spans="1:5" x14ac:dyDescent="0.25">
      <c r="A1931" s="250" t="s">
        <v>19776</v>
      </c>
      <c r="B1931" s="250" t="s">
        <v>21683</v>
      </c>
      <c r="C1931" s="252">
        <v>12</v>
      </c>
      <c r="D1931" s="251" t="s">
        <v>6</v>
      </c>
      <c r="E1931" s="252">
        <v>3.1881529999999998</v>
      </c>
    </row>
    <row r="1932" spans="1:5" x14ac:dyDescent="0.25">
      <c r="A1932" s="250" t="s">
        <v>3842</v>
      </c>
      <c r="B1932" s="250" t="s">
        <v>3843</v>
      </c>
      <c r="C1932" s="252">
        <v>0</v>
      </c>
      <c r="D1932" s="251" t="s">
        <v>6</v>
      </c>
      <c r="E1932" s="252">
        <v>41.619601000000003</v>
      </c>
    </row>
    <row r="1933" spans="1:5" x14ac:dyDescent="0.25">
      <c r="A1933" s="250" t="s">
        <v>3844</v>
      </c>
      <c r="B1933" s="250" t="s">
        <v>3845</v>
      </c>
      <c r="C1933" s="252">
        <v>0</v>
      </c>
      <c r="D1933" s="251" t="s">
        <v>6</v>
      </c>
      <c r="E1933" s="252">
        <v>45.612684000000002</v>
      </c>
    </row>
    <row r="1934" spans="1:5" x14ac:dyDescent="0.25">
      <c r="A1934" s="250" t="s">
        <v>21231</v>
      </c>
      <c r="B1934" s="250" t="s">
        <v>21232</v>
      </c>
      <c r="C1934" s="252">
        <v>0</v>
      </c>
      <c r="D1934" s="251" t="s">
        <v>6</v>
      </c>
      <c r="E1934" s="252">
        <v>2361.745128</v>
      </c>
    </row>
    <row r="1935" spans="1:5" x14ac:dyDescent="0.25">
      <c r="A1935" s="250" t="s">
        <v>3846</v>
      </c>
      <c r="B1935" s="250" t="s">
        <v>3847</v>
      </c>
      <c r="C1935" s="252">
        <v>0</v>
      </c>
      <c r="D1935" s="251" t="s">
        <v>6</v>
      </c>
      <c r="E1935" s="252">
        <v>1874.907093</v>
      </c>
    </row>
    <row r="1936" spans="1:5" x14ac:dyDescent="0.25">
      <c r="A1936" s="250" t="s">
        <v>3848</v>
      </c>
      <c r="B1936" s="250" t="s">
        <v>3849</v>
      </c>
      <c r="C1936" s="252">
        <v>0</v>
      </c>
      <c r="D1936" s="251" t="s">
        <v>6</v>
      </c>
      <c r="E1936" s="252">
        <v>2.0979770000000002</v>
      </c>
    </row>
    <row r="1937" spans="1:5" x14ac:dyDescent="0.25">
      <c r="A1937" s="250" t="s">
        <v>3850</v>
      </c>
      <c r="B1937" s="250" t="s">
        <v>3851</v>
      </c>
      <c r="C1937" s="252">
        <v>0</v>
      </c>
      <c r="D1937" s="251" t="s">
        <v>6</v>
      </c>
      <c r="E1937" s="252">
        <v>19.051732999999999</v>
      </c>
    </row>
    <row r="1938" spans="1:5" x14ac:dyDescent="0.25">
      <c r="A1938" s="250" t="s">
        <v>3852</v>
      </c>
      <c r="B1938" s="250" t="s">
        <v>3853</v>
      </c>
      <c r="C1938" s="252">
        <v>0</v>
      </c>
      <c r="D1938" s="251" t="s">
        <v>6</v>
      </c>
      <c r="E1938" s="252">
        <v>2.9761419999999998</v>
      </c>
    </row>
    <row r="1939" spans="1:5" x14ac:dyDescent="0.25">
      <c r="A1939" s="250" t="s">
        <v>3854</v>
      </c>
      <c r="B1939" s="250" t="s">
        <v>3855</v>
      </c>
      <c r="C1939" s="252">
        <v>9</v>
      </c>
      <c r="D1939" s="251" t="s">
        <v>6</v>
      </c>
      <c r="E1939" s="252">
        <v>19.227464000000001</v>
      </c>
    </row>
    <row r="1940" spans="1:5" x14ac:dyDescent="0.25">
      <c r="A1940" s="250" t="s">
        <v>3856</v>
      </c>
      <c r="B1940" s="250" t="s">
        <v>3857</v>
      </c>
      <c r="C1940" s="252">
        <v>10</v>
      </c>
      <c r="D1940" s="251" t="s">
        <v>6</v>
      </c>
      <c r="E1940" s="252">
        <v>36.823205000000002</v>
      </c>
    </row>
    <row r="1941" spans="1:5" x14ac:dyDescent="0.25">
      <c r="A1941" s="250" t="s">
        <v>3858</v>
      </c>
      <c r="B1941" s="250" t="s">
        <v>3859</v>
      </c>
      <c r="C1941" s="252">
        <v>0</v>
      </c>
      <c r="D1941" s="251" t="s">
        <v>6</v>
      </c>
      <c r="E1941" s="252">
        <v>46.302090999999997</v>
      </c>
    </row>
    <row r="1942" spans="1:5" x14ac:dyDescent="0.25">
      <c r="A1942" s="250" t="s">
        <v>3860</v>
      </c>
      <c r="B1942" s="250" t="s">
        <v>3861</v>
      </c>
      <c r="C1942" s="252">
        <v>8</v>
      </c>
      <c r="D1942" s="251" t="s">
        <v>6</v>
      </c>
      <c r="E1942" s="252">
        <v>55.603000000000002</v>
      </c>
    </row>
    <row r="1943" spans="1:5" x14ac:dyDescent="0.25">
      <c r="A1943" s="250" t="s">
        <v>3862</v>
      </c>
      <c r="B1943" s="250" t="s">
        <v>3863</v>
      </c>
      <c r="C1943" s="252">
        <v>6</v>
      </c>
      <c r="D1943" s="251" t="s">
        <v>6</v>
      </c>
      <c r="E1943" s="252">
        <v>74.104056999999997</v>
      </c>
    </row>
    <row r="1944" spans="1:5" x14ac:dyDescent="0.25">
      <c r="A1944" s="250" t="s">
        <v>3864</v>
      </c>
      <c r="B1944" s="250" t="s">
        <v>3865</v>
      </c>
      <c r="C1944" s="252">
        <v>0</v>
      </c>
      <c r="D1944" s="251" t="s">
        <v>6</v>
      </c>
      <c r="E1944" s="252">
        <v>75.004047</v>
      </c>
    </row>
    <row r="1945" spans="1:5" x14ac:dyDescent="0.25">
      <c r="A1945" s="250" t="s">
        <v>3866</v>
      </c>
      <c r="B1945" s="250" t="s">
        <v>3867</v>
      </c>
      <c r="C1945" s="252">
        <v>0</v>
      </c>
      <c r="D1945" s="251" t="s">
        <v>6</v>
      </c>
      <c r="E1945" s="252">
        <v>99.036923000000002</v>
      </c>
    </row>
    <row r="1946" spans="1:5" x14ac:dyDescent="0.25">
      <c r="A1946" s="250" t="s">
        <v>3868</v>
      </c>
      <c r="B1946" s="250" t="s">
        <v>3869</v>
      </c>
      <c r="C1946" s="252">
        <v>1</v>
      </c>
      <c r="D1946" s="251" t="s">
        <v>6</v>
      </c>
      <c r="E1946" s="252">
        <v>123.44208999999999</v>
      </c>
    </row>
    <row r="1947" spans="1:5" x14ac:dyDescent="0.25">
      <c r="A1947" s="250" t="s">
        <v>3870</v>
      </c>
      <c r="B1947" s="250" t="s">
        <v>3871</v>
      </c>
      <c r="C1947" s="252">
        <v>0</v>
      </c>
      <c r="D1947" s="251" t="s">
        <v>6</v>
      </c>
      <c r="E1947" s="252">
        <v>180.13265899999999</v>
      </c>
    </row>
    <row r="1948" spans="1:5" x14ac:dyDescent="0.25">
      <c r="A1948" s="250" t="s">
        <v>3872</v>
      </c>
      <c r="B1948" s="250" t="s">
        <v>3873</v>
      </c>
      <c r="C1948" s="252">
        <v>0</v>
      </c>
      <c r="D1948" s="251" t="s">
        <v>6</v>
      </c>
      <c r="E1948" s="252">
        <v>223.16993500000001</v>
      </c>
    </row>
    <row r="1949" spans="1:5" x14ac:dyDescent="0.25">
      <c r="A1949" s="250" t="s">
        <v>3874</v>
      </c>
      <c r="B1949" s="250" t="s">
        <v>3875</v>
      </c>
      <c r="C1949" s="252">
        <v>0</v>
      </c>
      <c r="D1949" s="251" t="s">
        <v>6</v>
      </c>
      <c r="E1949" s="252">
        <v>328.355906</v>
      </c>
    </row>
    <row r="1950" spans="1:5" x14ac:dyDescent="0.25">
      <c r="A1950" s="250" t="s">
        <v>3876</v>
      </c>
      <c r="B1950" s="250" t="s">
        <v>19512</v>
      </c>
      <c r="C1950" s="252">
        <v>0</v>
      </c>
      <c r="D1950" s="251" t="s">
        <v>6</v>
      </c>
      <c r="E1950" s="252">
        <v>30.083772</v>
      </c>
    </row>
    <row r="1951" spans="1:5" x14ac:dyDescent="0.25">
      <c r="A1951" s="250" t="s">
        <v>21311</v>
      </c>
      <c r="B1951" s="250" t="s">
        <v>21312</v>
      </c>
      <c r="C1951" s="252">
        <v>0</v>
      </c>
      <c r="D1951" s="251" t="s">
        <v>6</v>
      </c>
      <c r="E1951" s="252">
        <v>89.848968999999997</v>
      </c>
    </row>
    <row r="1952" spans="1:5" x14ac:dyDescent="0.25">
      <c r="A1952" s="250" t="s">
        <v>19219</v>
      </c>
      <c r="B1952" s="250" t="s">
        <v>22608</v>
      </c>
      <c r="C1952" s="252">
        <v>1</v>
      </c>
      <c r="D1952" s="251" t="s">
        <v>6</v>
      </c>
      <c r="E1952" s="252">
        <v>44.524842</v>
      </c>
    </row>
    <row r="1953" spans="1:5" x14ac:dyDescent="0.25">
      <c r="A1953" s="250" t="s">
        <v>3878</v>
      </c>
      <c r="B1953" s="250" t="s">
        <v>3879</v>
      </c>
      <c r="C1953" s="252">
        <v>112</v>
      </c>
      <c r="D1953" s="251" t="s">
        <v>6</v>
      </c>
      <c r="E1953" s="252">
        <v>8.6758159999999993</v>
      </c>
    </row>
    <row r="1954" spans="1:5" x14ac:dyDescent="0.25">
      <c r="A1954" s="250" t="s">
        <v>3880</v>
      </c>
      <c r="B1954" s="250" t="s">
        <v>3881</v>
      </c>
      <c r="C1954" s="252">
        <v>396</v>
      </c>
      <c r="D1954" s="251" t="s">
        <v>6</v>
      </c>
      <c r="E1954" s="252">
        <v>3.1289889999999998</v>
      </c>
    </row>
    <row r="1955" spans="1:5" x14ac:dyDescent="0.25">
      <c r="A1955" s="250" t="s">
        <v>3882</v>
      </c>
      <c r="B1955" s="250" t="s">
        <v>3883</v>
      </c>
      <c r="C1955" s="252">
        <v>29</v>
      </c>
      <c r="D1955" s="251" t="s">
        <v>6</v>
      </c>
      <c r="E1955" s="252">
        <v>2.6010529999999998</v>
      </c>
    </row>
    <row r="1956" spans="1:5" x14ac:dyDescent="0.25">
      <c r="A1956" s="250" t="s">
        <v>3884</v>
      </c>
      <c r="B1956" s="250" t="s">
        <v>3885</v>
      </c>
      <c r="C1956" s="252">
        <v>1</v>
      </c>
      <c r="D1956" s="251" t="s">
        <v>6</v>
      </c>
      <c r="E1956" s="252">
        <v>2.050014</v>
      </c>
    </row>
    <row r="1957" spans="1:5" x14ac:dyDescent="0.25">
      <c r="A1957" s="250" t="s">
        <v>3886</v>
      </c>
      <c r="B1957" s="250" t="s">
        <v>3887</v>
      </c>
      <c r="C1957" s="252">
        <v>4</v>
      </c>
      <c r="D1957" s="251" t="s">
        <v>6</v>
      </c>
      <c r="E1957" s="252">
        <v>91.124628000000001</v>
      </c>
    </row>
    <row r="1958" spans="1:5" x14ac:dyDescent="0.25">
      <c r="A1958" s="250" t="s">
        <v>3888</v>
      </c>
      <c r="B1958" s="250" t="s">
        <v>3889</v>
      </c>
      <c r="C1958" s="252">
        <v>2</v>
      </c>
      <c r="D1958" s="251" t="s">
        <v>6</v>
      </c>
      <c r="E1958" s="252">
        <v>8.0248570000000008</v>
      </c>
    </row>
    <row r="1959" spans="1:5" x14ac:dyDescent="0.25">
      <c r="A1959" s="250" t="s">
        <v>3890</v>
      </c>
      <c r="B1959" s="250" t="s">
        <v>3891</v>
      </c>
      <c r="C1959" s="252">
        <v>2</v>
      </c>
      <c r="D1959" s="251" t="s">
        <v>6</v>
      </c>
      <c r="E1959" s="252">
        <v>4.710242</v>
      </c>
    </row>
    <row r="1960" spans="1:5" x14ac:dyDescent="0.25">
      <c r="A1960" s="250" t="s">
        <v>21322</v>
      </c>
      <c r="B1960" s="250" t="s">
        <v>21323</v>
      </c>
      <c r="C1960" s="252">
        <v>3</v>
      </c>
      <c r="D1960" s="251" t="s">
        <v>6</v>
      </c>
      <c r="E1960" s="252">
        <v>69.596721000000002</v>
      </c>
    </row>
    <row r="1961" spans="1:5" x14ac:dyDescent="0.25">
      <c r="A1961" s="250" t="s">
        <v>19832</v>
      </c>
      <c r="B1961" s="250" t="s">
        <v>19833</v>
      </c>
      <c r="C1961" s="252">
        <v>0</v>
      </c>
      <c r="D1961" s="251" t="s">
        <v>6</v>
      </c>
      <c r="E1961" s="252">
        <v>69.263661999999997</v>
      </c>
    </row>
    <row r="1962" spans="1:5" x14ac:dyDescent="0.25">
      <c r="A1962" s="250" t="s">
        <v>21324</v>
      </c>
      <c r="B1962" s="250" t="s">
        <v>21325</v>
      </c>
      <c r="C1962" s="252">
        <v>0</v>
      </c>
      <c r="D1962" s="251" t="s">
        <v>6</v>
      </c>
      <c r="E1962" s="252">
        <v>59.104565999999998</v>
      </c>
    </row>
    <row r="1963" spans="1:5" x14ac:dyDescent="0.25">
      <c r="A1963" s="250" t="s">
        <v>3892</v>
      </c>
      <c r="B1963" s="250" t="s">
        <v>3893</v>
      </c>
      <c r="C1963" s="252">
        <v>4</v>
      </c>
      <c r="D1963" s="251" t="s">
        <v>6</v>
      </c>
      <c r="E1963" s="252">
        <v>90.305301</v>
      </c>
    </row>
    <row r="1964" spans="1:5" x14ac:dyDescent="0.25">
      <c r="A1964" s="250" t="s">
        <v>3894</v>
      </c>
      <c r="B1964" s="250" t="s">
        <v>3895</v>
      </c>
      <c r="C1964" s="252">
        <v>0</v>
      </c>
      <c r="D1964" s="251" t="s">
        <v>6</v>
      </c>
      <c r="E1964" s="252">
        <v>35.42</v>
      </c>
    </row>
    <row r="1965" spans="1:5" x14ac:dyDescent="0.25">
      <c r="A1965" s="250" t="s">
        <v>3896</v>
      </c>
      <c r="B1965" s="250" t="s">
        <v>3897</v>
      </c>
      <c r="C1965" s="252">
        <v>1</v>
      </c>
      <c r="D1965" s="251" t="s">
        <v>6</v>
      </c>
      <c r="E1965" s="252">
        <v>176.301029</v>
      </c>
    </row>
    <row r="1966" spans="1:5" x14ac:dyDescent="0.25">
      <c r="A1966" s="250" t="s">
        <v>3898</v>
      </c>
      <c r="B1966" s="250" t="s">
        <v>3899</v>
      </c>
      <c r="C1966" s="252">
        <v>0</v>
      </c>
      <c r="D1966" s="251" t="s">
        <v>6</v>
      </c>
      <c r="E1966" s="252">
        <v>36.950000000000003</v>
      </c>
    </row>
    <row r="1967" spans="1:5" x14ac:dyDescent="0.25">
      <c r="A1967" s="250" t="s">
        <v>3900</v>
      </c>
      <c r="B1967" s="250" t="s">
        <v>3901</v>
      </c>
      <c r="C1967" s="252">
        <v>0</v>
      </c>
      <c r="D1967" s="251" t="s">
        <v>6</v>
      </c>
      <c r="E1967" s="252">
        <v>52.631579000000002</v>
      </c>
    </row>
    <row r="1968" spans="1:5" x14ac:dyDescent="0.25">
      <c r="A1968" s="250" t="s">
        <v>19744</v>
      </c>
      <c r="B1968" s="250" t="s">
        <v>19745</v>
      </c>
      <c r="C1968" s="252">
        <v>0</v>
      </c>
      <c r="D1968" s="251" t="s">
        <v>6</v>
      </c>
      <c r="E1968" s="252">
        <v>335.38404800000001</v>
      </c>
    </row>
    <row r="1969" spans="1:5" x14ac:dyDescent="0.25">
      <c r="A1969" s="250" t="s">
        <v>19722</v>
      </c>
      <c r="B1969" s="250" t="s">
        <v>19723</v>
      </c>
      <c r="C1969" s="252">
        <v>0</v>
      </c>
      <c r="D1969" s="251" t="s">
        <v>6</v>
      </c>
      <c r="E1969" s="252">
        <v>437.08114599999999</v>
      </c>
    </row>
    <row r="1970" spans="1:5" x14ac:dyDescent="0.25">
      <c r="A1970" s="250" t="s">
        <v>3902</v>
      </c>
      <c r="B1970" s="250" t="s">
        <v>3903</v>
      </c>
      <c r="C1970" s="252">
        <v>0</v>
      </c>
      <c r="D1970" s="251" t="s">
        <v>6</v>
      </c>
      <c r="E1970" s="252">
        <v>563.66157699999997</v>
      </c>
    </row>
    <row r="1971" spans="1:5" x14ac:dyDescent="0.25">
      <c r="A1971" s="250" t="s">
        <v>3904</v>
      </c>
      <c r="B1971" s="250" t="s">
        <v>3905</v>
      </c>
      <c r="C1971" s="252">
        <v>0</v>
      </c>
      <c r="D1971" s="251" t="s">
        <v>6</v>
      </c>
      <c r="E1971" s="252">
        <v>595.03621399999997</v>
      </c>
    </row>
    <row r="1972" spans="1:5" x14ac:dyDescent="0.25">
      <c r="A1972" s="250" t="s">
        <v>19628</v>
      </c>
      <c r="B1972" s="250" t="s">
        <v>19629</v>
      </c>
      <c r="C1972" s="252">
        <v>1</v>
      </c>
      <c r="D1972" s="251" t="s">
        <v>6</v>
      </c>
      <c r="E1972" s="252">
        <v>803.839831</v>
      </c>
    </row>
    <row r="1973" spans="1:5" x14ac:dyDescent="0.25">
      <c r="A1973" s="250" t="s">
        <v>19738</v>
      </c>
      <c r="B1973" s="250" t="s">
        <v>19739</v>
      </c>
      <c r="C1973" s="252">
        <v>0</v>
      </c>
      <c r="D1973" s="251" t="s">
        <v>6</v>
      </c>
      <c r="E1973" s="252">
        <v>233.686949</v>
      </c>
    </row>
    <row r="1974" spans="1:5" x14ac:dyDescent="0.25">
      <c r="A1974" s="250" t="s">
        <v>21332</v>
      </c>
      <c r="B1974" s="250" t="s">
        <v>21333</v>
      </c>
      <c r="C1974" s="252">
        <v>0</v>
      </c>
      <c r="D1974" s="251" t="s">
        <v>6</v>
      </c>
      <c r="E1974" s="252">
        <v>0</v>
      </c>
    </row>
    <row r="1975" spans="1:5" x14ac:dyDescent="0.25">
      <c r="A1975" s="250" t="s">
        <v>3906</v>
      </c>
      <c r="B1975" s="250" t="s">
        <v>3907</v>
      </c>
      <c r="C1975" s="252">
        <v>0</v>
      </c>
      <c r="D1975" s="251" t="s">
        <v>6</v>
      </c>
      <c r="E1975" s="252">
        <v>21.056954999999999</v>
      </c>
    </row>
    <row r="1976" spans="1:5" x14ac:dyDescent="0.25">
      <c r="A1976" s="250" t="s">
        <v>3908</v>
      </c>
      <c r="B1976" s="250" t="s">
        <v>3909</v>
      </c>
      <c r="C1976" s="252">
        <v>3</v>
      </c>
      <c r="D1976" s="251" t="s">
        <v>6</v>
      </c>
      <c r="E1976" s="252">
        <v>24.138760000000001</v>
      </c>
    </row>
    <row r="1977" spans="1:5" x14ac:dyDescent="0.25">
      <c r="A1977" s="250" t="s">
        <v>3910</v>
      </c>
      <c r="B1977" s="250" t="s">
        <v>3911</v>
      </c>
      <c r="C1977" s="252">
        <v>4</v>
      </c>
      <c r="D1977" s="251" t="s">
        <v>6</v>
      </c>
      <c r="E1977" s="252">
        <v>30.665493999999999</v>
      </c>
    </row>
    <row r="1978" spans="1:5" x14ac:dyDescent="0.25">
      <c r="A1978" s="250" t="s">
        <v>3912</v>
      </c>
      <c r="B1978" s="250" t="s">
        <v>3913</v>
      </c>
      <c r="C1978" s="252">
        <v>2</v>
      </c>
      <c r="D1978" s="251" t="s">
        <v>6</v>
      </c>
      <c r="E1978" s="252">
        <v>34.805019000000001</v>
      </c>
    </row>
    <row r="1979" spans="1:5" x14ac:dyDescent="0.25">
      <c r="A1979" s="250" t="s">
        <v>3914</v>
      </c>
      <c r="B1979" s="250" t="s">
        <v>3915</v>
      </c>
      <c r="C1979" s="252">
        <v>1</v>
      </c>
      <c r="D1979" s="251" t="s">
        <v>6</v>
      </c>
      <c r="E1979" s="252">
        <v>32.714861999999997</v>
      </c>
    </row>
    <row r="1980" spans="1:5" x14ac:dyDescent="0.25">
      <c r="A1980" s="250" t="s">
        <v>3916</v>
      </c>
      <c r="B1980" s="250" t="s">
        <v>19414</v>
      </c>
      <c r="C1980" s="252">
        <v>0</v>
      </c>
      <c r="D1980" s="251" t="s">
        <v>6</v>
      </c>
      <c r="E1980" s="252">
        <v>11.4</v>
      </c>
    </row>
    <row r="1981" spans="1:5" x14ac:dyDescent="0.25">
      <c r="A1981" s="250" t="s">
        <v>19547</v>
      </c>
      <c r="B1981" s="250" t="s">
        <v>19548</v>
      </c>
      <c r="C1981" s="252">
        <v>0</v>
      </c>
      <c r="D1981" s="251" t="s">
        <v>6</v>
      </c>
      <c r="E1981" s="252">
        <v>28.403361</v>
      </c>
    </row>
    <row r="1982" spans="1:5" x14ac:dyDescent="0.25">
      <c r="A1982" s="250" t="s">
        <v>21337</v>
      </c>
      <c r="B1982" s="250" t="s">
        <v>21338</v>
      </c>
      <c r="C1982" s="252">
        <v>0</v>
      </c>
      <c r="D1982" s="251" t="s">
        <v>6</v>
      </c>
      <c r="E1982" s="252">
        <v>62.391607999999998</v>
      </c>
    </row>
    <row r="1983" spans="1:5" x14ac:dyDescent="0.25">
      <c r="A1983" s="250" t="s">
        <v>3918</v>
      </c>
      <c r="B1983" s="250" t="s">
        <v>3919</v>
      </c>
      <c r="C1983" s="252">
        <v>0</v>
      </c>
      <c r="D1983" s="251" t="s">
        <v>6</v>
      </c>
      <c r="E1983" s="252">
        <v>159.07948200000001</v>
      </c>
    </row>
    <row r="1984" spans="1:5" x14ac:dyDescent="0.25">
      <c r="A1984" s="250" t="s">
        <v>3920</v>
      </c>
      <c r="B1984" s="250" t="s">
        <v>3921</v>
      </c>
      <c r="C1984" s="252">
        <v>3</v>
      </c>
      <c r="D1984" s="251" t="s">
        <v>6</v>
      </c>
      <c r="E1984" s="252">
        <v>241.08651499999999</v>
      </c>
    </row>
    <row r="1985" spans="1:5" x14ac:dyDescent="0.25">
      <c r="A1985" s="250" t="s">
        <v>3922</v>
      </c>
      <c r="B1985" s="250" t="s">
        <v>3923</v>
      </c>
      <c r="C1985" s="252">
        <v>0</v>
      </c>
      <c r="D1985" s="251" t="s">
        <v>6</v>
      </c>
      <c r="E1985" s="252">
        <v>312.474039</v>
      </c>
    </row>
    <row r="1986" spans="1:5" x14ac:dyDescent="0.25">
      <c r="A1986" s="250" t="s">
        <v>3924</v>
      </c>
      <c r="B1986" s="250" t="s">
        <v>3925</v>
      </c>
      <c r="C1986" s="252">
        <v>1</v>
      </c>
      <c r="D1986" s="251" t="s">
        <v>6</v>
      </c>
      <c r="E1986" s="252">
        <v>463.69742100000002</v>
      </c>
    </row>
    <row r="1987" spans="1:5" x14ac:dyDescent="0.25">
      <c r="A1987" s="250" t="s">
        <v>3926</v>
      </c>
      <c r="B1987" s="250" t="s">
        <v>3853</v>
      </c>
      <c r="C1987" s="252">
        <v>0</v>
      </c>
      <c r="D1987" s="251" t="s">
        <v>6</v>
      </c>
      <c r="E1987" s="252">
        <v>3.5019999999999998</v>
      </c>
    </row>
    <row r="1988" spans="1:5" x14ac:dyDescent="0.25">
      <c r="A1988" s="250" t="s">
        <v>3927</v>
      </c>
      <c r="B1988" s="250" t="s">
        <v>3928</v>
      </c>
      <c r="C1988" s="252">
        <v>0</v>
      </c>
      <c r="D1988" s="251" t="s">
        <v>6</v>
      </c>
      <c r="E1988" s="252">
        <v>148.63707299999999</v>
      </c>
    </row>
    <row r="1989" spans="1:5" x14ac:dyDescent="0.25">
      <c r="A1989" s="250" t="s">
        <v>3929</v>
      </c>
      <c r="B1989" s="250" t="s">
        <v>3930</v>
      </c>
      <c r="C1989" s="252">
        <v>5</v>
      </c>
      <c r="D1989" s="251" t="s">
        <v>6</v>
      </c>
      <c r="E1989" s="252">
        <v>202.05513400000001</v>
      </c>
    </row>
    <row r="1990" spans="1:5" x14ac:dyDescent="0.25">
      <c r="A1990" s="250" t="s">
        <v>3931</v>
      </c>
      <c r="B1990" s="250" t="s">
        <v>3932</v>
      </c>
      <c r="C1990" s="252">
        <v>5</v>
      </c>
      <c r="D1990" s="251" t="s">
        <v>6</v>
      </c>
      <c r="E1990" s="252">
        <v>267.68141000000003</v>
      </c>
    </row>
    <row r="1991" spans="1:5" x14ac:dyDescent="0.25">
      <c r="A1991" s="250" t="s">
        <v>3933</v>
      </c>
      <c r="B1991" s="250" t="s">
        <v>3934</v>
      </c>
      <c r="C1991" s="252">
        <v>1</v>
      </c>
      <c r="D1991" s="251" t="s">
        <v>6</v>
      </c>
      <c r="E1991" s="252">
        <v>315.40234099999998</v>
      </c>
    </row>
    <row r="1992" spans="1:5" x14ac:dyDescent="0.25">
      <c r="A1992" s="250" t="s">
        <v>3935</v>
      </c>
      <c r="B1992" s="250" t="s">
        <v>3936</v>
      </c>
      <c r="C1992" s="252">
        <v>0</v>
      </c>
      <c r="D1992" s="251" t="s">
        <v>6</v>
      </c>
      <c r="E1992" s="252">
        <v>20.62</v>
      </c>
    </row>
    <row r="1993" spans="1:5" x14ac:dyDescent="0.25">
      <c r="A1993" s="250" t="s">
        <v>3937</v>
      </c>
      <c r="B1993" s="250" t="s">
        <v>3938</v>
      </c>
      <c r="C1993" s="252">
        <v>0</v>
      </c>
      <c r="D1993" s="251" t="s">
        <v>6</v>
      </c>
      <c r="E1993" s="252">
        <v>0</v>
      </c>
    </row>
    <row r="1994" spans="1:5" x14ac:dyDescent="0.25">
      <c r="A1994" s="250" t="s">
        <v>3939</v>
      </c>
      <c r="B1994" s="250" t="s">
        <v>19415</v>
      </c>
      <c r="C1994" s="252">
        <v>0</v>
      </c>
      <c r="D1994" s="251" t="s">
        <v>6</v>
      </c>
      <c r="E1994" s="252">
        <v>0</v>
      </c>
    </row>
    <row r="1995" spans="1:5" x14ac:dyDescent="0.25">
      <c r="A1995" s="250" t="s">
        <v>3941</v>
      </c>
      <c r="B1995" s="250" t="s">
        <v>3942</v>
      </c>
      <c r="C1995" s="252">
        <v>0</v>
      </c>
      <c r="D1995" s="251" t="s">
        <v>6</v>
      </c>
      <c r="E1995" s="252">
        <v>8000</v>
      </c>
    </row>
    <row r="1996" spans="1:5" x14ac:dyDescent="0.25">
      <c r="A1996" s="250" t="s">
        <v>3943</v>
      </c>
      <c r="B1996" s="250" t="s">
        <v>3944</v>
      </c>
      <c r="C1996" s="252">
        <v>0</v>
      </c>
      <c r="D1996" s="251" t="s">
        <v>6</v>
      </c>
      <c r="E1996" s="252">
        <v>6.1774709999999997</v>
      </c>
    </row>
    <row r="1997" spans="1:5" x14ac:dyDescent="0.25">
      <c r="A1997" s="250" t="s">
        <v>3945</v>
      </c>
      <c r="B1997" s="250" t="s">
        <v>3946</v>
      </c>
      <c r="C1997" s="252">
        <v>1</v>
      </c>
      <c r="D1997" s="251" t="s">
        <v>6</v>
      </c>
      <c r="E1997" s="252">
        <v>152.85024999999999</v>
      </c>
    </row>
    <row r="1998" spans="1:5" x14ac:dyDescent="0.25">
      <c r="A1998" s="250" t="s">
        <v>3947</v>
      </c>
      <c r="B1998" s="250" t="s">
        <v>3948</v>
      </c>
      <c r="C1998" s="252">
        <v>0</v>
      </c>
      <c r="D1998" s="251" t="s">
        <v>6</v>
      </c>
      <c r="E1998" s="252">
        <v>283.86475000000002</v>
      </c>
    </row>
    <row r="1999" spans="1:5" x14ac:dyDescent="0.25">
      <c r="A1999" s="250" t="s">
        <v>3949</v>
      </c>
      <c r="B1999" s="250" t="s">
        <v>22162</v>
      </c>
      <c r="C1999" s="252">
        <v>0</v>
      </c>
      <c r="D1999" s="251" t="s">
        <v>6</v>
      </c>
      <c r="E1999" s="252">
        <v>0.268453</v>
      </c>
    </row>
    <row r="2000" spans="1:5" x14ac:dyDescent="0.25">
      <c r="A2000" s="250" t="s">
        <v>3951</v>
      </c>
      <c r="B2000" s="250" t="s">
        <v>3952</v>
      </c>
      <c r="C2000" s="252">
        <v>97</v>
      </c>
      <c r="D2000" s="251" t="s">
        <v>6</v>
      </c>
      <c r="E2000" s="252">
        <v>3.0949779999999998</v>
      </c>
    </row>
    <row r="2001" spans="1:5" x14ac:dyDescent="0.25">
      <c r="A2001" s="250" t="s">
        <v>3953</v>
      </c>
      <c r="B2001" s="250" t="s">
        <v>3954</v>
      </c>
      <c r="C2001" s="252">
        <v>100</v>
      </c>
      <c r="D2001" s="251" t="s">
        <v>6</v>
      </c>
      <c r="E2001" s="252">
        <v>0.13300000000000001</v>
      </c>
    </row>
    <row r="2002" spans="1:5" x14ac:dyDescent="0.25">
      <c r="A2002" s="250" t="s">
        <v>3955</v>
      </c>
      <c r="B2002" s="250" t="s">
        <v>3956</v>
      </c>
      <c r="C2002" s="252">
        <v>0</v>
      </c>
      <c r="D2002" s="251" t="s">
        <v>6</v>
      </c>
      <c r="E2002" s="252">
        <v>0.19200999999999999</v>
      </c>
    </row>
    <row r="2003" spans="1:5" x14ac:dyDescent="0.25">
      <c r="A2003" s="250" t="s">
        <v>3957</v>
      </c>
      <c r="B2003" s="250" t="s">
        <v>3958</v>
      </c>
      <c r="C2003" s="252">
        <v>88</v>
      </c>
      <c r="D2003" s="251" t="s">
        <v>6</v>
      </c>
      <c r="E2003" s="252">
        <v>0.48256399999999999</v>
      </c>
    </row>
    <row r="2004" spans="1:5" x14ac:dyDescent="0.25">
      <c r="A2004" s="250" t="s">
        <v>3959</v>
      </c>
      <c r="B2004" s="250" t="s">
        <v>3960</v>
      </c>
      <c r="C2004" s="252">
        <v>0</v>
      </c>
      <c r="D2004" s="251" t="s">
        <v>6</v>
      </c>
      <c r="E2004" s="252">
        <v>0.296649</v>
      </c>
    </row>
    <row r="2005" spans="1:5" x14ac:dyDescent="0.25">
      <c r="A2005" s="250" t="s">
        <v>3961</v>
      </c>
      <c r="B2005" s="250" t="s">
        <v>3962</v>
      </c>
      <c r="C2005" s="252">
        <v>0</v>
      </c>
      <c r="D2005" s="251" t="s">
        <v>6</v>
      </c>
      <c r="E2005" s="252">
        <v>0.97667499999999996</v>
      </c>
    </row>
    <row r="2006" spans="1:5" x14ac:dyDescent="0.25">
      <c r="A2006" s="250" t="s">
        <v>3963</v>
      </c>
      <c r="B2006" s="250" t="s">
        <v>3964</v>
      </c>
      <c r="C2006" s="252">
        <v>0</v>
      </c>
      <c r="D2006" s="251" t="s">
        <v>6</v>
      </c>
      <c r="E2006" s="252">
        <v>0.217834</v>
      </c>
    </row>
    <row r="2007" spans="1:5" x14ac:dyDescent="0.25">
      <c r="A2007" s="250" t="s">
        <v>3965</v>
      </c>
      <c r="B2007" s="250" t="s">
        <v>3966</v>
      </c>
      <c r="C2007" s="252">
        <v>103</v>
      </c>
      <c r="D2007" s="251" t="s">
        <v>6</v>
      </c>
      <c r="E2007" s="252">
        <v>0.31498999999999999</v>
      </c>
    </row>
    <row r="2008" spans="1:5" x14ac:dyDescent="0.25">
      <c r="A2008" s="250" t="s">
        <v>3967</v>
      </c>
      <c r="B2008" s="250" t="s">
        <v>3968</v>
      </c>
      <c r="C2008" s="252">
        <v>104</v>
      </c>
      <c r="D2008" s="251" t="s">
        <v>6</v>
      </c>
      <c r="E2008" s="252">
        <v>0.62077700000000002</v>
      </c>
    </row>
    <row r="2009" spans="1:5" x14ac:dyDescent="0.25">
      <c r="A2009" s="250" t="s">
        <v>3969</v>
      </c>
      <c r="B2009" s="250" t="s">
        <v>3970</v>
      </c>
      <c r="C2009" s="252">
        <v>104</v>
      </c>
      <c r="D2009" s="251" t="s">
        <v>6</v>
      </c>
      <c r="E2009" s="252">
        <v>0.88463199999999997</v>
      </c>
    </row>
    <row r="2010" spans="1:5" x14ac:dyDescent="0.25">
      <c r="A2010" s="250" t="s">
        <v>3971</v>
      </c>
      <c r="B2010" s="250" t="s">
        <v>3972</v>
      </c>
      <c r="C2010" s="252">
        <v>79</v>
      </c>
      <c r="D2010" s="251" t="s">
        <v>6</v>
      </c>
      <c r="E2010" s="252">
        <v>9.2515959999999993</v>
      </c>
    </row>
    <row r="2011" spans="1:5" x14ac:dyDescent="0.25">
      <c r="A2011" s="250" t="s">
        <v>3973</v>
      </c>
      <c r="B2011" s="250" t="s">
        <v>3974</v>
      </c>
      <c r="C2011" s="252">
        <v>49</v>
      </c>
      <c r="D2011" s="251" t="s">
        <v>6</v>
      </c>
      <c r="E2011" s="252">
        <v>6.963902</v>
      </c>
    </row>
    <row r="2012" spans="1:5" x14ac:dyDescent="0.25">
      <c r="A2012" s="250" t="s">
        <v>3975</v>
      </c>
      <c r="B2012" s="250" t="s">
        <v>22413</v>
      </c>
      <c r="C2012" s="252">
        <v>3</v>
      </c>
      <c r="D2012" s="251" t="s">
        <v>6</v>
      </c>
      <c r="E2012" s="252">
        <v>214.975829</v>
      </c>
    </row>
    <row r="2013" spans="1:5" x14ac:dyDescent="0.25">
      <c r="A2013" s="250" t="s">
        <v>3977</v>
      </c>
      <c r="B2013" s="250" t="s">
        <v>22414</v>
      </c>
      <c r="C2013" s="252">
        <v>3</v>
      </c>
      <c r="D2013" s="251" t="s">
        <v>6</v>
      </c>
      <c r="E2013" s="252">
        <v>313.56595199999998</v>
      </c>
    </row>
    <row r="2014" spans="1:5" x14ac:dyDescent="0.25">
      <c r="A2014" s="250" t="s">
        <v>3979</v>
      </c>
      <c r="B2014" s="250" t="s">
        <v>22415</v>
      </c>
      <c r="C2014" s="252">
        <v>3</v>
      </c>
      <c r="D2014" s="251" t="s">
        <v>6</v>
      </c>
      <c r="E2014" s="252">
        <v>363.93264499999998</v>
      </c>
    </row>
    <row r="2015" spans="1:5" x14ac:dyDescent="0.25">
      <c r="A2015" s="250" t="s">
        <v>3981</v>
      </c>
      <c r="B2015" s="250" t="s">
        <v>3982</v>
      </c>
      <c r="C2015" s="252">
        <v>15</v>
      </c>
      <c r="D2015" s="251" t="s">
        <v>6</v>
      </c>
      <c r="E2015" s="252">
        <v>59.153311000000002</v>
      </c>
    </row>
    <row r="2016" spans="1:5" x14ac:dyDescent="0.25">
      <c r="A2016" s="250" t="s">
        <v>21360</v>
      </c>
      <c r="B2016" s="250" t="s">
        <v>21361</v>
      </c>
      <c r="C2016" s="252">
        <v>1</v>
      </c>
      <c r="D2016" s="251" t="s">
        <v>6</v>
      </c>
      <c r="E2016" s="252">
        <v>92.456774999999993</v>
      </c>
    </row>
    <row r="2017" spans="1:5" x14ac:dyDescent="0.25">
      <c r="A2017" s="250" t="s">
        <v>21526</v>
      </c>
      <c r="B2017" s="250" t="s">
        <v>21527</v>
      </c>
      <c r="C2017" s="252">
        <v>0</v>
      </c>
      <c r="D2017" s="251" t="s">
        <v>6</v>
      </c>
      <c r="E2017" s="252">
        <v>212.63497599999999</v>
      </c>
    </row>
    <row r="2018" spans="1:5" x14ac:dyDescent="0.25">
      <c r="A2018" s="250" t="s">
        <v>21528</v>
      </c>
      <c r="B2018" s="250" t="s">
        <v>21529</v>
      </c>
      <c r="C2018" s="252">
        <v>0</v>
      </c>
      <c r="D2018" s="251" t="s">
        <v>6</v>
      </c>
      <c r="E2018" s="252">
        <v>150.61345800000001</v>
      </c>
    </row>
    <row r="2019" spans="1:5" x14ac:dyDescent="0.25">
      <c r="A2019" s="250" t="s">
        <v>21500</v>
      </c>
      <c r="B2019" s="250" t="s">
        <v>21510</v>
      </c>
      <c r="C2019" s="252">
        <v>2</v>
      </c>
      <c r="D2019" s="251" t="s">
        <v>6</v>
      </c>
      <c r="E2019" s="252">
        <v>40.781553000000002</v>
      </c>
    </row>
    <row r="2020" spans="1:5" x14ac:dyDescent="0.25">
      <c r="A2020" s="250" t="s">
        <v>3983</v>
      </c>
      <c r="B2020" s="250" t="s">
        <v>3984</v>
      </c>
      <c r="C2020" s="252">
        <v>0</v>
      </c>
      <c r="D2020" s="251" t="s">
        <v>6</v>
      </c>
      <c r="E2020" s="252">
        <v>61.334141000000002</v>
      </c>
    </row>
    <row r="2021" spans="1:5" x14ac:dyDescent="0.25">
      <c r="A2021" s="250" t="s">
        <v>19245</v>
      </c>
      <c r="B2021" s="250" t="s">
        <v>19246</v>
      </c>
      <c r="C2021" s="252">
        <v>0</v>
      </c>
      <c r="D2021" s="251" t="s">
        <v>6</v>
      </c>
      <c r="E2021" s="252">
        <v>279.19214799999997</v>
      </c>
    </row>
    <row r="2022" spans="1:5" x14ac:dyDescent="0.25">
      <c r="A2022" s="250" t="s">
        <v>19247</v>
      </c>
      <c r="B2022" s="250" t="s">
        <v>19248</v>
      </c>
      <c r="C2022" s="252">
        <v>0</v>
      </c>
      <c r="D2022" s="251" t="s">
        <v>6</v>
      </c>
      <c r="E2022" s="252">
        <v>227</v>
      </c>
    </row>
    <row r="2023" spans="1:5" x14ac:dyDescent="0.25">
      <c r="A2023" s="250" t="s">
        <v>19180</v>
      </c>
      <c r="B2023" s="250" t="s">
        <v>19183</v>
      </c>
      <c r="C2023" s="252">
        <v>2</v>
      </c>
      <c r="D2023" s="251" t="s">
        <v>6</v>
      </c>
      <c r="E2023" s="252">
        <v>267.82219600000002</v>
      </c>
    </row>
    <row r="2024" spans="1:5" x14ac:dyDescent="0.25">
      <c r="A2024" s="250" t="s">
        <v>19181</v>
      </c>
      <c r="B2024" s="250" t="s">
        <v>19184</v>
      </c>
      <c r="C2024" s="252">
        <v>0</v>
      </c>
      <c r="D2024" s="251" t="s">
        <v>6</v>
      </c>
      <c r="E2024" s="252">
        <v>360.97774299999998</v>
      </c>
    </row>
    <row r="2025" spans="1:5" x14ac:dyDescent="0.25">
      <c r="A2025" s="250" t="s">
        <v>19182</v>
      </c>
      <c r="B2025" s="250" t="s">
        <v>19185</v>
      </c>
      <c r="C2025" s="252">
        <v>0</v>
      </c>
      <c r="D2025" s="251" t="s">
        <v>6</v>
      </c>
      <c r="E2025" s="252">
        <v>488.00803400000001</v>
      </c>
    </row>
    <row r="2026" spans="1:5" x14ac:dyDescent="0.25">
      <c r="A2026" s="250" t="s">
        <v>21538</v>
      </c>
      <c r="B2026" s="250" t="s">
        <v>21539</v>
      </c>
      <c r="C2026" s="252">
        <v>0</v>
      </c>
      <c r="D2026" s="251" t="s">
        <v>6</v>
      </c>
      <c r="E2026" s="252">
        <v>69.566940000000002</v>
      </c>
    </row>
    <row r="2027" spans="1:5" x14ac:dyDescent="0.25">
      <c r="A2027" s="250" t="s">
        <v>19225</v>
      </c>
      <c r="B2027" s="250" t="s">
        <v>19301</v>
      </c>
      <c r="C2027" s="252">
        <v>6</v>
      </c>
      <c r="D2027" s="251" t="s">
        <v>6</v>
      </c>
      <c r="E2027" s="252">
        <v>11.528663</v>
      </c>
    </row>
    <row r="2028" spans="1:5" x14ac:dyDescent="0.25">
      <c r="A2028" s="250" t="s">
        <v>19228</v>
      </c>
      <c r="B2028" s="250" t="s">
        <v>19302</v>
      </c>
      <c r="C2028" s="252">
        <v>5</v>
      </c>
      <c r="D2028" s="251" t="s">
        <v>6</v>
      </c>
      <c r="E2028" s="252">
        <v>14.863732000000001</v>
      </c>
    </row>
    <row r="2029" spans="1:5" x14ac:dyDescent="0.25">
      <c r="A2029" s="250" t="s">
        <v>19227</v>
      </c>
      <c r="B2029" s="250" t="s">
        <v>19303</v>
      </c>
      <c r="C2029" s="252">
        <v>10</v>
      </c>
      <c r="D2029" s="251" t="s">
        <v>6</v>
      </c>
      <c r="E2029" s="252">
        <v>21.215007</v>
      </c>
    </row>
    <row r="2030" spans="1:5" x14ac:dyDescent="0.25">
      <c r="A2030" s="250" t="s">
        <v>19226</v>
      </c>
      <c r="B2030" s="250" t="s">
        <v>19304</v>
      </c>
      <c r="C2030" s="252">
        <v>3</v>
      </c>
      <c r="D2030" s="251" t="s">
        <v>6</v>
      </c>
      <c r="E2030" s="252">
        <v>47.532215999999998</v>
      </c>
    </row>
    <row r="2031" spans="1:5" x14ac:dyDescent="0.25">
      <c r="A2031" s="250" t="s">
        <v>19298</v>
      </c>
      <c r="B2031" s="250" t="s">
        <v>19305</v>
      </c>
      <c r="C2031" s="252">
        <v>224</v>
      </c>
      <c r="D2031" s="251" t="s">
        <v>6</v>
      </c>
      <c r="E2031" s="252">
        <v>1.7111369999999999</v>
      </c>
    </row>
    <row r="2032" spans="1:5" x14ac:dyDescent="0.25">
      <c r="A2032" s="250" t="s">
        <v>19299</v>
      </c>
      <c r="B2032" s="250" t="s">
        <v>19306</v>
      </c>
      <c r="C2032" s="252">
        <v>350</v>
      </c>
      <c r="D2032" s="251" t="s">
        <v>6</v>
      </c>
      <c r="E2032" s="252">
        <v>0.76004300000000002</v>
      </c>
    </row>
    <row r="2033" spans="1:5" x14ac:dyDescent="0.25">
      <c r="A2033" s="250" t="s">
        <v>19300</v>
      </c>
      <c r="B2033" s="250" t="s">
        <v>19307</v>
      </c>
      <c r="C2033" s="252">
        <v>41</v>
      </c>
      <c r="D2033" s="251" t="s">
        <v>6</v>
      </c>
      <c r="E2033" s="252">
        <v>1.3047420000000001</v>
      </c>
    </row>
    <row r="2034" spans="1:5" x14ac:dyDescent="0.25">
      <c r="A2034" s="250" t="s">
        <v>21550</v>
      </c>
      <c r="B2034" s="250" t="s">
        <v>21551</v>
      </c>
      <c r="C2034" s="252">
        <v>24</v>
      </c>
      <c r="D2034" s="251" t="s">
        <v>6</v>
      </c>
      <c r="E2034" s="252">
        <v>6.903708</v>
      </c>
    </row>
    <row r="2035" spans="1:5" x14ac:dyDescent="0.25">
      <c r="A2035" s="250" t="s">
        <v>21736</v>
      </c>
      <c r="B2035" s="250" t="s">
        <v>21737</v>
      </c>
      <c r="C2035" s="252">
        <v>0</v>
      </c>
      <c r="D2035" s="251" t="s">
        <v>6</v>
      </c>
      <c r="E2035" s="252">
        <v>86.594414</v>
      </c>
    </row>
    <row r="2036" spans="1:5" x14ac:dyDescent="0.25">
      <c r="A2036" s="250" t="s">
        <v>21746</v>
      </c>
      <c r="B2036" s="250" t="s">
        <v>21747</v>
      </c>
      <c r="C2036" s="252">
        <v>1</v>
      </c>
      <c r="D2036" s="251" t="s">
        <v>6</v>
      </c>
      <c r="E2036" s="252">
        <v>46.638817000000003</v>
      </c>
    </row>
    <row r="2037" spans="1:5" x14ac:dyDescent="0.25">
      <c r="A2037" s="250" t="s">
        <v>21734</v>
      </c>
      <c r="B2037" s="250" t="s">
        <v>21735</v>
      </c>
      <c r="C2037" s="252">
        <v>0</v>
      </c>
      <c r="D2037" s="251" t="s">
        <v>6</v>
      </c>
      <c r="E2037" s="252">
        <v>48.168781000000003</v>
      </c>
    </row>
    <row r="2038" spans="1:5" x14ac:dyDescent="0.25">
      <c r="A2038" s="250" t="s">
        <v>21758</v>
      </c>
      <c r="B2038" s="250" t="s">
        <v>21759</v>
      </c>
      <c r="C2038" s="252">
        <v>5</v>
      </c>
      <c r="D2038" s="251" t="s">
        <v>6</v>
      </c>
      <c r="E2038" s="252">
        <v>3.001509</v>
      </c>
    </row>
    <row r="2039" spans="1:5" x14ac:dyDescent="0.25">
      <c r="A2039" s="250" t="s">
        <v>21864</v>
      </c>
      <c r="B2039" s="250" t="s">
        <v>21865</v>
      </c>
      <c r="C2039" s="252">
        <v>0</v>
      </c>
      <c r="D2039" s="251" t="s">
        <v>6</v>
      </c>
      <c r="E2039" s="252">
        <v>55.938656000000002</v>
      </c>
    </row>
    <row r="2040" spans="1:5" x14ac:dyDescent="0.25">
      <c r="A2040" s="250" t="s">
        <v>21866</v>
      </c>
      <c r="B2040" s="250" t="s">
        <v>21867</v>
      </c>
      <c r="C2040" s="252">
        <v>0</v>
      </c>
      <c r="D2040" s="251" t="s">
        <v>6</v>
      </c>
      <c r="E2040" s="252">
        <v>16.729317999999999</v>
      </c>
    </row>
    <row r="2041" spans="1:5" x14ac:dyDescent="0.25">
      <c r="A2041" s="250" t="s">
        <v>21868</v>
      </c>
      <c r="B2041" s="250" t="s">
        <v>21869</v>
      </c>
      <c r="C2041" s="252">
        <v>0</v>
      </c>
      <c r="D2041" s="251" t="s">
        <v>6</v>
      </c>
      <c r="E2041" s="252">
        <v>2.164355</v>
      </c>
    </row>
    <row r="2042" spans="1:5" x14ac:dyDescent="0.25">
      <c r="A2042" s="250" t="s">
        <v>21870</v>
      </c>
      <c r="B2042" s="250" t="s">
        <v>21871</v>
      </c>
      <c r="C2042" s="252">
        <v>0</v>
      </c>
      <c r="D2042" s="251" t="s">
        <v>6</v>
      </c>
      <c r="E2042" s="252">
        <v>1.9970619999999999</v>
      </c>
    </row>
    <row r="2043" spans="1:5" x14ac:dyDescent="0.25">
      <c r="A2043" s="250" t="s">
        <v>21876</v>
      </c>
      <c r="B2043" s="250" t="s">
        <v>21877</v>
      </c>
      <c r="C2043" s="252">
        <v>1</v>
      </c>
      <c r="D2043" s="251" t="s">
        <v>6</v>
      </c>
      <c r="E2043" s="252">
        <v>0</v>
      </c>
    </row>
    <row r="2044" spans="1:5" x14ac:dyDescent="0.25">
      <c r="A2044" s="250" t="s">
        <v>21878</v>
      </c>
      <c r="B2044" s="250" t="s">
        <v>21879</v>
      </c>
      <c r="C2044" s="252">
        <v>1</v>
      </c>
      <c r="D2044" s="251" t="s">
        <v>6</v>
      </c>
      <c r="E2044" s="252">
        <v>0</v>
      </c>
    </row>
    <row r="2045" spans="1:5" x14ac:dyDescent="0.25">
      <c r="A2045" s="250" t="s">
        <v>21880</v>
      </c>
      <c r="B2045" s="250" t="s">
        <v>21881</v>
      </c>
      <c r="C2045" s="252">
        <v>1</v>
      </c>
      <c r="D2045" s="251" t="s">
        <v>6</v>
      </c>
      <c r="E2045" s="252">
        <v>0</v>
      </c>
    </row>
    <row r="2046" spans="1:5" x14ac:dyDescent="0.25">
      <c r="A2046" s="250" t="s">
        <v>21882</v>
      </c>
      <c r="B2046" s="250" t="s">
        <v>21883</v>
      </c>
      <c r="C2046" s="252">
        <v>1</v>
      </c>
      <c r="D2046" s="251" t="s">
        <v>6</v>
      </c>
      <c r="E2046" s="252">
        <v>0</v>
      </c>
    </row>
    <row r="2047" spans="1:5" x14ac:dyDescent="0.25">
      <c r="A2047" s="250" t="s">
        <v>21884</v>
      </c>
      <c r="B2047" s="250" t="s">
        <v>21885</v>
      </c>
      <c r="C2047" s="252">
        <v>2</v>
      </c>
      <c r="D2047" s="251" t="s">
        <v>6</v>
      </c>
      <c r="E2047" s="252">
        <v>0</v>
      </c>
    </row>
    <row r="2048" spans="1:5" x14ac:dyDescent="0.25">
      <c r="A2048" s="250" t="s">
        <v>21886</v>
      </c>
      <c r="B2048" s="250" t="s">
        <v>21887</v>
      </c>
      <c r="C2048" s="252">
        <v>2</v>
      </c>
      <c r="D2048" s="251" t="s">
        <v>6</v>
      </c>
      <c r="E2048" s="252">
        <v>541.234779</v>
      </c>
    </row>
    <row r="2049" spans="1:5" x14ac:dyDescent="0.25">
      <c r="A2049" s="250" t="s">
        <v>21888</v>
      </c>
      <c r="B2049" s="250" t="s">
        <v>21889</v>
      </c>
      <c r="C2049" s="252">
        <v>2</v>
      </c>
      <c r="D2049" s="251" t="s">
        <v>6</v>
      </c>
      <c r="E2049" s="252">
        <v>0</v>
      </c>
    </row>
    <row r="2050" spans="1:5" x14ac:dyDescent="0.25">
      <c r="A2050" s="250" t="s">
        <v>21890</v>
      </c>
      <c r="B2050" s="250" t="s">
        <v>21891</v>
      </c>
      <c r="C2050" s="252">
        <v>1</v>
      </c>
      <c r="D2050" s="251" t="s">
        <v>6</v>
      </c>
      <c r="E2050" s="252">
        <v>0</v>
      </c>
    </row>
    <row r="2051" spans="1:5" x14ac:dyDescent="0.25">
      <c r="A2051" s="250" t="s">
        <v>21892</v>
      </c>
      <c r="B2051" s="250" t="s">
        <v>21893</v>
      </c>
      <c r="C2051" s="252">
        <v>2</v>
      </c>
      <c r="D2051" s="251" t="s">
        <v>6</v>
      </c>
      <c r="E2051" s="252">
        <v>576.42962899999998</v>
      </c>
    </row>
    <row r="2052" spans="1:5" x14ac:dyDescent="0.25">
      <c r="A2052" s="250" t="s">
        <v>21894</v>
      </c>
      <c r="B2052" s="250" t="s">
        <v>21895</v>
      </c>
      <c r="C2052" s="252">
        <v>2</v>
      </c>
      <c r="D2052" s="251" t="s">
        <v>6</v>
      </c>
      <c r="E2052" s="252">
        <v>0</v>
      </c>
    </row>
    <row r="2053" spans="1:5" x14ac:dyDescent="0.25">
      <c r="A2053" s="250" t="s">
        <v>21898</v>
      </c>
      <c r="B2053" s="250" t="s">
        <v>21899</v>
      </c>
      <c r="C2053" s="252">
        <v>1</v>
      </c>
      <c r="D2053" s="251" t="s">
        <v>6</v>
      </c>
      <c r="E2053" s="252">
        <v>0</v>
      </c>
    </row>
    <row r="2054" spans="1:5" x14ac:dyDescent="0.25">
      <c r="A2054" s="250" t="s">
        <v>21900</v>
      </c>
      <c r="B2054" s="250" t="s">
        <v>21901</v>
      </c>
      <c r="C2054" s="252">
        <v>2</v>
      </c>
      <c r="D2054" s="251" t="s">
        <v>6</v>
      </c>
      <c r="E2054" s="252">
        <v>25.669391999999998</v>
      </c>
    </row>
    <row r="2055" spans="1:5" x14ac:dyDescent="0.25">
      <c r="A2055" s="250" t="s">
        <v>21902</v>
      </c>
      <c r="B2055" s="250" t="s">
        <v>22616</v>
      </c>
      <c r="C2055" s="252">
        <v>4</v>
      </c>
      <c r="D2055" s="251" t="s">
        <v>6</v>
      </c>
      <c r="E2055" s="252">
        <v>27.836219</v>
      </c>
    </row>
    <row r="2056" spans="1:5" x14ac:dyDescent="0.25">
      <c r="A2056" s="250" t="s">
        <v>21904</v>
      </c>
      <c r="B2056" s="250" t="s">
        <v>22617</v>
      </c>
      <c r="C2056" s="252">
        <v>5</v>
      </c>
      <c r="D2056" s="251" t="s">
        <v>6</v>
      </c>
      <c r="E2056" s="252">
        <v>12.743518</v>
      </c>
    </row>
    <row r="2057" spans="1:5" x14ac:dyDescent="0.25">
      <c r="A2057" s="250" t="s">
        <v>21906</v>
      </c>
      <c r="B2057" s="250" t="s">
        <v>22618</v>
      </c>
      <c r="C2057" s="252">
        <v>5</v>
      </c>
      <c r="D2057" s="251" t="s">
        <v>6</v>
      </c>
      <c r="E2057" s="252">
        <v>14.298913000000001</v>
      </c>
    </row>
    <row r="2058" spans="1:5" x14ac:dyDescent="0.25">
      <c r="A2058" s="250" t="s">
        <v>21908</v>
      </c>
      <c r="B2058" s="250" t="s">
        <v>22959</v>
      </c>
      <c r="C2058" s="252">
        <v>1</v>
      </c>
      <c r="D2058" s="251" t="s">
        <v>6</v>
      </c>
      <c r="E2058" s="252">
        <v>0</v>
      </c>
    </row>
    <row r="2059" spans="1:5" x14ac:dyDescent="0.25">
      <c r="A2059" s="250" t="s">
        <v>21910</v>
      </c>
      <c r="B2059" s="250" t="s">
        <v>22619</v>
      </c>
      <c r="C2059" s="252">
        <v>1</v>
      </c>
      <c r="D2059" s="251" t="s">
        <v>6</v>
      </c>
      <c r="E2059" s="252">
        <v>10.083254999999999</v>
      </c>
    </row>
    <row r="2060" spans="1:5" x14ac:dyDescent="0.25">
      <c r="A2060" s="250" t="s">
        <v>21912</v>
      </c>
      <c r="B2060" s="250" t="s">
        <v>22960</v>
      </c>
      <c r="C2060" s="252">
        <v>1</v>
      </c>
      <c r="D2060" s="251" t="s">
        <v>6</v>
      </c>
      <c r="E2060" s="252">
        <v>0</v>
      </c>
    </row>
    <row r="2061" spans="1:5" x14ac:dyDescent="0.25">
      <c r="A2061" s="250" t="s">
        <v>21914</v>
      </c>
      <c r="B2061" s="250" t="s">
        <v>22961</v>
      </c>
      <c r="C2061" s="252">
        <v>1</v>
      </c>
      <c r="D2061" s="251" t="s">
        <v>6</v>
      </c>
      <c r="E2061" s="252">
        <v>0</v>
      </c>
    </row>
    <row r="2062" spans="1:5" x14ac:dyDescent="0.25">
      <c r="A2062" s="250" t="s">
        <v>21916</v>
      </c>
      <c r="B2062" s="250" t="s">
        <v>22620</v>
      </c>
      <c r="C2062" s="252">
        <v>2</v>
      </c>
      <c r="D2062" s="251" t="s">
        <v>6</v>
      </c>
      <c r="E2062" s="252">
        <v>14.406181999999999</v>
      </c>
    </row>
    <row r="2063" spans="1:5" x14ac:dyDescent="0.25">
      <c r="A2063" s="250" t="s">
        <v>21872</v>
      </c>
      <c r="B2063" s="250" t="s">
        <v>21874</v>
      </c>
      <c r="C2063" s="252">
        <v>0</v>
      </c>
      <c r="D2063" s="251" t="s">
        <v>6</v>
      </c>
      <c r="E2063" s="252">
        <v>89.424149999999997</v>
      </c>
    </row>
    <row r="2064" spans="1:5" x14ac:dyDescent="0.25">
      <c r="A2064" s="250" t="s">
        <v>21873</v>
      </c>
      <c r="B2064" s="250" t="s">
        <v>21875</v>
      </c>
      <c r="C2064" s="252">
        <v>0</v>
      </c>
      <c r="D2064" s="251" t="s">
        <v>6</v>
      </c>
      <c r="E2064" s="252">
        <v>73.735702000000003</v>
      </c>
    </row>
    <row r="2065" spans="1:5" x14ac:dyDescent="0.25">
      <c r="A2065" s="250" t="s">
        <v>22020</v>
      </c>
      <c r="B2065" s="250" t="s">
        <v>22021</v>
      </c>
      <c r="C2065" s="252">
        <v>0</v>
      </c>
      <c r="D2065" s="251" t="s">
        <v>6</v>
      </c>
      <c r="E2065" s="252">
        <v>260.73812900000001</v>
      </c>
    </row>
    <row r="2066" spans="1:5" x14ac:dyDescent="0.25">
      <c r="A2066" s="250" t="s">
        <v>22022</v>
      </c>
      <c r="B2066" s="250" t="s">
        <v>22023</v>
      </c>
      <c r="C2066" s="252">
        <v>2</v>
      </c>
      <c r="D2066" s="251" t="s">
        <v>6</v>
      </c>
      <c r="E2066" s="252">
        <v>243.640547</v>
      </c>
    </row>
    <row r="2067" spans="1:5" x14ac:dyDescent="0.25">
      <c r="A2067" s="250" t="s">
        <v>22024</v>
      </c>
      <c r="B2067" s="250" t="s">
        <v>22120</v>
      </c>
      <c r="C2067" s="252">
        <v>2</v>
      </c>
      <c r="D2067" s="251" t="s">
        <v>6</v>
      </c>
      <c r="E2067" s="252">
        <v>483.00669699999997</v>
      </c>
    </row>
    <row r="2068" spans="1:5" x14ac:dyDescent="0.25">
      <c r="A2068" s="250" t="s">
        <v>22026</v>
      </c>
      <c r="B2068" s="250" t="s">
        <v>22121</v>
      </c>
      <c r="C2068" s="252">
        <v>2</v>
      </c>
      <c r="D2068" s="251" t="s">
        <v>6</v>
      </c>
      <c r="E2068" s="252">
        <v>502.24147699999997</v>
      </c>
    </row>
    <row r="2069" spans="1:5" x14ac:dyDescent="0.25">
      <c r="A2069" s="250" t="s">
        <v>22048</v>
      </c>
      <c r="B2069" s="250" t="s">
        <v>22621</v>
      </c>
      <c r="C2069" s="252">
        <v>0</v>
      </c>
      <c r="D2069" s="251" t="s">
        <v>6</v>
      </c>
      <c r="E2069" s="252">
        <v>17.996752999999998</v>
      </c>
    </row>
    <row r="2070" spans="1:5" x14ac:dyDescent="0.25">
      <c r="A2070" s="250" t="s">
        <v>22050</v>
      </c>
      <c r="B2070" s="250" t="s">
        <v>22095</v>
      </c>
      <c r="C2070" s="252">
        <v>33</v>
      </c>
      <c r="D2070" s="251" t="s">
        <v>6</v>
      </c>
      <c r="E2070" s="252">
        <v>19.559408000000001</v>
      </c>
    </row>
    <row r="2071" spans="1:5" x14ac:dyDescent="0.25">
      <c r="A2071" s="250" t="s">
        <v>22052</v>
      </c>
      <c r="B2071" s="250" t="s">
        <v>22053</v>
      </c>
      <c r="C2071" s="252">
        <v>0</v>
      </c>
      <c r="D2071" s="251" t="s">
        <v>6</v>
      </c>
      <c r="E2071" s="252">
        <v>19.413727000000002</v>
      </c>
    </row>
    <row r="2072" spans="1:5" x14ac:dyDescent="0.25">
      <c r="A2072" s="250" t="s">
        <v>22054</v>
      </c>
      <c r="B2072" s="250" t="s">
        <v>22622</v>
      </c>
      <c r="C2072" s="252">
        <v>40</v>
      </c>
      <c r="D2072" s="251" t="s">
        <v>6</v>
      </c>
      <c r="E2072" s="252">
        <v>10.095546000000001</v>
      </c>
    </row>
    <row r="2073" spans="1:5" x14ac:dyDescent="0.25">
      <c r="A2073" s="250" t="s">
        <v>22056</v>
      </c>
      <c r="B2073" s="250" t="s">
        <v>22122</v>
      </c>
      <c r="C2073" s="252">
        <v>64</v>
      </c>
      <c r="D2073" s="251" t="s">
        <v>6</v>
      </c>
      <c r="E2073" s="252">
        <v>11.753382999999999</v>
      </c>
    </row>
    <row r="2074" spans="1:5" x14ac:dyDescent="0.25">
      <c r="A2074" s="250" t="s">
        <v>22068</v>
      </c>
      <c r="B2074" s="250" t="s">
        <v>22069</v>
      </c>
      <c r="C2074" s="252">
        <v>1</v>
      </c>
      <c r="D2074" s="251" t="s">
        <v>6</v>
      </c>
      <c r="E2074" s="252">
        <v>0</v>
      </c>
    </row>
    <row r="2075" spans="1:5" x14ac:dyDescent="0.25">
      <c r="A2075" s="250" t="s">
        <v>22115</v>
      </c>
      <c r="B2075" s="250" t="s">
        <v>22116</v>
      </c>
      <c r="C2075" s="252">
        <v>0</v>
      </c>
      <c r="D2075" s="251" t="s">
        <v>6</v>
      </c>
      <c r="E2075" s="252">
        <v>46.2</v>
      </c>
    </row>
    <row r="2076" spans="1:5" x14ac:dyDescent="0.25">
      <c r="A2076" s="250" t="s">
        <v>22155</v>
      </c>
      <c r="B2076" s="250" t="s">
        <v>22156</v>
      </c>
      <c r="C2076" s="252">
        <v>1</v>
      </c>
      <c r="D2076" s="251" t="s">
        <v>6</v>
      </c>
      <c r="E2076" s="252">
        <v>35</v>
      </c>
    </row>
    <row r="2077" spans="1:5" x14ac:dyDescent="0.25">
      <c r="A2077" s="250" t="s">
        <v>22157</v>
      </c>
      <c r="B2077" s="250" t="s">
        <v>22623</v>
      </c>
      <c r="C2077" s="252">
        <v>1</v>
      </c>
      <c r="D2077" s="251" t="s">
        <v>6</v>
      </c>
      <c r="E2077" s="252">
        <v>35</v>
      </c>
    </row>
    <row r="2078" spans="1:5" x14ac:dyDescent="0.25">
      <c r="A2078" s="250" t="s">
        <v>22230</v>
      </c>
      <c r="B2078" s="250" t="s">
        <v>22231</v>
      </c>
      <c r="C2078" s="252">
        <v>1</v>
      </c>
      <c r="D2078" s="251" t="s">
        <v>6</v>
      </c>
      <c r="E2078" s="252">
        <v>109.332926</v>
      </c>
    </row>
    <row r="2079" spans="1:5" x14ac:dyDescent="0.25">
      <c r="A2079" s="250" t="s">
        <v>22232</v>
      </c>
      <c r="B2079" s="250" t="s">
        <v>22233</v>
      </c>
      <c r="C2079" s="252">
        <v>7</v>
      </c>
      <c r="D2079" s="251" t="s">
        <v>6</v>
      </c>
      <c r="E2079" s="252">
        <v>6.8998939999999997</v>
      </c>
    </row>
    <row r="2080" spans="1:5" x14ac:dyDescent="0.25">
      <c r="A2080" s="250" t="s">
        <v>22234</v>
      </c>
      <c r="B2080" s="250" t="s">
        <v>22235</v>
      </c>
      <c r="C2080" s="252">
        <v>8</v>
      </c>
      <c r="D2080" s="251" t="s">
        <v>6</v>
      </c>
      <c r="E2080" s="252">
        <v>4.7585480000000002</v>
      </c>
    </row>
    <row r="2081" spans="1:5" x14ac:dyDescent="0.25">
      <c r="A2081" s="250" t="s">
        <v>22236</v>
      </c>
      <c r="B2081" s="250" t="s">
        <v>22237</v>
      </c>
      <c r="C2081" s="252">
        <v>10</v>
      </c>
      <c r="D2081" s="251" t="s">
        <v>6</v>
      </c>
      <c r="E2081" s="252">
        <v>6.9102389999999998</v>
      </c>
    </row>
    <row r="2082" spans="1:5" x14ac:dyDescent="0.25">
      <c r="A2082" s="250" t="s">
        <v>22238</v>
      </c>
      <c r="B2082" s="250" t="s">
        <v>22239</v>
      </c>
      <c r="C2082" s="252">
        <v>25</v>
      </c>
      <c r="D2082" s="251" t="s">
        <v>6</v>
      </c>
      <c r="E2082" s="252">
        <v>9.9308820000000004</v>
      </c>
    </row>
    <row r="2083" spans="1:5" x14ac:dyDescent="0.25">
      <c r="A2083" s="250" t="s">
        <v>22240</v>
      </c>
      <c r="B2083" s="250" t="s">
        <v>22241</v>
      </c>
      <c r="C2083" s="252">
        <v>23</v>
      </c>
      <c r="D2083" s="251" t="s">
        <v>6</v>
      </c>
      <c r="E2083" s="252">
        <v>10.644665</v>
      </c>
    </row>
    <row r="2084" spans="1:5" x14ac:dyDescent="0.25">
      <c r="A2084" s="250" t="s">
        <v>22242</v>
      </c>
      <c r="B2084" s="250" t="s">
        <v>22243</v>
      </c>
      <c r="C2084" s="252">
        <v>10</v>
      </c>
      <c r="D2084" s="251" t="s">
        <v>6</v>
      </c>
      <c r="E2084" s="252">
        <v>4.5723440000000002</v>
      </c>
    </row>
    <row r="2085" spans="1:5" x14ac:dyDescent="0.25">
      <c r="A2085" s="250" t="s">
        <v>22244</v>
      </c>
      <c r="B2085" s="250" t="s">
        <v>22245</v>
      </c>
      <c r="C2085" s="252">
        <v>10</v>
      </c>
      <c r="D2085" s="251" t="s">
        <v>6</v>
      </c>
      <c r="E2085" s="252">
        <v>4.1999360000000001</v>
      </c>
    </row>
    <row r="2086" spans="1:5" x14ac:dyDescent="0.25">
      <c r="A2086" s="250" t="s">
        <v>22246</v>
      </c>
      <c r="B2086" s="250" t="s">
        <v>22247</v>
      </c>
      <c r="C2086" s="252">
        <v>5</v>
      </c>
      <c r="D2086" s="251" t="s">
        <v>6</v>
      </c>
      <c r="E2086" s="252">
        <v>1.8620399999999999</v>
      </c>
    </row>
    <row r="2087" spans="1:5" x14ac:dyDescent="0.25">
      <c r="A2087" s="250" t="s">
        <v>22248</v>
      </c>
      <c r="B2087" s="250" t="s">
        <v>22249</v>
      </c>
      <c r="C2087" s="252">
        <v>2</v>
      </c>
      <c r="D2087" s="251" t="s">
        <v>6</v>
      </c>
      <c r="E2087" s="252">
        <v>14.389435000000001</v>
      </c>
    </row>
    <row r="2088" spans="1:5" x14ac:dyDescent="0.25">
      <c r="A2088" s="250" t="s">
        <v>22250</v>
      </c>
      <c r="B2088" s="250" t="s">
        <v>22251</v>
      </c>
      <c r="C2088" s="252">
        <v>0</v>
      </c>
      <c r="D2088" s="251" t="s">
        <v>6</v>
      </c>
      <c r="E2088" s="252">
        <v>14.389435000000001</v>
      </c>
    </row>
    <row r="2089" spans="1:5" x14ac:dyDescent="0.25">
      <c r="A2089" s="250" t="s">
        <v>22252</v>
      </c>
      <c r="B2089" s="250" t="s">
        <v>22253</v>
      </c>
      <c r="C2089" s="252">
        <v>2</v>
      </c>
      <c r="D2089" s="251" t="s">
        <v>6</v>
      </c>
      <c r="E2089" s="252">
        <v>14.813566</v>
      </c>
    </row>
    <row r="2090" spans="1:5" x14ac:dyDescent="0.25">
      <c r="A2090" s="250" t="s">
        <v>22254</v>
      </c>
      <c r="B2090" s="250" t="s">
        <v>22255</v>
      </c>
      <c r="C2090" s="252">
        <v>2</v>
      </c>
      <c r="D2090" s="251" t="s">
        <v>6</v>
      </c>
      <c r="E2090" s="252">
        <v>15.248042</v>
      </c>
    </row>
    <row r="2091" spans="1:5" x14ac:dyDescent="0.25">
      <c r="A2091" s="250" t="s">
        <v>22256</v>
      </c>
      <c r="B2091" s="250" t="s">
        <v>22257</v>
      </c>
      <c r="C2091" s="252">
        <v>2</v>
      </c>
      <c r="D2091" s="251" t="s">
        <v>6</v>
      </c>
      <c r="E2091" s="252">
        <v>16.541125999999998</v>
      </c>
    </row>
    <row r="2092" spans="1:5" x14ac:dyDescent="0.25">
      <c r="A2092" s="250" t="s">
        <v>22258</v>
      </c>
      <c r="B2092" s="250" t="s">
        <v>22259</v>
      </c>
      <c r="C2092" s="252">
        <v>2</v>
      </c>
      <c r="D2092" s="251" t="s">
        <v>6</v>
      </c>
      <c r="E2092" s="252">
        <v>17.265253000000001</v>
      </c>
    </row>
    <row r="2093" spans="1:5" x14ac:dyDescent="0.25">
      <c r="A2093" s="250" t="s">
        <v>22260</v>
      </c>
      <c r="B2093" s="250" t="s">
        <v>22261</v>
      </c>
      <c r="C2093" s="252">
        <v>4</v>
      </c>
      <c r="D2093" s="251" t="s">
        <v>6</v>
      </c>
      <c r="E2093" s="252">
        <v>18.413511</v>
      </c>
    </row>
    <row r="2094" spans="1:5" x14ac:dyDescent="0.25">
      <c r="A2094" s="250" t="s">
        <v>22262</v>
      </c>
      <c r="B2094" s="250" t="s">
        <v>22263</v>
      </c>
      <c r="C2094" s="252">
        <v>4</v>
      </c>
      <c r="D2094" s="251" t="s">
        <v>6</v>
      </c>
      <c r="E2094" s="252">
        <v>20.430721999999999</v>
      </c>
    </row>
    <row r="2095" spans="1:5" x14ac:dyDescent="0.25">
      <c r="A2095" s="250" t="s">
        <v>22264</v>
      </c>
      <c r="B2095" s="250" t="s">
        <v>22265</v>
      </c>
      <c r="C2095" s="252">
        <v>0</v>
      </c>
      <c r="D2095" s="251" t="s">
        <v>6</v>
      </c>
      <c r="E2095" s="252">
        <v>13.230831999999999</v>
      </c>
    </row>
    <row r="2096" spans="1:5" x14ac:dyDescent="0.25">
      <c r="A2096" s="250" t="s">
        <v>22266</v>
      </c>
      <c r="B2096" s="250" t="s">
        <v>22267</v>
      </c>
      <c r="C2096" s="252">
        <v>1</v>
      </c>
      <c r="D2096" s="251" t="s">
        <v>6</v>
      </c>
      <c r="E2096" s="252">
        <v>14.389435000000001</v>
      </c>
    </row>
    <row r="2097" spans="1:5" x14ac:dyDescent="0.25">
      <c r="A2097" s="250" t="s">
        <v>22268</v>
      </c>
      <c r="B2097" s="250" t="s">
        <v>22269</v>
      </c>
      <c r="C2097" s="252">
        <v>2</v>
      </c>
      <c r="D2097" s="251" t="s">
        <v>6</v>
      </c>
      <c r="E2097" s="252">
        <v>15.537693000000001</v>
      </c>
    </row>
    <row r="2098" spans="1:5" x14ac:dyDescent="0.25">
      <c r="A2098" s="250" t="s">
        <v>22270</v>
      </c>
      <c r="B2098" s="250" t="s">
        <v>22271</v>
      </c>
      <c r="C2098" s="252">
        <v>2</v>
      </c>
      <c r="D2098" s="251" t="s">
        <v>6</v>
      </c>
      <c r="E2098" s="252">
        <v>16.541125999999998</v>
      </c>
    </row>
    <row r="2099" spans="1:5" x14ac:dyDescent="0.25">
      <c r="A2099" s="250" t="s">
        <v>22272</v>
      </c>
      <c r="B2099" s="250" t="s">
        <v>22273</v>
      </c>
      <c r="C2099" s="252">
        <v>9</v>
      </c>
      <c r="D2099" s="251" t="s">
        <v>6</v>
      </c>
      <c r="E2099" s="252">
        <v>6.9102389999999998</v>
      </c>
    </row>
    <row r="2100" spans="1:5" x14ac:dyDescent="0.25">
      <c r="A2100" s="250" t="s">
        <v>22274</v>
      </c>
      <c r="B2100" s="250" t="s">
        <v>22275</v>
      </c>
      <c r="C2100" s="252">
        <v>0</v>
      </c>
      <c r="D2100" s="251" t="s">
        <v>6</v>
      </c>
      <c r="E2100" s="252">
        <v>9.9308820000000004</v>
      </c>
    </row>
    <row r="2101" spans="1:5" x14ac:dyDescent="0.25">
      <c r="A2101" s="250" t="s">
        <v>22276</v>
      </c>
      <c r="B2101" s="250" t="s">
        <v>22277</v>
      </c>
      <c r="C2101" s="252">
        <v>0</v>
      </c>
      <c r="D2101" s="251" t="s">
        <v>6</v>
      </c>
      <c r="E2101" s="252">
        <v>26.513387000000002</v>
      </c>
    </row>
    <row r="2102" spans="1:5" x14ac:dyDescent="0.25">
      <c r="A2102" s="250" t="s">
        <v>22278</v>
      </c>
      <c r="B2102" s="250" t="s">
        <v>22279</v>
      </c>
      <c r="C2102" s="252">
        <v>0</v>
      </c>
      <c r="D2102" s="251" t="s">
        <v>6</v>
      </c>
      <c r="E2102" s="252">
        <v>0.82757400000000003</v>
      </c>
    </row>
    <row r="2103" spans="1:5" x14ac:dyDescent="0.25">
      <c r="A2103" s="250" t="s">
        <v>22280</v>
      </c>
      <c r="B2103" s="250" t="s">
        <v>22281</v>
      </c>
      <c r="C2103" s="252">
        <v>8</v>
      </c>
      <c r="D2103" s="251" t="s">
        <v>6</v>
      </c>
      <c r="E2103" s="252">
        <v>2.513754</v>
      </c>
    </row>
    <row r="2104" spans="1:5" x14ac:dyDescent="0.25">
      <c r="A2104" s="250" t="s">
        <v>22282</v>
      </c>
      <c r="B2104" s="250" t="s">
        <v>22283</v>
      </c>
      <c r="C2104" s="252">
        <v>3</v>
      </c>
      <c r="D2104" s="251" t="s">
        <v>6</v>
      </c>
      <c r="E2104" s="252">
        <v>2.6585800000000002</v>
      </c>
    </row>
    <row r="2105" spans="1:5" x14ac:dyDescent="0.25">
      <c r="A2105" s="250" t="s">
        <v>22284</v>
      </c>
      <c r="B2105" s="250" t="s">
        <v>22285</v>
      </c>
      <c r="C2105" s="252">
        <v>4</v>
      </c>
      <c r="D2105" s="251" t="s">
        <v>6</v>
      </c>
      <c r="E2105" s="252">
        <v>5.0378540000000003</v>
      </c>
    </row>
    <row r="2106" spans="1:5" x14ac:dyDescent="0.25">
      <c r="A2106" s="250" t="s">
        <v>22286</v>
      </c>
      <c r="B2106" s="250" t="s">
        <v>2514</v>
      </c>
      <c r="C2106" s="252">
        <v>2</v>
      </c>
      <c r="D2106" s="251" t="s">
        <v>6</v>
      </c>
      <c r="E2106" s="252">
        <v>69.412727000000004</v>
      </c>
    </row>
    <row r="2107" spans="1:5" x14ac:dyDescent="0.25">
      <c r="A2107" s="250" t="s">
        <v>22287</v>
      </c>
      <c r="B2107" s="250" t="s">
        <v>22624</v>
      </c>
      <c r="C2107" s="252">
        <v>10</v>
      </c>
      <c r="D2107" s="251" t="s">
        <v>6</v>
      </c>
      <c r="E2107" s="252">
        <v>5.6895680000000004</v>
      </c>
    </row>
    <row r="2108" spans="1:5" x14ac:dyDescent="0.25">
      <c r="A2108" s="250" t="s">
        <v>22289</v>
      </c>
      <c r="B2108" s="250" t="s">
        <v>22625</v>
      </c>
      <c r="C2108" s="252">
        <v>10</v>
      </c>
      <c r="D2108" s="251" t="s">
        <v>6</v>
      </c>
      <c r="E2108" s="252">
        <v>5.8343930000000004</v>
      </c>
    </row>
    <row r="2109" spans="1:5" x14ac:dyDescent="0.25">
      <c r="A2109" s="250" t="s">
        <v>22291</v>
      </c>
      <c r="B2109" s="250" t="s">
        <v>22626</v>
      </c>
      <c r="C2109" s="252">
        <v>9</v>
      </c>
      <c r="D2109" s="251" t="s">
        <v>6</v>
      </c>
      <c r="E2109" s="252">
        <v>5.9792180000000004</v>
      </c>
    </row>
    <row r="2110" spans="1:5" x14ac:dyDescent="0.25">
      <c r="A2110" s="250" t="s">
        <v>22293</v>
      </c>
      <c r="B2110" s="250" t="s">
        <v>22294</v>
      </c>
      <c r="C2110" s="252">
        <v>5</v>
      </c>
      <c r="D2110" s="251" t="s">
        <v>6</v>
      </c>
      <c r="E2110" s="252">
        <v>3.4137409999999999</v>
      </c>
    </row>
    <row r="2111" spans="1:5" x14ac:dyDescent="0.25">
      <c r="A2111" s="250" t="s">
        <v>22295</v>
      </c>
      <c r="B2111" s="250" t="s">
        <v>22296</v>
      </c>
      <c r="C2111" s="252">
        <v>5</v>
      </c>
      <c r="D2111" s="251" t="s">
        <v>6</v>
      </c>
      <c r="E2111" s="252">
        <v>4.034421</v>
      </c>
    </row>
    <row r="2112" spans="1:5" x14ac:dyDescent="0.25">
      <c r="A2112" s="250" t="s">
        <v>22297</v>
      </c>
      <c r="B2112" s="250" t="s">
        <v>22298</v>
      </c>
      <c r="C2112" s="252">
        <v>0</v>
      </c>
      <c r="D2112" s="251" t="s">
        <v>6</v>
      </c>
      <c r="E2112" s="252">
        <v>3.2585709999999999</v>
      </c>
    </row>
    <row r="2113" spans="1:5" x14ac:dyDescent="0.25">
      <c r="A2113" s="250" t="s">
        <v>22299</v>
      </c>
      <c r="B2113" s="250" t="s">
        <v>22300</v>
      </c>
      <c r="C2113" s="252">
        <v>6</v>
      </c>
      <c r="D2113" s="251" t="s">
        <v>6</v>
      </c>
      <c r="E2113" s="252">
        <v>3.7758039999999999</v>
      </c>
    </row>
    <row r="2114" spans="1:5" x14ac:dyDescent="0.25">
      <c r="A2114" s="250" t="s">
        <v>22301</v>
      </c>
      <c r="B2114" s="250" t="s">
        <v>22302</v>
      </c>
      <c r="C2114" s="252">
        <v>39</v>
      </c>
      <c r="D2114" s="251" t="s">
        <v>6</v>
      </c>
      <c r="E2114" s="252">
        <v>0.154136</v>
      </c>
    </row>
    <row r="2115" spans="1:5" x14ac:dyDescent="0.25">
      <c r="A2115" s="250" t="s">
        <v>22303</v>
      </c>
      <c r="B2115" s="250" t="s">
        <v>22304</v>
      </c>
      <c r="C2115" s="252">
        <v>100</v>
      </c>
      <c r="D2115" s="251" t="s">
        <v>6</v>
      </c>
      <c r="E2115" s="252">
        <v>0.189307</v>
      </c>
    </row>
    <row r="2116" spans="1:5" x14ac:dyDescent="0.25">
      <c r="A2116" s="250" t="s">
        <v>22305</v>
      </c>
      <c r="B2116" s="250" t="s">
        <v>22306</v>
      </c>
      <c r="C2116" s="252">
        <v>86</v>
      </c>
      <c r="D2116" s="251" t="s">
        <v>6</v>
      </c>
      <c r="E2116" s="252">
        <v>0.241031</v>
      </c>
    </row>
    <row r="2117" spans="1:5" x14ac:dyDescent="0.25">
      <c r="A2117" s="250" t="s">
        <v>22307</v>
      </c>
      <c r="B2117" s="250" t="s">
        <v>22308</v>
      </c>
      <c r="C2117" s="252">
        <v>48</v>
      </c>
      <c r="D2117" s="251" t="s">
        <v>6</v>
      </c>
      <c r="E2117" s="252">
        <v>0.30827100000000002</v>
      </c>
    </row>
    <row r="2118" spans="1:5" x14ac:dyDescent="0.25">
      <c r="A2118" s="250" t="s">
        <v>22309</v>
      </c>
      <c r="B2118" s="250" t="s">
        <v>22310</v>
      </c>
      <c r="C2118" s="252">
        <v>25</v>
      </c>
      <c r="D2118" s="251" t="s">
        <v>6</v>
      </c>
      <c r="E2118" s="252">
        <v>0.46033800000000002</v>
      </c>
    </row>
    <row r="2119" spans="1:5" x14ac:dyDescent="0.25">
      <c r="A2119" s="250" t="s">
        <v>22311</v>
      </c>
      <c r="B2119" s="250" t="s">
        <v>22312</v>
      </c>
      <c r="C2119" s="252">
        <v>25</v>
      </c>
      <c r="D2119" s="251" t="s">
        <v>6</v>
      </c>
      <c r="E2119" s="252">
        <v>0.69205799999999995</v>
      </c>
    </row>
    <row r="2120" spans="1:5" x14ac:dyDescent="0.25">
      <c r="A2120" s="250" t="s">
        <v>22313</v>
      </c>
      <c r="B2120" s="250" t="s">
        <v>22314</v>
      </c>
      <c r="C2120" s="252">
        <v>0</v>
      </c>
      <c r="D2120" s="251" t="s">
        <v>6</v>
      </c>
      <c r="E2120" s="252">
        <v>0.14999799999999999</v>
      </c>
    </row>
    <row r="2121" spans="1:5" x14ac:dyDescent="0.25">
      <c r="A2121" s="250" t="s">
        <v>22315</v>
      </c>
      <c r="B2121" s="250" t="s">
        <v>22316</v>
      </c>
      <c r="C2121" s="252">
        <v>100</v>
      </c>
      <c r="D2121" s="251" t="s">
        <v>6</v>
      </c>
      <c r="E2121" s="252">
        <v>0.189307</v>
      </c>
    </row>
    <row r="2122" spans="1:5" x14ac:dyDescent="0.25">
      <c r="A2122" s="250" t="s">
        <v>22317</v>
      </c>
      <c r="B2122" s="250" t="s">
        <v>22318</v>
      </c>
      <c r="C2122" s="252">
        <v>50</v>
      </c>
      <c r="D2122" s="251" t="s">
        <v>6</v>
      </c>
      <c r="E2122" s="252">
        <v>0.26689200000000002</v>
      </c>
    </row>
    <row r="2123" spans="1:5" x14ac:dyDescent="0.25">
      <c r="A2123" s="250" t="s">
        <v>22319</v>
      </c>
      <c r="B2123" s="250" t="s">
        <v>22320</v>
      </c>
      <c r="C2123" s="252">
        <v>48</v>
      </c>
      <c r="D2123" s="251" t="s">
        <v>6</v>
      </c>
      <c r="E2123" s="252">
        <v>0.343443</v>
      </c>
    </row>
    <row r="2124" spans="1:5" x14ac:dyDescent="0.25">
      <c r="A2124" s="250" t="s">
        <v>22321</v>
      </c>
      <c r="B2124" s="250" t="s">
        <v>22322</v>
      </c>
      <c r="C2124" s="252">
        <v>0</v>
      </c>
      <c r="D2124" s="251" t="s">
        <v>6</v>
      </c>
      <c r="E2124" s="252">
        <v>0.50171600000000005</v>
      </c>
    </row>
    <row r="2125" spans="1:5" x14ac:dyDescent="0.25">
      <c r="A2125" s="250" t="s">
        <v>22323</v>
      </c>
      <c r="B2125" s="250" t="s">
        <v>22324</v>
      </c>
      <c r="C2125" s="252">
        <v>0</v>
      </c>
      <c r="D2125" s="251" t="s">
        <v>6</v>
      </c>
      <c r="E2125" s="252">
        <v>0.72309199999999996</v>
      </c>
    </row>
    <row r="2126" spans="1:5" x14ac:dyDescent="0.25">
      <c r="A2126" s="250" t="s">
        <v>22325</v>
      </c>
      <c r="B2126" s="250" t="s">
        <v>22326</v>
      </c>
      <c r="C2126" s="252">
        <v>4</v>
      </c>
      <c r="D2126" s="251" t="s">
        <v>6</v>
      </c>
      <c r="E2126" s="252">
        <v>3.5730490000000001</v>
      </c>
    </row>
    <row r="2127" spans="1:5" x14ac:dyDescent="0.25">
      <c r="A2127" s="250" t="s">
        <v>22327</v>
      </c>
      <c r="B2127" s="250" t="s">
        <v>22328</v>
      </c>
      <c r="C2127" s="252">
        <v>4</v>
      </c>
      <c r="D2127" s="251" t="s">
        <v>6</v>
      </c>
      <c r="E2127" s="252">
        <v>5.4723300000000004</v>
      </c>
    </row>
    <row r="2128" spans="1:5" x14ac:dyDescent="0.25">
      <c r="A2128" s="250" t="s">
        <v>22329</v>
      </c>
      <c r="B2128" s="250" t="s">
        <v>22330</v>
      </c>
      <c r="C2128" s="252">
        <v>0</v>
      </c>
      <c r="D2128" s="251" t="s">
        <v>6</v>
      </c>
      <c r="E2128" s="252">
        <v>10.047777</v>
      </c>
    </row>
    <row r="2129" spans="1:5" x14ac:dyDescent="0.25">
      <c r="A2129" s="250" t="s">
        <v>22331</v>
      </c>
      <c r="B2129" s="250" t="s">
        <v>22332</v>
      </c>
      <c r="C2129" s="252">
        <v>4</v>
      </c>
      <c r="D2129" s="251" t="s">
        <v>6</v>
      </c>
      <c r="E2129" s="252">
        <v>17.653176999999999</v>
      </c>
    </row>
    <row r="2130" spans="1:5" x14ac:dyDescent="0.25">
      <c r="A2130" s="250" t="s">
        <v>22333</v>
      </c>
      <c r="B2130" s="250" t="s">
        <v>22334</v>
      </c>
      <c r="C2130" s="252">
        <v>2</v>
      </c>
      <c r="D2130" s="251" t="s">
        <v>6</v>
      </c>
      <c r="E2130" s="252">
        <v>7.8619479999999999</v>
      </c>
    </row>
    <row r="2131" spans="1:5" x14ac:dyDescent="0.25">
      <c r="A2131" s="250" t="s">
        <v>22335</v>
      </c>
      <c r="B2131" s="250" t="s">
        <v>22336</v>
      </c>
      <c r="C2131" s="252">
        <v>0</v>
      </c>
      <c r="D2131" s="251" t="s">
        <v>6</v>
      </c>
      <c r="E2131" s="252">
        <v>10.986038000000001</v>
      </c>
    </row>
    <row r="2132" spans="1:5" x14ac:dyDescent="0.25">
      <c r="A2132" s="250" t="s">
        <v>22337</v>
      </c>
      <c r="B2132" s="250" t="s">
        <v>22338</v>
      </c>
      <c r="C2132" s="252">
        <v>3</v>
      </c>
      <c r="D2132" s="251" t="s">
        <v>6</v>
      </c>
      <c r="E2132" s="252">
        <v>14.948046</v>
      </c>
    </row>
    <row r="2133" spans="1:5" x14ac:dyDescent="0.25">
      <c r="A2133" s="250" t="s">
        <v>22339</v>
      </c>
      <c r="B2133" s="250" t="s">
        <v>22627</v>
      </c>
      <c r="C2133" s="252">
        <v>4</v>
      </c>
      <c r="D2133" s="251" t="s">
        <v>6</v>
      </c>
      <c r="E2133" s="252">
        <v>26.699590000000001</v>
      </c>
    </row>
    <row r="2134" spans="1:5" x14ac:dyDescent="0.25">
      <c r="A2134" s="250" t="s">
        <v>22341</v>
      </c>
      <c r="B2134" s="250" t="s">
        <v>22342</v>
      </c>
      <c r="C2134" s="252">
        <v>2</v>
      </c>
      <c r="D2134" s="251" t="s">
        <v>6</v>
      </c>
      <c r="E2134" s="252">
        <v>21.361740999999999</v>
      </c>
    </row>
    <row r="2135" spans="1:5" x14ac:dyDescent="0.25">
      <c r="A2135" s="250" t="s">
        <v>22343</v>
      </c>
      <c r="B2135" s="250" t="s">
        <v>22344</v>
      </c>
      <c r="C2135" s="252">
        <v>2</v>
      </c>
      <c r="D2135" s="251" t="s">
        <v>6</v>
      </c>
      <c r="E2135" s="252">
        <v>22.882407000000001</v>
      </c>
    </row>
    <row r="2136" spans="1:5" x14ac:dyDescent="0.25">
      <c r="A2136" s="250" t="s">
        <v>22345</v>
      </c>
      <c r="B2136" s="250" t="s">
        <v>22346</v>
      </c>
      <c r="C2136" s="252">
        <v>2</v>
      </c>
      <c r="D2136" s="251" t="s">
        <v>6</v>
      </c>
      <c r="E2136" s="252">
        <v>35.089115999999997</v>
      </c>
    </row>
    <row r="2137" spans="1:5" x14ac:dyDescent="0.25">
      <c r="A2137" s="250" t="s">
        <v>22347</v>
      </c>
      <c r="B2137" s="250" t="s">
        <v>22348</v>
      </c>
      <c r="C2137" s="252">
        <v>2</v>
      </c>
      <c r="D2137" s="251" t="s">
        <v>6</v>
      </c>
      <c r="E2137" s="252">
        <v>37.385632000000001</v>
      </c>
    </row>
    <row r="2138" spans="1:5" x14ac:dyDescent="0.25">
      <c r="A2138" s="250" t="s">
        <v>22349</v>
      </c>
      <c r="B2138" s="250" t="s">
        <v>22350</v>
      </c>
      <c r="C2138" s="252">
        <v>2</v>
      </c>
      <c r="D2138" s="251" t="s">
        <v>6</v>
      </c>
      <c r="E2138" s="252">
        <v>39.671804000000002</v>
      </c>
    </row>
    <row r="2139" spans="1:5" x14ac:dyDescent="0.25">
      <c r="A2139" s="250" t="s">
        <v>22351</v>
      </c>
      <c r="B2139" s="250" t="s">
        <v>22352</v>
      </c>
      <c r="C2139" s="252">
        <v>0</v>
      </c>
      <c r="D2139" s="251" t="s">
        <v>6</v>
      </c>
      <c r="E2139" s="252">
        <v>204.27618200000001</v>
      </c>
    </row>
    <row r="2140" spans="1:5" x14ac:dyDescent="0.25">
      <c r="A2140" s="250" t="s">
        <v>22353</v>
      </c>
      <c r="B2140" s="250" t="s">
        <v>22628</v>
      </c>
      <c r="C2140" s="252">
        <v>122</v>
      </c>
      <c r="D2140" s="251" t="s">
        <v>6</v>
      </c>
      <c r="E2140" s="252">
        <v>1.9654700000000001</v>
      </c>
    </row>
    <row r="2141" spans="1:5" x14ac:dyDescent="0.25">
      <c r="A2141" s="250" t="s">
        <v>22355</v>
      </c>
      <c r="B2141" s="250" t="s">
        <v>22356</v>
      </c>
      <c r="C2141" s="252">
        <v>0</v>
      </c>
      <c r="D2141" s="251" t="s">
        <v>6</v>
      </c>
      <c r="E2141" s="252">
        <v>6.3516240000000002</v>
      </c>
    </row>
    <row r="2142" spans="1:5" x14ac:dyDescent="0.25">
      <c r="A2142" s="250" t="s">
        <v>22538</v>
      </c>
      <c r="B2142" s="250" t="s">
        <v>22539</v>
      </c>
      <c r="C2142" s="252">
        <v>1</v>
      </c>
      <c r="D2142" s="251" t="s">
        <v>6</v>
      </c>
      <c r="E2142" s="252">
        <v>490.74894399999999</v>
      </c>
    </row>
    <row r="2143" spans="1:5" x14ac:dyDescent="0.25">
      <c r="A2143" s="250" t="s">
        <v>22540</v>
      </c>
      <c r="B2143" s="250" t="s">
        <v>22541</v>
      </c>
      <c r="C2143" s="252">
        <v>0</v>
      </c>
      <c r="D2143" s="251" t="s">
        <v>6</v>
      </c>
      <c r="E2143" s="252">
        <v>198.38787099999999</v>
      </c>
    </row>
    <row r="2144" spans="1:5" x14ac:dyDescent="0.25">
      <c r="A2144" s="250" t="s">
        <v>22542</v>
      </c>
      <c r="B2144" s="250" t="s">
        <v>22543</v>
      </c>
      <c r="C2144" s="252">
        <v>1</v>
      </c>
      <c r="D2144" s="251" t="s">
        <v>6</v>
      </c>
      <c r="E2144" s="252">
        <v>663.03314699999999</v>
      </c>
    </row>
    <row r="2145" spans="1:5" x14ac:dyDescent="0.25">
      <c r="A2145" s="250" t="s">
        <v>22544</v>
      </c>
      <c r="B2145" s="250" t="s">
        <v>22545</v>
      </c>
      <c r="C2145" s="252">
        <v>1</v>
      </c>
      <c r="D2145" s="251" t="s">
        <v>6</v>
      </c>
      <c r="E2145" s="252">
        <v>238.06544500000001</v>
      </c>
    </row>
    <row r="2146" spans="1:5" x14ac:dyDescent="0.25">
      <c r="A2146" s="250" t="s">
        <v>22374</v>
      </c>
      <c r="B2146" s="250" t="s">
        <v>22375</v>
      </c>
      <c r="C2146" s="252">
        <v>0</v>
      </c>
      <c r="D2146" s="251" t="s">
        <v>6</v>
      </c>
      <c r="E2146" s="252">
        <v>60</v>
      </c>
    </row>
    <row r="2147" spans="1:5" x14ac:dyDescent="0.25">
      <c r="A2147" s="250" t="s">
        <v>22388</v>
      </c>
      <c r="B2147" s="250" t="s">
        <v>22389</v>
      </c>
      <c r="C2147" s="252">
        <v>1</v>
      </c>
      <c r="D2147" s="251" t="s">
        <v>6</v>
      </c>
      <c r="E2147" s="252">
        <v>13</v>
      </c>
    </row>
    <row r="2148" spans="1:5" x14ac:dyDescent="0.25">
      <c r="A2148" s="250" t="s">
        <v>22390</v>
      </c>
      <c r="B2148" s="250" t="s">
        <v>22629</v>
      </c>
      <c r="C2148" s="252">
        <v>1</v>
      </c>
      <c r="D2148" s="251" t="s">
        <v>6</v>
      </c>
      <c r="E2148" s="252">
        <v>52</v>
      </c>
    </row>
    <row r="2149" spans="1:5" x14ac:dyDescent="0.25">
      <c r="A2149" s="250" t="s">
        <v>22555</v>
      </c>
      <c r="B2149" s="250" t="s">
        <v>22631</v>
      </c>
      <c r="C2149" s="252">
        <v>0</v>
      </c>
      <c r="D2149" s="251" t="s">
        <v>6</v>
      </c>
      <c r="E2149" s="252">
        <v>6</v>
      </c>
    </row>
    <row r="2150" spans="1:5" x14ac:dyDescent="0.25">
      <c r="A2150" s="250" t="s">
        <v>22557</v>
      </c>
      <c r="B2150" s="250" t="s">
        <v>22558</v>
      </c>
      <c r="C2150" s="252">
        <v>0</v>
      </c>
      <c r="D2150" s="251" t="s">
        <v>6</v>
      </c>
      <c r="E2150" s="252">
        <v>205.96906799999999</v>
      </c>
    </row>
    <row r="2151" spans="1:5" x14ac:dyDescent="0.25">
      <c r="A2151" s="250" t="s">
        <v>22559</v>
      </c>
      <c r="B2151" s="250" t="s">
        <v>22560</v>
      </c>
      <c r="C2151" s="252">
        <v>0</v>
      </c>
      <c r="D2151" s="251" t="s">
        <v>6</v>
      </c>
      <c r="E2151" s="252">
        <v>79.565466000000001</v>
      </c>
    </row>
    <row r="2152" spans="1:5" x14ac:dyDescent="0.25">
      <c r="A2152" s="250" t="s">
        <v>22891</v>
      </c>
      <c r="B2152" s="250" t="s">
        <v>22892</v>
      </c>
      <c r="C2152" s="252">
        <v>2</v>
      </c>
      <c r="D2152" s="251" t="s">
        <v>6</v>
      </c>
      <c r="E2152" s="252">
        <v>66.319367</v>
      </c>
    </row>
    <row r="2153" spans="1:5" x14ac:dyDescent="0.25">
      <c r="A2153" s="250" t="s">
        <v>22893</v>
      </c>
      <c r="B2153" s="250" t="s">
        <v>22894</v>
      </c>
      <c r="C2153" s="252">
        <v>3</v>
      </c>
      <c r="D2153" s="251" t="s">
        <v>6</v>
      </c>
      <c r="E2153" s="252">
        <v>77.898939999999996</v>
      </c>
    </row>
    <row r="2154" spans="1:5" x14ac:dyDescent="0.25">
      <c r="A2154" s="250" t="s">
        <v>22895</v>
      </c>
      <c r="B2154" s="250" t="s">
        <v>22896</v>
      </c>
      <c r="C2154" s="252">
        <v>1</v>
      </c>
      <c r="D2154" s="251" t="s">
        <v>6</v>
      </c>
      <c r="E2154" s="252">
        <v>103.163461</v>
      </c>
    </row>
    <row r="2155" spans="1:5" x14ac:dyDescent="0.25">
      <c r="A2155" s="250" t="s">
        <v>22901</v>
      </c>
      <c r="B2155" s="250" t="s">
        <v>22902</v>
      </c>
      <c r="C2155" s="252">
        <v>4</v>
      </c>
      <c r="D2155" s="251" t="s">
        <v>6</v>
      </c>
      <c r="E2155" s="252">
        <v>13.158605</v>
      </c>
    </row>
    <row r="2156" spans="1:5" x14ac:dyDescent="0.25">
      <c r="A2156" s="250" t="s">
        <v>22903</v>
      </c>
      <c r="B2156" s="250" t="s">
        <v>22904</v>
      </c>
      <c r="C2156" s="252">
        <v>4</v>
      </c>
      <c r="D2156" s="251" t="s">
        <v>6</v>
      </c>
      <c r="E2156" s="252">
        <v>60.003236999999999</v>
      </c>
    </row>
    <row r="2157" spans="1:5" x14ac:dyDescent="0.25">
      <c r="A2157" s="250" t="s">
        <v>22756</v>
      </c>
      <c r="B2157" s="250" t="s">
        <v>22757</v>
      </c>
      <c r="C2157" s="252">
        <v>50</v>
      </c>
      <c r="D2157" s="251" t="s">
        <v>6</v>
      </c>
      <c r="E2157" s="252">
        <v>1.1652739999999999</v>
      </c>
    </row>
    <row r="2158" spans="1:5" x14ac:dyDescent="0.25">
      <c r="A2158" s="250" t="s">
        <v>22768</v>
      </c>
      <c r="B2158" s="250" t="s">
        <v>22769</v>
      </c>
      <c r="C2158" s="252">
        <v>2</v>
      </c>
      <c r="D2158" s="251" t="s">
        <v>6</v>
      </c>
      <c r="E2158" s="252">
        <v>33.628290999999997</v>
      </c>
    </row>
    <row r="2159" spans="1:5" x14ac:dyDescent="0.25">
      <c r="A2159" s="250" t="s">
        <v>22770</v>
      </c>
      <c r="B2159" s="250" t="s">
        <v>22771</v>
      </c>
      <c r="C2159" s="252">
        <v>2</v>
      </c>
      <c r="D2159" s="251" t="s">
        <v>6</v>
      </c>
      <c r="E2159" s="252">
        <v>44.356411999999999</v>
      </c>
    </row>
    <row r="2160" spans="1:5" x14ac:dyDescent="0.25">
      <c r="A2160" s="250" t="s">
        <v>22773</v>
      </c>
      <c r="B2160" s="250" t="s">
        <v>22825</v>
      </c>
      <c r="C2160" s="252">
        <v>24</v>
      </c>
      <c r="D2160" s="251" t="s">
        <v>6</v>
      </c>
      <c r="E2160" s="252">
        <v>0.94457000000000002</v>
      </c>
    </row>
    <row r="2161" spans="1:5" x14ac:dyDescent="0.25">
      <c r="A2161" s="250" t="s">
        <v>22799</v>
      </c>
      <c r="B2161" s="250" t="s">
        <v>22826</v>
      </c>
      <c r="C2161" s="252">
        <v>3</v>
      </c>
      <c r="D2161" s="251" t="s">
        <v>6</v>
      </c>
      <c r="E2161" s="252">
        <v>1.8372409999999999</v>
      </c>
    </row>
    <row r="2162" spans="1:5" x14ac:dyDescent="0.25">
      <c r="A2162" s="250" t="s">
        <v>22774</v>
      </c>
      <c r="B2162" s="250" t="s">
        <v>22827</v>
      </c>
      <c r="C2162" s="252">
        <v>10</v>
      </c>
      <c r="D2162" s="251" t="s">
        <v>6</v>
      </c>
      <c r="E2162" s="252">
        <v>2.356236</v>
      </c>
    </row>
    <row r="2163" spans="1:5" x14ac:dyDescent="0.25">
      <c r="A2163" s="250" t="s">
        <v>22775</v>
      </c>
      <c r="B2163" s="250" t="s">
        <v>22828</v>
      </c>
      <c r="C2163" s="252">
        <v>16</v>
      </c>
      <c r="D2163" s="251" t="s">
        <v>6</v>
      </c>
      <c r="E2163" s="252">
        <v>1.245587</v>
      </c>
    </row>
    <row r="2164" spans="1:5" x14ac:dyDescent="0.25">
      <c r="A2164" s="250" t="s">
        <v>22776</v>
      </c>
      <c r="B2164" s="250" t="s">
        <v>22829</v>
      </c>
      <c r="C2164" s="252">
        <v>2</v>
      </c>
      <c r="D2164" s="251" t="s">
        <v>6</v>
      </c>
      <c r="E2164" s="252">
        <v>35.872917999999999</v>
      </c>
    </row>
    <row r="2165" spans="1:5" x14ac:dyDescent="0.25">
      <c r="A2165" s="250" t="s">
        <v>22777</v>
      </c>
      <c r="B2165" s="250" t="s">
        <v>22830</v>
      </c>
      <c r="C2165" s="252">
        <v>0</v>
      </c>
      <c r="D2165" s="251" t="s">
        <v>6</v>
      </c>
      <c r="E2165" s="252">
        <v>4.7020929999999996</v>
      </c>
    </row>
    <row r="2166" spans="1:5" x14ac:dyDescent="0.25">
      <c r="A2166" s="250" t="s">
        <v>22778</v>
      </c>
      <c r="B2166" s="250" t="s">
        <v>22831</v>
      </c>
      <c r="C2166" s="252">
        <v>9</v>
      </c>
      <c r="D2166" s="251" t="s">
        <v>6</v>
      </c>
      <c r="E2166" s="252">
        <v>9.0097489999999993</v>
      </c>
    </row>
    <row r="2167" spans="1:5" x14ac:dyDescent="0.25">
      <c r="A2167" s="250" t="s">
        <v>22779</v>
      </c>
      <c r="B2167" s="250" t="s">
        <v>22832</v>
      </c>
      <c r="C2167" s="252">
        <v>20</v>
      </c>
      <c r="D2167" s="251" t="s">
        <v>6</v>
      </c>
      <c r="E2167" s="252">
        <v>3.1866279999999998</v>
      </c>
    </row>
    <row r="2168" spans="1:5" x14ac:dyDescent="0.25">
      <c r="A2168" s="250" t="s">
        <v>22780</v>
      </c>
      <c r="B2168" s="250" t="s">
        <v>22833</v>
      </c>
      <c r="C2168" s="252">
        <v>19</v>
      </c>
      <c r="D2168" s="251" t="s">
        <v>6</v>
      </c>
      <c r="E2168" s="252">
        <v>3.6744829999999999</v>
      </c>
    </row>
    <row r="2169" spans="1:5" x14ac:dyDescent="0.25">
      <c r="A2169" s="250" t="s">
        <v>22781</v>
      </c>
      <c r="B2169" s="250" t="s">
        <v>22834</v>
      </c>
      <c r="C2169" s="252">
        <v>18</v>
      </c>
      <c r="D2169" s="251" t="s">
        <v>6</v>
      </c>
      <c r="E2169" s="252">
        <v>12.269036</v>
      </c>
    </row>
    <row r="2170" spans="1:5" x14ac:dyDescent="0.25">
      <c r="A2170" s="250" t="s">
        <v>22782</v>
      </c>
      <c r="B2170" s="250" t="s">
        <v>22835</v>
      </c>
      <c r="C2170" s="252">
        <v>17</v>
      </c>
      <c r="D2170" s="251" t="s">
        <v>6</v>
      </c>
      <c r="E2170" s="252">
        <v>0.80963099999999999</v>
      </c>
    </row>
    <row r="2171" spans="1:5" x14ac:dyDescent="0.25">
      <c r="A2171" s="250" t="s">
        <v>22783</v>
      </c>
      <c r="B2171" s="250" t="s">
        <v>22836</v>
      </c>
      <c r="C2171" s="252">
        <v>20</v>
      </c>
      <c r="D2171" s="251" t="s">
        <v>6</v>
      </c>
      <c r="E2171" s="252">
        <v>1.2559659999999999</v>
      </c>
    </row>
    <row r="2172" spans="1:5" x14ac:dyDescent="0.25">
      <c r="A2172" s="250" t="s">
        <v>22784</v>
      </c>
      <c r="B2172" s="250" t="s">
        <v>22837</v>
      </c>
      <c r="C2172" s="252">
        <v>17</v>
      </c>
      <c r="D2172" s="251" t="s">
        <v>6</v>
      </c>
      <c r="E2172" s="252">
        <v>17.894922000000001</v>
      </c>
    </row>
    <row r="2173" spans="1:5" x14ac:dyDescent="0.25">
      <c r="A2173" s="250" t="s">
        <v>22785</v>
      </c>
      <c r="B2173" s="250" t="s">
        <v>23114</v>
      </c>
      <c r="C2173" s="252">
        <v>20</v>
      </c>
      <c r="D2173" s="251" t="s">
        <v>6</v>
      </c>
      <c r="E2173" s="252">
        <v>6.7365449999999996</v>
      </c>
    </row>
    <row r="2174" spans="1:5" x14ac:dyDescent="0.25">
      <c r="A2174" s="250" t="s">
        <v>22786</v>
      </c>
      <c r="B2174" s="250" t="s">
        <v>22839</v>
      </c>
      <c r="C2174" s="252">
        <v>48</v>
      </c>
      <c r="D2174" s="251" t="s">
        <v>6</v>
      </c>
      <c r="E2174" s="252">
        <v>13.815626999999999</v>
      </c>
    </row>
    <row r="2175" spans="1:5" x14ac:dyDescent="0.25">
      <c r="A2175" s="250" t="s">
        <v>22787</v>
      </c>
      <c r="B2175" s="250" t="s">
        <v>22840</v>
      </c>
      <c r="C2175" s="252">
        <v>50</v>
      </c>
      <c r="D2175" s="251" t="s">
        <v>6</v>
      </c>
      <c r="E2175" s="252">
        <v>8.3558070000000004</v>
      </c>
    </row>
    <row r="2176" spans="1:5" x14ac:dyDescent="0.25">
      <c r="A2176" s="250" t="s">
        <v>22788</v>
      </c>
      <c r="B2176" s="250" t="s">
        <v>22841</v>
      </c>
      <c r="C2176" s="252">
        <v>48</v>
      </c>
      <c r="D2176" s="251" t="s">
        <v>6</v>
      </c>
      <c r="E2176" s="252">
        <v>6.9130029999999998</v>
      </c>
    </row>
    <row r="2177" spans="1:5" x14ac:dyDescent="0.25">
      <c r="A2177" s="250" t="s">
        <v>22789</v>
      </c>
      <c r="B2177" s="250" t="s">
        <v>22842</v>
      </c>
      <c r="C2177" s="252">
        <v>50</v>
      </c>
      <c r="D2177" s="251" t="s">
        <v>6</v>
      </c>
      <c r="E2177" s="252">
        <v>11.511291999999999</v>
      </c>
    </row>
    <row r="2178" spans="1:5" x14ac:dyDescent="0.25">
      <c r="A2178" s="250" t="s">
        <v>22790</v>
      </c>
      <c r="B2178" s="250" t="s">
        <v>22843</v>
      </c>
      <c r="C2178" s="252">
        <v>4</v>
      </c>
      <c r="D2178" s="251" t="s">
        <v>6</v>
      </c>
      <c r="E2178" s="252">
        <v>57.514941999999998</v>
      </c>
    </row>
    <row r="2179" spans="1:5" x14ac:dyDescent="0.25">
      <c r="A2179" s="250" t="s">
        <v>22791</v>
      </c>
      <c r="B2179" s="250" t="s">
        <v>22844</v>
      </c>
      <c r="C2179" s="252">
        <v>1</v>
      </c>
      <c r="D2179" s="251" t="s">
        <v>6</v>
      </c>
      <c r="E2179" s="252">
        <v>80.516767000000002</v>
      </c>
    </row>
    <row r="2180" spans="1:5" x14ac:dyDescent="0.25">
      <c r="A2180" s="250" t="s">
        <v>22792</v>
      </c>
      <c r="B2180" s="250" t="s">
        <v>22845</v>
      </c>
      <c r="C2180" s="252">
        <v>0</v>
      </c>
      <c r="D2180" s="251" t="s">
        <v>6</v>
      </c>
      <c r="E2180" s="252">
        <v>3.59144</v>
      </c>
    </row>
    <row r="2181" spans="1:5" x14ac:dyDescent="0.25">
      <c r="A2181" s="250" t="s">
        <v>22793</v>
      </c>
      <c r="B2181" s="250" t="s">
        <v>22846</v>
      </c>
      <c r="C2181" s="252">
        <v>54</v>
      </c>
      <c r="D2181" s="251" t="s">
        <v>6</v>
      </c>
      <c r="E2181" s="252">
        <v>7.4942770000000003</v>
      </c>
    </row>
    <row r="2182" spans="1:5" x14ac:dyDescent="0.25">
      <c r="A2182" s="250" t="s">
        <v>22795</v>
      </c>
      <c r="B2182" s="250" t="s">
        <v>23115</v>
      </c>
      <c r="C2182" s="252">
        <v>34</v>
      </c>
      <c r="D2182" s="251" t="s">
        <v>6</v>
      </c>
      <c r="E2182" s="252">
        <v>3.5914419999999998</v>
      </c>
    </row>
    <row r="2183" spans="1:5" x14ac:dyDescent="0.25">
      <c r="A2183" s="250" t="s">
        <v>22796</v>
      </c>
      <c r="B2183" s="250" t="s">
        <v>23116</v>
      </c>
      <c r="C2183" s="252">
        <v>20</v>
      </c>
      <c r="D2183" s="251" t="s">
        <v>6</v>
      </c>
      <c r="E2183" s="252">
        <v>2.9686490000000001</v>
      </c>
    </row>
    <row r="2184" spans="1:5" x14ac:dyDescent="0.25">
      <c r="A2184" s="250" t="s">
        <v>22797</v>
      </c>
      <c r="B2184" s="250" t="s">
        <v>23117</v>
      </c>
      <c r="C2184" s="252">
        <v>30</v>
      </c>
      <c r="D2184" s="251" t="s">
        <v>6</v>
      </c>
      <c r="E2184" s="252">
        <v>3.9962580000000001</v>
      </c>
    </row>
    <row r="2185" spans="1:5" x14ac:dyDescent="0.25">
      <c r="A2185" s="250" t="s">
        <v>22798</v>
      </c>
      <c r="B2185" s="250" t="s">
        <v>23118</v>
      </c>
      <c r="C2185" s="252">
        <v>10</v>
      </c>
      <c r="D2185" s="251" t="s">
        <v>6</v>
      </c>
      <c r="E2185" s="252">
        <v>7.3385829999999999</v>
      </c>
    </row>
    <row r="2186" spans="1:5" x14ac:dyDescent="0.25">
      <c r="A2186" s="250" t="s">
        <v>22800</v>
      </c>
      <c r="B2186" s="250" t="s">
        <v>23119</v>
      </c>
      <c r="C2186" s="252">
        <v>18</v>
      </c>
      <c r="D2186" s="251" t="s">
        <v>6</v>
      </c>
      <c r="E2186" s="252">
        <v>8.3454329999999999</v>
      </c>
    </row>
    <row r="2187" spans="1:5" x14ac:dyDescent="0.25">
      <c r="A2187" s="250" t="s">
        <v>22801</v>
      </c>
      <c r="B2187" s="250" t="s">
        <v>22853</v>
      </c>
      <c r="C2187" s="252">
        <v>50</v>
      </c>
      <c r="D2187" s="251" t="s">
        <v>6</v>
      </c>
      <c r="E2187" s="252">
        <v>11.438639999999999</v>
      </c>
    </row>
    <row r="2188" spans="1:5" x14ac:dyDescent="0.25">
      <c r="A2188" s="250" t="s">
        <v>22802</v>
      </c>
      <c r="B2188" s="250" t="s">
        <v>22854</v>
      </c>
      <c r="C2188" s="252">
        <v>3</v>
      </c>
      <c r="D2188" s="251" t="s">
        <v>6</v>
      </c>
      <c r="E2188" s="252">
        <v>73.904825000000002</v>
      </c>
    </row>
    <row r="2189" spans="1:5" x14ac:dyDescent="0.25">
      <c r="A2189" s="250" t="s">
        <v>22803</v>
      </c>
      <c r="B2189" s="250" t="s">
        <v>22855</v>
      </c>
      <c r="C2189" s="252">
        <v>3</v>
      </c>
      <c r="D2189" s="251" t="s">
        <v>6</v>
      </c>
      <c r="E2189" s="252">
        <v>95.910194000000004</v>
      </c>
    </row>
    <row r="2190" spans="1:5" x14ac:dyDescent="0.25">
      <c r="A2190" s="250" t="s">
        <v>22804</v>
      </c>
      <c r="B2190" s="250" t="s">
        <v>22856</v>
      </c>
      <c r="C2190" s="252">
        <v>100</v>
      </c>
      <c r="D2190" s="251" t="s">
        <v>6</v>
      </c>
      <c r="E2190" s="252">
        <v>1.1936880000000001</v>
      </c>
    </row>
    <row r="2191" spans="1:5" x14ac:dyDescent="0.25">
      <c r="A2191" s="250" t="s">
        <v>22805</v>
      </c>
      <c r="B2191" s="250" t="s">
        <v>22857</v>
      </c>
      <c r="C2191" s="252">
        <v>100</v>
      </c>
      <c r="D2191" s="251" t="s">
        <v>6</v>
      </c>
      <c r="E2191" s="252">
        <v>1.2767269999999999</v>
      </c>
    </row>
    <row r="2192" spans="1:5" x14ac:dyDescent="0.25">
      <c r="A2192" s="250" t="s">
        <v>22806</v>
      </c>
      <c r="B2192" s="250" t="s">
        <v>22858</v>
      </c>
      <c r="C2192" s="252">
        <v>100</v>
      </c>
      <c r="D2192" s="251" t="s">
        <v>6</v>
      </c>
      <c r="E2192" s="252">
        <v>1.03799</v>
      </c>
    </row>
    <row r="2193" spans="1:5" x14ac:dyDescent="0.25">
      <c r="A2193" s="250" t="s">
        <v>22807</v>
      </c>
      <c r="B2193" s="250" t="s">
        <v>22859</v>
      </c>
      <c r="C2193" s="252">
        <v>99</v>
      </c>
      <c r="D2193" s="251" t="s">
        <v>6</v>
      </c>
      <c r="E2193" s="252">
        <v>1.110649</v>
      </c>
    </row>
    <row r="2194" spans="1:5" x14ac:dyDescent="0.25">
      <c r="A2194" s="250" t="s">
        <v>22808</v>
      </c>
      <c r="B2194" s="250" t="s">
        <v>22860</v>
      </c>
      <c r="C2194" s="252">
        <v>100</v>
      </c>
      <c r="D2194" s="251" t="s">
        <v>6</v>
      </c>
      <c r="E2194" s="252">
        <v>0.88229100000000005</v>
      </c>
    </row>
    <row r="2195" spans="1:5" x14ac:dyDescent="0.25">
      <c r="A2195" s="250" t="s">
        <v>22809</v>
      </c>
      <c r="B2195" s="250" t="s">
        <v>22861</v>
      </c>
      <c r="C2195" s="252">
        <v>100</v>
      </c>
      <c r="D2195" s="251" t="s">
        <v>6</v>
      </c>
      <c r="E2195" s="252">
        <v>0.96533000000000002</v>
      </c>
    </row>
    <row r="2196" spans="1:5" x14ac:dyDescent="0.25">
      <c r="A2196" s="250" t="s">
        <v>22810</v>
      </c>
      <c r="B2196" s="250" t="s">
        <v>22862</v>
      </c>
      <c r="C2196" s="252">
        <v>100</v>
      </c>
      <c r="D2196" s="251" t="s">
        <v>6</v>
      </c>
      <c r="E2196" s="252">
        <v>0.56051399999999996</v>
      </c>
    </row>
    <row r="2197" spans="1:5" x14ac:dyDescent="0.25">
      <c r="A2197" s="250" t="s">
        <v>22811</v>
      </c>
      <c r="B2197" s="250" t="s">
        <v>22863</v>
      </c>
      <c r="C2197" s="252">
        <v>100</v>
      </c>
      <c r="D2197" s="251" t="s">
        <v>6</v>
      </c>
      <c r="E2197" s="252">
        <v>0.64355399999999996</v>
      </c>
    </row>
    <row r="2198" spans="1:5" x14ac:dyDescent="0.25">
      <c r="A2198" s="250" t="s">
        <v>22812</v>
      </c>
      <c r="B2198" s="250" t="s">
        <v>22864</v>
      </c>
      <c r="C2198" s="252">
        <v>100</v>
      </c>
      <c r="D2198" s="251" t="s">
        <v>6</v>
      </c>
      <c r="E2198" s="252">
        <v>0.60203399999999996</v>
      </c>
    </row>
    <row r="2199" spans="1:5" x14ac:dyDescent="0.25">
      <c r="A2199" s="250" t="s">
        <v>22813</v>
      </c>
      <c r="B2199" s="250" t="s">
        <v>22865</v>
      </c>
      <c r="C2199" s="252">
        <v>100</v>
      </c>
      <c r="D2199" s="251" t="s">
        <v>6</v>
      </c>
      <c r="E2199" s="252">
        <v>1.2455879999999999</v>
      </c>
    </row>
    <row r="2200" spans="1:5" x14ac:dyDescent="0.25">
      <c r="A2200" s="250" t="s">
        <v>22814</v>
      </c>
      <c r="B2200" s="250" t="s">
        <v>22866</v>
      </c>
      <c r="C2200" s="252">
        <v>100</v>
      </c>
      <c r="D2200" s="251" t="s">
        <v>6</v>
      </c>
      <c r="E2200" s="252">
        <v>1.328627</v>
      </c>
    </row>
    <row r="2201" spans="1:5" x14ac:dyDescent="0.25">
      <c r="A2201" s="250" t="s">
        <v>22815</v>
      </c>
      <c r="B2201" s="250" t="s">
        <v>22867</v>
      </c>
      <c r="C2201" s="252">
        <v>99</v>
      </c>
      <c r="D2201" s="251" t="s">
        <v>6</v>
      </c>
      <c r="E2201" s="252">
        <v>0.72659300000000004</v>
      </c>
    </row>
    <row r="2202" spans="1:5" x14ac:dyDescent="0.25">
      <c r="A2202" s="250" t="s">
        <v>22816</v>
      </c>
      <c r="B2202" s="250" t="s">
        <v>22868</v>
      </c>
      <c r="C2202" s="252">
        <v>100</v>
      </c>
      <c r="D2202" s="251" t="s">
        <v>6</v>
      </c>
      <c r="E2202" s="252">
        <v>1.152169</v>
      </c>
    </row>
    <row r="2203" spans="1:5" x14ac:dyDescent="0.25">
      <c r="A2203" s="250" t="s">
        <v>22817</v>
      </c>
      <c r="B2203" s="250" t="s">
        <v>22869</v>
      </c>
      <c r="C2203" s="252">
        <v>100</v>
      </c>
      <c r="D2203" s="251" t="s">
        <v>6</v>
      </c>
      <c r="E2203" s="252">
        <v>1.3805259999999999</v>
      </c>
    </row>
    <row r="2204" spans="1:5" x14ac:dyDescent="0.25">
      <c r="A2204" s="250" t="s">
        <v>22632</v>
      </c>
      <c r="B2204" s="250" t="s">
        <v>22633</v>
      </c>
      <c r="C2204" s="252">
        <v>1</v>
      </c>
      <c r="D2204" s="251" t="s">
        <v>6</v>
      </c>
      <c r="E2204" s="252">
        <v>38.5</v>
      </c>
    </row>
    <row r="2205" spans="1:5" x14ac:dyDescent="0.25">
      <c r="A2205" s="250" t="s">
        <v>22710</v>
      </c>
      <c r="B2205" s="250" t="s">
        <v>22982</v>
      </c>
      <c r="C2205" s="252">
        <v>0</v>
      </c>
      <c r="D2205" s="251" t="s">
        <v>6</v>
      </c>
      <c r="E2205" s="252">
        <v>530.33000000000004</v>
      </c>
    </row>
    <row r="2206" spans="1:5" x14ac:dyDescent="0.25">
      <c r="A2206" s="250" t="s">
        <v>22888</v>
      </c>
      <c r="B2206" s="250" t="s">
        <v>22983</v>
      </c>
      <c r="C2206" s="252">
        <v>2</v>
      </c>
      <c r="D2206" s="251" t="s">
        <v>6</v>
      </c>
      <c r="E2206" s="252">
        <v>6.6</v>
      </c>
    </row>
    <row r="2207" spans="1:5" x14ac:dyDescent="0.25">
      <c r="A2207" s="250" t="s">
        <v>3985</v>
      </c>
      <c r="B2207" s="250" t="s">
        <v>3986</v>
      </c>
      <c r="C2207" s="252">
        <v>0</v>
      </c>
      <c r="D2207" s="251" t="s">
        <v>6</v>
      </c>
      <c r="E2207" s="252">
        <v>0.75</v>
      </c>
    </row>
    <row r="2208" spans="1:5" x14ac:dyDescent="0.25">
      <c r="A2208" s="250" t="s">
        <v>3987</v>
      </c>
      <c r="B2208" s="250" t="s">
        <v>3988</v>
      </c>
      <c r="C2208" s="252">
        <v>0</v>
      </c>
      <c r="D2208" s="251" t="s">
        <v>6</v>
      </c>
      <c r="E2208" s="252">
        <v>2.0031720000000002</v>
      </c>
    </row>
    <row r="2209" spans="1:5" x14ac:dyDescent="0.25">
      <c r="A2209" s="250" t="s">
        <v>3989</v>
      </c>
      <c r="B2209" s="250" t="s">
        <v>3990</v>
      </c>
      <c r="C2209" s="252">
        <v>0</v>
      </c>
      <c r="D2209" s="251" t="s">
        <v>6</v>
      </c>
      <c r="E2209" s="252">
        <v>25.154273</v>
      </c>
    </row>
    <row r="2210" spans="1:5" x14ac:dyDescent="0.25">
      <c r="A2210" s="250" t="s">
        <v>3991</v>
      </c>
      <c r="B2210" s="250" t="s">
        <v>3992</v>
      </c>
      <c r="C2210" s="252">
        <v>0</v>
      </c>
      <c r="D2210" s="251" t="s">
        <v>6</v>
      </c>
      <c r="E2210" s="252">
        <v>2.5215559999999999</v>
      </c>
    </row>
    <row r="2211" spans="1:5" x14ac:dyDescent="0.25">
      <c r="A2211" s="250" t="s">
        <v>3993</v>
      </c>
      <c r="B2211" s="250" t="s">
        <v>3994</v>
      </c>
      <c r="C2211" s="252">
        <v>0</v>
      </c>
      <c r="D2211" s="251" t="s">
        <v>6</v>
      </c>
      <c r="E2211" s="252">
        <v>5.986046</v>
      </c>
    </row>
    <row r="2212" spans="1:5" x14ac:dyDescent="0.25">
      <c r="A2212" s="250" t="s">
        <v>3995</v>
      </c>
      <c r="B2212" s="250" t="s">
        <v>3996</v>
      </c>
      <c r="C2212" s="252">
        <v>0</v>
      </c>
      <c r="D2212" s="251" t="s">
        <v>6</v>
      </c>
      <c r="E2212" s="252">
        <v>6.1873459999999998</v>
      </c>
    </row>
    <row r="2213" spans="1:5" x14ac:dyDescent="0.25">
      <c r="A2213" s="250" t="s">
        <v>3997</v>
      </c>
      <c r="B2213" s="250" t="s">
        <v>3998</v>
      </c>
      <c r="C2213" s="252">
        <v>0</v>
      </c>
      <c r="D2213" s="251" t="s">
        <v>6</v>
      </c>
      <c r="E2213" s="252">
        <v>6.3038889999999999</v>
      </c>
    </row>
    <row r="2214" spans="1:5" x14ac:dyDescent="0.25">
      <c r="A2214" s="250" t="s">
        <v>3999</v>
      </c>
      <c r="B2214" s="250" t="s">
        <v>4000</v>
      </c>
      <c r="C2214" s="252">
        <v>0</v>
      </c>
      <c r="D2214" s="251" t="s">
        <v>6</v>
      </c>
      <c r="E2214" s="252">
        <v>6.3038889999999999</v>
      </c>
    </row>
    <row r="2215" spans="1:5" x14ac:dyDescent="0.25">
      <c r="A2215" s="250" t="s">
        <v>4001</v>
      </c>
      <c r="B2215" s="250" t="s">
        <v>4002</v>
      </c>
      <c r="C2215" s="252">
        <v>0</v>
      </c>
      <c r="D2215" s="251" t="s">
        <v>6</v>
      </c>
      <c r="E2215" s="252">
        <v>6.1661570000000001</v>
      </c>
    </row>
    <row r="2216" spans="1:5" x14ac:dyDescent="0.25">
      <c r="A2216" s="250" t="s">
        <v>4003</v>
      </c>
      <c r="B2216" s="250" t="s">
        <v>4004</v>
      </c>
      <c r="C2216" s="252">
        <v>0</v>
      </c>
      <c r="D2216" s="251" t="s">
        <v>6</v>
      </c>
      <c r="E2216" s="252">
        <v>6.4098369999999996</v>
      </c>
    </row>
    <row r="2217" spans="1:5" x14ac:dyDescent="0.25">
      <c r="A2217" s="250" t="s">
        <v>4005</v>
      </c>
      <c r="B2217" s="250" t="s">
        <v>4006</v>
      </c>
      <c r="C2217" s="252">
        <v>0</v>
      </c>
      <c r="D2217" s="251" t="s">
        <v>6</v>
      </c>
      <c r="E2217" s="252">
        <v>114.240965</v>
      </c>
    </row>
    <row r="2218" spans="1:5" x14ac:dyDescent="0.25">
      <c r="A2218" s="250" t="s">
        <v>4007</v>
      </c>
      <c r="B2218" s="250" t="s">
        <v>4008</v>
      </c>
      <c r="C2218" s="252">
        <v>0</v>
      </c>
      <c r="D2218" s="251" t="s">
        <v>6</v>
      </c>
      <c r="E2218" s="252">
        <v>228.54780199999999</v>
      </c>
    </row>
    <row r="2219" spans="1:5" x14ac:dyDescent="0.25">
      <c r="A2219" s="250" t="s">
        <v>4009</v>
      </c>
      <c r="B2219" s="250" t="s">
        <v>4010</v>
      </c>
      <c r="C2219" s="252">
        <v>0</v>
      </c>
      <c r="D2219" s="251" t="s">
        <v>6</v>
      </c>
      <c r="E2219" s="252">
        <v>327.71279600000003</v>
      </c>
    </row>
    <row r="2220" spans="1:5" x14ac:dyDescent="0.25">
      <c r="A2220" s="250" t="s">
        <v>4011</v>
      </c>
      <c r="B2220" s="250" t="s">
        <v>4012</v>
      </c>
      <c r="C2220" s="252">
        <v>0</v>
      </c>
      <c r="D2220" s="251" t="s">
        <v>6</v>
      </c>
      <c r="E2220" s="252">
        <v>382.99742500000002</v>
      </c>
    </row>
    <row r="2221" spans="1:5" x14ac:dyDescent="0.25">
      <c r="A2221" s="250" t="s">
        <v>4013</v>
      </c>
      <c r="B2221" s="250" t="s">
        <v>4014</v>
      </c>
      <c r="C2221" s="252">
        <v>0</v>
      </c>
      <c r="D2221" s="251" t="s">
        <v>6</v>
      </c>
      <c r="E2221" s="252">
        <v>315.516302</v>
      </c>
    </row>
    <row r="2222" spans="1:5" x14ac:dyDescent="0.25">
      <c r="A2222" s="250" t="s">
        <v>23033</v>
      </c>
      <c r="B2222" s="250" t="s">
        <v>23034</v>
      </c>
      <c r="C2222" s="252">
        <v>1</v>
      </c>
      <c r="D2222" s="251" t="s">
        <v>6</v>
      </c>
      <c r="E2222" s="252">
        <v>0</v>
      </c>
    </row>
    <row r="2223" spans="1:5" x14ac:dyDescent="0.25">
      <c r="A2223" s="250" t="s">
        <v>23003</v>
      </c>
      <c r="B2223" s="250" t="s">
        <v>23041</v>
      </c>
      <c r="C2223" s="252">
        <v>2</v>
      </c>
      <c r="D2223" s="251" t="s">
        <v>6</v>
      </c>
      <c r="E2223" s="252">
        <v>252</v>
      </c>
    </row>
    <row r="2224" spans="1:5" x14ac:dyDescent="0.25">
      <c r="A2224" s="250" t="s">
        <v>23005</v>
      </c>
      <c r="B2224" s="250" t="s">
        <v>23006</v>
      </c>
      <c r="C2224" s="252">
        <v>2</v>
      </c>
      <c r="D2224" s="251" t="s">
        <v>6</v>
      </c>
      <c r="E2224" s="252">
        <v>329</v>
      </c>
    </row>
    <row r="2225" spans="1:5" x14ac:dyDescent="0.25">
      <c r="A2225" s="250" t="s">
        <v>23007</v>
      </c>
      <c r="B2225" s="250" t="s">
        <v>23042</v>
      </c>
      <c r="C2225" s="252">
        <v>2</v>
      </c>
      <c r="D2225" s="251" t="s">
        <v>6</v>
      </c>
      <c r="E2225" s="252">
        <v>462</v>
      </c>
    </row>
    <row r="2226" spans="1:5" x14ac:dyDescent="0.25">
      <c r="A2226" s="250" t="s">
        <v>23100</v>
      </c>
      <c r="B2226" s="250" t="s">
        <v>23101</v>
      </c>
      <c r="C2226" s="252">
        <v>0</v>
      </c>
      <c r="D2226" s="251" t="s">
        <v>6</v>
      </c>
      <c r="E2226" s="252">
        <v>0</v>
      </c>
    </row>
    <row r="2227" spans="1:5" x14ac:dyDescent="0.25">
      <c r="A2227" s="250" t="s">
        <v>23183</v>
      </c>
      <c r="B2227" s="250" t="s">
        <v>23184</v>
      </c>
      <c r="C2227" s="252">
        <v>0</v>
      </c>
      <c r="D2227" s="251" t="s">
        <v>6</v>
      </c>
      <c r="E2227" s="252">
        <v>12.5</v>
      </c>
    </row>
    <row r="2228" spans="1:5" x14ac:dyDescent="0.25">
      <c r="A2228" s="250" t="s">
        <v>23187</v>
      </c>
      <c r="B2228" s="250" t="s">
        <v>23188</v>
      </c>
      <c r="C2228" s="252">
        <v>0</v>
      </c>
      <c r="D2228" s="251" t="s">
        <v>6</v>
      </c>
      <c r="E2228" s="252">
        <v>77</v>
      </c>
    </row>
    <row r="2229" spans="1:5" x14ac:dyDescent="0.25">
      <c r="A2229" s="250" t="s">
        <v>4015</v>
      </c>
      <c r="B2229" s="250" t="s">
        <v>4016</v>
      </c>
      <c r="C2229" s="252">
        <v>0</v>
      </c>
      <c r="D2229" s="251" t="s">
        <v>6</v>
      </c>
      <c r="E2229" s="252">
        <v>0</v>
      </c>
    </row>
    <row r="2230" spans="1:5" x14ac:dyDescent="0.25">
      <c r="A2230" s="250" t="s">
        <v>4017</v>
      </c>
      <c r="B2230" s="250" t="s">
        <v>4018</v>
      </c>
      <c r="C2230" s="252">
        <v>0</v>
      </c>
      <c r="D2230" s="251" t="s">
        <v>6</v>
      </c>
      <c r="E2230" s="252">
        <v>23.081244999999999</v>
      </c>
    </row>
    <row r="2231" spans="1:5" x14ac:dyDescent="0.25">
      <c r="A2231" s="250" t="s">
        <v>4019</v>
      </c>
      <c r="B2231" s="250" t="s">
        <v>4020</v>
      </c>
      <c r="C2231" s="252">
        <v>0</v>
      </c>
      <c r="D2231" s="251" t="s">
        <v>6</v>
      </c>
      <c r="E2231" s="252">
        <v>10.358093999999999</v>
      </c>
    </row>
    <row r="2232" spans="1:5" x14ac:dyDescent="0.25">
      <c r="A2232" s="250" t="s">
        <v>4021</v>
      </c>
      <c r="B2232" s="250" t="s">
        <v>4022</v>
      </c>
      <c r="C2232" s="252">
        <v>0</v>
      </c>
      <c r="D2232" s="251" t="s">
        <v>6</v>
      </c>
      <c r="E2232" s="252">
        <v>30.270330999999999</v>
      </c>
    </row>
    <row r="2233" spans="1:5" x14ac:dyDescent="0.25">
      <c r="A2233" s="250" t="s">
        <v>4023</v>
      </c>
      <c r="B2233" s="250" t="s">
        <v>4024</v>
      </c>
      <c r="C2233" s="252">
        <v>0</v>
      </c>
      <c r="D2233" s="251" t="s">
        <v>6</v>
      </c>
      <c r="E2233" s="252">
        <v>19.177233999999999</v>
      </c>
    </row>
    <row r="2234" spans="1:5" x14ac:dyDescent="0.25">
      <c r="A2234" s="250" t="s">
        <v>4025</v>
      </c>
      <c r="B2234" s="250" t="s">
        <v>4026</v>
      </c>
      <c r="C2234" s="252">
        <v>0</v>
      </c>
      <c r="D2234" s="251" t="s">
        <v>6</v>
      </c>
      <c r="E2234" s="252">
        <v>62.341492000000002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F207-94A0-4CD3-9889-037D5302ED00}">
  <sheetPr codeName="Hoja12"/>
  <dimension ref="A1:G24"/>
  <sheetViews>
    <sheetView workbookViewId="0">
      <selection activeCell="D32" sqref="D32"/>
    </sheetView>
  </sheetViews>
  <sheetFormatPr baseColWidth="10" defaultRowHeight="15" x14ac:dyDescent="0.25"/>
  <cols>
    <col min="1" max="1" width="10.42578125" customWidth="1"/>
    <col min="2" max="2" width="54.140625" customWidth="1"/>
    <col min="3" max="4" width="15.7109375" customWidth="1"/>
    <col min="5" max="5" width="13" customWidth="1"/>
    <col min="6" max="7" width="35.5703125" bestFit="1" customWidth="1"/>
  </cols>
  <sheetData>
    <row r="1" spans="1:7" x14ac:dyDescent="0.25">
      <c r="A1" t="s">
        <v>1</v>
      </c>
      <c r="B1" t="s">
        <v>19294</v>
      </c>
      <c r="C1" t="s">
        <v>22380</v>
      </c>
      <c r="D1" t="s">
        <v>22046</v>
      </c>
      <c r="E1" t="s">
        <v>21966</v>
      </c>
      <c r="F1" t="s">
        <v>21504</v>
      </c>
      <c r="G1" t="s">
        <v>23109</v>
      </c>
    </row>
    <row r="2" spans="1:7" hidden="1" x14ac:dyDescent="0.25">
      <c r="A2" s="144" t="s">
        <v>3788</v>
      </c>
      <c r="B2" t="str">
        <f>VLOOKUP(MAERFAN[[#This Row],[CODIGO]],STOCKSANLUIS[],2,FALSE)</f>
        <v>MOTOVENTILADOR MAER FAN YSWF74L34P4-422N-350S (220V/380V/440V, 60HZ, 4 POLES, 3PH, CL.F,/Y, SUCTION)</v>
      </c>
      <c r="C2">
        <f>VLOOKUP(MAERFAN[[#This Row],[CODIGO]],STOCKSANLUIS[],10,FALSE)</f>
        <v>0</v>
      </c>
      <c r="D2">
        <f>VLOOKUP(MAERFAN[[#This Row],[CODIGO]],STOCK_PUENTEPIEDRA[],8,FALSE)</f>
        <v>4</v>
      </c>
      <c r="E2">
        <v>2</v>
      </c>
      <c r="F2">
        <f>MAERFAN[[#This Row],[PROMEDIO]]-MAERFAN[[#This Row],[STOCK ALM 01]]</f>
        <v>2</v>
      </c>
      <c r="G2" t="str">
        <f>IF(MAERFAN[[#This Row],[STOCK ALM 05]]&gt;MAERFAN[[#This Row],[PROMEDIO]],"STOCK SUFICIENTE","NO TIENE SUFICIENTE STOCK")</f>
        <v>STOCK SUFICIENTE</v>
      </c>
    </row>
    <row r="3" spans="1:7" hidden="1" x14ac:dyDescent="0.25">
      <c r="A3" s="144" t="s">
        <v>3629</v>
      </c>
      <c r="B3" t="str">
        <f>VLOOKUP(MAERFAN[[#This Row],[CODIGO]],STOCKSANLUIS[],2,FALSE)</f>
        <v>MOTOVENTILADOR MAER FAN YSWF74L47P4-470N-400S (220V/380V/440V, 60HZ, 4 POLES, 3PH, CL.F,/Y, SUCTION)</v>
      </c>
      <c r="C3">
        <f>VLOOKUP(MAERFAN[[#This Row],[CODIGO]],STOCKSANLUIS[],10,FALSE)</f>
        <v>0</v>
      </c>
      <c r="D3">
        <f>VLOOKUP(MAERFAN[[#This Row],[CODIGO]],STOCK_PUENTEPIEDRA[],8,FALSE)</f>
        <v>0</v>
      </c>
      <c r="E3">
        <v>5</v>
      </c>
      <c r="F3">
        <f>MAERFAN[[#This Row],[PROMEDIO]]-MAERFAN[[#This Row],[STOCK ALM 01]]</f>
        <v>5</v>
      </c>
      <c r="G3" t="str">
        <f>IF(MAERFAN[[#This Row],[STOCK ALM 05]]&gt;MAERFAN[[#This Row],[PROMEDIO]],"STOCK SUFICIENTE","NO TIENE SUFICIENTE STOCK")</f>
        <v>NO TIENE SUFICIENTE STOCK</v>
      </c>
    </row>
    <row r="4" spans="1:7" hidden="1" x14ac:dyDescent="0.25">
      <c r="A4" s="144" t="s">
        <v>3583</v>
      </c>
      <c r="B4" t="str">
        <f>VLOOKUP(MAERFAN[[#This Row],[CODIGO]],STOCKSANLUIS[],2,FALSE)</f>
        <v>MOTOVENTILADOR MAER FAN YSWF102L50P6-635N-550S (220V/380V/440V, 60HZ, 6 POLES, 3PH, CL.F,/Y, SUCTION)</v>
      </c>
      <c r="C4">
        <f>VLOOKUP(MAERFAN[[#This Row],[CODIGO]],STOCKSANLUIS[],10,FALSE)</f>
        <v>0</v>
      </c>
      <c r="D4">
        <f>VLOOKUP(MAERFAN[[#This Row],[CODIGO]],STOCK_PUENTEPIEDRA[],8,FALSE)</f>
        <v>0</v>
      </c>
      <c r="E4">
        <v>1</v>
      </c>
      <c r="F4">
        <f>MAERFAN[[#This Row],[PROMEDIO]]-MAERFAN[[#This Row],[STOCK ALM 01]]</f>
        <v>1</v>
      </c>
      <c r="G4" t="str">
        <f>IF(MAERFAN[[#This Row],[STOCK ALM 05]]&gt;MAERFAN[[#This Row],[PROMEDIO]],"STOCK SUFICIENTE","NO TIENE SUFICIENTE STOCK")</f>
        <v>NO TIENE SUFICIENTE STOCK</v>
      </c>
    </row>
    <row r="5" spans="1:7" hidden="1" x14ac:dyDescent="0.25">
      <c r="A5" s="144" t="s">
        <v>3633</v>
      </c>
      <c r="B5" t="str">
        <f>VLOOKUP(MAERFAN[[#This Row],[CODIGO]],STOCKSANLUIS[],2,FALSE)</f>
        <v>MOTOVENTILADOR MAER FAN YSWF102L70P6-753N-630S (220V/380V/440V, 60HZ, 6 POLES, 3PH, CL.F,/Y, SUCTION)</v>
      </c>
      <c r="C5">
        <f>VLOOKUP(MAERFAN[[#This Row],[CODIGO]],STOCKSANLUIS[],10,FALSE)</f>
        <v>0</v>
      </c>
      <c r="D5">
        <f>VLOOKUP(MAERFAN[[#This Row],[CODIGO]],STOCK_PUENTEPIEDRA[],8,FALSE)</f>
        <v>0</v>
      </c>
      <c r="E5">
        <v>5</v>
      </c>
      <c r="F5">
        <f>MAERFAN[[#This Row],[PROMEDIO]]-MAERFAN[[#This Row],[STOCK ALM 01]]</f>
        <v>5</v>
      </c>
      <c r="G5" t="str">
        <f>IF(MAERFAN[[#This Row],[STOCK ALM 05]]&gt;MAERFAN[[#This Row],[PROMEDIO]],"STOCK SUFICIENTE","NO TIENE SUFICIENTE STOCK")</f>
        <v>NO TIENE SUFICIENTE STOCK</v>
      </c>
    </row>
    <row r="6" spans="1:7" hidden="1" x14ac:dyDescent="0.25">
      <c r="A6" s="144" t="s">
        <v>3910</v>
      </c>
      <c r="B6" t="str">
        <f>VLOOKUP(MAERFAN[[#This Row],[CODIGO]],STOCKSANLUIS[],2,FALSE)</f>
        <v>MOTOVENTILADOR MAER FAN YDWF74L34P4-422N-350B (220V, 60HZ, 4 POLES,1PH, BLOWER)</v>
      </c>
      <c r="C6">
        <f>VLOOKUP(MAERFAN[[#This Row],[CODIGO]],STOCKSANLUIS[],10,FALSE)</f>
        <v>4</v>
      </c>
      <c r="D6">
        <f>VLOOKUP(MAERFAN[[#This Row],[CODIGO]],STOCK_PUENTEPIEDRA[],8,FALSE)</f>
        <v>6</v>
      </c>
      <c r="E6">
        <v>4</v>
      </c>
      <c r="F6">
        <f>MAERFAN[[#This Row],[PROMEDIO]]-MAERFAN[[#This Row],[STOCK ALM 01]]</f>
        <v>0</v>
      </c>
      <c r="G6" t="str">
        <f>IF(MAERFAN[[#This Row],[STOCK ALM 05]]&gt;MAERFAN[[#This Row],[PROMEDIO]],"STOCK SUFICIENTE","NO TIENE SUFICIENTE STOCK")</f>
        <v>STOCK SUFICIENTE</v>
      </c>
    </row>
    <row r="7" spans="1:7" hidden="1" x14ac:dyDescent="0.25">
      <c r="A7" s="144" t="s">
        <v>3637</v>
      </c>
      <c r="B7" t="str">
        <f>VLOOKUP(MAERFAN[[#This Row],[CODIGO]],STOCKSANLUIS[],2,FALSE)</f>
        <v>MOTOVENTILADOR MAER FAN YDWF74L47P4-470N-400S (220V, 60HZ, 4 POLES, 1PH, CL.F, SUCTION)</v>
      </c>
      <c r="C7">
        <f>VLOOKUP(MAERFAN[[#This Row],[CODIGO]],STOCKSANLUIS[],10,FALSE)</f>
        <v>4</v>
      </c>
      <c r="D7">
        <f>VLOOKUP(MAERFAN[[#This Row],[CODIGO]],STOCK_PUENTEPIEDRA[],8,FALSE)</f>
        <v>34</v>
      </c>
      <c r="E7">
        <v>2</v>
      </c>
      <c r="F7">
        <f>MAERFAN[[#This Row],[PROMEDIO]]-MAERFAN[[#This Row],[STOCK ALM 01]]</f>
        <v>-2</v>
      </c>
      <c r="G7" t="str">
        <f>IF(MAERFAN[[#This Row],[STOCK ALM 05]]&gt;MAERFAN[[#This Row],[PROMEDIO]],"STOCK SUFICIENTE","NO TIENE SUFICIENTE STOCK")</f>
        <v>STOCK SUFICIENTE</v>
      </c>
    </row>
    <row r="8" spans="1:7" hidden="1" x14ac:dyDescent="0.25">
      <c r="A8" s="144" t="s">
        <v>3645</v>
      </c>
      <c r="B8" t="str">
        <f>VLOOKUP(MAERFAN[[#This Row],[CODIGO]],STOCKSANLUIS[],2,FALSE)</f>
        <v>MOTOVENTILADOR DE 10 WATTS 220V/1PH/60HZ INC. HELICE DE 230MM Y BASE</v>
      </c>
      <c r="C8">
        <f>VLOOKUP(MAERFAN[[#This Row],[CODIGO]],STOCKSANLUIS[],10,FALSE)</f>
        <v>0</v>
      </c>
      <c r="D8">
        <f>VLOOKUP(MAERFAN[[#This Row],[CODIGO]],STOCK_PUENTEPIEDRA[],8,FALSE)</f>
        <v>0</v>
      </c>
      <c r="E8">
        <v>20</v>
      </c>
      <c r="F8">
        <f>MAERFAN[[#This Row],[PROMEDIO]]-MAERFAN[[#This Row],[STOCK ALM 01]]</f>
        <v>20</v>
      </c>
      <c r="G8" t="str">
        <f>IF(MAERFAN[[#This Row],[STOCK ALM 05]]&gt;MAERFAN[[#This Row],[PROMEDIO]],"STOCK SUFICIENTE","NO TIENE SUFICIENTE STOCK")</f>
        <v>NO TIENE SUFICIENTE STOCK</v>
      </c>
    </row>
    <row r="9" spans="1:7" hidden="1" x14ac:dyDescent="0.25">
      <c r="A9" s="144" t="s">
        <v>3790</v>
      </c>
      <c r="B9" t="str">
        <f>VLOOKUP(MAERFAN[[#This Row],[CODIGO]],STOCKSANLUIS[],2,FALSE)</f>
        <v>MOTOVENTILADOR MAER FAN YSWF102L60P6-675N-600S (220V/380V/440V, 60HZ, 6 POLES, 3PH, CL.F,/Y, SUCTION)</v>
      </c>
      <c r="C9">
        <f>VLOOKUP(MAERFAN[[#This Row],[CODIGO]],STOCKSANLUIS[],10,FALSE)</f>
        <v>0</v>
      </c>
      <c r="D9">
        <f>VLOOKUP(MAERFAN[[#This Row],[CODIGO]],STOCK_PUENTEPIEDRA[],8,FALSE)</f>
        <v>0</v>
      </c>
      <c r="E9">
        <v>3</v>
      </c>
      <c r="F9">
        <f>MAERFAN[[#This Row],[PROMEDIO]]-MAERFAN[[#This Row],[STOCK ALM 01]]</f>
        <v>3</v>
      </c>
      <c r="G9" t="str">
        <f>IF(MAERFAN[[#This Row],[STOCK ALM 05]]&gt;MAERFAN[[#This Row],[PROMEDIO]],"STOCK SUFICIENTE","NO TIENE SUFICIENTE STOCK")</f>
        <v>NO TIENE SUFICIENTE STOCK</v>
      </c>
    </row>
    <row r="10" spans="1:7" x14ac:dyDescent="0.25">
      <c r="A10" s="144" t="s">
        <v>3631</v>
      </c>
      <c r="B10" t="str">
        <f>VLOOKUP(MAERFAN[[#This Row],[CODIGO]],STOCKSANLUIS[],2,FALSE)</f>
        <v>MOTOVENTILADOR MAER FAN YSWF102L40P4-570N-500S (220V/380V/440V, 60HZ, 4 POLES, 3PH, CL.F,/Y, SUCTION)</v>
      </c>
      <c r="C10">
        <f>VLOOKUP(MAERFAN[[#This Row],[CODIGO]],STOCKSANLUIS[],10,FALSE)</f>
        <v>2</v>
      </c>
      <c r="D10">
        <f>VLOOKUP(MAERFAN[[#This Row],[CODIGO]],STOCK_PUENTEPIEDRA[],8,FALSE)</f>
        <v>11</v>
      </c>
      <c r="E10">
        <v>3</v>
      </c>
      <c r="F10">
        <f>MAERFAN[[#This Row],[PROMEDIO]]-MAERFAN[[#This Row],[STOCK ALM 01]]</f>
        <v>1</v>
      </c>
      <c r="G10" t="str">
        <f>IF(MAERFAN[[#This Row],[STOCK ALM 05]]&gt;MAERFAN[[#This Row],[PROMEDIO]],"STOCK SUFICIENTE","NO TIENE SUFICIENTE STOCK")</f>
        <v>STOCK SUFICIENTE</v>
      </c>
    </row>
    <row r="11" spans="1:7" x14ac:dyDescent="0.25">
      <c r="A11" s="144" t="s">
        <v>3589</v>
      </c>
      <c r="B11" t="str">
        <f>VLOOKUP(MAERFAN[[#This Row],[CODIGO]],STOCKSANLUIS[],2,FALSE)</f>
        <v xml:space="preserve">MOTOVENTILADOR MAER FAN YSWF127L65P6-920N-800S (220V/380V/440V, 60HZ, 6 POLES, 3PH, CL.F,/Y, SUCCION) </v>
      </c>
      <c r="C11">
        <f>VLOOKUP(MAERFAN[[#This Row],[CODIGO]],STOCKSANLUIS[],10,FALSE)</f>
        <v>0</v>
      </c>
      <c r="D11">
        <f>VLOOKUP(MAERFAN[[#This Row],[CODIGO]],STOCK_PUENTEPIEDRA[],8,FALSE)</f>
        <v>5</v>
      </c>
      <c r="E11">
        <v>2</v>
      </c>
      <c r="F11">
        <f>MAERFAN[[#This Row],[PROMEDIO]]-MAERFAN[[#This Row],[STOCK ALM 01]]</f>
        <v>2</v>
      </c>
      <c r="G11" t="str">
        <f>IF(MAERFAN[[#This Row],[STOCK ALM 05]]&gt;MAERFAN[[#This Row],[PROMEDIO]],"STOCK SUFICIENTE","NO TIENE SUFICIENTE STOCK")</f>
        <v>STOCK SUFICIENTE</v>
      </c>
    </row>
    <row r="12" spans="1:7" hidden="1" x14ac:dyDescent="0.25">
      <c r="A12" s="144" t="s">
        <v>3569</v>
      </c>
      <c r="B12" t="str">
        <f>VLOOKUP(MAERFAN[[#This Row],[CODIGO]],STOCKSANLUIS[],2,FALSE)</f>
        <v>MOTOVENTILADOR MAER FAN YSWF74L60P4-522N-450S (220V/380V/440V, 60HZ, 4 POLES, 3PH, CL.F,/Y, SUCTION)</v>
      </c>
      <c r="C12">
        <f>VLOOKUP(MAERFAN[[#This Row],[CODIGO]],STOCKSANLUIS[],10,FALSE)</f>
        <v>1</v>
      </c>
      <c r="D12">
        <f>VLOOKUP(MAERFAN[[#This Row],[CODIGO]],STOCK_PUENTEPIEDRA[],8,FALSE)</f>
        <v>0</v>
      </c>
      <c r="E12">
        <v>2</v>
      </c>
      <c r="F12">
        <f>MAERFAN[[#This Row],[PROMEDIO]]-MAERFAN[[#This Row],[STOCK ALM 01]]</f>
        <v>1</v>
      </c>
      <c r="G12" t="str">
        <f>IF(MAERFAN[[#This Row],[STOCK ALM 05]]&gt;MAERFAN[[#This Row],[PROMEDIO]],"STOCK SUFICIENTE","NO TIENE SUFICIENTE STOCK")</f>
        <v>NO TIENE SUFICIENTE STOCK</v>
      </c>
    </row>
    <row r="13" spans="1:7" hidden="1" x14ac:dyDescent="0.25">
      <c r="A13" s="144" t="s">
        <v>3627</v>
      </c>
      <c r="B13" t="str">
        <f>VLOOKUP(MAERFAN[[#This Row],[CODIGO]],STOCKSANLUIS[],2,FALSE)</f>
        <v>MOTOVENTILADOR MAER FAN YSWF68L35P4-360N-300S (220V/380V/440V, 60HZ, 4 POLES, 3PH, CL.F,/Y, SUCTION)</v>
      </c>
      <c r="C13">
        <f>VLOOKUP(MAERFAN[[#This Row],[CODIGO]],STOCKSANLUIS[],10,FALSE)</f>
        <v>0</v>
      </c>
      <c r="D13">
        <f>VLOOKUP(MAERFAN[[#This Row],[CODIGO]],STOCK_PUENTEPIEDRA[],8,FALSE)</f>
        <v>0</v>
      </c>
      <c r="E13">
        <v>2</v>
      </c>
      <c r="F13">
        <f>MAERFAN[[#This Row],[PROMEDIO]]-MAERFAN[[#This Row],[STOCK ALM 01]]</f>
        <v>2</v>
      </c>
      <c r="G13" t="str">
        <f>IF(MAERFAN[[#This Row],[STOCK ALM 05]]&gt;MAERFAN[[#This Row],[PROMEDIO]],"STOCK SUFICIENTE","NO TIENE SUFICIENTE STOCK")</f>
        <v>NO TIENE SUFICIENTE STOCK</v>
      </c>
    </row>
    <row r="14" spans="1:7" hidden="1" x14ac:dyDescent="0.25">
      <c r="A14" s="144" t="s">
        <v>21736</v>
      </c>
      <c r="B14" t="str">
        <f>VLOOKUP(MAERFAN[[#This Row],[CODIGO]],STOCKSANLUIS[],2,FALSE)</f>
        <v>MOTOVENTILADOR MAER FAN YSWF102L70P4-615H-500S (220V/380V/440V, 60HZ, 4 POLES, 3PH, CL.F,/Y, SUCTION)</v>
      </c>
      <c r="C14">
        <f>VLOOKUP(MAERFAN[[#This Row],[CODIGO]],STOCKSANLUIS[],10,FALSE)</f>
        <v>0</v>
      </c>
      <c r="D14">
        <f>VLOOKUP(MAERFAN[[#This Row],[CODIGO]],STOCK_PUENTEPIEDRA[],8,FALSE)</f>
        <v>0</v>
      </c>
      <c r="E14">
        <v>2</v>
      </c>
      <c r="F14">
        <f>MAERFAN[[#This Row],[PROMEDIO]]-MAERFAN[[#This Row],[STOCK ALM 01]]</f>
        <v>2</v>
      </c>
      <c r="G14" t="str">
        <f>IF(MAERFAN[[#This Row],[STOCK ALM 05]]&gt;MAERFAN[[#This Row],[PROMEDIO]],"STOCK SUFICIENTE","NO TIENE SUFICIENTE STOCK")</f>
        <v>NO TIENE SUFICIENTE STOCK</v>
      </c>
    </row>
    <row r="15" spans="1:7" hidden="1" x14ac:dyDescent="0.25">
      <c r="A15" s="144" t="s">
        <v>3635</v>
      </c>
      <c r="B15" t="str">
        <f>VLOOKUP(MAERFAN[[#This Row],[CODIGO]],STOCKSANLUIS[],2,FALSE)</f>
        <v>MOTOVENTILADOR MAER FAN YDWF68L35P4-360N-300S (220V, 60HZ, 4 POLES, 1PH, CL.F, SUCTION)</v>
      </c>
      <c r="C15">
        <f>VLOOKUP(MAERFAN[[#This Row],[CODIGO]],STOCKSANLUIS[],10,FALSE)</f>
        <v>0</v>
      </c>
      <c r="D15">
        <f>VLOOKUP(MAERFAN[[#This Row],[CODIGO]],STOCK_PUENTEPIEDRA[],8,FALSE)</f>
        <v>0</v>
      </c>
      <c r="E15">
        <v>4</v>
      </c>
      <c r="F15">
        <f>MAERFAN[[#This Row],[PROMEDIO]]-MAERFAN[[#This Row],[STOCK ALM 01]]</f>
        <v>4</v>
      </c>
      <c r="G15" t="str">
        <f>IF(MAERFAN[[#This Row],[STOCK ALM 05]]&gt;MAERFAN[[#This Row],[PROMEDIO]],"STOCK SUFICIENTE","NO TIENE SUFICIENTE STOCK")</f>
        <v>NO TIENE SUFICIENTE STOCK</v>
      </c>
    </row>
    <row r="16" spans="1:7" hidden="1" x14ac:dyDescent="0.25">
      <c r="A16" s="144" t="s">
        <v>3639</v>
      </c>
      <c r="B16" t="str">
        <f>VLOOKUP(MAERFAN[[#This Row],[CODIGO]],STOCKSANLUIS[],2,FALSE)</f>
        <v>MOTOVENTILADOR MAER FAN YDWF74L60P4-522N-450S (220V, 60HZ, 4 POLES, 1PH, CL.F, SUCTION)</v>
      </c>
      <c r="C16">
        <f>VLOOKUP(MAERFAN[[#This Row],[CODIGO]],STOCKSANLUIS[],10,FALSE)</f>
        <v>1</v>
      </c>
      <c r="D16">
        <f>VLOOKUP(MAERFAN[[#This Row],[CODIGO]],STOCK_PUENTEPIEDRA[],8,FALSE)</f>
        <v>24</v>
      </c>
      <c r="E16">
        <v>2</v>
      </c>
      <c r="F16">
        <f>MAERFAN[[#This Row],[PROMEDIO]]-MAERFAN[[#This Row],[STOCK ALM 01]]</f>
        <v>1</v>
      </c>
      <c r="G16" t="str">
        <f>IF(MAERFAN[[#This Row],[STOCK ALM 05]]&gt;MAERFAN[[#This Row],[PROMEDIO]],"STOCK SUFICIENTE","NO TIENE SUFICIENTE STOCK")</f>
        <v>STOCK SUFICIENTE</v>
      </c>
    </row>
    <row r="17" spans="1:7" hidden="1" x14ac:dyDescent="0.25">
      <c r="A17" s="144" t="s">
        <v>3641</v>
      </c>
      <c r="B17" t="str">
        <f>VLOOKUP(MAERFAN[[#This Row],[CODIGO]],STOCKSANLUIS[],2,FALSE)</f>
        <v>MOTOVENTILADOR MAER FAN YDWF102L40P4-570N-500S (220V, 60HZ, 4 POLES, 1PH, CL.F, SUCTION)</v>
      </c>
      <c r="C17">
        <f>VLOOKUP(MAERFAN[[#This Row],[CODIGO]],STOCKSANLUIS[],10,FALSE)</f>
        <v>5</v>
      </c>
      <c r="D17">
        <f>VLOOKUP(MAERFAN[[#This Row],[CODIGO]],STOCK_PUENTEPIEDRA[],8,FALSE)</f>
        <v>9</v>
      </c>
      <c r="E17">
        <v>2</v>
      </c>
      <c r="F17">
        <f>MAERFAN[[#This Row],[PROMEDIO]]-MAERFAN[[#This Row],[STOCK ALM 01]]</f>
        <v>-3</v>
      </c>
      <c r="G17" t="str">
        <f>IF(MAERFAN[[#This Row],[STOCK ALM 05]]&gt;MAERFAN[[#This Row],[PROMEDIO]],"STOCK SUFICIENTE","NO TIENE SUFICIENTE STOCK")</f>
        <v>STOCK SUFICIENTE</v>
      </c>
    </row>
    <row r="18" spans="1:7" hidden="1" x14ac:dyDescent="0.25">
      <c r="A18" s="144" t="s">
        <v>3643</v>
      </c>
      <c r="B18" t="str">
        <f>VLOOKUP(MAERFAN[[#This Row],[CODIGO]],STOCKSANLUIS[],2,FALSE)</f>
        <v>MOTOVENTILADOR DE 7 WATTS 220V/1PH/60HZ INC. HELICE DE 200MM Y BASE</v>
      </c>
      <c r="C18">
        <f>VLOOKUP(MAERFAN[[#This Row],[CODIGO]],STOCKSANLUIS[],10,FALSE)</f>
        <v>0</v>
      </c>
      <c r="D18">
        <f>VLOOKUP(MAERFAN[[#This Row],[CODIGO]],STOCK_PUENTEPIEDRA[],8,FALSE)</f>
        <v>1</v>
      </c>
      <c r="E18">
        <v>26</v>
      </c>
      <c r="F18">
        <f>MAERFAN[[#This Row],[PROMEDIO]]-MAERFAN[[#This Row],[STOCK ALM 01]]</f>
        <v>26</v>
      </c>
      <c r="G18" t="str">
        <f>IF(MAERFAN[[#This Row],[STOCK ALM 05]]&gt;MAERFAN[[#This Row],[PROMEDIO]],"STOCK SUFICIENTE","NO TIENE SUFICIENTE STOCK")</f>
        <v>NO TIENE SUFICIENTE STOCK</v>
      </c>
    </row>
    <row r="19" spans="1:7" hidden="1" x14ac:dyDescent="0.25">
      <c r="A19" s="144" t="s">
        <v>3792</v>
      </c>
      <c r="B19" t="str">
        <f>VLOOKUP(MAERFAN[[#This Row],[CODIGO]],STOCKSANLUIS[],2,FALSE)</f>
        <v>MOTOVENTILADOR MAER FAN YDWF74L34P4-422N-350S (220V, 60HZ, 4 POLES, 1PH, CL.F, SUCTION)</v>
      </c>
      <c r="C19">
        <f>VLOOKUP(MAERFAN[[#This Row],[CODIGO]],STOCKSANLUIS[],10,FALSE)</f>
        <v>0</v>
      </c>
      <c r="D19">
        <f>VLOOKUP(MAERFAN[[#This Row],[CODIGO]],STOCK_PUENTEPIEDRA[],8,FALSE)</f>
        <v>0</v>
      </c>
      <c r="E19">
        <v>4</v>
      </c>
      <c r="F19">
        <f>MAERFAN[[#This Row],[PROMEDIO]]-MAERFAN[[#This Row],[STOCK ALM 01]]</f>
        <v>4</v>
      </c>
      <c r="G19" t="str">
        <f>IF(MAERFAN[[#This Row],[STOCK ALM 05]]&gt;MAERFAN[[#This Row],[PROMEDIO]],"STOCK SUFICIENTE","NO TIENE SUFICIENTE STOCK")</f>
        <v>NO TIENE SUFICIENTE STOCK</v>
      </c>
    </row>
    <row r="20" spans="1:7" hidden="1" x14ac:dyDescent="0.25">
      <c r="A20" s="144" t="s">
        <v>3906</v>
      </c>
      <c r="B20" t="str">
        <f>VLOOKUP(MAERFAN[[#This Row],[CODIGO]],STOCKSANLUIS[],2,FALSE)</f>
        <v>MOTOVENTILADOR MAER FAN YDWF68L25P4-300P-250S(220V,60HZ,4 POLES,1PH,SUCTION)</v>
      </c>
      <c r="C20">
        <f>VLOOKUP(MAERFAN[[#This Row],[CODIGO]],STOCKSANLUIS[],10,FALSE)</f>
        <v>0</v>
      </c>
      <c r="D20">
        <f>VLOOKUP(MAERFAN[[#This Row],[CODIGO]],STOCK_PUENTEPIEDRA[],8,FALSE)</f>
        <v>0</v>
      </c>
      <c r="E20">
        <v>10</v>
      </c>
      <c r="F20">
        <f>MAERFAN[[#This Row],[PROMEDIO]]-MAERFAN[[#This Row],[STOCK ALM 01]]</f>
        <v>10</v>
      </c>
      <c r="G20" t="str">
        <f>IF(MAERFAN[[#This Row],[STOCK ALM 05]]&gt;MAERFAN[[#This Row],[PROMEDIO]],"STOCK SUFICIENTE","NO TIENE SUFICIENTE STOCK")</f>
        <v>NO TIENE SUFICIENTE STOCK</v>
      </c>
    </row>
    <row r="21" spans="1:7" hidden="1" x14ac:dyDescent="0.25">
      <c r="A21" s="144" t="s">
        <v>3908</v>
      </c>
      <c r="B21" t="str">
        <f>VLOOKUP(MAERFAN[[#This Row],[CODIGO]],STOCKSANLUIS[],2,FALSE)</f>
        <v>MOTOVENTILADOR MAER FAN YDWF68L35P4-360N-300B (220V, 60HZ, 4 POLES,1PH, BLOWER)</v>
      </c>
      <c r="C21">
        <f>VLOOKUP(MAERFAN[[#This Row],[CODIGO]],STOCKSANLUIS[],10,FALSE)</f>
        <v>3</v>
      </c>
      <c r="D21">
        <f>VLOOKUP(MAERFAN[[#This Row],[CODIGO]],STOCK_PUENTEPIEDRA[],8,FALSE)</f>
        <v>1</v>
      </c>
      <c r="E21">
        <v>3</v>
      </c>
      <c r="F21">
        <f>MAERFAN[[#This Row],[PROMEDIO]]-MAERFAN[[#This Row],[STOCK ALM 01]]</f>
        <v>0</v>
      </c>
      <c r="G21" t="str">
        <f>IF(MAERFAN[[#This Row],[STOCK ALM 05]]&gt;MAERFAN[[#This Row],[PROMEDIO]],"STOCK SUFICIENTE","NO TIENE SUFICIENTE STOCK")</f>
        <v>NO TIENE SUFICIENTE STOCK</v>
      </c>
    </row>
    <row r="22" spans="1:7" hidden="1" x14ac:dyDescent="0.25">
      <c r="A22" s="144" t="s">
        <v>3912</v>
      </c>
      <c r="B22" t="str">
        <f>VLOOKUP(MAERFAN[[#This Row],[CODIGO]],STOCKSANLUIS[],2,FALSE)</f>
        <v>MOTOVENTILADOR MAER FAN YDWF74L47P4-470N-400B (220V, 60HZ, 4 POLES,1PH, BLOWER)</v>
      </c>
      <c r="C22">
        <f>VLOOKUP(MAERFAN[[#This Row],[CODIGO]],STOCKSANLUIS[],10,FALSE)</f>
        <v>2</v>
      </c>
      <c r="D22">
        <f>VLOOKUP(MAERFAN[[#This Row],[CODIGO]],STOCK_PUENTEPIEDRA[],8,FALSE)</f>
        <v>8</v>
      </c>
      <c r="E22">
        <v>2</v>
      </c>
      <c r="F22">
        <f>MAERFAN[[#This Row],[PROMEDIO]]-MAERFAN[[#This Row],[STOCK ALM 01]]</f>
        <v>0</v>
      </c>
      <c r="G22" t="str">
        <f>IF(MAERFAN[[#This Row],[STOCK ALM 05]]&gt;MAERFAN[[#This Row],[PROMEDIO]],"STOCK SUFICIENTE","NO TIENE SUFICIENTE STOCK")</f>
        <v>STOCK SUFICIENTE</v>
      </c>
    </row>
    <row r="23" spans="1:7" hidden="1" x14ac:dyDescent="0.25">
      <c r="A23" s="144" t="s">
        <v>3914</v>
      </c>
      <c r="B23" t="str">
        <f>VLOOKUP(MAERFAN[[#This Row],[CODIGO]],STOCKSANLUIS[],2,FALSE)</f>
        <v>MOTOVENTILADOR MAER FAN YSWF74L47P4-470N-400B (220V/380V/440V, 60HZ, 4 POLES, 3PH, ?/Y, BLOWER)</v>
      </c>
      <c r="C23">
        <f>VLOOKUP(MAERFAN[[#This Row],[CODIGO]],STOCKSANLUIS[],10,FALSE)</f>
        <v>1</v>
      </c>
      <c r="D23">
        <f>VLOOKUP(MAERFAN[[#This Row],[CODIGO]],STOCK_PUENTEPIEDRA[],8,FALSE)</f>
        <v>1</v>
      </c>
      <c r="E23">
        <v>1</v>
      </c>
      <c r="F23">
        <f>MAERFAN[[#This Row],[PROMEDIO]]-MAERFAN[[#This Row],[STOCK ALM 01]]</f>
        <v>0</v>
      </c>
      <c r="G23" t="str">
        <f>IF(MAERFAN[[#This Row],[STOCK ALM 05]]&gt;MAERFAN[[#This Row],[PROMEDIO]],"STOCK SUFICIENTE","NO TIENE SUFICIENTE STOCK")</f>
        <v>NO TIENE SUFICIENTE STOCK</v>
      </c>
    </row>
    <row r="24" spans="1:7" x14ac:dyDescent="0.25">
      <c r="A24" s="144" t="s">
        <v>3647</v>
      </c>
      <c r="B24" t="str">
        <f>VLOOKUP(MAERFAN[[#This Row],[CODIGO]],STOCKSANLUIS[],2,FALSE)</f>
        <v>MOTOVENTILADOR DE 16 WATTS 220V/1PH/60HZ INC. HELICE DE 254MM Y BASE</v>
      </c>
      <c r="C24">
        <f>VLOOKUP(MAERFAN[[#This Row],[CODIGO]],STOCKSANLUIS[],10,FALSE)</f>
        <v>8</v>
      </c>
      <c r="D24">
        <f>VLOOKUP(MAERFAN[[#This Row],[CODIGO]],STOCK_PUENTEPIEDRA[],8,FALSE)</f>
        <v>82</v>
      </c>
      <c r="E24">
        <v>20</v>
      </c>
      <c r="F24">
        <f>MAERFAN[[#This Row],[PROMEDIO]]-MAERFAN[[#This Row],[STOCK ALM 01]]</f>
        <v>12</v>
      </c>
      <c r="G24" t="str">
        <f>IF(MAERFAN[[#This Row],[STOCK ALM 05]]&gt;MAERFAN[[#This Row],[PROMEDIO]],"STOCK SUFICIENTE","NO TIENE SUFICIENTE STOCK")</f>
        <v>STOCK SUFICIENTE</v>
      </c>
    </row>
  </sheetData>
  <conditionalFormatting sqref="F2:F24">
    <cfRule type="containsText" dxfId="16" priority="3" operator="containsText" text="EL PROMEDIO ES MAYOR QUE EL STOCK">
      <formula>NOT(ISERROR(SEARCH("EL PROMEDIO ES MAYOR QUE EL STOCK",F2)))</formula>
    </cfRule>
  </conditionalFormatting>
  <conditionalFormatting sqref="G2:G24">
    <cfRule type="containsText" dxfId="15" priority="1" operator="containsText" text="NO TIENE SUFICIENTE STOCK">
      <formula>NOT(ISERROR(SEARCH("NO TIENE SUFICIENTE STOCK",G2)))</formula>
    </cfRule>
    <cfRule type="containsText" dxfId="14" priority="2" operator="containsText" text="STOCK SUFICIENTE">
      <formula>NOT(ISERROR(SEARCH("STOCK SUFICIENTE",G2)))</formula>
    </cfRule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2"/>
  <dimension ref="A1:H1866"/>
  <sheetViews>
    <sheetView workbookViewId="0">
      <selection activeCell="J16" sqref="J16"/>
    </sheetView>
  </sheetViews>
  <sheetFormatPr baseColWidth="10" defaultRowHeight="15" x14ac:dyDescent="0.25"/>
  <cols>
    <col min="1" max="1" width="11.5703125" customWidth="1"/>
    <col min="2" max="2" width="54.5703125" customWidth="1"/>
    <col min="3" max="3" width="18.42578125" customWidth="1"/>
    <col min="4" max="4" width="7.140625" customWidth="1"/>
    <col min="5" max="5" width="9.7109375" bestFit="1" customWidth="1"/>
    <col min="6" max="6" width="11.5703125" customWidth="1"/>
    <col min="7" max="7" width="21.28515625" bestFit="1" customWidth="1"/>
    <col min="8" max="8" width="12" customWidth="1"/>
  </cols>
  <sheetData>
    <row r="1" spans="1:8" ht="30" x14ac:dyDescent="0.25">
      <c r="A1" s="49" t="s">
        <v>1</v>
      </c>
      <c r="B1" s="49" t="s">
        <v>19294</v>
      </c>
      <c r="C1" s="49" t="s">
        <v>21750</v>
      </c>
      <c r="D1" s="49" t="s">
        <v>6</v>
      </c>
      <c r="E1" s="49" t="s">
        <v>21556</v>
      </c>
      <c r="F1" s="49" t="s">
        <v>19329</v>
      </c>
      <c r="G1" s="49" t="s">
        <v>21559</v>
      </c>
      <c r="H1" s="49" t="s">
        <v>21851</v>
      </c>
    </row>
    <row r="2" spans="1:8" x14ac:dyDescent="0.25">
      <c r="A2" s="253" t="s">
        <v>9</v>
      </c>
      <c r="B2" s="253" t="s">
        <v>10</v>
      </c>
      <c r="C2" s="255">
        <v>3</v>
      </c>
      <c r="D2" s="254" t="s">
        <v>6</v>
      </c>
      <c r="E2" s="255">
        <v>132.566745</v>
      </c>
      <c r="F2" s="101" t="str">
        <f>VLOOKUP(STOCK_PUENTEPIEDRA[[#This Row],[CODIGO]],CLASIFICACION[],4,FALSE)</f>
        <v>FULL GAUGE</v>
      </c>
      <c r="G2" s="10">
        <f>IFERROR(IF(VLOOKUP(STOCK_PUENTEPIEDRA[[#This Row],[CODIGO]],STOCKSANLUIS[],10,FALSE),VLOOKUP(STOCK_PUENTEPIEDRA[[#This Row],[CODIGO]],STOCKSANLUIS[],10,FALSE),"STOCK SOLO EN ALM05"),"STOCK SOLO EN ALM05")</f>
        <v>2</v>
      </c>
      <c r="H2" s="17">
        <f>VALUE(SUBSTITUTE(STOCK_PUENTEPIEDRA[[#This Row],[STOCK ALMACEN 05]],",",""))</f>
        <v>3</v>
      </c>
    </row>
    <row r="3" spans="1:8" x14ac:dyDescent="0.25">
      <c r="A3" s="253" t="s">
        <v>11</v>
      </c>
      <c r="B3" s="253" t="s">
        <v>12</v>
      </c>
      <c r="C3" s="255">
        <v>0</v>
      </c>
      <c r="D3" s="254" t="s">
        <v>6</v>
      </c>
      <c r="E3" s="255">
        <v>55.857889999999998</v>
      </c>
      <c r="F3" s="101" t="str">
        <f>VLOOKUP(STOCK_PUENTEPIEDRA[[#This Row],[CODIGO]],CLASIFICACION[],4,FALSE)</f>
        <v>FULL GAUGE</v>
      </c>
      <c r="G3" s="10">
        <f>IFERROR(IF(VLOOKUP(STOCK_PUENTEPIEDRA[[#This Row],[CODIGO]],STOCKSANLUIS[],10,FALSE),VLOOKUP(STOCK_PUENTEPIEDRA[[#This Row],[CODIGO]],STOCKSANLUIS[],10,FALSE),"STOCK SOLO EN ALM05"),"STOCK SOLO EN ALM05")</f>
        <v>2</v>
      </c>
      <c r="H3" s="17">
        <f>VALUE(SUBSTITUTE(STOCK_PUENTEPIEDRA[[#This Row],[STOCK ALMACEN 05]],",",""))</f>
        <v>0</v>
      </c>
    </row>
    <row r="4" spans="1:8" x14ac:dyDescent="0.25">
      <c r="A4" s="253" t="s">
        <v>15</v>
      </c>
      <c r="B4" s="253" t="s">
        <v>16</v>
      </c>
      <c r="C4" s="255">
        <v>21</v>
      </c>
      <c r="D4" s="254" t="s">
        <v>6</v>
      </c>
      <c r="E4" s="255">
        <v>2.4508290000000001</v>
      </c>
      <c r="F4" s="101" t="str">
        <f>VLOOKUP(STOCK_PUENTEPIEDRA[[#This Row],[CODIGO]],CLASIFICACION[],4,FALSE)</f>
        <v>FULL GAUGE</v>
      </c>
      <c r="G4" s="10">
        <f>IFERROR(IF(VLOOKUP(STOCK_PUENTEPIEDRA[[#This Row],[CODIGO]],STOCKSANLUIS[],10,FALSE),VLOOKUP(STOCK_PUENTEPIEDRA[[#This Row],[CODIGO]],STOCKSANLUIS[],10,FALSE),"STOCK SOLO EN ALM05"),"STOCK SOLO EN ALM05")</f>
        <v>61</v>
      </c>
      <c r="H4" s="17">
        <f>VALUE(SUBSTITUTE(STOCK_PUENTEPIEDRA[[#This Row],[STOCK ALMACEN 05]],",",""))</f>
        <v>21</v>
      </c>
    </row>
    <row r="5" spans="1:8" x14ac:dyDescent="0.25">
      <c r="A5" s="253" t="s">
        <v>17</v>
      </c>
      <c r="B5" s="253" t="s">
        <v>18</v>
      </c>
      <c r="C5" s="255">
        <v>0</v>
      </c>
      <c r="D5" s="254" t="s">
        <v>6</v>
      </c>
      <c r="E5" s="255">
        <v>86.872737999999998</v>
      </c>
      <c r="F5" s="101" t="str">
        <f>VLOOKUP(STOCK_PUENTEPIEDRA[[#This Row],[CODIGO]],CLASIFICACION[],4,FALSE)</f>
        <v>FULL GAUGE</v>
      </c>
      <c r="G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" s="17">
        <f>VALUE(SUBSTITUTE(STOCK_PUENTEPIEDRA[[#This Row],[STOCK ALMACEN 05]],",",""))</f>
        <v>0</v>
      </c>
    </row>
    <row r="6" spans="1:8" x14ac:dyDescent="0.25">
      <c r="A6" s="253" t="s">
        <v>25</v>
      </c>
      <c r="B6" s="253" t="s">
        <v>26</v>
      </c>
      <c r="C6" s="255">
        <v>1</v>
      </c>
      <c r="D6" s="254" t="s">
        <v>6</v>
      </c>
      <c r="E6" s="255">
        <v>54.97</v>
      </c>
      <c r="F6" s="101" t="str">
        <f>VLOOKUP(STOCK_PUENTEPIEDRA[[#This Row],[CODIGO]],CLASIFICACION[],4,FALSE)</f>
        <v>FULL GAUGE</v>
      </c>
      <c r="G6" s="10">
        <f>IFERROR(IF(VLOOKUP(STOCK_PUENTEPIEDRA[[#This Row],[CODIGO]],STOCKSANLUIS[],10,FALSE),VLOOKUP(STOCK_PUENTEPIEDRA[[#This Row],[CODIGO]],STOCKSANLUIS[],10,FALSE),"STOCK SOLO EN ALM05"),"STOCK SOLO EN ALM05")</f>
        <v>3</v>
      </c>
      <c r="H6" s="17">
        <f>VALUE(SUBSTITUTE(STOCK_PUENTEPIEDRA[[#This Row],[STOCK ALMACEN 05]],",",""))</f>
        <v>1</v>
      </c>
    </row>
    <row r="7" spans="1:8" x14ac:dyDescent="0.25">
      <c r="A7" s="253" t="s">
        <v>29</v>
      </c>
      <c r="B7" s="253" t="s">
        <v>30</v>
      </c>
      <c r="C7" s="255">
        <v>11</v>
      </c>
      <c r="D7" s="254" t="s">
        <v>6</v>
      </c>
      <c r="E7" s="255">
        <v>29.308693999999999</v>
      </c>
      <c r="F7" s="101" t="str">
        <f>VLOOKUP(STOCK_PUENTEPIEDRA[[#This Row],[CODIGO]],CLASIFICACION[],4,FALSE)</f>
        <v>FULL GAUGE</v>
      </c>
      <c r="G7" s="10">
        <f>IFERROR(IF(VLOOKUP(STOCK_PUENTEPIEDRA[[#This Row],[CODIGO]],STOCKSANLUIS[],10,FALSE),VLOOKUP(STOCK_PUENTEPIEDRA[[#This Row],[CODIGO]],STOCKSANLUIS[],10,FALSE),"STOCK SOLO EN ALM05"),"STOCK SOLO EN ALM05")</f>
        <v>28</v>
      </c>
      <c r="H7" s="17">
        <f>VALUE(SUBSTITUTE(STOCK_PUENTEPIEDRA[[#This Row],[STOCK ALMACEN 05]],",",""))</f>
        <v>11</v>
      </c>
    </row>
    <row r="8" spans="1:8" x14ac:dyDescent="0.25">
      <c r="A8" s="253" t="s">
        <v>33</v>
      </c>
      <c r="B8" s="253" t="s">
        <v>34</v>
      </c>
      <c r="C8" s="255">
        <v>292</v>
      </c>
      <c r="D8" s="254" t="s">
        <v>6</v>
      </c>
      <c r="E8" s="255">
        <v>13.318346</v>
      </c>
      <c r="F8" s="101" t="str">
        <f>VLOOKUP(STOCK_PUENTEPIEDRA[[#This Row],[CODIGO]],CLASIFICACION[],4,FALSE)</f>
        <v>FULL GAUGE</v>
      </c>
      <c r="G8" s="10">
        <f>IFERROR(IF(VLOOKUP(STOCK_PUENTEPIEDRA[[#This Row],[CODIGO]],STOCKSANLUIS[],10,FALSE),VLOOKUP(STOCK_PUENTEPIEDRA[[#This Row],[CODIGO]],STOCKSANLUIS[],10,FALSE),"STOCK SOLO EN ALM05"),"STOCK SOLO EN ALM05")</f>
        <v>174</v>
      </c>
      <c r="H8" s="17">
        <f>VALUE(SUBSTITUTE(STOCK_PUENTEPIEDRA[[#This Row],[STOCK ALMACEN 05]],",",""))</f>
        <v>292</v>
      </c>
    </row>
    <row r="9" spans="1:8" x14ac:dyDescent="0.25">
      <c r="A9" s="253" t="s">
        <v>35</v>
      </c>
      <c r="B9" s="253" t="s">
        <v>36</v>
      </c>
      <c r="C9" s="255">
        <v>10</v>
      </c>
      <c r="D9" s="254" t="s">
        <v>6</v>
      </c>
      <c r="E9" s="255">
        <v>15.751519</v>
      </c>
      <c r="F9" s="101" t="str">
        <f>VLOOKUP(STOCK_PUENTEPIEDRA[[#This Row],[CODIGO]],CLASIFICACION[],4,FALSE)</f>
        <v>FULL GAUGE</v>
      </c>
      <c r="G9" s="10">
        <f>IFERROR(IF(VLOOKUP(STOCK_PUENTEPIEDRA[[#This Row],[CODIGO]],STOCKSANLUIS[],10,FALSE),VLOOKUP(STOCK_PUENTEPIEDRA[[#This Row],[CODIGO]],STOCKSANLUIS[],10,FALSE),"STOCK SOLO EN ALM05"),"STOCK SOLO EN ALM05")</f>
        <v>18</v>
      </c>
      <c r="H9" s="17">
        <f>VALUE(SUBSTITUTE(STOCK_PUENTEPIEDRA[[#This Row],[STOCK ALMACEN 05]],",",""))</f>
        <v>10</v>
      </c>
    </row>
    <row r="10" spans="1:8" x14ac:dyDescent="0.25">
      <c r="A10" s="253" t="s">
        <v>39</v>
      </c>
      <c r="B10" s="253" t="s">
        <v>40</v>
      </c>
      <c r="C10" s="255">
        <v>5</v>
      </c>
      <c r="D10" s="254" t="s">
        <v>6</v>
      </c>
      <c r="E10" s="255">
        <v>20.225960000000001</v>
      </c>
      <c r="F10" s="101" t="str">
        <f>VLOOKUP(STOCK_PUENTEPIEDRA[[#This Row],[CODIGO]],CLASIFICACION[],4,FALSE)</f>
        <v>FULL GAUGE</v>
      </c>
      <c r="G10" s="10">
        <f>IFERROR(IF(VLOOKUP(STOCK_PUENTEPIEDRA[[#This Row],[CODIGO]],STOCKSANLUIS[],10,FALSE),VLOOKUP(STOCK_PUENTEPIEDRA[[#This Row],[CODIGO]],STOCKSANLUIS[],10,FALSE),"STOCK SOLO EN ALM05"),"STOCK SOLO EN ALM05")</f>
        <v>2</v>
      </c>
      <c r="H10" s="17">
        <f>VALUE(SUBSTITUTE(STOCK_PUENTEPIEDRA[[#This Row],[STOCK ALMACEN 05]],",",""))</f>
        <v>5</v>
      </c>
    </row>
    <row r="11" spans="1:8" x14ac:dyDescent="0.25">
      <c r="A11" s="253" t="s">
        <v>47</v>
      </c>
      <c r="B11" s="253" t="s">
        <v>48</v>
      </c>
      <c r="C11" s="255">
        <v>0</v>
      </c>
      <c r="D11" s="254" t="s">
        <v>6</v>
      </c>
      <c r="E11" s="255">
        <v>33.778436999999997</v>
      </c>
      <c r="F11" s="101" t="str">
        <f>VLOOKUP(STOCK_PUENTEPIEDRA[[#This Row],[CODIGO]],CLASIFICACION[],4,FALSE)</f>
        <v>FULL GAUGE</v>
      </c>
      <c r="G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" s="17">
        <f>VALUE(SUBSTITUTE(STOCK_PUENTEPIEDRA[[#This Row],[STOCK ALMACEN 05]],",",""))</f>
        <v>0</v>
      </c>
    </row>
    <row r="12" spans="1:8" x14ac:dyDescent="0.25">
      <c r="A12" s="253" t="s">
        <v>51</v>
      </c>
      <c r="B12" s="253" t="s">
        <v>19424</v>
      </c>
      <c r="C12" s="255">
        <v>0</v>
      </c>
      <c r="D12" s="254" t="s">
        <v>6</v>
      </c>
      <c r="E12" s="255">
        <v>32.42</v>
      </c>
      <c r="F12" s="101" t="str">
        <f>VLOOKUP(STOCK_PUENTEPIEDRA[[#This Row],[CODIGO]],CLASIFICACION[],4,FALSE)</f>
        <v>FULL GAUGE</v>
      </c>
      <c r="G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" s="17">
        <f>VALUE(SUBSTITUTE(STOCK_PUENTEPIEDRA[[#This Row],[STOCK ALMACEN 05]],",",""))</f>
        <v>0</v>
      </c>
    </row>
    <row r="13" spans="1:8" x14ac:dyDescent="0.25">
      <c r="A13" s="253" t="s">
        <v>55</v>
      </c>
      <c r="B13" s="253" t="s">
        <v>56</v>
      </c>
      <c r="C13" s="255">
        <v>3</v>
      </c>
      <c r="D13" s="254" t="s">
        <v>6</v>
      </c>
      <c r="E13" s="255">
        <v>55.399943</v>
      </c>
      <c r="F13" s="101" t="str">
        <f>VLOOKUP(STOCK_PUENTEPIEDRA[[#This Row],[CODIGO]],CLASIFICACION[],4,FALSE)</f>
        <v>FULL GAUGE</v>
      </c>
      <c r="G13" s="10">
        <f>IFERROR(IF(VLOOKUP(STOCK_PUENTEPIEDRA[[#This Row],[CODIGO]],STOCKSANLUIS[],10,FALSE),VLOOKUP(STOCK_PUENTEPIEDRA[[#This Row],[CODIGO]],STOCKSANLUIS[],10,FALSE),"STOCK SOLO EN ALM05"),"STOCK SOLO EN ALM05")</f>
        <v>4</v>
      </c>
      <c r="H13" s="17">
        <f>VALUE(SUBSTITUTE(STOCK_PUENTEPIEDRA[[#This Row],[STOCK ALMACEN 05]],",",""))</f>
        <v>3</v>
      </c>
    </row>
    <row r="14" spans="1:8" x14ac:dyDescent="0.25">
      <c r="A14" s="253" t="s">
        <v>57</v>
      </c>
      <c r="B14" s="253" t="s">
        <v>58</v>
      </c>
      <c r="C14" s="255">
        <v>17</v>
      </c>
      <c r="D14" s="254" t="s">
        <v>6</v>
      </c>
      <c r="E14" s="255">
        <v>54.47063</v>
      </c>
      <c r="F14" s="101" t="str">
        <f>VLOOKUP(STOCK_PUENTEPIEDRA[[#This Row],[CODIGO]],CLASIFICACION[],4,FALSE)</f>
        <v>FULL GAUGE</v>
      </c>
      <c r="G14" s="10">
        <f>IFERROR(IF(VLOOKUP(STOCK_PUENTEPIEDRA[[#This Row],[CODIGO]],STOCKSANLUIS[],10,FALSE),VLOOKUP(STOCK_PUENTEPIEDRA[[#This Row],[CODIGO]],STOCKSANLUIS[],10,FALSE),"STOCK SOLO EN ALM05"),"STOCK SOLO EN ALM05")</f>
        <v>3</v>
      </c>
      <c r="H14" s="17">
        <f>VALUE(SUBSTITUTE(STOCK_PUENTEPIEDRA[[#This Row],[STOCK ALMACEN 05]],",",""))</f>
        <v>17</v>
      </c>
    </row>
    <row r="15" spans="1:8" x14ac:dyDescent="0.25">
      <c r="A15" s="253" t="s">
        <v>61</v>
      </c>
      <c r="B15" s="253" t="s">
        <v>62</v>
      </c>
      <c r="C15" s="255">
        <v>0</v>
      </c>
      <c r="D15" s="254" t="s">
        <v>6</v>
      </c>
      <c r="E15" s="255">
        <v>9.8000000000000007</v>
      </c>
      <c r="F15" s="101" t="str">
        <f>VLOOKUP(STOCK_PUENTEPIEDRA[[#This Row],[CODIGO]],CLASIFICACION[],4,FALSE)</f>
        <v>FULL GAUGE</v>
      </c>
      <c r="G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" s="17">
        <f>VALUE(SUBSTITUTE(STOCK_PUENTEPIEDRA[[#This Row],[STOCK ALMACEN 05]],",",""))</f>
        <v>0</v>
      </c>
    </row>
    <row r="16" spans="1:8" x14ac:dyDescent="0.25">
      <c r="A16" s="253" t="s">
        <v>63</v>
      </c>
      <c r="B16" s="253" t="s">
        <v>19342</v>
      </c>
      <c r="C16" s="255">
        <v>0</v>
      </c>
      <c r="D16" s="254" t="s">
        <v>6</v>
      </c>
      <c r="E16" s="255">
        <v>7.5070629999999996</v>
      </c>
      <c r="F16" s="101" t="str">
        <f>VLOOKUP(STOCK_PUENTEPIEDRA[[#This Row],[CODIGO]],CLASIFICACION[],4,FALSE)</f>
        <v>FULL GAUGE</v>
      </c>
      <c r="G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" s="17">
        <f>VALUE(SUBSTITUTE(STOCK_PUENTEPIEDRA[[#This Row],[STOCK ALMACEN 05]],",",""))</f>
        <v>0</v>
      </c>
    </row>
    <row r="17" spans="1:8" x14ac:dyDescent="0.25">
      <c r="A17" s="253" t="s">
        <v>65</v>
      </c>
      <c r="B17" s="253" t="s">
        <v>19425</v>
      </c>
      <c r="C17" s="255">
        <v>44</v>
      </c>
      <c r="D17" s="254" t="s">
        <v>6</v>
      </c>
      <c r="E17" s="255">
        <v>2.8372660000000001</v>
      </c>
      <c r="F17" s="101" t="str">
        <f>VLOOKUP(STOCK_PUENTEPIEDRA[[#This Row],[CODIGO]],CLASIFICACION[],4,FALSE)</f>
        <v>FULL GAUGE</v>
      </c>
      <c r="G17" s="10">
        <f>IFERROR(IF(VLOOKUP(STOCK_PUENTEPIEDRA[[#This Row],[CODIGO]],STOCKSANLUIS[],10,FALSE),VLOOKUP(STOCK_PUENTEPIEDRA[[#This Row],[CODIGO]],STOCKSANLUIS[],10,FALSE),"STOCK SOLO EN ALM05"),"STOCK SOLO EN ALM05")</f>
        <v>31</v>
      </c>
      <c r="H17" s="17">
        <f>VALUE(SUBSTITUTE(STOCK_PUENTEPIEDRA[[#This Row],[STOCK ALMACEN 05]],",",""))</f>
        <v>44</v>
      </c>
    </row>
    <row r="18" spans="1:8" x14ac:dyDescent="0.25">
      <c r="A18" s="253" t="s">
        <v>69</v>
      </c>
      <c r="B18" s="253" t="s">
        <v>70</v>
      </c>
      <c r="C18" s="255">
        <v>0</v>
      </c>
      <c r="D18" s="254" t="s">
        <v>6</v>
      </c>
      <c r="E18" s="255">
        <v>21.538001000000001</v>
      </c>
      <c r="F18" s="101" t="str">
        <f>VLOOKUP(STOCK_PUENTEPIEDRA[[#This Row],[CODIGO]],CLASIFICACION[],4,FALSE)</f>
        <v>FULL GAUGE</v>
      </c>
      <c r="G18" s="10">
        <f>IFERROR(IF(VLOOKUP(STOCK_PUENTEPIEDRA[[#This Row],[CODIGO]],STOCKSANLUIS[],10,FALSE),VLOOKUP(STOCK_PUENTEPIEDRA[[#This Row],[CODIGO]],STOCKSANLUIS[],10,FALSE),"STOCK SOLO EN ALM05"),"STOCK SOLO EN ALM05")</f>
        <v>10</v>
      </c>
      <c r="H18" s="17">
        <f>VALUE(SUBSTITUTE(STOCK_PUENTEPIEDRA[[#This Row],[STOCK ALMACEN 05]],",",""))</f>
        <v>0</v>
      </c>
    </row>
    <row r="19" spans="1:8" x14ac:dyDescent="0.25">
      <c r="A19" s="253" t="s">
        <v>77</v>
      </c>
      <c r="B19" s="253" t="s">
        <v>78</v>
      </c>
      <c r="C19" s="255">
        <v>4</v>
      </c>
      <c r="D19" s="254" t="s">
        <v>6</v>
      </c>
      <c r="E19" s="255">
        <v>34.414344</v>
      </c>
      <c r="F19" s="101" t="str">
        <f>VLOOKUP(STOCK_PUENTEPIEDRA[[#This Row],[CODIGO]],CLASIFICACION[],4,FALSE)</f>
        <v>FULL GAUGE</v>
      </c>
      <c r="G19" s="10">
        <f>IFERROR(IF(VLOOKUP(STOCK_PUENTEPIEDRA[[#This Row],[CODIGO]],STOCKSANLUIS[],10,FALSE),VLOOKUP(STOCK_PUENTEPIEDRA[[#This Row],[CODIGO]],STOCKSANLUIS[],10,FALSE),"STOCK SOLO EN ALM05"),"STOCK SOLO EN ALM05")</f>
        <v>10</v>
      </c>
      <c r="H19" s="17">
        <f>VALUE(SUBSTITUTE(STOCK_PUENTEPIEDRA[[#This Row],[STOCK ALMACEN 05]],",",""))</f>
        <v>4</v>
      </c>
    </row>
    <row r="20" spans="1:8" x14ac:dyDescent="0.25">
      <c r="A20" s="253" t="s">
        <v>79</v>
      </c>
      <c r="B20" s="253" t="s">
        <v>80</v>
      </c>
      <c r="C20" s="255">
        <v>5</v>
      </c>
      <c r="D20" s="254" t="s">
        <v>6</v>
      </c>
      <c r="E20" s="255">
        <v>21.044938999999999</v>
      </c>
      <c r="F20" s="101" t="str">
        <f>VLOOKUP(STOCK_PUENTEPIEDRA[[#This Row],[CODIGO]],CLASIFICACION[],4,FALSE)</f>
        <v>FULL GAUGE</v>
      </c>
      <c r="G20" s="10">
        <f>IFERROR(IF(VLOOKUP(STOCK_PUENTEPIEDRA[[#This Row],[CODIGO]],STOCKSANLUIS[],10,FALSE),VLOOKUP(STOCK_PUENTEPIEDRA[[#This Row],[CODIGO]],STOCKSANLUIS[],10,FALSE),"STOCK SOLO EN ALM05"),"STOCK SOLO EN ALM05")</f>
        <v>19</v>
      </c>
      <c r="H20" s="17">
        <f>VALUE(SUBSTITUTE(STOCK_PUENTEPIEDRA[[#This Row],[STOCK ALMACEN 05]],",",""))</f>
        <v>5</v>
      </c>
    </row>
    <row r="21" spans="1:8" x14ac:dyDescent="0.25">
      <c r="A21" s="253" t="s">
        <v>81</v>
      </c>
      <c r="B21" s="253" t="s">
        <v>82</v>
      </c>
      <c r="C21" s="255">
        <v>0</v>
      </c>
      <c r="D21" s="254" t="s">
        <v>6</v>
      </c>
      <c r="E21" s="255">
        <v>36.330325999999999</v>
      </c>
      <c r="F21" s="101" t="str">
        <f>VLOOKUP(STOCK_PUENTEPIEDRA[[#This Row],[CODIGO]],CLASIFICACION[],4,FALSE)</f>
        <v>FULL GAUGE</v>
      </c>
      <c r="G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1" s="17">
        <f>VALUE(SUBSTITUTE(STOCK_PUENTEPIEDRA[[#This Row],[STOCK ALMACEN 05]],",",""))</f>
        <v>0</v>
      </c>
    </row>
    <row r="22" spans="1:8" x14ac:dyDescent="0.25">
      <c r="A22" s="253" t="s">
        <v>83</v>
      </c>
      <c r="B22" s="253" t="s">
        <v>84</v>
      </c>
      <c r="C22" s="255">
        <v>0</v>
      </c>
      <c r="D22" s="254" t="s">
        <v>6</v>
      </c>
      <c r="E22" s="255">
        <v>35.416232999999998</v>
      </c>
      <c r="F22" s="101" t="str">
        <f>VLOOKUP(STOCK_PUENTEPIEDRA[[#This Row],[CODIGO]],CLASIFICACION[],4,FALSE)</f>
        <v>FULL GAUGE</v>
      </c>
      <c r="G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" s="17">
        <f>VALUE(SUBSTITUTE(STOCK_PUENTEPIEDRA[[#This Row],[STOCK ALMACEN 05]],",",""))</f>
        <v>0</v>
      </c>
    </row>
    <row r="23" spans="1:8" x14ac:dyDescent="0.25">
      <c r="A23" s="253" t="s">
        <v>85</v>
      </c>
      <c r="B23" s="253" t="s">
        <v>86</v>
      </c>
      <c r="C23" s="255">
        <v>5</v>
      </c>
      <c r="D23" s="254" t="s">
        <v>6</v>
      </c>
      <c r="E23" s="255">
        <v>28.158055999999998</v>
      </c>
      <c r="F23" s="101" t="str">
        <f>VLOOKUP(STOCK_PUENTEPIEDRA[[#This Row],[CODIGO]],CLASIFICACION[],4,FALSE)</f>
        <v>FULL GAUGE</v>
      </c>
      <c r="G23" s="10">
        <f>IFERROR(IF(VLOOKUP(STOCK_PUENTEPIEDRA[[#This Row],[CODIGO]],STOCKSANLUIS[],10,FALSE),VLOOKUP(STOCK_PUENTEPIEDRA[[#This Row],[CODIGO]],STOCKSANLUIS[],10,FALSE),"STOCK SOLO EN ALM05"),"STOCK SOLO EN ALM05")</f>
        <v>7</v>
      </c>
      <c r="H23" s="17">
        <f>VALUE(SUBSTITUTE(STOCK_PUENTEPIEDRA[[#This Row],[STOCK ALMACEN 05]],",",""))</f>
        <v>5</v>
      </c>
    </row>
    <row r="24" spans="1:8" x14ac:dyDescent="0.25">
      <c r="A24" s="253" t="s">
        <v>91</v>
      </c>
      <c r="B24" s="253" t="s">
        <v>92</v>
      </c>
      <c r="C24" s="255">
        <v>39</v>
      </c>
      <c r="D24" s="254" t="s">
        <v>6</v>
      </c>
      <c r="E24" s="255">
        <v>18.869686000000002</v>
      </c>
      <c r="F24" s="101" t="str">
        <f>VLOOKUP(STOCK_PUENTEPIEDRA[[#This Row],[CODIGO]],CLASIFICACION[],4,FALSE)</f>
        <v>FULL GAUGE</v>
      </c>
      <c r="G24" s="10">
        <f>IFERROR(IF(VLOOKUP(STOCK_PUENTEPIEDRA[[#This Row],[CODIGO]],STOCKSANLUIS[],10,FALSE),VLOOKUP(STOCK_PUENTEPIEDRA[[#This Row],[CODIGO]],STOCKSANLUIS[],10,FALSE),"STOCK SOLO EN ALM05"),"STOCK SOLO EN ALM05")</f>
        <v>10</v>
      </c>
      <c r="H24" s="17">
        <f>VALUE(SUBSTITUTE(STOCK_PUENTEPIEDRA[[#This Row],[STOCK ALMACEN 05]],",",""))</f>
        <v>39</v>
      </c>
    </row>
    <row r="25" spans="1:8" x14ac:dyDescent="0.25">
      <c r="A25" s="253" t="s">
        <v>93</v>
      </c>
      <c r="B25" s="253" t="s">
        <v>94</v>
      </c>
      <c r="C25" s="255">
        <v>2</v>
      </c>
      <c r="D25" s="254" t="s">
        <v>6</v>
      </c>
      <c r="E25" s="255">
        <v>18.855803000000002</v>
      </c>
      <c r="F25" s="101" t="str">
        <f>VLOOKUP(STOCK_PUENTEPIEDRA[[#This Row],[CODIGO]],CLASIFICACION[],4,FALSE)</f>
        <v>FULL GAUGE</v>
      </c>
      <c r="G25" s="10">
        <f>IFERROR(IF(VLOOKUP(STOCK_PUENTEPIEDRA[[#This Row],[CODIGO]],STOCKSANLUIS[],10,FALSE),VLOOKUP(STOCK_PUENTEPIEDRA[[#This Row],[CODIGO]],STOCKSANLUIS[],10,FALSE),"STOCK SOLO EN ALM05"),"STOCK SOLO EN ALM05")</f>
        <v>2</v>
      </c>
      <c r="H25" s="17">
        <f>VALUE(SUBSTITUTE(STOCK_PUENTEPIEDRA[[#This Row],[STOCK ALMACEN 05]],",",""))</f>
        <v>2</v>
      </c>
    </row>
    <row r="26" spans="1:8" x14ac:dyDescent="0.25">
      <c r="A26" s="253" t="s">
        <v>121</v>
      </c>
      <c r="B26" s="253" t="s">
        <v>122</v>
      </c>
      <c r="C26" s="255">
        <v>1</v>
      </c>
      <c r="D26" s="254" t="s">
        <v>6</v>
      </c>
      <c r="E26" s="255">
        <v>99.673747000000006</v>
      </c>
      <c r="F26" s="101" t="str">
        <f>VLOOKUP(STOCK_PUENTEPIEDRA[[#This Row],[CODIGO]],CLASIFICACION[],4,FALSE)</f>
        <v>DUPONT</v>
      </c>
      <c r="G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" s="17">
        <f>VALUE(SUBSTITUTE(STOCK_PUENTEPIEDRA[[#This Row],[STOCK ALMACEN 05]],",",""))</f>
        <v>1</v>
      </c>
    </row>
    <row r="27" spans="1:8" x14ac:dyDescent="0.25">
      <c r="A27" s="253" t="s">
        <v>125</v>
      </c>
      <c r="B27" s="253" t="s">
        <v>126</v>
      </c>
      <c r="C27" s="255">
        <v>3</v>
      </c>
      <c r="D27" s="254" t="s">
        <v>6</v>
      </c>
      <c r="E27" s="255">
        <v>20.261431999999999</v>
      </c>
      <c r="F27" s="101" t="str">
        <f>VLOOKUP(STOCK_PUENTEPIEDRA[[#This Row],[CODIGO]],CLASIFICACION[],4,FALSE)</f>
        <v>DANFOSS</v>
      </c>
      <c r="G27" s="10">
        <f>IFERROR(IF(VLOOKUP(STOCK_PUENTEPIEDRA[[#This Row],[CODIGO]],STOCKSANLUIS[],10,FALSE),VLOOKUP(STOCK_PUENTEPIEDRA[[#This Row],[CODIGO]],STOCKSANLUIS[],10,FALSE),"STOCK SOLO EN ALM05"),"STOCK SOLO EN ALM05")</f>
        <v>22</v>
      </c>
      <c r="H27" s="17">
        <f>VALUE(SUBSTITUTE(STOCK_PUENTEPIEDRA[[#This Row],[STOCK ALMACEN 05]],",",""))</f>
        <v>3</v>
      </c>
    </row>
    <row r="28" spans="1:8" x14ac:dyDescent="0.25">
      <c r="A28" s="253" t="s">
        <v>129</v>
      </c>
      <c r="B28" s="253" t="s">
        <v>130</v>
      </c>
      <c r="C28" s="255">
        <v>0</v>
      </c>
      <c r="D28" s="254" t="s">
        <v>6</v>
      </c>
      <c r="E28" s="255">
        <v>68.400000000000006</v>
      </c>
      <c r="F28" s="101" t="str">
        <f>VLOOKUP(STOCK_PUENTEPIEDRA[[#This Row],[CODIGO]],CLASIFICACION[],4,FALSE)</f>
        <v>DANFOSS</v>
      </c>
      <c r="G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" s="17">
        <f>VALUE(SUBSTITUTE(STOCK_PUENTEPIEDRA[[#This Row],[STOCK ALMACEN 05]],",",""))</f>
        <v>0</v>
      </c>
    </row>
    <row r="29" spans="1:8" x14ac:dyDescent="0.25">
      <c r="A29" s="253" t="s">
        <v>133</v>
      </c>
      <c r="B29" s="253" t="s">
        <v>134</v>
      </c>
      <c r="C29" s="255">
        <v>0</v>
      </c>
      <c r="D29" s="254" t="s">
        <v>6</v>
      </c>
      <c r="E29" s="255">
        <v>39.200000000000003</v>
      </c>
      <c r="F29" s="101" t="str">
        <f>VLOOKUP(STOCK_PUENTEPIEDRA[[#This Row],[CODIGO]],CLASIFICACION[],4,FALSE)</f>
        <v>DANFOSS</v>
      </c>
      <c r="G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" s="17">
        <f>VALUE(SUBSTITUTE(STOCK_PUENTEPIEDRA[[#This Row],[STOCK ALMACEN 05]],",",""))</f>
        <v>0</v>
      </c>
    </row>
    <row r="30" spans="1:8" x14ac:dyDescent="0.25">
      <c r="A30" s="253" t="s">
        <v>135</v>
      </c>
      <c r="B30" s="253" t="s">
        <v>136</v>
      </c>
      <c r="C30" s="255">
        <v>0</v>
      </c>
      <c r="D30" s="254" t="s">
        <v>6</v>
      </c>
      <c r="E30" s="255">
        <v>44.241092999999999</v>
      </c>
      <c r="F30" s="101" t="str">
        <f>VLOOKUP(STOCK_PUENTEPIEDRA[[#This Row],[CODIGO]],CLASIFICACION[],4,FALSE)</f>
        <v>DANFOSS</v>
      </c>
      <c r="G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" s="17">
        <f>VALUE(SUBSTITUTE(STOCK_PUENTEPIEDRA[[#This Row],[STOCK ALMACEN 05]],",",""))</f>
        <v>0</v>
      </c>
    </row>
    <row r="31" spans="1:8" x14ac:dyDescent="0.25">
      <c r="A31" s="253" t="s">
        <v>137</v>
      </c>
      <c r="B31" s="253" t="s">
        <v>138</v>
      </c>
      <c r="C31" s="255">
        <v>4</v>
      </c>
      <c r="D31" s="254" t="s">
        <v>6</v>
      </c>
      <c r="E31" s="255">
        <v>14.656974999999999</v>
      </c>
      <c r="F31" s="101" t="str">
        <f>VLOOKUP(STOCK_PUENTEPIEDRA[[#This Row],[CODIGO]],CLASIFICACION[],4,FALSE)</f>
        <v>DANFOSS</v>
      </c>
      <c r="G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1" s="17">
        <f>VALUE(SUBSTITUTE(STOCK_PUENTEPIEDRA[[#This Row],[STOCK ALMACEN 05]],",",""))</f>
        <v>4</v>
      </c>
    </row>
    <row r="32" spans="1:8" x14ac:dyDescent="0.25">
      <c r="A32" s="253" t="s">
        <v>139</v>
      </c>
      <c r="B32" s="253" t="s">
        <v>19389</v>
      </c>
      <c r="C32" s="255">
        <v>0</v>
      </c>
      <c r="D32" s="254" t="s">
        <v>6</v>
      </c>
      <c r="E32" s="255">
        <v>16.277923999999999</v>
      </c>
      <c r="F32" s="101" t="str">
        <f>VLOOKUP(STOCK_PUENTEPIEDRA[[#This Row],[CODIGO]],CLASIFICACION[],4,FALSE)</f>
        <v>DANFOSS</v>
      </c>
      <c r="G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" s="17">
        <f>VALUE(SUBSTITUTE(STOCK_PUENTEPIEDRA[[#This Row],[STOCK ALMACEN 05]],",",""))</f>
        <v>0</v>
      </c>
    </row>
    <row r="33" spans="1:8" x14ac:dyDescent="0.25">
      <c r="A33" s="253" t="s">
        <v>141</v>
      </c>
      <c r="B33" s="253" t="s">
        <v>142</v>
      </c>
      <c r="C33" s="255">
        <v>13</v>
      </c>
      <c r="D33" s="254" t="s">
        <v>6</v>
      </c>
      <c r="E33" s="255">
        <v>10.909203</v>
      </c>
      <c r="F33" s="101" t="str">
        <f>VLOOKUP(STOCK_PUENTEPIEDRA[[#This Row],[CODIGO]],CLASIFICACION[],4,FALSE)</f>
        <v>DANFOSS</v>
      </c>
      <c r="G33" s="10">
        <f>IFERROR(IF(VLOOKUP(STOCK_PUENTEPIEDRA[[#This Row],[CODIGO]],STOCKSANLUIS[],10,FALSE),VLOOKUP(STOCK_PUENTEPIEDRA[[#This Row],[CODIGO]],STOCKSANLUIS[],10,FALSE),"STOCK SOLO EN ALM05"),"STOCK SOLO EN ALM05")</f>
        <v>2</v>
      </c>
      <c r="H33" s="17">
        <f>VALUE(SUBSTITUTE(STOCK_PUENTEPIEDRA[[#This Row],[STOCK ALMACEN 05]],",",""))</f>
        <v>13</v>
      </c>
    </row>
    <row r="34" spans="1:8" x14ac:dyDescent="0.25">
      <c r="A34" s="253" t="s">
        <v>143</v>
      </c>
      <c r="B34" s="253" t="s">
        <v>144</v>
      </c>
      <c r="C34" s="255">
        <v>0</v>
      </c>
      <c r="D34" s="254" t="s">
        <v>6</v>
      </c>
      <c r="E34" s="255">
        <v>12.013332999999999</v>
      </c>
      <c r="F34" s="101" t="str">
        <f>VLOOKUP(STOCK_PUENTEPIEDRA[[#This Row],[CODIGO]],CLASIFICACION[],4,FALSE)</f>
        <v>DANFOSS</v>
      </c>
      <c r="G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4" s="17">
        <f>VALUE(SUBSTITUTE(STOCK_PUENTEPIEDRA[[#This Row],[STOCK ALMACEN 05]],",",""))</f>
        <v>0</v>
      </c>
    </row>
    <row r="35" spans="1:8" x14ac:dyDescent="0.25">
      <c r="A35" s="253" t="s">
        <v>147</v>
      </c>
      <c r="B35" s="253" t="s">
        <v>148</v>
      </c>
      <c r="C35" s="255">
        <v>16</v>
      </c>
      <c r="D35" s="254" t="s">
        <v>6</v>
      </c>
      <c r="E35" s="255">
        <v>54.440705999999999</v>
      </c>
      <c r="F35" s="101" t="str">
        <f>VLOOKUP(STOCK_PUENTEPIEDRA[[#This Row],[CODIGO]],CLASIFICACION[],4,FALSE)</f>
        <v>DANFOSS</v>
      </c>
      <c r="G35" s="10">
        <f>IFERROR(IF(VLOOKUP(STOCK_PUENTEPIEDRA[[#This Row],[CODIGO]],STOCKSANLUIS[],10,FALSE),VLOOKUP(STOCK_PUENTEPIEDRA[[#This Row],[CODIGO]],STOCKSANLUIS[],10,FALSE),"STOCK SOLO EN ALM05"),"STOCK SOLO EN ALM05")</f>
        <v>15</v>
      </c>
      <c r="H35" s="17">
        <f>VALUE(SUBSTITUTE(STOCK_PUENTEPIEDRA[[#This Row],[STOCK ALMACEN 05]],",",""))</f>
        <v>16</v>
      </c>
    </row>
    <row r="36" spans="1:8" x14ac:dyDescent="0.25">
      <c r="A36" s="253" t="s">
        <v>151</v>
      </c>
      <c r="B36" s="253" t="s">
        <v>152</v>
      </c>
      <c r="C36" s="255">
        <v>0</v>
      </c>
      <c r="D36" s="254" t="s">
        <v>6</v>
      </c>
      <c r="E36" s="255">
        <v>188.21250000000001</v>
      </c>
      <c r="F36" s="101" t="str">
        <f>VLOOKUP(STOCK_PUENTEPIEDRA[[#This Row],[CODIGO]],CLASIFICACION[],4,FALSE)</f>
        <v>DANFOSS</v>
      </c>
      <c r="G36" s="10">
        <f>IFERROR(IF(VLOOKUP(STOCK_PUENTEPIEDRA[[#This Row],[CODIGO]],STOCKSANLUIS[],10,FALSE),VLOOKUP(STOCK_PUENTEPIEDRA[[#This Row],[CODIGO]],STOCKSANLUIS[],10,FALSE),"STOCK SOLO EN ALM05"),"STOCK SOLO EN ALM05")</f>
        <v>1</v>
      </c>
      <c r="H36" s="17">
        <f>VALUE(SUBSTITUTE(STOCK_PUENTEPIEDRA[[#This Row],[STOCK ALMACEN 05]],",",""))</f>
        <v>0</v>
      </c>
    </row>
    <row r="37" spans="1:8" x14ac:dyDescent="0.25">
      <c r="A37" s="253" t="s">
        <v>153</v>
      </c>
      <c r="B37" s="253" t="s">
        <v>154</v>
      </c>
      <c r="C37" s="255">
        <v>1</v>
      </c>
      <c r="D37" s="254" t="s">
        <v>6</v>
      </c>
      <c r="E37" s="255">
        <v>50.167777999999998</v>
      </c>
      <c r="F37" s="101" t="str">
        <f>VLOOKUP(STOCK_PUENTEPIEDRA[[#This Row],[CODIGO]],CLASIFICACION[],4,FALSE)</f>
        <v>DANFOSS</v>
      </c>
      <c r="G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" s="17">
        <f>VALUE(SUBSTITUTE(STOCK_PUENTEPIEDRA[[#This Row],[STOCK ALMACEN 05]],",",""))</f>
        <v>1</v>
      </c>
    </row>
    <row r="38" spans="1:8" x14ac:dyDescent="0.25">
      <c r="A38" s="253" t="s">
        <v>155</v>
      </c>
      <c r="B38" s="253" t="s">
        <v>156</v>
      </c>
      <c r="C38" s="255">
        <v>0</v>
      </c>
      <c r="D38" s="254" t="s">
        <v>6</v>
      </c>
      <c r="E38" s="255">
        <v>14.837078999999999</v>
      </c>
      <c r="F38" s="101" t="str">
        <f>VLOOKUP(STOCK_PUENTEPIEDRA[[#This Row],[CODIGO]],CLASIFICACION[],4,FALSE)</f>
        <v>DANFOSS</v>
      </c>
      <c r="G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" s="17">
        <f>VALUE(SUBSTITUTE(STOCK_PUENTEPIEDRA[[#This Row],[STOCK ALMACEN 05]],",",""))</f>
        <v>0</v>
      </c>
    </row>
    <row r="39" spans="1:8" x14ac:dyDescent="0.25">
      <c r="A39" s="253" t="s">
        <v>157</v>
      </c>
      <c r="B39" s="253" t="s">
        <v>158</v>
      </c>
      <c r="C39" s="255">
        <v>0</v>
      </c>
      <c r="D39" s="254" t="s">
        <v>6</v>
      </c>
      <c r="E39" s="255">
        <v>7.2651620000000001</v>
      </c>
      <c r="F39" s="101" t="str">
        <f>VLOOKUP(STOCK_PUENTEPIEDRA[[#This Row],[CODIGO]],CLASIFICACION[],4,FALSE)</f>
        <v>DANFOSS</v>
      </c>
      <c r="G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9" s="17">
        <f>VALUE(SUBSTITUTE(STOCK_PUENTEPIEDRA[[#This Row],[STOCK ALMACEN 05]],",",""))</f>
        <v>0</v>
      </c>
    </row>
    <row r="40" spans="1:8" x14ac:dyDescent="0.25">
      <c r="A40" s="253" t="s">
        <v>161</v>
      </c>
      <c r="B40" s="253" t="s">
        <v>162</v>
      </c>
      <c r="C40" s="255">
        <v>0</v>
      </c>
      <c r="D40" s="254" t="s">
        <v>6</v>
      </c>
      <c r="E40" s="255">
        <v>12.38</v>
      </c>
      <c r="F40" s="101" t="str">
        <f>VLOOKUP(STOCK_PUENTEPIEDRA[[#This Row],[CODIGO]],CLASIFICACION[],4,FALSE)</f>
        <v>DANFOSS</v>
      </c>
      <c r="G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" s="17">
        <f>VALUE(SUBSTITUTE(STOCK_PUENTEPIEDRA[[#This Row],[STOCK ALMACEN 05]],",",""))</f>
        <v>0</v>
      </c>
    </row>
    <row r="41" spans="1:8" x14ac:dyDescent="0.25">
      <c r="A41" s="253" t="s">
        <v>163</v>
      </c>
      <c r="B41" s="253" t="s">
        <v>22080</v>
      </c>
      <c r="C41" s="255">
        <v>0</v>
      </c>
      <c r="D41" s="254" t="s">
        <v>6</v>
      </c>
      <c r="E41" s="255">
        <v>47.039979000000002</v>
      </c>
      <c r="F41" s="101" t="str">
        <f>VLOOKUP(STOCK_PUENTEPIEDRA[[#This Row],[CODIGO]],CLASIFICACION[],4,FALSE)</f>
        <v>DANFOSS</v>
      </c>
      <c r="G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" s="17">
        <f>VALUE(SUBSTITUTE(STOCK_PUENTEPIEDRA[[#This Row],[STOCK ALMACEN 05]],",",""))</f>
        <v>0</v>
      </c>
    </row>
    <row r="42" spans="1:8" x14ac:dyDescent="0.25">
      <c r="A42" s="253" t="s">
        <v>167</v>
      </c>
      <c r="B42" s="253" t="s">
        <v>168</v>
      </c>
      <c r="C42" s="255">
        <v>0</v>
      </c>
      <c r="D42" s="254" t="s">
        <v>6</v>
      </c>
      <c r="E42" s="255">
        <v>15.47</v>
      </c>
      <c r="F42" s="101" t="str">
        <f>VLOOKUP(STOCK_PUENTEPIEDRA[[#This Row],[CODIGO]],CLASIFICACION[],4,FALSE)</f>
        <v>DANFOSS</v>
      </c>
      <c r="G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2" s="17">
        <f>VALUE(SUBSTITUTE(STOCK_PUENTEPIEDRA[[#This Row],[STOCK ALMACEN 05]],",",""))</f>
        <v>0</v>
      </c>
    </row>
    <row r="43" spans="1:8" x14ac:dyDescent="0.25">
      <c r="A43" s="253" t="s">
        <v>169</v>
      </c>
      <c r="B43" s="253" t="s">
        <v>170</v>
      </c>
      <c r="C43" s="255">
        <v>0</v>
      </c>
      <c r="D43" s="254" t="s">
        <v>6</v>
      </c>
      <c r="E43" s="255">
        <v>9.2579150000000006</v>
      </c>
      <c r="F43" s="101" t="str">
        <f>VLOOKUP(STOCK_PUENTEPIEDRA[[#This Row],[CODIGO]],CLASIFICACION[],4,FALSE)</f>
        <v>DANFOSS</v>
      </c>
      <c r="G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3" s="17">
        <f>VALUE(SUBSTITUTE(STOCK_PUENTEPIEDRA[[#This Row],[STOCK ALMACEN 05]],",",""))</f>
        <v>0</v>
      </c>
    </row>
    <row r="44" spans="1:8" x14ac:dyDescent="0.25">
      <c r="A44" s="253" t="s">
        <v>171</v>
      </c>
      <c r="B44" s="253" t="s">
        <v>172</v>
      </c>
      <c r="C44" s="255">
        <v>14</v>
      </c>
      <c r="D44" s="254" t="s">
        <v>6</v>
      </c>
      <c r="E44" s="255">
        <v>4.9027329999999996</v>
      </c>
      <c r="F44" s="101" t="str">
        <f>VLOOKUP(STOCK_PUENTEPIEDRA[[#This Row],[CODIGO]],CLASIFICACION[],4,FALSE)</f>
        <v>DANFOSS</v>
      </c>
      <c r="G44" s="10">
        <f>IFERROR(IF(VLOOKUP(STOCK_PUENTEPIEDRA[[#This Row],[CODIGO]],STOCKSANLUIS[],10,FALSE),VLOOKUP(STOCK_PUENTEPIEDRA[[#This Row],[CODIGO]],STOCKSANLUIS[],10,FALSE),"STOCK SOLO EN ALM05"),"STOCK SOLO EN ALM05")</f>
        <v>10</v>
      </c>
      <c r="H44" s="17">
        <f>VALUE(SUBSTITUTE(STOCK_PUENTEPIEDRA[[#This Row],[STOCK ALMACEN 05]],",",""))</f>
        <v>14</v>
      </c>
    </row>
    <row r="45" spans="1:8" x14ac:dyDescent="0.25">
      <c r="A45" s="253" t="s">
        <v>173</v>
      </c>
      <c r="B45" s="253" t="s">
        <v>174</v>
      </c>
      <c r="C45" s="255">
        <v>7</v>
      </c>
      <c r="D45" s="254" t="s">
        <v>6</v>
      </c>
      <c r="E45" s="255">
        <v>4.5181399999999998</v>
      </c>
      <c r="F45" s="101" t="str">
        <f>VLOOKUP(STOCK_PUENTEPIEDRA[[#This Row],[CODIGO]],CLASIFICACION[],4,FALSE)</f>
        <v>DANFOSS</v>
      </c>
      <c r="G45" s="10">
        <f>IFERROR(IF(VLOOKUP(STOCK_PUENTEPIEDRA[[#This Row],[CODIGO]],STOCKSANLUIS[],10,FALSE),VLOOKUP(STOCK_PUENTEPIEDRA[[#This Row],[CODIGO]],STOCKSANLUIS[],10,FALSE),"STOCK SOLO EN ALM05"),"STOCK SOLO EN ALM05")</f>
        <v>10</v>
      </c>
      <c r="H45" s="17">
        <f>VALUE(SUBSTITUTE(STOCK_PUENTEPIEDRA[[#This Row],[STOCK ALMACEN 05]],",",""))</f>
        <v>7</v>
      </c>
    </row>
    <row r="46" spans="1:8" x14ac:dyDescent="0.25">
      <c r="A46" s="253" t="s">
        <v>175</v>
      </c>
      <c r="B46" s="253" t="s">
        <v>176</v>
      </c>
      <c r="C46" s="255">
        <v>38</v>
      </c>
      <c r="D46" s="254" t="s">
        <v>6</v>
      </c>
      <c r="E46" s="255">
        <v>6.3443449999999997</v>
      </c>
      <c r="F46" s="101" t="str">
        <f>VLOOKUP(STOCK_PUENTEPIEDRA[[#This Row],[CODIGO]],CLASIFICACION[],4,FALSE)</f>
        <v>DANFOSS</v>
      </c>
      <c r="G46" s="10">
        <f>IFERROR(IF(VLOOKUP(STOCK_PUENTEPIEDRA[[#This Row],[CODIGO]],STOCKSANLUIS[],10,FALSE),VLOOKUP(STOCK_PUENTEPIEDRA[[#This Row],[CODIGO]],STOCKSANLUIS[],10,FALSE),"STOCK SOLO EN ALM05"),"STOCK SOLO EN ALM05")</f>
        <v>5</v>
      </c>
      <c r="H46" s="17">
        <f>VALUE(SUBSTITUTE(STOCK_PUENTEPIEDRA[[#This Row],[STOCK ALMACEN 05]],",",""))</f>
        <v>38</v>
      </c>
    </row>
    <row r="47" spans="1:8" x14ac:dyDescent="0.25">
      <c r="A47" s="253" t="s">
        <v>177</v>
      </c>
      <c r="B47" s="253" t="s">
        <v>178</v>
      </c>
      <c r="C47" s="255">
        <v>63</v>
      </c>
      <c r="D47" s="254" t="s">
        <v>6</v>
      </c>
      <c r="E47" s="255">
        <v>5.3751499999999997</v>
      </c>
      <c r="F47" s="101" t="str">
        <f>VLOOKUP(STOCK_PUENTEPIEDRA[[#This Row],[CODIGO]],CLASIFICACION[],4,FALSE)</f>
        <v>DANFOSS</v>
      </c>
      <c r="G47" s="10">
        <f>IFERROR(IF(VLOOKUP(STOCK_PUENTEPIEDRA[[#This Row],[CODIGO]],STOCKSANLUIS[],10,FALSE),VLOOKUP(STOCK_PUENTEPIEDRA[[#This Row],[CODIGO]],STOCKSANLUIS[],10,FALSE),"STOCK SOLO EN ALM05"),"STOCK SOLO EN ALM05")</f>
        <v>10</v>
      </c>
      <c r="H47" s="17">
        <f>VALUE(SUBSTITUTE(STOCK_PUENTEPIEDRA[[#This Row],[STOCK ALMACEN 05]],",",""))</f>
        <v>63</v>
      </c>
    </row>
    <row r="48" spans="1:8" x14ac:dyDescent="0.25">
      <c r="A48" s="253" t="s">
        <v>187</v>
      </c>
      <c r="B48" s="253" t="s">
        <v>188</v>
      </c>
      <c r="C48" s="255">
        <v>72</v>
      </c>
      <c r="D48" s="254" t="s">
        <v>6</v>
      </c>
      <c r="E48" s="255">
        <v>18.970685</v>
      </c>
      <c r="F48" s="101" t="str">
        <f>VLOOKUP(STOCK_PUENTEPIEDRA[[#This Row],[CODIGO]],CLASIFICACION[],4,FALSE)</f>
        <v>DANFOSS</v>
      </c>
      <c r="G48" s="10">
        <f>IFERROR(IF(VLOOKUP(STOCK_PUENTEPIEDRA[[#This Row],[CODIGO]],STOCKSANLUIS[],10,FALSE),VLOOKUP(STOCK_PUENTEPIEDRA[[#This Row],[CODIGO]],STOCKSANLUIS[],10,FALSE),"STOCK SOLO EN ALM05"),"STOCK SOLO EN ALM05")</f>
        <v>4</v>
      </c>
      <c r="H48" s="17">
        <f>VALUE(SUBSTITUTE(STOCK_PUENTEPIEDRA[[#This Row],[STOCK ALMACEN 05]],",",""))</f>
        <v>72</v>
      </c>
    </row>
    <row r="49" spans="1:8" x14ac:dyDescent="0.25">
      <c r="A49" s="253" t="s">
        <v>189</v>
      </c>
      <c r="B49" s="253" t="s">
        <v>22610</v>
      </c>
      <c r="C49" s="255">
        <v>0</v>
      </c>
      <c r="D49" s="254" t="s">
        <v>6</v>
      </c>
      <c r="E49" s="255">
        <v>13.60833</v>
      </c>
      <c r="F49" s="101" t="str">
        <f>VLOOKUP(STOCK_PUENTEPIEDRA[[#This Row],[CODIGO]],CLASIFICACION[],4,FALSE)</f>
        <v>DANFOSS</v>
      </c>
      <c r="G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" s="17">
        <f>VALUE(SUBSTITUTE(STOCK_PUENTEPIEDRA[[#This Row],[STOCK ALMACEN 05]],",",""))</f>
        <v>0</v>
      </c>
    </row>
    <row r="50" spans="1:8" x14ac:dyDescent="0.25">
      <c r="A50" s="253" t="s">
        <v>191</v>
      </c>
      <c r="B50" s="253" t="s">
        <v>192</v>
      </c>
      <c r="C50" s="255">
        <v>2</v>
      </c>
      <c r="D50" s="254" t="s">
        <v>6</v>
      </c>
      <c r="E50" s="255">
        <v>20.454749</v>
      </c>
      <c r="F50" s="101" t="str">
        <f>VLOOKUP(STOCK_PUENTEPIEDRA[[#This Row],[CODIGO]],CLASIFICACION[],4,FALSE)</f>
        <v>DANFOSS</v>
      </c>
      <c r="G50" s="10">
        <f>IFERROR(IF(VLOOKUP(STOCK_PUENTEPIEDRA[[#This Row],[CODIGO]],STOCKSANLUIS[],10,FALSE),VLOOKUP(STOCK_PUENTEPIEDRA[[#This Row],[CODIGO]],STOCKSANLUIS[],10,FALSE),"STOCK SOLO EN ALM05"),"STOCK SOLO EN ALM05")</f>
        <v>21</v>
      </c>
      <c r="H50" s="17">
        <f>VALUE(SUBSTITUTE(STOCK_PUENTEPIEDRA[[#This Row],[STOCK ALMACEN 05]],",",""))</f>
        <v>2</v>
      </c>
    </row>
    <row r="51" spans="1:8" x14ac:dyDescent="0.25">
      <c r="A51" s="253" t="s">
        <v>193</v>
      </c>
      <c r="B51" s="253" t="s">
        <v>194</v>
      </c>
      <c r="C51" s="255">
        <v>0</v>
      </c>
      <c r="D51" s="254" t="s">
        <v>6</v>
      </c>
      <c r="E51" s="255">
        <v>71.49288</v>
      </c>
      <c r="F51" s="101" t="str">
        <f>VLOOKUP(STOCK_PUENTEPIEDRA[[#This Row],[CODIGO]],CLASIFICACION[],4,FALSE)</f>
        <v>DANFOSS</v>
      </c>
      <c r="G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" s="17">
        <f>VALUE(SUBSTITUTE(STOCK_PUENTEPIEDRA[[#This Row],[STOCK ALMACEN 05]],",",""))</f>
        <v>0</v>
      </c>
    </row>
    <row r="52" spans="1:8" x14ac:dyDescent="0.25">
      <c r="A52" s="253" t="s">
        <v>195</v>
      </c>
      <c r="B52" s="253" t="s">
        <v>196</v>
      </c>
      <c r="C52" s="255">
        <v>0</v>
      </c>
      <c r="D52" s="254" t="s">
        <v>6</v>
      </c>
      <c r="E52" s="255">
        <v>25.076678999999999</v>
      </c>
      <c r="F52" s="101" t="str">
        <f>VLOOKUP(STOCK_PUENTEPIEDRA[[#This Row],[CODIGO]],CLASIFICACION[],4,FALSE)</f>
        <v>DANFOSS</v>
      </c>
      <c r="G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" s="17">
        <f>VALUE(SUBSTITUTE(STOCK_PUENTEPIEDRA[[#This Row],[STOCK ALMACEN 05]],",",""))</f>
        <v>0</v>
      </c>
    </row>
    <row r="53" spans="1:8" x14ac:dyDescent="0.25">
      <c r="A53" s="253" t="s">
        <v>213</v>
      </c>
      <c r="B53" s="253" t="s">
        <v>214</v>
      </c>
      <c r="C53" s="255">
        <v>0</v>
      </c>
      <c r="D53" s="254" t="s">
        <v>6</v>
      </c>
      <c r="E53" s="255">
        <v>17.861537999999999</v>
      </c>
      <c r="F53" s="101" t="str">
        <f>VLOOKUP(STOCK_PUENTEPIEDRA[[#This Row],[CODIGO]],CLASIFICACION[],4,FALSE)</f>
        <v>DANFOSS</v>
      </c>
      <c r="G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3" s="17">
        <f>VALUE(SUBSTITUTE(STOCK_PUENTEPIEDRA[[#This Row],[STOCK ALMACEN 05]],",",""))</f>
        <v>0</v>
      </c>
    </row>
    <row r="54" spans="1:8" x14ac:dyDescent="0.25">
      <c r="A54" s="253" t="s">
        <v>215</v>
      </c>
      <c r="B54" s="253" t="s">
        <v>216</v>
      </c>
      <c r="C54" s="255">
        <v>0</v>
      </c>
      <c r="D54" s="254" t="s">
        <v>6</v>
      </c>
      <c r="E54" s="255">
        <v>18.018750000000001</v>
      </c>
      <c r="F54" s="101" t="str">
        <f>VLOOKUP(STOCK_PUENTEPIEDRA[[#This Row],[CODIGO]],CLASIFICACION[],4,FALSE)</f>
        <v>DANFOSS</v>
      </c>
      <c r="G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4" s="17">
        <f>VALUE(SUBSTITUTE(STOCK_PUENTEPIEDRA[[#This Row],[STOCK ALMACEN 05]],",",""))</f>
        <v>0</v>
      </c>
    </row>
    <row r="55" spans="1:8" x14ac:dyDescent="0.25">
      <c r="A55" s="253" t="s">
        <v>217</v>
      </c>
      <c r="B55" s="253" t="s">
        <v>218</v>
      </c>
      <c r="C55" s="255">
        <v>0</v>
      </c>
      <c r="D55" s="254" t="s">
        <v>6</v>
      </c>
      <c r="E55" s="255">
        <v>25.8475</v>
      </c>
      <c r="F55" s="101" t="str">
        <f>VLOOKUP(STOCK_PUENTEPIEDRA[[#This Row],[CODIGO]],CLASIFICACION[],4,FALSE)</f>
        <v>DANFOSS</v>
      </c>
      <c r="G55" s="10">
        <f>IFERROR(IF(VLOOKUP(STOCK_PUENTEPIEDRA[[#This Row],[CODIGO]],STOCKSANLUIS[],10,FALSE),VLOOKUP(STOCK_PUENTEPIEDRA[[#This Row],[CODIGO]],STOCKSANLUIS[],10,FALSE),"STOCK SOLO EN ALM05"),"STOCK SOLO EN ALM05")</f>
        <v>3</v>
      </c>
      <c r="H55" s="17">
        <f>VALUE(SUBSTITUTE(STOCK_PUENTEPIEDRA[[#This Row],[STOCK ALMACEN 05]],",",""))</f>
        <v>0</v>
      </c>
    </row>
    <row r="56" spans="1:8" x14ac:dyDescent="0.25">
      <c r="A56" s="253" t="s">
        <v>219</v>
      </c>
      <c r="B56" s="253" t="s">
        <v>220</v>
      </c>
      <c r="C56" s="255">
        <v>0</v>
      </c>
      <c r="D56" s="254" t="s">
        <v>6</v>
      </c>
      <c r="E56" s="255">
        <v>28.67</v>
      </c>
      <c r="F56" s="101" t="str">
        <f>VLOOKUP(STOCK_PUENTEPIEDRA[[#This Row],[CODIGO]],CLASIFICACION[],4,FALSE)</f>
        <v>DANFOSS</v>
      </c>
      <c r="G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" s="17">
        <f>VALUE(SUBSTITUTE(STOCK_PUENTEPIEDRA[[#This Row],[STOCK ALMACEN 05]],",",""))</f>
        <v>0</v>
      </c>
    </row>
    <row r="57" spans="1:8" x14ac:dyDescent="0.25">
      <c r="A57" s="253" t="s">
        <v>221</v>
      </c>
      <c r="B57" s="253" t="s">
        <v>222</v>
      </c>
      <c r="C57" s="255">
        <v>0</v>
      </c>
      <c r="D57" s="254" t="s">
        <v>6</v>
      </c>
      <c r="E57" s="255">
        <v>95.01</v>
      </c>
      <c r="F57" s="101" t="str">
        <f>VLOOKUP(STOCK_PUENTEPIEDRA[[#This Row],[CODIGO]],CLASIFICACION[],4,FALSE)</f>
        <v>DANFOSS</v>
      </c>
      <c r="G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" s="17">
        <f>VALUE(SUBSTITUTE(STOCK_PUENTEPIEDRA[[#This Row],[STOCK ALMACEN 05]],",",""))</f>
        <v>0</v>
      </c>
    </row>
    <row r="58" spans="1:8" x14ac:dyDescent="0.25">
      <c r="A58" s="253" t="s">
        <v>227</v>
      </c>
      <c r="B58" s="253" t="s">
        <v>228</v>
      </c>
      <c r="C58" s="255">
        <v>1</v>
      </c>
      <c r="D58" s="254" t="s">
        <v>6</v>
      </c>
      <c r="E58" s="255">
        <v>35.799156000000004</v>
      </c>
      <c r="F58" s="101" t="str">
        <f>VLOOKUP(STOCK_PUENTEPIEDRA[[#This Row],[CODIGO]],CLASIFICACION[],4,FALSE)</f>
        <v>DANFOSS</v>
      </c>
      <c r="G58" s="10">
        <f>IFERROR(IF(VLOOKUP(STOCK_PUENTEPIEDRA[[#This Row],[CODIGO]],STOCKSANLUIS[],10,FALSE),VLOOKUP(STOCK_PUENTEPIEDRA[[#This Row],[CODIGO]],STOCKSANLUIS[],10,FALSE),"STOCK SOLO EN ALM05"),"STOCK SOLO EN ALM05")</f>
        <v>4</v>
      </c>
      <c r="H58" s="17">
        <f>VALUE(SUBSTITUTE(STOCK_PUENTEPIEDRA[[#This Row],[STOCK ALMACEN 05]],",",""))</f>
        <v>1</v>
      </c>
    </row>
    <row r="59" spans="1:8" x14ac:dyDescent="0.25">
      <c r="A59" s="253" t="s">
        <v>229</v>
      </c>
      <c r="B59" s="253" t="s">
        <v>230</v>
      </c>
      <c r="C59" s="255">
        <v>0</v>
      </c>
      <c r="D59" s="254" t="s">
        <v>6</v>
      </c>
      <c r="E59" s="255">
        <v>42.27</v>
      </c>
      <c r="F59" s="101" t="str">
        <f>VLOOKUP(STOCK_PUENTEPIEDRA[[#This Row],[CODIGO]],CLASIFICACION[],4,FALSE)</f>
        <v>DANFOSS</v>
      </c>
      <c r="G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" s="17">
        <f>VALUE(SUBSTITUTE(STOCK_PUENTEPIEDRA[[#This Row],[STOCK ALMACEN 05]],",",""))</f>
        <v>0</v>
      </c>
    </row>
    <row r="60" spans="1:8" x14ac:dyDescent="0.25">
      <c r="A60" s="253" t="s">
        <v>231</v>
      </c>
      <c r="B60" s="253" t="s">
        <v>232</v>
      </c>
      <c r="C60" s="255">
        <v>0</v>
      </c>
      <c r="D60" s="254" t="s">
        <v>6</v>
      </c>
      <c r="E60" s="255">
        <v>26.959129999999998</v>
      </c>
      <c r="F60" s="101" t="str">
        <f>VLOOKUP(STOCK_PUENTEPIEDRA[[#This Row],[CODIGO]],CLASIFICACION[],4,FALSE)</f>
        <v>DANFOSS</v>
      </c>
      <c r="G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" s="17">
        <f>VALUE(SUBSTITUTE(STOCK_PUENTEPIEDRA[[#This Row],[STOCK ALMACEN 05]],",",""))</f>
        <v>0</v>
      </c>
    </row>
    <row r="61" spans="1:8" x14ac:dyDescent="0.25">
      <c r="A61" s="253" t="s">
        <v>235</v>
      </c>
      <c r="B61" s="253" t="s">
        <v>236</v>
      </c>
      <c r="C61" s="255">
        <v>0</v>
      </c>
      <c r="D61" s="254" t="s">
        <v>6</v>
      </c>
      <c r="E61" s="255">
        <v>136</v>
      </c>
      <c r="F61" s="101" t="str">
        <f>VLOOKUP(STOCK_PUENTEPIEDRA[[#This Row],[CODIGO]],CLASIFICACION[],4,FALSE)</f>
        <v>DANFOSS</v>
      </c>
      <c r="G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" s="17">
        <f>VALUE(SUBSTITUTE(STOCK_PUENTEPIEDRA[[#This Row],[STOCK ALMACEN 05]],",",""))</f>
        <v>0</v>
      </c>
    </row>
    <row r="62" spans="1:8" x14ac:dyDescent="0.25">
      <c r="A62" s="253" t="s">
        <v>239</v>
      </c>
      <c r="B62" s="253" t="s">
        <v>240</v>
      </c>
      <c r="C62" s="255">
        <v>0</v>
      </c>
      <c r="D62" s="254" t="s">
        <v>6</v>
      </c>
      <c r="E62" s="255">
        <v>42.5</v>
      </c>
      <c r="F62" s="101" t="str">
        <f>VLOOKUP(STOCK_PUENTEPIEDRA[[#This Row],[CODIGO]],CLASIFICACION[],4,FALSE)</f>
        <v>DANFOSS</v>
      </c>
      <c r="G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2" s="17">
        <f>VALUE(SUBSTITUTE(STOCK_PUENTEPIEDRA[[#This Row],[STOCK ALMACEN 05]],",",""))</f>
        <v>0</v>
      </c>
    </row>
    <row r="63" spans="1:8" x14ac:dyDescent="0.25">
      <c r="A63" s="253" t="s">
        <v>241</v>
      </c>
      <c r="B63" s="253" t="s">
        <v>242</v>
      </c>
      <c r="C63" s="255">
        <v>0</v>
      </c>
      <c r="D63" s="254" t="s">
        <v>6</v>
      </c>
      <c r="E63" s="255">
        <v>17.3</v>
      </c>
      <c r="F63" s="101" t="str">
        <f>VLOOKUP(STOCK_PUENTEPIEDRA[[#This Row],[CODIGO]],CLASIFICACION[],4,FALSE)</f>
        <v>DANFOSS</v>
      </c>
      <c r="G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" s="17">
        <f>VALUE(SUBSTITUTE(STOCK_PUENTEPIEDRA[[#This Row],[STOCK ALMACEN 05]],",",""))</f>
        <v>0</v>
      </c>
    </row>
    <row r="64" spans="1:8" x14ac:dyDescent="0.25">
      <c r="A64" s="253" t="s">
        <v>243</v>
      </c>
      <c r="B64" s="253" t="s">
        <v>19390</v>
      </c>
      <c r="C64" s="255">
        <v>0</v>
      </c>
      <c r="D64" s="254" t="s">
        <v>6</v>
      </c>
      <c r="E64" s="255">
        <v>25.41</v>
      </c>
      <c r="F64" s="101" t="str">
        <f>VLOOKUP(STOCK_PUENTEPIEDRA[[#This Row],[CODIGO]],CLASIFICACION[],4,FALSE)</f>
        <v>DANFOSS</v>
      </c>
      <c r="G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" s="17">
        <f>VALUE(SUBSTITUTE(STOCK_PUENTEPIEDRA[[#This Row],[STOCK ALMACEN 05]],",",""))</f>
        <v>0</v>
      </c>
    </row>
    <row r="65" spans="1:8" x14ac:dyDescent="0.25">
      <c r="A65" s="253" t="s">
        <v>245</v>
      </c>
      <c r="B65" s="253" t="s">
        <v>246</v>
      </c>
      <c r="C65" s="255">
        <v>0</v>
      </c>
      <c r="D65" s="254" t="s">
        <v>6</v>
      </c>
      <c r="E65" s="255">
        <v>14.06</v>
      </c>
      <c r="F65" s="101" t="str">
        <f>VLOOKUP(STOCK_PUENTEPIEDRA[[#This Row],[CODIGO]],CLASIFICACION[],4,FALSE)</f>
        <v>DANFOSS</v>
      </c>
      <c r="G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" s="17">
        <f>VALUE(SUBSTITUTE(STOCK_PUENTEPIEDRA[[#This Row],[STOCK ALMACEN 05]],",",""))</f>
        <v>0</v>
      </c>
    </row>
    <row r="66" spans="1:8" x14ac:dyDescent="0.25">
      <c r="A66" s="253" t="s">
        <v>247</v>
      </c>
      <c r="B66" s="253" t="s">
        <v>248</v>
      </c>
      <c r="C66" s="255">
        <v>0</v>
      </c>
      <c r="D66" s="254" t="s">
        <v>6</v>
      </c>
      <c r="E66" s="255">
        <v>17.361667000000001</v>
      </c>
      <c r="F66" s="101" t="str">
        <f>VLOOKUP(STOCK_PUENTEPIEDRA[[#This Row],[CODIGO]],CLASIFICACION[],4,FALSE)</f>
        <v>DANFOSS</v>
      </c>
      <c r="G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" s="17">
        <f>VALUE(SUBSTITUTE(STOCK_PUENTEPIEDRA[[#This Row],[STOCK ALMACEN 05]],",",""))</f>
        <v>0</v>
      </c>
    </row>
    <row r="67" spans="1:8" x14ac:dyDescent="0.25">
      <c r="A67" s="253" t="s">
        <v>259</v>
      </c>
      <c r="B67" s="253" t="s">
        <v>260</v>
      </c>
      <c r="C67" s="255">
        <v>427</v>
      </c>
      <c r="D67" s="254" t="s">
        <v>6</v>
      </c>
      <c r="E67" s="255">
        <v>4.3959429999999999</v>
      </c>
      <c r="F67" s="101" t="str">
        <f>VLOOKUP(STOCK_PUENTEPIEDRA[[#This Row],[CODIGO]],CLASIFICACION[],4,FALSE)</f>
        <v>ES ROBBINS</v>
      </c>
      <c r="G67" s="10">
        <f>IFERROR(IF(VLOOKUP(STOCK_PUENTEPIEDRA[[#This Row],[CODIGO]],STOCKSANLUIS[],10,FALSE),VLOOKUP(STOCK_PUENTEPIEDRA[[#This Row],[CODIGO]],STOCKSANLUIS[],10,FALSE),"STOCK SOLO EN ALM05"),"STOCK SOLO EN ALM05")</f>
        <v>127</v>
      </c>
      <c r="H67" s="17">
        <f>VALUE(SUBSTITUTE(STOCK_PUENTEPIEDRA[[#This Row],[STOCK ALMACEN 05]],",",""))</f>
        <v>427</v>
      </c>
    </row>
    <row r="68" spans="1:8" x14ac:dyDescent="0.25">
      <c r="A68" s="253" t="s">
        <v>301</v>
      </c>
      <c r="B68" s="253" t="s">
        <v>302</v>
      </c>
      <c r="C68" s="255">
        <v>0</v>
      </c>
      <c r="D68" s="254" t="s">
        <v>6</v>
      </c>
      <c r="E68" s="255">
        <v>4.5999999999999996</v>
      </c>
      <c r="F68" s="101" t="str">
        <f>VLOOKUP(STOCK_PUENTEPIEDRA[[#This Row],[CODIGO]],CLASIFICACION[],4,FALSE)</f>
        <v>ELKHART</v>
      </c>
      <c r="G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8" s="17">
        <f>VALUE(SUBSTITUTE(STOCK_PUENTEPIEDRA[[#This Row],[STOCK ALMACEN 05]],",",""))</f>
        <v>0</v>
      </c>
    </row>
    <row r="69" spans="1:8" x14ac:dyDescent="0.25">
      <c r="A69" s="253" t="s">
        <v>305</v>
      </c>
      <c r="B69" s="253" t="s">
        <v>306</v>
      </c>
      <c r="C69" s="255">
        <v>0</v>
      </c>
      <c r="D69" s="254" t="s">
        <v>6</v>
      </c>
      <c r="E69" s="255">
        <v>0.23</v>
      </c>
      <c r="F69" s="101" t="str">
        <f>VLOOKUP(STOCK_PUENTEPIEDRA[[#This Row],[CODIGO]],CLASIFICACION[],4,FALSE)</f>
        <v>ELKHART</v>
      </c>
      <c r="G69" s="10">
        <f>IFERROR(IF(VLOOKUP(STOCK_PUENTEPIEDRA[[#This Row],[CODIGO]],STOCKSANLUIS[],10,FALSE),VLOOKUP(STOCK_PUENTEPIEDRA[[#This Row],[CODIGO]],STOCKSANLUIS[],10,FALSE),"STOCK SOLO EN ALM05"),"STOCK SOLO EN ALM05")</f>
        <v>1</v>
      </c>
      <c r="H69" s="17">
        <f>VALUE(SUBSTITUTE(STOCK_PUENTEPIEDRA[[#This Row],[STOCK ALMACEN 05]],",",""))</f>
        <v>0</v>
      </c>
    </row>
    <row r="70" spans="1:8" x14ac:dyDescent="0.25">
      <c r="A70" s="253" t="s">
        <v>307</v>
      </c>
      <c r="B70" s="253" t="s">
        <v>308</v>
      </c>
      <c r="C70" s="255">
        <v>46</v>
      </c>
      <c r="D70" s="254" t="s">
        <v>6</v>
      </c>
      <c r="E70" s="255">
        <v>1.8640330000000001</v>
      </c>
      <c r="F70" s="101" t="str">
        <f>VLOOKUP(STOCK_PUENTEPIEDRA[[#This Row],[CODIGO]],CLASIFICACION[],4,FALSE)</f>
        <v>ELKHART</v>
      </c>
      <c r="G70" s="10">
        <f>IFERROR(IF(VLOOKUP(STOCK_PUENTEPIEDRA[[#This Row],[CODIGO]],STOCKSANLUIS[],10,FALSE),VLOOKUP(STOCK_PUENTEPIEDRA[[#This Row],[CODIGO]],STOCKSANLUIS[],10,FALSE),"STOCK SOLO EN ALM05"),"STOCK SOLO EN ALM05")</f>
        <v>10</v>
      </c>
      <c r="H70" s="17">
        <f>VALUE(SUBSTITUTE(STOCK_PUENTEPIEDRA[[#This Row],[STOCK ALMACEN 05]],",",""))</f>
        <v>46</v>
      </c>
    </row>
    <row r="71" spans="1:8" x14ac:dyDescent="0.25">
      <c r="A71" s="253" t="s">
        <v>309</v>
      </c>
      <c r="B71" s="253" t="s">
        <v>310</v>
      </c>
      <c r="C71" s="255">
        <v>0</v>
      </c>
      <c r="D71" s="254" t="s">
        <v>6</v>
      </c>
      <c r="E71" s="255">
        <v>2.71</v>
      </c>
      <c r="F71" s="101" t="str">
        <f>VLOOKUP(STOCK_PUENTEPIEDRA[[#This Row],[CODIGO]],CLASIFICACION[],4,FALSE)</f>
        <v>ELKHART</v>
      </c>
      <c r="G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" s="17">
        <f>VALUE(SUBSTITUTE(STOCK_PUENTEPIEDRA[[#This Row],[STOCK ALMACEN 05]],",",""))</f>
        <v>0</v>
      </c>
    </row>
    <row r="72" spans="1:8" x14ac:dyDescent="0.25">
      <c r="A72" s="253" t="s">
        <v>311</v>
      </c>
      <c r="B72" s="253" t="s">
        <v>312</v>
      </c>
      <c r="C72" s="255">
        <v>129</v>
      </c>
      <c r="D72" s="254" t="s">
        <v>6</v>
      </c>
      <c r="E72" s="255">
        <v>3.792462</v>
      </c>
      <c r="F72" s="101" t="str">
        <f>VLOOKUP(STOCK_PUENTEPIEDRA[[#This Row],[CODIGO]],CLASIFICACION[],4,FALSE)</f>
        <v>ELKHART</v>
      </c>
      <c r="G72" s="10">
        <f>IFERROR(IF(VLOOKUP(STOCK_PUENTEPIEDRA[[#This Row],[CODIGO]],STOCKSANLUIS[],10,FALSE),VLOOKUP(STOCK_PUENTEPIEDRA[[#This Row],[CODIGO]],STOCKSANLUIS[],10,FALSE),"STOCK SOLO EN ALM05"),"STOCK SOLO EN ALM05")</f>
        <v>11</v>
      </c>
      <c r="H72" s="17">
        <f>VALUE(SUBSTITUTE(STOCK_PUENTEPIEDRA[[#This Row],[STOCK ALMACEN 05]],",",""))</f>
        <v>129</v>
      </c>
    </row>
    <row r="73" spans="1:8" x14ac:dyDescent="0.25">
      <c r="A73" s="253" t="s">
        <v>313</v>
      </c>
      <c r="B73" s="253" t="s">
        <v>314</v>
      </c>
      <c r="C73" s="255">
        <v>0</v>
      </c>
      <c r="D73" s="254" t="s">
        <v>6</v>
      </c>
      <c r="E73" s="255">
        <v>0.7</v>
      </c>
      <c r="F73" s="101" t="str">
        <f>VLOOKUP(STOCK_PUENTEPIEDRA[[#This Row],[CODIGO]],CLASIFICACION[],4,FALSE)</f>
        <v>ELKHART</v>
      </c>
      <c r="G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" s="17">
        <f>VALUE(SUBSTITUTE(STOCK_PUENTEPIEDRA[[#This Row],[STOCK ALMACEN 05]],",",""))</f>
        <v>0</v>
      </c>
    </row>
    <row r="74" spans="1:8" x14ac:dyDescent="0.25">
      <c r="A74" s="253" t="s">
        <v>317</v>
      </c>
      <c r="B74" s="253" t="s">
        <v>318</v>
      </c>
      <c r="C74" s="255">
        <v>0</v>
      </c>
      <c r="D74" s="254" t="s">
        <v>6</v>
      </c>
      <c r="E74" s="255">
        <v>1.55</v>
      </c>
      <c r="F74" s="101" t="str">
        <f>VLOOKUP(STOCK_PUENTEPIEDRA[[#This Row],[CODIGO]],CLASIFICACION[],4,FALSE)</f>
        <v>ELKHART</v>
      </c>
      <c r="G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4" s="17">
        <f>VALUE(SUBSTITUTE(STOCK_PUENTEPIEDRA[[#This Row],[STOCK ALMACEN 05]],",",""))</f>
        <v>0</v>
      </c>
    </row>
    <row r="75" spans="1:8" x14ac:dyDescent="0.25">
      <c r="A75" s="253" t="s">
        <v>319</v>
      </c>
      <c r="B75" s="253" t="s">
        <v>320</v>
      </c>
      <c r="C75" s="255">
        <v>0</v>
      </c>
      <c r="D75" s="254" t="s">
        <v>6</v>
      </c>
      <c r="E75" s="255">
        <v>0.52500000000000002</v>
      </c>
      <c r="F75" s="101" t="str">
        <f>VLOOKUP(STOCK_PUENTEPIEDRA[[#This Row],[CODIGO]],CLASIFICACION[],4,FALSE)</f>
        <v>ELKHART</v>
      </c>
      <c r="G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" s="17">
        <f>VALUE(SUBSTITUTE(STOCK_PUENTEPIEDRA[[#This Row],[STOCK ALMACEN 05]],",",""))</f>
        <v>0</v>
      </c>
    </row>
    <row r="76" spans="1:8" x14ac:dyDescent="0.25">
      <c r="A76" s="253" t="s">
        <v>321</v>
      </c>
      <c r="B76" s="253" t="s">
        <v>322</v>
      </c>
      <c r="C76" s="255">
        <v>0</v>
      </c>
      <c r="D76" s="254" t="s">
        <v>6</v>
      </c>
      <c r="E76" s="255">
        <v>0.59</v>
      </c>
      <c r="F76" s="101" t="str">
        <f>VLOOKUP(STOCK_PUENTEPIEDRA[[#This Row],[CODIGO]],CLASIFICACION[],4,FALSE)</f>
        <v>ELKHART</v>
      </c>
      <c r="G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" s="17">
        <f>VALUE(SUBSTITUTE(STOCK_PUENTEPIEDRA[[#This Row],[STOCK ALMACEN 05]],",",""))</f>
        <v>0</v>
      </c>
    </row>
    <row r="77" spans="1:8" x14ac:dyDescent="0.25">
      <c r="A77" s="253" t="s">
        <v>335</v>
      </c>
      <c r="B77" s="253" t="s">
        <v>336</v>
      </c>
      <c r="C77" s="255">
        <v>0</v>
      </c>
      <c r="D77" s="254" t="s">
        <v>6</v>
      </c>
      <c r="E77" s="255">
        <v>616.15</v>
      </c>
      <c r="F77" s="101" t="str">
        <f>VLOOKUP(STOCK_PUENTEPIEDRA[[#This Row],[CODIGO]],CLASIFICACION[],4,FALSE)</f>
        <v>INNOVAIR</v>
      </c>
      <c r="G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" s="17">
        <f>VALUE(SUBSTITUTE(STOCK_PUENTEPIEDRA[[#This Row],[STOCK ALMACEN 05]],",",""))</f>
        <v>0</v>
      </c>
    </row>
    <row r="78" spans="1:8" x14ac:dyDescent="0.25">
      <c r="A78" s="253" t="s">
        <v>337</v>
      </c>
      <c r="B78" s="253" t="s">
        <v>338</v>
      </c>
      <c r="C78" s="255">
        <v>2</v>
      </c>
      <c r="D78" s="254" t="s">
        <v>6</v>
      </c>
      <c r="E78" s="255">
        <v>164.27</v>
      </c>
      <c r="F78" s="101" t="str">
        <f>VLOOKUP(STOCK_PUENTEPIEDRA[[#This Row],[CODIGO]],CLASIFICACION[],4,FALSE)</f>
        <v>INNOVAIR</v>
      </c>
      <c r="G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" s="17">
        <f>VALUE(SUBSTITUTE(STOCK_PUENTEPIEDRA[[#This Row],[STOCK ALMACEN 05]],",",""))</f>
        <v>2</v>
      </c>
    </row>
    <row r="79" spans="1:8" x14ac:dyDescent="0.25">
      <c r="A79" s="253" t="s">
        <v>341</v>
      </c>
      <c r="B79" s="253" t="s">
        <v>342</v>
      </c>
      <c r="C79" s="255">
        <v>7</v>
      </c>
      <c r="D79" s="254" t="s">
        <v>6</v>
      </c>
      <c r="E79" s="255">
        <v>322.36</v>
      </c>
      <c r="F79" s="101" t="str">
        <f>VLOOKUP(STOCK_PUENTEPIEDRA[[#This Row],[CODIGO]],CLASIFICACION[],4,FALSE)</f>
        <v>INNOVAIR</v>
      </c>
      <c r="G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" s="17">
        <f>VALUE(SUBSTITUTE(STOCK_PUENTEPIEDRA[[#This Row],[STOCK ALMACEN 05]],",",""))</f>
        <v>7</v>
      </c>
    </row>
    <row r="80" spans="1:8" x14ac:dyDescent="0.25">
      <c r="A80" s="253" t="s">
        <v>343</v>
      </c>
      <c r="B80" s="253" t="s">
        <v>344</v>
      </c>
      <c r="C80" s="255">
        <v>3</v>
      </c>
      <c r="D80" s="254" t="s">
        <v>6</v>
      </c>
      <c r="E80" s="255">
        <v>323.31</v>
      </c>
      <c r="F80" s="101" t="str">
        <f>VLOOKUP(STOCK_PUENTEPIEDRA[[#This Row],[CODIGO]],CLASIFICACION[],4,FALSE)</f>
        <v>INNOVAIR</v>
      </c>
      <c r="G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" s="17">
        <f>VALUE(SUBSTITUTE(STOCK_PUENTEPIEDRA[[#This Row],[STOCK ALMACEN 05]],",",""))</f>
        <v>3</v>
      </c>
    </row>
    <row r="81" spans="1:8" x14ac:dyDescent="0.25">
      <c r="A81" s="253" t="s">
        <v>349</v>
      </c>
      <c r="B81" s="253" t="s">
        <v>350</v>
      </c>
      <c r="C81" s="255">
        <v>0</v>
      </c>
      <c r="D81" s="254" t="s">
        <v>6</v>
      </c>
      <c r="E81" s="255">
        <v>6.4</v>
      </c>
      <c r="F81" s="101" t="str">
        <f>VLOOKUP(STOCK_PUENTEPIEDRA[[#This Row],[CODIGO]],CLASIFICACION[],4,FALSE)</f>
        <v>ARTICCO</v>
      </c>
      <c r="G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" s="17">
        <f>VALUE(SUBSTITUTE(STOCK_PUENTEPIEDRA[[#This Row],[STOCK ALMACEN 05]],",",""))</f>
        <v>0</v>
      </c>
    </row>
    <row r="82" spans="1:8" x14ac:dyDescent="0.25">
      <c r="A82" s="253" t="s">
        <v>355</v>
      </c>
      <c r="B82" s="253" t="s">
        <v>356</v>
      </c>
      <c r="C82" s="255">
        <v>0</v>
      </c>
      <c r="D82" s="254" t="s">
        <v>6</v>
      </c>
      <c r="E82" s="255">
        <v>0.13</v>
      </c>
      <c r="F82" s="101" t="str">
        <f>VLOOKUP(STOCK_PUENTEPIEDRA[[#This Row],[CODIGO]],CLASIFICACION[],4,FALSE)</f>
        <v>ELKHART</v>
      </c>
      <c r="G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" s="17">
        <f>VALUE(SUBSTITUTE(STOCK_PUENTEPIEDRA[[#This Row],[STOCK ALMACEN 05]],",",""))</f>
        <v>0</v>
      </c>
    </row>
    <row r="83" spans="1:8" x14ac:dyDescent="0.25">
      <c r="A83" s="253" t="s">
        <v>359</v>
      </c>
      <c r="B83" s="253" t="s">
        <v>360</v>
      </c>
      <c r="C83" s="255">
        <v>0</v>
      </c>
      <c r="D83" s="254" t="s">
        <v>6</v>
      </c>
      <c r="E83" s="255">
        <v>4.59</v>
      </c>
      <c r="F83" s="101" t="str">
        <f>VLOOKUP(STOCK_PUENTEPIEDRA[[#This Row],[CODIGO]],CLASIFICACION[],4,FALSE)</f>
        <v>INNOVAIR</v>
      </c>
      <c r="G83" s="10">
        <f>IFERROR(IF(VLOOKUP(STOCK_PUENTEPIEDRA[[#This Row],[CODIGO]],STOCKSANLUIS[],10,FALSE),VLOOKUP(STOCK_PUENTEPIEDRA[[#This Row],[CODIGO]],STOCKSANLUIS[],10,FALSE),"STOCK SOLO EN ALM05"),"STOCK SOLO EN ALM05")</f>
        <v>17</v>
      </c>
      <c r="H83" s="17">
        <f>VALUE(SUBSTITUTE(STOCK_PUENTEPIEDRA[[#This Row],[STOCK ALMACEN 05]],",",""))</f>
        <v>0</v>
      </c>
    </row>
    <row r="84" spans="1:8" x14ac:dyDescent="0.25">
      <c r="A84" s="253" t="s">
        <v>361</v>
      </c>
      <c r="B84" s="253" t="s">
        <v>362</v>
      </c>
      <c r="C84" s="255">
        <v>0</v>
      </c>
      <c r="D84" s="254" t="s">
        <v>6</v>
      </c>
      <c r="E84" s="255">
        <v>4.5599999999999996</v>
      </c>
      <c r="F84" s="101" t="str">
        <f>VLOOKUP(STOCK_PUENTEPIEDRA[[#This Row],[CODIGO]],CLASIFICACION[],4,FALSE)</f>
        <v>INNOVAIR</v>
      </c>
      <c r="G84" s="10">
        <f>IFERROR(IF(VLOOKUP(STOCK_PUENTEPIEDRA[[#This Row],[CODIGO]],STOCKSANLUIS[],10,FALSE),VLOOKUP(STOCK_PUENTEPIEDRA[[#This Row],[CODIGO]],STOCKSANLUIS[],10,FALSE),"STOCK SOLO EN ALM05"),"STOCK SOLO EN ALM05")</f>
        <v>1</v>
      </c>
      <c r="H84" s="17">
        <f>VALUE(SUBSTITUTE(STOCK_PUENTEPIEDRA[[#This Row],[STOCK ALMACEN 05]],",",""))</f>
        <v>0</v>
      </c>
    </row>
    <row r="85" spans="1:8" x14ac:dyDescent="0.25">
      <c r="A85" s="253" t="s">
        <v>365</v>
      </c>
      <c r="B85" s="253" t="s">
        <v>366</v>
      </c>
      <c r="C85" s="255">
        <v>0</v>
      </c>
      <c r="D85" s="254" t="s">
        <v>6</v>
      </c>
      <c r="E85" s="255">
        <v>3.92</v>
      </c>
      <c r="F85" s="101" t="str">
        <f>VLOOKUP(STOCK_PUENTEPIEDRA[[#This Row],[CODIGO]],CLASIFICACION[],4,FALSE)</f>
        <v>INNOVAIR</v>
      </c>
      <c r="G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" s="17">
        <f>VALUE(SUBSTITUTE(STOCK_PUENTEPIEDRA[[#This Row],[STOCK ALMACEN 05]],",",""))</f>
        <v>0</v>
      </c>
    </row>
    <row r="86" spans="1:8" x14ac:dyDescent="0.25">
      <c r="A86" s="253" t="s">
        <v>367</v>
      </c>
      <c r="B86" s="253" t="s">
        <v>368</v>
      </c>
      <c r="C86" s="255">
        <v>14</v>
      </c>
      <c r="D86" s="254" t="s">
        <v>6</v>
      </c>
      <c r="E86" s="255">
        <v>6.11</v>
      </c>
      <c r="F86" s="101" t="str">
        <f>VLOOKUP(STOCK_PUENTEPIEDRA[[#This Row],[CODIGO]],CLASIFICACION[],4,FALSE)</f>
        <v>INNOVAIR</v>
      </c>
      <c r="G86" s="10">
        <f>IFERROR(IF(VLOOKUP(STOCK_PUENTEPIEDRA[[#This Row],[CODIGO]],STOCKSANLUIS[],10,FALSE),VLOOKUP(STOCK_PUENTEPIEDRA[[#This Row],[CODIGO]],STOCKSANLUIS[],10,FALSE),"STOCK SOLO EN ALM05"),"STOCK SOLO EN ALM05")</f>
        <v>6</v>
      </c>
      <c r="H86" s="17">
        <f>VALUE(SUBSTITUTE(STOCK_PUENTEPIEDRA[[#This Row],[STOCK ALMACEN 05]],",",""))</f>
        <v>14</v>
      </c>
    </row>
    <row r="87" spans="1:8" x14ac:dyDescent="0.25">
      <c r="A87" s="253" t="s">
        <v>371</v>
      </c>
      <c r="B87" s="253" t="s">
        <v>372</v>
      </c>
      <c r="C87" s="255">
        <v>0</v>
      </c>
      <c r="D87" s="254" t="s">
        <v>6</v>
      </c>
      <c r="E87" s="255">
        <v>75.432329999999993</v>
      </c>
      <c r="F87" s="101" t="str">
        <f>VLOOKUP(STOCK_PUENTEPIEDRA[[#This Row],[CODIGO]],CLASIFICACION[],4,FALSE)</f>
        <v>ICEAGE- ZHEJIANG JIAHE PIPES</v>
      </c>
      <c r="G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" s="17">
        <f>VALUE(SUBSTITUTE(STOCK_PUENTEPIEDRA[[#This Row],[STOCK ALMACEN 05]],",",""))</f>
        <v>0</v>
      </c>
    </row>
    <row r="88" spans="1:8" x14ac:dyDescent="0.25">
      <c r="A88" s="253" t="s">
        <v>375</v>
      </c>
      <c r="B88" s="253" t="s">
        <v>376</v>
      </c>
      <c r="C88" s="255">
        <v>770</v>
      </c>
      <c r="D88" s="254" t="s">
        <v>6</v>
      </c>
      <c r="E88" s="255">
        <v>17.534842000000001</v>
      </c>
      <c r="F88" s="101" t="str">
        <f>VLOOKUP(STOCK_PUENTEPIEDRA[[#This Row],[CODIGO]],CLASIFICACION[],4,FALSE)</f>
        <v>ICEAGE- ZHEJIANG JIAHE PIPES</v>
      </c>
      <c r="G88" s="10">
        <f>IFERROR(IF(VLOOKUP(STOCK_PUENTEPIEDRA[[#This Row],[CODIGO]],STOCKSANLUIS[],10,FALSE),VLOOKUP(STOCK_PUENTEPIEDRA[[#This Row],[CODIGO]],STOCKSANLUIS[],10,FALSE),"STOCK SOLO EN ALM05"),"STOCK SOLO EN ALM05")</f>
        <v>32</v>
      </c>
      <c r="H88" s="17">
        <f>VALUE(SUBSTITUTE(STOCK_PUENTEPIEDRA[[#This Row],[STOCK ALMACEN 05]],",",""))</f>
        <v>770</v>
      </c>
    </row>
    <row r="89" spans="1:8" x14ac:dyDescent="0.25">
      <c r="A89" s="253" t="s">
        <v>377</v>
      </c>
      <c r="B89" s="253" t="s">
        <v>378</v>
      </c>
      <c r="C89" s="255">
        <v>331</v>
      </c>
      <c r="D89" s="254" t="s">
        <v>6</v>
      </c>
      <c r="E89" s="255">
        <v>22.340160999999998</v>
      </c>
      <c r="F89" s="101" t="str">
        <f>VLOOKUP(STOCK_PUENTEPIEDRA[[#This Row],[CODIGO]],CLASIFICACION[],4,FALSE)</f>
        <v>ICEAGE- ZHEJIANG JIAHE PIPES</v>
      </c>
      <c r="G89" s="10">
        <f>IFERROR(IF(VLOOKUP(STOCK_PUENTEPIEDRA[[#This Row],[CODIGO]],STOCKSANLUIS[],10,FALSE),VLOOKUP(STOCK_PUENTEPIEDRA[[#This Row],[CODIGO]],STOCKSANLUIS[],10,FALSE),"STOCK SOLO EN ALM05"),"STOCK SOLO EN ALM05")</f>
        <v>54</v>
      </c>
      <c r="H89" s="17">
        <f>VALUE(SUBSTITUTE(STOCK_PUENTEPIEDRA[[#This Row],[STOCK ALMACEN 05]],",",""))</f>
        <v>331</v>
      </c>
    </row>
    <row r="90" spans="1:8" x14ac:dyDescent="0.25">
      <c r="A90" s="253" t="s">
        <v>379</v>
      </c>
      <c r="B90" s="253" t="s">
        <v>380</v>
      </c>
      <c r="C90" s="255">
        <v>0</v>
      </c>
      <c r="D90" s="254" t="s">
        <v>6</v>
      </c>
      <c r="E90" s="255">
        <v>28.79</v>
      </c>
      <c r="F90" s="101" t="str">
        <f>VLOOKUP(STOCK_PUENTEPIEDRA[[#This Row],[CODIGO]],CLASIFICACION[],4,FALSE)</f>
        <v>ICEAGE- ZHEJIANG JIAHE PIPES</v>
      </c>
      <c r="G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" s="17">
        <f>VALUE(SUBSTITUTE(STOCK_PUENTEPIEDRA[[#This Row],[STOCK ALMACEN 05]],",",""))</f>
        <v>0</v>
      </c>
    </row>
    <row r="91" spans="1:8" x14ac:dyDescent="0.25">
      <c r="A91" s="253" t="s">
        <v>381</v>
      </c>
      <c r="B91" s="253" t="s">
        <v>382</v>
      </c>
      <c r="C91" s="255">
        <v>0</v>
      </c>
      <c r="D91" s="254" t="s">
        <v>6</v>
      </c>
      <c r="E91" s="255">
        <v>23.56</v>
      </c>
      <c r="F91" s="101" t="str">
        <f>VLOOKUP(STOCK_PUENTEPIEDRA[[#This Row],[CODIGO]],CLASIFICACION[],4,FALSE)</f>
        <v>INNOVAIR</v>
      </c>
      <c r="G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1" s="17">
        <f>VALUE(SUBSTITUTE(STOCK_PUENTEPIEDRA[[#This Row],[STOCK ALMACEN 05]],",",""))</f>
        <v>0</v>
      </c>
    </row>
    <row r="92" spans="1:8" x14ac:dyDescent="0.25">
      <c r="A92" s="253" t="s">
        <v>383</v>
      </c>
      <c r="B92" s="253" t="s">
        <v>384</v>
      </c>
      <c r="C92" s="255">
        <v>0</v>
      </c>
      <c r="D92" s="254" t="s">
        <v>6</v>
      </c>
      <c r="E92" s="255">
        <v>24.74</v>
      </c>
      <c r="F92" s="101" t="str">
        <f>VLOOKUP(STOCK_PUENTEPIEDRA[[#This Row],[CODIGO]],CLASIFICACION[],4,FALSE)</f>
        <v>INNOVAIR</v>
      </c>
      <c r="G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" s="17">
        <f>VALUE(SUBSTITUTE(STOCK_PUENTEPIEDRA[[#This Row],[STOCK ALMACEN 05]],",",""))</f>
        <v>0</v>
      </c>
    </row>
    <row r="93" spans="1:8" x14ac:dyDescent="0.25">
      <c r="A93" s="253" t="s">
        <v>385</v>
      </c>
      <c r="B93" s="253" t="s">
        <v>386</v>
      </c>
      <c r="C93" s="255">
        <v>0</v>
      </c>
      <c r="D93" s="254" t="s">
        <v>6</v>
      </c>
      <c r="E93" s="255">
        <v>10.5</v>
      </c>
      <c r="F93" s="101" t="str">
        <f>VLOOKUP(STOCK_PUENTEPIEDRA[[#This Row],[CODIGO]],CLASIFICACION[],4,FALSE)</f>
        <v>INNOVAIR</v>
      </c>
      <c r="G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3" s="17">
        <f>VALUE(SUBSTITUTE(STOCK_PUENTEPIEDRA[[#This Row],[STOCK ALMACEN 05]],",",""))</f>
        <v>0</v>
      </c>
    </row>
    <row r="94" spans="1:8" x14ac:dyDescent="0.25">
      <c r="A94" s="253" t="s">
        <v>387</v>
      </c>
      <c r="B94" s="253" t="s">
        <v>388</v>
      </c>
      <c r="C94" s="255">
        <v>0</v>
      </c>
      <c r="D94" s="254" t="s">
        <v>6</v>
      </c>
      <c r="E94" s="255">
        <v>8.5</v>
      </c>
      <c r="F94" s="101" t="str">
        <f>VLOOKUP(STOCK_PUENTEPIEDRA[[#This Row],[CODIGO]],CLASIFICACION[],4,FALSE)</f>
        <v>INNOVAIR</v>
      </c>
      <c r="G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" s="17">
        <f>VALUE(SUBSTITUTE(STOCK_PUENTEPIEDRA[[#This Row],[STOCK ALMACEN 05]],",",""))</f>
        <v>0</v>
      </c>
    </row>
    <row r="95" spans="1:8" x14ac:dyDescent="0.25">
      <c r="A95" s="253" t="s">
        <v>389</v>
      </c>
      <c r="B95" s="253" t="s">
        <v>390</v>
      </c>
      <c r="C95" s="255">
        <v>0</v>
      </c>
      <c r="D95" s="254" t="s">
        <v>6</v>
      </c>
      <c r="E95" s="255">
        <v>26.67</v>
      </c>
      <c r="F95" s="101" t="str">
        <f>VLOOKUP(STOCK_PUENTEPIEDRA[[#This Row],[CODIGO]],CLASIFICACION[],4,FALSE)</f>
        <v>INNOVAIR</v>
      </c>
      <c r="G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" s="17">
        <f>VALUE(SUBSTITUTE(STOCK_PUENTEPIEDRA[[#This Row],[STOCK ALMACEN 05]],",",""))</f>
        <v>0</v>
      </c>
    </row>
    <row r="96" spans="1:8" x14ac:dyDescent="0.25">
      <c r="A96" s="253" t="s">
        <v>391</v>
      </c>
      <c r="B96" s="253" t="s">
        <v>392</v>
      </c>
      <c r="C96" s="255">
        <v>0</v>
      </c>
      <c r="D96" s="254" t="s">
        <v>6</v>
      </c>
      <c r="E96" s="255">
        <v>28</v>
      </c>
      <c r="F96" s="101" t="str">
        <f>VLOOKUP(STOCK_PUENTEPIEDRA[[#This Row],[CODIGO]],CLASIFICACION[],4,FALSE)</f>
        <v>INNOVAIR</v>
      </c>
      <c r="G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" s="17">
        <f>VALUE(SUBSTITUTE(STOCK_PUENTEPIEDRA[[#This Row],[STOCK ALMACEN 05]],",",""))</f>
        <v>0</v>
      </c>
    </row>
    <row r="97" spans="1:8" x14ac:dyDescent="0.25">
      <c r="A97" s="253" t="s">
        <v>393</v>
      </c>
      <c r="B97" s="253" t="s">
        <v>394</v>
      </c>
      <c r="C97" s="255">
        <v>0</v>
      </c>
      <c r="D97" s="254" t="s">
        <v>6</v>
      </c>
      <c r="E97" s="255">
        <v>28</v>
      </c>
      <c r="F97" s="101" t="str">
        <f>VLOOKUP(STOCK_PUENTEPIEDRA[[#This Row],[CODIGO]],CLASIFICACION[],4,FALSE)</f>
        <v>INNOVAIR</v>
      </c>
      <c r="G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" s="17">
        <f>VALUE(SUBSTITUTE(STOCK_PUENTEPIEDRA[[#This Row],[STOCK ALMACEN 05]],",",""))</f>
        <v>0</v>
      </c>
    </row>
    <row r="98" spans="1:8" x14ac:dyDescent="0.25">
      <c r="A98" s="253" t="s">
        <v>439</v>
      </c>
      <c r="B98" s="253" t="s">
        <v>440</v>
      </c>
      <c r="C98" s="255">
        <v>140</v>
      </c>
      <c r="D98" s="254" t="s">
        <v>6</v>
      </c>
      <c r="E98" s="255">
        <v>15.454063</v>
      </c>
      <c r="F98" s="101" t="str">
        <f>VLOOKUP(STOCK_PUENTEPIEDRA[[#This Row],[CODIGO]],CLASIFICACION[],4,FALSE)</f>
        <v>BVA</v>
      </c>
      <c r="G98" s="10">
        <f>IFERROR(IF(VLOOKUP(STOCK_PUENTEPIEDRA[[#This Row],[CODIGO]],STOCKSANLUIS[],10,FALSE),VLOOKUP(STOCK_PUENTEPIEDRA[[#This Row],[CODIGO]],STOCKSANLUIS[],10,FALSE),"STOCK SOLO EN ALM05"),"STOCK SOLO EN ALM05")</f>
        <v>19</v>
      </c>
      <c r="H98" s="17">
        <f>VALUE(SUBSTITUTE(STOCK_PUENTEPIEDRA[[#This Row],[STOCK ALMACEN 05]],",",""))</f>
        <v>140</v>
      </c>
    </row>
    <row r="99" spans="1:8" x14ac:dyDescent="0.25">
      <c r="A99" s="253" t="s">
        <v>441</v>
      </c>
      <c r="B99" s="253" t="s">
        <v>442</v>
      </c>
      <c r="C99" s="255">
        <v>83</v>
      </c>
      <c r="D99" s="254" t="s">
        <v>6</v>
      </c>
      <c r="E99" s="255">
        <v>16.651125</v>
      </c>
      <c r="F99" s="101" t="str">
        <f>VLOOKUP(STOCK_PUENTEPIEDRA[[#This Row],[CODIGO]],CLASIFICACION[],4,FALSE)</f>
        <v>BVA</v>
      </c>
      <c r="G99" s="10">
        <f>IFERROR(IF(VLOOKUP(STOCK_PUENTEPIEDRA[[#This Row],[CODIGO]],STOCKSANLUIS[],10,FALSE),VLOOKUP(STOCK_PUENTEPIEDRA[[#This Row],[CODIGO]],STOCKSANLUIS[],10,FALSE),"STOCK SOLO EN ALM05"),"STOCK SOLO EN ALM05")</f>
        <v>19</v>
      </c>
      <c r="H99" s="17">
        <f>VALUE(SUBSTITUTE(STOCK_PUENTEPIEDRA[[#This Row],[STOCK ALMACEN 05]],",",""))</f>
        <v>83</v>
      </c>
    </row>
    <row r="100" spans="1:8" x14ac:dyDescent="0.25">
      <c r="A100" s="253" t="s">
        <v>443</v>
      </c>
      <c r="B100" s="253" t="s">
        <v>444</v>
      </c>
      <c r="C100" s="255">
        <v>73</v>
      </c>
      <c r="D100" s="254" t="s">
        <v>6</v>
      </c>
      <c r="E100" s="255">
        <v>14.899067000000001</v>
      </c>
      <c r="F100" s="101" t="str">
        <f>VLOOKUP(STOCK_PUENTEPIEDRA[[#This Row],[CODIGO]],CLASIFICACION[],4,FALSE)</f>
        <v>BVA</v>
      </c>
      <c r="G100" s="10">
        <f>IFERROR(IF(VLOOKUP(STOCK_PUENTEPIEDRA[[#This Row],[CODIGO]],STOCKSANLUIS[],10,FALSE),VLOOKUP(STOCK_PUENTEPIEDRA[[#This Row],[CODIGO]],STOCKSANLUIS[],10,FALSE),"STOCK SOLO EN ALM05"),"STOCK SOLO EN ALM05")</f>
        <v>33</v>
      </c>
      <c r="H100" s="17">
        <f>VALUE(SUBSTITUTE(STOCK_PUENTEPIEDRA[[#This Row],[STOCK ALMACEN 05]],",",""))</f>
        <v>73</v>
      </c>
    </row>
    <row r="101" spans="1:8" x14ac:dyDescent="0.25">
      <c r="A101" s="253" t="s">
        <v>445</v>
      </c>
      <c r="B101" s="253" t="s">
        <v>19372</v>
      </c>
      <c r="C101" s="255">
        <v>51</v>
      </c>
      <c r="D101" s="254" t="s">
        <v>6</v>
      </c>
      <c r="E101" s="255">
        <v>15.866987</v>
      </c>
      <c r="F101" s="101" t="str">
        <f>VLOOKUP(STOCK_PUENTEPIEDRA[[#This Row],[CODIGO]],CLASIFICACION[],4,FALSE)</f>
        <v>BVA</v>
      </c>
      <c r="G101" s="10">
        <f>IFERROR(IF(VLOOKUP(STOCK_PUENTEPIEDRA[[#This Row],[CODIGO]],STOCKSANLUIS[],10,FALSE),VLOOKUP(STOCK_PUENTEPIEDRA[[#This Row],[CODIGO]],STOCKSANLUIS[],10,FALSE),"STOCK SOLO EN ALM05"),"STOCK SOLO EN ALM05")</f>
        <v>23</v>
      </c>
      <c r="H101" s="17">
        <f>VALUE(SUBSTITUTE(STOCK_PUENTEPIEDRA[[#This Row],[STOCK ALMACEN 05]],",",""))</f>
        <v>51</v>
      </c>
    </row>
    <row r="102" spans="1:8" x14ac:dyDescent="0.25">
      <c r="A102" s="253" t="s">
        <v>459</v>
      </c>
      <c r="B102" s="253" t="s">
        <v>460</v>
      </c>
      <c r="C102" s="255">
        <v>3</v>
      </c>
      <c r="D102" s="254" t="s">
        <v>6</v>
      </c>
      <c r="E102" s="255">
        <v>33.583229000000003</v>
      </c>
      <c r="F102" s="101" t="str">
        <f>VLOOKUP(STOCK_PUENTEPIEDRA[[#This Row],[CODIGO]],CLASIFICACION[],4,FALSE)</f>
        <v>MIPAL</v>
      </c>
      <c r="G102" s="10">
        <f>IFERROR(IF(VLOOKUP(STOCK_PUENTEPIEDRA[[#This Row],[CODIGO]],STOCKSANLUIS[],10,FALSE),VLOOKUP(STOCK_PUENTEPIEDRA[[#This Row],[CODIGO]],STOCKSANLUIS[],10,FALSE),"STOCK SOLO EN ALM05"),"STOCK SOLO EN ALM05")</f>
        <v>1</v>
      </c>
      <c r="H102" s="17">
        <f>VALUE(SUBSTITUTE(STOCK_PUENTEPIEDRA[[#This Row],[STOCK ALMACEN 05]],",",""))</f>
        <v>3</v>
      </c>
    </row>
    <row r="103" spans="1:8" x14ac:dyDescent="0.25">
      <c r="A103" s="253" t="s">
        <v>467</v>
      </c>
      <c r="B103" s="253" t="s">
        <v>468</v>
      </c>
      <c r="C103" s="255">
        <v>0</v>
      </c>
      <c r="D103" s="254" t="s">
        <v>6</v>
      </c>
      <c r="E103" s="255">
        <v>838.03623700000003</v>
      </c>
      <c r="F103" s="101" t="str">
        <f>VLOOKUP(STOCK_PUENTEPIEDRA[[#This Row],[CODIGO]],CLASIFICACION[],4,FALSE)</f>
        <v>MIPAL</v>
      </c>
      <c r="G1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" s="17">
        <f>VALUE(SUBSTITUTE(STOCK_PUENTEPIEDRA[[#This Row],[STOCK ALMACEN 05]],",",""))</f>
        <v>0</v>
      </c>
    </row>
    <row r="104" spans="1:8" x14ac:dyDescent="0.25">
      <c r="A104" s="253" t="s">
        <v>469</v>
      </c>
      <c r="B104" s="253" t="s">
        <v>470</v>
      </c>
      <c r="C104" s="255">
        <v>0</v>
      </c>
      <c r="D104" s="254" t="s">
        <v>6</v>
      </c>
      <c r="E104" s="255">
        <v>845.01992199999995</v>
      </c>
      <c r="F104" s="101" t="str">
        <f>VLOOKUP(STOCK_PUENTEPIEDRA[[#This Row],[CODIGO]],CLASIFICACION[],4,FALSE)</f>
        <v>MIPAL</v>
      </c>
      <c r="G1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" s="17">
        <f>VALUE(SUBSTITUTE(STOCK_PUENTEPIEDRA[[#This Row],[STOCK ALMACEN 05]],",",""))</f>
        <v>0</v>
      </c>
    </row>
    <row r="105" spans="1:8" x14ac:dyDescent="0.25">
      <c r="A105" s="253" t="s">
        <v>471</v>
      </c>
      <c r="B105" s="253" t="s">
        <v>472</v>
      </c>
      <c r="C105" s="255">
        <v>0</v>
      </c>
      <c r="D105" s="254" t="s">
        <v>6</v>
      </c>
      <c r="E105" s="255">
        <v>1205.0768189999999</v>
      </c>
      <c r="F105" s="101" t="str">
        <f>VLOOKUP(STOCK_PUENTEPIEDRA[[#This Row],[CODIGO]],CLASIFICACION[],4,FALSE)</f>
        <v>MIPAL</v>
      </c>
      <c r="G1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" s="17">
        <f>VALUE(SUBSTITUTE(STOCK_PUENTEPIEDRA[[#This Row],[STOCK ALMACEN 05]],",",""))</f>
        <v>0</v>
      </c>
    </row>
    <row r="106" spans="1:8" x14ac:dyDescent="0.25">
      <c r="A106" s="253" t="s">
        <v>473</v>
      </c>
      <c r="B106" s="253" t="s">
        <v>22135</v>
      </c>
      <c r="C106" s="255">
        <v>0</v>
      </c>
      <c r="D106" s="254" t="s">
        <v>6</v>
      </c>
      <c r="E106" s="255">
        <v>1267.4681399999999</v>
      </c>
      <c r="F106" s="101" t="str">
        <f>VLOOKUP(STOCK_PUENTEPIEDRA[[#This Row],[CODIGO]],CLASIFICACION[],4,FALSE)</f>
        <v>MIPAL</v>
      </c>
      <c r="G1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" s="17">
        <f>VALUE(SUBSTITUTE(STOCK_PUENTEPIEDRA[[#This Row],[STOCK ALMACEN 05]],",",""))</f>
        <v>0</v>
      </c>
    </row>
    <row r="107" spans="1:8" x14ac:dyDescent="0.25">
      <c r="A107" s="253" t="s">
        <v>479</v>
      </c>
      <c r="B107" s="253" t="s">
        <v>480</v>
      </c>
      <c r="C107" s="255">
        <v>0</v>
      </c>
      <c r="D107" s="254" t="s">
        <v>6</v>
      </c>
      <c r="E107" s="255">
        <v>9.02</v>
      </c>
      <c r="F107" s="101" t="str">
        <f>VLOOKUP(STOCK_PUENTEPIEDRA[[#This Row],[CODIGO]],CLASIFICACION[],4,FALSE)</f>
        <v>MIPAL</v>
      </c>
      <c r="G1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" s="17">
        <f>VALUE(SUBSTITUTE(STOCK_PUENTEPIEDRA[[#This Row],[STOCK ALMACEN 05]],",",""))</f>
        <v>0</v>
      </c>
    </row>
    <row r="108" spans="1:8" x14ac:dyDescent="0.25">
      <c r="A108" s="253" t="s">
        <v>481</v>
      </c>
      <c r="B108" s="253" t="s">
        <v>482</v>
      </c>
      <c r="C108" s="255">
        <v>0</v>
      </c>
      <c r="D108" s="254" t="s">
        <v>6</v>
      </c>
      <c r="E108" s="255">
        <v>8.7833330000000007</v>
      </c>
      <c r="F108" s="101" t="str">
        <f>VLOOKUP(STOCK_PUENTEPIEDRA[[#This Row],[CODIGO]],CLASIFICACION[],4,FALSE)</f>
        <v>MIPAL</v>
      </c>
      <c r="G1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8" s="17">
        <f>VALUE(SUBSTITUTE(STOCK_PUENTEPIEDRA[[#This Row],[STOCK ALMACEN 05]],",",""))</f>
        <v>0</v>
      </c>
    </row>
    <row r="109" spans="1:8" x14ac:dyDescent="0.25">
      <c r="A109" s="253" t="s">
        <v>485</v>
      </c>
      <c r="B109" s="253" t="s">
        <v>486</v>
      </c>
      <c r="C109" s="255">
        <v>22897</v>
      </c>
      <c r="D109" s="254" t="s">
        <v>6</v>
      </c>
      <c r="E109" s="255">
        <v>0.38343100000000002</v>
      </c>
      <c r="F109" s="101" t="str">
        <f>VLOOKUP(STOCK_PUENTEPIEDRA[[#This Row],[CODIGO]],CLASIFICACION[],4,FALSE)</f>
        <v>HARRIS</v>
      </c>
      <c r="G109" s="10">
        <f>IFERROR(IF(VLOOKUP(STOCK_PUENTEPIEDRA[[#This Row],[CODIGO]],STOCKSANLUIS[],10,FALSE),VLOOKUP(STOCK_PUENTEPIEDRA[[#This Row],[CODIGO]],STOCKSANLUIS[],10,FALSE),"STOCK SOLO EN ALM05"),"STOCK SOLO EN ALM05")</f>
        <v>1022</v>
      </c>
      <c r="H109" s="17">
        <f>VALUE(SUBSTITUTE(STOCK_PUENTEPIEDRA[[#This Row],[STOCK ALMACEN 05]],",",""))</f>
        <v>22897</v>
      </c>
    </row>
    <row r="110" spans="1:8" x14ac:dyDescent="0.25">
      <c r="A110" s="253" t="s">
        <v>487</v>
      </c>
      <c r="B110" s="253" t="s">
        <v>488</v>
      </c>
      <c r="C110" s="255">
        <v>2760</v>
      </c>
      <c r="D110" s="254" t="s">
        <v>6</v>
      </c>
      <c r="E110" s="255">
        <v>2.7172480000000001</v>
      </c>
      <c r="F110" s="101" t="str">
        <f>VLOOKUP(STOCK_PUENTEPIEDRA[[#This Row],[CODIGO]],CLASIFICACION[],4,FALSE)</f>
        <v>HARRIS</v>
      </c>
      <c r="G110" s="10">
        <f>IFERROR(IF(VLOOKUP(STOCK_PUENTEPIEDRA[[#This Row],[CODIGO]],STOCKSANLUIS[],10,FALSE),VLOOKUP(STOCK_PUENTEPIEDRA[[#This Row],[CODIGO]],STOCKSANLUIS[],10,FALSE),"STOCK SOLO EN ALM05"),"STOCK SOLO EN ALM05")</f>
        <v>1380</v>
      </c>
      <c r="H110" s="17">
        <f>VALUE(SUBSTITUTE(STOCK_PUENTEPIEDRA[[#This Row],[STOCK ALMACEN 05]],",",""))</f>
        <v>2760</v>
      </c>
    </row>
    <row r="111" spans="1:8" x14ac:dyDescent="0.25">
      <c r="A111" s="253" t="s">
        <v>489</v>
      </c>
      <c r="B111" s="253" t="s">
        <v>490</v>
      </c>
      <c r="C111" s="255">
        <v>519</v>
      </c>
      <c r="D111" s="254" t="s">
        <v>6</v>
      </c>
      <c r="E111" s="255">
        <v>8.8860550000000007</v>
      </c>
      <c r="F111" s="101" t="str">
        <f>VLOOKUP(STOCK_PUENTEPIEDRA[[#This Row],[CODIGO]],CLASIFICACION[],4,FALSE)</f>
        <v>HARRIS</v>
      </c>
      <c r="G111" s="10">
        <f>IFERROR(IF(VLOOKUP(STOCK_PUENTEPIEDRA[[#This Row],[CODIGO]],STOCKSANLUIS[],10,FALSE),VLOOKUP(STOCK_PUENTEPIEDRA[[#This Row],[CODIGO]],STOCKSANLUIS[],10,FALSE),"STOCK SOLO EN ALM05"),"STOCK SOLO EN ALM05")</f>
        <v>280</v>
      </c>
      <c r="H111" s="17">
        <f>VALUE(SUBSTITUTE(STOCK_PUENTEPIEDRA[[#This Row],[STOCK ALMACEN 05]],",",""))</f>
        <v>519</v>
      </c>
    </row>
    <row r="112" spans="1:8" x14ac:dyDescent="0.25">
      <c r="A112" s="253" t="s">
        <v>491</v>
      </c>
      <c r="B112" s="253" t="s">
        <v>492</v>
      </c>
      <c r="C112" s="255">
        <v>0</v>
      </c>
      <c r="D112" s="254" t="s">
        <v>6</v>
      </c>
      <c r="E112" s="255">
        <v>4.173635</v>
      </c>
      <c r="F112" s="101" t="str">
        <f>VLOOKUP(STOCK_PUENTEPIEDRA[[#This Row],[CODIGO]],CLASIFICACION[],4,FALSE)</f>
        <v>HARRIS</v>
      </c>
      <c r="G1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2" s="17">
        <f>VALUE(SUBSTITUTE(STOCK_PUENTEPIEDRA[[#This Row],[STOCK ALMACEN 05]],",",""))</f>
        <v>0</v>
      </c>
    </row>
    <row r="113" spans="1:8" x14ac:dyDescent="0.25">
      <c r="A113" s="253" t="s">
        <v>493</v>
      </c>
      <c r="B113" s="253" t="s">
        <v>494</v>
      </c>
      <c r="C113" s="255">
        <v>6</v>
      </c>
      <c r="D113" s="254" t="s">
        <v>6</v>
      </c>
      <c r="E113" s="255">
        <v>39.96</v>
      </c>
      <c r="F113" s="101" t="str">
        <f>VLOOKUP(STOCK_PUENTEPIEDRA[[#This Row],[CODIGO]],CLASIFICACION[],4,FALSE)</f>
        <v>MIPAL</v>
      </c>
      <c r="G1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" s="17">
        <f>VALUE(SUBSTITUTE(STOCK_PUENTEPIEDRA[[#This Row],[STOCK ALMACEN 05]],",",""))</f>
        <v>6</v>
      </c>
    </row>
    <row r="114" spans="1:8" x14ac:dyDescent="0.25">
      <c r="A114" s="253" t="s">
        <v>495</v>
      </c>
      <c r="B114" s="253" t="s">
        <v>496</v>
      </c>
      <c r="C114" s="255">
        <v>7</v>
      </c>
      <c r="D114" s="254" t="s">
        <v>6</v>
      </c>
      <c r="E114" s="255">
        <v>41.85</v>
      </c>
      <c r="F114" s="101" t="str">
        <f>VLOOKUP(STOCK_PUENTEPIEDRA[[#This Row],[CODIGO]],CLASIFICACION[],4,FALSE)</f>
        <v>MIPAL</v>
      </c>
      <c r="G1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" s="17">
        <f>VALUE(SUBSTITUTE(STOCK_PUENTEPIEDRA[[#This Row],[STOCK ALMACEN 05]],",",""))</f>
        <v>7</v>
      </c>
    </row>
    <row r="115" spans="1:8" x14ac:dyDescent="0.25">
      <c r="A115" s="253" t="s">
        <v>497</v>
      </c>
      <c r="B115" s="253" t="s">
        <v>498</v>
      </c>
      <c r="C115" s="255">
        <v>0</v>
      </c>
      <c r="D115" s="254" t="s">
        <v>6</v>
      </c>
      <c r="E115" s="255">
        <v>161.228455</v>
      </c>
      <c r="F115" s="101" t="str">
        <f>VLOOKUP(STOCK_PUENTEPIEDRA[[#This Row],[CODIGO]],CLASIFICACION[],4,FALSE)</f>
        <v>ES ROBBINS</v>
      </c>
      <c r="G1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" s="17">
        <f>VALUE(SUBSTITUTE(STOCK_PUENTEPIEDRA[[#This Row],[STOCK ALMACEN 05]],",",""))</f>
        <v>0</v>
      </c>
    </row>
    <row r="116" spans="1:8" x14ac:dyDescent="0.25">
      <c r="A116" s="253" t="s">
        <v>527</v>
      </c>
      <c r="B116" s="253" t="s">
        <v>528</v>
      </c>
      <c r="C116" s="255">
        <v>0</v>
      </c>
      <c r="D116" s="254" t="s">
        <v>6</v>
      </c>
      <c r="E116" s="255">
        <v>155.08333300000001</v>
      </c>
      <c r="F116" s="101" t="str">
        <f>VLOOKUP(STOCK_PUENTEPIEDRA[[#This Row],[CODIGO]],CLASIFICACION[],4,FALSE)</f>
        <v>DANFOSS</v>
      </c>
      <c r="G1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" s="17">
        <f>VALUE(SUBSTITUTE(STOCK_PUENTEPIEDRA[[#This Row],[STOCK ALMACEN 05]],",",""))</f>
        <v>0</v>
      </c>
    </row>
    <row r="117" spans="1:8" x14ac:dyDescent="0.25">
      <c r="A117" s="253" t="s">
        <v>529</v>
      </c>
      <c r="B117" s="253" t="s">
        <v>530</v>
      </c>
      <c r="C117" s="255">
        <v>0</v>
      </c>
      <c r="D117" s="254" t="s">
        <v>6</v>
      </c>
      <c r="E117" s="255">
        <v>296.64999999999998</v>
      </c>
      <c r="F117" s="101" t="str">
        <f>VLOOKUP(STOCK_PUENTEPIEDRA[[#This Row],[CODIGO]],CLASIFICACION[],4,FALSE)</f>
        <v>DANFOSS</v>
      </c>
      <c r="G1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" s="17">
        <f>VALUE(SUBSTITUTE(STOCK_PUENTEPIEDRA[[#This Row],[STOCK ALMACEN 05]],",",""))</f>
        <v>0</v>
      </c>
    </row>
    <row r="118" spans="1:8" x14ac:dyDescent="0.25">
      <c r="A118" s="253" t="s">
        <v>537</v>
      </c>
      <c r="B118" s="253" t="s">
        <v>538</v>
      </c>
      <c r="C118" s="255">
        <v>0</v>
      </c>
      <c r="D118" s="254" t="s">
        <v>6</v>
      </c>
      <c r="E118" s="255">
        <v>45.344901999999998</v>
      </c>
      <c r="F118" s="101" t="str">
        <f>VLOOKUP(STOCK_PUENTEPIEDRA[[#This Row],[CODIGO]],CLASIFICACION[],4,FALSE)</f>
        <v>FULL GAUGE</v>
      </c>
      <c r="G1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" s="17">
        <f>VALUE(SUBSTITUTE(STOCK_PUENTEPIEDRA[[#This Row],[STOCK ALMACEN 05]],",",""))</f>
        <v>0</v>
      </c>
    </row>
    <row r="119" spans="1:8" x14ac:dyDescent="0.25">
      <c r="A119" s="253" t="s">
        <v>581</v>
      </c>
      <c r="B119" s="253" t="s">
        <v>582</v>
      </c>
      <c r="C119" s="255">
        <v>15</v>
      </c>
      <c r="D119" s="254" t="s">
        <v>6</v>
      </c>
      <c r="E119" s="255">
        <v>15.637464</v>
      </c>
      <c r="F119" s="101" t="str">
        <f>VLOOKUP(STOCK_PUENTEPIEDRA[[#This Row],[CODIGO]],CLASIFICACION[],4,FALSE)</f>
        <v>DANFOSS</v>
      </c>
      <c r="G119" s="10">
        <f>IFERROR(IF(VLOOKUP(STOCK_PUENTEPIEDRA[[#This Row],[CODIGO]],STOCKSANLUIS[],10,FALSE),VLOOKUP(STOCK_PUENTEPIEDRA[[#This Row],[CODIGO]],STOCKSANLUIS[],10,FALSE),"STOCK SOLO EN ALM05"),"STOCK SOLO EN ALM05")</f>
        <v>11</v>
      </c>
      <c r="H119" s="17">
        <f>VALUE(SUBSTITUTE(STOCK_PUENTEPIEDRA[[#This Row],[STOCK ALMACEN 05]],",",""))</f>
        <v>15</v>
      </c>
    </row>
    <row r="120" spans="1:8" x14ac:dyDescent="0.25">
      <c r="A120" s="253" t="s">
        <v>585</v>
      </c>
      <c r="B120" s="253" t="s">
        <v>19426</v>
      </c>
      <c r="C120" s="255">
        <v>2</v>
      </c>
      <c r="D120" s="254" t="s">
        <v>6</v>
      </c>
      <c r="E120" s="255">
        <v>26.527726999999999</v>
      </c>
      <c r="F120" s="101" t="str">
        <f>VLOOKUP(STOCK_PUENTEPIEDRA[[#This Row],[CODIGO]],CLASIFICACION[],4,FALSE)</f>
        <v>FULL GAUGE</v>
      </c>
      <c r="G1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" s="17">
        <f>VALUE(SUBSTITUTE(STOCK_PUENTEPIEDRA[[#This Row],[STOCK ALMACEN 05]],",",""))</f>
        <v>2</v>
      </c>
    </row>
    <row r="121" spans="1:8" x14ac:dyDescent="0.25">
      <c r="A121" s="253" t="s">
        <v>589</v>
      </c>
      <c r="B121" s="253" t="s">
        <v>590</v>
      </c>
      <c r="C121" s="255">
        <v>1</v>
      </c>
      <c r="D121" s="254" t="s">
        <v>6</v>
      </c>
      <c r="E121" s="255">
        <v>10.412293999999999</v>
      </c>
      <c r="F121" s="101" t="str">
        <f>VLOOKUP(STOCK_PUENTEPIEDRA[[#This Row],[CODIGO]],CLASIFICACION[],4,FALSE)</f>
        <v>DANFOSS</v>
      </c>
      <c r="G1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" s="17">
        <f>VALUE(SUBSTITUTE(STOCK_PUENTEPIEDRA[[#This Row],[STOCK ALMACEN 05]],",",""))</f>
        <v>1</v>
      </c>
    </row>
    <row r="122" spans="1:8" x14ac:dyDescent="0.25">
      <c r="A122" s="253" t="s">
        <v>595</v>
      </c>
      <c r="B122" s="253" t="s">
        <v>596</v>
      </c>
      <c r="C122" s="255">
        <v>0</v>
      </c>
      <c r="D122" s="254" t="s">
        <v>6</v>
      </c>
      <c r="E122" s="255">
        <v>16.810089000000001</v>
      </c>
      <c r="F122" s="101" t="str">
        <f>VLOOKUP(STOCK_PUENTEPIEDRA[[#This Row],[CODIGO]],CLASIFICACION[],4,FALSE)</f>
        <v>DANFOSS</v>
      </c>
      <c r="G1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" s="17">
        <f>VALUE(SUBSTITUTE(STOCK_PUENTEPIEDRA[[#This Row],[STOCK ALMACEN 05]],",",""))</f>
        <v>0</v>
      </c>
    </row>
    <row r="123" spans="1:8" x14ac:dyDescent="0.25">
      <c r="A123" s="253" t="s">
        <v>597</v>
      </c>
      <c r="B123" s="253" t="s">
        <v>598</v>
      </c>
      <c r="C123" s="255">
        <v>0</v>
      </c>
      <c r="D123" s="254" t="s">
        <v>6</v>
      </c>
      <c r="E123" s="255">
        <v>97.097273000000001</v>
      </c>
      <c r="F123" s="101" t="str">
        <f>VLOOKUP(STOCK_PUENTEPIEDRA[[#This Row],[CODIGO]],CLASIFICACION[],4,FALSE)</f>
        <v>DANFOSS</v>
      </c>
      <c r="G1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" s="17">
        <f>VALUE(SUBSTITUTE(STOCK_PUENTEPIEDRA[[#This Row],[STOCK ALMACEN 05]],",",""))</f>
        <v>0</v>
      </c>
    </row>
    <row r="124" spans="1:8" x14ac:dyDescent="0.25">
      <c r="A124" s="253" t="s">
        <v>599</v>
      </c>
      <c r="B124" s="253" t="s">
        <v>600</v>
      </c>
      <c r="C124" s="255">
        <v>0</v>
      </c>
      <c r="D124" s="254" t="s">
        <v>6</v>
      </c>
      <c r="E124" s="255">
        <v>93.215744000000001</v>
      </c>
      <c r="F124" s="101" t="str">
        <f>VLOOKUP(STOCK_PUENTEPIEDRA[[#This Row],[CODIGO]],CLASIFICACION[],4,FALSE)</f>
        <v>DANFOSS</v>
      </c>
      <c r="G1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" s="17">
        <f>VALUE(SUBSTITUTE(STOCK_PUENTEPIEDRA[[#This Row],[STOCK ALMACEN 05]],",",""))</f>
        <v>0</v>
      </c>
    </row>
    <row r="125" spans="1:8" x14ac:dyDescent="0.25">
      <c r="A125" s="253" t="s">
        <v>601</v>
      </c>
      <c r="B125" s="253" t="s">
        <v>602</v>
      </c>
      <c r="C125" s="255">
        <v>0</v>
      </c>
      <c r="D125" s="254" t="s">
        <v>6</v>
      </c>
      <c r="E125" s="255">
        <v>64.496667000000002</v>
      </c>
      <c r="F125" s="101" t="str">
        <f>VLOOKUP(STOCK_PUENTEPIEDRA[[#This Row],[CODIGO]],CLASIFICACION[],4,FALSE)</f>
        <v>DANFOSS</v>
      </c>
      <c r="G1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" s="17">
        <f>VALUE(SUBSTITUTE(STOCK_PUENTEPIEDRA[[#This Row],[STOCK ALMACEN 05]],",",""))</f>
        <v>0</v>
      </c>
    </row>
    <row r="126" spans="1:8" x14ac:dyDescent="0.25">
      <c r="A126" s="253" t="s">
        <v>605</v>
      </c>
      <c r="B126" s="253" t="s">
        <v>606</v>
      </c>
      <c r="C126" s="255">
        <v>0</v>
      </c>
      <c r="D126" s="254" t="s">
        <v>6</v>
      </c>
      <c r="E126" s="255">
        <v>33.4</v>
      </c>
      <c r="F126" s="101" t="str">
        <f>VLOOKUP(STOCK_PUENTEPIEDRA[[#This Row],[CODIGO]],CLASIFICACION[],4,FALSE)</f>
        <v>DANFOSS</v>
      </c>
      <c r="G1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" s="17">
        <f>VALUE(SUBSTITUTE(STOCK_PUENTEPIEDRA[[#This Row],[STOCK ALMACEN 05]],",",""))</f>
        <v>0</v>
      </c>
    </row>
    <row r="127" spans="1:8" x14ac:dyDescent="0.25">
      <c r="A127" s="253" t="s">
        <v>607</v>
      </c>
      <c r="B127" s="253" t="s">
        <v>608</v>
      </c>
      <c r="C127" s="255">
        <v>4</v>
      </c>
      <c r="D127" s="254" t="s">
        <v>6</v>
      </c>
      <c r="E127" s="255">
        <v>59.845587000000002</v>
      </c>
      <c r="F127" s="101" t="str">
        <f>VLOOKUP(STOCK_PUENTEPIEDRA[[#This Row],[CODIGO]],CLASIFICACION[],4,FALSE)</f>
        <v>FULL GAUGE</v>
      </c>
      <c r="G127" s="10">
        <f>IFERROR(IF(VLOOKUP(STOCK_PUENTEPIEDRA[[#This Row],[CODIGO]],STOCKSANLUIS[],10,FALSE),VLOOKUP(STOCK_PUENTEPIEDRA[[#This Row],[CODIGO]],STOCKSANLUIS[],10,FALSE),"STOCK SOLO EN ALM05"),"STOCK SOLO EN ALM05")</f>
        <v>9</v>
      </c>
      <c r="H127" s="17">
        <f>VALUE(SUBSTITUTE(STOCK_PUENTEPIEDRA[[#This Row],[STOCK ALMACEN 05]],",",""))</f>
        <v>4</v>
      </c>
    </row>
    <row r="128" spans="1:8" x14ac:dyDescent="0.25">
      <c r="A128" s="253" t="s">
        <v>609</v>
      </c>
      <c r="B128" s="253" t="s">
        <v>610</v>
      </c>
      <c r="C128" s="255">
        <v>0</v>
      </c>
      <c r="D128" s="254" t="s">
        <v>6</v>
      </c>
      <c r="E128" s="255">
        <v>2118.0893329999999</v>
      </c>
      <c r="F128" s="101" t="str">
        <f>VLOOKUP(STOCK_PUENTEPIEDRA[[#This Row],[CODIGO]],CLASIFICACION[],4,FALSE)</f>
        <v>MIPAL</v>
      </c>
      <c r="G1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" s="17">
        <f>VALUE(SUBSTITUTE(STOCK_PUENTEPIEDRA[[#This Row],[STOCK ALMACEN 05]],",",""))</f>
        <v>0</v>
      </c>
    </row>
    <row r="129" spans="1:8" x14ac:dyDescent="0.25">
      <c r="A129" s="253" t="s">
        <v>615</v>
      </c>
      <c r="B129" s="253" t="s">
        <v>616</v>
      </c>
      <c r="C129" s="255">
        <v>0</v>
      </c>
      <c r="D129" s="254" t="s">
        <v>6</v>
      </c>
      <c r="E129" s="255">
        <v>12.7</v>
      </c>
      <c r="F129" s="101" t="str">
        <f>VLOOKUP(STOCK_PUENTEPIEDRA[[#This Row],[CODIGO]],CLASIFICACION[],4,FALSE)</f>
        <v>BVA</v>
      </c>
      <c r="G1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" s="17">
        <f>VALUE(SUBSTITUTE(STOCK_PUENTEPIEDRA[[#This Row],[STOCK ALMACEN 05]],",",""))</f>
        <v>0</v>
      </c>
    </row>
    <row r="130" spans="1:8" x14ac:dyDescent="0.25">
      <c r="A130" s="253" t="s">
        <v>619</v>
      </c>
      <c r="B130" s="253" t="s">
        <v>620</v>
      </c>
      <c r="C130" s="255">
        <v>0</v>
      </c>
      <c r="D130" s="254" t="s">
        <v>6</v>
      </c>
      <c r="E130" s="255">
        <v>0.39707199999999998</v>
      </c>
      <c r="F130" s="101" t="str">
        <f>VLOOKUP(STOCK_PUENTEPIEDRA[[#This Row],[CODIGO]],CLASIFICACION[],4,FALSE)</f>
        <v>QUALITY</v>
      </c>
      <c r="G1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" s="17">
        <f>VALUE(SUBSTITUTE(STOCK_PUENTEPIEDRA[[#This Row],[STOCK ALMACEN 05]],",",""))</f>
        <v>0</v>
      </c>
    </row>
    <row r="131" spans="1:8" x14ac:dyDescent="0.25">
      <c r="A131" s="253" t="s">
        <v>627</v>
      </c>
      <c r="B131" s="253" t="s">
        <v>628</v>
      </c>
      <c r="C131" s="255">
        <v>0</v>
      </c>
      <c r="D131" s="254" t="s">
        <v>6</v>
      </c>
      <c r="E131" s="255">
        <v>97.61</v>
      </c>
      <c r="F131" s="101" t="str">
        <f>VLOOKUP(STOCK_PUENTEPIEDRA[[#This Row],[CODIGO]],CLASIFICACION[],4,FALSE)</f>
        <v>EBM</v>
      </c>
      <c r="G1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1" s="17">
        <f>VALUE(SUBSTITUTE(STOCK_PUENTEPIEDRA[[#This Row],[STOCK ALMACEN 05]],",",""))</f>
        <v>0</v>
      </c>
    </row>
    <row r="132" spans="1:8" x14ac:dyDescent="0.25">
      <c r="A132" s="253" t="s">
        <v>629</v>
      </c>
      <c r="B132" s="253" t="s">
        <v>630</v>
      </c>
      <c r="C132" s="255">
        <v>0</v>
      </c>
      <c r="D132" s="254" t="s">
        <v>6</v>
      </c>
      <c r="E132" s="255">
        <v>18.760000000000002</v>
      </c>
      <c r="F132" s="101" t="str">
        <f>VLOOKUP(STOCK_PUENTEPIEDRA[[#This Row],[CODIGO]],CLASIFICACION[],4,FALSE)</f>
        <v>DANFOSS</v>
      </c>
      <c r="G1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2" s="17">
        <f>VALUE(SUBSTITUTE(STOCK_PUENTEPIEDRA[[#This Row],[STOCK ALMACEN 05]],",",""))</f>
        <v>0</v>
      </c>
    </row>
    <row r="133" spans="1:8" x14ac:dyDescent="0.25">
      <c r="A133" s="253" t="s">
        <v>631</v>
      </c>
      <c r="B133" s="253" t="s">
        <v>632</v>
      </c>
      <c r="C133" s="255">
        <v>0</v>
      </c>
      <c r="D133" s="254" t="s">
        <v>6</v>
      </c>
      <c r="E133" s="255">
        <v>18.041667</v>
      </c>
      <c r="F133" s="101" t="str">
        <f>VLOOKUP(STOCK_PUENTEPIEDRA[[#This Row],[CODIGO]],CLASIFICACION[],4,FALSE)</f>
        <v>DANFOSS</v>
      </c>
      <c r="G1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" s="17">
        <f>VALUE(SUBSTITUTE(STOCK_PUENTEPIEDRA[[#This Row],[STOCK ALMACEN 05]],",",""))</f>
        <v>0</v>
      </c>
    </row>
    <row r="134" spans="1:8" x14ac:dyDescent="0.25">
      <c r="A134" s="253" t="s">
        <v>649</v>
      </c>
      <c r="B134" s="253" t="s">
        <v>650</v>
      </c>
      <c r="C134" s="255">
        <v>0</v>
      </c>
      <c r="D134" s="254" t="s">
        <v>6</v>
      </c>
      <c r="E134" s="255">
        <v>11.99</v>
      </c>
      <c r="F134" s="101" t="str">
        <f>VLOOKUP(STOCK_PUENTEPIEDRA[[#This Row],[CODIGO]],CLASIFICACION[],4,FALSE)</f>
        <v>MIPAL</v>
      </c>
      <c r="G134" s="10">
        <f>IFERROR(IF(VLOOKUP(STOCK_PUENTEPIEDRA[[#This Row],[CODIGO]],STOCKSANLUIS[],10,FALSE),VLOOKUP(STOCK_PUENTEPIEDRA[[#This Row],[CODIGO]],STOCKSANLUIS[],10,FALSE),"STOCK SOLO EN ALM05"),"STOCK SOLO EN ALM05")</f>
        <v>3</v>
      </c>
      <c r="H134" s="17">
        <f>VALUE(SUBSTITUTE(STOCK_PUENTEPIEDRA[[#This Row],[STOCK ALMACEN 05]],",",""))</f>
        <v>0</v>
      </c>
    </row>
    <row r="135" spans="1:8" x14ac:dyDescent="0.25">
      <c r="A135" s="253" t="s">
        <v>651</v>
      </c>
      <c r="B135" s="253" t="s">
        <v>652</v>
      </c>
      <c r="C135" s="255">
        <v>0</v>
      </c>
      <c r="D135" s="254" t="s">
        <v>6</v>
      </c>
      <c r="E135" s="255">
        <v>0.9</v>
      </c>
      <c r="F135" s="101" t="str">
        <f>VLOOKUP(STOCK_PUENTEPIEDRA[[#This Row],[CODIGO]],CLASIFICACION[],4,FALSE)</f>
        <v>MIPAL</v>
      </c>
      <c r="G1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5" s="17">
        <f>VALUE(SUBSTITUTE(STOCK_PUENTEPIEDRA[[#This Row],[STOCK ALMACEN 05]],",",""))</f>
        <v>0</v>
      </c>
    </row>
    <row r="136" spans="1:8" x14ac:dyDescent="0.25">
      <c r="A136" s="253" t="s">
        <v>653</v>
      </c>
      <c r="B136" s="253" t="s">
        <v>654</v>
      </c>
      <c r="C136" s="255">
        <v>14</v>
      </c>
      <c r="D136" s="254" t="s">
        <v>6</v>
      </c>
      <c r="E136" s="255">
        <v>10.87224</v>
      </c>
      <c r="F136" s="101" t="str">
        <f>VLOOKUP(STOCK_PUENTEPIEDRA[[#This Row],[CODIGO]],CLASIFICACION[],4,FALSE)</f>
        <v>DANFOSS</v>
      </c>
      <c r="G136" s="10">
        <f>IFERROR(IF(VLOOKUP(STOCK_PUENTEPIEDRA[[#This Row],[CODIGO]],STOCKSANLUIS[],10,FALSE),VLOOKUP(STOCK_PUENTEPIEDRA[[#This Row],[CODIGO]],STOCKSANLUIS[],10,FALSE),"STOCK SOLO EN ALM05"),"STOCK SOLO EN ALM05")</f>
        <v>8</v>
      </c>
      <c r="H136" s="17">
        <f>VALUE(SUBSTITUTE(STOCK_PUENTEPIEDRA[[#This Row],[STOCK ALMACEN 05]],",",""))</f>
        <v>14</v>
      </c>
    </row>
    <row r="137" spans="1:8" x14ac:dyDescent="0.25">
      <c r="A137" s="253" t="s">
        <v>655</v>
      </c>
      <c r="B137" s="253" t="s">
        <v>656</v>
      </c>
      <c r="C137" s="255">
        <v>13</v>
      </c>
      <c r="D137" s="254" t="s">
        <v>6</v>
      </c>
      <c r="E137" s="255">
        <v>42.599809999999998</v>
      </c>
      <c r="F137" s="101" t="str">
        <f>VLOOKUP(STOCK_PUENTEPIEDRA[[#This Row],[CODIGO]],CLASIFICACION[],4,FALSE)</f>
        <v>DANFOSS</v>
      </c>
      <c r="G137" s="10">
        <f>IFERROR(IF(VLOOKUP(STOCK_PUENTEPIEDRA[[#This Row],[CODIGO]],STOCKSANLUIS[],10,FALSE),VLOOKUP(STOCK_PUENTEPIEDRA[[#This Row],[CODIGO]],STOCKSANLUIS[],10,FALSE),"STOCK SOLO EN ALM05"),"STOCK SOLO EN ALM05")</f>
        <v>17</v>
      </c>
      <c r="H137" s="17">
        <f>VALUE(SUBSTITUTE(STOCK_PUENTEPIEDRA[[#This Row],[STOCK ALMACEN 05]],",",""))</f>
        <v>13</v>
      </c>
    </row>
    <row r="138" spans="1:8" x14ac:dyDescent="0.25">
      <c r="A138" s="253" t="s">
        <v>665</v>
      </c>
      <c r="B138" s="253" t="s">
        <v>666</v>
      </c>
      <c r="C138" s="255">
        <v>0</v>
      </c>
      <c r="D138" s="254" t="s">
        <v>6</v>
      </c>
      <c r="E138" s="255">
        <v>5.8560780000000001</v>
      </c>
      <c r="F138" s="101" t="str">
        <f>VLOOKUP(STOCK_PUENTEPIEDRA[[#This Row],[CODIGO]],CLASIFICACION[],4,FALSE)</f>
        <v>ARTICCO</v>
      </c>
      <c r="G1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8" s="17">
        <f>VALUE(SUBSTITUTE(STOCK_PUENTEPIEDRA[[#This Row],[STOCK ALMACEN 05]],",",""))</f>
        <v>0</v>
      </c>
    </row>
    <row r="139" spans="1:8" x14ac:dyDescent="0.25">
      <c r="A139" s="253" t="s">
        <v>671</v>
      </c>
      <c r="B139" s="253" t="s">
        <v>672</v>
      </c>
      <c r="C139" s="255">
        <v>0</v>
      </c>
      <c r="D139" s="254" t="s">
        <v>6</v>
      </c>
      <c r="E139" s="255">
        <v>45.709499999999998</v>
      </c>
      <c r="F139" s="101" t="str">
        <f>VLOOKUP(STOCK_PUENTEPIEDRA[[#This Row],[CODIGO]],CLASIFICACION[],4,FALSE)</f>
        <v>ARTICCO</v>
      </c>
      <c r="G1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" s="17">
        <f>VALUE(SUBSTITUTE(STOCK_PUENTEPIEDRA[[#This Row],[STOCK ALMACEN 05]],",",""))</f>
        <v>0</v>
      </c>
    </row>
    <row r="140" spans="1:8" x14ac:dyDescent="0.25">
      <c r="A140" s="253" t="s">
        <v>673</v>
      </c>
      <c r="B140" s="253" t="s">
        <v>674</v>
      </c>
      <c r="C140" s="255">
        <v>10</v>
      </c>
      <c r="D140" s="254" t="s">
        <v>6</v>
      </c>
      <c r="E140" s="255">
        <v>7.6</v>
      </c>
      <c r="F140" s="101" t="str">
        <f>VLOOKUP(STOCK_PUENTEPIEDRA[[#This Row],[CODIGO]],CLASIFICACION[],4,FALSE)</f>
        <v>ARTICCO</v>
      </c>
      <c r="G140" s="10">
        <f>IFERROR(IF(VLOOKUP(STOCK_PUENTEPIEDRA[[#This Row],[CODIGO]],STOCKSANLUIS[],10,FALSE),VLOOKUP(STOCK_PUENTEPIEDRA[[#This Row],[CODIGO]],STOCKSANLUIS[],10,FALSE),"STOCK SOLO EN ALM05"),"STOCK SOLO EN ALM05")</f>
        <v>15</v>
      </c>
      <c r="H140" s="17">
        <f>VALUE(SUBSTITUTE(STOCK_PUENTEPIEDRA[[#This Row],[STOCK ALMACEN 05]],",",""))</f>
        <v>10</v>
      </c>
    </row>
    <row r="141" spans="1:8" x14ac:dyDescent="0.25">
      <c r="A141" s="253" t="s">
        <v>679</v>
      </c>
      <c r="B141" s="253" t="s">
        <v>680</v>
      </c>
      <c r="C141" s="255">
        <v>0</v>
      </c>
      <c r="D141" s="254" t="s">
        <v>6</v>
      </c>
      <c r="E141" s="255">
        <v>4.82</v>
      </c>
      <c r="F141" s="101" t="str">
        <f>VLOOKUP(STOCK_PUENTEPIEDRA[[#This Row],[CODIGO]],CLASIFICACION[],4,FALSE)</f>
        <v>ARTICCO</v>
      </c>
      <c r="G1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" s="17">
        <f>VALUE(SUBSTITUTE(STOCK_PUENTEPIEDRA[[#This Row],[STOCK ALMACEN 05]],",",""))</f>
        <v>0</v>
      </c>
    </row>
    <row r="142" spans="1:8" x14ac:dyDescent="0.25">
      <c r="A142" s="253" t="s">
        <v>681</v>
      </c>
      <c r="B142" s="253" t="s">
        <v>682</v>
      </c>
      <c r="C142" s="255">
        <v>10</v>
      </c>
      <c r="D142" s="254" t="s">
        <v>6</v>
      </c>
      <c r="E142" s="255">
        <v>4.1500000000000004</v>
      </c>
      <c r="F142" s="101" t="str">
        <f>VLOOKUP(STOCK_PUENTEPIEDRA[[#This Row],[CODIGO]],CLASIFICACION[],4,FALSE)</f>
        <v>ARTICCO</v>
      </c>
      <c r="G142" s="10">
        <f>IFERROR(IF(VLOOKUP(STOCK_PUENTEPIEDRA[[#This Row],[CODIGO]],STOCKSANLUIS[],10,FALSE),VLOOKUP(STOCK_PUENTEPIEDRA[[#This Row],[CODIGO]],STOCKSANLUIS[],10,FALSE),"STOCK SOLO EN ALM05"),"STOCK SOLO EN ALM05")</f>
        <v>3</v>
      </c>
      <c r="H142" s="17">
        <f>VALUE(SUBSTITUTE(STOCK_PUENTEPIEDRA[[#This Row],[STOCK ALMACEN 05]],",",""))</f>
        <v>10</v>
      </c>
    </row>
    <row r="143" spans="1:8" x14ac:dyDescent="0.25">
      <c r="A143" s="253" t="s">
        <v>683</v>
      </c>
      <c r="B143" s="253" t="s">
        <v>684</v>
      </c>
      <c r="C143" s="255">
        <v>0</v>
      </c>
      <c r="D143" s="254" t="s">
        <v>6</v>
      </c>
      <c r="E143" s="255">
        <v>12.362753</v>
      </c>
      <c r="F143" s="101" t="str">
        <f>VLOOKUP(STOCK_PUENTEPIEDRA[[#This Row],[CODIGO]],CLASIFICACION[],4,FALSE)</f>
        <v>FULL GAUGE</v>
      </c>
      <c r="G143" s="10">
        <f>IFERROR(IF(VLOOKUP(STOCK_PUENTEPIEDRA[[#This Row],[CODIGO]],STOCKSANLUIS[],10,FALSE),VLOOKUP(STOCK_PUENTEPIEDRA[[#This Row],[CODIGO]],STOCKSANLUIS[],10,FALSE),"STOCK SOLO EN ALM05"),"STOCK SOLO EN ALM05")</f>
        <v>3</v>
      </c>
      <c r="H143" s="17">
        <f>VALUE(SUBSTITUTE(STOCK_PUENTEPIEDRA[[#This Row],[STOCK ALMACEN 05]],",",""))</f>
        <v>0</v>
      </c>
    </row>
    <row r="144" spans="1:8" x14ac:dyDescent="0.25">
      <c r="A144" s="253" t="s">
        <v>685</v>
      </c>
      <c r="B144" s="253" t="s">
        <v>686</v>
      </c>
      <c r="C144" s="255">
        <v>8</v>
      </c>
      <c r="D144" s="254" t="s">
        <v>6</v>
      </c>
      <c r="E144" s="255">
        <v>7.6402039999999998</v>
      </c>
      <c r="F144" s="101" t="str">
        <f>VLOOKUP(STOCK_PUENTEPIEDRA[[#This Row],[CODIGO]],CLASIFICACION[],4,FALSE)</f>
        <v>FULL GAUGE</v>
      </c>
      <c r="G144" s="10">
        <f>IFERROR(IF(VLOOKUP(STOCK_PUENTEPIEDRA[[#This Row],[CODIGO]],STOCKSANLUIS[],10,FALSE),VLOOKUP(STOCK_PUENTEPIEDRA[[#This Row],[CODIGO]],STOCKSANLUIS[],10,FALSE),"STOCK SOLO EN ALM05"),"STOCK SOLO EN ALM05")</f>
        <v>18</v>
      </c>
      <c r="H144" s="17">
        <f>VALUE(SUBSTITUTE(STOCK_PUENTEPIEDRA[[#This Row],[STOCK ALMACEN 05]],",",""))</f>
        <v>8</v>
      </c>
    </row>
    <row r="145" spans="1:8" x14ac:dyDescent="0.25">
      <c r="A145" s="253" t="s">
        <v>687</v>
      </c>
      <c r="B145" s="253" t="s">
        <v>688</v>
      </c>
      <c r="C145" s="255">
        <v>0</v>
      </c>
      <c r="D145" s="254" t="s">
        <v>6</v>
      </c>
      <c r="E145" s="255">
        <v>9.7200000000000006</v>
      </c>
      <c r="F145" s="101" t="str">
        <f>VLOOKUP(STOCK_PUENTEPIEDRA[[#This Row],[CODIGO]],CLASIFICACION[],4,FALSE)</f>
        <v>FULL GAUGE</v>
      </c>
      <c r="G1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5" s="17">
        <f>VALUE(SUBSTITUTE(STOCK_PUENTEPIEDRA[[#This Row],[STOCK ALMACEN 05]],",",""))</f>
        <v>0</v>
      </c>
    </row>
    <row r="146" spans="1:8" x14ac:dyDescent="0.25">
      <c r="A146" s="253" t="s">
        <v>19726</v>
      </c>
      <c r="B146" s="253" t="s">
        <v>19727</v>
      </c>
      <c r="C146" s="255">
        <v>0</v>
      </c>
      <c r="D146" s="254" t="s">
        <v>6</v>
      </c>
      <c r="E146" s="255">
        <v>2138.5</v>
      </c>
      <c r="F146" s="101" t="str">
        <f>VLOOKUP(STOCK_PUENTEPIEDRA[[#This Row],[CODIGO]],CLASIFICACION[],4,FALSE)</f>
        <v>DANFOSS</v>
      </c>
      <c r="G1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" s="17">
        <f>VALUE(SUBSTITUTE(STOCK_PUENTEPIEDRA[[#This Row],[STOCK ALMACEN 05]],",",""))</f>
        <v>0</v>
      </c>
    </row>
    <row r="147" spans="1:8" x14ac:dyDescent="0.25">
      <c r="A147" s="253" t="s">
        <v>691</v>
      </c>
      <c r="B147" s="253" t="s">
        <v>692</v>
      </c>
      <c r="C147" s="255">
        <v>0</v>
      </c>
      <c r="D147" s="254" t="s">
        <v>6</v>
      </c>
      <c r="E147" s="255">
        <v>38.47</v>
      </c>
      <c r="F147" s="101" t="str">
        <f>VLOOKUP(STOCK_PUENTEPIEDRA[[#This Row],[CODIGO]],CLASIFICACION[],4,FALSE)</f>
        <v>DANFOSS</v>
      </c>
      <c r="G1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7" s="17">
        <f>VALUE(SUBSTITUTE(STOCK_PUENTEPIEDRA[[#This Row],[STOCK ALMACEN 05]],",",""))</f>
        <v>0</v>
      </c>
    </row>
    <row r="148" spans="1:8" x14ac:dyDescent="0.25">
      <c r="A148" s="253" t="s">
        <v>701</v>
      </c>
      <c r="B148" s="253" t="s">
        <v>702</v>
      </c>
      <c r="C148" s="255">
        <v>0</v>
      </c>
      <c r="D148" s="254" t="s">
        <v>6</v>
      </c>
      <c r="E148" s="255">
        <v>2.2099609999999998</v>
      </c>
      <c r="F148" s="101" t="str">
        <f>VLOOKUP(STOCK_PUENTEPIEDRA[[#This Row],[CODIGO]],CLASIFICACION[],4,FALSE)</f>
        <v>QUALITY</v>
      </c>
      <c r="G1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8" s="17">
        <f>VALUE(SUBSTITUTE(STOCK_PUENTEPIEDRA[[#This Row],[STOCK ALMACEN 05]],",",""))</f>
        <v>0</v>
      </c>
    </row>
    <row r="149" spans="1:8" x14ac:dyDescent="0.25">
      <c r="A149" s="253" t="s">
        <v>703</v>
      </c>
      <c r="B149" s="253" t="s">
        <v>704</v>
      </c>
      <c r="C149" s="255">
        <v>0</v>
      </c>
      <c r="D149" s="254" t="s">
        <v>6</v>
      </c>
      <c r="E149" s="255">
        <v>3.4625170000000001</v>
      </c>
      <c r="F149" s="101" t="str">
        <f>VLOOKUP(STOCK_PUENTEPIEDRA[[#This Row],[CODIGO]],CLASIFICACION[],4,FALSE)</f>
        <v>QUALITY</v>
      </c>
      <c r="G1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" s="17">
        <f>VALUE(SUBSTITUTE(STOCK_PUENTEPIEDRA[[#This Row],[STOCK ALMACEN 05]],",",""))</f>
        <v>0</v>
      </c>
    </row>
    <row r="150" spans="1:8" x14ac:dyDescent="0.25">
      <c r="A150" s="253" t="s">
        <v>705</v>
      </c>
      <c r="B150" s="253" t="s">
        <v>706</v>
      </c>
      <c r="C150" s="255">
        <v>6</v>
      </c>
      <c r="D150" s="254" t="s">
        <v>6</v>
      </c>
      <c r="E150" s="255">
        <v>4.469824</v>
      </c>
      <c r="F150" s="101" t="str">
        <f>VLOOKUP(STOCK_PUENTEPIEDRA[[#This Row],[CODIGO]],CLASIFICACION[],4,FALSE)</f>
        <v>QUALITY</v>
      </c>
      <c r="G150" s="10">
        <f>IFERROR(IF(VLOOKUP(STOCK_PUENTEPIEDRA[[#This Row],[CODIGO]],STOCKSANLUIS[],10,FALSE),VLOOKUP(STOCK_PUENTEPIEDRA[[#This Row],[CODIGO]],STOCKSANLUIS[],10,FALSE),"STOCK SOLO EN ALM05"),"STOCK SOLO EN ALM05")</f>
        <v>20</v>
      </c>
      <c r="H150" s="17">
        <f>VALUE(SUBSTITUTE(STOCK_PUENTEPIEDRA[[#This Row],[STOCK ALMACEN 05]],",",""))</f>
        <v>6</v>
      </c>
    </row>
    <row r="151" spans="1:8" x14ac:dyDescent="0.25">
      <c r="A151" s="253" t="s">
        <v>707</v>
      </c>
      <c r="B151" s="253" t="s">
        <v>708</v>
      </c>
      <c r="C151" s="255">
        <v>0</v>
      </c>
      <c r="D151" s="254" t="s">
        <v>6</v>
      </c>
      <c r="E151" s="255">
        <v>1.644649</v>
      </c>
      <c r="F151" s="101" t="str">
        <f>VLOOKUP(STOCK_PUENTEPIEDRA[[#This Row],[CODIGO]],CLASIFICACION[],4,FALSE)</f>
        <v>QUALITY</v>
      </c>
      <c r="G1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1" s="17">
        <f>VALUE(SUBSTITUTE(STOCK_PUENTEPIEDRA[[#This Row],[STOCK ALMACEN 05]],",",""))</f>
        <v>0</v>
      </c>
    </row>
    <row r="152" spans="1:8" x14ac:dyDescent="0.25">
      <c r="A152" s="253" t="s">
        <v>709</v>
      </c>
      <c r="B152" s="253" t="s">
        <v>710</v>
      </c>
      <c r="C152" s="255">
        <v>0</v>
      </c>
      <c r="D152" s="254" t="s">
        <v>6</v>
      </c>
      <c r="E152" s="255">
        <v>4.1714719999999996</v>
      </c>
      <c r="F152" s="101" t="str">
        <f>VLOOKUP(STOCK_PUENTEPIEDRA[[#This Row],[CODIGO]],CLASIFICACION[],4,FALSE)</f>
        <v>QUALITY</v>
      </c>
      <c r="G1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2" s="17">
        <f>VALUE(SUBSTITUTE(STOCK_PUENTEPIEDRA[[#This Row],[STOCK ALMACEN 05]],",",""))</f>
        <v>0</v>
      </c>
    </row>
    <row r="153" spans="1:8" x14ac:dyDescent="0.25">
      <c r="A153" s="253" t="s">
        <v>713</v>
      </c>
      <c r="B153" s="253" t="s">
        <v>714</v>
      </c>
      <c r="C153" s="255">
        <v>0</v>
      </c>
      <c r="D153" s="254" t="s">
        <v>6</v>
      </c>
      <c r="E153" s="255">
        <v>2.9479109999999999</v>
      </c>
      <c r="F153" s="101" t="str">
        <f>VLOOKUP(STOCK_PUENTEPIEDRA[[#This Row],[CODIGO]],CLASIFICACION[],4,FALSE)</f>
        <v>QUALITY</v>
      </c>
      <c r="G1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3" s="17">
        <f>VALUE(SUBSTITUTE(STOCK_PUENTEPIEDRA[[#This Row],[STOCK ALMACEN 05]],",",""))</f>
        <v>0</v>
      </c>
    </row>
    <row r="154" spans="1:8" x14ac:dyDescent="0.25">
      <c r="A154" s="253" t="s">
        <v>719</v>
      </c>
      <c r="B154" s="253" t="s">
        <v>720</v>
      </c>
      <c r="C154" s="255">
        <v>0</v>
      </c>
      <c r="D154" s="254" t="s">
        <v>6</v>
      </c>
      <c r="E154" s="255">
        <v>2</v>
      </c>
      <c r="F154" s="101" t="str">
        <f>VLOOKUP(STOCK_PUENTEPIEDRA[[#This Row],[CODIGO]],CLASIFICACION[],4,FALSE)</f>
        <v>QUALITY</v>
      </c>
      <c r="G1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" s="17">
        <f>VALUE(SUBSTITUTE(STOCK_PUENTEPIEDRA[[#This Row],[STOCK ALMACEN 05]],",",""))</f>
        <v>0</v>
      </c>
    </row>
    <row r="155" spans="1:8" x14ac:dyDescent="0.25">
      <c r="A155" s="253" t="s">
        <v>721</v>
      </c>
      <c r="B155" s="253" t="s">
        <v>722</v>
      </c>
      <c r="C155" s="255">
        <v>4</v>
      </c>
      <c r="D155" s="254" t="s">
        <v>6</v>
      </c>
      <c r="E155" s="255">
        <v>14.185476</v>
      </c>
      <c r="F155" s="101" t="str">
        <f>VLOOKUP(STOCK_PUENTEPIEDRA[[#This Row],[CODIGO]],CLASIFICACION[],4,FALSE)</f>
        <v>QUALITY</v>
      </c>
      <c r="G155" s="10">
        <f>IFERROR(IF(VLOOKUP(STOCK_PUENTEPIEDRA[[#This Row],[CODIGO]],STOCKSANLUIS[],10,FALSE),VLOOKUP(STOCK_PUENTEPIEDRA[[#This Row],[CODIGO]],STOCKSANLUIS[],10,FALSE),"STOCK SOLO EN ALM05"),"STOCK SOLO EN ALM05")</f>
        <v>25</v>
      </c>
      <c r="H155" s="17">
        <f>VALUE(SUBSTITUTE(STOCK_PUENTEPIEDRA[[#This Row],[STOCK ALMACEN 05]],",",""))</f>
        <v>4</v>
      </c>
    </row>
    <row r="156" spans="1:8" x14ac:dyDescent="0.25">
      <c r="A156" s="253" t="s">
        <v>723</v>
      </c>
      <c r="B156" s="253" t="s">
        <v>21817</v>
      </c>
      <c r="C156" s="255">
        <v>2</v>
      </c>
      <c r="D156" s="254" t="s">
        <v>6</v>
      </c>
      <c r="E156" s="255">
        <v>32.299933000000003</v>
      </c>
      <c r="F156" s="101" t="str">
        <f>VLOOKUP(STOCK_PUENTEPIEDRA[[#This Row],[CODIGO]],CLASIFICACION[],4,FALSE)</f>
        <v>DANFOSS</v>
      </c>
      <c r="G156" s="10">
        <f>IFERROR(IF(VLOOKUP(STOCK_PUENTEPIEDRA[[#This Row],[CODIGO]],STOCKSANLUIS[],10,FALSE),VLOOKUP(STOCK_PUENTEPIEDRA[[#This Row],[CODIGO]],STOCKSANLUIS[],10,FALSE),"STOCK SOLO EN ALM05"),"STOCK SOLO EN ALM05")</f>
        <v>8</v>
      </c>
      <c r="H156" s="17">
        <f>VALUE(SUBSTITUTE(STOCK_PUENTEPIEDRA[[#This Row],[STOCK ALMACEN 05]],",",""))</f>
        <v>2</v>
      </c>
    </row>
    <row r="157" spans="1:8" x14ac:dyDescent="0.25">
      <c r="A157" s="253" t="s">
        <v>725</v>
      </c>
      <c r="B157" s="253" t="s">
        <v>726</v>
      </c>
      <c r="C157" s="255">
        <v>2</v>
      </c>
      <c r="D157" s="254" t="s">
        <v>6</v>
      </c>
      <c r="E157" s="255">
        <v>18.426532999999999</v>
      </c>
      <c r="F157" s="101" t="str">
        <f>VLOOKUP(STOCK_PUENTEPIEDRA[[#This Row],[CODIGO]],CLASIFICACION[],4,FALSE)</f>
        <v>DANFOSS</v>
      </c>
      <c r="G157" s="10">
        <f>IFERROR(IF(VLOOKUP(STOCK_PUENTEPIEDRA[[#This Row],[CODIGO]],STOCKSANLUIS[],10,FALSE),VLOOKUP(STOCK_PUENTEPIEDRA[[#This Row],[CODIGO]],STOCKSANLUIS[],10,FALSE),"STOCK SOLO EN ALM05"),"STOCK SOLO EN ALM05")</f>
        <v>8</v>
      </c>
      <c r="H157" s="17">
        <f>VALUE(SUBSTITUTE(STOCK_PUENTEPIEDRA[[#This Row],[STOCK ALMACEN 05]],",",""))</f>
        <v>2</v>
      </c>
    </row>
    <row r="158" spans="1:8" x14ac:dyDescent="0.25">
      <c r="A158" s="253" t="s">
        <v>729</v>
      </c>
      <c r="B158" s="253" t="s">
        <v>730</v>
      </c>
      <c r="C158" s="255">
        <v>1</v>
      </c>
      <c r="D158" s="254" t="s">
        <v>6</v>
      </c>
      <c r="E158" s="255">
        <v>18.277170999999999</v>
      </c>
      <c r="F158" s="101" t="str">
        <f>VLOOKUP(STOCK_PUENTEPIEDRA[[#This Row],[CODIGO]],CLASIFICACION[],4,FALSE)</f>
        <v>DANFOSS</v>
      </c>
      <c r="G158" s="10">
        <f>IFERROR(IF(VLOOKUP(STOCK_PUENTEPIEDRA[[#This Row],[CODIGO]],STOCKSANLUIS[],10,FALSE),VLOOKUP(STOCK_PUENTEPIEDRA[[#This Row],[CODIGO]],STOCKSANLUIS[],10,FALSE),"STOCK SOLO EN ALM05"),"STOCK SOLO EN ALM05")</f>
        <v>20</v>
      </c>
      <c r="H158" s="17">
        <f>VALUE(SUBSTITUTE(STOCK_PUENTEPIEDRA[[#This Row],[STOCK ALMACEN 05]],",",""))</f>
        <v>1</v>
      </c>
    </row>
    <row r="159" spans="1:8" x14ac:dyDescent="0.25">
      <c r="A159" s="253" t="s">
        <v>749</v>
      </c>
      <c r="B159" s="253" t="s">
        <v>750</v>
      </c>
      <c r="C159" s="255">
        <v>0</v>
      </c>
      <c r="D159" s="254" t="s">
        <v>6</v>
      </c>
      <c r="E159" s="255">
        <v>12.2</v>
      </c>
      <c r="F159" s="101" t="str">
        <f>VLOOKUP(STOCK_PUENTEPIEDRA[[#This Row],[CODIGO]],CLASIFICACION[],4,FALSE)</f>
        <v>DANFOSS</v>
      </c>
      <c r="G1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9" s="17">
        <f>VALUE(SUBSTITUTE(STOCK_PUENTEPIEDRA[[#This Row],[STOCK ALMACEN 05]],",",""))</f>
        <v>0</v>
      </c>
    </row>
    <row r="160" spans="1:8" x14ac:dyDescent="0.25">
      <c r="A160" s="253" t="s">
        <v>753</v>
      </c>
      <c r="B160" s="253" t="s">
        <v>754</v>
      </c>
      <c r="C160" s="255">
        <v>0</v>
      </c>
      <c r="D160" s="254" t="s">
        <v>6</v>
      </c>
      <c r="E160" s="255">
        <v>16.25</v>
      </c>
      <c r="F160" s="101" t="str">
        <f>VLOOKUP(STOCK_PUENTEPIEDRA[[#This Row],[CODIGO]],CLASIFICACION[],4,FALSE)</f>
        <v>DANFOSS</v>
      </c>
      <c r="G1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0" s="17">
        <f>VALUE(SUBSTITUTE(STOCK_PUENTEPIEDRA[[#This Row],[STOCK ALMACEN 05]],",",""))</f>
        <v>0</v>
      </c>
    </row>
    <row r="161" spans="1:8" x14ac:dyDescent="0.25">
      <c r="A161" s="253" t="s">
        <v>757</v>
      </c>
      <c r="B161" s="253" t="s">
        <v>758</v>
      </c>
      <c r="C161" s="255">
        <v>0</v>
      </c>
      <c r="D161" s="254" t="s">
        <v>6</v>
      </c>
      <c r="E161" s="255">
        <v>54.540002000000001</v>
      </c>
      <c r="F161" s="101" t="str">
        <f>VLOOKUP(STOCK_PUENTEPIEDRA[[#This Row],[CODIGO]],CLASIFICACION[],4,FALSE)</f>
        <v>FULL GAUGE</v>
      </c>
      <c r="G1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1" s="17">
        <f>VALUE(SUBSTITUTE(STOCK_PUENTEPIEDRA[[#This Row],[STOCK ALMACEN 05]],",",""))</f>
        <v>0</v>
      </c>
    </row>
    <row r="162" spans="1:8" x14ac:dyDescent="0.25">
      <c r="A162" s="253" t="s">
        <v>759</v>
      </c>
      <c r="B162" s="253" t="s">
        <v>760</v>
      </c>
      <c r="C162" s="255">
        <v>9</v>
      </c>
      <c r="D162" s="254" t="s">
        <v>6</v>
      </c>
      <c r="E162" s="255">
        <v>22.685842000000001</v>
      </c>
      <c r="F162" s="101" t="str">
        <f>VLOOKUP(STOCK_PUENTEPIEDRA[[#This Row],[CODIGO]],CLASIFICACION[],4,FALSE)</f>
        <v>DANFOSS</v>
      </c>
      <c r="G1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2" s="17">
        <f>VALUE(SUBSTITUTE(STOCK_PUENTEPIEDRA[[#This Row],[STOCK ALMACEN 05]],",",""))</f>
        <v>9</v>
      </c>
    </row>
    <row r="163" spans="1:8" x14ac:dyDescent="0.25">
      <c r="A163" s="253" t="s">
        <v>761</v>
      </c>
      <c r="B163" s="253" t="s">
        <v>762</v>
      </c>
      <c r="C163" s="255">
        <v>20</v>
      </c>
      <c r="D163" s="254" t="s">
        <v>6</v>
      </c>
      <c r="E163" s="255">
        <v>57.080243000000003</v>
      </c>
      <c r="F163" s="101" t="str">
        <f>VLOOKUP(STOCK_PUENTEPIEDRA[[#This Row],[CODIGO]],CLASIFICACION[],4,FALSE)</f>
        <v>MIPAL</v>
      </c>
      <c r="G163" s="10">
        <f>IFERROR(IF(VLOOKUP(STOCK_PUENTEPIEDRA[[#This Row],[CODIGO]],STOCKSANLUIS[],10,FALSE),VLOOKUP(STOCK_PUENTEPIEDRA[[#This Row],[CODIGO]],STOCKSANLUIS[],10,FALSE),"STOCK SOLO EN ALM05"),"STOCK SOLO EN ALM05")</f>
        <v>1</v>
      </c>
      <c r="H163" s="17">
        <f>VALUE(SUBSTITUTE(STOCK_PUENTEPIEDRA[[#This Row],[STOCK ALMACEN 05]],",",""))</f>
        <v>20</v>
      </c>
    </row>
    <row r="164" spans="1:8" x14ac:dyDescent="0.25">
      <c r="A164" s="253" t="s">
        <v>763</v>
      </c>
      <c r="B164" s="253" t="s">
        <v>764</v>
      </c>
      <c r="C164" s="255">
        <v>12</v>
      </c>
      <c r="D164" s="254" t="s">
        <v>6</v>
      </c>
      <c r="E164" s="255">
        <v>67.441999999999993</v>
      </c>
      <c r="F164" s="101" t="str">
        <f>VLOOKUP(STOCK_PUENTEPIEDRA[[#This Row],[CODIGO]],CLASIFICACION[],4,FALSE)</f>
        <v>MIPAL</v>
      </c>
      <c r="G1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" s="17">
        <f>VALUE(SUBSTITUTE(STOCK_PUENTEPIEDRA[[#This Row],[STOCK ALMACEN 05]],",",""))</f>
        <v>12</v>
      </c>
    </row>
    <row r="165" spans="1:8" x14ac:dyDescent="0.25">
      <c r="A165" s="253" t="s">
        <v>769</v>
      </c>
      <c r="B165" s="253" t="s">
        <v>770</v>
      </c>
      <c r="C165" s="255">
        <v>2</v>
      </c>
      <c r="D165" s="254" t="s">
        <v>6</v>
      </c>
      <c r="E165" s="255">
        <v>3.3425120000000001</v>
      </c>
      <c r="F165" s="101" t="str">
        <f>VLOOKUP(STOCK_PUENTEPIEDRA[[#This Row],[CODIGO]],CLASIFICACION[],4,FALSE)</f>
        <v>QUALITY</v>
      </c>
      <c r="G165" s="10">
        <f>IFERROR(IF(VLOOKUP(STOCK_PUENTEPIEDRA[[#This Row],[CODIGO]],STOCKSANLUIS[],10,FALSE),VLOOKUP(STOCK_PUENTEPIEDRA[[#This Row],[CODIGO]],STOCKSANLUIS[],10,FALSE),"STOCK SOLO EN ALM05"),"STOCK SOLO EN ALM05")</f>
        <v>15</v>
      </c>
      <c r="H165" s="17">
        <f>VALUE(SUBSTITUTE(STOCK_PUENTEPIEDRA[[#This Row],[STOCK ALMACEN 05]],",",""))</f>
        <v>2</v>
      </c>
    </row>
    <row r="166" spans="1:8" x14ac:dyDescent="0.25">
      <c r="A166" s="253" t="s">
        <v>771</v>
      </c>
      <c r="B166" s="253" t="s">
        <v>772</v>
      </c>
      <c r="C166" s="255">
        <v>0</v>
      </c>
      <c r="D166" s="254" t="s">
        <v>6</v>
      </c>
      <c r="E166" s="255">
        <v>6.6009250000000002</v>
      </c>
      <c r="F166" s="101" t="str">
        <f>VLOOKUP(STOCK_PUENTEPIEDRA[[#This Row],[CODIGO]],CLASIFICACION[],4,FALSE)</f>
        <v>QUALITY</v>
      </c>
      <c r="G1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" s="17">
        <f>VALUE(SUBSTITUTE(STOCK_PUENTEPIEDRA[[#This Row],[STOCK ALMACEN 05]],",",""))</f>
        <v>0</v>
      </c>
    </row>
    <row r="167" spans="1:8" x14ac:dyDescent="0.25">
      <c r="A167" s="253" t="s">
        <v>773</v>
      </c>
      <c r="B167" s="253" t="s">
        <v>774</v>
      </c>
      <c r="C167" s="255">
        <v>0</v>
      </c>
      <c r="D167" s="254" t="s">
        <v>6</v>
      </c>
      <c r="E167" s="255">
        <v>7.5094159999999999</v>
      </c>
      <c r="F167" s="101" t="str">
        <f>VLOOKUP(STOCK_PUENTEPIEDRA[[#This Row],[CODIGO]],CLASIFICACION[],4,FALSE)</f>
        <v>QUALITY</v>
      </c>
      <c r="G1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" s="17">
        <f>VALUE(SUBSTITUTE(STOCK_PUENTEPIEDRA[[#This Row],[STOCK ALMACEN 05]],",",""))</f>
        <v>0</v>
      </c>
    </row>
    <row r="168" spans="1:8" x14ac:dyDescent="0.25">
      <c r="A168" s="253" t="s">
        <v>775</v>
      </c>
      <c r="B168" s="253" t="s">
        <v>776</v>
      </c>
      <c r="C168" s="255">
        <v>0</v>
      </c>
      <c r="D168" s="254" t="s">
        <v>6</v>
      </c>
      <c r="E168" s="255">
        <v>8.2629649999999994</v>
      </c>
      <c r="F168" s="101" t="str">
        <f>VLOOKUP(STOCK_PUENTEPIEDRA[[#This Row],[CODIGO]],CLASIFICACION[],4,FALSE)</f>
        <v>QUALITY</v>
      </c>
      <c r="G1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8" s="17">
        <f>VALUE(SUBSTITUTE(STOCK_PUENTEPIEDRA[[#This Row],[STOCK ALMACEN 05]],",",""))</f>
        <v>0</v>
      </c>
    </row>
    <row r="169" spans="1:8" x14ac:dyDescent="0.25">
      <c r="A169" s="253" t="s">
        <v>777</v>
      </c>
      <c r="B169" s="253" t="s">
        <v>778</v>
      </c>
      <c r="C169" s="255">
        <v>0</v>
      </c>
      <c r="D169" s="254" t="s">
        <v>6</v>
      </c>
      <c r="E169" s="255">
        <v>12.478963</v>
      </c>
      <c r="F169" s="101" t="str">
        <f>VLOOKUP(STOCK_PUENTEPIEDRA[[#This Row],[CODIGO]],CLASIFICACION[],4,FALSE)</f>
        <v>QUALITY</v>
      </c>
      <c r="G1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" s="17">
        <f>VALUE(SUBSTITUTE(STOCK_PUENTEPIEDRA[[#This Row],[STOCK ALMACEN 05]],",",""))</f>
        <v>0</v>
      </c>
    </row>
    <row r="170" spans="1:8" x14ac:dyDescent="0.25">
      <c r="A170" s="253" t="s">
        <v>779</v>
      </c>
      <c r="B170" s="253" t="s">
        <v>780</v>
      </c>
      <c r="C170" s="255">
        <v>0</v>
      </c>
      <c r="D170" s="254" t="s">
        <v>6</v>
      </c>
      <c r="E170" s="255">
        <v>7.61</v>
      </c>
      <c r="F170" s="101" t="str">
        <f>VLOOKUP(STOCK_PUENTEPIEDRA[[#This Row],[CODIGO]],CLASIFICACION[],4,FALSE)</f>
        <v>QUALITY</v>
      </c>
      <c r="G1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0" s="17">
        <f>VALUE(SUBSTITUTE(STOCK_PUENTEPIEDRA[[#This Row],[STOCK ALMACEN 05]],",",""))</f>
        <v>0</v>
      </c>
    </row>
    <row r="171" spans="1:8" x14ac:dyDescent="0.25">
      <c r="A171" s="253" t="s">
        <v>781</v>
      </c>
      <c r="B171" s="253" t="s">
        <v>782</v>
      </c>
      <c r="C171" s="255">
        <v>178</v>
      </c>
      <c r="D171" s="254" t="s">
        <v>6</v>
      </c>
      <c r="E171" s="255">
        <v>3.5578789999999998</v>
      </c>
      <c r="F171" s="101" t="str">
        <f>VLOOKUP(STOCK_PUENTEPIEDRA[[#This Row],[CODIGO]],CLASIFICACION[],4,FALSE)</f>
        <v>QUALITY</v>
      </c>
      <c r="G1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1" s="17">
        <f>VALUE(SUBSTITUTE(STOCK_PUENTEPIEDRA[[#This Row],[STOCK ALMACEN 05]],",",""))</f>
        <v>178</v>
      </c>
    </row>
    <row r="172" spans="1:8" x14ac:dyDescent="0.25">
      <c r="A172" s="253" t="s">
        <v>789</v>
      </c>
      <c r="B172" s="253" t="s">
        <v>790</v>
      </c>
      <c r="C172" s="255">
        <v>12</v>
      </c>
      <c r="D172" s="254" t="s">
        <v>6</v>
      </c>
      <c r="E172" s="255">
        <v>18.657240000000002</v>
      </c>
      <c r="F172" s="101" t="str">
        <f>VLOOKUP(STOCK_PUENTEPIEDRA[[#This Row],[CODIGO]],CLASIFICACION[],4,FALSE)</f>
        <v>DANFOSS</v>
      </c>
      <c r="G172" s="10">
        <f>IFERROR(IF(VLOOKUP(STOCK_PUENTEPIEDRA[[#This Row],[CODIGO]],STOCKSANLUIS[],10,FALSE),VLOOKUP(STOCK_PUENTEPIEDRA[[#This Row],[CODIGO]],STOCKSANLUIS[],10,FALSE),"STOCK SOLO EN ALM05"),"STOCK SOLO EN ALM05")</f>
        <v>1</v>
      </c>
      <c r="H172" s="17">
        <f>VALUE(SUBSTITUTE(STOCK_PUENTEPIEDRA[[#This Row],[STOCK ALMACEN 05]],",",""))</f>
        <v>12</v>
      </c>
    </row>
    <row r="173" spans="1:8" x14ac:dyDescent="0.25">
      <c r="A173" s="253" t="s">
        <v>791</v>
      </c>
      <c r="B173" s="253" t="s">
        <v>792</v>
      </c>
      <c r="C173" s="255">
        <v>0</v>
      </c>
      <c r="D173" s="254" t="s">
        <v>6</v>
      </c>
      <c r="E173" s="255">
        <v>34.992694999999998</v>
      </c>
      <c r="F173" s="101" t="str">
        <f>VLOOKUP(STOCK_PUENTEPIEDRA[[#This Row],[CODIGO]],CLASIFICACION[],4,FALSE)</f>
        <v>DANFOSS</v>
      </c>
      <c r="G173" s="10">
        <f>IFERROR(IF(VLOOKUP(STOCK_PUENTEPIEDRA[[#This Row],[CODIGO]],STOCKSANLUIS[],10,FALSE),VLOOKUP(STOCK_PUENTEPIEDRA[[#This Row],[CODIGO]],STOCKSANLUIS[],10,FALSE),"STOCK SOLO EN ALM05"),"STOCK SOLO EN ALM05")</f>
        <v>1</v>
      </c>
      <c r="H173" s="17">
        <f>VALUE(SUBSTITUTE(STOCK_PUENTEPIEDRA[[#This Row],[STOCK ALMACEN 05]],",",""))</f>
        <v>0</v>
      </c>
    </row>
    <row r="174" spans="1:8" x14ac:dyDescent="0.25">
      <c r="A174" s="253" t="s">
        <v>795</v>
      </c>
      <c r="B174" s="253" t="s">
        <v>796</v>
      </c>
      <c r="C174" s="255">
        <v>0</v>
      </c>
      <c r="D174" s="254" t="s">
        <v>6</v>
      </c>
      <c r="E174" s="255">
        <v>24.32</v>
      </c>
      <c r="F174" s="101" t="str">
        <f>VLOOKUP(STOCK_PUENTEPIEDRA[[#This Row],[CODIGO]],CLASIFICACION[],4,FALSE)</f>
        <v>DANFOSS</v>
      </c>
      <c r="G1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4" s="17">
        <f>VALUE(SUBSTITUTE(STOCK_PUENTEPIEDRA[[#This Row],[STOCK ALMACEN 05]],",",""))</f>
        <v>0</v>
      </c>
    </row>
    <row r="175" spans="1:8" x14ac:dyDescent="0.25">
      <c r="A175" s="253" t="s">
        <v>797</v>
      </c>
      <c r="B175" s="253" t="s">
        <v>798</v>
      </c>
      <c r="C175" s="255">
        <v>0</v>
      </c>
      <c r="D175" s="254" t="s">
        <v>6</v>
      </c>
      <c r="E175" s="255">
        <v>50.34</v>
      </c>
      <c r="F175" s="101" t="str">
        <f>VLOOKUP(STOCK_PUENTEPIEDRA[[#This Row],[CODIGO]],CLASIFICACION[],4,FALSE)</f>
        <v>DANFOSS</v>
      </c>
      <c r="G1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" s="17">
        <f>VALUE(SUBSTITUTE(STOCK_PUENTEPIEDRA[[#This Row],[STOCK ALMACEN 05]],",",""))</f>
        <v>0</v>
      </c>
    </row>
    <row r="176" spans="1:8" x14ac:dyDescent="0.25">
      <c r="A176" s="253" t="s">
        <v>799</v>
      </c>
      <c r="B176" s="253" t="s">
        <v>800</v>
      </c>
      <c r="C176" s="255">
        <v>0</v>
      </c>
      <c r="D176" s="254" t="s">
        <v>6</v>
      </c>
      <c r="E176" s="255">
        <v>25.22</v>
      </c>
      <c r="F176" s="101" t="str">
        <f>VLOOKUP(STOCK_PUENTEPIEDRA[[#This Row],[CODIGO]],CLASIFICACION[],4,FALSE)</f>
        <v>DANFOSS</v>
      </c>
      <c r="G1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" s="17">
        <f>VALUE(SUBSTITUTE(STOCK_PUENTEPIEDRA[[#This Row],[STOCK ALMACEN 05]],",",""))</f>
        <v>0</v>
      </c>
    </row>
    <row r="177" spans="1:8" x14ac:dyDescent="0.25">
      <c r="A177" s="253" t="s">
        <v>801</v>
      </c>
      <c r="B177" s="253" t="s">
        <v>802</v>
      </c>
      <c r="C177" s="255">
        <v>0</v>
      </c>
      <c r="D177" s="254" t="s">
        <v>6</v>
      </c>
      <c r="E177" s="255">
        <v>127.41</v>
      </c>
      <c r="F177" s="101" t="str">
        <f>VLOOKUP(STOCK_PUENTEPIEDRA[[#This Row],[CODIGO]],CLASIFICACION[],4,FALSE)</f>
        <v>DANFOSS</v>
      </c>
      <c r="G1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" s="17">
        <f>VALUE(SUBSTITUTE(STOCK_PUENTEPIEDRA[[#This Row],[STOCK ALMACEN 05]],",",""))</f>
        <v>0</v>
      </c>
    </row>
    <row r="178" spans="1:8" x14ac:dyDescent="0.25">
      <c r="A178" s="253" t="s">
        <v>803</v>
      </c>
      <c r="B178" s="253" t="s">
        <v>804</v>
      </c>
      <c r="C178" s="255">
        <v>0</v>
      </c>
      <c r="D178" s="254" t="s">
        <v>6</v>
      </c>
      <c r="E178" s="255">
        <v>24.603390000000001</v>
      </c>
      <c r="F178" s="101" t="str">
        <f>VLOOKUP(STOCK_PUENTEPIEDRA[[#This Row],[CODIGO]],CLASIFICACION[],4,FALSE)</f>
        <v>FULL GAUGE</v>
      </c>
      <c r="G1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" s="17">
        <f>VALUE(SUBSTITUTE(STOCK_PUENTEPIEDRA[[#This Row],[STOCK ALMACEN 05]],",",""))</f>
        <v>0</v>
      </c>
    </row>
    <row r="179" spans="1:8" x14ac:dyDescent="0.25">
      <c r="A179" s="253" t="s">
        <v>811</v>
      </c>
      <c r="B179" s="253" t="s">
        <v>812</v>
      </c>
      <c r="C179" s="255">
        <v>0</v>
      </c>
      <c r="D179" s="254" t="s">
        <v>6</v>
      </c>
      <c r="E179" s="255">
        <v>26.273125</v>
      </c>
      <c r="F179" s="101" t="str">
        <f>VLOOKUP(STOCK_PUENTEPIEDRA[[#This Row],[CODIGO]],CLASIFICACION[],4,FALSE)</f>
        <v>DANFOSS</v>
      </c>
      <c r="G1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" s="17">
        <f>VALUE(SUBSTITUTE(STOCK_PUENTEPIEDRA[[#This Row],[STOCK ALMACEN 05]],",",""))</f>
        <v>0</v>
      </c>
    </row>
    <row r="180" spans="1:8" x14ac:dyDescent="0.25">
      <c r="A180" s="253" t="s">
        <v>815</v>
      </c>
      <c r="B180" s="253" t="s">
        <v>816</v>
      </c>
      <c r="C180" s="255">
        <v>0</v>
      </c>
      <c r="D180" s="254" t="s">
        <v>6</v>
      </c>
      <c r="E180" s="255">
        <v>10.295185</v>
      </c>
      <c r="F180" s="101" t="str">
        <f>VLOOKUP(STOCK_PUENTEPIEDRA[[#This Row],[CODIGO]],CLASIFICACION[],4,FALSE)</f>
        <v>QUALITY</v>
      </c>
      <c r="G1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" s="17">
        <f>VALUE(SUBSTITUTE(STOCK_PUENTEPIEDRA[[#This Row],[STOCK ALMACEN 05]],",",""))</f>
        <v>0</v>
      </c>
    </row>
    <row r="181" spans="1:8" x14ac:dyDescent="0.25">
      <c r="A181" s="253" t="s">
        <v>817</v>
      </c>
      <c r="B181" s="253" t="s">
        <v>818</v>
      </c>
      <c r="C181" s="255">
        <v>0</v>
      </c>
      <c r="D181" s="254" t="s">
        <v>6</v>
      </c>
      <c r="E181" s="255">
        <v>144.42593199999999</v>
      </c>
      <c r="F181" s="101" t="str">
        <f>VLOOKUP(STOCK_PUENTEPIEDRA[[#This Row],[CODIGO]],CLASIFICACION[],4,FALSE)</f>
        <v>QUALITY</v>
      </c>
      <c r="G1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" s="17">
        <f>VALUE(SUBSTITUTE(STOCK_PUENTEPIEDRA[[#This Row],[STOCK ALMACEN 05]],",",""))</f>
        <v>0</v>
      </c>
    </row>
    <row r="182" spans="1:8" x14ac:dyDescent="0.25">
      <c r="A182" s="253" t="s">
        <v>819</v>
      </c>
      <c r="B182" s="253" t="s">
        <v>820</v>
      </c>
      <c r="C182" s="255">
        <v>0</v>
      </c>
      <c r="D182" s="254" t="s">
        <v>6</v>
      </c>
      <c r="E182" s="255">
        <v>102.81818199999999</v>
      </c>
      <c r="F182" s="101" t="str">
        <f>VLOOKUP(STOCK_PUENTEPIEDRA[[#This Row],[CODIGO]],CLASIFICACION[],4,FALSE)</f>
        <v>QUALITY</v>
      </c>
      <c r="G1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" s="17">
        <f>VALUE(SUBSTITUTE(STOCK_PUENTEPIEDRA[[#This Row],[STOCK ALMACEN 05]],",",""))</f>
        <v>0</v>
      </c>
    </row>
    <row r="183" spans="1:8" x14ac:dyDescent="0.25">
      <c r="A183" s="253" t="s">
        <v>821</v>
      </c>
      <c r="B183" s="253" t="s">
        <v>822</v>
      </c>
      <c r="C183" s="255">
        <v>2</v>
      </c>
      <c r="D183" s="254" t="s">
        <v>6</v>
      </c>
      <c r="E183" s="255">
        <v>19.201315999999998</v>
      </c>
      <c r="F183" s="101" t="str">
        <f>VLOOKUP(STOCK_PUENTEPIEDRA[[#This Row],[CODIGO]],CLASIFICACION[],4,FALSE)</f>
        <v>QUALITY</v>
      </c>
      <c r="G183" s="10">
        <f>IFERROR(IF(VLOOKUP(STOCK_PUENTEPIEDRA[[#This Row],[CODIGO]],STOCKSANLUIS[],10,FALSE),VLOOKUP(STOCK_PUENTEPIEDRA[[#This Row],[CODIGO]],STOCKSANLUIS[],10,FALSE),"STOCK SOLO EN ALM05"),"STOCK SOLO EN ALM05")</f>
        <v>10</v>
      </c>
      <c r="H183" s="17">
        <f>VALUE(SUBSTITUTE(STOCK_PUENTEPIEDRA[[#This Row],[STOCK ALMACEN 05]],",",""))</f>
        <v>2</v>
      </c>
    </row>
    <row r="184" spans="1:8" x14ac:dyDescent="0.25">
      <c r="A184" s="253" t="s">
        <v>827</v>
      </c>
      <c r="B184" s="253" t="s">
        <v>828</v>
      </c>
      <c r="C184" s="255">
        <v>0</v>
      </c>
      <c r="D184" s="254" t="s">
        <v>6</v>
      </c>
      <c r="E184" s="255">
        <v>5.64086</v>
      </c>
      <c r="F184" s="101" t="str">
        <f>VLOOKUP(STOCK_PUENTEPIEDRA[[#This Row],[CODIGO]],CLASIFICACION[],4,FALSE)</f>
        <v>QUALITY</v>
      </c>
      <c r="G1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" s="17">
        <f>VALUE(SUBSTITUTE(STOCK_PUENTEPIEDRA[[#This Row],[STOCK ALMACEN 05]],",",""))</f>
        <v>0</v>
      </c>
    </row>
    <row r="185" spans="1:8" x14ac:dyDescent="0.25">
      <c r="A185" s="253" t="s">
        <v>831</v>
      </c>
      <c r="B185" s="253" t="s">
        <v>832</v>
      </c>
      <c r="C185" s="255">
        <v>0</v>
      </c>
      <c r="D185" s="254" t="s">
        <v>6</v>
      </c>
      <c r="E185" s="255">
        <v>6.1054810000000002</v>
      </c>
      <c r="F185" s="101" t="str">
        <f>VLOOKUP(STOCK_PUENTEPIEDRA[[#This Row],[CODIGO]],CLASIFICACION[],4,FALSE)</f>
        <v>QUALITY</v>
      </c>
      <c r="G185" s="10">
        <f>IFERROR(IF(VLOOKUP(STOCK_PUENTEPIEDRA[[#This Row],[CODIGO]],STOCKSANLUIS[],10,FALSE),VLOOKUP(STOCK_PUENTEPIEDRA[[#This Row],[CODIGO]],STOCKSANLUIS[],10,FALSE),"STOCK SOLO EN ALM05"),"STOCK SOLO EN ALM05")</f>
        <v>14</v>
      </c>
      <c r="H185" s="17">
        <f>VALUE(SUBSTITUTE(STOCK_PUENTEPIEDRA[[#This Row],[STOCK ALMACEN 05]],",",""))</f>
        <v>0</v>
      </c>
    </row>
    <row r="186" spans="1:8" x14ac:dyDescent="0.25">
      <c r="A186" s="253" t="s">
        <v>833</v>
      </c>
      <c r="B186" s="253" t="s">
        <v>834</v>
      </c>
      <c r="C186" s="255">
        <v>0</v>
      </c>
      <c r="D186" s="254" t="s">
        <v>6</v>
      </c>
      <c r="E186" s="255">
        <v>2.8988550000000002</v>
      </c>
      <c r="F186" s="101" t="str">
        <f>VLOOKUP(STOCK_PUENTEPIEDRA[[#This Row],[CODIGO]],CLASIFICACION[],4,FALSE)</f>
        <v>QUALITY</v>
      </c>
      <c r="G1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" s="17">
        <f>VALUE(SUBSTITUTE(STOCK_PUENTEPIEDRA[[#This Row],[STOCK ALMACEN 05]],",",""))</f>
        <v>0</v>
      </c>
    </row>
    <row r="187" spans="1:8" x14ac:dyDescent="0.25">
      <c r="A187" s="253" t="s">
        <v>835</v>
      </c>
      <c r="B187" s="253" t="s">
        <v>836</v>
      </c>
      <c r="C187" s="255">
        <v>0</v>
      </c>
      <c r="D187" s="254" t="s">
        <v>6</v>
      </c>
      <c r="E187" s="255">
        <v>3.0997599999999998</v>
      </c>
      <c r="F187" s="101" t="str">
        <f>VLOOKUP(STOCK_PUENTEPIEDRA[[#This Row],[CODIGO]],CLASIFICACION[],4,FALSE)</f>
        <v>QUALITY</v>
      </c>
      <c r="G1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7" s="17">
        <f>VALUE(SUBSTITUTE(STOCK_PUENTEPIEDRA[[#This Row],[STOCK ALMACEN 05]],",",""))</f>
        <v>0</v>
      </c>
    </row>
    <row r="188" spans="1:8" x14ac:dyDescent="0.25">
      <c r="A188" s="253" t="s">
        <v>837</v>
      </c>
      <c r="B188" s="253" t="s">
        <v>838</v>
      </c>
      <c r="C188" s="255">
        <v>0</v>
      </c>
      <c r="D188" s="254" t="s">
        <v>6</v>
      </c>
      <c r="E188" s="255">
        <v>5.0204370000000003</v>
      </c>
      <c r="F188" s="101" t="str">
        <f>VLOOKUP(STOCK_PUENTEPIEDRA[[#This Row],[CODIGO]],CLASIFICACION[],4,FALSE)</f>
        <v>QUALITY</v>
      </c>
      <c r="G1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8" s="17">
        <f>VALUE(SUBSTITUTE(STOCK_PUENTEPIEDRA[[#This Row],[STOCK ALMACEN 05]],",",""))</f>
        <v>0</v>
      </c>
    </row>
    <row r="189" spans="1:8" x14ac:dyDescent="0.25">
      <c r="A189" s="253" t="s">
        <v>839</v>
      </c>
      <c r="B189" s="253" t="s">
        <v>840</v>
      </c>
      <c r="C189" s="255">
        <v>0</v>
      </c>
      <c r="D189" s="254" t="s">
        <v>6</v>
      </c>
      <c r="E189" s="255">
        <v>3.8382770000000002</v>
      </c>
      <c r="F189" s="101" t="str">
        <f>VLOOKUP(STOCK_PUENTEPIEDRA[[#This Row],[CODIGO]],CLASIFICACION[],4,FALSE)</f>
        <v>QUALITY</v>
      </c>
      <c r="G1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9" s="17">
        <f>VALUE(SUBSTITUTE(STOCK_PUENTEPIEDRA[[#This Row],[STOCK ALMACEN 05]],",",""))</f>
        <v>0</v>
      </c>
    </row>
    <row r="190" spans="1:8" x14ac:dyDescent="0.25">
      <c r="A190" s="253" t="s">
        <v>853</v>
      </c>
      <c r="B190" s="253" t="s">
        <v>854</v>
      </c>
      <c r="C190" s="255">
        <v>0</v>
      </c>
      <c r="D190" s="254" t="s">
        <v>6</v>
      </c>
      <c r="E190" s="255">
        <v>0.25936999999999999</v>
      </c>
      <c r="F190" s="101" t="str">
        <f>VLOOKUP(STOCK_PUENTEPIEDRA[[#This Row],[CODIGO]],CLASIFICACION[],4,FALSE)</f>
        <v>QUALITY</v>
      </c>
      <c r="G1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90" s="17">
        <f>VALUE(SUBSTITUTE(STOCK_PUENTEPIEDRA[[#This Row],[STOCK ALMACEN 05]],",",""))</f>
        <v>0</v>
      </c>
    </row>
    <row r="191" spans="1:8" x14ac:dyDescent="0.25">
      <c r="A191" s="253" t="s">
        <v>857</v>
      </c>
      <c r="B191" s="253" t="s">
        <v>19354</v>
      </c>
      <c r="C191" s="255">
        <v>0</v>
      </c>
      <c r="D191" s="254" t="s">
        <v>6</v>
      </c>
      <c r="E191" s="255">
        <v>0.57276700000000003</v>
      </c>
      <c r="F191" s="101" t="str">
        <f>VLOOKUP(STOCK_PUENTEPIEDRA[[#This Row],[CODIGO]],CLASIFICACION[],4,FALSE)</f>
        <v>QUALITY</v>
      </c>
      <c r="G1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91" s="17">
        <f>VALUE(SUBSTITUTE(STOCK_PUENTEPIEDRA[[#This Row],[STOCK ALMACEN 05]],",",""))</f>
        <v>0</v>
      </c>
    </row>
    <row r="192" spans="1:8" x14ac:dyDescent="0.25">
      <c r="A192" s="253" t="s">
        <v>859</v>
      </c>
      <c r="B192" s="253" t="s">
        <v>19355</v>
      </c>
      <c r="C192" s="255">
        <v>0</v>
      </c>
      <c r="D192" s="254" t="s">
        <v>6</v>
      </c>
      <c r="E192" s="255">
        <v>0.75649500000000003</v>
      </c>
      <c r="F192" s="101" t="str">
        <f>VLOOKUP(STOCK_PUENTEPIEDRA[[#This Row],[CODIGO]],CLASIFICACION[],4,FALSE)</f>
        <v>QUALITY</v>
      </c>
      <c r="G192" s="10">
        <f>IFERROR(IF(VLOOKUP(STOCK_PUENTEPIEDRA[[#This Row],[CODIGO]],STOCKSANLUIS[],10,FALSE),VLOOKUP(STOCK_PUENTEPIEDRA[[#This Row],[CODIGO]],STOCKSANLUIS[],10,FALSE),"STOCK SOLO EN ALM05"),"STOCK SOLO EN ALM05")</f>
        <v>24</v>
      </c>
      <c r="H192" s="17">
        <f>VALUE(SUBSTITUTE(STOCK_PUENTEPIEDRA[[#This Row],[STOCK ALMACEN 05]],",",""))</f>
        <v>0</v>
      </c>
    </row>
    <row r="193" spans="1:8" x14ac:dyDescent="0.25">
      <c r="A193" s="253" t="s">
        <v>861</v>
      </c>
      <c r="B193" s="253" t="s">
        <v>862</v>
      </c>
      <c r="C193" s="255">
        <v>0</v>
      </c>
      <c r="D193" s="254" t="s">
        <v>6</v>
      </c>
      <c r="E193" s="255">
        <v>25.677491</v>
      </c>
      <c r="F193" s="101" t="str">
        <f>VLOOKUP(STOCK_PUENTEPIEDRA[[#This Row],[CODIGO]],CLASIFICACION[],4,FALSE)</f>
        <v>QUALITY</v>
      </c>
      <c r="G1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93" s="17">
        <f>VALUE(SUBSTITUTE(STOCK_PUENTEPIEDRA[[#This Row],[STOCK ALMACEN 05]],",",""))</f>
        <v>0</v>
      </c>
    </row>
    <row r="194" spans="1:8" x14ac:dyDescent="0.25">
      <c r="A194" s="253" t="s">
        <v>863</v>
      </c>
      <c r="B194" s="253" t="s">
        <v>864</v>
      </c>
      <c r="C194" s="255">
        <v>0</v>
      </c>
      <c r="D194" s="254" t="s">
        <v>6</v>
      </c>
      <c r="E194" s="255">
        <v>26.254545</v>
      </c>
      <c r="F194" s="101" t="str">
        <f>VLOOKUP(STOCK_PUENTEPIEDRA[[#This Row],[CODIGO]],CLASIFICACION[],4,FALSE)</f>
        <v>QUALITY</v>
      </c>
      <c r="G1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94" s="17">
        <f>VALUE(SUBSTITUTE(STOCK_PUENTEPIEDRA[[#This Row],[STOCK ALMACEN 05]],",",""))</f>
        <v>0</v>
      </c>
    </row>
    <row r="195" spans="1:8" x14ac:dyDescent="0.25">
      <c r="A195" s="253" t="s">
        <v>867</v>
      </c>
      <c r="B195" s="253" t="s">
        <v>868</v>
      </c>
      <c r="C195" s="255">
        <v>356</v>
      </c>
      <c r="D195" s="254" t="s">
        <v>6</v>
      </c>
      <c r="E195" s="255">
        <v>50.009718999999997</v>
      </c>
      <c r="F195" s="101" t="str">
        <f>VLOOKUP(STOCK_PUENTEPIEDRA[[#This Row],[CODIGO]],CLASIFICACION[],4,FALSE)</f>
        <v>BVA</v>
      </c>
      <c r="G195" s="10">
        <f>IFERROR(IF(VLOOKUP(STOCK_PUENTEPIEDRA[[#This Row],[CODIGO]],STOCKSANLUIS[],10,FALSE),VLOOKUP(STOCK_PUENTEPIEDRA[[#This Row],[CODIGO]],STOCKSANLUIS[],10,FALSE),"STOCK SOLO EN ALM05"),"STOCK SOLO EN ALM05")</f>
        <v>50</v>
      </c>
      <c r="H195" s="17">
        <f>VALUE(SUBSTITUTE(STOCK_PUENTEPIEDRA[[#This Row],[STOCK ALMACEN 05]],",",""))</f>
        <v>356</v>
      </c>
    </row>
    <row r="196" spans="1:8" x14ac:dyDescent="0.25">
      <c r="A196" s="253" t="s">
        <v>869</v>
      </c>
      <c r="B196" s="253" t="s">
        <v>870</v>
      </c>
      <c r="C196" s="255">
        <v>0</v>
      </c>
      <c r="D196" s="254" t="s">
        <v>6</v>
      </c>
      <c r="E196" s="255">
        <v>27.670162999999999</v>
      </c>
      <c r="F196" s="101" t="str">
        <f>VLOOKUP(STOCK_PUENTEPIEDRA[[#This Row],[CODIGO]],CLASIFICACION[],4,FALSE)</f>
        <v>DANFOSS</v>
      </c>
      <c r="G1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96" s="17">
        <f>VALUE(SUBSTITUTE(STOCK_PUENTEPIEDRA[[#This Row],[STOCK ALMACEN 05]],",",""))</f>
        <v>0</v>
      </c>
    </row>
    <row r="197" spans="1:8" x14ac:dyDescent="0.25">
      <c r="A197" s="253" t="s">
        <v>871</v>
      </c>
      <c r="B197" s="253" t="s">
        <v>872</v>
      </c>
      <c r="C197" s="255">
        <v>0</v>
      </c>
      <c r="D197" s="254" t="s">
        <v>6</v>
      </c>
      <c r="E197" s="255">
        <v>84.155108999999996</v>
      </c>
      <c r="F197" s="101" t="str">
        <f>VLOOKUP(STOCK_PUENTEPIEDRA[[#This Row],[CODIGO]],CLASIFICACION[],4,FALSE)</f>
        <v>DANFOSS</v>
      </c>
      <c r="G1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97" s="17">
        <f>VALUE(SUBSTITUTE(STOCK_PUENTEPIEDRA[[#This Row],[STOCK ALMACEN 05]],",",""))</f>
        <v>0</v>
      </c>
    </row>
    <row r="198" spans="1:8" x14ac:dyDescent="0.25">
      <c r="A198" s="253" t="s">
        <v>877</v>
      </c>
      <c r="B198" s="253" t="s">
        <v>878</v>
      </c>
      <c r="C198" s="255">
        <v>0</v>
      </c>
      <c r="D198" s="254" t="s">
        <v>6</v>
      </c>
      <c r="E198" s="255">
        <v>6.07</v>
      </c>
      <c r="F198" s="101" t="str">
        <f>VLOOKUP(STOCK_PUENTEPIEDRA[[#This Row],[CODIGO]],CLASIFICACION[],4,FALSE)</f>
        <v>QUALITY</v>
      </c>
      <c r="G19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98" s="17">
        <f>VALUE(SUBSTITUTE(STOCK_PUENTEPIEDRA[[#This Row],[STOCK ALMACEN 05]],",",""))</f>
        <v>0</v>
      </c>
    </row>
    <row r="199" spans="1:8" x14ac:dyDescent="0.25">
      <c r="A199" s="253" t="s">
        <v>879</v>
      </c>
      <c r="B199" s="253" t="s">
        <v>880</v>
      </c>
      <c r="C199" s="255">
        <v>3</v>
      </c>
      <c r="D199" s="254" t="s">
        <v>6</v>
      </c>
      <c r="E199" s="255">
        <v>10.96561</v>
      </c>
      <c r="F199" s="101" t="str">
        <f>VLOOKUP(STOCK_PUENTEPIEDRA[[#This Row],[CODIGO]],CLASIFICACION[],4,FALSE)</f>
        <v>QUALITY</v>
      </c>
      <c r="G199" s="10">
        <f>IFERROR(IF(VLOOKUP(STOCK_PUENTEPIEDRA[[#This Row],[CODIGO]],STOCKSANLUIS[],10,FALSE),VLOOKUP(STOCK_PUENTEPIEDRA[[#This Row],[CODIGO]],STOCKSANLUIS[],10,FALSE),"STOCK SOLO EN ALM05"),"STOCK SOLO EN ALM05")</f>
        <v>2</v>
      </c>
      <c r="H199" s="17">
        <f>VALUE(SUBSTITUTE(STOCK_PUENTEPIEDRA[[#This Row],[STOCK ALMACEN 05]],",",""))</f>
        <v>3</v>
      </c>
    </row>
    <row r="200" spans="1:8" x14ac:dyDescent="0.25">
      <c r="A200" s="253" t="s">
        <v>881</v>
      </c>
      <c r="B200" s="253" t="s">
        <v>882</v>
      </c>
      <c r="C200" s="255">
        <v>0</v>
      </c>
      <c r="D200" s="254" t="s">
        <v>6</v>
      </c>
      <c r="E200" s="255">
        <v>13.770003000000001</v>
      </c>
      <c r="F200" s="101" t="str">
        <f>VLOOKUP(STOCK_PUENTEPIEDRA[[#This Row],[CODIGO]],CLASIFICACION[],4,FALSE)</f>
        <v>QUALITY</v>
      </c>
      <c r="G2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0" s="17">
        <f>VALUE(SUBSTITUTE(STOCK_PUENTEPIEDRA[[#This Row],[STOCK ALMACEN 05]],",",""))</f>
        <v>0</v>
      </c>
    </row>
    <row r="201" spans="1:8" x14ac:dyDescent="0.25">
      <c r="A201" s="253" t="s">
        <v>885</v>
      </c>
      <c r="B201" s="253" t="s">
        <v>886</v>
      </c>
      <c r="C201" s="255">
        <v>0</v>
      </c>
      <c r="D201" s="254" t="s">
        <v>6</v>
      </c>
      <c r="E201" s="255">
        <v>26.924448000000002</v>
      </c>
      <c r="F201" s="101" t="str">
        <f>VLOOKUP(STOCK_PUENTEPIEDRA[[#This Row],[CODIGO]],CLASIFICACION[],4,FALSE)</f>
        <v>QUALITY</v>
      </c>
      <c r="G2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1" s="17">
        <f>VALUE(SUBSTITUTE(STOCK_PUENTEPIEDRA[[#This Row],[STOCK ALMACEN 05]],",",""))</f>
        <v>0</v>
      </c>
    </row>
    <row r="202" spans="1:8" x14ac:dyDescent="0.25">
      <c r="A202" s="253" t="s">
        <v>889</v>
      </c>
      <c r="B202" s="253" t="s">
        <v>890</v>
      </c>
      <c r="C202" s="255">
        <v>0</v>
      </c>
      <c r="D202" s="254" t="s">
        <v>6</v>
      </c>
      <c r="E202" s="255">
        <v>66.631496999999996</v>
      </c>
      <c r="F202" s="101" t="str">
        <f>VLOOKUP(STOCK_PUENTEPIEDRA[[#This Row],[CODIGO]],CLASIFICACION[],4,FALSE)</f>
        <v>QUALITY</v>
      </c>
      <c r="G2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2" s="17">
        <f>VALUE(SUBSTITUTE(STOCK_PUENTEPIEDRA[[#This Row],[STOCK ALMACEN 05]],",",""))</f>
        <v>0</v>
      </c>
    </row>
    <row r="203" spans="1:8" x14ac:dyDescent="0.25">
      <c r="A203" s="253" t="s">
        <v>891</v>
      </c>
      <c r="B203" s="253" t="s">
        <v>892</v>
      </c>
      <c r="C203" s="255">
        <v>0</v>
      </c>
      <c r="D203" s="254" t="s">
        <v>6</v>
      </c>
      <c r="E203" s="255">
        <v>8.8146819999999995</v>
      </c>
      <c r="F203" s="101" t="str">
        <f>VLOOKUP(STOCK_PUENTEPIEDRA[[#This Row],[CODIGO]],CLASIFICACION[],4,FALSE)</f>
        <v>QUALITY</v>
      </c>
      <c r="G2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3" s="17">
        <f>VALUE(SUBSTITUTE(STOCK_PUENTEPIEDRA[[#This Row],[STOCK ALMACEN 05]],",",""))</f>
        <v>0</v>
      </c>
    </row>
    <row r="204" spans="1:8" x14ac:dyDescent="0.25">
      <c r="A204" s="253" t="s">
        <v>893</v>
      </c>
      <c r="B204" s="253" t="s">
        <v>894</v>
      </c>
      <c r="C204" s="255">
        <v>0</v>
      </c>
      <c r="D204" s="254" t="s">
        <v>6</v>
      </c>
      <c r="E204" s="255">
        <v>3.6666669999999999</v>
      </c>
      <c r="F204" s="101" t="str">
        <f>VLOOKUP(STOCK_PUENTEPIEDRA[[#This Row],[CODIGO]],CLASIFICACION[],4,FALSE)</f>
        <v>QUALITY</v>
      </c>
      <c r="G2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4" s="17">
        <f>VALUE(SUBSTITUTE(STOCK_PUENTEPIEDRA[[#This Row],[STOCK ALMACEN 05]],",",""))</f>
        <v>0</v>
      </c>
    </row>
    <row r="205" spans="1:8" x14ac:dyDescent="0.25">
      <c r="A205" s="253" t="s">
        <v>895</v>
      </c>
      <c r="B205" s="253" t="s">
        <v>896</v>
      </c>
      <c r="C205" s="255">
        <v>27</v>
      </c>
      <c r="D205" s="254" t="s">
        <v>6</v>
      </c>
      <c r="E205" s="255">
        <v>3.1338810000000001</v>
      </c>
      <c r="F205" s="101" t="str">
        <f>VLOOKUP(STOCK_PUENTEPIEDRA[[#This Row],[CODIGO]],CLASIFICACION[],4,FALSE)</f>
        <v>QUALITY</v>
      </c>
      <c r="G205" s="10">
        <f>IFERROR(IF(VLOOKUP(STOCK_PUENTEPIEDRA[[#This Row],[CODIGO]],STOCKSANLUIS[],10,FALSE),VLOOKUP(STOCK_PUENTEPIEDRA[[#This Row],[CODIGO]],STOCKSANLUIS[],10,FALSE),"STOCK SOLO EN ALM05"),"STOCK SOLO EN ALM05")</f>
        <v>20</v>
      </c>
      <c r="H205" s="17">
        <f>VALUE(SUBSTITUTE(STOCK_PUENTEPIEDRA[[#This Row],[STOCK ALMACEN 05]],",",""))</f>
        <v>27</v>
      </c>
    </row>
    <row r="206" spans="1:8" x14ac:dyDescent="0.25">
      <c r="A206" s="253" t="s">
        <v>897</v>
      </c>
      <c r="B206" s="253" t="s">
        <v>898</v>
      </c>
      <c r="C206" s="255">
        <v>0</v>
      </c>
      <c r="D206" s="254" t="s">
        <v>6</v>
      </c>
      <c r="E206" s="255">
        <v>8.6999999999999993</v>
      </c>
      <c r="F206" s="101" t="str">
        <f>VLOOKUP(STOCK_PUENTEPIEDRA[[#This Row],[CODIGO]],CLASIFICACION[],4,FALSE)</f>
        <v>QUALITY</v>
      </c>
      <c r="G2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6" s="17">
        <f>VALUE(SUBSTITUTE(STOCK_PUENTEPIEDRA[[#This Row],[STOCK ALMACEN 05]],",",""))</f>
        <v>0</v>
      </c>
    </row>
    <row r="207" spans="1:8" x14ac:dyDescent="0.25">
      <c r="A207" s="253" t="s">
        <v>899</v>
      </c>
      <c r="B207" s="253" t="s">
        <v>900</v>
      </c>
      <c r="C207" s="255">
        <v>0</v>
      </c>
      <c r="D207" s="254" t="s">
        <v>6</v>
      </c>
      <c r="E207" s="255">
        <v>6.75</v>
      </c>
      <c r="F207" s="101" t="str">
        <f>VLOOKUP(STOCK_PUENTEPIEDRA[[#This Row],[CODIGO]],CLASIFICACION[],4,FALSE)</f>
        <v>QUALITY</v>
      </c>
      <c r="G2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7" s="17">
        <f>VALUE(SUBSTITUTE(STOCK_PUENTEPIEDRA[[#This Row],[STOCK ALMACEN 05]],",",""))</f>
        <v>0</v>
      </c>
    </row>
    <row r="208" spans="1:8" x14ac:dyDescent="0.25">
      <c r="A208" s="253" t="s">
        <v>901</v>
      </c>
      <c r="B208" s="253" t="s">
        <v>902</v>
      </c>
      <c r="C208" s="255">
        <v>0</v>
      </c>
      <c r="D208" s="254" t="s">
        <v>6</v>
      </c>
      <c r="E208" s="255">
        <v>10.9</v>
      </c>
      <c r="F208" s="101" t="str">
        <f>VLOOKUP(STOCK_PUENTEPIEDRA[[#This Row],[CODIGO]],CLASIFICACION[],4,FALSE)</f>
        <v>QUALITY</v>
      </c>
      <c r="G2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8" s="17">
        <f>VALUE(SUBSTITUTE(STOCK_PUENTEPIEDRA[[#This Row],[STOCK ALMACEN 05]],",",""))</f>
        <v>0</v>
      </c>
    </row>
    <row r="209" spans="1:8" x14ac:dyDescent="0.25">
      <c r="A209" s="253" t="s">
        <v>903</v>
      </c>
      <c r="B209" s="253" t="s">
        <v>904</v>
      </c>
      <c r="C209" s="255">
        <v>0</v>
      </c>
      <c r="D209" s="254" t="s">
        <v>6</v>
      </c>
      <c r="E209" s="255">
        <v>23.005852000000001</v>
      </c>
      <c r="F209" s="101" t="str">
        <f>VLOOKUP(STOCK_PUENTEPIEDRA[[#This Row],[CODIGO]],CLASIFICACION[],4,FALSE)</f>
        <v>QUALITY</v>
      </c>
      <c r="G2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09" s="17">
        <f>VALUE(SUBSTITUTE(STOCK_PUENTEPIEDRA[[#This Row],[STOCK ALMACEN 05]],",",""))</f>
        <v>0</v>
      </c>
    </row>
    <row r="210" spans="1:8" x14ac:dyDescent="0.25">
      <c r="A210" s="253" t="s">
        <v>917</v>
      </c>
      <c r="B210" s="253" t="s">
        <v>918</v>
      </c>
      <c r="C210" s="255">
        <v>0</v>
      </c>
      <c r="D210" s="254" t="s">
        <v>6</v>
      </c>
      <c r="E210" s="255">
        <v>2.6416219999999999</v>
      </c>
      <c r="F210" s="101" t="str">
        <f>VLOOKUP(STOCK_PUENTEPIEDRA[[#This Row],[CODIGO]],CLASIFICACION[],4,FALSE)</f>
        <v>ELKHART</v>
      </c>
      <c r="G2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10" s="17">
        <f>VALUE(SUBSTITUTE(STOCK_PUENTEPIEDRA[[#This Row],[STOCK ALMACEN 05]],",",""))</f>
        <v>0</v>
      </c>
    </row>
    <row r="211" spans="1:8" x14ac:dyDescent="0.25">
      <c r="A211" s="253" t="s">
        <v>927</v>
      </c>
      <c r="B211" s="253" t="s">
        <v>928</v>
      </c>
      <c r="C211" s="255">
        <v>137</v>
      </c>
      <c r="D211" s="254" t="s">
        <v>6</v>
      </c>
      <c r="E211" s="255">
        <v>3.623278</v>
      </c>
      <c r="F211" s="101" t="str">
        <f>VLOOKUP(STOCK_PUENTEPIEDRA[[#This Row],[CODIGO]],CLASIFICACION[],4,FALSE)</f>
        <v>BVA</v>
      </c>
      <c r="G211" s="10">
        <f>IFERROR(IF(VLOOKUP(STOCK_PUENTEPIEDRA[[#This Row],[CODIGO]],STOCKSANLUIS[],10,FALSE),VLOOKUP(STOCK_PUENTEPIEDRA[[#This Row],[CODIGO]],STOCKSANLUIS[],10,FALSE),"STOCK SOLO EN ALM05"),"STOCK SOLO EN ALM05")</f>
        <v>27</v>
      </c>
      <c r="H211" s="17">
        <f>VALUE(SUBSTITUTE(STOCK_PUENTEPIEDRA[[#This Row],[STOCK ALMACEN 05]],",",""))</f>
        <v>137</v>
      </c>
    </row>
    <row r="212" spans="1:8" x14ac:dyDescent="0.25">
      <c r="A212" s="253" t="s">
        <v>931</v>
      </c>
      <c r="B212" s="253" t="s">
        <v>932</v>
      </c>
      <c r="C212" s="255">
        <v>612</v>
      </c>
      <c r="D212" s="254" t="s">
        <v>6</v>
      </c>
      <c r="E212" s="255">
        <v>47.466326000000002</v>
      </c>
      <c r="F212" s="101" t="str">
        <f>VLOOKUP(STOCK_PUENTEPIEDRA[[#This Row],[CODIGO]],CLASIFICACION[],4,FALSE)</f>
        <v>BVA</v>
      </c>
      <c r="G212" s="10">
        <f>IFERROR(IF(VLOOKUP(STOCK_PUENTEPIEDRA[[#This Row],[CODIGO]],STOCKSANLUIS[],10,FALSE),VLOOKUP(STOCK_PUENTEPIEDRA[[#This Row],[CODIGO]],STOCKSANLUIS[],10,FALSE),"STOCK SOLO EN ALM05"),"STOCK SOLO EN ALM05")</f>
        <v>24</v>
      </c>
      <c r="H212" s="17">
        <f>VALUE(SUBSTITUTE(STOCK_PUENTEPIEDRA[[#This Row],[STOCK ALMACEN 05]],",",""))</f>
        <v>612</v>
      </c>
    </row>
    <row r="213" spans="1:8" x14ac:dyDescent="0.25">
      <c r="A213" s="253" t="s">
        <v>933</v>
      </c>
      <c r="B213" s="253" t="s">
        <v>934</v>
      </c>
      <c r="C213" s="255">
        <v>0</v>
      </c>
      <c r="D213" s="254" t="s">
        <v>6</v>
      </c>
      <c r="E213" s="255">
        <v>3.7545269999999999</v>
      </c>
      <c r="F213" s="101" t="str">
        <f>VLOOKUP(STOCK_PUENTEPIEDRA[[#This Row],[CODIGO]],CLASIFICACION[],4,FALSE)</f>
        <v>QUALITY</v>
      </c>
      <c r="G2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13" s="17">
        <f>VALUE(SUBSTITUTE(STOCK_PUENTEPIEDRA[[#This Row],[STOCK ALMACEN 05]],",",""))</f>
        <v>0</v>
      </c>
    </row>
    <row r="214" spans="1:8" x14ac:dyDescent="0.25">
      <c r="A214" s="253" t="s">
        <v>935</v>
      </c>
      <c r="B214" s="253" t="s">
        <v>936</v>
      </c>
      <c r="C214" s="255">
        <v>0</v>
      </c>
      <c r="D214" s="254" t="s">
        <v>6</v>
      </c>
      <c r="E214" s="255">
        <v>2.7700130000000001</v>
      </c>
      <c r="F214" s="101" t="str">
        <f>VLOOKUP(STOCK_PUENTEPIEDRA[[#This Row],[CODIGO]],CLASIFICACION[],4,FALSE)</f>
        <v>QUALITY</v>
      </c>
      <c r="G2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14" s="17">
        <f>VALUE(SUBSTITUTE(STOCK_PUENTEPIEDRA[[#This Row],[STOCK ALMACEN 05]],",",""))</f>
        <v>0</v>
      </c>
    </row>
    <row r="215" spans="1:8" x14ac:dyDescent="0.25">
      <c r="A215" s="253" t="s">
        <v>945</v>
      </c>
      <c r="B215" s="253" t="s">
        <v>946</v>
      </c>
      <c r="C215" s="255">
        <v>1</v>
      </c>
      <c r="D215" s="254" t="s">
        <v>6</v>
      </c>
      <c r="E215" s="255">
        <v>22.585849</v>
      </c>
      <c r="F215" s="101" t="str">
        <f>VLOOKUP(STOCK_PUENTEPIEDRA[[#This Row],[CODIGO]],CLASIFICACION[],4,FALSE)</f>
        <v>DANFOSS</v>
      </c>
      <c r="G2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15" s="17">
        <f>VALUE(SUBSTITUTE(STOCK_PUENTEPIEDRA[[#This Row],[STOCK ALMACEN 05]],",",""))</f>
        <v>1</v>
      </c>
    </row>
    <row r="216" spans="1:8" x14ac:dyDescent="0.25">
      <c r="A216" s="253" t="s">
        <v>947</v>
      </c>
      <c r="B216" s="253" t="s">
        <v>948</v>
      </c>
      <c r="C216" s="255">
        <v>0</v>
      </c>
      <c r="D216" s="254" t="s">
        <v>6</v>
      </c>
      <c r="E216" s="255">
        <v>63.271506000000002</v>
      </c>
      <c r="F216" s="101" t="str">
        <f>VLOOKUP(STOCK_PUENTEPIEDRA[[#This Row],[CODIGO]],CLASIFICACION[],4,FALSE)</f>
        <v>DANFOSS</v>
      </c>
      <c r="G216" s="10">
        <f>IFERROR(IF(VLOOKUP(STOCK_PUENTEPIEDRA[[#This Row],[CODIGO]],STOCKSANLUIS[],10,FALSE),VLOOKUP(STOCK_PUENTEPIEDRA[[#This Row],[CODIGO]],STOCKSANLUIS[],10,FALSE),"STOCK SOLO EN ALM05"),"STOCK SOLO EN ALM05")</f>
        <v>5</v>
      </c>
      <c r="H216" s="17">
        <f>VALUE(SUBSTITUTE(STOCK_PUENTEPIEDRA[[#This Row],[STOCK ALMACEN 05]],",",""))</f>
        <v>0</v>
      </c>
    </row>
    <row r="217" spans="1:8" x14ac:dyDescent="0.25">
      <c r="A217" s="253" t="s">
        <v>953</v>
      </c>
      <c r="B217" s="253" t="s">
        <v>954</v>
      </c>
      <c r="C217" s="255">
        <v>9</v>
      </c>
      <c r="D217" s="254" t="s">
        <v>6</v>
      </c>
      <c r="E217" s="255">
        <v>41.384480000000003</v>
      </c>
      <c r="F217" s="101" t="str">
        <f>VLOOKUP(STOCK_PUENTEPIEDRA[[#This Row],[CODIGO]],CLASIFICACION[],4,FALSE)</f>
        <v>FULL GAUGE</v>
      </c>
      <c r="G217" s="10">
        <f>IFERROR(IF(VLOOKUP(STOCK_PUENTEPIEDRA[[#This Row],[CODIGO]],STOCKSANLUIS[],10,FALSE),VLOOKUP(STOCK_PUENTEPIEDRA[[#This Row],[CODIGO]],STOCKSANLUIS[],10,FALSE),"STOCK SOLO EN ALM05"),"STOCK SOLO EN ALM05")</f>
        <v>5</v>
      </c>
      <c r="H217" s="17">
        <f>VALUE(SUBSTITUTE(STOCK_PUENTEPIEDRA[[#This Row],[STOCK ALMACEN 05]],",",""))</f>
        <v>9</v>
      </c>
    </row>
    <row r="218" spans="1:8" x14ac:dyDescent="0.25">
      <c r="A218" s="253" t="s">
        <v>955</v>
      </c>
      <c r="B218" s="253" t="s">
        <v>956</v>
      </c>
      <c r="C218" s="255">
        <v>0</v>
      </c>
      <c r="D218" s="254" t="s">
        <v>6</v>
      </c>
      <c r="E218" s="255">
        <v>0.93</v>
      </c>
      <c r="F218" s="101" t="str">
        <f>VLOOKUP(STOCK_PUENTEPIEDRA[[#This Row],[CODIGO]],CLASIFICACION[],4,FALSE)</f>
        <v>FULL GAUGE</v>
      </c>
      <c r="G218" s="10">
        <f>IFERROR(IF(VLOOKUP(STOCK_PUENTEPIEDRA[[#This Row],[CODIGO]],STOCKSANLUIS[],10,FALSE),VLOOKUP(STOCK_PUENTEPIEDRA[[#This Row],[CODIGO]],STOCKSANLUIS[],10,FALSE),"STOCK SOLO EN ALM05"),"STOCK SOLO EN ALM05")</f>
        <v>5</v>
      </c>
      <c r="H218" s="17">
        <f>VALUE(SUBSTITUTE(STOCK_PUENTEPIEDRA[[#This Row],[STOCK ALMACEN 05]],",",""))</f>
        <v>0</v>
      </c>
    </row>
    <row r="219" spans="1:8" x14ac:dyDescent="0.25">
      <c r="A219" s="253" t="s">
        <v>963</v>
      </c>
      <c r="B219" s="253" t="s">
        <v>964</v>
      </c>
      <c r="C219" s="255">
        <v>0</v>
      </c>
      <c r="D219" s="254" t="s">
        <v>6</v>
      </c>
      <c r="E219" s="255">
        <v>45.65</v>
      </c>
      <c r="F219" s="101" t="str">
        <f>VLOOKUP(STOCK_PUENTEPIEDRA[[#This Row],[CODIGO]],CLASIFICACION[],4,FALSE)</f>
        <v>QUALITY</v>
      </c>
      <c r="G2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19" s="17">
        <f>VALUE(SUBSTITUTE(STOCK_PUENTEPIEDRA[[#This Row],[STOCK ALMACEN 05]],",",""))</f>
        <v>0</v>
      </c>
    </row>
    <row r="220" spans="1:8" x14ac:dyDescent="0.25">
      <c r="A220" s="253" t="s">
        <v>967</v>
      </c>
      <c r="B220" s="253" t="s">
        <v>968</v>
      </c>
      <c r="C220" s="255">
        <v>29</v>
      </c>
      <c r="D220" s="254" t="s">
        <v>6</v>
      </c>
      <c r="E220" s="255">
        <v>15.63</v>
      </c>
      <c r="F220" s="101" t="str">
        <f>VLOOKUP(STOCK_PUENTEPIEDRA[[#This Row],[CODIGO]],CLASIFICACION[],4,FALSE)</f>
        <v>QUALITY</v>
      </c>
      <c r="G2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0" s="17">
        <f>VALUE(SUBSTITUTE(STOCK_PUENTEPIEDRA[[#This Row],[STOCK ALMACEN 05]],",",""))</f>
        <v>29</v>
      </c>
    </row>
    <row r="221" spans="1:8" x14ac:dyDescent="0.25">
      <c r="A221" s="253" t="s">
        <v>969</v>
      </c>
      <c r="B221" s="253" t="s">
        <v>970</v>
      </c>
      <c r="C221" s="255">
        <v>34</v>
      </c>
      <c r="D221" s="254" t="s">
        <v>6</v>
      </c>
      <c r="E221" s="255">
        <v>18.771035000000001</v>
      </c>
      <c r="F221" s="101" t="str">
        <f>VLOOKUP(STOCK_PUENTEPIEDRA[[#This Row],[CODIGO]],CLASIFICACION[],4,FALSE)</f>
        <v>QUALITY</v>
      </c>
      <c r="G2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1" s="17">
        <f>VALUE(SUBSTITUTE(STOCK_PUENTEPIEDRA[[#This Row],[STOCK ALMACEN 05]],",",""))</f>
        <v>34</v>
      </c>
    </row>
    <row r="222" spans="1:8" x14ac:dyDescent="0.25">
      <c r="A222" s="253" t="s">
        <v>971</v>
      </c>
      <c r="B222" s="253" t="s">
        <v>972</v>
      </c>
      <c r="C222" s="255">
        <v>0</v>
      </c>
      <c r="D222" s="254" t="s">
        <v>6</v>
      </c>
      <c r="E222" s="255">
        <v>3.667389</v>
      </c>
      <c r="F222" s="101" t="str">
        <f>VLOOKUP(STOCK_PUENTEPIEDRA[[#This Row],[CODIGO]],CLASIFICACION[],4,FALSE)</f>
        <v>QUALITY</v>
      </c>
      <c r="G2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2" s="17">
        <f>VALUE(SUBSTITUTE(STOCK_PUENTEPIEDRA[[#This Row],[STOCK ALMACEN 05]],",",""))</f>
        <v>0</v>
      </c>
    </row>
    <row r="223" spans="1:8" x14ac:dyDescent="0.25">
      <c r="A223" s="253" t="s">
        <v>975</v>
      </c>
      <c r="B223" s="253" t="s">
        <v>976</v>
      </c>
      <c r="C223" s="255">
        <v>0</v>
      </c>
      <c r="D223" s="254" t="s">
        <v>6</v>
      </c>
      <c r="E223" s="255">
        <v>3.66</v>
      </c>
      <c r="F223" s="101" t="str">
        <f>VLOOKUP(STOCK_PUENTEPIEDRA[[#This Row],[CODIGO]],CLASIFICACION[],4,FALSE)</f>
        <v>QUALITY</v>
      </c>
      <c r="G2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3" s="17">
        <f>VALUE(SUBSTITUTE(STOCK_PUENTEPIEDRA[[#This Row],[STOCK ALMACEN 05]],",",""))</f>
        <v>0</v>
      </c>
    </row>
    <row r="224" spans="1:8" x14ac:dyDescent="0.25">
      <c r="A224" s="253" t="s">
        <v>977</v>
      </c>
      <c r="B224" s="253" t="s">
        <v>978</v>
      </c>
      <c r="C224" s="255">
        <v>0</v>
      </c>
      <c r="D224" s="254" t="s">
        <v>6</v>
      </c>
      <c r="E224" s="255">
        <v>13.58</v>
      </c>
      <c r="F224" s="101" t="str">
        <f>VLOOKUP(STOCK_PUENTEPIEDRA[[#This Row],[CODIGO]],CLASIFICACION[],4,FALSE)</f>
        <v>QUALITY</v>
      </c>
      <c r="G2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4" s="17">
        <f>VALUE(SUBSTITUTE(STOCK_PUENTEPIEDRA[[#This Row],[STOCK ALMACEN 05]],",",""))</f>
        <v>0</v>
      </c>
    </row>
    <row r="225" spans="1:8" x14ac:dyDescent="0.25">
      <c r="A225" s="253" t="s">
        <v>979</v>
      </c>
      <c r="B225" s="253" t="s">
        <v>980</v>
      </c>
      <c r="C225" s="255">
        <v>0</v>
      </c>
      <c r="D225" s="254" t="s">
        <v>6</v>
      </c>
      <c r="E225" s="255">
        <v>14.78</v>
      </c>
      <c r="F225" s="101" t="str">
        <f>VLOOKUP(STOCK_PUENTEPIEDRA[[#This Row],[CODIGO]],CLASIFICACION[],4,FALSE)</f>
        <v>QUALITY</v>
      </c>
      <c r="G2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5" s="17">
        <f>VALUE(SUBSTITUTE(STOCK_PUENTEPIEDRA[[#This Row],[STOCK ALMACEN 05]],",",""))</f>
        <v>0</v>
      </c>
    </row>
    <row r="226" spans="1:8" x14ac:dyDescent="0.25">
      <c r="A226" s="253" t="s">
        <v>981</v>
      </c>
      <c r="B226" s="253" t="s">
        <v>982</v>
      </c>
      <c r="C226" s="255">
        <v>0</v>
      </c>
      <c r="D226" s="254" t="s">
        <v>6</v>
      </c>
      <c r="E226" s="255">
        <v>18.829999999999998</v>
      </c>
      <c r="F226" s="101" t="str">
        <f>VLOOKUP(STOCK_PUENTEPIEDRA[[#This Row],[CODIGO]],CLASIFICACION[],4,FALSE)</f>
        <v>QUALITY</v>
      </c>
      <c r="G2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6" s="17">
        <f>VALUE(SUBSTITUTE(STOCK_PUENTEPIEDRA[[#This Row],[STOCK ALMACEN 05]],",",""))</f>
        <v>0</v>
      </c>
    </row>
    <row r="227" spans="1:8" x14ac:dyDescent="0.25">
      <c r="A227" s="253" t="s">
        <v>983</v>
      </c>
      <c r="B227" s="253" t="s">
        <v>984</v>
      </c>
      <c r="C227" s="255">
        <v>0</v>
      </c>
      <c r="D227" s="254" t="s">
        <v>6</v>
      </c>
      <c r="E227" s="255">
        <v>25.88</v>
      </c>
      <c r="F227" s="101" t="str">
        <f>VLOOKUP(STOCK_PUENTEPIEDRA[[#This Row],[CODIGO]],CLASIFICACION[],4,FALSE)</f>
        <v>QUALITY</v>
      </c>
      <c r="G2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7" s="17">
        <f>VALUE(SUBSTITUTE(STOCK_PUENTEPIEDRA[[#This Row],[STOCK ALMACEN 05]],",",""))</f>
        <v>0</v>
      </c>
    </row>
    <row r="228" spans="1:8" x14ac:dyDescent="0.25">
      <c r="A228" s="253" t="s">
        <v>985</v>
      </c>
      <c r="B228" s="253" t="s">
        <v>986</v>
      </c>
      <c r="C228" s="255">
        <v>0</v>
      </c>
      <c r="D228" s="254" t="s">
        <v>6</v>
      </c>
      <c r="E228" s="255">
        <v>26.79</v>
      </c>
      <c r="F228" s="101" t="str">
        <f>VLOOKUP(STOCK_PUENTEPIEDRA[[#This Row],[CODIGO]],CLASIFICACION[],4,FALSE)</f>
        <v>QUALITY</v>
      </c>
      <c r="G2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8" s="17">
        <f>VALUE(SUBSTITUTE(STOCK_PUENTEPIEDRA[[#This Row],[STOCK ALMACEN 05]],",",""))</f>
        <v>0</v>
      </c>
    </row>
    <row r="229" spans="1:8" x14ac:dyDescent="0.25">
      <c r="A229" s="253" t="s">
        <v>995</v>
      </c>
      <c r="B229" s="253" t="s">
        <v>996</v>
      </c>
      <c r="C229" s="255">
        <v>0</v>
      </c>
      <c r="D229" s="254" t="s">
        <v>6</v>
      </c>
      <c r="E229" s="255">
        <v>25.942240000000002</v>
      </c>
      <c r="F229" s="101" t="str">
        <f>VLOOKUP(STOCK_PUENTEPIEDRA[[#This Row],[CODIGO]],CLASIFICACION[],4,FALSE)</f>
        <v>QUALITY</v>
      </c>
      <c r="G2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29" s="17">
        <f>VALUE(SUBSTITUTE(STOCK_PUENTEPIEDRA[[#This Row],[STOCK ALMACEN 05]],",",""))</f>
        <v>0</v>
      </c>
    </row>
    <row r="230" spans="1:8" x14ac:dyDescent="0.25">
      <c r="A230" s="253" t="s">
        <v>997</v>
      </c>
      <c r="B230" s="253" t="s">
        <v>998</v>
      </c>
      <c r="C230" s="255">
        <v>12</v>
      </c>
      <c r="D230" s="254" t="s">
        <v>6</v>
      </c>
      <c r="E230" s="255">
        <v>1.7490559999999999</v>
      </c>
      <c r="F230" s="101" t="str">
        <f>VLOOKUP(STOCK_PUENTEPIEDRA[[#This Row],[CODIGO]],CLASIFICACION[],4,FALSE)</f>
        <v>QUALITY</v>
      </c>
      <c r="G230" s="10">
        <f>IFERROR(IF(VLOOKUP(STOCK_PUENTEPIEDRA[[#This Row],[CODIGO]],STOCKSANLUIS[],10,FALSE),VLOOKUP(STOCK_PUENTEPIEDRA[[#This Row],[CODIGO]],STOCKSANLUIS[],10,FALSE),"STOCK SOLO EN ALM05"),"STOCK SOLO EN ALM05")</f>
        <v>40</v>
      </c>
      <c r="H230" s="17">
        <f>VALUE(SUBSTITUTE(STOCK_PUENTEPIEDRA[[#This Row],[STOCK ALMACEN 05]],",",""))</f>
        <v>12</v>
      </c>
    </row>
    <row r="231" spans="1:8" x14ac:dyDescent="0.25">
      <c r="A231" s="253" t="s">
        <v>999</v>
      </c>
      <c r="B231" s="253" t="s">
        <v>1000</v>
      </c>
      <c r="C231" s="255">
        <v>0</v>
      </c>
      <c r="D231" s="254" t="s">
        <v>6</v>
      </c>
      <c r="E231" s="255">
        <v>25.243672</v>
      </c>
      <c r="F231" s="101" t="str">
        <f>VLOOKUP(STOCK_PUENTEPIEDRA[[#This Row],[CODIGO]],CLASIFICACION[],4,FALSE)</f>
        <v>QUALITY</v>
      </c>
      <c r="G2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1" s="17">
        <f>VALUE(SUBSTITUTE(STOCK_PUENTEPIEDRA[[#This Row],[STOCK ALMACEN 05]],",",""))</f>
        <v>0</v>
      </c>
    </row>
    <row r="232" spans="1:8" x14ac:dyDescent="0.25">
      <c r="A232" s="253" t="s">
        <v>1003</v>
      </c>
      <c r="B232" s="253" t="s">
        <v>1004</v>
      </c>
      <c r="C232" s="255">
        <v>0</v>
      </c>
      <c r="D232" s="254" t="s">
        <v>6</v>
      </c>
      <c r="E232" s="255">
        <v>58.807895000000002</v>
      </c>
      <c r="F232" s="101" t="str">
        <f>VLOOKUP(STOCK_PUENTEPIEDRA[[#This Row],[CODIGO]],CLASIFICACION[],4,FALSE)</f>
        <v>QUALITY</v>
      </c>
      <c r="G2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2" s="17">
        <f>VALUE(SUBSTITUTE(STOCK_PUENTEPIEDRA[[#This Row],[STOCK ALMACEN 05]],",",""))</f>
        <v>0</v>
      </c>
    </row>
    <row r="233" spans="1:8" x14ac:dyDescent="0.25">
      <c r="A233" s="253" t="s">
        <v>1025</v>
      </c>
      <c r="B233" s="253" t="s">
        <v>1026</v>
      </c>
      <c r="C233" s="255">
        <v>0</v>
      </c>
      <c r="D233" s="254" t="s">
        <v>6</v>
      </c>
      <c r="E233" s="255">
        <v>5.41</v>
      </c>
      <c r="F233" s="101" t="str">
        <f>VLOOKUP(STOCK_PUENTEPIEDRA[[#This Row],[CODIGO]],CLASIFICACION[],4,FALSE)</f>
        <v>MIPAL</v>
      </c>
      <c r="G2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3" s="17">
        <f>VALUE(SUBSTITUTE(STOCK_PUENTEPIEDRA[[#This Row],[STOCK ALMACEN 05]],",",""))</f>
        <v>0</v>
      </c>
    </row>
    <row r="234" spans="1:8" x14ac:dyDescent="0.25">
      <c r="A234" s="253" t="s">
        <v>1027</v>
      </c>
      <c r="B234" s="253" t="s">
        <v>1028</v>
      </c>
      <c r="C234" s="255">
        <v>0</v>
      </c>
      <c r="D234" s="254" t="s">
        <v>6</v>
      </c>
      <c r="E234" s="255">
        <v>5.41</v>
      </c>
      <c r="F234" s="101" t="str">
        <f>VLOOKUP(STOCK_PUENTEPIEDRA[[#This Row],[CODIGO]],CLASIFICACION[],4,FALSE)</f>
        <v>MIPAL</v>
      </c>
      <c r="G2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4" s="17">
        <f>VALUE(SUBSTITUTE(STOCK_PUENTEPIEDRA[[#This Row],[STOCK ALMACEN 05]],",",""))</f>
        <v>0</v>
      </c>
    </row>
    <row r="235" spans="1:8" x14ac:dyDescent="0.25">
      <c r="A235" s="253" t="s">
        <v>1029</v>
      </c>
      <c r="B235" s="253" t="s">
        <v>1030</v>
      </c>
      <c r="C235" s="255">
        <v>0</v>
      </c>
      <c r="D235" s="254" t="s">
        <v>6</v>
      </c>
      <c r="E235" s="255">
        <v>5.41</v>
      </c>
      <c r="F235" s="101" t="str">
        <f>VLOOKUP(STOCK_PUENTEPIEDRA[[#This Row],[CODIGO]],CLASIFICACION[],4,FALSE)</f>
        <v>MIPAL</v>
      </c>
      <c r="G2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5" s="17">
        <f>VALUE(SUBSTITUTE(STOCK_PUENTEPIEDRA[[#This Row],[STOCK ALMACEN 05]],",",""))</f>
        <v>0</v>
      </c>
    </row>
    <row r="236" spans="1:8" x14ac:dyDescent="0.25">
      <c r="A236" s="253" t="s">
        <v>1035</v>
      </c>
      <c r="B236" s="253" t="s">
        <v>1036</v>
      </c>
      <c r="C236" s="255">
        <v>0</v>
      </c>
      <c r="D236" s="254" t="s">
        <v>6</v>
      </c>
      <c r="E236" s="255">
        <v>56.61</v>
      </c>
      <c r="F236" s="101" t="str">
        <f>VLOOKUP(STOCK_PUENTEPIEDRA[[#This Row],[CODIGO]],CLASIFICACION[],4,FALSE)</f>
        <v>FULL GAUGE</v>
      </c>
      <c r="G2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6" s="17">
        <f>VALUE(SUBSTITUTE(STOCK_PUENTEPIEDRA[[#This Row],[STOCK ALMACEN 05]],",",""))</f>
        <v>0</v>
      </c>
    </row>
    <row r="237" spans="1:8" x14ac:dyDescent="0.25">
      <c r="A237" s="253" t="s">
        <v>1053</v>
      </c>
      <c r="B237" s="253" t="s">
        <v>1054</v>
      </c>
      <c r="C237" s="255">
        <v>0</v>
      </c>
      <c r="D237" s="254" t="s">
        <v>6</v>
      </c>
      <c r="E237" s="255">
        <v>28.737389</v>
      </c>
      <c r="F237" s="101" t="str">
        <f>VLOOKUP(STOCK_PUENTEPIEDRA[[#This Row],[CODIGO]],CLASIFICACION[],4,FALSE)</f>
        <v>QUALITY</v>
      </c>
      <c r="G2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7" s="17">
        <f>VALUE(SUBSTITUTE(STOCK_PUENTEPIEDRA[[#This Row],[STOCK ALMACEN 05]],",",""))</f>
        <v>0</v>
      </c>
    </row>
    <row r="238" spans="1:8" x14ac:dyDescent="0.25">
      <c r="A238" s="253" t="s">
        <v>1073</v>
      </c>
      <c r="B238" s="253" t="s">
        <v>1074</v>
      </c>
      <c r="C238" s="255">
        <v>696</v>
      </c>
      <c r="D238" s="254" t="s">
        <v>6</v>
      </c>
      <c r="E238" s="255">
        <v>3.829685</v>
      </c>
      <c r="F238" s="101" t="str">
        <f>VLOOKUP(STOCK_PUENTEPIEDRA[[#This Row],[CODIGO]],CLASIFICACION[],4,FALSE)</f>
        <v>WORTHINGTON</v>
      </c>
      <c r="G2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8" s="17">
        <f>VALUE(SUBSTITUTE(STOCK_PUENTEPIEDRA[[#This Row],[STOCK ALMACEN 05]],",",""))</f>
        <v>696</v>
      </c>
    </row>
    <row r="239" spans="1:8" x14ac:dyDescent="0.25">
      <c r="A239" s="253" t="s">
        <v>1087</v>
      </c>
      <c r="B239" s="253" t="s">
        <v>1088</v>
      </c>
      <c r="C239" s="255">
        <v>0</v>
      </c>
      <c r="D239" s="254" t="s">
        <v>6</v>
      </c>
      <c r="E239" s="255">
        <v>69.63</v>
      </c>
      <c r="F239" s="101" t="str">
        <f>VLOOKUP(STOCK_PUENTEPIEDRA[[#This Row],[CODIGO]],CLASIFICACION[],4,FALSE)</f>
        <v>SHANDONG</v>
      </c>
      <c r="G2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39" s="17">
        <f>VALUE(SUBSTITUTE(STOCK_PUENTEPIEDRA[[#This Row],[STOCK ALMACEN 05]],",",""))</f>
        <v>0</v>
      </c>
    </row>
    <row r="240" spans="1:8" x14ac:dyDescent="0.25">
      <c r="A240" s="253" t="s">
        <v>1093</v>
      </c>
      <c r="B240" s="253" t="s">
        <v>1094</v>
      </c>
      <c r="C240" s="255">
        <v>0</v>
      </c>
      <c r="D240" s="254" t="s">
        <v>6</v>
      </c>
      <c r="E240" s="255">
        <v>2.09</v>
      </c>
      <c r="F240" s="101" t="str">
        <f>VLOOKUP(STOCK_PUENTEPIEDRA[[#This Row],[CODIGO]],CLASIFICACION[],4,FALSE)</f>
        <v>VARIOS</v>
      </c>
      <c r="G2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0" s="17">
        <f>VALUE(SUBSTITUTE(STOCK_PUENTEPIEDRA[[#This Row],[STOCK ALMACEN 05]],",",""))</f>
        <v>0</v>
      </c>
    </row>
    <row r="241" spans="1:8" x14ac:dyDescent="0.25">
      <c r="A241" s="253" t="s">
        <v>1103</v>
      </c>
      <c r="B241" s="253" t="s">
        <v>1104</v>
      </c>
      <c r="C241" s="255">
        <v>0</v>
      </c>
      <c r="D241" s="254" t="s">
        <v>6</v>
      </c>
      <c r="E241" s="255">
        <v>3.0188069999999998</v>
      </c>
      <c r="F241" s="101" t="str">
        <f>VLOOKUP(STOCK_PUENTEPIEDRA[[#This Row],[CODIGO]],CLASIFICACION[],4,FALSE)</f>
        <v>QUALITY</v>
      </c>
      <c r="G2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1" s="17">
        <f>VALUE(SUBSTITUTE(STOCK_PUENTEPIEDRA[[#This Row],[STOCK ALMACEN 05]],",",""))</f>
        <v>0</v>
      </c>
    </row>
    <row r="242" spans="1:8" x14ac:dyDescent="0.25">
      <c r="A242" s="253" t="s">
        <v>1105</v>
      </c>
      <c r="B242" s="253" t="s">
        <v>1106</v>
      </c>
      <c r="C242" s="255">
        <v>0</v>
      </c>
      <c r="D242" s="254" t="s">
        <v>6</v>
      </c>
      <c r="E242" s="255">
        <v>9.2300009999999997</v>
      </c>
      <c r="F242" s="101" t="str">
        <f>VLOOKUP(STOCK_PUENTEPIEDRA[[#This Row],[CODIGO]],CLASIFICACION[],4,FALSE)</f>
        <v>QUALITY</v>
      </c>
      <c r="G2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2" s="17">
        <f>VALUE(SUBSTITUTE(STOCK_PUENTEPIEDRA[[#This Row],[STOCK ALMACEN 05]],",",""))</f>
        <v>0</v>
      </c>
    </row>
    <row r="243" spans="1:8" x14ac:dyDescent="0.25">
      <c r="A243" s="253" t="s">
        <v>1107</v>
      </c>
      <c r="B243" s="253" t="s">
        <v>1108</v>
      </c>
      <c r="C243" s="255">
        <v>180</v>
      </c>
      <c r="D243" s="254" t="s">
        <v>6</v>
      </c>
      <c r="E243" s="255">
        <v>1.8759729999999999</v>
      </c>
      <c r="F243" s="101" t="str">
        <f>VLOOKUP(STOCK_PUENTEPIEDRA[[#This Row],[CODIGO]],CLASIFICACION[],4,FALSE)</f>
        <v>QUALITY</v>
      </c>
      <c r="G2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3" s="17">
        <f>VALUE(SUBSTITUTE(STOCK_PUENTEPIEDRA[[#This Row],[STOCK ALMACEN 05]],",",""))</f>
        <v>180</v>
      </c>
    </row>
    <row r="244" spans="1:8" x14ac:dyDescent="0.25">
      <c r="A244" s="253" t="s">
        <v>1109</v>
      </c>
      <c r="B244" s="253" t="s">
        <v>1110</v>
      </c>
      <c r="C244" s="255">
        <v>0</v>
      </c>
      <c r="D244" s="254" t="s">
        <v>6</v>
      </c>
      <c r="E244" s="255">
        <v>2138.5</v>
      </c>
      <c r="F244" s="101" t="str">
        <f>VLOOKUP(STOCK_PUENTEPIEDRA[[#This Row],[CODIGO]],CLASIFICACION[],4,FALSE)</f>
        <v>DANFOSS</v>
      </c>
      <c r="G2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4" s="17">
        <f>VALUE(SUBSTITUTE(STOCK_PUENTEPIEDRA[[#This Row],[STOCK ALMACEN 05]],",",""))</f>
        <v>0</v>
      </c>
    </row>
    <row r="245" spans="1:8" x14ac:dyDescent="0.25">
      <c r="A245" s="253" t="s">
        <v>1111</v>
      </c>
      <c r="B245" s="253" t="s">
        <v>1112</v>
      </c>
      <c r="C245" s="255">
        <v>0</v>
      </c>
      <c r="D245" s="254" t="s">
        <v>6</v>
      </c>
      <c r="E245" s="255">
        <v>90.96</v>
      </c>
      <c r="F245" s="101" t="str">
        <f>VLOOKUP(STOCK_PUENTEPIEDRA[[#This Row],[CODIGO]],CLASIFICACION[],4,FALSE)</f>
        <v>DANFOSS</v>
      </c>
      <c r="G2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5" s="17">
        <f>VALUE(SUBSTITUTE(STOCK_PUENTEPIEDRA[[#This Row],[STOCK ALMACEN 05]],",",""))</f>
        <v>0</v>
      </c>
    </row>
    <row r="246" spans="1:8" x14ac:dyDescent="0.25">
      <c r="A246" s="253" t="s">
        <v>1115</v>
      </c>
      <c r="B246" s="253" t="s">
        <v>1116</v>
      </c>
      <c r="C246" s="255">
        <v>0</v>
      </c>
      <c r="D246" s="254" t="s">
        <v>6</v>
      </c>
      <c r="E246" s="255">
        <v>87.494444000000001</v>
      </c>
      <c r="F246" s="101" t="str">
        <f>VLOOKUP(STOCK_PUENTEPIEDRA[[#This Row],[CODIGO]],CLASIFICACION[],4,FALSE)</f>
        <v>DANFOSS</v>
      </c>
      <c r="G2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6" s="17">
        <f>VALUE(SUBSTITUTE(STOCK_PUENTEPIEDRA[[#This Row],[STOCK ALMACEN 05]],",",""))</f>
        <v>0</v>
      </c>
    </row>
    <row r="247" spans="1:8" x14ac:dyDescent="0.25">
      <c r="A247" s="253" t="s">
        <v>1117</v>
      </c>
      <c r="B247" s="253" t="s">
        <v>1118</v>
      </c>
      <c r="C247" s="255">
        <v>0</v>
      </c>
      <c r="D247" s="254" t="s">
        <v>6</v>
      </c>
      <c r="E247" s="255">
        <v>79.41</v>
      </c>
      <c r="F247" s="101" t="str">
        <f>VLOOKUP(STOCK_PUENTEPIEDRA[[#This Row],[CODIGO]],CLASIFICACION[],4,FALSE)</f>
        <v>DANFOSS</v>
      </c>
      <c r="G2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7" s="17">
        <f>VALUE(SUBSTITUTE(STOCK_PUENTEPIEDRA[[#This Row],[STOCK ALMACEN 05]],",",""))</f>
        <v>0</v>
      </c>
    </row>
    <row r="248" spans="1:8" x14ac:dyDescent="0.25">
      <c r="A248" s="253" t="s">
        <v>1123</v>
      </c>
      <c r="B248" s="253" t="s">
        <v>1124</v>
      </c>
      <c r="C248" s="255">
        <v>0</v>
      </c>
      <c r="D248" s="254" t="s">
        <v>6</v>
      </c>
      <c r="E248" s="255">
        <v>861.67</v>
      </c>
      <c r="F248" s="101" t="str">
        <f>VLOOKUP(STOCK_PUENTEPIEDRA[[#This Row],[CODIGO]],CLASIFICACION[],4,FALSE)</f>
        <v>ELGIN</v>
      </c>
      <c r="G2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8" s="17">
        <f>VALUE(SUBSTITUTE(STOCK_PUENTEPIEDRA[[#This Row],[STOCK ALMACEN 05]],",",""))</f>
        <v>0</v>
      </c>
    </row>
    <row r="249" spans="1:8" x14ac:dyDescent="0.25">
      <c r="A249" s="253" t="s">
        <v>1131</v>
      </c>
      <c r="B249" s="253" t="s">
        <v>1132</v>
      </c>
      <c r="C249" s="255">
        <v>0</v>
      </c>
      <c r="D249" s="254" t="s">
        <v>6</v>
      </c>
      <c r="E249" s="255">
        <v>814.49</v>
      </c>
      <c r="F249" s="101" t="str">
        <f>VLOOKUP(STOCK_PUENTEPIEDRA[[#This Row],[CODIGO]],CLASIFICACION[],4,FALSE)</f>
        <v>ELGIN</v>
      </c>
      <c r="G2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49" s="17">
        <f>VALUE(SUBSTITUTE(STOCK_PUENTEPIEDRA[[#This Row],[STOCK ALMACEN 05]],",",""))</f>
        <v>0</v>
      </c>
    </row>
    <row r="250" spans="1:8" x14ac:dyDescent="0.25">
      <c r="A250" s="253" t="s">
        <v>1137</v>
      </c>
      <c r="B250" s="253" t="s">
        <v>1138</v>
      </c>
      <c r="C250" s="255">
        <v>0</v>
      </c>
      <c r="D250" s="254" t="s">
        <v>6</v>
      </c>
      <c r="E250" s="255">
        <v>63.03</v>
      </c>
      <c r="F250" s="101" t="str">
        <f>VLOOKUP(STOCK_PUENTEPIEDRA[[#This Row],[CODIGO]],CLASIFICACION[],4,FALSE)</f>
        <v>ELGIN</v>
      </c>
      <c r="G2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0" s="17">
        <f>VALUE(SUBSTITUTE(STOCK_PUENTEPIEDRA[[#This Row],[STOCK ALMACEN 05]],",",""))</f>
        <v>0</v>
      </c>
    </row>
    <row r="251" spans="1:8" x14ac:dyDescent="0.25">
      <c r="A251" s="253" t="s">
        <v>1143</v>
      </c>
      <c r="B251" s="253" t="s">
        <v>1144</v>
      </c>
      <c r="C251" s="255">
        <v>0</v>
      </c>
      <c r="D251" s="254" t="s">
        <v>6</v>
      </c>
      <c r="E251" s="255">
        <v>76.44</v>
      </c>
      <c r="F251" s="101" t="str">
        <f>VLOOKUP(STOCK_PUENTEPIEDRA[[#This Row],[CODIGO]],CLASIFICACION[],4,FALSE)</f>
        <v>ELGIN</v>
      </c>
      <c r="G2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1" s="17">
        <f>VALUE(SUBSTITUTE(STOCK_PUENTEPIEDRA[[#This Row],[STOCK ALMACEN 05]],",",""))</f>
        <v>0</v>
      </c>
    </row>
    <row r="252" spans="1:8" x14ac:dyDescent="0.25">
      <c r="A252" s="253" t="s">
        <v>1147</v>
      </c>
      <c r="B252" s="253" t="s">
        <v>1148</v>
      </c>
      <c r="C252" s="255">
        <v>0</v>
      </c>
      <c r="D252" s="254" t="s">
        <v>6</v>
      </c>
      <c r="E252" s="255">
        <v>90.66</v>
      </c>
      <c r="F252" s="101" t="str">
        <f>VLOOKUP(STOCK_PUENTEPIEDRA[[#This Row],[CODIGO]],CLASIFICACION[],4,FALSE)</f>
        <v>ELGIN</v>
      </c>
      <c r="G2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2" s="17">
        <f>VALUE(SUBSTITUTE(STOCK_PUENTEPIEDRA[[#This Row],[STOCK ALMACEN 05]],",",""))</f>
        <v>0</v>
      </c>
    </row>
    <row r="253" spans="1:8" x14ac:dyDescent="0.25">
      <c r="A253" s="253" t="s">
        <v>1157</v>
      </c>
      <c r="B253" s="253" t="s">
        <v>1158</v>
      </c>
      <c r="C253" s="255">
        <v>0</v>
      </c>
      <c r="D253" s="254" t="s">
        <v>6</v>
      </c>
      <c r="E253" s="255">
        <v>88.19</v>
      </c>
      <c r="F253" s="101" t="str">
        <f>VLOOKUP(STOCK_PUENTEPIEDRA[[#This Row],[CODIGO]],CLASIFICACION[],4,FALSE)</f>
        <v>ELGIN</v>
      </c>
      <c r="G2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3" s="17">
        <f>VALUE(SUBSTITUTE(STOCK_PUENTEPIEDRA[[#This Row],[STOCK ALMACEN 05]],",",""))</f>
        <v>0</v>
      </c>
    </row>
    <row r="254" spans="1:8" x14ac:dyDescent="0.25">
      <c r="A254" s="253" t="s">
        <v>1161</v>
      </c>
      <c r="B254" s="253" t="s">
        <v>1162</v>
      </c>
      <c r="C254" s="255">
        <v>0</v>
      </c>
      <c r="D254" s="254" t="s">
        <v>6</v>
      </c>
      <c r="E254" s="255">
        <v>100.79</v>
      </c>
      <c r="F254" s="101" t="str">
        <f>VLOOKUP(STOCK_PUENTEPIEDRA[[#This Row],[CODIGO]],CLASIFICACION[],4,FALSE)</f>
        <v>ELGIN</v>
      </c>
      <c r="G2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4" s="17">
        <f>VALUE(SUBSTITUTE(STOCK_PUENTEPIEDRA[[#This Row],[STOCK ALMACEN 05]],",",""))</f>
        <v>0</v>
      </c>
    </row>
    <row r="255" spans="1:8" x14ac:dyDescent="0.25">
      <c r="A255" s="253" t="s">
        <v>1165</v>
      </c>
      <c r="B255" s="253" t="s">
        <v>1166</v>
      </c>
      <c r="C255" s="255">
        <v>0</v>
      </c>
      <c r="D255" s="254" t="s">
        <v>6</v>
      </c>
      <c r="E255" s="255">
        <v>288.08999999999997</v>
      </c>
      <c r="F255" s="101" t="str">
        <f>VLOOKUP(STOCK_PUENTEPIEDRA[[#This Row],[CODIGO]],CLASIFICACION[],4,FALSE)</f>
        <v>ELGIN</v>
      </c>
      <c r="G2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5" s="17">
        <f>VALUE(SUBSTITUTE(STOCK_PUENTEPIEDRA[[#This Row],[STOCK ALMACEN 05]],",",""))</f>
        <v>0</v>
      </c>
    </row>
    <row r="256" spans="1:8" x14ac:dyDescent="0.25">
      <c r="A256" s="253" t="s">
        <v>1167</v>
      </c>
      <c r="B256" s="253" t="s">
        <v>1168</v>
      </c>
      <c r="C256" s="255">
        <v>0</v>
      </c>
      <c r="D256" s="254" t="s">
        <v>6</v>
      </c>
      <c r="E256" s="255">
        <v>254.47831400000001</v>
      </c>
      <c r="F256" s="101" t="str">
        <f>VLOOKUP(STOCK_PUENTEPIEDRA[[#This Row],[CODIGO]],CLASIFICACION[],4,FALSE)</f>
        <v>ELGIN</v>
      </c>
      <c r="G2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6" s="17">
        <f>VALUE(SUBSTITUTE(STOCK_PUENTEPIEDRA[[#This Row],[STOCK ALMACEN 05]],",",""))</f>
        <v>0</v>
      </c>
    </row>
    <row r="257" spans="1:8" x14ac:dyDescent="0.25">
      <c r="A257" s="253" t="s">
        <v>1173</v>
      </c>
      <c r="B257" s="253" t="s">
        <v>1174</v>
      </c>
      <c r="C257" s="255">
        <v>30</v>
      </c>
      <c r="D257" s="254" t="s">
        <v>6</v>
      </c>
      <c r="E257" s="255">
        <v>10.813916000000001</v>
      </c>
      <c r="F257" s="101" t="str">
        <f>VLOOKUP(STOCK_PUENTEPIEDRA[[#This Row],[CODIGO]],CLASIFICACION[],4,FALSE)</f>
        <v>DANFOSS</v>
      </c>
      <c r="G257" s="10">
        <f>IFERROR(IF(VLOOKUP(STOCK_PUENTEPIEDRA[[#This Row],[CODIGO]],STOCKSANLUIS[],10,FALSE),VLOOKUP(STOCK_PUENTEPIEDRA[[#This Row],[CODIGO]],STOCKSANLUIS[],10,FALSE),"STOCK SOLO EN ALM05"),"STOCK SOLO EN ALM05")</f>
        <v>7</v>
      </c>
      <c r="H257" s="17">
        <f>VALUE(SUBSTITUTE(STOCK_PUENTEPIEDRA[[#This Row],[STOCK ALMACEN 05]],",",""))</f>
        <v>30</v>
      </c>
    </row>
    <row r="258" spans="1:8" x14ac:dyDescent="0.25">
      <c r="A258" s="253" t="s">
        <v>1175</v>
      </c>
      <c r="B258" s="253" t="s">
        <v>1176</v>
      </c>
      <c r="C258" s="255">
        <v>0</v>
      </c>
      <c r="D258" s="254" t="s">
        <v>6</v>
      </c>
      <c r="E258" s="255">
        <v>275</v>
      </c>
      <c r="F258" s="101" t="str">
        <f>VLOOKUP(STOCK_PUENTEPIEDRA[[#This Row],[CODIGO]],CLASIFICACION[],4,FALSE)</f>
        <v>VARIOS</v>
      </c>
      <c r="G2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8" s="17">
        <f>VALUE(SUBSTITUTE(STOCK_PUENTEPIEDRA[[#This Row],[STOCK ALMACEN 05]],",",""))</f>
        <v>0</v>
      </c>
    </row>
    <row r="259" spans="1:8" x14ac:dyDescent="0.25">
      <c r="A259" s="253" t="s">
        <v>1177</v>
      </c>
      <c r="B259" s="253" t="s">
        <v>1178</v>
      </c>
      <c r="C259" s="255">
        <v>0</v>
      </c>
      <c r="D259" s="254" t="s">
        <v>6</v>
      </c>
      <c r="E259" s="255">
        <v>247.02732900000001</v>
      </c>
      <c r="F259" s="101" t="str">
        <f>VLOOKUP(STOCK_PUENTEPIEDRA[[#This Row],[CODIGO]],CLASIFICACION[],4,FALSE)</f>
        <v>ELGIN</v>
      </c>
      <c r="G2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59" s="17">
        <f>VALUE(SUBSTITUTE(STOCK_PUENTEPIEDRA[[#This Row],[STOCK ALMACEN 05]],",",""))</f>
        <v>0</v>
      </c>
    </row>
    <row r="260" spans="1:8" x14ac:dyDescent="0.25">
      <c r="A260" s="253" t="s">
        <v>1179</v>
      </c>
      <c r="B260" s="253" t="s">
        <v>1180</v>
      </c>
      <c r="C260" s="255">
        <v>0</v>
      </c>
      <c r="D260" s="254" t="s">
        <v>6</v>
      </c>
      <c r="E260" s="255">
        <v>95.43</v>
      </c>
      <c r="F260" s="101" t="str">
        <f>VLOOKUP(STOCK_PUENTEPIEDRA[[#This Row],[CODIGO]],CLASIFICACION[],4,FALSE)</f>
        <v>VARIOS</v>
      </c>
      <c r="G2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0" s="17">
        <f>VALUE(SUBSTITUTE(STOCK_PUENTEPIEDRA[[#This Row],[STOCK ALMACEN 05]],",",""))</f>
        <v>0</v>
      </c>
    </row>
    <row r="261" spans="1:8" x14ac:dyDescent="0.25">
      <c r="A261" s="253" t="s">
        <v>1185</v>
      </c>
      <c r="B261" s="253" t="s">
        <v>1186</v>
      </c>
      <c r="C261" s="255">
        <v>0</v>
      </c>
      <c r="D261" s="254" t="s">
        <v>6</v>
      </c>
      <c r="E261" s="255">
        <v>10.77</v>
      </c>
      <c r="F261" s="101" t="str">
        <f>VLOOKUP(STOCK_PUENTEPIEDRA[[#This Row],[CODIGO]],CLASIFICACION[],4,FALSE)</f>
        <v>ELGIN</v>
      </c>
      <c r="G2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1" s="17">
        <f>VALUE(SUBSTITUTE(STOCK_PUENTEPIEDRA[[#This Row],[STOCK ALMACEN 05]],",",""))</f>
        <v>0</v>
      </c>
    </row>
    <row r="262" spans="1:8" x14ac:dyDescent="0.25">
      <c r="A262" s="253" t="s">
        <v>1187</v>
      </c>
      <c r="B262" s="253" t="s">
        <v>1188</v>
      </c>
      <c r="C262" s="255">
        <v>0</v>
      </c>
      <c r="D262" s="254" t="s">
        <v>6</v>
      </c>
      <c r="E262" s="255">
        <v>121</v>
      </c>
      <c r="F262" s="101" t="str">
        <f>VLOOKUP(STOCK_PUENTEPIEDRA[[#This Row],[CODIGO]],CLASIFICACION[],4,FALSE)</f>
        <v>DANFOSS</v>
      </c>
      <c r="G2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2" s="17">
        <f>VALUE(SUBSTITUTE(STOCK_PUENTEPIEDRA[[#This Row],[STOCK ALMACEN 05]],",",""))</f>
        <v>0</v>
      </c>
    </row>
    <row r="263" spans="1:8" x14ac:dyDescent="0.25">
      <c r="A263" s="253" t="s">
        <v>1189</v>
      </c>
      <c r="B263" s="253" t="s">
        <v>1190</v>
      </c>
      <c r="C263" s="255">
        <v>0</v>
      </c>
      <c r="D263" s="254" t="s">
        <v>6</v>
      </c>
      <c r="E263" s="255">
        <v>51.694636000000003</v>
      </c>
      <c r="F263" s="101" t="str">
        <f>VLOOKUP(STOCK_PUENTEPIEDRA[[#This Row],[CODIGO]],CLASIFICACION[],4,FALSE)</f>
        <v>DANFOSS</v>
      </c>
      <c r="G2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3" s="17">
        <f>VALUE(SUBSTITUTE(STOCK_PUENTEPIEDRA[[#This Row],[STOCK ALMACEN 05]],",",""))</f>
        <v>0</v>
      </c>
    </row>
    <row r="264" spans="1:8" x14ac:dyDescent="0.25">
      <c r="A264" s="253" t="s">
        <v>1193</v>
      </c>
      <c r="B264" s="253" t="s">
        <v>1194</v>
      </c>
      <c r="C264" s="255">
        <v>0</v>
      </c>
      <c r="D264" s="254" t="s">
        <v>6</v>
      </c>
      <c r="E264" s="255">
        <v>48.890441000000003</v>
      </c>
      <c r="F264" s="101" t="str">
        <f>VLOOKUP(STOCK_PUENTEPIEDRA[[#This Row],[CODIGO]],CLASIFICACION[],4,FALSE)</f>
        <v>FULL GAUGE</v>
      </c>
      <c r="G2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4" s="17">
        <f>VALUE(SUBSTITUTE(STOCK_PUENTEPIEDRA[[#This Row],[STOCK ALMACEN 05]],",",""))</f>
        <v>0</v>
      </c>
    </row>
    <row r="265" spans="1:8" x14ac:dyDescent="0.25">
      <c r="A265" s="253" t="s">
        <v>1199</v>
      </c>
      <c r="B265" s="253" t="s">
        <v>1200</v>
      </c>
      <c r="C265" s="255">
        <v>27</v>
      </c>
      <c r="D265" s="254" t="s">
        <v>6</v>
      </c>
      <c r="E265" s="255">
        <v>20.559538</v>
      </c>
      <c r="F265" s="101" t="str">
        <f>VLOOKUP(STOCK_PUENTEPIEDRA[[#This Row],[CODIGO]],CLASIFICACION[],4,FALSE)</f>
        <v>FULL GAUGE</v>
      </c>
      <c r="G265" s="10">
        <f>IFERROR(IF(VLOOKUP(STOCK_PUENTEPIEDRA[[#This Row],[CODIGO]],STOCKSANLUIS[],10,FALSE),VLOOKUP(STOCK_PUENTEPIEDRA[[#This Row],[CODIGO]],STOCKSANLUIS[],10,FALSE),"STOCK SOLO EN ALM05"),"STOCK SOLO EN ALM05")</f>
        <v>39</v>
      </c>
      <c r="H265" s="17">
        <f>VALUE(SUBSTITUTE(STOCK_PUENTEPIEDRA[[#This Row],[STOCK ALMACEN 05]],",",""))</f>
        <v>27</v>
      </c>
    </row>
    <row r="266" spans="1:8" x14ac:dyDescent="0.25">
      <c r="A266" s="253" t="s">
        <v>1201</v>
      </c>
      <c r="B266" s="253" t="s">
        <v>1202</v>
      </c>
      <c r="C266" s="255">
        <v>0</v>
      </c>
      <c r="D266" s="254" t="s">
        <v>6</v>
      </c>
      <c r="E266" s="255">
        <v>1.9963519999999999</v>
      </c>
      <c r="F266" s="101" t="str">
        <f>VLOOKUP(STOCK_PUENTEPIEDRA[[#This Row],[CODIGO]],CLASIFICACION[],4,FALSE)</f>
        <v>ELBAC</v>
      </c>
      <c r="G266" s="10">
        <f>IFERROR(IF(VLOOKUP(STOCK_PUENTEPIEDRA[[#This Row],[CODIGO]],STOCKSANLUIS[],10,FALSE),VLOOKUP(STOCK_PUENTEPIEDRA[[#This Row],[CODIGO]],STOCKSANLUIS[],10,FALSE),"STOCK SOLO EN ALM05"),"STOCK SOLO EN ALM05")</f>
        <v>20.03</v>
      </c>
      <c r="H266" s="17">
        <f>VALUE(SUBSTITUTE(STOCK_PUENTEPIEDRA[[#This Row],[STOCK ALMACEN 05]],",",""))</f>
        <v>0</v>
      </c>
    </row>
    <row r="267" spans="1:8" x14ac:dyDescent="0.25">
      <c r="A267" s="253" t="s">
        <v>1219</v>
      </c>
      <c r="B267" s="253" t="s">
        <v>1220</v>
      </c>
      <c r="C267" s="255">
        <v>0</v>
      </c>
      <c r="D267" s="254" t="s">
        <v>6</v>
      </c>
      <c r="E267" s="255">
        <v>0.72</v>
      </c>
      <c r="F267" s="101" t="str">
        <f>VLOOKUP(STOCK_PUENTEPIEDRA[[#This Row],[CODIGO]],CLASIFICACION[],4,FALSE)</f>
        <v>GALPA</v>
      </c>
      <c r="G2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7" s="17">
        <f>VALUE(SUBSTITUTE(STOCK_PUENTEPIEDRA[[#This Row],[STOCK ALMACEN 05]],",",""))</f>
        <v>0</v>
      </c>
    </row>
    <row r="268" spans="1:8" x14ac:dyDescent="0.25">
      <c r="A268" s="253" t="s">
        <v>1223</v>
      </c>
      <c r="B268" s="253" t="s">
        <v>1224</v>
      </c>
      <c r="C268" s="255">
        <v>0</v>
      </c>
      <c r="D268" s="254" t="s">
        <v>6</v>
      </c>
      <c r="E268" s="255">
        <v>0.70760000000000001</v>
      </c>
      <c r="F268" s="101" t="str">
        <f>VLOOKUP(STOCK_PUENTEPIEDRA[[#This Row],[CODIGO]],CLASIFICACION[],4,FALSE)</f>
        <v>GALPA</v>
      </c>
      <c r="G2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8" s="17">
        <f>VALUE(SUBSTITUTE(STOCK_PUENTEPIEDRA[[#This Row],[STOCK ALMACEN 05]],",",""))</f>
        <v>0</v>
      </c>
    </row>
    <row r="269" spans="1:8" x14ac:dyDescent="0.25">
      <c r="A269" s="253" t="s">
        <v>1225</v>
      </c>
      <c r="B269" s="253" t="s">
        <v>1226</v>
      </c>
      <c r="C269" s="255">
        <v>0</v>
      </c>
      <c r="D269" s="254" t="s">
        <v>6</v>
      </c>
      <c r="E269" s="255">
        <v>0.97805900000000001</v>
      </c>
      <c r="F269" s="101" t="str">
        <f>VLOOKUP(STOCK_PUENTEPIEDRA[[#This Row],[CODIGO]],CLASIFICACION[],4,FALSE)</f>
        <v>GALPA</v>
      </c>
      <c r="G2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69" s="17">
        <f>VALUE(SUBSTITUTE(STOCK_PUENTEPIEDRA[[#This Row],[STOCK ALMACEN 05]],",",""))</f>
        <v>0</v>
      </c>
    </row>
    <row r="270" spans="1:8" x14ac:dyDescent="0.25">
      <c r="A270" s="253" t="s">
        <v>1229</v>
      </c>
      <c r="B270" s="253" t="s">
        <v>1230</v>
      </c>
      <c r="C270" s="255">
        <v>0</v>
      </c>
      <c r="D270" s="254" t="s">
        <v>6</v>
      </c>
      <c r="E270" s="255">
        <v>2591.8000000000002</v>
      </c>
      <c r="F270" s="101" t="str">
        <f>VLOOKUP(STOCK_PUENTEPIEDRA[[#This Row],[CODIGO]],CLASIFICACION[],4,FALSE)</f>
        <v>MIPAL</v>
      </c>
      <c r="G2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70" s="17">
        <f>VALUE(SUBSTITUTE(STOCK_PUENTEPIEDRA[[#This Row],[STOCK ALMACEN 05]],",",""))</f>
        <v>0</v>
      </c>
    </row>
    <row r="271" spans="1:8" x14ac:dyDescent="0.25">
      <c r="A271" s="253" t="s">
        <v>1233</v>
      </c>
      <c r="B271" s="253" t="s">
        <v>19427</v>
      </c>
      <c r="C271" s="255">
        <v>18</v>
      </c>
      <c r="D271" s="254" t="s">
        <v>6</v>
      </c>
      <c r="E271" s="255">
        <v>24.195979999999999</v>
      </c>
      <c r="F271" s="101" t="str">
        <f>VLOOKUP(STOCK_PUENTEPIEDRA[[#This Row],[CODIGO]],CLASIFICACION[],4,FALSE)</f>
        <v>FULL GAUGE</v>
      </c>
      <c r="G271" s="10">
        <f>IFERROR(IF(VLOOKUP(STOCK_PUENTEPIEDRA[[#This Row],[CODIGO]],STOCKSANLUIS[],10,FALSE),VLOOKUP(STOCK_PUENTEPIEDRA[[#This Row],[CODIGO]],STOCKSANLUIS[],10,FALSE),"STOCK SOLO EN ALM05"),"STOCK SOLO EN ALM05")</f>
        <v>35</v>
      </c>
      <c r="H271" s="17">
        <f>VALUE(SUBSTITUTE(STOCK_PUENTEPIEDRA[[#This Row],[STOCK ALMACEN 05]],",",""))</f>
        <v>18</v>
      </c>
    </row>
    <row r="272" spans="1:8" x14ac:dyDescent="0.25">
      <c r="A272" s="253" t="s">
        <v>1239</v>
      </c>
      <c r="B272" s="253" t="s">
        <v>21687</v>
      </c>
      <c r="C272" s="255">
        <v>45</v>
      </c>
      <c r="D272" s="254" t="s">
        <v>6</v>
      </c>
      <c r="E272" s="255">
        <v>0.98766699999999996</v>
      </c>
      <c r="F272" s="101" t="str">
        <f>VLOOKUP(STOCK_PUENTEPIEDRA[[#This Row],[CODIGO]],CLASIFICACION[],4,FALSE)</f>
        <v>ARMACELL</v>
      </c>
      <c r="G272" s="10">
        <f>IFERROR(IF(VLOOKUP(STOCK_PUENTEPIEDRA[[#This Row],[CODIGO]],STOCKSANLUIS[],10,FALSE),VLOOKUP(STOCK_PUENTEPIEDRA[[#This Row],[CODIGO]],STOCKSANLUIS[],10,FALSE),"STOCK SOLO EN ALM05"),"STOCK SOLO EN ALM05")</f>
        <v>86</v>
      </c>
      <c r="H272" s="17">
        <f>VALUE(SUBSTITUTE(STOCK_PUENTEPIEDRA[[#This Row],[STOCK ALMACEN 05]],",",""))</f>
        <v>45</v>
      </c>
    </row>
    <row r="273" spans="1:8" x14ac:dyDescent="0.25">
      <c r="A273" s="253" t="s">
        <v>1241</v>
      </c>
      <c r="B273" s="253" t="s">
        <v>21688</v>
      </c>
      <c r="C273" s="255">
        <v>0</v>
      </c>
      <c r="D273" s="254" t="s">
        <v>6</v>
      </c>
      <c r="E273" s="255">
        <v>1.0384789999999999</v>
      </c>
      <c r="F273" s="101" t="str">
        <f>VLOOKUP(STOCK_PUENTEPIEDRA[[#This Row],[CODIGO]],CLASIFICACION[],4,FALSE)</f>
        <v>ARMACELL</v>
      </c>
      <c r="G2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73" s="17">
        <f>VALUE(SUBSTITUTE(STOCK_PUENTEPIEDRA[[#This Row],[STOCK ALMACEN 05]],",",""))</f>
        <v>0</v>
      </c>
    </row>
    <row r="274" spans="1:8" x14ac:dyDescent="0.25">
      <c r="A274" s="253" t="s">
        <v>1243</v>
      </c>
      <c r="B274" s="253" t="s">
        <v>21689</v>
      </c>
      <c r="C274" s="255">
        <v>290</v>
      </c>
      <c r="D274" s="254" t="s">
        <v>6</v>
      </c>
      <c r="E274" s="255">
        <v>1.2559439999999999</v>
      </c>
      <c r="F274" s="101" t="str">
        <f>VLOOKUP(STOCK_PUENTEPIEDRA[[#This Row],[CODIGO]],CLASIFICACION[],4,FALSE)</f>
        <v>ARMACELL</v>
      </c>
      <c r="G274" s="10">
        <f>IFERROR(IF(VLOOKUP(STOCK_PUENTEPIEDRA[[#This Row],[CODIGO]],STOCKSANLUIS[],10,FALSE),VLOOKUP(STOCK_PUENTEPIEDRA[[#This Row],[CODIGO]],STOCKSANLUIS[],10,FALSE),"STOCK SOLO EN ALM05"),"STOCK SOLO EN ALM05")</f>
        <v>2</v>
      </c>
      <c r="H274" s="17">
        <f>VALUE(SUBSTITUTE(STOCK_PUENTEPIEDRA[[#This Row],[STOCK ALMACEN 05]],",",""))</f>
        <v>290</v>
      </c>
    </row>
    <row r="275" spans="1:8" x14ac:dyDescent="0.25">
      <c r="A275" s="253" t="s">
        <v>1245</v>
      </c>
      <c r="B275" s="253" t="s">
        <v>21690</v>
      </c>
      <c r="C275" s="255">
        <v>0</v>
      </c>
      <c r="D275" s="254" t="s">
        <v>6</v>
      </c>
      <c r="E275" s="255">
        <v>1.1998549999999999</v>
      </c>
      <c r="F275" s="101" t="str">
        <f>VLOOKUP(STOCK_PUENTEPIEDRA[[#This Row],[CODIGO]],CLASIFICACION[],4,FALSE)</f>
        <v>ARMACELL</v>
      </c>
      <c r="G2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75" s="17">
        <f>VALUE(SUBSTITUTE(STOCK_PUENTEPIEDRA[[#This Row],[STOCK ALMACEN 05]],",",""))</f>
        <v>0</v>
      </c>
    </row>
    <row r="276" spans="1:8" x14ac:dyDescent="0.25">
      <c r="A276" s="253" t="s">
        <v>1247</v>
      </c>
      <c r="B276" s="253" t="s">
        <v>1248</v>
      </c>
      <c r="C276" s="255">
        <v>0</v>
      </c>
      <c r="D276" s="254" t="s">
        <v>6</v>
      </c>
      <c r="E276" s="255">
        <v>19.875831000000002</v>
      </c>
      <c r="F276" s="101" t="str">
        <f>VLOOKUP(STOCK_PUENTEPIEDRA[[#This Row],[CODIGO]],CLASIFICACION[],4,FALSE)</f>
        <v>QUALITY</v>
      </c>
      <c r="G2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76" s="17">
        <f>VALUE(SUBSTITUTE(STOCK_PUENTEPIEDRA[[#This Row],[STOCK ALMACEN 05]],",",""))</f>
        <v>0</v>
      </c>
    </row>
    <row r="277" spans="1:8" x14ac:dyDescent="0.25">
      <c r="A277" s="253" t="s">
        <v>1249</v>
      </c>
      <c r="B277" s="253" t="s">
        <v>1250</v>
      </c>
      <c r="C277" s="255">
        <v>0</v>
      </c>
      <c r="D277" s="254" t="s">
        <v>6</v>
      </c>
      <c r="E277" s="255">
        <v>29.708376000000001</v>
      </c>
      <c r="F277" s="101" t="str">
        <f>VLOOKUP(STOCK_PUENTEPIEDRA[[#This Row],[CODIGO]],CLASIFICACION[],4,FALSE)</f>
        <v>QUALITY</v>
      </c>
      <c r="G2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77" s="17">
        <f>VALUE(SUBSTITUTE(STOCK_PUENTEPIEDRA[[#This Row],[STOCK ALMACEN 05]],",",""))</f>
        <v>0</v>
      </c>
    </row>
    <row r="278" spans="1:8" x14ac:dyDescent="0.25">
      <c r="A278" s="253" t="s">
        <v>1251</v>
      </c>
      <c r="B278" s="253" t="s">
        <v>1252</v>
      </c>
      <c r="C278" s="255">
        <v>4374.5609999999997</v>
      </c>
      <c r="D278" s="254" t="s">
        <v>1253</v>
      </c>
      <c r="E278" s="255">
        <v>1.922936</v>
      </c>
      <c r="F278" s="101" t="str">
        <f>VLOOKUP(STOCK_PUENTEPIEDRA[[#This Row],[CODIGO]],CLASIFICACION[],4,FALSE)</f>
        <v>ES ROBBINS</v>
      </c>
      <c r="G278" s="10">
        <f>IFERROR(IF(VLOOKUP(STOCK_PUENTEPIEDRA[[#This Row],[CODIGO]],STOCKSANLUIS[],10,FALSE),VLOOKUP(STOCK_PUENTEPIEDRA[[#This Row],[CODIGO]],STOCKSANLUIS[],10,FALSE),"STOCK SOLO EN ALM05"),"STOCK SOLO EN ALM05")</f>
        <v>563.64099999999826</v>
      </c>
      <c r="H278" s="17">
        <f>VALUE(SUBSTITUTE(STOCK_PUENTEPIEDRA[[#This Row],[STOCK ALMACEN 05]],",",""))</f>
        <v>4374.5609999999997</v>
      </c>
    </row>
    <row r="279" spans="1:8" x14ac:dyDescent="0.25">
      <c r="A279" s="253" t="s">
        <v>1254</v>
      </c>
      <c r="B279" s="253" t="s">
        <v>1255</v>
      </c>
      <c r="C279" s="255">
        <v>0</v>
      </c>
      <c r="D279" s="254" t="s">
        <v>6</v>
      </c>
      <c r="E279" s="255">
        <v>2.336662</v>
      </c>
      <c r="F279" s="101" t="str">
        <f>VLOOKUP(STOCK_PUENTEPIEDRA[[#This Row],[CODIGO]],CLASIFICACION[],4,FALSE)</f>
        <v>ES ROBBINS</v>
      </c>
      <c r="G279" s="10">
        <f>IFERROR(IF(VLOOKUP(STOCK_PUENTEPIEDRA[[#This Row],[CODIGO]],STOCKSANLUIS[],10,FALSE),VLOOKUP(STOCK_PUENTEPIEDRA[[#This Row],[CODIGO]],STOCKSANLUIS[],10,FALSE),"STOCK SOLO EN ALM05"),"STOCK SOLO EN ALM05")</f>
        <v>9.9999999999999995E-7</v>
      </c>
      <c r="H279" s="17">
        <f>VALUE(SUBSTITUTE(STOCK_PUENTEPIEDRA[[#This Row],[STOCK ALMACEN 05]],",",""))</f>
        <v>0</v>
      </c>
    </row>
    <row r="280" spans="1:8" x14ac:dyDescent="0.25">
      <c r="A280" s="253" t="s">
        <v>1256</v>
      </c>
      <c r="B280" s="253" t="s">
        <v>1257</v>
      </c>
      <c r="C280" s="255">
        <v>1</v>
      </c>
      <c r="D280" s="254" t="s">
        <v>6</v>
      </c>
      <c r="E280" s="255">
        <v>227.06188900000001</v>
      </c>
      <c r="F280" s="101" t="str">
        <f>VLOOKUP(STOCK_PUENTEPIEDRA[[#This Row],[CODIGO]],CLASIFICACION[],4,FALSE)</f>
        <v>ES ROBBINS</v>
      </c>
      <c r="G2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0" s="17">
        <f>VALUE(SUBSTITUTE(STOCK_PUENTEPIEDRA[[#This Row],[STOCK ALMACEN 05]],",",""))</f>
        <v>1</v>
      </c>
    </row>
    <row r="281" spans="1:8" x14ac:dyDescent="0.25">
      <c r="A281" s="253" t="s">
        <v>1264</v>
      </c>
      <c r="B281" s="253" t="s">
        <v>1265</v>
      </c>
      <c r="C281" s="255">
        <v>0</v>
      </c>
      <c r="D281" s="254" t="s">
        <v>6</v>
      </c>
      <c r="E281" s="255">
        <v>726.16261499999996</v>
      </c>
      <c r="F281" s="101" t="str">
        <f>VLOOKUP(STOCK_PUENTEPIEDRA[[#This Row],[CODIGO]],CLASIFICACION[],4,FALSE)</f>
        <v>ELGIN</v>
      </c>
      <c r="G2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1" s="17">
        <f>VALUE(SUBSTITUTE(STOCK_PUENTEPIEDRA[[#This Row],[STOCK ALMACEN 05]],",",""))</f>
        <v>0</v>
      </c>
    </row>
    <row r="282" spans="1:8" x14ac:dyDescent="0.25">
      <c r="A282" s="253" t="s">
        <v>1268</v>
      </c>
      <c r="B282" s="253" t="s">
        <v>1269</v>
      </c>
      <c r="C282" s="255">
        <v>0</v>
      </c>
      <c r="D282" s="254" t="s">
        <v>6</v>
      </c>
      <c r="E282" s="255">
        <v>806.19</v>
      </c>
      <c r="F282" s="101" t="str">
        <f>VLOOKUP(STOCK_PUENTEPIEDRA[[#This Row],[CODIGO]],CLASIFICACION[],4,FALSE)</f>
        <v>ELGIN</v>
      </c>
      <c r="G2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2" s="17">
        <f>VALUE(SUBSTITUTE(STOCK_PUENTEPIEDRA[[#This Row],[STOCK ALMACEN 05]],",",""))</f>
        <v>0</v>
      </c>
    </row>
    <row r="283" spans="1:8" x14ac:dyDescent="0.25">
      <c r="A283" s="253" t="s">
        <v>1270</v>
      </c>
      <c r="B283" s="253" t="s">
        <v>1271</v>
      </c>
      <c r="C283" s="255">
        <v>0</v>
      </c>
      <c r="D283" s="254" t="s">
        <v>6</v>
      </c>
      <c r="E283" s="255">
        <v>632.79999999999995</v>
      </c>
      <c r="F283" s="101" t="str">
        <f>VLOOKUP(STOCK_PUENTEPIEDRA[[#This Row],[CODIGO]],CLASIFICACION[],4,FALSE)</f>
        <v>ELGIN</v>
      </c>
      <c r="G2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3" s="17">
        <f>VALUE(SUBSTITUTE(STOCK_PUENTEPIEDRA[[#This Row],[STOCK ALMACEN 05]],",",""))</f>
        <v>0</v>
      </c>
    </row>
    <row r="284" spans="1:8" x14ac:dyDescent="0.25">
      <c r="A284" s="253" t="s">
        <v>1282</v>
      </c>
      <c r="B284" s="253" t="s">
        <v>1283</v>
      </c>
      <c r="C284" s="255">
        <v>0</v>
      </c>
      <c r="D284" s="254" t="s">
        <v>6</v>
      </c>
      <c r="E284" s="255">
        <v>426.84</v>
      </c>
      <c r="F284" s="101" t="str">
        <f>VLOOKUP(STOCK_PUENTEPIEDRA[[#This Row],[CODIGO]],CLASIFICACION[],4,FALSE)</f>
        <v>GREE</v>
      </c>
      <c r="G2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4" s="17">
        <f>VALUE(SUBSTITUTE(STOCK_PUENTEPIEDRA[[#This Row],[STOCK ALMACEN 05]],",",""))</f>
        <v>0</v>
      </c>
    </row>
    <row r="285" spans="1:8" x14ac:dyDescent="0.25">
      <c r="A285" s="253" t="s">
        <v>1286</v>
      </c>
      <c r="B285" s="253" t="s">
        <v>1287</v>
      </c>
      <c r="C285" s="255">
        <v>0</v>
      </c>
      <c r="D285" s="254" t="s">
        <v>6</v>
      </c>
      <c r="E285" s="255">
        <v>627.11</v>
      </c>
      <c r="F285" s="101" t="str">
        <f>VLOOKUP(STOCK_PUENTEPIEDRA[[#This Row],[CODIGO]],CLASIFICACION[],4,FALSE)</f>
        <v>GREE</v>
      </c>
      <c r="G2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5" s="17">
        <f>VALUE(SUBSTITUTE(STOCK_PUENTEPIEDRA[[#This Row],[STOCK ALMACEN 05]],",",""))</f>
        <v>0</v>
      </c>
    </row>
    <row r="286" spans="1:8" x14ac:dyDescent="0.25">
      <c r="A286" s="253" t="s">
        <v>1292</v>
      </c>
      <c r="B286" s="253" t="s">
        <v>1293</v>
      </c>
      <c r="C286" s="255">
        <v>0</v>
      </c>
      <c r="D286" s="254" t="s">
        <v>6</v>
      </c>
      <c r="E286" s="255">
        <v>303.25</v>
      </c>
      <c r="F286" s="101" t="str">
        <f>VLOOKUP(STOCK_PUENTEPIEDRA[[#This Row],[CODIGO]],CLASIFICACION[],4,FALSE)</f>
        <v>GREE</v>
      </c>
      <c r="G2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6" s="17">
        <f>VALUE(SUBSTITUTE(STOCK_PUENTEPIEDRA[[#This Row],[STOCK ALMACEN 05]],",",""))</f>
        <v>0</v>
      </c>
    </row>
    <row r="287" spans="1:8" x14ac:dyDescent="0.25">
      <c r="A287" s="253" t="s">
        <v>1294</v>
      </c>
      <c r="B287" s="253" t="s">
        <v>1295</v>
      </c>
      <c r="C287" s="255">
        <v>0</v>
      </c>
      <c r="D287" s="254" t="s">
        <v>6</v>
      </c>
      <c r="E287" s="255">
        <v>228.22514899999999</v>
      </c>
      <c r="F287" s="101" t="str">
        <f>VLOOKUP(STOCK_PUENTEPIEDRA[[#This Row],[CODIGO]],CLASIFICACION[],4,FALSE)</f>
        <v>ELGIN</v>
      </c>
      <c r="G2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7" s="17">
        <f>VALUE(SUBSTITUTE(STOCK_PUENTEPIEDRA[[#This Row],[STOCK ALMACEN 05]],",",""))</f>
        <v>0</v>
      </c>
    </row>
    <row r="288" spans="1:8" x14ac:dyDescent="0.25">
      <c r="A288" s="253" t="s">
        <v>1296</v>
      </c>
      <c r="B288" s="253" t="s">
        <v>1297</v>
      </c>
      <c r="C288" s="255">
        <v>0</v>
      </c>
      <c r="D288" s="254" t="s">
        <v>6</v>
      </c>
      <c r="E288" s="255">
        <v>322.82846699999999</v>
      </c>
      <c r="F288" s="101" t="str">
        <f>VLOOKUP(STOCK_PUENTEPIEDRA[[#This Row],[CODIGO]],CLASIFICACION[],4,FALSE)</f>
        <v>ELGIN</v>
      </c>
      <c r="G2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8" s="17">
        <f>VALUE(SUBSTITUTE(STOCK_PUENTEPIEDRA[[#This Row],[STOCK ALMACEN 05]],",",""))</f>
        <v>0</v>
      </c>
    </row>
    <row r="289" spans="1:8" x14ac:dyDescent="0.25">
      <c r="A289" s="253" t="s">
        <v>1298</v>
      </c>
      <c r="B289" s="253" t="s">
        <v>1299</v>
      </c>
      <c r="C289" s="255">
        <v>0</v>
      </c>
      <c r="D289" s="254" t="s">
        <v>6</v>
      </c>
      <c r="E289" s="255">
        <v>334.54960599999998</v>
      </c>
      <c r="F289" s="101" t="str">
        <f>VLOOKUP(STOCK_PUENTEPIEDRA[[#This Row],[CODIGO]],CLASIFICACION[],4,FALSE)</f>
        <v>ELGIN</v>
      </c>
      <c r="G2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89" s="17">
        <f>VALUE(SUBSTITUTE(STOCK_PUENTEPIEDRA[[#This Row],[STOCK ALMACEN 05]],",",""))</f>
        <v>0</v>
      </c>
    </row>
    <row r="290" spans="1:8" x14ac:dyDescent="0.25">
      <c r="A290" s="253" t="s">
        <v>1300</v>
      </c>
      <c r="B290" s="253" t="s">
        <v>1301</v>
      </c>
      <c r="C290" s="255">
        <v>0</v>
      </c>
      <c r="D290" s="254" t="s">
        <v>6</v>
      </c>
      <c r="E290" s="255">
        <v>524.07804299999998</v>
      </c>
      <c r="F290" s="101" t="str">
        <f>VLOOKUP(STOCK_PUENTEPIEDRA[[#This Row],[CODIGO]],CLASIFICACION[],4,FALSE)</f>
        <v>ELGIN</v>
      </c>
      <c r="G2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0" s="17">
        <f>VALUE(SUBSTITUTE(STOCK_PUENTEPIEDRA[[#This Row],[STOCK ALMACEN 05]],",",""))</f>
        <v>0</v>
      </c>
    </row>
    <row r="291" spans="1:8" x14ac:dyDescent="0.25">
      <c r="A291" s="253" t="s">
        <v>1304</v>
      </c>
      <c r="B291" s="253" t="s">
        <v>1305</v>
      </c>
      <c r="C291" s="255">
        <v>0</v>
      </c>
      <c r="D291" s="254" t="s">
        <v>6</v>
      </c>
      <c r="E291" s="255">
        <v>71.152247000000003</v>
      </c>
      <c r="F291" s="101" t="str">
        <f>VLOOKUP(STOCK_PUENTEPIEDRA[[#This Row],[CODIGO]],CLASIFICACION[],4,FALSE)</f>
        <v>ELGIN</v>
      </c>
      <c r="G2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1" s="17">
        <f>VALUE(SUBSTITUTE(STOCK_PUENTEPIEDRA[[#This Row],[STOCK ALMACEN 05]],",",""))</f>
        <v>0</v>
      </c>
    </row>
    <row r="292" spans="1:8" x14ac:dyDescent="0.25">
      <c r="A292" s="253" t="s">
        <v>1306</v>
      </c>
      <c r="B292" s="253" t="s">
        <v>1307</v>
      </c>
      <c r="C292" s="255">
        <v>0</v>
      </c>
      <c r="D292" s="254" t="s">
        <v>6</v>
      </c>
      <c r="E292" s="255">
        <v>46</v>
      </c>
      <c r="F292" s="101" t="str">
        <f>VLOOKUP(STOCK_PUENTEPIEDRA[[#This Row],[CODIGO]],CLASIFICACION[],4,FALSE)</f>
        <v>ELGIN</v>
      </c>
      <c r="G2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2" s="17">
        <f>VALUE(SUBSTITUTE(STOCK_PUENTEPIEDRA[[#This Row],[STOCK ALMACEN 05]],",",""))</f>
        <v>0</v>
      </c>
    </row>
    <row r="293" spans="1:8" x14ac:dyDescent="0.25">
      <c r="A293" s="253" t="s">
        <v>1310</v>
      </c>
      <c r="B293" s="253" t="s">
        <v>1311</v>
      </c>
      <c r="C293" s="255">
        <v>0</v>
      </c>
      <c r="D293" s="254" t="s">
        <v>6</v>
      </c>
      <c r="E293" s="255">
        <v>440.71</v>
      </c>
      <c r="F293" s="101" t="str">
        <f>VLOOKUP(STOCK_PUENTEPIEDRA[[#This Row],[CODIGO]],CLASIFICACION[],4,FALSE)</f>
        <v>COPELAND</v>
      </c>
      <c r="G2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3" s="17">
        <f>VALUE(SUBSTITUTE(STOCK_PUENTEPIEDRA[[#This Row],[STOCK ALMACEN 05]],",",""))</f>
        <v>0</v>
      </c>
    </row>
    <row r="294" spans="1:8" x14ac:dyDescent="0.25">
      <c r="A294" s="253" t="s">
        <v>1314</v>
      </c>
      <c r="B294" s="253" t="s">
        <v>1315</v>
      </c>
      <c r="C294" s="255">
        <v>0</v>
      </c>
      <c r="D294" s="254" t="s">
        <v>6</v>
      </c>
      <c r="E294" s="255">
        <v>394.92644100000001</v>
      </c>
      <c r="F294" s="101" t="str">
        <f>VLOOKUP(STOCK_PUENTEPIEDRA[[#This Row],[CODIGO]],CLASIFICACION[],4,FALSE)</f>
        <v>COPELAND</v>
      </c>
      <c r="G2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4" s="17">
        <f>VALUE(SUBSTITUTE(STOCK_PUENTEPIEDRA[[#This Row],[STOCK ALMACEN 05]],",",""))</f>
        <v>0</v>
      </c>
    </row>
    <row r="295" spans="1:8" x14ac:dyDescent="0.25">
      <c r="A295" s="253" t="s">
        <v>1316</v>
      </c>
      <c r="B295" s="253" t="s">
        <v>1317</v>
      </c>
      <c r="C295" s="255">
        <v>0</v>
      </c>
      <c r="D295" s="254" t="s">
        <v>6</v>
      </c>
      <c r="E295" s="255">
        <v>401.69499999999999</v>
      </c>
      <c r="F295" s="101" t="str">
        <f>VLOOKUP(STOCK_PUENTEPIEDRA[[#This Row],[CODIGO]],CLASIFICACION[],4,FALSE)</f>
        <v>ELGIN</v>
      </c>
      <c r="G2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5" s="17">
        <f>VALUE(SUBSTITUTE(STOCK_PUENTEPIEDRA[[#This Row],[STOCK ALMACEN 05]],",",""))</f>
        <v>0</v>
      </c>
    </row>
    <row r="296" spans="1:8" x14ac:dyDescent="0.25">
      <c r="A296" s="253" t="s">
        <v>1320</v>
      </c>
      <c r="B296" s="253" t="s">
        <v>1321</v>
      </c>
      <c r="C296" s="255">
        <v>0</v>
      </c>
      <c r="D296" s="254" t="s">
        <v>6</v>
      </c>
      <c r="E296" s="255">
        <v>5.96</v>
      </c>
      <c r="F296" s="101" t="str">
        <f>VLOOKUP(STOCK_PUENTEPIEDRA[[#This Row],[CODIGO]],CLASIFICACION[],4,FALSE)</f>
        <v>QUALITY</v>
      </c>
      <c r="G2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6" s="17">
        <f>VALUE(SUBSTITUTE(STOCK_PUENTEPIEDRA[[#This Row],[STOCK ALMACEN 05]],",",""))</f>
        <v>0</v>
      </c>
    </row>
    <row r="297" spans="1:8" x14ac:dyDescent="0.25">
      <c r="A297" s="253" t="s">
        <v>1322</v>
      </c>
      <c r="B297" s="253" t="s">
        <v>1323</v>
      </c>
      <c r="C297" s="255">
        <v>0</v>
      </c>
      <c r="D297" s="254" t="s">
        <v>6</v>
      </c>
      <c r="E297" s="255">
        <v>30.103864999999999</v>
      </c>
      <c r="F297" s="101" t="str">
        <f>VLOOKUP(STOCK_PUENTEPIEDRA[[#This Row],[CODIGO]],CLASIFICACION[],4,FALSE)</f>
        <v>QUALITY</v>
      </c>
      <c r="G2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7" s="17">
        <f>VALUE(SUBSTITUTE(STOCK_PUENTEPIEDRA[[#This Row],[STOCK ALMACEN 05]],",",""))</f>
        <v>0</v>
      </c>
    </row>
    <row r="298" spans="1:8" x14ac:dyDescent="0.25">
      <c r="A298" s="253" t="s">
        <v>1326</v>
      </c>
      <c r="B298" s="253" t="s">
        <v>1327</v>
      </c>
      <c r="C298" s="255">
        <v>0</v>
      </c>
      <c r="D298" s="254" t="s">
        <v>6</v>
      </c>
      <c r="E298" s="255">
        <v>16.87</v>
      </c>
      <c r="F298" s="101" t="str">
        <f>VLOOKUP(STOCK_PUENTEPIEDRA[[#This Row],[CODIGO]],CLASIFICACION[],4,FALSE)</f>
        <v>ELGIN</v>
      </c>
      <c r="G29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8" s="17">
        <f>VALUE(SUBSTITUTE(STOCK_PUENTEPIEDRA[[#This Row],[STOCK ALMACEN 05]],",",""))</f>
        <v>0</v>
      </c>
    </row>
    <row r="299" spans="1:8" x14ac:dyDescent="0.25">
      <c r="A299" s="253" t="s">
        <v>1328</v>
      </c>
      <c r="B299" s="253" t="s">
        <v>1329</v>
      </c>
      <c r="C299" s="255">
        <v>0</v>
      </c>
      <c r="D299" s="254" t="s">
        <v>6</v>
      </c>
      <c r="E299" s="255">
        <v>19.43</v>
      </c>
      <c r="F299" s="101" t="str">
        <f>VLOOKUP(STOCK_PUENTEPIEDRA[[#This Row],[CODIGO]],CLASIFICACION[],4,FALSE)</f>
        <v>ELGIN</v>
      </c>
      <c r="G2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299" s="17">
        <f>VALUE(SUBSTITUTE(STOCK_PUENTEPIEDRA[[#This Row],[STOCK ALMACEN 05]],",",""))</f>
        <v>0</v>
      </c>
    </row>
    <row r="300" spans="1:8" x14ac:dyDescent="0.25">
      <c r="A300" s="253" t="s">
        <v>1330</v>
      </c>
      <c r="B300" s="253" t="s">
        <v>1331</v>
      </c>
      <c r="C300" s="255">
        <v>64</v>
      </c>
      <c r="D300" s="254" t="s">
        <v>6</v>
      </c>
      <c r="E300" s="255">
        <v>18.43</v>
      </c>
      <c r="F300" s="101" t="str">
        <f>VLOOKUP(STOCK_PUENTEPIEDRA[[#This Row],[CODIGO]],CLASIFICACION[],4,FALSE)</f>
        <v>ELGIN</v>
      </c>
      <c r="G300" s="10">
        <f>IFERROR(IF(VLOOKUP(STOCK_PUENTEPIEDRA[[#This Row],[CODIGO]],STOCKSANLUIS[],10,FALSE),VLOOKUP(STOCK_PUENTEPIEDRA[[#This Row],[CODIGO]],STOCKSANLUIS[],10,FALSE),"STOCK SOLO EN ALM05"),"STOCK SOLO EN ALM05")</f>
        <v>2</v>
      </c>
      <c r="H300" s="17">
        <f>VALUE(SUBSTITUTE(STOCK_PUENTEPIEDRA[[#This Row],[STOCK ALMACEN 05]],",",""))</f>
        <v>64</v>
      </c>
    </row>
    <row r="301" spans="1:8" x14ac:dyDescent="0.25">
      <c r="A301" s="253" t="s">
        <v>1332</v>
      </c>
      <c r="B301" s="253" t="s">
        <v>1333</v>
      </c>
      <c r="C301" s="255">
        <v>0</v>
      </c>
      <c r="D301" s="254" t="s">
        <v>6</v>
      </c>
      <c r="E301" s="255">
        <v>30.620984</v>
      </c>
      <c r="F301" s="101" t="str">
        <f>VLOOKUP(STOCK_PUENTEPIEDRA[[#This Row],[CODIGO]],CLASIFICACION[],4,FALSE)</f>
        <v>ELGIN</v>
      </c>
      <c r="G3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1" s="17">
        <f>VALUE(SUBSTITUTE(STOCK_PUENTEPIEDRA[[#This Row],[STOCK ALMACEN 05]],",",""))</f>
        <v>0</v>
      </c>
    </row>
    <row r="302" spans="1:8" x14ac:dyDescent="0.25">
      <c r="A302" s="253" t="s">
        <v>1334</v>
      </c>
      <c r="B302" s="253" t="s">
        <v>1335</v>
      </c>
      <c r="C302" s="255">
        <v>0</v>
      </c>
      <c r="D302" s="254" t="s">
        <v>6</v>
      </c>
      <c r="E302" s="255">
        <v>68.45</v>
      </c>
      <c r="F302" s="101" t="str">
        <f>VLOOKUP(STOCK_PUENTEPIEDRA[[#This Row],[CODIGO]],CLASIFICACION[],4,FALSE)</f>
        <v>ELGIN</v>
      </c>
      <c r="G3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2" s="17">
        <f>VALUE(SUBSTITUTE(STOCK_PUENTEPIEDRA[[#This Row],[STOCK ALMACEN 05]],",",""))</f>
        <v>0</v>
      </c>
    </row>
    <row r="303" spans="1:8" x14ac:dyDescent="0.25">
      <c r="A303" s="253" t="s">
        <v>1336</v>
      </c>
      <c r="B303" s="253" t="s">
        <v>1337</v>
      </c>
      <c r="C303" s="255">
        <v>0</v>
      </c>
      <c r="D303" s="254" t="s">
        <v>6</v>
      </c>
      <c r="E303" s="255">
        <v>129.91999999999999</v>
      </c>
      <c r="F303" s="101" t="str">
        <f>VLOOKUP(STOCK_PUENTEPIEDRA[[#This Row],[CODIGO]],CLASIFICACION[],4,FALSE)</f>
        <v>ELGIN</v>
      </c>
      <c r="G3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3" s="17">
        <f>VALUE(SUBSTITUTE(STOCK_PUENTEPIEDRA[[#This Row],[STOCK ALMACEN 05]],",",""))</f>
        <v>0</v>
      </c>
    </row>
    <row r="304" spans="1:8" x14ac:dyDescent="0.25">
      <c r="A304" s="253" t="s">
        <v>1338</v>
      </c>
      <c r="B304" s="253" t="s">
        <v>1339</v>
      </c>
      <c r="C304" s="255">
        <v>0</v>
      </c>
      <c r="D304" s="254" t="s">
        <v>6</v>
      </c>
      <c r="E304" s="255">
        <v>130.1</v>
      </c>
      <c r="F304" s="101" t="str">
        <f>VLOOKUP(STOCK_PUENTEPIEDRA[[#This Row],[CODIGO]],CLASIFICACION[],4,FALSE)</f>
        <v>ELGIN</v>
      </c>
      <c r="G3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4" s="17">
        <f>VALUE(SUBSTITUTE(STOCK_PUENTEPIEDRA[[#This Row],[STOCK ALMACEN 05]],",",""))</f>
        <v>0</v>
      </c>
    </row>
    <row r="305" spans="1:8" x14ac:dyDescent="0.25">
      <c r="A305" s="253" t="s">
        <v>1342</v>
      </c>
      <c r="B305" s="253" t="s">
        <v>1343</v>
      </c>
      <c r="C305" s="255">
        <v>0</v>
      </c>
      <c r="D305" s="254" t="s">
        <v>6</v>
      </c>
      <c r="E305" s="255">
        <v>141.22135700000001</v>
      </c>
      <c r="F305" s="101" t="str">
        <f>VLOOKUP(STOCK_PUENTEPIEDRA[[#This Row],[CODIGO]],CLASIFICACION[],4,FALSE)</f>
        <v>ELGIN</v>
      </c>
      <c r="G3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5" s="17">
        <f>VALUE(SUBSTITUTE(STOCK_PUENTEPIEDRA[[#This Row],[STOCK ALMACEN 05]],",",""))</f>
        <v>0</v>
      </c>
    </row>
    <row r="306" spans="1:8" x14ac:dyDescent="0.25">
      <c r="A306" s="253" t="s">
        <v>1344</v>
      </c>
      <c r="B306" s="253" t="s">
        <v>1345</v>
      </c>
      <c r="C306" s="255">
        <v>3</v>
      </c>
      <c r="D306" s="254" t="s">
        <v>6</v>
      </c>
      <c r="E306" s="255">
        <v>86.29</v>
      </c>
      <c r="F306" s="101" t="str">
        <f>VLOOKUP(STOCK_PUENTEPIEDRA[[#This Row],[CODIGO]],CLASIFICACION[],4,FALSE)</f>
        <v>ELGIN</v>
      </c>
      <c r="G306" s="10">
        <f>IFERROR(IF(VLOOKUP(STOCK_PUENTEPIEDRA[[#This Row],[CODIGO]],STOCKSANLUIS[],10,FALSE),VLOOKUP(STOCK_PUENTEPIEDRA[[#This Row],[CODIGO]],STOCKSANLUIS[],10,FALSE),"STOCK SOLO EN ALM05"),"STOCK SOLO EN ALM05")</f>
        <v>1</v>
      </c>
      <c r="H306" s="17">
        <f>VALUE(SUBSTITUTE(STOCK_PUENTEPIEDRA[[#This Row],[STOCK ALMACEN 05]],",",""))</f>
        <v>3</v>
      </c>
    </row>
    <row r="307" spans="1:8" x14ac:dyDescent="0.25">
      <c r="A307" s="253" t="s">
        <v>1346</v>
      </c>
      <c r="B307" s="253" t="s">
        <v>1347</v>
      </c>
      <c r="C307" s="255">
        <v>0</v>
      </c>
      <c r="D307" s="254" t="s">
        <v>6</v>
      </c>
      <c r="E307" s="255">
        <v>32.260917999999997</v>
      </c>
      <c r="F307" s="101" t="str">
        <f>VLOOKUP(STOCK_PUENTEPIEDRA[[#This Row],[CODIGO]],CLASIFICACION[],4,FALSE)</f>
        <v>FULL GAUGE</v>
      </c>
      <c r="G3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7" s="17">
        <f>VALUE(SUBSTITUTE(STOCK_PUENTEPIEDRA[[#This Row],[STOCK ALMACEN 05]],",",""))</f>
        <v>0</v>
      </c>
    </row>
    <row r="308" spans="1:8" x14ac:dyDescent="0.25">
      <c r="A308" s="253" t="s">
        <v>1348</v>
      </c>
      <c r="B308" s="253" t="s">
        <v>21691</v>
      </c>
      <c r="C308" s="255">
        <v>0</v>
      </c>
      <c r="D308" s="254" t="s">
        <v>6</v>
      </c>
      <c r="E308" s="255">
        <v>0.87158800000000003</v>
      </c>
      <c r="F308" s="101" t="str">
        <f>VLOOKUP(STOCK_PUENTEPIEDRA[[#This Row],[CODIGO]],CLASIFICACION[],4,FALSE)</f>
        <v>ARMACELL</v>
      </c>
      <c r="G3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08" s="17">
        <f>VALUE(SUBSTITUTE(STOCK_PUENTEPIEDRA[[#This Row],[STOCK ALMACEN 05]],",",""))</f>
        <v>0</v>
      </c>
    </row>
    <row r="309" spans="1:8" x14ac:dyDescent="0.25">
      <c r="A309" s="253" t="s">
        <v>1350</v>
      </c>
      <c r="B309" s="253" t="s">
        <v>21692</v>
      </c>
      <c r="C309" s="255">
        <v>13</v>
      </c>
      <c r="D309" s="254" t="s">
        <v>6</v>
      </c>
      <c r="E309" s="255">
        <v>1.435433</v>
      </c>
      <c r="F309" s="101" t="str">
        <f>VLOOKUP(STOCK_PUENTEPIEDRA[[#This Row],[CODIGO]],CLASIFICACION[],4,FALSE)</f>
        <v>ARMACELL</v>
      </c>
      <c r="G309" s="10">
        <f>IFERROR(IF(VLOOKUP(STOCK_PUENTEPIEDRA[[#This Row],[CODIGO]],STOCKSANLUIS[],10,FALSE),VLOOKUP(STOCK_PUENTEPIEDRA[[#This Row],[CODIGO]],STOCKSANLUIS[],10,FALSE),"STOCK SOLO EN ALM05"),"STOCK SOLO EN ALM05")</f>
        <v>22</v>
      </c>
      <c r="H309" s="17">
        <f>VALUE(SUBSTITUTE(STOCK_PUENTEPIEDRA[[#This Row],[STOCK ALMACEN 05]],",",""))</f>
        <v>13</v>
      </c>
    </row>
    <row r="310" spans="1:8" x14ac:dyDescent="0.25">
      <c r="A310" s="253" t="s">
        <v>1352</v>
      </c>
      <c r="B310" s="253" t="s">
        <v>21693</v>
      </c>
      <c r="C310" s="255">
        <v>182</v>
      </c>
      <c r="D310" s="254" t="s">
        <v>6</v>
      </c>
      <c r="E310" s="255">
        <v>1.8774120000000001</v>
      </c>
      <c r="F310" s="101" t="str">
        <f>VLOOKUP(STOCK_PUENTEPIEDRA[[#This Row],[CODIGO]],CLASIFICACION[],4,FALSE)</f>
        <v>ARMACELL</v>
      </c>
      <c r="G310" s="10">
        <f>IFERROR(IF(VLOOKUP(STOCK_PUENTEPIEDRA[[#This Row],[CODIGO]],STOCKSANLUIS[],10,FALSE),VLOOKUP(STOCK_PUENTEPIEDRA[[#This Row],[CODIGO]],STOCKSANLUIS[],10,FALSE),"STOCK SOLO EN ALM05"),"STOCK SOLO EN ALM05")</f>
        <v>22</v>
      </c>
      <c r="H310" s="17">
        <f>VALUE(SUBSTITUTE(STOCK_PUENTEPIEDRA[[#This Row],[STOCK ALMACEN 05]],",",""))</f>
        <v>182</v>
      </c>
    </row>
    <row r="311" spans="1:8" x14ac:dyDescent="0.25">
      <c r="A311" s="253" t="s">
        <v>1354</v>
      </c>
      <c r="B311" s="253" t="s">
        <v>21694</v>
      </c>
      <c r="C311" s="255">
        <v>111</v>
      </c>
      <c r="D311" s="254" t="s">
        <v>6</v>
      </c>
      <c r="E311" s="255">
        <v>2.3174990000000002</v>
      </c>
      <c r="F311" s="101" t="str">
        <f>VLOOKUP(STOCK_PUENTEPIEDRA[[#This Row],[CODIGO]],CLASIFICACION[],4,FALSE)</f>
        <v>ARMACELL</v>
      </c>
      <c r="G311" s="10">
        <f>IFERROR(IF(VLOOKUP(STOCK_PUENTEPIEDRA[[#This Row],[CODIGO]],STOCKSANLUIS[],10,FALSE),VLOOKUP(STOCK_PUENTEPIEDRA[[#This Row],[CODIGO]],STOCKSANLUIS[],10,FALSE),"STOCK SOLO EN ALM05"),"STOCK SOLO EN ALM05")</f>
        <v>19</v>
      </c>
      <c r="H311" s="17">
        <f>VALUE(SUBSTITUTE(STOCK_PUENTEPIEDRA[[#This Row],[STOCK ALMACEN 05]],",",""))</f>
        <v>111</v>
      </c>
    </row>
    <row r="312" spans="1:8" x14ac:dyDescent="0.25">
      <c r="A312" s="253" t="s">
        <v>1356</v>
      </c>
      <c r="B312" s="253" t="s">
        <v>21695</v>
      </c>
      <c r="C312" s="255">
        <v>101</v>
      </c>
      <c r="D312" s="254" t="s">
        <v>6</v>
      </c>
      <c r="E312" s="255">
        <v>2.8703029999999998</v>
      </c>
      <c r="F312" s="101" t="str">
        <f>VLOOKUP(STOCK_PUENTEPIEDRA[[#This Row],[CODIGO]],CLASIFICACION[],4,FALSE)</f>
        <v>ARMACELL</v>
      </c>
      <c r="G312" s="10">
        <f>IFERROR(IF(VLOOKUP(STOCK_PUENTEPIEDRA[[#This Row],[CODIGO]],STOCKSANLUIS[],10,FALSE),VLOOKUP(STOCK_PUENTEPIEDRA[[#This Row],[CODIGO]],STOCKSANLUIS[],10,FALSE),"STOCK SOLO EN ALM05"),"STOCK SOLO EN ALM05")</f>
        <v>4</v>
      </c>
      <c r="H312" s="17">
        <f>VALUE(SUBSTITUTE(STOCK_PUENTEPIEDRA[[#This Row],[STOCK ALMACEN 05]],",",""))</f>
        <v>101</v>
      </c>
    </row>
    <row r="313" spans="1:8" x14ac:dyDescent="0.25">
      <c r="A313" s="253" t="s">
        <v>1360</v>
      </c>
      <c r="B313" s="253" t="s">
        <v>21697</v>
      </c>
      <c r="C313" s="255">
        <v>176</v>
      </c>
      <c r="D313" s="254" t="s">
        <v>6</v>
      </c>
      <c r="E313" s="255">
        <v>4.526751</v>
      </c>
      <c r="F313" s="101" t="str">
        <f>VLOOKUP(STOCK_PUENTEPIEDRA[[#This Row],[CODIGO]],CLASIFICACION[],4,FALSE)</f>
        <v>ARMACELL</v>
      </c>
      <c r="G3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13" s="17">
        <f>VALUE(SUBSTITUTE(STOCK_PUENTEPIEDRA[[#This Row],[STOCK ALMACEN 05]],",",""))</f>
        <v>176</v>
      </c>
    </row>
    <row r="314" spans="1:8" x14ac:dyDescent="0.25">
      <c r="A314" s="253" t="s">
        <v>1362</v>
      </c>
      <c r="B314" s="253" t="s">
        <v>1363</v>
      </c>
      <c r="C314" s="255">
        <v>0</v>
      </c>
      <c r="D314" s="254" t="s">
        <v>6</v>
      </c>
      <c r="E314" s="255">
        <v>56.639586999999999</v>
      </c>
      <c r="F314" s="101" t="str">
        <f>VLOOKUP(STOCK_PUENTEPIEDRA[[#This Row],[CODIGO]],CLASIFICACION[],4,FALSE)</f>
        <v>ARMACELL</v>
      </c>
      <c r="G3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14" s="17">
        <f>VALUE(SUBSTITUTE(STOCK_PUENTEPIEDRA[[#This Row],[STOCK ALMACEN 05]],",",""))</f>
        <v>0</v>
      </c>
    </row>
    <row r="315" spans="1:8" x14ac:dyDescent="0.25">
      <c r="A315" s="253" t="s">
        <v>1364</v>
      </c>
      <c r="B315" s="253" t="s">
        <v>1365</v>
      </c>
      <c r="C315" s="255">
        <v>0</v>
      </c>
      <c r="D315" s="254" t="s">
        <v>6</v>
      </c>
      <c r="E315" s="255">
        <v>58.254311999999999</v>
      </c>
      <c r="F315" s="101" t="str">
        <f>VLOOKUP(STOCK_PUENTEPIEDRA[[#This Row],[CODIGO]],CLASIFICACION[],4,FALSE)</f>
        <v>ARMACELL</v>
      </c>
      <c r="G3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15" s="17">
        <f>VALUE(SUBSTITUTE(STOCK_PUENTEPIEDRA[[#This Row],[STOCK ALMACEN 05]],",",""))</f>
        <v>0</v>
      </c>
    </row>
    <row r="316" spans="1:8" x14ac:dyDescent="0.25">
      <c r="A316" s="253" t="s">
        <v>1368</v>
      </c>
      <c r="B316" s="253" t="s">
        <v>1369</v>
      </c>
      <c r="C316" s="255">
        <v>0</v>
      </c>
      <c r="D316" s="254" t="s">
        <v>6</v>
      </c>
      <c r="E316" s="255">
        <v>2.2973690000000002</v>
      </c>
      <c r="F316" s="101" t="str">
        <f>VLOOKUP(STOCK_PUENTEPIEDRA[[#This Row],[CODIGO]],CLASIFICACION[],4,FALSE)</f>
        <v>ELBAC</v>
      </c>
      <c r="G316" s="10">
        <f>IFERROR(IF(VLOOKUP(STOCK_PUENTEPIEDRA[[#This Row],[CODIGO]],STOCKSANLUIS[],10,FALSE),VLOOKUP(STOCK_PUENTEPIEDRA[[#This Row],[CODIGO]],STOCKSANLUIS[],10,FALSE),"STOCK SOLO EN ALM05"),"STOCK SOLO EN ALM05")</f>
        <v>8.3000000000000007</v>
      </c>
      <c r="H316" s="17">
        <f>VALUE(SUBSTITUTE(STOCK_PUENTEPIEDRA[[#This Row],[STOCK ALMACEN 05]],",",""))</f>
        <v>0</v>
      </c>
    </row>
    <row r="317" spans="1:8" x14ac:dyDescent="0.25">
      <c r="A317" s="253" t="s">
        <v>1378</v>
      </c>
      <c r="B317" s="253" t="s">
        <v>1379</v>
      </c>
      <c r="C317" s="255">
        <v>0</v>
      </c>
      <c r="D317" s="254" t="s">
        <v>6</v>
      </c>
      <c r="E317" s="255">
        <v>248.731672</v>
      </c>
      <c r="F317" s="101" t="str">
        <f>VLOOKUP(STOCK_PUENTEPIEDRA[[#This Row],[CODIGO]],CLASIFICACION[],4,FALSE)</f>
        <v>ES ROBBINS</v>
      </c>
      <c r="G3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17" s="17">
        <f>VALUE(SUBSTITUTE(STOCK_PUENTEPIEDRA[[#This Row],[STOCK ALMACEN 05]],",",""))</f>
        <v>0</v>
      </c>
    </row>
    <row r="318" spans="1:8" x14ac:dyDescent="0.25">
      <c r="A318" s="253" t="s">
        <v>1380</v>
      </c>
      <c r="B318" s="253" t="s">
        <v>1381</v>
      </c>
      <c r="C318" s="255">
        <v>0</v>
      </c>
      <c r="D318" s="254" t="s">
        <v>6</v>
      </c>
      <c r="E318" s="255">
        <v>45.561715</v>
      </c>
      <c r="F318" s="101" t="str">
        <f>VLOOKUP(STOCK_PUENTEPIEDRA[[#This Row],[CODIGO]],CLASIFICACION[],4,FALSE)</f>
        <v>FULL GAUGE</v>
      </c>
      <c r="G3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18" s="17">
        <f>VALUE(SUBSTITUTE(STOCK_PUENTEPIEDRA[[#This Row],[STOCK ALMACEN 05]],",",""))</f>
        <v>0</v>
      </c>
    </row>
    <row r="319" spans="1:8" x14ac:dyDescent="0.25">
      <c r="A319" s="253" t="s">
        <v>1384</v>
      </c>
      <c r="B319" s="253" t="s">
        <v>1385</v>
      </c>
      <c r="C319" s="255">
        <v>0</v>
      </c>
      <c r="D319" s="254" t="s">
        <v>6</v>
      </c>
      <c r="E319" s="255">
        <v>137.77600000000001</v>
      </c>
      <c r="F319" s="101" t="str">
        <f>VLOOKUP(STOCK_PUENTEPIEDRA[[#This Row],[CODIGO]],CLASIFICACION[],4,FALSE)</f>
        <v>ELGIN</v>
      </c>
      <c r="G3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19" s="17">
        <f>VALUE(SUBSTITUTE(STOCK_PUENTEPIEDRA[[#This Row],[STOCK ALMACEN 05]],",",""))</f>
        <v>0</v>
      </c>
    </row>
    <row r="320" spans="1:8" x14ac:dyDescent="0.25">
      <c r="A320" s="253" t="s">
        <v>1386</v>
      </c>
      <c r="B320" s="253" t="s">
        <v>1387</v>
      </c>
      <c r="C320" s="255">
        <v>25</v>
      </c>
      <c r="D320" s="254" t="s">
        <v>6</v>
      </c>
      <c r="E320" s="255">
        <v>49.393352</v>
      </c>
      <c r="F320" s="101" t="str">
        <f>VLOOKUP(STOCK_PUENTEPIEDRA[[#This Row],[CODIGO]],CLASIFICACION[],4,FALSE)</f>
        <v>ELGIN</v>
      </c>
      <c r="G320" s="10">
        <f>IFERROR(IF(VLOOKUP(STOCK_PUENTEPIEDRA[[#This Row],[CODIGO]],STOCKSANLUIS[],10,FALSE),VLOOKUP(STOCK_PUENTEPIEDRA[[#This Row],[CODIGO]],STOCKSANLUIS[],10,FALSE),"STOCK SOLO EN ALM05"),"STOCK SOLO EN ALM05")</f>
        <v>2</v>
      </c>
      <c r="H320" s="17">
        <f>VALUE(SUBSTITUTE(STOCK_PUENTEPIEDRA[[#This Row],[STOCK ALMACEN 05]],",",""))</f>
        <v>25</v>
      </c>
    </row>
    <row r="321" spans="1:8" x14ac:dyDescent="0.25">
      <c r="A321" s="253" t="s">
        <v>1390</v>
      </c>
      <c r="B321" s="253" t="s">
        <v>1391</v>
      </c>
      <c r="C321" s="255">
        <v>1</v>
      </c>
      <c r="D321" s="254" t="s">
        <v>6</v>
      </c>
      <c r="E321" s="255">
        <v>647.78</v>
      </c>
      <c r="F321" s="101" t="str">
        <f>VLOOKUP(STOCK_PUENTEPIEDRA[[#This Row],[CODIGO]],CLASIFICACION[],4,FALSE)</f>
        <v>ELGIN</v>
      </c>
      <c r="G3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1" s="17">
        <f>VALUE(SUBSTITUTE(STOCK_PUENTEPIEDRA[[#This Row],[STOCK ALMACEN 05]],",",""))</f>
        <v>1</v>
      </c>
    </row>
    <row r="322" spans="1:8" x14ac:dyDescent="0.25">
      <c r="A322" s="253" t="s">
        <v>1392</v>
      </c>
      <c r="B322" s="253" t="s">
        <v>1393</v>
      </c>
      <c r="C322" s="255">
        <v>0</v>
      </c>
      <c r="D322" s="254" t="s">
        <v>6</v>
      </c>
      <c r="E322" s="255">
        <v>1054.7800159999999</v>
      </c>
      <c r="F322" s="101" t="str">
        <f>VLOOKUP(STOCK_PUENTEPIEDRA[[#This Row],[CODIGO]],CLASIFICACION[],4,FALSE)</f>
        <v>ELGIN</v>
      </c>
      <c r="G3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2" s="17">
        <f>VALUE(SUBSTITUTE(STOCK_PUENTEPIEDRA[[#This Row],[STOCK ALMACEN 05]],",",""))</f>
        <v>0</v>
      </c>
    </row>
    <row r="323" spans="1:8" x14ac:dyDescent="0.25">
      <c r="A323" s="253" t="s">
        <v>1394</v>
      </c>
      <c r="B323" s="253" t="s">
        <v>1395</v>
      </c>
      <c r="C323" s="255">
        <v>0</v>
      </c>
      <c r="D323" s="254" t="s">
        <v>6</v>
      </c>
      <c r="E323" s="255">
        <v>880</v>
      </c>
      <c r="F323" s="101" t="str">
        <f>VLOOKUP(STOCK_PUENTEPIEDRA[[#This Row],[CODIGO]],CLASIFICACION[],4,FALSE)</f>
        <v>ELGIN</v>
      </c>
      <c r="G3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3" s="17">
        <f>VALUE(SUBSTITUTE(STOCK_PUENTEPIEDRA[[#This Row],[STOCK ALMACEN 05]],",",""))</f>
        <v>0</v>
      </c>
    </row>
    <row r="324" spans="1:8" x14ac:dyDescent="0.25">
      <c r="A324" s="253" t="s">
        <v>1396</v>
      </c>
      <c r="B324" s="253" t="s">
        <v>1397</v>
      </c>
      <c r="C324" s="255">
        <v>409</v>
      </c>
      <c r="D324" s="254" t="s">
        <v>6</v>
      </c>
      <c r="E324" s="255">
        <v>77.392033999999995</v>
      </c>
      <c r="F324" s="101" t="str">
        <f>VLOOKUP(STOCK_PUENTEPIEDRA[[#This Row],[CODIGO]],CLASIFICACION[],4,FALSE)</f>
        <v>ICEAGE- ZHEJIANG JIAHE PIPES</v>
      </c>
      <c r="G324" s="10">
        <f>IFERROR(IF(VLOOKUP(STOCK_PUENTEPIEDRA[[#This Row],[CODIGO]],STOCKSANLUIS[],10,FALSE),VLOOKUP(STOCK_PUENTEPIEDRA[[#This Row],[CODIGO]],STOCKSANLUIS[],10,FALSE),"STOCK SOLO EN ALM05"),"STOCK SOLO EN ALM05")</f>
        <v>8</v>
      </c>
      <c r="H324" s="17">
        <f>VALUE(SUBSTITUTE(STOCK_PUENTEPIEDRA[[#This Row],[STOCK ALMACEN 05]],",",""))</f>
        <v>409</v>
      </c>
    </row>
    <row r="325" spans="1:8" x14ac:dyDescent="0.25">
      <c r="A325" s="253" t="s">
        <v>1414</v>
      </c>
      <c r="B325" s="253" t="s">
        <v>1415</v>
      </c>
      <c r="C325" s="255">
        <v>0</v>
      </c>
      <c r="D325" s="254" t="s">
        <v>6</v>
      </c>
      <c r="E325" s="255">
        <v>1753.13</v>
      </c>
      <c r="F325" s="101" t="str">
        <f>VLOOKUP(STOCK_PUENTEPIEDRA[[#This Row],[CODIGO]],CLASIFICACION[],4,FALSE)</f>
        <v>MIPAL</v>
      </c>
      <c r="G3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5" s="17">
        <f>VALUE(SUBSTITUTE(STOCK_PUENTEPIEDRA[[#This Row],[STOCK ALMACEN 05]],",",""))</f>
        <v>0</v>
      </c>
    </row>
    <row r="326" spans="1:8" x14ac:dyDescent="0.25">
      <c r="A326" s="253" t="s">
        <v>1420</v>
      </c>
      <c r="B326" s="253" t="s">
        <v>1421</v>
      </c>
      <c r="C326" s="255">
        <v>11</v>
      </c>
      <c r="D326" s="254" t="s">
        <v>6</v>
      </c>
      <c r="E326" s="255">
        <v>609.47980700000005</v>
      </c>
      <c r="F326" s="101" t="str">
        <f>VLOOKUP(STOCK_PUENTEPIEDRA[[#This Row],[CODIGO]],CLASIFICACION[],4,FALSE)</f>
        <v>MIPAL</v>
      </c>
      <c r="G3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6" s="17">
        <f>VALUE(SUBSTITUTE(STOCK_PUENTEPIEDRA[[#This Row],[STOCK ALMACEN 05]],",",""))</f>
        <v>11</v>
      </c>
    </row>
    <row r="327" spans="1:8" x14ac:dyDescent="0.25">
      <c r="A327" s="253" t="s">
        <v>1422</v>
      </c>
      <c r="B327" s="253" t="s">
        <v>1423</v>
      </c>
      <c r="C327" s="255">
        <v>9</v>
      </c>
      <c r="D327" s="254" t="s">
        <v>6</v>
      </c>
      <c r="E327" s="255">
        <v>1436.0636219999999</v>
      </c>
      <c r="F327" s="101" t="str">
        <f>VLOOKUP(STOCK_PUENTEPIEDRA[[#This Row],[CODIGO]],CLASIFICACION[],4,FALSE)</f>
        <v>MIPAL</v>
      </c>
      <c r="G3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7" s="17">
        <f>VALUE(SUBSTITUTE(STOCK_PUENTEPIEDRA[[#This Row],[STOCK ALMACEN 05]],",",""))</f>
        <v>9</v>
      </c>
    </row>
    <row r="328" spans="1:8" x14ac:dyDescent="0.25">
      <c r="A328" s="253" t="s">
        <v>1424</v>
      </c>
      <c r="B328" s="253" t="s">
        <v>1425</v>
      </c>
      <c r="C328" s="255">
        <v>3</v>
      </c>
      <c r="D328" s="254" t="s">
        <v>6</v>
      </c>
      <c r="E328" s="255">
        <v>1238.0106000000001</v>
      </c>
      <c r="F328" s="101" t="str">
        <f>VLOOKUP(STOCK_PUENTEPIEDRA[[#This Row],[CODIGO]],CLASIFICACION[],4,FALSE)</f>
        <v>MIPAL</v>
      </c>
      <c r="G3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8" s="17">
        <f>VALUE(SUBSTITUTE(STOCK_PUENTEPIEDRA[[#This Row],[STOCK ALMACEN 05]],",",""))</f>
        <v>3</v>
      </c>
    </row>
    <row r="329" spans="1:8" x14ac:dyDescent="0.25">
      <c r="A329" s="253" t="s">
        <v>1426</v>
      </c>
      <c r="B329" s="253" t="s">
        <v>1427</v>
      </c>
      <c r="C329" s="255">
        <v>0</v>
      </c>
      <c r="D329" s="254" t="s">
        <v>6</v>
      </c>
      <c r="E329" s="255">
        <v>2059.91</v>
      </c>
      <c r="F329" s="101" t="str">
        <f>VLOOKUP(STOCK_PUENTEPIEDRA[[#This Row],[CODIGO]],CLASIFICACION[],4,FALSE)</f>
        <v>MIPAL</v>
      </c>
      <c r="G3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29" s="17">
        <f>VALUE(SUBSTITUTE(STOCK_PUENTEPIEDRA[[#This Row],[STOCK ALMACEN 05]],",",""))</f>
        <v>0</v>
      </c>
    </row>
    <row r="330" spans="1:8" x14ac:dyDescent="0.25">
      <c r="A330" s="253" t="s">
        <v>1428</v>
      </c>
      <c r="B330" s="253" t="s">
        <v>1429</v>
      </c>
      <c r="C330" s="255">
        <v>0</v>
      </c>
      <c r="D330" s="254" t="s">
        <v>6</v>
      </c>
      <c r="E330" s="255">
        <v>1678.599091</v>
      </c>
      <c r="F330" s="101" t="str">
        <f>VLOOKUP(STOCK_PUENTEPIEDRA[[#This Row],[CODIGO]],CLASIFICACION[],4,FALSE)</f>
        <v>MIPAL</v>
      </c>
      <c r="G3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0" s="17">
        <f>VALUE(SUBSTITUTE(STOCK_PUENTEPIEDRA[[#This Row],[STOCK ALMACEN 05]],",",""))</f>
        <v>0</v>
      </c>
    </row>
    <row r="331" spans="1:8" x14ac:dyDescent="0.25">
      <c r="A331" s="253" t="s">
        <v>1430</v>
      </c>
      <c r="B331" s="253" t="s">
        <v>1431</v>
      </c>
      <c r="C331" s="255">
        <v>0</v>
      </c>
      <c r="D331" s="254" t="s">
        <v>6</v>
      </c>
      <c r="E331" s="255">
        <v>2072.2800000000002</v>
      </c>
      <c r="F331" s="101" t="str">
        <f>VLOOKUP(STOCK_PUENTEPIEDRA[[#This Row],[CODIGO]],CLASIFICACION[],4,FALSE)</f>
        <v>MIPAL</v>
      </c>
      <c r="G3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1" s="17">
        <f>VALUE(SUBSTITUTE(STOCK_PUENTEPIEDRA[[#This Row],[STOCK ALMACEN 05]],",",""))</f>
        <v>0</v>
      </c>
    </row>
    <row r="332" spans="1:8" x14ac:dyDescent="0.25">
      <c r="A332" s="253" t="s">
        <v>1432</v>
      </c>
      <c r="B332" s="253" t="s">
        <v>1433</v>
      </c>
      <c r="C332" s="255">
        <v>1</v>
      </c>
      <c r="D332" s="254" t="s">
        <v>6</v>
      </c>
      <c r="E332" s="255">
        <v>2967.6026590000001</v>
      </c>
      <c r="F332" s="101" t="str">
        <f>VLOOKUP(STOCK_PUENTEPIEDRA[[#This Row],[CODIGO]],CLASIFICACION[],4,FALSE)</f>
        <v>MIPAL</v>
      </c>
      <c r="G3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2" s="17">
        <f>VALUE(SUBSTITUTE(STOCK_PUENTEPIEDRA[[#This Row],[STOCK ALMACEN 05]],",",""))</f>
        <v>1</v>
      </c>
    </row>
    <row r="333" spans="1:8" x14ac:dyDescent="0.25">
      <c r="A333" s="253" t="s">
        <v>1434</v>
      </c>
      <c r="B333" s="253" t="s">
        <v>1435</v>
      </c>
      <c r="C333" s="255">
        <v>7</v>
      </c>
      <c r="D333" s="254" t="s">
        <v>6</v>
      </c>
      <c r="E333" s="255">
        <v>716.23265600000002</v>
      </c>
      <c r="F333" s="101" t="str">
        <f>VLOOKUP(STOCK_PUENTEPIEDRA[[#This Row],[CODIGO]],CLASIFICACION[],4,FALSE)</f>
        <v>MIPAL</v>
      </c>
      <c r="G3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3" s="17">
        <f>VALUE(SUBSTITUTE(STOCK_PUENTEPIEDRA[[#This Row],[STOCK ALMACEN 05]],",",""))</f>
        <v>7</v>
      </c>
    </row>
    <row r="334" spans="1:8" x14ac:dyDescent="0.25">
      <c r="A334" s="253" t="s">
        <v>1436</v>
      </c>
      <c r="B334" s="253" t="s">
        <v>1437</v>
      </c>
      <c r="C334" s="255">
        <v>11</v>
      </c>
      <c r="D334" s="254" t="s">
        <v>6</v>
      </c>
      <c r="E334" s="255">
        <v>1063.075194</v>
      </c>
      <c r="F334" s="101" t="str">
        <f>VLOOKUP(STOCK_PUENTEPIEDRA[[#This Row],[CODIGO]],CLASIFICACION[],4,FALSE)</f>
        <v>MIPAL</v>
      </c>
      <c r="G3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4" s="17">
        <f>VALUE(SUBSTITUTE(STOCK_PUENTEPIEDRA[[#This Row],[STOCK ALMACEN 05]],",",""))</f>
        <v>11</v>
      </c>
    </row>
    <row r="335" spans="1:8" x14ac:dyDescent="0.25">
      <c r="A335" s="253" t="s">
        <v>1438</v>
      </c>
      <c r="B335" s="253" t="s">
        <v>1439</v>
      </c>
      <c r="C335" s="255">
        <v>0</v>
      </c>
      <c r="D335" s="254" t="s">
        <v>6</v>
      </c>
      <c r="E335" s="255">
        <v>167.927459</v>
      </c>
      <c r="F335" s="101" t="str">
        <f>VLOOKUP(STOCK_PUENTEPIEDRA[[#This Row],[CODIGO]],CLASIFICACION[],4,FALSE)</f>
        <v>MIPAL</v>
      </c>
      <c r="G3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5" s="17">
        <f>VALUE(SUBSTITUTE(STOCK_PUENTEPIEDRA[[#This Row],[STOCK ALMACEN 05]],",",""))</f>
        <v>0</v>
      </c>
    </row>
    <row r="336" spans="1:8" x14ac:dyDescent="0.25">
      <c r="A336" s="253" t="s">
        <v>1440</v>
      </c>
      <c r="B336" s="253" t="s">
        <v>1441</v>
      </c>
      <c r="C336" s="255">
        <v>4</v>
      </c>
      <c r="D336" s="254" t="s">
        <v>6</v>
      </c>
      <c r="E336" s="255">
        <v>322.63</v>
      </c>
      <c r="F336" s="101" t="str">
        <f>VLOOKUP(STOCK_PUENTEPIEDRA[[#This Row],[CODIGO]],CLASIFICACION[],4,FALSE)</f>
        <v>MIPAL</v>
      </c>
      <c r="G3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6" s="17">
        <f>VALUE(SUBSTITUTE(STOCK_PUENTEPIEDRA[[#This Row],[STOCK ALMACEN 05]],",",""))</f>
        <v>4</v>
      </c>
    </row>
    <row r="337" spans="1:8" x14ac:dyDescent="0.25">
      <c r="A337" s="253" t="s">
        <v>1442</v>
      </c>
      <c r="B337" s="253" t="s">
        <v>1443</v>
      </c>
      <c r="C337" s="255">
        <v>10</v>
      </c>
      <c r="D337" s="254" t="s">
        <v>6</v>
      </c>
      <c r="E337" s="255">
        <v>378.82</v>
      </c>
      <c r="F337" s="101" t="str">
        <f>VLOOKUP(STOCK_PUENTEPIEDRA[[#This Row],[CODIGO]],CLASIFICACION[],4,FALSE)</f>
        <v>MIPAL</v>
      </c>
      <c r="G3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7" s="17">
        <f>VALUE(SUBSTITUTE(STOCK_PUENTEPIEDRA[[#This Row],[STOCK ALMACEN 05]],",",""))</f>
        <v>10</v>
      </c>
    </row>
    <row r="338" spans="1:8" x14ac:dyDescent="0.25">
      <c r="A338" s="253" t="s">
        <v>1444</v>
      </c>
      <c r="B338" s="253" t="s">
        <v>1445</v>
      </c>
      <c r="C338" s="255">
        <v>5</v>
      </c>
      <c r="D338" s="254" t="s">
        <v>6</v>
      </c>
      <c r="E338" s="255">
        <v>443.14924300000001</v>
      </c>
      <c r="F338" s="101" t="str">
        <f>VLOOKUP(STOCK_PUENTEPIEDRA[[#This Row],[CODIGO]],CLASIFICACION[],4,FALSE)</f>
        <v>MIPAL</v>
      </c>
      <c r="G3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8" s="17">
        <f>VALUE(SUBSTITUTE(STOCK_PUENTEPIEDRA[[#This Row],[STOCK ALMACEN 05]],",",""))</f>
        <v>5</v>
      </c>
    </row>
    <row r="339" spans="1:8" x14ac:dyDescent="0.25">
      <c r="A339" s="253" t="s">
        <v>1446</v>
      </c>
      <c r="B339" s="253" t="s">
        <v>1447</v>
      </c>
      <c r="C339" s="255">
        <v>14</v>
      </c>
      <c r="D339" s="254" t="s">
        <v>6</v>
      </c>
      <c r="E339" s="255">
        <v>486.24984899999998</v>
      </c>
      <c r="F339" s="101" t="str">
        <f>VLOOKUP(STOCK_PUENTEPIEDRA[[#This Row],[CODIGO]],CLASIFICACION[],4,FALSE)</f>
        <v>MIPAL</v>
      </c>
      <c r="G3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39" s="17">
        <f>VALUE(SUBSTITUTE(STOCK_PUENTEPIEDRA[[#This Row],[STOCK ALMACEN 05]],",",""))</f>
        <v>14</v>
      </c>
    </row>
    <row r="340" spans="1:8" x14ac:dyDescent="0.25">
      <c r="A340" s="253" t="s">
        <v>1452</v>
      </c>
      <c r="B340" s="253" t="s">
        <v>19459</v>
      </c>
      <c r="C340" s="255">
        <v>0</v>
      </c>
      <c r="D340" s="254" t="s">
        <v>6</v>
      </c>
      <c r="E340" s="255">
        <v>15.955719</v>
      </c>
      <c r="F340" s="101" t="str">
        <f>VLOOKUP(STOCK_PUENTEPIEDRA[[#This Row],[CODIGO]],CLASIFICACION[],4,FALSE)</f>
        <v>CARRIER</v>
      </c>
      <c r="G3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40" s="17">
        <f>VALUE(SUBSTITUTE(STOCK_PUENTEPIEDRA[[#This Row],[STOCK ALMACEN 05]],",",""))</f>
        <v>0</v>
      </c>
    </row>
    <row r="341" spans="1:8" x14ac:dyDescent="0.25">
      <c r="A341" s="253" t="s">
        <v>1458</v>
      </c>
      <c r="B341" s="253" t="s">
        <v>19463</v>
      </c>
      <c r="C341" s="255">
        <v>0</v>
      </c>
      <c r="D341" s="254" t="s">
        <v>6</v>
      </c>
      <c r="E341" s="255">
        <v>30.162310999999999</v>
      </c>
      <c r="F341" s="101" t="str">
        <f>VLOOKUP(STOCK_PUENTEPIEDRA[[#This Row],[CODIGO]],CLASIFICACION[],4,FALSE)</f>
        <v>CARRIER</v>
      </c>
      <c r="G3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41" s="17">
        <f>VALUE(SUBSTITUTE(STOCK_PUENTEPIEDRA[[#This Row],[STOCK ALMACEN 05]],",",""))</f>
        <v>0</v>
      </c>
    </row>
    <row r="342" spans="1:8" x14ac:dyDescent="0.25">
      <c r="A342" s="253" t="s">
        <v>1460</v>
      </c>
      <c r="B342" s="253" t="s">
        <v>1461</v>
      </c>
      <c r="C342" s="255">
        <v>0</v>
      </c>
      <c r="D342" s="254" t="s">
        <v>6</v>
      </c>
      <c r="E342" s="255">
        <v>382.764184</v>
      </c>
      <c r="F342" s="101" t="str">
        <f>VLOOKUP(STOCK_PUENTEPIEDRA[[#This Row],[CODIGO]],CLASIFICACION[],4,FALSE)</f>
        <v>FULL GAUGE</v>
      </c>
      <c r="G3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42" s="17">
        <f>VALUE(SUBSTITUTE(STOCK_PUENTEPIEDRA[[#This Row],[STOCK ALMACEN 05]],",",""))</f>
        <v>0</v>
      </c>
    </row>
    <row r="343" spans="1:8" x14ac:dyDescent="0.25">
      <c r="A343" s="253" t="s">
        <v>1464</v>
      </c>
      <c r="B343" s="253" t="s">
        <v>21698</v>
      </c>
      <c r="C343" s="255">
        <v>77</v>
      </c>
      <c r="D343" s="254" t="s">
        <v>6</v>
      </c>
      <c r="E343" s="255">
        <v>1.904102</v>
      </c>
      <c r="F343" s="101" t="str">
        <f>VLOOKUP(STOCK_PUENTEPIEDRA[[#This Row],[CODIGO]],CLASIFICACION[],4,FALSE)</f>
        <v>ARMACELL</v>
      </c>
      <c r="G343" s="10">
        <f>IFERROR(IF(VLOOKUP(STOCK_PUENTEPIEDRA[[#This Row],[CODIGO]],STOCKSANLUIS[],10,FALSE),VLOOKUP(STOCK_PUENTEPIEDRA[[#This Row],[CODIGO]],STOCKSANLUIS[],10,FALSE),"STOCK SOLO EN ALM05"),"STOCK SOLO EN ALM05")</f>
        <v>5</v>
      </c>
      <c r="H343" s="17">
        <f>VALUE(SUBSTITUTE(STOCK_PUENTEPIEDRA[[#This Row],[STOCK ALMACEN 05]],",",""))</f>
        <v>77</v>
      </c>
    </row>
    <row r="344" spans="1:8" x14ac:dyDescent="0.25">
      <c r="A344" s="253" t="s">
        <v>1466</v>
      </c>
      <c r="B344" s="253" t="s">
        <v>21699</v>
      </c>
      <c r="C344" s="255">
        <v>0</v>
      </c>
      <c r="D344" s="254" t="s">
        <v>6</v>
      </c>
      <c r="E344" s="255">
        <v>2.5117950000000002</v>
      </c>
      <c r="F344" s="101" t="str">
        <f>VLOOKUP(STOCK_PUENTEPIEDRA[[#This Row],[CODIGO]],CLASIFICACION[],4,FALSE)</f>
        <v>ARMACELL</v>
      </c>
      <c r="G3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44" s="17">
        <f>VALUE(SUBSTITUTE(STOCK_PUENTEPIEDRA[[#This Row],[STOCK ALMACEN 05]],",",""))</f>
        <v>0</v>
      </c>
    </row>
    <row r="345" spans="1:8" x14ac:dyDescent="0.25">
      <c r="A345" s="253" t="s">
        <v>1468</v>
      </c>
      <c r="B345" s="253" t="s">
        <v>21700</v>
      </c>
      <c r="C345" s="255">
        <v>262</v>
      </c>
      <c r="D345" s="254" t="s">
        <v>6</v>
      </c>
      <c r="E345" s="255">
        <v>3.0277210000000001</v>
      </c>
      <c r="F345" s="101" t="str">
        <f>VLOOKUP(STOCK_PUENTEPIEDRA[[#This Row],[CODIGO]],CLASIFICACION[],4,FALSE)</f>
        <v>ARMACELL</v>
      </c>
      <c r="G345" s="10">
        <f>IFERROR(IF(VLOOKUP(STOCK_PUENTEPIEDRA[[#This Row],[CODIGO]],STOCKSANLUIS[],10,FALSE),VLOOKUP(STOCK_PUENTEPIEDRA[[#This Row],[CODIGO]],STOCKSANLUIS[],10,FALSE),"STOCK SOLO EN ALM05"),"STOCK SOLO EN ALM05")</f>
        <v>16</v>
      </c>
      <c r="H345" s="17">
        <f>VALUE(SUBSTITUTE(STOCK_PUENTEPIEDRA[[#This Row],[STOCK ALMACEN 05]],",",""))</f>
        <v>262</v>
      </c>
    </row>
    <row r="346" spans="1:8" x14ac:dyDescent="0.25">
      <c r="A346" s="253" t="s">
        <v>1470</v>
      </c>
      <c r="B346" s="253" t="s">
        <v>21701</v>
      </c>
      <c r="C346" s="255">
        <v>73</v>
      </c>
      <c r="D346" s="254" t="s">
        <v>6</v>
      </c>
      <c r="E346" s="255">
        <v>3.6670790000000002</v>
      </c>
      <c r="F346" s="101" t="str">
        <f>VLOOKUP(STOCK_PUENTEPIEDRA[[#This Row],[CODIGO]],CLASIFICACION[],4,FALSE)</f>
        <v>ARMACELL</v>
      </c>
      <c r="G346" s="10">
        <f>IFERROR(IF(VLOOKUP(STOCK_PUENTEPIEDRA[[#This Row],[CODIGO]],STOCKSANLUIS[],10,FALSE),VLOOKUP(STOCK_PUENTEPIEDRA[[#This Row],[CODIGO]],STOCKSANLUIS[],10,FALSE),"STOCK SOLO EN ALM05"),"STOCK SOLO EN ALM05")</f>
        <v>22</v>
      </c>
      <c r="H346" s="17">
        <f>VALUE(SUBSTITUTE(STOCK_PUENTEPIEDRA[[#This Row],[STOCK ALMACEN 05]],",",""))</f>
        <v>73</v>
      </c>
    </row>
    <row r="347" spans="1:8" x14ac:dyDescent="0.25">
      <c r="A347" s="253" t="s">
        <v>1472</v>
      </c>
      <c r="B347" s="253" t="s">
        <v>21702</v>
      </c>
      <c r="C347" s="255">
        <v>75</v>
      </c>
      <c r="D347" s="254" t="s">
        <v>6</v>
      </c>
      <c r="E347" s="255">
        <v>4.9959870000000004</v>
      </c>
      <c r="F347" s="101" t="str">
        <f>VLOOKUP(STOCK_PUENTEPIEDRA[[#This Row],[CODIGO]],CLASIFICACION[],4,FALSE)</f>
        <v>ARMACELL</v>
      </c>
      <c r="G347" s="10">
        <f>IFERROR(IF(VLOOKUP(STOCK_PUENTEPIEDRA[[#This Row],[CODIGO]],STOCKSANLUIS[],10,FALSE),VLOOKUP(STOCK_PUENTEPIEDRA[[#This Row],[CODIGO]],STOCKSANLUIS[],10,FALSE),"STOCK SOLO EN ALM05"),"STOCK SOLO EN ALM05")</f>
        <v>11</v>
      </c>
      <c r="H347" s="17">
        <f>VALUE(SUBSTITUTE(STOCK_PUENTEPIEDRA[[#This Row],[STOCK ALMACEN 05]],",",""))</f>
        <v>75</v>
      </c>
    </row>
    <row r="348" spans="1:8" x14ac:dyDescent="0.25">
      <c r="A348" s="253" t="s">
        <v>1474</v>
      </c>
      <c r="B348" s="253" t="s">
        <v>21703</v>
      </c>
      <c r="C348" s="255">
        <v>127</v>
      </c>
      <c r="D348" s="254" t="s">
        <v>6</v>
      </c>
      <c r="E348" s="255">
        <v>5.9885910000000004</v>
      </c>
      <c r="F348" s="101" t="str">
        <f>VLOOKUP(STOCK_PUENTEPIEDRA[[#This Row],[CODIGO]],CLASIFICACION[],4,FALSE)</f>
        <v>ARMACELL</v>
      </c>
      <c r="G348" s="10">
        <f>IFERROR(IF(VLOOKUP(STOCK_PUENTEPIEDRA[[#This Row],[CODIGO]],STOCKSANLUIS[],10,FALSE),VLOOKUP(STOCK_PUENTEPIEDRA[[#This Row],[CODIGO]],STOCKSANLUIS[],10,FALSE),"STOCK SOLO EN ALM05"),"STOCK SOLO EN ALM05")</f>
        <v>6</v>
      </c>
      <c r="H348" s="17">
        <f>VALUE(SUBSTITUTE(STOCK_PUENTEPIEDRA[[#This Row],[STOCK ALMACEN 05]],",",""))</f>
        <v>127</v>
      </c>
    </row>
    <row r="349" spans="1:8" x14ac:dyDescent="0.25">
      <c r="A349" s="253" t="s">
        <v>1502</v>
      </c>
      <c r="B349" s="253" t="s">
        <v>1503</v>
      </c>
      <c r="C349" s="255">
        <v>1</v>
      </c>
      <c r="D349" s="254" t="s">
        <v>6</v>
      </c>
      <c r="E349" s="255">
        <v>33.187309999999997</v>
      </c>
      <c r="F349" s="101" t="str">
        <f>VLOOKUP(STOCK_PUENTEPIEDRA[[#This Row],[CODIGO]],CLASIFICACION[],4,FALSE)</f>
        <v>DANFOSS</v>
      </c>
      <c r="G349" s="10">
        <f>IFERROR(IF(VLOOKUP(STOCK_PUENTEPIEDRA[[#This Row],[CODIGO]],STOCKSANLUIS[],10,FALSE),VLOOKUP(STOCK_PUENTEPIEDRA[[#This Row],[CODIGO]],STOCKSANLUIS[],10,FALSE),"STOCK SOLO EN ALM05"),"STOCK SOLO EN ALM05")</f>
        <v>6</v>
      </c>
      <c r="H349" s="17">
        <f>VALUE(SUBSTITUTE(STOCK_PUENTEPIEDRA[[#This Row],[STOCK ALMACEN 05]],",",""))</f>
        <v>1</v>
      </c>
    </row>
    <row r="350" spans="1:8" x14ac:dyDescent="0.25">
      <c r="A350" s="253" t="s">
        <v>1506</v>
      </c>
      <c r="B350" s="253" t="s">
        <v>1507</v>
      </c>
      <c r="C350" s="255">
        <v>2</v>
      </c>
      <c r="D350" s="254" t="s">
        <v>6</v>
      </c>
      <c r="E350" s="255">
        <v>47.614384999999999</v>
      </c>
      <c r="F350" s="101" t="str">
        <f>VLOOKUP(STOCK_PUENTEPIEDRA[[#This Row],[CODIGO]],CLASIFICACION[],4,FALSE)</f>
        <v>DANFOSS</v>
      </c>
      <c r="G3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0" s="17">
        <f>VALUE(SUBSTITUTE(STOCK_PUENTEPIEDRA[[#This Row],[STOCK ALMACEN 05]],",",""))</f>
        <v>2</v>
      </c>
    </row>
    <row r="351" spans="1:8" x14ac:dyDescent="0.25">
      <c r="A351" s="253" t="s">
        <v>1510</v>
      </c>
      <c r="B351" s="253" t="s">
        <v>1511</v>
      </c>
      <c r="C351" s="255">
        <v>0</v>
      </c>
      <c r="D351" s="254" t="s">
        <v>6</v>
      </c>
      <c r="E351" s="255">
        <v>58.19</v>
      </c>
      <c r="F351" s="101" t="str">
        <f>VLOOKUP(STOCK_PUENTEPIEDRA[[#This Row],[CODIGO]],CLASIFICACION[],4,FALSE)</f>
        <v>ZHEJIANG SANMEI CHEMINCAL</v>
      </c>
      <c r="G3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1" s="17">
        <f>VALUE(SUBSTITUTE(STOCK_PUENTEPIEDRA[[#This Row],[STOCK ALMACEN 05]],",",""))</f>
        <v>0</v>
      </c>
    </row>
    <row r="352" spans="1:8" x14ac:dyDescent="0.25">
      <c r="A352" s="253" t="s">
        <v>1516</v>
      </c>
      <c r="B352" s="253" t="s">
        <v>1517</v>
      </c>
      <c r="C352" s="255">
        <v>0</v>
      </c>
      <c r="D352" s="254" t="s">
        <v>6</v>
      </c>
      <c r="E352" s="255">
        <v>63.3</v>
      </c>
      <c r="F352" s="101" t="str">
        <f>VLOOKUP(STOCK_PUENTEPIEDRA[[#This Row],[CODIGO]],CLASIFICACION[],4,FALSE)</f>
        <v>ZHEJIANG SANMEI CHEMINCAL</v>
      </c>
      <c r="G3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2" s="17">
        <f>VALUE(SUBSTITUTE(STOCK_PUENTEPIEDRA[[#This Row],[STOCK ALMACEN 05]],",",""))</f>
        <v>0</v>
      </c>
    </row>
    <row r="353" spans="1:8" x14ac:dyDescent="0.25">
      <c r="A353" s="253" t="s">
        <v>1518</v>
      </c>
      <c r="B353" s="253" t="s">
        <v>1519</v>
      </c>
      <c r="C353" s="255">
        <v>0</v>
      </c>
      <c r="D353" s="254" t="s">
        <v>6</v>
      </c>
      <c r="E353" s="255">
        <v>36.68</v>
      </c>
      <c r="F353" s="101" t="str">
        <f>VLOOKUP(STOCK_PUENTEPIEDRA[[#This Row],[CODIGO]],CLASIFICACION[],4,FALSE)</f>
        <v>DANFOSS</v>
      </c>
      <c r="G3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3" s="17">
        <f>VALUE(SUBSTITUTE(STOCK_PUENTEPIEDRA[[#This Row],[STOCK ALMACEN 05]],",",""))</f>
        <v>0</v>
      </c>
    </row>
    <row r="354" spans="1:8" x14ac:dyDescent="0.25">
      <c r="A354" s="253" t="s">
        <v>1520</v>
      </c>
      <c r="B354" s="253" t="s">
        <v>1521</v>
      </c>
      <c r="C354" s="255">
        <v>0</v>
      </c>
      <c r="D354" s="254" t="s">
        <v>6</v>
      </c>
      <c r="E354" s="255">
        <v>61.834831000000001</v>
      </c>
      <c r="F354" s="101" t="str">
        <f>VLOOKUP(STOCK_PUENTEPIEDRA[[#This Row],[CODIGO]],CLASIFICACION[],4,FALSE)</f>
        <v>ELGIN</v>
      </c>
      <c r="G3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4" s="17">
        <f>VALUE(SUBSTITUTE(STOCK_PUENTEPIEDRA[[#This Row],[STOCK ALMACEN 05]],",",""))</f>
        <v>0</v>
      </c>
    </row>
    <row r="355" spans="1:8" x14ac:dyDescent="0.25">
      <c r="A355" s="253" t="s">
        <v>1522</v>
      </c>
      <c r="B355" s="253" t="s">
        <v>1523</v>
      </c>
      <c r="C355" s="255">
        <v>0</v>
      </c>
      <c r="D355" s="254" t="s">
        <v>6</v>
      </c>
      <c r="E355" s="255">
        <v>56.921798000000003</v>
      </c>
      <c r="F355" s="101" t="str">
        <f>VLOOKUP(STOCK_PUENTEPIEDRA[[#This Row],[CODIGO]],CLASIFICACION[],4,FALSE)</f>
        <v>ELGIN</v>
      </c>
      <c r="G3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5" s="17">
        <f>VALUE(SUBSTITUTE(STOCK_PUENTEPIEDRA[[#This Row],[STOCK ALMACEN 05]],",",""))</f>
        <v>0</v>
      </c>
    </row>
    <row r="356" spans="1:8" x14ac:dyDescent="0.25">
      <c r="A356" s="253" t="s">
        <v>1524</v>
      </c>
      <c r="B356" s="253" t="s">
        <v>1525</v>
      </c>
      <c r="C356" s="255">
        <v>0</v>
      </c>
      <c r="D356" s="254" t="s">
        <v>6</v>
      </c>
      <c r="E356" s="255">
        <v>74.126874000000001</v>
      </c>
      <c r="F356" s="101" t="str">
        <f>VLOOKUP(STOCK_PUENTEPIEDRA[[#This Row],[CODIGO]],CLASIFICACION[],4,FALSE)</f>
        <v>ELGIN</v>
      </c>
      <c r="G3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6" s="17">
        <f>VALUE(SUBSTITUTE(STOCK_PUENTEPIEDRA[[#This Row],[STOCK ALMACEN 05]],",",""))</f>
        <v>0</v>
      </c>
    </row>
    <row r="357" spans="1:8" x14ac:dyDescent="0.25">
      <c r="A357" s="253" t="s">
        <v>1526</v>
      </c>
      <c r="B357" s="253" t="s">
        <v>1527</v>
      </c>
      <c r="C357" s="255">
        <v>0</v>
      </c>
      <c r="D357" s="254" t="s">
        <v>6</v>
      </c>
      <c r="E357" s="255">
        <v>36.06</v>
      </c>
      <c r="F357" s="101" t="str">
        <f>VLOOKUP(STOCK_PUENTEPIEDRA[[#This Row],[CODIGO]],CLASIFICACION[],4,FALSE)</f>
        <v>ELGIN</v>
      </c>
      <c r="G3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7" s="17">
        <f>VALUE(SUBSTITUTE(STOCK_PUENTEPIEDRA[[#This Row],[STOCK ALMACEN 05]],",",""))</f>
        <v>0</v>
      </c>
    </row>
    <row r="358" spans="1:8" x14ac:dyDescent="0.25">
      <c r="A358" s="253" t="s">
        <v>1534</v>
      </c>
      <c r="B358" s="253" t="s">
        <v>1535</v>
      </c>
      <c r="C358" s="255">
        <v>0</v>
      </c>
      <c r="D358" s="254" t="s">
        <v>6</v>
      </c>
      <c r="E358" s="255">
        <v>7.3910809999999998</v>
      </c>
      <c r="F358" s="101" t="str">
        <f>VLOOKUP(STOCK_PUENTEPIEDRA[[#This Row],[CODIGO]],CLASIFICACION[],4,FALSE)</f>
        <v>ELGIN</v>
      </c>
      <c r="G3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8" s="17">
        <f>VALUE(SUBSTITUTE(STOCK_PUENTEPIEDRA[[#This Row],[STOCK ALMACEN 05]],",",""))</f>
        <v>0</v>
      </c>
    </row>
    <row r="359" spans="1:8" x14ac:dyDescent="0.25">
      <c r="A359" s="253" t="s">
        <v>1536</v>
      </c>
      <c r="B359" s="253" t="s">
        <v>1537</v>
      </c>
      <c r="C359" s="255">
        <v>0</v>
      </c>
      <c r="D359" s="254" t="s">
        <v>6</v>
      </c>
      <c r="E359" s="255">
        <v>13.344455999999999</v>
      </c>
      <c r="F359" s="101" t="str">
        <f>VLOOKUP(STOCK_PUENTEPIEDRA[[#This Row],[CODIGO]],CLASIFICACION[],4,FALSE)</f>
        <v>ELGIN</v>
      </c>
      <c r="G3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59" s="17">
        <f>VALUE(SUBSTITUTE(STOCK_PUENTEPIEDRA[[#This Row],[STOCK ALMACEN 05]],",",""))</f>
        <v>0</v>
      </c>
    </row>
    <row r="360" spans="1:8" x14ac:dyDescent="0.25">
      <c r="A360" s="253" t="s">
        <v>1538</v>
      </c>
      <c r="B360" s="253" t="s">
        <v>1539</v>
      </c>
      <c r="C360" s="255">
        <v>0</v>
      </c>
      <c r="D360" s="254" t="s">
        <v>6</v>
      </c>
      <c r="E360" s="255">
        <v>113.037944</v>
      </c>
      <c r="F360" s="101" t="str">
        <f>VLOOKUP(STOCK_PUENTEPIEDRA[[#This Row],[CODIGO]],CLASIFICACION[],4,FALSE)</f>
        <v>ELGIN</v>
      </c>
      <c r="G3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0" s="17">
        <f>VALUE(SUBSTITUTE(STOCK_PUENTEPIEDRA[[#This Row],[STOCK ALMACEN 05]],",",""))</f>
        <v>0</v>
      </c>
    </row>
    <row r="361" spans="1:8" x14ac:dyDescent="0.25">
      <c r="A361" s="253" t="s">
        <v>1540</v>
      </c>
      <c r="B361" s="253" t="s">
        <v>1541</v>
      </c>
      <c r="C361" s="255">
        <v>0</v>
      </c>
      <c r="D361" s="254" t="s">
        <v>6</v>
      </c>
      <c r="E361" s="255">
        <v>41.050002999999997</v>
      </c>
      <c r="F361" s="101" t="str">
        <f>VLOOKUP(STOCK_PUENTEPIEDRA[[#This Row],[CODIGO]],CLASIFICACION[],4,FALSE)</f>
        <v>FULL GAUGE</v>
      </c>
      <c r="G3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1" s="17">
        <f>VALUE(SUBSTITUTE(STOCK_PUENTEPIEDRA[[#This Row],[STOCK ALMACEN 05]],",",""))</f>
        <v>0</v>
      </c>
    </row>
    <row r="362" spans="1:8" x14ac:dyDescent="0.25">
      <c r="A362" s="253" t="s">
        <v>1544</v>
      </c>
      <c r="B362" s="253" t="s">
        <v>1545</v>
      </c>
      <c r="C362" s="255">
        <v>0</v>
      </c>
      <c r="D362" s="254" t="s">
        <v>6</v>
      </c>
      <c r="E362" s="255">
        <v>31.780863</v>
      </c>
      <c r="F362" s="101" t="str">
        <f>VLOOKUP(STOCK_PUENTEPIEDRA[[#This Row],[CODIGO]],CLASIFICACION[],4,FALSE)</f>
        <v>FULL GAUGE</v>
      </c>
      <c r="G3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2" s="17">
        <f>VALUE(SUBSTITUTE(STOCK_PUENTEPIEDRA[[#This Row],[STOCK ALMACEN 05]],",",""))</f>
        <v>0</v>
      </c>
    </row>
    <row r="363" spans="1:8" x14ac:dyDescent="0.25">
      <c r="A363" s="253" t="s">
        <v>1550</v>
      </c>
      <c r="B363" s="253" t="s">
        <v>19428</v>
      </c>
      <c r="C363" s="255">
        <v>0</v>
      </c>
      <c r="D363" s="254" t="s">
        <v>6</v>
      </c>
      <c r="E363" s="255">
        <v>8.6643589999999993</v>
      </c>
      <c r="F363" s="101" t="str">
        <f>VLOOKUP(STOCK_PUENTEPIEDRA[[#This Row],[CODIGO]],CLASIFICACION[],4,FALSE)</f>
        <v>FULL GAUGE</v>
      </c>
      <c r="G3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3" s="17">
        <f>VALUE(SUBSTITUTE(STOCK_PUENTEPIEDRA[[#This Row],[STOCK ALMACEN 05]],",",""))</f>
        <v>0</v>
      </c>
    </row>
    <row r="364" spans="1:8" x14ac:dyDescent="0.25">
      <c r="A364" s="253" t="s">
        <v>1552</v>
      </c>
      <c r="B364" s="253" t="s">
        <v>1553</v>
      </c>
      <c r="C364" s="255">
        <v>8</v>
      </c>
      <c r="D364" s="254" t="s">
        <v>6</v>
      </c>
      <c r="E364" s="255">
        <v>281.06539900000001</v>
      </c>
      <c r="F364" s="101" t="str">
        <f>VLOOKUP(STOCK_PUENTEPIEDRA[[#This Row],[CODIGO]],CLASIFICACION[],4,FALSE)</f>
        <v>MIPAL</v>
      </c>
      <c r="G3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4" s="17">
        <f>VALUE(SUBSTITUTE(STOCK_PUENTEPIEDRA[[#This Row],[STOCK ALMACEN 05]],",",""))</f>
        <v>8</v>
      </c>
    </row>
    <row r="365" spans="1:8" x14ac:dyDescent="0.25">
      <c r="A365" s="253" t="s">
        <v>1554</v>
      </c>
      <c r="B365" s="253" t="s">
        <v>1555</v>
      </c>
      <c r="C365" s="255">
        <v>6</v>
      </c>
      <c r="D365" s="254" t="s">
        <v>6</v>
      </c>
      <c r="E365" s="255">
        <v>401.15</v>
      </c>
      <c r="F365" s="101" t="str">
        <f>VLOOKUP(STOCK_PUENTEPIEDRA[[#This Row],[CODIGO]],CLASIFICACION[],4,FALSE)</f>
        <v>MIPAL</v>
      </c>
      <c r="G3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5" s="17">
        <f>VALUE(SUBSTITUTE(STOCK_PUENTEPIEDRA[[#This Row],[STOCK ALMACEN 05]],",",""))</f>
        <v>6</v>
      </c>
    </row>
    <row r="366" spans="1:8" x14ac:dyDescent="0.25">
      <c r="A366" s="253" t="s">
        <v>1556</v>
      </c>
      <c r="B366" s="253" t="s">
        <v>1557</v>
      </c>
      <c r="C366" s="255">
        <v>1</v>
      </c>
      <c r="D366" s="254" t="s">
        <v>6</v>
      </c>
      <c r="E366" s="255">
        <v>1386.43</v>
      </c>
      <c r="F366" s="101" t="str">
        <f>VLOOKUP(STOCK_PUENTEPIEDRA[[#This Row],[CODIGO]],CLASIFICACION[],4,FALSE)</f>
        <v>MIPAL</v>
      </c>
      <c r="G3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6" s="17">
        <f>VALUE(SUBSTITUTE(STOCK_PUENTEPIEDRA[[#This Row],[STOCK ALMACEN 05]],",",""))</f>
        <v>1</v>
      </c>
    </row>
    <row r="367" spans="1:8" x14ac:dyDescent="0.25">
      <c r="A367" s="253" t="s">
        <v>1558</v>
      </c>
      <c r="B367" s="253" t="s">
        <v>1559</v>
      </c>
      <c r="C367" s="255">
        <v>1</v>
      </c>
      <c r="D367" s="254" t="s">
        <v>6</v>
      </c>
      <c r="E367" s="255">
        <v>604.52215899999999</v>
      </c>
      <c r="F367" s="101" t="str">
        <f>VLOOKUP(STOCK_PUENTEPIEDRA[[#This Row],[CODIGO]],CLASIFICACION[],4,FALSE)</f>
        <v>MIPAL</v>
      </c>
      <c r="G3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7" s="17">
        <f>VALUE(SUBSTITUTE(STOCK_PUENTEPIEDRA[[#This Row],[STOCK ALMACEN 05]],",",""))</f>
        <v>1</v>
      </c>
    </row>
    <row r="368" spans="1:8" x14ac:dyDescent="0.25">
      <c r="A368" s="253" t="s">
        <v>1560</v>
      </c>
      <c r="B368" s="253" t="s">
        <v>1561</v>
      </c>
      <c r="C368" s="255">
        <v>10</v>
      </c>
      <c r="D368" s="254" t="s">
        <v>6</v>
      </c>
      <c r="E368" s="255">
        <v>2141.25</v>
      </c>
      <c r="F368" s="101" t="str">
        <f>VLOOKUP(STOCK_PUENTEPIEDRA[[#This Row],[CODIGO]],CLASIFICACION[],4,FALSE)</f>
        <v>MIPAL</v>
      </c>
      <c r="G3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8" s="17">
        <f>VALUE(SUBSTITUTE(STOCK_PUENTEPIEDRA[[#This Row],[STOCK ALMACEN 05]],",",""))</f>
        <v>10</v>
      </c>
    </row>
    <row r="369" spans="1:8" x14ac:dyDescent="0.25">
      <c r="A369" s="253" t="s">
        <v>1562</v>
      </c>
      <c r="B369" s="253" t="s">
        <v>1563</v>
      </c>
      <c r="C369" s="255">
        <v>0</v>
      </c>
      <c r="D369" s="254" t="s">
        <v>6</v>
      </c>
      <c r="E369" s="255">
        <v>2199.9155129999999</v>
      </c>
      <c r="F369" s="101" t="str">
        <f>VLOOKUP(STOCK_PUENTEPIEDRA[[#This Row],[CODIGO]],CLASIFICACION[],4,FALSE)</f>
        <v>MIPAL</v>
      </c>
      <c r="G3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69" s="17">
        <f>VALUE(SUBSTITUTE(STOCK_PUENTEPIEDRA[[#This Row],[STOCK ALMACEN 05]],",",""))</f>
        <v>0</v>
      </c>
    </row>
    <row r="370" spans="1:8" x14ac:dyDescent="0.25">
      <c r="A370" s="253" t="s">
        <v>1564</v>
      </c>
      <c r="B370" s="253" t="s">
        <v>1565</v>
      </c>
      <c r="C370" s="255">
        <v>0</v>
      </c>
      <c r="D370" s="254" t="s">
        <v>6</v>
      </c>
      <c r="E370" s="255">
        <v>2200.6563590000001</v>
      </c>
      <c r="F370" s="101" t="str">
        <f>VLOOKUP(STOCK_PUENTEPIEDRA[[#This Row],[CODIGO]],CLASIFICACION[],4,FALSE)</f>
        <v>MIPAL</v>
      </c>
      <c r="G3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0" s="17">
        <f>VALUE(SUBSTITUTE(STOCK_PUENTEPIEDRA[[#This Row],[STOCK ALMACEN 05]],",",""))</f>
        <v>0</v>
      </c>
    </row>
    <row r="371" spans="1:8" x14ac:dyDescent="0.25">
      <c r="A371" s="253" t="s">
        <v>1568</v>
      </c>
      <c r="B371" s="253" t="s">
        <v>1569</v>
      </c>
      <c r="C371" s="255">
        <v>0</v>
      </c>
      <c r="D371" s="254" t="s">
        <v>6</v>
      </c>
      <c r="E371" s="255">
        <v>3.667389</v>
      </c>
      <c r="F371" s="101" t="str">
        <f>VLOOKUP(STOCK_PUENTEPIEDRA[[#This Row],[CODIGO]],CLASIFICACION[],4,FALSE)</f>
        <v>QUALITY</v>
      </c>
      <c r="G3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1" s="17">
        <f>VALUE(SUBSTITUTE(STOCK_PUENTEPIEDRA[[#This Row],[STOCK ALMACEN 05]],",",""))</f>
        <v>0</v>
      </c>
    </row>
    <row r="372" spans="1:8" x14ac:dyDescent="0.25">
      <c r="A372" s="253" t="s">
        <v>1570</v>
      </c>
      <c r="B372" s="253" t="s">
        <v>1571</v>
      </c>
      <c r="C372" s="255">
        <v>0</v>
      </c>
      <c r="D372" s="254" t="s">
        <v>6</v>
      </c>
      <c r="E372" s="255">
        <v>10.780384</v>
      </c>
      <c r="F372" s="101" t="str">
        <f>VLOOKUP(STOCK_PUENTEPIEDRA[[#This Row],[CODIGO]],CLASIFICACION[],4,FALSE)</f>
        <v>QUALITY</v>
      </c>
      <c r="G3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2" s="17">
        <f>VALUE(SUBSTITUTE(STOCK_PUENTEPIEDRA[[#This Row],[STOCK ALMACEN 05]],",",""))</f>
        <v>0</v>
      </c>
    </row>
    <row r="373" spans="1:8" x14ac:dyDescent="0.25">
      <c r="A373" s="253" t="s">
        <v>1572</v>
      </c>
      <c r="B373" s="253" t="s">
        <v>1573</v>
      </c>
      <c r="C373" s="255">
        <v>1</v>
      </c>
      <c r="D373" s="254" t="s">
        <v>6</v>
      </c>
      <c r="E373" s="255">
        <v>19.566998000000002</v>
      </c>
      <c r="F373" s="101" t="str">
        <f>VLOOKUP(STOCK_PUENTEPIEDRA[[#This Row],[CODIGO]],CLASIFICACION[],4,FALSE)</f>
        <v>QUALITY</v>
      </c>
      <c r="G3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3" s="17">
        <f>VALUE(SUBSTITUTE(STOCK_PUENTEPIEDRA[[#This Row],[STOCK ALMACEN 05]],",",""))</f>
        <v>1</v>
      </c>
    </row>
    <row r="374" spans="1:8" x14ac:dyDescent="0.25">
      <c r="A374" s="253" t="s">
        <v>1576</v>
      </c>
      <c r="B374" s="253" t="s">
        <v>1577</v>
      </c>
      <c r="C374" s="255">
        <v>0</v>
      </c>
      <c r="D374" s="254" t="s">
        <v>6</v>
      </c>
      <c r="E374" s="255">
        <v>35.421345000000002</v>
      </c>
      <c r="F374" s="101" t="str">
        <f>VLOOKUP(STOCK_PUENTEPIEDRA[[#This Row],[CODIGO]],CLASIFICACION[],4,FALSE)</f>
        <v>SAUERMANN</v>
      </c>
      <c r="G3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4" s="17">
        <f>VALUE(SUBSTITUTE(STOCK_PUENTEPIEDRA[[#This Row],[STOCK ALMACEN 05]],",",""))</f>
        <v>0</v>
      </c>
    </row>
    <row r="375" spans="1:8" x14ac:dyDescent="0.25">
      <c r="A375" s="253" t="s">
        <v>1580</v>
      </c>
      <c r="B375" s="253" t="s">
        <v>1581</v>
      </c>
      <c r="C375" s="255">
        <v>0</v>
      </c>
      <c r="D375" s="254" t="s">
        <v>6</v>
      </c>
      <c r="E375" s="255">
        <v>23.965484</v>
      </c>
      <c r="F375" s="101" t="str">
        <f>VLOOKUP(STOCK_PUENTEPIEDRA[[#This Row],[CODIGO]],CLASIFICACION[],4,FALSE)</f>
        <v>APPLI PARTS</v>
      </c>
      <c r="G3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5" s="17">
        <f>VALUE(SUBSTITUTE(STOCK_PUENTEPIEDRA[[#This Row],[STOCK ALMACEN 05]],",",""))</f>
        <v>0</v>
      </c>
    </row>
    <row r="376" spans="1:8" x14ac:dyDescent="0.25">
      <c r="A376" s="253" t="s">
        <v>1584</v>
      </c>
      <c r="B376" s="253" t="s">
        <v>1585</v>
      </c>
      <c r="C376" s="255">
        <v>3</v>
      </c>
      <c r="D376" s="254" t="s">
        <v>6</v>
      </c>
      <c r="E376" s="255">
        <v>46.686667</v>
      </c>
      <c r="F376" s="101" t="str">
        <f>VLOOKUP(STOCK_PUENTEPIEDRA[[#This Row],[CODIGO]],CLASIFICACION[],4,FALSE)</f>
        <v>APPLI PARTS</v>
      </c>
      <c r="G376" s="10">
        <f>IFERROR(IF(VLOOKUP(STOCK_PUENTEPIEDRA[[#This Row],[CODIGO]],STOCKSANLUIS[],10,FALSE),VLOOKUP(STOCK_PUENTEPIEDRA[[#This Row],[CODIGO]],STOCKSANLUIS[],10,FALSE),"STOCK SOLO EN ALM05"),"STOCK SOLO EN ALM05")</f>
        <v>3</v>
      </c>
      <c r="H376" s="17">
        <f>VALUE(SUBSTITUTE(STOCK_PUENTEPIEDRA[[#This Row],[STOCK ALMACEN 05]],",",""))</f>
        <v>3</v>
      </c>
    </row>
    <row r="377" spans="1:8" x14ac:dyDescent="0.25">
      <c r="A377" s="253" t="s">
        <v>1598</v>
      </c>
      <c r="B377" s="253" t="s">
        <v>1599</v>
      </c>
      <c r="C377" s="255">
        <v>0</v>
      </c>
      <c r="D377" s="254" t="s">
        <v>6</v>
      </c>
      <c r="E377" s="255">
        <v>34.081684000000003</v>
      </c>
      <c r="F377" s="101" t="str">
        <f>VLOOKUP(STOCK_PUENTEPIEDRA[[#This Row],[CODIGO]],CLASIFICACION[],4,FALSE)</f>
        <v>QUALITY</v>
      </c>
      <c r="G3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7" s="17">
        <f>VALUE(SUBSTITUTE(STOCK_PUENTEPIEDRA[[#This Row],[STOCK ALMACEN 05]],",",""))</f>
        <v>0</v>
      </c>
    </row>
    <row r="378" spans="1:8" x14ac:dyDescent="0.25">
      <c r="A378" s="253" t="s">
        <v>1608</v>
      </c>
      <c r="B378" s="253" t="s">
        <v>1609</v>
      </c>
      <c r="C378" s="255">
        <v>0</v>
      </c>
      <c r="D378" s="254" t="s">
        <v>6</v>
      </c>
      <c r="E378" s="255">
        <v>123.126471</v>
      </c>
      <c r="F378" s="101" t="str">
        <f>VLOOKUP(STOCK_PUENTEPIEDRA[[#This Row],[CODIGO]],CLASIFICACION[],4,FALSE)</f>
        <v>DANFOSS</v>
      </c>
      <c r="G3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8" s="17">
        <f>VALUE(SUBSTITUTE(STOCK_PUENTEPIEDRA[[#This Row],[STOCK ALMACEN 05]],",",""))</f>
        <v>0</v>
      </c>
    </row>
    <row r="379" spans="1:8" x14ac:dyDescent="0.25">
      <c r="A379" s="253" t="s">
        <v>1806</v>
      </c>
      <c r="B379" s="253" t="s">
        <v>1807</v>
      </c>
      <c r="C379" s="255">
        <v>0</v>
      </c>
      <c r="D379" s="254" t="s">
        <v>6</v>
      </c>
      <c r="E379" s="255">
        <v>107.406029</v>
      </c>
      <c r="F379" s="101" t="str">
        <f>VLOOKUP(STOCK_PUENTEPIEDRA[[#This Row],[CODIGO]],CLASIFICACION[],4,FALSE)</f>
        <v>TOPTECH</v>
      </c>
      <c r="G3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79" s="17">
        <f>VALUE(SUBSTITUTE(STOCK_PUENTEPIEDRA[[#This Row],[STOCK ALMACEN 05]],",",""))</f>
        <v>0</v>
      </c>
    </row>
    <row r="380" spans="1:8" x14ac:dyDescent="0.25">
      <c r="A380" s="253" t="s">
        <v>1808</v>
      </c>
      <c r="B380" s="253" t="s">
        <v>1809</v>
      </c>
      <c r="C380" s="255">
        <v>0</v>
      </c>
      <c r="D380" s="254" t="s">
        <v>6</v>
      </c>
      <c r="E380" s="255">
        <v>125.466363</v>
      </c>
      <c r="F380" s="101" t="str">
        <f>VLOOKUP(STOCK_PUENTEPIEDRA[[#This Row],[CODIGO]],CLASIFICACION[],4,FALSE)</f>
        <v>TOPTECH</v>
      </c>
      <c r="G3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0" s="17">
        <f>VALUE(SUBSTITUTE(STOCK_PUENTEPIEDRA[[#This Row],[STOCK ALMACEN 05]],",",""))</f>
        <v>0</v>
      </c>
    </row>
    <row r="381" spans="1:8" x14ac:dyDescent="0.25">
      <c r="A381" s="253" t="s">
        <v>1810</v>
      </c>
      <c r="B381" s="253" t="s">
        <v>1811</v>
      </c>
      <c r="C381" s="255">
        <v>0</v>
      </c>
      <c r="D381" s="254" t="s">
        <v>6</v>
      </c>
      <c r="E381" s="255">
        <v>158.20026899999999</v>
      </c>
      <c r="F381" s="101" t="str">
        <f>VLOOKUP(STOCK_PUENTEPIEDRA[[#This Row],[CODIGO]],CLASIFICACION[],4,FALSE)</f>
        <v>TOPTECH</v>
      </c>
      <c r="G3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1" s="17">
        <f>VALUE(SUBSTITUTE(STOCK_PUENTEPIEDRA[[#This Row],[STOCK ALMACEN 05]],",",""))</f>
        <v>0</v>
      </c>
    </row>
    <row r="382" spans="1:8" x14ac:dyDescent="0.25">
      <c r="A382" s="253" t="s">
        <v>1819</v>
      </c>
      <c r="B382" s="253" t="s">
        <v>1820</v>
      </c>
      <c r="C382" s="255">
        <v>44</v>
      </c>
      <c r="D382" s="254" t="s">
        <v>1816</v>
      </c>
      <c r="E382" s="255">
        <v>43.044683999999997</v>
      </c>
      <c r="F382" s="101" t="str">
        <f>VLOOKUP(STOCK_PUENTEPIEDRA[[#This Row],[CODIGO]],CLASIFICACION[],4,FALSE)</f>
        <v>ICEAGE- ZHEJIANG JIAHE PIPES</v>
      </c>
      <c r="G382" s="10">
        <f>IFERROR(IF(VLOOKUP(STOCK_PUENTEPIEDRA[[#This Row],[CODIGO]],STOCKSANLUIS[],10,FALSE),VLOOKUP(STOCK_PUENTEPIEDRA[[#This Row],[CODIGO]],STOCKSANLUIS[],10,FALSE),"STOCK SOLO EN ALM05"),"STOCK SOLO EN ALM05")</f>
        <v>9</v>
      </c>
      <c r="H382" s="17">
        <f>VALUE(SUBSTITUTE(STOCK_PUENTEPIEDRA[[#This Row],[STOCK ALMACEN 05]],",",""))</f>
        <v>44</v>
      </c>
    </row>
    <row r="383" spans="1:8" x14ac:dyDescent="0.25">
      <c r="A383" s="253" t="s">
        <v>1821</v>
      </c>
      <c r="B383" s="253" t="s">
        <v>1822</v>
      </c>
      <c r="C383" s="255">
        <v>0</v>
      </c>
      <c r="D383" s="254" t="s">
        <v>6</v>
      </c>
      <c r="E383" s="255">
        <v>56.921798000000003</v>
      </c>
      <c r="F383" s="101" t="str">
        <f>VLOOKUP(STOCK_PUENTEPIEDRA[[#This Row],[CODIGO]],CLASIFICACION[],4,FALSE)</f>
        <v>ELGIN</v>
      </c>
      <c r="G3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3" s="17">
        <f>VALUE(SUBSTITUTE(STOCK_PUENTEPIEDRA[[#This Row],[STOCK ALMACEN 05]],",",""))</f>
        <v>0</v>
      </c>
    </row>
    <row r="384" spans="1:8" x14ac:dyDescent="0.25">
      <c r="A384" s="253" t="s">
        <v>1825</v>
      </c>
      <c r="B384" s="253" t="s">
        <v>1826</v>
      </c>
      <c r="C384" s="255">
        <v>5</v>
      </c>
      <c r="D384" s="254" t="s">
        <v>6</v>
      </c>
      <c r="E384" s="255">
        <v>311.03033499999998</v>
      </c>
      <c r="F384" s="101" t="str">
        <f>VLOOKUP(STOCK_PUENTEPIEDRA[[#This Row],[CODIGO]],CLASIFICACION[],4,FALSE)</f>
        <v>MIPAL</v>
      </c>
      <c r="G3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4" s="17">
        <f>VALUE(SUBSTITUTE(STOCK_PUENTEPIEDRA[[#This Row],[STOCK ALMACEN 05]],",",""))</f>
        <v>5</v>
      </c>
    </row>
    <row r="385" spans="1:8" x14ac:dyDescent="0.25">
      <c r="A385" s="253" t="s">
        <v>1829</v>
      </c>
      <c r="B385" s="253" t="s">
        <v>1830</v>
      </c>
      <c r="C385" s="255">
        <v>0</v>
      </c>
      <c r="D385" s="254" t="s">
        <v>6</v>
      </c>
      <c r="E385" s="255">
        <v>187</v>
      </c>
      <c r="F385" s="101" t="str">
        <f>VLOOKUP(STOCK_PUENTEPIEDRA[[#This Row],[CODIGO]],CLASIFICACION[],4,FALSE)</f>
        <v>DANFOSS</v>
      </c>
      <c r="G3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5" s="17">
        <f>VALUE(SUBSTITUTE(STOCK_PUENTEPIEDRA[[#This Row],[STOCK ALMACEN 05]],",",""))</f>
        <v>0</v>
      </c>
    </row>
    <row r="386" spans="1:8" x14ac:dyDescent="0.25">
      <c r="A386" s="253" t="s">
        <v>1847</v>
      </c>
      <c r="B386" s="253" t="s">
        <v>1848</v>
      </c>
      <c r="C386" s="255">
        <v>0</v>
      </c>
      <c r="D386" s="254" t="s">
        <v>6</v>
      </c>
      <c r="E386" s="255">
        <v>25.622883999999999</v>
      </c>
      <c r="F386" s="101" t="str">
        <f>VLOOKUP(STOCK_PUENTEPIEDRA[[#This Row],[CODIGO]],CLASIFICACION[],4,FALSE)</f>
        <v>FULL GAUGE</v>
      </c>
      <c r="G386" s="10">
        <f>IFERROR(IF(VLOOKUP(STOCK_PUENTEPIEDRA[[#This Row],[CODIGO]],STOCKSANLUIS[],10,FALSE),VLOOKUP(STOCK_PUENTEPIEDRA[[#This Row],[CODIGO]],STOCKSANLUIS[],10,FALSE),"STOCK SOLO EN ALM05"),"STOCK SOLO EN ALM05")</f>
        <v>1</v>
      </c>
      <c r="H386" s="17">
        <f>VALUE(SUBSTITUTE(STOCK_PUENTEPIEDRA[[#This Row],[STOCK ALMACEN 05]],",",""))</f>
        <v>0</v>
      </c>
    </row>
    <row r="387" spans="1:8" x14ac:dyDescent="0.25">
      <c r="A387" s="253" t="s">
        <v>1851</v>
      </c>
      <c r="B387" s="253" t="s">
        <v>1852</v>
      </c>
      <c r="C387" s="255">
        <v>0</v>
      </c>
      <c r="D387" s="254" t="s">
        <v>6</v>
      </c>
      <c r="E387" s="255">
        <v>6.0315510000000003</v>
      </c>
      <c r="F387" s="101" t="str">
        <f>VLOOKUP(STOCK_PUENTEPIEDRA[[#This Row],[CODIGO]],CLASIFICACION[],4,FALSE)</f>
        <v>DUPONT</v>
      </c>
      <c r="G3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7" s="17">
        <f>VALUE(SUBSTITUTE(STOCK_PUENTEPIEDRA[[#This Row],[STOCK ALMACEN 05]],",",""))</f>
        <v>0</v>
      </c>
    </row>
    <row r="388" spans="1:8" x14ac:dyDescent="0.25">
      <c r="A388" s="253" t="s">
        <v>1882</v>
      </c>
      <c r="B388" s="253" t="s">
        <v>1883</v>
      </c>
      <c r="C388" s="255">
        <v>0</v>
      </c>
      <c r="D388" s="254" t="s">
        <v>6</v>
      </c>
      <c r="E388" s="255">
        <v>186.88978399999999</v>
      </c>
      <c r="F388" s="101" t="str">
        <f>VLOOKUP(STOCK_PUENTEPIEDRA[[#This Row],[CODIGO]],CLASIFICACION[],4,FALSE)</f>
        <v>EBM</v>
      </c>
      <c r="G3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8" s="17">
        <f>VALUE(SUBSTITUTE(STOCK_PUENTEPIEDRA[[#This Row],[STOCK ALMACEN 05]],",",""))</f>
        <v>0</v>
      </c>
    </row>
    <row r="389" spans="1:8" x14ac:dyDescent="0.25">
      <c r="A389" s="253" t="s">
        <v>1884</v>
      </c>
      <c r="B389" s="253" t="s">
        <v>19416</v>
      </c>
      <c r="C389" s="255">
        <v>0</v>
      </c>
      <c r="D389" s="254" t="s">
        <v>6</v>
      </c>
      <c r="E389" s="255">
        <v>185.23</v>
      </c>
      <c r="F389" s="101" t="str">
        <f>VLOOKUP(STOCK_PUENTEPIEDRA[[#This Row],[CODIGO]],CLASIFICACION[],4,FALSE)</f>
        <v>EBM</v>
      </c>
      <c r="G3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89" s="17">
        <f>VALUE(SUBSTITUTE(STOCK_PUENTEPIEDRA[[#This Row],[STOCK ALMACEN 05]],",",""))</f>
        <v>0</v>
      </c>
    </row>
    <row r="390" spans="1:8" x14ac:dyDescent="0.25">
      <c r="A390" s="253" t="s">
        <v>1888</v>
      </c>
      <c r="B390" s="253" t="s">
        <v>1889</v>
      </c>
      <c r="C390" s="255">
        <v>0</v>
      </c>
      <c r="D390" s="254" t="s">
        <v>6</v>
      </c>
      <c r="E390" s="255">
        <v>27.906652000000001</v>
      </c>
      <c r="F390" s="101" t="str">
        <f>VLOOKUP(STOCK_PUENTEPIEDRA[[#This Row],[CODIGO]],CLASIFICACION[],4,FALSE)</f>
        <v>FULL GAUGE</v>
      </c>
      <c r="G390" s="10">
        <f>IFERROR(IF(VLOOKUP(STOCK_PUENTEPIEDRA[[#This Row],[CODIGO]],STOCKSANLUIS[],10,FALSE),VLOOKUP(STOCK_PUENTEPIEDRA[[#This Row],[CODIGO]],STOCKSANLUIS[],10,FALSE),"STOCK SOLO EN ALM05"),"STOCK SOLO EN ALM05")</f>
        <v>1</v>
      </c>
      <c r="H390" s="17">
        <f>VALUE(SUBSTITUTE(STOCK_PUENTEPIEDRA[[#This Row],[STOCK ALMACEN 05]],",",""))</f>
        <v>0</v>
      </c>
    </row>
    <row r="391" spans="1:8" x14ac:dyDescent="0.25">
      <c r="A391" s="253" t="s">
        <v>1906</v>
      </c>
      <c r="B391" s="253" t="s">
        <v>1907</v>
      </c>
      <c r="C391" s="255">
        <v>0</v>
      </c>
      <c r="D391" s="254" t="s">
        <v>6</v>
      </c>
      <c r="E391" s="255">
        <v>59.375</v>
      </c>
      <c r="F391" s="101" t="str">
        <f>VLOOKUP(STOCK_PUENTEPIEDRA[[#This Row],[CODIGO]],CLASIFICACION[],4,FALSE)</f>
        <v>FULL GAUGE</v>
      </c>
      <c r="G3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91" s="17">
        <f>VALUE(SUBSTITUTE(STOCK_PUENTEPIEDRA[[#This Row],[STOCK ALMACEN 05]],",",""))</f>
        <v>0</v>
      </c>
    </row>
    <row r="392" spans="1:8" x14ac:dyDescent="0.25">
      <c r="A392" s="253" t="s">
        <v>1912</v>
      </c>
      <c r="B392" s="253" t="s">
        <v>1913</v>
      </c>
      <c r="C392" s="255">
        <v>2</v>
      </c>
      <c r="D392" s="254" t="s">
        <v>6</v>
      </c>
      <c r="E392" s="255">
        <v>10</v>
      </c>
      <c r="F392" s="101" t="str">
        <f>VLOOKUP(STOCK_PUENTEPIEDRA[[#This Row],[CODIGO]],CLASIFICACION[],4,FALSE)</f>
        <v>ELKHART</v>
      </c>
      <c r="G3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92" s="17">
        <f>VALUE(SUBSTITUTE(STOCK_PUENTEPIEDRA[[#This Row],[STOCK ALMACEN 05]],",",""))</f>
        <v>2</v>
      </c>
    </row>
    <row r="393" spans="1:8" x14ac:dyDescent="0.25">
      <c r="A393" s="253" t="s">
        <v>1918</v>
      </c>
      <c r="B393" s="253" t="s">
        <v>1919</v>
      </c>
      <c r="C393" s="255">
        <v>23</v>
      </c>
      <c r="D393" s="254" t="s">
        <v>6</v>
      </c>
      <c r="E393" s="255">
        <v>3.67</v>
      </c>
      <c r="F393" s="101" t="str">
        <f>VLOOKUP(STOCK_PUENTEPIEDRA[[#This Row],[CODIGO]],CLASIFICACION[],4,FALSE)</f>
        <v>VARIOS</v>
      </c>
      <c r="G393" s="10">
        <f>IFERROR(IF(VLOOKUP(STOCK_PUENTEPIEDRA[[#This Row],[CODIGO]],STOCKSANLUIS[],10,FALSE),VLOOKUP(STOCK_PUENTEPIEDRA[[#This Row],[CODIGO]],STOCKSANLUIS[],10,FALSE),"STOCK SOLO EN ALM05"),"STOCK SOLO EN ALM05")</f>
        <v>10</v>
      </c>
      <c r="H393" s="17">
        <f>VALUE(SUBSTITUTE(STOCK_PUENTEPIEDRA[[#This Row],[STOCK ALMACEN 05]],",",""))</f>
        <v>23</v>
      </c>
    </row>
    <row r="394" spans="1:8" x14ac:dyDescent="0.25">
      <c r="A394" s="253" t="s">
        <v>1928</v>
      </c>
      <c r="B394" s="253" t="s">
        <v>1929</v>
      </c>
      <c r="C394" s="255">
        <v>0</v>
      </c>
      <c r="D394" s="254" t="s">
        <v>6</v>
      </c>
      <c r="E394" s="255">
        <v>85</v>
      </c>
      <c r="F394" s="101" t="str">
        <f>VLOOKUP(STOCK_PUENTEPIEDRA[[#This Row],[CODIGO]],CLASIFICACION[],4,FALSE)</f>
        <v>VARIOS</v>
      </c>
      <c r="G3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94" s="17">
        <f>VALUE(SUBSTITUTE(STOCK_PUENTEPIEDRA[[#This Row],[STOCK ALMACEN 05]],",",""))</f>
        <v>0</v>
      </c>
    </row>
    <row r="395" spans="1:8" x14ac:dyDescent="0.25">
      <c r="A395" s="253" t="s">
        <v>1934</v>
      </c>
      <c r="B395" s="253" t="s">
        <v>1935</v>
      </c>
      <c r="C395" s="255">
        <v>0</v>
      </c>
      <c r="D395" s="254" t="s">
        <v>6</v>
      </c>
      <c r="E395" s="255">
        <v>66.393867999999998</v>
      </c>
      <c r="F395" s="101" t="str">
        <f>VLOOKUP(STOCK_PUENTEPIEDRA[[#This Row],[CODIGO]],CLASIFICACION[],4,FALSE)</f>
        <v>FULL GAUGE</v>
      </c>
      <c r="G395" s="10">
        <f>IFERROR(IF(VLOOKUP(STOCK_PUENTEPIEDRA[[#This Row],[CODIGO]],STOCKSANLUIS[],10,FALSE),VLOOKUP(STOCK_PUENTEPIEDRA[[#This Row],[CODIGO]],STOCKSANLUIS[],10,FALSE),"STOCK SOLO EN ALM05"),"STOCK SOLO EN ALM05")</f>
        <v>2</v>
      </c>
      <c r="H395" s="17">
        <f>VALUE(SUBSTITUTE(STOCK_PUENTEPIEDRA[[#This Row],[STOCK ALMACEN 05]],",",""))</f>
        <v>0</v>
      </c>
    </row>
    <row r="396" spans="1:8" x14ac:dyDescent="0.25">
      <c r="A396" s="253" t="s">
        <v>1942</v>
      </c>
      <c r="B396" s="253" t="s">
        <v>1943</v>
      </c>
      <c r="C396" s="255">
        <v>0</v>
      </c>
      <c r="D396" s="254" t="s">
        <v>6</v>
      </c>
      <c r="E396" s="255">
        <v>108.45</v>
      </c>
      <c r="F396" s="101" t="str">
        <f>VLOOKUP(STOCK_PUENTEPIEDRA[[#This Row],[CODIGO]],CLASIFICACION[],4,FALSE)</f>
        <v>DANFOSS</v>
      </c>
      <c r="G3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96" s="17">
        <f>VALUE(SUBSTITUTE(STOCK_PUENTEPIEDRA[[#This Row],[STOCK ALMACEN 05]],",",""))</f>
        <v>0</v>
      </c>
    </row>
    <row r="397" spans="1:8" x14ac:dyDescent="0.25">
      <c r="A397" s="253" t="s">
        <v>1944</v>
      </c>
      <c r="B397" s="253" t="s">
        <v>1945</v>
      </c>
      <c r="C397" s="255">
        <v>0</v>
      </c>
      <c r="D397" s="254" t="s">
        <v>6</v>
      </c>
      <c r="E397" s="255">
        <v>104.66162799999999</v>
      </c>
      <c r="F397" s="101" t="str">
        <f>VLOOKUP(STOCK_PUENTEPIEDRA[[#This Row],[CODIGO]],CLASIFICACION[],4,FALSE)</f>
        <v>DANFOSS</v>
      </c>
      <c r="G397" s="10">
        <f>IFERROR(IF(VLOOKUP(STOCK_PUENTEPIEDRA[[#This Row],[CODIGO]],STOCKSANLUIS[],10,FALSE),VLOOKUP(STOCK_PUENTEPIEDRA[[#This Row],[CODIGO]],STOCKSANLUIS[],10,FALSE),"STOCK SOLO EN ALM05"),"STOCK SOLO EN ALM05")</f>
        <v>7</v>
      </c>
      <c r="H397" s="17">
        <f>VALUE(SUBSTITUTE(STOCK_PUENTEPIEDRA[[#This Row],[STOCK ALMACEN 05]],",",""))</f>
        <v>0</v>
      </c>
    </row>
    <row r="398" spans="1:8" x14ac:dyDescent="0.25">
      <c r="A398" s="253" t="s">
        <v>1946</v>
      </c>
      <c r="B398" s="253" t="s">
        <v>1947</v>
      </c>
      <c r="C398" s="255">
        <v>0</v>
      </c>
      <c r="D398" s="254" t="s">
        <v>6</v>
      </c>
      <c r="E398" s="255">
        <v>24.31</v>
      </c>
      <c r="F398" s="101" t="str">
        <f>VLOOKUP(STOCK_PUENTEPIEDRA[[#This Row],[CODIGO]],CLASIFICACION[],4,FALSE)</f>
        <v>DANFOSS</v>
      </c>
      <c r="G398" s="10">
        <f>IFERROR(IF(VLOOKUP(STOCK_PUENTEPIEDRA[[#This Row],[CODIGO]],STOCKSANLUIS[],10,FALSE),VLOOKUP(STOCK_PUENTEPIEDRA[[#This Row],[CODIGO]],STOCKSANLUIS[],10,FALSE),"STOCK SOLO EN ALM05"),"STOCK SOLO EN ALM05")</f>
        <v>10</v>
      </c>
      <c r="H398" s="17">
        <f>VALUE(SUBSTITUTE(STOCK_PUENTEPIEDRA[[#This Row],[STOCK ALMACEN 05]],",",""))</f>
        <v>0</v>
      </c>
    </row>
    <row r="399" spans="1:8" x14ac:dyDescent="0.25">
      <c r="A399" s="253" t="s">
        <v>1960</v>
      </c>
      <c r="B399" s="253" t="s">
        <v>1961</v>
      </c>
      <c r="C399" s="255">
        <v>0</v>
      </c>
      <c r="D399" s="254" t="s">
        <v>6</v>
      </c>
      <c r="E399" s="255">
        <v>39.1</v>
      </c>
      <c r="F399" s="101" t="str">
        <f>VLOOKUP(STOCK_PUENTEPIEDRA[[#This Row],[CODIGO]],CLASIFICACION[],4,FALSE)</f>
        <v>DANFOSS</v>
      </c>
      <c r="G3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399" s="17">
        <f>VALUE(SUBSTITUTE(STOCK_PUENTEPIEDRA[[#This Row],[STOCK ALMACEN 05]],",",""))</f>
        <v>0</v>
      </c>
    </row>
    <row r="400" spans="1:8" x14ac:dyDescent="0.25">
      <c r="A400" s="253" t="s">
        <v>1962</v>
      </c>
      <c r="B400" s="253" t="s">
        <v>1963</v>
      </c>
      <c r="C400" s="255">
        <v>0</v>
      </c>
      <c r="D400" s="254" t="s">
        <v>6</v>
      </c>
      <c r="E400" s="255">
        <v>107.44</v>
      </c>
      <c r="F400" s="101" t="str">
        <f>VLOOKUP(STOCK_PUENTEPIEDRA[[#This Row],[CODIGO]],CLASIFICACION[],4,FALSE)</f>
        <v>DANFOSS</v>
      </c>
      <c r="G4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0" s="17">
        <f>VALUE(SUBSTITUTE(STOCK_PUENTEPIEDRA[[#This Row],[STOCK ALMACEN 05]],",",""))</f>
        <v>0</v>
      </c>
    </row>
    <row r="401" spans="1:8" x14ac:dyDescent="0.25">
      <c r="A401" s="253" t="s">
        <v>1964</v>
      </c>
      <c r="B401" s="253" t="s">
        <v>1965</v>
      </c>
      <c r="C401" s="255">
        <v>0</v>
      </c>
      <c r="D401" s="254" t="s">
        <v>6</v>
      </c>
      <c r="E401" s="255">
        <v>22.08</v>
      </c>
      <c r="F401" s="101" t="str">
        <f>VLOOKUP(STOCK_PUENTEPIEDRA[[#This Row],[CODIGO]],CLASIFICACION[],4,FALSE)</f>
        <v>DANFOSS</v>
      </c>
      <c r="G4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1" s="17">
        <f>VALUE(SUBSTITUTE(STOCK_PUENTEPIEDRA[[#This Row],[STOCK ALMACEN 05]],",",""))</f>
        <v>0</v>
      </c>
    </row>
    <row r="402" spans="1:8" x14ac:dyDescent="0.25">
      <c r="A402" s="253" t="s">
        <v>19564</v>
      </c>
      <c r="B402" s="253" t="s">
        <v>19565</v>
      </c>
      <c r="C402" s="255">
        <v>3</v>
      </c>
      <c r="D402" s="254" t="s">
        <v>6</v>
      </c>
      <c r="E402" s="255">
        <v>2466.0299540000001</v>
      </c>
      <c r="F402" s="101" t="str">
        <f>VLOOKUP(STOCK_PUENTEPIEDRA[[#This Row],[CODIGO]],CLASIFICACION[],4,FALSE)</f>
        <v>MIPAL</v>
      </c>
      <c r="G4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2" s="17">
        <f>VALUE(SUBSTITUTE(STOCK_PUENTEPIEDRA[[#This Row],[STOCK ALMACEN 05]],",",""))</f>
        <v>3</v>
      </c>
    </row>
    <row r="403" spans="1:8" x14ac:dyDescent="0.25">
      <c r="A403" s="253" t="s">
        <v>19582</v>
      </c>
      <c r="B403" s="253" t="s">
        <v>19583</v>
      </c>
      <c r="C403" s="255">
        <v>2</v>
      </c>
      <c r="D403" s="254" t="s">
        <v>6</v>
      </c>
      <c r="E403" s="255">
        <v>1256.1600000000001</v>
      </c>
      <c r="F403" s="101" t="str">
        <f>VLOOKUP(STOCK_PUENTEPIEDRA[[#This Row],[CODIGO]],CLASIFICACION[],4,FALSE)</f>
        <v>MIPAL</v>
      </c>
      <c r="G4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3" s="17">
        <f>VALUE(SUBSTITUTE(STOCK_PUENTEPIEDRA[[#This Row],[STOCK ALMACEN 05]],",",""))</f>
        <v>2</v>
      </c>
    </row>
    <row r="404" spans="1:8" x14ac:dyDescent="0.25">
      <c r="A404" s="253" t="s">
        <v>1976</v>
      </c>
      <c r="B404" s="253" t="s">
        <v>1977</v>
      </c>
      <c r="C404" s="255">
        <v>8</v>
      </c>
      <c r="D404" s="254" t="s">
        <v>6</v>
      </c>
      <c r="E404" s="255">
        <v>1859.76</v>
      </c>
      <c r="F404" s="101" t="str">
        <f>VLOOKUP(STOCK_PUENTEPIEDRA[[#This Row],[CODIGO]],CLASIFICACION[],4,FALSE)</f>
        <v>MIPAL</v>
      </c>
      <c r="G4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4" s="17">
        <f>VALUE(SUBSTITUTE(STOCK_PUENTEPIEDRA[[#This Row],[STOCK ALMACEN 05]],",",""))</f>
        <v>8</v>
      </c>
    </row>
    <row r="405" spans="1:8" x14ac:dyDescent="0.25">
      <c r="A405" s="253" t="s">
        <v>1978</v>
      </c>
      <c r="B405" s="253" t="s">
        <v>1979</v>
      </c>
      <c r="C405" s="255">
        <v>0</v>
      </c>
      <c r="D405" s="254" t="s">
        <v>6</v>
      </c>
      <c r="E405" s="255">
        <v>89.840664000000004</v>
      </c>
      <c r="F405" s="101" t="str">
        <f>VLOOKUP(STOCK_PUENTEPIEDRA[[#This Row],[CODIGO]],CLASIFICACION[],4,FALSE)</f>
        <v>CARRIER</v>
      </c>
      <c r="G4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5" s="17">
        <f>VALUE(SUBSTITUTE(STOCK_PUENTEPIEDRA[[#This Row],[STOCK ALMACEN 05]],",",""))</f>
        <v>0</v>
      </c>
    </row>
    <row r="406" spans="1:8" x14ac:dyDescent="0.25">
      <c r="A406" s="253" t="s">
        <v>1984</v>
      </c>
      <c r="B406" s="253" t="s">
        <v>1985</v>
      </c>
      <c r="C406" s="255">
        <v>12</v>
      </c>
      <c r="D406" s="254" t="s">
        <v>6</v>
      </c>
      <c r="E406" s="255">
        <v>110.9</v>
      </c>
      <c r="F406" s="101" t="str">
        <f>VLOOKUP(STOCK_PUENTEPIEDRA[[#This Row],[CODIGO]],CLASIFICACION[],4,FALSE)</f>
        <v>BVA</v>
      </c>
      <c r="G406" s="10">
        <f>IFERROR(IF(VLOOKUP(STOCK_PUENTEPIEDRA[[#This Row],[CODIGO]],STOCKSANLUIS[],10,FALSE),VLOOKUP(STOCK_PUENTEPIEDRA[[#This Row],[CODIGO]],STOCKSANLUIS[],10,FALSE),"STOCK SOLO EN ALM05"),"STOCK SOLO EN ALM05")</f>
        <v>4</v>
      </c>
      <c r="H406" s="17">
        <f>VALUE(SUBSTITUTE(STOCK_PUENTEPIEDRA[[#This Row],[STOCK ALMACEN 05]],",",""))</f>
        <v>12</v>
      </c>
    </row>
    <row r="407" spans="1:8" x14ac:dyDescent="0.25">
      <c r="A407" s="253" t="s">
        <v>1986</v>
      </c>
      <c r="B407" s="253" t="s">
        <v>19447</v>
      </c>
      <c r="C407" s="255">
        <v>0</v>
      </c>
      <c r="D407" s="254" t="s">
        <v>6</v>
      </c>
      <c r="E407" s="255">
        <v>2</v>
      </c>
      <c r="F407" s="101" t="str">
        <f>VLOOKUP(STOCK_PUENTEPIEDRA[[#This Row],[CODIGO]],CLASIFICACION[],4,FALSE)</f>
        <v>QUALITY</v>
      </c>
      <c r="G4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7" s="17">
        <f>VALUE(SUBSTITUTE(STOCK_PUENTEPIEDRA[[#This Row],[STOCK ALMACEN 05]],",",""))</f>
        <v>0</v>
      </c>
    </row>
    <row r="408" spans="1:8" x14ac:dyDescent="0.25">
      <c r="A408" s="253" t="s">
        <v>1988</v>
      </c>
      <c r="B408" s="253" t="s">
        <v>1989</v>
      </c>
      <c r="C408" s="255">
        <v>23</v>
      </c>
      <c r="D408" s="254" t="s">
        <v>6</v>
      </c>
      <c r="E408" s="255">
        <v>18.420000000000002</v>
      </c>
      <c r="F408" s="101" t="str">
        <f>VLOOKUP(STOCK_PUENTEPIEDRA[[#This Row],[CODIGO]],CLASIFICACION[],4,FALSE)</f>
        <v>QUALITY</v>
      </c>
      <c r="G4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08" s="17">
        <f>VALUE(SUBSTITUTE(STOCK_PUENTEPIEDRA[[#This Row],[STOCK ALMACEN 05]],",",""))</f>
        <v>23</v>
      </c>
    </row>
    <row r="409" spans="1:8" x14ac:dyDescent="0.25">
      <c r="A409" s="253" t="s">
        <v>1992</v>
      </c>
      <c r="B409" s="253" t="s">
        <v>1993</v>
      </c>
      <c r="C409" s="255">
        <v>1</v>
      </c>
      <c r="D409" s="254" t="s">
        <v>6</v>
      </c>
      <c r="E409" s="255">
        <v>34.29</v>
      </c>
      <c r="F409" s="101" t="str">
        <f>VLOOKUP(STOCK_PUENTEPIEDRA[[#This Row],[CODIGO]],CLASIFICACION[],4,FALSE)</f>
        <v>QUALITY</v>
      </c>
      <c r="G409" s="10">
        <f>IFERROR(IF(VLOOKUP(STOCK_PUENTEPIEDRA[[#This Row],[CODIGO]],STOCKSANLUIS[],10,FALSE),VLOOKUP(STOCK_PUENTEPIEDRA[[#This Row],[CODIGO]],STOCKSANLUIS[],10,FALSE),"STOCK SOLO EN ALM05"),"STOCK SOLO EN ALM05")</f>
        <v>7</v>
      </c>
      <c r="H409" s="17">
        <f>VALUE(SUBSTITUTE(STOCK_PUENTEPIEDRA[[#This Row],[STOCK ALMACEN 05]],",",""))</f>
        <v>1</v>
      </c>
    </row>
    <row r="410" spans="1:8" x14ac:dyDescent="0.25">
      <c r="A410" s="253" t="s">
        <v>1994</v>
      </c>
      <c r="B410" s="253" t="s">
        <v>1995</v>
      </c>
      <c r="C410" s="255">
        <v>0</v>
      </c>
      <c r="D410" s="254" t="s">
        <v>6</v>
      </c>
      <c r="E410" s="255">
        <v>0.94683600000000001</v>
      </c>
      <c r="F410" s="101" t="str">
        <f>VLOOKUP(STOCK_PUENTEPIEDRA[[#This Row],[CODIGO]],CLASIFICACION[],4,FALSE)</f>
        <v>QUALITY</v>
      </c>
      <c r="G4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0" s="17">
        <f>VALUE(SUBSTITUTE(STOCK_PUENTEPIEDRA[[#This Row],[STOCK ALMACEN 05]],",",""))</f>
        <v>0</v>
      </c>
    </row>
    <row r="411" spans="1:8" x14ac:dyDescent="0.25">
      <c r="A411" s="253" t="s">
        <v>1996</v>
      </c>
      <c r="B411" s="253" t="s">
        <v>1997</v>
      </c>
      <c r="C411" s="255">
        <v>0</v>
      </c>
      <c r="D411" s="254" t="s">
        <v>6</v>
      </c>
      <c r="E411" s="255">
        <v>1.52</v>
      </c>
      <c r="F411" s="101" t="str">
        <f>VLOOKUP(STOCK_PUENTEPIEDRA[[#This Row],[CODIGO]],CLASIFICACION[],4,FALSE)</f>
        <v>QUALITY</v>
      </c>
      <c r="G4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1" s="17">
        <f>VALUE(SUBSTITUTE(STOCK_PUENTEPIEDRA[[#This Row],[STOCK ALMACEN 05]],",",""))</f>
        <v>0</v>
      </c>
    </row>
    <row r="412" spans="1:8" x14ac:dyDescent="0.25">
      <c r="A412" s="253" t="s">
        <v>1998</v>
      </c>
      <c r="B412" s="253" t="s">
        <v>1999</v>
      </c>
      <c r="C412" s="255">
        <v>0</v>
      </c>
      <c r="D412" s="254" t="s">
        <v>6</v>
      </c>
      <c r="E412" s="255">
        <v>2.5798779999999999</v>
      </c>
      <c r="F412" s="101" t="str">
        <f>VLOOKUP(STOCK_PUENTEPIEDRA[[#This Row],[CODIGO]],CLASIFICACION[],4,FALSE)</f>
        <v>QUALITY</v>
      </c>
      <c r="G412" s="10">
        <f>IFERROR(IF(VLOOKUP(STOCK_PUENTEPIEDRA[[#This Row],[CODIGO]],STOCKSANLUIS[],10,FALSE),VLOOKUP(STOCK_PUENTEPIEDRA[[#This Row],[CODIGO]],STOCKSANLUIS[],10,FALSE),"STOCK SOLO EN ALM05"),"STOCK SOLO EN ALM05")</f>
        <v>4</v>
      </c>
      <c r="H412" s="17">
        <f>VALUE(SUBSTITUTE(STOCK_PUENTEPIEDRA[[#This Row],[STOCK ALMACEN 05]],",",""))</f>
        <v>0</v>
      </c>
    </row>
    <row r="413" spans="1:8" x14ac:dyDescent="0.25">
      <c r="A413" s="253" t="s">
        <v>2000</v>
      </c>
      <c r="B413" s="253" t="s">
        <v>2001</v>
      </c>
      <c r="C413" s="255">
        <v>70</v>
      </c>
      <c r="D413" s="254" t="s">
        <v>6</v>
      </c>
      <c r="E413" s="255">
        <v>2.3719199999999998</v>
      </c>
      <c r="F413" s="101" t="str">
        <f>VLOOKUP(STOCK_PUENTEPIEDRA[[#This Row],[CODIGO]],CLASIFICACION[],4,FALSE)</f>
        <v>QUALITY</v>
      </c>
      <c r="G4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3" s="17">
        <f>VALUE(SUBSTITUTE(STOCK_PUENTEPIEDRA[[#This Row],[STOCK ALMACEN 05]],",",""))</f>
        <v>70</v>
      </c>
    </row>
    <row r="414" spans="1:8" x14ac:dyDescent="0.25">
      <c r="A414" s="253" t="s">
        <v>2002</v>
      </c>
      <c r="B414" s="253" t="s">
        <v>2003</v>
      </c>
      <c r="C414" s="255">
        <v>0</v>
      </c>
      <c r="D414" s="254" t="s">
        <v>6</v>
      </c>
      <c r="E414" s="255">
        <v>3.09</v>
      </c>
      <c r="F414" s="101" t="str">
        <f>VLOOKUP(STOCK_PUENTEPIEDRA[[#This Row],[CODIGO]],CLASIFICACION[],4,FALSE)</f>
        <v>QUALITY</v>
      </c>
      <c r="G4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4" s="17">
        <f>VALUE(SUBSTITUTE(STOCK_PUENTEPIEDRA[[#This Row],[STOCK ALMACEN 05]],",",""))</f>
        <v>0</v>
      </c>
    </row>
    <row r="415" spans="1:8" x14ac:dyDescent="0.25">
      <c r="A415" s="253" t="s">
        <v>2004</v>
      </c>
      <c r="B415" s="253" t="s">
        <v>2005</v>
      </c>
      <c r="C415" s="255">
        <v>0</v>
      </c>
      <c r="D415" s="254" t="s">
        <v>6</v>
      </c>
      <c r="E415" s="255">
        <v>1.0064839999999999</v>
      </c>
      <c r="F415" s="101" t="str">
        <f>VLOOKUP(STOCK_PUENTEPIEDRA[[#This Row],[CODIGO]],CLASIFICACION[],4,FALSE)</f>
        <v>QUALITY</v>
      </c>
      <c r="G4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5" s="17">
        <f>VALUE(SUBSTITUTE(STOCK_PUENTEPIEDRA[[#This Row],[STOCK ALMACEN 05]],",",""))</f>
        <v>0</v>
      </c>
    </row>
    <row r="416" spans="1:8" x14ac:dyDescent="0.25">
      <c r="A416" s="253" t="s">
        <v>2006</v>
      </c>
      <c r="B416" s="253" t="s">
        <v>2007</v>
      </c>
      <c r="C416" s="255">
        <v>58</v>
      </c>
      <c r="D416" s="254" t="s">
        <v>6</v>
      </c>
      <c r="E416" s="255">
        <v>1.1859599999999999</v>
      </c>
      <c r="F416" s="101" t="str">
        <f>VLOOKUP(STOCK_PUENTEPIEDRA[[#This Row],[CODIGO]],CLASIFICACION[],4,FALSE)</f>
        <v>QUALITY</v>
      </c>
      <c r="G4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6" s="17">
        <f>VALUE(SUBSTITUTE(STOCK_PUENTEPIEDRA[[#This Row],[STOCK ALMACEN 05]],",",""))</f>
        <v>58</v>
      </c>
    </row>
    <row r="417" spans="1:8" x14ac:dyDescent="0.25">
      <c r="A417" s="253" t="s">
        <v>2010</v>
      </c>
      <c r="B417" s="253" t="s">
        <v>2011</v>
      </c>
      <c r="C417" s="255">
        <v>0</v>
      </c>
      <c r="D417" s="254" t="s">
        <v>6</v>
      </c>
      <c r="E417" s="255">
        <v>1.4580139999999999</v>
      </c>
      <c r="F417" s="101" t="str">
        <f>VLOOKUP(STOCK_PUENTEPIEDRA[[#This Row],[CODIGO]],CLASIFICACION[],4,FALSE)</f>
        <v>QUALITY</v>
      </c>
      <c r="G4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7" s="17">
        <f>VALUE(SUBSTITUTE(STOCK_PUENTEPIEDRA[[#This Row],[STOCK ALMACEN 05]],",",""))</f>
        <v>0</v>
      </c>
    </row>
    <row r="418" spans="1:8" x14ac:dyDescent="0.25">
      <c r="A418" s="253" t="s">
        <v>2012</v>
      </c>
      <c r="B418" s="253" t="s">
        <v>2013</v>
      </c>
      <c r="C418" s="255">
        <v>0</v>
      </c>
      <c r="D418" s="254" t="s">
        <v>6</v>
      </c>
      <c r="E418" s="255">
        <v>6.929894</v>
      </c>
      <c r="F418" s="101" t="str">
        <f>VLOOKUP(STOCK_PUENTEPIEDRA[[#This Row],[CODIGO]],CLASIFICACION[],4,FALSE)</f>
        <v>QUALITY</v>
      </c>
      <c r="G4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8" s="17">
        <f>VALUE(SUBSTITUTE(STOCK_PUENTEPIEDRA[[#This Row],[STOCK ALMACEN 05]],",",""))</f>
        <v>0</v>
      </c>
    </row>
    <row r="419" spans="1:8" x14ac:dyDescent="0.25">
      <c r="A419" s="253" t="s">
        <v>2014</v>
      </c>
      <c r="B419" s="253" t="s">
        <v>2015</v>
      </c>
      <c r="C419" s="255">
        <v>0</v>
      </c>
      <c r="D419" s="254" t="s">
        <v>6</v>
      </c>
      <c r="E419" s="255">
        <v>1.9</v>
      </c>
      <c r="F419" s="101" t="str">
        <f>VLOOKUP(STOCK_PUENTEPIEDRA[[#This Row],[CODIGO]],CLASIFICACION[],4,FALSE)</f>
        <v>QUALITY</v>
      </c>
      <c r="G4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19" s="17">
        <f>VALUE(SUBSTITUTE(STOCK_PUENTEPIEDRA[[#This Row],[STOCK ALMACEN 05]],",",""))</f>
        <v>0</v>
      </c>
    </row>
    <row r="420" spans="1:8" x14ac:dyDescent="0.25">
      <c r="A420" s="253" t="s">
        <v>2018</v>
      </c>
      <c r="B420" s="253" t="s">
        <v>2019</v>
      </c>
      <c r="C420" s="255">
        <v>0</v>
      </c>
      <c r="D420" s="254" t="s">
        <v>6</v>
      </c>
      <c r="E420" s="255">
        <v>55.426667000000002</v>
      </c>
      <c r="F420" s="101" t="str">
        <f>VLOOKUP(STOCK_PUENTEPIEDRA[[#This Row],[CODIGO]],CLASIFICACION[],4,FALSE)</f>
        <v>ELGIN</v>
      </c>
      <c r="G4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20" s="17">
        <f>VALUE(SUBSTITUTE(STOCK_PUENTEPIEDRA[[#This Row],[STOCK ALMACEN 05]],",",""))</f>
        <v>0</v>
      </c>
    </row>
    <row r="421" spans="1:8" x14ac:dyDescent="0.25">
      <c r="A421" s="253" t="s">
        <v>20436</v>
      </c>
      <c r="B421" s="253" t="s">
        <v>20437</v>
      </c>
      <c r="C421" s="255">
        <v>4</v>
      </c>
      <c r="D421" s="254" t="s">
        <v>6</v>
      </c>
      <c r="E421" s="255">
        <v>21.12</v>
      </c>
      <c r="F421" s="101" t="str">
        <f>VLOOKUP(STOCK_PUENTEPIEDRA[[#This Row],[CODIGO]],CLASIFICACION[],4,FALSE)</f>
        <v>MIPAL</v>
      </c>
      <c r="G4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21" s="17">
        <f>VALUE(SUBSTITUTE(STOCK_PUENTEPIEDRA[[#This Row],[STOCK ALMACEN 05]],",",""))</f>
        <v>4</v>
      </c>
    </row>
    <row r="422" spans="1:8" x14ac:dyDescent="0.25">
      <c r="A422" s="253" t="s">
        <v>2020</v>
      </c>
      <c r="B422" s="253" t="s">
        <v>2021</v>
      </c>
      <c r="C422" s="255">
        <v>53</v>
      </c>
      <c r="D422" s="254" t="s">
        <v>6</v>
      </c>
      <c r="E422" s="255">
        <v>45.731242000000002</v>
      </c>
      <c r="F422" s="101" t="str">
        <f>VLOOKUP(STOCK_PUENTEPIEDRA[[#This Row],[CODIGO]],CLASIFICACION[],4,FALSE)</f>
        <v>FULL GAUGE</v>
      </c>
      <c r="G422" s="10">
        <f>IFERROR(IF(VLOOKUP(STOCK_PUENTEPIEDRA[[#This Row],[CODIGO]],STOCKSANLUIS[],10,FALSE),VLOOKUP(STOCK_PUENTEPIEDRA[[#This Row],[CODIGO]],STOCKSANLUIS[],10,FALSE),"STOCK SOLO EN ALM05"),"STOCK SOLO EN ALM05")</f>
        <v>6</v>
      </c>
      <c r="H422" s="17">
        <f>VALUE(SUBSTITUTE(STOCK_PUENTEPIEDRA[[#This Row],[STOCK ALMACEN 05]],",",""))</f>
        <v>53</v>
      </c>
    </row>
    <row r="423" spans="1:8" x14ac:dyDescent="0.25">
      <c r="A423" s="253" t="s">
        <v>2022</v>
      </c>
      <c r="B423" s="253" t="s">
        <v>2023</v>
      </c>
      <c r="C423" s="255">
        <v>62</v>
      </c>
      <c r="D423" s="254" t="s">
        <v>6</v>
      </c>
      <c r="E423" s="255">
        <v>18.272079000000002</v>
      </c>
      <c r="F423" s="101" t="str">
        <f>VLOOKUP(STOCK_PUENTEPIEDRA[[#This Row],[CODIGO]],CLASIFICACION[],4,FALSE)</f>
        <v>FULL GAUGE</v>
      </c>
      <c r="G423" s="10">
        <f>IFERROR(IF(VLOOKUP(STOCK_PUENTEPIEDRA[[#This Row],[CODIGO]],STOCKSANLUIS[],10,FALSE),VLOOKUP(STOCK_PUENTEPIEDRA[[#This Row],[CODIGO]],STOCKSANLUIS[],10,FALSE),"STOCK SOLO EN ALM05"),"STOCK SOLO EN ALM05")</f>
        <v>40</v>
      </c>
      <c r="H423" s="17">
        <f>VALUE(SUBSTITUTE(STOCK_PUENTEPIEDRA[[#This Row],[STOCK ALMACEN 05]],",",""))</f>
        <v>62</v>
      </c>
    </row>
    <row r="424" spans="1:8" x14ac:dyDescent="0.25">
      <c r="A424" s="253" t="s">
        <v>2028</v>
      </c>
      <c r="B424" s="253" t="s">
        <v>19373</v>
      </c>
      <c r="C424" s="255">
        <v>9</v>
      </c>
      <c r="D424" s="254" t="s">
        <v>6</v>
      </c>
      <c r="E424" s="255">
        <v>77.225911999999994</v>
      </c>
      <c r="F424" s="101" t="str">
        <f>VLOOKUP(STOCK_PUENTEPIEDRA[[#This Row],[CODIGO]],CLASIFICACION[],4,FALSE)</f>
        <v>BVA</v>
      </c>
      <c r="G424" s="10">
        <f>IFERROR(IF(VLOOKUP(STOCK_PUENTEPIEDRA[[#This Row],[CODIGO]],STOCKSANLUIS[],10,FALSE),VLOOKUP(STOCK_PUENTEPIEDRA[[#This Row],[CODIGO]],STOCKSANLUIS[],10,FALSE),"STOCK SOLO EN ALM05"),"STOCK SOLO EN ALM05")</f>
        <v>11</v>
      </c>
      <c r="H424" s="17">
        <f>VALUE(SUBSTITUTE(STOCK_PUENTEPIEDRA[[#This Row],[STOCK ALMACEN 05]],",",""))</f>
        <v>9</v>
      </c>
    </row>
    <row r="425" spans="1:8" x14ac:dyDescent="0.25">
      <c r="A425" s="253" t="s">
        <v>2034</v>
      </c>
      <c r="B425" s="253" t="s">
        <v>2035</v>
      </c>
      <c r="C425" s="255">
        <v>0</v>
      </c>
      <c r="D425" s="254" t="s">
        <v>6</v>
      </c>
      <c r="E425" s="255">
        <v>29.96</v>
      </c>
      <c r="F425" s="101" t="str">
        <f>VLOOKUP(STOCK_PUENTEPIEDRA[[#This Row],[CODIGO]],CLASIFICACION[],4,FALSE)</f>
        <v>DANFOSS</v>
      </c>
      <c r="G4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25" s="17">
        <f>VALUE(SUBSTITUTE(STOCK_PUENTEPIEDRA[[#This Row],[STOCK ALMACEN 05]],",",""))</f>
        <v>0</v>
      </c>
    </row>
    <row r="426" spans="1:8" x14ac:dyDescent="0.25">
      <c r="A426" s="253" t="s">
        <v>2038</v>
      </c>
      <c r="B426" s="253" t="s">
        <v>2039</v>
      </c>
      <c r="C426" s="255">
        <v>0</v>
      </c>
      <c r="D426" s="254" t="s">
        <v>6</v>
      </c>
      <c r="E426" s="255">
        <v>262.92</v>
      </c>
      <c r="F426" s="101" t="str">
        <f>VLOOKUP(STOCK_PUENTEPIEDRA[[#This Row],[CODIGO]],CLASIFICACION[],4,FALSE)</f>
        <v>GREE</v>
      </c>
      <c r="G4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26" s="17">
        <f>VALUE(SUBSTITUTE(STOCK_PUENTEPIEDRA[[#This Row],[STOCK ALMACEN 05]],",",""))</f>
        <v>0</v>
      </c>
    </row>
    <row r="427" spans="1:8" x14ac:dyDescent="0.25">
      <c r="A427" s="253" t="s">
        <v>2040</v>
      </c>
      <c r="B427" s="253" t="s">
        <v>2041</v>
      </c>
      <c r="C427" s="255">
        <v>1</v>
      </c>
      <c r="D427" s="254" t="s">
        <v>6</v>
      </c>
      <c r="E427" s="255">
        <v>205.95</v>
      </c>
      <c r="F427" s="101" t="str">
        <f>VLOOKUP(STOCK_PUENTEPIEDRA[[#This Row],[CODIGO]],CLASIFICACION[],4,FALSE)</f>
        <v>GREE</v>
      </c>
      <c r="G4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27" s="17">
        <f>VALUE(SUBSTITUTE(STOCK_PUENTEPIEDRA[[#This Row],[STOCK ALMACEN 05]],",",""))</f>
        <v>1</v>
      </c>
    </row>
    <row r="428" spans="1:8" x14ac:dyDescent="0.25">
      <c r="A428" s="253" t="s">
        <v>20444</v>
      </c>
      <c r="B428" s="253" t="s">
        <v>20445</v>
      </c>
      <c r="C428" s="255">
        <v>0</v>
      </c>
      <c r="D428" s="254" t="s">
        <v>6</v>
      </c>
      <c r="E428" s="255">
        <v>254.248571</v>
      </c>
      <c r="F428" s="101" t="str">
        <f>VLOOKUP(STOCK_PUENTEPIEDRA[[#This Row],[CODIGO]],CLASIFICACION[],4,FALSE)</f>
        <v>GREE</v>
      </c>
      <c r="G4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28" s="17">
        <f>VALUE(SUBSTITUTE(STOCK_PUENTEPIEDRA[[#This Row],[STOCK ALMACEN 05]],",",""))</f>
        <v>0</v>
      </c>
    </row>
    <row r="429" spans="1:8" x14ac:dyDescent="0.25">
      <c r="A429" s="253" t="s">
        <v>2050</v>
      </c>
      <c r="B429" s="253" t="s">
        <v>2051</v>
      </c>
      <c r="C429" s="255">
        <v>0</v>
      </c>
      <c r="D429" s="254" t="s">
        <v>6</v>
      </c>
      <c r="E429" s="255">
        <v>60.865589999999997</v>
      </c>
      <c r="F429" s="101" t="str">
        <f>VLOOKUP(STOCK_PUENTEPIEDRA[[#This Row],[CODIGO]],CLASIFICACION[],4,FALSE)</f>
        <v>FULL GAUGE</v>
      </c>
      <c r="G429" s="10">
        <f>IFERROR(IF(VLOOKUP(STOCK_PUENTEPIEDRA[[#This Row],[CODIGO]],STOCKSANLUIS[],10,FALSE),VLOOKUP(STOCK_PUENTEPIEDRA[[#This Row],[CODIGO]],STOCKSANLUIS[],10,FALSE),"STOCK SOLO EN ALM05"),"STOCK SOLO EN ALM05")</f>
        <v>5</v>
      </c>
      <c r="H429" s="17">
        <f>VALUE(SUBSTITUTE(STOCK_PUENTEPIEDRA[[#This Row],[STOCK ALMACEN 05]],",",""))</f>
        <v>0</v>
      </c>
    </row>
    <row r="430" spans="1:8" x14ac:dyDescent="0.25">
      <c r="A430" s="253" t="s">
        <v>2052</v>
      </c>
      <c r="B430" s="253" t="s">
        <v>2053</v>
      </c>
      <c r="C430" s="255">
        <v>5</v>
      </c>
      <c r="D430" s="254" t="s">
        <v>6</v>
      </c>
      <c r="E430" s="255">
        <v>26.759989999999998</v>
      </c>
      <c r="F430" s="101" t="str">
        <f>VLOOKUP(STOCK_PUENTEPIEDRA[[#This Row],[CODIGO]],CLASIFICACION[],4,FALSE)</f>
        <v>FULL GAUGE</v>
      </c>
      <c r="G430" s="10">
        <f>IFERROR(IF(VLOOKUP(STOCK_PUENTEPIEDRA[[#This Row],[CODIGO]],STOCKSANLUIS[],10,FALSE),VLOOKUP(STOCK_PUENTEPIEDRA[[#This Row],[CODIGO]],STOCKSANLUIS[],10,FALSE),"STOCK SOLO EN ALM05"),"STOCK SOLO EN ALM05")</f>
        <v>2</v>
      </c>
      <c r="H430" s="17">
        <f>VALUE(SUBSTITUTE(STOCK_PUENTEPIEDRA[[#This Row],[STOCK ALMACEN 05]],",",""))</f>
        <v>5</v>
      </c>
    </row>
    <row r="431" spans="1:8" x14ac:dyDescent="0.25">
      <c r="A431" s="253" t="s">
        <v>2054</v>
      </c>
      <c r="B431" s="253" t="s">
        <v>19429</v>
      </c>
      <c r="C431" s="255">
        <v>24</v>
      </c>
      <c r="D431" s="254" t="s">
        <v>6</v>
      </c>
      <c r="E431" s="255">
        <v>8.664358</v>
      </c>
      <c r="F431" s="101" t="str">
        <f>VLOOKUP(STOCK_PUENTEPIEDRA[[#This Row],[CODIGO]],CLASIFICACION[],4,FALSE)</f>
        <v>FULL GAUGE</v>
      </c>
      <c r="G431" s="10">
        <f>IFERROR(IF(VLOOKUP(STOCK_PUENTEPIEDRA[[#This Row],[CODIGO]],STOCKSANLUIS[],10,FALSE),VLOOKUP(STOCK_PUENTEPIEDRA[[#This Row],[CODIGO]],STOCKSANLUIS[],10,FALSE),"STOCK SOLO EN ALM05"),"STOCK SOLO EN ALM05")</f>
        <v>10</v>
      </c>
      <c r="H431" s="17">
        <f>VALUE(SUBSTITUTE(STOCK_PUENTEPIEDRA[[#This Row],[STOCK ALMACEN 05]],",",""))</f>
        <v>24</v>
      </c>
    </row>
    <row r="432" spans="1:8" x14ac:dyDescent="0.25">
      <c r="A432" s="253" t="s">
        <v>2080</v>
      </c>
      <c r="B432" s="253" t="s">
        <v>19334</v>
      </c>
      <c r="C432" s="255">
        <v>0</v>
      </c>
      <c r="D432" s="254" t="s">
        <v>6</v>
      </c>
      <c r="E432" s="255">
        <v>186.785819</v>
      </c>
      <c r="F432" s="101" t="str">
        <f>VLOOKUP(STOCK_PUENTEPIEDRA[[#This Row],[CODIGO]],CLASIFICACION[],4,FALSE)</f>
        <v>EBM</v>
      </c>
      <c r="G4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32" s="17">
        <f>VALUE(SUBSTITUTE(STOCK_PUENTEPIEDRA[[#This Row],[STOCK ALMACEN 05]],",",""))</f>
        <v>0</v>
      </c>
    </row>
    <row r="433" spans="1:8" x14ac:dyDescent="0.25">
      <c r="A433" s="253" t="s">
        <v>2082</v>
      </c>
      <c r="B433" s="253" t="s">
        <v>19335</v>
      </c>
      <c r="C433" s="255">
        <v>1</v>
      </c>
      <c r="D433" s="254" t="s">
        <v>6</v>
      </c>
      <c r="E433" s="255">
        <v>173.998121</v>
      </c>
      <c r="F433" s="101" t="str">
        <f>VLOOKUP(STOCK_PUENTEPIEDRA[[#This Row],[CODIGO]],CLASIFICACION[],4,FALSE)</f>
        <v>EBM</v>
      </c>
      <c r="G433" s="10">
        <f>IFERROR(IF(VLOOKUP(STOCK_PUENTEPIEDRA[[#This Row],[CODIGO]],STOCKSANLUIS[],10,FALSE),VLOOKUP(STOCK_PUENTEPIEDRA[[#This Row],[CODIGO]],STOCKSANLUIS[],10,FALSE),"STOCK SOLO EN ALM05"),"STOCK SOLO EN ALM05")</f>
        <v>1</v>
      </c>
      <c r="H433" s="17">
        <f>VALUE(SUBSTITUTE(STOCK_PUENTEPIEDRA[[#This Row],[STOCK ALMACEN 05]],",",""))</f>
        <v>1</v>
      </c>
    </row>
    <row r="434" spans="1:8" x14ac:dyDescent="0.25">
      <c r="A434" s="253" t="s">
        <v>2084</v>
      </c>
      <c r="B434" s="253" t="s">
        <v>19417</v>
      </c>
      <c r="C434" s="255">
        <v>0</v>
      </c>
      <c r="D434" s="254" t="s">
        <v>6</v>
      </c>
      <c r="E434" s="255">
        <v>397.42</v>
      </c>
      <c r="F434" s="101" t="str">
        <f>VLOOKUP(STOCK_PUENTEPIEDRA[[#This Row],[CODIGO]],CLASIFICACION[],4,FALSE)</f>
        <v>EBM</v>
      </c>
      <c r="G4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34" s="17">
        <f>VALUE(SUBSTITUTE(STOCK_PUENTEPIEDRA[[#This Row],[STOCK ALMACEN 05]],",",""))</f>
        <v>0</v>
      </c>
    </row>
    <row r="435" spans="1:8" x14ac:dyDescent="0.25">
      <c r="A435" s="253" t="s">
        <v>2092</v>
      </c>
      <c r="B435" s="253" t="s">
        <v>2093</v>
      </c>
      <c r="C435" s="255">
        <v>5</v>
      </c>
      <c r="D435" s="254" t="s">
        <v>6</v>
      </c>
      <c r="E435" s="255">
        <v>5.6165349999999998</v>
      </c>
      <c r="F435" s="101" t="str">
        <f>VLOOKUP(STOCK_PUENTEPIEDRA[[#This Row],[CODIGO]],CLASIFICACION[],4,FALSE)</f>
        <v>FULL GAUGE</v>
      </c>
      <c r="G435" s="10">
        <f>IFERROR(IF(VLOOKUP(STOCK_PUENTEPIEDRA[[#This Row],[CODIGO]],STOCKSANLUIS[],10,FALSE),VLOOKUP(STOCK_PUENTEPIEDRA[[#This Row],[CODIGO]],STOCKSANLUIS[],10,FALSE),"STOCK SOLO EN ALM05"),"STOCK SOLO EN ALM05")</f>
        <v>22</v>
      </c>
      <c r="H435" s="17">
        <f>VALUE(SUBSTITUTE(STOCK_PUENTEPIEDRA[[#This Row],[STOCK ALMACEN 05]],",",""))</f>
        <v>5</v>
      </c>
    </row>
    <row r="436" spans="1:8" x14ac:dyDescent="0.25">
      <c r="A436" s="253" t="s">
        <v>2102</v>
      </c>
      <c r="B436" s="253" t="s">
        <v>2103</v>
      </c>
      <c r="C436" s="255">
        <v>0</v>
      </c>
      <c r="D436" s="254" t="s">
        <v>6</v>
      </c>
      <c r="E436" s="255">
        <v>0</v>
      </c>
      <c r="F436" s="101" t="str">
        <f>VLOOKUP(STOCK_PUENTEPIEDRA[[#This Row],[CODIGO]],CLASIFICACION[],4,FALSE)</f>
        <v>ES ROBBINS</v>
      </c>
      <c r="G4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36" s="17">
        <f>VALUE(SUBSTITUTE(STOCK_PUENTEPIEDRA[[#This Row],[STOCK ALMACEN 05]],",",""))</f>
        <v>0</v>
      </c>
    </row>
    <row r="437" spans="1:8" x14ac:dyDescent="0.25">
      <c r="A437" s="253" t="s">
        <v>2104</v>
      </c>
      <c r="B437" s="253" t="s">
        <v>2105</v>
      </c>
      <c r="C437" s="255">
        <v>0</v>
      </c>
      <c r="D437" s="254" t="s">
        <v>6</v>
      </c>
      <c r="E437" s="255">
        <v>52.239216999999996</v>
      </c>
      <c r="F437" s="101" t="str">
        <f>VLOOKUP(STOCK_PUENTEPIEDRA[[#This Row],[CODIGO]],CLASIFICACION[],4,FALSE)</f>
        <v>AMUCO</v>
      </c>
      <c r="G4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37" s="17">
        <f>VALUE(SUBSTITUTE(STOCK_PUENTEPIEDRA[[#This Row],[STOCK ALMACEN 05]],",",""))</f>
        <v>0</v>
      </c>
    </row>
    <row r="438" spans="1:8" x14ac:dyDescent="0.25">
      <c r="A438" s="253" t="s">
        <v>2106</v>
      </c>
      <c r="B438" s="253" t="s">
        <v>2107</v>
      </c>
      <c r="C438" s="255">
        <v>0</v>
      </c>
      <c r="D438" s="254" t="s">
        <v>6</v>
      </c>
      <c r="E438" s="255">
        <v>60.288415999999998</v>
      </c>
      <c r="F438" s="101" t="str">
        <f>VLOOKUP(STOCK_PUENTEPIEDRA[[#This Row],[CODIGO]],CLASIFICACION[],4,FALSE)</f>
        <v>AMUCO</v>
      </c>
      <c r="G4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38" s="17">
        <f>VALUE(SUBSTITUTE(STOCK_PUENTEPIEDRA[[#This Row],[STOCK ALMACEN 05]],",",""))</f>
        <v>0</v>
      </c>
    </row>
    <row r="439" spans="1:8" x14ac:dyDescent="0.25">
      <c r="A439" s="253" t="s">
        <v>2108</v>
      </c>
      <c r="B439" s="253" t="s">
        <v>2109</v>
      </c>
      <c r="C439" s="255">
        <v>0</v>
      </c>
      <c r="D439" s="254" t="s">
        <v>6</v>
      </c>
      <c r="E439" s="255">
        <v>63.483246000000001</v>
      </c>
      <c r="F439" s="101" t="str">
        <f>VLOOKUP(STOCK_PUENTEPIEDRA[[#This Row],[CODIGO]],CLASIFICACION[],4,FALSE)</f>
        <v>AMUCO</v>
      </c>
      <c r="G4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39" s="17">
        <f>VALUE(SUBSTITUTE(STOCK_PUENTEPIEDRA[[#This Row],[STOCK ALMACEN 05]],",",""))</f>
        <v>0</v>
      </c>
    </row>
    <row r="440" spans="1:8" x14ac:dyDescent="0.25">
      <c r="A440" s="253" t="s">
        <v>2110</v>
      </c>
      <c r="B440" s="253" t="s">
        <v>2111</v>
      </c>
      <c r="C440" s="255">
        <v>0</v>
      </c>
      <c r="D440" s="254" t="s">
        <v>6</v>
      </c>
      <c r="E440" s="255">
        <v>45.750230000000002</v>
      </c>
      <c r="F440" s="101" t="str">
        <f>VLOOKUP(STOCK_PUENTEPIEDRA[[#This Row],[CODIGO]],CLASIFICACION[],4,FALSE)</f>
        <v>AMUCO</v>
      </c>
      <c r="G4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40" s="17">
        <f>VALUE(SUBSTITUTE(STOCK_PUENTEPIEDRA[[#This Row],[STOCK ALMACEN 05]],",",""))</f>
        <v>0</v>
      </c>
    </row>
    <row r="441" spans="1:8" x14ac:dyDescent="0.25">
      <c r="A441" s="253" t="s">
        <v>2112</v>
      </c>
      <c r="B441" s="253" t="s">
        <v>2113</v>
      </c>
      <c r="C441" s="255">
        <v>0</v>
      </c>
      <c r="D441" s="254" t="s">
        <v>6</v>
      </c>
      <c r="E441" s="255">
        <v>83.449448000000004</v>
      </c>
      <c r="F441" s="101" t="str">
        <f>VLOOKUP(STOCK_PUENTEPIEDRA[[#This Row],[CODIGO]],CLASIFICACION[],4,FALSE)</f>
        <v>AMUCO</v>
      </c>
      <c r="G4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41" s="17">
        <f>VALUE(SUBSTITUTE(STOCK_PUENTEPIEDRA[[#This Row],[STOCK ALMACEN 05]],",",""))</f>
        <v>0</v>
      </c>
    </row>
    <row r="442" spans="1:8" x14ac:dyDescent="0.25">
      <c r="A442" s="253" t="s">
        <v>2120</v>
      </c>
      <c r="B442" s="253" t="s">
        <v>2121</v>
      </c>
      <c r="C442" s="255">
        <v>0</v>
      </c>
      <c r="D442" s="254" t="s">
        <v>6</v>
      </c>
      <c r="E442" s="255">
        <v>110</v>
      </c>
      <c r="F442" s="101" t="str">
        <f>VLOOKUP(STOCK_PUENTEPIEDRA[[#This Row],[CODIGO]],CLASIFICACION[],4,FALSE)</f>
        <v>DANFOSS</v>
      </c>
      <c r="G4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42" s="17">
        <f>VALUE(SUBSTITUTE(STOCK_PUENTEPIEDRA[[#This Row],[STOCK ALMACEN 05]],",",""))</f>
        <v>0</v>
      </c>
    </row>
    <row r="443" spans="1:8" x14ac:dyDescent="0.25">
      <c r="A443" s="253" t="s">
        <v>2122</v>
      </c>
      <c r="B443" s="253" t="s">
        <v>2123</v>
      </c>
      <c r="C443" s="255">
        <v>33</v>
      </c>
      <c r="D443" s="254" t="s">
        <v>6</v>
      </c>
      <c r="E443" s="255">
        <v>1.6897530000000001</v>
      </c>
      <c r="F443" s="101" t="str">
        <f>VLOOKUP(STOCK_PUENTEPIEDRA[[#This Row],[CODIGO]],CLASIFICACION[],4,FALSE)</f>
        <v>FULL GAUGE</v>
      </c>
      <c r="G443" s="10">
        <f>IFERROR(IF(VLOOKUP(STOCK_PUENTEPIEDRA[[#This Row],[CODIGO]],STOCKSANLUIS[],10,FALSE),VLOOKUP(STOCK_PUENTEPIEDRA[[#This Row],[CODIGO]],STOCKSANLUIS[],10,FALSE),"STOCK SOLO EN ALM05"),"STOCK SOLO EN ALM05")</f>
        <v>21</v>
      </c>
      <c r="H443" s="17">
        <f>VALUE(SUBSTITUTE(STOCK_PUENTEPIEDRA[[#This Row],[STOCK ALMACEN 05]],",",""))</f>
        <v>33</v>
      </c>
    </row>
    <row r="444" spans="1:8" x14ac:dyDescent="0.25">
      <c r="A444" s="253" t="s">
        <v>2124</v>
      </c>
      <c r="B444" s="253" t="s">
        <v>2125</v>
      </c>
      <c r="C444" s="255">
        <v>0</v>
      </c>
      <c r="D444" s="254" t="s">
        <v>6</v>
      </c>
      <c r="E444" s="255">
        <v>1055.4296059999999</v>
      </c>
      <c r="F444" s="101" t="str">
        <f>VLOOKUP(STOCK_PUENTEPIEDRA[[#This Row],[CODIGO]],CLASIFICACION[],4,FALSE)</f>
        <v>DANFOSS</v>
      </c>
      <c r="G4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44" s="17">
        <f>VALUE(SUBSTITUTE(STOCK_PUENTEPIEDRA[[#This Row],[STOCK ALMACEN 05]],",",""))</f>
        <v>0</v>
      </c>
    </row>
    <row r="445" spans="1:8" x14ac:dyDescent="0.25">
      <c r="A445" s="253" t="s">
        <v>2144</v>
      </c>
      <c r="B445" s="253" t="s">
        <v>2145</v>
      </c>
      <c r="C445" s="255">
        <v>8</v>
      </c>
      <c r="D445" s="254" t="s">
        <v>6</v>
      </c>
      <c r="E445" s="255">
        <v>43</v>
      </c>
      <c r="F445" s="101" t="str">
        <f>VLOOKUP(STOCK_PUENTEPIEDRA[[#This Row],[CODIGO]],CLASIFICACION[],4,FALSE)</f>
        <v>ES ROBBINS</v>
      </c>
      <c r="G445" s="10">
        <f>IFERROR(IF(VLOOKUP(STOCK_PUENTEPIEDRA[[#This Row],[CODIGO]],STOCKSANLUIS[],10,FALSE),VLOOKUP(STOCK_PUENTEPIEDRA[[#This Row],[CODIGO]],STOCKSANLUIS[],10,FALSE),"STOCK SOLO EN ALM05"),"STOCK SOLO EN ALM05")</f>
        <v>3</v>
      </c>
      <c r="H445" s="17">
        <f>VALUE(SUBSTITUTE(STOCK_PUENTEPIEDRA[[#This Row],[STOCK ALMACEN 05]],",",""))</f>
        <v>8</v>
      </c>
    </row>
    <row r="446" spans="1:8" x14ac:dyDescent="0.25">
      <c r="A446" s="253" t="s">
        <v>2150</v>
      </c>
      <c r="B446" s="253" t="s">
        <v>2151</v>
      </c>
      <c r="C446" s="255">
        <v>5</v>
      </c>
      <c r="D446" s="254" t="s">
        <v>6</v>
      </c>
      <c r="E446" s="255">
        <v>30.52</v>
      </c>
      <c r="F446" s="101" t="str">
        <f>VLOOKUP(STOCK_PUENTEPIEDRA[[#This Row],[CODIGO]],CLASIFICACION[],4,FALSE)</f>
        <v>VARIOS</v>
      </c>
      <c r="G4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46" s="17">
        <f>VALUE(SUBSTITUTE(STOCK_PUENTEPIEDRA[[#This Row],[STOCK ALMACEN 05]],",",""))</f>
        <v>5</v>
      </c>
    </row>
    <row r="447" spans="1:8" x14ac:dyDescent="0.25">
      <c r="A447" s="253" t="s">
        <v>2152</v>
      </c>
      <c r="B447" s="253" t="s">
        <v>2153</v>
      </c>
      <c r="C447" s="255">
        <v>0</v>
      </c>
      <c r="D447" s="254" t="s">
        <v>6</v>
      </c>
      <c r="E447" s="255">
        <v>10.94</v>
      </c>
      <c r="F447" s="101" t="str">
        <f>VLOOKUP(STOCK_PUENTEPIEDRA[[#This Row],[CODIGO]],CLASIFICACION[],4,FALSE)</f>
        <v>VARIOS</v>
      </c>
      <c r="G4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47" s="17">
        <f>VALUE(SUBSTITUTE(STOCK_PUENTEPIEDRA[[#This Row],[STOCK ALMACEN 05]],",",""))</f>
        <v>0</v>
      </c>
    </row>
    <row r="448" spans="1:8" x14ac:dyDescent="0.25">
      <c r="A448" s="253" t="s">
        <v>2182</v>
      </c>
      <c r="B448" s="253" t="s">
        <v>2183</v>
      </c>
      <c r="C448" s="255">
        <v>0</v>
      </c>
      <c r="D448" s="254" t="s">
        <v>6</v>
      </c>
      <c r="E448" s="255">
        <v>123</v>
      </c>
      <c r="F448" s="101" t="str">
        <f>VLOOKUP(STOCK_PUENTEPIEDRA[[#This Row],[CODIGO]],CLASIFICACION[],4,FALSE)</f>
        <v>DANFOSS</v>
      </c>
      <c r="G448" s="10">
        <f>IFERROR(IF(VLOOKUP(STOCK_PUENTEPIEDRA[[#This Row],[CODIGO]],STOCKSANLUIS[],10,FALSE),VLOOKUP(STOCK_PUENTEPIEDRA[[#This Row],[CODIGO]],STOCKSANLUIS[],10,FALSE),"STOCK SOLO EN ALM05"),"STOCK SOLO EN ALM05")</f>
        <v>1</v>
      </c>
      <c r="H448" s="17">
        <f>VALUE(SUBSTITUTE(STOCK_PUENTEPIEDRA[[#This Row],[STOCK ALMACEN 05]],",",""))</f>
        <v>0</v>
      </c>
    </row>
    <row r="449" spans="1:8" x14ac:dyDescent="0.25">
      <c r="A449" s="253" t="s">
        <v>2196</v>
      </c>
      <c r="B449" s="253" t="s">
        <v>19418</v>
      </c>
      <c r="C449" s="255">
        <v>0</v>
      </c>
      <c r="D449" s="254" t="s">
        <v>6</v>
      </c>
      <c r="E449" s="255">
        <v>89.04</v>
      </c>
      <c r="F449" s="101" t="str">
        <f>VLOOKUP(STOCK_PUENTEPIEDRA[[#This Row],[CODIGO]],CLASIFICACION[],4,FALSE)</f>
        <v>EBM</v>
      </c>
      <c r="G4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49" s="17">
        <f>VALUE(SUBSTITUTE(STOCK_PUENTEPIEDRA[[#This Row],[STOCK ALMACEN 05]],",",""))</f>
        <v>0</v>
      </c>
    </row>
    <row r="450" spans="1:8" x14ac:dyDescent="0.25">
      <c r="A450" s="253" t="s">
        <v>2204</v>
      </c>
      <c r="B450" s="253" t="s">
        <v>2205</v>
      </c>
      <c r="C450" s="255">
        <v>67</v>
      </c>
      <c r="D450" s="254" t="s">
        <v>6</v>
      </c>
      <c r="E450" s="255">
        <v>15.275223</v>
      </c>
      <c r="F450" s="101" t="str">
        <f>VLOOKUP(STOCK_PUENTEPIEDRA[[#This Row],[CODIGO]],CLASIFICACION[],4,FALSE)</f>
        <v>CAFF</v>
      </c>
      <c r="G4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50" s="17">
        <f>VALUE(SUBSTITUTE(STOCK_PUENTEPIEDRA[[#This Row],[STOCK ALMACEN 05]],",",""))</f>
        <v>67</v>
      </c>
    </row>
    <row r="451" spans="1:8" x14ac:dyDescent="0.25">
      <c r="A451" s="253" t="s">
        <v>2210</v>
      </c>
      <c r="B451" s="253" t="s">
        <v>2211</v>
      </c>
      <c r="C451" s="255">
        <v>0</v>
      </c>
      <c r="D451" s="254" t="s">
        <v>6</v>
      </c>
      <c r="E451" s="255">
        <v>205.922121</v>
      </c>
      <c r="F451" s="101" t="str">
        <f>VLOOKUP(STOCK_PUENTEPIEDRA[[#This Row],[CODIGO]],CLASIFICACION[],4,FALSE)</f>
        <v>GREE</v>
      </c>
      <c r="G4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51" s="17">
        <f>VALUE(SUBSTITUTE(STOCK_PUENTEPIEDRA[[#This Row],[STOCK ALMACEN 05]],",",""))</f>
        <v>0</v>
      </c>
    </row>
    <row r="452" spans="1:8" x14ac:dyDescent="0.25">
      <c r="A452" s="253" t="s">
        <v>2212</v>
      </c>
      <c r="B452" s="253" t="s">
        <v>2213</v>
      </c>
      <c r="C452" s="255">
        <v>0</v>
      </c>
      <c r="D452" s="254" t="s">
        <v>6</v>
      </c>
      <c r="E452" s="255">
        <v>100.64855300000001</v>
      </c>
      <c r="F452" s="101" t="str">
        <f>VLOOKUP(STOCK_PUENTEPIEDRA[[#This Row],[CODIGO]],CLASIFICACION[],4,FALSE)</f>
        <v>GREE</v>
      </c>
      <c r="G4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52" s="17">
        <f>VALUE(SUBSTITUTE(STOCK_PUENTEPIEDRA[[#This Row],[STOCK ALMACEN 05]],",",""))</f>
        <v>0</v>
      </c>
    </row>
    <row r="453" spans="1:8" x14ac:dyDescent="0.25">
      <c r="A453" s="253" t="s">
        <v>2232</v>
      </c>
      <c r="B453" s="253" t="s">
        <v>2233</v>
      </c>
      <c r="C453" s="255">
        <v>8</v>
      </c>
      <c r="D453" s="254" t="s">
        <v>6</v>
      </c>
      <c r="E453" s="255">
        <v>213.16916499999999</v>
      </c>
      <c r="F453" s="101" t="str">
        <f>VLOOKUP(STOCK_PUENTEPIEDRA[[#This Row],[CODIGO]],CLASIFICACION[],4,FALSE)</f>
        <v>CAFF</v>
      </c>
      <c r="G453" s="10">
        <f>IFERROR(IF(VLOOKUP(STOCK_PUENTEPIEDRA[[#This Row],[CODIGO]],STOCKSANLUIS[],10,FALSE),VLOOKUP(STOCK_PUENTEPIEDRA[[#This Row],[CODIGO]],STOCKSANLUIS[],10,FALSE),"STOCK SOLO EN ALM05"),"STOCK SOLO EN ALM05")</f>
        <v>2</v>
      </c>
      <c r="H453" s="17">
        <f>VALUE(SUBSTITUTE(STOCK_PUENTEPIEDRA[[#This Row],[STOCK ALMACEN 05]],",",""))</f>
        <v>8</v>
      </c>
    </row>
    <row r="454" spans="1:8" x14ac:dyDescent="0.25">
      <c r="A454" s="253" t="s">
        <v>20456</v>
      </c>
      <c r="B454" s="253" t="s">
        <v>20457</v>
      </c>
      <c r="C454" s="255">
        <v>0</v>
      </c>
      <c r="D454" s="254" t="s">
        <v>6</v>
      </c>
      <c r="E454" s="255">
        <v>876.62998000000005</v>
      </c>
      <c r="F454" s="101" t="str">
        <f>VLOOKUP(STOCK_PUENTEPIEDRA[[#This Row],[CODIGO]],CLASIFICACION[],4,FALSE)</f>
        <v>MIPAL</v>
      </c>
      <c r="G4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54" s="17">
        <f>VALUE(SUBSTITUTE(STOCK_PUENTEPIEDRA[[#This Row],[STOCK ALMACEN 05]],",",""))</f>
        <v>0</v>
      </c>
    </row>
    <row r="455" spans="1:8" x14ac:dyDescent="0.25">
      <c r="A455" s="253" t="s">
        <v>2244</v>
      </c>
      <c r="B455" s="253" t="s">
        <v>2245</v>
      </c>
      <c r="C455" s="255">
        <v>0</v>
      </c>
      <c r="D455" s="254" t="s">
        <v>6</v>
      </c>
      <c r="E455" s="255">
        <v>12.04</v>
      </c>
      <c r="F455" s="101" t="str">
        <f>VLOOKUP(STOCK_PUENTEPIEDRA[[#This Row],[CODIGO]],CLASIFICACION[],4,FALSE)</f>
        <v>MIPAL</v>
      </c>
      <c r="G4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55" s="17">
        <f>VALUE(SUBSTITUTE(STOCK_PUENTEPIEDRA[[#This Row],[STOCK ALMACEN 05]],",",""))</f>
        <v>0</v>
      </c>
    </row>
    <row r="456" spans="1:8" x14ac:dyDescent="0.25">
      <c r="A456" s="253" t="s">
        <v>2246</v>
      </c>
      <c r="B456" s="253" t="s">
        <v>2247</v>
      </c>
      <c r="C456" s="255">
        <v>15</v>
      </c>
      <c r="D456" s="254" t="s">
        <v>6</v>
      </c>
      <c r="E456" s="255">
        <v>250.13573400000001</v>
      </c>
      <c r="F456" s="101" t="str">
        <f>VLOOKUP(STOCK_PUENTEPIEDRA[[#This Row],[CODIGO]],CLASIFICACION[],4,FALSE)</f>
        <v>ES ROBBINS</v>
      </c>
      <c r="G456" s="10">
        <f>IFERROR(IF(VLOOKUP(STOCK_PUENTEPIEDRA[[#This Row],[CODIGO]],STOCKSANLUIS[],10,FALSE),VLOOKUP(STOCK_PUENTEPIEDRA[[#This Row],[CODIGO]],STOCKSANLUIS[],10,FALSE),"STOCK SOLO EN ALM05"),"STOCK SOLO EN ALM05")</f>
        <v>2</v>
      </c>
      <c r="H456" s="17">
        <f>VALUE(SUBSTITUTE(STOCK_PUENTEPIEDRA[[#This Row],[STOCK ALMACEN 05]],",",""))</f>
        <v>15</v>
      </c>
    </row>
    <row r="457" spans="1:8" x14ac:dyDescent="0.25">
      <c r="A457" s="253" t="s">
        <v>2248</v>
      </c>
      <c r="B457" s="253" t="s">
        <v>2249</v>
      </c>
      <c r="C457" s="255">
        <v>19</v>
      </c>
      <c r="D457" s="254" t="s">
        <v>6</v>
      </c>
      <c r="E457" s="255">
        <v>173.98792</v>
      </c>
      <c r="F457" s="101" t="str">
        <f>VLOOKUP(STOCK_PUENTEPIEDRA[[#This Row],[CODIGO]],CLASIFICACION[],4,FALSE)</f>
        <v>ES ROBBINS</v>
      </c>
      <c r="G4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57" s="17">
        <f>VALUE(SUBSTITUTE(STOCK_PUENTEPIEDRA[[#This Row],[STOCK ALMACEN 05]],",",""))</f>
        <v>19</v>
      </c>
    </row>
    <row r="458" spans="1:8" x14ac:dyDescent="0.25">
      <c r="A458" s="253" t="s">
        <v>2250</v>
      </c>
      <c r="B458" s="253" t="s">
        <v>2251</v>
      </c>
      <c r="C458" s="255">
        <v>7</v>
      </c>
      <c r="D458" s="254" t="s">
        <v>6</v>
      </c>
      <c r="E458" s="255">
        <v>50.464367000000003</v>
      </c>
      <c r="F458" s="101" t="str">
        <f>VLOOKUP(STOCK_PUENTEPIEDRA[[#This Row],[CODIGO]],CLASIFICACION[],4,FALSE)</f>
        <v>CAFF</v>
      </c>
      <c r="G458" s="10">
        <f>IFERROR(IF(VLOOKUP(STOCK_PUENTEPIEDRA[[#This Row],[CODIGO]],STOCKSANLUIS[],10,FALSE),VLOOKUP(STOCK_PUENTEPIEDRA[[#This Row],[CODIGO]],STOCKSANLUIS[],10,FALSE),"STOCK SOLO EN ALM05"),"STOCK SOLO EN ALM05")</f>
        <v>2</v>
      </c>
      <c r="H458" s="17">
        <f>VALUE(SUBSTITUTE(STOCK_PUENTEPIEDRA[[#This Row],[STOCK ALMACEN 05]],",",""))</f>
        <v>7</v>
      </c>
    </row>
    <row r="459" spans="1:8" x14ac:dyDescent="0.25">
      <c r="A459" s="253" t="s">
        <v>2252</v>
      </c>
      <c r="B459" s="253" t="s">
        <v>2253</v>
      </c>
      <c r="C459" s="255">
        <v>12</v>
      </c>
      <c r="D459" s="254" t="s">
        <v>6</v>
      </c>
      <c r="E459" s="255">
        <v>51.812294999999999</v>
      </c>
      <c r="F459" s="101" t="str">
        <f>VLOOKUP(STOCK_PUENTEPIEDRA[[#This Row],[CODIGO]],CLASIFICACION[],4,FALSE)</f>
        <v>CAFF</v>
      </c>
      <c r="G459" s="10">
        <f>IFERROR(IF(VLOOKUP(STOCK_PUENTEPIEDRA[[#This Row],[CODIGO]],STOCKSANLUIS[],10,FALSE),VLOOKUP(STOCK_PUENTEPIEDRA[[#This Row],[CODIGO]],STOCKSANLUIS[],10,FALSE),"STOCK SOLO EN ALM05"),"STOCK SOLO EN ALM05")</f>
        <v>2</v>
      </c>
      <c r="H459" s="17">
        <f>VALUE(SUBSTITUTE(STOCK_PUENTEPIEDRA[[#This Row],[STOCK ALMACEN 05]],",",""))</f>
        <v>12</v>
      </c>
    </row>
    <row r="460" spans="1:8" x14ac:dyDescent="0.25">
      <c r="A460" s="253" t="s">
        <v>2254</v>
      </c>
      <c r="B460" s="253" t="s">
        <v>2255</v>
      </c>
      <c r="C460" s="255">
        <v>19</v>
      </c>
      <c r="D460" s="254" t="s">
        <v>6</v>
      </c>
      <c r="E460" s="255">
        <v>23.039496</v>
      </c>
      <c r="F460" s="101" t="str">
        <f>VLOOKUP(STOCK_PUENTEPIEDRA[[#This Row],[CODIGO]],CLASIFICACION[],4,FALSE)</f>
        <v>CAFF</v>
      </c>
      <c r="G460" s="10">
        <f>IFERROR(IF(VLOOKUP(STOCK_PUENTEPIEDRA[[#This Row],[CODIGO]],STOCKSANLUIS[],10,FALSE),VLOOKUP(STOCK_PUENTEPIEDRA[[#This Row],[CODIGO]],STOCKSANLUIS[],10,FALSE),"STOCK SOLO EN ALM05"),"STOCK SOLO EN ALM05")</f>
        <v>4</v>
      </c>
      <c r="H460" s="17">
        <f>VALUE(SUBSTITUTE(STOCK_PUENTEPIEDRA[[#This Row],[STOCK ALMACEN 05]],",",""))</f>
        <v>19</v>
      </c>
    </row>
    <row r="461" spans="1:8" x14ac:dyDescent="0.25">
      <c r="A461" s="253" t="s">
        <v>2256</v>
      </c>
      <c r="B461" s="253" t="s">
        <v>2257</v>
      </c>
      <c r="C461" s="255">
        <v>20</v>
      </c>
      <c r="D461" s="254" t="s">
        <v>6</v>
      </c>
      <c r="E461" s="255">
        <v>23.039496</v>
      </c>
      <c r="F461" s="101" t="str">
        <f>VLOOKUP(STOCK_PUENTEPIEDRA[[#This Row],[CODIGO]],CLASIFICACION[],4,FALSE)</f>
        <v>CAFF</v>
      </c>
      <c r="G461" s="10">
        <f>IFERROR(IF(VLOOKUP(STOCK_PUENTEPIEDRA[[#This Row],[CODIGO]],STOCKSANLUIS[],10,FALSE),VLOOKUP(STOCK_PUENTEPIEDRA[[#This Row],[CODIGO]],STOCKSANLUIS[],10,FALSE),"STOCK SOLO EN ALM05"),"STOCK SOLO EN ALM05")</f>
        <v>4</v>
      </c>
      <c r="H461" s="17">
        <f>VALUE(SUBSTITUTE(STOCK_PUENTEPIEDRA[[#This Row],[STOCK ALMACEN 05]],",",""))</f>
        <v>20</v>
      </c>
    </row>
    <row r="462" spans="1:8" x14ac:dyDescent="0.25">
      <c r="A462" s="253" t="s">
        <v>2260</v>
      </c>
      <c r="B462" s="253" t="s">
        <v>2261</v>
      </c>
      <c r="C462" s="255">
        <v>14</v>
      </c>
      <c r="D462" s="254" t="s">
        <v>6</v>
      </c>
      <c r="E462" s="255">
        <v>25.876684000000001</v>
      </c>
      <c r="F462" s="101" t="str">
        <f>VLOOKUP(STOCK_PUENTEPIEDRA[[#This Row],[CODIGO]],CLASIFICACION[],4,FALSE)</f>
        <v>CAFF</v>
      </c>
      <c r="G4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62" s="17">
        <f>VALUE(SUBSTITUTE(STOCK_PUENTEPIEDRA[[#This Row],[STOCK ALMACEN 05]],",",""))</f>
        <v>14</v>
      </c>
    </row>
    <row r="463" spans="1:8" x14ac:dyDescent="0.25">
      <c r="A463" s="253" t="s">
        <v>2262</v>
      </c>
      <c r="B463" s="253" t="s">
        <v>2263</v>
      </c>
      <c r="C463" s="255">
        <v>7</v>
      </c>
      <c r="D463" s="254" t="s">
        <v>6</v>
      </c>
      <c r="E463" s="255">
        <v>45.939664999999998</v>
      </c>
      <c r="F463" s="101" t="str">
        <f>VLOOKUP(STOCK_PUENTEPIEDRA[[#This Row],[CODIGO]],CLASIFICACION[],4,FALSE)</f>
        <v>CAFF</v>
      </c>
      <c r="G463" s="10">
        <f>IFERROR(IF(VLOOKUP(STOCK_PUENTEPIEDRA[[#This Row],[CODIGO]],STOCKSANLUIS[],10,FALSE),VLOOKUP(STOCK_PUENTEPIEDRA[[#This Row],[CODIGO]],STOCKSANLUIS[],10,FALSE),"STOCK SOLO EN ALM05"),"STOCK SOLO EN ALM05")</f>
        <v>5</v>
      </c>
      <c r="H463" s="17">
        <f>VALUE(SUBSTITUTE(STOCK_PUENTEPIEDRA[[#This Row],[STOCK ALMACEN 05]],",",""))</f>
        <v>7</v>
      </c>
    </row>
    <row r="464" spans="1:8" x14ac:dyDescent="0.25">
      <c r="A464" s="253" t="s">
        <v>2264</v>
      </c>
      <c r="B464" s="253" t="s">
        <v>22772</v>
      </c>
      <c r="C464" s="255">
        <v>6</v>
      </c>
      <c r="D464" s="254" t="s">
        <v>6</v>
      </c>
      <c r="E464" s="255">
        <v>45.939664999999998</v>
      </c>
      <c r="F464" s="101" t="str">
        <f>VLOOKUP(STOCK_PUENTEPIEDRA[[#This Row],[CODIGO]],CLASIFICACION[],4,FALSE)</f>
        <v>CAFF</v>
      </c>
      <c r="G464" s="10">
        <f>IFERROR(IF(VLOOKUP(STOCK_PUENTEPIEDRA[[#This Row],[CODIGO]],STOCKSANLUIS[],10,FALSE),VLOOKUP(STOCK_PUENTEPIEDRA[[#This Row],[CODIGO]],STOCKSANLUIS[],10,FALSE),"STOCK SOLO EN ALM05"),"STOCK SOLO EN ALM05")</f>
        <v>1</v>
      </c>
      <c r="H464" s="17">
        <f>VALUE(SUBSTITUTE(STOCK_PUENTEPIEDRA[[#This Row],[STOCK ALMACEN 05]],",",""))</f>
        <v>6</v>
      </c>
    </row>
    <row r="465" spans="1:8" x14ac:dyDescent="0.25">
      <c r="A465" s="253" t="s">
        <v>2266</v>
      </c>
      <c r="B465" s="253" t="s">
        <v>2267</v>
      </c>
      <c r="C465" s="255">
        <v>23</v>
      </c>
      <c r="D465" s="254" t="s">
        <v>6</v>
      </c>
      <c r="E465" s="255">
        <v>38.644036</v>
      </c>
      <c r="F465" s="101" t="str">
        <f>VLOOKUP(STOCK_PUENTEPIEDRA[[#This Row],[CODIGO]],CLASIFICACION[],4,FALSE)</f>
        <v>CAFF</v>
      </c>
      <c r="G465" s="10">
        <f>IFERROR(IF(VLOOKUP(STOCK_PUENTEPIEDRA[[#This Row],[CODIGO]],STOCKSANLUIS[],10,FALSE),VLOOKUP(STOCK_PUENTEPIEDRA[[#This Row],[CODIGO]],STOCKSANLUIS[],10,FALSE),"STOCK SOLO EN ALM05"),"STOCK SOLO EN ALM05")</f>
        <v>2</v>
      </c>
      <c r="H465" s="17">
        <f>VALUE(SUBSTITUTE(STOCK_PUENTEPIEDRA[[#This Row],[STOCK ALMACEN 05]],",",""))</f>
        <v>23</v>
      </c>
    </row>
    <row r="466" spans="1:8" x14ac:dyDescent="0.25">
      <c r="A466" s="253" t="s">
        <v>2268</v>
      </c>
      <c r="B466" s="253" t="s">
        <v>2269</v>
      </c>
      <c r="C466" s="255">
        <v>10</v>
      </c>
      <c r="D466" s="254" t="s">
        <v>6</v>
      </c>
      <c r="E466" s="255">
        <v>69.587129000000004</v>
      </c>
      <c r="F466" s="101" t="str">
        <f>VLOOKUP(STOCK_PUENTEPIEDRA[[#This Row],[CODIGO]],CLASIFICACION[],4,FALSE)</f>
        <v>CAFF</v>
      </c>
      <c r="G466" s="10">
        <f>IFERROR(IF(VLOOKUP(STOCK_PUENTEPIEDRA[[#This Row],[CODIGO]],STOCKSANLUIS[],10,FALSE),VLOOKUP(STOCK_PUENTEPIEDRA[[#This Row],[CODIGO]],STOCKSANLUIS[],10,FALSE),"STOCK SOLO EN ALM05"),"STOCK SOLO EN ALM05")</f>
        <v>1</v>
      </c>
      <c r="H466" s="17">
        <f>VALUE(SUBSTITUTE(STOCK_PUENTEPIEDRA[[#This Row],[STOCK ALMACEN 05]],",",""))</f>
        <v>10</v>
      </c>
    </row>
    <row r="467" spans="1:8" x14ac:dyDescent="0.25">
      <c r="A467" s="253" t="s">
        <v>2270</v>
      </c>
      <c r="B467" s="253" t="s">
        <v>2271</v>
      </c>
      <c r="C467" s="255">
        <v>15</v>
      </c>
      <c r="D467" s="254" t="s">
        <v>6</v>
      </c>
      <c r="E467" s="255">
        <v>69.587129000000004</v>
      </c>
      <c r="F467" s="101" t="str">
        <f>VLOOKUP(STOCK_PUENTEPIEDRA[[#This Row],[CODIGO]],CLASIFICACION[],4,FALSE)</f>
        <v>CAFF</v>
      </c>
      <c r="G4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67" s="17">
        <f>VALUE(SUBSTITUTE(STOCK_PUENTEPIEDRA[[#This Row],[STOCK ALMACEN 05]],",",""))</f>
        <v>15</v>
      </c>
    </row>
    <row r="468" spans="1:8" x14ac:dyDescent="0.25">
      <c r="A468" s="253" t="s">
        <v>2272</v>
      </c>
      <c r="B468" s="253" t="s">
        <v>2273</v>
      </c>
      <c r="C468" s="255">
        <v>0</v>
      </c>
      <c r="D468" s="254" t="s">
        <v>6</v>
      </c>
      <c r="E468" s="255">
        <v>25.268715</v>
      </c>
      <c r="F468" s="101" t="str">
        <f>VLOOKUP(STOCK_PUENTEPIEDRA[[#This Row],[CODIGO]],CLASIFICACION[],4,FALSE)</f>
        <v>CAFF</v>
      </c>
      <c r="G4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68" s="17">
        <f>VALUE(SUBSTITUTE(STOCK_PUENTEPIEDRA[[#This Row],[STOCK ALMACEN 05]],",",""))</f>
        <v>0</v>
      </c>
    </row>
    <row r="469" spans="1:8" x14ac:dyDescent="0.25">
      <c r="A469" s="253" t="s">
        <v>2274</v>
      </c>
      <c r="B469" s="253" t="s">
        <v>2275</v>
      </c>
      <c r="C469" s="255">
        <v>1</v>
      </c>
      <c r="D469" s="254" t="s">
        <v>6</v>
      </c>
      <c r="E469" s="255">
        <v>15.090211</v>
      </c>
      <c r="F469" s="101" t="str">
        <f>VLOOKUP(STOCK_PUENTEPIEDRA[[#This Row],[CODIGO]],CLASIFICACION[],4,FALSE)</f>
        <v>CAFF</v>
      </c>
      <c r="G469" s="10">
        <f>IFERROR(IF(VLOOKUP(STOCK_PUENTEPIEDRA[[#This Row],[CODIGO]],STOCKSANLUIS[],10,FALSE),VLOOKUP(STOCK_PUENTEPIEDRA[[#This Row],[CODIGO]],STOCKSANLUIS[],10,FALSE),"STOCK SOLO EN ALM05"),"STOCK SOLO EN ALM05")</f>
        <v>1</v>
      </c>
      <c r="H469" s="17">
        <f>VALUE(SUBSTITUTE(STOCK_PUENTEPIEDRA[[#This Row],[STOCK ALMACEN 05]],",",""))</f>
        <v>1</v>
      </c>
    </row>
    <row r="470" spans="1:8" x14ac:dyDescent="0.25">
      <c r="A470" s="253" t="s">
        <v>2276</v>
      </c>
      <c r="B470" s="253" t="s">
        <v>2277</v>
      </c>
      <c r="C470" s="255">
        <v>7</v>
      </c>
      <c r="D470" s="254" t="s">
        <v>6</v>
      </c>
      <c r="E470" s="255">
        <v>14.240085000000001</v>
      </c>
      <c r="F470" s="101" t="str">
        <f>VLOOKUP(STOCK_PUENTEPIEDRA[[#This Row],[CODIGO]],CLASIFICACION[],4,FALSE)</f>
        <v>CAFF</v>
      </c>
      <c r="G470" s="10">
        <f>IFERROR(IF(VLOOKUP(STOCK_PUENTEPIEDRA[[#This Row],[CODIGO]],STOCKSANLUIS[],10,FALSE),VLOOKUP(STOCK_PUENTEPIEDRA[[#This Row],[CODIGO]],STOCKSANLUIS[],10,FALSE),"STOCK SOLO EN ALM05"),"STOCK SOLO EN ALM05")</f>
        <v>3</v>
      </c>
      <c r="H470" s="17">
        <f>VALUE(SUBSTITUTE(STOCK_PUENTEPIEDRA[[#This Row],[STOCK ALMACEN 05]],",",""))</f>
        <v>7</v>
      </c>
    </row>
    <row r="471" spans="1:8" x14ac:dyDescent="0.25">
      <c r="A471" s="253" t="s">
        <v>2280</v>
      </c>
      <c r="B471" s="253" t="s">
        <v>2281</v>
      </c>
      <c r="C471" s="255">
        <v>0</v>
      </c>
      <c r="D471" s="254" t="s">
        <v>6</v>
      </c>
      <c r="E471" s="255">
        <v>6.1873589999999998</v>
      </c>
      <c r="F471" s="101" t="str">
        <f>VLOOKUP(STOCK_PUENTEPIEDRA[[#This Row],[CODIGO]],CLASIFICACION[],4,FALSE)</f>
        <v>QUALITY</v>
      </c>
      <c r="G4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71" s="17">
        <f>VALUE(SUBSTITUTE(STOCK_PUENTEPIEDRA[[#This Row],[STOCK ALMACEN 05]],",",""))</f>
        <v>0</v>
      </c>
    </row>
    <row r="472" spans="1:8" x14ac:dyDescent="0.25">
      <c r="A472" s="253" t="s">
        <v>2282</v>
      </c>
      <c r="B472" s="253" t="s">
        <v>2283</v>
      </c>
      <c r="C472" s="255">
        <v>0</v>
      </c>
      <c r="D472" s="254" t="s">
        <v>6</v>
      </c>
      <c r="E472" s="255">
        <v>7.2983469999999997</v>
      </c>
      <c r="F472" s="101" t="str">
        <f>VLOOKUP(STOCK_PUENTEPIEDRA[[#This Row],[CODIGO]],CLASIFICACION[],4,FALSE)</f>
        <v>QUALITY</v>
      </c>
      <c r="G4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72" s="17">
        <f>VALUE(SUBSTITUTE(STOCK_PUENTEPIEDRA[[#This Row],[STOCK ALMACEN 05]],",",""))</f>
        <v>0</v>
      </c>
    </row>
    <row r="473" spans="1:8" x14ac:dyDescent="0.25">
      <c r="A473" s="253" t="s">
        <v>2286</v>
      </c>
      <c r="B473" s="253" t="s">
        <v>2287</v>
      </c>
      <c r="C473" s="255">
        <v>0</v>
      </c>
      <c r="D473" s="254" t="s">
        <v>6</v>
      </c>
      <c r="E473" s="255">
        <v>12.547647</v>
      </c>
      <c r="F473" s="101" t="str">
        <f>VLOOKUP(STOCK_PUENTEPIEDRA[[#This Row],[CODIGO]],CLASIFICACION[],4,FALSE)</f>
        <v>TOPTECH</v>
      </c>
      <c r="G4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73" s="17">
        <f>VALUE(SUBSTITUTE(STOCK_PUENTEPIEDRA[[#This Row],[STOCK ALMACEN 05]],",",""))</f>
        <v>0</v>
      </c>
    </row>
    <row r="474" spans="1:8" x14ac:dyDescent="0.25">
      <c r="A474" s="253" t="s">
        <v>2290</v>
      </c>
      <c r="B474" s="253" t="s">
        <v>2291</v>
      </c>
      <c r="C474" s="255">
        <v>0</v>
      </c>
      <c r="D474" s="254" t="s">
        <v>6</v>
      </c>
      <c r="E474" s="255">
        <v>221.101</v>
      </c>
      <c r="F474" s="101" t="str">
        <f>VLOOKUP(STOCK_PUENTEPIEDRA[[#This Row],[CODIGO]],CLASIFICACION[],4,FALSE)</f>
        <v>CARRIER</v>
      </c>
      <c r="G4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74" s="17">
        <f>VALUE(SUBSTITUTE(STOCK_PUENTEPIEDRA[[#This Row],[STOCK ALMACEN 05]],",",""))</f>
        <v>0</v>
      </c>
    </row>
    <row r="475" spans="1:8" x14ac:dyDescent="0.25">
      <c r="A475" s="253" t="s">
        <v>2296</v>
      </c>
      <c r="B475" s="253" t="s">
        <v>2297</v>
      </c>
      <c r="C475" s="255">
        <v>0</v>
      </c>
      <c r="D475" s="254" t="s">
        <v>6</v>
      </c>
      <c r="E475" s="255">
        <v>4.0637549999999996</v>
      </c>
      <c r="F475" s="101" t="str">
        <f>VLOOKUP(STOCK_PUENTEPIEDRA[[#This Row],[CODIGO]],CLASIFICACION[],4,FALSE)</f>
        <v>DANFOSS</v>
      </c>
      <c r="G475" s="10">
        <f>IFERROR(IF(VLOOKUP(STOCK_PUENTEPIEDRA[[#This Row],[CODIGO]],STOCKSANLUIS[],10,FALSE),VLOOKUP(STOCK_PUENTEPIEDRA[[#This Row],[CODIGO]],STOCKSANLUIS[],10,FALSE),"STOCK SOLO EN ALM05"),"STOCK SOLO EN ALM05")</f>
        <v>10</v>
      </c>
      <c r="H475" s="17">
        <f>VALUE(SUBSTITUTE(STOCK_PUENTEPIEDRA[[#This Row],[STOCK ALMACEN 05]],",",""))</f>
        <v>0</v>
      </c>
    </row>
    <row r="476" spans="1:8" x14ac:dyDescent="0.25">
      <c r="A476" s="253" t="s">
        <v>2314</v>
      </c>
      <c r="B476" s="253" t="s">
        <v>2315</v>
      </c>
      <c r="C476" s="255">
        <v>4</v>
      </c>
      <c r="D476" s="254" t="s">
        <v>6</v>
      </c>
      <c r="E476" s="255">
        <v>2.95987</v>
      </c>
      <c r="F476" s="101" t="str">
        <f>VLOOKUP(STOCK_PUENTEPIEDRA[[#This Row],[CODIGO]],CLASIFICACION[],4,FALSE)</f>
        <v>EVERWELL</v>
      </c>
      <c r="G476" s="10">
        <f>IFERROR(IF(VLOOKUP(STOCK_PUENTEPIEDRA[[#This Row],[CODIGO]],STOCKSANLUIS[],10,FALSE),VLOOKUP(STOCK_PUENTEPIEDRA[[#This Row],[CODIGO]],STOCKSANLUIS[],10,FALSE),"STOCK SOLO EN ALM05"),"STOCK SOLO EN ALM05")</f>
        <v>1</v>
      </c>
      <c r="H476" s="17">
        <f>VALUE(SUBSTITUTE(STOCK_PUENTEPIEDRA[[#This Row],[STOCK ALMACEN 05]],",",""))</f>
        <v>4</v>
      </c>
    </row>
    <row r="477" spans="1:8" x14ac:dyDescent="0.25">
      <c r="A477" s="253" t="s">
        <v>2326</v>
      </c>
      <c r="B477" s="253" t="s">
        <v>2327</v>
      </c>
      <c r="C477" s="255">
        <v>0</v>
      </c>
      <c r="D477" s="254" t="s">
        <v>6</v>
      </c>
      <c r="E477" s="255">
        <v>326.225055</v>
      </c>
      <c r="F477" s="101" t="str">
        <f>VLOOKUP(STOCK_PUENTEPIEDRA[[#This Row],[CODIGO]],CLASIFICACION[],4,FALSE)</f>
        <v>GREE</v>
      </c>
      <c r="G4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77" s="17">
        <f>VALUE(SUBSTITUTE(STOCK_PUENTEPIEDRA[[#This Row],[STOCK ALMACEN 05]],",",""))</f>
        <v>0</v>
      </c>
    </row>
    <row r="478" spans="1:8" x14ac:dyDescent="0.25">
      <c r="A478" s="253" t="s">
        <v>2328</v>
      </c>
      <c r="B478" s="253" t="s">
        <v>2329</v>
      </c>
      <c r="C478" s="255">
        <v>1</v>
      </c>
      <c r="D478" s="254" t="s">
        <v>6</v>
      </c>
      <c r="E478" s="255">
        <v>631.28906700000005</v>
      </c>
      <c r="F478" s="101" t="str">
        <f>VLOOKUP(STOCK_PUENTEPIEDRA[[#This Row],[CODIGO]],CLASIFICACION[],4,FALSE)</f>
        <v>GREE</v>
      </c>
      <c r="G4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78" s="17">
        <f>VALUE(SUBSTITUTE(STOCK_PUENTEPIEDRA[[#This Row],[STOCK ALMACEN 05]],",",""))</f>
        <v>1</v>
      </c>
    </row>
    <row r="479" spans="1:8" x14ac:dyDescent="0.25">
      <c r="A479" s="253" t="s">
        <v>2332</v>
      </c>
      <c r="B479" s="253" t="s">
        <v>2333</v>
      </c>
      <c r="C479" s="255">
        <v>0</v>
      </c>
      <c r="D479" s="254" t="s">
        <v>6</v>
      </c>
      <c r="E479" s="255">
        <v>3.36</v>
      </c>
      <c r="F479" s="101" t="str">
        <f>VLOOKUP(STOCK_PUENTEPIEDRA[[#This Row],[CODIGO]],CLASIFICACION[],4,FALSE)</f>
        <v>QUALITY</v>
      </c>
      <c r="G4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79" s="17">
        <f>VALUE(SUBSTITUTE(STOCK_PUENTEPIEDRA[[#This Row],[STOCK ALMACEN 05]],",",""))</f>
        <v>0</v>
      </c>
    </row>
    <row r="480" spans="1:8" x14ac:dyDescent="0.25">
      <c r="A480" s="253" t="s">
        <v>20466</v>
      </c>
      <c r="B480" s="253" t="s">
        <v>20467</v>
      </c>
      <c r="C480" s="255">
        <v>0</v>
      </c>
      <c r="D480" s="254" t="s">
        <v>6</v>
      </c>
      <c r="E480" s="255">
        <v>0</v>
      </c>
      <c r="F480" s="101" t="str">
        <f>VLOOKUP(STOCK_PUENTEPIEDRA[[#This Row],[CODIGO]],CLASIFICACION[],4,FALSE)</f>
        <v>GREE</v>
      </c>
      <c r="G4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80" s="17">
        <f>VALUE(SUBSTITUTE(STOCK_PUENTEPIEDRA[[#This Row],[STOCK ALMACEN 05]],",",""))</f>
        <v>0</v>
      </c>
    </row>
    <row r="481" spans="1:8" x14ac:dyDescent="0.25">
      <c r="A481" s="253" t="s">
        <v>2336</v>
      </c>
      <c r="B481" s="253" t="s">
        <v>19441</v>
      </c>
      <c r="C481" s="255">
        <v>86</v>
      </c>
      <c r="D481" s="254" t="s">
        <v>6</v>
      </c>
      <c r="E481" s="255">
        <v>0.5</v>
      </c>
      <c r="F481" s="101" t="str">
        <f>VLOOKUP(STOCK_PUENTEPIEDRA[[#This Row],[CODIGO]],CLASIFICACION[],4,FALSE)</f>
        <v>GREE</v>
      </c>
      <c r="G4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81" s="17">
        <f>VALUE(SUBSTITUTE(STOCK_PUENTEPIEDRA[[#This Row],[STOCK ALMACEN 05]],",",""))</f>
        <v>86</v>
      </c>
    </row>
    <row r="482" spans="1:8" x14ac:dyDescent="0.25">
      <c r="A482" s="253" t="s">
        <v>2342</v>
      </c>
      <c r="B482" s="253" t="s">
        <v>2343</v>
      </c>
      <c r="C482" s="255">
        <v>0</v>
      </c>
      <c r="D482" s="254" t="s">
        <v>6</v>
      </c>
      <c r="E482" s="255">
        <v>88.238677999999993</v>
      </c>
      <c r="F482" s="101" t="str">
        <f>VLOOKUP(STOCK_PUENTEPIEDRA[[#This Row],[CODIGO]],CLASIFICACION[],4,FALSE)</f>
        <v>FULL GAUGE</v>
      </c>
      <c r="G482" s="10">
        <f>IFERROR(IF(VLOOKUP(STOCK_PUENTEPIEDRA[[#This Row],[CODIGO]],STOCKSANLUIS[],10,FALSE),VLOOKUP(STOCK_PUENTEPIEDRA[[#This Row],[CODIGO]],STOCKSANLUIS[],10,FALSE),"STOCK SOLO EN ALM05"),"STOCK SOLO EN ALM05")</f>
        <v>3</v>
      </c>
      <c r="H482" s="17">
        <f>VALUE(SUBSTITUTE(STOCK_PUENTEPIEDRA[[#This Row],[STOCK ALMACEN 05]],",",""))</f>
        <v>0</v>
      </c>
    </row>
    <row r="483" spans="1:8" x14ac:dyDescent="0.25">
      <c r="A483" s="253" t="s">
        <v>2344</v>
      </c>
      <c r="B483" s="253" t="s">
        <v>2345</v>
      </c>
      <c r="C483" s="255">
        <v>3</v>
      </c>
      <c r="D483" s="254" t="s">
        <v>6</v>
      </c>
      <c r="E483" s="255">
        <v>3.266804</v>
      </c>
      <c r="F483" s="101" t="str">
        <f>VLOOKUP(STOCK_PUENTEPIEDRA[[#This Row],[CODIGO]],CLASIFICACION[],4,FALSE)</f>
        <v>FULL GAUGE</v>
      </c>
      <c r="G483" s="10">
        <f>IFERROR(IF(VLOOKUP(STOCK_PUENTEPIEDRA[[#This Row],[CODIGO]],STOCKSANLUIS[],10,FALSE),VLOOKUP(STOCK_PUENTEPIEDRA[[#This Row],[CODIGO]],STOCKSANLUIS[],10,FALSE),"STOCK SOLO EN ALM05"),"STOCK SOLO EN ALM05")</f>
        <v>2</v>
      </c>
      <c r="H483" s="17">
        <f>VALUE(SUBSTITUTE(STOCK_PUENTEPIEDRA[[#This Row],[STOCK ALMACEN 05]],",",""))</f>
        <v>3</v>
      </c>
    </row>
    <row r="484" spans="1:8" x14ac:dyDescent="0.25">
      <c r="A484" s="253" t="s">
        <v>2353</v>
      </c>
      <c r="B484" s="253" t="s">
        <v>22571</v>
      </c>
      <c r="C484" s="255">
        <v>0</v>
      </c>
      <c r="D484" s="254" t="s">
        <v>6</v>
      </c>
      <c r="E484" s="255">
        <v>52.954563</v>
      </c>
      <c r="F484" s="101" t="str">
        <f>VLOOKUP(STOCK_PUENTEPIEDRA[[#This Row],[CODIGO]],CLASIFICACION[],4,FALSE)</f>
        <v>THE CHEMOURS</v>
      </c>
      <c r="G4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84" s="17">
        <f>VALUE(SUBSTITUTE(STOCK_PUENTEPIEDRA[[#This Row],[STOCK ALMACEN 05]],",",""))</f>
        <v>0</v>
      </c>
    </row>
    <row r="485" spans="1:8" x14ac:dyDescent="0.25">
      <c r="A485" s="253" t="s">
        <v>2361</v>
      </c>
      <c r="B485" s="253" t="s">
        <v>2362</v>
      </c>
      <c r="C485" s="255">
        <v>0</v>
      </c>
      <c r="D485" s="254" t="s">
        <v>6</v>
      </c>
      <c r="E485" s="255">
        <v>153.12</v>
      </c>
      <c r="F485" s="101" t="str">
        <f>VLOOKUP(STOCK_PUENTEPIEDRA[[#This Row],[CODIGO]],CLASIFICACION[],4,FALSE)</f>
        <v>ES ROBBINS</v>
      </c>
      <c r="G4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85" s="17">
        <f>VALUE(SUBSTITUTE(STOCK_PUENTEPIEDRA[[#This Row],[STOCK ALMACEN 05]],",",""))</f>
        <v>0</v>
      </c>
    </row>
    <row r="486" spans="1:8" x14ac:dyDescent="0.25">
      <c r="A486" s="253" t="s">
        <v>20470</v>
      </c>
      <c r="B486" s="253" t="s">
        <v>20471</v>
      </c>
      <c r="C486" s="255">
        <v>0</v>
      </c>
      <c r="D486" s="254" t="s">
        <v>6</v>
      </c>
      <c r="E486" s="255">
        <v>192.38</v>
      </c>
      <c r="F486" s="101" t="str">
        <f>VLOOKUP(STOCK_PUENTEPIEDRA[[#This Row],[CODIGO]],CLASIFICACION[],4,FALSE)</f>
        <v>ES ROBBINS</v>
      </c>
      <c r="G4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86" s="17">
        <f>VALUE(SUBSTITUTE(STOCK_PUENTEPIEDRA[[#This Row],[STOCK ALMACEN 05]],",",""))</f>
        <v>0</v>
      </c>
    </row>
    <row r="487" spans="1:8" x14ac:dyDescent="0.25">
      <c r="A487" s="253" t="s">
        <v>2363</v>
      </c>
      <c r="B487" s="253" t="s">
        <v>2364</v>
      </c>
      <c r="C487" s="255">
        <v>11</v>
      </c>
      <c r="D487" s="254" t="s">
        <v>6</v>
      </c>
      <c r="E487" s="255">
        <v>26.72</v>
      </c>
      <c r="F487" s="101" t="str">
        <f>VLOOKUP(STOCK_PUENTEPIEDRA[[#This Row],[CODIGO]],CLASIFICACION[],4,FALSE)</f>
        <v>ES ROBBINS</v>
      </c>
      <c r="G487" s="10">
        <f>IFERROR(IF(VLOOKUP(STOCK_PUENTEPIEDRA[[#This Row],[CODIGO]],STOCKSANLUIS[],10,FALSE),VLOOKUP(STOCK_PUENTEPIEDRA[[#This Row],[CODIGO]],STOCKSANLUIS[],10,FALSE),"STOCK SOLO EN ALM05"),"STOCK SOLO EN ALM05")</f>
        <v>3</v>
      </c>
      <c r="H487" s="17">
        <f>VALUE(SUBSTITUTE(STOCK_PUENTEPIEDRA[[#This Row],[STOCK ALMACEN 05]],",",""))</f>
        <v>11</v>
      </c>
    </row>
    <row r="488" spans="1:8" x14ac:dyDescent="0.25">
      <c r="A488" s="253" t="s">
        <v>2365</v>
      </c>
      <c r="B488" s="253" t="s">
        <v>2366</v>
      </c>
      <c r="C488" s="255">
        <v>0</v>
      </c>
      <c r="D488" s="254" t="s">
        <v>6</v>
      </c>
      <c r="E488" s="255">
        <v>82.795257000000007</v>
      </c>
      <c r="F488" s="101" t="str">
        <f>VLOOKUP(STOCK_PUENTEPIEDRA[[#This Row],[CODIGO]],CLASIFICACION[],4,FALSE)</f>
        <v>ES ROBBINS</v>
      </c>
      <c r="G4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88" s="17">
        <f>VALUE(SUBSTITUTE(STOCK_PUENTEPIEDRA[[#This Row],[STOCK ALMACEN 05]],",",""))</f>
        <v>0</v>
      </c>
    </row>
    <row r="489" spans="1:8" x14ac:dyDescent="0.25">
      <c r="A489" s="253" t="s">
        <v>2373</v>
      </c>
      <c r="B489" s="253" t="s">
        <v>2374</v>
      </c>
      <c r="C489" s="255">
        <v>0</v>
      </c>
      <c r="D489" s="254" t="s">
        <v>6</v>
      </c>
      <c r="E489" s="255">
        <v>22.055555999999999</v>
      </c>
      <c r="F489" s="101" t="str">
        <f>VLOOKUP(STOCK_PUENTEPIEDRA[[#This Row],[CODIGO]],CLASIFICACION[],4,FALSE)</f>
        <v>DANFOSS</v>
      </c>
      <c r="G489" s="10">
        <f>IFERROR(IF(VLOOKUP(STOCK_PUENTEPIEDRA[[#This Row],[CODIGO]],STOCKSANLUIS[],10,FALSE),VLOOKUP(STOCK_PUENTEPIEDRA[[#This Row],[CODIGO]],STOCKSANLUIS[],10,FALSE),"STOCK SOLO EN ALM05"),"STOCK SOLO EN ALM05")</f>
        <v>1</v>
      </c>
      <c r="H489" s="17">
        <f>VALUE(SUBSTITUTE(STOCK_PUENTEPIEDRA[[#This Row],[STOCK ALMACEN 05]],",",""))</f>
        <v>0</v>
      </c>
    </row>
    <row r="490" spans="1:8" x14ac:dyDescent="0.25">
      <c r="A490" s="253" t="s">
        <v>2377</v>
      </c>
      <c r="B490" s="253" t="s">
        <v>22611</v>
      </c>
      <c r="C490" s="255">
        <v>0</v>
      </c>
      <c r="D490" s="254" t="s">
        <v>6</v>
      </c>
      <c r="E490" s="255">
        <v>71.400480000000002</v>
      </c>
      <c r="F490" s="101" t="str">
        <f>VLOOKUP(STOCK_PUENTEPIEDRA[[#This Row],[CODIGO]],CLASIFICACION[],4,FALSE)</f>
        <v>EBM</v>
      </c>
      <c r="G4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0" s="17">
        <f>VALUE(SUBSTITUTE(STOCK_PUENTEPIEDRA[[#This Row],[STOCK ALMACEN 05]],",",""))</f>
        <v>0</v>
      </c>
    </row>
    <row r="491" spans="1:8" x14ac:dyDescent="0.25">
      <c r="A491" s="253" t="s">
        <v>2379</v>
      </c>
      <c r="B491" s="253" t="s">
        <v>2380</v>
      </c>
      <c r="C491" s="255">
        <v>11</v>
      </c>
      <c r="D491" s="254" t="s">
        <v>6</v>
      </c>
      <c r="E491" s="255">
        <v>894.21266400000002</v>
      </c>
      <c r="F491" s="101" t="str">
        <f>VLOOKUP(STOCK_PUENTEPIEDRA[[#This Row],[CODIGO]],CLASIFICACION[],4,FALSE)</f>
        <v>MIPAL</v>
      </c>
      <c r="G4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1" s="17">
        <f>VALUE(SUBSTITUTE(STOCK_PUENTEPIEDRA[[#This Row],[STOCK ALMACEN 05]],",",""))</f>
        <v>11</v>
      </c>
    </row>
    <row r="492" spans="1:8" x14ac:dyDescent="0.25">
      <c r="A492" s="253" t="s">
        <v>2381</v>
      </c>
      <c r="B492" s="253" t="s">
        <v>2382</v>
      </c>
      <c r="C492" s="255">
        <v>8</v>
      </c>
      <c r="D492" s="254" t="s">
        <v>6</v>
      </c>
      <c r="E492" s="255">
        <v>1065.6335349999999</v>
      </c>
      <c r="F492" s="101" t="str">
        <f>VLOOKUP(STOCK_PUENTEPIEDRA[[#This Row],[CODIGO]],CLASIFICACION[],4,FALSE)</f>
        <v>MIPAL</v>
      </c>
      <c r="G4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2" s="17">
        <f>VALUE(SUBSTITUTE(STOCK_PUENTEPIEDRA[[#This Row],[STOCK ALMACEN 05]],",",""))</f>
        <v>8</v>
      </c>
    </row>
    <row r="493" spans="1:8" x14ac:dyDescent="0.25">
      <c r="A493" s="253" t="s">
        <v>2387</v>
      </c>
      <c r="B493" s="253" t="s">
        <v>2388</v>
      </c>
      <c r="C493" s="255">
        <v>2</v>
      </c>
      <c r="D493" s="254" t="s">
        <v>6</v>
      </c>
      <c r="E493" s="255">
        <v>5.9418839999999999</v>
      </c>
      <c r="F493" s="101" t="str">
        <f>VLOOKUP(STOCK_PUENTEPIEDRA[[#This Row],[CODIGO]],CLASIFICACION[],4,FALSE)</f>
        <v>FASSON</v>
      </c>
      <c r="G493" s="10">
        <f>IFERROR(IF(VLOOKUP(STOCK_PUENTEPIEDRA[[#This Row],[CODIGO]],STOCKSANLUIS[],10,FALSE),VLOOKUP(STOCK_PUENTEPIEDRA[[#This Row],[CODIGO]],STOCKSANLUIS[],10,FALSE),"STOCK SOLO EN ALM05"),"STOCK SOLO EN ALM05")</f>
        <v>6</v>
      </c>
      <c r="H493" s="17">
        <f>VALUE(SUBSTITUTE(STOCK_PUENTEPIEDRA[[#This Row],[STOCK ALMACEN 05]],",",""))</f>
        <v>2</v>
      </c>
    </row>
    <row r="494" spans="1:8" x14ac:dyDescent="0.25">
      <c r="A494" s="253" t="s">
        <v>2389</v>
      </c>
      <c r="B494" s="253" t="s">
        <v>2390</v>
      </c>
      <c r="C494" s="255">
        <v>0</v>
      </c>
      <c r="D494" s="254" t="s">
        <v>6</v>
      </c>
      <c r="E494" s="255">
        <v>22.408000000000001</v>
      </c>
      <c r="F494" s="101" t="str">
        <f>VLOOKUP(STOCK_PUENTEPIEDRA[[#This Row],[CODIGO]],CLASIFICACION[],4,FALSE)</f>
        <v>APPLI PARTS</v>
      </c>
      <c r="G4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4" s="17">
        <f>VALUE(SUBSTITUTE(STOCK_PUENTEPIEDRA[[#This Row],[STOCK ALMACEN 05]],",",""))</f>
        <v>0</v>
      </c>
    </row>
    <row r="495" spans="1:8" x14ac:dyDescent="0.25">
      <c r="A495" s="253" t="s">
        <v>2395</v>
      </c>
      <c r="B495" s="253" t="s">
        <v>2396</v>
      </c>
      <c r="C495" s="255">
        <v>5</v>
      </c>
      <c r="D495" s="254" t="s">
        <v>6</v>
      </c>
      <c r="E495" s="255">
        <v>2.9563649999999999</v>
      </c>
      <c r="F495" s="101" t="str">
        <f>VLOOKUP(STOCK_PUENTEPIEDRA[[#This Row],[CODIGO]],CLASIFICACION[],4,FALSE)</f>
        <v>QUALITY</v>
      </c>
      <c r="G4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5" s="17">
        <f>VALUE(SUBSTITUTE(STOCK_PUENTEPIEDRA[[#This Row],[STOCK ALMACEN 05]],",",""))</f>
        <v>5</v>
      </c>
    </row>
    <row r="496" spans="1:8" x14ac:dyDescent="0.25">
      <c r="A496" s="253" t="s">
        <v>2397</v>
      </c>
      <c r="B496" s="253" t="s">
        <v>2398</v>
      </c>
      <c r="C496" s="255">
        <v>1</v>
      </c>
      <c r="D496" s="254" t="s">
        <v>6</v>
      </c>
      <c r="E496" s="255">
        <v>2.98007</v>
      </c>
      <c r="F496" s="101" t="str">
        <f>VLOOKUP(STOCK_PUENTEPIEDRA[[#This Row],[CODIGO]],CLASIFICACION[],4,FALSE)</f>
        <v>QUALITY</v>
      </c>
      <c r="G4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6" s="17">
        <f>VALUE(SUBSTITUTE(STOCK_PUENTEPIEDRA[[#This Row],[STOCK ALMACEN 05]],",",""))</f>
        <v>1</v>
      </c>
    </row>
    <row r="497" spans="1:8" x14ac:dyDescent="0.25">
      <c r="A497" s="253" t="s">
        <v>2399</v>
      </c>
      <c r="B497" s="253" t="s">
        <v>2400</v>
      </c>
      <c r="C497" s="255">
        <v>0</v>
      </c>
      <c r="D497" s="254" t="s">
        <v>6</v>
      </c>
      <c r="E497" s="255">
        <v>29.993445000000001</v>
      </c>
      <c r="F497" s="101" t="str">
        <f>VLOOKUP(STOCK_PUENTEPIEDRA[[#This Row],[CODIGO]],CLASIFICACION[],4,FALSE)</f>
        <v>QUALITY</v>
      </c>
      <c r="G4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497" s="17">
        <f>VALUE(SUBSTITUTE(STOCK_PUENTEPIEDRA[[#This Row],[STOCK ALMACEN 05]],",",""))</f>
        <v>0</v>
      </c>
    </row>
    <row r="498" spans="1:8" x14ac:dyDescent="0.25">
      <c r="A498" s="253" t="s">
        <v>2427</v>
      </c>
      <c r="B498" s="253" t="s">
        <v>2428</v>
      </c>
      <c r="C498" s="255">
        <v>14</v>
      </c>
      <c r="D498" s="254" t="s">
        <v>6</v>
      </c>
      <c r="E498" s="255">
        <v>25.290130000000001</v>
      </c>
      <c r="F498" s="101" t="str">
        <f>VLOOKUP(STOCK_PUENTEPIEDRA[[#This Row],[CODIGO]],CLASIFICACION[],4,FALSE)</f>
        <v>FULL GAUGE</v>
      </c>
      <c r="G498" s="10">
        <f>IFERROR(IF(VLOOKUP(STOCK_PUENTEPIEDRA[[#This Row],[CODIGO]],STOCKSANLUIS[],10,FALSE),VLOOKUP(STOCK_PUENTEPIEDRA[[#This Row],[CODIGO]],STOCKSANLUIS[],10,FALSE),"STOCK SOLO EN ALM05"),"STOCK SOLO EN ALM05")</f>
        <v>14</v>
      </c>
      <c r="H498" s="17">
        <f>VALUE(SUBSTITUTE(STOCK_PUENTEPIEDRA[[#This Row],[STOCK ALMACEN 05]],",",""))</f>
        <v>14</v>
      </c>
    </row>
    <row r="499" spans="1:8" x14ac:dyDescent="0.25">
      <c r="A499" s="253" t="s">
        <v>2431</v>
      </c>
      <c r="B499" s="253" t="s">
        <v>2432</v>
      </c>
      <c r="C499" s="255">
        <v>0</v>
      </c>
      <c r="D499" s="254" t="s">
        <v>6</v>
      </c>
      <c r="E499" s="255">
        <v>61.461271000000004</v>
      </c>
      <c r="F499" s="101" t="str">
        <f>VLOOKUP(STOCK_PUENTEPIEDRA[[#This Row],[CODIGO]],CLASIFICACION[],4,FALSE)</f>
        <v>FULL GAUGE</v>
      </c>
      <c r="G499" s="10">
        <f>IFERROR(IF(VLOOKUP(STOCK_PUENTEPIEDRA[[#This Row],[CODIGO]],STOCKSANLUIS[],10,FALSE),VLOOKUP(STOCK_PUENTEPIEDRA[[#This Row],[CODIGO]],STOCKSANLUIS[],10,FALSE),"STOCK SOLO EN ALM05"),"STOCK SOLO EN ALM05")</f>
        <v>12</v>
      </c>
      <c r="H499" s="17">
        <f>VALUE(SUBSTITUTE(STOCK_PUENTEPIEDRA[[#This Row],[STOCK ALMACEN 05]],",",""))</f>
        <v>0</v>
      </c>
    </row>
    <row r="500" spans="1:8" x14ac:dyDescent="0.25">
      <c r="A500" s="253" t="s">
        <v>2435</v>
      </c>
      <c r="B500" s="253" t="s">
        <v>22574</v>
      </c>
      <c r="C500" s="255">
        <v>0</v>
      </c>
      <c r="D500" s="254" t="s">
        <v>6</v>
      </c>
      <c r="E500" s="255">
        <v>61.29</v>
      </c>
      <c r="F500" s="101" t="str">
        <f>VLOOKUP(STOCK_PUENTEPIEDRA[[#This Row],[CODIGO]],CLASIFICACION[],4,FALSE)</f>
        <v>THE CHEMOURS</v>
      </c>
      <c r="G5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0" s="17">
        <f>VALUE(SUBSTITUTE(STOCK_PUENTEPIEDRA[[#This Row],[STOCK ALMACEN 05]],",",""))</f>
        <v>0</v>
      </c>
    </row>
    <row r="501" spans="1:8" x14ac:dyDescent="0.25">
      <c r="A501" s="253" t="s">
        <v>2439</v>
      </c>
      <c r="B501" s="253" t="s">
        <v>2440</v>
      </c>
      <c r="C501" s="255">
        <v>0</v>
      </c>
      <c r="D501" s="254" t="s">
        <v>6</v>
      </c>
      <c r="E501" s="255">
        <v>64.085348999999994</v>
      </c>
      <c r="F501" s="101" t="str">
        <f>VLOOKUP(STOCK_PUENTEPIEDRA[[#This Row],[CODIGO]],CLASIFICACION[],4,FALSE)</f>
        <v>AMUCO</v>
      </c>
      <c r="G5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1" s="17">
        <f>VALUE(SUBSTITUTE(STOCK_PUENTEPIEDRA[[#This Row],[STOCK ALMACEN 05]],",",""))</f>
        <v>0</v>
      </c>
    </row>
    <row r="502" spans="1:8" x14ac:dyDescent="0.25">
      <c r="A502" s="253" t="s">
        <v>2441</v>
      </c>
      <c r="B502" s="253" t="s">
        <v>2442</v>
      </c>
      <c r="C502" s="255">
        <v>0</v>
      </c>
      <c r="D502" s="254" t="s">
        <v>6</v>
      </c>
      <c r="E502" s="255">
        <v>2</v>
      </c>
      <c r="F502" s="101" t="str">
        <f>VLOOKUP(STOCK_PUENTEPIEDRA[[#This Row],[CODIGO]],CLASIFICACION[],4,FALSE)</f>
        <v>GREE</v>
      </c>
      <c r="G5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2" s="17">
        <f>VALUE(SUBSTITUTE(STOCK_PUENTEPIEDRA[[#This Row],[STOCK ALMACEN 05]],",",""))</f>
        <v>0</v>
      </c>
    </row>
    <row r="503" spans="1:8" x14ac:dyDescent="0.25">
      <c r="A503" s="253" t="s">
        <v>2449</v>
      </c>
      <c r="B503" s="253" t="s">
        <v>2450</v>
      </c>
      <c r="C503" s="255">
        <v>0</v>
      </c>
      <c r="D503" s="254" t="s">
        <v>6</v>
      </c>
      <c r="E503" s="255">
        <v>1.5044439999999999</v>
      </c>
      <c r="F503" s="101" t="str">
        <f>VLOOKUP(STOCK_PUENTEPIEDRA[[#This Row],[CODIGO]],CLASIFICACION[],4,FALSE)</f>
        <v>QUALITY</v>
      </c>
      <c r="G5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3" s="17">
        <f>VALUE(SUBSTITUTE(STOCK_PUENTEPIEDRA[[#This Row],[STOCK ALMACEN 05]],",",""))</f>
        <v>0</v>
      </c>
    </row>
    <row r="504" spans="1:8" x14ac:dyDescent="0.25">
      <c r="A504" s="253" t="s">
        <v>2451</v>
      </c>
      <c r="B504" s="253" t="s">
        <v>2452</v>
      </c>
      <c r="C504" s="255">
        <v>0</v>
      </c>
      <c r="D504" s="254" t="s">
        <v>6</v>
      </c>
      <c r="E504" s="255">
        <v>8.9006299999999996</v>
      </c>
      <c r="F504" s="101" t="str">
        <f>VLOOKUP(STOCK_PUENTEPIEDRA[[#This Row],[CODIGO]],CLASIFICACION[],4,FALSE)</f>
        <v>QUALITY</v>
      </c>
      <c r="G5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4" s="17">
        <f>VALUE(SUBSTITUTE(STOCK_PUENTEPIEDRA[[#This Row],[STOCK ALMACEN 05]],",",""))</f>
        <v>0</v>
      </c>
    </row>
    <row r="505" spans="1:8" x14ac:dyDescent="0.25">
      <c r="A505" s="253" t="s">
        <v>2453</v>
      </c>
      <c r="B505" s="253" t="s">
        <v>2454</v>
      </c>
      <c r="C505" s="255">
        <v>0</v>
      </c>
      <c r="D505" s="254" t="s">
        <v>6</v>
      </c>
      <c r="E505" s="255">
        <v>7.47</v>
      </c>
      <c r="F505" s="101" t="str">
        <f>VLOOKUP(STOCK_PUENTEPIEDRA[[#This Row],[CODIGO]],CLASIFICACION[],4,FALSE)</f>
        <v>QUALITY</v>
      </c>
      <c r="G5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5" s="17">
        <f>VALUE(SUBSTITUTE(STOCK_PUENTEPIEDRA[[#This Row],[STOCK ALMACEN 05]],",",""))</f>
        <v>0</v>
      </c>
    </row>
    <row r="506" spans="1:8" x14ac:dyDescent="0.25">
      <c r="A506" s="253" t="s">
        <v>2462</v>
      </c>
      <c r="B506" s="253" t="s">
        <v>22575</v>
      </c>
      <c r="C506" s="255">
        <v>1</v>
      </c>
      <c r="D506" s="254" t="s">
        <v>6</v>
      </c>
      <c r="E506" s="255">
        <v>95.894000000000005</v>
      </c>
      <c r="F506" s="101" t="str">
        <f>VLOOKUP(STOCK_PUENTEPIEDRA[[#This Row],[CODIGO]],CLASIFICACION[],4,FALSE)</f>
        <v>THE CHEMOURS</v>
      </c>
      <c r="G5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6" s="17">
        <f>VALUE(SUBSTITUTE(STOCK_PUENTEPIEDRA[[#This Row],[STOCK ALMACEN 05]],",",""))</f>
        <v>1</v>
      </c>
    </row>
    <row r="507" spans="1:8" x14ac:dyDescent="0.25">
      <c r="A507" s="253" t="s">
        <v>2464</v>
      </c>
      <c r="B507" s="253" t="s">
        <v>2465</v>
      </c>
      <c r="C507" s="255">
        <v>40</v>
      </c>
      <c r="D507" s="254" t="s">
        <v>6</v>
      </c>
      <c r="E507" s="255">
        <v>135.79996499999999</v>
      </c>
      <c r="F507" s="101" t="str">
        <f>VLOOKUP(STOCK_PUENTEPIEDRA[[#This Row],[CODIGO]],CLASIFICACION[],4,FALSE)</f>
        <v>THE CHEMOURS</v>
      </c>
      <c r="G507" s="10">
        <f>IFERROR(IF(VLOOKUP(STOCK_PUENTEPIEDRA[[#This Row],[CODIGO]],STOCKSANLUIS[],10,FALSE),VLOOKUP(STOCK_PUENTEPIEDRA[[#This Row],[CODIGO]],STOCKSANLUIS[],10,FALSE),"STOCK SOLO EN ALM05"),"STOCK SOLO EN ALM05")</f>
        <v>4</v>
      </c>
      <c r="H507" s="17">
        <f>VALUE(SUBSTITUTE(STOCK_PUENTEPIEDRA[[#This Row],[STOCK ALMACEN 05]],",",""))</f>
        <v>40</v>
      </c>
    </row>
    <row r="508" spans="1:8" x14ac:dyDescent="0.25">
      <c r="A508" s="253" t="s">
        <v>2466</v>
      </c>
      <c r="B508" s="253" t="s">
        <v>2467</v>
      </c>
      <c r="C508" s="255">
        <v>469</v>
      </c>
      <c r="D508" s="254" t="s">
        <v>6</v>
      </c>
      <c r="E508" s="255">
        <v>10.536965</v>
      </c>
      <c r="F508" s="101" t="str">
        <f>VLOOKUP(STOCK_PUENTEPIEDRA[[#This Row],[CODIGO]],CLASIFICACION[],4,FALSE)</f>
        <v>NU CALGON</v>
      </c>
      <c r="G508" s="10">
        <f>IFERROR(IF(VLOOKUP(STOCK_PUENTEPIEDRA[[#This Row],[CODIGO]],STOCKSANLUIS[],10,FALSE),VLOOKUP(STOCK_PUENTEPIEDRA[[#This Row],[CODIGO]],STOCKSANLUIS[],10,FALSE),"STOCK SOLO EN ALM05"),"STOCK SOLO EN ALM05")</f>
        <v>18</v>
      </c>
      <c r="H508" s="17">
        <f>VALUE(SUBSTITUTE(STOCK_PUENTEPIEDRA[[#This Row],[STOCK ALMACEN 05]],",",""))</f>
        <v>469</v>
      </c>
    </row>
    <row r="509" spans="1:8" x14ac:dyDescent="0.25">
      <c r="A509" s="253" t="s">
        <v>2468</v>
      </c>
      <c r="B509" s="253" t="s">
        <v>2469</v>
      </c>
      <c r="C509" s="255">
        <v>0</v>
      </c>
      <c r="D509" s="254" t="s">
        <v>6</v>
      </c>
      <c r="E509" s="255">
        <v>913.44</v>
      </c>
      <c r="F509" s="101" t="str">
        <f>VLOOKUP(STOCK_PUENTEPIEDRA[[#This Row],[CODIGO]],CLASIFICACION[],4,FALSE)</f>
        <v>MASTER FRIGO</v>
      </c>
      <c r="G5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09" s="17">
        <f>VALUE(SUBSTITUTE(STOCK_PUENTEPIEDRA[[#This Row],[STOCK ALMACEN 05]],",",""))</f>
        <v>0</v>
      </c>
    </row>
    <row r="510" spans="1:8" x14ac:dyDescent="0.25">
      <c r="A510" s="253" t="s">
        <v>2472</v>
      </c>
      <c r="B510" s="253" t="s">
        <v>2473</v>
      </c>
      <c r="C510" s="255">
        <v>0</v>
      </c>
      <c r="D510" s="254" t="s">
        <v>6</v>
      </c>
      <c r="E510" s="255">
        <v>1.62</v>
      </c>
      <c r="F510" s="101" t="str">
        <f>VLOOKUP(STOCK_PUENTEPIEDRA[[#This Row],[CODIGO]],CLASIFICACION[],4,FALSE)</f>
        <v>CAFF</v>
      </c>
      <c r="G5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0" s="17">
        <f>VALUE(SUBSTITUTE(STOCK_PUENTEPIEDRA[[#This Row],[STOCK ALMACEN 05]],",",""))</f>
        <v>0</v>
      </c>
    </row>
    <row r="511" spans="1:8" x14ac:dyDescent="0.25">
      <c r="A511" s="253" t="s">
        <v>2474</v>
      </c>
      <c r="B511" s="253" t="s">
        <v>2475</v>
      </c>
      <c r="C511" s="255">
        <v>3</v>
      </c>
      <c r="D511" s="254" t="s">
        <v>6</v>
      </c>
      <c r="E511" s="255">
        <v>618.74</v>
      </c>
      <c r="F511" s="101" t="str">
        <f>VLOOKUP(STOCK_PUENTEPIEDRA[[#This Row],[CODIGO]],CLASIFICACION[],4,FALSE)</f>
        <v>DANFOSS</v>
      </c>
      <c r="G5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1" s="17">
        <f>VALUE(SUBSTITUTE(STOCK_PUENTEPIEDRA[[#This Row],[STOCK ALMACEN 05]],",",""))</f>
        <v>3</v>
      </c>
    </row>
    <row r="512" spans="1:8" x14ac:dyDescent="0.25">
      <c r="A512" s="253" t="s">
        <v>2476</v>
      </c>
      <c r="B512" s="253" t="s">
        <v>2477</v>
      </c>
      <c r="C512" s="255">
        <v>3</v>
      </c>
      <c r="D512" s="254" t="s">
        <v>6</v>
      </c>
      <c r="E512" s="255">
        <v>181.13750300000001</v>
      </c>
      <c r="F512" s="101" t="str">
        <f>VLOOKUP(STOCK_PUENTEPIEDRA[[#This Row],[CODIGO]],CLASIFICACION[],4,FALSE)</f>
        <v>MIPAL</v>
      </c>
      <c r="G5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2" s="17">
        <f>VALUE(SUBSTITUTE(STOCK_PUENTEPIEDRA[[#This Row],[STOCK ALMACEN 05]],",",""))</f>
        <v>3</v>
      </c>
    </row>
    <row r="513" spans="1:8" x14ac:dyDescent="0.25">
      <c r="A513" s="253" t="s">
        <v>2478</v>
      </c>
      <c r="B513" s="253" t="s">
        <v>2479</v>
      </c>
      <c r="C513" s="255">
        <v>0</v>
      </c>
      <c r="D513" s="254" t="s">
        <v>6</v>
      </c>
      <c r="E513" s="255">
        <v>21.94</v>
      </c>
      <c r="F513" s="101" t="str">
        <f>VLOOKUP(STOCK_PUENTEPIEDRA[[#This Row],[CODIGO]],CLASIFICACION[],4,FALSE)</f>
        <v>MIPAL</v>
      </c>
      <c r="G5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3" s="17">
        <f>VALUE(SUBSTITUTE(STOCK_PUENTEPIEDRA[[#This Row],[STOCK ALMACEN 05]],",",""))</f>
        <v>0</v>
      </c>
    </row>
    <row r="514" spans="1:8" x14ac:dyDescent="0.25">
      <c r="A514" s="253" t="s">
        <v>2480</v>
      </c>
      <c r="B514" s="253" t="s">
        <v>2481</v>
      </c>
      <c r="C514" s="255">
        <v>0</v>
      </c>
      <c r="D514" s="254" t="s">
        <v>6</v>
      </c>
      <c r="E514" s="255">
        <v>2.08</v>
      </c>
      <c r="F514" s="101" t="str">
        <f>VLOOKUP(STOCK_PUENTEPIEDRA[[#This Row],[CODIGO]],CLASIFICACION[],4,FALSE)</f>
        <v>MIPAL</v>
      </c>
      <c r="G5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4" s="17">
        <f>VALUE(SUBSTITUTE(STOCK_PUENTEPIEDRA[[#This Row],[STOCK ALMACEN 05]],",",""))</f>
        <v>0</v>
      </c>
    </row>
    <row r="515" spans="1:8" x14ac:dyDescent="0.25">
      <c r="A515" s="253" t="s">
        <v>20481</v>
      </c>
      <c r="B515" s="253" t="s">
        <v>20482</v>
      </c>
      <c r="C515" s="255">
        <v>19</v>
      </c>
      <c r="D515" s="254" t="s">
        <v>6</v>
      </c>
      <c r="E515" s="255">
        <v>3.36</v>
      </c>
      <c r="F515" s="101" t="str">
        <f>VLOOKUP(STOCK_PUENTEPIEDRA[[#This Row],[CODIGO]],CLASIFICACION[],4,FALSE)</f>
        <v>MIPAL</v>
      </c>
      <c r="G5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5" s="17">
        <f>VALUE(SUBSTITUTE(STOCK_PUENTEPIEDRA[[#This Row],[STOCK ALMACEN 05]],",",""))</f>
        <v>19</v>
      </c>
    </row>
    <row r="516" spans="1:8" x14ac:dyDescent="0.25">
      <c r="A516" s="253" t="s">
        <v>2482</v>
      </c>
      <c r="B516" s="253" t="s">
        <v>2483</v>
      </c>
      <c r="C516" s="255">
        <v>0</v>
      </c>
      <c r="D516" s="254" t="s">
        <v>6</v>
      </c>
      <c r="E516" s="255">
        <v>611.95000000000005</v>
      </c>
      <c r="F516" s="101" t="str">
        <f>VLOOKUP(STOCK_PUENTEPIEDRA[[#This Row],[CODIGO]],CLASIFICACION[],4,FALSE)</f>
        <v>DANFOSS</v>
      </c>
      <c r="G5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6" s="17">
        <f>VALUE(SUBSTITUTE(STOCK_PUENTEPIEDRA[[#This Row],[STOCK ALMACEN 05]],",",""))</f>
        <v>0</v>
      </c>
    </row>
    <row r="517" spans="1:8" x14ac:dyDescent="0.25">
      <c r="A517" s="253" t="s">
        <v>2490</v>
      </c>
      <c r="B517" s="253" t="s">
        <v>2491</v>
      </c>
      <c r="C517" s="255">
        <v>1866</v>
      </c>
      <c r="D517" s="254" t="s">
        <v>6</v>
      </c>
      <c r="E517" s="255">
        <v>9.0050089999999994</v>
      </c>
      <c r="F517" s="101" t="str">
        <f>VLOOKUP(STOCK_PUENTEPIEDRA[[#This Row],[CODIGO]],CLASIFICACION[],4,FALSE)</f>
        <v>NU CALGON</v>
      </c>
      <c r="G517" s="10">
        <f>IFERROR(IF(VLOOKUP(STOCK_PUENTEPIEDRA[[#This Row],[CODIGO]],STOCKSANLUIS[],10,FALSE),VLOOKUP(STOCK_PUENTEPIEDRA[[#This Row],[CODIGO]],STOCKSANLUIS[],10,FALSE),"STOCK SOLO EN ALM05"),"STOCK SOLO EN ALM05")</f>
        <v>12</v>
      </c>
      <c r="H517" s="17">
        <f>VALUE(SUBSTITUTE(STOCK_PUENTEPIEDRA[[#This Row],[STOCK ALMACEN 05]],",",""))</f>
        <v>1866</v>
      </c>
    </row>
    <row r="518" spans="1:8" x14ac:dyDescent="0.25">
      <c r="A518" s="253" t="s">
        <v>2492</v>
      </c>
      <c r="B518" s="253" t="s">
        <v>2493</v>
      </c>
      <c r="C518" s="255">
        <v>0</v>
      </c>
      <c r="D518" s="254" t="s">
        <v>6</v>
      </c>
      <c r="E518" s="255">
        <v>192.059383</v>
      </c>
      <c r="F518" s="101" t="str">
        <f>VLOOKUP(STOCK_PUENTEPIEDRA[[#This Row],[CODIGO]],CLASIFICACION[],4,FALSE)</f>
        <v>FULL GAUGE</v>
      </c>
      <c r="G518" s="10">
        <f>IFERROR(IF(VLOOKUP(STOCK_PUENTEPIEDRA[[#This Row],[CODIGO]],STOCKSANLUIS[],10,FALSE),VLOOKUP(STOCK_PUENTEPIEDRA[[#This Row],[CODIGO]],STOCKSANLUIS[],10,FALSE),"STOCK SOLO EN ALM05"),"STOCK SOLO EN ALM05")</f>
        <v>1</v>
      </c>
      <c r="H518" s="17">
        <f>VALUE(SUBSTITUTE(STOCK_PUENTEPIEDRA[[#This Row],[STOCK ALMACEN 05]],",",""))</f>
        <v>0</v>
      </c>
    </row>
    <row r="519" spans="1:8" x14ac:dyDescent="0.25">
      <c r="A519" s="253" t="s">
        <v>2500</v>
      </c>
      <c r="B519" s="253" t="s">
        <v>2501</v>
      </c>
      <c r="C519" s="255">
        <v>0</v>
      </c>
      <c r="D519" s="254" t="s">
        <v>6</v>
      </c>
      <c r="E519" s="255">
        <v>6.4</v>
      </c>
      <c r="F519" s="101" t="str">
        <f>VLOOKUP(STOCK_PUENTEPIEDRA[[#This Row],[CODIGO]],CLASIFICACION[],4,FALSE)</f>
        <v>QUALITY</v>
      </c>
      <c r="G5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19" s="17">
        <f>VALUE(SUBSTITUTE(STOCK_PUENTEPIEDRA[[#This Row],[STOCK ALMACEN 05]],",",""))</f>
        <v>0</v>
      </c>
    </row>
    <row r="520" spans="1:8" x14ac:dyDescent="0.25">
      <c r="A520" s="253" t="s">
        <v>2504</v>
      </c>
      <c r="B520" s="253" t="s">
        <v>1893</v>
      </c>
      <c r="C520" s="255">
        <v>0</v>
      </c>
      <c r="D520" s="254" t="s">
        <v>6</v>
      </c>
      <c r="E520" s="255">
        <v>9.35</v>
      </c>
      <c r="F520" s="101" t="str">
        <f>VLOOKUP(STOCK_PUENTEPIEDRA[[#This Row],[CODIGO]],CLASIFICACION[],4,FALSE)</f>
        <v>QUALITY</v>
      </c>
      <c r="G5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0" s="17">
        <f>VALUE(SUBSTITUTE(STOCK_PUENTEPIEDRA[[#This Row],[STOCK ALMACEN 05]],",",""))</f>
        <v>0</v>
      </c>
    </row>
    <row r="521" spans="1:8" x14ac:dyDescent="0.25">
      <c r="A521" s="253" t="s">
        <v>2505</v>
      </c>
      <c r="B521" s="253" t="s">
        <v>2506</v>
      </c>
      <c r="C521" s="255">
        <v>0</v>
      </c>
      <c r="D521" s="254" t="s">
        <v>6</v>
      </c>
      <c r="E521" s="255">
        <v>63.18</v>
      </c>
      <c r="F521" s="101" t="str">
        <f>VLOOKUP(STOCK_PUENTEPIEDRA[[#This Row],[CODIGO]],CLASIFICACION[],4,FALSE)</f>
        <v>GMCC</v>
      </c>
      <c r="G5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1" s="17">
        <f>VALUE(SUBSTITUTE(STOCK_PUENTEPIEDRA[[#This Row],[STOCK ALMACEN 05]],",",""))</f>
        <v>0</v>
      </c>
    </row>
    <row r="522" spans="1:8" x14ac:dyDescent="0.25">
      <c r="A522" s="253" t="s">
        <v>2507</v>
      </c>
      <c r="B522" s="253" t="s">
        <v>2508</v>
      </c>
      <c r="C522" s="255">
        <v>4</v>
      </c>
      <c r="D522" s="254" t="s">
        <v>6</v>
      </c>
      <c r="E522" s="255">
        <v>91.798389999999998</v>
      </c>
      <c r="F522" s="101" t="str">
        <f>VLOOKUP(STOCK_PUENTEPIEDRA[[#This Row],[CODIGO]],CLASIFICACION[],4,FALSE)</f>
        <v>GMCC</v>
      </c>
      <c r="G522" s="10">
        <f>IFERROR(IF(VLOOKUP(STOCK_PUENTEPIEDRA[[#This Row],[CODIGO]],STOCKSANLUIS[],10,FALSE),VLOOKUP(STOCK_PUENTEPIEDRA[[#This Row],[CODIGO]],STOCKSANLUIS[],10,FALSE),"STOCK SOLO EN ALM05"),"STOCK SOLO EN ALM05")</f>
        <v>6</v>
      </c>
      <c r="H522" s="17">
        <f>VALUE(SUBSTITUTE(STOCK_PUENTEPIEDRA[[#This Row],[STOCK ALMACEN 05]],",",""))</f>
        <v>4</v>
      </c>
    </row>
    <row r="523" spans="1:8" x14ac:dyDescent="0.25">
      <c r="A523" s="253" t="s">
        <v>2509</v>
      </c>
      <c r="B523" s="253" t="s">
        <v>2510</v>
      </c>
      <c r="C523" s="255">
        <v>0</v>
      </c>
      <c r="D523" s="254" t="s">
        <v>6</v>
      </c>
      <c r="E523" s="255">
        <v>87.12</v>
      </c>
      <c r="F523" s="101" t="str">
        <f>VLOOKUP(STOCK_PUENTEPIEDRA[[#This Row],[CODIGO]],CLASIFICACION[],4,FALSE)</f>
        <v>GMCC</v>
      </c>
      <c r="G5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3" s="17">
        <f>VALUE(SUBSTITUTE(STOCK_PUENTEPIEDRA[[#This Row],[STOCK ALMACEN 05]],",",""))</f>
        <v>0</v>
      </c>
    </row>
    <row r="524" spans="1:8" x14ac:dyDescent="0.25">
      <c r="A524" s="253" t="s">
        <v>2511</v>
      </c>
      <c r="B524" s="253" t="s">
        <v>2512</v>
      </c>
      <c r="C524" s="255">
        <v>16</v>
      </c>
      <c r="D524" s="254" t="s">
        <v>6</v>
      </c>
      <c r="E524" s="255">
        <v>40.548488999999996</v>
      </c>
      <c r="F524" s="101" t="str">
        <f>VLOOKUP(STOCK_PUENTEPIEDRA[[#This Row],[CODIGO]],CLASIFICACION[],4,FALSE)</f>
        <v>GMCC</v>
      </c>
      <c r="G524" s="10">
        <f>IFERROR(IF(VLOOKUP(STOCK_PUENTEPIEDRA[[#This Row],[CODIGO]],STOCKSANLUIS[],10,FALSE),VLOOKUP(STOCK_PUENTEPIEDRA[[#This Row],[CODIGO]],STOCKSANLUIS[],10,FALSE),"STOCK SOLO EN ALM05"),"STOCK SOLO EN ALM05")</f>
        <v>1</v>
      </c>
      <c r="H524" s="17">
        <f>VALUE(SUBSTITUTE(STOCK_PUENTEPIEDRA[[#This Row],[STOCK ALMACEN 05]],",",""))</f>
        <v>16</v>
      </c>
    </row>
    <row r="525" spans="1:8" x14ac:dyDescent="0.25">
      <c r="A525" s="253" t="s">
        <v>2513</v>
      </c>
      <c r="B525" s="253" t="s">
        <v>2514</v>
      </c>
      <c r="C525" s="255">
        <v>0</v>
      </c>
      <c r="D525" s="254" t="s">
        <v>6</v>
      </c>
      <c r="E525" s="255">
        <v>113.901656</v>
      </c>
      <c r="F525" s="101" t="str">
        <f>VLOOKUP(STOCK_PUENTEPIEDRA[[#This Row],[CODIGO]],CLASIFICACION[],4,FALSE)</f>
        <v>GMCC</v>
      </c>
      <c r="G5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5" s="17">
        <f>VALUE(SUBSTITUTE(STOCK_PUENTEPIEDRA[[#This Row],[STOCK ALMACEN 05]],",",""))</f>
        <v>0</v>
      </c>
    </row>
    <row r="526" spans="1:8" x14ac:dyDescent="0.25">
      <c r="A526" s="253" t="s">
        <v>2519</v>
      </c>
      <c r="B526" s="253" t="s">
        <v>2520</v>
      </c>
      <c r="C526" s="255">
        <v>0</v>
      </c>
      <c r="D526" s="254" t="s">
        <v>6</v>
      </c>
      <c r="E526" s="255">
        <v>8.3331579999999992</v>
      </c>
      <c r="F526" s="101" t="str">
        <f>VLOOKUP(STOCK_PUENTEPIEDRA[[#This Row],[CODIGO]],CLASIFICACION[],4,FALSE)</f>
        <v>FULL GAUGE</v>
      </c>
      <c r="G5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6" s="17">
        <f>VALUE(SUBSTITUTE(STOCK_PUENTEPIEDRA[[#This Row],[STOCK ALMACEN 05]],",",""))</f>
        <v>0</v>
      </c>
    </row>
    <row r="527" spans="1:8" x14ac:dyDescent="0.25">
      <c r="A527" s="253" t="s">
        <v>2521</v>
      </c>
      <c r="B527" s="253" t="s">
        <v>2522</v>
      </c>
      <c r="C527" s="255">
        <v>0</v>
      </c>
      <c r="D527" s="254" t="s">
        <v>6</v>
      </c>
      <c r="E527" s="255">
        <v>44.107675</v>
      </c>
      <c r="F527" s="101" t="str">
        <f>VLOOKUP(STOCK_PUENTEPIEDRA[[#This Row],[CODIGO]],CLASIFICACION[],4,FALSE)</f>
        <v>FULL GAUGE</v>
      </c>
      <c r="G5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7" s="17">
        <f>VALUE(SUBSTITUTE(STOCK_PUENTEPIEDRA[[#This Row],[STOCK ALMACEN 05]],",",""))</f>
        <v>0</v>
      </c>
    </row>
    <row r="528" spans="1:8" x14ac:dyDescent="0.25">
      <c r="A528" s="253" t="s">
        <v>20497</v>
      </c>
      <c r="B528" s="253" t="s">
        <v>20498</v>
      </c>
      <c r="C528" s="255">
        <v>0</v>
      </c>
      <c r="D528" s="254" t="s">
        <v>6</v>
      </c>
      <c r="E528" s="255">
        <v>2575.58</v>
      </c>
      <c r="F528" s="101" t="str">
        <f>VLOOKUP(STOCK_PUENTEPIEDRA[[#This Row],[CODIGO]],CLASIFICACION[],4,FALSE)</f>
        <v>DANFOSS</v>
      </c>
      <c r="G5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8" s="17">
        <f>VALUE(SUBSTITUTE(STOCK_PUENTEPIEDRA[[#This Row],[STOCK ALMACEN 05]],",",""))</f>
        <v>0</v>
      </c>
    </row>
    <row r="529" spans="1:8" x14ac:dyDescent="0.25">
      <c r="A529" s="253" t="s">
        <v>20499</v>
      </c>
      <c r="B529" s="253" t="s">
        <v>20500</v>
      </c>
      <c r="C529" s="255">
        <v>0</v>
      </c>
      <c r="D529" s="254" t="s">
        <v>6</v>
      </c>
      <c r="E529" s="255">
        <v>3757.2</v>
      </c>
      <c r="F529" s="101" t="str">
        <f>VLOOKUP(STOCK_PUENTEPIEDRA[[#This Row],[CODIGO]],CLASIFICACION[],4,FALSE)</f>
        <v>DANFOSS</v>
      </c>
      <c r="G5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29" s="17">
        <f>VALUE(SUBSTITUTE(STOCK_PUENTEPIEDRA[[#This Row],[STOCK ALMACEN 05]],",",""))</f>
        <v>0</v>
      </c>
    </row>
    <row r="530" spans="1:8" x14ac:dyDescent="0.25">
      <c r="A530" s="253" t="s">
        <v>19693</v>
      </c>
      <c r="B530" s="253" t="s">
        <v>19694</v>
      </c>
      <c r="C530" s="255">
        <v>1</v>
      </c>
      <c r="D530" s="254" t="s">
        <v>6</v>
      </c>
      <c r="E530" s="255">
        <v>2289.42</v>
      </c>
      <c r="F530" s="101" t="str">
        <f>VLOOKUP(STOCK_PUENTEPIEDRA[[#This Row],[CODIGO]],CLASIFICACION[],4,FALSE)</f>
        <v>DANFOSS</v>
      </c>
      <c r="G5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30" s="17">
        <f>VALUE(SUBSTITUTE(STOCK_PUENTEPIEDRA[[#This Row],[STOCK ALMACEN 05]],",",""))</f>
        <v>1</v>
      </c>
    </row>
    <row r="531" spans="1:8" x14ac:dyDescent="0.25">
      <c r="A531" s="253" t="s">
        <v>19586</v>
      </c>
      <c r="B531" s="253" t="s">
        <v>19587</v>
      </c>
      <c r="C531" s="255">
        <v>3</v>
      </c>
      <c r="D531" s="254" t="s">
        <v>6</v>
      </c>
      <c r="E531" s="255">
        <v>2152.0500000000002</v>
      </c>
      <c r="F531" s="101" t="str">
        <f>VLOOKUP(STOCK_PUENTEPIEDRA[[#This Row],[CODIGO]],CLASIFICACION[],4,FALSE)</f>
        <v>DANFOSS</v>
      </c>
      <c r="G5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31" s="17">
        <f>VALUE(SUBSTITUTE(STOCK_PUENTEPIEDRA[[#This Row],[STOCK ALMACEN 05]],",",""))</f>
        <v>3</v>
      </c>
    </row>
    <row r="532" spans="1:8" x14ac:dyDescent="0.25">
      <c r="A532" s="253" t="s">
        <v>2523</v>
      </c>
      <c r="B532" s="253" t="s">
        <v>22576</v>
      </c>
      <c r="C532" s="255">
        <v>0</v>
      </c>
      <c r="D532" s="254" t="s">
        <v>6</v>
      </c>
      <c r="E532" s="255">
        <v>3.288043</v>
      </c>
      <c r="F532" s="101" t="str">
        <f>VLOOKUP(STOCK_PUENTEPIEDRA[[#This Row],[CODIGO]],CLASIFICACION[],4,FALSE)</f>
        <v>THE CHEMOURS</v>
      </c>
      <c r="G5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32" s="17">
        <f>VALUE(SUBSTITUTE(STOCK_PUENTEPIEDRA[[#This Row],[STOCK ALMACEN 05]],",",""))</f>
        <v>0</v>
      </c>
    </row>
    <row r="533" spans="1:8" x14ac:dyDescent="0.25">
      <c r="A533" s="253" t="s">
        <v>2525</v>
      </c>
      <c r="B533" s="253" t="s">
        <v>2526</v>
      </c>
      <c r="C533" s="255">
        <v>288</v>
      </c>
      <c r="D533" s="254" t="s">
        <v>6</v>
      </c>
      <c r="E533" s="255">
        <v>4.2557470000000004</v>
      </c>
      <c r="F533" s="101" t="str">
        <f>VLOOKUP(STOCK_PUENTEPIEDRA[[#This Row],[CODIGO]],CLASIFICACION[],4,FALSE)</f>
        <v>THE CHEMOURS</v>
      </c>
      <c r="G533" s="10">
        <f>IFERROR(IF(VLOOKUP(STOCK_PUENTEPIEDRA[[#This Row],[CODIGO]],STOCKSANLUIS[],10,FALSE),VLOOKUP(STOCK_PUENTEPIEDRA[[#This Row],[CODIGO]],STOCKSANLUIS[],10,FALSE),"STOCK SOLO EN ALM05"),"STOCK SOLO EN ALM05")</f>
        <v>63</v>
      </c>
      <c r="H533" s="17">
        <f>VALUE(SUBSTITUTE(STOCK_PUENTEPIEDRA[[#This Row],[STOCK ALMACEN 05]],",",""))</f>
        <v>288</v>
      </c>
    </row>
    <row r="534" spans="1:8" x14ac:dyDescent="0.25">
      <c r="A534" s="253" t="s">
        <v>2527</v>
      </c>
      <c r="B534" s="253" t="s">
        <v>2528</v>
      </c>
      <c r="C534" s="255">
        <v>61.44</v>
      </c>
      <c r="D534" s="254" t="s">
        <v>1253</v>
      </c>
      <c r="E534" s="255">
        <v>1.798103</v>
      </c>
      <c r="F534" s="101" t="str">
        <f>VLOOKUP(STOCK_PUENTEPIEDRA[[#This Row],[CODIGO]],CLASIFICACION[],4,FALSE)</f>
        <v>ES ROBBINS</v>
      </c>
      <c r="G534" s="10">
        <f>IFERROR(IF(VLOOKUP(STOCK_PUENTEPIEDRA[[#This Row],[CODIGO]],STOCKSANLUIS[],10,FALSE),VLOOKUP(STOCK_PUENTEPIEDRA[[#This Row],[CODIGO]],STOCKSANLUIS[],10,FALSE),"STOCK SOLO EN ALM05"),"STOCK SOLO EN ALM05")</f>
        <v>21.88</v>
      </c>
      <c r="H534" s="17">
        <f>VALUE(SUBSTITUTE(STOCK_PUENTEPIEDRA[[#This Row],[STOCK ALMACEN 05]],",",""))</f>
        <v>61.44</v>
      </c>
    </row>
    <row r="535" spans="1:8" x14ac:dyDescent="0.25">
      <c r="A535" s="253" t="s">
        <v>2529</v>
      </c>
      <c r="B535" s="253" t="s">
        <v>22577</v>
      </c>
      <c r="C535" s="255">
        <v>35</v>
      </c>
      <c r="D535" s="254" t="s">
        <v>6</v>
      </c>
      <c r="E535" s="255">
        <v>105.85115999999999</v>
      </c>
      <c r="F535" s="101" t="str">
        <f>VLOOKUP(STOCK_PUENTEPIEDRA[[#This Row],[CODIGO]],CLASIFICACION[],4,FALSE)</f>
        <v>THE CHEMOURS</v>
      </c>
      <c r="G5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35" s="17">
        <f>VALUE(SUBSTITUTE(STOCK_PUENTEPIEDRA[[#This Row],[STOCK ALMACEN 05]],",",""))</f>
        <v>35</v>
      </c>
    </row>
    <row r="536" spans="1:8" x14ac:dyDescent="0.25">
      <c r="A536" s="253" t="s">
        <v>19568</v>
      </c>
      <c r="B536" s="253" t="s">
        <v>19569</v>
      </c>
      <c r="C536" s="255">
        <v>8</v>
      </c>
      <c r="D536" s="254" t="s">
        <v>6</v>
      </c>
      <c r="E536" s="255">
        <v>2616.0397280000002</v>
      </c>
      <c r="F536" s="101" t="str">
        <f>VLOOKUP(STOCK_PUENTEPIEDRA[[#This Row],[CODIGO]],CLASIFICACION[],4,FALSE)</f>
        <v>MIPAL</v>
      </c>
      <c r="G5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36" s="17">
        <f>VALUE(SUBSTITUTE(STOCK_PUENTEPIEDRA[[#This Row],[STOCK ALMACEN 05]],",",""))</f>
        <v>8</v>
      </c>
    </row>
    <row r="537" spans="1:8" x14ac:dyDescent="0.25">
      <c r="A537" s="253" t="s">
        <v>2531</v>
      </c>
      <c r="B537" s="253" t="s">
        <v>2532</v>
      </c>
      <c r="C537" s="255">
        <v>0</v>
      </c>
      <c r="D537" s="254" t="s">
        <v>6</v>
      </c>
      <c r="E537" s="255">
        <v>1562.66</v>
      </c>
      <c r="F537" s="101" t="str">
        <f>VLOOKUP(STOCK_PUENTEPIEDRA[[#This Row],[CODIGO]],CLASIFICACION[],4,FALSE)</f>
        <v>DANFOSS</v>
      </c>
      <c r="G5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37" s="17">
        <f>VALUE(SUBSTITUTE(STOCK_PUENTEPIEDRA[[#This Row],[STOCK ALMACEN 05]],",",""))</f>
        <v>0</v>
      </c>
    </row>
    <row r="538" spans="1:8" x14ac:dyDescent="0.25">
      <c r="A538" s="253" t="s">
        <v>2539</v>
      </c>
      <c r="B538" s="253" t="s">
        <v>2540</v>
      </c>
      <c r="C538" s="255">
        <v>5</v>
      </c>
      <c r="D538" s="254" t="s">
        <v>6</v>
      </c>
      <c r="E538" s="255">
        <v>33.869329</v>
      </c>
      <c r="F538" s="101" t="str">
        <f>VLOOKUP(STOCK_PUENTEPIEDRA[[#This Row],[CODIGO]],CLASIFICACION[],4,FALSE)</f>
        <v>FULL GAUGE</v>
      </c>
      <c r="G538" s="10">
        <f>IFERROR(IF(VLOOKUP(STOCK_PUENTEPIEDRA[[#This Row],[CODIGO]],STOCKSANLUIS[],10,FALSE),VLOOKUP(STOCK_PUENTEPIEDRA[[#This Row],[CODIGO]],STOCKSANLUIS[],10,FALSE),"STOCK SOLO EN ALM05"),"STOCK SOLO EN ALM05")</f>
        <v>7</v>
      </c>
      <c r="H538" s="17">
        <f>VALUE(SUBSTITUTE(STOCK_PUENTEPIEDRA[[#This Row],[STOCK ALMACEN 05]],",",""))</f>
        <v>5</v>
      </c>
    </row>
    <row r="539" spans="1:8" x14ac:dyDescent="0.25">
      <c r="A539" s="253" t="s">
        <v>2541</v>
      </c>
      <c r="B539" s="253" t="s">
        <v>2542</v>
      </c>
      <c r="C539" s="255">
        <v>11</v>
      </c>
      <c r="D539" s="254" t="s">
        <v>6</v>
      </c>
      <c r="E539" s="255">
        <v>152.30836500000001</v>
      </c>
      <c r="F539" s="101" t="str">
        <f>VLOOKUP(STOCK_PUENTEPIEDRA[[#This Row],[CODIGO]],CLASIFICACION[],4,FALSE)</f>
        <v>TEMP BLUE</v>
      </c>
      <c r="G539" s="10">
        <f>IFERROR(IF(VLOOKUP(STOCK_PUENTEPIEDRA[[#This Row],[CODIGO]],STOCKSANLUIS[],10,FALSE),VLOOKUP(STOCK_PUENTEPIEDRA[[#This Row],[CODIGO]],STOCKSANLUIS[],10,FALSE),"STOCK SOLO EN ALM05"),"STOCK SOLO EN ALM05")</f>
        <v>1</v>
      </c>
      <c r="H539" s="17">
        <f>VALUE(SUBSTITUTE(STOCK_PUENTEPIEDRA[[#This Row],[STOCK ALMACEN 05]],",",""))</f>
        <v>11</v>
      </c>
    </row>
    <row r="540" spans="1:8" x14ac:dyDescent="0.25">
      <c r="A540" s="253" t="s">
        <v>2543</v>
      </c>
      <c r="B540" s="253" t="s">
        <v>2544</v>
      </c>
      <c r="C540" s="255">
        <v>13</v>
      </c>
      <c r="D540" s="254" t="s">
        <v>6</v>
      </c>
      <c r="E540" s="255">
        <v>231.261594</v>
      </c>
      <c r="F540" s="101" t="str">
        <f>VLOOKUP(STOCK_PUENTEPIEDRA[[#This Row],[CODIGO]],CLASIFICACION[],4,FALSE)</f>
        <v>TEMP BLUE</v>
      </c>
      <c r="G540" s="10">
        <f>IFERROR(IF(VLOOKUP(STOCK_PUENTEPIEDRA[[#This Row],[CODIGO]],STOCKSANLUIS[],10,FALSE),VLOOKUP(STOCK_PUENTEPIEDRA[[#This Row],[CODIGO]],STOCKSANLUIS[],10,FALSE),"STOCK SOLO EN ALM05"),"STOCK SOLO EN ALM05")</f>
        <v>3</v>
      </c>
      <c r="H540" s="17">
        <f>VALUE(SUBSTITUTE(STOCK_PUENTEPIEDRA[[#This Row],[STOCK ALMACEN 05]],",",""))</f>
        <v>13</v>
      </c>
    </row>
    <row r="541" spans="1:8" x14ac:dyDescent="0.25">
      <c r="A541" s="253" t="s">
        <v>2545</v>
      </c>
      <c r="B541" s="253" t="s">
        <v>2546</v>
      </c>
      <c r="C541" s="255">
        <v>37</v>
      </c>
      <c r="D541" s="254" t="s">
        <v>6</v>
      </c>
      <c r="E541" s="255">
        <v>299.364712</v>
      </c>
      <c r="F541" s="101" t="str">
        <f>VLOOKUP(STOCK_PUENTEPIEDRA[[#This Row],[CODIGO]],CLASIFICACION[],4,FALSE)</f>
        <v>TEMP BLUE</v>
      </c>
      <c r="G541" s="10">
        <f>IFERROR(IF(VLOOKUP(STOCK_PUENTEPIEDRA[[#This Row],[CODIGO]],STOCKSANLUIS[],10,FALSE),VLOOKUP(STOCK_PUENTEPIEDRA[[#This Row],[CODIGO]],STOCKSANLUIS[],10,FALSE),"STOCK SOLO EN ALM05"),"STOCK SOLO EN ALM05")</f>
        <v>2</v>
      </c>
      <c r="H541" s="17">
        <f>VALUE(SUBSTITUTE(STOCK_PUENTEPIEDRA[[#This Row],[STOCK ALMACEN 05]],",",""))</f>
        <v>37</v>
      </c>
    </row>
    <row r="542" spans="1:8" x14ac:dyDescent="0.25">
      <c r="A542" s="253" t="s">
        <v>2547</v>
      </c>
      <c r="B542" s="253" t="s">
        <v>2548</v>
      </c>
      <c r="C542" s="255">
        <v>28</v>
      </c>
      <c r="D542" s="254" t="s">
        <v>6</v>
      </c>
      <c r="E542" s="255">
        <v>442.219448</v>
      </c>
      <c r="F542" s="101" t="str">
        <f>VLOOKUP(STOCK_PUENTEPIEDRA[[#This Row],[CODIGO]],CLASIFICACION[],4,FALSE)</f>
        <v>TEMP BLUE</v>
      </c>
      <c r="G5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42" s="17">
        <f>VALUE(SUBSTITUTE(STOCK_PUENTEPIEDRA[[#This Row],[STOCK ALMACEN 05]],",",""))</f>
        <v>28</v>
      </c>
    </row>
    <row r="543" spans="1:8" x14ac:dyDescent="0.25">
      <c r="A543" s="253" t="s">
        <v>2549</v>
      </c>
      <c r="B543" s="253" t="s">
        <v>2550</v>
      </c>
      <c r="C543" s="255">
        <v>0</v>
      </c>
      <c r="D543" s="254" t="s">
        <v>6</v>
      </c>
      <c r="E543" s="255">
        <v>4184.07</v>
      </c>
      <c r="F543" s="101" t="str">
        <f>VLOOKUP(STOCK_PUENTEPIEDRA[[#This Row],[CODIGO]],CLASIFICACION[],4,FALSE)</f>
        <v>PECOMARK</v>
      </c>
      <c r="G5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43" s="17">
        <f>VALUE(SUBSTITUTE(STOCK_PUENTEPIEDRA[[#This Row],[STOCK ALMACEN 05]],",",""))</f>
        <v>0</v>
      </c>
    </row>
    <row r="544" spans="1:8" x14ac:dyDescent="0.25">
      <c r="A544" s="253" t="s">
        <v>20505</v>
      </c>
      <c r="B544" s="253" t="s">
        <v>20506</v>
      </c>
      <c r="C544" s="255">
        <v>1</v>
      </c>
      <c r="D544" s="254" t="s">
        <v>6</v>
      </c>
      <c r="E544" s="255">
        <v>6307.88</v>
      </c>
      <c r="F544" s="101" t="str">
        <f>VLOOKUP(STOCK_PUENTEPIEDRA[[#This Row],[CODIGO]],CLASIFICACION[],4,FALSE)</f>
        <v>GELPHA</v>
      </c>
      <c r="G5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44" s="17">
        <f>VALUE(SUBSTITUTE(STOCK_PUENTEPIEDRA[[#This Row],[STOCK ALMACEN 05]],",",""))</f>
        <v>1</v>
      </c>
    </row>
    <row r="545" spans="1:8" x14ac:dyDescent="0.25">
      <c r="A545" s="253" t="s">
        <v>20507</v>
      </c>
      <c r="B545" s="253" t="s">
        <v>20508</v>
      </c>
      <c r="C545" s="255">
        <v>0</v>
      </c>
      <c r="D545" s="254" t="s">
        <v>6</v>
      </c>
      <c r="E545" s="255">
        <v>5303.8</v>
      </c>
      <c r="F545" s="101" t="str">
        <f>VLOOKUP(STOCK_PUENTEPIEDRA[[#This Row],[CODIGO]],CLASIFICACION[],4,FALSE)</f>
        <v>PECOMARK</v>
      </c>
      <c r="G5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45" s="17">
        <f>VALUE(SUBSTITUTE(STOCK_PUENTEPIEDRA[[#This Row],[STOCK ALMACEN 05]],",",""))</f>
        <v>0</v>
      </c>
    </row>
    <row r="546" spans="1:8" x14ac:dyDescent="0.25">
      <c r="A546" s="253" t="s">
        <v>2551</v>
      </c>
      <c r="B546" s="253" t="s">
        <v>21712</v>
      </c>
      <c r="C546" s="255">
        <v>4</v>
      </c>
      <c r="D546" s="254" t="s">
        <v>6</v>
      </c>
      <c r="E546" s="255">
        <v>47.654238999999997</v>
      </c>
      <c r="F546" s="101" t="str">
        <f>VLOOKUP(STOCK_PUENTEPIEDRA[[#This Row],[CODIGO]],CLASIFICACION[],4,FALSE)</f>
        <v>FULL GAUGE</v>
      </c>
      <c r="G546" s="10">
        <f>IFERROR(IF(VLOOKUP(STOCK_PUENTEPIEDRA[[#This Row],[CODIGO]],STOCKSANLUIS[],10,FALSE),VLOOKUP(STOCK_PUENTEPIEDRA[[#This Row],[CODIGO]],STOCKSANLUIS[],10,FALSE),"STOCK SOLO EN ALM05"),"STOCK SOLO EN ALM05")</f>
        <v>6</v>
      </c>
      <c r="H546" s="17">
        <f>VALUE(SUBSTITUTE(STOCK_PUENTEPIEDRA[[#This Row],[STOCK ALMACEN 05]],",",""))</f>
        <v>4</v>
      </c>
    </row>
    <row r="547" spans="1:8" x14ac:dyDescent="0.25">
      <c r="A547" s="253" t="s">
        <v>20509</v>
      </c>
      <c r="B547" s="253" t="s">
        <v>20510</v>
      </c>
      <c r="C547" s="255">
        <v>3</v>
      </c>
      <c r="D547" s="254" t="s">
        <v>6</v>
      </c>
      <c r="E547" s="255">
        <v>858.49</v>
      </c>
      <c r="F547" s="101" t="str">
        <f>VLOOKUP(STOCK_PUENTEPIEDRA[[#This Row],[CODIGO]],CLASIFICACION[],4,FALSE)</f>
        <v>DANFOSS</v>
      </c>
      <c r="G547" s="10">
        <f>IFERROR(IF(VLOOKUP(STOCK_PUENTEPIEDRA[[#This Row],[CODIGO]],STOCKSANLUIS[],10,FALSE),VLOOKUP(STOCK_PUENTEPIEDRA[[#This Row],[CODIGO]],STOCKSANLUIS[],10,FALSE),"STOCK SOLO EN ALM05"),"STOCK SOLO EN ALM05")</f>
        <v>1</v>
      </c>
      <c r="H547" s="17">
        <f>VALUE(SUBSTITUTE(STOCK_PUENTEPIEDRA[[#This Row],[STOCK ALMACEN 05]],",",""))</f>
        <v>3</v>
      </c>
    </row>
    <row r="548" spans="1:8" x14ac:dyDescent="0.25">
      <c r="A548" s="253" t="s">
        <v>20511</v>
      </c>
      <c r="B548" s="253" t="s">
        <v>20512</v>
      </c>
      <c r="C548" s="255">
        <v>0</v>
      </c>
      <c r="D548" s="254" t="s">
        <v>6</v>
      </c>
      <c r="E548" s="255">
        <v>1506.3</v>
      </c>
      <c r="F548" s="101" t="str">
        <f>VLOOKUP(STOCK_PUENTEPIEDRA[[#This Row],[CODIGO]],CLASIFICACION[],4,FALSE)</f>
        <v>DANFOSS</v>
      </c>
      <c r="G5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48" s="17">
        <f>VALUE(SUBSTITUTE(STOCK_PUENTEPIEDRA[[#This Row],[STOCK ALMACEN 05]],",",""))</f>
        <v>0</v>
      </c>
    </row>
    <row r="549" spans="1:8" x14ac:dyDescent="0.25">
      <c r="A549" s="253" t="s">
        <v>2555</v>
      </c>
      <c r="B549" s="253" t="s">
        <v>2556</v>
      </c>
      <c r="C549" s="255">
        <v>4</v>
      </c>
      <c r="D549" s="254" t="s">
        <v>6</v>
      </c>
      <c r="E549" s="255">
        <v>1259.1199999999999</v>
      </c>
      <c r="F549" s="101" t="str">
        <f>VLOOKUP(STOCK_PUENTEPIEDRA[[#This Row],[CODIGO]],CLASIFICACION[],4,FALSE)</f>
        <v>DANFOSS</v>
      </c>
      <c r="G5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49" s="17">
        <f>VALUE(SUBSTITUTE(STOCK_PUENTEPIEDRA[[#This Row],[STOCK ALMACEN 05]],",",""))</f>
        <v>4</v>
      </c>
    </row>
    <row r="550" spans="1:8" x14ac:dyDescent="0.25">
      <c r="A550" s="253" t="s">
        <v>2557</v>
      </c>
      <c r="B550" s="253" t="s">
        <v>2558</v>
      </c>
      <c r="C550" s="255">
        <v>1</v>
      </c>
      <c r="D550" s="254" t="s">
        <v>6</v>
      </c>
      <c r="E550" s="255">
        <v>2680.54</v>
      </c>
      <c r="F550" s="101" t="str">
        <f>VLOOKUP(STOCK_PUENTEPIEDRA[[#This Row],[CODIGO]],CLASIFICACION[],4,FALSE)</f>
        <v>DANFOSS</v>
      </c>
      <c r="G5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0" s="17">
        <f>VALUE(SUBSTITUTE(STOCK_PUENTEPIEDRA[[#This Row],[STOCK ALMACEN 05]],",",""))</f>
        <v>1</v>
      </c>
    </row>
    <row r="551" spans="1:8" x14ac:dyDescent="0.25">
      <c r="A551" s="253" t="s">
        <v>19710</v>
      </c>
      <c r="B551" s="253" t="s">
        <v>19711</v>
      </c>
      <c r="C551" s="255">
        <v>0</v>
      </c>
      <c r="D551" s="254" t="s">
        <v>6</v>
      </c>
      <c r="E551" s="255">
        <v>3466.92</v>
      </c>
      <c r="F551" s="101" t="str">
        <f>VLOOKUP(STOCK_PUENTEPIEDRA[[#This Row],[CODIGO]],CLASIFICACION[],4,FALSE)</f>
        <v>DANFOSS</v>
      </c>
      <c r="G5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1" s="17">
        <f>VALUE(SUBSTITUTE(STOCK_PUENTEPIEDRA[[#This Row],[STOCK ALMACEN 05]],",",""))</f>
        <v>0</v>
      </c>
    </row>
    <row r="552" spans="1:8" x14ac:dyDescent="0.25">
      <c r="A552" s="253" t="s">
        <v>19603</v>
      </c>
      <c r="B552" s="253" t="s">
        <v>19604</v>
      </c>
      <c r="C552" s="255">
        <v>2</v>
      </c>
      <c r="D552" s="254" t="s">
        <v>6</v>
      </c>
      <c r="E552" s="255">
        <v>2575.58</v>
      </c>
      <c r="F552" s="101" t="str">
        <f>VLOOKUP(STOCK_PUENTEPIEDRA[[#This Row],[CODIGO]],CLASIFICACION[],4,FALSE)</f>
        <v>DANFOSS</v>
      </c>
      <c r="G5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2" s="17">
        <f>VALUE(SUBSTITUTE(STOCK_PUENTEPIEDRA[[#This Row],[STOCK ALMACEN 05]],",",""))</f>
        <v>2</v>
      </c>
    </row>
    <row r="553" spans="1:8" x14ac:dyDescent="0.25">
      <c r="A553" s="253" t="s">
        <v>20517</v>
      </c>
      <c r="B553" s="253" t="s">
        <v>20518</v>
      </c>
      <c r="C553" s="255">
        <v>2</v>
      </c>
      <c r="D553" s="254" t="s">
        <v>6</v>
      </c>
      <c r="E553" s="255">
        <v>4093.55</v>
      </c>
      <c r="F553" s="101" t="str">
        <f>VLOOKUP(STOCK_PUENTEPIEDRA[[#This Row],[CODIGO]],CLASIFICACION[],4,FALSE)</f>
        <v>DANFOSS</v>
      </c>
      <c r="G5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3" s="17">
        <f>VALUE(SUBSTITUTE(STOCK_PUENTEPIEDRA[[#This Row],[STOCK ALMACEN 05]],",",""))</f>
        <v>2</v>
      </c>
    </row>
    <row r="554" spans="1:8" x14ac:dyDescent="0.25">
      <c r="A554" s="253" t="s">
        <v>2559</v>
      </c>
      <c r="B554" s="253" t="s">
        <v>2560</v>
      </c>
      <c r="C554" s="255">
        <v>0</v>
      </c>
      <c r="D554" s="254" t="s">
        <v>6</v>
      </c>
      <c r="E554" s="255">
        <v>69.23</v>
      </c>
      <c r="F554" s="101" t="str">
        <f>VLOOKUP(STOCK_PUENTEPIEDRA[[#This Row],[CODIGO]],CLASIFICACION[],4,FALSE)</f>
        <v>CAFF</v>
      </c>
      <c r="G5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4" s="17">
        <f>VALUE(SUBSTITUTE(STOCK_PUENTEPIEDRA[[#This Row],[STOCK ALMACEN 05]],",",""))</f>
        <v>0</v>
      </c>
    </row>
    <row r="555" spans="1:8" x14ac:dyDescent="0.25">
      <c r="A555" s="253" t="s">
        <v>2561</v>
      </c>
      <c r="B555" s="253" t="s">
        <v>2562</v>
      </c>
      <c r="C555" s="255">
        <v>0</v>
      </c>
      <c r="D555" s="254" t="s">
        <v>6</v>
      </c>
      <c r="E555" s="255">
        <v>515.51</v>
      </c>
      <c r="F555" s="101" t="str">
        <f>VLOOKUP(STOCK_PUENTEPIEDRA[[#This Row],[CODIGO]],CLASIFICACION[],4,FALSE)</f>
        <v>MASTER FRIGO</v>
      </c>
      <c r="G5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5" s="17">
        <f>VALUE(SUBSTITUTE(STOCK_PUENTEPIEDRA[[#This Row],[STOCK ALMACEN 05]],",",""))</f>
        <v>0</v>
      </c>
    </row>
    <row r="556" spans="1:8" x14ac:dyDescent="0.25">
      <c r="A556" s="253" t="s">
        <v>2565</v>
      </c>
      <c r="B556" s="253" t="s">
        <v>2566</v>
      </c>
      <c r="C556" s="255">
        <v>3</v>
      </c>
      <c r="D556" s="254" t="s">
        <v>6</v>
      </c>
      <c r="E556" s="255">
        <v>516.02666699999997</v>
      </c>
      <c r="F556" s="101" t="str">
        <f>VLOOKUP(STOCK_PUENTEPIEDRA[[#This Row],[CODIGO]],CLASIFICACION[],4,FALSE)</f>
        <v>DANFOSS</v>
      </c>
      <c r="G556" s="10">
        <f>IFERROR(IF(VLOOKUP(STOCK_PUENTEPIEDRA[[#This Row],[CODIGO]],STOCKSANLUIS[],10,FALSE),VLOOKUP(STOCK_PUENTEPIEDRA[[#This Row],[CODIGO]],STOCKSANLUIS[],10,FALSE),"STOCK SOLO EN ALM05"),"STOCK SOLO EN ALM05")</f>
        <v>1</v>
      </c>
      <c r="H556" s="17">
        <f>VALUE(SUBSTITUTE(STOCK_PUENTEPIEDRA[[#This Row],[STOCK ALMACEN 05]],",",""))</f>
        <v>3</v>
      </c>
    </row>
    <row r="557" spans="1:8" x14ac:dyDescent="0.25">
      <c r="A557" s="253" t="s">
        <v>2567</v>
      </c>
      <c r="B557" s="253" t="s">
        <v>2568</v>
      </c>
      <c r="C557" s="255">
        <v>0</v>
      </c>
      <c r="D557" s="254" t="s">
        <v>6</v>
      </c>
      <c r="E557" s="255">
        <v>6.3706550000000002</v>
      </c>
      <c r="F557" s="101" t="str">
        <f>VLOOKUP(STOCK_PUENTEPIEDRA[[#This Row],[CODIGO]],CLASIFICACION[],4,FALSE)</f>
        <v>DANFOSS</v>
      </c>
      <c r="G5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7" s="17">
        <f>VALUE(SUBSTITUTE(STOCK_PUENTEPIEDRA[[#This Row],[STOCK ALMACEN 05]],",",""))</f>
        <v>0</v>
      </c>
    </row>
    <row r="558" spans="1:8" x14ac:dyDescent="0.25">
      <c r="A558" s="253" t="s">
        <v>2571</v>
      </c>
      <c r="B558" s="253" t="s">
        <v>19368</v>
      </c>
      <c r="C558" s="255">
        <v>2</v>
      </c>
      <c r="D558" s="254" t="s">
        <v>6</v>
      </c>
      <c r="E558" s="255">
        <v>45.054600999999998</v>
      </c>
      <c r="F558" s="101" t="str">
        <f>VLOOKUP(STOCK_PUENTEPIEDRA[[#This Row],[CODIGO]],CLASIFICACION[],4,FALSE)</f>
        <v>SAUERMANN</v>
      </c>
      <c r="G5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8" s="17">
        <f>VALUE(SUBSTITUTE(STOCK_PUENTEPIEDRA[[#This Row],[STOCK ALMACEN 05]],",",""))</f>
        <v>2</v>
      </c>
    </row>
    <row r="559" spans="1:8" x14ac:dyDescent="0.25">
      <c r="A559" s="253" t="s">
        <v>2583</v>
      </c>
      <c r="B559" s="253" t="s">
        <v>2584</v>
      </c>
      <c r="C559" s="255">
        <v>2</v>
      </c>
      <c r="D559" s="254" t="s">
        <v>6</v>
      </c>
      <c r="E559" s="255">
        <v>948.01</v>
      </c>
      <c r="F559" s="101" t="str">
        <f>VLOOKUP(STOCK_PUENTEPIEDRA[[#This Row],[CODIGO]],CLASIFICACION[],4,FALSE)</f>
        <v>DANFOSS</v>
      </c>
      <c r="G5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59" s="17">
        <f>VALUE(SUBSTITUTE(STOCK_PUENTEPIEDRA[[#This Row],[STOCK ALMACEN 05]],",",""))</f>
        <v>2</v>
      </c>
    </row>
    <row r="560" spans="1:8" x14ac:dyDescent="0.25">
      <c r="A560" s="253" t="s">
        <v>2587</v>
      </c>
      <c r="B560" s="253" t="s">
        <v>22578</v>
      </c>
      <c r="C560" s="255">
        <v>49</v>
      </c>
      <c r="D560" s="254" t="s">
        <v>6</v>
      </c>
      <c r="E560" s="255">
        <v>83.245440000000002</v>
      </c>
      <c r="F560" s="101" t="str">
        <f>VLOOKUP(STOCK_PUENTEPIEDRA[[#This Row],[CODIGO]],CLASIFICACION[],4,FALSE)</f>
        <v>THE CHEMOURS</v>
      </c>
      <c r="G5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0" s="17">
        <f>VALUE(SUBSTITUTE(STOCK_PUENTEPIEDRA[[#This Row],[STOCK ALMACEN 05]],",",""))</f>
        <v>49</v>
      </c>
    </row>
    <row r="561" spans="1:8" x14ac:dyDescent="0.25">
      <c r="A561" s="253" t="s">
        <v>2589</v>
      </c>
      <c r="B561" s="253" t="s">
        <v>22579</v>
      </c>
      <c r="C561" s="255">
        <v>630</v>
      </c>
      <c r="D561" s="254" t="s">
        <v>6</v>
      </c>
      <c r="E561" s="255">
        <v>9.49</v>
      </c>
      <c r="F561" s="101" t="str">
        <f>VLOOKUP(STOCK_PUENTEPIEDRA[[#This Row],[CODIGO]],CLASIFICACION[],4,FALSE)</f>
        <v>THE CHEMOURS</v>
      </c>
      <c r="G5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1" s="17">
        <f>VALUE(SUBSTITUTE(STOCK_PUENTEPIEDRA[[#This Row],[STOCK ALMACEN 05]],",",""))</f>
        <v>630</v>
      </c>
    </row>
    <row r="562" spans="1:8" x14ac:dyDescent="0.25">
      <c r="A562" s="253" t="s">
        <v>2591</v>
      </c>
      <c r="B562" s="253" t="s">
        <v>22580</v>
      </c>
      <c r="C562" s="255">
        <v>435</v>
      </c>
      <c r="D562" s="254" t="s">
        <v>6</v>
      </c>
      <c r="E562" s="255">
        <v>5.5164220000000004</v>
      </c>
      <c r="F562" s="101" t="str">
        <f>VLOOKUP(STOCK_PUENTEPIEDRA[[#This Row],[CODIGO]],CLASIFICACION[],4,FALSE)</f>
        <v>THE CHEMOURS</v>
      </c>
      <c r="G562" s="10">
        <f>IFERROR(IF(VLOOKUP(STOCK_PUENTEPIEDRA[[#This Row],[CODIGO]],STOCKSANLUIS[],10,FALSE),VLOOKUP(STOCK_PUENTEPIEDRA[[#This Row],[CODIGO]],STOCKSANLUIS[],10,FALSE),"STOCK SOLO EN ALM05"),"STOCK SOLO EN ALM05")</f>
        <v>40</v>
      </c>
      <c r="H562" s="17">
        <f>VALUE(SUBSTITUTE(STOCK_PUENTEPIEDRA[[#This Row],[STOCK ALMACEN 05]],",",""))</f>
        <v>435</v>
      </c>
    </row>
    <row r="563" spans="1:8" x14ac:dyDescent="0.25">
      <c r="A563" s="253" t="s">
        <v>2593</v>
      </c>
      <c r="B563" s="253" t="s">
        <v>22581</v>
      </c>
      <c r="C563" s="255">
        <v>0</v>
      </c>
      <c r="D563" s="254" t="s">
        <v>6</v>
      </c>
      <c r="E563" s="255">
        <v>318.141144</v>
      </c>
      <c r="F563" s="101" t="str">
        <f>VLOOKUP(STOCK_PUENTEPIEDRA[[#This Row],[CODIGO]],CLASIFICACION[],4,FALSE)</f>
        <v>THE CHEMOURS</v>
      </c>
      <c r="G5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3" s="17">
        <f>VALUE(SUBSTITUTE(STOCK_PUENTEPIEDRA[[#This Row],[STOCK ALMACEN 05]],",",""))</f>
        <v>0</v>
      </c>
    </row>
    <row r="564" spans="1:8" x14ac:dyDescent="0.25">
      <c r="A564" s="253" t="s">
        <v>2607</v>
      </c>
      <c r="B564" s="253" t="s">
        <v>2608</v>
      </c>
      <c r="C564" s="255">
        <v>0</v>
      </c>
      <c r="D564" s="254" t="s">
        <v>6</v>
      </c>
      <c r="E564" s="255">
        <v>2.65</v>
      </c>
      <c r="F564" s="101" t="str">
        <f>VLOOKUP(STOCK_PUENTEPIEDRA[[#This Row],[CODIGO]],CLASIFICACION[],4,FALSE)</f>
        <v>SMART ELECTRIC</v>
      </c>
      <c r="G5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4" s="17">
        <f>VALUE(SUBSTITUTE(STOCK_PUENTEPIEDRA[[#This Row],[STOCK ALMACEN 05]],",",""))</f>
        <v>0</v>
      </c>
    </row>
    <row r="565" spans="1:8" x14ac:dyDescent="0.25">
      <c r="A565" s="253" t="s">
        <v>2609</v>
      </c>
      <c r="B565" s="253" t="s">
        <v>2610</v>
      </c>
      <c r="C565" s="255">
        <v>0</v>
      </c>
      <c r="D565" s="254" t="s">
        <v>6</v>
      </c>
      <c r="E565" s="255">
        <v>3.74</v>
      </c>
      <c r="F565" s="101" t="str">
        <f>VLOOKUP(STOCK_PUENTEPIEDRA[[#This Row],[CODIGO]],CLASIFICACION[],4,FALSE)</f>
        <v>SMART ELECTRIC</v>
      </c>
      <c r="G5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5" s="17">
        <f>VALUE(SUBSTITUTE(STOCK_PUENTEPIEDRA[[#This Row],[STOCK ALMACEN 05]],",",""))</f>
        <v>0</v>
      </c>
    </row>
    <row r="566" spans="1:8" x14ac:dyDescent="0.25">
      <c r="A566" s="253" t="s">
        <v>2611</v>
      </c>
      <c r="B566" s="253" t="s">
        <v>2612</v>
      </c>
      <c r="C566" s="255">
        <v>0</v>
      </c>
      <c r="D566" s="254" t="s">
        <v>6</v>
      </c>
      <c r="E566" s="255">
        <v>19</v>
      </c>
      <c r="F566" s="101" t="str">
        <f>VLOOKUP(STOCK_PUENTEPIEDRA[[#This Row],[CODIGO]],CLASIFICACION[],4,FALSE)</f>
        <v>SMART ELECTRIC</v>
      </c>
      <c r="G5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6" s="17">
        <f>VALUE(SUBSTITUTE(STOCK_PUENTEPIEDRA[[#This Row],[STOCK ALMACEN 05]],",",""))</f>
        <v>0</v>
      </c>
    </row>
    <row r="567" spans="1:8" x14ac:dyDescent="0.25">
      <c r="A567" s="253" t="s">
        <v>2613</v>
      </c>
      <c r="B567" s="253" t="s">
        <v>2614</v>
      </c>
      <c r="C567" s="255">
        <v>0</v>
      </c>
      <c r="D567" s="254" t="s">
        <v>6</v>
      </c>
      <c r="E567" s="255">
        <v>1.25</v>
      </c>
      <c r="F567" s="101" t="str">
        <f>VLOOKUP(STOCK_PUENTEPIEDRA[[#This Row],[CODIGO]],CLASIFICACION[],4,FALSE)</f>
        <v>SMART ELECTRIC</v>
      </c>
      <c r="G5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7" s="17">
        <f>VALUE(SUBSTITUTE(STOCK_PUENTEPIEDRA[[#This Row],[STOCK ALMACEN 05]],",",""))</f>
        <v>0</v>
      </c>
    </row>
    <row r="568" spans="1:8" x14ac:dyDescent="0.25">
      <c r="A568" s="253" t="s">
        <v>2615</v>
      </c>
      <c r="B568" s="253" t="s">
        <v>2616</v>
      </c>
      <c r="C568" s="255">
        <v>0</v>
      </c>
      <c r="D568" s="254" t="s">
        <v>6</v>
      </c>
      <c r="E568" s="255">
        <v>1.3346150000000001</v>
      </c>
      <c r="F568" s="101" t="str">
        <f>VLOOKUP(STOCK_PUENTEPIEDRA[[#This Row],[CODIGO]],CLASIFICACION[],4,FALSE)</f>
        <v>SMART ELECTRIC</v>
      </c>
      <c r="G5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8" s="17">
        <f>VALUE(SUBSTITUTE(STOCK_PUENTEPIEDRA[[#This Row],[STOCK ALMACEN 05]],",",""))</f>
        <v>0</v>
      </c>
    </row>
    <row r="569" spans="1:8" x14ac:dyDescent="0.25">
      <c r="A569" s="253" t="s">
        <v>2617</v>
      </c>
      <c r="B569" s="253" t="s">
        <v>2618</v>
      </c>
      <c r="C569" s="255">
        <v>0</v>
      </c>
      <c r="D569" s="254" t="s">
        <v>6</v>
      </c>
      <c r="E569" s="255">
        <v>13.83</v>
      </c>
      <c r="F569" s="101" t="str">
        <f>VLOOKUP(STOCK_PUENTEPIEDRA[[#This Row],[CODIGO]],CLASIFICACION[],4,FALSE)</f>
        <v>SMART ELECTRIC</v>
      </c>
      <c r="G5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69" s="17">
        <f>VALUE(SUBSTITUTE(STOCK_PUENTEPIEDRA[[#This Row],[STOCK ALMACEN 05]],",",""))</f>
        <v>0</v>
      </c>
    </row>
    <row r="570" spans="1:8" x14ac:dyDescent="0.25">
      <c r="A570" s="253" t="s">
        <v>2619</v>
      </c>
      <c r="B570" s="253" t="s">
        <v>2620</v>
      </c>
      <c r="C570" s="255">
        <v>0</v>
      </c>
      <c r="D570" s="254" t="s">
        <v>6</v>
      </c>
      <c r="E570" s="255">
        <v>23</v>
      </c>
      <c r="F570" s="101" t="str">
        <f>VLOOKUP(STOCK_PUENTEPIEDRA[[#This Row],[CODIGO]],CLASIFICACION[],4,FALSE)</f>
        <v>ERRECOM</v>
      </c>
      <c r="G5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0" s="17">
        <f>VALUE(SUBSTITUTE(STOCK_PUENTEPIEDRA[[#This Row],[STOCK ALMACEN 05]],",",""))</f>
        <v>0</v>
      </c>
    </row>
    <row r="571" spans="1:8" x14ac:dyDescent="0.25">
      <c r="A571" s="253" t="s">
        <v>2621</v>
      </c>
      <c r="B571" s="253" t="s">
        <v>2622</v>
      </c>
      <c r="C571" s="255">
        <v>0</v>
      </c>
      <c r="D571" s="254" t="s">
        <v>6</v>
      </c>
      <c r="E571" s="255">
        <v>20.635749000000001</v>
      </c>
      <c r="F571" s="101" t="str">
        <f>VLOOKUP(STOCK_PUENTEPIEDRA[[#This Row],[CODIGO]],CLASIFICACION[],4,FALSE)</f>
        <v>ERRECOM</v>
      </c>
      <c r="G5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1" s="17">
        <f>VALUE(SUBSTITUTE(STOCK_PUENTEPIEDRA[[#This Row],[STOCK ALMACEN 05]],",",""))</f>
        <v>0</v>
      </c>
    </row>
    <row r="572" spans="1:8" x14ac:dyDescent="0.25">
      <c r="A572" s="253" t="s">
        <v>2625</v>
      </c>
      <c r="B572" s="253" t="s">
        <v>2626</v>
      </c>
      <c r="C572" s="255">
        <v>0</v>
      </c>
      <c r="D572" s="254" t="s">
        <v>6</v>
      </c>
      <c r="E572" s="255">
        <v>81.11</v>
      </c>
      <c r="F572" s="101" t="str">
        <f>VLOOKUP(STOCK_PUENTEPIEDRA[[#This Row],[CODIGO]],CLASIFICACION[],4,FALSE)</f>
        <v>SMART ELECTRIC</v>
      </c>
      <c r="G5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2" s="17">
        <f>VALUE(SUBSTITUTE(STOCK_PUENTEPIEDRA[[#This Row],[STOCK ALMACEN 05]],",",""))</f>
        <v>0</v>
      </c>
    </row>
    <row r="573" spans="1:8" x14ac:dyDescent="0.25">
      <c r="A573" s="253" t="s">
        <v>2627</v>
      </c>
      <c r="B573" s="253" t="s">
        <v>2628</v>
      </c>
      <c r="C573" s="255">
        <v>23</v>
      </c>
      <c r="D573" s="254" t="s">
        <v>6</v>
      </c>
      <c r="E573" s="255">
        <v>20.447405</v>
      </c>
      <c r="F573" s="101" t="str">
        <f>VLOOKUP(STOCK_PUENTEPIEDRA[[#This Row],[CODIGO]],CLASIFICACION[],4,FALSE)</f>
        <v>QUALITY</v>
      </c>
      <c r="G573" s="10">
        <f>IFERROR(IF(VLOOKUP(STOCK_PUENTEPIEDRA[[#This Row],[CODIGO]],STOCKSANLUIS[],10,FALSE),VLOOKUP(STOCK_PUENTEPIEDRA[[#This Row],[CODIGO]],STOCKSANLUIS[],10,FALSE),"STOCK SOLO EN ALM05"),"STOCK SOLO EN ALM05")</f>
        <v>30</v>
      </c>
      <c r="H573" s="17">
        <f>VALUE(SUBSTITUTE(STOCK_PUENTEPIEDRA[[#This Row],[STOCK ALMACEN 05]],",",""))</f>
        <v>23</v>
      </c>
    </row>
    <row r="574" spans="1:8" x14ac:dyDescent="0.25">
      <c r="A574" s="253" t="s">
        <v>2631</v>
      </c>
      <c r="B574" s="253" t="s">
        <v>19448</v>
      </c>
      <c r="C574" s="255">
        <v>0</v>
      </c>
      <c r="D574" s="254" t="s">
        <v>6</v>
      </c>
      <c r="E574" s="255">
        <v>1.23</v>
      </c>
      <c r="F574" s="101" t="str">
        <f>VLOOKUP(STOCK_PUENTEPIEDRA[[#This Row],[CODIGO]],CLASIFICACION[],4,FALSE)</f>
        <v>QUALITY</v>
      </c>
      <c r="G5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4" s="17">
        <f>VALUE(SUBSTITUTE(STOCK_PUENTEPIEDRA[[#This Row],[STOCK ALMACEN 05]],",",""))</f>
        <v>0</v>
      </c>
    </row>
    <row r="575" spans="1:8" x14ac:dyDescent="0.25">
      <c r="A575" s="253" t="s">
        <v>2633</v>
      </c>
      <c r="B575" s="253" t="s">
        <v>2634</v>
      </c>
      <c r="C575" s="255">
        <v>7</v>
      </c>
      <c r="D575" s="254" t="s">
        <v>6</v>
      </c>
      <c r="E575" s="255">
        <v>6.9</v>
      </c>
      <c r="F575" s="101" t="str">
        <f>VLOOKUP(STOCK_PUENTEPIEDRA[[#This Row],[CODIGO]],CLASIFICACION[],4,FALSE)</f>
        <v>SMART ELECTRIC</v>
      </c>
      <c r="G575" s="10">
        <f>IFERROR(IF(VLOOKUP(STOCK_PUENTEPIEDRA[[#This Row],[CODIGO]],STOCKSANLUIS[],10,FALSE),VLOOKUP(STOCK_PUENTEPIEDRA[[#This Row],[CODIGO]],STOCKSANLUIS[],10,FALSE),"STOCK SOLO EN ALM05"),"STOCK SOLO EN ALM05")</f>
        <v>7</v>
      </c>
      <c r="H575" s="17">
        <f>VALUE(SUBSTITUTE(STOCK_PUENTEPIEDRA[[#This Row],[STOCK ALMACEN 05]],",",""))</f>
        <v>7</v>
      </c>
    </row>
    <row r="576" spans="1:8" x14ac:dyDescent="0.25">
      <c r="A576" s="253" t="s">
        <v>2635</v>
      </c>
      <c r="B576" s="253" t="s">
        <v>2636</v>
      </c>
      <c r="C576" s="255">
        <v>0</v>
      </c>
      <c r="D576" s="254" t="s">
        <v>6</v>
      </c>
      <c r="E576" s="255">
        <v>5</v>
      </c>
      <c r="F576" s="101" t="str">
        <f>VLOOKUP(STOCK_PUENTEPIEDRA[[#This Row],[CODIGO]],CLASIFICACION[],4,FALSE)</f>
        <v>QUALITY</v>
      </c>
      <c r="G5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6" s="17">
        <f>VALUE(SUBSTITUTE(STOCK_PUENTEPIEDRA[[#This Row],[STOCK ALMACEN 05]],",",""))</f>
        <v>0</v>
      </c>
    </row>
    <row r="577" spans="1:8" x14ac:dyDescent="0.25">
      <c r="A577" s="253" t="s">
        <v>2637</v>
      </c>
      <c r="B577" s="253" t="s">
        <v>22612</v>
      </c>
      <c r="C577" s="255">
        <v>0</v>
      </c>
      <c r="D577" s="254" t="s">
        <v>6</v>
      </c>
      <c r="E577" s="255">
        <v>7.8</v>
      </c>
      <c r="F577" s="101" t="str">
        <f>VLOOKUP(STOCK_PUENTEPIEDRA[[#This Row],[CODIGO]],CLASIFICACION[],4,FALSE)</f>
        <v>QUALITY</v>
      </c>
      <c r="G5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7" s="17">
        <f>VALUE(SUBSTITUTE(STOCK_PUENTEPIEDRA[[#This Row],[STOCK ALMACEN 05]],",",""))</f>
        <v>0</v>
      </c>
    </row>
    <row r="578" spans="1:8" x14ac:dyDescent="0.25">
      <c r="A578" s="253" t="s">
        <v>2641</v>
      </c>
      <c r="B578" s="253" t="s">
        <v>2642</v>
      </c>
      <c r="C578" s="255">
        <v>0</v>
      </c>
      <c r="D578" s="254" t="s">
        <v>6</v>
      </c>
      <c r="E578" s="255">
        <v>101.240224</v>
      </c>
      <c r="F578" s="101" t="str">
        <f>VLOOKUP(STOCK_PUENTEPIEDRA[[#This Row],[CODIGO]],CLASIFICACION[],4,FALSE)</f>
        <v>FULL GAUGE</v>
      </c>
      <c r="G5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8" s="17">
        <f>VALUE(SUBSTITUTE(STOCK_PUENTEPIEDRA[[#This Row],[STOCK ALMACEN 05]],",",""))</f>
        <v>0</v>
      </c>
    </row>
    <row r="579" spans="1:8" x14ac:dyDescent="0.25">
      <c r="A579" s="253" t="s">
        <v>20532</v>
      </c>
      <c r="B579" s="253" t="s">
        <v>20533</v>
      </c>
      <c r="C579" s="255">
        <v>0</v>
      </c>
      <c r="D579" s="254" t="s">
        <v>6</v>
      </c>
      <c r="E579" s="255">
        <v>7760.27</v>
      </c>
      <c r="F579" s="101" t="str">
        <f>VLOOKUP(STOCK_PUENTEPIEDRA[[#This Row],[CODIGO]],CLASIFICACION[],4,FALSE)</f>
        <v>PECOMARK</v>
      </c>
      <c r="G5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79" s="17">
        <f>VALUE(SUBSTITUTE(STOCK_PUENTEPIEDRA[[#This Row],[STOCK ALMACEN 05]],",",""))</f>
        <v>0</v>
      </c>
    </row>
    <row r="580" spans="1:8" x14ac:dyDescent="0.25">
      <c r="A580" s="253" t="s">
        <v>2647</v>
      </c>
      <c r="B580" s="253" t="s">
        <v>2648</v>
      </c>
      <c r="C580" s="255">
        <v>0</v>
      </c>
      <c r="D580" s="254" t="s">
        <v>6</v>
      </c>
      <c r="E580" s="255">
        <v>175.473333</v>
      </c>
      <c r="F580" s="101" t="str">
        <f>VLOOKUP(STOCK_PUENTEPIEDRA[[#This Row],[CODIGO]],CLASIFICACION[],4,FALSE)</f>
        <v>EBM</v>
      </c>
      <c r="G5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0" s="17">
        <f>VALUE(SUBSTITUTE(STOCK_PUENTEPIEDRA[[#This Row],[STOCK ALMACEN 05]],",",""))</f>
        <v>0</v>
      </c>
    </row>
    <row r="581" spans="1:8" x14ac:dyDescent="0.25">
      <c r="A581" s="253" t="s">
        <v>2649</v>
      </c>
      <c r="B581" s="253" t="s">
        <v>19419</v>
      </c>
      <c r="C581" s="255">
        <v>0</v>
      </c>
      <c r="D581" s="254" t="s">
        <v>6</v>
      </c>
      <c r="E581" s="255">
        <v>84.99</v>
      </c>
      <c r="F581" s="101" t="str">
        <f>VLOOKUP(STOCK_PUENTEPIEDRA[[#This Row],[CODIGO]],CLASIFICACION[],4,FALSE)</f>
        <v>EBM</v>
      </c>
      <c r="G5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1" s="17">
        <f>VALUE(SUBSTITUTE(STOCK_PUENTEPIEDRA[[#This Row],[STOCK ALMACEN 05]],",",""))</f>
        <v>0</v>
      </c>
    </row>
    <row r="582" spans="1:8" x14ac:dyDescent="0.25">
      <c r="A582" s="253" t="s">
        <v>2651</v>
      </c>
      <c r="B582" s="253" t="s">
        <v>2652</v>
      </c>
      <c r="C582" s="255">
        <v>0</v>
      </c>
      <c r="D582" s="254" t="s">
        <v>6</v>
      </c>
      <c r="E582" s="255">
        <v>3539.1</v>
      </c>
      <c r="F582" s="101" t="str">
        <f>VLOOKUP(STOCK_PUENTEPIEDRA[[#This Row],[CODIGO]],CLASIFICACION[],4,FALSE)</f>
        <v>PECOMARK</v>
      </c>
      <c r="G5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2" s="17">
        <f>VALUE(SUBSTITUTE(STOCK_PUENTEPIEDRA[[#This Row],[STOCK ALMACEN 05]],",",""))</f>
        <v>0</v>
      </c>
    </row>
    <row r="583" spans="1:8" x14ac:dyDescent="0.25">
      <c r="A583" s="253" t="s">
        <v>2653</v>
      </c>
      <c r="B583" s="253" t="s">
        <v>2654</v>
      </c>
      <c r="C583" s="255">
        <v>0</v>
      </c>
      <c r="D583" s="254" t="s">
        <v>6</v>
      </c>
      <c r="E583" s="255">
        <v>5895.27</v>
      </c>
      <c r="F583" s="101" t="str">
        <f>VLOOKUP(STOCK_PUENTEPIEDRA[[#This Row],[CODIGO]],CLASIFICACION[],4,FALSE)</f>
        <v>PECOMARK</v>
      </c>
      <c r="G5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3" s="17">
        <f>VALUE(SUBSTITUTE(STOCK_PUENTEPIEDRA[[#This Row],[STOCK ALMACEN 05]],",",""))</f>
        <v>0</v>
      </c>
    </row>
    <row r="584" spans="1:8" x14ac:dyDescent="0.25">
      <c r="A584" s="253" t="s">
        <v>20540</v>
      </c>
      <c r="B584" s="253" t="s">
        <v>20541</v>
      </c>
      <c r="C584" s="255">
        <v>0</v>
      </c>
      <c r="D584" s="254" t="s">
        <v>6</v>
      </c>
      <c r="E584" s="255">
        <v>6187.56</v>
      </c>
      <c r="F584" s="101" t="str">
        <f>VLOOKUP(STOCK_PUENTEPIEDRA[[#This Row],[CODIGO]],CLASIFICACION[],4,FALSE)</f>
        <v>PECOMARK</v>
      </c>
      <c r="G5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4" s="17">
        <f>VALUE(SUBSTITUTE(STOCK_PUENTEPIEDRA[[#This Row],[STOCK ALMACEN 05]],",",""))</f>
        <v>0</v>
      </c>
    </row>
    <row r="585" spans="1:8" x14ac:dyDescent="0.25">
      <c r="A585" s="253" t="s">
        <v>2655</v>
      </c>
      <c r="B585" s="253" t="s">
        <v>2656</v>
      </c>
      <c r="C585" s="255">
        <v>0</v>
      </c>
      <c r="D585" s="254" t="s">
        <v>6</v>
      </c>
      <c r="E585" s="255">
        <v>5.3624999999999998</v>
      </c>
      <c r="F585" s="101" t="str">
        <f>VLOOKUP(STOCK_PUENTEPIEDRA[[#This Row],[CODIGO]],CLASIFICACION[],4,FALSE)</f>
        <v>THE CHEMOURS</v>
      </c>
      <c r="G5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5" s="17">
        <f>VALUE(SUBSTITUTE(STOCK_PUENTEPIEDRA[[#This Row],[STOCK ALMACEN 05]],",",""))</f>
        <v>0</v>
      </c>
    </row>
    <row r="586" spans="1:8" x14ac:dyDescent="0.25">
      <c r="A586" s="253" t="s">
        <v>2659</v>
      </c>
      <c r="B586" s="253" t="s">
        <v>2660</v>
      </c>
      <c r="C586" s="255">
        <v>0</v>
      </c>
      <c r="D586" s="254" t="s">
        <v>6</v>
      </c>
      <c r="E586" s="255">
        <v>18.67005</v>
      </c>
      <c r="F586" s="101" t="str">
        <f>VLOOKUP(STOCK_PUENTEPIEDRA[[#This Row],[CODIGO]],CLASIFICACION[],4,FALSE)</f>
        <v>CAFF</v>
      </c>
      <c r="G5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6" s="17">
        <f>VALUE(SUBSTITUTE(STOCK_PUENTEPIEDRA[[#This Row],[STOCK ALMACEN 05]],",",""))</f>
        <v>0</v>
      </c>
    </row>
    <row r="587" spans="1:8" x14ac:dyDescent="0.25">
      <c r="A587" s="253" t="s">
        <v>2661</v>
      </c>
      <c r="B587" s="253" t="s">
        <v>2662</v>
      </c>
      <c r="C587" s="255">
        <v>0</v>
      </c>
      <c r="D587" s="254" t="s">
        <v>6</v>
      </c>
      <c r="E587" s="255">
        <v>43.04</v>
      </c>
      <c r="F587" s="101" t="str">
        <f>VLOOKUP(STOCK_PUENTEPIEDRA[[#This Row],[CODIGO]],CLASIFICACION[],4,FALSE)</f>
        <v>CAFF</v>
      </c>
      <c r="G5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7" s="17">
        <f>VALUE(SUBSTITUTE(STOCK_PUENTEPIEDRA[[#This Row],[STOCK ALMACEN 05]],",",""))</f>
        <v>0</v>
      </c>
    </row>
    <row r="588" spans="1:8" x14ac:dyDescent="0.25">
      <c r="A588" s="253" t="s">
        <v>2663</v>
      </c>
      <c r="B588" s="253" t="s">
        <v>2664</v>
      </c>
      <c r="C588" s="255">
        <v>138</v>
      </c>
      <c r="D588" s="254" t="s">
        <v>6</v>
      </c>
      <c r="E588" s="255">
        <v>8.5115669999999994</v>
      </c>
      <c r="F588" s="101" t="str">
        <f>VLOOKUP(STOCK_PUENTEPIEDRA[[#This Row],[CODIGO]],CLASIFICACION[],4,FALSE)</f>
        <v>CAFF</v>
      </c>
      <c r="G588" s="10">
        <f>IFERROR(IF(VLOOKUP(STOCK_PUENTEPIEDRA[[#This Row],[CODIGO]],STOCKSANLUIS[],10,FALSE),VLOOKUP(STOCK_PUENTEPIEDRA[[#This Row],[CODIGO]],STOCKSANLUIS[],10,FALSE),"STOCK SOLO EN ALM05"),"STOCK SOLO EN ALM05")</f>
        <v>1</v>
      </c>
      <c r="H588" s="17">
        <f>VALUE(SUBSTITUTE(STOCK_PUENTEPIEDRA[[#This Row],[STOCK ALMACEN 05]],",",""))</f>
        <v>138</v>
      </c>
    </row>
    <row r="589" spans="1:8" x14ac:dyDescent="0.25">
      <c r="A589" s="253" t="s">
        <v>2665</v>
      </c>
      <c r="B589" s="253" t="s">
        <v>2666</v>
      </c>
      <c r="C589" s="255">
        <v>0</v>
      </c>
      <c r="D589" s="254" t="s">
        <v>6</v>
      </c>
      <c r="E589" s="255">
        <v>605.198486</v>
      </c>
      <c r="F589" s="101" t="str">
        <f>VLOOKUP(STOCK_PUENTEPIEDRA[[#This Row],[CODIGO]],CLASIFICACION[],4,FALSE)</f>
        <v>CAFF</v>
      </c>
      <c r="G5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89" s="17">
        <f>VALUE(SUBSTITUTE(STOCK_PUENTEPIEDRA[[#This Row],[STOCK ALMACEN 05]],",",""))</f>
        <v>0</v>
      </c>
    </row>
    <row r="590" spans="1:8" x14ac:dyDescent="0.25">
      <c r="A590" s="253" t="s">
        <v>2667</v>
      </c>
      <c r="B590" s="253" t="s">
        <v>2668</v>
      </c>
      <c r="C590" s="255">
        <v>0</v>
      </c>
      <c r="D590" s="254" t="s">
        <v>6</v>
      </c>
      <c r="E590" s="255">
        <v>1.0126710000000001</v>
      </c>
      <c r="F590" s="101" t="str">
        <f>VLOOKUP(STOCK_PUENTEPIEDRA[[#This Row],[CODIGO]],CLASIFICACION[],4,FALSE)</f>
        <v>CAFF</v>
      </c>
      <c r="G590" s="10">
        <f>IFERROR(IF(VLOOKUP(STOCK_PUENTEPIEDRA[[#This Row],[CODIGO]],STOCKSANLUIS[],10,FALSE),VLOOKUP(STOCK_PUENTEPIEDRA[[#This Row],[CODIGO]],STOCKSANLUIS[],10,FALSE),"STOCK SOLO EN ALM05"),"STOCK SOLO EN ALM05")</f>
        <v>2</v>
      </c>
      <c r="H590" s="17">
        <f>VALUE(SUBSTITUTE(STOCK_PUENTEPIEDRA[[#This Row],[STOCK ALMACEN 05]],",",""))</f>
        <v>0</v>
      </c>
    </row>
    <row r="591" spans="1:8" x14ac:dyDescent="0.25">
      <c r="A591" s="253" t="s">
        <v>2669</v>
      </c>
      <c r="B591" s="253" t="s">
        <v>2670</v>
      </c>
      <c r="C591" s="255">
        <v>402</v>
      </c>
      <c r="D591" s="254" t="s">
        <v>6</v>
      </c>
      <c r="E591" s="255">
        <v>1.048308</v>
      </c>
      <c r="F591" s="101" t="str">
        <f>VLOOKUP(STOCK_PUENTEPIEDRA[[#This Row],[CODIGO]],CLASIFICACION[],4,FALSE)</f>
        <v>CAFF</v>
      </c>
      <c r="G591" s="10">
        <f>IFERROR(IF(VLOOKUP(STOCK_PUENTEPIEDRA[[#This Row],[CODIGO]],STOCKSANLUIS[],10,FALSE),VLOOKUP(STOCK_PUENTEPIEDRA[[#This Row],[CODIGO]],STOCKSANLUIS[],10,FALSE),"STOCK SOLO EN ALM05"),"STOCK SOLO EN ALM05")</f>
        <v>187</v>
      </c>
      <c r="H591" s="17">
        <f>VALUE(SUBSTITUTE(STOCK_PUENTEPIEDRA[[#This Row],[STOCK ALMACEN 05]],",",""))</f>
        <v>402</v>
      </c>
    </row>
    <row r="592" spans="1:8" x14ac:dyDescent="0.25">
      <c r="A592" s="253" t="s">
        <v>2671</v>
      </c>
      <c r="B592" s="253" t="s">
        <v>2672</v>
      </c>
      <c r="C592" s="255">
        <v>0</v>
      </c>
      <c r="D592" s="254" t="s">
        <v>6</v>
      </c>
      <c r="E592" s="255">
        <v>36.248528</v>
      </c>
      <c r="F592" s="101" t="str">
        <f>VLOOKUP(STOCK_PUENTEPIEDRA[[#This Row],[CODIGO]],CLASIFICACION[],4,FALSE)</f>
        <v>CAFF</v>
      </c>
      <c r="G5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2" s="17">
        <f>VALUE(SUBSTITUTE(STOCK_PUENTEPIEDRA[[#This Row],[STOCK ALMACEN 05]],",",""))</f>
        <v>0</v>
      </c>
    </row>
    <row r="593" spans="1:8" x14ac:dyDescent="0.25">
      <c r="A593" s="253" t="s">
        <v>2673</v>
      </c>
      <c r="B593" s="253" t="s">
        <v>2674</v>
      </c>
      <c r="C593" s="255">
        <v>13</v>
      </c>
      <c r="D593" s="254" t="s">
        <v>6</v>
      </c>
      <c r="E593" s="255">
        <v>4.9613569999999996</v>
      </c>
      <c r="F593" s="101" t="str">
        <f>VLOOKUP(STOCK_PUENTEPIEDRA[[#This Row],[CODIGO]],CLASIFICACION[],4,FALSE)</f>
        <v>CAFF</v>
      </c>
      <c r="G5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3" s="17">
        <f>VALUE(SUBSTITUTE(STOCK_PUENTEPIEDRA[[#This Row],[STOCK ALMACEN 05]],",",""))</f>
        <v>13</v>
      </c>
    </row>
    <row r="594" spans="1:8" x14ac:dyDescent="0.25">
      <c r="A594" s="253" t="s">
        <v>2675</v>
      </c>
      <c r="B594" s="253" t="s">
        <v>2676</v>
      </c>
      <c r="C594" s="255">
        <v>72</v>
      </c>
      <c r="D594" s="254" t="s">
        <v>6</v>
      </c>
      <c r="E594" s="255">
        <v>4.4717209999999996</v>
      </c>
      <c r="F594" s="101" t="str">
        <f>VLOOKUP(STOCK_PUENTEPIEDRA[[#This Row],[CODIGO]],CLASIFICACION[],4,FALSE)</f>
        <v>CAFF</v>
      </c>
      <c r="G5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4" s="17">
        <f>VALUE(SUBSTITUTE(STOCK_PUENTEPIEDRA[[#This Row],[STOCK ALMACEN 05]],",",""))</f>
        <v>72</v>
      </c>
    </row>
    <row r="595" spans="1:8" x14ac:dyDescent="0.25">
      <c r="A595" s="253" t="s">
        <v>2677</v>
      </c>
      <c r="B595" s="253" t="s">
        <v>2678</v>
      </c>
      <c r="C595" s="255">
        <v>0</v>
      </c>
      <c r="D595" s="254" t="s">
        <v>6</v>
      </c>
      <c r="E595" s="255">
        <v>0.38419999999999999</v>
      </c>
      <c r="F595" s="101" t="str">
        <f>VLOOKUP(STOCK_PUENTEPIEDRA[[#This Row],[CODIGO]],CLASIFICACION[],4,FALSE)</f>
        <v>CAFF</v>
      </c>
      <c r="G5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5" s="17">
        <f>VALUE(SUBSTITUTE(STOCK_PUENTEPIEDRA[[#This Row],[STOCK ALMACEN 05]],",",""))</f>
        <v>0</v>
      </c>
    </row>
    <row r="596" spans="1:8" x14ac:dyDescent="0.25">
      <c r="A596" s="253" t="s">
        <v>19612</v>
      </c>
      <c r="B596" s="253" t="s">
        <v>19613</v>
      </c>
      <c r="C596" s="255">
        <v>0</v>
      </c>
      <c r="D596" s="254" t="s">
        <v>6</v>
      </c>
      <c r="E596" s="255">
        <v>362.56704500000001</v>
      </c>
      <c r="F596" s="101" t="str">
        <f>VLOOKUP(STOCK_PUENTEPIEDRA[[#This Row],[CODIGO]],CLASIFICACION[],4,FALSE)</f>
        <v>CAFF</v>
      </c>
      <c r="G5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6" s="17">
        <f>VALUE(SUBSTITUTE(STOCK_PUENTEPIEDRA[[#This Row],[STOCK ALMACEN 05]],",",""))</f>
        <v>0</v>
      </c>
    </row>
    <row r="597" spans="1:8" x14ac:dyDescent="0.25">
      <c r="A597" s="253" t="s">
        <v>2679</v>
      </c>
      <c r="B597" s="253" t="s">
        <v>2680</v>
      </c>
      <c r="C597" s="255">
        <v>0</v>
      </c>
      <c r="D597" s="254" t="s">
        <v>6</v>
      </c>
      <c r="E597" s="255">
        <v>326.1508</v>
      </c>
      <c r="F597" s="101" t="str">
        <f>VLOOKUP(STOCK_PUENTEPIEDRA[[#This Row],[CODIGO]],CLASIFICACION[],4,FALSE)</f>
        <v>CAFF</v>
      </c>
      <c r="G5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7" s="17">
        <f>VALUE(SUBSTITUTE(STOCK_PUENTEPIEDRA[[#This Row],[STOCK ALMACEN 05]],",",""))</f>
        <v>0</v>
      </c>
    </row>
    <row r="598" spans="1:8" x14ac:dyDescent="0.25">
      <c r="A598" s="253" t="s">
        <v>2681</v>
      </c>
      <c r="B598" s="253" t="s">
        <v>2682</v>
      </c>
      <c r="C598" s="255">
        <v>7</v>
      </c>
      <c r="D598" s="254" t="s">
        <v>6</v>
      </c>
      <c r="E598" s="255">
        <v>148.75</v>
      </c>
      <c r="F598" s="101" t="str">
        <f>VLOOKUP(STOCK_PUENTEPIEDRA[[#This Row],[CODIGO]],CLASIFICACION[],4,FALSE)</f>
        <v>BITZER</v>
      </c>
      <c r="G59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598" s="17">
        <f>VALUE(SUBSTITUTE(STOCK_PUENTEPIEDRA[[#This Row],[STOCK ALMACEN 05]],",",""))</f>
        <v>7</v>
      </c>
    </row>
    <row r="599" spans="1:8" x14ac:dyDescent="0.25">
      <c r="A599" s="253" t="s">
        <v>2691</v>
      </c>
      <c r="B599" s="253" t="s">
        <v>2692</v>
      </c>
      <c r="C599" s="255">
        <v>42</v>
      </c>
      <c r="D599" s="254" t="s">
        <v>6</v>
      </c>
      <c r="E599" s="255">
        <v>76.468172999999993</v>
      </c>
      <c r="F599" s="101" t="str">
        <f>VLOOKUP(STOCK_PUENTEPIEDRA[[#This Row],[CODIGO]],CLASIFICACION[],4,FALSE)</f>
        <v>THE CHEMOURS</v>
      </c>
      <c r="G599" s="10">
        <f>IFERROR(IF(VLOOKUP(STOCK_PUENTEPIEDRA[[#This Row],[CODIGO]],STOCKSANLUIS[],10,FALSE),VLOOKUP(STOCK_PUENTEPIEDRA[[#This Row],[CODIGO]],STOCKSANLUIS[],10,FALSE),"STOCK SOLO EN ALM05"),"STOCK SOLO EN ALM05")</f>
        <v>16</v>
      </c>
      <c r="H599" s="17">
        <f>VALUE(SUBSTITUTE(STOCK_PUENTEPIEDRA[[#This Row],[STOCK ALMACEN 05]],",",""))</f>
        <v>42</v>
      </c>
    </row>
    <row r="600" spans="1:8" x14ac:dyDescent="0.25">
      <c r="A600" s="253" t="s">
        <v>2693</v>
      </c>
      <c r="B600" s="253" t="s">
        <v>22582</v>
      </c>
      <c r="C600" s="255">
        <v>0</v>
      </c>
      <c r="D600" s="254" t="s">
        <v>6</v>
      </c>
      <c r="E600" s="255">
        <v>122.01251999999999</v>
      </c>
      <c r="F600" s="101" t="str">
        <f>VLOOKUP(STOCK_PUENTEPIEDRA[[#This Row],[CODIGO]],CLASIFICACION[],4,FALSE)</f>
        <v>THE CHEMOURS</v>
      </c>
      <c r="G6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0" s="17">
        <f>VALUE(SUBSTITUTE(STOCK_PUENTEPIEDRA[[#This Row],[STOCK ALMACEN 05]],",",""))</f>
        <v>0</v>
      </c>
    </row>
    <row r="601" spans="1:8" x14ac:dyDescent="0.25">
      <c r="A601" s="253" t="s">
        <v>2697</v>
      </c>
      <c r="B601" s="253" t="s">
        <v>2698</v>
      </c>
      <c r="C601" s="255">
        <v>1</v>
      </c>
      <c r="D601" s="254" t="s">
        <v>6</v>
      </c>
      <c r="E601" s="255">
        <v>429.46</v>
      </c>
      <c r="F601" s="101" t="str">
        <f>VLOOKUP(STOCK_PUENTEPIEDRA[[#This Row],[CODIGO]],CLASIFICACION[],4,FALSE)</f>
        <v>DANFOSS</v>
      </c>
      <c r="G6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1" s="17">
        <f>VALUE(SUBSTITUTE(STOCK_PUENTEPIEDRA[[#This Row],[STOCK ALMACEN 05]],",",""))</f>
        <v>1</v>
      </c>
    </row>
    <row r="602" spans="1:8" x14ac:dyDescent="0.25">
      <c r="A602" s="253" t="s">
        <v>2703</v>
      </c>
      <c r="B602" s="253" t="s">
        <v>2704</v>
      </c>
      <c r="C602" s="255">
        <v>0</v>
      </c>
      <c r="D602" s="254" t="s">
        <v>6</v>
      </c>
      <c r="E602" s="255">
        <v>1.32</v>
      </c>
      <c r="F602" s="101" t="str">
        <f>VLOOKUP(STOCK_PUENTEPIEDRA[[#This Row],[CODIGO]],CLASIFICACION[],4,FALSE)</f>
        <v>SMART ELECTRIC</v>
      </c>
      <c r="G6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2" s="17">
        <f>VALUE(SUBSTITUTE(STOCK_PUENTEPIEDRA[[#This Row],[STOCK ALMACEN 05]],",",""))</f>
        <v>0</v>
      </c>
    </row>
    <row r="603" spans="1:8" x14ac:dyDescent="0.25">
      <c r="A603" s="253" t="s">
        <v>2705</v>
      </c>
      <c r="B603" s="253" t="s">
        <v>2706</v>
      </c>
      <c r="C603" s="255">
        <v>0</v>
      </c>
      <c r="D603" s="254" t="s">
        <v>6</v>
      </c>
      <c r="E603" s="255">
        <v>7.8769539999999996</v>
      </c>
      <c r="F603" s="101" t="str">
        <f>VLOOKUP(STOCK_PUENTEPIEDRA[[#This Row],[CODIGO]],CLASIFICACION[],4,FALSE)</f>
        <v>SMART ELECTRIC</v>
      </c>
      <c r="G6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3" s="17">
        <f>VALUE(SUBSTITUTE(STOCK_PUENTEPIEDRA[[#This Row],[STOCK ALMACEN 05]],",",""))</f>
        <v>0</v>
      </c>
    </row>
    <row r="604" spans="1:8" x14ac:dyDescent="0.25">
      <c r="A604" s="253" t="s">
        <v>2707</v>
      </c>
      <c r="B604" s="253" t="s">
        <v>2708</v>
      </c>
      <c r="C604" s="255">
        <v>41</v>
      </c>
      <c r="D604" s="254" t="s">
        <v>6</v>
      </c>
      <c r="E604" s="255">
        <v>6.6086</v>
      </c>
      <c r="F604" s="101" t="str">
        <f>VLOOKUP(STOCK_PUENTEPIEDRA[[#This Row],[CODIGO]],CLASIFICACION[],4,FALSE)</f>
        <v>HARRIS</v>
      </c>
      <c r="G604" s="10">
        <f>IFERROR(IF(VLOOKUP(STOCK_PUENTEPIEDRA[[#This Row],[CODIGO]],STOCKSANLUIS[],10,FALSE),VLOOKUP(STOCK_PUENTEPIEDRA[[#This Row],[CODIGO]],STOCKSANLUIS[],10,FALSE),"STOCK SOLO EN ALM05"),"STOCK SOLO EN ALM05")</f>
        <v>5</v>
      </c>
      <c r="H604" s="17">
        <f>VALUE(SUBSTITUTE(STOCK_PUENTEPIEDRA[[#This Row],[STOCK ALMACEN 05]],",",""))</f>
        <v>41</v>
      </c>
    </row>
    <row r="605" spans="1:8" x14ac:dyDescent="0.25">
      <c r="A605" s="253" t="s">
        <v>2717</v>
      </c>
      <c r="B605" s="253" t="s">
        <v>2718</v>
      </c>
      <c r="C605" s="255">
        <v>0</v>
      </c>
      <c r="D605" s="254" t="s">
        <v>6</v>
      </c>
      <c r="E605" s="255">
        <v>4.38042</v>
      </c>
      <c r="F605" s="101" t="str">
        <f>VLOOKUP(STOCK_PUENTEPIEDRA[[#This Row],[CODIGO]],CLASIFICACION[],4,FALSE)</f>
        <v>QUALITY</v>
      </c>
      <c r="G6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5" s="17">
        <f>VALUE(SUBSTITUTE(STOCK_PUENTEPIEDRA[[#This Row],[STOCK ALMACEN 05]],",",""))</f>
        <v>0</v>
      </c>
    </row>
    <row r="606" spans="1:8" x14ac:dyDescent="0.25">
      <c r="A606" s="253" t="s">
        <v>2719</v>
      </c>
      <c r="B606" s="253" t="s">
        <v>19374</v>
      </c>
      <c r="C606" s="255">
        <v>174</v>
      </c>
      <c r="D606" s="254" t="s">
        <v>6</v>
      </c>
      <c r="E606" s="255">
        <v>13.965745</v>
      </c>
      <c r="F606" s="101" t="str">
        <f>VLOOKUP(STOCK_PUENTEPIEDRA[[#This Row],[CODIGO]],CLASIFICACION[],4,FALSE)</f>
        <v>BVA</v>
      </c>
      <c r="G606" s="10">
        <f>IFERROR(IF(VLOOKUP(STOCK_PUENTEPIEDRA[[#This Row],[CODIGO]],STOCKSANLUIS[],10,FALSE),VLOOKUP(STOCK_PUENTEPIEDRA[[#This Row],[CODIGO]],STOCKSANLUIS[],10,FALSE),"STOCK SOLO EN ALM05"),"STOCK SOLO EN ALM05")</f>
        <v>26</v>
      </c>
      <c r="H606" s="17">
        <f>VALUE(SUBSTITUTE(STOCK_PUENTEPIEDRA[[#This Row],[STOCK ALMACEN 05]],",",""))</f>
        <v>174</v>
      </c>
    </row>
    <row r="607" spans="1:8" x14ac:dyDescent="0.25">
      <c r="A607" s="253" t="s">
        <v>2726</v>
      </c>
      <c r="B607" s="253" t="s">
        <v>2727</v>
      </c>
      <c r="C607" s="255">
        <v>2</v>
      </c>
      <c r="D607" s="254" t="s">
        <v>6</v>
      </c>
      <c r="E607" s="255">
        <v>429.46</v>
      </c>
      <c r="F607" s="101" t="str">
        <f>VLOOKUP(STOCK_PUENTEPIEDRA[[#This Row],[CODIGO]],CLASIFICACION[],4,FALSE)</f>
        <v>DANFOSS</v>
      </c>
      <c r="G6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7" s="17">
        <f>VALUE(SUBSTITUTE(STOCK_PUENTEPIEDRA[[#This Row],[STOCK ALMACEN 05]],",",""))</f>
        <v>2</v>
      </c>
    </row>
    <row r="608" spans="1:8" x14ac:dyDescent="0.25">
      <c r="A608" s="253" t="s">
        <v>19679</v>
      </c>
      <c r="B608" s="253" t="s">
        <v>19680</v>
      </c>
      <c r="C608" s="255">
        <v>0</v>
      </c>
      <c r="D608" s="254" t="s">
        <v>6</v>
      </c>
      <c r="E608" s="255">
        <v>2524.6546539999999</v>
      </c>
      <c r="F608" s="101" t="str">
        <f>VLOOKUP(STOCK_PUENTEPIEDRA[[#This Row],[CODIGO]],CLASIFICACION[],4,FALSE)</f>
        <v>THE CHEMOURS</v>
      </c>
      <c r="G6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8" s="17">
        <f>VALUE(SUBSTITUTE(STOCK_PUENTEPIEDRA[[#This Row],[STOCK ALMACEN 05]],",",""))</f>
        <v>0</v>
      </c>
    </row>
    <row r="609" spans="1:8" x14ac:dyDescent="0.25">
      <c r="A609" s="253" t="s">
        <v>2733</v>
      </c>
      <c r="B609" s="253" t="s">
        <v>2734</v>
      </c>
      <c r="C609" s="255">
        <v>0</v>
      </c>
      <c r="D609" s="254" t="s">
        <v>6</v>
      </c>
      <c r="E609" s="255">
        <v>425.07</v>
      </c>
      <c r="F609" s="101" t="str">
        <f>VLOOKUP(STOCK_PUENTEPIEDRA[[#This Row],[CODIGO]],CLASIFICACION[],4,FALSE)</f>
        <v>MASTER FRIGO</v>
      </c>
      <c r="G6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09" s="17">
        <f>VALUE(SUBSTITUTE(STOCK_PUENTEPIEDRA[[#This Row],[STOCK ALMACEN 05]],",",""))</f>
        <v>0</v>
      </c>
    </row>
    <row r="610" spans="1:8" x14ac:dyDescent="0.25">
      <c r="A610" s="253" t="s">
        <v>20591</v>
      </c>
      <c r="B610" s="253" t="s">
        <v>20592</v>
      </c>
      <c r="C610" s="255">
        <v>0</v>
      </c>
      <c r="D610" s="254" t="s">
        <v>6</v>
      </c>
      <c r="E610" s="255">
        <v>859.71</v>
      </c>
      <c r="F610" s="101" t="str">
        <f>VLOOKUP(STOCK_PUENTEPIEDRA[[#This Row],[CODIGO]],CLASIFICACION[],4,FALSE)</f>
        <v>ELGIN</v>
      </c>
      <c r="G6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0" s="17">
        <f>VALUE(SUBSTITUTE(STOCK_PUENTEPIEDRA[[#This Row],[STOCK ALMACEN 05]],",",""))</f>
        <v>0</v>
      </c>
    </row>
    <row r="611" spans="1:8" x14ac:dyDescent="0.25">
      <c r="A611" s="253" t="s">
        <v>20593</v>
      </c>
      <c r="B611" s="253" t="s">
        <v>20594</v>
      </c>
      <c r="C611" s="255">
        <v>0</v>
      </c>
      <c r="D611" s="254" t="s">
        <v>6</v>
      </c>
      <c r="E611" s="255">
        <v>941.66</v>
      </c>
      <c r="F611" s="101" t="str">
        <f>VLOOKUP(STOCK_PUENTEPIEDRA[[#This Row],[CODIGO]],CLASIFICACION[],4,FALSE)</f>
        <v>ELGIN</v>
      </c>
      <c r="G6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1" s="17">
        <f>VALUE(SUBSTITUTE(STOCK_PUENTEPIEDRA[[#This Row],[STOCK ALMACEN 05]],",",""))</f>
        <v>0</v>
      </c>
    </row>
    <row r="612" spans="1:8" x14ac:dyDescent="0.25">
      <c r="A612" s="253" t="s">
        <v>2741</v>
      </c>
      <c r="B612" s="253" t="s">
        <v>2742</v>
      </c>
      <c r="C612" s="255">
        <v>30</v>
      </c>
      <c r="D612" s="254" t="s">
        <v>6</v>
      </c>
      <c r="E612" s="255">
        <v>1.8371</v>
      </c>
      <c r="F612" s="101" t="str">
        <f>VLOOKUP(STOCK_PUENTEPIEDRA[[#This Row],[CODIGO]],CLASIFICACION[],4,FALSE)</f>
        <v>SMART ELECTRIC</v>
      </c>
      <c r="G612" s="10">
        <f>IFERROR(IF(VLOOKUP(STOCK_PUENTEPIEDRA[[#This Row],[CODIGO]],STOCKSANLUIS[],10,FALSE),VLOOKUP(STOCK_PUENTEPIEDRA[[#This Row],[CODIGO]],STOCKSANLUIS[],10,FALSE),"STOCK SOLO EN ALM05"),"STOCK SOLO EN ALM05")</f>
        <v>4</v>
      </c>
      <c r="H612" s="17">
        <f>VALUE(SUBSTITUTE(STOCK_PUENTEPIEDRA[[#This Row],[STOCK ALMACEN 05]],",",""))</f>
        <v>30</v>
      </c>
    </row>
    <row r="613" spans="1:8" x14ac:dyDescent="0.25">
      <c r="A613" s="253" t="s">
        <v>2745</v>
      </c>
      <c r="B613" s="253" t="s">
        <v>2746</v>
      </c>
      <c r="C613" s="255">
        <v>21</v>
      </c>
      <c r="D613" s="254" t="s">
        <v>6</v>
      </c>
      <c r="E613" s="255">
        <v>6.25</v>
      </c>
      <c r="F613" s="101" t="str">
        <f>VLOOKUP(STOCK_PUENTEPIEDRA[[#This Row],[CODIGO]],CLASIFICACION[],4,FALSE)</f>
        <v>QUALITY</v>
      </c>
      <c r="G613" s="10">
        <f>IFERROR(IF(VLOOKUP(STOCK_PUENTEPIEDRA[[#This Row],[CODIGO]],STOCKSANLUIS[],10,FALSE),VLOOKUP(STOCK_PUENTEPIEDRA[[#This Row],[CODIGO]],STOCKSANLUIS[],10,FALSE),"STOCK SOLO EN ALM05"),"STOCK SOLO EN ALM05")</f>
        <v>20</v>
      </c>
      <c r="H613" s="17">
        <f>VALUE(SUBSTITUTE(STOCK_PUENTEPIEDRA[[#This Row],[STOCK ALMACEN 05]],",",""))</f>
        <v>21</v>
      </c>
    </row>
    <row r="614" spans="1:8" x14ac:dyDescent="0.25">
      <c r="A614" s="253" t="s">
        <v>2747</v>
      </c>
      <c r="B614" s="253" t="s">
        <v>2748</v>
      </c>
      <c r="C614" s="255">
        <v>5</v>
      </c>
      <c r="D614" s="254" t="s">
        <v>6</v>
      </c>
      <c r="E614" s="255">
        <v>11.996288</v>
      </c>
      <c r="F614" s="101" t="str">
        <f>VLOOKUP(STOCK_PUENTEPIEDRA[[#This Row],[CODIGO]],CLASIFICACION[],4,FALSE)</f>
        <v>QUALITY</v>
      </c>
      <c r="G614" s="10">
        <f>IFERROR(IF(VLOOKUP(STOCK_PUENTEPIEDRA[[#This Row],[CODIGO]],STOCKSANLUIS[],10,FALSE),VLOOKUP(STOCK_PUENTEPIEDRA[[#This Row],[CODIGO]],STOCKSANLUIS[],10,FALSE),"STOCK SOLO EN ALM05"),"STOCK SOLO EN ALM05")</f>
        <v>4</v>
      </c>
      <c r="H614" s="17">
        <f>VALUE(SUBSTITUTE(STOCK_PUENTEPIEDRA[[#This Row],[STOCK ALMACEN 05]],",",""))</f>
        <v>5</v>
      </c>
    </row>
    <row r="615" spans="1:8" x14ac:dyDescent="0.25">
      <c r="A615" s="253" t="s">
        <v>2749</v>
      </c>
      <c r="B615" s="253" t="s">
        <v>2750</v>
      </c>
      <c r="C615" s="255">
        <v>0</v>
      </c>
      <c r="D615" s="254" t="s">
        <v>6</v>
      </c>
      <c r="E615" s="255">
        <v>24.184346999999999</v>
      </c>
      <c r="F615" s="101" t="str">
        <f>VLOOKUP(STOCK_PUENTEPIEDRA[[#This Row],[CODIGO]],CLASIFICACION[],4,FALSE)</f>
        <v>QUALITY</v>
      </c>
      <c r="G6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5" s="17">
        <f>VALUE(SUBSTITUTE(STOCK_PUENTEPIEDRA[[#This Row],[STOCK ALMACEN 05]],",",""))</f>
        <v>0</v>
      </c>
    </row>
    <row r="616" spans="1:8" x14ac:dyDescent="0.25">
      <c r="A616" s="253" t="s">
        <v>2751</v>
      </c>
      <c r="B616" s="253" t="s">
        <v>2752</v>
      </c>
      <c r="C616" s="255">
        <v>0</v>
      </c>
      <c r="D616" s="254" t="s">
        <v>6</v>
      </c>
      <c r="E616" s="255">
        <v>34.168205999999998</v>
      </c>
      <c r="F616" s="101" t="str">
        <f>VLOOKUP(STOCK_PUENTEPIEDRA[[#This Row],[CODIGO]],CLASIFICACION[],4,FALSE)</f>
        <v>QUALITY</v>
      </c>
      <c r="G6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6" s="17">
        <f>VALUE(SUBSTITUTE(STOCK_PUENTEPIEDRA[[#This Row],[STOCK ALMACEN 05]],",",""))</f>
        <v>0</v>
      </c>
    </row>
    <row r="617" spans="1:8" x14ac:dyDescent="0.25">
      <c r="A617" s="253" t="s">
        <v>2753</v>
      </c>
      <c r="B617" s="253" t="s">
        <v>2754</v>
      </c>
      <c r="C617" s="255">
        <v>0</v>
      </c>
      <c r="D617" s="254" t="s">
        <v>6</v>
      </c>
      <c r="E617" s="255">
        <v>103.74</v>
      </c>
      <c r="F617" s="101" t="str">
        <f>VLOOKUP(STOCK_PUENTEPIEDRA[[#This Row],[CODIGO]],CLASIFICACION[],4,FALSE)</f>
        <v>GMCC</v>
      </c>
      <c r="G6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7" s="17">
        <f>VALUE(SUBSTITUTE(STOCK_PUENTEPIEDRA[[#This Row],[STOCK ALMACEN 05]],",",""))</f>
        <v>0</v>
      </c>
    </row>
    <row r="618" spans="1:8" x14ac:dyDescent="0.25">
      <c r="A618" s="253" t="s">
        <v>2765</v>
      </c>
      <c r="B618" s="253" t="s">
        <v>2766</v>
      </c>
      <c r="C618" s="255">
        <v>0</v>
      </c>
      <c r="D618" s="254" t="s">
        <v>6</v>
      </c>
      <c r="E618" s="255">
        <v>0.246671</v>
      </c>
      <c r="F618" s="101" t="str">
        <f>VLOOKUP(STOCK_PUENTEPIEDRA[[#This Row],[CODIGO]],CLASIFICACION[],4,FALSE)</f>
        <v>QUALITY</v>
      </c>
      <c r="G6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8" s="17">
        <f>VALUE(SUBSTITUTE(STOCK_PUENTEPIEDRA[[#This Row],[STOCK ALMACEN 05]],",",""))</f>
        <v>0</v>
      </c>
    </row>
    <row r="619" spans="1:8" x14ac:dyDescent="0.25">
      <c r="A619" s="253" t="s">
        <v>2782</v>
      </c>
      <c r="B619" s="253" t="s">
        <v>2783</v>
      </c>
      <c r="C619" s="255">
        <v>0</v>
      </c>
      <c r="D619" s="254" t="s">
        <v>6</v>
      </c>
      <c r="E619" s="255">
        <v>14.595746</v>
      </c>
      <c r="F619" s="101" t="str">
        <f>VLOOKUP(STOCK_PUENTEPIEDRA[[#This Row],[CODIGO]],CLASIFICACION[],4,FALSE)</f>
        <v>QUALITY</v>
      </c>
      <c r="G6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19" s="17">
        <f>VALUE(SUBSTITUTE(STOCK_PUENTEPIEDRA[[#This Row],[STOCK ALMACEN 05]],",",""))</f>
        <v>0</v>
      </c>
    </row>
    <row r="620" spans="1:8" x14ac:dyDescent="0.25">
      <c r="A620" s="253" t="s">
        <v>2784</v>
      </c>
      <c r="B620" s="253" t="s">
        <v>2785</v>
      </c>
      <c r="C620" s="255">
        <v>0</v>
      </c>
      <c r="D620" s="254" t="s">
        <v>6</v>
      </c>
      <c r="E620" s="255">
        <v>26.918921999999998</v>
      </c>
      <c r="F620" s="101" t="str">
        <f>VLOOKUP(STOCK_PUENTEPIEDRA[[#This Row],[CODIGO]],CLASIFICACION[],4,FALSE)</f>
        <v>QUALITY</v>
      </c>
      <c r="G620" s="10">
        <f>IFERROR(IF(VLOOKUP(STOCK_PUENTEPIEDRA[[#This Row],[CODIGO]],STOCKSANLUIS[],10,FALSE),VLOOKUP(STOCK_PUENTEPIEDRA[[#This Row],[CODIGO]],STOCKSANLUIS[],10,FALSE),"STOCK SOLO EN ALM05"),"STOCK SOLO EN ALM05")</f>
        <v>1</v>
      </c>
      <c r="H620" s="17">
        <f>VALUE(SUBSTITUTE(STOCK_PUENTEPIEDRA[[#This Row],[STOCK ALMACEN 05]],",",""))</f>
        <v>0</v>
      </c>
    </row>
    <row r="621" spans="1:8" x14ac:dyDescent="0.25">
      <c r="A621" s="253" t="s">
        <v>2786</v>
      </c>
      <c r="B621" s="253" t="s">
        <v>2787</v>
      </c>
      <c r="C621" s="255">
        <v>0</v>
      </c>
      <c r="D621" s="254" t="s">
        <v>6</v>
      </c>
      <c r="E621" s="255">
        <v>7.4</v>
      </c>
      <c r="F621" s="101" t="str">
        <f>VLOOKUP(STOCK_PUENTEPIEDRA[[#This Row],[CODIGO]],CLASIFICACION[],4,FALSE)</f>
        <v>ERRECOM</v>
      </c>
      <c r="G621" s="10">
        <f>IFERROR(IF(VLOOKUP(STOCK_PUENTEPIEDRA[[#This Row],[CODIGO]],STOCKSANLUIS[],10,FALSE),VLOOKUP(STOCK_PUENTEPIEDRA[[#This Row],[CODIGO]],STOCKSANLUIS[],10,FALSE),"STOCK SOLO EN ALM05"),"STOCK SOLO EN ALM05")</f>
        <v>12</v>
      </c>
      <c r="H621" s="17">
        <f>VALUE(SUBSTITUTE(STOCK_PUENTEPIEDRA[[#This Row],[STOCK ALMACEN 05]],",",""))</f>
        <v>0</v>
      </c>
    </row>
    <row r="622" spans="1:8" x14ac:dyDescent="0.25">
      <c r="A622" s="253" t="s">
        <v>2796</v>
      </c>
      <c r="B622" s="253" t="s">
        <v>2797</v>
      </c>
      <c r="C622" s="255">
        <v>0</v>
      </c>
      <c r="D622" s="254" t="s">
        <v>6</v>
      </c>
      <c r="E622" s="255">
        <v>28.202418000000002</v>
      </c>
      <c r="F622" s="101" t="str">
        <f>VLOOKUP(STOCK_PUENTEPIEDRA[[#This Row],[CODIGO]],CLASIFICACION[],4,FALSE)</f>
        <v>PENN</v>
      </c>
      <c r="G6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22" s="17">
        <f>VALUE(SUBSTITUTE(STOCK_PUENTEPIEDRA[[#This Row],[STOCK ALMACEN 05]],",",""))</f>
        <v>0</v>
      </c>
    </row>
    <row r="623" spans="1:8" x14ac:dyDescent="0.25">
      <c r="A623" s="253" t="s">
        <v>2798</v>
      </c>
      <c r="B623" s="253" t="s">
        <v>2799</v>
      </c>
      <c r="C623" s="255">
        <v>4</v>
      </c>
      <c r="D623" s="254" t="s">
        <v>6</v>
      </c>
      <c r="E623" s="255">
        <v>31.506253000000001</v>
      </c>
      <c r="F623" s="101" t="str">
        <f>VLOOKUP(STOCK_PUENTEPIEDRA[[#This Row],[CODIGO]],CLASIFICACION[],4,FALSE)</f>
        <v>PENN</v>
      </c>
      <c r="G6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23" s="17">
        <f>VALUE(SUBSTITUTE(STOCK_PUENTEPIEDRA[[#This Row],[STOCK ALMACEN 05]],",",""))</f>
        <v>4</v>
      </c>
    </row>
    <row r="624" spans="1:8" x14ac:dyDescent="0.25">
      <c r="A624" s="253" t="s">
        <v>2800</v>
      </c>
      <c r="B624" s="253" t="s">
        <v>2801</v>
      </c>
      <c r="C624" s="255">
        <v>6</v>
      </c>
      <c r="D624" s="254" t="s">
        <v>6</v>
      </c>
      <c r="E624" s="255">
        <v>26.715323999999999</v>
      </c>
      <c r="F624" s="101" t="str">
        <f>VLOOKUP(STOCK_PUENTEPIEDRA[[#This Row],[CODIGO]],CLASIFICACION[],4,FALSE)</f>
        <v>PENN</v>
      </c>
      <c r="G624" s="10">
        <f>IFERROR(IF(VLOOKUP(STOCK_PUENTEPIEDRA[[#This Row],[CODIGO]],STOCKSANLUIS[],10,FALSE),VLOOKUP(STOCK_PUENTEPIEDRA[[#This Row],[CODIGO]],STOCKSANLUIS[],10,FALSE),"STOCK SOLO EN ALM05"),"STOCK SOLO EN ALM05")</f>
        <v>4</v>
      </c>
      <c r="H624" s="17">
        <f>VALUE(SUBSTITUTE(STOCK_PUENTEPIEDRA[[#This Row],[STOCK ALMACEN 05]],",",""))</f>
        <v>6</v>
      </c>
    </row>
    <row r="625" spans="1:8" x14ac:dyDescent="0.25">
      <c r="A625" s="253" t="s">
        <v>2802</v>
      </c>
      <c r="B625" s="253" t="s">
        <v>2803</v>
      </c>
      <c r="C625" s="255">
        <v>5</v>
      </c>
      <c r="D625" s="254" t="s">
        <v>6</v>
      </c>
      <c r="E625" s="255">
        <v>27.389185999999999</v>
      </c>
      <c r="F625" s="101" t="str">
        <f>VLOOKUP(STOCK_PUENTEPIEDRA[[#This Row],[CODIGO]],CLASIFICACION[],4,FALSE)</f>
        <v>PENN</v>
      </c>
      <c r="G625" s="10">
        <f>IFERROR(IF(VLOOKUP(STOCK_PUENTEPIEDRA[[#This Row],[CODIGO]],STOCKSANLUIS[],10,FALSE),VLOOKUP(STOCK_PUENTEPIEDRA[[#This Row],[CODIGO]],STOCKSANLUIS[],10,FALSE),"STOCK SOLO EN ALM05"),"STOCK SOLO EN ALM05")</f>
        <v>9</v>
      </c>
      <c r="H625" s="17">
        <f>VALUE(SUBSTITUTE(STOCK_PUENTEPIEDRA[[#This Row],[STOCK ALMACEN 05]],",",""))</f>
        <v>5</v>
      </c>
    </row>
    <row r="626" spans="1:8" x14ac:dyDescent="0.25">
      <c r="A626" s="253" t="s">
        <v>2804</v>
      </c>
      <c r="B626" s="253" t="s">
        <v>2805</v>
      </c>
      <c r="C626" s="255">
        <v>0</v>
      </c>
      <c r="D626" s="254" t="s">
        <v>6</v>
      </c>
      <c r="E626" s="255">
        <v>36.46</v>
      </c>
      <c r="F626" s="101" t="str">
        <f>VLOOKUP(STOCK_PUENTEPIEDRA[[#This Row],[CODIGO]],CLASIFICACION[],4,FALSE)</f>
        <v>PENN</v>
      </c>
      <c r="G6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26" s="17">
        <f>VALUE(SUBSTITUTE(STOCK_PUENTEPIEDRA[[#This Row],[STOCK ALMACEN 05]],",",""))</f>
        <v>0</v>
      </c>
    </row>
    <row r="627" spans="1:8" x14ac:dyDescent="0.25">
      <c r="A627" s="253" t="s">
        <v>2806</v>
      </c>
      <c r="B627" s="253" t="s">
        <v>2807</v>
      </c>
      <c r="C627" s="255">
        <v>0</v>
      </c>
      <c r="D627" s="254" t="s">
        <v>6</v>
      </c>
      <c r="E627" s="255">
        <v>92.38</v>
      </c>
      <c r="F627" s="101" t="str">
        <f>VLOOKUP(STOCK_PUENTEPIEDRA[[#This Row],[CODIGO]],CLASIFICACION[],4,FALSE)</f>
        <v>PENN</v>
      </c>
      <c r="G6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27" s="17">
        <f>VALUE(SUBSTITUTE(STOCK_PUENTEPIEDRA[[#This Row],[STOCK ALMACEN 05]],",",""))</f>
        <v>0</v>
      </c>
    </row>
    <row r="628" spans="1:8" x14ac:dyDescent="0.25">
      <c r="A628" s="253" t="s">
        <v>2808</v>
      </c>
      <c r="B628" s="253" t="s">
        <v>2809</v>
      </c>
      <c r="C628" s="255">
        <v>11</v>
      </c>
      <c r="D628" s="254" t="s">
        <v>6</v>
      </c>
      <c r="E628" s="255">
        <v>57.73</v>
      </c>
      <c r="F628" s="101" t="str">
        <f>VLOOKUP(STOCK_PUENTEPIEDRA[[#This Row],[CODIGO]],CLASIFICACION[],4,FALSE)</f>
        <v>PENN</v>
      </c>
      <c r="G628" s="10">
        <f>IFERROR(IF(VLOOKUP(STOCK_PUENTEPIEDRA[[#This Row],[CODIGO]],STOCKSANLUIS[],10,FALSE),VLOOKUP(STOCK_PUENTEPIEDRA[[#This Row],[CODIGO]],STOCKSANLUIS[],10,FALSE),"STOCK SOLO EN ALM05"),"STOCK SOLO EN ALM05")</f>
        <v>5</v>
      </c>
      <c r="H628" s="17">
        <f>VALUE(SUBSTITUTE(STOCK_PUENTEPIEDRA[[#This Row],[STOCK ALMACEN 05]],",",""))</f>
        <v>11</v>
      </c>
    </row>
    <row r="629" spans="1:8" x14ac:dyDescent="0.25">
      <c r="A629" s="253" t="s">
        <v>19614</v>
      </c>
      <c r="B629" s="253" t="s">
        <v>19615</v>
      </c>
      <c r="C629" s="255">
        <v>0</v>
      </c>
      <c r="D629" s="254" t="s">
        <v>6</v>
      </c>
      <c r="E629" s="255">
        <v>658.76666699999998</v>
      </c>
      <c r="F629" s="101" t="str">
        <f>VLOOKUP(STOCK_PUENTEPIEDRA[[#This Row],[CODIGO]],CLASIFICACION[],4,FALSE)</f>
        <v>MIPAL</v>
      </c>
      <c r="G6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29" s="17">
        <f>VALUE(SUBSTITUTE(STOCK_PUENTEPIEDRA[[#This Row],[STOCK ALMACEN 05]],",",""))</f>
        <v>0</v>
      </c>
    </row>
    <row r="630" spans="1:8" x14ac:dyDescent="0.25">
      <c r="A630" s="253" t="s">
        <v>2814</v>
      </c>
      <c r="B630" s="253" t="s">
        <v>2815</v>
      </c>
      <c r="C630" s="255">
        <v>0</v>
      </c>
      <c r="D630" s="254" t="s">
        <v>6</v>
      </c>
      <c r="E630" s="255">
        <v>3319.7321569999999</v>
      </c>
      <c r="F630" s="101" t="str">
        <f>VLOOKUP(STOCK_PUENTEPIEDRA[[#This Row],[CODIGO]],CLASIFICACION[],4,FALSE)</f>
        <v>MIPAL</v>
      </c>
      <c r="G6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0" s="17">
        <f>VALUE(SUBSTITUTE(STOCK_PUENTEPIEDRA[[#This Row],[STOCK ALMACEN 05]],",",""))</f>
        <v>0</v>
      </c>
    </row>
    <row r="631" spans="1:8" x14ac:dyDescent="0.25">
      <c r="A631" s="253" t="s">
        <v>2816</v>
      </c>
      <c r="B631" s="253" t="s">
        <v>2817</v>
      </c>
      <c r="C631" s="255">
        <v>0</v>
      </c>
      <c r="D631" s="254" t="s">
        <v>6</v>
      </c>
      <c r="E631" s="255">
        <v>3419.6186600000001</v>
      </c>
      <c r="F631" s="101" t="str">
        <f>VLOOKUP(STOCK_PUENTEPIEDRA[[#This Row],[CODIGO]],CLASIFICACION[],4,FALSE)</f>
        <v>MIPAL</v>
      </c>
      <c r="G6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1" s="17">
        <f>VALUE(SUBSTITUTE(STOCK_PUENTEPIEDRA[[#This Row],[STOCK ALMACEN 05]],",",""))</f>
        <v>0</v>
      </c>
    </row>
    <row r="632" spans="1:8" x14ac:dyDescent="0.25">
      <c r="A632" s="253" t="s">
        <v>19691</v>
      </c>
      <c r="B632" s="253" t="s">
        <v>19692</v>
      </c>
      <c r="C632" s="255">
        <v>0</v>
      </c>
      <c r="D632" s="254" t="s">
        <v>6</v>
      </c>
      <c r="E632" s="255">
        <v>2770.27</v>
      </c>
      <c r="F632" s="101" t="str">
        <f>VLOOKUP(STOCK_PUENTEPIEDRA[[#This Row],[CODIGO]],CLASIFICACION[],4,FALSE)</f>
        <v>MIPAL</v>
      </c>
      <c r="G6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2" s="17">
        <f>VALUE(SUBSTITUTE(STOCK_PUENTEPIEDRA[[#This Row],[STOCK ALMACEN 05]],",",""))</f>
        <v>0</v>
      </c>
    </row>
    <row r="633" spans="1:8" x14ac:dyDescent="0.25">
      <c r="A633" s="253" t="s">
        <v>19689</v>
      </c>
      <c r="B633" s="253" t="s">
        <v>19690</v>
      </c>
      <c r="C633" s="255">
        <v>0</v>
      </c>
      <c r="D633" s="254" t="s">
        <v>6</v>
      </c>
      <c r="E633" s="255">
        <v>2954.84</v>
      </c>
      <c r="F633" s="101" t="str">
        <f>VLOOKUP(STOCK_PUENTEPIEDRA[[#This Row],[CODIGO]],CLASIFICACION[],4,FALSE)</f>
        <v>MIPAL</v>
      </c>
      <c r="G6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3" s="17">
        <f>VALUE(SUBSTITUTE(STOCK_PUENTEPIEDRA[[#This Row],[STOCK ALMACEN 05]],",",""))</f>
        <v>0</v>
      </c>
    </row>
    <row r="634" spans="1:8" x14ac:dyDescent="0.25">
      <c r="A634" s="253" t="s">
        <v>20623</v>
      </c>
      <c r="B634" s="253" t="s">
        <v>20624</v>
      </c>
      <c r="C634" s="255">
        <v>0</v>
      </c>
      <c r="D634" s="254" t="s">
        <v>6</v>
      </c>
      <c r="E634" s="255">
        <v>4803.45</v>
      </c>
      <c r="F634" s="101" t="str">
        <f>VLOOKUP(STOCK_PUENTEPIEDRA[[#This Row],[CODIGO]],CLASIFICACION[],4,FALSE)</f>
        <v>PECOMARK</v>
      </c>
      <c r="G6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4" s="17">
        <f>VALUE(SUBSTITUTE(STOCK_PUENTEPIEDRA[[#This Row],[STOCK ALMACEN 05]],",",""))</f>
        <v>0</v>
      </c>
    </row>
    <row r="635" spans="1:8" x14ac:dyDescent="0.25">
      <c r="A635" s="253" t="s">
        <v>2824</v>
      </c>
      <c r="B635" s="253" t="s">
        <v>22584</v>
      </c>
      <c r="C635" s="255">
        <v>0</v>
      </c>
      <c r="D635" s="254" t="s">
        <v>6</v>
      </c>
      <c r="E635" s="255">
        <v>6.288341</v>
      </c>
      <c r="F635" s="101" t="str">
        <f>VLOOKUP(STOCK_PUENTEPIEDRA[[#This Row],[CODIGO]],CLASIFICACION[],4,FALSE)</f>
        <v>THE CHEMOURS</v>
      </c>
      <c r="G6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5" s="17">
        <f>VALUE(SUBSTITUTE(STOCK_PUENTEPIEDRA[[#This Row],[STOCK ALMACEN 05]],",",""))</f>
        <v>0</v>
      </c>
    </row>
    <row r="636" spans="1:8" x14ac:dyDescent="0.25">
      <c r="A636" s="253" t="s">
        <v>2826</v>
      </c>
      <c r="B636" s="253" t="s">
        <v>2827</v>
      </c>
      <c r="C636" s="255">
        <v>0</v>
      </c>
      <c r="D636" s="254" t="s">
        <v>6</v>
      </c>
      <c r="E636" s="255">
        <v>1842.49</v>
      </c>
      <c r="F636" s="101" t="str">
        <f>VLOOKUP(STOCK_PUENTEPIEDRA[[#This Row],[CODIGO]],CLASIFICACION[],4,FALSE)</f>
        <v>DANFOSS</v>
      </c>
      <c r="G6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6" s="17">
        <f>VALUE(SUBSTITUTE(STOCK_PUENTEPIEDRA[[#This Row],[STOCK ALMACEN 05]],",",""))</f>
        <v>0</v>
      </c>
    </row>
    <row r="637" spans="1:8" x14ac:dyDescent="0.25">
      <c r="A637" s="253" t="s">
        <v>2828</v>
      </c>
      <c r="B637" s="253" t="s">
        <v>2829</v>
      </c>
      <c r="C637" s="255">
        <v>0</v>
      </c>
      <c r="D637" s="254" t="s">
        <v>6</v>
      </c>
      <c r="E637" s="255">
        <v>8.7200000000000006</v>
      </c>
      <c r="F637" s="101" t="str">
        <f>VLOOKUP(STOCK_PUENTEPIEDRA[[#This Row],[CODIGO]],CLASIFICACION[],4,FALSE)</f>
        <v>DANFOSS</v>
      </c>
      <c r="G6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7" s="17">
        <f>VALUE(SUBSTITUTE(STOCK_PUENTEPIEDRA[[#This Row],[STOCK ALMACEN 05]],",",""))</f>
        <v>0</v>
      </c>
    </row>
    <row r="638" spans="1:8" x14ac:dyDescent="0.25">
      <c r="A638" s="253" t="s">
        <v>2834</v>
      </c>
      <c r="B638" s="253" t="s">
        <v>2835</v>
      </c>
      <c r="C638" s="255">
        <v>0</v>
      </c>
      <c r="D638" s="254" t="s">
        <v>6</v>
      </c>
      <c r="E638" s="255">
        <v>611.95000000000005</v>
      </c>
      <c r="F638" s="101" t="str">
        <f>VLOOKUP(STOCK_PUENTEPIEDRA[[#This Row],[CODIGO]],CLASIFICACION[],4,FALSE)</f>
        <v>DANFOSS</v>
      </c>
      <c r="G6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38" s="17">
        <f>VALUE(SUBSTITUTE(STOCK_PUENTEPIEDRA[[#This Row],[STOCK ALMACEN 05]],",",""))</f>
        <v>0</v>
      </c>
    </row>
    <row r="639" spans="1:8" x14ac:dyDescent="0.25">
      <c r="A639" s="253" t="s">
        <v>2836</v>
      </c>
      <c r="B639" s="253" t="s">
        <v>22585</v>
      </c>
      <c r="C639" s="255">
        <v>84</v>
      </c>
      <c r="D639" s="254" t="s">
        <v>6</v>
      </c>
      <c r="E639" s="255">
        <v>132.07079300000001</v>
      </c>
      <c r="F639" s="101" t="str">
        <f>VLOOKUP(STOCK_PUENTEPIEDRA[[#This Row],[CODIGO]],CLASIFICACION[],4,FALSE)</f>
        <v>THE CHEMOURS</v>
      </c>
      <c r="G639" s="10">
        <f>IFERROR(IF(VLOOKUP(STOCK_PUENTEPIEDRA[[#This Row],[CODIGO]],STOCKSANLUIS[],10,FALSE),VLOOKUP(STOCK_PUENTEPIEDRA[[#This Row],[CODIGO]],STOCKSANLUIS[],10,FALSE),"STOCK SOLO EN ALM05"),"STOCK SOLO EN ALM05")</f>
        <v>30</v>
      </c>
      <c r="H639" s="17">
        <f>VALUE(SUBSTITUTE(STOCK_PUENTEPIEDRA[[#This Row],[STOCK ALMACEN 05]],",",""))</f>
        <v>84</v>
      </c>
    </row>
    <row r="640" spans="1:8" x14ac:dyDescent="0.25">
      <c r="A640" s="253" t="s">
        <v>2838</v>
      </c>
      <c r="B640" s="253" t="s">
        <v>2839</v>
      </c>
      <c r="C640" s="255">
        <v>35</v>
      </c>
      <c r="D640" s="254" t="s">
        <v>6</v>
      </c>
      <c r="E640" s="255">
        <v>0.93728599999999995</v>
      </c>
      <c r="F640" s="101" t="str">
        <f>VLOOKUP(STOCK_PUENTEPIEDRA[[#This Row],[CODIGO]],CLASIFICACION[],4,FALSE)</f>
        <v>CAFF</v>
      </c>
      <c r="G640" s="10">
        <f>IFERROR(IF(VLOOKUP(STOCK_PUENTEPIEDRA[[#This Row],[CODIGO]],STOCKSANLUIS[],10,FALSE),VLOOKUP(STOCK_PUENTEPIEDRA[[#This Row],[CODIGO]],STOCKSANLUIS[],10,FALSE),"STOCK SOLO EN ALM05"),"STOCK SOLO EN ALM05")</f>
        <v>7</v>
      </c>
      <c r="H640" s="17">
        <f>VALUE(SUBSTITUTE(STOCK_PUENTEPIEDRA[[#This Row],[STOCK ALMACEN 05]],",",""))</f>
        <v>35</v>
      </c>
    </row>
    <row r="641" spans="1:8" x14ac:dyDescent="0.25">
      <c r="A641" s="253" t="s">
        <v>2840</v>
      </c>
      <c r="B641" s="253" t="s">
        <v>2841</v>
      </c>
      <c r="C641" s="255">
        <v>0</v>
      </c>
      <c r="D641" s="254" t="s">
        <v>1253</v>
      </c>
      <c r="E641" s="255">
        <v>11.500749000000001</v>
      </c>
      <c r="F641" s="101" t="str">
        <f>VLOOKUP(STOCK_PUENTEPIEDRA[[#This Row],[CODIGO]],CLASIFICACION[],4,FALSE)</f>
        <v>CAFF</v>
      </c>
      <c r="G6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1" s="17">
        <f>VALUE(SUBSTITUTE(STOCK_PUENTEPIEDRA[[#This Row],[STOCK ALMACEN 05]],",",""))</f>
        <v>0</v>
      </c>
    </row>
    <row r="642" spans="1:8" x14ac:dyDescent="0.25">
      <c r="A642" s="253" t="s">
        <v>2844</v>
      </c>
      <c r="B642" s="253" t="s">
        <v>2845</v>
      </c>
      <c r="C642" s="255">
        <v>0</v>
      </c>
      <c r="D642" s="254" t="s">
        <v>6</v>
      </c>
      <c r="E642" s="255">
        <v>698.44</v>
      </c>
      <c r="F642" s="101" t="str">
        <f>VLOOKUP(STOCK_PUENTEPIEDRA[[#This Row],[CODIGO]],CLASIFICACION[],4,FALSE)</f>
        <v>DANFOSS</v>
      </c>
      <c r="G6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2" s="17">
        <f>VALUE(SUBSTITUTE(STOCK_PUENTEPIEDRA[[#This Row],[STOCK ALMACEN 05]],",",""))</f>
        <v>0</v>
      </c>
    </row>
    <row r="643" spans="1:8" x14ac:dyDescent="0.25">
      <c r="A643" s="253" t="s">
        <v>2850</v>
      </c>
      <c r="B643" s="253" t="s">
        <v>2851</v>
      </c>
      <c r="C643" s="255">
        <v>5</v>
      </c>
      <c r="D643" s="254" t="s">
        <v>6</v>
      </c>
      <c r="E643" s="255">
        <v>68.987061999999995</v>
      </c>
      <c r="F643" s="101" t="str">
        <f>VLOOKUP(STOCK_PUENTEPIEDRA[[#This Row],[CODIGO]],CLASIFICACION[],4,FALSE)</f>
        <v>TOPTECH</v>
      </c>
      <c r="G643" s="10">
        <f>IFERROR(IF(VLOOKUP(STOCK_PUENTEPIEDRA[[#This Row],[CODIGO]],STOCKSANLUIS[],10,FALSE),VLOOKUP(STOCK_PUENTEPIEDRA[[#This Row],[CODIGO]],STOCKSANLUIS[],10,FALSE),"STOCK SOLO EN ALM05"),"STOCK SOLO EN ALM05")</f>
        <v>2</v>
      </c>
      <c r="H643" s="17">
        <f>VALUE(SUBSTITUTE(STOCK_PUENTEPIEDRA[[#This Row],[STOCK ALMACEN 05]],",",""))</f>
        <v>5</v>
      </c>
    </row>
    <row r="644" spans="1:8" x14ac:dyDescent="0.25">
      <c r="A644" s="253" t="s">
        <v>2852</v>
      </c>
      <c r="B644" s="253" t="s">
        <v>2853</v>
      </c>
      <c r="C644" s="255">
        <v>0</v>
      </c>
      <c r="D644" s="254" t="s">
        <v>6</v>
      </c>
      <c r="E644" s="255">
        <v>84.165567999999993</v>
      </c>
      <c r="F644" s="101" t="str">
        <f>VLOOKUP(STOCK_PUENTEPIEDRA[[#This Row],[CODIGO]],CLASIFICACION[],4,FALSE)</f>
        <v>TOPTECH</v>
      </c>
      <c r="G6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4" s="17">
        <f>VALUE(SUBSTITUTE(STOCK_PUENTEPIEDRA[[#This Row],[STOCK ALMACEN 05]],",",""))</f>
        <v>0</v>
      </c>
    </row>
    <row r="645" spans="1:8" x14ac:dyDescent="0.25">
      <c r="A645" s="253" t="s">
        <v>2854</v>
      </c>
      <c r="B645" s="253" t="s">
        <v>2855</v>
      </c>
      <c r="C645" s="255">
        <v>0</v>
      </c>
      <c r="D645" s="254" t="s">
        <v>6</v>
      </c>
      <c r="E645" s="255">
        <v>103.324727</v>
      </c>
      <c r="F645" s="101" t="str">
        <f>VLOOKUP(STOCK_PUENTEPIEDRA[[#This Row],[CODIGO]],CLASIFICACION[],4,FALSE)</f>
        <v>TOPTECH</v>
      </c>
      <c r="G6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5" s="17">
        <f>VALUE(SUBSTITUTE(STOCK_PUENTEPIEDRA[[#This Row],[STOCK ALMACEN 05]],",",""))</f>
        <v>0</v>
      </c>
    </row>
    <row r="646" spans="1:8" x14ac:dyDescent="0.25">
      <c r="A646" s="253" t="s">
        <v>2858</v>
      </c>
      <c r="B646" s="253" t="s">
        <v>2859</v>
      </c>
      <c r="C646" s="255">
        <v>0</v>
      </c>
      <c r="D646" s="254" t="s">
        <v>6</v>
      </c>
      <c r="E646" s="255">
        <v>20.247046999999998</v>
      </c>
      <c r="F646" s="101" t="str">
        <f>VLOOKUP(STOCK_PUENTEPIEDRA[[#This Row],[CODIGO]],CLASIFICACION[],4,FALSE)</f>
        <v>MAINSTREAM</v>
      </c>
      <c r="G6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6" s="17">
        <f>VALUE(SUBSTITUTE(STOCK_PUENTEPIEDRA[[#This Row],[STOCK ALMACEN 05]],",",""))</f>
        <v>0</v>
      </c>
    </row>
    <row r="647" spans="1:8" x14ac:dyDescent="0.25">
      <c r="A647" s="253" t="s">
        <v>2860</v>
      </c>
      <c r="B647" s="253" t="s">
        <v>2861</v>
      </c>
      <c r="C647" s="255">
        <v>0</v>
      </c>
      <c r="D647" s="254" t="s">
        <v>6</v>
      </c>
      <c r="E647" s="255">
        <v>21.043831000000001</v>
      </c>
      <c r="F647" s="101" t="str">
        <f>VLOOKUP(STOCK_PUENTEPIEDRA[[#This Row],[CODIGO]],CLASIFICACION[],4,FALSE)</f>
        <v>MAINSTREAM</v>
      </c>
      <c r="G6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7" s="17">
        <f>VALUE(SUBSTITUTE(STOCK_PUENTEPIEDRA[[#This Row],[STOCK ALMACEN 05]],",",""))</f>
        <v>0</v>
      </c>
    </row>
    <row r="648" spans="1:8" x14ac:dyDescent="0.25">
      <c r="A648" s="253" t="s">
        <v>2862</v>
      </c>
      <c r="B648" s="253" t="s">
        <v>2863</v>
      </c>
      <c r="C648" s="255">
        <v>1</v>
      </c>
      <c r="D648" s="254" t="s">
        <v>6</v>
      </c>
      <c r="E648" s="255">
        <v>18.993680999999999</v>
      </c>
      <c r="F648" s="101" t="str">
        <f>VLOOKUP(STOCK_PUENTEPIEDRA[[#This Row],[CODIGO]],CLASIFICACION[],4,FALSE)</f>
        <v>MAINSTREAM</v>
      </c>
      <c r="G6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48" s="17">
        <f>VALUE(SUBSTITUTE(STOCK_PUENTEPIEDRA[[#This Row],[STOCK ALMACEN 05]],",",""))</f>
        <v>1</v>
      </c>
    </row>
    <row r="649" spans="1:8" x14ac:dyDescent="0.25">
      <c r="A649" s="253" t="s">
        <v>2864</v>
      </c>
      <c r="B649" s="253" t="s">
        <v>2865</v>
      </c>
      <c r="C649" s="255">
        <v>0</v>
      </c>
      <c r="D649" s="254" t="s">
        <v>6</v>
      </c>
      <c r="E649" s="255">
        <v>5.24</v>
      </c>
      <c r="F649" s="101" t="str">
        <f>VLOOKUP(STOCK_PUENTEPIEDRA[[#This Row],[CODIGO]],CLASIFICACION[],4,FALSE)</f>
        <v>MAINSTREAM</v>
      </c>
      <c r="G649" s="10">
        <f>IFERROR(IF(VLOOKUP(STOCK_PUENTEPIEDRA[[#This Row],[CODIGO]],STOCKSANLUIS[],10,FALSE),VLOOKUP(STOCK_PUENTEPIEDRA[[#This Row],[CODIGO]],STOCKSANLUIS[],10,FALSE),"STOCK SOLO EN ALM05"),"STOCK SOLO EN ALM05")</f>
        <v>2</v>
      </c>
      <c r="H649" s="17">
        <f>VALUE(SUBSTITUTE(STOCK_PUENTEPIEDRA[[#This Row],[STOCK ALMACEN 05]],",",""))</f>
        <v>0</v>
      </c>
    </row>
    <row r="650" spans="1:8" x14ac:dyDescent="0.25">
      <c r="A650" s="253" t="s">
        <v>2868</v>
      </c>
      <c r="B650" s="253" t="s">
        <v>22586</v>
      </c>
      <c r="C650" s="255">
        <v>0</v>
      </c>
      <c r="D650" s="254" t="s">
        <v>6</v>
      </c>
      <c r="E650" s="255">
        <v>2.8426300000000002</v>
      </c>
      <c r="F650" s="101" t="str">
        <f>VLOOKUP(STOCK_PUENTEPIEDRA[[#This Row],[CODIGO]],CLASIFICACION[],4,FALSE)</f>
        <v>THE CHEMOURS</v>
      </c>
      <c r="G6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0" s="17">
        <f>VALUE(SUBSTITUTE(STOCK_PUENTEPIEDRA[[#This Row],[STOCK ALMACEN 05]],",",""))</f>
        <v>0</v>
      </c>
    </row>
    <row r="651" spans="1:8" x14ac:dyDescent="0.25">
      <c r="A651" s="253" t="s">
        <v>2870</v>
      </c>
      <c r="B651" s="253" t="s">
        <v>22587</v>
      </c>
      <c r="C651" s="255">
        <v>0</v>
      </c>
      <c r="D651" s="254" t="s">
        <v>6</v>
      </c>
      <c r="E651" s="255">
        <v>2.5278339999999999</v>
      </c>
      <c r="F651" s="101" t="str">
        <f>VLOOKUP(STOCK_PUENTEPIEDRA[[#This Row],[CODIGO]],CLASIFICACION[],4,FALSE)</f>
        <v>THE CHEMOURS</v>
      </c>
      <c r="G6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1" s="17">
        <f>VALUE(SUBSTITUTE(STOCK_PUENTEPIEDRA[[#This Row],[STOCK ALMACEN 05]],",",""))</f>
        <v>0</v>
      </c>
    </row>
    <row r="652" spans="1:8" x14ac:dyDescent="0.25">
      <c r="A652" s="253" t="s">
        <v>2872</v>
      </c>
      <c r="B652" s="253" t="s">
        <v>22588</v>
      </c>
      <c r="C652" s="255">
        <v>102</v>
      </c>
      <c r="D652" s="254" t="s">
        <v>6</v>
      </c>
      <c r="E652" s="255">
        <v>133.6122</v>
      </c>
      <c r="F652" s="101" t="str">
        <f>VLOOKUP(STOCK_PUENTEPIEDRA[[#This Row],[CODIGO]],CLASIFICACION[],4,FALSE)</f>
        <v>THE CHEMOURS</v>
      </c>
      <c r="G652" s="10">
        <f>IFERROR(IF(VLOOKUP(STOCK_PUENTEPIEDRA[[#This Row],[CODIGO]],STOCKSANLUIS[],10,FALSE),VLOOKUP(STOCK_PUENTEPIEDRA[[#This Row],[CODIGO]],STOCKSANLUIS[],10,FALSE),"STOCK SOLO EN ALM05"),"STOCK SOLO EN ALM05")</f>
        <v>9</v>
      </c>
      <c r="H652" s="17">
        <f>VALUE(SUBSTITUTE(STOCK_PUENTEPIEDRA[[#This Row],[STOCK ALMACEN 05]],",",""))</f>
        <v>102</v>
      </c>
    </row>
    <row r="653" spans="1:8" x14ac:dyDescent="0.25">
      <c r="A653" s="253" t="s">
        <v>2878</v>
      </c>
      <c r="B653" s="253" t="s">
        <v>2879</v>
      </c>
      <c r="C653" s="255">
        <v>0</v>
      </c>
      <c r="D653" s="254" t="s">
        <v>6</v>
      </c>
      <c r="E653" s="255">
        <v>28.880906</v>
      </c>
      <c r="F653" s="101" t="str">
        <f>VLOOKUP(STOCK_PUENTEPIEDRA[[#This Row],[CODIGO]],CLASIFICACION[],4,FALSE)</f>
        <v>NACOBRE</v>
      </c>
      <c r="G6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3" s="17">
        <f>VALUE(SUBSTITUTE(STOCK_PUENTEPIEDRA[[#This Row],[STOCK ALMACEN 05]],",",""))</f>
        <v>0</v>
      </c>
    </row>
    <row r="654" spans="1:8" x14ac:dyDescent="0.25">
      <c r="A654" s="253" t="s">
        <v>2880</v>
      </c>
      <c r="B654" s="253" t="s">
        <v>2881</v>
      </c>
      <c r="C654" s="255">
        <v>0</v>
      </c>
      <c r="D654" s="254" t="s">
        <v>6</v>
      </c>
      <c r="E654" s="255">
        <v>41.136406000000001</v>
      </c>
      <c r="F654" s="101" t="str">
        <f>VLOOKUP(STOCK_PUENTEPIEDRA[[#This Row],[CODIGO]],CLASIFICACION[],4,FALSE)</f>
        <v>NACOBRE</v>
      </c>
      <c r="G6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4" s="17">
        <f>VALUE(SUBSTITUTE(STOCK_PUENTEPIEDRA[[#This Row],[STOCK ALMACEN 05]],",",""))</f>
        <v>0</v>
      </c>
    </row>
    <row r="655" spans="1:8" x14ac:dyDescent="0.25">
      <c r="A655" s="253" t="s">
        <v>2882</v>
      </c>
      <c r="B655" s="253" t="s">
        <v>2883</v>
      </c>
      <c r="C655" s="255">
        <v>0</v>
      </c>
      <c r="D655" s="254" t="s">
        <v>6</v>
      </c>
      <c r="E655" s="255">
        <v>17.294615</v>
      </c>
      <c r="F655" s="101" t="str">
        <f>VLOOKUP(STOCK_PUENTEPIEDRA[[#This Row],[CODIGO]],CLASIFICACION[],4,FALSE)</f>
        <v>NACOBRE</v>
      </c>
      <c r="G6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5" s="17">
        <f>VALUE(SUBSTITUTE(STOCK_PUENTEPIEDRA[[#This Row],[STOCK ALMACEN 05]],",",""))</f>
        <v>0</v>
      </c>
    </row>
    <row r="656" spans="1:8" x14ac:dyDescent="0.25">
      <c r="A656" s="253" t="s">
        <v>2884</v>
      </c>
      <c r="B656" s="253" t="s">
        <v>2885</v>
      </c>
      <c r="C656" s="255">
        <v>0</v>
      </c>
      <c r="D656" s="254" t="s">
        <v>6</v>
      </c>
      <c r="E656" s="255">
        <v>22.171426</v>
      </c>
      <c r="F656" s="101" t="str">
        <f>VLOOKUP(STOCK_PUENTEPIEDRA[[#This Row],[CODIGO]],CLASIFICACION[],4,FALSE)</f>
        <v>NACOBRE</v>
      </c>
      <c r="G6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6" s="17">
        <f>VALUE(SUBSTITUTE(STOCK_PUENTEPIEDRA[[#This Row],[STOCK ALMACEN 05]],",",""))</f>
        <v>0</v>
      </c>
    </row>
    <row r="657" spans="1:8" x14ac:dyDescent="0.25">
      <c r="A657" s="253" t="s">
        <v>2886</v>
      </c>
      <c r="B657" s="253" t="s">
        <v>2887</v>
      </c>
      <c r="C657" s="255">
        <v>0</v>
      </c>
      <c r="D657" s="254" t="s">
        <v>6</v>
      </c>
      <c r="E657" s="255">
        <v>71.819581999999997</v>
      </c>
      <c r="F657" s="101" t="str">
        <f>VLOOKUP(STOCK_PUENTEPIEDRA[[#This Row],[CODIGO]],CLASIFICACION[],4,FALSE)</f>
        <v>NACOBRE</v>
      </c>
      <c r="G6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7" s="17">
        <f>VALUE(SUBSTITUTE(STOCK_PUENTEPIEDRA[[#This Row],[STOCK ALMACEN 05]],",",""))</f>
        <v>0</v>
      </c>
    </row>
    <row r="658" spans="1:8" x14ac:dyDescent="0.25">
      <c r="A658" s="253" t="s">
        <v>2888</v>
      </c>
      <c r="B658" s="253" t="s">
        <v>2889</v>
      </c>
      <c r="C658" s="255">
        <v>3</v>
      </c>
      <c r="D658" s="254" t="s">
        <v>6</v>
      </c>
      <c r="E658" s="255">
        <v>81.586099000000004</v>
      </c>
      <c r="F658" s="101" t="str">
        <f>VLOOKUP(STOCK_PUENTEPIEDRA[[#This Row],[CODIGO]],CLASIFICACION[],4,FALSE)</f>
        <v>NACOBRE</v>
      </c>
      <c r="G6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8" s="17">
        <f>VALUE(SUBSTITUTE(STOCK_PUENTEPIEDRA[[#This Row],[STOCK ALMACEN 05]],",",""))</f>
        <v>3</v>
      </c>
    </row>
    <row r="659" spans="1:8" x14ac:dyDescent="0.25">
      <c r="A659" s="253" t="s">
        <v>2890</v>
      </c>
      <c r="B659" s="253" t="s">
        <v>2891</v>
      </c>
      <c r="C659" s="255">
        <v>0</v>
      </c>
      <c r="D659" s="254" t="s">
        <v>6</v>
      </c>
      <c r="E659" s="255">
        <v>49.997256999999998</v>
      </c>
      <c r="F659" s="101" t="str">
        <f>VLOOKUP(STOCK_PUENTEPIEDRA[[#This Row],[CODIGO]],CLASIFICACION[],4,FALSE)</f>
        <v>NACOBRE</v>
      </c>
      <c r="G6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59" s="17">
        <f>VALUE(SUBSTITUTE(STOCK_PUENTEPIEDRA[[#This Row],[STOCK ALMACEN 05]],",",""))</f>
        <v>0</v>
      </c>
    </row>
    <row r="660" spans="1:8" x14ac:dyDescent="0.25">
      <c r="A660" s="253" t="s">
        <v>2892</v>
      </c>
      <c r="B660" s="253" t="s">
        <v>2893</v>
      </c>
      <c r="C660" s="255">
        <v>0</v>
      </c>
      <c r="D660" s="254" t="s">
        <v>6</v>
      </c>
      <c r="E660" s="255">
        <v>0.38419999999999999</v>
      </c>
      <c r="F660" s="101" t="str">
        <f>VLOOKUP(STOCK_PUENTEPIEDRA[[#This Row],[CODIGO]],CLASIFICACION[],4,FALSE)</f>
        <v>CAFF</v>
      </c>
      <c r="G6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0" s="17">
        <f>VALUE(SUBSTITUTE(STOCK_PUENTEPIEDRA[[#This Row],[STOCK ALMACEN 05]],",",""))</f>
        <v>0</v>
      </c>
    </row>
    <row r="661" spans="1:8" x14ac:dyDescent="0.25">
      <c r="A661" s="253" t="s">
        <v>19782</v>
      </c>
      <c r="B661" s="253" t="s">
        <v>19783</v>
      </c>
      <c r="C661" s="255">
        <v>0</v>
      </c>
      <c r="D661" s="254" t="s">
        <v>6</v>
      </c>
      <c r="E661" s="255">
        <v>751</v>
      </c>
      <c r="F661" s="101" t="str">
        <f>VLOOKUP(STOCK_PUENTEPIEDRA[[#This Row],[CODIGO]],CLASIFICACION[],4,FALSE)</f>
        <v>TEMP BLUE</v>
      </c>
      <c r="G6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1" s="17">
        <f>VALUE(SUBSTITUTE(STOCK_PUENTEPIEDRA[[#This Row],[STOCK ALMACEN 05]],",",""))</f>
        <v>0</v>
      </c>
    </row>
    <row r="662" spans="1:8" x14ac:dyDescent="0.25">
      <c r="A662" s="253" t="s">
        <v>2900</v>
      </c>
      <c r="B662" s="253" t="s">
        <v>2901</v>
      </c>
      <c r="C662" s="255">
        <v>0</v>
      </c>
      <c r="D662" s="254" t="s">
        <v>6</v>
      </c>
      <c r="E662" s="255">
        <v>181.18</v>
      </c>
      <c r="F662" s="101" t="str">
        <f>VLOOKUP(STOCK_PUENTEPIEDRA[[#This Row],[CODIGO]],CLASIFICACION[],4,FALSE)</f>
        <v>TEMP BLUE</v>
      </c>
      <c r="G6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2" s="17">
        <f>VALUE(SUBSTITUTE(STOCK_PUENTEPIEDRA[[#This Row],[STOCK ALMACEN 05]],",",""))</f>
        <v>0</v>
      </c>
    </row>
    <row r="663" spans="1:8" x14ac:dyDescent="0.25">
      <c r="A663" s="253" t="s">
        <v>20635</v>
      </c>
      <c r="B663" s="253" t="s">
        <v>20636</v>
      </c>
      <c r="C663" s="255">
        <v>0</v>
      </c>
      <c r="D663" s="254" t="s">
        <v>6</v>
      </c>
      <c r="E663" s="255">
        <v>250.58</v>
      </c>
      <c r="F663" s="101" t="str">
        <f>VLOOKUP(STOCK_PUENTEPIEDRA[[#This Row],[CODIGO]],CLASIFICACION[],4,FALSE)</f>
        <v>TEMP BLUE</v>
      </c>
      <c r="G6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3" s="17">
        <f>VALUE(SUBSTITUTE(STOCK_PUENTEPIEDRA[[#This Row],[STOCK ALMACEN 05]],",",""))</f>
        <v>0</v>
      </c>
    </row>
    <row r="664" spans="1:8" x14ac:dyDescent="0.25">
      <c r="A664" s="253" t="s">
        <v>2902</v>
      </c>
      <c r="B664" s="253" t="s">
        <v>2903</v>
      </c>
      <c r="C664" s="255">
        <v>0</v>
      </c>
      <c r="D664" s="254" t="s">
        <v>6</v>
      </c>
      <c r="E664" s="255">
        <v>341.17</v>
      </c>
      <c r="F664" s="101" t="str">
        <f>VLOOKUP(STOCK_PUENTEPIEDRA[[#This Row],[CODIGO]],CLASIFICACION[],4,FALSE)</f>
        <v>TEMP BLUE</v>
      </c>
      <c r="G6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4" s="17">
        <f>VALUE(SUBSTITUTE(STOCK_PUENTEPIEDRA[[#This Row],[STOCK ALMACEN 05]],",",""))</f>
        <v>0</v>
      </c>
    </row>
    <row r="665" spans="1:8" x14ac:dyDescent="0.25">
      <c r="A665" s="253" t="s">
        <v>2904</v>
      </c>
      <c r="B665" s="253" t="s">
        <v>2905</v>
      </c>
      <c r="C665" s="255">
        <v>33</v>
      </c>
      <c r="D665" s="254" t="s">
        <v>6</v>
      </c>
      <c r="E665" s="255">
        <v>1.711822</v>
      </c>
      <c r="F665" s="101" t="str">
        <f>VLOOKUP(STOCK_PUENTEPIEDRA[[#This Row],[CODIGO]],CLASIFICACION[],4,FALSE)</f>
        <v>FULL GAUGE</v>
      </c>
      <c r="G665" s="10">
        <f>IFERROR(IF(VLOOKUP(STOCK_PUENTEPIEDRA[[#This Row],[CODIGO]],STOCKSANLUIS[],10,FALSE),VLOOKUP(STOCK_PUENTEPIEDRA[[#This Row],[CODIGO]],STOCKSANLUIS[],10,FALSE),"STOCK SOLO EN ALM05"),"STOCK SOLO EN ALM05")</f>
        <v>64</v>
      </c>
      <c r="H665" s="17">
        <f>VALUE(SUBSTITUTE(STOCK_PUENTEPIEDRA[[#This Row],[STOCK ALMACEN 05]],",",""))</f>
        <v>33</v>
      </c>
    </row>
    <row r="666" spans="1:8" x14ac:dyDescent="0.25">
      <c r="A666" s="253" t="s">
        <v>20637</v>
      </c>
      <c r="B666" s="253" t="s">
        <v>20638</v>
      </c>
      <c r="C666" s="255">
        <v>0</v>
      </c>
      <c r="D666" s="254" t="s">
        <v>6</v>
      </c>
      <c r="E666" s="255">
        <v>0</v>
      </c>
      <c r="F666" s="101" t="str">
        <f>VLOOKUP(STOCK_PUENTEPIEDRA[[#This Row],[CODIGO]],CLASIFICACION[],4,FALSE)</f>
        <v>GREE</v>
      </c>
      <c r="G6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6" s="17">
        <f>VALUE(SUBSTITUTE(STOCK_PUENTEPIEDRA[[#This Row],[STOCK ALMACEN 05]],",",""))</f>
        <v>0</v>
      </c>
    </row>
    <row r="667" spans="1:8" x14ac:dyDescent="0.25">
      <c r="A667" s="253" t="s">
        <v>20639</v>
      </c>
      <c r="B667" s="253" t="s">
        <v>20640</v>
      </c>
      <c r="C667" s="255">
        <v>0</v>
      </c>
      <c r="D667" s="254" t="s">
        <v>6</v>
      </c>
      <c r="E667" s="255">
        <v>0</v>
      </c>
      <c r="F667" s="101" t="str">
        <f>VLOOKUP(STOCK_PUENTEPIEDRA[[#This Row],[CODIGO]],CLASIFICACION[],4,FALSE)</f>
        <v>GREE</v>
      </c>
      <c r="G6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7" s="17">
        <f>VALUE(SUBSTITUTE(STOCK_PUENTEPIEDRA[[#This Row],[STOCK ALMACEN 05]],",",""))</f>
        <v>0</v>
      </c>
    </row>
    <row r="668" spans="1:8" x14ac:dyDescent="0.25">
      <c r="A668" s="253" t="s">
        <v>2914</v>
      </c>
      <c r="B668" s="253" t="s">
        <v>22589</v>
      </c>
      <c r="C668" s="255">
        <v>19152</v>
      </c>
      <c r="D668" s="254" t="s">
        <v>6</v>
      </c>
      <c r="E668" s="255">
        <v>3.9201999999999999</v>
      </c>
      <c r="F668" s="101" t="str">
        <f>VLOOKUP(STOCK_PUENTEPIEDRA[[#This Row],[CODIGO]],CLASIFICACION[],4,FALSE)</f>
        <v>THE CHEMOURS</v>
      </c>
      <c r="G6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8" s="17">
        <f>VALUE(SUBSTITUTE(STOCK_PUENTEPIEDRA[[#This Row],[STOCK ALMACEN 05]],",",""))</f>
        <v>19152</v>
      </c>
    </row>
    <row r="669" spans="1:8" x14ac:dyDescent="0.25">
      <c r="A669" s="253" t="s">
        <v>2918</v>
      </c>
      <c r="B669" s="253" t="s">
        <v>2919</v>
      </c>
      <c r="C669" s="255">
        <v>0</v>
      </c>
      <c r="D669" s="254" t="s">
        <v>6</v>
      </c>
      <c r="E669" s="255">
        <v>1610.83</v>
      </c>
      <c r="F669" s="101" t="str">
        <f>VLOOKUP(STOCK_PUENTEPIEDRA[[#This Row],[CODIGO]],CLASIFICACION[],4,FALSE)</f>
        <v>DANFOSS</v>
      </c>
      <c r="G6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69" s="17">
        <f>VALUE(SUBSTITUTE(STOCK_PUENTEPIEDRA[[#This Row],[STOCK ALMACEN 05]],",",""))</f>
        <v>0</v>
      </c>
    </row>
    <row r="670" spans="1:8" x14ac:dyDescent="0.25">
      <c r="A670" s="253" t="s">
        <v>2922</v>
      </c>
      <c r="B670" s="253" t="s">
        <v>2923</v>
      </c>
      <c r="C670" s="255">
        <v>64</v>
      </c>
      <c r="D670" s="254" t="s">
        <v>6</v>
      </c>
      <c r="E670" s="255">
        <v>54.235909999999997</v>
      </c>
      <c r="F670" s="101" t="str">
        <f>VLOOKUP(STOCK_PUENTEPIEDRA[[#This Row],[CODIGO]],CLASIFICACION[],4,FALSE)</f>
        <v>CAFF</v>
      </c>
      <c r="G670" s="10">
        <f>IFERROR(IF(VLOOKUP(STOCK_PUENTEPIEDRA[[#This Row],[CODIGO]],STOCKSANLUIS[],10,FALSE),VLOOKUP(STOCK_PUENTEPIEDRA[[#This Row],[CODIGO]],STOCKSANLUIS[],10,FALSE),"STOCK SOLO EN ALM05"),"STOCK SOLO EN ALM05")</f>
        <v>1</v>
      </c>
      <c r="H670" s="17">
        <f>VALUE(SUBSTITUTE(STOCK_PUENTEPIEDRA[[#This Row],[STOCK ALMACEN 05]],",",""))</f>
        <v>64</v>
      </c>
    </row>
    <row r="671" spans="1:8" x14ac:dyDescent="0.25">
      <c r="A671" s="253" t="s">
        <v>20683</v>
      </c>
      <c r="B671" s="253" t="s">
        <v>20684</v>
      </c>
      <c r="C671" s="255">
        <v>0</v>
      </c>
      <c r="D671" s="254" t="s">
        <v>6</v>
      </c>
      <c r="E671" s="255">
        <v>351.6</v>
      </c>
      <c r="F671" s="101" t="str">
        <f>VLOOKUP(STOCK_PUENTEPIEDRA[[#This Row],[CODIGO]],CLASIFICACION[],4,FALSE)</f>
        <v>COPELAND</v>
      </c>
      <c r="G6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1" s="17">
        <f>VALUE(SUBSTITUTE(STOCK_PUENTEPIEDRA[[#This Row],[STOCK ALMACEN 05]],",",""))</f>
        <v>0</v>
      </c>
    </row>
    <row r="672" spans="1:8" x14ac:dyDescent="0.25">
      <c r="A672" s="253" t="s">
        <v>19736</v>
      </c>
      <c r="B672" s="253" t="s">
        <v>22915</v>
      </c>
      <c r="C672" s="255">
        <v>0</v>
      </c>
      <c r="D672" s="254" t="s">
        <v>6</v>
      </c>
      <c r="E672" s="255">
        <v>1832.69</v>
      </c>
      <c r="F672" s="101" t="str">
        <f>VLOOKUP(STOCK_PUENTEPIEDRA[[#This Row],[CODIGO]],CLASIFICACION[],4,FALSE)</f>
        <v>BITZER</v>
      </c>
      <c r="G6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2" s="17">
        <f>VALUE(SUBSTITUTE(STOCK_PUENTEPIEDRA[[#This Row],[STOCK ALMACEN 05]],",",""))</f>
        <v>0</v>
      </c>
    </row>
    <row r="673" spans="1:8" x14ac:dyDescent="0.25">
      <c r="A673" s="253" t="s">
        <v>19718</v>
      </c>
      <c r="B673" s="253" t="s">
        <v>22916</v>
      </c>
      <c r="C673" s="255">
        <v>0</v>
      </c>
      <c r="D673" s="254" t="s">
        <v>6</v>
      </c>
      <c r="E673" s="255">
        <v>2268.27</v>
      </c>
      <c r="F673" s="101" t="str">
        <f>VLOOKUP(STOCK_PUENTEPIEDRA[[#This Row],[CODIGO]],CLASIFICACION[],4,FALSE)</f>
        <v>BITZER</v>
      </c>
      <c r="G6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3" s="17">
        <f>VALUE(SUBSTITUTE(STOCK_PUENTEPIEDRA[[#This Row],[STOCK ALMACEN 05]],",",""))</f>
        <v>0</v>
      </c>
    </row>
    <row r="674" spans="1:8" x14ac:dyDescent="0.25">
      <c r="A674" s="253" t="s">
        <v>19705</v>
      </c>
      <c r="B674" s="253" t="s">
        <v>22917</v>
      </c>
      <c r="C674" s="255">
        <v>0</v>
      </c>
      <c r="D674" s="254" t="s">
        <v>6</v>
      </c>
      <c r="E674" s="255">
        <v>2835.57</v>
      </c>
      <c r="F674" s="101" t="str">
        <f>VLOOKUP(STOCK_PUENTEPIEDRA[[#This Row],[CODIGO]],CLASIFICACION[],4,FALSE)</f>
        <v>BITZER</v>
      </c>
      <c r="G6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4" s="17">
        <f>VALUE(SUBSTITUTE(STOCK_PUENTEPIEDRA[[#This Row],[STOCK ALMACEN 05]],",",""))</f>
        <v>0</v>
      </c>
    </row>
    <row r="675" spans="1:8" x14ac:dyDescent="0.25">
      <c r="A675" s="253" t="s">
        <v>20689</v>
      </c>
      <c r="B675" s="253" t="s">
        <v>22918</v>
      </c>
      <c r="C675" s="255">
        <v>0</v>
      </c>
      <c r="D675" s="254" t="s">
        <v>6</v>
      </c>
      <c r="E675" s="255">
        <v>2837.21</v>
      </c>
      <c r="F675" s="101" t="str">
        <f>VLOOKUP(STOCK_PUENTEPIEDRA[[#This Row],[CODIGO]],CLASIFICACION[],4,FALSE)</f>
        <v>BITZER</v>
      </c>
      <c r="G6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5" s="17">
        <f>VALUE(SUBSTITUTE(STOCK_PUENTEPIEDRA[[#This Row],[STOCK ALMACEN 05]],",",""))</f>
        <v>0</v>
      </c>
    </row>
    <row r="676" spans="1:8" x14ac:dyDescent="0.25">
      <c r="A676" s="253" t="s">
        <v>19703</v>
      </c>
      <c r="B676" s="253" t="s">
        <v>22919</v>
      </c>
      <c r="C676" s="255">
        <v>0</v>
      </c>
      <c r="D676" s="254" t="s">
        <v>6</v>
      </c>
      <c r="E676" s="255">
        <v>2937.87</v>
      </c>
      <c r="F676" s="101" t="str">
        <f>VLOOKUP(STOCK_PUENTEPIEDRA[[#This Row],[CODIGO]],CLASIFICACION[],4,FALSE)</f>
        <v>BITZER</v>
      </c>
      <c r="G6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6" s="17">
        <f>VALUE(SUBSTITUTE(STOCK_PUENTEPIEDRA[[#This Row],[STOCK ALMACEN 05]],",",""))</f>
        <v>0</v>
      </c>
    </row>
    <row r="677" spans="1:8" x14ac:dyDescent="0.25">
      <c r="A677" s="253" t="s">
        <v>19620</v>
      </c>
      <c r="B677" s="253" t="s">
        <v>22920</v>
      </c>
      <c r="C677" s="255">
        <v>0</v>
      </c>
      <c r="D677" s="254" t="s">
        <v>6</v>
      </c>
      <c r="E677" s="255">
        <v>3142.89</v>
      </c>
      <c r="F677" s="101" t="str">
        <f>VLOOKUP(STOCK_PUENTEPIEDRA[[#This Row],[CODIGO]],CLASIFICACION[],4,FALSE)</f>
        <v>BITZER</v>
      </c>
      <c r="G6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7" s="17">
        <f>VALUE(SUBSTITUTE(STOCK_PUENTEPIEDRA[[#This Row],[STOCK ALMACEN 05]],",",""))</f>
        <v>0</v>
      </c>
    </row>
    <row r="678" spans="1:8" x14ac:dyDescent="0.25">
      <c r="A678" s="253" t="s">
        <v>20695</v>
      </c>
      <c r="B678" s="253" t="s">
        <v>22921</v>
      </c>
      <c r="C678" s="255">
        <v>0</v>
      </c>
      <c r="D678" s="254" t="s">
        <v>6</v>
      </c>
      <c r="E678" s="255">
        <v>3004.6</v>
      </c>
      <c r="F678" s="101" t="str">
        <f>VLOOKUP(STOCK_PUENTEPIEDRA[[#This Row],[CODIGO]],CLASIFICACION[],4,FALSE)</f>
        <v>BITZER</v>
      </c>
      <c r="G6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8" s="17">
        <f>VALUE(SUBSTITUTE(STOCK_PUENTEPIEDRA[[#This Row],[STOCK ALMACEN 05]],",",""))</f>
        <v>0</v>
      </c>
    </row>
    <row r="679" spans="1:8" x14ac:dyDescent="0.25">
      <c r="A679" s="253" t="s">
        <v>2924</v>
      </c>
      <c r="B679" s="253" t="s">
        <v>2925</v>
      </c>
      <c r="C679" s="255">
        <v>0</v>
      </c>
      <c r="D679" s="254" t="s">
        <v>6</v>
      </c>
      <c r="E679" s="255">
        <v>4.0077410000000002</v>
      </c>
      <c r="F679" s="101" t="str">
        <f>VLOOKUP(STOCK_PUENTEPIEDRA[[#This Row],[CODIGO]],CLASIFICACION[],4,FALSE)</f>
        <v>EVERWELL</v>
      </c>
      <c r="G6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79" s="17">
        <f>VALUE(SUBSTITUTE(STOCK_PUENTEPIEDRA[[#This Row],[STOCK ALMACEN 05]],",",""))</f>
        <v>0</v>
      </c>
    </row>
    <row r="680" spans="1:8" x14ac:dyDescent="0.25">
      <c r="A680" s="253" t="s">
        <v>2926</v>
      </c>
      <c r="B680" s="253" t="s">
        <v>2927</v>
      </c>
      <c r="C680" s="255">
        <v>1</v>
      </c>
      <c r="D680" s="254" t="s">
        <v>6</v>
      </c>
      <c r="E680" s="255">
        <v>2.9967869999999999</v>
      </c>
      <c r="F680" s="101" t="str">
        <f>VLOOKUP(STOCK_PUENTEPIEDRA[[#This Row],[CODIGO]],CLASIFICACION[],4,FALSE)</f>
        <v>EVERWELL</v>
      </c>
      <c r="G680" s="10">
        <f>IFERROR(IF(VLOOKUP(STOCK_PUENTEPIEDRA[[#This Row],[CODIGO]],STOCKSANLUIS[],10,FALSE),VLOOKUP(STOCK_PUENTEPIEDRA[[#This Row],[CODIGO]],STOCKSANLUIS[],10,FALSE),"STOCK SOLO EN ALM05"),"STOCK SOLO EN ALM05")</f>
        <v>1</v>
      </c>
      <c r="H680" s="17">
        <f>VALUE(SUBSTITUTE(STOCK_PUENTEPIEDRA[[#This Row],[STOCK ALMACEN 05]],",",""))</f>
        <v>1</v>
      </c>
    </row>
    <row r="681" spans="1:8" x14ac:dyDescent="0.25">
      <c r="A681" s="253" t="s">
        <v>2928</v>
      </c>
      <c r="B681" s="253" t="s">
        <v>2929</v>
      </c>
      <c r="C681" s="255">
        <v>7</v>
      </c>
      <c r="D681" s="254" t="s">
        <v>6</v>
      </c>
      <c r="E681" s="255">
        <v>12.480423</v>
      </c>
      <c r="F681" s="101" t="str">
        <f>VLOOKUP(STOCK_PUENTEPIEDRA[[#This Row],[CODIGO]],CLASIFICACION[],4,FALSE)</f>
        <v>EVERWELL</v>
      </c>
      <c r="G681" s="10">
        <f>IFERROR(IF(VLOOKUP(STOCK_PUENTEPIEDRA[[#This Row],[CODIGO]],STOCKSANLUIS[],10,FALSE),VLOOKUP(STOCK_PUENTEPIEDRA[[#This Row],[CODIGO]],STOCKSANLUIS[],10,FALSE),"STOCK SOLO EN ALM05"),"STOCK SOLO EN ALM05")</f>
        <v>28</v>
      </c>
      <c r="H681" s="17">
        <f>VALUE(SUBSTITUTE(STOCK_PUENTEPIEDRA[[#This Row],[STOCK ALMACEN 05]],",",""))</f>
        <v>7</v>
      </c>
    </row>
    <row r="682" spans="1:8" x14ac:dyDescent="0.25">
      <c r="A682" s="253" t="s">
        <v>2930</v>
      </c>
      <c r="B682" s="253" t="s">
        <v>2931</v>
      </c>
      <c r="C682" s="255">
        <v>4</v>
      </c>
      <c r="D682" s="254" t="s">
        <v>6</v>
      </c>
      <c r="E682" s="255">
        <v>3.533118</v>
      </c>
      <c r="F682" s="101" t="str">
        <f>VLOOKUP(STOCK_PUENTEPIEDRA[[#This Row],[CODIGO]],CLASIFICACION[],4,FALSE)</f>
        <v>EVERWELL</v>
      </c>
      <c r="G682" s="10">
        <f>IFERROR(IF(VLOOKUP(STOCK_PUENTEPIEDRA[[#This Row],[CODIGO]],STOCKSANLUIS[],10,FALSE),VLOOKUP(STOCK_PUENTEPIEDRA[[#This Row],[CODIGO]],STOCKSANLUIS[],10,FALSE),"STOCK SOLO EN ALM05"),"STOCK SOLO EN ALM05")</f>
        <v>5</v>
      </c>
      <c r="H682" s="17">
        <f>VALUE(SUBSTITUTE(STOCK_PUENTEPIEDRA[[#This Row],[STOCK ALMACEN 05]],",",""))</f>
        <v>4</v>
      </c>
    </row>
    <row r="683" spans="1:8" x14ac:dyDescent="0.25">
      <c r="A683" s="253" t="s">
        <v>2932</v>
      </c>
      <c r="B683" s="253" t="s">
        <v>2933</v>
      </c>
      <c r="C683" s="255">
        <v>0</v>
      </c>
      <c r="D683" s="254" t="s">
        <v>6</v>
      </c>
      <c r="E683" s="255">
        <v>8.14</v>
      </c>
      <c r="F683" s="101" t="str">
        <f>VLOOKUP(STOCK_PUENTEPIEDRA[[#This Row],[CODIGO]],CLASIFICACION[],4,FALSE)</f>
        <v>EVERWELL</v>
      </c>
      <c r="G6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83" s="17">
        <f>VALUE(SUBSTITUTE(STOCK_PUENTEPIEDRA[[#This Row],[STOCK ALMACEN 05]],",",""))</f>
        <v>0</v>
      </c>
    </row>
    <row r="684" spans="1:8" x14ac:dyDescent="0.25">
      <c r="A684" s="253" t="s">
        <v>2934</v>
      </c>
      <c r="B684" s="253" t="s">
        <v>2935</v>
      </c>
      <c r="C684" s="255">
        <v>0</v>
      </c>
      <c r="D684" s="254" t="s">
        <v>6</v>
      </c>
      <c r="E684" s="255">
        <v>2.4</v>
      </c>
      <c r="F684" s="101" t="str">
        <f>VLOOKUP(STOCK_PUENTEPIEDRA[[#This Row],[CODIGO]],CLASIFICACION[],4,FALSE)</f>
        <v>EVERWELL</v>
      </c>
      <c r="G6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84" s="17">
        <f>VALUE(SUBSTITUTE(STOCK_PUENTEPIEDRA[[#This Row],[STOCK ALMACEN 05]],",",""))</f>
        <v>0</v>
      </c>
    </row>
    <row r="685" spans="1:8" x14ac:dyDescent="0.25">
      <c r="A685" s="253" t="s">
        <v>2936</v>
      </c>
      <c r="B685" s="253" t="s">
        <v>2937</v>
      </c>
      <c r="C685" s="255">
        <v>0</v>
      </c>
      <c r="D685" s="254" t="s">
        <v>6</v>
      </c>
      <c r="E685" s="255">
        <v>13.75221</v>
      </c>
      <c r="F685" s="101" t="str">
        <f>VLOOKUP(STOCK_PUENTEPIEDRA[[#This Row],[CODIGO]],CLASIFICACION[],4,FALSE)</f>
        <v>EVERWELL</v>
      </c>
      <c r="G6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85" s="17">
        <f>VALUE(SUBSTITUTE(STOCK_PUENTEPIEDRA[[#This Row],[STOCK ALMACEN 05]],",",""))</f>
        <v>0</v>
      </c>
    </row>
    <row r="686" spans="1:8" x14ac:dyDescent="0.25">
      <c r="A686" s="253" t="s">
        <v>2938</v>
      </c>
      <c r="B686" s="253" t="s">
        <v>2939</v>
      </c>
      <c r="C686" s="255">
        <v>0</v>
      </c>
      <c r="D686" s="254" t="s">
        <v>6</v>
      </c>
      <c r="E686" s="255">
        <v>1.494108</v>
      </c>
      <c r="F686" s="101" t="str">
        <f>VLOOKUP(STOCK_PUENTEPIEDRA[[#This Row],[CODIGO]],CLASIFICACION[],4,FALSE)</f>
        <v>EVERWELL</v>
      </c>
      <c r="G6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86" s="17">
        <f>VALUE(SUBSTITUTE(STOCK_PUENTEPIEDRA[[#This Row],[STOCK ALMACEN 05]],",",""))</f>
        <v>0</v>
      </c>
    </row>
    <row r="687" spans="1:8" x14ac:dyDescent="0.25">
      <c r="A687" s="253" t="s">
        <v>2940</v>
      </c>
      <c r="B687" s="253" t="s">
        <v>2941</v>
      </c>
      <c r="C687" s="255">
        <v>21</v>
      </c>
      <c r="D687" s="254" t="s">
        <v>6</v>
      </c>
      <c r="E687" s="255">
        <v>1.483436</v>
      </c>
      <c r="F687" s="101" t="str">
        <f>VLOOKUP(STOCK_PUENTEPIEDRA[[#This Row],[CODIGO]],CLASIFICACION[],4,FALSE)</f>
        <v>EVERWELL</v>
      </c>
      <c r="G687" s="10">
        <f>IFERROR(IF(VLOOKUP(STOCK_PUENTEPIEDRA[[#This Row],[CODIGO]],STOCKSANLUIS[],10,FALSE),VLOOKUP(STOCK_PUENTEPIEDRA[[#This Row],[CODIGO]],STOCKSANLUIS[],10,FALSE),"STOCK SOLO EN ALM05"),"STOCK SOLO EN ALM05")</f>
        <v>13</v>
      </c>
      <c r="H687" s="17">
        <f>VALUE(SUBSTITUTE(STOCK_PUENTEPIEDRA[[#This Row],[STOCK ALMACEN 05]],",",""))</f>
        <v>21</v>
      </c>
    </row>
    <row r="688" spans="1:8" x14ac:dyDescent="0.25">
      <c r="A688" s="253" t="s">
        <v>2942</v>
      </c>
      <c r="B688" s="253" t="s">
        <v>2943</v>
      </c>
      <c r="C688" s="255">
        <v>0</v>
      </c>
      <c r="D688" s="254" t="s">
        <v>6</v>
      </c>
      <c r="E688" s="255">
        <v>16.47465</v>
      </c>
      <c r="F688" s="101" t="str">
        <f>VLOOKUP(STOCK_PUENTEPIEDRA[[#This Row],[CODIGO]],CLASIFICACION[],4,FALSE)</f>
        <v>EVERWELL</v>
      </c>
      <c r="G6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88" s="17">
        <f>VALUE(SUBSTITUTE(STOCK_PUENTEPIEDRA[[#This Row],[STOCK ALMACEN 05]],",",""))</f>
        <v>0</v>
      </c>
    </row>
    <row r="689" spans="1:8" x14ac:dyDescent="0.25">
      <c r="A689" s="253" t="s">
        <v>2944</v>
      </c>
      <c r="B689" s="253" t="s">
        <v>2945</v>
      </c>
      <c r="C689" s="255">
        <v>0</v>
      </c>
      <c r="D689" s="254" t="s">
        <v>6</v>
      </c>
      <c r="E689" s="255">
        <v>0.199099</v>
      </c>
      <c r="F689" s="101" t="str">
        <f>VLOOKUP(STOCK_PUENTEPIEDRA[[#This Row],[CODIGO]],CLASIFICACION[],4,FALSE)</f>
        <v>EVERWELL</v>
      </c>
      <c r="G6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89" s="17">
        <f>VALUE(SUBSTITUTE(STOCK_PUENTEPIEDRA[[#This Row],[STOCK ALMACEN 05]],",",""))</f>
        <v>0</v>
      </c>
    </row>
    <row r="690" spans="1:8" x14ac:dyDescent="0.25">
      <c r="A690" s="253" t="s">
        <v>2946</v>
      </c>
      <c r="B690" s="253" t="s">
        <v>2947</v>
      </c>
      <c r="C690" s="255">
        <v>14</v>
      </c>
      <c r="D690" s="254" t="s">
        <v>6</v>
      </c>
      <c r="E690" s="255">
        <v>0.37151299999999998</v>
      </c>
      <c r="F690" s="101" t="str">
        <f>VLOOKUP(STOCK_PUENTEPIEDRA[[#This Row],[CODIGO]],CLASIFICACION[],4,FALSE)</f>
        <v>EVERWELL</v>
      </c>
      <c r="G690" s="10">
        <f>IFERROR(IF(VLOOKUP(STOCK_PUENTEPIEDRA[[#This Row],[CODIGO]],STOCKSANLUIS[],10,FALSE),VLOOKUP(STOCK_PUENTEPIEDRA[[#This Row],[CODIGO]],STOCKSANLUIS[],10,FALSE),"STOCK SOLO EN ALM05"),"STOCK SOLO EN ALM05")</f>
        <v>4</v>
      </c>
      <c r="H690" s="17">
        <f>VALUE(SUBSTITUTE(STOCK_PUENTEPIEDRA[[#This Row],[STOCK ALMACEN 05]],",",""))</f>
        <v>14</v>
      </c>
    </row>
    <row r="691" spans="1:8" x14ac:dyDescent="0.25">
      <c r="A691" s="253" t="s">
        <v>2948</v>
      </c>
      <c r="B691" s="253" t="s">
        <v>2949</v>
      </c>
      <c r="C691" s="255">
        <v>0</v>
      </c>
      <c r="D691" s="254" t="s">
        <v>6</v>
      </c>
      <c r="E691" s="255">
        <v>0.42197099999999998</v>
      </c>
      <c r="F691" s="101" t="str">
        <f>VLOOKUP(STOCK_PUENTEPIEDRA[[#This Row],[CODIGO]],CLASIFICACION[],4,FALSE)</f>
        <v>EVERWELL</v>
      </c>
      <c r="G6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91" s="17">
        <f>VALUE(SUBSTITUTE(STOCK_PUENTEPIEDRA[[#This Row],[STOCK ALMACEN 05]],",",""))</f>
        <v>0</v>
      </c>
    </row>
    <row r="692" spans="1:8" x14ac:dyDescent="0.25">
      <c r="A692" s="253" t="s">
        <v>2950</v>
      </c>
      <c r="B692" s="253" t="s">
        <v>2951</v>
      </c>
      <c r="C692" s="255">
        <v>3</v>
      </c>
      <c r="D692" s="254" t="s">
        <v>6</v>
      </c>
      <c r="E692" s="255">
        <v>0.83377100000000004</v>
      </c>
      <c r="F692" s="101" t="str">
        <f>VLOOKUP(STOCK_PUENTEPIEDRA[[#This Row],[CODIGO]],CLASIFICACION[],4,FALSE)</f>
        <v>EVERWELL</v>
      </c>
      <c r="G692" s="10">
        <f>IFERROR(IF(VLOOKUP(STOCK_PUENTEPIEDRA[[#This Row],[CODIGO]],STOCKSANLUIS[],10,FALSE),VLOOKUP(STOCK_PUENTEPIEDRA[[#This Row],[CODIGO]],STOCKSANLUIS[],10,FALSE),"STOCK SOLO EN ALM05"),"STOCK SOLO EN ALM05")</f>
        <v>11</v>
      </c>
      <c r="H692" s="17">
        <f>VALUE(SUBSTITUTE(STOCK_PUENTEPIEDRA[[#This Row],[STOCK ALMACEN 05]],",",""))</f>
        <v>3</v>
      </c>
    </row>
    <row r="693" spans="1:8" x14ac:dyDescent="0.25">
      <c r="A693" s="253" t="s">
        <v>2952</v>
      </c>
      <c r="B693" s="253" t="s">
        <v>2953</v>
      </c>
      <c r="C693" s="255">
        <v>2</v>
      </c>
      <c r="D693" s="254" t="s">
        <v>6</v>
      </c>
      <c r="E693" s="255">
        <v>12.491806</v>
      </c>
      <c r="F693" s="101" t="str">
        <f>VLOOKUP(STOCK_PUENTEPIEDRA[[#This Row],[CODIGO]],CLASIFICACION[],4,FALSE)</f>
        <v>EVERWELL</v>
      </c>
      <c r="G693" s="10">
        <f>IFERROR(IF(VLOOKUP(STOCK_PUENTEPIEDRA[[#This Row],[CODIGO]],STOCKSANLUIS[],10,FALSE),VLOOKUP(STOCK_PUENTEPIEDRA[[#This Row],[CODIGO]],STOCKSANLUIS[],10,FALSE),"STOCK SOLO EN ALM05"),"STOCK SOLO EN ALM05")</f>
        <v>11</v>
      </c>
      <c r="H693" s="17">
        <f>VALUE(SUBSTITUTE(STOCK_PUENTEPIEDRA[[#This Row],[STOCK ALMACEN 05]],",",""))</f>
        <v>2</v>
      </c>
    </row>
    <row r="694" spans="1:8" x14ac:dyDescent="0.25">
      <c r="A694" s="253" t="s">
        <v>2954</v>
      </c>
      <c r="B694" s="253" t="s">
        <v>2955</v>
      </c>
      <c r="C694" s="255">
        <v>0</v>
      </c>
      <c r="D694" s="254" t="s">
        <v>6</v>
      </c>
      <c r="E694" s="255">
        <v>13.630348</v>
      </c>
      <c r="F694" s="101" t="str">
        <f>VLOOKUP(STOCK_PUENTEPIEDRA[[#This Row],[CODIGO]],CLASIFICACION[],4,FALSE)</f>
        <v>EVERWELL</v>
      </c>
      <c r="G6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94" s="17">
        <f>VALUE(SUBSTITUTE(STOCK_PUENTEPIEDRA[[#This Row],[STOCK ALMACEN 05]],",",""))</f>
        <v>0</v>
      </c>
    </row>
    <row r="695" spans="1:8" x14ac:dyDescent="0.25">
      <c r="A695" s="253" t="s">
        <v>2956</v>
      </c>
      <c r="B695" s="253" t="s">
        <v>2957</v>
      </c>
      <c r="C695" s="255">
        <v>0</v>
      </c>
      <c r="D695" s="254" t="s">
        <v>6</v>
      </c>
      <c r="E695" s="255">
        <v>19.070062</v>
      </c>
      <c r="F695" s="101" t="str">
        <f>VLOOKUP(STOCK_PUENTEPIEDRA[[#This Row],[CODIGO]],CLASIFICACION[],4,FALSE)</f>
        <v>EVERWELL</v>
      </c>
      <c r="G6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95" s="17">
        <f>VALUE(SUBSTITUTE(STOCK_PUENTEPIEDRA[[#This Row],[STOCK ALMACEN 05]],",",""))</f>
        <v>0</v>
      </c>
    </row>
    <row r="696" spans="1:8" x14ac:dyDescent="0.25">
      <c r="A696" s="253" t="s">
        <v>2958</v>
      </c>
      <c r="B696" s="253" t="s">
        <v>2959</v>
      </c>
      <c r="C696" s="255">
        <v>0</v>
      </c>
      <c r="D696" s="254" t="s">
        <v>6</v>
      </c>
      <c r="E696" s="255">
        <v>31.192612</v>
      </c>
      <c r="F696" s="101" t="str">
        <f>VLOOKUP(STOCK_PUENTEPIEDRA[[#This Row],[CODIGO]],CLASIFICACION[],4,FALSE)</f>
        <v>EVERWELL</v>
      </c>
      <c r="G6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96" s="17">
        <f>VALUE(SUBSTITUTE(STOCK_PUENTEPIEDRA[[#This Row],[STOCK ALMACEN 05]],",",""))</f>
        <v>0</v>
      </c>
    </row>
    <row r="697" spans="1:8" x14ac:dyDescent="0.25">
      <c r="A697" s="253" t="s">
        <v>2960</v>
      </c>
      <c r="B697" s="253" t="s">
        <v>2961</v>
      </c>
      <c r="C697" s="255">
        <v>0</v>
      </c>
      <c r="D697" s="254" t="s">
        <v>6</v>
      </c>
      <c r="E697" s="255">
        <v>2.2809469999999998</v>
      </c>
      <c r="F697" s="101" t="str">
        <f>VLOOKUP(STOCK_PUENTEPIEDRA[[#This Row],[CODIGO]],CLASIFICACION[],4,FALSE)</f>
        <v>EVERWELL</v>
      </c>
      <c r="G6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97" s="17">
        <f>VALUE(SUBSTITUTE(STOCK_PUENTEPIEDRA[[#This Row],[STOCK ALMACEN 05]],",",""))</f>
        <v>0</v>
      </c>
    </row>
    <row r="698" spans="1:8" x14ac:dyDescent="0.25">
      <c r="A698" s="253" t="s">
        <v>2964</v>
      </c>
      <c r="B698" s="253" t="s">
        <v>2965</v>
      </c>
      <c r="C698" s="255">
        <v>0</v>
      </c>
      <c r="D698" s="254" t="s">
        <v>6</v>
      </c>
      <c r="E698" s="255">
        <v>0.63787799999999995</v>
      </c>
      <c r="F698" s="101" t="str">
        <f>VLOOKUP(STOCK_PUENTEPIEDRA[[#This Row],[CODIGO]],CLASIFICACION[],4,FALSE)</f>
        <v>EVERWELL</v>
      </c>
      <c r="G698" s="10">
        <f>IFERROR(IF(VLOOKUP(STOCK_PUENTEPIEDRA[[#This Row],[CODIGO]],STOCKSANLUIS[],10,FALSE),VLOOKUP(STOCK_PUENTEPIEDRA[[#This Row],[CODIGO]],STOCKSANLUIS[],10,FALSE),"STOCK SOLO EN ALM05"),"STOCK SOLO EN ALM05")</f>
        <v>1</v>
      </c>
      <c r="H698" s="17">
        <f>VALUE(SUBSTITUTE(STOCK_PUENTEPIEDRA[[#This Row],[STOCK ALMACEN 05]],",",""))</f>
        <v>0</v>
      </c>
    </row>
    <row r="699" spans="1:8" x14ac:dyDescent="0.25">
      <c r="A699" s="253" t="s">
        <v>2966</v>
      </c>
      <c r="B699" s="253" t="s">
        <v>2967</v>
      </c>
      <c r="C699" s="255">
        <v>2</v>
      </c>
      <c r="D699" s="254" t="s">
        <v>6</v>
      </c>
      <c r="E699" s="255">
        <v>1.5380100000000001</v>
      </c>
      <c r="F699" s="101" t="str">
        <f>VLOOKUP(STOCK_PUENTEPIEDRA[[#This Row],[CODIGO]],CLASIFICACION[],4,FALSE)</f>
        <v>EVERWELL</v>
      </c>
      <c r="G6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699" s="17">
        <f>VALUE(SUBSTITUTE(STOCK_PUENTEPIEDRA[[#This Row],[STOCK ALMACEN 05]],",",""))</f>
        <v>2</v>
      </c>
    </row>
    <row r="700" spans="1:8" x14ac:dyDescent="0.25">
      <c r="A700" s="253" t="s">
        <v>2968</v>
      </c>
      <c r="B700" s="253" t="s">
        <v>2969</v>
      </c>
      <c r="C700" s="255">
        <v>0</v>
      </c>
      <c r="D700" s="254" t="s">
        <v>6</v>
      </c>
      <c r="E700" s="255">
        <v>2.2725689999999998</v>
      </c>
      <c r="F700" s="101" t="str">
        <f>VLOOKUP(STOCK_PUENTEPIEDRA[[#This Row],[CODIGO]],CLASIFICACION[],4,FALSE)</f>
        <v>EVERWELL</v>
      </c>
      <c r="G7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0" s="17">
        <f>VALUE(SUBSTITUTE(STOCK_PUENTEPIEDRA[[#This Row],[STOCK ALMACEN 05]],",",""))</f>
        <v>0</v>
      </c>
    </row>
    <row r="701" spans="1:8" x14ac:dyDescent="0.25">
      <c r="A701" s="253" t="s">
        <v>2970</v>
      </c>
      <c r="B701" s="253" t="s">
        <v>2971</v>
      </c>
      <c r="C701" s="255">
        <v>0</v>
      </c>
      <c r="D701" s="254" t="s">
        <v>6</v>
      </c>
      <c r="E701" s="255">
        <v>9.8752000000000006E-2</v>
      </c>
      <c r="F701" s="101" t="str">
        <f>VLOOKUP(STOCK_PUENTEPIEDRA[[#This Row],[CODIGO]],CLASIFICACION[],4,FALSE)</f>
        <v>EVERWELL</v>
      </c>
      <c r="G7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1" s="17">
        <f>VALUE(SUBSTITUTE(STOCK_PUENTEPIEDRA[[#This Row],[STOCK ALMACEN 05]],",",""))</f>
        <v>0</v>
      </c>
    </row>
    <row r="702" spans="1:8" x14ac:dyDescent="0.25">
      <c r="A702" s="253" t="s">
        <v>2972</v>
      </c>
      <c r="B702" s="253" t="s">
        <v>2973</v>
      </c>
      <c r="C702" s="255">
        <v>1</v>
      </c>
      <c r="D702" s="254" t="s">
        <v>6</v>
      </c>
      <c r="E702" s="255">
        <v>0.241394</v>
      </c>
      <c r="F702" s="101" t="str">
        <f>VLOOKUP(STOCK_PUENTEPIEDRA[[#This Row],[CODIGO]],CLASIFICACION[],4,FALSE)</f>
        <v>EVERWELL</v>
      </c>
      <c r="G7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2" s="17">
        <f>VALUE(SUBSTITUTE(STOCK_PUENTEPIEDRA[[#This Row],[STOCK ALMACEN 05]],",",""))</f>
        <v>1</v>
      </c>
    </row>
    <row r="703" spans="1:8" x14ac:dyDescent="0.25">
      <c r="A703" s="253" t="s">
        <v>2974</v>
      </c>
      <c r="B703" s="253" t="s">
        <v>2975</v>
      </c>
      <c r="C703" s="255">
        <v>0</v>
      </c>
      <c r="D703" s="254" t="s">
        <v>6</v>
      </c>
      <c r="E703" s="255">
        <v>0.25834299999999999</v>
      </c>
      <c r="F703" s="101" t="str">
        <f>VLOOKUP(STOCK_PUENTEPIEDRA[[#This Row],[CODIGO]],CLASIFICACION[],4,FALSE)</f>
        <v>EVERWELL</v>
      </c>
      <c r="G7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3" s="17">
        <f>VALUE(SUBSTITUTE(STOCK_PUENTEPIEDRA[[#This Row],[STOCK ALMACEN 05]],",",""))</f>
        <v>0</v>
      </c>
    </row>
    <row r="704" spans="1:8" x14ac:dyDescent="0.25">
      <c r="A704" s="253" t="s">
        <v>2976</v>
      </c>
      <c r="B704" s="253" t="s">
        <v>2977</v>
      </c>
      <c r="C704" s="255">
        <v>0</v>
      </c>
      <c r="D704" s="254" t="s">
        <v>6</v>
      </c>
      <c r="E704" s="255">
        <v>0.363846</v>
      </c>
      <c r="F704" s="101" t="str">
        <f>VLOOKUP(STOCK_PUENTEPIEDRA[[#This Row],[CODIGO]],CLASIFICACION[],4,FALSE)</f>
        <v>EVERWELL</v>
      </c>
      <c r="G7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4" s="17">
        <f>VALUE(SUBSTITUTE(STOCK_PUENTEPIEDRA[[#This Row],[STOCK ALMACEN 05]],",",""))</f>
        <v>0</v>
      </c>
    </row>
    <row r="705" spans="1:8" x14ac:dyDescent="0.25">
      <c r="A705" s="253" t="s">
        <v>2978</v>
      </c>
      <c r="B705" s="253" t="s">
        <v>2979</v>
      </c>
      <c r="C705" s="255">
        <v>0</v>
      </c>
      <c r="D705" s="254" t="s">
        <v>6</v>
      </c>
      <c r="E705" s="255">
        <v>0.24134900000000001</v>
      </c>
      <c r="F705" s="101" t="str">
        <f>VLOOKUP(STOCK_PUENTEPIEDRA[[#This Row],[CODIGO]],CLASIFICACION[],4,FALSE)</f>
        <v>EVERWELL</v>
      </c>
      <c r="G7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5" s="17">
        <f>VALUE(SUBSTITUTE(STOCK_PUENTEPIEDRA[[#This Row],[STOCK ALMACEN 05]],",",""))</f>
        <v>0</v>
      </c>
    </row>
    <row r="706" spans="1:8" x14ac:dyDescent="0.25">
      <c r="A706" s="253" t="s">
        <v>2980</v>
      </c>
      <c r="B706" s="253" t="s">
        <v>2981</v>
      </c>
      <c r="C706" s="255">
        <v>2</v>
      </c>
      <c r="D706" s="254" t="s">
        <v>6</v>
      </c>
      <c r="E706" s="255">
        <v>0.46222800000000003</v>
      </c>
      <c r="F706" s="101" t="str">
        <f>VLOOKUP(STOCK_PUENTEPIEDRA[[#This Row],[CODIGO]],CLASIFICACION[],4,FALSE)</f>
        <v>EVERWELL</v>
      </c>
      <c r="G7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6" s="17">
        <f>VALUE(SUBSTITUTE(STOCK_PUENTEPIEDRA[[#This Row],[STOCK ALMACEN 05]],",",""))</f>
        <v>2</v>
      </c>
    </row>
    <row r="707" spans="1:8" x14ac:dyDescent="0.25">
      <c r="A707" s="253" t="s">
        <v>2982</v>
      </c>
      <c r="B707" s="253" t="s">
        <v>2983</v>
      </c>
      <c r="C707" s="255">
        <v>0</v>
      </c>
      <c r="D707" s="254" t="s">
        <v>6</v>
      </c>
      <c r="E707" s="255">
        <v>0.62375700000000001</v>
      </c>
      <c r="F707" s="101" t="str">
        <f>VLOOKUP(STOCK_PUENTEPIEDRA[[#This Row],[CODIGO]],CLASIFICACION[],4,FALSE)</f>
        <v>EVERWELL</v>
      </c>
      <c r="G7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7" s="17">
        <f>VALUE(SUBSTITUTE(STOCK_PUENTEPIEDRA[[#This Row],[STOCK ALMACEN 05]],",",""))</f>
        <v>0</v>
      </c>
    </row>
    <row r="708" spans="1:8" x14ac:dyDescent="0.25">
      <c r="A708" s="253" t="s">
        <v>2984</v>
      </c>
      <c r="B708" s="253" t="s">
        <v>2985</v>
      </c>
      <c r="C708" s="255">
        <v>0</v>
      </c>
      <c r="D708" s="254" t="s">
        <v>6</v>
      </c>
      <c r="E708" s="255">
        <v>1.203697</v>
      </c>
      <c r="F708" s="101" t="str">
        <f>VLOOKUP(STOCK_PUENTEPIEDRA[[#This Row],[CODIGO]],CLASIFICACION[],4,FALSE)</f>
        <v>EVERWELL</v>
      </c>
      <c r="G708" s="10">
        <f>IFERROR(IF(VLOOKUP(STOCK_PUENTEPIEDRA[[#This Row],[CODIGO]],STOCKSANLUIS[],10,FALSE),VLOOKUP(STOCK_PUENTEPIEDRA[[#This Row],[CODIGO]],STOCKSANLUIS[],10,FALSE),"STOCK SOLO EN ALM05"),"STOCK SOLO EN ALM05")</f>
        <v>1</v>
      </c>
      <c r="H708" s="17">
        <f>VALUE(SUBSTITUTE(STOCK_PUENTEPIEDRA[[#This Row],[STOCK ALMACEN 05]],",",""))</f>
        <v>0</v>
      </c>
    </row>
    <row r="709" spans="1:8" x14ac:dyDescent="0.25">
      <c r="A709" s="253" t="s">
        <v>2986</v>
      </c>
      <c r="B709" s="253" t="s">
        <v>2987</v>
      </c>
      <c r="C709" s="255">
        <v>0</v>
      </c>
      <c r="D709" s="254" t="s">
        <v>6</v>
      </c>
      <c r="E709" s="255">
        <v>36.458168999999998</v>
      </c>
      <c r="F709" s="101" t="str">
        <f>VLOOKUP(STOCK_PUENTEPIEDRA[[#This Row],[CODIGO]],CLASIFICACION[],4,FALSE)</f>
        <v>EVERWELL</v>
      </c>
      <c r="G7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09" s="17">
        <f>VALUE(SUBSTITUTE(STOCK_PUENTEPIEDRA[[#This Row],[STOCK ALMACEN 05]],",",""))</f>
        <v>0</v>
      </c>
    </row>
    <row r="710" spans="1:8" x14ac:dyDescent="0.25">
      <c r="A710" s="253" t="s">
        <v>2988</v>
      </c>
      <c r="B710" s="253" t="s">
        <v>2989</v>
      </c>
      <c r="C710" s="255">
        <v>0</v>
      </c>
      <c r="D710" s="254" t="s">
        <v>6</v>
      </c>
      <c r="E710" s="255">
        <v>4.085852</v>
      </c>
      <c r="F710" s="101" t="str">
        <f>VLOOKUP(STOCK_PUENTEPIEDRA[[#This Row],[CODIGO]],CLASIFICACION[],4,FALSE)</f>
        <v>EVERWELL</v>
      </c>
      <c r="G7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0" s="17">
        <f>VALUE(SUBSTITUTE(STOCK_PUENTEPIEDRA[[#This Row],[STOCK ALMACEN 05]],",",""))</f>
        <v>0</v>
      </c>
    </row>
    <row r="711" spans="1:8" x14ac:dyDescent="0.25">
      <c r="A711" s="253" t="s">
        <v>2990</v>
      </c>
      <c r="B711" s="253" t="s">
        <v>2991</v>
      </c>
      <c r="C711" s="255">
        <v>0</v>
      </c>
      <c r="D711" s="254" t="s">
        <v>6</v>
      </c>
      <c r="E711" s="255">
        <v>27.224653</v>
      </c>
      <c r="F711" s="101" t="str">
        <f>VLOOKUP(STOCK_PUENTEPIEDRA[[#This Row],[CODIGO]],CLASIFICACION[],4,FALSE)</f>
        <v>SMART ELECTRIC</v>
      </c>
      <c r="G7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1" s="17">
        <f>VALUE(SUBSTITUTE(STOCK_PUENTEPIEDRA[[#This Row],[STOCK ALMACEN 05]],",",""))</f>
        <v>0</v>
      </c>
    </row>
    <row r="712" spans="1:8" x14ac:dyDescent="0.25">
      <c r="A712" s="253" t="s">
        <v>2992</v>
      </c>
      <c r="B712" s="253" t="s">
        <v>2993</v>
      </c>
      <c r="C712" s="255">
        <v>0</v>
      </c>
      <c r="D712" s="254" t="s">
        <v>6</v>
      </c>
      <c r="E712" s="255">
        <v>19.859793</v>
      </c>
      <c r="F712" s="101" t="str">
        <f>VLOOKUP(STOCK_PUENTEPIEDRA[[#This Row],[CODIGO]],CLASIFICACION[],4,FALSE)</f>
        <v>SMART ELECTRIC</v>
      </c>
      <c r="G7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2" s="17">
        <f>VALUE(SUBSTITUTE(STOCK_PUENTEPIEDRA[[#This Row],[STOCK ALMACEN 05]],",",""))</f>
        <v>0</v>
      </c>
    </row>
    <row r="713" spans="1:8" x14ac:dyDescent="0.25">
      <c r="A713" s="253" t="s">
        <v>2994</v>
      </c>
      <c r="B713" s="253" t="s">
        <v>2995</v>
      </c>
      <c r="C713" s="255">
        <v>0</v>
      </c>
      <c r="D713" s="254" t="s">
        <v>6</v>
      </c>
      <c r="E713" s="255">
        <v>1.8363640000000001</v>
      </c>
      <c r="F713" s="101" t="str">
        <f>VLOOKUP(STOCK_PUENTEPIEDRA[[#This Row],[CODIGO]],CLASIFICACION[],4,FALSE)</f>
        <v>SMART ELECTRIC</v>
      </c>
      <c r="G7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3" s="17">
        <f>VALUE(SUBSTITUTE(STOCK_PUENTEPIEDRA[[#This Row],[STOCK ALMACEN 05]],",",""))</f>
        <v>0</v>
      </c>
    </row>
    <row r="714" spans="1:8" x14ac:dyDescent="0.25">
      <c r="A714" s="253" t="s">
        <v>2996</v>
      </c>
      <c r="B714" s="253" t="s">
        <v>2997</v>
      </c>
      <c r="C714" s="255">
        <v>0</v>
      </c>
      <c r="D714" s="254" t="s">
        <v>6</v>
      </c>
      <c r="E714" s="255">
        <v>50.86</v>
      </c>
      <c r="F714" s="101" t="str">
        <f>VLOOKUP(STOCK_PUENTEPIEDRA[[#This Row],[CODIGO]],CLASIFICACION[],4,FALSE)</f>
        <v>SMART ELECTRIC</v>
      </c>
      <c r="G7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4" s="17">
        <f>VALUE(SUBSTITUTE(STOCK_PUENTEPIEDRA[[#This Row],[STOCK ALMACEN 05]],",",""))</f>
        <v>0</v>
      </c>
    </row>
    <row r="715" spans="1:8" x14ac:dyDescent="0.25">
      <c r="A715" s="253" t="s">
        <v>2998</v>
      </c>
      <c r="B715" s="253" t="s">
        <v>2999</v>
      </c>
      <c r="C715" s="255">
        <v>0</v>
      </c>
      <c r="D715" s="254" t="s">
        <v>6</v>
      </c>
      <c r="E715" s="255">
        <v>2.4435509999999998</v>
      </c>
      <c r="F715" s="101" t="str">
        <f>VLOOKUP(STOCK_PUENTEPIEDRA[[#This Row],[CODIGO]],CLASIFICACION[],4,FALSE)</f>
        <v>EVERWELL</v>
      </c>
      <c r="G7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5" s="17">
        <f>VALUE(SUBSTITUTE(STOCK_PUENTEPIEDRA[[#This Row],[STOCK ALMACEN 05]],",",""))</f>
        <v>0</v>
      </c>
    </row>
    <row r="716" spans="1:8" x14ac:dyDescent="0.25">
      <c r="A716" s="253" t="s">
        <v>3000</v>
      </c>
      <c r="B716" s="253" t="s">
        <v>3001</v>
      </c>
      <c r="C716" s="255">
        <v>0</v>
      </c>
      <c r="D716" s="254" t="s">
        <v>6</v>
      </c>
      <c r="E716" s="255">
        <v>15.93449</v>
      </c>
      <c r="F716" s="101" t="str">
        <f>VLOOKUP(STOCK_PUENTEPIEDRA[[#This Row],[CODIGO]],CLASIFICACION[],4,FALSE)</f>
        <v>EVERWELL</v>
      </c>
      <c r="G7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6" s="17">
        <f>VALUE(SUBSTITUTE(STOCK_PUENTEPIEDRA[[#This Row],[STOCK ALMACEN 05]],",",""))</f>
        <v>0</v>
      </c>
    </row>
    <row r="717" spans="1:8" x14ac:dyDescent="0.25">
      <c r="A717" s="253" t="s">
        <v>3002</v>
      </c>
      <c r="B717" s="253" t="s">
        <v>3003</v>
      </c>
      <c r="C717" s="255">
        <v>0</v>
      </c>
      <c r="D717" s="254" t="s">
        <v>6</v>
      </c>
      <c r="E717" s="255">
        <v>15.545078999999999</v>
      </c>
      <c r="F717" s="101" t="str">
        <f>VLOOKUP(STOCK_PUENTEPIEDRA[[#This Row],[CODIGO]],CLASIFICACION[],4,FALSE)</f>
        <v>EVERWELL</v>
      </c>
      <c r="G7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7" s="17">
        <f>VALUE(SUBSTITUTE(STOCK_PUENTEPIEDRA[[#This Row],[STOCK ALMACEN 05]],",",""))</f>
        <v>0</v>
      </c>
    </row>
    <row r="718" spans="1:8" x14ac:dyDescent="0.25">
      <c r="A718" s="253" t="s">
        <v>3006</v>
      </c>
      <c r="B718" s="253" t="s">
        <v>3007</v>
      </c>
      <c r="C718" s="255">
        <v>0</v>
      </c>
      <c r="D718" s="254" t="s">
        <v>6</v>
      </c>
      <c r="E718" s="255">
        <v>81.406947000000002</v>
      </c>
      <c r="F718" s="101" t="str">
        <f>VLOOKUP(STOCK_PUENTEPIEDRA[[#This Row],[CODIGO]],CLASIFICACION[],4,FALSE)</f>
        <v>EVERWELL</v>
      </c>
      <c r="G7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8" s="17">
        <f>VALUE(SUBSTITUTE(STOCK_PUENTEPIEDRA[[#This Row],[STOCK ALMACEN 05]],",",""))</f>
        <v>0</v>
      </c>
    </row>
    <row r="719" spans="1:8" x14ac:dyDescent="0.25">
      <c r="A719" s="253" t="s">
        <v>3008</v>
      </c>
      <c r="B719" s="253" t="s">
        <v>3009</v>
      </c>
      <c r="C719" s="255">
        <v>0</v>
      </c>
      <c r="D719" s="254" t="s">
        <v>6</v>
      </c>
      <c r="E719" s="255">
        <v>5.4005270000000003</v>
      </c>
      <c r="F719" s="101" t="str">
        <f>VLOOKUP(STOCK_PUENTEPIEDRA[[#This Row],[CODIGO]],CLASIFICACION[],4,FALSE)</f>
        <v>EVERWELL</v>
      </c>
      <c r="G7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19" s="17">
        <f>VALUE(SUBSTITUTE(STOCK_PUENTEPIEDRA[[#This Row],[STOCK ALMACEN 05]],",",""))</f>
        <v>0</v>
      </c>
    </row>
    <row r="720" spans="1:8" x14ac:dyDescent="0.25">
      <c r="A720" s="253" t="s">
        <v>3010</v>
      </c>
      <c r="B720" s="253" t="s">
        <v>3011</v>
      </c>
      <c r="C720" s="255">
        <v>0</v>
      </c>
      <c r="D720" s="254" t="s">
        <v>6</v>
      </c>
      <c r="E720" s="255">
        <v>0.22608800000000001</v>
      </c>
      <c r="F720" s="101" t="str">
        <f>VLOOKUP(STOCK_PUENTEPIEDRA[[#This Row],[CODIGO]],CLASIFICACION[],4,FALSE)</f>
        <v>EVERWELL</v>
      </c>
      <c r="G7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0" s="17">
        <f>VALUE(SUBSTITUTE(STOCK_PUENTEPIEDRA[[#This Row],[STOCK ALMACEN 05]],",",""))</f>
        <v>0</v>
      </c>
    </row>
    <row r="721" spans="1:8" x14ac:dyDescent="0.25">
      <c r="A721" s="253" t="s">
        <v>3012</v>
      </c>
      <c r="B721" s="253" t="s">
        <v>3013</v>
      </c>
      <c r="C721" s="255">
        <v>0</v>
      </c>
      <c r="D721" s="254" t="s">
        <v>6</v>
      </c>
      <c r="E721" s="255">
        <v>2.38</v>
      </c>
      <c r="F721" s="101" t="str">
        <f>VLOOKUP(STOCK_PUENTEPIEDRA[[#This Row],[CODIGO]],CLASIFICACION[],4,FALSE)</f>
        <v>EVERWELL</v>
      </c>
      <c r="G7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1" s="17">
        <f>VALUE(SUBSTITUTE(STOCK_PUENTEPIEDRA[[#This Row],[STOCK ALMACEN 05]],",",""))</f>
        <v>0</v>
      </c>
    </row>
    <row r="722" spans="1:8" x14ac:dyDescent="0.25">
      <c r="A722" s="253" t="s">
        <v>3014</v>
      </c>
      <c r="B722" s="253" t="s">
        <v>3015</v>
      </c>
      <c r="C722" s="255">
        <v>0</v>
      </c>
      <c r="D722" s="254" t="s">
        <v>6</v>
      </c>
      <c r="E722" s="255">
        <v>2.1899980000000001</v>
      </c>
      <c r="F722" s="101" t="str">
        <f>VLOOKUP(STOCK_PUENTEPIEDRA[[#This Row],[CODIGO]],CLASIFICACION[],4,FALSE)</f>
        <v>EVERWELL</v>
      </c>
      <c r="G7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2" s="17">
        <f>VALUE(SUBSTITUTE(STOCK_PUENTEPIEDRA[[#This Row],[STOCK ALMACEN 05]],",",""))</f>
        <v>0</v>
      </c>
    </row>
    <row r="723" spans="1:8" x14ac:dyDescent="0.25">
      <c r="A723" s="253" t="s">
        <v>3016</v>
      </c>
      <c r="B723" s="253" t="s">
        <v>3017</v>
      </c>
      <c r="C723" s="255">
        <v>0</v>
      </c>
      <c r="D723" s="254" t="s">
        <v>6</v>
      </c>
      <c r="E723" s="255">
        <v>6.7965220000000004</v>
      </c>
      <c r="F723" s="101" t="str">
        <f>VLOOKUP(STOCK_PUENTEPIEDRA[[#This Row],[CODIGO]],CLASIFICACION[],4,FALSE)</f>
        <v>EVERWELL</v>
      </c>
      <c r="G7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3" s="17">
        <f>VALUE(SUBSTITUTE(STOCK_PUENTEPIEDRA[[#This Row],[STOCK ALMACEN 05]],",",""))</f>
        <v>0</v>
      </c>
    </row>
    <row r="724" spans="1:8" x14ac:dyDescent="0.25">
      <c r="A724" s="253" t="s">
        <v>3018</v>
      </c>
      <c r="B724" s="253" t="s">
        <v>3019</v>
      </c>
      <c r="C724" s="255">
        <v>0</v>
      </c>
      <c r="D724" s="254" t="s">
        <v>6</v>
      </c>
      <c r="E724" s="255">
        <v>0.19750300000000001</v>
      </c>
      <c r="F724" s="101" t="str">
        <f>VLOOKUP(STOCK_PUENTEPIEDRA[[#This Row],[CODIGO]],CLASIFICACION[],4,FALSE)</f>
        <v>EVERWELL</v>
      </c>
      <c r="G7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4" s="17">
        <f>VALUE(SUBSTITUTE(STOCK_PUENTEPIEDRA[[#This Row],[STOCK ALMACEN 05]],",",""))</f>
        <v>0</v>
      </c>
    </row>
    <row r="725" spans="1:8" x14ac:dyDescent="0.25">
      <c r="A725" s="253" t="s">
        <v>3020</v>
      </c>
      <c r="B725" s="253" t="s">
        <v>3021</v>
      </c>
      <c r="C725" s="255">
        <v>0</v>
      </c>
      <c r="D725" s="254" t="s">
        <v>6</v>
      </c>
      <c r="E725" s="255">
        <v>4.66</v>
      </c>
      <c r="F725" s="101" t="str">
        <f>VLOOKUP(STOCK_PUENTEPIEDRA[[#This Row],[CODIGO]],CLASIFICACION[],4,FALSE)</f>
        <v>EVERWELL</v>
      </c>
      <c r="G7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5" s="17">
        <f>VALUE(SUBSTITUTE(STOCK_PUENTEPIEDRA[[#This Row],[STOCK ALMACEN 05]],",",""))</f>
        <v>0</v>
      </c>
    </row>
    <row r="726" spans="1:8" x14ac:dyDescent="0.25">
      <c r="A726" s="253" t="s">
        <v>3022</v>
      </c>
      <c r="B726" s="253" t="s">
        <v>3023</v>
      </c>
      <c r="C726" s="255">
        <v>3</v>
      </c>
      <c r="D726" s="254" t="s">
        <v>6</v>
      </c>
      <c r="E726" s="255">
        <v>386.79</v>
      </c>
      <c r="F726" s="101" t="str">
        <f>VLOOKUP(STOCK_PUENTEPIEDRA[[#This Row],[CODIGO]],CLASIFICACION[],4,FALSE)</f>
        <v>DANFOSS</v>
      </c>
      <c r="G7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6" s="17">
        <f>VALUE(SUBSTITUTE(STOCK_PUENTEPIEDRA[[#This Row],[STOCK ALMACEN 05]],",",""))</f>
        <v>3</v>
      </c>
    </row>
    <row r="727" spans="1:8" x14ac:dyDescent="0.25">
      <c r="A727" s="253" t="s">
        <v>3024</v>
      </c>
      <c r="B727" s="253" t="s">
        <v>3025</v>
      </c>
      <c r="C727" s="255">
        <v>1</v>
      </c>
      <c r="D727" s="254" t="s">
        <v>6</v>
      </c>
      <c r="E727" s="255">
        <v>537.38</v>
      </c>
      <c r="F727" s="101" t="str">
        <f>VLOOKUP(STOCK_PUENTEPIEDRA[[#This Row],[CODIGO]],CLASIFICACION[],4,FALSE)</f>
        <v>DANFOSS</v>
      </c>
      <c r="G7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7" s="17">
        <f>VALUE(SUBSTITUTE(STOCK_PUENTEPIEDRA[[#This Row],[STOCK ALMACEN 05]],",",""))</f>
        <v>1</v>
      </c>
    </row>
    <row r="728" spans="1:8" x14ac:dyDescent="0.25">
      <c r="A728" s="253" t="s">
        <v>3026</v>
      </c>
      <c r="B728" s="253" t="s">
        <v>3027</v>
      </c>
      <c r="C728" s="255">
        <v>0</v>
      </c>
      <c r="D728" s="254" t="s">
        <v>6</v>
      </c>
      <c r="E728" s="255">
        <v>53.25</v>
      </c>
      <c r="F728" s="101" t="str">
        <f>VLOOKUP(STOCK_PUENTEPIEDRA[[#This Row],[CODIGO]],CLASIFICACION[],4,FALSE)</f>
        <v>ELGIN</v>
      </c>
      <c r="G7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8" s="17">
        <f>VALUE(SUBSTITUTE(STOCK_PUENTEPIEDRA[[#This Row],[STOCK ALMACEN 05]],",",""))</f>
        <v>0</v>
      </c>
    </row>
    <row r="729" spans="1:8" x14ac:dyDescent="0.25">
      <c r="A729" s="253" t="s">
        <v>3032</v>
      </c>
      <c r="B729" s="253" t="s">
        <v>19369</v>
      </c>
      <c r="C729" s="255">
        <v>0</v>
      </c>
      <c r="D729" s="254" t="s">
        <v>6</v>
      </c>
      <c r="E729" s="255">
        <v>37.118566999999999</v>
      </c>
      <c r="F729" s="101" t="str">
        <f>VLOOKUP(STOCK_PUENTEPIEDRA[[#This Row],[CODIGO]],CLASIFICACION[],4,FALSE)</f>
        <v>SAUERMANN</v>
      </c>
      <c r="G7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29" s="17">
        <f>VALUE(SUBSTITUTE(STOCK_PUENTEPIEDRA[[#This Row],[STOCK ALMACEN 05]],",",""))</f>
        <v>0</v>
      </c>
    </row>
    <row r="730" spans="1:8" x14ac:dyDescent="0.25">
      <c r="A730" s="253" t="s">
        <v>3034</v>
      </c>
      <c r="B730" s="253" t="s">
        <v>3035</v>
      </c>
      <c r="C730" s="255">
        <v>0</v>
      </c>
      <c r="D730" s="254" t="s">
        <v>6</v>
      </c>
      <c r="E730" s="255">
        <v>1174.75</v>
      </c>
      <c r="F730" s="101" t="str">
        <f>VLOOKUP(STOCK_PUENTEPIEDRA[[#This Row],[CODIGO]],CLASIFICACION[],4,FALSE)</f>
        <v>DANFOSS</v>
      </c>
      <c r="G7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0" s="17">
        <f>VALUE(SUBSTITUTE(STOCK_PUENTEPIEDRA[[#This Row],[STOCK ALMACEN 05]],",",""))</f>
        <v>0</v>
      </c>
    </row>
    <row r="731" spans="1:8" x14ac:dyDescent="0.25">
      <c r="A731" s="253" t="s">
        <v>3036</v>
      </c>
      <c r="B731" s="253" t="s">
        <v>3037</v>
      </c>
      <c r="C731" s="255">
        <v>4</v>
      </c>
      <c r="D731" s="254" t="s">
        <v>6</v>
      </c>
      <c r="E731" s="255">
        <v>1087.42</v>
      </c>
      <c r="F731" s="101" t="str">
        <f>VLOOKUP(STOCK_PUENTEPIEDRA[[#This Row],[CODIGO]],CLASIFICACION[],4,FALSE)</f>
        <v>DANFOSS</v>
      </c>
      <c r="G7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1" s="17">
        <f>VALUE(SUBSTITUTE(STOCK_PUENTEPIEDRA[[#This Row],[STOCK ALMACEN 05]],",",""))</f>
        <v>4</v>
      </c>
    </row>
    <row r="732" spans="1:8" x14ac:dyDescent="0.25">
      <c r="A732" s="253" t="s">
        <v>3038</v>
      </c>
      <c r="B732" s="253" t="s">
        <v>3039</v>
      </c>
      <c r="C732" s="255">
        <v>0</v>
      </c>
      <c r="D732" s="254" t="s">
        <v>6</v>
      </c>
      <c r="E732" s="255">
        <v>409.78</v>
      </c>
      <c r="F732" s="101" t="str">
        <f>VLOOKUP(STOCK_PUENTEPIEDRA[[#This Row],[CODIGO]],CLASIFICACION[],4,FALSE)</f>
        <v>MASTER FRIGO</v>
      </c>
      <c r="G7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2" s="17">
        <f>VALUE(SUBSTITUTE(STOCK_PUENTEPIEDRA[[#This Row],[STOCK ALMACEN 05]],",",""))</f>
        <v>0</v>
      </c>
    </row>
    <row r="733" spans="1:8" x14ac:dyDescent="0.25">
      <c r="A733" s="253" t="s">
        <v>3040</v>
      </c>
      <c r="B733" s="253" t="s">
        <v>3041</v>
      </c>
      <c r="C733" s="255">
        <v>0</v>
      </c>
      <c r="D733" s="254" t="s">
        <v>6</v>
      </c>
      <c r="E733" s="255">
        <v>1.857585</v>
      </c>
      <c r="F733" s="101" t="str">
        <f>VLOOKUP(STOCK_PUENTEPIEDRA[[#This Row],[CODIGO]],CLASIFICACION[],4,FALSE)</f>
        <v>EVERWELL</v>
      </c>
      <c r="G7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3" s="17">
        <f>VALUE(SUBSTITUTE(STOCK_PUENTEPIEDRA[[#This Row],[STOCK ALMACEN 05]],",",""))</f>
        <v>0</v>
      </c>
    </row>
    <row r="734" spans="1:8" x14ac:dyDescent="0.25">
      <c r="A734" s="253" t="s">
        <v>3042</v>
      </c>
      <c r="B734" s="253" t="s">
        <v>3043</v>
      </c>
      <c r="C734" s="255">
        <v>0</v>
      </c>
      <c r="D734" s="254" t="s">
        <v>6</v>
      </c>
      <c r="E734" s="255">
        <v>2.9515799999999999</v>
      </c>
      <c r="F734" s="101" t="str">
        <f>VLOOKUP(STOCK_PUENTEPIEDRA[[#This Row],[CODIGO]],CLASIFICACION[],4,FALSE)</f>
        <v>EVERWELL</v>
      </c>
      <c r="G7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4" s="17">
        <f>VALUE(SUBSTITUTE(STOCK_PUENTEPIEDRA[[#This Row],[STOCK ALMACEN 05]],",",""))</f>
        <v>0</v>
      </c>
    </row>
    <row r="735" spans="1:8" x14ac:dyDescent="0.25">
      <c r="A735" s="253" t="s">
        <v>3044</v>
      </c>
      <c r="B735" s="253" t="s">
        <v>3045</v>
      </c>
      <c r="C735" s="255">
        <v>0</v>
      </c>
      <c r="D735" s="254" t="s">
        <v>6</v>
      </c>
      <c r="E735" s="255">
        <v>3.0613000000000001</v>
      </c>
      <c r="F735" s="101" t="str">
        <f>VLOOKUP(STOCK_PUENTEPIEDRA[[#This Row],[CODIGO]],CLASIFICACION[],4,FALSE)</f>
        <v>EVERWELL</v>
      </c>
      <c r="G7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5" s="17">
        <f>VALUE(SUBSTITUTE(STOCK_PUENTEPIEDRA[[#This Row],[STOCK ALMACEN 05]],",",""))</f>
        <v>0</v>
      </c>
    </row>
    <row r="736" spans="1:8" x14ac:dyDescent="0.25">
      <c r="A736" s="253" t="s">
        <v>3046</v>
      </c>
      <c r="B736" s="253" t="s">
        <v>3047</v>
      </c>
      <c r="C736" s="255">
        <v>0</v>
      </c>
      <c r="D736" s="254" t="s">
        <v>6</v>
      </c>
      <c r="E736" s="255">
        <v>24.395512</v>
      </c>
      <c r="F736" s="101" t="str">
        <f>VLOOKUP(STOCK_PUENTEPIEDRA[[#This Row],[CODIGO]],CLASIFICACION[],4,FALSE)</f>
        <v>EVERWELL</v>
      </c>
      <c r="G7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6" s="17">
        <f>VALUE(SUBSTITUTE(STOCK_PUENTEPIEDRA[[#This Row],[STOCK ALMACEN 05]],",",""))</f>
        <v>0</v>
      </c>
    </row>
    <row r="737" spans="1:8" x14ac:dyDescent="0.25">
      <c r="A737" s="253" t="s">
        <v>3048</v>
      </c>
      <c r="B737" s="253" t="s">
        <v>3049</v>
      </c>
      <c r="C737" s="255">
        <v>0</v>
      </c>
      <c r="D737" s="254" t="s">
        <v>6</v>
      </c>
      <c r="E737" s="255">
        <v>5.3216510000000001</v>
      </c>
      <c r="F737" s="101" t="str">
        <f>VLOOKUP(STOCK_PUENTEPIEDRA[[#This Row],[CODIGO]],CLASIFICACION[],4,FALSE)</f>
        <v>EVERWELL</v>
      </c>
      <c r="G7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7" s="17">
        <f>VALUE(SUBSTITUTE(STOCK_PUENTEPIEDRA[[#This Row],[STOCK ALMACEN 05]],",",""))</f>
        <v>0</v>
      </c>
    </row>
    <row r="738" spans="1:8" x14ac:dyDescent="0.25">
      <c r="A738" s="253" t="s">
        <v>3050</v>
      </c>
      <c r="B738" s="253" t="s">
        <v>3051</v>
      </c>
      <c r="C738" s="255">
        <v>0</v>
      </c>
      <c r="D738" s="254" t="s">
        <v>6</v>
      </c>
      <c r="E738" s="255">
        <v>121.988624</v>
      </c>
      <c r="F738" s="101" t="str">
        <f>VLOOKUP(STOCK_PUENTEPIEDRA[[#This Row],[CODIGO]],CLASIFICACION[],4,FALSE)</f>
        <v>EVERWELL</v>
      </c>
      <c r="G7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8" s="17">
        <f>VALUE(SUBSTITUTE(STOCK_PUENTEPIEDRA[[#This Row],[STOCK ALMACEN 05]],",",""))</f>
        <v>0</v>
      </c>
    </row>
    <row r="739" spans="1:8" x14ac:dyDescent="0.25">
      <c r="A739" s="253" t="s">
        <v>3054</v>
      </c>
      <c r="B739" s="253" t="s">
        <v>3055</v>
      </c>
      <c r="C739" s="255">
        <v>0</v>
      </c>
      <c r="D739" s="254" t="s">
        <v>6</v>
      </c>
      <c r="E739" s="255">
        <v>2.7183030000000001</v>
      </c>
      <c r="F739" s="101" t="str">
        <f>VLOOKUP(STOCK_PUENTEPIEDRA[[#This Row],[CODIGO]],CLASIFICACION[],4,FALSE)</f>
        <v>EVERWELL</v>
      </c>
      <c r="G7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39" s="17">
        <f>VALUE(SUBSTITUTE(STOCK_PUENTEPIEDRA[[#This Row],[STOCK ALMACEN 05]],",",""))</f>
        <v>0</v>
      </c>
    </row>
    <row r="740" spans="1:8" x14ac:dyDescent="0.25">
      <c r="A740" s="253" t="s">
        <v>3056</v>
      </c>
      <c r="B740" s="253" t="s">
        <v>3057</v>
      </c>
      <c r="C740" s="255">
        <v>4</v>
      </c>
      <c r="D740" s="254" t="s">
        <v>6</v>
      </c>
      <c r="E740" s="255">
        <v>28.676750999999999</v>
      </c>
      <c r="F740" s="101" t="str">
        <f>VLOOKUP(STOCK_PUENTEPIEDRA[[#This Row],[CODIGO]],CLASIFICACION[],4,FALSE)</f>
        <v>EVERWELL</v>
      </c>
      <c r="G740" s="10">
        <f>IFERROR(IF(VLOOKUP(STOCK_PUENTEPIEDRA[[#This Row],[CODIGO]],STOCKSANLUIS[],10,FALSE),VLOOKUP(STOCK_PUENTEPIEDRA[[#This Row],[CODIGO]],STOCKSANLUIS[],10,FALSE),"STOCK SOLO EN ALM05"),"STOCK SOLO EN ALM05")</f>
        <v>1</v>
      </c>
      <c r="H740" s="17">
        <f>VALUE(SUBSTITUTE(STOCK_PUENTEPIEDRA[[#This Row],[STOCK ALMACEN 05]],",",""))</f>
        <v>4</v>
      </c>
    </row>
    <row r="741" spans="1:8" x14ac:dyDescent="0.25">
      <c r="A741" s="253" t="s">
        <v>3058</v>
      </c>
      <c r="B741" s="253" t="s">
        <v>3059</v>
      </c>
      <c r="C741" s="255">
        <v>2</v>
      </c>
      <c r="D741" s="254" t="s">
        <v>6</v>
      </c>
      <c r="E741" s="255">
        <v>23.253895</v>
      </c>
      <c r="F741" s="101" t="str">
        <f>VLOOKUP(STOCK_PUENTEPIEDRA[[#This Row],[CODIGO]],CLASIFICACION[],4,FALSE)</f>
        <v>EVERWELL</v>
      </c>
      <c r="G741" s="10">
        <f>IFERROR(IF(VLOOKUP(STOCK_PUENTEPIEDRA[[#This Row],[CODIGO]],STOCKSANLUIS[],10,FALSE),VLOOKUP(STOCK_PUENTEPIEDRA[[#This Row],[CODIGO]],STOCKSANLUIS[],10,FALSE),"STOCK SOLO EN ALM05"),"STOCK SOLO EN ALM05")</f>
        <v>1</v>
      </c>
      <c r="H741" s="17">
        <f>VALUE(SUBSTITUTE(STOCK_PUENTEPIEDRA[[#This Row],[STOCK ALMACEN 05]],",",""))</f>
        <v>2</v>
      </c>
    </row>
    <row r="742" spans="1:8" x14ac:dyDescent="0.25">
      <c r="A742" s="253" t="s">
        <v>3060</v>
      </c>
      <c r="B742" s="253" t="s">
        <v>3061</v>
      </c>
      <c r="C742" s="255">
        <v>5</v>
      </c>
      <c r="D742" s="254" t="s">
        <v>6</v>
      </c>
      <c r="E742" s="255">
        <v>1.9122209999999999</v>
      </c>
      <c r="F742" s="101" t="str">
        <f>VLOOKUP(STOCK_PUENTEPIEDRA[[#This Row],[CODIGO]],CLASIFICACION[],4,FALSE)</f>
        <v>EVERWELL</v>
      </c>
      <c r="G742" s="10">
        <f>IFERROR(IF(VLOOKUP(STOCK_PUENTEPIEDRA[[#This Row],[CODIGO]],STOCKSANLUIS[],10,FALSE),VLOOKUP(STOCK_PUENTEPIEDRA[[#This Row],[CODIGO]],STOCKSANLUIS[],10,FALSE),"STOCK SOLO EN ALM05"),"STOCK SOLO EN ALM05")</f>
        <v>5</v>
      </c>
      <c r="H742" s="17">
        <f>VALUE(SUBSTITUTE(STOCK_PUENTEPIEDRA[[#This Row],[STOCK ALMACEN 05]],",",""))</f>
        <v>5</v>
      </c>
    </row>
    <row r="743" spans="1:8" x14ac:dyDescent="0.25">
      <c r="A743" s="253" t="s">
        <v>3062</v>
      </c>
      <c r="B743" s="253" t="s">
        <v>3063</v>
      </c>
      <c r="C743" s="255">
        <v>0</v>
      </c>
      <c r="D743" s="254" t="s">
        <v>6</v>
      </c>
      <c r="E743" s="255">
        <v>1.3037909999999999</v>
      </c>
      <c r="F743" s="101" t="str">
        <f>VLOOKUP(STOCK_PUENTEPIEDRA[[#This Row],[CODIGO]],CLASIFICACION[],4,FALSE)</f>
        <v>EVERWELL</v>
      </c>
      <c r="G743" s="10">
        <f>IFERROR(IF(VLOOKUP(STOCK_PUENTEPIEDRA[[#This Row],[CODIGO]],STOCKSANLUIS[],10,FALSE),VLOOKUP(STOCK_PUENTEPIEDRA[[#This Row],[CODIGO]],STOCKSANLUIS[],10,FALSE),"STOCK SOLO EN ALM05"),"STOCK SOLO EN ALM05")</f>
        <v>4</v>
      </c>
      <c r="H743" s="17">
        <f>VALUE(SUBSTITUTE(STOCK_PUENTEPIEDRA[[#This Row],[STOCK ALMACEN 05]],",",""))</f>
        <v>0</v>
      </c>
    </row>
    <row r="744" spans="1:8" x14ac:dyDescent="0.25">
      <c r="A744" s="253" t="s">
        <v>3064</v>
      </c>
      <c r="B744" s="253" t="s">
        <v>3065</v>
      </c>
      <c r="C744" s="255">
        <v>0</v>
      </c>
      <c r="D744" s="254" t="s">
        <v>6</v>
      </c>
      <c r="E744" s="255">
        <v>2.725222</v>
      </c>
      <c r="F744" s="101" t="str">
        <f>VLOOKUP(STOCK_PUENTEPIEDRA[[#This Row],[CODIGO]],CLASIFICACION[],4,FALSE)</f>
        <v>EVERWELL</v>
      </c>
      <c r="G744" s="10">
        <f>IFERROR(IF(VLOOKUP(STOCK_PUENTEPIEDRA[[#This Row],[CODIGO]],STOCKSANLUIS[],10,FALSE),VLOOKUP(STOCK_PUENTEPIEDRA[[#This Row],[CODIGO]],STOCKSANLUIS[],10,FALSE),"STOCK SOLO EN ALM05"),"STOCK SOLO EN ALM05")</f>
        <v>5</v>
      </c>
      <c r="H744" s="17">
        <f>VALUE(SUBSTITUTE(STOCK_PUENTEPIEDRA[[#This Row],[STOCK ALMACEN 05]],",",""))</f>
        <v>0</v>
      </c>
    </row>
    <row r="745" spans="1:8" x14ac:dyDescent="0.25">
      <c r="A745" s="253" t="s">
        <v>3066</v>
      </c>
      <c r="B745" s="253" t="s">
        <v>3067</v>
      </c>
      <c r="C745" s="255">
        <v>0</v>
      </c>
      <c r="D745" s="254" t="s">
        <v>6</v>
      </c>
      <c r="E745" s="255">
        <v>142</v>
      </c>
      <c r="F745" s="101" t="str">
        <f>VLOOKUP(STOCK_PUENTEPIEDRA[[#This Row],[CODIGO]],CLASIFICACION[],4,FALSE)</f>
        <v>MIPAL</v>
      </c>
      <c r="G7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45" s="17">
        <f>VALUE(SUBSTITUTE(STOCK_PUENTEPIEDRA[[#This Row],[STOCK ALMACEN 05]],",",""))</f>
        <v>0</v>
      </c>
    </row>
    <row r="746" spans="1:8" x14ac:dyDescent="0.25">
      <c r="A746" s="253" t="s">
        <v>3068</v>
      </c>
      <c r="B746" s="253" t="s">
        <v>3069</v>
      </c>
      <c r="C746" s="255">
        <v>0</v>
      </c>
      <c r="D746" s="254" t="s">
        <v>6</v>
      </c>
      <c r="E746" s="255">
        <v>32.47</v>
      </c>
      <c r="F746" s="101" t="str">
        <f>VLOOKUP(STOCK_PUENTEPIEDRA[[#This Row],[CODIGO]],CLASIFICACION[],4,FALSE)</f>
        <v>MIPAL</v>
      </c>
      <c r="G7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46" s="17">
        <f>VALUE(SUBSTITUTE(STOCK_PUENTEPIEDRA[[#This Row],[STOCK ALMACEN 05]],",",""))</f>
        <v>0</v>
      </c>
    </row>
    <row r="747" spans="1:8" x14ac:dyDescent="0.25">
      <c r="A747" s="253" t="s">
        <v>3070</v>
      </c>
      <c r="B747" s="253" t="s">
        <v>3071</v>
      </c>
      <c r="C747" s="255">
        <v>0</v>
      </c>
      <c r="D747" s="254" t="s">
        <v>6</v>
      </c>
      <c r="E747" s="255">
        <v>10.43</v>
      </c>
      <c r="F747" s="101" t="str">
        <f>VLOOKUP(STOCK_PUENTEPIEDRA[[#This Row],[CODIGO]],CLASIFICACION[],4,FALSE)</f>
        <v>MIPAL</v>
      </c>
      <c r="G7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47" s="17">
        <f>VALUE(SUBSTITUTE(STOCK_PUENTEPIEDRA[[#This Row],[STOCK ALMACEN 05]],",",""))</f>
        <v>0</v>
      </c>
    </row>
    <row r="748" spans="1:8" x14ac:dyDescent="0.25">
      <c r="A748" s="253" t="s">
        <v>3072</v>
      </c>
      <c r="B748" s="253" t="s">
        <v>3073</v>
      </c>
      <c r="C748" s="255">
        <v>0</v>
      </c>
      <c r="D748" s="254" t="s">
        <v>6</v>
      </c>
      <c r="E748" s="255">
        <v>8.1999999999999993</v>
      </c>
      <c r="F748" s="101" t="str">
        <f>VLOOKUP(STOCK_PUENTEPIEDRA[[#This Row],[CODIGO]],CLASIFICACION[],4,FALSE)</f>
        <v>MIPAL</v>
      </c>
      <c r="G7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48" s="17">
        <f>VALUE(SUBSTITUTE(STOCK_PUENTEPIEDRA[[#This Row],[STOCK ALMACEN 05]],",",""))</f>
        <v>0</v>
      </c>
    </row>
    <row r="749" spans="1:8" x14ac:dyDescent="0.25">
      <c r="A749" s="253" t="s">
        <v>3074</v>
      </c>
      <c r="B749" s="253" t="s">
        <v>3075</v>
      </c>
      <c r="C749" s="255">
        <v>0</v>
      </c>
      <c r="D749" s="254" t="s">
        <v>6</v>
      </c>
      <c r="E749" s="255">
        <v>11.49</v>
      </c>
      <c r="F749" s="101" t="str">
        <f>VLOOKUP(STOCK_PUENTEPIEDRA[[#This Row],[CODIGO]],CLASIFICACION[],4,FALSE)</f>
        <v>MIPAL</v>
      </c>
      <c r="G7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49" s="17">
        <f>VALUE(SUBSTITUTE(STOCK_PUENTEPIEDRA[[#This Row],[STOCK ALMACEN 05]],",",""))</f>
        <v>0</v>
      </c>
    </row>
    <row r="750" spans="1:8" x14ac:dyDescent="0.25">
      <c r="A750" s="253" t="s">
        <v>3076</v>
      </c>
      <c r="B750" s="253" t="s">
        <v>3077</v>
      </c>
      <c r="C750" s="255">
        <v>0</v>
      </c>
      <c r="D750" s="254" t="s">
        <v>6</v>
      </c>
      <c r="E750" s="255">
        <v>14.42</v>
      </c>
      <c r="F750" s="101" t="str">
        <f>VLOOKUP(STOCK_PUENTEPIEDRA[[#This Row],[CODIGO]],CLASIFICACION[],4,FALSE)</f>
        <v>MIPAL</v>
      </c>
      <c r="G7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0" s="17">
        <f>VALUE(SUBSTITUTE(STOCK_PUENTEPIEDRA[[#This Row],[STOCK ALMACEN 05]],",",""))</f>
        <v>0</v>
      </c>
    </row>
    <row r="751" spans="1:8" x14ac:dyDescent="0.25">
      <c r="A751" s="253" t="s">
        <v>19772</v>
      </c>
      <c r="B751" s="253" t="s">
        <v>19773</v>
      </c>
      <c r="C751" s="255">
        <v>1</v>
      </c>
      <c r="D751" s="254" t="s">
        <v>6</v>
      </c>
      <c r="E751" s="255">
        <v>9.93</v>
      </c>
      <c r="F751" s="101" t="str">
        <f>VLOOKUP(STOCK_PUENTEPIEDRA[[#This Row],[CODIGO]],CLASIFICACION[],4,FALSE)</f>
        <v>CAFF</v>
      </c>
      <c r="G7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1" s="17">
        <f>VALUE(SUBSTITUTE(STOCK_PUENTEPIEDRA[[#This Row],[STOCK ALMACEN 05]],",",""))</f>
        <v>1</v>
      </c>
    </row>
    <row r="752" spans="1:8" x14ac:dyDescent="0.25">
      <c r="A752" s="253" t="s">
        <v>20703</v>
      </c>
      <c r="B752" s="253" t="s">
        <v>20704</v>
      </c>
      <c r="C752" s="255">
        <v>0</v>
      </c>
      <c r="D752" s="254" t="s">
        <v>6</v>
      </c>
      <c r="E752" s="255">
        <v>10.62</v>
      </c>
      <c r="F752" s="101" t="str">
        <f>VLOOKUP(STOCK_PUENTEPIEDRA[[#This Row],[CODIGO]],CLASIFICACION[],4,FALSE)</f>
        <v>CAFF</v>
      </c>
      <c r="G7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2" s="17">
        <f>VALUE(SUBSTITUTE(STOCK_PUENTEPIEDRA[[#This Row],[STOCK ALMACEN 05]],",",""))</f>
        <v>0</v>
      </c>
    </row>
    <row r="753" spans="1:8" x14ac:dyDescent="0.25">
      <c r="A753" s="253" t="s">
        <v>3078</v>
      </c>
      <c r="B753" s="253" t="s">
        <v>3079</v>
      </c>
      <c r="C753" s="255">
        <v>25</v>
      </c>
      <c r="D753" s="254" t="s">
        <v>6</v>
      </c>
      <c r="E753" s="255">
        <v>56.62</v>
      </c>
      <c r="F753" s="101" t="str">
        <f>VLOOKUP(STOCK_PUENTEPIEDRA[[#This Row],[CODIGO]],CLASIFICACION[],4,FALSE)</f>
        <v>CAFF</v>
      </c>
      <c r="G753" s="10">
        <f>IFERROR(IF(VLOOKUP(STOCK_PUENTEPIEDRA[[#This Row],[CODIGO]],STOCKSANLUIS[],10,FALSE),VLOOKUP(STOCK_PUENTEPIEDRA[[#This Row],[CODIGO]],STOCKSANLUIS[],10,FALSE),"STOCK SOLO EN ALM05"),"STOCK SOLO EN ALM05")</f>
        <v>8</v>
      </c>
      <c r="H753" s="17">
        <f>VALUE(SUBSTITUTE(STOCK_PUENTEPIEDRA[[#This Row],[STOCK ALMACEN 05]],",",""))</f>
        <v>25</v>
      </c>
    </row>
    <row r="754" spans="1:8" x14ac:dyDescent="0.25">
      <c r="A754" s="253" t="s">
        <v>3082</v>
      </c>
      <c r="B754" s="253" t="s">
        <v>3083</v>
      </c>
      <c r="C754" s="255">
        <v>5</v>
      </c>
      <c r="D754" s="254" t="s">
        <v>6</v>
      </c>
      <c r="E754" s="255">
        <v>89.894789000000003</v>
      </c>
      <c r="F754" s="101" t="str">
        <f>VLOOKUP(STOCK_PUENTEPIEDRA[[#This Row],[CODIGO]],CLASIFICACION[],4,FALSE)</f>
        <v>ELGIN</v>
      </c>
      <c r="G7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4" s="17">
        <f>VALUE(SUBSTITUTE(STOCK_PUENTEPIEDRA[[#This Row],[STOCK ALMACEN 05]],",",""))</f>
        <v>5</v>
      </c>
    </row>
    <row r="755" spans="1:8" x14ac:dyDescent="0.25">
      <c r="A755" s="253" t="s">
        <v>19784</v>
      </c>
      <c r="B755" s="253" t="s">
        <v>19785</v>
      </c>
      <c r="C755" s="255">
        <v>0</v>
      </c>
      <c r="D755" s="254" t="s">
        <v>6</v>
      </c>
      <c r="E755" s="255">
        <v>482.86</v>
      </c>
      <c r="F755" s="101" t="str">
        <f>VLOOKUP(STOCK_PUENTEPIEDRA[[#This Row],[CODIGO]],CLASIFICACION[],4,FALSE)</f>
        <v>COPELAND</v>
      </c>
      <c r="G7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5" s="17">
        <f>VALUE(SUBSTITUTE(STOCK_PUENTEPIEDRA[[#This Row],[STOCK ALMACEN 05]],",",""))</f>
        <v>0</v>
      </c>
    </row>
    <row r="756" spans="1:8" x14ac:dyDescent="0.25">
      <c r="A756" s="253" t="s">
        <v>20709</v>
      </c>
      <c r="B756" s="253" t="s">
        <v>20710</v>
      </c>
      <c r="C756" s="255">
        <v>0</v>
      </c>
      <c r="D756" s="254" t="s">
        <v>6</v>
      </c>
      <c r="E756" s="255">
        <v>559.51</v>
      </c>
      <c r="F756" s="101" t="str">
        <f>VLOOKUP(STOCK_PUENTEPIEDRA[[#This Row],[CODIGO]],CLASIFICACION[],4,FALSE)</f>
        <v>COPELAND</v>
      </c>
      <c r="G7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6" s="17">
        <f>VALUE(SUBSTITUTE(STOCK_PUENTEPIEDRA[[#This Row],[STOCK ALMACEN 05]],",",""))</f>
        <v>0</v>
      </c>
    </row>
    <row r="757" spans="1:8" x14ac:dyDescent="0.25">
      <c r="A757" s="253" t="s">
        <v>20711</v>
      </c>
      <c r="B757" s="253" t="s">
        <v>20712</v>
      </c>
      <c r="C757" s="255">
        <v>0</v>
      </c>
      <c r="D757" s="254" t="s">
        <v>6</v>
      </c>
      <c r="E757" s="255">
        <v>559.51</v>
      </c>
      <c r="F757" s="101" t="str">
        <f>VLOOKUP(STOCK_PUENTEPIEDRA[[#This Row],[CODIGO]],CLASIFICACION[],4,FALSE)</f>
        <v>COPELAND</v>
      </c>
      <c r="G7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7" s="17">
        <f>VALUE(SUBSTITUTE(STOCK_PUENTEPIEDRA[[#This Row],[STOCK ALMACEN 05]],",",""))</f>
        <v>0</v>
      </c>
    </row>
    <row r="758" spans="1:8" x14ac:dyDescent="0.25">
      <c r="A758" s="253" t="s">
        <v>20715</v>
      </c>
      <c r="B758" s="253" t="s">
        <v>20716</v>
      </c>
      <c r="C758" s="255">
        <v>0</v>
      </c>
      <c r="D758" s="254" t="s">
        <v>6</v>
      </c>
      <c r="E758" s="255">
        <v>604.22</v>
      </c>
      <c r="F758" s="101" t="str">
        <f>VLOOKUP(STOCK_PUENTEPIEDRA[[#This Row],[CODIGO]],CLASIFICACION[],4,FALSE)</f>
        <v>COPELAND</v>
      </c>
      <c r="G7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8" s="17">
        <f>VALUE(SUBSTITUTE(STOCK_PUENTEPIEDRA[[#This Row],[STOCK ALMACEN 05]],",",""))</f>
        <v>0</v>
      </c>
    </row>
    <row r="759" spans="1:8" x14ac:dyDescent="0.25">
      <c r="A759" s="253" t="s">
        <v>20717</v>
      </c>
      <c r="B759" s="253" t="s">
        <v>20718</v>
      </c>
      <c r="C759" s="255">
        <v>0</v>
      </c>
      <c r="D759" s="254" t="s">
        <v>6</v>
      </c>
      <c r="E759" s="255">
        <v>513.52</v>
      </c>
      <c r="F759" s="101" t="str">
        <f>VLOOKUP(STOCK_PUENTEPIEDRA[[#This Row],[CODIGO]],CLASIFICACION[],4,FALSE)</f>
        <v>COPELAND</v>
      </c>
      <c r="G7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59" s="17">
        <f>VALUE(SUBSTITUTE(STOCK_PUENTEPIEDRA[[#This Row],[STOCK ALMACEN 05]],",",""))</f>
        <v>0</v>
      </c>
    </row>
    <row r="760" spans="1:8" x14ac:dyDescent="0.25">
      <c r="A760" s="253" t="s">
        <v>3084</v>
      </c>
      <c r="B760" s="253" t="s">
        <v>3085</v>
      </c>
      <c r="C760" s="255">
        <v>3</v>
      </c>
      <c r="D760" s="254" t="s">
        <v>6</v>
      </c>
      <c r="E760" s="255">
        <v>391.95</v>
      </c>
      <c r="F760" s="101" t="str">
        <f>VLOOKUP(STOCK_PUENTEPIEDRA[[#This Row],[CODIGO]],CLASIFICACION[],4,FALSE)</f>
        <v>DANFOSS</v>
      </c>
      <c r="G7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0" s="17">
        <f>VALUE(SUBSTITUTE(STOCK_PUENTEPIEDRA[[#This Row],[STOCK ALMACEN 05]],",",""))</f>
        <v>3</v>
      </c>
    </row>
    <row r="761" spans="1:8" x14ac:dyDescent="0.25">
      <c r="A761" s="253" t="s">
        <v>19588</v>
      </c>
      <c r="B761" s="253" t="s">
        <v>19589</v>
      </c>
      <c r="C761" s="255">
        <v>0</v>
      </c>
      <c r="D761" s="254" t="s">
        <v>6</v>
      </c>
      <c r="E761" s="255">
        <v>554.9</v>
      </c>
      <c r="F761" s="101" t="str">
        <f>VLOOKUP(STOCK_PUENTEPIEDRA[[#This Row],[CODIGO]],CLASIFICACION[],4,FALSE)</f>
        <v>DANFOSS</v>
      </c>
      <c r="G7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1" s="17">
        <f>VALUE(SUBSTITUTE(STOCK_PUENTEPIEDRA[[#This Row],[STOCK ALMACEN 05]],",",""))</f>
        <v>0</v>
      </c>
    </row>
    <row r="762" spans="1:8" x14ac:dyDescent="0.25">
      <c r="A762" s="253" t="s">
        <v>20719</v>
      </c>
      <c r="B762" s="253" t="s">
        <v>20720</v>
      </c>
      <c r="C762" s="255">
        <v>0</v>
      </c>
      <c r="D762" s="254" t="s">
        <v>6</v>
      </c>
      <c r="E762" s="255">
        <v>427.91</v>
      </c>
      <c r="F762" s="101" t="str">
        <f>VLOOKUP(STOCK_PUENTEPIEDRA[[#This Row],[CODIGO]],CLASIFICACION[],4,FALSE)</f>
        <v>DANFOSS</v>
      </c>
      <c r="G7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2" s="17">
        <f>VALUE(SUBSTITUTE(STOCK_PUENTEPIEDRA[[#This Row],[STOCK ALMACEN 05]],",",""))</f>
        <v>0</v>
      </c>
    </row>
    <row r="763" spans="1:8" x14ac:dyDescent="0.25">
      <c r="A763" s="253" t="s">
        <v>3086</v>
      </c>
      <c r="B763" s="253" t="s">
        <v>3087</v>
      </c>
      <c r="C763" s="255">
        <v>3</v>
      </c>
      <c r="D763" s="254" t="s">
        <v>6</v>
      </c>
      <c r="E763" s="255">
        <v>573.1</v>
      </c>
      <c r="F763" s="101" t="str">
        <f>VLOOKUP(STOCK_PUENTEPIEDRA[[#This Row],[CODIGO]],CLASIFICACION[],4,FALSE)</f>
        <v>DANFOSS</v>
      </c>
      <c r="G7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3" s="17">
        <f>VALUE(SUBSTITUTE(STOCK_PUENTEPIEDRA[[#This Row],[STOCK ALMACEN 05]],",",""))</f>
        <v>3</v>
      </c>
    </row>
    <row r="764" spans="1:8" x14ac:dyDescent="0.25">
      <c r="A764" s="253" t="s">
        <v>20721</v>
      </c>
      <c r="B764" s="253" t="s">
        <v>20722</v>
      </c>
      <c r="C764" s="255">
        <v>0</v>
      </c>
      <c r="D764" s="254" t="s">
        <v>6</v>
      </c>
      <c r="E764" s="255">
        <v>509.97</v>
      </c>
      <c r="F764" s="101" t="str">
        <f>VLOOKUP(STOCK_PUENTEPIEDRA[[#This Row],[CODIGO]],CLASIFICACION[],4,FALSE)</f>
        <v>DANFOSS</v>
      </c>
      <c r="G7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4" s="17">
        <f>VALUE(SUBSTITUTE(STOCK_PUENTEPIEDRA[[#This Row],[STOCK ALMACEN 05]],",",""))</f>
        <v>0</v>
      </c>
    </row>
    <row r="765" spans="1:8" x14ac:dyDescent="0.25">
      <c r="A765" s="253" t="s">
        <v>3088</v>
      </c>
      <c r="B765" s="253" t="s">
        <v>19430</v>
      </c>
      <c r="C765" s="255">
        <v>0</v>
      </c>
      <c r="D765" s="254" t="s">
        <v>6</v>
      </c>
      <c r="E765" s="255">
        <v>40.222648</v>
      </c>
      <c r="F765" s="101" t="str">
        <f>VLOOKUP(STOCK_PUENTEPIEDRA[[#This Row],[CODIGO]],CLASIFICACION[],4,FALSE)</f>
        <v>FULL GAUGE</v>
      </c>
      <c r="G765" s="10">
        <f>IFERROR(IF(VLOOKUP(STOCK_PUENTEPIEDRA[[#This Row],[CODIGO]],STOCKSANLUIS[],10,FALSE),VLOOKUP(STOCK_PUENTEPIEDRA[[#This Row],[CODIGO]],STOCKSANLUIS[],10,FALSE),"STOCK SOLO EN ALM05"),"STOCK SOLO EN ALM05")</f>
        <v>1</v>
      </c>
      <c r="H765" s="17">
        <f>VALUE(SUBSTITUTE(STOCK_PUENTEPIEDRA[[#This Row],[STOCK ALMACEN 05]],",",""))</f>
        <v>0</v>
      </c>
    </row>
    <row r="766" spans="1:8" x14ac:dyDescent="0.25">
      <c r="A766" s="253" t="s">
        <v>3090</v>
      </c>
      <c r="B766" s="253" t="s">
        <v>3091</v>
      </c>
      <c r="C766" s="255">
        <v>3</v>
      </c>
      <c r="D766" s="254" t="s">
        <v>6</v>
      </c>
      <c r="E766" s="255">
        <v>259.66252600000001</v>
      </c>
      <c r="F766" s="101" t="str">
        <f>VLOOKUP(STOCK_PUENTEPIEDRA[[#This Row],[CODIGO]],CLASIFICACION[],4,FALSE)</f>
        <v>FULL GAUGE</v>
      </c>
      <c r="G7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6" s="17">
        <f>VALUE(SUBSTITUTE(STOCK_PUENTEPIEDRA[[#This Row],[STOCK ALMACEN 05]],",",""))</f>
        <v>3</v>
      </c>
    </row>
    <row r="767" spans="1:8" x14ac:dyDescent="0.25">
      <c r="A767" s="253" t="s">
        <v>3092</v>
      </c>
      <c r="B767" s="253" t="s">
        <v>22590</v>
      </c>
      <c r="C767" s="255">
        <v>3</v>
      </c>
      <c r="D767" s="254" t="s">
        <v>6</v>
      </c>
      <c r="E767" s="255">
        <v>207.319031</v>
      </c>
      <c r="F767" s="101" t="str">
        <f>VLOOKUP(STOCK_PUENTEPIEDRA[[#This Row],[CODIGO]],CLASIFICACION[],4,FALSE)</f>
        <v>THE CHEMOURS</v>
      </c>
      <c r="G7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7" s="17">
        <f>VALUE(SUBSTITUTE(STOCK_PUENTEPIEDRA[[#This Row],[STOCK ALMACEN 05]],",",""))</f>
        <v>3</v>
      </c>
    </row>
    <row r="768" spans="1:8" x14ac:dyDescent="0.25">
      <c r="A768" s="253" t="s">
        <v>3094</v>
      </c>
      <c r="B768" s="253" t="s">
        <v>22591</v>
      </c>
      <c r="C768" s="255">
        <v>0</v>
      </c>
      <c r="D768" s="254" t="s">
        <v>6</v>
      </c>
      <c r="E768" s="255">
        <v>112.25</v>
      </c>
      <c r="F768" s="101" t="str">
        <f>VLOOKUP(STOCK_PUENTEPIEDRA[[#This Row],[CODIGO]],CLASIFICACION[],4,FALSE)</f>
        <v>THE CHEMOURS</v>
      </c>
      <c r="G7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68" s="17">
        <f>VALUE(SUBSTITUTE(STOCK_PUENTEPIEDRA[[#This Row],[STOCK ALMACEN 05]],",",""))</f>
        <v>0</v>
      </c>
    </row>
    <row r="769" spans="1:8" x14ac:dyDescent="0.25">
      <c r="A769" s="253" t="s">
        <v>3096</v>
      </c>
      <c r="B769" s="253" t="s">
        <v>3097</v>
      </c>
      <c r="C769" s="255">
        <v>39</v>
      </c>
      <c r="D769" s="254" t="s">
        <v>6</v>
      </c>
      <c r="E769" s="255">
        <v>207.15372199999999</v>
      </c>
      <c r="F769" s="101" t="str">
        <f>VLOOKUP(STOCK_PUENTEPIEDRA[[#This Row],[CODIGO]],CLASIFICACION[],4,FALSE)</f>
        <v>TEMP BLUE</v>
      </c>
      <c r="G769" s="10">
        <f>IFERROR(IF(VLOOKUP(STOCK_PUENTEPIEDRA[[#This Row],[CODIGO]],STOCKSANLUIS[],10,FALSE),VLOOKUP(STOCK_PUENTEPIEDRA[[#This Row],[CODIGO]],STOCKSANLUIS[],10,FALSE),"STOCK SOLO EN ALM05"),"STOCK SOLO EN ALM05")</f>
        <v>2</v>
      </c>
      <c r="H769" s="17">
        <f>VALUE(SUBSTITUTE(STOCK_PUENTEPIEDRA[[#This Row],[STOCK ALMACEN 05]],",",""))</f>
        <v>39</v>
      </c>
    </row>
    <row r="770" spans="1:8" x14ac:dyDescent="0.25">
      <c r="A770" s="253" t="s">
        <v>3098</v>
      </c>
      <c r="B770" s="253" t="s">
        <v>3099</v>
      </c>
      <c r="C770" s="255">
        <v>52</v>
      </c>
      <c r="D770" s="254" t="s">
        <v>6</v>
      </c>
      <c r="E770" s="255">
        <v>310.31848400000001</v>
      </c>
      <c r="F770" s="101" t="str">
        <f>VLOOKUP(STOCK_PUENTEPIEDRA[[#This Row],[CODIGO]],CLASIFICACION[],4,FALSE)</f>
        <v>TEMP BLUE</v>
      </c>
      <c r="G770" s="10">
        <f>IFERROR(IF(VLOOKUP(STOCK_PUENTEPIEDRA[[#This Row],[CODIGO]],STOCKSANLUIS[],10,FALSE),VLOOKUP(STOCK_PUENTEPIEDRA[[#This Row],[CODIGO]],STOCKSANLUIS[],10,FALSE),"STOCK SOLO EN ALM05"),"STOCK SOLO EN ALM05")</f>
        <v>3</v>
      </c>
      <c r="H770" s="17">
        <f>VALUE(SUBSTITUTE(STOCK_PUENTEPIEDRA[[#This Row],[STOCK ALMACEN 05]],",",""))</f>
        <v>52</v>
      </c>
    </row>
    <row r="771" spans="1:8" x14ac:dyDescent="0.25">
      <c r="A771" s="253" t="s">
        <v>3100</v>
      </c>
      <c r="B771" s="253" t="s">
        <v>3101</v>
      </c>
      <c r="C771" s="255">
        <v>0</v>
      </c>
      <c r="D771" s="254" t="s">
        <v>6</v>
      </c>
      <c r="E771" s="255">
        <v>313.00848300000001</v>
      </c>
      <c r="F771" s="101" t="str">
        <f>VLOOKUP(STOCK_PUENTEPIEDRA[[#This Row],[CODIGO]],CLASIFICACION[],4,FALSE)</f>
        <v>TEMP BLUE</v>
      </c>
      <c r="G7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1" s="17">
        <f>VALUE(SUBSTITUTE(STOCK_PUENTEPIEDRA[[#This Row],[STOCK ALMACEN 05]],",",""))</f>
        <v>0</v>
      </c>
    </row>
    <row r="772" spans="1:8" x14ac:dyDescent="0.25">
      <c r="A772" s="253" t="s">
        <v>3102</v>
      </c>
      <c r="B772" s="253" t="s">
        <v>3103</v>
      </c>
      <c r="C772" s="255">
        <v>0</v>
      </c>
      <c r="D772" s="254" t="s">
        <v>6</v>
      </c>
      <c r="E772" s="255">
        <v>308</v>
      </c>
      <c r="F772" s="101" t="str">
        <f>VLOOKUP(STOCK_PUENTEPIEDRA[[#This Row],[CODIGO]],CLASIFICACION[],4,FALSE)</f>
        <v>TEMP BLUE</v>
      </c>
      <c r="G7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2" s="17">
        <f>VALUE(SUBSTITUTE(STOCK_PUENTEPIEDRA[[#This Row],[STOCK ALMACEN 05]],",",""))</f>
        <v>0</v>
      </c>
    </row>
    <row r="773" spans="1:8" x14ac:dyDescent="0.25">
      <c r="A773" s="253" t="s">
        <v>3104</v>
      </c>
      <c r="B773" s="253" t="s">
        <v>3105</v>
      </c>
      <c r="C773" s="255">
        <v>0</v>
      </c>
      <c r="D773" s="254" t="s">
        <v>6</v>
      </c>
      <c r="E773" s="255">
        <v>1067.71</v>
      </c>
      <c r="F773" s="101" t="str">
        <f>VLOOKUP(STOCK_PUENTEPIEDRA[[#This Row],[CODIGO]],CLASIFICACION[],4,FALSE)</f>
        <v>DANFOSS</v>
      </c>
      <c r="G7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3" s="17">
        <f>VALUE(SUBSTITUTE(STOCK_PUENTEPIEDRA[[#This Row],[STOCK ALMACEN 05]],",",""))</f>
        <v>0</v>
      </c>
    </row>
    <row r="774" spans="1:8" x14ac:dyDescent="0.25">
      <c r="A774" s="253" t="s">
        <v>19677</v>
      </c>
      <c r="B774" s="253" t="s">
        <v>19678</v>
      </c>
      <c r="C774" s="255">
        <v>0</v>
      </c>
      <c r="D774" s="254" t="s">
        <v>6</v>
      </c>
      <c r="E774" s="255">
        <v>1032.77</v>
      </c>
      <c r="F774" s="101" t="str">
        <f>VLOOKUP(STOCK_PUENTEPIEDRA[[#This Row],[CODIGO]],CLASIFICACION[],4,FALSE)</f>
        <v>DANFOSS</v>
      </c>
      <c r="G7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4" s="17">
        <f>VALUE(SUBSTITUTE(STOCK_PUENTEPIEDRA[[#This Row],[STOCK ALMACEN 05]],",",""))</f>
        <v>0</v>
      </c>
    </row>
    <row r="775" spans="1:8" x14ac:dyDescent="0.25">
      <c r="A775" s="253" t="s">
        <v>19742</v>
      </c>
      <c r="B775" s="253" t="s">
        <v>19743</v>
      </c>
      <c r="C775" s="255">
        <v>1</v>
      </c>
      <c r="D775" s="254" t="s">
        <v>6</v>
      </c>
      <c r="E775" s="255">
        <v>1354.82</v>
      </c>
      <c r="F775" s="101" t="str">
        <f>VLOOKUP(STOCK_PUENTEPIEDRA[[#This Row],[CODIGO]],CLASIFICACION[],4,FALSE)</f>
        <v>DANFOSS</v>
      </c>
      <c r="G7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5" s="17">
        <f>VALUE(SUBSTITUTE(STOCK_PUENTEPIEDRA[[#This Row],[STOCK ALMACEN 05]],",",""))</f>
        <v>1</v>
      </c>
    </row>
    <row r="776" spans="1:8" x14ac:dyDescent="0.25">
      <c r="A776" s="253" t="s">
        <v>20725</v>
      </c>
      <c r="B776" s="253" t="s">
        <v>20726</v>
      </c>
      <c r="C776" s="255">
        <v>0</v>
      </c>
      <c r="D776" s="254" t="s">
        <v>6</v>
      </c>
      <c r="E776" s="255">
        <v>615.48</v>
      </c>
      <c r="F776" s="101" t="str">
        <f>VLOOKUP(STOCK_PUENTEPIEDRA[[#This Row],[CODIGO]],CLASIFICACION[],4,FALSE)</f>
        <v>DANFOSS</v>
      </c>
      <c r="G7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6" s="17">
        <f>VALUE(SUBSTITUTE(STOCK_PUENTEPIEDRA[[#This Row],[STOCK ALMACEN 05]],",",""))</f>
        <v>0</v>
      </c>
    </row>
    <row r="777" spans="1:8" x14ac:dyDescent="0.25">
      <c r="A777" s="253" t="s">
        <v>20727</v>
      </c>
      <c r="B777" s="253" t="s">
        <v>20728</v>
      </c>
      <c r="C777" s="255">
        <v>1</v>
      </c>
      <c r="D777" s="254" t="s">
        <v>6</v>
      </c>
      <c r="E777" s="255">
        <v>615.48</v>
      </c>
      <c r="F777" s="101" t="str">
        <f>VLOOKUP(STOCK_PUENTEPIEDRA[[#This Row],[CODIGO]],CLASIFICACION[],4,FALSE)</f>
        <v>DANFOSS</v>
      </c>
      <c r="G7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7" s="17">
        <f>VALUE(SUBSTITUTE(STOCK_PUENTEPIEDRA[[#This Row],[STOCK ALMACEN 05]],",",""))</f>
        <v>1</v>
      </c>
    </row>
    <row r="778" spans="1:8" x14ac:dyDescent="0.25">
      <c r="A778" s="253" t="s">
        <v>20729</v>
      </c>
      <c r="B778" s="253" t="s">
        <v>3252</v>
      </c>
      <c r="C778" s="255">
        <v>0</v>
      </c>
      <c r="D778" s="254" t="s">
        <v>6</v>
      </c>
      <c r="E778" s="255">
        <v>1679.87</v>
      </c>
      <c r="F778" s="101" t="str">
        <f>VLOOKUP(STOCK_PUENTEPIEDRA[[#This Row],[CODIGO]],CLASIFICACION[],4,FALSE)</f>
        <v>DANFOSS</v>
      </c>
      <c r="G7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8" s="17">
        <f>VALUE(SUBSTITUTE(STOCK_PUENTEPIEDRA[[#This Row],[STOCK ALMACEN 05]],",",""))</f>
        <v>0</v>
      </c>
    </row>
    <row r="779" spans="1:8" x14ac:dyDescent="0.25">
      <c r="A779" s="253" t="s">
        <v>19714</v>
      </c>
      <c r="B779" s="253" t="s">
        <v>19715</v>
      </c>
      <c r="C779" s="255">
        <v>0</v>
      </c>
      <c r="D779" s="254" t="s">
        <v>6</v>
      </c>
      <c r="E779" s="255">
        <v>2056.5500000000002</v>
      </c>
      <c r="F779" s="101" t="str">
        <f>VLOOKUP(STOCK_PUENTEPIEDRA[[#This Row],[CODIGO]],CLASIFICACION[],4,FALSE)</f>
        <v>DANFOSS</v>
      </c>
      <c r="G7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79" s="17">
        <f>VALUE(SUBSTITUTE(STOCK_PUENTEPIEDRA[[#This Row],[STOCK ALMACEN 05]],",",""))</f>
        <v>0</v>
      </c>
    </row>
    <row r="780" spans="1:8" x14ac:dyDescent="0.25">
      <c r="A780" s="253" t="s">
        <v>20730</v>
      </c>
      <c r="B780" s="253" t="s">
        <v>20731</v>
      </c>
      <c r="C780" s="255">
        <v>0</v>
      </c>
      <c r="D780" s="254" t="s">
        <v>6</v>
      </c>
      <c r="E780" s="255">
        <v>1140</v>
      </c>
      <c r="F780" s="101" t="str">
        <f>VLOOKUP(STOCK_PUENTEPIEDRA[[#This Row],[CODIGO]],CLASIFICACION[],4,FALSE)</f>
        <v>DANFOSS</v>
      </c>
      <c r="G7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0" s="17">
        <f>VALUE(SUBSTITUTE(STOCK_PUENTEPIEDRA[[#This Row],[STOCK ALMACEN 05]],",",""))</f>
        <v>0</v>
      </c>
    </row>
    <row r="781" spans="1:8" x14ac:dyDescent="0.25">
      <c r="A781" s="253" t="s">
        <v>20732</v>
      </c>
      <c r="B781" s="253" t="s">
        <v>20733</v>
      </c>
      <c r="C781" s="255">
        <v>0</v>
      </c>
      <c r="D781" s="254" t="s">
        <v>6</v>
      </c>
      <c r="E781" s="255">
        <v>1270</v>
      </c>
      <c r="F781" s="101" t="str">
        <f>VLOOKUP(STOCK_PUENTEPIEDRA[[#This Row],[CODIGO]],CLASIFICACION[],4,FALSE)</f>
        <v>DANFOSS</v>
      </c>
      <c r="G7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1" s="17">
        <f>VALUE(SUBSTITUTE(STOCK_PUENTEPIEDRA[[#This Row],[STOCK ALMACEN 05]],",",""))</f>
        <v>0</v>
      </c>
    </row>
    <row r="782" spans="1:8" x14ac:dyDescent="0.25">
      <c r="A782" s="253" t="s">
        <v>3106</v>
      </c>
      <c r="B782" s="253" t="s">
        <v>3107</v>
      </c>
      <c r="C782" s="255">
        <v>0</v>
      </c>
      <c r="D782" s="254" t="s">
        <v>6</v>
      </c>
      <c r="E782" s="255">
        <v>0.30131999999999998</v>
      </c>
      <c r="F782" s="101" t="str">
        <f>VLOOKUP(STOCK_PUENTEPIEDRA[[#This Row],[CODIGO]],CLASIFICACION[],4,FALSE)</f>
        <v>QUALITY</v>
      </c>
      <c r="G7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2" s="17">
        <f>VALUE(SUBSTITUTE(STOCK_PUENTEPIEDRA[[#This Row],[STOCK ALMACEN 05]],",",""))</f>
        <v>0</v>
      </c>
    </row>
    <row r="783" spans="1:8" x14ac:dyDescent="0.25">
      <c r="A783" s="253" t="s">
        <v>3108</v>
      </c>
      <c r="B783" s="253" t="s">
        <v>3109</v>
      </c>
      <c r="C783" s="255">
        <v>0</v>
      </c>
      <c r="D783" s="254" t="s">
        <v>6</v>
      </c>
      <c r="E783" s="255">
        <v>2.0409190000000001</v>
      </c>
      <c r="F783" s="101" t="str">
        <f>VLOOKUP(STOCK_PUENTEPIEDRA[[#This Row],[CODIGO]],CLASIFICACION[],4,FALSE)</f>
        <v>EVERWELL</v>
      </c>
      <c r="G7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3" s="17">
        <f>VALUE(SUBSTITUTE(STOCK_PUENTEPIEDRA[[#This Row],[STOCK ALMACEN 05]],",",""))</f>
        <v>0</v>
      </c>
    </row>
    <row r="784" spans="1:8" x14ac:dyDescent="0.25">
      <c r="A784" s="253" t="s">
        <v>3110</v>
      </c>
      <c r="B784" s="253" t="s">
        <v>3111</v>
      </c>
      <c r="C784" s="255">
        <v>5</v>
      </c>
      <c r="D784" s="254" t="s">
        <v>6</v>
      </c>
      <c r="E784" s="255">
        <v>1.2312590000000001</v>
      </c>
      <c r="F784" s="101" t="str">
        <f>VLOOKUP(STOCK_PUENTEPIEDRA[[#This Row],[CODIGO]],CLASIFICACION[],4,FALSE)</f>
        <v>EVERWELL</v>
      </c>
      <c r="G784" s="10">
        <f>IFERROR(IF(VLOOKUP(STOCK_PUENTEPIEDRA[[#This Row],[CODIGO]],STOCKSANLUIS[],10,FALSE),VLOOKUP(STOCK_PUENTEPIEDRA[[#This Row],[CODIGO]],STOCKSANLUIS[],10,FALSE),"STOCK SOLO EN ALM05"),"STOCK SOLO EN ALM05")</f>
        <v>50</v>
      </c>
      <c r="H784" s="17">
        <f>VALUE(SUBSTITUTE(STOCK_PUENTEPIEDRA[[#This Row],[STOCK ALMACEN 05]],",",""))</f>
        <v>5</v>
      </c>
    </row>
    <row r="785" spans="1:8" x14ac:dyDescent="0.25">
      <c r="A785" s="253" t="s">
        <v>3112</v>
      </c>
      <c r="B785" s="253" t="s">
        <v>3113</v>
      </c>
      <c r="C785" s="255">
        <v>0</v>
      </c>
      <c r="D785" s="254" t="s">
        <v>6</v>
      </c>
      <c r="E785" s="255">
        <v>2.6443530000000002</v>
      </c>
      <c r="F785" s="101" t="str">
        <f>VLOOKUP(STOCK_PUENTEPIEDRA[[#This Row],[CODIGO]],CLASIFICACION[],4,FALSE)</f>
        <v>EVERWELL</v>
      </c>
      <c r="G7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5" s="17">
        <f>VALUE(SUBSTITUTE(STOCK_PUENTEPIEDRA[[#This Row],[STOCK ALMACEN 05]],",",""))</f>
        <v>0</v>
      </c>
    </row>
    <row r="786" spans="1:8" x14ac:dyDescent="0.25">
      <c r="A786" s="253" t="s">
        <v>3114</v>
      </c>
      <c r="B786" s="253" t="s">
        <v>3115</v>
      </c>
      <c r="C786" s="255">
        <v>2</v>
      </c>
      <c r="D786" s="254" t="s">
        <v>6</v>
      </c>
      <c r="E786" s="255">
        <v>16.479763999999999</v>
      </c>
      <c r="F786" s="101" t="str">
        <f>VLOOKUP(STOCK_PUENTEPIEDRA[[#This Row],[CODIGO]],CLASIFICACION[],4,FALSE)</f>
        <v>EVERWELL</v>
      </c>
      <c r="G786" s="10">
        <f>IFERROR(IF(VLOOKUP(STOCK_PUENTEPIEDRA[[#This Row],[CODIGO]],STOCKSANLUIS[],10,FALSE),VLOOKUP(STOCK_PUENTEPIEDRA[[#This Row],[CODIGO]],STOCKSANLUIS[],10,FALSE),"STOCK SOLO EN ALM05"),"STOCK SOLO EN ALM05")</f>
        <v>3</v>
      </c>
      <c r="H786" s="17">
        <f>VALUE(SUBSTITUTE(STOCK_PUENTEPIEDRA[[#This Row],[STOCK ALMACEN 05]],",",""))</f>
        <v>2</v>
      </c>
    </row>
    <row r="787" spans="1:8" x14ac:dyDescent="0.25">
      <c r="A787" s="253" t="s">
        <v>3116</v>
      </c>
      <c r="B787" s="253" t="s">
        <v>3117</v>
      </c>
      <c r="C787" s="255">
        <v>0</v>
      </c>
      <c r="D787" s="254" t="s">
        <v>6</v>
      </c>
      <c r="E787" s="255">
        <v>3.4490949999999998</v>
      </c>
      <c r="F787" s="101" t="str">
        <f>VLOOKUP(STOCK_PUENTEPIEDRA[[#This Row],[CODIGO]],CLASIFICACION[],4,FALSE)</f>
        <v>EVERWELL</v>
      </c>
      <c r="G7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7" s="17">
        <f>VALUE(SUBSTITUTE(STOCK_PUENTEPIEDRA[[#This Row],[STOCK ALMACEN 05]],",",""))</f>
        <v>0</v>
      </c>
    </row>
    <row r="788" spans="1:8" x14ac:dyDescent="0.25">
      <c r="A788" s="253" t="s">
        <v>3120</v>
      </c>
      <c r="B788" s="253" t="s">
        <v>3121</v>
      </c>
      <c r="C788" s="255">
        <v>200</v>
      </c>
      <c r="D788" s="254" t="s">
        <v>6</v>
      </c>
      <c r="E788" s="255">
        <v>4.7595919999999996</v>
      </c>
      <c r="F788" s="101" t="str">
        <f>VLOOKUP(STOCK_PUENTEPIEDRA[[#This Row],[CODIGO]],CLASIFICACION[],4,FALSE)</f>
        <v>EVERWELL</v>
      </c>
      <c r="G7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8" s="17">
        <f>VALUE(SUBSTITUTE(STOCK_PUENTEPIEDRA[[#This Row],[STOCK ALMACEN 05]],",",""))</f>
        <v>200</v>
      </c>
    </row>
    <row r="789" spans="1:8" x14ac:dyDescent="0.25">
      <c r="A789" s="253" t="s">
        <v>3122</v>
      </c>
      <c r="B789" s="253" t="s">
        <v>3123</v>
      </c>
      <c r="C789" s="255">
        <v>0</v>
      </c>
      <c r="D789" s="254" t="s">
        <v>6</v>
      </c>
      <c r="E789" s="255">
        <v>43.39</v>
      </c>
      <c r="F789" s="101" t="str">
        <f>VLOOKUP(STOCK_PUENTEPIEDRA[[#This Row],[CODIGO]],CLASIFICACION[],4,FALSE)</f>
        <v>EVERWELL</v>
      </c>
      <c r="G7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89" s="17">
        <f>VALUE(SUBSTITUTE(STOCK_PUENTEPIEDRA[[#This Row],[STOCK ALMACEN 05]],",",""))</f>
        <v>0</v>
      </c>
    </row>
    <row r="790" spans="1:8" x14ac:dyDescent="0.25">
      <c r="A790" s="253" t="s">
        <v>3124</v>
      </c>
      <c r="B790" s="253" t="s">
        <v>3125</v>
      </c>
      <c r="C790" s="255">
        <v>40</v>
      </c>
      <c r="D790" s="254" t="s">
        <v>6</v>
      </c>
      <c r="E790" s="255">
        <v>24.775957999999999</v>
      </c>
      <c r="F790" s="101" t="str">
        <f>VLOOKUP(STOCK_PUENTEPIEDRA[[#This Row],[CODIGO]],CLASIFICACION[],4,FALSE)</f>
        <v>EVERWELL</v>
      </c>
      <c r="G790" s="10">
        <f>IFERROR(IF(VLOOKUP(STOCK_PUENTEPIEDRA[[#This Row],[CODIGO]],STOCKSANLUIS[],10,FALSE),VLOOKUP(STOCK_PUENTEPIEDRA[[#This Row],[CODIGO]],STOCKSANLUIS[],10,FALSE),"STOCK SOLO EN ALM05"),"STOCK SOLO EN ALM05")</f>
        <v>6</v>
      </c>
      <c r="H790" s="17">
        <f>VALUE(SUBSTITUTE(STOCK_PUENTEPIEDRA[[#This Row],[STOCK ALMACEN 05]],",",""))</f>
        <v>40</v>
      </c>
    </row>
    <row r="791" spans="1:8" x14ac:dyDescent="0.25">
      <c r="A791" s="253" t="s">
        <v>3126</v>
      </c>
      <c r="B791" s="253" t="s">
        <v>3127</v>
      </c>
      <c r="C791" s="255">
        <v>0</v>
      </c>
      <c r="D791" s="254" t="s">
        <v>6</v>
      </c>
      <c r="E791" s="255">
        <v>4.4526839999999996</v>
      </c>
      <c r="F791" s="101" t="str">
        <f>VLOOKUP(STOCK_PUENTEPIEDRA[[#This Row],[CODIGO]],CLASIFICACION[],4,FALSE)</f>
        <v>SMART ELECTRIC</v>
      </c>
      <c r="G791" s="10">
        <f>IFERROR(IF(VLOOKUP(STOCK_PUENTEPIEDRA[[#This Row],[CODIGO]],STOCKSANLUIS[],10,FALSE),VLOOKUP(STOCK_PUENTEPIEDRA[[#This Row],[CODIGO]],STOCKSANLUIS[],10,FALSE),"STOCK SOLO EN ALM05"),"STOCK SOLO EN ALM05")</f>
        <v>1</v>
      </c>
      <c r="H791" s="17">
        <f>VALUE(SUBSTITUTE(STOCK_PUENTEPIEDRA[[#This Row],[STOCK ALMACEN 05]],",",""))</f>
        <v>0</v>
      </c>
    </row>
    <row r="792" spans="1:8" x14ac:dyDescent="0.25">
      <c r="A792" s="253" t="s">
        <v>3128</v>
      </c>
      <c r="B792" s="253" t="s">
        <v>3129</v>
      </c>
      <c r="C792" s="255">
        <v>0</v>
      </c>
      <c r="D792" s="254" t="s">
        <v>6</v>
      </c>
      <c r="E792" s="255">
        <v>0.36562299999999998</v>
      </c>
      <c r="F792" s="101" t="str">
        <f>VLOOKUP(STOCK_PUENTEPIEDRA[[#This Row],[CODIGO]],CLASIFICACION[],4,FALSE)</f>
        <v>EVERWELL</v>
      </c>
      <c r="G7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2" s="17">
        <f>VALUE(SUBSTITUTE(STOCK_PUENTEPIEDRA[[#This Row],[STOCK ALMACEN 05]],",",""))</f>
        <v>0</v>
      </c>
    </row>
    <row r="793" spans="1:8" x14ac:dyDescent="0.25">
      <c r="A793" s="253" t="s">
        <v>3132</v>
      </c>
      <c r="B793" s="253" t="s">
        <v>3133</v>
      </c>
      <c r="C793" s="255">
        <v>3</v>
      </c>
      <c r="D793" s="254" t="s">
        <v>6</v>
      </c>
      <c r="E793" s="255">
        <v>8.1956889999999998</v>
      </c>
      <c r="F793" s="101" t="str">
        <f>VLOOKUP(STOCK_PUENTEPIEDRA[[#This Row],[CODIGO]],CLASIFICACION[],4,FALSE)</f>
        <v>SMART ELECTRIC</v>
      </c>
      <c r="G7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3" s="17">
        <f>VALUE(SUBSTITUTE(STOCK_PUENTEPIEDRA[[#This Row],[STOCK ALMACEN 05]],",",""))</f>
        <v>3</v>
      </c>
    </row>
    <row r="794" spans="1:8" x14ac:dyDescent="0.25">
      <c r="A794" s="253" t="s">
        <v>3134</v>
      </c>
      <c r="B794" s="253" t="s">
        <v>3135</v>
      </c>
      <c r="C794" s="255">
        <v>1</v>
      </c>
      <c r="D794" s="254" t="s">
        <v>6</v>
      </c>
      <c r="E794" s="255">
        <v>44.049829000000003</v>
      </c>
      <c r="F794" s="101" t="str">
        <f>VLOOKUP(STOCK_PUENTEPIEDRA[[#This Row],[CODIGO]],CLASIFICACION[],4,FALSE)</f>
        <v>NACOBRE</v>
      </c>
      <c r="G7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4" s="17">
        <f>VALUE(SUBSTITUTE(STOCK_PUENTEPIEDRA[[#This Row],[STOCK ALMACEN 05]],",",""))</f>
        <v>1</v>
      </c>
    </row>
    <row r="795" spans="1:8" x14ac:dyDescent="0.25">
      <c r="A795" s="253" t="s">
        <v>3138</v>
      </c>
      <c r="B795" s="253" t="s">
        <v>3139</v>
      </c>
      <c r="C795" s="255">
        <v>0</v>
      </c>
      <c r="D795" s="254" t="s">
        <v>6</v>
      </c>
      <c r="E795" s="255">
        <v>22.054276000000002</v>
      </c>
      <c r="F795" s="101" t="str">
        <f>VLOOKUP(STOCK_PUENTEPIEDRA[[#This Row],[CODIGO]],CLASIFICACION[],4,FALSE)</f>
        <v>SMART ELECTRIC</v>
      </c>
      <c r="G7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5" s="17">
        <f>VALUE(SUBSTITUTE(STOCK_PUENTEPIEDRA[[#This Row],[STOCK ALMACEN 05]],",",""))</f>
        <v>0</v>
      </c>
    </row>
    <row r="796" spans="1:8" x14ac:dyDescent="0.25">
      <c r="A796" s="253" t="s">
        <v>20748</v>
      </c>
      <c r="B796" s="253" t="s">
        <v>20749</v>
      </c>
      <c r="C796" s="255">
        <v>3</v>
      </c>
      <c r="D796" s="254" t="s">
        <v>6</v>
      </c>
      <c r="E796" s="255">
        <v>663.91</v>
      </c>
      <c r="F796" s="101" t="str">
        <f>VLOOKUP(STOCK_PUENTEPIEDRA[[#This Row],[CODIGO]],CLASIFICACION[],4,FALSE)</f>
        <v>DANFOSS</v>
      </c>
      <c r="G7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6" s="17">
        <f>VALUE(SUBSTITUTE(STOCK_PUENTEPIEDRA[[#This Row],[STOCK ALMACEN 05]],",",""))</f>
        <v>3</v>
      </c>
    </row>
    <row r="797" spans="1:8" x14ac:dyDescent="0.25">
      <c r="A797" s="253" t="s">
        <v>19683</v>
      </c>
      <c r="B797" s="253" t="s">
        <v>19684</v>
      </c>
      <c r="C797" s="255">
        <v>2</v>
      </c>
      <c r="D797" s="254" t="s">
        <v>6</v>
      </c>
      <c r="E797" s="255">
        <v>686.79</v>
      </c>
      <c r="F797" s="101" t="str">
        <f>VLOOKUP(STOCK_PUENTEPIEDRA[[#This Row],[CODIGO]],CLASIFICACION[],4,FALSE)</f>
        <v>DANFOSS</v>
      </c>
      <c r="G7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7" s="17">
        <f>VALUE(SUBSTITUTE(STOCK_PUENTEPIEDRA[[#This Row],[STOCK ALMACEN 05]],",",""))</f>
        <v>2</v>
      </c>
    </row>
    <row r="798" spans="1:8" x14ac:dyDescent="0.25">
      <c r="A798" s="253" t="s">
        <v>19630</v>
      </c>
      <c r="B798" s="253" t="s">
        <v>22922</v>
      </c>
      <c r="C798" s="255">
        <v>0</v>
      </c>
      <c r="D798" s="254" t="s">
        <v>6</v>
      </c>
      <c r="E798" s="255">
        <v>755.48</v>
      </c>
      <c r="F798" s="101" t="str">
        <f>VLOOKUP(STOCK_PUENTEPIEDRA[[#This Row],[CODIGO]],CLASIFICACION[],4,FALSE)</f>
        <v>DANFOSS</v>
      </c>
      <c r="G79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8" s="17">
        <f>VALUE(SUBSTITUTE(STOCK_PUENTEPIEDRA[[#This Row],[STOCK ALMACEN 05]],",",""))</f>
        <v>0</v>
      </c>
    </row>
    <row r="799" spans="1:8" x14ac:dyDescent="0.25">
      <c r="A799" s="253" t="s">
        <v>19655</v>
      </c>
      <c r="B799" s="253" t="s">
        <v>19656</v>
      </c>
      <c r="C799" s="255">
        <v>0</v>
      </c>
      <c r="D799" s="254" t="s">
        <v>6</v>
      </c>
      <c r="E799" s="255">
        <v>1035.53</v>
      </c>
      <c r="F799" s="101" t="str">
        <f>VLOOKUP(STOCK_PUENTEPIEDRA[[#This Row],[CODIGO]],CLASIFICACION[],4,FALSE)</f>
        <v>DANFOSS</v>
      </c>
      <c r="G7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799" s="17">
        <f>VALUE(SUBSTITUTE(STOCK_PUENTEPIEDRA[[#This Row],[STOCK ALMACEN 05]],",",""))</f>
        <v>0</v>
      </c>
    </row>
    <row r="800" spans="1:8" x14ac:dyDescent="0.25">
      <c r="A800" s="253" t="s">
        <v>19638</v>
      </c>
      <c r="B800" s="253" t="s">
        <v>19639</v>
      </c>
      <c r="C800" s="255">
        <v>0</v>
      </c>
      <c r="D800" s="254" t="s">
        <v>6</v>
      </c>
      <c r="E800" s="255">
        <v>1127.2</v>
      </c>
      <c r="F800" s="101" t="str">
        <f>VLOOKUP(STOCK_PUENTEPIEDRA[[#This Row],[CODIGO]],CLASIFICACION[],4,FALSE)</f>
        <v>DANFOSS</v>
      </c>
      <c r="G8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0" s="17">
        <f>VALUE(SUBSTITUTE(STOCK_PUENTEPIEDRA[[#This Row],[STOCK ALMACEN 05]],",",""))</f>
        <v>0</v>
      </c>
    </row>
    <row r="801" spans="1:8" x14ac:dyDescent="0.25">
      <c r="A801" s="253" t="s">
        <v>19632</v>
      </c>
      <c r="B801" s="253" t="s">
        <v>19633</v>
      </c>
      <c r="C801" s="255">
        <v>0</v>
      </c>
      <c r="D801" s="254" t="s">
        <v>6</v>
      </c>
      <c r="E801" s="255">
        <v>1591.74</v>
      </c>
      <c r="F801" s="101" t="str">
        <f>VLOOKUP(STOCK_PUENTEPIEDRA[[#This Row],[CODIGO]],CLASIFICACION[],4,FALSE)</f>
        <v>DANFOSS</v>
      </c>
      <c r="G8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1" s="17">
        <f>VALUE(SUBSTITUTE(STOCK_PUENTEPIEDRA[[#This Row],[STOCK ALMACEN 05]],",",""))</f>
        <v>0</v>
      </c>
    </row>
    <row r="802" spans="1:8" x14ac:dyDescent="0.25">
      <c r="A802" s="253" t="s">
        <v>20751</v>
      </c>
      <c r="B802" s="253" t="s">
        <v>20752</v>
      </c>
      <c r="C802" s="255">
        <v>0</v>
      </c>
      <c r="D802" s="254" t="s">
        <v>6</v>
      </c>
      <c r="E802" s="255">
        <v>4418.43</v>
      </c>
      <c r="F802" s="101" t="str">
        <f>VLOOKUP(STOCK_PUENTEPIEDRA[[#This Row],[CODIGO]],CLASIFICACION[],4,FALSE)</f>
        <v>DANFOSS</v>
      </c>
      <c r="G8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2" s="17">
        <f>VALUE(SUBSTITUTE(STOCK_PUENTEPIEDRA[[#This Row],[STOCK ALMACEN 05]],",",""))</f>
        <v>0</v>
      </c>
    </row>
    <row r="803" spans="1:8" x14ac:dyDescent="0.25">
      <c r="A803" s="253" t="s">
        <v>3144</v>
      </c>
      <c r="B803" s="253" t="s">
        <v>3145</v>
      </c>
      <c r="C803" s="255">
        <v>1</v>
      </c>
      <c r="D803" s="254" t="s">
        <v>6</v>
      </c>
      <c r="E803" s="255">
        <v>59.519509999999997</v>
      </c>
      <c r="F803" s="101" t="str">
        <f>VLOOKUP(STOCK_PUENTEPIEDRA[[#This Row],[CODIGO]],CLASIFICACION[],4,FALSE)</f>
        <v>FULL GAUGE</v>
      </c>
      <c r="G803" s="10">
        <f>IFERROR(IF(VLOOKUP(STOCK_PUENTEPIEDRA[[#This Row],[CODIGO]],STOCKSANLUIS[],10,FALSE),VLOOKUP(STOCK_PUENTEPIEDRA[[#This Row],[CODIGO]],STOCKSANLUIS[],10,FALSE),"STOCK SOLO EN ALM05"),"STOCK SOLO EN ALM05")</f>
        <v>5</v>
      </c>
      <c r="H803" s="17">
        <f>VALUE(SUBSTITUTE(STOCK_PUENTEPIEDRA[[#This Row],[STOCK ALMACEN 05]],",",""))</f>
        <v>1</v>
      </c>
    </row>
    <row r="804" spans="1:8" x14ac:dyDescent="0.25">
      <c r="A804" s="253" t="s">
        <v>3146</v>
      </c>
      <c r="B804" s="253" t="s">
        <v>3147</v>
      </c>
      <c r="C804" s="255">
        <v>0</v>
      </c>
      <c r="D804" s="254" t="s">
        <v>6</v>
      </c>
      <c r="E804" s="255">
        <v>6.6173409999999997</v>
      </c>
      <c r="F804" s="101" t="str">
        <f>VLOOKUP(STOCK_PUENTEPIEDRA[[#This Row],[CODIGO]],CLASIFICACION[],4,FALSE)</f>
        <v>EVERWELL</v>
      </c>
      <c r="G8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4" s="17">
        <f>VALUE(SUBSTITUTE(STOCK_PUENTEPIEDRA[[#This Row],[STOCK ALMACEN 05]],",",""))</f>
        <v>0</v>
      </c>
    </row>
    <row r="805" spans="1:8" x14ac:dyDescent="0.25">
      <c r="A805" s="253" t="s">
        <v>3148</v>
      </c>
      <c r="B805" s="253" t="s">
        <v>3149</v>
      </c>
      <c r="C805" s="255">
        <v>0</v>
      </c>
      <c r="D805" s="254" t="s">
        <v>6</v>
      </c>
      <c r="E805" s="255">
        <v>4.1821659999999996</v>
      </c>
      <c r="F805" s="101" t="str">
        <f>VLOOKUP(STOCK_PUENTEPIEDRA[[#This Row],[CODIGO]],CLASIFICACION[],4,FALSE)</f>
        <v>EVERWELL</v>
      </c>
      <c r="G8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5" s="17">
        <f>VALUE(SUBSTITUTE(STOCK_PUENTEPIEDRA[[#This Row],[STOCK ALMACEN 05]],",",""))</f>
        <v>0</v>
      </c>
    </row>
    <row r="806" spans="1:8" x14ac:dyDescent="0.25">
      <c r="A806" s="253" t="s">
        <v>20773</v>
      </c>
      <c r="B806" s="253" t="s">
        <v>20774</v>
      </c>
      <c r="C806" s="255">
        <v>0</v>
      </c>
      <c r="D806" s="254" t="s">
        <v>6</v>
      </c>
      <c r="E806" s="255">
        <v>124.37</v>
      </c>
      <c r="F806" s="101" t="str">
        <f>VLOOKUP(STOCK_PUENTEPIEDRA[[#This Row],[CODIGO]],CLASIFICACION[],4,FALSE)</f>
        <v>TEMP BLUE</v>
      </c>
      <c r="G8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6" s="17">
        <f>VALUE(SUBSTITUTE(STOCK_PUENTEPIEDRA[[#This Row],[STOCK ALMACEN 05]],",",""))</f>
        <v>0</v>
      </c>
    </row>
    <row r="807" spans="1:8" x14ac:dyDescent="0.25">
      <c r="A807" s="253" t="s">
        <v>3154</v>
      </c>
      <c r="B807" s="253" t="s">
        <v>3155</v>
      </c>
      <c r="C807" s="255">
        <v>34</v>
      </c>
      <c r="D807" s="254" t="s">
        <v>6</v>
      </c>
      <c r="E807" s="255">
        <v>1.971741</v>
      </c>
      <c r="F807" s="101" t="str">
        <f>VLOOKUP(STOCK_PUENTEPIEDRA[[#This Row],[CODIGO]],CLASIFICACION[],4,FALSE)</f>
        <v>EVERWELL</v>
      </c>
      <c r="G8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7" s="17">
        <f>VALUE(SUBSTITUTE(STOCK_PUENTEPIEDRA[[#This Row],[STOCK ALMACEN 05]],",",""))</f>
        <v>34</v>
      </c>
    </row>
    <row r="808" spans="1:8" x14ac:dyDescent="0.25">
      <c r="A808" s="253" t="s">
        <v>3156</v>
      </c>
      <c r="B808" s="253" t="s">
        <v>3157</v>
      </c>
      <c r="C808" s="255">
        <v>0</v>
      </c>
      <c r="D808" s="254" t="s">
        <v>6</v>
      </c>
      <c r="E808" s="255">
        <v>0.86050599999999999</v>
      </c>
      <c r="F808" s="101" t="str">
        <f>VLOOKUP(STOCK_PUENTEPIEDRA[[#This Row],[CODIGO]],CLASIFICACION[],4,FALSE)</f>
        <v>EVERWELL</v>
      </c>
      <c r="G8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8" s="17">
        <f>VALUE(SUBSTITUTE(STOCK_PUENTEPIEDRA[[#This Row],[STOCK ALMACEN 05]],",",""))</f>
        <v>0</v>
      </c>
    </row>
    <row r="809" spans="1:8" x14ac:dyDescent="0.25">
      <c r="A809" s="253" t="s">
        <v>3158</v>
      </c>
      <c r="B809" s="253" t="s">
        <v>3159</v>
      </c>
      <c r="C809" s="255">
        <v>0</v>
      </c>
      <c r="D809" s="254" t="s">
        <v>6</v>
      </c>
      <c r="E809" s="255">
        <v>4.83</v>
      </c>
      <c r="F809" s="101" t="str">
        <f>VLOOKUP(STOCK_PUENTEPIEDRA[[#This Row],[CODIGO]],CLASIFICACION[],4,FALSE)</f>
        <v>EVERWELL</v>
      </c>
      <c r="G8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09" s="17">
        <f>VALUE(SUBSTITUTE(STOCK_PUENTEPIEDRA[[#This Row],[STOCK ALMACEN 05]],",",""))</f>
        <v>0</v>
      </c>
    </row>
    <row r="810" spans="1:8" x14ac:dyDescent="0.25">
      <c r="A810" s="253" t="s">
        <v>3160</v>
      </c>
      <c r="B810" s="253" t="s">
        <v>3161</v>
      </c>
      <c r="C810" s="255">
        <v>0</v>
      </c>
      <c r="D810" s="254" t="s">
        <v>6</v>
      </c>
      <c r="E810" s="255">
        <v>10.2263</v>
      </c>
      <c r="F810" s="101" t="str">
        <f>VLOOKUP(STOCK_PUENTEPIEDRA[[#This Row],[CODIGO]],CLASIFICACION[],4,FALSE)</f>
        <v>EVERWELL</v>
      </c>
      <c r="G8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0" s="17">
        <f>VALUE(SUBSTITUTE(STOCK_PUENTEPIEDRA[[#This Row],[STOCK ALMACEN 05]],",",""))</f>
        <v>0</v>
      </c>
    </row>
    <row r="811" spans="1:8" x14ac:dyDescent="0.25">
      <c r="A811" s="253" t="s">
        <v>3162</v>
      </c>
      <c r="B811" s="253" t="s">
        <v>3163</v>
      </c>
      <c r="C811" s="255">
        <v>0</v>
      </c>
      <c r="D811" s="254" t="s">
        <v>6</v>
      </c>
      <c r="E811" s="255">
        <v>616.29737499999999</v>
      </c>
      <c r="F811" s="101" t="str">
        <f>VLOOKUP(STOCK_PUENTEPIEDRA[[#This Row],[CODIGO]],CLASIFICACION[],4,FALSE)</f>
        <v>BOHN</v>
      </c>
      <c r="G8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1" s="17">
        <f>VALUE(SUBSTITUTE(STOCK_PUENTEPIEDRA[[#This Row],[STOCK ALMACEN 05]],",",""))</f>
        <v>0</v>
      </c>
    </row>
    <row r="812" spans="1:8" x14ac:dyDescent="0.25">
      <c r="A812" s="253" t="s">
        <v>3164</v>
      </c>
      <c r="B812" s="253" t="s">
        <v>3165</v>
      </c>
      <c r="C812" s="255">
        <v>0</v>
      </c>
      <c r="D812" s="254" t="s">
        <v>6</v>
      </c>
      <c r="E812" s="255">
        <v>664.05562199999997</v>
      </c>
      <c r="F812" s="101" t="str">
        <f>VLOOKUP(STOCK_PUENTEPIEDRA[[#This Row],[CODIGO]],CLASIFICACION[],4,FALSE)</f>
        <v>BOHN</v>
      </c>
      <c r="G8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2" s="17">
        <f>VALUE(SUBSTITUTE(STOCK_PUENTEPIEDRA[[#This Row],[STOCK ALMACEN 05]],",",""))</f>
        <v>0</v>
      </c>
    </row>
    <row r="813" spans="1:8" x14ac:dyDescent="0.25">
      <c r="A813" s="253" t="s">
        <v>3166</v>
      </c>
      <c r="B813" s="253" t="s">
        <v>3167</v>
      </c>
      <c r="C813" s="255">
        <v>0</v>
      </c>
      <c r="D813" s="254" t="s">
        <v>6</v>
      </c>
      <c r="E813" s="255">
        <v>758.31887700000004</v>
      </c>
      <c r="F813" s="101" t="str">
        <f>VLOOKUP(STOCK_PUENTEPIEDRA[[#This Row],[CODIGO]],CLASIFICACION[],4,FALSE)</f>
        <v>BOHN</v>
      </c>
      <c r="G8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3" s="17">
        <f>VALUE(SUBSTITUTE(STOCK_PUENTEPIEDRA[[#This Row],[STOCK ALMACEN 05]],",",""))</f>
        <v>0</v>
      </c>
    </row>
    <row r="814" spans="1:8" x14ac:dyDescent="0.25">
      <c r="A814" s="253" t="s">
        <v>19580</v>
      </c>
      <c r="B814" s="253" t="s">
        <v>19581</v>
      </c>
      <c r="C814" s="255">
        <v>0</v>
      </c>
      <c r="D814" s="254" t="s">
        <v>6</v>
      </c>
      <c r="E814" s="255">
        <v>994.21643400000005</v>
      </c>
      <c r="F814" s="101" t="str">
        <f>VLOOKUP(STOCK_PUENTEPIEDRA[[#This Row],[CODIGO]],CLASIFICACION[],4,FALSE)</f>
        <v>BOHN</v>
      </c>
      <c r="G8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4" s="17">
        <f>VALUE(SUBSTITUTE(STOCK_PUENTEPIEDRA[[#This Row],[STOCK ALMACEN 05]],",",""))</f>
        <v>0</v>
      </c>
    </row>
    <row r="815" spans="1:8" x14ac:dyDescent="0.25">
      <c r="A815" s="253" t="s">
        <v>3168</v>
      </c>
      <c r="B815" s="253" t="s">
        <v>3169</v>
      </c>
      <c r="C815" s="255">
        <v>0</v>
      </c>
      <c r="D815" s="254" t="s">
        <v>6</v>
      </c>
      <c r="E815" s="255">
        <v>1293.886356</v>
      </c>
      <c r="F815" s="101" t="str">
        <f>VLOOKUP(STOCK_PUENTEPIEDRA[[#This Row],[CODIGO]],CLASIFICACION[],4,FALSE)</f>
        <v>BOHN</v>
      </c>
      <c r="G8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5" s="17">
        <f>VALUE(SUBSTITUTE(STOCK_PUENTEPIEDRA[[#This Row],[STOCK ALMACEN 05]],",",""))</f>
        <v>0</v>
      </c>
    </row>
    <row r="816" spans="1:8" x14ac:dyDescent="0.25">
      <c r="A816" s="253" t="s">
        <v>3170</v>
      </c>
      <c r="B816" s="253" t="s">
        <v>3171</v>
      </c>
      <c r="C816" s="255">
        <v>10</v>
      </c>
      <c r="D816" s="254" t="s">
        <v>6</v>
      </c>
      <c r="E816" s="255">
        <v>774.33888899999999</v>
      </c>
      <c r="F816" s="101" t="str">
        <f>VLOOKUP(STOCK_PUENTEPIEDRA[[#This Row],[CODIGO]],CLASIFICACION[],4,FALSE)</f>
        <v>BOHN</v>
      </c>
      <c r="G816" s="10">
        <f>IFERROR(IF(VLOOKUP(STOCK_PUENTEPIEDRA[[#This Row],[CODIGO]],STOCKSANLUIS[],10,FALSE),VLOOKUP(STOCK_PUENTEPIEDRA[[#This Row],[CODIGO]],STOCKSANLUIS[],10,FALSE),"STOCK SOLO EN ALM05"),"STOCK SOLO EN ALM05")</f>
        <v>1</v>
      </c>
      <c r="H816" s="17">
        <f>VALUE(SUBSTITUTE(STOCK_PUENTEPIEDRA[[#This Row],[STOCK ALMACEN 05]],",",""))</f>
        <v>10</v>
      </c>
    </row>
    <row r="817" spans="1:8" x14ac:dyDescent="0.25">
      <c r="A817" s="253" t="s">
        <v>3172</v>
      </c>
      <c r="B817" s="253" t="s">
        <v>3173</v>
      </c>
      <c r="C817" s="255">
        <v>9</v>
      </c>
      <c r="D817" s="254" t="s">
        <v>6</v>
      </c>
      <c r="E817" s="255">
        <v>1067.346665</v>
      </c>
      <c r="F817" s="101" t="str">
        <f>VLOOKUP(STOCK_PUENTEPIEDRA[[#This Row],[CODIGO]],CLASIFICACION[],4,FALSE)</f>
        <v>BOHN</v>
      </c>
      <c r="G8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7" s="17">
        <f>VALUE(SUBSTITUTE(STOCK_PUENTEPIEDRA[[#This Row],[STOCK ALMACEN 05]],",",""))</f>
        <v>9</v>
      </c>
    </row>
    <row r="818" spans="1:8" x14ac:dyDescent="0.25">
      <c r="A818" s="253" t="s">
        <v>19559</v>
      </c>
      <c r="B818" s="253" t="s">
        <v>19560</v>
      </c>
      <c r="C818" s="255">
        <v>14</v>
      </c>
      <c r="D818" s="254" t="s">
        <v>6</v>
      </c>
      <c r="E818" s="255">
        <v>1465.1661140000001</v>
      </c>
      <c r="F818" s="101" t="str">
        <f>VLOOKUP(STOCK_PUENTEPIEDRA[[#This Row],[CODIGO]],CLASIFICACION[],4,FALSE)</f>
        <v>BOHN</v>
      </c>
      <c r="G8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8" s="17">
        <f>VALUE(SUBSTITUTE(STOCK_PUENTEPIEDRA[[#This Row],[STOCK ALMACEN 05]],",",""))</f>
        <v>14</v>
      </c>
    </row>
    <row r="819" spans="1:8" x14ac:dyDescent="0.25">
      <c r="A819" s="253" t="s">
        <v>3176</v>
      </c>
      <c r="B819" s="253" t="s">
        <v>3177</v>
      </c>
      <c r="C819" s="255">
        <v>0</v>
      </c>
      <c r="D819" s="254" t="s">
        <v>6</v>
      </c>
      <c r="E819" s="255">
        <v>13.215630000000001</v>
      </c>
      <c r="F819" s="101" t="str">
        <f>VLOOKUP(STOCK_PUENTEPIEDRA[[#This Row],[CODIGO]],CLASIFICACION[],4,FALSE)</f>
        <v>NACOBRE</v>
      </c>
      <c r="G8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19" s="17">
        <f>VALUE(SUBSTITUTE(STOCK_PUENTEPIEDRA[[#This Row],[STOCK ALMACEN 05]],",",""))</f>
        <v>0</v>
      </c>
    </row>
    <row r="820" spans="1:8" x14ac:dyDescent="0.25">
      <c r="A820" s="253" t="s">
        <v>3178</v>
      </c>
      <c r="B820" s="253" t="s">
        <v>19406</v>
      </c>
      <c r="C820" s="255">
        <v>0</v>
      </c>
      <c r="D820" s="254" t="s">
        <v>6</v>
      </c>
      <c r="E820" s="255">
        <v>1085.6099999999999</v>
      </c>
      <c r="F820" s="101" t="str">
        <f>VLOOKUP(STOCK_PUENTEPIEDRA[[#This Row],[CODIGO]],CLASIFICACION[],4,FALSE)</f>
        <v>DANFOSS</v>
      </c>
      <c r="G8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0" s="17">
        <f>VALUE(SUBSTITUTE(STOCK_PUENTEPIEDRA[[#This Row],[STOCK ALMACEN 05]],",",""))</f>
        <v>0</v>
      </c>
    </row>
    <row r="821" spans="1:8" x14ac:dyDescent="0.25">
      <c r="A821" s="253" t="s">
        <v>3180</v>
      </c>
      <c r="B821" s="253" t="s">
        <v>3181</v>
      </c>
      <c r="C821" s="255">
        <v>6</v>
      </c>
      <c r="D821" s="254" t="s">
        <v>6</v>
      </c>
      <c r="E821" s="255">
        <v>20.522703</v>
      </c>
      <c r="F821" s="101" t="str">
        <f>VLOOKUP(STOCK_PUENTEPIEDRA[[#This Row],[CODIGO]],CLASIFICACION[],4,FALSE)</f>
        <v>FULL GAUGE</v>
      </c>
      <c r="G8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1" s="17">
        <f>VALUE(SUBSTITUTE(STOCK_PUENTEPIEDRA[[#This Row],[STOCK ALMACEN 05]],",",""))</f>
        <v>6</v>
      </c>
    </row>
    <row r="822" spans="1:8" x14ac:dyDescent="0.25">
      <c r="A822" s="253" t="s">
        <v>3182</v>
      </c>
      <c r="B822" s="253" t="s">
        <v>3183</v>
      </c>
      <c r="C822" s="255">
        <v>0</v>
      </c>
      <c r="D822" s="254" t="s">
        <v>6</v>
      </c>
      <c r="E822" s="255">
        <v>11.169921</v>
      </c>
      <c r="F822" s="101" t="str">
        <f>VLOOKUP(STOCK_PUENTEPIEDRA[[#This Row],[CODIGO]],CLASIFICACION[],4,FALSE)</f>
        <v>EVERWELL</v>
      </c>
      <c r="G8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2" s="17">
        <f>VALUE(SUBSTITUTE(STOCK_PUENTEPIEDRA[[#This Row],[STOCK ALMACEN 05]],",",""))</f>
        <v>0</v>
      </c>
    </row>
    <row r="823" spans="1:8" x14ac:dyDescent="0.25">
      <c r="A823" s="253" t="s">
        <v>3184</v>
      </c>
      <c r="B823" s="253" t="s">
        <v>3185</v>
      </c>
      <c r="C823" s="255">
        <v>0</v>
      </c>
      <c r="D823" s="254" t="s">
        <v>6</v>
      </c>
      <c r="E823" s="255">
        <v>8.7889060000000008</v>
      </c>
      <c r="F823" s="101" t="str">
        <f>VLOOKUP(STOCK_PUENTEPIEDRA[[#This Row],[CODIGO]],CLASIFICACION[],4,FALSE)</f>
        <v>EVERWELL</v>
      </c>
      <c r="G8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3" s="17">
        <f>VALUE(SUBSTITUTE(STOCK_PUENTEPIEDRA[[#This Row],[STOCK ALMACEN 05]],",",""))</f>
        <v>0</v>
      </c>
    </row>
    <row r="824" spans="1:8" x14ac:dyDescent="0.25">
      <c r="A824" s="253" t="s">
        <v>3186</v>
      </c>
      <c r="B824" s="253" t="s">
        <v>3187</v>
      </c>
      <c r="C824" s="255">
        <v>0</v>
      </c>
      <c r="D824" s="254" t="s">
        <v>6</v>
      </c>
      <c r="E824" s="255">
        <v>4.2155199999999997</v>
      </c>
      <c r="F824" s="101" t="str">
        <f>VLOOKUP(STOCK_PUENTEPIEDRA[[#This Row],[CODIGO]],CLASIFICACION[],4,FALSE)</f>
        <v>EVERWELL</v>
      </c>
      <c r="G8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4" s="17">
        <f>VALUE(SUBSTITUTE(STOCK_PUENTEPIEDRA[[#This Row],[STOCK ALMACEN 05]],",",""))</f>
        <v>0</v>
      </c>
    </row>
    <row r="825" spans="1:8" x14ac:dyDescent="0.25">
      <c r="A825" s="253" t="s">
        <v>3188</v>
      </c>
      <c r="B825" s="253" t="s">
        <v>3189</v>
      </c>
      <c r="C825" s="255">
        <v>0</v>
      </c>
      <c r="D825" s="254" t="s">
        <v>6</v>
      </c>
      <c r="E825" s="255">
        <v>8.2953130000000002</v>
      </c>
      <c r="F825" s="101" t="str">
        <f>VLOOKUP(STOCK_PUENTEPIEDRA[[#This Row],[CODIGO]],CLASIFICACION[],4,FALSE)</f>
        <v>EVERWELL</v>
      </c>
      <c r="G8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5" s="17">
        <f>VALUE(SUBSTITUTE(STOCK_PUENTEPIEDRA[[#This Row],[STOCK ALMACEN 05]],",",""))</f>
        <v>0</v>
      </c>
    </row>
    <row r="826" spans="1:8" x14ac:dyDescent="0.25">
      <c r="A826" s="253" t="s">
        <v>3190</v>
      </c>
      <c r="B826" s="253" t="s">
        <v>3191</v>
      </c>
      <c r="C826" s="255">
        <v>0</v>
      </c>
      <c r="D826" s="254" t="s">
        <v>6</v>
      </c>
      <c r="E826" s="255">
        <v>10.099242</v>
      </c>
      <c r="F826" s="101" t="str">
        <f>VLOOKUP(STOCK_PUENTEPIEDRA[[#This Row],[CODIGO]],CLASIFICACION[],4,FALSE)</f>
        <v>EVERWELL</v>
      </c>
      <c r="G8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6" s="17">
        <f>VALUE(SUBSTITUTE(STOCK_PUENTEPIEDRA[[#This Row],[STOCK ALMACEN 05]],",",""))</f>
        <v>0</v>
      </c>
    </row>
    <row r="827" spans="1:8" x14ac:dyDescent="0.25">
      <c r="A827" s="253" t="s">
        <v>3192</v>
      </c>
      <c r="B827" s="253" t="s">
        <v>3193</v>
      </c>
      <c r="C827" s="255">
        <v>0</v>
      </c>
      <c r="D827" s="254" t="s">
        <v>6</v>
      </c>
      <c r="E827" s="255">
        <v>22.076504</v>
      </c>
      <c r="F827" s="101" t="str">
        <f>VLOOKUP(STOCK_PUENTEPIEDRA[[#This Row],[CODIGO]],CLASIFICACION[],4,FALSE)</f>
        <v>EVERWELL</v>
      </c>
      <c r="G8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7" s="17">
        <f>VALUE(SUBSTITUTE(STOCK_PUENTEPIEDRA[[#This Row],[STOCK ALMACEN 05]],",",""))</f>
        <v>0</v>
      </c>
    </row>
    <row r="828" spans="1:8" x14ac:dyDescent="0.25">
      <c r="A828" s="253" t="s">
        <v>3194</v>
      </c>
      <c r="B828" s="253" t="s">
        <v>3195</v>
      </c>
      <c r="C828" s="255">
        <v>0</v>
      </c>
      <c r="D828" s="254" t="s">
        <v>6</v>
      </c>
      <c r="E828" s="255">
        <v>4.0738089999999998</v>
      </c>
      <c r="F828" s="101" t="str">
        <f>VLOOKUP(STOCK_PUENTEPIEDRA[[#This Row],[CODIGO]],CLASIFICACION[],4,FALSE)</f>
        <v>EVERWELL</v>
      </c>
      <c r="G8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28" s="17">
        <f>VALUE(SUBSTITUTE(STOCK_PUENTEPIEDRA[[#This Row],[STOCK ALMACEN 05]],",",""))</f>
        <v>0</v>
      </c>
    </row>
    <row r="829" spans="1:8" x14ac:dyDescent="0.25">
      <c r="A829" s="253" t="s">
        <v>3196</v>
      </c>
      <c r="B829" s="253" t="s">
        <v>3197</v>
      </c>
      <c r="C829" s="255">
        <v>134</v>
      </c>
      <c r="D829" s="254" t="s">
        <v>6</v>
      </c>
      <c r="E829" s="255">
        <v>7.3206930000000003</v>
      </c>
      <c r="F829" s="101" t="str">
        <f>VLOOKUP(STOCK_PUENTEPIEDRA[[#This Row],[CODIGO]],CLASIFICACION[],4,FALSE)</f>
        <v>EVERWELL</v>
      </c>
      <c r="G829" s="10">
        <f>IFERROR(IF(VLOOKUP(STOCK_PUENTEPIEDRA[[#This Row],[CODIGO]],STOCKSANLUIS[],10,FALSE),VLOOKUP(STOCK_PUENTEPIEDRA[[#This Row],[CODIGO]],STOCKSANLUIS[],10,FALSE),"STOCK SOLO EN ALM05"),"STOCK SOLO EN ALM05")</f>
        <v>5</v>
      </c>
      <c r="H829" s="17">
        <f>VALUE(SUBSTITUTE(STOCK_PUENTEPIEDRA[[#This Row],[STOCK ALMACEN 05]],",",""))</f>
        <v>134</v>
      </c>
    </row>
    <row r="830" spans="1:8" x14ac:dyDescent="0.25">
      <c r="A830" s="253" t="s">
        <v>3198</v>
      </c>
      <c r="B830" s="253" t="s">
        <v>3199</v>
      </c>
      <c r="C830" s="255">
        <v>0</v>
      </c>
      <c r="D830" s="254" t="s">
        <v>6</v>
      </c>
      <c r="E830" s="255">
        <v>3.9050539999999998</v>
      </c>
      <c r="F830" s="101" t="str">
        <f>VLOOKUP(STOCK_PUENTEPIEDRA[[#This Row],[CODIGO]],CLASIFICACION[],4,FALSE)</f>
        <v>QUALITY</v>
      </c>
      <c r="G8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0" s="17">
        <f>VALUE(SUBSTITUTE(STOCK_PUENTEPIEDRA[[#This Row],[STOCK ALMACEN 05]],",",""))</f>
        <v>0</v>
      </c>
    </row>
    <row r="831" spans="1:8" x14ac:dyDescent="0.25">
      <c r="A831" s="253" t="s">
        <v>3200</v>
      </c>
      <c r="B831" s="253" t="s">
        <v>3201</v>
      </c>
      <c r="C831" s="255">
        <v>8</v>
      </c>
      <c r="D831" s="254" t="s">
        <v>6</v>
      </c>
      <c r="E831" s="255">
        <v>4.2878699999999998</v>
      </c>
      <c r="F831" s="101" t="str">
        <f>VLOOKUP(STOCK_PUENTEPIEDRA[[#This Row],[CODIGO]],CLASIFICACION[],4,FALSE)</f>
        <v>QUALITY</v>
      </c>
      <c r="G831" s="10">
        <f>IFERROR(IF(VLOOKUP(STOCK_PUENTEPIEDRA[[#This Row],[CODIGO]],STOCKSANLUIS[],10,FALSE),VLOOKUP(STOCK_PUENTEPIEDRA[[#This Row],[CODIGO]],STOCKSANLUIS[],10,FALSE),"STOCK SOLO EN ALM05"),"STOCK SOLO EN ALM05")</f>
        <v>3</v>
      </c>
      <c r="H831" s="17">
        <f>VALUE(SUBSTITUTE(STOCK_PUENTEPIEDRA[[#This Row],[STOCK ALMACEN 05]],",",""))</f>
        <v>8</v>
      </c>
    </row>
    <row r="832" spans="1:8" x14ac:dyDescent="0.25">
      <c r="A832" s="253" t="s">
        <v>3202</v>
      </c>
      <c r="B832" s="253" t="s">
        <v>3203</v>
      </c>
      <c r="C832" s="255">
        <v>1</v>
      </c>
      <c r="D832" s="254" t="s">
        <v>6</v>
      </c>
      <c r="E832" s="255">
        <v>29.68</v>
      </c>
      <c r="F832" s="101" t="str">
        <f>VLOOKUP(STOCK_PUENTEPIEDRA[[#This Row],[CODIGO]],CLASIFICACION[],4,FALSE)</f>
        <v>SMART ELECTRIC</v>
      </c>
      <c r="G8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2" s="17">
        <f>VALUE(SUBSTITUTE(STOCK_PUENTEPIEDRA[[#This Row],[STOCK ALMACEN 05]],",",""))</f>
        <v>1</v>
      </c>
    </row>
    <row r="833" spans="1:8" x14ac:dyDescent="0.25">
      <c r="A833" s="253" t="s">
        <v>3204</v>
      </c>
      <c r="B833" s="253" t="s">
        <v>3205</v>
      </c>
      <c r="C833" s="255">
        <v>0</v>
      </c>
      <c r="D833" s="254" t="s">
        <v>6</v>
      </c>
      <c r="E833" s="255">
        <v>1.45</v>
      </c>
      <c r="F833" s="101" t="str">
        <f>VLOOKUP(STOCK_PUENTEPIEDRA[[#This Row],[CODIGO]],CLASIFICACION[],4,FALSE)</f>
        <v>SMART ELECTRIC</v>
      </c>
      <c r="G8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3" s="17">
        <f>VALUE(SUBSTITUTE(STOCK_PUENTEPIEDRA[[#This Row],[STOCK ALMACEN 05]],",",""))</f>
        <v>0</v>
      </c>
    </row>
    <row r="834" spans="1:8" x14ac:dyDescent="0.25">
      <c r="A834" s="253" t="s">
        <v>3206</v>
      </c>
      <c r="B834" s="253" t="s">
        <v>3207</v>
      </c>
      <c r="C834" s="255">
        <v>0</v>
      </c>
      <c r="D834" s="254" t="s">
        <v>6</v>
      </c>
      <c r="E834" s="255">
        <v>8.4499999999999993</v>
      </c>
      <c r="F834" s="101" t="str">
        <f>VLOOKUP(STOCK_PUENTEPIEDRA[[#This Row],[CODIGO]],CLASIFICACION[],4,FALSE)</f>
        <v>SMART ELECTRIC</v>
      </c>
      <c r="G8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4" s="17">
        <f>VALUE(SUBSTITUTE(STOCK_PUENTEPIEDRA[[#This Row],[STOCK ALMACEN 05]],",",""))</f>
        <v>0</v>
      </c>
    </row>
    <row r="835" spans="1:8" x14ac:dyDescent="0.25">
      <c r="A835" s="253" t="s">
        <v>3208</v>
      </c>
      <c r="B835" s="253" t="s">
        <v>3209</v>
      </c>
      <c r="C835" s="255">
        <v>0</v>
      </c>
      <c r="D835" s="254" t="s">
        <v>6</v>
      </c>
      <c r="E835" s="255">
        <v>4.09</v>
      </c>
      <c r="F835" s="101" t="str">
        <f>VLOOKUP(STOCK_PUENTEPIEDRA[[#This Row],[CODIGO]],CLASIFICACION[],4,FALSE)</f>
        <v>SMART ELECTRIC</v>
      </c>
      <c r="G8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5" s="17">
        <f>VALUE(SUBSTITUTE(STOCK_PUENTEPIEDRA[[#This Row],[STOCK ALMACEN 05]],",",""))</f>
        <v>0</v>
      </c>
    </row>
    <row r="836" spans="1:8" x14ac:dyDescent="0.25">
      <c r="A836" s="253" t="s">
        <v>3210</v>
      </c>
      <c r="B836" s="253" t="s">
        <v>3211</v>
      </c>
      <c r="C836" s="255">
        <v>0</v>
      </c>
      <c r="D836" s="254" t="s">
        <v>6</v>
      </c>
      <c r="E836" s="255">
        <v>5.7932509999999997</v>
      </c>
      <c r="F836" s="101" t="str">
        <f>VLOOKUP(STOCK_PUENTEPIEDRA[[#This Row],[CODIGO]],CLASIFICACION[],4,FALSE)</f>
        <v>SMART ELECTRIC</v>
      </c>
      <c r="G8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6" s="17">
        <f>VALUE(SUBSTITUTE(STOCK_PUENTEPIEDRA[[#This Row],[STOCK ALMACEN 05]],",",""))</f>
        <v>0</v>
      </c>
    </row>
    <row r="837" spans="1:8" x14ac:dyDescent="0.25">
      <c r="A837" s="253" t="s">
        <v>3212</v>
      </c>
      <c r="B837" s="253" t="s">
        <v>23097</v>
      </c>
      <c r="C837" s="255">
        <v>0</v>
      </c>
      <c r="D837" s="254" t="s">
        <v>6</v>
      </c>
      <c r="E837" s="255">
        <v>368.1</v>
      </c>
      <c r="F837" s="101" t="str">
        <f>VLOOKUP(STOCK_PUENTEPIEDRA[[#This Row],[CODIGO]],CLASIFICACION[],4,FALSE)</f>
        <v>DANFOSS</v>
      </c>
      <c r="G8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7" s="17">
        <f>VALUE(SUBSTITUTE(STOCK_PUENTEPIEDRA[[#This Row],[STOCK ALMACEN 05]],",",""))</f>
        <v>0</v>
      </c>
    </row>
    <row r="838" spans="1:8" x14ac:dyDescent="0.25">
      <c r="A838" s="253" t="s">
        <v>3214</v>
      </c>
      <c r="B838" s="253" t="s">
        <v>3215</v>
      </c>
      <c r="C838" s="255">
        <v>3</v>
      </c>
      <c r="D838" s="254" t="s">
        <v>6</v>
      </c>
      <c r="E838" s="255">
        <v>573.1</v>
      </c>
      <c r="F838" s="101" t="str">
        <f>VLOOKUP(STOCK_PUENTEPIEDRA[[#This Row],[CODIGO]],CLASIFICACION[],4,FALSE)</f>
        <v>DANFOSS</v>
      </c>
      <c r="G8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8" s="17">
        <f>VALUE(SUBSTITUTE(STOCK_PUENTEPIEDRA[[#This Row],[STOCK ALMACEN 05]],",",""))</f>
        <v>3</v>
      </c>
    </row>
    <row r="839" spans="1:8" x14ac:dyDescent="0.25">
      <c r="A839" s="253" t="s">
        <v>19707</v>
      </c>
      <c r="B839" s="253" t="s">
        <v>19708</v>
      </c>
      <c r="C839" s="255">
        <v>0</v>
      </c>
      <c r="D839" s="254" t="s">
        <v>6</v>
      </c>
      <c r="E839" s="255">
        <v>594.08000000000004</v>
      </c>
      <c r="F839" s="101" t="str">
        <f>VLOOKUP(STOCK_PUENTEPIEDRA[[#This Row],[CODIGO]],CLASIFICACION[],4,FALSE)</f>
        <v>DANFOSS</v>
      </c>
      <c r="G8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39" s="17">
        <f>VALUE(SUBSTITUTE(STOCK_PUENTEPIEDRA[[#This Row],[STOCK ALMACEN 05]],",",""))</f>
        <v>0</v>
      </c>
    </row>
    <row r="840" spans="1:8" x14ac:dyDescent="0.25">
      <c r="A840" s="253" t="s">
        <v>20782</v>
      </c>
      <c r="B840" s="253" t="s">
        <v>22923</v>
      </c>
      <c r="C840" s="255">
        <v>0</v>
      </c>
      <c r="D840" s="254" t="s">
        <v>6</v>
      </c>
      <c r="E840" s="255">
        <v>6450.5</v>
      </c>
      <c r="F840" s="101" t="str">
        <f>VLOOKUP(STOCK_PUENTEPIEDRA[[#This Row],[CODIGO]],CLASIFICACION[],4,FALSE)</f>
        <v>BITZER</v>
      </c>
      <c r="G8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0" s="17">
        <f>VALUE(SUBSTITUTE(STOCK_PUENTEPIEDRA[[#This Row],[STOCK ALMACEN 05]],",",""))</f>
        <v>0</v>
      </c>
    </row>
    <row r="841" spans="1:8" x14ac:dyDescent="0.25">
      <c r="A841" s="253" t="s">
        <v>20784</v>
      </c>
      <c r="B841" s="253" t="s">
        <v>22924</v>
      </c>
      <c r="C841" s="255">
        <v>0</v>
      </c>
      <c r="D841" s="254" t="s">
        <v>6</v>
      </c>
      <c r="E841" s="255">
        <v>6730.75</v>
      </c>
      <c r="F841" s="101" t="str">
        <f>VLOOKUP(STOCK_PUENTEPIEDRA[[#This Row],[CODIGO]],CLASIFICACION[],4,FALSE)</f>
        <v>BITZER</v>
      </c>
      <c r="G8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1" s="17">
        <f>VALUE(SUBSTITUTE(STOCK_PUENTEPIEDRA[[#This Row],[STOCK ALMACEN 05]],",",""))</f>
        <v>0</v>
      </c>
    </row>
    <row r="842" spans="1:8" x14ac:dyDescent="0.25">
      <c r="A842" s="253" t="s">
        <v>19608</v>
      </c>
      <c r="B842" s="253" t="s">
        <v>19609</v>
      </c>
      <c r="C842" s="255">
        <v>0</v>
      </c>
      <c r="D842" s="254" t="s">
        <v>6</v>
      </c>
      <c r="E842" s="255">
        <v>7200</v>
      </c>
      <c r="F842" s="101" t="str">
        <f>VLOOKUP(STOCK_PUENTEPIEDRA[[#This Row],[CODIGO]],CLASIFICACION[],4,FALSE)</f>
        <v>PECOMARK</v>
      </c>
      <c r="G8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2" s="17">
        <f>VALUE(SUBSTITUTE(STOCK_PUENTEPIEDRA[[#This Row],[STOCK ALMACEN 05]],",",""))</f>
        <v>0</v>
      </c>
    </row>
    <row r="843" spans="1:8" x14ac:dyDescent="0.25">
      <c r="A843" s="253" t="s">
        <v>20788</v>
      </c>
      <c r="B843" s="253" t="s">
        <v>20789</v>
      </c>
      <c r="C843" s="255">
        <v>0</v>
      </c>
      <c r="D843" s="254" t="s">
        <v>6</v>
      </c>
      <c r="E843" s="255">
        <v>16181.07</v>
      </c>
      <c r="F843" s="101" t="str">
        <f>VLOOKUP(STOCK_PUENTEPIEDRA[[#This Row],[CODIGO]],CLASIFICACION[],4,FALSE)</f>
        <v>PECOMARK</v>
      </c>
      <c r="G8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3" s="17">
        <f>VALUE(SUBSTITUTE(STOCK_PUENTEPIEDRA[[#This Row],[STOCK ALMACEN 05]],",",""))</f>
        <v>0</v>
      </c>
    </row>
    <row r="844" spans="1:8" x14ac:dyDescent="0.25">
      <c r="A844" s="253" t="s">
        <v>19675</v>
      </c>
      <c r="B844" s="253" t="s">
        <v>19676</v>
      </c>
      <c r="C844" s="255">
        <v>0</v>
      </c>
      <c r="D844" s="254" t="s">
        <v>6</v>
      </c>
      <c r="E844" s="255">
        <v>4602.57</v>
      </c>
      <c r="F844" s="101" t="str">
        <f>VLOOKUP(STOCK_PUENTEPIEDRA[[#This Row],[CODIGO]],CLASIFICACION[],4,FALSE)</f>
        <v>PECOMARK</v>
      </c>
      <c r="G8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4" s="17">
        <f>VALUE(SUBSTITUTE(STOCK_PUENTEPIEDRA[[#This Row],[STOCK ALMACEN 05]],",",""))</f>
        <v>0</v>
      </c>
    </row>
    <row r="845" spans="1:8" x14ac:dyDescent="0.25">
      <c r="A845" s="253" t="s">
        <v>20792</v>
      </c>
      <c r="B845" s="253" t="s">
        <v>20793</v>
      </c>
      <c r="C845" s="255">
        <v>0</v>
      </c>
      <c r="D845" s="254" t="s">
        <v>6</v>
      </c>
      <c r="E845" s="255">
        <v>5654.1</v>
      </c>
      <c r="F845" s="101" t="str">
        <f>VLOOKUP(STOCK_PUENTEPIEDRA[[#This Row],[CODIGO]],CLASIFICACION[],4,FALSE)</f>
        <v>PECOMARK</v>
      </c>
      <c r="G8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5" s="17">
        <f>VALUE(SUBSTITUTE(STOCK_PUENTEPIEDRA[[#This Row],[STOCK ALMACEN 05]],",",""))</f>
        <v>0</v>
      </c>
    </row>
    <row r="846" spans="1:8" x14ac:dyDescent="0.25">
      <c r="A846" s="253" t="s">
        <v>3216</v>
      </c>
      <c r="B846" s="253" t="s">
        <v>22613</v>
      </c>
      <c r="C846" s="255">
        <v>0</v>
      </c>
      <c r="D846" s="254" t="s">
        <v>6</v>
      </c>
      <c r="E846" s="255">
        <v>312.560586</v>
      </c>
      <c r="F846" s="101" t="str">
        <f>VLOOKUP(STOCK_PUENTEPIEDRA[[#This Row],[CODIGO]],CLASIFICACION[],4,FALSE)</f>
        <v>FULL GAUGE</v>
      </c>
      <c r="G8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6" s="17">
        <f>VALUE(SUBSTITUTE(STOCK_PUENTEPIEDRA[[#This Row],[STOCK ALMACEN 05]],",",""))</f>
        <v>0</v>
      </c>
    </row>
    <row r="847" spans="1:8" x14ac:dyDescent="0.25">
      <c r="A847" s="253" t="s">
        <v>3218</v>
      </c>
      <c r="B847" s="253" t="s">
        <v>3219</v>
      </c>
      <c r="C847" s="255">
        <v>0</v>
      </c>
      <c r="D847" s="254" t="s">
        <v>6</v>
      </c>
      <c r="E847" s="255">
        <v>178.80165700000001</v>
      </c>
      <c r="F847" s="101" t="str">
        <f>VLOOKUP(STOCK_PUENTEPIEDRA[[#This Row],[CODIGO]],CLASIFICACION[],4,FALSE)</f>
        <v>FULL GAUGE</v>
      </c>
      <c r="G8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7" s="17">
        <f>VALUE(SUBSTITUTE(STOCK_PUENTEPIEDRA[[#This Row],[STOCK ALMACEN 05]],",",""))</f>
        <v>0</v>
      </c>
    </row>
    <row r="848" spans="1:8" x14ac:dyDescent="0.25">
      <c r="A848" s="253" t="s">
        <v>19607</v>
      </c>
      <c r="B848" s="253" t="s">
        <v>3223</v>
      </c>
      <c r="C848" s="255">
        <v>4</v>
      </c>
      <c r="D848" s="254" t="s">
        <v>6</v>
      </c>
      <c r="E848" s="255">
        <v>1087.42</v>
      </c>
      <c r="F848" s="101" t="str">
        <f>VLOOKUP(STOCK_PUENTEPIEDRA[[#This Row],[CODIGO]],CLASIFICACION[],4,FALSE)</f>
        <v>DANFOSS</v>
      </c>
      <c r="G8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8" s="17">
        <f>VALUE(SUBSTITUTE(STOCK_PUENTEPIEDRA[[#This Row],[STOCK ALMACEN 05]],",",""))</f>
        <v>4</v>
      </c>
    </row>
    <row r="849" spans="1:8" x14ac:dyDescent="0.25">
      <c r="A849" s="253" t="s">
        <v>19594</v>
      </c>
      <c r="B849" s="253" t="s">
        <v>19595</v>
      </c>
      <c r="C849" s="255">
        <v>3</v>
      </c>
      <c r="D849" s="254" t="s">
        <v>6</v>
      </c>
      <c r="E849" s="255">
        <v>1259.1199999999999</v>
      </c>
      <c r="F849" s="101" t="str">
        <f>VLOOKUP(STOCK_PUENTEPIEDRA[[#This Row],[CODIGO]],CLASIFICACION[],4,FALSE)</f>
        <v>DANFOSS</v>
      </c>
      <c r="G8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49" s="17">
        <f>VALUE(SUBSTITUTE(STOCK_PUENTEPIEDRA[[#This Row],[STOCK ALMACEN 05]],",",""))</f>
        <v>3</v>
      </c>
    </row>
    <row r="850" spans="1:8" x14ac:dyDescent="0.25">
      <c r="A850" s="253" t="s">
        <v>3220</v>
      </c>
      <c r="B850" s="253" t="s">
        <v>3221</v>
      </c>
      <c r="C850" s="255">
        <v>0</v>
      </c>
      <c r="D850" s="254" t="s">
        <v>6</v>
      </c>
      <c r="E850" s="255">
        <v>429.46</v>
      </c>
      <c r="F850" s="101" t="str">
        <f>VLOOKUP(STOCK_PUENTEPIEDRA[[#This Row],[CODIGO]],CLASIFICACION[],4,FALSE)</f>
        <v>DANFOSS</v>
      </c>
      <c r="G8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0" s="17">
        <f>VALUE(SUBSTITUTE(STOCK_PUENTEPIEDRA[[#This Row],[STOCK ALMACEN 05]],",",""))</f>
        <v>0</v>
      </c>
    </row>
    <row r="851" spans="1:8" x14ac:dyDescent="0.25">
      <c r="A851" s="253" t="s">
        <v>3224</v>
      </c>
      <c r="B851" s="253" t="s">
        <v>19356</v>
      </c>
      <c r="C851" s="255">
        <v>420</v>
      </c>
      <c r="D851" s="254" t="s">
        <v>6</v>
      </c>
      <c r="E851" s="255">
        <v>13.546878</v>
      </c>
      <c r="F851" s="101" t="str">
        <f>VLOOKUP(STOCK_PUENTEPIEDRA[[#This Row],[CODIGO]],CLASIFICACION[],4,FALSE)</f>
        <v>QUALITY</v>
      </c>
      <c r="G851" s="10">
        <f>IFERROR(IF(VLOOKUP(STOCK_PUENTEPIEDRA[[#This Row],[CODIGO]],STOCKSANLUIS[],10,FALSE),VLOOKUP(STOCK_PUENTEPIEDRA[[#This Row],[CODIGO]],STOCKSANLUIS[],10,FALSE),"STOCK SOLO EN ALM05"),"STOCK SOLO EN ALM05")</f>
        <v>53</v>
      </c>
      <c r="H851" s="17">
        <f>VALUE(SUBSTITUTE(STOCK_PUENTEPIEDRA[[#This Row],[STOCK ALMACEN 05]],",",""))</f>
        <v>420</v>
      </c>
    </row>
    <row r="852" spans="1:8" x14ac:dyDescent="0.25">
      <c r="A852" s="253" t="s">
        <v>3226</v>
      </c>
      <c r="B852" s="253" t="s">
        <v>3227</v>
      </c>
      <c r="C852" s="255">
        <v>0</v>
      </c>
      <c r="D852" s="254" t="s">
        <v>6</v>
      </c>
      <c r="E852" s="255">
        <v>5.2558730000000002</v>
      </c>
      <c r="F852" s="101" t="str">
        <f>VLOOKUP(STOCK_PUENTEPIEDRA[[#This Row],[CODIGO]],CLASIFICACION[],4,FALSE)</f>
        <v>EVERWELL</v>
      </c>
      <c r="G8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2" s="17">
        <f>VALUE(SUBSTITUTE(STOCK_PUENTEPIEDRA[[#This Row],[STOCK ALMACEN 05]],",",""))</f>
        <v>0</v>
      </c>
    </row>
    <row r="853" spans="1:8" x14ac:dyDescent="0.25">
      <c r="A853" s="253" t="s">
        <v>3228</v>
      </c>
      <c r="B853" s="253" t="s">
        <v>3229</v>
      </c>
      <c r="C853" s="255">
        <v>420</v>
      </c>
      <c r="D853" s="254" t="s">
        <v>6</v>
      </c>
      <c r="E853" s="255">
        <v>1.21736</v>
      </c>
      <c r="F853" s="101" t="str">
        <f>VLOOKUP(STOCK_PUENTEPIEDRA[[#This Row],[CODIGO]],CLASIFICACION[],4,FALSE)</f>
        <v>EVERWELL</v>
      </c>
      <c r="G853" s="10">
        <f>IFERROR(IF(VLOOKUP(STOCK_PUENTEPIEDRA[[#This Row],[CODIGO]],STOCKSANLUIS[],10,FALSE),VLOOKUP(STOCK_PUENTEPIEDRA[[#This Row],[CODIGO]],STOCKSANLUIS[],10,FALSE),"STOCK SOLO EN ALM05"),"STOCK SOLO EN ALM05")</f>
        <v>250</v>
      </c>
      <c r="H853" s="17">
        <f>VALUE(SUBSTITUTE(STOCK_PUENTEPIEDRA[[#This Row],[STOCK ALMACEN 05]],",",""))</f>
        <v>420</v>
      </c>
    </row>
    <row r="854" spans="1:8" x14ac:dyDescent="0.25">
      <c r="A854" s="253" t="s">
        <v>3230</v>
      </c>
      <c r="B854" s="253" t="s">
        <v>3231</v>
      </c>
      <c r="C854" s="255">
        <v>0</v>
      </c>
      <c r="D854" s="254" t="s">
        <v>6</v>
      </c>
      <c r="E854" s="255">
        <v>3.099208</v>
      </c>
      <c r="F854" s="101" t="str">
        <f>VLOOKUP(STOCK_PUENTEPIEDRA[[#This Row],[CODIGO]],CLASIFICACION[],4,FALSE)</f>
        <v>EVERWELL</v>
      </c>
      <c r="G8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4" s="17">
        <f>VALUE(SUBSTITUTE(STOCK_PUENTEPIEDRA[[#This Row],[STOCK ALMACEN 05]],",",""))</f>
        <v>0</v>
      </c>
    </row>
    <row r="855" spans="1:8" x14ac:dyDescent="0.25">
      <c r="A855" s="253" t="s">
        <v>3232</v>
      </c>
      <c r="B855" s="253" t="s">
        <v>3233</v>
      </c>
      <c r="C855" s="255">
        <v>0</v>
      </c>
      <c r="D855" s="254" t="s">
        <v>6</v>
      </c>
      <c r="E855" s="255">
        <v>3.430574</v>
      </c>
      <c r="F855" s="101" t="str">
        <f>VLOOKUP(STOCK_PUENTEPIEDRA[[#This Row],[CODIGO]],CLASIFICACION[],4,FALSE)</f>
        <v>EVERWELL</v>
      </c>
      <c r="G8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5" s="17">
        <f>VALUE(SUBSTITUTE(STOCK_PUENTEPIEDRA[[#This Row],[STOCK ALMACEN 05]],",",""))</f>
        <v>0</v>
      </c>
    </row>
    <row r="856" spans="1:8" x14ac:dyDescent="0.25">
      <c r="A856" s="253" t="s">
        <v>3234</v>
      </c>
      <c r="B856" s="253" t="s">
        <v>3235</v>
      </c>
      <c r="C856" s="255">
        <v>0</v>
      </c>
      <c r="D856" s="254" t="s">
        <v>6</v>
      </c>
      <c r="E856" s="255">
        <v>3.0245920000000002</v>
      </c>
      <c r="F856" s="101" t="str">
        <f>VLOOKUP(STOCK_PUENTEPIEDRA[[#This Row],[CODIGO]],CLASIFICACION[],4,FALSE)</f>
        <v>EVERWELL</v>
      </c>
      <c r="G8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6" s="17">
        <f>VALUE(SUBSTITUTE(STOCK_PUENTEPIEDRA[[#This Row],[STOCK ALMACEN 05]],",",""))</f>
        <v>0</v>
      </c>
    </row>
    <row r="857" spans="1:8" x14ac:dyDescent="0.25">
      <c r="A857" s="253" t="s">
        <v>3236</v>
      </c>
      <c r="B857" s="253" t="s">
        <v>3237</v>
      </c>
      <c r="C857" s="255">
        <v>0</v>
      </c>
      <c r="D857" s="254" t="s">
        <v>6</v>
      </c>
      <c r="E857" s="255">
        <v>12.144294</v>
      </c>
      <c r="F857" s="101" t="str">
        <f>VLOOKUP(STOCK_PUENTEPIEDRA[[#This Row],[CODIGO]],CLASIFICACION[],4,FALSE)</f>
        <v>QUALITY</v>
      </c>
      <c r="G8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7" s="17">
        <f>VALUE(SUBSTITUTE(STOCK_PUENTEPIEDRA[[#This Row],[STOCK ALMACEN 05]],",",""))</f>
        <v>0</v>
      </c>
    </row>
    <row r="858" spans="1:8" x14ac:dyDescent="0.25">
      <c r="A858" s="253" t="s">
        <v>3238</v>
      </c>
      <c r="B858" s="253" t="s">
        <v>3153</v>
      </c>
      <c r="C858" s="255">
        <v>0</v>
      </c>
      <c r="D858" s="254" t="s">
        <v>6</v>
      </c>
      <c r="E858" s="255">
        <v>510.47199999999998</v>
      </c>
      <c r="F858" s="101" t="str">
        <f>VLOOKUP(STOCK_PUENTEPIEDRA[[#This Row],[CODIGO]],CLASIFICACION[],4,FALSE)</f>
        <v>DANFOSS</v>
      </c>
      <c r="G858" s="10">
        <f>IFERROR(IF(VLOOKUP(STOCK_PUENTEPIEDRA[[#This Row],[CODIGO]],STOCKSANLUIS[],10,FALSE),VLOOKUP(STOCK_PUENTEPIEDRA[[#This Row],[CODIGO]],STOCKSANLUIS[],10,FALSE),"STOCK SOLO EN ALM05"),"STOCK SOLO EN ALM05")</f>
        <v>1</v>
      </c>
      <c r="H858" s="17">
        <f>VALUE(SUBSTITUTE(STOCK_PUENTEPIEDRA[[#This Row],[STOCK ALMACEN 05]],",",""))</f>
        <v>0</v>
      </c>
    </row>
    <row r="859" spans="1:8" x14ac:dyDescent="0.25">
      <c r="A859" s="253" t="s">
        <v>3239</v>
      </c>
      <c r="B859" s="253" t="s">
        <v>3240</v>
      </c>
      <c r="C859" s="255">
        <v>0</v>
      </c>
      <c r="D859" s="254" t="s">
        <v>6</v>
      </c>
      <c r="E859" s="255">
        <v>60.275593000000001</v>
      </c>
      <c r="F859" s="101" t="str">
        <f>VLOOKUP(STOCK_PUENTEPIEDRA[[#This Row],[CODIGO]],CLASIFICACION[],4,FALSE)</f>
        <v>AMUCO</v>
      </c>
      <c r="G8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59" s="17">
        <f>VALUE(SUBSTITUTE(STOCK_PUENTEPIEDRA[[#This Row],[STOCK ALMACEN 05]],",",""))</f>
        <v>0</v>
      </c>
    </row>
    <row r="860" spans="1:8" x14ac:dyDescent="0.25">
      <c r="A860" s="253" t="s">
        <v>20806</v>
      </c>
      <c r="B860" s="253" t="s">
        <v>20807</v>
      </c>
      <c r="C860" s="255">
        <v>0</v>
      </c>
      <c r="D860" s="254" t="s">
        <v>6</v>
      </c>
      <c r="E860" s="255">
        <v>92.92</v>
      </c>
      <c r="F860" s="101" t="str">
        <f>VLOOKUP(STOCK_PUENTEPIEDRA[[#This Row],[CODIGO]],CLASIFICACION[],4,FALSE)</f>
        <v>FULL GAUGE</v>
      </c>
      <c r="G8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60" s="17">
        <f>VALUE(SUBSTITUTE(STOCK_PUENTEPIEDRA[[#This Row],[STOCK ALMACEN 05]],",",""))</f>
        <v>0</v>
      </c>
    </row>
    <row r="861" spans="1:8" x14ac:dyDescent="0.25">
      <c r="A861" s="253" t="s">
        <v>19770</v>
      </c>
      <c r="B861" s="253" t="s">
        <v>19771</v>
      </c>
      <c r="C861" s="255">
        <v>2</v>
      </c>
      <c r="D861" s="254" t="s">
        <v>6</v>
      </c>
      <c r="E861" s="255">
        <v>686.79</v>
      </c>
      <c r="F861" s="101" t="str">
        <f>VLOOKUP(STOCK_PUENTEPIEDRA[[#This Row],[CODIGO]],CLASIFICACION[],4,FALSE)</f>
        <v>DANFOSS</v>
      </c>
      <c r="G8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61" s="17">
        <f>VALUE(SUBSTITUTE(STOCK_PUENTEPIEDRA[[#This Row],[STOCK ALMACEN 05]],",",""))</f>
        <v>2</v>
      </c>
    </row>
    <row r="862" spans="1:8" x14ac:dyDescent="0.25">
      <c r="A862" s="253" t="s">
        <v>3241</v>
      </c>
      <c r="B862" s="253" t="s">
        <v>3242</v>
      </c>
      <c r="C862" s="255">
        <v>11</v>
      </c>
      <c r="D862" s="254" t="s">
        <v>6</v>
      </c>
      <c r="E862" s="255">
        <v>4.4774390000000004</v>
      </c>
      <c r="F862" s="101" t="str">
        <f>VLOOKUP(STOCK_PUENTEPIEDRA[[#This Row],[CODIGO]],CLASIFICACION[],4,FALSE)</f>
        <v>EVERWELL</v>
      </c>
      <c r="G862" s="10">
        <f>IFERROR(IF(VLOOKUP(STOCK_PUENTEPIEDRA[[#This Row],[CODIGO]],STOCKSANLUIS[],10,FALSE),VLOOKUP(STOCK_PUENTEPIEDRA[[#This Row],[CODIGO]],STOCKSANLUIS[],10,FALSE),"STOCK SOLO EN ALM05"),"STOCK SOLO EN ALM05")</f>
        <v>2</v>
      </c>
      <c r="H862" s="17">
        <f>VALUE(SUBSTITUTE(STOCK_PUENTEPIEDRA[[#This Row],[STOCK ALMACEN 05]],",",""))</f>
        <v>11</v>
      </c>
    </row>
    <row r="863" spans="1:8" x14ac:dyDescent="0.25">
      <c r="A863" s="253" t="s">
        <v>3243</v>
      </c>
      <c r="B863" s="253" t="s">
        <v>3244</v>
      </c>
      <c r="C863" s="255">
        <v>2</v>
      </c>
      <c r="D863" s="254" t="s">
        <v>6</v>
      </c>
      <c r="E863" s="255">
        <v>4.2981049999999996</v>
      </c>
      <c r="F863" s="101" t="str">
        <f>VLOOKUP(STOCK_PUENTEPIEDRA[[#This Row],[CODIGO]],CLASIFICACION[],4,FALSE)</f>
        <v>EVERWELL</v>
      </c>
      <c r="G863" s="10">
        <f>IFERROR(IF(VLOOKUP(STOCK_PUENTEPIEDRA[[#This Row],[CODIGO]],STOCKSANLUIS[],10,FALSE),VLOOKUP(STOCK_PUENTEPIEDRA[[#This Row],[CODIGO]],STOCKSANLUIS[],10,FALSE),"STOCK SOLO EN ALM05"),"STOCK SOLO EN ALM05")</f>
        <v>1</v>
      </c>
      <c r="H863" s="17">
        <f>VALUE(SUBSTITUTE(STOCK_PUENTEPIEDRA[[#This Row],[STOCK ALMACEN 05]],",",""))</f>
        <v>2</v>
      </c>
    </row>
    <row r="864" spans="1:8" x14ac:dyDescent="0.25">
      <c r="A864" s="253" t="s">
        <v>3245</v>
      </c>
      <c r="B864" s="253" t="s">
        <v>3246</v>
      </c>
      <c r="C864" s="255">
        <v>0</v>
      </c>
      <c r="D864" s="254" t="s">
        <v>6</v>
      </c>
      <c r="E864" s="255">
        <v>1.493752</v>
      </c>
      <c r="F864" s="101" t="str">
        <f>VLOOKUP(STOCK_PUENTEPIEDRA[[#This Row],[CODIGO]],CLASIFICACION[],4,FALSE)</f>
        <v>EVERWELL</v>
      </c>
      <c r="G864" s="10">
        <f>IFERROR(IF(VLOOKUP(STOCK_PUENTEPIEDRA[[#This Row],[CODIGO]],STOCKSANLUIS[],10,FALSE),VLOOKUP(STOCK_PUENTEPIEDRA[[#This Row],[CODIGO]],STOCKSANLUIS[],10,FALSE),"STOCK SOLO EN ALM05"),"STOCK SOLO EN ALM05")</f>
        <v>15</v>
      </c>
      <c r="H864" s="17">
        <f>VALUE(SUBSTITUTE(STOCK_PUENTEPIEDRA[[#This Row],[STOCK ALMACEN 05]],",",""))</f>
        <v>0</v>
      </c>
    </row>
    <row r="865" spans="1:8" x14ac:dyDescent="0.25">
      <c r="A865" s="253" t="s">
        <v>3247</v>
      </c>
      <c r="B865" s="253" t="s">
        <v>3248</v>
      </c>
      <c r="C865" s="255">
        <v>0</v>
      </c>
      <c r="D865" s="254" t="s">
        <v>6</v>
      </c>
      <c r="E865" s="255">
        <v>0.46909299999999998</v>
      </c>
      <c r="F865" s="101" t="str">
        <f>VLOOKUP(STOCK_PUENTEPIEDRA[[#This Row],[CODIGO]],CLASIFICACION[],4,FALSE)</f>
        <v>EVERWELL</v>
      </c>
      <c r="G8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65" s="17">
        <f>VALUE(SUBSTITUTE(STOCK_PUENTEPIEDRA[[#This Row],[STOCK ALMACEN 05]],",",""))</f>
        <v>0</v>
      </c>
    </row>
    <row r="866" spans="1:8" x14ac:dyDescent="0.25">
      <c r="A866" s="253" t="s">
        <v>3249</v>
      </c>
      <c r="B866" s="253" t="s">
        <v>3250</v>
      </c>
      <c r="C866" s="255">
        <v>0</v>
      </c>
      <c r="D866" s="254" t="s">
        <v>6</v>
      </c>
      <c r="E866" s="255">
        <v>14.75</v>
      </c>
      <c r="F866" s="101" t="str">
        <f>VLOOKUP(STOCK_PUENTEPIEDRA[[#This Row],[CODIGO]],CLASIFICACION[],4,FALSE)</f>
        <v>EVERWELL</v>
      </c>
      <c r="G8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66" s="17">
        <f>VALUE(SUBSTITUTE(STOCK_PUENTEPIEDRA[[#This Row],[STOCK ALMACEN 05]],",",""))</f>
        <v>0</v>
      </c>
    </row>
    <row r="867" spans="1:8" x14ac:dyDescent="0.25">
      <c r="A867" s="253" t="s">
        <v>20814</v>
      </c>
      <c r="B867" s="253" t="s">
        <v>20815</v>
      </c>
      <c r="C867" s="255">
        <v>0</v>
      </c>
      <c r="D867" s="254" t="s">
        <v>6</v>
      </c>
      <c r="E867" s="255">
        <v>4195</v>
      </c>
      <c r="F867" s="101" t="str">
        <f>VLOOKUP(STOCK_PUENTEPIEDRA[[#This Row],[CODIGO]],CLASIFICACION[],4,FALSE)</f>
        <v>MIPAL</v>
      </c>
      <c r="G8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67" s="17">
        <f>VALUE(SUBSTITUTE(STOCK_PUENTEPIEDRA[[#This Row],[STOCK ALMACEN 05]],",",""))</f>
        <v>0</v>
      </c>
    </row>
    <row r="868" spans="1:8" x14ac:dyDescent="0.25">
      <c r="A868" s="253" t="s">
        <v>20867</v>
      </c>
      <c r="B868" s="253" t="s">
        <v>20868</v>
      </c>
      <c r="C868" s="255">
        <v>0</v>
      </c>
      <c r="D868" s="254" t="s">
        <v>6</v>
      </c>
      <c r="E868" s="255">
        <v>561.86</v>
      </c>
      <c r="F868" s="101" t="str">
        <f>VLOOKUP(STOCK_PUENTEPIEDRA[[#This Row],[CODIGO]],CLASIFICACION[],4,FALSE)</f>
        <v>MASTER FRIGO</v>
      </c>
      <c r="G8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68" s="17">
        <f>VALUE(SUBSTITUTE(STOCK_PUENTEPIEDRA[[#This Row],[STOCK ALMACEN 05]],",",""))</f>
        <v>0</v>
      </c>
    </row>
    <row r="869" spans="1:8" x14ac:dyDescent="0.25">
      <c r="A869" s="253" t="s">
        <v>3253</v>
      </c>
      <c r="B869" s="253" t="s">
        <v>3254</v>
      </c>
      <c r="C869" s="255">
        <v>0</v>
      </c>
      <c r="D869" s="254" t="s">
        <v>6</v>
      </c>
      <c r="E869" s="255">
        <v>18</v>
      </c>
      <c r="F869" s="101" t="str">
        <f>VLOOKUP(STOCK_PUENTEPIEDRA[[#This Row],[CODIGO]],CLASIFICACION[],4,FALSE)</f>
        <v>JOHNSON CONTROLS</v>
      </c>
      <c r="G8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69" s="17">
        <f>VALUE(SUBSTITUTE(STOCK_PUENTEPIEDRA[[#This Row],[STOCK ALMACEN 05]],",",""))</f>
        <v>0</v>
      </c>
    </row>
    <row r="870" spans="1:8" x14ac:dyDescent="0.25">
      <c r="A870" s="253" t="s">
        <v>3255</v>
      </c>
      <c r="B870" s="253" t="s">
        <v>3256</v>
      </c>
      <c r="C870" s="255">
        <v>0</v>
      </c>
      <c r="D870" s="254" t="s">
        <v>6</v>
      </c>
      <c r="E870" s="255">
        <v>22.59</v>
      </c>
      <c r="F870" s="101" t="str">
        <f>VLOOKUP(STOCK_PUENTEPIEDRA[[#This Row],[CODIGO]],CLASIFICACION[],4,FALSE)</f>
        <v>JOHNSON CONTROLS</v>
      </c>
      <c r="G870" s="10">
        <f>IFERROR(IF(VLOOKUP(STOCK_PUENTEPIEDRA[[#This Row],[CODIGO]],STOCKSANLUIS[],10,FALSE),VLOOKUP(STOCK_PUENTEPIEDRA[[#This Row],[CODIGO]],STOCKSANLUIS[],10,FALSE),"STOCK SOLO EN ALM05"),"STOCK SOLO EN ALM05")</f>
        <v>3</v>
      </c>
      <c r="H870" s="17">
        <f>VALUE(SUBSTITUTE(STOCK_PUENTEPIEDRA[[#This Row],[STOCK ALMACEN 05]],",",""))</f>
        <v>0</v>
      </c>
    </row>
    <row r="871" spans="1:8" x14ac:dyDescent="0.25">
      <c r="A871" s="253" t="s">
        <v>3259</v>
      </c>
      <c r="B871" s="253" t="s">
        <v>3260</v>
      </c>
      <c r="C871" s="255">
        <v>9</v>
      </c>
      <c r="D871" s="254" t="s">
        <v>6</v>
      </c>
      <c r="E871" s="255">
        <v>17.421330999999999</v>
      </c>
      <c r="F871" s="101" t="str">
        <f>VLOOKUP(STOCK_PUENTEPIEDRA[[#This Row],[CODIGO]],CLASIFICACION[],4,FALSE)</f>
        <v>DANFOSS</v>
      </c>
      <c r="G8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1" s="17">
        <f>VALUE(SUBSTITUTE(STOCK_PUENTEPIEDRA[[#This Row],[STOCK ALMACEN 05]],",",""))</f>
        <v>9</v>
      </c>
    </row>
    <row r="872" spans="1:8" x14ac:dyDescent="0.25">
      <c r="A872" s="253" t="s">
        <v>19626</v>
      </c>
      <c r="B872" s="253" t="s">
        <v>19627</v>
      </c>
      <c r="C872" s="255">
        <v>0</v>
      </c>
      <c r="D872" s="254" t="s">
        <v>6</v>
      </c>
      <c r="E872" s="255">
        <v>583.41107799999997</v>
      </c>
      <c r="F872" s="101" t="str">
        <f>VLOOKUP(STOCK_PUENTEPIEDRA[[#This Row],[CODIGO]],CLASIFICACION[],4,FALSE)</f>
        <v>BOHN</v>
      </c>
      <c r="G8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2" s="17">
        <f>VALUE(SUBSTITUTE(STOCK_PUENTEPIEDRA[[#This Row],[STOCK ALMACEN 05]],",",""))</f>
        <v>0</v>
      </c>
    </row>
    <row r="873" spans="1:8" x14ac:dyDescent="0.25">
      <c r="A873" s="253" t="s">
        <v>3261</v>
      </c>
      <c r="B873" s="253" t="s">
        <v>3262</v>
      </c>
      <c r="C873" s="255">
        <v>11</v>
      </c>
      <c r="D873" s="254" t="s">
        <v>6</v>
      </c>
      <c r="E873" s="255">
        <v>605.48</v>
      </c>
      <c r="F873" s="101" t="str">
        <f>VLOOKUP(STOCK_PUENTEPIEDRA[[#This Row],[CODIGO]],CLASIFICACION[],4,FALSE)</f>
        <v>BOHN</v>
      </c>
      <c r="G8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3" s="17">
        <f>VALUE(SUBSTITUTE(STOCK_PUENTEPIEDRA[[#This Row],[STOCK ALMACEN 05]],",",""))</f>
        <v>11</v>
      </c>
    </row>
    <row r="874" spans="1:8" x14ac:dyDescent="0.25">
      <c r="A874" s="253" t="s">
        <v>3263</v>
      </c>
      <c r="B874" s="253" t="s">
        <v>3264</v>
      </c>
      <c r="C874" s="255">
        <v>7</v>
      </c>
      <c r="D874" s="254" t="s">
        <v>6</v>
      </c>
      <c r="E874" s="255">
        <v>623.70000000000005</v>
      </c>
      <c r="F874" s="101" t="str">
        <f>VLOOKUP(STOCK_PUENTEPIEDRA[[#This Row],[CODIGO]],CLASIFICACION[],4,FALSE)</f>
        <v>BOHN</v>
      </c>
      <c r="G8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4" s="17">
        <f>VALUE(SUBSTITUTE(STOCK_PUENTEPIEDRA[[#This Row],[STOCK ALMACEN 05]],",",""))</f>
        <v>7</v>
      </c>
    </row>
    <row r="875" spans="1:8" x14ac:dyDescent="0.25">
      <c r="A875" s="253" t="s">
        <v>3265</v>
      </c>
      <c r="B875" s="253" t="s">
        <v>3266</v>
      </c>
      <c r="C875" s="255">
        <v>0</v>
      </c>
      <c r="D875" s="254" t="s">
        <v>6</v>
      </c>
      <c r="E875" s="255">
        <v>583.05885699999999</v>
      </c>
      <c r="F875" s="101" t="str">
        <f>VLOOKUP(STOCK_PUENTEPIEDRA[[#This Row],[CODIGO]],CLASIFICACION[],4,FALSE)</f>
        <v>BOHN</v>
      </c>
      <c r="G8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5" s="17">
        <f>VALUE(SUBSTITUTE(STOCK_PUENTEPIEDRA[[#This Row],[STOCK ALMACEN 05]],",",""))</f>
        <v>0</v>
      </c>
    </row>
    <row r="876" spans="1:8" x14ac:dyDescent="0.25">
      <c r="A876" s="253" t="s">
        <v>19570</v>
      </c>
      <c r="B876" s="253" t="s">
        <v>19571</v>
      </c>
      <c r="C876" s="255">
        <v>4</v>
      </c>
      <c r="D876" s="254" t="s">
        <v>6</v>
      </c>
      <c r="E876" s="255">
        <v>605.48</v>
      </c>
      <c r="F876" s="101" t="str">
        <f>VLOOKUP(STOCK_PUENTEPIEDRA[[#This Row],[CODIGO]],CLASIFICACION[],4,FALSE)</f>
        <v>BOHN</v>
      </c>
      <c r="G8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6" s="17">
        <f>VALUE(SUBSTITUTE(STOCK_PUENTEPIEDRA[[#This Row],[STOCK ALMACEN 05]],",",""))</f>
        <v>4</v>
      </c>
    </row>
    <row r="877" spans="1:8" x14ac:dyDescent="0.25">
      <c r="A877" s="253" t="s">
        <v>3267</v>
      </c>
      <c r="B877" s="253" t="s">
        <v>3268</v>
      </c>
      <c r="C877" s="255">
        <v>0</v>
      </c>
      <c r="D877" s="254" t="s">
        <v>6</v>
      </c>
      <c r="E877" s="255">
        <v>623.70000000000005</v>
      </c>
      <c r="F877" s="101" t="str">
        <f>VLOOKUP(STOCK_PUENTEPIEDRA[[#This Row],[CODIGO]],CLASIFICACION[],4,FALSE)</f>
        <v>BOHN</v>
      </c>
      <c r="G8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7" s="17">
        <f>VALUE(SUBSTITUTE(STOCK_PUENTEPIEDRA[[#This Row],[STOCK ALMACEN 05]],",",""))</f>
        <v>0</v>
      </c>
    </row>
    <row r="878" spans="1:8" x14ac:dyDescent="0.25">
      <c r="A878" s="253" t="s">
        <v>20869</v>
      </c>
      <c r="B878" s="253" t="s">
        <v>20870</v>
      </c>
      <c r="C878" s="255">
        <v>0</v>
      </c>
      <c r="D878" s="254" t="s">
        <v>6</v>
      </c>
      <c r="E878" s="255">
        <v>341.17</v>
      </c>
      <c r="F878" s="101" t="str">
        <f>VLOOKUP(STOCK_PUENTEPIEDRA[[#This Row],[CODIGO]],CLASIFICACION[],4,FALSE)</f>
        <v>TEMP BLUE</v>
      </c>
      <c r="G8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8" s="17">
        <f>VALUE(SUBSTITUTE(STOCK_PUENTEPIEDRA[[#This Row],[STOCK ALMACEN 05]],",",""))</f>
        <v>0</v>
      </c>
    </row>
    <row r="879" spans="1:8" x14ac:dyDescent="0.25">
      <c r="A879" s="253" t="s">
        <v>3269</v>
      </c>
      <c r="B879" s="253" t="s">
        <v>3270</v>
      </c>
      <c r="C879" s="255">
        <v>0</v>
      </c>
      <c r="D879" s="254" t="s">
        <v>6</v>
      </c>
      <c r="E879" s="255">
        <v>1.89</v>
      </c>
      <c r="F879" s="101" t="str">
        <f>VLOOKUP(STOCK_PUENTEPIEDRA[[#This Row],[CODIGO]],CLASIFICACION[],4,FALSE)</f>
        <v>SMART ELECTRIC</v>
      </c>
      <c r="G8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79" s="17">
        <f>VALUE(SUBSTITUTE(STOCK_PUENTEPIEDRA[[#This Row],[STOCK ALMACEN 05]],",",""))</f>
        <v>0</v>
      </c>
    </row>
    <row r="880" spans="1:8" x14ac:dyDescent="0.25">
      <c r="A880" s="253" t="s">
        <v>3271</v>
      </c>
      <c r="B880" s="253" t="s">
        <v>3272</v>
      </c>
      <c r="C880" s="255">
        <v>0</v>
      </c>
      <c r="D880" s="254" t="s">
        <v>6</v>
      </c>
      <c r="E880" s="255">
        <v>1.77</v>
      </c>
      <c r="F880" s="101" t="str">
        <f>VLOOKUP(STOCK_PUENTEPIEDRA[[#This Row],[CODIGO]],CLASIFICACION[],4,FALSE)</f>
        <v>SMART ELECTRIC</v>
      </c>
      <c r="G8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0" s="17">
        <f>VALUE(SUBSTITUTE(STOCK_PUENTEPIEDRA[[#This Row],[STOCK ALMACEN 05]],",",""))</f>
        <v>0</v>
      </c>
    </row>
    <row r="881" spans="1:8" x14ac:dyDescent="0.25">
      <c r="A881" s="253" t="s">
        <v>20871</v>
      </c>
      <c r="B881" s="253" t="s">
        <v>20872</v>
      </c>
      <c r="C881" s="255">
        <v>0</v>
      </c>
      <c r="D881" s="254" t="s">
        <v>6</v>
      </c>
      <c r="E881" s="255">
        <v>1103.9000000000001</v>
      </c>
      <c r="F881" s="101" t="str">
        <f>VLOOKUP(STOCK_PUENTEPIEDRA[[#This Row],[CODIGO]],CLASIFICACION[],4,FALSE)</f>
        <v>DANFOSS</v>
      </c>
      <c r="G8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1" s="17">
        <f>VALUE(SUBSTITUTE(STOCK_PUENTEPIEDRA[[#This Row],[STOCK ALMACEN 05]],",",""))</f>
        <v>0</v>
      </c>
    </row>
    <row r="882" spans="1:8" x14ac:dyDescent="0.25">
      <c r="A882" s="253" t="s">
        <v>19695</v>
      </c>
      <c r="B882" s="253" t="s">
        <v>22925</v>
      </c>
      <c r="C882" s="255">
        <v>0</v>
      </c>
      <c r="D882" s="254" t="s">
        <v>6</v>
      </c>
      <c r="E882" s="255">
        <v>3371.25</v>
      </c>
      <c r="F882" s="101" t="str">
        <f>VLOOKUP(STOCK_PUENTEPIEDRA[[#This Row],[CODIGO]],CLASIFICACION[],4,FALSE)</f>
        <v>BITZER</v>
      </c>
      <c r="G8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2" s="17">
        <f>VALUE(SUBSTITUTE(STOCK_PUENTEPIEDRA[[#This Row],[STOCK ALMACEN 05]],",",""))</f>
        <v>0</v>
      </c>
    </row>
    <row r="883" spans="1:8" x14ac:dyDescent="0.25">
      <c r="A883" s="253" t="s">
        <v>20881</v>
      </c>
      <c r="B883" s="253" t="s">
        <v>20882</v>
      </c>
      <c r="C883" s="255">
        <v>1</v>
      </c>
      <c r="D883" s="254" t="s">
        <v>6</v>
      </c>
      <c r="E883" s="255">
        <v>2152.0500000000002</v>
      </c>
      <c r="F883" s="101" t="str">
        <f>VLOOKUP(STOCK_PUENTEPIEDRA[[#This Row],[CODIGO]],CLASIFICACION[],4,FALSE)</f>
        <v>DANFOSS</v>
      </c>
      <c r="G8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3" s="17">
        <f>VALUE(SUBSTITUTE(STOCK_PUENTEPIEDRA[[#This Row],[STOCK ALMACEN 05]],",",""))</f>
        <v>1</v>
      </c>
    </row>
    <row r="884" spans="1:8" x14ac:dyDescent="0.25">
      <c r="A884" s="253" t="s">
        <v>3273</v>
      </c>
      <c r="B884" s="253" t="s">
        <v>3274</v>
      </c>
      <c r="C884" s="255">
        <v>1</v>
      </c>
      <c r="D884" s="254" t="s">
        <v>6</v>
      </c>
      <c r="E884" s="255">
        <v>2578.58</v>
      </c>
      <c r="F884" s="101" t="str">
        <f>VLOOKUP(STOCK_PUENTEPIEDRA[[#This Row],[CODIGO]],CLASIFICACION[],4,FALSE)</f>
        <v>DANFOSS</v>
      </c>
      <c r="G8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4" s="17">
        <f>VALUE(SUBSTITUTE(STOCK_PUENTEPIEDRA[[#This Row],[STOCK ALMACEN 05]],",",""))</f>
        <v>1</v>
      </c>
    </row>
    <row r="885" spans="1:8" x14ac:dyDescent="0.25">
      <c r="A885" s="253" t="s">
        <v>19697</v>
      </c>
      <c r="B885" s="253" t="s">
        <v>19698</v>
      </c>
      <c r="C885" s="255">
        <v>0</v>
      </c>
      <c r="D885" s="254" t="s">
        <v>6</v>
      </c>
      <c r="E885" s="255">
        <v>2651.77</v>
      </c>
      <c r="F885" s="101" t="str">
        <f>VLOOKUP(STOCK_PUENTEPIEDRA[[#This Row],[CODIGO]],CLASIFICACION[],4,FALSE)</f>
        <v>DANFOSS</v>
      </c>
      <c r="G8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5" s="17">
        <f>VALUE(SUBSTITUTE(STOCK_PUENTEPIEDRA[[#This Row],[STOCK ALMACEN 05]],",",""))</f>
        <v>0</v>
      </c>
    </row>
    <row r="886" spans="1:8" x14ac:dyDescent="0.25">
      <c r="A886" s="253" t="s">
        <v>19624</v>
      </c>
      <c r="B886" s="253" t="s">
        <v>19625</v>
      </c>
      <c r="C886" s="255">
        <v>2</v>
      </c>
      <c r="D886" s="254" t="s">
        <v>6</v>
      </c>
      <c r="E886" s="255">
        <v>1172.743095</v>
      </c>
      <c r="F886" s="101" t="str">
        <f>VLOOKUP(STOCK_PUENTEPIEDRA[[#This Row],[CODIGO]],CLASIFICACION[],4,FALSE)</f>
        <v>MIPAL</v>
      </c>
      <c r="G8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6" s="17">
        <f>VALUE(SUBSTITUTE(STOCK_PUENTEPIEDRA[[#This Row],[STOCK ALMACEN 05]],",",""))</f>
        <v>2</v>
      </c>
    </row>
    <row r="887" spans="1:8" x14ac:dyDescent="0.25">
      <c r="A887" s="253" t="s">
        <v>19794</v>
      </c>
      <c r="B887" s="253" t="s">
        <v>19795</v>
      </c>
      <c r="C887" s="255">
        <v>0</v>
      </c>
      <c r="D887" s="254" t="s">
        <v>6</v>
      </c>
      <c r="E887" s="255">
        <v>516.25</v>
      </c>
      <c r="F887" s="101" t="str">
        <f>VLOOKUP(STOCK_PUENTEPIEDRA[[#This Row],[CODIGO]],CLASIFICACION[],4,FALSE)</f>
        <v>MIPAL</v>
      </c>
      <c r="G8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7" s="17">
        <f>VALUE(SUBSTITUTE(STOCK_PUENTEPIEDRA[[#This Row],[STOCK ALMACEN 05]],",",""))</f>
        <v>0</v>
      </c>
    </row>
    <row r="888" spans="1:8" x14ac:dyDescent="0.25">
      <c r="A888" s="253" t="s">
        <v>20883</v>
      </c>
      <c r="B888" s="253" t="s">
        <v>20884</v>
      </c>
      <c r="C888" s="255">
        <v>0</v>
      </c>
      <c r="D888" s="254" t="s">
        <v>6</v>
      </c>
      <c r="E888" s="255">
        <v>37</v>
      </c>
      <c r="F888" s="101" t="str">
        <f>VLOOKUP(STOCK_PUENTEPIEDRA[[#This Row],[CODIGO]],CLASIFICACION[],4,FALSE)</f>
        <v>MIPAL</v>
      </c>
      <c r="G8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8" s="17">
        <f>VALUE(SUBSTITUTE(STOCK_PUENTEPIEDRA[[#This Row],[STOCK ALMACEN 05]],",",""))</f>
        <v>0</v>
      </c>
    </row>
    <row r="889" spans="1:8" x14ac:dyDescent="0.25">
      <c r="A889" s="253" t="s">
        <v>20885</v>
      </c>
      <c r="B889" s="253" t="s">
        <v>22926</v>
      </c>
      <c r="C889" s="255">
        <v>0</v>
      </c>
      <c r="D889" s="254" t="s">
        <v>6</v>
      </c>
      <c r="E889" s="255">
        <v>7</v>
      </c>
      <c r="F889" s="101" t="str">
        <f>VLOOKUP(STOCK_PUENTEPIEDRA[[#This Row],[CODIGO]],CLASIFICACION[],4,FALSE)</f>
        <v>MIPAL</v>
      </c>
      <c r="G8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89" s="17">
        <f>VALUE(SUBSTITUTE(STOCK_PUENTEPIEDRA[[#This Row],[STOCK ALMACEN 05]],",",""))</f>
        <v>0</v>
      </c>
    </row>
    <row r="890" spans="1:8" x14ac:dyDescent="0.25">
      <c r="A890" s="253" t="s">
        <v>20887</v>
      </c>
      <c r="B890" s="253" t="s">
        <v>20888</v>
      </c>
      <c r="C890" s="255">
        <v>0</v>
      </c>
      <c r="D890" s="254" t="s">
        <v>6</v>
      </c>
      <c r="E890" s="255">
        <v>7</v>
      </c>
      <c r="F890" s="101" t="str">
        <f>VLOOKUP(STOCK_PUENTEPIEDRA[[#This Row],[CODIGO]],CLASIFICACION[],4,FALSE)</f>
        <v>MIPAL</v>
      </c>
      <c r="G8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0" s="17">
        <f>VALUE(SUBSTITUTE(STOCK_PUENTEPIEDRA[[#This Row],[STOCK ALMACEN 05]],",",""))</f>
        <v>0</v>
      </c>
    </row>
    <row r="891" spans="1:8" x14ac:dyDescent="0.25">
      <c r="A891" s="253" t="s">
        <v>3275</v>
      </c>
      <c r="B891" s="253" t="s">
        <v>3276</v>
      </c>
      <c r="C891" s="255">
        <v>0</v>
      </c>
      <c r="D891" s="254" t="s">
        <v>6</v>
      </c>
      <c r="E891" s="255">
        <v>1.0489889999999999</v>
      </c>
      <c r="F891" s="101" t="str">
        <f>VLOOKUP(STOCK_PUENTEPIEDRA[[#This Row],[CODIGO]],CLASIFICACION[],4,FALSE)</f>
        <v>EVERWELL</v>
      </c>
      <c r="G8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1" s="17">
        <f>VALUE(SUBSTITUTE(STOCK_PUENTEPIEDRA[[#This Row],[STOCK ALMACEN 05]],",",""))</f>
        <v>0</v>
      </c>
    </row>
    <row r="892" spans="1:8" x14ac:dyDescent="0.25">
      <c r="A892" s="253" t="s">
        <v>3277</v>
      </c>
      <c r="B892" s="253" t="s">
        <v>3278</v>
      </c>
      <c r="C892" s="255">
        <v>0</v>
      </c>
      <c r="D892" s="254" t="s">
        <v>6</v>
      </c>
      <c r="E892" s="255">
        <v>37.907252</v>
      </c>
      <c r="F892" s="101" t="str">
        <f>VLOOKUP(STOCK_PUENTEPIEDRA[[#This Row],[CODIGO]],CLASIFICACION[],4,FALSE)</f>
        <v>EVERWELL</v>
      </c>
      <c r="G892" s="10">
        <f>IFERROR(IF(VLOOKUP(STOCK_PUENTEPIEDRA[[#This Row],[CODIGO]],STOCKSANLUIS[],10,FALSE),VLOOKUP(STOCK_PUENTEPIEDRA[[#This Row],[CODIGO]],STOCKSANLUIS[],10,FALSE),"STOCK SOLO EN ALM05"),"STOCK SOLO EN ALM05")</f>
        <v>2</v>
      </c>
      <c r="H892" s="17">
        <f>VALUE(SUBSTITUTE(STOCK_PUENTEPIEDRA[[#This Row],[STOCK ALMACEN 05]],",",""))</f>
        <v>0</v>
      </c>
    </row>
    <row r="893" spans="1:8" x14ac:dyDescent="0.25">
      <c r="A893" s="253" t="s">
        <v>3279</v>
      </c>
      <c r="B893" s="253" t="s">
        <v>3280</v>
      </c>
      <c r="C893" s="255">
        <v>0</v>
      </c>
      <c r="D893" s="254" t="s">
        <v>6</v>
      </c>
      <c r="E893" s="255">
        <v>8.6882789999999996</v>
      </c>
      <c r="F893" s="101" t="str">
        <f>VLOOKUP(STOCK_PUENTEPIEDRA[[#This Row],[CODIGO]],CLASIFICACION[],4,FALSE)</f>
        <v>EVERWELL</v>
      </c>
      <c r="G8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3" s="17">
        <f>VALUE(SUBSTITUTE(STOCK_PUENTEPIEDRA[[#This Row],[STOCK ALMACEN 05]],",",""))</f>
        <v>0</v>
      </c>
    </row>
    <row r="894" spans="1:8" x14ac:dyDescent="0.25">
      <c r="A894" s="253" t="s">
        <v>3281</v>
      </c>
      <c r="B894" s="253" t="s">
        <v>21493</v>
      </c>
      <c r="C894" s="255">
        <v>4</v>
      </c>
      <c r="D894" s="254" t="s">
        <v>6</v>
      </c>
      <c r="E894" s="255">
        <v>15.050298</v>
      </c>
      <c r="F894" s="101" t="str">
        <f>VLOOKUP(STOCK_PUENTEPIEDRA[[#This Row],[CODIGO]],CLASIFICACION[],4,FALSE)</f>
        <v>EVERWELL</v>
      </c>
      <c r="G8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4" s="17">
        <f>VALUE(SUBSTITUTE(STOCK_PUENTEPIEDRA[[#This Row],[STOCK ALMACEN 05]],",",""))</f>
        <v>4</v>
      </c>
    </row>
    <row r="895" spans="1:8" x14ac:dyDescent="0.25">
      <c r="A895" s="253" t="s">
        <v>3283</v>
      </c>
      <c r="B895" s="253" t="s">
        <v>3284</v>
      </c>
      <c r="C895" s="255">
        <v>0</v>
      </c>
      <c r="D895" s="254" t="s">
        <v>6</v>
      </c>
      <c r="E895" s="255">
        <v>20.447742000000002</v>
      </c>
      <c r="F895" s="101" t="str">
        <f>VLOOKUP(STOCK_PUENTEPIEDRA[[#This Row],[CODIGO]],CLASIFICACION[],4,FALSE)</f>
        <v>EVERWELL</v>
      </c>
      <c r="G8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5" s="17">
        <f>VALUE(SUBSTITUTE(STOCK_PUENTEPIEDRA[[#This Row],[STOCK ALMACEN 05]],",",""))</f>
        <v>0</v>
      </c>
    </row>
    <row r="896" spans="1:8" x14ac:dyDescent="0.25">
      <c r="A896" s="253" t="s">
        <v>3285</v>
      </c>
      <c r="B896" s="253" t="s">
        <v>3286</v>
      </c>
      <c r="C896" s="255">
        <v>0</v>
      </c>
      <c r="D896" s="254" t="s">
        <v>6</v>
      </c>
      <c r="E896" s="255">
        <v>19.670000000000002</v>
      </c>
      <c r="F896" s="101" t="str">
        <f>VLOOKUP(STOCK_PUENTEPIEDRA[[#This Row],[CODIGO]],CLASIFICACION[],4,FALSE)</f>
        <v>DANFOSS</v>
      </c>
      <c r="G8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6" s="17">
        <f>VALUE(SUBSTITUTE(STOCK_PUENTEPIEDRA[[#This Row],[STOCK ALMACEN 05]],",",""))</f>
        <v>0</v>
      </c>
    </row>
    <row r="897" spans="1:8" x14ac:dyDescent="0.25">
      <c r="A897" s="253" t="s">
        <v>3287</v>
      </c>
      <c r="B897" s="253" t="s">
        <v>3288</v>
      </c>
      <c r="C897" s="255">
        <v>0</v>
      </c>
      <c r="D897" s="254" t="s">
        <v>6</v>
      </c>
      <c r="E897" s="255">
        <v>13.89</v>
      </c>
      <c r="F897" s="101" t="str">
        <f>VLOOKUP(STOCK_PUENTEPIEDRA[[#This Row],[CODIGO]],CLASIFICACION[],4,FALSE)</f>
        <v>JOHNSON CONTROLS</v>
      </c>
      <c r="G8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7" s="17">
        <f>VALUE(SUBSTITUTE(STOCK_PUENTEPIEDRA[[#This Row],[STOCK ALMACEN 05]],",",""))</f>
        <v>0</v>
      </c>
    </row>
    <row r="898" spans="1:8" x14ac:dyDescent="0.25">
      <c r="A898" s="253" t="s">
        <v>3289</v>
      </c>
      <c r="B898" s="253" t="s">
        <v>3290</v>
      </c>
      <c r="C898" s="255">
        <v>48</v>
      </c>
      <c r="D898" s="254" t="s">
        <v>6</v>
      </c>
      <c r="E898" s="255">
        <v>0.11</v>
      </c>
      <c r="F898" s="101" t="str">
        <f>VLOOKUP(STOCK_PUENTEPIEDRA[[#This Row],[CODIGO]],CLASIFICACION[],4,FALSE)</f>
        <v>JOHNSON CONTROLS</v>
      </c>
      <c r="G898" s="10">
        <f>IFERROR(IF(VLOOKUP(STOCK_PUENTEPIEDRA[[#This Row],[CODIGO]],STOCKSANLUIS[],10,FALSE),VLOOKUP(STOCK_PUENTEPIEDRA[[#This Row],[CODIGO]],STOCKSANLUIS[],10,FALSE),"STOCK SOLO EN ALM05"),"STOCK SOLO EN ALM05")</f>
        <v>30</v>
      </c>
      <c r="H898" s="17">
        <f>VALUE(SUBSTITUTE(STOCK_PUENTEPIEDRA[[#This Row],[STOCK ALMACEN 05]],",",""))</f>
        <v>48</v>
      </c>
    </row>
    <row r="899" spans="1:8" x14ac:dyDescent="0.25">
      <c r="A899" s="253" t="s">
        <v>3291</v>
      </c>
      <c r="B899" s="253" t="s">
        <v>3292</v>
      </c>
      <c r="C899" s="255">
        <v>0</v>
      </c>
      <c r="D899" s="254" t="s">
        <v>6</v>
      </c>
      <c r="E899" s="255">
        <v>19.53922</v>
      </c>
      <c r="F899" s="101" t="str">
        <f>VLOOKUP(STOCK_PUENTEPIEDRA[[#This Row],[CODIGO]],CLASIFICACION[],4,FALSE)</f>
        <v>JOHNSON CONTROLS</v>
      </c>
      <c r="G8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899" s="17">
        <f>VALUE(SUBSTITUTE(STOCK_PUENTEPIEDRA[[#This Row],[STOCK ALMACEN 05]],",",""))</f>
        <v>0</v>
      </c>
    </row>
    <row r="900" spans="1:8" x14ac:dyDescent="0.25">
      <c r="A900" s="253" t="s">
        <v>3293</v>
      </c>
      <c r="B900" s="253" t="s">
        <v>3294</v>
      </c>
      <c r="C900" s="255">
        <v>404</v>
      </c>
      <c r="D900" s="254" t="s">
        <v>6</v>
      </c>
      <c r="E900" s="255">
        <v>13.849964</v>
      </c>
      <c r="F900" s="101" t="str">
        <f>VLOOKUP(STOCK_PUENTEPIEDRA[[#This Row],[CODIGO]],CLASIFICACION[],4,FALSE)</f>
        <v>JOHNSON CONTROLS</v>
      </c>
      <c r="G900" s="10">
        <f>IFERROR(IF(VLOOKUP(STOCK_PUENTEPIEDRA[[#This Row],[CODIGO]],STOCKSANLUIS[],10,FALSE),VLOOKUP(STOCK_PUENTEPIEDRA[[#This Row],[CODIGO]],STOCKSANLUIS[],10,FALSE),"STOCK SOLO EN ALM05"),"STOCK SOLO EN ALM05")</f>
        <v>60</v>
      </c>
      <c r="H900" s="17">
        <f>VALUE(SUBSTITUTE(STOCK_PUENTEPIEDRA[[#This Row],[STOCK ALMACEN 05]],",",""))</f>
        <v>404</v>
      </c>
    </row>
    <row r="901" spans="1:8" x14ac:dyDescent="0.25">
      <c r="A901" s="253" t="s">
        <v>3295</v>
      </c>
      <c r="B901" s="253" t="s">
        <v>3296</v>
      </c>
      <c r="C901" s="255">
        <v>204</v>
      </c>
      <c r="D901" s="254" t="s">
        <v>6</v>
      </c>
      <c r="E901" s="255">
        <v>18.185565</v>
      </c>
      <c r="F901" s="101" t="str">
        <f>VLOOKUP(STOCK_PUENTEPIEDRA[[#This Row],[CODIGO]],CLASIFICACION[],4,FALSE)</f>
        <v>JOHNSON CONTROLS</v>
      </c>
      <c r="G901" s="10">
        <f>IFERROR(IF(VLOOKUP(STOCK_PUENTEPIEDRA[[#This Row],[CODIGO]],STOCKSANLUIS[],10,FALSE),VLOOKUP(STOCK_PUENTEPIEDRA[[#This Row],[CODIGO]],STOCKSANLUIS[],10,FALSE),"STOCK SOLO EN ALM05"),"STOCK SOLO EN ALM05")</f>
        <v>36</v>
      </c>
      <c r="H901" s="17">
        <f>VALUE(SUBSTITUTE(STOCK_PUENTEPIEDRA[[#This Row],[STOCK ALMACEN 05]],",",""))</f>
        <v>204</v>
      </c>
    </row>
    <row r="902" spans="1:8" x14ac:dyDescent="0.25">
      <c r="A902" s="253" t="s">
        <v>3297</v>
      </c>
      <c r="B902" s="253" t="s">
        <v>3298</v>
      </c>
      <c r="C902" s="255">
        <v>2</v>
      </c>
      <c r="D902" s="254" t="s">
        <v>6</v>
      </c>
      <c r="E902" s="255">
        <v>20.037143</v>
      </c>
      <c r="F902" s="101" t="str">
        <f>VLOOKUP(STOCK_PUENTEPIEDRA[[#This Row],[CODIGO]],CLASIFICACION[],4,FALSE)</f>
        <v>FULL GAUGE</v>
      </c>
      <c r="G902" s="10">
        <f>IFERROR(IF(VLOOKUP(STOCK_PUENTEPIEDRA[[#This Row],[CODIGO]],STOCKSANLUIS[],10,FALSE),VLOOKUP(STOCK_PUENTEPIEDRA[[#This Row],[CODIGO]],STOCKSANLUIS[],10,FALSE),"STOCK SOLO EN ALM05"),"STOCK SOLO EN ALM05")</f>
        <v>4</v>
      </c>
      <c r="H902" s="17">
        <f>VALUE(SUBSTITUTE(STOCK_PUENTEPIEDRA[[#This Row],[STOCK ALMACEN 05]],",",""))</f>
        <v>2</v>
      </c>
    </row>
    <row r="903" spans="1:8" x14ac:dyDescent="0.25">
      <c r="A903" s="253" t="s">
        <v>3299</v>
      </c>
      <c r="B903" s="253" t="s">
        <v>19432</v>
      </c>
      <c r="C903" s="255">
        <v>0</v>
      </c>
      <c r="D903" s="254" t="s">
        <v>6</v>
      </c>
      <c r="E903" s="255">
        <v>36.156398000000003</v>
      </c>
      <c r="F903" s="101" t="str">
        <f>VLOOKUP(STOCK_PUENTEPIEDRA[[#This Row],[CODIGO]],CLASIFICACION[],4,FALSE)</f>
        <v>FULL GAUGE</v>
      </c>
      <c r="G9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3" s="17">
        <f>VALUE(SUBSTITUTE(STOCK_PUENTEPIEDRA[[#This Row],[STOCK ALMACEN 05]],",",""))</f>
        <v>0</v>
      </c>
    </row>
    <row r="904" spans="1:8" x14ac:dyDescent="0.25">
      <c r="A904" s="253" t="s">
        <v>3301</v>
      </c>
      <c r="B904" s="253" t="s">
        <v>3302</v>
      </c>
      <c r="C904" s="255">
        <v>0</v>
      </c>
      <c r="D904" s="254" t="s">
        <v>6</v>
      </c>
      <c r="E904" s="255">
        <v>7305.15</v>
      </c>
      <c r="F904" s="101" t="str">
        <f>VLOOKUP(STOCK_PUENTEPIEDRA[[#This Row],[CODIGO]],CLASIFICACION[],4,FALSE)</f>
        <v>PECOMARK</v>
      </c>
      <c r="G9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4" s="17">
        <f>VALUE(SUBSTITUTE(STOCK_PUENTEPIEDRA[[#This Row],[STOCK ALMACEN 05]],",",""))</f>
        <v>0</v>
      </c>
    </row>
    <row r="905" spans="1:8" x14ac:dyDescent="0.25">
      <c r="A905" s="253" t="s">
        <v>3303</v>
      </c>
      <c r="B905" s="253" t="s">
        <v>3304</v>
      </c>
      <c r="C905" s="255">
        <v>8</v>
      </c>
      <c r="D905" s="254" t="s">
        <v>6</v>
      </c>
      <c r="E905" s="255">
        <v>35.93</v>
      </c>
      <c r="F905" s="101" t="str">
        <f>VLOOKUP(STOCK_PUENTEPIEDRA[[#This Row],[CODIGO]],CLASIFICACION[],4,FALSE)</f>
        <v>EVERWELL</v>
      </c>
      <c r="G9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5" s="17">
        <f>VALUE(SUBSTITUTE(STOCK_PUENTEPIEDRA[[#This Row],[STOCK ALMACEN 05]],",",""))</f>
        <v>8</v>
      </c>
    </row>
    <row r="906" spans="1:8" x14ac:dyDescent="0.25">
      <c r="A906" s="253" t="s">
        <v>19878</v>
      </c>
      <c r="B906" s="253" t="s">
        <v>19879</v>
      </c>
      <c r="C906" s="255">
        <v>0</v>
      </c>
      <c r="D906" s="254" t="s">
        <v>6</v>
      </c>
      <c r="E906" s="255">
        <v>1.1858329999999999</v>
      </c>
      <c r="F906" s="101" t="str">
        <f>VLOOKUP(STOCK_PUENTEPIEDRA[[#This Row],[CODIGO]],CLASIFICACION[],4,FALSE)</f>
        <v>EVERWELL</v>
      </c>
      <c r="G9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6" s="17">
        <f>VALUE(SUBSTITUTE(STOCK_PUENTEPIEDRA[[#This Row],[STOCK ALMACEN 05]],",",""))</f>
        <v>0</v>
      </c>
    </row>
    <row r="907" spans="1:8" x14ac:dyDescent="0.25">
      <c r="A907" s="253" t="s">
        <v>3305</v>
      </c>
      <c r="B907" s="253" t="s">
        <v>3306</v>
      </c>
      <c r="C907" s="255">
        <v>0</v>
      </c>
      <c r="D907" s="254" t="s">
        <v>6</v>
      </c>
      <c r="E907" s="255">
        <v>1.407886</v>
      </c>
      <c r="F907" s="101" t="str">
        <f>VLOOKUP(STOCK_PUENTEPIEDRA[[#This Row],[CODIGO]],CLASIFICACION[],4,FALSE)</f>
        <v>EVERWELL</v>
      </c>
      <c r="G9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7" s="17">
        <f>VALUE(SUBSTITUTE(STOCK_PUENTEPIEDRA[[#This Row],[STOCK ALMACEN 05]],",",""))</f>
        <v>0</v>
      </c>
    </row>
    <row r="908" spans="1:8" x14ac:dyDescent="0.25">
      <c r="A908" s="253" t="s">
        <v>3307</v>
      </c>
      <c r="B908" s="253" t="s">
        <v>3308</v>
      </c>
      <c r="C908" s="255">
        <v>3</v>
      </c>
      <c r="D908" s="254" t="s">
        <v>6</v>
      </c>
      <c r="E908" s="255">
        <v>1.0029870000000001</v>
      </c>
      <c r="F908" s="101" t="str">
        <f>VLOOKUP(STOCK_PUENTEPIEDRA[[#This Row],[CODIGO]],CLASIFICACION[],4,FALSE)</f>
        <v>EVERWELL</v>
      </c>
      <c r="G9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8" s="17">
        <f>VALUE(SUBSTITUTE(STOCK_PUENTEPIEDRA[[#This Row],[STOCK ALMACEN 05]],",",""))</f>
        <v>3</v>
      </c>
    </row>
    <row r="909" spans="1:8" x14ac:dyDescent="0.25">
      <c r="A909" s="253" t="s">
        <v>3309</v>
      </c>
      <c r="B909" s="253" t="s">
        <v>3310</v>
      </c>
      <c r="C909" s="255">
        <v>0</v>
      </c>
      <c r="D909" s="254" t="s">
        <v>6</v>
      </c>
      <c r="E909" s="255">
        <v>4.1189439999999999</v>
      </c>
      <c r="F909" s="101" t="str">
        <f>VLOOKUP(STOCK_PUENTEPIEDRA[[#This Row],[CODIGO]],CLASIFICACION[],4,FALSE)</f>
        <v>EVERWELL</v>
      </c>
      <c r="G9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09" s="17">
        <f>VALUE(SUBSTITUTE(STOCK_PUENTEPIEDRA[[#This Row],[STOCK ALMACEN 05]],",",""))</f>
        <v>0</v>
      </c>
    </row>
    <row r="910" spans="1:8" x14ac:dyDescent="0.25">
      <c r="A910" s="253" t="s">
        <v>3311</v>
      </c>
      <c r="B910" s="253" t="s">
        <v>3312</v>
      </c>
      <c r="C910" s="255">
        <v>0</v>
      </c>
      <c r="D910" s="254" t="s">
        <v>6</v>
      </c>
      <c r="E910" s="255">
        <v>2.6531509999999998</v>
      </c>
      <c r="F910" s="101" t="str">
        <f>VLOOKUP(STOCK_PUENTEPIEDRA[[#This Row],[CODIGO]],CLASIFICACION[],4,FALSE)</f>
        <v>EVERWELL</v>
      </c>
      <c r="G910" s="10">
        <f>IFERROR(IF(VLOOKUP(STOCK_PUENTEPIEDRA[[#This Row],[CODIGO]],STOCKSANLUIS[],10,FALSE),VLOOKUP(STOCK_PUENTEPIEDRA[[#This Row],[CODIGO]],STOCKSANLUIS[],10,FALSE),"STOCK SOLO EN ALM05"),"STOCK SOLO EN ALM05")</f>
        <v>2</v>
      </c>
      <c r="H910" s="17">
        <f>VALUE(SUBSTITUTE(STOCK_PUENTEPIEDRA[[#This Row],[STOCK ALMACEN 05]],",",""))</f>
        <v>0</v>
      </c>
    </row>
    <row r="911" spans="1:8" x14ac:dyDescent="0.25">
      <c r="A911" s="253" t="s">
        <v>3313</v>
      </c>
      <c r="B911" s="253" t="s">
        <v>19379</v>
      </c>
      <c r="C911" s="255">
        <v>0</v>
      </c>
      <c r="D911" s="254" t="s">
        <v>6</v>
      </c>
      <c r="E911" s="255">
        <v>15</v>
      </c>
      <c r="F911" s="101" t="str">
        <f>VLOOKUP(STOCK_PUENTEPIEDRA[[#This Row],[CODIGO]],CLASIFICACION[],4,FALSE)</f>
        <v>EVERWELL</v>
      </c>
      <c r="G911" s="10">
        <f>IFERROR(IF(VLOOKUP(STOCK_PUENTEPIEDRA[[#This Row],[CODIGO]],STOCKSANLUIS[],10,FALSE),VLOOKUP(STOCK_PUENTEPIEDRA[[#This Row],[CODIGO]],STOCKSANLUIS[],10,FALSE),"STOCK SOLO EN ALM05"),"STOCK SOLO EN ALM05")</f>
        <v>4</v>
      </c>
      <c r="H911" s="17">
        <f>VALUE(SUBSTITUTE(STOCK_PUENTEPIEDRA[[#This Row],[STOCK ALMACEN 05]],",",""))</f>
        <v>0</v>
      </c>
    </row>
    <row r="912" spans="1:8" x14ac:dyDescent="0.25">
      <c r="A912" s="253" t="s">
        <v>3315</v>
      </c>
      <c r="B912" s="253" t="s">
        <v>3316</v>
      </c>
      <c r="C912" s="255">
        <v>0</v>
      </c>
      <c r="D912" s="254" t="s">
        <v>6</v>
      </c>
      <c r="E912" s="255">
        <v>10.686577</v>
      </c>
      <c r="F912" s="101" t="str">
        <f>VLOOKUP(STOCK_PUENTEPIEDRA[[#This Row],[CODIGO]],CLASIFICACION[],4,FALSE)</f>
        <v>EVERWELL</v>
      </c>
      <c r="G912" s="10">
        <f>IFERROR(IF(VLOOKUP(STOCK_PUENTEPIEDRA[[#This Row],[CODIGO]],STOCKSANLUIS[],10,FALSE),VLOOKUP(STOCK_PUENTEPIEDRA[[#This Row],[CODIGO]],STOCKSANLUIS[],10,FALSE),"STOCK SOLO EN ALM05"),"STOCK SOLO EN ALM05")</f>
        <v>1</v>
      </c>
      <c r="H912" s="17">
        <f>VALUE(SUBSTITUTE(STOCK_PUENTEPIEDRA[[#This Row],[STOCK ALMACEN 05]],",",""))</f>
        <v>0</v>
      </c>
    </row>
    <row r="913" spans="1:8" x14ac:dyDescent="0.25">
      <c r="A913" s="253" t="s">
        <v>3317</v>
      </c>
      <c r="B913" s="253" t="s">
        <v>3318</v>
      </c>
      <c r="C913" s="255">
        <v>0</v>
      </c>
      <c r="D913" s="254" t="s">
        <v>6</v>
      </c>
      <c r="E913" s="255">
        <v>13.25</v>
      </c>
      <c r="F913" s="101" t="str">
        <f>VLOOKUP(STOCK_PUENTEPIEDRA[[#This Row],[CODIGO]],CLASIFICACION[],4,FALSE)</f>
        <v>EVERWELL</v>
      </c>
      <c r="G9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13" s="17">
        <f>VALUE(SUBSTITUTE(STOCK_PUENTEPIEDRA[[#This Row],[STOCK ALMACEN 05]],",",""))</f>
        <v>0</v>
      </c>
    </row>
    <row r="914" spans="1:8" x14ac:dyDescent="0.25">
      <c r="A914" s="253" t="s">
        <v>3319</v>
      </c>
      <c r="B914" s="253" t="s">
        <v>3320</v>
      </c>
      <c r="C914" s="255">
        <v>0</v>
      </c>
      <c r="D914" s="254" t="s">
        <v>6</v>
      </c>
      <c r="E914" s="255">
        <v>14.216886000000001</v>
      </c>
      <c r="F914" s="101" t="str">
        <f>VLOOKUP(STOCK_PUENTEPIEDRA[[#This Row],[CODIGO]],CLASIFICACION[],4,FALSE)</f>
        <v>EVERWELL</v>
      </c>
      <c r="G9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14" s="17">
        <f>VALUE(SUBSTITUTE(STOCK_PUENTEPIEDRA[[#This Row],[STOCK ALMACEN 05]],",",""))</f>
        <v>0</v>
      </c>
    </row>
    <row r="915" spans="1:8" x14ac:dyDescent="0.25">
      <c r="A915" s="253" t="s">
        <v>3321</v>
      </c>
      <c r="B915" s="253" t="s">
        <v>3322</v>
      </c>
      <c r="C915" s="255">
        <v>0</v>
      </c>
      <c r="D915" s="254" t="s">
        <v>6</v>
      </c>
      <c r="E915" s="255">
        <v>38.019030000000001</v>
      </c>
      <c r="F915" s="101" t="str">
        <f>VLOOKUP(STOCK_PUENTEPIEDRA[[#This Row],[CODIGO]],CLASIFICACION[],4,FALSE)</f>
        <v>EVERWELL</v>
      </c>
      <c r="G915" s="10">
        <f>IFERROR(IF(VLOOKUP(STOCK_PUENTEPIEDRA[[#This Row],[CODIGO]],STOCKSANLUIS[],10,FALSE),VLOOKUP(STOCK_PUENTEPIEDRA[[#This Row],[CODIGO]],STOCKSANLUIS[],10,FALSE),"STOCK SOLO EN ALM05"),"STOCK SOLO EN ALM05")</f>
        <v>2</v>
      </c>
      <c r="H915" s="17">
        <f>VALUE(SUBSTITUTE(STOCK_PUENTEPIEDRA[[#This Row],[STOCK ALMACEN 05]],",",""))</f>
        <v>0</v>
      </c>
    </row>
    <row r="916" spans="1:8" x14ac:dyDescent="0.25">
      <c r="A916" s="253" t="s">
        <v>3323</v>
      </c>
      <c r="B916" s="253" t="s">
        <v>3324</v>
      </c>
      <c r="C916" s="255">
        <v>0</v>
      </c>
      <c r="D916" s="254" t="s">
        <v>6</v>
      </c>
      <c r="E916" s="255">
        <v>21.802194</v>
      </c>
      <c r="F916" s="101" t="str">
        <f>VLOOKUP(STOCK_PUENTEPIEDRA[[#This Row],[CODIGO]],CLASIFICACION[],4,FALSE)</f>
        <v>EVERWELL</v>
      </c>
      <c r="G9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16" s="17">
        <f>VALUE(SUBSTITUTE(STOCK_PUENTEPIEDRA[[#This Row],[STOCK ALMACEN 05]],",",""))</f>
        <v>0</v>
      </c>
    </row>
    <row r="917" spans="1:8" x14ac:dyDescent="0.25">
      <c r="A917" s="253" t="s">
        <v>20890</v>
      </c>
      <c r="B917" s="253" t="s">
        <v>20891</v>
      </c>
      <c r="C917" s="255">
        <v>0</v>
      </c>
      <c r="D917" s="254" t="s">
        <v>6</v>
      </c>
      <c r="E917" s="255">
        <v>3.06</v>
      </c>
      <c r="F917" s="101" t="str">
        <f>VLOOKUP(STOCK_PUENTEPIEDRA[[#This Row],[CODIGO]],CLASIFICACION[],4,FALSE)</f>
        <v>SMART ELECTRIC</v>
      </c>
      <c r="G9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17" s="17">
        <f>VALUE(SUBSTITUTE(STOCK_PUENTEPIEDRA[[#This Row],[STOCK ALMACEN 05]],",",""))</f>
        <v>0</v>
      </c>
    </row>
    <row r="918" spans="1:8" x14ac:dyDescent="0.25">
      <c r="A918" s="253" t="s">
        <v>20892</v>
      </c>
      <c r="B918" s="253" t="s">
        <v>20893</v>
      </c>
      <c r="C918" s="255">
        <v>0</v>
      </c>
      <c r="D918" s="254" t="s">
        <v>6</v>
      </c>
      <c r="E918" s="255">
        <v>4.5</v>
      </c>
      <c r="F918" s="101" t="str">
        <f>VLOOKUP(STOCK_PUENTEPIEDRA[[#This Row],[CODIGO]],CLASIFICACION[],4,FALSE)</f>
        <v>SMART ELECTRIC</v>
      </c>
      <c r="G9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18" s="17">
        <f>VALUE(SUBSTITUTE(STOCK_PUENTEPIEDRA[[#This Row],[STOCK ALMACEN 05]],",",""))</f>
        <v>0</v>
      </c>
    </row>
    <row r="919" spans="1:8" x14ac:dyDescent="0.25">
      <c r="A919" s="253" t="s">
        <v>3325</v>
      </c>
      <c r="B919" s="253" t="s">
        <v>3326</v>
      </c>
      <c r="C919" s="255">
        <v>8</v>
      </c>
      <c r="D919" s="254" t="s">
        <v>6</v>
      </c>
      <c r="E919" s="255">
        <v>453.16</v>
      </c>
      <c r="F919" s="101" t="str">
        <f>VLOOKUP(STOCK_PUENTEPIEDRA[[#This Row],[CODIGO]],CLASIFICACION[],4,FALSE)</f>
        <v>MIPAL</v>
      </c>
      <c r="G9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19" s="17">
        <f>VALUE(SUBSTITUTE(STOCK_PUENTEPIEDRA[[#This Row],[STOCK ALMACEN 05]],",",""))</f>
        <v>8</v>
      </c>
    </row>
    <row r="920" spans="1:8" x14ac:dyDescent="0.25">
      <c r="A920" s="253" t="s">
        <v>3327</v>
      </c>
      <c r="B920" s="253" t="s">
        <v>3328</v>
      </c>
      <c r="C920" s="255">
        <v>10</v>
      </c>
      <c r="D920" s="254" t="s">
        <v>6</v>
      </c>
      <c r="E920" s="255">
        <v>629.08000000000004</v>
      </c>
      <c r="F920" s="101" t="str">
        <f>VLOOKUP(STOCK_PUENTEPIEDRA[[#This Row],[CODIGO]],CLASIFICACION[],4,FALSE)</f>
        <v>MIPAL</v>
      </c>
      <c r="G9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0" s="17">
        <f>VALUE(SUBSTITUTE(STOCK_PUENTEPIEDRA[[#This Row],[STOCK ALMACEN 05]],",",""))</f>
        <v>10</v>
      </c>
    </row>
    <row r="921" spans="1:8" x14ac:dyDescent="0.25">
      <c r="A921" s="253" t="s">
        <v>19572</v>
      </c>
      <c r="B921" s="253" t="s">
        <v>19573</v>
      </c>
      <c r="C921" s="255">
        <v>7</v>
      </c>
      <c r="D921" s="254" t="s">
        <v>6</v>
      </c>
      <c r="E921" s="255">
        <v>656.85512700000004</v>
      </c>
      <c r="F921" s="101" t="str">
        <f>VLOOKUP(STOCK_PUENTEPIEDRA[[#This Row],[CODIGO]],CLASIFICACION[],4,FALSE)</f>
        <v>MIPAL</v>
      </c>
      <c r="G9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1" s="17">
        <f>VALUE(SUBSTITUTE(STOCK_PUENTEPIEDRA[[#This Row],[STOCK ALMACEN 05]],",",""))</f>
        <v>7</v>
      </c>
    </row>
    <row r="922" spans="1:8" x14ac:dyDescent="0.25">
      <c r="A922" s="253" t="s">
        <v>20894</v>
      </c>
      <c r="B922" s="253" t="s">
        <v>20895</v>
      </c>
      <c r="C922" s="255">
        <v>0</v>
      </c>
      <c r="D922" s="254" t="s">
        <v>6</v>
      </c>
      <c r="E922" s="255">
        <v>2446.8542750000001</v>
      </c>
      <c r="F922" s="101" t="str">
        <f>VLOOKUP(STOCK_PUENTEPIEDRA[[#This Row],[CODIGO]],CLASIFICACION[],4,FALSE)</f>
        <v>COPELAND</v>
      </c>
      <c r="G9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2" s="17">
        <f>VALUE(SUBSTITUTE(STOCK_PUENTEPIEDRA[[#This Row],[STOCK ALMACEN 05]],",",""))</f>
        <v>0</v>
      </c>
    </row>
    <row r="923" spans="1:8" x14ac:dyDescent="0.25">
      <c r="A923" s="253" t="s">
        <v>3331</v>
      </c>
      <c r="B923" s="253" t="s">
        <v>3332</v>
      </c>
      <c r="C923" s="255">
        <v>0</v>
      </c>
      <c r="D923" s="254" t="s">
        <v>6</v>
      </c>
      <c r="E923" s="255">
        <v>60.798932000000001</v>
      </c>
      <c r="F923" s="101" t="str">
        <f>VLOOKUP(STOCK_PUENTEPIEDRA[[#This Row],[CODIGO]],CLASIFICACION[],4,FALSE)</f>
        <v>CAFF</v>
      </c>
      <c r="G9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3" s="17">
        <f>VALUE(SUBSTITUTE(STOCK_PUENTEPIEDRA[[#This Row],[STOCK ALMACEN 05]],",",""))</f>
        <v>0</v>
      </c>
    </row>
    <row r="924" spans="1:8" x14ac:dyDescent="0.25">
      <c r="A924" s="253" t="s">
        <v>3333</v>
      </c>
      <c r="B924" s="253" t="s">
        <v>3334</v>
      </c>
      <c r="C924" s="255">
        <v>4</v>
      </c>
      <c r="D924" s="254" t="s">
        <v>6</v>
      </c>
      <c r="E924" s="255">
        <v>5.2363340000000003</v>
      </c>
      <c r="F924" s="101" t="str">
        <f>VLOOKUP(STOCK_PUENTEPIEDRA[[#This Row],[CODIGO]],CLASIFICACION[],4,FALSE)</f>
        <v>CAFF</v>
      </c>
      <c r="G9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4" s="17">
        <f>VALUE(SUBSTITUTE(STOCK_PUENTEPIEDRA[[#This Row],[STOCK ALMACEN 05]],",",""))</f>
        <v>4</v>
      </c>
    </row>
    <row r="925" spans="1:8" x14ac:dyDescent="0.25">
      <c r="A925" s="253" t="s">
        <v>20904</v>
      </c>
      <c r="B925" s="253" t="s">
        <v>20905</v>
      </c>
      <c r="C925" s="255">
        <v>0</v>
      </c>
      <c r="D925" s="254" t="s">
        <v>6</v>
      </c>
      <c r="E925" s="255">
        <v>46.78</v>
      </c>
      <c r="F925" s="101" t="str">
        <f>VLOOKUP(STOCK_PUENTEPIEDRA[[#This Row],[CODIGO]],CLASIFICACION[],4,FALSE)</f>
        <v>FULL GAUGE</v>
      </c>
      <c r="G9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5" s="17">
        <f>VALUE(SUBSTITUTE(STOCK_PUENTEPIEDRA[[#This Row],[STOCK ALMACEN 05]],",",""))</f>
        <v>0</v>
      </c>
    </row>
    <row r="926" spans="1:8" x14ac:dyDescent="0.25">
      <c r="A926" s="253" t="s">
        <v>20906</v>
      </c>
      <c r="B926" s="253" t="s">
        <v>20907</v>
      </c>
      <c r="C926" s="255">
        <v>0</v>
      </c>
      <c r="D926" s="254" t="s">
        <v>6</v>
      </c>
      <c r="E926" s="255">
        <v>48.05</v>
      </c>
      <c r="F926" s="101" t="str">
        <f>VLOOKUP(STOCK_PUENTEPIEDRA[[#This Row],[CODIGO]],CLASIFICACION[],4,FALSE)</f>
        <v>FULL GAUGE</v>
      </c>
      <c r="G9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6" s="17">
        <f>VALUE(SUBSTITUTE(STOCK_PUENTEPIEDRA[[#This Row],[STOCK ALMACEN 05]],",",""))</f>
        <v>0</v>
      </c>
    </row>
    <row r="927" spans="1:8" x14ac:dyDescent="0.25">
      <c r="A927" s="253" t="s">
        <v>20908</v>
      </c>
      <c r="B927" s="253" t="s">
        <v>20909</v>
      </c>
      <c r="C927" s="255">
        <v>0</v>
      </c>
      <c r="D927" s="254" t="s">
        <v>6</v>
      </c>
      <c r="E927" s="255">
        <v>52.06</v>
      </c>
      <c r="F927" s="101" t="str">
        <f>VLOOKUP(STOCK_PUENTEPIEDRA[[#This Row],[CODIGO]],CLASIFICACION[],4,FALSE)</f>
        <v>FULL GAUGE</v>
      </c>
      <c r="G9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7" s="17">
        <f>VALUE(SUBSTITUTE(STOCK_PUENTEPIEDRA[[#This Row],[STOCK ALMACEN 05]],",",""))</f>
        <v>0</v>
      </c>
    </row>
    <row r="928" spans="1:8" x14ac:dyDescent="0.25">
      <c r="A928" s="253" t="s">
        <v>3335</v>
      </c>
      <c r="B928" s="253" t="s">
        <v>3336</v>
      </c>
      <c r="C928" s="255">
        <v>6</v>
      </c>
      <c r="D928" s="254" t="s">
        <v>6</v>
      </c>
      <c r="E928" s="255">
        <v>14.88</v>
      </c>
      <c r="F928" s="101" t="str">
        <f>VLOOKUP(STOCK_PUENTEPIEDRA[[#This Row],[CODIGO]],CLASIFICACION[],4,FALSE)</f>
        <v>FULL GAUGE</v>
      </c>
      <c r="G928" s="10">
        <f>IFERROR(IF(VLOOKUP(STOCK_PUENTEPIEDRA[[#This Row],[CODIGO]],STOCKSANLUIS[],10,FALSE),VLOOKUP(STOCK_PUENTEPIEDRA[[#This Row],[CODIGO]],STOCKSANLUIS[],10,FALSE),"STOCK SOLO EN ALM05"),"STOCK SOLO EN ALM05")</f>
        <v>10</v>
      </c>
      <c r="H928" s="17">
        <f>VALUE(SUBSTITUTE(STOCK_PUENTEPIEDRA[[#This Row],[STOCK ALMACEN 05]],",",""))</f>
        <v>6</v>
      </c>
    </row>
    <row r="929" spans="1:8" x14ac:dyDescent="0.25">
      <c r="A929" s="253" t="s">
        <v>20910</v>
      </c>
      <c r="B929" s="253" t="s">
        <v>20911</v>
      </c>
      <c r="C929" s="255">
        <v>0</v>
      </c>
      <c r="D929" s="254" t="s">
        <v>6</v>
      </c>
      <c r="E929" s="255">
        <v>0</v>
      </c>
      <c r="F929" s="101" t="str">
        <f>VLOOKUP(STOCK_PUENTEPIEDRA[[#This Row],[CODIGO]],CLASIFICACION[],4,FALSE)</f>
        <v>FULL GAUGE</v>
      </c>
      <c r="G9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29" s="17">
        <f>VALUE(SUBSTITUTE(STOCK_PUENTEPIEDRA[[#This Row],[STOCK ALMACEN 05]],",",""))</f>
        <v>0</v>
      </c>
    </row>
    <row r="930" spans="1:8" x14ac:dyDescent="0.25">
      <c r="A930" s="253" t="s">
        <v>3337</v>
      </c>
      <c r="B930" s="253" t="s">
        <v>3338</v>
      </c>
      <c r="C930" s="255">
        <v>0</v>
      </c>
      <c r="D930" s="254" t="s">
        <v>6</v>
      </c>
      <c r="E930" s="255">
        <v>33.200066</v>
      </c>
      <c r="F930" s="101" t="str">
        <f>VLOOKUP(STOCK_PUENTEPIEDRA[[#This Row],[CODIGO]],CLASIFICACION[],4,FALSE)</f>
        <v>ZHEJIANG YONGHE</v>
      </c>
      <c r="G9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30" s="17">
        <f>VALUE(SUBSTITUTE(STOCK_PUENTEPIEDRA[[#This Row],[STOCK ALMACEN 05]],",",""))</f>
        <v>0</v>
      </c>
    </row>
    <row r="931" spans="1:8" x14ac:dyDescent="0.25">
      <c r="A931" s="253" t="s">
        <v>3339</v>
      </c>
      <c r="B931" s="253" t="s">
        <v>3340</v>
      </c>
      <c r="C931" s="255">
        <v>1912</v>
      </c>
      <c r="D931" s="254" t="s">
        <v>6</v>
      </c>
      <c r="E931" s="255">
        <v>106.20946600000001</v>
      </c>
      <c r="F931" s="101" t="str">
        <f>VLOOKUP(STOCK_PUENTEPIEDRA[[#This Row],[CODIGO]],CLASIFICACION[],4,FALSE)</f>
        <v>ZHEJIANG YONGHE</v>
      </c>
      <c r="G931" s="10">
        <f>IFERROR(IF(VLOOKUP(STOCK_PUENTEPIEDRA[[#This Row],[CODIGO]],STOCKSANLUIS[],10,FALSE),VLOOKUP(STOCK_PUENTEPIEDRA[[#This Row],[CODIGO]],STOCKSANLUIS[],10,FALSE),"STOCK SOLO EN ALM05"),"STOCK SOLO EN ALM05")</f>
        <v>29</v>
      </c>
      <c r="H931" s="17">
        <f>VALUE(SUBSTITUTE(STOCK_PUENTEPIEDRA[[#This Row],[STOCK ALMACEN 05]],",",""))</f>
        <v>1912</v>
      </c>
    </row>
    <row r="932" spans="1:8" x14ac:dyDescent="0.25">
      <c r="A932" s="253" t="s">
        <v>3341</v>
      </c>
      <c r="B932" s="253" t="s">
        <v>3342</v>
      </c>
      <c r="C932" s="255">
        <v>913</v>
      </c>
      <c r="D932" s="254" t="s">
        <v>6</v>
      </c>
      <c r="E932" s="255">
        <v>53.481755</v>
      </c>
      <c r="F932" s="101" t="str">
        <f>VLOOKUP(STOCK_PUENTEPIEDRA[[#This Row],[CODIGO]],CLASIFICACION[],4,FALSE)</f>
        <v>ZHEJIANG YONGHE</v>
      </c>
      <c r="G932" s="10">
        <f>IFERROR(IF(VLOOKUP(STOCK_PUENTEPIEDRA[[#This Row],[CODIGO]],STOCKSANLUIS[],10,FALSE),VLOOKUP(STOCK_PUENTEPIEDRA[[#This Row],[CODIGO]],STOCKSANLUIS[],10,FALSE),"STOCK SOLO EN ALM05"),"STOCK SOLO EN ALM05")</f>
        <v>29</v>
      </c>
      <c r="H932" s="17">
        <f>VALUE(SUBSTITUTE(STOCK_PUENTEPIEDRA[[#This Row],[STOCK ALMACEN 05]],",",""))</f>
        <v>913</v>
      </c>
    </row>
    <row r="933" spans="1:8" x14ac:dyDescent="0.25">
      <c r="A933" s="253" t="s">
        <v>3343</v>
      </c>
      <c r="B933" s="253" t="s">
        <v>3344</v>
      </c>
      <c r="C933" s="255">
        <v>1208</v>
      </c>
      <c r="D933" s="254" t="s">
        <v>6</v>
      </c>
      <c r="E933" s="255">
        <v>88.873082999999994</v>
      </c>
      <c r="F933" s="101" t="str">
        <f>VLOOKUP(STOCK_PUENTEPIEDRA[[#This Row],[CODIGO]],CLASIFICACION[],4,FALSE)</f>
        <v>ZHEJIANG YONGHE</v>
      </c>
      <c r="G933" s="10">
        <f>IFERROR(IF(VLOOKUP(STOCK_PUENTEPIEDRA[[#This Row],[CODIGO]],STOCKSANLUIS[],10,FALSE),VLOOKUP(STOCK_PUENTEPIEDRA[[#This Row],[CODIGO]],STOCKSANLUIS[],10,FALSE),"STOCK SOLO EN ALM05"),"STOCK SOLO EN ALM05")</f>
        <v>21</v>
      </c>
      <c r="H933" s="17">
        <f>VALUE(SUBSTITUTE(STOCK_PUENTEPIEDRA[[#This Row],[STOCK ALMACEN 05]],",",""))</f>
        <v>1208</v>
      </c>
    </row>
    <row r="934" spans="1:8" x14ac:dyDescent="0.25">
      <c r="A934" s="253" t="s">
        <v>3345</v>
      </c>
      <c r="B934" s="253" t="s">
        <v>3346</v>
      </c>
      <c r="C934" s="255">
        <v>90</v>
      </c>
      <c r="D934" s="254" t="s">
        <v>6</v>
      </c>
      <c r="E934" s="255">
        <v>89.9</v>
      </c>
      <c r="F934" s="101" t="str">
        <f>VLOOKUP(STOCK_PUENTEPIEDRA[[#This Row],[CODIGO]],CLASIFICACION[],4,FALSE)</f>
        <v>ZHEJIANG YONGHE</v>
      </c>
      <c r="G934" s="10">
        <f>IFERROR(IF(VLOOKUP(STOCK_PUENTEPIEDRA[[#This Row],[CODIGO]],STOCKSANLUIS[],10,FALSE),VLOOKUP(STOCK_PUENTEPIEDRA[[#This Row],[CODIGO]],STOCKSANLUIS[],10,FALSE),"STOCK SOLO EN ALM05"),"STOCK SOLO EN ALM05")</f>
        <v>11</v>
      </c>
      <c r="H934" s="17">
        <f>VALUE(SUBSTITUTE(STOCK_PUENTEPIEDRA[[#This Row],[STOCK ALMACEN 05]],",",""))</f>
        <v>90</v>
      </c>
    </row>
    <row r="935" spans="1:8" x14ac:dyDescent="0.25">
      <c r="A935" s="253" t="s">
        <v>3347</v>
      </c>
      <c r="B935" s="253" t="s">
        <v>3348</v>
      </c>
      <c r="C935" s="255">
        <v>886</v>
      </c>
      <c r="D935" s="254" t="s">
        <v>6</v>
      </c>
      <c r="E935" s="255">
        <v>55.968114</v>
      </c>
      <c r="F935" s="101" t="str">
        <f>VLOOKUP(STOCK_PUENTEPIEDRA[[#This Row],[CODIGO]],CLASIFICACION[],4,FALSE)</f>
        <v>ZHEJIANG YONGHE</v>
      </c>
      <c r="G9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35" s="17">
        <f>VALUE(SUBSTITUTE(STOCK_PUENTEPIEDRA[[#This Row],[STOCK ALMACEN 05]],",",""))</f>
        <v>886</v>
      </c>
    </row>
    <row r="936" spans="1:8" x14ac:dyDescent="0.25">
      <c r="A936" s="253" t="s">
        <v>3349</v>
      </c>
      <c r="B936" s="253" t="s">
        <v>3350</v>
      </c>
      <c r="C936" s="255">
        <v>0</v>
      </c>
      <c r="D936" s="254" t="s">
        <v>6</v>
      </c>
      <c r="E936" s="255">
        <v>1.59189</v>
      </c>
      <c r="F936" s="101" t="str">
        <f>VLOOKUP(STOCK_PUENTEPIEDRA[[#This Row],[CODIGO]],CLASIFICACION[],4,FALSE)</f>
        <v>EVERWELL</v>
      </c>
      <c r="G936" s="10">
        <f>IFERROR(IF(VLOOKUP(STOCK_PUENTEPIEDRA[[#This Row],[CODIGO]],STOCKSANLUIS[],10,FALSE),VLOOKUP(STOCK_PUENTEPIEDRA[[#This Row],[CODIGO]],STOCKSANLUIS[],10,FALSE),"STOCK SOLO EN ALM05"),"STOCK SOLO EN ALM05")</f>
        <v>3</v>
      </c>
      <c r="H936" s="17">
        <f>VALUE(SUBSTITUTE(STOCK_PUENTEPIEDRA[[#This Row],[STOCK ALMACEN 05]],",",""))</f>
        <v>0</v>
      </c>
    </row>
    <row r="937" spans="1:8" x14ac:dyDescent="0.25">
      <c r="A937" s="253" t="s">
        <v>20916</v>
      </c>
      <c r="B937" s="253" t="s">
        <v>20917</v>
      </c>
      <c r="C937" s="255">
        <v>0</v>
      </c>
      <c r="D937" s="254" t="s">
        <v>6</v>
      </c>
      <c r="E937" s="255">
        <v>52</v>
      </c>
      <c r="F937" s="101" t="str">
        <f>VLOOKUP(STOCK_PUENTEPIEDRA[[#This Row],[CODIGO]],CLASIFICACION[],4,FALSE)</f>
        <v>PECOMARK</v>
      </c>
      <c r="G9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37" s="17">
        <f>VALUE(SUBSTITUTE(STOCK_PUENTEPIEDRA[[#This Row],[STOCK ALMACEN 05]],",",""))</f>
        <v>0</v>
      </c>
    </row>
    <row r="938" spans="1:8" x14ac:dyDescent="0.25">
      <c r="A938" s="253" t="s">
        <v>20918</v>
      </c>
      <c r="B938" s="253" t="s">
        <v>20919</v>
      </c>
      <c r="C938" s="255">
        <v>0</v>
      </c>
      <c r="D938" s="254" t="s">
        <v>6</v>
      </c>
      <c r="E938" s="255">
        <v>110</v>
      </c>
      <c r="F938" s="101" t="str">
        <f>VLOOKUP(STOCK_PUENTEPIEDRA[[#This Row],[CODIGO]],CLASIFICACION[],4,FALSE)</f>
        <v>VARIOS</v>
      </c>
      <c r="G9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38" s="17">
        <f>VALUE(SUBSTITUTE(STOCK_PUENTEPIEDRA[[#This Row],[STOCK ALMACEN 05]],",",""))</f>
        <v>0</v>
      </c>
    </row>
    <row r="939" spans="1:8" x14ac:dyDescent="0.25">
      <c r="A939" s="253" t="s">
        <v>3353</v>
      </c>
      <c r="B939" s="253" t="s">
        <v>3354</v>
      </c>
      <c r="C939" s="255">
        <v>0</v>
      </c>
      <c r="D939" s="254" t="s">
        <v>6</v>
      </c>
      <c r="E939" s="255">
        <v>48.309435999999998</v>
      </c>
      <c r="F939" s="101" t="str">
        <f>VLOOKUP(STOCK_PUENTEPIEDRA[[#This Row],[CODIGO]],CLASIFICACION[],4,FALSE)</f>
        <v>FULL GAUGE</v>
      </c>
      <c r="G9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39" s="17">
        <f>VALUE(SUBSTITUTE(STOCK_PUENTEPIEDRA[[#This Row],[STOCK ALMACEN 05]],",",""))</f>
        <v>0</v>
      </c>
    </row>
    <row r="940" spans="1:8" x14ac:dyDescent="0.25">
      <c r="A940" s="253" t="s">
        <v>20920</v>
      </c>
      <c r="B940" s="253" t="s">
        <v>22927</v>
      </c>
      <c r="C940" s="255">
        <v>0</v>
      </c>
      <c r="D940" s="254" t="s">
        <v>6</v>
      </c>
      <c r="E940" s="255">
        <v>1.43</v>
      </c>
      <c r="F940" s="101" t="str">
        <f>VLOOKUP(STOCK_PUENTEPIEDRA[[#This Row],[CODIGO]],CLASIFICACION[],4,FALSE)</f>
        <v>ARMACELL</v>
      </c>
      <c r="G9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0" s="17">
        <f>VALUE(SUBSTITUTE(STOCK_PUENTEPIEDRA[[#This Row],[STOCK ALMACEN 05]],",",""))</f>
        <v>0</v>
      </c>
    </row>
    <row r="941" spans="1:8" x14ac:dyDescent="0.25">
      <c r="A941" s="253" t="s">
        <v>20922</v>
      </c>
      <c r="B941" s="253" t="s">
        <v>22928</v>
      </c>
      <c r="C941" s="255">
        <v>0</v>
      </c>
      <c r="D941" s="254" t="s">
        <v>6</v>
      </c>
      <c r="E941" s="255">
        <v>813.2</v>
      </c>
      <c r="F941" s="101" t="str">
        <f>VLOOKUP(STOCK_PUENTEPIEDRA[[#This Row],[CODIGO]],CLASIFICACION[],4,FALSE)</f>
        <v>YORK</v>
      </c>
      <c r="G9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1" s="17">
        <f>VALUE(SUBSTITUTE(STOCK_PUENTEPIEDRA[[#This Row],[STOCK ALMACEN 05]],",",""))</f>
        <v>0</v>
      </c>
    </row>
    <row r="942" spans="1:8" x14ac:dyDescent="0.25">
      <c r="A942" s="253" t="s">
        <v>20924</v>
      </c>
      <c r="B942" s="253" t="s">
        <v>22929</v>
      </c>
      <c r="C942" s="255">
        <v>0</v>
      </c>
      <c r="D942" s="254" t="s">
        <v>6</v>
      </c>
      <c r="E942" s="255">
        <v>391.4</v>
      </c>
      <c r="F942" s="101" t="str">
        <f>VLOOKUP(STOCK_PUENTEPIEDRA[[#This Row],[CODIGO]],CLASIFICACION[],4,FALSE)</f>
        <v>YORK</v>
      </c>
      <c r="G9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2" s="17">
        <f>VALUE(SUBSTITUTE(STOCK_PUENTEPIEDRA[[#This Row],[STOCK ALMACEN 05]],",",""))</f>
        <v>0</v>
      </c>
    </row>
    <row r="943" spans="1:8" x14ac:dyDescent="0.25">
      <c r="A943" s="253" t="s">
        <v>3357</v>
      </c>
      <c r="B943" s="253" t="s">
        <v>3358</v>
      </c>
      <c r="C943" s="255">
        <v>0</v>
      </c>
      <c r="D943" s="254" t="s">
        <v>6</v>
      </c>
      <c r="E943" s="255">
        <v>200.43</v>
      </c>
      <c r="F943" s="101" t="str">
        <f>VLOOKUP(STOCK_PUENTEPIEDRA[[#This Row],[CODIGO]],CLASIFICACION[],4,FALSE)</f>
        <v>YORK</v>
      </c>
      <c r="G9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3" s="17">
        <f>VALUE(SUBSTITUTE(STOCK_PUENTEPIEDRA[[#This Row],[STOCK ALMACEN 05]],",",""))</f>
        <v>0</v>
      </c>
    </row>
    <row r="944" spans="1:8" x14ac:dyDescent="0.25">
      <c r="A944" s="253" t="s">
        <v>3359</v>
      </c>
      <c r="B944" s="253" t="s">
        <v>3360</v>
      </c>
      <c r="C944" s="255">
        <v>0</v>
      </c>
      <c r="D944" s="254" t="s">
        <v>6</v>
      </c>
      <c r="E944" s="255">
        <v>87.21</v>
      </c>
      <c r="F944" s="101" t="str">
        <f>VLOOKUP(STOCK_PUENTEPIEDRA[[#This Row],[CODIGO]],CLASIFICACION[],4,FALSE)</f>
        <v>YORK</v>
      </c>
      <c r="G9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4" s="17">
        <f>VALUE(SUBSTITUTE(STOCK_PUENTEPIEDRA[[#This Row],[STOCK ALMACEN 05]],",",""))</f>
        <v>0</v>
      </c>
    </row>
    <row r="945" spans="1:8" x14ac:dyDescent="0.25">
      <c r="A945" s="253" t="s">
        <v>3361</v>
      </c>
      <c r="B945" s="253" t="s">
        <v>3362</v>
      </c>
      <c r="C945" s="255">
        <v>0</v>
      </c>
      <c r="D945" s="254" t="s">
        <v>6</v>
      </c>
      <c r="E945" s="255">
        <v>221</v>
      </c>
      <c r="F945" s="101" t="str">
        <f>VLOOKUP(STOCK_PUENTEPIEDRA[[#This Row],[CODIGO]],CLASIFICACION[],4,FALSE)</f>
        <v>INVOTECH</v>
      </c>
      <c r="G9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5" s="17">
        <f>VALUE(SUBSTITUTE(STOCK_PUENTEPIEDRA[[#This Row],[STOCK ALMACEN 05]],",",""))</f>
        <v>0</v>
      </c>
    </row>
    <row r="946" spans="1:8" x14ac:dyDescent="0.25">
      <c r="A946" s="253" t="s">
        <v>3363</v>
      </c>
      <c r="B946" s="253" t="s">
        <v>3364</v>
      </c>
      <c r="C946" s="255">
        <v>2</v>
      </c>
      <c r="D946" s="254" t="s">
        <v>6</v>
      </c>
      <c r="E946" s="255">
        <v>225.26551499999999</v>
      </c>
      <c r="F946" s="101" t="str">
        <f>VLOOKUP(STOCK_PUENTEPIEDRA[[#This Row],[CODIGO]],CLASIFICACION[],4,FALSE)</f>
        <v>INVOTECH</v>
      </c>
      <c r="G9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6" s="17">
        <f>VALUE(SUBSTITUTE(STOCK_PUENTEPIEDRA[[#This Row],[STOCK ALMACEN 05]],",",""))</f>
        <v>2</v>
      </c>
    </row>
    <row r="947" spans="1:8" x14ac:dyDescent="0.25">
      <c r="A947" s="253" t="s">
        <v>20930</v>
      </c>
      <c r="B947" s="253" t="s">
        <v>22930</v>
      </c>
      <c r="C947" s="255">
        <v>0</v>
      </c>
      <c r="D947" s="254" t="s">
        <v>6</v>
      </c>
      <c r="E947" s="255">
        <v>294.88</v>
      </c>
      <c r="F947" s="101" t="str">
        <f>VLOOKUP(STOCK_PUENTEPIEDRA[[#This Row],[CODIGO]],CLASIFICACION[],4,FALSE)</f>
        <v>PANASONIC</v>
      </c>
      <c r="G9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7" s="17">
        <f>VALUE(SUBSTITUTE(STOCK_PUENTEPIEDRA[[#This Row],[STOCK ALMACEN 05]],",",""))</f>
        <v>0</v>
      </c>
    </row>
    <row r="948" spans="1:8" x14ac:dyDescent="0.25">
      <c r="A948" s="253" t="s">
        <v>3365</v>
      </c>
      <c r="B948" s="253" t="s">
        <v>3366</v>
      </c>
      <c r="C948" s="255">
        <v>1</v>
      </c>
      <c r="D948" s="254" t="s">
        <v>6</v>
      </c>
      <c r="E948" s="255">
        <v>53.048954999999999</v>
      </c>
      <c r="F948" s="101" t="str">
        <f>VLOOKUP(STOCK_PUENTEPIEDRA[[#This Row],[CODIGO]],CLASIFICACION[],4,FALSE)</f>
        <v>EVERWELL</v>
      </c>
      <c r="G9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8" s="17">
        <f>VALUE(SUBSTITUTE(STOCK_PUENTEPIEDRA[[#This Row],[STOCK ALMACEN 05]],",",""))</f>
        <v>1</v>
      </c>
    </row>
    <row r="949" spans="1:8" x14ac:dyDescent="0.25">
      <c r="A949" s="253" t="s">
        <v>3367</v>
      </c>
      <c r="B949" s="253" t="s">
        <v>3368</v>
      </c>
      <c r="C949" s="255">
        <v>0</v>
      </c>
      <c r="D949" s="254" t="s">
        <v>6</v>
      </c>
      <c r="E949" s="255">
        <v>5.0599999999999996</v>
      </c>
      <c r="F949" s="101" t="str">
        <f>VLOOKUP(STOCK_PUENTEPIEDRA[[#This Row],[CODIGO]],CLASIFICACION[],4,FALSE)</f>
        <v>EVERWELL</v>
      </c>
      <c r="G9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49" s="17">
        <f>VALUE(SUBSTITUTE(STOCK_PUENTEPIEDRA[[#This Row],[STOCK ALMACEN 05]],",",""))</f>
        <v>0</v>
      </c>
    </row>
    <row r="950" spans="1:8" x14ac:dyDescent="0.25">
      <c r="A950" s="253" t="s">
        <v>3369</v>
      </c>
      <c r="B950" s="253" t="s">
        <v>3370</v>
      </c>
      <c r="C950" s="255">
        <v>0</v>
      </c>
      <c r="D950" s="254" t="s">
        <v>6</v>
      </c>
      <c r="E950" s="255">
        <v>1596.62</v>
      </c>
      <c r="F950" s="101" t="str">
        <f>VLOOKUP(STOCK_PUENTEPIEDRA[[#This Row],[CODIGO]],CLASIFICACION[],4,FALSE)</f>
        <v>KOOL KG</v>
      </c>
      <c r="G9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0" s="17">
        <f>VALUE(SUBSTITUTE(STOCK_PUENTEPIEDRA[[#This Row],[STOCK ALMACEN 05]],",",""))</f>
        <v>0</v>
      </c>
    </row>
    <row r="951" spans="1:8" x14ac:dyDescent="0.25">
      <c r="A951" s="253" t="s">
        <v>20932</v>
      </c>
      <c r="B951" s="253" t="s">
        <v>22931</v>
      </c>
      <c r="C951" s="255">
        <v>0</v>
      </c>
      <c r="D951" s="254" t="s">
        <v>6</v>
      </c>
      <c r="E951" s="255">
        <v>1235.78</v>
      </c>
      <c r="F951" s="101" t="str">
        <f>VLOOKUP(STOCK_PUENTEPIEDRA[[#This Row],[CODIGO]],CLASIFICACION[],4,FALSE)</f>
        <v>KOOL KG</v>
      </c>
      <c r="G9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1" s="17">
        <f>VALUE(SUBSTITUTE(STOCK_PUENTEPIEDRA[[#This Row],[STOCK ALMACEN 05]],",",""))</f>
        <v>0</v>
      </c>
    </row>
    <row r="952" spans="1:8" x14ac:dyDescent="0.25">
      <c r="A952" s="253" t="s">
        <v>20940</v>
      </c>
      <c r="B952" s="253" t="s">
        <v>22932</v>
      </c>
      <c r="C952" s="255">
        <v>0</v>
      </c>
      <c r="D952" s="254" t="s">
        <v>6</v>
      </c>
      <c r="E952" s="255">
        <v>1859.07</v>
      </c>
      <c r="F952" s="101" t="str">
        <f>VLOOKUP(STOCK_PUENTEPIEDRA[[#This Row],[CODIGO]],CLASIFICACION[],4,FALSE)</f>
        <v>BITZER</v>
      </c>
      <c r="G9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2" s="17">
        <f>VALUE(SUBSTITUTE(STOCK_PUENTEPIEDRA[[#This Row],[STOCK ALMACEN 05]],",",""))</f>
        <v>0</v>
      </c>
    </row>
    <row r="953" spans="1:8" x14ac:dyDescent="0.25">
      <c r="A953" s="253" t="s">
        <v>19663</v>
      </c>
      <c r="B953" s="253" t="s">
        <v>22933</v>
      </c>
      <c r="C953" s="255">
        <v>0</v>
      </c>
      <c r="D953" s="254" t="s">
        <v>6</v>
      </c>
      <c r="E953" s="255">
        <v>4868.55</v>
      </c>
      <c r="F953" s="101" t="str">
        <f>VLOOKUP(STOCK_PUENTEPIEDRA[[#This Row],[CODIGO]],CLASIFICACION[],4,FALSE)</f>
        <v>BITZER</v>
      </c>
      <c r="G9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3" s="17">
        <f>VALUE(SUBSTITUTE(STOCK_PUENTEPIEDRA[[#This Row],[STOCK ALMACEN 05]],",",""))</f>
        <v>0</v>
      </c>
    </row>
    <row r="954" spans="1:8" x14ac:dyDescent="0.25">
      <c r="A954" s="253" t="s">
        <v>19661</v>
      </c>
      <c r="B954" s="253" t="s">
        <v>22934</v>
      </c>
      <c r="C954" s="255">
        <v>0</v>
      </c>
      <c r="D954" s="254" t="s">
        <v>6</v>
      </c>
      <c r="E954" s="255">
        <v>4687.41</v>
      </c>
      <c r="F954" s="101" t="str">
        <f>VLOOKUP(STOCK_PUENTEPIEDRA[[#This Row],[CODIGO]],CLASIFICACION[],4,FALSE)</f>
        <v>BITZER</v>
      </c>
      <c r="G9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4" s="17">
        <f>VALUE(SUBSTITUTE(STOCK_PUENTEPIEDRA[[#This Row],[STOCK ALMACEN 05]],",",""))</f>
        <v>0</v>
      </c>
    </row>
    <row r="955" spans="1:8" x14ac:dyDescent="0.25">
      <c r="A955" s="253" t="s">
        <v>3371</v>
      </c>
      <c r="B955" s="253" t="s">
        <v>3372</v>
      </c>
      <c r="C955" s="255">
        <v>0</v>
      </c>
      <c r="D955" s="254" t="s">
        <v>6</v>
      </c>
      <c r="E955" s="255">
        <v>4.45</v>
      </c>
      <c r="F955" s="101" t="str">
        <f>VLOOKUP(STOCK_PUENTEPIEDRA[[#This Row],[CODIGO]],CLASIFICACION[],4,FALSE)</f>
        <v>QUALITY</v>
      </c>
      <c r="G9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5" s="17">
        <f>VALUE(SUBSTITUTE(STOCK_PUENTEPIEDRA[[#This Row],[STOCK ALMACEN 05]],",",""))</f>
        <v>0</v>
      </c>
    </row>
    <row r="956" spans="1:8" x14ac:dyDescent="0.25">
      <c r="A956" s="253" t="s">
        <v>3373</v>
      </c>
      <c r="B956" s="253" t="s">
        <v>3374</v>
      </c>
      <c r="C956" s="255">
        <v>0</v>
      </c>
      <c r="D956" s="254" t="s">
        <v>6</v>
      </c>
      <c r="E956" s="255">
        <v>4.6344450000000004</v>
      </c>
      <c r="F956" s="101" t="str">
        <f>VLOOKUP(STOCK_PUENTEPIEDRA[[#This Row],[CODIGO]],CLASIFICACION[],4,FALSE)</f>
        <v>QUALITY</v>
      </c>
      <c r="G9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6" s="17">
        <f>VALUE(SUBSTITUTE(STOCK_PUENTEPIEDRA[[#This Row],[STOCK ALMACEN 05]],",",""))</f>
        <v>0</v>
      </c>
    </row>
    <row r="957" spans="1:8" x14ac:dyDescent="0.25">
      <c r="A957" s="253" t="s">
        <v>3375</v>
      </c>
      <c r="B957" s="253" t="s">
        <v>3376</v>
      </c>
      <c r="C957" s="255">
        <v>0</v>
      </c>
      <c r="D957" s="254" t="s">
        <v>6</v>
      </c>
      <c r="E957" s="255">
        <v>0.86793299999999995</v>
      </c>
      <c r="F957" s="101" t="str">
        <f>VLOOKUP(STOCK_PUENTEPIEDRA[[#This Row],[CODIGO]],CLASIFICACION[],4,FALSE)</f>
        <v>QUALITY</v>
      </c>
      <c r="G9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7" s="17">
        <f>VALUE(SUBSTITUTE(STOCK_PUENTEPIEDRA[[#This Row],[STOCK ALMACEN 05]],",",""))</f>
        <v>0</v>
      </c>
    </row>
    <row r="958" spans="1:8" x14ac:dyDescent="0.25">
      <c r="A958" s="253" t="s">
        <v>3377</v>
      </c>
      <c r="B958" s="253" t="s">
        <v>3378</v>
      </c>
      <c r="C958" s="255">
        <v>0</v>
      </c>
      <c r="D958" s="254" t="s">
        <v>6</v>
      </c>
      <c r="E958" s="255">
        <v>2.72</v>
      </c>
      <c r="F958" s="101" t="str">
        <f>VLOOKUP(STOCK_PUENTEPIEDRA[[#This Row],[CODIGO]],CLASIFICACION[],4,FALSE)</f>
        <v>QUALITY</v>
      </c>
      <c r="G958" s="10">
        <f>IFERROR(IF(VLOOKUP(STOCK_PUENTEPIEDRA[[#This Row],[CODIGO]],STOCKSANLUIS[],10,FALSE),VLOOKUP(STOCK_PUENTEPIEDRA[[#This Row],[CODIGO]],STOCKSANLUIS[],10,FALSE),"STOCK SOLO EN ALM05"),"STOCK SOLO EN ALM05")</f>
        <v>1</v>
      </c>
      <c r="H958" s="17">
        <f>VALUE(SUBSTITUTE(STOCK_PUENTEPIEDRA[[#This Row],[STOCK ALMACEN 05]],",",""))</f>
        <v>0</v>
      </c>
    </row>
    <row r="959" spans="1:8" x14ac:dyDescent="0.25">
      <c r="A959" s="253" t="s">
        <v>3379</v>
      </c>
      <c r="B959" s="253" t="s">
        <v>3380</v>
      </c>
      <c r="C959" s="255">
        <v>0</v>
      </c>
      <c r="D959" s="254" t="s">
        <v>6</v>
      </c>
      <c r="E959" s="255">
        <v>4.2</v>
      </c>
      <c r="F959" s="101" t="str">
        <f>VLOOKUP(STOCK_PUENTEPIEDRA[[#This Row],[CODIGO]],CLASIFICACION[],4,FALSE)</f>
        <v>QUALITY</v>
      </c>
      <c r="G9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59" s="17">
        <f>VALUE(SUBSTITUTE(STOCK_PUENTEPIEDRA[[#This Row],[STOCK ALMACEN 05]],",",""))</f>
        <v>0</v>
      </c>
    </row>
    <row r="960" spans="1:8" x14ac:dyDescent="0.25">
      <c r="A960" s="253" t="s">
        <v>3381</v>
      </c>
      <c r="B960" s="253" t="s">
        <v>3382</v>
      </c>
      <c r="C960" s="255">
        <v>0</v>
      </c>
      <c r="D960" s="254" t="s">
        <v>6</v>
      </c>
      <c r="E960" s="255">
        <v>34.544691</v>
      </c>
      <c r="F960" s="101" t="str">
        <f>VLOOKUP(STOCK_PUENTEPIEDRA[[#This Row],[CODIGO]],CLASIFICACION[],4,FALSE)</f>
        <v>QUALITY</v>
      </c>
      <c r="G9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0" s="17">
        <f>VALUE(SUBSTITUTE(STOCK_PUENTEPIEDRA[[#This Row],[STOCK ALMACEN 05]],",",""))</f>
        <v>0</v>
      </c>
    </row>
    <row r="961" spans="1:8" x14ac:dyDescent="0.25">
      <c r="A961" s="253" t="s">
        <v>3383</v>
      </c>
      <c r="B961" s="253" t="s">
        <v>1599</v>
      </c>
      <c r="C961" s="255">
        <v>0</v>
      </c>
      <c r="D961" s="254" t="s">
        <v>6</v>
      </c>
      <c r="E961" s="255">
        <v>30.02</v>
      </c>
      <c r="F961" s="101" t="str">
        <f>VLOOKUP(STOCK_PUENTEPIEDRA[[#This Row],[CODIGO]],CLASIFICACION[],4,FALSE)</f>
        <v>QUALITY</v>
      </c>
      <c r="G9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1" s="17">
        <f>VALUE(SUBSTITUTE(STOCK_PUENTEPIEDRA[[#This Row],[STOCK ALMACEN 05]],",",""))</f>
        <v>0</v>
      </c>
    </row>
    <row r="962" spans="1:8" x14ac:dyDescent="0.25">
      <c r="A962" s="253" t="s">
        <v>3384</v>
      </c>
      <c r="B962" s="253" t="s">
        <v>3385</v>
      </c>
      <c r="C962" s="255">
        <v>4</v>
      </c>
      <c r="D962" s="254" t="s">
        <v>6</v>
      </c>
      <c r="E962" s="255">
        <v>32.982936000000002</v>
      </c>
      <c r="F962" s="101" t="str">
        <f>VLOOKUP(STOCK_PUENTEPIEDRA[[#This Row],[CODIGO]],CLASIFICACION[],4,FALSE)</f>
        <v>QUALITY</v>
      </c>
      <c r="G9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2" s="17">
        <f>VALUE(SUBSTITUTE(STOCK_PUENTEPIEDRA[[#This Row],[STOCK ALMACEN 05]],",",""))</f>
        <v>4</v>
      </c>
    </row>
    <row r="963" spans="1:8" x14ac:dyDescent="0.25">
      <c r="A963" s="253" t="s">
        <v>3386</v>
      </c>
      <c r="B963" s="253" t="s">
        <v>3387</v>
      </c>
      <c r="C963" s="255">
        <v>0</v>
      </c>
      <c r="D963" s="254" t="s">
        <v>6</v>
      </c>
      <c r="E963" s="255">
        <v>34.17</v>
      </c>
      <c r="F963" s="101" t="str">
        <f>VLOOKUP(STOCK_PUENTEPIEDRA[[#This Row],[CODIGO]],CLASIFICACION[],4,FALSE)</f>
        <v>QUALITY</v>
      </c>
      <c r="G9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3" s="17">
        <f>VALUE(SUBSTITUTE(STOCK_PUENTEPIEDRA[[#This Row],[STOCK ALMACEN 05]],",",""))</f>
        <v>0</v>
      </c>
    </row>
    <row r="964" spans="1:8" x14ac:dyDescent="0.25">
      <c r="A964" s="253" t="s">
        <v>3388</v>
      </c>
      <c r="B964" s="253" t="s">
        <v>3389</v>
      </c>
      <c r="C964" s="255">
        <v>1</v>
      </c>
      <c r="D964" s="254" t="s">
        <v>6</v>
      </c>
      <c r="E964" s="255">
        <v>755.48</v>
      </c>
      <c r="F964" s="101" t="str">
        <f>VLOOKUP(STOCK_PUENTEPIEDRA[[#This Row],[CODIGO]],CLASIFICACION[],4,FALSE)</f>
        <v>DANFOSS</v>
      </c>
      <c r="G9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4" s="17">
        <f>VALUE(SUBSTITUTE(STOCK_PUENTEPIEDRA[[#This Row],[STOCK ALMACEN 05]],",",""))</f>
        <v>1</v>
      </c>
    </row>
    <row r="965" spans="1:8" x14ac:dyDescent="0.25">
      <c r="A965" s="253" t="s">
        <v>19701</v>
      </c>
      <c r="B965" s="253" t="s">
        <v>19702</v>
      </c>
      <c r="C965" s="255">
        <v>3</v>
      </c>
      <c r="D965" s="254" t="s">
        <v>6</v>
      </c>
      <c r="E965" s="255">
        <v>2225.5733329999998</v>
      </c>
      <c r="F965" s="101" t="str">
        <f>VLOOKUP(STOCK_PUENTEPIEDRA[[#This Row],[CODIGO]],CLASIFICACION[],4,FALSE)</f>
        <v>DANFOSS</v>
      </c>
      <c r="G9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5" s="17">
        <f>VALUE(SUBSTITUTE(STOCK_PUENTEPIEDRA[[#This Row],[STOCK ALMACEN 05]],",",""))</f>
        <v>3</v>
      </c>
    </row>
    <row r="966" spans="1:8" x14ac:dyDescent="0.25">
      <c r="A966" s="253" t="s">
        <v>3390</v>
      </c>
      <c r="B966" s="253" t="s">
        <v>3391</v>
      </c>
      <c r="C966" s="255">
        <v>1</v>
      </c>
      <c r="D966" s="254" t="s">
        <v>6</v>
      </c>
      <c r="E966" s="255">
        <v>63.458179999999999</v>
      </c>
      <c r="F966" s="101" t="str">
        <f>VLOOKUP(STOCK_PUENTEPIEDRA[[#This Row],[CODIGO]],CLASIFICACION[],4,FALSE)</f>
        <v>CAFF</v>
      </c>
      <c r="G9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6" s="17">
        <f>VALUE(SUBSTITUTE(STOCK_PUENTEPIEDRA[[#This Row],[STOCK ALMACEN 05]],",",""))</f>
        <v>1</v>
      </c>
    </row>
    <row r="967" spans="1:8" x14ac:dyDescent="0.25">
      <c r="A967" s="253" t="s">
        <v>20960</v>
      </c>
      <c r="B967" s="253" t="s">
        <v>20961</v>
      </c>
      <c r="C967" s="255">
        <v>0</v>
      </c>
      <c r="D967" s="254" t="s">
        <v>6</v>
      </c>
      <c r="E967" s="255">
        <v>0</v>
      </c>
      <c r="F967" s="101" t="str">
        <f>VLOOKUP(STOCK_PUENTEPIEDRA[[#This Row],[CODIGO]],CLASIFICACION[],4,FALSE)</f>
        <v>CAFF</v>
      </c>
      <c r="G9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7" s="17">
        <f>VALUE(SUBSTITUTE(STOCK_PUENTEPIEDRA[[#This Row],[STOCK ALMACEN 05]],",",""))</f>
        <v>0</v>
      </c>
    </row>
    <row r="968" spans="1:8" x14ac:dyDescent="0.25">
      <c r="A968" s="253" t="s">
        <v>20962</v>
      </c>
      <c r="B968" s="253" t="s">
        <v>20963</v>
      </c>
      <c r="C968" s="255">
        <v>0</v>
      </c>
      <c r="D968" s="254" t="s">
        <v>6</v>
      </c>
      <c r="E968" s="255">
        <v>271.60000000000002</v>
      </c>
      <c r="F968" s="101" t="str">
        <f>VLOOKUP(STOCK_PUENTEPIEDRA[[#This Row],[CODIGO]],CLASIFICACION[],4,FALSE)</f>
        <v>ROSENBERG</v>
      </c>
      <c r="G9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8" s="17">
        <f>VALUE(SUBSTITUTE(STOCK_PUENTEPIEDRA[[#This Row],[STOCK ALMACEN 05]],",",""))</f>
        <v>0</v>
      </c>
    </row>
    <row r="969" spans="1:8" x14ac:dyDescent="0.25">
      <c r="A969" s="253" t="s">
        <v>20964</v>
      </c>
      <c r="B969" s="253" t="s">
        <v>20965</v>
      </c>
      <c r="C969" s="255">
        <v>0</v>
      </c>
      <c r="D969" s="254" t="s">
        <v>6</v>
      </c>
      <c r="E969" s="255">
        <v>135</v>
      </c>
      <c r="F969" s="101" t="str">
        <f>VLOOKUP(STOCK_PUENTEPIEDRA[[#This Row],[CODIGO]],CLASIFICACION[],4,FALSE)</f>
        <v>COPELAND</v>
      </c>
      <c r="G9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69" s="17">
        <f>VALUE(SUBSTITUTE(STOCK_PUENTEPIEDRA[[#This Row],[STOCK ALMACEN 05]],",",""))</f>
        <v>0</v>
      </c>
    </row>
    <row r="970" spans="1:8" x14ac:dyDescent="0.25">
      <c r="A970" s="253" t="s">
        <v>19562</v>
      </c>
      <c r="B970" s="253" t="s">
        <v>19563</v>
      </c>
      <c r="C970" s="255">
        <v>3</v>
      </c>
      <c r="D970" s="254" t="s">
        <v>6</v>
      </c>
      <c r="E970" s="255">
        <v>765.07222200000001</v>
      </c>
      <c r="F970" s="101" t="str">
        <f>VLOOKUP(STOCK_PUENTEPIEDRA[[#This Row],[CODIGO]],CLASIFICACION[],4,FALSE)</f>
        <v>BOHN</v>
      </c>
      <c r="G9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0" s="17">
        <f>VALUE(SUBSTITUTE(STOCK_PUENTEPIEDRA[[#This Row],[STOCK ALMACEN 05]],",",""))</f>
        <v>3</v>
      </c>
    </row>
    <row r="971" spans="1:8" x14ac:dyDescent="0.25">
      <c r="A971" s="253" t="s">
        <v>20966</v>
      </c>
      <c r="B971" s="253" t="s">
        <v>20967</v>
      </c>
      <c r="C971" s="255">
        <v>0</v>
      </c>
      <c r="D971" s="254" t="s">
        <v>6</v>
      </c>
      <c r="E971" s="255">
        <v>67.900000000000006</v>
      </c>
      <c r="F971" s="101" t="str">
        <f>VLOOKUP(STOCK_PUENTEPIEDRA[[#This Row],[CODIGO]],CLASIFICACION[],4,FALSE)</f>
        <v>DANFOSS</v>
      </c>
      <c r="G9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1" s="17">
        <f>VALUE(SUBSTITUTE(STOCK_PUENTEPIEDRA[[#This Row],[STOCK ALMACEN 05]],",",""))</f>
        <v>0</v>
      </c>
    </row>
    <row r="972" spans="1:8" x14ac:dyDescent="0.25">
      <c r="A972" s="253" t="s">
        <v>3398</v>
      </c>
      <c r="B972" s="253" t="s">
        <v>19433</v>
      </c>
      <c r="C972" s="255">
        <v>0</v>
      </c>
      <c r="D972" s="254" t="s">
        <v>6</v>
      </c>
      <c r="E972" s="255">
        <v>83.230694999999997</v>
      </c>
      <c r="F972" s="101" t="str">
        <f>VLOOKUP(STOCK_PUENTEPIEDRA[[#This Row],[CODIGO]],CLASIFICACION[],4,FALSE)</f>
        <v>FULL GAUGE</v>
      </c>
      <c r="G9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2" s="17">
        <f>VALUE(SUBSTITUTE(STOCK_PUENTEPIEDRA[[#This Row],[STOCK ALMACEN 05]],",",""))</f>
        <v>0</v>
      </c>
    </row>
    <row r="973" spans="1:8" x14ac:dyDescent="0.25">
      <c r="A973" s="253" t="s">
        <v>3400</v>
      </c>
      <c r="B973" s="253" t="s">
        <v>3401</v>
      </c>
      <c r="C973" s="255">
        <v>0</v>
      </c>
      <c r="D973" s="254" t="s">
        <v>6</v>
      </c>
      <c r="E973" s="255">
        <v>1230</v>
      </c>
      <c r="F973" s="101" t="str">
        <f>VLOOKUP(STOCK_PUENTEPIEDRA[[#This Row],[CODIGO]],CLASIFICACION[],4,FALSE)</f>
        <v>DORIN</v>
      </c>
      <c r="G9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3" s="17">
        <f>VALUE(SUBSTITUTE(STOCK_PUENTEPIEDRA[[#This Row],[STOCK ALMACEN 05]],",",""))</f>
        <v>0</v>
      </c>
    </row>
    <row r="974" spans="1:8" x14ac:dyDescent="0.25">
      <c r="A974" s="253" t="s">
        <v>3402</v>
      </c>
      <c r="B974" s="253" t="s">
        <v>3403</v>
      </c>
      <c r="C974" s="255">
        <v>0</v>
      </c>
      <c r="D974" s="254" t="s">
        <v>6</v>
      </c>
      <c r="E974" s="255">
        <v>30.33</v>
      </c>
      <c r="F974" s="101" t="str">
        <f>VLOOKUP(STOCK_PUENTEPIEDRA[[#This Row],[CODIGO]],CLASIFICACION[],4,FALSE)</f>
        <v>PENN</v>
      </c>
      <c r="G9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4" s="17">
        <f>VALUE(SUBSTITUTE(STOCK_PUENTEPIEDRA[[#This Row],[STOCK ALMACEN 05]],",",""))</f>
        <v>0</v>
      </c>
    </row>
    <row r="975" spans="1:8" x14ac:dyDescent="0.25">
      <c r="A975" s="253" t="s">
        <v>20970</v>
      </c>
      <c r="B975" s="253" t="s">
        <v>20971</v>
      </c>
      <c r="C975" s="255">
        <v>0</v>
      </c>
      <c r="D975" s="254" t="s">
        <v>6</v>
      </c>
      <c r="E975" s="255">
        <v>8291.09</v>
      </c>
      <c r="F975" s="101" t="str">
        <f>VLOOKUP(STOCK_PUENTEPIEDRA[[#This Row],[CODIGO]],CLASIFICACION[],4,FALSE)</f>
        <v>BITZER</v>
      </c>
      <c r="G9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5" s="17">
        <f>VALUE(SUBSTITUTE(STOCK_PUENTEPIEDRA[[#This Row],[STOCK ALMACEN 05]],",",""))</f>
        <v>0</v>
      </c>
    </row>
    <row r="976" spans="1:8" x14ac:dyDescent="0.25">
      <c r="A976" s="253" t="s">
        <v>20972</v>
      </c>
      <c r="B976" s="253" t="s">
        <v>20973</v>
      </c>
      <c r="C976" s="255">
        <v>0</v>
      </c>
      <c r="D976" s="254" t="s">
        <v>6</v>
      </c>
      <c r="E976" s="255">
        <v>15488.34</v>
      </c>
      <c r="F976" s="101" t="str">
        <f>VLOOKUP(STOCK_PUENTEPIEDRA[[#This Row],[CODIGO]],CLASIFICACION[],4,FALSE)</f>
        <v>BOHN</v>
      </c>
      <c r="G9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6" s="17">
        <f>VALUE(SUBSTITUTE(STOCK_PUENTEPIEDRA[[#This Row],[STOCK ALMACEN 05]],",",""))</f>
        <v>0</v>
      </c>
    </row>
    <row r="977" spans="1:8" x14ac:dyDescent="0.25">
      <c r="A977" s="253" t="s">
        <v>20976</v>
      </c>
      <c r="B977" s="253" t="s">
        <v>20977</v>
      </c>
      <c r="C977" s="255">
        <v>0</v>
      </c>
      <c r="D977" s="254" t="s">
        <v>6</v>
      </c>
      <c r="E977" s="255">
        <v>62.45</v>
      </c>
      <c r="F977" s="101" t="str">
        <f>VLOOKUP(STOCK_PUENTEPIEDRA[[#This Row],[CODIGO]],CLASIFICACION[],4,FALSE)</f>
        <v>DANFOSS</v>
      </c>
      <c r="G9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7" s="17">
        <f>VALUE(SUBSTITUTE(STOCK_PUENTEPIEDRA[[#This Row],[STOCK ALMACEN 05]],",",""))</f>
        <v>0</v>
      </c>
    </row>
    <row r="978" spans="1:8" x14ac:dyDescent="0.25">
      <c r="A978" s="253" t="s">
        <v>19764</v>
      </c>
      <c r="B978" s="253" t="s">
        <v>19765</v>
      </c>
      <c r="C978" s="255">
        <v>0</v>
      </c>
      <c r="D978" s="254" t="s">
        <v>6</v>
      </c>
      <c r="E978" s="255">
        <v>1032.77</v>
      </c>
      <c r="F978" s="101" t="str">
        <f>VLOOKUP(STOCK_PUENTEPIEDRA[[#This Row],[CODIGO]],CLASIFICACION[],4,FALSE)</f>
        <v>DANFOSS</v>
      </c>
      <c r="G9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8" s="17">
        <f>VALUE(SUBSTITUTE(STOCK_PUENTEPIEDRA[[#This Row],[STOCK ALMACEN 05]],",",""))</f>
        <v>0</v>
      </c>
    </row>
    <row r="979" spans="1:8" x14ac:dyDescent="0.25">
      <c r="A979" s="253" t="s">
        <v>19643</v>
      </c>
      <c r="B979" s="253" t="s">
        <v>19644</v>
      </c>
      <c r="C979" s="255">
        <v>1</v>
      </c>
      <c r="D979" s="254" t="s">
        <v>6</v>
      </c>
      <c r="E979" s="255">
        <v>1354.82</v>
      </c>
      <c r="F979" s="101" t="str">
        <f>VLOOKUP(STOCK_PUENTEPIEDRA[[#This Row],[CODIGO]],CLASIFICACION[],4,FALSE)</f>
        <v>DANFOSS</v>
      </c>
      <c r="G9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79" s="17">
        <f>VALUE(SUBSTITUTE(STOCK_PUENTEPIEDRA[[#This Row],[STOCK ALMACEN 05]],",",""))</f>
        <v>1</v>
      </c>
    </row>
    <row r="980" spans="1:8" x14ac:dyDescent="0.25">
      <c r="A980" s="253" t="s">
        <v>3404</v>
      </c>
      <c r="B980" s="253" t="s">
        <v>19343</v>
      </c>
      <c r="C980" s="255">
        <v>4</v>
      </c>
      <c r="D980" s="254" t="s">
        <v>6</v>
      </c>
      <c r="E980" s="255">
        <v>151.33901</v>
      </c>
      <c r="F980" s="101" t="str">
        <f>VLOOKUP(STOCK_PUENTEPIEDRA[[#This Row],[CODIGO]],CLASIFICACION[],4,FALSE)</f>
        <v>FULL GAUGE</v>
      </c>
      <c r="G980" s="10">
        <f>IFERROR(IF(VLOOKUP(STOCK_PUENTEPIEDRA[[#This Row],[CODIGO]],STOCKSANLUIS[],10,FALSE),VLOOKUP(STOCK_PUENTEPIEDRA[[#This Row],[CODIGO]],STOCKSANLUIS[],10,FALSE),"STOCK SOLO EN ALM05"),"STOCK SOLO EN ALM05")</f>
        <v>5</v>
      </c>
      <c r="H980" s="17">
        <f>VALUE(SUBSTITUTE(STOCK_PUENTEPIEDRA[[#This Row],[STOCK ALMACEN 05]],",",""))</f>
        <v>4</v>
      </c>
    </row>
    <row r="981" spans="1:8" x14ac:dyDescent="0.25">
      <c r="A981" s="253" t="s">
        <v>19766</v>
      </c>
      <c r="B981" s="253" t="s">
        <v>19767</v>
      </c>
      <c r="C981" s="255">
        <v>3</v>
      </c>
      <c r="D981" s="254" t="s">
        <v>6</v>
      </c>
      <c r="E981" s="255">
        <v>648.29969100000005</v>
      </c>
      <c r="F981" s="101" t="str">
        <f>VLOOKUP(STOCK_PUENTEPIEDRA[[#This Row],[CODIGO]],CLASIFICACION[],4,FALSE)</f>
        <v>ELGIN</v>
      </c>
      <c r="G9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81" s="17">
        <f>VALUE(SUBSTITUTE(STOCK_PUENTEPIEDRA[[#This Row],[STOCK ALMACEN 05]],",",""))</f>
        <v>3</v>
      </c>
    </row>
    <row r="982" spans="1:8" x14ac:dyDescent="0.25">
      <c r="A982" s="253" t="s">
        <v>3406</v>
      </c>
      <c r="B982" s="253" t="s">
        <v>3407</v>
      </c>
      <c r="C982" s="255">
        <v>103</v>
      </c>
      <c r="D982" s="254" t="s">
        <v>6</v>
      </c>
      <c r="E982" s="255">
        <v>15.331932</v>
      </c>
      <c r="F982" s="101" t="str">
        <f>VLOOKUP(STOCK_PUENTEPIEDRA[[#This Row],[CODIGO]],CLASIFICACION[],4,FALSE)</f>
        <v>HARRIS</v>
      </c>
      <c r="G982" s="10">
        <f>IFERROR(IF(VLOOKUP(STOCK_PUENTEPIEDRA[[#This Row],[CODIGO]],STOCKSANLUIS[],10,FALSE),VLOOKUP(STOCK_PUENTEPIEDRA[[#This Row],[CODIGO]],STOCKSANLUIS[],10,FALSE),"STOCK SOLO EN ALM05"),"STOCK SOLO EN ALM05")</f>
        <v>45</v>
      </c>
      <c r="H982" s="17">
        <f>VALUE(SUBSTITUTE(STOCK_PUENTEPIEDRA[[#This Row],[STOCK ALMACEN 05]],",",""))</f>
        <v>103</v>
      </c>
    </row>
    <row r="983" spans="1:8" x14ac:dyDescent="0.25">
      <c r="A983" s="253" t="s">
        <v>20988</v>
      </c>
      <c r="B983" s="253" t="s">
        <v>22935</v>
      </c>
      <c r="C983" s="255">
        <v>0</v>
      </c>
      <c r="D983" s="254" t="s">
        <v>6</v>
      </c>
      <c r="E983" s="255">
        <v>433.27</v>
      </c>
      <c r="F983" s="101" t="str">
        <f>VLOOKUP(STOCK_PUENTEPIEDRA[[#This Row],[CODIGO]],CLASIFICACION[],4,FALSE)</f>
        <v>DANFOSS</v>
      </c>
      <c r="G9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83" s="17">
        <f>VALUE(SUBSTITUTE(STOCK_PUENTEPIEDRA[[#This Row],[STOCK ALMACEN 05]],",",""))</f>
        <v>0</v>
      </c>
    </row>
    <row r="984" spans="1:8" x14ac:dyDescent="0.25">
      <c r="A984" s="253" t="s">
        <v>3410</v>
      </c>
      <c r="B984" s="253" t="s">
        <v>3411</v>
      </c>
      <c r="C984" s="255">
        <v>3511</v>
      </c>
      <c r="D984" s="254" t="s">
        <v>6</v>
      </c>
      <c r="E984" s="255">
        <v>0.75442299999999995</v>
      </c>
      <c r="F984" s="101" t="str">
        <f>VLOOKUP(STOCK_PUENTEPIEDRA[[#This Row],[CODIGO]],CLASIFICACION[],4,FALSE)</f>
        <v>HARRIS</v>
      </c>
      <c r="G984" s="10">
        <f>IFERROR(IF(VLOOKUP(STOCK_PUENTEPIEDRA[[#This Row],[CODIGO]],STOCKSANLUIS[],10,FALSE),VLOOKUP(STOCK_PUENTEPIEDRA[[#This Row],[CODIGO]],STOCKSANLUIS[],10,FALSE),"STOCK SOLO EN ALM05"),"STOCK SOLO EN ALM05")</f>
        <v>610</v>
      </c>
      <c r="H984" s="17">
        <f>VALUE(SUBSTITUTE(STOCK_PUENTEPIEDRA[[#This Row],[STOCK ALMACEN 05]],",",""))</f>
        <v>3511</v>
      </c>
    </row>
    <row r="985" spans="1:8" x14ac:dyDescent="0.25">
      <c r="A985" s="253" t="s">
        <v>3412</v>
      </c>
      <c r="B985" s="253" t="s">
        <v>3413</v>
      </c>
      <c r="C985" s="255">
        <v>0</v>
      </c>
      <c r="D985" s="254" t="s">
        <v>6</v>
      </c>
      <c r="E985" s="255">
        <v>26.458333</v>
      </c>
      <c r="F985" s="101" t="str">
        <f>VLOOKUP(STOCK_PUENTEPIEDRA[[#This Row],[CODIGO]],CLASIFICACION[],4,FALSE)</f>
        <v>QUALITY</v>
      </c>
      <c r="G9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85" s="17">
        <f>VALUE(SUBSTITUTE(STOCK_PUENTEPIEDRA[[#This Row],[STOCK ALMACEN 05]],",",""))</f>
        <v>0</v>
      </c>
    </row>
    <row r="986" spans="1:8" x14ac:dyDescent="0.25">
      <c r="A986" s="253" t="s">
        <v>3414</v>
      </c>
      <c r="B986" s="253" t="s">
        <v>3415</v>
      </c>
      <c r="C986" s="255">
        <v>0</v>
      </c>
      <c r="D986" s="254" t="s">
        <v>6</v>
      </c>
      <c r="E986" s="255">
        <v>254.53655000000001</v>
      </c>
      <c r="F986" s="101" t="str">
        <f>VLOOKUP(STOCK_PUENTEPIEDRA[[#This Row],[CODIGO]],CLASIFICACION[],4,FALSE)</f>
        <v>PANASONIC</v>
      </c>
      <c r="G9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86" s="17">
        <f>VALUE(SUBSTITUTE(STOCK_PUENTEPIEDRA[[#This Row],[STOCK ALMACEN 05]],",",""))</f>
        <v>0</v>
      </c>
    </row>
    <row r="987" spans="1:8" x14ac:dyDescent="0.25">
      <c r="A987" s="253" t="s">
        <v>3416</v>
      </c>
      <c r="B987" s="253" t="s">
        <v>3417</v>
      </c>
      <c r="C987" s="255">
        <v>1</v>
      </c>
      <c r="D987" s="254" t="s">
        <v>6</v>
      </c>
      <c r="E987" s="255">
        <v>55.547747000000001</v>
      </c>
      <c r="F987" s="101" t="str">
        <f>VLOOKUP(STOCK_PUENTEPIEDRA[[#This Row],[CODIGO]],CLASIFICACION[],4,FALSE)</f>
        <v>FULL GAUGE</v>
      </c>
      <c r="G987" s="10">
        <f>IFERROR(IF(VLOOKUP(STOCK_PUENTEPIEDRA[[#This Row],[CODIGO]],STOCKSANLUIS[],10,FALSE),VLOOKUP(STOCK_PUENTEPIEDRA[[#This Row],[CODIGO]],STOCKSANLUIS[],10,FALSE),"STOCK SOLO EN ALM05"),"STOCK SOLO EN ALM05")</f>
        <v>2</v>
      </c>
      <c r="H987" s="17">
        <f>VALUE(SUBSTITUTE(STOCK_PUENTEPIEDRA[[#This Row],[STOCK ALMACEN 05]],",",""))</f>
        <v>1</v>
      </c>
    </row>
    <row r="988" spans="1:8" x14ac:dyDescent="0.25">
      <c r="A988" s="253" t="s">
        <v>3418</v>
      </c>
      <c r="B988" s="253" t="s">
        <v>3419</v>
      </c>
      <c r="C988" s="255">
        <v>1</v>
      </c>
      <c r="D988" s="254" t="s">
        <v>6</v>
      </c>
      <c r="E988" s="255">
        <v>48.977401</v>
      </c>
      <c r="F988" s="101" t="str">
        <f>VLOOKUP(STOCK_PUENTEPIEDRA[[#This Row],[CODIGO]],CLASIFICACION[],4,FALSE)</f>
        <v>FULL GAUGE</v>
      </c>
      <c r="G988" s="10">
        <f>IFERROR(IF(VLOOKUP(STOCK_PUENTEPIEDRA[[#This Row],[CODIGO]],STOCKSANLUIS[],10,FALSE),VLOOKUP(STOCK_PUENTEPIEDRA[[#This Row],[CODIGO]],STOCKSANLUIS[],10,FALSE),"STOCK SOLO EN ALM05"),"STOCK SOLO EN ALM05")</f>
        <v>2</v>
      </c>
      <c r="H988" s="17">
        <f>VALUE(SUBSTITUTE(STOCK_PUENTEPIEDRA[[#This Row],[STOCK ALMACEN 05]],",",""))</f>
        <v>1</v>
      </c>
    </row>
    <row r="989" spans="1:8" x14ac:dyDescent="0.25">
      <c r="A989" s="253" t="s">
        <v>3420</v>
      </c>
      <c r="B989" s="253" t="s">
        <v>3421</v>
      </c>
      <c r="C989" s="255">
        <v>0</v>
      </c>
      <c r="D989" s="254" t="s">
        <v>6</v>
      </c>
      <c r="E989" s="255">
        <v>55.51</v>
      </c>
      <c r="F989" s="101" t="str">
        <f>VLOOKUP(STOCK_PUENTEPIEDRA[[#This Row],[CODIGO]],CLASIFICACION[],4,FALSE)</f>
        <v>FULL GAUGE</v>
      </c>
      <c r="G989" s="10">
        <f>IFERROR(IF(VLOOKUP(STOCK_PUENTEPIEDRA[[#This Row],[CODIGO]],STOCKSANLUIS[],10,FALSE),VLOOKUP(STOCK_PUENTEPIEDRA[[#This Row],[CODIGO]],STOCKSANLUIS[],10,FALSE),"STOCK SOLO EN ALM05"),"STOCK SOLO EN ALM05")</f>
        <v>3</v>
      </c>
      <c r="H989" s="17">
        <f>VALUE(SUBSTITUTE(STOCK_PUENTEPIEDRA[[#This Row],[STOCK ALMACEN 05]],",",""))</f>
        <v>0</v>
      </c>
    </row>
    <row r="990" spans="1:8" x14ac:dyDescent="0.25">
      <c r="A990" s="253" t="s">
        <v>3422</v>
      </c>
      <c r="B990" s="253" t="s">
        <v>3423</v>
      </c>
      <c r="C990" s="255">
        <v>3</v>
      </c>
      <c r="D990" s="254" t="s">
        <v>6</v>
      </c>
      <c r="E990" s="255">
        <v>50.585574999999999</v>
      </c>
      <c r="F990" s="101" t="str">
        <f>VLOOKUP(STOCK_PUENTEPIEDRA[[#This Row],[CODIGO]],CLASIFICACION[],4,FALSE)</f>
        <v>FULL GAUGE</v>
      </c>
      <c r="G990" s="10">
        <f>IFERROR(IF(VLOOKUP(STOCK_PUENTEPIEDRA[[#This Row],[CODIGO]],STOCKSANLUIS[],10,FALSE),VLOOKUP(STOCK_PUENTEPIEDRA[[#This Row],[CODIGO]],STOCKSANLUIS[],10,FALSE),"STOCK SOLO EN ALM05"),"STOCK SOLO EN ALM05")</f>
        <v>2</v>
      </c>
      <c r="H990" s="17">
        <f>VALUE(SUBSTITUTE(STOCK_PUENTEPIEDRA[[#This Row],[STOCK ALMACEN 05]],",",""))</f>
        <v>3</v>
      </c>
    </row>
    <row r="991" spans="1:8" x14ac:dyDescent="0.25">
      <c r="A991" s="253" t="s">
        <v>19786</v>
      </c>
      <c r="B991" s="253" t="s">
        <v>19787</v>
      </c>
      <c r="C991" s="255">
        <v>2</v>
      </c>
      <c r="D991" s="254" t="s">
        <v>6</v>
      </c>
      <c r="E991" s="255">
        <v>46.917310999999998</v>
      </c>
      <c r="F991" s="101" t="str">
        <f>VLOOKUP(STOCK_PUENTEPIEDRA[[#This Row],[CODIGO]],CLASIFICACION[],4,FALSE)</f>
        <v>FULL GAUGE</v>
      </c>
      <c r="G991" s="10">
        <f>IFERROR(IF(VLOOKUP(STOCK_PUENTEPIEDRA[[#This Row],[CODIGO]],STOCKSANLUIS[],10,FALSE),VLOOKUP(STOCK_PUENTEPIEDRA[[#This Row],[CODIGO]],STOCKSANLUIS[],10,FALSE),"STOCK SOLO EN ALM05"),"STOCK SOLO EN ALM05")</f>
        <v>1</v>
      </c>
      <c r="H991" s="17">
        <f>VALUE(SUBSTITUTE(STOCK_PUENTEPIEDRA[[#This Row],[STOCK ALMACEN 05]],",",""))</f>
        <v>2</v>
      </c>
    </row>
    <row r="992" spans="1:8" x14ac:dyDescent="0.25">
      <c r="A992" s="253" t="s">
        <v>3424</v>
      </c>
      <c r="B992" s="253" t="s">
        <v>19434</v>
      </c>
      <c r="C992" s="255">
        <v>6</v>
      </c>
      <c r="D992" s="254" t="s">
        <v>6</v>
      </c>
      <c r="E992" s="255">
        <v>169.481989</v>
      </c>
      <c r="F992" s="101" t="str">
        <f>VLOOKUP(STOCK_PUENTEPIEDRA[[#This Row],[CODIGO]],CLASIFICACION[],4,FALSE)</f>
        <v>FULL GAUGE</v>
      </c>
      <c r="G992" s="10">
        <f>IFERROR(IF(VLOOKUP(STOCK_PUENTEPIEDRA[[#This Row],[CODIGO]],STOCKSANLUIS[],10,FALSE),VLOOKUP(STOCK_PUENTEPIEDRA[[#This Row],[CODIGO]],STOCKSANLUIS[],10,FALSE),"STOCK SOLO EN ALM05"),"STOCK SOLO EN ALM05")</f>
        <v>2</v>
      </c>
      <c r="H992" s="17">
        <f>VALUE(SUBSTITUTE(STOCK_PUENTEPIEDRA[[#This Row],[STOCK ALMACEN 05]],",",""))</f>
        <v>6</v>
      </c>
    </row>
    <row r="993" spans="1:8" x14ac:dyDescent="0.25">
      <c r="A993" s="253" t="s">
        <v>3426</v>
      </c>
      <c r="B993" s="253" t="s">
        <v>3427</v>
      </c>
      <c r="C993" s="255">
        <v>4</v>
      </c>
      <c r="D993" s="254" t="s">
        <v>6</v>
      </c>
      <c r="E993" s="255">
        <v>181.34743900000001</v>
      </c>
      <c r="F993" s="101" t="str">
        <f>VLOOKUP(STOCK_PUENTEPIEDRA[[#This Row],[CODIGO]],CLASIFICACION[],4,FALSE)</f>
        <v>FULL GAUGE</v>
      </c>
      <c r="G993" s="10">
        <f>IFERROR(IF(VLOOKUP(STOCK_PUENTEPIEDRA[[#This Row],[CODIGO]],STOCKSANLUIS[],10,FALSE),VLOOKUP(STOCK_PUENTEPIEDRA[[#This Row],[CODIGO]],STOCKSANLUIS[],10,FALSE),"STOCK SOLO EN ALM05"),"STOCK SOLO EN ALM05")</f>
        <v>2</v>
      </c>
      <c r="H993" s="17">
        <f>VALUE(SUBSTITUTE(STOCK_PUENTEPIEDRA[[#This Row],[STOCK ALMACEN 05]],",",""))</f>
        <v>4</v>
      </c>
    </row>
    <row r="994" spans="1:8" x14ac:dyDescent="0.25">
      <c r="A994" s="253" t="s">
        <v>20990</v>
      </c>
      <c r="B994" s="253" t="s">
        <v>20991</v>
      </c>
      <c r="C994" s="255">
        <v>0</v>
      </c>
      <c r="D994" s="254" t="s">
        <v>6</v>
      </c>
      <c r="E994" s="255">
        <v>225.8</v>
      </c>
      <c r="F994" s="101" t="str">
        <f>VLOOKUP(STOCK_PUENTEPIEDRA[[#This Row],[CODIGO]],CLASIFICACION[],4,FALSE)</f>
        <v>KOOL KG</v>
      </c>
      <c r="G9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94" s="17">
        <f>VALUE(SUBSTITUTE(STOCK_PUENTEPIEDRA[[#This Row],[STOCK ALMACEN 05]],",",""))</f>
        <v>0</v>
      </c>
    </row>
    <row r="995" spans="1:8" x14ac:dyDescent="0.25">
      <c r="A995" s="253" t="s">
        <v>3436</v>
      </c>
      <c r="B995" s="253" t="s">
        <v>3437</v>
      </c>
      <c r="C995" s="255">
        <v>0</v>
      </c>
      <c r="D995" s="254" t="s">
        <v>6</v>
      </c>
      <c r="E995" s="255">
        <v>2.999171</v>
      </c>
      <c r="F995" s="101" t="str">
        <f>VLOOKUP(STOCK_PUENTEPIEDRA[[#This Row],[CODIGO]],CLASIFICACION[],4,FALSE)</f>
        <v>THE CHEMOURS</v>
      </c>
      <c r="G9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95" s="17">
        <f>VALUE(SUBSTITUTE(STOCK_PUENTEPIEDRA[[#This Row],[STOCK ALMACEN 05]],",",""))</f>
        <v>0</v>
      </c>
    </row>
    <row r="996" spans="1:8" x14ac:dyDescent="0.25">
      <c r="A996" s="253" t="s">
        <v>20994</v>
      </c>
      <c r="B996" s="253" t="s">
        <v>22936</v>
      </c>
      <c r="C996" s="255">
        <v>0</v>
      </c>
      <c r="D996" s="254" t="s">
        <v>6</v>
      </c>
      <c r="E996" s="255">
        <v>1903.38</v>
      </c>
      <c r="F996" s="101" t="str">
        <f>VLOOKUP(STOCK_PUENTEPIEDRA[[#This Row],[CODIGO]],CLASIFICACION[],4,FALSE)</f>
        <v>DANFOSS</v>
      </c>
      <c r="G9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96" s="17">
        <f>VALUE(SUBSTITUTE(STOCK_PUENTEPIEDRA[[#This Row],[STOCK ALMACEN 05]],",",""))</f>
        <v>0</v>
      </c>
    </row>
    <row r="997" spans="1:8" x14ac:dyDescent="0.25">
      <c r="A997" s="253" t="s">
        <v>3444</v>
      </c>
      <c r="B997" s="253" t="s">
        <v>19407</v>
      </c>
      <c r="C997" s="255">
        <v>0</v>
      </c>
      <c r="D997" s="254" t="s">
        <v>6</v>
      </c>
      <c r="E997" s="255">
        <v>127.3</v>
      </c>
      <c r="F997" s="101" t="str">
        <f>VLOOKUP(STOCK_PUENTEPIEDRA[[#This Row],[CODIGO]],CLASIFICACION[],4,FALSE)</f>
        <v>DANFOSS</v>
      </c>
      <c r="G9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97" s="17">
        <f>VALUE(SUBSTITUTE(STOCK_PUENTEPIEDRA[[#This Row],[STOCK ALMACEN 05]],",",""))</f>
        <v>0</v>
      </c>
    </row>
    <row r="998" spans="1:8" x14ac:dyDescent="0.25">
      <c r="A998" s="253" t="s">
        <v>3446</v>
      </c>
      <c r="B998" s="253" t="s">
        <v>3447</v>
      </c>
      <c r="C998" s="255">
        <v>0</v>
      </c>
      <c r="D998" s="254" t="s">
        <v>6</v>
      </c>
      <c r="E998" s="255">
        <v>6.3410359999999999</v>
      </c>
      <c r="F998" s="101" t="str">
        <f>VLOOKUP(STOCK_PUENTEPIEDRA[[#This Row],[CODIGO]],CLASIFICACION[],4,FALSE)</f>
        <v>EVERWELL</v>
      </c>
      <c r="G998" s="10">
        <f>IFERROR(IF(VLOOKUP(STOCK_PUENTEPIEDRA[[#This Row],[CODIGO]],STOCKSANLUIS[],10,FALSE),VLOOKUP(STOCK_PUENTEPIEDRA[[#This Row],[CODIGO]],STOCKSANLUIS[],10,FALSE),"STOCK SOLO EN ALM05"),"STOCK SOLO EN ALM05")</f>
        <v>1</v>
      </c>
      <c r="H998" s="17">
        <f>VALUE(SUBSTITUTE(STOCK_PUENTEPIEDRA[[#This Row],[STOCK ALMACEN 05]],",",""))</f>
        <v>0</v>
      </c>
    </row>
    <row r="999" spans="1:8" x14ac:dyDescent="0.25">
      <c r="A999" s="253" t="s">
        <v>3448</v>
      </c>
      <c r="B999" s="253" t="s">
        <v>3449</v>
      </c>
      <c r="C999" s="255">
        <v>3</v>
      </c>
      <c r="D999" s="254" t="s">
        <v>6</v>
      </c>
      <c r="E999" s="255">
        <v>8.1854239999999994</v>
      </c>
      <c r="F999" s="101" t="str">
        <f>VLOOKUP(STOCK_PUENTEPIEDRA[[#This Row],[CODIGO]],CLASIFICACION[],4,FALSE)</f>
        <v>EVERWELL</v>
      </c>
      <c r="G9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999" s="17">
        <f>VALUE(SUBSTITUTE(STOCK_PUENTEPIEDRA[[#This Row],[STOCK ALMACEN 05]],",",""))</f>
        <v>3</v>
      </c>
    </row>
    <row r="1000" spans="1:8" x14ac:dyDescent="0.25">
      <c r="A1000" s="253" t="s">
        <v>3450</v>
      </c>
      <c r="B1000" s="253" t="s">
        <v>3451</v>
      </c>
      <c r="C1000" s="255">
        <v>0</v>
      </c>
      <c r="D1000" s="254" t="s">
        <v>6</v>
      </c>
      <c r="E1000" s="255">
        <v>2.6531479999999998</v>
      </c>
      <c r="F1000" s="101" t="str">
        <f>VLOOKUP(STOCK_PUENTEPIEDRA[[#This Row],[CODIGO]],CLASIFICACION[],4,FALSE)</f>
        <v>EVERWELL</v>
      </c>
      <c r="G10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0" s="17">
        <f>VALUE(SUBSTITUTE(STOCK_PUENTEPIEDRA[[#This Row],[STOCK ALMACEN 05]],",",""))</f>
        <v>0</v>
      </c>
    </row>
    <row r="1001" spans="1:8" x14ac:dyDescent="0.25">
      <c r="A1001" s="253" t="s">
        <v>20996</v>
      </c>
      <c r="B1001" s="253" t="s">
        <v>20997</v>
      </c>
      <c r="C1001" s="255">
        <v>0</v>
      </c>
      <c r="D1001" s="254" t="s">
        <v>6</v>
      </c>
      <c r="E1001" s="255">
        <v>20.927866000000002</v>
      </c>
      <c r="F1001" s="101" t="str">
        <f>VLOOKUP(STOCK_PUENTEPIEDRA[[#This Row],[CODIGO]],CLASIFICACION[],4,FALSE)</f>
        <v>EVERWELL</v>
      </c>
      <c r="G10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1" s="17">
        <f>VALUE(SUBSTITUTE(STOCK_PUENTEPIEDRA[[#This Row],[STOCK ALMACEN 05]],",",""))</f>
        <v>0</v>
      </c>
    </row>
    <row r="1002" spans="1:8" x14ac:dyDescent="0.25">
      <c r="A1002" s="253" t="s">
        <v>3452</v>
      </c>
      <c r="B1002" s="253" t="s">
        <v>3453</v>
      </c>
      <c r="C1002" s="255">
        <v>0</v>
      </c>
      <c r="D1002" s="254" t="s">
        <v>6</v>
      </c>
      <c r="E1002" s="255">
        <v>6.8696869999999999</v>
      </c>
      <c r="F1002" s="101" t="str">
        <f>VLOOKUP(STOCK_PUENTEPIEDRA[[#This Row],[CODIGO]],CLASIFICACION[],4,FALSE)</f>
        <v>QUALITY</v>
      </c>
      <c r="G10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2" s="17">
        <f>VALUE(SUBSTITUTE(STOCK_PUENTEPIEDRA[[#This Row],[STOCK ALMACEN 05]],",",""))</f>
        <v>0</v>
      </c>
    </row>
    <row r="1003" spans="1:8" x14ac:dyDescent="0.25">
      <c r="A1003" s="253" t="s">
        <v>3454</v>
      </c>
      <c r="B1003" s="253" t="s">
        <v>3455</v>
      </c>
      <c r="C1003" s="255">
        <v>0</v>
      </c>
      <c r="D1003" s="254" t="s">
        <v>6</v>
      </c>
      <c r="E1003" s="255">
        <v>0.31289600000000001</v>
      </c>
      <c r="F1003" s="101" t="str">
        <f>VLOOKUP(STOCK_PUENTEPIEDRA[[#This Row],[CODIGO]],CLASIFICACION[],4,FALSE)</f>
        <v>QUALITY</v>
      </c>
      <c r="G10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3" s="17">
        <f>VALUE(SUBSTITUTE(STOCK_PUENTEPIEDRA[[#This Row],[STOCK ALMACEN 05]],",",""))</f>
        <v>0</v>
      </c>
    </row>
    <row r="1004" spans="1:8" x14ac:dyDescent="0.25">
      <c r="A1004" s="253" t="s">
        <v>3456</v>
      </c>
      <c r="B1004" s="253" t="s">
        <v>3457</v>
      </c>
      <c r="C1004" s="255">
        <v>0</v>
      </c>
      <c r="D1004" s="254" t="s">
        <v>6</v>
      </c>
      <c r="E1004" s="255">
        <v>0.68126600000000004</v>
      </c>
      <c r="F1004" s="101" t="str">
        <f>VLOOKUP(STOCK_PUENTEPIEDRA[[#This Row],[CODIGO]],CLASIFICACION[],4,FALSE)</f>
        <v>QUALITY</v>
      </c>
      <c r="G10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4" s="17">
        <f>VALUE(SUBSTITUTE(STOCK_PUENTEPIEDRA[[#This Row],[STOCK ALMACEN 05]],",",""))</f>
        <v>0</v>
      </c>
    </row>
    <row r="1005" spans="1:8" x14ac:dyDescent="0.25">
      <c r="A1005" s="253" t="s">
        <v>3458</v>
      </c>
      <c r="B1005" s="253" t="s">
        <v>19332</v>
      </c>
      <c r="C1005" s="255">
        <v>17</v>
      </c>
      <c r="D1005" s="254" t="s">
        <v>6</v>
      </c>
      <c r="E1005" s="255">
        <v>16.944555000000001</v>
      </c>
      <c r="F1005" s="101" t="str">
        <f>VLOOKUP(STOCK_PUENTEPIEDRA[[#This Row],[CODIGO]],CLASIFICACION[],4,FALSE)</f>
        <v>DANFOSS</v>
      </c>
      <c r="G1005" s="10">
        <f>IFERROR(IF(VLOOKUP(STOCK_PUENTEPIEDRA[[#This Row],[CODIGO]],STOCKSANLUIS[],10,FALSE),VLOOKUP(STOCK_PUENTEPIEDRA[[#This Row],[CODIGO]],STOCKSANLUIS[],10,FALSE),"STOCK SOLO EN ALM05"),"STOCK SOLO EN ALM05")</f>
        <v>6</v>
      </c>
      <c r="H1005" s="17">
        <f>VALUE(SUBSTITUTE(STOCK_PUENTEPIEDRA[[#This Row],[STOCK ALMACEN 05]],",",""))</f>
        <v>17</v>
      </c>
    </row>
    <row r="1006" spans="1:8" x14ac:dyDescent="0.25">
      <c r="A1006" s="253" t="s">
        <v>20998</v>
      </c>
      <c r="B1006" s="253" t="s">
        <v>20999</v>
      </c>
      <c r="C1006" s="255">
        <v>0</v>
      </c>
      <c r="D1006" s="254" t="s">
        <v>6</v>
      </c>
      <c r="E1006" s="255">
        <v>46.13</v>
      </c>
      <c r="F1006" s="101" t="str">
        <f>VLOOKUP(STOCK_PUENTEPIEDRA[[#This Row],[CODIGO]],CLASIFICACION[],4,FALSE)</f>
        <v>FULL GAUGE</v>
      </c>
      <c r="G10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6" s="17">
        <f>VALUE(SUBSTITUTE(STOCK_PUENTEPIEDRA[[#This Row],[STOCK ALMACEN 05]],",",""))</f>
        <v>0</v>
      </c>
    </row>
    <row r="1007" spans="1:8" x14ac:dyDescent="0.25">
      <c r="A1007" s="253" t="s">
        <v>3460</v>
      </c>
      <c r="B1007" s="253" t="s">
        <v>3461</v>
      </c>
      <c r="C1007" s="255">
        <v>0</v>
      </c>
      <c r="D1007" s="254" t="s">
        <v>6</v>
      </c>
      <c r="E1007" s="255">
        <v>14.092718</v>
      </c>
      <c r="F1007" s="101" t="str">
        <f>VLOOKUP(STOCK_PUENTEPIEDRA[[#This Row],[CODIGO]],CLASIFICACION[],4,FALSE)</f>
        <v>CAFF</v>
      </c>
      <c r="G10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7" s="17">
        <f>VALUE(SUBSTITUTE(STOCK_PUENTEPIEDRA[[#This Row],[STOCK ALMACEN 05]],",",""))</f>
        <v>0</v>
      </c>
    </row>
    <row r="1008" spans="1:8" x14ac:dyDescent="0.25">
      <c r="A1008" s="253" t="s">
        <v>3462</v>
      </c>
      <c r="B1008" s="253" t="s">
        <v>19493</v>
      </c>
      <c r="C1008" s="255">
        <v>4</v>
      </c>
      <c r="D1008" s="254" t="s">
        <v>6</v>
      </c>
      <c r="E1008" s="255">
        <v>8.1220429999999997</v>
      </c>
      <c r="F1008" s="101" t="str">
        <f>VLOOKUP(STOCK_PUENTEPIEDRA[[#This Row],[CODIGO]],CLASIFICACION[],4,FALSE)</f>
        <v>CAFF</v>
      </c>
      <c r="G10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8" s="17">
        <f>VALUE(SUBSTITUTE(STOCK_PUENTEPIEDRA[[#This Row],[STOCK ALMACEN 05]],",",""))</f>
        <v>4</v>
      </c>
    </row>
    <row r="1009" spans="1:8" x14ac:dyDescent="0.25">
      <c r="A1009" s="253" t="s">
        <v>3466</v>
      </c>
      <c r="B1009" s="253" t="s">
        <v>3467</v>
      </c>
      <c r="C1009" s="255">
        <v>1</v>
      </c>
      <c r="D1009" s="254" t="s">
        <v>6</v>
      </c>
      <c r="E1009" s="255">
        <v>45.984583999999998</v>
      </c>
      <c r="F1009" s="101" t="str">
        <f>VLOOKUP(STOCK_PUENTEPIEDRA[[#This Row],[CODIGO]],CLASIFICACION[],4,FALSE)</f>
        <v>FULL GAUGE</v>
      </c>
      <c r="G10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09" s="17">
        <f>VALUE(SUBSTITUTE(STOCK_PUENTEPIEDRA[[#This Row],[STOCK ALMACEN 05]],",",""))</f>
        <v>1</v>
      </c>
    </row>
    <row r="1010" spans="1:8" x14ac:dyDescent="0.25">
      <c r="A1010" s="253" t="s">
        <v>3468</v>
      </c>
      <c r="B1010" s="253" t="s">
        <v>3469</v>
      </c>
      <c r="C1010" s="255">
        <v>3</v>
      </c>
      <c r="D1010" s="254" t="s">
        <v>6</v>
      </c>
      <c r="E1010" s="255">
        <v>30.181878000000001</v>
      </c>
      <c r="F1010" s="101" t="str">
        <f>VLOOKUP(STOCK_PUENTEPIEDRA[[#This Row],[CODIGO]],CLASIFICACION[],4,FALSE)</f>
        <v>FULL GAUGE</v>
      </c>
      <c r="G1010" s="10">
        <f>IFERROR(IF(VLOOKUP(STOCK_PUENTEPIEDRA[[#This Row],[CODIGO]],STOCKSANLUIS[],10,FALSE),VLOOKUP(STOCK_PUENTEPIEDRA[[#This Row],[CODIGO]],STOCKSANLUIS[],10,FALSE),"STOCK SOLO EN ALM05"),"STOCK SOLO EN ALM05")</f>
        <v>10</v>
      </c>
      <c r="H1010" s="17">
        <f>VALUE(SUBSTITUTE(STOCK_PUENTEPIEDRA[[#This Row],[STOCK ALMACEN 05]],",",""))</f>
        <v>3</v>
      </c>
    </row>
    <row r="1011" spans="1:8" x14ac:dyDescent="0.25">
      <c r="A1011" s="253" t="s">
        <v>3470</v>
      </c>
      <c r="B1011" s="253" t="s">
        <v>23170</v>
      </c>
      <c r="C1011" s="255">
        <v>9</v>
      </c>
      <c r="D1011" s="254" t="s">
        <v>6</v>
      </c>
      <c r="E1011" s="255">
        <v>37.866090999999997</v>
      </c>
      <c r="F1011" s="101" t="str">
        <f>VLOOKUP(STOCK_PUENTEPIEDRA[[#This Row],[CODIGO]],CLASIFICACION[],4,FALSE)</f>
        <v>FULL GAUGE</v>
      </c>
      <c r="G1011" s="10">
        <f>IFERROR(IF(VLOOKUP(STOCK_PUENTEPIEDRA[[#This Row],[CODIGO]],STOCKSANLUIS[],10,FALSE),VLOOKUP(STOCK_PUENTEPIEDRA[[#This Row],[CODIGO]],STOCKSANLUIS[],10,FALSE),"STOCK SOLO EN ALM05"),"STOCK SOLO EN ALM05")</f>
        <v>10</v>
      </c>
      <c r="H1011" s="17">
        <f>VALUE(SUBSTITUTE(STOCK_PUENTEPIEDRA[[#This Row],[STOCK ALMACEN 05]],",",""))</f>
        <v>9</v>
      </c>
    </row>
    <row r="1012" spans="1:8" x14ac:dyDescent="0.25">
      <c r="A1012" s="253" t="s">
        <v>3472</v>
      </c>
      <c r="B1012" s="253" t="s">
        <v>3473</v>
      </c>
      <c r="C1012" s="255">
        <v>3</v>
      </c>
      <c r="D1012" s="254" t="s">
        <v>6</v>
      </c>
      <c r="E1012" s="255">
        <v>186.330521</v>
      </c>
      <c r="F1012" s="101" t="str">
        <f>VLOOKUP(STOCK_PUENTEPIEDRA[[#This Row],[CODIGO]],CLASIFICACION[],4,FALSE)</f>
        <v>FULL GAUGE</v>
      </c>
      <c r="G1012" s="10">
        <f>IFERROR(IF(VLOOKUP(STOCK_PUENTEPIEDRA[[#This Row],[CODIGO]],STOCKSANLUIS[],10,FALSE),VLOOKUP(STOCK_PUENTEPIEDRA[[#This Row],[CODIGO]],STOCKSANLUIS[],10,FALSE),"STOCK SOLO EN ALM05"),"STOCK SOLO EN ALM05")</f>
        <v>2</v>
      </c>
      <c r="H1012" s="17">
        <f>VALUE(SUBSTITUTE(STOCK_PUENTEPIEDRA[[#This Row],[STOCK ALMACEN 05]],",",""))</f>
        <v>3</v>
      </c>
    </row>
    <row r="1013" spans="1:8" x14ac:dyDescent="0.25">
      <c r="A1013" s="253" t="s">
        <v>3474</v>
      </c>
      <c r="B1013" s="253" t="s">
        <v>3475</v>
      </c>
      <c r="C1013" s="255">
        <v>2</v>
      </c>
      <c r="D1013" s="254" t="s">
        <v>6</v>
      </c>
      <c r="E1013" s="255">
        <v>297.21606000000003</v>
      </c>
      <c r="F1013" s="101" t="str">
        <f>VLOOKUP(STOCK_PUENTEPIEDRA[[#This Row],[CODIGO]],CLASIFICACION[],4,FALSE)</f>
        <v>FULL GAUGE</v>
      </c>
      <c r="G1013" s="10">
        <f>IFERROR(IF(VLOOKUP(STOCK_PUENTEPIEDRA[[#This Row],[CODIGO]],STOCKSANLUIS[],10,FALSE),VLOOKUP(STOCK_PUENTEPIEDRA[[#This Row],[CODIGO]],STOCKSANLUIS[],10,FALSE),"STOCK SOLO EN ALM05"),"STOCK SOLO EN ALM05")</f>
        <v>2</v>
      </c>
      <c r="H1013" s="17">
        <f>VALUE(SUBSTITUTE(STOCK_PUENTEPIEDRA[[#This Row],[STOCK ALMACEN 05]],",",""))</f>
        <v>2</v>
      </c>
    </row>
    <row r="1014" spans="1:8" x14ac:dyDescent="0.25">
      <c r="A1014" s="253" t="s">
        <v>19768</v>
      </c>
      <c r="B1014" s="253" t="s">
        <v>19769</v>
      </c>
      <c r="C1014" s="255">
        <v>0</v>
      </c>
      <c r="D1014" s="254" t="s">
        <v>6</v>
      </c>
      <c r="E1014" s="255">
        <v>985.6</v>
      </c>
      <c r="F1014" s="101" t="str">
        <f>VLOOKUP(STOCK_PUENTEPIEDRA[[#This Row],[CODIGO]],CLASIFICACION[],4,FALSE)</f>
        <v>XCOLD</v>
      </c>
      <c r="G10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14" s="17">
        <f>VALUE(SUBSTITUTE(STOCK_PUENTEPIEDRA[[#This Row],[STOCK ALMACEN 05]],",",""))</f>
        <v>0</v>
      </c>
    </row>
    <row r="1015" spans="1:8" x14ac:dyDescent="0.25">
      <c r="A1015" s="253" t="s">
        <v>21024</v>
      </c>
      <c r="B1015" s="253" t="s">
        <v>21025</v>
      </c>
      <c r="C1015" s="255">
        <v>0</v>
      </c>
      <c r="D1015" s="254" t="s">
        <v>6</v>
      </c>
      <c r="E1015" s="255">
        <v>1371.75</v>
      </c>
      <c r="F1015" s="101" t="str">
        <f>VLOOKUP(STOCK_PUENTEPIEDRA[[#This Row],[CODIGO]],CLASIFICACION[],4,FALSE)</f>
        <v>XCOLD</v>
      </c>
      <c r="G10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15" s="17">
        <f>VALUE(SUBSTITUTE(STOCK_PUENTEPIEDRA[[#This Row],[STOCK ALMACEN 05]],",",""))</f>
        <v>0</v>
      </c>
    </row>
    <row r="1016" spans="1:8" x14ac:dyDescent="0.25">
      <c r="A1016" s="253" t="s">
        <v>3476</v>
      </c>
      <c r="B1016" s="253" t="s">
        <v>324</v>
      </c>
      <c r="C1016" s="255">
        <v>0</v>
      </c>
      <c r="D1016" s="254" t="s">
        <v>6</v>
      </c>
      <c r="E1016" s="255">
        <v>1.3514630000000001</v>
      </c>
      <c r="F1016" s="101" t="str">
        <f>VLOOKUP(STOCK_PUENTEPIEDRA[[#This Row],[CODIGO]],CLASIFICACION[],4,FALSE)</f>
        <v>QUALITY</v>
      </c>
      <c r="G10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16" s="17">
        <f>VALUE(SUBSTITUTE(STOCK_PUENTEPIEDRA[[#This Row],[STOCK ALMACEN 05]],",",""))</f>
        <v>0</v>
      </c>
    </row>
    <row r="1017" spans="1:8" x14ac:dyDescent="0.25">
      <c r="A1017" s="253" t="s">
        <v>19665</v>
      </c>
      <c r="B1017" s="253" t="s">
        <v>19666</v>
      </c>
      <c r="C1017" s="255">
        <v>0</v>
      </c>
      <c r="D1017" s="254" t="s">
        <v>6</v>
      </c>
      <c r="E1017" s="255">
        <v>782.95299999999997</v>
      </c>
      <c r="F1017" s="101" t="str">
        <f>VLOOKUP(STOCK_PUENTEPIEDRA[[#This Row],[CODIGO]],CLASIFICACION[],4,FALSE)</f>
        <v>MIPAL</v>
      </c>
      <c r="G10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17" s="17">
        <f>VALUE(SUBSTITUTE(STOCK_PUENTEPIEDRA[[#This Row],[STOCK ALMACEN 05]],",",""))</f>
        <v>0</v>
      </c>
    </row>
    <row r="1018" spans="1:8" x14ac:dyDescent="0.25">
      <c r="A1018" s="253" t="s">
        <v>3477</v>
      </c>
      <c r="B1018" s="253" t="s">
        <v>3478</v>
      </c>
      <c r="C1018" s="255">
        <v>0</v>
      </c>
      <c r="D1018" s="254" t="s">
        <v>6</v>
      </c>
      <c r="E1018" s="255">
        <v>41.322000000000003</v>
      </c>
      <c r="F1018" s="101" t="str">
        <f>VLOOKUP(STOCK_PUENTEPIEDRA[[#This Row],[CODIGO]],CLASIFICACION[],4,FALSE)</f>
        <v>DANFOSS</v>
      </c>
      <c r="G10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18" s="17">
        <f>VALUE(SUBSTITUTE(STOCK_PUENTEPIEDRA[[#This Row],[STOCK ALMACEN 05]],",",""))</f>
        <v>0</v>
      </c>
    </row>
    <row r="1019" spans="1:8" x14ac:dyDescent="0.25">
      <c r="A1019" s="253" t="s">
        <v>21034</v>
      </c>
      <c r="B1019" s="253" t="s">
        <v>21035</v>
      </c>
      <c r="C1019" s="255">
        <v>0</v>
      </c>
      <c r="D1019" s="254" t="s">
        <v>6</v>
      </c>
      <c r="E1019" s="255">
        <v>2702.4239299999999</v>
      </c>
      <c r="F1019" s="101" t="str">
        <f>VLOOKUP(STOCK_PUENTEPIEDRA[[#This Row],[CODIGO]],CLASIFICACION[],4,FALSE)</f>
        <v>ACTIVOS</v>
      </c>
      <c r="G10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19" s="17">
        <f>VALUE(SUBSTITUTE(STOCK_PUENTEPIEDRA[[#This Row],[STOCK ALMACEN 05]],",",""))</f>
        <v>0</v>
      </c>
    </row>
    <row r="1020" spans="1:8" x14ac:dyDescent="0.25">
      <c r="A1020" s="253" t="s">
        <v>21036</v>
      </c>
      <c r="B1020" s="253" t="s">
        <v>22937</v>
      </c>
      <c r="C1020" s="255">
        <v>0</v>
      </c>
      <c r="D1020" s="254" t="s">
        <v>6</v>
      </c>
      <c r="E1020" s="255">
        <v>39.14</v>
      </c>
      <c r="F1020" s="101" t="str">
        <f>VLOOKUP(STOCK_PUENTEPIEDRA[[#This Row],[CODIGO]],CLASIFICACION[],4,FALSE)</f>
        <v>DANFOSS</v>
      </c>
      <c r="G10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0" s="17">
        <f>VALUE(SUBSTITUTE(STOCK_PUENTEPIEDRA[[#This Row],[STOCK ALMACEN 05]],",",""))</f>
        <v>0</v>
      </c>
    </row>
    <row r="1021" spans="1:8" x14ac:dyDescent="0.25">
      <c r="A1021" s="253" t="s">
        <v>3479</v>
      </c>
      <c r="B1021" s="253" t="s">
        <v>3480</v>
      </c>
      <c r="C1021" s="255">
        <v>0</v>
      </c>
      <c r="D1021" s="254" t="s">
        <v>6</v>
      </c>
      <c r="E1021" s="255">
        <v>7.3971929999999997</v>
      </c>
      <c r="F1021" s="101" t="str">
        <f>VLOOKUP(STOCK_PUENTEPIEDRA[[#This Row],[CODIGO]],CLASIFICACION[],4,FALSE)</f>
        <v>QUALITY</v>
      </c>
      <c r="G10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1" s="17">
        <f>VALUE(SUBSTITUTE(STOCK_PUENTEPIEDRA[[#This Row],[STOCK ALMACEN 05]],",",""))</f>
        <v>0</v>
      </c>
    </row>
    <row r="1022" spans="1:8" x14ac:dyDescent="0.25">
      <c r="A1022" s="253" t="s">
        <v>21038</v>
      </c>
      <c r="B1022" s="253" t="s">
        <v>21039</v>
      </c>
      <c r="C1022" s="255">
        <v>0</v>
      </c>
      <c r="D1022" s="254" t="s">
        <v>6</v>
      </c>
      <c r="E1022" s="255">
        <v>936</v>
      </c>
      <c r="F1022" s="101" t="str">
        <f>VLOOKUP(STOCK_PUENTEPIEDRA[[#This Row],[CODIGO]],CLASIFICACION[],4,FALSE)</f>
        <v>STAR COLD</v>
      </c>
      <c r="G10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2" s="17">
        <f>VALUE(SUBSTITUTE(STOCK_PUENTEPIEDRA[[#This Row],[STOCK ALMACEN 05]],",",""))</f>
        <v>0</v>
      </c>
    </row>
    <row r="1023" spans="1:8" x14ac:dyDescent="0.25">
      <c r="A1023" s="253" t="s">
        <v>3481</v>
      </c>
      <c r="B1023" s="253" t="s">
        <v>3482</v>
      </c>
      <c r="C1023" s="255">
        <v>0</v>
      </c>
      <c r="D1023" s="254" t="s">
        <v>6</v>
      </c>
      <c r="E1023" s="255">
        <v>2.942952</v>
      </c>
      <c r="F1023" s="101" t="str">
        <f>VLOOKUP(STOCK_PUENTEPIEDRA[[#This Row],[CODIGO]],CLASIFICACION[],4,FALSE)</f>
        <v>EVERWELL</v>
      </c>
      <c r="G10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3" s="17">
        <f>VALUE(SUBSTITUTE(STOCK_PUENTEPIEDRA[[#This Row],[STOCK ALMACEN 05]],",",""))</f>
        <v>0</v>
      </c>
    </row>
    <row r="1024" spans="1:8" x14ac:dyDescent="0.25">
      <c r="A1024" s="253" t="s">
        <v>3483</v>
      </c>
      <c r="B1024" s="253" t="s">
        <v>3484</v>
      </c>
      <c r="C1024" s="255">
        <v>0</v>
      </c>
      <c r="D1024" s="254" t="s">
        <v>6</v>
      </c>
      <c r="E1024" s="255">
        <v>3.1051929999999999</v>
      </c>
      <c r="F1024" s="101" t="str">
        <f>VLOOKUP(STOCK_PUENTEPIEDRA[[#This Row],[CODIGO]],CLASIFICACION[],4,FALSE)</f>
        <v>EVERWELL</v>
      </c>
      <c r="G10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4" s="17">
        <f>VALUE(SUBSTITUTE(STOCK_PUENTEPIEDRA[[#This Row],[STOCK ALMACEN 05]],",",""))</f>
        <v>0</v>
      </c>
    </row>
    <row r="1025" spans="1:8" x14ac:dyDescent="0.25">
      <c r="A1025" s="253" t="s">
        <v>3485</v>
      </c>
      <c r="B1025" s="253" t="s">
        <v>3486</v>
      </c>
      <c r="C1025" s="255">
        <v>0</v>
      </c>
      <c r="D1025" s="254" t="s">
        <v>6</v>
      </c>
      <c r="E1025" s="255">
        <v>1.9969790000000001</v>
      </c>
      <c r="F1025" s="101" t="str">
        <f>VLOOKUP(STOCK_PUENTEPIEDRA[[#This Row],[CODIGO]],CLASIFICACION[],4,FALSE)</f>
        <v>EVERWELL</v>
      </c>
      <c r="G10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5" s="17">
        <f>VALUE(SUBSTITUTE(STOCK_PUENTEPIEDRA[[#This Row],[STOCK ALMACEN 05]],",",""))</f>
        <v>0</v>
      </c>
    </row>
    <row r="1026" spans="1:8" x14ac:dyDescent="0.25">
      <c r="A1026" s="253" t="s">
        <v>3487</v>
      </c>
      <c r="B1026" s="253" t="s">
        <v>3488</v>
      </c>
      <c r="C1026" s="255">
        <v>0</v>
      </c>
      <c r="D1026" s="254" t="s">
        <v>6</v>
      </c>
      <c r="E1026" s="255">
        <v>22.996006000000001</v>
      </c>
      <c r="F1026" s="101" t="str">
        <f>VLOOKUP(STOCK_PUENTEPIEDRA[[#This Row],[CODIGO]],CLASIFICACION[],4,FALSE)</f>
        <v>EVERWELL</v>
      </c>
      <c r="G10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6" s="17">
        <f>VALUE(SUBSTITUTE(STOCK_PUENTEPIEDRA[[#This Row],[STOCK ALMACEN 05]],",",""))</f>
        <v>0</v>
      </c>
    </row>
    <row r="1027" spans="1:8" x14ac:dyDescent="0.25">
      <c r="A1027" s="253" t="s">
        <v>3489</v>
      </c>
      <c r="B1027" s="253" t="s">
        <v>3490</v>
      </c>
      <c r="C1027" s="255">
        <v>0</v>
      </c>
      <c r="D1027" s="254" t="s">
        <v>6</v>
      </c>
      <c r="E1027" s="255">
        <v>21.937168</v>
      </c>
      <c r="F1027" s="101" t="str">
        <f>VLOOKUP(STOCK_PUENTEPIEDRA[[#This Row],[CODIGO]],CLASIFICACION[],4,FALSE)</f>
        <v>EVERWELL</v>
      </c>
      <c r="G10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7" s="17">
        <f>VALUE(SUBSTITUTE(STOCK_PUENTEPIEDRA[[#This Row],[STOCK ALMACEN 05]],",",""))</f>
        <v>0</v>
      </c>
    </row>
    <row r="1028" spans="1:8" x14ac:dyDescent="0.25">
      <c r="A1028" s="253" t="s">
        <v>3491</v>
      </c>
      <c r="B1028" s="253" t="s">
        <v>3492</v>
      </c>
      <c r="C1028" s="255">
        <v>0</v>
      </c>
      <c r="D1028" s="254" t="s">
        <v>6</v>
      </c>
      <c r="E1028" s="255">
        <v>35.540160999999998</v>
      </c>
      <c r="F1028" s="101" t="str">
        <f>VLOOKUP(STOCK_PUENTEPIEDRA[[#This Row],[CODIGO]],CLASIFICACION[],4,FALSE)</f>
        <v>EVERWELL</v>
      </c>
      <c r="G1028" s="10">
        <f>IFERROR(IF(VLOOKUP(STOCK_PUENTEPIEDRA[[#This Row],[CODIGO]],STOCKSANLUIS[],10,FALSE),VLOOKUP(STOCK_PUENTEPIEDRA[[#This Row],[CODIGO]],STOCKSANLUIS[],10,FALSE),"STOCK SOLO EN ALM05"),"STOCK SOLO EN ALM05")</f>
        <v>1</v>
      </c>
      <c r="H1028" s="17">
        <f>VALUE(SUBSTITUTE(STOCK_PUENTEPIEDRA[[#This Row],[STOCK ALMACEN 05]],",",""))</f>
        <v>0</v>
      </c>
    </row>
    <row r="1029" spans="1:8" x14ac:dyDescent="0.25">
      <c r="A1029" s="253" t="s">
        <v>3493</v>
      </c>
      <c r="B1029" s="253" t="s">
        <v>3494</v>
      </c>
      <c r="C1029" s="255">
        <v>0</v>
      </c>
      <c r="D1029" s="254" t="s">
        <v>6</v>
      </c>
      <c r="E1029" s="255">
        <v>54</v>
      </c>
      <c r="F1029" s="101" t="str">
        <f>VLOOKUP(STOCK_PUENTEPIEDRA[[#This Row],[CODIGO]],CLASIFICACION[],4,FALSE)</f>
        <v>ELGIN</v>
      </c>
      <c r="G10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29" s="17">
        <f>VALUE(SUBSTITUTE(STOCK_PUENTEPIEDRA[[#This Row],[STOCK ALMACEN 05]],",",""))</f>
        <v>0</v>
      </c>
    </row>
    <row r="1030" spans="1:8" x14ac:dyDescent="0.25">
      <c r="A1030" s="253" t="s">
        <v>3495</v>
      </c>
      <c r="B1030" s="253" t="s">
        <v>3496</v>
      </c>
      <c r="C1030" s="255">
        <v>0</v>
      </c>
      <c r="D1030" s="254" t="s">
        <v>6</v>
      </c>
      <c r="E1030" s="255">
        <v>48.45</v>
      </c>
      <c r="F1030" s="101" t="str">
        <f>VLOOKUP(STOCK_PUENTEPIEDRA[[#This Row],[CODIGO]],CLASIFICACION[],4,FALSE)</f>
        <v>DUNLI GROUP</v>
      </c>
      <c r="G10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0" s="17">
        <f>VALUE(SUBSTITUTE(STOCK_PUENTEPIEDRA[[#This Row],[STOCK ALMACEN 05]],",",""))</f>
        <v>0</v>
      </c>
    </row>
    <row r="1031" spans="1:8" x14ac:dyDescent="0.25">
      <c r="A1031" s="253" t="s">
        <v>3497</v>
      </c>
      <c r="B1031" s="253" t="s">
        <v>19408</v>
      </c>
      <c r="C1031" s="255">
        <v>0</v>
      </c>
      <c r="D1031" s="254" t="s">
        <v>6</v>
      </c>
      <c r="E1031" s="255">
        <v>245.59</v>
      </c>
      <c r="F1031" s="101" t="str">
        <f>VLOOKUP(STOCK_PUENTEPIEDRA[[#This Row],[CODIGO]],CLASIFICACION[],4,FALSE)</f>
        <v>DANFOSS</v>
      </c>
      <c r="G10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1" s="17">
        <f>VALUE(SUBSTITUTE(STOCK_PUENTEPIEDRA[[#This Row],[STOCK ALMACEN 05]],",",""))</f>
        <v>0</v>
      </c>
    </row>
    <row r="1032" spans="1:8" x14ac:dyDescent="0.25">
      <c r="A1032" s="253" t="s">
        <v>21040</v>
      </c>
      <c r="B1032" s="253" t="s">
        <v>21041</v>
      </c>
      <c r="C1032" s="255">
        <v>0</v>
      </c>
      <c r="D1032" s="254" t="s">
        <v>6</v>
      </c>
      <c r="E1032" s="255">
        <v>66.44</v>
      </c>
      <c r="F1032" s="101" t="str">
        <f>VLOOKUP(STOCK_PUENTEPIEDRA[[#This Row],[CODIGO]],CLASIFICACION[],4,FALSE)</f>
        <v>DUNLI GROUP</v>
      </c>
      <c r="G10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2" s="17">
        <f>VALUE(SUBSTITUTE(STOCK_PUENTEPIEDRA[[#This Row],[STOCK ALMACEN 05]],",",""))</f>
        <v>0</v>
      </c>
    </row>
    <row r="1033" spans="1:8" x14ac:dyDescent="0.25">
      <c r="A1033" s="253" t="s">
        <v>21042</v>
      </c>
      <c r="B1033" s="253" t="s">
        <v>21043</v>
      </c>
      <c r="C1033" s="255">
        <v>0</v>
      </c>
      <c r="D1033" s="254" t="s">
        <v>6</v>
      </c>
      <c r="E1033" s="255">
        <v>4727.4799999999996</v>
      </c>
      <c r="F1033" s="101" t="str">
        <f>VLOOKUP(STOCK_PUENTEPIEDRA[[#This Row],[CODIGO]],CLASIFICACION[],4,FALSE)</f>
        <v>BOHN</v>
      </c>
      <c r="G10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3" s="17">
        <f>VALUE(SUBSTITUTE(STOCK_PUENTEPIEDRA[[#This Row],[STOCK ALMACEN 05]],",",""))</f>
        <v>0</v>
      </c>
    </row>
    <row r="1034" spans="1:8" x14ac:dyDescent="0.25">
      <c r="A1034" s="253" t="s">
        <v>3499</v>
      </c>
      <c r="B1034" s="253" t="s">
        <v>3500</v>
      </c>
      <c r="C1034" s="255">
        <v>0</v>
      </c>
      <c r="D1034" s="254" t="s">
        <v>6</v>
      </c>
      <c r="E1034" s="255">
        <v>39.1</v>
      </c>
      <c r="F1034" s="101" t="str">
        <f>VLOOKUP(STOCK_PUENTEPIEDRA[[#This Row],[CODIGO]],CLASIFICACION[],4,FALSE)</f>
        <v>DANFOSS</v>
      </c>
      <c r="G10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4" s="17">
        <f>VALUE(SUBSTITUTE(STOCK_PUENTEPIEDRA[[#This Row],[STOCK ALMACEN 05]],",",""))</f>
        <v>0</v>
      </c>
    </row>
    <row r="1035" spans="1:8" x14ac:dyDescent="0.25">
      <c r="A1035" s="253" t="s">
        <v>3501</v>
      </c>
      <c r="B1035" s="253" t="s">
        <v>3502</v>
      </c>
      <c r="C1035" s="255">
        <v>0</v>
      </c>
      <c r="D1035" s="254" t="s">
        <v>6</v>
      </c>
      <c r="E1035" s="255">
        <v>13.770003000000001</v>
      </c>
      <c r="F1035" s="101" t="str">
        <f>VLOOKUP(STOCK_PUENTEPIEDRA[[#This Row],[CODIGO]],CLASIFICACION[],4,FALSE)</f>
        <v>SANHUA</v>
      </c>
      <c r="G1035" s="10">
        <f>IFERROR(IF(VLOOKUP(STOCK_PUENTEPIEDRA[[#This Row],[CODIGO]],STOCKSANLUIS[],10,FALSE),VLOOKUP(STOCK_PUENTEPIEDRA[[#This Row],[CODIGO]],STOCKSANLUIS[],10,FALSE),"STOCK SOLO EN ALM05"),"STOCK SOLO EN ALM05")</f>
        <v>2</v>
      </c>
      <c r="H1035" s="17">
        <f>VALUE(SUBSTITUTE(STOCK_PUENTEPIEDRA[[#This Row],[STOCK ALMACEN 05]],",",""))</f>
        <v>0</v>
      </c>
    </row>
    <row r="1036" spans="1:8" x14ac:dyDescent="0.25">
      <c r="A1036" s="253" t="s">
        <v>3503</v>
      </c>
      <c r="B1036" s="253" t="s">
        <v>3504</v>
      </c>
      <c r="C1036" s="255">
        <v>0</v>
      </c>
      <c r="D1036" s="254" t="s">
        <v>6</v>
      </c>
      <c r="E1036" s="255">
        <v>26.849321</v>
      </c>
      <c r="F1036" s="101" t="str">
        <f>VLOOKUP(STOCK_PUENTEPIEDRA[[#This Row],[CODIGO]],CLASIFICACION[],4,FALSE)</f>
        <v>SANHUA</v>
      </c>
      <c r="G10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6" s="17">
        <f>VALUE(SUBSTITUTE(STOCK_PUENTEPIEDRA[[#This Row],[STOCK ALMACEN 05]],",",""))</f>
        <v>0</v>
      </c>
    </row>
    <row r="1037" spans="1:8" x14ac:dyDescent="0.25">
      <c r="A1037" s="253" t="s">
        <v>3505</v>
      </c>
      <c r="B1037" s="253" t="s">
        <v>3506</v>
      </c>
      <c r="C1037" s="255">
        <v>0</v>
      </c>
      <c r="D1037" s="254" t="s">
        <v>6</v>
      </c>
      <c r="E1037" s="255">
        <v>30.484999999999999</v>
      </c>
      <c r="F1037" s="101" t="str">
        <f>VLOOKUP(STOCK_PUENTEPIEDRA[[#This Row],[CODIGO]],CLASIFICACION[],4,FALSE)</f>
        <v>SANHUA</v>
      </c>
      <c r="G10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37" s="17">
        <f>VALUE(SUBSTITUTE(STOCK_PUENTEPIEDRA[[#This Row],[STOCK ALMACEN 05]],",",""))</f>
        <v>0</v>
      </c>
    </row>
    <row r="1038" spans="1:8" x14ac:dyDescent="0.25">
      <c r="A1038" s="253" t="s">
        <v>3507</v>
      </c>
      <c r="B1038" s="253" t="s">
        <v>3508</v>
      </c>
      <c r="C1038" s="255">
        <v>6</v>
      </c>
      <c r="D1038" s="254" t="s">
        <v>6</v>
      </c>
      <c r="E1038" s="255">
        <v>40.870525999999998</v>
      </c>
      <c r="F1038" s="101" t="str">
        <f>VLOOKUP(STOCK_PUENTEPIEDRA[[#This Row],[CODIGO]],CLASIFICACION[],4,FALSE)</f>
        <v>SANHUA</v>
      </c>
      <c r="G1038" s="10">
        <f>IFERROR(IF(VLOOKUP(STOCK_PUENTEPIEDRA[[#This Row],[CODIGO]],STOCKSANLUIS[],10,FALSE),VLOOKUP(STOCK_PUENTEPIEDRA[[#This Row],[CODIGO]],STOCKSANLUIS[],10,FALSE),"STOCK SOLO EN ALM05"),"STOCK SOLO EN ALM05")</f>
        <v>4</v>
      </c>
      <c r="H1038" s="17">
        <f>VALUE(SUBSTITUTE(STOCK_PUENTEPIEDRA[[#This Row],[STOCK ALMACEN 05]],",",""))</f>
        <v>6</v>
      </c>
    </row>
    <row r="1039" spans="1:8" x14ac:dyDescent="0.25">
      <c r="A1039" s="253" t="s">
        <v>3509</v>
      </c>
      <c r="B1039" s="253" t="s">
        <v>3510</v>
      </c>
      <c r="C1039" s="255">
        <v>1</v>
      </c>
      <c r="D1039" s="254" t="s">
        <v>6</v>
      </c>
      <c r="E1039" s="255">
        <v>44.9</v>
      </c>
      <c r="F1039" s="101" t="str">
        <f>VLOOKUP(STOCK_PUENTEPIEDRA[[#This Row],[CODIGO]],CLASIFICACION[],4,FALSE)</f>
        <v>SANHUA</v>
      </c>
      <c r="G1039" s="10">
        <f>IFERROR(IF(VLOOKUP(STOCK_PUENTEPIEDRA[[#This Row],[CODIGO]],STOCKSANLUIS[],10,FALSE),VLOOKUP(STOCK_PUENTEPIEDRA[[#This Row],[CODIGO]],STOCKSANLUIS[],10,FALSE),"STOCK SOLO EN ALM05"),"STOCK SOLO EN ALM05")</f>
        <v>2</v>
      </c>
      <c r="H1039" s="17">
        <f>VALUE(SUBSTITUTE(STOCK_PUENTEPIEDRA[[#This Row],[STOCK ALMACEN 05]],",",""))</f>
        <v>1</v>
      </c>
    </row>
    <row r="1040" spans="1:8" x14ac:dyDescent="0.25">
      <c r="A1040" s="253" t="s">
        <v>3511</v>
      </c>
      <c r="B1040" s="253" t="s">
        <v>3512</v>
      </c>
      <c r="C1040" s="255">
        <v>1</v>
      </c>
      <c r="D1040" s="254" t="s">
        <v>6</v>
      </c>
      <c r="E1040" s="255">
        <v>79.345312000000007</v>
      </c>
      <c r="F1040" s="101" t="str">
        <f>VLOOKUP(STOCK_PUENTEPIEDRA[[#This Row],[CODIGO]],CLASIFICACION[],4,FALSE)</f>
        <v>SANHUA</v>
      </c>
      <c r="G1040" s="10">
        <f>IFERROR(IF(VLOOKUP(STOCK_PUENTEPIEDRA[[#This Row],[CODIGO]],STOCKSANLUIS[],10,FALSE),VLOOKUP(STOCK_PUENTEPIEDRA[[#This Row],[CODIGO]],STOCKSANLUIS[],10,FALSE),"STOCK SOLO EN ALM05"),"STOCK SOLO EN ALM05")</f>
        <v>1</v>
      </c>
      <c r="H1040" s="17">
        <f>VALUE(SUBSTITUTE(STOCK_PUENTEPIEDRA[[#This Row],[STOCK ALMACEN 05]],",",""))</f>
        <v>1</v>
      </c>
    </row>
    <row r="1041" spans="1:8" x14ac:dyDescent="0.25">
      <c r="A1041" s="253" t="s">
        <v>21044</v>
      </c>
      <c r="B1041" s="253" t="s">
        <v>21045</v>
      </c>
      <c r="C1041" s="255">
        <v>0</v>
      </c>
      <c r="D1041" s="254" t="s">
        <v>6</v>
      </c>
      <c r="E1041" s="255">
        <v>198.85</v>
      </c>
      <c r="F1041" s="101" t="str">
        <f>VLOOKUP(STOCK_PUENTEPIEDRA[[#This Row],[CODIGO]],CLASIFICACION[],4,FALSE)</f>
        <v>ROSENBERG</v>
      </c>
      <c r="G10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1" s="17">
        <f>VALUE(SUBSTITUTE(STOCK_PUENTEPIEDRA[[#This Row],[STOCK ALMACEN 05]],",",""))</f>
        <v>0</v>
      </c>
    </row>
    <row r="1042" spans="1:8" x14ac:dyDescent="0.25">
      <c r="A1042" s="253" t="s">
        <v>3513</v>
      </c>
      <c r="B1042" s="253" t="s">
        <v>22592</v>
      </c>
      <c r="C1042" s="255">
        <v>1</v>
      </c>
      <c r="D1042" s="254" t="s">
        <v>6</v>
      </c>
      <c r="E1042" s="255">
        <v>8.1124840000000003</v>
      </c>
      <c r="F1042" s="101" t="str">
        <f>VLOOKUP(STOCK_PUENTEPIEDRA[[#This Row],[CODIGO]],CLASIFICACION[],4,FALSE)</f>
        <v>THE CHEMOURS</v>
      </c>
      <c r="G10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2" s="17">
        <f>VALUE(SUBSTITUTE(STOCK_PUENTEPIEDRA[[#This Row],[STOCK ALMACEN 05]],",",""))</f>
        <v>1</v>
      </c>
    </row>
    <row r="1043" spans="1:8" x14ac:dyDescent="0.25">
      <c r="A1043" s="253" t="s">
        <v>3515</v>
      </c>
      <c r="B1043" s="253" t="s">
        <v>3516</v>
      </c>
      <c r="C1043" s="255">
        <v>10</v>
      </c>
      <c r="D1043" s="254" t="s">
        <v>6</v>
      </c>
      <c r="E1043" s="255">
        <v>35.575735000000002</v>
      </c>
      <c r="F1043" s="101" t="str">
        <f>VLOOKUP(STOCK_PUENTEPIEDRA[[#This Row],[CODIGO]],CLASIFICACION[],4,FALSE)</f>
        <v>JOHNSON CONTROLS</v>
      </c>
      <c r="G1043" s="10">
        <f>IFERROR(IF(VLOOKUP(STOCK_PUENTEPIEDRA[[#This Row],[CODIGO]],STOCKSANLUIS[],10,FALSE),VLOOKUP(STOCK_PUENTEPIEDRA[[#This Row],[CODIGO]],STOCKSANLUIS[],10,FALSE),"STOCK SOLO EN ALM05"),"STOCK SOLO EN ALM05")</f>
        <v>19</v>
      </c>
      <c r="H1043" s="17">
        <f>VALUE(SUBSTITUTE(STOCK_PUENTEPIEDRA[[#This Row],[STOCK ALMACEN 05]],",",""))</f>
        <v>10</v>
      </c>
    </row>
    <row r="1044" spans="1:8" x14ac:dyDescent="0.25">
      <c r="A1044" s="253" t="s">
        <v>3517</v>
      </c>
      <c r="B1044" s="253" t="s">
        <v>3518</v>
      </c>
      <c r="C1044" s="255">
        <v>0</v>
      </c>
      <c r="D1044" s="254" t="s">
        <v>6</v>
      </c>
      <c r="E1044" s="255">
        <v>0.52781699999999998</v>
      </c>
      <c r="F1044" s="101" t="str">
        <f>VLOOKUP(STOCK_PUENTEPIEDRA[[#This Row],[CODIGO]],CLASIFICACION[],4,FALSE)</f>
        <v>QUALITY</v>
      </c>
      <c r="G10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4" s="17">
        <f>VALUE(SUBSTITUTE(STOCK_PUENTEPIEDRA[[#This Row],[STOCK ALMACEN 05]],",",""))</f>
        <v>0</v>
      </c>
    </row>
    <row r="1045" spans="1:8" x14ac:dyDescent="0.25">
      <c r="A1045" s="253" t="s">
        <v>3519</v>
      </c>
      <c r="B1045" s="253" t="s">
        <v>3520</v>
      </c>
      <c r="C1045" s="255">
        <v>0</v>
      </c>
      <c r="D1045" s="254" t="s">
        <v>6</v>
      </c>
      <c r="E1045" s="255">
        <v>2.2805810000000002</v>
      </c>
      <c r="F1045" s="101" t="str">
        <f>VLOOKUP(STOCK_PUENTEPIEDRA[[#This Row],[CODIGO]],CLASIFICACION[],4,FALSE)</f>
        <v>EVERWELL</v>
      </c>
      <c r="G10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5" s="17">
        <f>VALUE(SUBSTITUTE(STOCK_PUENTEPIEDRA[[#This Row],[STOCK ALMACEN 05]],",",""))</f>
        <v>0</v>
      </c>
    </row>
    <row r="1046" spans="1:8" x14ac:dyDescent="0.25">
      <c r="A1046" s="253" t="s">
        <v>3521</v>
      </c>
      <c r="B1046" s="253" t="s">
        <v>3522</v>
      </c>
      <c r="C1046" s="255">
        <v>0</v>
      </c>
      <c r="D1046" s="254" t="s">
        <v>6</v>
      </c>
      <c r="E1046" s="255">
        <v>2.5008880000000002</v>
      </c>
      <c r="F1046" s="101" t="str">
        <f>VLOOKUP(STOCK_PUENTEPIEDRA[[#This Row],[CODIGO]],CLASIFICACION[],4,FALSE)</f>
        <v>EVERWELL</v>
      </c>
      <c r="G10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6" s="17">
        <f>VALUE(SUBSTITUTE(STOCK_PUENTEPIEDRA[[#This Row],[STOCK ALMACEN 05]],",",""))</f>
        <v>0</v>
      </c>
    </row>
    <row r="1047" spans="1:8" x14ac:dyDescent="0.25">
      <c r="A1047" s="253" t="s">
        <v>21046</v>
      </c>
      <c r="B1047" s="253" t="s">
        <v>3718</v>
      </c>
      <c r="C1047" s="255">
        <v>0</v>
      </c>
      <c r="D1047" s="254" t="s">
        <v>6</v>
      </c>
      <c r="E1047" s="255">
        <v>41.23</v>
      </c>
      <c r="F1047" s="101" t="str">
        <f>VLOOKUP(STOCK_PUENTEPIEDRA[[#This Row],[CODIGO]],CLASIFICACION[],4,FALSE)</f>
        <v>ICEAGE</v>
      </c>
      <c r="G10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7" s="17">
        <f>VALUE(SUBSTITUTE(STOCK_PUENTEPIEDRA[[#This Row],[STOCK ALMACEN 05]],",",""))</f>
        <v>0</v>
      </c>
    </row>
    <row r="1048" spans="1:8" x14ac:dyDescent="0.25">
      <c r="A1048" s="253" t="s">
        <v>19598</v>
      </c>
      <c r="B1048" s="253" t="s">
        <v>19599</v>
      </c>
      <c r="C1048" s="255">
        <v>0</v>
      </c>
      <c r="D1048" s="254" t="s">
        <v>6</v>
      </c>
      <c r="E1048" s="255">
        <v>5102.3240880000003</v>
      </c>
      <c r="F1048" s="101" t="str">
        <f>VLOOKUP(STOCK_PUENTEPIEDRA[[#This Row],[CODIGO]],CLASIFICACION[],4,FALSE)</f>
        <v>ELGIN</v>
      </c>
      <c r="G10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8" s="17">
        <f>VALUE(SUBSTITUTE(STOCK_PUENTEPIEDRA[[#This Row],[STOCK ALMACEN 05]],",",""))</f>
        <v>0</v>
      </c>
    </row>
    <row r="1049" spans="1:8" x14ac:dyDescent="0.25">
      <c r="A1049" s="253" t="s">
        <v>19647</v>
      </c>
      <c r="B1049" s="253" t="s">
        <v>19648</v>
      </c>
      <c r="C1049" s="255">
        <v>0</v>
      </c>
      <c r="D1049" s="254" t="s">
        <v>6</v>
      </c>
      <c r="E1049" s="255">
        <v>5161.4525240000003</v>
      </c>
      <c r="F1049" s="101" t="str">
        <f>VLOOKUP(STOCK_PUENTEPIEDRA[[#This Row],[CODIGO]],CLASIFICACION[],4,FALSE)</f>
        <v>ELGIN</v>
      </c>
      <c r="G10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49" s="17">
        <f>VALUE(SUBSTITUTE(STOCK_PUENTEPIEDRA[[#This Row],[STOCK ALMACEN 05]],",",""))</f>
        <v>0</v>
      </c>
    </row>
    <row r="1050" spans="1:8" x14ac:dyDescent="0.25">
      <c r="A1050" s="253" t="s">
        <v>19641</v>
      </c>
      <c r="B1050" s="253" t="s">
        <v>19642</v>
      </c>
      <c r="C1050" s="255">
        <v>0</v>
      </c>
      <c r="D1050" s="254" t="s">
        <v>6</v>
      </c>
      <c r="E1050" s="255">
        <v>6413.4580939999996</v>
      </c>
      <c r="F1050" s="101" t="str">
        <f>VLOOKUP(STOCK_PUENTEPIEDRA[[#This Row],[CODIGO]],CLASIFICACION[],4,FALSE)</f>
        <v>ELGIN</v>
      </c>
      <c r="G10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0" s="17">
        <f>VALUE(SUBSTITUTE(STOCK_PUENTEPIEDRA[[#This Row],[STOCK ALMACEN 05]],",",""))</f>
        <v>0</v>
      </c>
    </row>
    <row r="1051" spans="1:8" x14ac:dyDescent="0.25">
      <c r="A1051" s="253" t="s">
        <v>3527</v>
      </c>
      <c r="B1051" s="253" t="s">
        <v>328</v>
      </c>
      <c r="C1051" s="255">
        <v>0</v>
      </c>
      <c r="D1051" s="254" t="s">
        <v>6</v>
      </c>
      <c r="E1051" s="255">
        <v>2.7687909999999998</v>
      </c>
      <c r="F1051" s="101" t="str">
        <f>VLOOKUP(STOCK_PUENTEPIEDRA[[#This Row],[CODIGO]],CLASIFICACION[],4,FALSE)</f>
        <v>QUALITY</v>
      </c>
      <c r="G10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1" s="17">
        <f>VALUE(SUBSTITUTE(STOCK_PUENTEPIEDRA[[#This Row],[STOCK ALMACEN 05]],",",""))</f>
        <v>0</v>
      </c>
    </row>
    <row r="1052" spans="1:8" x14ac:dyDescent="0.25">
      <c r="A1052" s="253" t="s">
        <v>3528</v>
      </c>
      <c r="B1052" s="253" t="s">
        <v>3529</v>
      </c>
      <c r="C1052" s="255">
        <v>0</v>
      </c>
      <c r="D1052" s="254" t="s">
        <v>6</v>
      </c>
      <c r="E1052" s="255">
        <v>0.52</v>
      </c>
      <c r="F1052" s="101" t="str">
        <f>VLOOKUP(STOCK_PUENTEPIEDRA[[#This Row],[CODIGO]],CLASIFICACION[],4,FALSE)</f>
        <v>QUALITY</v>
      </c>
      <c r="G10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2" s="17">
        <f>VALUE(SUBSTITUTE(STOCK_PUENTEPIEDRA[[#This Row],[STOCK ALMACEN 05]],",",""))</f>
        <v>0</v>
      </c>
    </row>
    <row r="1053" spans="1:8" x14ac:dyDescent="0.25">
      <c r="A1053" s="253" t="s">
        <v>3530</v>
      </c>
      <c r="B1053" s="253" t="s">
        <v>3531</v>
      </c>
      <c r="C1053" s="255">
        <v>0</v>
      </c>
      <c r="D1053" s="254" t="s">
        <v>6</v>
      </c>
      <c r="E1053" s="255">
        <v>27.352122000000001</v>
      </c>
      <c r="F1053" s="101" t="str">
        <f>VLOOKUP(STOCK_PUENTEPIEDRA[[#This Row],[CODIGO]],CLASIFICACION[],4,FALSE)</f>
        <v>EVERWELL</v>
      </c>
      <c r="G10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3" s="17">
        <f>VALUE(SUBSTITUTE(STOCK_PUENTEPIEDRA[[#This Row],[STOCK ALMACEN 05]],",",""))</f>
        <v>0</v>
      </c>
    </row>
    <row r="1054" spans="1:8" x14ac:dyDescent="0.25">
      <c r="A1054" s="253" t="s">
        <v>3532</v>
      </c>
      <c r="B1054" s="253" t="s">
        <v>3533</v>
      </c>
      <c r="C1054" s="255">
        <v>0</v>
      </c>
      <c r="D1054" s="254" t="s">
        <v>6</v>
      </c>
      <c r="E1054" s="255">
        <v>2.2257959999999999</v>
      </c>
      <c r="F1054" s="101" t="str">
        <f>VLOOKUP(STOCK_PUENTEPIEDRA[[#This Row],[CODIGO]],CLASIFICACION[],4,FALSE)</f>
        <v>EVERWELL</v>
      </c>
      <c r="G1054" s="10">
        <f>IFERROR(IF(VLOOKUP(STOCK_PUENTEPIEDRA[[#This Row],[CODIGO]],STOCKSANLUIS[],10,FALSE),VLOOKUP(STOCK_PUENTEPIEDRA[[#This Row],[CODIGO]],STOCKSANLUIS[],10,FALSE),"STOCK SOLO EN ALM05"),"STOCK SOLO EN ALM05")</f>
        <v>1</v>
      </c>
      <c r="H1054" s="17">
        <f>VALUE(SUBSTITUTE(STOCK_PUENTEPIEDRA[[#This Row],[STOCK ALMACEN 05]],",",""))</f>
        <v>0</v>
      </c>
    </row>
    <row r="1055" spans="1:8" x14ac:dyDescent="0.25">
      <c r="A1055" s="253" t="s">
        <v>3534</v>
      </c>
      <c r="B1055" s="253" t="s">
        <v>3535</v>
      </c>
      <c r="C1055" s="255">
        <v>0</v>
      </c>
      <c r="D1055" s="254" t="s">
        <v>6</v>
      </c>
      <c r="E1055" s="255">
        <v>0.278922</v>
      </c>
      <c r="F1055" s="101" t="str">
        <f>VLOOKUP(STOCK_PUENTEPIEDRA[[#This Row],[CODIGO]],CLASIFICACION[],4,FALSE)</f>
        <v>EVERWELL</v>
      </c>
      <c r="G10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5" s="17">
        <f>VALUE(SUBSTITUTE(STOCK_PUENTEPIEDRA[[#This Row],[STOCK ALMACEN 05]],",",""))</f>
        <v>0</v>
      </c>
    </row>
    <row r="1056" spans="1:8" x14ac:dyDescent="0.25">
      <c r="A1056" s="253" t="s">
        <v>3536</v>
      </c>
      <c r="B1056" s="253" t="s">
        <v>3537</v>
      </c>
      <c r="C1056" s="255">
        <v>0</v>
      </c>
      <c r="D1056" s="254" t="s">
        <v>6</v>
      </c>
      <c r="E1056" s="255">
        <v>685.98</v>
      </c>
      <c r="F1056" s="101" t="str">
        <f>VLOOKUP(STOCK_PUENTEPIEDRA[[#This Row],[CODIGO]],CLASIFICACION[],4,FALSE)</f>
        <v>DANFOSS</v>
      </c>
      <c r="G10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6" s="17">
        <f>VALUE(SUBSTITUTE(STOCK_PUENTEPIEDRA[[#This Row],[STOCK ALMACEN 05]],",",""))</f>
        <v>0</v>
      </c>
    </row>
    <row r="1057" spans="1:8" x14ac:dyDescent="0.25">
      <c r="A1057" s="253" t="s">
        <v>19195</v>
      </c>
      <c r="B1057" s="253" t="s">
        <v>19196</v>
      </c>
      <c r="C1057" s="255">
        <v>2</v>
      </c>
      <c r="D1057" s="254" t="s">
        <v>6</v>
      </c>
      <c r="E1057" s="255">
        <v>755.48</v>
      </c>
      <c r="F1057" s="101" t="str">
        <f>VLOOKUP(STOCK_PUENTEPIEDRA[[#This Row],[CODIGO]],CLASIFICACION[],4,FALSE)</f>
        <v>DANFOSS</v>
      </c>
      <c r="G10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7" s="17">
        <f>VALUE(SUBSTITUTE(STOCK_PUENTEPIEDRA[[#This Row],[STOCK ALMACEN 05]],",",""))</f>
        <v>2</v>
      </c>
    </row>
    <row r="1058" spans="1:8" x14ac:dyDescent="0.25">
      <c r="A1058" s="253" t="s">
        <v>19590</v>
      </c>
      <c r="B1058" s="253" t="s">
        <v>19591</v>
      </c>
      <c r="C1058" s="255">
        <v>0</v>
      </c>
      <c r="D1058" s="254" t="s">
        <v>6</v>
      </c>
      <c r="E1058" s="255">
        <v>2249.0849549999998</v>
      </c>
      <c r="F1058" s="101" t="str">
        <f>VLOOKUP(STOCK_PUENTEPIEDRA[[#This Row],[CODIGO]],CLASIFICACION[],4,FALSE)</f>
        <v>BOHN</v>
      </c>
      <c r="G10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8" s="17">
        <f>VALUE(SUBSTITUTE(STOCK_PUENTEPIEDRA[[#This Row],[STOCK ALMACEN 05]],",",""))</f>
        <v>0</v>
      </c>
    </row>
    <row r="1059" spans="1:8" x14ac:dyDescent="0.25">
      <c r="A1059" s="253" t="s">
        <v>19574</v>
      </c>
      <c r="B1059" s="253" t="s">
        <v>19575</v>
      </c>
      <c r="C1059" s="255">
        <v>1</v>
      </c>
      <c r="D1059" s="254" t="s">
        <v>6</v>
      </c>
      <c r="E1059" s="255">
        <v>3057.511806</v>
      </c>
      <c r="F1059" s="101" t="str">
        <f>VLOOKUP(STOCK_PUENTEPIEDRA[[#This Row],[CODIGO]],CLASIFICACION[],4,FALSE)</f>
        <v>BOHN</v>
      </c>
      <c r="G10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59" s="17">
        <f>VALUE(SUBSTITUTE(STOCK_PUENTEPIEDRA[[#This Row],[STOCK ALMACEN 05]],",",""))</f>
        <v>1</v>
      </c>
    </row>
    <row r="1060" spans="1:8" x14ac:dyDescent="0.25">
      <c r="A1060" s="253" t="s">
        <v>19596</v>
      </c>
      <c r="B1060" s="253" t="s">
        <v>19597</v>
      </c>
      <c r="C1060" s="255">
        <v>0</v>
      </c>
      <c r="D1060" s="254" t="s">
        <v>6</v>
      </c>
      <c r="E1060" s="255">
        <v>1491.9984480000001</v>
      </c>
      <c r="F1060" s="101" t="str">
        <f>VLOOKUP(STOCK_PUENTEPIEDRA[[#This Row],[CODIGO]],CLASIFICACION[],4,FALSE)</f>
        <v>BOHN</v>
      </c>
      <c r="G10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0" s="17">
        <f>VALUE(SUBSTITUTE(STOCK_PUENTEPIEDRA[[#This Row],[STOCK ALMACEN 05]],",",""))</f>
        <v>0</v>
      </c>
    </row>
    <row r="1061" spans="1:8" x14ac:dyDescent="0.25">
      <c r="A1061" s="253" t="s">
        <v>21048</v>
      </c>
      <c r="B1061" s="253" t="s">
        <v>21049</v>
      </c>
      <c r="C1061" s="255">
        <v>1</v>
      </c>
      <c r="D1061" s="254" t="s">
        <v>6</v>
      </c>
      <c r="E1061" s="255">
        <v>2448.0852490000002</v>
      </c>
      <c r="F1061" s="101" t="str">
        <f>VLOOKUP(STOCK_PUENTEPIEDRA[[#This Row],[CODIGO]],CLASIFICACION[],4,FALSE)</f>
        <v>MIPAL</v>
      </c>
      <c r="G10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1" s="17">
        <f>VALUE(SUBSTITUTE(STOCK_PUENTEPIEDRA[[#This Row],[STOCK ALMACEN 05]],",",""))</f>
        <v>1</v>
      </c>
    </row>
    <row r="1062" spans="1:8" x14ac:dyDescent="0.25">
      <c r="A1062" s="253" t="s">
        <v>19699</v>
      </c>
      <c r="B1062" s="253" t="s">
        <v>22938</v>
      </c>
      <c r="C1062" s="255">
        <v>0</v>
      </c>
      <c r="D1062" s="254" t="s">
        <v>6</v>
      </c>
      <c r="E1062" s="255">
        <v>2053.1</v>
      </c>
      <c r="F1062" s="101" t="str">
        <f>VLOOKUP(STOCK_PUENTEPIEDRA[[#This Row],[CODIGO]],CLASIFICACION[],4,FALSE)</f>
        <v>MIPAL</v>
      </c>
      <c r="G10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2" s="17">
        <f>VALUE(SUBSTITUTE(STOCK_PUENTEPIEDRA[[#This Row],[STOCK ALMACEN 05]],",",""))</f>
        <v>0</v>
      </c>
    </row>
    <row r="1063" spans="1:8" x14ac:dyDescent="0.25">
      <c r="A1063" s="253" t="s">
        <v>19578</v>
      </c>
      <c r="B1063" s="253" t="s">
        <v>19579</v>
      </c>
      <c r="C1063" s="255">
        <v>0</v>
      </c>
      <c r="D1063" s="254" t="s">
        <v>6</v>
      </c>
      <c r="E1063" s="255">
        <v>3967.0944009999998</v>
      </c>
      <c r="F1063" s="101" t="str">
        <f>VLOOKUP(STOCK_PUENTEPIEDRA[[#This Row],[CODIGO]],CLASIFICACION[],4,FALSE)</f>
        <v>MIPAL</v>
      </c>
      <c r="G10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3" s="17">
        <f>VALUE(SUBSTITUTE(STOCK_PUENTEPIEDRA[[#This Row],[STOCK ALMACEN 05]],",",""))</f>
        <v>0</v>
      </c>
    </row>
    <row r="1064" spans="1:8" x14ac:dyDescent="0.25">
      <c r="A1064" s="253" t="s">
        <v>21050</v>
      </c>
      <c r="B1064" s="253" t="s">
        <v>21051</v>
      </c>
      <c r="C1064" s="255">
        <v>0</v>
      </c>
      <c r="D1064" s="254" t="s">
        <v>6</v>
      </c>
      <c r="E1064" s="255">
        <v>932.44995800000004</v>
      </c>
      <c r="F1064" s="101" t="str">
        <f>VLOOKUP(STOCK_PUENTEPIEDRA[[#This Row],[CODIGO]],CLASIFICACION[],4,FALSE)</f>
        <v>MIPAL</v>
      </c>
      <c r="G10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4" s="17">
        <f>VALUE(SUBSTITUTE(STOCK_PUENTEPIEDRA[[#This Row],[STOCK ALMACEN 05]],",",""))</f>
        <v>0</v>
      </c>
    </row>
    <row r="1065" spans="1:8" x14ac:dyDescent="0.25">
      <c r="A1065" s="253" t="s">
        <v>3540</v>
      </c>
      <c r="B1065" s="253" t="s">
        <v>3541</v>
      </c>
      <c r="C1065" s="255">
        <v>2</v>
      </c>
      <c r="D1065" s="254" t="s">
        <v>6</v>
      </c>
      <c r="E1065" s="255">
        <v>78.211866000000001</v>
      </c>
      <c r="F1065" s="101" t="str">
        <f>VLOOKUP(STOCK_PUENTEPIEDRA[[#This Row],[CODIGO]],CLASIFICACION[],4,FALSE)</f>
        <v>DANFOSS</v>
      </c>
      <c r="G10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5" s="17">
        <f>VALUE(SUBSTITUTE(STOCK_PUENTEPIEDRA[[#This Row],[STOCK ALMACEN 05]],",",""))</f>
        <v>2</v>
      </c>
    </row>
    <row r="1066" spans="1:8" x14ac:dyDescent="0.25">
      <c r="A1066" s="253" t="s">
        <v>21052</v>
      </c>
      <c r="B1066" s="253" t="s">
        <v>21053</v>
      </c>
      <c r="C1066" s="255">
        <v>0</v>
      </c>
      <c r="D1066" s="254" t="s">
        <v>6</v>
      </c>
      <c r="E1066" s="255">
        <v>62.05</v>
      </c>
      <c r="F1066" s="101" t="str">
        <f>VLOOKUP(STOCK_PUENTEPIEDRA[[#This Row],[CODIGO]],CLASIFICACION[],4,FALSE)</f>
        <v>DANFOSS</v>
      </c>
      <c r="G10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6" s="17">
        <f>VALUE(SUBSTITUTE(STOCK_PUENTEPIEDRA[[#This Row],[STOCK ALMACEN 05]],",",""))</f>
        <v>0</v>
      </c>
    </row>
    <row r="1067" spans="1:8" x14ac:dyDescent="0.25">
      <c r="A1067" s="253" t="s">
        <v>21054</v>
      </c>
      <c r="B1067" s="253" t="s">
        <v>21055</v>
      </c>
      <c r="C1067" s="255">
        <v>0</v>
      </c>
      <c r="D1067" s="254" t="s">
        <v>6</v>
      </c>
      <c r="E1067" s="255">
        <v>46.01</v>
      </c>
      <c r="F1067" s="101" t="str">
        <f>VLOOKUP(STOCK_PUENTEPIEDRA[[#This Row],[CODIGO]],CLASIFICACION[],4,FALSE)</f>
        <v>DHEK</v>
      </c>
      <c r="G10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7" s="17">
        <f>VALUE(SUBSTITUTE(STOCK_PUENTEPIEDRA[[#This Row],[STOCK ALMACEN 05]],",",""))</f>
        <v>0</v>
      </c>
    </row>
    <row r="1068" spans="1:8" x14ac:dyDescent="0.25">
      <c r="A1068" s="253" t="s">
        <v>3544</v>
      </c>
      <c r="B1068" s="253" t="s">
        <v>3545</v>
      </c>
      <c r="C1068" s="255">
        <v>0</v>
      </c>
      <c r="D1068" s="254" t="s">
        <v>6</v>
      </c>
      <c r="E1068" s="255">
        <v>31.834921999999999</v>
      </c>
      <c r="F1068" s="101" t="str">
        <f>VLOOKUP(STOCK_PUENTEPIEDRA[[#This Row],[CODIGO]],CLASIFICACION[],4,FALSE)</f>
        <v>FULL GAUGE</v>
      </c>
      <c r="G1068" s="10">
        <f>IFERROR(IF(VLOOKUP(STOCK_PUENTEPIEDRA[[#This Row],[CODIGO]],STOCKSANLUIS[],10,FALSE),VLOOKUP(STOCK_PUENTEPIEDRA[[#This Row],[CODIGO]],STOCKSANLUIS[],10,FALSE),"STOCK SOLO EN ALM05"),"STOCK SOLO EN ALM05")</f>
        <v>2</v>
      </c>
      <c r="H1068" s="17">
        <f>VALUE(SUBSTITUTE(STOCK_PUENTEPIEDRA[[#This Row],[STOCK ALMACEN 05]],",",""))</f>
        <v>0</v>
      </c>
    </row>
    <row r="1069" spans="1:8" x14ac:dyDescent="0.25">
      <c r="A1069" s="253" t="s">
        <v>3548</v>
      </c>
      <c r="B1069" s="253" t="s">
        <v>3549</v>
      </c>
      <c r="C1069" s="255">
        <v>0</v>
      </c>
      <c r="D1069" s="254" t="s">
        <v>6</v>
      </c>
      <c r="E1069" s="255">
        <v>2.3687909999999999</v>
      </c>
      <c r="F1069" s="101" t="str">
        <f>VLOOKUP(STOCK_PUENTEPIEDRA[[#This Row],[CODIGO]],CLASIFICACION[],4,FALSE)</f>
        <v>TECNOLATINA</v>
      </c>
      <c r="G10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69" s="17">
        <f>VALUE(SUBSTITUTE(STOCK_PUENTEPIEDRA[[#This Row],[STOCK ALMACEN 05]],",",""))</f>
        <v>0</v>
      </c>
    </row>
    <row r="1070" spans="1:8" x14ac:dyDescent="0.25">
      <c r="A1070" s="253" t="s">
        <v>3550</v>
      </c>
      <c r="B1070" s="253" t="s">
        <v>3551</v>
      </c>
      <c r="C1070" s="255">
        <v>0</v>
      </c>
      <c r="D1070" s="254" t="s">
        <v>6</v>
      </c>
      <c r="E1070" s="255">
        <v>26.853323</v>
      </c>
      <c r="F1070" s="101" t="str">
        <f>VLOOKUP(STOCK_PUENTEPIEDRA[[#This Row],[CODIGO]],CLASIFICACION[],4,FALSE)</f>
        <v>SMART ELECTRIC</v>
      </c>
      <c r="G10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0" s="17">
        <f>VALUE(SUBSTITUTE(STOCK_PUENTEPIEDRA[[#This Row],[STOCK ALMACEN 05]],",",""))</f>
        <v>0</v>
      </c>
    </row>
    <row r="1071" spans="1:8" x14ac:dyDescent="0.25">
      <c r="A1071" s="253" t="s">
        <v>3552</v>
      </c>
      <c r="B1071" s="253" t="s">
        <v>3553</v>
      </c>
      <c r="C1071" s="255">
        <v>0</v>
      </c>
      <c r="D1071" s="254" t="s">
        <v>6</v>
      </c>
      <c r="E1071" s="255">
        <v>10.1</v>
      </c>
      <c r="F1071" s="101" t="str">
        <f>VLOOKUP(STOCK_PUENTEPIEDRA[[#This Row],[CODIGO]],CLASIFICACION[],4,FALSE)</f>
        <v>SANHUA</v>
      </c>
      <c r="G10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1" s="17">
        <f>VALUE(SUBSTITUTE(STOCK_PUENTEPIEDRA[[#This Row],[STOCK ALMACEN 05]],",",""))</f>
        <v>0</v>
      </c>
    </row>
    <row r="1072" spans="1:8" x14ac:dyDescent="0.25">
      <c r="A1072" s="253" t="s">
        <v>3554</v>
      </c>
      <c r="B1072" s="253" t="s">
        <v>3555</v>
      </c>
      <c r="C1072" s="255">
        <v>2</v>
      </c>
      <c r="D1072" s="254" t="s">
        <v>6</v>
      </c>
      <c r="E1072" s="255">
        <v>13.29</v>
      </c>
      <c r="F1072" s="101" t="str">
        <f>VLOOKUP(STOCK_PUENTEPIEDRA[[#This Row],[CODIGO]],CLASIFICACION[],4,FALSE)</f>
        <v>SANHUA</v>
      </c>
      <c r="G1072" s="10">
        <f>IFERROR(IF(VLOOKUP(STOCK_PUENTEPIEDRA[[#This Row],[CODIGO]],STOCKSANLUIS[],10,FALSE),VLOOKUP(STOCK_PUENTEPIEDRA[[#This Row],[CODIGO]],STOCKSANLUIS[],10,FALSE),"STOCK SOLO EN ALM05"),"STOCK SOLO EN ALM05")</f>
        <v>10</v>
      </c>
      <c r="H1072" s="17">
        <f>VALUE(SUBSTITUTE(STOCK_PUENTEPIEDRA[[#This Row],[STOCK ALMACEN 05]],",",""))</f>
        <v>2</v>
      </c>
    </row>
    <row r="1073" spans="1:8" x14ac:dyDescent="0.25">
      <c r="A1073" s="253" t="s">
        <v>21060</v>
      </c>
      <c r="B1073" s="253" t="s">
        <v>21061</v>
      </c>
      <c r="C1073" s="255">
        <v>0</v>
      </c>
      <c r="D1073" s="254" t="s">
        <v>6</v>
      </c>
      <c r="E1073" s="255">
        <v>11.64</v>
      </c>
      <c r="F1073" s="101" t="str">
        <f>VLOOKUP(STOCK_PUENTEPIEDRA[[#This Row],[CODIGO]],CLASIFICACION[],4,FALSE)</f>
        <v>DANFOSS</v>
      </c>
      <c r="G10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3" s="17">
        <f>VALUE(SUBSTITUTE(STOCK_PUENTEPIEDRA[[#This Row],[STOCK ALMACEN 05]],",",""))</f>
        <v>0</v>
      </c>
    </row>
    <row r="1074" spans="1:8" x14ac:dyDescent="0.25">
      <c r="A1074" s="253" t="s">
        <v>21062</v>
      </c>
      <c r="B1074" s="253" t="s">
        <v>21063</v>
      </c>
      <c r="C1074" s="255">
        <v>0</v>
      </c>
      <c r="D1074" s="254" t="s">
        <v>6</v>
      </c>
      <c r="E1074" s="255">
        <v>12.42</v>
      </c>
      <c r="F1074" s="101" t="str">
        <f>VLOOKUP(STOCK_PUENTEPIEDRA[[#This Row],[CODIGO]],CLASIFICACION[],4,FALSE)</f>
        <v>DANFOSS</v>
      </c>
      <c r="G10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4" s="17">
        <f>VALUE(SUBSTITUTE(STOCK_PUENTEPIEDRA[[#This Row],[STOCK ALMACEN 05]],",",""))</f>
        <v>0</v>
      </c>
    </row>
    <row r="1075" spans="1:8" x14ac:dyDescent="0.25">
      <c r="A1075" s="253" t="s">
        <v>3556</v>
      </c>
      <c r="B1075" s="253" t="s">
        <v>3557</v>
      </c>
      <c r="C1075" s="255">
        <v>0</v>
      </c>
      <c r="D1075" s="254" t="s">
        <v>6</v>
      </c>
      <c r="E1075" s="255">
        <v>5.0199999999999996</v>
      </c>
      <c r="F1075" s="101" t="str">
        <f>VLOOKUP(STOCK_PUENTEPIEDRA[[#This Row],[CODIGO]],CLASIFICACION[],4,FALSE)</f>
        <v>DHEK</v>
      </c>
      <c r="G10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5" s="17">
        <f>VALUE(SUBSTITUTE(STOCK_PUENTEPIEDRA[[#This Row],[STOCK ALMACEN 05]],",",""))</f>
        <v>0</v>
      </c>
    </row>
    <row r="1076" spans="1:8" x14ac:dyDescent="0.25">
      <c r="A1076" s="253" t="s">
        <v>3558</v>
      </c>
      <c r="B1076" s="253" t="s">
        <v>3559</v>
      </c>
      <c r="C1076" s="255">
        <v>0</v>
      </c>
      <c r="D1076" s="254" t="s">
        <v>6</v>
      </c>
      <c r="E1076" s="255">
        <v>8.7906250000000004</v>
      </c>
      <c r="F1076" s="101" t="str">
        <f>VLOOKUP(STOCK_PUENTEPIEDRA[[#This Row],[CODIGO]],CLASIFICACION[],4,FALSE)</f>
        <v>DHEK</v>
      </c>
      <c r="G10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6" s="17">
        <f>VALUE(SUBSTITUTE(STOCK_PUENTEPIEDRA[[#This Row],[STOCK ALMACEN 05]],",",""))</f>
        <v>0</v>
      </c>
    </row>
    <row r="1077" spans="1:8" x14ac:dyDescent="0.25">
      <c r="A1077" s="253" t="s">
        <v>21064</v>
      </c>
      <c r="B1077" s="253" t="s">
        <v>21065</v>
      </c>
      <c r="C1077" s="255">
        <v>0</v>
      </c>
      <c r="D1077" s="254" t="s">
        <v>6</v>
      </c>
      <c r="E1077" s="255">
        <v>360</v>
      </c>
      <c r="F1077" s="101" t="str">
        <f>VLOOKUP(STOCK_PUENTEPIEDRA[[#This Row],[CODIGO]],CLASIFICACION[],4,FALSE)</f>
        <v>BITZER</v>
      </c>
      <c r="G10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7" s="17">
        <f>VALUE(SUBSTITUTE(STOCK_PUENTEPIEDRA[[#This Row],[STOCK ALMACEN 05]],",",""))</f>
        <v>0</v>
      </c>
    </row>
    <row r="1078" spans="1:8" x14ac:dyDescent="0.25">
      <c r="A1078" s="253" t="s">
        <v>21066</v>
      </c>
      <c r="B1078" s="253" t="s">
        <v>21067</v>
      </c>
      <c r="C1078" s="255">
        <v>0</v>
      </c>
      <c r="D1078" s="254" t="s">
        <v>6</v>
      </c>
      <c r="E1078" s="255">
        <v>14</v>
      </c>
      <c r="F1078" s="101" t="str">
        <f>VLOOKUP(STOCK_PUENTEPIEDRA[[#This Row],[CODIGO]],CLASIFICACION[],4,FALSE)</f>
        <v>BITZER</v>
      </c>
      <c r="G10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8" s="17">
        <f>VALUE(SUBSTITUTE(STOCK_PUENTEPIEDRA[[#This Row],[STOCK ALMACEN 05]],",",""))</f>
        <v>0</v>
      </c>
    </row>
    <row r="1079" spans="1:8" x14ac:dyDescent="0.25">
      <c r="A1079" s="253" t="s">
        <v>21068</v>
      </c>
      <c r="B1079" s="253" t="s">
        <v>21069</v>
      </c>
      <c r="C1079" s="255">
        <v>0</v>
      </c>
      <c r="D1079" s="254" t="s">
        <v>6</v>
      </c>
      <c r="E1079" s="255">
        <v>121.25</v>
      </c>
      <c r="F1079" s="101" t="str">
        <f>VLOOKUP(STOCK_PUENTEPIEDRA[[#This Row],[CODIGO]],CLASIFICACION[],4,FALSE)</f>
        <v>CASTEL</v>
      </c>
      <c r="G10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79" s="17">
        <f>VALUE(SUBSTITUTE(STOCK_PUENTEPIEDRA[[#This Row],[STOCK ALMACEN 05]],",",""))</f>
        <v>0</v>
      </c>
    </row>
    <row r="1080" spans="1:8" x14ac:dyDescent="0.25">
      <c r="A1080" s="253" t="s">
        <v>3562</v>
      </c>
      <c r="B1080" s="253" t="s">
        <v>3563</v>
      </c>
      <c r="C1080" s="255">
        <v>0</v>
      </c>
      <c r="D1080" s="254" t="s">
        <v>6</v>
      </c>
      <c r="E1080" s="255">
        <v>14.35</v>
      </c>
      <c r="F1080" s="101" t="str">
        <f>VLOOKUP(STOCK_PUENTEPIEDRA[[#This Row],[CODIGO]],CLASIFICACION[],4,FALSE)</f>
        <v>DHEK</v>
      </c>
      <c r="G10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80" s="17">
        <f>VALUE(SUBSTITUTE(STOCK_PUENTEPIEDRA[[#This Row],[STOCK ALMACEN 05]],",",""))</f>
        <v>0</v>
      </c>
    </row>
    <row r="1081" spans="1:8" x14ac:dyDescent="0.25">
      <c r="A1081" s="253" t="s">
        <v>3564</v>
      </c>
      <c r="B1081" s="253" t="s">
        <v>3565</v>
      </c>
      <c r="C1081" s="255">
        <v>0</v>
      </c>
      <c r="D1081" s="254" t="s">
        <v>6</v>
      </c>
      <c r="E1081" s="255">
        <v>11.4</v>
      </c>
      <c r="F1081" s="101" t="str">
        <f>VLOOKUP(STOCK_PUENTEPIEDRA[[#This Row],[CODIGO]],CLASIFICACION[],4,FALSE)</f>
        <v>DHEK</v>
      </c>
      <c r="G10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81" s="17">
        <f>VALUE(SUBSTITUTE(STOCK_PUENTEPIEDRA[[#This Row],[STOCK ALMACEN 05]],",",""))</f>
        <v>0</v>
      </c>
    </row>
    <row r="1082" spans="1:8" x14ac:dyDescent="0.25">
      <c r="A1082" s="253" t="s">
        <v>3566</v>
      </c>
      <c r="B1082" s="253" t="s">
        <v>3567</v>
      </c>
      <c r="C1082" s="255">
        <v>0</v>
      </c>
      <c r="D1082" s="254" t="s">
        <v>6</v>
      </c>
      <c r="E1082" s="255">
        <v>24.89</v>
      </c>
      <c r="F1082" s="101" t="str">
        <f>VLOOKUP(STOCK_PUENTEPIEDRA[[#This Row],[CODIGO]],CLASIFICACION[],4,FALSE)</f>
        <v>DHEK</v>
      </c>
      <c r="G10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82" s="17">
        <f>VALUE(SUBSTITUTE(STOCK_PUENTEPIEDRA[[#This Row],[STOCK ALMACEN 05]],",",""))</f>
        <v>0</v>
      </c>
    </row>
    <row r="1083" spans="1:8" x14ac:dyDescent="0.25">
      <c r="A1083" s="253" t="s">
        <v>19762</v>
      </c>
      <c r="B1083" s="253" t="s">
        <v>19763</v>
      </c>
      <c r="C1083" s="255">
        <v>0</v>
      </c>
      <c r="D1083" s="254" t="s">
        <v>6</v>
      </c>
      <c r="E1083" s="255">
        <v>122.14</v>
      </c>
      <c r="F1083" s="101" t="str">
        <f>VLOOKUP(STOCK_PUENTEPIEDRA[[#This Row],[CODIGO]],CLASIFICACION[],4,FALSE)</f>
        <v>DANFOSS</v>
      </c>
      <c r="G10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83" s="17">
        <f>VALUE(SUBSTITUTE(STOCK_PUENTEPIEDRA[[#This Row],[STOCK ALMACEN 05]],",",""))</f>
        <v>0</v>
      </c>
    </row>
    <row r="1084" spans="1:8" x14ac:dyDescent="0.25">
      <c r="A1084" s="253" t="s">
        <v>3569</v>
      </c>
      <c r="B1084" s="253" t="s">
        <v>3570</v>
      </c>
      <c r="C1084" s="255">
        <v>0</v>
      </c>
      <c r="D1084" s="254" t="s">
        <v>6</v>
      </c>
      <c r="E1084" s="255">
        <v>39.236970999999997</v>
      </c>
      <c r="F1084" s="101" t="str">
        <f>VLOOKUP(STOCK_PUENTEPIEDRA[[#This Row],[CODIGO]],CLASIFICACION[],4,FALSE)</f>
        <v>MAER FAN</v>
      </c>
      <c r="G1084" s="10">
        <f>IFERROR(IF(VLOOKUP(STOCK_PUENTEPIEDRA[[#This Row],[CODIGO]],STOCKSANLUIS[],10,FALSE),VLOOKUP(STOCK_PUENTEPIEDRA[[#This Row],[CODIGO]],STOCKSANLUIS[],10,FALSE),"STOCK SOLO EN ALM05"),"STOCK SOLO EN ALM05")</f>
        <v>1</v>
      </c>
      <c r="H1084" s="17">
        <f>VALUE(SUBSTITUTE(STOCK_PUENTEPIEDRA[[#This Row],[STOCK ALMACEN 05]],",",""))</f>
        <v>0</v>
      </c>
    </row>
    <row r="1085" spans="1:8" x14ac:dyDescent="0.25">
      <c r="A1085" s="253" t="s">
        <v>3575</v>
      </c>
      <c r="B1085" s="253" t="s">
        <v>22614</v>
      </c>
      <c r="C1085" s="255">
        <v>22</v>
      </c>
      <c r="D1085" s="254" t="s">
        <v>6</v>
      </c>
      <c r="E1085" s="255">
        <v>58.726481</v>
      </c>
      <c r="F1085" s="101" t="str">
        <f>VLOOKUP(STOCK_PUENTEPIEDRA[[#This Row],[CODIGO]],CLASIFICACION[],4,FALSE)</f>
        <v>EBM</v>
      </c>
      <c r="G1085" s="10">
        <f>IFERROR(IF(VLOOKUP(STOCK_PUENTEPIEDRA[[#This Row],[CODIGO]],STOCKSANLUIS[],10,FALSE),VLOOKUP(STOCK_PUENTEPIEDRA[[#This Row],[CODIGO]],STOCKSANLUIS[],10,FALSE),"STOCK SOLO EN ALM05"),"STOCK SOLO EN ALM05")</f>
        <v>2</v>
      </c>
      <c r="H1085" s="17">
        <f>VALUE(SUBSTITUTE(STOCK_PUENTEPIEDRA[[#This Row],[STOCK ALMACEN 05]],",",""))</f>
        <v>22</v>
      </c>
    </row>
    <row r="1086" spans="1:8" x14ac:dyDescent="0.25">
      <c r="A1086" s="253" t="s">
        <v>3577</v>
      </c>
      <c r="B1086" s="253" t="s">
        <v>3578</v>
      </c>
      <c r="C1086" s="255">
        <v>12</v>
      </c>
      <c r="D1086" s="254" t="s">
        <v>6</v>
      </c>
      <c r="E1086" s="255">
        <v>74.290643000000003</v>
      </c>
      <c r="F1086" s="101" t="str">
        <f>VLOOKUP(STOCK_PUENTEPIEDRA[[#This Row],[CODIGO]],CLASIFICACION[],4,FALSE)</f>
        <v>EBM</v>
      </c>
      <c r="G1086" s="10">
        <f>IFERROR(IF(VLOOKUP(STOCK_PUENTEPIEDRA[[#This Row],[CODIGO]],STOCKSANLUIS[],10,FALSE),VLOOKUP(STOCK_PUENTEPIEDRA[[#This Row],[CODIGO]],STOCKSANLUIS[],10,FALSE),"STOCK SOLO EN ALM05"),"STOCK SOLO EN ALM05")</f>
        <v>1</v>
      </c>
      <c r="H1086" s="17">
        <f>VALUE(SUBSTITUTE(STOCK_PUENTEPIEDRA[[#This Row],[STOCK ALMACEN 05]],",",""))</f>
        <v>12</v>
      </c>
    </row>
    <row r="1087" spans="1:8" x14ac:dyDescent="0.25">
      <c r="A1087" s="253" t="s">
        <v>3579</v>
      </c>
      <c r="B1087" s="253" t="s">
        <v>19421</v>
      </c>
      <c r="C1087" s="255">
        <v>145</v>
      </c>
      <c r="D1087" s="254" t="s">
        <v>6</v>
      </c>
      <c r="E1087" s="255">
        <v>74.290643000000003</v>
      </c>
      <c r="F1087" s="101" t="str">
        <f>VLOOKUP(STOCK_PUENTEPIEDRA[[#This Row],[CODIGO]],CLASIFICACION[],4,FALSE)</f>
        <v>EBM</v>
      </c>
      <c r="G1087" s="10">
        <f>IFERROR(IF(VLOOKUP(STOCK_PUENTEPIEDRA[[#This Row],[CODIGO]],STOCKSANLUIS[],10,FALSE),VLOOKUP(STOCK_PUENTEPIEDRA[[#This Row],[CODIGO]],STOCKSANLUIS[],10,FALSE),"STOCK SOLO EN ALM05"),"STOCK SOLO EN ALM05")</f>
        <v>1</v>
      </c>
      <c r="H1087" s="17">
        <f>VALUE(SUBSTITUTE(STOCK_PUENTEPIEDRA[[#This Row],[STOCK ALMACEN 05]],",",""))</f>
        <v>145</v>
      </c>
    </row>
    <row r="1088" spans="1:8" x14ac:dyDescent="0.25">
      <c r="A1088" s="253" t="s">
        <v>3583</v>
      </c>
      <c r="B1088" s="253" t="s">
        <v>3584</v>
      </c>
      <c r="C1088" s="255">
        <v>0</v>
      </c>
      <c r="D1088" s="254" t="s">
        <v>6</v>
      </c>
      <c r="E1088" s="255">
        <v>55.465938000000001</v>
      </c>
      <c r="F1088" s="101" t="str">
        <f>VLOOKUP(STOCK_PUENTEPIEDRA[[#This Row],[CODIGO]],CLASIFICACION[],4,FALSE)</f>
        <v>MAER FAN</v>
      </c>
      <c r="G10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88" s="17">
        <f>VALUE(SUBSTITUTE(STOCK_PUENTEPIEDRA[[#This Row],[STOCK ALMACEN 05]],",",""))</f>
        <v>0</v>
      </c>
    </row>
    <row r="1089" spans="1:8" x14ac:dyDescent="0.25">
      <c r="A1089" s="253" t="s">
        <v>3585</v>
      </c>
      <c r="B1089" s="253" t="s">
        <v>21704</v>
      </c>
      <c r="C1089" s="255">
        <v>0</v>
      </c>
      <c r="D1089" s="254" t="s">
        <v>6</v>
      </c>
      <c r="E1089" s="255">
        <v>1.417842</v>
      </c>
      <c r="F1089" s="101" t="str">
        <f>VLOOKUP(STOCK_PUENTEPIEDRA[[#This Row],[CODIGO]],CLASIFICACION[],4,FALSE)</f>
        <v>ARMACELL</v>
      </c>
      <c r="G10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89" s="17">
        <f>VALUE(SUBSTITUTE(STOCK_PUENTEPIEDRA[[#This Row],[STOCK ALMACEN 05]],",",""))</f>
        <v>0</v>
      </c>
    </row>
    <row r="1090" spans="1:8" x14ac:dyDescent="0.25">
      <c r="A1090" s="253" t="s">
        <v>3587</v>
      </c>
      <c r="B1090" s="253" t="s">
        <v>21705</v>
      </c>
      <c r="C1090" s="255">
        <v>0</v>
      </c>
      <c r="D1090" s="254" t="s">
        <v>6</v>
      </c>
      <c r="E1090" s="255">
        <v>1.6096600000000001</v>
      </c>
      <c r="F1090" s="101" t="str">
        <f>VLOOKUP(STOCK_PUENTEPIEDRA[[#This Row],[CODIGO]],CLASIFICACION[],4,FALSE)</f>
        <v>ARMACELL</v>
      </c>
      <c r="G1090" s="10">
        <f>IFERROR(IF(VLOOKUP(STOCK_PUENTEPIEDRA[[#This Row],[CODIGO]],STOCKSANLUIS[],10,FALSE),VLOOKUP(STOCK_PUENTEPIEDRA[[#This Row],[CODIGO]],STOCKSANLUIS[],10,FALSE),"STOCK SOLO EN ALM05"),"STOCK SOLO EN ALM05")</f>
        <v>1</v>
      </c>
      <c r="H1090" s="17">
        <f>VALUE(SUBSTITUTE(STOCK_PUENTEPIEDRA[[#This Row],[STOCK ALMACEN 05]],",",""))</f>
        <v>0</v>
      </c>
    </row>
    <row r="1091" spans="1:8" x14ac:dyDescent="0.25">
      <c r="A1091" s="253" t="s">
        <v>3589</v>
      </c>
      <c r="B1091" s="253" t="s">
        <v>19387</v>
      </c>
      <c r="C1091" s="255">
        <v>5</v>
      </c>
      <c r="D1091" s="254" t="s">
        <v>6</v>
      </c>
      <c r="E1091" s="255">
        <v>152.75408400000001</v>
      </c>
      <c r="F1091" s="101" t="str">
        <f>VLOOKUP(STOCK_PUENTEPIEDRA[[#This Row],[CODIGO]],CLASIFICACION[],4,FALSE)</f>
        <v>MAER FAN</v>
      </c>
      <c r="G10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91" s="17">
        <f>VALUE(SUBSTITUTE(STOCK_PUENTEPIEDRA[[#This Row],[STOCK ALMACEN 05]],",",""))</f>
        <v>5</v>
      </c>
    </row>
    <row r="1092" spans="1:8" x14ac:dyDescent="0.25">
      <c r="A1092" s="253" t="s">
        <v>3591</v>
      </c>
      <c r="B1092" s="253" t="s">
        <v>3592</v>
      </c>
      <c r="C1092" s="255">
        <v>0</v>
      </c>
      <c r="D1092" s="254" t="s">
        <v>6</v>
      </c>
      <c r="E1092" s="255">
        <v>4.1189869999999997</v>
      </c>
      <c r="F1092" s="101" t="str">
        <f>VLOOKUP(STOCK_PUENTEPIEDRA[[#This Row],[CODIGO]],CLASIFICACION[],4,FALSE)</f>
        <v>QUALITY</v>
      </c>
      <c r="G10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92" s="17">
        <f>VALUE(SUBSTITUTE(STOCK_PUENTEPIEDRA[[#This Row],[STOCK ALMACEN 05]],",",""))</f>
        <v>0</v>
      </c>
    </row>
    <row r="1093" spans="1:8" x14ac:dyDescent="0.25">
      <c r="A1093" s="253" t="s">
        <v>3593</v>
      </c>
      <c r="B1093" s="253" t="s">
        <v>3594</v>
      </c>
      <c r="C1093" s="255">
        <v>0</v>
      </c>
      <c r="D1093" s="254" t="s">
        <v>6</v>
      </c>
      <c r="E1093" s="255">
        <v>2.2249059999999998</v>
      </c>
      <c r="F1093" s="101" t="str">
        <f>VLOOKUP(STOCK_PUENTEPIEDRA[[#This Row],[CODIGO]],CLASIFICACION[],4,FALSE)</f>
        <v>QUALITY</v>
      </c>
      <c r="G10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93" s="17">
        <f>VALUE(SUBSTITUTE(STOCK_PUENTEPIEDRA[[#This Row],[STOCK ALMACEN 05]],",",""))</f>
        <v>0</v>
      </c>
    </row>
    <row r="1094" spans="1:8" x14ac:dyDescent="0.25">
      <c r="A1094" s="253" t="s">
        <v>3595</v>
      </c>
      <c r="B1094" s="253" t="s">
        <v>3596</v>
      </c>
      <c r="C1094" s="255">
        <v>0</v>
      </c>
      <c r="D1094" s="254" t="s">
        <v>6</v>
      </c>
      <c r="E1094" s="255">
        <v>5.067736</v>
      </c>
      <c r="F1094" s="101" t="str">
        <f>VLOOKUP(STOCK_PUENTEPIEDRA[[#This Row],[CODIGO]],CLASIFICACION[],4,FALSE)</f>
        <v>EVERWELL</v>
      </c>
      <c r="G1094" s="10">
        <f>IFERROR(IF(VLOOKUP(STOCK_PUENTEPIEDRA[[#This Row],[CODIGO]],STOCKSANLUIS[],10,FALSE),VLOOKUP(STOCK_PUENTEPIEDRA[[#This Row],[CODIGO]],STOCKSANLUIS[],10,FALSE),"STOCK SOLO EN ALM05"),"STOCK SOLO EN ALM05")</f>
        <v>1</v>
      </c>
      <c r="H1094" s="17">
        <f>VALUE(SUBSTITUTE(STOCK_PUENTEPIEDRA[[#This Row],[STOCK ALMACEN 05]],",",""))</f>
        <v>0</v>
      </c>
    </row>
    <row r="1095" spans="1:8" x14ac:dyDescent="0.25">
      <c r="A1095" s="253" t="s">
        <v>3601</v>
      </c>
      <c r="B1095" s="253" t="s">
        <v>3602</v>
      </c>
      <c r="C1095" s="255">
        <v>0</v>
      </c>
      <c r="D1095" s="254" t="s">
        <v>6</v>
      </c>
      <c r="E1095" s="255">
        <v>1.9238630000000001</v>
      </c>
      <c r="F1095" s="101" t="str">
        <f>VLOOKUP(STOCK_PUENTEPIEDRA[[#This Row],[CODIGO]],CLASIFICACION[],4,FALSE)</f>
        <v>TECNOLATINA</v>
      </c>
      <c r="G10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95" s="17">
        <f>VALUE(SUBSTITUTE(STOCK_PUENTEPIEDRA[[#This Row],[STOCK ALMACEN 05]],",",""))</f>
        <v>0</v>
      </c>
    </row>
    <row r="1096" spans="1:8" x14ac:dyDescent="0.25">
      <c r="A1096" s="253" t="s">
        <v>19774</v>
      </c>
      <c r="B1096" s="253" t="s">
        <v>22939</v>
      </c>
      <c r="C1096" s="255">
        <v>0</v>
      </c>
      <c r="D1096" s="254" t="s">
        <v>6</v>
      </c>
      <c r="E1096" s="255">
        <v>380</v>
      </c>
      <c r="F1096" s="101" t="str">
        <f>VLOOKUP(STOCK_PUENTEPIEDRA[[#This Row],[CODIGO]],CLASIFICACION[],4,FALSE)</f>
        <v>ROSENBERG</v>
      </c>
      <c r="G10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96" s="17">
        <f>VALUE(SUBSTITUTE(STOCK_PUENTEPIEDRA[[#This Row],[STOCK ALMACEN 05]],",",""))</f>
        <v>0</v>
      </c>
    </row>
    <row r="1097" spans="1:8" x14ac:dyDescent="0.25">
      <c r="A1097" s="253" t="s">
        <v>3603</v>
      </c>
      <c r="B1097" s="253" t="s">
        <v>3604</v>
      </c>
      <c r="C1097" s="255">
        <v>0</v>
      </c>
      <c r="D1097" s="254" t="s">
        <v>6</v>
      </c>
      <c r="E1097" s="255">
        <v>13.816561999999999</v>
      </c>
      <c r="F1097" s="101" t="str">
        <f>VLOOKUP(STOCK_PUENTEPIEDRA[[#This Row],[CODIGO]],CLASIFICACION[],4,FALSE)</f>
        <v>ICEAGE- ZHEJIANG JIAHE PIPES</v>
      </c>
      <c r="G10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97" s="17">
        <f>VALUE(SUBSTITUTE(STOCK_PUENTEPIEDRA[[#This Row],[STOCK ALMACEN 05]],",",""))</f>
        <v>0</v>
      </c>
    </row>
    <row r="1098" spans="1:8" x14ac:dyDescent="0.25">
      <c r="A1098" s="253" t="s">
        <v>3605</v>
      </c>
      <c r="B1098" s="253" t="s">
        <v>3606</v>
      </c>
      <c r="C1098" s="255">
        <v>120</v>
      </c>
      <c r="D1098" s="254" t="s">
        <v>6</v>
      </c>
      <c r="E1098" s="255">
        <v>29.441466999999999</v>
      </c>
      <c r="F1098" s="101" t="str">
        <f>VLOOKUP(STOCK_PUENTEPIEDRA[[#This Row],[CODIGO]],CLASIFICACION[],4,FALSE)</f>
        <v>ICEAGE- ZHEJIANG JIAHE PIPES</v>
      </c>
      <c r="G1098" s="10">
        <f>IFERROR(IF(VLOOKUP(STOCK_PUENTEPIEDRA[[#This Row],[CODIGO]],STOCKSANLUIS[],10,FALSE),VLOOKUP(STOCK_PUENTEPIEDRA[[#This Row],[CODIGO]],STOCKSANLUIS[],10,FALSE),"STOCK SOLO EN ALM05"),"STOCK SOLO EN ALM05")</f>
        <v>3</v>
      </c>
      <c r="H1098" s="17">
        <f>VALUE(SUBSTITUTE(STOCK_PUENTEPIEDRA[[#This Row],[STOCK ALMACEN 05]],",",""))</f>
        <v>120</v>
      </c>
    </row>
    <row r="1099" spans="1:8" x14ac:dyDescent="0.25">
      <c r="A1099" s="253" t="s">
        <v>19740</v>
      </c>
      <c r="B1099" s="253" t="s">
        <v>19741</v>
      </c>
      <c r="C1099" s="255">
        <v>3</v>
      </c>
      <c r="D1099" s="254" t="s">
        <v>6</v>
      </c>
      <c r="E1099" s="255">
        <v>1450.1280340000001</v>
      </c>
      <c r="F1099" s="101" t="str">
        <f>VLOOKUP(STOCK_PUENTEPIEDRA[[#This Row],[CODIGO]],CLASIFICACION[],4,FALSE)</f>
        <v>BOHN</v>
      </c>
      <c r="G10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099" s="17">
        <f>VALUE(SUBSTITUTE(STOCK_PUENTEPIEDRA[[#This Row],[STOCK ALMACEN 05]],",",""))</f>
        <v>3</v>
      </c>
    </row>
    <row r="1100" spans="1:8" x14ac:dyDescent="0.25">
      <c r="A1100" s="253" t="s">
        <v>3607</v>
      </c>
      <c r="B1100" s="253" t="s">
        <v>3608</v>
      </c>
      <c r="C1100" s="255">
        <v>2</v>
      </c>
      <c r="D1100" s="254" t="s">
        <v>6</v>
      </c>
      <c r="E1100" s="255">
        <v>1525.907473</v>
      </c>
      <c r="F1100" s="101" t="str">
        <f>VLOOKUP(STOCK_PUENTEPIEDRA[[#This Row],[CODIGO]],CLASIFICACION[],4,FALSE)</f>
        <v>BOHN</v>
      </c>
      <c r="G11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0" s="17">
        <f>VALUE(SUBSTITUTE(STOCK_PUENTEPIEDRA[[#This Row],[STOCK ALMACEN 05]],",",""))</f>
        <v>2</v>
      </c>
    </row>
    <row r="1101" spans="1:8" x14ac:dyDescent="0.25">
      <c r="A1101" s="253" t="s">
        <v>19687</v>
      </c>
      <c r="B1101" s="253" t="s">
        <v>19688</v>
      </c>
      <c r="C1101" s="255">
        <v>0</v>
      </c>
      <c r="D1101" s="254" t="s">
        <v>6</v>
      </c>
      <c r="E1101" s="255">
        <v>1087.5960259999999</v>
      </c>
      <c r="F1101" s="101" t="str">
        <f>VLOOKUP(STOCK_PUENTEPIEDRA[[#This Row],[CODIGO]],CLASIFICACION[],4,FALSE)</f>
        <v>BOHN</v>
      </c>
      <c r="G11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1" s="17">
        <f>VALUE(SUBSTITUTE(STOCK_PUENTEPIEDRA[[#This Row],[STOCK ALMACEN 05]],",",""))</f>
        <v>0</v>
      </c>
    </row>
    <row r="1102" spans="1:8" x14ac:dyDescent="0.25">
      <c r="A1102" s="253" t="s">
        <v>3609</v>
      </c>
      <c r="B1102" s="253" t="s">
        <v>3610</v>
      </c>
      <c r="C1102" s="255">
        <v>0</v>
      </c>
      <c r="D1102" s="254" t="s">
        <v>6</v>
      </c>
      <c r="E1102" s="255">
        <v>27.973208</v>
      </c>
      <c r="F1102" s="101" t="str">
        <f>VLOOKUP(STOCK_PUENTEPIEDRA[[#This Row],[CODIGO]],CLASIFICACION[],4,FALSE)</f>
        <v>SMART ELECTRIC</v>
      </c>
      <c r="G11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2" s="17">
        <f>VALUE(SUBSTITUTE(STOCK_PUENTEPIEDRA[[#This Row],[STOCK ALMACEN 05]],",",""))</f>
        <v>0</v>
      </c>
    </row>
    <row r="1103" spans="1:8" x14ac:dyDescent="0.25">
      <c r="A1103" s="253" t="s">
        <v>3611</v>
      </c>
      <c r="B1103" s="253" t="s">
        <v>3612</v>
      </c>
      <c r="C1103" s="255">
        <v>0</v>
      </c>
      <c r="D1103" s="254" t="s">
        <v>6</v>
      </c>
      <c r="E1103" s="255">
        <v>11.156437</v>
      </c>
      <c r="F1103" s="101" t="str">
        <f>VLOOKUP(STOCK_PUENTEPIEDRA[[#This Row],[CODIGO]],CLASIFICACION[],4,FALSE)</f>
        <v>EVERWELL</v>
      </c>
      <c r="G11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3" s="17">
        <f>VALUE(SUBSTITUTE(STOCK_PUENTEPIEDRA[[#This Row],[STOCK ALMACEN 05]],",",""))</f>
        <v>0</v>
      </c>
    </row>
    <row r="1104" spans="1:8" x14ac:dyDescent="0.25">
      <c r="A1104" s="253" t="s">
        <v>3613</v>
      </c>
      <c r="B1104" s="253" t="s">
        <v>3614</v>
      </c>
      <c r="C1104" s="255">
        <v>1</v>
      </c>
      <c r="D1104" s="254" t="s">
        <v>6</v>
      </c>
      <c r="E1104" s="255">
        <v>416.32830300000001</v>
      </c>
      <c r="F1104" s="101" t="str">
        <f>VLOOKUP(STOCK_PUENTEPIEDRA[[#This Row],[CODIGO]],CLASIFICACION[],4,FALSE)</f>
        <v>THE CHEMOURS</v>
      </c>
      <c r="G1104" s="10">
        <f>IFERROR(IF(VLOOKUP(STOCK_PUENTEPIEDRA[[#This Row],[CODIGO]],STOCKSANLUIS[],10,FALSE),VLOOKUP(STOCK_PUENTEPIEDRA[[#This Row],[CODIGO]],STOCKSANLUIS[],10,FALSE),"STOCK SOLO EN ALM05"),"STOCK SOLO EN ALM05")</f>
        <v>1</v>
      </c>
      <c r="H1104" s="17">
        <f>VALUE(SUBSTITUTE(STOCK_PUENTEPIEDRA[[#This Row],[STOCK ALMACEN 05]],",",""))</f>
        <v>1</v>
      </c>
    </row>
    <row r="1105" spans="1:8" x14ac:dyDescent="0.25">
      <c r="A1105" s="253" t="s">
        <v>19778</v>
      </c>
      <c r="B1105" s="253" t="s">
        <v>19779</v>
      </c>
      <c r="C1105" s="255">
        <v>1</v>
      </c>
      <c r="D1105" s="254" t="s">
        <v>6</v>
      </c>
      <c r="E1105" s="255">
        <v>663.91</v>
      </c>
      <c r="F1105" s="101" t="str">
        <f>VLOOKUP(STOCK_PUENTEPIEDRA[[#This Row],[CODIGO]],CLASIFICACION[],4,FALSE)</f>
        <v>DANFOSS</v>
      </c>
      <c r="G11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5" s="17">
        <f>VALUE(SUBSTITUTE(STOCK_PUENTEPIEDRA[[#This Row],[STOCK ALMACEN 05]],",",""))</f>
        <v>1</v>
      </c>
    </row>
    <row r="1106" spans="1:8" x14ac:dyDescent="0.25">
      <c r="A1106" s="253" t="s">
        <v>3615</v>
      </c>
      <c r="B1106" s="253" t="s">
        <v>3616</v>
      </c>
      <c r="C1106" s="255">
        <v>9</v>
      </c>
      <c r="D1106" s="254" t="s">
        <v>6</v>
      </c>
      <c r="E1106" s="255">
        <v>233.768833</v>
      </c>
      <c r="F1106" s="101" t="str">
        <f>VLOOKUP(STOCK_PUENTEPIEDRA[[#This Row],[CODIGO]],CLASIFICACION[],4,FALSE)</f>
        <v>INVOTECH</v>
      </c>
      <c r="G1106" s="10">
        <f>IFERROR(IF(VLOOKUP(STOCK_PUENTEPIEDRA[[#This Row],[CODIGO]],STOCKSANLUIS[],10,FALSE),VLOOKUP(STOCK_PUENTEPIEDRA[[#This Row],[CODIGO]],STOCKSANLUIS[],10,FALSE),"STOCK SOLO EN ALM05"),"STOCK SOLO EN ALM05")</f>
        <v>1</v>
      </c>
      <c r="H1106" s="17">
        <f>VALUE(SUBSTITUTE(STOCK_PUENTEPIEDRA[[#This Row],[STOCK ALMACEN 05]],",",""))</f>
        <v>9</v>
      </c>
    </row>
    <row r="1107" spans="1:8" x14ac:dyDescent="0.25">
      <c r="A1107" s="253" t="s">
        <v>19728</v>
      </c>
      <c r="B1107" s="253" t="s">
        <v>19729</v>
      </c>
      <c r="C1107" s="255">
        <v>0</v>
      </c>
      <c r="D1107" s="254" t="s">
        <v>6</v>
      </c>
      <c r="E1107" s="255">
        <v>427.8</v>
      </c>
      <c r="F1107" s="101" t="str">
        <f>VLOOKUP(STOCK_PUENTEPIEDRA[[#This Row],[CODIGO]],CLASIFICACION[],4,FALSE)</f>
        <v>INVOTECH</v>
      </c>
      <c r="G11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7" s="17">
        <f>VALUE(SUBSTITUTE(STOCK_PUENTEPIEDRA[[#This Row],[STOCK ALMACEN 05]],",",""))</f>
        <v>0</v>
      </c>
    </row>
    <row r="1108" spans="1:8" x14ac:dyDescent="0.25">
      <c r="A1108" s="253" t="s">
        <v>19800</v>
      </c>
      <c r="B1108" s="253" t="s">
        <v>22940</v>
      </c>
      <c r="C1108" s="255">
        <v>0</v>
      </c>
      <c r="D1108" s="254" t="s">
        <v>6</v>
      </c>
      <c r="E1108" s="255">
        <v>79.8</v>
      </c>
      <c r="F1108" s="101" t="str">
        <f>VLOOKUP(STOCK_PUENTEPIEDRA[[#This Row],[CODIGO]],CLASIFICACION[],4,FALSE)</f>
        <v>ICEAGE</v>
      </c>
      <c r="G11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8" s="17">
        <f>VALUE(SUBSTITUTE(STOCK_PUENTEPIEDRA[[#This Row],[STOCK ALMACEN 05]],",",""))</f>
        <v>0</v>
      </c>
    </row>
    <row r="1109" spans="1:8" x14ac:dyDescent="0.25">
      <c r="A1109" s="253" t="s">
        <v>19810</v>
      </c>
      <c r="B1109" s="253" t="s">
        <v>19811</v>
      </c>
      <c r="C1109" s="255">
        <v>0</v>
      </c>
      <c r="D1109" s="254" t="s">
        <v>6</v>
      </c>
      <c r="E1109" s="255">
        <v>98.55</v>
      </c>
      <c r="F1109" s="101" t="str">
        <f>VLOOKUP(STOCK_PUENTEPIEDRA[[#This Row],[CODIGO]],CLASIFICACION[],4,FALSE)</f>
        <v>WEIGUANG</v>
      </c>
      <c r="G11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09" s="17">
        <f>VALUE(SUBSTITUTE(STOCK_PUENTEPIEDRA[[#This Row],[STOCK ALMACEN 05]],",",""))</f>
        <v>0</v>
      </c>
    </row>
    <row r="1110" spans="1:8" x14ac:dyDescent="0.25">
      <c r="A1110" s="253" t="s">
        <v>3617</v>
      </c>
      <c r="B1110" s="253" t="s">
        <v>3618</v>
      </c>
      <c r="C1110" s="255">
        <v>0</v>
      </c>
      <c r="D1110" s="254" t="s">
        <v>6</v>
      </c>
      <c r="E1110" s="255">
        <v>1.6983170000000001</v>
      </c>
      <c r="F1110" s="101" t="str">
        <f>VLOOKUP(STOCK_PUENTEPIEDRA[[#This Row],[CODIGO]],CLASIFICACION[],4,FALSE)</f>
        <v>EVERWELL</v>
      </c>
      <c r="G11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0" s="17">
        <f>VALUE(SUBSTITUTE(STOCK_PUENTEPIEDRA[[#This Row],[STOCK ALMACEN 05]],",",""))</f>
        <v>0</v>
      </c>
    </row>
    <row r="1111" spans="1:8" x14ac:dyDescent="0.25">
      <c r="A1111" s="253" t="s">
        <v>3619</v>
      </c>
      <c r="B1111" s="253" t="s">
        <v>3620</v>
      </c>
      <c r="C1111" s="255">
        <v>70</v>
      </c>
      <c r="D1111" s="254" t="s">
        <v>6</v>
      </c>
      <c r="E1111" s="255">
        <v>1.4669970000000001</v>
      </c>
      <c r="F1111" s="101" t="str">
        <f>VLOOKUP(STOCK_PUENTEPIEDRA[[#This Row],[CODIGO]],CLASIFICACION[],4,FALSE)</f>
        <v>EVERWELL</v>
      </c>
      <c r="G11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1" s="17">
        <f>VALUE(SUBSTITUTE(STOCK_PUENTEPIEDRA[[#This Row],[STOCK ALMACEN 05]],",",""))</f>
        <v>70</v>
      </c>
    </row>
    <row r="1112" spans="1:8" x14ac:dyDescent="0.25">
      <c r="A1112" s="253" t="s">
        <v>3621</v>
      </c>
      <c r="B1112" s="253" t="s">
        <v>3622</v>
      </c>
      <c r="C1112" s="255">
        <v>0</v>
      </c>
      <c r="D1112" s="254" t="s">
        <v>6</v>
      </c>
      <c r="E1112" s="255">
        <v>2.0063740000000001</v>
      </c>
      <c r="F1112" s="101" t="str">
        <f>VLOOKUP(STOCK_PUENTEPIEDRA[[#This Row],[CODIGO]],CLASIFICACION[],4,FALSE)</f>
        <v>EVERWELL</v>
      </c>
      <c r="G11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2" s="17">
        <f>VALUE(SUBSTITUTE(STOCK_PUENTEPIEDRA[[#This Row],[STOCK ALMACEN 05]],",",""))</f>
        <v>0</v>
      </c>
    </row>
    <row r="1113" spans="1:8" x14ac:dyDescent="0.25">
      <c r="A1113" s="253" t="s">
        <v>3623</v>
      </c>
      <c r="B1113" s="253" t="s">
        <v>3624</v>
      </c>
      <c r="C1113" s="255">
        <v>0</v>
      </c>
      <c r="D1113" s="254" t="s">
        <v>6</v>
      </c>
      <c r="E1113" s="255">
        <v>2.0916839999999999</v>
      </c>
      <c r="F1113" s="101" t="str">
        <f>VLOOKUP(STOCK_PUENTEPIEDRA[[#This Row],[CODIGO]],CLASIFICACION[],4,FALSE)</f>
        <v>EVERWELL</v>
      </c>
      <c r="G11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3" s="17">
        <f>VALUE(SUBSTITUTE(STOCK_PUENTEPIEDRA[[#This Row],[STOCK ALMACEN 05]],",",""))</f>
        <v>0</v>
      </c>
    </row>
    <row r="1114" spans="1:8" x14ac:dyDescent="0.25">
      <c r="A1114" s="253" t="s">
        <v>3625</v>
      </c>
      <c r="B1114" s="253" t="s">
        <v>3626</v>
      </c>
      <c r="C1114" s="255">
        <v>10</v>
      </c>
      <c r="D1114" s="254" t="s">
        <v>6</v>
      </c>
      <c r="E1114" s="255">
        <v>1.538708</v>
      </c>
      <c r="F1114" s="101" t="str">
        <f>VLOOKUP(STOCK_PUENTEPIEDRA[[#This Row],[CODIGO]],CLASIFICACION[],4,FALSE)</f>
        <v>EVERWELL</v>
      </c>
      <c r="G1114" s="10">
        <f>IFERROR(IF(VLOOKUP(STOCK_PUENTEPIEDRA[[#This Row],[CODIGO]],STOCKSANLUIS[],10,FALSE),VLOOKUP(STOCK_PUENTEPIEDRA[[#This Row],[CODIGO]],STOCKSANLUIS[],10,FALSE),"STOCK SOLO EN ALM05"),"STOCK SOLO EN ALM05")</f>
        <v>4</v>
      </c>
      <c r="H1114" s="17">
        <f>VALUE(SUBSTITUTE(STOCK_PUENTEPIEDRA[[#This Row],[STOCK ALMACEN 05]],",",""))</f>
        <v>10</v>
      </c>
    </row>
    <row r="1115" spans="1:8" x14ac:dyDescent="0.25">
      <c r="A1115" s="253" t="s">
        <v>3627</v>
      </c>
      <c r="B1115" s="253" t="s">
        <v>3628</v>
      </c>
      <c r="C1115" s="255">
        <v>0</v>
      </c>
      <c r="D1115" s="254" t="s">
        <v>6</v>
      </c>
      <c r="E1115" s="255">
        <v>22.181308000000001</v>
      </c>
      <c r="F1115" s="101" t="str">
        <f>VLOOKUP(STOCK_PUENTEPIEDRA[[#This Row],[CODIGO]],CLASIFICACION[],4,FALSE)</f>
        <v>MAER FAN</v>
      </c>
      <c r="G11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5" s="17">
        <f>VALUE(SUBSTITUTE(STOCK_PUENTEPIEDRA[[#This Row],[STOCK ALMACEN 05]],",",""))</f>
        <v>0</v>
      </c>
    </row>
    <row r="1116" spans="1:8" x14ac:dyDescent="0.25">
      <c r="A1116" s="253" t="s">
        <v>3629</v>
      </c>
      <c r="B1116" s="253" t="s">
        <v>3630</v>
      </c>
      <c r="C1116" s="255">
        <v>0</v>
      </c>
      <c r="D1116" s="254" t="s">
        <v>6</v>
      </c>
      <c r="E1116" s="255">
        <v>33.642786999999998</v>
      </c>
      <c r="F1116" s="101" t="str">
        <f>VLOOKUP(STOCK_PUENTEPIEDRA[[#This Row],[CODIGO]],CLASIFICACION[],4,FALSE)</f>
        <v>MAER FAN</v>
      </c>
      <c r="G11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6" s="17">
        <f>VALUE(SUBSTITUTE(STOCK_PUENTEPIEDRA[[#This Row],[STOCK ALMACEN 05]],",",""))</f>
        <v>0</v>
      </c>
    </row>
    <row r="1117" spans="1:8" x14ac:dyDescent="0.25">
      <c r="A1117" s="253" t="s">
        <v>3631</v>
      </c>
      <c r="B1117" s="253" t="s">
        <v>3632</v>
      </c>
      <c r="C1117" s="255">
        <v>11</v>
      </c>
      <c r="D1117" s="254" t="s">
        <v>6</v>
      </c>
      <c r="E1117" s="255">
        <v>46.914290000000001</v>
      </c>
      <c r="F1117" s="101" t="str">
        <f>VLOOKUP(STOCK_PUENTEPIEDRA[[#This Row],[CODIGO]],CLASIFICACION[],4,FALSE)</f>
        <v>MAER FAN</v>
      </c>
      <c r="G1117" s="10">
        <f>IFERROR(IF(VLOOKUP(STOCK_PUENTEPIEDRA[[#This Row],[CODIGO]],STOCKSANLUIS[],10,FALSE),VLOOKUP(STOCK_PUENTEPIEDRA[[#This Row],[CODIGO]],STOCKSANLUIS[],10,FALSE),"STOCK SOLO EN ALM05"),"STOCK SOLO EN ALM05")</f>
        <v>2</v>
      </c>
      <c r="H1117" s="17">
        <f>VALUE(SUBSTITUTE(STOCK_PUENTEPIEDRA[[#This Row],[STOCK ALMACEN 05]],",",""))</f>
        <v>11</v>
      </c>
    </row>
    <row r="1118" spans="1:8" x14ac:dyDescent="0.25">
      <c r="A1118" s="253" t="s">
        <v>3633</v>
      </c>
      <c r="B1118" s="253" t="s">
        <v>3634</v>
      </c>
      <c r="C1118" s="255">
        <v>0</v>
      </c>
      <c r="D1118" s="254" t="s">
        <v>6</v>
      </c>
      <c r="E1118" s="255">
        <v>72.378185000000002</v>
      </c>
      <c r="F1118" s="101" t="str">
        <f>VLOOKUP(STOCK_PUENTEPIEDRA[[#This Row],[CODIGO]],CLASIFICACION[],4,FALSE)</f>
        <v>MAER FAN</v>
      </c>
      <c r="G11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8" s="17">
        <f>VALUE(SUBSTITUTE(STOCK_PUENTEPIEDRA[[#This Row],[STOCK ALMACEN 05]],",",""))</f>
        <v>0</v>
      </c>
    </row>
    <row r="1119" spans="1:8" x14ac:dyDescent="0.25">
      <c r="A1119" s="253" t="s">
        <v>3635</v>
      </c>
      <c r="B1119" s="253" t="s">
        <v>3636</v>
      </c>
      <c r="C1119" s="255">
        <v>0</v>
      </c>
      <c r="D1119" s="254" t="s">
        <v>6</v>
      </c>
      <c r="E1119" s="255">
        <v>22.768464000000002</v>
      </c>
      <c r="F1119" s="101" t="str">
        <f>VLOOKUP(STOCK_PUENTEPIEDRA[[#This Row],[CODIGO]],CLASIFICACION[],4,FALSE)</f>
        <v>MAER FAN</v>
      </c>
      <c r="G11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19" s="17">
        <f>VALUE(SUBSTITUTE(STOCK_PUENTEPIEDRA[[#This Row],[STOCK ALMACEN 05]],",",""))</f>
        <v>0</v>
      </c>
    </row>
    <row r="1120" spans="1:8" x14ac:dyDescent="0.25">
      <c r="A1120" s="253" t="s">
        <v>3637</v>
      </c>
      <c r="B1120" s="253" t="s">
        <v>3638</v>
      </c>
      <c r="C1120" s="255">
        <v>34</v>
      </c>
      <c r="D1120" s="254" t="s">
        <v>6</v>
      </c>
      <c r="E1120" s="255">
        <v>32.505842000000001</v>
      </c>
      <c r="F1120" s="101" t="str">
        <f>VLOOKUP(STOCK_PUENTEPIEDRA[[#This Row],[CODIGO]],CLASIFICACION[],4,FALSE)</f>
        <v>MAER FAN</v>
      </c>
      <c r="G1120" s="10">
        <f>IFERROR(IF(VLOOKUP(STOCK_PUENTEPIEDRA[[#This Row],[CODIGO]],STOCKSANLUIS[],10,FALSE),VLOOKUP(STOCK_PUENTEPIEDRA[[#This Row],[CODIGO]],STOCKSANLUIS[],10,FALSE),"STOCK SOLO EN ALM05"),"STOCK SOLO EN ALM05")</f>
        <v>4</v>
      </c>
      <c r="H1120" s="17">
        <f>VALUE(SUBSTITUTE(STOCK_PUENTEPIEDRA[[#This Row],[STOCK ALMACEN 05]],",",""))</f>
        <v>34</v>
      </c>
    </row>
    <row r="1121" spans="1:8" x14ac:dyDescent="0.25">
      <c r="A1121" s="253" t="s">
        <v>3639</v>
      </c>
      <c r="B1121" s="253" t="s">
        <v>3640</v>
      </c>
      <c r="C1121" s="255">
        <v>24</v>
      </c>
      <c r="D1121" s="254" t="s">
        <v>6</v>
      </c>
      <c r="E1121" s="255">
        <v>39.236970999999997</v>
      </c>
      <c r="F1121" s="101" t="str">
        <f>VLOOKUP(STOCK_PUENTEPIEDRA[[#This Row],[CODIGO]],CLASIFICACION[],4,FALSE)</f>
        <v>MAER FAN</v>
      </c>
      <c r="G1121" s="10">
        <f>IFERROR(IF(VLOOKUP(STOCK_PUENTEPIEDRA[[#This Row],[CODIGO]],STOCKSANLUIS[],10,FALSE),VLOOKUP(STOCK_PUENTEPIEDRA[[#This Row],[CODIGO]],STOCKSANLUIS[],10,FALSE),"STOCK SOLO EN ALM05"),"STOCK SOLO EN ALM05")</f>
        <v>1</v>
      </c>
      <c r="H1121" s="17">
        <f>VALUE(SUBSTITUTE(STOCK_PUENTEPIEDRA[[#This Row],[STOCK ALMACEN 05]],",",""))</f>
        <v>24</v>
      </c>
    </row>
    <row r="1122" spans="1:8" x14ac:dyDescent="0.25">
      <c r="A1122" s="253" t="s">
        <v>3641</v>
      </c>
      <c r="B1122" s="253" t="s">
        <v>3642</v>
      </c>
      <c r="C1122" s="255">
        <v>9</v>
      </c>
      <c r="D1122" s="254" t="s">
        <v>6</v>
      </c>
      <c r="E1122" s="255">
        <v>46.914290000000001</v>
      </c>
      <c r="F1122" s="101" t="str">
        <f>VLOOKUP(STOCK_PUENTEPIEDRA[[#This Row],[CODIGO]],CLASIFICACION[],4,FALSE)</f>
        <v>MAER FAN</v>
      </c>
      <c r="G1122" s="10">
        <f>IFERROR(IF(VLOOKUP(STOCK_PUENTEPIEDRA[[#This Row],[CODIGO]],STOCKSANLUIS[],10,FALSE),VLOOKUP(STOCK_PUENTEPIEDRA[[#This Row],[CODIGO]],STOCKSANLUIS[],10,FALSE),"STOCK SOLO EN ALM05"),"STOCK SOLO EN ALM05")</f>
        <v>5</v>
      </c>
      <c r="H1122" s="17">
        <f>VALUE(SUBSTITUTE(STOCK_PUENTEPIEDRA[[#This Row],[STOCK ALMACEN 05]],",",""))</f>
        <v>9</v>
      </c>
    </row>
    <row r="1123" spans="1:8" x14ac:dyDescent="0.25">
      <c r="A1123" s="253" t="s">
        <v>3643</v>
      </c>
      <c r="B1123" s="253" t="s">
        <v>3644</v>
      </c>
      <c r="C1123" s="255">
        <v>1</v>
      </c>
      <c r="D1123" s="254" t="s">
        <v>6</v>
      </c>
      <c r="E1123" s="255">
        <v>6.73</v>
      </c>
      <c r="F1123" s="101" t="str">
        <f>VLOOKUP(STOCK_PUENTEPIEDRA[[#This Row],[CODIGO]],CLASIFICACION[],4,FALSE)</f>
        <v>MAER FAN</v>
      </c>
      <c r="G11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23" s="17">
        <f>VALUE(SUBSTITUTE(STOCK_PUENTEPIEDRA[[#This Row],[STOCK ALMACEN 05]],",",""))</f>
        <v>1</v>
      </c>
    </row>
    <row r="1124" spans="1:8" x14ac:dyDescent="0.25">
      <c r="A1124" s="253" t="s">
        <v>3645</v>
      </c>
      <c r="B1124" s="253" t="s">
        <v>3646</v>
      </c>
      <c r="C1124" s="255">
        <v>0</v>
      </c>
      <c r="D1124" s="254" t="s">
        <v>6</v>
      </c>
      <c r="E1124" s="255">
        <v>7.09</v>
      </c>
      <c r="F1124" s="101" t="str">
        <f>VLOOKUP(STOCK_PUENTEPIEDRA[[#This Row],[CODIGO]],CLASIFICACION[],4,FALSE)</f>
        <v>MAER FAN</v>
      </c>
      <c r="G11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24" s="17">
        <f>VALUE(SUBSTITUTE(STOCK_PUENTEPIEDRA[[#This Row],[STOCK ALMACEN 05]],",",""))</f>
        <v>0</v>
      </c>
    </row>
    <row r="1125" spans="1:8" x14ac:dyDescent="0.25">
      <c r="A1125" s="253" t="s">
        <v>3647</v>
      </c>
      <c r="B1125" s="253" t="s">
        <v>3648</v>
      </c>
      <c r="C1125" s="255">
        <v>82</v>
      </c>
      <c r="D1125" s="254" t="s">
        <v>6</v>
      </c>
      <c r="E1125" s="255">
        <v>8.64</v>
      </c>
      <c r="F1125" s="101" t="str">
        <f>VLOOKUP(STOCK_PUENTEPIEDRA[[#This Row],[CODIGO]],CLASIFICACION[],4,FALSE)</f>
        <v>MAER FAN</v>
      </c>
      <c r="G1125" s="10">
        <f>IFERROR(IF(VLOOKUP(STOCK_PUENTEPIEDRA[[#This Row],[CODIGO]],STOCKSANLUIS[],10,FALSE),VLOOKUP(STOCK_PUENTEPIEDRA[[#This Row],[CODIGO]],STOCKSANLUIS[],10,FALSE),"STOCK SOLO EN ALM05"),"STOCK SOLO EN ALM05")</f>
        <v>8</v>
      </c>
      <c r="H1125" s="17">
        <f>VALUE(SUBSTITUTE(STOCK_PUENTEPIEDRA[[#This Row],[STOCK ALMACEN 05]],",",""))</f>
        <v>82</v>
      </c>
    </row>
    <row r="1126" spans="1:8" x14ac:dyDescent="0.25">
      <c r="A1126" s="253" t="s">
        <v>3649</v>
      </c>
      <c r="B1126" s="253" t="s">
        <v>3650</v>
      </c>
      <c r="C1126" s="255">
        <v>0</v>
      </c>
      <c r="D1126" s="254" t="s">
        <v>6</v>
      </c>
      <c r="E1126" s="255">
        <v>354.71418499999999</v>
      </c>
      <c r="F1126" s="101" t="str">
        <f>VLOOKUP(STOCK_PUENTEPIEDRA[[#This Row],[CODIGO]],CLASIFICACION[],4,FALSE)</f>
        <v>TEMP BLUE</v>
      </c>
      <c r="G11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26" s="17">
        <f>VALUE(SUBSTITUTE(STOCK_PUENTEPIEDRA[[#This Row],[STOCK ALMACEN 05]],",",""))</f>
        <v>0</v>
      </c>
    </row>
    <row r="1127" spans="1:8" x14ac:dyDescent="0.25">
      <c r="A1127" s="253" t="s">
        <v>3651</v>
      </c>
      <c r="B1127" s="253" t="s">
        <v>3652</v>
      </c>
      <c r="C1127" s="255">
        <v>46</v>
      </c>
      <c r="D1127" s="254" t="s">
        <v>6</v>
      </c>
      <c r="E1127" s="255">
        <v>513.88498700000002</v>
      </c>
      <c r="F1127" s="101" t="str">
        <f>VLOOKUP(STOCK_PUENTEPIEDRA[[#This Row],[CODIGO]],CLASIFICACION[],4,FALSE)</f>
        <v>TEMP BLUE</v>
      </c>
      <c r="G1127" s="10">
        <f>IFERROR(IF(VLOOKUP(STOCK_PUENTEPIEDRA[[#This Row],[CODIGO]],STOCKSANLUIS[],10,FALSE),VLOOKUP(STOCK_PUENTEPIEDRA[[#This Row],[CODIGO]],STOCKSANLUIS[],10,FALSE),"STOCK SOLO EN ALM05"),"STOCK SOLO EN ALM05")</f>
        <v>2</v>
      </c>
      <c r="H1127" s="17">
        <f>VALUE(SUBSTITUTE(STOCK_PUENTEPIEDRA[[#This Row],[STOCK ALMACEN 05]],",",""))</f>
        <v>46</v>
      </c>
    </row>
    <row r="1128" spans="1:8" x14ac:dyDescent="0.25">
      <c r="A1128" s="253" t="s">
        <v>3653</v>
      </c>
      <c r="B1128" s="253" t="s">
        <v>3654</v>
      </c>
      <c r="C1128" s="255">
        <v>0</v>
      </c>
      <c r="D1128" s="254" t="s">
        <v>6</v>
      </c>
      <c r="E1128" s="255">
        <v>301.78168299999999</v>
      </c>
      <c r="F1128" s="101" t="str">
        <f>VLOOKUP(STOCK_PUENTEPIEDRA[[#This Row],[CODIGO]],CLASIFICACION[],4,FALSE)</f>
        <v>TEMP BLUE</v>
      </c>
      <c r="G11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28" s="17">
        <f>VALUE(SUBSTITUTE(STOCK_PUENTEPIEDRA[[#This Row],[STOCK ALMACEN 05]],",",""))</f>
        <v>0</v>
      </c>
    </row>
    <row r="1129" spans="1:8" x14ac:dyDescent="0.25">
      <c r="A1129" s="253" t="s">
        <v>3655</v>
      </c>
      <c r="B1129" s="253" t="s">
        <v>3656</v>
      </c>
      <c r="C1129" s="255">
        <v>25</v>
      </c>
      <c r="D1129" s="254" t="s">
        <v>6</v>
      </c>
      <c r="E1129" s="255">
        <v>207.04276899999999</v>
      </c>
      <c r="F1129" s="101" t="str">
        <f>VLOOKUP(STOCK_PUENTEPIEDRA[[#This Row],[CODIGO]],CLASIFICACION[],4,FALSE)</f>
        <v>TEMP BLUE</v>
      </c>
      <c r="G1129" s="10">
        <f>IFERROR(IF(VLOOKUP(STOCK_PUENTEPIEDRA[[#This Row],[CODIGO]],STOCKSANLUIS[],10,FALSE),VLOOKUP(STOCK_PUENTEPIEDRA[[#This Row],[CODIGO]],STOCKSANLUIS[],10,FALSE),"STOCK SOLO EN ALM05"),"STOCK SOLO EN ALM05")</f>
        <v>1</v>
      </c>
      <c r="H1129" s="17">
        <f>VALUE(SUBSTITUTE(STOCK_PUENTEPIEDRA[[#This Row],[STOCK ALMACEN 05]],",",""))</f>
        <v>25</v>
      </c>
    </row>
    <row r="1130" spans="1:8" x14ac:dyDescent="0.25">
      <c r="A1130" s="253" t="s">
        <v>3657</v>
      </c>
      <c r="B1130" s="253" t="s">
        <v>3658</v>
      </c>
      <c r="C1130" s="255">
        <v>21</v>
      </c>
      <c r="D1130" s="254" t="s">
        <v>6</v>
      </c>
      <c r="E1130" s="255">
        <v>275.83403900000002</v>
      </c>
      <c r="F1130" s="101" t="str">
        <f>VLOOKUP(STOCK_PUENTEPIEDRA[[#This Row],[CODIGO]],CLASIFICACION[],4,FALSE)</f>
        <v>TEMP BLUE</v>
      </c>
      <c r="G1130" s="10">
        <f>IFERROR(IF(VLOOKUP(STOCK_PUENTEPIEDRA[[#This Row],[CODIGO]],STOCKSANLUIS[],10,FALSE),VLOOKUP(STOCK_PUENTEPIEDRA[[#This Row],[CODIGO]],STOCKSANLUIS[],10,FALSE),"STOCK SOLO EN ALM05"),"STOCK SOLO EN ALM05")</f>
        <v>2</v>
      </c>
      <c r="H1130" s="17">
        <f>VALUE(SUBSTITUTE(STOCK_PUENTEPIEDRA[[#This Row],[STOCK ALMACEN 05]],",",""))</f>
        <v>21</v>
      </c>
    </row>
    <row r="1131" spans="1:8" x14ac:dyDescent="0.25">
      <c r="A1131" s="253" t="s">
        <v>3659</v>
      </c>
      <c r="B1131" s="253" t="s">
        <v>3660</v>
      </c>
      <c r="C1131" s="255">
        <v>2</v>
      </c>
      <c r="D1131" s="254" t="s">
        <v>6</v>
      </c>
      <c r="E1131" s="255">
        <v>212.12783400000001</v>
      </c>
      <c r="F1131" s="101" t="str">
        <f>VLOOKUP(STOCK_PUENTEPIEDRA[[#This Row],[CODIGO]],CLASIFICACION[],4,FALSE)</f>
        <v>TEMP BLUE</v>
      </c>
      <c r="G11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1" s="17">
        <f>VALUE(SUBSTITUTE(STOCK_PUENTEPIEDRA[[#This Row],[STOCK ALMACEN 05]],",",""))</f>
        <v>2</v>
      </c>
    </row>
    <row r="1132" spans="1:8" x14ac:dyDescent="0.25">
      <c r="A1132" s="253" t="s">
        <v>3661</v>
      </c>
      <c r="B1132" s="253" t="s">
        <v>3662</v>
      </c>
      <c r="C1132" s="255">
        <v>13</v>
      </c>
      <c r="D1132" s="254" t="s">
        <v>6</v>
      </c>
      <c r="E1132" s="255">
        <v>255.120442</v>
      </c>
      <c r="F1132" s="101" t="str">
        <f>VLOOKUP(STOCK_PUENTEPIEDRA[[#This Row],[CODIGO]],CLASIFICACION[],4,FALSE)</f>
        <v>TEMP BLUE</v>
      </c>
      <c r="G11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2" s="17">
        <f>VALUE(SUBSTITUTE(STOCK_PUENTEPIEDRA[[#This Row],[STOCK ALMACEN 05]],",",""))</f>
        <v>13</v>
      </c>
    </row>
    <row r="1133" spans="1:8" x14ac:dyDescent="0.25">
      <c r="A1133" s="253" t="s">
        <v>3663</v>
      </c>
      <c r="B1133" s="253" t="s">
        <v>3664</v>
      </c>
      <c r="C1133" s="255">
        <v>0</v>
      </c>
      <c r="D1133" s="254" t="s">
        <v>6</v>
      </c>
      <c r="E1133" s="255">
        <v>249.851854</v>
      </c>
      <c r="F1133" s="101" t="str">
        <f>VLOOKUP(STOCK_PUENTEPIEDRA[[#This Row],[CODIGO]],CLASIFICACION[],4,FALSE)</f>
        <v>TIANYICOOL</v>
      </c>
      <c r="G11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3" s="17">
        <f>VALUE(SUBSTITUTE(STOCK_PUENTEPIEDRA[[#This Row],[STOCK ALMACEN 05]],",",""))</f>
        <v>0</v>
      </c>
    </row>
    <row r="1134" spans="1:8" x14ac:dyDescent="0.25">
      <c r="A1134" s="253" t="s">
        <v>19850</v>
      </c>
      <c r="B1134" s="253" t="s">
        <v>19851</v>
      </c>
      <c r="C1134" s="255">
        <v>0</v>
      </c>
      <c r="D1134" s="254" t="s">
        <v>6</v>
      </c>
      <c r="E1134" s="255">
        <v>43.795000000000002</v>
      </c>
      <c r="F1134" s="101" t="str">
        <f>VLOOKUP(STOCK_PUENTEPIEDRA[[#This Row],[CODIGO]],CLASIFICACION[],4,FALSE)</f>
        <v>WEIGUANG</v>
      </c>
      <c r="G11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4" s="17">
        <f>VALUE(SUBSTITUTE(STOCK_PUENTEPIEDRA[[#This Row],[STOCK ALMACEN 05]],",",""))</f>
        <v>0</v>
      </c>
    </row>
    <row r="1135" spans="1:8" x14ac:dyDescent="0.25">
      <c r="A1135" s="253" t="s">
        <v>3665</v>
      </c>
      <c r="B1135" s="253" t="s">
        <v>3666</v>
      </c>
      <c r="C1135" s="255">
        <v>157</v>
      </c>
      <c r="D1135" s="254" t="s">
        <v>6</v>
      </c>
      <c r="E1135" s="255">
        <v>91.188703000000004</v>
      </c>
      <c r="F1135" s="101" t="str">
        <f>VLOOKUP(STOCK_PUENTEPIEDRA[[#This Row],[CODIGO]],CLASIFICACION[],4,FALSE)</f>
        <v>THE CHEMOURS</v>
      </c>
      <c r="G1135" s="10">
        <f>IFERROR(IF(VLOOKUP(STOCK_PUENTEPIEDRA[[#This Row],[CODIGO]],STOCKSANLUIS[],10,FALSE),VLOOKUP(STOCK_PUENTEPIEDRA[[#This Row],[CODIGO]],STOCKSANLUIS[],10,FALSE),"STOCK SOLO EN ALM05"),"STOCK SOLO EN ALM05")</f>
        <v>20</v>
      </c>
      <c r="H1135" s="17">
        <f>VALUE(SUBSTITUTE(STOCK_PUENTEPIEDRA[[#This Row],[STOCK ALMACEN 05]],",",""))</f>
        <v>157</v>
      </c>
    </row>
    <row r="1136" spans="1:8" x14ac:dyDescent="0.25">
      <c r="A1136" s="253" t="s">
        <v>3667</v>
      </c>
      <c r="B1136" s="253" t="s">
        <v>3668</v>
      </c>
      <c r="C1136" s="255">
        <v>28</v>
      </c>
      <c r="D1136" s="254" t="s">
        <v>6</v>
      </c>
      <c r="E1136" s="255">
        <v>41.571694000000001</v>
      </c>
      <c r="F1136" s="101" t="str">
        <f>VLOOKUP(STOCK_PUENTEPIEDRA[[#This Row],[CODIGO]],CLASIFICACION[],4,FALSE)</f>
        <v>THE CHEMOURS</v>
      </c>
      <c r="G1136" s="10">
        <f>IFERROR(IF(VLOOKUP(STOCK_PUENTEPIEDRA[[#This Row],[CODIGO]],STOCKSANLUIS[],10,FALSE),VLOOKUP(STOCK_PUENTEPIEDRA[[#This Row],[CODIGO]],STOCKSANLUIS[],10,FALSE),"STOCK SOLO EN ALM05"),"STOCK SOLO EN ALM05")</f>
        <v>9</v>
      </c>
      <c r="H1136" s="17">
        <f>VALUE(SUBSTITUTE(STOCK_PUENTEPIEDRA[[#This Row],[STOCK ALMACEN 05]],",",""))</f>
        <v>28</v>
      </c>
    </row>
    <row r="1137" spans="1:8" x14ac:dyDescent="0.25">
      <c r="A1137" s="253" t="s">
        <v>3669</v>
      </c>
      <c r="B1137" s="253" t="s">
        <v>3670</v>
      </c>
      <c r="C1137" s="255">
        <v>1</v>
      </c>
      <c r="D1137" s="254" t="s">
        <v>6</v>
      </c>
      <c r="E1137" s="255">
        <v>455.33</v>
      </c>
      <c r="F1137" s="101" t="str">
        <f>VLOOKUP(STOCK_PUENTEPIEDRA[[#This Row],[CODIGO]],CLASIFICACION[],4,FALSE)</f>
        <v>DANFOSS</v>
      </c>
      <c r="G11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7" s="17">
        <f>VALUE(SUBSTITUTE(STOCK_PUENTEPIEDRA[[#This Row],[STOCK ALMACEN 05]],",",""))</f>
        <v>1</v>
      </c>
    </row>
    <row r="1138" spans="1:8" x14ac:dyDescent="0.25">
      <c r="A1138" s="253" t="s">
        <v>3671</v>
      </c>
      <c r="B1138" s="253" t="s">
        <v>3672</v>
      </c>
      <c r="C1138" s="255">
        <v>0</v>
      </c>
      <c r="D1138" s="254" t="s">
        <v>6</v>
      </c>
      <c r="E1138" s="255">
        <v>114</v>
      </c>
      <c r="F1138" s="101" t="str">
        <f>VLOOKUP(STOCK_PUENTEPIEDRA[[#This Row],[CODIGO]],CLASIFICACION[],4,FALSE)</f>
        <v>DANFOSS</v>
      </c>
      <c r="G11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8" s="17">
        <f>VALUE(SUBSTITUTE(STOCK_PUENTEPIEDRA[[#This Row],[STOCK ALMACEN 05]],",",""))</f>
        <v>0</v>
      </c>
    </row>
    <row r="1139" spans="1:8" x14ac:dyDescent="0.25">
      <c r="A1139" s="253" t="s">
        <v>3673</v>
      </c>
      <c r="B1139" s="253" t="s">
        <v>3674</v>
      </c>
      <c r="C1139" s="255">
        <v>0</v>
      </c>
      <c r="D1139" s="254" t="s">
        <v>6</v>
      </c>
      <c r="E1139" s="255">
        <v>58.995077999999999</v>
      </c>
      <c r="F1139" s="101" t="str">
        <f>VLOOKUP(STOCK_PUENTEPIEDRA[[#This Row],[CODIGO]],CLASIFICACION[],4,FALSE)</f>
        <v>DANFOSS</v>
      </c>
      <c r="G11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39" s="17">
        <f>VALUE(SUBSTITUTE(STOCK_PUENTEPIEDRA[[#This Row],[STOCK ALMACEN 05]],",",""))</f>
        <v>0</v>
      </c>
    </row>
    <row r="1140" spans="1:8" x14ac:dyDescent="0.25">
      <c r="A1140" s="253" t="s">
        <v>21100</v>
      </c>
      <c r="B1140" s="253" t="s">
        <v>21101</v>
      </c>
      <c r="C1140" s="255">
        <v>15</v>
      </c>
      <c r="D1140" s="254" t="s">
        <v>6</v>
      </c>
      <c r="E1140" s="255">
        <v>5</v>
      </c>
      <c r="F1140" s="101" t="str">
        <f>VLOOKUP(STOCK_PUENTEPIEDRA[[#This Row],[CODIGO]],CLASIFICACION[],4,FALSE)</f>
        <v>FULL GAUGE</v>
      </c>
      <c r="G11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0" s="17">
        <f>VALUE(SUBSTITUTE(STOCK_PUENTEPIEDRA[[#This Row],[STOCK ALMACEN 05]],",",""))</f>
        <v>15</v>
      </c>
    </row>
    <row r="1141" spans="1:8" x14ac:dyDescent="0.25">
      <c r="A1141" s="253" t="s">
        <v>3675</v>
      </c>
      <c r="B1141" s="253" t="s">
        <v>3676</v>
      </c>
      <c r="C1141" s="255">
        <v>3640.4794999999999</v>
      </c>
      <c r="D1141" s="254" t="s">
        <v>1253</v>
      </c>
      <c r="E1141" s="255">
        <v>2.0842499999999999</v>
      </c>
      <c r="F1141" s="101" t="str">
        <f>VLOOKUP(STOCK_PUENTEPIEDRA[[#This Row],[CODIGO]],CLASIFICACION[],4,FALSE)</f>
        <v>ES ROBBINS</v>
      </c>
      <c r="G1141" s="10">
        <f>IFERROR(IF(VLOOKUP(STOCK_PUENTEPIEDRA[[#This Row],[CODIGO]],STOCKSANLUIS[],10,FALSE),VLOOKUP(STOCK_PUENTEPIEDRA[[#This Row],[CODIGO]],STOCKSANLUIS[],10,FALSE),"STOCK SOLO EN ALM05"),"STOCK SOLO EN ALM05")</f>
        <v>443.29999999999927</v>
      </c>
      <c r="H1141" s="17">
        <f>VALUE(SUBSTITUTE(STOCK_PUENTEPIEDRA[[#This Row],[STOCK ALMACEN 05]],",",""))</f>
        <v>3640.4794999999999</v>
      </c>
    </row>
    <row r="1142" spans="1:8" x14ac:dyDescent="0.25">
      <c r="A1142" s="253" t="s">
        <v>3677</v>
      </c>
      <c r="B1142" s="253" t="s">
        <v>3549</v>
      </c>
      <c r="C1142" s="255">
        <v>63.1</v>
      </c>
      <c r="D1142" s="254" t="s">
        <v>1253</v>
      </c>
      <c r="E1142" s="255">
        <v>1.9293849999999999</v>
      </c>
      <c r="F1142" s="101" t="str">
        <f>VLOOKUP(STOCK_PUENTEPIEDRA[[#This Row],[CODIGO]],CLASIFICACION[],4,FALSE)</f>
        <v>TECNOLATINA</v>
      </c>
      <c r="G1142" s="10">
        <f>IFERROR(IF(VLOOKUP(STOCK_PUENTEPIEDRA[[#This Row],[CODIGO]],STOCKSANLUIS[],10,FALSE),VLOOKUP(STOCK_PUENTEPIEDRA[[#This Row],[CODIGO]],STOCKSANLUIS[],10,FALSE),"STOCK SOLO EN ALM05"),"STOCK SOLO EN ALM05")</f>
        <v>46.660000000000082</v>
      </c>
      <c r="H1142" s="17">
        <f>VALUE(SUBSTITUTE(STOCK_PUENTEPIEDRA[[#This Row],[STOCK ALMACEN 05]],",",""))</f>
        <v>63.1</v>
      </c>
    </row>
    <row r="1143" spans="1:8" x14ac:dyDescent="0.25">
      <c r="A1143" s="253" t="s">
        <v>3678</v>
      </c>
      <c r="B1143" s="253" t="s">
        <v>3602</v>
      </c>
      <c r="C1143" s="255">
        <v>2065.9</v>
      </c>
      <c r="D1143" s="254" t="s">
        <v>1253</v>
      </c>
      <c r="E1143" s="255">
        <v>1.9391890000000001</v>
      </c>
      <c r="F1143" s="101" t="str">
        <f>VLOOKUP(STOCK_PUENTEPIEDRA[[#This Row],[CODIGO]],CLASIFICACION[],4,FALSE)</f>
        <v>TECNOLATINA</v>
      </c>
      <c r="G1143" s="10">
        <f>IFERROR(IF(VLOOKUP(STOCK_PUENTEPIEDRA[[#This Row],[CODIGO]],STOCKSANLUIS[],10,FALSE),VLOOKUP(STOCK_PUENTEPIEDRA[[#This Row],[CODIGO]],STOCKSANLUIS[],10,FALSE),"STOCK SOLO EN ALM05"),"STOCK SOLO EN ALM05")</f>
        <v>561.97000000000025</v>
      </c>
      <c r="H1143" s="17">
        <f>VALUE(SUBSTITUTE(STOCK_PUENTEPIEDRA[[#This Row],[STOCK ALMACEN 05]],",",""))</f>
        <v>2065.9</v>
      </c>
    </row>
    <row r="1144" spans="1:8" x14ac:dyDescent="0.25">
      <c r="A1144" s="253" t="s">
        <v>19834</v>
      </c>
      <c r="B1144" s="253" t="s">
        <v>19835</v>
      </c>
      <c r="C1144" s="255">
        <v>0</v>
      </c>
      <c r="D1144" s="254" t="s">
        <v>6</v>
      </c>
      <c r="E1144" s="255">
        <v>39.045000000000002</v>
      </c>
      <c r="F1144" s="101" t="str">
        <f>VLOOKUP(STOCK_PUENTEPIEDRA[[#This Row],[CODIGO]],CLASIFICACION[],4,FALSE)</f>
        <v>WEIGUANG</v>
      </c>
      <c r="G11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4" s="17">
        <f>VALUE(SUBSTITUTE(STOCK_PUENTEPIEDRA[[#This Row],[STOCK ALMACEN 05]],",",""))</f>
        <v>0</v>
      </c>
    </row>
    <row r="1145" spans="1:8" x14ac:dyDescent="0.25">
      <c r="A1145" s="253" t="s">
        <v>19730</v>
      </c>
      <c r="B1145" s="253" t="s">
        <v>22941</v>
      </c>
      <c r="C1145" s="255">
        <v>0</v>
      </c>
      <c r="D1145" s="254" t="s">
        <v>6</v>
      </c>
      <c r="E1145" s="255">
        <v>1817.9</v>
      </c>
      <c r="F1145" s="101" t="str">
        <f>VLOOKUP(STOCK_PUENTEPIEDRA[[#This Row],[CODIGO]],CLASIFICACION[],4,FALSE)</f>
        <v>DORIN</v>
      </c>
      <c r="G11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5" s="17">
        <f>VALUE(SUBSTITUTE(STOCK_PUENTEPIEDRA[[#This Row],[STOCK ALMACEN 05]],",",""))</f>
        <v>0</v>
      </c>
    </row>
    <row r="1146" spans="1:8" x14ac:dyDescent="0.25">
      <c r="A1146" s="253" t="s">
        <v>19685</v>
      </c>
      <c r="B1146" s="253" t="s">
        <v>22942</v>
      </c>
      <c r="C1146" s="255">
        <v>0</v>
      </c>
      <c r="D1146" s="254" t="s">
        <v>6</v>
      </c>
      <c r="E1146" s="255">
        <v>1766.16</v>
      </c>
      <c r="F1146" s="101" t="str">
        <f>VLOOKUP(STOCK_PUENTEPIEDRA[[#This Row],[CODIGO]],CLASIFICACION[],4,FALSE)</f>
        <v>KITCOLD</v>
      </c>
      <c r="G11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6" s="17">
        <f>VALUE(SUBSTITUTE(STOCK_PUENTEPIEDRA[[#This Row],[STOCK ALMACEN 05]],",",""))</f>
        <v>0</v>
      </c>
    </row>
    <row r="1147" spans="1:8" x14ac:dyDescent="0.25">
      <c r="A1147" s="253" t="s">
        <v>19712</v>
      </c>
      <c r="B1147" s="253" t="s">
        <v>19713</v>
      </c>
      <c r="C1147" s="255">
        <v>0</v>
      </c>
      <c r="D1147" s="254" t="s">
        <v>6</v>
      </c>
      <c r="E1147" s="255">
        <v>2281.75</v>
      </c>
      <c r="F1147" s="101" t="str">
        <f>VLOOKUP(STOCK_PUENTEPIEDRA[[#This Row],[CODIGO]],CLASIFICACION[],4,FALSE)</f>
        <v>KITCOLD</v>
      </c>
      <c r="G11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7" s="17">
        <f>VALUE(SUBSTITUTE(STOCK_PUENTEPIEDRA[[#This Row],[STOCK ALMACEN 05]],",",""))</f>
        <v>0</v>
      </c>
    </row>
    <row r="1148" spans="1:8" x14ac:dyDescent="0.25">
      <c r="A1148" s="253" t="s">
        <v>3681</v>
      </c>
      <c r="B1148" s="253" t="s">
        <v>3682</v>
      </c>
      <c r="C1148" s="255">
        <v>0</v>
      </c>
      <c r="D1148" s="254" t="s">
        <v>6</v>
      </c>
      <c r="E1148" s="255">
        <v>54.340955000000001</v>
      </c>
      <c r="F1148" s="101" t="str">
        <f>VLOOKUP(STOCK_PUENTEPIEDRA[[#This Row],[CODIGO]],CLASIFICACION[],4,FALSE)</f>
        <v>ICEAGE- ZHEJIANG JIAHE PIPES</v>
      </c>
      <c r="G11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8" s="17">
        <f>VALUE(SUBSTITUTE(STOCK_PUENTEPIEDRA[[#This Row],[STOCK ALMACEN 05]],",",""))</f>
        <v>0</v>
      </c>
    </row>
    <row r="1149" spans="1:8" x14ac:dyDescent="0.25">
      <c r="A1149" s="253" t="s">
        <v>19895</v>
      </c>
      <c r="B1149" s="253" t="s">
        <v>19896</v>
      </c>
      <c r="C1149" s="255">
        <v>0</v>
      </c>
      <c r="D1149" s="254" t="s">
        <v>6</v>
      </c>
      <c r="E1149" s="255">
        <v>15.96</v>
      </c>
      <c r="F1149" s="101" t="str">
        <f>VLOOKUP(STOCK_PUENTEPIEDRA[[#This Row],[CODIGO]],CLASIFICACION[],4,FALSE)</f>
        <v>PECOMARK</v>
      </c>
      <c r="G11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49" s="17">
        <f>VALUE(SUBSTITUTE(STOCK_PUENTEPIEDRA[[#This Row],[STOCK ALMACEN 05]],",",""))</f>
        <v>0</v>
      </c>
    </row>
    <row r="1150" spans="1:8" x14ac:dyDescent="0.25">
      <c r="A1150" s="253" t="s">
        <v>3683</v>
      </c>
      <c r="B1150" s="253" t="s">
        <v>3684</v>
      </c>
      <c r="C1150" s="255">
        <v>0</v>
      </c>
      <c r="D1150" s="254" t="s">
        <v>6</v>
      </c>
      <c r="E1150" s="255">
        <v>2.1978800000000001</v>
      </c>
      <c r="F1150" s="101" t="str">
        <f>VLOOKUP(STOCK_PUENTEPIEDRA[[#This Row],[CODIGO]],CLASIFICACION[],4,FALSE)</f>
        <v>AMUCO</v>
      </c>
      <c r="G11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0" s="17">
        <f>VALUE(SUBSTITUTE(STOCK_PUENTEPIEDRA[[#This Row],[STOCK ALMACEN 05]],",",""))</f>
        <v>0</v>
      </c>
    </row>
    <row r="1151" spans="1:8" x14ac:dyDescent="0.25">
      <c r="A1151" s="253" t="s">
        <v>3685</v>
      </c>
      <c r="B1151" s="253" t="s">
        <v>3686</v>
      </c>
      <c r="C1151" s="255">
        <v>0</v>
      </c>
      <c r="D1151" s="254" t="s">
        <v>6</v>
      </c>
      <c r="E1151" s="255">
        <v>1.8496680000000001</v>
      </c>
      <c r="F1151" s="101" t="str">
        <f>VLOOKUP(STOCK_PUENTEPIEDRA[[#This Row],[CODIGO]],CLASIFICACION[],4,FALSE)</f>
        <v>AMUCO</v>
      </c>
      <c r="G11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1" s="17">
        <f>VALUE(SUBSTITUTE(STOCK_PUENTEPIEDRA[[#This Row],[STOCK ALMACEN 05]],",",""))</f>
        <v>0</v>
      </c>
    </row>
    <row r="1152" spans="1:8" x14ac:dyDescent="0.25">
      <c r="A1152" s="253" t="s">
        <v>3687</v>
      </c>
      <c r="B1152" s="253" t="s">
        <v>3688</v>
      </c>
      <c r="C1152" s="255">
        <v>0</v>
      </c>
      <c r="D1152" s="254" t="s">
        <v>6</v>
      </c>
      <c r="E1152" s="255">
        <v>2.0172889999999999</v>
      </c>
      <c r="F1152" s="101" t="str">
        <f>VLOOKUP(STOCK_PUENTEPIEDRA[[#This Row],[CODIGO]],CLASIFICACION[],4,FALSE)</f>
        <v>AMUCO</v>
      </c>
      <c r="G11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2" s="17">
        <f>VALUE(SUBSTITUTE(STOCK_PUENTEPIEDRA[[#This Row],[STOCK ALMACEN 05]],",",""))</f>
        <v>0</v>
      </c>
    </row>
    <row r="1153" spans="1:8" x14ac:dyDescent="0.25">
      <c r="A1153" s="253" t="s">
        <v>3689</v>
      </c>
      <c r="B1153" s="253" t="s">
        <v>3690</v>
      </c>
      <c r="C1153" s="255">
        <v>0</v>
      </c>
      <c r="D1153" s="254" t="s">
        <v>6</v>
      </c>
      <c r="E1153" s="255">
        <v>1360.544218</v>
      </c>
      <c r="F1153" s="101" t="str">
        <f>VLOOKUP(STOCK_PUENTEPIEDRA[[#This Row],[CODIGO]],CLASIFICACION[],4,FALSE)</f>
        <v>ACTIVOS</v>
      </c>
      <c r="G11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3" s="17">
        <f>VALUE(SUBSTITUTE(STOCK_PUENTEPIEDRA[[#This Row],[STOCK ALMACEN 05]],",",""))</f>
        <v>0</v>
      </c>
    </row>
    <row r="1154" spans="1:8" x14ac:dyDescent="0.25">
      <c r="A1154" s="253" t="s">
        <v>3691</v>
      </c>
      <c r="B1154" s="253" t="s">
        <v>3692</v>
      </c>
      <c r="C1154" s="255">
        <v>0</v>
      </c>
      <c r="D1154" s="254" t="s">
        <v>6</v>
      </c>
      <c r="E1154" s="255">
        <v>1.6931590000000001</v>
      </c>
      <c r="F1154" s="101" t="str">
        <f>VLOOKUP(STOCK_PUENTEPIEDRA[[#This Row],[CODIGO]],CLASIFICACION[],4,FALSE)</f>
        <v>QUALITY</v>
      </c>
      <c r="G11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4" s="17">
        <f>VALUE(SUBSTITUTE(STOCK_PUENTEPIEDRA[[#This Row],[STOCK ALMACEN 05]],",",""))</f>
        <v>0</v>
      </c>
    </row>
    <row r="1155" spans="1:8" x14ac:dyDescent="0.25">
      <c r="A1155" s="253" t="s">
        <v>3693</v>
      </c>
      <c r="B1155" s="253" t="s">
        <v>3694</v>
      </c>
      <c r="C1155" s="255">
        <v>0</v>
      </c>
      <c r="D1155" s="254" t="s">
        <v>6</v>
      </c>
      <c r="E1155" s="255">
        <v>1.8223940000000001</v>
      </c>
      <c r="F1155" s="101" t="str">
        <f>VLOOKUP(STOCK_PUENTEPIEDRA[[#This Row],[CODIGO]],CLASIFICACION[],4,FALSE)</f>
        <v>QUALITY</v>
      </c>
      <c r="G11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5" s="17">
        <f>VALUE(SUBSTITUTE(STOCK_PUENTEPIEDRA[[#This Row],[STOCK ALMACEN 05]],",",""))</f>
        <v>0</v>
      </c>
    </row>
    <row r="1156" spans="1:8" x14ac:dyDescent="0.25">
      <c r="A1156" s="253" t="s">
        <v>3695</v>
      </c>
      <c r="B1156" s="253" t="s">
        <v>3696</v>
      </c>
      <c r="C1156" s="255">
        <v>5</v>
      </c>
      <c r="D1156" s="254" t="s">
        <v>6</v>
      </c>
      <c r="E1156" s="255">
        <v>0.73865099999999995</v>
      </c>
      <c r="F1156" s="101" t="str">
        <f>VLOOKUP(STOCK_PUENTEPIEDRA[[#This Row],[CODIGO]],CLASIFICACION[],4,FALSE)</f>
        <v>EVERWELL</v>
      </c>
      <c r="G11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6" s="17">
        <f>VALUE(SUBSTITUTE(STOCK_PUENTEPIEDRA[[#This Row],[STOCK ALMACEN 05]],",",""))</f>
        <v>5</v>
      </c>
    </row>
    <row r="1157" spans="1:8" x14ac:dyDescent="0.25">
      <c r="A1157" s="253" t="s">
        <v>3697</v>
      </c>
      <c r="B1157" s="253" t="s">
        <v>3698</v>
      </c>
      <c r="C1157" s="255">
        <v>1</v>
      </c>
      <c r="D1157" s="254" t="s">
        <v>6</v>
      </c>
      <c r="E1157" s="255">
        <v>1.089742</v>
      </c>
      <c r="F1157" s="101" t="str">
        <f>VLOOKUP(STOCK_PUENTEPIEDRA[[#This Row],[CODIGO]],CLASIFICACION[],4,FALSE)</f>
        <v>EVERWELL</v>
      </c>
      <c r="G1157" s="10">
        <f>IFERROR(IF(VLOOKUP(STOCK_PUENTEPIEDRA[[#This Row],[CODIGO]],STOCKSANLUIS[],10,FALSE),VLOOKUP(STOCK_PUENTEPIEDRA[[#This Row],[CODIGO]],STOCKSANLUIS[],10,FALSE),"STOCK SOLO EN ALM05"),"STOCK SOLO EN ALM05")</f>
        <v>15</v>
      </c>
      <c r="H1157" s="17">
        <f>VALUE(SUBSTITUTE(STOCK_PUENTEPIEDRA[[#This Row],[STOCK ALMACEN 05]],",",""))</f>
        <v>1</v>
      </c>
    </row>
    <row r="1158" spans="1:8" x14ac:dyDescent="0.25">
      <c r="A1158" s="253" t="s">
        <v>3701</v>
      </c>
      <c r="B1158" s="253" t="s">
        <v>3702</v>
      </c>
      <c r="C1158" s="255">
        <v>0</v>
      </c>
      <c r="D1158" s="254" t="s">
        <v>6</v>
      </c>
      <c r="E1158" s="255">
        <v>28.651551000000001</v>
      </c>
      <c r="F1158" s="101" t="str">
        <f>VLOOKUP(STOCK_PUENTEPIEDRA[[#This Row],[CODIGO]],CLASIFICACION[],4,FALSE)</f>
        <v>SMART ELECTRIC</v>
      </c>
      <c r="G11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8" s="17">
        <f>VALUE(SUBSTITUTE(STOCK_PUENTEPIEDRA[[#This Row],[STOCK ALMACEN 05]],",",""))</f>
        <v>0</v>
      </c>
    </row>
    <row r="1159" spans="1:8" x14ac:dyDescent="0.25">
      <c r="A1159" s="253" t="s">
        <v>3703</v>
      </c>
      <c r="B1159" s="253" t="s">
        <v>3704</v>
      </c>
      <c r="C1159" s="255">
        <v>0</v>
      </c>
      <c r="D1159" s="254" t="s">
        <v>6</v>
      </c>
      <c r="E1159" s="255">
        <v>63.837969000000001</v>
      </c>
      <c r="F1159" s="101" t="str">
        <f>VLOOKUP(STOCK_PUENTEPIEDRA[[#This Row],[CODIGO]],CLASIFICACION[],4,FALSE)</f>
        <v>TIANYICOOL</v>
      </c>
      <c r="G11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59" s="17">
        <f>VALUE(SUBSTITUTE(STOCK_PUENTEPIEDRA[[#This Row],[STOCK ALMACEN 05]],",",""))</f>
        <v>0</v>
      </c>
    </row>
    <row r="1160" spans="1:8" x14ac:dyDescent="0.25">
      <c r="A1160" s="253" t="s">
        <v>3705</v>
      </c>
      <c r="B1160" s="253" t="s">
        <v>3706</v>
      </c>
      <c r="C1160" s="255">
        <v>0</v>
      </c>
      <c r="D1160" s="254" t="s">
        <v>6</v>
      </c>
      <c r="E1160" s="255">
        <v>93.228316000000007</v>
      </c>
      <c r="F1160" s="101" t="str">
        <f>VLOOKUP(STOCK_PUENTEPIEDRA[[#This Row],[CODIGO]],CLASIFICACION[],4,FALSE)</f>
        <v>TIANYICOOL</v>
      </c>
      <c r="G1160" s="10">
        <f>IFERROR(IF(VLOOKUP(STOCK_PUENTEPIEDRA[[#This Row],[CODIGO]],STOCKSANLUIS[],10,FALSE),VLOOKUP(STOCK_PUENTEPIEDRA[[#This Row],[CODIGO]],STOCKSANLUIS[],10,FALSE),"STOCK SOLO EN ALM05"),"STOCK SOLO EN ALM05")</f>
        <v>1</v>
      </c>
      <c r="H1160" s="17">
        <f>VALUE(SUBSTITUTE(STOCK_PUENTEPIEDRA[[#This Row],[STOCK ALMACEN 05]],",",""))</f>
        <v>0</v>
      </c>
    </row>
    <row r="1161" spans="1:8" x14ac:dyDescent="0.25">
      <c r="A1161" s="253" t="s">
        <v>3707</v>
      </c>
      <c r="B1161" s="253" t="s">
        <v>3708</v>
      </c>
      <c r="C1161" s="255">
        <v>1</v>
      </c>
      <c r="D1161" s="254" t="s">
        <v>6</v>
      </c>
      <c r="E1161" s="255">
        <v>128.67731000000001</v>
      </c>
      <c r="F1161" s="101" t="str">
        <f>VLOOKUP(STOCK_PUENTEPIEDRA[[#This Row],[CODIGO]],CLASIFICACION[],4,FALSE)</f>
        <v>TIANYICOOL</v>
      </c>
      <c r="G1161" s="10">
        <f>IFERROR(IF(VLOOKUP(STOCK_PUENTEPIEDRA[[#This Row],[CODIGO]],STOCKSANLUIS[],10,FALSE),VLOOKUP(STOCK_PUENTEPIEDRA[[#This Row],[CODIGO]],STOCKSANLUIS[],10,FALSE),"STOCK SOLO EN ALM05"),"STOCK SOLO EN ALM05")</f>
        <v>1</v>
      </c>
      <c r="H1161" s="17">
        <f>VALUE(SUBSTITUTE(STOCK_PUENTEPIEDRA[[#This Row],[STOCK ALMACEN 05]],",",""))</f>
        <v>1</v>
      </c>
    </row>
    <row r="1162" spans="1:8" x14ac:dyDescent="0.25">
      <c r="A1162" s="253" t="s">
        <v>3709</v>
      </c>
      <c r="B1162" s="253" t="s">
        <v>3710</v>
      </c>
      <c r="C1162" s="255">
        <v>5</v>
      </c>
      <c r="D1162" s="254" t="s">
        <v>6</v>
      </c>
      <c r="E1162" s="255">
        <v>165.211141</v>
      </c>
      <c r="F1162" s="101" t="str">
        <f>VLOOKUP(STOCK_PUENTEPIEDRA[[#This Row],[CODIGO]],CLASIFICACION[],4,FALSE)</f>
        <v>TIANYICOOL</v>
      </c>
      <c r="G11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2" s="17">
        <f>VALUE(SUBSTITUTE(STOCK_PUENTEPIEDRA[[#This Row],[STOCK ALMACEN 05]],",",""))</f>
        <v>5</v>
      </c>
    </row>
    <row r="1163" spans="1:8" x14ac:dyDescent="0.25">
      <c r="A1163" s="253" t="s">
        <v>3711</v>
      </c>
      <c r="B1163" s="253" t="s">
        <v>3712</v>
      </c>
      <c r="C1163" s="255">
        <v>0</v>
      </c>
      <c r="D1163" s="254" t="s">
        <v>6</v>
      </c>
      <c r="E1163" s="255">
        <v>221.243922</v>
      </c>
      <c r="F1163" s="101" t="str">
        <f>VLOOKUP(STOCK_PUENTEPIEDRA[[#This Row],[CODIGO]],CLASIFICACION[],4,FALSE)</f>
        <v>TIANYICOOL</v>
      </c>
      <c r="G11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3" s="17">
        <f>VALUE(SUBSTITUTE(STOCK_PUENTEPIEDRA[[#This Row],[STOCK ALMACEN 05]],",",""))</f>
        <v>0</v>
      </c>
    </row>
    <row r="1164" spans="1:8" x14ac:dyDescent="0.25">
      <c r="A1164" s="253" t="s">
        <v>3713</v>
      </c>
      <c r="B1164" s="253" t="s">
        <v>3714</v>
      </c>
      <c r="C1164" s="255">
        <v>0</v>
      </c>
      <c r="D1164" s="254" t="s">
        <v>6</v>
      </c>
      <c r="E1164" s="255">
        <v>278.958955</v>
      </c>
      <c r="F1164" s="101" t="str">
        <f>VLOOKUP(STOCK_PUENTEPIEDRA[[#This Row],[CODIGO]],CLASIFICACION[],4,FALSE)</f>
        <v>TIANYICOOL</v>
      </c>
      <c r="G11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4" s="17">
        <f>VALUE(SUBSTITUTE(STOCK_PUENTEPIEDRA[[#This Row],[STOCK ALMACEN 05]],",",""))</f>
        <v>0</v>
      </c>
    </row>
    <row r="1165" spans="1:8" x14ac:dyDescent="0.25">
      <c r="A1165" s="253" t="s">
        <v>19748</v>
      </c>
      <c r="B1165" s="253" t="s">
        <v>19749</v>
      </c>
      <c r="C1165" s="255">
        <v>0</v>
      </c>
      <c r="D1165" s="254" t="s">
        <v>6</v>
      </c>
      <c r="E1165" s="255">
        <v>547.38045199999999</v>
      </c>
      <c r="F1165" s="101" t="str">
        <f>VLOOKUP(STOCK_PUENTEPIEDRA[[#This Row],[CODIGO]],CLASIFICACION[],4,FALSE)</f>
        <v>TIANYICOOL</v>
      </c>
      <c r="G11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5" s="17">
        <f>VALUE(SUBSTITUTE(STOCK_PUENTEPIEDRA[[#This Row],[STOCK ALMACEN 05]],",",""))</f>
        <v>0</v>
      </c>
    </row>
    <row r="1166" spans="1:8" x14ac:dyDescent="0.25">
      <c r="A1166" s="253" t="s">
        <v>19610</v>
      </c>
      <c r="B1166" s="253" t="s">
        <v>19611</v>
      </c>
      <c r="C1166" s="255">
        <v>0</v>
      </c>
      <c r="D1166" s="254" t="s">
        <v>6</v>
      </c>
      <c r="E1166" s="255">
        <v>766.64582800000005</v>
      </c>
      <c r="F1166" s="101" t="str">
        <f>VLOOKUP(STOCK_PUENTEPIEDRA[[#This Row],[CODIGO]],CLASIFICACION[],4,FALSE)</f>
        <v>TIANYICOOL</v>
      </c>
      <c r="G11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6" s="17">
        <f>VALUE(SUBSTITUTE(STOCK_PUENTEPIEDRA[[#This Row],[STOCK ALMACEN 05]],",",""))</f>
        <v>0</v>
      </c>
    </row>
    <row r="1167" spans="1:8" x14ac:dyDescent="0.25">
      <c r="A1167" s="253" t="s">
        <v>19734</v>
      </c>
      <c r="B1167" s="253" t="s">
        <v>19735</v>
      </c>
      <c r="C1167" s="255">
        <v>0</v>
      </c>
      <c r="D1167" s="254" t="s">
        <v>6</v>
      </c>
      <c r="E1167" s="255">
        <v>772.68118800000002</v>
      </c>
      <c r="F1167" s="101" t="str">
        <f>VLOOKUP(STOCK_PUENTEPIEDRA[[#This Row],[CODIGO]],CLASIFICACION[],4,FALSE)</f>
        <v>TIANYICOOL</v>
      </c>
      <c r="G11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7" s="17">
        <f>VALUE(SUBSTITUTE(STOCK_PUENTEPIEDRA[[#This Row],[STOCK ALMACEN 05]],",",""))</f>
        <v>0</v>
      </c>
    </row>
    <row r="1168" spans="1:8" x14ac:dyDescent="0.25">
      <c r="A1168" s="253" t="s">
        <v>19760</v>
      </c>
      <c r="B1168" s="253" t="s">
        <v>22943</v>
      </c>
      <c r="C1168" s="255">
        <v>1</v>
      </c>
      <c r="D1168" s="254" t="s">
        <v>6</v>
      </c>
      <c r="E1168" s="255">
        <v>1062.34204</v>
      </c>
      <c r="F1168" s="101" t="str">
        <f>VLOOKUP(STOCK_PUENTEPIEDRA[[#This Row],[CODIGO]],CLASIFICACION[],4,FALSE)</f>
        <v>TIANYICOOL</v>
      </c>
      <c r="G11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8" s="17">
        <f>VALUE(SUBSTITUTE(STOCK_PUENTEPIEDRA[[#This Row],[STOCK ALMACEN 05]],",",""))</f>
        <v>1</v>
      </c>
    </row>
    <row r="1169" spans="1:8" x14ac:dyDescent="0.25">
      <c r="A1169" s="253" t="s">
        <v>19750</v>
      </c>
      <c r="B1169" s="253" t="s">
        <v>19751</v>
      </c>
      <c r="C1169" s="255">
        <v>0</v>
      </c>
      <c r="D1169" s="254" t="s">
        <v>6</v>
      </c>
      <c r="E1169" s="255">
        <v>1255.75677</v>
      </c>
      <c r="F1169" s="101" t="str">
        <f>VLOOKUP(STOCK_PUENTEPIEDRA[[#This Row],[CODIGO]],CLASIFICACION[],4,FALSE)</f>
        <v>TIANYICOOL</v>
      </c>
      <c r="G11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69" s="17">
        <f>VALUE(SUBSTITUTE(STOCK_PUENTEPIEDRA[[#This Row],[STOCK ALMACEN 05]],",",""))</f>
        <v>0</v>
      </c>
    </row>
    <row r="1170" spans="1:8" x14ac:dyDescent="0.25">
      <c r="A1170" s="253" t="s">
        <v>19645</v>
      </c>
      <c r="B1170" s="253" t="s">
        <v>19646</v>
      </c>
      <c r="C1170" s="255">
        <v>0</v>
      </c>
      <c r="D1170" s="254" t="s">
        <v>6</v>
      </c>
      <c r="E1170" s="255">
        <v>1188.184816</v>
      </c>
      <c r="F1170" s="101" t="str">
        <f>VLOOKUP(STOCK_PUENTEPIEDRA[[#This Row],[CODIGO]],CLASIFICACION[],4,FALSE)</f>
        <v>TIANYICOOL</v>
      </c>
      <c r="G11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0" s="17">
        <f>VALUE(SUBSTITUTE(STOCK_PUENTEPIEDRA[[#This Row],[STOCK ALMACEN 05]],",",""))</f>
        <v>0</v>
      </c>
    </row>
    <row r="1171" spans="1:8" x14ac:dyDescent="0.25">
      <c r="A1171" s="253" t="s">
        <v>19592</v>
      </c>
      <c r="B1171" s="253" t="s">
        <v>19593</v>
      </c>
      <c r="C1171" s="255">
        <v>0</v>
      </c>
      <c r="D1171" s="254" t="s">
        <v>6</v>
      </c>
      <c r="E1171" s="255">
        <v>1570.3738619999999</v>
      </c>
      <c r="F1171" s="101" t="str">
        <f>VLOOKUP(STOCK_PUENTEPIEDRA[[#This Row],[CODIGO]],CLASIFICACION[],4,FALSE)</f>
        <v>TIANYICOOL</v>
      </c>
      <c r="G11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1" s="17">
        <f>VALUE(SUBSTITUTE(STOCK_PUENTEPIEDRA[[#This Row],[STOCK ALMACEN 05]],",",""))</f>
        <v>0</v>
      </c>
    </row>
    <row r="1172" spans="1:8" x14ac:dyDescent="0.25">
      <c r="A1172" s="253" t="s">
        <v>19618</v>
      </c>
      <c r="B1172" s="253" t="s">
        <v>19619</v>
      </c>
      <c r="C1172" s="255">
        <v>0</v>
      </c>
      <c r="D1172" s="254" t="s">
        <v>6</v>
      </c>
      <c r="E1172" s="255">
        <v>2457.9521169999998</v>
      </c>
      <c r="F1172" s="101" t="str">
        <f>VLOOKUP(STOCK_PUENTEPIEDRA[[#This Row],[CODIGO]],CLASIFICACION[],4,FALSE)</f>
        <v>TIANYICOOL</v>
      </c>
      <c r="G11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2" s="17">
        <f>VALUE(SUBSTITUTE(STOCK_PUENTEPIEDRA[[#This Row],[STOCK ALMACEN 05]],",",""))</f>
        <v>0</v>
      </c>
    </row>
    <row r="1173" spans="1:8" x14ac:dyDescent="0.25">
      <c r="A1173" s="253" t="s">
        <v>3715</v>
      </c>
      <c r="B1173" s="253" t="s">
        <v>3716</v>
      </c>
      <c r="C1173" s="255">
        <v>0</v>
      </c>
      <c r="D1173" s="254" t="s">
        <v>6</v>
      </c>
      <c r="E1173" s="255">
        <v>3058.9786239999999</v>
      </c>
      <c r="F1173" s="101" t="str">
        <f>VLOOKUP(STOCK_PUENTEPIEDRA[[#This Row],[CODIGO]],CLASIFICACION[],4,FALSE)</f>
        <v>TIANYICOOL</v>
      </c>
      <c r="G11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3" s="17">
        <f>VALUE(SUBSTITUTE(STOCK_PUENTEPIEDRA[[#This Row],[STOCK ALMACEN 05]],",",""))</f>
        <v>0</v>
      </c>
    </row>
    <row r="1174" spans="1:8" x14ac:dyDescent="0.25">
      <c r="A1174" s="253" t="s">
        <v>19659</v>
      </c>
      <c r="B1174" s="253" t="s">
        <v>19660</v>
      </c>
      <c r="C1174" s="255">
        <v>0</v>
      </c>
      <c r="D1174" s="254" t="s">
        <v>6</v>
      </c>
      <c r="E1174" s="255">
        <v>3752.1300219999998</v>
      </c>
      <c r="F1174" s="101" t="str">
        <f>VLOOKUP(STOCK_PUENTEPIEDRA[[#This Row],[CODIGO]],CLASIFICACION[],4,FALSE)</f>
        <v>TIANYICOOL</v>
      </c>
      <c r="G11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4" s="17">
        <f>VALUE(SUBSTITUTE(STOCK_PUENTEPIEDRA[[#This Row],[STOCK ALMACEN 05]],",",""))</f>
        <v>0</v>
      </c>
    </row>
    <row r="1175" spans="1:8" x14ac:dyDescent="0.25">
      <c r="A1175" s="253" t="s">
        <v>21102</v>
      </c>
      <c r="B1175" s="253" t="s">
        <v>21103</v>
      </c>
      <c r="C1175" s="255">
        <v>0</v>
      </c>
      <c r="D1175" s="254" t="s">
        <v>6</v>
      </c>
      <c r="E1175" s="255">
        <v>4087.8906889999998</v>
      </c>
      <c r="F1175" s="101" t="str">
        <f>VLOOKUP(STOCK_PUENTEPIEDRA[[#This Row],[CODIGO]],CLASIFICACION[],4,FALSE)</f>
        <v>TIANYICOOL</v>
      </c>
      <c r="G11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5" s="17">
        <f>VALUE(SUBSTITUTE(STOCK_PUENTEPIEDRA[[#This Row],[STOCK ALMACEN 05]],",",""))</f>
        <v>0</v>
      </c>
    </row>
    <row r="1176" spans="1:8" x14ac:dyDescent="0.25">
      <c r="A1176" s="253" t="s">
        <v>19651</v>
      </c>
      <c r="B1176" s="253" t="s">
        <v>19652</v>
      </c>
      <c r="C1176" s="255">
        <v>1</v>
      </c>
      <c r="D1176" s="254" t="s">
        <v>6</v>
      </c>
      <c r="E1176" s="255">
        <v>4341.2144950000002</v>
      </c>
      <c r="F1176" s="101" t="str">
        <f>VLOOKUP(STOCK_PUENTEPIEDRA[[#This Row],[CODIGO]],CLASIFICACION[],4,FALSE)</f>
        <v>TIANYICOOL</v>
      </c>
      <c r="G11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6" s="17">
        <f>VALUE(SUBSTITUTE(STOCK_PUENTEPIEDRA[[#This Row],[STOCK ALMACEN 05]],",",""))</f>
        <v>1</v>
      </c>
    </row>
    <row r="1177" spans="1:8" x14ac:dyDescent="0.25">
      <c r="A1177" s="253" t="s">
        <v>19616</v>
      </c>
      <c r="B1177" s="253" t="s">
        <v>19617</v>
      </c>
      <c r="C1177" s="255">
        <v>0</v>
      </c>
      <c r="D1177" s="254" t="s">
        <v>6</v>
      </c>
      <c r="E1177" s="255">
        <v>2638.9878039999999</v>
      </c>
      <c r="F1177" s="101" t="str">
        <f>VLOOKUP(STOCK_PUENTEPIEDRA[[#This Row],[CODIGO]],CLASIFICACION[],4,FALSE)</f>
        <v>TIANYICOOL</v>
      </c>
      <c r="G11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7" s="17">
        <f>VALUE(SUBSTITUTE(STOCK_PUENTEPIEDRA[[#This Row],[STOCK ALMACEN 05]],",",""))</f>
        <v>0</v>
      </c>
    </row>
    <row r="1178" spans="1:8" x14ac:dyDescent="0.25">
      <c r="A1178" s="253" t="s">
        <v>19667</v>
      </c>
      <c r="B1178" s="253" t="s">
        <v>19668</v>
      </c>
      <c r="C1178" s="255">
        <v>0</v>
      </c>
      <c r="D1178" s="254" t="s">
        <v>6</v>
      </c>
      <c r="E1178" s="255">
        <v>3546.8980350000002</v>
      </c>
      <c r="F1178" s="101" t="str">
        <f>VLOOKUP(STOCK_PUENTEPIEDRA[[#This Row],[CODIGO]],CLASIFICACION[],4,FALSE)</f>
        <v>TIANYICOOL</v>
      </c>
      <c r="G11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8" s="17">
        <f>VALUE(SUBSTITUTE(STOCK_PUENTEPIEDRA[[#This Row],[STOCK ALMACEN 05]],",",""))</f>
        <v>0</v>
      </c>
    </row>
    <row r="1179" spans="1:8" x14ac:dyDescent="0.25">
      <c r="A1179" s="253" t="s">
        <v>19669</v>
      </c>
      <c r="B1179" s="253" t="s">
        <v>19670</v>
      </c>
      <c r="C1179" s="255">
        <v>1</v>
      </c>
      <c r="D1179" s="254" t="s">
        <v>6</v>
      </c>
      <c r="E1179" s="255">
        <v>3942.2853369999998</v>
      </c>
      <c r="F1179" s="101" t="str">
        <f>VLOOKUP(STOCK_PUENTEPIEDRA[[#This Row],[CODIGO]],CLASIFICACION[],4,FALSE)</f>
        <v>TIANYICOOL</v>
      </c>
      <c r="G11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79" s="17">
        <f>VALUE(SUBSTITUTE(STOCK_PUENTEPIEDRA[[#This Row],[STOCK ALMACEN 05]],",",""))</f>
        <v>1</v>
      </c>
    </row>
    <row r="1180" spans="1:8" x14ac:dyDescent="0.25">
      <c r="A1180" s="253" t="s">
        <v>19673</v>
      </c>
      <c r="B1180" s="253" t="s">
        <v>19674</v>
      </c>
      <c r="C1180" s="255">
        <v>0</v>
      </c>
      <c r="D1180" s="254" t="s">
        <v>6</v>
      </c>
      <c r="E1180" s="255">
        <v>3530.9555350000001</v>
      </c>
      <c r="F1180" s="101" t="str">
        <f>VLOOKUP(STOCK_PUENTEPIEDRA[[#This Row],[CODIGO]],CLASIFICACION[],4,FALSE)</f>
        <v>TIANYICOOL</v>
      </c>
      <c r="G11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0" s="17">
        <f>VALUE(SUBSTITUTE(STOCK_PUENTEPIEDRA[[#This Row],[STOCK ALMACEN 05]],",",""))</f>
        <v>0</v>
      </c>
    </row>
    <row r="1181" spans="1:8" x14ac:dyDescent="0.25">
      <c r="A1181" s="253" t="s">
        <v>21104</v>
      </c>
      <c r="B1181" s="253" t="s">
        <v>21105</v>
      </c>
      <c r="C1181" s="255">
        <v>0</v>
      </c>
      <c r="D1181" s="254" t="s">
        <v>6</v>
      </c>
      <c r="E1181" s="255">
        <v>3881.4850489999999</v>
      </c>
      <c r="F1181" s="101" t="str">
        <f>VLOOKUP(STOCK_PUENTEPIEDRA[[#This Row],[CODIGO]],CLASIFICACION[],4,FALSE)</f>
        <v>TIANYICOOL</v>
      </c>
      <c r="G11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1" s="17">
        <f>VALUE(SUBSTITUTE(STOCK_PUENTEPIEDRA[[#This Row],[STOCK ALMACEN 05]],",",""))</f>
        <v>0</v>
      </c>
    </row>
    <row r="1182" spans="1:8" x14ac:dyDescent="0.25">
      <c r="A1182" s="253" t="s">
        <v>19576</v>
      </c>
      <c r="B1182" s="253" t="s">
        <v>19577</v>
      </c>
      <c r="C1182" s="255">
        <v>1</v>
      </c>
      <c r="D1182" s="254" t="s">
        <v>6</v>
      </c>
      <c r="E1182" s="255">
        <v>4094.9445689999998</v>
      </c>
      <c r="F1182" s="101" t="str">
        <f>VLOOKUP(STOCK_PUENTEPIEDRA[[#This Row],[CODIGO]],CLASIFICACION[],4,FALSE)</f>
        <v>TIANYICOOL</v>
      </c>
      <c r="G11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2" s="17">
        <f>VALUE(SUBSTITUTE(STOCK_PUENTEPIEDRA[[#This Row],[STOCK ALMACEN 05]],",",""))</f>
        <v>1</v>
      </c>
    </row>
    <row r="1183" spans="1:8" x14ac:dyDescent="0.25">
      <c r="A1183" s="253" t="s">
        <v>21106</v>
      </c>
      <c r="B1183" s="253" t="s">
        <v>21107</v>
      </c>
      <c r="C1183" s="255">
        <v>1</v>
      </c>
      <c r="D1183" s="254" t="s">
        <v>6</v>
      </c>
      <c r="E1183" s="255">
        <v>3623.7904159999998</v>
      </c>
      <c r="F1183" s="101" t="str">
        <f>VLOOKUP(STOCK_PUENTEPIEDRA[[#This Row],[CODIGO]],CLASIFICACION[],4,FALSE)</f>
        <v>TIANYICOOL</v>
      </c>
      <c r="G11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3" s="17">
        <f>VALUE(SUBSTITUTE(STOCK_PUENTEPIEDRA[[#This Row],[STOCK ALMACEN 05]],",",""))</f>
        <v>1</v>
      </c>
    </row>
    <row r="1184" spans="1:8" x14ac:dyDescent="0.25">
      <c r="A1184" s="253" t="s">
        <v>3717</v>
      </c>
      <c r="B1184" s="253" t="s">
        <v>3718</v>
      </c>
      <c r="C1184" s="255">
        <v>1</v>
      </c>
      <c r="D1184" s="254" t="s">
        <v>6</v>
      </c>
      <c r="E1184" s="255">
        <v>31.065000000000001</v>
      </c>
      <c r="F1184" s="101" t="str">
        <f>VLOOKUP(STOCK_PUENTEPIEDRA[[#This Row],[CODIGO]],CLASIFICACION[],4,FALSE)</f>
        <v>ICEAGE</v>
      </c>
      <c r="G11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4" s="17">
        <f>VALUE(SUBSTITUTE(STOCK_PUENTEPIEDRA[[#This Row],[STOCK ALMACEN 05]],",",""))</f>
        <v>1</v>
      </c>
    </row>
    <row r="1185" spans="1:8" x14ac:dyDescent="0.25">
      <c r="A1185" s="253" t="s">
        <v>19899</v>
      </c>
      <c r="B1185" s="253" t="s">
        <v>19900</v>
      </c>
      <c r="C1185" s="255">
        <v>0</v>
      </c>
      <c r="D1185" s="254" t="s">
        <v>6</v>
      </c>
      <c r="E1185" s="255">
        <v>0.53</v>
      </c>
      <c r="F1185" s="101" t="str">
        <f>VLOOKUP(STOCK_PUENTEPIEDRA[[#This Row],[CODIGO]],CLASIFICACION[],4,FALSE)</f>
        <v>VARIOS</v>
      </c>
      <c r="G11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5" s="17">
        <f>VALUE(SUBSTITUTE(STOCK_PUENTEPIEDRA[[#This Row],[STOCK ALMACEN 05]],",",""))</f>
        <v>0</v>
      </c>
    </row>
    <row r="1186" spans="1:8" x14ac:dyDescent="0.25">
      <c r="A1186" s="253" t="s">
        <v>3719</v>
      </c>
      <c r="B1186" s="253" t="s">
        <v>3720</v>
      </c>
      <c r="C1186" s="255">
        <v>4</v>
      </c>
      <c r="D1186" s="254" t="s">
        <v>6</v>
      </c>
      <c r="E1186" s="255">
        <v>154.94905600000001</v>
      </c>
      <c r="F1186" s="101" t="str">
        <f>VLOOKUP(STOCK_PUENTEPIEDRA[[#This Row],[CODIGO]],CLASIFICACION[],4,FALSE)</f>
        <v>EBM</v>
      </c>
      <c r="G11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6" s="17">
        <f>VALUE(SUBSTITUTE(STOCK_PUENTEPIEDRA[[#This Row],[STOCK ALMACEN 05]],",",""))</f>
        <v>4</v>
      </c>
    </row>
    <row r="1187" spans="1:8" x14ac:dyDescent="0.25">
      <c r="A1187" s="253" t="s">
        <v>3721</v>
      </c>
      <c r="B1187" s="253" t="s">
        <v>3722</v>
      </c>
      <c r="C1187" s="255">
        <v>8</v>
      </c>
      <c r="D1187" s="254" t="s">
        <v>6</v>
      </c>
      <c r="E1187" s="255">
        <v>346.58456699999999</v>
      </c>
      <c r="F1187" s="101" t="str">
        <f>VLOOKUP(STOCK_PUENTEPIEDRA[[#This Row],[CODIGO]],CLASIFICACION[],4,FALSE)</f>
        <v>EBM</v>
      </c>
      <c r="G11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7" s="17">
        <f>VALUE(SUBSTITUTE(STOCK_PUENTEPIEDRA[[#This Row],[STOCK ALMACEN 05]],",",""))</f>
        <v>8</v>
      </c>
    </row>
    <row r="1188" spans="1:8" x14ac:dyDescent="0.25">
      <c r="A1188" s="253" t="s">
        <v>19830</v>
      </c>
      <c r="B1188" s="253" t="s">
        <v>19831</v>
      </c>
      <c r="C1188" s="255">
        <v>0</v>
      </c>
      <c r="D1188" s="254" t="s">
        <v>6</v>
      </c>
      <c r="E1188" s="255">
        <v>2.09</v>
      </c>
      <c r="F1188" s="101" t="str">
        <f>VLOOKUP(STOCK_PUENTEPIEDRA[[#This Row],[CODIGO]],CLASIFICACION[],4,FALSE)</f>
        <v>TECNOWELD</v>
      </c>
      <c r="G11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8" s="17">
        <f>VALUE(SUBSTITUTE(STOCK_PUENTEPIEDRA[[#This Row],[STOCK ALMACEN 05]],",",""))</f>
        <v>0</v>
      </c>
    </row>
    <row r="1189" spans="1:8" x14ac:dyDescent="0.25">
      <c r="A1189" s="253" t="s">
        <v>19653</v>
      </c>
      <c r="B1189" s="253" t="s">
        <v>19654</v>
      </c>
      <c r="C1189" s="255">
        <v>0</v>
      </c>
      <c r="D1189" s="254" t="s">
        <v>6</v>
      </c>
      <c r="E1189" s="255">
        <v>1538.469433</v>
      </c>
      <c r="F1189" s="101" t="str">
        <f>VLOOKUP(STOCK_PUENTEPIEDRA[[#This Row],[CODIGO]],CLASIFICACION[],4,FALSE)</f>
        <v>DANFOSS</v>
      </c>
      <c r="G11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89" s="17">
        <f>VALUE(SUBSTITUTE(STOCK_PUENTEPIEDRA[[#This Row],[STOCK ALMACEN 05]],",",""))</f>
        <v>0</v>
      </c>
    </row>
    <row r="1190" spans="1:8" x14ac:dyDescent="0.25">
      <c r="A1190" s="253" t="s">
        <v>19874</v>
      </c>
      <c r="B1190" s="253" t="s">
        <v>22944</v>
      </c>
      <c r="C1190" s="255">
        <v>0</v>
      </c>
      <c r="D1190" s="254" t="s">
        <v>6</v>
      </c>
      <c r="E1190" s="255">
        <v>53.26</v>
      </c>
      <c r="F1190" s="101" t="str">
        <f>VLOOKUP(STOCK_PUENTEPIEDRA[[#This Row],[CODIGO]],CLASIFICACION[],4,FALSE)</f>
        <v>DANFOSS</v>
      </c>
      <c r="G11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0" s="17">
        <f>VALUE(SUBSTITUTE(STOCK_PUENTEPIEDRA[[#This Row],[STOCK ALMACEN 05]],",",""))</f>
        <v>0</v>
      </c>
    </row>
    <row r="1191" spans="1:8" x14ac:dyDescent="0.25">
      <c r="A1191" s="253" t="s">
        <v>3723</v>
      </c>
      <c r="B1191" s="253" t="s">
        <v>3724</v>
      </c>
      <c r="C1191" s="255">
        <v>0</v>
      </c>
      <c r="D1191" s="254" t="s">
        <v>6</v>
      </c>
      <c r="E1191" s="255">
        <v>2.5210620000000001</v>
      </c>
      <c r="F1191" s="101" t="str">
        <f>VLOOKUP(STOCK_PUENTEPIEDRA[[#This Row],[CODIGO]],CLASIFICACION[],4,FALSE)</f>
        <v>EVERWELL</v>
      </c>
      <c r="G1191" s="10">
        <f>IFERROR(IF(VLOOKUP(STOCK_PUENTEPIEDRA[[#This Row],[CODIGO]],STOCKSANLUIS[],10,FALSE),VLOOKUP(STOCK_PUENTEPIEDRA[[#This Row],[CODIGO]],STOCKSANLUIS[],10,FALSE),"STOCK SOLO EN ALM05"),"STOCK SOLO EN ALM05")</f>
        <v>1</v>
      </c>
      <c r="H1191" s="17">
        <f>VALUE(SUBSTITUTE(STOCK_PUENTEPIEDRA[[#This Row],[STOCK ALMACEN 05]],",",""))</f>
        <v>0</v>
      </c>
    </row>
    <row r="1192" spans="1:8" x14ac:dyDescent="0.25">
      <c r="A1192" s="253" t="s">
        <v>3725</v>
      </c>
      <c r="B1192" s="253" t="s">
        <v>3726</v>
      </c>
      <c r="C1192" s="255">
        <v>0</v>
      </c>
      <c r="D1192" s="254" t="s">
        <v>6</v>
      </c>
      <c r="E1192" s="255">
        <v>3.1413310000000001</v>
      </c>
      <c r="F1192" s="101" t="str">
        <f>VLOOKUP(STOCK_PUENTEPIEDRA[[#This Row],[CODIGO]],CLASIFICACION[],4,FALSE)</f>
        <v>EVERWELL</v>
      </c>
      <c r="G11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2" s="17">
        <f>VALUE(SUBSTITUTE(STOCK_PUENTEPIEDRA[[#This Row],[STOCK ALMACEN 05]],",",""))</f>
        <v>0</v>
      </c>
    </row>
    <row r="1193" spans="1:8" x14ac:dyDescent="0.25">
      <c r="A1193" s="253" t="s">
        <v>19754</v>
      </c>
      <c r="B1193" s="253" t="s">
        <v>19755</v>
      </c>
      <c r="C1193" s="255">
        <v>0</v>
      </c>
      <c r="D1193" s="254" t="s">
        <v>6</v>
      </c>
      <c r="E1193" s="255">
        <v>7.1336659999999998</v>
      </c>
      <c r="F1193" s="101" t="str">
        <f>VLOOKUP(STOCK_PUENTEPIEDRA[[#This Row],[CODIGO]],CLASIFICACION[],4,FALSE)</f>
        <v>EVERWELL</v>
      </c>
      <c r="G11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3" s="17">
        <f>VALUE(SUBSTITUTE(STOCK_PUENTEPIEDRA[[#This Row],[STOCK ALMACEN 05]],",",""))</f>
        <v>0</v>
      </c>
    </row>
    <row r="1194" spans="1:8" x14ac:dyDescent="0.25">
      <c r="A1194" s="253" t="s">
        <v>3727</v>
      </c>
      <c r="B1194" s="253" t="s">
        <v>3728</v>
      </c>
      <c r="C1194" s="255">
        <v>0</v>
      </c>
      <c r="D1194" s="254" t="s">
        <v>6</v>
      </c>
      <c r="E1194" s="255">
        <v>41.748666</v>
      </c>
      <c r="F1194" s="101" t="str">
        <f>VLOOKUP(STOCK_PUENTEPIEDRA[[#This Row],[CODIGO]],CLASIFICACION[],4,FALSE)</f>
        <v>EVERWELL</v>
      </c>
      <c r="G11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4" s="17">
        <f>VALUE(SUBSTITUTE(STOCK_PUENTEPIEDRA[[#This Row],[STOCK ALMACEN 05]],",",""))</f>
        <v>0</v>
      </c>
    </row>
    <row r="1195" spans="1:8" x14ac:dyDescent="0.25">
      <c r="A1195" s="253" t="s">
        <v>3729</v>
      </c>
      <c r="B1195" s="253" t="s">
        <v>3730</v>
      </c>
      <c r="C1195" s="255">
        <v>0</v>
      </c>
      <c r="D1195" s="254" t="s">
        <v>6</v>
      </c>
      <c r="E1195" s="255">
        <v>43.181614000000003</v>
      </c>
      <c r="F1195" s="101" t="str">
        <f>VLOOKUP(STOCK_PUENTEPIEDRA[[#This Row],[CODIGO]],CLASIFICACION[],4,FALSE)</f>
        <v>EVERWELL</v>
      </c>
      <c r="G11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5" s="17">
        <f>VALUE(SUBSTITUTE(STOCK_PUENTEPIEDRA[[#This Row],[STOCK ALMACEN 05]],",",""))</f>
        <v>0</v>
      </c>
    </row>
    <row r="1196" spans="1:8" x14ac:dyDescent="0.25">
      <c r="A1196" s="253" t="s">
        <v>3731</v>
      </c>
      <c r="B1196" s="253" t="s">
        <v>3732</v>
      </c>
      <c r="C1196" s="255">
        <v>5</v>
      </c>
      <c r="D1196" s="254" t="s">
        <v>6</v>
      </c>
      <c r="E1196" s="255">
        <v>56.982906999999997</v>
      </c>
      <c r="F1196" s="101" t="str">
        <f>VLOOKUP(STOCK_PUENTEPIEDRA[[#This Row],[CODIGO]],CLASIFICACION[],4,FALSE)</f>
        <v>EVERWELL</v>
      </c>
      <c r="G1196" s="10">
        <f>IFERROR(IF(VLOOKUP(STOCK_PUENTEPIEDRA[[#This Row],[CODIGO]],STOCKSANLUIS[],10,FALSE),VLOOKUP(STOCK_PUENTEPIEDRA[[#This Row],[CODIGO]],STOCKSANLUIS[],10,FALSE),"STOCK SOLO EN ALM05"),"STOCK SOLO EN ALM05")</f>
        <v>2</v>
      </c>
      <c r="H1196" s="17">
        <f>VALUE(SUBSTITUTE(STOCK_PUENTEPIEDRA[[#This Row],[STOCK ALMACEN 05]],",",""))</f>
        <v>5</v>
      </c>
    </row>
    <row r="1197" spans="1:8" x14ac:dyDescent="0.25">
      <c r="A1197" s="253" t="s">
        <v>19812</v>
      </c>
      <c r="B1197" s="253" t="s">
        <v>19813</v>
      </c>
      <c r="C1197" s="255">
        <v>2</v>
      </c>
      <c r="D1197" s="254" t="s">
        <v>6</v>
      </c>
      <c r="E1197" s="255">
        <v>47.843015000000001</v>
      </c>
      <c r="F1197" s="101" t="str">
        <f>VLOOKUP(STOCK_PUENTEPIEDRA[[#This Row],[CODIGO]],CLASIFICACION[],4,FALSE)</f>
        <v>EVERWELL</v>
      </c>
      <c r="G11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7" s="17">
        <f>VALUE(SUBSTITUTE(STOCK_PUENTEPIEDRA[[#This Row],[STOCK ALMACEN 05]],",",""))</f>
        <v>2</v>
      </c>
    </row>
    <row r="1198" spans="1:8" x14ac:dyDescent="0.25">
      <c r="A1198" s="253" t="s">
        <v>19798</v>
      </c>
      <c r="B1198" s="253" t="s">
        <v>19799</v>
      </c>
      <c r="C1198" s="255">
        <v>0</v>
      </c>
      <c r="D1198" s="254" t="s">
        <v>6</v>
      </c>
      <c r="E1198" s="255">
        <v>63.171275000000001</v>
      </c>
      <c r="F1198" s="101" t="str">
        <f>VLOOKUP(STOCK_PUENTEPIEDRA[[#This Row],[CODIGO]],CLASIFICACION[],4,FALSE)</f>
        <v>EVERWELL</v>
      </c>
      <c r="G119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8" s="17">
        <f>VALUE(SUBSTITUTE(STOCK_PUENTEPIEDRA[[#This Row],[STOCK ALMACEN 05]],",",""))</f>
        <v>0</v>
      </c>
    </row>
    <row r="1199" spans="1:8" x14ac:dyDescent="0.25">
      <c r="A1199" s="253" t="s">
        <v>3733</v>
      </c>
      <c r="B1199" s="253" t="s">
        <v>3734</v>
      </c>
      <c r="C1199" s="255">
        <v>0</v>
      </c>
      <c r="D1199" s="254" t="s">
        <v>6</v>
      </c>
      <c r="E1199" s="255">
        <v>0.69831900000000002</v>
      </c>
      <c r="F1199" s="101" t="str">
        <f>VLOOKUP(STOCK_PUENTEPIEDRA[[#This Row],[CODIGO]],CLASIFICACION[],4,FALSE)</f>
        <v>QUALITY</v>
      </c>
      <c r="G11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199" s="17">
        <f>VALUE(SUBSTITUTE(STOCK_PUENTEPIEDRA[[#This Row],[STOCK ALMACEN 05]],",",""))</f>
        <v>0</v>
      </c>
    </row>
    <row r="1200" spans="1:8" x14ac:dyDescent="0.25">
      <c r="A1200" s="253" t="s">
        <v>3735</v>
      </c>
      <c r="B1200" s="253" t="s">
        <v>3736</v>
      </c>
      <c r="C1200" s="255">
        <v>0</v>
      </c>
      <c r="D1200" s="254" t="s">
        <v>6</v>
      </c>
      <c r="E1200" s="255">
        <v>0.88789300000000004</v>
      </c>
      <c r="F1200" s="101" t="str">
        <f>VLOOKUP(STOCK_PUENTEPIEDRA[[#This Row],[CODIGO]],CLASIFICACION[],4,FALSE)</f>
        <v>QUALITY</v>
      </c>
      <c r="G12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0" s="17">
        <f>VALUE(SUBSTITUTE(STOCK_PUENTEPIEDRA[[#This Row],[STOCK ALMACEN 05]],",",""))</f>
        <v>0</v>
      </c>
    </row>
    <row r="1201" spans="1:8" x14ac:dyDescent="0.25">
      <c r="A1201" s="253" t="s">
        <v>3737</v>
      </c>
      <c r="B1201" s="253" t="s">
        <v>3738</v>
      </c>
      <c r="C1201" s="255">
        <v>0</v>
      </c>
      <c r="D1201" s="254" t="s">
        <v>6</v>
      </c>
      <c r="E1201" s="255">
        <v>1.6450670000000001</v>
      </c>
      <c r="F1201" s="101" t="str">
        <f>VLOOKUP(STOCK_PUENTEPIEDRA[[#This Row],[CODIGO]],CLASIFICACION[],4,FALSE)</f>
        <v>EVERWELL</v>
      </c>
      <c r="G12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1" s="17">
        <f>VALUE(SUBSTITUTE(STOCK_PUENTEPIEDRA[[#This Row],[STOCK ALMACEN 05]],",",""))</f>
        <v>0</v>
      </c>
    </row>
    <row r="1202" spans="1:8" x14ac:dyDescent="0.25">
      <c r="A1202" s="253" t="s">
        <v>19601</v>
      </c>
      <c r="B1202" s="253" t="s">
        <v>19602</v>
      </c>
      <c r="C1202" s="255">
        <v>0</v>
      </c>
      <c r="D1202" s="254" t="s">
        <v>6</v>
      </c>
      <c r="E1202" s="255">
        <v>3965.2644460000001</v>
      </c>
      <c r="F1202" s="101" t="str">
        <f>VLOOKUP(STOCK_PUENTEPIEDRA[[#This Row],[CODIGO]],CLASIFICACION[],4,FALSE)</f>
        <v>MIPAL</v>
      </c>
      <c r="G12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2" s="17">
        <f>VALUE(SUBSTITUTE(STOCK_PUENTEPIEDRA[[#This Row],[STOCK ALMACEN 05]],",",""))</f>
        <v>0</v>
      </c>
    </row>
    <row r="1203" spans="1:8" x14ac:dyDescent="0.25">
      <c r="A1203" s="253" t="s">
        <v>3739</v>
      </c>
      <c r="B1203" s="253" t="s">
        <v>3740</v>
      </c>
      <c r="C1203" s="255">
        <v>1</v>
      </c>
      <c r="D1203" s="254" t="s">
        <v>6</v>
      </c>
      <c r="E1203" s="255">
        <v>3.515377</v>
      </c>
      <c r="F1203" s="101" t="str">
        <f>VLOOKUP(STOCK_PUENTEPIEDRA[[#This Row],[CODIGO]],CLASIFICACION[],4,FALSE)</f>
        <v>AMUCO</v>
      </c>
      <c r="G12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3" s="17">
        <f>VALUE(SUBSTITUTE(STOCK_PUENTEPIEDRA[[#This Row],[STOCK ALMACEN 05]],",",""))</f>
        <v>1</v>
      </c>
    </row>
    <row r="1204" spans="1:8" x14ac:dyDescent="0.25">
      <c r="A1204" s="253" t="s">
        <v>3741</v>
      </c>
      <c r="B1204" s="253" t="s">
        <v>3742</v>
      </c>
      <c r="C1204" s="255">
        <v>0</v>
      </c>
      <c r="D1204" s="254" t="s">
        <v>6</v>
      </c>
      <c r="E1204" s="255">
        <v>5.3377090000000003</v>
      </c>
      <c r="F1204" s="101" t="str">
        <f>VLOOKUP(STOCK_PUENTEPIEDRA[[#This Row],[CODIGO]],CLASIFICACION[],4,FALSE)</f>
        <v>AMUCO</v>
      </c>
      <c r="G12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4" s="17">
        <f>VALUE(SUBSTITUTE(STOCK_PUENTEPIEDRA[[#This Row],[STOCK ALMACEN 05]],",",""))</f>
        <v>0</v>
      </c>
    </row>
    <row r="1205" spans="1:8" x14ac:dyDescent="0.25">
      <c r="A1205" s="253" t="s">
        <v>19876</v>
      </c>
      <c r="B1205" s="253" t="s">
        <v>22945</v>
      </c>
      <c r="C1205" s="255">
        <v>0</v>
      </c>
      <c r="D1205" s="254" t="s">
        <v>6</v>
      </c>
      <c r="E1205" s="255">
        <v>68.400000000000006</v>
      </c>
      <c r="F1205" s="101" t="str">
        <f>VLOOKUP(STOCK_PUENTEPIEDRA[[#This Row],[CODIGO]],CLASIFICACION[],4,FALSE)</f>
        <v>POE</v>
      </c>
      <c r="G12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5" s="17">
        <f>VALUE(SUBSTITUTE(STOCK_PUENTEPIEDRA[[#This Row],[STOCK ALMACEN 05]],",",""))</f>
        <v>0</v>
      </c>
    </row>
    <row r="1206" spans="1:8" x14ac:dyDescent="0.25">
      <c r="A1206" s="253" t="s">
        <v>19657</v>
      </c>
      <c r="B1206" s="253" t="s">
        <v>22946</v>
      </c>
      <c r="C1206" s="255">
        <v>0</v>
      </c>
      <c r="D1206" s="254" t="s">
        <v>6</v>
      </c>
      <c r="E1206" s="255">
        <v>4898.78</v>
      </c>
      <c r="F1206" s="101" t="str">
        <f>VLOOKUP(STOCK_PUENTEPIEDRA[[#This Row],[CODIGO]],CLASIFICACION[],4,FALSE)</f>
        <v>BITZER</v>
      </c>
      <c r="G12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6" s="17">
        <f>VALUE(SUBSTITUTE(STOCK_PUENTEPIEDRA[[#This Row],[STOCK ALMACEN 05]],",",""))</f>
        <v>0</v>
      </c>
    </row>
    <row r="1207" spans="1:8" x14ac:dyDescent="0.25">
      <c r="A1207" s="253" t="s">
        <v>19724</v>
      </c>
      <c r="B1207" s="253" t="s">
        <v>19725</v>
      </c>
      <c r="C1207" s="255">
        <v>0</v>
      </c>
      <c r="D1207" s="254" t="s">
        <v>6</v>
      </c>
      <c r="E1207" s="255">
        <v>2011.83</v>
      </c>
      <c r="F1207" s="101" t="str">
        <f>VLOOKUP(STOCK_PUENTEPIEDRA[[#This Row],[CODIGO]],CLASIFICACION[],4,FALSE)</f>
        <v>DANFOSS</v>
      </c>
      <c r="G12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7" s="17">
        <f>VALUE(SUBSTITUTE(STOCK_PUENTEPIEDRA[[#This Row],[STOCK ALMACEN 05]],",",""))</f>
        <v>0</v>
      </c>
    </row>
    <row r="1208" spans="1:8" x14ac:dyDescent="0.25">
      <c r="A1208" s="253" t="s">
        <v>3743</v>
      </c>
      <c r="B1208" s="253" t="s">
        <v>19412</v>
      </c>
      <c r="C1208" s="255">
        <v>0</v>
      </c>
      <c r="D1208" s="254" t="s">
        <v>6</v>
      </c>
      <c r="E1208" s="255">
        <v>1833.39</v>
      </c>
      <c r="F1208" s="101" t="str">
        <f>VLOOKUP(STOCK_PUENTEPIEDRA[[#This Row],[CODIGO]],CLASIFICACION[],4,FALSE)</f>
        <v>DANFOSS</v>
      </c>
      <c r="G12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08" s="17">
        <f>VALUE(SUBSTITUTE(STOCK_PUENTEPIEDRA[[#This Row],[STOCK ALMACEN 05]],",",""))</f>
        <v>0</v>
      </c>
    </row>
    <row r="1209" spans="1:8" x14ac:dyDescent="0.25">
      <c r="A1209" s="253" t="s">
        <v>3745</v>
      </c>
      <c r="B1209" s="253" t="s">
        <v>3622</v>
      </c>
      <c r="C1209" s="255">
        <v>50</v>
      </c>
      <c r="D1209" s="254" t="s">
        <v>6</v>
      </c>
      <c r="E1209" s="255">
        <v>1.6665410000000001</v>
      </c>
      <c r="F1209" s="101" t="str">
        <f>VLOOKUP(STOCK_PUENTEPIEDRA[[#This Row],[CODIGO]],CLASIFICACION[],4,FALSE)</f>
        <v>EVERWELL</v>
      </c>
      <c r="G1209" s="10">
        <f>IFERROR(IF(VLOOKUP(STOCK_PUENTEPIEDRA[[#This Row],[CODIGO]],STOCKSANLUIS[],10,FALSE),VLOOKUP(STOCK_PUENTEPIEDRA[[#This Row],[CODIGO]],STOCKSANLUIS[],10,FALSE),"STOCK SOLO EN ALM05"),"STOCK SOLO EN ALM05")</f>
        <v>2</v>
      </c>
      <c r="H1209" s="17">
        <f>VALUE(SUBSTITUTE(STOCK_PUENTEPIEDRA[[#This Row],[STOCK ALMACEN 05]],",",""))</f>
        <v>50</v>
      </c>
    </row>
    <row r="1210" spans="1:8" x14ac:dyDescent="0.25">
      <c r="A1210" s="253" t="s">
        <v>3746</v>
      </c>
      <c r="B1210" s="253" t="s">
        <v>3747</v>
      </c>
      <c r="C1210" s="255">
        <v>0</v>
      </c>
      <c r="D1210" s="254" t="s">
        <v>6</v>
      </c>
      <c r="E1210" s="255">
        <v>2.7183030000000001</v>
      </c>
      <c r="F1210" s="101" t="str">
        <f>VLOOKUP(STOCK_PUENTEPIEDRA[[#This Row],[CODIGO]],CLASIFICACION[],4,FALSE)</f>
        <v>EVERWELL</v>
      </c>
      <c r="G12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0" s="17">
        <f>VALUE(SUBSTITUTE(STOCK_PUENTEPIEDRA[[#This Row],[STOCK ALMACEN 05]],",",""))</f>
        <v>0</v>
      </c>
    </row>
    <row r="1211" spans="1:8" x14ac:dyDescent="0.25">
      <c r="A1211" s="253" t="s">
        <v>3748</v>
      </c>
      <c r="B1211" s="253" t="s">
        <v>3749</v>
      </c>
      <c r="C1211" s="255">
        <v>0</v>
      </c>
      <c r="D1211" s="254" t="s">
        <v>6</v>
      </c>
      <c r="E1211" s="255">
        <v>2.135446</v>
      </c>
      <c r="F1211" s="101" t="str">
        <f>VLOOKUP(STOCK_PUENTEPIEDRA[[#This Row],[CODIGO]],CLASIFICACION[],4,FALSE)</f>
        <v>QUALITY</v>
      </c>
      <c r="G12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1" s="17">
        <f>VALUE(SUBSTITUTE(STOCK_PUENTEPIEDRA[[#This Row],[STOCK ALMACEN 05]],",",""))</f>
        <v>0</v>
      </c>
    </row>
    <row r="1212" spans="1:8" x14ac:dyDescent="0.25">
      <c r="A1212" s="253" t="s">
        <v>3750</v>
      </c>
      <c r="B1212" s="253" t="s">
        <v>3751</v>
      </c>
      <c r="C1212" s="255">
        <v>30</v>
      </c>
      <c r="D1212" s="254" t="s">
        <v>6</v>
      </c>
      <c r="E1212" s="255">
        <v>1.304554</v>
      </c>
      <c r="F1212" s="101" t="str">
        <f>VLOOKUP(STOCK_PUENTEPIEDRA[[#This Row],[CODIGO]],CLASIFICACION[],4,FALSE)</f>
        <v>QUALITY</v>
      </c>
      <c r="G1212" s="10">
        <f>IFERROR(IF(VLOOKUP(STOCK_PUENTEPIEDRA[[#This Row],[CODIGO]],STOCKSANLUIS[],10,FALSE),VLOOKUP(STOCK_PUENTEPIEDRA[[#This Row],[CODIGO]],STOCKSANLUIS[],10,FALSE),"STOCK SOLO EN ALM05"),"STOCK SOLO EN ALM05")</f>
        <v>20</v>
      </c>
      <c r="H1212" s="17">
        <f>VALUE(SUBSTITUTE(STOCK_PUENTEPIEDRA[[#This Row],[STOCK ALMACEN 05]],",",""))</f>
        <v>30</v>
      </c>
    </row>
    <row r="1213" spans="1:8" x14ac:dyDescent="0.25">
      <c r="A1213" s="253" t="s">
        <v>19790</v>
      </c>
      <c r="B1213" s="253" t="s">
        <v>19791</v>
      </c>
      <c r="C1213" s="255">
        <v>70</v>
      </c>
      <c r="D1213" s="254" t="s">
        <v>6</v>
      </c>
      <c r="E1213" s="255">
        <v>0.61414899999999994</v>
      </c>
      <c r="F1213" s="101" t="str">
        <f>VLOOKUP(STOCK_PUENTEPIEDRA[[#This Row],[CODIGO]],CLASIFICACION[],4,FALSE)</f>
        <v>EVERWELL</v>
      </c>
      <c r="G12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3" s="17">
        <f>VALUE(SUBSTITUTE(STOCK_PUENTEPIEDRA[[#This Row],[STOCK ALMACEN 05]],",",""))</f>
        <v>70</v>
      </c>
    </row>
    <row r="1214" spans="1:8" x14ac:dyDescent="0.25">
      <c r="A1214" s="253" t="s">
        <v>19872</v>
      </c>
      <c r="B1214" s="253" t="s">
        <v>19873</v>
      </c>
      <c r="C1214" s="255">
        <v>200</v>
      </c>
      <c r="D1214" s="254" t="s">
        <v>6</v>
      </c>
      <c r="E1214" s="255">
        <v>0.61414899999999994</v>
      </c>
      <c r="F1214" s="101" t="str">
        <f>VLOOKUP(STOCK_PUENTEPIEDRA[[#This Row],[CODIGO]],CLASIFICACION[],4,FALSE)</f>
        <v>EVERWELL</v>
      </c>
      <c r="G12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4" s="17">
        <f>VALUE(SUBSTITUTE(STOCK_PUENTEPIEDRA[[#This Row],[STOCK ALMACEN 05]],",",""))</f>
        <v>200</v>
      </c>
    </row>
    <row r="1215" spans="1:8" x14ac:dyDescent="0.25">
      <c r="A1215" s="253" t="s">
        <v>3752</v>
      </c>
      <c r="B1215" s="253" t="s">
        <v>3753</v>
      </c>
      <c r="C1215" s="255">
        <v>0</v>
      </c>
      <c r="D1215" s="254" t="s">
        <v>6</v>
      </c>
      <c r="E1215" s="255">
        <v>37.818353999999999</v>
      </c>
      <c r="F1215" s="101" t="str">
        <f>VLOOKUP(STOCK_PUENTEPIEDRA[[#This Row],[CODIGO]],CLASIFICACION[],4,FALSE)</f>
        <v>EVERWELL</v>
      </c>
      <c r="G12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5" s="17">
        <f>VALUE(SUBSTITUTE(STOCK_PUENTEPIEDRA[[#This Row],[STOCK ALMACEN 05]],",",""))</f>
        <v>0</v>
      </c>
    </row>
    <row r="1216" spans="1:8" x14ac:dyDescent="0.25">
      <c r="A1216" s="253" t="s">
        <v>19864</v>
      </c>
      <c r="B1216" s="253" t="s">
        <v>19865</v>
      </c>
      <c r="C1216" s="255">
        <v>0</v>
      </c>
      <c r="D1216" s="254" t="s">
        <v>6</v>
      </c>
      <c r="E1216" s="255">
        <v>1.498461</v>
      </c>
      <c r="F1216" s="101" t="str">
        <f>VLOOKUP(STOCK_PUENTEPIEDRA[[#This Row],[CODIGO]],CLASIFICACION[],4,FALSE)</f>
        <v>EVERWELL</v>
      </c>
      <c r="G12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6" s="17">
        <f>VALUE(SUBSTITUTE(STOCK_PUENTEPIEDRA[[#This Row],[STOCK ALMACEN 05]],",",""))</f>
        <v>0</v>
      </c>
    </row>
    <row r="1217" spans="1:8" x14ac:dyDescent="0.25">
      <c r="A1217" s="253" t="s">
        <v>19822</v>
      </c>
      <c r="B1217" s="253" t="s">
        <v>19823</v>
      </c>
      <c r="C1217" s="255">
        <v>0</v>
      </c>
      <c r="D1217" s="254" t="s">
        <v>6</v>
      </c>
      <c r="E1217" s="255">
        <v>3.6545209999999999</v>
      </c>
      <c r="F1217" s="101" t="str">
        <f>VLOOKUP(STOCK_PUENTEPIEDRA[[#This Row],[CODIGO]],CLASIFICACION[],4,FALSE)</f>
        <v>EVERWELL</v>
      </c>
      <c r="G12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7" s="17">
        <f>VALUE(SUBSTITUTE(STOCK_PUENTEPIEDRA[[#This Row],[STOCK ALMACEN 05]],",",""))</f>
        <v>0</v>
      </c>
    </row>
    <row r="1218" spans="1:8" x14ac:dyDescent="0.25">
      <c r="A1218" s="253" t="s">
        <v>19826</v>
      </c>
      <c r="B1218" s="253" t="s">
        <v>19827</v>
      </c>
      <c r="C1218" s="255">
        <v>0</v>
      </c>
      <c r="D1218" s="254" t="s">
        <v>6</v>
      </c>
      <c r="E1218" s="255">
        <v>3.3634529999999998</v>
      </c>
      <c r="F1218" s="101" t="str">
        <f>VLOOKUP(STOCK_PUENTEPIEDRA[[#This Row],[CODIGO]],CLASIFICACION[],4,FALSE)</f>
        <v>EVERWELL</v>
      </c>
      <c r="G12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8" s="17">
        <f>VALUE(SUBSTITUTE(STOCK_PUENTEPIEDRA[[#This Row],[STOCK ALMACEN 05]],",",""))</f>
        <v>0</v>
      </c>
    </row>
    <row r="1219" spans="1:8" x14ac:dyDescent="0.25">
      <c r="A1219" s="253" t="s">
        <v>19824</v>
      </c>
      <c r="B1219" s="253" t="s">
        <v>19825</v>
      </c>
      <c r="C1219" s="255">
        <v>0</v>
      </c>
      <c r="D1219" s="254" t="s">
        <v>6</v>
      </c>
      <c r="E1219" s="255">
        <v>3.6545209999999999</v>
      </c>
      <c r="F1219" s="101" t="str">
        <f>VLOOKUP(STOCK_PUENTEPIEDRA[[#This Row],[CODIGO]],CLASIFICACION[],4,FALSE)</f>
        <v>EVERWELL</v>
      </c>
      <c r="G12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19" s="17">
        <f>VALUE(SUBSTITUTE(STOCK_PUENTEPIEDRA[[#This Row],[STOCK ALMACEN 05]],",",""))</f>
        <v>0</v>
      </c>
    </row>
    <row r="1220" spans="1:8" x14ac:dyDescent="0.25">
      <c r="A1220" s="253" t="s">
        <v>3754</v>
      </c>
      <c r="B1220" s="253" t="s">
        <v>3755</v>
      </c>
      <c r="C1220" s="255">
        <v>5</v>
      </c>
      <c r="D1220" s="254" t="s">
        <v>6</v>
      </c>
      <c r="E1220" s="255">
        <v>1.889043</v>
      </c>
      <c r="F1220" s="101" t="str">
        <f>VLOOKUP(STOCK_PUENTEPIEDRA[[#This Row],[CODIGO]],CLASIFICACION[],4,FALSE)</f>
        <v>EVERWELL</v>
      </c>
      <c r="G1220" s="10">
        <f>IFERROR(IF(VLOOKUP(STOCK_PUENTEPIEDRA[[#This Row],[CODIGO]],STOCKSANLUIS[],10,FALSE),VLOOKUP(STOCK_PUENTEPIEDRA[[#This Row],[CODIGO]],STOCKSANLUIS[],10,FALSE),"STOCK SOLO EN ALM05"),"STOCK SOLO EN ALM05")</f>
        <v>5</v>
      </c>
      <c r="H1220" s="17">
        <f>VALUE(SUBSTITUTE(STOCK_PUENTEPIEDRA[[#This Row],[STOCK ALMACEN 05]],",",""))</f>
        <v>5</v>
      </c>
    </row>
    <row r="1221" spans="1:8" x14ac:dyDescent="0.25">
      <c r="A1221" s="253" t="s">
        <v>3756</v>
      </c>
      <c r="B1221" s="253" t="s">
        <v>3757</v>
      </c>
      <c r="C1221" s="255">
        <v>5</v>
      </c>
      <c r="D1221" s="254" t="s">
        <v>6</v>
      </c>
      <c r="E1221" s="255">
        <v>1.9739450000000001</v>
      </c>
      <c r="F1221" s="101" t="str">
        <f>VLOOKUP(STOCK_PUENTEPIEDRA[[#This Row],[CODIGO]],CLASIFICACION[],4,FALSE)</f>
        <v>EVERWELL</v>
      </c>
      <c r="G1221" s="10">
        <f>IFERROR(IF(VLOOKUP(STOCK_PUENTEPIEDRA[[#This Row],[CODIGO]],STOCKSANLUIS[],10,FALSE),VLOOKUP(STOCK_PUENTEPIEDRA[[#This Row],[CODIGO]],STOCKSANLUIS[],10,FALSE),"STOCK SOLO EN ALM05"),"STOCK SOLO EN ALM05")</f>
        <v>5</v>
      </c>
      <c r="H1221" s="17">
        <f>VALUE(SUBSTITUTE(STOCK_PUENTEPIEDRA[[#This Row],[STOCK ALMACEN 05]],",",""))</f>
        <v>5</v>
      </c>
    </row>
    <row r="1222" spans="1:8" x14ac:dyDescent="0.25">
      <c r="A1222" s="253" t="s">
        <v>19720</v>
      </c>
      <c r="B1222" s="253" t="s">
        <v>1565</v>
      </c>
      <c r="C1222" s="255">
        <v>0</v>
      </c>
      <c r="D1222" s="254" t="s">
        <v>6</v>
      </c>
      <c r="E1222" s="255">
        <v>0</v>
      </c>
      <c r="F1222" s="101" t="str">
        <f>VLOOKUP(STOCK_PUENTEPIEDRA[[#This Row],[CODIGO]],CLASIFICACION[],4,FALSE)</f>
        <v>MIPAL</v>
      </c>
      <c r="G122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2" s="17">
        <f>VALUE(SUBSTITUTE(STOCK_PUENTEPIEDRA[[#This Row],[STOCK ALMACEN 05]],",",""))</f>
        <v>0</v>
      </c>
    </row>
    <row r="1223" spans="1:8" x14ac:dyDescent="0.25">
      <c r="A1223" s="253" t="s">
        <v>19838</v>
      </c>
      <c r="B1223" s="253" t="s">
        <v>22947</v>
      </c>
      <c r="C1223" s="255">
        <v>0</v>
      </c>
      <c r="D1223" s="254" t="s">
        <v>6</v>
      </c>
      <c r="E1223" s="255">
        <v>0</v>
      </c>
      <c r="F1223" s="101" t="str">
        <f>VLOOKUP(STOCK_PUENTEPIEDRA[[#This Row],[CODIGO]],CLASIFICACION[],4,FALSE)</f>
        <v>DANFOSS</v>
      </c>
      <c r="G122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3" s="17">
        <f>VALUE(SUBSTITUTE(STOCK_PUENTEPIEDRA[[#This Row],[STOCK ALMACEN 05]],",",""))</f>
        <v>0</v>
      </c>
    </row>
    <row r="1224" spans="1:8" x14ac:dyDescent="0.25">
      <c r="A1224" s="253" t="s">
        <v>3758</v>
      </c>
      <c r="B1224" s="253" t="s">
        <v>3759</v>
      </c>
      <c r="C1224" s="255">
        <v>35</v>
      </c>
      <c r="D1224" s="254" t="s">
        <v>6</v>
      </c>
      <c r="E1224" s="255">
        <v>364.48966100000001</v>
      </c>
      <c r="F1224" s="101" t="str">
        <f>VLOOKUP(STOCK_PUENTEPIEDRA[[#This Row],[CODIGO]],CLASIFICACION[],4,FALSE)</f>
        <v>TEMP BLUE</v>
      </c>
      <c r="G1224" s="10">
        <f>IFERROR(IF(VLOOKUP(STOCK_PUENTEPIEDRA[[#This Row],[CODIGO]],STOCKSANLUIS[],10,FALSE),VLOOKUP(STOCK_PUENTEPIEDRA[[#This Row],[CODIGO]],STOCKSANLUIS[],10,FALSE),"STOCK SOLO EN ALM05"),"STOCK SOLO EN ALM05")</f>
        <v>1</v>
      </c>
      <c r="H1224" s="17">
        <f>VALUE(SUBSTITUTE(STOCK_PUENTEPIEDRA[[#This Row],[STOCK ALMACEN 05]],",",""))</f>
        <v>35</v>
      </c>
    </row>
    <row r="1225" spans="1:8" x14ac:dyDescent="0.25">
      <c r="A1225" s="253" t="s">
        <v>3760</v>
      </c>
      <c r="B1225" s="253" t="s">
        <v>3761</v>
      </c>
      <c r="C1225" s="255">
        <v>0</v>
      </c>
      <c r="D1225" s="254" t="s">
        <v>6</v>
      </c>
      <c r="E1225" s="255">
        <v>249.35693599999999</v>
      </c>
      <c r="F1225" s="101" t="str">
        <f>VLOOKUP(STOCK_PUENTEPIEDRA[[#This Row],[CODIGO]],CLASIFICACION[],4,FALSE)</f>
        <v>PANASONIC</v>
      </c>
      <c r="G12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5" s="17">
        <f>VALUE(SUBSTITUTE(STOCK_PUENTEPIEDRA[[#This Row],[STOCK ALMACEN 05]],",",""))</f>
        <v>0</v>
      </c>
    </row>
    <row r="1226" spans="1:8" x14ac:dyDescent="0.25">
      <c r="A1226" s="253" t="s">
        <v>3762</v>
      </c>
      <c r="B1226" s="253" t="s">
        <v>3763</v>
      </c>
      <c r="C1226" s="255">
        <v>0</v>
      </c>
      <c r="D1226" s="254" t="s">
        <v>6</v>
      </c>
      <c r="E1226" s="255">
        <v>4.311375</v>
      </c>
      <c r="F1226" s="101" t="str">
        <f>VLOOKUP(STOCK_PUENTEPIEDRA[[#This Row],[CODIGO]],CLASIFICACION[],4,FALSE)</f>
        <v>QUALITY</v>
      </c>
      <c r="G12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6" s="17">
        <f>VALUE(SUBSTITUTE(STOCK_PUENTEPIEDRA[[#This Row],[STOCK ALMACEN 05]],",",""))</f>
        <v>0</v>
      </c>
    </row>
    <row r="1227" spans="1:8" x14ac:dyDescent="0.25">
      <c r="A1227" s="253" t="s">
        <v>3764</v>
      </c>
      <c r="B1227" s="253" t="s">
        <v>3765</v>
      </c>
      <c r="C1227" s="255">
        <v>2</v>
      </c>
      <c r="D1227" s="254" t="s">
        <v>6</v>
      </c>
      <c r="E1227" s="255">
        <v>4.5687699999999998</v>
      </c>
      <c r="F1227" s="101" t="str">
        <f>VLOOKUP(STOCK_PUENTEPIEDRA[[#This Row],[CODIGO]],CLASIFICACION[],4,FALSE)</f>
        <v>QUALITY</v>
      </c>
      <c r="G12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7" s="17">
        <f>VALUE(SUBSTITUTE(STOCK_PUENTEPIEDRA[[#This Row],[STOCK ALMACEN 05]],",",""))</f>
        <v>2</v>
      </c>
    </row>
    <row r="1228" spans="1:8" x14ac:dyDescent="0.25">
      <c r="A1228" s="253" t="s">
        <v>3766</v>
      </c>
      <c r="B1228" s="253" t="s">
        <v>3767</v>
      </c>
      <c r="C1228" s="255">
        <v>0</v>
      </c>
      <c r="D1228" s="254" t="s">
        <v>6</v>
      </c>
      <c r="E1228" s="255">
        <v>86.142379000000005</v>
      </c>
      <c r="F1228" s="101" t="str">
        <f>VLOOKUP(STOCK_PUENTEPIEDRA[[#This Row],[CODIGO]],CLASIFICACION[],4,FALSE)</f>
        <v>EVERWELL</v>
      </c>
      <c r="G12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8" s="17">
        <f>VALUE(SUBSTITUTE(STOCK_PUENTEPIEDRA[[#This Row],[STOCK ALMACEN 05]],",",""))</f>
        <v>0</v>
      </c>
    </row>
    <row r="1229" spans="1:8" x14ac:dyDescent="0.25">
      <c r="A1229" s="253" t="s">
        <v>3770</v>
      </c>
      <c r="B1229" s="253" t="s">
        <v>19446</v>
      </c>
      <c r="C1229" s="255">
        <v>0</v>
      </c>
      <c r="D1229" s="254" t="s">
        <v>6</v>
      </c>
      <c r="E1229" s="255">
        <v>17.727018000000001</v>
      </c>
      <c r="F1229" s="101" t="str">
        <f>VLOOKUP(STOCK_PUENTEPIEDRA[[#This Row],[CODIGO]],CLASIFICACION[],4,FALSE)</f>
        <v>MIPAL</v>
      </c>
      <c r="G12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29" s="17">
        <f>VALUE(SUBSTITUTE(STOCK_PUENTEPIEDRA[[#This Row],[STOCK ALMACEN 05]],",",""))</f>
        <v>0</v>
      </c>
    </row>
    <row r="1230" spans="1:8" x14ac:dyDescent="0.25">
      <c r="A1230" s="253" t="s">
        <v>3772</v>
      </c>
      <c r="B1230" s="253" t="s">
        <v>3773</v>
      </c>
      <c r="C1230" s="255">
        <v>0</v>
      </c>
      <c r="D1230" s="254" t="s">
        <v>6</v>
      </c>
      <c r="E1230" s="255">
        <v>46.225037</v>
      </c>
      <c r="F1230" s="101" t="str">
        <f>VLOOKUP(STOCK_PUENTEPIEDRA[[#This Row],[CODIGO]],CLASIFICACION[],4,FALSE)</f>
        <v>MIPAL</v>
      </c>
      <c r="G12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0" s="17">
        <f>VALUE(SUBSTITUTE(STOCK_PUENTEPIEDRA[[#This Row],[STOCK ALMACEN 05]],",",""))</f>
        <v>0</v>
      </c>
    </row>
    <row r="1231" spans="1:8" x14ac:dyDescent="0.25">
      <c r="A1231" s="253" t="s">
        <v>21135</v>
      </c>
      <c r="B1231" s="253" t="s">
        <v>21136</v>
      </c>
      <c r="C1231" s="255">
        <v>2</v>
      </c>
      <c r="D1231" s="254" t="s">
        <v>6</v>
      </c>
      <c r="E1231" s="255">
        <v>11.381164</v>
      </c>
      <c r="F1231" s="101" t="str">
        <f>VLOOKUP(STOCK_PUENTEPIEDRA[[#This Row],[CODIGO]],CLASIFICACION[],4,FALSE)</f>
        <v>MIPAL</v>
      </c>
      <c r="G12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1" s="17">
        <f>VALUE(SUBSTITUTE(STOCK_PUENTEPIEDRA[[#This Row],[STOCK ALMACEN 05]],",",""))</f>
        <v>2</v>
      </c>
    </row>
    <row r="1232" spans="1:8" x14ac:dyDescent="0.25">
      <c r="A1232" s="253" t="s">
        <v>21137</v>
      </c>
      <c r="B1232" s="253" t="s">
        <v>21138</v>
      </c>
      <c r="C1232" s="255">
        <v>0</v>
      </c>
      <c r="D1232" s="254" t="s">
        <v>6</v>
      </c>
      <c r="E1232" s="255">
        <v>14.081125999999999</v>
      </c>
      <c r="F1232" s="101" t="str">
        <f>VLOOKUP(STOCK_PUENTEPIEDRA[[#This Row],[CODIGO]],CLASIFICACION[],4,FALSE)</f>
        <v>MIPAL</v>
      </c>
      <c r="G12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2" s="17">
        <f>VALUE(SUBSTITUTE(STOCK_PUENTEPIEDRA[[#This Row],[STOCK ALMACEN 05]],",",""))</f>
        <v>0</v>
      </c>
    </row>
    <row r="1233" spans="1:8" x14ac:dyDescent="0.25">
      <c r="A1233" s="253" t="s">
        <v>21139</v>
      </c>
      <c r="B1233" s="253" t="s">
        <v>21140</v>
      </c>
      <c r="C1233" s="255">
        <v>0</v>
      </c>
      <c r="D1233" s="254" t="s">
        <v>6</v>
      </c>
      <c r="E1233" s="255">
        <v>21.14095</v>
      </c>
      <c r="F1233" s="101" t="str">
        <f>VLOOKUP(STOCK_PUENTEPIEDRA[[#This Row],[CODIGO]],CLASIFICACION[],4,FALSE)</f>
        <v>MIPAL</v>
      </c>
      <c r="G12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3" s="17">
        <f>VALUE(SUBSTITUTE(STOCK_PUENTEPIEDRA[[#This Row],[STOCK ALMACEN 05]],",",""))</f>
        <v>0</v>
      </c>
    </row>
    <row r="1234" spans="1:8" x14ac:dyDescent="0.25">
      <c r="A1234" s="253" t="s">
        <v>21141</v>
      </c>
      <c r="B1234" s="253" t="s">
        <v>21142</v>
      </c>
      <c r="C1234" s="255">
        <v>2</v>
      </c>
      <c r="D1234" s="254" t="s">
        <v>6</v>
      </c>
      <c r="E1234" s="255">
        <v>40.149245999999998</v>
      </c>
      <c r="F1234" s="101" t="str">
        <f>VLOOKUP(STOCK_PUENTEPIEDRA[[#This Row],[CODIGO]],CLASIFICACION[],4,FALSE)</f>
        <v>MIPAL</v>
      </c>
      <c r="G12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4" s="17">
        <f>VALUE(SUBSTITUTE(STOCK_PUENTEPIEDRA[[#This Row],[STOCK ALMACEN 05]],",",""))</f>
        <v>2</v>
      </c>
    </row>
    <row r="1235" spans="1:8" x14ac:dyDescent="0.25">
      <c r="A1235" s="253" t="s">
        <v>3774</v>
      </c>
      <c r="B1235" s="253" t="s">
        <v>3775</v>
      </c>
      <c r="C1235" s="255">
        <v>0</v>
      </c>
      <c r="D1235" s="254" t="s">
        <v>1253</v>
      </c>
      <c r="E1235" s="255">
        <v>1.7075640000000001</v>
      </c>
      <c r="F1235" s="101" t="str">
        <f>VLOOKUP(STOCK_PUENTEPIEDRA[[#This Row],[CODIGO]],CLASIFICACION[],4,FALSE)</f>
        <v>CLEARWAY</v>
      </c>
      <c r="G1235" s="10">
        <f>IFERROR(IF(VLOOKUP(STOCK_PUENTEPIEDRA[[#This Row],[CODIGO]],STOCKSANLUIS[],10,FALSE),VLOOKUP(STOCK_PUENTEPIEDRA[[#This Row],[CODIGO]],STOCKSANLUIS[],10,FALSE),"STOCK SOLO EN ALM05"),"STOCK SOLO EN ALM05")</f>
        <v>4.8300000000000409</v>
      </c>
      <c r="H1235" s="17">
        <f>VALUE(SUBSTITUTE(STOCK_PUENTEPIEDRA[[#This Row],[STOCK ALMACEN 05]],",",""))</f>
        <v>0</v>
      </c>
    </row>
    <row r="1236" spans="1:8" x14ac:dyDescent="0.25">
      <c r="A1236" s="253" t="s">
        <v>3776</v>
      </c>
      <c r="B1236" s="253" t="s">
        <v>3777</v>
      </c>
      <c r="C1236" s="255">
        <v>6499.5990000000002</v>
      </c>
      <c r="D1236" s="254" t="s">
        <v>1253</v>
      </c>
      <c r="E1236" s="255">
        <v>1.2627120000000001</v>
      </c>
      <c r="F1236" s="101" t="str">
        <f>VLOOKUP(STOCK_PUENTEPIEDRA[[#This Row],[CODIGO]],CLASIFICACION[],4,FALSE)</f>
        <v>CLEARWAY</v>
      </c>
      <c r="G1236" s="10">
        <f>IFERROR(IF(VLOOKUP(STOCK_PUENTEPIEDRA[[#This Row],[CODIGO]],STOCKSANLUIS[],10,FALSE),VLOOKUP(STOCK_PUENTEPIEDRA[[#This Row],[CODIGO]],STOCKSANLUIS[],10,FALSE),"STOCK SOLO EN ALM05"),"STOCK SOLO EN ALM05")</f>
        <v>396.64000000000124</v>
      </c>
      <c r="H1236" s="17">
        <f>VALUE(SUBSTITUTE(STOCK_PUENTEPIEDRA[[#This Row],[STOCK ALMACEN 05]],",",""))</f>
        <v>6499.5990000000002</v>
      </c>
    </row>
    <row r="1237" spans="1:8" x14ac:dyDescent="0.25">
      <c r="A1237" s="253" t="s">
        <v>3778</v>
      </c>
      <c r="B1237" s="253" t="s">
        <v>3779</v>
      </c>
      <c r="C1237" s="255">
        <v>0</v>
      </c>
      <c r="D1237" s="254" t="s">
        <v>6</v>
      </c>
      <c r="E1237" s="255">
        <v>332.61</v>
      </c>
      <c r="F1237" s="101" t="str">
        <f>VLOOKUP(STOCK_PUENTEPIEDRA[[#This Row],[CODIGO]],CLASIFICACION[],4,FALSE)</f>
        <v>TEMP BLUE</v>
      </c>
      <c r="G12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7" s="17">
        <f>VALUE(SUBSTITUTE(STOCK_PUENTEPIEDRA[[#This Row],[STOCK ALMACEN 05]],",",""))</f>
        <v>0</v>
      </c>
    </row>
    <row r="1238" spans="1:8" x14ac:dyDescent="0.25">
      <c r="A1238" s="253" t="s">
        <v>3780</v>
      </c>
      <c r="B1238" s="253" t="s">
        <v>3781</v>
      </c>
      <c r="C1238" s="255">
        <v>1</v>
      </c>
      <c r="D1238" s="254" t="s">
        <v>6</v>
      </c>
      <c r="E1238" s="255">
        <v>163.82</v>
      </c>
      <c r="F1238" s="101" t="str">
        <f>VLOOKUP(STOCK_PUENTEPIEDRA[[#This Row],[CODIGO]],CLASIFICACION[],4,FALSE)</f>
        <v>TEMP BLUE</v>
      </c>
      <c r="G12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8" s="17">
        <f>VALUE(SUBSTITUTE(STOCK_PUENTEPIEDRA[[#This Row],[STOCK ALMACEN 05]],",",""))</f>
        <v>1</v>
      </c>
    </row>
    <row r="1239" spans="1:8" x14ac:dyDescent="0.25">
      <c r="A1239" s="253" t="s">
        <v>19796</v>
      </c>
      <c r="B1239" s="253" t="s">
        <v>19797</v>
      </c>
      <c r="C1239" s="255">
        <v>0</v>
      </c>
      <c r="D1239" s="254" t="s">
        <v>6</v>
      </c>
      <c r="E1239" s="255">
        <v>39.049999999999997</v>
      </c>
      <c r="F1239" s="101" t="str">
        <f>VLOOKUP(STOCK_PUENTEPIEDRA[[#This Row],[CODIGO]],CLASIFICACION[],4,FALSE)</f>
        <v>WEIGUANG</v>
      </c>
      <c r="G12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39" s="17">
        <f>VALUE(SUBSTITUTE(STOCK_PUENTEPIEDRA[[#This Row],[STOCK ALMACEN 05]],",",""))</f>
        <v>0</v>
      </c>
    </row>
    <row r="1240" spans="1:8" x14ac:dyDescent="0.25">
      <c r="A1240" s="253" t="s">
        <v>19860</v>
      </c>
      <c r="B1240" s="253" t="s">
        <v>19861</v>
      </c>
      <c r="C1240" s="255">
        <v>0</v>
      </c>
      <c r="D1240" s="254" t="s">
        <v>6</v>
      </c>
      <c r="E1240" s="255">
        <v>39.045000000000002</v>
      </c>
      <c r="F1240" s="101" t="str">
        <f>VLOOKUP(STOCK_PUENTEPIEDRA[[#This Row],[CODIGO]],CLASIFICACION[],4,FALSE)</f>
        <v>WEIGUANG</v>
      </c>
      <c r="G12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0" s="17">
        <f>VALUE(SUBSTITUTE(STOCK_PUENTEPIEDRA[[#This Row],[STOCK ALMACEN 05]],",",""))</f>
        <v>0</v>
      </c>
    </row>
    <row r="1241" spans="1:8" x14ac:dyDescent="0.25">
      <c r="A1241" s="253" t="s">
        <v>21143</v>
      </c>
      <c r="B1241" s="253" t="s">
        <v>21144</v>
      </c>
      <c r="C1241" s="255">
        <v>1</v>
      </c>
      <c r="D1241" s="254" t="s">
        <v>6</v>
      </c>
      <c r="E1241" s="255">
        <v>4</v>
      </c>
      <c r="F1241" s="101" t="str">
        <f>VLOOKUP(STOCK_PUENTEPIEDRA[[#This Row],[CODIGO]],CLASIFICACION[],4,FALSE)</f>
        <v>TEMP BLUE</v>
      </c>
      <c r="G12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1" s="17">
        <f>VALUE(SUBSTITUTE(STOCK_PUENTEPIEDRA[[#This Row],[STOCK ALMACEN 05]],",",""))</f>
        <v>1</v>
      </c>
    </row>
    <row r="1242" spans="1:8" x14ac:dyDescent="0.25">
      <c r="A1242" s="253" t="s">
        <v>21145</v>
      </c>
      <c r="B1242" s="253" t="s">
        <v>21146</v>
      </c>
      <c r="C1242" s="255">
        <v>1</v>
      </c>
      <c r="D1242" s="254" t="s">
        <v>6</v>
      </c>
      <c r="E1242" s="255">
        <v>10</v>
      </c>
      <c r="F1242" s="101" t="str">
        <f>VLOOKUP(STOCK_PUENTEPIEDRA[[#This Row],[CODIGO]],CLASIFICACION[],4,FALSE)</f>
        <v>TEMP BLUE</v>
      </c>
      <c r="G12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2" s="17">
        <f>VALUE(SUBSTITUTE(STOCK_PUENTEPIEDRA[[#This Row],[STOCK ALMACEN 05]],",",""))</f>
        <v>1</v>
      </c>
    </row>
    <row r="1243" spans="1:8" x14ac:dyDescent="0.25">
      <c r="A1243" s="253" t="s">
        <v>21147</v>
      </c>
      <c r="B1243" s="253" t="s">
        <v>21148</v>
      </c>
      <c r="C1243" s="255">
        <v>1</v>
      </c>
      <c r="D1243" s="254" t="s">
        <v>6</v>
      </c>
      <c r="E1243" s="255">
        <v>3</v>
      </c>
      <c r="F1243" s="101" t="str">
        <f>VLOOKUP(STOCK_PUENTEPIEDRA[[#This Row],[CODIGO]],CLASIFICACION[],4,FALSE)</f>
        <v>TEMP BLUE</v>
      </c>
      <c r="G12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3" s="17">
        <f>VALUE(SUBSTITUTE(STOCK_PUENTEPIEDRA[[#This Row],[STOCK ALMACEN 05]],",",""))</f>
        <v>1</v>
      </c>
    </row>
    <row r="1244" spans="1:8" x14ac:dyDescent="0.25">
      <c r="A1244" s="253" t="s">
        <v>21149</v>
      </c>
      <c r="B1244" s="253" t="s">
        <v>21150</v>
      </c>
      <c r="C1244" s="255">
        <v>1</v>
      </c>
      <c r="D1244" s="254" t="s">
        <v>6</v>
      </c>
      <c r="E1244" s="255">
        <v>7</v>
      </c>
      <c r="F1244" s="101" t="str">
        <f>VLOOKUP(STOCK_PUENTEPIEDRA[[#This Row],[CODIGO]],CLASIFICACION[],4,FALSE)</f>
        <v>TEMP BLUE</v>
      </c>
      <c r="G12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4" s="17">
        <f>VALUE(SUBSTITUTE(STOCK_PUENTEPIEDRA[[#This Row],[STOCK ALMACEN 05]],",",""))</f>
        <v>1</v>
      </c>
    </row>
    <row r="1245" spans="1:8" x14ac:dyDescent="0.25">
      <c r="A1245" s="253" t="s">
        <v>21151</v>
      </c>
      <c r="B1245" s="253" t="s">
        <v>21152</v>
      </c>
      <c r="C1245" s="255">
        <v>1</v>
      </c>
      <c r="D1245" s="254" t="s">
        <v>6</v>
      </c>
      <c r="E1245" s="255">
        <v>5</v>
      </c>
      <c r="F1245" s="101" t="str">
        <f>VLOOKUP(STOCK_PUENTEPIEDRA[[#This Row],[CODIGO]],CLASIFICACION[],4,FALSE)</f>
        <v>TEMP BLUE</v>
      </c>
      <c r="G12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5" s="17">
        <f>VALUE(SUBSTITUTE(STOCK_PUENTEPIEDRA[[#This Row],[STOCK ALMACEN 05]],",",""))</f>
        <v>1</v>
      </c>
    </row>
    <row r="1246" spans="1:8" x14ac:dyDescent="0.25">
      <c r="A1246" s="253" t="s">
        <v>21153</v>
      </c>
      <c r="B1246" s="253" t="s">
        <v>21154</v>
      </c>
      <c r="C1246" s="255">
        <v>1</v>
      </c>
      <c r="D1246" s="254" t="s">
        <v>6</v>
      </c>
      <c r="E1246" s="255">
        <v>7.5</v>
      </c>
      <c r="F1246" s="101" t="str">
        <f>VLOOKUP(STOCK_PUENTEPIEDRA[[#This Row],[CODIGO]],CLASIFICACION[],4,FALSE)</f>
        <v>TEMP BLUE</v>
      </c>
      <c r="G12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6" s="17">
        <f>VALUE(SUBSTITUTE(STOCK_PUENTEPIEDRA[[#This Row],[STOCK ALMACEN 05]],",",""))</f>
        <v>1</v>
      </c>
    </row>
    <row r="1247" spans="1:8" x14ac:dyDescent="0.25">
      <c r="A1247" s="253" t="s">
        <v>21155</v>
      </c>
      <c r="B1247" s="253" t="s">
        <v>21156</v>
      </c>
      <c r="C1247" s="255">
        <v>1</v>
      </c>
      <c r="D1247" s="254" t="s">
        <v>6</v>
      </c>
      <c r="E1247" s="255">
        <v>11.25</v>
      </c>
      <c r="F1247" s="101" t="str">
        <f>VLOOKUP(STOCK_PUENTEPIEDRA[[#This Row],[CODIGO]],CLASIFICACION[],4,FALSE)</f>
        <v>TEMP BLUE</v>
      </c>
      <c r="G12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7" s="17">
        <f>VALUE(SUBSTITUTE(STOCK_PUENTEPIEDRA[[#This Row],[STOCK ALMACEN 05]],",",""))</f>
        <v>1</v>
      </c>
    </row>
    <row r="1248" spans="1:8" x14ac:dyDescent="0.25">
      <c r="A1248" s="253" t="s">
        <v>21157</v>
      </c>
      <c r="B1248" s="253" t="s">
        <v>21158</v>
      </c>
      <c r="C1248" s="255">
        <v>1</v>
      </c>
      <c r="D1248" s="254" t="s">
        <v>6</v>
      </c>
      <c r="E1248" s="255">
        <v>2.5</v>
      </c>
      <c r="F1248" s="101" t="str">
        <f>VLOOKUP(STOCK_PUENTEPIEDRA[[#This Row],[CODIGO]],CLASIFICACION[],4,FALSE)</f>
        <v>TEMP BLUE</v>
      </c>
      <c r="G12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8" s="17">
        <f>VALUE(SUBSTITUTE(STOCK_PUENTEPIEDRA[[#This Row],[STOCK ALMACEN 05]],",",""))</f>
        <v>1</v>
      </c>
    </row>
    <row r="1249" spans="1:8" x14ac:dyDescent="0.25">
      <c r="A1249" s="253" t="s">
        <v>21159</v>
      </c>
      <c r="B1249" s="253" t="s">
        <v>21160</v>
      </c>
      <c r="C1249" s="255">
        <v>1</v>
      </c>
      <c r="D1249" s="254" t="s">
        <v>6</v>
      </c>
      <c r="E1249" s="255">
        <v>25</v>
      </c>
      <c r="F1249" s="101" t="str">
        <f>VLOOKUP(STOCK_PUENTEPIEDRA[[#This Row],[CODIGO]],CLASIFICACION[],4,FALSE)</f>
        <v>TEMP BLUE</v>
      </c>
      <c r="G124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49" s="17">
        <f>VALUE(SUBSTITUTE(STOCK_PUENTEPIEDRA[[#This Row],[STOCK ALMACEN 05]],",",""))</f>
        <v>1</v>
      </c>
    </row>
    <row r="1250" spans="1:8" x14ac:dyDescent="0.25">
      <c r="A1250" s="253" t="s">
        <v>21161</v>
      </c>
      <c r="B1250" s="253" t="s">
        <v>21162</v>
      </c>
      <c r="C1250" s="255">
        <v>1</v>
      </c>
      <c r="D1250" s="254" t="s">
        <v>6</v>
      </c>
      <c r="E1250" s="255">
        <v>2.86</v>
      </c>
      <c r="F1250" s="101" t="str">
        <f>VLOOKUP(STOCK_PUENTEPIEDRA[[#This Row],[CODIGO]],CLASIFICACION[],4,FALSE)</f>
        <v>TEMP BLUE</v>
      </c>
      <c r="G12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0" s="17">
        <f>VALUE(SUBSTITUTE(STOCK_PUENTEPIEDRA[[#This Row],[STOCK ALMACEN 05]],",",""))</f>
        <v>1</v>
      </c>
    </row>
    <row r="1251" spans="1:8" x14ac:dyDescent="0.25">
      <c r="A1251" s="253" t="s">
        <v>21163</v>
      </c>
      <c r="B1251" s="253" t="s">
        <v>21164</v>
      </c>
      <c r="C1251" s="255">
        <v>1</v>
      </c>
      <c r="D1251" s="254" t="s">
        <v>6</v>
      </c>
      <c r="E1251" s="255">
        <v>25</v>
      </c>
      <c r="F1251" s="101" t="str">
        <f>VLOOKUP(STOCK_PUENTEPIEDRA[[#This Row],[CODIGO]],CLASIFICACION[],4,FALSE)</f>
        <v>TEMP BLUE</v>
      </c>
      <c r="G12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1" s="17">
        <f>VALUE(SUBSTITUTE(STOCK_PUENTEPIEDRA[[#This Row],[STOCK ALMACEN 05]],",",""))</f>
        <v>1</v>
      </c>
    </row>
    <row r="1252" spans="1:8" x14ac:dyDescent="0.25">
      <c r="A1252" s="253" t="s">
        <v>21165</v>
      </c>
      <c r="B1252" s="253" t="s">
        <v>21166</v>
      </c>
      <c r="C1252" s="255">
        <v>1</v>
      </c>
      <c r="D1252" s="254" t="s">
        <v>6</v>
      </c>
      <c r="E1252" s="255">
        <v>8.57</v>
      </c>
      <c r="F1252" s="101" t="str">
        <f>VLOOKUP(STOCK_PUENTEPIEDRA[[#This Row],[CODIGO]],CLASIFICACION[],4,FALSE)</f>
        <v>TEMP BLUE</v>
      </c>
      <c r="G12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2" s="17">
        <f>VALUE(SUBSTITUTE(STOCK_PUENTEPIEDRA[[#This Row],[STOCK ALMACEN 05]],",",""))</f>
        <v>1</v>
      </c>
    </row>
    <row r="1253" spans="1:8" x14ac:dyDescent="0.25">
      <c r="A1253" s="253" t="s">
        <v>21167</v>
      </c>
      <c r="B1253" s="253" t="s">
        <v>21168</v>
      </c>
      <c r="C1253" s="255">
        <v>1</v>
      </c>
      <c r="D1253" s="254" t="s">
        <v>6</v>
      </c>
      <c r="E1253" s="255">
        <v>22.5</v>
      </c>
      <c r="F1253" s="101" t="str">
        <f>VLOOKUP(STOCK_PUENTEPIEDRA[[#This Row],[CODIGO]],CLASIFICACION[],4,FALSE)</f>
        <v>TEMP BLUE</v>
      </c>
      <c r="G12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3" s="17">
        <f>VALUE(SUBSTITUTE(STOCK_PUENTEPIEDRA[[#This Row],[STOCK ALMACEN 05]],",",""))</f>
        <v>1</v>
      </c>
    </row>
    <row r="1254" spans="1:8" x14ac:dyDescent="0.25">
      <c r="A1254" s="253" t="s">
        <v>21169</v>
      </c>
      <c r="B1254" s="253" t="s">
        <v>21170</v>
      </c>
      <c r="C1254" s="255">
        <v>1</v>
      </c>
      <c r="D1254" s="254" t="s">
        <v>6</v>
      </c>
      <c r="E1254" s="255">
        <v>15</v>
      </c>
      <c r="F1254" s="101" t="str">
        <f>VLOOKUP(STOCK_PUENTEPIEDRA[[#This Row],[CODIGO]],CLASIFICACION[],4,FALSE)</f>
        <v>TEMP BLUE</v>
      </c>
      <c r="G12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4" s="17">
        <f>VALUE(SUBSTITUTE(STOCK_PUENTEPIEDRA[[#This Row],[STOCK ALMACEN 05]],",",""))</f>
        <v>1</v>
      </c>
    </row>
    <row r="1255" spans="1:8" x14ac:dyDescent="0.25">
      <c r="A1255" s="253" t="s">
        <v>21171</v>
      </c>
      <c r="B1255" s="253" t="s">
        <v>21172</v>
      </c>
      <c r="C1255" s="255">
        <v>1</v>
      </c>
      <c r="D1255" s="254" t="s">
        <v>6</v>
      </c>
      <c r="E1255" s="255">
        <v>5.71</v>
      </c>
      <c r="F1255" s="101" t="str">
        <f>VLOOKUP(STOCK_PUENTEPIEDRA[[#This Row],[CODIGO]],CLASIFICACION[],4,FALSE)</f>
        <v>TEMP BLUE</v>
      </c>
      <c r="G12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5" s="17">
        <f>VALUE(SUBSTITUTE(STOCK_PUENTEPIEDRA[[#This Row],[STOCK ALMACEN 05]],",",""))</f>
        <v>1</v>
      </c>
    </row>
    <row r="1256" spans="1:8" x14ac:dyDescent="0.25">
      <c r="A1256" s="253" t="s">
        <v>21173</v>
      </c>
      <c r="B1256" s="253" t="s">
        <v>21174</v>
      </c>
      <c r="C1256" s="255">
        <v>1</v>
      </c>
      <c r="D1256" s="254" t="s">
        <v>6</v>
      </c>
      <c r="E1256" s="255">
        <v>2</v>
      </c>
      <c r="F1256" s="101" t="str">
        <f>VLOOKUP(STOCK_PUENTEPIEDRA[[#This Row],[CODIGO]],CLASIFICACION[],4,FALSE)</f>
        <v>TEMP BLUE</v>
      </c>
      <c r="G12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6" s="17">
        <f>VALUE(SUBSTITUTE(STOCK_PUENTEPIEDRA[[#This Row],[STOCK ALMACEN 05]],",",""))</f>
        <v>1</v>
      </c>
    </row>
    <row r="1257" spans="1:8" x14ac:dyDescent="0.25">
      <c r="A1257" s="253" t="s">
        <v>21175</v>
      </c>
      <c r="B1257" s="253" t="s">
        <v>21176</v>
      </c>
      <c r="C1257" s="255">
        <v>1</v>
      </c>
      <c r="D1257" s="254" t="s">
        <v>6</v>
      </c>
      <c r="E1257" s="255">
        <v>12.5</v>
      </c>
      <c r="F1257" s="101" t="str">
        <f>VLOOKUP(STOCK_PUENTEPIEDRA[[#This Row],[CODIGO]],CLASIFICACION[],4,FALSE)</f>
        <v>TEMP BLUE</v>
      </c>
      <c r="G12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7" s="17">
        <f>VALUE(SUBSTITUTE(STOCK_PUENTEPIEDRA[[#This Row],[STOCK ALMACEN 05]],",",""))</f>
        <v>1</v>
      </c>
    </row>
    <row r="1258" spans="1:8" x14ac:dyDescent="0.25">
      <c r="A1258" s="253" t="s">
        <v>21177</v>
      </c>
      <c r="B1258" s="253" t="s">
        <v>21178</v>
      </c>
      <c r="C1258" s="255">
        <v>1</v>
      </c>
      <c r="D1258" s="254" t="s">
        <v>6</v>
      </c>
      <c r="E1258" s="255">
        <v>5</v>
      </c>
      <c r="F1258" s="101" t="str">
        <f>VLOOKUP(STOCK_PUENTEPIEDRA[[#This Row],[CODIGO]],CLASIFICACION[],4,FALSE)</f>
        <v>TEMP BLUE</v>
      </c>
      <c r="G12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8" s="17">
        <f>VALUE(SUBSTITUTE(STOCK_PUENTEPIEDRA[[#This Row],[STOCK ALMACEN 05]],",",""))</f>
        <v>1</v>
      </c>
    </row>
    <row r="1259" spans="1:8" x14ac:dyDescent="0.25">
      <c r="A1259" s="253" t="s">
        <v>21179</v>
      </c>
      <c r="B1259" s="253" t="s">
        <v>21180</v>
      </c>
      <c r="C1259" s="255">
        <v>1</v>
      </c>
      <c r="D1259" s="254" t="s">
        <v>6</v>
      </c>
      <c r="E1259" s="255">
        <v>50</v>
      </c>
      <c r="F1259" s="101" t="str">
        <f>VLOOKUP(STOCK_PUENTEPIEDRA[[#This Row],[CODIGO]],CLASIFICACION[],4,FALSE)</f>
        <v>TEMP BLUE</v>
      </c>
      <c r="G12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59" s="17">
        <f>VALUE(SUBSTITUTE(STOCK_PUENTEPIEDRA[[#This Row],[STOCK ALMACEN 05]],",",""))</f>
        <v>1</v>
      </c>
    </row>
    <row r="1260" spans="1:8" x14ac:dyDescent="0.25">
      <c r="A1260" s="253" t="s">
        <v>21181</v>
      </c>
      <c r="B1260" s="253" t="s">
        <v>21182</v>
      </c>
      <c r="C1260" s="255">
        <v>1</v>
      </c>
      <c r="D1260" s="254" t="s">
        <v>6</v>
      </c>
      <c r="E1260" s="255">
        <v>3.75</v>
      </c>
      <c r="F1260" s="101" t="str">
        <f>VLOOKUP(STOCK_PUENTEPIEDRA[[#This Row],[CODIGO]],CLASIFICACION[],4,FALSE)</f>
        <v>TEMP BLUE</v>
      </c>
      <c r="G12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0" s="17">
        <f>VALUE(SUBSTITUTE(STOCK_PUENTEPIEDRA[[#This Row],[STOCK ALMACEN 05]],",",""))</f>
        <v>1</v>
      </c>
    </row>
    <row r="1261" spans="1:8" x14ac:dyDescent="0.25">
      <c r="A1261" s="253" t="s">
        <v>21183</v>
      </c>
      <c r="B1261" s="253" t="s">
        <v>21184</v>
      </c>
      <c r="C1261" s="255">
        <v>1</v>
      </c>
      <c r="D1261" s="254" t="s">
        <v>6</v>
      </c>
      <c r="E1261" s="255">
        <v>1.25</v>
      </c>
      <c r="F1261" s="101" t="str">
        <f>VLOOKUP(STOCK_PUENTEPIEDRA[[#This Row],[CODIGO]],CLASIFICACION[],4,FALSE)</f>
        <v>TEMP BLUE</v>
      </c>
      <c r="G12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1" s="17">
        <f>VALUE(SUBSTITUTE(STOCK_PUENTEPIEDRA[[#This Row],[STOCK ALMACEN 05]],",",""))</f>
        <v>1</v>
      </c>
    </row>
    <row r="1262" spans="1:8" x14ac:dyDescent="0.25">
      <c r="A1262" s="253" t="s">
        <v>21185</v>
      </c>
      <c r="B1262" s="253" t="s">
        <v>21186</v>
      </c>
      <c r="C1262" s="255">
        <v>1</v>
      </c>
      <c r="D1262" s="254" t="s">
        <v>6</v>
      </c>
      <c r="E1262" s="255">
        <v>3.75</v>
      </c>
      <c r="F1262" s="101" t="str">
        <f>VLOOKUP(STOCK_PUENTEPIEDRA[[#This Row],[CODIGO]],CLASIFICACION[],4,FALSE)</f>
        <v>TEMP BLUE</v>
      </c>
      <c r="G12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2" s="17">
        <f>VALUE(SUBSTITUTE(STOCK_PUENTEPIEDRA[[#This Row],[STOCK ALMACEN 05]],",",""))</f>
        <v>1</v>
      </c>
    </row>
    <row r="1263" spans="1:8" x14ac:dyDescent="0.25">
      <c r="A1263" s="253" t="s">
        <v>21187</v>
      </c>
      <c r="B1263" s="253" t="s">
        <v>21178</v>
      </c>
      <c r="C1263" s="255">
        <v>1</v>
      </c>
      <c r="D1263" s="254" t="s">
        <v>6</v>
      </c>
      <c r="E1263" s="255">
        <v>5</v>
      </c>
      <c r="F1263" s="101" t="str">
        <f>VLOOKUP(STOCK_PUENTEPIEDRA[[#This Row],[CODIGO]],CLASIFICACION[],4,FALSE)</f>
        <v>TEMP BLUE</v>
      </c>
      <c r="G12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3" s="17">
        <f>VALUE(SUBSTITUTE(STOCK_PUENTEPIEDRA[[#This Row],[STOCK ALMACEN 05]],",",""))</f>
        <v>1</v>
      </c>
    </row>
    <row r="1264" spans="1:8" x14ac:dyDescent="0.25">
      <c r="A1264" s="253" t="s">
        <v>21188</v>
      </c>
      <c r="B1264" s="253" t="s">
        <v>21189</v>
      </c>
      <c r="C1264" s="255">
        <v>1</v>
      </c>
      <c r="D1264" s="254" t="s">
        <v>6</v>
      </c>
      <c r="E1264" s="255">
        <v>35</v>
      </c>
      <c r="F1264" s="101" t="str">
        <f>VLOOKUP(STOCK_PUENTEPIEDRA[[#This Row],[CODIGO]],CLASIFICACION[],4,FALSE)</f>
        <v>TEMP BLUE</v>
      </c>
      <c r="G12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4" s="17">
        <f>VALUE(SUBSTITUTE(STOCK_PUENTEPIEDRA[[#This Row],[STOCK ALMACEN 05]],",",""))</f>
        <v>1</v>
      </c>
    </row>
    <row r="1265" spans="1:8" x14ac:dyDescent="0.25">
      <c r="A1265" s="253" t="s">
        <v>21190</v>
      </c>
      <c r="B1265" s="253" t="s">
        <v>21191</v>
      </c>
      <c r="C1265" s="255">
        <v>1</v>
      </c>
      <c r="D1265" s="254" t="s">
        <v>6</v>
      </c>
      <c r="E1265" s="255">
        <v>5</v>
      </c>
      <c r="F1265" s="101" t="str">
        <f>VLOOKUP(STOCK_PUENTEPIEDRA[[#This Row],[CODIGO]],CLASIFICACION[],4,FALSE)</f>
        <v>TEMP BLUE</v>
      </c>
      <c r="G12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5" s="17">
        <f>VALUE(SUBSTITUTE(STOCK_PUENTEPIEDRA[[#This Row],[STOCK ALMACEN 05]],",",""))</f>
        <v>1</v>
      </c>
    </row>
    <row r="1266" spans="1:8" x14ac:dyDescent="0.25">
      <c r="A1266" s="253" t="s">
        <v>21192</v>
      </c>
      <c r="B1266" s="253" t="s">
        <v>21193</v>
      </c>
      <c r="C1266" s="255">
        <v>1</v>
      </c>
      <c r="D1266" s="254" t="s">
        <v>6</v>
      </c>
      <c r="E1266" s="255">
        <v>12.5</v>
      </c>
      <c r="F1266" s="101" t="str">
        <f>VLOOKUP(STOCK_PUENTEPIEDRA[[#This Row],[CODIGO]],CLASIFICACION[],4,FALSE)</f>
        <v>TEMP BLUE</v>
      </c>
      <c r="G12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6" s="17">
        <f>VALUE(SUBSTITUTE(STOCK_PUENTEPIEDRA[[#This Row],[STOCK ALMACEN 05]],",",""))</f>
        <v>1</v>
      </c>
    </row>
    <row r="1267" spans="1:8" x14ac:dyDescent="0.25">
      <c r="A1267" s="253" t="s">
        <v>21194</v>
      </c>
      <c r="B1267" s="253" t="s">
        <v>21195</v>
      </c>
      <c r="C1267" s="255">
        <v>2</v>
      </c>
      <c r="D1267" s="254" t="s">
        <v>6</v>
      </c>
      <c r="E1267" s="255">
        <v>1.25</v>
      </c>
      <c r="F1267" s="101" t="str">
        <f>VLOOKUP(STOCK_PUENTEPIEDRA[[#This Row],[CODIGO]],CLASIFICACION[],4,FALSE)</f>
        <v>TEMP BLUE</v>
      </c>
      <c r="G12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7" s="17">
        <f>VALUE(SUBSTITUTE(STOCK_PUENTEPIEDRA[[#This Row],[STOCK ALMACEN 05]],",",""))</f>
        <v>2</v>
      </c>
    </row>
    <row r="1268" spans="1:8" x14ac:dyDescent="0.25">
      <c r="A1268" s="253" t="s">
        <v>21196</v>
      </c>
      <c r="B1268" s="253" t="s">
        <v>21197</v>
      </c>
      <c r="C1268" s="255">
        <v>1</v>
      </c>
      <c r="D1268" s="254" t="s">
        <v>6</v>
      </c>
      <c r="E1268" s="255">
        <v>1.25</v>
      </c>
      <c r="F1268" s="101" t="str">
        <f>VLOOKUP(STOCK_PUENTEPIEDRA[[#This Row],[CODIGO]],CLASIFICACION[],4,FALSE)</f>
        <v>TEMP BLUE</v>
      </c>
      <c r="G12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8" s="17">
        <f>VALUE(SUBSTITUTE(STOCK_PUENTEPIEDRA[[#This Row],[STOCK ALMACEN 05]],",",""))</f>
        <v>1</v>
      </c>
    </row>
    <row r="1269" spans="1:8" x14ac:dyDescent="0.25">
      <c r="A1269" s="253" t="s">
        <v>21198</v>
      </c>
      <c r="B1269" s="253" t="s">
        <v>21199</v>
      </c>
      <c r="C1269" s="255">
        <v>1</v>
      </c>
      <c r="D1269" s="254" t="s">
        <v>6</v>
      </c>
      <c r="E1269" s="255">
        <v>30</v>
      </c>
      <c r="F1269" s="101" t="str">
        <f>VLOOKUP(STOCK_PUENTEPIEDRA[[#This Row],[CODIGO]],CLASIFICACION[],4,FALSE)</f>
        <v>TEMP BLUE</v>
      </c>
      <c r="G12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69" s="17">
        <f>VALUE(SUBSTITUTE(STOCK_PUENTEPIEDRA[[#This Row],[STOCK ALMACEN 05]],",",""))</f>
        <v>1</v>
      </c>
    </row>
    <row r="1270" spans="1:8" x14ac:dyDescent="0.25">
      <c r="A1270" s="253" t="s">
        <v>21200</v>
      </c>
      <c r="B1270" s="253" t="s">
        <v>21201</v>
      </c>
      <c r="C1270" s="255">
        <v>1</v>
      </c>
      <c r="D1270" s="254" t="s">
        <v>6</v>
      </c>
      <c r="E1270" s="255">
        <v>1.25</v>
      </c>
      <c r="F1270" s="101" t="str">
        <f>VLOOKUP(STOCK_PUENTEPIEDRA[[#This Row],[CODIGO]],CLASIFICACION[],4,FALSE)</f>
        <v>TEMP BLUE</v>
      </c>
      <c r="G12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0" s="17">
        <f>VALUE(SUBSTITUTE(STOCK_PUENTEPIEDRA[[#This Row],[STOCK ALMACEN 05]],",",""))</f>
        <v>1</v>
      </c>
    </row>
    <row r="1271" spans="1:8" x14ac:dyDescent="0.25">
      <c r="A1271" s="253" t="s">
        <v>21202</v>
      </c>
      <c r="B1271" s="253" t="s">
        <v>21203</v>
      </c>
      <c r="C1271" s="255">
        <v>1</v>
      </c>
      <c r="D1271" s="254" t="s">
        <v>6</v>
      </c>
      <c r="E1271" s="255">
        <v>1.25</v>
      </c>
      <c r="F1271" s="101" t="str">
        <f>VLOOKUP(STOCK_PUENTEPIEDRA[[#This Row],[CODIGO]],CLASIFICACION[],4,FALSE)</f>
        <v>TEMP BLUE</v>
      </c>
      <c r="G12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1" s="17">
        <f>VALUE(SUBSTITUTE(STOCK_PUENTEPIEDRA[[#This Row],[STOCK ALMACEN 05]],",",""))</f>
        <v>1</v>
      </c>
    </row>
    <row r="1272" spans="1:8" x14ac:dyDescent="0.25">
      <c r="A1272" s="253" t="s">
        <v>21204</v>
      </c>
      <c r="B1272" s="253" t="s">
        <v>21205</v>
      </c>
      <c r="C1272" s="255">
        <v>1</v>
      </c>
      <c r="D1272" s="254" t="s">
        <v>6</v>
      </c>
      <c r="E1272" s="255">
        <v>2.5</v>
      </c>
      <c r="F1272" s="101" t="str">
        <f>VLOOKUP(STOCK_PUENTEPIEDRA[[#This Row],[CODIGO]],CLASIFICACION[],4,FALSE)</f>
        <v>TEMP BLUE</v>
      </c>
      <c r="G12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2" s="17">
        <f>VALUE(SUBSTITUTE(STOCK_PUENTEPIEDRA[[#This Row],[STOCK ALMACEN 05]],",",""))</f>
        <v>1</v>
      </c>
    </row>
    <row r="1273" spans="1:8" x14ac:dyDescent="0.25">
      <c r="A1273" s="253" t="s">
        <v>21206</v>
      </c>
      <c r="B1273" s="253" t="s">
        <v>21207</v>
      </c>
      <c r="C1273" s="255">
        <v>1</v>
      </c>
      <c r="D1273" s="254" t="s">
        <v>6</v>
      </c>
      <c r="E1273" s="255">
        <v>48.75</v>
      </c>
      <c r="F1273" s="101" t="str">
        <f>VLOOKUP(STOCK_PUENTEPIEDRA[[#This Row],[CODIGO]],CLASIFICACION[],4,FALSE)</f>
        <v>TEMP BLUE</v>
      </c>
      <c r="G12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3" s="17">
        <f>VALUE(SUBSTITUTE(STOCK_PUENTEPIEDRA[[#This Row],[STOCK ALMACEN 05]],",",""))</f>
        <v>1</v>
      </c>
    </row>
    <row r="1274" spans="1:8" x14ac:dyDescent="0.25">
      <c r="A1274" s="253" t="s">
        <v>21208</v>
      </c>
      <c r="B1274" s="253" t="s">
        <v>21209</v>
      </c>
      <c r="C1274" s="255">
        <v>1</v>
      </c>
      <c r="D1274" s="254" t="s">
        <v>6</v>
      </c>
      <c r="E1274" s="255">
        <v>6.25</v>
      </c>
      <c r="F1274" s="101" t="str">
        <f>VLOOKUP(STOCK_PUENTEPIEDRA[[#This Row],[CODIGO]],CLASIFICACION[],4,FALSE)</f>
        <v>TEMP BLUE</v>
      </c>
      <c r="G12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4" s="17">
        <f>VALUE(SUBSTITUTE(STOCK_PUENTEPIEDRA[[#This Row],[STOCK ALMACEN 05]],",",""))</f>
        <v>1</v>
      </c>
    </row>
    <row r="1275" spans="1:8" x14ac:dyDescent="0.25">
      <c r="A1275" s="253" t="s">
        <v>21210</v>
      </c>
      <c r="B1275" s="253" t="s">
        <v>21211</v>
      </c>
      <c r="C1275" s="255">
        <v>1</v>
      </c>
      <c r="D1275" s="254" t="s">
        <v>6</v>
      </c>
      <c r="E1275" s="255">
        <v>1.25</v>
      </c>
      <c r="F1275" s="101" t="str">
        <f>VLOOKUP(STOCK_PUENTEPIEDRA[[#This Row],[CODIGO]],CLASIFICACION[],4,FALSE)</f>
        <v>TEMP BLUE</v>
      </c>
      <c r="G12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5" s="17">
        <f>VALUE(SUBSTITUTE(STOCK_PUENTEPIEDRA[[#This Row],[STOCK ALMACEN 05]],",",""))</f>
        <v>1</v>
      </c>
    </row>
    <row r="1276" spans="1:8" x14ac:dyDescent="0.25">
      <c r="A1276" s="253" t="s">
        <v>21212</v>
      </c>
      <c r="B1276" s="253" t="s">
        <v>21213</v>
      </c>
      <c r="C1276" s="255">
        <v>1</v>
      </c>
      <c r="D1276" s="254" t="s">
        <v>6</v>
      </c>
      <c r="E1276" s="255">
        <v>27.5</v>
      </c>
      <c r="F1276" s="101" t="str">
        <f>VLOOKUP(STOCK_PUENTEPIEDRA[[#This Row],[CODIGO]],CLASIFICACION[],4,FALSE)</f>
        <v>TEMP BLUE</v>
      </c>
      <c r="G12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6" s="17">
        <f>VALUE(SUBSTITUTE(STOCK_PUENTEPIEDRA[[#This Row],[STOCK ALMACEN 05]],",",""))</f>
        <v>1</v>
      </c>
    </row>
    <row r="1277" spans="1:8" x14ac:dyDescent="0.25">
      <c r="A1277" s="253" t="s">
        <v>21214</v>
      </c>
      <c r="B1277" s="253" t="s">
        <v>21215</v>
      </c>
      <c r="C1277" s="255">
        <v>1</v>
      </c>
      <c r="D1277" s="254" t="s">
        <v>6</v>
      </c>
      <c r="E1277" s="255">
        <v>2.5</v>
      </c>
      <c r="F1277" s="101" t="str">
        <f>VLOOKUP(STOCK_PUENTEPIEDRA[[#This Row],[CODIGO]],CLASIFICACION[],4,FALSE)</f>
        <v>TEMP BLUE</v>
      </c>
      <c r="G127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7" s="17">
        <f>VALUE(SUBSTITUTE(STOCK_PUENTEPIEDRA[[#This Row],[STOCK ALMACEN 05]],",",""))</f>
        <v>1</v>
      </c>
    </row>
    <row r="1278" spans="1:8" x14ac:dyDescent="0.25">
      <c r="A1278" s="253" t="s">
        <v>21216</v>
      </c>
      <c r="B1278" s="253" t="s">
        <v>21217</v>
      </c>
      <c r="C1278" s="255">
        <v>1</v>
      </c>
      <c r="D1278" s="254" t="s">
        <v>6</v>
      </c>
      <c r="E1278" s="255">
        <v>5</v>
      </c>
      <c r="F1278" s="101" t="str">
        <f>VLOOKUP(STOCK_PUENTEPIEDRA[[#This Row],[CODIGO]],CLASIFICACION[],4,FALSE)</f>
        <v>TEMP BLUE</v>
      </c>
      <c r="G127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8" s="17">
        <f>VALUE(SUBSTITUTE(STOCK_PUENTEPIEDRA[[#This Row],[STOCK ALMACEN 05]],",",""))</f>
        <v>1</v>
      </c>
    </row>
    <row r="1279" spans="1:8" x14ac:dyDescent="0.25">
      <c r="A1279" s="253" t="s">
        <v>21218</v>
      </c>
      <c r="B1279" s="253" t="s">
        <v>21219</v>
      </c>
      <c r="C1279" s="255">
        <v>1</v>
      </c>
      <c r="D1279" s="254" t="s">
        <v>6</v>
      </c>
      <c r="E1279" s="255">
        <v>63.75</v>
      </c>
      <c r="F1279" s="101" t="str">
        <f>VLOOKUP(STOCK_PUENTEPIEDRA[[#This Row],[CODIGO]],CLASIFICACION[],4,FALSE)</f>
        <v>TEMP BLUE</v>
      </c>
      <c r="G12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79" s="17">
        <f>VALUE(SUBSTITUTE(STOCK_PUENTEPIEDRA[[#This Row],[STOCK ALMACEN 05]],",",""))</f>
        <v>1</v>
      </c>
    </row>
    <row r="1280" spans="1:8" x14ac:dyDescent="0.25">
      <c r="A1280" s="253" t="s">
        <v>21220</v>
      </c>
      <c r="B1280" s="253" t="s">
        <v>21221</v>
      </c>
      <c r="C1280" s="255">
        <v>1</v>
      </c>
      <c r="D1280" s="254" t="s">
        <v>6</v>
      </c>
      <c r="E1280" s="255">
        <v>1.25</v>
      </c>
      <c r="F1280" s="101" t="str">
        <f>VLOOKUP(STOCK_PUENTEPIEDRA[[#This Row],[CODIGO]],CLASIFICACION[],4,FALSE)</f>
        <v>TEMP BLUE</v>
      </c>
      <c r="G12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0" s="17">
        <f>VALUE(SUBSTITUTE(STOCK_PUENTEPIEDRA[[#This Row],[STOCK ALMACEN 05]],",",""))</f>
        <v>1</v>
      </c>
    </row>
    <row r="1281" spans="1:8" x14ac:dyDescent="0.25">
      <c r="A1281" s="253" t="s">
        <v>21222</v>
      </c>
      <c r="B1281" s="253" t="s">
        <v>21223</v>
      </c>
      <c r="C1281" s="255">
        <v>1</v>
      </c>
      <c r="D1281" s="254" t="s">
        <v>6</v>
      </c>
      <c r="E1281" s="255">
        <v>27.5</v>
      </c>
      <c r="F1281" s="101" t="str">
        <f>VLOOKUP(STOCK_PUENTEPIEDRA[[#This Row],[CODIGO]],CLASIFICACION[],4,FALSE)</f>
        <v>TEMP BLUE</v>
      </c>
      <c r="G12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1" s="17">
        <f>VALUE(SUBSTITUTE(STOCK_PUENTEPIEDRA[[#This Row],[STOCK ALMACEN 05]],",",""))</f>
        <v>1</v>
      </c>
    </row>
    <row r="1282" spans="1:8" x14ac:dyDescent="0.25">
      <c r="A1282" s="253" t="s">
        <v>21224</v>
      </c>
      <c r="B1282" s="253" t="s">
        <v>21225</v>
      </c>
      <c r="C1282" s="255">
        <v>1</v>
      </c>
      <c r="D1282" s="254" t="s">
        <v>6</v>
      </c>
      <c r="E1282" s="255">
        <v>3.75</v>
      </c>
      <c r="F1282" s="101" t="str">
        <f>VLOOKUP(STOCK_PUENTEPIEDRA[[#This Row],[CODIGO]],CLASIFICACION[],4,FALSE)</f>
        <v>TEMP BLUE</v>
      </c>
      <c r="G12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2" s="17">
        <f>VALUE(SUBSTITUTE(STOCK_PUENTEPIEDRA[[#This Row],[STOCK ALMACEN 05]],",",""))</f>
        <v>1</v>
      </c>
    </row>
    <row r="1283" spans="1:8" x14ac:dyDescent="0.25">
      <c r="A1283" s="253" t="s">
        <v>21226</v>
      </c>
      <c r="B1283" s="253" t="s">
        <v>21227</v>
      </c>
      <c r="C1283" s="255">
        <v>1</v>
      </c>
      <c r="D1283" s="254" t="s">
        <v>6</v>
      </c>
      <c r="E1283" s="255">
        <v>16.25</v>
      </c>
      <c r="F1283" s="101" t="str">
        <f>VLOOKUP(STOCK_PUENTEPIEDRA[[#This Row],[CODIGO]],CLASIFICACION[],4,FALSE)</f>
        <v>TEMP BLUE</v>
      </c>
      <c r="G12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3" s="17">
        <f>VALUE(SUBSTITUTE(STOCK_PUENTEPIEDRA[[#This Row],[STOCK ALMACEN 05]],",",""))</f>
        <v>1</v>
      </c>
    </row>
    <row r="1284" spans="1:8" x14ac:dyDescent="0.25">
      <c r="A1284" s="253" t="s">
        <v>19792</v>
      </c>
      <c r="B1284" s="253" t="s">
        <v>19793</v>
      </c>
      <c r="C1284" s="255">
        <v>0</v>
      </c>
      <c r="D1284" s="254" t="s">
        <v>6</v>
      </c>
      <c r="E1284" s="255">
        <v>4.1836529999999996</v>
      </c>
      <c r="F1284" s="101" t="str">
        <f>VLOOKUP(STOCK_PUENTEPIEDRA[[#This Row],[CODIGO]],CLASIFICACION[],4,FALSE)</f>
        <v>EVERWELL</v>
      </c>
      <c r="G128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4" s="17">
        <f>VALUE(SUBSTITUTE(STOCK_PUENTEPIEDRA[[#This Row],[STOCK ALMACEN 05]],",",""))</f>
        <v>0</v>
      </c>
    </row>
    <row r="1285" spans="1:8" x14ac:dyDescent="0.25">
      <c r="A1285" s="253" t="s">
        <v>19840</v>
      </c>
      <c r="B1285" s="253" t="s">
        <v>19841</v>
      </c>
      <c r="C1285" s="255">
        <v>0</v>
      </c>
      <c r="D1285" s="254" t="s">
        <v>6</v>
      </c>
      <c r="E1285" s="255">
        <v>2.8963749999999999</v>
      </c>
      <c r="F1285" s="101" t="str">
        <f>VLOOKUP(STOCK_PUENTEPIEDRA[[#This Row],[CODIGO]],CLASIFICACION[],4,FALSE)</f>
        <v>EVERWELL</v>
      </c>
      <c r="G128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5" s="17">
        <f>VALUE(SUBSTITUTE(STOCK_PUENTEPIEDRA[[#This Row],[STOCK ALMACEN 05]],",",""))</f>
        <v>0</v>
      </c>
    </row>
    <row r="1286" spans="1:8" x14ac:dyDescent="0.25">
      <c r="A1286" s="253" t="s">
        <v>19802</v>
      </c>
      <c r="B1286" s="253" t="s">
        <v>22948</v>
      </c>
      <c r="C1286" s="255">
        <v>0</v>
      </c>
      <c r="D1286" s="254" t="s">
        <v>6</v>
      </c>
      <c r="E1286" s="255">
        <v>66.723909000000006</v>
      </c>
      <c r="F1286" s="101" t="str">
        <f>VLOOKUP(STOCK_PUENTEPIEDRA[[#This Row],[CODIGO]],CLASIFICACION[],4,FALSE)</f>
        <v>EVERWELL</v>
      </c>
      <c r="G128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6" s="17">
        <f>VALUE(SUBSTITUTE(STOCK_PUENTEPIEDRA[[#This Row],[STOCK ALMACEN 05]],",",""))</f>
        <v>0</v>
      </c>
    </row>
    <row r="1287" spans="1:8" x14ac:dyDescent="0.25">
      <c r="A1287" s="253" t="s">
        <v>19818</v>
      </c>
      <c r="B1287" s="253" t="s">
        <v>19819</v>
      </c>
      <c r="C1287" s="255">
        <v>0</v>
      </c>
      <c r="D1287" s="254" t="s">
        <v>6</v>
      </c>
      <c r="E1287" s="255">
        <v>6.7153</v>
      </c>
      <c r="F1287" s="101" t="str">
        <f>VLOOKUP(STOCK_PUENTEPIEDRA[[#This Row],[CODIGO]],CLASIFICACION[],4,FALSE)</f>
        <v>EVERWELL</v>
      </c>
      <c r="G12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7" s="17">
        <f>VALUE(SUBSTITUTE(STOCK_PUENTEPIEDRA[[#This Row],[STOCK ALMACEN 05]],",",""))</f>
        <v>0</v>
      </c>
    </row>
    <row r="1288" spans="1:8" x14ac:dyDescent="0.25">
      <c r="A1288" s="253" t="s">
        <v>19846</v>
      </c>
      <c r="B1288" s="253" t="s">
        <v>19847</v>
      </c>
      <c r="C1288" s="255">
        <v>0</v>
      </c>
      <c r="D1288" s="254" t="s">
        <v>6</v>
      </c>
      <c r="E1288" s="255">
        <v>4.4625640000000004</v>
      </c>
      <c r="F1288" s="101" t="str">
        <f>VLOOKUP(STOCK_PUENTEPIEDRA[[#This Row],[CODIGO]],CLASIFICACION[],4,FALSE)</f>
        <v>EVERWELL</v>
      </c>
      <c r="G12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8" s="17">
        <f>VALUE(SUBSTITUTE(STOCK_PUENTEPIEDRA[[#This Row],[STOCK ALMACEN 05]],",",""))</f>
        <v>0</v>
      </c>
    </row>
    <row r="1289" spans="1:8" x14ac:dyDescent="0.25">
      <c r="A1289" s="253" t="s">
        <v>19820</v>
      </c>
      <c r="B1289" s="253" t="s">
        <v>19821</v>
      </c>
      <c r="C1289" s="255">
        <v>0</v>
      </c>
      <c r="D1289" s="254" t="s">
        <v>6</v>
      </c>
      <c r="E1289" s="255">
        <v>20.102990999999999</v>
      </c>
      <c r="F1289" s="101" t="str">
        <f>VLOOKUP(STOCK_PUENTEPIEDRA[[#This Row],[CODIGO]],CLASIFICACION[],4,FALSE)</f>
        <v>EVERWELL</v>
      </c>
      <c r="G12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89" s="17">
        <f>VALUE(SUBSTITUTE(STOCK_PUENTEPIEDRA[[#This Row],[STOCK ALMACEN 05]],",",""))</f>
        <v>0</v>
      </c>
    </row>
    <row r="1290" spans="1:8" x14ac:dyDescent="0.25">
      <c r="A1290" s="253" t="s">
        <v>19804</v>
      </c>
      <c r="B1290" s="253" t="s">
        <v>19805</v>
      </c>
      <c r="C1290" s="255">
        <v>0</v>
      </c>
      <c r="D1290" s="254" t="s">
        <v>6</v>
      </c>
      <c r="E1290" s="255">
        <v>33.361955000000002</v>
      </c>
      <c r="F1290" s="101" t="str">
        <f>VLOOKUP(STOCK_PUENTEPIEDRA[[#This Row],[CODIGO]],CLASIFICACION[],4,FALSE)</f>
        <v>EVERWELL</v>
      </c>
      <c r="G12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0" s="17">
        <f>VALUE(SUBSTITUTE(STOCK_PUENTEPIEDRA[[#This Row],[STOCK ALMACEN 05]],",",""))</f>
        <v>0</v>
      </c>
    </row>
    <row r="1291" spans="1:8" x14ac:dyDescent="0.25">
      <c r="A1291" s="253" t="s">
        <v>19862</v>
      </c>
      <c r="B1291" s="253" t="s">
        <v>19863</v>
      </c>
      <c r="C1291" s="255">
        <v>0</v>
      </c>
      <c r="D1291" s="254" t="s">
        <v>6</v>
      </c>
      <c r="E1291" s="255">
        <v>0.99763999999999997</v>
      </c>
      <c r="F1291" s="101" t="str">
        <f>VLOOKUP(STOCK_PUENTEPIEDRA[[#This Row],[CODIGO]],CLASIFICACION[],4,FALSE)</f>
        <v>EVERWELL</v>
      </c>
      <c r="G12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1" s="17">
        <f>VALUE(SUBSTITUTE(STOCK_PUENTEPIEDRA[[#This Row],[STOCK ALMACEN 05]],",",""))</f>
        <v>0</v>
      </c>
    </row>
    <row r="1292" spans="1:8" x14ac:dyDescent="0.25">
      <c r="A1292" s="253" t="s">
        <v>19854</v>
      </c>
      <c r="B1292" s="253" t="s">
        <v>19855</v>
      </c>
      <c r="C1292" s="255">
        <v>0</v>
      </c>
      <c r="D1292" s="254" t="s">
        <v>6</v>
      </c>
      <c r="E1292" s="255">
        <v>0.92254899999999995</v>
      </c>
      <c r="F1292" s="101" t="str">
        <f>VLOOKUP(STOCK_PUENTEPIEDRA[[#This Row],[CODIGO]],CLASIFICACION[],4,FALSE)</f>
        <v>EVERWELL</v>
      </c>
      <c r="G12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2" s="17">
        <f>VALUE(SUBSTITUTE(STOCK_PUENTEPIEDRA[[#This Row],[STOCK ALMACEN 05]],",",""))</f>
        <v>0</v>
      </c>
    </row>
    <row r="1293" spans="1:8" x14ac:dyDescent="0.25">
      <c r="A1293" s="253" t="s">
        <v>3782</v>
      </c>
      <c r="B1293" s="253" t="s">
        <v>3783</v>
      </c>
      <c r="C1293" s="255">
        <v>0</v>
      </c>
      <c r="D1293" s="254" t="s">
        <v>6</v>
      </c>
      <c r="E1293" s="255">
        <v>9.3425589999999996</v>
      </c>
      <c r="F1293" s="101" t="str">
        <f>VLOOKUP(STOCK_PUENTEPIEDRA[[#This Row],[CODIGO]],CLASIFICACION[],4,FALSE)</f>
        <v>EVERWELL</v>
      </c>
      <c r="G12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3" s="17">
        <f>VALUE(SUBSTITUTE(STOCK_PUENTEPIEDRA[[#This Row],[STOCK ALMACEN 05]],",",""))</f>
        <v>0</v>
      </c>
    </row>
    <row r="1294" spans="1:8" x14ac:dyDescent="0.25">
      <c r="A1294" s="253" t="s">
        <v>3784</v>
      </c>
      <c r="B1294" s="253" t="s">
        <v>3785</v>
      </c>
      <c r="C1294" s="255">
        <v>0</v>
      </c>
      <c r="D1294" s="254" t="s">
        <v>6</v>
      </c>
      <c r="E1294" s="255">
        <v>5.797523</v>
      </c>
      <c r="F1294" s="101" t="str">
        <f>VLOOKUP(STOCK_PUENTEPIEDRA[[#This Row],[CODIGO]],CLASIFICACION[],4,FALSE)</f>
        <v>EVERWELL</v>
      </c>
      <c r="G1294" s="10">
        <f>IFERROR(IF(VLOOKUP(STOCK_PUENTEPIEDRA[[#This Row],[CODIGO]],STOCKSANLUIS[],10,FALSE),VLOOKUP(STOCK_PUENTEPIEDRA[[#This Row],[CODIGO]],STOCKSANLUIS[],10,FALSE),"STOCK SOLO EN ALM05"),"STOCK SOLO EN ALM05")</f>
        <v>1</v>
      </c>
      <c r="H1294" s="17">
        <f>VALUE(SUBSTITUTE(STOCK_PUENTEPIEDRA[[#This Row],[STOCK ALMACEN 05]],",",""))</f>
        <v>0</v>
      </c>
    </row>
    <row r="1295" spans="1:8" x14ac:dyDescent="0.25">
      <c r="A1295" s="253" t="s">
        <v>21228</v>
      </c>
      <c r="B1295" s="253" t="s">
        <v>3596</v>
      </c>
      <c r="C1295" s="255">
        <v>0</v>
      </c>
      <c r="D1295" s="254" t="s">
        <v>6</v>
      </c>
      <c r="E1295" s="255">
        <v>5.0445979999999997</v>
      </c>
      <c r="F1295" s="101" t="str">
        <f>VLOOKUP(STOCK_PUENTEPIEDRA[[#This Row],[CODIGO]],CLASIFICACION[],4,FALSE)</f>
        <v>EVERWELL</v>
      </c>
      <c r="G12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5" s="17">
        <f>VALUE(SUBSTITUTE(STOCK_PUENTEPIEDRA[[#This Row],[STOCK ALMACEN 05]],",",""))</f>
        <v>0</v>
      </c>
    </row>
    <row r="1296" spans="1:8" x14ac:dyDescent="0.25">
      <c r="A1296" s="253" t="s">
        <v>19866</v>
      </c>
      <c r="B1296" s="253" t="s">
        <v>22949</v>
      </c>
      <c r="C1296" s="255">
        <v>0</v>
      </c>
      <c r="D1296" s="254" t="s">
        <v>6</v>
      </c>
      <c r="E1296" s="255">
        <v>36.254010999999998</v>
      </c>
      <c r="F1296" s="101" t="str">
        <f>VLOOKUP(STOCK_PUENTEPIEDRA[[#This Row],[CODIGO]],CLASIFICACION[],4,FALSE)</f>
        <v>EMERSON</v>
      </c>
      <c r="G12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6" s="17">
        <f>VALUE(SUBSTITUTE(STOCK_PUENTEPIEDRA[[#This Row],[STOCK ALMACEN 05]],",",""))</f>
        <v>0</v>
      </c>
    </row>
    <row r="1297" spans="1:8" x14ac:dyDescent="0.25">
      <c r="A1297" s="253" t="s">
        <v>19814</v>
      </c>
      <c r="B1297" s="253" t="s">
        <v>19815</v>
      </c>
      <c r="C1297" s="255">
        <v>0</v>
      </c>
      <c r="D1297" s="254" t="s">
        <v>6</v>
      </c>
      <c r="E1297" s="255">
        <v>42.844999999999999</v>
      </c>
      <c r="F1297" s="101" t="str">
        <f>VLOOKUP(STOCK_PUENTEPIEDRA[[#This Row],[CODIGO]],CLASIFICACION[],4,FALSE)</f>
        <v>WEIGUANG</v>
      </c>
      <c r="G12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7" s="17">
        <f>VALUE(SUBSTITUTE(STOCK_PUENTEPIEDRA[[#This Row],[STOCK ALMACEN 05]],",",""))</f>
        <v>0</v>
      </c>
    </row>
    <row r="1298" spans="1:8" x14ac:dyDescent="0.25">
      <c r="A1298" s="253" t="s">
        <v>3788</v>
      </c>
      <c r="B1298" s="253" t="s">
        <v>3789</v>
      </c>
      <c r="C1298" s="255">
        <v>4</v>
      </c>
      <c r="D1298" s="254" t="s">
        <v>6</v>
      </c>
      <c r="E1298" s="255">
        <v>30.665493999999999</v>
      </c>
      <c r="F1298" s="101" t="str">
        <f>VLOOKUP(STOCK_PUENTEPIEDRA[[#This Row],[CODIGO]],CLASIFICACION[],4,FALSE)</f>
        <v>MAER FAN</v>
      </c>
      <c r="G129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298" s="17">
        <f>VALUE(SUBSTITUTE(STOCK_PUENTEPIEDRA[[#This Row],[STOCK ALMACEN 05]],",",""))</f>
        <v>4</v>
      </c>
    </row>
    <row r="1299" spans="1:8" x14ac:dyDescent="0.25">
      <c r="A1299" s="253" t="s">
        <v>19870</v>
      </c>
      <c r="B1299" s="253" t="s">
        <v>19871</v>
      </c>
      <c r="C1299" s="255">
        <v>399</v>
      </c>
      <c r="D1299" s="254" t="s">
        <v>6</v>
      </c>
      <c r="E1299" s="255">
        <v>0.59264600000000001</v>
      </c>
      <c r="F1299" s="101" t="str">
        <f>VLOOKUP(STOCK_PUENTEPIEDRA[[#This Row],[CODIGO]],CLASIFICACION[],4,FALSE)</f>
        <v>MAER FAN</v>
      </c>
      <c r="G1299" s="10">
        <f>IFERROR(IF(VLOOKUP(STOCK_PUENTEPIEDRA[[#This Row],[CODIGO]],STOCKSANLUIS[],10,FALSE),VLOOKUP(STOCK_PUENTEPIEDRA[[#This Row],[CODIGO]],STOCKSANLUIS[],10,FALSE),"STOCK SOLO EN ALM05"),"STOCK SOLO EN ALM05")</f>
        <v>1</v>
      </c>
      <c r="H1299" s="17">
        <f>VALUE(SUBSTITUTE(STOCK_PUENTEPIEDRA[[#This Row],[STOCK ALMACEN 05]],",",""))</f>
        <v>399</v>
      </c>
    </row>
    <row r="1300" spans="1:8" x14ac:dyDescent="0.25">
      <c r="A1300" s="253" t="s">
        <v>21229</v>
      </c>
      <c r="B1300" s="253" t="s">
        <v>22630</v>
      </c>
      <c r="C1300" s="255">
        <v>499</v>
      </c>
      <c r="D1300" s="254" t="s">
        <v>6</v>
      </c>
      <c r="E1300" s="255">
        <v>0.27162999999999998</v>
      </c>
      <c r="F1300" s="101" t="str">
        <f>VLOOKUP(STOCK_PUENTEPIEDRA[[#This Row],[CODIGO]],CLASIFICACION[],4,FALSE)</f>
        <v>MAER FAN</v>
      </c>
      <c r="G1300" s="10">
        <f>IFERROR(IF(VLOOKUP(STOCK_PUENTEPIEDRA[[#This Row],[CODIGO]],STOCKSANLUIS[],10,FALSE),VLOOKUP(STOCK_PUENTEPIEDRA[[#This Row],[CODIGO]],STOCKSANLUIS[],10,FALSE),"STOCK SOLO EN ALM05"),"STOCK SOLO EN ALM05")</f>
        <v>1</v>
      </c>
      <c r="H1300" s="17">
        <f>VALUE(SUBSTITUTE(STOCK_PUENTEPIEDRA[[#This Row],[STOCK ALMACEN 05]],",",""))</f>
        <v>499</v>
      </c>
    </row>
    <row r="1301" spans="1:8" x14ac:dyDescent="0.25">
      <c r="A1301" s="253" t="s">
        <v>3790</v>
      </c>
      <c r="B1301" s="253" t="s">
        <v>3791</v>
      </c>
      <c r="C1301" s="255">
        <v>0</v>
      </c>
      <c r="D1301" s="254" t="s">
        <v>6</v>
      </c>
      <c r="E1301" s="255">
        <v>57.969150999999997</v>
      </c>
      <c r="F1301" s="101" t="str">
        <f>VLOOKUP(STOCK_PUENTEPIEDRA[[#This Row],[CODIGO]],CLASIFICACION[],4,FALSE)</f>
        <v>MAER FAN</v>
      </c>
      <c r="G13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1" s="17">
        <f>VALUE(SUBSTITUTE(STOCK_PUENTEPIEDRA[[#This Row],[STOCK ALMACEN 05]],",",""))</f>
        <v>0</v>
      </c>
    </row>
    <row r="1302" spans="1:8" x14ac:dyDescent="0.25">
      <c r="A1302" s="253" t="s">
        <v>3792</v>
      </c>
      <c r="B1302" s="253" t="s">
        <v>3793</v>
      </c>
      <c r="C1302" s="255">
        <v>0</v>
      </c>
      <c r="D1302" s="254" t="s">
        <v>6</v>
      </c>
      <c r="E1302" s="255">
        <v>28.924689999999998</v>
      </c>
      <c r="F1302" s="101" t="str">
        <f>VLOOKUP(STOCK_PUENTEPIEDRA[[#This Row],[CODIGO]],CLASIFICACION[],4,FALSE)</f>
        <v>MAER FAN</v>
      </c>
      <c r="G13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2" s="17">
        <f>VALUE(SUBSTITUTE(STOCK_PUENTEPIEDRA[[#This Row],[STOCK ALMACEN 05]],",",""))</f>
        <v>0</v>
      </c>
    </row>
    <row r="1303" spans="1:8" x14ac:dyDescent="0.25">
      <c r="A1303" s="253" t="s">
        <v>3794</v>
      </c>
      <c r="B1303" s="253" t="s">
        <v>3795</v>
      </c>
      <c r="C1303" s="255">
        <v>0</v>
      </c>
      <c r="D1303" s="254" t="s">
        <v>6</v>
      </c>
      <c r="E1303" s="255">
        <v>159.585669</v>
      </c>
      <c r="F1303" s="101" t="str">
        <f>VLOOKUP(STOCK_PUENTEPIEDRA[[#This Row],[CODIGO]],CLASIFICACION[],4,FALSE)</f>
        <v>TEMP BLUE</v>
      </c>
      <c r="G13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3" s="17">
        <f>VALUE(SUBSTITUTE(STOCK_PUENTEPIEDRA[[#This Row],[STOCK ALMACEN 05]],",",""))</f>
        <v>0</v>
      </c>
    </row>
    <row r="1304" spans="1:8" x14ac:dyDescent="0.25">
      <c r="A1304" s="253" t="s">
        <v>3796</v>
      </c>
      <c r="B1304" s="253" t="s">
        <v>3797</v>
      </c>
      <c r="C1304" s="255">
        <v>0</v>
      </c>
      <c r="D1304" s="254" t="s">
        <v>6</v>
      </c>
      <c r="E1304" s="255">
        <v>229.90829099999999</v>
      </c>
      <c r="F1304" s="101" t="str">
        <f>VLOOKUP(STOCK_PUENTEPIEDRA[[#This Row],[CODIGO]],CLASIFICACION[],4,FALSE)</f>
        <v>TEMP BLUE</v>
      </c>
      <c r="G13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4" s="17">
        <f>VALUE(SUBSTITUTE(STOCK_PUENTEPIEDRA[[#This Row],[STOCK ALMACEN 05]],",",""))</f>
        <v>0</v>
      </c>
    </row>
    <row r="1305" spans="1:8" x14ac:dyDescent="0.25">
      <c r="A1305" s="253" t="s">
        <v>3798</v>
      </c>
      <c r="B1305" s="253" t="s">
        <v>3799</v>
      </c>
      <c r="C1305" s="255">
        <v>0</v>
      </c>
      <c r="D1305" s="254" t="s">
        <v>6</v>
      </c>
      <c r="E1305" s="255">
        <v>303.01469400000002</v>
      </c>
      <c r="F1305" s="101" t="str">
        <f>VLOOKUP(STOCK_PUENTEPIEDRA[[#This Row],[CODIGO]],CLASIFICACION[],4,FALSE)</f>
        <v>TEMP BLUE</v>
      </c>
      <c r="G13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5" s="17">
        <f>VALUE(SUBSTITUTE(STOCK_PUENTEPIEDRA[[#This Row],[STOCK ALMACEN 05]],",",""))</f>
        <v>0</v>
      </c>
    </row>
    <row r="1306" spans="1:8" x14ac:dyDescent="0.25">
      <c r="A1306" s="253" t="s">
        <v>3800</v>
      </c>
      <c r="B1306" s="253" t="s">
        <v>3801</v>
      </c>
      <c r="C1306" s="255">
        <v>20</v>
      </c>
      <c r="D1306" s="254" t="s">
        <v>6</v>
      </c>
      <c r="E1306" s="255">
        <v>0.97033100000000005</v>
      </c>
      <c r="F1306" s="101" t="str">
        <f>VLOOKUP(STOCK_PUENTEPIEDRA[[#This Row],[CODIGO]],CLASIFICACION[],4,FALSE)</f>
        <v>QUALITY</v>
      </c>
      <c r="G13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6" s="17">
        <f>VALUE(SUBSTITUTE(STOCK_PUENTEPIEDRA[[#This Row],[STOCK ALMACEN 05]],",",""))</f>
        <v>20</v>
      </c>
    </row>
    <row r="1307" spans="1:8" x14ac:dyDescent="0.25">
      <c r="A1307" s="253" t="s">
        <v>3802</v>
      </c>
      <c r="B1307" s="253" t="s">
        <v>3803</v>
      </c>
      <c r="C1307" s="255">
        <v>0</v>
      </c>
      <c r="D1307" s="254" t="s">
        <v>6</v>
      </c>
      <c r="E1307" s="255">
        <v>91.697573000000006</v>
      </c>
      <c r="F1307" s="101" t="str">
        <f>VLOOKUP(STOCK_PUENTEPIEDRA[[#This Row],[CODIGO]],CLASIFICACION[],4,FALSE)</f>
        <v>FLYER</v>
      </c>
      <c r="G130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7" s="17">
        <f>VALUE(SUBSTITUTE(STOCK_PUENTEPIEDRA[[#This Row],[STOCK ALMACEN 05]],",",""))</f>
        <v>0</v>
      </c>
    </row>
    <row r="1308" spans="1:8" x14ac:dyDescent="0.25">
      <c r="A1308" s="253" t="s">
        <v>3804</v>
      </c>
      <c r="B1308" s="253" t="s">
        <v>3805</v>
      </c>
      <c r="C1308" s="255">
        <v>0</v>
      </c>
      <c r="D1308" s="254" t="s">
        <v>6</v>
      </c>
      <c r="E1308" s="255">
        <v>43.181296000000003</v>
      </c>
      <c r="F1308" s="101" t="str">
        <f>VLOOKUP(STOCK_PUENTEPIEDRA[[#This Row],[CODIGO]],CLASIFICACION[],4,FALSE)</f>
        <v>FLYER</v>
      </c>
      <c r="G130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8" s="17">
        <f>VALUE(SUBSTITUTE(STOCK_PUENTEPIEDRA[[#This Row],[STOCK ALMACEN 05]],",",""))</f>
        <v>0</v>
      </c>
    </row>
    <row r="1309" spans="1:8" x14ac:dyDescent="0.25">
      <c r="A1309" s="253" t="s">
        <v>3806</v>
      </c>
      <c r="B1309" s="253" t="s">
        <v>3807</v>
      </c>
      <c r="C1309" s="255">
        <v>0</v>
      </c>
      <c r="D1309" s="254" t="s">
        <v>6</v>
      </c>
      <c r="E1309" s="255">
        <v>77.373095000000006</v>
      </c>
      <c r="F1309" s="101" t="str">
        <f>VLOOKUP(STOCK_PUENTEPIEDRA[[#This Row],[CODIGO]],CLASIFICACION[],4,FALSE)</f>
        <v>FLYER</v>
      </c>
      <c r="G13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09" s="17">
        <f>VALUE(SUBSTITUTE(STOCK_PUENTEPIEDRA[[#This Row],[STOCK ALMACEN 05]],",",""))</f>
        <v>0</v>
      </c>
    </row>
    <row r="1310" spans="1:8" x14ac:dyDescent="0.25">
      <c r="A1310" s="253" t="s">
        <v>3808</v>
      </c>
      <c r="B1310" s="253" t="s">
        <v>3809</v>
      </c>
      <c r="C1310" s="255">
        <v>0</v>
      </c>
      <c r="D1310" s="254" t="s">
        <v>6</v>
      </c>
      <c r="E1310" s="255">
        <v>44.517859999999999</v>
      </c>
      <c r="F1310" s="101" t="str">
        <f>VLOOKUP(STOCK_PUENTEPIEDRA[[#This Row],[CODIGO]],CLASIFICACION[],4,FALSE)</f>
        <v>FLYER</v>
      </c>
      <c r="G13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10" s="17">
        <f>VALUE(SUBSTITUTE(STOCK_PUENTEPIEDRA[[#This Row],[STOCK ALMACEN 05]],",",""))</f>
        <v>0</v>
      </c>
    </row>
    <row r="1311" spans="1:8" x14ac:dyDescent="0.25">
      <c r="A1311" s="253" t="s">
        <v>3810</v>
      </c>
      <c r="B1311" s="253" t="s">
        <v>3811</v>
      </c>
      <c r="C1311" s="255">
        <v>0</v>
      </c>
      <c r="D1311" s="254" t="s">
        <v>6</v>
      </c>
      <c r="E1311" s="255">
        <v>45.031922999999999</v>
      </c>
      <c r="F1311" s="101" t="str">
        <f>VLOOKUP(STOCK_PUENTEPIEDRA[[#This Row],[CODIGO]],CLASIFICACION[],4,FALSE)</f>
        <v>FLYER</v>
      </c>
      <c r="G13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11" s="17">
        <f>VALUE(SUBSTITUTE(STOCK_PUENTEPIEDRA[[#This Row],[STOCK ALMACEN 05]],",",""))</f>
        <v>0</v>
      </c>
    </row>
    <row r="1312" spans="1:8" x14ac:dyDescent="0.25">
      <c r="A1312" s="253" t="s">
        <v>3812</v>
      </c>
      <c r="B1312" s="253" t="s">
        <v>3813</v>
      </c>
      <c r="C1312" s="255">
        <v>0</v>
      </c>
      <c r="D1312" s="254" t="s">
        <v>6</v>
      </c>
      <c r="E1312" s="255">
        <v>533.48457699999994</v>
      </c>
      <c r="F1312" s="101" t="str">
        <f>VLOOKUP(STOCK_PUENTEPIEDRA[[#This Row],[CODIGO]],CLASIFICACION[],4,FALSE)</f>
        <v>TEMP BLUE</v>
      </c>
      <c r="G13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12" s="17">
        <f>VALUE(SUBSTITUTE(STOCK_PUENTEPIEDRA[[#This Row],[STOCK ALMACEN 05]],",",""))</f>
        <v>0</v>
      </c>
    </row>
    <row r="1313" spans="1:8" x14ac:dyDescent="0.25">
      <c r="A1313" s="253" t="s">
        <v>19788</v>
      </c>
      <c r="B1313" s="253" t="s">
        <v>22950</v>
      </c>
      <c r="C1313" s="255">
        <v>0</v>
      </c>
      <c r="D1313" s="254" t="s">
        <v>6</v>
      </c>
      <c r="E1313" s="255">
        <v>0.87301300000000004</v>
      </c>
      <c r="F1313" s="101" t="str">
        <f>VLOOKUP(STOCK_PUENTEPIEDRA[[#This Row],[CODIGO]],CLASIFICACION[],4,FALSE)</f>
        <v xml:space="preserve">WINCELL </v>
      </c>
      <c r="G13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13" s="17">
        <f>VALUE(SUBSTITUTE(STOCK_PUENTEPIEDRA[[#This Row],[STOCK ALMACEN 05]],",",""))</f>
        <v>0</v>
      </c>
    </row>
    <row r="1314" spans="1:8" x14ac:dyDescent="0.25">
      <c r="A1314" s="253" t="s">
        <v>3814</v>
      </c>
      <c r="B1314" s="253" t="s">
        <v>21667</v>
      </c>
      <c r="C1314" s="255">
        <v>830</v>
      </c>
      <c r="D1314" s="254" t="s">
        <v>6</v>
      </c>
      <c r="E1314" s="255">
        <v>0.99098699999999995</v>
      </c>
      <c r="F1314" s="101" t="str">
        <f>VLOOKUP(STOCK_PUENTEPIEDRA[[#This Row],[CODIGO]],CLASIFICACION[],4,FALSE)</f>
        <v xml:space="preserve">WINCELL </v>
      </c>
      <c r="G1314" s="10">
        <f>IFERROR(IF(VLOOKUP(STOCK_PUENTEPIEDRA[[#This Row],[CODIGO]],STOCKSANLUIS[],10,FALSE),VLOOKUP(STOCK_PUENTEPIEDRA[[#This Row],[CODIGO]],STOCKSANLUIS[],10,FALSE),"STOCK SOLO EN ALM05"),"STOCK SOLO EN ALM05")</f>
        <v>41</v>
      </c>
      <c r="H1314" s="17">
        <f>VALUE(SUBSTITUTE(STOCK_PUENTEPIEDRA[[#This Row],[STOCK ALMACEN 05]],",",""))</f>
        <v>830</v>
      </c>
    </row>
    <row r="1315" spans="1:8" x14ac:dyDescent="0.25">
      <c r="A1315" s="253" t="s">
        <v>3816</v>
      </c>
      <c r="B1315" s="253" t="s">
        <v>21668</v>
      </c>
      <c r="C1315" s="255">
        <v>456</v>
      </c>
      <c r="D1315" s="254" t="s">
        <v>6</v>
      </c>
      <c r="E1315" s="255">
        <v>1.108962</v>
      </c>
      <c r="F1315" s="101" t="str">
        <f>VLOOKUP(STOCK_PUENTEPIEDRA[[#This Row],[CODIGO]],CLASIFICACION[],4,FALSE)</f>
        <v xml:space="preserve">WINCELL </v>
      </c>
      <c r="G131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15" s="17">
        <f>VALUE(SUBSTITUTE(STOCK_PUENTEPIEDRA[[#This Row],[STOCK ALMACEN 05]],",",""))</f>
        <v>456</v>
      </c>
    </row>
    <row r="1316" spans="1:8" x14ac:dyDescent="0.25">
      <c r="A1316" s="253" t="s">
        <v>3818</v>
      </c>
      <c r="B1316" s="253" t="s">
        <v>21669</v>
      </c>
      <c r="C1316" s="255">
        <v>0</v>
      </c>
      <c r="D1316" s="254" t="s">
        <v>6</v>
      </c>
      <c r="E1316" s="255">
        <v>1.1368069999999999</v>
      </c>
      <c r="F1316" s="101" t="str">
        <f>VLOOKUP(STOCK_PUENTEPIEDRA[[#This Row],[CODIGO]],CLASIFICACION[],4,FALSE)</f>
        <v xml:space="preserve">WINCELL </v>
      </c>
      <c r="G13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16" s="17">
        <f>VALUE(SUBSTITUTE(STOCK_PUENTEPIEDRA[[#This Row],[STOCK ALMACEN 05]],",",""))</f>
        <v>0</v>
      </c>
    </row>
    <row r="1317" spans="1:8" x14ac:dyDescent="0.25">
      <c r="A1317" s="253" t="s">
        <v>3820</v>
      </c>
      <c r="B1317" s="253" t="s">
        <v>21670</v>
      </c>
      <c r="C1317" s="255">
        <v>201</v>
      </c>
      <c r="D1317" s="254" t="s">
        <v>6</v>
      </c>
      <c r="E1317" s="255">
        <v>1.3213159999999999</v>
      </c>
      <c r="F1317" s="101" t="str">
        <f>VLOOKUP(STOCK_PUENTEPIEDRA[[#This Row],[CODIGO]],CLASIFICACION[],4,FALSE)</f>
        <v xml:space="preserve">WINCELL </v>
      </c>
      <c r="G1317" s="10">
        <f>IFERROR(IF(VLOOKUP(STOCK_PUENTEPIEDRA[[#This Row],[CODIGO]],STOCKSANLUIS[],10,FALSE),VLOOKUP(STOCK_PUENTEPIEDRA[[#This Row],[CODIGO]],STOCKSANLUIS[],10,FALSE),"STOCK SOLO EN ALM05"),"STOCK SOLO EN ALM05")</f>
        <v>32</v>
      </c>
      <c r="H1317" s="17">
        <f>VALUE(SUBSTITUTE(STOCK_PUENTEPIEDRA[[#This Row],[STOCK ALMACEN 05]],",",""))</f>
        <v>201</v>
      </c>
    </row>
    <row r="1318" spans="1:8" x14ac:dyDescent="0.25">
      <c r="A1318" s="253" t="s">
        <v>3822</v>
      </c>
      <c r="B1318" s="253" t="s">
        <v>21671</v>
      </c>
      <c r="C1318" s="255">
        <v>161</v>
      </c>
      <c r="D1318" s="254" t="s">
        <v>6</v>
      </c>
      <c r="E1318" s="255">
        <v>1.557266</v>
      </c>
      <c r="F1318" s="101" t="str">
        <f>VLOOKUP(STOCK_PUENTEPIEDRA[[#This Row],[CODIGO]],CLASIFICACION[],4,FALSE)</f>
        <v xml:space="preserve">WINCELL </v>
      </c>
      <c r="G1318" s="10">
        <f>IFERROR(IF(VLOOKUP(STOCK_PUENTEPIEDRA[[#This Row],[CODIGO]],STOCKSANLUIS[],10,FALSE),VLOOKUP(STOCK_PUENTEPIEDRA[[#This Row],[CODIGO]],STOCKSANLUIS[],10,FALSE),"STOCK SOLO EN ALM05"),"STOCK SOLO EN ALM05")</f>
        <v>31</v>
      </c>
      <c r="H1318" s="17">
        <f>VALUE(SUBSTITUTE(STOCK_PUENTEPIEDRA[[#This Row],[STOCK ALMACEN 05]],",",""))</f>
        <v>161</v>
      </c>
    </row>
    <row r="1319" spans="1:8" x14ac:dyDescent="0.25">
      <c r="A1319" s="253" t="s">
        <v>3824</v>
      </c>
      <c r="B1319" s="253" t="s">
        <v>21672</v>
      </c>
      <c r="C1319" s="255">
        <v>8</v>
      </c>
      <c r="D1319" s="254" t="s">
        <v>6</v>
      </c>
      <c r="E1319" s="255">
        <v>1.81681</v>
      </c>
      <c r="F1319" s="101" t="str">
        <f>VLOOKUP(STOCK_PUENTEPIEDRA[[#This Row],[CODIGO]],CLASIFICACION[],4,FALSE)</f>
        <v xml:space="preserve">WINCELL </v>
      </c>
      <c r="G1319" s="10">
        <f>IFERROR(IF(VLOOKUP(STOCK_PUENTEPIEDRA[[#This Row],[CODIGO]],STOCKSANLUIS[],10,FALSE),VLOOKUP(STOCK_PUENTEPIEDRA[[#This Row],[CODIGO]],STOCKSANLUIS[],10,FALSE),"STOCK SOLO EN ALM05"),"STOCK SOLO EN ALM05")</f>
        <v>12</v>
      </c>
      <c r="H1319" s="17">
        <f>VALUE(SUBSTITUTE(STOCK_PUENTEPIEDRA[[#This Row],[STOCK ALMACEN 05]],",",""))</f>
        <v>8</v>
      </c>
    </row>
    <row r="1320" spans="1:8" x14ac:dyDescent="0.25">
      <c r="A1320" s="253" t="s">
        <v>19205</v>
      </c>
      <c r="B1320" s="253" t="s">
        <v>21673</v>
      </c>
      <c r="C1320" s="255">
        <v>2</v>
      </c>
      <c r="D1320" s="254" t="s">
        <v>6</v>
      </c>
      <c r="E1320" s="255">
        <v>1.8947879999999999</v>
      </c>
      <c r="F1320" s="101" t="str">
        <f>VLOOKUP(STOCK_PUENTEPIEDRA[[#This Row],[CODIGO]],CLASIFICACION[],4,FALSE)</f>
        <v xml:space="preserve">WINCELL </v>
      </c>
      <c r="G1320" s="10">
        <f>IFERROR(IF(VLOOKUP(STOCK_PUENTEPIEDRA[[#This Row],[CODIGO]],STOCKSANLUIS[],10,FALSE),VLOOKUP(STOCK_PUENTEPIEDRA[[#This Row],[CODIGO]],STOCKSANLUIS[],10,FALSE),"STOCK SOLO EN ALM05"),"STOCK SOLO EN ALM05")</f>
        <v>16</v>
      </c>
      <c r="H1320" s="17">
        <f>VALUE(SUBSTITUTE(STOCK_PUENTEPIEDRA[[#This Row],[STOCK ALMACEN 05]],",",""))</f>
        <v>2</v>
      </c>
    </row>
    <row r="1321" spans="1:8" x14ac:dyDescent="0.25">
      <c r="A1321" s="253" t="s">
        <v>3826</v>
      </c>
      <c r="B1321" s="253" t="s">
        <v>21674</v>
      </c>
      <c r="C1321" s="255">
        <v>73</v>
      </c>
      <c r="D1321" s="254" t="s">
        <v>6</v>
      </c>
      <c r="E1321" s="255">
        <v>1.7045570000000001</v>
      </c>
      <c r="F1321" s="101" t="str">
        <f>VLOOKUP(STOCK_PUENTEPIEDRA[[#This Row],[CODIGO]],CLASIFICACION[],4,FALSE)</f>
        <v xml:space="preserve">WINCELL </v>
      </c>
      <c r="G1321" s="10">
        <f>IFERROR(IF(VLOOKUP(STOCK_PUENTEPIEDRA[[#This Row],[CODIGO]],STOCKSANLUIS[],10,FALSE),VLOOKUP(STOCK_PUENTEPIEDRA[[#This Row],[CODIGO]],STOCKSANLUIS[],10,FALSE),"STOCK SOLO EN ALM05"),"STOCK SOLO EN ALM05")</f>
        <v>25</v>
      </c>
      <c r="H1321" s="17">
        <f>VALUE(SUBSTITUTE(STOCK_PUENTEPIEDRA[[#This Row],[STOCK ALMACEN 05]],",",""))</f>
        <v>73</v>
      </c>
    </row>
    <row r="1322" spans="1:8" x14ac:dyDescent="0.25">
      <c r="A1322" s="253" t="s">
        <v>3828</v>
      </c>
      <c r="B1322" s="253" t="s">
        <v>21675</v>
      </c>
      <c r="C1322" s="255">
        <v>28</v>
      </c>
      <c r="D1322" s="254" t="s">
        <v>6</v>
      </c>
      <c r="E1322" s="255">
        <v>2.0942980000000002</v>
      </c>
      <c r="F1322" s="101" t="str">
        <f>VLOOKUP(STOCK_PUENTEPIEDRA[[#This Row],[CODIGO]],CLASIFICACION[],4,FALSE)</f>
        <v xml:space="preserve">WINCELL </v>
      </c>
      <c r="G1322" s="10">
        <f>IFERROR(IF(VLOOKUP(STOCK_PUENTEPIEDRA[[#This Row],[CODIGO]],STOCKSANLUIS[],10,FALSE),VLOOKUP(STOCK_PUENTEPIEDRA[[#This Row],[CODIGO]],STOCKSANLUIS[],10,FALSE),"STOCK SOLO EN ALM05"),"STOCK SOLO EN ALM05")</f>
        <v>26</v>
      </c>
      <c r="H1322" s="17">
        <f>VALUE(SUBSTITUTE(STOCK_PUENTEPIEDRA[[#This Row],[STOCK ALMACEN 05]],",",""))</f>
        <v>28</v>
      </c>
    </row>
    <row r="1323" spans="1:8" x14ac:dyDescent="0.25">
      <c r="A1323" s="253" t="s">
        <v>19206</v>
      </c>
      <c r="B1323" s="253" t="s">
        <v>21676</v>
      </c>
      <c r="C1323" s="255">
        <v>1</v>
      </c>
      <c r="D1323" s="254" t="s">
        <v>6</v>
      </c>
      <c r="E1323" s="255">
        <v>1.934785</v>
      </c>
      <c r="F1323" s="101" t="str">
        <f>VLOOKUP(STOCK_PUENTEPIEDRA[[#This Row],[CODIGO]],CLASIFICACION[],4,FALSE)</f>
        <v xml:space="preserve">WINCELL </v>
      </c>
      <c r="G1323" s="10">
        <f>IFERROR(IF(VLOOKUP(STOCK_PUENTEPIEDRA[[#This Row],[CODIGO]],STOCKSANLUIS[],10,FALSE),VLOOKUP(STOCK_PUENTEPIEDRA[[#This Row],[CODIGO]],STOCKSANLUIS[],10,FALSE),"STOCK SOLO EN ALM05"),"STOCK SOLO EN ALM05")</f>
        <v>21</v>
      </c>
      <c r="H1323" s="17">
        <f>VALUE(SUBSTITUTE(STOCK_PUENTEPIEDRA[[#This Row],[STOCK ALMACEN 05]],",",""))</f>
        <v>1</v>
      </c>
    </row>
    <row r="1324" spans="1:8" x14ac:dyDescent="0.25">
      <c r="A1324" s="253" t="s">
        <v>3830</v>
      </c>
      <c r="B1324" s="253" t="s">
        <v>21677</v>
      </c>
      <c r="C1324" s="255">
        <v>39</v>
      </c>
      <c r="D1324" s="254" t="s">
        <v>6</v>
      </c>
      <c r="E1324" s="255">
        <v>2.0999490000000001</v>
      </c>
      <c r="F1324" s="101" t="str">
        <f>VLOOKUP(STOCK_PUENTEPIEDRA[[#This Row],[CODIGO]],CLASIFICACION[],4,FALSE)</f>
        <v xml:space="preserve">WINCELL </v>
      </c>
      <c r="G132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24" s="17">
        <f>VALUE(SUBSTITUTE(STOCK_PUENTEPIEDRA[[#This Row],[STOCK ALMACEN 05]],",",""))</f>
        <v>39</v>
      </c>
    </row>
    <row r="1325" spans="1:8" x14ac:dyDescent="0.25">
      <c r="A1325" s="253" t="s">
        <v>3832</v>
      </c>
      <c r="B1325" s="253" t="s">
        <v>21678</v>
      </c>
      <c r="C1325" s="255">
        <v>130</v>
      </c>
      <c r="D1325" s="254" t="s">
        <v>6</v>
      </c>
      <c r="E1325" s="255">
        <v>2.2651140000000001</v>
      </c>
      <c r="F1325" s="101" t="str">
        <f>VLOOKUP(STOCK_PUENTEPIEDRA[[#This Row],[CODIGO]],CLASIFICACION[],4,FALSE)</f>
        <v xml:space="preserve">WINCELL </v>
      </c>
      <c r="G1325" s="10">
        <f>IFERROR(IF(VLOOKUP(STOCK_PUENTEPIEDRA[[#This Row],[CODIGO]],STOCKSANLUIS[],10,FALSE),VLOOKUP(STOCK_PUENTEPIEDRA[[#This Row],[CODIGO]],STOCKSANLUIS[],10,FALSE),"STOCK SOLO EN ALM05"),"STOCK SOLO EN ALM05")</f>
        <v>40</v>
      </c>
      <c r="H1325" s="17">
        <f>VALUE(SUBSTITUTE(STOCK_PUENTEPIEDRA[[#This Row],[STOCK ALMACEN 05]],",",""))</f>
        <v>130</v>
      </c>
    </row>
    <row r="1326" spans="1:8" x14ac:dyDescent="0.25">
      <c r="A1326" s="253" t="s">
        <v>3834</v>
      </c>
      <c r="B1326" s="253" t="s">
        <v>21679</v>
      </c>
      <c r="C1326" s="255">
        <v>2</v>
      </c>
      <c r="D1326" s="254" t="s">
        <v>6</v>
      </c>
      <c r="E1326" s="255">
        <v>2.3609629999999999</v>
      </c>
      <c r="F1326" s="101" t="str">
        <f>VLOOKUP(STOCK_PUENTEPIEDRA[[#This Row],[CODIGO]],CLASIFICACION[],4,FALSE)</f>
        <v xml:space="preserve">WINCELL </v>
      </c>
      <c r="G13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26" s="17">
        <f>VALUE(SUBSTITUTE(STOCK_PUENTEPIEDRA[[#This Row],[STOCK ALMACEN 05]],",",""))</f>
        <v>2</v>
      </c>
    </row>
    <row r="1327" spans="1:8" x14ac:dyDescent="0.25">
      <c r="A1327" s="253" t="s">
        <v>3836</v>
      </c>
      <c r="B1327" s="253" t="s">
        <v>21680</v>
      </c>
      <c r="C1327" s="255">
        <v>20</v>
      </c>
      <c r="D1327" s="254" t="s">
        <v>6</v>
      </c>
      <c r="E1327" s="255">
        <v>2.9965570000000001</v>
      </c>
      <c r="F1327" s="101" t="str">
        <f>VLOOKUP(STOCK_PUENTEPIEDRA[[#This Row],[CODIGO]],CLASIFICACION[],4,FALSE)</f>
        <v xml:space="preserve">WINCELL </v>
      </c>
      <c r="G1327" s="10">
        <f>IFERROR(IF(VLOOKUP(STOCK_PUENTEPIEDRA[[#This Row],[CODIGO]],STOCKSANLUIS[],10,FALSE),VLOOKUP(STOCK_PUENTEPIEDRA[[#This Row],[CODIGO]],STOCKSANLUIS[],10,FALSE),"STOCK SOLO EN ALM05"),"STOCK SOLO EN ALM05")</f>
        <v>19</v>
      </c>
      <c r="H1327" s="17">
        <f>VALUE(SUBSTITUTE(STOCK_PUENTEPIEDRA[[#This Row],[STOCK ALMACEN 05]],",",""))</f>
        <v>20</v>
      </c>
    </row>
    <row r="1328" spans="1:8" x14ac:dyDescent="0.25">
      <c r="A1328" s="253" t="s">
        <v>3838</v>
      </c>
      <c r="B1328" s="253" t="s">
        <v>21681</v>
      </c>
      <c r="C1328" s="255">
        <v>0</v>
      </c>
      <c r="D1328" s="254" t="s">
        <v>6</v>
      </c>
      <c r="E1328" s="255">
        <v>3.3976709999999999</v>
      </c>
      <c r="F1328" s="101" t="str">
        <f>VLOOKUP(STOCK_PUENTEPIEDRA[[#This Row],[CODIGO]],CLASIFICACION[],4,FALSE)</f>
        <v xml:space="preserve">WINCELL </v>
      </c>
      <c r="G13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28" s="17">
        <f>VALUE(SUBSTITUTE(STOCK_PUENTEPIEDRA[[#This Row],[STOCK ALMACEN 05]],",",""))</f>
        <v>0</v>
      </c>
    </row>
    <row r="1329" spans="1:8" x14ac:dyDescent="0.25">
      <c r="A1329" s="253" t="s">
        <v>3840</v>
      </c>
      <c r="B1329" s="253" t="s">
        <v>21682</v>
      </c>
      <c r="C1329" s="255">
        <v>12</v>
      </c>
      <c r="D1329" s="254" t="s">
        <v>6</v>
      </c>
      <c r="E1329" s="255">
        <v>2.7146650000000001</v>
      </c>
      <c r="F1329" s="101" t="str">
        <f>VLOOKUP(STOCK_PUENTEPIEDRA[[#This Row],[CODIGO]],CLASIFICACION[],4,FALSE)</f>
        <v xml:space="preserve">WINCELL </v>
      </c>
      <c r="G13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29" s="17">
        <f>VALUE(SUBSTITUTE(STOCK_PUENTEPIEDRA[[#This Row],[STOCK ALMACEN 05]],",",""))</f>
        <v>12</v>
      </c>
    </row>
    <row r="1330" spans="1:8" x14ac:dyDescent="0.25">
      <c r="A1330" s="253" t="s">
        <v>19776</v>
      </c>
      <c r="B1330" s="253" t="s">
        <v>21683</v>
      </c>
      <c r="C1330" s="255">
        <v>11</v>
      </c>
      <c r="D1330" s="254" t="s">
        <v>6</v>
      </c>
      <c r="E1330" s="255">
        <v>3.1881529999999998</v>
      </c>
      <c r="F1330" s="101" t="str">
        <f>VLOOKUP(STOCK_PUENTEPIEDRA[[#This Row],[CODIGO]],CLASIFICACION[],4,FALSE)</f>
        <v xml:space="preserve">WINCELL </v>
      </c>
      <c r="G1330" s="10">
        <f>IFERROR(IF(VLOOKUP(STOCK_PUENTEPIEDRA[[#This Row],[CODIGO]],STOCKSANLUIS[],10,FALSE),VLOOKUP(STOCK_PUENTEPIEDRA[[#This Row],[CODIGO]],STOCKSANLUIS[],10,FALSE),"STOCK SOLO EN ALM05"),"STOCK SOLO EN ALM05")</f>
        <v>12</v>
      </c>
      <c r="H1330" s="17">
        <f>VALUE(SUBSTITUTE(STOCK_PUENTEPIEDRA[[#This Row],[STOCK ALMACEN 05]],",",""))</f>
        <v>11</v>
      </c>
    </row>
    <row r="1331" spans="1:8" x14ac:dyDescent="0.25">
      <c r="A1331" s="253" t="s">
        <v>3842</v>
      </c>
      <c r="B1331" s="253" t="s">
        <v>3843</v>
      </c>
      <c r="C1331" s="255">
        <v>1</v>
      </c>
      <c r="D1331" s="254" t="s">
        <v>6</v>
      </c>
      <c r="E1331" s="255">
        <v>41.619601000000003</v>
      </c>
      <c r="F1331" s="101" t="str">
        <f>VLOOKUP(STOCK_PUENTEPIEDRA[[#This Row],[CODIGO]],CLASIFICACION[],4,FALSE)</f>
        <v xml:space="preserve">WINCELL </v>
      </c>
      <c r="G13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1" s="17">
        <f>VALUE(SUBSTITUTE(STOCK_PUENTEPIEDRA[[#This Row],[STOCK ALMACEN 05]],",",""))</f>
        <v>1</v>
      </c>
    </row>
    <row r="1332" spans="1:8" x14ac:dyDescent="0.25">
      <c r="A1332" s="253" t="s">
        <v>3844</v>
      </c>
      <c r="B1332" s="253" t="s">
        <v>3845</v>
      </c>
      <c r="C1332" s="255">
        <v>0</v>
      </c>
      <c r="D1332" s="254" t="s">
        <v>6</v>
      </c>
      <c r="E1332" s="255">
        <v>45.612684000000002</v>
      </c>
      <c r="F1332" s="101" t="str">
        <f>VLOOKUP(STOCK_PUENTEPIEDRA[[#This Row],[CODIGO]],CLASIFICACION[],4,FALSE)</f>
        <v xml:space="preserve">WINCELL </v>
      </c>
      <c r="G13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2" s="17">
        <f>VALUE(SUBSTITUTE(STOCK_PUENTEPIEDRA[[#This Row],[STOCK ALMACEN 05]],",",""))</f>
        <v>0</v>
      </c>
    </row>
    <row r="1333" spans="1:8" x14ac:dyDescent="0.25">
      <c r="A1333" s="253" t="s">
        <v>19888</v>
      </c>
      <c r="B1333" s="253" t="s">
        <v>19889</v>
      </c>
      <c r="C1333" s="255">
        <v>0</v>
      </c>
      <c r="D1333" s="254" t="s">
        <v>6</v>
      </c>
      <c r="E1333" s="255">
        <v>46.65</v>
      </c>
      <c r="F1333" s="101" t="str">
        <f>VLOOKUP(STOCK_PUENTEPIEDRA[[#This Row],[CODIGO]],CLASIFICACION[],4,FALSE)</f>
        <v>DUNLI GROUP</v>
      </c>
      <c r="G13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3" s="17">
        <f>VALUE(SUBSTITUTE(STOCK_PUENTEPIEDRA[[#This Row],[STOCK ALMACEN 05]],",",""))</f>
        <v>0</v>
      </c>
    </row>
    <row r="1334" spans="1:8" x14ac:dyDescent="0.25">
      <c r="A1334" s="253" t="s">
        <v>19681</v>
      </c>
      <c r="B1334" s="253" t="s">
        <v>22951</v>
      </c>
      <c r="C1334" s="255">
        <v>0</v>
      </c>
      <c r="D1334" s="254" t="s">
        <v>6</v>
      </c>
      <c r="E1334" s="255">
        <v>1304.77</v>
      </c>
      <c r="F1334" s="101" t="str">
        <f>VLOOKUP(STOCK_PUENTEPIEDRA[[#This Row],[CODIGO]],CLASIFICACION[],4,FALSE)</f>
        <v>DANFOSS</v>
      </c>
      <c r="G13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4" s="17">
        <f>VALUE(SUBSTITUTE(STOCK_PUENTEPIEDRA[[#This Row],[STOCK ALMACEN 05]],",",""))</f>
        <v>0</v>
      </c>
    </row>
    <row r="1335" spans="1:8" x14ac:dyDescent="0.25">
      <c r="A1335" s="253" t="s">
        <v>19828</v>
      </c>
      <c r="B1335" s="253" t="s">
        <v>19829</v>
      </c>
      <c r="C1335" s="255">
        <v>0</v>
      </c>
      <c r="D1335" s="254" t="s">
        <v>6</v>
      </c>
      <c r="E1335" s="255">
        <v>50.83</v>
      </c>
      <c r="F1335" s="101" t="str">
        <f>VLOOKUP(STOCK_PUENTEPIEDRA[[#This Row],[CODIGO]],CLASIFICACION[],4,FALSE)</f>
        <v>DANFOSS</v>
      </c>
      <c r="G13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5" s="17">
        <f>VALUE(SUBSTITUTE(STOCK_PUENTEPIEDRA[[#This Row],[STOCK ALMACEN 05]],",",""))</f>
        <v>0</v>
      </c>
    </row>
    <row r="1336" spans="1:8" x14ac:dyDescent="0.25">
      <c r="A1336" s="253" t="s">
        <v>19868</v>
      </c>
      <c r="B1336" s="253" t="s">
        <v>22952</v>
      </c>
      <c r="C1336" s="255">
        <v>0</v>
      </c>
      <c r="D1336" s="254" t="s">
        <v>6</v>
      </c>
      <c r="E1336" s="255">
        <v>21.78</v>
      </c>
      <c r="F1336" s="101" t="str">
        <f>VLOOKUP(STOCK_PUENTEPIEDRA[[#This Row],[CODIGO]],CLASIFICACION[],4,FALSE)</f>
        <v>DANFOSS</v>
      </c>
      <c r="G133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6" s="17">
        <f>VALUE(SUBSTITUTE(STOCK_PUENTEPIEDRA[[#This Row],[STOCK ALMACEN 05]],",",""))</f>
        <v>0</v>
      </c>
    </row>
    <row r="1337" spans="1:8" x14ac:dyDescent="0.25">
      <c r="A1337" s="253" t="s">
        <v>21231</v>
      </c>
      <c r="B1337" s="253" t="s">
        <v>21232</v>
      </c>
      <c r="C1337" s="255">
        <v>1</v>
      </c>
      <c r="D1337" s="254" t="s">
        <v>6</v>
      </c>
      <c r="E1337" s="255">
        <v>2361.745128</v>
      </c>
      <c r="F1337" s="101" t="str">
        <f>VLOOKUP(STOCK_PUENTEPIEDRA[[#This Row],[CODIGO]],CLASIFICACION[],4,FALSE)</f>
        <v>MIPAL</v>
      </c>
      <c r="G133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7" s="17">
        <f>VALUE(SUBSTITUTE(STOCK_PUENTEPIEDRA[[#This Row],[STOCK ALMACEN 05]],",",""))</f>
        <v>1</v>
      </c>
    </row>
    <row r="1338" spans="1:8" x14ac:dyDescent="0.25">
      <c r="A1338" s="253" t="s">
        <v>19671</v>
      </c>
      <c r="B1338" s="253" t="s">
        <v>19672</v>
      </c>
      <c r="C1338" s="255">
        <v>0</v>
      </c>
      <c r="D1338" s="254" t="s">
        <v>6</v>
      </c>
      <c r="E1338" s="255">
        <v>3337.9053429999999</v>
      </c>
      <c r="F1338" s="101" t="str">
        <f>VLOOKUP(STOCK_PUENTEPIEDRA[[#This Row],[CODIGO]],CLASIFICACION[],4,FALSE)</f>
        <v>MIPAL</v>
      </c>
      <c r="G13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8" s="17">
        <f>VALUE(SUBSTITUTE(STOCK_PUENTEPIEDRA[[#This Row],[STOCK ALMACEN 05]],",",""))</f>
        <v>0</v>
      </c>
    </row>
    <row r="1339" spans="1:8" x14ac:dyDescent="0.25">
      <c r="A1339" s="253" t="s">
        <v>3846</v>
      </c>
      <c r="B1339" s="253" t="s">
        <v>3847</v>
      </c>
      <c r="C1339" s="255">
        <v>0</v>
      </c>
      <c r="D1339" s="254" t="s">
        <v>6</v>
      </c>
      <c r="E1339" s="255">
        <v>1874.907093</v>
      </c>
      <c r="F1339" s="101" t="str">
        <f>VLOOKUP(STOCK_PUENTEPIEDRA[[#This Row],[CODIGO]],CLASIFICACION[],4,FALSE)</f>
        <v>INNOVAIR</v>
      </c>
      <c r="G133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39" s="17">
        <f>VALUE(SUBSTITUTE(STOCK_PUENTEPIEDRA[[#This Row],[STOCK ALMACEN 05]],",",""))</f>
        <v>0</v>
      </c>
    </row>
    <row r="1340" spans="1:8" x14ac:dyDescent="0.25">
      <c r="A1340" s="253" t="s">
        <v>21233</v>
      </c>
      <c r="B1340" s="253" t="s">
        <v>21234</v>
      </c>
      <c r="C1340" s="255">
        <v>1</v>
      </c>
      <c r="D1340" s="254" t="s">
        <v>6</v>
      </c>
      <c r="E1340" s="255">
        <v>490.72</v>
      </c>
      <c r="F1340" s="101" t="str">
        <f>VLOOKUP(STOCK_PUENTEPIEDRA[[#This Row],[CODIGO]],CLASIFICACION[],4,FALSE)</f>
        <v>MIPAL</v>
      </c>
      <c r="G13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0" s="17">
        <f>VALUE(SUBSTITUTE(STOCK_PUENTEPIEDRA[[#This Row],[STOCK ALMACEN 05]],",",""))</f>
        <v>1</v>
      </c>
    </row>
    <row r="1341" spans="1:8" x14ac:dyDescent="0.25">
      <c r="A1341" s="253" t="s">
        <v>19901</v>
      </c>
      <c r="B1341" s="253" t="s">
        <v>19902</v>
      </c>
      <c r="C1341" s="255">
        <v>0</v>
      </c>
      <c r="D1341" s="254" t="s">
        <v>6</v>
      </c>
      <c r="E1341" s="255">
        <v>0.55000000000000004</v>
      </c>
      <c r="F1341" s="101" t="str">
        <f>VLOOKUP(STOCK_PUENTEPIEDRA[[#This Row],[CODIGO]],CLASIFICACION[],4,FALSE)</f>
        <v>VARIOS</v>
      </c>
      <c r="G13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1" s="17">
        <f>VALUE(SUBSTITUTE(STOCK_PUENTEPIEDRA[[#This Row],[STOCK ALMACEN 05]],",",""))</f>
        <v>0</v>
      </c>
    </row>
    <row r="1342" spans="1:8" x14ac:dyDescent="0.25">
      <c r="A1342" s="253" t="s">
        <v>19897</v>
      </c>
      <c r="B1342" s="253" t="s">
        <v>19898</v>
      </c>
      <c r="C1342" s="255">
        <v>0</v>
      </c>
      <c r="D1342" s="254" t="s">
        <v>6</v>
      </c>
      <c r="E1342" s="255">
        <v>0.89</v>
      </c>
      <c r="F1342" s="101" t="str">
        <f>VLOOKUP(STOCK_PUENTEPIEDRA[[#This Row],[CODIGO]],CLASIFICACION[],4,FALSE)</f>
        <v>VARIOS</v>
      </c>
      <c r="G13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2" s="17">
        <f>VALUE(SUBSTITUTE(STOCK_PUENTEPIEDRA[[#This Row],[STOCK ALMACEN 05]],",",""))</f>
        <v>0</v>
      </c>
    </row>
    <row r="1343" spans="1:8" x14ac:dyDescent="0.25">
      <c r="A1343" s="253" t="s">
        <v>3848</v>
      </c>
      <c r="B1343" s="253" t="s">
        <v>3849</v>
      </c>
      <c r="C1343" s="255">
        <v>2</v>
      </c>
      <c r="D1343" s="254" t="s">
        <v>6</v>
      </c>
      <c r="E1343" s="255">
        <v>2.0979770000000002</v>
      </c>
      <c r="F1343" s="101" t="str">
        <f>VLOOKUP(STOCK_PUENTEPIEDRA[[#This Row],[CODIGO]],CLASIFICACION[],4,FALSE)</f>
        <v>EVERWELL</v>
      </c>
      <c r="G13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3" s="17">
        <f>VALUE(SUBSTITUTE(STOCK_PUENTEPIEDRA[[#This Row],[STOCK ALMACEN 05]],",",""))</f>
        <v>2</v>
      </c>
    </row>
    <row r="1344" spans="1:8" x14ac:dyDescent="0.25">
      <c r="A1344" s="253" t="s">
        <v>19884</v>
      </c>
      <c r="B1344" s="253" t="s">
        <v>19885</v>
      </c>
      <c r="C1344" s="255">
        <v>0</v>
      </c>
      <c r="D1344" s="254" t="s">
        <v>6</v>
      </c>
      <c r="E1344" s="255">
        <v>4.1046420000000001</v>
      </c>
      <c r="F1344" s="101" t="str">
        <f>VLOOKUP(STOCK_PUENTEPIEDRA[[#This Row],[CODIGO]],CLASIFICACION[],4,FALSE)</f>
        <v>EVERWELL</v>
      </c>
      <c r="G134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4" s="17">
        <f>VALUE(SUBSTITUTE(STOCK_PUENTEPIEDRA[[#This Row],[STOCK ALMACEN 05]],",",""))</f>
        <v>0</v>
      </c>
    </row>
    <row r="1345" spans="1:8" x14ac:dyDescent="0.25">
      <c r="A1345" s="253" t="s">
        <v>3850</v>
      </c>
      <c r="B1345" s="253" t="s">
        <v>3851</v>
      </c>
      <c r="C1345" s="255">
        <v>0</v>
      </c>
      <c r="D1345" s="254" t="s">
        <v>6</v>
      </c>
      <c r="E1345" s="255">
        <v>19.051732999999999</v>
      </c>
      <c r="F1345" s="101" t="str">
        <f>VLOOKUP(STOCK_PUENTEPIEDRA[[#This Row],[CODIGO]],CLASIFICACION[],4,FALSE)</f>
        <v>EVERWELL</v>
      </c>
      <c r="G134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5" s="17">
        <f>VALUE(SUBSTITUTE(STOCK_PUENTEPIEDRA[[#This Row],[STOCK ALMACEN 05]],",",""))</f>
        <v>0</v>
      </c>
    </row>
    <row r="1346" spans="1:8" x14ac:dyDescent="0.25">
      <c r="A1346" s="253" t="s">
        <v>3852</v>
      </c>
      <c r="B1346" s="253" t="s">
        <v>3853</v>
      </c>
      <c r="C1346" s="255">
        <v>0</v>
      </c>
      <c r="D1346" s="254" t="s">
        <v>6</v>
      </c>
      <c r="E1346" s="255">
        <v>2.9761419999999998</v>
      </c>
      <c r="F1346" s="101" t="str">
        <f>VLOOKUP(STOCK_PUENTEPIEDRA[[#This Row],[CODIGO]],CLASIFICACION[],4,FALSE)</f>
        <v>EVERWELL</v>
      </c>
      <c r="G134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6" s="17">
        <f>VALUE(SUBSTITUTE(STOCK_PUENTEPIEDRA[[#This Row],[STOCK ALMACEN 05]],",",""))</f>
        <v>0</v>
      </c>
    </row>
    <row r="1347" spans="1:8" x14ac:dyDescent="0.25">
      <c r="A1347" s="253" t="s">
        <v>19634</v>
      </c>
      <c r="B1347" s="253" t="s">
        <v>19635</v>
      </c>
      <c r="C1347" s="255">
        <v>0</v>
      </c>
      <c r="D1347" s="254" t="s">
        <v>6</v>
      </c>
      <c r="E1347" s="255">
        <v>5870.4129730000004</v>
      </c>
      <c r="F1347" s="101" t="str">
        <f>VLOOKUP(STOCK_PUENTEPIEDRA[[#This Row],[CODIGO]],CLASIFICACION[],4,FALSE)</f>
        <v>TIANYICOOL</v>
      </c>
      <c r="G134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7" s="17">
        <f>VALUE(SUBSTITUTE(STOCK_PUENTEPIEDRA[[#This Row],[STOCK ALMACEN 05]],",",""))</f>
        <v>0</v>
      </c>
    </row>
    <row r="1348" spans="1:8" x14ac:dyDescent="0.25">
      <c r="A1348" s="253" t="s">
        <v>21235</v>
      </c>
      <c r="B1348" s="253" t="s">
        <v>21236</v>
      </c>
      <c r="C1348" s="255">
        <v>2</v>
      </c>
      <c r="D1348" s="254" t="s">
        <v>6</v>
      </c>
      <c r="E1348" s="255">
        <v>6282.6293450000003</v>
      </c>
      <c r="F1348" s="101" t="str">
        <f>VLOOKUP(STOCK_PUENTEPIEDRA[[#This Row],[CODIGO]],CLASIFICACION[],4,FALSE)</f>
        <v>TIANYICOOL</v>
      </c>
      <c r="G134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48" s="17">
        <f>VALUE(SUBSTITUTE(STOCK_PUENTEPIEDRA[[#This Row],[STOCK ALMACEN 05]],",",""))</f>
        <v>2</v>
      </c>
    </row>
    <row r="1349" spans="1:8" x14ac:dyDescent="0.25">
      <c r="A1349" s="253" t="s">
        <v>3854</v>
      </c>
      <c r="B1349" s="253" t="s">
        <v>3855</v>
      </c>
      <c r="C1349" s="255">
        <v>27</v>
      </c>
      <c r="D1349" s="254" t="s">
        <v>6</v>
      </c>
      <c r="E1349" s="255">
        <v>19.227464000000001</v>
      </c>
      <c r="F1349" s="101" t="str">
        <f>VLOOKUP(STOCK_PUENTEPIEDRA[[#This Row],[CODIGO]],CLASIFICACION[],4,FALSE)</f>
        <v>TIANYICOOL</v>
      </c>
      <c r="G1349" s="10">
        <f>IFERROR(IF(VLOOKUP(STOCK_PUENTEPIEDRA[[#This Row],[CODIGO]],STOCKSANLUIS[],10,FALSE),VLOOKUP(STOCK_PUENTEPIEDRA[[#This Row],[CODIGO]],STOCKSANLUIS[],10,FALSE),"STOCK SOLO EN ALM05"),"STOCK SOLO EN ALM05")</f>
        <v>9</v>
      </c>
      <c r="H1349" s="17">
        <f>VALUE(SUBSTITUTE(STOCK_PUENTEPIEDRA[[#This Row],[STOCK ALMACEN 05]],",",""))</f>
        <v>27</v>
      </c>
    </row>
    <row r="1350" spans="1:8" x14ac:dyDescent="0.25">
      <c r="A1350" s="253" t="s">
        <v>19758</v>
      </c>
      <c r="B1350" s="253" t="s">
        <v>19759</v>
      </c>
      <c r="C1350" s="255">
        <v>0</v>
      </c>
      <c r="D1350" s="254" t="s">
        <v>6</v>
      </c>
      <c r="E1350" s="255">
        <v>474.05</v>
      </c>
      <c r="F1350" s="101" t="str">
        <f>VLOOKUP(STOCK_PUENTEPIEDRA[[#This Row],[CODIGO]],CLASIFICACION[],4,FALSE)</f>
        <v>ROSENBERG</v>
      </c>
      <c r="G135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50" s="17">
        <f>VALUE(SUBSTITUTE(STOCK_PUENTEPIEDRA[[#This Row],[STOCK ALMACEN 05]],",",""))</f>
        <v>0</v>
      </c>
    </row>
    <row r="1351" spans="1:8" x14ac:dyDescent="0.25">
      <c r="A1351" s="253" t="s">
        <v>19806</v>
      </c>
      <c r="B1351" s="253" t="s">
        <v>22953</v>
      </c>
      <c r="C1351" s="255">
        <v>0</v>
      </c>
      <c r="D1351" s="254" t="s">
        <v>6</v>
      </c>
      <c r="E1351" s="255">
        <v>269.55</v>
      </c>
      <c r="F1351" s="101" t="str">
        <f>VLOOKUP(STOCK_PUENTEPIEDRA[[#This Row],[CODIGO]],CLASIFICACION[],4,FALSE)</f>
        <v>DANFOSS</v>
      </c>
      <c r="G135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51" s="17">
        <f>VALUE(SUBSTITUTE(STOCK_PUENTEPIEDRA[[#This Row],[STOCK ALMACEN 05]],",",""))</f>
        <v>0</v>
      </c>
    </row>
    <row r="1352" spans="1:8" x14ac:dyDescent="0.25">
      <c r="A1352" s="253" t="s">
        <v>3856</v>
      </c>
      <c r="B1352" s="253" t="s">
        <v>3857</v>
      </c>
      <c r="C1352" s="255">
        <v>36</v>
      </c>
      <c r="D1352" s="254" t="s">
        <v>6</v>
      </c>
      <c r="E1352" s="255">
        <v>36.823205000000002</v>
      </c>
      <c r="F1352" s="101" t="str">
        <f>VLOOKUP(STOCK_PUENTEPIEDRA[[#This Row],[CODIGO]],CLASIFICACION[],4,FALSE)</f>
        <v>STAR COLD</v>
      </c>
      <c r="G1352" s="10">
        <f>IFERROR(IF(VLOOKUP(STOCK_PUENTEPIEDRA[[#This Row],[CODIGO]],STOCKSANLUIS[],10,FALSE),VLOOKUP(STOCK_PUENTEPIEDRA[[#This Row],[CODIGO]],STOCKSANLUIS[],10,FALSE),"STOCK SOLO EN ALM05"),"STOCK SOLO EN ALM05")</f>
        <v>10</v>
      </c>
      <c r="H1352" s="17">
        <f>VALUE(SUBSTITUTE(STOCK_PUENTEPIEDRA[[#This Row],[STOCK ALMACEN 05]],",",""))</f>
        <v>36</v>
      </c>
    </row>
    <row r="1353" spans="1:8" x14ac:dyDescent="0.25">
      <c r="A1353" s="253" t="s">
        <v>3858</v>
      </c>
      <c r="B1353" s="253" t="s">
        <v>3859</v>
      </c>
      <c r="C1353" s="255">
        <v>0</v>
      </c>
      <c r="D1353" s="254" t="s">
        <v>6</v>
      </c>
      <c r="E1353" s="255">
        <v>46.302090999999997</v>
      </c>
      <c r="F1353" s="101" t="str">
        <f>VLOOKUP(STOCK_PUENTEPIEDRA[[#This Row],[CODIGO]],CLASIFICACION[],4,FALSE)</f>
        <v>STAR COLD</v>
      </c>
      <c r="G135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53" s="17">
        <f>VALUE(SUBSTITUTE(STOCK_PUENTEPIEDRA[[#This Row],[STOCK ALMACEN 05]],",",""))</f>
        <v>0</v>
      </c>
    </row>
    <row r="1354" spans="1:8" x14ac:dyDescent="0.25">
      <c r="A1354" s="253" t="s">
        <v>3860</v>
      </c>
      <c r="B1354" s="253" t="s">
        <v>3861</v>
      </c>
      <c r="C1354" s="255">
        <v>23</v>
      </c>
      <c r="D1354" s="254" t="s">
        <v>6</v>
      </c>
      <c r="E1354" s="255">
        <v>55.603000000000002</v>
      </c>
      <c r="F1354" s="101" t="str">
        <f>VLOOKUP(STOCK_PUENTEPIEDRA[[#This Row],[CODIGO]],CLASIFICACION[],4,FALSE)</f>
        <v>STAR COLD</v>
      </c>
      <c r="G1354" s="10">
        <f>IFERROR(IF(VLOOKUP(STOCK_PUENTEPIEDRA[[#This Row],[CODIGO]],STOCKSANLUIS[],10,FALSE),VLOOKUP(STOCK_PUENTEPIEDRA[[#This Row],[CODIGO]],STOCKSANLUIS[],10,FALSE),"STOCK SOLO EN ALM05"),"STOCK SOLO EN ALM05")</f>
        <v>8</v>
      </c>
      <c r="H1354" s="17">
        <f>VALUE(SUBSTITUTE(STOCK_PUENTEPIEDRA[[#This Row],[STOCK ALMACEN 05]],",",""))</f>
        <v>23</v>
      </c>
    </row>
    <row r="1355" spans="1:8" x14ac:dyDescent="0.25">
      <c r="A1355" s="253" t="s">
        <v>3862</v>
      </c>
      <c r="B1355" s="253" t="s">
        <v>3863</v>
      </c>
      <c r="C1355" s="255">
        <v>16</v>
      </c>
      <c r="D1355" s="254" t="s">
        <v>6</v>
      </c>
      <c r="E1355" s="255">
        <v>74.104056999999997</v>
      </c>
      <c r="F1355" s="101" t="str">
        <f>VLOOKUP(STOCK_PUENTEPIEDRA[[#This Row],[CODIGO]],CLASIFICACION[],4,FALSE)</f>
        <v>STAR COLD</v>
      </c>
      <c r="G1355" s="10">
        <f>IFERROR(IF(VLOOKUP(STOCK_PUENTEPIEDRA[[#This Row],[CODIGO]],STOCKSANLUIS[],10,FALSE),VLOOKUP(STOCK_PUENTEPIEDRA[[#This Row],[CODIGO]],STOCKSANLUIS[],10,FALSE),"STOCK SOLO EN ALM05"),"STOCK SOLO EN ALM05")</f>
        <v>6</v>
      </c>
      <c r="H1355" s="17">
        <f>VALUE(SUBSTITUTE(STOCK_PUENTEPIEDRA[[#This Row],[STOCK ALMACEN 05]],",",""))</f>
        <v>16</v>
      </c>
    </row>
    <row r="1356" spans="1:8" x14ac:dyDescent="0.25">
      <c r="A1356" s="253" t="s">
        <v>3864</v>
      </c>
      <c r="B1356" s="253" t="s">
        <v>3865</v>
      </c>
      <c r="C1356" s="255">
        <v>1</v>
      </c>
      <c r="D1356" s="254" t="s">
        <v>6</v>
      </c>
      <c r="E1356" s="255">
        <v>75.004047</v>
      </c>
      <c r="F1356" s="101" t="str">
        <f>VLOOKUP(STOCK_PUENTEPIEDRA[[#This Row],[CODIGO]],CLASIFICACION[],4,FALSE)</f>
        <v>STAR COLD</v>
      </c>
      <c r="G135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56" s="17">
        <f>VALUE(SUBSTITUTE(STOCK_PUENTEPIEDRA[[#This Row],[STOCK ALMACEN 05]],",",""))</f>
        <v>1</v>
      </c>
    </row>
    <row r="1357" spans="1:8" x14ac:dyDescent="0.25">
      <c r="A1357" s="253" t="s">
        <v>3866</v>
      </c>
      <c r="B1357" s="253" t="s">
        <v>3867</v>
      </c>
      <c r="C1357" s="255">
        <v>22</v>
      </c>
      <c r="D1357" s="254" t="s">
        <v>6</v>
      </c>
      <c r="E1357" s="255">
        <v>99.036923000000002</v>
      </c>
      <c r="F1357" s="101" t="str">
        <f>VLOOKUP(STOCK_PUENTEPIEDRA[[#This Row],[CODIGO]],CLASIFICACION[],4,FALSE)</f>
        <v>STAR COLD</v>
      </c>
      <c r="G13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57" s="17">
        <f>VALUE(SUBSTITUTE(STOCK_PUENTEPIEDRA[[#This Row],[STOCK ALMACEN 05]],",",""))</f>
        <v>22</v>
      </c>
    </row>
    <row r="1358" spans="1:8" x14ac:dyDescent="0.25">
      <c r="A1358" s="253" t="s">
        <v>3868</v>
      </c>
      <c r="B1358" s="253" t="s">
        <v>3869</v>
      </c>
      <c r="C1358" s="255">
        <v>23</v>
      </c>
      <c r="D1358" s="254" t="s">
        <v>6</v>
      </c>
      <c r="E1358" s="255">
        <v>123.44208999999999</v>
      </c>
      <c r="F1358" s="101" t="str">
        <f>VLOOKUP(STOCK_PUENTEPIEDRA[[#This Row],[CODIGO]],CLASIFICACION[],4,FALSE)</f>
        <v>STAR COLD</v>
      </c>
      <c r="G1358" s="10">
        <f>IFERROR(IF(VLOOKUP(STOCK_PUENTEPIEDRA[[#This Row],[CODIGO]],STOCKSANLUIS[],10,FALSE),VLOOKUP(STOCK_PUENTEPIEDRA[[#This Row],[CODIGO]],STOCKSANLUIS[],10,FALSE),"STOCK SOLO EN ALM05"),"STOCK SOLO EN ALM05")</f>
        <v>1</v>
      </c>
      <c r="H1358" s="17">
        <f>VALUE(SUBSTITUTE(STOCK_PUENTEPIEDRA[[#This Row],[STOCK ALMACEN 05]],",",""))</f>
        <v>23</v>
      </c>
    </row>
    <row r="1359" spans="1:8" x14ac:dyDescent="0.25">
      <c r="A1359" s="253" t="s">
        <v>3870</v>
      </c>
      <c r="B1359" s="253" t="s">
        <v>3871</v>
      </c>
      <c r="C1359" s="255">
        <v>21</v>
      </c>
      <c r="D1359" s="254" t="s">
        <v>6</v>
      </c>
      <c r="E1359" s="255">
        <v>180.13265899999999</v>
      </c>
      <c r="F1359" s="101" t="str">
        <f>VLOOKUP(STOCK_PUENTEPIEDRA[[#This Row],[CODIGO]],CLASIFICACION[],4,FALSE)</f>
        <v>STAR COLD</v>
      </c>
      <c r="G13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59" s="17">
        <f>VALUE(SUBSTITUTE(STOCK_PUENTEPIEDRA[[#This Row],[STOCK ALMACEN 05]],",",""))</f>
        <v>21</v>
      </c>
    </row>
    <row r="1360" spans="1:8" x14ac:dyDescent="0.25">
      <c r="A1360" s="253" t="s">
        <v>3872</v>
      </c>
      <c r="B1360" s="253" t="s">
        <v>3873</v>
      </c>
      <c r="C1360" s="255">
        <v>28</v>
      </c>
      <c r="D1360" s="254" t="s">
        <v>6</v>
      </c>
      <c r="E1360" s="255">
        <v>223.16993500000001</v>
      </c>
      <c r="F1360" s="101" t="str">
        <f>VLOOKUP(STOCK_PUENTEPIEDRA[[#This Row],[CODIGO]],CLASIFICACION[],4,FALSE)</f>
        <v>STAR COLD</v>
      </c>
      <c r="G13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0" s="17">
        <f>VALUE(SUBSTITUTE(STOCK_PUENTEPIEDRA[[#This Row],[STOCK ALMACEN 05]],",",""))</f>
        <v>28</v>
      </c>
    </row>
    <row r="1361" spans="1:8" x14ac:dyDescent="0.25">
      <c r="A1361" s="253" t="s">
        <v>3874</v>
      </c>
      <c r="B1361" s="253" t="s">
        <v>3875</v>
      </c>
      <c r="C1361" s="255">
        <v>41</v>
      </c>
      <c r="D1361" s="254" t="s">
        <v>6</v>
      </c>
      <c r="E1361" s="255">
        <v>328.355906</v>
      </c>
      <c r="F1361" s="101" t="str">
        <f>VLOOKUP(STOCK_PUENTEPIEDRA[[#This Row],[CODIGO]],CLASIFICACION[],4,FALSE)</f>
        <v>STAR COLD</v>
      </c>
      <c r="G136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1" s="17">
        <f>VALUE(SUBSTITUTE(STOCK_PUENTEPIEDRA[[#This Row],[STOCK ALMACEN 05]],",",""))</f>
        <v>41</v>
      </c>
    </row>
    <row r="1362" spans="1:8" x14ac:dyDescent="0.25">
      <c r="A1362" s="253" t="s">
        <v>3876</v>
      </c>
      <c r="B1362" s="253" t="s">
        <v>19512</v>
      </c>
      <c r="C1362" s="255">
        <v>0</v>
      </c>
      <c r="D1362" s="254" t="s">
        <v>6</v>
      </c>
      <c r="E1362" s="255">
        <v>30.083772</v>
      </c>
      <c r="F1362" s="101" t="str">
        <f>VLOOKUP(STOCK_PUENTEPIEDRA[[#This Row],[CODIGO]],CLASIFICACION[],4,FALSE)</f>
        <v>ASPEN</v>
      </c>
      <c r="G13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2" s="17">
        <f>VALUE(SUBSTITUTE(STOCK_PUENTEPIEDRA[[#This Row],[STOCK ALMACEN 05]],",",""))</f>
        <v>0</v>
      </c>
    </row>
    <row r="1363" spans="1:8" x14ac:dyDescent="0.25">
      <c r="A1363" s="253" t="s">
        <v>19649</v>
      </c>
      <c r="B1363" s="253" t="s">
        <v>19650</v>
      </c>
      <c r="C1363" s="255">
        <v>0</v>
      </c>
      <c r="D1363" s="254" t="s">
        <v>6</v>
      </c>
      <c r="E1363" s="255">
        <v>74.392060000000001</v>
      </c>
      <c r="F1363" s="101" t="str">
        <f>VLOOKUP(STOCK_PUENTEPIEDRA[[#This Row],[CODIGO]],CLASIFICACION[],4,FALSE)</f>
        <v>ASPEN</v>
      </c>
      <c r="G13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3" s="17">
        <f>VALUE(SUBSTITUTE(STOCK_PUENTEPIEDRA[[#This Row],[STOCK ALMACEN 05]],",",""))</f>
        <v>0</v>
      </c>
    </row>
    <row r="1364" spans="1:8" x14ac:dyDescent="0.25">
      <c r="A1364" s="253" t="s">
        <v>21245</v>
      </c>
      <c r="B1364" s="253" t="s">
        <v>21246</v>
      </c>
      <c r="C1364" s="255">
        <v>0</v>
      </c>
      <c r="D1364" s="254" t="s">
        <v>6</v>
      </c>
      <c r="E1364" s="255">
        <v>4556.07</v>
      </c>
      <c r="F1364" s="101" t="str">
        <f>VLOOKUP(STOCK_PUENTEPIEDRA[[#This Row],[CODIGO]],CLASIFICACION[],4,FALSE)</f>
        <v>BITZER</v>
      </c>
      <c r="G13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4" s="17">
        <f>VALUE(SUBSTITUTE(STOCK_PUENTEPIEDRA[[#This Row],[STOCK ALMACEN 05]],",",""))</f>
        <v>0</v>
      </c>
    </row>
    <row r="1365" spans="1:8" x14ac:dyDescent="0.25">
      <c r="A1365" s="253" t="s">
        <v>21279</v>
      </c>
      <c r="B1365" s="253" t="s">
        <v>21280</v>
      </c>
      <c r="C1365" s="255">
        <v>0</v>
      </c>
      <c r="D1365" s="254" t="s">
        <v>6</v>
      </c>
      <c r="E1365" s="255">
        <v>2604</v>
      </c>
      <c r="F1365" s="101" t="str">
        <f>VLOOKUP(STOCK_PUENTEPIEDRA[[#This Row],[CODIGO]],CLASIFICACION[],4,FALSE)</f>
        <v>BITZER</v>
      </c>
      <c r="G13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5" s="17">
        <f>VALUE(SUBSTITUTE(STOCK_PUENTEPIEDRA[[#This Row],[STOCK ALMACEN 05]],",",""))</f>
        <v>0</v>
      </c>
    </row>
    <row r="1366" spans="1:8" x14ac:dyDescent="0.25">
      <c r="A1366" s="253" t="s">
        <v>21287</v>
      </c>
      <c r="B1366" s="253" t="s">
        <v>21288</v>
      </c>
      <c r="C1366" s="255">
        <v>0</v>
      </c>
      <c r="D1366" s="254" t="s">
        <v>6</v>
      </c>
      <c r="E1366" s="255">
        <v>4558.5</v>
      </c>
      <c r="F1366" s="101" t="str">
        <f>VLOOKUP(STOCK_PUENTEPIEDRA[[#This Row],[CODIGO]],CLASIFICACION[],4,FALSE)</f>
        <v>BITZER</v>
      </c>
      <c r="G136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6" s="17">
        <f>VALUE(SUBSTITUTE(STOCK_PUENTEPIEDRA[[#This Row],[STOCK ALMACEN 05]],",",""))</f>
        <v>0</v>
      </c>
    </row>
    <row r="1367" spans="1:8" x14ac:dyDescent="0.25">
      <c r="A1367" s="253" t="s">
        <v>19842</v>
      </c>
      <c r="B1367" s="253" t="s">
        <v>22954</v>
      </c>
      <c r="C1367" s="255">
        <v>0</v>
      </c>
      <c r="D1367" s="254" t="s">
        <v>6</v>
      </c>
      <c r="E1367" s="255">
        <v>20.420221000000002</v>
      </c>
      <c r="F1367" s="101" t="str">
        <f>VLOOKUP(STOCK_PUENTEPIEDRA[[#This Row],[CODIGO]],CLASIFICACION[],4,FALSE)</f>
        <v>FULL GAUGE</v>
      </c>
      <c r="G13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7" s="17">
        <f>VALUE(SUBSTITUTE(STOCK_PUENTEPIEDRA[[#This Row],[STOCK ALMACEN 05]],",",""))</f>
        <v>0</v>
      </c>
    </row>
    <row r="1368" spans="1:8" x14ac:dyDescent="0.25">
      <c r="A1368" s="253" t="s">
        <v>21311</v>
      </c>
      <c r="B1368" s="253" t="s">
        <v>21312</v>
      </c>
      <c r="C1368" s="255">
        <v>10</v>
      </c>
      <c r="D1368" s="254" t="s">
        <v>6</v>
      </c>
      <c r="E1368" s="255">
        <v>89.848968999999997</v>
      </c>
      <c r="F1368" s="101" t="str">
        <f>VLOOKUP(STOCK_PUENTEPIEDRA[[#This Row],[CODIGO]],CLASIFICACION[],4,FALSE)</f>
        <v>FULL GAUGE</v>
      </c>
      <c r="G13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8" s="17">
        <f>VALUE(SUBSTITUTE(STOCK_PUENTEPIEDRA[[#This Row],[STOCK ALMACEN 05]],",",""))</f>
        <v>10</v>
      </c>
    </row>
    <row r="1369" spans="1:8" x14ac:dyDescent="0.25">
      <c r="A1369" s="253" t="s">
        <v>21313</v>
      </c>
      <c r="B1369" s="253" t="s">
        <v>21314</v>
      </c>
      <c r="C1369" s="255">
        <v>2</v>
      </c>
      <c r="D1369" s="254" t="s">
        <v>6</v>
      </c>
      <c r="E1369" s="255">
        <v>42.116703000000001</v>
      </c>
      <c r="F1369" s="101" t="str">
        <f>VLOOKUP(STOCK_PUENTEPIEDRA[[#This Row],[CODIGO]],CLASIFICACION[],4,FALSE)</f>
        <v>FULL GAUGE</v>
      </c>
      <c r="G13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69" s="17">
        <f>VALUE(SUBSTITUTE(STOCK_PUENTEPIEDRA[[#This Row],[STOCK ALMACEN 05]],",",""))</f>
        <v>2</v>
      </c>
    </row>
    <row r="1370" spans="1:8" x14ac:dyDescent="0.25">
      <c r="A1370" s="253" t="s">
        <v>19219</v>
      </c>
      <c r="B1370" s="253" t="s">
        <v>22608</v>
      </c>
      <c r="C1370" s="255">
        <v>0</v>
      </c>
      <c r="D1370" s="254" t="s">
        <v>6</v>
      </c>
      <c r="E1370" s="255">
        <v>44.524842</v>
      </c>
      <c r="F1370" s="101" t="str">
        <f>VLOOKUP(STOCK_PUENTEPIEDRA[[#This Row],[CODIGO]],CLASIFICACION[],4,FALSE)</f>
        <v>FULL GAUGE</v>
      </c>
      <c r="G1370" s="10">
        <f>IFERROR(IF(VLOOKUP(STOCK_PUENTEPIEDRA[[#This Row],[CODIGO]],STOCKSANLUIS[],10,FALSE),VLOOKUP(STOCK_PUENTEPIEDRA[[#This Row],[CODIGO]],STOCKSANLUIS[],10,FALSE),"STOCK SOLO EN ALM05"),"STOCK SOLO EN ALM05")</f>
        <v>1</v>
      </c>
      <c r="H1370" s="17">
        <f>VALUE(SUBSTITUTE(STOCK_PUENTEPIEDRA[[#This Row],[STOCK ALMACEN 05]],",",""))</f>
        <v>0</v>
      </c>
    </row>
    <row r="1371" spans="1:8" x14ac:dyDescent="0.25">
      <c r="A1371" s="253" t="s">
        <v>19756</v>
      </c>
      <c r="B1371" s="253" t="s">
        <v>19757</v>
      </c>
      <c r="C1371" s="255">
        <v>2</v>
      </c>
      <c r="D1371" s="254" t="s">
        <v>6</v>
      </c>
      <c r="E1371" s="255">
        <v>992.42332099999999</v>
      </c>
      <c r="F1371" s="101" t="str">
        <f>VLOOKUP(STOCK_PUENTEPIEDRA[[#This Row],[CODIGO]],CLASIFICACION[],4,FALSE)</f>
        <v>BOHN</v>
      </c>
      <c r="G13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71" s="17">
        <f>VALUE(SUBSTITUTE(STOCK_PUENTEPIEDRA[[#This Row],[STOCK ALMACEN 05]],",",""))</f>
        <v>2</v>
      </c>
    </row>
    <row r="1372" spans="1:8" x14ac:dyDescent="0.25">
      <c r="A1372" s="253" t="s">
        <v>19746</v>
      </c>
      <c r="B1372" s="253" t="s">
        <v>19747</v>
      </c>
      <c r="C1372" s="255">
        <v>0</v>
      </c>
      <c r="D1372" s="254" t="s">
        <v>6</v>
      </c>
      <c r="E1372" s="255">
        <v>1306.757075</v>
      </c>
      <c r="F1372" s="101" t="str">
        <f>VLOOKUP(STOCK_PUENTEPIEDRA[[#This Row],[CODIGO]],CLASIFICACION[],4,FALSE)</f>
        <v>BOHN</v>
      </c>
      <c r="G13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72" s="17">
        <f>VALUE(SUBSTITUTE(STOCK_PUENTEPIEDRA[[#This Row],[STOCK ALMACEN 05]],",",""))</f>
        <v>0</v>
      </c>
    </row>
    <row r="1373" spans="1:8" x14ac:dyDescent="0.25">
      <c r="A1373" s="253" t="s">
        <v>3878</v>
      </c>
      <c r="B1373" s="253" t="s">
        <v>3879</v>
      </c>
      <c r="C1373" s="255">
        <v>8314</v>
      </c>
      <c r="D1373" s="254" t="s">
        <v>6</v>
      </c>
      <c r="E1373" s="255">
        <v>8.6758159999999993</v>
      </c>
      <c r="F1373" s="101" t="str">
        <f>VLOOKUP(STOCK_PUENTEPIEDRA[[#This Row],[CODIGO]],CLASIFICACION[],4,FALSE)</f>
        <v>ZHEJIANG YONGHE</v>
      </c>
      <c r="G1373" s="10">
        <f>IFERROR(IF(VLOOKUP(STOCK_PUENTEPIEDRA[[#This Row],[CODIGO]],STOCKSANLUIS[],10,FALSE),VLOOKUP(STOCK_PUENTEPIEDRA[[#This Row],[CODIGO]],STOCKSANLUIS[],10,FALSE),"STOCK SOLO EN ALM05"),"STOCK SOLO EN ALM05")</f>
        <v>112</v>
      </c>
      <c r="H1373" s="17">
        <f>VALUE(SUBSTITUTE(STOCK_PUENTEPIEDRA[[#This Row],[STOCK ALMACEN 05]],",",""))</f>
        <v>8314</v>
      </c>
    </row>
    <row r="1374" spans="1:8" x14ac:dyDescent="0.25">
      <c r="A1374" s="253" t="s">
        <v>3880</v>
      </c>
      <c r="B1374" s="253" t="s">
        <v>3881</v>
      </c>
      <c r="C1374" s="255">
        <v>44296</v>
      </c>
      <c r="D1374" s="254" t="s">
        <v>6</v>
      </c>
      <c r="E1374" s="255">
        <v>3.1289889999999998</v>
      </c>
      <c r="F1374" s="101" t="str">
        <f>VLOOKUP(STOCK_PUENTEPIEDRA[[#This Row],[CODIGO]],CLASIFICACION[],4,FALSE)</f>
        <v>ZHEJIANG YONGHE</v>
      </c>
      <c r="G1374" s="10">
        <f>IFERROR(IF(VLOOKUP(STOCK_PUENTEPIEDRA[[#This Row],[CODIGO]],STOCKSANLUIS[],10,FALSE),VLOOKUP(STOCK_PUENTEPIEDRA[[#This Row],[CODIGO]],STOCKSANLUIS[],10,FALSE),"STOCK SOLO EN ALM05"),"STOCK SOLO EN ALM05")</f>
        <v>396</v>
      </c>
      <c r="H1374" s="17">
        <f>VALUE(SUBSTITUTE(STOCK_PUENTEPIEDRA[[#This Row],[STOCK ALMACEN 05]],",",""))</f>
        <v>44296</v>
      </c>
    </row>
    <row r="1375" spans="1:8" x14ac:dyDescent="0.25">
      <c r="A1375" s="253" t="s">
        <v>19844</v>
      </c>
      <c r="B1375" s="253" t="s">
        <v>19845</v>
      </c>
      <c r="C1375" s="255">
        <v>1</v>
      </c>
      <c r="D1375" s="254" t="s">
        <v>6</v>
      </c>
      <c r="E1375" s="255">
        <v>99.434597999999994</v>
      </c>
      <c r="F1375" s="101" t="str">
        <f>VLOOKUP(STOCK_PUENTEPIEDRA[[#This Row],[CODIGO]],CLASIFICACION[],4,FALSE)</f>
        <v>CAFF</v>
      </c>
      <c r="G137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75" s="17">
        <f>VALUE(SUBSTITUTE(STOCK_PUENTEPIEDRA[[#This Row],[STOCK ALMACEN 05]],",",""))</f>
        <v>1</v>
      </c>
    </row>
    <row r="1376" spans="1:8" x14ac:dyDescent="0.25">
      <c r="A1376" s="253" t="s">
        <v>21316</v>
      </c>
      <c r="B1376" s="253" t="s">
        <v>21317</v>
      </c>
      <c r="C1376" s="255">
        <v>1</v>
      </c>
      <c r="D1376" s="254" t="s">
        <v>6</v>
      </c>
      <c r="E1376" s="255">
        <v>62.305258000000002</v>
      </c>
      <c r="F1376" s="101" t="str">
        <f>VLOOKUP(STOCK_PUENTEPIEDRA[[#This Row],[CODIGO]],CLASIFICACION[],4,FALSE)</f>
        <v>CAFF</v>
      </c>
      <c r="G137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76" s="17">
        <f>VALUE(SUBSTITUTE(STOCK_PUENTEPIEDRA[[#This Row],[STOCK ALMACEN 05]],",",""))</f>
        <v>1</v>
      </c>
    </row>
    <row r="1377" spans="1:8" x14ac:dyDescent="0.25">
      <c r="A1377" s="253" t="s">
        <v>3882</v>
      </c>
      <c r="B1377" s="253" t="s">
        <v>3883</v>
      </c>
      <c r="C1377" s="255">
        <v>5276</v>
      </c>
      <c r="D1377" s="254" t="s">
        <v>6</v>
      </c>
      <c r="E1377" s="255">
        <v>2.6010529999999998</v>
      </c>
      <c r="F1377" s="101" t="str">
        <f>VLOOKUP(STOCK_PUENTEPIEDRA[[#This Row],[CODIGO]],CLASIFICACION[],4,FALSE)</f>
        <v>ZHEJIANG YONGHE</v>
      </c>
      <c r="G1377" s="10">
        <f>IFERROR(IF(VLOOKUP(STOCK_PUENTEPIEDRA[[#This Row],[CODIGO]],STOCKSANLUIS[],10,FALSE),VLOOKUP(STOCK_PUENTEPIEDRA[[#This Row],[CODIGO]],STOCKSANLUIS[],10,FALSE),"STOCK SOLO EN ALM05"),"STOCK SOLO EN ALM05")</f>
        <v>29</v>
      </c>
      <c r="H1377" s="17">
        <f>VALUE(SUBSTITUTE(STOCK_PUENTEPIEDRA[[#This Row],[STOCK ALMACEN 05]],",",""))</f>
        <v>5276</v>
      </c>
    </row>
    <row r="1378" spans="1:8" x14ac:dyDescent="0.25">
      <c r="A1378" s="253" t="s">
        <v>3884</v>
      </c>
      <c r="B1378" s="253" t="s">
        <v>3885</v>
      </c>
      <c r="C1378" s="255">
        <v>4512</v>
      </c>
      <c r="D1378" s="254" t="s">
        <v>6</v>
      </c>
      <c r="E1378" s="255">
        <v>2.050014</v>
      </c>
      <c r="F1378" s="101" t="str">
        <f>VLOOKUP(STOCK_PUENTEPIEDRA[[#This Row],[CODIGO]],CLASIFICACION[],4,FALSE)</f>
        <v>ZHEJIANG YONGHE</v>
      </c>
      <c r="G1378" s="10">
        <f>IFERROR(IF(VLOOKUP(STOCK_PUENTEPIEDRA[[#This Row],[CODIGO]],STOCKSANLUIS[],10,FALSE),VLOOKUP(STOCK_PUENTEPIEDRA[[#This Row],[CODIGO]],STOCKSANLUIS[],10,FALSE),"STOCK SOLO EN ALM05"),"STOCK SOLO EN ALM05")</f>
        <v>1</v>
      </c>
      <c r="H1378" s="17">
        <f>VALUE(SUBSTITUTE(STOCK_PUENTEPIEDRA[[#This Row],[STOCK ALMACEN 05]],",",""))</f>
        <v>4512</v>
      </c>
    </row>
    <row r="1379" spans="1:8" x14ac:dyDescent="0.25">
      <c r="A1379" s="253" t="s">
        <v>21318</v>
      </c>
      <c r="B1379" s="253" t="s">
        <v>21319</v>
      </c>
      <c r="C1379" s="255">
        <v>0</v>
      </c>
      <c r="D1379" s="254" t="s">
        <v>6</v>
      </c>
      <c r="E1379" s="255">
        <v>0</v>
      </c>
      <c r="F1379" s="101" t="str">
        <f>VLOOKUP(STOCK_PUENTEPIEDRA[[#This Row],[CODIGO]],CLASIFICACION[],4,FALSE)</f>
        <v>VARIOS</v>
      </c>
      <c r="G137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79" s="17">
        <f>VALUE(SUBSTITUTE(STOCK_PUENTEPIEDRA[[#This Row],[STOCK ALMACEN 05]],",",""))</f>
        <v>0</v>
      </c>
    </row>
    <row r="1380" spans="1:8" x14ac:dyDescent="0.25">
      <c r="A1380" s="253" t="s">
        <v>21320</v>
      </c>
      <c r="B1380" s="253" t="s">
        <v>21321</v>
      </c>
      <c r="C1380" s="255">
        <v>0</v>
      </c>
      <c r="D1380" s="254" t="s">
        <v>6</v>
      </c>
      <c r="E1380" s="255">
        <v>0</v>
      </c>
      <c r="F1380" s="101" t="str">
        <f>VLOOKUP(STOCK_PUENTEPIEDRA[[#This Row],[CODIGO]],CLASIFICACION[],4,FALSE)</f>
        <v>VARIOS</v>
      </c>
      <c r="G13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80" s="17">
        <f>VALUE(SUBSTITUTE(STOCK_PUENTEPIEDRA[[#This Row],[STOCK ALMACEN 05]],",",""))</f>
        <v>0</v>
      </c>
    </row>
    <row r="1381" spans="1:8" x14ac:dyDescent="0.25">
      <c r="A1381" s="253" t="s">
        <v>19858</v>
      </c>
      <c r="B1381" s="253" t="s">
        <v>19859</v>
      </c>
      <c r="C1381" s="255">
        <v>0</v>
      </c>
      <c r="D1381" s="254" t="s">
        <v>6</v>
      </c>
      <c r="E1381" s="255">
        <v>14.06</v>
      </c>
      <c r="F1381" s="101" t="str">
        <f>VLOOKUP(STOCK_PUENTEPIEDRA[[#This Row],[CODIGO]],CLASIFICACION[],4,FALSE)</f>
        <v>DANFOSS</v>
      </c>
      <c r="G13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81" s="17">
        <f>VALUE(SUBSTITUTE(STOCK_PUENTEPIEDRA[[#This Row],[STOCK ALMACEN 05]],",",""))</f>
        <v>0</v>
      </c>
    </row>
    <row r="1382" spans="1:8" x14ac:dyDescent="0.25">
      <c r="A1382" s="253" t="s">
        <v>3886</v>
      </c>
      <c r="B1382" s="253" t="s">
        <v>3887</v>
      </c>
      <c r="C1382" s="255">
        <v>0</v>
      </c>
      <c r="D1382" s="254" t="s">
        <v>6</v>
      </c>
      <c r="E1382" s="255">
        <v>91.124628000000001</v>
      </c>
      <c r="F1382" s="101" t="str">
        <f>VLOOKUP(STOCK_PUENTEPIEDRA[[#This Row],[CODIGO]],CLASIFICACION[],4,FALSE)</f>
        <v>EVERWELL</v>
      </c>
      <c r="G1382" s="10">
        <f>IFERROR(IF(VLOOKUP(STOCK_PUENTEPIEDRA[[#This Row],[CODIGO]],STOCKSANLUIS[],10,FALSE),VLOOKUP(STOCK_PUENTEPIEDRA[[#This Row],[CODIGO]],STOCKSANLUIS[],10,FALSE),"STOCK SOLO EN ALM05"),"STOCK SOLO EN ALM05")</f>
        <v>4</v>
      </c>
      <c r="H1382" s="17">
        <f>VALUE(SUBSTITUTE(STOCK_PUENTEPIEDRA[[#This Row],[STOCK ALMACEN 05]],",",""))</f>
        <v>0</v>
      </c>
    </row>
    <row r="1383" spans="1:8" x14ac:dyDescent="0.25">
      <c r="A1383" s="253" t="s">
        <v>19732</v>
      </c>
      <c r="B1383" s="253" t="s">
        <v>19733</v>
      </c>
      <c r="C1383" s="255">
        <v>0</v>
      </c>
      <c r="D1383" s="254" t="s">
        <v>6</v>
      </c>
      <c r="E1383" s="255">
        <v>1594.01</v>
      </c>
      <c r="F1383" s="101" t="str">
        <f>VLOOKUP(STOCK_PUENTEPIEDRA[[#This Row],[CODIGO]],CLASIFICACION[],4,FALSE)</f>
        <v>DANFOSS</v>
      </c>
      <c r="G138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83" s="17">
        <f>VALUE(SUBSTITUTE(STOCK_PUENTEPIEDRA[[#This Row],[STOCK ALMACEN 05]],",",""))</f>
        <v>0</v>
      </c>
    </row>
    <row r="1384" spans="1:8" x14ac:dyDescent="0.25">
      <c r="A1384" s="253" t="s">
        <v>3888</v>
      </c>
      <c r="B1384" s="253" t="s">
        <v>3889</v>
      </c>
      <c r="C1384" s="255">
        <v>0</v>
      </c>
      <c r="D1384" s="254" t="s">
        <v>6</v>
      </c>
      <c r="E1384" s="255">
        <v>8.0248570000000008</v>
      </c>
      <c r="F1384" s="101" t="str">
        <f>VLOOKUP(STOCK_PUENTEPIEDRA[[#This Row],[CODIGO]],CLASIFICACION[],4,FALSE)</f>
        <v>FULL GAUGE</v>
      </c>
      <c r="G1384" s="10">
        <f>IFERROR(IF(VLOOKUP(STOCK_PUENTEPIEDRA[[#This Row],[CODIGO]],STOCKSANLUIS[],10,FALSE),VLOOKUP(STOCK_PUENTEPIEDRA[[#This Row],[CODIGO]],STOCKSANLUIS[],10,FALSE),"STOCK SOLO EN ALM05"),"STOCK SOLO EN ALM05")</f>
        <v>2</v>
      </c>
      <c r="H1384" s="17">
        <f>VALUE(SUBSTITUTE(STOCK_PUENTEPIEDRA[[#This Row],[STOCK ALMACEN 05]],",",""))</f>
        <v>0</v>
      </c>
    </row>
    <row r="1385" spans="1:8" x14ac:dyDescent="0.25">
      <c r="A1385" s="253" t="s">
        <v>3890</v>
      </c>
      <c r="B1385" s="253" t="s">
        <v>3891</v>
      </c>
      <c r="C1385" s="255">
        <v>0</v>
      </c>
      <c r="D1385" s="254" t="s">
        <v>6</v>
      </c>
      <c r="E1385" s="255">
        <v>4.710242</v>
      </c>
      <c r="F1385" s="101" t="str">
        <f>VLOOKUP(STOCK_PUENTEPIEDRA[[#This Row],[CODIGO]],CLASIFICACION[],4,FALSE)</f>
        <v>FULL GAUGE</v>
      </c>
      <c r="G1385" s="10">
        <f>IFERROR(IF(VLOOKUP(STOCK_PUENTEPIEDRA[[#This Row],[CODIGO]],STOCKSANLUIS[],10,FALSE),VLOOKUP(STOCK_PUENTEPIEDRA[[#This Row],[CODIGO]],STOCKSANLUIS[],10,FALSE),"STOCK SOLO EN ALM05"),"STOCK SOLO EN ALM05")</f>
        <v>2</v>
      </c>
      <c r="H1385" s="17">
        <f>VALUE(SUBSTITUTE(STOCK_PUENTEPIEDRA[[#This Row],[STOCK ALMACEN 05]],",",""))</f>
        <v>0</v>
      </c>
    </row>
    <row r="1386" spans="1:8" x14ac:dyDescent="0.25">
      <c r="A1386" s="253" t="s">
        <v>21322</v>
      </c>
      <c r="B1386" s="253" t="s">
        <v>21323</v>
      </c>
      <c r="C1386" s="255">
        <v>0</v>
      </c>
      <c r="D1386" s="254" t="s">
        <v>6</v>
      </c>
      <c r="E1386" s="255">
        <v>69.596721000000002</v>
      </c>
      <c r="F1386" s="101" t="str">
        <f>VLOOKUP(STOCK_PUENTEPIEDRA[[#This Row],[CODIGO]],CLASIFICACION[],4,FALSE)</f>
        <v>FULL GAUGE</v>
      </c>
      <c r="G1386" s="10">
        <f>IFERROR(IF(VLOOKUP(STOCK_PUENTEPIEDRA[[#This Row],[CODIGO]],STOCKSANLUIS[],10,FALSE),VLOOKUP(STOCK_PUENTEPIEDRA[[#This Row],[CODIGO]],STOCKSANLUIS[],10,FALSE),"STOCK SOLO EN ALM05"),"STOCK SOLO EN ALM05")</f>
        <v>3</v>
      </c>
      <c r="H1386" s="17">
        <f>VALUE(SUBSTITUTE(STOCK_PUENTEPIEDRA[[#This Row],[STOCK ALMACEN 05]],",",""))</f>
        <v>0</v>
      </c>
    </row>
    <row r="1387" spans="1:8" x14ac:dyDescent="0.25">
      <c r="A1387" s="253" t="s">
        <v>19832</v>
      </c>
      <c r="B1387" s="253" t="s">
        <v>19833</v>
      </c>
      <c r="C1387" s="255">
        <v>4</v>
      </c>
      <c r="D1387" s="254" t="s">
        <v>6</v>
      </c>
      <c r="E1387" s="255">
        <v>69.263661999999997</v>
      </c>
      <c r="F1387" s="101" t="str">
        <f>VLOOKUP(STOCK_PUENTEPIEDRA[[#This Row],[CODIGO]],CLASIFICACION[],4,FALSE)</f>
        <v>FULL GAUGE</v>
      </c>
      <c r="G13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87" s="17">
        <f>VALUE(SUBSTITUTE(STOCK_PUENTEPIEDRA[[#This Row],[STOCK ALMACEN 05]],",",""))</f>
        <v>4</v>
      </c>
    </row>
    <row r="1388" spans="1:8" x14ac:dyDescent="0.25">
      <c r="A1388" s="253" t="s">
        <v>21324</v>
      </c>
      <c r="B1388" s="253" t="s">
        <v>21325</v>
      </c>
      <c r="C1388" s="255">
        <v>2</v>
      </c>
      <c r="D1388" s="254" t="s">
        <v>6</v>
      </c>
      <c r="E1388" s="255">
        <v>59.104565999999998</v>
      </c>
      <c r="F1388" s="101" t="str">
        <f>VLOOKUP(STOCK_PUENTEPIEDRA[[#This Row],[CODIGO]],CLASIFICACION[],4,FALSE)</f>
        <v>FULL GAUGE</v>
      </c>
      <c r="G13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88" s="17">
        <f>VALUE(SUBSTITUTE(STOCK_PUENTEPIEDRA[[#This Row],[STOCK ALMACEN 05]],",",""))</f>
        <v>2</v>
      </c>
    </row>
    <row r="1389" spans="1:8" x14ac:dyDescent="0.25">
      <c r="A1389" s="253" t="s">
        <v>3892</v>
      </c>
      <c r="B1389" s="253" t="s">
        <v>3893</v>
      </c>
      <c r="C1389" s="255">
        <v>2</v>
      </c>
      <c r="D1389" s="254" t="s">
        <v>6</v>
      </c>
      <c r="E1389" s="255">
        <v>90.305301</v>
      </c>
      <c r="F1389" s="101" t="str">
        <f>VLOOKUP(STOCK_PUENTEPIEDRA[[#This Row],[CODIGO]],CLASIFICACION[],4,FALSE)</f>
        <v>FULL GAUGE</v>
      </c>
      <c r="G1389" s="10">
        <f>IFERROR(IF(VLOOKUP(STOCK_PUENTEPIEDRA[[#This Row],[CODIGO]],STOCKSANLUIS[],10,FALSE),VLOOKUP(STOCK_PUENTEPIEDRA[[#This Row],[CODIGO]],STOCKSANLUIS[],10,FALSE),"STOCK SOLO EN ALM05"),"STOCK SOLO EN ALM05")</f>
        <v>4</v>
      </c>
      <c r="H1389" s="17">
        <f>VALUE(SUBSTITUTE(STOCK_PUENTEPIEDRA[[#This Row],[STOCK ALMACEN 05]],",",""))</f>
        <v>2</v>
      </c>
    </row>
    <row r="1390" spans="1:8" x14ac:dyDescent="0.25">
      <c r="A1390" s="253" t="s">
        <v>21326</v>
      </c>
      <c r="B1390" s="253" t="s">
        <v>21327</v>
      </c>
      <c r="C1390" s="255">
        <v>2</v>
      </c>
      <c r="D1390" s="254" t="s">
        <v>6</v>
      </c>
      <c r="E1390" s="255">
        <v>1499.63</v>
      </c>
      <c r="F1390" s="101" t="str">
        <f>VLOOKUP(STOCK_PUENTEPIEDRA[[#This Row],[CODIGO]],CLASIFICACION[],4,FALSE)</f>
        <v>ACTIVOS</v>
      </c>
      <c r="G13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0" s="17">
        <f>VALUE(SUBSTITUTE(STOCK_PUENTEPIEDRA[[#This Row],[STOCK ALMACEN 05]],",",""))</f>
        <v>2</v>
      </c>
    </row>
    <row r="1391" spans="1:8" x14ac:dyDescent="0.25">
      <c r="A1391" s="253" t="s">
        <v>3896</v>
      </c>
      <c r="B1391" s="253" t="s">
        <v>3897</v>
      </c>
      <c r="C1391" s="255">
        <v>15</v>
      </c>
      <c r="D1391" s="254" t="s">
        <v>6</v>
      </c>
      <c r="E1391" s="255">
        <v>176.301029</v>
      </c>
      <c r="F1391" s="101" t="str">
        <f>VLOOKUP(STOCK_PUENTEPIEDRA[[#This Row],[CODIGO]],CLASIFICACION[],4,FALSE)</f>
        <v>EBM</v>
      </c>
      <c r="G1391" s="10">
        <f>IFERROR(IF(VLOOKUP(STOCK_PUENTEPIEDRA[[#This Row],[CODIGO]],STOCKSANLUIS[],10,FALSE),VLOOKUP(STOCK_PUENTEPIEDRA[[#This Row],[CODIGO]],STOCKSANLUIS[],10,FALSE),"STOCK SOLO EN ALM05"),"STOCK SOLO EN ALM05")</f>
        <v>1</v>
      </c>
      <c r="H1391" s="17">
        <f>VALUE(SUBSTITUTE(STOCK_PUENTEPIEDRA[[#This Row],[STOCK ALMACEN 05]],",",""))</f>
        <v>15</v>
      </c>
    </row>
    <row r="1392" spans="1:8" x14ac:dyDescent="0.25">
      <c r="A1392" s="253" t="s">
        <v>19836</v>
      </c>
      <c r="B1392" s="253" t="s">
        <v>19837</v>
      </c>
      <c r="C1392" s="255">
        <v>0</v>
      </c>
      <c r="D1392" s="254" t="s">
        <v>6</v>
      </c>
      <c r="E1392" s="255">
        <v>187.75789499999999</v>
      </c>
      <c r="F1392" s="101" t="str">
        <f>VLOOKUP(STOCK_PUENTEPIEDRA[[#This Row],[CODIGO]],CLASIFICACION[],4,FALSE)</f>
        <v>VARIOS</v>
      </c>
      <c r="G13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2" s="17">
        <f>VALUE(SUBSTITUTE(STOCK_PUENTEPIEDRA[[#This Row],[STOCK ALMACEN 05]],",",""))</f>
        <v>0</v>
      </c>
    </row>
    <row r="1393" spans="1:8" x14ac:dyDescent="0.25">
      <c r="A1393" s="253" t="s">
        <v>3898</v>
      </c>
      <c r="B1393" s="253" t="s">
        <v>3899</v>
      </c>
      <c r="C1393" s="255">
        <v>0</v>
      </c>
      <c r="D1393" s="254" t="s">
        <v>6</v>
      </c>
      <c r="E1393" s="255">
        <v>36.950000000000003</v>
      </c>
      <c r="F1393" s="101" t="str">
        <f>VLOOKUP(STOCK_PUENTEPIEDRA[[#This Row],[CODIGO]],CLASIFICACION[],4,FALSE)</f>
        <v>DHEK</v>
      </c>
      <c r="G13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3" s="17">
        <f>VALUE(SUBSTITUTE(STOCK_PUENTEPIEDRA[[#This Row],[STOCK ALMACEN 05]],",",""))</f>
        <v>0</v>
      </c>
    </row>
    <row r="1394" spans="1:8" x14ac:dyDescent="0.25">
      <c r="A1394" s="253" t="s">
        <v>19744</v>
      </c>
      <c r="B1394" s="253" t="s">
        <v>19745</v>
      </c>
      <c r="C1394" s="255">
        <v>0</v>
      </c>
      <c r="D1394" s="254" t="s">
        <v>6</v>
      </c>
      <c r="E1394" s="255">
        <v>335.38404800000001</v>
      </c>
      <c r="F1394" s="101" t="str">
        <f>VLOOKUP(STOCK_PUENTEPIEDRA[[#This Row],[CODIGO]],CLASIFICACION[],4,FALSE)</f>
        <v>TEMP BLUE</v>
      </c>
      <c r="G139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4" s="17">
        <f>VALUE(SUBSTITUTE(STOCK_PUENTEPIEDRA[[#This Row],[STOCK ALMACEN 05]],",",""))</f>
        <v>0</v>
      </c>
    </row>
    <row r="1395" spans="1:8" x14ac:dyDescent="0.25">
      <c r="A1395" s="253" t="s">
        <v>19722</v>
      </c>
      <c r="B1395" s="253" t="s">
        <v>19723</v>
      </c>
      <c r="C1395" s="255">
        <v>16</v>
      </c>
      <c r="D1395" s="254" t="s">
        <v>6</v>
      </c>
      <c r="E1395" s="255">
        <v>437.08114599999999</v>
      </c>
      <c r="F1395" s="101" t="str">
        <f>VLOOKUP(STOCK_PUENTEPIEDRA[[#This Row],[CODIGO]],CLASIFICACION[],4,FALSE)</f>
        <v>TEMP BLUE</v>
      </c>
      <c r="G13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5" s="17">
        <f>VALUE(SUBSTITUTE(STOCK_PUENTEPIEDRA[[#This Row],[STOCK ALMACEN 05]],",",""))</f>
        <v>16</v>
      </c>
    </row>
    <row r="1396" spans="1:8" x14ac:dyDescent="0.25">
      <c r="A1396" s="253" t="s">
        <v>3902</v>
      </c>
      <c r="B1396" s="253" t="s">
        <v>3903</v>
      </c>
      <c r="C1396" s="255">
        <v>0</v>
      </c>
      <c r="D1396" s="254" t="s">
        <v>6</v>
      </c>
      <c r="E1396" s="255">
        <v>563.66157699999997</v>
      </c>
      <c r="F1396" s="101" t="str">
        <f>VLOOKUP(STOCK_PUENTEPIEDRA[[#This Row],[CODIGO]],CLASIFICACION[],4,FALSE)</f>
        <v>TEMP BLUE</v>
      </c>
      <c r="G13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6" s="17">
        <f>VALUE(SUBSTITUTE(STOCK_PUENTEPIEDRA[[#This Row],[STOCK ALMACEN 05]],",",""))</f>
        <v>0</v>
      </c>
    </row>
    <row r="1397" spans="1:8" x14ac:dyDescent="0.25">
      <c r="A1397" s="253" t="s">
        <v>3904</v>
      </c>
      <c r="B1397" s="253" t="s">
        <v>3905</v>
      </c>
      <c r="C1397" s="255">
        <v>0</v>
      </c>
      <c r="D1397" s="254" t="s">
        <v>6</v>
      </c>
      <c r="E1397" s="255">
        <v>595.03621399999997</v>
      </c>
      <c r="F1397" s="101" t="str">
        <f>VLOOKUP(STOCK_PUENTEPIEDRA[[#This Row],[CODIGO]],CLASIFICACION[],4,FALSE)</f>
        <v>TEMP BLUE</v>
      </c>
      <c r="G13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7" s="17">
        <f>VALUE(SUBSTITUTE(STOCK_PUENTEPIEDRA[[#This Row],[STOCK ALMACEN 05]],",",""))</f>
        <v>0</v>
      </c>
    </row>
    <row r="1398" spans="1:8" x14ac:dyDescent="0.25">
      <c r="A1398" s="253" t="s">
        <v>19628</v>
      </c>
      <c r="B1398" s="253" t="s">
        <v>19629</v>
      </c>
      <c r="C1398" s="255">
        <v>1</v>
      </c>
      <c r="D1398" s="254" t="s">
        <v>6</v>
      </c>
      <c r="E1398" s="255">
        <v>803.839831</v>
      </c>
      <c r="F1398" s="101" t="str">
        <f>VLOOKUP(STOCK_PUENTEPIEDRA[[#This Row],[CODIGO]],CLASIFICACION[],4,FALSE)</f>
        <v>TEMP BLUE</v>
      </c>
      <c r="G1398" s="10">
        <f>IFERROR(IF(VLOOKUP(STOCK_PUENTEPIEDRA[[#This Row],[CODIGO]],STOCKSANLUIS[],10,FALSE),VLOOKUP(STOCK_PUENTEPIEDRA[[#This Row],[CODIGO]],STOCKSANLUIS[],10,FALSE),"STOCK SOLO EN ALM05"),"STOCK SOLO EN ALM05")</f>
        <v>1</v>
      </c>
      <c r="H1398" s="17">
        <f>VALUE(SUBSTITUTE(STOCK_PUENTEPIEDRA[[#This Row],[STOCK ALMACEN 05]],",",""))</f>
        <v>1</v>
      </c>
    </row>
    <row r="1399" spans="1:8" x14ac:dyDescent="0.25">
      <c r="A1399" s="253" t="s">
        <v>19738</v>
      </c>
      <c r="B1399" s="253" t="s">
        <v>19739</v>
      </c>
      <c r="C1399" s="255">
        <v>0</v>
      </c>
      <c r="D1399" s="254" t="s">
        <v>6</v>
      </c>
      <c r="E1399" s="255">
        <v>233.686949</v>
      </c>
      <c r="F1399" s="101" t="str">
        <f>VLOOKUP(STOCK_PUENTEPIEDRA[[#This Row],[CODIGO]],CLASIFICACION[],4,FALSE)</f>
        <v>TEMP BLUE</v>
      </c>
      <c r="G13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399" s="17">
        <f>VALUE(SUBSTITUTE(STOCK_PUENTEPIEDRA[[#This Row],[STOCK ALMACEN 05]],",",""))</f>
        <v>0</v>
      </c>
    </row>
    <row r="1400" spans="1:8" x14ac:dyDescent="0.25">
      <c r="A1400" s="253" t="s">
        <v>19636</v>
      </c>
      <c r="B1400" s="253" t="s">
        <v>19637</v>
      </c>
      <c r="C1400" s="255">
        <v>0</v>
      </c>
      <c r="D1400" s="254" t="s">
        <v>6</v>
      </c>
      <c r="E1400" s="255">
        <v>291.02680299999997</v>
      </c>
      <c r="F1400" s="101" t="str">
        <f>VLOOKUP(STOCK_PUENTEPIEDRA[[#This Row],[CODIGO]],CLASIFICACION[],4,FALSE)</f>
        <v>TEMP BLUE</v>
      </c>
      <c r="G14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00" s="17">
        <f>VALUE(SUBSTITUTE(STOCK_PUENTEPIEDRA[[#This Row],[STOCK ALMACEN 05]],",",""))</f>
        <v>0</v>
      </c>
    </row>
    <row r="1401" spans="1:8" x14ac:dyDescent="0.25">
      <c r="A1401" s="253" t="s">
        <v>21328</v>
      </c>
      <c r="B1401" s="253" t="s">
        <v>21329</v>
      </c>
      <c r="C1401" s="255">
        <v>5</v>
      </c>
      <c r="D1401" s="254" t="s">
        <v>6</v>
      </c>
      <c r="E1401" s="255">
        <v>208.803617</v>
      </c>
      <c r="F1401" s="101" t="str">
        <f>VLOOKUP(STOCK_PUENTEPIEDRA[[#This Row],[CODIGO]],CLASIFICACION[],4,FALSE)</f>
        <v>TEMP BLUE</v>
      </c>
      <c r="G14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01" s="17">
        <f>VALUE(SUBSTITUTE(STOCK_PUENTEPIEDRA[[#This Row],[STOCK ALMACEN 05]],",",""))</f>
        <v>5</v>
      </c>
    </row>
    <row r="1402" spans="1:8" x14ac:dyDescent="0.25">
      <c r="A1402" s="253" t="s">
        <v>21330</v>
      </c>
      <c r="B1402" s="253" t="s">
        <v>21331</v>
      </c>
      <c r="C1402" s="255">
        <v>9</v>
      </c>
      <c r="D1402" s="254" t="s">
        <v>6</v>
      </c>
      <c r="E1402" s="255">
        <v>246.66955799999999</v>
      </c>
      <c r="F1402" s="101" t="str">
        <f>VLOOKUP(STOCK_PUENTEPIEDRA[[#This Row],[CODIGO]],CLASIFICACION[],4,FALSE)</f>
        <v>TEMP BLUE</v>
      </c>
      <c r="G14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02" s="17">
        <f>VALUE(SUBSTITUTE(STOCK_PUENTEPIEDRA[[#This Row],[STOCK ALMACEN 05]],",",""))</f>
        <v>9</v>
      </c>
    </row>
    <row r="1403" spans="1:8" x14ac:dyDescent="0.25">
      <c r="A1403" s="253" t="s">
        <v>21332</v>
      </c>
      <c r="B1403" s="253" t="s">
        <v>21333</v>
      </c>
      <c r="C1403" s="255">
        <v>13</v>
      </c>
      <c r="D1403" s="254" t="s">
        <v>6</v>
      </c>
      <c r="E1403" s="255">
        <v>58.421737</v>
      </c>
      <c r="F1403" s="101" t="str">
        <f>VLOOKUP(STOCK_PUENTEPIEDRA[[#This Row],[CODIGO]],CLASIFICACION[],4,FALSE)</f>
        <v>TEMP BLUE</v>
      </c>
      <c r="G14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03" s="17">
        <f>VALUE(SUBSTITUTE(STOCK_PUENTEPIEDRA[[#This Row],[STOCK ALMACEN 05]],",",""))</f>
        <v>13</v>
      </c>
    </row>
    <row r="1404" spans="1:8" x14ac:dyDescent="0.25">
      <c r="A1404" s="253" t="s">
        <v>3906</v>
      </c>
      <c r="B1404" s="253" t="s">
        <v>3907</v>
      </c>
      <c r="C1404" s="255">
        <v>0</v>
      </c>
      <c r="D1404" s="254" t="s">
        <v>6</v>
      </c>
      <c r="E1404" s="255">
        <v>21.056954999999999</v>
      </c>
      <c r="F1404" s="101" t="str">
        <f>VLOOKUP(STOCK_PUENTEPIEDRA[[#This Row],[CODIGO]],CLASIFICACION[],4,FALSE)</f>
        <v>MAER FAN</v>
      </c>
      <c r="G14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04" s="17">
        <f>VALUE(SUBSTITUTE(STOCK_PUENTEPIEDRA[[#This Row],[STOCK ALMACEN 05]],",",""))</f>
        <v>0</v>
      </c>
    </row>
    <row r="1405" spans="1:8" x14ac:dyDescent="0.25">
      <c r="A1405" s="253" t="s">
        <v>3908</v>
      </c>
      <c r="B1405" s="253" t="s">
        <v>3909</v>
      </c>
      <c r="C1405" s="255">
        <v>1</v>
      </c>
      <c r="D1405" s="254" t="s">
        <v>6</v>
      </c>
      <c r="E1405" s="255">
        <v>24.138760000000001</v>
      </c>
      <c r="F1405" s="101" t="str">
        <f>VLOOKUP(STOCK_PUENTEPIEDRA[[#This Row],[CODIGO]],CLASIFICACION[],4,FALSE)</f>
        <v>MAER FAN</v>
      </c>
      <c r="G1405" s="10">
        <f>IFERROR(IF(VLOOKUP(STOCK_PUENTEPIEDRA[[#This Row],[CODIGO]],STOCKSANLUIS[],10,FALSE),VLOOKUP(STOCK_PUENTEPIEDRA[[#This Row],[CODIGO]],STOCKSANLUIS[],10,FALSE),"STOCK SOLO EN ALM05"),"STOCK SOLO EN ALM05")</f>
        <v>3</v>
      </c>
      <c r="H1405" s="17">
        <f>VALUE(SUBSTITUTE(STOCK_PUENTEPIEDRA[[#This Row],[STOCK ALMACEN 05]],",",""))</f>
        <v>1</v>
      </c>
    </row>
    <row r="1406" spans="1:8" x14ac:dyDescent="0.25">
      <c r="A1406" s="253" t="s">
        <v>3910</v>
      </c>
      <c r="B1406" s="253" t="s">
        <v>3911</v>
      </c>
      <c r="C1406" s="255">
        <v>6</v>
      </c>
      <c r="D1406" s="254" t="s">
        <v>6</v>
      </c>
      <c r="E1406" s="255">
        <v>30.665493999999999</v>
      </c>
      <c r="F1406" s="101" t="str">
        <f>VLOOKUP(STOCK_PUENTEPIEDRA[[#This Row],[CODIGO]],CLASIFICACION[],4,FALSE)</f>
        <v>MAER FAN</v>
      </c>
      <c r="G1406" s="10">
        <f>IFERROR(IF(VLOOKUP(STOCK_PUENTEPIEDRA[[#This Row],[CODIGO]],STOCKSANLUIS[],10,FALSE),VLOOKUP(STOCK_PUENTEPIEDRA[[#This Row],[CODIGO]],STOCKSANLUIS[],10,FALSE),"STOCK SOLO EN ALM05"),"STOCK SOLO EN ALM05")</f>
        <v>4</v>
      </c>
      <c r="H1406" s="17">
        <f>VALUE(SUBSTITUTE(STOCK_PUENTEPIEDRA[[#This Row],[STOCK ALMACEN 05]],",",""))</f>
        <v>6</v>
      </c>
    </row>
    <row r="1407" spans="1:8" x14ac:dyDescent="0.25">
      <c r="A1407" s="253" t="s">
        <v>3912</v>
      </c>
      <c r="B1407" s="253" t="s">
        <v>3913</v>
      </c>
      <c r="C1407" s="255">
        <v>8</v>
      </c>
      <c r="D1407" s="254" t="s">
        <v>6</v>
      </c>
      <c r="E1407" s="255">
        <v>34.805019000000001</v>
      </c>
      <c r="F1407" s="101" t="str">
        <f>VLOOKUP(STOCK_PUENTEPIEDRA[[#This Row],[CODIGO]],CLASIFICACION[],4,FALSE)</f>
        <v>MAER FAN</v>
      </c>
      <c r="G1407" s="10">
        <f>IFERROR(IF(VLOOKUP(STOCK_PUENTEPIEDRA[[#This Row],[CODIGO]],STOCKSANLUIS[],10,FALSE),VLOOKUP(STOCK_PUENTEPIEDRA[[#This Row],[CODIGO]],STOCKSANLUIS[],10,FALSE),"STOCK SOLO EN ALM05"),"STOCK SOLO EN ALM05")</f>
        <v>2</v>
      </c>
      <c r="H1407" s="17">
        <f>VALUE(SUBSTITUTE(STOCK_PUENTEPIEDRA[[#This Row],[STOCK ALMACEN 05]],",",""))</f>
        <v>8</v>
      </c>
    </row>
    <row r="1408" spans="1:8" x14ac:dyDescent="0.25">
      <c r="A1408" s="253" t="s">
        <v>3914</v>
      </c>
      <c r="B1408" s="253" t="s">
        <v>3915</v>
      </c>
      <c r="C1408" s="255">
        <v>1</v>
      </c>
      <c r="D1408" s="254" t="s">
        <v>6</v>
      </c>
      <c r="E1408" s="255">
        <v>32.714861999999997</v>
      </c>
      <c r="F1408" s="101" t="str">
        <f>VLOOKUP(STOCK_PUENTEPIEDRA[[#This Row],[CODIGO]],CLASIFICACION[],4,FALSE)</f>
        <v>MAER FAN</v>
      </c>
      <c r="G1408" s="10">
        <f>IFERROR(IF(VLOOKUP(STOCK_PUENTEPIEDRA[[#This Row],[CODIGO]],STOCKSANLUIS[],10,FALSE),VLOOKUP(STOCK_PUENTEPIEDRA[[#This Row],[CODIGO]],STOCKSANLUIS[],10,FALSE),"STOCK SOLO EN ALM05"),"STOCK SOLO EN ALM05")</f>
        <v>1</v>
      </c>
      <c r="H1408" s="17">
        <f>VALUE(SUBSTITUTE(STOCK_PUENTEPIEDRA[[#This Row],[STOCK ALMACEN 05]],",",""))</f>
        <v>1</v>
      </c>
    </row>
    <row r="1409" spans="1:8" x14ac:dyDescent="0.25">
      <c r="A1409" s="253" t="s">
        <v>19880</v>
      </c>
      <c r="B1409" s="253" t="s">
        <v>19881</v>
      </c>
      <c r="C1409" s="255">
        <v>0</v>
      </c>
      <c r="D1409" s="254" t="s">
        <v>6</v>
      </c>
      <c r="E1409" s="255">
        <v>52.24</v>
      </c>
      <c r="F1409" s="101" t="str">
        <f>VLOOKUP(STOCK_PUENTEPIEDRA[[#This Row],[CODIGO]],CLASIFICACION[],4,FALSE)</f>
        <v>DANFOSS</v>
      </c>
      <c r="G140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09" s="17">
        <f>VALUE(SUBSTITUTE(STOCK_PUENTEPIEDRA[[#This Row],[STOCK ALMACEN 05]],",",""))</f>
        <v>0</v>
      </c>
    </row>
    <row r="1410" spans="1:8" x14ac:dyDescent="0.25">
      <c r="A1410" s="253" t="s">
        <v>19716</v>
      </c>
      <c r="B1410" s="253" t="s">
        <v>19717</v>
      </c>
      <c r="C1410" s="255">
        <v>0</v>
      </c>
      <c r="D1410" s="254" t="s">
        <v>6</v>
      </c>
      <c r="E1410" s="255">
        <v>1960.96</v>
      </c>
      <c r="F1410" s="101" t="str">
        <f>VLOOKUP(STOCK_PUENTEPIEDRA[[#This Row],[CODIGO]],CLASIFICACION[],4,FALSE)</f>
        <v>DANFOSS</v>
      </c>
      <c r="G141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0" s="17">
        <f>VALUE(SUBSTITUTE(STOCK_PUENTEPIEDRA[[#This Row],[STOCK ALMACEN 05]],",",""))</f>
        <v>0</v>
      </c>
    </row>
    <row r="1411" spans="1:8" x14ac:dyDescent="0.25">
      <c r="A1411" s="253" t="s">
        <v>3916</v>
      </c>
      <c r="B1411" s="253" t="s">
        <v>19414</v>
      </c>
      <c r="C1411" s="255">
        <v>0</v>
      </c>
      <c r="D1411" s="254" t="s">
        <v>6</v>
      </c>
      <c r="E1411" s="255">
        <v>11.4</v>
      </c>
      <c r="F1411" s="101" t="str">
        <f>VLOOKUP(STOCK_PUENTEPIEDRA[[#This Row],[CODIGO]],CLASIFICACION[],4,FALSE)</f>
        <v>DANFOSS</v>
      </c>
      <c r="G141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1" s="17">
        <f>VALUE(SUBSTITUTE(STOCK_PUENTEPIEDRA[[#This Row],[STOCK ALMACEN 05]],",",""))</f>
        <v>0</v>
      </c>
    </row>
    <row r="1412" spans="1:8" x14ac:dyDescent="0.25">
      <c r="A1412" s="253" t="s">
        <v>19547</v>
      </c>
      <c r="B1412" s="253" t="s">
        <v>19548</v>
      </c>
      <c r="C1412" s="255">
        <v>7</v>
      </c>
      <c r="D1412" s="254" t="s">
        <v>6</v>
      </c>
      <c r="E1412" s="255">
        <v>28.403361</v>
      </c>
      <c r="F1412" s="101" t="str">
        <f>VLOOKUP(STOCK_PUENTEPIEDRA[[#This Row],[CODIGO]],CLASIFICACION[],4,FALSE)</f>
        <v>FULL GAUGE</v>
      </c>
      <c r="G141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2" s="17">
        <f>VALUE(SUBSTITUTE(STOCK_PUENTEPIEDRA[[#This Row],[STOCK ALMACEN 05]],",",""))</f>
        <v>7</v>
      </c>
    </row>
    <row r="1413" spans="1:8" x14ac:dyDescent="0.25">
      <c r="A1413" s="253" t="s">
        <v>21337</v>
      </c>
      <c r="B1413" s="253" t="s">
        <v>21338</v>
      </c>
      <c r="C1413" s="255">
        <v>3</v>
      </c>
      <c r="D1413" s="254" t="s">
        <v>6</v>
      </c>
      <c r="E1413" s="255">
        <v>62.391607999999998</v>
      </c>
      <c r="F1413" s="101" t="str">
        <f>VLOOKUP(STOCK_PUENTEPIEDRA[[#This Row],[CODIGO]],CLASIFICACION[],4,FALSE)</f>
        <v>FULL GAUGE</v>
      </c>
      <c r="G141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3" s="17">
        <f>VALUE(SUBSTITUTE(STOCK_PUENTEPIEDRA[[#This Row],[STOCK ALMACEN 05]],",",""))</f>
        <v>3</v>
      </c>
    </row>
    <row r="1414" spans="1:8" x14ac:dyDescent="0.25">
      <c r="A1414" s="253" t="s">
        <v>3918</v>
      </c>
      <c r="B1414" s="253" t="s">
        <v>3919</v>
      </c>
      <c r="C1414" s="255">
        <v>0</v>
      </c>
      <c r="D1414" s="254" t="s">
        <v>6</v>
      </c>
      <c r="E1414" s="255">
        <v>159.07948200000001</v>
      </c>
      <c r="F1414" s="101" t="str">
        <f>VLOOKUP(STOCK_PUENTEPIEDRA[[#This Row],[CODIGO]],CLASIFICACION[],4,FALSE)</f>
        <v>CIAC</v>
      </c>
      <c r="G141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4" s="17">
        <f>VALUE(SUBSTITUTE(STOCK_PUENTEPIEDRA[[#This Row],[STOCK ALMACEN 05]],",",""))</f>
        <v>0</v>
      </c>
    </row>
    <row r="1415" spans="1:8" x14ac:dyDescent="0.25">
      <c r="A1415" s="253" t="s">
        <v>3920</v>
      </c>
      <c r="B1415" s="253" t="s">
        <v>3921</v>
      </c>
      <c r="C1415" s="255">
        <v>10</v>
      </c>
      <c r="D1415" s="254" t="s">
        <v>6</v>
      </c>
      <c r="E1415" s="255">
        <v>241.08651499999999</v>
      </c>
      <c r="F1415" s="101" t="str">
        <f>VLOOKUP(STOCK_PUENTEPIEDRA[[#This Row],[CODIGO]],CLASIFICACION[],4,FALSE)</f>
        <v>CIAC</v>
      </c>
      <c r="G1415" s="10">
        <f>IFERROR(IF(VLOOKUP(STOCK_PUENTEPIEDRA[[#This Row],[CODIGO]],STOCKSANLUIS[],10,FALSE),VLOOKUP(STOCK_PUENTEPIEDRA[[#This Row],[CODIGO]],STOCKSANLUIS[],10,FALSE),"STOCK SOLO EN ALM05"),"STOCK SOLO EN ALM05")</f>
        <v>3</v>
      </c>
      <c r="H1415" s="17">
        <f>VALUE(SUBSTITUTE(STOCK_PUENTEPIEDRA[[#This Row],[STOCK ALMACEN 05]],",",""))</f>
        <v>10</v>
      </c>
    </row>
    <row r="1416" spans="1:8" x14ac:dyDescent="0.25">
      <c r="A1416" s="253" t="s">
        <v>3922</v>
      </c>
      <c r="B1416" s="253" t="s">
        <v>3923</v>
      </c>
      <c r="C1416" s="255">
        <v>0</v>
      </c>
      <c r="D1416" s="254" t="s">
        <v>6</v>
      </c>
      <c r="E1416" s="255">
        <v>312.474039</v>
      </c>
      <c r="F1416" s="101" t="str">
        <f>VLOOKUP(STOCK_PUENTEPIEDRA[[#This Row],[CODIGO]],CLASIFICACION[],4,FALSE)</f>
        <v>CIAC</v>
      </c>
      <c r="G141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6" s="17">
        <f>VALUE(SUBSTITUTE(STOCK_PUENTEPIEDRA[[#This Row],[STOCK ALMACEN 05]],",",""))</f>
        <v>0</v>
      </c>
    </row>
    <row r="1417" spans="1:8" x14ac:dyDescent="0.25">
      <c r="A1417" s="253" t="s">
        <v>3924</v>
      </c>
      <c r="B1417" s="253" t="s">
        <v>3925</v>
      </c>
      <c r="C1417" s="255">
        <v>34</v>
      </c>
      <c r="D1417" s="254" t="s">
        <v>6</v>
      </c>
      <c r="E1417" s="255">
        <v>463.69742100000002</v>
      </c>
      <c r="F1417" s="101" t="str">
        <f>VLOOKUP(STOCK_PUENTEPIEDRA[[#This Row],[CODIGO]],CLASIFICACION[],4,FALSE)</f>
        <v>CIAC</v>
      </c>
      <c r="G1417" s="10">
        <f>IFERROR(IF(VLOOKUP(STOCK_PUENTEPIEDRA[[#This Row],[CODIGO]],STOCKSANLUIS[],10,FALSE),VLOOKUP(STOCK_PUENTEPIEDRA[[#This Row],[CODIGO]],STOCKSANLUIS[],10,FALSE),"STOCK SOLO EN ALM05"),"STOCK SOLO EN ALM05")</f>
        <v>1</v>
      </c>
      <c r="H1417" s="17">
        <f>VALUE(SUBSTITUTE(STOCK_PUENTEPIEDRA[[#This Row],[STOCK ALMACEN 05]],",",""))</f>
        <v>34</v>
      </c>
    </row>
    <row r="1418" spans="1:8" x14ac:dyDescent="0.25">
      <c r="A1418" s="253" t="s">
        <v>19890</v>
      </c>
      <c r="B1418" s="253" t="s">
        <v>19891</v>
      </c>
      <c r="C1418" s="255">
        <v>0</v>
      </c>
      <c r="D1418" s="254" t="s">
        <v>6</v>
      </c>
      <c r="E1418" s="255">
        <v>0.27507300000000001</v>
      </c>
      <c r="F1418" s="101" t="str">
        <f>VLOOKUP(STOCK_PUENTEPIEDRA[[#This Row],[CODIGO]],CLASIFICACION[],4,FALSE)</f>
        <v>QUALITY</v>
      </c>
      <c r="G141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8" s="17">
        <f>VALUE(SUBSTITUTE(STOCK_PUENTEPIEDRA[[#This Row],[STOCK ALMACEN 05]],",",""))</f>
        <v>0</v>
      </c>
    </row>
    <row r="1419" spans="1:8" x14ac:dyDescent="0.25">
      <c r="A1419" s="253" t="s">
        <v>3926</v>
      </c>
      <c r="B1419" s="253" t="s">
        <v>3853</v>
      </c>
      <c r="C1419" s="255">
        <v>0</v>
      </c>
      <c r="D1419" s="254" t="s">
        <v>6</v>
      </c>
      <c r="E1419" s="255">
        <v>3.5019999999999998</v>
      </c>
      <c r="F1419" s="101" t="str">
        <f>VLOOKUP(STOCK_PUENTEPIEDRA[[#This Row],[CODIGO]],CLASIFICACION[],4,FALSE)</f>
        <v>EVERWELL</v>
      </c>
      <c r="G141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19" s="17">
        <f>VALUE(SUBSTITUTE(STOCK_PUENTEPIEDRA[[#This Row],[STOCK ALMACEN 05]],",",""))</f>
        <v>0</v>
      </c>
    </row>
    <row r="1420" spans="1:8" x14ac:dyDescent="0.25">
      <c r="A1420" s="253" t="s">
        <v>19882</v>
      </c>
      <c r="B1420" s="253" t="s">
        <v>19883</v>
      </c>
      <c r="C1420" s="255">
        <v>0</v>
      </c>
      <c r="D1420" s="254" t="s">
        <v>6</v>
      </c>
      <c r="E1420" s="255">
        <v>42.75</v>
      </c>
      <c r="F1420" s="101" t="str">
        <f>VLOOKUP(STOCK_PUENTEPIEDRA[[#This Row],[CODIGO]],CLASIFICACION[],4,FALSE)</f>
        <v>VARIOS</v>
      </c>
      <c r="G142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20" s="17">
        <f>VALUE(SUBSTITUTE(STOCK_PUENTEPIEDRA[[#This Row],[STOCK ALMACEN 05]],",",""))</f>
        <v>0</v>
      </c>
    </row>
    <row r="1421" spans="1:8" x14ac:dyDescent="0.25">
      <c r="A1421" s="253" t="s">
        <v>3927</v>
      </c>
      <c r="B1421" s="253" t="s">
        <v>3928</v>
      </c>
      <c r="C1421" s="255">
        <v>1</v>
      </c>
      <c r="D1421" s="254" t="s">
        <v>6</v>
      </c>
      <c r="E1421" s="255">
        <v>148.63707299999999</v>
      </c>
      <c r="F1421" s="101" t="str">
        <f>VLOOKUP(STOCK_PUENTEPIEDRA[[#This Row],[CODIGO]],CLASIFICACION[],4,FALSE)</f>
        <v>VIKING</v>
      </c>
      <c r="G142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21" s="17">
        <f>VALUE(SUBSTITUTE(STOCK_PUENTEPIEDRA[[#This Row],[STOCK ALMACEN 05]],",",""))</f>
        <v>1</v>
      </c>
    </row>
    <row r="1422" spans="1:8" x14ac:dyDescent="0.25">
      <c r="A1422" s="253" t="s">
        <v>3929</v>
      </c>
      <c r="B1422" s="253" t="s">
        <v>3930</v>
      </c>
      <c r="C1422" s="255">
        <v>21</v>
      </c>
      <c r="D1422" s="254" t="s">
        <v>6</v>
      </c>
      <c r="E1422" s="255">
        <v>202.05513400000001</v>
      </c>
      <c r="F1422" s="101" t="str">
        <f>VLOOKUP(STOCK_PUENTEPIEDRA[[#This Row],[CODIGO]],CLASIFICACION[],4,FALSE)</f>
        <v>VIKING</v>
      </c>
      <c r="G1422" s="10">
        <f>IFERROR(IF(VLOOKUP(STOCK_PUENTEPIEDRA[[#This Row],[CODIGO]],STOCKSANLUIS[],10,FALSE),VLOOKUP(STOCK_PUENTEPIEDRA[[#This Row],[CODIGO]],STOCKSANLUIS[],10,FALSE),"STOCK SOLO EN ALM05"),"STOCK SOLO EN ALM05")</f>
        <v>5</v>
      </c>
      <c r="H1422" s="17">
        <f>VALUE(SUBSTITUTE(STOCK_PUENTEPIEDRA[[#This Row],[STOCK ALMACEN 05]],",",""))</f>
        <v>21</v>
      </c>
    </row>
    <row r="1423" spans="1:8" x14ac:dyDescent="0.25">
      <c r="A1423" s="253" t="s">
        <v>3931</v>
      </c>
      <c r="B1423" s="253" t="s">
        <v>3932</v>
      </c>
      <c r="C1423" s="255">
        <v>41</v>
      </c>
      <c r="D1423" s="254" t="s">
        <v>6</v>
      </c>
      <c r="E1423" s="255">
        <v>267.68141000000003</v>
      </c>
      <c r="F1423" s="101" t="str">
        <f>VLOOKUP(STOCK_PUENTEPIEDRA[[#This Row],[CODIGO]],CLASIFICACION[],4,FALSE)</f>
        <v>VIKING</v>
      </c>
      <c r="G1423" s="10">
        <f>IFERROR(IF(VLOOKUP(STOCK_PUENTEPIEDRA[[#This Row],[CODIGO]],STOCKSANLUIS[],10,FALSE),VLOOKUP(STOCK_PUENTEPIEDRA[[#This Row],[CODIGO]],STOCKSANLUIS[],10,FALSE),"STOCK SOLO EN ALM05"),"STOCK SOLO EN ALM05")</f>
        <v>5</v>
      </c>
      <c r="H1423" s="17">
        <f>VALUE(SUBSTITUTE(STOCK_PUENTEPIEDRA[[#This Row],[STOCK ALMACEN 05]],",",""))</f>
        <v>41</v>
      </c>
    </row>
    <row r="1424" spans="1:8" x14ac:dyDescent="0.25">
      <c r="A1424" s="253" t="s">
        <v>3933</v>
      </c>
      <c r="B1424" s="253" t="s">
        <v>3934</v>
      </c>
      <c r="C1424" s="255">
        <v>13</v>
      </c>
      <c r="D1424" s="254" t="s">
        <v>6</v>
      </c>
      <c r="E1424" s="255">
        <v>315.40234099999998</v>
      </c>
      <c r="F1424" s="101" t="str">
        <f>VLOOKUP(STOCK_PUENTEPIEDRA[[#This Row],[CODIGO]],CLASIFICACION[],4,FALSE)</f>
        <v>THE CHEMOURS</v>
      </c>
      <c r="G1424" s="10">
        <f>IFERROR(IF(VLOOKUP(STOCK_PUENTEPIEDRA[[#This Row],[CODIGO]],STOCKSANLUIS[],10,FALSE),VLOOKUP(STOCK_PUENTEPIEDRA[[#This Row],[CODIGO]],STOCKSANLUIS[],10,FALSE),"STOCK SOLO EN ALM05"),"STOCK SOLO EN ALM05")</f>
        <v>1</v>
      </c>
      <c r="H1424" s="17">
        <f>VALUE(SUBSTITUTE(STOCK_PUENTEPIEDRA[[#This Row],[STOCK ALMACEN 05]],",",""))</f>
        <v>13</v>
      </c>
    </row>
    <row r="1425" spans="1:8" x14ac:dyDescent="0.25">
      <c r="A1425" s="253" t="s">
        <v>19893</v>
      </c>
      <c r="B1425" s="253" t="s">
        <v>19894</v>
      </c>
      <c r="C1425" s="255">
        <v>0</v>
      </c>
      <c r="D1425" s="254" t="s">
        <v>6</v>
      </c>
      <c r="E1425" s="255">
        <v>14.06</v>
      </c>
      <c r="F1425" s="101" t="str">
        <f>VLOOKUP(STOCK_PUENTEPIEDRA[[#This Row],[CODIGO]],CLASIFICACION[],4,FALSE)</f>
        <v>DANFOSS</v>
      </c>
      <c r="G142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25" s="17">
        <f>VALUE(SUBSTITUTE(STOCK_PUENTEPIEDRA[[#This Row],[STOCK ALMACEN 05]],",",""))</f>
        <v>0</v>
      </c>
    </row>
    <row r="1426" spans="1:8" x14ac:dyDescent="0.25">
      <c r="A1426" s="253" t="s">
        <v>19856</v>
      </c>
      <c r="B1426" s="253" t="s">
        <v>22955</v>
      </c>
      <c r="C1426" s="255">
        <v>0</v>
      </c>
      <c r="D1426" s="254" t="s">
        <v>6</v>
      </c>
      <c r="E1426" s="255">
        <v>85.49</v>
      </c>
      <c r="F1426" s="101" t="str">
        <f>VLOOKUP(STOCK_PUENTEPIEDRA[[#This Row],[CODIGO]],CLASIFICACION[],4,FALSE)</f>
        <v>DANFOSS</v>
      </c>
      <c r="G142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26" s="17">
        <f>VALUE(SUBSTITUTE(STOCK_PUENTEPIEDRA[[#This Row],[STOCK ALMACEN 05]],",",""))</f>
        <v>0</v>
      </c>
    </row>
    <row r="1427" spans="1:8" x14ac:dyDescent="0.25">
      <c r="A1427" s="253" t="s">
        <v>21345</v>
      </c>
      <c r="B1427" s="253" t="s">
        <v>21346</v>
      </c>
      <c r="C1427" s="255">
        <v>12</v>
      </c>
      <c r="D1427" s="254" t="s">
        <v>6</v>
      </c>
      <c r="E1427" s="255">
        <v>941.17491600000005</v>
      </c>
      <c r="F1427" s="101" t="str">
        <f>VLOOKUP(STOCK_PUENTEPIEDRA[[#This Row],[CODIGO]],CLASIFICACION[],4,FALSE)</f>
        <v>BOHN</v>
      </c>
      <c r="G142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27" s="17">
        <f>VALUE(SUBSTITUTE(STOCK_PUENTEPIEDRA[[#This Row],[STOCK ALMACEN 05]],",",""))</f>
        <v>12</v>
      </c>
    </row>
    <row r="1428" spans="1:8" x14ac:dyDescent="0.25">
      <c r="A1428" s="253" t="s">
        <v>21347</v>
      </c>
      <c r="B1428" s="253" t="s">
        <v>21348</v>
      </c>
      <c r="C1428" s="255">
        <v>9</v>
      </c>
      <c r="D1428" s="254" t="s">
        <v>6</v>
      </c>
      <c r="E1428" s="255">
        <v>1278.4284439999999</v>
      </c>
      <c r="F1428" s="101" t="str">
        <f>VLOOKUP(STOCK_PUENTEPIEDRA[[#This Row],[CODIGO]],CLASIFICACION[],4,FALSE)</f>
        <v>BOHN</v>
      </c>
      <c r="G142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28" s="17">
        <f>VALUE(SUBSTITUTE(STOCK_PUENTEPIEDRA[[#This Row],[STOCK ALMACEN 05]],",",""))</f>
        <v>9</v>
      </c>
    </row>
    <row r="1429" spans="1:8" x14ac:dyDescent="0.25">
      <c r="A1429" s="253" t="s">
        <v>21349</v>
      </c>
      <c r="B1429" s="253" t="s">
        <v>21350</v>
      </c>
      <c r="C1429" s="255">
        <v>0</v>
      </c>
      <c r="D1429" s="254" t="s">
        <v>6</v>
      </c>
      <c r="E1429" s="255">
        <v>1629.9296629999999</v>
      </c>
      <c r="F1429" s="101" t="str">
        <f>VLOOKUP(STOCK_PUENTEPIEDRA[[#This Row],[CODIGO]],CLASIFICACION[],4,FALSE)</f>
        <v>BOHN</v>
      </c>
      <c r="G142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29" s="17">
        <f>VALUE(SUBSTITUTE(STOCK_PUENTEPIEDRA[[#This Row],[STOCK ALMACEN 05]],",",""))</f>
        <v>0</v>
      </c>
    </row>
    <row r="1430" spans="1:8" x14ac:dyDescent="0.25">
      <c r="A1430" s="253" t="s">
        <v>19852</v>
      </c>
      <c r="B1430" s="253" t="s">
        <v>22956</v>
      </c>
      <c r="C1430" s="255">
        <v>0</v>
      </c>
      <c r="D1430" s="254" t="s">
        <v>6</v>
      </c>
      <c r="E1430" s="255">
        <v>9.7799999999999994</v>
      </c>
      <c r="F1430" s="101" t="str">
        <f>VLOOKUP(STOCK_PUENTEPIEDRA[[#This Row],[CODIGO]],CLASIFICACION[],4,FALSE)</f>
        <v>DANFOSS</v>
      </c>
      <c r="G143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30" s="17">
        <f>VALUE(SUBSTITUTE(STOCK_PUENTEPIEDRA[[#This Row],[STOCK ALMACEN 05]],",",""))</f>
        <v>0</v>
      </c>
    </row>
    <row r="1431" spans="1:8" x14ac:dyDescent="0.25">
      <c r="A1431" s="253" t="s">
        <v>3943</v>
      </c>
      <c r="B1431" s="253" t="s">
        <v>3944</v>
      </c>
      <c r="C1431" s="255">
        <v>0</v>
      </c>
      <c r="D1431" s="254" t="s">
        <v>6</v>
      </c>
      <c r="E1431" s="255">
        <v>6.1774709999999997</v>
      </c>
      <c r="F1431" s="101" t="str">
        <f>VLOOKUP(STOCK_PUENTEPIEDRA[[#This Row],[CODIGO]],CLASIFICACION[],4,FALSE)</f>
        <v>EVERWELL</v>
      </c>
      <c r="G143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31" s="17">
        <f>VALUE(SUBSTITUTE(STOCK_PUENTEPIEDRA[[#This Row],[STOCK ALMACEN 05]],",",""))</f>
        <v>0</v>
      </c>
    </row>
    <row r="1432" spans="1:8" x14ac:dyDescent="0.25">
      <c r="A1432" s="253" t="s">
        <v>21353</v>
      </c>
      <c r="B1432" s="253" t="s">
        <v>21354</v>
      </c>
      <c r="C1432" s="255">
        <v>0</v>
      </c>
      <c r="D1432" s="254" t="s">
        <v>6</v>
      </c>
      <c r="E1432" s="255">
        <v>5.0034219999999996</v>
      </c>
      <c r="F1432" s="101" t="str">
        <f>VLOOKUP(STOCK_PUENTEPIEDRA[[#This Row],[CODIGO]],CLASIFICACION[],4,FALSE)</f>
        <v>EVERWELL</v>
      </c>
      <c r="G143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32" s="17">
        <f>VALUE(SUBSTITUTE(STOCK_PUENTEPIEDRA[[#This Row],[STOCK ALMACEN 05]],",",""))</f>
        <v>0</v>
      </c>
    </row>
    <row r="1433" spans="1:8" x14ac:dyDescent="0.25">
      <c r="A1433" s="253" t="s">
        <v>21355</v>
      </c>
      <c r="B1433" s="253" t="s">
        <v>3596</v>
      </c>
      <c r="C1433" s="255">
        <v>4</v>
      </c>
      <c r="D1433" s="254" t="s">
        <v>6</v>
      </c>
      <c r="E1433" s="255">
        <v>3.7635399999999999</v>
      </c>
      <c r="F1433" s="101" t="str">
        <f>VLOOKUP(STOCK_PUENTEPIEDRA[[#This Row],[CODIGO]],CLASIFICACION[],4,FALSE)</f>
        <v>EVERWELL</v>
      </c>
      <c r="G143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33" s="17">
        <f>VALUE(SUBSTITUTE(STOCK_PUENTEPIEDRA[[#This Row],[STOCK ALMACEN 05]],",",""))</f>
        <v>4</v>
      </c>
    </row>
    <row r="1434" spans="1:8" x14ac:dyDescent="0.25">
      <c r="A1434" s="253" t="s">
        <v>19848</v>
      </c>
      <c r="B1434" s="253" t="s">
        <v>19849</v>
      </c>
      <c r="C1434" s="255">
        <v>0</v>
      </c>
      <c r="D1434" s="254" t="s">
        <v>6</v>
      </c>
      <c r="E1434" s="255">
        <v>12</v>
      </c>
      <c r="F1434" s="101" t="str">
        <f>VLOOKUP(STOCK_PUENTEPIEDRA[[#This Row],[CODIGO]],CLASIFICACION[],4,FALSE)</f>
        <v>VARIOS</v>
      </c>
      <c r="G143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34" s="17">
        <f>VALUE(SUBSTITUTE(STOCK_PUENTEPIEDRA[[#This Row],[STOCK ALMACEN 05]],",",""))</f>
        <v>0</v>
      </c>
    </row>
    <row r="1435" spans="1:8" x14ac:dyDescent="0.25">
      <c r="A1435" s="253" t="s">
        <v>3949</v>
      </c>
      <c r="B1435" s="253" t="s">
        <v>22162</v>
      </c>
      <c r="C1435" s="255">
        <v>0</v>
      </c>
      <c r="D1435" s="254" t="s">
        <v>6</v>
      </c>
      <c r="E1435" s="255">
        <v>0.268453</v>
      </c>
      <c r="F1435" s="101" t="str">
        <f>VLOOKUP(STOCK_PUENTEPIEDRA[[#This Row],[CODIGO]],CLASIFICACION[],4,FALSE)</f>
        <v>STAR COLD</v>
      </c>
      <c r="G143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35" s="17">
        <f>VALUE(SUBSTITUTE(STOCK_PUENTEPIEDRA[[#This Row],[STOCK ALMACEN 05]],",",""))</f>
        <v>0</v>
      </c>
    </row>
    <row r="1436" spans="1:8" x14ac:dyDescent="0.25">
      <c r="A1436" s="253" t="s">
        <v>3951</v>
      </c>
      <c r="B1436" s="253" t="s">
        <v>3952</v>
      </c>
      <c r="C1436" s="255">
        <v>150</v>
      </c>
      <c r="D1436" s="254" t="s">
        <v>6</v>
      </c>
      <c r="E1436" s="255">
        <v>3.0949779999999998</v>
      </c>
      <c r="F1436" s="101" t="str">
        <f>VLOOKUP(STOCK_PUENTEPIEDRA[[#This Row],[CODIGO]],CLASIFICACION[],4,FALSE)</f>
        <v>VARIOS</v>
      </c>
      <c r="G1436" s="10">
        <f>IFERROR(IF(VLOOKUP(STOCK_PUENTEPIEDRA[[#This Row],[CODIGO]],STOCKSANLUIS[],10,FALSE),VLOOKUP(STOCK_PUENTEPIEDRA[[#This Row],[CODIGO]],STOCKSANLUIS[],10,FALSE),"STOCK SOLO EN ALM05"),"STOCK SOLO EN ALM05")</f>
        <v>97</v>
      </c>
      <c r="H1436" s="17">
        <f>VALUE(SUBSTITUTE(STOCK_PUENTEPIEDRA[[#This Row],[STOCK ALMACEN 05]],",",""))</f>
        <v>150</v>
      </c>
    </row>
    <row r="1437" spans="1:8" x14ac:dyDescent="0.25">
      <c r="A1437" s="253" t="s">
        <v>3953</v>
      </c>
      <c r="B1437" s="253" t="s">
        <v>3954</v>
      </c>
      <c r="C1437" s="255">
        <v>120</v>
      </c>
      <c r="D1437" s="254" t="s">
        <v>6</v>
      </c>
      <c r="E1437" s="255">
        <v>0.13300000000000001</v>
      </c>
      <c r="F1437" s="101" t="str">
        <f>VLOOKUP(STOCK_PUENTEPIEDRA[[#This Row],[CODIGO]],CLASIFICACION[],4,FALSE)</f>
        <v>STAR COLD</v>
      </c>
      <c r="G1437" s="10">
        <f>IFERROR(IF(VLOOKUP(STOCK_PUENTEPIEDRA[[#This Row],[CODIGO]],STOCKSANLUIS[],10,FALSE),VLOOKUP(STOCK_PUENTEPIEDRA[[#This Row],[CODIGO]],STOCKSANLUIS[],10,FALSE),"STOCK SOLO EN ALM05"),"STOCK SOLO EN ALM05")</f>
        <v>100</v>
      </c>
      <c r="H1437" s="17">
        <f>VALUE(SUBSTITUTE(STOCK_PUENTEPIEDRA[[#This Row],[STOCK ALMACEN 05]],",",""))</f>
        <v>120</v>
      </c>
    </row>
    <row r="1438" spans="1:8" x14ac:dyDescent="0.25">
      <c r="A1438" s="253" t="s">
        <v>3955</v>
      </c>
      <c r="B1438" s="253" t="s">
        <v>3956</v>
      </c>
      <c r="C1438" s="255">
        <v>20</v>
      </c>
      <c r="D1438" s="254" t="s">
        <v>6</v>
      </c>
      <c r="E1438" s="255">
        <v>0.19200999999999999</v>
      </c>
      <c r="F1438" s="101" t="str">
        <f>VLOOKUP(STOCK_PUENTEPIEDRA[[#This Row],[CODIGO]],CLASIFICACION[],4,FALSE)</f>
        <v>STAR COLD</v>
      </c>
      <c r="G143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38" s="17">
        <f>VALUE(SUBSTITUTE(STOCK_PUENTEPIEDRA[[#This Row],[STOCK ALMACEN 05]],",",""))</f>
        <v>20</v>
      </c>
    </row>
    <row r="1439" spans="1:8" x14ac:dyDescent="0.25">
      <c r="A1439" s="253" t="s">
        <v>3957</v>
      </c>
      <c r="B1439" s="253" t="s">
        <v>3958</v>
      </c>
      <c r="C1439" s="255">
        <v>64</v>
      </c>
      <c r="D1439" s="254" t="s">
        <v>6</v>
      </c>
      <c r="E1439" s="255">
        <v>0.48256399999999999</v>
      </c>
      <c r="F1439" s="101" t="str">
        <f>VLOOKUP(STOCK_PUENTEPIEDRA[[#This Row],[CODIGO]],CLASIFICACION[],4,FALSE)</f>
        <v>STAR COLD</v>
      </c>
      <c r="G1439" s="10">
        <f>IFERROR(IF(VLOOKUP(STOCK_PUENTEPIEDRA[[#This Row],[CODIGO]],STOCKSANLUIS[],10,FALSE),VLOOKUP(STOCK_PUENTEPIEDRA[[#This Row],[CODIGO]],STOCKSANLUIS[],10,FALSE),"STOCK SOLO EN ALM05"),"STOCK SOLO EN ALM05")</f>
        <v>88</v>
      </c>
      <c r="H1439" s="17">
        <f>VALUE(SUBSTITUTE(STOCK_PUENTEPIEDRA[[#This Row],[STOCK ALMACEN 05]],",",""))</f>
        <v>64</v>
      </c>
    </row>
    <row r="1440" spans="1:8" x14ac:dyDescent="0.25">
      <c r="A1440" s="253" t="s">
        <v>19816</v>
      </c>
      <c r="B1440" s="253" t="s">
        <v>19817</v>
      </c>
      <c r="C1440" s="255">
        <v>0</v>
      </c>
      <c r="D1440" s="254" t="s">
        <v>6</v>
      </c>
      <c r="E1440" s="255">
        <v>0.13511799999999999</v>
      </c>
      <c r="F1440" s="101" t="str">
        <f>VLOOKUP(STOCK_PUENTEPIEDRA[[#This Row],[CODIGO]],CLASIFICACION[],4,FALSE)</f>
        <v>STAR COLD</v>
      </c>
      <c r="G144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40" s="17">
        <f>VALUE(SUBSTITUTE(STOCK_PUENTEPIEDRA[[#This Row],[STOCK ALMACEN 05]],",",""))</f>
        <v>0</v>
      </c>
    </row>
    <row r="1441" spans="1:8" x14ac:dyDescent="0.25">
      <c r="A1441" s="253" t="s">
        <v>3959</v>
      </c>
      <c r="B1441" s="253" t="s">
        <v>3960</v>
      </c>
      <c r="C1441" s="255">
        <v>0</v>
      </c>
      <c r="D1441" s="254" t="s">
        <v>6</v>
      </c>
      <c r="E1441" s="255">
        <v>0.296649</v>
      </c>
      <c r="F1441" s="101" t="str">
        <f>VLOOKUP(STOCK_PUENTEPIEDRA[[#This Row],[CODIGO]],CLASIFICACION[],4,FALSE)</f>
        <v>STAR COLD</v>
      </c>
      <c r="G144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41" s="17">
        <f>VALUE(SUBSTITUTE(STOCK_PUENTEPIEDRA[[#This Row],[STOCK ALMACEN 05]],",",""))</f>
        <v>0</v>
      </c>
    </row>
    <row r="1442" spans="1:8" x14ac:dyDescent="0.25">
      <c r="A1442" s="253" t="s">
        <v>3961</v>
      </c>
      <c r="B1442" s="253" t="s">
        <v>3962</v>
      </c>
      <c r="C1442" s="255">
        <v>29</v>
      </c>
      <c r="D1442" s="254" t="s">
        <v>6</v>
      </c>
      <c r="E1442" s="255">
        <v>0.97667499999999996</v>
      </c>
      <c r="F1442" s="101" t="str">
        <f>VLOOKUP(STOCK_PUENTEPIEDRA[[#This Row],[CODIGO]],CLASIFICACION[],4,FALSE)</f>
        <v>STAR COLD</v>
      </c>
      <c r="G144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42" s="17">
        <f>VALUE(SUBSTITUTE(STOCK_PUENTEPIEDRA[[#This Row],[STOCK ALMACEN 05]],",",""))</f>
        <v>29</v>
      </c>
    </row>
    <row r="1443" spans="1:8" x14ac:dyDescent="0.25">
      <c r="A1443" s="253" t="s">
        <v>3963</v>
      </c>
      <c r="B1443" s="253" t="s">
        <v>3964</v>
      </c>
      <c r="C1443" s="255">
        <v>0</v>
      </c>
      <c r="D1443" s="254" t="s">
        <v>6</v>
      </c>
      <c r="E1443" s="255">
        <v>0.217834</v>
      </c>
      <c r="F1443" s="101" t="str">
        <f>VLOOKUP(STOCK_PUENTEPIEDRA[[#This Row],[CODIGO]],CLASIFICACION[],4,FALSE)</f>
        <v>STAR COLD</v>
      </c>
      <c r="G144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43" s="17">
        <f>VALUE(SUBSTITUTE(STOCK_PUENTEPIEDRA[[#This Row],[STOCK ALMACEN 05]],",",""))</f>
        <v>0</v>
      </c>
    </row>
    <row r="1444" spans="1:8" x14ac:dyDescent="0.25">
      <c r="A1444" s="253" t="s">
        <v>3965</v>
      </c>
      <c r="B1444" s="253" t="s">
        <v>3966</v>
      </c>
      <c r="C1444" s="255">
        <v>222</v>
      </c>
      <c r="D1444" s="254" t="s">
        <v>6</v>
      </c>
      <c r="E1444" s="255">
        <v>0.31498999999999999</v>
      </c>
      <c r="F1444" s="101" t="str">
        <f>VLOOKUP(STOCK_PUENTEPIEDRA[[#This Row],[CODIGO]],CLASIFICACION[],4,FALSE)</f>
        <v>STAR COLD</v>
      </c>
      <c r="G1444" s="10">
        <f>IFERROR(IF(VLOOKUP(STOCK_PUENTEPIEDRA[[#This Row],[CODIGO]],STOCKSANLUIS[],10,FALSE),VLOOKUP(STOCK_PUENTEPIEDRA[[#This Row],[CODIGO]],STOCKSANLUIS[],10,FALSE),"STOCK SOLO EN ALM05"),"STOCK SOLO EN ALM05")</f>
        <v>103</v>
      </c>
      <c r="H1444" s="17">
        <f>VALUE(SUBSTITUTE(STOCK_PUENTEPIEDRA[[#This Row],[STOCK ALMACEN 05]],",",""))</f>
        <v>222</v>
      </c>
    </row>
    <row r="1445" spans="1:8" x14ac:dyDescent="0.25">
      <c r="A1445" s="253" t="s">
        <v>3967</v>
      </c>
      <c r="B1445" s="253" t="s">
        <v>3968</v>
      </c>
      <c r="C1445" s="255">
        <v>120</v>
      </c>
      <c r="D1445" s="254" t="s">
        <v>6</v>
      </c>
      <c r="E1445" s="255">
        <v>0.62077700000000002</v>
      </c>
      <c r="F1445" s="101" t="str">
        <f>VLOOKUP(STOCK_PUENTEPIEDRA[[#This Row],[CODIGO]],CLASIFICACION[],4,FALSE)</f>
        <v>STAR COLD</v>
      </c>
      <c r="G1445" s="10">
        <f>IFERROR(IF(VLOOKUP(STOCK_PUENTEPIEDRA[[#This Row],[CODIGO]],STOCKSANLUIS[],10,FALSE),VLOOKUP(STOCK_PUENTEPIEDRA[[#This Row],[CODIGO]],STOCKSANLUIS[],10,FALSE),"STOCK SOLO EN ALM05"),"STOCK SOLO EN ALM05")</f>
        <v>104</v>
      </c>
      <c r="H1445" s="17">
        <f>VALUE(SUBSTITUTE(STOCK_PUENTEPIEDRA[[#This Row],[STOCK ALMACEN 05]],",",""))</f>
        <v>120</v>
      </c>
    </row>
    <row r="1446" spans="1:8" x14ac:dyDescent="0.25">
      <c r="A1446" s="253" t="s">
        <v>3969</v>
      </c>
      <c r="B1446" s="253" t="s">
        <v>3970</v>
      </c>
      <c r="C1446" s="255">
        <v>242</v>
      </c>
      <c r="D1446" s="254" t="s">
        <v>6</v>
      </c>
      <c r="E1446" s="255">
        <v>0.88463199999999997</v>
      </c>
      <c r="F1446" s="101" t="str">
        <f>VLOOKUP(STOCK_PUENTEPIEDRA[[#This Row],[CODIGO]],CLASIFICACION[],4,FALSE)</f>
        <v>STAR COLD</v>
      </c>
      <c r="G1446" s="10">
        <f>IFERROR(IF(VLOOKUP(STOCK_PUENTEPIEDRA[[#This Row],[CODIGO]],STOCKSANLUIS[],10,FALSE),VLOOKUP(STOCK_PUENTEPIEDRA[[#This Row],[CODIGO]],STOCKSANLUIS[],10,FALSE),"STOCK SOLO EN ALM05"),"STOCK SOLO EN ALM05")</f>
        <v>104</v>
      </c>
      <c r="H1446" s="17">
        <f>VALUE(SUBSTITUTE(STOCK_PUENTEPIEDRA[[#This Row],[STOCK ALMACEN 05]],",",""))</f>
        <v>242</v>
      </c>
    </row>
    <row r="1447" spans="1:8" x14ac:dyDescent="0.25">
      <c r="A1447" s="253" t="s">
        <v>3971</v>
      </c>
      <c r="B1447" s="253" t="s">
        <v>3972</v>
      </c>
      <c r="C1447" s="255">
        <v>61</v>
      </c>
      <c r="D1447" s="254" t="s">
        <v>6</v>
      </c>
      <c r="E1447" s="255">
        <v>9.2515959999999993</v>
      </c>
      <c r="F1447" s="101" t="str">
        <f>VLOOKUP(STOCK_PUENTEPIEDRA[[#This Row],[CODIGO]],CLASIFICACION[],4,FALSE)</f>
        <v>VARIOS</v>
      </c>
      <c r="G1447" s="10">
        <f>IFERROR(IF(VLOOKUP(STOCK_PUENTEPIEDRA[[#This Row],[CODIGO]],STOCKSANLUIS[],10,FALSE),VLOOKUP(STOCK_PUENTEPIEDRA[[#This Row],[CODIGO]],STOCKSANLUIS[],10,FALSE),"STOCK SOLO EN ALM05"),"STOCK SOLO EN ALM05")</f>
        <v>79</v>
      </c>
      <c r="H1447" s="17">
        <f>VALUE(SUBSTITUTE(STOCK_PUENTEPIEDRA[[#This Row],[STOCK ALMACEN 05]],",",""))</f>
        <v>61</v>
      </c>
    </row>
    <row r="1448" spans="1:8" x14ac:dyDescent="0.25">
      <c r="A1448" s="253" t="s">
        <v>3973</v>
      </c>
      <c r="B1448" s="253" t="s">
        <v>3974</v>
      </c>
      <c r="C1448" s="255">
        <v>134</v>
      </c>
      <c r="D1448" s="254" t="s">
        <v>6</v>
      </c>
      <c r="E1448" s="255">
        <v>6.963902</v>
      </c>
      <c r="F1448" s="101" t="str">
        <f>VLOOKUP(STOCK_PUENTEPIEDRA[[#This Row],[CODIGO]],CLASIFICACION[],4,FALSE)</f>
        <v>VARIOS</v>
      </c>
      <c r="G1448" s="10">
        <f>IFERROR(IF(VLOOKUP(STOCK_PUENTEPIEDRA[[#This Row],[CODIGO]],STOCKSANLUIS[],10,FALSE),VLOOKUP(STOCK_PUENTEPIEDRA[[#This Row],[CODIGO]],STOCKSANLUIS[],10,FALSE),"STOCK SOLO EN ALM05"),"STOCK SOLO EN ALM05")</f>
        <v>49</v>
      </c>
      <c r="H1448" s="17">
        <f>VALUE(SUBSTITUTE(STOCK_PUENTEPIEDRA[[#This Row],[STOCK ALMACEN 05]],",",""))</f>
        <v>134</v>
      </c>
    </row>
    <row r="1449" spans="1:8" x14ac:dyDescent="0.25">
      <c r="A1449" s="253" t="s">
        <v>3975</v>
      </c>
      <c r="B1449" s="253" t="s">
        <v>22413</v>
      </c>
      <c r="C1449" s="255">
        <v>128</v>
      </c>
      <c r="D1449" s="254" t="s">
        <v>6</v>
      </c>
      <c r="E1449" s="255">
        <v>214.975829</v>
      </c>
      <c r="F1449" s="101" t="str">
        <f>VLOOKUP(STOCK_PUENTEPIEDRA[[#This Row],[CODIGO]],CLASIFICACION[],4,FALSE)</f>
        <v>TEMP BLUE</v>
      </c>
      <c r="G1449" s="10">
        <f>IFERROR(IF(VLOOKUP(STOCK_PUENTEPIEDRA[[#This Row],[CODIGO]],STOCKSANLUIS[],10,FALSE),VLOOKUP(STOCK_PUENTEPIEDRA[[#This Row],[CODIGO]],STOCKSANLUIS[],10,FALSE),"STOCK SOLO EN ALM05"),"STOCK SOLO EN ALM05")</f>
        <v>3</v>
      </c>
      <c r="H1449" s="17">
        <f>VALUE(SUBSTITUTE(STOCK_PUENTEPIEDRA[[#This Row],[STOCK ALMACEN 05]],",",""))</f>
        <v>128</v>
      </c>
    </row>
    <row r="1450" spans="1:8" x14ac:dyDescent="0.25">
      <c r="A1450" s="253" t="s">
        <v>3977</v>
      </c>
      <c r="B1450" s="253" t="s">
        <v>22414</v>
      </c>
      <c r="C1450" s="255">
        <v>27</v>
      </c>
      <c r="D1450" s="254" t="s">
        <v>6</v>
      </c>
      <c r="E1450" s="255">
        <v>313.56595199999998</v>
      </c>
      <c r="F1450" s="101" t="str">
        <f>VLOOKUP(STOCK_PUENTEPIEDRA[[#This Row],[CODIGO]],CLASIFICACION[],4,FALSE)</f>
        <v>TEMP BLUE</v>
      </c>
      <c r="G1450" s="10">
        <f>IFERROR(IF(VLOOKUP(STOCK_PUENTEPIEDRA[[#This Row],[CODIGO]],STOCKSANLUIS[],10,FALSE),VLOOKUP(STOCK_PUENTEPIEDRA[[#This Row],[CODIGO]],STOCKSANLUIS[],10,FALSE),"STOCK SOLO EN ALM05"),"STOCK SOLO EN ALM05")</f>
        <v>3</v>
      </c>
      <c r="H1450" s="17">
        <f>VALUE(SUBSTITUTE(STOCK_PUENTEPIEDRA[[#This Row],[STOCK ALMACEN 05]],",",""))</f>
        <v>27</v>
      </c>
    </row>
    <row r="1451" spans="1:8" x14ac:dyDescent="0.25">
      <c r="A1451" s="253" t="s">
        <v>3979</v>
      </c>
      <c r="B1451" s="253" t="s">
        <v>22415</v>
      </c>
      <c r="C1451" s="255">
        <v>19</v>
      </c>
      <c r="D1451" s="254" t="s">
        <v>6</v>
      </c>
      <c r="E1451" s="255">
        <v>363.93264499999998</v>
      </c>
      <c r="F1451" s="101" t="str">
        <f>VLOOKUP(STOCK_PUENTEPIEDRA[[#This Row],[CODIGO]],CLASIFICACION[],4,FALSE)</f>
        <v>TEMP BLUE</v>
      </c>
      <c r="G1451" s="10">
        <f>IFERROR(IF(VLOOKUP(STOCK_PUENTEPIEDRA[[#This Row],[CODIGO]],STOCKSANLUIS[],10,FALSE),VLOOKUP(STOCK_PUENTEPIEDRA[[#This Row],[CODIGO]],STOCKSANLUIS[],10,FALSE),"STOCK SOLO EN ALM05"),"STOCK SOLO EN ALM05")</f>
        <v>3</v>
      </c>
      <c r="H1451" s="17">
        <f>VALUE(SUBSTITUTE(STOCK_PUENTEPIEDRA[[#This Row],[STOCK ALMACEN 05]],",",""))</f>
        <v>19</v>
      </c>
    </row>
    <row r="1452" spans="1:8" x14ac:dyDescent="0.25">
      <c r="A1452" s="253" t="s">
        <v>19752</v>
      </c>
      <c r="B1452" s="253" t="s">
        <v>19753</v>
      </c>
      <c r="C1452" s="255">
        <v>0</v>
      </c>
      <c r="D1452" s="254" t="s">
        <v>6</v>
      </c>
      <c r="E1452" s="255">
        <v>60.022503999999998</v>
      </c>
      <c r="F1452" s="101" t="str">
        <f>VLOOKUP(STOCK_PUENTEPIEDRA[[#This Row],[CODIGO]],CLASIFICACION[],4,FALSE)</f>
        <v xml:space="preserve">WINCELL </v>
      </c>
      <c r="G145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52" s="17">
        <f>VALUE(SUBSTITUTE(STOCK_PUENTEPIEDRA[[#This Row],[STOCK ALMACEN 05]],",",""))</f>
        <v>0</v>
      </c>
    </row>
    <row r="1453" spans="1:8" x14ac:dyDescent="0.25">
      <c r="A1453" s="253" t="s">
        <v>3981</v>
      </c>
      <c r="B1453" s="253" t="s">
        <v>3982</v>
      </c>
      <c r="C1453" s="255">
        <v>113</v>
      </c>
      <c r="D1453" s="254" t="s">
        <v>6</v>
      </c>
      <c r="E1453" s="255">
        <v>59.153311000000002</v>
      </c>
      <c r="F1453" s="101" t="str">
        <f>VLOOKUP(STOCK_PUENTEPIEDRA[[#This Row],[CODIGO]],CLASIFICACION[],4,FALSE)</f>
        <v>ZHEJIANG YONGHE</v>
      </c>
      <c r="G1453" s="10">
        <f>IFERROR(IF(VLOOKUP(STOCK_PUENTEPIEDRA[[#This Row],[CODIGO]],STOCKSANLUIS[],10,FALSE),VLOOKUP(STOCK_PUENTEPIEDRA[[#This Row],[CODIGO]],STOCKSANLUIS[],10,FALSE),"STOCK SOLO EN ALM05"),"STOCK SOLO EN ALM05")</f>
        <v>15</v>
      </c>
      <c r="H1453" s="17">
        <f>VALUE(SUBSTITUTE(STOCK_PUENTEPIEDRA[[#This Row],[STOCK ALMACEN 05]],",",""))</f>
        <v>113</v>
      </c>
    </row>
    <row r="1454" spans="1:8" x14ac:dyDescent="0.25">
      <c r="A1454" s="253" t="s">
        <v>21356</v>
      </c>
      <c r="B1454" s="253" t="s">
        <v>21357</v>
      </c>
      <c r="C1454" s="255">
        <v>0</v>
      </c>
      <c r="D1454" s="254" t="s">
        <v>6</v>
      </c>
      <c r="E1454" s="255">
        <v>0</v>
      </c>
      <c r="F1454" s="101" t="str">
        <f>VLOOKUP(STOCK_PUENTEPIEDRA[[#This Row],[CODIGO]],CLASIFICACION[],4,FALSE)</f>
        <v>MIPAL</v>
      </c>
      <c r="G145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54" s="17">
        <f>VALUE(SUBSTITUTE(STOCK_PUENTEPIEDRA[[#This Row],[STOCK ALMACEN 05]],",",""))</f>
        <v>0</v>
      </c>
    </row>
    <row r="1455" spans="1:8" x14ac:dyDescent="0.25">
      <c r="A1455" s="253" t="s">
        <v>21358</v>
      </c>
      <c r="B1455" s="253" t="s">
        <v>21359</v>
      </c>
      <c r="C1455" s="255">
        <v>0</v>
      </c>
      <c r="D1455" s="254" t="s">
        <v>6</v>
      </c>
      <c r="E1455" s="255">
        <v>46.170138999999999</v>
      </c>
      <c r="F1455" s="101" t="str">
        <f>VLOOKUP(STOCK_PUENTEPIEDRA[[#This Row],[CODIGO]],CLASIFICACION[],4,FALSE)</f>
        <v>FULL GAUGE</v>
      </c>
      <c r="G145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55" s="17">
        <f>VALUE(SUBSTITUTE(STOCK_PUENTEPIEDRA[[#This Row],[STOCK ALMACEN 05]],",",""))</f>
        <v>0</v>
      </c>
    </row>
    <row r="1456" spans="1:8" x14ac:dyDescent="0.25">
      <c r="A1456" s="253" t="s">
        <v>21360</v>
      </c>
      <c r="B1456" s="253" t="s">
        <v>21361</v>
      </c>
      <c r="C1456" s="255">
        <v>4</v>
      </c>
      <c r="D1456" s="254" t="s">
        <v>6</v>
      </c>
      <c r="E1456" s="255">
        <v>92.456774999999993</v>
      </c>
      <c r="F1456" s="101" t="str">
        <f>VLOOKUP(STOCK_PUENTEPIEDRA[[#This Row],[CODIGO]],CLASIFICACION[],4,FALSE)</f>
        <v>FULL GAUGE</v>
      </c>
      <c r="G1456" s="10">
        <f>IFERROR(IF(VLOOKUP(STOCK_PUENTEPIEDRA[[#This Row],[CODIGO]],STOCKSANLUIS[],10,FALSE),VLOOKUP(STOCK_PUENTEPIEDRA[[#This Row],[CODIGO]],STOCKSANLUIS[],10,FALSE),"STOCK SOLO EN ALM05"),"STOCK SOLO EN ALM05")</f>
        <v>1</v>
      </c>
      <c r="H1456" s="17">
        <f>VALUE(SUBSTITUTE(STOCK_PUENTEPIEDRA[[#This Row],[STOCK ALMACEN 05]],",",""))</f>
        <v>4</v>
      </c>
    </row>
    <row r="1457" spans="1:8" x14ac:dyDescent="0.25">
      <c r="A1457" s="253" t="s">
        <v>21370</v>
      </c>
      <c r="B1457" s="253" t="s">
        <v>21371</v>
      </c>
      <c r="C1457" s="255">
        <v>92</v>
      </c>
      <c r="D1457" s="254" t="s">
        <v>6</v>
      </c>
      <c r="E1457" s="255">
        <v>1.0978190000000001</v>
      </c>
      <c r="F1457" s="101" t="str">
        <f>VLOOKUP(STOCK_PUENTEPIEDRA[[#This Row],[CODIGO]],CLASIFICACION[],4,FALSE)</f>
        <v>EVERWELL</v>
      </c>
      <c r="G145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57" s="17">
        <f>VALUE(SUBSTITUTE(STOCK_PUENTEPIEDRA[[#This Row],[STOCK ALMACEN 05]],",",""))</f>
        <v>92</v>
      </c>
    </row>
    <row r="1458" spans="1:8" x14ac:dyDescent="0.25">
      <c r="A1458" s="253" t="s">
        <v>21372</v>
      </c>
      <c r="B1458" s="253" t="s">
        <v>23098</v>
      </c>
      <c r="C1458" s="255">
        <v>0</v>
      </c>
      <c r="D1458" s="254" t="s">
        <v>6</v>
      </c>
      <c r="E1458" s="255">
        <v>368.16</v>
      </c>
      <c r="F1458" s="101" t="str">
        <f>VLOOKUP(STOCK_PUENTEPIEDRA[[#This Row],[CODIGO]],CLASIFICACION[],4,FALSE)</f>
        <v>DANFOSS</v>
      </c>
      <c r="G145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58" s="17">
        <f>VALUE(SUBSTITUTE(STOCK_PUENTEPIEDRA[[#This Row],[STOCK ALMACEN 05]],",",""))</f>
        <v>0</v>
      </c>
    </row>
    <row r="1459" spans="1:8" x14ac:dyDescent="0.25">
      <c r="A1459" s="253" t="s">
        <v>21526</v>
      </c>
      <c r="B1459" s="253" t="s">
        <v>21527</v>
      </c>
      <c r="C1459" s="255">
        <v>0</v>
      </c>
      <c r="D1459" s="254" t="s">
        <v>6</v>
      </c>
      <c r="E1459" s="255">
        <v>212.63497599999999</v>
      </c>
      <c r="F1459" s="101" t="str">
        <f>VLOOKUP(STOCK_PUENTEPIEDRA[[#This Row],[CODIGO]],CLASIFICACION[],4,FALSE)</f>
        <v>FULL GAUGE</v>
      </c>
      <c r="G145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59" s="17">
        <f>VALUE(SUBSTITUTE(STOCK_PUENTEPIEDRA[[#This Row],[STOCK ALMACEN 05]],",",""))</f>
        <v>0</v>
      </c>
    </row>
    <row r="1460" spans="1:8" x14ac:dyDescent="0.25">
      <c r="A1460" s="253" t="s">
        <v>21528</v>
      </c>
      <c r="B1460" s="253" t="s">
        <v>21529</v>
      </c>
      <c r="C1460" s="255">
        <v>1</v>
      </c>
      <c r="D1460" s="254" t="s">
        <v>6</v>
      </c>
      <c r="E1460" s="255">
        <v>150.61345800000001</v>
      </c>
      <c r="F1460" s="101" t="str">
        <f>VLOOKUP(STOCK_PUENTEPIEDRA[[#This Row],[CODIGO]],CLASIFICACION[],4,FALSE)</f>
        <v>FULL GAUGE</v>
      </c>
      <c r="G146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0" s="17">
        <f>VALUE(SUBSTITUTE(STOCK_PUENTEPIEDRA[[#This Row],[STOCK ALMACEN 05]],",",""))</f>
        <v>1</v>
      </c>
    </row>
    <row r="1461" spans="1:8" x14ac:dyDescent="0.25">
      <c r="A1461" s="253" t="s">
        <v>21500</v>
      </c>
      <c r="B1461" s="253" t="s">
        <v>21510</v>
      </c>
      <c r="C1461" s="255">
        <v>0</v>
      </c>
      <c r="D1461" s="254" t="s">
        <v>6</v>
      </c>
      <c r="E1461" s="255">
        <v>40.781553000000002</v>
      </c>
      <c r="F1461" s="101" t="str">
        <f>VLOOKUP(STOCK_PUENTEPIEDRA[[#This Row],[CODIGO]],CLASIFICACION[],4,FALSE)</f>
        <v>FULL GAUGE</v>
      </c>
      <c r="G1461" s="10">
        <f>IFERROR(IF(VLOOKUP(STOCK_PUENTEPIEDRA[[#This Row],[CODIGO]],STOCKSANLUIS[],10,FALSE),VLOOKUP(STOCK_PUENTEPIEDRA[[#This Row],[CODIGO]],STOCKSANLUIS[],10,FALSE),"STOCK SOLO EN ALM05"),"STOCK SOLO EN ALM05")</f>
        <v>2</v>
      </c>
      <c r="H1461" s="17">
        <f>VALUE(SUBSTITUTE(STOCK_PUENTEPIEDRA[[#This Row],[STOCK ALMACEN 05]],",",""))</f>
        <v>0</v>
      </c>
    </row>
    <row r="1462" spans="1:8" x14ac:dyDescent="0.25">
      <c r="A1462" s="253" t="s">
        <v>3983</v>
      </c>
      <c r="B1462" s="253" t="s">
        <v>3984</v>
      </c>
      <c r="C1462" s="255">
        <v>0</v>
      </c>
      <c r="D1462" s="254" t="s">
        <v>6</v>
      </c>
      <c r="E1462" s="255">
        <v>61.334141000000002</v>
      </c>
      <c r="F1462" s="101" t="str">
        <f>VLOOKUP(STOCK_PUENTEPIEDRA[[#This Row],[CODIGO]],CLASIFICACION[],4,FALSE)</f>
        <v>YONGAN</v>
      </c>
      <c r="G146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2" s="17">
        <f>VALUE(SUBSTITUTE(STOCK_PUENTEPIEDRA[[#This Row],[STOCK ALMACEN 05]],",",""))</f>
        <v>0</v>
      </c>
    </row>
    <row r="1463" spans="1:8" x14ac:dyDescent="0.25">
      <c r="A1463" s="253" t="s">
        <v>21530</v>
      </c>
      <c r="B1463" s="253" t="s">
        <v>21531</v>
      </c>
      <c r="C1463" s="255">
        <v>1</v>
      </c>
      <c r="D1463" s="254" t="s">
        <v>6</v>
      </c>
      <c r="E1463" s="255">
        <v>1008.482377</v>
      </c>
      <c r="F1463" s="101" t="str">
        <f>VLOOKUP(STOCK_PUENTEPIEDRA[[#This Row],[CODIGO]],CLASIFICACION[],4,FALSE)</f>
        <v>TIANYICOOL</v>
      </c>
      <c r="G146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3" s="17">
        <f>VALUE(SUBSTITUTE(STOCK_PUENTEPIEDRA[[#This Row],[STOCK ALMACEN 05]],",",""))</f>
        <v>1</v>
      </c>
    </row>
    <row r="1464" spans="1:8" x14ac:dyDescent="0.25">
      <c r="A1464" s="253" t="s">
        <v>19245</v>
      </c>
      <c r="B1464" s="253" t="s">
        <v>19246</v>
      </c>
      <c r="C1464" s="255">
        <v>0</v>
      </c>
      <c r="D1464" s="254" t="s">
        <v>6</v>
      </c>
      <c r="E1464" s="255">
        <v>279.19214799999997</v>
      </c>
      <c r="F1464" s="101" t="str">
        <f>VLOOKUP(STOCK_PUENTEPIEDRA[[#This Row],[CODIGO]],CLASIFICACION[],4,FALSE)</f>
        <v>THE CHEMOURS</v>
      </c>
      <c r="G146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4" s="17">
        <f>VALUE(SUBSTITUTE(STOCK_PUENTEPIEDRA[[#This Row],[STOCK ALMACEN 05]],",",""))</f>
        <v>0</v>
      </c>
    </row>
    <row r="1465" spans="1:8" x14ac:dyDescent="0.25">
      <c r="A1465" s="253" t="s">
        <v>19247</v>
      </c>
      <c r="B1465" s="253" t="s">
        <v>19248</v>
      </c>
      <c r="C1465" s="255">
        <v>0</v>
      </c>
      <c r="D1465" s="254" t="s">
        <v>6</v>
      </c>
      <c r="E1465" s="255">
        <v>227</v>
      </c>
      <c r="F1465" s="101" t="str">
        <f>VLOOKUP(STOCK_PUENTEPIEDRA[[#This Row],[CODIGO]],CLASIFICACION[],4,FALSE)</f>
        <v>THE CHEMOURS</v>
      </c>
      <c r="G146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5" s="17">
        <f>VALUE(SUBSTITUTE(STOCK_PUENTEPIEDRA[[#This Row],[STOCK ALMACEN 05]],",",""))</f>
        <v>0</v>
      </c>
    </row>
    <row r="1466" spans="1:8" x14ac:dyDescent="0.25">
      <c r="A1466" s="253" t="s">
        <v>19180</v>
      </c>
      <c r="B1466" s="253" t="s">
        <v>19183</v>
      </c>
      <c r="C1466" s="255">
        <v>65</v>
      </c>
      <c r="D1466" s="254" t="s">
        <v>6</v>
      </c>
      <c r="E1466" s="255">
        <v>267.82219600000002</v>
      </c>
      <c r="F1466" s="101" t="str">
        <f>VLOOKUP(STOCK_PUENTEPIEDRA[[#This Row],[CODIGO]],CLASIFICACION[],4,FALSE)</f>
        <v>DAIKIN</v>
      </c>
      <c r="G1466" s="10">
        <f>IFERROR(IF(VLOOKUP(STOCK_PUENTEPIEDRA[[#This Row],[CODIGO]],STOCKSANLUIS[],10,FALSE),VLOOKUP(STOCK_PUENTEPIEDRA[[#This Row],[CODIGO]],STOCKSANLUIS[],10,FALSE),"STOCK SOLO EN ALM05"),"STOCK SOLO EN ALM05")</f>
        <v>2</v>
      </c>
      <c r="H1466" s="17">
        <f>VALUE(SUBSTITUTE(STOCK_PUENTEPIEDRA[[#This Row],[STOCK ALMACEN 05]],",",""))</f>
        <v>65</v>
      </c>
    </row>
    <row r="1467" spans="1:8" x14ac:dyDescent="0.25">
      <c r="A1467" s="253" t="s">
        <v>19181</v>
      </c>
      <c r="B1467" s="253" t="s">
        <v>19184</v>
      </c>
      <c r="C1467" s="255">
        <v>29</v>
      </c>
      <c r="D1467" s="254" t="s">
        <v>6</v>
      </c>
      <c r="E1467" s="255">
        <v>360.97774299999998</v>
      </c>
      <c r="F1467" s="101" t="str">
        <f>VLOOKUP(STOCK_PUENTEPIEDRA[[#This Row],[CODIGO]],CLASIFICACION[],4,FALSE)</f>
        <v>DAIKIN</v>
      </c>
      <c r="G146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7" s="17">
        <f>VALUE(SUBSTITUTE(STOCK_PUENTEPIEDRA[[#This Row],[STOCK ALMACEN 05]],",",""))</f>
        <v>29</v>
      </c>
    </row>
    <row r="1468" spans="1:8" x14ac:dyDescent="0.25">
      <c r="A1468" s="253" t="s">
        <v>19182</v>
      </c>
      <c r="B1468" s="253" t="s">
        <v>19185</v>
      </c>
      <c r="C1468" s="255">
        <v>19</v>
      </c>
      <c r="D1468" s="254" t="s">
        <v>6</v>
      </c>
      <c r="E1468" s="255">
        <v>488.00803400000001</v>
      </c>
      <c r="F1468" s="101" t="str">
        <f>VLOOKUP(STOCK_PUENTEPIEDRA[[#This Row],[CODIGO]],CLASIFICACION[],4,FALSE)</f>
        <v>DAIKIN</v>
      </c>
      <c r="G146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8" s="17">
        <f>VALUE(SUBSTITUTE(STOCK_PUENTEPIEDRA[[#This Row],[STOCK ALMACEN 05]],",",""))</f>
        <v>19</v>
      </c>
    </row>
    <row r="1469" spans="1:8" x14ac:dyDescent="0.25">
      <c r="A1469" s="253" t="s">
        <v>21532</v>
      </c>
      <c r="B1469" s="253" t="s">
        <v>21533</v>
      </c>
      <c r="C1469" s="255">
        <v>0</v>
      </c>
      <c r="D1469" s="254" t="s">
        <v>6</v>
      </c>
      <c r="E1469" s="255">
        <v>342.16</v>
      </c>
      <c r="F1469" s="101" t="str">
        <f>VLOOKUP(STOCK_PUENTEPIEDRA[[#This Row],[CODIGO]],CLASIFICACION[],4,FALSE)</f>
        <v>MC QUAY</v>
      </c>
      <c r="G146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69" s="17">
        <f>VALUE(SUBSTITUTE(STOCK_PUENTEPIEDRA[[#This Row],[STOCK ALMACEN 05]],",",""))</f>
        <v>0</v>
      </c>
    </row>
    <row r="1470" spans="1:8" x14ac:dyDescent="0.25">
      <c r="A1470" s="253" t="s">
        <v>21534</v>
      </c>
      <c r="B1470" s="253" t="s">
        <v>21535</v>
      </c>
      <c r="C1470" s="255">
        <v>4</v>
      </c>
      <c r="D1470" s="254" t="s">
        <v>6</v>
      </c>
      <c r="E1470" s="255">
        <v>318</v>
      </c>
      <c r="F1470" s="101" t="str">
        <f>VLOOKUP(STOCK_PUENTEPIEDRA[[#This Row],[CODIGO]],CLASIFICACION[],4,FALSE)</f>
        <v>MC QUAY</v>
      </c>
      <c r="G147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70" s="17">
        <f>VALUE(SUBSTITUTE(STOCK_PUENTEPIEDRA[[#This Row],[STOCK ALMACEN 05]],",",""))</f>
        <v>4</v>
      </c>
    </row>
    <row r="1471" spans="1:8" x14ac:dyDescent="0.25">
      <c r="A1471" s="253" t="s">
        <v>21536</v>
      </c>
      <c r="B1471" s="253" t="s">
        <v>21537</v>
      </c>
      <c r="C1471" s="255">
        <v>5</v>
      </c>
      <c r="D1471" s="254" t="s">
        <v>6</v>
      </c>
      <c r="E1471" s="255">
        <v>595</v>
      </c>
      <c r="F1471" s="101" t="str">
        <f>VLOOKUP(STOCK_PUENTEPIEDRA[[#This Row],[CODIGO]],CLASIFICACION[],4,FALSE)</f>
        <v>MC QUAY</v>
      </c>
      <c r="G147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71" s="17">
        <f>VALUE(SUBSTITUTE(STOCK_PUENTEPIEDRA[[#This Row],[STOCK ALMACEN 05]],",",""))</f>
        <v>5</v>
      </c>
    </row>
    <row r="1472" spans="1:8" x14ac:dyDescent="0.25">
      <c r="A1472" s="253" t="s">
        <v>21813</v>
      </c>
      <c r="B1472" s="253" t="s">
        <v>21814</v>
      </c>
      <c r="C1472" s="255">
        <v>0</v>
      </c>
      <c r="D1472" s="254" t="s">
        <v>6</v>
      </c>
      <c r="E1472" s="255">
        <v>895</v>
      </c>
      <c r="F1472" s="101" t="str">
        <f>VLOOKUP(STOCK_PUENTEPIEDRA[[#This Row],[CODIGO]],CLASIFICACION[],4,FALSE)</f>
        <v>MC QUAY</v>
      </c>
      <c r="G147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72" s="17">
        <f>VALUE(SUBSTITUTE(STOCK_PUENTEPIEDRA[[#This Row],[STOCK ALMACEN 05]],",",""))</f>
        <v>0</v>
      </c>
    </row>
    <row r="1473" spans="1:8" x14ac:dyDescent="0.25">
      <c r="A1473" s="253" t="s">
        <v>21538</v>
      </c>
      <c r="B1473" s="253" t="s">
        <v>21539</v>
      </c>
      <c r="C1473" s="255">
        <v>30</v>
      </c>
      <c r="D1473" s="254" t="s">
        <v>6</v>
      </c>
      <c r="E1473" s="255">
        <v>69.566940000000002</v>
      </c>
      <c r="F1473" s="101" t="str">
        <f>VLOOKUP(STOCK_PUENTEPIEDRA[[#This Row],[CODIGO]],CLASIFICACION[],4,FALSE)</f>
        <v>STAR COLD</v>
      </c>
      <c r="G147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73" s="17">
        <f>VALUE(SUBSTITUTE(STOCK_PUENTEPIEDRA[[#This Row],[STOCK ALMACEN 05]],",",""))</f>
        <v>30</v>
      </c>
    </row>
    <row r="1474" spans="1:8" x14ac:dyDescent="0.25">
      <c r="A1474" s="253" t="s">
        <v>21540</v>
      </c>
      <c r="B1474" s="253" t="s">
        <v>21541</v>
      </c>
      <c r="C1474" s="255">
        <v>42</v>
      </c>
      <c r="D1474" s="254" t="s">
        <v>6</v>
      </c>
      <c r="E1474" s="255">
        <v>82.227119999999999</v>
      </c>
      <c r="F1474" s="101" t="str">
        <f>VLOOKUP(STOCK_PUENTEPIEDRA[[#This Row],[CODIGO]],CLASIFICACION[],4,FALSE)</f>
        <v>STAR COLD</v>
      </c>
      <c r="G147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74" s="17">
        <f>VALUE(SUBSTITUTE(STOCK_PUENTEPIEDRA[[#This Row],[STOCK ALMACEN 05]],",",""))</f>
        <v>42</v>
      </c>
    </row>
    <row r="1475" spans="1:8" x14ac:dyDescent="0.25">
      <c r="A1475" s="253" t="s">
        <v>21542</v>
      </c>
      <c r="B1475" s="253" t="s">
        <v>21543</v>
      </c>
      <c r="C1475" s="255">
        <v>24</v>
      </c>
      <c r="D1475" s="254" t="s">
        <v>6</v>
      </c>
      <c r="E1475" s="255">
        <v>141.22612000000001</v>
      </c>
      <c r="F1475" s="101" t="str">
        <f>VLOOKUP(STOCK_PUENTEPIEDRA[[#This Row],[CODIGO]],CLASIFICACION[],4,FALSE)</f>
        <v>STAR COLD</v>
      </c>
      <c r="G147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75" s="17">
        <f>VALUE(SUBSTITUTE(STOCK_PUENTEPIEDRA[[#This Row],[STOCK ALMACEN 05]],",",""))</f>
        <v>24</v>
      </c>
    </row>
    <row r="1476" spans="1:8" x14ac:dyDescent="0.25">
      <c r="A1476" s="253" t="s">
        <v>19225</v>
      </c>
      <c r="B1476" s="253" t="s">
        <v>19301</v>
      </c>
      <c r="C1476" s="255">
        <v>14</v>
      </c>
      <c r="D1476" s="254" t="s">
        <v>6</v>
      </c>
      <c r="E1476" s="255">
        <v>11.528663</v>
      </c>
      <c r="F1476" s="101" t="str">
        <f>VLOOKUP(STOCK_PUENTEPIEDRA[[#This Row],[CODIGO]],CLASIFICACION[],4,FALSE)</f>
        <v>STAR COLD</v>
      </c>
      <c r="G1476" s="10">
        <f>IFERROR(IF(VLOOKUP(STOCK_PUENTEPIEDRA[[#This Row],[CODIGO]],STOCKSANLUIS[],10,FALSE),VLOOKUP(STOCK_PUENTEPIEDRA[[#This Row],[CODIGO]],STOCKSANLUIS[],10,FALSE),"STOCK SOLO EN ALM05"),"STOCK SOLO EN ALM05")</f>
        <v>7</v>
      </c>
      <c r="H1476" s="17">
        <f>VALUE(SUBSTITUTE(STOCK_PUENTEPIEDRA[[#This Row],[STOCK ALMACEN 05]],",",""))</f>
        <v>14</v>
      </c>
    </row>
    <row r="1477" spans="1:8" x14ac:dyDescent="0.25">
      <c r="A1477" s="253" t="s">
        <v>19228</v>
      </c>
      <c r="B1477" s="253" t="s">
        <v>19302</v>
      </c>
      <c r="C1477" s="255">
        <v>114</v>
      </c>
      <c r="D1477" s="254" t="s">
        <v>6</v>
      </c>
      <c r="E1477" s="255">
        <v>14.863732000000001</v>
      </c>
      <c r="F1477" s="101" t="str">
        <f>VLOOKUP(STOCK_PUENTEPIEDRA[[#This Row],[CODIGO]],CLASIFICACION[],4,FALSE)</f>
        <v>STAR COLD</v>
      </c>
      <c r="G1477" s="10">
        <f>IFERROR(IF(VLOOKUP(STOCK_PUENTEPIEDRA[[#This Row],[CODIGO]],STOCKSANLUIS[],10,FALSE),VLOOKUP(STOCK_PUENTEPIEDRA[[#This Row],[CODIGO]],STOCKSANLUIS[],10,FALSE),"STOCK SOLO EN ALM05"),"STOCK SOLO EN ALM05")</f>
        <v>5</v>
      </c>
      <c r="H1477" s="17">
        <f>VALUE(SUBSTITUTE(STOCK_PUENTEPIEDRA[[#This Row],[STOCK ALMACEN 05]],",",""))</f>
        <v>114</v>
      </c>
    </row>
    <row r="1478" spans="1:8" x14ac:dyDescent="0.25">
      <c r="A1478" s="253" t="s">
        <v>19227</v>
      </c>
      <c r="B1478" s="253" t="s">
        <v>19303</v>
      </c>
      <c r="C1478" s="255">
        <v>97</v>
      </c>
      <c r="D1478" s="254" t="s">
        <v>6</v>
      </c>
      <c r="E1478" s="255">
        <v>21.215007</v>
      </c>
      <c r="F1478" s="101" t="str">
        <f>VLOOKUP(STOCK_PUENTEPIEDRA[[#This Row],[CODIGO]],CLASIFICACION[],4,FALSE)</f>
        <v>STAR COLD</v>
      </c>
      <c r="G1478" s="10">
        <f>IFERROR(IF(VLOOKUP(STOCK_PUENTEPIEDRA[[#This Row],[CODIGO]],STOCKSANLUIS[],10,FALSE),VLOOKUP(STOCK_PUENTEPIEDRA[[#This Row],[CODIGO]],STOCKSANLUIS[],10,FALSE),"STOCK SOLO EN ALM05"),"STOCK SOLO EN ALM05")</f>
        <v>9</v>
      </c>
      <c r="H1478" s="17">
        <f>VALUE(SUBSTITUTE(STOCK_PUENTEPIEDRA[[#This Row],[STOCK ALMACEN 05]],",",""))</f>
        <v>97</v>
      </c>
    </row>
    <row r="1479" spans="1:8" x14ac:dyDescent="0.25">
      <c r="A1479" s="253" t="s">
        <v>19226</v>
      </c>
      <c r="B1479" s="253" t="s">
        <v>19304</v>
      </c>
      <c r="C1479" s="255">
        <v>53</v>
      </c>
      <c r="D1479" s="254" t="s">
        <v>6</v>
      </c>
      <c r="E1479" s="255">
        <v>47.532215999999998</v>
      </c>
      <c r="F1479" s="101" t="str">
        <f>VLOOKUP(STOCK_PUENTEPIEDRA[[#This Row],[CODIGO]],CLASIFICACION[],4,FALSE)</f>
        <v>STAR COLD</v>
      </c>
      <c r="G1479" s="10">
        <f>IFERROR(IF(VLOOKUP(STOCK_PUENTEPIEDRA[[#This Row],[CODIGO]],STOCKSANLUIS[],10,FALSE),VLOOKUP(STOCK_PUENTEPIEDRA[[#This Row],[CODIGO]],STOCKSANLUIS[],10,FALSE),"STOCK SOLO EN ALM05"),"STOCK SOLO EN ALM05")</f>
        <v>3</v>
      </c>
      <c r="H1479" s="17">
        <f>VALUE(SUBSTITUTE(STOCK_PUENTEPIEDRA[[#This Row],[STOCK ALMACEN 05]],",",""))</f>
        <v>53</v>
      </c>
    </row>
    <row r="1480" spans="1:8" x14ac:dyDescent="0.25">
      <c r="A1480" s="253" t="s">
        <v>21544</v>
      </c>
      <c r="B1480" s="253" t="s">
        <v>21545</v>
      </c>
      <c r="C1480" s="255">
        <v>10</v>
      </c>
      <c r="D1480" s="254" t="s">
        <v>6</v>
      </c>
      <c r="E1480" s="255">
        <v>4.6630589999999996</v>
      </c>
      <c r="F1480" s="101" t="str">
        <f>VLOOKUP(STOCK_PUENTEPIEDRA[[#This Row],[CODIGO]],CLASIFICACION[],4,FALSE)</f>
        <v>QUALITY</v>
      </c>
      <c r="G148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80" s="17">
        <f>VALUE(SUBSTITUTE(STOCK_PUENTEPIEDRA[[#This Row],[STOCK ALMACEN 05]],",",""))</f>
        <v>10</v>
      </c>
    </row>
    <row r="1481" spans="1:8" x14ac:dyDescent="0.25">
      <c r="A1481" s="253" t="s">
        <v>21546</v>
      </c>
      <c r="B1481" s="253" t="s">
        <v>21547</v>
      </c>
      <c r="C1481" s="255">
        <v>10</v>
      </c>
      <c r="D1481" s="254" t="s">
        <v>6</v>
      </c>
      <c r="E1481" s="255">
        <v>4.6630589999999996</v>
      </c>
      <c r="F1481" s="101" t="str">
        <f>VLOOKUP(STOCK_PUENTEPIEDRA[[#This Row],[CODIGO]],CLASIFICACION[],4,FALSE)</f>
        <v>QUALITY</v>
      </c>
      <c r="G148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81" s="17">
        <f>VALUE(SUBSTITUTE(STOCK_PUENTEPIEDRA[[#This Row],[STOCK ALMACEN 05]],",",""))</f>
        <v>10</v>
      </c>
    </row>
    <row r="1482" spans="1:8" x14ac:dyDescent="0.25">
      <c r="A1482" s="253" t="s">
        <v>21548</v>
      </c>
      <c r="B1482" s="253" t="s">
        <v>21549</v>
      </c>
      <c r="C1482" s="255">
        <v>4</v>
      </c>
      <c r="D1482" s="254" t="s">
        <v>6</v>
      </c>
      <c r="E1482" s="255">
        <v>201.75875300000001</v>
      </c>
      <c r="F1482" s="101" t="str">
        <f>VLOOKUP(STOCK_PUENTEPIEDRA[[#This Row],[CODIGO]],CLASIFICACION[],4,FALSE)</f>
        <v>FULL GAUGE</v>
      </c>
      <c r="G148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82" s="17">
        <f>VALUE(SUBSTITUTE(STOCK_PUENTEPIEDRA[[#This Row],[STOCK ALMACEN 05]],",",""))</f>
        <v>4</v>
      </c>
    </row>
    <row r="1483" spans="1:8" x14ac:dyDescent="0.25">
      <c r="A1483" s="253" t="s">
        <v>19298</v>
      </c>
      <c r="B1483" s="253" t="s">
        <v>19305</v>
      </c>
      <c r="C1483" s="255">
        <v>8990</v>
      </c>
      <c r="D1483" s="254" t="s">
        <v>6</v>
      </c>
      <c r="E1483" s="255">
        <v>1.7111369999999999</v>
      </c>
      <c r="F1483" s="101" t="str">
        <f>VLOOKUP(STOCK_PUENTEPIEDRA[[#This Row],[CODIGO]],CLASIFICACION[],4,FALSE)</f>
        <v>EVERFROST</v>
      </c>
      <c r="G1483" s="10">
        <f>IFERROR(IF(VLOOKUP(STOCK_PUENTEPIEDRA[[#This Row],[CODIGO]],STOCKSANLUIS[],10,FALSE),VLOOKUP(STOCK_PUENTEPIEDRA[[#This Row],[CODIGO]],STOCKSANLUIS[],10,FALSE),"STOCK SOLO EN ALM05"),"STOCK SOLO EN ALM05")</f>
        <v>224</v>
      </c>
      <c r="H1483" s="17">
        <f>VALUE(SUBSTITUTE(STOCK_PUENTEPIEDRA[[#This Row],[STOCK ALMACEN 05]],",",""))</f>
        <v>8990</v>
      </c>
    </row>
    <row r="1484" spans="1:8" x14ac:dyDescent="0.25">
      <c r="A1484" s="253" t="s">
        <v>19299</v>
      </c>
      <c r="B1484" s="253" t="s">
        <v>19306</v>
      </c>
      <c r="C1484" s="255">
        <v>5417</v>
      </c>
      <c r="D1484" s="254" t="s">
        <v>6</v>
      </c>
      <c r="E1484" s="255">
        <v>0.76004300000000002</v>
      </c>
      <c r="F1484" s="101" t="str">
        <f>VLOOKUP(STOCK_PUENTEPIEDRA[[#This Row],[CODIGO]],CLASIFICACION[],4,FALSE)</f>
        <v>EVERFROST</v>
      </c>
      <c r="G1484" s="10">
        <f>IFERROR(IF(VLOOKUP(STOCK_PUENTEPIEDRA[[#This Row],[CODIGO]],STOCKSANLUIS[],10,FALSE),VLOOKUP(STOCK_PUENTEPIEDRA[[#This Row],[CODIGO]],STOCKSANLUIS[],10,FALSE),"STOCK SOLO EN ALM05"),"STOCK SOLO EN ALM05")</f>
        <v>350</v>
      </c>
      <c r="H1484" s="17">
        <f>VALUE(SUBSTITUTE(STOCK_PUENTEPIEDRA[[#This Row],[STOCK ALMACEN 05]],",",""))</f>
        <v>5417</v>
      </c>
    </row>
    <row r="1485" spans="1:8" x14ac:dyDescent="0.25">
      <c r="A1485" s="253" t="s">
        <v>19300</v>
      </c>
      <c r="B1485" s="253" t="s">
        <v>19307</v>
      </c>
      <c r="C1485" s="255">
        <v>8626</v>
      </c>
      <c r="D1485" s="254" t="s">
        <v>6</v>
      </c>
      <c r="E1485" s="255">
        <v>1.3047420000000001</v>
      </c>
      <c r="F1485" s="101" t="str">
        <f>VLOOKUP(STOCK_PUENTEPIEDRA[[#This Row],[CODIGO]],CLASIFICACION[],4,FALSE)</f>
        <v>EVERFROST</v>
      </c>
      <c r="G1485" s="10">
        <f>IFERROR(IF(VLOOKUP(STOCK_PUENTEPIEDRA[[#This Row],[CODIGO]],STOCKSANLUIS[],10,FALSE),VLOOKUP(STOCK_PUENTEPIEDRA[[#This Row],[CODIGO]],STOCKSANLUIS[],10,FALSE),"STOCK SOLO EN ALM05"),"STOCK SOLO EN ALM05")</f>
        <v>41</v>
      </c>
      <c r="H1485" s="17">
        <f>VALUE(SUBSTITUTE(STOCK_PUENTEPIEDRA[[#This Row],[STOCK ALMACEN 05]],",",""))</f>
        <v>8626</v>
      </c>
    </row>
    <row r="1486" spans="1:8" x14ac:dyDescent="0.25">
      <c r="A1486" s="253" t="s">
        <v>21550</v>
      </c>
      <c r="B1486" s="253" t="s">
        <v>21551</v>
      </c>
      <c r="C1486" s="255">
        <v>84</v>
      </c>
      <c r="D1486" s="254" t="s">
        <v>6</v>
      </c>
      <c r="E1486" s="255">
        <v>6.903708</v>
      </c>
      <c r="F1486" s="101" t="str">
        <f>VLOOKUP(STOCK_PUENTEPIEDRA[[#This Row],[CODIGO]],CLASIFICACION[],4,FALSE)</f>
        <v>NU CALGON</v>
      </c>
      <c r="G1486" s="10">
        <f>IFERROR(IF(VLOOKUP(STOCK_PUENTEPIEDRA[[#This Row],[CODIGO]],STOCKSANLUIS[],10,FALSE),VLOOKUP(STOCK_PUENTEPIEDRA[[#This Row],[CODIGO]],STOCKSANLUIS[],10,FALSE),"STOCK SOLO EN ALM05"),"STOCK SOLO EN ALM05")</f>
        <v>24</v>
      </c>
      <c r="H1486" s="17">
        <f>VALUE(SUBSTITUTE(STOCK_PUENTEPIEDRA[[#This Row],[STOCK ALMACEN 05]],",",""))</f>
        <v>84</v>
      </c>
    </row>
    <row r="1487" spans="1:8" x14ac:dyDescent="0.25">
      <c r="A1487" s="253" t="s">
        <v>21552</v>
      </c>
      <c r="B1487" s="253" t="s">
        <v>21553</v>
      </c>
      <c r="C1487" s="255">
        <v>0</v>
      </c>
      <c r="D1487" s="254" t="s">
        <v>6</v>
      </c>
      <c r="E1487" s="255">
        <v>2.7327400000000002</v>
      </c>
      <c r="F1487" s="101" t="str">
        <f>VLOOKUP(STOCK_PUENTEPIEDRA[[#This Row],[CODIGO]],CLASIFICACION[],4,FALSE)</f>
        <v>EVERWELL</v>
      </c>
      <c r="G148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87" s="17">
        <f>VALUE(SUBSTITUTE(STOCK_PUENTEPIEDRA[[#This Row],[STOCK ALMACEN 05]],",",""))</f>
        <v>0</v>
      </c>
    </row>
    <row r="1488" spans="1:8" x14ac:dyDescent="0.25">
      <c r="A1488" s="253" t="s">
        <v>21554</v>
      </c>
      <c r="B1488" s="253" t="s">
        <v>21555</v>
      </c>
      <c r="C1488" s="255">
        <v>50</v>
      </c>
      <c r="D1488" s="254" t="s">
        <v>6</v>
      </c>
      <c r="E1488" s="255">
        <v>0.76066500000000004</v>
      </c>
      <c r="F1488" s="101" t="str">
        <f>VLOOKUP(STOCK_PUENTEPIEDRA[[#This Row],[CODIGO]],CLASIFICACION[],4,FALSE)</f>
        <v>EVERWELL</v>
      </c>
      <c r="G148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88" s="17">
        <f>VALUE(SUBSTITUTE(STOCK_PUENTEPIEDRA[[#This Row],[STOCK ALMACEN 05]],",",""))</f>
        <v>50</v>
      </c>
    </row>
    <row r="1489" spans="1:8" x14ac:dyDescent="0.25">
      <c r="A1489" s="253" t="s">
        <v>21736</v>
      </c>
      <c r="B1489" s="253" t="s">
        <v>21737</v>
      </c>
      <c r="C1489" s="255">
        <v>0</v>
      </c>
      <c r="D1489" s="254" t="s">
        <v>6</v>
      </c>
      <c r="E1489" s="255">
        <v>86.594414</v>
      </c>
      <c r="F1489" s="101" t="str">
        <f>VLOOKUP(STOCK_PUENTEPIEDRA[[#This Row],[CODIGO]],CLASIFICACION[],4,FALSE)</f>
        <v>MAER FAN</v>
      </c>
      <c r="G148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89" s="17">
        <f>VALUE(SUBSTITUTE(STOCK_PUENTEPIEDRA[[#This Row],[STOCK ALMACEN 05]],",",""))</f>
        <v>0</v>
      </c>
    </row>
    <row r="1490" spans="1:8" x14ac:dyDescent="0.25">
      <c r="A1490" s="253" t="s">
        <v>21738</v>
      </c>
      <c r="B1490" s="253" t="s">
        <v>21739</v>
      </c>
      <c r="C1490" s="255">
        <v>2</v>
      </c>
      <c r="D1490" s="254" t="s">
        <v>6</v>
      </c>
      <c r="E1490" s="255">
        <v>291.60638999999998</v>
      </c>
      <c r="F1490" s="101" t="str">
        <f>VLOOKUP(STOCK_PUENTEPIEDRA[[#This Row],[CODIGO]],CLASIFICACION[],4,FALSE)</f>
        <v>MAER FAN</v>
      </c>
      <c r="G149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0" s="17">
        <f>VALUE(SUBSTITUTE(STOCK_PUENTEPIEDRA[[#This Row],[STOCK ALMACEN 05]],",",""))</f>
        <v>2</v>
      </c>
    </row>
    <row r="1491" spans="1:8" x14ac:dyDescent="0.25">
      <c r="A1491" s="253" t="s">
        <v>21740</v>
      </c>
      <c r="B1491" s="253" t="s">
        <v>21741</v>
      </c>
      <c r="C1491" s="255">
        <v>10</v>
      </c>
      <c r="D1491" s="254" t="s">
        <v>6</v>
      </c>
      <c r="E1491" s="255">
        <v>61.442509999999999</v>
      </c>
      <c r="F1491" s="101" t="str">
        <f>VLOOKUP(STOCK_PUENTEPIEDRA[[#This Row],[CODIGO]],CLASIFICACION[],4,FALSE)</f>
        <v>MAER FAN</v>
      </c>
      <c r="G149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1" s="17">
        <f>VALUE(SUBSTITUTE(STOCK_PUENTEPIEDRA[[#This Row],[STOCK ALMACEN 05]],",",""))</f>
        <v>10</v>
      </c>
    </row>
    <row r="1492" spans="1:8" x14ac:dyDescent="0.25">
      <c r="A1492" s="253" t="s">
        <v>21742</v>
      </c>
      <c r="B1492" s="253" t="s">
        <v>21743</v>
      </c>
      <c r="C1492" s="255">
        <v>9</v>
      </c>
      <c r="D1492" s="254" t="s">
        <v>6</v>
      </c>
      <c r="E1492" s="255">
        <v>20.95992</v>
      </c>
      <c r="F1492" s="101" t="str">
        <f>VLOOKUP(STOCK_PUENTEPIEDRA[[#This Row],[CODIGO]],CLASIFICACION[],4,FALSE)</f>
        <v>MAER FAN</v>
      </c>
      <c r="G149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2" s="17">
        <f>VALUE(SUBSTITUTE(STOCK_PUENTEPIEDRA[[#This Row],[STOCK ALMACEN 05]],",",""))</f>
        <v>9</v>
      </c>
    </row>
    <row r="1493" spans="1:8" x14ac:dyDescent="0.25">
      <c r="A1493" s="253" t="s">
        <v>21744</v>
      </c>
      <c r="B1493" s="253" t="s">
        <v>21745</v>
      </c>
      <c r="C1493" s="255">
        <v>8</v>
      </c>
      <c r="D1493" s="254" t="s">
        <v>6</v>
      </c>
      <c r="E1493" s="255">
        <v>46.638817000000003</v>
      </c>
      <c r="F1493" s="101" t="str">
        <f>VLOOKUP(STOCK_PUENTEPIEDRA[[#This Row],[CODIGO]],CLASIFICACION[],4,FALSE)</f>
        <v>MAER FAN</v>
      </c>
      <c r="G149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3" s="17">
        <f>VALUE(SUBSTITUTE(STOCK_PUENTEPIEDRA[[#This Row],[STOCK ALMACEN 05]],",",""))</f>
        <v>8</v>
      </c>
    </row>
    <row r="1494" spans="1:8" x14ac:dyDescent="0.25">
      <c r="A1494" s="253" t="s">
        <v>21746</v>
      </c>
      <c r="B1494" s="253" t="s">
        <v>21747</v>
      </c>
      <c r="C1494" s="255">
        <v>8</v>
      </c>
      <c r="D1494" s="254" t="s">
        <v>6</v>
      </c>
      <c r="E1494" s="255">
        <v>46.638817000000003</v>
      </c>
      <c r="F1494" s="101" t="str">
        <f>VLOOKUP(STOCK_PUENTEPIEDRA[[#This Row],[CODIGO]],CLASIFICACION[],4,FALSE)</f>
        <v>MAER FAN</v>
      </c>
      <c r="G1494" s="10">
        <f>IFERROR(IF(VLOOKUP(STOCK_PUENTEPIEDRA[[#This Row],[CODIGO]],STOCKSANLUIS[],10,FALSE),VLOOKUP(STOCK_PUENTEPIEDRA[[#This Row],[CODIGO]],STOCKSANLUIS[],10,FALSE),"STOCK SOLO EN ALM05"),"STOCK SOLO EN ALM05")</f>
        <v>1</v>
      </c>
      <c r="H1494" s="17">
        <f>VALUE(SUBSTITUTE(STOCK_PUENTEPIEDRA[[#This Row],[STOCK ALMACEN 05]],",",""))</f>
        <v>8</v>
      </c>
    </row>
    <row r="1495" spans="1:8" x14ac:dyDescent="0.25">
      <c r="A1495" s="253" t="s">
        <v>21802</v>
      </c>
      <c r="B1495" s="253" t="s">
        <v>21803</v>
      </c>
      <c r="C1495" s="255">
        <v>63</v>
      </c>
      <c r="D1495" s="254" t="s">
        <v>6</v>
      </c>
      <c r="E1495" s="255">
        <v>309.56627500000002</v>
      </c>
      <c r="F1495" s="101" t="str">
        <f>VLOOKUP(STOCK_PUENTEPIEDRA[[#This Row],[CODIGO]],CLASIFICACION[],4,FALSE)</f>
        <v>DAIKIN</v>
      </c>
      <c r="G149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5" s="17">
        <f>VALUE(SUBSTITUTE(STOCK_PUENTEPIEDRA[[#This Row],[STOCK ALMACEN 05]],",",""))</f>
        <v>63</v>
      </c>
    </row>
    <row r="1496" spans="1:8" x14ac:dyDescent="0.25">
      <c r="A1496" s="253" t="s">
        <v>21804</v>
      </c>
      <c r="B1496" s="253" t="s">
        <v>21805</v>
      </c>
      <c r="C1496" s="255">
        <v>41</v>
      </c>
      <c r="D1496" s="254" t="s">
        <v>6</v>
      </c>
      <c r="E1496" s="255">
        <v>369.78906599999999</v>
      </c>
      <c r="F1496" s="101" t="str">
        <f>VLOOKUP(STOCK_PUENTEPIEDRA[[#This Row],[CODIGO]],CLASIFICACION[],4,FALSE)</f>
        <v>DAIKIN</v>
      </c>
      <c r="G149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6" s="17">
        <f>VALUE(SUBSTITUTE(STOCK_PUENTEPIEDRA[[#This Row],[STOCK ALMACEN 05]],",",""))</f>
        <v>41</v>
      </c>
    </row>
    <row r="1497" spans="1:8" x14ac:dyDescent="0.25">
      <c r="A1497" s="253" t="s">
        <v>21806</v>
      </c>
      <c r="B1497" s="253" t="s">
        <v>21807</v>
      </c>
      <c r="C1497" s="255">
        <v>47</v>
      </c>
      <c r="D1497" s="254" t="s">
        <v>6</v>
      </c>
      <c r="E1497" s="255">
        <v>501.85658899999999</v>
      </c>
      <c r="F1497" s="101" t="str">
        <f>VLOOKUP(STOCK_PUENTEPIEDRA[[#This Row],[CODIGO]],CLASIFICACION[],4,FALSE)</f>
        <v>DAIKIN</v>
      </c>
      <c r="G149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7" s="17">
        <f>VALUE(SUBSTITUTE(STOCK_PUENTEPIEDRA[[#This Row],[STOCK ALMACEN 05]],",",""))</f>
        <v>47</v>
      </c>
    </row>
    <row r="1498" spans="1:8" x14ac:dyDescent="0.25">
      <c r="A1498" s="253" t="s">
        <v>21734</v>
      </c>
      <c r="B1498" s="253" t="s">
        <v>21735</v>
      </c>
      <c r="C1498" s="255">
        <v>0</v>
      </c>
      <c r="D1498" s="254" t="s">
        <v>6</v>
      </c>
      <c r="E1498" s="255">
        <v>48.168781000000003</v>
      </c>
      <c r="F1498" s="101" t="str">
        <f>VLOOKUP(STOCK_PUENTEPIEDRA[[#This Row],[CODIGO]],CLASIFICACION[],4,FALSE)</f>
        <v>ZHEJIANG YONGHE</v>
      </c>
      <c r="G1498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8" s="17">
        <f>VALUE(SUBSTITUTE(STOCK_PUENTEPIEDRA[[#This Row],[STOCK ALMACEN 05]],",",""))</f>
        <v>0</v>
      </c>
    </row>
    <row r="1499" spans="1:8" x14ac:dyDescent="0.25">
      <c r="A1499" s="253" t="s">
        <v>21748</v>
      </c>
      <c r="B1499" s="253" t="s">
        <v>22957</v>
      </c>
      <c r="C1499" s="255">
        <v>0</v>
      </c>
      <c r="D1499" s="254" t="s">
        <v>6</v>
      </c>
      <c r="E1499" s="255">
        <v>27.74</v>
      </c>
      <c r="F1499" s="101" t="str">
        <f>VLOOKUP(STOCK_PUENTEPIEDRA[[#This Row],[CODIGO]],CLASIFICACION[],4,FALSE)</f>
        <v>PWK</v>
      </c>
      <c r="G1499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499" s="17">
        <f>VALUE(SUBSTITUTE(STOCK_PUENTEPIEDRA[[#This Row],[STOCK ALMACEN 05]],",",""))</f>
        <v>0</v>
      </c>
    </row>
    <row r="1500" spans="1:8" x14ac:dyDescent="0.25">
      <c r="A1500" s="253" t="s">
        <v>21864</v>
      </c>
      <c r="B1500" s="253" t="s">
        <v>21865</v>
      </c>
      <c r="C1500" s="255">
        <v>0</v>
      </c>
      <c r="D1500" s="254" t="s">
        <v>6</v>
      </c>
      <c r="E1500" s="255">
        <v>55.938656000000002</v>
      </c>
      <c r="F1500" s="101" t="str">
        <f>VLOOKUP(STOCK_PUENTEPIEDRA[[#This Row],[CODIGO]],CLASIFICACION[],4,FALSE)</f>
        <v>FLYER</v>
      </c>
      <c r="G1500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00" s="17">
        <f>VALUE(SUBSTITUTE(STOCK_PUENTEPIEDRA[[#This Row],[STOCK ALMACEN 05]],",",""))</f>
        <v>0</v>
      </c>
    </row>
    <row r="1501" spans="1:8" x14ac:dyDescent="0.25">
      <c r="A1501" s="253" t="s">
        <v>21866</v>
      </c>
      <c r="B1501" s="253" t="s">
        <v>21867</v>
      </c>
      <c r="C1501" s="255">
        <v>28</v>
      </c>
      <c r="D1501" s="254" t="s">
        <v>6</v>
      </c>
      <c r="E1501" s="255">
        <v>16.729317999999999</v>
      </c>
      <c r="F1501" s="101" t="str">
        <f>VLOOKUP(STOCK_PUENTEPIEDRA[[#This Row],[CODIGO]],CLASIFICACION[],4,FALSE)</f>
        <v>FLYER</v>
      </c>
      <c r="G1501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01" s="17">
        <f>VALUE(SUBSTITUTE(STOCK_PUENTEPIEDRA[[#This Row],[STOCK ALMACEN 05]],",",""))</f>
        <v>28</v>
      </c>
    </row>
    <row r="1502" spans="1:8" x14ac:dyDescent="0.25">
      <c r="A1502" s="253" t="s">
        <v>21868</v>
      </c>
      <c r="B1502" s="253" t="s">
        <v>21869</v>
      </c>
      <c r="C1502" s="255">
        <v>1208</v>
      </c>
      <c r="D1502" s="254" t="s">
        <v>6</v>
      </c>
      <c r="E1502" s="255">
        <v>2.164355</v>
      </c>
      <c r="F1502" s="101" t="str">
        <f>VLOOKUP(STOCK_PUENTEPIEDRA[[#This Row],[CODIGO]],CLASIFICACION[],4,FALSE)</f>
        <v>FLYER</v>
      </c>
      <c r="G1502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02" s="17">
        <f>VALUE(SUBSTITUTE(STOCK_PUENTEPIEDRA[[#This Row],[STOCK ALMACEN 05]],",",""))</f>
        <v>1208</v>
      </c>
    </row>
    <row r="1503" spans="1:8" x14ac:dyDescent="0.25">
      <c r="A1503" s="253" t="s">
        <v>21870</v>
      </c>
      <c r="B1503" s="253" t="s">
        <v>21871</v>
      </c>
      <c r="C1503" s="255">
        <v>0</v>
      </c>
      <c r="D1503" s="254" t="s">
        <v>6</v>
      </c>
      <c r="E1503" s="255">
        <v>1.9970619999999999</v>
      </c>
      <c r="F1503" s="101" t="str">
        <f>VLOOKUP(STOCK_PUENTEPIEDRA[[#This Row],[CODIGO]],CLASIFICACION[],4,FALSE)</f>
        <v>FLYER</v>
      </c>
      <c r="G1503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03" s="17">
        <f>VALUE(SUBSTITUTE(STOCK_PUENTEPIEDRA[[#This Row],[STOCK ALMACEN 05]],",",""))</f>
        <v>0</v>
      </c>
    </row>
    <row r="1504" spans="1:8" x14ac:dyDescent="0.25">
      <c r="A1504" s="253" t="s">
        <v>21808</v>
      </c>
      <c r="B1504" s="253" t="s">
        <v>21809</v>
      </c>
      <c r="C1504" s="255">
        <v>0</v>
      </c>
      <c r="D1504" s="254" t="s">
        <v>6</v>
      </c>
      <c r="E1504" s="255">
        <v>27.74</v>
      </c>
      <c r="F1504" s="101" t="str">
        <f>VLOOKUP(STOCK_PUENTEPIEDRA[[#This Row],[CODIGO]],CLASIFICACION[],4,FALSE)</f>
        <v>EVERWELL</v>
      </c>
      <c r="G1504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04" s="17">
        <f>VALUE(SUBSTITUTE(STOCK_PUENTEPIEDRA[[#This Row],[STOCK ALMACEN 05]],",",""))</f>
        <v>0</v>
      </c>
    </row>
    <row r="1505" spans="1:8" x14ac:dyDescent="0.25">
      <c r="A1505" s="253" t="s">
        <v>21810</v>
      </c>
      <c r="B1505" s="253" t="s">
        <v>22958</v>
      </c>
      <c r="C1505" s="255">
        <v>0</v>
      </c>
      <c r="D1505" s="254" t="s">
        <v>6</v>
      </c>
      <c r="E1505" s="255">
        <v>4.66</v>
      </c>
      <c r="F1505" s="101" t="str">
        <f>VLOOKUP(STOCK_PUENTEPIEDRA[[#This Row],[CODIGO]],CLASIFICACION[],4,FALSE)</f>
        <v>EVERWELL</v>
      </c>
      <c r="G1505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05" s="17">
        <f>VALUE(SUBSTITUTE(STOCK_PUENTEPIEDRA[[#This Row],[STOCK ALMACEN 05]],",",""))</f>
        <v>0</v>
      </c>
    </row>
    <row r="1506" spans="1:8" x14ac:dyDescent="0.25">
      <c r="A1506" s="253" t="s">
        <v>21815</v>
      </c>
      <c r="B1506" s="253" t="s">
        <v>21816</v>
      </c>
      <c r="C1506" s="255">
        <v>2</v>
      </c>
      <c r="D1506" s="254" t="s">
        <v>6</v>
      </c>
      <c r="E1506" s="255">
        <v>71.519255000000001</v>
      </c>
      <c r="F1506" s="101" t="str">
        <f>VLOOKUP(STOCK_PUENTEPIEDRA[[#This Row],[CODIGO]],CLASIFICACION[],4,FALSE)</f>
        <v>FULL GAUGE</v>
      </c>
      <c r="G1506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06" s="17">
        <f>VALUE(SUBSTITUTE(STOCK_PUENTEPIEDRA[[#This Row],[STOCK ALMACEN 05]],",",""))</f>
        <v>2</v>
      </c>
    </row>
    <row r="1507" spans="1:8" x14ac:dyDescent="0.25">
      <c r="A1507" s="253" t="s">
        <v>21876</v>
      </c>
      <c r="B1507" s="253" t="s">
        <v>21877</v>
      </c>
      <c r="C1507" s="255">
        <v>0</v>
      </c>
      <c r="D1507" s="254" t="s">
        <v>6</v>
      </c>
      <c r="E1507" s="255">
        <v>422.00565799999998</v>
      </c>
      <c r="F1507" s="101" t="s">
        <v>19435</v>
      </c>
      <c r="G1507" s="10">
        <f>IFERROR(IF(VLOOKUP(STOCK_PUENTEPIEDRA[[#This Row],[CODIGO]],STOCKSANLUIS[],10,FALSE),VLOOKUP(STOCK_PUENTEPIEDRA[[#This Row],[CODIGO]],STOCKSANLUIS[],10,FALSE),"STOCK SOLO EN ALM05"),"STOCK SOLO EN ALM05")</f>
        <v>1</v>
      </c>
      <c r="H1507" s="17">
        <f>VALUE(SUBSTITUTE(STOCK_PUENTEPIEDRA[[#This Row],[STOCK ALMACEN 05]],",",""))</f>
        <v>0</v>
      </c>
    </row>
    <row r="1508" spans="1:8" x14ac:dyDescent="0.25">
      <c r="A1508" s="253" t="s">
        <v>21878</v>
      </c>
      <c r="B1508" s="253" t="s">
        <v>21879</v>
      </c>
      <c r="C1508" s="255">
        <v>2</v>
      </c>
      <c r="D1508" s="254" t="s">
        <v>6</v>
      </c>
      <c r="E1508" s="255">
        <v>441.41055999999998</v>
      </c>
      <c r="F1508" s="101" t="s">
        <v>19435</v>
      </c>
      <c r="G1508" s="10">
        <f>IFERROR(IF(VLOOKUP(STOCK_PUENTEPIEDRA[[#This Row],[CODIGO]],STOCKSANLUIS[],10,FALSE),VLOOKUP(STOCK_PUENTEPIEDRA[[#This Row],[CODIGO]],STOCKSANLUIS[],10,FALSE),"STOCK SOLO EN ALM05"),"STOCK SOLO EN ALM05")</f>
        <v>1</v>
      </c>
      <c r="H1508" s="17">
        <f>VALUE(SUBSTITUTE(STOCK_PUENTEPIEDRA[[#This Row],[STOCK ALMACEN 05]],",",""))</f>
        <v>2</v>
      </c>
    </row>
    <row r="1509" spans="1:8" x14ac:dyDescent="0.25">
      <c r="A1509" s="253" t="s">
        <v>21880</v>
      </c>
      <c r="B1509" s="253" t="s">
        <v>21881</v>
      </c>
      <c r="C1509" s="255">
        <v>1</v>
      </c>
      <c r="D1509" s="254" t="s">
        <v>6</v>
      </c>
      <c r="E1509" s="255">
        <v>427.05801100000002</v>
      </c>
      <c r="F1509" s="101" t="s">
        <v>19435</v>
      </c>
      <c r="G1509" s="10">
        <f>IFERROR(IF(VLOOKUP(STOCK_PUENTEPIEDRA[[#This Row],[CODIGO]],STOCKSANLUIS[],10,FALSE),VLOOKUP(STOCK_PUENTEPIEDRA[[#This Row],[CODIGO]],STOCKSANLUIS[],10,FALSE),"STOCK SOLO EN ALM05"),"STOCK SOLO EN ALM05")</f>
        <v>1</v>
      </c>
      <c r="H1509" s="17">
        <f>VALUE(SUBSTITUTE(STOCK_PUENTEPIEDRA[[#This Row],[STOCK ALMACEN 05]],",",""))</f>
        <v>1</v>
      </c>
    </row>
    <row r="1510" spans="1:8" x14ac:dyDescent="0.25">
      <c r="A1510" s="253" t="s">
        <v>21882</v>
      </c>
      <c r="B1510" s="253" t="s">
        <v>21883</v>
      </c>
      <c r="C1510" s="255">
        <v>1</v>
      </c>
      <c r="D1510" s="254" t="s">
        <v>6</v>
      </c>
      <c r="E1510" s="255">
        <v>439.53335700000002</v>
      </c>
      <c r="F1510" s="101" t="s">
        <v>19435</v>
      </c>
      <c r="G1510" s="10">
        <f>IFERROR(IF(VLOOKUP(STOCK_PUENTEPIEDRA[[#This Row],[CODIGO]],STOCKSANLUIS[],10,FALSE),VLOOKUP(STOCK_PUENTEPIEDRA[[#This Row],[CODIGO]],STOCKSANLUIS[],10,FALSE),"STOCK SOLO EN ALM05"),"STOCK SOLO EN ALM05")</f>
        <v>1</v>
      </c>
      <c r="H1510" s="17">
        <f>VALUE(SUBSTITUTE(STOCK_PUENTEPIEDRA[[#This Row],[STOCK ALMACEN 05]],",",""))</f>
        <v>1</v>
      </c>
    </row>
    <row r="1511" spans="1:8" x14ac:dyDescent="0.25">
      <c r="A1511" s="253" t="s">
        <v>21884</v>
      </c>
      <c r="B1511" s="253" t="s">
        <v>21885</v>
      </c>
      <c r="C1511" s="255">
        <v>2</v>
      </c>
      <c r="D1511" s="254" t="s">
        <v>6</v>
      </c>
      <c r="E1511" s="255">
        <v>523.03128600000002</v>
      </c>
      <c r="F1511" s="101" t="str">
        <f>VLOOKUP(STOCK_PUENTEPIEDRA[[#This Row],[CODIGO]],CLASIFICACION[],4,FALSE)</f>
        <v>COPELAND</v>
      </c>
      <c r="G1511" s="10">
        <f>IFERROR(IF(VLOOKUP(STOCK_PUENTEPIEDRA[[#This Row],[CODIGO]],STOCKSANLUIS[],10,FALSE),VLOOKUP(STOCK_PUENTEPIEDRA[[#This Row],[CODIGO]],STOCKSANLUIS[],10,FALSE),"STOCK SOLO EN ALM05"),"STOCK SOLO EN ALM05")</f>
        <v>2</v>
      </c>
      <c r="H1511" s="17">
        <f>VALUE(SUBSTITUTE(STOCK_PUENTEPIEDRA[[#This Row],[STOCK ALMACEN 05]],",",""))</f>
        <v>2</v>
      </c>
    </row>
    <row r="1512" spans="1:8" x14ac:dyDescent="0.25">
      <c r="A1512" s="253" t="s">
        <v>21886</v>
      </c>
      <c r="B1512" s="253" t="s">
        <v>21887</v>
      </c>
      <c r="C1512" s="255">
        <v>12</v>
      </c>
      <c r="D1512" s="254" t="s">
        <v>6</v>
      </c>
      <c r="E1512" s="255">
        <v>541.234779</v>
      </c>
      <c r="F1512" s="101" t="str">
        <f>VLOOKUP(STOCK_PUENTEPIEDRA[[#This Row],[CODIGO]],CLASIFICACION[],4,FALSE)</f>
        <v>COPELAND</v>
      </c>
      <c r="G1512" s="10">
        <f>IFERROR(IF(VLOOKUP(STOCK_PUENTEPIEDRA[[#This Row],[CODIGO]],STOCKSANLUIS[],10,FALSE),VLOOKUP(STOCK_PUENTEPIEDRA[[#This Row],[CODIGO]],STOCKSANLUIS[],10,FALSE),"STOCK SOLO EN ALM05"),"STOCK SOLO EN ALM05")</f>
        <v>2</v>
      </c>
      <c r="H1512" s="17">
        <f>VALUE(SUBSTITUTE(STOCK_PUENTEPIEDRA[[#This Row],[STOCK ALMACEN 05]],",",""))</f>
        <v>12</v>
      </c>
    </row>
    <row r="1513" spans="1:8" x14ac:dyDescent="0.25">
      <c r="A1513" s="253" t="s">
        <v>21888</v>
      </c>
      <c r="B1513" s="253" t="s">
        <v>21889</v>
      </c>
      <c r="C1513" s="255">
        <v>7</v>
      </c>
      <c r="D1513" s="254" t="s">
        <v>6</v>
      </c>
      <c r="E1513" s="255">
        <v>558.24758899999995</v>
      </c>
      <c r="F1513" s="101" t="str">
        <f>VLOOKUP(STOCK_PUENTEPIEDRA[[#This Row],[CODIGO]],CLASIFICACION[],4,FALSE)</f>
        <v>COPELAND</v>
      </c>
      <c r="G1513" s="10">
        <f>IFERROR(IF(VLOOKUP(STOCK_PUENTEPIEDRA[[#This Row],[CODIGO]],STOCKSANLUIS[],10,FALSE),VLOOKUP(STOCK_PUENTEPIEDRA[[#This Row],[CODIGO]],STOCKSANLUIS[],10,FALSE),"STOCK SOLO EN ALM05"),"STOCK SOLO EN ALM05")</f>
        <v>2</v>
      </c>
      <c r="H1513" s="17">
        <f>VALUE(SUBSTITUTE(STOCK_PUENTEPIEDRA[[#This Row],[STOCK ALMACEN 05]],",",""))</f>
        <v>7</v>
      </c>
    </row>
    <row r="1514" spans="1:8" x14ac:dyDescent="0.25">
      <c r="A1514" s="253" t="s">
        <v>21890</v>
      </c>
      <c r="B1514" s="253" t="s">
        <v>21891</v>
      </c>
      <c r="C1514" s="255">
        <v>2</v>
      </c>
      <c r="D1514" s="254" t="s">
        <v>6</v>
      </c>
      <c r="E1514" s="255">
        <v>559.84589400000004</v>
      </c>
      <c r="F1514" s="101" t="s">
        <v>19516</v>
      </c>
      <c r="G1514" s="10">
        <f>IFERROR(IF(VLOOKUP(STOCK_PUENTEPIEDRA[[#This Row],[CODIGO]],STOCKSANLUIS[],10,FALSE),VLOOKUP(STOCK_PUENTEPIEDRA[[#This Row],[CODIGO]],STOCKSANLUIS[],10,FALSE),"STOCK SOLO EN ALM05"),"STOCK SOLO EN ALM05")</f>
        <v>1</v>
      </c>
      <c r="H1514" s="17">
        <f>VALUE(SUBSTITUTE(STOCK_PUENTEPIEDRA[[#This Row],[STOCK ALMACEN 05]],",",""))</f>
        <v>2</v>
      </c>
    </row>
    <row r="1515" spans="1:8" x14ac:dyDescent="0.25">
      <c r="A1515" s="253" t="s">
        <v>21892</v>
      </c>
      <c r="B1515" s="253" t="s">
        <v>21893</v>
      </c>
      <c r="C1515" s="255">
        <v>7</v>
      </c>
      <c r="D1515" s="254" t="s">
        <v>6</v>
      </c>
      <c r="E1515" s="255">
        <v>576.42962899999998</v>
      </c>
      <c r="F1515" s="101" t="s">
        <v>19516</v>
      </c>
      <c r="G1515" s="10">
        <f>IFERROR(IF(VLOOKUP(STOCK_PUENTEPIEDRA[[#This Row],[CODIGO]],STOCKSANLUIS[],10,FALSE),VLOOKUP(STOCK_PUENTEPIEDRA[[#This Row],[CODIGO]],STOCKSANLUIS[],10,FALSE),"STOCK SOLO EN ALM05"),"STOCK SOLO EN ALM05")</f>
        <v>2</v>
      </c>
      <c r="H1515" s="17">
        <f>VALUE(SUBSTITUTE(STOCK_PUENTEPIEDRA[[#This Row],[STOCK ALMACEN 05]],",",""))</f>
        <v>7</v>
      </c>
    </row>
    <row r="1516" spans="1:8" x14ac:dyDescent="0.25">
      <c r="A1516" s="253" t="s">
        <v>21894</v>
      </c>
      <c r="B1516" s="253" t="s">
        <v>21895</v>
      </c>
      <c r="C1516" s="255">
        <v>9</v>
      </c>
      <c r="D1516" s="254" t="s">
        <v>6</v>
      </c>
      <c r="E1516" s="255">
        <v>585.70836799999995</v>
      </c>
      <c r="F1516" s="101" t="s">
        <v>19516</v>
      </c>
      <c r="G1516" s="10">
        <f>IFERROR(IF(VLOOKUP(STOCK_PUENTEPIEDRA[[#This Row],[CODIGO]],STOCKSANLUIS[],10,FALSE),VLOOKUP(STOCK_PUENTEPIEDRA[[#This Row],[CODIGO]],STOCKSANLUIS[],10,FALSE),"STOCK SOLO EN ALM05"),"STOCK SOLO EN ALM05")</f>
        <v>2</v>
      </c>
      <c r="H1516" s="17">
        <f>VALUE(SUBSTITUTE(STOCK_PUENTEPIEDRA[[#This Row],[STOCK ALMACEN 05]],",",""))</f>
        <v>9</v>
      </c>
    </row>
    <row r="1517" spans="1:8" x14ac:dyDescent="0.25">
      <c r="A1517" s="253" t="s">
        <v>21896</v>
      </c>
      <c r="B1517" s="253" t="s">
        <v>21897</v>
      </c>
      <c r="C1517" s="255">
        <v>1</v>
      </c>
      <c r="D1517" s="254" t="s">
        <v>6</v>
      </c>
      <c r="E1517" s="255">
        <v>581.22453800000005</v>
      </c>
      <c r="F1517" s="101" t="s">
        <v>19516</v>
      </c>
      <c r="G1517" s="10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17" s="17">
        <f>VALUE(SUBSTITUTE(STOCK_PUENTEPIEDRA[[#This Row],[STOCK ALMACEN 05]],",",""))</f>
        <v>1</v>
      </c>
    </row>
    <row r="1518" spans="1:8" x14ac:dyDescent="0.25">
      <c r="A1518" s="253" t="s">
        <v>21898</v>
      </c>
      <c r="B1518" s="253" t="s">
        <v>21899</v>
      </c>
      <c r="C1518" s="255">
        <v>7</v>
      </c>
      <c r="D1518" s="254" t="s">
        <v>6</v>
      </c>
      <c r="E1518" s="255">
        <v>758.60400400000003</v>
      </c>
      <c r="F1518" s="101" t="s">
        <v>19516</v>
      </c>
      <c r="G1518" s="10">
        <f>IFERROR(IF(VLOOKUP(STOCK_PUENTEPIEDRA[[#This Row],[CODIGO]],STOCKSANLUIS[],10,FALSE),VLOOKUP(STOCK_PUENTEPIEDRA[[#This Row],[CODIGO]],STOCKSANLUIS[],10,FALSE),"STOCK SOLO EN ALM05"),"STOCK SOLO EN ALM05")</f>
        <v>1</v>
      </c>
      <c r="H1518" s="17">
        <f>VALUE(SUBSTITUTE(STOCK_PUENTEPIEDRA[[#This Row],[STOCK ALMACEN 05]],",",""))</f>
        <v>7</v>
      </c>
    </row>
    <row r="1519" spans="1:8" x14ac:dyDescent="0.25">
      <c r="A1519" s="253" t="s">
        <v>21900</v>
      </c>
      <c r="B1519" s="253" t="s">
        <v>21901</v>
      </c>
      <c r="C1519" s="255">
        <v>8</v>
      </c>
      <c r="D1519" s="254" t="s">
        <v>6</v>
      </c>
      <c r="E1519" s="255">
        <v>25.669391999999998</v>
      </c>
      <c r="F1519" s="102" t="str">
        <f>VLOOKUP(STOCK_PUENTEPIEDRA[[#This Row],[CODIGO]],CLASIFICACION[],4,FALSE)</f>
        <v>COPELAND</v>
      </c>
      <c r="G1519" s="10">
        <f>IFERROR(IF(VLOOKUP(STOCK_PUENTEPIEDRA[[#This Row],[CODIGO]],STOCKSANLUIS[],10,FALSE),VLOOKUP(STOCK_PUENTEPIEDRA[[#This Row],[CODIGO]],STOCKSANLUIS[],10,FALSE),"STOCK SOLO EN ALM05"),"STOCK SOLO EN ALM05")</f>
        <v>2</v>
      </c>
      <c r="H1519" s="17">
        <f>VALUE(SUBSTITUTE(STOCK_PUENTEPIEDRA[[#This Row],[STOCK ALMACEN 05]],",",""))</f>
        <v>8</v>
      </c>
    </row>
    <row r="1520" spans="1:8" x14ac:dyDescent="0.25">
      <c r="A1520" s="253" t="s">
        <v>21902</v>
      </c>
      <c r="B1520" s="253" t="s">
        <v>22616</v>
      </c>
      <c r="C1520" s="255">
        <v>40</v>
      </c>
      <c r="D1520" s="254" t="s">
        <v>6</v>
      </c>
      <c r="E1520" s="255">
        <v>27.836219</v>
      </c>
      <c r="F1520" s="101" t="s">
        <v>19516</v>
      </c>
      <c r="G1520" s="10">
        <f>IFERROR(IF(VLOOKUP(STOCK_PUENTEPIEDRA[[#This Row],[CODIGO]],STOCKSANLUIS[],10,FALSE),VLOOKUP(STOCK_PUENTEPIEDRA[[#This Row],[CODIGO]],STOCKSANLUIS[],10,FALSE),"STOCK SOLO EN ALM05"),"STOCK SOLO EN ALM05")</f>
        <v>4</v>
      </c>
      <c r="H1520" s="17">
        <f>VALUE(SUBSTITUTE(STOCK_PUENTEPIEDRA[[#This Row],[STOCK ALMACEN 05]],",",""))</f>
        <v>40</v>
      </c>
    </row>
    <row r="1521" spans="1:8" x14ac:dyDescent="0.25">
      <c r="A1521" s="253" t="s">
        <v>21904</v>
      </c>
      <c r="B1521" s="253" t="s">
        <v>22617</v>
      </c>
      <c r="C1521" s="255">
        <v>8</v>
      </c>
      <c r="D1521" s="254" t="s">
        <v>6</v>
      </c>
      <c r="E1521" s="255">
        <v>12.743518</v>
      </c>
      <c r="F1521" s="101" t="s">
        <v>19516</v>
      </c>
      <c r="G1521" s="10">
        <f>IFERROR(IF(VLOOKUP(STOCK_PUENTEPIEDRA[[#This Row],[CODIGO]],STOCKSANLUIS[],10,FALSE),VLOOKUP(STOCK_PUENTEPIEDRA[[#This Row],[CODIGO]],STOCKSANLUIS[],10,FALSE),"STOCK SOLO EN ALM05"),"STOCK SOLO EN ALM05")</f>
        <v>5</v>
      </c>
      <c r="H1521" s="17">
        <f>VALUE(SUBSTITUTE(STOCK_PUENTEPIEDRA[[#This Row],[STOCK ALMACEN 05]],",",""))</f>
        <v>8</v>
      </c>
    </row>
    <row r="1522" spans="1:8" x14ac:dyDescent="0.25">
      <c r="A1522" s="253" t="s">
        <v>21906</v>
      </c>
      <c r="B1522" s="253" t="s">
        <v>22618</v>
      </c>
      <c r="C1522" s="255">
        <v>8</v>
      </c>
      <c r="D1522" s="254" t="s">
        <v>6</v>
      </c>
      <c r="E1522" s="255">
        <v>14.298913000000001</v>
      </c>
      <c r="F1522" s="101" t="s">
        <v>19516</v>
      </c>
      <c r="G1522" s="10">
        <f>IFERROR(IF(VLOOKUP(STOCK_PUENTEPIEDRA[[#This Row],[CODIGO]],STOCKSANLUIS[],10,FALSE),VLOOKUP(STOCK_PUENTEPIEDRA[[#This Row],[CODIGO]],STOCKSANLUIS[],10,FALSE),"STOCK SOLO EN ALM05"),"STOCK SOLO EN ALM05")</f>
        <v>5</v>
      </c>
      <c r="H1522" s="17">
        <f>VALUE(SUBSTITUTE(STOCK_PUENTEPIEDRA[[#This Row],[STOCK ALMACEN 05]],",",""))</f>
        <v>8</v>
      </c>
    </row>
    <row r="1523" spans="1:8" x14ac:dyDescent="0.25">
      <c r="A1523" s="253" t="s">
        <v>21908</v>
      </c>
      <c r="B1523" s="253" t="s">
        <v>22959</v>
      </c>
      <c r="C1523" s="255">
        <v>0</v>
      </c>
      <c r="D1523" s="254" t="s">
        <v>6</v>
      </c>
      <c r="E1523" s="255">
        <v>8.5278589999999994</v>
      </c>
      <c r="F1523" s="101" t="s">
        <v>19516</v>
      </c>
      <c r="G1523" s="10">
        <f>IFERROR(IF(VLOOKUP(STOCK_PUENTEPIEDRA[[#This Row],[CODIGO]],STOCKSANLUIS[],10,FALSE),VLOOKUP(STOCK_PUENTEPIEDRA[[#This Row],[CODIGO]],STOCKSANLUIS[],10,FALSE),"STOCK SOLO EN ALM05"),"STOCK SOLO EN ALM05")</f>
        <v>1</v>
      </c>
      <c r="H1523" s="17">
        <f>VALUE(SUBSTITUTE(STOCK_PUENTEPIEDRA[[#This Row],[STOCK ALMACEN 05]],",",""))</f>
        <v>0</v>
      </c>
    </row>
    <row r="1524" spans="1:8" x14ac:dyDescent="0.25">
      <c r="A1524" s="253" t="s">
        <v>21910</v>
      </c>
      <c r="B1524" s="253" t="s">
        <v>22619</v>
      </c>
      <c r="C1524" s="255">
        <v>3</v>
      </c>
      <c r="D1524" s="254" t="s">
        <v>6</v>
      </c>
      <c r="E1524" s="255">
        <v>10.083254999999999</v>
      </c>
      <c r="F1524" s="101" t="s">
        <v>19516</v>
      </c>
      <c r="G1524" s="44">
        <f>IFERROR(IF(VLOOKUP(STOCK_PUENTEPIEDRA[[#This Row],[CODIGO]],STOCKSANLUIS[],10,FALSE),VLOOKUP(STOCK_PUENTEPIEDRA[[#This Row],[CODIGO]],STOCKSANLUIS[],10,FALSE),"STOCK SOLO EN ALM05"),"STOCK SOLO EN ALM05")</f>
        <v>1</v>
      </c>
      <c r="H1524" s="17">
        <f>VALUE(SUBSTITUTE(STOCK_PUENTEPIEDRA[[#This Row],[STOCK ALMACEN 05]],",",""))</f>
        <v>3</v>
      </c>
    </row>
    <row r="1525" spans="1:8" x14ac:dyDescent="0.25">
      <c r="A1525" s="253" t="s">
        <v>21912</v>
      </c>
      <c r="B1525" s="253" t="s">
        <v>22960</v>
      </c>
      <c r="C1525" s="255">
        <v>3</v>
      </c>
      <c r="D1525" s="254" t="s">
        <v>6</v>
      </c>
      <c r="E1525" s="255">
        <v>16.444286999999999</v>
      </c>
      <c r="F1525" s="101" t="s">
        <v>19516</v>
      </c>
      <c r="G1525" s="44">
        <f>IFERROR(IF(VLOOKUP(STOCK_PUENTEPIEDRA[[#This Row],[CODIGO]],STOCKSANLUIS[],10,FALSE),VLOOKUP(STOCK_PUENTEPIEDRA[[#This Row],[CODIGO]],STOCKSANLUIS[],10,FALSE),"STOCK SOLO EN ALM05"),"STOCK SOLO EN ALM05")</f>
        <v>1</v>
      </c>
      <c r="H1525" s="17">
        <f>VALUE(SUBSTITUTE(STOCK_PUENTEPIEDRA[[#This Row],[STOCK ALMACEN 05]],",",""))</f>
        <v>3</v>
      </c>
    </row>
    <row r="1526" spans="1:8" x14ac:dyDescent="0.25">
      <c r="A1526" s="253" t="s">
        <v>21914</v>
      </c>
      <c r="B1526" s="253" t="s">
        <v>22961</v>
      </c>
      <c r="C1526" s="255">
        <v>2</v>
      </c>
      <c r="D1526" s="254" t="s">
        <v>6</v>
      </c>
      <c r="E1526" s="255">
        <v>14.910344</v>
      </c>
      <c r="F1526" s="101" t="s">
        <v>19516</v>
      </c>
      <c r="G1526" s="44">
        <f>IFERROR(IF(VLOOKUP(STOCK_PUENTEPIEDRA[[#This Row],[CODIGO]],STOCKSANLUIS[],10,FALSE),VLOOKUP(STOCK_PUENTEPIEDRA[[#This Row],[CODIGO]],STOCKSANLUIS[],10,FALSE),"STOCK SOLO EN ALM05"),"STOCK SOLO EN ALM05")</f>
        <v>1</v>
      </c>
      <c r="H1526" s="17">
        <f>VALUE(SUBSTITUTE(STOCK_PUENTEPIEDRA[[#This Row],[STOCK ALMACEN 05]],",",""))</f>
        <v>2</v>
      </c>
    </row>
    <row r="1527" spans="1:8" x14ac:dyDescent="0.25">
      <c r="A1527" s="253" t="s">
        <v>21916</v>
      </c>
      <c r="B1527" s="253" t="s">
        <v>22620</v>
      </c>
      <c r="C1527" s="255">
        <v>23</v>
      </c>
      <c r="D1527" s="254" t="s">
        <v>6</v>
      </c>
      <c r="E1527" s="255">
        <v>14.406181999999999</v>
      </c>
      <c r="F1527" s="122" t="str">
        <f>VLOOKUP(STOCK_PUENTEPIEDRA[[#This Row],[CODIGO]],CLASIFICACION[],4,FALSE)</f>
        <v>COPELAND</v>
      </c>
      <c r="G1527" s="44">
        <f>IFERROR(IF(VLOOKUP(STOCK_PUENTEPIEDRA[[#This Row],[CODIGO]],STOCKSANLUIS[],10,FALSE),VLOOKUP(STOCK_PUENTEPIEDRA[[#This Row],[CODIGO]],STOCKSANLUIS[],10,FALSE),"STOCK SOLO EN ALM05"),"STOCK SOLO EN ALM05")</f>
        <v>2</v>
      </c>
      <c r="H1527" s="17">
        <f>VALUE(SUBSTITUTE(STOCK_PUENTEPIEDRA[[#This Row],[STOCK ALMACEN 05]],",",""))</f>
        <v>23</v>
      </c>
    </row>
    <row r="1528" spans="1:8" x14ac:dyDescent="0.25">
      <c r="A1528" s="253" t="s">
        <v>21872</v>
      </c>
      <c r="B1528" s="253" t="s">
        <v>21874</v>
      </c>
      <c r="C1528" s="255">
        <v>0</v>
      </c>
      <c r="D1528" s="254" t="s">
        <v>6</v>
      </c>
      <c r="E1528" s="255">
        <v>89.424149999999997</v>
      </c>
      <c r="F1528" s="101" t="s">
        <v>19516</v>
      </c>
      <c r="G152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28" s="17">
        <f>VALUE(SUBSTITUTE(STOCK_PUENTEPIEDRA[[#This Row],[STOCK ALMACEN 05]],",",""))</f>
        <v>0</v>
      </c>
    </row>
    <row r="1529" spans="1:8" x14ac:dyDescent="0.25">
      <c r="A1529" s="253" t="s">
        <v>21873</v>
      </c>
      <c r="B1529" s="253" t="s">
        <v>21875</v>
      </c>
      <c r="C1529" s="255">
        <v>0</v>
      </c>
      <c r="D1529" s="254" t="s">
        <v>6</v>
      </c>
      <c r="E1529" s="255">
        <v>73.735702000000003</v>
      </c>
      <c r="F1529" s="101" t="s">
        <v>19516</v>
      </c>
      <c r="G152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29" s="17">
        <f>VALUE(SUBSTITUTE(STOCK_PUENTEPIEDRA[[#This Row],[STOCK ALMACEN 05]],",",""))</f>
        <v>0</v>
      </c>
    </row>
    <row r="1530" spans="1:8" x14ac:dyDescent="0.25">
      <c r="A1530" s="253" t="s">
        <v>22020</v>
      </c>
      <c r="B1530" s="253" t="s">
        <v>22021</v>
      </c>
      <c r="C1530" s="255">
        <v>0</v>
      </c>
      <c r="D1530" s="254" t="s">
        <v>6</v>
      </c>
      <c r="E1530" s="255">
        <v>260.73812900000001</v>
      </c>
      <c r="F1530" s="101" t="s">
        <v>19516</v>
      </c>
      <c r="G153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30" s="17">
        <f>VALUE(SUBSTITUTE(STOCK_PUENTEPIEDRA[[#This Row],[STOCK ALMACEN 05]],",",""))</f>
        <v>0</v>
      </c>
    </row>
    <row r="1531" spans="1:8" x14ac:dyDescent="0.25">
      <c r="A1531" s="253" t="s">
        <v>22022</v>
      </c>
      <c r="B1531" s="253" t="s">
        <v>22023</v>
      </c>
      <c r="C1531" s="255">
        <v>26</v>
      </c>
      <c r="D1531" s="254" t="s">
        <v>6</v>
      </c>
      <c r="E1531" s="255">
        <v>243.640547</v>
      </c>
      <c r="F1531" s="101" t="s">
        <v>19516</v>
      </c>
      <c r="G1531" s="44">
        <f>IFERROR(IF(VLOOKUP(STOCK_PUENTEPIEDRA[[#This Row],[CODIGO]],STOCKSANLUIS[],10,FALSE),VLOOKUP(STOCK_PUENTEPIEDRA[[#This Row],[CODIGO]],STOCKSANLUIS[],10,FALSE),"STOCK SOLO EN ALM05"),"STOCK SOLO EN ALM05")</f>
        <v>2</v>
      </c>
      <c r="H1531" s="17">
        <f>VALUE(SUBSTITUTE(STOCK_PUENTEPIEDRA[[#This Row],[STOCK ALMACEN 05]],",",""))</f>
        <v>26</v>
      </c>
    </row>
    <row r="1532" spans="1:8" x14ac:dyDescent="0.25">
      <c r="A1532" s="253" t="s">
        <v>22024</v>
      </c>
      <c r="B1532" s="253" t="s">
        <v>22120</v>
      </c>
      <c r="C1532" s="255">
        <v>35</v>
      </c>
      <c r="D1532" s="254" t="s">
        <v>6</v>
      </c>
      <c r="E1532" s="255">
        <v>483.00669699999997</v>
      </c>
      <c r="F1532" s="101" t="s">
        <v>19516</v>
      </c>
      <c r="G1532" s="44">
        <f>IFERROR(IF(VLOOKUP(STOCK_PUENTEPIEDRA[[#This Row],[CODIGO]],STOCKSANLUIS[],10,FALSE),VLOOKUP(STOCK_PUENTEPIEDRA[[#This Row],[CODIGO]],STOCKSANLUIS[],10,FALSE),"STOCK SOLO EN ALM05"),"STOCK SOLO EN ALM05")</f>
        <v>2</v>
      </c>
      <c r="H1532" s="17">
        <f>VALUE(SUBSTITUTE(STOCK_PUENTEPIEDRA[[#This Row],[STOCK ALMACEN 05]],",",""))</f>
        <v>35</v>
      </c>
    </row>
    <row r="1533" spans="1:8" x14ac:dyDescent="0.25">
      <c r="A1533" s="253" t="s">
        <v>22026</v>
      </c>
      <c r="B1533" s="253" t="s">
        <v>22121</v>
      </c>
      <c r="C1533" s="255">
        <v>12</v>
      </c>
      <c r="D1533" s="254" t="s">
        <v>6</v>
      </c>
      <c r="E1533" s="255">
        <v>502.24147699999997</v>
      </c>
      <c r="F1533" s="101" t="s">
        <v>19516</v>
      </c>
      <c r="G1533" s="44">
        <f>IFERROR(IF(VLOOKUP(STOCK_PUENTEPIEDRA[[#This Row],[CODIGO]],STOCKSANLUIS[],10,FALSE),VLOOKUP(STOCK_PUENTEPIEDRA[[#This Row],[CODIGO]],STOCKSANLUIS[],10,FALSE),"STOCK SOLO EN ALM05"),"STOCK SOLO EN ALM05")</f>
        <v>2</v>
      </c>
      <c r="H1533" s="17">
        <f>VALUE(SUBSTITUTE(STOCK_PUENTEPIEDRA[[#This Row],[STOCK ALMACEN 05]],",",""))</f>
        <v>12</v>
      </c>
    </row>
    <row r="1534" spans="1:8" x14ac:dyDescent="0.25">
      <c r="A1534" s="253" t="s">
        <v>22048</v>
      </c>
      <c r="B1534" s="253" t="s">
        <v>22621</v>
      </c>
      <c r="C1534" s="255">
        <v>0</v>
      </c>
      <c r="D1534" s="254" t="s">
        <v>6</v>
      </c>
      <c r="E1534" s="255">
        <v>17.996752999999998</v>
      </c>
      <c r="F1534" s="101" t="s">
        <v>19516</v>
      </c>
      <c r="G153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34" s="17">
        <f>VALUE(SUBSTITUTE(STOCK_PUENTEPIEDRA[[#This Row],[STOCK ALMACEN 05]],",",""))</f>
        <v>0</v>
      </c>
    </row>
    <row r="1535" spans="1:8" x14ac:dyDescent="0.25">
      <c r="A1535" s="253" t="s">
        <v>22050</v>
      </c>
      <c r="B1535" s="253" t="s">
        <v>22095</v>
      </c>
      <c r="C1535" s="255">
        <v>0</v>
      </c>
      <c r="D1535" s="254" t="s">
        <v>6</v>
      </c>
      <c r="E1535" s="255">
        <v>19.559408000000001</v>
      </c>
      <c r="F1535" s="122" t="str">
        <f>VLOOKUP(STOCK_PUENTEPIEDRA[[#This Row],[CODIGO]],CLASIFICACION[],4,FALSE)</f>
        <v>STAR COLD</v>
      </c>
      <c r="G1535" s="44">
        <f>IFERROR(IF(VLOOKUP(STOCK_PUENTEPIEDRA[[#This Row],[CODIGO]],STOCKSANLUIS[],10,FALSE),VLOOKUP(STOCK_PUENTEPIEDRA[[#This Row],[CODIGO]],STOCKSANLUIS[],10,FALSE),"STOCK SOLO EN ALM05"),"STOCK SOLO EN ALM05")</f>
        <v>33</v>
      </c>
      <c r="H1535" s="17">
        <f>VALUE(SUBSTITUTE(STOCK_PUENTEPIEDRA[[#This Row],[STOCK ALMACEN 05]],",",""))</f>
        <v>0</v>
      </c>
    </row>
    <row r="1536" spans="1:8" x14ac:dyDescent="0.25">
      <c r="A1536" s="253" t="s">
        <v>22052</v>
      </c>
      <c r="B1536" s="253" t="s">
        <v>22053</v>
      </c>
      <c r="C1536" s="255">
        <v>0</v>
      </c>
      <c r="D1536" s="254" t="s">
        <v>6</v>
      </c>
      <c r="E1536" s="255">
        <v>19.413727000000002</v>
      </c>
      <c r="F1536" s="122" t="str">
        <f>VLOOKUP(STOCK_PUENTEPIEDRA[[#This Row],[CODIGO]],CLASIFICACION[],4,FALSE)</f>
        <v>STAR COLD</v>
      </c>
      <c r="G153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36" s="17">
        <f>VALUE(SUBSTITUTE(STOCK_PUENTEPIEDRA[[#This Row],[STOCK ALMACEN 05]],",",""))</f>
        <v>0</v>
      </c>
    </row>
    <row r="1537" spans="1:8" x14ac:dyDescent="0.25">
      <c r="A1537" s="253" t="s">
        <v>22054</v>
      </c>
      <c r="B1537" s="253" t="s">
        <v>22622</v>
      </c>
      <c r="C1537" s="255">
        <v>40</v>
      </c>
      <c r="D1537" s="254" t="s">
        <v>6</v>
      </c>
      <c r="E1537" s="255">
        <v>10.095546000000001</v>
      </c>
      <c r="F1537" s="122" t="str">
        <f>VLOOKUP(STOCK_PUENTEPIEDRA[[#This Row],[CODIGO]],CLASIFICACION[],4,FALSE)</f>
        <v>JOHNSON CONTROLS</v>
      </c>
      <c r="G1537" s="44">
        <f>IFERROR(IF(VLOOKUP(STOCK_PUENTEPIEDRA[[#This Row],[CODIGO]],STOCKSANLUIS[],10,FALSE),VLOOKUP(STOCK_PUENTEPIEDRA[[#This Row],[CODIGO]],STOCKSANLUIS[],10,FALSE),"STOCK SOLO EN ALM05"),"STOCK SOLO EN ALM05")</f>
        <v>40</v>
      </c>
      <c r="H1537" s="17">
        <f>VALUE(SUBSTITUTE(STOCK_PUENTEPIEDRA[[#This Row],[STOCK ALMACEN 05]],",",""))</f>
        <v>40</v>
      </c>
    </row>
    <row r="1538" spans="1:8" x14ac:dyDescent="0.25">
      <c r="A1538" s="253" t="s">
        <v>22056</v>
      </c>
      <c r="B1538" s="253" t="s">
        <v>22122</v>
      </c>
      <c r="C1538" s="255">
        <v>159</v>
      </c>
      <c r="D1538" s="254" t="s">
        <v>6</v>
      </c>
      <c r="E1538" s="255">
        <v>11.753382999999999</v>
      </c>
      <c r="F1538" s="122" t="str">
        <f>VLOOKUP(STOCK_PUENTEPIEDRA[[#This Row],[CODIGO]],CLASIFICACION[],4,FALSE)</f>
        <v>JOHNSON CONTROLS</v>
      </c>
      <c r="G1538" s="44">
        <f>IFERROR(IF(VLOOKUP(STOCK_PUENTEPIEDRA[[#This Row],[CODIGO]],STOCKSANLUIS[],10,FALSE),VLOOKUP(STOCK_PUENTEPIEDRA[[#This Row],[CODIGO]],STOCKSANLUIS[],10,FALSE),"STOCK SOLO EN ALM05"),"STOCK SOLO EN ALM05")</f>
        <v>64</v>
      </c>
      <c r="H1538" s="17">
        <f>VALUE(SUBSTITUTE(STOCK_PUENTEPIEDRA[[#This Row],[STOCK ALMACEN 05]],",",""))</f>
        <v>159</v>
      </c>
    </row>
    <row r="1539" spans="1:8" x14ac:dyDescent="0.25">
      <c r="A1539" s="253" t="s">
        <v>22058</v>
      </c>
      <c r="B1539" s="253" t="s">
        <v>22059</v>
      </c>
      <c r="C1539" s="255">
        <v>0</v>
      </c>
      <c r="D1539" s="254" t="s">
        <v>6</v>
      </c>
      <c r="E1539" s="255">
        <v>885.15247399999998</v>
      </c>
      <c r="F1539" s="122" t="str">
        <f>VLOOKUP(STOCK_PUENTEPIEDRA[[#This Row],[CODIGO]],CLASIFICACION[],4,FALSE)</f>
        <v>DANFOSS</v>
      </c>
      <c r="G153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39" s="17">
        <f>VALUE(SUBSTITUTE(STOCK_PUENTEPIEDRA[[#This Row],[STOCK ALMACEN 05]],",",""))</f>
        <v>0</v>
      </c>
    </row>
    <row r="1540" spans="1:8" x14ac:dyDescent="0.25">
      <c r="A1540" s="253" t="s">
        <v>22060</v>
      </c>
      <c r="B1540" s="253" t="s">
        <v>22061</v>
      </c>
      <c r="C1540" s="255">
        <v>0</v>
      </c>
      <c r="D1540" s="254" t="s">
        <v>6</v>
      </c>
      <c r="E1540" s="255">
        <v>868.51656000000003</v>
      </c>
      <c r="F1540" s="122" t="str">
        <f>VLOOKUP(STOCK_PUENTEPIEDRA[[#This Row],[CODIGO]],CLASIFICACION[],4,FALSE)</f>
        <v>DANFOSS</v>
      </c>
      <c r="G154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0" s="17">
        <f>VALUE(SUBSTITUTE(STOCK_PUENTEPIEDRA[[#This Row],[STOCK ALMACEN 05]],",",""))</f>
        <v>0</v>
      </c>
    </row>
    <row r="1541" spans="1:8" x14ac:dyDescent="0.25">
      <c r="A1541" s="253" t="s">
        <v>22062</v>
      </c>
      <c r="B1541" s="253" t="s">
        <v>22063</v>
      </c>
      <c r="C1541" s="255">
        <v>0</v>
      </c>
      <c r="D1541" s="254" t="s">
        <v>6</v>
      </c>
      <c r="E1541" s="255">
        <v>939.17014500000005</v>
      </c>
      <c r="F1541" s="122" t="str">
        <f>VLOOKUP(STOCK_PUENTEPIEDRA[[#This Row],[CODIGO]],CLASIFICACION[],4,FALSE)</f>
        <v>DANFOSS</v>
      </c>
      <c r="G154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1" s="17">
        <f>VALUE(SUBSTITUTE(STOCK_PUENTEPIEDRA[[#This Row],[STOCK ALMACEN 05]],",",""))</f>
        <v>0</v>
      </c>
    </row>
    <row r="1542" spans="1:8" x14ac:dyDescent="0.25">
      <c r="A1542" s="253" t="s">
        <v>22064</v>
      </c>
      <c r="B1542" s="253" t="s">
        <v>22065</v>
      </c>
      <c r="C1542" s="255">
        <v>2</v>
      </c>
      <c r="D1542" s="254" t="s">
        <v>6</v>
      </c>
      <c r="E1542" s="255">
        <v>939.17014500000005</v>
      </c>
      <c r="F1542" s="122" t="str">
        <f>VLOOKUP(STOCK_PUENTEPIEDRA[[#This Row],[CODIGO]],CLASIFICACION[],4,FALSE)</f>
        <v>DANFOSS</v>
      </c>
      <c r="G154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2" s="17">
        <f>VALUE(SUBSTITUTE(STOCK_PUENTEPIEDRA[[#This Row],[STOCK ALMACEN 05]],",",""))</f>
        <v>2</v>
      </c>
    </row>
    <row r="1543" spans="1:8" x14ac:dyDescent="0.25">
      <c r="A1543" s="253" t="s">
        <v>22066</v>
      </c>
      <c r="B1543" s="253" t="s">
        <v>22067</v>
      </c>
      <c r="C1543" s="255">
        <v>1</v>
      </c>
      <c r="D1543" s="254" t="s">
        <v>6</v>
      </c>
      <c r="E1543" s="255">
        <v>853.997569</v>
      </c>
      <c r="F1543" s="122" t="str">
        <f>VLOOKUP(STOCK_PUENTEPIEDRA[[#This Row],[CODIGO]],CLASIFICACION[],4,FALSE)</f>
        <v>DANFOSS</v>
      </c>
      <c r="G154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3" s="17">
        <f>VALUE(SUBSTITUTE(STOCK_PUENTEPIEDRA[[#This Row],[STOCK ALMACEN 05]],",",""))</f>
        <v>1</v>
      </c>
    </row>
    <row r="1544" spans="1:8" x14ac:dyDescent="0.25">
      <c r="A1544" s="253" t="s">
        <v>22068</v>
      </c>
      <c r="B1544" s="253" t="s">
        <v>22069</v>
      </c>
      <c r="C1544" s="255">
        <v>1</v>
      </c>
      <c r="D1544" s="254" t="s">
        <v>6</v>
      </c>
      <c r="E1544" s="255">
        <v>908.84135500000002</v>
      </c>
      <c r="F1544" s="122" t="str">
        <f>VLOOKUP(STOCK_PUENTEPIEDRA[[#This Row],[CODIGO]],CLASIFICACION[],4,FALSE)</f>
        <v>DANFOSS</v>
      </c>
      <c r="G1544" s="44">
        <f>IFERROR(IF(VLOOKUP(STOCK_PUENTEPIEDRA[[#This Row],[CODIGO]],STOCKSANLUIS[],10,FALSE),VLOOKUP(STOCK_PUENTEPIEDRA[[#This Row],[CODIGO]],STOCKSANLUIS[],10,FALSE),"STOCK SOLO EN ALM05"),"STOCK SOLO EN ALM05")</f>
        <v>1</v>
      </c>
      <c r="H1544" s="17">
        <f>VALUE(SUBSTITUTE(STOCK_PUENTEPIEDRA[[#This Row],[STOCK ALMACEN 05]],",",""))</f>
        <v>1</v>
      </c>
    </row>
    <row r="1545" spans="1:8" x14ac:dyDescent="0.25">
      <c r="A1545" s="253" t="s">
        <v>22070</v>
      </c>
      <c r="B1545" s="253" t="s">
        <v>22071</v>
      </c>
      <c r="C1545" s="255">
        <v>0</v>
      </c>
      <c r="D1545" s="254" t="s">
        <v>6</v>
      </c>
      <c r="E1545" s="255">
        <v>1135.909705</v>
      </c>
      <c r="F1545" s="122" t="str">
        <f>VLOOKUP(STOCK_PUENTEPIEDRA[[#This Row],[CODIGO]],CLASIFICACION[],4,FALSE)</f>
        <v>DANFOSS</v>
      </c>
      <c r="G154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5" s="17">
        <f>VALUE(SUBSTITUTE(STOCK_PUENTEPIEDRA[[#This Row],[STOCK ALMACEN 05]],",",""))</f>
        <v>0</v>
      </c>
    </row>
    <row r="1546" spans="1:8" x14ac:dyDescent="0.25">
      <c r="A1546" s="253" t="s">
        <v>22072</v>
      </c>
      <c r="B1546" s="253" t="s">
        <v>22073</v>
      </c>
      <c r="C1546" s="255">
        <v>0</v>
      </c>
      <c r="D1546" s="254" t="s">
        <v>6</v>
      </c>
      <c r="E1546" s="255">
        <v>1394.0710019999999</v>
      </c>
      <c r="F1546" s="122" t="str">
        <f>VLOOKUP(STOCK_PUENTEPIEDRA[[#This Row],[CODIGO]],CLASIFICACION[],4,FALSE)</f>
        <v>DANFOSS</v>
      </c>
      <c r="G154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6" s="17">
        <f>VALUE(SUBSTITUTE(STOCK_PUENTEPIEDRA[[#This Row],[STOCK ALMACEN 05]],",",""))</f>
        <v>0</v>
      </c>
    </row>
    <row r="1547" spans="1:8" x14ac:dyDescent="0.25">
      <c r="A1547" s="253" t="s">
        <v>22074</v>
      </c>
      <c r="B1547" s="253" t="s">
        <v>22075</v>
      </c>
      <c r="C1547" s="255">
        <v>0</v>
      </c>
      <c r="D1547" s="254" t="s">
        <v>6</v>
      </c>
      <c r="E1547" s="255">
        <v>1342.4387429999999</v>
      </c>
      <c r="F1547" s="122" t="str">
        <f>VLOOKUP(STOCK_PUENTEPIEDRA[[#This Row],[CODIGO]],CLASIFICACION[],4,FALSE)</f>
        <v>DANFOSS</v>
      </c>
      <c r="G154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7" s="17">
        <f>VALUE(SUBSTITUTE(STOCK_PUENTEPIEDRA[[#This Row],[STOCK ALMACEN 05]],",",""))</f>
        <v>0</v>
      </c>
    </row>
    <row r="1548" spans="1:8" x14ac:dyDescent="0.25">
      <c r="A1548" s="253" t="s">
        <v>22076</v>
      </c>
      <c r="B1548" s="253" t="s">
        <v>22077</v>
      </c>
      <c r="C1548" s="255">
        <v>0</v>
      </c>
      <c r="D1548" s="254" t="s">
        <v>6</v>
      </c>
      <c r="E1548" s="255">
        <v>2114.8986490000002</v>
      </c>
      <c r="F1548" s="122" t="str">
        <f>VLOOKUP(STOCK_PUENTEPIEDRA[[#This Row],[CODIGO]],CLASIFICACION[],4,FALSE)</f>
        <v>DANFOSS</v>
      </c>
      <c r="G154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8" s="17">
        <f>VALUE(SUBSTITUTE(STOCK_PUENTEPIEDRA[[#This Row],[STOCK ALMACEN 05]],",",""))</f>
        <v>0</v>
      </c>
    </row>
    <row r="1549" spans="1:8" x14ac:dyDescent="0.25">
      <c r="A1549" s="253" t="s">
        <v>22078</v>
      </c>
      <c r="B1549" s="253" t="s">
        <v>22962</v>
      </c>
      <c r="C1549" s="255">
        <v>2</v>
      </c>
      <c r="D1549" s="254" t="s">
        <v>6</v>
      </c>
      <c r="E1549" s="255">
        <v>2586.6626019999999</v>
      </c>
      <c r="F1549" s="122" t="str">
        <f>VLOOKUP(STOCK_PUENTEPIEDRA[[#This Row],[CODIGO]],CLASIFICACION[],4,FALSE)</f>
        <v>DANFOSS</v>
      </c>
      <c r="G154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49" s="17">
        <f>VALUE(SUBSTITUTE(STOCK_PUENTEPIEDRA[[#This Row],[STOCK ALMACEN 05]],",",""))</f>
        <v>2</v>
      </c>
    </row>
    <row r="1550" spans="1:8" x14ac:dyDescent="0.25">
      <c r="A1550" s="253" t="s">
        <v>22133</v>
      </c>
      <c r="B1550" s="253" t="s">
        <v>22963</v>
      </c>
      <c r="C1550" s="255">
        <v>0</v>
      </c>
      <c r="D1550" s="254" t="s">
        <v>6</v>
      </c>
      <c r="E1550" s="255">
        <v>34.700000000000003</v>
      </c>
      <c r="F1550" s="122" t="str">
        <f>VLOOKUP(STOCK_PUENTEPIEDRA[[#This Row],[CODIGO]],CLASIFICACION[],4,FALSE)</f>
        <v>EVERWELL</v>
      </c>
      <c r="G155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50" s="17">
        <f>VALUE(SUBSTITUTE(STOCK_PUENTEPIEDRA[[#This Row],[STOCK ALMACEN 05]],",",""))</f>
        <v>0</v>
      </c>
    </row>
    <row r="1551" spans="1:8" x14ac:dyDescent="0.25">
      <c r="A1551" s="253" t="s">
        <v>22140</v>
      </c>
      <c r="B1551" s="253" t="s">
        <v>22141</v>
      </c>
      <c r="C1551" s="255">
        <v>0</v>
      </c>
      <c r="D1551" s="254" t="s">
        <v>6</v>
      </c>
      <c r="E1551" s="255">
        <v>35</v>
      </c>
      <c r="F1551" s="122" t="str">
        <f>VLOOKUP(STOCK_PUENTEPIEDRA[[#This Row],[CODIGO]],CLASIFICACION[],4,FALSE)</f>
        <v>TEMP BLUE</v>
      </c>
      <c r="G155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51" s="17">
        <f>VALUE(SUBSTITUTE(STOCK_PUENTEPIEDRA[[#This Row],[STOCK ALMACEN 05]],",",""))</f>
        <v>0</v>
      </c>
    </row>
    <row r="1552" spans="1:8" x14ac:dyDescent="0.25">
      <c r="A1552" s="253" t="s">
        <v>22155</v>
      </c>
      <c r="B1552" s="253" t="s">
        <v>22156</v>
      </c>
      <c r="C1552" s="255">
        <v>0</v>
      </c>
      <c r="D1552" s="254" t="s">
        <v>6</v>
      </c>
      <c r="E1552" s="255">
        <v>35</v>
      </c>
      <c r="F1552" s="122" t="str">
        <f>VLOOKUP(STOCK_PUENTEPIEDRA[[#This Row],[CODIGO]],CLASIFICACION[],4,FALSE)</f>
        <v>TEMP BLUE</v>
      </c>
      <c r="G1552" s="44">
        <f>IFERROR(IF(VLOOKUP(STOCK_PUENTEPIEDRA[[#This Row],[CODIGO]],STOCKSANLUIS[],10,FALSE),VLOOKUP(STOCK_PUENTEPIEDRA[[#This Row],[CODIGO]],STOCKSANLUIS[],10,FALSE),"STOCK SOLO EN ALM05"),"STOCK SOLO EN ALM05")</f>
        <v>1</v>
      </c>
      <c r="H1552" s="17">
        <f>VALUE(SUBSTITUTE(STOCK_PUENTEPIEDRA[[#This Row],[STOCK ALMACEN 05]],",",""))</f>
        <v>0</v>
      </c>
    </row>
    <row r="1553" spans="1:8" x14ac:dyDescent="0.25">
      <c r="A1553" s="253" t="s">
        <v>22157</v>
      </c>
      <c r="B1553" s="253" t="s">
        <v>22623</v>
      </c>
      <c r="C1553" s="255">
        <v>0</v>
      </c>
      <c r="D1553" s="254" t="s">
        <v>6</v>
      </c>
      <c r="E1553" s="255">
        <v>35</v>
      </c>
      <c r="F1553" s="122" t="str">
        <f>VLOOKUP(STOCK_PUENTEPIEDRA[[#This Row],[CODIGO]],CLASIFICACION[],4,FALSE)</f>
        <v>TEMP BLUE</v>
      </c>
      <c r="G1553" s="44">
        <f>IFERROR(IF(VLOOKUP(STOCK_PUENTEPIEDRA[[#This Row],[CODIGO]],STOCKSANLUIS[],10,FALSE),VLOOKUP(STOCK_PUENTEPIEDRA[[#This Row],[CODIGO]],STOCKSANLUIS[],10,FALSE),"STOCK SOLO EN ALM05"),"STOCK SOLO EN ALM05")</f>
        <v>1</v>
      </c>
      <c r="H1553" s="17">
        <f>VALUE(SUBSTITUTE(STOCK_PUENTEPIEDRA[[#This Row],[STOCK ALMACEN 05]],",",""))</f>
        <v>0</v>
      </c>
    </row>
    <row r="1554" spans="1:8" x14ac:dyDescent="0.25">
      <c r="A1554" s="253" t="s">
        <v>22230</v>
      </c>
      <c r="B1554" s="253" t="s">
        <v>22231</v>
      </c>
      <c r="C1554" s="255">
        <v>11</v>
      </c>
      <c r="D1554" s="254" t="s">
        <v>6</v>
      </c>
      <c r="E1554" s="255">
        <v>109.332926</v>
      </c>
      <c r="F1554" s="122" t="str">
        <f>VLOOKUP(STOCK_PUENTEPIEDRA[[#This Row],[CODIGO]],CLASIFICACION[],4,FALSE)</f>
        <v>GMCC</v>
      </c>
      <c r="G1554" s="44">
        <f>IFERROR(IF(VLOOKUP(STOCK_PUENTEPIEDRA[[#This Row],[CODIGO]],STOCKSANLUIS[],10,FALSE),VLOOKUP(STOCK_PUENTEPIEDRA[[#This Row],[CODIGO]],STOCKSANLUIS[],10,FALSE),"STOCK SOLO EN ALM05"),"STOCK SOLO EN ALM05")</f>
        <v>1</v>
      </c>
      <c r="H1554" s="17">
        <f>VALUE(SUBSTITUTE(STOCK_PUENTEPIEDRA[[#This Row],[STOCK ALMACEN 05]],",",""))</f>
        <v>11</v>
      </c>
    </row>
    <row r="1555" spans="1:8" x14ac:dyDescent="0.25">
      <c r="A1555" s="253" t="s">
        <v>22232</v>
      </c>
      <c r="B1555" s="253" t="s">
        <v>22233</v>
      </c>
      <c r="C1555" s="255">
        <v>19</v>
      </c>
      <c r="D1555" s="254" t="s">
        <v>6</v>
      </c>
      <c r="E1555" s="255">
        <v>6.8998939999999997</v>
      </c>
      <c r="F1555" s="122" t="str">
        <f>VLOOKUP(STOCK_PUENTEPIEDRA[[#This Row],[CODIGO]],CLASIFICACION[],4,FALSE)</f>
        <v>EVERFROST</v>
      </c>
      <c r="G1555" s="44">
        <f>IFERROR(IF(VLOOKUP(STOCK_PUENTEPIEDRA[[#This Row],[CODIGO]],STOCKSANLUIS[],10,FALSE),VLOOKUP(STOCK_PUENTEPIEDRA[[#This Row],[CODIGO]],STOCKSANLUIS[],10,FALSE),"STOCK SOLO EN ALM05"),"STOCK SOLO EN ALM05")</f>
        <v>7</v>
      </c>
      <c r="H1555" s="17">
        <f>VALUE(SUBSTITUTE(STOCK_PUENTEPIEDRA[[#This Row],[STOCK ALMACEN 05]],",",""))</f>
        <v>19</v>
      </c>
    </row>
    <row r="1556" spans="1:8" x14ac:dyDescent="0.25">
      <c r="A1556" s="253" t="s">
        <v>22234</v>
      </c>
      <c r="B1556" s="253" t="s">
        <v>22235</v>
      </c>
      <c r="C1556" s="255">
        <v>21</v>
      </c>
      <c r="D1556" s="254" t="s">
        <v>6</v>
      </c>
      <c r="E1556" s="255">
        <v>4.7585480000000002</v>
      </c>
      <c r="F1556" s="122" t="str">
        <f>VLOOKUP(STOCK_PUENTEPIEDRA[[#This Row],[CODIGO]],CLASIFICACION[],4,FALSE)</f>
        <v>EVERFROST</v>
      </c>
      <c r="G1556" s="44">
        <f>IFERROR(IF(VLOOKUP(STOCK_PUENTEPIEDRA[[#This Row],[CODIGO]],STOCKSANLUIS[],10,FALSE),VLOOKUP(STOCK_PUENTEPIEDRA[[#This Row],[CODIGO]],STOCKSANLUIS[],10,FALSE),"STOCK SOLO EN ALM05"),"STOCK SOLO EN ALM05")</f>
        <v>8</v>
      </c>
      <c r="H1556" s="17">
        <f>VALUE(SUBSTITUTE(STOCK_PUENTEPIEDRA[[#This Row],[STOCK ALMACEN 05]],",",""))</f>
        <v>21</v>
      </c>
    </row>
    <row r="1557" spans="1:8" x14ac:dyDescent="0.25">
      <c r="A1557" s="253" t="s">
        <v>22236</v>
      </c>
      <c r="B1557" s="253" t="s">
        <v>22237</v>
      </c>
      <c r="C1557" s="255">
        <v>31</v>
      </c>
      <c r="D1557" s="254" t="s">
        <v>6</v>
      </c>
      <c r="E1557" s="255">
        <v>6.9102389999999998</v>
      </c>
      <c r="F1557" s="122" t="str">
        <f>VLOOKUP(STOCK_PUENTEPIEDRA[[#This Row],[CODIGO]],CLASIFICACION[],4,FALSE)</f>
        <v>EVERFROST</v>
      </c>
      <c r="G1557" s="44">
        <f>IFERROR(IF(VLOOKUP(STOCK_PUENTEPIEDRA[[#This Row],[CODIGO]],STOCKSANLUIS[],10,FALSE),VLOOKUP(STOCK_PUENTEPIEDRA[[#This Row],[CODIGO]],STOCKSANLUIS[],10,FALSE),"STOCK SOLO EN ALM05"),"STOCK SOLO EN ALM05")</f>
        <v>10</v>
      </c>
      <c r="H1557" s="17">
        <f>VALUE(SUBSTITUTE(STOCK_PUENTEPIEDRA[[#This Row],[STOCK ALMACEN 05]],",",""))</f>
        <v>31</v>
      </c>
    </row>
    <row r="1558" spans="1:8" x14ac:dyDescent="0.25">
      <c r="A1558" s="253" t="s">
        <v>22238</v>
      </c>
      <c r="B1558" s="253" t="s">
        <v>22239</v>
      </c>
      <c r="C1558" s="255">
        <v>4</v>
      </c>
      <c r="D1558" s="254" t="s">
        <v>6</v>
      </c>
      <c r="E1558" s="255">
        <v>9.9308820000000004</v>
      </c>
      <c r="F1558" s="122" t="str">
        <f>VLOOKUP(STOCK_PUENTEPIEDRA[[#This Row],[CODIGO]],CLASIFICACION[],4,FALSE)</f>
        <v>EVERFROST</v>
      </c>
      <c r="G1558" s="44">
        <f>IFERROR(IF(VLOOKUP(STOCK_PUENTEPIEDRA[[#This Row],[CODIGO]],STOCKSANLUIS[],10,FALSE),VLOOKUP(STOCK_PUENTEPIEDRA[[#This Row],[CODIGO]],STOCKSANLUIS[],10,FALSE),"STOCK SOLO EN ALM05"),"STOCK SOLO EN ALM05")</f>
        <v>25</v>
      </c>
      <c r="H1558" s="17">
        <f>VALUE(SUBSTITUTE(STOCK_PUENTEPIEDRA[[#This Row],[STOCK ALMACEN 05]],",",""))</f>
        <v>4</v>
      </c>
    </row>
    <row r="1559" spans="1:8" x14ac:dyDescent="0.25">
      <c r="A1559" s="253" t="s">
        <v>22240</v>
      </c>
      <c r="B1559" s="253" t="s">
        <v>22241</v>
      </c>
      <c r="C1559" s="255">
        <v>25</v>
      </c>
      <c r="D1559" s="254" t="s">
        <v>6</v>
      </c>
      <c r="E1559" s="255">
        <v>10.644665</v>
      </c>
      <c r="F1559" s="122" t="str">
        <f>VLOOKUP(STOCK_PUENTEPIEDRA[[#This Row],[CODIGO]],CLASIFICACION[],4,FALSE)</f>
        <v>EVERFROST</v>
      </c>
      <c r="G1559" s="44">
        <f>IFERROR(IF(VLOOKUP(STOCK_PUENTEPIEDRA[[#This Row],[CODIGO]],STOCKSANLUIS[],10,FALSE),VLOOKUP(STOCK_PUENTEPIEDRA[[#This Row],[CODIGO]],STOCKSANLUIS[],10,FALSE),"STOCK SOLO EN ALM05"),"STOCK SOLO EN ALM05")</f>
        <v>23</v>
      </c>
      <c r="H1559" s="17">
        <f>VALUE(SUBSTITUTE(STOCK_PUENTEPIEDRA[[#This Row],[STOCK ALMACEN 05]],",",""))</f>
        <v>25</v>
      </c>
    </row>
    <row r="1560" spans="1:8" x14ac:dyDescent="0.25">
      <c r="A1560" s="253" t="s">
        <v>22242</v>
      </c>
      <c r="B1560" s="253" t="s">
        <v>22243</v>
      </c>
      <c r="C1560" s="255">
        <v>20</v>
      </c>
      <c r="D1560" s="254" t="s">
        <v>6</v>
      </c>
      <c r="E1560" s="255">
        <v>4.5723440000000002</v>
      </c>
      <c r="F1560" s="122" t="str">
        <f>VLOOKUP(STOCK_PUENTEPIEDRA[[#This Row],[CODIGO]],CLASIFICACION[],4,FALSE)</f>
        <v>EVERFROST</v>
      </c>
      <c r="G1560" s="44">
        <f>IFERROR(IF(VLOOKUP(STOCK_PUENTEPIEDRA[[#This Row],[CODIGO]],STOCKSANLUIS[],10,FALSE),VLOOKUP(STOCK_PUENTEPIEDRA[[#This Row],[CODIGO]],STOCKSANLUIS[],10,FALSE),"STOCK SOLO EN ALM05"),"STOCK SOLO EN ALM05")</f>
        <v>10</v>
      </c>
      <c r="H1560" s="17">
        <f>VALUE(SUBSTITUTE(STOCK_PUENTEPIEDRA[[#This Row],[STOCK ALMACEN 05]],",",""))</f>
        <v>20</v>
      </c>
    </row>
    <row r="1561" spans="1:8" x14ac:dyDescent="0.25">
      <c r="A1561" s="253" t="s">
        <v>22244</v>
      </c>
      <c r="B1561" s="253" t="s">
        <v>22245</v>
      </c>
      <c r="C1561" s="255">
        <v>20</v>
      </c>
      <c r="D1561" s="254" t="s">
        <v>6</v>
      </c>
      <c r="E1561" s="255">
        <v>4.1999360000000001</v>
      </c>
      <c r="F1561" s="122" t="str">
        <f>VLOOKUP(STOCK_PUENTEPIEDRA[[#This Row],[CODIGO]],CLASIFICACION[],4,FALSE)</f>
        <v>EVERFROST</v>
      </c>
      <c r="G1561" s="44">
        <f>IFERROR(IF(VLOOKUP(STOCK_PUENTEPIEDRA[[#This Row],[CODIGO]],STOCKSANLUIS[],10,FALSE),VLOOKUP(STOCK_PUENTEPIEDRA[[#This Row],[CODIGO]],STOCKSANLUIS[],10,FALSE),"STOCK SOLO EN ALM05"),"STOCK SOLO EN ALM05")</f>
        <v>10</v>
      </c>
      <c r="H1561" s="17">
        <f>VALUE(SUBSTITUTE(STOCK_PUENTEPIEDRA[[#This Row],[STOCK ALMACEN 05]],",",""))</f>
        <v>20</v>
      </c>
    </row>
    <row r="1562" spans="1:8" x14ac:dyDescent="0.25">
      <c r="A1562" s="253" t="s">
        <v>22246</v>
      </c>
      <c r="B1562" s="253" t="s">
        <v>22247</v>
      </c>
      <c r="C1562" s="255">
        <v>15</v>
      </c>
      <c r="D1562" s="254" t="s">
        <v>6</v>
      </c>
      <c r="E1562" s="255">
        <v>1.8620399999999999</v>
      </c>
      <c r="F1562" s="122" t="str">
        <f>VLOOKUP(STOCK_PUENTEPIEDRA[[#This Row],[CODIGO]],CLASIFICACION[],4,FALSE)</f>
        <v>EVERFROST</v>
      </c>
      <c r="G1562" s="44">
        <f>IFERROR(IF(VLOOKUP(STOCK_PUENTEPIEDRA[[#This Row],[CODIGO]],STOCKSANLUIS[],10,FALSE),VLOOKUP(STOCK_PUENTEPIEDRA[[#This Row],[CODIGO]],STOCKSANLUIS[],10,FALSE),"STOCK SOLO EN ALM05"),"STOCK SOLO EN ALM05")</f>
        <v>5</v>
      </c>
      <c r="H1562" s="17">
        <f>VALUE(SUBSTITUTE(STOCK_PUENTEPIEDRA[[#This Row],[STOCK ALMACEN 05]],",",""))</f>
        <v>15</v>
      </c>
    </row>
    <row r="1563" spans="1:8" x14ac:dyDescent="0.25">
      <c r="A1563" s="253" t="s">
        <v>22248</v>
      </c>
      <c r="B1563" s="253" t="s">
        <v>22249</v>
      </c>
      <c r="C1563" s="255">
        <v>8</v>
      </c>
      <c r="D1563" s="254" t="s">
        <v>6</v>
      </c>
      <c r="E1563" s="255">
        <v>14.389435000000001</v>
      </c>
      <c r="F1563" s="122" t="str">
        <f>VLOOKUP(STOCK_PUENTEPIEDRA[[#This Row],[CODIGO]],CLASIFICACION[],4,FALSE)</f>
        <v>EVERFROST</v>
      </c>
      <c r="G1563" s="44">
        <f>IFERROR(IF(VLOOKUP(STOCK_PUENTEPIEDRA[[#This Row],[CODIGO]],STOCKSANLUIS[],10,FALSE),VLOOKUP(STOCK_PUENTEPIEDRA[[#This Row],[CODIGO]],STOCKSANLUIS[],10,FALSE),"STOCK SOLO EN ALM05"),"STOCK SOLO EN ALM05")</f>
        <v>2</v>
      </c>
      <c r="H1563" s="17">
        <f>VALUE(SUBSTITUTE(STOCK_PUENTEPIEDRA[[#This Row],[STOCK ALMACEN 05]],",",""))</f>
        <v>8</v>
      </c>
    </row>
    <row r="1564" spans="1:8" x14ac:dyDescent="0.25">
      <c r="A1564" s="253" t="s">
        <v>22250</v>
      </c>
      <c r="B1564" s="253" t="s">
        <v>22251</v>
      </c>
      <c r="C1564" s="255">
        <v>8</v>
      </c>
      <c r="D1564" s="254" t="s">
        <v>6</v>
      </c>
      <c r="E1564" s="255">
        <v>14.389435000000001</v>
      </c>
      <c r="F1564" s="122" t="str">
        <f>VLOOKUP(STOCK_PUENTEPIEDRA[[#This Row],[CODIGO]],CLASIFICACION[],4,FALSE)</f>
        <v>EVERFROST</v>
      </c>
      <c r="G156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64" s="17">
        <f>VALUE(SUBSTITUTE(STOCK_PUENTEPIEDRA[[#This Row],[STOCK ALMACEN 05]],",",""))</f>
        <v>8</v>
      </c>
    </row>
    <row r="1565" spans="1:8" x14ac:dyDescent="0.25">
      <c r="A1565" s="253" t="s">
        <v>22252</v>
      </c>
      <c r="B1565" s="253" t="s">
        <v>22253</v>
      </c>
      <c r="C1565" s="255">
        <v>3</v>
      </c>
      <c r="D1565" s="254" t="s">
        <v>6</v>
      </c>
      <c r="E1565" s="255">
        <v>14.813566</v>
      </c>
      <c r="F1565" s="122" t="str">
        <f>VLOOKUP(STOCK_PUENTEPIEDRA[[#This Row],[CODIGO]],CLASIFICACION[],4,FALSE)</f>
        <v>EVERFROST</v>
      </c>
      <c r="G1565" s="44">
        <f>IFERROR(IF(VLOOKUP(STOCK_PUENTEPIEDRA[[#This Row],[CODIGO]],STOCKSANLUIS[],10,FALSE),VLOOKUP(STOCK_PUENTEPIEDRA[[#This Row],[CODIGO]],STOCKSANLUIS[],10,FALSE),"STOCK SOLO EN ALM05"),"STOCK SOLO EN ALM05")</f>
        <v>2</v>
      </c>
      <c r="H1565" s="17">
        <f>VALUE(SUBSTITUTE(STOCK_PUENTEPIEDRA[[#This Row],[STOCK ALMACEN 05]],",",""))</f>
        <v>3</v>
      </c>
    </row>
    <row r="1566" spans="1:8" x14ac:dyDescent="0.25">
      <c r="A1566" s="253" t="s">
        <v>22254</v>
      </c>
      <c r="B1566" s="253" t="s">
        <v>22255</v>
      </c>
      <c r="C1566" s="255">
        <v>5</v>
      </c>
      <c r="D1566" s="254" t="s">
        <v>6</v>
      </c>
      <c r="E1566" s="255">
        <v>15.248042</v>
      </c>
      <c r="F1566" s="122" t="str">
        <f>VLOOKUP(STOCK_PUENTEPIEDRA[[#This Row],[CODIGO]],CLASIFICACION[],4,FALSE)</f>
        <v>EVERFROST</v>
      </c>
      <c r="G1566" s="44">
        <f>IFERROR(IF(VLOOKUP(STOCK_PUENTEPIEDRA[[#This Row],[CODIGO]],STOCKSANLUIS[],10,FALSE),VLOOKUP(STOCK_PUENTEPIEDRA[[#This Row],[CODIGO]],STOCKSANLUIS[],10,FALSE),"STOCK SOLO EN ALM05"),"STOCK SOLO EN ALM05")</f>
        <v>2</v>
      </c>
      <c r="H1566" s="17">
        <f>VALUE(SUBSTITUTE(STOCK_PUENTEPIEDRA[[#This Row],[STOCK ALMACEN 05]],",",""))</f>
        <v>5</v>
      </c>
    </row>
    <row r="1567" spans="1:8" x14ac:dyDescent="0.25">
      <c r="A1567" s="253" t="s">
        <v>22256</v>
      </c>
      <c r="B1567" s="253" t="s">
        <v>22257</v>
      </c>
      <c r="C1567" s="255">
        <v>8</v>
      </c>
      <c r="D1567" s="254" t="s">
        <v>6</v>
      </c>
      <c r="E1567" s="255">
        <v>16.541125999999998</v>
      </c>
      <c r="F1567" s="122" t="str">
        <f>VLOOKUP(STOCK_PUENTEPIEDRA[[#This Row],[CODIGO]],CLASIFICACION[],4,FALSE)</f>
        <v>EVERFROST</v>
      </c>
      <c r="G1567" s="44">
        <f>IFERROR(IF(VLOOKUP(STOCK_PUENTEPIEDRA[[#This Row],[CODIGO]],STOCKSANLUIS[],10,FALSE),VLOOKUP(STOCK_PUENTEPIEDRA[[#This Row],[CODIGO]],STOCKSANLUIS[],10,FALSE),"STOCK SOLO EN ALM05"),"STOCK SOLO EN ALM05")</f>
        <v>2</v>
      </c>
      <c r="H1567" s="17">
        <f>VALUE(SUBSTITUTE(STOCK_PUENTEPIEDRA[[#This Row],[STOCK ALMACEN 05]],",",""))</f>
        <v>8</v>
      </c>
    </row>
    <row r="1568" spans="1:8" x14ac:dyDescent="0.25">
      <c r="A1568" s="253" t="s">
        <v>22258</v>
      </c>
      <c r="B1568" s="253" t="s">
        <v>22259</v>
      </c>
      <c r="C1568" s="255">
        <v>8</v>
      </c>
      <c r="D1568" s="254" t="s">
        <v>6</v>
      </c>
      <c r="E1568" s="255">
        <v>17.265253000000001</v>
      </c>
      <c r="F1568" s="122" t="str">
        <f>VLOOKUP(STOCK_PUENTEPIEDRA[[#This Row],[CODIGO]],CLASIFICACION[],4,FALSE)</f>
        <v>EVERFROST</v>
      </c>
      <c r="G1568" s="44">
        <f>IFERROR(IF(VLOOKUP(STOCK_PUENTEPIEDRA[[#This Row],[CODIGO]],STOCKSANLUIS[],10,FALSE),VLOOKUP(STOCK_PUENTEPIEDRA[[#This Row],[CODIGO]],STOCKSANLUIS[],10,FALSE),"STOCK SOLO EN ALM05"),"STOCK SOLO EN ALM05")</f>
        <v>2</v>
      </c>
      <c r="H1568" s="17">
        <f>VALUE(SUBSTITUTE(STOCK_PUENTEPIEDRA[[#This Row],[STOCK ALMACEN 05]],",",""))</f>
        <v>8</v>
      </c>
    </row>
    <row r="1569" spans="1:8" x14ac:dyDescent="0.25">
      <c r="A1569" s="253" t="s">
        <v>22260</v>
      </c>
      <c r="B1569" s="253" t="s">
        <v>22261</v>
      </c>
      <c r="C1569" s="255">
        <v>16</v>
      </c>
      <c r="D1569" s="254" t="s">
        <v>6</v>
      </c>
      <c r="E1569" s="255">
        <v>18.413511</v>
      </c>
      <c r="F1569" s="122" t="str">
        <f>VLOOKUP(STOCK_PUENTEPIEDRA[[#This Row],[CODIGO]],CLASIFICACION[],4,FALSE)</f>
        <v>EVERFROST</v>
      </c>
      <c r="G1569" s="44">
        <f>IFERROR(IF(VLOOKUP(STOCK_PUENTEPIEDRA[[#This Row],[CODIGO]],STOCKSANLUIS[],10,FALSE),VLOOKUP(STOCK_PUENTEPIEDRA[[#This Row],[CODIGO]],STOCKSANLUIS[],10,FALSE),"STOCK SOLO EN ALM05"),"STOCK SOLO EN ALM05")</f>
        <v>4</v>
      </c>
      <c r="H1569" s="17">
        <f>VALUE(SUBSTITUTE(STOCK_PUENTEPIEDRA[[#This Row],[STOCK ALMACEN 05]],",",""))</f>
        <v>16</v>
      </c>
    </row>
    <row r="1570" spans="1:8" x14ac:dyDescent="0.25">
      <c r="A1570" s="253" t="s">
        <v>22262</v>
      </c>
      <c r="B1570" s="253" t="s">
        <v>22263</v>
      </c>
      <c r="C1570" s="255">
        <v>16</v>
      </c>
      <c r="D1570" s="254" t="s">
        <v>6</v>
      </c>
      <c r="E1570" s="255">
        <v>20.430721999999999</v>
      </c>
      <c r="F1570" s="122" t="str">
        <f>VLOOKUP(STOCK_PUENTEPIEDRA[[#This Row],[CODIGO]],CLASIFICACION[],4,FALSE)</f>
        <v>EVERFROST</v>
      </c>
      <c r="G1570" s="44">
        <f>IFERROR(IF(VLOOKUP(STOCK_PUENTEPIEDRA[[#This Row],[CODIGO]],STOCKSANLUIS[],10,FALSE),VLOOKUP(STOCK_PUENTEPIEDRA[[#This Row],[CODIGO]],STOCKSANLUIS[],10,FALSE),"STOCK SOLO EN ALM05"),"STOCK SOLO EN ALM05")</f>
        <v>4</v>
      </c>
      <c r="H1570" s="17">
        <f>VALUE(SUBSTITUTE(STOCK_PUENTEPIEDRA[[#This Row],[STOCK ALMACEN 05]],",",""))</f>
        <v>16</v>
      </c>
    </row>
    <row r="1571" spans="1:8" x14ac:dyDescent="0.25">
      <c r="A1571" s="253" t="s">
        <v>22264</v>
      </c>
      <c r="B1571" s="253" t="s">
        <v>22265</v>
      </c>
      <c r="C1571" s="255">
        <v>0</v>
      </c>
      <c r="D1571" s="254" t="s">
        <v>6</v>
      </c>
      <c r="E1571" s="255">
        <v>13.230831999999999</v>
      </c>
      <c r="F1571" s="122" t="str">
        <f>VLOOKUP(STOCK_PUENTEPIEDRA[[#This Row],[CODIGO]],CLASIFICACION[],4,FALSE)</f>
        <v>EVERFROST</v>
      </c>
      <c r="G157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71" s="17">
        <f>VALUE(SUBSTITUTE(STOCK_PUENTEPIEDRA[[#This Row],[STOCK ALMACEN 05]],",",""))</f>
        <v>0</v>
      </c>
    </row>
    <row r="1572" spans="1:8" x14ac:dyDescent="0.25">
      <c r="A1572" s="253" t="s">
        <v>22266</v>
      </c>
      <c r="B1572" s="253" t="s">
        <v>22267</v>
      </c>
      <c r="C1572" s="255">
        <v>13</v>
      </c>
      <c r="D1572" s="254" t="s">
        <v>6</v>
      </c>
      <c r="E1572" s="255">
        <v>14.389435000000001</v>
      </c>
      <c r="F1572" s="122" t="str">
        <f>VLOOKUP(STOCK_PUENTEPIEDRA[[#This Row],[CODIGO]],CLASIFICACION[],4,FALSE)</f>
        <v>EVERFROST</v>
      </c>
      <c r="G1572" s="44">
        <f>IFERROR(IF(VLOOKUP(STOCK_PUENTEPIEDRA[[#This Row],[CODIGO]],STOCKSANLUIS[],10,FALSE),VLOOKUP(STOCK_PUENTEPIEDRA[[#This Row],[CODIGO]],STOCKSANLUIS[],10,FALSE),"STOCK SOLO EN ALM05"),"STOCK SOLO EN ALM05")</f>
        <v>1</v>
      </c>
      <c r="H1572" s="17">
        <f>VALUE(SUBSTITUTE(STOCK_PUENTEPIEDRA[[#This Row],[STOCK ALMACEN 05]],",",""))</f>
        <v>13</v>
      </c>
    </row>
    <row r="1573" spans="1:8" x14ac:dyDescent="0.25">
      <c r="A1573" s="253" t="s">
        <v>22268</v>
      </c>
      <c r="B1573" s="253" t="s">
        <v>22269</v>
      </c>
      <c r="C1573" s="255">
        <v>8</v>
      </c>
      <c r="D1573" s="254" t="s">
        <v>6</v>
      </c>
      <c r="E1573" s="255">
        <v>15.537693000000001</v>
      </c>
      <c r="F1573" s="122" t="str">
        <f>VLOOKUP(STOCK_PUENTEPIEDRA[[#This Row],[CODIGO]],CLASIFICACION[],4,FALSE)</f>
        <v>EVERFROST</v>
      </c>
      <c r="G1573" s="44">
        <f>IFERROR(IF(VLOOKUP(STOCK_PUENTEPIEDRA[[#This Row],[CODIGO]],STOCKSANLUIS[],10,FALSE),VLOOKUP(STOCK_PUENTEPIEDRA[[#This Row],[CODIGO]],STOCKSANLUIS[],10,FALSE),"STOCK SOLO EN ALM05"),"STOCK SOLO EN ALM05")</f>
        <v>2</v>
      </c>
      <c r="H1573" s="17">
        <f>VALUE(SUBSTITUTE(STOCK_PUENTEPIEDRA[[#This Row],[STOCK ALMACEN 05]],",",""))</f>
        <v>8</v>
      </c>
    </row>
    <row r="1574" spans="1:8" x14ac:dyDescent="0.25">
      <c r="A1574" s="253" t="s">
        <v>22270</v>
      </c>
      <c r="B1574" s="253" t="s">
        <v>22271</v>
      </c>
      <c r="C1574" s="255">
        <v>18</v>
      </c>
      <c r="D1574" s="254" t="s">
        <v>6</v>
      </c>
      <c r="E1574" s="255">
        <v>16.541125999999998</v>
      </c>
      <c r="F1574" s="122" t="str">
        <f>VLOOKUP(STOCK_PUENTEPIEDRA[[#This Row],[CODIGO]],CLASIFICACION[],4,FALSE)</f>
        <v>EVERFROST</v>
      </c>
      <c r="G1574" s="44">
        <f>IFERROR(IF(VLOOKUP(STOCK_PUENTEPIEDRA[[#This Row],[CODIGO]],STOCKSANLUIS[],10,FALSE),VLOOKUP(STOCK_PUENTEPIEDRA[[#This Row],[CODIGO]],STOCKSANLUIS[],10,FALSE),"STOCK SOLO EN ALM05"),"STOCK SOLO EN ALM05")</f>
        <v>2</v>
      </c>
      <c r="H1574" s="17">
        <f>VALUE(SUBSTITUTE(STOCK_PUENTEPIEDRA[[#This Row],[STOCK ALMACEN 05]],",",""))</f>
        <v>18</v>
      </c>
    </row>
    <row r="1575" spans="1:8" x14ac:dyDescent="0.25">
      <c r="A1575" s="253" t="s">
        <v>22272</v>
      </c>
      <c r="B1575" s="253" t="s">
        <v>22273</v>
      </c>
      <c r="C1575" s="255">
        <v>11</v>
      </c>
      <c r="D1575" s="254" t="s">
        <v>6</v>
      </c>
      <c r="E1575" s="255">
        <v>6.9102389999999998</v>
      </c>
      <c r="F1575" s="122" t="str">
        <f>VLOOKUP(STOCK_PUENTEPIEDRA[[#This Row],[CODIGO]],CLASIFICACION[],4,FALSE)</f>
        <v>EVERFROST</v>
      </c>
      <c r="G1575" s="44">
        <f>IFERROR(IF(VLOOKUP(STOCK_PUENTEPIEDRA[[#This Row],[CODIGO]],STOCKSANLUIS[],10,FALSE),VLOOKUP(STOCK_PUENTEPIEDRA[[#This Row],[CODIGO]],STOCKSANLUIS[],10,FALSE),"STOCK SOLO EN ALM05"),"STOCK SOLO EN ALM05")</f>
        <v>9</v>
      </c>
      <c r="H1575" s="17">
        <f>VALUE(SUBSTITUTE(STOCK_PUENTEPIEDRA[[#This Row],[STOCK ALMACEN 05]],",",""))</f>
        <v>11</v>
      </c>
    </row>
    <row r="1576" spans="1:8" x14ac:dyDescent="0.25">
      <c r="A1576" s="253" t="s">
        <v>22274</v>
      </c>
      <c r="B1576" s="253" t="s">
        <v>22275</v>
      </c>
      <c r="C1576" s="255">
        <v>0</v>
      </c>
      <c r="D1576" s="254" t="s">
        <v>6</v>
      </c>
      <c r="E1576" s="255">
        <v>9.9308820000000004</v>
      </c>
      <c r="F1576" s="122" t="str">
        <f>VLOOKUP(STOCK_PUENTEPIEDRA[[#This Row],[CODIGO]],CLASIFICACION[],4,FALSE)</f>
        <v>EVERFROST</v>
      </c>
      <c r="G157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76" s="17">
        <f>VALUE(SUBSTITUTE(STOCK_PUENTEPIEDRA[[#This Row],[STOCK ALMACEN 05]],",",""))</f>
        <v>0</v>
      </c>
    </row>
    <row r="1577" spans="1:8" x14ac:dyDescent="0.25">
      <c r="A1577" s="253" t="s">
        <v>22276</v>
      </c>
      <c r="B1577" s="253" t="s">
        <v>22277</v>
      </c>
      <c r="C1577" s="255">
        <v>4</v>
      </c>
      <c r="D1577" s="254" t="s">
        <v>6</v>
      </c>
      <c r="E1577" s="255">
        <v>26.513387000000002</v>
      </c>
      <c r="F1577" s="122" t="str">
        <f>VLOOKUP(STOCK_PUENTEPIEDRA[[#This Row],[CODIGO]],CLASIFICACION[],4,FALSE)</f>
        <v>EVERFROST</v>
      </c>
      <c r="G157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77" s="17">
        <f>VALUE(SUBSTITUTE(STOCK_PUENTEPIEDRA[[#This Row],[STOCK ALMACEN 05]],",",""))</f>
        <v>4</v>
      </c>
    </row>
    <row r="1578" spans="1:8" x14ac:dyDescent="0.25">
      <c r="A1578" s="253" t="s">
        <v>22278</v>
      </c>
      <c r="B1578" s="253" t="s">
        <v>22279</v>
      </c>
      <c r="C1578" s="255">
        <v>0</v>
      </c>
      <c r="D1578" s="254" t="s">
        <v>6</v>
      </c>
      <c r="E1578" s="255">
        <v>0.82757400000000003</v>
      </c>
      <c r="F1578" s="122" t="str">
        <f>VLOOKUP(STOCK_PUENTEPIEDRA[[#This Row],[CODIGO]],CLASIFICACION[],4,FALSE)</f>
        <v>EVERFROST</v>
      </c>
      <c r="G157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78" s="17">
        <f>VALUE(SUBSTITUTE(STOCK_PUENTEPIEDRA[[#This Row],[STOCK ALMACEN 05]],",",""))</f>
        <v>0</v>
      </c>
    </row>
    <row r="1579" spans="1:8" x14ac:dyDescent="0.25">
      <c r="A1579" s="253" t="s">
        <v>22280</v>
      </c>
      <c r="B1579" s="253" t="s">
        <v>22281</v>
      </c>
      <c r="C1579" s="255">
        <v>3</v>
      </c>
      <c r="D1579" s="254" t="s">
        <v>6</v>
      </c>
      <c r="E1579" s="255">
        <v>2.513754</v>
      </c>
      <c r="F1579" s="122" t="str">
        <f>VLOOKUP(STOCK_PUENTEPIEDRA[[#This Row],[CODIGO]],CLASIFICACION[],4,FALSE)</f>
        <v>EVERFROST</v>
      </c>
      <c r="G1579" s="44">
        <f>IFERROR(IF(VLOOKUP(STOCK_PUENTEPIEDRA[[#This Row],[CODIGO]],STOCKSANLUIS[],10,FALSE),VLOOKUP(STOCK_PUENTEPIEDRA[[#This Row],[CODIGO]],STOCKSANLUIS[],10,FALSE),"STOCK SOLO EN ALM05"),"STOCK SOLO EN ALM05")</f>
        <v>8</v>
      </c>
      <c r="H1579" s="17">
        <f>VALUE(SUBSTITUTE(STOCK_PUENTEPIEDRA[[#This Row],[STOCK ALMACEN 05]],",",""))</f>
        <v>3</v>
      </c>
    </row>
    <row r="1580" spans="1:8" x14ac:dyDescent="0.25">
      <c r="A1580" s="253" t="s">
        <v>22282</v>
      </c>
      <c r="B1580" s="253" t="s">
        <v>22283</v>
      </c>
      <c r="C1580" s="255">
        <v>8</v>
      </c>
      <c r="D1580" s="254" t="s">
        <v>6</v>
      </c>
      <c r="E1580" s="255">
        <v>2.6585800000000002</v>
      </c>
      <c r="F1580" s="122" t="str">
        <f>VLOOKUP(STOCK_PUENTEPIEDRA[[#This Row],[CODIGO]],CLASIFICACION[],4,FALSE)</f>
        <v>EVERFROST</v>
      </c>
      <c r="G1580" s="44">
        <f>IFERROR(IF(VLOOKUP(STOCK_PUENTEPIEDRA[[#This Row],[CODIGO]],STOCKSANLUIS[],10,FALSE),VLOOKUP(STOCK_PUENTEPIEDRA[[#This Row],[CODIGO]],STOCKSANLUIS[],10,FALSE),"STOCK SOLO EN ALM05"),"STOCK SOLO EN ALM05")</f>
        <v>3</v>
      </c>
      <c r="H1580" s="17">
        <f>VALUE(SUBSTITUTE(STOCK_PUENTEPIEDRA[[#This Row],[STOCK ALMACEN 05]],",",""))</f>
        <v>8</v>
      </c>
    </row>
    <row r="1581" spans="1:8" x14ac:dyDescent="0.25">
      <c r="A1581" s="253" t="s">
        <v>22284</v>
      </c>
      <c r="B1581" s="253" t="s">
        <v>22285</v>
      </c>
      <c r="C1581" s="255">
        <v>2</v>
      </c>
      <c r="D1581" s="254" t="s">
        <v>6</v>
      </c>
      <c r="E1581" s="255">
        <v>5.0378540000000003</v>
      </c>
      <c r="F1581" s="159" t="str">
        <f>VLOOKUP(STOCK_PUENTEPIEDRA[[#This Row],[CODIGO]],CLASIFICACION[],4,FALSE)</f>
        <v>EVERFROST</v>
      </c>
      <c r="G1581" s="44">
        <f>IFERROR(IF(VLOOKUP(STOCK_PUENTEPIEDRA[[#This Row],[CODIGO]],STOCKSANLUIS[],10,FALSE),VLOOKUP(STOCK_PUENTEPIEDRA[[#This Row],[CODIGO]],STOCKSANLUIS[],10,FALSE),"STOCK SOLO EN ALM05"),"STOCK SOLO EN ALM05")</f>
        <v>4</v>
      </c>
      <c r="H1581" s="17">
        <f>VALUE(SUBSTITUTE(STOCK_PUENTEPIEDRA[[#This Row],[STOCK ALMACEN 05]],",",""))</f>
        <v>2</v>
      </c>
    </row>
    <row r="1582" spans="1:8" x14ac:dyDescent="0.25">
      <c r="A1582" s="253" t="s">
        <v>22286</v>
      </c>
      <c r="B1582" s="253" t="s">
        <v>2514</v>
      </c>
      <c r="C1582" s="255">
        <v>28</v>
      </c>
      <c r="D1582" s="254" t="s">
        <v>6</v>
      </c>
      <c r="E1582" s="255">
        <v>69.412727000000004</v>
      </c>
      <c r="F1582" s="122" t="str">
        <f>VLOOKUP(STOCK_PUENTEPIEDRA[[#This Row],[CODIGO]],CLASIFICACION[],4,FALSE)</f>
        <v>GMCC</v>
      </c>
      <c r="G1582" s="44">
        <f>IFERROR(IF(VLOOKUP(STOCK_PUENTEPIEDRA[[#This Row],[CODIGO]],STOCKSANLUIS[],10,FALSE),VLOOKUP(STOCK_PUENTEPIEDRA[[#This Row],[CODIGO]],STOCKSANLUIS[],10,FALSE),"STOCK SOLO EN ALM05"),"STOCK SOLO EN ALM05")</f>
        <v>2</v>
      </c>
      <c r="H1582" s="17">
        <f>VALUE(SUBSTITUTE(STOCK_PUENTEPIEDRA[[#This Row],[STOCK ALMACEN 05]],",",""))</f>
        <v>28</v>
      </c>
    </row>
    <row r="1583" spans="1:8" x14ac:dyDescent="0.25">
      <c r="A1583" s="253" t="s">
        <v>22287</v>
      </c>
      <c r="B1583" s="253" t="s">
        <v>22624</v>
      </c>
      <c r="C1583" s="255">
        <v>40</v>
      </c>
      <c r="D1583" s="254" t="s">
        <v>6</v>
      </c>
      <c r="E1583" s="255">
        <v>5.6895680000000004</v>
      </c>
      <c r="F1583" s="122" t="str">
        <f>VLOOKUP(STOCK_PUENTEPIEDRA[[#This Row],[CODIGO]],CLASIFICACION[],4,FALSE)</f>
        <v>EVERFROST</v>
      </c>
      <c r="G1583" s="44">
        <f>IFERROR(IF(VLOOKUP(STOCK_PUENTEPIEDRA[[#This Row],[CODIGO]],STOCKSANLUIS[],10,FALSE),VLOOKUP(STOCK_PUENTEPIEDRA[[#This Row],[CODIGO]],STOCKSANLUIS[],10,FALSE),"STOCK SOLO EN ALM05"),"STOCK SOLO EN ALM05")</f>
        <v>10</v>
      </c>
      <c r="H1583" s="17">
        <f>VALUE(SUBSTITUTE(STOCK_PUENTEPIEDRA[[#This Row],[STOCK ALMACEN 05]],",",""))</f>
        <v>40</v>
      </c>
    </row>
    <row r="1584" spans="1:8" x14ac:dyDescent="0.25">
      <c r="A1584" s="253" t="s">
        <v>22289</v>
      </c>
      <c r="B1584" s="253" t="s">
        <v>22625</v>
      </c>
      <c r="C1584" s="255">
        <v>5</v>
      </c>
      <c r="D1584" s="254" t="s">
        <v>6</v>
      </c>
      <c r="E1584" s="255">
        <v>5.8343930000000004</v>
      </c>
      <c r="F1584" s="122" t="str">
        <f>VLOOKUP(STOCK_PUENTEPIEDRA[[#This Row],[CODIGO]],CLASIFICACION[],4,FALSE)</f>
        <v>EVERFROST</v>
      </c>
      <c r="G1584" s="44">
        <f>IFERROR(IF(VLOOKUP(STOCK_PUENTEPIEDRA[[#This Row],[CODIGO]],STOCKSANLUIS[],10,FALSE),VLOOKUP(STOCK_PUENTEPIEDRA[[#This Row],[CODIGO]],STOCKSANLUIS[],10,FALSE),"STOCK SOLO EN ALM05"),"STOCK SOLO EN ALM05")</f>
        <v>10</v>
      </c>
      <c r="H1584" s="17">
        <f>VALUE(SUBSTITUTE(STOCK_PUENTEPIEDRA[[#This Row],[STOCK ALMACEN 05]],",",""))</f>
        <v>5</v>
      </c>
    </row>
    <row r="1585" spans="1:8" x14ac:dyDescent="0.25">
      <c r="A1585" s="253" t="s">
        <v>22291</v>
      </c>
      <c r="B1585" s="253" t="s">
        <v>22626</v>
      </c>
      <c r="C1585" s="255">
        <v>38</v>
      </c>
      <c r="D1585" s="254" t="s">
        <v>6</v>
      </c>
      <c r="E1585" s="255">
        <v>5.9792180000000004</v>
      </c>
      <c r="F1585" s="122" t="str">
        <f>VLOOKUP(STOCK_PUENTEPIEDRA[[#This Row],[CODIGO]],CLASIFICACION[],4,FALSE)</f>
        <v>EVERFROST</v>
      </c>
      <c r="G1585" s="44">
        <f>IFERROR(IF(VLOOKUP(STOCK_PUENTEPIEDRA[[#This Row],[CODIGO]],STOCKSANLUIS[],10,FALSE),VLOOKUP(STOCK_PUENTEPIEDRA[[#This Row],[CODIGO]],STOCKSANLUIS[],10,FALSE),"STOCK SOLO EN ALM05"),"STOCK SOLO EN ALM05")</f>
        <v>9</v>
      </c>
      <c r="H1585" s="17">
        <f>VALUE(SUBSTITUTE(STOCK_PUENTEPIEDRA[[#This Row],[STOCK ALMACEN 05]],",",""))</f>
        <v>38</v>
      </c>
    </row>
    <row r="1586" spans="1:8" x14ac:dyDescent="0.25">
      <c r="A1586" s="253" t="s">
        <v>22293</v>
      </c>
      <c r="B1586" s="253" t="s">
        <v>22294</v>
      </c>
      <c r="C1586" s="255">
        <v>14</v>
      </c>
      <c r="D1586" s="254" t="s">
        <v>6</v>
      </c>
      <c r="E1586" s="255">
        <v>3.4137409999999999</v>
      </c>
      <c r="F1586" s="122" t="str">
        <f>VLOOKUP(STOCK_PUENTEPIEDRA[[#This Row],[CODIGO]],CLASIFICACION[],4,FALSE)</f>
        <v>EVERFROST</v>
      </c>
      <c r="G1586" s="44">
        <f>IFERROR(IF(VLOOKUP(STOCK_PUENTEPIEDRA[[#This Row],[CODIGO]],STOCKSANLUIS[],10,FALSE),VLOOKUP(STOCK_PUENTEPIEDRA[[#This Row],[CODIGO]],STOCKSANLUIS[],10,FALSE),"STOCK SOLO EN ALM05"),"STOCK SOLO EN ALM05")</f>
        <v>5</v>
      </c>
      <c r="H1586" s="17">
        <f>VALUE(SUBSTITUTE(STOCK_PUENTEPIEDRA[[#This Row],[STOCK ALMACEN 05]],",",""))</f>
        <v>14</v>
      </c>
    </row>
    <row r="1587" spans="1:8" x14ac:dyDescent="0.25">
      <c r="A1587" s="253" t="s">
        <v>22295</v>
      </c>
      <c r="B1587" s="253" t="s">
        <v>22296</v>
      </c>
      <c r="C1587" s="255">
        <v>24</v>
      </c>
      <c r="D1587" s="254" t="s">
        <v>6</v>
      </c>
      <c r="E1587" s="255">
        <v>4.034421</v>
      </c>
      <c r="F1587" s="122" t="str">
        <f>VLOOKUP(STOCK_PUENTEPIEDRA[[#This Row],[CODIGO]],CLASIFICACION[],4,FALSE)</f>
        <v>EVERFROST</v>
      </c>
      <c r="G1587" s="44">
        <f>IFERROR(IF(VLOOKUP(STOCK_PUENTEPIEDRA[[#This Row],[CODIGO]],STOCKSANLUIS[],10,FALSE),VLOOKUP(STOCK_PUENTEPIEDRA[[#This Row],[CODIGO]],STOCKSANLUIS[],10,FALSE),"STOCK SOLO EN ALM05"),"STOCK SOLO EN ALM05")</f>
        <v>5</v>
      </c>
      <c r="H1587" s="17">
        <f>VALUE(SUBSTITUTE(STOCK_PUENTEPIEDRA[[#This Row],[STOCK ALMACEN 05]],",",""))</f>
        <v>24</v>
      </c>
    </row>
    <row r="1588" spans="1:8" x14ac:dyDescent="0.25">
      <c r="A1588" s="253" t="s">
        <v>22297</v>
      </c>
      <c r="B1588" s="253" t="s">
        <v>22298</v>
      </c>
      <c r="C1588" s="255">
        <v>20</v>
      </c>
      <c r="D1588" s="254" t="s">
        <v>6</v>
      </c>
      <c r="E1588" s="255">
        <v>3.2585709999999999</v>
      </c>
      <c r="F1588" s="122" t="str">
        <f>VLOOKUP(STOCK_PUENTEPIEDRA[[#This Row],[CODIGO]],CLASIFICACION[],4,FALSE)</f>
        <v>EVERFROST</v>
      </c>
      <c r="G158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88" s="17">
        <f>VALUE(SUBSTITUTE(STOCK_PUENTEPIEDRA[[#This Row],[STOCK ALMACEN 05]],",",""))</f>
        <v>20</v>
      </c>
    </row>
    <row r="1589" spans="1:8" x14ac:dyDescent="0.25">
      <c r="A1589" s="253" t="s">
        <v>22299</v>
      </c>
      <c r="B1589" s="253" t="s">
        <v>22300</v>
      </c>
      <c r="C1589" s="255">
        <v>18</v>
      </c>
      <c r="D1589" s="254" t="s">
        <v>6</v>
      </c>
      <c r="E1589" s="255">
        <v>3.7758039999999999</v>
      </c>
      <c r="F1589" s="122" t="str">
        <f>VLOOKUP(STOCK_PUENTEPIEDRA[[#This Row],[CODIGO]],CLASIFICACION[],4,FALSE)</f>
        <v>EVERFROST</v>
      </c>
      <c r="G1589" s="44">
        <f>IFERROR(IF(VLOOKUP(STOCK_PUENTEPIEDRA[[#This Row],[CODIGO]],STOCKSANLUIS[],10,FALSE),VLOOKUP(STOCK_PUENTEPIEDRA[[#This Row],[CODIGO]],STOCKSANLUIS[],10,FALSE),"STOCK SOLO EN ALM05"),"STOCK SOLO EN ALM05")</f>
        <v>6</v>
      </c>
      <c r="H1589" s="17">
        <f>VALUE(SUBSTITUTE(STOCK_PUENTEPIEDRA[[#This Row],[STOCK ALMACEN 05]],",",""))</f>
        <v>18</v>
      </c>
    </row>
    <row r="1590" spans="1:8" x14ac:dyDescent="0.25">
      <c r="A1590" s="253" t="s">
        <v>22301</v>
      </c>
      <c r="B1590" s="253" t="s">
        <v>22302</v>
      </c>
      <c r="C1590" s="255">
        <v>20</v>
      </c>
      <c r="D1590" s="254" t="s">
        <v>6</v>
      </c>
      <c r="E1590" s="255">
        <v>0.154136</v>
      </c>
      <c r="F1590" s="122" t="str">
        <f>VLOOKUP(STOCK_PUENTEPIEDRA[[#This Row],[CODIGO]],CLASIFICACION[],4,FALSE)</f>
        <v>EVERFROST</v>
      </c>
      <c r="G1590" s="44">
        <f>IFERROR(IF(VLOOKUP(STOCK_PUENTEPIEDRA[[#This Row],[CODIGO]],STOCKSANLUIS[],10,FALSE),VLOOKUP(STOCK_PUENTEPIEDRA[[#This Row],[CODIGO]],STOCKSANLUIS[],10,FALSE),"STOCK SOLO EN ALM05"),"STOCK SOLO EN ALM05")</f>
        <v>39</v>
      </c>
      <c r="H1590" s="17">
        <f>VALUE(SUBSTITUTE(STOCK_PUENTEPIEDRA[[#This Row],[STOCK ALMACEN 05]],",",""))</f>
        <v>20</v>
      </c>
    </row>
    <row r="1591" spans="1:8" x14ac:dyDescent="0.25">
      <c r="A1591" s="253" t="s">
        <v>22303</v>
      </c>
      <c r="B1591" s="253" t="s">
        <v>22304</v>
      </c>
      <c r="C1591" s="255">
        <v>100</v>
      </c>
      <c r="D1591" s="254" t="s">
        <v>6</v>
      </c>
      <c r="E1591" s="255">
        <v>0.189307</v>
      </c>
      <c r="F1591" s="122" t="str">
        <f>VLOOKUP(STOCK_PUENTEPIEDRA[[#This Row],[CODIGO]],CLASIFICACION[],4,FALSE)</f>
        <v>EVERFROST</v>
      </c>
      <c r="G1591" s="44">
        <f>IFERROR(IF(VLOOKUP(STOCK_PUENTEPIEDRA[[#This Row],[CODIGO]],STOCKSANLUIS[],10,FALSE),VLOOKUP(STOCK_PUENTEPIEDRA[[#This Row],[CODIGO]],STOCKSANLUIS[],10,FALSE),"STOCK SOLO EN ALM05"),"STOCK SOLO EN ALM05")</f>
        <v>100</v>
      </c>
      <c r="H1591" s="17">
        <f>VALUE(SUBSTITUTE(STOCK_PUENTEPIEDRA[[#This Row],[STOCK ALMACEN 05]],",",""))</f>
        <v>100</v>
      </c>
    </row>
    <row r="1592" spans="1:8" x14ac:dyDescent="0.25">
      <c r="A1592" s="253" t="s">
        <v>22305</v>
      </c>
      <c r="B1592" s="253" t="s">
        <v>22306</v>
      </c>
      <c r="C1592" s="255">
        <v>98</v>
      </c>
      <c r="D1592" s="254" t="s">
        <v>6</v>
      </c>
      <c r="E1592" s="255">
        <v>0.241031</v>
      </c>
      <c r="F1592" s="122" t="str">
        <f>VLOOKUP(STOCK_PUENTEPIEDRA[[#This Row],[CODIGO]],CLASIFICACION[],4,FALSE)</f>
        <v>EVERFROST</v>
      </c>
      <c r="G1592" s="44">
        <f>IFERROR(IF(VLOOKUP(STOCK_PUENTEPIEDRA[[#This Row],[CODIGO]],STOCKSANLUIS[],10,FALSE),VLOOKUP(STOCK_PUENTEPIEDRA[[#This Row],[CODIGO]],STOCKSANLUIS[],10,FALSE),"STOCK SOLO EN ALM05"),"STOCK SOLO EN ALM05")</f>
        <v>86</v>
      </c>
      <c r="H1592" s="17">
        <f>VALUE(SUBSTITUTE(STOCK_PUENTEPIEDRA[[#This Row],[STOCK ALMACEN 05]],",",""))</f>
        <v>98</v>
      </c>
    </row>
    <row r="1593" spans="1:8" x14ac:dyDescent="0.25">
      <c r="A1593" s="253" t="s">
        <v>22307</v>
      </c>
      <c r="B1593" s="253" t="s">
        <v>22308</v>
      </c>
      <c r="C1593" s="255">
        <v>150</v>
      </c>
      <c r="D1593" s="254" t="s">
        <v>6</v>
      </c>
      <c r="E1593" s="255">
        <v>0.30827100000000002</v>
      </c>
      <c r="F1593" s="122" t="str">
        <f>VLOOKUP(STOCK_PUENTEPIEDRA[[#This Row],[CODIGO]],CLASIFICACION[],4,FALSE)</f>
        <v>EVERFROST</v>
      </c>
      <c r="G1593" s="44">
        <f>IFERROR(IF(VLOOKUP(STOCK_PUENTEPIEDRA[[#This Row],[CODIGO]],STOCKSANLUIS[],10,FALSE),VLOOKUP(STOCK_PUENTEPIEDRA[[#This Row],[CODIGO]],STOCKSANLUIS[],10,FALSE),"STOCK SOLO EN ALM05"),"STOCK SOLO EN ALM05")</f>
        <v>48</v>
      </c>
      <c r="H1593" s="17">
        <f>VALUE(SUBSTITUTE(STOCK_PUENTEPIEDRA[[#This Row],[STOCK ALMACEN 05]],",",""))</f>
        <v>150</v>
      </c>
    </row>
    <row r="1594" spans="1:8" x14ac:dyDescent="0.25">
      <c r="A1594" s="253" t="s">
        <v>22309</v>
      </c>
      <c r="B1594" s="253" t="s">
        <v>22310</v>
      </c>
      <c r="C1594" s="255">
        <v>139</v>
      </c>
      <c r="D1594" s="254" t="s">
        <v>6</v>
      </c>
      <c r="E1594" s="255">
        <v>0.46033800000000002</v>
      </c>
      <c r="F1594" s="122" t="str">
        <f>VLOOKUP(STOCK_PUENTEPIEDRA[[#This Row],[CODIGO]],CLASIFICACION[],4,FALSE)</f>
        <v>EVERFROST</v>
      </c>
      <c r="G1594" s="44">
        <f>IFERROR(IF(VLOOKUP(STOCK_PUENTEPIEDRA[[#This Row],[CODIGO]],STOCKSANLUIS[],10,FALSE),VLOOKUP(STOCK_PUENTEPIEDRA[[#This Row],[CODIGO]],STOCKSANLUIS[],10,FALSE),"STOCK SOLO EN ALM05"),"STOCK SOLO EN ALM05")</f>
        <v>25</v>
      </c>
      <c r="H1594" s="17">
        <f>VALUE(SUBSTITUTE(STOCK_PUENTEPIEDRA[[#This Row],[STOCK ALMACEN 05]],",",""))</f>
        <v>139</v>
      </c>
    </row>
    <row r="1595" spans="1:8" x14ac:dyDescent="0.25">
      <c r="A1595" s="253" t="s">
        <v>22311</v>
      </c>
      <c r="B1595" s="253" t="s">
        <v>22312</v>
      </c>
      <c r="C1595" s="255">
        <v>175</v>
      </c>
      <c r="D1595" s="254" t="s">
        <v>6</v>
      </c>
      <c r="E1595" s="255">
        <v>0.69205799999999995</v>
      </c>
      <c r="F1595" s="122" t="str">
        <f>VLOOKUP(STOCK_PUENTEPIEDRA[[#This Row],[CODIGO]],CLASIFICACION[],4,FALSE)</f>
        <v>EVERFROST</v>
      </c>
      <c r="G1595" s="44">
        <f>IFERROR(IF(VLOOKUP(STOCK_PUENTEPIEDRA[[#This Row],[CODIGO]],STOCKSANLUIS[],10,FALSE),VLOOKUP(STOCK_PUENTEPIEDRA[[#This Row],[CODIGO]],STOCKSANLUIS[],10,FALSE),"STOCK SOLO EN ALM05"),"STOCK SOLO EN ALM05")</f>
        <v>25</v>
      </c>
      <c r="H1595" s="17">
        <f>VALUE(SUBSTITUTE(STOCK_PUENTEPIEDRA[[#This Row],[STOCK ALMACEN 05]],",",""))</f>
        <v>175</v>
      </c>
    </row>
    <row r="1596" spans="1:8" x14ac:dyDescent="0.25">
      <c r="A1596" s="253" t="s">
        <v>22313</v>
      </c>
      <c r="B1596" s="253" t="s">
        <v>22314</v>
      </c>
      <c r="C1596" s="255">
        <v>0</v>
      </c>
      <c r="D1596" s="254" t="s">
        <v>6</v>
      </c>
      <c r="E1596" s="255">
        <v>0.14999799999999999</v>
      </c>
      <c r="F1596" s="122" t="str">
        <f>VLOOKUP(STOCK_PUENTEPIEDRA[[#This Row],[CODIGO]],CLASIFICACION[],4,FALSE)</f>
        <v>EVERFROST</v>
      </c>
      <c r="G159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596" s="17">
        <f>VALUE(SUBSTITUTE(STOCK_PUENTEPIEDRA[[#This Row],[STOCK ALMACEN 05]],",",""))</f>
        <v>0</v>
      </c>
    </row>
    <row r="1597" spans="1:8" x14ac:dyDescent="0.25">
      <c r="A1597" s="253" t="s">
        <v>22315</v>
      </c>
      <c r="B1597" s="253" t="s">
        <v>22316</v>
      </c>
      <c r="C1597" s="255">
        <v>0</v>
      </c>
      <c r="D1597" s="254" t="s">
        <v>6</v>
      </c>
      <c r="E1597" s="255">
        <v>0.189307</v>
      </c>
      <c r="F1597" s="122" t="str">
        <f>VLOOKUP(STOCK_PUENTEPIEDRA[[#This Row],[CODIGO]],CLASIFICACION[],4,FALSE)</f>
        <v>EVERFROST</v>
      </c>
      <c r="G1597" s="44">
        <f>IFERROR(IF(VLOOKUP(STOCK_PUENTEPIEDRA[[#This Row],[CODIGO]],STOCKSANLUIS[],10,FALSE),VLOOKUP(STOCK_PUENTEPIEDRA[[#This Row],[CODIGO]],STOCKSANLUIS[],10,FALSE),"STOCK SOLO EN ALM05"),"STOCK SOLO EN ALM05")</f>
        <v>100</v>
      </c>
      <c r="H1597" s="17">
        <f>VALUE(SUBSTITUTE(STOCK_PUENTEPIEDRA[[#This Row],[STOCK ALMACEN 05]],",",""))</f>
        <v>0</v>
      </c>
    </row>
    <row r="1598" spans="1:8" x14ac:dyDescent="0.25">
      <c r="A1598" s="253" t="s">
        <v>22317</v>
      </c>
      <c r="B1598" s="253" t="s">
        <v>22318</v>
      </c>
      <c r="C1598" s="255">
        <v>46</v>
      </c>
      <c r="D1598" s="254" t="s">
        <v>6</v>
      </c>
      <c r="E1598" s="255">
        <v>0.26689200000000002</v>
      </c>
      <c r="F1598" s="122" t="str">
        <f>VLOOKUP(STOCK_PUENTEPIEDRA[[#This Row],[CODIGO]],CLASIFICACION[],4,FALSE)</f>
        <v>EVERFROST</v>
      </c>
      <c r="G1598" s="44">
        <f>IFERROR(IF(VLOOKUP(STOCK_PUENTEPIEDRA[[#This Row],[CODIGO]],STOCKSANLUIS[],10,FALSE),VLOOKUP(STOCK_PUENTEPIEDRA[[#This Row],[CODIGO]],STOCKSANLUIS[],10,FALSE),"STOCK SOLO EN ALM05"),"STOCK SOLO EN ALM05")</f>
        <v>50</v>
      </c>
      <c r="H1598" s="17">
        <f>VALUE(SUBSTITUTE(STOCK_PUENTEPIEDRA[[#This Row],[STOCK ALMACEN 05]],",",""))</f>
        <v>46</v>
      </c>
    </row>
    <row r="1599" spans="1:8" x14ac:dyDescent="0.25">
      <c r="A1599" s="253" t="s">
        <v>22319</v>
      </c>
      <c r="B1599" s="253" t="s">
        <v>22320</v>
      </c>
      <c r="C1599" s="255">
        <v>50</v>
      </c>
      <c r="D1599" s="254" t="s">
        <v>6</v>
      </c>
      <c r="E1599" s="255">
        <v>0.343443</v>
      </c>
      <c r="F1599" s="122" t="str">
        <f>VLOOKUP(STOCK_PUENTEPIEDRA[[#This Row],[CODIGO]],CLASIFICACION[],4,FALSE)</f>
        <v>EVERFROST</v>
      </c>
      <c r="G1599" s="44">
        <f>IFERROR(IF(VLOOKUP(STOCK_PUENTEPIEDRA[[#This Row],[CODIGO]],STOCKSANLUIS[],10,FALSE),VLOOKUP(STOCK_PUENTEPIEDRA[[#This Row],[CODIGO]],STOCKSANLUIS[],10,FALSE),"STOCK SOLO EN ALM05"),"STOCK SOLO EN ALM05")</f>
        <v>48</v>
      </c>
      <c r="H1599" s="17">
        <f>VALUE(SUBSTITUTE(STOCK_PUENTEPIEDRA[[#This Row],[STOCK ALMACEN 05]],",",""))</f>
        <v>50</v>
      </c>
    </row>
    <row r="1600" spans="1:8" x14ac:dyDescent="0.25">
      <c r="A1600" s="253" t="s">
        <v>22321</v>
      </c>
      <c r="B1600" s="253" t="s">
        <v>22322</v>
      </c>
      <c r="C1600" s="255">
        <v>0</v>
      </c>
      <c r="D1600" s="254" t="s">
        <v>6</v>
      </c>
      <c r="E1600" s="255">
        <v>0.50171600000000005</v>
      </c>
      <c r="F1600" s="122" t="str">
        <f>VLOOKUP(STOCK_PUENTEPIEDRA[[#This Row],[CODIGO]],CLASIFICACION[],4,FALSE)</f>
        <v>EVERFROST</v>
      </c>
      <c r="G160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00" s="17">
        <f>VALUE(SUBSTITUTE(STOCK_PUENTEPIEDRA[[#This Row],[STOCK ALMACEN 05]],",",""))</f>
        <v>0</v>
      </c>
    </row>
    <row r="1601" spans="1:8" x14ac:dyDescent="0.25">
      <c r="A1601" s="253" t="s">
        <v>22323</v>
      </c>
      <c r="B1601" s="253" t="s">
        <v>22324</v>
      </c>
      <c r="C1601" s="255">
        <v>0</v>
      </c>
      <c r="D1601" s="254" t="s">
        <v>6</v>
      </c>
      <c r="E1601" s="255">
        <v>0.72309199999999996</v>
      </c>
      <c r="F1601" s="122" t="str">
        <f>VLOOKUP(STOCK_PUENTEPIEDRA[[#This Row],[CODIGO]],CLASIFICACION[],4,FALSE)</f>
        <v>EVERFROST</v>
      </c>
      <c r="G160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01" s="17">
        <f>VALUE(SUBSTITUTE(STOCK_PUENTEPIEDRA[[#This Row],[STOCK ALMACEN 05]],",",""))</f>
        <v>0</v>
      </c>
    </row>
    <row r="1602" spans="1:8" x14ac:dyDescent="0.25">
      <c r="A1602" s="253" t="s">
        <v>22325</v>
      </c>
      <c r="B1602" s="253" t="s">
        <v>22326</v>
      </c>
      <c r="C1602" s="255">
        <v>13</v>
      </c>
      <c r="D1602" s="254" t="s">
        <v>6</v>
      </c>
      <c r="E1602" s="255">
        <v>3.5730490000000001</v>
      </c>
      <c r="F1602" s="122" t="str">
        <f>VLOOKUP(STOCK_PUENTEPIEDRA[[#This Row],[CODIGO]],CLASIFICACION[],4,FALSE)</f>
        <v>EVERFROST</v>
      </c>
      <c r="G1602" s="44">
        <f>IFERROR(IF(VLOOKUP(STOCK_PUENTEPIEDRA[[#This Row],[CODIGO]],STOCKSANLUIS[],10,FALSE),VLOOKUP(STOCK_PUENTEPIEDRA[[#This Row],[CODIGO]],STOCKSANLUIS[],10,FALSE),"STOCK SOLO EN ALM05"),"STOCK SOLO EN ALM05")</f>
        <v>4</v>
      </c>
      <c r="H1602" s="17">
        <f>VALUE(SUBSTITUTE(STOCK_PUENTEPIEDRA[[#This Row],[STOCK ALMACEN 05]],",",""))</f>
        <v>13</v>
      </c>
    </row>
    <row r="1603" spans="1:8" x14ac:dyDescent="0.25">
      <c r="A1603" s="253" t="s">
        <v>22327</v>
      </c>
      <c r="B1603" s="253" t="s">
        <v>22328</v>
      </c>
      <c r="C1603" s="255">
        <v>16</v>
      </c>
      <c r="D1603" s="254" t="s">
        <v>6</v>
      </c>
      <c r="E1603" s="255">
        <v>5.4723300000000004</v>
      </c>
      <c r="F1603" s="122" t="str">
        <f>VLOOKUP(STOCK_PUENTEPIEDRA[[#This Row],[CODIGO]],CLASIFICACION[],4,FALSE)</f>
        <v>EVERFROST</v>
      </c>
      <c r="G1603" s="44">
        <f>IFERROR(IF(VLOOKUP(STOCK_PUENTEPIEDRA[[#This Row],[CODIGO]],STOCKSANLUIS[],10,FALSE),VLOOKUP(STOCK_PUENTEPIEDRA[[#This Row],[CODIGO]],STOCKSANLUIS[],10,FALSE),"STOCK SOLO EN ALM05"),"STOCK SOLO EN ALM05")</f>
        <v>4</v>
      </c>
      <c r="H1603" s="17">
        <f>VALUE(SUBSTITUTE(STOCK_PUENTEPIEDRA[[#This Row],[STOCK ALMACEN 05]],",",""))</f>
        <v>16</v>
      </c>
    </row>
    <row r="1604" spans="1:8" x14ac:dyDescent="0.25">
      <c r="A1604" s="253" t="s">
        <v>22329</v>
      </c>
      <c r="B1604" s="253" t="s">
        <v>22330</v>
      </c>
      <c r="C1604" s="255">
        <v>11</v>
      </c>
      <c r="D1604" s="254" t="s">
        <v>6</v>
      </c>
      <c r="E1604" s="255">
        <v>10.047777</v>
      </c>
      <c r="F1604" s="122" t="str">
        <f>VLOOKUP(STOCK_PUENTEPIEDRA[[#This Row],[CODIGO]],CLASIFICACION[],4,FALSE)</f>
        <v>EVERFROST</v>
      </c>
      <c r="G160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04" s="17">
        <f>VALUE(SUBSTITUTE(STOCK_PUENTEPIEDRA[[#This Row],[STOCK ALMACEN 05]],",",""))</f>
        <v>11</v>
      </c>
    </row>
    <row r="1605" spans="1:8" x14ac:dyDescent="0.25">
      <c r="A1605" s="253" t="s">
        <v>22331</v>
      </c>
      <c r="B1605" s="253" t="s">
        <v>22332</v>
      </c>
      <c r="C1605" s="255">
        <v>11</v>
      </c>
      <c r="D1605" s="254" t="s">
        <v>6</v>
      </c>
      <c r="E1605" s="255">
        <v>17.653176999999999</v>
      </c>
      <c r="F1605" s="122" t="str">
        <f>VLOOKUP(STOCK_PUENTEPIEDRA[[#This Row],[CODIGO]],CLASIFICACION[],4,FALSE)</f>
        <v>EVERFROST</v>
      </c>
      <c r="G1605" s="44">
        <f>IFERROR(IF(VLOOKUP(STOCK_PUENTEPIEDRA[[#This Row],[CODIGO]],STOCKSANLUIS[],10,FALSE),VLOOKUP(STOCK_PUENTEPIEDRA[[#This Row],[CODIGO]],STOCKSANLUIS[],10,FALSE),"STOCK SOLO EN ALM05"),"STOCK SOLO EN ALM05")</f>
        <v>4</v>
      </c>
      <c r="H1605" s="17">
        <f>VALUE(SUBSTITUTE(STOCK_PUENTEPIEDRA[[#This Row],[STOCK ALMACEN 05]],",",""))</f>
        <v>11</v>
      </c>
    </row>
    <row r="1606" spans="1:8" x14ac:dyDescent="0.25">
      <c r="A1606" s="253" t="s">
        <v>22333</v>
      </c>
      <c r="B1606" s="253" t="s">
        <v>22334</v>
      </c>
      <c r="C1606" s="255">
        <v>11</v>
      </c>
      <c r="D1606" s="254" t="s">
        <v>6</v>
      </c>
      <c r="E1606" s="255">
        <v>7.8619479999999999</v>
      </c>
      <c r="F1606" s="122" t="str">
        <f>VLOOKUP(STOCK_PUENTEPIEDRA[[#This Row],[CODIGO]],CLASIFICACION[],4,FALSE)</f>
        <v>EVERFROST</v>
      </c>
      <c r="G1606" s="44">
        <f>IFERROR(IF(VLOOKUP(STOCK_PUENTEPIEDRA[[#This Row],[CODIGO]],STOCKSANLUIS[],10,FALSE),VLOOKUP(STOCK_PUENTEPIEDRA[[#This Row],[CODIGO]],STOCKSANLUIS[],10,FALSE),"STOCK SOLO EN ALM05"),"STOCK SOLO EN ALM05")</f>
        <v>2</v>
      </c>
      <c r="H1606" s="17">
        <f>VALUE(SUBSTITUTE(STOCK_PUENTEPIEDRA[[#This Row],[STOCK ALMACEN 05]],",",""))</f>
        <v>11</v>
      </c>
    </row>
    <row r="1607" spans="1:8" x14ac:dyDescent="0.25">
      <c r="A1607" s="253" t="s">
        <v>22335</v>
      </c>
      <c r="B1607" s="253" t="s">
        <v>22336</v>
      </c>
      <c r="C1607" s="255">
        <v>0</v>
      </c>
      <c r="D1607" s="254" t="s">
        <v>6</v>
      </c>
      <c r="E1607" s="255">
        <v>10.986038000000001</v>
      </c>
      <c r="F1607" s="122" t="str">
        <f>VLOOKUP(STOCK_PUENTEPIEDRA[[#This Row],[CODIGO]],CLASIFICACION[],4,FALSE)</f>
        <v>EVERFROST</v>
      </c>
      <c r="G160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07" s="17">
        <f>VALUE(SUBSTITUTE(STOCK_PUENTEPIEDRA[[#This Row],[STOCK ALMACEN 05]],",",""))</f>
        <v>0</v>
      </c>
    </row>
    <row r="1608" spans="1:8" x14ac:dyDescent="0.25">
      <c r="A1608" s="253" t="s">
        <v>22337</v>
      </c>
      <c r="B1608" s="253" t="s">
        <v>22338</v>
      </c>
      <c r="C1608" s="255">
        <v>11</v>
      </c>
      <c r="D1608" s="254" t="s">
        <v>6</v>
      </c>
      <c r="E1608" s="255">
        <v>14.948046</v>
      </c>
      <c r="F1608" s="122" t="str">
        <f>VLOOKUP(STOCK_PUENTEPIEDRA[[#This Row],[CODIGO]],CLASIFICACION[],4,FALSE)</f>
        <v>EVERFROST</v>
      </c>
      <c r="G1608" s="44">
        <f>IFERROR(IF(VLOOKUP(STOCK_PUENTEPIEDRA[[#This Row],[CODIGO]],STOCKSANLUIS[],10,FALSE),VLOOKUP(STOCK_PUENTEPIEDRA[[#This Row],[CODIGO]],STOCKSANLUIS[],10,FALSE),"STOCK SOLO EN ALM05"),"STOCK SOLO EN ALM05")</f>
        <v>3</v>
      </c>
      <c r="H1608" s="17">
        <f>VALUE(SUBSTITUTE(STOCK_PUENTEPIEDRA[[#This Row],[STOCK ALMACEN 05]],",",""))</f>
        <v>11</v>
      </c>
    </row>
    <row r="1609" spans="1:8" x14ac:dyDescent="0.25">
      <c r="A1609" s="253" t="s">
        <v>22339</v>
      </c>
      <c r="B1609" s="253" t="s">
        <v>22627</v>
      </c>
      <c r="C1609" s="255">
        <v>15</v>
      </c>
      <c r="D1609" s="254" t="s">
        <v>6</v>
      </c>
      <c r="E1609" s="255">
        <v>26.699590000000001</v>
      </c>
      <c r="F1609" s="122" t="str">
        <f>VLOOKUP(STOCK_PUENTEPIEDRA[[#This Row],[CODIGO]],CLASIFICACION[],4,FALSE)</f>
        <v>EVERFROST</v>
      </c>
      <c r="G1609" s="44">
        <f>IFERROR(IF(VLOOKUP(STOCK_PUENTEPIEDRA[[#This Row],[CODIGO]],STOCKSANLUIS[],10,FALSE),VLOOKUP(STOCK_PUENTEPIEDRA[[#This Row],[CODIGO]],STOCKSANLUIS[],10,FALSE),"STOCK SOLO EN ALM05"),"STOCK SOLO EN ALM05")</f>
        <v>4</v>
      </c>
      <c r="H1609" s="17">
        <f>VALUE(SUBSTITUTE(STOCK_PUENTEPIEDRA[[#This Row],[STOCK ALMACEN 05]],",",""))</f>
        <v>15</v>
      </c>
    </row>
    <row r="1610" spans="1:8" x14ac:dyDescent="0.25">
      <c r="A1610" s="253" t="s">
        <v>22341</v>
      </c>
      <c r="B1610" s="253" t="s">
        <v>22342</v>
      </c>
      <c r="C1610" s="255">
        <v>8</v>
      </c>
      <c r="D1610" s="254" t="s">
        <v>6</v>
      </c>
      <c r="E1610" s="255">
        <v>21.361740999999999</v>
      </c>
      <c r="F1610" s="122" t="str">
        <f>VLOOKUP(STOCK_PUENTEPIEDRA[[#This Row],[CODIGO]],CLASIFICACION[],4,FALSE)</f>
        <v>EVERFROST</v>
      </c>
      <c r="G1610" s="44">
        <f>IFERROR(IF(VLOOKUP(STOCK_PUENTEPIEDRA[[#This Row],[CODIGO]],STOCKSANLUIS[],10,FALSE),VLOOKUP(STOCK_PUENTEPIEDRA[[#This Row],[CODIGO]],STOCKSANLUIS[],10,FALSE),"STOCK SOLO EN ALM05"),"STOCK SOLO EN ALM05")</f>
        <v>2</v>
      </c>
      <c r="H1610" s="17">
        <f>VALUE(SUBSTITUTE(STOCK_PUENTEPIEDRA[[#This Row],[STOCK ALMACEN 05]],",",""))</f>
        <v>8</v>
      </c>
    </row>
    <row r="1611" spans="1:8" x14ac:dyDescent="0.25">
      <c r="A1611" s="253" t="s">
        <v>22343</v>
      </c>
      <c r="B1611" s="253" t="s">
        <v>22344</v>
      </c>
      <c r="C1611" s="255">
        <v>8</v>
      </c>
      <c r="D1611" s="254" t="s">
        <v>6</v>
      </c>
      <c r="E1611" s="255">
        <v>22.882407000000001</v>
      </c>
      <c r="F1611" s="122" t="str">
        <f>VLOOKUP(STOCK_PUENTEPIEDRA[[#This Row],[CODIGO]],CLASIFICACION[],4,FALSE)</f>
        <v>EVERFROST</v>
      </c>
      <c r="G1611" s="44">
        <f>IFERROR(IF(VLOOKUP(STOCK_PUENTEPIEDRA[[#This Row],[CODIGO]],STOCKSANLUIS[],10,FALSE),VLOOKUP(STOCK_PUENTEPIEDRA[[#This Row],[CODIGO]],STOCKSANLUIS[],10,FALSE),"STOCK SOLO EN ALM05"),"STOCK SOLO EN ALM05")</f>
        <v>2</v>
      </c>
      <c r="H1611" s="17">
        <f>VALUE(SUBSTITUTE(STOCK_PUENTEPIEDRA[[#This Row],[STOCK ALMACEN 05]],",",""))</f>
        <v>8</v>
      </c>
    </row>
    <row r="1612" spans="1:8" x14ac:dyDescent="0.25">
      <c r="A1612" s="253" t="s">
        <v>22345</v>
      </c>
      <c r="B1612" s="253" t="s">
        <v>22346</v>
      </c>
      <c r="C1612" s="255">
        <v>8</v>
      </c>
      <c r="D1612" s="254" t="s">
        <v>6</v>
      </c>
      <c r="E1612" s="255">
        <v>35.089115999999997</v>
      </c>
      <c r="F1612" s="122" t="str">
        <f>VLOOKUP(STOCK_PUENTEPIEDRA[[#This Row],[CODIGO]],CLASIFICACION[],4,FALSE)</f>
        <v>EVERFROST</v>
      </c>
      <c r="G1612" s="44">
        <f>IFERROR(IF(VLOOKUP(STOCK_PUENTEPIEDRA[[#This Row],[CODIGO]],STOCKSANLUIS[],10,FALSE),VLOOKUP(STOCK_PUENTEPIEDRA[[#This Row],[CODIGO]],STOCKSANLUIS[],10,FALSE),"STOCK SOLO EN ALM05"),"STOCK SOLO EN ALM05")</f>
        <v>2</v>
      </c>
      <c r="H1612" s="17">
        <f>VALUE(SUBSTITUTE(STOCK_PUENTEPIEDRA[[#This Row],[STOCK ALMACEN 05]],",",""))</f>
        <v>8</v>
      </c>
    </row>
    <row r="1613" spans="1:8" x14ac:dyDescent="0.25">
      <c r="A1613" s="253" t="s">
        <v>22347</v>
      </c>
      <c r="B1613" s="253" t="s">
        <v>22348</v>
      </c>
      <c r="C1613" s="255">
        <v>8</v>
      </c>
      <c r="D1613" s="254" t="s">
        <v>6</v>
      </c>
      <c r="E1613" s="255">
        <v>37.385632000000001</v>
      </c>
      <c r="F1613" s="122" t="str">
        <f>VLOOKUP(STOCK_PUENTEPIEDRA[[#This Row],[CODIGO]],CLASIFICACION[],4,FALSE)</f>
        <v>EVERFROST</v>
      </c>
      <c r="G1613" s="44">
        <f>IFERROR(IF(VLOOKUP(STOCK_PUENTEPIEDRA[[#This Row],[CODIGO]],STOCKSANLUIS[],10,FALSE),VLOOKUP(STOCK_PUENTEPIEDRA[[#This Row],[CODIGO]],STOCKSANLUIS[],10,FALSE),"STOCK SOLO EN ALM05"),"STOCK SOLO EN ALM05")</f>
        <v>2</v>
      </c>
      <c r="H1613" s="17">
        <f>VALUE(SUBSTITUTE(STOCK_PUENTEPIEDRA[[#This Row],[STOCK ALMACEN 05]],",",""))</f>
        <v>8</v>
      </c>
    </row>
    <row r="1614" spans="1:8" x14ac:dyDescent="0.25">
      <c r="A1614" s="253" t="s">
        <v>22349</v>
      </c>
      <c r="B1614" s="253" t="s">
        <v>22350</v>
      </c>
      <c r="C1614" s="255">
        <v>8</v>
      </c>
      <c r="D1614" s="254" t="s">
        <v>6</v>
      </c>
      <c r="E1614" s="255">
        <v>39.671804000000002</v>
      </c>
      <c r="F1614" s="122" t="str">
        <f>VLOOKUP(STOCK_PUENTEPIEDRA[[#This Row],[CODIGO]],CLASIFICACION[],4,FALSE)</f>
        <v>EVERFROST</v>
      </c>
      <c r="G1614" s="44">
        <f>IFERROR(IF(VLOOKUP(STOCK_PUENTEPIEDRA[[#This Row],[CODIGO]],STOCKSANLUIS[],10,FALSE),VLOOKUP(STOCK_PUENTEPIEDRA[[#This Row],[CODIGO]],STOCKSANLUIS[],10,FALSE),"STOCK SOLO EN ALM05"),"STOCK SOLO EN ALM05")</f>
        <v>2</v>
      </c>
      <c r="H1614" s="17">
        <f>VALUE(SUBSTITUTE(STOCK_PUENTEPIEDRA[[#This Row],[STOCK ALMACEN 05]],",",""))</f>
        <v>8</v>
      </c>
    </row>
    <row r="1615" spans="1:8" x14ac:dyDescent="0.25">
      <c r="A1615" s="253" t="s">
        <v>22351</v>
      </c>
      <c r="B1615" s="253" t="s">
        <v>22352</v>
      </c>
      <c r="C1615" s="255">
        <v>0</v>
      </c>
      <c r="D1615" s="254" t="s">
        <v>6</v>
      </c>
      <c r="E1615" s="255">
        <v>204.27618200000001</v>
      </c>
      <c r="F1615" s="122" t="str">
        <f>VLOOKUP(STOCK_PUENTEPIEDRA[[#This Row],[CODIGO]],CLASIFICACION[],4,FALSE)</f>
        <v>INVOTECH</v>
      </c>
      <c r="G161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15" s="17">
        <f>VALUE(SUBSTITUTE(STOCK_PUENTEPIEDRA[[#This Row],[STOCK ALMACEN 05]],",",""))</f>
        <v>0</v>
      </c>
    </row>
    <row r="1616" spans="1:8" x14ac:dyDescent="0.25">
      <c r="A1616" s="253" t="s">
        <v>22353</v>
      </c>
      <c r="B1616" s="253" t="s">
        <v>22628</v>
      </c>
      <c r="C1616" s="255">
        <v>193</v>
      </c>
      <c r="D1616" s="254" t="s">
        <v>6</v>
      </c>
      <c r="E1616" s="255">
        <v>1.9654700000000001</v>
      </c>
      <c r="F1616" s="122" t="str">
        <f>VLOOKUP(STOCK_PUENTEPIEDRA[[#This Row],[CODIGO]],CLASIFICACION[],4,FALSE)</f>
        <v>EVERFROST</v>
      </c>
      <c r="G1616" s="44">
        <f>IFERROR(IF(VLOOKUP(STOCK_PUENTEPIEDRA[[#This Row],[CODIGO]],STOCKSANLUIS[],10,FALSE),VLOOKUP(STOCK_PUENTEPIEDRA[[#This Row],[CODIGO]],STOCKSANLUIS[],10,FALSE),"STOCK SOLO EN ALM05"),"STOCK SOLO EN ALM05")</f>
        <v>124</v>
      </c>
      <c r="H1616" s="17">
        <f>VALUE(SUBSTITUTE(STOCK_PUENTEPIEDRA[[#This Row],[STOCK ALMACEN 05]],",",""))</f>
        <v>193</v>
      </c>
    </row>
    <row r="1617" spans="1:8" x14ac:dyDescent="0.25">
      <c r="A1617" s="253" t="s">
        <v>22355</v>
      </c>
      <c r="B1617" s="253" t="s">
        <v>22356</v>
      </c>
      <c r="C1617" s="255">
        <v>0</v>
      </c>
      <c r="D1617" s="254" t="s">
        <v>6</v>
      </c>
      <c r="E1617" s="255">
        <v>6.3516240000000002</v>
      </c>
      <c r="F1617" s="122" t="str">
        <f>VLOOKUP(STOCK_PUENTEPIEDRA[[#This Row],[CODIGO]],CLASIFICACION[],4,FALSE)</f>
        <v>DANFOSS</v>
      </c>
      <c r="G161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17" s="17">
        <f>VALUE(SUBSTITUTE(STOCK_PUENTEPIEDRA[[#This Row],[STOCK ALMACEN 05]],",",""))</f>
        <v>0</v>
      </c>
    </row>
    <row r="1618" spans="1:8" x14ac:dyDescent="0.25">
      <c r="A1618" s="253" t="s">
        <v>22189</v>
      </c>
      <c r="B1618" s="253" t="s">
        <v>22964</v>
      </c>
      <c r="C1618" s="255">
        <v>2</v>
      </c>
      <c r="D1618" s="254" t="s">
        <v>6</v>
      </c>
      <c r="E1618" s="255">
        <v>4.4000000000000004</v>
      </c>
      <c r="F1618" s="122" t="str">
        <f>VLOOKUP(STOCK_PUENTEPIEDRA[[#This Row],[CODIGO]],CLASIFICACION[],4,FALSE)</f>
        <v>TEMP BLUE</v>
      </c>
      <c r="G161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18" s="17">
        <f>VALUE(SUBSTITUTE(STOCK_PUENTEPIEDRA[[#This Row],[STOCK ALMACEN 05]],",",""))</f>
        <v>2</v>
      </c>
    </row>
    <row r="1619" spans="1:8" x14ac:dyDescent="0.25">
      <c r="A1619" s="253" t="s">
        <v>22191</v>
      </c>
      <c r="B1619" s="253" t="s">
        <v>22965</v>
      </c>
      <c r="C1619" s="255">
        <v>7</v>
      </c>
      <c r="D1619" s="254" t="s">
        <v>6</v>
      </c>
      <c r="E1619" s="255">
        <v>3.3</v>
      </c>
      <c r="F1619" s="122" t="str">
        <f>VLOOKUP(STOCK_PUENTEPIEDRA[[#This Row],[CODIGO]],CLASIFICACION[],4,FALSE)</f>
        <v>TEMP BLUE</v>
      </c>
      <c r="G161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19" s="17">
        <f>VALUE(SUBSTITUTE(STOCK_PUENTEPIEDRA[[#This Row],[STOCK ALMACEN 05]],",",""))</f>
        <v>7</v>
      </c>
    </row>
    <row r="1620" spans="1:8" x14ac:dyDescent="0.25">
      <c r="A1620" s="253" t="s">
        <v>22195</v>
      </c>
      <c r="B1620" s="253" t="s">
        <v>22966</v>
      </c>
      <c r="C1620" s="255">
        <v>18</v>
      </c>
      <c r="D1620" s="254" t="s">
        <v>6</v>
      </c>
      <c r="E1620" s="255">
        <v>6.11</v>
      </c>
      <c r="F1620" s="122" t="str">
        <f>VLOOKUP(STOCK_PUENTEPIEDRA[[#This Row],[CODIGO]],CLASIFICACION[],4,FALSE)</f>
        <v>STAR COLD</v>
      </c>
      <c r="G162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20" s="17">
        <f>VALUE(SUBSTITUTE(STOCK_PUENTEPIEDRA[[#This Row],[STOCK ALMACEN 05]],",",""))</f>
        <v>18</v>
      </c>
    </row>
    <row r="1621" spans="1:8" x14ac:dyDescent="0.25">
      <c r="A1621" s="253" t="s">
        <v>22228</v>
      </c>
      <c r="B1621" s="253" t="s">
        <v>22229</v>
      </c>
      <c r="C1621" s="255">
        <v>0</v>
      </c>
      <c r="D1621" s="254" t="s">
        <v>6</v>
      </c>
      <c r="E1621" s="255">
        <v>284.05</v>
      </c>
      <c r="F1621" s="122" t="str">
        <f>VLOOKUP(STOCK_PUENTEPIEDRA[[#This Row],[CODIGO]],CLASIFICACION[],4,FALSE)</f>
        <v>ROSENBERG</v>
      </c>
      <c r="G162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21" s="17">
        <f>VALUE(SUBSTITUTE(STOCK_PUENTEPIEDRA[[#This Row],[STOCK ALMACEN 05]],",",""))</f>
        <v>0</v>
      </c>
    </row>
    <row r="1622" spans="1:8" x14ac:dyDescent="0.25">
      <c r="A1622" s="253" t="s">
        <v>22538</v>
      </c>
      <c r="B1622" s="253" t="s">
        <v>22539</v>
      </c>
      <c r="C1622" s="255">
        <v>7</v>
      </c>
      <c r="D1622" s="254" t="s">
        <v>6</v>
      </c>
      <c r="E1622" s="255">
        <v>490.74894399999999</v>
      </c>
      <c r="F1622" s="122" t="str">
        <f>VLOOKUP(STOCK_PUENTEPIEDRA[[#This Row],[CODIGO]],CLASIFICACION[],4,FALSE)</f>
        <v>VIKING</v>
      </c>
      <c r="G1622" s="44">
        <f>IFERROR(IF(VLOOKUP(STOCK_PUENTEPIEDRA[[#This Row],[CODIGO]],STOCKSANLUIS[],10,FALSE),VLOOKUP(STOCK_PUENTEPIEDRA[[#This Row],[CODIGO]],STOCKSANLUIS[],10,FALSE),"STOCK SOLO EN ALM05"),"STOCK SOLO EN ALM05")</f>
        <v>1</v>
      </c>
      <c r="H1622" s="17">
        <f>VALUE(SUBSTITUTE(STOCK_PUENTEPIEDRA[[#This Row],[STOCK ALMACEN 05]],",",""))</f>
        <v>7</v>
      </c>
    </row>
    <row r="1623" spans="1:8" x14ac:dyDescent="0.25">
      <c r="A1623" s="253" t="s">
        <v>22540</v>
      </c>
      <c r="B1623" s="253" t="s">
        <v>22541</v>
      </c>
      <c r="C1623" s="255">
        <v>11</v>
      </c>
      <c r="D1623" s="254" t="s">
        <v>6</v>
      </c>
      <c r="E1623" s="255">
        <v>198.38787099999999</v>
      </c>
      <c r="F1623" s="122" t="str">
        <f>VLOOKUP(STOCK_PUENTEPIEDRA[[#This Row],[CODIGO]],CLASIFICACION[],4,FALSE)</f>
        <v>VIKING</v>
      </c>
      <c r="G162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23" s="17">
        <f>VALUE(SUBSTITUTE(STOCK_PUENTEPIEDRA[[#This Row],[STOCK ALMACEN 05]],",",""))</f>
        <v>11</v>
      </c>
    </row>
    <row r="1624" spans="1:8" x14ac:dyDescent="0.25">
      <c r="A1624" s="253" t="s">
        <v>22542</v>
      </c>
      <c r="B1624" s="253" t="s">
        <v>22543</v>
      </c>
      <c r="C1624" s="255">
        <v>37</v>
      </c>
      <c r="D1624" s="254" t="s">
        <v>6</v>
      </c>
      <c r="E1624" s="255">
        <v>663.03314699999999</v>
      </c>
      <c r="F1624" s="122" t="str">
        <f>VLOOKUP(STOCK_PUENTEPIEDRA[[#This Row],[CODIGO]],CLASIFICACION[],4,FALSE)</f>
        <v>VIKING</v>
      </c>
      <c r="G1624" s="44">
        <f>IFERROR(IF(VLOOKUP(STOCK_PUENTEPIEDRA[[#This Row],[CODIGO]],STOCKSANLUIS[],10,FALSE),VLOOKUP(STOCK_PUENTEPIEDRA[[#This Row],[CODIGO]],STOCKSANLUIS[],10,FALSE),"STOCK SOLO EN ALM05"),"STOCK SOLO EN ALM05")</f>
        <v>1</v>
      </c>
      <c r="H1624" s="17">
        <f>VALUE(SUBSTITUTE(STOCK_PUENTEPIEDRA[[#This Row],[STOCK ALMACEN 05]],",",""))</f>
        <v>37</v>
      </c>
    </row>
    <row r="1625" spans="1:8" x14ac:dyDescent="0.25">
      <c r="A1625" s="253" t="s">
        <v>22544</v>
      </c>
      <c r="B1625" s="253" t="s">
        <v>22545</v>
      </c>
      <c r="C1625" s="255">
        <v>22</v>
      </c>
      <c r="D1625" s="254" t="s">
        <v>6</v>
      </c>
      <c r="E1625" s="255">
        <v>238.06544500000001</v>
      </c>
      <c r="F1625" s="122" t="str">
        <f>VLOOKUP(STOCK_PUENTEPIEDRA[[#This Row],[CODIGO]],CLASIFICACION[],4,FALSE)</f>
        <v>VIKING</v>
      </c>
      <c r="G1625" s="44">
        <f>IFERROR(IF(VLOOKUP(STOCK_PUENTEPIEDRA[[#This Row],[CODIGO]],STOCKSANLUIS[],10,FALSE),VLOOKUP(STOCK_PUENTEPIEDRA[[#This Row],[CODIGO]],STOCKSANLUIS[],10,FALSE),"STOCK SOLO EN ALM05"),"STOCK SOLO EN ALM05")</f>
        <v>1</v>
      </c>
      <c r="H1625" s="17">
        <f>VALUE(SUBSTITUTE(STOCK_PUENTEPIEDRA[[#This Row],[STOCK ALMACEN 05]],",",""))</f>
        <v>22</v>
      </c>
    </row>
    <row r="1626" spans="1:8" x14ac:dyDescent="0.25">
      <c r="A1626" s="253" t="s">
        <v>22357</v>
      </c>
      <c r="B1626" s="253" t="s">
        <v>22358</v>
      </c>
      <c r="C1626" s="255">
        <v>0</v>
      </c>
      <c r="D1626" s="254" t="s">
        <v>6</v>
      </c>
      <c r="E1626" s="255">
        <v>30</v>
      </c>
      <c r="F1626" s="122" t="str">
        <f>VLOOKUP(STOCK_PUENTEPIEDRA[[#This Row],[CODIGO]],CLASIFICACION[],4,FALSE)</f>
        <v>DAIKIN</v>
      </c>
      <c r="G162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26" s="17">
        <f>VALUE(SUBSTITUTE(STOCK_PUENTEPIEDRA[[#This Row],[STOCK ALMACEN 05]],",",""))</f>
        <v>0</v>
      </c>
    </row>
    <row r="1627" spans="1:8" x14ac:dyDescent="0.25">
      <c r="A1627" s="253" t="s">
        <v>22388</v>
      </c>
      <c r="B1627" s="253" t="s">
        <v>22389</v>
      </c>
      <c r="C1627" s="255">
        <v>0</v>
      </c>
      <c r="D1627" s="254" t="s">
        <v>6</v>
      </c>
      <c r="E1627" s="255">
        <v>13</v>
      </c>
      <c r="F1627" s="122" t="str">
        <f>VLOOKUP(STOCK_PUENTEPIEDRA[[#This Row],[CODIGO]],CLASIFICACION[],4,FALSE)</f>
        <v>TEMP BLUE</v>
      </c>
      <c r="G1627" s="44">
        <f>IFERROR(IF(VLOOKUP(STOCK_PUENTEPIEDRA[[#This Row],[CODIGO]],STOCKSANLUIS[],10,FALSE),VLOOKUP(STOCK_PUENTEPIEDRA[[#This Row],[CODIGO]],STOCKSANLUIS[],10,FALSE),"STOCK SOLO EN ALM05"),"STOCK SOLO EN ALM05")</f>
        <v>1</v>
      </c>
      <c r="H1627" s="17">
        <f>VALUE(SUBSTITUTE(STOCK_PUENTEPIEDRA[[#This Row],[STOCK ALMACEN 05]],",",""))</f>
        <v>0</v>
      </c>
    </row>
    <row r="1628" spans="1:8" x14ac:dyDescent="0.25">
      <c r="A1628" s="253" t="s">
        <v>22390</v>
      </c>
      <c r="B1628" s="253" t="s">
        <v>22629</v>
      </c>
      <c r="C1628" s="255">
        <v>0</v>
      </c>
      <c r="D1628" s="254" t="s">
        <v>6</v>
      </c>
      <c r="E1628" s="255">
        <v>52</v>
      </c>
      <c r="F1628" s="122" t="str">
        <f>VLOOKUP(STOCK_PUENTEPIEDRA[[#This Row],[CODIGO]],CLASIFICACION[],4,FALSE)</f>
        <v>TEMP BLUE</v>
      </c>
      <c r="G1628" s="44">
        <f>IFERROR(IF(VLOOKUP(STOCK_PUENTEPIEDRA[[#This Row],[CODIGO]],STOCKSANLUIS[],10,FALSE),VLOOKUP(STOCK_PUENTEPIEDRA[[#This Row],[CODIGO]],STOCKSANLUIS[],10,FALSE),"STOCK SOLO EN ALM05"),"STOCK SOLO EN ALM05")</f>
        <v>1</v>
      </c>
      <c r="H1628" s="17">
        <f>VALUE(SUBSTITUTE(STOCK_PUENTEPIEDRA[[#This Row],[STOCK ALMACEN 05]],",",""))</f>
        <v>0</v>
      </c>
    </row>
    <row r="1629" spans="1:8" x14ac:dyDescent="0.25">
      <c r="A1629" s="253" t="s">
        <v>22392</v>
      </c>
      <c r="B1629" s="253" t="s">
        <v>22393</v>
      </c>
      <c r="C1629" s="255">
        <v>0</v>
      </c>
      <c r="D1629" s="254" t="s">
        <v>6</v>
      </c>
      <c r="E1629" s="255">
        <v>178.5</v>
      </c>
      <c r="F1629" s="122" t="str">
        <f>VLOOKUP(STOCK_PUENTEPIEDRA[[#This Row],[CODIGO]],CLASIFICACION[],4,FALSE)</f>
        <v>DESCONOCIDO</v>
      </c>
      <c r="G162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29" s="17">
        <f>VALUE(SUBSTITUTE(STOCK_PUENTEPIEDRA[[#This Row],[STOCK ALMACEN 05]],",",""))</f>
        <v>0</v>
      </c>
    </row>
    <row r="1630" spans="1:8" x14ac:dyDescent="0.25">
      <c r="A1630" s="253" t="s">
        <v>22420</v>
      </c>
      <c r="B1630" s="253" t="s">
        <v>22421</v>
      </c>
      <c r="C1630" s="255">
        <v>6</v>
      </c>
      <c r="D1630" s="254" t="s">
        <v>6</v>
      </c>
      <c r="E1630" s="255">
        <v>1.1000000000000001</v>
      </c>
      <c r="F1630" s="122" t="str">
        <f>VLOOKUP(STOCK_PUENTEPIEDRA[[#This Row],[CODIGO]],CLASIFICACION[],4,FALSE)</f>
        <v>TEMP BLUE</v>
      </c>
      <c r="G163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0" s="17">
        <f>VALUE(SUBSTITUTE(STOCK_PUENTEPIEDRA[[#This Row],[STOCK ALMACEN 05]],",",""))</f>
        <v>6</v>
      </c>
    </row>
    <row r="1631" spans="1:8" x14ac:dyDescent="0.25">
      <c r="A1631" s="253" t="s">
        <v>22422</v>
      </c>
      <c r="B1631" s="253" t="s">
        <v>22423</v>
      </c>
      <c r="C1631" s="255">
        <v>2</v>
      </c>
      <c r="D1631" s="254" t="s">
        <v>6</v>
      </c>
      <c r="E1631" s="255">
        <v>8.8000000000000007</v>
      </c>
      <c r="F1631" s="122" t="str">
        <f>VLOOKUP(STOCK_PUENTEPIEDRA[[#This Row],[CODIGO]],CLASIFICACION[],4,FALSE)</f>
        <v>TEMP BLUE</v>
      </c>
      <c r="G163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1" s="17">
        <f>VALUE(SUBSTITUTE(STOCK_PUENTEPIEDRA[[#This Row],[STOCK ALMACEN 05]],",",""))</f>
        <v>2</v>
      </c>
    </row>
    <row r="1632" spans="1:8" x14ac:dyDescent="0.25">
      <c r="A1632" s="253" t="s">
        <v>22424</v>
      </c>
      <c r="B1632" s="253" t="s">
        <v>22425</v>
      </c>
      <c r="C1632" s="255">
        <v>2</v>
      </c>
      <c r="D1632" s="254" t="s">
        <v>6</v>
      </c>
      <c r="E1632" s="255">
        <v>7.7</v>
      </c>
      <c r="F1632" s="122" t="str">
        <f>VLOOKUP(STOCK_PUENTEPIEDRA[[#This Row],[CODIGO]],CLASIFICACION[],4,FALSE)</f>
        <v>TEMP BLUE</v>
      </c>
      <c r="G163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2" s="17">
        <f>VALUE(SUBSTITUTE(STOCK_PUENTEPIEDRA[[#This Row],[STOCK ALMACEN 05]],",",""))</f>
        <v>2</v>
      </c>
    </row>
    <row r="1633" spans="1:8" x14ac:dyDescent="0.25">
      <c r="A1633" s="253" t="s">
        <v>22426</v>
      </c>
      <c r="B1633" s="253" t="s">
        <v>22427</v>
      </c>
      <c r="C1633" s="255">
        <v>2</v>
      </c>
      <c r="D1633" s="254" t="s">
        <v>6</v>
      </c>
      <c r="E1633" s="255">
        <v>1.1000000000000001</v>
      </c>
      <c r="F1633" s="122" t="str">
        <f>VLOOKUP(STOCK_PUENTEPIEDRA[[#This Row],[CODIGO]],CLASIFICACION[],4,FALSE)</f>
        <v>TEMP BLUE</v>
      </c>
      <c r="G163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3" s="17">
        <f>VALUE(SUBSTITUTE(STOCK_PUENTEPIEDRA[[#This Row],[STOCK ALMACEN 05]],",",""))</f>
        <v>2</v>
      </c>
    </row>
    <row r="1634" spans="1:8" x14ac:dyDescent="0.25">
      <c r="A1634" s="253" t="s">
        <v>22428</v>
      </c>
      <c r="B1634" s="253" t="s">
        <v>22429</v>
      </c>
      <c r="C1634" s="255">
        <v>4</v>
      </c>
      <c r="D1634" s="254" t="s">
        <v>6</v>
      </c>
      <c r="E1634" s="255">
        <v>1.1000000000000001</v>
      </c>
      <c r="F1634" s="122" t="str">
        <f>VLOOKUP(STOCK_PUENTEPIEDRA[[#This Row],[CODIGO]],CLASIFICACION[],4,FALSE)</f>
        <v>TEMP BLUE</v>
      </c>
      <c r="G163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4" s="17">
        <f>VALUE(SUBSTITUTE(STOCK_PUENTEPIEDRA[[#This Row],[STOCK ALMACEN 05]],",",""))</f>
        <v>4</v>
      </c>
    </row>
    <row r="1635" spans="1:8" x14ac:dyDescent="0.25">
      <c r="A1635" s="253" t="s">
        <v>22430</v>
      </c>
      <c r="B1635" s="253" t="s">
        <v>22431</v>
      </c>
      <c r="C1635" s="255">
        <v>4</v>
      </c>
      <c r="D1635" s="254" t="s">
        <v>6</v>
      </c>
      <c r="E1635" s="255">
        <v>1.1000000000000001</v>
      </c>
      <c r="F1635" s="122" t="str">
        <f>VLOOKUP(STOCK_PUENTEPIEDRA[[#This Row],[CODIGO]],CLASIFICACION[],4,FALSE)</f>
        <v>TEMP BLUE</v>
      </c>
      <c r="G163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5" s="17">
        <f>VALUE(SUBSTITUTE(STOCK_PUENTEPIEDRA[[#This Row],[STOCK ALMACEN 05]],",",""))</f>
        <v>4</v>
      </c>
    </row>
    <row r="1636" spans="1:8" x14ac:dyDescent="0.25">
      <c r="A1636" s="253" t="s">
        <v>22432</v>
      </c>
      <c r="B1636" s="253" t="s">
        <v>22433</v>
      </c>
      <c r="C1636" s="255">
        <v>3</v>
      </c>
      <c r="D1636" s="254" t="s">
        <v>6</v>
      </c>
      <c r="E1636" s="255">
        <v>2.2000000000000002</v>
      </c>
      <c r="F1636" s="122" t="str">
        <f>VLOOKUP(STOCK_PUENTEPIEDRA[[#This Row],[CODIGO]],CLASIFICACION[],4,FALSE)</f>
        <v>TEMP BLUE</v>
      </c>
      <c r="G163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6" s="17">
        <f>VALUE(SUBSTITUTE(STOCK_PUENTEPIEDRA[[#This Row],[STOCK ALMACEN 05]],",",""))</f>
        <v>3</v>
      </c>
    </row>
    <row r="1637" spans="1:8" x14ac:dyDescent="0.25">
      <c r="A1637" s="253" t="s">
        <v>22434</v>
      </c>
      <c r="B1637" s="253" t="s">
        <v>22435</v>
      </c>
      <c r="C1637" s="255">
        <v>1</v>
      </c>
      <c r="D1637" s="254" t="s">
        <v>6</v>
      </c>
      <c r="E1637" s="255">
        <v>18.7</v>
      </c>
      <c r="F1637" s="122" t="str">
        <f>VLOOKUP(STOCK_PUENTEPIEDRA[[#This Row],[CODIGO]],CLASIFICACION[],4,FALSE)</f>
        <v>TEMP BLUE</v>
      </c>
      <c r="G163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7" s="17">
        <f>VALUE(SUBSTITUTE(STOCK_PUENTEPIEDRA[[#This Row],[STOCK ALMACEN 05]],",",""))</f>
        <v>1</v>
      </c>
    </row>
    <row r="1638" spans="1:8" x14ac:dyDescent="0.25">
      <c r="A1638" s="253" t="s">
        <v>22436</v>
      </c>
      <c r="B1638" s="253" t="s">
        <v>22437</v>
      </c>
      <c r="C1638" s="255">
        <v>3</v>
      </c>
      <c r="D1638" s="254" t="s">
        <v>6</v>
      </c>
      <c r="E1638" s="255">
        <v>2.2000000000000002</v>
      </c>
      <c r="F1638" s="122" t="str">
        <f>VLOOKUP(STOCK_PUENTEPIEDRA[[#This Row],[CODIGO]],CLASIFICACION[],4,FALSE)</f>
        <v>TEMP BLUE</v>
      </c>
      <c r="G163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8" s="17">
        <f>VALUE(SUBSTITUTE(STOCK_PUENTEPIEDRA[[#This Row],[STOCK ALMACEN 05]],",",""))</f>
        <v>3</v>
      </c>
    </row>
    <row r="1639" spans="1:8" x14ac:dyDescent="0.25">
      <c r="A1639" s="253" t="s">
        <v>22438</v>
      </c>
      <c r="B1639" s="253" t="s">
        <v>22439</v>
      </c>
      <c r="C1639" s="255">
        <v>2</v>
      </c>
      <c r="D1639" s="254" t="s">
        <v>6</v>
      </c>
      <c r="E1639" s="255">
        <v>14.3</v>
      </c>
      <c r="F1639" s="122" t="str">
        <f>VLOOKUP(STOCK_PUENTEPIEDRA[[#This Row],[CODIGO]],CLASIFICACION[],4,FALSE)</f>
        <v>TEMP BLUE</v>
      </c>
      <c r="G163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39" s="17">
        <f>VALUE(SUBSTITUTE(STOCK_PUENTEPIEDRA[[#This Row],[STOCK ALMACEN 05]],",",""))</f>
        <v>2</v>
      </c>
    </row>
    <row r="1640" spans="1:8" x14ac:dyDescent="0.25">
      <c r="A1640" s="253" t="s">
        <v>22440</v>
      </c>
      <c r="B1640" s="253" t="s">
        <v>22441</v>
      </c>
      <c r="C1640" s="255">
        <v>2</v>
      </c>
      <c r="D1640" s="254" t="s">
        <v>6</v>
      </c>
      <c r="E1640" s="255">
        <v>2.2000000000000002</v>
      </c>
      <c r="F1640" s="122" t="str">
        <f>VLOOKUP(STOCK_PUENTEPIEDRA[[#This Row],[CODIGO]],CLASIFICACION[],4,FALSE)</f>
        <v>TEMP BLUE</v>
      </c>
      <c r="G164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0" s="17">
        <f>VALUE(SUBSTITUTE(STOCK_PUENTEPIEDRA[[#This Row],[STOCK ALMACEN 05]],",",""))</f>
        <v>2</v>
      </c>
    </row>
    <row r="1641" spans="1:8" x14ac:dyDescent="0.25">
      <c r="A1641" s="253" t="s">
        <v>22442</v>
      </c>
      <c r="B1641" s="253" t="s">
        <v>22443</v>
      </c>
      <c r="C1641" s="255">
        <v>2</v>
      </c>
      <c r="D1641" s="254" t="s">
        <v>6</v>
      </c>
      <c r="E1641" s="255">
        <v>1.1000000000000001</v>
      </c>
      <c r="F1641" s="122" t="str">
        <f>VLOOKUP(STOCK_PUENTEPIEDRA[[#This Row],[CODIGO]],CLASIFICACION[],4,FALSE)</f>
        <v>TEMP BLUE</v>
      </c>
      <c r="G164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1" s="17">
        <f>VALUE(SUBSTITUTE(STOCK_PUENTEPIEDRA[[#This Row],[STOCK ALMACEN 05]],",",""))</f>
        <v>2</v>
      </c>
    </row>
    <row r="1642" spans="1:8" x14ac:dyDescent="0.25">
      <c r="A1642" s="253" t="s">
        <v>22444</v>
      </c>
      <c r="B1642" s="253" t="s">
        <v>22445</v>
      </c>
      <c r="C1642" s="255">
        <v>2</v>
      </c>
      <c r="D1642" s="254" t="s">
        <v>6</v>
      </c>
      <c r="E1642" s="255">
        <v>8.8000000000000007</v>
      </c>
      <c r="F1642" s="122" t="str">
        <f>VLOOKUP(STOCK_PUENTEPIEDRA[[#This Row],[CODIGO]],CLASIFICACION[],4,FALSE)</f>
        <v>TEMP BLUE</v>
      </c>
      <c r="G164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2" s="17">
        <f>VALUE(SUBSTITUTE(STOCK_PUENTEPIEDRA[[#This Row],[STOCK ALMACEN 05]],",",""))</f>
        <v>2</v>
      </c>
    </row>
    <row r="1643" spans="1:8" x14ac:dyDescent="0.25">
      <c r="A1643" s="253" t="s">
        <v>22446</v>
      </c>
      <c r="B1643" s="253" t="s">
        <v>22447</v>
      </c>
      <c r="C1643" s="255">
        <v>1</v>
      </c>
      <c r="D1643" s="254" t="s">
        <v>6</v>
      </c>
      <c r="E1643" s="255">
        <v>3.3</v>
      </c>
      <c r="F1643" s="122" t="str">
        <f>VLOOKUP(STOCK_PUENTEPIEDRA[[#This Row],[CODIGO]],CLASIFICACION[],4,FALSE)</f>
        <v>TEMP BLUE</v>
      </c>
      <c r="G164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3" s="17">
        <f>VALUE(SUBSTITUTE(STOCK_PUENTEPIEDRA[[#This Row],[STOCK ALMACEN 05]],",",""))</f>
        <v>1</v>
      </c>
    </row>
    <row r="1644" spans="1:8" x14ac:dyDescent="0.25">
      <c r="A1644" s="253" t="s">
        <v>22448</v>
      </c>
      <c r="B1644" s="253" t="s">
        <v>22449</v>
      </c>
      <c r="C1644" s="255">
        <v>3</v>
      </c>
      <c r="D1644" s="254" t="s">
        <v>6</v>
      </c>
      <c r="E1644" s="255">
        <v>1.1000000000000001</v>
      </c>
      <c r="F1644" s="122" t="str">
        <f>VLOOKUP(STOCK_PUENTEPIEDRA[[#This Row],[CODIGO]],CLASIFICACION[],4,FALSE)</f>
        <v>TEMP BLUE</v>
      </c>
      <c r="G164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4" s="17">
        <f>VALUE(SUBSTITUTE(STOCK_PUENTEPIEDRA[[#This Row],[STOCK ALMACEN 05]],",",""))</f>
        <v>3</v>
      </c>
    </row>
    <row r="1645" spans="1:8" x14ac:dyDescent="0.25">
      <c r="A1645" s="253" t="s">
        <v>22450</v>
      </c>
      <c r="B1645" s="253" t="s">
        <v>22451</v>
      </c>
      <c r="C1645" s="255">
        <v>3</v>
      </c>
      <c r="D1645" s="254" t="s">
        <v>6</v>
      </c>
      <c r="E1645" s="255">
        <v>9.9</v>
      </c>
      <c r="F1645" s="122" t="str">
        <f>VLOOKUP(STOCK_PUENTEPIEDRA[[#This Row],[CODIGO]],CLASIFICACION[],4,FALSE)</f>
        <v>TEMP BLUE</v>
      </c>
      <c r="G164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5" s="17">
        <f>VALUE(SUBSTITUTE(STOCK_PUENTEPIEDRA[[#This Row],[STOCK ALMACEN 05]],",",""))</f>
        <v>3</v>
      </c>
    </row>
    <row r="1646" spans="1:8" x14ac:dyDescent="0.25">
      <c r="A1646" s="253" t="s">
        <v>22452</v>
      </c>
      <c r="B1646" s="253" t="s">
        <v>22453</v>
      </c>
      <c r="C1646" s="255">
        <v>2</v>
      </c>
      <c r="D1646" s="254" t="s">
        <v>6</v>
      </c>
      <c r="E1646" s="255">
        <v>23.1</v>
      </c>
      <c r="F1646" s="122" t="str">
        <f>VLOOKUP(STOCK_PUENTEPIEDRA[[#This Row],[CODIGO]],CLASIFICACION[],4,FALSE)</f>
        <v>TEMP BLUE</v>
      </c>
      <c r="G164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6" s="17">
        <f>VALUE(SUBSTITUTE(STOCK_PUENTEPIEDRA[[#This Row],[STOCK ALMACEN 05]],",",""))</f>
        <v>2</v>
      </c>
    </row>
    <row r="1647" spans="1:8" x14ac:dyDescent="0.25">
      <c r="A1647" s="253" t="s">
        <v>22454</v>
      </c>
      <c r="B1647" s="253" t="s">
        <v>22455</v>
      </c>
      <c r="C1647" s="255">
        <v>3</v>
      </c>
      <c r="D1647" s="254" t="s">
        <v>6</v>
      </c>
      <c r="E1647" s="255">
        <v>8.8000000000000007</v>
      </c>
      <c r="F1647" s="122" t="str">
        <f>VLOOKUP(STOCK_PUENTEPIEDRA[[#This Row],[CODIGO]],CLASIFICACION[],4,FALSE)</f>
        <v>TEMP BLUE</v>
      </c>
      <c r="G164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7" s="17">
        <f>VALUE(SUBSTITUTE(STOCK_PUENTEPIEDRA[[#This Row],[STOCK ALMACEN 05]],",",""))</f>
        <v>3</v>
      </c>
    </row>
    <row r="1648" spans="1:8" x14ac:dyDescent="0.25">
      <c r="A1648" s="253" t="s">
        <v>22456</v>
      </c>
      <c r="B1648" s="253" t="s">
        <v>22457</v>
      </c>
      <c r="C1648" s="255">
        <v>2</v>
      </c>
      <c r="D1648" s="254" t="s">
        <v>6</v>
      </c>
      <c r="E1648" s="255">
        <v>47.3</v>
      </c>
      <c r="F1648" s="122" t="str">
        <f>VLOOKUP(STOCK_PUENTEPIEDRA[[#This Row],[CODIGO]],CLASIFICACION[],4,FALSE)</f>
        <v>TEMP BLUE</v>
      </c>
      <c r="G164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8" s="17">
        <f>VALUE(SUBSTITUTE(STOCK_PUENTEPIEDRA[[#This Row],[STOCK ALMACEN 05]],",",""))</f>
        <v>2</v>
      </c>
    </row>
    <row r="1649" spans="1:8" x14ac:dyDescent="0.25">
      <c r="A1649" s="253" t="s">
        <v>22458</v>
      </c>
      <c r="B1649" s="253" t="s">
        <v>22459</v>
      </c>
      <c r="C1649" s="255">
        <v>6</v>
      </c>
      <c r="D1649" s="254" t="s">
        <v>6</v>
      </c>
      <c r="E1649" s="255">
        <v>2.2000000000000002</v>
      </c>
      <c r="F1649" s="122" t="str">
        <f>VLOOKUP(STOCK_PUENTEPIEDRA[[#This Row],[CODIGO]],CLASIFICACION[],4,FALSE)</f>
        <v>TEMP BLUE</v>
      </c>
      <c r="G164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49" s="17">
        <f>VALUE(SUBSTITUTE(STOCK_PUENTEPIEDRA[[#This Row],[STOCK ALMACEN 05]],",",""))</f>
        <v>6</v>
      </c>
    </row>
    <row r="1650" spans="1:8" x14ac:dyDescent="0.25">
      <c r="A1650" s="253" t="s">
        <v>22460</v>
      </c>
      <c r="B1650" s="253" t="s">
        <v>22461</v>
      </c>
      <c r="C1650" s="255">
        <v>6</v>
      </c>
      <c r="D1650" s="254" t="s">
        <v>6</v>
      </c>
      <c r="E1650" s="255">
        <v>2.2000000000000002</v>
      </c>
      <c r="F1650" s="122" t="str">
        <f>VLOOKUP(STOCK_PUENTEPIEDRA[[#This Row],[CODIGO]],CLASIFICACION[],4,FALSE)</f>
        <v>TEMP BLUE</v>
      </c>
      <c r="G165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0" s="17">
        <f>VALUE(SUBSTITUTE(STOCK_PUENTEPIEDRA[[#This Row],[STOCK ALMACEN 05]],",",""))</f>
        <v>6</v>
      </c>
    </row>
    <row r="1651" spans="1:8" x14ac:dyDescent="0.25">
      <c r="A1651" s="253" t="s">
        <v>22462</v>
      </c>
      <c r="B1651" s="253" t="s">
        <v>22463</v>
      </c>
      <c r="C1651" s="255">
        <v>2</v>
      </c>
      <c r="D1651" s="254" t="s">
        <v>6</v>
      </c>
      <c r="E1651" s="255">
        <v>6.6</v>
      </c>
      <c r="F1651" s="122" t="str">
        <f>VLOOKUP(STOCK_PUENTEPIEDRA[[#This Row],[CODIGO]],CLASIFICACION[],4,FALSE)</f>
        <v>TEMP BLUE</v>
      </c>
      <c r="G165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1" s="17">
        <f>VALUE(SUBSTITUTE(STOCK_PUENTEPIEDRA[[#This Row],[STOCK ALMACEN 05]],",",""))</f>
        <v>2</v>
      </c>
    </row>
    <row r="1652" spans="1:8" x14ac:dyDescent="0.25">
      <c r="A1652" s="253" t="s">
        <v>22464</v>
      </c>
      <c r="B1652" s="253" t="s">
        <v>22465</v>
      </c>
      <c r="C1652" s="255">
        <v>5</v>
      </c>
      <c r="D1652" s="254" t="s">
        <v>6</v>
      </c>
      <c r="E1652" s="255">
        <v>2.2000000000000002</v>
      </c>
      <c r="F1652" s="122" t="str">
        <f>VLOOKUP(STOCK_PUENTEPIEDRA[[#This Row],[CODIGO]],CLASIFICACION[],4,FALSE)</f>
        <v>TEMP BLUE</v>
      </c>
      <c r="G165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2" s="17">
        <f>VALUE(SUBSTITUTE(STOCK_PUENTEPIEDRA[[#This Row],[STOCK ALMACEN 05]],",",""))</f>
        <v>5</v>
      </c>
    </row>
    <row r="1653" spans="1:8" x14ac:dyDescent="0.25">
      <c r="A1653" s="253" t="s">
        <v>22466</v>
      </c>
      <c r="B1653" s="253" t="s">
        <v>22467</v>
      </c>
      <c r="C1653" s="255">
        <v>2</v>
      </c>
      <c r="D1653" s="254" t="s">
        <v>6</v>
      </c>
      <c r="E1653" s="255">
        <v>3.3</v>
      </c>
      <c r="F1653" s="122" t="str">
        <f>VLOOKUP(STOCK_PUENTEPIEDRA[[#This Row],[CODIGO]],CLASIFICACION[],4,FALSE)</f>
        <v>TEMP BLUE</v>
      </c>
      <c r="G165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3" s="17">
        <f>VALUE(SUBSTITUTE(STOCK_PUENTEPIEDRA[[#This Row],[STOCK ALMACEN 05]],",",""))</f>
        <v>2</v>
      </c>
    </row>
    <row r="1654" spans="1:8" x14ac:dyDescent="0.25">
      <c r="A1654" s="253" t="s">
        <v>22468</v>
      </c>
      <c r="B1654" s="253" t="s">
        <v>22469</v>
      </c>
      <c r="C1654" s="255">
        <v>2</v>
      </c>
      <c r="D1654" s="254" t="s">
        <v>6</v>
      </c>
      <c r="E1654" s="255">
        <v>3.3</v>
      </c>
      <c r="F1654" s="122" t="str">
        <f>VLOOKUP(STOCK_PUENTEPIEDRA[[#This Row],[CODIGO]],CLASIFICACION[],4,FALSE)</f>
        <v>TEMP BLUE</v>
      </c>
      <c r="G165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4" s="17">
        <f>VALUE(SUBSTITUTE(STOCK_PUENTEPIEDRA[[#This Row],[STOCK ALMACEN 05]],",",""))</f>
        <v>2</v>
      </c>
    </row>
    <row r="1655" spans="1:8" x14ac:dyDescent="0.25">
      <c r="A1655" s="253" t="s">
        <v>22470</v>
      </c>
      <c r="B1655" s="253" t="s">
        <v>22471</v>
      </c>
      <c r="C1655" s="255">
        <v>2</v>
      </c>
      <c r="D1655" s="254" t="s">
        <v>6</v>
      </c>
      <c r="E1655" s="255">
        <v>1.1000000000000001</v>
      </c>
      <c r="F1655" s="122" t="str">
        <f>VLOOKUP(STOCK_PUENTEPIEDRA[[#This Row],[CODIGO]],CLASIFICACION[],4,FALSE)</f>
        <v>TEMP BLUE</v>
      </c>
      <c r="G165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5" s="17">
        <f>VALUE(SUBSTITUTE(STOCK_PUENTEPIEDRA[[#This Row],[STOCK ALMACEN 05]],",",""))</f>
        <v>2</v>
      </c>
    </row>
    <row r="1656" spans="1:8" x14ac:dyDescent="0.25">
      <c r="A1656" s="253" t="s">
        <v>22472</v>
      </c>
      <c r="B1656" s="253" t="s">
        <v>22473</v>
      </c>
      <c r="C1656" s="255">
        <v>2</v>
      </c>
      <c r="D1656" s="254" t="s">
        <v>6</v>
      </c>
      <c r="E1656" s="255">
        <v>2.2000000000000002</v>
      </c>
      <c r="F1656" s="122" t="str">
        <f>VLOOKUP(STOCK_PUENTEPIEDRA[[#This Row],[CODIGO]],CLASIFICACION[],4,FALSE)</f>
        <v>TEMP BLUE</v>
      </c>
      <c r="G165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6" s="17">
        <f>VALUE(SUBSTITUTE(STOCK_PUENTEPIEDRA[[#This Row],[STOCK ALMACEN 05]],",",""))</f>
        <v>2</v>
      </c>
    </row>
    <row r="1657" spans="1:8" x14ac:dyDescent="0.25">
      <c r="A1657" s="253" t="s">
        <v>22474</v>
      </c>
      <c r="B1657" s="253" t="s">
        <v>22475</v>
      </c>
      <c r="C1657" s="255">
        <v>2</v>
      </c>
      <c r="D1657" s="254" t="s">
        <v>6</v>
      </c>
      <c r="E1657" s="255">
        <v>3.3</v>
      </c>
      <c r="F1657" s="122" t="str">
        <f>VLOOKUP(STOCK_PUENTEPIEDRA[[#This Row],[CODIGO]],CLASIFICACION[],4,FALSE)</f>
        <v>TEMP BLUE</v>
      </c>
      <c r="G165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7" s="17">
        <f>VALUE(SUBSTITUTE(STOCK_PUENTEPIEDRA[[#This Row],[STOCK ALMACEN 05]],",",""))</f>
        <v>2</v>
      </c>
    </row>
    <row r="1658" spans="1:8" x14ac:dyDescent="0.25">
      <c r="A1658" s="253" t="s">
        <v>22476</v>
      </c>
      <c r="B1658" s="253" t="s">
        <v>22477</v>
      </c>
      <c r="C1658" s="255">
        <v>4</v>
      </c>
      <c r="D1658" s="254" t="s">
        <v>6</v>
      </c>
      <c r="E1658" s="255">
        <v>2.2000000000000002</v>
      </c>
      <c r="F1658" s="122" t="str">
        <f>VLOOKUP(STOCK_PUENTEPIEDRA[[#This Row],[CODIGO]],CLASIFICACION[],4,FALSE)</f>
        <v>TEMP BLUE</v>
      </c>
      <c r="G165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8" s="17">
        <f>VALUE(SUBSTITUTE(STOCK_PUENTEPIEDRA[[#This Row],[STOCK ALMACEN 05]],",",""))</f>
        <v>4</v>
      </c>
    </row>
    <row r="1659" spans="1:8" x14ac:dyDescent="0.25">
      <c r="A1659" s="253" t="s">
        <v>22478</v>
      </c>
      <c r="B1659" s="253" t="s">
        <v>22479</v>
      </c>
      <c r="C1659" s="255">
        <v>3</v>
      </c>
      <c r="D1659" s="254" t="s">
        <v>6</v>
      </c>
      <c r="E1659" s="255">
        <v>1.1000000000000001</v>
      </c>
      <c r="F1659" s="122" t="str">
        <f>VLOOKUP(STOCK_PUENTEPIEDRA[[#This Row],[CODIGO]],CLASIFICACION[],4,FALSE)</f>
        <v>TEMP BLUE</v>
      </c>
      <c r="G165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59" s="17">
        <f>VALUE(SUBSTITUTE(STOCK_PUENTEPIEDRA[[#This Row],[STOCK ALMACEN 05]],",",""))</f>
        <v>3</v>
      </c>
    </row>
    <row r="1660" spans="1:8" x14ac:dyDescent="0.25">
      <c r="A1660" s="253" t="s">
        <v>22480</v>
      </c>
      <c r="B1660" s="253" t="s">
        <v>22481</v>
      </c>
      <c r="C1660" s="255">
        <v>4</v>
      </c>
      <c r="D1660" s="254" t="s">
        <v>6</v>
      </c>
      <c r="E1660" s="255">
        <v>1.1000000000000001</v>
      </c>
      <c r="F1660" s="122" t="str">
        <f>VLOOKUP(STOCK_PUENTEPIEDRA[[#This Row],[CODIGO]],CLASIFICACION[],4,FALSE)</f>
        <v>TEMP BLUE</v>
      </c>
      <c r="G166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0" s="17">
        <f>VALUE(SUBSTITUTE(STOCK_PUENTEPIEDRA[[#This Row],[STOCK ALMACEN 05]],",",""))</f>
        <v>4</v>
      </c>
    </row>
    <row r="1661" spans="1:8" x14ac:dyDescent="0.25">
      <c r="A1661" s="253" t="s">
        <v>22482</v>
      </c>
      <c r="B1661" s="253" t="s">
        <v>22483</v>
      </c>
      <c r="C1661" s="255">
        <v>2</v>
      </c>
      <c r="D1661" s="254" t="s">
        <v>6</v>
      </c>
      <c r="E1661" s="255">
        <v>1.1000000000000001</v>
      </c>
      <c r="F1661" s="122" t="str">
        <f>VLOOKUP(STOCK_PUENTEPIEDRA[[#This Row],[CODIGO]],CLASIFICACION[],4,FALSE)</f>
        <v>TEMP BLUE</v>
      </c>
      <c r="G166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1" s="17">
        <f>VALUE(SUBSTITUTE(STOCK_PUENTEPIEDRA[[#This Row],[STOCK ALMACEN 05]],",",""))</f>
        <v>2</v>
      </c>
    </row>
    <row r="1662" spans="1:8" x14ac:dyDescent="0.25">
      <c r="A1662" s="253" t="s">
        <v>22484</v>
      </c>
      <c r="B1662" s="253" t="s">
        <v>22485</v>
      </c>
      <c r="C1662" s="255">
        <v>2</v>
      </c>
      <c r="D1662" s="254" t="s">
        <v>6</v>
      </c>
      <c r="E1662" s="255">
        <v>4.4000000000000004</v>
      </c>
      <c r="F1662" s="122" t="str">
        <f>VLOOKUP(STOCK_PUENTEPIEDRA[[#This Row],[CODIGO]],CLASIFICACION[],4,FALSE)</f>
        <v>TEMP BLUE</v>
      </c>
      <c r="G166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2" s="17">
        <f>VALUE(SUBSTITUTE(STOCK_PUENTEPIEDRA[[#This Row],[STOCK ALMACEN 05]],",",""))</f>
        <v>2</v>
      </c>
    </row>
    <row r="1663" spans="1:8" x14ac:dyDescent="0.25">
      <c r="A1663" s="253" t="s">
        <v>22486</v>
      </c>
      <c r="B1663" s="253" t="s">
        <v>22487</v>
      </c>
      <c r="C1663" s="255">
        <v>2</v>
      </c>
      <c r="D1663" s="254" t="s">
        <v>6</v>
      </c>
      <c r="E1663" s="255">
        <v>1.1000000000000001</v>
      </c>
      <c r="F1663" s="122" t="str">
        <f>VLOOKUP(STOCK_PUENTEPIEDRA[[#This Row],[CODIGO]],CLASIFICACION[],4,FALSE)</f>
        <v>TEMP BLUE</v>
      </c>
      <c r="G166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3" s="17">
        <f>VALUE(SUBSTITUTE(STOCK_PUENTEPIEDRA[[#This Row],[STOCK ALMACEN 05]],",",""))</f>
        <v>2</v>
      </c>
    </row>
    <row r="1664" spans="1:8" x14ac:dyDescent="0.25">
      <c r="A1664" s="253" t="s">
        <v>22488</v>
      </c>
      <c r="B1664" s="253" t="s">
        <v>22489</v>
      </c>
      <c r="C1664" s="255">
        <v>1</v>
      </c>
      <c r="D1664" s="254" t="s">
        <v>6</v>
      </c>
      <c r="E1664" s="255">
        <v>46.2</v>
      </c>
      <c r="F1664" s="122" t="str">
        <f>VLOOKUP(STOCK_PUENTEPIEDRA[[#This Row],[CODIGO]],CLASIFICACION[],4,FALSE)</f>
        <v>TEMP BLUE</v>
      </c>
      <c r="G166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4" s="17">
        <f>VALUE(SUBSTITUTE(STOCK_PUENTEPIEDRA[[#This Row],[STOCK ALMACEN 05]],",",""))</f>
        <v>1</v>
      </c>
    </row>
    <row r="1665" spans="1:8" x14ac:dyDescent="0.25">
      <c r="A1665" s="253" t="s">
        <v>22490</v>
      </c>
      <c r="B1665" s="253" t="s">
        <v>22491</v>
      </c>
      <c r="C1665" s="255">
        <v>1</v>
      </c>
      <c r="D1665" s="254" t="s">
        <v>6</v>
      </c>
      <c r="E1665" s="255">
        <v>85.8</v>
      </c>
      <c r="F1665" s="122" t="str">
        <f>VLOOKUP(STOCK_PUENTEPIEDRA[[#This Row],[CODIGO]],CLASIFICACION[],4,FALSE)</f>
        <v>TEMP BLUE</v>
      </c>
      <c r="G166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5" s="17">
        <f>VALUE(SUBSTITUTE(STOCK_PUENTEPIEDRA[[#This Row],[STOCK ALMACEN 05]],",",""))</f>
        <v>1</v>
      </c>
    </row>
    <row r="1666" spans="1:8" x14ac:dyDescent="0.25">
      <c r="A1666" s="253" t="s">
        <v>22492</v>
      </c>
      <c r="B1666" s="253" t="s">
        <v>22493</v>
      </c>
      <c r="C1666" s="255">
        <v>2</v>
      </c>
      <c r="D1666" s="254" t="s">
        <v>6</v>
      </c>
      <c r="E1666" s="255">
        <v>1.1000000000000001</v>
      </c>
      <c r="F1666" s="122" t="str">
        <f>VLOOKUP(STOCK_PUENTEPIEDRA[[#This Row],[CODIGO]],CLASIFICACION[],4,FALSE)</f>
        <v>TEMP BLUE</v>
      </c>
      <c r="G166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6" s="17">
        <f>VALUE(SUBSTITUTE(STOCK_PUENTEPIEDRA[[#This Row],[STOCK ALMACEN 05]],",",""))</f>
        <v>2</v>
      </c>
    </row>
    <row r="1667" spans="1:8" x14ac:dyDescent="0.25">
      <c r="A1667" s="253" t="s">
        <v>22494</v>
      </c>
      <c r="B1667" s="253" t="s">
        <v>22495</v>
      </c>
      <c r="C1667" s="255">
        <v>2</v>
      </c>
      <c r="D1667" s="254" t="s">
        <v>6</v>
      </c>
      <c r="E1667" s="255">
        <v>1.1000000000000001</v>
      </c>
      <c r="F1667" s="122" t="str">
        <f>VLOOKUP(STOCK_PUENTEPIEDRA[[#This Row],[CODIGO]],CLASIFICACION[],4,FALSE)</f>
        <v>TEMP BLUE</v>
      </c>
      <c r="G166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7" s="17">
        <f>VALUE(SUBSTITUTE(STOCK_PUENTEPIEDRA[[#This Row],[STOCK ALMACEN 05]],",",""))</f>
        <v>2</v>
      </c>
    </row>
    <row r="1668" spans="1:8" x14ac:dyDescent="0.25">
      <c r="A1668" s="253" t="s">
        <v>22496</v>
      </c>
      <c r="B1668" s="253" t="s">
        <v>22497</v>
      </c>
      <c r="C1668" s="255">
        <v>3</v>
      </c>
      <c r="D1668" s="254" t="s">
        <v>6</v>
      </c>
      <c r="E1668" s="255">
        <v>1.1000000000000001</v>
      </c>
      <c r="F1668" s="122" t="str">
        <f>VLOOKUP(STOCK_PUENTEPIEDRA[[#This Row],[CODIGO]],CLASIFICACION[],4,FALSE)</f>
        <v>TEMP BLUE</v>
      </c>
      <c r="G166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8" s="17">
        <f>VALUE(SUBSTITUTE(STOCK_PUENTEPIEDRA[[#This Row],[STOCK ALMACEN 05]],",",""))</f>
        <v>3</v>
      </c>
    </row>
    <row r="1669" spans="1:8" x14ac:dyDescent="0.25">
      <c r="A1669" s="253" t="s">
        <v>22498</v>
      </c>
      <c r="B1669" s="253" t="s">
        <v>22499</v>
      </c>
      <c r="C1669" s="255">
        <v>4</v>
      </c>
      <c r="D1669" s="254" t="s">
        <v>6</v>
      </c>
      <c r="E1669" s="255">
        <v>2.2000000000000002</v>
      </c>
      <c r="F1669" s="122" t="str">
        <f>VLOOKUP(STOCK_PUENTEPIEDRA[[#This Row],[CODIGO]],CLASIFICACION[],4,FALSE)</f>
        <v>TEMP BLUE</v>
      </c>
      <c r="G166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69" s="17">
        <f>VALUE(SUBSTITUTE(STOCK_PUENTEPIEDRA[[#This Row],[STOCK ALMACEN 05]],",",""))</f>
        <v>4</v>
      </c>
    </row>
    <row r="1670" spans="1:8" x14ac:dyDescent="0.25">
      <c r="A1670" s="253" t="s">
        <v>22500</v>
      </c>
      <c r="B1670" s="253" t="s">
        <v>22501</v>
      </c>
      <c r="C1670" s="255">
        <v>2</v>
      </c>
      <c r="D1670" s="254" t="s">
        <v>6</v>
      </c>
      <c r="E1670" s="255">
        <v>1.1000000000000001</v>
      </c>
      <c r="F1670" s="122" t="str">
        <f>VLOOKUP(STOCK_PUENTEPIEDRA[[#This Row],[CODIGO]],CLASIFICACION[],4,FALSE)</f>
        <v>TEMP BLUE</v>
      </c>
      <c r="G167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0" s="17">
        <f>VALUE(SUBSTITUTE(STOCK_PUENTEPIEDRA[[#This Row],[STOCK ALMACEN 05]],",",""))</f>
        <v>2</v>
      </c>
    </row>
    <row r="1671" spans="1:8" x14ac:dyDescent="0.25">
      <c r="A1671" s="253" t="s">
        <v>22502</v>
      </c>
      <c r="B1671" s="253" t="s">
        <v>22503</v>
      </c>
      <c r="C1671" s="255">
        <v>2</v>
      </c>
      <c r="D1671" s="254" t="s">
        <v>6</v>
      </c>
      <c r="E1671" s="255">
        <v>4.4000000000000004</v>
      </c>
      <c r="F1671" s="122" t="str">
        <f>VLOOKUP(STOCK_PUENTEPIEDRA[[#This Row],[CODIGO]],CLASIFICACION[],4,FALSE)</f>
        <v>TEMP BLUE</v>
      </c>
      <c r="G167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1" s="17">
        <f>VALUE(SUBSTITUTE(STOCK_PUENTEPIEDRA[[#This Row],[STOCK ALMACEN 05]],",",""))</f>
        <v>2</v>
      </c>
    </row>
    <row r="1672" spans="1:8" x14ac:dyDescent="0.25">
      <c r="A1672" s="253" t="s">
        <v>22504</v>
      </c>
      <c r="B1672" s="253" t="s">
        <v>22505</v>
      </c>
      <c r="C1672" s="255">
        <v>3</v>
      </c>
      <c r="D1672" s="254" t="s">
        <v>6</v>
      </c>
      <c r="E1672" s="255">
        <v>2.2000000000000002</v>
      </c>
      <c r="F1672" s="122" t="str">
        <f>VLOOKUP(STOCK_PUENTEPIEDRA[[#This Row],[CODIGO]],CLASIFICACION[],4,FALSE)</f>
        <v>TEMP BLUE</v>
      </c>
      <c r="G167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2" s="17">
        <f>VALUE(SUBSTITUTE(STOCK_PUENTEPIEDRA[[#This Row],[STOCK ALMACEN 05]],",",""))</f>
        <v>3</v>
      </c>
    </row>
    <row r="1673" spans="1:8" x14ac:dyDescent="0.25">
      <c r="A1673" s="253" t="s">
        <v>22506</v>
      </c>
      <c r="B1673" s="253" t="s">
        <v>22507</v>
      </c>
      <c r="C1673" s="255">
        <v>3</v>
      </c>
      <c r="D1673" s="254" t="s">
        <v>6</v>
      </c>
      <c r="E1673" s="255">
        <v>1.1000000000000001</v>
      </c>
      <c r="F1673" s="122" t="str">
        <f>VLOOKUP(STOCK_PUENTEPIEDRA[[#This Row],[CODIGO]],CLASIFICACION[],4,FALSE)</f>
        <v>TEMP BLUE</v>
      </c>
      <c r="G167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3" s="17">
        <f>VALUE(SUBSTITUTE(STOCK_PUENTEPIEDRA[[#This Row],[STOCK ALMACEN 05]],",",""))</f>
        <v>3</v>
      </c>
    </row>
    <row r="1674" spans="1:8" x14ac:dyDescent="0.25">
      <c r="A1674" s="253" t="s">
        <v>22508</v>
      </c>
      <c r="B1674" s="253" t="s">
        <v>22509</v>
      </c>
      <c r="C1674" s="255">
        <v>3</v>
      </c>
      <c r="D1674" s="254" t="s">
        <v>6</v>
      </c>
      <c r="E1674" s="255">
        <v>5.5</v>
      </c>
      <c r="F1674" s="122" t="str">
        <f>VLOOKUP(STOCK_PUENTEPIEDRA[[#This Row],[CODIGO]],CLASIFICACION[],4,FALSE)</f>
        <v>TEMP BLUE</v>
      </c>
      <c r="G167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4" s="17">
        <f>VALUE(SUBSTITUTE(STOCK_PUENTEPIEDRA[[#This Row],[STOCK ALMACEN 05]],",",""))</f>
        <v>3</v>
      </c>
    </row>
    <row r="1675" spans="1:8" x14ac:dyDescent="0.25">
      <c r="A1675" s="253" t="s">
        <v>22510</v>
      </c>
      <c r="B1675" s="253" t="s">
        <v>22511</v>
      </c>
      <c r="C1675" s="255">
        <v>3</v>
      </c>
      <c r="D1675" s="254" t="s">
        <v>6</v>
      </c>
      <c r="E1675" s="255">
        <v>4.4000000000000004</v>
      </c>
      <c r="F1675" s="122" t="str">
        <f>VLOOKUP(STOCK_PUENTEPIEDRA[[#This Row],[CODIGO]],CLASIFICACION[],4,FALSE)</f>
        <v>TEMP BLUE</v>
      </c>
      <c r="G167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5" s="17">
        <f>VALUE(SUBSTITUTE(STOCK_PUENTEPIEDRA[[#This Row],[STOCK ALMACEN 05]],",",""))</f>
        <v>3</v>
      </c>
    </row>
    <row r="1676" spans="1:8" x14ac:dyDescent="0.25">
      <c r="A1676" s="253" t="s">
        <v>22512</v>
      </c>
      <c r="B1676" s="253" t="s">
        <v>22513</v>
      </c>
      <c r="C1676" s="255">
        <v>3</v>
      </c>
      <c r="D1676" s="254" t="s">
        <v>6</v>
      </c>
      <c r="E1676" s="255">
        <v>20.9</v>
      </c>
      <c r="F1676" s="122" t="str">
        <f>VLOOKUP(STOCK_PUENTEPIEDRA[[#This Row],[CODIGO]],CLASIFICACION[],4,FALSE)</f>
        <v>TEMP BLUE</v>
      </c>
      <c r="G167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6" s="17">
        <f>VALUE(SUBSTITUTE(STOCK_PUENTEPIEDRA[[#This Row],[STOCK ALMACEN 05]],",",""))</f>
        <v>3</v>
      </c>
    </row>
    <row r="1677" spans="1:8" x14ac:dyDescent="0.25">
      <c r="A1677" s="253" t="s">
        <v>22514</v>
      </c>
      <c r="B1677" s="253" t="s">
        <v>22515</v>
      </c>
      <c r="C1677" s="255">
        <v>4</v>
      </c>
      <c r="D1677" s="254" t="s">
        <v>6</v>
      </c>
      <c r="E1677" s="255">
        <v>1.1000000000000001</v>
      </c>
      <c r="F1677" s="122" t="str">
        <f>VLOOKUP(STOCK_PUENTEPIEDRA[[#This Row],[CODIGO]],CLASIFICACION[],4,FALSE)</f>
        <v>TEMP BLUE</v>
      </c>
      <c r="G167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7" s="17">
        <f>VALUE(SUBSTITUTE(STOCK_PUENTEPIEDRA[[#This Row],[STOCK ALMACEN 05]],",",""))</f>
        <v>4</v>
      </c>
    </row>
    <row r="1678" spans="1:8" x14ac:dyDescent="0.25">
      <c r="A1678" s="253" t="s">
        <v>22516</v>
      </c>
      <c r="B1678" s="253" t="s">
        <v>22517</v>
      </c>
      <c r="C1678" s="255">
        <v>8</v>
      </c>
      <c r="D1678" s="254" t="s">
        <v>6</v>
      </c>
      <c r="E1678" s="255">
        <v>1.1000000000000001</v>
      </c>
      <c r="F1678" s="122" t="str">
        <f>VLOOKUP(STOCK_PUENTEPIEDRA[[#This Row],[CODIGO]],CLASIFICACION[],4,FALSE)</f>
        <v>TEMP BLUE</v>
      </c>
      <c r="G167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8" s="17">
        <f>VALUE(SUBSTITUTE(STOCK_PUENTEPIEDRA[[#This Row],[STOCK ALMACEN 05]],",",""))</f>
        <v>8</v>
      </c>
    </row>
    <row r="1679" spans="1:8" x14ac:dyDescent="0.25">
      <c r="A1679" s="253" t="s">
        <v>22518</v>
      </c>
      <c r="B1679" s="253" t="s">
        <v>22519</v>
      </c>
      <c r="C1679" s="255">
        <v>0</v>
      </c>
      <c r="D1679" s="254" t="s">
        <v>6</v>
      </c>
      <c r="E1679" s="255">
        <v>42.85</v>
      </c>
      <c r="F1679" s="122" t="str">
        <f>VLOOKUP(STOCK_PUENTEPIEDRA[[#This Row],[CODIGO]],CLASIFICACION[],4,FALSE)</f>
        <v>WEIGUAG</v>
      </c>
      <c r="G167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79" s="17">
        <f>VALUE(SUBSTITUTE(STOCK_PUENTEPIEDRA[[#This Row],[STOCK ALMACEN 05]],",",""))</f>
        <v>0</v>
      </c>
    </row>
    <row r="1680" spans="1:8" x14ac:dyDescent="0.25">
      <c r="A1680" s="253" t="s">
        <v>22555</v>
      </c>
      <c r="B1680" s="253" t="s">
        <v>22631</v>
      </c>
      <c r="C1680" s="255">
        <v>0</v>
      </c>
      <c r="D1680" s="254" t="s">
        <v>6</v>
      </c>
      <c r="E1680" s="255">
        <v>6</v>
      </c>
      <c r="F1680" s="122" t="str">
        <f>VLOOKUP(STOCK_PUENTEPIEDRA[[#This Row],[CODIGO]],CLASIFICACION[],4,FALSE)</f>
        <v>TEMP BLUE</v>
      </c>
      <c r="G168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80" s="17">
        <f>VALUE(SUBSTITUTE(STOCK_PUENTEPIEDRA[[#This Row],[STOCK ALMACEN 05]],",",""))</f>
        <v>0</v>
      </c>
    </row>
    <row r="1681" spans="1:8" x14ac:dyDescent="0.25">
      <c r="A1681" s="253" t="s">
        <v>22557</v>
      </c>
      <c r="B1681" s="253" t="s">
        <v>22558</v>
      </c>
      <c r="C1681" s="255">
        <v>0</v>
      </c>
      <c r="D1681" s="254" t="s">
        <v>6</v>
      </c>
      <c r="E1681" s="255">
        <v>205.96906799999999</v>
      </c>
      <c r="F1681" s="122" t="str">
        <f>VLOOKUP(STOCK_PUENTEPIEDRA[[#This Row],[CODIGO]],CLASIFICACION[],4,FALSE)</f>
        <v>TEMP BLUE</v>
      </c>
      <c r="G168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81" s="17">
        <f>VALUE(SUBSTITUTE(STOCK_PUENTEPIEDRA[[#This Row],[STOCK ALMACEN 05]],",",""))</f>
        <v>0</v>
      </c>
    </row>
    <row r="1682" spans="1:8" x14ac:dyDescent="0.25">
      <c r="A1682" s="253" t="s">
        <v>22559</v>
      </c>
      <c r="B1682" s="253" t="s">
        <v>22560</v>
      </c>
      <c r="C1682" s="255">
        <v>2</v>
      </c>
      <c r="D1682" s="254" t="s">
        <v>6</v>
      </c>
      <c r="E1682" s="255">
        <v>79.565466000000001</v>
      </c>
      <c r="F1682" s="122" t="str">
        <f>VLOOKUP(STOCK_PUENTEPIEDRA[[#This Row],[CODIGO]],CLASIFICACION[],4,FALSE)</f>
        <v>TEMP BLUE</v>
      </c>
      <c r="G168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82" s="17">
        <f>VALUE(SUBSTITUTE(STOCK_PUENTEPIEDRA[[#This Row],[STOCK ALMACEN 05]],",",""))</f>
        <v>2</v>
      </c>
    </row>
    <row r="1683" spans="1:8" x14ac:dyDescent="0.25">
      <c r="A1683" s="253" t="s">
        <v>22891</v>
      </c>
      <c r="B1683" s="253" t="s">
        <v>22892</v>
      </c>
      <c r="C1683" s="255">
        <v>7</v>
      </c>
      <c r="D1683" s="254" t="s">
        <v>6</v>
      </c>
      <c r="E1683" s="255">
        <v>66.319367</v>
      </c>
      <c r="F1683" s="122" t="str">
        <f>VLOOKUP(STOCK_PUENTEPIEDRA[[#This Row],[CODIGO]],CLASIFICACION[],4,FALSE)</f>
        <v>STAR COLD</v>
      </c>
      <c r="G1683" s="44">
        <f>IFERROR(IF(VLOOKUP(STOCK_PUENTEPIEDRA[[#This Row],[CODIGO]],STOCKSANLUIS[],10,FALSE),VLOOKUP(STOCK_PUENTEPIEDRA[[#This Row],[CODIGO]],STOCKSANLUIS[],10,FALSE),"STOCK SOLO EN ALM05"),"STOCK SOLO EN ALM05")</f>
        <v>2</v>
      </c>
      <c r="H1683" s="17">
        <f>VALUE(SUBSTITUTE(STOCK_PUENTEPIEDRA[[#This Row],[STOCK ALMACEN 05]],",",""))</f>
        <v>7</v>
      </c>
    </row>
    <row r="1684" spans="1:8" x14ac:dyDescent="0.25">
      <c r="A1684" s="253" t="s">
        <v>22893</v>
      </c>
      <c r="B1684" s="253" t="s">
        <v>22894</v>
      </c>
      <c r="C1684" s="255">
        <v>17</v>
      </c>
      <c r="D1684" s="254" t="s">
        <v>6</v>
      </c>
      <c r="E1684" s="255">
        <v>77.898939999999996</v>
      </c>
      <c r="F1684" s="122" t="str">
        <f>VLOOKUP(STOCK_PUENTEPIEDRA[[#This Row],[CODIGO]],CLASIFICACION[],4,FALSE)</f>
        <v>STAR COLD</v>
      </c>
      <c r="G1684" s="44">
        <f>IFERROR(IF(VLOOKUP(STOCK_PUENTEPIEDRA[[#This Row],[CODIGO]],STOCKSANLUIS[],10,FALSE),VLOOKUP(STOCK_PUENTEPIEDRA[[#This Row],[CODIGO]],STOCKSANLUIS[],10,FALSE),"STOCK SOLO EN ALM05"),"STOCK SOLO EN ALM05")</f>
        <v>3</v>
      </c>
      <c r="H1684" s="17">
        <f>VALUE(SUBSTITUTE(STOCK_PUENTEPIEDRA[[#This Row],[STOCK ALMACEN 05]],",",""))</f>
        <v>17</v>
      </c>
    </row>
    <row r="1685" spans="1:8" x14ac:dyDescent="0.25">
      <c r="A1685" s="253" t="s">
        <v>22895</v>
      </c>
      <c r="B1685" s="253" t="s">
        <v>22896</v>
      </c>
      <c r="C1685" s="255">
        <v>14</v>
      </c>
      <c r="D1685" s="254" t="s">
        <v>6</v>
      </c>
      <c r="E1685" s="255">
        <v>103.163461</v>
      </c>
      <c r="F1685" s="122" t="str">
        <f>VLOOKUP(STOCK_PUENTEPIEDRA[[#This Row],[CODIGO]],CLASIFICACION[],4,FALSE)</f>
        <v>STAR COLD</v>
      </c>
      <c r="G1685" s="44">
        <f>IFERROR(IF(VLOOKUP(STOCK_PUENTEPIEDRA[[#This Row],[CODIGO]],STOCKSANLUIS[],10,FALSE),VLOOKUP(STOCK_PUENTEPIEDRA[[#This Row],[CODIGO]],STOCKSANLUIS[],10,FALSE),"STOCK SOLO EN ALM05"),"STOCK SOLO EN ALM05")</f>
        <v>1</v>
      </c>
      <c r="H1685" s="17">
        <f>VALUE(SUBSTITUTE(STOCK_PUENTEPIEDRA[[#This Row],[STOCK ALMACEN 05]],",",""))</f>
        <v>14</v>
      </c>
    </row>
    <row r="1686" spans="1:8" x14ac:dyDescent="0.25">
      <c r="A1686" s="253" t="s">
        <v>22897</v>
      </c>
      <c r="B1686" s="253" t="s">
        <v>22898</v>
      </c>
      <c r="C1686" s="255">
        <v>10</v>
      </c>
      <c r="D1686" s="254" t="s">
        <v>6</v>
      </c>
      <c r="E1686" s="255">
        <v>197.90541400000001</v>
      </c>
      <c r="F1686" s="122" t="str">
        <f>VLOOKUP(STOCK_PUENTEPIEDRA[[#This Row],[CODIGO]],CLASIFICACION[],4,FALSE)</f>
        <v>STAR COLD</v>
      </c>
      <c r="G168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86" s="17">
        <f>VALUE(SUBSTITUTE(STOCK_PUENTEPIEDRA[[#This Row],[STOCK ALMACEN 05]],",",""))</f>
        <v>10</v>
      </c>
    </row>
    <row r="1687" spans="1:8" x14ac:dyDescent="0.25">
      <c r="A1687" s="253" t="s">
        <v>22899</v>
      </c>
      <c r="B1687" s="253" t="s">
        <v>22900</v>
      </c>
      <c r="C1687" s="255">
        <v>10</v>
      </c>
      <c r="D1687" s="254" t="s">
        <v>6</v>
      </c>
      <c r="E1687" s="255">
        <v>273.69897700000001</v>
      </c>
      <c r="F1687" s="122" t="str">
        <f>VLOOKUP(STOCK_PUENTEPIEDRA[[#This Row],[CODIGO]],CLASIFICACION[],4,FALSE)</f>
        <v>STAR COLD</v>
      </c>
      <c r="G168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87" s="17">
        <f>VALUE(SUBSTITUTE(STOCK_PUENTEPIEDRA[[#This Row],[STOCK ALMACEN 05]],",",""))</f>
        <v>10</v>
      </c>
    </row>
    <row r="1688" spans="1:8" x14ac:dyDescent="0.25">
      <c r="A1688" s="253" t="s">
        <v>22901</v>
      </c>
      <c r="B1688" s="253" t="s">
        <v>22902</v>
      </c>
      <c r="C1688" s="255">
        <v>44</v>
      </c>
      <c r="D1688" s="254" t="s">
        <v>6</v>
      </c>
      <c r="E1688" s="255">
        <v>13.158605</v>
      </c>
      <c r="F1688" s="122" t="str">
        <f>VLOOKUP(STOCK_PUENTEPIEDRA[[#This Row],[CODIGO]],CLASIFICACION[],4,FALSE)</f>
        <v>STAR COLD</v>
      </c>
      <c r="G1688" s="44">
        <f>IFERROR(IF(VLOOKUP(STOCK_PUENTEPIEDRA[[#This Row],[CODIGO]],STOCKSANLUIS[],10,FALSE),VLOOKUP(STOCK_PUENTEPIEDRA[[#This Row],[CODIGO]],STOCKSANLUIS[],10,FALSE),"STOCK SOLO EN ALM05"),"STOCK SOLO EN ALM05")</f>
        <v>4</v>
      </c>
      <c r="H1688" s="17">
        <f>VALUE(SUBSTITUTE(STOCK_PUENTEPIEDRA[[#This Row],[STOCK ALMACEN 05]],",",""))</f>
        <v>44</v>
      </c>
    </row>
    <row r="1689" spans="1:8" x14ac:dyDescent="0.25">
      <c r="A1689" s="253" t="s">
        <v>22903</v>
      </c>
      <c r="B1689" s="253" t="s">
        <v>22904</v>
      </c>
      <c r="C1689" s="255">
        <v>30</v>
      </c>
      <c r="D1689" s="254" t="s">
        <v>6</v>
      </c>
      <c r="E1689" s="255">
        <v>60.003236999999999</v>
      </c>
      <c r="F1689" s="122" t="str">
        <f>VLOOKUP(STOCK_PUENTEPIEDRA[[#This Row],[CODIGO]],CLASIFICACION[],4,FALSE)</f>
        <v>STAR COLD</v>
      </c>
      <c r="G1689" s="44">
        <f>IFERROR(IF(VLOOKUP(STOCK_PUENTEPIEDRA[[#This Row],[CODIGO]],STOCKSANLUIS[],10,FALSE),VLOOKUP(STOCK_PUENTEPIEDRA[[#This Row],[CODIGO]],STOCKSANLUIS[],10,FALSE),"STOCK SOLO EN ALM05"),"STOCK SOLO EN ALM05")</f>
        <v>4</v>
      </c>
      <c r="H1689" s="17">
        <f>VALUE(SUBSTITUTE(STOCK_PUENTEPIEDRA[[#This Row],[STOCK ALMACEN 05]],",",""))</f>
        <v>30</v>
      </c>
    </row>
    <row r="1690" spans="1:8" x14ac:dyDescent="0.25">
      <c r="A1690" s="253" t="s">
        <v>22708</v>
      </c>
      <c r="B1690" s="253" t="s">
        <v>22709</v>
      </c>
      <c r="C1690" s="255">
        <v>500</v>
      </c>
      <c r="D1690" s="254" t="s">
        <v>6</v>
      </c>
      <c r="E1690" s="255">
        <v>0.36706699999999998</v>
      </c>
      <c r="F1690" s="122" t="str">
        <f>VLOOKUP(STOCK_PUENTEPIEDRA[[#This Row],[CODIGO]],CLASIFICACION[],4,FALSE)</f>
        <v>STAR COLD</v>
      </c>
      <c r="G169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0" s="17">
        <f>VALUE(SUBSTITUTE(STOCK_PUENTEPIEDRA[[#This Row],[STOCK ALMACEN 05]],",",""))</f>
        <v>500</v>
      </c>
    </row>
    <row r="1691" spans="1:8" x14ac:dyDescent="0.25">
      <c r="A1691" s="253" t="s">
        <v>22721</v>
      </c>
      <c r="B1691" s="253" t="s">
        <v>22722</v>
      </c>
      <c r="C1691" s="255">
        <v>100</v>
      </c>
      <c r="D1691" s="254" t="s">
        <v>6</v>
      </c>
      <c r="E1691" s="255">
        <v>40.464238999999999</v>
      </c>
      <c r="F1691" s="122" t="str">
        <f>VLOOKUP(STOCK_PUENTEPIEDRA[[#This Row],[CODIGO]],CLASIFICACION[],4,FALSE)</f>
        <v>STAR COLD</v>
      </c>
      <c r="G169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1" s="17">
        <f>VALUE(SUBSTITUTE(STOCK_PUENTEPIEDRA[[#This Row],[STOCK ALMACEN 05]],",",""))</f>
        <v>100</v>
      </c>
    </row>
    <row r="1692" spans="1:8" x14ac:dyDescent="0.25">
      <c r="A1692" s="253" t="s">
        <v>22723</v>
      </c>
      <c r="B1692" s="253" t="s">
        <v>22724</v>
      </c>
      <c r="C1692" s="255">
        <v>94</v>
      </c>
      <c r="D1692" s="254" t="s">
        <v>6</v>
      </c>
      <c r="E1692" s="255">
        <v>45.310195</v>
      </c>
      <c r="F1692" s="122" t="str">
        <f>VLOOKUP(STOCK_PUENTEPIEDRA[[#This Row],[CODIGO]],CLASIFICACION[],4,FALSE)</f>
        <v>STAR COLD</v>
      </c>
      <c r="G169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2" s="17">
        <f>VALUE(SUBSTITUTE(STOCK_PUENTEPIEDRA[[#This Row],[STOCK ALMACEN 05]],",",""))</f>
        <v>94</v>
      </c>
    </row>
    <row r="1693" spans="1:8" x14ac:dyDescent="0.25">
      <c r="A1693" s="253" t="s">
        <v>22725</v>
      </c>
      <c r="B1693" s="253" t="s">
        <v>22726</v>
      </c>
      <c r="C1693" s="255">
        <v>95</v>
      </c>
      <c r="D1693" s="254" t="s">
        <v>6</v>
      </c>
      <c r="E1693" s="255">
        <v>49.749780999999999</v>
      </c>
      <c r="F1693" s="122" t="str">
        <f>VLOOKUP(STOCK_PUENTEPIEDRA[[#This Row],[CODIGO]],CLASIFICACION[],4,FALSE)</f>
        <v>STAR COLD</v>
      </c>
      <c r="G169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3" s="17">
        <f>VALUE(SUBSTITUTE(STOCK_PUENTEPIEDRA[[#This Row],[STOCK ALMACEN 05]],",",""))</f>
        <v>95</v>
      </c>
    </row>
    <row r="1694" spans="1:8" x14ac:dyDescent="0.25">
      <c r="A1694" s="253" t="s">
        <v>22727</v>
      </c>
      <c r="B1694" s="253" t="s">
        <v>22728</v>
      </c>
      <c r="C1694" s="255">
        <v>100</v>
      </c>
      <c r="D1694" s="254" t="s">
        <v>6</v>
      </c>
      <c r="E1694" s="255">
        <v>53.996341999999999</v>
      </c>
      <c r="F1694" s="122" t="str">
        <f>VLOOKUP(STOCK_PUENTEPIEDRA[[#This Row],[CODIGO]],CLASIFICACION[],4,FALSE)</f>
        <v>STAR COLD</v>
      </c>
      <c r="G169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4" s="17">
        <f>VALUE(SUBSTITUTE(STOCK_PUENTEPIEDRA[[#This Row],[STOCK ALMACEN 05]],",",""))</f>
        <v>100</v>
      </c>
    </row>
    <row r="1695" spans="1:8" x14ac:dyDescent="0.25">
      <c r="A1695" s="253" t="s">
        <v>22729</v>
      </c>
      <c r="B1695" s="253" t="s">
        <v>22730</v>
      </c>
      <c r="C1695" s="255">
        <v>94</v>
      </c>
      <c r="D1695" s="254" t="s">
        <v>6</v>
      </c>
      <c r="E1695" s="255">
        <v>60.122360999999998</v>
      </c>
      <c r="F1695" s="122" t="str">
        <f>VLOOKUP(STOCK_PUENTEPIEDRA[[#This Row],[CODIGO]],CLASIFICACION[],4,FALSE)</f>
        <v>STAR COLD</v>
      </c>
      <c r="G169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5" s="17">
        <f>VALUE(SUBSTITUTE(STOCK_PUENTEPIEDRA[[#This Row],[STOCK ALMACEN 05]],",",""))</f>
        <v>94</v>
      </c>
    </row>
    <row r="1696" spans="1:8" x14ac:dyDescent="0.25">
      <c r="A1696" s="253" t="s">
        <v>22731</v>
      </c>
      <c r="B1696" s="253" t="s">
        <v>22732</v>
      </c>
      <c r="C1696" s="255">
        <v>98</v>
      </c>
      <c r="D1696" s="254" t="s">
        <v>6</v>
      </c>
      <c r="E1696" s="255">
        <v>64.307965999999993</v>
      </c>
      <c r="F1696" s="122" t="str">
        <f>VLOOKUP(STOCK_PUENTEPIEDRA[[#This Row],[CODIGO]],CLASIFICACION[],4,FALSE)</f>
        <v>STAR COLD</v>
      </c>
      <c r="G169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6" s="17">
        <f>VALUE(SUBSTITUTE(STOCK_PUENTEPIEDRA[[#This Row],[STOCK ALMACEN 05]],",",""))</f>
        <v>98</v>
      </c>
    </row>
    <row r="1697" spans="1:8" x14ac:dyDescent="0.25">
      <c r="A1697" s="253" t="s">
        <v>22754</v>
      </c>
      <c r="B1697" s="253" t="s">
        <v>22755</v>
      </c>
      <c r="C1697" s="255">
        <v>10</v>
      </c>
      <c r="D1697" s="254" t="s">
        <v>6</v>
      </c>
      <c r="E1697" s="255">
        <v>23.178822</v>
      </c>
      <c r="F1697" s="122" t="str">
        <f>VLOOKUP(STOCK_PUENTEPIEDRA[[#This Row],[CODIGO]],CLASIFICACION[],4,FALSE)</f>
        <v>CAFF</v>
      </c>
      <c r="G169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7" s="17">
        <f>VALUE(SUBSTITUTE(STOCK_PUENTEPIEDRA[[#This Row],[STOCK ALMACEN 05]],",",""))</f>
        <v>10</v>
      </c>
    </row>
    <row r="1698" spans="1:8" x14ac:dyDescent="0.25">
      <c r="A1698" s="253" t="s">
        <v>22756</v>
      </c>
      <c r="B1698" s="253" t="s">
        <v>22757</v>
      </c>
      <c r="C1698" s="255">
        <v>100</v>
      </c>
      <c r="D1698" s="254" t="s">
        <v>6</v>
      </c>
      <c r="E1698" s="255">
        <v>1.1652739999999999</v>
      </c>
      <c r="F1698" s="122" t="str">
        <f>VLOOKUP(STOCK_PUENTEPIEDRA[[#This Row],[CODIGO]],CLASIFICACION[],4,FALSE)</f>
        <v>CAFF</v>
      </c>
      <c r="G1698" s="44">
        <f>IFERROR(IF(VLOOKUP(STOCK_PUENTEPIEDRA[[#This Row],[CODIGO]],STOCKSANLUIS[],10,FALSE),VLOOKUP(STOCK_PUENTEPIEDRA[[#This Row],[CODIGO]],STOCKSANLUIS[],10,FALSE),"STOCK SOLO EN ALM05"),"STOCK SOLO EN ALM05")</f>
        <v>50</v>
      </c>
      <c r="H1698" s="17">
        <f>VALUE(SUBSTITUTE(STOCK_PUENTEPIEDRA[[#This Row],[STOCK ALMACEN 05]],",",""))</f>
        <v>100</v>
      </c>
    </row>
    <row r="1699" spans="1:8" x14ac:dyDescent="0.25">
      <c r="A1699" s="253" t="s">
        <v>22758</v>
      </c>
      <c r="B1699" s="253" t="s">
        <v>22759</v>
      </c>
      <c r="C1699" s="255">
        <v>60</v>
      </c>
      <c r="D1699" s="254" t="s">
        <v>6</v>
      </c>
      <c r="E1699" s="255">
        <v>1.3805959999999999</v>
      </c>
      <c r="F1699" s="122" t="str">
        <f>VLOOKUP(STOCK_PUENTEPIEDRA[[#This Row],[CODIGO]],CLASIFICACION[],4,FALSE)</f>
        <v>CAFF</v>
      </c>
      <c r="G169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699" s="17">
        <f>VALUE(SUBSTITUTE(STOCK_PUENTEPIEDRA[[#This Row],[STOCK ALMACEN 05]],",",""))</f>
        <v>60</v>
      </c>
    </row>
    <row r="1700" spans="1:8" x14ac:dyDescent="0.25">
      <c r="A1700" s="253" t="s">
        <v>22760</v>
      </c>
      <c r="B1700" s="253" t="s">
        <v>22761</v>
      </c>
      <c r="C1700" s="255">
        <v>50</v>
      </c>
      <c r="D1700" s="254" t="s">
        <v>6</v>
      </c>
      <c r="E1700" s="255">
        <v>1.836573</v>
      </c>
      <c r="F1700" s="122" t="str">
        <f>VLOOKUP(STOCK_PUENTEPIEDRA[[#This Row],[CODIGO]],CLASIFICACION[],4,FALSE)</f>
        <v>CAFF</v>
      </c>
      <c r="G170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00" s="17">
        <f>VALUE(SUBSTITUTE(STOCK_PUENTEPIEDRA[[#This Row],[STOCK ALMACEN 05]],",",""))</f>
        <v>50</v>
      </c>
    </row>
    <row r="1701" spans="1:8" x14ac:dyDescent="0.25">
      <c r="A1701" s="253" t="s">
        <v>22762</v>
      </c>
      <c r="B1701" s="253" t="s">
        <v>22763</v>
      </c>
      <c r="C1701" s="255">
        <v>50</v>
      </c>
      <c r="D1701" s="254" t="s">
        <v>6</v>
      </c>
      <c r="E1701" s="255">
        <v>1.215938</v>
      </c>
      <c r="F1701" s="122" t="str">
        <f>VLOOKUP(STOCK_PUENTEPIEDRA[[#This Row],[CODIGO]],CLASIFICACION[],4,FALSE)</f>
        <v>CAFF</v>
      </c>
      <c r="G170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01" s="17">
        <f>VALUE(SUBSTITUTE(STOCK_PUENTEPIEDRA[[#This Row],[STOCK ALMACEN 05]],",",""))</f>
        <v>50</v>
      </c>
    </row>
    <row r="1702" spans="1:8" x14ac:dyDescent="0.25">
      <c r="A1702" s="253" t="s">
        <v>22764</v>
      </c>
      <c r="B1702" s="253" t="s">
        <v>22765</v>
      </c>
      <c r="C1702" s="255">
        <v>0</v>
      </c>
      <c r="D1702" s="254" t="s">
        <v>6</v>
      </c>
      <c r="E1702" s="255">
        <v>1.1906060000000001</v>
      </c>
      <c r="F1702" s="122" t="str">
        <f>VLOOKUP(STOCK_PUENTEPIEDRA[[#This Row],[CODIGO]],CLASIFICACION[],4,FALSE)</f>
        <v>CAFF</v>
      </c>
      <c r="G170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02" s="17">
        <f>VALUE(SUBSTITUTE(STOCK_PUENTEPIEDRA[[#This Row],[STOCK ALMACEN 05]],",",""))</f>
        <v>0</v>
      </c>
    </row>
    <row r="1703" spans="1:8" x14ac:dyDescent="0.25">
      <c r="A1703" s="253" t="s">
        <v>22766</v>
      </c>
      <c r="B1703" s="253" t="s">
        <v>22767</v>
      </c>
      <c r="C1703" s="255">
        <v>50</v>
      </c>
      <c r="D1703" s="254" t="s">
        <v>6</v>
      </c>
      <c r="E1703" s="255">
        <v>1.1906060000000001</v>
      </c>
      <c r="F1703" s="122" t="str">
        <f>VLOOKUP(STOCK_PUENTEPIEDRA[[#This Row],[CODIGO]],CLASIFICACION[],4,FALSE)</f>
        <v>CAFF</v>
      </c>
      <c r="G170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03" s="17">
        <f>VALUE(SUBSTITUTE(STOCK_PUENTEPIEDRA[[#This Row],[STOCK ALMACEN 05]],",",""))</f>
        <v>50</v>
      </c>
    </row>
    <row r="1704" spans="1:8" x14ac:dyDescent="0.25">
      <c r="A1704" s="253" t="s">
        <v>22768</v>
      </c>
      <c r="B1704" s="253" t="s">
        <v>22769</v>
      </c>
      <c r="C1704" s="255">
        <v>18</v>
      </c>
      <c r="D1704" s="254" t="s">
        <v>6</v>
      </c>
      <c r="E1704" s="255">
        <v>33.628290999999997</v>
      </c>
      <c r="F1704" s="122" t="str">
        <f>VLOOKUP(STOCK_PUENTEPIEDRA[[#This Row],[CODIGO]],CLASIFICACION[],4,FALSE)</f>
        <v>CAFF</v>
      </c>
      <c r="G1704" s="44">
        <f>IFERROR(IF(VLOOKUP(STOCK_PUENTEPIEDRA[[#This Row],[CODIGO]],STOCKSANLUIS[],10,FALSE),VLOOKUP(STOCK_PUENTEPIEDRA[[#This Row],[CODIGO]],STOCKSANLUIS[],10,FALSE),"STOCK SOLO EN ALM05"),"STOCK SOLO EN ALM05")</f>
        <v>2</v>
      </c>
      <c r="H1704" s="17">
        <f>VALUE(SUBSTITUTE(STOCK_PUENTEPIEDRA[[#This Row],[STOCK ALMACEN 05]],",",""))</f>
        <v>18</v>
      </c>
    </row>
    <row r="1705" spans="1:8" x14ac:dyDescent="0.25">
      <c r="A1705" s="253" t="s">
        <v>22770</v>
      </c>
      <c r="B1705" s="253" t="s">
        <v>22771</v>
      </c>
      <c r="C1705" s="255">
        <v>23</v>
      </c>
      <c r="D1705" s="254" t="s">
        <v>6</v>
      </c>
      <c r="E1705" s="255">
        <v>44.356411999999999</v>
      </c>
      <c r="F1705" s="122" t="str">
        <f>VLOOKUP(STOCK_PUENTEPIEDRA[[#This Row],[CODIGO]],CLASIFICACION[],4,FALSE)</f>
        <v>CAFF</v>
      </c>
      <c r="G1705" s="44">
        <f>IFERROR(IF(VLOOKUP(STOCK_PUENTEPIEDRA[[#This Row],[CODIGO]],STOCKSANLUIS[],10,FALSE),VLOOKUP(STOCK_PUENTEPIEDRA[[#This Row],[CODIGO]],STOCKSANLUIS[],10,FALSE),"STOCK SOLO EN ALM05"),"STOCK SOLO EN ALM05")</f>
        <v>2</v>
      </c>
      <c r="H1705" s="17">
        <f>VALUE(SUBSTITUTE(STOCK_PUENTEPIEDRA[[#This Row],[STOCK ALMACEN 05]],",",""))</f>
        <v>23</v>
      </c>
    </row>
    <row r="1706" spans="1:8" x14ac:dyDescent="0.25">
      <c r="A1706" s="253" t="s">
        <v>22773</v>
      </c>
      <c r="B1706" s="253" t="s">
        <v>22825</v>
      </c>
      <c r="C1706" s="255">
        <v>75</v>
      </c>
      <c r="D1706" s="254" t="s">
        <v>6</v>
      </c>
      <c r="E1706" s="255">
        <v>0.94457000000000002</v>
      </c>
      <c r="F1706" s="122" t="str">
        <f>VLOOKUP(STOCK_PUENTEPIEDRA[[#This Row],[CODIGO]],CLASIFICACION[],4,FALSE)</f>
        <v>EVERFROST</v>
      </c>
      <c r="G1706" s="44">
        <f>IFERROR(IF(VLOOKUP(STOCK_PUENTEPIEDRA[[#This Row],[CODIGO]],STOCKSANLUIS[],10,FALSE),VLOOKUP(STOCK_PUENTEPIEDRA[[#This Row],[CODIGO]],STOCKSANLUIS[],10,FALSE),"STOCK SOLO EN ALM05"),"STOCK SOLO EN ALM05")</f>
        <v>24</v>
      </c>
      <c r="H1706" s="17">
        <f>VALUE(SUBSTITUTE(STOCK_PUENTEPIEDRA[[#This Row],[STOCK ALMACEN 05]],",",""))</f>
        <v>75</v>
      </c>
    </row>
    <row r="1707" spans="1:8" x14ac:dyDescent="0.25">
      <c r="A1707" s="253" t="s">
        <v>22799</v>
      </c>
      <c r="B1707" s="253" t="s">
        <v>22826</v>
      </c>
      <c r="C1707" s="255">
        <v>0</v>
      </c>
      <c r="D1707" s="254" t="s">
        <v>6</v>
      </c>
      <c r="E1707" s="255">
        <v>1.8372409999999999</v>
      </c>
      <c r="F1707" s="122" t="str">
        <f>VLOOKUP(STOCK_PUENTEPIEDRA[[#This Row],[CODIGO]],CLASIFICACION[],4,FALSE)</f>
        <v>EVERFROST</v>
      </c>
      <c r="G1707" s="44">
        <f>IFERROR(IF(VLOOKUP(STOCK_PUENTEPIEDRA[[#This Row],[CODIGO]],STOCKSANLUIS[],10,FALSE),VLOOKUP(STOCK_PUENTEPIEDRA[[#This Row],[CODIGO]],STOCKSANLUIS[],10,FALSE),"STOCK SOLO EN ALM05"),"STOCK SOLO EN ALM05")</f>
        <v>3</v>
      </c>
      <c r="H1707" s="17">
        <f>VALUE(SUBSTITUTE(STOCK_PUENTEPIEDRA[[#This Row],[STOCK ALMACEN 05]],",",""))</f>
        <v>0</v>
      </c>
    </row>
    <row r="1708" spans="1:8" x14ac:dyDescent="0.25">
      <c r="A1708" s="253" t="s">
        <v>22774</v>
      </c>
      <c r="B1708" s="253" t="s">
        <v>22827</v>
      </c>
      <c r="C1708" s="255">
        <v>40</v>
      </c>
      <c r="D1708" s="254" t="s">
        <v>6</v>
      </c>
      <c r="E1708" s="255">
        <v>2.356236</v>
      </c>
      <c r="F1708" s="122" t="str">
        <f>VLOOKUP(STOCK_PUENTEPIEDRA[[#This Row],[CODIGO]],CLASIFICACION[],4,FALSE)</f>
        <v>EVERFROST</v>
      </c>
      <c r="G1708" s="44">
        <f>IFERROR(IF(VLOOKUP(STOCK_PUENTEPIEDRA[[#This Row],[CODIGO]],STOCKSANLUIS[],10,FALSE),VLOOKUP(STOCK_PUENTEPIEDRA[[#This Row],[CODIGO]],STOCKSANLUIS[],10,FALSE),"STOCK SOLO EN ALM05"),"STOCK SOLO EN ALM05")</f>
        <v>10</v>
      </c>
      <c r="H1708" s="17">
        <f>VALUE(SUBSTITUTE(STOCK_PUENTEPIEDRA[[#This Row],[STOCK ALMACEN 05]],",",""))</f>
        <v>40</v>
      </c>
    </row>
    <row r="1709" spans="1:8" x14ac:dyDescent="0.25">
      <c r="A1709" s="253" t="s">
        <v>22775</v>
      </c>
      <c r="B1709" s="253" t="s">
        <v>22828</v>
      </c>
      <c r="C1709" s="255">
        <v>23</v>
      </c>
      <c r="D1709" s="254" t="s">
        <v>6</v>
      </c>
      <c r="E1709" s="255">
        <v>1.245587</v>
      </c>
      <c r="F1709" s="122" t="str">
        <f>VLOOKUP(STOCK_PUENTEPIEDRA[[#This Row],[CODIGO]],CLASIFICACION[],4,FALSE)</f>
        <v>EVERFROST</v>
      </c>
      <c r="G1709" s="44">
        <f>IFERROR(IF(VLOOKUP(STOCK_PUENTEPIEDRA[[#This Row],[CODIGO]],STOCKSANLUIS[],10,FALSE),VLOOKUP(STOCK_PUENTEPIEDRA[[#This Row],[CODIGO]],STOCKSANLUIS[],10,FALSE),"STOCK SOLO EN ALM05"),"STOCK SOLO EN ALM05")</f>
        <v>16</v>
      </c>
      <c r="H1709" s="17">
        <f>VALUE(SUBSTITUTE(STOCK_PUENTEPIEDRA[[#This Row],[STOCK ALMACEN 05]],",",""))</f>
        <v>23</v>
      </c>
    </row>
    <row r="1710" spans="1:8" x14ac:dyDescent="0.25">
      <c r="A1710" s="253" t="s">
        <v>22776</v>
      </c>
      <c r="B1710" s="253" t="s">
        <v>22829</v>
      </c>
      <c r="C1710" s="255">
        <v>4</v>
      </c>
      <c r="D1710" s="254" t="s">
        <v>6</v>
      </c>
      <c r="E1710" s="255">
        <v>35.872917999999999</v>
      </c>
      <c r="F1710" s="122" t="str">
        <f>VLOOKUP(STOCK_PUENTEPIEDRA[[#This Row],[CODIGO]],CLASIFICACION[],4,FALSE)</f>
        <v>EVERFROST</v>
      </c>
      <c r="G1710" s="44">
        <f>IFERROR(IF(VLOOKUP(STOCK_PUENTEPIEDRA[[#This Row],[CODIGO]],STOCKSANLUIS[],10,FALSE),VLOOKUP(STOCK_PUENTEPIEDRA[[#This Row],[CODIGO]],STOCKSANLUIS[],10,FALSE),"STOCK SOLO EN ALM05"),"STOCK SOLO EN ALM05")</f>
        <v>2</v>
      </c>
      <c r="H1710" s="17">
        <f>VALUE(SUBSTITUTE(STOCK_PUENTEPIEDRA[[#This Row],[STOCK ALMACEN 05]],",",""))</f>
        <v>4</v>
      </c>
    </row>
    <row r="1711" spans="1:8" x14ac:dyDescent="0.25">
      <c r="A1711" s="253" t="s">
        <v>22777</v>
      </c>
      <c r="B1711" s="253" t="s">
        <v>22830</v>
      </c>
      <c r="C1711" s="255">
        <v>0</v>
      </c>
      <c r="D1711" s="254" t="s">
        <v>6</v>
      </c>
      <c r="E1711" s="255">
        <v>4.7020929999999996</v>
      </c>
      <c r="F1711" s="122" t="str">
        <f>VLOOKUP(STOCK_PUENTEPIEDRA[[#This Row],[CODIGO]],CLASIFICACION[],4,FALSE)</f>
        <v>EVERFROST</v>
      </c>
      <c r="G171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11" s="17">
        <f>VALUE(SUBSTITUTE(STOCK_PUENTEPIEDRA[[#This Row],[STOCK ALMACEN 05]],",",""))</f>
        <v>0</v>
      </c>
    </row>
    <row r="1712" spans="1:8" x14ac:dyDescent="0.25">
      <c r="A1712" s="253" t="s">
        <v>22778</v>
      </c>
      <c r="B1712" s="253" t="s">
        <v>22831</v>
      </c>
      <c r="C1712" s="255">
        <v>30</v>
      </c>
      <c r="D1712" s="254" t="s">
        <v>6</v>
      </c>
      <c r="E1712" s="255">
        <v>9.0097489999999993</v>
      </c>
      <c r="F1712" s="122" t="str">
        <f>VLOOKUP(STOCK_PUENTEPIEDRA[[#This Row],[CODIGO]],CLASIFICACION[],4,FALSE)</f>
        <v>EVERFROST</v>
      </c>
      <c r="G1712" s="44">
        <f>IFERROR(IF(VLOOKUP(STOCK_PUENTEPIEDRA[[#This Row],[CODIGO]],STOCKSANLUIS[],10,FALSE),VLOOKUP(STOCK_PUENTEPIEDRA[[#This Row],[CODIGO]],STOCKSANLUIS[],10,FALSE),"STOCK SOLO EN ALM05"),"STOCK SOLO EN ALM05")</f>
        <v>9</v>
      </c>
      <c r="H1712" s="17">
        <f>VALUE(SUBSTITUTE(STOCK_PUENTEPIEDRA[[#This Row],[STOCK ALMACEN 05]],",",""))</f>
        <v>30</v>
      </c>
    </row>
    <row r="1713" spans="1:8" x14ac:dyDescent="0.25">
      <c r="A1713" s="253" t="s">
        <v>22779</v>
      </c>
      <c r="B1713" s="253" t="s">
        <v>22832</v>
      </c>
      <c r="C1713" s="255">
        <v>167</v>
      </c>
      <c r="D1713" s="254" t="s">
        <v>6</v>
      </c>
      <c r="E1713" s="255">
        <v>3.1866279999999998</v>
      </c>
      <c r="F1713" s="122" t="str">
        <f>VLOOKUP(STOCK_PUENTEPIEDRA[[#This Row],[CODIGO]],CLASIFICACION[],4,FALSE)</f>
        <v>EVERFROST</v>
      </c>
      <c r="G1713" s="44">
        <f>IFERROR(IF(VLOOKUP(STOCK_PUENTEPIEDRA[[#This Row],[CODIGO]],STOCKSANLUIS[],10,FALSE),VLOOKUP(STOCK_PUENTEPIEDRA[[#This Row],[CODIGO]],STOCKSANLUIS[],10,FALSE),"STOCK SOLO EN ALM05"),"STOCK SOLO EN ALM05")</f>
        <v>20</v>
      </c>
      <c r="H1713" s="17">
        <f>VALUE(SUBSTITUTE(STOCK_PUENTEPIEDRA[[#This Row],[STOCK ALMACEN 05]],",",""))</f>
        <v>167</v>
      </c>
    </row>
    <row r="1714" spans="1:8" x14ac:dyDescent="0.25">
      <c r="A1714" s="253" t="s">
        <v>22780</v>
      </c>
      <c r="B1714" s="253" t="s">
        <v>22833</v>
      </c>
      <c r="C1714" s="255">
        <v>230</v>
      </c>
      <c r="D1714" s="254" t="s">
        <v>6</v>
      </c>
      <c r="E1714" s="255">
        <v>3.6744829999999999</v>
      </c>
      <c r="F1714" s="122" t="str">
        <f>VLOOKUP(STOCK_PUENTEPIEDRA[[#This Row],[CODIGO]],CLASIFICACION[],4,FALSE)</f>
        <v>EVERFROST</v>
      </c>
      <c r="G1714" s="44">
        <f>IFERROR(IF(VLOOKUP(STOCK_PUENTEPIEDRA[[#This Row],[CODIGO]],STOCKSANLUIS[],10,FALSE),VLOOKUP(STOCK_PUENTEPIEDRA[[#This Row],[CODIGO]],STOCKSANLUIS[],10,FALSE),"STOCK SOLO EN ALM05"),"STOCK SOLO EN ALM05")</f>
        <v>19</v>
      </c>
      <c r="H1714" s="17">
        <f>VALUE(SUBSTITUTE(STOCK_PUENTEPIEDRA[[#This Row],[STOCK ALMACEN 05]],",",""))</f>
        <v>230</v>
      </c>
    </row>
    <row r="1715" spans="1:8" x14ac:dyDescent="0.25">
      <c r="A1715" s="253" t="s">
        <v>22781</v>
      </c>
      <c r="B1715" s="253" t="s">
        <v>22834</v>
      </c>
      <c r="C1715" s="255">
        <v>77</v>
      </c>
      <c r="D1715" s="254" t="s">
        <v>6</v>
      </c>
      <c r="E1715" s="255">
        <v>12.269036</v>
      </c>
      <c r="F1715" s="122" t="str">
        <f>VLOOKUP(STOCK_PUENTEPIEDRA[[#This Row],[CODIGO]],CLASIFICACION[],4,FALSE)</f>
        <v>EVERFROST</v>
      </c>
      <c r="G1715" s="44">
        <f>IFERROR(IF(VLOOKUP(STOCK_PUENTEPIEDRA[[#This Row],[CODIGO]],STOCKSANLUIS[],10,FALSE),VLOOKUP(STOCK_PUENTEPIEDRA[[#This Row],[CODIGO]],STOCKSANLUIS[],10,FALSE),"STOCK SOLO EN ALM05"),"STOCK SOLO EN ALM05")</f>
        <v>18</v>
      </c>
      <c r="H1715" s="17">
        <f>VALUE(SUBSTITUTE(STOCK_PUENTEPIEDRA[[#This Row],[STOCK ALMACEN 05]],",",""))</f>
        <v>77</v>
      </c>
    </row>
    <row r="1716" spans="1:8" x14ac:dyDescent="0.25">
      <c r="A1716" s="253" t="s">
        <v>22782</v>
      </c>
      <c r="B1716" s="253" t="s">
        <v>22835</v>
      </c>
      <c r="C1716" s="255">
        <v>30</v>
      </c>
      <c r="D1716" s="254" t="s">
        <v>6</v>
      </c>
      <c r="E1716" s="255">
        <v>0.80963099999999999</v>
      </c>
      <c r="F1716" s="122" t="str">
        <f>VLOOKUP(STOCK_PUENTEPIEDRA[[#This Row],[CODIGO]],CLASIFICACION[],4,FALSE)</f>
        <v>EVERFROST</v>
      </c>
      <c r="G1716" s="44">
        <f>IFERROR(IF(VLOOKUP(STOCK_PUENTEPIEDRA[[#This Row],[CODIGO]],STOCKSANLUIS[],10,FALSE),VLOOKUP(STOCK_PUENTEPIEDRA[[#This Row],[CODIGO]],STOCKSANLUIS[],10,FALSE),"STOCK SOLO EN ALM05"),"STOCK SOLO EN ALM05")</f>
        <v>17</v>
      </c>
      <c r="H1716" s="17">
        <f>VALUE(SUBSTITUTE(STOCK_PUENTEPIEDRA[[#This Row],[STOCK ALMACEN 05]],",",""))</f>
        <v>30</v>
      </c>
    </row>
    <row r="1717" spans="1:8" x14ac:dyDescent="0.25">
      <c r="A1717" s="253" t="s">
        <v>22783</v>
      </c>
      <c r="B1717" s="253" t="s">
        <v>22836</v>
      </c>
      <c r="C1717" s="255">
        <v>70</v>
      </c>
      <c r="D1717" s="254" t="s">
        <v>6</v>
      </c>
      <c r="E1717" s="255">
        <v>1.2559659999999999</v>
      </c>
      <c r="F1717" s="122" t="str">
        <f>VLOOKUP(STOCK_PUENTEPIEDRA[[#This Row],[CODIGO]],CLASIFICACION[],4,FALSE)</f>
        <v>EVERFROST</v>
      </c>
      <c r="G1717" s="44">
        <f>IFERROR(IF(VLOOKUP(STOCK_PUENTEPIEDRA[[#This Row],[CODIGO]],STOCKSANLUIS[],10,FALSE),VLOOKUP(STOCK_PUENTEPIEDRA[[#This Row],[CODIGO]],STOCKSANLUIS[],10,FALSE),"STOCK SOLO EN ALM05"),"STOCK SOLO EN ALM05")</f>
        <v>20</v>
      </c>
      <c r="H1717" s="17">
        <f>VALUE(SUBSTITUTE(STOCK_PUENTEPIEDRA[[#This Row],[STOCK ALMACEN 05]],",",""))</f>
        <v>70</v>
      </c>
    </row>
    <row r="1718" spans="1:8" x14ac:dyDescent="0.25">
      <c r="A1718" s="253" t="s">
        <v>22784</v>
      </c>
      <c r="B1718" s="253" t="s">
        <v>22837</v>
      </c>
      <c r="C1718" s="255">
        <v>80</v>
      </c>
      <c r="D1718" s="254" t="s">
        <v>6</v>
      </c>
      <c r="E1718" s="255">
        <v>17.894922000000001</v>
      </c>
      <c r="F1718" s="122" t="str">
        <f>VLOOKUP(STOCK_PUENTEPIEDRA[[#This Row],[CODIGO]],CLASIFICACION[],4,FALSE)</f>
        <v>EVERFROST</v>
      </c>
      <c r="G1718" s="44">
        <f>IFERROR(IF(VLOOKUP(STOCK_PUENTEPIEDRA[[#This Row],[CODIGO]],STOCKSANLUIS[],10,FALSE),VLOOKUP(STOCK_PUENTEPIEDRA[[#This Row],[CODIGO]],STOCKSANLUIS[],10,FALSE),"STOCK SOLO EN ALM05"),"STOCK SOLO EN ALM05")</f>
        <v>17</v>
      </c>
      <c r="H1718" s="17">
        <f>VALUE(SUBSTITUTE(STOCK_PUENTEPIEDRA[[#This Row],[STOCK ALMACEN 05]],",",""))</f>
        <v>80</v>
      </c>
    </row>
    <row r="1719" spans="1:8" x14ac:dyDescent="0.25">
      <c r="A1719" s="253" t="s">
        <v>22785</v>
      </c>
      <c r="B1719" s="253" t="s">
        <v>23114</v>
      </c>
      <c r="C1719" s="255">
        <v>80</v>
      </c>
      <c r="D1719" s="254" t="s">
        <v>6</v>
      </c>
      <c r="E1719" s="255">
        <v>6.7365449999999996</v>
      </c>
      <c r="F1719" s="122" t="str">
        <f>VLOOKUP(STOCK_PUENTEPIEDRA[[#This Row],[CODIGO]],CLASIFICACION[],4,FALSE)</f>
        <v>EVERFROST</v>
      </c>
      <c r="G1719" s="44">
        <f>IFERROR(IF(VLOOKUP(STOCK_PUENTEPIEDRA[[#This Row],[CODIGO]],STOCKSANLUIS[],10,FALSE),VLOOKUP(STOCK_PUENTEPIEDRA[[#This Row],[CODIGO]],STOCKSANLUIS[],10,FALSE),"STOCK SOLO EN ALM05"),"STOCK SOLO EN ALM05")</f>
        <v>20</v>
      </c>
      <c r="H1719" s="17">
        <f>VALUE(SUBSTITUTE(STOCK_PUENTEPIEDRA[[#This Row],[STOCK ALMACEN 05]],",",""))</f>
        <v>80</v>
      </c>
    </row>
    <row r="1720" spans="1:8" x14ac:dyDescent="0.25">
      <c r="A1720" s="253" t="s">
        <v>22786</v>
      </c>
      <c r="B1720" s="253" t="s">
        <v>22839</v>
      </c>
      <c r="C1720" s="255">
        <v>145</v>
      </c>
      <c r="D1720" s="254" t="s">
        <v>6</v>
      </c>
      <c r="E1720" s="255">
        <v>13.815626999999999</v>
      </c>
      <c r="F1720" s="122" t="str">
        <f>VLOOKUP(STOCK_PUENTEPIEDRA[[#This Row],[CODIGO]],CLASIFICACION[],4,FALSE)</f>
        <v>EVERFROST</v>
      </c>
      <c r="G1720" s="44">
        <f>IFERROR(IF(VLOOKUP(STOCK_PUENTEPIEDRA[[#This Row],[CODIGO]],STOCKSANLUIS[],10,FALSE),VLOOKUP(STOCK_PUENTEPIEDRA[[#This Row],[CODIGO]],STOCKSANLUIS[],10,FALSE),"STOCK SOLO EN ALM05"),"STOCK SOLO EN ALM05")</f>
        <v>48</v>
      </c>
      <c r="H1720" s="17">
        <f>VALUE(SUBSTITUTE(STOCK_PUENTEPIEDRA[[#This Row],[STOCK ALMACEN 05]],",",""))</f>
        <v>145</v>
      </c>
    </row>
    <row r="1721" spans="1:8" x14ac:dyDescent="0.25">
      <c r="A1721" s="253" t="s">
        <v>22787</v>
      </c>
      <c r="B1721" s="253" t="s">
        <v>22840</v>
      </c>
      <c r="C1721" s="255">
        <v>150</v>
      </c>
      <c r="D1721" s="254" t="s">
        <v>6</v>
      </c>
      <c r="E1721" s="255">
        <v>8.3558070000000004</v>
      </c>
      <c r="F1721" s="122" t="str">
        <f>VLOOKUP(STOCK_PUENTEPIEDRA[[#This Row],[CODIGO]],CLASIFICACION[],4,FALSE)</f>
        <v>EVERFROST</v>
      </c>
      <c r="G1721" s="44">
        <f>IFERROR(IF(VLOOKUP(STOCK_PUENTEPIEDRA[[#This Row],[CODIGO]],STOCKSANLUIS[],10,FALSE),VLOOKUP(STOCK_PUENTEPIEDRA[[#This Row],[CODIGO]],STOCKSANLUIS[],10,FALSE),"STOCK SOLO EN ALM05"),"STOCK SOLO EN ALM05")</f>
        <v>50</v>
      </c>
      <c r="H1721" s="17">
        <f>VALUE(SUBSTITUTE(STOCK_PUENTEPIEDRA[[#This Row],[STOCK ALMACEN 05]],",",""))</f>
        <v>150</v>
      </c>
    </row>
    <row r="1722" spans="1:8" x14ac:dyDescent="0.25">
      <c r="A1722" s="253" t="s">
        <v>22788</v>
      </c>
      <c r="B1722" s="253" t="s">
        <v>22841</v>
      </c>
      <c r="C1722" s="255">
        <v>34</v>
      </c>
      <c r="D1722" s="254" t="s">
        <v>6</v>
      </c>
      <c r="E1722" s="255">
        <v>6.9130029999999998</v>
      </c>
      <c r="F1722" s="122" t="str">
        <f>VLOOKUP(STOCK_PUENTEPIEDRA[[#This Row],[CODIGO]],CLASIFICACION[],4,FALSE)</f>
        <v>EVERFROST</v>
      </c>
      <c r="G1722" s="44">
        <f>IFERROR(IF(VLOOKUP(STOCK_PUENTEPIEDRA[[#This Row],[CODIGO]],STOCKSANLUIS[],10,FALSE),VLOOKUP(STOCK_PUENTEPIEDRA[[#This Row],[CODIGO]],STOCKSANLUIS[],10,FALSE),"STOCK SOLO EN ALM05"),"STOCK SOLO EN ALM05")</f>
        <v>48</v>
      </c>
      <c r="H1722" s="17">
        <f>VALUE(SUBSTITUTE(STOCK_PUENTEPIEDRA[[#This Row],[STOCK ALMACEN 05]],",",""))</f>
        <v>34</v>
      </c>
    </row>
    <row r="1723" spans="1:8" x14ac:dyDescent="0.25">
      <c r="A1723" s="253" t="s">
        <v>22789</v>
      </c>
      <c r="B1723" s="253" t="s">
        <v>22842</v>
      </c>
      <c r="C1723" s="255">
        <v>144</v>
      </c>
      <c r="D1723" s="254" t="s">
        <v>6</v>
      </c>
      <c r="E1723" s="255">
        <v>11.511291999999999</v>
      </c>
      <c r="F1723" s="122" t="str">
        <f>VLOOKUP(STOCK_PUENTEPIEDRA[[#This Row],[CODIGO]],CLASIFICACION[],4,FALSE)</f>
        <v>EVERFROST</v>
      </c>
      <c r="G1723" s="44">
        <f>IFERROR(IF(VLOOKUP(STOCK_PUENTEPIEDRA[[#This Row],[CODIGO]],STOCKSANLUIS[],10,FALSE),VLOOKUP(STOCK_PUENTEPIEDRA[[#This Row],[CODIGO]],STOCKSANLUIS[],10,FALSE),"STOCK SOLO EN ALM05"),"STOCK SOLO EN ALM05")</f>
        <v>50</v>
      </c>
      <c r="H1723" s="17">
        <f>VALUE(SUBSTITUTE(STOCK_PUENTEPIEDRA[[#This Row],[STOCK ALMACEN 05]],",",""))</f>
        <v>144</v>
      </c>
    </row>
    <row r="1724" spans="1:8" x14ac:dyDescent="0.25">
      <c r="A1724" s="253" t="s">
        <v>22790</v>
      </c>
      <c r="B1724" s="253" t="s">
        <v>22843</v>
      </c>
      <c r="C1724" s="255">
        <v>13</v>
      </c>
      <c r="D1724" s="254" t="s">
        <v>6</v>
      </c>
      <c r="E1724" s="255">
        <v>57.514941999999998</v>
      </c>
      <c r="F1724" s="122" t="str">
        <f>VLOOKUP(STOCK_PUENTEPIEDRA[[#This Row],[CODIGO]],CLASIFICACION[],4,FALSE)</f>
        <v>EVERFROST</v>
      </c>
      <c r="G1724" s="44">
        <f>IFERROR(IF(VLOOKUP(STOCK_PUENTEPIEDRA[[#This Row],[CODIGO]],STOCKSANLUIS[],10,FALSE),VLOOKUP(STOCK_PUENTEPIEDRA[[#This Row],[CODIGO]],STOCKSANLUIS[],10,FALSE),"STOCK SOLO EN ALM05"),"STOCK SOLO EN ALM05")</f>
        <v>4</v>
      </c>
      <c r="H1724" s="17">
        <f>VALUE(SUBSTITUTE(STOCK_PUENTEPIEDRA[[#This Row],[STOCK ALMACEN 05]],",",""))</f>
        <v>13</v>
      </c>
    </row>
    <row r="1725" spans="1:8" x14ac:dyDescent="0.25">
      <c r="A1725" s="253" t="s">
        <v>22791</v>
      </c>
      <c r="B1725" s="253" t="s">
        <v>22844</v>
      </c>
      <c r="C1725" s="255">
        <v>16</v>
      </c>
      <c r="D1725" s="254" t="s">
        <v>6</v>
      </c>
      <c r="E1725" s="255">
        <v>80.516767000000002</v>
      </c>
      <c r="F1725" s="122" t="str">
        <f>VLOOKUP(STOCK_PUENTEPIEDRA[[#This Row],[CODIGO]],CLASIFICACION[],4,FALSE)</f>
        <v>EVERFROST</v>
      </c>
      <c r="G1725" s="44">
        <f>IFERROR(IF(VLOOKUP(STOCK_PUENTEPIEDRA[[#This Row],[CODIGO]],STOCKSANLUIS[],10,FALSE),VLOOKUP(STOCK_PUENTEPIEDRA[[#This Row],[CODIGO]],STOCKSANLUIS[],10,FALSE),"STOCK SOLO EN ALM05"),"STOCK SOLO EN ALM05")</f>
        <v>1</v>
      </c>
      <c r="H1725" s="17">
        <f>VALUE(SUBSTITUTE(STOCK_PUENTEPIEDRA[[#This Row],[STOCK ALMACEN 05]],",",""))</f>
        <v>16</v>
      </c>
    </row>
    <row r="1726" spans="1:8" x14ac:dyDescent="0.25">
      <c r="A1726" s="253" t="s">
        <v>22792</v>
      </c>
      <c r="B1726" s="253" t="s">
        <v>22845</v>
      </c>
      <c r="C1726" s="255">
        <v>0</v>
      </c>
      <c r="D1726" s="254" t="s">
        <v>6</v>
      </c>
      <c r="E1726" s="255">
        <v>3.59144</v>
      </c>
      <c r="F1726" s="122" t="str">
        <f>VLOOKUP(STOCK_PUENTEPIEDRA[[#This Row],[CODIGO]],CLASIFICACION[],4,FALSE)</f>
        <v>EVERFROST</v>
      </c>
      <c r="G172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26" s="17">
        <f>VALUE(SUBSTITUTE(STOCK_PUENTEPIEDRA[[#This Row],[STOCK ALMACEN 05]],",",""))</f>
        <v>0</v>
      </c>
    </row>
    <row r="1727" spans="1:8" x14ac:dyDescent="0.25">
      <c r="A1727" s="253" t="s">
        <v>22793</v>
      </c>
      <c r="B1727" s="253" t="s">
        <v>22846</v>
      </c>
      <c r="C1727" s="255">
        <v>146</v>
      </c>
      <c r="D1727" s="254" t="s">
        <v>6</v>
      </c>
      <c r="E1727" s="255">
        <v>7.4942770000000003</v>
      </c>
      <c r="F1727" s="122" t="str">
        <f>VLOOKUP(STOCK_PUENTEPIEDRA[[#This Row],[CODIGO]],CLASIFICACION[],4,FALSE)</f>
        <v>EVERFROST</v>
      </c>
      <c r="G1727" s="44">
        <f>IFERROR(IF(VLOOKUP(STOCK_PUENTEPIEDRA[[#This Row],[CODIGO]],STOCKSANLUIS[],10,FALSE),VLOOKUP(STOCK_PUENTEPIEDRA[[#This Row],[CODIGO]],STOCKSANLUIS[],10,FALSE),"STOCK SOLO EN ALM05"),"STOCK SOLO EN ALM05")</f>
        <v>54</v>
      </c>
      <c r="H1727" s="17">
        <f>VALUE(SUBSTITUTE(STOCK_PUENTEPIEDRA[[#This Row],[STOCK ALMACEN 05]],",",""))</f>
        <v>146</v>
      </c>
    </row>
    <row r="1728" spans="1:8" x14ac:dyDescent="0.25">
      <c r="A1728" s="253" t="s">
        <v>22794</v>
      </c>
      <c r="B1728" s="253" t="s">
        <v>22847</v>
      </c>
      <c r="C1728" s="255">
        <v>0</v>
      </c>
      <c r="D1728" s="254" t="s">
        <v>6</v>
      </c>
      <c r="E1728" s="255">
        <v>2.7610510000000001</v>
      </c>
      <c r="F1728" s="122" t="str">
        <f>VLOOKUP(STOCK_PUENTEPIEDRA[[#This Row],[CODIGO]],CLASIFICACION[],4,FALSE)</f>
        <v>EVERFROST</v>
      </c>
      <c r="G172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28" s="17">
        <f>VALUE(SUBSTITUTE(STOCK_PUENTEPIEDRA[[#This Row],[STOCK ALMACEN 05]],",",""))</f>
        <v>0</v>
      </c>
    </row>
    <row r="1729" spans="1:8" x14ac:dyDescent="0.25">
      <c r="A1729" s="253" t="s">
        <v>22795</v>
      </c>
      <c r="B1729" s="253" t="s">
        <v>23115</v>
      </c>
      <c r="C1729" s="255">
        <v>9</v>
      </c>
      <c r="D1729" s="254" t="s">
        <v>6</v>
      </c>
      <c r="E1729" s="255">
        <v>3.5914419999999998</v>
      </c>
      <c r="F1729" s="122" t="str">
        <f>VLOOKUP(STOCK_PUENTEPIEDRA[[#This Row],[CODIGO]],CLASIFICACION[],4,FALSE)</f>
        <v>EVERFROST</v>
      </c>
      <c r="G1729" s="44">
        <f>IFERROR(IF(VLOOKUP(STOCK_PUENTEPIEDRA[[#This Row],[CODIGO]],STOCKSANLUIS[],10,FALSE),VLOOKUP(STOCK_PUENTEPIEDRA[[#This Row],[CODIGO]],STOCKSANLUIS[],10,FALSE),"STOCK SOLO EN ALM05"),"STOCK SOLO EN ALM05")</f>
        <v>34</v>
      </c>
      <c r="H1729" s="17">
        <f>VALUE(SUBSTITUTE(STOCK_PUENTEPIEDRA[[#This Row],[STOCK ALMACEN 05]],",",""))</f>
        <v>9</v>
      </c>
    </row>
    <row r="1730" spans="1:8" x14ac:dyDescent="0.25">
      <c r="A1730" s="253" t="s">
        <v>22796</v>
      </c>
      <c r="B1730" s="253" t="s">
        <v>23116</v>
      </c>
      <c r="C1730" s="255">
        <v>74</v>
      </c>
      <c r="D1730" s="254" t="s">
        <v>6</v>
      </c>
      <c r="E1730" s="255">
        <v>2.9686490000000001</v>
      </c>
      <c r="F1730" s="122" t="str">
        <f>VLOOKUP(STOCK_PUENTEPIEDRA[[#This Row],[CODIGO]],CLASIFICACION[],4,FALSE)</f>
        <v>EVERFROST</v>
      </c>
      <c r="G1730" s="44">
        <f>IFERROR(IF(VLOOKUP(STOCK_PUENTEPIEDRA[[#This Row],[CODIGO]],STOCKSANLUIS[],10,FALSE),VLOOKUP(STOCK_PUENTEPIEDRA[[#This Row],[CODIGO]],STOCKSANLUIS[],10,FALSE),"STOCK SOLO EN ALM05"),"STOCK SOLO EN ALM05")</f>
        <v>20</v>
      </c>
      <c r="H1730" s="17">
        <f>VALUE(SUBSTITUTE(STOCK_PUENTEPIEDRA[[#This Row],[STOCK ALMACEN 05]],",",""))</f>
        <v>74</v>
      </c>
    </row>
    <row r="1731" spans="1:8" x14ac:dyDescent="0.25">
      <c r="A1731" s="253" t="s">
        <v>22797</v>
      </c>
      <c r="B1731" s="253" t="s">
        <v>23117</v>
      </c>
      <c r="C1731" s="255">
        <v>70</v>
      </c>
      <c r="D1731" s="254" t="s">
        <v>6</v>
      </c>
      <c r="E1731" s="255">
        <v>3.9962580000000001</v>
      </c>
      <c r="F1731" s="122" t="str">
        <f>VLOOKUP(STOCK_PUENTEPIEDRA[[#This Row],[CODIGO]],CLASIFICACION[],4,FALSE)</f>
        <v>EVERFROST</v>
      </c>
      <c r="G1731" s="44">
        <f>IFERROR(IF(VLOOKUP(STOCK_PUENTEPIEDRA[[#This Row],[CODIGO]],STOCKSANLUIS[],10,FALSE),VLOOKUP(STOCK_PUENTEPIEDRA[[#This Row],[CODIGO]],STOCKSANLUIS[],10,FALSE),"STOCK SOLO EN ALM05"),"STOCK SOLO EN ALM05")</f>
        <v>30</v>
      </c>
      <c r="H1731" s="17">
        <f>VALUE(SUBSTITUTE(STOCK_PUENTEPIEDRA[[#This Row],[STOCK ALMACEN 05]],",",""))</f>
        <v>70</v>
      </c>
    </row>
    <row r="1732" spans="1:8" x14ac:dyDescent="0.25">
      <c r="A1732" s="253" t="s">
        <v>22798</v>
      </c>
      <c r="B1732" s="253" t="s">
        <v>23118</v>
      </c>
      <c r="C1732" s="255">
        <v>35</v>
      </c>
      <c r="D1732" s="254" t="s">
        <v>6</v>
      </c>
      <c r="E1732" s="255">
        <v>7.3385829999999999</v>
      </c>
      <c r="F1732" s="122" t="str">
        <f>VLOOKUP(STOCK_PUENTEPIEDRA[[#This Row],[CODIGO]],CLASIFICACION[],4,FALSE)</f>
        <v>EVERFROST</v>
      </c>
      <c r="G1732" s="44">
        <f>IFERROR(IF(VLOOKUP(STOCK_PUENTEPIEDRA[[#This Row],[CODIGO]],STOCKSANLUIS[],10,FALSE),VLOOKUP(STOCK_PUENTEPIEDRA[[#This Row],[CODIGO]],STOCKSANLUIS[],10,FALSE),"STOCK SOLO EN ALM05"),"STOCK SOLO EN ALM05")</f>
        <v>10</v>
      </c>
      <c r="H1732" s="17">
        <f>VALUE(SUBSTITUTE(STOCK_PUENTEPIEDRA[[#This Row],[STOCK ALMACEN 05]],",",""))</f>
        <v>35</v>
      </c>
    </row>
    <row r="1733" spans="1:8" x14ac:dyDescent="0.25">
      <c r="A1733" s="253" t="s">
        <v>22800</v>
      </c>
      <c r="B1733" s="253" t="s">
        <v>23119</v>
      </c>
      <c r="C1733" s="255">
        <v>34</v>
      </c>
      <c r="D1733" s="254" t="s">
        <v>6</v>
      </c>
      <c r="E1733" s="255">
        <v>8.3454329999999999</v>
      </c>
      <c r="F1733" s="122" t="str">
        <f>VLOOKUP(STOCK_PUENTEPIEDRA[[#This Row],[CODIGO]],CLASIFICACION[],4,FALSE)</f>
        <v>EVERFROST</v>
      </c>
      <c r="G1733" s="44">
        <f>IFERROR(IF(VLOOKUP(STOCK_PUENTEPIEDRA[[#This Row],[CODIGO]],STOCKSANLUIS[],10,FALSE),VLOOKUP(STOCK_PUENTEPIEDRA[[#This Row],[CODIGO]],STOCKSANLUIS[],10,FALSE),"STOCK SOLO EN ALM05"),"STOCK SOLO EN ALM05")</f>
        <v>18</v>
      </c>
      <c r="H1733" s="17">
        <f>VALUE(SUBSTITUTE(STOCK_PUENTEPIEDRA[[#This Row],[STOCK ALMACEN 05]],",",""))</f>
        <v>34</v>
      </c>
    </row>
    <row r="1734" spans="1:8" x14ac:dyDescent="0.25">
      <c r="A1734" s="253" t="s">
        <v>22801</v>
      </c>
      <c r="B1734" s="253" t="s">
        <v>22853</v>
      </c>
      <c r="C1734" s="255">
        <v>138</v>
      </c>
      <c r="D1734" s="254" t="s">
        <v>6</v>
      </c>
      <c r="E1734" s="255">
        <v>11.438639999999999</v>
      </c>
      <c r="F1734" s="122" t="str">
        <f>VLOOKUP(STOCK_PUENTEPIEDRA[[#This Row],[CODIGO]],CLASIFICACION[],4,FALSE)</f>
        <v>EVERFROST</v>
      </c>
      <c r="G1734" s="44">
        <f>IFERROR(IF(VLOOKUP(STOCK_PUENTEPIEDRA[[#This Row],[CODIGO]],STOCKSANLUIS[],10,FALSE),VLOOKUP(STOCK_PUENTEPIEDRA[[#This Row],[CODIGO]],STOCKSANLUIS[],10,FALSE),"STOCK SOLO EN ALM05"),"STOCK SOLO EN ALM05")</f>
        <v>50</v>
      </c>
      <c r="H1734" s="17">
        <f>VALUE(SUBSTITUTE(STOCK_PUENTEPIEDRA[[#This Row],[STOCK ALMACEN 05]],",",""))</f>
        <v>138</v>
      </c>
    </row>
    <row r="1735" spans="1:8" x14ac:dyDescent="0.25">
      <c r="A1735" s="253" t="s">
        <v>22802</v>
      </c>
      <c r="B1735" s="253" t="s">
        <v>22854</v>
      </c>
      <c r="C1735" s="255">
        <v>13</v>
      </c>
      <c r="D1735" s="254" t="s">
        <v>6</v>
      </c>
      <c r="E1735" s="255">
        <v>73.904825000000002</v>
      </c>
      <c r="F1735" s="122" t="str">
        <f>VLOOKUP(STOCK_PUENTEPIEDRA[[#This Row],[CODIGO]],CLASIFICACION[],4,FALSE)</f>
        <v>EVERFROST</v>
      </c>
      <c r="G1735" s="44">
        <f>IFERROR(IF(VLOOKUP(STOCK_PUENTEPIEDRA[[#This Row],[CODIGO]],STOCKSANLUIS[],10,FALSE),VLOOKUP(STOCK_PUENTEPIEDRA[[#This Row],[CODIGO]],STOCKSANLUIS[],10,FALSE),"STOCK SOLO EN ALM05"),"STOCK SOLO EN ALM05")</f>
        <v>3</v>
      </c>
      <c r="H1735" s="17">
        <f>VALUE(SUBSTITUTE(STOCK_PUENTEPIEDRA[[#This Row],[STOCK ALMACEN 05]],",",""))</f>
        <v>13</v>
      </c>
    </row>
    <row r="1736" spans="1:8" x14ac:dyDescent="0.25">
      <c r="A1736" s="253" t="s">
        <v>22803</v>
      </c>
      <c r="B1736" s="253" t="s">
        <v>22855</v>
      </c>
      <c r="C1736" s="255">
        <v>15</v>
      </c>
      <c r="D1736" s="254" t="s">
        <v>6</v>
      </c>
      <c r="E1736" s="255">
        <v>95.910194000000004</v>
      </c>
      <c r="F1736" s="122" t="str">
        <f>VLOOKUP(STOCK_PUENTEPIEDRA[[#This Row],[CODIGO]],CLASIFICACION[],4,FALSE)</f>
        <v>EVERFROST</v>
      </c>
      <c r="G1736" s="44">
        <f>IFERROR(IF(VLOOKUP(STOCK_PUENTEPIEDRA[[#This Row],[CODIGO]],STOCKSANLUIS[],10,FALSE),VLOOKUP(STOCK_PUENTEPIEDRA[[#This Row],[CODIGO]],STOCKSANLUIS[],10,FALSE),"STOCK SOLO EN ALM05"),"STOCK SOLO EN ALM05")</f>
        <v>3</v>
      </c>
      <c r="H1736" s="17">
        <f>VALUE(SUBSTITUTE(STOCK_PUENTEPIEDRA[[#This Row],[STOCK ALMACEN 05]],",",""))</f>
        <v>15</v>
      </c>
    </row>
    <row r="1737" spans="1:8" x14ac:dyDescent="0.25">
      <c r="A1737" s="253" t="s">
        <v>22804</v>
      </c>
      <c r="B1737" s="253" t="s">
        <v>22856</v>
      </c>
      <c r="C1737" s="255">
        <v>380</v>
      </c>
      <c r="D1737" s="254" t="s">
        <v>6</v>
      </c>
      <c r="E1737" s="255">
        <v>1.1936880000000001</v>
      </c>
      <c r="F1737" s="122" t="str">
        <f>VLOOKUP(STOCK_PUENTEPIEDRA[[#This Row],[CODIGO]],CLASIFICACION[],4,FALSE)</f>
        <v>EVERFROST</v>
      </c>
      <c r="G1737" s="44">
        <f>IFERROR(IF(VLOOKUP(STOCK_PUENTEPIEDRA[[#This Row],[CODIGO]],STOCKSANLUIS[],10,FALSE),VLOOKUP(STOCK_PUENTEPIEDRA[[#This Row],[CODIGO]],STOCKSANLUIS[],10,FALSE),"STOCK SOLO EN ALM05"),"STOCK SOLO EN ALM05")</f>
        <v>100</v>
      </c>
      <c r="H1737" s="17">
        <f>VALUE(SUBSTITUTE(STOCK_PUENTEPIEDRA[[#This Row],[STOCK ALMACEN 05]],",",""))</f>
        <v>380</v>
      </c>
    </row>
    <row r="1738" spans="1:8" x14ac:dyDescent="0.25">
      <c r="A1738" s="253" t="s">
        <v>22805</v>
      </c>
      <c r="B1738" s="253" t="s">
        <v>22857</v>
      </c>
      <c r="C1738" s="255">
        <v>385</v>
      </c>
      <c r="D1738" s="254" t="s">
        <v>6</v>
      </c>
      <c r="E1738" s="255">
        <v>1.2767269999999999</v>
      </c>
      <c r="F1738" s="122" t="str">
        <f>VLOOKUP(STOCK_PUENTEPIEDRA[[#This Row],[CODIGO]],CLASIFICACION[],4,FALSE)</f>
        <v>EVERFROST</v>
      </c>
      <c r="G1738" s="44">
        <f>IFERROR(IF(VLOOKUP(STOCK_PUENTEPIEDRA[[#This Row],[CODIGO]],STOCKSANLUIS[],10,FALSE),VLOOKUP(STOCK_PUENTEPIEDRA[[#This Row],[CODIGO]],STOCKSANLUIS[],10,FALSE),"STOCK SOLO EN ALM05"),"STOCK SOLO EN ALM05")</f>
        <v>100</v>
      </c>
      <c r="H1738" s="17">
        <f>VALUE(SUBSTITUTE(STOCK_PUENTEPIEDRA[[#This Row],[STOCK ALMACEN 05]],",",""))</f>
        <v>385</v>
      </c>
    </row>
    <row r="1739" spans="1:8" x14ac:dyDescent="0.25">
      <c r="A1739" s="253" t="s">
        <v>22806</v>
      </c>
      <c r="B1739" s="253" t="s">
        <v>22858</v>
      </c>
      <c r="C1739" s="255">
        <v>379</v>
      </c>
      <c r="D1739" s="254" t="s">
        <v>6</v>
      </c>
      <c r="E1739" s="255">
        <v>1.03799</v>
      </c>
      <c r="F1739" s="122" t="str">
        <f>VLOOKUP(STOCK_PUENTEPIEDRA[[#This Row],[CODIGO]],CLASIFICACION[],4,FALSE)</f>
        <v>EVERFROST</v>
      </c>
      <c r="G1739" s="44">
        <f>IFERROR(IF(VLOOKUP(STOCK_PUENTEPIEDRA[[#This Row],[CODIGO]],STOCKSANLUIS[],10,FALSE),VLOOKUP(STOCK_PUENTEPIEDRA[[#This Row],[CODIGO]],STOCKSANLUIS[],10,FALSE),"STOCK SOLO EN ALM05"),"STOCK SOLO EN ALM05")</f>
        <v>100</v>
      </c>
      <c r="H1739" s="17">
        <f>VALUE(SUBSTITUTE(STOCK_PUENTEPIEDRA[[#This Row],[STOCK ALMACEN 05]],",",""))</f>
        <v>379</v>
      </c>
    </row>
    <row r="1740" spans="1:8" x14ac:dyDescent="0.25">
      <c r="A1740" s="253" t="s">
        <v>22807</v>
      </c>
      <c r="B1740" s="253" t="s">
        <v>22859</v>
      </c>
      <c r="C1740" s="255">
        <v>380</v>
      </c>
      <c r="D1740" s="254" t="s">
        <v>6</v>
      </c>
      <c r="E1740" s="255">
        <v>1.110649</v>
      </c>
      <c r="F1740" s="122" t="str">
        <f>VLOOKUP(STOCK_PUENTEPIEDRA[[#This Row],[CODIGO]],CLASIFICACION[],4,FALSE)</f>
        <v>EVERFROST</v>
      </c>
      <c r="G1740" s="44">
        <f>IFERROR(IF(VLOOKUP(STOCK_PUENTEPIEDRA[[#This Row],[CODIGO]],STOCKSANLUIS[],10,FALSE),VLOOKUP(STOCK_PUENTEPIEDRA[[#This Row],[CODIGO]],STOCKSANLUIS[],10,FALSE),"STOCK SOLO EN ALM05"),"STOCK SOLO EN ALM05")</f>
        <v>99</v>
      </c>
      <c r="H1740" s="17">
        <f>VALUE(SUBSTITUTE(STOCK_PUENTEPIEDRA[[#This Row],[STOCK ALMACEN 05]],",",""))</f>
        <v>380</v>
      </c>
    </row>
    <row r="1741" spans="1:8" x14ac:dyDescent="0.25">
      <c r="A1741" s="253" t="s">
        <v>22808</v>
      </c>
      <c r="B1741" s="253" t="s">
        <v>22860</v>
      </c>
      <c r="C1741" s="255">
        <v>227</v>
      </c>
      <c r="D1741" s="254" t="s">
        <v>6</v>
      </c>
      <c r="E1741" s="255">
        <v>0.88229100000000005</v>
      </c>
      <c r="F1741" s="122" t="str">
        <f>VLOOKUP(STOCK_PUENTEPIEDRA[[#This Row],[CODIGO]],CLASIFICACION[],4,FALSE)</f>
        <v>EVERFROST</v>
      </c>
      <c r="G1741" s="44">
        <f>IFERROR(IF(VLOOKUP(STOCK_PUENTEPIEDRA[[#This Row],[CODIGO]],STOCKSANLUIS[],10,FALSE),VLOOKUP(STOCK_PUENTEPIEDRA[[#This Row],[CODIGO]],STOCKSANLUIS[],10,FALSE),"STOCK SOLO EN ALM05"),"STOCK SOLO EN ALM05")</f>
        <v>100</v>
      </c>
      <c r="H1741" s="17">
        <f>VALUE(SUBSTITUTE(STOCK_PUENTEPIEDRA[[#This Row],[STOCK ALMACEN 05]],",",""))</f>
        <v>227</v>
      </c>
    </row>
    <row r="1742" spans="1:8" x14ac:dyDescent="0.25">
      <c r="A1742" s="253" t="s">
        <v>22809</v>
      </c>
      <c r="B1742" s="253" t="s">
        <v>22861</v>
      </c>
      <c r="C1742" s="255">
        <v>380</v>
      </c>
      <c r="D1742" s="254" t="s">
        <v>6</v>
      </c>
      <c r="E1742" s="255">
        <v>0.96533000000000002</v>
      </c>
      <c r="F1742" s="122" t="str">
        <f>VLOOKUP(STOCK_PUENTEPIEDRA[[#This Row],[CODIGO]],CLASIFICACION[],4,FALSE)</f>
        <v>EVERFROST</v>
      </c>
      <c r="G1742" s="44">
        <f>IFERROR(IF(VLOOKUP(STOCK_PUENTEPIEDRA[[#This Row],[CODIGO]],STOCKSANLUIS[],10,FALSE),VLOOKUP(STOCK_PUENTEPIEDRA[[#This Row],[CODIGO]],STOCKSANLUIS[],10,FALSE),"STOCK SOLO EN ALM05"),"STOCK SOLO EN ALM05")</f>
        <v>100</v>
      </c>
      <c r="H1742" s="17">
        <f>VALUE(SUBSTITUTE(STOCK_PUENTEPIEDRA[[#This Row],[STOCK ALMACEN 05]],",",""))</f>
        <v>380</v>
      </c>
    </row>
    <row r="1743" spans="1:8" x14ac:dyDescent="0.25">
      <c r="A1743" s="253" t="s">
        <v>22810</v>
      </c>
      <c r="B1743" s="253" t="s">
        <v>22862</v>
      </c>
      <c r="C1743" s="255">
        <v>400</v>
      </c>
      <c r="D1743" s="254" t="s">
        <v>6</v>
      </c>
      <c r="E1743" s="255">
        <v>0.56051399999999996</v>
      </c>
      <c r="F1743" s="122" t="str">
        <f>VLOOKUP(STOCK_PUENTEPIEDRA[[#This Row],[CODIGO]],CLASIFICACION[],4,FALSE)</f>
        <v>EVERFROST</v>
      </c>
      <c r="G1743" s="44">
        <f>IFERROR(IF(VLOOKUP(STOCK_PUENTEPIEDRA[[#This Row],[CODIGO]],STOCKSANLUIS[],10,FALSE),VLOOKUP(STOCK_PUENTEPIEDRA[[#This Row],[CODIGO]],STOCKSANLUIS[],10,FALSE),"STOCK SOLO EN ALM05"),"STOCK SOLO EN ALM05")</f>
        <v>100</v>
      </c>
      <c r="H1743" s="17">
        <f>VALUE(SUBSTITUTE(STOCK_PUENTEPIEDRA[[#This Row],[STOCK ALMACEN 05]],",",""))</f>
        <v>400</v>
      </c>
    </row>
    <row r="1744" spans="1:8" x14ac:dyDescent="0.25">
      <c r="A1744" s="253" t="s">
        <v>22811</v>
      </c>
      <c r="B1744" s="253" t="s">
        <v>22863</v>
      </c>
      <c r="C1744" s="255">
        <v>400</v>
      </c>
      <c r="D1744" s="254" t="s">
        <v>6</v>
      </c>
      <c r="E1744" s="255">
        <v>0.64355399999999996</v>
      </c>
      <c r="F1744" s="122" t="str">
        <f>VLOOKUP(STOCK_PUENTEPIEDRA[[#This Row],[CODIGO]],CLASIFICACION[],4,FALSE)</f>
        <v>EVERFROST</v>
      </c>
      <c r="G1744" s="44">
        <f>IFERROR(IF(VLOOKUP(STOCK_PUENTEPIEDRA[[#This Row],[CODIGO]],STOCKSANLUIS[],10,FALSE),VLOOKUP(STOCK_PUENTEPIEDRA[[#This Row],[CODIGO]],STOCKSANLUIS[],10,FALSE),"STOCK SOLO EN ALM05"),"STOCK SOLO EN ALM05")</f>
        <v>100</v>
      </c>
      <c r="H1744" s="17">
        <f>VALUE(SUBSTITUTE(STOCK_PUENTEPIEDRA[[#This Row],[STOCK ALMACEN 05]],",",""))</f>
        <v>400</v>
      </c>
    </row>
    <row r="1745" spans="1:8" x14ac:dyDescent="0.25">
      <c r="A1745" s="253" t="s">
        <v>22812</v>
      </c>
      <c r="B1745" s="253" t="s">
        <v>22864</v>
      </c>
      <c r="C1745" s="255">
        <v>280</v>
      </c>
      <c r="D1745" s="254" t="s">
        <v>6</v>
      </c>
      <c r="E1745" s="255">
        <v>0.60203399999999996</v>
      </c>
      <c r="F1745" s="122" t="str">
        <f>VLOOKUP(STOCK_PUENTEPIEDRA[[#This Row],[CODIGO]],CLASIFICACION[],4,FALSE)</f>
        <v>EVERFROST</v>
      </c>
      <c r="G1745" s="44">
        <f>IFERROR(IF(VLOOKUP(STOCK_PUENTEPIEDRA[[#This Row],[CODIGO]],STOCKSANLUIS[],10,FALSE),VLOOKUP(STOCK_PUENTEPIEDRA[[#This Row],[CODIGO]],STOCKSANLUIS[],10,FALSE),"STOCK SOLO EN ALM05"),"STOCK SOLO EN ALM05")</f>
        <v>100</v>
      </c>
      <c r="H1745" s="17">
        <f>VALUE(SUBSTITUTE(STOCK_PUENTEPIEDRA[[#This Row],[STOCK ALMACEN 05]],",",""))</f>
        <v>280</v>
      </c>
    </row>
    <row r="1746" spans="1:8" x14ac:dyDescent="0.25">
      <c r="A1746" s="253" t="s">
        <v>22813</v>
      </c>
      <c r="B1746" s="253" t="s">
        <v>22865</v>
      </c>
      <c r="C1746" s="255">
        <v>400</v>
      </c>
      <c r="D1746" s="254" t="s">
        <v>6</v>
      </c>
      <c r="E1746" s="255">
        <v>1.2455879999999999</v>
      </c>
      <c r="F1746" s="122" t="str">
        <f>VLOOKUP(STOCK_PUENTEPIEDRA[[#This Row],[CODIGO]],CLASIFICACION[],4,FALSE)</f>
        <v>EVERFROST</v>
      </c>
      <c r="G1746" s="44">
        <f>IFERROR(IF(VLOOKUP(STOCK_PUENTEPIEDRA[[#This Row],[CODIGO]],STOCKSANLUIS[],10,FALSE),VLOOKUP(STOCK_PUENTEPIEDRA[[#This Row],[CODIGO]],STOCKSANLUIS[],10,FALSE),"STOCK SOLO EN ALM05"),"STOCK SOLO EN ALM05")</f>
        <v>100</v>
      </c>
      <c r="H1746" s="17">
        <f>VALUE(SUBSTITUTE(STOCK_PUENTEPIEDRA[[#This Row],[STOCK ALMACEN 05]],",",""))</f>
        <v>400</v>
      </c>
    </row>
    <row r="1747" spans="1:8" x14ac:dyDescent="0.25">
      <c r="A1747" s="253" t="s">
        <v>22814</v>
      </c>
      <c r="B1747" s="253" t="s">
        <v>22866</v>
      </c>
      <c r="C1747" s="255">
        <v>400</v>
      </c>
      <c r="D1747" s="254" t="s">
        <v>6</v>
      </c>
      <c r="E1747" s="255">
        <v>1.328627</v>
      </c>
      <c r="F1747" s="122" t="str">
        <f>VLOOKUP(STOCK_PUENTEPIEDRA[[#This Row],[CODIGO]],CLASIFICACION[],4,FALSE)</f>
        <v>EVERFROST</v>
      </c>
      <c r="G1747" s="44">
        <f>IFERROR(IF(VLOOKUP(STOCK_PUENTEPIEDRA[[#This Row],[CODIGO]],STOCKSANLUIS[],10,FALSE),VLOOKUP(STOCK_PUENTEPIEDRA[[#This Row],[CODIGO]],STOCKSANLUIS[],10,FALSE),"STOCK SOLO EN ALM05"),"STOCK SOLO EN ALM05")</f>
        <v>100</v>
      </c>
      <c r="H1747" s="17">
        <f>VALUE(SUBSTITUTE(STOCK_PUENTEPIEDRA[[#This Row],[STOCK ALMACEN 05]],",",""))</f>
        <v>400</v>
      </c>
    </row>
    <row r="1748" spans="1:8" x14ac:dyDescent="0.25">
      <c r="A1748" s="253" t="s">
        <v>22815</v>
      </c>
      <c r="B1748" s="253" t="s">
        <v>22867</v>
      </c>
      <c r="C1748" s="255">
        <v>400</v>
      </c>
      <c r="D1748" s="254" t="s">
        <v>6</v>
      </c>
      <c r="E1748" s="255">
        <v>0.72659300000000004</v>
      </c>
      <c r="F1748" s="122" t="str">
        <f>VLOOKUP(STOCK_PUENTEPIEDRA[[#This Row],[CODIGO]],CLASIFICACION[],4,FALSE)</f>
        <v>EVERFROST</v>
      </c>
      <c r="G1748" s="44">
        <f>IFERROR(IF(VLOOKUP(STOCK_PUENTEPIEDRA[[#This Row],[CODIGO]],STOCKSANLUIS[],10,FALSE),VLOOKUP(STOCK_PUENTEPIEDRA[[#This Row],[CODIGO]],STOCKSANLUIS[],10,FALSE),"STOCK SOLO EN ALM05"),"STOCK SOLO EN ALM05")</f>
        <v>99</v>
      </c>
      <c r="H1748" s="17">
        <f>VALUE(SUBSTITUTE(STOCK_PUENTEPIEDRA[[#This Row],[STOCK ALMACEN 05]],",",""))</f>
        <v>400</v>
      </c>
    </row>
    <row r="1749" spans="1:8" x14ac:dyDescent="0.25">
      <c r="A1749" s="253" t="s">
        <v>22816</v>
      </c>
      <c r="B1749" s="253" t="s">
        <v>22868</v>
      </c>
      <c r="C1749" s="255">
        <v>400</v>
      </c>
      <c r="D1749" s="254" t="s">
        <v>6</v>
      </c>
      <c r="E1749" s="255">
        <v>1.152169</v>
      </c>
      <c r="F1749" s="122" t="str">
        <f>VLOOKUP(STOCK_PUENTEPIEDRA[[#This Row],[CODIGO]],CLASIFICACION[],4,FALSE)</f>
        <v>EVERFROST</v>
      </c>
      <c r="G1749" s="44">
        <f>IFERROR(IF(VLOOKUP(STOCK_PUENTEPIEDRA[[#This Row],[CODIGO]],STOCKSANLUIS[],10,FALSE),VLOOKUP(STOCK_PUENTEPIEDRA[[#This Row],[CODIGO]],STOCKSANLUIS[],10,FALSE),"STOCK SOLO EN ALM05"),"STOCK SOLO EN ALM05")</f>
        <v>100</v>
      </c>
      <c r="H1749" s="17">
        <f>VALUE(SUBSTITUTE(STOCK_PUENTEPIEDRA[[#This Row],[STOCK ALMACEN 05]],",",""))</f>
        <v>400</v>
      </c>
    </row>
    <row r="1750" spans="1:8" x14ac:dyDescent="0.25">
      <c r="A1750" s="253" t="s">
        <v>22817</v>
      </c>
      <c r="B1750" s="253" t="s">
        <v>22869</v>
      </c>
      <c r="C1750" s="255">
        <v>380</v>
      </c>
      <c r="D1750" s="254" t="s">
        <v>6</v>
      </c>
      <c r="E1750" s="255">
        <v>1.3805259999999999</v>
      </c>
      <c r="F1750" s="122" t="str">
        <f>VLOOKUP(STOCK_PUENTEPIEDRA[[#This Row],[CODIGO]],CLASIFICACION[],4,FALSE)</f>
        <v>EVERFROST</v>
      </c>
      <c r="G1750" s="44">
        <f>IFERROR(IF(VLOOKUP(STOCK_PUENTEPIEDRA[[#This Row],[CODIGO]],STOCKSANLUIS[],10,FALSE),VLOOKUP(STOCK_PUENTEPIEDRA[[#This Row],[CODIGO]],STOCKSANLUIS[],10,FALSE),"STOCK SOLO EN ALM05"),"STOCK SOLO EN ALM05")</f>
        <v>100</v>
      </c>
      <c r="H1750" s="17">
        <f>VALUE(SUBSTITUTE(STOCK_PUENTEPIEDRA[[#This Row],[STOCK ALMACEN 05]],",",""))</f>
        <v>380</v>
      </c>
    </row>
    <row r="1751" spans="1:8" x14ac:dyDescent="0.25">
      <c r="A1751" s="253" t="s">
        <v>22632</v>
      </c>
      <c r="B1751" s="253" t="s">
        <v>22633</v>
      </c>
      <c r="C1751" s="255">
        <v>0</v>
      </c>
      <c r="D1751" s="254" t="s">
        <v>6</v>
      </c>
      <c r="E1751" s="255">
        <v>38.5</v>
      </c>
      <c r="F1751" s="122" t="str">
        <f>VLOOKUP(STOCK_PUENTEPIEDRA[[#This Row],[CODIGO]],CLASIFICACION[],4,FALSE)</f>
        <v>VIKING</v>
      </c>
      <c r="G1751" s="44">
        <f>IFERROR(IF(VLOOKUP(STOCK_PUENTEPIEDRA[[#This Row],[CODIGO]],STOCKSANLUIS[],10,FALSE),VLOOKUP(STOCK_PUENTEPIEDRA[[#This Row],[CODIGO]],STOCKSANLUIS[],10,FALSE),"STOCK SOLO EN ALM05"),"STOCK SOLO EN ALM05")</f>
        <v>1</v>
      </c>
      <c r="H1751" s="17">
        <f>VALUE(SUBSTITUTE(STOCK_PUENTEPIEDRA[[#This Row],[STOCK ALMACEN 05]],",",""))</f>
        <v>0</v>
      </c>
    </row>
    <row r="1752" spans="1:8" x14ac:dyDescent="0.25">
      <c r="A1752" s="253" t="s">
        <v>22641</v>
      </c>
      <c r="B1752" s="253" t="s">
        <v>22642</v>
      </c>
      <c r="C1752" s="255">
        <v>1</v>
      </c>
      <c r="D1752" s="254" t="s">
        <v>6</v>
      </c>
      <c r="E1752" s="255">
        <v>17.600000000000001</v>
      </c>
      <c r="F1752" s="122" t="str">
        <f>VLOOKUP(STOCK_PUENTEPIEDRA[[#This Row],[CODIGO]],CLASIFICACION[],4,FALSE)</f>
        <v>VIKING</v>
      </c>
      <c r="G175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2" s="17">
        <f>VALUE(SUBSTITUTE(STOCK_PUENTEPIEDRA[[#This Row],[STOCK ALMACEN 05]],",",""))</f>
        <v>1</v>
      </c>
    </row>
    <row r="1753" spans="1:8" x14ac:dyDescent="0.25">
      <c r="A1753" s="253" t="s">
        <v>22643</v>
      </c>
      <c r="B1753" s="253" t="s">
        <v>22644</v>
      </c>
      <c r="C1753" s="255">
        <v>1</v>
      </c>
      <c r="D1753" s="254" t="s">
        <v>6</v>
      </c>
      <c r="E1753" s="255">
        <v>6.6</v>
      </c>
      <c r="F1753" s="122" t="str">
        <f>VLOOKUP(STOCK_PUENTEPIEDRA[[#This Row],[CODIGO]],CLASIFICACION[],4,FALSE)</f>
        <v>VIKING</v>
      </c>
      <c r="G175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3" s="17">
        <f>VALUE(SUBSTITUTE(STOCK_PUENTEPIEDRA[[#This Row],[STOCK ALMACEN 05]],",",""))</f>
        <v>1</v>
      </c>
    </row>
    <row r="1754" spans="1:8" x14ac:dyDescent="0.25">
      <c r="A1754" s="253" t="s">
        <v>22645</v>
      </c>
      <c r="B1754" s="253" t="s">
        <v>22646</v>
      </c>
      <c r="C1754" s="255">
        <v>1</v>
      </c>
      <c r="D1754" s="254" t="s">
        <v>6</v>
      </c>
      <c r="E1754" s="255">
        <v>1.1000000000000001</v>
      </c>
      <c r="F1754" s="122" t="str">
        <f>VLOOKUP(STOCK_PUENTEPIEDRA[[#This Row],[CODIGO]],CLASIFICACION[],4,FALSE)</f>
        <v>VIKING</v>
      </c>
      <c r="G175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4" s="17">
        <f>VALUE(SUBSTITUTE(STOCK_PUENTEPIEDRA[[#This Row],[STOCK ALMACEN 05]],",",""))</f>
        <v>1</v>
      </c>
    </row>
    <row r="1755" spans="1:8" x14ac:dyDescent="0.25">
      <c r="A1755" s="253" t="s">
        <v>22647</v>
      </c>
      <c r="B1755" s="253" t="s">
        <v>22648</v>
      </c>
      <c r="C1755" s="255">
        <v>1</v>
      </c>
      <c r="D1755" s="254" t="s">
        <v>6</v>
      </c>
      <c r="E1755" s="255">
        <v>16.5</v>
      </c>
      <c r="F1755" s="122" t="str">
        <f>VLOOKUP(STOCK_PUENTEPIEDRA[[#This Row],[CODIGO]],CLASIFICACION[],4,FALSE)</f>
        <v>VIKING</v>
      </c>
      <c r="G175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5" s="17">
        <f>VALUE(SUBSTITUTE(STOCK_PUENTEPIEDRA[[#This Row],[STOCK ALMACEN 05]],",",""))</f>
        <v>1</v>
      </c>
    </row>
    <row r="1756" spans="1:8" x14ac:dyDescent="0.25">
      <c r="A1756" s="253" t="s">
        <v>22649</v>
      </c>
      <c r="B1756" s="253" t="s">
        <v>22650</v>
      </c>
      <c r="C1756" s="255">
        <v>1</v>
      </c>
      <c r="D1756" s="254" t="s">
        <v>6</v>
      </c>
      <c r="E1756" s="255">
        <v>5.5</v>
      </c>
      <c r="F1756" s="122" t="str">
        <f>VLOOKUP(STOCK_PUENTEPIEDRA[[#This Row],[CODIGO]],CLASIFICACION[],4,FALSE)</f>
        <v>VIKING</v>
      </c>
      <c r="G175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6" s="17">
        <f>VALUE(SUBSTITUTE(STOCK_PUENTEPIEDRA[[#This Row],[STOCK ALMACEN 05]],",",""))</f>
        <v>1</v>
      </c>
    </row>
    <row r="1757" spans="1:8" x14ac:dyDescent="0.25">
      <c r="A1757" s="253" t="s">
        <v>22651</v>
      </c>
      <c r="B1757" s="253" t="s">
        <v>22652</v>
      </c>
      <c r="C1757" s="255">
        <v>1</v>
      </c>
      <c r="D1757" s="254" t="s">
        <v>6</v>
      </c>
      <c r="E1757" s="255">
        <v>25.2</v>
      </c>
      <c r="F1757" s="122" t="str">
        <f>VLOOKUP(STOCK_PUENTEPIEDRA[[#This Row],[CODIGO]],CLASIFICACION[],4,FALSE)</f>
        <v>VIKING</v>
      </c>
      <c r="G175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7" s="17">
        <f>VALUE(SUBSTITUTE(STOCK_PUENTEPIEDRA[[#This Row],[STOCK ALMACEN 05]],",",""))</f>
        <v>1</v>
      </c>
    </row>
    <row r="1758" spans="1:8" x14ac:dyDescent="0.25">
      <c r="A1758" s="253" t="s">
        <v>22653</v>
      </c>
      <c r="B1758" s="253" t="s">
        <v>22654</v>
      </c>
      <c r="C1758" s="255">
        <v>1</v>
      </c>
      <c r="D1758" s="254" t="s">
        <v>6</v>
      </c>
      <c r="E1758" s="255">
        <v>6.6</v>
      </c>
      <c r="F1758" s="122" t="str">
        <f>VLOOKUP(STOCK_PUENTEPIEDRA[[#This Row],[CODIGO]],CLASIFICACION[],4,FALSE)</f>
        <v>VIKING</v>
      </c>
      <c r="G175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8" s="17">
        <f>VALUE(SUBSTITUTE(STOCK_PUENTEPIEDRA[[#This Row],[STOCK ALMACEN 05]],",",""))</f>
        <v>1</v>
      </c>
    </row>
    <row r="1759" spans="1:8" x14ac:dyDescent="0.25">
      <c r="A1759" s="253" t="s">
        <v>22655</v>
      </c>
      <c r="B1759" s="253" t="s">
        <v>22656</v>
      </c>
      <c r="C1759" s="255">
        <v>1</v>
      </c>
      <c r="D1759" s="254" t="s">
        <v>6</v>
      </c>
      <c r="E1759" s="255">
        <v>1.1000000000000001</v>
      </c>
      <c r="F1759" s="122" t="str">
        <f>VLOOKUP(STOCK_PUENTEPIEDRA[[#This Row],[CODIGO]],CLASIFICACION[],4,FALSE)</f>
        <v>VIKING</v>
      </c>
      <c r="G175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59" s="17">
        <f>VALUE(SUBSTITUTE(STOCK_PUENTEPIEDRA[[#This Row],[STOCK ALMACEN 05]],",",""))</f>
        <v>1</v>
      </c>
    </row>
    <row r="1760" spans="1:8" x14ac:dyDescent="0.25">
      <c r="A1760" s="253" t="s">
        <v>22657</v>
      </c>
      <c r="B1760" s="253" t="s">
        <v>22658</v>
      </c>
      <c r="C1760" s="255">
        <v>1</v>
      </c>
      <c r="D1760" s="254" t="s">
        <v>6</v>
      </c>
      <c r="E1760" s="255">
        <v>16.5</v>
      </c>
      <c r="F1760" s="122" t="str">
        <f>VLOOKUP(STOCK_PUENTEPIEDRA[[#This Row],[CODIGO]],CLASIFICACION[],4,FALSE)</f>
        <v>VIKING</v>
      </c>
      <c r="G176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0" s="17">
        <f>VALUE(SUBSTITUTE(STOCK_PUENTEPIEDRA[[#This Row],[STOCK ALMACEN 05]],",",""))</f>
        <v>1</v>
      </c>
    </row>
    <row r="1761" spans="1:8" x14ac:dyDescent="0.25">
      <c r="A1761" s="253" t="s">
        <v>22659</v>
      </c>
      <c r="B1761" s="253" t="s">
        <v>22660</v>
      </c>
      <c r="C1761" s="255">
        <v>1</v>
      </c>
      <c r="D1761" s="254" t="s">
        <v>6</v>
      </c>
      <c r="E1761" s="255">
        <v>36.299999999999997</v>
      </c>
      <c r="F1761" s="122" t="str">
        <f>VLOOKUP(STOCK_PUENTEPIEDRA[[#This Row],[CODIGO]],CLASIFICACION[],4,FALSE)</f>
        <v>VIKING</v>
      </c>
      <c r="G176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1" s="17">
        <f>VALUE(SUBSTITUTE(STOCK_PUENTEPIEDRA[[#This Row],[STOCK ALMACEN 05]],",",""))</f>
        <v>1</v>
      </c>
    </row>
    <row r="1762" spans="1:8" x14ac:dyDescent="0.25">
      <c r="A1762" s="253" t="s">
        <v>22661</v>
      </c>
      <c r="B1762" s="253" t="s">
        <v>22662</v>
      </c>
      <c r="C1762" s="255">
        <v>1</v>
      </c>
      <c r="D1762" s="254" t="s">
        <v>6</v>
      </c>
      <c r="E1762" s="255">
        <v>7.7</v>
      </c>
      <c r="F1762" s="122" t="str">
        <f>VLOOKUP(STOCK_PUENTEPIEDRA[[#This Row],[CODIGO]],CLASIFICACION[],4,FALSE)</f>
        <v>VIKING</v>
      </c>
      <c r="G176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2" s="17">
        <f>VALUE(SUBSTITUTE(STOCK_PUENTEPIEDRA[[#This Row],[STOCK ALMACEN 05]],",",""))</f>
        <v>1</v>
      </c>
    </row>
    <row r="1763" spans="1:8" x14ac:dyDescent="0.25">
      <c r="A1763" s="253" t="s">
        <v>22663</v>
      </c>
      <c r="B1763" s="253" t="s">
        <v>22664</v>
      </c>
      <c r="C1763" s="255">
        <v>2</v>
      </c>
      <c r="D1763" s="254" t="s">
        <v>6</v>
      </c>
      <c r="E1763" s="255">
        <v>77</v>
      </c>
      <c r="F1763" s="122" t="str">
        <f>VLOOKUP(STOCK_PUENTEPIEDRA[[#This Row],[CODIGO]],CLASIFICACION[],4,FALSE)</f>
        <v>VIKING</v>
      </c>
      <c r="G176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3" s="17">
        <f>VALUE(SUBSTITUTE(STOCK_PUENTEPIEDRA[[#This Row],[STOCK ALMACEN 05]],",",""))</f>
        <v>2</v>
      </c>
    </row>
    <row r="1764" spans="1:8" x14ac:dyDescent="0.25">
      <c r="A1764" s="253" t="s">
        <v>22665</v>
      </c>
      <c r="B1764" s="253" t="s">
        <v>22666</v>
      </c>
      <c r="C1764" s="255">
        <v>1</v>
      </c>
      <c r="D1764" s="254" t="s">
        <v>6</v>
      </c>
      <c r="E1764" s="255">
        <v>19.8</v>
      </c>
      <c r="F1764" s="218" t="str">
        <f>VLOOKUP(STOCK_PUENTEPIEDRA[[#This Row],[CODIGO]],CLASIFICACION[],4,FALSE)</f>
        <v>VIKING</v>
      </c>
      <c r="G176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4" s="17">
        <f>VALUE(SUBSTITUTE(STOCK_PUENTEPIEDRA[[#This Row],[STOCK ALMACEN 05]],",",""))</f>
        <v>1</v>
      </c>
    </row>
    <row r="1765" spans="1:8" x14ac:dyDescent="0.25">
      <c r="A1765" s="253" t="s">
        <v>22667</v>
      </c>
      <c r="B1765" s="253" t="s">
        <v>22668</v>
      </c>
      <c r="C1765" s="255">
        <v>1</v>
      </c>
      <c r="D1765" s="254" t="s">
        <v>6</v>
      </c>
      <c r="E1765" s="255">
        <v>6.6</v>
      </c>
      <c r="F1765" s="218" t="str">
        <f>VLOOKUP(STOCK_PUENTEPIEDRA[[#This Row],[CODIGO]],CLASIFICACION[],4,FALSE)</f>
        <v>VIKING</v>
      </c>
      <c r="G176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5" s="17">
        <f>VALUE(SUBSTITUTE(STOCK_PUENTEPIEDRA[[#This Row],[STOCK ALMACEN 05]],",",""))</f>
        <v>1</v>
      </c>
    </row>
    <row r="1766" spans="1:8" x14ac:dyDescent="0.25">
      <c r="A1766" s="253" t="s">
        <v>22669</v>
      </c>
      <c r="B1766" s="253" t="s">
        <v>22670</v>
      </c>
      <c r="C1766" s="255">
        <v>1</v>
      </c>
      <c r="D1766" s="254" t="s">
        <v>6</v>
      </c>
      <c r="E1766" s="255">
        <v>1.1000000000000001</v>
      </c>
      <c r="F1766" s="218" t="str">
        <f>VLOOKUP(STOCK_PUENTEPIEDRA[[#This Row],[CODIGO]],CLASIFICACION[],4,FALSE)</f>
        <v>VIKING</v>
      </c>
      <c r="G176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6" s="17">
        <f>VALUE(SUBSTITUTE(STOCK_PUENTEPIEDRA[[#This Row],[STOCK ALMACEN 05]],",",""))</f>
        <v>1</v>
      </c>
    </row>
    <row r="1767" spans="1:8" x14ac:dyDescent="0.25">
      <c r="A1767" s="253" t="s">
        <v>22671</v>
      </c>
      <c r="B1767" s="253" t="s">
        <v>22672</v>
      </c>
      <c r="C1767" s="255">
        <v>2</v>
      </c>
      <c r="D1767" s="254" t="s">
        <v>6</v>
      </c>
      <c r="E1767" s="255">
        <v>31.9</v>
      </c>
      <c r="F1767" s="218" t="str">
        <f>VLOOKUP(STOCK_PUENTEPIEDRA[[#This Row],[CODIGO]],CLASIFICACION[],4,FALSE)</f>
        <v>VIKING</v>
      </c>
      <c r="G176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7" s="17">
        <f>VALUE(SUBSTITUTE(STOCK_PUENTEPIEDRA[[#This Row],[STOCK ALMACEN 05]],",",""))</f>
        <v>2</v>
      </c>
    </row>
    <row r="1768" spans="1:8" x14ac:dyDescent="0.25">
      <c r="A1768" s="253" t="s">
        <v>22673</v>
      </c>
      <c r="B1768" s="253" t="s">
        <v>22674</v>
      </c>
      <c r="C1768" s="255">
        <v>1</v>
      </c>
      <c r="D1768" s="254" t="s">
        <v>6</v>
      </c>
      <c r="E1768" s="255">
        <v>29.7</v>
      </c>
      <c r="F1768" s="218" t="str">
        <f>VLOOKUP(STOCK_PUENTEPIEDRA[[#This Row],[CODIGO]],CLASIFICACION[],4,FALSE)</f>
        <v>VIKING</v>
      </c>
      <c r="G176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8" s="17">
        <f>VALUE(SUBSTITUTE(STOCK_PUENTEPIEDRA[[#This Row],[STOCK ALMACEN 05]],",",""))</f>
        <v>1</v>
      </c>
    </row>
    <row r="1769" spans="1:8" x14ac:dyDescent="0.25">
      <c r="A1769" s="253" t="s">
        <v>22675</v>
      </c>
      <c r="B1769" s="253" t="s">
        <v>22676</v>
      </c>
      <c r="C1769" s="255">
        <v>1</v>
      </c>
      <c r="D1769" s="254" t="s">
        <v>6</v>
      </c>
      <c r="E1769" s="255">
        <v>7.7</v>
      </c>
      <c r="F1769" s="218" t="str">
        <f>VLOOKUP(STOCK_PUENTEPIEDRA[[#This Row],[CODIGO]],CLASIFICACION[],4,FALSE)</f>
        <v>VIKING</v>
      </c>
      <c r="G176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69" s="17">
        <f>VALUE(SUBSTITUTE(STOCK_PUENTEPIEDRA[[#This Row],[STOCK ALMACEN 05]],",",""))</f>
        <v>1</v>
      </c>
    </row>
    <row r="1770" spans="1:8" x14ac:dyDescent="0.25">
      <c r="A1770" s="253" t="s">
        <v>22677</v>
      </c>
      <c r="B1770" s="253" t="s">
        <v>22678</v>
      </c>
      <c r="C1770" s="255">
        <v>1</v>
      </c>
      <c r="D1770" s="254" t="s">
        <v>6</v>
      </c>
      <c r="E1770" s="255">
        <v>88</v>
      </c>
      <c r="F1770" s="218" t="str">
        <f>VLOOKUP(STOCK_PUENTEPIEDRA[[#This Row],[CODIGO]],CLASIFICACION[],4,FALSE)</f>
        <v>VIKING</v>
      </c>
      <c r="G177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0" s="17">
        <f>VALUE(SUBSTITUTE(STOCK_PUENTEPIEDRA[[#This Row],[STOCK ALMACEN 05]],",",""))</f>
        <v>1</v>
      </c>
    </row>
    <row r="1771" spans="1:8" x14ac:dyDescent="0.25">
      <c r="A1771" s="253" t="s">
        <v>22679</v>
      </c>
      <c r="B1771" s="253" t="s">
        <v>22680</v>
      </c>
      <c r="C1771" s="255">
        <v>4</v>
      </c>
      <c r="D1771" s="254" t="s">
        <v>6</v>
      </c>
      <c r="E1771" s="255">
        <v>6.6</v>
      </c>
      <c r="F1771" s="218" t="str">
        <f>VLOOKUP(STOCK_PUENTEPIEDRA[[#This Row],[CODIGO]],CLASIFICACION[],4,FALSE)</f>
        <v>VIKING</v>
      </c>
      <c r="G177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1" s="17">
        <f>VALUE(SUBSTITUTE(STOCK_PUENTEPIEDRA[[#This Row],[STOCK ALMACEN 05]],",",""))</f>
        <v>4</v>
      </c>
    </row>
    <row r="1772" spans="1:8" x14ac:dyDescent="0.25">
      <c r="A1772" s="253" t="s">
        <v>22681</v>
      </c>
      <c r="B1772" s="253" t="s">
        <v>22682</v>
      </c>
      <c r="C1772" s="255">
        <v>4</v>
      </c>
      <c r="D1772" s="254" t="s">
        <v>6</v>
      </c>
      <c r="E1772" s="255">
        <v>46.2</v>
      </c>
      <c r="F1772" s="218" t="str">
        <f>VLOOKUP(STOCK_PUENTEPIEDRA[[#This Row],[CODIGO]],CLASIFICACION[],4,FALSE)</f>
        <v>VIKING</v>
      </c>
      <c r="G177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2" s="17">
        <f>VALUE(SUBSTITUTE(STOCK_PUENTEPIEDRA[[#This Row],[STOCK ALMACEN 05]],",",""))</f>
        <v>4</v>
      </c>
    </row>
    <row r="1773" spans="1:8" x14ac:dyDescent="0.25">
      <c r="A1773" s="253" t="s">
        <v>22683</v>
      </c>
      <c r="B1773" s="253" t="s">
        <v>22684</v>
      </c>
      <c r="C1773" s="255">
        <v>2</v>
      </c>
      <c r="D1773" s="254" t="s">
        <v>6</v>
      </c>
      <c r="E1773" s="255">
        <v>35.200000000000003</v>
      </c>
      <c r="F1773" s="218" t="str">
        <f>VLOOKUP(STOCK_PUENTEPIEDRA[[#This Row],[CODIGO]],CLASIFICACION[],4,FALSE)</f>
        <v>VIKING</v>
      </c>
      <c r="G177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3" s="17">
        <f>VALUE(SUBSTITUTE(STOCK_PUENTEPIEDRA[[#This Row],[STOCK ALMACEN 05]],",",""))</f>
        <v>2</v>
      </c>
    </row>
    <row r="1774" spans="1:8" x14ac:dyDescent="0.25">
      <c r="A1774" s="253" t="s">
        <v>22685</v>
      </c>
      <c r="B1774" s="253" t="s">
        <v>22686</v>
      </c>
      <c r="C1774" s="255">
        <v>1</v>
      </c>
      <c r="D1774" s="254" t="s">
        <v>6</v>
      </c>
      <c r="E1774" s="255">
        <v>85.8</v>
      </c>
      <c r="F1774" s="218" t="str">
        <f>VLOOKUP(STOCK_PUENTEPIEDRA[[#This Row],[CODIGO]],CLASIFICACION[],4,FALSE)</f>
        <v>VIKING</v>
      </c>
      <c r="G177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4" s="17">
        <f>VALUE(SUBSTITUTE(STOCK_PUENTEPIEDRA[[#This Row],[STOCK ALMACEN 05]],",",""))</f>
        <v>1</v>
      </c>
    </row>
    <row r="1775" spans="1:8" x14ac:dyDescent="0.25">
      <c r="A1775" s="253" t="s">
        <v>22687</v>
      </c>
      <c r="B1775" s="253" t="s">
        <v>22688</v>
      </c>
      <c r="C1775" s="255">
        <v>1</v>
      </c>
      <c r="D1775" s="254" t="s">
        <v>6</v>
      </c>
      <c r="E1775" s="255">
        <v>5.5</v>
      </c>
      <c r="F1775" s="218" t="str">
        <f>VLOOKUP(STOCK_PUENTEPIEDRA[[#This Row],[CODIGO]],CLASIFICACION[],4,FALSE)</f>
        <v>VIKING</v>
      </c>
      <c r="G177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5" s="17">
        <f>VALUE(SUBSTITUTE(STOCK_PUENTEPIEDRA[[#This Row],[STOCK ALMACEN 05]],",",""))</f>
        <v>1</v>
      </c>
    </row>
    <row r="1776" spans="1:8" x14ac:dyDescent="0.25">
      <c r="A1776" s="253" t="s">
        <v>22689</v>
      </c>
      <c r="B1776" s="253" t="s">
        <v>22690</v>
      </c>
      <c r="C1776" s="255">
        <v>1</v>
      </c>
      <c r="D1776" s="254" t="s">
        <v>6</v>
      </c>
      <c r="E1776" s="255">
        <v>27.5</v>
      </c>
      <c r="F1776" s="218" t="str">
        <f>VLOOKUP(STOCK_PUENTEPIEDRA[[#This Row],[CODIGO]],CLASIFICACION[],4,FALSE)</f>
        <v>VIKING</v>
      </c>
      <c r="G177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6" s="17">
        <f>VALUE(SUBSTITUTE(STOCK_PUENTEPIEDRA[[#This Row],[STOCK ALMACEN 05]],",",""))</f>
        <v>1</v>
      </c>
    </row>
    <row r="1777" spans="1:8" x14ac:dyDescent="0.25">
      <c r="A1777" s="253" t="s">
        <v>22691</v>
      </c>
      <c r="B1777" s="253" t="s">
        <v>22692</v>
      </c>
      <c r="C1777" s="255">
        <v>4</v>
      </c>
      <c r="D1777" s="254" t="s">
        <v>6</v>
      </c>
      <c r="E1777" s="255">
        <v>27.5</v>
      </c>
      <c r="F1777" s="218" t="str">
        <f>VLOOKUP(STOCK_PUENTEPIEDRA[[#This Row],[CODIGO]],CLASIFICACION[],4,FALSE)</f>
        <v>VIKING</v>
      </c>
      <c r="G177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7" s="17">
        <f>VALUE(SUBSTITUTE(STOCK_PUENTEPIEDRA[[#This Row],[STOCK ALMACEN 05]],",",""))</f>
        <v>4</v>
      </c>
    </row>
    <row r="1778" spans="1:8" x14ac:dyDescent="0.25">
      <c r="A1778" s="253" t="s">
        <v>22693</v>
      </c>
      <c r="B1778" s="253" t="s">
        <v>22694</v>
      </c>
      <c r="C1778" s="255">
        <v>4</v>
      </c>
      <c r="D1778" s="254" t="s">
        <v>6</v>
      </c>
      <c r="E1778" s="255">
        <v>27.5</v>
      </c>
      <c r="F1778" s="218" t="str">
        <f>VLOOKUP(STOCK_PUENTEPIEDRA[[#This Row],[CODIGO]],CLASIFICACION[],4,FALSE)</f>
        <v>VIKING</v>
      </c>
      <c r="G177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8" s="17">
        <f>VALUE(SUBSTITUTE(STOCK_PUENTEPIEDRA[[#This Row],[STOCK ALMACEN 05]],",",""))</f>
        <v>4</v>
      </c>
    </row>
    <row r="1779" spans="1:8" x14ac:dyDescent="0.25">
      <c r="A1779" s="253" t="s">
        <v>22695</v>
      </c>
      <c r="B1779" s="253" t="s">
        <v>22696</v>
      </c>
      <c r="C1779" s="255">
        <v>4</v>
      </c>
      <c r="D1779" s="254" t="s">
        <v>6</v>
      </c>
      <c r="E1779" s="255">
        <v>5.5</v>
      </c>
      <c r="F1779" s="218" t="str">
        <f>VLOOKUP(STOCK_PUENTEPIEDRA[[#This Row],[CODIGO]],CLASIFICACION[],4,FALSE)</f>
        <v>VIKING</v>
      </c>
      <c r="G177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79" s="17">
        <f>VALUE(SUBSTITUTE(STOCK_PUENTEPIEDRA[[#This Row],[STOCK ALMACEN 05]],",",""))</f>
        <v>4</v>
      </c>
    </row>
    <row r="1780" spans="1:8" x14ac:dyDescent="0.25">
      <c r="A1780" s="253" t="s">
        <v>22697</v>
      </c>
      <c r="B1780" s="253" t="s">
        <v>22698</v>
      </c>
      <c r="C1780" s="255">
        <v>0</v>
      </c>
      <c r="D1780" s="254" t="s">
        <v>6</v>
      </c>
      <c r="E1780" s="255">
        <v>5.5</v>
      </c>
      <c r="F1780" s="218" t="str">
        <f>VLOOKUP(STOCK_PUENTEPIEDRA[[#This Row],[CODIGO]],CLASIFICACION[],4,FALSE)</f>
        <v>VIKING</v>
      </c>
      <c r="G178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0" s="17">
        <f>VALUE(SUBSTITUTE(STOCK_PUENTEPIEDRA[[#This Row],[STOCK ALMACEN 05]],",",""))</f>
        <v>0</v>
      </c>
    </row>
    <row r="1781" spans="1:8" x14ac:dyDescent="0.25">
      <c r="A1781" s="253" t="s">
        <v>22699</v>
      </c>
      <c r="B1781" s="253" t="s">
        <v>22700</v>
      </c>
      <c r="C1781" s="255">
        <v>4</v>
      </c>
      <c r="D1781" s="254" t="s">
        <v>6</v>
      </c>
      <c r="E1781" s="255">
        <v>7.7</v>
      </c>
      <c r="F1781" s="218" t="str">
        <f>VLOOKUP(STOCK_PUENTEPIEDRA[[#This Row],[CODIGO]],CLASIFICACION[],4,FALSE)</f>
        <v>VIKING</v>
      </c>
      <c r="G178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1" s="17">
        <f>VALUE(SUBSTITUTE(STOCK_PUENTEPIEDRA[[#This Row],[STOCK ALMACEN 05]],",",""))</f>
        <v>4</v>
      </c>
    </row>
    <row r="1782" spans="1:8" x14ac:dyDescent="0.25">
      <c r="A1782" s="253" t="s">
        <v>22750</v>
      </c>
      <c r="B1782" s="253" t="s">
        <v>22984</v>
      </c>
      <c r="C1782" s="255">
        <v>2</v>
      </c>
      <c r="D1782" s="254" t="s">
        <v>6</v>
      </c>
      <c r="E1782" s="255">
        <v>46.65</v>
      </c>
      <c r="F1782" s="218" t="str">
        <f>VLOOKUP(STOCK_PUENTEPIEDRA[[#This Row],[CODIGO]],CLASIFICACION[],4,FALSE)</f>
        <v>TEMP BLUE</v>
      </c>
      <c r="G178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2" s="17">
        <f>VALUE(SUBSTITUTE(STOCK_PUENTEPIEDRA[[#This Row],[STOCK ALMACEN 05]],",",""))</f>
        <v>2</v>
      </c>
    </row>
    <row r="1783" spans="1:8" x14ac:dyDescent="0.25">
      <c r="A1783" s="253" t="s">
        <v>22752</v>
      </c>
      <c r="B1783" s="253" t="s">
        <v>22753</v>
      </c>
      <c r="C1783" s="255">
        <v>0</v>
      </c>
      <c r="D1783" s="254" t="s">
        <v>6</v>
      </c>
      <c r="E1783" s="255">
        <v>52</v>
      </c>
      <c r="F1783" s="218" t="str">
        <f>VLOOKUP(STOCK_PUENTEPIEDRA[[#This Row],[CODIGO]],CLASIFICACION[],4,FALSE)</f>
        <v>TEMP BLUE</v>
      </c>
      <c r="G178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3" s="17">
        <f>VALUE(SUBSTITUTE(STOCK_PUENTEPIEDRA[[#This Row],[STOCK ALMACEN 05]],",",""))</f>
        <v>0</v>
      </c>
    </row>
    <row r="1784" spans="1:8" x14ac:dyDescent="0.25">
      <c r="A1784" s="253" t="s">
        <v>22823</v>
      </c>
      <c r="B1784" s="253" t="s">
        <v>22824</v>
      </c>
      <c r="C1784" s="255">
        <v>0</v>
      </c>
      <c r="D1784" s="254" t="s">
        <v>6</v>
      </c>
      <c r="E1784" s="255">
        <v>5</v>
      </c>
      <c r="F1784" s="218" t="str">
        <f>VLOOKUP(STOCK_PUENTEPIEDRA[[#This Row],[CODIGO]],CLASIFICACION[],4,FALSE)</f>
        <v>STAR COLD</v>
      </c>
      <c r="G178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4" s="17">
        <f>VALUE(SUBSTITUTE(STOCK_PUENTEPIEDRA[[#This Row],[STOCK ALMACEN 05]],",",""))</f>
        <v>0</v>
      </c>
    </row>
    <row r="1785" spans="1:8" x14ac:dyDescent="0.25">
      <c r="A1785" s="253" t="s">
        <v>22880</v>
      </c>
      <c r="B1785" s="253" t="s">
        <v>22881</v>
      </c>
      <c r="C1785" s="255">
        <v>0</v>
      </c>
      <c r="D1785" s="254" t="s">
        <v>6</v>
      </c>
      <c r="E1785" s="255">
        <v>12596.920678</v>
      </c>
      <c r="F1785" s="218" t="str">
        <f>VLOOKUP(STOCK_PUENTEPIEDRA[[#This Row],[CODIGO]],CLASIFICACION[],4,FALSE)</f>
        <v>F.BOHN</v>
      </c>
      <c r="G178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5" s="17">
        <f>VALUE(SUBSTITUTE(STOCK_PUENTEPIEDRA[[#This Row],[STOCK ALMACEN 05]],",",""))</f>
        <v>0</v>
      </c>
    </row>
    <row r="1786" spans="1:8" x14ac:dyDescent="0.25">
      <c r="A1786" s="253" t="s">
        <v>22882</v>
      </c>
      <c r="B1786" s="253" t="s">
        <v>22883</v>
      </c>
      <c r="C1786" s="255">
        <v>0</v>
      </c>
      <c r="D1786" s="254" t="s">
        <v>6</v>
      </c>
      <c r="E1786" s="255">
        <v>5131.1836039999998</v>
      </c>
      <c r="F1786" s="218" t="str">
        <f>VLOOKUP(STOCK_PUENTEPIEDRA[[#This Row],[CODIGO]],CLASIFICACION[],4,FALSE)</f>
        <v>F.BOHN</v>
      </c>
      <c r="G178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6" s="17">
        <f>VALUE(SUBSTITUTE(STOCK_PUENTEPIEDRA[[#This Row],[STOCK ALMACEN 05]],",",""))</f>
        <v>0</v>
      </c>
    </row>
    <row r="1787" spans="1:8" x14ac:dyDescent="0.25">
      <c r="A1787" s="253" t="s">
        <v>22884</v>
      </c>
      <c r="B1787" s="253" t="s">
        <v>22885</v>
      </c>
      <c r="C1787" s="255">
        <v>0</v>
      </c>
      <c r="D1787" s="254" t="s">
        <v>6</v>
      </c>
      <c r="E1787" s="255">
        <v>3457.281277</v>
      </c>
      <c r="F1787" s="218" t="str">
        <f>VLOOKUP(STOCK_PUENTEPIEDRA[[#This Row],[CODIGO]],CLASIFICACION[],4,FALSE)</f>
        <v>F.BOHN</v>
      </c>
      <c r="G178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7" s="17">
        <f>VALUE(SUBSTITUTE(STOCK_PUENTEPIEDRA[[#This Row],[STOCK ALMACEN 05]],",",""))</f>
        <v>0</v>
      </c>
    </row>
    <row r="1788" spans="1:8" x14ac:dyDescent="0.25">
      <c r="A1788" s="253" t="s">
        <v>22886</v>
      </c>
      <c r="B1788" s="253" t="s">
        <v>22985</v>
      </c>
      <c r="C1788" s="255">
        <v>0</v>
      </c>
      <c r="D1788" s="254" t="s">
        <v>6</v>
      </c>
      <c r="E1788" s="255">
        <v>2256.3558830000002</v>
      </c>
      <c r="F1788" s="218" t="str">
        <f>VLOOKUP(STOCK_PUENTEPIEDRA[[#This Row],[CODIGO]],CLASIFICACION[],4,FALSE)</f>
        <v>F.BOHN</v>
      </c>
      <c r="G178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8" s="17">
        <f>VALUE(SUBSTITUTE(STOCK_PUENTEPIEDRA[[#This Row],[STOCK ALMACEN 05]],",",""))</f>
        <v>0</v>
      </c>
    </row>
    <row r="1789" spans="1:8" x14ac:dyDescent="0.25">
      <c r="A1789" s="253" t="s">
        <v>22988</v>
      </c>
      <c r="B1789" s="253" t="s">
        <v>22989</v>
      </c>
      <c r="C1789" s="255">
        <v>0</v>
      </c>
      <c r="D1789" s="254" t="s">
        <v>6</v>
      </c>
      <c r="E1789" s="255">
        <v>24.51</v>
      </c>
      <c r="F1789" s="218" t="str">
        <f>VLOOKUP(STOCK_PUENTEPIEDRA[[#This Row],[CODIGO]],CLASIFICACION[],4,FALSE)</f>
        <v>HPEOK</v>
      </c>
      <c r="G178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89" s="17">
        <f>VALUE(SUBSTITUTE(STOCK_PUENTEPIEDRA[[#This Row],[STOCK ALMACEN 05]],",",""))</f>
        <v>0</v>
      </c>
    </row>
    <row r="1790" spans="1:8" x14ac:dyDescent="0.25">
      <c r="A1790" s="253" t="s">
        <v>22990</v>
      </c>
      <c r="B1790" s="253" t="s">
        <v>22991</v>
      </c>
      <c r="C1790" s="255">
        <v>0</v>
      </c>
      <c r="D1790" s="254" t="s">
        <v>6</v>
      </c>
      <c r="E1790" s="255">
        <v>34.58</v>
      </c>
      <c r="F1790" s="218" t="str">
        <f>VLOOKUP(STOCK_PUENTEPIEDRA[[#This Row],[CODIGO]],CLASIFICACION[],4,FALSE)</f>
        <v>DANFOSS</v>
      </c>
      <c r="G179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0" s="17">
        <f>VALUE(SUBSTITUTE(STOCK_PUENTEPIEDRA[[#This Row],[STOCK ALMACEN 05]],",",""))</f>
        <v>0</v>
      </c>
    </row>
    <row r="1791" spans="1:8" x14ac:dyDescent="0.25">
      <c r="A1791" s="253" t="s">
        <v>19780</v>
      </c>
      <c r="B1791" s="253" t="s">
        <v>19781</v>
      </c>
      <c r="C1791" s="255">
        <v>0</v>
      </c>
      <c r="D1791" s="254" t="s">
        <v>6</v>
      </c>
      <c r="E1791" s="255">
        <v>40.748226000000003</v>
      </c>
      <c r="F1791" s="218" t="str">
        <f>VLOOKUP(STOCK_PUENTEPIEDRA[[#This Row],[CODIGO]],CLASIFICACION[],4,FALSE)</f>
        <v>FULL GAUGE</v>
      </c>
      <c r="G179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1" s="17">
        <f>VALUE(SUBSTITUTE(STOCK_PUENTEPIEDRA[[#This Row],[STOCK ALMACEN 05]],",",""))</f>
        <v>0</v>
      </c>
    </row>
    <row r="1792" spans="1:8" x14ac:dyDescent="0.25">
      <c r="A1792" s="253" t="s">
        <v>3985</v>
      </c>
      <c r="B1792" s="253" t="s">
        <v>3986</v>
      </c>
      <c r="C1792" s="255">
        <v>100</v>
      </c>
      <c r="D1792" s="254" t="s">
        <v>6</v>
      </c>
      <c r="E1792" s="255">
        <v>0.75</v>
      </c>
      <c r="F1792" s="218" t="str">
        <f>VLOOKUP(STOCK_PUENTEPIEDRA[[#This Row],[CODIGO]],CLASIFICACION[],4,FALSE)</f>
        <v>QUALITY</v>
      </c>
      <c r="G179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2" s="17">
        <f>VALUE(SUBSTITUTE(STOCK_PUENTEPIEDRA[[#This Row],[STOCK ALMACEN 05]],",",""))</f>
        <v>100</v>
      </c>
    </row>
    <row r="1793" spans="1:8" x14ac:dyDescent="0.25">
      <c r="A1793" s="253" t="s">
        <v>3987</v>
      </c>
      <c r="B1793" s="253" t="s">
        <v>3988</v>
      </c>
      <c r="C1793" s="255">
        <v>0</v>
      </c>
      <c r="D1793" s="254" t="s">
        <v>6</v>
      </c>
      <c r="E1793" s="255">
        <v>2.0031720000000002</v>
      </c>
      <c r="F1793" s="218" t="str">
        <f>VLOOKUP(STOCK_PUENTEPIEDRA[[#This Row],[CODIGO]],CLASIFICACION[],4,FALSE)</f>
        <v>QUALITY</v>
      </c>
      <c r="G179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3" s="17">
        <f>VALUE(SUBSTITUTE(STOCK_PUENTEPIEDRA[[#This Row],[STOCK ALMACEN 05]],",",""))</f>
        <v>0</v>
      </c>
    </row>
    <row r="1794" spans="1:8" x14ac:dyDescent="0.25">
      <c r="A1794" s="253" t="s">
        <v>3989</v>
      </c>
      <c r="B1794" s="253" t="s">
        <v>3990</v>
      </c>
      <c r="C1794" s="255">
        <v>1</v>
      </c>
      <c r="D1794" s="254" t="s">
        <v>6</v>
      </c>
      <c r="E1794" s="255">
        <v>25.154273</v>
      </c>
      <c r="F1794" s="218" t="str">
        <f>VLOOKUP(STOCK_PUENTEPIEDRA[[#This Row],[CODIGO]],CLASIFICACION[],4,FALSE)</f>
        <v>EVERWELL</v>
      </c>
      <c r="G179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4" s="17">
        <f>VALUE(SUBSTITUTE(STOCK_PUENTEPIEDRA[[#This Row],[STOCK ALMACEN 05]],",",""))</f>
        <v>1</v>
      </c>
    </row>
    <row r="1795" spans="1:8" x14ac:dyDescent="0.25">
      <c r="A1795" s="253" t="s">
        <v>19886</v>
      </c>
      <c r="B1795" s="253" t="s">
        <v>19887</v>
      </c>
      <c r="C1795" s="255">
        <v>0</v>
      </c>
      <c r="D1795" s="254" t="s">
        <v>6</v>
      </c>
      <c r="E1795" s="255">
        <v>10.276928</v>
      </c>
      <c r="F1795" s="218" t="str">
        <f>VLOOKUP(STOCK_PUENTEPIEDRA[[#This Row],[CODIGO]],CLASIFICACION[],4,FALSE)</f>
        <v>QUALITY</v>
      </c>
      <c r="G179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5" s="17">
        <f>VALUE(SUBSTITUTE(STOCK_PUENTEPIEDRA[[#This Row],[STOCK ALMACEN 05]],",",""))</f>
        <v>0</v>
      </c>
    </row>
    <row r="1796" spans="1:8" x14ac:dyDescent="0.25">
      <c r="A1796" s="253" t="s">
        <v>19808</v>
      </c>
      <c r="B1796" s="253" t="s">
        <v>19809</v>
      </c>
      <c r="C1796" s="255">
        <v>0</v>
      </c>
      <c r="D1796" s="254" t="s">
        <v>6</v>
      </c>
      <c r="E1796" s="255">
        <v>2.3626339999999999</v>
      </c>
      <c r="F1796" s="218" t="str">
        <f>VLOOKUP(STOCK_PUENTEPIEDRA[[#This Row],[CODIGO]],CLASIFICACION[],4,FALSE)</f>
        <v>QUALITY</v>
      </c>
      <c r="G179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6" s="17">
        <f>VALUE(SUBSTITUTE(STOCK_PUENTEPIEDRA[[#This Row],[STOCK ALMACEN 05]],",",""))</f>
        <v>0</v>
      </c>
    </row>
    <row r="1797" spans="1:8" x14ac:dyDescent="0.25">
      <c r="A1797" s="253" t="s">
        <v>3991</v>
      </c>
      <c r="B1797" s="253" t="s">
        <v>3992</v>
      </c>
      <c r="C1797" s="255">
        <v>0</v>
      </c>
      <c r="D1797" s="254" t="s">
        <v>6</v>
      </c>
      <c r="E1797" s="255">
        <v>2.5215559999999999</v>
      </c>
      <c r="F1797" s="218" t="str">
        <f>VLOOKUP(STOCK_PUENTEPIEDRA[[#This Row],[CODIGO]],CLASIFICACION[],4,FALSE)</f>
        <v>QUALITY</v>
      </c>
      <c r="G179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7" s="17">
        <f>VALUE(SUBSTITUTE(STOCK_PUENTEPIEDRA[[#This Row],[STOCK ALMACEN 05]],",",""))</f>
        <v>0</v>
      </c>
    </row>
    <row r="1798" spans="1:8" x14ac:dyDescent="0.25">
      <c r="A1798" s="253" t="s">
        <v>3993</v>
      </c>
      <c r="B1798" s="253" t="s">
        <v>3994</v>
      </c>
      <c r="C1798" s="255">
        <v>0</v>
      </c>
      <c r="D1798" s="254" t="s">
        <v>6</v>
      </c>
      <c r="E1798" s="255">
        <v>5.986046</v>
      </c>
      <c r="F1798" s="218" t="str">
        <f>VLOOKUP(STOCK_PUENTEPIEDRA[[#This Row],[CODIGO]],CLASIFICACION[],4,FALSE)</f>
        <v>QUALITY</v>
      </c>
      <c r="G179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8" s="17">
        <f>VALUE(SUBSTITUTE(STOCK_PUENTEPIEDRA[[#This Row],[STOCK ALMACEN 05]],",",""))</f>
        <v>0</v>
      </c>
    </row>
    <row r="1799" spans="1:8" x14ac:dyDescent="0.25">
      <c r="A1799" s="253" t="s">
        <v>3995</v>
      </c>
      <c r="B1799" s="253" t="s">
        <v>3996</v>
      </c>
      <c r="C1799" s="255">
        <v>0</v>
      </c>
      <c r="D1799" s="254" t="s">
        <v>6</v>
      </c>
      <c r="E1799" s="255">
        <v>6.1873459999999998</v>
      </c>
      <c r="F1799" s="218" t="str">
        <f>VLOOKUP(STOCK_PUENTEPIEDRA[[#This Row],[CODIGO]],CLASIFICACION[],4,FALSE)</f>
        <v>QUALITY</v>
      </c>
      <c r="G179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799" s="17">
        <f>VALUE(SUBSTITUTE(STOCK_PUENTEPIEDRA[[#This Row],[STOCK ALMACEN 05]],",",""))</f>
        <v>0</v>
      </c>
    </row>
    <row r="1800" spans="1:8" x14ac:dyDescent="0.25">
      <c r="A1800" s="253" t="s">
        <v>3997</v>
      </c>
      <c r="B1800" s="253" t="s">
        <v>3998</v>
      </c>
      <c r="C1800" s="255">
        <v>0</v>
      </c>
      <c r="D1800" s="254" t="s">
        <v>6</v>
      </c>
      <c r="E1800" s="255">
        <v>6.3038889999999999</v>
      </c>
      <c r="F1800" s="218" t="str">
        <f>VLOOKUP(STOCK_PUENTEPIEDRA[[#This Row],[CODIGO]],CLASIFICACION[],4,FALSE)</f>
        <v>QUALITY</v>
      </c>
      <c r="G180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0" s="17">
        <f>VALUE(SUBSTITUTE(STOCK_PUENTEPIEDRA[[#This Row],[STOCK ALMACEN 05]],",",""))</f>
        <v>0</v>
      </c>
    </row>
    <row r="1801" spans="1:8" x14ac:dyDescent="0.25">
      <c r="A1801" s="253" t="s">
        <v>3999</v>
      </c>
      <c r="B1801" s="253" t="s">
        <v>4000</v>
      </c>
      <c r="C1801" s="255">
        <v>1</v>
      </c>
      <c r="D1801" s="254" t="s">
        <v>6</v>
      </c>
      <c r="E1801" s="255">
        <v>6.3038889999999999</v>
      </c>
      <c r="F1801" s="218" t="str">
        <f>VLOOKUP(STOCK_PUENTEPIEDRA[[#This Row],[CODIGO]],CLASIFICACION[],4,FALSE)</f>
        <v>QUALITY</v>
      </c>
      <c r="G180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1" s="17">
        <f>VALUE(SUBSTITUTE(STOCK_PUENTEPIEDRA[[#This Row],[STOCK ALMACEN 05]],",",""))</f>
        <v>1</v>
      </c>
    </row>
    <row r="1802" spans="1:8" x14ac:dyDescent="0.25">
      <c r="A1802" s="253" t="s">
        <v>4001</v>
      </c>
      <c r="B1802" s="253" t="s">
        <v>4002</v>
      </c>
      <c r="C1802" s="255">
        <v>0</v>
      </c>
      <c r="D1802" s="254" t="s">
        <v>6</v>
      </c>
      <c r="E1802" s="255">
        <v>6.1661570000000001</v>
      </c>
      <c r="F1802" s="218" t="str">
        <f>VLOOKUP(STOCK_PUENTEPIEDRA[[#This Row],[CODIGO]],CLASIFICACION[],4,FALSE)</f>
        <v>QUALITY</v>
      </c>
      <c r="G180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2" s="17">
        <f>VALUE(SUBSTITUTE(STOCK_PUENTEPIEDRA[[#This Row],[STOCK ALMACEN 05]],",",""))</f>
        <v>0</v>
      </c>
    </row>
    <row r="1803" spans="1:8" x14ac:dyDescent="0.25">
      <c r="A1803" s="253" t="s">
        <v>4003</v>
      </c>
      <c r="B1803" s="253" t="s">
        <v>4004</v>
      </c>
      <c r="C1803" s="255">
        <v>0</v>
      </c>
      <c r="D1803" s="254" t="s">
        <v>6</v>
      </c>
      <c r="E1803" s="255">
        <v>6.4098369999999996</v>
      </c>
      <c r="F1803" s="218" t="str">
        <f>VLOOKUP(STOCK_PUENTEPIEDRA[[#This Row],[CODIGO]],CLASIFICACION[],4,FALSE)</f>
        <v>QUALITY</v>
      </c>
      <c r="G180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3" s="17">
        <f>VALUE(SUBSTITUTE(STOCK_PUENTEPIEDRA[[#This Row],[STOCK ALMACEN 05]],",",""))</f>
        <v>0</v>
      </c>
    </row>
    <row r="1804" spans="1:8" x14ac:dyDescent="0.25">
      <c r="A1804" s="253" t="s">
        <v>21377</v>
      </c>
      <c r="B1804" s="253" t="s">
        <v>21378</v>
      </c>
      <c r="C1804" s="255">
        <v>1</v>
      </c>
      <c r="D1804" s="254" t="s">
        <v>6</v>
      </c>
      <c r="E1804" s="255">
        <v>2249.0849539999999</v>
      </c>
      <c r="F1804" s="218" t="str">
        <f>VLOOKUP(STOCK_PUENTEPIEDRA[[#This Row],[CODIGO]],CLASIFICACION[],4,FALSE)</f>
        <v>BOHN</v>
      </c>
      <c r="G180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4" s="17">
        <f>VALUE(SUBSTITUTE(STOCK_PUENTEPIEDRA[[#This Row],[STOCK ALMACEN 05]],",",""))</f>
        <v>1</v>
      </c>
    </row>
    <row r="1805" spans="1:8" x14ac:dyDescent="0.25">
      <c r="A1805" s="253" t="s">
        <v>19605</v>
      </c>
      <c r="B1805" s="253" t="s">
        <v>19606</v>
      </c>
      <c r="C1805" s="255">
        <v>0</v>
      </c>
      <c r="D1805" s="254" t="s">
        <v>6</v>
      </c>
      <c r="E1805" s="255">
        <v>3057.5118050000001</v>
      </c>
      <c r="F1805" s="218" t="str">
        <f>VLOOKUP(STOCK_PUENTEPIEDRA[[#This Row],[CODIGO]],CLASIFICACION[],4,FALSE)</f>
        <v>BOHN</v>
      </c>
      <c r="G180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5" s="17">
        <f>VALUE(SUBSTITUTE(STOCK_PUENTEPIEDRA[[#This Row],[STOCK ALMACEN 05]],",",""))</f>
        <v>0</v>
      </c>
    </row>
    <row r="1806" spans="1:8" x14ac:dyDescent="0.25">
      <c r="A1806" s="253" t="s">
        <v>4005</v>
      </c>
      <c r="B1806" s="253" t="s">
        <v>4006</v>
      </c>
      <c r="C1806" s="255">
        <v>4</v>
      </c>
      <c r="D1806" s="254" t="s">
        <v>6</v>
      </c>
      <c r="E1806" s="255">
        <v>114.240965</v>
      </c>
      <c r="F1806" s="218" t="str">
        <f>VLOOKUP(STOCK_PUENTEPIEDRA[[#This Row],[CODIGO]],CLASIFICACION[],4,FALSE)</f>
        <v>TIANYICOOL</v>
      </c>
      <c r="G180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6" s="17">
        <f>VALUE(SUBSTITUTE(STOCK_PUENTEPIEDRA[[#This Row],[STOCK ALMACEN 05]],",",""))</f>
        <v>4</v>
      </c>
    </row>
    <row r="1807" spans="1:8" x14ac:dyDescent="0.25">
      <c r="A1807" s="253" t="s">
        <v>19584</v>
      </c>
      <c r="B1807" s="253" t="s">
        <v>19585</v>
      </c>
      <c r="C1807" s="255">
        <v>0</v>
      </c>
      <c r="D1807" s="254" t="s">
        <v>6</v>
      </c>
      <c r="E1807" s="255">
        <v>388.512968</v>
      </c>
      <c r="F1807" s="218" t="str">
        <f>VLOOKUP(STOCK_PUENTEPIEDRA[[#This Row],[CODIGO]],CLASIFICACION[],4,FALSE)</f>
        <v>TIANYICOOL</v>
      </c>
      <c r="G180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7" s="17">
        <f>VALUE(SUBSTITUTE(STOCK_PUENTEPIEDRA[[#This Row],[STOCK ALMACEN 05]],",",""))</f>
        <v>0</v>
      </c>
    </row>
    <row r="1808" spans="1:8" x14ac:dyDescent="0.25">
      <c r="A1808" s="253" t="s">
        <v>21379</v>
      </c>
      <c r="B1808" s="253" t="s">
        <v>21380</v>
      </c>
      <c r="C1808" s="255">
        <v>0</v>
      </c>
      <c r="D1808" s="254" t="s">
        <v>6</v>
      </c>
      <c r="E1808" s="255">
        <v>1019.9621969999999</v>
      </c>
      <c r="F1808" s="218" t="str">
        <f>VLOOKUP(STOCK_PUENTEPIEDRA[[#This Row],[CODIGO]],CLASIFICACION[],4,FALSE)</f>
        <v>TIANYICOOL</v>
      </c>
      <c r="G180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8" s="17">
        <f>VALUE(SUBSTITUTE(STOCK_PUENTEPIEDRA[[#This Row],[STOCK ALMACEN 05]],",",""))</f>
        <v>0</v>
      </c>
    </row>
    <row r="1809" spans="1:8" x14ac:dyDescent="0.25">
      <c r="A1809" s="253" t="s">
        <v>4007</v>
      </c>
      <c r="B1809" s="253" t="s">
        <v>4008</v>
      </c>
      <c r="C1809" s="255">
        <v>0</v>
      </c>
      <c r="D1809" s="254" t="s">
        <v>6</v>
      </c>
      <c r="E1809" s="255">
        <v>228.54780199999999</v>
      </c>
      <c r="F1809" s="218" t="str">
        <f>VLOOKUP(STOCK_PUENTEPIEDRA[[#This Row],[CODIGO]],CLASIFICACION[],4,FALSE)</f>
        <v>TEMP BLUE</v>
      </c>
      <c r="G180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09" s="17">
        <f>VALUE(SUBSTITUTE(STOCK_PUENTEPIEDRA[[#This Row],[STOCK ALMACEN 05]],",",""))</f>
        <v>0</v>
      </c>
    </row>
    <row r="1810" spans="1:8" x14ac:dyDescent="0.25">
      <c r="A1810" s="253" t="s">
        <v>4009</v>
      </c>
      <c r="B1810" s="253" t="s">
        <v>4010</v>
      </c>
      <c r="C1810" s="255">
        <v>1</v>
      </c>
      <c r="D1810" s="254" t="s">
        <v>6</v>
      </c>
      <c r="E1810" s="255">
        <v>327.71279600000003</v>
      </c>
      <c r="F1810" s="218" t="str">
        <f>VLOOKUP(STOCK_PUENTEPIEDRA[[#This Row],[CODIGO]],CLASIFICACION[],4,FALSE)</f>
        <v>TEMP BLUE</v>
      </c>
      <c r="G181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0" s="17">
        <f>VALUE(SUBSTITUTE(STOCK_PUENTEPIEDRA[[#This Row],[STOCK ALMACEN 05]],",",""))</f>
        <v>1</v>
      </c>
    </row>
    <row r="1811" spans="1:8" x14ac:dyDescent="0.25">
      <c r="A1811" s="253" t="s">
        <v>4011</v>
      </c>
      <c r="B1811" s="253" t="s">
        <v>4012</v>
      </c>
      <c r="C1811" s="255">
        <v>0</v>
      </c>
      <c r="D1811" s="254" t="s">
        <v>6</v>
      </c>
      <c r="E1811" s="255">
        <v>382.99742500000002</v>
      </c>
      <c r="F1811" s="218" t="str">
        <f>VLOOKUP(STOCK_PUENTEPIEDRA[[#This Row],[CODIGO]],CLASIFICACION[],4,FALSE)</f>
        <v>TEMP BLUE</v>
      </c>
      <c r="G181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1" s="17">
        <f>VALUE(SUBSTITUTE(STOCK_PUENTEPIEDRA[[#This Row],[STOCK ALMACEN 05]],",",""))</f>
        <v>0</v>
      </c>
    </row>
    <row r="1812" spans="1:8" x14ac:dyDescent="0.25">
      <c r="A1812" s="253" t="s">
        <v>4013</v>
      </c>
      <c r="B1812" s="253" t="s">
        <v>4014</v>
      </c>
      <c r="C1812" s="255">
        <v>2</v>
      </c>
      <c r="D1812" s="254" t="s">
        <v>6</v>
      </c>
      <c r="E1812" s="255">
        <v>315.516302</v>
      </c>
      <c r="F1812" s="218" t="str">
        <f>VLOOKUP(STOCK_PUENTEPIEDRA[[#This Row],[CODIGO]],CLASIFICACION[],4,FALSE)</f>
        <v>TEMP BLUE</v>
      </c>
      <c r="G181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2" s="17">
        <f>VALUE(SUBSTITUTE(STOCK_PUENTEPIEDRA[[#This Row],[STOCK ALMACEN 05]],",",""))</f>
        <v>2</v>
      </c>
    </row>
    <row r="1813" spans="1:8" x14ac:dyDescent="0.25">
      <c r="A1813" s="253" t="s">
        <v>21381</v>
      </c>
      <c r="B1813" s="253" t="s">
        <v>23174</v>
      </c>
      <c r="C1813" s="255">
        <v>0</v>
      </c>
      <c r="D1813" s="254" t="s">
        <v>6</v>
      </c>
      <c r="E1813" s="255">
        <v>1480.6</v>
      </c>
      <c r="F1813" s="218" t="str">
        <f>VLOOKUP(STOCK_PUENTEPIEDRA[[#This Row],[CODIGO]],CLASIFICACION[],4,FALSE)</f>
        <v>BITZER</v>
      </c>
      <c r="G181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3" s="17">
        <f>VALUE(SUBSTITUTE(STOCK_PUENTEPIEDRA[[#This Row],[STOCK ALMACEN 05]],",",""))</f>
        <v>0</v>
      </c>
    </row>
    <row r="1814" spans="1:8" x14ac:dyDescent="0.25">
      <c r="A1814" s="253" t="s">
        <v>22032</v>
      </c>
      <c r="B1814" s="253" t="s">
        <v>22967</v>
      </c>
      <c r="C1814" s="255">
        <v>1</v>
      </c>
      <c r="D1814" s="254" t="s">
        <v>6</v>
      </c>
      <c r="E1814" s="255">
        <v>20</v>
      </c>
      <c r="F1814" s="218" t="str">
        <f>VLOOKUP(STOCK_PUENTEPIEDRA[[#This Row],[CODIGO]],CLASIFICACION[],4,FALSE)</f>
        <v>VIKING</v>
      </c>
      <c r="G181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4" s="17">
        <f>VALUE(SUBSTITUTE(STOCK_PUENTEPIEDRA[[#This Row],[STOCK ALMACEN 05]],",",""))</f>
        <v>1</v>
      </c>
    </row>
    <row r="1815" spans="1:8" x14ac:dyDescent="0.25">
      <c r="A1815" s="253" t="s">
        <v>23010</v>
      </c>
      <c r="B1815" s="253" t="s">
        <v>23043</v>
      </c>
      <c r="C1815" s="255">
        <v>3</v>
      </c>
      <c r="D1815" s="254" t="s">
        <v>6</v>
      </c>
      <c r="E1815" s="255">
        <v>243.13</v>
      </c>
      <c r="F1815" s="218" t="str">
        <f>VLOOKUP(STOCK_PUENTEPIEDRA[[#This Row],[CODIGO]],CLASIFICACION[],4,FALSE)</f>
        <v>INVOTECH</v>
      </c>
      <c r="G181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5" s="17">
        <f>VALUE(SUBSTITUTE(STOCK_PUENTEPIEDRA[[#This Row],[STOCK ALMACEN 05]],",",""))</f>
        <v>3</v>
      </c>
    </row>
    <row r="1816" spans="1:8" x14ac:dyDescent="0.25">
      <c r="A1816" s="253" t="s">
        <v>23011</v>
      </c>
      <c r="B1816" s="253" t="s">
        <v>23044</v>
      </c>
      <c r="C1816" s="255">
        <v>2</v>
      </c>
      <c r="D1816" s="254" t="s">
        <v>6</v>
      </c>
      <c r="E1816" s="255">
        <v>232.37</v>
      </c>
      <c r="F1816" s="218" t="str">
        <f>VLOOKUP(STOCK_PUENTEPIEDRA[[#This Row],[CODIGO]],CLASIFICACION[],4,FALSE)</f>
        <v>INVOTECH</v>
      </c>
      <c r="G181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6" s="17">
        <f>VALUE(SUBSTITUTE(STOCK_PUENTEPIEDRA[[#This Row],[STOCK ALMACEN 05]],",",""))</f>
        <v>2</v>
      </c>
    </row>
    <row r="1817" spans="1:8" x14ac:dyDescent="0.25">
      <c r="A1817" s="253" t="s">
        <v>23012</v>
      </c>
      <c r="B1817" s="253" t="s">
        <v>23013</v>
      </c>
      <c r="C1817" s="255">
        <v>3</v>
      </c>
      <c r="D1817" s="254" t="s">
        <v>6</v>
      </c>
      <c r="E1817" s="255">
        <v>259.2</v>
      </c>
      <c r="F1817" s="218" t="str">
        <f>VLOOKUP(STOCK_PUENTEPIEDRA[[#This Row],[CODIGO]],CLASIFICACION[],4,FALSE)</f>
        <v>INVOTECH</v>
      </c>
      <c r="G181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7" s="17">
        <f>VALUE(SUBSTITUTE(STOCK_PUENTEPIEDRA[[#This Row],[STOCK ALMACEN 05]],",",""))</f>
        <v>3</v>
      </c>
    </row>
    <row r="1818" spans="1:8" x14ac:dyDescent="0.25">
      <c r="A1818" s="253" t="s">
        <v>23014</v>
      </c>
      <c r="B1818" s="253" t="s">
        <v>23015</v>
      </c>
      <c r="C1818" s="255">
        <v>3</v>
      </c>
      <c r="D1818" s="254" t="s">
        <v>6</v>
      </c>
      <c r="E1818" s="255">
        <v>243.04</v>
      </c>
      <c r="F1818" s="218" t="str">
        <f>VLOOKUP(STOCK_PUENTEPIEDRA[[#This Row],[CODIGO]],CLASIFICACION[],4,FALSE)</f>
        <v>INVOTECH</v>
      </c>
      <c r="G181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8" s="17">
        <f>VALUE(SUBSTITUTE(STOCK_PUENTEPIEDRA[[#This Row],[STOCK ALMACEN 05]],",",""))</f>
        <v>3</v>
      </c>
    </row>
    <row r="1819" spans="1:8" x14ac:dyDescent="0.25">
      <c r="A1819" s="253" t="s">
        <v>23016</v>
      </c>
      <c r="B1819" s="253" t="s">
        <v>23017</v>
      </c>
      <c r="C1819" s="255">
        <v>4</v>
      </c>
      <c r="D1819" s="254" t="s">
        <v>6</v>
      </c>
      <c r="E1819" s="255">
        <v>243.04</v>
      </c>
      <c r="F1819" s="218" t="str">
        <f>VLOOKUP(STOCK_PUENTEPIEDRA[[#This Row],[CODIGO]],CLASIFICACION[],4,FALSE)</f>
        <v>INVOTECH</v>
      </c>
      <c r="G181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19" s="17">
        <f>VALUE(SUBSTITUTE(STOCK_PUENTEPIEDRA[[#This Row],[STOCK ALMACEN 05]],",",""))</f>
        <v>4</v>
      </c>
    </row>
    <row r="1820" spans="1:8" x14ac:dyDescent="0.25">
      <c r="A1820" s="253" t="s">
        <v>23018</v>
      </c>
      <c r="B1820" s="253" t="s">
        <v>23019</v>
      </c>
      <c r="C1820" s="255">
        <v>2</v>
      </c>
      <c r="D1820" s="254" t="s">
        <v>6</v>
      </c>
      <c r="E1820" s="255">
        <v>262.42</v>
      </c>
      <c r="F1820" s="218" t="str">
        <f>VLOOKUP(STOCK_PUENTEPIEDRA[[#This Row],[CODIGO]],CLASIFICACION[],4,FALSE)</f>
        <v>INVOTECH</v>
      </c>
      <c r="G182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0" s="17">
        <f>VALUE(SUBSTITUTE(STOCK_PUENTEPIEDRA[[#This Row],[STOCK ALMACEN 05]],",",""))</f>
        <v>2</v>
      </c>
    </row>
    <row r="1821" spans="1:8" x14ac:dyDescent="0.25">
      <c r="A1821" s="253" t="s">
        <v>23020</v>
      </c>
      <c r="B1821" s="253" t="s">
        <v>23045</v>
      </c>
      <c r="C1821" s="255">
        <v>3</v>
      </c>
      <c r="D1821" s="254" t="s">
        <v>6</v>
      </c>
      <c r="E1821" s="255">
        <v>246.27</v>
      </c>
      <c r="F1821" s="218" t="str">
        <f>VLOOKUP(STOCK_PUENTEPIEDRA[[#This Row],[CODIGO]],CLASIFICACION[],4,FALSE)</f>
        <v>INVOTECH</v>
      </c>
      <c r="G182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1" s="17">
        <f>VALUE(SUBSTITUTE(STOCK_PUENTEPIEDRA[[#This Row],[STOCK ALMACEN 05]],",",""))</f>
        <v>3</v>
      </c>
    </row>
    <row r="1822" spans="1:8" x14ac:dyDescent="0.25">
      <c r="A1822" s="253" t="s">
        <v>23021</v>
      </c>
      <c r="B1822" s="253" t="s">
        <v>23022</v>
      </c>
      <c r="C1822" s="255">
        <v>3</v>
      </c>
      <c r="D1822" s="254" t="s">
        <v>6</v>
      </c>
      <c r="E1822" s="255">
        <v>246.27</v>
      </c>
      <c r="F1822" s="218" t="str">
        <f>VLOOKUP(STOCK_PUENTEPIEDRA[[#This Row],[CODIGO]],CLASIFICACION[],4,FALSE)</f>
        <v>INVOTECH</v>
      </c>
      <c r="G182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2" s="17">
        <f>VALUE(SUBSTITUTE(STOCK_PUENTEPIEDRA[[#This Row],[STOCK ALMACEN 05]],",",""))</f>
        <v>3</v>
      </c>
    </row>
    <row r="1823" spans="1:8" x14ac:dyDescent="0.25">
      <c r="A1823" s="253" t="s">
        <v>23023</v>
      </c>
      <c r="B1823" s="253" t="s">
        <v>23024</v>
      </c>
      <c r="C1823" s="255">
        <v>7</v>
      </c>
      <c r="D1823" s="254" t="s">
        <v>6</v>
      </c>
      <c r="E1823" s="255">
        <v>249.51</v>
      </c>
      <c r="F1823" s="218" t="str">
        <f>VLOOKUP(STOCK_PUENTEPIEDRA[[#This Row],[CODIGO]],CLASIFICACION[],4,FALSE)</f>
        <v>INVOTECH</v>
      </c>
      <c r="G182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3" s="17">
        <f>VALUE(SUBSTITUTE(STOCK_PUENTEPIEDRA[[#This Row],[STOCK ALMACEN 05]],",",""))</f>
        <v>7</v>
      </c>
    </row>
    <row r="1824" spans="1:8" x14ac:dyDescent="0.25">
      <c r="A1824" s="253" t="s">
        <v>23025</v>
      </c>
      <c r="B1824" s="253" t="s">
        <v>23026</v>
      </c>
      <c r="C1824" s="255">
        <v>5</v>
      </c>
      <c r="D1824" s="254" t="s">
        <v>6</v>
      </c>
      <c r="E1824" s="255">
        <v>249.51</v>
      </c>
      <c r="F1824" s="218" t="str">
        <f>VLOOKUP(STOCK_PUENTEPIEDRA[[#This Row],[CODIGO]],CLASIFICACION[],4,FALSE)</f>
        <v>INVOTECH</v>
      </c>
      <c r="G182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4" s="17">
        <f>VALUE(SUBSTITUTE(STOCK_PUENTEPIEDRA[[#This Row],[STOCK ALMACEN 05]],",",""))</f>
        <v>5</v>
      </c>
    </row>
    <row r="1825" spans="1:8" x14ac:dyDescent="0.25">
      <c r="A1825" s="253" t="s">
        <v>23027</v>
      </c>
      <c r="B1825" s="253" t="s">
        <v>23028</v>
      </c>
      <c r="C1825" s="255">
        <v>3</v>
      </c>
      <c r="D1825" s="254" t="s">
        <v>6</v>
      </c>
      <c r="E1825" s="255">
        <v>266.73</v>
      </c>
      <c r="F1825" s="218" t="str">
        <f>VLOOKUP(STOCK_PUENTEPIEDRA[[#This Row],[CODIGO]],CLASIFICACION[],4,FALSE)</f>
        <v>INVOTECH</v>
      </c>
      <c r="G182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5" s="17">
        <f>VALUE(SUBSTITUTE(STOCK_PUENTEPIEDRA[[#This Row],[STOCK ALMACEN 05]],",",""))</f>
        <v>3</v>
      </c>
    </row>
    <row r="1826" spans="1:8" x14ac:dyDescent="0.25">
      <c r="A1826" s="253" t="s">
        <v>23029</v>
      </c>
      <c r="B1826" s="253" t="s">
        <v>23030</v>
      </c>
      <c r="C1826" s="255">
        <v>2</v>
      </c>
      <c r="D1826" s="254" t="s">
        <v>6</v>
      </c>
      <c r="E1826" s="255">
        <v>266.73</v>
      </c>
      <c r="F1826" s="218" t="str">
        <f>VLOOKUP(STOCK_PUENTEPIEDRA[[#This Row],[CODIGO]],CLASIFICACION[],4,FALSE)</f>
        <v>INVOTECH</v>
      </c>
      <c r="G182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6" s="17">
        <f>VALUE(SUBSTITUTE(STOCK_PUENTEPIEDRA[[#This Row],[STOCK ALMACEN 05]],",",""))</f>
        <v>2</v>
      </c>
    </row>
    <row r="1827" spans="1:8" x14ac:dyDescent="0.25">
      <c r="A1827" s="253" t="s">
        <v>23031</v>
      </c>
      <c r="B1827" s="253" t="s">
        <v>23032</v>
      </c>
      <c r="C1827" s="255">
        <v>4</v>
      </c>
      <c r="D1827" s="254" t="s">
        <v>6</v>
      </c>
      <c r="E1827" s="255">
        <v>283.95999999999998</v>
      </c>
      <c r="F1827" s="218" t="str">
        <f>VLOOKUP(STOCK_PUENTEPIEDRA[[#This Row],[CODIGO]],CLASIFICACION[],4,FALSE)</f>
        <v>INVOTECH</v>
      </c>
      <c r="G182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7" s="17">
        <f>VALUE(SUBSTITUTE(STOCK_PUENTEPIEDRA[[#This Row],[STOCK ALMACEN 05]],",",""))</f>
        <v>4</v>
      </c>
    </row>
    <row r="1828" spans="1:8" x14ac:dyDescent="0.25">
      <c r="A1828" s="253" t="s">
        <v>23033</v>
      </c>
      <c r="B1828" s="253" t="s">
        <v>23034</v>
      </c>
      <c r="C1828" s="255">
        <v>4</v>
      </c>
      <c r="D1828" s="254" t="s">
        <v>6</v>
      </c>
      <c r="E1828" s="255">
        <v>283.95999999999998</v>
      </c>
      <c r="F1828" s="218" t="str">
        <f>VLOOKUP(STOCK_PUENTEPIEDRA[[#This Row],[CODIGO]],CLASIFICACION[],4,FALSE)</f>
        <v>INVOTECH</v>
      </c>
      <c r="G1828" s="44">
        <f>IFERROR(IF(VLOOKUP(STOCK_PUENTEPIEDRA[[#This Row],[CODIGO]],STOCKSANLUIS[],10,FALSE),VLOOKUP(STOCK_PUENTEPIEDRA[[#This Row],[CODIGO]],STOCKSANLUIS[],10,FALSE),"STOCK SOLO EN ALM05"),"STOCK SOLO EN ALM05")</f>
        <v>1</v>
      </c>
      <c r="H1828" s="17">
        <f>VALUE(SUBSTITUTE(STOCK_PUENTEPIEDRA[[#This Row],[STOCK ALMACEN 05]],",",""))</f>
        <v>4</v>
      </c>
    </row>
    <row r="1829" spans="1:8" x14ac:dyDescent="0.25">
      <c r="A1829" s="253" t="s">
        <v>23035</v>
      </c>
      <c r="B1829" s="253" t="s">
        <v>23046</v>
      </c>
      <c r="C1829" s="255">
        <v>2</v>
      </c>
      <c r="D1829" s="254" t="s">
        <v>6</v>
      </c>
      <c r="E1829" s="255">
        <v>386.27</v>
      </c>
      <c r="F1829" s="218" t="str">
        <f>VLOOKUP(STOCK_PUENTEPIEDRA[[#This Row],[CODIGO]],CLASIFICACION[],4,FALSE)</f>
        <v>INVOTECH</v>
      </c>
      <c r="G182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29" s="17">
        <f>VALUE(SUBSTITUTE(STOCK_PUENTEPIEDRA[[#This Row],[STOCK ALMACEN 05]],",",""))</f>
        <v>2</v>
      </c>
    </row>
    <row r="1830" spans="1:8" x14ac:dyDescent="0.25">
      <c r="A1830" s="253" t="s">
        <v>23036</v>
      </c>
      <c r="B1830" s="253" t="s">
        <v>23047</v>
      </c>
      <c r="C1830" s="255">
        <v>2</v>
      </c>
      <c r="D1830" s="254" t="s">
        <v>6</v>
      </c>
      <c r="E1830" s="255">
        <v>386.27</v>
      </c>
      <c r="F1830" s="218" t="str">
        <f>VLOOKUP(STOCK_PUENTEPIEDRA[[#This Row],[CODIGO]],CLASIFICACION[],4,FALSE)</f>
        <v>INVOTECH</v>
      </c>
      <c r="G183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30" s="17">
        <f>VALUE(SUBSTITUTE(STOCK_PUENTEPIEDRA[[#This Row],[STOCK ALMACEN 05]],",",""))</f>
        <v>2</v>
      </c>
    </row>
    <row r="1831" spans="1:8" x14ac:dyDescent="0.25">
      <c r="A1831" s="253" t="s">
        <v>23037</v>
      </c>
      <c r="B1831" s="253" t="s">
        <v>23048</v>
      </c>
      <c r="C1831" s="255">
        <v>2</v>
      </c>
      <c r="D1831" s="254" t="s">
        <v>6</v>
      </c>
      <c r="E1831" s="255">
        <v>547.94000000000005</v>
      </c>
      <c r="F1831" s="218" t="str">
        <f>VLOOKUP(STOCK_PUENTEPIEDRA[[#This Row],[CODIGO]],CLASIFICACION[],4,FALSE)</f>
        <v>INVOTECH</v>
      </c>
      <c r="G183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31" s="17">
        <f>VALUE(SUBSTITUTE(STOCK_PUENTEPIEDRA[[#This Row],[STOCK ALMACEN 05]],",",""))</f>
        <v>2</v>
      </c>
    </row>
    <row r="1832" spans="1:8" x14ac:dyDescent="0.25">
      <c r="A1832" s="253" t="s">
        <v>23038</v>
      </c>
      <c r="B1832" s="253" t="s">
        <v>23039</v>
      </c>
      <c r="C1832" s="255">
        <v>2</v>
      </c>
      <c r="D1832" s="254" t="s">
        <v>6</v>
      </c>
      <c r="E1832" s="255">
        <v>547.94000000000005</v>
      </c>
      <c r="F1832" s="218" t="str">
        <f>VLOOKUP(STOCK_PUENTEPIEDRA[[#This Row],[CODIGO]],CLASIFICACION[],4,FALSE)</f>
        <v>INVOTECH</v>
      </c>
      <c r="G183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32" s="17">
        <f>VALUE(SUBSTITUTE(STOCK_PUENTEPIEDRA[[#This Row],[STOCK ALMACEN 05]],",",""))</f>
        <v>2</v>
      </c>
    </row>
    <row r="1833" spans="1:8" x14ac:dyDescent="0.25">
      <c r="A1833" s="253" t="s">
        <v>23003</v>
      </c>
      <c r="B1833" s="253" t="s">
        <v>23041</v>
      </c>
      <c r="C1833" s="255">
        <v>3</v>
      </c>
      <c r="D1833" s="254" t="s">
        <v>6</v>
      </c>
      <c r="E1833" s="255">
        <v>252</v>
      </c>
      <c r="F1833" s="218" t="str">
        <f>VLOOKUP(STOCK_PUENTEPIEDRA[[#This Row],[CODIGO]],CLASIFICACION[],4,FALSE)</f>
        <v>GREE</v>
      </c>
      <c r="G1833" s="44">
        <f>IFERROR(IF(VLOOKUP(STOCK_PUENTEPIEDRA[[#This Row],[CODIGO]],STOCKSANLUIS[],10,FALSE),VLOOKUP(STOCK_PUENTEPIEDRA[[#This Row],[CODIGO]],STOCKSANLUIS[],10,FALSE),"STOCK SOLO EN ALM05"),"STOCK SOLO EN ALM05")</f>
        <v>2</v>
      </c>
      <c r="H1833" s="17">
        <f>VALUE(SUBSTITUTE(STOCK_PUENTEPIEDRA[[#This Row],[STOCK ALMACEN 05]],",",""))</f>
        <v>3</v>
      </c>
    </row>
    <row r="1834" spans="1:8" x14ac:dyDescent="0.25">
      <c r="A1834" s="253" t="s">
        <v>23005</v>
      </c>
      <c r="B1834" s="253" t="s">
        <v>23006</v>
      </c>
      <c r="C1834" s="255">
        <v>2</v>
      </c>
      <c r="D1834" s="254" t="s">
        <v>6</v>
      </c>
      <c r="E1834" s="255">
        <v>329</v>
      </c>
      <c r="F1834" s="218" t="str">
        <f>VLOOKUP(STOCK_PUENTEPIEDRA[[#This Row],[CODIGO]],CLASIFICACION[],4,FALSE)</f>
        <v>GREE</v>
      </c>
      <c r="G1834" s="44">
        <f>IFERROR(IF(VLOOKUP(STOCK_PUENTEPIEDRA[[#This Row],[CODIGO]],STOCKSANLUIS[],10,FALSE),VLOOKUP(STOCK_PUENTEPIEDRA[[#This Row],[CODIGO]],STOCKSANLUIS[],10,FALSE),"STOCK SOLO EN ALM05"),"STOCK SOLO EN ALM05")</f>
        <v>2</v>
      </c>
      <c r="H1834" s="17">
        <f>VALUE(SUBSTITUTE(STOCK_PUENTEPIEDRA[[#This Row],[STOCK ALMACEN 05]],",",""))</f>
        <v>2</v>
      </c>
    </row>
    <row r="1835" spans="1:8" x14ac:dyDescent="0.25">
      <c r="A1835" s="253" t="s">
        <v>23007</v>
      </c>
      <c r="B1835" s="253" t="s">
        <v>23042</v>
      </c>
      <c r="C1835" s="255">
        <v>2</v>
      </c>
      <c r="D1835" s="254" t="s">
        <v>6</v>
      </c>
      <c r="E1835" s="255">
        <v>462</v>
      </c>
      <c r="F1835" s="218" t="str">
        <f>VLOOKUP(STOCK_PUENTEPIEDRA[[#This Row],[CODIGO]],CLASIFICACION[],4,FALSE)</f>
        <v>GREE</v>
      </c>
      <c r="G1835" s="44">
        <f>IFERROR(IF(VLOOKUP(STOCK_PUENTEPIEDRA[[#This Row],[CODIGO]],STOCKSANLUIS[],10,FALSE),VLOOKUP(STOCK_PUENTEPIEDRA[[#This Row],[CODIGO]],STOCKSANLUIS[],10,FALSE),"STOCK SOLO EN ALM05"),"STOCK SOLO EN ALM05")</f>
        <v>2</v>
      </c>
      <c r="H1835" s="17">
        <f>VALUE(SUBSTITUTE(STOCK_PUENTEPIEDRA[[#This Row],[STOCK ALMACEN 05]],",",""))</f>
        <v>2</v>
      </c>
    </row>
    <row r="1836" spans="1:8" x14ac:dyDescent="0.25">
      <c r="A1836" s="253" t="s">
        <v>23058</v>
      </c>
      <c r="B1836" s="253" t="s">
        <v>23059</v>
      </c>
      <c r="C1836" s="255">
        <v>20</v>
      </c>
      <c r="D1836" s="254" t="s">
        <v>6</v>
      </c>
      <c r="E1836" s="255">
        <v>234.29</v>
      </c>
      <c r="F1836" s="218" t="str">
        <f>VLOOKUP(STOCK_PUENTEPIEDRA[[#This Row],[CODIGO]],CLASIFICACION[],4,FALSE)</f>
        <v>INVOTECH</v>
      </c>
      <c r="G183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36" s="17">
        <f>VALUE(SUBSTITUTE(STOCK_PUENTEPIEDRA[[#This Row],[STOCK ALMACEN 05]],",",""))</f>
        <v>20</v>
      </c>
    </row>
    <row r="1837" spans="1:8" x14ac:dyDescent="0.25">
      <c r="A1837" s="253" t="s">
        <v>23060</v>
      </c>
      <c r="B1837" s="253" t="s">
        <v>23061</v>
      </c>
      <c r="C1837" s="255">
        <v>20</v>
      </c>
      <c r="D1837" s="254" t="s">
        <v>6</v>
      </c>
      <c r="E1837" s="255">
        <v>234.29</v>
      </c>
      <c r="F1837" s="218" t="str">
        <f>VLOOKUP(STOCK_PUENTEPIEDRA[[#This Row],[CODIGO]],CLASIFICACION[],4,FALSE)</f>
        <v>INVOTECH</v>
      </c>
      <c r="G183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37" s="17">
        <f>VALUE(SUBSTITUTE(STOCK_PUENTEPIEDRA[[#This Row],[STOCK ALMACEN 05]],",",""))</f>
        <v>20</v>
      </c>
    </row>
    <row r="1838" spans="1:8" x14ac:dyDescent="0.25">
      <c r="A1838" s="253" t="s">
        <v>23062</v>
      </c>
      <c r="B1838" s="253" t="s">
        <v>23063</v>
      </c>
      <c r="C1838" s="255">
        <v>3</v>
      </c>
      <c r="D1838" s="254" t="s">
        <v>6</v>
      </c>
      <c r="E1838" s="255">
        <v>234.29</v>
      </c>
      <c r="F1838" s="218" t="str">
        <f>VLOOKUP(STOCK_PUENTEPIEDRA[[#This Row],[CODIGO]],CLASIFICACION[],4,FALSE)</f>
        <v>INVOTECH</v>
      </c>
      <c r="G183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38" s="17">
        <f>VALUE(SUBSTITUTE(STOCK_PUENTEPIEDRA[[#This Row],[STOCK ALMACEN 05]],",",""))</f>
        <v>3</v>
      </c>
    </row>
    <row r="1839" spans="1:8" x14ac:dyDescent="0.25">
      <c r="A1839" s="253" t="s">
        <v>23064</v>
      </c>
      <c r="B1839" s="253" t="s">
        <v>23065</v>
      </c>
      <c r="C1839" s="255">
        <v>2</v>
      </c>
      <c r="D1839" s="254" t="s">
        <v>6</v>
      </c>
      <c r="E1839" s="255">
        <v>488.22</v>
      </c>
      <c r="F1839" s="218" t="str">
        <f>VLOOKUP(STOCK_PUENTEPIEDRA[[#This Row],[CODIGO]],CLASIFICACION[],4,FALSE)</f>
        <v>INVOTECH</v>
      </c>
      <c r="G183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39" s="17">
        <f>VALUE(SUBSTITUTE(STOCK_PUENTEPIEDRA[[#This Row],[STOCK ALMACEN 05]],",",""))</f>
        <v>2</v>
      </c>
    </row>
    <row r="1840" spans="1:8" x14ac:dyDescent="0.25">
      <c r="A1840" s="253" t="s">
        <v>23066</v>
      </c>
      <c r="B1840" s="253" t="s">
        <v>23067</v>
      </c>
      <c r="C1840" s="255">
        <v>2</v>
      </c>
      <c r="D1840" s="254" t="s">
        <v>6</v>
      </c>
      <c r="E1840" s="255">
        <v>488.22</v>
      </c>
      <c r="F1840" s="218" t="str">
        <f>VLOOKUP(STOCK_PUENTEPIEDRA[[#This Row],[CODIGO]],CLASIFICACION[],4,FALSE)</f>
        <v>INVOTECH</v>
      </c>
      <c r="G184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0" s="17">
        <f>VALUE(SUBSTITUTE(STOCK_PUENTEPIEDRA[[#This Row],[STOCK ALMACEN 05]],",",""))</f>
        <v>2</v>
      </c>
    </row>
    <row r="1841" spans="1:8" x14ac:dyDescent="0.25">
      <c r="A1841" s="253" t="s">
        <v>23068</v>
      </c>
      <c r="B1841" s="253" t="s">
        <v>23069</v>
      </c>
      <c r="C1841" s="255">
        <v>2</v>
      </c>
      <c r="D1841" s="254" t="s">
        <v>6</v>
      </c>
      <c r="E1841" s="255">
        <v>488.22</v>
      </c>
      <c r="F1841" s="218" t="str">
        <f>VLOOKUP(STOCK_PUENTEPIEDRA[[#This Row],[CODIGO]],CLASIFICACION[],4,FALSE)</f>
        <v>INVOTECH</v>
      </c>
      <c r="G184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1" s="17">
        <f>VALUE(SUBSTITUTE(STOCK_PUENTEPIEDRA[[#This Row],[STOCK ALMACEN 05]],",",""))</f>
        <v>2</v>
      </c>
    </row>
    <row r="1842" spans="1:8" x14ac:dyDescent="0.25">
      <c r="A1842" s="253" t="s">
        <v>23070</v>
      </c>
      <c r="B1842" s="253" t="s">
        <v>23071</v>
      </c>
      <c r="C1842" s="255">
        <v>2</v>
      </c>
      <c r="D1842" s="254" t="s">
        <v>6</v>
      </c>
      <c r="E1842" s="255">
        <v>513.30999999999995</v>
      </c>
      <c r="F1842" s="218" t="str">
        <f>VLOOKUP(STOCK_PUENTEPIEDRA[[#This Row],[CODIGO]],CLASIFICACION[],4,FALSE)</f>
        <v>INVOTECH</v>
      </c>
      <c r="G184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2" s="17">
        <f>VALUE(SUBSTITUTE(STOCK_PUENTEPIEDRA[[#This Row],[STOCK ALMACEN 05]],",",""))</f>
        <v>2</v>
      </c>
    </row>
    <row r="1843" spans="1:8" x14ac:dyDescent="0.25">
      <c r="A1843" s="253" t="s">
        <v>23072</v>
      </c>
      <c r="B1843" s="253" t="s">
        <v>23073</v>
      </c>
      <c r="C1843" s="255">
        <v>2</v>
      </c>
      <c r="D1843" s="254" t="s">
        <v>6</v>
      </c>
      <c r="E1843" s="255">
        <v>513.30999999999995</v>
      </c>
      <c r="F1843" s="218" t="str">
        <f>VLOOKUP(STOCK_PUENTEPIEDRA[[#This Row],[CODIGO]],CLASIFICACION[],4,FALSE)</f>
        <v>INVOTECH</v>
      </c>
      <c r="G184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3" s="17">
        <f>VALUE(SUBSTITUTE(STOCK_PUENTEPIEDRA[[#This Row],[STOCK ALMACEN 05]],",",""))</f>
        <v>2</v>
      </c>
    </row>
    <row r="1844" spans="1:8" x14ac:dyDescent="0.25">
      <c r="A1844" s="253" t="s">
        <v>23074</v>
      </c>
      <c r="B1844" s="253" t="s">
        <v>23075</v>
      </c>
      <c r="C1844" s="255">
        <v>2</v>
      </c>
      <c r="D1844" s="254" t="s">
        <v>6</v>
      </c>
      <c r="E1844" s="255">
        <v>513.30999999999995</v>
      </c>
      <c r="F1844" s="218" t="str">
        <f>VLOOKUP(STOCK_PUENTEPIEDRA[[#This Row],[CODIGO]],CLASIFICACION[],4,FALSE)</f>
        <v>INVOTECH</v>
      </c>
      <c r="G184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4" s="17">
        <f>VALUE(SUBSTITUTE(STOCK_PUENTEPIEDRA[[#This Row],[STOCK ALMACEN 05]],",",""))</f>
        <v>2</v>
      </c>
    </row>
    <row r="1845" spans="1:8" x14ac:dyDescent="0.25">
      <c r="A1845" s="253" t="s">
        <v>23076</v>
      </c>
      <c r="B1845" s="253" t="s">
        <v>23077</v>
      </c>
      <c r="C1845" s="255">
        <v>2</v>
      </c>
      <c r="D1845" s="254" t="s">
        <v>6</v>
      </c>
      <c r="E1845" s="255">
        <v>645.08000000000004</v>
      </c>
      <c r="F1845" s="218" t="str">
        <f>VLOOKUP(STOCK_PUENTEPIEDRA[[#This Row],[CODIGO]],CLASIFICACION[],4,FALSE)</f>
        <v>INVOTECH</v>
      </c>
      <c r="G184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5" s="17">
        <f>VALUE(SUBSTITUTE(STOCK_PUENTEPIEDRA[[#This Row],[STOCK ALMACEN 05]],",",""))</f>
        <v>2</v>
      </c>
    </row>
    <row r="1846" spans="1:8" x14ac:dyDescent="0.25">
      <c r="A1846" s="253" t="s">
        <v>23078</v>
      </c>
      <c r="B1846" s="253" t="s">
        <v>23079</v>
      </c>
      <c r="C1846" s="255">
        <v>2</v>
      </c>
      <c r="D1846" s="254" t="s">
        <v>6</v>
      </c>
      <c r="E1846" s="255">
        <v>741.78</v>
      </c>
      <c r="F1846" s="218" t="str">
        <f>VLOOKUP(STOCK_PUENTEPIEDRA[[#This Row],[CODIGO]],CLASIFICACION[],4,FALSE)</f>
        <v>INVOTECH</v>
      </c>
      <c r="G184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6" s="17">
        <f>VALUE(SUBSTITUTE(STOCK_PUENTEPIEDRA[[#This Row],[STOCK ALMACEN 05]],",",""))</f>
        <v>2</v>
      </c>
    </row>
    <row r="1847" spans="1:8" x14ac:dyDescent="0.25">
      <c r="A1847" s="253" t="s">
        <v>23080</v>
      </c>
      <c r="B1847" s="253" t="s">
        <v>23081</v>
      </c>
      <c r="C1847" s="255">
        <v>2</v>
      </c>
      <c r="D1847" s="254" t="s">
        <v>6</v>
      </c>
      <c r="E1847" s="255">
        <v>741.78</v>
      </c>
      <c r="F1847" s="218" t="str">
        <f>VLOOKUP(STOCK_PUENTEPIEDRA[[#This Row],[CODIGO]],CLASIFICACION[],4,FALSE)</f>
        <v>INVOTECH</v>
      </c>
      <c r="G184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7" s="17">
        <f>VALUE(SUBSTITUTE(STOCK_PUENTEPIEDRA[[#This Row],[STOCK ALMACEN 05]],",",""))</f>
        <v>2</v>
      </c>
    </row>
    <row r="1848" spans="1:8" x14ac:dyDescent="0.25">
      <c r="A1848" s="253" t="s">
        <v>23082</v>
      </c>
      <c r="B1848" s="253" t="s">
        <v>23083</v>
      </c>
      <c r="C1848" s="255">
        <v>2</v>
      </c>
      <c r="D1848" s="254" t="s">
        <v>6</v>
      </c>
      <c r="E1848" s="255">
        <v>997.48</v>
      </c>
      <c r="F1848" s="218" t="str">
        <f>VLOOKUP(STOCK_PUENTEPIEDRA[[#This Row],[CODIGO]],CLASIFICACION[],4,FALSE)</f>
        <v>INVOTECH</v>
      </c>
      <c r="G184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8" s="17">
        <f>VALUE(SUBSTITUTE(STOCK_PUENTEPIEDRA[[#This Row],[STOCK ALMACEN 05]],",",""))</f>
        <v>2</v>
      </c>
    </row>
    <row r="1849" spans="1:8" x14ac:dyDescent="0.25">
      <c r="A1849" s="253" t="s">
        <v>23084</v>
      </c>
      <c r="B1849" s="253" t="s">
        <v>23085</v>
      </c>
      <c r="C1849" s="255">
        <v>2</v>
      </c>
      <c r="D1849" s="254" t="s">
        <v>6</v>
      </c>
      <c r="E1849" s="255">
        <v>1078.44</v>
      </c>
      <c r="F1849" s="218" t="str">
        <f>VLOOKUP(STOCK_PUENTEPIEDRA[[#This Row],[CODIGO]],CLASIFICACION[],4,FALSE)</f>
        <v>INVOTECH</v>
      </c>
      <c r="G184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49" s="17">
        <f>VALUE(SUBSTITUTE(STOCK_PUENTEPIEDRA[[#This Row],[STOCK ALMACEN 05]],",",""))</f>
        <v>2</v>
      </c>
    </row>
    <row r="1850" spans="1:8" x14ac:dyDescent="0.25">
      <c r="A1850" s="253" t="s">
        <v>23049</v>
      </c>
      <c r="B1850" s="253" t="s">
        <v>23050</v>
      </c>
      <c r="C1850" s="255">
        <v>0</v>
      </c>
      <c r="D1850" s="254" t="s">
        <v>6</v>
      </c>
      <c r="E1850" s="255">
        <v>80.458191999999997</v>
      </c>
      <c r="F1850" s="218" t="str">
        <f>VLOOKUP(STOCK_PUENTEPIEDRA[[#This Row],[CODIGO]],CLASIFICACION[],4,FALSE)</f>
        <v>VIKING</v>
      </c>
      <c r="G185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0" s="17">
        <f>VALUE(SUBSTITUTE(STOCK_PUENTEPIEDRA[[#This Row],[STOCK ALMACEN 05]],",",""))</f>
        <v>0</v>
      </c>
    </row>
    <row r="1851" spans="1:8" x14ac:dyDescent="0.25">
      <c r="A1851" s="253" t="s">
        <v>23051</v>
      </c>
      <c r="B1851" s="253" t="s">
        <v>23052</v>
      </c>
      <c r="C1851" s="255">
        <v>1</v>
      </c>
      <c r="D1851" s="254" t="s">
        <v>6</v>
      </c>
      <c r="E1851" s="255">
        <v>187.22321700000001</v>
      </c>
      <c r="F1851" s="218" t="str">
        <f>VLOOKUP(STOCK_PUENTEPIEDRA[[#This Row],[CODIGO]],CLASIFICACION[],4,FALSE)</f>
        <v>VIKING</v>
      </c>
      <c r="G185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1" s="17">
        <f>VALUE(SUBSTITUTE(STOCK_PUENTEPIEDRA[[#This Row],[STOCK ALMACEN 05]],",",""))</f>
        <v>1</v>
      </c>
    </row>
    <row r="1852" spans="1:8" x14ac:dyDescent="0.25">
      <c r="A1852" s="253" t="s">
        <v>23100</v>
      </c>
      <c r="B1852" s="253" t="s">
        <v>23101</v>
      </c>
      <c r="C1852" s="255">
        <v>0</v>
      </c>
      <c r="D1852" s="254" t="s">
        <v>6</v>
      </c>
      <c r="E1852" s="255">
        <v>10</v>
      </c>
      <c r="F1852" s="218" t="str">
        <f>VLOOKUP(STOCK_PUENTEPIEDRA[[#This Row],[CODIGO]],CLASIFICACION[],4,FALSE)</f>
        <v>DESCONOCIDO</v>
      </c>
      <c r="G185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2" s="17">
        <f>VALUE(SUBSTITUTE(STOCK_PUENTEPIEDRA[[#This Row],[STOCK ALMACEN 05]],",",""))</f>
        <v>0</v>
      </c>
    </row>
    <row r="1853" spans="1:8" x14ac:dyDescent="0.25">
      <c r="A1853" s="253" t="s">
        <v>23141</v>
      </c>
      <c r="B1853" s="253" t="s">
        <v>23142</v>
      </c>
      <c r="C1853" s="255">
        <v>0</v>
      </c>
      <c r="D1853" s="254" t="s">
        <v>6</v>
      </c>
      <c r="E1853" s="255">
        <v>3.3</v>
      </c>
      <c r="F1853" s="218" t="str">
        <f>VLOOKUP(STOCK_PUENTEPIEDRA[[#This Row],[CODIGO]],CLASIFICACION[],4,FALSE)</f>
        <v>DESCONOCIDO</v>
      </c>
      <c r="G185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3" s="17">
        <f>VALUE(SUBSTITUTE(STOCK_PUENTEPIEDRA[[#This Row],[STOCK ALMACEN 05]],",",""))</f>
        <v>0</v>
      </c>
    </row>
    <row r="1854" spans="1:8" x14ac:dyDescent="0.25">
      <c r="A1854" s="253" t="s">
        <v>23143</v>
      </c>
      <c r="B1854" s="253" t="s">
        <v>23144</v>
      </c>
      <c r="C1854" s="255">
        <v>0</v>
      </c>
      <c r="D1854" s="254" t="s">
        <v>6</v>
      </c>
      <c r="E1854" s="255">
        <v>17.600000000000001</v>
      </c>
      <c r="F1854" s="218" t="str">
        <f>VLOOKUP(STOCK_PUENTEPIEDRA[[#This Row],[CODIGO]],CLASIFICACION[],4,FALSE)</f>
        <v>DESCONOCIDO</v>
      </c>
      <c r="G185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4" s="17">
        <f>VALUE(SUBSTITUTE(STOCK_PUENTEPIEDRA[[#This Row],[STOCK ALMACEN 05]],",",""))</f>
        <v>0</v>
      </c>
    </row>
    <row r="1855" spans="1:8" x14ac:dyDescent="0.25">
      <c r="A1855" s="253" t="s">
        <v>23145</v>
      </c>
      <c r="B1855" s="253" t="s">
        <v>23146</v>
      </c>
      <c r="C1855" s="255">
        <v>0</v>
      </c>
      <c r="D1855" s="254" t="s">
        <v>6</v>
      </c>
      <c r="E1855" s="255">
        <v>4.4000000000000004</v>
      </c>
      <c r="F1855" s="218" t="str">
        <f>VLOOKUP(STOCK_PUENTEPIEDRA[[#This Row],[CODIGO]],CLASIFICACION[],4,FALSE)</f>
        <v>DESCONOCIDO</v>
      </c>
      <c r="G185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5" s="17">
        <f>VALUE(SUBSTITUTE(STOCK_PUENTEPIEDRA[[#This Row],[STOCK ALMACEN 05]],",",""))</f>
        <v>0</v>
      </c>
    </row>
    <row r="1856" spans="1:8" x14ac:dyDescent="0.25">
      <c r="A1856" s="253" t="s">
        <v>23147</v>
      </c>
      <c r="B1856" s="253" t="s">
        <v>23148</v>
      </c>
      <c r="C1856" s="255">
        <v>0</v>
      </c>
      <c r="D1856" s="254" t="s">
        <v>6</v>
      </c>
      <c r="E1856" s="255">
        <v>84.7</v>
      </c>
      <c r="F1856" s="218" t="str">
        <f>VLOOKUP(STOCK_PUENTEPIEDRA[[#This Row],[CODIGO]],CLASIFICACION[],4,FALSE)</f>
        <v>DESCONOCIDO</v>
      </c>
      <c r="G185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6" s="17">
        <f>VALUE(SUBSTITUTE(STOCK_PUENTEPIEDRA[[#This Row],[STOCK ALMACEN 05]],",",""))</f>
        <v>0</v>
      </c>
    </row>
    <row r="1857" spans="1:8" x14ac:dyDescent="0.25">
      <c r="A1857" s="253" t="s">
        <v>23149</v>
      </c>
      <c r="B1857" s="253" t="s">
        <v>23150</v>
      </c>
      <c r="C1857" s="255">
        <v>0</v>
      </c>
      <c r="D1857" s="254" t="s">
        <v>6</v>
      </c>
      <c r="E1857" s="255">
        <v>11</v>
      </c>
      <c r="F1857" s="218" t="str">
        <f>VLOOKUP(STOCK_PUENTEPIEDRA[[#This Row],[CODIGO]],CLASIFICACION[],4,FALSE)</f>
        <v>DESCONOCIDO</v>
      </c>
      <c r="G1857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7" s="17">
        <f>VALUE(SUBSTITUTE(STOCK_PUENTEPIEDRA[[#This Row],[STOCK ALMACEN 05]],",",""))</f>
        <v>0</v>
      </c>
    </row>
    <row r="1858" spans="1:8" x14ac:dyDescent="0.25">
      <c r="A1858" s="253" t="s">
        <v>23151</v>
      </c>
      <c r="B1858" s="253" t="s">
        <v>23152</v>
      </c>
      <c r="C1858" s="255">
        <v>0</v>
      </c>
      <c r="D1858" s="254" t="s">
        <v>6</v>
      </c>
      <c r="E1858" s="255">
        <v>3.3</v>
      </c>
      <c r="F1858" s="218" t="str">
        <f>VLOOKUP(STOCK_PUENTEPIEDRA[[#This Row],[CODIGO]],CLASIFICACION[],4,FALSE)</f>
        <v>DESCONOCIDO</v>
      </c>
      <c r="G1858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8" s="17">
        <f>VALUE(SUBSTITUTE(STOCK_PUENTEPIEDRA[[#This Row],[STOCK ALMACEN 05]],",",""))</f>
        <v>0</v>
      </c>
    </row>
    <row r="1859" spans="1:8" x14ac:dyDescent="0.25">
      <c r="A1859" s="253" t="s">
        <v>23153</v>
      </c>
      <c r="B1859" s="253" t="s">
        <v>23154</v>
      </c>
      <c r="C1859" s="255">
        <v>0</v>
      </c>
      <c r="D1859" s="254" t="s">
        <v>6</v>
      </c>
      <c r="E1859" s="255">
        <v>2.2000000000000002</v>
      </c>
      <c r="F1859" s="218" t="str">
        <f>VLOOKUP(STOCK_PUENTEPIEDRA[[#This Row],[CODIGO]],CLASIFICACION[],4,FALSE)</f>
        <v>DESCONOCIDO</v>
      </c>
      <c r="G1859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59" s="17">
        <f>VALUE(SUBSTITUTE(STOCK_PUENTEPIEDRA[[#This Row],[STOCK ALMACEN 05]],",",""))</f>
        <v>0</v>
      </c>
    </row>
    <row r="1860" spans="1:8" x14ac:dyDescent="0.25">
      <c r="A1860" s="253" t="s">
        <v>23155</v>
      </c>
      <c r="B1860" s="253" t="s">
        <v>23156</v>
      </c>
      <c r="C1860" s="255">
        <v>0</v>
      </c>
      <c r="D1860" s="254" t="s">
        <v>6</v>
      </c>
      <c r="E1860" s="255">
        <v>77</v>
      </c>
      <c r="F1860" s="218" t="str">
        <f>VLOOKUP(STOCK_PUENTEPIEDRA[[#This Row],[CODIGO]],CLASIFICACION[],4,FALSE)</f>
        <v>DESCONOCIDO</v>
      </c>
      <c r="G1860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0" s="17">
        <f>VALUE(SUBSTITUTE(STOCK_PUENTEPIEDRA[[#This Row],[STOCK ALMACEN 05]],",",""))</f>
        <v>0</v>
      </c>
    </row>
    <row r="1861" spans="1:8" x14ac:dyDescent="0.25">
      <c r="A1861" s="253" t="s">
        <v>23157</v>
      </c>
      <c r="B1861" s="253" t="s">
        <v>23158</v>
      </c>
      <c r="C1861" s="255">
        <v>0</v>
      </c>
      <c r="D1861" s="254" t="s">
        <v>6</v>
      </c>
      <c r="E1861" s="255">
        <v>16.5</v>
      </c>
      <c r="F1861" s="218" t="str">
        <f>VLOOKUP(STOCK_PUENTEPIEDRA[[#This Row],[CODIGO]],CLASIFICACION[],4,FALSE)</f>
        <v>DESCONOCIDO</v>
      </c>
      <c r="G1861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1" s="17">
        <f>VALUE(SUBSTITUTE(STOCK_PUENTEPIEDRA[[#This Row],[STOCK ALMACEN 05]],",",""))</f>
        <v>0</v>
      </c>
    </row>
    <row r="1862" spans="1:8" x14ac:dyDescent="0.25">
      <c r="A1862" s="253" t="s">
        <v>23159</v>
      </c>
      <c r="B1862" s="253" t="s">
        <v>23160</v>
      </c>
      <c r="C1862" s="255">
        <v>0</v>
      </c>
      <c r="D1862" s="254" t="s">
        <v>6</v>
      </c>
      <c r="E1862" s="255">
        <v>5.5</v>
      </c>
      <c r="F1862" s="218" t="str">
        <f>VLOOKUP(STOCK_PUENTEPIEDRA[[#This Row],[CODIGO]],CLASIFICACION[],4,FALSE)</f>
        <v>DESCONOCIDO</v>
      </c>
      <c r="G1862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2" s="17">
        <f>VALUE(SUBSTITUTE(STOCK_PUENTEPIEDRA[[#This Row],[STOCK ALMACEN 05]],",",""))</f>
        <v>0</v>
      </c>
    </row>
    <row r="1863" spans="1:8" x14ac:dyDescent="0.25">
      <c r="A1863" s="253" t="s">
        <v>23161</v>
      </c>
      <c r="B1863" s="253" t="s">
        <v>23162</v>
      </c>
      <c r="C1863" s="255">
        <v>0</v>
      </c>
      <c r="D1863" s="254" t="s">
        <v>6</v>
      </c>
      <c r="E1863" s="255">
        <v>5.5</v>
      </c>
      <c r="F1863" s="218" t="str">
        <f>VLOOKUP(STOCK_PUENTEPIEDRA[[#This Row],[CODIGO]],CLASIFICACION[],4,FALSE)</f>
        <v>DESCONOCIDO</v>
      </c>
      <c r="G1863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3" s="17">
        <f>VALUE(SUBSTITUTE(STOCK_PUENTEPIEDRA[[#This Row],[STOCK ALMACEN 05]],",",""))</f>
        <v>0</v>
      </c>
    </row>
    <row r="1864" spans="1:8" x14ac:dyDescent="0.25">
      <c r="A1864" s="253" t="s">
        <v>23163</v>
      </c>
      <c r="B1864" s="253" t="s">
        <v>23164</v>
      </c>
      <c r="C1864" s="255">
        <v>0</v>
      </c>
      <c r="D1864" s="254" t="s">
        <v>6</v>
      </c>
      <c r="E1864" s="255">
        <v>19.8</v>
      </c>
      <c r="F1864" s="218" t="str">
        <f>VLOOKUP(STOCK_PUENTEPIEDRA[[#This Row],[CODIGO]],CLASIFICACION[],4,FALSE)</f>
        <v>DESCONOCIDO</v>
      </c>
      <c r="G1864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4" s="17">
        <f>VALUE(SUBSTITUTE(STOCK_PUENTEPIEDRA[[#This Row],[STOCK ALMACEN 05]],",",""))</f>
        <v>0</v>
      </c>
    </row>
    <row r="1865" spans="1:8" x14ac:dyDescent="0.25">
      <c r="A1865" s="253" t="s">
        <v>23165</v>
      </c>
      <c r="B1865" s="253" t="s">
        <v>23166</v>
      </c>
      <c r="C1865" s="255">
        <v>0</v>
      </c>
      <c r="D1865" s="254" t="s">
        <v>6</v>
      </c>
      <c r="E1865" s="255">
        <v>6.6</v>
      </c>
      <c r="F1865" s="218" t="str">
        <f>VLOOKUP(STOCK_PUENTEPIEDRA[[#This Row],[CODIGO]],CLASIFICACION[],4,FALSE)</f>
        <v>DESCONOCIDO</v>
      </c>
      <c r="G1865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5" s="17">
        <f>VALUE(SUBSTITUTE(STOCK_PUENTEPIEDRA[[#This Row],[STOCK ALMACEN 05]],",",""))</f>
        <v>0</v>
      </c>
    </row>
    <row r="1866" spans="1:8" x14ac:dyDescent="0.25">
      <c r="A1866" s="253" t="s">
        <v>23167</v>
      </c>
      <c r="B1866" s="253" t="s">
        <v>23168</v>
      </c>
      <c r="C1866" s="255">
        <v>0</v>
      </c>
      <c r="D1866" s="254" t="s">
        <v>6</v>
      </c>
      <c r="E1866" s="255">
        <v>3.3</v>
      </c>
      <c r="F1866" s="218" t="str">
        <f>VLOOKUP(STOCK_PUENTEPIEDRA[[#This Row],[CODIGO]],CLASIFICACION[],4,FALSE)</f>
        <v>DESCONOCIDO</v>
      </c>
      <c r="G1866" s="44" t="str">
        <f>IFERROR(IF(VLOOKUP(STOCK_PUENTEPIEDRA[[#This Row],[CODIGO]],STOCKSANLUIS[],10,FALSE),VLOOKUP(STOCK_PUENTEPIEDRA[[#This Row],[CODIGO]],STOCKSANLUIS[],10,FALSE),"STOCK SOLO EN ALM05"),"STOCK SOLO EN ALM05")</f>
        <v>STOCK SOLO EN ALM05</v>
      </c>
      <c r="H1866" s="17">
        <f>VALUE(SUBSTITUTE(STOCK_PUENTEPIEDRA[[#This Row],[STOCK ALMACEN 05]],",",""))</f>
        <v>0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550C-8AF1-4884-9C05-FC82E6E55414}">
  <dimension ref="A1:G64"/>
  <sheetViews>
    <sheetView workbookViewId="0">
      <selection activeCell="I31" sqref="I31"/>
    </sheetView>
  </sheetViews>
  <sheetFormatPr baseColWidth="10" defaultRowHeight="15" x14ac:dyDescent="0.25"/>
  <cols>
    <col min="2" max="2" width="46" customWidth="1"/>
    <col min="3" max="3" width="15.42578125" bestFit="1" customWidth="1"/>
    <col min="4" max="4" width="15.28515625" customWidth="1"/>
    <col min="5" max="5" width="13" hidden="1" customWidth="1"/>
    <col min="6" max="6" width="18.140625" customWidth="1"/>
    <col min="7" max="7" width="26.140625" bestFit="1" customWidth="1"/>
  </cols>
  <sheetData>
    <row r="1" spans="1:7" x14ac:dyDescent="0.25">
      <c r="A1" t="s">
        <v>1</v>
      </c>
      <c r="B1" t="s">
        <v>19294</v>
      </c>
      <c r="C1" t="s">
        <v>22047</v>
      </c>
      <c r="D1" t="s">
        <v>21851</v>
      </c>
      <c r="E1" t="s">
        <v>21966</v>
      </c>
      <c r="F1" t="s">
        <v>21504</v>
      </c>
      <c r="G1" t="s">
        <v>22640</v>
      </c>
    </row>
    <row r="2" spans="1:7" hidden="1" x14ac:dyDescent="0.25">
      <c r="A2" t="s">
        <v>19298</v>
      </c>
      <c r="B2" t="str">
        <f>VLOOKUP(Tabla1[[#This Row],[CODIGO]],STOCKSANLUIS[],2,FALSE)</f>
        <v>CINTA DE ALUMINIO DE 2" X 54.6 YDS (50MM X 50M) - QTA-250E - EVERFROST - HIGH QUALITY</v>
      </c>
      <c r="C2">
        <f>VLOOKUP(Tabla1[[#This Row],[CODIGO]],STOCKSANLUIS[],10,FALSE)</f>
        <v>224</v>
      </c>
      <c r="D2">
        <f>VLOOKUP(Tabla1[[#This Row],[CODIGO]],STOCK_PUENTEPIEDRA[],3,FALSE)</f>
        <v>8990</v>
      </c>
      <c r="E2">
        <v>108</v>
      </c>
      <c r="F2">
        <f>Tabla1[[#This Row],[PROMEDIO]]-Tabla1[[#This Row],[STOCK ALM01]]</f>
        <v>-116</v>
      </c>
      <c r="G2" t="str">
        <f>IF(Tabla1[[#This Row],[REQUERIMIENTO]]&gt;Tabla1[[#This Row],[STOCK ALM05]],"NO TIENE STOCK SUFICIENTE","STOCK SUFICIENTE")</f>
        <v>STOCK SUFICIENTE</v>
      </c>
    </row>
    <row r="3" spans="1:7" hidden="1" x14ac:dyDescent="0.25">
      <c r="A3" t="s">
        <v>19300</v>
      </c>
      <c r="B3" t="str">
        <f>VLOOKUP(Tabla1[[#This Row],[CODIGO]],STOCKSANLUIS[],2,FALSE)</f>
        <v>CINTA ADHESIVA FOAM QTF-230E - 1/8" X 2" X 32.8´ (3MM X 50MM X 10M) - EVERFROST - HIGH QUALITY</v>
      </c>
      <c r="C3">
        <f>VLOOKUP(Tabla1[[#This Row],[CODIGO]],STOCKSANLUIS[],10,FALSE)</f>
        <v>41</v>
      </c>
      <c r="D3">
        <f>VLOOKUP(Tabla1[[#This Row],[CODIGO]],STOCK_PUENTEPIEDRA[],3,FALSE)</f>
        <v>8626</v>
      </c>
      <c r="E3">
        <v>128</v>
      </c>
      <c r="F3">
        <f>Tabla1[[#This Row],[PROMEDIO]]-Tabla1[[#This Row],[STOCK ALM01]]</f>
        <v>87</v>
      </c>
      <c r="G3" t="str">
        <f>IF(Tabla1[[#This Row],[REQUERIMIENTO]]&gt;Tabla1[[#This Row],[STOCK ALM05]],"NO TIENE STOCK SUFICIENTE","STOCK SUFICIENTE")</f>
        <v>STOCK SUFICIENTE</v>
      </c>
    </row>
    <row r="4" spans="1:7" hidden="1" x14ac:dyDescent="0.25">
      <c r="A4" t="s">
        <v>19299</v>
      </c>
      <c r="B4" t="str">
        <f>VLOOKUP(Tabla1[[#This Row],[CODIGO]],STOCKSANLUIS[],2,FALSE)</f>
        <v>CINTA DE PVC PARA MINI SPLITS 50MMX50M - TAFETAN - EVERFROST - HIGH QUALITY</v>
      </c>
      <c r="C4">
        <f>VLOOKUP(Tabla1[[#This Row],[CODIGO]],STOCKSANLUIS[],10,FALSE)</f>
        <v>350</v>
      </c>
      <c r="D4">
        <f>VLOOKUP(Tabla1[[#This Row],[CODIGO]],STOCK_PUENTEPIEDRA[],3,FALSE)</f>
        <v>5417</v>
      </c>
      <c r="E4">
        <v>100</v>
      </c>
      <c r="F4">
        <f>Tabla1[[#This Row],[PROMEDIO]]-Tabla1[[#This Row],[STOCK ALM01]]</f>
        <v>-250</v>
      </c>
      <c r="G4" t="str">
        <f>IF(Tabla1[[#This Row],[REQUERIMIENTO]]&gt;Tabla1[[#This Row],[STOCK ALM05]],"NO TIENE STOCK SUFICIENTE","STOCK SUFICIENTE")</f>
        <v>STOCK SUFICIENTE</v>
      </c>
    </row>
    <row r="5" spans="1:7" x14ac:dyDescent="0.25">
      <c r="A5" t="s">
        <v>22232</v>
      </c>
      <c r="B5" t="str">
        <f>VLOOKUP(Tabla1[[#This Row],[CODIGO]],STOCKSANLUIS[],2,FALSE)</f>
        <v>VÁLVULA ROTALOCK V02 -1 3/4" ODF 1 1/8" - VARV-36-EVERFROST</v>
      </c>
      <c r="C5">
        <f>VLOOKUP(Tabla1[[#This Row],[CODIGO]],STOCKSANLUIS[],10,FALSE)</f>
        <v>7</v>
      </c>
      <c r="D5">
        <f>VLOOKUP(Tabla1[[#This Row],[CODIGO]],STOCK_PUENTEPIEDRA[],3,FALSE)</f>
        <v>19</v>
      </c>
      <c r="E5">
        <v>10</v>
      </c>
      <c r="F5">
        <f>Tabla1[[#This Row],[PROMEDIO]]-Tabla1[[#This Row],[STOCK ALM01]]</f>
        <v>3</v>
      </c>
      <c r="G5" t="str">
        <f>IF(Tabla1[[#This Row],[REQUERIMIENTO]]&gt;Tabla1[[#This Row],[STOCK ALM05]],"NO TIENE STOCK SUFICIENTE","STOCK SUFICIENTE")</f>
        <v>STOCK SUFICIENTE</v>
      </c>
    </row>
    <row r="6" spans="1:7" x14ac:dyDescent="0.25">
      <c r="A6" t="s">
        <v>22234</v>
      </c>
      <c r="B6" t="str">
        <f>VLOOKUP(Tabla1[[#This Row],[CODIGO]],STOCKSANLUIS[],2,FALSE)</f>
        <v>VÁLVULA ROTALOCK V04 -1 1/4" ODF 3/4" - VARV-30-EVERFROST</v>
      </c>
      <c r="C6">
        <f>VLOOKUP(Tabla1[[#This Row],[CODIGO]],STOCKSANLUIS[],10,FALSE)</f>
        <v>8</v>
      </c>
      <c r="D6">
        <f>VLOOKUP(Tabla1[[#This Row],[CODIGO]],STOCK_PUENTEPIEDRA[],3,FALSE)</f>
        <v>21</v>
      </c>
      <c r="E6">
        <v>10</v>
      </c>
      <c r="F6">
        <f>Tabla1[[#This Row],[PROMEDIO]]-Tabla1[[#This Row],[STOCK ALM01]]</f>
        <v>2</v>
      </c>
      <c r="G6" t="str">
        <f>IF(Tabla1[[#This Row],[REQUERIMIENTO]]&gt;Tabla1[[#This Row],[STOCK ALM05]],"NO TIENE STOCK SUFICIENTE","STOCK SUFICIENTE")</f>
        <v>STOCK SUFICIENTE</v>
      </c>
    </row>
    <row r="7" spans="1:7" hidden="1" x14ac:dyDescent="0.25">
      <c r="A7" t="s">
        <v>22236</v>
      </c>
      <c r="B7" t="str">
        <f>VLOOKUP(Tabla1[[#This Row],[CODIGO]],STOCKSANLUIS[],2,FALSE)</f>
        <v>VÁLVULA DE BOLA 5/8" ODF - VABA - 205A - EVERFROST</v>
      </c>
      <c r="C7">
        <f>VLOOKUP(Tabla1[[#This Row],[CODIGO]],STOCKSANLUIS[],10,FALSE)</f>
        <v>10</v>
      </c>
      <c r="D7">
        <f>VLOOKUP(Tabla1[[#This Row],[CODIGO]],STOCK_PUENTEPIEDRA[],3,FALSE)</f>
        <v>31</v>
      </c>
      <c r="E7">
        <v>10</v>
      </c>
      <c r="F7">
        <f>Tabla1[[#This Row],[PROMEDIO]]-Tabla1[[#This Row],[STOCK ALM01]]</f>
        <v>0</v>
      </c>
      <c r="G7" t="str">
        <f>IF(Tabla1[[#This Row],[REQUERIMIENTO]]&gt;Tabla1[[#This Row],[STOCK ALM05]],"NO TIENE STOCK SUFICIENTE","STOCK SUFICIENTE")</f>
        <v>STOCK SUFICIENTE</v>
      </c>
    </row>
    <row r="8" spans="1:7" hidden="1" x14ac:dyDescent="0.25">
      <c r="A8" t="s">
        <v>22238</v>
      </c>
      <c r="B8" t="str">
        <f>VLOOKUP(Tabla1[[#This Row],[CODIGO]],STOCKSANLUIS[],2,FALSE)</f>
        <v>VÁLVULA DE BOLA 3/4" ODF - VABA - 206A - EVERFROST</v>
      </c>
      <c r="C8">
        <f>VLOOKUP(Tabla1[[#This Row],[CODIGO]],STOCKSANLUIS[],10,FALSE)</f>
        <v>25</v>
      </c>
      <c r="D8">
        <f>VLOOKUP(Tabla1[[#This Row],[CODIGO]],STOCK_PUENTEPIEDRA[],3,FALSE)</f>
        <v>4</v>
      </c>
      <c r="E8">
        <v>25</v>
      </c>
      <c r="F8">
        <f>Tabla1[[#This Row],[PROMEDIO]]-Tabla1[[#This Row],[STOCK ALM01]]</f>
        <v>0</v>
      </c>
      <c r="G8" t="str">
        <f>IF(Tabla1[[#This Row],[REQUERIMIENTO]]&gt;Tabla1[[#This Row],[STOCK ALM05]],"NO TIENE STOCK SUFICIENTE","STOCK SUFICIENTE")</f>
        <v>STOCK SUFICIENTE</v>
      </c>
    </row>
    <row r="9" spans="1:7" x14ac:dyDescent="0.25">
      <c r="A9" t="s">
        <v>22240</v>
      </c>
      <c r="B9" t="str">
        <f>VLOOKUP(Tabla1[[#This Row],[CODIGO]],STOCKSANLUIS[],2,FALSE)</f>
        <v>VÁLVULA DE BOLA 7/8" ODF - VABA - 207A - EVERFROST</v>
      </c>
      <c r="C9">
        <f>VLOOKUP(Tabla1[[#This Row],[CODIGO]],STOCKSANLUIS[],10,FALSE)</f>
        <v>23</v>
      </c>
      <c r="D9">
        <f>VLOOKUP(Tabla1[[#This Row],[CODIGO]],STOCK_PUENTEPIEDRA[],3,FALSE)</f>
        <v>25</v>
      </c>
      <c r="E9">
        <v>25</v>
      </c>
      <c r="F9">
        <f>Tabla1[[#This Row],[PROMEDIO]]-Tabla1[[#This Row],[STOCK ALM01]]</f>
        <v>2</v>
      </c>
      <c r="G9" t="str">
        <f>IF(Tabla1[[#This Row],[REQUERIMIENTO]]&gt;Tabla1[[#This Row],[STOCK ALM05]],"NO TIENE STOCK SUFICIENTE","STOCK SUFICIENTE")</f>
        <v>STOCK SUFICIENTE</v>
      </c>
    </row>
    <row r="10" spans="1:7" hidden="1" x14ac:dyDescent="0.25">
      <c r="A10" t="s">
        <v>22242</v>
      </c>
      <c r="B10" t="str">
        <f>VLOOKUP(Tabla1[[#This Row],[CODIGO]],STOCKSANLUIS[],2,FALSE)</f>
        <v>VISOR ROSCABLE FLARE - VASG - 5/8F - EVERFROST</v>
      </c>
      <c r="C10">
        <f>VLOOKUP(Tabla1[[#This Row],[CODIGO]],STOCKSANLUIS[],10,FALSE)</f>
        <v>10</v>
      </c>
      <c r="D10">
        <f>VLOOKUP(Tabla1[[#This Row],[CODIGO]],STOCK_PUENTEPIEDRA[],3,FALSE)</f>
        <v>20</v>
      </c>
      <c r="E10">
        <v>10</v>
      </c>
      <c r="F10">
        <f>Tabla1[[#This Row],[PROMEDIO]]-Tabla1[[#This Row],[STOCK ALM01]]</f>
        <v>0</v>
      </c>
      <c r="G10" t="str">
        <f>IF(Tabla1[[#This Row],[REQUERIMIENTO]]&gt;Tabla1[[#This Row],[STOCK ALM05]],"NO TIENE STOCK SUFICIENTE","STOCK SUFICIENTE")</f>
        <v>STOCK SUFICIENTE</v>
      </c>
    </row>
    <row r="11" spans="1:7" hidden="1" x14ac:dyDescent="0.25">
      <c r="A11" t="s">
        <v>22244</v>
      </c>
      <c r="B11" t="str">
        <f>VLOOKUP(Tabla1[[#This Row],[CODIGO]],STOCKSANLUIS[],2,FALSE)</f>
        <v>VISOR SOLDABLE - VASG - 5/8S - EVERFROST</v>
      </c>
      <c r="C11">
        <f>VLOOKUP(Tabla1[[#This Row],[CODIGO]],STOCKSANLUIS[],10,FALSE)</f>
        <v>10</v>
      </c>
      <c r="D11">
        <f>VLOOKUP(Tabla1[[#This Row],[CODIGO]],STOCK_PUENTEPIEDRA[],3,FALSE)</f>
        <v>20</v>
      </c>
      <c r="E11">
        <v>10</v>
      </c>
      <c r="F11">
        <f>Tabla1[[#This Row],[PROMEDIO]]-Tabla1[[#This Row],[STOCK ALM01]]</f>
        <v>0</v>
      </c>
      <c r="G11" t="str">
        <f>IF(Tabla1[[#This Row],[REQUERIMIENTO]]&gt;Tabla1[[#This Row],[STOCK ALM05]],"NO TIENE STOCK SUFICIENTE","STOCK SUFICIENTE")</f>
        <v>STOCK SUFICIENTE</v>
      </c>
    </row>
    <row r="12" spans="1:7" hidden="1" x14ac:dyDescent="0.25">
      <c r="A12" t="s">
        <v>22246</v>
      </c>
      <c r="B12" t="str">
        <f>VLOOKUP(Tabla1[[#This Row],[CODIGO]],STOCKSANLUIS[],2,FALSE)</f>
        <v>SIFON O TRAMPA DE 5/8" DE COBRE - P - TRAP  C X C-EVERFROST</v>
      </c>
      <c r="C12">
        <f>VLOOKUP(Tabla1[[#This Row],[CODIGO]],STOCKSANLUIS[],10,FALSE)</f>
        <v>5</v>
      </c>
      <c r="D12">
        <f>VLOOKUP(Tabla1[[#This Row],[CODIGO]],STOCK_PUENTEPIEDRA[],3,FALSE)</f>
        <v>15</v>
      </c>
      <c r="E12">
        <v>5</v>
      </c>
      <c r="F12">
        <f>Tabla1[[#This Row],[PROMEDIO]]-Tabla1[[#This Row],[STOCK ALM01]]</f>
        <v>0</v>
      </c>
      <c r="G12" t="str">
        <f>IF(Tabla1[[#This Row],[REQUERIMIENTO]]&gt;Tabla1[[#This Row],[STOCK ALM05]],"NO TIENE STOCK SUFICIENTE","STOCK SUFICIENTE")</f>
        <v>STOCK SUFICIENTE</v>
      </c>
    </row>
    <row r="13" spans="1:7" hidden="1" x14ac:dyDescent="0.25">
      <c r="A13" t="s">
        <v>22248</v>
      </c>
      <c r="B13" t="str">
        <f>VLOOKUP(Tabla1[[#This Row],[CODIGO]],STOCKSANLUIS[],2,FALSE)</f>
        <v>CARCASA PORTAFILTRO DE 5/8" - 1 FILTRO - FDA-485 - EVERFROST</v>
      </c>
      <c r="C13">
        <f>VLOOKUP(Tabla1[[#This Row],[CODIGO]],STOCKSANLUIS[],10,FALSE)</f>
        <v>2</v>
      </c>
      <c r="D13">
        <f>VLOOKUP(Tabla1[[#This Row],[CODIGO]],STOCK_PUENTEPIEDRA[],3,FALSE)</f>
        <v>8</v>
      </c>
      <c r="E13">
        <v>2</v>
      </c>
      <c r="F13">
        <f>Tabla1[[#This Row],[PROMEDIO]]-Tabla1[[#This Row],[STOCK ALM01]]</f>
        <v>0</v>
      </c>
      <c r="G13" t="str">
        <f>IF(Tabla1[[#This Row],[REQUERIMIENTO]]&gt;Tabla1[[#This Row],[STOCK ALM05]],"NO TIENE STOCK SUFICIENTE","STOCK SUFICIENTE")</f>
        <v>STOCK SUFICIENTE</v>
      </c>
    </row>
    <row r="14" spans="1:7" x14ac:dyDescent="0.25">
      <c r="A14" t="s">
        <v>22250</v>
      </c>
      <c r="B14" t="str">
        <f>VLOOKUP(Tabla1[[#This Row],[CODIGO]],STOCKSANLUIS[],2,FALSE)</f>
        <v>CARCASA PORTAFILTRO DE 7/8" - 1 FILTRO - FDA-487 - EVERFROST</v>
      </c>
      <c r="C14">
        <f>VLOOKUP(Tabla1[[#This Row],[CODIGO]],STOCKSANLUIS[],10,FALSE)</f>
        <v>0</v>
      </c>
      <c r="D14">
        <f>VLOOKUP(Tabla1[[#This Row],[CODIGO]],STOCK_PUENTEPIEDRA[],3,FALSE)</f>
        <v>8</v>
      </c>
      <c r="E14">
        <v>2</v>
      </c>
      <c r="F14">
        <f>Tabla1[[#This Row],[PROMEDIO]]-Tabla1[[#This Row],[STOCK ALM01]]</f>
        <v>2</v>
      </c>
      <c r="G14" t="str">
        <f>IF(Tabla1[[#This Row],[REQUERIMIENTO]]&gt;Tabla1[[#This Row],[STOCK ALM05]],"NO TIENE STOCK SUFICIENTE","STOCK SUFICIENTE")</f>
        <v>STOCK SUFICIENTE</v>
      </c>
    </row>
    <row r="15" spans="1:7" hidden="1" x14ac:dyDescent="0.25">
      <c r="A15" t="s">
        <v>22252</v>
      </c>
      <c r="B15" t="str">
        <f>VLOOKUP(Tabla1[[#This Row],[CODIGO]],STOCKSANLUIS[],2,FALSE)</f>
        <v>CARCASA PORTAFILTRO DE 1-1/8" - 1 FILTRO - FDA-489 - EVERFROST</v>
      </c>
      <c r="C15">
        <f>VLOOKUP(Tabla1[[#This Row],[CODIGO]],STOCKSANLUIS[],10,FALSE)</f>
        <v>2</v>
      </c>
      <c r="D15">
        <f>VLOOKUP(Tabla1[[#This Row],[CODIGO]],STOCK_PUENTEPIEDRA[],3,FALSE)</f>
        <v>3</v>
      </c>
      <c r="E15">
        <v>2</v>
      </c>
      <c r="F15">
        <f>Tabla1[[#This Row],[PROMEDIO]]-Tabla1[[#This Row],[STOCK ALM01]]</f>
        <v>0</v>
      </c>
      <c r="G15" t="str">
        <f>IF(Tabla1[[#This Row],[REQUERIMIENTO]]&gt;Tabla1[[#This Row],[STOCK ALM05]],"NO TIENE STOCK SUFICIENTE","STOCK SUFICIENTE")</f>
        <v>STOCK SUFICIENTE</v>
      </c>
    </row>
    <row r="16" spans="1:7" hidden="1" x14ac:dyDescent="0.25">
      <c r="A16" t="s">
        <v>22254</v>
      </c>
      <c r="B16" t="str">
        <f>VLOOKUP(Tabla1[[#This Row],[CODIGO]],STOCKSANLUIS[],2,FALSE)</f>
        <v>CARCASA PORTAFILTRO DE  1-3/8" - 1 FILTRO - FDA-4811 - EVERFROST</v>
      </c>
      <c r="C16">
        <f>VLOOKUP(Tabla1[[#This Row],[CODIGO]],STOCKSANLUIS[],10,FALSE)</f>
        <v>2</v>
      </c>
      <c r="D16">
        <f>VLOOKUP(Tabla1[[#This Row],[CODIGO]],STOCK_PUENTEPIEDRA[],3,FALSE)</f>
        <v>5</v>
      </c>
      <c r="E16">
        <v>2</v>
      </c>
      <c r="F16">
        <f>Tabla1[[#This Row],[PROMEDIO]]-Tabla1[[#This Row],[STOCK ALM01]]</f>
        <v>0</v>
      </c>
      <c r="G16" t="str">
        <f>IF(Tabla1[[#This Row],[REQUERIMIENTO]]&gt;Tabla1[[#This Row],[STOCK ALM05]],"NO TIENE STOCK SUFICIENTE","STOCK SUFICIENTE")</f>
        <v>STOCK SUFICIENTE</v>
      </c>
    </row>
    <row r="17" spans="1:7" hidden="1" x14ac:dyDescent="0.25">
      <c r="A17" t="s">
        <v>22256</v>
      </c>
      <c r="B17" t="str">
        <f>VLOOKUP(Tabla1[[#This Row],[CODIGO]],STOCKSANLUIS[],2,FALSE)</f>
        <v>CARCASA PORTAFILTRO DE  1-5/8" - 1 FILTRO - FDA-4813 -EVERFROST</v>
      </c>
      <c r="C17">
        <f>VLOOKUP(Tabla1[[#This Row],[CODIGO]],STOCKSANLUIS[],10,FALSE)</f>
        <v>2</v>
      </c>
      <c r="D17">
        <f>VLOOKUP(Tabla1[[#This Row],[CODIGO]],STOCK_PUENTEPIEDRA[],3,FALSE)</f>
        <v>8</v>
      </c>
      <c r="E17">
        <v>2</v>
      </c>
      <c r="F17">
        <f>Tabla1[[#This Row],[PROMEDIO]]-Tabla1[[#This Row],[STOCK ALM01]]</f>
        <v>0</v>
      </c>
      <c r="G17" t="str">
        <f>IF(Tabla1[[#This Row],[REQUERIMIENTO]]&gt;Tabla1[[#This Row],[STOCK ALM05]],"NO TIENE STOCK SUFICIENTE","STOCK SUFICIENTE")</f>
        <v>STOCK SUFICIENTE</v>
      </c>
    </row>
    <row r="18" spans="1:7" hidden="1" x14ac:dyDescent="0.25">
      <c r="A18" t="s">
        <v>22258</v>
      </c>
      <c r="B18" t="str">
        <f>VLOOKUP(Tabla1[[#This Row],[CODIGO]],STOCKSANLUIS[],2,FALSE)</f>
        <v>CARCASA PORTAFILTRO DE 2-1/8" - 1 FILTRO - FDA-4817 -EVERFROST</v>
      </c>
      <c r="C18">
        <f>VLOOKUP(Tabla1[[#This Row],[CODIGO]],STOCKSANLUIS[],10,FALSE)</f>
        <v>2</v>
      </c>
      <c r="D18">
        <f>VLOOKUP(Tabla1[[#This Row],[CODIGO]],STOCK_PUENTEPIEDRA[],3,FALSE)</f>
        <v>8</v>
      </c>
      <c r="E18">
        <v>2</v>
      </c>
      <c r="F18">
        <f>Tabla1[[#This Row],[PROMEDIO]]-Tabla1[[#This Row],[STOCK ALM01]]</f>
        <v>0</v>
      </c>
      <c r="G18" t="str">
        <f>IF(Tabla1[[#This Row],[REQUERIMIENTO]]&gt;Tabla1[[#This Row],[STOCK ALM05]],"NO TIENE STOCK SUFICIENTE","STOCK SUFICIENTE")</f>
        <v>STOCK SUFICIENTE</v>
      </c>
    </row>
    <row r="19" spans="1:7" hidden="1" x14ac:dyDescent="0.25">
      <c r="A19" t="s">
        <v>22260</v>
      </c>
      <c r="B19" t="str">
        <f>VLOOKUP(Tabla1[[#This Row],[CODIGO]],STOCKSANLUIS[],2,FALSE)</f>
        <v>ACUMULADOR DE SUCCIÓN  1-3/8"-FDQ-209 -EVERFROST</v>
      </c>
      <c r="C19">
        <f>VLOOKUP(Tabla1[[#This Row],[CODIGO]],STOCKSANLUIS[],10,FALSE)</f>
        <v>4</v>
      </c>
      <c r="D19">
        <f>VLOOKUP(Tabla1[[#This Row],[CODIGO]],STOCK_PUENTEPIEDRA[],3,FALSE)</f>
        <v>16</v>
      </c>
      <c r="E19">
        <v>4</v>
      </c>
      <c r="F19">
        <f>Tabla1[[#This Row],[PROMEDIO]]-Tabla1[[#This Row],[STOCK ALM01]]</f>
        <v>0</v>
      </c>
      <c r="G19" t="str">
        <f>IF(Tabla1[[#This Row],[REQUERIMIENTO]]&gt;Tabla1[[#This Row],[STOCK ALM05]],"NO TIENE STOCK SUFICIENTE","STOCK SUFICIENTE")</f>
        <v>STOCK SUFICIENTE</v>
      </c>
    </row>
    <row r="20" spans="1:7" hidden="1" x14ac:dyDescent="0.25">
      <c r="A20" t="s">
        <v>22262</v>
      </c>
      <c r="B20" t="str">
        <f>VLOOKUP(Tabla1[[#This Row],[CODIGO]],STOCKSANLUIS[],2,FALSE)</f>
        <v>ACUMULADOR DE SUCCIÓN 1-5/8"-FDQ-210 -EVERFROST</v>
      </c>
      <c r="C20">
        <f>VLOOKUP(Tabla1[[#This Row],[CODIGO]],STOCKSANLUIS[],10,FALSE)</f>
        <v>4</v>
      </c>
      <c r="D20">
        <f>VLOOKUP(Tabla1[[#This Row],[CODIGO]],STOCK_PUENTEPIEDRA[],3,FALSE)</f>
        <v>16</v>
      </c>
      <c r="E20">
        <v>4</v>
      </c>
      <c r="F20">
        <f>Tabla1[[#This Row],[PROMEDIO]]-Tabla1[[#This Row],[STOCK ALM01]]</f>
        <v>0</v>
      </c>
      <c r="G20" t="str">
        <f>IF(Tabla1[[#This Row],[REQUERIMIENTO]]&gt;Tabla1[[#This Row],[STOCK ALM05]],"NO TIENE STOCK SUFICIENTE","STOCK SUFICIENTE")</f>
        <v>STOCK SUFICIENTE</v>
      </c>
    </row>
    <row r="21" spans="1:7" hidden="1" x14ac:dyDescent="0.25">
      <c r="A21" t="s">
        <v>22264</v>
      </c>
      <c r="B21" t="str">
        <f>VLOOKUP(Tabla1[[#This Row],[CODIGO]],STOCKSANLUIS[],2,FALSE)</f>
        <v>SEPARADOR DE ACEITE HERMÉTICO 5/8" - FDW-55855-EVERFROST</v>
      </c>
      <c r="C21">
        <f>VLOOKUP(Tabla1[[#This Row],[CODIGO]],STOCKSANLUIS[],10,FALSE)</f>
        <v>0</v>
      </c>
      <c r="D21">
        <f>VLOOKUP(Tabla1[[#This Row],[CODIGO]],STOCK_PUENTEPIEDRA[],3,FALSE)</f>
        <v>0</v>
      </c>
      <c r="E21">
        <v>2</v>
      </c>
      <c r="F21">
        <f>Tabla1[[#This Row],[PROMEDIO]]-Tabla1[[#This Row],[STOCK ALM01]]</f>
        <v>2</v>
      </c>
      <c r="G21" t="str">
        <f>IF(Tabla1[[#This Row],[REQUERIMIENTO]]&gt;Tabla1[[#This Row],[STOCK ALM05]],"NO TIENE STOCK SUFICIENTE","STOCK SUFICIENTE")</f>
        <v>NO TIENE STOCK SUFICIENTE</v>
      </c>
    </row>
    <row r="22" spans="1:7" x14ac:dyDescent="0.25">
      <c r="A22" t="s">
        <v>22266</v>
      </c>
      <c r="B22" t="str">
        <f>VLOOKUP(Tabla1[[#This Row],[CODIGO]],STOCKSANLUIS[],2,FALSE)</f>
        <v>SEPARADOR DE ACEITE HERMÉTICO 7/8" - FDW-55877 -EVERFROST</v>
      </c>
      <c r="C22">
        <f>VLOOKUP(Tabla1[[#This Row],[CODIGO]],STOCKSANLUIS[],10,FALSE)</f>
        <v>1</v>
      </c>
      <c r="D22">
        <f>VLOOKUP(Tabla1[[#This Row],[CODIGO]],STOCK_PUENTEPIEDRA[],3,FALSE)</f>
        <v>13</v>
      </c>
      <c r="E22">
        <v>2</v>
      </c>
      <c r="F22">
        <f>Tabla1[[#This Row],[PROMEDIO]]-Tabla1[[#This Row],[STOCK ALM01]]</f>
        <v>1</v>
      </c>
      <c r="G22" t="str">
        <f>IF(Tabla1[[#This Row],[REQUERIMIENTO]]&gt;Tabla1[[#This Row],[STOCK ALM05]],"NO TIENE STOCK SUFICIENTE","STOCK SUFICIENTE")</f>
        <v>STOCK SUFICIENTE</v>
      </c>
    </row>
    <row r="23" spans="1:7" hidden="1" x14ac:dyDescent="0.25">
      <c r="A23" t="s">
        <v>22268</v>
      </c>
      <c r="B23" t="str">
        <f>VLOOKUP(Tabla1[[#This Row],[CODIGO]],STOCKSANLUIS[],2,FALSE)</f>
        <v>SEPARADOR DE ACEITE HERMÉTICO 1-1/8" - FDW-55889 -EVERFROST</v>
      </c>
      <c r="C23">
        <f>VLOOKUP(Tabla1[[#This Row],[CODIGO]],STOCKSANLUIS[],10,FALSE)</f>
        <v>2</v>
      </c>
      <c r="D23">
        <f>VLOOKUP(Tabla1[[#This Row],[CODIGO]],STOCK_PUENTEPIEDRA[],3,FALSE)</f>
        <v>8</v>
      </c>
      <c r="E23">
        <v>2</v>
      </c>
      <c r="F23">
        <f>Tabla1[[#This Row],[PROMEDIO]]-Tabla1[[#This Row],[STOCK ALM01]]</f>
        <v>0</v>
      </c>
      <c r="G23" t="str">
        <f>IF(Tabla1[[#This Row],[REQUERIMIENTO]]&gt;Tabla1[[#This Row],[STOCK ALM05]],"NO TIENE STOCK SUFICIENTE","STOCK SUFICIENTE")</f>
        <v>STOCK SUFICIENTE</v>
      </c>
    </row>
    <row r="24" spans="1:7" hidden="1" x14ac:dyDescent="0.25">
      <c r="A24" t="s">
        <v>22270</v>
      </c>
      <c r="B24" t="str">
        <f>VLOOKUP(Tabla1[[#This Row],[CODIGO]],STOCKSANLUIS[],2,FALSE)</f>
        <v>SEPARADOR DE ACEITE HERMÉTICO 1-3/8" - FDW-559011 -EVERFROST</v>
      </c>
      <c r="C24">
        <f>VLOOKUP(Tabla1[[#This Row],[CODIGO]],STOCKSANLUIS[],10,FALSE)</f>
        <v>2</v>
      </c>
      <c r="D24">
        <f>VLOOKUP(Tabla1[[#This Row],[CODIGO]],STOCK_PUENTEPIEDRA[],3,FALSE)</f>
        <v>18</v>
      </c>
      <c r="E24">
        <v>2</v>
      </c>
      <c r="F24">
        <f>Tabla1[[#This Row],[PROMEDIO]]-Tabla1[[#This Row],[STOCK ALM01]]</f>
        <v>0</v>
      </c>
      <c r="G24" t="str">
        <f>IF(Tabla1[[#This Row],[REQUERIMIENTO]]&gt;Tabla1[[#This Row],[STOCK ALM05]],"NO TIENE STOCK SUFICIENTE","STOCK SUFICIENTE")</f>
        <v>STOCK SUFICIENTE</v>
      </c>
    </row>
    <row r="25" spans="1:7" hidden="1" x14ac:dyDescent="0.25">
      <c r="A25" t="s">
        <v>22272</v>
      </c>
      <c r="B25" t="str">
        <f>VLOOKUP(Tabla1[[#This Row],[CODIGO]],STOCKSANLUIS[],2,FALSE)</f>
        <v>KIT DE HERRAMIENTAS DE ABOCINADO Y EXPANSION - 1/8”, 3/16”, 1/4”, 5/16”, 3/8”, 7/16”, 1/2”, 5/8”, 3/4” O.D. - CT-275-EVERFROST</v>
      </c>
      <c r="C25">
        <f>VLOOKUP(Tabla1[[#This Row],[CODIGO]],STOCKSANLUIS[],10,FALSE)</f>
        <v>9</v>
      </c>
      <c r="D25">
        <f>VLOOKUP(Tabla1[[#This Row],[CODIGO]],STOCK_PUENTEPIEDRA[],3,FALSE)</f>
        <v>11</v>
      </c>
      <c r="E25">
        <v>12</v>
      </c>
      <c r="F25">
        <f>Tabla1[[#This Row],[PROMEDIO]]-Tabla1[[#This Row],[STOCK ALM01]]</f>
        <v>3</v>
      </c>
      <c r="G25" t="str">
        <f>IF(Tabla1[[#This Row],[REQUERIMIENTO]]&gt;Tabla1[[#This Row],[STOCK ALM05]],"NO TIENE STOCK SUFICIENTE","STOCK SUFICIENTE")</f>
        <v>STOCK SUFICIENTE</v>
      </c>
    </row>
    <row r="26" spans="1:7" hidden="1" x14ac:dyDescent="0.25">
      <c r="A26" t="s">
        <v>22274</v>
      </c>
      <c r="B26" t="str">
        <f>VLOOKUP(Tabla1[[#This Row],[CODIGO]],STOCKSANLUIS[],2,FALSE)</f>
        <v>KIT DE HERRAMIENTAS DE ABOCINADO Y EXPANSION - 1/8”, 3/16”, 1/4”, 5/16”, 3/8”, 7/16”, 1/2”, 5/8”, 3/4” O.D. INC CORTA TUBO Y RATCHET - CT-278 - EVERFROST</v>
      </c>
      <c r="C26">
        <f>VLOOKUP(Tabla1[[#This Row],[CODIGO]],STOCKSANLUIS[],10,FALSE)</f>
        <v>0</v>
      </c>
      <c r="D26">
        <f>VLOOKUP(Tabla1[[#This Row],[CODIGO]],STOCK_PUENTEPIEDRA[],3,FALSE)</f>
        <v>0</v>
      </c>
      <c r="E26">
        <v>12</v>
      </c>
      <c r="F26">
        <f>Tabla1[[#This Row],[PROMEDIO]]-Tabla1[[#This Row],[STOCK ALM01]]</f>
        <v>12</v>
      </c>
      <c r="G26" t="str">
        <f>IF(Tabla1[[#This Row],[REQUERIMIENTO]]&gt;Tabla1[[#This Row],[STOCK ALM05]],"NO TIENE STOCK SUFICIENTE","STOCK SUFICIENTE")</f>
        <v>NO TIENE STOCK SUFICIENTE</v>
      </c>
    </row>
    <row r="27" spans="1:7" x14ac:dyDescent="0.25">
      <c r="A27" t="s">
        <v>22276</v>
      </c>
      <c r="B27" t="str">
        <f>VLOOKUP(Tabla1[[#This Row],[CODIGO]],STOCKSANLUIS[],2,FALSE)</f>
        <v>BOMBA MANUAL DE TRANSFERENCIA DE ACEITE - PCO-01-EVERFROST</v>
      </c>
      <c r="C27">
        <f>VLOOKUP(Tabla1[[#This Row],[CODIGO]],STOCKSANLUIS[],10,FALSE)</f>
        <v>0</v>
      </c>
      <c r="D27">
        <f>VLOOKUP(Tabla1[[#This Row],[CODIGO]],STOCK_PUENTEPIEDRA[],3,FALSE)</f>
        <v>4</v>
      </c>
      <c r="E27">
        <v>2</v>
      </c>
      <c r="F27">
        <f>Tabla1[[#This Row],[PROMEDIO]]-Tabla1[[#This Row],[STOCK ALM01]]</f>
        <v>2</v>
      </c>
      <c r="G27" t="str">
        <f>IF(Tabla1[[#This Row],[REQUERIMIENTO]]&gt;Tabla1[[#This Row],[STOCK ALM05]],"NO TIENE STOCK SUFICIENTE","STOCK SUFICIENTE")</f>
        <v>STOCK SUFICIENTE</v>
      </c>
    </row>
    <row r="28" spans="1:7" hidden="1" x14ac:dyDescent="0.25">
      <c r="A28" t="s">
        <v>22278</v>
      </c>
      <c r="B28" t="str">
        <f>VLOOKUP(Tabla1[[#This Row],[CODIGO]],STOCKSANLUIS[],2,FALSE)</f>
        <v>VÁLVULA PARA LATA ROSCA SAE DE 7/16" Y SAE DE 1/4"-EVERFROST</v>
      </c>
      <c r="C28">
        <f>VLOOKUP(Tabla1[[#This Row],[CODIGO]],STOCKSANLUIS[],10,FALSE)</f>
        <v>0</v>
      </c>
      <c r="D28">
        <f>VLOOKUP(Tabla1[[#This Row],[CODIGO]],STOCK_PUENTEPIEDRA[],3,FALSE)</f>
        <v>0</v>
      </c>
      <c r="E28">
        <v>20</v>
      </c>
      <c r="F28">
        <f>Tabla1[[#This Row],[PROMEDIO]]-Tabla1[[#This Row],[STOCK ALM01]]</f>
        <v>20</v>
      </c>
      <c r="G28" t="str">
        <f>IF(Tabla1[[#This Row],[REQUERIMIENTO]]&gt;Tabla1[[#This Row],[STOCK ALM05]],"NO TIENE STOCK SUFICIENTE","STOCK SUFICIENTE")</f>
        <v>NO TIENE STOCK SUFICIENTE</v>
      </c>
    </row>
    <row r="29" spans="1:7" x14ac:dyDescent="0.25">
      <c r="A29" t="s">
        <v>22280</v>
      </c>
      <c r="B29" t="str">
        <f>VLOOKUP(Tabla1[[#This Row],[CODIGO]],STOCKSANLUIS[],2,FALSE)</f>
        <v>VÁLVULA ROTALOCK V06 -1 ODF 1/2" -VARV-20-EVERFROST</v>
      </c>
      <c r="C29">
        <f>VLOOKUP(Tabla1[[#This Row],[CODIGO]],STOCKSANLUIS[],10,FALSE)</f>
        <v>8</v>
      </c>
      <c r="D29">
        <f>VLOOKUP(Tabla1[[#This Row],[CODIGO]],STOCK_PUENTEPIEDRA[],3,FALSE)</f>
        <v>3</v>
      </c>
      <c r="E29">
        <v>10</v>
      </c>
      <c r="F29">
        <f>Tabla1[[#This Row],[PROMEDIO]]-Tabla1[[#This Row],[STOCK ALM01]]</f>
        <v>2</v>
      </c>
      <c r="G29" t="str">
        <f>IF(Tabla1[[#This Row],[REQUERIMIENTO]]&gt;Tabla1[[#This Row],[STOCK ALM05]],"NO TIENE STOCK SUFICIENTE","STOCK SUFICIENTE")</f>
        <v>STOCK SUFICIENTE</v>
      </c>
    </row>
    <row r="30" spans="1:7" x14ac:dyDescent="0.25">
      <c r="A30" t="s">
        <v>22282</v>
      </c>
      <c r="B30" t="str">
        <f>VLOOKUP(Tabla1[[#This Row],[CODIGO]],STOCKSANLUIS[],2,FALSE)</f>
        <v>VÁLVULA ROTALOCK V09 -1 1/4" ODF 5/8" -VARV-30-EVERFROST</v>
      </c>
      <c r="C30">
        <f>VLOOKUP(Tabla1[[#This Row],[CODIGO]],STOCKSANLUIS[],10,FALSE)</f>
        <v>3</v>
      </c>
      <c r="D30">
        <f>VLOOKUP(Tabla1[[#This Row],[CODIGO]],STOCK_PUENTEPIEDRA[],3,FALSE)</f>
        <v>8</v>
      </c>
      <c r="E30">
        <v>10</v>
      </c>
      <c r="F30">
        <f>Tabla1[[#This Row],[PROMEDIO]]-Tabla1[[#This Row],[STOCK ALM01]]</f>
        <v>7</v>
      </c>
      <c r="G30" t="str">
        <f>IF(Tabla1[[#This Row],[REQUERIMIENTO]]&gt;Tabla1[[#This Row],[STOCK ALM05]],"NO TIENE STOCK SUFICIENTE","STOCK SUFICIENTE")</f>
        <v>STOCK SUFICIENTE</v>
      </c>
    </row>
    <row r="31" spans="1:7" x14ac:dyDescent="0.25">
      <c r="A31" t="s">
        <v>22284</v>
      </c>
      <c r="B31" t="str">
        <f>VLOOKUP(Tabla1[[#This Row],[CODIGO]],STOCKSANLUIS[],2,FALSE)</f>
        <v>VÁLVULA ROTALOCK V07 - 1 3/4" ODF 7/8" -VARV-30-EVERFROST</v>
      </c>
      <c r="C31">
        <f>VLOOKUP(Tabla1[[#This Row],[CODIGO]],STOCKSANLUIS[],10,FALSE)</f>
        <v>4</v>
      </c>
      <c r="D31">
        <f>VLOOKUP(Tabla1[[#This Row],[CODIGO]],STOCK_PUENTEPIEDRA[],3,FALSE)</f>
        <v>2</v>
      </c>
      <c r="E31">
        <v>10</v>
      </c>
      <c r="F31">
        <f>Tabla1[[#This Row],[PROMEDIO]]-Tabla1[[#This Row],[STOCK ALM01]]</f>
        <v>6</v>
      </c>
      <c r="G31" t="str">
        <f>IF(Tabla1[[#This Row],[REQUERIMIENTO]]&gt;Tabla1[[#This Row],[STOCK ALM05]],"NO TIENE STOCK SUFICIENTE","STOCK SUFICIENTE")</f>
        <v>NO TIENE STOCK SUFICIENTE</v>
      </c>
    </row>
    <row r="32" spans="1:7" hidden="1" x14ac:dyDescent="0.25">
      <c r="A32" t="s">
        <v>22287</v>
      </c>
      <c r="B32" t="str">
        <f>VLOOKUP(Tabla1[[#This Row],[CODIGO]],STOCKSANLUIS[],2,FALSE)</f>
        <v xml:space="preserve">VÁLVULA DE BOLA 1/4" ODF -VABV-202A - EVERFROST   </v>
      </c>
      <c r="C32">
        <f>VLOOKUP(Tabla1[[#This Row],[CODIGO]],STOCKSANLUIS[],10,FALSE)</f>
        <v>10</v>
      </c>
      <c r="D32">
        <f>VLOOKUP(Tabla1[[#This Row],[CODIGO]],STOCK_PUENTEPIEDRA[],3,FALSE)</f>
        <v>40</v>
      </c>
      <c r="E32">
        <v>10</v>
      </c>
      <c r="F32">
        <f>Tabla1[[#This Row],[PROMEDIO]]-Tabla1[[#This Row],[STOCK ALM01]]</f>
        <v>0</v>
      </c>
      <c r="G32" t="str">
        <f>IF(Tabla1[[#This Row],[REQUERIMIENTO]]&gt;Tabla1[[#This Row],[STOCK ALM05]],"NO TIENE STOCK SUFICIENTE","STOCK SUFICIENTE")</f>
        <v>STOCK SUFICIENTE</v>
      </c>
    </row>
    <row r="33" spans="1:7" hidden="1" x14ac:dyDescent="0.25">
      <c r="A33" t="s">
        <v>22289</v>
      </c>
      <c r="B33" t="str">
        <f>VLOOKUP(Tabla1[[#This Row],[CODIGO]],STOCKSANLUIS[],2,FALSE)</f>
        <v xml:space="preserve">VÁLVULA DE BOLA 3/8" ODF -VABA-203A - EVERFROST   </v>
      </c>
      <c r="C33">
        <f>VLOOKUP(Tabla1[[#This Row],[CODIGO]],STOCKSANLUIS[],10,FALSE)</f>
        <v>10</v>
      </c>
      <c r="D33">
        <f>VLOOKUP(Tabla1[[#This Row],[CODIGO]],STOCK_PUENTEPIEDRA[],3,FALSE)</f>
        <v>5</v>
      </c>
      <c r="E33">
        <v>10</v>
      </c>
      <c r="F33">
        <f>Tabla1[[#This Row],[PROMEDIO]]-Tabla1[[#This Row],[STOCK ALM01]]</f>
        <v>0</v>
      </c>
      <c r="G33" t="str">
        <f>IF(Tabla1[[#This Row],[REQUERIMIENTO]]&gt;Tabla1[[#This Row],[STOCK ALM05]],"NO TIENE STOCK SUFICIENTE","STOCK SUFICIENTE")</f>
        <v>STOCK SUFICIENTE</v>
      </c>
    </row>
    <row r="34" spans="1:7" x14ac:dyDescent="0.25">
      <c r="A34" t="s">
        <v>22291</v>
      </c>
      <c r="B34" t="str">
        <f>VLOOKUP(Tabla1[[#This Row],[CODIGO]],STOCKSANLUIS[],2,FALSE)</f>
        <v xml:space="preserve">VÁLVULA DE BOLA 1/2" ODF -VABA-204A - EVERFROST   </v>
      </c>
      <c r="C34">
        <f>VLOOKUP(Tabla1[[#This Row],[CODIGO]],STOCKSANLUIS[],10,FALSE)</f>
        <v>9</v>
      </c>
      <c r="D34">
        <f>VLOOKUP(Tabla1[[#This Row],[CODIGO]],STOCK_PUENTEPIEDRA[],3,FALSE)</f>
        <v>38</v>
      </c>
      <c r="E34">
        <v>10</v>
      </c>
      <c r="F34">
        <f>Tabla1[[#This Row],[PROMEDIO]]-Tabla1[[#This Row],[STOCK ALM01]]</f>
        <v>1</v>
      </c>
      <c r="G34" t="str">
        <f>IF(Tabla1[[#This Row],[REQUERIMIENTO]]&gt;Tabla1[[#This Row],[STOCK ALM05]],"NO TIENE STOCK SUFICIENTE","STOCK SUFICIENTE")</f>
        <v>STOCK SUFICIENTE</v>
      </c>
    </row>
    <row r="35" spans="1:7" hidden="1" x14ac:dyDescent="0.25">
      <c r="A35" t="s">
        <v>22293</v>
      </c>
      <c r="B35" t="str">
        <f>VLOOKUP(Tabla1[[#This Row],[CODIGO]],STOCKSANLUIS[],2,FALSE)</f>
        <v>VISOR ROSCABLE FLARE - VASG - 3/8F - EVERFROST</v>
      </c>
      <c r="C35">
        <f>VLOOKUP(Tabla1[[#This Row],[CODIGO]],STOCKSANLUIS[],10,FALSE)</f>
        <v>5</v>
      </c>
      <c r="D35">
        <f>VLOOKUP(Tabla1[[#This Row],[CODIGO]],STOCK_PUENTEPIEDRA[],3,FALSE)</f>
        <v>14</v>
      </c>
      <c r="E35">
        <v>6</v>
      </c>
      <c r="F35">
        <f>Tabla1[[#This Row],[PROMEDIO]]-Tabla1[[#This Row],[STOCK ALM01]]</f>
        <v>1</v>
      </c>
      <c r="G35" t="str">
        <f>IF(Tabla1[[#This Row],[REQUERIMIENTO]]&gt;Tabla1[[#This Row],[STOCK ALM05]],"NO TIENE STOCK SUFICIENTE","STOCK SUFICIENTE")</f>
        <v>STOCK SUFICIENTE</v>
      </c>
    </row>
    <row r="36" spans="1:7" x14ac:dyDescent="0.25">
      <c r="A36" t="s">
        <v>22295</v>
      </c>
      <c r="B36" t="str">
        <f>VLOOKUP(Tabla1[[#This Row],[CODIGO]],STOCKSANLUIS[],2,FALSE)</f>
        <v>VISOR ROSCABLE FLARE - VASG - 1/2F - EVERFROST</v>
      </c>
      <c r="C36">
        <f>VLOOKUP(Tabla1[[#This Row],[CODIGO]],STOCKSANLUIS[],10,FALSE)</f>
        <v>5</v>
      </c>
      <c r="D36">
        <f>VLOOKUP(Tabla1[[#This Row],[CODIGO]],STOCK_PUENTEPIEDRA[],3,FALSE)</f>
        <v>24</v>
      </c>
      <c r="E36">
        <v>6</v>
      </c>
      <c r="F36">
        <f>Tabla1[[#This Row],[PROMEDIO]]-Tabla1[[#This Row],[STOCK ALM01]]</f>
        <v>1</v>
      </c>
      <c r="G36" t="str">
        <f>IF(Tabla1[[#This Row],[REQUERIMIENTO]]&gt;Tabla1[[#This Row],[STOCK ALM05]],"NO TIENE STOCK SUFICIENTE","STOCK SUFICIENTE")</f>
        <v>STOCK SUFICIENTE</v>
      </c>
    </row>
    <row r="37" spans="1:7" hidden="1" x14ac:dyDescent="0.25">
      <c r="A37" t="s">
        <v>22297</v>
      </c>
      <c r="B37" t="str">
        <f>VLOOKUP(Tabla1[[#This Row],[CODIGO]],STOCKSANLUIS[],2,FALSE)</f>
        <v>VISOR SOLDABLE - VASG - 3/8S - EVERFROST</v>
      </c>
      <c r="C37">
        <f>VLOOKUP(Tabla1[[#This Row],[CODIGO]],STOCKSANLUIS[],10,FALSE)</f>
        <v>0</v>
      </c>
      <c r="D37">
        <f>VLOOKUP(Tabla1[[#This Row],[CODIGO]],STOCK_PUENTEPIEDRA[],3,FALSE)</f>
        <v>20</v>
      </c>
      <c r="E37">
        <v>6</v>
      </c>
      <c r="F37">
        <f>Tabla1[[#This Row],[PROMEDIO]]-Tabla1[[#This Row],[STOCK ALM01]]</f>
        <v>6</v>
      </c>
      <c r="G37" t="str">
        <f>IF(Tabla1[[#This Row],[REQUERIMIENTO]]&gt;Tabla1[[#This Row],[STOCK ALM05]],"NO TIENE STOCK SUFICIENTE","STOCK SUFICIENTE")</f>
        <v>STOCK SUFICIENTE</v>
      </c>
    </row>
    <row r="38" spans="1:7" hidden="1" x14ac:dyDescent="0.25">
      <c r="A38" t="s">
        <v>22299</v>
      </c>
      <c r="B38" t="str">
        <f>VLOOKUP(Tabla1[[#This Row],[CODIGO]],STOCKSANLUIS[],2,FALSE)</f>
        <v>VISOR SOLDABLE - VASG - 1/2S - EVERFROST</v>
      </c>
      <c r="C38">
        <f>VLOOKUP(Tabla1[[#This Row],[CODIGO]],STOCKSANLUIS[],10,FALSE)</f>
        <v>6</v>
      </c>
      <c r="D38">
        <f>VLOOKUP(Tabla1[[#This Row],[CODIGO]],STOCK_PUENTEPIEDRA[],3,FALSE)</f>
        <v>18</v>
      </c>
      <c r="E38">
        <v>6</v>
      </c>
      <c r="F38">
        <f>Tabla1[[#This Row],[PROMEDIO]]-Tabla1[[#This Row],[STOCK ALM01]]</f>
        <v>0</v>
      </c>
      <c r="G38" t="str">
        <f>IF(Tabla1[[#This Row],[REQUERIMIENTO]]&gt;Tabla1[[#This Row],[STOCK ALM05]],"NO TIENE STOCK SUFICIENTE","STOCK SUFICIENTE")</f>
        <v>STOCK SUFICIENTE</v>
      </c>
    </row>
    <row r="39" spans="1:7" x14ac:dyDescent="0.25">
      <c r="A39" t="s">
        <v>22301</v>
      </c>
      <c r="B39" t="str">
        <f>VLOOKUP(Tabla1[[#This Row],[CODIGO]],STOCKSANLUIS[],2,FALSE)</f>
        <v>TUERCA DE BRONCE 1/4"-EVERFROST-BFSN-1/4</v>
      </c>
      <c r="C39">
        <f>VLOOKUP(Tabla1[[#This Row],[CODIGO]],STOCKSANLUIS[],10,FALSE)</f>
        <v>39</v>
      </c>
      <c r="D39">
        <f>VLOOKUP(Tabla1[[#This Row],[CODIGO]],STOCK_PUENTEPIEDRA[],3,FALSE)</f>
        <v>20</v>
      </c>
      <c r="E39">
        <v>100</v>
      </c>
      <c r="F39">
        <f>Tabla1[[#This Row],[PROMEDIO]]-Tabla1[[#This Row],[STOCK ALM01]]</f>
        <v>61</v>
      </c>
      <c r="G39" t="str">
        <f>IF(Tabla1[[#This Row],[REQUERIMIENTO]]&gt;Tabla1[[#This Row],[STOCK ALM05]],"NO TIENE STOCK SUFICIENTE","STOCK SUFICIENTE")</f>
        <v>NO TIENE STOCK SUFICIENTE</v>
      </c>
    </row>
    <row r="40" spans="1:7" hidden="1" x14ac:dyDescent="0.25">
      <c r="A40" t="s">
        <v>22303</v>
      </c>
      <c r="B40" t="str">
        <f>VLOOKUP(Tabla1[[#This Row],[CODIGO]],STOCKSANLUIS[],2,FALSE)</f>
        <v>TUERCA DE BRONCE 5/16"-EVERFROST-BFSN-5/16</v>
      </c>
      <c r="C40">
        <f>VLOOKUP(Tabla1[[#This Row],[CODIGO]],STOCKSANLUIS[],10,FALSE)</f>
        <v>100</v>
      </c>
      <c r="D40">
        <f>VLOOKUP(Tabla1[[#This Row],[CODIGO]],STOCK_PUENTEPIEDRA[],3,FALSE)</f>
        <v>100</v>
      </c>
      <c r="E40">
        <v>100</v>
      </c>
      <c r="F40">
        <f>Tabla1[[#This Row],[PROMEDIO]]-Tabla1[[#This Row],[STOCK ALM01]]</f>
        <v>0</v>
      </c>
      <c r="G40" t="str">
        <f>IF(Tabla1[[#This Row],[REQUERIMIENTO]]&gt;Tabla1[[#This Row],[STOCK ALM05]],"NO TIENE STOCK SUFICIENTE","STOCK SUFICIENTE")</f>
        <v>STOCK SUFICIENTE</v>
      </c>
    </row>
    <row r="41" spans="1:7" x14ac:dyDescent="0.25">
      <c r="A41" t="s">
        <v>22305</v>
      </c>
      <c r="B41" t="str">
        <f>VLOOKUP(Tabla1[[#This Row],[CODIGO]],STOCKSANLUIS[],2,FALSE)</f>
        <v>TUERCA DE BRONCE 3/8"-EVERFROST-BFSN-3/8</v>
      </c>
      <c r="C41">
        <f>VLOOKUP(Tabla1[[#This Row],[CODIGO]],STOCKSANLUIS[],10,FALSE)</f>
        <v>86</v>
      </c>
      <c r="D41">
        <f>VLOOKUP(Tabla1[[#This Row],[CODIGO]],STOCK_PUENTEPIEDRA[],3,FALSE)</f>
        <v>98</v>
      </c>
      <c r="E41">
        <v>100</v>
      </c>
      <c r="F41">
        <f>Tabla1[[#This Row],[PROMEDIO]]-Tabla1[[#This Row],[STOCK ALM01]]</f>
        <v>14</v>
      </c>
      <c r="G41" t="str">
        <f>IF(Tabla1[[#This Row],[REQUERIMIENTO]]&gt;Tabla1[[#This Row],[STOCK ALM05]],"NO TIENE STOCK SUFICIENTE","STOCK SUFICIENTE")</f>
        <v>STOCK SUFICIENTE</v>
      </c>
    </row>
    <row r="42" spans="1:7" x14ac:dyDescent="0.25">
      <c r="A42" t="s">
        <v>22307</v>
      </c>
      <c r="B42" t="str">
        <f>VLOOKUP(Tabla1[[#This Row],[CODIGO]],STOCKSANLUIS[],2,FALSE)</f>
        <v>TUERCA DE BRONCE 1/2"-EVERFROST-BFSN-1/2</v>
      </c>
      <c r="C42">
        <f>VLOOKUP(Tabla1[[#This Row],[CODIGO]],STOCKSANLUIS[],10,FALSE)</f>
        <v>48</v>
      </c>
      <c r="D42">
        <f>VLOOKUP(Tabla1[[#This Row],[CODIGO]],STOCK_PUENTEPIEDRA[],3,FALSE)</f>
        <v>150</v>
      </c>
      <c r="E42">
        <v>50</v>
      </c>
      <c r="F42">
        <f>Tabla1[[#This Row],[PROMEDIO]]-Tabla1[[#This Row],[STOCK ALM01]]</f>
        <v>2</v>
      </c>
      <c r="G42" t="str">
        <f>IF(Tabla1[[#This Row],[REQUERIMIENTO]]&gt;Tabla1[[#This Row],[STOCK ALM05]],"NO TIENE STOCK SUFICIENTE","STOCK SUFICIENTE")</f>
        <v>STOCK SUFICIENTE</v>
      </c>
    </row>
    <row r="43" spans="1:7" hidden="1" x14ac:dyDescent="0.25">
      <c r="A43" t="s">
        <v>22309</v>
      </c>
      <c r="B43" t="str">
        <f>VLOOKUP(Tabla1[[#This Row],[CODIGO]],STOCKSANLUIS[],2,FALSE)</f>
        <v>TUERCA DE BRONCE 5/8"-EVERFROST-BFSN-5/8</v>
      </c>
      <c r="C43">
        <f>VLOOKUP(Tabla1[[#This Row],[CODIGO]],STOCKSANLUIS[],10,FALSE)</f>
        <v>25</v>
      </c>
      <c r="D43">
        <f>VLOOKUP(Tabla1[[#This Row],[CODIGO]],STOCK_PUENTEPIEDRA[],3,FALSE)</f>
        <v>139</v>
      </c>
      <c r="E43">
        <v>25</v>
      </c>
      <c r="F43">
        <f>Tabla1[[#This Row],[PROMEDIO]]-Tabla1[[#This Row],[STOCK ALM01]]</f>
        <v>0</v>
      </c>
      <c r="G43" t="str">
        <f>IF(Tabla1[[#This Row],[REQUERIMIENTO]]&gt;Tabla1[[#This Row],[STOCK ALM05]],"NO TIENE STOCK SUFICIENTE","STOCK SUFICIENTE")</f>
        <v>STOCK SUFICIENTE</v>
      </c>
    </row>
    <row r="44" spans="1:7" hidden="1" x14ac:dyDescent="0.25">
      <c r="A44" t="s">
        <v>22311</v>
      </c>
      <c r="B44" t="str">
        <f>VLOOKUP(Tabla1[[#This Row],[CODIGO]],STOCKSANLUIS[],2,FALSE)</f>
        <v>TUERCA DE BRONCE 3/4"-EVERFROST-BFSN-3/4</v>
      </c>
      <c r="C44">
        <f>VLOOKUP(Tabla1[[#This Row],[CODIGO]],STOCKSANLUIS[],10,FALSE)</f>
        <v>25</v>
      </c>
      <c r="D44">
        <f>VLOOKUP(Tabla1[[#This Row],[CODIGO]],STOCK_PUENTEPIEDRA[],3,FALSE)</f>
        <v>175</v>
      </c>
      <c r="E44">
        <v>25</v>
      </c>
      <c r="F44">
        <f>Tabla1[[#This Row],[PROMEDIO]]-Tabla1[[#This Row],[STOCK ALM01]]</f>
        <v>0</v>
      </c>
      <c r="G44" t="str">
        <f>IF(Tabla1[[#This Row],[REQUERIMIENTO]]&gt;Tabla1[[#This Row],[STOCK ALM05]],"NO TIENE STOCK SUFICIENTE","STOCK SUFICIENTE")</f>
        <v>STOCK SUFICIENTE</v>
      </c>
    </row>
    <row r="45" spans="1:7" hidden="1" x14ac:dyDescent="0.25">
      <c r="A45" t="s">
        <v>22313</v>
      </c>
      <c r="B45" t="str">
        <f>VLOOKUP(Tabla1[[#This Row],[CODIGO]],STOCKSANLUIS[],2,FALSE)</f>
        <v>TUERCA DE BRONCE 1/4"-EVERFROST-BFFN - REFORZADA</v>
      </c>
      <c r="C45">
        <f>VLOOKUP(Tabla1[[#This Row],[CODIGO]],STOCKSANLUIS[],10,FALSE)</f>
        <v>0</v>
      </c>
      <c r="D45">
        <f>VLOOKUP(Tabla1[[#This Row],[CODIGO]],STOCK_PUENTEPIEDRA[],3,FALSE)</f>
        <v>0</v>
      </c>
      <c r="E45">
        <v>100</v>
      </c>
      <c r="F45">
        <f>Tabla1[[#This Row],[PROMEDIO]]-Tabla1[[#This Row],[STOCK ALM01]]</f>
        <v>100</v>
      </c>
      <c r="G45" t="str">
        <f>IF(Tabla1[[#This Row],[REQUERIMIENTO]]&gt;Tabla1[[#This Row],[STOCK ALM05]],"NO TIENE STOCK SUFICIENTE","STOCK SUFICIENTE")</f>
        <v>NO TIENE STOCK SUFICIENTE</v>
      </c>
    </row>
    <row r="46" spans="1:7" hidden="1" x14ac:dyDescent="0.25">
      <c r="A46" t="s">
        <v>22315</v>
      </c>
      <c r="B46" t="str">
        <f>VLOOKUP(Tabla1[[#This Row],[CODIGO]],STOCKSANLUIS[],2,FALSE)</f>
        <v>TUERCA DE BRONCE 5/16"-EVERFROST-BFFN - REFORZADA</v>
      </c>
      <c r="C46">
        <f>VLOOKUP(Tabla1[[#This Row],[CODIGO]],STOCKSANLUIS[],10,FALSE)</f>
        <v>100</v>
      </c>
      <c r="D46">
        <f>VLOOKUP(Tabla1[[#This Row],[CODIGO]],STOCK_PUENTEPIEDRA[],3,FALSE)</f>
        <v>0</v>
      </c>
      <c r="E46">
        <v>100</v>
      </c>
      <c r="F46">
        <f>Tabla1[[#This Row],[PROMEDIO]]-Tabla1[[#This Row],[STOCK ALM01]]</f>
        <v>0</v>
      </c>
      <c r="G46" t="str">
        <f>IF(Tabla1[[#This Row],[REQUERIMIENTO]]&gt;Tabla1[[#This Row],[STOCK ALM05]],"NO TIENE STOCK SUFICIENTE","STOCK SUFICIENTE")</f>
        <v>STOCK SUFICIENTE</v>
      </c>
    </row>
    <row r="47" spans="1:7" hidden="1" x14ac:dyDescent="0.25">
      <c r="A47" t="s">
        <v>22317</v>
      </c>
      <c r="B47" t="str">
        <f>VLOOKUP(Tabla1[[#This Row],[CODIGO]],STOCKSANLUIS[],2,FALSE)</f>
        <v>TUERCA DE BONCE 3/8"-EVERFROST-BFFN - REFORZADA</v>
      </c>
      <c r="C47">
        <f>VLOOKUP(Tabla1[[#This Row],[CODIGO]],STOCKSANLUIS[],10,FALSE)</f>
        <v>50</v>
      </c>
      <c r="D47">
        <f>VLOOKUP(Tabla1[[#This Row],[CODIGO]],STOCK_PUENTEPIEDRA[],3,FALSE)</f>
        <v>46</v>
      </c>
      <c r="E47">
        <v>50</v>
      </c>
      <c r="F47">
        <f>Tabla1[[#This Row],[PROMEDIO]]-Tabla1[[#This Row],[STOCK ALM01]]</f>
        <v>0</v>
      </c>
      <c r="G47" t="str">
        <f>IF(Tabla1[[#This Row],[REQUERIMIENTO]]&gt;Tabla1[[#This Row],[STOCK ALM05]],"NO TIENE STOCK SUFICIENTE","STOCK SUFICIENTE")</f>
        <v>STOCK SUFICIENTE</v>
      </c>
    </row>
    <row r="48" spans="1:7" x14ac:dyDescent="0.25">
      <c r="A48" t="s">
        <v>22319</v>
      </c>
      <c r="B48" t="str">
        <f>VLOOKUP(Tabla1[[#This Row],[CODIGO]],STOCKSANLUIS[],2,FALSE)</f>
        <v>TUERCA DE BRONCE 1/2"-EVERFROST-BFFN - REFORZADA</v>
      </c>
      <c r="C48">
        <f>VLOOKUP(Tabla1[[#This Row],[CODIGO]],STOCKSANLUIS[],10,FALSE)</f>
        <v>48</v>
      </c>
      <c r="D48">
        <f>VLOOKUP(Tabla1[[#This Row],[CODIGO]],STOCK_PUENTEPIEDRA[],3,FALSE)</f>
        <v>50</v>
      </c>
      <c r="E48">
        <v>50</v>
      </c>
      <c r="F48">
        <f>Tabla1[[#This Row],[PROMEDIO]]-Tabla1[[#This Row],[STOCK ALM01]]</f>
        <v>2</v>
      </c>
      <c r="G48" t="str">
        <f>IF(Tabla1[[#This Row],[REQUERIMIENTO]]&gt;Tabla1[[#This Row],[STOCK ALM05]],"NO TIENE STOCK SUFICIENTE","STOCK SUFICIENTE")</f>
        <v>STOCK SUFICIENTE</v>
      </c>
    </row>
    <row r="49" spans="1:7" hidden="1" x14ac:dyDescent="0.25">
      <c r="A49" t="s">
        <v>22321</v>
      </c>
      <c r="B49" t="str">
        <f>VLOOKUP(Tabla1[[#This Row],[CODIGO]],STOCKSANLUIS[],2,FALSE)</f>
        <v>TUERCA DE BRONCE 5/8"-EVERFROST-BFFN - REFORZADA</v>
      </c>
      <c r="C49">
        <f>VLOOKUP(Tabla1[[#This Row],[CODIGO]],STOCKSANLUIS[],10,FALSE)</f>
        <v>0</v>
      </c>
      <c r="D49">
        <f>VLOOKUP(Tabla1[[#This Row],[CODIGO]],STOCK_PUENTEPIEDRA[],3,FALSE)</f>
        <v>0</v>
      </c>
      <c r="E49">
        <v>50</v>
      </c>
      <c r="F49">
        <f>Tabla1[[#This Row],[PROMEDIO]]-Tabla1[[#This Row],[STOCK ALM01]]</f>
        <v>50</v>
      </c>
      <c r="G49" t="str">
        <f>IF(Tabla1[[#This Row],[REQUERIMIENTO]]&gt;Tabla1[[#This Row],[STOCK ALM05]],"NO TIENE STOCK SUFICIENTE","STOCK SUFICIENTE")</f>
        <v>NO TIENE STOCK SUFICIENTE</v>
      </c>
    </row>
    <row r="50" spans="1:7" hidden="1" x14ac:dyDescent="0.25">
      <c r="A50" t="s">
        <v>22323</v>
      </c>
      <c r="B50" t="str">
        <f>VLOOKUP(Tabla1[[#This Row],[CODIGO]],STOCKSANLUIS[],2,FALSE)</f>
        <v>TUERCA DE BRONCE 3/4"-EVERFROST-BFFN - REFORZADA</v>
      </c>
      <c r="C50">
        <f>VLOOKUP(Tabla1[[#This Row],[CODIGO]],STOCKSANLUIS[],10,FALSE)</f>
        <v>0</v>
      </c>
      <c r="D50">
        <f>VLOOKUP(Tabla1[[#This Row],[CODIGO]],STOCK_PUENTEPIEDRA[],3,FALSE)</f>
        <v>0</v>
      </c>
      <c r="E50">
        <v>50</v>
      </c>
      <c r="F50">
        <f>Tabla1[[#This Row],[PROMEDIO]]-Tabla1[[#This Row],[STOCK ALM01]]</f>
        <v>50</v>
      </c>
      <c r="G50" t="str">
        <f>IF(Tabla1[[#This Row],[REQUERIMIENTO]]&gt;Tabla1[[#This Row],[STOCK ALM05]],"NO TIENE STOCK SUFICIENTE","STOCK SUFICIENTE")</f>
        <v>NO TIENE STOCK SUFICIENTE</v>
      </c>
    </row>
    <row r="51" spans="1:7" hidden="1" x14ac:dyDescent="0.25">
      <c r="A51" t="s">
        <v>22325</v>
      </c>
      <c r="B51" t="str">
        <f>VLOOKUP(Tabla1[[#This Row],[CODIGO]],STOCKSANLUIS[],2,FALSE)</f>
        <v>SIFON O TRAMPA DE 7/8" DE COBRE - P - TRAP  C X C-EVERFROST</v>
      </c>
      <c r="C51">
        <f>VLOOKUP(Tabla1[[#This Row],[CODIGO]],STOCKSANLUIS[],10,FALSE)</f>
        <v>4</v>
      </c>
      <c r="D51">
        <f>VLOOKUP(Tabla1[[#This Row],[CODIGO]],STOCK_PUENTEPIEDRA[],3,FALSE)</f>
        <v>13</v>
      </c>
      <c r="E51">
        <v>5</v>
      </c>
      <c r="F51">
        <f>Tabla1[[#This Row],[PROMEDIO]]-Tabla1[[#This Row],[STOCK ALM01]]</f>
        <v>1</v>
      </c>
      <c r="G51" t="str">
        <f>IF(Tabla1[[#This Row],[REQUERIMIENTO]]&gt;Tabla1[[#This Row],[STOCK ALM05]],"NO TIENE STOCK SUFICIENTE","STOCK SUFICIENTE")</f>
        <v>STOCK SUFICIENTE</v>
      </c>
    </row>
    <row r="52" spans="1:7" hidden="1" x14ac:dyDescent="0.25">
      <c r="A52" t="s">
        <v>22327</v>
      </c>
      <c r="B52" t="str">
        <f>VLOOKUP(Tabla1[[#This Row],[CODIGO]],STOCKSANLUIS[],2,FALSE)</f>
        <v>SIFON O TRAMPA DE 1-1/8" DE COBRE - P - TRAP  C X C-EVERFROST</v>
      </c>
      <c r="C52">
        <f>VLOOKUP(Tabla1[[#This Row],[CODIGO]],STOCKSANLUIS[],10,FALSE)</f>
        <v>4</v>
      </c>
      <c r="D52">
        <f>VLOOKUP(Tabla1[[#This Row],[CODIGO]],STOCK_PUENTEPIEDRA[],3,FALSE)</f>
        <v>16</v>
      </c>
      <c r="E52">
        <v>4</v>
      </c>
      <c r="F52">
        <f>Tabla1[[#This Row],[PROMEDIO]]-Tabla1[[#This Row],[STOCK ALM01]]</f>
        <v>0</v>
      </c>
      <c r="G52" t="str">
        <f>IF(Tabla1[[#This Row],[REQUERIMIENTO]]&gt;Tabla1[[#This Row],[STOCK ALM05]],"NO TIENE STOCK SUFICIENTE","STOCK SUFICIENTE")</f>
        <v>STOCK SUFICIENTE</v>
      </c>
    </row>
    <row r="53" spans="1:7" hidden="1" x14ac:dyDescent="0.25">
      <c r="A53" t="s">
        <v>22329</v>
      </c>
      <c r="B53" t="str">
        <f>VLOOKUP(Tabla1[[#This Row],[CODIGO]],STOCKSANLUIS[],2,FALSE)</f>
        <v>SIFON O TRAMPA DE 1-3/8" DE COBRE - P - TRAP  C X C-EVERFROST</v>
      </c>
      <c r="C53">
        <f>VLOOKUP(Tabla1[[#This Row],[CODIGO]],STOCKSANLUIS[],10,FALSE)</f>
        <v>0</v>
      </c>
      <c r="D53">
        <f>VLOOKUP(Tabla1[[#This Row],[CODIGO]],STOCK_PUENTEPIEDRA[],3,FALSE)</f>
        <v>11</v>
      </c>
      <c r="E53">
        <v>4</v>
      </c>
      <c r="F53">
        <f>Tabla1[[#This Row],[PROMEDIO]]-Tabla1[[#This Row],[STOCK ALM01]]</f>
        <v>4</v>
      </c>
      <c r="G53" t="str">
        <f>IF(Tabla1[[#This Row],[REQUERIMIENTO]]&gt;Tabla1[[#This Row],[STOCK ALM05]],"NO TIENE STOCK SUFICIENTE","STOCK SUFICIENTE")</f>
        <v>STOCK SUFICIENTE</v>
      </c>
    </row>
    <row r="54" spans="1:7" hidden="1" x14ac:dyDescent="0.25">
      <c r="A54" t="s">
        <v>22331</v>
      </c>
      <c r="B54" t="str">
        <f>VLOOKUP(Tabla1[[#This Row],[CODIGO]],STOCKSANLUIS[],2,FALSE)</f>
        <v>SIFON O TRAMPA DE 1-5/8" DE COBRE - P - TRAP  C X C-EVERFROST</v>
      </c>
      <c r="C54">
        <f>VLOOKUP(Tabla1[[#This Row],[CODIGO]],STOCKSANLUIS[],10,FALSE)</f>
        <v>4</v>
      </c>
      <c r="D54">
        <f>VLOOKUP(Tabla1[[#This Row],[CODIGO]],STOCK_PUENTEPIEDRA[],3,FALSE)</f>
        <v>11</v>
      </c>
      <c r="E54">
        <v>4</v>
      </c>
      <c r="F54">
        <f>Tabla1[[#This Row],[PROMEDIO]]-Tabla1[[#This Row],[STOCK ALM01]]</f>
        <v>0</v>
      </c>
      <c r="G54" t="str">
        <f>IF(Tabla1[[#This Row],[REQUERIMIENTO]]&gt;Tabla1[[#This Row],[STOCK ALM05]],"NO TIENE STOCK SUFICIENTE","STOCK SUFICIENTE")</f>
        <v>STOCK SUFICIENTE</v>
      </c>
    </row>
    <row r="55" spans="1:7" hidden="1" x14ac:dyDescent="0.25">
      <c r="A55" t="s">
        <v>22333</v>
      </c>
      <c r="B55" t="str">
        <f>VLOOKUP(Tabla1[[#This Row],[CODIGO]],STOCKSANLUIS[],2,FALSE)</f>
        <v>ACUMULADOR DE SUCCIÓN 5/8"-FDQ-205 5/8"-EVERFROST</v>
      </c>
      <c r="C55">
        <f>VLOOKUP(Tabla1[[#This Row],[CODIGO]],STOCKSANLUIS[],10,FALSE)</f>
        <v>2</v>
      </c>
      <c r="D55">
        <f>VLOOKUP(Tabla1[[#This Row],[CODIGO]],STOCK_PUENTEPIEDRA[],3,FALSE)</f>
        <v>11</v>
      </c>
      <c r="E55">
        <v>2</v>
      </c>
      <c r="F55">
        <f>Tabla1[[#This Row],[PROMEDIO]]-Tabla1[[#This Row],[STOCK ALM01]]</f>
        <v>0</v>
      </c>
      <c r="G55" t="str">
        <f>IF(Tabla1[[#This Row],[REQUERIMIENTO]]&gt;Tabla1[[#This Row],[STOCK ALM05]],"NO TIENE STOCK SUFICIENTE","STOCK SUFICIENTE")</f>
        <v>STOCK SUFICIENTE</v>
      </c>
    </row>
    <row r="56" spans="1:7" x14ac:dyDescent="0.25">
      <c r="A56" t="s">
        <v>22335</v>
      </c>
      <c r="B56" t="str">
        <f>VLOOKUP(Tabla1[[#This Row],[CODIGO]],STOCKSANLUIS[],2,FALSE)</f>
        <v>ACUMULADOR DE SUCCIÓN 7/8"-FDQ-207 7/8"-EVERFROST</v>
      </c>
      <c r="C56">
        <f>VLOOKUP(Tabla1[[#This Row],[CODIGO]],STOCKSANLUIS[],10,FALSE)</f>
        <v>0</v>
      </c>
      <c r="D56">
        <f>VLOOKUP(Tabla1[[#This Row],[CODIGO]],STOCK_PUENTEPIEDRA[],3,FALSE)</f>
        <v>0</v>
      </c>
      <c r="E56">
        <v>2</v>
      </c>
      <c r="F56">
        <f>Tabla1[[#This Row],[PROMEDIO]]-Tabla1[[#This Row],[STOCK ALM01]]</f>
        <v>2</v>
      </c>
      <c r="G56" t="str">
        <f>IF(Tabla1[[#This Row],[REQUERIMIENTO]]&gt;Tabla1[[#This Row],[STOCK ALM05]],"NO TIENE STOCK SUFICIENTE","STOCK SUFICIENTE")</f>
        <v>NO TIENE STOCK SUFICIENTE</v>
      </c>
    </row>
    <row r="57" spans="1:7" hidden="1" x14ac:dyDescent="0.25">
      <c r="A57" t="s">
        <v>22337</v>
      </c>
      <c r="B57" t="str">
        <f>VLOOKUP(Tabla1[[#This Row],[CODIGO]],STOCKSANLUIS[],2,FALSE)</f>
        <v>ACUMULADOR DE SUCCIÓN 1-1/8"-FDQ-208 1 1/8"-EVERFROST</v>
      </c>
      <c r="C57">
        <f>VLOOKUP(Tabla1[[#This Row],[CODIGO]],STOCKSANLUIS[],10,FALSE)</f>
        <v>3</v>
      </c>
      <c r="D57">
        <f>VLOOKUP(Tabla1[[#This Row],[CODIGO]],STOCK_PUENTEPIEDRA[],3,FALSE)</f>
        <v>11</v>
      </c>
      <c r="E57">
        <v>3</v>
      </c>
      <c r="F57">
        <f>Tabla1[[#This Row],[PROMEDIO]]-Tabla1[[#This Row],[STOCK ALM01]]</f>
        <v>0</v>
      </c>
      <c r="G57" t="str">
        <f>IF(Tabla1[[#This Row],[REQUERIMIENTO]]&gt;Tabla1[[#This Row],[STOCK ALM05]],"NO TIENE STOCK SUFICIENTE","STOCK SUFICIENTE")</f>
        <v>STOCK SUFICIENTE</v>
      </c>
    </row>
    <row r="58" spans="1:7" hidden="1" x14ac:dyDescent="0.25">
      <c r="A58" t="s">
        <v>22339</v>
      </c>
      <c r="B58" t="str">
        <f>VLOOKUP(Tabla1[[#This Row],[CODIGO]],STOCKSANLUIS[],2,FALSE)</f>
        <v xml:space="preserve">SEPARADOR DE ACEITE HERMÉTICO 1-5/8" - FDW-569213 -EVERFROST    </v>
      </c>
      <c r="C58">
        <f>VLOOKUP(Tabla1[[#This Row],[CODIGO]],STOCKSANLUIS[],10,FALSE)</f>
        <v>4</v>
      </c>
      <c r="D58">
        <f>VLOOKUP(Tabla1[[#This Row],[CODIGO]],STOCK_PUENTEPIEDRA[],3,FALSE)</f>
        <v>15</v>
      </c>
      <c r="E58">
        <v>4</v>
      </c>
      <c r="F58">
        <f>Tabla1[[#This Row],[PROMEDIO]]-Tabla1[[#This Row],[STOCK ALM01]]</f>
        <v>0</v>
      </c>
      <c r="G58" t="str">
        <f>IF(Tabla1[[#This Row],[REQUERIMIENTO]]&gt;Tabla1[[#This Row],[STOCK ALM05]],"NO TIENE STOCK SUFICIENTE","STOCK SUFICIENTE")</f>
        <v>STOCK SUFICIENTE</v>
      </c>
    </row>
    <row r="59" spans="1:7" hidden="1" x14ac:dyDescent="0.25">
      <c r="A59" t="s">
        <v>22341</v>
      </c>
      <c r="B59" t="str">
        <f>VLOOKUP(Tabla1[[#This Row],[CODIGO]],STOCKSANLUIS[],2,FALSE)</f>
        <v>SEPARADOR DE ACEITE CON BRIDA SUPERIOR 1-1/8"-EVERFROST-FDW-5304 1-1/8"</v>
      </c>
      <c r="C59">
        <f>VLOOKUP(Tabla1[[#This Row],[CODIGO]],STOCKSANLUIS[],10,FALSE)</f>
        <v>2</v>
      </c>
      <c r="D59">
        <f>VLOOKUP(Tabla1[[#This Row],[CODIGO]],STOCK_PUENTEPIEDRA[],3,FALSE)</f>
        <v>8</v>
      </c>
      <c r="E59">
        <v>2</v>
      </c>
      <c r="F59">
        <f>Tabla1[[#This Row],[PROMEDIO]]-Tabla1[[#This Row],[STOCK ALM01]]</f>
        <v>0</v>
      </c>
      <c r="G59" t="str">
        <f>IF(Tabla1[[#This Row],[REQUERIMIENTO]]&gt;Tabla1[[#This Row],[STOCK ALM05]],"NO TIENE STOCK SUFICIENTE","STOCK SUFICIENTE")</f>
        <v>STOCK SUFICIENTE</v>
      </c>
    </row>
    <row r="60" spans="1:7" hidden="1" x14ac:dyDescent="0.25">
      <c r="A60" t="s">
        <v>22343</v>
      </c>
      <c r="B60" t="str">
        <f>VLOOKUP(Tabla1[[#This Row],[CODIGO]],STOCKSANLUIS[],2,FALSE)</f>
        <v>SEPARADOR DE ACEITE CON BRIDA SUPERIOR  1-3/8"-EVERFROST-FDW-5305 1-3/8"</v>
      </c>
      <c r="C60">
        <f>VLOOKUP(Tabla1[[#This Row],[CODIGO]],STOCKSANLUIS[],10,FALSE)</f>
        <v>2</v>
      </c>
      <c r="D60">
        <f>VLOOKUP(Tabla1[[#This Row],[CODIGO]],STOCK_PUENTEPIEDRA[],3,FALSE)</f>
        <v>8</v>
      </c>
      <c r="E60">
        <v>2</v>
      </c>
      <c r="F60">
        <f>Tabla1[[#This Row],[PROMEDIO]]-Tabla1[[#This Row],[STOCK ALM01]]</f>
        <v>0</v>
      </c>
      <c r="G60" t="str">
        <f>IF(Tabla1[[#This Row],[REQUERIMIENTO]]&gt;Tabla1[[#This Row],[STOCK ALM05]],"NO TIENE STOCK SUFICIENTE","STOCK SUFICIENTE")</f>
        <v>STOCK SUFICIENTE</v>
      </c>
    </row>
    <row r="61" spans="1:7" hidden="1" x14ac:dyDescent="0.25">
      <c r="A61" t="s">
        <v>22345</v>
      </c>
      <c r="B61" t="str">
        <f>VLOOKUP(Tabla1[[#This Row],[CODIGO]],STOCKSANLUIS[],2,FALSE)</f>
        <v>SEPARADOR DE ACEITE CON BRIDA SUPERIOR1-3/8"-EVERFROST-FDW-6303 1-3/8"</v>
      </c>
      <c r="C61">
        <f>VLOOKUP(Tabla1[[#This Row],[CODIGO]],STOCKSANLUIS[],10,FALSE)</f>
        <v>2</v>
      </c>
      <c r="D61">
        <f>VLOOKUP(Tabla1[[#This Row],[CODIGO]],STOCK_PUENTEPIEDRA[],3,FALSE)</f>
        <v>8</v>
      </c>
      <c r="E61">
        <v>2</v>
      </c>
      <c r="F61">
        <f>Tabla1[[#This Row],[PROMEDIO]]-Tabla1[[#This Row],[STOCK ALM01]]</f>
        <v>0</v>
      </c>
      <c r="G61" t="str">
        <f>IF(Tabla1[[#This Row],[REQUERIMIENTO]]&gt;Tabla1[[#This Row],[STOCK ALM05]],"NO TIENE STOCK SUFICIENTE","STOCK SUFICIENTE")</f>
        <v>STOCK SUFICIENTE</v>
      </c>
    </row>
    <row r="62" spans="1:7" hidden="1" x14ac:dyDescent="0.25">
      <c r="A62" t="s">
        <v>22347</v>
      </c>
      <c r="B62" t="str">
        <f>VLOOKUP(Tabla1[[#This Row],[CODIGO]],STOCKSANLUIS[],2,FALSE)</f>
        <v>SEPARADOR DE ACEITE CON BRIDA SUPERIOR  1-5/8"-EVERFROST-FDW-6304 1-5/8"</v>
      </c>
      <c r="C62">
        <f>VLOOKUP(Tabla1[[#This Row],[CODIGO]],STOCKSANLUIS[],10,FALSE)</f>
        <v>2</v>
      </c>
      <c r="D62">
        <f>VLOOKUP(Tabla1[[#This Row],[CODIGO]],STOCK_PUENTEPIEDRA[],3,FALSE)</f>
        <v>8</v>
      </c>
      <c r="E62">
        <v>2</v>
      </c>
      <c r="F62">
        <f>Tabla1[[#This Row],[PROMEDIO]]-Tabla1[[#This Row],[STOCK ALM01]]</f>
        <v>0</v>
      </c>
      <c r="G62" t="str">
        <f>IF(Tabla1[[#This Row],[REQUERIMIENTO]]&gt;Tabla1[[#This Row],[STOCK ALM05]],"NO TIENE STOCK SUFICIENTE","STOCK SUFICIENTE")</f>
        <v>STOCK SUFICIENTE</v>
      </c>
    </row>
    <row r="63" spans="1:7" hidden="1" x14ac:dyDescent="0.25">
      <c r="A63" t="s">
        <v>22349</v>
      </c>
      <c r="B63" t="str">
        <f>VLOOKUP(Tabla1[[#This Row],[CODIGO]],STOCKSANLUIS[],2,FALSE)</f>
        <v>SEPARADOR DE ACEITE CON BRIDA SUPERIOR 2-1/8"-EVERFROST-FDW-6305 2-1/8"</v>
      </c>
      <c r="C63">
        <f>VLOOKUP(Tabla1[[#This Row],[CODIGO]],STOCKSANLUIS[],10,FALSE)</f>
        <v>2</v>
      </c>
      <c r="D63">
        <f>VLOOKUP(Tabla1[[#This Row],[CODIGO]],STOCK_PUENTEPIEDRA[],3,FALSE)</f>
        <v>8</v>
      </c>
      <c r="E63">
        <v>2</v>
      </c>
      <c r="F63">
        <f>Tabla1[[#This Row],[PROMEDIO]]-Tabla1[[#This Row],[STOCK ALM01]]</f>
        <v>0</v>
      </c>
      <c r="G63" t="str">
        <f>IF(Tabla1[[#This Row],[REQUERIMIENTO]]&gt;Tabla1[[#This Row],[STOCK ALM05]],"NO TIENE STOCK SUFICIENTE","STOCK SUFICIENTE")</f>
        <v>STOCK SUFICIENTE</v>
      </c>
    </row>
    <row r="64" spans="1:7" x14ac:dyDescent="0.25">
      <c r="A64" t="s">
        <v>22353</v>
      </c>
      <c r="B64" t="str">
        <f>VLOOKUP(Tabla1[[#This Row],[CODIGO]],STOCKSANLUIS[],2,FALSE)</f>
        <v xml:space="preserve">PLATINA MAX BULLET HTP SILVER 2  PLOMO 600MM-50MM-7,5MM - COLOR GRIS - EVERFROST </v>
      </c>
      <c r="C64">
        <f>VLOOKUP(Tabla1[[#This Row],[CODIGO]],STOCKSANLUIS[],10,FALSE)</f>
        <v>124</v>
      </c>
      <c r="D64">
        <f>VLOOKUP(Tabla1[[#This Row],[CODIGO]],STOCK_PUENTEPIEDRA[],3,FALSE)</f>
        <v>193</v>
      </c>
      <c r="E64">
        <v>200</v>
      </c>
      <c r="F64">
        <f>Tabla1[[#This Row],[PROMEDIO]]-Tabla1[[#This Row],[STOCK ALM01]]</f>
        <v>76</v>
      </c>
      <c r="G64" t="str">
        <f>IF(Tabla1[[#This Row],[REQUERIMIENTO]]&gt;Tabla1[[#This Row],[STOCK ALM05]],"NO TIENE STOCK SUFICIENTE","STOCK SUFICIENTE")</f>
        <v>STOCK SUFICIENTE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3"/>
  <dimension ref="A1:G300"/>
  <sheetViews>
    <sheetView workbookViewId="0">
      <pane ySplit="1" topLeftCell="A13" activePane="bottomLeft" state="frozen"/>
      <selection activeCell="H27" sqref="H27"/>
      <selection pane="bottomLeft" activeCell="B34" sqref="B34"/>
    </sheetView>
  </sheetViews>
  <sheetFormatPr baseColWidth="10" defaultRowHeight="15" x14ac:dyDescent="0.25"/>
  <cols>
    <col min="1" max="1" width="11.42578125" style="83"/>
    <col min="2" max="2" width="28.28515625" style="84" bestFit="1" customWidth="1"/>
    <col min="3" max="4" width="11.7109375" style="82" bestFit="1" customWidth="1"/>
    <col min="5" max="5" width="16.85546875" style="82" hidden="1" customWidth="1"/>
    <col min="6" max="6" width="15.85546875" style="82" customWidth="1"/>
    <col min="7" max="7" width="28.28515625" style="82" bestFit="1" customWidth="1"/>
  </cols>
  <sheetData>
    <row r="1" spans="1:7" ht="30" x14ac:dyDescent="0.25">
      <c r="A1" s="160" t="s">
        <v>1</v>
      </c>
      <c r="B1" s="160" t="s">
        <v>19329</v>
      </c>
      <c r="C1" s="161" t="s">
        <v>21574</v>
      </c>
      <c r="D1" s="161" t="s">
        <v>22045</v>
      </c>
      <c r="E1" s="161" t="s">
        <v>21505</v>
      </c>
      <c r="F1" s="162" t="s">
        <v>21504</v>
      </c>
      <c r="G1" s="160" t="s">
        <v>21768</v>
      </c>
    </row>
    <row r="2" spans="1:7" hidden="1" x14ac:dyDescent="0.25">
      <c r="A2" s="163" t="s">
        <v>3683</v>
      </c>
      <c r="B2" s="164" t="str">
        <f>VLOOKUP(Tabla14[[#This Row],[CODIGO]],FAMILIAS[],4,FALSE)</f>
        <v>AMUCO</v>
      </c>
      <c r="C2" s="165">
        <f>VLOOKUP(Tabla14[[#This Row],[CODIGO]],STOCKSANLUIS[],10,FALSE)</f>
        <v>0</v>
      </c>
      <c r="D2" s="165">
        <f>VLOOKUP(Tabla14[[#This Row],[CODIGO]],STOCK_PUENTEPIEDRA[],8,FALSE)</f>
        <v>0</v>
      </c>
      <c r="E2" s="165">
        <v>86</v>
      </c>
      <c r="F2" s="174">
        <f>Tabla14[[#This Row],[CANTIDAD PROMEDIO]]-Tabla14[[#This Row],[ STOCK ALM01]]</f>
        <v>86</v>
      </c>
      <c r="G2" s="164" t="str">
        <f>IF(Tabla14[[#This Row],[REQUERIMIENTO]]&gt;Tabla14[[#This Row],[ STOCK ALM05]],"RQ ES MAYOR","TIENE STOCK PARA ABASTECER")</f>
        <v>RQ ES MAYOR</v>
      </c>
    </row>
    <row r="3" spans="1:7" hidden="1" x14ac:dyDescent="0.25">
      <c r="A3" s="163" t="s">
        <v>3739</v>
      </c>
      <c r="B3" s="164" t="str">
        <f>VLOOKUP(Tabla14[[#This Row],[CODIGO]],FAMILIAS[],4,FALSE)</f>
        <v>AMUCO</v>
      </c>
      <c r="C3" s="165">
        <f>VLOOKUP(Tabla14[[#This Row],[CODIGO]],STOCKSANLUIS[],10,FALSE)</f>
        <v>0</v>
      </c>
      <c r="D3" s="165">
        <f>VLOOKUP(Tabla14[[#This Row],[CODIGO]],STOCK_PUENTEPIEDRA[],8,FALSE)</f>
        <v>1</v>
      </c>
      <c r="E3" s="165">
        <v>25</v>
      </c>
      <c r="F3" s="174">
        <f>Tabla14[[#This Row],[CANTIDAD PROMEDIO]]-Tabla14[[#This Row],[ STOCK ALM01]]</f>
        <v>25</v>
      </c>
      <c r="G3" s="164" t="str">
        <f>IF(Tabla14[[#This Row],[REQUERIMIENTO]]&gt;Tabla14[[#This Row],[ STOCK ALM05]],"RQ ES MAYOR","TIENE STOCK PARA ABASTECER")</f>
        <v>RQ ES MAYOR</v>
      </c>
    </row>
    <row r="4" spans="1:7" hidden="1" x14ac:dyDescent="0.25">
      <c r="A4" s="163" t="s">
        <v>2840</v>
      </c>
      <c r="B4" s="164" t="str">
        <f>VLOOKUP(Tabla14[[#This Row],[CODIGO]],FAMILIAS[],4,FALSE)</f>
        <v>CAFF</v>
      </c>
      <c r="C4" s="165">
        <f>VLOOKUP(Tabla14[[#This Row],[CODIGO]],STOCKSANLUIS[],10,FALSE)</f>
        <v>0</v>
      </c>
      <c r="D4" s="165">
        <f>VLOOKUP(Tabla14[[#This Row],[CODIGO]],STOCK_PUENTEPIEDRA[],8,FALSE)</f>
        <v>0</v>
      </c>
      <c r="E4" s="165">
        <v>13</v>
      </c>
      <c r="F4" s="174">
        <f>Tabla14[[#This Row],[CANTIDAD PROMEDIO]]-Tabla14[[#This Row],[ STOCK ALM01]]</f>
        <v>13</v>
      </c>
      <c r="G4" s="164" t="str">
        <f>IF(Tabla14[[#This Row],[REQUERIMIENTO]]&gt;Tabla14[[#This Row],[ STOCK ALM05]],"RQ ES MAYOR","TIENE STOCK PARA ABASTECER")</f>
        <v>RQ ES MAYOR</v>
      </c>
    </row>
    <row r="5" spans="1:7" hidden="1" x14ac:dyDescent="0.25">
      <c r="A5" s="163" t="s">
        <v>2232</v>
      </c>
      <c r="B5" s="164" t="str">
        <f>VLOOKUP(Tabla14[[#This Row],[CODIGO]],FAMILIAS[],4,FALSE)</f>
        <v>CAFF</v>
      </c>
      <c r="C5" s="165">
        <f>VLOOKUP(Tabla14[[#This Row],[CODIGO]],STOCKSANLUIS[],10,FALSE)</f>
        <v>2</v>
      </c>
      <c r="D5" s="165">
        <f>VLOOKUP(Tabla14[[#This Row],[CODIGO]],STOCK_PUENTEPIEDRA[],8,FALSE)</f>
        <v>8</v>
      </c>
      <c r="E5" s="165">
        <v>2</v>
      </c>
      <c r="F5" s="174">
        <f>Tabla14[[#This Row],[CANTIDAD PROMEDIO]]-Tabla14[[#This Row],[ STOCK ALM01]]</f>
        <v>0</v>
      </c>
      <c r="G5" s="164" t="str">
        <f>IF(Tabla14[[#This Row],[REQUERIMIENTO]]&gt;Tabla14[[#This Row],[ STOCK ALM05]],"RQ ES MAYOR","TIENE STOCK PARA ABASTECER")</f>
        <v>TIENE STOCK PARA ABASTECER</v>
      </c>
    </row>
    <row r="6" spans="1:7" hidden="1" x14ac:dyDescent="0.25">
      <c r="A6" s="163" t="s">
        <v>147</v>
      </c>
      <c r="B6" s="164" t="str">
        <f>VLOOKUP(Tabla14[[#This Row],[CODIGO]],FAMILIAS[],4,FALSE)</f>
        <v>DANFOSS</v>
      </c>
      <c r="C6" s="165">
        <f>VLOOKUP(Tabla14[[#This Row],[CODIGO]],STOCKSANLUIS[],10,FALSE)</f>
        <v>15</v>
      </c>
      <c r="D6" s="165">
        <f>VLOOKUP(Tabla14[[#This Row],[CODIGO]],STOCK_PUENTEPIEDRA[],8,FALSE)</f>
        <v>16</v>
      </c>
      <c r="E6" s="165">
        <v>15</v>
      </c>
      <c r="F6" s="174">
        <f>Tabla14[[#This Row],[CANTIDAD PROMEDIO]]-Tabla14[[#This Row],[ STOCK ALM01]]</f>
        <v>0</v>
      </c>
      <c r="G6" s="164" t="str">
        <f>IF(Tabla14[[#This Row],[REQUERIMIENTO]]&gt;Tabla14[[#This Row],[ STOCK ALM05]],"RQ ES MAYOR","TIENE STOCK PARA ABASTECER")</f>
        <v>TIENE STOCK PARA ABASTECER</v>
      </c>
    </row>
    <row r="7" spans="1:7" hidden="1" x14ac:dyDescent="0.25">
      <c r="A7" s="163" t="s">
        <v>229</v>
      </c>
      <c r="B7" s="164" t="str">
        <f>VLOOKUP(Tabla14[[#This Row],[CODIGO]],FAMILIAS[],4,FALSE)</f>
        <v>DANFOSS</v>
      </c>
      <c r="C7" s="165">
        <f>VLOOKUP(Tabla14[[#This Row],[CODIGO]],STOCKSANLUIS[],10,FALSE)</f>
        <v>0</v>
      </c>
      <c r="D7" s="165">
        <f>VLOOKUP(Tabla14[[#This Row],[CODIGO]],STOCK_PUENTEPIEDRA[],8,FALSE)</f>
        <v>0</v>
      </c>
      <c r="E7" s="165">
        <v>40</v>
      </c>
      <c r="F7" s="174">
        <f>Tabla14[[#This Row],[CANTIDAD PROMEDIO]]-Tabla14[[#This Row],[ STOCK ALM01]]</f>
        <v>40</v>
      </c>
      <c r="G7" s="164" t="str">
        <f>IF(Tabla14[[#This Row],[REQUERIMIENTO]]&gt;Tabla14[[#This Row],[ STOCK ALM05]],"RQ ES MAYOR","TIENE STOCK PARA ABASTECER")</f>
        <v>RQ ES MAYOR</v>
      </c>
    </row>
    <row r="8" spans="1:7" hidden="1" x14ac:dyDescent="0.25">
      <c r="A8" s="163" t="s">
        <v>125</v>
      </c>
      <c r="B8" s="164" t="str">
        <f>VLOOKUP(Tabla14[[#This Row],[CODIGO]],FAMILIAS[],4,FALSE)</f>
        <v>DANFOSS</v>
      </c>
      <c r="C8" s="165">
        <f>VLOOKUP(Tabla14[[#This Row],[CODIGO]],STOCKSANLUIS[],10,FALSE)</f>
        <v>22</v>
      </c>
      <c r="D8" s="165">
        <f>VLOOKUP(Tabla14[[#This Row],[CODIGO]],STOCK_PUENTEPIEDRA[],8,FALSE)</f>
        <v>3</v>
      </c>
      <c r="E8" s="165">
        <v>40</v>
      </c>
      <c r="F8" s="174">
        <f>Tabla14[[#This Row],[CANTIDAD PROMEDIO]]-Tabla14[[#This Row],[ STOCK ALM01]]</f>
        <v>18</v>
      </c>
      <c r="G8" s="164" t="str">
        <f>IF(Tabla14[[#This Row],[REQUERIMIENTO]]&gt;Tabla14[[#This Row],[ STOCK ALM05]],"RQ ES MAYOR","TIENE STOCK PARA ABASTECER")</f>
        <v>RQ ES MAYOR</v>
      </c>
    </row>
    <row r="9" spans="1:7" hidden="1" x14ac:dyDescent="0.25">
      <c r="A9" s="163" t="s">
        <v>155</v>
      </c>
      <c r="B9" s="164" t="str">
        <f>VLOOKUP(Tabla14[[#This Row],[CODIGO]],FAMILIAS[],4,FALSE)</f>
        <v>DANFOSS</v>
      </c>
      <c r="C9" s="165">
        <f>VLOOKUP(Tabla14[[#This Row],[CODIGO]],STOCKSANLUIS[],10,FALSE)</f>
        <v>0</v>
      </c>
      <c r="D9" s="165">
        <f>VLOOKUP(Tabla14[[#This Row],[CODIGO]],STOCK_PUENTEPIEDRA[],8,FALSE)</f>
        <v>0</v>
      </c>
      <c r="E9" s="165">
        <v>16</v>
      </c>
      <c r="F9" s="174">
        <f>Tabla14[[#This Row],[CANTIDAD PROMEDIO]]-Tabla14[[#This Row],[ STOCK ALM01]]</f>
        <v>16</v>
      </c>
      <c r="G9" s="164" t="str">
        <f>IF(Tabla14[[#This Row],[REQUERIMIENTO]]&gt;Tabla14[[#This Row],[ STOCK ALM05]],"RQ ES MAYOR","TIENE STOCK PARA ABASTECER")</f>
        <v>RQ ES MAYOR</v>
      </c>
    </row>
    <row r="10" spans="1:7" hidden="1" x14ac:dyDescent="0.25">
      <c r="A10" s="163" t="s">
        <v>191</v>
      </c>
      <c r="B10" s="164" t="str">
        <f>VLOOKUP(Tabla14[[#This Row],[CODIGO]],FAMILIAS[],4,FALSE)</f>
        <v>DANFOSS</v>
      </c>
      <c r="C10" s="165">
        <f>VLOOKUP(Tabla14[[#This Row],[CODIGO]],STOCKSANLUIS[],10,FALSE)</f>
        <v>21</v>
      </c>
      <c r="D10" s="165">
        <f>VLOOKUP(Tabla14[[#This Row],[CODIGO]],STOCK_PUENTEPIEDRA[],8,FALSE)</f>
        <v>2</v>
      </c>
      <c r="E10" s="165">
        <v>24</v>
      </c>
      <c r="F10" s="174">
        <f>Tabla14[[#This Row],[CANTIDAD PROMEDIO]]-Tabla14[[#This Row],[ STOCK ALM01]]</f>
        <v>3</v>
      </c>
      <c r="G10" s="164" t="str">
        <f>IF(Tabla14[[#This Row],[REQUERIMIENTO]]&gt;Tabla14[[#This Row],[ STOCK ALM05]],"RQ ES MAYOR","TIENE STOCK PARA ABASTECER")</f>
        <v>RQ ES MAYOR</v>
      </c>
    </row>
    <row r="11" spans="1:7" hidden="1" x14ac:dyDescent="0.25">
      <c r="A11" s="163" t="s">
        <v>589</v>
      </c>
      <c r="B11" s="164" t="str">
        <f>VLOOKUP(Tabla14[[#This Row],[CODIGO]],FAMILIAS[],4,FALSE)</f>
        <v>DANFOSS</v>
      </c>
      <c r="C11" s="165">
        <f>VLOOKUP(Tabla14[[#This Row],[CODIGO]],STOCKSANLUIS[],10,FALSE)</f>
        <v>0</v>
      </c>
      <c r="D11" s="165">
        <f>VLOOKUP(Tabla14[[#This Row],[CODIGO]],STOCK_PUENTEPIEDRA[],8,FALSE)</f>
        <v>1</v>
      </c>
      <c r="E11" s="165">
        <v>24</v>
      </c>
      <c r="F11" s="174">
        <f>Tabla14[[#This Row],[CANTIDAD PROMEDIO]]-Tabla14[[#This Row],[ STOCK ALM01]]</f>
        <v>24</v>
      </c>
      <c r="G11" s="164" t="str">
        <f>IF(Tabla14[[#This Row],[REQUERIMIENTO]]&gt;Tabla14[[#This Row],[ STOCK ALM05]],"RQ ES MAYOR","TIENE STOCK PARA ABASTECER")</f>
        <v>RQ ES MAYOR</v>
      </c>
    </row>
    <row r="12" spans="1:7" hidden="1" x14ac:dyDescent="0.25">
      <c r="A12" s="163" t="s">
        <v>595</v>
      </c>
      <c r="B12" s="164" t="str">
        <f>VLOOKUP(Tabla14[[#This Row],[CODIGO]],FAMILIAS[],4,FALSE)</f>
        <v>DANFOSS</v>
      </c>
      <c r="C12" s="165">
        <f>VLOOKUP(Tabla14[[#This Row],[CODIGO]],STOCKSANLUIS[],10,FALSE)</f>
        <v>0</v>
      </c>
      <c r="D12" s="165">
        <f>VLOOKUP(Tabla14[[#This Row],[CODIGO]],STOCK_PUENTEPIEDRA[],8,FALSE)</f>
        <v>0</v>
      </c>
      <c r="E12" s="165">
        <v>15</v>
      </c>
      <c r="F12" s="174">
        <f>Tabla14[[#This Row],[CANTIDAD PROMEDIO]]-Tabla14[[#This Row],[ STOCK ALM01]]</f>
        <v>15</v>
      </c>
      <c r="G12" s="164" t="str">
        <f>IF(Tabla14[[#This Row],[REQUERIMIENTO]]&gt;Tabla14[[#This Row],[ STOCK ALM05]],"RQ ES MAYOR","TIENE STOCK PARA ABASTECER")</f>
        <v>RQ ES MAYOR</v>
      </c>
    </row>
    <row r="13" spans="1:7" x14ac:dyDescent="0.25">
      <c r="A13" s="163" t="s">
        <v>655</v>
      </c>
      <c r="B13" s="164" t="str">
        <f>VLOOKUP(Tabla14[[#This Row],[CODIGO]],FAMILIAS[],4,FALSE)</f>
        <v>DANFOSS</v>
      </c>
      <c r="C13" s="165">
        <f>VLOOKUP(Tabla14[[#This Row],[CODIGO]],STOCKSANLUIS[],10,FALSE)</f>
        <v>17</v>
      </c>
      <c r="D13" s="165">
        <f>VLOOKUP(Tabla14[[#This Row],[CODIGO]],STOCK_PUENTEPIEDRA[],8,FALSE)</f>
        <v>13</v>
      </c>
      <c r="E13" s="165">
        <v>18</v>
      </c>
      <c r="F13" s="174">
        <f>Tabla14[[#This Row],[CANTIDAD PROMEDIO]]-Tabla14[[#This Row],[ STOCK ALM01]]</f>
        <v>1</v>
      </c>
      <c r="G13" s="164" t="str">
        <f>IF(Tabla14[[#This Row],[REQUERIMIENTO]]&gt;Tabla14[[#This Row],[ STOCK ALM05]],"RQ ES MAYOR","TIENE STOCK PARA ABASTECER")</f>
        <v>TIENE STOCK PARA ABASTECER</v>
      </c>
    </row>
    <row r="14" spans="1:7" hidden="1" x14ac:dyDescent="0.25">
      <c r="A14" s="163" t="s">
        <v>725</v>
      </c>
      <c r="B14" s="164" t="str">
        <f>VLOOKUP(Tabla14[[#This Row],[CODIGO]],FAMILIAS[],4,FALSE)</f>
        <v>DANFOSS</v>
      </c>
      <c r="C14" s="165">
        <f>VLOOKUP(Tabla14[[#This Row],[CODIGO]],STOCKSANLUIS[],10,FALSE)</f>
        <v>8</v>
      </c>
      <c r="D14" s="165">
        <f>VLOOKUP(Tabla14[[#This Row],[CODIGO]],STOCK_PUENTEPIEDRA[],8,FALSE)</f>
        <v>2</v>
      </c>
      <c r="E14" s="165">
        <v>32</v>
      </c>
      <c r="F14" s="174">
        <f>Tabla14[[#This Row],[CANTIDAD PROMEDIO]]-Tabla14[[#This Row],[ STOCK ALM01]]</f>
        <v>24</v>
      </c>
      <c r="G14" s="164" t="str">
        <f>IF(Tabla14[[#This Row],[REQUERIMIENTO]]&gt;Tabla14[[#This Row],[ STOCK ALM05]],"RQ ES MAYOR","TIENE STOCK PARA ABASTECER")</f>
        <v>RQ ES MAYOR</v>
      </c>
    </row>
    <row r="15" spans="1:7" hidden="1" x14ac:dyDescent="0.25">
      <c r="A15" s="163" t="s">
        <v>947</v>
      </c>
      <c r="B15" s="164" t="str">
        <f>VLOOKUP(Tabla14[[#This Row],[CODIGO]],FAMILIAS[],4,FALSE)</f>
        <v>DANFOSS</v>
      </c>
      <c r="C15" s="165">
        <f>VLOOKUP(Tabla14[[#This Row],[CODIGO]],STOCKSANLUIS[],10,FALSE)</f>
        <v>5</v>
      </c>
      <c r="D15" s="165">
        <f>VLOOKUP(Tabla14[[#This Row],[CODIGO]],STOCK_PUENTEPIEDRA[],8,FALSE)</f>
        <v>0</v>
      </c>
      <c r="E15" s="165">
        <v>16</v>
      </c>
      <c r="F15" s="174">
        <f>Tabla14[[#This Row],[CANTIDAD PROMEDIO]]-Tabla14[[#This Row],[ STOCK ALM01]]</f>
        <v>11</v>
      </c>
      <c r="G15" s="164" t="str">
        <f>IF(Tabla14[[#This Row],[REQUERIMIENTO]]&gt;Tabla14[[#This Row],[ STOCK ALM05]],"RQ ES MAYOR","TIENE STOCK PARA ABASTECER")</f>
        <v>RQ ES MAYOR</v>
      </c>
    </row>
    <row r="16" spans="1:7" hidden="1" x14ac:dyDescent="0.25">
      <c r="A16" s="163" t="s">
        <v>3259</v>
      </c>
      <c r="B16" s="164" t="str">
        <f>VLOOKUP(Tabla14[[#This Row],[CODIGO]],FAMILIAS[],4,FALSE)</f>
        <v>DANFOSS</v>
      </c>
      <c r="C16" s="165">
        <f>VLOOKUP(Tabla14[[#This Row],[CODIGO]],STOCKSANLUIS[],10,FALSE)</f>
        <v>0</v>
      </c>
      <c r="D16" s="165">
        <f>VLOOKUP(Tabla14[[#This Row],[CODIGO]],STOCK_PUENTEPIEDRA[],8,FALSE)</f>
        <v>9</v>
      </c>
      <c r="E16" s="165">
        <v>32</v>
      </c>
      <c r="F16" s="174">
        <f>Tabla14[[#This Row],[CANTIDAD PROMEDIO]]-Tabla14[[#This Row],[ STOCK ALM01]]</f>
        <v>32</v>
      </c>
      <c r="G16" s="164" t="str">
        <f>IF(Tabla14[[#This Row],[REQUERIMIENTO]]&gt;Tabla14[[#This Row],[ STOCK ALM05]],"RQ ES MAYOR","TIENE STOCK PARA ABASTECER")</f>
        <v>RQ ES MAYOR</v>
      </c>
    </row>
    <row r="17" spans="1:7" hidden="1" x14ac:dyDescent="0.25">
      <c r="A17" s="166" t="s">
        <v>729</v>
      </c>
      <c r="B17" s="164" t="str">
        <f>VLOOKUP(Tabla14[[#This Row],[CODIGO]],FAMILIAS[],4,FALSE)</f>
        <v>DANFOSS</v>
      </c>
      <c r="C17" s="165">
        <f>VLOOKUP(Tabla14[[#This Row],[CODIGO]],STOCKSANLUIS[],10,FALSE)</f>
        <v>20</v>
      </c>
      <c r="D17" s="165">
        <f>VLOOKUP(Tabla14[[#This Row],[CODIGO]],STOCK_PUENTEPIEDRA[],8,FALSE)</f>
        <v>1</v>
      </c>
      <c r="E17" s="165">
        <v>32</v>
      </c>
      <c r="F17" s="174">
        <f>Tabla14[[#This Row],[CANTIDAD PROMEDIO]]-Tabla14[[#This Row],[ STOCK ALM01]]</f>
        <v>12</v>
      </c>
      <c r="G17" s="164" t="str">
        <f>IF(Tabla14[[#This Row],[REQUERIMIENTO]]&gt;Tabla14[[#This Row],[ STOCK ALM05]],"RQ ES MAYOR","TIENE STOCK PARA ABASTECER")</f>
        <v>RQ ES MAYOR</v>
      </c>
    </row>
    <row r="18" spans="1:7" hidden="1" x14ac:dyDescent="0.25">
      <c r="A18" s="166" t="s">
        <v>235</v>
      </c>
      <c r="B18" s="164" t="str">
        <f>VLOOKUP(Tabla14[[#This Row],[CODIGO]],FAMILIAS[],4,FALSE)</f>
        <v>DANFOSS</v>
      </c>
      <c r="C18" s="165">
        <f>VLOOKUP(Tabla14[[#This Row],[CODIGO]],STOCKSANLUIS[],10,FALSE)</f>
        <v>0</v>
      </c>
      <c r="D18" s="165">
        <f>VLOOKUP(Tabla14[[#This Row],[CODIGO]],STOCK_PUENTEPIEDRA[],8,FALSE)</f>
        <v>0</v>
      </c>
      <c r="E18" s="165">
        <v>6</v>
      </c>
      <c r="F18" s="174">
        <f>Tabla14[[#This Row],[CANTIDAD PROMEDIO]]-Tabla14[[#This Row],[ STOCK ALM01]]</f>
        <v>6</v>
      </c>
      <c r="G18" s="164" t="str">
        <f>IF(Tabla14[[#This Row],[REQUERIMIENTO]]&gt;Tabla14[[#This Row],[ STOCK ALM05]],"RQ ES MAYOR","TIENE STOCK PARA ABASTECER")</f>
        <v>RQ ES MAYOR</v>
      </c>
    </row>
    <row r="19" spans="1:7" hidden="1" x14ac:dyDescent="0.25">
      <c r="A19" s="166" t="s">
        <v>723</v>
      </c>
      <c r="B19" s="164" t="str">
        <f>VLOOKUP(Tabla14[[#This Row],[CODIGO]],FAMILIAS[],4,FALSE)</f>
        <v>DANFOSS</v>
      </c>
      <c r="C19" s="165">
        <f>VLOOKUP(Tabla14[[#This Row],[CODIGO]],STOCKSANLUIS[],10,FALSE)</f>
        <v>8</v>
      </c>
      <c r="D19" s="165">
        <f>VLOOKUP(Tabla14[[#This Row],[CODIGO]],STOCK_PUENTEPIEDRA[],8,FALSE)</f>
        <v>2</v>
      </c>
      <c r="E19" s="165">
        <v>15</v>
      </c>
      <c r="F19" s="174">
        <f>Tabla14[[#This Row],[CANTIDAD PROMEDIO]]-Tabla14[[#This Row],[ STOCK ALM01]]</f>
        <v>7</v>
      </c>
      <c r="G19" s="164" t="str">
        <f>IF(Tabla14[[#This Row],[REQUERIMIENTO]]&gt;Tabla14[[#This Row],[ STOCK ALM05]],"RQ ES MAYOR","TIENE STOCK PARA ABASTECER")</f>
        <v>RQ ES MAYOR</v>
      </c>
    </row>
    <row r="20" spans="1:7" hidden="1" x14ac:dyDescent="0.25">
      <c r="A20" s="166" t="s">
        <v>869</v>
      </c>
      <c r="B20" s="164" t="str">
        <f>VLOOKUP(Tabla14[[#This Row],[CODIGO]],FAMILIAS[],4,FALSE)</f>
        <v>DANFOSS</v>
      </c>
      <c r="C20" s="165">
        <f>VLOOKUP(Tabla14[[#This Row],[CODIGO]],STOCKSANLUIS[],10,FALSE)</f>
        <v>0</v>
      </c>
      <c r="D20" s="165">
        <f>VLOOKUP(Tabla14[[#This Row],[CODIGO]],STOCK_PUENTEPIEDRA[],8,FALSE)</f>
        <v>0</v>
      </c>
      <c r="E20" s="165">
        <v>32</v>
      </c>
      <c r="F20" s="174">
        <f>Tabla14[[#This Row],[CANTIDAD PROMEDIO]]-Tabla14[[#This Row],[ STOCK ALM01]]</f>
        <v>32</v>
      </c>
      <c r="G20" s="164" t="str">
        <f>IF(Tabla14[[#This Row],[REQUERIMIENTO]]&gt;Tabla14[[#This Row],[ STOCK ALM05]],"RQ ES MAYOR","TIENE STOCK PARA ABASTECER")</f>
        <v>RQ ES MAYOR</v>
      </c>
    </row>
    <row r="21" spans="1:7" hidden="1" x14ac:dyDescent="0.25">
      <c r="A21" s="166" t="s">
        <v>1502</v>
      </c>
      <c r="B21" s="164" t="str">
        <f>VLOOKUP(Tabla14[[#This Row],[CODIGO]],FAMILIAS[],4,FALSE)</f>
        <v>DANFOSS</v>
      </c>
      <c r="C21" s="165">
        <f>VLOOKUP(Tabla14[[#This Row],[CODIGO]],STOCKSANLUIS[],10,FALSE)</f>
        <v>6</v>
      </c>
      <c r="D21" s="165">
        <f>VLOOKUP(Tabla14[[#This Row],[CODIGO]],STOCK_PUENTEPIEDRA[],8,FALSE)</f>
        <v>1</v>
      </c>
      <c r="E21" s="165">
        <v>32</v>
      </c>
      <c r="F21" s="174">
        <f>Tabla14[[#This Row],[CANTIDAD PROMEDIO]]-Tabla14[[#This Row],[ STOCK ALM01]]</f>
        <v>26</v>
      </c>
      <c r="G21" s="164" t="str">
        <f>IF(Tabla14[[#This Row],[REQUERIMIENTO]]&gt;Tabla14[[#This Row],[ STOCK ALM05]],"RQ ES MAYOR","TIENE STOCK PARA ABASTECER")</f>
        <v>RQ ES MAYOR</v>
      </c>
    </row>
    <row r="22" spans="1:7" hidden="1" x14ac:dyDescent="0.25">
      <c r="A22" s="166" t="s">
        <v>1506</v>
      </c>
      <c r="B22" s="164" t="str">
        <f>VLOOKUP(Tabla14[[#This Row],[CODIGO]],FAMILIAS[],4,FALSE)</f>
        <v>DANFOSS</v>
      </c>
      <c r="C22" s="165">
        <f>VLOOKUP(Tabla14[[#This Row],[CODIGO]],STOCKSANLUIS[],10,FALSE)</f>
        <v>0</v>
      </c>
      <c r="D22" s="165">
        <f>VLOOKUP(Tabla14[[#This Row],[CODIGO]],STOCK_PUENTEPIEDRA[],8,FALSE)</f>
        <v>2</v>
      </c>
      <c r="E22" s="165">
        <v>9</v>
      </c>
      <c r="F22" s="174">
        <f>Tabla14[[#This Row],[CANTIDAD PROMEDIO]]-Tabla14[[#This Row],[ STOCK ALM01]]</f>
        <v>9</v>
      </c>
      <c r="G22" s="164" t="str">
        <f>IF(Tabla14[[#This Row],[REQUERIMIENTO]]&gt;Tabla14[[#This Row],[ STOCK ALM05]],"RQ ES MAYOR","TIENE STOCK PARA ABASTECER")</f>
        <v>RQ ES MAYOR</v>
      </c>
    </row>
    <row r="23" spans="1:7" hidden="1" x14ac:dyDescent="0.25">
      <c r="A23" s="163" t="s">
        <v>2565</v>
      </c>
      <c r="B23" s="164" t="str">
        <f>VLOOKUP(Tabla14[[#This Row],[CODIGO]],FAMILIAS[],4,FALSE)</f>
        <v>DANFOSS</v>
      </c>
      <c r="C23" s="165">
        <f>VLOOKUP(Tabla14[[#This Row],[CODIGO]],STOCKSANLUIS[],10,FALSE)</f>
        <v>1</v>
      </c>
      <c r="D23" s="165">
        <f>VLOOKUP(Tabla14[[#This Row],[CODIGO]],STOCK_PUENTEPIEDRA[],8,FALSE)</f>
        <v>3</v>
      </c>
      <c r="E23" s="165">
        <v>10</v>
      </c>
      <c r="F23" s="174">
        <f>Tabla14[[#This Row],[CANTIDAD PROMEDIO]]-Tabla14[[#This Row],[ STOCK ALM01]]</f>
        <v>9</v>
      </c>
      <c r="G23" s="164" t="str">
        <f>IF(Tabla14[[#This Row],[REQUERIMIENTO]]&gt;Tabla14[[#This Row],[ STOCK ALM05]],"RQ ES MAYOR","TIENE STOCK PARA ABASTECER")</f>
        <v>RQ ES MAYOR</v>
      </c>
    </row>
    <row r="24" spans="1:7" hidden="1" x14ac:dyDescent="0.25">
      <c r="A24" s="212" t="s">
        <v>171</v>
      </c>
      <c r="B24" s="172" t="str">
        <f>VLOOKUP(Tabla14[[#This Row],[CODIGO]],FAMILIAS[],4,FALSE)</f>
        <v>DANFOSS</v>
      </c>
      <c r="C24" s="173">
        <f>VLOOKUP(Tabla14[[#This Row],[CODIGO]],STOCKSANLUIS[],10,FALSE)</f>
        <v>10</v>
      </c>
      <c r="D24" s="173">
        <f>VLOOKUP(Tabla14[[#This Row],[CODIGO]],STOCK_PUENTEPIEDRA[],8,FALSE)</f>
        <v>14</v>
      </c>
      <c r="E24" s="173">
        <v>10</v>
      </c>
      <c r="F24" s="176">
        <f>Tabla14[[#This Row],[CANTIDAD PROMEDIO]]-Tabla14[[#This Row],[ STOCK ALM01]]</f>
        <v>0</v>
      </c>
      <c r="G24" s="172" t="str">
        <f>IF(Tabla14[[#This Row],[REQUERIMIENTO]]&gt;Tabla14[[#This Row],[ STOCK ALM05]],"RQ ES MAYOR","TIENE STOCK PARA ABASTECER")</f>
        <v>TIENE STOCK PARA ABASTECER</v>
      </c>
    </row>
    <row r="25" spans="1:7" hidden="1" x14ac:dyDescent="0.25">
      <c r="A25" s="212" t="s">
        <v>173</v>
      </c>
      <c r="B25" s="172" t="str">
        <f>VLOOKUP(Tabla14[[#This Row],[CODIGO]],FAMILIAS[],4,FALSE)</f>
        <v>DANFOSS</v>
      </c>
      <c r="C25" s="173">
        <f>VLOOKUP(Tabla14[[#This Row],[CODIGO]],STOCKSANLUIS[],10,FALSE)</f>
        <v>10</v>
      </c>
      <c r="D25" s="173">
        <f>VLOOKUP(Tabla14[[#This Row],[CODIGO]],STOCK_PUENTEPIEDRA[],8,FALSE)</f>
        <v>7</v>
      </c>
      <c r="E25" s="173">
        <v>10</v>
      </c>
      <c r="F25" s="176">
        <f>Tabla14[[#This Row],[CANTIDAD PROMEDIO]]-Tabla14[[#This Row],[ STOCK ALM01]]</f>
        <v>0</v>
      </c>
      <c r="G25" s="172" t="str">
        <f>IF(Tabla14[[#This Row],[REQUERIMIENTO]]&gt;Tabla14[[#This Row],[ STOCK ALM05]],"RQ ES MAYOR","TIENE STOCK PARA ABASTECER")</f>
        <v>TIENE STOCK PARA ABASTECER</v>
      </c>
    </row>
    <row r="26" spans="1:7" hidden="1" x14ac:dyDescent="0.25">
      <c r="A26" s="212" t="s">
        <v>177</v>
      </c>
      <c r="B26" s="172" t="str">
        <f>VLOOKUP(Tabla14[[#This Row],[CODIGO]],FAMILIAS[],4,FALSE)</f>
        <v>DANFOSS</v>
      </c>
      <c r="C26" s="173">
        <f>VLOOKUP(Tabla14[[#This Row],[CODIGO]],STOCKSANLUIS[],10,FALSE)</f>
        <v>10</v>
      </c>
      <c r="D26" s="173">
        <f>VLOOKUP(Tabla14[[#This Row],[CODIGO]],STOCK_PUENTEPIEDRA[],8,FALSE)</f>
        <v>63</v>
      </c>
      <c r="E26" s="173">
        <v>10</v>
      </c>
      <c r="F26" s="176">
        <f>Tabla14[[#This Row],[CANTIDAD PROMEDIO]]-Tabla14[[#This Row],[ STOCK ALM01]]</f>
        <v>0</v>
      </c>
      <c r="G26" s="172" t="str">
        <f>IF(Tabla14[[#This Row],[REQUERIMIENTO]]&gt;Tabla14[[#This Row],[ STOCK ALM05]],"RQ ES MAYOR","TIENE STOCK PARA ABASTECER")</f>
        <v>TIENE STOCK PARA ABASTECER</v>
      </c>
    </row>
    <row r="27" spans="1:7" hidden="1" x14ac:dyDescent="0.25">
      <c r="A27" s="166" t="s">
        <v>3562</v>
      </c>
      <c r="B27" s="164" t="str">
        <f>VLOOKUP(Tabla14[[#This Row],[CODIGO]],FAMILIAS[],4,FALSE)</f>
        <v>DHEK</v>
      </c>
      <c r="C27" s="165">
        <f>VLOOKUP(Tabla14[[#This Row],[CODIGO]],STOCKSANLUIS[],10,FALSE)</f>
        <v>0</v>
      </c>
      <c r="D27" s="165">
        <f>VLOOKUP(Tabla14[[#This Row],[CODIGO]],STOCK_PUENTEPIEDRA[],8,FALSE)</f>
        <v>0</v>
      </c>
      <c r="E27" s="165">
        <v>10</v>
      </c>
      <c r="F27" s="174">
        <f>Tabla14[[#This Row],[CANTIDAD PROMEDIO]]-Tabla14[[#This Row],[ STOCK ALM01]]</f>
        <v>10</v>
      </c>
      <c r="G27" s="164" t="str">
        <f>IF(Tabla14[[#This Row],[REQUERIMIENTO]]&gt;Tabla14[[#This Row],[ STOCK ALM05]],"RQ ES MAYOR","TIENE STOCK PARA ABASTECER")</f>
        <v>RQ ES MAYOR</v>
      </c>
    </row>
    <row r="28" spans="1:7" hidden="1" x14ac:dyDescent="0.25">
      <c r="A28" s="166" t="s">
        <v>3558</v>
      </c>
      <c r="B28" s="164" t="str">
        <f>VLOOKUP(Tabla14[[#This Row],[CODIGO]],FAMILIAS[],4,FALSE)</f>
        <v>DHEK</v>
      </c>
      <c r="C28" s="165">
        <f>VLOOKUP(Tabla14[[#This Row],[CODIGO]],STOCKSANLUIS[],10,FALSE)</f>
        <v>0</v>
      </c>
      <c r="D28" s="165">
        <f>VLOOKUP(Tabla14[[#This Row],[CODIGO]],STOCK_PUENTEPIEDRA[],8,FALSE)</f>
        <v>0</v>
      </c>
      <c r="E28" s="165">
        <v>10</v>
      </c>
      <c r="F28" s="174">
        <f>Tabla14[[#This Row],[CANTIDAD PROMEDIO]]-Tabla14[[#This Row],[ STOCK ALM01]]</f>
        <v>10</v>
      </c>
      <c r="G28" s="164" t="str">
        <f>IF(Tabla14[[#This Row],[REQUERIMIENTO]]&gt;Tabla14[[#This Row],[ STOCK ALM05]],"RQ ES MAYOR","TIENE STOCK PARA ABASTECER")</f>
        <v>RQ ES MAYOR</v>
      </c>
    </row>
    <row r="29" spans="1:7" hidden="1" x14ac:dyDescent="0.25">
      <c r="A29" s="166" t="s">
        <v>3566</v>
      </c>
      <c r="B29" s="164" t="str">
        <f>VLOOKUP(Tabla14[[#This Row],[CODIGO]],FAMILIAS[],4,FALSE)</f>
        <v>DHEK</v>
      </c>
      <c r="C29" s="165">
        <f>VLOOKUP(Tabla14[[#This Row],[CODIGO]],STOCKSANLUIS[],10,FALSE)</f>
        <v>0</v>
      </c>
      <c r="D29" s="165">
        <f>VLOOKUP(Tabla14[[#This Row],[CODIGO]],STOCK_PUENTEPIEDRA[],8,FALSE)</f>
        <v>0</v>
      </c>
      <c r="E29" s="165">
        <v>10</v>
      </c>
      <c r="F29" s="174">
        <f>Tabla14[[#This Row],[CANTIDAD PROMEDIO]]-Tabla14[[#This Row],[ STOCK ALM01]]</f>
        <v>10</v>
      </c>
      <c r="G29" s="164" t="str">
        <f>IF(Tabla14[[#This Row],[REQUERIMIENTO]]&gt;Tabla14[[#This Row],[ STOCK ALM05]],"RQ ES MAYOR","TIENE STOCK PARA ABASTECER")</f>
        <v>RQ ES MAYOR</v>
      </c>
    </row>
    <row r="30" spans="1:7" hidden="1" x14ac:dyDescent="0.25">
      <c r="A30" s="163" t="s">
        <v>1882</v>
      </c>
      <c r="B30" s="164" t="str">
        <f>VLOOKUP(Tabla14[[#This Row],[CODIGO]],FAMILIAS[],4,FALSE)</f>
        <v>EBM</v>
      </c>
      <c r="C30" s="165">
        <f>VLOOKUP(Tabla14[[#This Row],[CODIGO]],STOCKSANLUIS[],10,FALSE)</f>
        <v>0</v>
      </c>
      <c r="D30" s="165">
        <f>VLOOKUP(Tabla14[[#This Row],[CODIGO]],STOCK_PUENTEPIEDRA[],8,FALSE)</f>
        <v>0</v>
      </c>
      <c r="E30" s="165">
        <v>3</v>
      </c>
      <c r="F30" s="174">
        <f>Tabla14[[#This Row],[CANTIDAD PROMEDIO]]-Tabla14[[#This Row],[ STOCK ALM01]]</f>
        <v>3</v>
      </c>
      <c r="G30" s="164" t="str">
        <f>IF(Tabla14[[#This Row],[REQUERIMIENTO]]&gt;Tabla14[[#This Row],[ STOCK ALM05]],"RQ ES MAYOR","TIENE STOCK PARA ABASTECER")</f>
        <v>RQ ES MAYOR</v>
      </c>
    </row>
    <row r="31" spans="1:7" hidden="1" x14ac:dyDescent="0.25">
      <c r="A31" s="163" t="s">
        <v>2377</v>
      </c>
      <c r="B31" s="164" t="str">
        <f>VLOOKUP(Tabla14[[#This Row],[CODIGO]],FAMILIAS[],4,FALSE)</f>
        <v>EBM</v>
      </c>
      <c r="C31" s="165">
        <f>VLOOKUP(Tabla14[[#This Row],[CODIGO]],STOCKSANLUIS[],10,FALSE)</f>
        <v>0</v>
      </c>
      <c r="D31" s="165">
        <f>VLOOKUP(Tabla14[[#This Row],[CODIGO]],STOCK_PUENTEPIEDRA[],8,FALSE)</f>
        <v>0</v>
      </c>
      <c r="E31" s="165">
        <v>5</v>
      </c>
      <c r="F31" s="174">
        <f>Tabla14[[#This Row],[CANTIDAD PROMEDIO]]-Tabla14[[#This Row],[ STOCK ALM01]]</f>
        <v>5</v>
      </c>
      <c r="G31" s="164" t="str">
        <f>IF(Tabla14[[#This Row],[REQUERIMIENTO]]&gt;Tabla14[[#This Row],[ STOCK ALM05]],"RQ ES MAYOR","TIENE STOCK PARA ABASTECER")</f>
        <v>RQ ES MAYOR</v>
      </c>
    </row>
    <row r="32" spans="1:7" x14ac:dyDescent="0.25">
      <c r="A32" s="163" t="s">
        <v>3579</v>
      </c>
      <c r="B32" s="164" t="str">
        <f>VLOOKUP(Tabla14[[#This Row],[CODIGO]],FAMILIAS[],4,FALSE)</f>
        <v>EBM</v>
      </c>
      <c r="C32" s="165">
        <f>VLOOKUP(Tabla14[[#This Row],[CODIGO]],STOCKSANLUIS[],10,FALSE)</f>
        <v>1</v>
      </c>
      <c r="D32" s="165">
        <f>VLOOKUP(Tabla14[[#This Row],[CODIGO]],STOCK_PUENTEPIEDRA[],8,FALSE)</f>
        <v>145</v>
      </c>
      <c r="E32" s="165">
        <v>2</v>
      </c>
      <c r="F32" s="174">
        <f>Tabla14[[#This Row],[CANTIDAD PROMEDIO]]-Tabla14[[#This Row],[ STOCK ALM01]]</f>
        <v>1</v>
      </c>
      <c r="G32" s="164" t="str">
        <f>IF(Tabla14[[#This Row],[REQUERIMIENTO]]&gt;Tabla14[[#This Row],[ STOCK ALM05]],"RQ ES MAYOR","TIENE STOCK PARA ABASTECER")</f>
        <v>TIENE STOCK PARA ABASTECER</v>
      </c>
    </row>
    <row r="33" spans="1:7" hidden="1" x14ac:dyDescent="0.25">
      <c r="A33" s="163" t="s">
        <v>2080</v>
      </c>
      <c r="B33" s="164" t="str">
        <f>VLOOKUP(Tabla14[[#This Row],[CODIGO]],FAMILIAS[],4,FALSE)</f>
        <v>EBM</v>
      </c>
      <c r="C33" s="165">
        <f>VLOOKUP(Tabla14[[#This Row],[CODIGO]],STOCKSANLUIS[],10,FALSE)</f>
        <v>0</v>
      </c>
      <c r="D33" s="165">
        <f>VLOOKUP(Tabla14[[#This Row],[CODIGO]],STOCK_PUENTEPIEDRA[],8,FALSE)</f>
        <v>0</v>
      </c>
      <c r="E33" s="165">
        <v>2</v>
      </c>
      <c r="F33" s="174">
        <f>Tabla14[[#This Row],[CANTIDAD PROMEDIO]]-Tabla14[[#This Row],[ STOCK ALM01]]</f>
        <v>2</v>
      </c>
      <c r="G33" s="164" t="str">
        <f>IF(Tabla14[[#This Row],[REQUERIMIENTO]]&gt;Tabla14[[#This Row],[ STOCK ALM05]],"RQ ES MAYOR","TIENE STOCK PARA ABASTECER")</f>
        <v>RQ ES MAYOR</v>
      </c>
    </row>
    <row r="34" spans="1:7" x14ac:dyDescent="0.25">
      <c r="A34" s="163" t="s">
        <v>259</v>
      </c>
      <c r="B34" s="164" t="str">
        <f>VLOOKUP(Tabla14[[#This Row],[CODIGO]],FAMILIAS[],4,FALSE)</f>
        <v>ES ROBBINS</v>
      </c>
      <c r="C34" s="165">
        <f>VLOOKUP(Tabla14[[#This Row],[CODIGO]],STOCKSANLUIS[],10,FALSE)</f>
        <v>127</v>
      </c>
      <c r="D34" s="165">
        <f>VLOOKUP(Tabla14[[#This Row],[CODIGO]],STOCK_PUENTEPIEDRA[],8,FALSE)</f>
        <v>427</v>
      </c>
      <c r="E34" s="165">
        <v>162</v>
      </c>
      <c r="F34" s="174">
        <f>Tabla14[[#This Row],[CANTIDAD PROMEDIO]]-Tabla14[[#This Row],[ STOCK ALM01]]</f>
        <v>35</v>
      </c>
      <c r="G34" s="164" t="str">
        <f>IF(Tabla14[[#This Row],[REQUERIMIENTO]]&gt;Tabla14[[#This Row],[ STOCK ALM05]],"RQ ES MAYOR","TIENE STOCK PARA ABASTECER")</f>
        <v>TIENE STOCK PARA ABASTECER</v>
      </c>
    </row>
    <row r="35" spans="1:7" x14ac:dyDescent="0.25">
      <c r="A35" s="166" t="s">
        <v>2928</v>
      </c>
      <c r="B35" s="164" t="str">
        <f>VLOOKUP(Tabla14[[#This Row],[CODIGO]],FAMILIAS[],4,FALSE)</f>
        <v>EVERWELL</v>
      </c>
      <c r="C35" s="165">
        <f>VLOOKUP(Tabla14[[#This Row],[CODIGO]],STOCKSANLUIS[],10,FALSE)</f>
        <v>28</v>
      </c>
      <c r="D35" s="165">
        <f>VLOOKUP(Tabla14[[#This Row],[CODIGO]],STOCK_PUENTEPIEDRA[],8,FALSE)</f>
        <v>7</v>
      </c>
      <c r="E35" s="165">
        <v>30</v>
      </c>
      <c r="F35" s="174">
        <f>Tabla14[[#This Row],[CANTIDAD PROMEDIO]]-Tabla14[[#This Row],[ STOCK ALM01]]</f>
        <v>2</v>
      </c>
      <c r="G35" s="164" t="str">
        <f>IF(Tabla14[[#This Row],[REQUERIMIENTO]]&gt;Tabla14[[#This Row],[ STOCK ALM05]],"RQ ES MAYOR","TIENE STOCK PARA ABASTECER")</f>
        <v>TIENE STOCK PARA ABASTECER</v>
      </c>
    </row>
    <row r="36" spans="1:7" hidden="1" x14ac:dyDescent="0.25">
      <c r="A36" s="166" t="s">
        <v>2944</v>
      </c>
      <c r="B36" s="164" t="str">
        <f>VLOOKUP(Tabla14[[#This Row],[CODIGO]],FAMILIAS[],4,FALSE)</f>
        <v>EVERWELL</v>
      </c>
      <c r="C36" s="165">
        <f>VLOOKUP(Tabla14[[#This Row],[CODIGO]],STOCKSANLUIS[],10,FALSE)</f>
        <v>0</v>
      </c>
      <c r="D36" s="165">
        <f>VLOOKUP(Tabla14[[#This Row],[CODIGO]],STOCK_PUENTEPIEDRA[],8,FALSE)</f>
        <v>0</v>
      </c>
      <c r="E36" s="165">
        <v>100</v>
      </c>
      <c r="F36" s="174">
        <f>Tabla14[[#This Row],[CANTIDAD PROMEDIO]]-Tabla14[[#This Row],[ STOCK ALM01]]</f>
        <v>100</v>
      </c>
      <c r="G36" s="164" t="str">
        <f>IF(Tabla14[[#This Row],[REQUERIMIENTO]]&gt;Tabla14[[#This Row],[ STOCK ALM05]],"RQ ES MAYOR","TIENE STOCK PARA ABASTECER")</f>
        <v>RQ ES MAYOR</v>
      </c>
    </row>
    <row r="37" spans="1:7" hidden="1" x14ac:dyDescent="0.25">
      <c r="A37" s="166" t="s">
        <v>2314</v>
      </c>
      <c r="B37" s="164" t="str">
        <f>VLOOKUP(Tabla14[[#This Row],[CODIGO]],FAMILIAS[],4,FALSE)</f>
        <v>EVERWELL</v>
      </c>
      <c r="C37" s="165">
        <f>VLOOKUP(Tabla14[[#This Row],[CODIGO]],STOCKSANLUIS[],10,FALSE)</f>
        <v>1</v>
      </c>
      <c r="D37" s="165">
        <f>VLOOKUP(Tabla14[[#This Row],[CODIGO]],STOCK_PUENTEPIEDRA[],8,FALSE)</f>
        <v>4</v>
      </c>
      <c r="E37" s="165">
        <v>30</v>
      </c>
      <c r="F37" s="174">
        <f>Tabla14[[#This Row],[CANTIDAD PROMEDIO]]-Tabla14[[#This Row],[ STOCK ALM01]]</f>
        <v>29</v>
      </c>
      <c r="G37" s="164" t="str">
        <f>IF(Tabla14[[#This Row],[REQUERIMIENTO]]&gt;Tabla14[[#This Row],[ STOCK ALM05]],"RQ ES MAYOR","TIENE STOCK PARA ABASTECER")</f>
        <v>RQ ES MAYOR</v>
      </c>
    </row>
    <row r="38" spans="1:7" hidden="1" x14ac:dyDescent="0.25">
      <c r="A38" s="166" t="s">
        <v>2924</v>
      </c>
      <c r="B38" s="164" t="str">
        <f>VLOOKUP(Tabla14[[#This Row],[CODIGO]],FAMILIAS[],4,FALSE)</f>
        <v>EVERWELL</v>
      </c>
      <c r="C38" s="165">
        <f>VLOOKUP(Tabla14[[#This Row],[CODIGO]],STOCKSANLUIS[],10,FALSE)</f>
        <v>0</v>
      </c>
      <c r="D38" s="165">
        <f>VLOOKUP(Tabla14[[#This Row],[CODIGO]],STOCK_PUENTEPIEDRA[],8,FALSE)</f>
        <v>0</v>
      </c>
      <c r="E38" s="165">
        <v>30</v>
      </c>
      <c r="F38" s="174">
        <f>Tabla14[[#This Row],[CANTIDAD PROMEDIO]]-Tabla14[[#This Row],[ STOCK ALM01]]</f>
        <v>30</v>
      </c>
      <c r="G38" s="164" t="str">
        <f>IF(Tabla14[[#This Row],[REQUERIMIENTO]]&gt;Tabla14[[#This Row],[ STOCK ALM05]],"RQ ES MAYOR","TIENE STOCK PARA ABASTECER")</f>
        <v>RQ ES MAYOR</v>
      </c>
    </row>
    <row r="39" spans="1:7" hidden="1" x14ac:dyDescent="0.25">
      <c r="A39" s="166" t="s">
        <v>2926</v>
      </c>
      <c r="B39" s="164" t="str">
        <f>VLOOKUP(Tabla14[[#This Row],[CODIGO]],FAMILIAS[],4,FALSE)</f>
        <v>EVERWELL</v>
      </c>
      <c r="C39" s="165">
        <f>VLOOKUP(Tabla14[[#This Row],[CODIGO]],STOCKSANLUIS[],10,FALSE)</f>
        <v>1</v>
      </c>
      <c r="D39" s="165">
        <f>VLOOKUP(Tabla14[[#This Row],[CODIGO]],STOCK_PUENTEPIEDRA[],8,FALSE)</f>
        <v>1</v>
      </c>
      <c r="E39" s="165">
        <v>30</v>
      </c>
      <c r="F39" s="174">
        <f>Tabla14[[#This Row],[CANTIDAD PROMEDIO]]-Tabla14[[#This Row],[ STOCK ALM01]]</f>
        <v>29</v>
      </c>
      <c r="G39" s="164" t="str">
        <f>IF(Tabla14[[#This Row],[REQUERIMIENTO]]&gt;Tabla14[[#This Row],[ STOCK ALM05]],"RQ ES MAYOR","TIENE STOCK PARA ABASTECER")</f>
        <v>RQ ES MAYOR</v>
      </c>
    </row>
    <row r="40" spans="1:7" hidden="1" x14ac:dyDescent="0.25">
      <c r="A40" s="166" t="s">
        <v>2946</v>
      </c>
      <c r="B40" s="164" t="str">
        <f>VLOOKUP(Tabla14[[#This Row],[CODIGO]],FAMILIAS[],4,FALSE)</f>
        <v>EVERWELL</v>
      </c>
      <c r="C40" s="165">
        <f>VLOOKUP(Tabla14[[#This Row],[CODIGO]],STOCKSANLUIS[],10,FALSE)</f>
        <v>4</v>
      </c>
      <c r="D40" s="165">
        <f>VLOOKUP(Tabla14[[#This Row],[CODIGO]],STOCK_PUENTEPIEDRA[],8,FALSE)</f>
        <v>14</v>
      </c>
      <c r="E40" s="165">
        <v>100</v>
      </c>
      <c r="F40" s="174">
        <f>Tabla14[[#This Row],[CANTIDAD PROMEDIO]]-Tabla14[[#This Row],[ STOCK ALM01]]</f>
        <v>96</v>
      </c>
      <c r="G40" s="164" t="str">
        <f>IF(Tabla14[[#This Row],[REQUERIMIENTO]]&gt;Tabla14[[#This Row],[ STOCK ALM05]],"RQ ES MAYOR","TIENE STOCK PARA ABASTECER")</f>
        <v>RQ ES MAYOR</v>
      </c>
    </row>
    <row r="41" spans="1:7" hidden="1" x14ac:dyDescent="0.25">
      <c r="A41" s="166" t="s">
        <v>2948</v>
      </c>
      <c r="B41" s="164" t="str">
        <f>VLOOKUP(Tabla14[[#This Row],[CODIGO]],FAMILIAS[],4,FALSE)</f>
        <v>EVERWELL</v>
      </c>
      <c r="C41" s="165">
        <f>VLOOKUP(Tabla14[[#This Row],[CODIGO]],STOCKSANLUIS[],10,FALSE)</f>
        <v>0</v>
      </c>
      <c r="D41" s="165">
        <f>VLOOKUP(Tabla14[[#This Row],[CODIGO]],STOCK_PUENTEPIEDRA[],8,FALSE)</f>
        <v>0</v>
      </c>
      <c r="E41" s="165">
        <v>100</v>
      </c>
      <c r="F41" s="174">
        <f>Tabla14[[#This Row],[CANTIDAD PROMEDIO]]-Tabla14[[#This Row],[ STOCK ALM01]]</f>
        <v>100</v>
      </c>
      <c r="G41" s="164" t="str">
        <f>IF(Tabla14[[#This Row],[REQUERIMIENTO]]&gt;Tabla14[[#This Row],[ STOCK ALM05]],"RQ ES MAYOR","TIENE STOCK PARA ABASTECER")</f>
        <v>RQ ES MAYOR</v>
      </c>
    </row>
    <row r="42" spans="1:7" hidden="1" x14ac:dyDescent="0.25">
      <c r="A42" s="166" t="s">
        <v>2950</v>
      </c>
      <c r="B42" s="164" t="str">
        <f>VLOOKUP(Tabla14[[#This Row],[CODIGO]],FAMILIAS[],4,FALSE)</f>
        <v>EVERWELL</v>
      </c>
      <c r="C42" s="165">
        <f>VLOOKUP(Tabla14[[#This Row],[CODIGO]],STOCKSANLUIS[],10,FALSE)</f>
        <v>11</v>
      </c>
      <c r="D42" s="165">
        <f>VLOOKUP(Tabla14[[#This Row],[CODIGO]],STOCK_PUENTEPIEDRA[],8,FALSE)</f>
        <v>3</v>
      </c>
      <c r="E42" s="165">
        <v>100</v>
      </c>
      <c r="F42" s="174">
        <f>Tabla14[[#This Row],[CANTIDAD PROMEDIO]]-Tabla14[[#This Row],[ STOCK ALM01]]</f>
        <v>89</v>
      </c>
      <c r="G42" s="164" t="str">
        <f>IF(Tabla14[[#This Row],[REQUERIMIENTO]]&gt;Tabla14[[#This Row],[ STOCK ALM05]],"RQ ES MAYOR","TIENE STOCK PARA ABASTECER")</f>
        <v>RQ ES MAYOR</v>
      </c>
    </row>
    <row r="43" spans="1:7" hidden="1" x14ac:dyDescent="0.25">
      <c r="A43" s="166" t="s">
        <v>2952</v>
      </c>
      <c r="B43" s="164" t="str">
        <f>VLOOKUP(Tabla14[[#This Row],[CODIGO]],FAMILIAS[],4,FALSE)</f>
        <v>EVERWELL</v>
      </c>
      <c r="C43" s="165">
        <f>VLOOKUP(Tabla14[[#This Row],[CODIGO]],STOCKSANLUIS[],10,FALSE)</f>
        <v>11</v>
      </c>
      <c r="D43" s="165">
        <f>VLOOKUP(Tabla14[[#This Row],[CODIGO]],STOCK_PUENTEPIEDRA[],8,FALSE)</f>
        <v>2</v>
      </c>
      <c r="E43" s="165">
        <v>14</v>
      </c>
      <c r="F43" s="174">
        <f>Tabla14[[#This Row],[CANTIDAD PROMEDIO]]-Tabla14[[#This Row],[ STOCK ALM01]]</f>
        <v>3</v>
      </c>
      <c r="G43" s="164" t="str">
        <f>IF(Tabla14[[#This Row],[REQUERIMIENTO]]&gt;Tabla14[[#This Row],[ STOCK ALM05]],"RQ ES MAYOR","TIENE STOCK PARA ABASTECER")</f>
        <v>RQ ES MAYOR</v>
      </c>
    </row>
    <row r="44" spans="1:7" hidden="1" x14ac:dyDescent="0.25">
      <c r="A44" s="166" t="s">
        <v>2954</v>
      </c>
      <c r="B44" s="164" t="str">
        <f>VLOOKUP(Tabla14[[#This Row],[CODIGO]],FAMILIAS[],4,FALSE)</f>
        <v>EVERWELL</v>
      </c>
      <c r="C44" s="165">
        <f>VLOOKUP(Tabla14[[#This Row],[CODIGO]],STOCKSANLUIS[],10,FALSE)</f>
        <v>0</v>
      </c>
      <c r="D44" s="165">
        <f>VLOOKUP(Tabla14[[#This Row],[CODIGO]],STOCK_PUENTEPIEDRA[],8,FALSE)</f>
        <v>0</v>
      </c>
      <c r="E44" s="165">
        <v>6</v>
      </c>
      <c r="F44" s="174">
        <f>Tabla14[[#This Row],[CANTIDAD PROMEDIO]]-Tabla14[[#This Row],[ STOCK ALM01]]</f>
        <v>6</v>
      </c>
      <c r="G44" s="164" t="str">
        <f>IF(Tabla14[[#This Row],[REQUERIMIENTO]]&gt;Tabla14[[#This Row],[ STOCK ALM05]],"RQ ES MAYOR","TIENE STOCK PARA ABASTECER")</f>
        <v>RQ ES MAYOR</v>
      </c>
    </row>
    <row r="45" spans="1:7" hidden="1" x14ac:dyDescent="0.25">
      <c r="A45" s="166" t="s">
        <v>2964</v>
      </c>
      <c r="B45" s="164" t="str">
        <f>VLOOKUP(Tabla14[[#This Row],[CODIGO]],FAMILIAS[],4,FALSE)</f>
        <v>EVERWELL</v>
      </c>
      <c r="C45" s="165">
        <f>VLOOKUP(Tabla14[[#This Row],[CODIGO]],STOCKSANLUIS[],10,FALSE)</f>
        <v>1</v>
      </c>
      <c r="D45" s="165">
        <f>VLOOKUP(Tabla14[[#This Row],[CODIGO]],STOCK_PUENTEPIEDRA[],8,FALSE)</f>
        <v>0</v>
      </c>
      <c r="E45" s="165">
        <v>50</v>
      </c>
      <c r="F45" s="174">
        <f>Tabla14[[#This Row],[CANTIDAD PROMEDIO]]-Tabla14[[#This Row],[ STOCK ALM01]]</f>
        <v>49</v>
      </c>
      <c r="G45" s="164" t="str">
        <f>IF(Tabla14[[#This Row],[REQUERIMIENTO]]&gt;Tabla14[[#This Row],[ STOCK ALM05]],"RQ ES MAYOR","TIENE STOCK PARA ABASTECER")</f>
        <v>RQ ES MAYOR</v>
      </c>
    </row>
    <row r="46" spans="1:7" hidden="1" x14ac:dyDescent="0.25">
      <c r="A46" s="166" t="s">
        <v>2966</v>
      </c>
      <c r="B46" s="164" t="str">
        <f>VLOOKUP(Tabla14[[#This Row],[CODIGO]],FAMILIAS[],4,FALSE)</f>
        <v>EVERWELL</v>
      </c>
      <c r="C46" s="165">
        <f>VLOOKUP(Tabla14[[#This Row],[CODIGO]],STOCKSANLUIS[],10,FALSE)</f>
        <v>0</v>
      </c>
      <c r="D46" s="165">
        <f>VLOOKUP(Tabla14[[#This Row],[CODIGO]],STOCK_PUENTEPIEDRA[],8,FALSE)</f>
        <v>2</v>
      </c>
      <c r="E46" s="165">
        <v>50</v>
      </c>
      <c r="F46" s="174">
        <f>Tabla14[[#This Row],[CANTIDAD PROMEDIO]]-Tabla14[[#This Row],[ STOCK ALM01]]</f>
        <v>50</v>
      </c>
      <c r="G46" s="164" t="str">
        <f>IF(Tabla14[[#This Row],[REQUERIMIENTO]]&gt;Tabla14[[#This Row],[ STOCK ALM05]],"RQ ES MAYOR","TIENE STOCK PARA ABASTECER")</f>
        <v>RQ ES MAYOR</v>
      </c>
    </row>
    <row r="47" spans="1:7" hidden="1" x14ac:dyDescent="0.25">
      <c r="A47" s="166" t="s">
        <v>2968</v>
      </c>
      <c r="B47" s="164" t="str">
        <f>VLOOKUP(Tabla14[[#This Row],[CODIGO]],FAMILIAS[],4,FALSE)</f>
        <v>EVERWELL</v>
      </c>
      <c r="C47" s="165">
        <f>VLOOKUP(Tabla14[[#This Row],[CODIGO]],STOCKSANLUIS[],10,FALSE)</f>
        <v>0</v>
      </c>
      <c r="D47" s="165">
        <f>VLOOKUP(Tabla14[[#This Row],[CODIGO]],STOCK_PUENTEPIEDRA[],8,FALSE)</f>
        <v>0</v>
      </c>
      <c r="E47" s="165">
        <v>50</v>
      </c>
      <c r="F47" s="174">
        <f>Tabla14[[#This Row],[CANTIDAD PROMEDIO]]-Tabla14[[#This Row],[ STOCK ALM01]]</f>
        <v>50</v>
      </c>
      <c r="G47" s="164" t="str">
        <f>IF(Tabla14[[#This Row],[REQUERIMIENTO]]&gt;Tabla14[[#This Row],[ STOCK ALM05]],"RQ ES MAYOR","TIENE STOCK PARA ABASTECER")</f>
        <v>RQ ES MAYOR</v>
      </c>
    </row>
    <row r="48" spans="1:7" hidden="1" x14ac:dyDescent="0.25">
      <c r="A48" s="166" t="s">
        <v>2970</v>
      </c>
      <c r="B48" s="164" t="str">
        <f>VLOOKUP(Tabla14[[#This Row],[CODIGO]],FAMILIAS[],4,FALSE)</f>
        <v>EVERWELL</v>
      </c>
      <c r="C48" s="165">
        <f>VLOOKUP(Tabla14[[#This Row],[CODIGO]],STOCKSANLUIS[],10,FALSE)</f>
        <v>0</v>
      </c>
      <c r="D48" s="165">
        <f>VLOOKUP(Tabla14[[#This Row],[CODIGO]],STOCK_PUENTEPIEDRA[],8,FALSE)</f>
        <v>0</v>
      </c>
      <c r="E48" s="165">
        <v>50</v>
      </c>
      <c r="F48" s="174">
        <f>Tabla14[[#This Row],[CANTIDAD PROMEDIO]]-Tabla14[[#This Row],[ STOCK ALM01]]</f>
        <v>50</v>
      </c>
      <c r="G48" s="164" t="str">
        <f>IF(Tabla14[[#This Row],[REQUERIMIENTO]]&gt;Tabla14[[#This Row],[ STOCK ALM05]],"RQ ES MAYOR","TIENE STOCK PARA ABASTECER")</f>
        <v>RQ ES MAYOR</v>
      </c>
    </row>
    <row r="49" spans="1:7" hidden="1" x14ac:dyDescent="0.25">
      <c r="A49" s="166" t="s">
        <v>2972</v>
      </c>
      <c r="B49" s="164" t="str">
        <f>VLOOKUP(Tabla14[[#This Row],[CODIGO]],FAMILIAS[],4,FALSE)</f>
        <v>EVERWELL</v>
      </c>
      <c r="C49" s="165">
        <f>VLOOKUP(Tabla14[[#This Row],[CODIGO]],STOCKSANLUIS[],10,FALSE)</f>
        <v>0</v>
      </c>
      <c r="D49" s="165">
        <f>VLOOKUP(Tabla14[[#This Row],[CODIGO]],STOCK_PUENTEPIEDRA[],8,FALSE)</f>
        <v>1</v>
      </c>
      <c r="E49" s="165">
        <v>50</v>
      </c>
      <c r="F49" s="174">
        <f>Tabla14[[#This Row],[CANTIDAD PROMEDIO]]-Tabla14[[#This Row],[ STOCK ALM01]]</f>
        <v>50</v>
      </c>
      <c r="G49" s="164" t="str">
        <f>IF(Tabla14[[#This Row],[REQUERIMIENTO]]&gt;Tabla14[[#This Row],[ STOCK ALM05]],"RQ ES MAYOR","TIENE STOCK PARA ABASTECER")</f>
        <v>RQ ES MAYOR</v>
      </c>
    </row>
    <row r="50" spans="1:7" hidden="1" x14ac:dyDescent="0.25">
      <c r="A50" s="166" t="s">
        <v>2974</v>
      </c>
      <c r="B50" s="164" t="str">
        <f>VLOOKUP(Tabla14[[#This Row],[CODIGO]],FAMILIAS[],4,FALSE)</f>
        <v>EVERWELL</v>
      </c>
      <c r="C50" s="165">
        <f>VLOOKUP(Tabla14[[#This Row],[CODIGO]],STOCKSANLUIS[],10,FALSE)</f>
        <v>0</v>
      </c>
      <c r="D50" s="165">
        <f>VLOOKUP(Tabla14[[#This Row],[CODIGO]],STOCK_PUENTEPIEDRA[],8,FALSE)</f>
        <v>0</v>
      </c>
      <c r="E50" s="165">
        <v>50</v>
      </c>
      <c r="F50" s="174">
        <f>Tabla14[[#This Row],[CANTIDAD PROMEDIO]]-Tabla14[[#This Row],[ STOCK ALM01]]</f>
        <v>50</v>
      </c>
      <c r="G50" s="164" t="str">
        <f>IF(Tabla14[[#This Row],[REQUERIMIENTO]]&gt;Tabla14[[#This Row],[ STOCK ALM05]],"RQ ES MAYOR","TIENE STOCK PARA ABASTECER")</f>
        <v>RQ ES MAYOR</v>
      </c>
    </row>
    <row r="51" spans="1:7" hidden="1" x14ac:dyDescent="0.25">
      <c r="A51" s="166" t="s">
        <v>2976</v>
      </c>
      <c r="B51" s="164" t="str">
        <f>VLOOKUP(Tabla14[[#This Row],[CODIGO]],FAMILIAS[],4,FALSE)</f>
        <v>EVERWELL</v>
      </c>
      <c r="C51" s="165">
        <f>VLOOKUP(Tabla14[[#This Row],[CODIGO]],STOCKSANLUIS[],10,FALSE)</f>
        <v>0</v>
      </c>
      <c r="D51" s="165">
        <f>VLOOKUP(Tabla14[[#This Row],[CODIGO]],STOCK_PUENTEPIEDRA[],8,FALSE)</f>
        <v>0</v>
      </c>
      <c r="E51" s="165">
        <v>50</v>
      </c>
      <c r="F51" s="174">
        <f>Tabla14[[#This Row],[CANTIDAD PROMEDIO]]-Tabla14[[#This Row],[ STOCK ALM01]]</f>
        <v>50</v>
      </c>
      <c r="G51" s="164" t="str">
        <f>IF(Tabla14[[#This Row],[REQUERIMIENTO]]&gt;Tabla14[[#This Row],[ STOCK ALM05]],"RQ ES MAYOR","TIENE STOCK PARA ABASTECER")</f>
        <v>RQ ES MAYOR</v>
      </c>
    </row>
    <row r="52" spans="1:7" hidden="1" x14ac:dyDescent="0.25">
      <c r="A52" s="163" t="s">
        <v>3128</v>
      </c>
      <c r="B52" s="164" t="str">
        <f>VLOOKUP(Tabla14[[#This Row],[CODIGO]],FAMILIAS[],4,FALSE)</f>
        <v>EVERWELL</v>
      </c>
      <c r="C52" s="165">
        <f>VLOOKUP(Tabla14[[#This Row],[CODIGO]],STOCKSANLUIS[],10,FALSE)</f>
        <v>0</v>
      </c>
      <c r="D52" s="165">
        <f>VLOOKUP(Tabla14[[#This Row],[CODIGO]],STOCK_PUENTEPIEDRA[],8,FALSE)</f>
        <v>0</v>
      </c>
      <c r="E52" s="165">
        <v>1200</v>
      </c>
      <c r="F52" s="174">
        <f>Tabla14[[#This Row],[CANTIDAD PROMEDIO]]-Tabla14[[#This Row],[ STOCK ALM01]]</f>
        <v>1200</v>
      </c>
      <c r="G52" s="164" t="str">
        <f>IF(Tabla14[[#This Row],[REQUERIMIENTO]]&gt;Tabla14[[#This Row],[ STOCK ALM05]],"RQ ES MAYOR","TIENE STOCK PARA ABASTECER")</f>
        <v>RQ ES MAYOR</v>
      </c>
    </row>
    <row r="53" spans="1:7" hidden="1" x14ac:dyDescent="0.25">
      <c r="A53" s="163" t="s">
        <v>3000</v>
      </c>
      <c r="B53" s="164" t="str">
        <f>VLOOKUP(Tabla14[[#This Row],[CODIGO]],FAMILIAS[],4,FALSE)</f>
        <v>EVERWELL</v>
      </c>
      <c r="C53" s="165">
        <f>VLOOKUP(Tabla14[[#This Row],[CODIGO]],STOCKSANLUIS[],10,FALSE)</f>
        <v>0</v>
      </c>
      <c r="D53" s="165">
        <f>VLOOKUP(Tabla14[[#This Row],[CODIGO]],STOCK_PUENTEPIEDRA[],8,FALSE)</f>
        <v>0</v>
      </c>
      <c r="E53" s="165">
        <v>10</v>
      </c>
      <c r="F53" s="174">
        <f>Tabla14[[#This Row],[CANTIDAD PROMEDIO]]-Tabla14[[#This Row],[ STOCK ALM01]]</f>
        <v>10</v>
      </c>
      <c r="G53" s="164" t="str">
        <f>IF(Tabla14[[#This Row],[REQUERIMIENTO]]&gt;Tabla14[[#This Row],[ STOCK ALM05]],"RQ ES MAYOR","TIENE STOCK PARA ABASTECER")</f>
        <v>RQ ES MAYOR</v>
      </c>
    </row>
    <row r="54" spans="1:7" hidden="1" x14ac:dyDescent="0.25">
      <c r="A54" s="163" t="s">
        <v>3247</v>
      </c>
      <c r="B54" s="164" t="str">
        <f>VLOOKUP(Tabla14[[#This Row],[CODIGO]],FAMILIAS[],4,FALSE)</f>
        <v>EVERWELL</v>
      </c>
      <c r="C54" s="165">
        <f>VLOOKUP(Tabla14[[#This Row],[CODIGO]],STOCKSANLUIS[],10,FALSE)</f>
        <v>0</v>
      </c>
      <c r="D54" s="165">
        <f>VLOOKUP(Tabla14[[#This Row],[CODIGO]],STOCK_PUENTEPIEDRA[],8,FALSE)</f>
        <v>0</v>
      </c>
      <c r="E54" s="165">
        <v>200</v>
      </c>
      <c r="F54" s="174">
        <f>Tabla14[[#This Row],[CANTIDAD PROMEDIO]]-Tabla14[[#This Row],[ STOCK ALM01]]</f>
        <v>200</v>
      </c>
      <c r="G54" s="164" t="str">
        <f>IF(Tabla14[[#This Row],[REQUERIMIENTO]]&gt;Tabla14[[#This Row],[ STOCK ALM05]],"RQ ES MAYOR","TIENE STOCK PARA ABASTECER")</f>
        <v>RQ ES MAYOR</v>
      </c>
    </row>
    <row r="55" spans="1:7" hidden="1" x14ac:dyDescent="0.25">
      <c r="A55" s="163" t="s">
        <v>3315</v>
      </c>
      <c r="B55" s="164" t="str">
        <f>VLOOKUP(Tabla14[[#This Row],[CODIGO]],FAMILIAS[],4,FALSE)</f>
        <v>EVERWELL</v>
      </c>
      <c r="C55" s="165">
        <f>VLOOKUP(Tabla14[[#This Row],[CODIGO]],STOCKSANLUIS[],10,FALSE)</f>
        <v>1</v>
      </c>
      <c r="D55" s="165">
        <f>VLOOKUP(Tabla14[[#This Row],[CODIGO]],STOCK_PUENTEPIEDRA[],8,FALSE)</f>
        <v>0</v>
      </c>
      <c r="E55" s="165">
        <v>20</v>
      </c>
      <c r="F55" s="174">
        <f>Tabla14[[#This Row],[CANTIDAD PROMEDIO]]-Tabla14[[#This Row],[ STOCK ALM01]]</f>
        <v>19</v>
      </c>
      <c r="G55" s="164" t="str">
        <f>IF(Tabla14[[#This Row],[REQUERIMIENTO]]&gt;Tabla14[[#This Row],[ STOCK ALM05]],"RQ ES MAYOR","TIENE STOCK PARA ABASTECER")</f>
        <v>RQ ES MAYOR</v>
      </c>
    </row>
    <row r="56" spans="1:7" hidden="1" x14ac:dyDescent="0.25">
      <c r="A56" s="163" t="s">
        <v>3723</v>
      </c>
      <c r="B56" s="164" t="str">
        <f>VLOOKUP(Tabla14[[#This Row],[CODIGO]],FAMILIAS[],4,FALSE)</f>
        <v>EVERWELL</v>
      </c>
      <c r="C56" s="165">
        <f>VLOOKUP(Tabla14[[#This Row],[CODIGO]],STOCKSANLUIS[],10,FALSE)</f>
        <v>1</v>
      </c>
      <c r="D56" s="165">
        <f>VLOOKUP(Tabla14[[#This Row],[CODIGO]],STOCK_PUENTEPIEDRA[],8,FALSE)</f>
        <v>0</v>
      </c>
      <c r="E56" s="165">
        <v>48</v>
      </c>
      <c r="F56" s="174">
        <f>Tabla14[[#This Row],[CANTIDAD PROMEDIO]]-Tabla14[[#This Row],[ STOCK ALM01]]</f>
        <v>47</v>
      </c>
      <c r="G56" s="164" t="str">
        <f>IF(Tabla14[[#This Row],[REQUERIMIENTO]]&gt;Tabla14[[#This Row],[ STOCK ALM05]],"RQ ES MAYOR","TIENE STOCK PARA ABASTECER")</f>
        <v>RQ ES MAYOR</v>
      </c>
    </row>
    <row r="57" spans="1:7" hidden="1" x14ac:dyDescent="0.25">
      <c r="A57" s="163" t="s">
        <v>3519</v>
      </c>
      <c r="B57" s="164" t="str">
        <f>VLOOKUP(Tabla14[[#This Row],[CODIGO]],FAMILIAS[],4,FALSE)</f>
        <v>EVERWELL</v>
      </c>
      <c r="C57" s="165">
        <f>VLOOKUP(Tabla14[[#This Row],[CODIGO]],STOCKSANLUIS[],10,FALSE)</f>
        <v>0</v>
      </c>
      <c r="D57" s="165">
        <f>VLOOKUP(Tabla14[[#This Row],[CODIGO]],STOCK_PUENTEPIEDRA[],8,FALSE)</f>
        <v>0</v>
      </c>
      <c r="E57" s="165">
        <v>10</v>
      </c>
      <c r="F57" s="174">
        <f>Tabla14[[#This Row],[CANTIDAD PROMEDIO]]-Tabla14[[#This Row],[ STOCK ALM01]]</f>
        <v>10</v>
      </c>
      <c r="G57" s="164" t="str">
        <f>IF(Tabla14[[#This Row],[REQUERIMIENTO]]&gt;Tabla14[[#This Row],[ STOCK ALM05]],"RQ ES MAYOR","TIENE STOCK PARA ABASTECER")</f>
        <v>RQ ES MAYOR</v>
      </c>
    </row>
    <row r="58" spans="1:7" hidden="1" x14ac:dyDescent="0.25">
      <c r="A58" s="163" t="s">
        <v>2387</v>
      </c>
      <c r="B58" s="164" t="str">
        <f>VLOOKUP(Tabla14[[#This Row],[CODIGO]],FAMILIAS[],4,FALSE)</f>
        <v>FASSON</v>
      </c>
      <c r="C58" s="165">
        <f>VLOOKUP(Tabla14[[#This Row],[CODIGO]],STOCKSANLUIS[],10,FALSE)</f>
        <v>6</v>
      </c>
      <c r="D58" s="165">
        <f>VLOOKUP(Tabla14[[#This Row],[CODIGO]],STOCK_PUENTEPIEDRA[],8,FALSE)</f>
        <v>2</v>
      </c>
      <c r="E58" s="165">
        <v>70</v>
      </c>
      <c r="F58" s="174">
        <f>Tabla14[[#This Row],[CANTIDAD PROMEDIO]]-Tabla14[[#This Row],[ STOCK ALM01]]</f>
        <v>64</v>
      </c>
      <c r="G58" s="164" t="str">
        <f>IF(Tabla14[[#This Row],[REQUERIMIENTO]]&gt;Tabla14[[#This Row],[ STOCK ALM05]],"RQ ES MAYOR","TIENE STOCK PARA ABASTECER")</f>
        <v>RQ ES MAYOR</v>
      </c>
    </row>
    <row r="59" spans="1:7" hidden="1" x14ac:dyDescent="0.25">
      <c r="A59" s="163" t="s">
        <v>15</v>
      </c>
      <c r="B59" s="164" t="str">
        <f>VLOOKUP(Tabla14[[#This Row],[CODIGO]],FAMILIAS[],4,FALSE)</f>
        <v>FULL GAUGE</v>
      </c>
      <c r="C59" s="165">
        <f>VLOOKUP(Tabla14[[#This Row],[CODIGO]],STOCKSANLUIS[],10,FALSE)</f>
        <v>61</v>
      </c>
      <c r="D59" s="165">
        <f>VLOOKUP(Tabla14[[#This Row],[CODIGO]],STOCK_PUENTEPIEDRA[],8,FALSE)</f>
        <v>21</v>
      </c>
      <c r="E59" s="165">
        <v>60</v>
      </c>
      <c r="F59" s="174">
        <f>Tabla14[[#This Row],[CANTIDAD PROMEDIO]]-Tabla14[[#This Row],[ STOCK ALM01]]</f>
        <v>-1</v>
      </c>
      <c r="G59" s="164" t="str">
        <f>IF(Tabla14[[#This Row],[REQUERIMIENTO]]&gt;Tabla14[[#This Row],[ STOCK ALM05]],"RQ ES MAYOR","TIENE STOCK PARA ABASTECER")</f>
        <v>TIENE STOCK PARA ABASTECER</v>
      </c>
    </row>
    <row r="60" spans="1:7" x14ac:dyDescent="0.25">
      <c r="A60" s="166" t="s">
        <v>33</v>
      </c>
      <c r="B60" s="164" t="str">
        <f>VLOOKUP(Tabla14[[#This Row],[CODIGO]],FAMILIAS[],4,FALSE)</f>
        <v>FULL GAUGE</v>
      </c>
      <c r="C60" s="165">
        <f>VLOOKUP(Tabla14[[#This Row],[CODIGO]],STOCKSANLUIS[],10,FALSE)</f>
        <v>174</v>
      </c>
      <c r="D60" s="165">
        <f>VLOOKUP(Tabla14[[#This Row],[CODIGO]],STOCK_PUENTEPIEDRA[],8,FALSE)</f>
        <v>292</v>
      </c>
      <c r="E60" s="165">
        <v>200</v>
      </c>
      <c r="F60" s="174">
        <f>Tabla14[[#This Row],[CANTIDAD PROMEDIO]]-Tabla14[[#This Row],[ STOCK ALM01]]</f>
        <v>26</v>
      </c>
      <c r="G60" s="164" t="str">
        <f>IF(Tabla14[[#This Row],[REQUERIMIENTO]]&gt;Tabla14[[#This Row],[ STOCK ALM05]],"RQ ES MAYOR","TIENE STOCK PARA ABASTECER")</f>
        <v>TIENE STOCK PARA ABASTECER</v>
      </c>
    </row>
    <row r="61" spans="1:7" x14ac:dyDescent="0.25">
      <c r="A61" s="163" t="s">
        <v>29</v>
      </c>
      <c r="B61" s="164" t="str">
        <f>VLOOKUP(Tabla14[[#This Row],[CODIGO]],FAMILIAS[],4,FALSE)</f>
        <v>FULL GAUGE</v>
      </c>
      <c r="C61" s="165">
        <f>VLOOKUP(Tabla14[[#This Row],[CODIGO]],STOCKSANLUIS[],10,FALSE)</f>
        <v>28</v>
      </c>
      <c r="D61" s="165">
        <f>VLOOKUP(Tabla14[[#This Row],[CODIGO]],STOCK_PUENTEPIEDRA[],8,FALSE)</f>
        <v>11</v>
      </c>
      <c r="E61" s="165">
        <v>30</v>
      </c>
      <c r="F61" s="174">
        <f>Tabla14[[#This Row],[CANTIDAD PROMEDIO]]-Tabla14[[#This Row],[ STOCK ALM01]]</f>
        <v>2</v>
      </c>
      <c r="G61" s="164" t="str">
        <f>IF(Tabla14[[#This Row],[REQUERIMIENTO]]&gt;Tabla14[[#This Row],[ STOCK ALM05]],"RQ ES MAYOR","TIENE STOCK PARA ABASTECER")</f>
        <v>TIENE STOCK PARA ABASTECER</v>
      </c>
    </row>
    <row r="62" spans="1:7" x14ac:dyDescent="0.25">
      <c r="A62" s="163" t="s">
        <v>35</v>
      </c>
      <c r="B62" s="164" t="str">
        <f>VLOOKUP(Tabla14[[#This Row],[CODIGO]],FAMILIAS[],4,FALSE)</f>
        <v>FULL GAUGE</v>
      </c>
      <c r="C62" s="165">
        <f>VLOOKUP(Tabla14[[#This Row],[CODIGO]],STOCKSANLUIS[],10,FALSE)</f>
        <v>18</v>
      </c>
      <c r="D62" s="165">
        <f>VLOOKUP(Tabla14[[#This Row],[CODIGO]],STOCK_PUENTEPIEDRA[],8,FALSE)</f>
        <v>10</v>
      </c>
      <c r="E62" s="165">
        <v>20</v>
      </c>
      <c r="F62" s="174">
        <f>Tabla14[[#This Row],[CANTIDAD PROMEDIO]]-Tabla14[[#This Row],[ STOCK ALM01]]</f>
        <v>2</v>
      </c>
      <c r="G62" s="164" t="str">
        <f>IF(Tabla14[[#This Row],[REQUERIMIENTO]]&gt;Tabla14[[#This Row],[ STOCK ALM05]],"RQ ES MAYOR","TIENE STOCK PARA ABASTECER")</f>
        <v>TIENE STOCK PARA ABASTECER</v>
      </c>
    </row>
    <row r="63" spans="1:7" hidden="1" x14ac:dyDescent="0.25">
      <c r="A63" s="166" t="s">
        <v>39</v>
      </c>
      <c r="B63" s="164" t="str">
        <f>VLOOKUP(Tabla14[[#This Row],[CODIGO]],FAMILIAS[],4,FALSE)</f>
        <v>FULL GAUGE</v>
      </c>
      <c r="C63" s="165">
        <f>VLOOKUP(Tabla14[[#This Row],[CODIGO]],STOCKSANLUIS[],10,FALSE)</f>
        <v>2</v>
      </c>
      <c r="D63" s="165">
        <f>VLOOKUP(Tabla14[[#This Row],[CODIGO]],STOCK_PUENTEPIEDRA[],8,FALSE)</f>
        <v>5</v>
      </c>
      <c r="E63" s="165">
        <v>20</v>
      </c>
      <c r="F63" s="174">
        <f>Tabla14[[#This Row],[CANTIDAD PROMEDIO]]-Tabla14[[#This Row],[ STOCK ALM01]]</f>
        <v>18</v>
      </c>
      <c r="G63" s="164" t="str">
        <f>IF(Tabla14[[#This Row],[REQUERIMIENTO]]&gt;Tabla14[[#This Row],[ STOCK ALM05]],"RQ ES MAYOR","TIENE STOCK PARA ABASTECER")</f>
        <v>RQ ES MAYOR</v>
      </c>
    </row>
    <row r="64" spans="1:7" hidden="1" x14ac:dyDescent="0.25">
      <c r="A64" s="163" t="s">
        <v>55</v>
      </c>
      <c r="B64" s="164" t="str">
        <f>VLOOKUP(Tabla14[[#This Row],[CODIGO]],FAMILIAS[],4,FALSE)</f>
        <v>FULL GAUGE</v>
      </c>
      <c r="C64" s="165">
        <f>VLOOKUP(Tabla14[[#This Row],[CODIGO]],STOCKSANLUIS[],10,FALSE)</f>
        <v>4</v>
      </c>
      <c r="D64" s="165">
        <f>VLOOKUP(Tabla14[[#This Row],[CODIGO]],STOCK_PUENTEPIEDRA[],8,FALSE)</f>
        <v>3</v>
      </c>
      <c r="E64" s="165">
        <v>4</v>
      </c>
      <c r="F64" s="174">
        <f>Tabla14[[#This Row],[CANTIDAD PROMEDIO]]-Tabla14[[#This Row],[ STOCK ALM01]]</f>
        <v>0</v>
      </c>
      <c r="G64" s="164" t="str">
        <f>IF(Tabla14[[#This Row],[REQUERIMIENTO]]&gt;Tabla14[[#This Row],[ STOCK ALM05]],"RQ ES MAYOR","TIENE STOCK PARA ABASTECER")</f>
        <v>TIENE STOCK PARA ABASTECER</v>
      </c>
    </row>
    <row r="65" spans="1:7" hidden="1" x14ac:dyDescent="0.25">
      <c r="A65" s="166" t="s">
        <v>65</v>
      </c>
      <c r="B65" s="164" t="str">
        <f>VLOOKUP(Tabla14[[#This Row],[CODIGO]],FAMILIAS[],4,FALSE)</f>
        <v>FULL GAUGE</v>
      </c>
      <c r="C65" s="165">
        <f>VLOOKUP(Tabla14[[#This Row],[CODIGO]],STOCKSANLUIS[],10,FALSE)</f>
        <v>31</v>
      </c>
      <c r="D65" s="165">
        <f>VLOOKUP(Tabla14[[#This Row],[CODIGO]],STOCK_PUENTEPIEDRA[],8,FALSE)</f>
        <v>44</v>
      </c>
      <c r="E65" s="165">
        <v>20</v>
      </c>
      <c r="F65" s="174">
        <f>Tabla14[[#This Row],[CANTIDAD PROMEDIO]]-Tabla14[[#This Row],[ STOCK ALM01]]</f>
        <v>-11</v>
      </c>
      <c r="G65" s="164" t="str">
        <f>IF(Tabla14[[#This Row],[REQUERIMIENTO]]&gt;Tabla14[[#This Row],[ STOCK ALM05]],"RQ ES MAYOR","TIENE STOCK PARA ABASTECER")</f>
        <v>TIENE STOCK PARA ABASTECER</v>
      </c>
    </row>
    <row r="66" spans="1:7" hidden="1" x14ac:dyDescent="0.25">
      <c r="A66" s="166" t="s">
        <v>69</v>
      </c>
      <c r="B66" s="164" t="str">
        <f>VLOOKUP(Tabla14[[#This Row],[CODIGO]],FAMILIAS[],4,FALSE)</f>
        <v>FULL GAUGE</v>
      </c>
      <c r="C66" s="165">
        <f>VLOOKUP(Tabla14[[#This Row],[CODIGO]],STOCKSANLUIS[],10,FALSE)</f>
        <v>10</v>
      </c>
      <c r="D66" s="165">
        <f>VLOOKUP(Tabla14[[#This Row],[CODIGO]],STOCK_PUENTEPIEDRA[],8,FALSE)</f>
        <v>0</v>
      </c>
      <c r="E66" s="165">
        <v>20</v>
      </c>
      <c r="F66" s="174">
        <f>Tabla14[[#This Row],[CANTIDAD PROMEDIO]]-Tabla14[[#This Row],[ STOCK ALM01]]</f>
        <v>10</v>
      </c>
      <c r="G66" s="164" t="str">
        <f>IF(Tabla14[[#This Row],[REQUERIMIENTO]]&gt;Tabla14[[#This Row],[ STOCK ALM05]],"RQ ES MAYOR","TIENE STOCK PARA ABASTECER")</f>
        <v>RQ ES MAYOR</v>
      </c>
    </row>
    <row r="67" spans="1:7" hidden="1" x14ac:dyDescent="0.25">
      <c r="A67" s="163" t="s">
        <v>77</v>
      </c>
      <c r="B67" s="164" t="str">
        <f>VLOOKUP(Tabla14[[#This Row],[CODIGO]],FAMILIAS[],4,FALSE)</f>
        <v>FULL GAUGE</v>
      </c>
      <c r="C67" s="165">
        <f>VLOOKUP(Tabla14[[#This Row],[CODIGO]],STOCKSANLUIS[],10,FALSE)</f>
        <v>10</v>
      </c>
      <c r="D67" s="165">
        <f>VLOOKUP(Tabla14[[#This Row],[CODIGO]],STOCK_PUENTEPIEDRA[],8,FALSE)</f>
        <v>4</v>
      </c>
      <c r="E67" s="165">
        <v>20</v>
      </c>
      <c r="F67" s="174">
        <f>Tabla14[[#This Row],[CANTIDAD PROMEDIO]]-Tabla14[[#This Row],[ STOCK ALM01]]</f>
        <v>10</v>
      </c>
      <c r="G67" s="164" t="str">
        <f>IF(Tabla14[[#This Row],[REQUERIMIENTO]]&gt;Tabla14[[#This Row],[ STOCK ALM05]],"RQ ES MAYOR","TIENE STOCK PARA ABASTECER")</f>
        <v>RQ ES MAYOR</v>
      </c>
    </row>
    <row r="68" spans="1:7" x14ac:dyDescent="0.25">
      <c r="A68" s="166" t="s">
        <v>79</v>
      </c>
      <c r="B68" s="164" t="str">
        <f>VLOOKUP(Tabla14[[#This Row],[CODIGO]],FAMILIAS[],4,FALSE)</f>
        <v>FULL GAUGE</v>
      </c>
      <c r="C68" s="165">
        <f>VLOOKUP(Tabla14[[#This Row],[CODIGO]],STOCKSANLUIS[],10,FALSE)</f>
        <v>19</v>
      </c>
      <c r="D68" s="165">
        <f>VLOOKUP(Tabla14[[#This Row],[CODIGO]],STOCK_PUENTEPIEDRA[],8,FALSE)</f>
        <v>5</v>
      </c>
      <c r="E68" s="165">
        <v>20</v>
      </c>
      <c r="F68" s="174">
        <f>Tabla14[[#This Row],[CANTIDAD PROMEDIO]]-Tabla14[[#This Row],[ STOCK ALM01]]</f>
        <v>1</v>
      </c>
      <c r="G68" s="164" t="str">
        <f>IF(Tabla14[[#This Row],[REQUERIMIENTO]]&gt;Tabla14[[#This Row],[ STOCK ALM05]],"RQ ES MAYOR","TIENE STOCK PARA ABASTECER")</f>
        <v>TIENE STOCK PARA ABASTECER</v>
      </c>
    </row>
    <row r="69" spans="1:7" hidden="1" x14ac:dyDescent="0.25">
      <c r="A69" s="166" t="s">
        <v>85</v>
      </c>
      <c r="B69" s="164" t="str">
        <f>VLOOKUP(Tabla14[[#This Row],[CODIGO]],FAMILIAS[],4,FALSE)</f>
        <v>FULL GAUGE</v>
      </c>
      <c r="C69" s="165">
        <f>VLOOKUP(Tabla14[[#This Row],[CODIGO]],STOCKSANLUIS[],10,FALSE)</f>
        <v>7</v>
      </c>
      <c r="D69" s="165">
        <f>VLOOKUP(Tabla14[[#This Row],[CODIGO]],STOCK_PUENTEPIEDRA[],8,FALSE)</f>
        <v>5</v>
      </c>
      <c r="E69" s="165">
        <v>20</v>
      </c>
      <c r="F69" s="174">
        <f>Tabla14[[#This Row],[CANTIDAD PROMEDIO]]-Tabla14[[#This Row],[ STOCK ALM01]]</f>
        <v>13</v>
      </c>
      <c r="G69" s="164" t="str">
        <f>IF(Tabla14[[#This Row],[REQUERIMIENTO]]&gt;Tabla14[[#This Row],[ STOCK ALM05]],"RQ ES MAYOR","TIENE STOCK PARA ABASTECER")</f>
        <v>RQ ES MAYOR</v>
      </c>
    </row>
    <row r="70" spans="1:7" hidden="1" x14ac:dyDescent="0.25">
      <c r="A70" s="166" t="s">
        <v>91</v>
      </c>
      <c r="B70" s="164" t="str">
        <f>VLOOKUP(Tabla14[[#This Row],[CODIGO]],FAMILIAS[],4,FALSE)</f>
        <v>FULL GAUGE</v>
      </c>
      <c r="C70" s="165">
        <f>VLOOKUP(Tabla14[[#This Row],[CODIGO]],STOCKSANLUIS[],10,FALSE)</f>
        <v>10</v>
      </c>
      <c r="D70" s="165">
        <f>VLOOKUP(Tabla14[[#This Row],[CODIGO]],STOCK_PUENTEPIEDRA[],8,FALSE)</f>
        <v>39</v>
      </c>
      <c r="E70" s="165">
        <v>10</v>
      </c>
      <c r="F70" s="174">
        <f>Tabla14[[#This Row],[CANTIDAD PROMEDIO]]-Tabla14[[#This Row],[ STOCK ALM01]]</f>
        <v>0</v>
      </c>
      <c r="G70" s="164" t="str">
        <f>IF(Tabla14[[#This Row],[REQUERIMIENTO]]&gt;Tabla14[[#This Row],[ STOCK ALM05]],"RQ ES MAYOR","TIENE STOCK PARA ABASTECER")</f>
        <v>TIENE STOCK PARA ABASTECER</v>
      </c>
    </row>
    <row r="71" spans="1:7" hidden="1" x14ac:dyDescent="0.25">
      <c r="A71" s="166" t="s">
        <v>93</v>
      </c>
      <c r="B71" s="164" t="str">
        <f>VLOOKUP(Tabla14[[#This Row],[CODIGO]],FAMILIAS[],4,FALSE)</f>
        <v>FULL GAUGE</v>
      </c>
      <c r="C71" s="165">
        <f>VLOOKUP(Tabla14[[#This Row],[CODIGO]],STOCKSANLUIS[],10,FALSE)</f>
        <v>2</v>
      </c>
      <c r="D71" s="165">
        <f>VLOOKUP(Tabla14[[#This Row],[CODIGO]],STOCK_PUENTEPIEDRA[],8,FALSE)</f>
        <v>2</v>
      </c>
      <c r="E71" s="165">
        <v>10</v>
      </c>
      <c r="F71" s="174">
        <f>Tabla14[[#This Row],[CANTIDAD PROMEDIO]]-Tabla14[[#This Row],[ STOCK ALM01]]</f>
        <v>8</v>
      </c>
      <c r="G71" s="164" t="str">
        <f>IF(Tabla14[[#This Row],[REQUERIMIENTO]]&gt;Tabla14[[#This Row],[ STOCK ALM05]],"RQ ES MAYOR","TIENE STOCK PARA ABASTECER")</f>
        <v>RQ ES MAYOR</v>
      </c>
    </row>
    <row r="72" spans="1:7" hidden="1" x14ac:dyDescent="0.25">
      <c r="A72" s="166" t="s">
        <v>585</v>
      </c>
      <c r="B72" s="164" t="str">
        <f>VLOOKUP(Tabla14[[#This Row],[CODIGO]],FAMILIAS[],4,FALSE)</f>
        <v>FULL GAUGE</v>
      </c>
      <c r="C72" s="165">
        <f>VLOOKUP(Tabla14[[#This Row],[CODIGO]],STOCKSANLUIS[],10,FALSE)</f>
        <v>0</v>
      </c>
      <c r="D72" s="165">
        <f>VLOOKUP(Tabla14[[#This Row],[CODIGO]],STOCK_PUENTEPIEDRA[],8,FALSE)</f>
        <v>2</v>
      </c>
      <c r="E72" s="165">
        <v>20</v>
      </c>
      <c r="F72" s="174">
        <f>Tabla14[[#This Row],[CANTIDAD PROMEDIO]]-Tabla14[[#This Row],[ STOCK ALM01]]</f>
        <v>20</v>
      </c>
      <c r="G72" s="164" t="str">
        <f>IF(Tabla14[[#This Row],[REQUERIMIENTO]]&gt;Tabla14[[#This Row],[ STOCK ALM05]],"RQ ES MAYOR","TIENE STOCK PARA ABASTECER")</f>
        <v>RQ ES MAYOR</v>
      </c>
    </row>
    <row r="73" spans="1:7" hidden="1" x14ac:dyDescent="0.25">
      <c r="A73" s="166" t="s">
        <v>683</v>
      </c>
      <c r="B73" s="164" t="str">
        <f>VLOOKUP(Tabla14[[#This Row],[CODIGO]],FAMILIAS[],4,FALSE)</f>
        <v>FULL GAUGE</v>
      </c>
      <c r="C73" s="165">
        <f>VLOOKUP(Tabla14[[#This Row],[CODIGO]],STOCKSANLUIS[],10,FALSE)</f>
        <v>3</v>
      </c>
      <c r="D73" s="165">
        <f>VLOOKUP(Tabla14[[#This Row],[CODIGO]],STOCK_PUENTEPIEDRA[],8,FALSE)</f>
        <v>0</v>
      </c>
      <c r="E73" s="165">
        <v>20</v>
      </c>
      <c r="F73" s="174">
        <f>Tabla14[[#This Row],[CANTIDAD PROMEDIO]]-Tabla14[[#This Row],[ STOCK ALM01]]</f>
        <v>17</v>
      </c>
      <c r="G73" s="164" t="str">
        <f>IF(Tabla14[[#This Row],[REQUERIMIENTO]]&gt;Tabla14[[#This Row],[ STOCK ALM05]],"RQ ES MAYOR","TIENE STOCK PARA ABASTECER")</f>
        <v>RQ ES MAYOR</v>
      </c>
    </row>
    <row r="74" spans="1:7" x14ac:dyDescent="0.25">
      <c r="A74" s="166" t="s">
        <v>685</v>
      </c>
      <c r="B74" s="164" t="str">
        <f>VLOOKUP(Tabla14[[#This Row],[CODIGO]],FAMILIAS[],4,FALSE)</f>
        <v>FULL GAUGE</v>
      </c>
      <c r="C74" s="165">
        <f>VLOOKUP(Tabla14[[#This Row],[CODIGO]],STOCKSANLUIS[],10,FALSE)</f>
        <v>18</v>
      </c>
      <c r="D74" s="165">
        <f>VLOOKUP(Tabla14[[#This Row],[CODIGO]],STOCK_PUENTEPIEDRA[],8,FALSE)</f>
        <v>8</v>
      </c>
      <c r="E74" s="165">
        <v>20</v>
      </c>
      <c r="F74" s="174">
        <f>Tabla14[[#This Row],[CANTIDAD PROMEDIO]]-Tabla14[[#This Row],[ STOCK ALM01]]</f>
        <v>2</v>
      </c>
      <c r="G74" s="164" t="str">
        <f>IF(Tabla14[[#This Row],[REQUERIMIENTO]]&gt;Tabla14[[#This Row],[ STOCK ALM05]],"RQ ES MAYOR","TIENE STOCK PARA ABASTECER")</f>
        <v>TIENE STOCK PARA ABASTECER</v>
      </c>
    </row>
    <row r="75" spans="1:7" hidden="1" x14ac:dyDescent="0.25">
      <c r="A75" s="166" t="s">
        <v>953</v>
      </c>
      <c r="B75" s="164" t="str">
        <f>VLOOKUP(Tabla14[[#This Row],[CODIGO]],FAMILIAS[],4,FALSE)</f>
        <v>FULL GAUGE</v>
      </c>
      <c r="C75" s="165">
        <f>VLOOKUP(Tabla14[[#This Row],[CODIGO]],STOCKSANLUIS[],10,FALSE)</f>
        <v>5</v>
      </c>
      <c r="D75" s="165">
        <f>VLOOKUP(Tabla14[[#This Row],[CODIGO]],STOCK_PUENTEPIEDRA[],8,FALSE)</f>
        <v>9</v>
      </c>
      <c r="E75" s="165">
        <v>5</v>
      </c>
      <c r="F75" s="174">
        <f>Tabla14[[#This Row],[CANTIDAD PROMEDIO]]-Tabla14[[#This Row],[ STOCK ALM01]]</f>
        <v>0</v>
      </c>
      <c r="G75" s="164" t="str">
        <f>IF(Tabla14[[#This Row],[REQUERIMIENTO]]&gt;Tabla14[[#This Row],[ STOCK ALM05]],"RQ ES MAYOR","TIENE STOCK PARA ABASTECER")</f>
        <v>TIENE STOCK PARA ABASTECER</v>
      </c>
    </row>
    <row r="76" spans="1:7" x14ac:dyDescent="0.25">
      <c r="A76" s="163" t="s">
        <v>1199</v>
      </c>
      <c r="B76" s="164" t="str">
        <f>VLOOKUP(Tabla14[[#This Row],[CODIGO]],FAMILIAS[],4,FALSE)</f>
        <v>FULL GAUGE</v>
      </c>
      <c r="C76" s="165">
        <f>VLOOKUP(Tabla14[[#This Row],[CODIGO]],STOCKSANLUIS[],10,FALSE)</f>
        <v>39</v>
      </c>
      <c r="D76" s="165">
        <f>VLOOKUP(Tabla14[[#This Row],[CODIGO]],STOCK_PUENTEPIEDRA[],8,FALSE)</f>
        <v>27</v>
      </c>
      <c r="E76" s="165">
        <v>40</v>
      </c>
      <c r="F76" s="174">
        <f>Tabla14[[#This Row],[CANTIDAD PROMEDIO]]-Tabla14[[#This Row],[ STOCK ALM01]]</f>
        <v>1</v>
      </c>
      <c r="G76" s="164" t="str">
        <f>IF(Tabla14[[#This Row],[REQUERIMIENTO]]&gt;Tabla14[[#This Row],[ STOCK ALM05]],"RQ ES MAYOR","TIENE STOCK PARA ABASTECER")</f>
        <v>TIENE STOCK PARA ABASTECER</v>
      </c>
    </row>
    <row r="77" spans="1:7" hidden="1" x14ac:dyDescent="0.25">
      <c r="A77" s="163" t="s">
        <v>1460</v>
      </c>
      <c r="B77" s="164" t="str">
        <f>VLOOKUP(Tabla14[[#This Row],[CODIGO]],FAMILIAS[],4,FALSE)</f>
        <v>FULL GAUGE</v>
      </c>
      <c r="C77" s="165">
        <f>VLOOKUP(Tabla14[[#This Row],[CODIGO]],STOCKSANLUIS[],10,FALSE)</f>
        <v>0</v>
      </c>
      <c r="D77" s="165">
        <f>VLOOKUP(Tabla14[[#This Row],[CODIGO]],STOCK_PUENTEPIEDRA[],8,FALSE)</f>
        <v>0</v>
      </c>
      <c r="E77" s="165">
        <v>3</v>
      </c>
      <c r="F77" s="174">
        <f>Tabla14[[#This Row],[CANTIDAD PROMEDIO]]-Tabla14[[#This Row],[ STOCK ALM01]]</f>
        <v>3</v>
      </c>
      <c r="G77" s="164" t="str">
        <f>IF(Tabla14[[#This Row],[REQUERIMIENTO]]&gt;Tabla14[[#This Row],[ STOCK ALM05]],"RQ ES MAYOR","TIENE STOCK PARA ABASTECER")</f>
        <v>RQ ES MAYOR</v>
      </c>
    </row>
    <row r="78" spans="1:7" x14ac:dyDescent="0.25">
      <c r="A78" s="163" t="s">
        <v>2427</v>
      </c>
      <c r="B78" s="164" t="str">
        <f>VLOOKUP(Tabla14[[#This Row],[CODIGO]],FAMILIAS[],4,FALSE)</f>
        <v>FULL GAUGE</v>
      </c>
      <c r="C78" s="165">
        <f>VLOOKUP(Tabla14[[#This Row],[CODIGO]],STOCKSANLUIS[],10,FALSE)</f>
        <v>14</v>
      </c>
      <c r="D78" s="165">
        <f>VLOOKUP(Tabla14[[#This Row],[CODIGO]],STOCK_PUENTEPIEDRA[],8,FALSE)</f>
        <v>14</v>
      </c>
      <c r="E78" s="165">
        <v>20</v>
      </c>
      <c r="F78" s="174">
        <f>Tabla14[[#This Row],[CANTIDAD PROMEDIO]]-Tabla14[[#This Row],[ STOCK ALM01]]</f>
        <v>6</v>
      </c>
      <c r="G78" s="164" t="str">
        <f>IF(Tabla14[[#This Row],[REQUERIMIENTO]]&gt;Tabla14[[#This Row],[ STOCK ALM05]],"RQ ES MAYOR","TIENE STOCK PARA ABASTECER")</f>
        <v>TIENE STOCK PARA ABASTECER</v>
      </c>
    </row>
    <row r="79" spans="1:7" hidden="1" x14ac:dyDescent="0.25">
      <c r="A79" s="166" t="s">
        <v>1934</v>
      </c>
      <c r="B79" s="164" t="str">
        <f>VLOOKUP(Tabla14[[#This Row],[CODIGO]],FAMILIAS[],4,FALSE)</f>
        <v>FULL GAUGE</v>
      </c>
      <c r="C79" s="165">
        <f>VLOOKUP(Tabla14[[#This Row],[CODIGO]],STOCKSANLUIS[],10,FALSE)</f>
        <v>2</v>
      </c>
      <c r="D79" s="165">
        <f>VLOOKUP(Tabla14[[#This Row],[CODIGO]],STOCK_PUENTEPIEDRA[],8,FALSE)</f>
        <v>0</v>
      </c>
      <c r="E79" s="165">
        <v>20</v>
      </c>
      <c r="F79" s="174">
        <f>Tabla14[[#This Row],[CANTIDAD PROMEDIO]]-Tabla14[[#This Row],[ STOCK ALM01]]</f>
        <v>18</v>
      </c>
      <c r="G79" s="164" t="str">
        <f>IF(Tabla14[[#This Row],[REQUERIMIENTO]]&gt;Tabla14[[#This Row],[ STOCK ALM05]],"RQ ES MAYOR","TIENE STOCK PARA ABASTECER")</f>
        <v>RQ ES MAYOR</v>
      </c>
    </row>
    <row r="80" spans="1:7" hidden="1" x14ac:dyDescent="0.25">
      <c r="A80" s="163" t="s">
        <v>2022</v>
      </c>
      <c r="B80" s="164" t="str">
        <f>VLOOKUP(Tabla14[[#This Row],[CODIGO]],FAMILIAS[],4,FALSE)</f>
        <v>FULL GAUGE</v>
      </c>
      <c r="C80" s="165">
        <f>VLOOKUP(Tabla14[[#This Row],[CODIGO]],STOCKSANLUIS[],10,FALSE)</f>
        <v>40</v>
      </c>
      <c r="D80" s="165">
        <f>VLOOKUP(Tabla14[[#This Row],[CODIGO]],STOCK_PUENTEPIEDRA[],8,FALSE)</f>
        <v>62</v>
      </c>
      <c r="E80" s="165">
        <v>200</v>
      </c>
      <c r="F80" s="174">
        <f>Tabla14[[#This Row],[CANTIDAD PROMEDIO]]-Tabla14[[#This Row],[ STOCK ALM01]]</f>
        <v>160</v>
      </c>
      <c r="G80" s="164" t="str">
        <f>IF(Tabla14[[#This Row],[REQUERIMIENTO]]&gt;Tabla14[[#This Row],[ STOCK ALM05]],"RQ ES MAYOR","TIENE STOCK PARA ABASTECER")</f>
        <v>RQ ES MAYOR</v>
      </c>
    </row>
    <row r="81" spans="1:7" hidden="1" x14ac:dyDescent="0.25">
      <c r="A81" s="166" t="s">
        <v>2052</v>
      </c>
      <c r="B81" s="164" t="str">
        <f>VLOOKUP(Tabla14[[#This Row],[CODIGO]],FAMILIAS[],4,FALSE)</f>
        <v>FULL GAUGE</v>
      </c>
      <c r="C81" s="165">
        <f>VLOOKUP(Tabla14[[#This Row],[CODIGO]],STOCKSANLUIS[],10,FALSE)</f>
        <v>2</v>
      </c>
      <c r="D81" s="165">
        <f>VLOOKUP(Tabla14[[#This Row],[CODIGO]],STOCK_PUENTEPIEDRA[],8,FALSE)</f>
        <v>5</v>
      </c>
      <c r="E81" s="165">
        <v>10</v>
      </c>
      <c r="F81" s="174">
        <f>Tabla14[[#This Row],[CANTIDAD PROMEDIO]]-Tabla14[[#This Row],[ STOCK ALM01]]</f>
        <v>8</v>
      </c>
      <c r="G81" s="164" t="str">
        <f>IF(Tabla14[[#This Row],[REQUERIMIENTO]]&gt;Tabla14[[#This Row],[ STOCK ALM05]],"RQ ES MAYOR","TIENE STOCK PARA ABASTECER")</f>
        <v>RQ ES MAYOR</v>
      </c>
    </row>
    <row r="82" spans="1:7" hidden="1" x14ac:dyDescent="0.25">
      <c r="A82" s="166" t="s">
        <v>2092</v>
      </c>
      <c r="B82" s="164" t="str">
        <f>VLOOKUP(Tabla14[[#This Row],[CODIGO]],FAMILIAS[],4,FALSE)</f>
        <v>FULL GAUGE</v>
      </c>
      <c r="C82" s="165">
        <f>VLOOKUP(Tabla14[[#This Row],[CODIGO]],STOCKSANLUIS[],10,FALSE)</f>
        <v>22</v>
      </c>
      <c r="D82" s="165">
        <f>VLOOKUP(Tabla14[[#This Row],[CODIGO]],STOCK_PUENTEPIEDRA[],8,FALSE)</f>
        <v>5</v>
      </c>
      <c r="E82" s="165">
        <v>20</v>
      </c>
      <c r="F82" s="174">
        <f>Tabla14[[#This Row],[CANTIDAD PROMEDIO]]-Tabla14[[#This Row],[ STOCK ALM01]]</f>
        <v>-2</v>
      </c>
      <c r="G82" s="164" t="str">
        <f>IF(Tabla14[[#This Row],[REQUERIMIENTO]]&gt;Tabla14[[#This Row],[ STOCK ALM05]],"RQ ES MAYOR","TIENE STOCK PARA ABASTECER")</f>
        <v>TIENE STOCK PARA ABASTECER</v>
      </c>
    </row>
    <row r="83" spans="1:7" hidden="1" x14ac:dyDescent="0.25">
      <c r="A83" s="166" t="s">
        <v>2122</v>
      </c>
      <c r="B83" s="164" t="str">
        <f>VLOOKUP(Tabla14[[#This Row],[CODIGO]],FAMILIAS[],4,FALSE)</f>
        <v>FULL GAUGE</v>
      </c>
      <c r="C83" s="165">
        <f>VLOOKUP(Tabla14[[#This Row],[CODIGO]],STOCKSANLUIS[],10,FALSE)</f>
        <v>21</v>
      </c>
      <c r="D83" s="165">
        <f>VLOOKUP(Tabla14[[#This Row],[CODIGO]],STOCK_PUENTEPIEDRA[],8,FALSE)</f>
        <v>33</v>
      </c>
      <c r="E83" s="165">
        <v>20</v>
      </c>
      <c r="F83" s="174">
        <f>Tabla14[[#This Row],[CANTIDAD PROMEDIO]]-Tabla14[[#This Row],[ STOCK ALM01]]</f>
        <v>-1</v>
      </c>
      <c r="G83" s="164" t="str">
        <f>IF(Tabla14[[#This Row],[REQUERIMIENTO]]&gt;Tabla14[[#This Row],[ STOCK ALM05]],"RQ ES MAYOR","TIENE STOCK PARA ABASTECER")</f>
        <v>TIENE STOCK PARA ABASTECER</v>
      </c>
    </row>
    <row r="84" spans="1:7" hidden="1" x14ac:dyDescent="0.25">
      <c r="A84" s="166" t="s">
        <v>2342</v>
      </c>
      <c r="B84" s="164" t="str">
        <f>VLOOKUP(Tabla14[[#This Row],[CODIGO]],FAMILIAS[],4,FALSE)</f>
        <v>FULL GAUGE</v>
      </c>
      <c r="C84" s="165">
        <f>VLOOKUP(Tabla14[[#This Row],[CODIGO]],STOCKSANLUIS[],10,FALSE)</f>
        <v>3</v>
      </c>
      <c r="D84" s="165">
        <f>VLOOKUP(Tabla14[[#This Row],[CODIGO]],STOCK_PUENTEPIEDRA[],8,FALSE)</f>
        <v>0</v>
      </c>
      <c r="E84" s="165">
        <v>4</v>
      </c>
      <c r="F84" s="174">
        <f>Tabla14[[#This Row],[CANTIDAD PROMEDIO]]-Tabla14[[#This Row],[ STOCK ALM01]]</f>
        <v>1</v>
      </c>
      <c r="G84" s="164" t="str">
        <f>IF(Tabla14[[#This Row],[REQUERIMIENTO]]&gt;Tabla14[[#This Row],[ STOCK ALM05]],"RQ ES MAYOR","TIENE STOCK PARA ABASTECER")</f>
        <v>RQ ES MAYOR</v>
      </c>
    </row>
    <row r="85" spans="1:7" hidden="1" x14ac:dyDescent="0.25">
      <c r="A85" s="166" t="s">
        <v>2431</v>
      </c>
      <c r="B85" s="164" t="str">
        <f>VLOOKUP(Tabla14[[#This Row],[CODIGO]],FAMILIAS[],4,FALSE)</f>
        <v>FULL GAUGE</v>
      </c>
      <c r="C85" s="165">
        <f>VLOOKUP(Tabla14[[#This Row],[CODIGO]],STOCKSANLUIS[],10,FALSE)</f>
        <v>12</v>
      </c>
      <c r="D85" s="165">
        <f>VLOOKUP(Tabla14[[#This Row],[CODIGO]],STOCK_PUENTEPIEDRA[],8,FALSE)</f>
        <v>0</v>
      </c>
      <c r="E85" s="165">
        <v>15</v>
      </c>
      <c r="F85" s="174">
        <f>Tabla14[[#This Row],[CANTIDAD PROMEDIO]]-Tabla14[[#This Row],[ STOCK ALM01]]</f>
        <v>3</v>
      </c>
      <c r="G85" s="164" t="str">
        <f>IF(Tabla14[[#This Row],[REQUERIMIENTO]]&gt;Tabla14[[#This Row],[ STOCK ALM05]],"RQ ES MAYOR","TIENE STOCK PARA ABASTECER")</f>
        <v>RQ ES MAYOR</v>
      </c>
    </row>
    <row r="86" spans="1:7" x14ac:dyDescent="0.25">
      <c r="A86" s="166" t="s">
        <v>2539</v>
      </c>
      <c r="B86" s="164" t="str">
        <f>VLOOKUP(Tabla14[[#This Row],[CODIGO]],FAMILIAS[],4,FALSE)</f>
        <v>FULL GAUGE</v>
      </c>
      <c r="C86" s="165">
        <f>VLOOKUP(Tabla14[[#This Row],[CODIGO]],STOCKSANLUIS[],10,FALSE)</f>
        <v>7</v>
      </c>
      <c r="D86" s="165">
        <f>VLOOKUP(Tabla14[[#This Row],[CODIGO]],STOCK_PUENTEPIEDRA[],8,FALSE)</f>
        <v>5</v>
      </c>
      <c r="E86" s="165">
        <v>10</v>
      </c>
      <c r="F86" s="174">
        <f>Tabla14[[#This Row],[CANTIDAD PROMEDIO]]-Tabla14[[#This Row],[ STOCK ALM01]]</f>
        <v>3</v>
      </c>
      <c r="G86" s="164" t="str">
        <f>IF(Tabla14[[#This Row],[REQUERIMIENTO]]&gt;Tabla14[[#This Row],[ STOCK ALM05]],"RQ ES MAYOR","TIENE STOCK PARA ABASTECER")</f>
        <v>TIENE STOCK PARA ABASTECER</v>
      </c>
    </row>
    <row r="87" spans="1:7" hidden="1" x14ac:dyDescent="0.25">
      <c r="A87" s="163" t="s">
        <v>2551</v>
      </c>
      <c r="B87" s="164" t="str">
        <f>VLOOKUP(Tabla14[[#This Row],[CODIGO]],FAMILIAS[],4,FALSE)</f>
        <v>FULL GAUGE</v>
      </c>
      <c r="C87" s="165">
        <f>VLOOKUP(Tabla14[[#This Row],[CODIGO]],STOCKSANLUIS[],10,FALSE)</f>
        <v>6</v>
      </c>
      <c r="D87" s="165">
        <f>VLOOKUP(Tabla14[[#This Row],[CODIGO]],STOCK_PUENTEPIEDRA[],8,FALSE)</f>
        <v>4</v>
      </c>
      <c r="E87" s="165">
        <v>15</v>
      </c>
      <c r="F87" s="174">
        <f>Tabla14[[#This Row],[CANTIDAD PROMEDIO]]-Tabla14[[#This Row],[ STOCK ALM01]]</f>
        <v>9</v>
      </c>
      <c r="G87" s="164" t="str">
        <f>IF(Tabla14[[#This Row],[REQUERIMIENTO]]&gt;Tabla14[[#This Row],[ STOCK ALM05]],"RQ ES MAYOR","TIENE STOCK PARA ABASTECER")</f>
        <v>RQ ES MAYOR</v>
      </c>
    </row>
    <row r="88" spans="1:7" hidden="1" x14ac:dyDescent="0.25">
      <c r="A88" s="166" t="s">
        <v>2641</v>
      </c>
      <c r="B88" s="164" t="str">
        <f>VLOOKUP(Tabla14[[#This Row],[CODIGO]],FAMILIAS[],4,FALSE)</f>
        <v>FULL GAUGE</v>
      </c>
      <c r="C88" s="165">
        <f>VLOOKUP(Tabla14[[#This Row],[CODIGO]],STOCKSANLUIS[],10,FALSE)</f>
        <v>0</v>
      </c>
      <c r="D88" s="165">
        <f>VLOOKUP(Tabla14[[#This Row],[CODIGO]],STOCK_PUENTEPIEDRA[],8,FALSE)</f>
        <v>0</v>
      </c>
      <c r="E88" s="165">
        <v>5</v>
      </c>
      <c r="F88" s="174">
        <f>Tabla14[[#This Row],[CANTIDAD PROMEDIO]]-Tabla14[[#This Row],[ STOCK ALM01]]</f>
        <v>5</v>
      </c>
      <c r="G88" s="164" t="str">
        <f>IF(Tabla14[[#This Row],[REQUERIMIENTO]]&gt;Tabla14[[#This Row],[ STOCK ALM05]],"RQ ES MAYOR","TIENE STOCK PARA ABASTECER")</f>
        <v>RQ ES MAYOR</v>
      </c>
    </row>
    <row r="89" spans="1:7" hidden="1" x14ac:dyDescent="0.25">
      <c r="A89" s="163" t="s">
        <v>2904</v>
      </c>
      <c r="B89" s="164" t="str">
        <f>VLOOKUP(Tabla14[[#This Row],[CODIGO]],FAMILIAS[],4,FALSE)</f>
        <v>FULL GAUGE</v>
      </c>
      <c r="C89" s="165">
        <f>VLOOKUP(Tabla14[[#This Row],[CODIGO]],STOCKSANLUIS[],10,FALSE)</f>
        <v>64</v>
      </c>
      <c r="D89" s="165">
        <f>VLOOKUP(Tabla14[[#This Row],[CODIGO]],STOCK_PUENTEPIEDRA[],8,FALSE)</f>
        <v>33</v>
      </c>
      <c r="E89" s="165">
        <v>20</v>
      </c>
      <c r="F89" s="174">
        <f>Tabla14[[#This Row],[CANTIDAD PROMEDIO]]-Tabla14[[#This Row],[ STOCK ALM01]]</f>
        <v>-44</v>
      </c>
      <c r="G89" s="164" t="str">
        <f>IF(Tabla14[[#This Row],[REQUERIMIENTO]]&gt;Tabla14[[#This Row],[ STOCK ALM05]],"RQ ES MAYOR","TIENE STOCK PARA ABASTECER")</f>
        <v>TIENE STOCK PARA ABASTECER</v>
      </c>
    </row>
    <row r="90" spans="1:7" hidden="1" x14ac:dyDescent="0.25">
      <c r="A90" s="166" t="s">
        <v>3088</v>
      </c>
      <c r="B90" s="164" t="str">
        <f>VLOOKUP(Tabla14[[#This Row],[CODIGO]],FAMILIAS[],4,FALSE)</f>
        <v>FULL GAUGE</v>
      </c>
      <c r="C90" s="165">
        <f>VLOOKUP(Tabla14[[#This Row],[CODIGO]],STOCKSANLUIS[],10,FALSE)</f>
        <v>1</v>
      </c>
      <c r="D90" s="165">
        <f>VLOOKUP(Tabla14[[#This Row],[CODIGO]],STOCK_PUENTEPIEDRA[],8,FALSE)</f>
        <v>0</v>
      </c>
      <c r="E90" s="165">
        <v>2</v>
      </c>
      <c r="F90" s="174">
        <f>Tabla14[[#This Row],[CANTIDAD PROMEDIO]]-Tabla14[[#This Row],[ STOCK ALM01]]</f>
        <v>1</v>
      </c>
      <c r="G90" s="164" t="str">
        <f>IF(Tabla14[[#This Row],[REQUERIMIENTO]]&gt;Tabla14[[#This Row],[ STOCK ALM05]],"RQ ES MAYOR","TIENE STOCK PARA ABASTECER")</f>
        <v>RQ ES MAYOR</v>
      </c>
    </row>
    <row r="91" spans="1:7" hidden="1" x14ac:dyDescent="0.25">
      <c r="A91" s="166" t="s">
        <v>3090</v>
      </c>
      <c r="B91" s="164" t="str">
        <f>VLOOKUP(Tabla14[[#This Row],[CODIGO]],FAMILIAS[],4,FALSE)</f>
        <v>FULL GAUGE</v>
      </c>
      <c r="C91" s="165">
        <f>VLOOKUP(Tabla14[[#This Row],[CODIGO]],STOCKSANLUIS[],10,FALSE)</f>
        <v>0</v>
      </c>
      <c r="D91" s="165">
        <f>VLOOKUP(Tabla14[[#This Row],[CODIGO]],STOCK_PUENTEPIEDRA[],8,FALSE)</f>
        <v>3</v>
      </c>
      <c r="E91" s="165">
        <v>6</v>
      </c>
      <c r="F91" s="174">
        <f>Tabla14[[#This Row],[CANTIDAD PROMEDIO]]-Tabla14[[#This Row],[ STOCK ALM01]]</f>
        <v>6</v>
      </c>
      <c r="G91" s="164" t="str">
        <f>IF(Tabla14[[#This Row],[REQUERIMIENTO]]&gt;Tabla14[[#This Row],[ STOCK ALM05]],"RQ ES MAYOR","TIENE STOCK PARA ABASTECER")</f>
        <v>RQ ES MAYOR</v>
      </c>
    </row>
    <row r="92" spans="1:7" hidden="1" x14ac:dyDescent="0.25">
      <c r="A92" s="166" t="s">
        <v>3144</v>
      </c>
      <c r="B92" s="164" t="str">
        <f>VLOOKUP(Tabla14[[#This Row],[CODIGO]],FAMILIAS[],4,FALSE)</f>
        <v>FULL GAUGE</v>
      </c>
      <c r="C92" s="165">
        <f>VLOOKUP(Tabla14[[#This Row],[CODIGO]],STOCKSANLUIS[],10,FALSE)</f>
        <v>5</v>
      </c>
      <c r="D92" s="165">
        <f>VLOOKUP(Tabla14[[#This Row],[CODIGO]],STOCK_PUENTEPIEDRA[],8,FALSE)</f>
        <v>1</v>
      </c>
      <c r="E92" s="165">
        <v>5</v>
      </c>
      <c r="F92" s="174">
        <f>Tabla14[[#This Row],[CANTIDAD PROMEDIO]]-Tabla14[[#This Row],[ STOCK ALM01]]</f>
        <v>0</v>
      </c>
      <c r="G92" s="164" t="str">
        <f>IF(Tabla14[[#This Row],[REQUERIMIENTO]]&gt;Tabla14[[#This Row],[ STOCK ALM05]],"RQ ES MAYOR","TIENE STOCK PARA ABASTECER")</f>
        <v>TIENE STOCK PARA ABASTECER</v>
      </c>
    </row>
    <row r="93" spans="1:7" hidden="1" x14ac:dyDescent="0.25">
      <c r="A93" s="166" t="s">
        <v>3420</v>
      </c>
      <c r="B93" s="164" t="str">
        <f>VLOOKUP(Tabla14[[#This Row],[CODIGO]],FAMILIAS[],4,FALSE)</f>
        <v>FULL GAUGE</v>
      </c>
      <c r="C93" s="165">
        <f>VLOOKUP(Tabla14[[#This Row],[CODIGO]],STOCKSANLUIS[],10,FALSE)</f>
        <v>3</v>
      </c>
      <c r="D93" s="165">
        <f>VLOOKUP(Tabla14[[#This Row],[CODIGO]],STOCK_PUENTEPIEDRA[],8,FALSE)</f>
        <v>0</v>
      </c>
      <c r="E93" s="165">
        <v>2</v>
      </c>
      <c r="F93" s="174">
        <f>Tabla14[[#This Row],[CANTIDAD PROMEDIO]]-Tabla14[[#This Row],[ STOCK ALM01]]</f>
        <v>-1</v>
      </c>
      <c r="G93" s="164" t="str">
        <f>IF(Tabla14[[#This Row],[REQUERIMIENTO]]&gt;Tabla14[[#This Row],[ STOCK ALM05]],"RQ ES MAYOR","TIENE STOCK PARA ABASTECER")</f>
        <v>TIENE STOCK PARA ABASTECER</v>
      </c>
    </row>
    <row r="94" spans="1:7" hidden="1" x14ac:dyDescent="0.25">
      <c r="A94" s="166" t="s">
        <v>3180</v>
      </c>
      <c r="B94" s="164" t="str">
        <f>VLOOKUP(Tabla14[[#This Row],[CODIGO]],FAMILIAS[],4,FALSE)</f>
        <v>FULL GAUGE</v>
      </c>
      <c r="C94" s="165">
        <f>VLOOKUP(Tabla14[[#This Row],[CODIGO]],STOCKSANLUIS[],10,FALSE)</f>
        <v>0</v>
      </c>
      <c r="D94" s="165">
        <f>VLOOKUP(Tabla14[[#This Row],[CODIGO]],STOCK_PUENTEPIEDRA[],8,FALSE)</f>
        <v>6</v>
      </c>
      <c r="E94" s="165">
        <v>15</v>
      </c>
      <c r="F94" s="174">
        <f>Tabla14[[#This Row],[CANTIDAD PROMEDIO]]-Tabla14[[#This Row],[ STOCK ALM01]]</f>
        <v>15</v>
      </c>
      <c r="G94" s="164" t="str">
        <f>IF(Tabla14[[#This Row],[REQUERIMIENTO]]&gt;Tabla14[[#This Row],[ STOCK ALM05]],"RQ ES MAYOR","TIENE STOCK PARA ABASTECER")</f>
        <v>RQ ES MAYOR</v>
      </c>
    </row>
    <row r="95" spans="1:7" hidden="1" x14ac:dyDescent="0.25">
      <c r="A95" s="166" t="s">
        <v>3404</v>
      </c>
      <c r="B95" s="164" t="str">
        <f>VLOOKUP(Tabla14[[#This Row],[CODIGO]],FAMILIAS[],4,FALSE)</f>
        <v>FULL GAUGE</v>
      </c>
      <c r="C95" s="165">
        <f>VLOOKUP(Tabla14[[#This Row],[CODIGO]],STOCKSANLUIS[],10,FALSE)</f>
        <v>5</v>
      </c>
      <c r="D95" s="165">
        <f>VLOOKUP(Tabla14[[#This Row],[CODIGO]],STOCK_PUENTEPIEDRA[],8,FALSE)</f>
        <v>4</v>
      </c>
      <c r="E95" s="165">
        <v>5</v>
      </c>
      <c r="F95" s="174">
        <f>Tabla14[[#This Row],[CANTIDAD PROMEDIO]]-Tabla14[[#This Row],[ STOCK ALM01]]</f>
        <v>0</v>
      </c>
      <c r="G95" s="164" t="str">
        <f>IF(Tabla14[[#This Row],[REQUERIMIENTO]]&gt;Tabla14[[#This Row],[ STOCK ALM05]],"RQ ES MAYOR","TIENE STOCK PARA ABASTECER")</f>
        <v>TIENE STOCK PARA ABASTECER</v>
      </c>
    </row>
    <row r="96" spans="1:7" hidden="1" x14ac:dyDescent="0.25">
      <c r="A96" s="166" t="s">
        <v>3424</v>
      </c>
      <c r="B96" s="164" t="str">
        <f>VLOOKUP(Tabla14[[#This Row],[CODIGO]],FAMILIAS[],4,FALSE)</f>
        <v>FULL GAUGE</v>
      </c>
      <c r="C96" s="165">
        <f>VLOOKUP(Tabla14[[#This Row],[CODIGO]],STOCKSANLUIS[],10,FALSE)</f>
        <v>2</v>
      </c>
      <c r="D96" s="165">
        <f>VLOOKUP(Tabla14[[#This Row],[CODIGO]],STOCK_PUENTEPIEDRA[],8,FALSE)</f>
        <v>6</v>
      </c>
      <c r="E96" s="165">
        <v>2</v>
      </c>
      <c r="F96" s="174">
        <f>Tabla14[[#This Row],[CANTIDAD PROMEDIO]]-Tabla14[[#This Row],[ STOCK ALM01]]</f>
        <v>0</v>
      </c>
      <c r="G96" s="164" t="str">
        <f>IF(Tabla14[[#This Row],[REQUERIMIENTO]]&gt;Tabla14[[#This Row],[ STOCK ALM05]],"RQ ES MAYOR","TIENE STOCK PARA ABASTECER")</f>
        <v>TIENE STOCK PARA ABASTECER</v>
      </c>
    </row>
    <row r="97" spans="1:7" hidden="1" x14ac:dyDescent="0.25">
      <c r="A97" s="166" t="s">
        <v>3426</v>
      </c>
      <c r="B97" s="164" t="str">
        <f>VLOOKUP(Tabla14[[#This Row],[CODIGO]],FAMILIAS[],4,FALSE)</f>
        <v>FULL GAUGE</v>
      </c>
      <c r="C97" s="165">
        <f>VLOOKUP(Tabla14[[#This Row],[CODIGO]],STOCKSANLUIS[],10,FALSE)</f>
        <v>2</v>
      </c>
      <c r="D97" s="165">
        <f>VLOOKUP(Tabla14[[#This Row],[CODIGO]],STOCK_PUENTEPIEDRA[],8,FALSE)</f>
        <v>4</v>
      </c>
      <c r="E97" s="165">
        <v>2</v>
      </c>
      <c r="F97" s="174">
        <f>Tabla14[[#This Row],[CANTIDAD PROMEDIO]]-Tabla14[[#This Row],[ STOCK ALM01]]</f>
        <v>0</v>
      </c>
      <c r="G97" s="164" t="str">
        <f>IF(Tabla14[[#This Row],[REQUERIMIENTO]]&gt;Tabla14[[#This Row],[ STOCK ALM05]],"RQ ES MAYOR","TIENE STOCK PARA ABASTECER")</f>
        <v>TIENE STOCK PARA ABASTECER</v>
      </c>
    </row>
    <row r="98" spans="1:7" hidden="1" x14ac:dyDescent="0.25">
      <c r="A98" s="166" t="s">
        <v>3416</v>
      </c>
      <c r="B98" s="164" t="str">
        <f>VLOOKUP(Tabla14[[#This Row],[CODIGO]],FAMILIAS[],4,FALSE)</f>
        <v>FULL GAUGE</v>
      </c>
      <c r="C98" s="165">
        <f>VLOOKUP(Tabla14[[#This Row],[CODIGO]],STOCKSANLUIS[],10,FALSE)</f>
        <v>2</v>
      </c>
      <c r="D98" s="165">
        <f>VLOOKUP(Tabla14[[#This Row],[CODIGO]],STOCK_PUENTEPIEDRA[],8,FALSE)</f>
        <v>1</v>
      </c>
      <c r="E98" s="165">
        <v>2</v>
      </c>
      <c r="F98" s="174">
        <f>Tabla14[[#This Row],[CANTIDAD PROMEDIO]]-Tabla14[[#This Row],[ STOCK ALM01]]</f>
        <v>0</v>
      </c>
      <c r="G98" s="164" t="str">
        <f>IF(Tabla14[[#This Row],[REQUERIMIENTO]]&gt;Tabla14[[#This Row],[ STOCK ALM05]],"RQ ES MAYOR","TIENE STOCK PARA ABASTECER")</f>
        <v>TIENE STOCK PARA ABASTECER</v>
      </c>
    </row>
    <row r="99" spans="1:7" hidden="1" x14ac:dyDescent="0.25">
      <c r="A99" s="166" t="s">
        <v>3418</v>
      </c>
      <c r="B99" s="164" t="str">
        <f>VLOOKUP(Tabla14[[#This Row],[CODIGO]],FAMILIAS[],4,FALSE)</f>
        <v>FULL GAUGE</v>
      </c>
      <c r="C99" s="165">
        <f>VLOOKUP(Tabla14[[#This Row],[CODIGO]],STOCKSANLUIS[],10,FALSE)</f>
        <v>2</v>
      </c>
      <c r="D99" s="165">
        <f>VLOOKUP(Tabla14[[#This Row],[CODIGO]],STOCK_PUENTEPIEDRA[],8,FALSE)</f>
        <v>1</v>
      </c>
      <c r="E99" s="165">
        <v>2</v>
      </c>
      <c r="F99" s="174">
        <f>Tabla14[[#This Row],[CANTIDAD PROMEDIO]]-Tabla14[[#This Row],[ STOCK ALM01]]</f>
        <v>0</v>
      </c>
      <c r="G99" s="164" t="str">
        <f>IF(Tabla14[[#This Row],[REQUERIMIENTO]]&gt;Tabla14[[#This Row],[ STOCK ALM05]],"RQ ES MAYOR","TIENE STOCK PARA ABASTECER")</f>
        <v>TIENE STOCK PARA ABASTECER</v>
      </c>
    </row>
    <row r="100" spans="1:7" hidden="1" x14ac:dyDescent="0.25">
      <c r="A100" s="166" t="s">
        <v>3422</v>
      </c>
      <c r="B100" s="164" t="str">
        <f>VLOOKUP(Tabla14[[#This Row],[CODIGO]],FAMILIAS[],4,FALSE)</f>
        <v>FULL GAUGE</v>
      </c>
      <c r="C100" s="165">
        <f>VLOOKUP(Tabla14[[#This Row],[CODIGO]],STOCKSANLUIS[],10,FALSE)</f>
        <v>2</v>
      </c>
      <c r="D100" s="165">
        <f>VLOOKUP(Tabla14[[#This Row],[CODIGO]],STOCK_PUENTEPIEDRA[],8,FALSE)</f>
        <v>3</v>
      </c>
      <c r="E100" s="165">
        <v>2</v>
      </c>
      <c r="F100" s="174">
        <f>Tabla14[[#This Row],[CANTIDAD PROMEDIO]]-Tabla14[[#This Row],[ STOCK ALM01]]</f>
        <v>0</v>
      </c>
      <c r="G100" s="164" t="str">
        <f>IF(Tabla14[[#This Row],[REQUERIMIENTO]]&gt;Tabla14[[#This Row],[ STOCK ALM05]],"RQ ES MAYOR","TIENE STOCK PARA ABASTECER")</f>
        <v>TIENE STOCK PARA ABASTECER</v>
      </c>
    </row>
    <row r="101" spans="1:7" hidden="1" x14ac:dyDescent="0.25">
      <c r="A101" s="166" t="s">
        <v>3474</v>
      </c>
      <c r="B101" s="164" t="str">
        <f>VLOOKUP(Tabla14[[#This Row],[CODIGO]],FAMILIAS[],4,FALSE)</f>
        <v>FULL GAUGE</v>
      </c>
      <c r="C101" s="165">
        <f>VLOOKUP(Tabla14[[#This Row],[CODIGO]],STOCKSANLUIS[],10,FALSE)</f>
        <v>2</v>
      </c>
      <c r="D101" s="165">
        <f>VLOOKUP(Tabla14[[#This Row],[CODIGO]],STOCK_PUENTEPIEDRA[],8,FALSE)</f>
        <v>2</v>
      </c>
      <c r="E101" s="165">
        <v>2</v>
      </c>
      <c r="F101" s="174">
        <f>Tabla14[[#This Row],[CANTIDAD PROMEDIO]]-Tabla14[[#This Row],[ STOCK ALM01]]</f>
        <v>0</v>
      </c>
      <c r="G101" s="164" t="str">
        <f>IF(Tabla14[[#This Row],[REQUERIMIENTO]]&gt;Tabla14[[#This Row],[ STOCK ALM05]],"RQ ES MAYOR","TIENE STOCK PARA ABASTECER")</f>
        <v>TIENE STOCK PARA ABASTECER</v>
      </c>
    </row>
    <row r="102" spans="1:7" hidden="1" x14ac:dyDescent="0.25">
      <c r="A102" s="166" t="s">
        <v>19786</v>
      </c>
      <c r="B102" s="164" t="str">
        <f>VLOOKUP(Tabla14[[#This Row],[CODIGO]],FAMILIAS[],4,FALSE)</f>
        <v>FULL GAUGE</v>
      </c>
      <c r="C102" s="165">
        <f>VLOOKUP(Tabla14[[#This Row],[CODIGO]],STOCKSANLUIS[],10,FALSE)</f>
        <v>1</v>
      </c>
      <c r="D102" s="165">
        <f>VLOOKUP(Tabla14[[#This Row],[CODIGO]],STOCK_PUENTEPIEDRA[],8,FALSE)</f>
        <v>2</v>
      </c>
      <c r="E102" s="165">
        <v>10</v>
      </c>
      <c r="F102" s="174">
        <f>Tabla14[[#This Row],[CANTIDAD PROMEDIO]]-Tabla14[[#This Row],[ STOCK ALM01]]</f>
        <v>9</v>
      </c>
      <c r="G102" s="164" t="str">
        <f>IF(Tabla14[[#This Row],[REQUERIMIENTO]]&gt;Tabla14[[#This Row],[ STOCK ALM05]],"RQ ES MAYOR","TIENE STOCK PARA ABASTECER")</f>
        <v>RQ ES MAYOR</v>
      </c>
    </row>
    <row r="103" spans="1:7" hidden="1" x14ac:dyDescent="0.25">
      <c r="A103" s="163" t="s">
        <v>3468</v>
      </c>
      <c r="B103" s="164" t="str">
        <f>VLOOKUP(Tabla14[[#This Row],[CODIGO]],FAMILIAS[],4,FALSE)</f>
        <v>FULL GAUGE</v>
      </c>
      <c r="C103" s="165">
        <f>VLOOKUP(Tabla14[[#This Row],[CODIGO]],STOCKSANLUIS[],10,FALSE)</f>
        <v>10</v>
      </c>
      <c r="D103" s="165">
        <f>VLOOKUP(Tabla14[[#This Row],[CODIGO]],STOCK_PUENTEPIEDRA[],8,FALSE)</f>
        <v>3</v>
      </c>
      <c r="E103" s="165">
        <v>10</v>
      </c>
      <c r="F103" s="174">
        <f>Tabla14[[#This Row],[CANTIDAD PROMEDIO]]-Tabla14[[#This Row],[ STOCK ALM01]]</f>
        <v>0</v>
      </c>
      <c r="G103" s="164" t="str">
        <f>IF(Tabla14[[#This Row],[REQUERIMIENTO]]&gt;Tabla14[[#This Row],[ STOCK ALM05]],"RQ ES MAYOR","TIENE STOCK PARA ABASTECER")</f>
        <v>TIENE STOCK PARA ABASTECER</v>
      </c>
    </row>
    <row r="104" spans="1:7" hidden="1" x14ac:dyDescent="0.25">
      <c r="A104" s="166" t="s">
        <v>3472</v>
      </c>
      <c r="B104" s="164" t="str">
        <f>VLOOKUP(Tabla14[[#This Row],[CODIGO]],FAMILIAS[],4,FALSE)</f>
        <v>FULL GAUGE</v>
      </c>
      <c r="C104" s="165">
        <f>VLOOKUP(Tabla14[[#This Row],[CODIGO]],STOCKSANLUIS[],10,FALSE)</f>
        <v>2</v>
      </c>
      <c r="D104" s="165">
        <f>VLOOKUP(Tabla14[[#This Row],[CODIGO]],STOCK_PUENTEPIEDRA[],8,FALSE)</f>
        <v>3</v>
      </c>
      <c r="E104" s="165">
        <v>2</v>
      </c>
      <c r="F104" s="174">
        <f>Tabla14[[#This Row],[CANTIDAD PROMEDIO]]-Tabla14[[#This Row],[ STOCK ALM01]]</f>
        <v>0</v>
      </c>
      <c r="G104" s="164" t="str">
        <f>IF(Tabla14[[#This Row],[REQUERIMIENTO]]&gt;Tabla14[[#This Row],[ STOCK ALM05]],"RQ ES MAYOR","TIENE STOCK PARA ABASTECER")</f>
        <v>TIENE STOCK PARA ABASTECER</v>
      </c>
    </row>
    <row r="105" spans="1:7" hidden="1" x14ac:dyDescent="0.25">
      <c r="A105" s="166" t="s">
        <v>21322</v>
      </c>
      <c r="B105" s="164" t="str">
        <f>VLOOKUP(Tabla14[[#This Row],[CODIGO]],FAMILIAS[],4,FALSE)</f>
        <v>FULL GAUGE</v>
      </c>
      <c r="C105" s="165">
        <f>VLOOKUP(Tabla14[[#This Row],[CODIGO]],STOCKSANLUIS[],10,FALSE)</f>
        <v>3</v>
      </c>
      <c r="D105" s="165">
        <f>VLOOKUP(Tabla14[[#This Row],[CODIGO]],STOCK_PUENTEPIEDRA[],8,FALSE)</f>
        <v>0</v>
      </c>
      <c r="E105" s="165">
        <v>10</v>
      </c>
      <c r="F105" s="174">
        <f>Tabla14[[#This Row],[CANTIDAD PROMEDIO]]-Tabla14[[#This Row],[ STOCK ALM01]]</f>
        <v>7</v>
      </c>
      <c r="G105" s="164" t="str">
        <f>IF(Tabla14[[#This Row],[REQUERIMIENTO]]&gt;Tabla14[[#This Row],[ STOCK ALM05]],"RQ ES MAYOR","TIENE STOCK PARA ABASTECER")</f>
        <v>RQ ES MAYOR</v>
      </c>
    </row>
    <row r="106" spans="1:7" hidden="1" x14ac:dyDescent="0.25">
      <c r="A106" s="166" t="s">
        <v>19832</v>
      </c>
      <c r="B106" s="164" t="str">
        <f>VLOOKUP(Tabla14[[#This Row],[CODIGO]],FAMILIAS[],4,FALSE)</f>
        <v>FULL GAUGE</v>
      </c>
      <c r="C106" s="165">
        <f>VLOOKUP(Tabla14[[#This Row],[CODIGO]],STOCKSANLUIS[],10,FALSE)</f>
        <v>0</v>
      </c>
      <c r="D106" s="165">
        <f>VLOOKUP(Tabla14[[#This Row],[CODIGO]],STOCK_PUENTEPIEDRA[],8,FALSE)</f>
        <v>4</v>
      </c>
      <c r="E106" s="165">
        <v>10</v>
      </c>
      <c r="F106" s="174">
        <f>Tabla14[[#This Row],[CANTIDAD PROMEDIO]]-Tabla14[[#This Row],[ STOCK ALM01]]</f>
        <v>10</v>
      </c>
      <c r="G106" s="164" t="str">
        <f>IF(Tabla14[[#This Row],[REQUERIMIENTO]]&gt;Tabla14[[#This Row],[ STOCK ALM05]],"RQ ES MAYOR","TIENE STOCK PARA ABASTECER")</f>
        <v>RQ ES MAYOR</v>
      </c>
    </row>
    <row r="107" spans="1:7" hidden="1" x14ac:dyDescent="0.25">
      <c r="A107" s="166" t="s">
        <v>21324</v>
      </c>
      <c r="B107" s="164" t="str">
        <f>VLOOKUP(Tabla14[[#This Row],[CODIGO]],FAMILIAS[],4,FALSE)</f>
        <v>FULL GAUGE</v>
      </c>
      <c r="C107" s="165">
        <f>VLOOKUP(Tabla14[[#This Row],[CODIGO]],STOCKSANLUIS[],10,FALSE)</f>
        <v>0</v>
      </c>
      <c r="D107" s="165">
        <f>VLOOKUP(Tabla14[[#This Row],[CODIGO]],STOCK_PUENTEPIEDRA[],8,FALSE)</f>
        <v>2</v>
      </c>
      <c r="E107" s="165">
        <v>10</v>
      </c>
      <c r="F107" s="174">
        <f>Tabla14[[#This Row],[CANTIDAD PROMEDIO]]-Tabla14[[#This Row],[ STOCK ALM01]]</f>
        <v>10</v>
      </c>
      <c r="G107" s="164" t="str">
        <f>IF(Tabla14[[#This Row],[REQUERIMIENTO]]&gt;Tabla14[[#This Row],[ STOCK ALM05]],"RQ ES MAYOR","TIENE STOCK PARA ABASTECER")</f>
        <v>RQ ES MAYOR</v>
      </c>
    </row>
    <row r="108" spans="1:7" hidden="1" x14ac:dyDescent="0.25">
      <c r="A108" s="166" t="s">
        <v>21360</v>
      </c>
      <c r="B108" s="164" t="str">
        <f>VLOOKUP(Tabla14[[#This Row],[CODIGO]],FAMILIAS[],4,FALSE)</f>
        <v>FULL GAUGE</v>
      </c>
      <c r="C108" s="165">
        <f>VLOOKUP(Tabla14[[#This Row],[CODIGO]],STOCKSANLUIS[],10,FALSE)</f>
        <v>1</v>
      </c>
      <c r="D108" s="165">
        <f>VLOOKUP(Tabla14[[#This Row],[CODIGO]],STOCK_PUENTEPIEDRA[],8,FALSE)</f>
        <v>4</v>
      </c>
      <c r="E108" s="165">
        <v>10</v>
      </c>
      <c r="F108" s="174">
        <f>Tabla14[[#This Row],[CANTIDAD PROMEDIO]]-Tabla14[[#This Row],[ STOCK ALM01]]</f>
        <v>9</v>
      </c>
      <c r="G108" s="164" t="str">
        <f>IF(Tabla14[[#This Row],[REQUERIMIENTO]]&gt;Tabla14[[#This Row],[ STOCK ALM05]],"RQ ES MAYOR","TIENE STOCK PARA ABASTECER")</f>
        <v>RQ ES MAYOR</v>
      </c>
    </row>
    <row r="109" spans="1:7" hidden="1" x14ac:dyDescent="0.25">
      <c r="A109" s="166" t="s">
        <v>21500</v>
      </c>
      <c r="B109" s="164" t="str">
        <f>VLOOKUP(Tabla14[[#This Row],[CODIGO]],FAMILIAS[],4,FALSE)</f>
        <v>FULL GAUGE</v>
      </c>
      <c r="C109" s="165">
        <f>VLOOKUP(Tabla14[[#This Row],[CODIGO]],STOCKSANLUIS[],10,FALSE)</f>
        <v>2</v>
      </c>
      <c r="D109" s="165">
        <f>VLOOKUP(Tabla14[[#This Row],[CODIGO]],STOCK_PUENTEPIEDRA[],8,FALSE)</f>
        <v>0</v>
      </c>
      <c r="E109" s="165">
        <v>10</v>
      </c>
      <c r="F109" s="174">
        <f>Tabla14[[#This Row],[CANTIDAD PROMEDIO]]-Tabla14[[#This Row],[ STOCK ALM01]]</f>
        <v>8</v>
      </c>
      <c r="G109" s="164" t="str">
        <f>IF(Tabla14[[#This Row],[REQUERIMIENTO]]&gt;Tabla14[[#This Row],[ STOCK ALM05]],"RQ ES MAYOR","TIENE STOCK PARA ABASTECER")</f>
        <v>RQ ES MAYOR</v>
      </c>
    </row>
    <row r="110" spans="1:7" hidden="1" x14ac:dyDescent="0.25">
      <c r="A110" s="166" t="s">
        <v>3892</v>
      </c>
      <c r="B110" s="164" t="str">
        <f>VLOOKUP(Tabla14[[#This Row],[CODIGO]],FAMILIAS[],4,FALSE)</f>
        <v>FULL GAUGE</v>
      </c>
      <c r="C110" s="165">
        <f>VLOOKUP(Tabla14[[#This Row],[CODIGO]],STOCKSANLUIS[],10,FALSE)</f>
        <v>4</v>
      </c>
      <c r="D110" s="165">
        <f>VLOOKUP(Tabla14[[#This Row],[CODIGO]],STOCK_PUENTEPIEDRA[],8,FALSE)</f>
        <v>2</v>
      </c>
      <c r="E110" s="165">
        <v>2</v>
      </c>
      <c r="F110" s="174">
        <f>Tabla14[[#This Row],[CANTIDAD PROMEDIO]]-Tabla14[[#This Row],[ STOCK ALM01]]</f>
        <v>-2</v>
      </c>
      <c r="G110" s="164" t="str">
        <f>IF(Tabla14[[#This Row],[REQUERIMIENTO]]&gt;Tabla14[[#This Row],[ STOCK ALM05]],"RQ ES MAYOR","TIENE STOCK PARA ABASTECER")</f>
        <v>TIENE STOCK PARA ABASTECER</v>
      </c>
    </row>
    <row r="111" spans="1:7" hidden="1" x14ac:dyDescent="0.25">
      <c r="A111" s="204" t="s">
        <v>9</v>
      </c>
      <c r="B111" s="205" t="str">
        <f>VLOOKUP(Tabla14[[#This Row],[CODIGO]],FAMILIAS[],4,FALSE)</f>
        <v>FULL GAUGE</v>
      </c>
      <c r="C111" s="206">
        <f>VLOOKUP(Tabla14[[#This Row],[CODIGO]],STOCKSANLUIS[],10,FALSE)</f>
        <v>2</v>
      </c>
      <c r="D111" s="206">
        <f>VLOOKUP(Tabla14[[#This Row],[CODIGO]],STOCK_PUENTEPIEDRA[],8,FALSE)</f>
        <v>3</v>
      </c>
      <c r="E111" s="206">
        <v>2</v>
      </c>
      <c r="F111" s="208">
        <f>Tabla14[[#This Row],[CANTIDAD PROMEDIO]]-Tabla14[[#This Row],[ STOCK ALM01]]</f>
        <v>0</v>
      </c>
      <c r="G111" s="205" t="str">
        <f>IF(Tabla14[[#This Row],[REQUERIMIENTO]]&gt;Tabla14[[#This Row],[ STOCK ALM05]],"RQ ES MAYOR","TIENE STOCK PARA ABASTECER")</f>
        <v>TIENE STOCK PARA ABASTECER</v>
      </c>
    </row>
    <row r="112" spans="1:7" hidden="1" x14ac:dyDescent="0.25">
      <c r="A112" s="204" t="s">
        <v>17</v>
      </c>
      <c r="B112" s="205" t="str">
        <f>VLOOKUP(Tabla14[[#This Row],[CODIGO]],FAMILIAS[],4,FALSE)</f>
        <v>FULL GAUGE</v>
      </c>
      <c r="C112" s="206">
        <f>VLOOKUP(Tabla14[[#This Row],[CODIGO]],STOCKSANLUIS[],10,FALSE)</f>
        <v>0</v>
      </c>
      <c r="D112" s="206">
        <f>VLOOKUP(Tabla14[[#This Row],[CODIGO]],STOCK_PUENTEPIEDRA[],8,FALSE)</f>
        <v>0</v>
      </c>
      <c r="E112" s="206">
        <v>10</v>
      </c>
      <c r="F112" s="208">
        <f>Tabla14[[#This Row],[CANTIDAD PROMEDIO]]-Tabla14[[#This Row],[ STOCK ALM01]]</f>
        <v>10</v>
      </c>
      <c r="G112" s="205" t="str">
        <f>IF(Tabla14[[#This Row],[REQUERIMIENTO]]&gt;Tabla14[[#This Row],[ STOCK ALM05]],"RQ ES MAYOR","TIENE STOCK PARA ABASTECER")</f>
        <v>RQ ES MAYOR</v>
      </c>
    </row>
    <row r="113" spans="1:7" hidden="1" x14ac:dyDescent="0.25">
      <c r="A113" s="204" t="s">
        <v>47</v>
      </c>
      <c r="B113" s="205" t="str">
        <f>VLOOKUP(Tabla14[[#This Row],[CODIGO]],FAMILIAS[],4,FALSE)</f>
        <v>FULL GAUGE</v>
      </c>
      <c r="C113" s="206">
        <f>VLOOKUP(Tabla14[[#This Row],[CODIGO]],STOCKSANLUIS[],10,FALSE)</f>
        <v>0</v>
      </c>
      <c r="D113" s="206">
        <f>VLOOKUP(Tabla14[[#This Row],[CODIGO]],STOCK_PUENTEPIEDRA[],8,FALSE)</f>
        <v>0</v>
      </c>
      <c r="E113" s="206">
        <v>10</v>
      </c>
      <c r="F113" s="208">
        <f>Tabla14[[#This Row],[CANTIDAD PROMEDIO]]-Tabla14[[#This Row],[ STOCK ALM01]]</f>
        <v>10</v>
      </c>
      <c r="G113" s="205" t="str">
        <f>IF(Tabla14[[#This Row],[REQUERIMIENTO]]&gt;Tabla14[[#This Row],[ STOCK ALM05]],"RQ ES MAYOR","TIENE STOCK PARA ABASTECER")</f>
        <v>RQ ES MAYOR</v>
      </c>
    </row>
    <row r="114" spans="1:7" hidden="1" x14ac:dyDescent="0.25">
      <c r="A114" s="204" t="s">
        <v>51</v>
      </c>
      <c r="B114" s="205" t="str">
        <f>VLOOKUP(Tabla14[[#This Row],[CODIGO]],FAMILIAS[],4,FALSE)</f>
        <v>FULL GAUGE</v>
      </c>
      <c r="C114" s="206">
        <f>VLOOKUP(Tabla14[[#This Row],[CODIGO]],STOCKSANLUIS[],10,FALSE)</f>
        <v>0</v>
      </c>
      <c r="D114" s="206">
        <f>VLOOKUP(Tabla14[[#This Row],[CODIGO]],STOCK_PUENTEPIEDRA[],8,FALSE)</f>
        <v>0</v>
      </c>
      <c r="E114" s="206">
        <v>10</v>
      </c>
      <c r="F114" s="208">
        <f>Tabla14[[#This Row],[CANTIDAD PROMEDIO]]-Tabla14[[#This Row],[ STOCK ALM01]]</f>
        <v>10</v>
      </c>
      <c r="G114" s="205" t="str">
        <f>IF(Tabla14[[#This Row],[REQUERIMIENTO]]&gt;Tabla14[[#This Row],[ STOCK ALM05]],"RQ ES MAYOR","TIENE STOCK PARA ABASTECER")</f>
        <v>RQ ES MAYOR</v>
      </c>
    </row>
    <row r="115" spans="1:7" hidden="1" x14ac:dyDescent="0.25">
      <c r="A115" s="204" t="s">
        <v>81</v>
      </c>
      <c r="B115" s="205" t="str">
        <f>VLOOKUP(Tabla14[[#This Row],[CODIGO]],FAMILIAS[],4,FALSE)</f>
        <v>FULL GAUGE</v>
      </c>
      <c r="C115" s="206">
        <f>VLOOKUP(Tabla14[[#This Row],[CODIGO]],STOCKSANLUIS[],10,FALSE)</f>
        <v>0</v>
      </c>
      <c r="D115" s="206">
        <f>VLOOKUP(Tabla14[[#This Row],[CODIGO]],STOCK_PUENTEPIEDRA[],8,FALSE)</f>
        <v>0</v>
      </c>
      <c r="E115" s="206">
        <v>10</v>
      </c>
      <c r="F115" s="208">
        <f>Tabla14[[#This Row],[CANTIDAD PROMEDIO]]-Tabla14[[#This Row],[ STOCK ALM01]]</f>
        <v>10</v>
      </c>
      <c r="G115" s="205" t="str">
        <f>IF(Tabla14[[#This Row],[REQUERIMIENTO]]&gt;Tabla14[[#This Row],[ STOCK ALM05]],"RQ ES MAYOR","TIENE STOCK PARA ABASTECER")</f>
        <v>RQ ES MAYOR</v>
      </c>
    </row>
    <row r="116" spans="1:7" hidden="1" x14ac:dyDescent="0.25">
      <c r="A116" s="204" t="s">
        <v>83</v>
      </c>
      <c r="B116" s="205" t="str">
        <f>VLOOKUP(Tabla14[[#This Row],[CODIGO]],FAMILIAS[],4,FALSE)</f>
        <v>FULL GAUGE</v>
      </c>
      <c r="C116" s="206">
        <f>VLOOKUP(Tabla14[[#This Row],[CODIGO]],STOCKSANLUIS[],10,FALSE)</f>
        <v>0</v>
      </c>
      <c r="D116" s="206">
        <f>VLOOKUP(Tabla14[[#This Row],[CODIGO]],STOCK_PUENTEPIEDRA[],8,FALSE)</f>
        <v>0</v>
      </c>
      <c r="E116" s="206">
        <v>10</v>
      </c>
      <c r="F116" s="208">
        <f>Tabla14[[#This Row],[CANTIDAD PROMEDIO]]-Tabla14[[#This Row],[ STOCK ALM01]]</f>
        <v>10</v>
      </c>
      <c r="G116" s="205" t="str">
        <f>IF(Tabla14[[#This Row],[REQUERIMIENTO]]&gt;Tabla14[[#This Row],[ STOCK ALM05]],"RQ ES MAYOR","TIENE STOCK PARA ABASTECER")</f>
        <v>RQ ES MAYOR</v>
      </c>
    </row>
    <row r="117" spans="1:7" hidden="1" x14ac:dyDescent="0.25">
      <c r="A117" s="204" t="s">
        <v>537</v>
      </c>
      <c r="B117" s="205" t="str">
        <f>VLOOKUP(Tabla14[[#This Row],[CODIGO]],FAMILIAS[],4,FALSE)</f>
        <v>FULL GAUGE</v>
      </c>
      <c r="C117" s="206">
        <f>VLOOKUP(Tabla14[[#This Row],[CODIGO]],STOCKSANLUIS[],10,FALSE)</f>
        <v>0</v>
      </c>
      <c r="D117" s="206">
        <f>VLOOKUP(Tabla14[[#This Row],[CODIGO]],STOCK_PUENTEPIEDRA[],8,FALSE)</f>
        <v>0</v>
      </c>
      <c r="E117" s="206">
        <v>10</v>
      </c>
      <c r="F117" s="208">
        <f>Tabla14[[#This Row],[CANTIDAD PROMEDIO]]-Tabla14[[#This Row],[ STOCK ALM01]]</f>
        <v>10</v>
      </c>
      <c r="G117" s="205" t="str">
        <f>IF(Tabla14[[#This Row],[REQUERIMIENTO]]&gt;Tabla14[[#This Row],[ STOCK ALM05]],"RQ ES MAYOR","TIENE STOCK PARA ABASTECER")</f>
        <v>RQ ES MAYOR</v>
      </c>
    </row>
    <row r="118" spans="1:7" hidden="1" x14ac:dyDescent="0.25">
      <c r="A118" s="204" t="s">
        <v>687</v>
      </c>
      <c r="B118" s="205" t="str">
        <f>VLOOKUP(Tabla14[[#This Row],[CODIGO]],FAMILIAS[],4,FALSE)</f>
        <v>FULL GAUGE</v>
      </c>
      <c r="C118" s="206">
        <f>VLOOKUP(Tabla14[[#This Row],[CODIGO]],STOCKSANLUIS[],10,FALSE)</f>
        <v>0</v>
      </c>
      <c r="D118" s="206">
        <f>VLOOKUP(Tabla14[[#This Row],[CODIGO]],STOCK_PUENTEPIEDRA[],8,FALSE)</f>
        <v>0</v>
      </c>
      <c r="E118" s="206">
        <v>10</v>
      </c>
      <c r="F118" s="208">
        <f>Tabla14[[#This Row],[CANTIDAD PROMEDIO]]-Tabla14[[#This Row],[ STOCK ALM01]]</f>
        <v>10</v>
      </c>
      <c r="G118" s="205" t="str">
        <f>IF(Tabla14[[#This Row],[REQUERIMIENTO]]&gt;Tabla14[[#This Row],[ STOCK ALM05]],"RQ ES MAYOR","TIENE STOCK PARA ABASTECER")</f>
        <v>RQ ES MAYOR</v>
      </c>
    </row>
    <row r="119" spans="1:7" hidden="1" x14ac:dyDescent="0.25">
      <c r="A119" s="204" t="s">
        <v>757</v>
      </c>
      <c r="B119" s="205" t="str">
        <f>VLOOKUP(Tabla14[[#This Row],[CODIGO]],FAMILIAS[],4,FALSE)</f>
        <v>FULL GAUGE</v>
      </c>
      <c r="C119" s="206">
        <f>VLOOKUP(Tabla14[[#This Row],[CODIGO]],STOCKSANLUIS[],10,FALSE)</f>
        <v>0</v>
      </c>
      <c r="D119" s="206">
        <f>VLOOKUP(Tabla14[[#This Row],[CODIGO]],STOCK_PUENTEPIEDRA[],8,FALSE)</f>
        <v>0</v>
      </c>
      <c r="E119" s="206">
        <v>10</v>
      </c>
      <c r="F119" s="208">
        <f>Tabla14[[#This Row],[CANTIDAD PROMEDIO]]-Tabla14[[#This Row],[ STOCK ALM01]]</f>
        <v>10</v>
      </c>
      <c r="G119" s="205" t="str">
        <f>IF(Tabla14[[#This Row],[REQUERIMIENTO]]&gt;Tabla14[[#This Row],[ STOCK ALM05]],"RQ ES MAYOR","TIENE STOCK PARA ABASTECER")</f>
        <v>RQ ES MAYOR</v>
      </c>
    </row>
    <row r="120" spans="1:7" hidden="1" x14ac:dyDescent="0.25">
      <c r="A120" s="204" t="s">
        <v>803</v>
      </c>
      <c r="B120" s="205" t="str">
        <f>VLOOKUP(Tabla14[[#This Row],[CODIGO]],FAMILIAS[],4,FALSE)</f>
        <v>FULL GAUGE</v>
      </c>
      <c r="C120" s="206">
        <f>VLOOKUP(Tabla14[[#This Row],[CODIGO]],STOCKSANLUIS[],10,FALSE)</f>
        <v>0</v>
      </c>
      <c r="D120" s="206">
        <f>VLOOKUP(Tabla14[[#This Row],[CODIGO]],STOCK_PUENTEPIEDRA[],8,FALSE)</f>
        <v>0</v>
      </c>
      <c r="E120" s="206">
        <v>10</v>
      </c>
      <c r="F120" s="208">
        <f>Tabla14[[#This Row],[CANTIDAD PROMEDIO]]-Tabla14[[#This Row],[ STOCK ALM01]]</f>
        <v>10</v>
      </c>
      <c r="G120" s="205" t="str">
        <f>IF(Tabla14[[#This Row],[REQUERIMIENTO]]&gt;Tabla14[[#This Row],[ STOCK ALM05]],"RQ ES MAYOR","TIENE STOCK PARA ABASTECER")</f>
        <v>RQ ES MAYOR</v>
      </c>
    </row>
    <row r="121" spans="1:7" hidden="1" x14ac:dyDescent="0.25">
      <c r="A121" s="204" t="s">
        <v>1035</v>
      </c>
      <c r="B121" s="205" t="str">
        <f>VLOOKUP(Tabla14[[#This Row],[CODIGO]],FAMILIAS[],4,FALSE)</f>
        <v>FULL GAUGE</v>
      </c>
      <c r="C121" s="206">
        <f>VLOOKUP(Tabla14[[#This Row],[CODIGO]],STOCKSANLUIS[],10,FALSE)</f>
        <v>0</v>
      </c>
      <c r="D121" s="206">
        <f>VLOOKUP(Tabla14[[#This Row],[CODIGO]],STOCK_PUENTEPIEDRA[],8,FALSE)</f>
        <v>0</v>
      </c>
      <c r="E121" s="206">
        <v>10</v>
      </c>
      <c r="F121" s="208">
        <f>Tabla14[[#This Row],[CANTIDAD PROMEDIO]]-Tabla14[[#This Row],[ STOCK ALM01]]</f>
        <v>10</v>
      </c>
      <c r="G121" s="205" t="str">
        <f>IF(Tabla14[[#This Row],[REQUERIMIENTO]]&gt;Tabla14[[#This Row],[ STOCK ALM05]],"RQ ES MAYOR","TIENE STOCK PARA ABASTECER")</f>
        <v>RQ ES MAYOR</v>
      </c>
    </row>
    <row r="122" spans="1:7" hidden="1" x14ac:dyDescent="0.25">
      <c r="A122" s="204" t="s">
        <v>1193</v>
      </c>
      <c r="B122" s="205" t="str">
        <f>VLOOKUP(Tabla14[[#This Row],[CODIGO]],FAMILIAS[],4,FALSE)</f>
        <v>FULL GAUGE</v>
      </c>
      <c r="C122" s="206">
        <f>VLOOKUP(Tabla14[[#This Row],[CODIGO]],STOCKSANLUIS[],10,FALSE)</f>
        <v>0</v>
      </c>
      <c r="D122" s="206">
        <f>VLOOKUP(Tabla14[[#This Row],[CODIGO]],STOCK_PUENTEPIEDRA[],8,FALSE)</f>
        <v>0</v>
      </c>
      <c r="E122" s="206">
        <v>10</v>
      </c>
      <c r="F122" s="208">
        <f>Tabla14[[#This Row],[CANTIDAD PROMEDIO]]-Tabla14[[#This Row],[ STOCK ALM01]]</f>
        <v>10</v>
      </c>
      <c r="G122" s="205" t="str">
        <f>IF(Tabla14[[#This Row],[REQUERIMIENTO]]&gt;Tabla14[[#This Row],[ STOCK ALM05]],"RQ ES MAYOR","TIENE STOCK PARA ABASTECER")</f>
        <v>RQ ES MAYOR</v>
      </c>
    </row>
    <row r="123" spans="1:7" hidden="1" x14ac:dyDescent="0.25">
      <c r="A123" s="204" t="s">
        <v>1380</v>
      </c>
      <c r="B123" s="205" t="str">
        <f>VLOOKUP(Tabla14[[#This Row],[CODIGO]],FAMILIAS[],4,FALSE)</f>
        <v>FULL GAUGE</v>
      </c>
      <c r="C123" s="206">
        <f>VLOOKUP(Tabla14[[#This Row],[CODIGO]],STOCKSANLUIS[],10,FALSE)</f>
        <v>0</v>
      </c>
      <c r="D123" s="206">
        <f>VLOOKUP(Tabla14[[#This Row],[CODIGO]],STOCK_PUENTEPIEDRA[],8,FALSE)</f>
        <v>0</v>
      </c>
      <c r="E123" s="206">
        <v>10</v>
      </c>
      <c r="F123" s="208">
        <f>Tabla14[[#This Row],[CANTIDAD PROMEDIO]]-Tabla14[[#This Row],[ STOCK ALM01]]</f>
        <v>10</v>
      </c>
      <c r="G123" s="205" t="str">
        <f>IF(Tabla14[[#This Row],[REQUERIMIENTO]]&gt;Tabla14[[#This Row],[ STOCK ALM05]],"RQ ES MAYOR","TIENE STOCK PARA ABASTECER")</f>
        <v>RQ ES MAYOR</v>
      </c>
    </row>
    <row r="124" spans="1:7" hidden="1" x14ac:dyDescent="0.25">
      <c r="A124" s="204" t="s">
        <v>1540</v>
      </c>
      <c r="B124" s="205" t="str">
        <f>VLOOKUP(Tabla14[[#This Row],[CODIGO]],FAMILIAS[],4,FALSE)</f>
        <v>FULL GAUGE</v>
      </c>
      <c r="C124" s="206">
        <f>VLOOKUP(Tabla14[[#This Row],[CODIGO]],STOCKSANLUIS[],10,FALSE)</f>
        <v>0</v>
      </c>
      <c r="D124" s="206">
        <f>VLOOKUP(Tabla14[[#This Row],[CODIGO]],STOCK_PUENTEPIEDRA[],8,FALSE)</f>
        <v>0</v>
      </c>
      <c r="E124" s="206">
        <v>10</v>
      </c>
      <c r="F124" s="208">
        <f>Tabla14[[#This Row],[CANTIDAD PROMEDIO]]-Tabla14[[#This Row],[ STOCK ALM01]]</f>
        <v>10</v>
      </c>
      <c r="G124" s="205" t="str">
        <f>IF(Tabla14[[#This Row],[REQUERIMIENTO]]&gt;Tabla14[[#This Row],[ STOCK ALM05]],"RQ ES MAYOR","TIENE STOCK PARA ABASTECER")</f>
        <v>RQ ES MAYOR</v>
      </c>
    </row>
    <row r="125" spans="1:7" hidden="1" x14ac:dyDescent="0.25">
      <c r="A125" s="204" t="s">
        <v>1550</v>
      </c>
      <c r="B125" s="205" t="str">
        <f>VLOOKUP(Tabla14[[#This Row],[CODIGO]],FAMILIAS[],4,FALSE)</f>
        <v>FULL GAUGE</v>
      </c>
      <c r="C125" s="206">
        <f>VLOOKUP(Tabla14[[#This Row],[CODIGO]],STOCKSANLUIS[],10,FALSE)</f>
        <v>0</v>
      </c>
      <c r="D125" s="206">
        <f>VLOOKUP(Tabla14[[#This Row],[CODIGO]],STOCK_PUENTEPIEDRA[],8,FALSE)</f>
        <v>0</v>
      </c>
      <c r="E125" s="206">
        <v>1</v>
      </c>
      <c r="F125" s="208">
        <f>Tabla14[[#This Row],[CANTIDAD PROMEDIO]]-Tabla14[[#This Row],[ STOCK ALM01]]</f>
        <v>1</v>
      </c>
      <c r="G125" s="205" t="str">
        <f>IF(Tabla14[[#This Row],[REQUERIMIENTO]]&gt;Tabla14[[#This Row],[ STOCK ALM05]],"RQ ES MAYOR","TIENE STOCK PARA ABASTECER")</f>
        <v>RQ ES MAYOR</v>
      </c>
    </row>
    <row r="126" spans="1:7" hidden="1" x14ac:dyDescent="0.25">
      <c r="A126" s="204" t="s">
        <v>1906</v>
      </c>
      <c r="B126" s="205" t="str">
        <f>VLOOKUP(Tabla14[[#This Row],[CODIGO]],FAMILIAS[],4,FALSE)</f>
        <v>FULL GAUGE</v>
      </c>
      <c r="C126" s="206">
        <f>VLOOKUP(Tabla14[[#This Row],[CODIGO]],STOCKSANLUIS[],10,FALSE)</f>
        <v>0</v>
      </c>
      <c r="D126" s="206">
        <f>VLOOKUP(Tabla14[[#This Row],[CODIGO]],STOCK_PUENTEPIEDRA[],8,FALSE)</f>
        <v>0</v>
      </c>
      <c r="E126" s="206">
        <v>10</v>
      </c>
      <c r="F126" s="208">
        <f>Tabla14[[#This Row],[CANTIDAD PROMEDIO]]-Tabla14[[#This Row],[ STOCK ALM01]]</f>
        <v>10</v>
      </c>
      <c r="G126" s="205" t="str">
        <f>IF(Tabla14[[#This Row],[REQUERIMIENTO]]&gt;Tabla14[[#This Row],[ STOCK ALM05]],"RQ ES MAYOR","TIENE STOCK PARA ABASTECER")</f>
        <v>RQ ES MAYOR</v>
      </c>
    </row>
    <row r="127" spans="1:7" hidden="1" x14ac:dyDescent="0.25">
      <c r="A127" s="204" t="s">
        <v>2519</v>
      </c>
      <c r="B127" s="205" t="str">
        <f>VLOOKUP(Tabla14[[#This Row],[CODIGO]],FAMILIAS[],4,FALSE)</f>
        <v>FULL GAUGE</v>
      </c>
      <c r="C127" s="206">
        <f>VLOOKUP(Tabla14[[#This Row],[CODIGO]],STOCKSANLUIS[],10,FALSE)</f>
        <v>0</v>
      </c>
      <c r="D127" s="206">
        <f>VLOOKUP(Tabla14[[#This Row],[CODIGO]],STOCK_PUENTEPIEDRA[],8,FALSE)</f>
        <v>0</v>
      </c>
      <c r="E127" s="206">
        <v>10</v>
      </c>
      <c r="F127" s="208">
        <f>Tabla14[[#This Row],[CANTIDAD PROMEDIO]]-Tabla14[[#This Row],[ STOCK ALM01]]</f>
        <v>10</v>
      </c>
      <c r="G127" s="205" t="str">
        <f>IF(Tabla14[[#This Row],[REQUERIMIENTO]]&gt;Tabla14[[#This Row],[ STOCK ALM05]],"RQ ES MAYOR","TIENE STOCK PARA ABASTECER")</f>
        <v>RQ ES MAYOR</v>
      </c>
    </row>
    <row r="128" spans="1:7" hidden="1" x14ac:dyDescent="0.25">
      <c r="A128" s="209" t="s">
        <v>2521</v>
      </c>
      <c r="B128" s="210" t="str">
        <f>VLOOKUP(Tabla14[[#This Row],[CODIGO]],FAMILIAS[],4,FALSE)</f>
        <v>FULL GAUGE</v>
      </c>
      <c r="C128" s="207">
        <f>VLOOKUP(Tabla14[[#This Row],[CODIGO]],STOCKSANLUIS[],10,FALSE)</f>
        <v>0</v>
      </c>
      <c r="D128" s="207">
        <f>VLOOKUP(Tabla14[[#This Row],[CODIGO]],STOCK_PUENTEPIEDRA[],8,FALSE)</f>
        <v>0</v>
      </c>
      <c r="E128" s="206">
        <v>10</v>
      </c>
      <c r="F128" s="211">
        <f>Tabla14[[#This Row],[CANTIDAD PROMEDIO]]-Tabla14[[#This Row],[ STOCK ALM01]]</f>
        <v>10</v>
      </c>
      <c r="G128" s="210" t="str">
        <f>IF(Tabla14[[#This Row],[REQUERIMIENTO]]&gt;Tabla14[[#This Row],[ STOCK ALM05]],"RQ ES MAYOR","TIENE STOCK PARA ABASTECER")</f>
        <v>RQ ES MAYOR</v>
      </c>
    </row>
    <row r="129" spans="1:7" hidden="1" x14ac:dyDescent="0.25">
      <c r="A129" s="209" t="s">
        <v>11</v>
      </c>
      <c r="B129" s="210" t="str">
        <f>VLOOKUP(Tabla14[[#This Row],[CODIGO]],FAMILIAS[],4,FALSE)</f>
        <v>FULL GAUGE</v>
      </c>
      <c r="C129" s="207">
        <f>VLOOKUP(Tabla14[[#This Row],[CODIGO]],STOCKSANLUIS[],10,FALSE)</f>
        <v>2</v>
      </c>
      <c r="D129" s="207">
        <f>VLOOKUP(Tabla14[[#This Row],[CODIGO]],STOCK_PUENTEPIEDRA[],8,FALSE)</f>
        <v>0</v>
      </c>
      <c r="E129" s="206">
        <v>2</v>
      </c>
      <c r="F129" s="211">
        <f>Tabla14[[#This Row],[CANTIDAD PROMEDIO]]-Tabla14[[#This Row],[ STOCK ALM01]]</f>
        <v>0</v>
      </c>
      <c r="G129" s="210" t="str">
        <f>IF(Tabla14[[#This Row],[REQUERIMIENTO]]&gt;Tabla14[[#This Row],[ STOCK ALM05]],"RQ ES MAYOR","TIENE STOCK PARA ABASTECER")</f>
        <v>TIENE STOCK PARA ABASTECER</v>
      </c>
    </row>
    <row r="130" spans="1:7" hidden="1" x14ac:dyDescent="0.25">
      <c r="A130" s="209" t="s">
        <v>25</v>
      </c>
      <c r="B130" s="210" t="str">
        <f>VLOOKUP(Tabla14[[#This Row],[CODIGO]],FAMILIAS[],4,FALSE)</f>
        <v>FULL GAUGE</v>
      </c>
      <c r="C130" s="207">
        <f>VLOOKUP(Tabla14[[#This Row],[CODIGO]],STOCKSANLUIS[],10,FALSE)</f>
        <v>3</v>
      </c>
      <c r="D130" s="207">
        <f>VLOOKUP(Tabla14[[#This Row],[CODIGO]],STOCK_PUENTEPIEDRA[],8,FALSE)</f>
        <v>1</v>
      </c>
      <c r="E130" s="206">
        <v>10</v>
      </c>
      <c r="F130" s="211">
        <f>Tabla14[[#This Row],[CANTIDAD PROMEDIO]]-Tabla14[[#This Row],[ STOCK ALM01]]</f>
        <v>7</v>
      </c>
      <c r="G130" s="210" t="str">
        <f>IF(Tabla14[[#This Row],[REQUERIMIENTO]]&gt;Tabla14[[#This Row],[ STOCK ALM05]],"RQ ES MAYOR","TIENE STOCK PARA ABASTECER")</f>
        <v>RQ ES MAYOR</v>
      </c>
    </row>
    <row r="131" spans="1:7" hidden="1" x14ac:dyDescent="0.25">
      <c r="A131" s="209" t="s">
        <v>1544</v>
      </c>
      <c r="B131" s="210" t="str">
        <f>VLOOKUP(Tabla14[[#This Row],[CODIGO]],FAMILIAS[],4,FALSE)</f>
        <v>FULL GAUGE</v>
      </c>
      <c r="C131" s="207">
        <f>VLOOKUP(Tabla14[[#This Row],[CODIGO]],STOCKSANLUIS[],10,FALSE)</f>
        <v>0</v>
      </c>
      <c r="D131" s="207">
        <f>VLOOKUP(Tabla14[[#This Row],[CODIGO]],STOCK_PUENTEPIEDRA[],8,FALSE)</f>
        <v>0</v>
      </c>
      <c r="E131" s="206">
        <v>10</v>
      </c>
      <c r="F131" s="211">
        <f>Tabla14[[#This Row],[CANTIDAD PROMEDIO]]-Tabla14[[#This Row],[ STOCK ALM01]]</f>
        <v>10</v>
      </c>
      <c r="G131" s="210" t="str">
        <f>IF(Tabla14[[#This Row],[REQUERIMIENTO]]&gt;Tabla14[[#This Row],[ STOCK ALM05]],"RQ ES MAYOR","TIENE STOCK PARA ABASTECER")</f>
        <v>RQ ES MAYOR</v>
      </c>
    </row>
    <row r="132" spans="1:7" hidden="1" x14ac:dyDescent="0.25">
      <c r="A132" s="209" t="s">
        <v>61</v>
      </c>
      <c r="B132" s="210" t="str">
        <f>VLOOKUP(Tabla14[[#This Row],[CODIGO]],FAMILIAS[],4,FALSE)</f>
        <v>FULL GAUGE</v>
      </c>
      <c r="C132" s="207">
        <f>VLOOKUP(Tabla14[[#This Row],[CODIGO]],STOCKSANLUIS[],10,FALSE)</f>
        <v>0</v>
      </c>
      <c r="D132" s="207">
        <f>VLOOKUP(Tabla14[[#This Row],[CODIGO]],STOCK_PUENTEPIEDRA[],8,FALSE)</f>
        <v>0</v>
      </c>
      <c r="E132" s="206">
        <v>10</v>
      </c>
      <c r="F132" s="211">
        <f>Tabla14[[#This Row],[CANTIDAD PROMEDIO]]-Tabla14[[#This Row],[ STOCK ALM01]]</f>
        <v>10</v>
      </c>
      <c r="G132" s="210" t="str">
        <f>IF(Tabla14[[#This Row],[REQUERIMIENTO]]&gt;Tabla14[[#This Row],[ STOCK ALM05]],"RQ ES MAYOR","TIENE STOCK PARA ABASTECER")</f>
        <v>RQ ES MAYOR</v>
      </c>
    </row>
    <row r="133" spans="1:7" hidden="1" x14ac:dyDescent="0.25">
      <c r="A133" s="209" t="s">
        <v>955</v>
      </c>
      <c r="B133" s="210" t="str">
        <f>VLOOKUP(Tabla14[[#This Row],[CODIGO]],FAMILIAS[],4,FALSE)</f>
        <v>FULL GAUGE</v>
      </c>
      <c r="C133" s="207">
        <f>VLOOKUP(Tabla14[[#This Row],[CODIGO]],STOCKSANLUIS[],10,FALSE)</f>
        <v>5</v>
      </c>
      <c r="D133" s="207">
        <f>VLOOKUP(Tabla14[[#This Row],[CODIGO]],STOCK_PUENTEPIEDRA[],8,FALSE)</f>
        <v>0</v>
      </c>
      <c r="E133" s="206">
        <v>25</v>
      </c>
      <c r="F133" s="211">
        <f>Tabla14[[#This Row],[CANTIDAD PROMEDIO]]-Tabla14[[#This Row],[ STOCK ALM01]]</f>
        <v>20</v>
      </c>
      <c r="G133" s="210" t="str">
        <f>IF(Tabla14[[#This Row],[REQUERIMIENTO]]&gt;Tabla14[[#This Row],[ STOCK ALM05]],"RQ ES MAYOR","TIENE STOCK PARA ABASTECER")</f>
        <v>RQ ES MAYOR</v>
      </c>
    </row>
    <row r="134" spans="1:7" hidden="1" x14ac:dyDescent="0.25">
      <c r="A134" s="209" t="s">
        <v>1346</v>
      </c>
      <c r="B134" s="210" t="str">
        <f>VLOOKUP(Tabla14[[#This Row],[CODIGO]],FAMILIAS[],4,FALSE)</f>
        <v>FULL GAUGE</v>
      </c>
      <c r="C134" s="207">
        <f>VLOOKUP(Tabla14[[#This Row],[CODIGO]],STOCKSANLUIS[],10,FALSE)</f>
        <v>0</v>
      </c>
      <c r="D134" s="207">
        <f>VLOOKUP(Tabla14[[#This Row],[CODIGO]],STOCK_PUENTEPIEDRA[],8,FALSE)</f>
        <v>0</v>
      </c>
      <c r="E134" s="206">
        <v>10</v>
      </c>
      <c r="F134" s="211">
        <f>Tabla14[[#This Row],[CANTIDAD PROMEDIO]]-Tabla14[[#This Row],[ STOCK ALM01]]</f>
        <v>10</v>
      </c>
      <c r="G134" s="210" t="str">
        <f>IF(Tabla14[[#This Row],[REQUERIMIENTO]]&gt;Tabla14[[#This Row],[ STOCK ALM05]],"RQ ES MAYOR","TIENE STOCK PARA ABASTECER")</f>
        <v>RQ ES MAYOR</v>
      </c>
    </row>
    <row r="135" spans="1:7" hidden="1" x14ac:dyDescent="0.25">
      <c r="A135" s="209" t="s">
        <v>1847</v>
      </c>
      <c r="B135" s="210" t="str">
        <f>VLOOKUP(Tabla14[[#This Row],[CODIGO]],FAMILIAS[],4,FALSE)</f>
        <v>FULL GAUGE</v>
      </c>
      <c r="C135" s="207">
        <f>VLOOKUP(Tabla14[[#This Row],[CODIGO]],STOCKSANLUIS[],10,FALSE)</f>
        <v>1</v>
      </c>
      <c r="D135" s="207">
        <f>VLOOKUP(Tabla14[[#This Row],[CODIGO]],STOCK_PUENTEPIEDRA[],8,FALSE)</f>
        <v>0</v>
      </c>
      <c r="E135" s="206">
        <v>10</v>
      </c>
      <c r="F135" s="211">
        <f>Tabla14[[#This Row],[CANTIDAD PROMEDIO]]-Tabla14[[#This Row],[ STOCK ALM01]]</f>
        <v>9</v>
      </c>
      <c r="G135" s="210" t="str">
        <f>IF(Tabla14[[#This Row],[REQUERIMIENTO]]&gt;Tabla14[[#This Row],[ STOCK ALM05]],"RQ ES MAYOR","TIENE STOCK PARA ABASTECER")</f>
        <v>RQ ES MAYOR</v>
      </c>
    </row>
    <row r="136" spans="1:7" hidden="1" x14ac:dyDescent="0.25">
      <c r="A136" s="204" t="s">
        <v>2050</v>
      </c>
      <c r="B136" s="205" t="str">
        <f>VLOOKUP(Tabla14[[#This Row],[CODIGO]],FAMILIAS[],4,FALSE)</f>
        <v>FULL GAUGE</v>
      </c>
      <c r="C136" s="206">
        <f>VLOOKUP(Tabla14[[#This Row],[CODIGO]],STOCKSANLUIS[],10,FALSE)</f>
        <v>5</v>
      </c>
      <c r="D136" s="207">
        <f>VLOOKUP(Tabla14[[#This Row],[CODIGO]],STOCK_PUENTEPIEDRA[],8,FALSE)</f>
        <v>0</v>
      </c>
      <c r="E136" s="206">
        <v>5</v>
      </c>
      <c r="F136" s="208">
        <f>Tabla14[[#This Row],[CANTIDAD PROMEDIO]]-Tabla14[[#This Row],[ STOCK ALM01]]</f>
        <v>0</v>
      </c>
      <c r="G136" s="205" t="str">
        <f>IF(Tabla14[[#This Row],[REQUERIMIENTO]]&gt;Tabla14[[#This Row],[ STOCK ALM05]],"RQ ES MAYOR","TIENE STOCK PARA ABASTECER")</f>
        <v>TIENE STOCK PARA ABASTECER</v>
      </c>
    </row>
    <row r="137" spans="1:7" hidden="1" x14ac:dyDescent="0.25">
      <c r="A137" s="209" t="s">
        <v>2344</v>
      </c>
      <c r="B137" s="210" t="str">
        <f>VLOOKUP(Tabla14[[#This Row],[CODIGO]],FAMILIAS[],4,FALSE)</f>
        <v>FULL GAUGE</v>
      </c>
      <c r="C137" s="207">
        <f>VLOOKUP(Tabla14[[#This Row],[CODIGO]],STOCKSANLUIS[],10,FALSE)</f>
        <v>2</v>
      </c>
      <c r="D137" s="217">
        <f>VLOOKUP(Tabla14[[#This Row],[CODIGO]],STOCK_PUENTEPIEDRA[],8,FALSE)</f>
        <v>3</v>
      </c>
      <c r="E137" s="206">
        <v>2</v>
      </c>
      <c r="F137" s="211">
        <f>Tabla14[[#This Row],[CANTIDAD PROMEDIO]]-Tabla14[[#This Row],[ STOCK ALM01]]</f>
        <v>0</v>
      </c>
      <c r="G137" s="210" t="str">
        <f>IF(Tabla14[[#This Row],[REQUERIMIENTO]]&gt;Tabla14[[#This Row],[ STOCK ALM05]],"RQ ES MAYOR","TIENE STOCK PARA ABASTECER")</f>
        <v>TIENE STOCK PARA ABASTECER</v>
      </c>
    </row>
    <row r="138" spans="1:7" hidden="1" x14ac:dyDescent="0.25">
      <c r="A138" s="209" t="s">
        <v>2492</v>
      </c>
      <c r="B138" s="210" t="str">
        <f>VLOOKUP(Tabla14[[#This Row],[CODIGO]],FAMILIAS[],4,FALSE)</f>
        <v>FULL GAUGE</v>
      </c>
      <c r="C138" s="207">
        <f>VLOOKUP(Tabla14[[#This Row],[CODIGO]],STOCKSANLUIS[],10,FALSE)</f>
        <v>1</v>
      </c>
      <c r="D138" s="207">
        <f>VLOOKUP(Tabla14[[#This Row],[CODIGO]],STOCK_PUENTEPIEDRA[],8,FALSE)</f>
        <v>0</v>
      </c>
      <c r="E138" s="206">
        <v>10</v>
      </c>
      <c r="F138" s="211">
        <f>Tabla14[[#This Row],[CANTIDAD PROMEDIO]]-Tabla14[[#This Row],[ STOCK ALM01]]</f>
        <v>9</v>
      </c>
      <c r="G138" s="210" t="str">
        <f>IF(Tabla14[[#This Row],[REQUERIMIENTO]]&gt;Tabla14[[#This Row],[ STOCK ALM05]],"RQ ES MAYOR","TIENE STOCK PARA ABASTECER")</f>
        <v>RQ ES MAYOR</v>
      </c>
    </row>
    <row r="139" spans="1:7" hidden="1" x14ac:dyDescent="0.25">
      <c r="A139" s="209" t="s">
        <v>3297</v>
      </c>
      <c r="B139" s="210" t="str">
        <f>VLOOKUP(Tabla14[[#This Row],[CODIGO]],FAMILIAS[],4,FALSE)</f>
        <v>FULL GAUGE</v>
      </c>
      <c r="C139" s="207">
        <f>VLOOKUP(Tabla14[[#This Row],[CODIGO]],STOCKSANLUIS[],10,FALSE)</f>
        <v>4</v>
      </c>
      <c r="D139" s="207">
        <f>VLOOKUP(Tabla14[[#This Row],[CODIGO]],STOCK_PUENTEPIEDRA[],8,FALSE)</f>
        <v>2</v>
      </c>
      <c r="E139" s="206">
        <v>10</v>
      </c>
      <c r="F139" s="211">
        <f>Tabla14[[#This Row],[CANTIDAD PROMEDIO]]-Tabla14[[#This Row],[ STOCK ALM01]]</f>
        <v>6</v>
      </c>
      <c r="G139" s="210" t="str">
        <f>IF(Tabla14[[#This Row],[REQUERIMIENTO]]&gt;Tabla14[[#This Row],[ STOCK ALM05]],"RQ ES MAYOR","TIENE STOCK PARA ABASTECER")</f>
        <v>RQ ES MAYOR</v>
      </c>
    </row>
    <row r="140" spans="1:7" hidden="1" x14ac:dyDescent="0.25">
      <c r="A140" s="209" t="s">
        <v>3335</v>
      </c>
      <c r="B140" s="210" t="str">
        <f>VLOOKUP(Tabla14[[#This Row],[CODIGO]],FAMILIAS[],4,FALSE)</f>
        <v>FULL GAUGE</v>
      </c>
      <c r="C140" s="207">
        <f>VLOOKUP(Tabla14[[#This Row],[CODIGO]],STOCKSANLUIS[],10,FALSE)</f>
        <v>10</v>
      </c>
      <c r="D140" s="207">
        <f>VLOOKUP(Tabla14[[#This Row],[CODIGO]],STOCK_PUENTEPIEDRA[],8,FALSE)</f>
        <v>6</v>
      </c>
      <c r="E140" s="206">
        <v>10</v>
      </c>
      <c r="F140" s="211">
        <f>Tabla14[[#This Row],[CANTIDAD PROMEDIO]]-Tabla14[[#This Row],[ STOCK ALM01]]</f>
        <v>0</v>
      </c>
      <c r="G140" s="210" t="str">
        <f>IF(Tabla14[[#This Row],[REQUERIMIENTO]]&gt;Tabla14[[#This Row],[ STOCK ALM05]],"RQ ES MAYOR","TIENE STOCK PARA ABASTECER")</f>
        <v>TIENE STOCK PARA ABASTECER</v>
      </c>
    </row>
    <row r="141" spans="1:7" hidden="1" x14ac:dyDescent="0.25">
      <c r="A141" s="209" t="s">
        <v>3216</v>
      </c>
      <c r="B141" s="210" t="str">
        <f>VLOOKUP(Tabla14[[#This Row],[CODIGO]],FAMILIAS[],4,FALSE)</f>
        <v>FULL GAUGE</v>
      </c>
      <c r="C141" s="207">
        <f>VLOOKUP(Tabla14[[#This Row],[CODIGO]],STOCKSANLUIS[],10,FALSE)</f>
        <v>0</v>
      </c>
      <c r="D141" s="207">
        <f>VLOOKUP(Tabla14[[#This Row],[CODIGO]],STOCK_PUENTEPIEDRA[],8,FALSE)</f>
        <v>0</v>
      </c>
      <c r="E141" s="206">
        <v>10</v>
      </c>
      <c r="F141" s="211">
        <f>Tabla14[[#This Row],[CANTIDAD PROMEDIO]]-Tabla14[[#This Row],[ STOCK ALM01]]</f>
        <v>10</v>
      </c>
      <c r="G141" s="210" t="str">
        <f>IF(Tabla14[[#This Row],[REQUERIMIENTO]]&gt;Tabla14[[#This Row],[ STOCK ALM05]],"RQ ES MAYOR","TIENE STOCK PARA ABASTECER")</f>
        <v>RQ ES MAYOR</v>
      </c>
    </row>
    <row r="142" spans="1:7" hidden="1" x14ac:dyDescent="0.25">
      <c r="A142" s="209" t="s">
        <v>3218</v>
      </c>
      <c r="B142" s="210" t="str">
        <f>VLOOKUP(Tabla14[[#This Row],[CODIGO]],FAMILIAS[],4,FALSE)</f>
        <v>FULL GAUGE</v>
      </c>
      <c r="C142" s="207">
        <f>VLOOKUP(Tabla14[[#This Row],[CODIGO]],STOCKSANLUIS[],10,FALSE)</f>
        <v>0</v>
      </c>
      <c r="D142" s="207">
        <f>VLOOKUP(Tabla14[[#This Row],[CODIGO]],STOCK_PUENTEPIEDRA[],8,FALSE)</f>
        <v>0</v>
      </c>
      <c r="E142" s="206">
        <v>10</v>
      </c>
      <c r="F142" s="211">
        <f>Tabla14[[#This Row],[CANTIDAD PROMEDIO]]-Tabla14[[#This Row],[ STOCK ALM01]]</f>
        <v>10</v>
      </c>
      <c r="G142" s="210" t="str">
        <f>IF(Tabla14[[#This Row],[REQUERIMIENTO]]&gt;Tabla14[[#This Row],[ STOCK ALM05]],"RQ ES MAYOR","TIENE STOCK PARA ABASTECER")</f>
        <v>RQ ES MAYOR</v>
      </c>
    </row>
    <row r="143" spans="1:7" hidden="1" x14ac:dyDescent="0.25">
      <c r="A143" s="209" t="s">
        <v>1888</v>
      </c>
      <c r="B143" s="210" t="str">
        <f>VLOOKUP(Tabla14[[#This Row],[CODIGO]],FAMILIAS[],4,FALSE)</f>
        <v>FULL GAUGE</v>
      </c>
      <c r="C143" s="207">
        <f>VLOOKUP(Tabla14[[#This Row],[CODIGO]],STOCKSANLUIS[],10,FALSE)</f>
        <v>1</v>
      </c>
      <c r="D143" s="207">
        <f>VLOOKUP(Tabla14[[#This Row],[CODIGO]],STOCK_PUENTEPIEDRA[],8,FALSE)</f>
        <v>0</v>
      </c>
      <c r="E143" s="206">
        <v>10</v>
      </c>
      <c r="F143" s="211">
        <f>Tabla14[[#This Row],[CANTIDAD PROMEDIO]]-Tabla14[[#This Row],[ STOCK ALM01]]</f>
        <v>9</v>
      </c>
      <c r="G143" s="210" t="str">
        <f>IF(Tabla14[[#This Row],[REQUERIMIENTO]]&gt;Tabla14[[#This Row],[ STOCK ALM05]],"RQ ES MAYOR","TIENE STOCK PARA ABASTECER")</f>
        <v>RQ ES MAYOR</v>
      </c>
    </row>
    <row r="144" spans="1:7" hidden="1" x14ac:dyDescent="0.25">
      <c r="A144" s="204" t="s">
        <v>2054</v>
      </c>
      <c r="B144" s="205" t="str">
        <f>VLOOKUP(Tabla14[[#This Row],[CODIGO]],FAMILIAS[],4,FALSE)</f>
        <v>FULL GAUGE</v>
      </c>
      <c r="C144" s="206">
        <f>VLOOKUP(Tabla14[[#This Row],[CODIGO]],STOCKSANLUIS[],10,FALSE)</f>
        <v>10</v>
      </c>
      <c r="D144" s="207">
        <f>VLOOKUP(Tabla14[[#This Row],[CODIGO]],STOCK_PUENTEPIEDRA[],8,FALSE)</f>
        <v>24</v>
      </c>
      <c r="E144" s="206">
        <v>10</v>
      </c>
      <c r="F144" s="208">
        <f>Tabla14[[#This Row],[CANTIDAD PROMEDIO]]-Tabla14[[#This Row],[ STOCK ALM01]]</f>
        <v>0</v>
      </c>
      <c r="G144" s="205" t="str">
        <f>IF(Tabla14[[#This Row],[REQUERIMIENTO]]&gt;Tabla14[[#This Row],[ STOCK ALM05]],"RQ ES MAYOR","TIENE STOCK PARA ABASTECER")</f>
        <v>TIENE STOCK PARA ABASTECER</v>
      </c>
    </row>
    <row r="145" spans="1:7" hidden="1" x14ac:dyDescent="0.25">
      <c r="A145" s="204" t="s">
        <v>3544</v>
      </c>
      <c r="B145" s="205" t="str">
        <f>VLOOKUP(Tabla14[[#This Row],[CODIGO]],FAMILIAS[],4,FALSE)</f>
        <v>FULL GAUGE</v>
      </c>
      <c r="C145" s="206">
        <f>VLOOKUP(Tabla14[[#This Row],[CODIGO]],STOCKSANLUIS[],10,FALSE)</f>
        <v>2</v>
      </c>
      <c r="D145" s="217">
        <f>VLOOKUP(Tabla14[[#This Row],[CODIGO]],STOCK_PUENTEPIEDRA[],8,FALSE)</f>
        <v>0</v>
      </c>
      <c r="E145" s="206">
        <v>10</v>
      </c>
      <c r="F145" s="208">
        <f>Tabla14[[#This Row],[CANTIDAD PROMEDIO]]-Tabla14[[#This Row],[ STOCK ALM01]]</f>
        <v>8</v>
      </c>
      <c r="G145" s="205" t="str">
        <f>IF(Tabla14[[#This Row],[REQUERIMIENTO]]&gt;Tabla14[[#This Row],[ STOCK ALM05]],"RQ ES MAYOR","TIENE STOCK PARA ABASTECER")</f>
        <v>RQ ES MAYOR</v>
      </c>
    </row>
    <row r="146" spans="1:7" hidden="1" x14ac:dyDescent="0.25">
      <c r="A146" s="209" t="s">
        <v>3888</v>
      </c>
      <c r="B146" s="210" t="str">
        <f>VLOOKUP(Tabla14[[#This Row],[CODIGO]],FAMILIAS[],4,FALSE)</f>
        <v>FULL GAUGE</v>
      </c>
      <c r="C146" s="207">
        <f>VLOOKUP(Tabla14[[#This Row],[CODIGO]],STOCKSANLUIS[],10,FALSE)</f>
        <v>2</v>
      </c>
      <c r="D146" s="217">
        <f>VLOOKUP(Tabla14[[#This Row],[CODIGO]],STOCK_PUENTEPIEDRA[],8,FALSE)</f>
        <v>0</v>
      </c>
      <c r="E146" s="206">
        <v>10</v>
      </c>
      <c r="F146" s="211">
        <f>Tabla14[[#This Row],[CANTIDAD PROMEDIO]]-Tabla14[[#This Row],[ STOCK ALM01]]</f>
        <v>8</v>
      </c>
      <c r="G146" s="210" t="str">
        <f>IF(Tabla14[[#This Row],[REQUERIMIENTO]]&gt;Tabla14[[#This Row],[ STOCK ALM05]],"RQ ES MAYOR","TIENE STOCK PARA ABASTECER")</f>
        <v>RQ ES MAYOR</v>
      </c>
    </row>
    <row r="147" spans="1:7" hidden="1" x14ac:dyDescent="0.25">
      <c r="A147" s="209" t="s">
        <v>19547</v>
      </c>
      <c r="B147" s="210" t="str">
        <f>VLOOKUP(Tabla14[[#This Row],[CODIGO]],FAMILIAS[],4,FALSE)</f>
        <v>FULL GAUGE</v>
      </c>
      <c r="C147" s="207">
        <f>VLOOKUP(Tabla14[[#This Row],[CODIGO]],STOCKSANLUIS[],10,FALSE)</f>
        <v>0</v>
      </c>
      <c r="D147" s="207">
        <f>VLOOKUP(Tabla14[[#This Row],[CODIGO]],STOCK_PUENTEPIEDRA[],8,FALSE)</f>
        <v>7</v>
      </c>
      <c r="E147" s="206">
        <v>10</v>
      </c>
      <c r="F147" s="211">
        <f>Tabla14[[#This Row],[CANTIDAD PROMEDIO]]-Tabla14[[#This Row],[ STOCK ALM01]]</f>
        <v>10</v>
      </c>
      <c r="G147" s="210" t="str">
        <f>IF(Tabla14[[#This Row],[REQUERIMIENTO]]&gt;Tabla14[[#This Row],[ STOCK ALM05]],"RQ ES MAYOR","TIENE STOCK PARA ABASTECER")</f>
        <v>RQ ES MAYOR</v>
      </c>
    </row>
    <row r="148" spans="1:7" hidden="1" x14ac:dyDescent="0.25">
      <c r="A148" s="209" t="s">
        <v>3890</v>
      </c>
      <c r="B148" s="210" t="str">
        <f>VLOOKUP(Tabla14[[#This Row],[CODIGO]],FAMILIAS[],4,FALSE)</f>
        <v>FULL GAUGE</v>
      </c>
      <c r="C148" s="207">
        <f>VLOOKUP(Tabla14[[#This Row],[CODIGO]],STOCKSANLUIS[],10,FALSE)</f>
        <v>2</v>
      </c>
      <c r="D148" s="207">
        <f>VLOOKUP(Tabla14[[#This Row],[CODIGO]],STOCK_PUENTEPIEDRA[],8,FALSE)</f>
        <v>0</v>
      </c>
      <c r="E148" s="206">
        <v>10</v>
      </c>
      <c r="F148" s="211">
        <f>Tabla14[[#This Row],[CANTIDAD PROMEDIO]]-Tabla14[[#This Row],[ STOCK ALM01]]</f>
        <v>8</v>
      </c>
      <c r="G148" s="210" t="str">
        <f>IF(Tabla14[[#This Row],[REQUERIMIENTO]]&gt;Tabla14[[#This Row],[ STOCK ALM05]],"RQ ES MAYOR","TIENE STOCK PARA ABASTECER")</f>
        <v>RQ ES MAYOR</v>
      </c>
    </row>
    <row r="149" spans="1:7" hidden="1" x14ac:dyDescent="0.25">
      <c r="A149" s="204" t="s">
        <v>3299</v>
      </c>
      <c r="B149" s="205" t="str">
        <f>VLOOKUP(Tabla14[[#This Row],[CODIGO]],FAMILIAS[],4,FALSE)</f>
        <v>FULL GAUGE</v>
      </c>
      <c r="C149" s="206">
        <f>VLOOKUP(Tabla14[[#This Row],[CODIGO]],STOCKSANLUIS[],10,FALSE)</f>
        <v>0</v>
      </c>
      <c r="D149" s="207">
        <f>VLOOKUP(Tabla14[[#This Row],[CODIGO]],STOCK_PUENTEPIEDRA[],8,FALSE)</f>
        <v>0</v>
      </c>
      <c r="E149" s="206">
        <v>10</v>
      </c>
      <c r="F149" s="208">
        <f>Tabla14[[#This Row],[CANTIDAD PROMEDIO]]-Tabla14[[#This Row],[ STOCK ALM01]]</f>
        <v>10</v>
      </c>
      <c r="G149" s="205" t="str">
        <f>IF(Tabla14[[#This Row],[REQUERIMIENTO]]&gt;Tabla14[[#This Row],[ STOCK ALM05]],"RQ ES MAYOR","TIENE STOCK PARA ABASTECER")</f>
        <v>RQ ES MAYOR</v>
      </c>
    </row>
    <row r="150" spans="1:7" hidden="1" x14ac:dyDescent="0.25">
      <c r="A150" s="209" t="s">
        <v>63</v>
      </c>
      <c r="B150" s="210" t="str">
        <f>VLOOKUP(Tabla14[[#This Row],[CODIGO]],FAMILIAS[],4,FALSE)</f>
        <v>FULL GAUGE</v>
      </c>
      <c r="C150" s="207">
        <f>VLOOKUP(Tabla14[[#This Row],[CODIGO]],STOCKSANLUIS[],10,FALSE)</f>
        <v>0</v>
      </c>
      <c r="D150" s="207">
        <f>VLOOKUP(Tabla14[[#This Row],[CODIGO]],STOCK_PUENTEPIEDRA[],8,FALSE)</f>
        <v>0</v>
      </c>
      <c r="E150" s="206">
        <v>10</v>
      </c>
      <c r="F150" s="211">
        <f>Tabla14[[#This Row],[CANTIDAD PROMEDIO]]-Tabla14[[#This Row],[ STOCK ALM01]]</f>
        <v>10</v>
      </c>
      <c r="G150" s="210" t="str">
        <f>IF(Tabla14[[#This Row],[REQUERIMIENTO]]&gt;Tabla14[[#This Row],[ STOCK ALM05]],"RQ ES MAYOR","TIENE STOCK PARA ABASTECER")</f>
        <v>RQ ES MAYOR</v>
      </c>
    </row>
    <row r="151" spans="1:7" x14ac:dyDescent="0.25">
      <c r="A151" s="209" t="s">
        <v>607</v>
      </c>
      <c r="B151" s="210" t="str">
        <f>VLOOKUP(Tabla14[[#This Row],[CODIGO]],FAMILIAS[],4,FALSE)</f>
        <v>FULL GAUGE</v>
      </c>
      <c r="C151" s="207">
        <f>VLOOKUP(Tabla14[[#This Row],[CODIGO]],STOCKSANLUIS[],10,FALSE)</f>
        <v>9</v>
      </c>
      <c r="D151" s="207">
        <f>VLOOKUP(Tabla14[[#This Row],[CODIGO]],STOCK_PUENTEPIEDRA[],8,FALSE)</f>
        <v>4</v>
      </c>
      <c r="E151" s="206">
        <v>10</v>
      </c>
      <c r="F151" s="211">
        <f>Tabla14[[#This Row],[CANTIDAD PROMEDIO]]-Tabla14[[#This Row],[ STOCK ALM01]]</f>
        <v>1</v>
      </c>
      <c r="G151" s="210" t="str">
        <f>IF(Tabla14[[#This Row],[REQUERIMIENTO]]&gt;Tabla14[[#This Row],[ STOCK ALM05]],"RQ ES MAYOR","TIENE STOCK PARA ABASTECER")</f>
        <v>TIENE STOCK PARA ABASTECER</v>
      </c>
    </row>
    <row r="152" spans="1:7" x14ac:dyDescent="0.25">
      <c r="A152" s="209" t="s">
        <v>2020</v>
      </c>
      <c r="B152" s="210" t="str">
        <f>VLOOKUP(Tabla14[[#This Row],[CODIGO]],FAMILIAS[],4,FALSE)</f>
        <v>FULL GAUGE</v>
      </c>
      <c r="C152" s="207">
        <f>VLOOKUP(Tabla14[[#This Row],[CODIGO]],STOCKSANLUIS[],10,FALSE)</f>
        <v>6</v>
      </c>
      <c r="D152" s="207">
        <f>VLOOKUP(Tabla14[[#This Row],[CODIGO]],STOCK_PUENTEPIEDRA[],8,FALSE)</f>
        <v>53</v>
      </c>
      <c r="E152" s="206">
        <v>10</v>
      </c>
      <c r="F152" s="211">
        <f>Tabla14[[#This Row],[CANTIDAD PROMEDIO]]-Tabla14[[#This Row],[ STOCK ALM01]]</f>
        <v>4</v>
      </c>
      <c r="G152" s="210" t="str">
        <f>IF(Tabla14[[#This Row],[REQUERIMIENTO]]&gt;Tabla14[[#This Row],[ STOCK ALM05]],"RQ ES MAYOR","TIENE STOCK PARA ABASTECER")</f>
        <v>TIENE STOCK PARA ABASTECER</v>
      </c>
    </row>
    <row r="153" spans="1:7" hidden="1" x14ac:dyDescent="0.25">
      <c r="A153" s="209" t="s">
        <v>3398</v>
      </c>
      <c r="B153" s="210" t="str">
        <f>VLOOKUP(Tabla14[[#This Row],[CODIGO]],FAMILIAS[],4,FALSE)</f>
        <v>FULL GAUGE</v>
      </c>
      <c r="C153" s="207">
        <f>VLOOKUP(Tabla14[[#This Row],[CODIGO]],STOCKSANLUIS[],10,FALSE)</f>
        <v>0</v>
      </c>
      <c r="D153" s="207">
        <f>VLOOKUP(Tabla14[[#This Row],[CODIGO]],STOCK_PUENTEPIEDRA[],8,FALSE)</f>
        <v>0</v>
      </c>
      <c r="E153" s="206">
        <v>10</v>
      </c>
      <c r="F153" s="211">
        <f>Tabla14[[#This Row],[CANTIDAD PROMEDIO]]-Tabla14[[#This Row],[ STOCK ALM01]]</f>
        <v>10</v>
      </c>
      <c r="G153" s="210" t="str">
        <f>IF(Tabla14[[#This Row],[REQUERIMIENTO]]&gt;Tabla14[[#This Row],[ STOCK ALM05]],"RQ ES MAYOR","TIENE STOCK PARA ABASTECER")</f>
        <v>RQ ES MAYOR</v>
      </c>
    </row>
    <row r="154" spans="1:7" hidden="1" x14ac:dyDescent="0.25">
      <c r="A154" s="209" t="s">
        <v>1233</v>
      </c>
      <c r="B154" s="210" t="str">
        <f>VLOOKUP(Tabla14[[#This Row],[CODIGO]],FAMILIAS[],4,FALSE)</f>
        <v>FULL GAUGE</v>
      </c>
      <c r="C154" s="207">
        <f>VLOOKUP(Tabla14[[#This Row],[CODIGO]],STOCKSANLUIS[],10,FALSE)</f>
        <v>35</v>
      </c>
      <c r="D154" s="207">
        <f>VLOOKUP(Tabla14[[#This Row],[CODIGO]],STOCK_PUENTEPIEDRA[],8,FALSE)</f>
        <v>18</v>
      </c>
      <c r="E154" s="206">
        <v>35</v>
      </c>
      <c r="F154" s="211">
        <f>Tabla14[[#This Row],[CANTIDAD PROMEDIO]]-Tabla14[[#This Row],[ STOCK ALM01]]</f>
        <v>0</v>
      </c>
      <c r="G154" s="210" t="str">
        <f>IF(Tabla14[[#This Row],[REQUERIMIENTO]]&gt;Tabla14[[#This Row],[ STOCK ALM05]],"RQ ES MAYOR","TIENE STOCK PARA ABASTECER")</f>
        <v>TIENE STOCK PARA ABASTECER</v>
      </c>
    </row>
    <row r="155" spans="1:7" hidden="1" x14ac:dyDescent="0.25">
      <c r="A155" s="209" t="s">
        <v>3466</v>
      </c>
      <c r="B155" s="210" t="str">
        <f>VLOOKUP(Tabla14[[#This Row],[CODIGO]],FAMILIAS[],4,FALSE)</f>
        <v>FULL GAUGE</v>
      </c>
      <c r="C155" s="207">
        <f>VLOOKUP(Tabla14[[#This Row],[CODIGO]],STOCKSANLUIS[],10,FALSE)</f>
        <v>0</v>
      </c>
      <c r="D155" s="207">
        <f>VLOOKUP(Tabla14[[#This Row],[CODIGO]],STOCK_PUENTEPIEDRA[],8,FALSE)</f>
        <v>1</v>
      </c>
      <c r="E155" s="206">
        <v>10</v>
      </c>
      <c r="F155" s="211">
        <f>Tabla14[[#This Row],[CANTIDAD PROMEDIO]]-Tabla14[[#This Row],[ STOCK ALM01]]</f>
        <v>10</v>
      </c>
      <c r="G155" s="210" t="str">
        <f>IF(Tabla14[[#This Row],[REQUERIMIENTO]]&gt;Tabla14[[#This Row],[ STOCK ALM05]],"RQ ES MAYOR","TIENE STOCK PARA ABASTECER")</f>
        <v>RQ ES MAYOR</v>
      </c>
    </row>
    <row r="156" spans="1:7" hidden="1" x14ac:dyDescent="0.25">
      <c r="A156" s="209" t="s">
        <v>3353</v>
      </c>
      <c r="B156" s="210" t="str">
        <f>VLOOKUP(Tabla14[[#This Row],[CODIGO]],FAMILIAS[],4,FALSE)</f>
        <v>FULL GAUGE</v>
      </c>
      <c r="C156" s="207">
        <f>VLOOKUP(Tabla14[[#This Row],[CODIGO]],STOCKSANLUIS[],10,FALSE)</f>
        <v>0</v>
      </c>
      <c r="D156" s="207">
        <f>VLOOKUP(Tabla14[[#This Row],[CODIGO]],STOCK_PUENTEPIEDRA[],8,FALSE)</f>
        <v>0</v>
      </c>
      <c r="E156" s="206">
        <v>10</v>
      </c>
      <c r="F156" s="211">
        <f>Tabla14[[#This Row],[CANTIDAD PROMEDIO]]-Tabla14[[#This Row],[ STOCK ALM01]]</f>
        <v>10</v>
      </c>
      <c r="G156" s="210" t="str">
        <f>IF(Tabla14[[#This Row],[REQUERIMIENTO]]&gt;Tabla14[[#This Row],[ STOCK ALM05]],"RQ ES MAYOR","TIENE STOCK PARA ABASTECER")</f>
        <v>RQ ES MAYOR</v>
      </c>
    </row>
    <row r="157" spans="1:7" x14ac:dyDescent="0.25">
      <c r="A157" s="209" t="s">
        <v>57</v>
      </c>
      <c r="B157" s="210" t="str">
        <f>VLOOKUP(Tabla14[[#This Row],[CODIGO]],FAMILIAS[],4,FALSE)</f>
        <v>FULL GAUGE</v>
      </c>
      <c r="C157" s="207">
        <f>VLOOKUP(Tabla14[[#This Row],[CODIGO]],STOCKSANLUIS[],10,FALSE)</f>
        <v>3</v>
      </c>
      <c r="D157" s="207">
        <f>VLOOKUP(Tabla14[[#This Row],[CODIGO]],STOCK_PUENTEPIEDRA[],8,FALSE)</f>
        <v>17</v>
      </c>
      <c r="E157" s="206">
        <v>10</v>
      </c>
      <c r="F157" s="211">
        <f>Tabla14[[#This Row],[CANTIDAD PROMEDIO]]-Tabla14[[#This Row],[ STOCK ALM01]]</f>
        <v>7</v>
      </c>
      <c r="G157" s="210" t="str">
        <f>IF(Tabla14[[#This Row],[REQUERIMIENTO]]&gt;Tabla14[[#This Row],[ STOCK ALM05]],"RQ ES MAYOR","TIENE STOCK PARA ABASTECER")</f>
        <v>TIENE STOCK PARA ABASTECER</v>
      </c>
    </row>
    <row r="158" spans="1:7" hidden="1" x14ac:dyDescent="0.25">
      <c r="A158" s="209" t="s">
        <v>19219</v>
      </c>
      <c r="B158" s="210" t="str">
        <f>VLOOKUP(Tabla14[[#This Row],[CODIGO]],FAMILIAS[],4,FALSE)</f>
        <v>FULL GAUGE</v>
      </c>
      <c r="C158" s="207">
        <f>VLOOKUP(Tabla14[[#This Row],[CODIGO]],STOCKSANLUIS[],10,FALSE)</f>
        <v>1</v>
      </c>
      <c r="D158" s="207">
        <f>VLOOKUP(Tabla14[[#This Row],[CODIGO]],STOCK_PUENTEPIEDRA[],8,FALSE)</f>
        <v>0</v>
      </c>
      <c r="E158" s="206">
        <v>10</v>
      </c>
      <c r="F158" s="211">
        <f>Tabla14[[#This Row],[CANTIDAD PROMEDIO]]-Tabla14[[#This Row],[ STOCK ALM01]]</f>
        <v>9</v>
      </c>
      <c r="G158" s="210" t="str">
        <f>IF(Tabla14[[#This Row],[REQUERIMIENTO]]&gt;Tabla14[[#This Row],[ STOCK ALM05]],"RQ ES MAYOR","TIENE STOCK PARA ABASTECER")</f>
        <v>RQ ES MAYOR</v>
      </c>
    </row>
    <row r="159" spans="1:7" hidden="1" x14ac:dyDescent="0.25">
      <c r="A159" s="209" t="s">
        <v>3470</v>
      </c>
      <c r="B159" s="210" t="str">
        <f>VLOOKUP(Tabla14[[#This Row],[CODIGO]],FAMILIAS[],4,FALSE)</f>
        <v>FULL GAUGE</v>
      </c>
      <c r="C159" s="207">
        <f>VLOOKUP(Tabla14[[#This Row],[CODIGO]],STOCKSANLUIS[],10,FALSE)</f>
        <v>10</v>
      </c>
      <c r="D159" s="207">
        <f>VLOOKUP(Tabla14[[#This Row],[CODIGO]],STOCK_PUENTEPIEDRA[],8,FALSE)</f>
        <v>9</v>
      </c>
      <c r="E159" s="206">
        <v>10</v>
      </c>
      <c r="F159" s="211">
        <f>Tabla14[[#This Row],[CANTIDAD PROMEDIO]]-Tabla14[[#This Row],[ STOCK ALM01]]</f>
        <v>0</v>
      </c>
      <c r="G159" s="210" t="str">
        <f>IF(Tabla14[[#This Row],[REQUERIMIENTO]]&gt;Tabla14[[#This Row],[ STOCK ALM05]],"RQ ES MAYOR","TIENE STOCK PARA ABASTECER")</f>
        <v>TIENE STOCK PARA ABASTECER</v>
      </c>
    </row>
    <row r="160" spans="1:7" hidden="1" x14ac:dyDescent="0.25">
      <c r="A160" s="209" t="s">
        <v>21872</v>
      </c>
      <c r="B160" s="210" t="str">
        <f>VLOOKUP(Tabla14[[#This Row],[CODIGO]],FAMILIAS[],4,FALSE)</f>
        <v>FULL GAUGE</v>
      </c>
      <c r="C160" s="207">
        <f>VLOOKUP(Tabla14[[#This Row],[CODIGO]],STOCKSANLUIS[],10,FALSE)</f>
        <v>0</v>
      </c>
      <c r="D160" s="207">
        <f>VLOOKUP(Tabla14[[#This Row],[CODIGO]],STOCK_PUENTEPIEDRA[],8,FALSE)</f>
        <v>0</v>
      </c>
      <c r="E160" s="206">
        <v>10</v>
      </c>
      <c r="F160" s="211">
        <f>Tabla14[[#This Row],[CANTIDAD PROMEDIO]]-Tabla14[[#This Row],[ STOCK ALM01]]</f>
        <v>10</v>
      </c>
      <c r="G160" s="210" t="str">
        <f>IF(Tabla14[[#This Row],[REQUERIMIENTO]]&gt;Tabla14[[#This Row],[ STOCK ALM05]],"RQ ES MAYOR","TIENE STOCK PARA ABASTECER")</f>
        <v>RQ ES MAYOR</v>
      </c>
    </row>
    <row r="161" spans="1:7" hidden="1" x14ac:dyDescent="0.25">
      <c r="A161" s="204" t="s">
        <v>21873</v>
      </c>
      <c r="B161" s="205" t="str">
        <f>VLOOKUP(Tabla14[[#This Row],[CODIGO]],FAMILIAS[],4,FALSE)</f>
        <v>FULL GAUGE</v>
      </c>
      <c r="C161" s="206">
        <f>VLOOKUP(Tabla14[[#This Row],[CODIGO]],STOCKSANLUIS[],10,FALSE)</f>
        <v>0</v>
      </c>
      <c r="D161" s="207">
        <f>VLOOKUP(Tabla14[[#This Row],[CODIGO]],STOCK_PUENTEPIEDRA[],8,FALSE)</f>
        <v>0</v>
      </c>
      <c r="E161" s="206">
        <v>10</v>
      </c>
      <c r="F161" s="208">
        <f>Tabla14[[#This Row],[CANTIDAD PROMEDIO]]-Tabla14[[#This Row],[ STOCK ALM01]]</f>
        <v>10</v>
      </c>
      <c r="G161" s="205" t="str">
        <f>IF(Tabla14[[#This Row],[REQUERIMIENTO]]&gt;Tabla14[[#This Row],[ STOCK ALM05]],"RQ ES MAYOR","TIENE STOCK PARA ABASTECER")</f>
        <v>RQ ES MAYOR</v>
      </c>
    </row>
    <row r="162" spans="1:7" hidden="1" x14ac:dyDescent="0.25">
      <c r="A162" s="216" t="s">
        <v>2507</v>
      </c>
      <c r="B162" s="213" t="str">
        <f>VLOOKUP(Tabla14[[#This Row],[CODIGO]],FAMILIAS[],4,FALSE)</f>
        <v>GMCC</v>
      </c>
      <c r="C162" s="214">
        <f>VLOOKUP(Tabla14[[#This Row],[CODIGO]],STOCKSANLUIS[],10,FALSE)</f>
        <v>6</v>
      </c>
      <c r="D162" s="214">
        <f>VLOOKUP(Tabla14[[#This Row],[CODIGO]],STOCK_PUENTEPIEDRA[],8,FALSE)</f>
        <v>4</v>
      </c>
      <c r="E162" s="214">
        <v>2</v>
      </c>
      <c r="F162" s="215">
        <f>Tabla14[[#This Row],[CANTIDAD PROMEDIO]]-Tabla14[[#This Row],[ STOCK ALM01]]</f>
        <v>-4</v>
      </c>
      <c r="G162" s="213" t="str">
        <f>IF(Tabla14[[#This Row],[REQUERIMIENTO]]&gt;Tabla14[[#This Row],[ STOCK ALM05]],"RQ ES MAYOR","TIENE STOCK PARA ABASTECER")</f>
        <v>TIENE STOCK PARA ABASTECER</v>
      </c>
    </row>
    <row r="163" spans="1:7" hidden="1" x14ac:dyDescent="0.25">
      <c r="A163" s="216" t="s">
        <v>3406</v>
      </c>
      <c r="B163" s="213" t="str">
        <f>VLOOKUP(Tabla14[[#This Row],[CODIGO]],FAMILIAS[],4,FALSE)</f>
        <v>HARRIS</v>
      </c>
      <c r="C163" s="214">
        <f>VLOOKUP(Tabla14[[#This Row],[CODIGO]],STOCKSANLUIS[],10,FALSE)</f>
        <v>45</v>
      </c>
      <c r="D163" s="214">
        <f>VLOOKUP(Tabla14[[#This Row],[CODIGO]],STOCK_PUENTEPIEDRA[],8,FALSE)</f>
        <v>103</v>
      </c>
      <c r="E163" s="214">
        <v>240</v>
      </c>
      <c r="F163" s="215">
        <f>Tabla14[[#This Row],[CANTIDAD PROMEDIO]]-Tabla14[[#This Row],[ STOCK ALM01]]</f>
        <v>195</v>
      </c>
      <c r="G163" s="213" t="str">
        <f>IF(Tabla14[[#This Row],[REQUERIMIENTO]]&gt;Tabla14[[#This Row],[ STOCK ALM05]],"RQ ES MAYOR","TIENE STOCK PARA ABASTECER")</f>
        <v>RQ ES MAYOR</v>
      </c>
    </row>
    <row r="164" spans="1:7" x14ac:dyDescent="0.25">
      <c r="A164" s="216" t="s">
        <v>485</v>
      </c>
      <c r="B164" s="213" t="str">
        <f>VLOOKUP(Tabla14[[#This Row],[CODIGO]],FAMILIAS[],4,FALSE)</f>
        <v>HARRIS</v>
      </c>
      <c r="C164" s="214">
        <f>VLOOKUP(Tabla14[[#This Row],[CODIGO]],STOCKSANLUIS[],10,FALSE)</f>
        <v>1022</v>
      </c>
      <c r="D164" s="214">
        <f>VLOOKUP(Tabla14[[#This Row],[CODIGO]],STOCK_PUENTEPIEDRA[],8,FALSE)</f>
        <v>22897</v>
      </c>
      <c r="E164" s="214">
        <v>1066</v>
      </c>
      <c r="F164" s="215">
        <f>Tabla14[[#This Row],[CANTIDAD PROMEDIO]]-Tabla14[[#This Row],[ STOCK ALM01]]</f>
        <v>44</v>
      </c>
      <c r="G164" s="213" t="str">
        <f>IF(Tabla14[[#This Row],[REQUERIMIENTO]]&gt;Tabla14[[#This Row],[ STOCK ALM05]],"RQ ES MAYOR","TIENE STOCK PARA ABASTECER")</f>
        <v>TIENE STOCK PARA ABASTECER</v>
      </c>
    </row>
    <row r="165" spans="1:7" hidden="1" x14ac:dyDescent="0.25">
      <c r="A165" s="163" t="s">
        <v>487</v>
      </c>
      <c r="B165" s="164" t="str">
        <f>VLOOKUP(Tabla14[[#This Row],[CODIGO]],FAMILIAS[],4,FALSE)</f>
        <v>HARRIS</v>
      </c>
      <c r="C165" s="165">
        <f>VLOOKUP(Tabla14[[#This Row],[CODIGO]],STOCKSANLUIS[],10,FALSE)</f>
        <v>1380</v>
      </c>
      <c r="D165" s="214">
        <f>VLOOKUP(Tabla14[[#This Row],[CODIGO]],STOCK_PUENTEPIEDRA[],8,FALSE)</f>
        <v>2760</v>
      </c>
      <c r="E165" s="165">
        <v>1066</v>
      </c>
      <c r="F165" s="174">
        <f>Tabla14[[#This Row],[CANTIDAD PROMEDIO]]-Tabla14[[#This Row],[ STOCK ALM01]]</f>
        <v>-314</v>
      </c>
      <c r="G165" s="164" t="str">
        <f>IF(Tabla14[[#This Row],[REQUERIMIENTO]]&gt;Tabla14[[#This Row],[ STOCK ALM05]],"RQ ES MAYOR","TIENE STOCK PARA ABASTECER")</f>
        <v>TIENE STOCK PARA ABASTECER</v>
      </c>
    </row>
    <row r="166" spans="1:7" x14ac:dyDescent="0.25">
      <c r="A166" s="163" t="s">
        <v>489</v>
      </c>
      <c r="B166" s="164" t="str">
        <f>VLOOKUP(Tabla14[[#This Row],[CODIGO]],FAMILIAS[],4,FALSE)</f>
        <v>HARRIS</v>
      </c>
      <c r="C166" s="165">
        <f>VLOOKUP(Tabla14[[#This Row],[CODIGO]],STOCKSANLUIS[],10,FALSE)</f>
        <v>280</v>
      </c>
      <c r="D166" s="214">
        <f>VLOOKUP(Tabla14[[#This Row],[CODIGO]],STOCK_PUENTEPIEDRA[],8,FALSE)</f>
        <v>519</v>
      </c>
      <c r="E166" s="165">
        <v>420</v>
      </c>
      <c r="F166" s="174">
        <f>Tabla14[[#This Row],[CANTIDAD PROMEDIO]]-Tabla14[[#This Row],[ STOCK ALM01]]</f>
        <v>140</v>
      </c>
      <c r="G166" s="164" t="str">
        <f>IF(Tabla14[[#This Row],[REQUERIMIENTO]]&gt;Tabla14[[#This Row],[ STOCK ALM05]],"RQ ES MAYOR","TIENE STOCK PARA ABASTECER")</f>
        <v>TIENE STOCK PARA ABASTECER</v>
      </c>
    </row>
    <row r="167" spans="1:7" hidden="1" x14ac:dyDescent="0.25">
      <c r="A167" s="163" t="s">
        <v>3410</v>
      </c>
      <c r="B167" s="164" t="str">
        <f>VLOOKUP(Tabla14[[#This Row],[CODIGO]],FAMILIAS[],4,FALSE)</f>
        <v>HARRIS</v>
      </c>
      <c r="C167" s="165">
        <f>VLOOKUP(Tabla14[[#This Row],[CODIGO]],STOCKSANLUIS[],10,FALSE)</f>
        <v>610</v>
      </c>
      <c r="D167" s="214">
        <f>VLOOKUP(Tabla14[[#This Row],[CODIGO]],STOCK_PUENTEPIEDRA[],8,FALSE)</f>
        <v>3511</v>
      </c>
      <c r="E167" s="165">
        <v>480</v>
      </c>
      <c r="F167" s="174">
        <f>Tabla14[[#This Row],[CANTIDAD PROMEDIO]]-Tabla14[[#This Row],[ STOCK ALM01]]</f>
        <v>-130</v>
      </c>
      <c r="G167" s="164" t="str">
        <f>IF(Tabla14[[#This Row],[REQUERIMIENTO]]&gt;Tabla14[[#This Row],[ STOCK ALM05]],"RQ ES MAYOR","TIENE STOCK PARA ABASTECER")</f>
        <v>TIENE STOCK PARA ABASTECER</v>
      </c>
    </row>
    <row r="168" spans="1:7" x14ac:dyDescent="0.25">
      <c r="A168" s="212" t="s">
        <v>375</v>
      </c>
      <c r="B168" s="172" t="str">
        <f>VLOOKUP(Tabla14[[#This Row],[CODIGO]],FAMILIAS[],4,FALSE)</f>
        <v>ICEAGE- ZHEJIANG JIAHE PIPES</v>
      </c>
      <c r="C168" s="173">
        <f>VLOOKUP(Tabla14[[#This Row],[CODIGO]],STOCKSANLUIS[],10,FALSE)</f>
        <v>32</v>
      </c>
      <c r="D168" s="169">
        <f>VLOOKUP(Tabla14[[#This Row],[CODIGO]],STOCK_PUENTEPIEDRA[],8,FALSE)</f>
        <v>770</v>
      </c>
      <c r="E168" s="173">
        <v>60</v>
      </c>
      <c r="F168" s="176">
        <f>Tabla14[[#This Row],[CANTIDAD PROMEDIO]]-Tabla14[[#This Row],[ STOCK ALM01]]</f>
        <v>28</v>
      </c>
      <c r="G168" s="172" t="str">
        <f>IF(Tabla14[[#This Row],[REQUERIMIENTO]]&gt;Tabla14[[#This Row],[ STOCK ALM05]],"RQ ES MAYOR","TIENE STOCK PARA ABASTECER")</f>
        <v>TIENE STOCK PARA ABASTECER</v>
      </c>
    </row>
    <row r="169" spans="1:7" hidden="1" x14ac:dyDescent="0.25">
      <c r="A169" s="212" t="s">
        <v>3681</v>
      </c>
      <c r="B169" s="172" t="str">
        <f>VLOOKUP(Tabla14[[#This Row],[CODIGO]],FAMILIAS[],4,FALSE)</f>
        <v>ICEAGE- ZHEJIANG JIAHE PIPES</v>
      </c>
      <c r="C169" s="173">
        <f>VLOOKUP(Tabla14[[#This Row],[CODIGO]],STOCKSANLUIS[],10,FALSE)</f>
        <v>0</v>
      </c>
      <c r="D169" s="169">
        <f>VLOOKUP(Tabla14[[#This Row],[CODIGO]],STOCK_PUENTEPIEDRA[],8,FALSE)</f>
        <v>0</v>
      </c>
      <c r="E169" s="173">
        <v>15</v>
      </c>
      <c r="F169" s="176">
        <f>Tabla14[[#This Row],[CANTIDAD PROMEDIO]]-Tabla14[[#This Row],[ STOCK ALM01]]</f>
        <v>15</v>
      </c>
      <c r="G169" s="172" t="str">
        <f>IF(Tabla14[[#This Row],[REQUERIMIENTO]]&gt;Tabla14[[#This Row],[ STOCK ALM05]],"RQ ES MAYOR","TIENE STOCK PARA ABASTECER")</f>
        <v>RQ ES MAYOR</v>
      </c>
    </row>
    <row r="170" spans="1:7" x14ac:dyDescent="0.25">
      <c r="A170" s="212" t="s">
        <v>3605</v>
      </c>
      <c r="B170" s="172" t="str">
        <f>VLOOKUP(Tabla14[[#This Row],[CODIGO]],FAMILIAS[],4,FALSE)</f>
        <v>ICEAGE- ZHEJIANG JIAHE PIPES</v>
      </c>
      <c r="C170" s="173">
        <f>VLOOKUP(Tabla14[[#This Row],[CODIGO]],STOCKSANLUIS[],10,FALSE)</f>
        <v>3</v>
      </c>
      <c r="D170" s="169">
        <f>VLOOKUP(Tabla14[[#This Row],[CODIGO]],STOCK_PUENTEPIEDRA[],8,FALSE)</f>
        <v>120</v>
      </c>
      <c r="E170" s="173">
        <v>30</v>
      </c>
      <c r="F170" s="176">
        <f>Tabla14[[#This Row],[CANTIDAD PROMEDIO]]-Tabla14[[#This Row],[ STOCK ALM01]]</f>
        <v>27</v>
      </c>
      <c r="G170" s="172" t="str">
        <f>IF(Tabla14[[#This Row],[REQUERIMIENTO]]&gt;Tabla14[[#This Row],[ STOCK ALM05]],"RQ ES MAYOR","TIENE STOCK PARA ABASTECER")</f>
        <v>TIENE STOCK PARA ABASTECER</v>
      </c>
    </row>
    <row r="171" spans="1:7" x14ac:dyDescent="0.25">
      <c r="A171" s="212" t="s">
        <v>1819</v>
      </c>
      <c r="B171" s="172" t="str">
        <f>VLOOKUP(Tabla14[[#This Row],[CODIGO]],FAMILIAS[],4,FALSE)</f>
        <v>ICEAGE- ZHEJIANG JIAHE PIPES</v>
      </c>
      <c r="C171" s="173">
        <f>VLOOKUP(Tabla14[[#This Row],[CODIGO]],STOCKSANLUIS[],10,FALSE)</f>
        <v>9</v>
      </c>
      <c r="D171" s="169">
        <f>VLOOKUP(Tabla14[[#This Row],[CODIGO]],STOCK_PUENTEPIEDRA[],8,FALSE)</f>
        <v>44</v>
      </c>
      <c r="E171" s="173">
        <v>15</v>
      </c>
      <c r="F171" s="176">
        <f>Tabla14[[#This Row],[CANTIDAD PROMEDIO]]-Tabla14[[#This Row],[ STOCK ALM01]]</f>
        <v>6</v>
      </c>
      <c r="G171" s="172" t="str">
        <f>IF(Tabla14[[#This Row],[REQUERIMIENTO]]&gt;Tabla14[[#This Row],[ STOCK ALM05]],"RQ ES MAYOR","TIENE STOCK PARA ABASTECER")</f>
        <v>TIENE STOCK PARA ABASTECER</v>
      </c>
    </row>
    <row r="172" spans="1:7" hidden="1" x14ac:dyDescent="0.25">
      <c r="A172" s="167" t="s">
        <v>377</v>
      </c>
      <c r="B172" s="168" t="str">
        <f>VLOOKUP(Tabla14[[#This Row],[CODIGO]],FAMILIAS[],4,FALSE)</f>
        <v>ICEAGE- ZHEJIANG JIAHE PIPES</v>
      </c>
      <c r="C172" s="169">
        <f>VLOOKUP(Tabla14[[#This Row],[CODIGO]],STOCKSANLUIS[],10,FALSE)</f>
        <v>54</v>
      </c>
      <c r="D172" s="169">
        <f>VLOOKUP(Tabla14[[#This Row],[CODIGO]],STOCK_PUENTEPIEDRA[],8,FALSE)</f>
        <v>331</v>
      </c>
      <c r="E172" s="169">
        <v>50</v>
      </c>
      <c r="F172" s="175">
        <f>Tabla14[[#This Row],[CANTIDAD PROMEDIO]]-Tabla14[[#This Row],[ STOCK ALM01]]</f>
        <v>-4</v>
      </c>
      <c r="G172" s="168" t="str">
        <f>IF(Tabla14[[#This Row],[REQUERIMIENTO]]&gt;Tabla14[[#This Row],[ STOCK ALM05]],"RQ ES MAYOR","TIENE STOCK PARA ABASTECER")</f>
        <v>TIENE STOCK PARA ABASTECER</v>
      </c>
    </row>
    <row r="173" spans="1:7" hidden="1" x14ac:dyDescent="0.25">
      <c r="A173" s="212" t="s">
        <v>1396</v>
      </c>
      <c r="B173" s="172" t="str">
        <f>VLOOKUP(Tabla14[[#This Row],[CODIGO]],FAMILIAS[],4,FALSE)</f>
        <v>ICEAGE- ZHEJIANG JIAHE PIPES</v>
      </c>
      <c r="C173" s="173">
        <f>VLOOKUP(Tabla14[[#This Row],[CODIGO]],STOCKSANLUIS[],10,FALSE)</f>
        <v>8</v>
      </c>
      <c r="D173" s="169">
        <f>VLOOKUP(Tabla14[[#This Row],[CODIGO]],STOCK_PUENTEPIEDRA[],8,FALSE)</f>
        <v>409</v>
      </c>
      <c r="E173" s="173">
        <v>8</v>
      </c>
      <c r="F173" s="176">
        <f>Tabla14[[#This Row],[CANTIDAD PROMEDIO]]-Tabla14[[#This Row],[ STOCK ALM01]]</f>
        <v>0</v>
      </c>
      <c r="G173" s="172" t="str">
        <f>IF(Tabla14[[#This Row],[REQUERIMIENTO]]&gt;Tabla14[[#This Row],[ STOCK ALM05]],"RQ ES MAYOR","TIENE STOCK PARA ABASTECER")</f>
        <v>TIENE STOCK PARA ABASTECER</v>
      </c>
    </row>
    <row r="174" spans="1:7" hidden="1" x14ac:dyDescent="0.25">
      <c r="A174" s="216" t="s">
        <v>3291</v>
      </c>
      <c r="B174" s="213" t="str">
        <f>VLOOKUP(Tabla14[[#This Row],[CODIGO]],FAMILIAS[],4,FALSE)</f>
        <v>JOHNSON CONTROLS</v>
      </c>
      <c r="C174" s="214">
        <f>VLOOKUP(Tabla14[[#This Row],[CODIGO]],STOCKSANLUIS[],10,FALSE)</f>
        <v>0</v>
      </c>
      <c r="D174" s="214">
        <f>VLOOKUP(Tabla14[[#This Row],[CODIGO]],STOCK_PUENTEPIEDRA[],8,FALSE)</f>
        <v>0</v>
      </c>
      <c r="E174" s="214">
        <v>20</v>
      </c>
      <c r="F174" s="215">
        <f>Tabla14[[#This Row],[CANTIDAD PROMEDIO]]-Tabla14[[#This Row],[ STOCK ALM01]]</f>
        <v>20</v>
      </c>
      <c r="G174" s="213" t="str">
        <f>IF(Tabla14[[#This Row],[REQUERIMIENTO]]&gt;Tabla14[[#This Row],[ STOCK ALM05]],"RQ ES MAYOR","TIENE STOCK PARA ABASTECER")</f>
        <v>RQ ES MAYOR</v>
      </c>
    </row>
    <row r="175" spans="1:7" hidden="1" x14ac:dyDescent="0.25">
      <c r="A175" s="163" t="s">
        <v>3515</v>
      </c>
      <c r="B175" s="164" t="str">
        <f>VLOOKUP(Tabla14[[#This Row],[CODIGO]],FAMILIAS[],4,FALSE)</f>
        <v>JOHNSON CONTROLS</v>
      </c>
      <c r="C175" s="165">
        <f>VLOOKUP(Tabla14[[#This Row],[CODIGO]],STOCKSANLUIS[],10,FALSE)</f>
        <v>19</v>
      </c>
      <c r="D175" s="214">
        <f>VLOOKUP(Tabla14[[#This Row],[CODIGO]],STOCK_PUENTEPIEDRA[],8,FALSE)</f>
        <v>10</v>
      </c>
      <c r="E175" s="165">
        <v>72</v>
      </c>
      <c r="F175" s="174">
        <f>Tabla14[[#This Row],[CANTIDAD PROMEDIO]]-Tabla14[[#This Row],[ STOCK ALM01]]</f>
        <v>53</v>
      </c>
      <c r="G175" s="164" t="str">
        <f>IF(Tabla14[[#This Row],[REQUERIMIENTO]]&gt;Tabla14[[#This Row],[ STOCK ALM05]],"RQ ES MAYOR","TIENE STOCK PARA ABASTECER")</f>
        <v>RQ ES MAYOR</v>
      </c>
    </row>
    <row r="176" spans="1:7" hidden="1" x14ac:dyDescent="0.25">
      <c r="A176" s="216" t="s">
        <v>3295</v>
      </c>
      <c r="B176" s="213" t="str">
        <f>VLOOKUP(Tabla14[[#This Row],[CODIGO]],FAMILIAS[],4,FALSE)</f>
        <v>JOHNSON CONTROLS</v>
      </c>
      <c r="C176" s="214">
        <f>VLOOKUP(Tabla14[[#This Row],[CODIGO]],STOCKSANLUIS[],10,FALSE)</f>
        <v>36</v>
      </c>
      <c r="D176" s="214">
        <f>VLOOKUP(Tabla14[[#This Row],[CODIGO]],STOCK_PUENTEPIEDRA[],8,FALSE)</f>
        <v>204</v>
      </c>
      <c r="E176" s="214">
        <v>20</v>
      </c>
      <c r="F176" s="215">
        <f>Tabla14[[#This Row],[CANTIDAD PROMEDIO]]-Tabla14[[#This Row],[ STOCK ALM01]]</f>
        <v>-16</v>
      </c>
      <c r="G176" s="213" t="str">
        <f>IF(Tabla14[[#This Row],[REQUERIMIENTO]]&gt;Tabla14[[#This Row],[ STOCK ALM05]],"RQ ES MAYOR","TIENE STOCK PARA ABASTECER")</f>
        <v>TIENE STOCK PARA ABASTECER</v>
      </c>
    </row>
    <row r="177" spans="1:7" hidden="1" x14ac:dyDescent="0.25">
      <c r="A177" s="170" t="s">
        <v>3253</v>
      </c>
      <c r="B177" s="168" t="str">
        <f>VLOOKUP(Tabla14[[#This Row],[CODIGO]],FAMILIAS[],4,FALSE)</f>
        <v>JOHNSON CONTROLS</v>
      </c>
      <c r="C177" s="169">
        <f>VLOOKUP(Tabla14[[#This Row],[CODIGO]],STOCKSANLUIS[],10,FALSE)</f>
        <v>0</v>
      </c>
      <c r="D177" s="169">
        <f>VLOOKUP(Tabla14[[#This Row],[CODIGO]],STOCK_PUENTEPIEDRA[],8,FALSE)</f>
        <v>0</v>
      </c>
      <c r="E177" s="169">
        <v>50</v>
      </c>
      <c r="F177" s="175">
        <f>Tabla14[[#This Row],[CANTIDAD PROMEDIO]]-Tabla14[[#This Row],[ STOCK ALM01]]</f>
        <v>50</v>
      </c>
      <c r="G177" s="168" t="str">
        <f>IF(Tabla14[[#This Row],[REQUERIMIENTO]]&gt;Tabla14[[#This Row],[ STOCK ALM05]],"RQ ES MAYOR","TIENE STOCK PARA ABASTECER")</f>
        <v>RQ ES MAYOR</v>
      </c>
    </row>
    <row r="178" spans="1:7" hidden="1" x14ac:dyDescent="0.25">
      <c r="A178" s="170" t="s">
        <v>3287</v>
      </c>
      <c r="B178" s="168" t="str">
        <f>VLOOKUP(Tabla14[[#This Row],[CODIGO]],FAMILIAS[],4,FALSE)</f>
        <v>JOHNSON CONTROLS</v>
      </c>
      <c r="C178" s="169">
        <f>VLOOKUP(Tabla14[[#This Row],[CODIGO]],STOCKSANLUIS[],10,FALSE)</f>
        <v>0</v>
      </c>
      <c r="D178" s="169">
        <f>VLOOKUP(Tabla14[[#This Row],[CODIGO]],STOCK_PUENTEPIEDRA[],8,FALSE)</f>
        <v>0</v>
      </c>
      <c r="E178" s="169">
        <v>50</v>
      </c>
      <c r="F178" s="175">
        <f>Tabla14[[#This Row],[CANTIDAD PROMEDIO]]-Tabla14[[#This Row],[ STOCK ALM01]]</f>
        <v>50</v>
      </c>
      <c r="G178" s="168" t="str">
        <f>IF(Tabla14[[#This Row],[REQUERIMIENTO]]&gt;Tabla14[[#This Row],[ STOCK ALM05]],"RQ ES MAYOR","TIENE STOCK PARA ABASTECER")</f>
        <v>RQ ES MAYOR</v>
      </c>
    </row>
    <row r="179" spans="1:7" hidden="1" x14ac:dyDescent="0.25">
      <c r="A179" s="170" t="s">
        <v>3293</v>
      </c>
      <c r="B179" s="168" t="str">
        <f>VLOOKUP(Tabla14[[#This Row],[CODIGO]],FAMILIAS[],4,FALSE)</f>
        <v>JOHNSON CONTROLS</v>
      </c>
      <c r="C179" s="169">
        <f>VLOOKUP(Tabla14[[#This Row],[CODIGO]],STOCKSANLUIS[],10,FALSE)</f>
        <v>60</v>
      </c>
      <c r="D179" s="169">
        <f>VLOOKUP(Tabla14[[#This Row],[CODIGO]],STOCK_PUENTEPIEDRA[],8,FALSE)</f>
        <v>404</v>
      </c>
      <c r="E179" s="169">
        <v>60</v>
      </c>
      <c r="F179" s="175">
        <f>Tabla14[[#This Row],[CANTIDAD PROMEDIO]]-Tabla14[[#This Row],[ STOCK ALM01]]</f>
        <v>0</v>
      </c>
      <c r="G179" s="168" t="str">
        <f>IF(Tabla14[[#This Row],[REQUERIMIENTO]]&gt;Tabla14[[#This Row],[ STOCK ALM05]],"RQ ES MAYOR","TIENE STOCK PARA ABASTECER")</f>
        <v>TIENE STOCK PARA ABASTECER</v>
      </c>
    </row>
    <row r="180" spans="1:7" hidden="1" x14ac:dyDescent="0.25">
      <c r="A180" s="170" t="s">
        <v>3255</v>
      </c>
      <c r="B180" s="168" t="str">
        <f>VLOOKUP(Tabla14[[#This Row],[CODIGO]],FAMILIAS[],4,FALSE)</f>
        <v>JOHNSON CONTROLS</v>
      </c>
      <c r="C180" s="169">
        <f>VLOOKUP(Tabla14[[#This Row],[CODIGO]],STOCKSANLUIS[],10,FALSE)</f>
        <v>3</v>
      </c>
      <c r="D180" s="169">
        <f>VLOOKUP(Tabla14[[#This Row],[CODIGO]],STOCK_PUENTEPIEDRA[],8,FALSE)</f>
        <v>0</v>
      </c>
      <c r="E180" s="169">
        <v>10</v>
      </c>
      <c r="F180" s="175">
        <f>Tabla14[[#This Row],[CANTIDAD PROMEDIO]]-Tabla14[[#This Row],[ STOCK ALM01]]</f>
        <v>7</v>
      </c>
      <c r="G180" s="168" t="str">
        <f>IF(Tabla14[[#This Row],[REQUERIMIENTO]]&gt;Tabla14[[#This Row],[ STOCK ALM05]],"RQ ES MAYOR","TIENE STOCK PARA ABASTECER")</f>
        <v>RQ ES MAYOR</v>
      </c>
    </row>
    <row r="181" spans="1:7" hidden="1" x14ac:dyDescent="0.25">
      <c r="A181" s="170" t="s">
        <v>3289</v>
      </c>
      <c r="B181" s="168" t="str">
        <f>VLOOKUP(Tabla14[[#This Row],[CODIGO]],FAMILIAS[],4,FALSE)</f>
        <v>JOHNSON CONTROLS</v>
      </c>
      <c r="C181" s="169">
        <f>VLOOKUP(Tabla14[[#This Row],[CODIGO]],STOCKSANLUIS[],10,FALSE)</f>
        <v>30</v>
      </c>
      <c r="D181" s="169">
        <f>VLOOKUP(Tabla14[[#This Row],[CODIGO]],STOCK_PUENTEPIEDRA[],8,FALSE)</f>
        <v>48</v>
      </c>
      <c r="E181" s="169">
        <v>30</v>
      </c>
      <c r="F181" s="175">
        <f>Tabla14[[#This Row],[CANTIDAD PROMEDIO]]-Tabla14[[#This Row],[ STOCK ALM01]]</f>
        <v>0</v>
      </c>
      <c r="G181" s="168" t="str">
        <f>IF(Tabla14[[#This Row],[REQUERIMIENTO]]&gt;Tabla14[[#This Row],[ STOCK ALM05]],"RQ ES MAYOR","TIENE STOCK PARA ABASTECER")</f>
        <v>TIENE STOCK PARA ABASTECER</v>
      </c>
    </row>
    <row r="182" spans="1:7" hidden="1" x14ac:dyDescent="0.25">
      <c r="A182" s="170" t="s">
        <v>22054</v>
      </c>
      <c r="B182" s="168" t="str">
        <f>VLOOKUP(Tabla14[[#This Row],[CODIGO]],FAMILIAS[],4,FALSE)</f>
        <v>JOHNSON CONTROLS</v>
      </c>
      <c r="C182" s="169">
        <f>VLOOKUP(Tabla14[[#This Row],[CODIGO]],STOCKSANLUIS[],10,FALSE)</f>
        <v>40</v>
      </c>
      <c r="D182" s="169">
        <f>VLOOKUP(Tabla14[[#This Row],[CODIGO]],STOCK_PUENTEPIEDRA[],8,FALSE)</f>
        <v>40</v>
      </c>
      <c r="E182" s="169">
        <v>40</v>
      </c>
      <c r="F182" s="175">
        <f>Tabla14[[#This Row],[CANTIDAD PROMEDIO]]-Tabla14[[#This Row],[ STOCK ALM01]]</f>
        <v>0</v>
      </c>
      <c r="G182" s="168" t="str">
        <f>IF(Tabla14[[#This Row],[REQUERIMIENTO]]&gt;Tabla14[[#This Row],[ STOCK ALM05]],"RQ ES MAYOR","TIENE STOCK PARA ABASTECER")</f>
        <v>TIENE STOCK PARA ABASTECER</v>
      </c>
    </row>
    <row r="183" spans="1:7" hidden="1" x14ac:dyDescent="0.25">
      <c r="A183" s="170" t="s">
        <v>22056</v>
      </c>
      <c r="B183" s="168" t="str">
        <f>VLOOKUP(Tabla14[[#This Row],[CODIGO]],FAMILIAS[],4,FALSE)</f>
        <v>JOHNSON CONTROLS</v>
      </c>
      <c r="C183" s="169">
        <f>VLOOKUP(Tabla14[[#This Row],[CODIGO]],STOCKSANLUIS[],10,FALSE)</f>
        <v>64</v>
      </c>
      <c r="D183" s="169">
        <f>VLOOKUP(Tabla14[[#This Row],[CODIGO]],STOCK_PUENTEPIEDRA[],8,FALSE)</f>
        <v>159</v>
      </c>
      <c r="E183" s="169">
        <v>60</v>
      </c>
      <c r="F183" s="175">
        <f>Tabla14[[#This Row],[CANTIDAD PROMEDIO]]-Tabla14[[#This Row],[ STOCK ALM01]]</f>
        <v>-4</v>
      </c>
      <c r="G183" s="168" t="str">
        <f>IF(Tabla14[[#This Row],[REQUERIMIENTO]]&gt;Tabla14[[#This Row],[ STOCK ALM05]],"RQ ES MAYOR","TIENE STOCK PARA ABASTECER")</f>
        <v>TIENE STOCK PARA ABASTECER</v>
      </c>
    </row>
    <row r="184" spans="1:7" hidden="1" x14ac:dyDescent="0.25">
      <c r="A184" s="216" t="s">
        <v>3645</v>
      </c>
      <c r="B184" s="213" t="str">
        <f>VLOOKUP(Tabla14[[#This Row],[CODIGO]],FAMILIAS[],4,FALSE)</f>
        <v>MAER FAN</v>
      </c>
      <c r="C184" s="214">
        <f>VLOOKUP(Tabla14[[#This Row],[CODIGO]],STOCKSANLUIS[],10,FALSE)</f>
        <v>0</v>
      </c>
      <c r="D184" s="214">
        <f>VLOOKUP(Tabla14[[#This Row],[CODIGO]],STOCK_PUENTEPIEDRA[],8,FALSE)</f>
        <v>0</v>
      </c>
      <c r="E184" s="214">
        <v>30</v>
      </c>
      <c r="F184" s="215">
        <f>Tabla14[[#This Row],[CANTIDAD PROMEDIO]]-Tabla14[[#This Row],[ STOCK ALM01]]</f>
        <v>30</v>
      </c>
      <c r="G184" s="213" t="str">
        <f>IF(Tabla14[[#This Row],[REQUERIMIENTO]]&gt;Tabla14[[#This Row],[ STOCK ALM05]],"RQ ES MAYOR","TIENE STOCK PARA ABASTECER")</f>
        <v>RQ ES MAYOR</v>
      </c>
    </row>
    <row r="185" spans="1:7" hidden="1" x14ac:dyDescent="0.25">
      <c r="A185" s="216" t="s">
        <v>2858</v>
      </c>
      <c r="B185" s="213" t="str">
        <f>VLOOKUP(Tabla14[[#This Row],[CODIGO]],FAMILIAS[],4,FALSE)</f>
        <v>MAINSTREAM</v>
      </c>
      <c r="C185" s="214">
        <f>VLOOKUP(Tabla14[[#This Row],[CODIGO]],STOCKSANLUIS[],10,FALSE)</f>
        <v>0</v>
      </c>
      <c r="D185" s="214">
        <f>VLOOKUP(Tabla14[[#This Row],[CODIGO]],STOCK_PUENTEPIEDRA[],8,FALSE)</f>
        <v>0</v>
      </c>
      <c r="E185" s="214">
        <v>46</v>
      </c>
      <c r="F185" s="215">
        <f>Tabla14[[#This Row],[CANTIDAD PROMEDIO]]-Tabla14[[#This Row],[ STOCK ALM01]]</f>
        <v>46</v>
      </c>
      <c r="G185" s="213" t="str">
        <f>IF(Tabla14[[#This Row],[REQUERIMIENTO]]&gt;Tabla14[[#This Row],[ STOCK ALM05]],"RQ ES MAYOR","TIENE STOCK PARA ABASTECER")</f>
        <v>RQ ES MAYOR</v>
      </c>
    </row>
    <row r="186" spans="1:7" hidden="1" x14ac:dyDescent="0.25">
      <c r="A186" s="216" t="s">
        <v>781</v>
      </c>
      <c r="B186" s="213" t="str">
        <f>VLOOKUP(Tabla14[[#This Row],[CODIGO]],FAMILIAS[],4,FALSE)</f>
        <v>QUALITY</v>
      </c>
      <c r="C186" s="214">
        <f>VLOOKUP(Tabla14[[#This Row],[CODIGO]],STOCKSANLUIS[],10,FALSE)</f>
        <v>0</v>
      </c>
      <c r="D186" s="214">
        <f>VLOOKUP(Tabla14[[#This Row],[CODIGO]],STOCK_PUENTEPIEDRA[],8,FALSE)</f>
        <v>178</v>
      </c>
      <c r="E186" s="214"/>
      <c r="F186" s="215">
        <f>Tabla14[[#This Row],[CANTIDAD PROMEDIO]]-Tabla14[[#This Row],[ STOCK ALM01]]</f>
        <v>0</v>
      </c>
      <c r="G186" s="213" t="str">
        <f>IF(Tabla14[[#This Row],[REQUERIMIENTO]]&gt;Tabla14[[#This Row],[ STOCK ALM05]],"RQ ES MAYOR","TIENE STOCK PARA ABASTECER")</f>
        <v>TIENE STOCK PARA ABASTECER</v>
      </c>
    </row>
    <row r="187" spans="1:7" hidden="1" x14ac:dyDescent="0.25">
      <c r="A187" s="216" t="s">
        <v>1103</v>
      </c>
      <c r="B187" s="213" t="str">
        <f>VLOOKUP(Tabla14[[#This Row],[CODIGO]],FAMILIAS[],4,FALSE)</f>
        <v>QUALITY</v>
      </c>
      <c r="C187" s="214">
        <f>VLOOKUP(Tabla14[[#This Row],[CODIGO]],STOCKSANLUIS[],10,FALSE)</f>
        <v>0</v>
      </c>
      <c r="D187" s="214">
        <f>VLOOKUP(Tabla14[[#This Row],[CODIGO]],STOCK_PUENTEPIEDRA[],8,FALSE)</f>
        <v>0</v>
      </c>
      <c r="E187" s="214">
        <v>100</v>
      </c>
      <c r="F187" s="215">
        <f>Tabla14[[#This Row],[CANTIDAD PROMEDIO]]-Tabla14[[#This Row],[ STOCK ALM01]]</f>
        <v>100</v>
      </c>
      <c r="G187" s="213" t="str">
        <f>IF(Tabla14[[#This Row],[REQUERIMIENTO]]&gt;Tabla14[[#This Row],[ STOCK ALM05]],"RQ ES MAYOR","TIENE STOCK PARA ABASTECER")</f>
        <v>RQ ES MAYOR</v>
      </c>
    </row>
    <row r="188" spans="1:7" hidden="1" x14ac:dyDescent="0.25">
      <c r="A188" s="170" t="s">
        <v>3224</v>
      </c>
      <c r="B188" s="168" t="str">
        <f>VLOOKUP(Tabla14[[#This Row],[CODIGO]],FAMILIAS[],4,FALSE)</f>
        <v>QUALITY</v>
      </c>
      <c r="C188" s="169">
        <f>VLOOKUP(Tabla14[[#This Row],[CODIGO]],STOCKSANLUIS[],10,FALSE)</f>
        <v>53</v>
      </c>
      <c r="D188" s="169">
        <f>VLOOKUP(Tabla14[[#This Row],[CODIGO]],STOCK_PUENTEPIEDRA[],8,FALSE)</f>
        <v>420</v>
      </c>
      <c r="E188" s="169">
        <v>48</v>
      </c>
      <c r="F188" s="175">
        <f>Tabla14[[#This Row],[CANTIDAD PROMEDIO]]-Tabla14[[#This Row],[ STOCK ALM01]]</f>
        <v>-5</v>
      </c>
      <c r="G188" s="168" t="str">
        <f>IF(Tabla14[[#This Row],[REQUERIMIENTO]]&gt;Tabla14[[#This Row],[ STOCK ALM05]],"RQ ES MAYOR","TIENE STOCK PARA ABASTECER")</f>
        <v>TIENE STOCK PARA ABASTECER</v>
      </c>
    </row>
    <row r="189" spans="1:7" hidden="1" x14ac:dyDescent="0.25">
      <c r="A189" s="170" t="s">
        <v>3528</v>
      </c>
      <c r="B189" s="168" t="str">
        <f>VLOOKUP(Tabla14[[#This Row],[CODIGO]],FAMILIAS[],4,FALSE)</f>
        <v>QUALITY</v>
      </c>
      <c r="C189" s="169">
        <f>VLOOKUP(Tabla14[[#This Row],[CODIGO]],STOCKSANLUIS[],10,FALSE)</f>
        <v>0</v>
      </c>
      <c r="D189" s="169">
        <f>VLOOKUP(Tabla14[[#This Row],[CODIGO]],STOCK_PUENTEPIEDRA[],8,FALSE)</f>
        <v>0</v>
      </c>
      <c r="E189" s="169">
        <v>20</v>
      </c>
      <c r="F189" s="175">
        <f>Tabla14[[#This Row],[CANTIDAD PROMEDIO]]-Tabla14[[#This Row],[ STOCK ALM01]]</f>
        <v>20</v>
      </c>
      <c r="G189" s="168" t="str">
        <f>IF(Tabla14[[#This Row],[REQUERIMIENTO]]&gt;Tabla14[[#This Row],[ STOCK ALM05]],"RQ ES MAYOR","TIENE STOCK PARA ABASTECER")</f>
        <v>RQ ES MAYOR</v>
      </c>
    </row>
    <row r="190" spans="1:7" hidden="1" x14ac:dyDescent="0.25">
      <c r="A190" s="170" t="s">
        <v>971</v>
      </c>
      <c r="B190" s="168" t="str">
        <f>VLOOKUP(Tabla14[[#This Row],[CODIGO]],FAMILIAS[],4,FALSE)</f>
        <v>QUALITY</v>
      </c>
      <c r="C190" s="169">
        <f>VLOOKUP(Tabla14[[#This Row],[CODIGO]],STOCKSANLUIS[],10,FALSE)</f>
        <v>0</v>
      </c>
      <c r="D190" s="169">
        <f>VLOOKUP(Tabla14[[#This Row],[CODIGO]],STOCK_PUENTEPIEDRA[],8,FALSE)</f>
        <v>0</v>
      </c>
      <c r="E190" s="169">
        <v>20</v>
      </c>
      <c r="F190" s="175">
        <f>Tabla14[[#This Row],[CANTIDAD PROMEDIO]]-Tabla14[[#This Row],[ STOCK ALM01]]</f>
        <v>20</v>
      </c>
      <c r="G190" s="168" t="str">
        <f>IF(Tabla14[[#This Row],[REQUERIMIENTO]]&gt;Tabla14[[#This Row],[ STOCK ALM05]],"RQ ES MAYOR","TIENE STOCK PARA ABASTECER")</f>
        <v>RQ ES MAYOR</v>
      </c>
    </row>
    <row r="191" spans="1:7" hidden="1" x14ac:dyDescent="0.25">
      <c r="A191" s="170" t="s">
        <v>3200</v>
      </c>
      <c r="B191" s="168" t="str">
        <f>VLOOKUP(Tabla14[[#This Row],[CODIGO]],FAMILIAS[],4,FALSE)</f>
        <v>QUALITY</v>
      </c>
      <c r="C191" s="169">
        <f>VLOOKUP(Tabla14[[#This Row],[CODIGO]],STOCKSANLUIS[],10,FALSE)</f>
        <v>3</v>
      </c>
      <c r="D191" s="169">
        <f>VLOOKUP(Tabla14[[#This Row],[CODIGO]],STOCK_PUENTEPIEDRA[],8,FALSE)</f>
        <v>8</v>
      </c>
      <c r="E191" s="169">
        <v>20</v>
      </c>
      <c r="F191" s="175">
        <f>Tabla14[[#This Row],[CANTIDAD PROMEDIO]]-Tabla14[[#This Row],[ STOCK ALM01]]</f>
        <v>17</v>
      </c>
      <c r="G191" s="168" t="str">
        <f>IF(Tabla14[[#This Row],[REQUERIMIENTO]]&gt;Tabla14[[#This Row],[ STOCK ALM05]],"RQ ES MAYOR","TIENE STOCK PARA ABASTECER")</f>
        <v>RQ ES MAYOR</v>
      </c>
    </row>
    <row r="192" spans="1:7" hidden="1" x14ac:dyDescent="0.25">
      <c r="A192" s="170" t="s">
        <v>705</v>
      </c>
      <c r="B192" s="168" t="str">
        <f>VLOOKUP(Tabla14[[#This Row],[CODIGO]],FAMILIAS[],4,FALSE)</f>
        <v>QUALITY</v>
      </c>
      <c r="C192" s="169">
        <f>VLOOKUP(Tabla14[[#This Row],[CODIGO]],STOCKSANLUIS[],10,FALSE)</f>
        <v>20</v>
      </c>
      <c r="D192" s="169">
        <f>VLOOKUP(Tabla14[[#This Row],[CODIGO]],STOCK_PUENTEPIEDRA[],8,FALSE)</f>
        <v>6</v>
      </c>
      <c r="E192" s="169">
        <v>20</v>
      </c>
      <c r="F192" s="175">
        <f>Tabla14[[#This Row],[CANTIDAD PROMEDIO]]-Tabla14[[#This Row],[ STOCK ALM01]]</f>
        <v>0</v>
      </c>
      <c r="G192" s="168" t="str">
        <f>IF(Tabla14[[#This Row],[REQUERIMIENTO]]&gt;Tabla14[[#This Row],[ STOCK ALM05]],"RQ ES MAYOR","TIENE STOCK PARA ABASTECER")</f>
        <v>TIENE STOCK PARA ABASTECER</v>
      </c>
    </row>
    <row r="193" spans="1:7" hidden="1" x14ac:dyDescent="0.25">
      <c r="A193" s="170" t="s">
        <v>721</v>
      </c>
      <c r="B193" s="168" t="str">
        <f>VLOOKUP(Tabla14[[#This Row],[CODIGO]],FAMILIAS[],4,FALSE)</f>
        <v>QUALITY</v>
      </c>
      <c r="C193" s="169">
        <f>VLOOKUP(Tabla14[[#This Row],[CODIGO]],STOCKSANLUIS[],10,FALSE)</f>
        <v>25</v>
      </c>
      <c r="D193" s="169">
        <f>VLOOKUP(Tabla14[[#This Row],[CODIGO]],STOCK_PUENTEPIEDRA[],8,FALSE)</f>
        <v>4</v>
      </c>
      <c r="E193" s="169">
        <v>40</v>
      </c>
      <c r="F193" s="175">
        <f>Tabla14[[#This Row],[CANTIDAD PROMEDIO]]-Tabla14[[#This Row],[ STOCK ALM01]]</f>
        <v>15</v>
      </c>
      <c r="G193" s="168" t="str">
        <f>IF(Tabla14[[#This Row],[REQUERIMIENTO]]&gt;Tabla14[[#This Row],[ STOCK ALM05]],"RQ ES MAYOR","TIENE STOCK PARA ABASTECER")</f>
        <v>RQ ES MAYOR</v>
      </c>
    </row>
    <row r="194" spans="1:7" hidden="1" x14ac:dyDescent="0.25">
      <c r="A194" s="171" t="s">
        <v>769</v>
      </c>
      <c r="B194" s="172" t="str">
        <f>VLOOKUP(Tabla14[[#This Row],[CODIGO]],FAMILIAS[],4,FALSE)</f>
        <v>QUALITY</v>
      </c>
      <c r="C194" s="173">
        <f>VLOOKUP(Tabla14[[#This Row],[CODIGO]],STOCKSANLUIS[],10,FALSE)</f>
        <v>15</v>
      </c>
      <c r="D194" s="169">
        <f>VLOOKUP(Tabla14[[#This Row],[CODIGO]],STOCK_PUENTEPIEDRA[],8,FALSE)</f>
        <v>2</v>
      </c>
      <c r="E194" s="173">
        <v>20</v>
      </c>
      <c r="F194" s="176">
        <f>Tabla14[[#This Row],[CANTIDAD PROMEDIO]]-Tabla14[[#This Row],[ STOCK ALM01]]</f>
        <v>5</v>
      </c>
      <c r="G194" s="172" t="str">
        <f>IF(Tabla14[[#This Row],[REQUERIMIENTO]]&gt;Tabla14[[#This Row],[ STOCK ALM05]],"RQ ES MAYOR","TIENE STOCK PARA ABASTECER")</f>
        <v>RQ ES MAYOR</v>
      </c>
    </row>
    <row r="195" spans="1:7" hidden="1" x14ac:dyDescent="0.25">
      <c r="A195" s="170" t="s">
        <v>821</v>
      </c>
      <c r="B195" s="168" t="str">
        <f>VLOOKUP(Tabla14[[#This Row],[CODIGO]],FAMILIAS[],4,FALSE)</f>
        <v>QUALITY</v>
      </c>
      <c r="C195" s="169">
        <f>VLOOKUP(Tabla14[[#This Row],[CODIGO]],STOCKSANLUIS[],10,FALSE)</f>
        <v>10</v>
      </c>
      <c r="D195" s="169">
        <f>VLOOKUP(Tabla14[[#This Row],[CODIGO]],STOCK_PUENTEPIEDRA[],8,FALSE)</f>
        <v>2</v>
      </c>
      <c r="E195" s="169">
        <v>10</v>
      </c>
      <c r="F195" s="175">
        <f>Tabla14[[#This Row],[CANTIDAD PROMEDIO]]-Tabla14[[#This Row],[ STOCK ALM01]]</f>
        <v>0</v>
      </c>
      <c r="G195" s="168" t="str">
        <f>IF(Tabla14[[#This Row],[REQUERIMIENTO]]&gt;Tabla14[[#This Row],[ STOCK ALM05]],"RQ ES MAYOR","TIENE STOCK PARA ABASTECER")</f>
        <v>TIENE STOCK PARA ABASTECER</v>
      </c>
    </row>
    <row r="196" spans="1:7" hidden="1" x14ac:dyDescent="0.25">
      <c r="A196" s="171" t="s">
        <v>831</v>
      </c>
      <c r="B196" s="172" t="str">
        <f>VLOOKUP(Tabla14[[#This Row],[CODIGO]],FAMILIAS[],4,FALSE)</f>
        <v>QUALITY</v>
      </c>
      <c r="C196" s="173">
        <f>VLOOKUP(Tabla14[[#This Row],[CODIGO]],STOCKSANLUIS[],10,FALSE)</f>
        <v>14</v>
      </c>
      <c r="D196" s="169">
        <f>VLOOKUP(Tabla14[[#This Row],[CODIGO]],STOCK_PUENTEPIEDRA[],8,FALSE)</f>
        <v>0</v>
      </c>
      <c r="E196" s="173">
        <v>20</v>
      </c>
      <c r="F196" s="176">
        <f>Tabla14[[#This Row],[CANTIDAD PROMEDIO]]-Tabla14[[#This Row],[ STOCK ALM01]]</f>
        <v>6</v>
      </c>
      <c r="G196" s="172" t="str">
        <f>IF(Tabla14[[#This Row],[REQUERIMIENTO]]&gt;Tabla14[[#This Row],[ STOCK ALM05]],"RQ ES MAYOR","TIENE STOCK PARA ABASTECER")</f>
        <v>RQ ES MAYOR</v>
      </c>
    </row>
    <row r="197" spans="1:7" hidden="1" x14ac:dyDescent="0.25">
      <c r="A197" s="170" t="s">
        <v>879</v>
      </c>
      <c r="B197" s="168" t="str">
        <f>VLOOKUP(Tabla14[[#This Row],[CODIGO]],FAMILIAS[],4,FALSE)</f>
        <v>QUALITY</v>
      </c>
      <c r="C197" s="169">
        <f>VLOOKUP(Tabla14[[#This Row],[CODIGO]],STOCKSANLUIS[],10,FALSE)</f>
        <v>2</v>
      </c>
      <c r="D197" s="169">
        <f>VLOOKUP(Tabla14[[#This Row],[CODIGO]],STOCK_PUENTEPIEDRA[],8,FALSE)</f>
        <v>3</v>
      </c>
      <c r="E197" s="169">
        <v>10</v>
      </c>
      <c r="F197" s="175">
        <f>Tabla14[[#This Row],[CANTIDAD PROMEDIO]]-Tabla14[[#This Row],[ STOCK ALM01]]</f>
        <v>8</v>
      </c>
      <c r="G197" s="168" t="str">
        <f>IF(Tabla14[[#This Row],[REQUERIMIENTO]]&gt;Tabla14[[#This Row],[ STOCK ALM05]],"RQ ES MAYOR","TIENE STOCK PARA ABASTECER")</f>
        <v>RQ ES MAYOR</v>
      </c>
    </row>
    <row r="198" spans="1:7" hidden="1" x14ac:dyDescent="0.25">
      <c r="A198" s="170" t="s">
        <v>895</v>
      </c>
      <c r="B198" s="168" t="str">
        <f>VLOOKUP(Tabla14[[#This Row],[CODIGO]],FAMILIAS[],4,FALSE)</f>
        <v>QUALITY</v>
      </c>
      <c r="C198" s="169">
        <f>VLOOKUP(Tabla14[[#This Row],[CODIGO]],STOCKSANLUIS[],10,FALSE)</f>
        <v>20</v>
      </c>
      <c r="D198" s="169">
        <f>VLOOKUP(Tabla14[[#This Row],[CODIGO]],STOCK_PUENTEPIEDRA[],8,FALSE)</f>
        <v>27</v>
      </c>
      <c r="E198" s="169">
        <v>20</v>
      </c>
      <c r="F198" s="175">
        <f>Tabla14[[#This Row],[CANTIDAD PROMEDIO]]-Tabla14[[#This Row],[ STOCK ALM01]]</f>
        <v>0</v>
      </c>
      <c r="G198" s="168" t="str">
        <f>IF(Tabla14[[#This Row],[REQUERIMIENTO]]&gt;Tabla14[[#This Row],[ STOCK ALM05]],"RQ ES MAYOR","TIENE STOCK PARA ABASTECER")</f>
        <v>TIENE STOCK PARA ABASTECER</v>
      </c>
    </row>
    <row r="199" spans="1:7" hidden="1" x14ac:dyDescent="0.25">
      <c r="A199" s="171" t="s">
        <v>899</v>
      </c>
      <c r="B199" s="172" t="str">
        <f>VLOOKUP(Tabla14[[#This Row],[CODIGO]],FAMILIAS[],4,FALSE)</f>
        <v>QUALITY</v>
      </c>
      <c r="C199" s="173">
        <f>VLOOKUP(Tabla14[[#This Row],[CODIGO]],STOCKSANLUIS[],10,FALSE)</f>
        <v>0</v>
      </c>
      <c r="D199" s="169">
        <f>VLOOKUP(Tabla14[[#This Row],[CODIGO]],STOCK_PUENTEPIEDRA[],8,FALSE)</f>
        <v>0</v>
      </c>
      <c r="E199" s="173">
        <v>10</v>
      </c>
      <c r="F199" s="176">
        <f>Tabla14[[#This Row],[CANTIDAD PROMEDIO]]-Tabla14[[#This Row],[ STOCK ALM01]]</f>
        <v>10</v>
      </c>
      <c r="G199" s="172" t="str">
        <f>IF(Tabla14[[#This Row],[REQUERIMIENTO]]&gt;Tabla14[[#This Row],[ STOCK ALM05]],"RQ ES MAYOR","TIENE STOCK PARA ABASTECER")</f>
        <v>RQ ES MAYOR</v>
      </c>
    </row>
    <row r="200" spans="1:7" hidden="1" x14ac:dyDescent="0.25">
      <c r="A200" s="171" t="s">
        <v>967</v>
      </c>
      <c r="B200" s="172" t="str">
        <f>VLOOKUP(Tabla14[[#This Row],[CODIGO]],FAMILIAS[],4,FALSE)</f>
        <v>QUALITY</v>
      </c>
      <c r="C200" s="173">
        <f>VLOOKUP(Tabla14[[#This Row],[CODIGO]],STOCKSANLUIS[],10,FALSE)</f>
        <v>0</v>
      </c>
      <c r="D200" s="169">
        <f>VLOOKUP(Tabla14[[#This Row],[CODIGO]],STOCK_PUENTEPIEDRA[],8,FALSE)</f>
        <v>29</v>
      </c>
      <c r="E200" s="173">
        <v>30</v>
      </c>
      <c r="F200" s="176">
        <f>Tabla14[[#This Row],[CANTIDAD PROMEDIO]]-Tabla14[[#This Row],[ STOCK ALM01]]</f>
        <v>30</v>
      </c>
      <c r="G200" s="172" t="str">
        <f>IF(Tabla14[[#This Row],[REQUERIMIENTO]]&gt;Tabla14[[#This Row],[ STOCK ALM05]],"RQ ES MAYOR","TIENE STOCK PARA ABASTECER")</f>
        <v>RQ ES MAYOR</v>
      </c>
    </row>
    <row r="201" spans="1:7" hidden="1" x14ac:dyDescent="0.25">
      <c r="A201" s="171" t="s">
        <v>969</v>
      </c>
      <c r="B201" s="172" t="str">
        <f>VLOOKUP(Tabla14[[#This Row],[CODIGO]],FAMILIAS[],4,FALSE)</f>
        <v>QUALITY</v>
      </c>
      <c r="C201" s="173">
        <f>VLOOKUP(Tabla14[[#This Row],[CODIGO]],STOCKSANLUIS[],10,FALSE)</f>
        <v>0</v>
      </c>
      <c r="D201" s="169">
        <f>VLOOKUP(Tabla14[[#This Row],[CODIGO]],STOCK_PUENTEPIEDRA[],8,FALSE)</f>
        <v>34</v>
      </c>
      <c r="E201" s="173">
        <v>40</v>
      </c>
      <c r="F201" s="176">
        <f>Tabla14[[#This Row],[CANTIDAD PROMEDIO]]-Tabla14[[#This Row],[ STOCK ALM01]]</f>
        <v>40</v>
      </c>
      <c r="G201" s="172" t="str">
        <f>IF(Tabla14[[#This Row],[REQUERIMIENTO]]&gt;Tabla14[[#This Row],[ STOCK ALM05]],"RQ ES MAYOR","TIENE STOCK PARA ABASTECER")</f>
        <v>RQ ES MAYOR</v>
      </c>
    </row>
    <row r="202" spans="1:7" hidden="1" x14ac:dyDescent="0.25">
      <c r="A202" s="171" t="s">
        <v>1568</v>
      </c>
      <c r="B202" s="172" t="str">
        <f>VLOOKUP(Tabla14[[#This Row],[CODIGO]],FAMILIAS[],4,FALSE)</f>
        <v>QUALITY</v>
      </c>
      <c r="C202" s="173">
        <f>VLOOKUP(Tabla14[[#This Row],[CODIGO]],STOCKSANLUIS[],10,FALSE)</f>
        <v>0</v>
      </c>
      <c r="D202" s="169">
        <f>VLOOKUP(Tabla14[[#This Row],[CODIGO]],STOCK_PUENTEPIEDRA[],8,FALSE)</f>
        <v>0</v>
      </c>
      <c r="E202" s="173">
        <v>10</v>
      </c>
      <c r="F202" s="176">
        <f>Tabla14[[#This Row],[CANTIDAD PROMEDIO]]-Tabla14[[#This Row],[ STOCK ALM01]]</f>
        <v>10</v>
      </c>
      <c r="G202" s="172" t="str">
        <f>IF(Tabla14[[#This Row],[REQUERIMIENTO]]&gt;Tabla14[[#This Row],[ STOCK ALM05]],"RQ ES MAYOR","TIENE STOCK PARA ABASTECER")</f>
        <v>RQ ES MAYOR</v>
      </c>
    </row>
    <row r="203" spans="1:7" hidden="1" x14ac:dyDescent="0.25">
      <c r="A203" s="171" t="s">
        <v>1988</v>
      </c>
      <c r="B203" s="172" t="str">
        <f>VLOOKUP(Tabla14[[#This Row],[CODIGO]],FAMILIAS[],4,FALSE)</f>
        <v>QUALITY</v>
      </c>
      <c r="C203" s="173">
        <f>VLOOKUP(Tabla14[[#This Row],[CODIGO]],STOCKSANLUIS[],10,FALSE)</f>
        <v>0</v>
      </c>
      <c r="D203" s="169">
        <f>VLOOKUP(Tabla14[[#This Row],[CODIGO]],STOCK_PUENTEPIEDRA[],8,FALSE)</f>
        <v>23</v>
      </c>
      <c r="E203" s="173">
        <v>30</v>
      </c>
      <c r="F203" s="176">
        <f>Tabla14[[#This Row],[CANTIDAD PROMEDIO]]-Tabla14[[#This Row],[ STOCK ALM01]]</f>
        <v>30</v>
      </c>
      <c r="G203" s="172" t="str">
        <f>IF(Tabla14[[#This Row],[REQUERIMIENTO]]&gt;Tabla14[[#This Row],[ STOCK ALM05]],"RQ ES MAYOR","TIENE STOCK PARA ABASTECER")</f>
        <v>RQ ES MAYOR</v>
      </c>
    </row>
    <row r="204" spans="1:7" hidden="1" x14ac:dyDescent="0.25">
      <c r="A204" s="170" t="s">
        <v>1992</v>
      </c>
      <c r="B204" s="168" t="str">
        <f>VLOOKUP(Tabla14[[#This Row],[CODIGO]],FAMILIAS[],4,FALSE)</f>
        <v>QUALITY</v>
      </c>
      <c r="C204" s="169">
        <f>VLOOKUP(Tabla14[[#This Row],[CODIGO]],STOCKSANLUIS[],10,FALSE)</f>
        <v>7</v>
      </c>
      <c r="D204" s="169">
        <f>VLOOKUP(Tabla14[[#This Row],[CODIGO]],STOCK_PUENTEPIEDRA[],8,FALSE)</f>
        <v>1</v>
      </c>
      <c r="E204" s="169">
        <v>10</v>
      </c>
      <c r="F204" s="175">
        <f>Tabla14[[#This Row],[CANTIDAD PROMEDIO]]-Tabla14[[#This Row],[ STOCK ALM01]]</f>
        <v>3</v>
      </c>
      <c r="G204" s="168" t="str">
        <f>IF(Tabla14[[#This Row],[REQUERIMIENTO]]&gt;Tabla14[[#This Row],[ STOCK ALM05]],"RQ ES MAYOR","TIENE STOCK PARA ABASTECER")</f>
        <v>RQ ES MAYOR</v>
      </c>
    </row>
    <row r="205" spans="1:7" hidden="1" x14ac:dyDescent="0.25">
      <c r="A205" s="171" t="s">
        <v>1998</v>
      </c>
      <c r="B205" s="172" t="str">
        <f>VLOOKUP(Tabla14[[#This Row],[CODIGO]],FAMILIAS[],4,FALSE)</f>
        <v>QUALITY</v>
      </c>
      <c r="C205" s="173">
        <f>VLOOKUP(Tabla14[[#This Row],[CODIGO]],STOCKSANLUIS[],10,FALSE)</f>
        <v>4</v>
      </c>
      <c r="D205" s="169">
        <f>VLOOKUP(Tabla14[[#This Row],[CODIGO]],STOCK_PUENTEPIEDRA[],8,FALSE)</f>
        <v>0</v>
      </c>
      <c r="E205" s="173">
        <v>30</v>
      </c>
      <c r="F205" s="176">
        <f>Tabla14[[#This Row],[CANTIDAD PROMEDIO]]-Tabla14[[#This Row],[ STOCK ALM01]]</f>
        <v>26</v>
      </c>
      <c r="G205" s="172" t="str">
        <f>IF(Tabla14[[#This Row],[REQUERIMIENTO]]&gt;Tabla14[[#This Row],[ STOCK ALM05]],"RQ ES MAYOR","TIENE STOCK PARA ABASTECER")</f>
        <v>RQ ES MAYOR</v>
      </c>
    </row>
    <row r="206" spans="1:7" hidden="1" x14ac:dyDescent="0.25">
      <c r="A206" s="170" t="s">
        <v>2280</v>
      </c>
      <c r="B206" s="168" t="str">
        <f>VLOOKUP(Tabla14[[#This Row],[CODIGO]],FAMILIAS[],4,FALSE)</f>
        <v>QUALITY</v>
      </c>
      <c r="C206" s="169">
        <f>VLOOKUP(Tabla14[[#This Row],[CODIGO]],STOCKSANLUIS[],10,FALSE)</f>
        <v>0</v>
      </c>
      <c r="D206" s="169">
        <f>VLOOKUP(Tabla14[[#This Row],[CODIGO]],STOCK_PUENTEPIEDRA[],8,FALSE)</f>
        <v>0</v>
      </c>
      <c r="E206" s="169">
        <v>20</v>
      </c>
      <c r="F206" s="175">
        <f>Tabla14[[#This Row],[CANTIDAD PROMEDIO]]-Tabla14[[#This Row],[ STOCK ALM01]]</f>
        <v>20</v>
      </c>
      <c r="G206" s="168" t="str">
        <f>IF(Tabla14[[#This Row],[REQUERIMIENTO]]&gt;Tabla14[[#This Row],[ STOCK ALM05]],"RQ ES MAYOR","TIENE STOCK PARA ABASTECER")</f>
        <v>RQ ES MAYOR</v>
      </c>
    </row>
    <row r="207" spans="1:7" hidden="1" x14ac:dyDescent="0.25">
      <c r="A207" s="170" t="s">
        <v>2395</v>
      </c>
      <c r="B207" s="168" t="str">
        <f>VLOOKUP(Tabla14[[#This Row],[CODIGO]],FAMILIAS[],4,FALSE)</f>
        <v>QUALITY</v>
      </c>
      <c r="C207" s="169">
        <f>VLOOKUP(Tabla14[[#This Row],[CODIGO]],STOCKSANLUIS[],10,FALSE)</f>
        <v>0</v>
      </c>
      <c r="D207" s="169">
        <f>VLOOKUP(Tabla14[[#This Row],[CODIGO]],STOCK_PUENTEPIEDRA[],8,FALSE)</f>
        <v>5</v>
      </c>
      <c r="E207" s="169">
        <v>10</v>
      </c>
      <c r="F207" s="175">
        <f>Tabla14[[#This Row],[CANTIDAD PROMEDIO]]-Tabla14[[#This Row],[ STOCK ALM01]]</f>
        <v>10</v>
      </c>
      <c r="G207" s="168" t="str">
        <f>IF(Tabla14[[#This Row],[REQUERIMIENTO]]&gt;Tabla14[[#This Row],[ STOCK ALM05]],"RQ ES MAYOR","TIENE STOCK PARA ABASTECER")</f>
        <v>RQ ES MAYOR</v>
      </c>
    </row>
    <row r="208" spans="1:7" hidden="1" x14ac:dyDescent="0.25">
      <c r="A208" s="170" t="s">
        <v>2627</v>
      </c>
      <c r="B208" s="168" t="str">
        <f>VLOOKUP(Tabla14[[#This Row],[CODIGO]],FAMILIAS[],4,FALSE)</f>
        <v>QUALITY</v>
      </c>
      <c r="C208" s="169">
        <f>VLOOKUP(Tabla14[[#This Row],[CODIGO]],STOCKSANLUIS[],10,FALSE)</f>
        <v>30</v>
      </c>
      <c r="D208" s="169">
        <f>VLOOKUP(Tabla14[[#This Row],[CODIGO]],STOCK_PUENTEPIEDRA[],8,FALSE)</f>
        <v>23</v>
      </c>
      <c r="E208" s="169">
        <v>30</v>
      </c>
      <c r="F208" s="175">
        <f>Tabla14[[#This Row],[CANTIDAD PROMEDIO]]-Tabla14[[#This Row],[ STOCK ALM01]]</f>
        <v>0</v>
      </c>
      <c r="G208" s="168" t="str">
        <f>IF(Tabla14[[#This Row],[REQUERIMIENTO]]&gt;Tabla14[[#This Row],[ STOCK ALM05]],"RQ ES MAYOR","TIENE STOCK PARA ABASTECER")</f>
        <v>TIENE STOCK PARA ABASTECER</v>
      </c>
    </row>
    <row r="209" spans="1:7" hidden="1" x14ac:dyDescent="0.25">
      <c r="A209" s="171" t="s">
        <v>2745</v>
      </c>
      <c r="B209" s="172" t="str">
        <f>VLOOKUP(Tabla14[[#This Row],[CODIGO]],FAMILIAS[],4,FALSE)</f>
        <v>QUALITY</v>
      </c>
      <c r="C209" s="173">
        <f>VLOOKUP(Tabla14[[#This Row],[CODIGO]],STOCKSANLUIS[],10,FALSE)</f>
        <v>20</v>
      </c>
      <c r="D209" s="169">
        <f>VLOOKUP(Tabla14[[#This Row],[CODIGO]],STOCK_PUENTEPIEDRA[],8,FALSE)</f>
        <v>21</v>
      </c>
      <c r="E209" s="173">
        <v>20</v>
      </c>
      <c r="F209" s="176">
        <f>Tabla14[[#This Row],[CANTIDAD PROMEDIO]]-Tabla14[[#This Row],[ STOCK ALM01]]</f>
        <v>0</v>
      </c>
      <c r="G209" s="172" t="str">
        <f>IF(Tabla14[[#This Row],[REQUERIMIENTO]]&gt;Tabla14[[#This Row],[ STOCK ALM05]],"RQ ES MAYOR","TIENE STOCK PARA ABASTECER")</f>
        <v>TIENE STOCK PARA ABASTECER</v>
      </c>
    </row>
    <row r="210" spans="1:7" hidden="1" x14ac:dyDescent="0.25">
      <c r="A210" s="171" t="s">
        <v>2747</v>
      </c>
      <c r="B210" s="172" t="str">
        <f>VLOOKUP(Tabla14[[#This Row],[CODIGO]],FAMILIAS[],4,FALSE)</f>
        <v>QUALITY</v>
      </c>
      <c r="C210" s="173">
        <f>VLOOKUP(Tabla14[[#This Row],[CODIGO]],STOCKSANLUIS[],10,FALSE)</f>
        <v>4</v>
      </c>
      <c r="D210" s="169">
        <f>VLOOKUP(Tabla14[[#This Row],[CODIGO]],STOCK_PUENTEPIEDRA[],8,FALSE)</f>
        <v>5</v>
      </c>
      <c r="E210" s="173">
        <v>10</v>
      </c>
      <c r="F210" s="176">
        <f>Tabla14[[#This Row],[CANTIDAD PROMEDIO]]-Tabla14[[#This Row],[ STOCK ALM01]]</f>
        <v>6</v>
      </c>
      <c r="G210" s="172" t="str">
        <f>IF(Tabla14[[#This Row],[REQUERIMIENTO]]&gt;Tabla14[[#This Row],[ STOCK ALM05]],"RQ ES MAYOR","TIENE STOCK PARA ABASTECER")</f>
        <v>RQ ES MAYOR</v>
      </c>
    </row>
    <row r="211" spans="1:7" hidden="1" x14ac:dyDescent="0.25">
      <c r="A211" s="170" t="s">
        <v>2784</v>
      </c>
      <c r="B211" s="168" t="str">
        <f>VLOOKUP(Tabla14[[#This Row],[CODIGO]],FAMILIAS[],4,FALSE)</f>
        <v>QUALITY</v>
      </c>
      <c r="C211" s="169">
        <f>VLOOKUP(Tabla14[[#This Row],[CODIGO]],STOCKSANLUIS[],10,FALSE)</f>
        <v>1</v>
      </c>
      <c r="D211" s="169">
        <f>VLOOKUP(Tabla14[[#This Row],[CODIGO]],STOCK_PUENTEPIEDRA[],8,FALSE)</f>
        <v>0</v>
      </c>
      <c r="E211" s="169">
        <v>10</v>
      </c>
      <c r="F211" s="175">
        <f>Tabla14[[#This Row],[CANTIDAD PROMEDIO]]-Tabla14[[#This Row],[ STOCK ALM01]]</f>
        <v>9</v>
      </c>
      <c r="G211" s="168" t="str">
        <f>IF(Tabla14[[#This Row],[REQUERIMIENTO]]&gt;Tabla14[[#This Row],[ STOCK ALM05]],"RQ ES MAYOR","TIENE STOCK PARA ABASTECER")</f>
        <v>RQ ES MAYOR</v>
      </c>
    </row>
    <row r="212" spans="1:7" hidden="1" x14ac:dyDescent="0.25">
      <c r="A212" s="170" t="s">
        <v>3377</v>
      </c>
      <c r="B212" s="168" t="str">
        <f>VLOOKUP(Tabla14[[#This Row],[CODIGO]],FAMILIAS[],4,FALSE)</f>
        <v>QUALITY</v>
      </c>
      <c r="C212" s="169">
        <f>VLOOKUP(Tabla14[[#This Row],[CODIGO]],STOCKSANLUIS[],10,FALSE)</f>
        <v>1</v>
      </c>
      <c r="D212" s="169">
        <f>VLOOKUP(Tabla14[[#This Row],[CODIGO]],STOCK_PUENTEPIEDRA[],8,FALSE)</f>
        <v>0</v>
      </c>
      <c r="E212" s="169">
        <v>10</v>
      </c>
      <c r="F212" s="175">
        <f>Tabla14[[#This Row],[CANTIDAD PROMEDIO]]-Tabla14[[#This Row],[ STOCK ALM01]]</f>
        <v>9</v>
      </c>
      <c r="G212" s="168" t="str">
        <f>IF(Tabla14[[#This Row],[REQUERIMIENTO]]&gt;Tabla14[[#This Row],[ STOCK ALM05]],"RQ ES MAYOR","TIENE STOCK PARA ABASTECER")</f>
        <v>RQ ES MAYOR</v>
      </c>
    </row>
    <row r="213" spans="1:7" hidden="1" x14ac:dyDescent="0.25">
      <c r="A213" s="170" t="s">
        <v>3593</v>
      </c>
      <c r="B213" s="168" t="str">
        <f>VLOOKUP(Tabla14[[#This Row],[CODIGO]],FAMILIAS[],4,FALSE)</f>
        <v>QUALITY</v>
      </c>
      <c r="C213" s="169">
        <f>VLOOKUP(Tabla14[[#This Row],[CODIGO]],STOCKSANLUIS[],10,FALSE)</f>
        <v>0</v>
      </c>
      <c r="D213" s="169">
        <f>VLOOKUP(Tabla14[[#This Row],[CODIGO]],STOCK_PUENTEPIEDRA[],8,FALSE)</f>
        <v>0</v>
      </c>
      <c r="E213" s="169">
        <v>10</v>
      </c>
      <c r="F213" s="175">
        <f>Tabla14[[#This Row],[CANTIDAD PROMEDIO]]-Tabla14[[#This Row],[ STOCK ALM01]]</f>
        <v>10</v>
      </c>
      <c r="G213" s="168" t="str">
        <f>IF(Tabla14[[#This Row],[REQUERIMIENTO]]&gt;Tabla14[[#This Row],[ STOCK ALM05]],"RQ ES MAYOR","TIENE STOCK PARA ABASTECER")</f>
        <v>RQ ES MAYOR</v>
      </c>
    </row>
    <row r="214" spans="1:7" hidden="1" x14ac:dyDescent="0.25">
      <c r="A214" s="171" t="s">
        <v>3748</v>
      </c>
      <c r="B214" s="172" t="str">
        <f>VLOOKUP(Tabla14[[#This Row],[CODIGO]],FAMILIAS[],4,FALSE)</f>
        <v>QUALITY</v>
      </c>
      <c r="C214" s="173">
        <f>VLOOKUP(Tabla14[[#This Row],[CODIGO]],STOCKSANLUIS[],10,FALSE)</f>
        <v>0</v>
      </c>
      <c r="D214" s="169">
        <f>VLOOKUP(Tabla14[[#This Row],[CODIGO]],STOCK_PUENTEPIEDRA[],8,FALSE)</f>
        <v>0</v>
      </c>
      <c r="E214" s="173">
        <v>20</v>
      </c>
      <c r="F214" s="176">
        <f>Tabla14[[#This Row],[CANTIDAD PROMEDIO]]-Tabla14[[#This Row],[ STOCK ALM01]]</f>
        <v>20</v>
      </c>
      <c r="G214" s="172" t="str">
        <f>IF(Tabla14[[#This Row],[REQUERIMIENTO]]&gt;Tabla14[[#This Row],[ STOCK ALM05]],"RQ ES MAYOR","TIENE STOCK PARA ABASTECER")</f>
        <v>RQ ES MAYOR</v>
      </c>
    </row>
    <row r="215" spans="1:7" hidden="1" x14ac:dyDescent="0.25">
      <c r="A215" s="171" t="s">
        <v>3750</v>
      </c>
      <c r="B215" s="172" t="str">
        <f>VLOOKUP(Tabla14[[#This Row],[CODIGO]],FAMILIAS[],4,FALSE)</f>
        <v>QUALITY</v>
      </c>
      <c r="C215" s="173">
        <f>VLOOKUP(Tabla14[[#This Row],[CODIGO]],STOCKSANLUIS[],10,FALSE)</f>
        <v>20</v>
      </c>
      <c r="D215" s="169">
        <f>VLOOKUP(Tabla14[[#This Row],[CODIGO]],STOCK_PUENTEPIEDRA[],8,FALSE)</f>
        <v>30</v>
      </c>
      <c r="E215" s="173">
        <v>20</v>
      </c>
      <c r="F215" s="176">
        <f>Tabla14[[#This Row],[CANTIDAD PROMEDIO]]-Tabla14[[#This Row],[ STOCK ALM01]]</f>
        <v>0</v>
      </c>
      <c r="G215" s="172" t="str">
        <f>IF(Tabla14[[#This Row],[REQUERIMIENTO]]&gt;Tabla14[[#This Row],[ STOCK ALM05]],"RQ ES MAYOR","TIENE STOCK PARA ABASTECER")</f>
        <v>TIENE STOCK PARA ABASTECER</v>
      </c>
    </row>
    <row r="216" spans="1:7" hidden="1" x14ac:dyDescent="0.25">
      <c r="A216" s="170" t="s">
        <v>3764</v>
      </c>
      <c r="B216" s="168" t="str">
        <f>VLOOKUP(Tabla14[[#This Row],[CODIGO]],FAMILIAS[],4,FALSE)</f>
        <v>QUALITY</v>
      </c>
      <c r="C216" s="169">
        <f>VLOOKUP(Tabla14[[#This Row],[CODIGO]],STOCKSANLUIS[],10,FALSE)</f>
        <v>0</v>
      </c>
      <c r="D216" s="169">
        <f>VLOOKUP(Tabla14[[#This Row],[CODIGO]],STOCK_PUENTEPIEDRA[],8,FALSE)</f>
        <v>2</v>
      </c>
      <c r="E216" s="169">
        <v>10</v>
      </c>
      <c r="F216" s="175">
        <f>Tabla14[[#This Row],[CANTIDAD PROMEDIO]]-Tabla14[[#This Row],[ STOCK ALM01]]</f>
        <v>10</v>
      </c>
      <c r="G216" s="168" t="str">
        <f>IF(Tabla14[[#This Row],[REQUERIMIENTO]]&gt;Tabla14[[#This Row],[ STOCK ALM05]],"RQ ES MAYOR","TIENE STOCK PARA ABASTECER")</f>
        <v>RQ ES MAYOR</v>
      </c>
    </row>
    <row r="217" spans="1:7" hidden="1" x14ac:dyDescent="0.25">
      <c r="A217" s="170" t="s">
        <v>3991</v>
      </c>
      <c r="B217" s="168" t="str">
        <f>VLOOKUP(Tabla14[[#This Row],[CODIGO]],FAMILIAS[],4,FALSE)</f>
        <v>QUALITY</v>
      </c>
      <c r="C217" s="169">
        <f>VLOOKUP(Tabla14[[#This Row],[CODIGO]],STOCKSANLUIS[],10,FALSE)</f>
        <v>0</v>
      </c>
      <c r="D217" s="169">
        <f>VLOOKUP(Tabla14[[#This Row],[CODIGO]],STOCK_PUENTEPIEDRA[],8,FALSE)</f>
        <v>0</v>
      </c>
      <c r="E217" s="169">
        <v>20</v>
      </c>
      <c r="F217" s="175">
        <f>Tabla14[[#This Row],[CANTIDAD PROMEDIO]]-Tabla14[[#This Row],[ STOCK ALM01]]</f>
        <v>20</v>
      </c>
      <c r="G217" s="168" t="str">
        <f>IF(Tabla14[[#This Row],[REQUERIMIENTO]]&gt;Tabla14[[#This Row],[ STOCK ALM05]],"RQ ES MAYOR","TIENE STOCK PARA ABASTECER")</f>
        <v>RQ ES MAYOR</v>
      </c>
    </row>
    <row r="218" spans="1:7" hidden="1" x14ac:dyDescent="0.25">
      <c r="A218" s="170" t="s">
        <v>3999</v>
      </c>
      <c r="B218" s="168" t="str">
        <f>VLOOKUP(Tabla14[[#This Row],[CODIGO]],FAMILIAS[],4,FALSE)</f>
        <v>QUALITY</v>
      </c>
      <c r="C218" s="169">
        <f>VLOOKUP(Tabla14[[#This Row],[CODIGO]],STOCKSANLUIS[],10,FALSE)</f>
        <v>0</v>
      </c>
      <c r="D218" s="169">
        <f>VLOOKUP(Tabla14[[#This Row],[CODIGO]],STOCK_PUENTEPIEDRA[],8,FALSE)</f>
        <v>1</v>
      </c>
      <c r="E218" s="169">
        <v>20</v>
      </c>
      <c r="F218" s="175">
        <f>Tabla14[[#This Row],[CANTIDAD PROMEDIO]]-Tabla14[[#This Row],[ STOCK ALM01]]</f>
        <v>20</v>
      </c>
      <c r="G218" s="168" t="str">
        <f>IF(Tabla14[[#This Row],[REQUERIMIENTO]]&gt;Tabla14[[#This Row],[ STOCK ALM05]],"RQ ES MAYOR","TIENE STOCK PARA ABASTECER")</f>
        <v>RQ ES MAYOR</v>
      </c>
    </row>
    <row r="219" spans="1:7" hidden="1" x14ac:dyDescent="0.25">
      <c r="A219" s="170" t="s">
        <v>4001</v>
      </c>
      <c r="B219" s="168" t="str">
        <f>VLOOKUP(Tabla14[[#This Row],[CODIGO]],FAMILIAS[],4,FALSE)</f>
        <v>QUALITY</v>
      </c>
      <c r="C219" s="169">
        <f>VLOOKUP(Tabla14[[#This Row],[CODIGO]],STOCKSANLUIS[],10,FALSE)</f>
        <v>0</v>
      </c>
      <c r="D219" s="169">
        <f>VLOOKUP(Tabla14[[#This Row],[CODIGO]],STOCK_PUENTEPIEDRA[],8,FALSE)</f>
        <v>0</v>
      </c>
      <c r="E219" s="169">
        <v>30</v>
      </c>
      <c r="F219" s="175">
        <f>Tabla14[[#This Row],[CANTIDAD PROMEDIO]]-Tabla14[[#This Row],[ STOCK ALM01]]</f>
        <v>30</v>
      </c>
      <c r="G219" s="168" t="str">
        <f>IF(Tabla14[[#This Row],[REQUERIMIENTO]]&gt;Tabla14[[#This Row],[ STOCK ALM05]],"RQ ES MAYOR","TIENE STOCK PARA ABASTECER")</f>
        <v>RQ ES MAYOR</v>
      </c>
    </row>
    <row r="220" spans="1:7" hidden="1" x14ac:dyDescent="0.25">
      <c r="A220" s="170" t="s">
        <v>3987</v>
      </c>
      <c r="B220" s="168" t="str">
        <f>VLOOKUP(Tabla14[[#This Row],[CODIGO]],FAMILIAS[],4,FALSE)</f>
        <v>QUALITY</v>
      </c>
      <c r="C220" s="169">
        <f>VLOOKUP(Tabla14[[#This Row],[CODIGO]],STOCKSANLUIS[],10,FALSE)</f>
        <v>0</v>
      </c>
      <c r="D220" s="169">
        <f>VLOOKUP(Tabla14[[#This Row],[CODIGO]],STOCK_PUENTEPIEDRA[],8,FALSE)</f>
        <v>0</v>
      </c>
      <c r="E220" s="169">
        <v>10</v>
      </c>
      <c r="F220" s="175">
        <f>Tabla14[[#This Row],[CANTIDAD PROMEDIO]]-Tabla14[[#This Row],[ STOCK ALM01]]</f>
        <v>10</v>
      </c>
      <c r="G220" s="168" t="str">
        <f>IF(Tabla14[[#This Row],[REQUERIMIENTO]]&gt;Tabla14[[#This Row],[ STOCK ALM05]],"RQ ES MAYOR","TIENE STOCK PARA ABASTECER")</f>
        <v>RQ ES MAYOR</v>
      </c>
    </row>
    <row r="221" spans="1:7" hidden="1" x14ac:dyDescent="0.25">
      <c r="A221" s="171" t="s">
        <v>3591</v>
      </c>
      <c r="B221" s="172" t="str">
        <f>VLOOKUP(Tabla14[[#This Row],[CODIGO]],FAMILIAS[],4,FALSE)</f>
        <v>QUALITY</v>
      </c>
      <c r="C221" s="173">
        <f>VLOOKUP(Tabla14[[#This Row],[CODIGO]],STOCKSANLUIS[],10,FALSE)</f>
        <v>0</v>
      </c>
      <c r="D221" s="169">
        <f>VLOOKUP(Tabla14[[#This Row],[CODIGO]],STOCK_PUENTEPIEDRA[],8,FALSE)</f>
        <v>0</v>
      </c>
      <c r="E221" s="173">
        <v>30</v>
      </c>
      <c r="F221" s="176">
        <f>Tabla14[[#This Row],[CANTIDAD PROMEDIO]]-Tabla14[[#This Row],[ STOCK ALM01]]</f>
        <v>30</v>
      </c>
      <c r="G221" s="172" t="str">
        <f>IF(Tabla14[[#This Row],[REQUERIMIENTO]]&gt;Tabla14[[#This Row],[ STOCK ALM05]],"RQ ES MAYOR","TIENE STOCK PARA ABASTECER")</f>
        <v>RQ ES MAYOR</v>
      </c>
    </row>
    <row r="222" spans="1:7" hidden="1" x14ac:dyDescent="0.25">
      <c r="A222" s="170" t="s">
        <v>859</v>
      </c>
      <c r="B222" s="168" t="str">
        <f>VLOOKUP(Tabla14[[#This Row],[CODIGO]],FAMILIAS[],4,FALSE)</f>
        <v>QUALITY</v>
      </c>
      <c r="C222" s="169">
        <f>VLOOKUP(Tabla14[[#This Row],[CODIGO]],STOCKSANLUIS[],10,FALSE)</f>
        <v>24</v>
      </c>
      <c r="D222" s="169">
        <f>VLOOKUP(Tabla14[[#This Row],[CODIGO]],STOCK_PUENTEPIEDRA[],8,FALSE)</f>
        <v>0</v>
      </c>
      <c r="E222" s="169">
        <v>40</v>
      </c>
      <c r="F222" s="175">
        <f>Tabla14[[#This Row],[CANTIDAD PROMEDIO]]-Tabla14[[#This Row],[ STOCK ALM01]]</f>
        <v>16</v>
      </c>
      <c r="G222" s="168" t="str">
        <f>IF(Tabla14[[#This Row],[REQUERIMIENTO]]&gt;Tabla14[[#This Row],[ STOCK ALM05]],"RQ ES MAYOR","TIENE STOCK PARA ABASTECER")</f>
        <v>RQ ES MAYOR</v>
      </c>
    </row>
    <row r="223" spans="1:7" hidden="1" x14ac:dyDescent="0.25">
      <c r="A223" s="170" t="s">
        <v>997</v>
      </c>
      <c r="B223" s="168" t="str">
        <f>VLOOKUP(Tabla14[[#This Row],[CODIGO]],FAMILIAS[],4,FALSE)</f>
        <v>QUALITY</v>
      </c>
      <c r="C223" s="169">
        <f>VLOOKUP(Tabla14[[#This Row],[CODIGO]],STOCKSANLUIS[],10,FALSE)</f>
        <v>40</v>
      </c>
      <c r="D223" s="169">
        <f>VLOOKUP(Tabla14[[#This Row],[CODIGO]],STOCK_PUENTEPIEDRA[],8,FALSE)</f>
        <v>12</v>
      </c>
      <c r="E223" s="169">
        <v>40</v>
      </c>
      <c r="F223" s="175">
        <f>Tabla14[[#This Row],[CANTIDAD PROMEDIO]]-Tabla14[[#This Row],[ STOCK ALM01]]</f>
        <v>0</v>
      </c>
      <c r="G223" s="168" t="str">
        <f>IF(Tabla14[[#This Row],[REQUERIMIENTO]]&gt;Tabla14[[#This Row],[ STOCK ALM05]],"RQ ES MAYOR","TIENE STOCK PARA ABASTECER")</f>
        <v>TIENE STOCK PARA ABASTECER</v>
      </c>
    </row>
    <row r="224" spans="1:7" hidden="1" x14ac:dyDescent="0.25">
      <c r="A224" s="170" t="s">
        <v>3517</v>
      </c>
      <c r="B224" s="168" t="str">
        <f>VLOOKUP(Tabla14[[#This Row],[CODIGO]],FAMILIAS[],4,FALSE)</f>
        <v>QUALITY</v>
      </c>
      <c r="C224" s="169">
        <f>VLOOKUP(Tabla14[[#This Row],[CODIGO]],STOCKSANLUIS[],10,FALSE)</f>
        <v>0</v>
      </c>
      <c r="D224" s="169">
        <f>VLOOKUP(Tabla14[[#This Row],[CODIGO]],STOCK_PUENTEPIEDRA[],8,FALSE)</f>
        <v>0</v>
      </c>
      <c r="E224" s="169">
        <v>1</v>
      </c>
      <c r="F224" s="175">
        <f>Tabla14[[#This Row],[CANTIDAD PROMEDIO]]-Tabla14[[#This Row],[ STOCK ALM01]]</f>
        <v>1</v>
      </c>
      <c r="G224" s="168" t="str">
        <f>IF(Tabla14[[#This Row],[REQUERIMIENTO]]&gt;Tabla14[[#This Row],[ STOCK ALM05]],"RQ ES MAYOR","TIENE STOCK PARA ABASTECER")</f>
        <v>RQ ES MAYOR</v>
      </c>
    </row>
    <row r="225" spans="1:7" hidden="1" x14ac:dyDescent="0.25">
      <c r="A225" s="216" t="s">
        <v>3032</v>
      </c>
      <c r="B225" s="213" t="str">
        <f>VLOOKUP(Tabla14[[#This Row],[CODIGO]],FAMILIAS[],4,FALSE)</f>
        <v>SAUERMANN</v>
      </c>
      <c r="C225" s="214">
        <f>VLOOKUP(Tabla14[[#This Row],[CODIGO]],STOCKSANLUIS[],10,FALSE)</f>
        <v>0</v>
      </c>
      <c r="D225" s="214">
        <f>VLOOKUP(Tabla14[[#This Row],[CODIGO]],STOCK_PUENTEPIEDRA[],8,FALSE)</f>
        <v>0</v>
      </c>
      <c r="E225" s="214">
        <v>30</v>
      </c>
      <c r="F225" s="215">
        <f>Tabla14[[#This Row],[CANTIDAD PROMEDIO]]-Tabla14[[#This Row],[ STOCK ALM01]]</f>
        <v>30</v>
      </c>
      <c r="G225" s="213" t="str">
        <f>IF(Tabla14[[#This Row],[REQUERIMIENTO]]&gt;Tabla14[[#This Row],[ STOCK ALM05]],"RQ ES MAYOR","TIENE STOCK PARA ABASTECER")</f>
        <v>RQ ES MAYOR</v>
      </c>
    </row>
    <row r="226" spans="1:7" hidden="1" x14ac:dyDescent="0.25">
      <c r="A226" s="216" t="s">
        <v>1576</v>
      </c>
      <c r="B226" s="213" t="str">
        <f>VLOOKUP(Tabla14[[#This Row],[CODIGO]],FAMILIAS[],4,FALSE)</f>
        <v>SAUERMANN</v>
      </c>
      <c r="C226" s="214">
        <f>VLOOKUP(Tabla14[[#This Row],[CODIGO]],STOCKSANLUIS[],10,FALSE)</f>
        <v>0</v>
      </c>
      <c r="D226" s="214">
        <f>VLOOKUP(Tabla14[[#This Row],[CODIGO]],STOCK_PUENTEPIEDRA[],8,FALSE)</f>
        <v>0</v>
      </c>
      <c r="E226" s="214">
        <v>20</v>
      </c>
      <c r="F226" s="215">
        <f>Tabla14[[#This Row],[CANTIDAD PROMEDIO]]-Tabla14[[#This Row],[ STOCK ALM01]]</f>
        <v>20</v>
      </c>
      <c r="G226" s="213" t="str">
        <f>IF(Tabla14[[#This Row],[REQUERIMIENTO]]&gt;Tabla14[[#This Row],[ STOCK ALM05]],"RQ ES MAYOR","TIENE STOCK PARA ABASTECER")</f>
        <v>RQ ES MAYOR</v>
      </c>
    </row>
    <row r="227" spans="1:7" hidden="1" x14ac:dyDescent="0.25">
      <c r="A227" s="216" t="s">
        <v>2571</v>
      </c>
      <c r="B227" s="213" t="str">
        <f>VLOOKUP(Tabla14[[#This Row],[CODIGO]],FAMILIAS[],4,FALSE)</f>
        <v>SAUERMANN</v>
      </c>
      <c r="C227" s="214">
        <f>VLOOKUP(Tabla14[[#This Row],[CODIGO]],STOCKSANLUIS[],10,FALSE)</f>
        <v>0</v>
      </c>
      <c r="D227" s="214">
        <f>VLOOKUP(Tabla14[[#This Row],[CODIGO]],STOCK_PUENTEPIEDRA[],8,FALSE)</f>
        <v>2</v>
      </c>
      <c r="E227" s="214">
        <v>12</v>
      </c>
      <c r="F227" s="215">
        <f>Tabla14[[#This Row],[CANTIDAD PROMEDIO]]-Tabla14[[#This Row],[ STOCK ALM01]]</f>
        <v>12</v>
      </c>
      <c r="G227" s="213" t="str">
        <f>IF(Tabla14[[#This Row],[REQUERIMIENTO]]&gt;Tabla14[[#This Row],[ STOCK ALM05]],"RQ ES MAYOR","TIENE STOCK PARA ABASTECER")</f>
        <v>RQ ES MAYOR</v>
      </c>
    </row>
    <row r="228" spans="1:7" hidden="1" x14ac:dyDescent="0.25">
      <c r="A228" s="171" t="s">
        <v>3949</v>
      </c>
      <c r="B228" s="172" t="str">
        <f>VLOOKUP(Tabla14[[#This Row],[CODIGO]],FAMILIAS[],4,FALSE)</f>
        <v>STAR COLD</v>
      </c>
      <c r="C228" s="173">
        <f>VLOOKUP(Tabla14[[#This Row],[CODIGO]],STOCKSANLUIS[],10,FALSE)</f>
        <v>0</v>
      </c>
      <c r="D228" s="169">
        <f>VLOOKUP(Tabla14[[#This Row],[CODIGO]],STOCK_PUENTEPIEDRA[],8,FALSE)</f>
        <v>0</v>
      </c>
      <c r="E228" s="173">
        <v>1000</v>
      </c>
      <c r="F228" s="176">
        <f>Tabla14[[#This Row],[CANTIDAD PROMEDIO]]-Tabla14[[#This Row],[ STOCK ALM01]]</f>
        <v>1000</v>
      </c>
      <c r="G228" s="172" t="str">
        <f>IF(Tabla14[[#This Row],[REQUERIMIENTO]]&gt;Tabla14[[#This Row],[ STOCK ALM05]],"RQ ES MAYOR","TIENE STOCK PARA ABASTECER")</f>
        <v>RQ ES MAYOR</v>
      </c>
    </row>
    <row r="229" spans="1:7" hidden="1" x14ac:dyDescent="0.25">
      <c r="A229" s="170" t="s">
        <v>19227</v>
      </c>
      <c r="B229" s="168" t="str">
        <f>VLOOKUP(Tabla14[[#This Row],[CODIGO]],FAMILIAS[],4,FALSE)</f>
        <v>STAR COLD</v>
      </c>
      <c r="C229" s="169">
        <f>VLOOKUP(Tabla14[[#This Row],[CODIGO]],STOCKSANLUIS[],10,FALSE)</f>
        <v>9</v>
      </c>
      <c r="D229" s="169">
        <f>VLOOKUP(Tabla14[[#This Row],[CODIGO]],STOCK_PUENTEPIEDRA[],8,FALSE)</f>
        <v>97</v>
      </c>
      <c r="E229" s="169">
        <v>6</v>
      </c>
      <c r="F229" s="175">
        <f>Tabla14[[#This Row],[CANTIDAD PROMEDIO]]-Tabla14[[#This Row],[ STOCK ALM01]]</f>
        <v>-3</v>
      </c>
      <c r="G229" s="168" t="str">
        <f>IF(Tabla14[[#This Row],[REQUERIMIENTO]]&gt;Tabla14[[#This Row],[ STOCK ALM05]],"RQ ES MAYOR","TIENE STOCK PARA ABASTECER")</f>
        <v>TIENE STOCK PARA ABASTECER</v>
      </c>
    </row>
    <row r="230" spans="1:7" hidden="1" x14ac:dyDescent="0.25">
      <c r="A230" s="171" t="s">
        <v>19225</v>
      </c>
      <c r="B230" s="172" t="str">
        <f>VLOOKUP(Tabla14[[#This Row],[CODIGO]],FAMILIAS[],4,FALSE)</f>
        <v>STAR COLD</v>
      </c>
      <c r="C230" s="173">
        <f>VLOOKUP(Tabla14[[#This Row],[CODIGO]],STOCKSANLUIS[],10,FALSE)</f>
        <v>7</v>
      </c>
      <c r="D230" s="169">
        <f>VLOOKUP(Tabla14[[#This Row],[CODIGO]],STOCK_PUENTEPIEDRA[],8,FALSE)</f>
        <v>14</v>
      </c>
      <c r="E230" s="173">
        <v>6</v>
      </c>
      <c r="F230" s="176">
        <f>Tabla14[[#This Row],[CANTIDAD PROMEDIO]]-Tabla14[[#This Row],[ STOCK ALM01]]</f>
        <v>-1</v>
      </c>
      <c r="G230" s="172" t="str">
        <f>IF(Tabla14[[#This Row],[REQUERIMIENTO]]&gt;Tabla14[[#This Row],[ STOCK ALM05]],"RQ ES MAYOR","TIENE STOCK PARA ABASTECER")</f>
        <v>TIENE STOCK PARA ABASTECER</v>
      </c>
    </row>
    <row r="231" spans="1:7" x14ac:dyDescent="0.25">
      <c r="A231" s="170" t="s">
        <v>19228</v>
      </c>
      <c r="B231" s="168" t="str">
        <f>VLOOKUP(Tabla14[[#This Row],[CODIGO]],FAMILIAS[],4,FALSE)</f>
        <v>STAR COLD</v>
      </c>
      <c r="C231" s="169">
        <f>VLOOKUP(Tabla14[[#This Row],[CODIGO]],STOCKSANLUIS[],10,FALSE)</f>
        <v>5</v>
      </c>
      <c r="D231" s="169">
        <f>VLOOKUP(Tabla14[[#This Row],[CODIGO]],STOCK_PUENTEPIEDRA[],8,FALSE)</f>
        <v>114</v>
      </c>
      <c r="E231" s="169">
        <v>6</v>
      </c>
      <c r="F231" s="175">
        <f>Tabla14[[#This Row],[CANTIDAD PROMEDIO]]-Tabla14[[#This Row],[ STOCK ALM01]]</f>
        <v>1</v>
      </c>
      <c r="G231" s="168" t="str">
        <f>IF(Tabla14[[#This Row],[REQUERIMIENTO]]&gt;Tabla14[[#This Row],[ STOCK ALM05]],"RQ ES MAYOR","TIENE STOCK PARA ABASTECER")</f>
        <v>TIENE STOCK PARA ABASTECER</v>
      </c>
    </row>
    <row r="232" spans="1:7" hidden="1" x14ac:dyDescent="0.25">
      <c r="A232" s="170" t="s">
        <v>3963</v>
      </c>
      <c r="B232" s="168" t="str">
        <f>VLOOKUP(Tabla14[[#This Row],[CODIGO]],FAMILIAS[],4,FALSE)</f>
        <v>STAR COLD</v>
      </c>
      <c r="C232" s="169">
        <f>VLOOKUP(Tabla14[[#This Row],[CODIGO]],STOCKSANLUIS[],10,FALSE)</f>
        <v>0</v>
      </c>
      <c r="D232" s="169">
        <f>VLOOKUP(Tabla14[[#This Row],[CODIGO]],STOCK_PUENTEPIEDRA[],8,FALSE)</f>
        <v>0</v>
      </c>
      <c r="E232" s="169">
        <v>100</v>
      </c>
      <c r="F232" s="175">
        <f>Tabla14[[#This Row],[CANTIDAD PROMEDIO]]-Tabla14[[#This Row],[ STOCK ALM01]]</f>
        <v>100</v>
      </c>
      <c r="G232" s="168" t="str">
        <f>IF(Tabla14[[#This Row],[REQUERIMIENTO]]&gt;Tabla14[[#This Row],[ STOCK ALM05]],"RQ ES MAYOR","TIENE STOCK PARA ABASTECER")</f>
        <v>RQ ES MAYOR</v>
      </c>
    </row>
    <row r="233" spans="1:7" hidden="1" x14ac:dyDescent="0.25">
      <c r="A233" s="170" t="s">
        <v>3965</v>
      </c>
      <c r="B233" s="168" t="str">
        <f>VLOOKUP(Tabla14[[#This Row],[CODIGO]],FAMILIAS[],4,FALSE)</f>
        <v>STAR COLD</v>
      </c>
      <c r="C233" s="169">
        <f>VLOOKUP(Tabla14[[#This Row],[CODIGO]],STOCKSANLUIS[],10,FALSE)</f>
        <v>103</v>
      </c>
      <c r="D233" s="169">
        <f>VLOOKUP(Tabla14[[#This Row],[CODIGO]],STOCK_PUENTEPIEDRA[],8,FALSE)</f>
        <v>222</v>
      </c>
      <c r="E233" s="169">
        <v>100</v>
      </c>
      <c r="F233" s="175">
        <f>Tabla14[[#This Row],[CANTIDAD PROMEDIO]]-Tabla14[[#This Row],[ STOCK ALM01]]</f>
        <v>-3</v>
      </c>
      <c r="G233" s="168" t="str">
        <f>IF(Tabla14[[#This Row],[REQUERIMIENTO]]&gt;Tabla14[[#This Row],[ STOCK ALM05]],"RQ ES MAYOR","TIENE STOCK PARA ABASTECER")</f>
        <v>TIENE STOCK PARA ABASTECER</v>
      </c>
    </row>
    <row r="234" spans="1:7" hidden="1" x14ac:dyDescent="0.25">
      <c r="A234" s="171" t="s">
        <v>3967</v>
      </c>
      <c r="B234" s="172" t="str">
        <f>VLOOKUP(Tabla14[[#This Row],[CODIGO]],FAMILIAS[],4,FALSE)</f>
        <v>STAR COLD</v>
      </c>
      <c r="C234" s="173">
        <f>VLOOKUP(Tabla14[[#This Row],[CODIGO]],STOCKSANLUIS[],10,FALSE)</f>
        <v>104</v>
      </c>
      <c r="D234" s="169">
        <f>VLOOKUP(Tabla14[[#This Row],[CODIGO]],STOCK_PUENTEPIEDRA[],8,FALSE)</f>
        <v>120</v>
      </c>
      <c r="E234" s="173">
        <v>100</v>
      </c>
      <c r="F234" s="176">
        <f>Tabla14[[#This Row],[CANTIDAD PROMEDIO]]-Tabla14[[#This Row],[ STOCK ALM01]]</f>
        <v>-4</v>
      </c>
      <c r="G234" s="172" t="str">
        <f>IF(Tabla14[[#This Row],[REQUERIMIENTO]]&gt;Tabla14[[#This Row],[ STOCK ALM05]],"RQ ES MAYOR","TIENE STOCK PARA ABASTECER")</f>
        <v>TIENE STOCK PARA ABASTECER</v>
      </c>
    </row>
    <row r="235" spans="1:7" hidden="1" x14ac:dyDescent="0.25">
      <c r="A235" s="170" t="s">
        <v>3969</v>
      </c>
      <c r="B235" s="168" t="str">
        <f>VLOOKUP(Tabla14[[#This Row],[CODIGO]],FAMILIAS[],4,FALSE)</f>
        <v>STAR COLD</v>
      </c>
      <c r="C235" s="169">
        <f>VLOOKUP(Tabla14[[#This Row],[CODIGO]],STOCKSANLUIS[],10,FALSE)</f>
        <v>104</v>
      </c>
      <c r="D235" s="169">
        <f>VLOOKUP(Tabla14[[#This Row],[CODIGO]],STOCK_PUENTEPIEDRA[],8,FALSE)</f>
        <v>242</v>
      </c>
      <c r="E235" s="169">
        <v>100</v>
      </c>
      <c r="F235" s="175">
        <f>Tabla14[[#This Row],[CANTIDAD PROMEDIO]]-Tabla14[[#This Row],[ STOCK ALM01]]</f>
        <v>-4</v>
      </c>
      <c r="G235" s="168" t="str">
        <f>IF(Tabla14[[#This Row],[REQUERIMIENTO]]&gt;Tabla14[[#This Row],[ STOCK ALM05]],"RQ ES MAYOR","TIENE STOCK PARA ABASTECER")</f>
        <v>TIENE STOCK PARA ABASTECER</v>
      </c>
    </row>
    <row r="236" spans="1:7" hidden="1" x14ac:dyDescent="0.25">
      <c r="A236" s="170" t="s">
        <v>3953</v>
      </c>
      <c r="B236" s="168" t="str">
        <f>VLOOKUP(Tabla14[[#This Row],[CODIGO]],FAMILIAS[],4,FALSE)</f>
        <v>STAR COLD</v>
      </c>
      <c r="C236" s="169">
        <f>VLOOKUP(Tabla14[[#This Row],[CODIGO]],STOCKSANLUIS[],10,FALSE)</f>
        <v>100</v>
      </c>
      <c r="D236" s="169">
        <f>VLOOKUP(Tabla14[[#This Row],[CODIGO]],STOCK_PUENTEPIEDRA[],8,FALSE)</f>
        <v>120</v>
      </c>
      <c r="E236" s="169">
        <v>100</v>
      </c>
      <c r="F236" s="175">
        <f>Tabla14[[#This Row],[CANTIDAD PROMEDIO]]-Tabla14[[#This Row],[ STOCK ALM01]]</f>
        <v>0</v>
      </c>
      <c r="G236" s="168" t="str">
        <f>IF(Tabla14[[#This Row],[REQUERIMIENTO]]&gt;Tabla14[[#This Row],[ STOCK ALM05]],"RQ ES MAYOR","TIENE STOCK PARA ABASTECER")</f>
        <v>TIENE STOCK PARA ABASTECER</v>
      </c>
    </row>
    <row r="237" spans="1:7" hidden="1" x14ac:dyDescent="0.25">
      <c r="A237" s="170" t="s">
        <v>3961</v>
      </c>
      <c r="B237" s="168" t="str">
        <f>VLOOKUP(Tabla14[[#This Row],[CODIGO]],FAMILIAS[],4,FALSE)</f>
        <v>STAR COLD</v>
      </c>
      <c r="C237" s="169">
        <f>VLOOKUP(Tabla14[[#This Row],[CODIGO]],STOCKSANLUIS[],10,FALSE)</f>
        <v>0</v>
      </c>
      <c r="D237" s="169">
        <f>VLOOKUP(Tabla14[[#This Row],[CODIGO]],STOCK_PUENTEPIEDRA[],8,FALSE)</f>
        <v>29</v>
      </c>
      <c r="E237" s="169">
        <v>100</v>
      </c>
      <c r="F237" s="175">
        <f>Tabla14[[#This Row],[CANTIDAD PROMEDIO]]-Tabla14[[#This Row],[ STOCK ALM01]]</f>
        <v>100</v>
      </c>
      <c r="G237" s="168" t="str">
        <f>IF(Tabla14[[#This Row],[REQUERIMIENTO]]&gt;Tabla14[[#This Row],[ STOCK ALM05]],"RQ ES MAYOR","TIENE STOCK PARA ABASTECER")</f>
        <v>RQ ES MAYOR</v>
      </c>
    </row>
    <row r="238" spans="1:7" hidden="1" x14ac:dyDescent="0.25">
      <c r="A238" s="170" t="s">
        <v>22048</v>
      </c>
      <c r="B238" s="168" t="str">
        <f>VLOOKUP(Tabla14[[#This Row],[CODIGO]],FAMILIAS[],4,FALSE)</f>
        <v>STAR COLD</v>
      </c>
      <c r="C238" s="169">
        <f>VLOOKUP(Tabla14[[#This Row],[CODIGO]],STOCKSANLUIS[],10,FALSE)</f>
        <v>0</v>
      </c>
      <c r="D238" s="169">
        <f>VLOOKUP(Tabla14[[#This Row],[CODIGO]],STOCK_PUENTEPIEDRA[],8,FALSE)</f>
        <v>0</v>
      </c>
      <c r="E238" s="169">
        <v>42</v>
      </c>
      <c r="F238" s="175">
        <f>Tabla14[[#This Row],[CANTIDAD PROMEDIO]]-Tabla14[[#This Row],[ STOCK ALM01]]</f>
        <v>42</v>
      </c>
      <c r="G238" s="168" t="str">
        <f>IF(Tabla14[[#This Row],[REQUERIMIENTO]]&gt;Tabla14[[#This Row],[ STOCK ALM05]],"RQ ES MAYOR","TIENE STOCK PARA ABASTECER")</f>
        <v>RQ ES MAYOR</v>
      </c>
    </row>
    <row r="239" spans="1:7" hidden="1" x14ac:dyDescent="0.25">
      <c r="A239" s="170" t="s">
        <v>22050</v>
      </c>
      <c r="B239" s="168" t="str">
        <f>VLOOKUP(Tabla14[[#This Row],[CODIGO]],FAMILIAS[],4,FALSE)</f>
        <v>STAR COLD</v>
      </c>
      <c r="C239" s="169">
        <f>VLOOKUP(Tabla14[[#This Row],[CODIGO]],STOCKSANLUIS[],10,FALSE)</f>
        <v>33</v>
      </c>
      <c r="D239" s="169">
        <f>VLOOKUP(Tabla14[[#This Row],[CODIGO]],STOCK_PUENTEPIEDRA[],8,FALSE)</f>
        <v>0</v>
      </c>
      <c r="E239" s="169">
        <v>40</v>
      </c>
      <c r="F239" s="175">
        <f>Tabla14[[#This Row],[CANTIDAD PROMEDIO]]-Tabla14[[#This Row],[ STOCK ALM01]]</f>
        <v>7</v>
      </c>
      <c r="G239" s="168" t="str">
        <f>IF(Tabla14[[#This Row],[REQUERIMIENTO]]&gt;Tabla14[[#This Row],[ STOCK ALM05]],"RQ ES MAYOR","TIENE STOCK PARA ABASTECER")</f>
        <v>RQ ES MAYOR</v>
      </c>
    </row>
    <row r="240" spans="1:7" hidden="1" x14ac:dyDescent="0.25">
      <c r="A240" s="170" t="s">
        <v>22052</v>
      </c>
      <c r="B240" s="168" t="str">
        <f>VLOOKUP(Tabla14[[#This Row],[CODIGO]],FAMILIAS[],4,FALSE)</f>
        <v>STAR COLD</v>
      </c>
      <c r="C240" s="169">
        <f>VLOOKUP(Tabla14[[#This Row],[CODIGO]],STOCKSANLUIS[],10,FALSE)</f>
        <v>0</v>
      </c>
      <c r="D240" s="169">
        <f>VLOOKUP(Tabla14[[#This Row],[CODIGO]],STOCK_PUENTEPIEDRA[],8,FALSE)</f>
        <v>0</v>
      </c>
      <c r="E240" s="169">
        <v>42</v>
      </c>
      <c r="F240" s="175">
        <f>Tabla14[[#This Row],[CANTIDAD PROMEDIO]]-Tabla14[[#This Row],[ STOCK ALM01]]</f>
        <v>42</v>
      </c>
      <c r="G240" s="168" t="str">
        <f>IF(Tabla14[[#This Row],[REQUERIMIENTO]]&gt;Tabla14[[#This Row],[ STOCK ALM05]],"RQ ES MAYOR","TIENE STOCK PARA ABASTECER")</f>
        <v>RQ ES MAYOR</v>
      </c>
    </row>
    <row r="241" spans="1:7" hidden="1" x14ac:dyDescent="0.25">
      <c r="A241" s="216" t="s">
        <v>3677</v>
      </c>
      <c r="B241" s="213" t="str">
        <f>VLOOKUP(Tabla14[[#This Row],[CODIGO]],FAMILIAS[],4,FALSE)</f>
        <v>TECNOLATINA</v>
      </c>
      <c r="C241" s="214">
        <f>VLOOKUP(Tabla14[[#This Row],[CODIGO]],STOCKSANLUIS[],10,FALSE)</f>
        <v>46.660000000000082</v>
      </c>
      <c r="D241" s="214">
        <f>VLOOKUP(Tabla14[[#This Row],[CODIGO]],STOCK_PUENTEPIEDRA[],8,FALSE)</f>
        <v>63.1</v>
      </c>
      <c r="E241" s="214">
        <v>400</v>
      </c>
      <c r="F241" s="215">
        <f>Tabla14[[#This Row],[CANTIDAD PROMEDIO]]-Tabla14[[#This Row],[ STOCK ALM01]]</f>
        <v>353.33999999999992</v>
      </c>
      <c r="G241" s="213" t="str">
        <f>IF(Tabla14[[#This Row],[REQUERIMIENTO]]&gt;Tabla14[[#This Row],[ STOCK ALM05]],"RQ ES MAYOR","TIENE STOCK PARA ABASTECER")</f>
        <v>RQ ES MAYOR</v>
      </c>
    </row>
    <row r="242" spans="1:7" x14ac:dyDescent="0.25">
      <c r="A242" s="216" t="s">
        <v>3678</v>
      </c>
      <c r="B242" s="213" t="str">
        <f>VLOOKUP(Tabla14[[#This Row],[CODIGO]],FAMILIAS[],4,FALSE)</f>
        <v>TECNOLATINA</v>
      </c>
      <c r="C242" s="214">
        <f>VLOOKUP(Tabla14[[#This Row],[CODIGO]],STOCKSANLUIS[],10,FALSE)</f>
        <v>561.97000000000025</v>
      </c>
      <c r="D242" s="214">
        <f>VLOOKUP(Tabla14[[#This Row],[CODIGO]],STOCK_PUENTEPIEDRA[],8,FALSE)</f>
        <v>2065.9</v>
      </c>
      <c r="E242" s="214">
        <v>700</v>
      </c>
      <c r="F242" s="215">
        <f>Tabla14[[#This Row],[CANTIDAD PROMEDIO]]-Tabla14[[#This Row],[ STOCK ALM01]]</f>
        <v>138.02999999999975</v>
      </c>
      <c r="G242" s="213" t="str">
        <f>IF(Tabla14[[#This Row],[REQUERIMIENTO]]&gt;Tabla14[[#This Row],[ STOCK ALM05]],"RQ ES MAYOR","TIENE STOCK PARA ABASTECER")</f>
        <v>TIENE STOCK PARA ABASTECER</v>
      </c>
    </row>
    <row r="243" spans="1:7" x14ac:dyDescent="0.25">
      <c r="A243" s="244" t="s">
        <v>3406</v>
      </c>
      <c r="B243" s="210" t="str">
        <f>VLOOKUP(Tabla14[[#This Row],[CODIGO]],FAMILIAS[],4,FALSE)</f>
        <v>HARRIS</v>
      </c>
      <c r="C243" s="207">
        <f>VLOOKUP(Tabla14[[#This Row],[CODIGO]],STOCKSANLUIS[],10,FALSE)</f>
        <v>45</v>
      </c>
      <c r="D243" s="207">
        <f>VLOOKUP(Tabla14[[#This Row],[CODIGO]],STOCK_PUENTEPIEDRA[],8,FALSE)</f>
        <v>103</v>
      </c>
      <c r="E243" s="207">
        <v>50</v>
      </c>
      <c r="F243" s="211">
        <f>Tabla14[[#This Row],[CANTIDAD PROMEDIO]]-Tabla14[[#This Row],[ STOCK ALM01]]</f>
        <v>5</v>
      </c>
      <c r="G243" s="210" t="str">
        <f>IF(Tabla14[[#This Row],[REQUERIMIENTO]]&gt;Tabla14[[#This Row],[ STOCK ALM05]],"RQ ES MAYOR","TIENE STOCK PARA ABASTECER")</f>
        <v>TIENE STOCK PARA ABASTECER</v>
      </c>
    </row>
    <row r="244" spans="1:7" x14ac:dyDescent="0.25">
      <c r="A244" s="244" t="s">
        <v>19300</v>
      </c>
      <c r="B244" s="210" t="str">
        <f>VLOOKUP(Tabla14[[#This Row],[CODIGO]],FAMILIAS[],4,FALSE)</f>
        <v>EVERFROST</v>
      </c>
      <c r="C244" s="207">
        <f>VLOOKUP(Tabla14[[#This Row],[CODIGO]],STOCKSANLUIS[],10,FALSE)</f>
        <v>41</v>
      </c>
      <c r="D244" s="207">
        <f>VLOOKUP(Tabla14[[#This Row],[CODIGO]],STOCK_PUENTEPIEDRA[],8,FALSE)</f>
        <v>8626</v>
      </c>
      <c r="E244" s="207">
        <v>140</v>
      </c>
      <c r="F244" s="211">
        <f>Tabla14[[#This Row],[CANTIDAD PROMEDIO]]-Tabla14[[#This Row],[ STOCK ALM01]]</f>
        <v>99</v>
      </c>
      <c r="G244" s="210" t="str">
        <f>IF(Tabla14[[#This Row],[REQUERIMIENTO]]&gt;Tabla14[[#This Row],[ STOCK ALM05]],"RQ ES MAYOR","TIENE STOCK PARA ABASTECER")</f>
        <v>TIENE STOCK PARA ABASTECER</v>
      </c>
    </row>
    <row r="245" spans="1:7" x14ac:dyDescent="0.25">
      <c r="A245" s="244" t="s">
        <v>19298</v>
      </c>
      <c r="B245" s="210" t="str">
        <f>VLOOKUP(Tabla14[[#This Row],[CODIGO]],FAMILIAS[],4,FALSE)</f>
        <v>EVERFROST</v>
      </c>
      <c r="C245" s="207">
        <f>VLOOKUP(Tabla14[[#This Row],[CODIGO]],STOCKSANLUIS[],10,FALSE)</f>
        <v>224</v>
      </c>
      <c r="D245" s="207">
        <f>VLOOKUP(Tabla14[[#This Row],[CODIGO]],STOCK_PUENTEPIEDRA[],8,FALSE)</f>
        <v>8990</v>
      </c>
      <c r="E245" s="207">
        <v>252</v>
      </c>
      <c r="F245" s="211">
        <f>Tabla14[[#This Row],[CANTIDAD PROMEDIO]]-Tabla14[[#This Row],[ STOCK ALM01]]</f>
        <v>28</v>
      </c>
      <c r="G245" s="210" t="str">
        <f>IF(Tabla14[[#This Row],[REQUERIMIENTO]]&gt;Tabla14[[#This Row],[ STOCK ALM05]],"RQ ES MAYOR","TIENE STOCK PARA ABASTECER")</f>
        <v>TIENE STOCK PARA ABASTECER</v>
      </c>
    </row>
    <row r="246" spans="1:7" hidden="1" x14ac:dyDescent="0.25">
      <c r="A246" s="244" t="s">
        <v>19299</v>
      </c>
      <c r="B246" s="210" t="str">
        <f>VLOOKUP(Tabla14[[#This Row],[CODIGO]],FAMILIAS[],4,FALSE)</f>
        <v>EVERFROST</v>
      </c>
      <c r="C246" s="207">
        <f>VLOOKUP(Tabla14[[#This Row],[CODIGO]],STOCKSANLUIS[],10,FALSE)</f>
        <v>350</v>
      </c>
      <c r="D246" s="207">
        <f>VLOOKUP(Tabla14[[#This Row],[CODIGO]],STOCK_PUENTEPIEDRA[],8,FALSE)</f>
        <v>5417</v>
      </c>
      <c r="E246" s="207">
        <v>336</v>
      </c>
      <c r="F246" s="211">
        <f>Tabla14[[#This Row],[CANTIDAD PROMEDIO]]-Tabla14[[#This Row],[ STOCK ALM01]]</f>
        <v>-14</v>
      </c>
      <c r="G246" s="210" t="str">
        <f>IF(Tabla14[[#This Row],[REQUERIMIENTO]]&gt;Tabla14[[#This Row],[ STOCK ALM05]],"RQ ES MAYOR","TIENE STOCK PARA ABASTECER")</f>
        <v>TIENE STOCK PARA ABASTECER</v>
      </c>
    </row>
    <row r="247" spans="1:7" x14ac:dyDescent="0.25">
      <c r="A247"/>
      <c r="B247"/>
      <c r="C247"/>
      <c r="D247"/>
      <c r="E247"/>
      <c r="F247"/>
      <c r="G247"/>
    </row>
    <row r="248" spans="1:7" x14ac:dyDescent="0.25">
      <c r="A248"/>
      <c r="B248"/>
      <c r="C248"/>
      <c r="D248"/>
      <c r="E248">
        <v>28</v>
      </c>
      <c r="F248"/>
      <c r="G248"/>
    </row>
    <row r="249" spans="1:7" x14ac:dyDescent="0.25">
      <c r="A249"/>
      <c r="B249"/>
      <c r="C249"/>
      <c r="D249"/>
      <c r="E249">
        <v>63</v>
      </c>
      <c r="F249"/>
      <c r="G249"/>
    </row>
    <row r="250" spans="1:7" x14ac:dyDescent="0.25">
      <c r="A250"/>
      <c r="B250"/>
      <c r="C250"/>
      <c r="D250"/>
      <c r="E250"/>
      <c r="F250"/>
      <c r="G250"/>
    </row>
    <row r="251" spans="1:7" x14ac:dyDescent="0.25">
      <c r="A251"/>
      <c r="B251"/>
      <c r="C251"/>
      <c r="D251"/>
      <c r="E251"/>
      <c r="F251"/>
      <c r="G251"/>
    </row>
    <row r="252" spans="1:7" x14ac:dyDescent="0.25">
      <c r="A252"/>
      <c r="B252"/>
      <c r="C252"/>
      <c r="D252"/>
      <c r="E252"/>
      <c r="F252"/>
      <c r="G252"/>
    </row>
    <row r="253" spans="1:7" x14ac:dyDescent="0.25">
      <c r="A253"/>
      <c r="B253"/>
      <c r="C253"/>
      <c r="D253"/>
      <c r="E253"/>
      <c r="F253"/>
      <c r="G253"/>
    </row>
    <row r="254" spans="1:7" x14ac:dyDescent="0.25">
      <c r="A254"/>
      <c r="B254"/>
      <c r="C254"/>
      <c r="D254"/>
      <c r="E254"/>
      <c r="F254"/>
      <c r="G254"/>
    </row>
    <row r="255" spans="1:7" x14ac:dyDescent="0.25">
      <c r="A255"/>
      <c r="B255"/>
      <c r="C255"/>
      <c r="D255"/>
      <c r="E255"/>
      <c r="F255"/>
      <c r="G255"/>
    </row>
    <row r="256" spans="1:7" x14ac:dyDescent="0.25">
      <c r="A256"/>
      <c r="B256"/>
      <c r="C256"/>
      <c r="D256"/>
      <c r="E256"/>
      <c r="F256"/>
      <c r="G256"/>
    </row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</sheetData>
  <phoneticPr fontId="3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24" filterMode="1"/>
  <dimension ref="A1:I48"/>
  <sheetViews>
    <sheetView zoomScale="90" zoomScaleNormal="90" workbookViewId="0">
      <selection activeCell="G47" sqref="G47"/>
    </sheetView>
  </sheetViews>
  <sheetFormatPr baseColWidth="10" defaultRowHeight="15" x14ac:dyDescent="0.25"/>
  <cols>
    <col min="2" max="2" width="17.5703125" bestFit="1" customWidth="1"/>
    <col min="3" max="3" width="38.140625" customWidth="1"/>
    <col min="4" max="5" width="11.42578125" customWidth="1"/>
    <col min="6" max="6" width="11.42578125" hidden="1" customWidth="1"/>
    <col min="7" max="7" width="17.140625" customWidth="1"/>
    <col min="8" max="8" width="16.140625" bestFit="1" customWidth="1"/>
    <col min="9" max="9" width="33" bestFit="1" customWidth="1"/>
  </cols>
  <sheetData>
    <row r="1" spans="1:9" x14ac:dyDescent="0.25">
      <c r="A1" s="248" t="s">
        <v>21575</v>
      </c>
      <c r="B1" s="248"/>
      <c r="C1" s="248"/>
      <c r="D1" s="248"/>
      <c r="E1" s="248"/>
      <c r="F1" s="248"/>
      <c r="G1" s="248"/>
      <c r="H1" s="248"/>
      <c r="I1" s="248"/>
    </row>
    <row r="2" spans="1:9" ht="30" x14ac:dyDescent="0.25">
      <c r="A2" s="66" t="s">
        <v>1</v>
      </c>
      <c r="B2" s="67" t="s">
        <v>19329</v>
      </c>
      <c r="C2" s="67" t="s">
        <v>19294</v>
      </c>
      <c r="D2" s="71" t="s">
        <v>21574</v>
      </c>
      <c r="E2" s="71" t="s">
        <v>21851</v>
      </c>
      <c r="F2" s="71" t="s">
        <v>21505</v>
      </c>
      <c r="G2" s="71" t="s">
        <v>21504</v>
      </c>
      <c r="H2" s="71" t="s">
        <v>19309</v>
      </c>
      <c r="I2" s="183" t="s">
        <v>22537</v>
      </c>
    </row>
    <row r="3" spans="1:9" hidden="1" x14ac:dyDescent="0.25">
      <c r="A3" s="65" t="s">
        <v>2587</v>
      </c>
      <c r="B3" s="63" t="str">
        <f>VLOOKUP(A3,STOCKSANLUIS[],5,FALSE)</f>
        <v>THE CHEMOURS</v>
      </c>
      <c r="C3" s="63" t="str">
        <f>VLOOKUP(A3,STOCKSANLUIS[],2,FALSE)</f>
        <v>GAS REFRIGERANTE FREON 404A -10.896 KG- CHEMOURS - CHINO</v>
      </c>
      <c r="D3" s="63">
        <f>VLOOKUP(A3,STOCKSANLUIS[],10,FALSE)</f>
        <v>0</v>
      </c>
      <c r="E3" s="63">
        <f>VLOOKUP(A3,STOCK_PUENTEPIEDRA[],8,FALSE)</f>
        <v>49</v>
      </c>
      <c r="F3" s="63">
        <v>24</v>
      </c>
      <c r="G3" s="73">
        <f>F3-D3</f>
        <v>24</v>
      </c>
      <c r="H3" s="74" t="str">
        <f>IF(G3&lt;0,"SOBRESTOCK",IF(G3=0,"STOCK ESTA OK","FALTA STOCKEAR"))</f>
        <v>FALTA STOCKEAR</v>
      </c>
      <c r="I3" t="str">
        <f>IF(E3&lt;F3,"NO CUENTA CON STOCK SUFICIENTE","TIENE STOCK SUFICIENTE")</f>
        <v>TIENE STOCK SUFICIENTE</v>
      </c>
    </row>
    <row r="4" spans="1:9" hidden="1" x14ac:dyDescent="0.25">
      <c r="A4" s="65" t="s">
        <v>3339</v>
      </c>
      <c r="B4" s="63" t="str">
        <f>VLOOKUP(A4,STOCKSANLUIS[],5,FALSE)</f>
        <v>ZHEJIANG YONGHE</v>
      </c>
      <c r="C4" s="63" t="str">
        <f>VLOOKUP(A4,STOCKSANLUIS[],2,FALSE)</f>
        <v>GAS REFRIGERANTE R134 - 13.6KG ICELOONG</v>
      </c>
      <c r="D4" s="63">
        <f>VLOOKUP(A4,STOCKSANLUIS[],10,FALSE)</f>
        <v>29</v>
      </c>
      <c r="E4" s="63">
        <f>VLOOKUP(A4,STOCK_PUENTEPIEDRA[],8,FALSE)</f>
        <v>1912</v>
      </c>
      <c r="F4" s="63">
        <v>20</v>
      </c>
      <c r="G4" s="73">
        <f t="shared" ref="G4:G41" si="0">F4-D4</f>
        <v>-9</v>
      </c>
      <c r="H4" s="74" t="str">
        <f t="shared" ref="H4:H19" si="1">IF(G4&lt;0,"SOBRESTOCK",IF(G4=0,"STOCK ESTA OK","FALTA STOCKEAR"))</f>
        <v>SOBRESTOCK</v>
      </c>
      <c r="I4" t="str">
        <f t="shared" ref="I4:I27" si="2">IF(E4&lt;F4,"NO CUENTA CON STOCK SUFICIENTE","TIENE STOCK SUFICIENTE")</f>
        <v>TIENE STOCK SUFICIENTE</v>
      </c>
    </row>
    <row r="5" spans="1:9" hidden="1" x14ac:dyDescent="0.25">
      <c r="A5" s="64" t="s">
        <v>3341</v>
      </c>
      <c r="B5" s="63" t="str">
        <f>VLOOKUP(A5,STOCKSANLUIS[],5,FALSE)</f>
        <v>ZHEJIANG YONGHE</v>
      </c>
      <c r="C5" s="63" t="str">
        <f>VLOOKUP(A5,STOCKSANLUIS[],2,FALSE)</f>
        <v>GAS REFRIGERANTE R404A -10.90KG ICELOONG</v>
      </c>
      <c r="D5" s="63">
        <f>VLOOKUP(A5,STOCKSANLUIS[],10,FALSE)</f>
        <v>29</v>
      </c>
      <c r="E5" s="63">
        <f>VLOOKUP(A5,STOCK_PUENTEPIEDRA[],8,FALSE)</f>
        <v>913</v>
      </c>
      <c r="F5" s="95">
        <v>20</v>
      </c>
      <c r="G5" s="73">
        <f t="shared" si="0"/>
        <v>-9</v>
      </c>
      <c r="H5" s="74" t="str">
        <f t="shared" si="1"/>
        <v>SOBRESTOCK</v>
      </c>
      <c r="I5" t="str">
        <f t="shared" si="2"/>
        <v>TIENE STOCK SUFICIENTE</v>
      </c>
    </row>
    <row r="6" spans="1:9" hidden="1" x14ac:dyDescent="0.25">
      <c r="A6" s="65" t="s">
        <v>3343</v>
      </c>
      <c r="B6" s="63" t="str">
        <f>VLOOKUP(A6,STOCKSANLUIS[],5,FALSE)</f>
        <v>ZHEJIANG YONGHE</v>
      </c>
      <c r="C6" s="63" t="str">
        <f>VLOOKUP(A6,STOCKSANLUIS[],2,FALSE)</f>
        <v>GAS REFRIGERANTE R410A -11.30KG ICELOONG</v>
      </c>
      <c r="D6" s="63">
        <f>VLOOKUP(A6,STOCKSANLUIS[],10,FALSE)</f>
        <v>21</v>
      </c>
      <c r="E6" s="63">
        <f>VLOOKUP(A6,STOCK_PUENTEPIEDRA[],8,FALSE)</f>
        <v>1208</v>
      </c>
      <c r="F6" s="63">
        <v>20</v>
      </c>
      <c r="G6" s="73">
        <f t="shared" si="0"/>
        <v>-1</v>
      </c>
      <c r="H6" s="74" t="str">
        <f t="shared" si="1"/>
        <v>SOBRESTOCK</v>
      </c>
      <c r="I6" t="str">
        <f t="shared" si="2"/>
        <v>TIENE STOCK SUFICIENTE</v>
      </c>
    </row>
    <row r="7" spans="1:9" x14ac:dyDescent="0.25">
      <c r="A7" s="64" t="s">
        <v>3345</v>
      </c>
      <c r="B7" s="63" t="str">
        <f>VLOOKUP(A7,STOCKSANLUIS[],5,FALSE)</f>
        <v>ZHEJIANG YONGHE</v>
      </c>
      <c r="C7" s="63" t="str">
        <f>VLOOKUP(A7,STOCKSANLUIS[],2,FALSE)</f>
        <v>GAS REFRIGERANTE R407C -11.3KG ICELOONG</v>
      </c>
      <c r="D7" s="63">
        <f>VLOOKUP(A7,STOCKSANLUIS[],10,FALSE)</f>
        <v>11</v>
      </c>
      <c r="E7" s="63">
        <f>VLOOKUP(A7,STOCK_PUENTEPIEDRA[],8,FALSE)</f>
        <v>90</v>
      </c>
      <c r="F7" s="95">
        <v>20</v>
      </c>
      <c r="G7" s="73">
        <f t="shared" si="0"/>
        <v>9</v>
      </c>
      <c r="H7" s="74" t="str">
        <f t="shared" si="1"/>
        <v>FALTA STOCKEAR</v>
      </c>
      <c r="I7" t="str">
        <f t="shared" si="2"/>
        <v>TIENE STOCK SUFICIENTE</v>
      </c>
    </row>
    <row r="8" spans="1:9" x14ac:dyDescent="0.25">
      <c r="A8" s="65" t="s">
        <v>3347</v>
      </c>
      <c r="B8" s="63" t="str">
        <f>VLOOKUP(A8,STOCKSANLUIS[],5,FALSE)</f>
        <v>ZHEJIANG YONGHE</v>
      </c>
      <c r="C8" s="63" t="str">
        <f>VLOOKUP(A8,STOCKSANLUIS[],2,FALSE)</f>
        <v>GAS REFRIGERANTE R507 -11.3KG ICELOONG</v>
      </c>
      <c r="D8" s="63">
        <f>VLOOKUP(A8,STOCKSANLUIS[],10,FALSE)</f>
        <v>0</v>
      </c>
      <c r="E8" s="63">
        <f>VLOOKUP(A8,STOCK_PUENTEPIEDRA[],8,FALSE)</f>
        <v>886</v>
      </c>
      <c r="F8" s="63">
        <v>20</v>
      </c>
      <c r="G8" s="73">
        <f t="shared" si="0"/>
        <v>20</v>
      </c>
      <c r="H8" s="74" t="str">
        <f t="shared" si="1"/>
        <v>FALTA STOCKEAR</v>
      </c>
      <c r="I8" t="str">
        <f t="shared" si="2"/>
        <v>TIENE STOCK SUFICIENTE</v>
      </c>
    </row>
    <row r="9" spans="1:9" hidden="1" x14ac:dyDescent="0.25">
      <c r="A9" s="62" t="s">
        <v>3983</v>
      </c>
      <c r="B9" s="73" t="str">
        <f>VLOOKUP(A9,STOCKSANLUIS[],5,FALSE)</f>
        <v>YONGAN</v>
      </c>
      <c r="C9" s="63" t="str">
        <f>VLOOKUP(A9,STOCKSANLUIS[],2,FALSE)</f>
        <v>GAS REFIGERANTE R22 -13.60 KG YONGAN</v>
      </c>
      <c r="D9" s="63">
        <f>VLOOKUP(A9,STOCKSANLUIS[],10,FALSE)</f>
        <v>0</v>
      </c>
      <c r="E9" s="63">
        <f>VLOOKUP(A9,STOCK_PUENTEPIEDRA[],8,FALSE)</f>
        <v>0</v>
      </c>
      <c r="F9" s="96">
        <v>24</v>
      </c>
      <c r="G9" s="73">
        <f t="shared" si="0"/>
        <v>24</v>
      </c>
      <c r="H9" s="74" t="str">
        <f t="shared" si="1"/>
        <v>FALTA STOCKEAR</v>
      </c>
      <c r="I9" t="str">
        <f t="shared" si="2"/>
        <v>NO CUENTA CON STOCK SUFICIENTE</v>
      </c>
    </row>
    <row r="10" spans="1:9" hidden="1" x14ac:dyDescent="0.25">
      <c r="A10" s="69" t="s">
        <v>3981</v>
      </c>
      <c r="B10" s="63" t="str">
        <f>VLOOKUP(A10,STOCKSANLUIS[],5,FALSE)</f>
        <v>ZHEJIANG YONGHE</v>
      </c>
      <c r="C10" s="63" t="str">
        <f>VLOOKUP(A10,STOCKSANLUIS[],2,FALSE)</f>
        <v>GAS REFRIGERANTE R32 -9.5KG ICELOONG</v>
      </c>
      <c r="D10" s="63">
        <f>VLOOKUP(A10,STOCKSANLUIS[],10,FALSE)</f>
        <v>15</v>
      </c>
      <c r="E10" s="63">
        <f>VLOOKUP(A10,STOCK_PUENTEPIEDRA[],8,FALSE)</f>
        <v>113</v>
      </c>
      <c r="F10" s="97">
        <v>15</v>
      </c>
      <c r="G10" s="73">
        <f t="shared" si="0"/>
        <v>0</v>
      </c>
      <c r="H10" s="74" t="str">
        <f t="shared" si="1"/>
        <v>STOCK ESTA OK</v>
      </c>
      <c r="I10" t="str">
        <f t="shared" si="2"/>
        <v>TIENE STOCK SUFICIENTE</v>
      </c>
    </row>
    <row r="11" spans="1:9" x14ac:dyDescent="0.25">
      <c r="A11" s="6" t="s">
        <v>439</v>
      </c>
      <c r="B11" s="63" t="str">
        <f>VLOOKUP(A11,STOCKSANLUIS[],5,FALSE)</f>
        <v>BVA</v>
      </c>
      <c r="C11" s="63" t="str">
        <f>VLOOKUP(A11,STOCKSANLUIS[],2,FALSE)</f>
        <v>ACEITE MINERAL 3G SUPER - 1 GALÓN - BVA</v>
      </c>
      <c r="D11" s="63">
        <f>VLOOKUP(A11,STOCKSANLUIS[],10,FALSE)</f>
        <v>19</v>
      </c>
      <c r="E11" s="63">
        <f>VLOOKUP(A11,STOCK_PUENTEPIEDRA[],8,FALSE)</f>
        <v>140</v>
      </c>
      <c r="F11" s="97">
        <v>24</v>
      </c>
      <c r="G11" s="73">
        <f t="shared" si="0"/>
        <v>5</v>
      </c>
      <c r="H11" s="74" t="str">
        <f t="shared" si="1"/>
        <v>FALTA STOCKEAR</v>
      </c>
      <c r="I11" t="str">
        <f t="shared" si="2"/>
        <v>TIENE STOCK SUFICIENTE</v>
      </c>
    </row>
    <row r="12" spans="1:9" hidden="1" x14ac:dyDescent="0.25">
      <c r="A12" s="6" t="s">
        <v>443</v>
      </c>
      <c r="B12" s="63" t="str">
        <f>VLOOKUP(A12,STOCKSANLUIS[],5,FALSE)</f>
        <v>BVA</v>
      </c>
      <c r="C12" s="63" t="str">
        <f>VLOOKUP(A12,STOCKSANLUIS[],2,FALSE)</f>
        <v>ACEITE POLIOLESTER POE 32 - 1/4 GALON - BVA</v>
      </c>
      <c r="D12" s="63">
        <f>VLOOKUP(A12,STOCKSANLUIS[],10,FALSE)</f>
        <v>33</v>
      </c>
      <c r="E12" s="63">
        <f>VLOOKUP(A12,STOCK_PUENTEPIEDRA[],8,FALSE)</f>
        <v>73</v>
      </c>
      <c r="F12" s="97">
        <v>24</v>
      </c>
      <c r="G12" s="73">
        <f t="shared" si="0"/>
        <v>-9</v>
      </c>
      <c r="H12" s="74" t="str">
        <f t="shared" si="1"/>
        <v>SOBRESTOCK</v>
      </c>
      <c r="I12" t="str">
        <f t="shared" si="2"/>
        <v>TIENE STOCK SUFICIENTE</v>
      </c>
    </row>
    <row r="13" spans="1:9" x14ac:dyDescent="0.25">
      <c r="A13" s="6" t="s">
        <v>445</v>
      </c>
      <c r="B13" s="63" t="str">
        <f>VLOOKUP(A13,STOCKSANLUIS[],5,FALSE)</f>
        <v>BVA</v>
      </c>
      <c r="C13" s="63" t="str">
        <f>VLOOKUP(A13,STOCKSANLUIS[],2,FALSE)</f>
        <v xml:space="preserve">ACEITE POLIOLESTER POE 68 - 1/4 GALON - BVA </v>
      </c>
      <c r="D13" s="63">
        <f>VLOOKUP(A13,STOCKSANLUIS[],10,FALSE)</f>
        <v>23</v>
      </c>
      <c r="E13" s="63">
        <f>VLOOKUP(A13,STOCK_PUENTEPIEDRA[],8,FALSE)</f>
        <v>51</v>
      </c>
      <c r="F13" s="97">
        <v>24</v>
      </c>
      <c r="G13" s="73">
        <f t="shared" si="0"/>
        <v>1</v>
      </c>
      <c r="H13" s="74" t="str">
        <f t="shared" si="1"/>
        <v>FALTA STOCKEAR</v>
      </c>
      <c r="I13" t="str">
        <f t="shared" si="2"/>
        <v>TIENE STOCK SUFICIENTE</v>
      </c>
    </row>
    <row r="14" spans="1:9" hidden="1" x14ac:dyDescent="0.25">
      <c r="A14" s="6" t="s">
        <v>867</v>
      </c>
      <c r="B14" s="63" t="str">
        <f>VLOOKUP(A14,STOCKSANLUIS[],5,FALSE)</f>
        <v>BVA</v>
      </c>
      <c r="C14" s="63" t="str">
        <f>VLOOKUP(A14,STOCKSANLUIS[],2,FALSE)</f>
        <v>ACEITE POLIOLESTER POE 68 - 1 GALON - BVA</v>
      </c>
      <c r="D14" s="63">
        <f>VLOOKUP(A14,STOCKSANLUIS[],10,FALSE)</f>
        <v>50</v>
      </c>
      <c r="E14" s="63">
        <f>VLOOKUP(A14,STOCK_PUENTEPIEDRA[],8,FALSE)</f>
        <v>356</v>
      </c>
      <c r="F14" s="97">
        <v>32</v>
      </c>
      <c r="G14" s="73">
        <f t="shared" si="0"/>
        <v>-18</v>
      </c>
      <c r="H14" s="74" t="str">
        <f t="shared" si="1"/>
        <v>SOBRESTOCK</v>
      </c>
      <c r="I14" t="str">
        <f t="shared" si="2"/>
        <v>TIENE STOCK SUFICIENTE</v>
      </c>
    </row>
    <row r="15" spans="1:9" hidden="1" x14ac:dyDescent="0.25">
      <c r="A15" s="6" t="s">
        <v>927</v>
      </c>
      <c r="B15" s="63" t="str">
        <f>VLOOKUP(A15,STOCKSANLUIS[],5,FALSE)</f>
        <v>BVA</v>
      </c>
      <c r="C15" s="63" t="str">
        <f>VLOOKUP(A15,STOCKSANLUIS[],2,FALSE)</f>
        <v>ACEITE PARA BOMBA DE VACIO VAC 235- 1/4 GALON - BVA</v>
      </c>
      <c r="D15" s="63">
        <f>VLOOKUP(A15,STOCKSANLUIS[],10,FALSE)</f>
        <v>27</v>
      </c>
      <c r="E15" s="63">
        <f>VLOOKUP(A15,STOCK_PUENTEPIEDRA[],8,FALSE)</f>
        <v>137</v>
      </c>
      <c r="F15" s="97">
        <v>24</v>
      </c>
      <c r="G15" s="73">
        <f t="shared" si="0"/>
        <v>-3</v>
      </c>
      <c r="H15" s="74" t="str">
        <f t="shared" si="1"/>
        <v>SOBRESTOCK</v>
      </c>
      <c r="I15" t="str">
        <f t="shared" si="2"/>
        <v>TIENE STOCK SUFICIENTE</v>
      </c>
    </row>
    <row r="16" spans="1:9" hidden="1" x14ac:dyDescent="0.25">
      <c r="A16" s="6" t="s">
        <v>931</v>
      </c>
      <c r="B16" s="63" t="str">
        <f>VLOOKUP(A16,STOCKSANLUIS[],5,FALSE)</f>
        <v>BVA</v>
      </c>
      <c r="C16" s="63" t="str">
        <f>VLOOKUP(A16,STOCKSANLUIS[],2,FALSE)</f>
        <v>ACEITE POLIOLESTER POE 32 - 1 GALON - BVA</v>
      </c>
      <c r="D16" s="63">
        <f>VLOOKUP(A16,STOCKSANLUIS[],10,FALSE)</f>
        <v>24</v>
      </c>
      <c r="E16" s="63">
        <f>VLOOKUP(A16,STOCK_PUENTEPIEDRA[],8,FALSE)</f>
        <v>612</v>
      </c>
      <c r="F16" s="97">
        <v>24</v>
      </c>
      <c r="G16" s="73">
        <f t="shared" si="0"/>
        <v>0</v>
      </c>
      <c r="H16" s="74" t="str">
        <f t="shared" si="1"/>
        <v>STOCK ESTA OK</v>
      </c>
      <c r="I16" t="str">
        <f t="shared" si="2"/>
        <v>TIENE STOCK SUFICIENTE</v>
      </c>
    </row>
    <row r="17" spans="1:9" hidden="1" x14ac:dyDescent="0.25">
      <c r="A17" s="6" t="s">
        <v>2028</v>
      </c>
      <c r="B17" s="63" t="str">
        <f>VLOOKUP(A17,STOCKSANLUIS[],5,FALSE)</f>
        <v>BVA</v>
      </c>
      <c r="C17" s="63" t="str">
        <f>VLOOKUP(A17,STOCKSANLUIS[],2,FALSE)</f>
        <v xml:space="preserve">ACEITE POLIOLESTER POE 170 - 1 GALON - BVA  </v>
      </c>
      <c r="D17" s="63">
        <f>VLOOKUP(A17,STOCKSANLUIS[],10,FALSE)</f>
        <v>11</v>
      </c>
      <c r="E17" s="63">
        <f>VLOOKUP(A17,STOCK_PUENTEPIEDRA[],8,FALSE)</f>
        <v>9</v>
      </c>
      <c r="F17" s="97">
        <v>24</v>
      </c>
      <c r="G17" s="73">
        <f t="shared" si="0"/>
        <v>13</v>
      </c>
      <c r="H17" s="74" t="str">
        <f t="shared" si="1"/>
        <v>FALTA STOCKEAR</v>
      </c>
      <c r="I17" t="str">
        <f t="shared" si="2"/>
        <v>NO CUENTA CON STOCK SUFICIENTE</v>
      </c>
    </row>
    <row r="18" spans="1:9" hidden="1" x14ac:dyDescent="0.25">
      <c r="A18" s="6" t="s">
        <v>2719</v>
      </c>
      <c r="B18" s="63" t="str">
        <f>VLOOKUP(A18,STOCKSANLUIS[],5,FALSE)</f>
        <v>BVA</v>
      </c>
      <c r="C18" s="63" t="str">
        <f>VLOOKUP(A18,STOCKSANLUIS[],2,FALSE)</f>
        <v xml:space="preserve">ACEITE PARA BOMBA DE VACIO - 1 GALON - BVA </v>
      </c>
      <c r="D18" s="63">
        <f>VLOOKUP(A18,STOCKSANLUIS[],10,FALSE)</f>
        <v>26</v>
      </c>
      <c r="E18" s="63">
        <f>VLOOKUP(A18,STOCK_PUENTEPIEDRA[],8,FALSE)</f>
        <v>174</v>
      </c>
      <c r="F18" s="97">
        <v>24</v>
      </c>
      <c r="G18" s="73">
        <f t="shared" si="0"/>
        <v>-2</v>
      </c>
      <c r="H18" s="74" t="str">
        <f t="shared" si="1"/>
        <v>SOBRESTOCK</v>
      </c>
      <c r="I18" t="str">
        <f t="shared" si="2"/>
        <v>TIENE STOCK SUFICIENTE</v>
      </c>
    </row>
    <row r="19" spans="1:9" hidden="1" x14ac:dyDescent="0.25">
      <c r="A19" s="6" t="s">
        <v>21550</v>
      </c>
      <c r="B19" s="63" t="str">
        <f>VLOOKUP(A19,STOCKSANLUIS[],5,FALSE)</f>
        <v>NU CALGON</v>
      </c>
      <c r="C19" s="63" t="str">
        <f>VLOOKUP(A19,STOCKSANLUIS[],2,FALSE)</f>
        <v>MICRO LEAK DETECTOR CAL-BLUE - 1/4 GALON - 4182-24 - NU CALGON</v>
      </c>
      <c r="D19" s="63">
        <f>VLOOKUP(A19,STOCKSANLUIS[],10,FALSE)</f>
        <v>24</v>
      </c>
      <c r="E19" s="63">
        <f>VLOOKUP(A19,STOCK_PUENTEPIEDRA[],8,FALSE)</f>
        <v>84</v>
      </c>
      <c r="F19" s="97">
        <v>24</v>
      </c>
      <c r="G19" s="73">
        <f t="shared" si="0"/>
        <v>0</v>
      </c>
      <c r="H19" s="74" t="str">
        <f t="shared" si="1"/>
        <v>STOCK ESTA OK</v>
      </c>
      <c r="I19" t="str">
        <f t="shared" si="2"/>
        <v>TIENE STOCK SUFICIENTE</v>
      </c>
    </row>
    <row r="20" spans="1:9" hidden="1" x14ac:dyDescent="0.25">
      <c r="A20" s="6" t="s">
        <v>21734</v>
      </c>
      <c r="B20" s="63" t="str">
        <f>VLOOKUP(A20,STOCKSANLUIS[],5,FALSE)</f>
        <v>ZHEJIANG YONGHE</v>
      </c>
      <c r="C20" s="63" t="str">
        <f>VLOOKUP(A20,STOCKSANLUIS[],2,FALSE)</f>
        <v>GAS REFRIGERANTE R134A  X 6.8 KG - ICELOONG</v>
      </c>
      <c r="D20" s="63">
        <f>VLOOKUP(A20,STOCKSANLUIS[],10,FALSE)</f>
        <v>0</v>
      </c>
      <c r="E20" s="63">
        <f>VLOOKUP(A20,STOCK_PUENTEPIEDRA[],8,FALSE)</f>
        <v>0</v>
      </c>
      <c r="F20" s="97">
        <v>40</v>
      </c>
      <c r="G20" s="73">
        <f t="shared" si="0"/>
        <v>40</v>
      </c>
      <c r="H20" s="74" t="str">
        <f>IF(G20&lt;0,"SOBRESTOCK",IF(G20=0,"STOCK ESTA OK","FALTA STOCKEAR"))</f>
        <v>FALTA STOCKEAR</v>
      </c>
      <c r="I20" t="str">
        <f t="shared" si="2"/>
        <v>NO CUENTA CON STOCK SUFICIENTE</v>
      </c>
    </row>
    <row r="21" spans="1:9" hidden="1" x14ac:dyDescent="0.25">
      <c r="A21" s="128" t="s">
        <v>3802</v>
      </c>
      <c r="B21" s="63" t="str">
        <f>VLOOKUP(A21,STOCKSANLUIS[],5,FALSE)</f>
        <v>FLYER</v>
      </c>
      <c r="C21" s="63" t="str">
        <f>VLOOKUP(A21,STOCKSANLUIS[],2,FALSE)</f>
        <v>GAS REFRIGERANTE R134A - 13.6KG FLYER</v>
      </c>
      <c r="D21" s="63">
        <f>VLOOKUP(A21,STOCKSANLUIS[],10,FALSE)</f>
        <v>0</v>
      </c>
      <c r="E21" s="63">
        <f>VLOOKUP(A21,STOCK_PUENTEPIEDRA[],8,FALSE)</f>
        <v>0</v>
      </c>
      <c r="F21" s="31">
        <v>24</v>
      </c>
      <c r="G21" s="73">
        <f t="shared" si="0"/>
        <v>24</v>
      </c>
      <c r="H21" s="74" t="str">
        <f t="shared" ref="H21:H26" si="3">IF(G21&lt;0,"SOBRESTOCK",IF(G21=0,"STOCK ESTA OK","FALTA STOCKEAR"))</f>
        <v>FALTA STOCKEAR</v>
      </c>
      <c r="I21" t="str">
        <f t="shared" si="2"/>
        <v>NO CUENTA CON STOCK SUFICIENTE</v>
      </c>
    </row>
    <row r="22" spans="1:9" hidden="1" x14ac:dyDescent="0.25">
      <c r="A22" s="128" t="s">
        <v>3806</v>
      </c>
      <c r="B22" s="63" t="str">
        <f>VLOOKUP(A22,STOCKSANLUIS[],5,FALSE)</f>
        <v>FLYER</v>
      </c>
      <c r="C22" s="63" t="str">
        <f>VLOOKUP(A22,STOCKSANLUIS[],2,FALSE)</f>
        <v>GAS REFRIGERANTE R410A -11.30KG FLYER</v>
      </c>
      <c r="D22" s="63">
        <f>VLOOKUP(A22,STOCKSANLUIS[],10,FALSE)</f>
        <v>0</v>
      </c>
      <c r="E22" s="63">
        <f>VLOOKUP(A22,STOCK_PUENTEPIEDRA[],8,FALSE)</f>
        <v>0</v>
      </c>
      <c r="F22" s="31">
        <v>24</v>
      </c>
      <c r="G22" s="73">
        <f t="shared" si="0"/>
        <v>24</v>
      </c>
      <c r="H22" s="74" t="str">
        <f t="shared" si="3"/>
        <v>FALTA STOCKEAR</v>
      </c>
      <c r="I22" t="str">
        <f t="shared" si="2"/>
        <v>NO CUENTA CON STOCK SUFICIENTE</v>
      </c>
    </row>
    <row r="23" spans="1:9" hidden="1" x14ac:dyDescent="0.25">
      <c r="A23" s="129" t="s">
        <v>21864</v>
      </c>
      <c r="B23" s="63" t="str">
        <f>VLOOKUP(A23,STOCKSANLUIS[],5,FALSE)</f>
        <v>FLYER</v>
      </c>
      <c r="C23" s="63" t="str">
        <f>VLOOKUP(A23,STOCKSANLUIS[],2,FALSE)</f>
        <v>GAS REFRIGERANTE R22 - 13.6 KG FLYER</v>
      </c>
      <c r="D23" s="63">
        <f>VLOOKUP(A23,STOCKSANLUIS[],10,FALSE)</f>
        <v>0</v>
      </c>
      <c r="E23" s="63">
        <f>VLOOKUP(A23,STOCK_PUENTEPIEDRA[],8,FALSE)</f>
        <v>0</v>
      </c>
      <c r="F23" s="31">
        <v>24</v>
      </c>
      <c r="G23" s="73">
        <f t="shared" si="0"/>
        <v>24</v>
      </c>
      <c r="H23" s="74" t="str">
        <f t="shared" si="3"/>
        <v>FALTA STOCKEAR</v>
      </c>
      <c r="I23" t="str">
        <f t="shared" si="2"/>
        <v>NO CUENTA CON STOCK SUFICIENTE</v>
      </c>
    </row>
    <row r="24" spans="1:9" hidden="1" x14ac:dyDescent="0.25">
      <c r="A24" s="130" t="s">
        <v>21866</v>
      </c>
      <c r="B24" s="63" t="str">
        <f>VLOOKUP(A24,STOCKSANLUIS[],5,FALSE)</f>
        <v>FLYER</v>
      </c>
      <c r="C24" s="63" t="str">
        <f>VLOOKUP(A24,STOCKSANLUIS[],2,FALSE)</f>
        <v>GAS REFRIGERANTE R290 -5 KG FLYER</v>
      </c>
      <c r="D24" s="63">
        <f>VLOOKUP(A24,STOCKSANLUIS[],10,FALSE)</f>
        <v>0</v>
      </c>
      <c r="E24" s="63">
        <f>VLOOKUP(A24,STOCK_PUENTEPIEDRA[],8,FALSE)</f>
        <v>28</v>
      </c>
      <c r="F24" s="31">
        <v>24</v>
      </c>
      <c r="G24" s="73">
        <f t="shared" si="0"/>
        <v>24</v>
      </c>
      <c r="H24" s="74" t="str">
        <f t="shared" si="3"/>
        <v>FALTA STOCKEAR</v>
      </c>
      <c r="I24" t="str">
        <f t="shared" si="2"/>
        <v>TIENE STOCK SUFICIENTE</v>
      </c>
    </row>
    <row r="25" spans="1:9" hidden="1" x14ac:dyDescent="0.25">
      <c r="A25" s="129" t="s">
        <v>21868</v>
      </c>
      <c r="B25" s="63" t="str">
        <f>VLOOKUP(A25,STOCKSANLUIS[],5,FALSE)</f>
        <v>FLYER</v>
      </c>
      <c r="C25" s="63" t="str">
        <f>VLOOKUP(A25,STOCKSANLUIS[],2,FALSE)</f>
        <v>GAS REFRIGERANTE R290 -370 GR FLYER -(TAPA CON VALVULA)</v>
      </c>
      <c r="D25" s="63">
        <f>VLOOKUP(A25,STOCKSANLUIS[],10,FALSE)</f>
        <v>0</v>
      </c>
      <c r="E25" s="63">
        <f>VLOOKUP(A25,STOCK_PUENTEPIEDRA[],8,FALSE)</f>
        <v>1208</v>
      </c>
      <c r="F25" s="31">
        <v>60</v>
      </c>
      <c r="G25" s="73">
        <f t="shared" si="0"/>
        <v>60</v>
      </c>
      <c r="H25" s="74" t="str">
        <f t="shared" si="3"/>
        <v>FALTA STOCKEAR</v>
      </c>
      <c r="I25" t="str">
        <f t="shared" si="2"/>
        <v>TIENE STOCK SUFICIENTE</v>
      </c>
    </row>
    <row r="26" spans="1:9" hidden="1" x14ac:dyDescent="0.25">
      <c r="A26" s="130" t="s">
        <v>21870</v>
      </c>
      <c r="B26" s="63" t="str">
        <f>VLOOKUP(A26,STOCKSANLUIS[],5,FALSE)</f>
        <v>FLYER</v>
      </c>
      <c r="C26" s="63" t="str">
        <f>VLOOKUP(A26,STOCKSANLUIS[],2,FALSE)</f>
        <v>GAS REFRIGERANTE R600 -420 GR FLYER - (TAPA CON VALVULA)</v>
      </c>
      <c r="D26" s="63">
        <f>VLOOKUP(A26,STOCKSANLUIS[],10,FALSE)</f>
        <v>0</v>
      </c>
      <c r="E26" s="63">
        <f>VLOOKUP(A26,STOCK_PUENTEPIEDRA[],8,FALSE)</f>
        <v>0</v>
      </c>
      <c r="F26" s="31">
        <v>60</v>
      </c>
      <c r="G26" s="73">
        <f t="shared" si="0"/>
        <v>60</v>
      </c>
      <c r="H26" s="74" t="str">
        <f t="shared" si="3"/>
        <v>FALTA STOCKEAR</v>
      </c>
      <c r="I26" t="str">
        <f t="shared" si="2"/>
        <v>NO CUENTA CON STOCK SUFICIENTE</v>
      </c>
    </row>
    <row r="27" spans="1:9" x14ac:dyDescent="0.25">
      <c r="A27" s="6" t="s">
        <v>441</v>
      </c>
      <c r="B27" s="63" t="str">
        <f>VLOOKUP(A27,STOCKSANLUIS[],5,FALSE)</f>
        <v>BVA</v>
      </c>
      <c r="C27" s="63" t="str">
        <f>VLOOKUP(A27,STOCKSANLUIS[],2,FALSE)</f>
        <v>ACEITE MINERAL 4G SUPER - 1 GALON - BVA</v>
      </c>
      <c r="D27" s="63">
        <f>VLOOKUP(A27,STOCKSANLUIS[],10,FALSE)</f>
        <v>19</v>
      </c>
      <c r="E27" s="63">
        <f>VLOOKUP(A27,STOCK_PUENTEPIEDRA[],8,FALSE)</f>
        <v>83</v>
      </c>
      <c r="F27" s="31">
        <v>24</v>
      </c>
      <c r="G27" s="73">
        <f t="shared" si="0"/>
        <v>5</v>
      </c>
      <c r="H27" s="74" t="str">
        <f>IF(G27&lt;0,"SOBRESTOCK",IF(G27=0,"STOCK ESTA OK","FALTA STOCKEAR"))</f>
        <v>FALTA STOCKEAR</v>
      </c>
      <c r="I27" t="str">
        <f t="shared" si="2"/>
        <v>TIENE STOCK SUFICIENTE</v>
      </c>
    </row>
    <row r="28" spans="1:9" x14ac:dyDescent="0.25">
      <c r="A28" s="6" t="s">
        <v>2490</v>
      </c>
      <c r="B28" s="63" t="str">
        <f>VLOOKUP(A28,STOCKSANLUIS[],5,FALSE)</f>
        <v>NU CALGON</v>
      </c>
      <c r="C28" s="63" t="str">
        <f>VLOOKUP(A28,STOCKSANLUIS[],2,FALSE)</f>
        <v>LIMPIADOR PARA CONDENSADOR - NU-BRITE - 1GALON - NU CALGON</v>
      </c>
      <c r="D28" s="63">
        <f>VLOOKUP(A28,STOCKSANLUIS[],10,FALSE)</f>
        <v>12</v>
      </c>
      <c r="E28" s="63">
        <f>VLOOKUP(A28,STOCK_PUENTEPIEDRA[],8,FALSE)</f>
        <v>1866</v>
      </c>
      <c r="F28" s="31">
        <v>24</v>
      </c>
      <c r="G28" s="73">
        <f t="shared" si="0"/>
        <v>12</v>
      </c>
      <c r="H28" s="74" t="str">
        <f>IF(G28&lt;0,"SOBRESTOCK",IF(G28=0,"STOCK ESTA OK","FALTA STOCKEAR"))</f>
        <v>FALTA STOCKEAR</v>
      </c>
      <c r="I28" t="str">
        <f>IF(E28&lt;F28,"NO CUENTA CON STOCK SUFICIENTE","TIENE STOCK SUFICIENTE")</f>
        <v>TIENE STOCK SUFICIENTE</v>
      </c>
    </row>
    <row r="29" spans="1:9" x14ac:dyDescent="0.25">
      <c r="A29" s="6" t="s">
        <v>2466</v>
      </c>
      <c r="B29" s="63" t="str">
        <f>VLOOKUP(A29,STOCKSANLUIS[],5,FALSE)</f>
        <v>NU CALGON</v>
      </c>
      <c r="C29" s="63" t="str">
        <f>VLOOKUP(A29,STOCKSANLUIS[],2,FALSE)</f>
        <v>LIMPIADOR PARA EVAPORADOR - EVAP POWR-C - 1GALON - NU CALGON</v>
      </c>
      <c r="D29" s="63">
        <f>VLOOKUP(A29,STOCKSANLUIS[],10,FALSE)</f>
        <v>18</v>
      </c>
      <c r="E29" s="63">
        <f>VLOOKUP(A29,STOCK_PUENTEPIEDRA[],8,FALSE)</f>
        <v>469</v>
      </c>
      <c r="F29" s="31">
        <v>24</v>
      </c>
      <c r="G29" s="73">
        <f t="shared" si="0"/>
        <v>6</v>
      </c>
      <c r="H29" s="74" t="str">
        <f>IF(G29&lt;0,"SOBRESTOCK",IF(G29=0,"STOCK ESTA OK","FALTA STOCKEAR"))</f>
        <v>FALTA STOCKEAR</v>
      </c>
      <c r="I29" t="str">
        <f>IF(E29&lt;F29,"NO CUENTA CON STOCK SUFICIENTE","TIENE STOCK SUFICIENTE")</f>
        <v>TIENE STOCK SUFICIENTE</v>
      </c>
    </row>
    <row r="30" spans="1:9" hidden="1" x14ac:dyDescent="0.25">
      <c r="A30" s="6" t="s">
        <v>2691</v>
      </c>
      <c r="B30" s="63" t="str">
        <f>VLOOKUP(A30,STOCKSANLUIS[],5,FALSE)</f>
        <v>THE CHEMOURS</v>
      </c>
      <c r="C30" s="63" t="str">
        <f>VLOOKUP(A30,STOCKSANLUIS[],2,FALSE)</f>
        <v>GAS REFRIGERANTE FREON R-507 - 11.35 KG - CHEMOURS</v>
      </c>
      <c r="D30" s="63">
        <f>VLOOKUP(A30,STOCKSANLUIS[],10,FALSE)</f>
        <v>16</v>
      </c>
      <c r="E30" s="63">
        <f>VLOOKUP(A30,STOCK_PUENTEPIEDRA[],8,FALSE)</f>
        <v>42</v>
      </c>
      <c r="F30" s="31">
        <v>16</v>
      </c>
      <c r="G30" s="73">
        <f t="shared" si="0"/>
        <v>0</v>
      </c>
      <c r="H30" s="74" t="str">
        <f>IF(G30&lt;0,"SOBRESTOCK",IF(G30=0,"STOCK ESTA OK","FALTA STOCKEAR"))</f>
        <v>STOCK ESTA OK</v>
      </c>
      <c r="I30" t="str">
        <f>IF(E30&lt;F30,"NO CUENTA CON STOCK SUFICIENTE","TIENE STOCK SUFICIENTE")</f>
        <v>TIENE STOCK SUFICIENTE</v>
      </c>
    </row>
    <row r="31" spans="1:9" hidden="1" x14ac:dyDescent="0.25">
      <c r="A31" t="s">
        <v>2836</v>
      </c>
      <c r="B31" s="63" t="str">
        <f>VLOOKUP(A31,STOCKSANLUIS[],5,FALSE)</f>
        <v>THE CHEMOURS</v>
      </c>
      <c r="C31" s="63" t="str">
        <f>VLOOKUP(A31,STOCKSANLUIS[],2,FALSE)</f>
        <v>GAS REFRIGERANTE FREON R-134A - 13.62 KG - CHINO - CHEMOURS</v>
      </c>
      <c r="D31" s="63">
        <f>VLOOKUP(A31,STOCKSANLUIS[],10,FALSE)</f>
        <v>30</v>
      </c>
      <c r="E31" s="63">
        <f>VLOOKUP(A31,STOCK_PUENTEPIEDRA[],8,FALSE)</f>
        <v>84</v>
      </c>
      <c r="F31" s="31">
        <v>24</v>
      </c>
      <c r="G31" s="73">
        <f t="shared" si="0"/>
        <v>-6</v>
      </c>
      <c r="H31" s="74" t="str">
        <f t="shared" ref="H31:H38" si="4">IF(G31&lt;0,"SOBRESTOCK",IF(G31=0,"STOCK ESTA OK","FALTA STOCKEAR"))</f>
        <v>SOBRESTOCK</v>
      </c>
      <c r="I31" t="str">
        <f t="shared" ref="I31:I38" si="5">IF(E31&lt;F31,"NO CUENTA CON STOCK SUFICIENTE","TIENE STOCK SUFICIENTE")</f>
        <v>TIENE STOCK SUFICIENTE</v>
      </c>
    </row>
    <row r="32" spans="1:9" hidden="1" x14ac:dyDescent="0.25">
      <c r="A32" t="s">
        <v>2525</v>
      </c>
      <c r="B32" s="63" t="str">
        <f>VLOOKUP(A32,STOCKSANLUIS[],5,FALSE)</f>
        <v>THE CHEMOURS</v>
      </c>
      <c r="C32" s="63" t="str">
        <f>VLOOKUP(A32,STOCKSANLUIS[],2,FALSE)</f>
        <v>GAS REFRIGERANTE FREON MO49 PLUS - 340 GR - CAJA DE 12 - REEMPLAZO DEL R-12 - CHEMOURS</v>
      </c>
      <c r="D32" s="63">
        <f>VLOOKUP(A32,STOCKSANLUIS[],10,FALSE)</f>
        <v>63</v>
      </c>
      <c r="E32" s="63">
        <f>VLOOKUP(A32,STOCK_PUENTEPIEDRA[],8,FALSE)</f>
        <v>288</v>
      </c>
      <c r="F32" s="31">
        <v>60</v>
      </c>
      <c r="G32" s="73">
        <f t="shared" si="0"/>
        <v>-3</v>
      </c>
      <c r="H32" s="74" t="str">
        <f t="shared" si="4"/>
        <v>SOBRESTOCK</v>
      </c>
      <c r="I32" t="str">
        <f t="shared" si="5"/>
        <v>TIENE STOCK SUFICIENTE</v>
      </c>
    </row>
    <row r="33" spans="1:9" hidden="1" x14ac:dyDescent="0.25">
      <c r="A33" t="s">
        <v>2591</v>
      </c>
      <c r="B33" s="63" t="str">
        <f>VLOOKUP(A33,STOCKSANLUIS[],5,FALSE)</f>
        <v>THE CHEMOURS</v>
      </c>
      <c r="C33" s="63" t="str">
        <f>VLOOKUP(A33,STOCKSANLUIS[],2,FALSE)</f>
        <v>GAS REFRIGERANTE FREON-404 A  X 425 GR-CHEMOURS - CAJA DE 15- CHINO</v>
      </c>
      <c r="D33" s="63">
        <f>VLOOKUP(A33,STOCKSANLUIS[],10,FALSE)</f>
        <v>40</v>
      </c>
      <c r="E33" s="63">
        <f>VLOOKUP(A33,STOCK_PUENTEPIEDRA[],8,FALSE)</f>
        <v>435</v>
      </c>
      <c r="F33" s="31">
        <v>60</v>
      </c>
      <c r="G33" s="73">
        <f t="shared" si="0"/>
        <v>20</v>
      </c>
      <c r="H33" s="74" t="str">
        <f t="shared" si="4"/>
        <v>FALTA STOCKEAR</v>
      </c>
      <c r="I33" t="str">
        <f t="shared" si="5"/>
        <v>TIENE STOCK SUFICIENTE</v>
      </c>
    </row>
    <row r="34" spans="1:9" hidden="1" x14ac:dyDescent="0.25">
      <c r="A34" t="s">
        <v>2693</v>
      </c>
      <c r="B34" s="63" t="str">
        <f>VLOOKUP(A34,STOCKSANLUIS[],5,FALSE)</f>
        <v>THE CHEMOURS</v>
      </c>
      <c r="C34" s="63" t="str">
        <f>VLOOKUP(A34,STOCKSANLUIS[],2,FALSE)</f>
        <v>GAS REFRIGERANTE FREON R-410A - 11.35 KG - CHINO - CHEMOURS</v>
      </c>
      <c r="D34" s="63">
        <f>VLOOKUP(A34,STOCKSANLUIS[],10,FALSE)</f>
        <v>0</v>
      </c>
      <c r="E34" s="63">
        <f>VLOOKUP(A34,STOCK_PUENTEPIEDRA[],8,FALSE)</f>
        <v>0</v>
      </c>
      <c r="F34" s="31">
        <v>24</v>
      </c>
      <c r="G34" s="73">
        <f t="shared" si="0"/>
        <v>24</v>
      </c>
      <c r="H34" s="74" t="str">
        <f t="shared" si="4"/>
        <v>FALTA STOCKEAR</v>
      </c>
      <c r="I34" t="str">
        <f t="shared" si="5"/>
        <v>NO CUENTA CON STOCK SUFICIENTE</v>
      </c>
    </row>
    <row r="35" spans="1:9" hidden="1" x14ac:dyDescent="0.25">
      <c r="A35" t="s">
        <v>3092</v>
      </c>
      <c r="B35" s="63" t="str">
        <f>VLOOKUP(A35,STOCKSANLUIS[],5,FALSE)</f>
        <v>THE CHEMOURS</v>
      </c>
      <c r="C35" s="63" t="str">
        <f>VLOOKUP(A35,STOCKSANLUIS[],2,FALSE)</f>
        <v>GAS REFRIGERANTE R449A - OPTEON XP40 11.35KG/25LB DAC - USA - CHEMOURS</v>
      </c>
      <c r="D35" s="63">
        <f>VLOOKUP(A35,STOCKSANLUIS[],10,FALSE)</f>
        <v>0</v>
      </c>
      <c r="E35" s="63">
        <f>VLOOKUP(A35,STOCK_PUENTEPIEDRA[],8,FALSE)</f>
        <v>3</v>
      </c>
      <c r="F35" s="31">
        <v>25</v>
      </c>
      <c r="G35" s="73">
        <f t="shared" si="0"/>
        <v>25</v>
      </c>
      <c r="H35" s="74" t="str">
        <f t="shared" si="4"/>
        <v>FALTA STOCKEAR</v>
      </c>
      <c r="I35" t="str">
        <f t="shared" si="5"/>
        <v>NO CUENTA CON STOCK SUFICIENTE</v>
      </c>
    </row>
    <row r="36" spans="1:9" hidden="1" x14ac:dyDescent="0.25">
      <c r="A36" t="s">
        <v>3513</v>
      </c>
      <c r="B36" s="63" t="str">
        <f>VLOOKUP(A36,STOCKSANLUIS[],5,FALSE)</f>
        <v>THE CHEMOURS</v>
      </c>
      <c r="C36" s="63" t="str">
        <f>VLOOKUP(A36,STOCKSANLUIS[],2,FALSE)</f>
        <v>GAS REFRIGERANTE FREON 410A 650 GR -CHEMOURS - CAJA DE 12 -  CHINO</v>
      </c>
      <c r="D36" s="63">
        <f>VLOOKUP(A36,STOCKSANLUIS[],10,FALSE)</f>
        <v>0</v>
      </c>
      <c r="E36" s="63">
        <f>VLOOKUP(A36,STOCK_PUENTEPIEDRA[],8,FALSE)</f>
        <v>1</v>
      </c>
      <c r="F36" s="31">
        <v>60</v>
      </c>
      <c r="G36" s="73">
        <f t="shared" si="0"/>
        <v>60</v>
      </c>
      <c r="H36" s="74" t="str">
        <f t="shared" si="4"/>
        <v>FALTA STOCKEAR</v>
      </c>
      <c r="I36" t="str">
        <f t="shared" si="5"/>
        <v>NO CUENTA CON STOCK SUFICIENTE</v>
      </c>
    </row>
    <row r="37" spans="1:9" hidden="1" x14ac:dyDescent="0.25">
      <c r="A37" t="s">
        <v>3665</v>
      </c>
      <c r="B37" s="63" t="str">
        <f>VLOOKUP(A37,STOCKSANLUIS[],5,FALSE)</f>
        <v>THE CHEMOURS</v>
      </c>
      <c r="C37" s="63" t="str">
        <f>VLOOKUP(A37,STOCKSANLUIS[],2,FALSE)</f>
        <v>AGENTE DE LIMPIEZA INTERNA OPTEON SF FLUSH X 4.54 KG - CHEMOURS - REEMPLAZO DEL R141B</v>
      </c>
      <c r="D37" s="63">
        <f>VLOOKUP(A37,STOCKSANLUIS[],10,FALSE)</f>
        <v>20</v>
      </c>
      <c r="E37" s="63">
        <f>VLOOKUP(A37,STOCK_PUENTEPIEDRA[],8,FALSE)</f>
        <v>157</v>
      </c>
      <c r="F37" s="31">
        <v>24</v>
      </c>
      <c r="G37" s="73">
        <f t="shared" si="0"/>
        <v>4</v>
      </c>
      <c r="H37" s="74" t="str">
        <f t="shared" si="4"/>
        <v>FALTA STOCKEAR</v>
      </c>
      <c r="I37" t="str">
        <f t="shared" si="5"/>
        <v>TIENE STOCK SUFICIENTE</v>
      </c>
    </row>
    <row r="38" spans="1:9" hidden="1" x14ac:dyDescent="0.25">
      <c r="A38" t="s">
        <v>3933</v>
      </c>
      <c r="B38" s="63" t="str">
        <f>VLOOKUP(A38,STOCKSANLUIS[],5,FALSE)</f>
        <v>THE CHEMOURS</v>
      </c>
      <c r="C38" s="63" t="str">
        <f>VLOOKUP(A38,STOCKSANLUIS[],2,FALSE)</f>
        <v>OPTEON  SF80 - ECOLOGICO- 20.43KG/45LB CHEMOURS  (REEMPLAZO DEL SF79)</v>
      </c>
      <c r="D38" s="63">
        <f>VLOOKUP(A38,STOCKSANLUIS[],10,FALSE)</f>
        <v>1</v>
      </c>
      <c r="E38" s="63">
        <f>VLOOKUP(A38,STOCK_PUENTEPIEDRA[],8,FALSE)</f>
        <v>13</v>
      </c>
      <c r="F38" s="31">
        <v>25</v>
      </c>
      <c r="G38" s="73">
        <f t="shared" si="0"/>
        <v>24</v>
      </c>
      <c r="H38" s="74" t="str">
        <f t="shared" si="4"/>
        <v>FALTA STOCKEAR</v>
      </c>
      <c r="I38" t="str">
        <f t="shared" si="5"/>
        <v>NO CUENTA CON STOCK SUFICIENTE</v>
      </c>
    </row>
    <row r="39" spans="1:9" hidden="1" x14ac:dyDescent="0.25">
      <c r="A39" s="6" t="s">
        <v>3337</v>
      </c>
      <c r="B39" s="63" t="str">
        <f>VLOOKUP(A39,STOCKSANLUIS[],5,FALSE)</f>
        <v>ZHEJIANG YONGHE</v>
      </c>
      <c r="C39" s="63" t="str">
        <f>VLOOKUP(A39,STOCKSANLUIS[],2,FALSE)</f>
        <v>GAS REFIGERANTE R22 -13.60 KG ICELOONG</v>
      </c>
      <c r="D39" s="63">
        <f>VLOOKUP(A39,STOCKSANLUIS[],10,FALSE)</f>
        <v>0</v>
      </c>
      <c r="E39" s="63">
        <f>VLOOKUP(A39,STOCK_PUENTEPIEDRA[],8,FALSE)</f>
        <v>0</v>
      </c>
      <c r="F39" s="31">
        <v>20</v>
      </c>
      <c r="G39" s="73">
        <f t="shared" si="0"/>
        <v>20</v>
      </c>
      <c r="H39" s="74" t="str">
        <f>IF(G39&lt;0,"SOBRESTOCK",IF(G39=0,"STOCK ESTA OK","FALTA STOCKEAR"))</f>
        <v>FALTA STOCKEAR</v>
      </c>
      <c r="I39" t="str">
        <f>IF(E39&lt;F39,"NO CUENTA CON STOCK SUFICIENTE","TIENE STOCK SUFICIENTE")</f>
        <v>NO CUENTA CON STOCK SUFICIENTE</v>
      </c>
    </row>
    <row r="40" spans="1:9" hidden="1" x14ac:dyDescent="0.25">
      <c r="A40" s="6" t="s">
        <v>3878</v>
      </c>
      <c r="B40" s="63" t="str">
        <f>VLOOKUP(A40,STOCKSANLUIS[],5,FALSE)</f>
        <v>ZHEJIANG YONGHE</v>
      </c>
      <c r="C40" s="63" t="str">
        <f>VLOOKUP(A40,STOCKSANLUIS[],2,FALSE)</f>
        <v>GAS REFRIGERANTE R134A  X 1 KG - (TAPA CON VALVULA) - ICELOONG</v>
      </c>
      <c r="D40" s="63">
        <f>VLOOKUP(A40,STOCKSANLUIS[],10,FALSE)</f>
        <v>112</v>
      </c>
      <c r="E40" s="63">
        <f>VLOOKUP(A40,STOCK_PUENTEPIEDRA[],8,FALSE)</f>
        <v>8314</v>
      </c>
      <c r="F40" s="31">
        <v>96</v>
      </c>
      <c r="G40" s="73">
        <f t="shared" si="0"/>
        <v>-16</v>
      </c>
      <c r="H40" s="74" t="str">
        <f>IF(G40&lt;0,"SOBRESTOCK",IF(G40=0,"STOCK ESTA OK","FALTA STOCKEAR"))</f>
        <v>SOBRESTOCK</v>
      </c>
      <c r="I40" t="str">
        <f>IF(E40&lt;F40,"NO CUENTA CON STOCK SUFICIENTE","TIENE STOCK SUFICIENTE")</f>
        <v>TIENE STOCK SUFICIENTE</v>
      </c>
    </row>
    <row r="41" spans="1:9" x14ac:dyDescent="0.25">
      <c r="A41" s="6" t="s">
        <v>3884</v>
      </c>
      <c r="B41" s="63" t="str">
        <f>VLOOKUP(A41,STOCKSANLUIS[],5,FALSE)</f>
        <v>ZHEJIANG YONGHE</v>
      </c>
      <c r="C41" s="63" t="str">
        <f>VLOOKUP(A41,STOCKSANLUIS[],2,FALSE)</f>
        <v>GAS REFRIGERANTE R600A X 420 GR - (TAPA CON VALVULA) - ICELOONG</v>
      </c>
      <c r="D41" s="63">
        <f>VLOOKUP(A41,STOCKSANLUIS[],10,FALSE)</f>
        <v>1</v>
      </c>
      <c r="E41" s="63">
        <f>VLOOKUP(A41,STOCK_PUENTEPIEDRA[],8,FALSE)</f>
        <v>4512</v>
      </c>
      <c r="F41" s="31">
        <v>72</v>
      </c>
      <c r="G41" s="73">
        <f t="shared" si="0"/>
        <v>71</v>
      </c>
      <c r="H41" s="74" t="str">
        <f>IF(G41&lt;0,"SOBRESTOCK",IF(G41=0,"STOCK ESTA OK","FALTA STOCKEAR"))</f>
        <v>FALTA STOCKEAR</v>
      </c>
      <c r="I41" t="str">
        <f>IF(E41&lt;F41,"NO CUENTA CON STOCK SUFICIENTE","TIENE STOCK SUFICIENTE")</f>
        <v>TIENE STOCK SUFICIENTE</v>
      </c>
    </row>
    <row r="42" spans="1:9" x14ac:dyDescent="0.25">
      <c r="A42" s="6"/>
    </row>
    <row r="43" spans="1:9" x14ac:dyDescent="0.25">
      <c r="A43" s="6"/>
    </row>
    <row r="44" spans="1:9" x14ac:dyDescent="0.25">
      <c r="A44" s="6"/>
    </row>
    <row r="45" spans="1:9" x14ac:dyDescent="0.25">
      <c r="A45" s="6"/>
    </row>
    <row r="46" spans="1:9" x14ac:dyDescent="0.25">
      <c r="A46" s="6"/>
    </row>
    <row r="47" spans="1:9" x14ac:dyDescent="0.25">
      <c r="A47" s="6"/>
    </row>
    <row r="48" spans="1:9" x14ac:dyDescent="0.25">
      <c r="A48" s="6"/>
    </row>
  </sheetData>
  <autoFilter ref="A2:I41" xr:uid="{00000000-0001-0000-1000-000000000000}">
    <filterColumn colId="1">
      <filters>
        <filter val="BVA"/>
        <filter val="NU CALGON"/>
        <filter val="ZHEJIANG YONGHE"/>
      </filters>
    </filterColumn>
    <filterColumn colId="7">
      <filters>
        <filter val="FALTA STOCKEAR"/>
      </filters>
    </filterColumn>
    <filterColumn colId="8">
      <filters>
        <filter val="TIENE STOCK SUFICIENTE"/>
      </filters>
    </filterColumn>
  </autoFilter>
  <mergeCells count="1">
    <mergeCell ref="A1:I1"/>
  </mergeCells>
  <conditionalFormatting sqref="H3:H41">
    <cfRule type="containsText" dxfId="13" priority="3" operator="containsText" text="SOBRESTOCK">
      <formula>NOT(ISERROR(SEARCH("SOBRESTOCK",H3)))</formula>
    </cfRule>
    <cfRule type="containsText" dxfId="12" priority="4" operator="containsText" text="STOCK ESTA OK">
      <formula>NOT(ISERROR(SEARCH("STOCK ESTA OK",H3)))</formula>
    </cfRule>
    <cfRule type="containsText" dxfId="11" priority="5" operator="containsText" text="FALTA STOCKEAR">
      <formula>NOT(ISERROR(SEARCH("FALTA STOCKEAR",H3)))</formula>
    </cfRule>
  </conditionalFormatting>
  <conditionalFormatting sqref="I3:I41">
    <cfRule type="containsText" dxfId="10" priority="1" operator="containsText" text="TIENE STOCK SUFICIENTE">
      <formula>NOT(ISERROR(SEARCH("TIENE STOCK SUFICIENTE",I3)))</formula>
    </cfRule>
    <cfRule type="containsText" dxfId="9" priority="2" operator="containsText" text="NO CUENTA CON STOCK SUFICIENTE">
      <formula>NOT(ISERROR(SEARCH("NO CUENTA CON STOCK SUFICIENTE",I3)))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25" filterMode="1"/>
  <dimension ref="A1:G8"/>
  <sheetViews>
    <sheetView workbookViewId="0">
      <selection activeCell="C11" sqref="C11"/>
    </sheetView>
  </sheetViews>
  <sheetFormatPr baseColWidth="10" defaultRowHeight="15" x14ac:dyDescent="0.25"/>
  <cols>
    <col min="3" max="3" width="11.42578125" customWidth="1"/>
    <col min="4" max="4" width="11.5703125" customWidth="1"/>
    <col min="5" max="5" width="11.42578125" hidden="1" customWidth="1"/>
    <col min="6" max="6" width="11.85546875" bestFit="1" customWidth="1"/>
    <col min="7" max="7" width="19.7109375" customWidth="1"/>
  </cols>
  <sheetData>
    <row r="1" spans="1:7" x14ac:dyDescent="0.25">
      <c r="A1" s="249" t="s">
        <v>21729</v>
      </c>
      <c r="B1" s="249"/>
      <c r="C1" s="249"/>
      <c r="D1" s="249"/>
      <c r="E1" s="249"/>
      <c r="F1" s="249"/>
      <c r="G1" s="249"/>
    </row>
    <row r="2" spans="1:7" ht="30" x14ac:dyDescent="0.25">
      <c r="A2" s="66" t="s">
        <v>1</v>
      </c>
      <c r="B2" s="67" t="s">
        <v>19329</v>
      </c>
      <c r="C2" s="71" t="s">
        <v>21574</v>
      </c>
      <c r="D2" s="71" t="s">
        <v>21851</v>
      </c>
      <c r="E2" s="71" t="s">
        <v>21505</v>
      </c>
      <c r="F2" s="71" t="s">
        <v>21504</v>
      </c>
      <c r="G2" s="71" t="s">
        <v>19309</v>
      </c>
    </row>
    <row r="3" spans="1:7" hidden="1" x14ac:dyDescent="0.25">
      <c r="A3" s="75" t="s">
        <v>3774</v>
      </c>
      <c r="B3" s="63" t="str">
        <f>VLOOKUP(A3,STOCKSANLUIS[],5,FALSE)</f>
        <v>CLEARWAY</v>
      </c>
      <c r="C3" s="63">
        <f>VLOOKUP(A3,STOCKSANLUIS[],10,FALSE)</f>
        <v>4.8300000000000409</v>
      </c>
      <c r="D3" s="63">
        <f>VLOOKUP(A3,STOCK_PUENTEPIEDRA[],8,FALSE)</f>
        <v>0</v>
      </c>
      <c r="E3" s="63">
        <v>548.64</v>
      </c>
      <c r="F3" s="73">
        <f>ROUNDUP((E3-C3)/91.44,0)</f>
        <v>6</v>
      </c>
      <c r="G3" s="74" t="str">
        <f t="shared" ref="G3:G8" si="0">IF(F3&lt;0,"SOBRESTOCK",IF(F3=0,"STOCK ESTA OK","FALTA STOCKEAR"))</f>
        <v>FALTA STOCKEAR</v>
      </c>
    </row>
    <row r="4" spans="1:7" x14ac:dyDescent="0.25">
      <c r="A4" s="76" t="s">
        <v>3776</v>
      </c>
      <c r="B4" s="63" t="str">
        <f>VLOOKUP(A4,STOCKSANLUIS[],5,FALSE)</f>
        <v>CLEARWAY</v>
      </c>
      <c r="C4" s="63">
        <f>VLOOKUP(A4,STOCKSANLUIS[],10,FALSE)</f>
        <v>396.64000000000124</v>
      </c>
      <c r="D4" s="63">
        <f>VLOOKUP(A4,STOCK_PUENTEPIEDRA[],8,FALSE)</f>
        <v>6499.5990000000002</v>
      </c>
      <c r="E4" s="63">
        <v>548.64</v>
      </c>
      <c r="F4" s="73">
        <f>ROUNDUP((E4-C4)/91.44,0)</f>
        <v>2</v>
      </c>
      <c r="G4" s="74" t="str">
        <f t="shared" si="0"/>
        <v>FALTA STOCKEAR</v>
      </c>
    </row>
    <row r="5" spans="1:7" hidden="1" x14ac:dyDescent="0.25">
      <c r="A5" s="75" t="s">
        <v>1251</v>
      </c>
      <c r="B5" s="63" t="str">
        <f>VLOOKUP(A5,STOCKSANLUIS[],5,FALSE)</f>
        <v>ES ROBBINS</v>
      </c>
      <c r="C5" s="63">
        <f>VLOOKUP(A5,STOCKSANLUIS[],10,FALSE)</f>
        <v>563.64099999999826</v>
      </c>
      <c r="D5" s="63">
        <f>VLOOKUP(A5,STOCK_PUENTEPIEDRA[],8,FALSE)</f>
        <v>4374.5609999999997</v>
      </c>
      <c r="E5" s="63">
        <v>548.64</v>
      </c>
      <c r="F5" s="73">
        <f>ROUNDUP((E5-C5)/91.44,0)</f>
        <v>-1</v>
      </c>
      <c r="G5" s="74" t="str">
        <f t="shared" si="0"/>
        <v>SOBRESTOCK</v>
      </c>
    </row>
    <row r="6" spans="1:7" x14ac:dyDescent="0.25">
      <c r="A6" s="76" t="s">
        <v>3675</v>
      </c>
      <c r="B6" s="63" t="str">
        <f>VLOOKUP(A6,STOCKSANLUIS[],5,FALSE)</f>
        <v>ES ROBBINS</v>
      </c>
      <c r="C6" s="63">
        <f>VLOOKUP(A6,STOCKSANLUIS[],10,FALSE)</f>
        <v>443.29999999999927</v>
      </c>
      <c r="D6" s="63">
        <f>VLOOKUP(A6,STOCK_PUENTEPIEDRA[],8,FALSE)</f>
        <v>3640.4794999999999</v>
      </c>
      <c r="E6" s="63">
        <v>548.64</v>
      </c>
      <c r="F6" s="73">
        <f>ROUNDUP((E6-C6)/91.44,0)</f>
        <v>2</v>
      </c>
      <c r="G6" s="74" t="str">
        <f t="shared" si="0"/>
        <v>FALTA STOCKEAR</v>
      </c>
    </row>
    <row r="7" spans="1:7" hidden="1" x14ac:dyDescent="0.25">
      <c r="A7" s="75" t="s">
        <v>1378</v>
      </c>
      <c r="B7" s="63" t="str">
        <f>VLOOKUP(A7,STOCKSANLUIS[],5,FALSE)</f>
        <v>ES ROBBINS</v>
      </c>
      <c r="C7" s="63">
        <f>VLOOKUP(A7,STOCKSANLUIS[],10,FALSE)</f>
        <v>0</v>
      </c>
      <c r="D7" s="63">
        <f>VLOOKUP(A7,STOCK_PUENTEPIEDRA[],8,FALSE)</f>
        <v>0</v>
      </c>
      <c r="E7" s="63">
        <v>2</v>
      </c>
      <c r="F7" s="73">
        <f>E7-C7</f>
        <v>2</v>
      </c>
      <c r="G7" s="74" t="str">
        <f t="shared" si="0"/>
        <v>FALTA STOCKEAR</v>
      </c>
    </row>
    <row r="8" spans="1:7" hidden="1" x14ac:dyDescent="0.25">
      <c r="A8" s="76" t="s">
        <v>1256</v>
      </c>
      <c r="B8" s="63" t="str">
        <f>VLOOKUP(A8,STOCKSANLUIS[],5,FALSE)</f>
        <v>ES ROBBINS</v>
      </c>
      <c r="C8" s="63">
        <f>VLOOKUP(A8,STOCKSANLUIS[],10,FALSE)</f>
        <v>0</v>
      </c>
      <c r="D8" s="63">
        <f>VLOOKUP(A8,STOCK_PUENTEPIEDRA[],8,FALSE)</f>
        <v>1</v>
      </c>
      <c r="E8" s="95">
        <v>2</v>
      </c>
      <c r="F8" s="73">
        <f>E8-C8</f>
        <v>2</v>
      </c>
      <c r="G8" s="74" t="str">
        <f t="shared" si="0"/>
        <v>FALTA STOCKEAR</v>
      </c>
    </row>
  </sheetData>
  <autoFilter ref="A2:G8" xr:uid="{00000000-0001-0000-1100-000000000000}">
    <filterColumn colId="0">
      <filters>
        <filter val="03057"/>
        <filter val="03169"/>
      </filters>
    </filterColumn>
    <filterColumn colId="6">
      <filters>
        <filter val="FALTA STOCKEAR"/>
      </filters>
    </filterColumn>
  </autoFilter>
  <mergeCells count="1">
    <mergeCell ref="A1:G1"/>
  </mergeCells>
  <conditionalFormatting sqref="G3:G8">
    <cfRule type="containsText" dxfId="8" priority="1" operator="containsText" text="SOBRESTOCK">
      <formula>NOT(ISERROR(SEARCH("SOBRESTOCK",G3)))</formula>
    </cfRule>
    <cfRule type="containsText" dxfId="7" priority="2" operator="containsText" text="STOCK ESTA OK">
      <formula>NOT(ISERROR(SEARCH("STOCK ESTA OK",G3)))</formula>
    </cfRule>
    <cfRule type="containsText" dxfId="6" priority="3" operator="containsText" text="FALTA STOCKEAR">
      <formula>NOT(ISERROR(SEARCH("FALTA STOCKEAR",G3)))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26" filterMode="1"/>
  <dimension ref="A1:I21"/>
  <sheetViews>
    <sheetView workbookViewId="0">
      <selection activeCell="F7" sqref="F7"/>
    </sheetView>
  </sheetViews>
  <sheetFormatPr baseColWidth="10" defaultRowHeight="15" x14ac:dyDescent="0.25"/>
  <cols>
    <col min="6" max="6" width="16.7109375" customWidth="1"/>
    <col min="7" max="7" width="16.140625" bestFit="1" customWidth="1"/>
    <col min="9" max="9" width="26.140625" bestFit="1" customWidth="1"/>
  </cols>
  <sheetData>
    <row r="1" spans="1:9" x14ac:dyDescent="0.25">
      <c r="A1" s="248" t="s">
        <v>21576</v>
      </c>
      <c r="B1" s="248"/>
      <c r="C1" s="248"/>
      <c r="D1" s="248"/>
      <c r="E1" s="248"/>
      <c r="F1" s="248"/>
      <c r="G1" s="248"/>
      <c r="H1" s="248"/>
      <c r="I1" s="248"/>
    </row>
    <row r="2" spans="1:9" ht="30" x14ac:dyDescent="0.25">
      <c r="A2" s="66" t="s">
        <v>1</v>
      </c>
      <c r="B2" s="67" t="s">
        <v>19329</v>
      </c>
      <c r="C2" s="71" t="s">
        <v>21574</v>
      </c>
      <c r="D2" s="71" t="s">
        <v>21851</v>
      </c>
      <c r="E2" s="71" t="s">
        <v>21505</v>
      </c>
      <c r="F2" s="71" t="s">
        <v>21504</v>
      </c>
      <c r="G2" s="71" t="s">
        <v>19309</v>
      </c>
      <c r="H2" s="68" t="s">
        <v>21635</v>
      </c>
      <c r="I2" s="183" t="s">
        <v>23099</v>
      </c>
    </row>
    <row r="3" spans="1:9" hidden="1" x14ac:dyDescent="0.25">
      <c r="A3" s="75" t="s">
        <v>1241</v>
      </c>
      <c r="B3" s="63" t="str">
        <f>VLOOKUP(A3,STOCKSANLUIS[],5,FALSE)</f>
        <v>ARMACELL</v>
      </c>
      <c r="C3" s="63">
        <f>VLOOKUP(A3,STOCKSANLUIS[],10,FALSE)</f>
        <v>0</v>
      </c>
      <c r="D3" s="63">
        <f>VLOOKUP(A3,STOCK_PUENTEPIEDRA[],8,FALSE)</f>
        <v>0</v>
      </c>
      <c r="E3" s="63">
        <v>64</v>
      </c>
      <c r="F3" s="73">
        <f>E3-C3</f>
        <v>64</v>
      </c>
      <c r="G3" s="74" t="str">
        <f>IF(F3&lt;0,"SOBRESTOCK",IF(F3=0,"STOCK ESTA OK","FALTA STOCKEAR"))</f>
        <v>FALTA STOCKEAR</v>
      </c>
      <c r="H3" s="70" t="str">
        <f>VLOOKUP(A3,STOCKSANLUIS[],11,FALSE)</f>
        <v>B</v>
      </c>
      <c r="I3" t="str">
        <f>IF(E3&gt;D3,"NO TIENE STOCK SUFICIENTE","TIENE STOCK SUFICIENTE")</f>
        <v>NO TIENE STOCK SUFICIENTE</v>
      </c>
    </row>
    <row r="4" spans="1:9" x14ac:dyDescent="0.25">
      <c r="A4" s="76" t="s">
        <v>1243</v>
      </c>
      <c r="B4" s="63" t="str">
        <f>VLOOKUP(A4,STOCKSANLUIS[],5,FALSE)</f>
        <v>ARMACELL</v>
      </c>
      <c r="C4" s="63">
        <f>VLOOKUP(A4,STOCKSANLUIS[],10,FALSE)</f>
        <v>2</v>
      </c>
      <c r="D4" s="63">
        <f>VLOOKUP(A4,STOCK_PUENTEPIEDRA[],8,FALSE)</f>
        <v>290</v>
      </c>
      <c r="E4" s="95">
        <v>45</v>
      </c>
      <c r="F4" s="73">
        <f t="shared" ref="F4:F20" si="0">E4-C4</f>
        <v>43</v>
      </c>
      <c r="G4" s="74" t="str">
        <f t="shared" ref="G4:G20" si="1">IF(F4&lt;0,"SOBRESTOCK",IF(F4=0,"STOCK ESTA OK","FALTA STOCKEAR"))</f>
        <v>FALTA STOCKEAR</v>
      </c>
      <c r="H4" s="70" t="str">
        <f>VLOOKUP(A4,STOCKSANLUIS[],11,FALSE)</f>
        <v>B</v>
      </c>
      <c r="I4" t="str">
        <f t="shared" ref="I4:I21" si="2">IF(E4&gt;D4,"NO TIENE STOCK SUFICIENTE","TIENE STOCK SUFICIENTE")</f>
        <v>TIENE STOCK SUFICIENTE</v>
      </c>
    </row>
    <row r="5" spans="1:9" hidden="1" x14ac:dyDescent="0.25">
      <c r="A5" s="75" t="s">
        <v>1350</v>
      </c>
      <c r="B5" s="63" t="str">
        <f>VLOOKUP(A5,STOCKSANLUIS[],5,FALSE)</f>
        <v>ARMACELL</v>
      </c>
      <c r="C5" s="63">
        <f>VLOOKUP(A5,STOCKSANLUIS[],10,FALSE)</f>
        <v>22</v>
      </c>
      <c r="D5" s="63">
        <f>VLOOKUP(A5,STOCK_PUENTEPIEDRA[],8,FALSE)</f>
        <v>13</v>
      </c>
      <c r="E5" s="63">
        <v>36</v>
      </c>
      <c r="F5" s="73">
        <f t="shared" si="0"/>
        <v>14</v>
      </c>
      <c r="G5" s="74" t="str">
        <f t="shared" si="1"/>
        <v>FALTA STOCKEAR</v>
      </c>
      <c r="H5" s="70" t="str">
        <f>VLOOKUP(A5,STOCKSANLUIS[],11,FALSE)</f>
        <v>C</v>
      </c>
      <c r="I5" t="str">
        <f t="shared" si="2"/>
        <v>NO TIENE STOCK SUFICIENTE</v>
      </c>
    </row>
    <row r="6" spans="1:9" x14ac:dyDescent="0.25">
      <c r="A6" s="76" t="s">
        <v>1468</v>
      </c>
      <c r="B6" s="63" t="str">
        <f>VLOOKUP(A6,STOCKSANLUIS[],5,FALSE)</f>
        <v>ARMACELL</v>
      </c>
      <c r="C6" s="63">
        <f>VLOOKUP(A6,STOCKSANLUIS[],10,FALSE)</f>
        <v>16</v>
      </c>
      <c r="D6" s="63">
        <f>VLOOKUP(A6,STOCK_PUENTEPIEDRA[],8,FALSE)</f>
        <v>262</v>
      </c>
      <c r="E6" s="95">
        <v>54</v>
      </c>
      <c r="F6" s="73">
        <f t="shared" si="0"/>
        <v>38</v>
      </c>
      <c r="G6" s="74" t="str">
        <f t="shared" si="1"/>
        <v>FALTA STOCKEAR</v>
      </c>
      <c r="H6" s="70" t="str">
        <f>VLOOKUP(A6,STOCKSANLUIS[],11,FALSE)</f>
        <v>C</v>
      </c>
      <c r="I6" t="str">
        <f t="shared" si="2"/>
        <v>TIENE STOCK SUFICIENTE</v>
      </c>
    </row>
    <row r="7" spans="1:9" x14ac:dyDescent="0.25">
      <c r="A7" s="75" t="s">
        <v>1470</v>
      </c>
      <c r="B7" s="63" t="str">
        <f>VLOOKUP(A7,STOCKSANLUIS[],5,FALSE)</f>
        <v>ARMACELL</v>
      </c>
      <c r="C7" s="63">
        <f>VLOOKUP(A7,STOCKSANLUIS[],10,FALSE)</f>
        <v>22</v>
      </c>
      <c r="D7" s="63">
        <f>VLOOKUP(A7,STOCK_PUENTEPIEDRA[],8,FALSE)</f>
        <v>73</v>
      </c>
      <c r="E7" s="63">
        <v>30</v>
      </c>
      <c r="F7" s="73">
        <f t="shared" si="0"/>
        <v>8</v>
      </c>
      <c r="G7" s="74" t="str">
        <f t="shared" si="1"/>
        <v>FALTA STOCKEAR</v>
      </c>
      <c r="H7" s="70" t="str">
        <f>VLOOKUP(A7,STOCKSANLUIS[],11,FALSE)</f>
        <v>C</v>
      </c>
      <c r="I7" t="str">
        <f t="shared" si="2"/>
        <v>TIENE STOCK SUFICIENTE</v>
      </c>
    </row>
    <row r="8" spans="1:9" x14ac:dyDescent="0.25">
      <c r="A8" s="76" t="s">
        <v>1472</v>
      </c>
      <c r="B8" s="63" t="str">
        <f>VLOOKUP(A8,STOCKSANLUIS[],5,FALSE)</f>
        <v>ARMACELL</v>
      </c>
      <c r="C8" s="63">
        <f>VLOOKUP(A8,STOCKSANLUIS[],10,FALSE)</f>
        <v>11</v>
      </c>
      <c r="D8" s="63">
        <f>VLOOKUP(A8,STOCK_PUENTEPIEDRA[],8,FALSE)</f>
        <v>75</v>
      </c>
      <c r="E8" s="95">
        <v>12</v>
      </c>
      <c r="F8" s="73">
        <f t="shared" si="0"/>
        <v>1</v>
      </c>
      <c r="G8" s="74" t="str">
        <f t="shared" si="1"/>
        <v>FALTA STOCKEAR</v>
      </c>
      <c r="H8" s="70" t="str">
        <f>VLOOKUP(A8,STOCKSANLUIS[],11,FALSE)</f>
        <v>C</v>
      </c>
      <c r="I8" t="str">
        <f t="shared" si="2"/>
        <v>TIENE STOCK SUFICIENTE</v>
      </c>
    </row>
    <row r="9" spans="1:9" hidden="1" x14ac:dyDescent="0.25">
      <c r="A9" s="75" t="s">
        <v>3826</v>
      </c>
      <c r="B9" s="63" t="str">
        <f>VLOOKUP(A9,STOCKSANLUIS[],5,FALSE)</f>
        <v>WINCELL</v>
      </c>
      <c r="C9" s="63">
        <f>VLOOKUP(A9,STOCKSANLUIS[],10,FALSE)</f>
        <v>25</v>
      </c>
      <c r="D9" s="63">
        <f>VLOOKUP(A9,STOCK_PUENTEPIEDRA[],8,FALSE)</f>
        <v>73</v>
      </c>
      <c r="E9" s="63">
        <v>20</v>
      </c>
      <c r="F9" s="73">
        <f t="shared" si="0"/>
        <v>-5</v>
      </c>
      <c r="G9" s="74" t="str">
        <f t="shared" si="1"/>
        <v>SOBRESTOCK</v>
      </c>
      <c r="H9" s="70" t="str">
        <f>VLOOKUP(A9,STOCKSANLUIS[],11,FALSE)</f>
        <v>C</v>
      </c>
      <c r="I9" t="str">
        <f t="shared" si="2"/>
        <v>TIENE STOCK SUFICIENTE</v>
      </c>
    </row>
    <row r="10" spans="1:9" hidden="1" x14ac:dyDescent="0.25">
      <c r="A10" s="77" t="s">
        <v>3838</v>
      </c>
      <c r="B10" s="72" t="str">
        <f>VLOOKUP(A10,STOCKSANLUIS[],5,FALSE)</f>
        <v>WINCELL</v>
      </c>
      <c r="C10" s="63">
        <f>VLOOKUP(A10,STOCKSANLUIS[],10,FALSE)</f>
        <v>0</v>
      </c>
      <c r="D10" s="63">
        <f>VLOOKUP(A10,STOCK_PUENTEPIEDRA[],8,FALSE)</f>
        <v>0</v>
      </c>
      <c r="E10" s="97">
        <v>16</v>
      </c>
      <c r="F10" s="73">
        <f t="shared" si="0"/>
        <v>16</v>
      </c>
      <c r="G10" s="74" t="str">
        <f t="shared" si="1"/>
        <v>FALTA STOCKEAR</v>
      </c>
      <c r="H10" s="70" t="str">
        <f>VLOOKUP(A10,STOCKSANLUIS[],11,FALSE)</f>
        <v>C</v>
      </c>
      <c r="I10" t="str">
        <f t="shared" si="2"/>
        <v>NO TIENE STOCK SUFICIENTE</v>
      </c>
    </row>
    <row r="11" spans="1:9" hidden="1" x14ac:dyDescent="0.25">
      <c r="A11" s="69" t="s">
        <v>19776</v>
      </c>
      <c r="B11" s="63" t="str">
        <f>VLOOKUP(A11,STOCKSANLUIS[],5,FALSE)</f>
        <v>WINCELL</v>
      </c>
      <c r="C11" s="63">
        <f>VLOOKUP(A11,STOCKSANLUIS[],10,FALSE)</f>
        <v>12</v>
      </c>
      <c r="D11" s="63">
        <f>VLOOKUP(A11,STOCK_PUENTEPIEDRA[],8,FALSE)</f>
        <v>11</v>
      </c>
      <c r="E11" s="97">
        <v>12</v>
      </c>
      <c r="F11" s="73">
        <f t="shared" si="0"/>
        <v>0</v>
      </c>
      <c r="G11" s="74" t="str">
        <f t="shared" si="1"/>
        <v>STOCK ESTA OK</v>
      </c>
      <c r="H11" s="70" t="str">
        <f>VLOOKUP(A11,STOCKSANLUIS[],11,FALSE)</f>
        <v>C</v>
      </c>
      <c r="I11" t="str">
        <f t="shared" si="2"/>
        <v>NO TIENE STOCK SUFICIENTE</v>
      </c>
    </row>
    <row r="12" spans="1:9" hidden="1" x14ac:dyDescent="0.25">
      <c r="A12" s="6" t="s">
        <v>3842</v>
      </c>
      <c r="B12" s="63" t="str">
        <f>VLOOKUP(A12,STOCKSANLUIS[],5,FALSE)</f>
        <v>WINCELL</v>
      </c>
      <c r="C12" s="63">
        <f>VLOOKUP(A12,STOCKSANLUIS[],10,FALSE)</f>
        <v>0</v>
      </c>
      <c r="D12" s="63">
        <f>VLOOKUP(A12,STOCK_PUENTEPIEDRA[],8,FALSE)</f>
        <v>1</v>
      </c>
      <c r="E12" s="97">
        <v>2</v>
      </c>
      <c r="F12" s="63">
        <f t="shared" si="0"/>
        <v>2</v>
      </c>
      <c r="G12" s="74" t="str">
        <f t="shared" si="1"/>
        <v>FALTA STOCKEAR</v>
      </c>
      <c r="H12" s="70" t="str">
        <f>VLOOKUP(A12,STOCKSANLUIS[],11,FALSE)</f>
        <v>C</v>
      </c>
      <c r="I12" t="str">
        <f t="shared" si="2"/>
        <v>NO TIENE STOCK SUFICIENTE</v>
      </c>
    </row>
    <row r="13" spans="1:9" hidden="1" x14ac:dyDescent="0.25">
      <c r="A13" s="78" t="s">
        <v>1239</v>
      </c>
      <c r="B13" s="79" t="str">
        <f>VLOOKUP(A13,STOCKSANLUIS[],5,FALSE)</f>
        <v>ARMACELL</v>
      </c>
      <c r="C13" s="63">
        <f>VLOOKUP(A13,STOCKSANLUIS[],10,FALSE)</f>
        <v>86</v>
      </c>
      <c r="D13" s="63">
        <f>VLOOKUP(A13,STOCK_PUENTEPIEDRA[],8,FALSE)</f>
        <v>45</v>
      </c>
      <c r="E13" s="98">
        <v>64</v>
      </c>
      <c r="F13" s="79">
        <f t="shared" si="0"/>
        <v>-22</v>
      </c>
      <c r="G13" s="74" t="str">
        <f t="shared" si="1"/>
        <v>SOBRESTOCK</v>
      </c>
      <c r="H13" s="70" t="str">
        <f>VLOOKUP(A13,STOCKSANLUIS[],11,FALSE)</f>
        <v>B</v>
      </c>
      <c r="I13" t="str">
        <f t="shared" si="2"/>
        <v>NO TIENE STOCK SUFICIENTE</v>
      </c>
    </row>
    <row r="14" spans="1:9" hidden="1" x14ac:dyDescent="0.25">
      <c r="A14" s="78" t="s">
        <v>1466</v>
      </c>
      <c r="B14" s="79" t="str">
        <f>VLOOKUP(A14,STOCKSANLUIS[],5,FALSE)</f>
        <v>ARMACELL</v>
      </c>
      <c r="C14" s="63">
        <f>VLOOKUP(A14,STOCKSANLUIS[],10,FALSE)</f>
        <v>0</v>
      </c>
      <c r="D14" s="63">
        <f>VLOOKUP(A14,STOCK_PUENTEPIEDRA[],8,FALSE)</f>
        <v>0</v>
      </c>
      <c r="E14" s="98">
        <v>25</v>
      </c>
      <c r="F14" s="79">
        <f t="shared" si="0"/>
        <v>25</v>
      </c>
      <c r="G14" s="74" t="str">
        <f t="shared" si="1"/>
        <v>FALTA STOCKEAR</v>
      </c>
      <c r="H14" s="70" t="str">
        <f>VLOOKUP(A14,STOCKSANLUIS[],11,FALSE)</f>
        <v>C</v>
      </c>
      <c r="I14" t="str">
        <f t="shared" si="2"/>
        <v>NO TIENE STOCK SUFICIENTE</v>
      </c>
    </row>
    <row r="15" spans="1:9" x14ac:dyDescent="0.25">
      <c r="A15" s="78" t="s">
        <v>1356</v>
      </c>
      <c r="B15" s="79" t="str">
        <f>VLOOKUP(A15,STOCKSANLUIS[],5,FALSE)</f>
        <v>ARMACELL</v>
      </c>
      <c r="C15" s="63">
        <f>VLOOKUP(A15,STOCKSANLUIS[],10,FALSE)</f>
        <v>4</v>
      </c>
      <c r="D15" s="63">
        <f>VLOOKUP(A15,STOCK_PUENTEPIEDRA[],8,FALSE)</f>
        <v>101</v>
      </c>
      <c r="E15" s="98">
        <v>36</v>
      </c>
      <c r="F15" s="79">
        <f t="shared" si="0"/>
        <v>32</v>
      </c>
      <c r="G15" s="74" t="str">
        <f t="shared" si="1"/>
        <v>FALTA STOCKEAR</v>
      </c>
      <c r="H15" s="70" t="str">
        <f>VLOOKUP(A15,STOCKSANLUIS[],11,FALSE)</f>
        <v>C</v>
      </c>
      <c r="I15" t="str">
        <f t="shared" si="2"/>
        <v>TIENE STOCK SUFICIENTE</v>
      </c>
    </row>
    <row r="16" spans="1:9" x14ac:dyDescent="0.25">
      <c r="A16" s="78" t="s">
        <v>1352</v>
      </c>
      <c r="B16" s="79" t="str">
        <f>VLOOKUP(A16,STOCKSANLUIS[],5,FALSE)</f>
        <v>ARMACELL</v>
      </c>
      <c r="C16" s="63">
        <f>VLOOKUP(A16,STOCKSANLUIS[],10,FALSE)</f>
        <v>22</v>
      </c>
      <c r="D16" s="63">
        <f>VLOOKUP(A16,STOCK_PUENTEPIEDRA[],8,FALSE)</f>
        <v>182</v>
      </c>
      <c r="E16" s="98">
        <v>29</v>
      </c>
      <c r="F16" s="79">
        <f t="shared" si="0"/>
        <v>7</v>
      </c>
      <c r="G16" s="74" t="str">
        <f t="shared" si="1"/>
        <v>FALTA STOCKEAR</v>
      </c>
      <c r="H16" s="70" t="str">
        <f>VLOOKUP(A16,STOCKSANLUIS[],11,FALSE)</f>
        <v>C</v>
      </c>
      <c r="I16" t="str">
        <f t="shared" si="2"/>
        <v>TIENE STOCK SUFICIENTE</v>
      </c>
    </row>
    <row r="17" spans="1:9" hidden="1" x14ac:dyDescent="0.25">
      <c r="A17" s="78" t="s">
        <v>3832</v>
      </c>
      <c r="B17" s="79" t="str">
        <f>VLOOKUP(A17,STOCKSANLUIS[],5,FALSE)</f>
        <v>WINCELL</v>
      </c>
      <c r="C17" s="63">
        <f>VLOOKUP(A17,STOCKSANLUIS[],10,FALSE)</f>
        <v>40</v>
      </c>
      <c r="D17" s="63">
        <f>VLOOKUP(A17,STOCK_PUENTEPIEDRA[],8,FALSE)</f>
        <v>130</v>
      </c>
      <c r="E17" s="98">
        <v>28</v>
      </c>
      <c r="F17" s="79">
        <f t="shared" si="0"/>
        <v>-12</v>
      </c>
      <c r="G17" s="74" t="str">
        <f t="shared" si="1"/>
        <v>SOBRESTOCK</v>
      </c>
      <c r="H17" s="70" t="str">
        <f>VLOOKUP(A17,STOCKSANLUIS[],11,FALSE)</f>
        <v>C</v>
      </c>
      <c r="I17" t="str">
        <f t="shared" si="2"/>
        <v>TIENE STOCK SUFICIENTE</v>
      </c>
    </row>
    <row r="18" spans="1:9" x14ac:dyDescent="0.25">
      <c r="A18" s="78" t="s">
        <v>1354</v>
      </c>
      <c r="B18" s="79" t="str">
        <f>VLOOKUP(A18,STOCKSANLUIS[],5,FALSE)</f>
        <v>ARMACELL</v>
      </c>
      <c r="C18" s="63">
        <f>VLOOKUP(A18,STOCKSANLUIS[],10,FALSE)</f>
        <v>19</v>
      </c>
      <c r="D18" s="63">
        <f>VLOOKUP(A18,STOCK_PUENTEPIEDRA[],8,FALSE)</f>
        <v>111</v>
      </c>
      <c r="E18" s="98">
        <v>24</v>
      </c>
      <c r="F18" s="79">
        <f t="shared" si="0"/>
        <v>5</v>
      </c>
      <c r="G18" s="74" t="str">
        <f t="shared" si="1"/>
        <v>FALTA STOCKEAR</v>
      </c>
      <c r="H18" s="70" t="str">
        <f>VLOOKUP(A18,STOCKSANLUIS[],11,FALSE)</f>
        <v>C</v>
      </c>
      <c r="I18" t="str">
        <f t="shared" si="2"/>
        <v>TIENE STOCK SUFICIENTE</v>
      </c>
    </row>
    <row r="19" spans="1:9" hidden="1" x14ac:dyDescent="0.25">
      <c r="A19" s="78" t="s">
        <v>1245</v>
      </c>
      <c r="B19" s="79" t="str">
        <f>VLOOKUP(A19,STOCKSANLUIS[],5,FALSE)</f>
        <v>ARMACELL</v>
      </c>
      <c r="C19" s="63">
        <f>VLOOKUP(A19,STOCKSANLUIS[],10,FALSE)</f>
        <v>0</v>
      </c>
      <c r="D19" s="63">
        <f>VLOOKUP(A19,STOCK_PUENTEPIEDRA[],8,FALSE)</f>
        <v>0</v>
      </c>
      <c r="E19" s="98">
        <v>45</v>
      </c>
      <c r="F19" s="79">
        <f t="shared" si="0"/>
        <v>45</v>
      </c>
      <c r="G19" s="74" t="str">
        <f t="shared" si="1"/>
        <v>FALTA STOCKEAR</v>
      </c>
      <c r="H19" s="70" t="str">
        <f>VLOOKUP(A19,STOCKSANLUIS[],11,FALSE)</f>
        <v>B</v>
      </c>
      <c r="I19" t="str">
        <f t="shared" si="2"/>
        <v>NO TIENE STOCK SUFICIENTE</v>
      </c>
    </row>
    <row r="20" spans="1:9" x14ac:dyDescent="0.25">
      <c r="A20" s="78" t="s">
        <v>1474</v>
      </c>
      <c r="B20" s="79" t="str">
        <f>VLOOKUP(A20,STOCKSANLUIS[],5,FALSE)</f>
        <v>ARMACELL</v>
      </c>
      <c r="C20" s="63">
        <f>VLOOKUP(A20,STOCKSANLUIS[],10,FALSE)</f>
        <v>6</v>
      </c>
      <c r="D20" s="63">
        <f>VLOOKUP(A20,STOCK_PUENTEPIEDRA[],8,FALSE)</f>
        <v>127</v>
      </c>
      <c r="E20" s="98">
        <v>8</v>
      </c>
      <c r="F20" s="79">
        <f t="shared" si="0"/>
        <v>2</v>
      </c>
      <c r="G20" s="74" t="str">
        <f t="shared" si="1"/>
        <v>FALTA STOCKEAR</v>
      </c>
      <c r="H20" s="70" t="str">
        <f>VLOOKUP(A20,STOCKSANLUIS[],11,FALSE)</f>
        <v>C</v>
      </c>
      <c r="I20" t="str">
        <f t="shared" si="2"/>
        <v>TIENE STOCK SUFICIENTE</v>
      </c>
    </row>
    <row r="21" spans="1:9" hidden="1" x14ac:dyDescent="0.25">
      <c r="A21" s="6" t="s">
        <v>3844</v>
      </c>
      <c r="B21" s="79" t="str">
        <f>VLOOKUP(A21,STOCKSANLUIS[],5,FALSE)</f>
        <v>WINCELL</v>
      </c>
      <c r="C21" s="63">
        <f>VLOOKUP(A21,STOCKSANLUIS[],10,FALSE)</f>
        <v>0</v>
      </c>
      <c r="D21" s="63">
        <f>VLOOKUP(A21,STOCK_PUENTEPIEDRA[],8,FALSE)</f>
        <v>0</v>
      </c>
      <c r="E21" s="98">
        <v>2</v>
      </c>
      <c r="F21" s="79">
        <f>E21-C21</f>
        <v>2</v>
      </c>
      <c r="G21" s="74" t="str">
        <f>IF(F21&lt;0,"SOBRESTOCK",IF(F21=0,"STOCK ESTA OK","FALTA STOCKEAR"))</f>
        <v>FALTA STOCKEAR</v>
      </c>
      <c r="H21" s="70" t="str">
        <f>VLOOKUP(A21,STOCKSANLUIS[],11,FALSE)</f>
        <v>C</v>
      </c>
      <c r="I21" t="str">
        <f t="shared" si="2"/>
        <v>NO TIENE STOCK SUFICIENTE</v>
      </c>
    </row>
  </sheetData>
  <autoFilter ref="A2:I21" xr:uid="{00000000-0001-0000-1200-000000000000}">
    <filterColumn colId="6">
      <filters>
        <filter val="FALTA STOCKEAR"/>
      </filters>
    </filterColumn>
    <filterColumn colId="8">
      <filters>
        <filter val="TIENE STOCK SUFICIENTE"/>
      </filters>
    </filterColumn>
  </autoFilter>
  <mergeCells count="1">
    <mergeCell ref="A1:I1"/>
  </mergeCells>
  <conditionalFormatting sqref="G3:G21">
    <cfRule type="containsText" dxfId="5" priority="4" operator="containsText" text="SOBRESTOCK">
      <formula>NOT(ISERROR(SEARCH("SOBRESTOCK",G3)))</formula>
    </cfRule>
    <cfRule type="containsText" dxfId="4" priority="5" operator="containsText" text="STOCK ESTA OK">
      <formula>NOT(ISERROR(SEARCH("STOCK ESTA OK",G3)))</formula>
    </cfRule>
    <cfRule type="containsText" dxfId="3" priority="6" operator="containsText" text="FALTA STOCKEAR">
      <formula>NOT(ISERROR(SEARCH("FALTA STOCKEAR",G3)))</formula>
    </cfRule>
  </conditionalFormatting>
  <conditionalFormatting sqref="I3:I21">
    <cfRule type="containsText" dxfId="2" priority="1" operator="containsText" text="NO TIENE STOCK SUFICIENTE">
      <formula>NOT(ISERROR(SEARCH("NO TIENE STOCK SUFICIENTE",I3)))</formula>
    </cfRule>
    <cfRule type="containsText" dxfId="1" priority="2" operator="containsText" text="TIENE STOCK SUFICIENTE">
      <formula>NOT(ISERROR(SEARCH("TIENE STOCK SUFICIENTE",I3)))</formula>
    </cfRule>
    <cfRule type="containsText" dxfId="0" priority="3" operator="containsText" text="NO TIENE STOCK SUFICIENTE">
      <formula>NOT(ISERROR(SEARCH("NO TIENE STOCK SUFICIENTE",I3)))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C63859-73EA-41D6-9FB0-D6B48CF10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1</vt:i4>
      </vt:variant>
    </vt:vector>
  </HeadingPairs>
  <TitlesOfParts>
    <vt:vector size="23" baseType="lpstr">
      <vt:lpstr>CLIENTES </vt:lpstr>
      <vt:lpstr>GUIAS  SALIDA</vt:lpstr>
      <vt:lpstr>BUSCAR CODIGO</vt:lpstr>
      <vt:lpstr>PRODUCTOS </vt:lpstr>
      <vt:lpstr>FAMILIAS</vt:lpstr>
      <vt:lpstr>CLIENTE_CREDITO</vt:lpstr>
      <vt:lpstr>PRESTAMOS INTERNOS</vt:lpstr>
      <vt:lpstr>ABC</vt:lpstr>
      <vt:lpstr>INGRESO MERCADERIA</vt:lpstr>
      <vt:lpstr>EQUIPOS PARA EXHIBICION</vt:lpstr>
      <vt:lpstr>DANFOSS</vt:lpstr>
      <vt:lpstr>EQUIPOS</vt:lpstr>
      <vt:lpstr>STOCK_ALM1</vt:lpstr>
      <vt:lpstr>SALIDA MERCADERIA</vt:lpstr>
      <vt:lpstr>DATA PARA CUADRE</vt:lpstr>
      <vt:lpstr>MAERFAN</vt:lpstr>
      <vt:lpstr>STOCK ALM05</vt:lpstr>
      <vt:lpstr>EVERFROST</vt:lpstr>
      <vt:lpstr>RQ-ALM01</vt:lpstr>
      <vt:lpstr>RQ-GASES ALM01</vt:lpstr>
      <vt:lpstr>LAMAS-ALM01</vt:lpstr>
      <vt:lpstr>RQ-MANGAS ALM01</vt:lpstr>
      <vt:lpstr>CLIENTES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Contabilidad2</dc:creator>
  <cp:lastModifiedBy>Alex ML</cp:lastModifiedBy>
  <cp:lastPrinted>2026-06-08T13:28:51Z</cp:lastPrinted>
  <dcterms:created xsi:type="dcterms:W3CDTF">2025-05-16T18:43:16Z</dcterms:created>
  <dcterms:modified xsi:type="dcterms:W3CDTF">2026-06-19T14:35:01Z</dcterms:modified>
</cp:coreProperties>
</file>